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3.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scottmcfaddin/Documents/EMBA/CAPSTONE/"/>
    </mc:Choice>
  </mc:AlternateContent>
  <xr:revisionPtr revIDLastSave="0" documentId="13_ncr:1_{98066559-B61F-1746-81C3-96C39A060237}" xr6:coauthVersionLast="45" xr6:coauthVersionMax="45" xr10:uidLastSave="{00000000-0000-0000-0000-000000000000}"/>
  <bookViews>
    <workbookView xWindow="0" yWindow="460" windowWidth="33600" windowHeight="19460" activeTab="7" xr2:uid="{00000000-000D-0000-FFFF-FFFF00000000}"/>
  </bookViews>
  <sheets>
    <sheet name="Welcome" sheetId="1" r:id="rId1"/>
    <sheet name="Change Log" sheetId="2" state="hidden" r:id="rId2"/>
    <sheet name="Intro" sheetId="3" r:id="rId3"/>
    <sheet name="Settings" sheetId="4" r:id="rId4"/>
    <sheet name="Team &amp; Salaries" sheetId="5" r:id="rId5"/>
    <sheet name="Projections" sheetId="6" r:id="rId6"/>
    <sheet name="Data for Charts" sheetId="8" state="hidden" r:id="rId7"/>
    <sheet name="FS-Annual" sheetId="9" r:id="rId8"/>
    <sheet name="FS-Month" sheetId="10" r:id="rId9"/>
    <sheet name="Revenue" sheetId="11" r:id="rId10"/>
    <sheet name="COGS" sheetId="12" r:id="rId11"/>
    <sheet name="SG&amp;A" sheetId="13" r:id="rId12"/>
    <sheet name="User Growth | Better" sheetId="20" r:id="rId13"/>
    <sheet name="DEFERRED" sheetId="17" r:id="rId14"/>
    <sheet name="Break-Even" sheetId="18" r:id="rId15"/>
    <sheet name="WK+CAPEX" sheetId="14" r:id="rId16"/>
    <sheet name="Additional tables, etc" sheetId="21" r:id="rId17"/>
  </sheets>
  <externalReferences>
    <externalReference r:id="rId18"/>
  </externalReferences>
  <definedNames>
    <definedName name="Gross_margin">'Break-Even'!$G$19</definedName>
    <definedName name="_xlnm.Print_Titles" localSheetId="7">'FS-Annual'!$6:$7</definedName>
    <definedName name="Sales_price_unit">'Break-Even'!$F$5</definedName>
    <definedName name="Sales_volume_units">'Break-Even'!$F$6</definedName>
    <definedName name="SalesCycle">Projections!$C$117</definedName>
    <definedName name="Total_fixed">'Break-Even'!$G$29</definedName>
    <definedName name="Total_Sales">'Break-Even'!$G$7</definedName>
    <definedName name="Total_variable">'Break-Even'!$G$16</definedName>
    <definedName name="Unit_contrib_margin">'Break-Even'!$F$18</definedName>
    <definedName name="Variable_costs_unit">'Break-Even'!$F$10:$F$11</definedName>
    <definedName name="Variable_Unit_Cost">'Break-Even'!$F$15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9" i="18" l="1"/>
  <c r="CJ20" i="11"/>
  <c r="CK20" i="11"/>
  <c r="CL20" i="11"/>
  <c r="CM20" i="11"/>
  <c r="CN20" i="11"/>
  <c r="CO20" i="11"/>
  <c r="G6" i="20"/>
  <c r="H6" i="20"/>
  <c r="I6" i="20"/>
  <c r="F6" i="20"/>
  <c r="D40" i="17"/>
  <c r="J101" i="9" l="1"/>
  <c r="J103" i="9"/>
  <c r="J105" i="9"/>
  <c r="J106" i="9"/>
  <c r="J107" i="9"/>
  <c r="J108" i="9"/>
  <c r="B11" i="11"/>
  <c r="N47" i="5"/>
  <c r="N48" i="5"/>
  <c r="N49" i="5"/>
  <c r="N50" i="5"/>
  <c r="P50" i="5" s="1"/>
  <c r="N51" i="5"/>
  <c r="N52" i="5"/>
  <c r="P52" i="5" s="1"/>
  <c r="N53" i="5"/>
  <c r="N54" i="5"/>
  <c r="N55" i="5"/>
  <c r="N18" i="5"/>
  <c r="N19" i="5"/>
  <c r="N20" i="5"/>
  <c r="N21" i="5"/>
  <c r="N22" i="5"/>
  <c r="N23" i="5"/>
  <c r="N24" i="5"/>
  <c r="N25" i="5"/>
  <c r="N26" i="5"/>
  <c r="N27" i="5"/>
  <c r="N28" i="5"/>
  <c r="N29" i="5"/>
  <c r="N30" i="5"/>
  <c r="N31" i="5"/>
  <c r="N32" i="5"/>
  <c r="N33" i="5"/>
  <c r="N34" i="5"/>
  <c r="N35" i="5"/>
  <c r="N36" i="5"/>
  <c r="N37" i="5"/>
  <c r="N38" i="5"/>
  <c r="N39" i="5"/>
  <c r="N40" i="5"/>
  <c r="N41" i="5"/>
  <c r="N42" i="5"/>
  <c r="P51" i="5"/>
  <c r="AA47" i="12"/>
  <c r="AB47" i="12"/>
  <c r="AC47" i="12"/>
  <c r="AD47" i="12"/>
  <c r="AE47" i="12"/>
  <c r="AF47" i="12"/>
  <c r="AG47" i="12"/>
  <c r="AH47" i="12"/>
  <c r="AI47" i="12"/>
  <c r="AJ47" i="12"/>
  <c r="AK47" i="12"/>
  <c r="AL47" i="12"/>
  <c r="AM47" i="12"/>
  <c r="AN47" i="12"/>
  <c r="AO47" i="12"/>
  <c r="AP47" i="12"/>
  <c r="AQ47" i="12"/>
  <c r="AR47" i="12"/>
  <c r="AS47" i="12"/>
  <c r="AT47" i="12"/>
  <c r="AU47" i="12"/>
  <c r="AV47" i="12"/>
  <c r="AW47" i="12"/>
  <c r="AX47" i="12"/>
  <c r="AY47" i="12"/>
  <c r="AZ47" i="12"/>
  <c r="BA47" i="12"/>
  <c r="BB47" i="12"/>
  <c r="BC47" i="12"/>
  <c r="BD47" i="12"/>
  <c r="BE47" i="12"/>
  <c r="BF47" i="12"/>
  <c r="BG47" i="12"/>
  <c r="BH47" i="12"/>
  <c r="BI47" i="12"/>
  <c r="BJ47" i="12"/>
  <c r="BK47" i="12"/>
  <c r="BL47" i="12"/>
  <c r="BM47" i="12"/>
  <c r="BN47" i="12"/>
  <c r="BO47" i="12"/>
  <c r="BP47" i="12"/>
  <c r="BQ47" i="12"/>
  <c r="BR47" i="12"/>
  <c r="BS47" i="12"/>
  <c r="BT47" i="12"/>
  <c r="BU47" i="12"/>
  <c r="BV47" i="12"/>
  <c r="BW47" i="12"/>
  <c r="BX47" i="12"/>
  <c r="BY47" i="12"/>
  <c r="BZ47" i="12"/>
  <c r="CA47" i="12"/>
  <c r="CB47" i="12"/>
  <c r="CC47" i="12"/>
  <c r="CD47" i="12"/>
  <c r="CE47" i="12"/>
  <c r="CF47" i="12"/>
  <c r="CG47" i="12"/>
  <c r="CH47" i="12"/>
  <c r="CI47" i="12"/>
  <c r="CJ47" i="12"/>
  <c r="CK47" i="12"/>
  <c r="CL47" i="12"/>
  <c r="CM47" i="12"/>
  <c r="CN47" i="12"/>
  <c r="CO47" i="12"/>
  <c r="CP47" i="12"/>
  <c r="CQ47" i="12"/>
  <c r="CR47" i="12"/>
  <c r="CS47" i="12"/>
  <c r="CT47" i="12"/>
  <c r="CU47" i="12"/>
  <c r="CV47" i="12"/>
  <c r="CW47" i="12"/>
  <c r="CX47" i="12"/>
  <c r="CY47" i="12"/>
  <c r="CZ47" i="12"/>
  <c r="DA47" i="12"/>
  <c r="DB47" i="12"/>
  <c r="DC47" i="12"/>
  <c r="DD47" i="12"/>
  <c r="DE47" i="12"/>
  <c r="DF47" i="12"/>
  <c r="DG47" i="12"/>
  <c r="DH47" i="12"/>
  <c r="B15" i="12"/>
  <c r="DH48" i="12"/>
  <c r="F48" i="12"/>
  <c r="G48" i="12"/>
  <c r="H48" i="12"/>
  <c r="I48" i="12"/>
  <c r="J48" i="12"/>
  <c r="K48" i="12"/>
  <c r="L48" i="12"/>
  <c r="M48" i="12"/>
  <c r="N48" i="12"/>
  <c r="O48" i="12"/>
  <c r="P48" i="12"/>
  <c r="E48" i="12"/>
  <c r="D48" i="12"/>
  <c r="Z47" i="12"/>
  <c r="M13" i="21"/>
  <c r="E11" i="21"/>
  <c r="E13" i="21"/>
  <c r="P48" i="5"/>
  <c r="N46" i="5"/>
  <c r="I220" i="13"/>
  <c r="J220" i="13"/>
  <c r="K220" i="13"/>
  <c r="L220" i="13"/>
  <c r="J13" i="5"/>
  <c r="F92" i="9" l="1"/>
  <c r="C92" i="9"/>
  <c r="J75" i="9" l="1"/>
  <c r="J64" i="9" l="1"/>
  <c r="J63" i="9"/>
  <c r="J62" i="9"/>
  <c r="J61" i="9"/>
  <c r="J60" i="9"/>
  <c r="J24" i="9"/>
  <c r="E10" i="21" l="1"/>
  <c r="I83" i="9" l="1"/>
  <c r="H83" i="9"/>
  <c r="N13" i="21" l="1"/>
  <c r="O13" i="21"/>
  <c r="P13" i="21"/>
  <c r="L13" i="21"/>
  <c r="F38" i="18" l="1"/>
  <c r="J37" i="18"/>
  <c r="F14" i="18"/>
  <c r="AK46" i="11" l="1"/>
  <c r="AB46" i="11"/>
  <c r="A144" i="13" l="1"/>
  <c r="D46" i="13"/>
  <c r="D47" i="13"/>
  <c r="D48" i="13"/>
  <c r="D49" i="13"/>
  <c r="D50" i="13"/>
  <c r="D51" i="13"/>
  <c r="D52" i="13"/>
  <c r="D53" i="13"/>
  <c r="D54" i="13"/>
  <c r="D55" i="13"/>
  <c r="D56" i="13"/>
  <c r="D57" i="13"/>
  <c r="D58" i="13"/>
  <c r="D59" i="13"/>
  <c r="D60" i="13"/>
  <c r="D61" i="13"/>
  <c r="D62" i="13"/>
  <c r="D63" i="13"/>
  <c r="D64" i="13"/>
  <c r="D65" i="13"/>
  <c r="D66" i="13"/>
  <c r="D67" i="13"/>
  <c r="D68" i="13"/>
  <c r="D69" i="13"/>
  <c r="D70" i="13"/>
  <c r="D45" i="13"/>
  <c r="E70" i="13"/>
  <c r="E60" i="13"/>
  <c r="E61" i="13"/>
  <c r="E62" i="13"/>
  <c r="E63" i="13"/>
  <c r="E64" i="13"/>
  <c r="E65" i="13"/>
  <c r="E66" i="13"/>
  <c r="E67" i="13"/>
  <c r="E68" i="13"/>
  <c r="E69" i="13"/>
  <c r="E27" i="12" l="1"/>
  <c r="F27" i="12" s="1"/>
  <c r="G27" i="12" s="1"/>
  <c r="H27" i="12" s="1"/>
  <c r="I27" i="12" s="1"/>
  <c r="J27" i="12" s="1"/>
  <c r="K27" i="12" s="1"/>
  <c r="L27" i="12" s="1"/>
  <c r="M27" i="12" s="1"/>
  <c r="N27" i="12" s="1"/>
  <c r="O27" i="12" s="1"/>
  <c r="P27" i="12" s="1"/>
  <c r="Q27" i="12" s="1"/>
  <c r="R27" i="12" s="1"/>
  <c r="S27" i="12" s="1"/>
  <c r="T27" i="12" s="1"/>
  <c r="U27" i="12" s="1"/>
  <c r="V27" i="12" s="1"/>
  <c r="W27" i="12" s="1"/>
  <c r="X27" i="12" s="1"/>
  <c r="Y27" i="12" s="1"/>
  <c r="Z27" i="12" s="1"/>
  <c r="AA27" i="12" s="1"/>
  <c r="AB27" i="12" s="1"/>
  <c r="AC27" i="12" s="1"/>
  <c r="AD27" i="12" s="1"/>
  <c r="AE27" i="12" s="1"/>
  <c r="AF27" i="12" s="1"/>
  <c r="AG27" i="12" s="1"/>
  <c r="AH27" i="12" s="1"/>
  <c r="AI27" i="12" s="1"/>
  <c r="AJ27" i="12" s="1"/>
  <c r="AK27" i="12" s="1"/>
  <c r="AL27" i="12" s="1"/>
  <c r="AM27" i="12" s="1"/>
  <c r="AN27" i="12" s="1"/>
  <c r="AO27" i="12" s="1"/>
  <c r="AP27" i="12" s="1"/>
  <c r="AQ27" i="12" s="1"/>
  <c r="AR27" i="12" s="1"/>
  <c r="AS27" i="12" s="1"/>
  <c r="AT27" i="12" s="1"/>
  <c r="AU27" i="12" s="1"/>
  <c r="AV27" i="12" s="1"/>
  <c r="AW27" i="12" s="1"/>
  <c r="AX27" i="12" s="1"/>
  <c r="AY27" i="12" s="1"/>
  <c r="AZ27" i="12" s="1"/>
  <c r="BA27" i="12" s="1"/>
  <c r="BB27" i="12" s="1"/>
  <c r="BC27" i="12" s="1"/>
  <c r="BD27" i="12" s="1"/>
  <c r="BE27" i="12" s="1"/>
  <c r="BF27" i="12" s="1"/>
  <c r="BG27" i="12" s="1"/>
  <c r="BH27" i="12" s="1"/>
  <c r="BI27" i="12" s="1"/>
  <c r="BJ27" i="12" s="1"/>
  <c r="BK27" i="12" s="1"/>
  <c r="BL27" i="12" s="1"/>
  <c r="BM27" i="12" s="1"/>
  <c r="BN27" i="12" s="1"/>
  <c r="BO27" i="12" s="1"/>
  <c r="BP27" i="12" s="1"/>
  <c r="BQ27" i="12" s="1"/>
  <c r="BR27" i="12" s="1"/>
  <c r="BS27" i="12" s="1"/>
  <c r="BT27" i="12" s="1"/>
  <c r="BU27" i="12" s="1"/>
  <c r="BV27" i="12" s="1"/>
  <c r="BW27" i="12" s="1"/>
  <c r="BX27" i="12" s="1"/>
  <c r="BY27" i="12" s="1"/>
  <c r="BZ27" i="12" s="1"/>
  <c r="CA27" i="12" s="1"/>
  <c r="CB27" i="12" s="1"/>
  <c r="CC27" i="12" s="1"/>
  <c r="CD27" i="12" s="1"/>
  <c r="CE27" i="12" s="1"/>
  <c r="CF27" i="12" s="1"/>
  <c r="CG27" i="12" s="1"/>
  <c r="CH27" i="12" s="1"/>
  <c r="CI27" i="12" s="1"/>
  <c r="CJ27" i="12" s="1"/>
  <c r="CK27" i="12" s="1"/>
  <c r="CL27" i="12" s="1"/>
  <c r="CM27" i="12" s="1"/>
  <c r="CN27" i="12" s="1"/>
  <c r="CO27" i="12" s="1"/>
  <c r="CP27" i="12" s="1"/>
  <c r="CQ27" i="12" s="1"/>
  <c r="CR27" i="12" s="1"/>
  <c r="CS27" i="12" s="1"/>
  <c r="CT27" i="12" s="1"/>
  <c r="CU27" i="12" s="1"/>
  <c r="CV27" i="12" s="1"/>
  <c r="CW27" i="12" s="1"/>
  <c r="CX27" i="12" s="1"/>
  <c r="CY27" i="12" s="1"/>
  <c r="CZ27" i="12" s="1"/>
  <c r="DA27" i="12" s="1"/>
  <c r="DB27" i="12" s="1"/>
  <c r="DC27" i="12" s="1"/>
  <c r="DD27" i="12" s="1"/>
  <c r="DE27" i="12" s="1"/>
  <c r="DF27" i="12" s="1"/>
  <c r="DG27" i="12" s="1"/>
  <c r="DH27" i="12" s="1"/>
  <c r="E28" i="12"/>
  <c r="F28" i="12" s="1"/>
  <c r="G28" i="12" s="1"/>
  <c r="H28" i="12" s="1"/>
  <c r="I28" i="12" s="1"/>
  <c r="J28" i="12" s="1"/>
  <c r="K28" i="12" s="1"/>
  <c r="L28" i="12" s="1"/>
  <c r="M28" i="12" s="1"/>
  <c r="N28" i="12" s="1"/>
  <c r="O28" i="12"/>
  <c r="P28" i="12"/>
  <c r="Q28" i="12" s="1"/>
  <c r="R28" i="12" s="1"/>
  <c r="S28" i="12" s="1"/>
  <c r="T28" i="12" s="1"/>
  <c r="U28" i="12" s="1"/>
  <c r="V28" i="12" s="1"/>
  <c r="W28" i="12" s="1"/>
  <c r="X28" i="12" s="1"/>
  <c r="F29" i="12"/>
  <c r="G29" i="12" s="1"/>
  <c r="H29" i="12" s="1"/>
  <c r="I29" i="12"/>
  <c r="J29" i="12" s="1"/>
  <c r="K29" i="12"/>
  <c r="L29" i="12" s="1"/>
  <c r="M29" i="12" s="1"/>
  <c r="N29" i="12" s="1"/>
  <c r="O29" i="12" s="1"/>
  <c r="P29" i="12" s="1"/>
  <c r="F30" i="12"/>
  <c r="G30" i="12" s="1"/>
  <c r="H30" i="12" s="1"/>
  <c r="I30" i="12" s="1"/>
  <c r="J30" i="12" s="1"/>
  <c r="K30" i="12" s="1"/>
  <c r="L30" i="12" s="1"/>
  <c r="M30" i="12" s="1"/>
  <c r="N30" i="12" s="1"/>
  <c r="O30" i="12" s="1"/>
  <c r="P30" i="12" s="1"/>
  <c r="Q30" i="12" s="1"/>
  <c r="R30" i="12" s="1"/>
  <c r="S30" i="12" s="1"/>
  <c r="T30" i="12" s="1"/>
  <c r="U30" i="12" s="1"/>
  <c r="V30" i="12" s="1"/>
  <c r="W30" i="12" s="1"/>
  <c r="X30" i="12" s="1"/>
  <c r="Y30" i="12"/>
  <c r="Z30" i="12" s="1"/>
  <c r="AA30" i="12" s="1"/>
  <c r="AB30" i="12" s="1"/>
  <c r="AC30" i="12" s="1"/>
  <c r="AD30" i="12" s="1"/>
  <c r="AE30" i="12" s="1"/>
  <c r="AF30" i="12" s="1"/>
  <c r="AG30" i="12" s="1"/>
  <c r="AH30" i="12" s="1"/>
  <c r="AI30" i="12" s="1"/>
  <c r="AJ30" i="12" s="1"/>
  <c r="AK30" i="12" s="1"/>
  <c r="AL30" i="12" s="1"/>
  <c r="AM30" i="12" s="1"/>
  <c r="AN30" i="12" s="1"/>
  <c r="AO30" i="12" s="1"/>
  <c r="AP30" i="12" s="1"/>
  <c r="AQ30" i="12" s="1"/>
  <c r="AR30" i="12" s="1"/>
  <c r="AS30" i="12" s="1"/>
  <c r="AT30" i="12" s="1"/>
  <c r="AU30" i="12" s="1"/>
  <c r="AV30" i="12" s="1"/>
  <c r="AW30" i="12" s="1"/>
  <c r="AX30" i="12" s="1"/>
  <c r="AY30" i="12" s="1"/>
  <c r="AZ30" i="12" s="1"/>
  <c r="BA30" i="12" s="1"/>
  <c r="BB30" i="12" s="1"/>
  <c r="BC30" i="12" s="1"/>
  <c r="BD30" i="12" s="1"/>
  <c r="BE30" i="12" s="1"/>
  <c r="BF30" i="12" s="1"/>
  <c r="BG30" i="12" s="1"/>
  <c r="BH30" i="12" s="1"/>
  <c r="BI30" i="12" s="1"/>
  <c r="BJ30" i="12" s="1"/>
  <c r="BK30" i="12" s="1"/>
  <c r="BL30" i="12" s="1"/>
  <c r="BM30" i="12" s="1"/>
  <c r="BN30" i="12" s="1"/>
  <c r="BO30" i="12" s="1"/>
  <c r="BP30" i="12" s="1"/>
  <c r="BQ30" i="12" s="1"/>
  <c r="BR30" i="12" s="1"/>
  <c r="BS30" i="12" s="1"/>
  <c r="BT30" i="12" s="1"/>
  <c r="BU30" i="12" s="1"/>
  <c r="BV30" i="12" s="1"/>
  <c r="BW30" i="12" s="1"/>
  <c r="BX30" i="12" s="1"/>
  <c r="BY30" i="12" s="1"/>
  <c r="BZ30" i="12" s="1"/>
  <c r="CA30" i="12" s="1"/>
  <c r="CB30" i="12" s="1"/>
  <c r="CC30" i="12" s="1"/>
  <c r="CD30" i="12" s="1"/>
  <c r="CE30" i="12" s="1"/>
  <c r="CF30" i="12" s="1"/>
  <c r="CG30" i="12" s="1"/>
  <c r="CH30" i="12" s="1"/>
  <c r="CI30" i="12" s="1"/>
  <c r="CJ30" i="12" s="1"/>
  <c r="CK30" i="12" s="1"/>
  <c r="CL30" i="12" s="1"/>
  <c r="CM30" i="12" s="1"/>
  <c r="CN30" i="12" s="1"/>
  <c r="CO30" i="12" s="1"/>
  <c r="CP30" i="12" s="1"/>
  <c r="CQ30" i="12" s="1"/>
  <c r="CR30" i="12" s="1"/>
  <c r="CS30" i="12" s="1"/>
  <c r="CT30" i="12" s="1"/>
  <c r="CU30" i="12" s="1"/>
  <c r="CV30" i="12" s="1"/>
  <c r="CW30" i="12" s="1"/>
  <c r="CX30" i="12" s="1"/>
  <c r="CY30" i="12" s="1"/>
  <c r="CZ30" i="12" s="1"/>
  <c r="DA30" i="12" s="1"/>
  <c r="DB30" i="12" s="1"/>
  <c r="DC30" i="12" s="1"/>
  <c r="DD30" i="12" s="1"/>
  <c r="DE30" i="12" s="1"/>
  <c r="DF30" i="12" s="1"/>
  <c r="DG30" i="12" s="1"/>
  <c r="DH30" i="12" s="1"/>
  <c r="F31" i="12"/>
  <c r="G31" i="12"/>
  <c r="F32" i="12"/>
  <c r="G32" i="12" s="1"/>
  <c r="H32" i="12" s="1"/>
  <c r="I32" i="12" s="1"/>
  <c r="J32" i="12" s="1"/>
  <c r="K32" i="12" s="1"/>
  <c r="L32" i="12" s="1"/>
  <c r="M32" i="12" s="1"/>
  <c r="N32" i="12" s="1"/>
  <c r="O32" i="12" s="1"/>
  <c r="P32" i="12"/>
  <c r="Q32" i="12" s="1"/>
  <c r="R32" i="12" s="1"/>
  <c r="S32" i="12" s="1"/>
  <c r="T32" i="12" s="1"/>
  <c r="U32" i="12" s="1"/>
  <c r="V32" i="12" s="1"/>
  <c r="W32" i="12" s="1"/>
  <c r="X32" i="12" s="1"/>
  <c r="Y32" i="12" s="1"/>
  <c r="Z32" i="12" s="1"/>
  <c r="AA32" i="12" s="1"/>
  <c r="AB32" i="12"/>
  <c r="AC32" i="12" s="1"/>
  <c r="AD32" i="12" s="1"/>
  <c r="AE32" i="12" s="1"/>
  <c r="AF32" i="12" s="1"/>
  <c r="AG32" i="12" s="1"/>
  <c r="AH32" i="12" s="1"/>
  <c r="AI32" i="12" s="1"/>
  <c r="AJ32" i="12" s="1"/>
  <c r="AK32" i="12" s="1"/>
  <c r="AL32" i="12"/>
  <c r="AM32" i="12" s="1"/>
  <c r="AN32" i="12" s="1"/>
  <c r="AO32" i="12" s="1"/>
  <c r="AP32" i="12" s="1"/>
  <c r="AQ32" i="12" s="1"/>
  <c r="AR32" i="12" s="1"/>
  <c r="AS32" i="12" s="1"/>
  <c r="AT32" i="12" s="1"/>
  <c r="AU32" i="12" s="1"/>
  <c r="AV32" i="12" s="1"/>
  <c r="AW32" i="12" s="1"/>
  <c r="AX32" i="12" s="1"/>
  <c r="AY32" i="12" s="1"/>
  <c r="AZ32" i="12" s="1"/>
  <c r="BA32" i="12" s="1"/>
  <c r="BB32" i="12" s="1"/>
  <c r="BC32" i="12" s="1"/>
  <c r="BD32" i="12" s="1"/>
  <c r="BE32" i="12" s="1"/>
  <c r="BF32" i="12" s="1"/>
  <c r="BG32" i="12" s="1"/>
  <c r="BH32" i="12" s="1"/>
  <c r="BI32" i="12" s="1"/>
  <c r="BJ32" i="12" s="1"/>
  <c r="BK32" i="12" s="1"/>
  <c r="BL32" i="12" s="1"/>
  <c r="BM32" i="12" s="1"/>
  <c r="BN32" i="12" s="1"/>
  <c r="BO32" i="12" s="1"/>
  <c r="BP32" i="12" s="1"/>
  <c r="BQ32" i="12" s="1"/>
  <c r="BR32" i="12" s="1"/>
  <c r="BS32" i="12" s="1"/>
  <c r="BT32" i="12" s="1"/>
  <c r="BU32" i="12" s="1"/>
  <c r="BV32" i="12" s="1"/>
  <c r="BW32" i="12" s="1"/>
  <c r="BX32" i="12" s="1"/>
  <c r="BY32" i="12" s="1"/>
  <c r="BZ32" i="12" s="1"/>
  <c r="CA32" i="12" s="1"/>
  <c r="CB32" i="12" s="1"/>
  <c r="CC32" i="12" s="1"/>
  <c r="CD32" i="12" s="1"/>
  <c r="CE32" i="12" s="1"/>
  <c r="CF32" i="12" s="1"/>
  <c r="CG32" i="12" s="1"/>
  <c r="CH32" i="12" s="1"/>
  <c r="CI32" i="12" s="1"/>
  <c r="CJ32" i="12" s="1"/>
  <c r="CK32" i="12" s="1"/>
  <c r="CL32" i="12" s="1"/>
  <c r="CM32" i="12" s="1"/>
  <c r="CN32" i="12" s="1"/>
  <c r="CO32" i="12" s="1"/>
  <c r="CP32" i="12" s="1"/>
  <c r="CQ32" i="12" s="1"/>
  <c r="CR32" i="12" s="1"/>
  <c r="CS32" i="12" s="1"/>
  <c r="CT32" i="12" s="1"/>
  <c r="CU32" i="12" s="1"/>
  <c r="CV32" i="12" s="1"/>
  <c r="CW32" i="12" s="1"/>
  <c r="CX32" i="12" s="1"/>
  <c r="CY32" i="12" s="1"/>
  <c r="CZ32" i="12" s="1"/>
  <c r="DA32" i="12" s="1"/>
  <c r="DB32" i="12" s="1"/>
  <c r="DC32" i="12" s="1"/>
  <c r="DD32" i="12" s="1"/>
  <c r="DE32" i="12" s="1"/>
  <c r="DF32" i="12" s="1"/>
  <c r="DG32" i="12" s="1"/>
  <c r="DH32" i="12" s="1"/>
  <c r="F33" i="12"/>
  <c r="G33" i="12" s="1"/>
  <c r="H33" i="12"/>
  <c r="I33" i="12"/>
  <c r="J33" i="12" s="1"/>
  <c r="K33" i="12"/>
  <c r="L33" i="12"/>
  <c r="M33" i="12" s="1"/>
  <c r="N33" i="12" s="1"/>
  <c r="O33" i="12" s="1"/>
  <c r="P33" i="12" s="1"/>
  <c r="Q33" i="12" s="1"/>
  <c r="R33" i="12" s="1"/>
  <c r="S33" i="12" s="1"/>
  <c r="T33" i="12" s="1"/>
  <c r="U33" i="12" s="1"/>
  <c r="V33" i="12" s="1"/>
  <c r="W33" i="12" s="1"/>
  <c r="X33" i="12" s="1"/>
  <c r="Y33" i="12" s="1"/>
  <c r="Z33" i="12" s="1"/>
  <c r="AA33" i="12" s="1"/>
  <c r="AB33" i="12" s="1"/>
  <c r="AC33" i="12" s="1"/>
  <c r="AD33" i="12" s="1"/>
  <c r="AE33" i="12" s="1"/>
  <c r="AF33" i="12" s="1"/>
  <c r="AG33" i="12" s="1"/>
  <c r="AH33" i="12" s="1"/>
  <c r="AI33" i="12" s="1"/>
  <c r="AJ33" i="12" s="1"/>
  <c r="AK33" i="12" s="1"/>
  <c r="AL33" i="12" s="1"/>
  <c r="AM33" i="12" s="1"/>
  <c r="AN33" i="12" s="1"/>
  <c r="AO33" i="12" s="1"/>
  <c r="AP33" i="12" s="1"/>
  <c r="AQ33" i="12" s="1"/>
  <c r="AR33" i="12" s="1"/>
  <c r="AS33" i="12" s="1"/>
  <c r="AT33" i="12" s="1"/>
  <c r="AU33" i="12" s="1"/>
  <c r="AV33" i="12" s="1"/>
  <c r="AW33" i="12" s="1"/>
  <c r="AX33" i="12" s="1"/>
  <c r="AY33" i="12" s="1"/>
  <c r="AZ33" i="12" s="1"/>
  <c r="BA33" i="12" s="1"/>
  <c r="BB33" i="12" s="1"/>
  <c r="BC33" i="12" s="1"/>
  <c r="BD33" i="12" s="1"/>
  <c r="BE33" i="12" s="1"/>
  <c r="BF33" i="12" s="1"/>
  <c r="BG33" i="12" s="1"/>
  <c r="BH33" i="12" s="1"/>
  <c r="BI33" i="12" s="1"/>
  <c r="BJ33" i="12" s="1"/>
  <c r="BK33" i="12" s="1"/>
  <c r="BL33" i="12" s="1"/>
  <c r="BM33" i="12" s="1"/>
  <c r="BN33" i="12" s="1"/>
  <c r="BO33" i="12" s="1"/>
  <c r="BP33" i="12" s="1"/>
  <c r="BQ33" i="12" s="1"/>
  <c r="BR33" i="12" s="1"/>
  <c r="BS33" i="12" s="1"/>
  <c r="BT33" i="12" s="1"/>
  <c r="BU33" i="12" s="1"/>
  <c r="BV33" i="12" s="1"/>
  <c r="BW33" i="12" s="1"/>
  <c r="BX33" i="12" s="1"/>
  <c r="BY33" i="12" s="1"/>
  <c r="BZ33" i="12" s="1"/>
  <c r="CA33" i="12" s="1"/>
  <c r="CB33" i="12" s="1"/>
  <c r="CC33" i="12" s="1"/>
  <c r="CD33" i="12" s="1"/>
  <c r="CE33" i="12" s="1"/>
  <c r="CF33" i="12" s="1"/>
  <c r="CG33" i="12" s="1"/>
  <c r="CH33" i="12" s="1"/>
  <c r="CI33" i="12" s="1"/>
  <c r="CJ33" i="12" s="1"/>
  <c r="CK33" i="12" s="1"/>
  <c r="CL33" i="12" s="1"/>
  <c r="CM33" i="12" s="1"/>
  <c r="CN33" i="12" s="1"/>
  <c r="CO33" i="12" s="1"/>
  <c r="CP33" i="12" s="1"/>
  <c r="CQ33" i="12" s="1"/>
  <c r="CR33" i="12" s="1"/>
  <c r="CS33" i="12" s="1"/>
  <c r="CT33" i="12" s="1"/>
  <c r="CU33" i="12" s="1"/>
  <c r="CV33" i="12" s="1"/>
  <c r="CW33" i="12" s="1"/>
  <c r="CX33" i="12" s="1"/>
  <c r="CY33" i="12" s="1"/>
  <c r="CZ33" i="12" s="1"/>
  <c r="DA33" i="12" s="1"/>
  <c r="DB33" i="12" s="1"/>
  <c r="DC33" i="12" s="1"/>
  <c r="DD33" i="12" s="1"/>
  <c r="DE33" i="12" s="1"/>
  <c r="DF33" i="12" s="1"/>
  <c r="DG33" i="12" s="1"/>
  <c r="DH33" i="12" s="1"/>
  <c r="F34" i="12"/>
  <c r="G34" i="12"/>
  <c r="H34" i="12"/>
  <c r="I34" i="12" s="1"/>
  <c r="J34" i="12" s="1"/>
  <c r="K34" i="12" s="1"/>
  <c r="L34" i="12" s="1"/>
  <c r="M34" i="12" s="1"/>
  <c r="N34" i="12" s="1"/>
  <c r="O34" i="12" s="1"/>
  <c r="P34" i="12" s="1"/>
  <c r="Q34" i="12" s="1"/>
  <c r="R34" i="12" s="1"/>
  <c r="S34" i="12" s="1"/>
  <c r="T34" i="12" s="1"/>
  <c r="U34" i="12" s="1"/>
  <c r="V34" i="12" s="1"/>
  <c r="W34" i="12" s="1"/>
  <c r="X34" i="12" s="1"/>
  <c r="Y34" i="12" s="1"/>
  <c r="Z34" i="12" s="1"/>
  <c r="AA34" i="12" s="1"/>
  <c r="AB34" i="12" s="1"/>
  <c r="AC34" i="12" s="1"/>
  <c r="AD34" i="12" s="1"/>
  <c r="AE34" i="12" s="1"/>
  <c r="AF34" i="12" s="1"/>
  <c r="AG34" i="12" s="1"/>
  <c r="AH34" i="12" s="1"/>
  <c r="AI34" i="12" s="1"/>
  <c r="AJ34" i="12" s="1"/>
  <c r="AK34" i="12" s="1"/>
  <c r="AL34" i="12" s="1"/>
  <c r="AM34" i="12" s="1"/>
  <c r="AN34" i="12" s="1"/>
  <c r="AO34" i="12" s="1"/>
  <c r="AP34" i="12" s="1"/>
  <c r="AQ34" i="12" s="1"/>
  <c r="AR34" i="12" s="1"/>
  <c r="AS34" i="12" s="1"/>
  <c r="AT34" i="12" s="1"/>
  <c r="AU34" i="12" s="1"/>
  <c r="AV34" i="12" s="1"/>
  <c r="AW34" i="12" s="1"/>
  <c r="AX34" i="12" s="1"/>
  <c r="AY34" i="12" s="1"/>
  <c r="AZ34" i="12" s="1"/>
  <c r="BA34" i="12" s="1"/>
  <c r="BB34" i="12" s="1"/>
  <c r="BC34" i="12" s="1"/>
  <c r="BD34" i="12" s="1"/>
  <c r="BE34" i="12" s="1"/>
  <c r="BF34" i="12" s="1"/>
  <c r="BG34" i="12" s="1"/>
  <c r="BH34" i="12" s="1"/>
  <c r="BI34" i="12" s="1"/>
  <c r="BJ34" i="12" s="1"/>
  <c r="BK34" i="12" s="1"/>
  <c r="BL34" i="12" s="1"/>
  <c r="BM34" i="12" s="1"/>
  <c r="BN34" i="12" s="1"/>
  <c r="BO34" i="12" s="1"/>
  <c r="BP34" i="12" s="1"/>
  <c r="BQ34" i="12" s="1"/>
  <c r="BR34" i="12" s="1"/>
  <c r="BS34" i="12" s="1"/>
  <c r="BT34" i="12" s="1"/>
  <c r="BU34" i="12" s="1"/>
  <c r="BV34" i="12" s="1"/>
  <c r="BW34" i="12" s="1"/>
  <c r="BX34" i="12" s="1"/>
  <c r="BY34" i="12" s="1"/>
  <c r="BZ34" i="12" s="1"/>
  <c r="CA34" i="12" s="1"/>
  <c r="CB34" i="12" s="1"/>
  <c r="CC34" i="12" s="1"/>
  <c r="CD34" i="12" s="1"/>
  <c r="CE34" i="12" s="1"/>
  <c r="CF34" i="12" s="1"/>
  <c r="CG34" i="12" s="1"/>
  <c r="CH34" i="12" s="1"/>
  <c r="CI34" i="12" s="1"/>
  <c r="CJ34" i="12" s="1"/>
  <c r="CK34" i="12" s="1"/>
  <c r="CL34" i="12" s="1"/>
  <c r="CM34" i="12" s="1"/>
  <c r="CN34" i="12" s="1"/>
  <c r="CO34" i="12" s="1"/>
  <c r="CP34" i="12" s="1"/>
  <c r="CQ34" i="12" s="1"/>
  <c r="CR34" i="12" s="1"/>
  <c r="CS34" i="12" s="1"/>
  <c r="CT34" i="12" s="1"/>
  <c r="CU34" i="12" s="1"/>
  <c r="CV34" i="12" s="1"/>
  <c r="CW34" i="12" s="1"/>
  <c r="CX34" i="12" s="1"/>
  <c r="CY34" i="12" s="1"/>
  <c r="CZ34" i="12" s="1"/>
  <c r="DA34" i="12" s="1"/>
  <c r="DB34" i="12" s="1"/>
  <c r="DC34" i="12" s="1"/>
  <c r="DD34" i="12" s="1"/>
  <c r="DE34" i="12" s="1"/>
  <c r="DF34" i="12" s="1"/>
  <c r="DG34" i="12" s="1"/>
  <c r="DH34" i="12" s="1"/>
  <c r="F35" i="12"/>
  <c r="G35" i="12"/>
  <c r="H35" i="12" s="1"/>
  <c r="I35" i="12" s="1"/>
  <c r="J35" i="12" s="1"/>
  <c r="K35" i="12" s="1"/>
  <c r="L35" i="12" s="1"/>
  <c r="M35" i="12" s="1"/>
  <c r="N35" i="12" s="1"/>
  <c r="O35" i="12"/>
  <c r="P35" i="12"/>
  <c r="Q35" i="12" s="1"/>
  <c r="R35" i="12" s="1"/>
  <c r="S35" i="12" s="1"/>
  <c r="T35" i="12" s="1"/>
  <c r="U35" i="12" s="1"/>
  <c r="V35" i="12" s="1"/>
  <c r="W35" i="12" s="1"/>
  <c r="X35" i="12" s="1"/>
  <c r="Y35" i="12" s="1"/>
  <c r="Z35" i="12" s="1"/>
  <c r="AA35" i="12" s="1"/>
  <c r="AB35" i="12" s="1"/>
  <c r="AC35" i="12" s="1"/>
  <c r="AD35" i="12" s="1"/>
  <c r="AE35" i="12" s="1"/>
  <c r="AF35" i="12" s="1"/>
  <c r="AG35" i="12" s="1"/>
  <c r="AH35" i="12" s="1"/>
  <c r="AI35" i="12" s="1"/>
  <c r="AJ35" i="12" s="1"/>
  <c r="AK35" i="12" s="1"/>
  <c r="AL35" i="12" s="1"/>
  <c r="AM35" i="12" s="1"/>
  <c r="AN35" i="12" s="1"/>
  <c r="AO35" i="12" s="1"/>
  <c r="AP35" i="12" s="1"/>
  <c r="AQ35" i="12" s="1"/>
  <c r="AR35" i="12" s="1"/>
  <c r="AS35" i="12" s="1"/>
  <c r="AT35" i="12" s="1"/>
  <c r="AU35" i="12" s="1"/>
  <c r="AV35" i="12" s="1"/>
  <c r="AW35" i="12" s="1"/>
  <c r="AX35" i="12" s="1"/>
  <c r="AY35" i="12" s="1"/>
  <c r="AZ35" i="12" s="1"/>
  <c r="BA35" i="12" s="1"/>
  <c r="BB35" i="12" s="1"/>
  <c r="BC35" i="12" s="1"/>
  <c r="BD35" i="12" s="1"/>
  <c r="BE35" i="12" s="1"/>
  <c r="BF35" i="12" s="1"/>
  <c r="BG35" i="12" s="1"/>
  <c r="BH35" i="12" s="1"/>
  <c r="BI35" i="12" s="1"/>
  <c r="BJ35" i="12" s="1"/>
  <c r="BK35" i="12" s="1"/>
  <c r="BL35" i="12" s="1"/>
  <c r="BM35" i="12" s="1"/>
  <c r="BN35" i="12" s="1"/>
  <c r="BO35" i="12" s="1"/>
  <c r="BP35" i="12" s="1"/>
  <c r="BQ35" i="12" s="1"/>
  <c r="BR35" i="12" s="1"/>
  <c r="BS35" i="12" s="1"/>
  <c r="BT35" i="12" s="1"/>
  <c r="BU35" i="12" s="1"/>
  <c r="BV35" i="12" s="1"/>
  <c r="BW35" i="12" s="1"/>
  <c r="BX35" i="12" s="1"/>
  <c r="BY35" i="12" s="1"/>
  <c r="BZ35" i="12" s="1"/>
  <c r="CA35" i="12" s="1"/>
  <c r="CB35" i="12" s="1"/>
  <c r="CC35" i="12" s="1"/>
  <c r="CD35" i="12" s="1"/>
  <c r="CE35" i="12" s="1"/>
  <c r="CF35" i="12" s="1"/>
  <c r="CG35" i="12" s="1"/>
  <c r="CH35" i="12" s="1"/>
  <c r="CI35" i="12" s="1"/>
  <c r="CJ35" i="12" s="1"/>
  <c r="CK35" i="12" s="1"/>
  <c r="CL35" i="12" s="1"/>
  <c r="CM35" i="12" s="1"/>
  <c r="CN35" i="12" s="1"/>
  <c r="CO35" i="12" s="1"/>
  <c r="CP35" i="12" s="1"/>
  <c r="CQ35" i="12" s="1"/>
  <c r="CR35" i="12" s="1"/>
  <c r="CS35" i="12" s="1"/>
  <c r="CT35" i="12" s="1"/>
  <c r="CU35" i="12" s="1"/>
  <c r="CV35" i="12" s="1"/>
  <c r="CW35" i="12" s="1"/>
  <c r="CX35" i="12" s="1"/>
  <c r="CY35" i="12" s="1"/>
  <c r="CZ35" i="12" s="1"/>
  <c r="DA35" i="12" s="1"/>
  <c r="DB35" i="12" s="1"/>
  <c r="DC35" i="12" s="1"/>
  <c r="DD35" i="12" s="1"/>
  <c r="DE35" i="12" s="1"/>
  <c r="DF35" i="12" s="1"/>
  <c r="DG35" i="12" s="1"/>
  <c r="DH35" i="12" s="1"/>
  <c r="F36" i="12"/>
  <c r="G36" i="12" s="1"/>
  <c r="H36" i="12"/>
  <c r="I36" i="12"/>
  <c r="J36" i="12" s="1"/>
  <c r="K36" i="12" s="1"/>
  <c r="L36" i="12" s="1"/>
  <c r="M36" i="12" s="1"/>
  <c r="N36" i="12" s="1"/>
  <c r="O36" i="12" s="1"/>
  <c r="P36" i="12" s="1"/>
  <c r="Q36" i="12" s="1"/>
  <c r="R36" i="12" s="1"/>
  <c r="S36" i="12" s="1"/>
  <c r="T36" i="12" s="1"/>
  <c r="U36" i="12" s="1"/>
  <c r="V36" i="12" s="1"/>
  <c r="W36" i="12" s="1"/>
  <c r="X36" i="12" s="1"/>
  <c r="Y36" i="12" s="1"/>
  <c r="Z36" i="12" s="1"/>
  <c r="AA36" i="12" s="1"/>
  <c r="AB36" i="12" s="1"/>
  <c r="AC36" i="12" s="1"/>
  <c r="AD36" i="12" s="1"/>
  <c r="AE36" i="12" s="1"/>
  <c r="AF36" i="12" s="1"/>
  <c r="AG36" i="12" s="1"/>
  <c r="AH36" i="12" s="1"/>
  <c r="AI36" i="12" s="1"/>
  <c r="AJ36" i="12" s="1"/>
  <c r="AK36" i="12" s="1"/>
  <c r="AL36" i="12" s="1"/>
  <c r="AM36" i="12" s="1"/>
  <c r="AN36" i="12" s="1"/>
  <c r="AO36" i="12" s="1"/>
  <c r="AP36" i="12" s="1"/>
  <c r="AQ36" i="12" s="1"/>
  <c r="AR36" i="12" s="1"/>
  <c r="AS36" i="12" s="1"/>
  <c r="AT36" i="12" s="1"/>
  <c r="AU36" i="12" s="1"/>
  <c r="AV36" i="12" s="1"/>
  <c r="AW36" i="12" s="1"/>
  <c r="AX36" i="12" s="1"/>
  <c r="AY36" i="12" s="1"/>
  <c r="AZ36" i="12" s="1"/>
  <c r="BA36" i="12" s="1"/>
  <c r="BB36" i="12" s="1"/>
  <c r="BC36" i="12" s="1"/>
  <c r="BD36" i="12" s="1"/>
  <c r="BE36" i="12" s="1"/>
  <c r="BF36" i="12" s="1"/>
  <c r="BG36" i="12" s="1"/>
  <c r="BH36" i="12" s="1"/>
  <c r="BI36" i="12" s="1"/>
  <c r="BJ36" i="12" s="1"/>
  <c r="BK36" i="12" s="1"/>
  <c r="BL36" i="12" s="1"/>
  <c r="BM36" i="12" s="1"/>
  <c r="BN36" i="12" s="1"/>
  <c r="BO36" i="12" s="1"/>
  <c r="BP36" i="12" s="1"/>
  <c r="BQ36" i="12" s="1"/>
  <c r="BR36" i="12" s="1"/>
  <c r="BS36" i="12" s="1"/>
  <c r="BT36" i="12" s="1"/>
  <c r="BU36" i="12" s="1"/>
  <c r="BV36" i="12" s="1"/>
  <c r="BW36" i="12" s="1"/>
  <c r="BX36" i="12" s="1"/>
  <c r="BY36" i="12" s="1"/>
  <c r="BZ36" i="12" s="1"/>
  <c r="CA36" i="12" s="1"/>
  <c r="CB36" i="12" s="1"/>
  <c r="CC36" i="12" s="1"/>
  <c r="CD36" i="12" s="1"/>
  <c r="CE36" i="12" s="1"/>
  <c r="CF36" i="12" s="1"/>
  <c r="CG36" i="12" s="1"/>
  <c r="CH36" i="12" s="1"/>
  <c r="CI36" i="12" s="1"/>
  <c r="CJ36" i="12" s="1"/>
  <c r="CK36" i="12" s="1"/>
  <c r="CL36" i="12" s="1"/>
  <c r="CM36" i="12" s="1"/>
  <c r="CN36" i="12" s="1"/>
  <c r="CO36" i="12" s="1"/>
  <c r="CP36" i="12" s="1"/>
  <c r="CQ36" i="12" s="1"/>
  <c r="CR36" i="12" s="1"/>
  <c r="CS36" i="12" s="1"/>
  <c r="CT36" i="12" s="1"/>
  <c r="CU36" i="12" s="1"/>
  <c r="CV36" i="12" s="1"/>
  <c r="CW36" i="12" s="1"/>
  <c r="CX36" i="12" s="1"/>
  <c r="CY36" i="12" s="1"/>
  <c r="CZ36" i="12" s="1"/>
  <c r="DA36" i="12" s="1"/>
  <c r="DB36" i="12" s="1"/>
  <c r="DC36" i="12" s="1"/>
  <c r="DD36" i="12" s="1"/>
  <c r="DE36" i="12" s="1"/>
  <c r="DF36" i="12" s="1"/>
  <c r="DG36" i="12" s="1"/>
  <c r="DH36" i="12" s="1"/>
  <c r="F37" i="12"/>
  <c r="F40" i="12" s="1"/>
  <c r="F19" i="12" s="1"/>
  <c r="F38" i="12"/>
  <c r="G38" i="12" s="1"/>
  <c r="H38" i="12" s="1"/>
  <c r="I38" i="12" s="1"/>
  <c r="J38" i="12"/>
  <c r="K38" i="12" s="1"/>
  <c r="L38" i="12" s="1"/>
  <c r="M38" i="12" s="1"/>
  <c r="N38" i="12" s="1"/>
  <c r="O38" i="12" s="1"/>
  <c r="P38" i="12" s="1"/>
  <c r="Q38" i="12" s="1"/>
  <c r="R38" i="12" s="1"/>
  <c r="S38" i="12" s="1"/>
  <c r="T38" i="12" s="1"/>
  <c r="U38" i="12" s="1"/>
  <c r="V38" i="12" s="1"/>
  <c r="W38" i="12" s="1"/>
  <c r="X38" i="12" s="1"/>
  <c r="Y38" i="12" s="1"/>
  <c r="Z38" i="12" s="1"/>
  <c r="AA38" i="12" s="1"/>
  <c r="AB38" i="12" s="1"/>
  <c r="AC38" i="12" s="1"/>
  <c r="AD38" i="12" s="1"/>
  <c r="AE38" i="12" s="1"/>
  <c r="AF38" i="12" s="1"/>
  <c r="AG38" i="12" s="1"/>
  <c r="AH38" i="12" s="1"/>
  <c r="AI38" i="12" s="1"/>
  <c r="AJ38" i="12" s="1"/>
  <c r="AK38" i="12" s="1"/>
  <c r="AL38" i="12" s="1"/>
  <c r="AM38" i="12" s="1"/>
  <c r="AN38" i="12" s="1"/>
  <c r="AO38" i="12" s="1"/>
  <c r="AP38" i="12" s="1"/>
  <c r="AQ38" i="12" s="1"/>
  <c r="AR38" i="12" s="1"/>
  <c r="AS38" i="12" s="1"/>
  <c r="AT38" i="12" s="1"/>
  <c r="AU38" i="12" s="1"/>
  <c r="AV38" i="12" s="1"/>
  <c r="AW38" i="12" s="1"/>
  <c r="AX38" i="12" s="1"/>
  <c r="AY38" i="12" s="1"/>
  <c r="AZ38" i="12" s="1"/>
  <c r="BA38" i="12" s="1"/>
  <c r="BB38" i="12" s="1"/>
  <c r="BC38" i="12" s="1"/>
  <c r="BD38" i="12" s="1"/>
  <c r="BE38" i="12" s="1"/>
  <c r="BF38" i="12" s="1"/>
  <c r="BG38" i="12" s="1"/>
  <c r="BH38" i="12" s="1"/>
  <c r="BI38" i="12" s="1"/>
  <c r="BJ38" i="12" s="1"/>
  <c r="BK38" i="12" s="1"/>
  <c r="BL38" i="12" s="1"/>
  <c r="BM38" i="12" s="1"/>
  <c r="BN38" i="12" s="1"/>
  <c r="BO38" i="12" s="1"/>
  <c r="BP38" i="12" s="1"/>
  <c r="BQ38" i="12" s="1"/>
  <c r="BR38" i="12" s="1"/>
  <c r="BS38" i="12" s="1"/>
  <c r="BT38" i="12" s="1"/>
  <c r="BU38" i="12" s="1"/>
  <c r="BV38" i="12" s="1"/>
  <c r="BW38" i="12" s="1"/>
  <c r="BX38" i="12" s="1"/>
  <c r="BY38" i="12" s="1"/>
  <c r="BZ38" i="12" s="1"/>
  <c r="CA38" i="12" s="1"/>
  <c r="CB38" i="12" s="1"/>
  <c r="CC38" i="12" s="1"/>
  <c r="CD38" i="12" s="1"/>
  <c r="CE38" i="12" s="1"/>
  <c r="CF38" i="12" s="1"/>
  <c r="CG38" i="12" s="1"/>
  <c r="CH38" i="12" s="1"/>
  <c r="CI38" i="12" s="1"/>
  <c r="CJ38" i="12" s="1"/>
  <c r="CK38" i="12" s="1"/>
  <c r="CL38" i="12" s="1"/>
  <c r="CM38" i="12" s="1"/>
  <c r="CN38" i="12" s="1"/>
  <c r="CO38" i="12" s="1"/>
  <c r="CP38" i="12" s="1"/>
  <c r="CQ38" i="12" s="1"/>
  <c r="CR38" i="12" s="1"/>
  <c r="CS38" i="12" s="1"/>
  <c r="CT38" i="12" s="1"/>
  <c r="CU38" i="12" s="1"/>
  <c r="CV38" i="12" s="1"/>
  <c r="CW38" i="12" s="1"/>
  <c r="CX38" i="12" s="1"/>
  <c r="CY38" i="12" s="1"/>
  <c r="CZ38" i="12" s="1"/>
  <c r="DA38" i="12" s="1"/>
  <c r="DB38" i="12" s="1"/>
  <c r="DC38" i="12" s="1"/>
  <c r="DD38" i="12" s="1"/>
  <c r="DE38" i="12" s="1"/>
  <c r="DF38" i="12" s="1"/>
  <c r="DG38" i="12" s="1"/>
  <c r="DH38" i="12" s="1"/>
  <c r="F39" i="12"/>
  <c r="G39" i="12"/>
  <c r="H39" i="12"/>
  <c r="I39" i="12" s="1"/>
  <c r="J39" i="12" s="1"/>
  <c r="K39" i="12" s="1"/>
  <c r="L39" i="12" s="1"/>
  <c r="M39" i="12" s="1"/>
  <c r="N39" i="12" s="1"/>
  <c r="O39" i="12" s="1"/>
  <c r="P39" i="12" s="1"/>
  <c r="Q39" i="12" s="1"/>
  <c r="R39" i="12" s="1"/>
  <c r="S39" i="12" s="1"/>
  <c r="T39" i="12" s="1"/>
  <c r="U39" i="12" s="1"/>
  <c r="V39" i="12" s="1"/>
  <c r="W39" i="12" s="1"/>
  <c r="X39" i="12" s="1"/>
  <c r="Y39" i="12" s="1"/>
  <c r="Z39" i="12" s="1"/>
  <c r="AA39" i="12" s="1"/>
  <c r="AB39" i="12" s="1"/>
  <c r="AC39" i="12" s="1"/>
  <c r="AD39" i="12" s="1"/>
  <c r="AE39" i="12" s="1"/>
  <c r="AF39" i="12" s="1"/>
  <c r="AG39" i="12" s="1"/>
  <c r="AH39" i="12" s="1"/>
  <c r="AI39" i="12" s="1"/>
  <c r="AJ39" i="12" s="1"/>
  <c r="AK39" i="12" s="1"/>
  <c r="AL39" i="12" s="1"/>
  <c r="AM39" i="12" s="1"/>
  <c r="AN39" i="12" s="1"/>
  <c r="AO39" i="12" s="1"/>
  <c r="AP39" i="12" s="1"/>
  <c r="AQ39" i="12" s="1"/>
  <c r="AR39" i="12" s="1"/>
  <c r="AS39" i="12" s="1"/>
  <c r="AT39" i="12" s="1"/>
  <c r="AU39" i="12" s="1"/>
  <c r="AV39" i="12" s="1"/>
  <c r="AW39" i="12" s="1"/>
  <c r="AX39" i="12" s="1"/>
  <c r="AY39" i="12" s="1"/>
  <c r="AZ39" i="12" s="1"/>
  <c r="BA39" i="12" s="1"/>
  <c r="BB39" i="12" s="1"/>
  <c r="BC39" i="12" s="1"/>
  <c r="BD39" i="12" s="1"/>
  <c r="BE39" i="12" s="1"/>
  <c r="BF39" i="12" s="1"/>
  <c r="BG39" i="12" s="1"/>
  <c r="BH39" i="12" s="1"/>
  <c r="BI39" i="12" s="1"/>
  <c r="BJ39" i="12" s="1"/>
  <c r="BK39" i="12" s="1"/>
  <c r="BL39" i="12" s="1"/>
  <c r="BM39" i="12" s="1"/>
  <c r="BN39" i="12" s="1"/>
  <c r="BO39" i="12" s="1"/>
  <c r="BP39" i="12" s="1"/>
  <c r="BQ39" i="12" s="1"/>
  <c r="BR39" i="12" s="1"/>
  <c r="BS39" i="12" s="1"/>
  <c r="BT39" i="12" s="1"/>
  <c r="BU39" i="12" s="1"/>
  <c r="BV39" i="12" s="1"/>
  <c r="BW39" i="12" s="1"/>
  <c r="BX39" i="12" s="1"/>
  <c r="BY39" i="12" s="1"/>
  <c r="BZ39" i="12" s="1"/>
  <c r="CA39" i="12" s="1"/>
  <c r="CB39" i="12" s="1"/>
  <c r="CC39" i="12" s="1"/>
  <c r="CD39" i="12" s="1"/>
  <c r="CE39" i="12" s="1"/>
  <c r="CF39" i="12" s="1"/>
  <c r="CG39" i="12" s="1"/>
  <c r="CH39" i="12" s="1"/>
  <c r="CI39" i="12" s="1"/>
  <c r="CJ39" i="12" s="1"/>
  <c r="CK39" i="12" s="1"/>
  <c r="CL39" i="12" s="1"/>
  <c r="CM39" i="12" s="1"/>
  <c r="CN39" i="12" s="1"/>
  <c r="CO39" i="12" s="1"/>
  <c r="CP39" i="12" s="1"/>
  <c r="CQ39" i="12" s="1"/>
  <c r="CR39" i="12" s="1"/>
  <c r="CS39" i="12" s="1"/>
  <c r="CT39" i="12" s="1"/>
  <c r="CU39" i="12" s="1"/>
  <c r="CV39" i="12" s="1"/>
  <c r="CW39" i="12" s="1"/>
  <c r="CX39" i="12" s="1"/>
  <c r="CY39" i="12" s="1"/>
  <c r="CZ39" i="12" s="1"/>
  <c r="DA39" i="12" s="1"/>
  <c r="DB39" i="12" s="1"/>
  <c r="DC39" i="12" s="1"/>
  <c r="DD39" i="12" s="1"/>
  <c r="DE39" i="12" s="1"/>
  <c r="DF39" i="12" s="1"/>
  <c r="DG39" i="12" s="1"/>
  <c r="DH39" i="12" s="1"/>
  <c r="E40" i="12"/>
  <c r="E19" i="12" s="1"/>
  <c r="F45" i="12"/>
  <c r="G45" i="12" s="1"/>
  <c r="F46" i="12"/>
  <c r="G46" i="12"/>
  <c r="H46" i="12"/>
  <c r="I46" i="12" s="1"/>
  <c r="J46" i="12" s="1"/>
  <c r="K46" i="12" s="1"/>
  <c r="L46" i="12" s="1"/>
  <c r="M46" i="12" s="1"/>
  <c r="N46" i="12" s="1"/>
  <c r="O46" i="12" s="1"/>
  <c r="P46" i="12" s="1"/>
  <c r="Q46" i="12" s="1"/>
  <c r="R46" i="12" s="1"/>
  <c r="S46" i="12" s="1"/>
  <c r="T46" i="12" s="1"/>
  <c r="U46" i="12" s="1"/>
  <c r="V46" i="12" s="1"/>
  <c r="W46" i="12" s="1"/>
  <c r="X46" i="12" s="1"/>
  <c r="Y46" i="12" s="1"/>
  <c r="Z46" i="12" s="1"/>
  <c r="AA46" i="12" s="1"/>
  <c r="AB46" i="12" s="1"/>
  <c r="AC46" i="12" s="1"/>
  <c r="AD46" i="12" s="1"/>
  <c r="AE46" i="12" s="1"/>
  <c r="AF46" i="12" s="1"/>
  <c r="AG46" i="12" s="1"/>
  <c r="AH46" i="12" s="1"/>
  <c r="AI46" i="12" s="1"/>
  <c r="AJ46" i="12" s="1"/>
  <c r="AK46" i="12" s="1"/>
  <c r="AL46" i="12" s="1"/>
  <c r="AM46" i="12" s="1"/>
  <c r="AN46" i="12" s="1"/>
  <c r="AO46" i="12" s="1"/>
  <c r="AP46" i="12" s="1"/>
  <c r="AQ46" i="12" s="1"/>
  <c r="AR46" i="12" s="1"/>
  <c r="AS46" i="12" s="1"/>
  <c r="AT46" i="12" s="1"/>
  <c r="AU46" i="12" s="1"/>
  <c r="AV46" i="12" s="1"/>
  <c r="AW46" i="12" s="1"/>
  <c r="AX46" i="12" s="1"/>
  <c r="AY46" i="12" s="1"/>
  <c r="AZ46" i="12" s="1"/>
  <c r="BA46" i="12" s="1"/>
  <c r="BB46" i="12" s="1"/>
  <c r="BC46" i="12" s="1"/>
  <c r="BD46" i="12" s="1"/>
  <c r="BE46" i="12" s="1"/>
  <c r="BF46" i="12" s="1"/>
  <c r="BG46" i="12" s="1"/>
  <c r="BH46" i="12" s="1"/>
  <c r="BI46" i="12" s="1"/>
  <c r="BJ46" i="12" s="1"/>
  <c r="BK46" i="12" s="1"/>
  <c r="BL46" i="12" s="1"/>
  <c r="BM46" i="12" s="1"/>
  <c r="BN46" i="12" s="1"/>
  <c r="BO46" i="12" s="1"/>
  <c r="BP46" i="12" s="1"/>
  <c r="BQ46" i="12" s="1"/>
  <c r="BR46" i="12" s="1"/>
  <c r="BS46" i="12" s="1"/>
  <c r="BT46" i="12" s="1"/>
  <c r="BU46" i="12" s="1"/>
  <c r="BV46" i="12" s="1"/>
  <c r="BW46" i="12" s="1"/>
  <c r="BX46" i="12" s="1"/>
  <c r="BY46" i="12" s="1"/>
  <c r="BZ46" i="12" s="1"/>
  <c r="CA46" i="12" s="1"/>
  <c r="CB46" i="12" s="1"/>
  <c r="CC46" i="12" s="1"/>
  <c r="CD46" i="12" s="1"/>
  <c r="CE46" i="12" s="1"/>
  <c r="CF46" i="12" s="1"/>
  <c r="CG46" i="12" s="1"/>
  <c r="CH46" i="12" s="1"/>
  <c r="CI46" i="12" s="1"/>
  <c r="CJ46" i="12" s="1"/>
  <c r="CK46" i="12" s="1"/>
  <c r="CL46" i="12" s="1"/>
  <c r="CM46" i="12" s="1"/>
  <c r="CN46" i="12" s="1"/>
  <c r="CO46" i="12" s="1"/>
  <c r="CP46" i="12" s="1"/>
  <c r="CQ46" i="12" s="1"/>
  <c r="CR46" i="12" s="1"/>
  <c r="CS46" i="12" s="1"/>
  <c r="CT46" i="12" s="1"/>
  <c r="CU46" i="12" s="1"/>
  <c r="CV46" i="12" s="1"/>
  <c r="CW46" i="12" s="1"/>
  <c r="CX46" i="12" s="1"/>
  <c r="CY46" i="12" s="1"/>
  <c r="CZ46" i="12" s="1"/>
  <c r="DA46" i="12" s="1"/>
  <c r="DB46" i="12" s="1"/>
  <c r="DC46" i="12" s="1"/>
  <c r="DD46" i="12" s="1"/>
  <c r="DE46" i="12" s="1"/>
  <c r="DF46" i="12" s="1"/>
  <c r="DG46" i="12" s="1"/>
  <c r="DH46" i="12" s="1"/>
  <c r="E47" i="12"/>
  <c r="F47" i="12"/>
  <c r="G47" i="12"/>
  <c r="H47" i="12"/>
  <c r="I47" i="12"/>
  <c r="J47" i="12"/>
  <c r="K47" i="12"/>
  <c r="L47" i="12"/>
  <c r="M47" i="12"/>
  <c r="N47" i="12"/>
  <c r="O47" i="12"/>
  <c r="P47" i="12"/>
  <c r="Q47" i="12"/>
  <c r="R47" i="12"/>
  <c r="S47" i="12"/>
  <c r="T47" i="12"/>
  <c r="U47" i="12"/>
  <c r="V47" i="12"/>
  <c r="W47" i="12"/>
  <c r="X47" i="12"/>
  <c r="Y47" i="12"/>
  <c r="BM49" i="12"/>
  <c r="BN49" i="12"/>
  <c r="BO49" i="12"/>
  <c r="BP49" i="12"/>
  <c r="BQ49" i="12"/>
  <c r="BR49" i="12"/>
  <c r="BS49" i="12"/>
  <c r="BT49" i="12"/>
  <c r="BU49" i="12"/>
  <c r="BV49" i="12"/>
  <c r="BW49" i="12"/>
  <c r="BX49" i="12"/>
  <c r="BY49" i="12"/>
  <c r="BZ49" i="12"/>
  <c r="CA49" i="12"/>
  <c r="CB49" i="12"/>
  <c r="CC49" i="12"/>
  <c r="CD49" i="12"/>
  <c r="CE49" i="12"/>
  <c r="CF49" i="12"/>
  <c r="CG49" i="12"/>
  <c r="CH49" i="12"/>
  <c r="CI49" i="12"/>
  <c r="CJ49" i="12"/>
  <c r="CK49" i="12"/>
  <c r="CL49" i="12"/>
  <c r="CM49" i="12"/>
  <c r="CN49" i="12"/>
  <c r="CO49" i="12"/>
  <c r="CP49" i="12"/>
  <c r="CQ49" i="12"/>
  <c r="CR49" i="12"/>
  <c r="CS49" i="12"/>
  <c r="CT49" i="12"/>
  <c r="CU49" i="12"/>
  <c r="CV49" i="12"/>
  <c r="CW49" i="12"/>
  <c r="CX49" i="12"/>
  <c r="CY49" i="12"/>
  <c r="CZ49" i="12"/>
  <c r="DA49" i="12"/>
  <c r="DB49" i="12"/>
  <c r="DC49" i="12"/>
  <c r="DD49" i="12"/>
  <c r="DE49" i="12"/>
  <c r="DF49" i="12"/>
  <c r="DG49" i="12"/>
  <c r="DH49" i="12"/>
  <c r="BM58" i="12"/>
  <c r="BN58" i="12"/>
  <c r="BO58" i="12"/>
  <c r="BP58" i="12"/>
  <c r="BQ58" i="12"/>
  <c r="BR58" i="12"/>
  <c r="BS58" i="12"/>
  <c r="BT58" i="12"/>
  <c r="BU58" i="12"/>
  <c r="BV58" i="12"/>
  <c r="BW58" i="12"/>
  <c r="BX58" i="12"/>
  <c r="BY58" i="12"/>
  <c r="BZ58" i="12"/>
  <c r="CA58" i="12"/>
  <c r="CB58" i="12"/>
  <c r="CC58" i="12"/>
  <c r="CD58" i="12"/>
  <c r="CE58" i="12"/>
  <c r="CF58" i="12"/>
  <c r="CG58" i="12"/>
  <c r="CH58" i="12"/>
  <c r="CI58" i="12"/>
  <c r="CJ58" i="12"/>
  <c r="CK58" i="12"/>
  <c r="CL58" i="12"/>
  <c r="CM58" i="12"/>
  <c r="CN58" i="12"/>
  <c r="CO58" i="12"/>
  <c r="CP58" i="12"/>
  <c r="CQ58" i="12"/>
  <c r="CR58" i="12"/>
  <c r="CS58" i="12"/>
  <c r="CT58" i="12"/>
  <c r="CU58" i="12"/>
  <c r="CV58" i="12"/>
  <c r="CW58" i="12"/>
  <c r="CX58" i="12"/>
  <c r="CY58" i="12"/>
  <c r="CZ58" i="12"/>
  <c r="DA58" i="12"/>
  <c r="DB58" i="12"/>
  <c r="DC58" i="12"/>
  <c r="DD58" i="12"/>
  <c r="DE58" i="12"/>
  <c r="DF58" i="12"/>
  <c r="DG58" i="12"/>
  <c r="DH58" i="12"/>
  <c r="F59" i="12"/>
  <c r="G59" i="12"/>
  <c r="H59" i="12" s="1"/>
  <c r="I59" i="12" s="1"/>
  <c r="J59" i="12"/>
  <c r="K59" i="12" s="1"/>
  <c r="L59" i="12"/>
  <c r="M59" i="12" s="1"/>
  <c r="N59" i="12" s="1"/>
  <c r="O59" i="12" s="1"/>
  <c r="P59" i="12" s="1"/>
  <c r="Q59" i="12" s="1"/>
  <c r="R59" i="12" s="1"/>
  <c r="S59" i="12" s="1"/>
  <c r="T59" i="12" s="1"/>
  <c r="U59" i="12" s="1"/>
  <c r="V59" i="12" s="1"/>
  <c r="W59" i="12" l="1"/>
  <c r="H45" i="12"/>
  <c r="Q29" i="12"/>
  <c r="G37" i="12"/>
  <c r="H37" i="12" s="1"/>
  <c r="I37" i="12" s="1"/>
  <c r="J37" i="12" s="1"/>
  <c r="K37" i="12" s="1"/>
  <c r="L37" i="12" s="1"/>
  <c r="M37" i="12" s="1"/>
  <c r="N37" i="12" s="1"/>
  <c r="O37" i="12" s="1"/>
  <c r="P37" i="12" s="1"/>
  <c r="Q37" i="12" s="1"/>
  <c r="R37" i="12" s="1"/>
  <c r="S37" i="12" s="1"/>
  <c r="T37" i="12" s="1"/>
  <c r="U37" i="12" s="1"/>
  <c r="V37" i="12" s="1"/>
  <c r="W37" i="12" s="1"/>
  <c r="X37" i="12" s="1"/>
  <c r="Y37" i="12" s="1"/>
  <c r="Z37" i="12" s="1"/>
  <c r="AA37" i="12" s="1"/>
  <c r="AB37" i="12" s="1"/>
  <c r="AC37" i="12" s="1"/>
  <c r="AD37" i="12" s="1"/>
  <c r="AE37" i="12" s="1"/>
  <c r="AF37" i="12" s="1"/>
  <c r="AG37" i="12" s="1"/>
  <c r="AH37" i="12" s="1"/>
  <c r="AI37" i="12" s="1"/>
  <c r="AJ37" i="12" s="1"/>
  <c r="AK37" i="12" s="1"/>
  <c r="AL37" i="12" s="1"/>
  <c r="AM37" i="12" s="1"/>
  <c r="AN37" i="12" s="1"/>
  <c r="AO37" i="12" s="1"/>
  <c r="AP37" i="12" s="1"/>
  <c r="AQ37" i="12" s="1"/>
  <c r="AR37" i="12" s="1"/>
  <c r="AS37" i="12" s="1"/>
  <c r="AT37" i="12" s="1"/>
  <c r="AU37" i="12" s="1"/>
  <c r="AV37" i="12" s="1"/>
  <c r="AW37" i="12" s="1"/>
  <c r="AX37" i="12" s="1"/>
  <c r="AY37" i="12" s="1"/>
  <c r="AZ37" i="12" s="1"/>
  <c r="BA37" i="12" s="1"/>
  <c r="BB37" i="12" s="1"/>
  <c r="BC37" i="12" s="1"/>
  <c r="BD37" i="12" s="1"/>
  <c r="BE37" i="12" s="1"/>
  <c r="BF37" i="12" s="1"/>
  <c r="BG37" i="12" s="1"/>
  <c r="BH37" i="12" s="1"/>
  <c r="BI37" i="12" s="1"/>
  <c r="BJ37" i="12" s="1"/>
  <c r="BK37" i="12" s="1"/>
  <c r="BL37" i="12" s="1"/>
  <c r="BM37" i="12" s="1"/>
  <c r="BN37" i="12" s="1"/>
  <c r="BO37" i="12" s="1"/>
  <c r="BP37" i="12" s="1"/>
  <c r="BQ37" i="12" s="1"/>
  <c r="BR37" i="12" s="1"/>
  <c r="BS37" i="12" s="1"/>
  <c r="BT37" i="12" s="1"/>
  <c r="BU37" i="12" s="1"/>
  <c r="BV37" i="12" s="1"/>
  <c r="BW37" i="12" s="1"/>
  <c r="BX37" i="12" s="1"/>
  <c r="BY37" i="12" s="1"/>
  <c r="BZ37" i="12" s="1"/>
  <c r="CA37" i="12" s="1"/>
  <c r="CB37" i="12" s="1"/>
  <c r="CC37" i="12" s="1"/>
  <c r="CD37" i="12" s="1"/>
  <c r="CE37" i="12" s="1"/>
  <c r="CF37" i="12" s="1"/>
  <c r="CG37" i="12" s="1"/>
  <c r="CH37" i="12" s="1"/>
  <c r="CI37" i="12" s="1"/>
  <c r="CJ37" i="12" s="1"/>
  <c r="CK37" i="12" s="1"/>
  <c r="CL37" i="12" s="1"/>
  <c r="CM37" i="12" s="1"/>
  <c r="CN37" i="12" s="1"/>
  <c r="CO37" i="12" s="1"/>
  <c r="CP37" i="12" s="1"/>
  <c r="CQ37" i="12" s="1"/>
  <c r="CR37" i="12" s="1"/>
  <c r="CS37" i="12" s="1"/>
  <c r="CT37" i="12" s="1"/>
  <c r="CU37" i="12" s="1"/>
  <c r="CV37" i="12" s="1"/>
  <c r="CW37" i="12" s="1"/>
  <c r="CX37" i="12" s="1"/>
  <c r="CY37" i="12" s="1"/>
  <c r="CZ37" i="12" s="1"/>
  <c r="DA37" i="12" s="1"/>
  <c r="DB37" i="12" s="1"/>
  <c r="DC37" i="12" s="1"/>
  <c r="DD37" i="12" s="1"/>
  <c r="DE37" i="12" s="1"/>
  <c r="DF37" i="12" s="1"/>
  <c r="DG37" i="12" s="1"/>
  <c r="DH37" i="12" s="1"/>
  <c r="Y28" i="12"/>
  <c r="H31" i="12"/>
  <c r="G40" i="12"/>
  <c r="G19" i="12" s="1"/>
  <c r="R29" i="12" l="1"/>
  <c r="I45" i="12"/>
  <c r="I31" i="12"/>
  <c r="H40" i="12"/>
  <c r="H19" i="12" s="1"/>
  <c r="Z28" i="12"/>
  <c r="X59" i="12"/>
  <c r="J31" i="12" l="1"/>
  <c r="I40" i="12"/>
  <c r="I19" i="12" s="1"/>
  <c r="AA28" i="12"/>
  <c r="J45" i="12"/>
  <c r="Y59" i="12"/>
  <c r="S29" i="12"/>
  <c r="Z59" i="12" l="1"/>
  <c r="K45" i="12"/>
  <c r="AB28" i="12"/>
  <c r="T29" i="12"/>
  <c r="K31" i="12"/>
  <c r="J40" i="12"/>
  <c r="J19" i="12" s="1"/>
  <c r="L45" i="12" l="1"/>
  <c r="U29" i="12"/>
  <c r="AC28" i="12"/>
  <c r="L31" i="12"/>
  <c r="K40" i="12"/>
  <c r="K19" i="12" s="1"/>
  <c r="AA59" i="12"/>
  <c r="AB59" i="12" l="1"/>
  <c r="M31" i="12"/>
  <c r="L40" i="12"/>
  <c r="L19" i="12" s="1"/>
  <c r="AD28" i="12"/>
  <c r="V29" i="12"/>
  <c r="M45" i="12"/>
  <c r="W29" i="12" l="1"/>
  <c r="AE28" i="12"/>
  <c r="N31" i="12"/>
  <c r="M40" i="12"/>
  <c r="M19" i="12" s="1"/>
  <c r="N45" i="12"/>
  <c r="AC59" i="12"/>
  <c r="O45" i="12" l="1"/>
  <c r="O31" i="12"/>
  <c r="N40" i="12"/>
  <c r="N19" i="12" s="1"/>
  <c r="AF28" i="12"/>
  <c r="AD59" i="12"/>
  <c r="X29" i="12"/>
  <c r="AE59" i="12" l="1"/>
  <c r="AG28" i="12"/>
  <c r="P31" i="12"/>
  <c r="O40" i="12"/>
  <c r="O19" i="12" s="1"/>
  <c r="Y29" i="12"/>
  <c r="P45" i="12"/>
  <c r="Z29" i="12" l="1"/>
  <c r="Q31" i="12"/>
  <c r="P40" i="12"/>
  <c r="P19" i="12" s="1"/>
  <c r="AH28" i="12"/>
  <c r="Q45" i="12"/>
  <c r="AF59" i="12"/>
  <c r="R31" i="12" l="1"/>
  <c r="Q40" i="12"/>
  <c r="Q19" i="12" s="1"/>
  <c r="R45" i="12"/>
  <c r="AI28" i="12"/>
  <c r="AG59" i="12"/>
  <c r="AA29" i="12"/>
  <c r="S45" i="12" l="1"/>
  <c r="S31" i="12"/>
  <c r="R40" i="12"/>
  <c r="R19" i="12" s="1"/>
  <c r="AH59" i="12"/>
  <c r="AJ28" i="12"/>
  <c r="AB29" i="12"/>
  <c r="AK28" i="12" l="1"/>
  <c r="AI59" i="12"/>
  <c r="T31" i="12"/>
  <c r="S40" i="12"/>
  <c r="S19" i="12" s="1"/>
  <c r="AC29" i="12"/>
  <c r="T45" i="12"/>
  <c r="AD29" i="12" l="1"/>
  <c r="U31" i="12"/>
  <c r="T40" i="12"/>
  <c r="T19" i="12" s="1"/>
  <c r="AJ59" i="12"/>
  <c r="U45" i="12"/>
  <c r="AL28" i="12"/>
  <c r="V45" i="12" l="1"/>
  <c r="AK59" i="12"/>
  <c r="V31" i="12"/>
  <c r="U40" i="12"/>
  <c r="U19" i="12" s="1"/>
  <c r="AM28" i="12"/>
  <c r="AE29" i="12"/>
  <c r="AN28" i="12" l="1"/>
  <c r="W31" i="12"/>
  <c r="V40" i="12"/>
  <c r="V19" i="12" s="1"/>
  <c r="AL59" i="12"/>
  <c r="AF29" i="12"/>
  <c r="W45" i="12"/>
  <c r="X31" i="12" l="1"/>
  <c r="W40" i="12"/>
  <c r="W19" i="12" s="1"/>
  <c r="AG29" i="12"/>
  <c r="AM59" i="12"/>
  <c r="X45" i="12"/>
  <c r="AO28" i="12"/>
  <c r="AN59" i="12" l="1"/>
  <c r="Y45" i="12"/>
  <c r="AH29" i="12"/>
  <c r="AP28" i="12"/>
  <c r="Y31" i="12"/>
  <c r="X40" i="12"/>
  <c r="X19" i="12" s="1"/>
  <c r="AQ28" i="12" l="1"/>
  <c r="AI29" i="12"/>
  <c r="Z45" i="12"/>
  <c r="Z31" i="12"/>
  <c r="Y40" i="12"/>
  <c r="Y19" i="12" s="1"/>
  <c r="AO59" i="12"/>
  <c r="AA31" i="12" l="1"/>
  <c r="Z40" i="12"/>
  <c r="Z19" i="12" s="1"/>
  <c r="AA45" i="12"/>
  <c r="AJ29" i="12"/>
  <c r="AP59" i="12"/>
  <c r="AR28" i="12"/>
  <c r="AQ59" i="12" l="1"/>
  <c r="AK29" i="12"/>
  <c r="AB45" i="12"/>
  <c r="AS28" i="12"/>
  <c r="AB31" i="12"/>
  <c r="AA40" i="12"/>
  <c r="AA19" i="12" s="1"/>
  <c r="AT28" i="12" l="1"/>
  <c r="AC45" i="12"/>
  <c r="AL29" i="12"/>
  <c r="AC31" i="12"/>
  <c r="AB40" i="12"/>
  <c r="AB19" i="12" s="1"/>
  <c r="AR59" i="12"/>
  <c r="AD31" i="12" l="1"/>
  <c r="AC40" i="12"/>
  <c r="AC19" i="12" s="1"/>
  <c r="AD45" i="12"/>
  <c r="AM29" i="12"/>
  <c r="AS59" i="12"/>
  <c r="AU28" i="12"/>
  <c r="AT59" i="12" l="1"/>
  <c r="AE45" i="12"/>
  <c r="AN29" i="12"/>
  <c r="AV28" i="12"/>
  <c r="AE31" i="12"/>
  <c r="AD40" i="12"/>
  <c r="AD19" i="12" s="1"/>
  <c r="AW28" i="12" l="1"/>
  <c r="AO29" i="12"/>
  <c r="AF45" i="12"/>
  <c r="AF31" i="12"/>
  <c r="AE40" i="12"/>
  <c r="AE19" i="12" s="1"/>
  <c r="AU59" i="12"/>
  <c r="D148" i="17"/>
  <c r="D147" i="17"/>
  <c r="D146" i="17"/>
  <c r="D145" i="17"/>
  <c r="D144" i="17"/>
  <c r="D143" i="17"/>
  <c r="D142" i="17"/>
  <c r="D141" i="17"/>
  <c r="D140" i="17"/>
  <c r="D139" i="17"/>
  <c r="D138" i="17"/>
  <c r="D137" i="17"/>
  <c r="D136" i="17"/>
  <c r="D135" i="17"/>
  <c r="D134" i="17"/>
  <c r="D133" i="17"/>
  <c r="D132" i="17"/>
  <c r="D131" i="17"/>
  <c r="D130" i="17"/>
  <c r="D129" i="17"/>
  <c r="D128" i="17"/>
  <c r="D127" i="17"/>
  <c r="D126" i="17"/>
  <c r="D125" i="17"/>
  <c r="D124" i="17"/>
  <c r="D123" i="17"/>
  <c r="D122" i="17"/>
  <c r="D121" i="17"/>
  <c r="D120" i="17"/>
  <c r="D119" i="17"/>
  <c r="D118" i="17"/>
  <c r="D117" i="17"/>
  <c r="D116" i="17"/>
  <c r="D115" i="17"/>
  <c r="D114" i="17"/>
  <c r="D113" i="17"/>
  <c r="D112" i="17"/>
  <c r="D111" i="17"/>
  <c r="D110" i="17"/>
  <c r="D109" i="17"/>
  <c r="D108" i="17"/>
  <c r="D107" i="17"/>
  <c r="D106" i="17"/>
  <c r="D105" i="17"/>
  <c r="D104" i="17"/>
  <c r="D103" i="17"/>
  <c r="D102" i="17"/>
  <c r="D101" i="17"/>
  <c r="D100" i="17"/>
  <c r="D99" i="17"/>
  <c r="D98" i="17"/>
  <c r="D97" i="17"/>
  <c r="D96" i="17"/>
  <c r="D95" i="17"/>
  <c r="D94" i="17"/>
  <c r="D93" i="17"/>
  <c r="D92" i="17"/>
  <c r="D91" i="17"/>
  <c r="D90" i="17"/>
  <c r="D89" i="17"/>
  <c r="D88" i="17"/>
  <c r="D87" i="17"/>
  <c r="D86" i="17"/>
  <c r="D85" i="17"/>
  <c r="D84" i="17"/>
  <c r="D83" i="17"/>
  <c r="D82" i="17"/>
  <c r="D81" i="17"/>
  <c r="D80" i="17"/>
  <c r="D79" i="17"/>
  <c r="A11" i="11"/>
  <c r="A12" i="11"/>
  <c r="A13" i="11"/>
  <c r="A14" i="11"/>
  <c r="BB28" i="11"/>
  <c r="BY28" i="11"/>
  <c r="BZ28" i="11"/>
  <c r="CA28" i="11"/>
  <c r="CB28" i="11"/>
  <c r="CC28" i="11"/>
  <c r="CD28" i="11"/>
  <c r="CE28" i="11"/>
  <c r="CF28" i="11"/>
  <c r="CG28" i="11"/>
  <c r="CH28" i="11"/>
  <c r="CI28" i="11"/>
  <c r="CJ28" i="11"/>
  <c r="CK28" i="11"/>
  <c r="CL28" i="11"/>
  <c r="CM28" i="11"/>
  <c r="CN28" i="11"/>
  <c r="CO28" i="11"/>
  <c r="CP28" i="11"/>
  <c r="CQ28" i="11"/>
  <c r="CR28" i="11"/>
  <c r="CS28" i="11"/>
  <c r="CT28" i="11"/>
  <c r="CU28" i="11"/>
  <c r="CV28" i="11"/>
  <c r="CW28" i="11"/>
  <c r="CX28" i="11"/>
  <c r="CY28" i="11"/>
  <c r="CZ28" i="11"/>
  <c r="DA28" i="11"/>
  <c r="DB28" i="11"/>
  <c r="DC28" i="11"/>
  <c r="DD28" i="11"/>
  <c r="DE28" i="11"/>
  <c r="DF28" i="11"/>
  <c r="BW28" i="11"/>
  <c r="BX28" i="11"/>
  <c r="BM28" i="11"/>
  <c r="BN28" i="11"/>
  <c r="BO28" i="11"/>
  <c r="BP28" i="11"/>
  <c r="BQ28" i="11"/>
  <c r="BR28" i="11"/>
  <c r="BS28" i="11"/>
  <c r="BT28" i="11"/>
  <c r="BU28" i="11"/>
  <c r="BV28" i="11"/>
  <c r="BL28" i="11"/>
  <c r="B10" i="11"/>
  <c r="B12" i="11"/>
  <c r="B13" i="11"/>
  <c r="B14" i="11"/>
  <c r="B9" i="11"/>
  <c r="I42" i="20"/>
  <c r="I43" i="20" s="1"/>
  <c r="I44" i="20" s="1"/>
  <c r="I45" i="20" s="1"/>
  <c r="I29" i="20"/>
  <c r="I30" i="20" s="1"/>
  <c r="I18" i="20"/>
  <c r="I13" i="20"/>
  <c r="I14" i="20" s="1"/>
  <c r="I8" i="20"/>
  <c r="I9" i="20" s="1"/>
  <c r="I3" i="20"/>
  <c r="I2" i="20" s="1"/>
  <c r="A10" i="11"/>
  <c r="A9" i="11"/>
  <c r="DF46" i="11"/>
  <c r="DE46" i="11"/>
  <c r="DD46" i="11"/>
  <c r="DC46" i="11"/>
  <c r="DB46" i="11"/>
  <c r="DA46" i="11"/>
  <c r="CZ46" i="11"/>
  <c r="CY46" i="11"/>
  <c r="CX46" i="11"/>
  <c r="CW46" i="11"/>
  <c r="CV46" i="11"/>
  <c r="CU46" i="11"/>
  <c r="CT46" i="11"/>
  <c r="CS46" i="11"/>
  <c r="CR46" i="11"/>
  <c r="CQ46" i="11"/>
  <c r="CP46" i="11"/>
  <c r="CO46" i="11"/>
  <c r="CN46" i="11"/>
  <c r="CM46" i="11"/>
  <c r="CL46" i="11"/>
  <c r="CK46" i="11"/>
  <c r="CJ46" i="11"/>
  <c r="CI46" i="11"/>
  <c r="CH46" i="11"/>
  <c r="CG46" i="11"/>
  <c r="CF46" i="11"/>
  <c r="CE46" i="11"/>
  <c r="CD46" i="11"/>
  <c r="CC46" i="11"/>
  <c r="CB46" i="11"/>
  <c r="CA46" i="11"/>
  <c r="BZ46" i="11"/>
  <c r="BY46" i="11"/>
  <c r="BX46" i="11"/>
  <c r="BW46" i="11"/>
  <c r="BV46" i="11"/>
  <c r="BU46" i="11"/>
  <c r="BT46" i="11"/>
  <c r="BS46" i="11"/>
  <c r="BR46" i="11"/>
  <c r="BQ46" i="11"/>
  <c r="BP46" i="11"/>
  <c r="BO46" i="11"/>
  <c r="BN46" i="11"/>
  <c r="BM46" i="11"/>
  <c r="BL46" i="11"/>
  <c r="BK46" i="11"/>
  <c r="CY271" i="13"/>
  <c r="CZ271" i="13" s="1"/>
  <c r="DA271" i="13" s="1"/>
  <c r="DB271" i="13" s="1"/>
  <c r="DC271" i="13" s="1"/>
  <c r="DD271" i="13" s="1"/>
  <c r="DE271" i="13" s="1"/>
  <c r="DF271" i="13" s="1"/>
  <c r="DG271" i="13" s="1"/>
  <c r="DH271" i="13" s="1"/>
  <c r="CA271" i="13"/>
  <c r="CB271" i="13" s="1"/>
  <c r="CC271" i="13" s="1"/>
  <c r="CD271" i="13" s="1"/>
  <c r="CE271" i="13" s="1"/>
  <c r="CF271" i="13" s="1"/>
  <c r="CG271" i="13" s="1"/>
  <c r="CH271" i="13" s="1"/>
  <c r="CI271" i="13" s="1"/>
  <c r="CJ271" i="13" s="1"/>
  <c r="BO271" i="13"/>
  <c r="BP271" i="13" s="1"/>
  <c r="BQ271" i="13" s="1"/>
  <c r="BR271" i="13" s="1"/>
  <c r="BS271" i="13" s="1"/>
  <c r="BT271" i="13" s="1"/>
  <c r="BU271" i="13" s="1"/>
  <c r="BV271" i="13" s="1"/>
  <c r="BW271" i="13" s="1"/>
  <c r="BX271" i="13" s="1"/>
  <c r="J16" i="17"/>
  <c r="K16" i="17"/>
  <c r="L16" i="17"/>
  <c r="M16" i="17"/>
  <c r="N16" i="17"/>
  <c r="O16" i="17"/>
  <c r="AG31" i="12" l="1"/>
  <c r="AF40" i="12"/>
  <c r="AF19" i="12" s="1"/>
  <c r="AG45" i="12"/>
  <c r="AP29" i="12"/>
  <c r="AV59" i="12"/>
  <c r="AX28" i="12"/>
  <c r="I25" i="20"/>
  <c r="I19" i="20"/>
  <c r="I10" i="20"/>
  <c r="I58" i="9"/>
  <c r="H58" i="9"/>
  <c r="G58" i="9"/>
  <c r="F58" i="9"/>
  <c r="E58" i="9"/>
  <c r="D58" i="9"/>
  <c r="J142" i="17"/>
  <c r="K142" i="17"/>
  <c r="L142" i="17"/>
  <c r="M142" i="17"/>
  <c r="N142" i="17"/>
  <c r="O142" i="17"/>
  <c r="P142" i="17"/>
  <c r="Q142" i="17"/>
  <c r="R142" i="17"/>
  <c r="S142" i="17"/>
  <c r="T142" i="17"/>
  <c r="U142" i="17"/>
  <c r="V142" i="17"/>
  <c r="W142" i="17"/>
  <c r="X142" i="17"/>
  <c r="Y142" i="17"/>
  <c r="Z142" i="17"/>
  <c r="AA142" i="17"/>
  <c r="AB142" i="17"/>
  <c r="AC142" i="17"/>
  <c r="AD142" i="17"/>
  <c r="AE142" i="17"/>
  <c r="AF142" i="17"/>
  <c r="AG142" i="17"/>
  <c r="AH142" i="17"/>
  <c r="AI142" i="17"/>
  <c r="AJ142" i="17"/>
  <c r="AK142" i="17"/>
  <c r="AL142" i="17"/>
  <c r="AM142" i="17"/>
  <c r="AN142" i="17"/>
  <c r="AO142" i="17"/>
  <c r="AP142" i="17"/>
  <c r="AQ142" i="17"/>
  <c r="AR142" i="17"/>
  <c r="AS142" i="17"/>
  <c r="AT142" i="17"/>
  <c r="AU142" i="17"/>
  <c r="AV142" i="17"/>
  <c r="AW142" i="17"/>
  <c r="AX142" i="17"/>
  <c r="AY142" i="17"/>
  <c r="AZ142" i="17"/>
  <c r="BA142" i="17"/>
  <c r="BB142" i="17"/>
  <c r="BC142" i="17"/>
  <c r="BD142" i="17"/>
  <c r="BE142" i="17"/>
  <c r="BF142" i="17"/>
  <c r="BG142" i="17"/>
  <c r="BH142" i="17"/>
  <c r="BI142" i="17"/>
  <c r="BJ142" i="17"/>
  <c r="BK142" i="17"/>
  <c r="BL142" i="17"/>
  <c r="BM142" i="17"/>
  <c r="BN142" i="17"/>
  <c r="BO142" i="17"/>
  <c r="BP142" i="17"/>
  <c r="BQ142" i="17"/>
  <c r="BR142" i="17"/>
  <c r="BS142" i="17"/>
  <c r="BT142" i="17"/>
  <c r="BU142" i="17"/>
  <c r="BV142" i="17"/>
  <c r="BW142" i="17"/>
  <c r="BX142" i="17"/>
  <c r="BY142" i="17"/>
  <c r="BZ142" i="17"/>
  <c r="CA142" i="17"/>
  <c r="CB142" i="17"/>
  <c r="CC142" i="17"/>
  <c r="CD142" i="17"/>
  <c r="CE142" i="17"/>
  <c r="CF142" i="17"/>
  <c r="CG142" i="17"/>
  <c r="CH142" i="17"/>
  <c r="CI142" i="17"/>
  <c r="CJ142" i="17"/>
  <c r="CK142" i="17"/>
  <c r="CL142" i="17"/>
  <c r="CM142" i="17"/>
  <c r="CN142" i="17"/>
  <c r="CO142" i="17"/>
  <c r="CP142" i="17"/>
  <c r="CQ142" i="17"/>
  <c r="CR142" i="17"/>
  <c r="CS142" i="17"/>
  <c r="CT142" i="17"/>
  <c r="CU142" i="17"/>
  <c r="CV142" i="17"/>
  <c r="CW142" i="17"/>
  <c r="CX142" i="17"/>
  <c r="CY142" i="17"/>
  <c r="CZ142" i="17"/>
  <c r="DA142" i="17"/>
  <c r="DB142" i="17"/>
  <c r="DC142" i="17"/>
  <c r="DD142" i="17"/>
  <c r="DE142" i="17"/>
  <c r="DF142" i="17"/>
  <c r="DG142" i="17"/>
  <c r="DH142" i="17"/>
  <c r="DI142" i="17"/>
  <c r="DJ142" i="17"/>
  <c r="DK142" i="17"/>
  <c r="DL142" i="17"/>
  <c r="DM142" i="17"/>
  <c r="DN142" i="17"/>
  <c r="DO142" i="17"/>
  <c r="DP142" i="17"/>
  <c r="DQ142" i="17"/>
  <c r="DR142" i="17"/>
  <c r="DS142" i="17"/>
  <c r="DT142" i="17"/>
  <c r="DU142" i="17"/>
  <c r="DV142" i="17"/>
  <c r="DW142" i="17"/>
  <c r="DX142" i="17"/>
  <c r="DY142" i="17"/>
  <c r="DZ142" i="17"/>
  <c r="EA142" i="17"/>
  <c r="EB142" i="17"/>
  <c r="J143" i="17"/>
  <c r="K143" i="17"/>
  <c r="L143" i="17"/>
  <c r="M143" i="17"/>
  <c r="N143" i="17"/>
  <c r="O143" i="17"/>
  <c r="P143" i="17"/>
  <c r="Q143" i="17"/>
  <c r="R143" i="17"/>
  <c r="S143" i="17"/>
  <c r="T143" i="17"/>
  <c r="U143" i="17"/>
  <c r="V143" i="17"/>
  <c r="W143" i="17"/>
  <c r="X143" i="17"/>
  <c r="Y143" i="17"/>
  <c r="Z143" i="17"/>
  <c r="AA143" i="17"/>
  <c r="AB143" i="17"/>
  <c r="AC143" i="17"/>
  <c r="AD143" i="17"/>
  <c r="AE143" i="17"/>
  <c r="AF143" i="17"/>
  <c r="AG143" i="17"/>
  <c r="AH143" i="17"/>
  <c r="AI143" i="17"/>
  <c r="AJ143" i="17"/>
  <c r="AK143" i="17"/>
  <c r="AL143" i="17"/>
  <c r="AM143" i="17"/>
  <c r="AN143" i="17"/>
  <c r="AO143" i="17"/>
  <c r="AP143" i="17"/>
  <c r="AQ143" i="17"/>
  <c r="AR143" i="17"/>
  <c r="AS143" i="17"/>
  <c r="AT143" i="17"/>
  <c r="AU143" i="17"/>
  <c r="AV143" i="17"/>
  <c r="AW143" i="17"/>
  <c r="AX143" i="17"/>
  <c r="AY143" i="17"/>
  <c r="AZ143" i="17"/>
  <c r="BA143" i="17"/>
  <c r="BB143" i="17"/>
  <c r="BC143" i="17"/>
  <c r="BD143" i="17"/>
  <c r="BE143" i="17"/>
  <c r="BF143" i="17"/>
  <c r="BG143" i="17"/>
  <c r="BH143" i="17"/>
  <c r="BI143" i="17"/>
  <c r="BJ143" i="17"/>
  <c r="BK143" i="17"/>
  <c r="BL143" i="17"/>
  <c r="BM143" i="17"/>
  <c r="BN143" i="17"/>
  <c r="BO143" i="17"/>
  <c r="BP143" i="17"/>
  <c r="BQ143" i="17"/>
  <c r="BR143" i="17"/>
  <c r="BS143" i="17"/>
  <c r="BT143" i="17"/>
  <c r="BU143" i="17"/>
  <c r="BV143" i="17"/>
  <c r="BW143" i="17"/>
  <c r="BX143" i="17"/>
  <c r="BY143" i="17"/>
  <c r="BZ143" i="17"/>
  <c r="CA143" i="17"/>
  <c r="CB143" i="17"/>
  <c r="CC143" i="17"/>
  <c r="CD143" i="17"/>
  <c r="CE143" i="17"/>
  <c r="CF143" i="17"/>
  <c r="CG143" i="17"/>
  <c r="CH143" i="17"/>
  <c r="CI143" i="17"/>
  <c r="CJ143" i="17"/>
  <c r="CK143" i="17"/>
  <c r="CL143" i="17"/>
  <c r="CM143" i="17"/>
  <c r="CN143" i="17"/>
  <c r="CO143" i="17"/>
  <c r="CP143" i="17"/>
  <c r="CQ143" i="17"/>
  <c r="CR143" i="17"/>
  <c r="CS143" i="17"/>
  <c r="CT143" i="17"/>
  <c r="CU143" i="17"/>
  <c r="CV143" i="17"/>
  <c r="CW143" i="17"/>
  <c r="CX143" i="17"/>
  <c r="CY143" i="17"/>
  <c r="CZ143" i="17"/>
  <c r="DA143" i="17"/>
  <c r="DB143" i="17"/>
  <c r="DC143" i="17"/>
  <c r="DD143" i="17"/>
  <c r="DE143" i="17"/>
  <c r="DF143" i="17"/>
  <c r="DG143" i="17"/>
  <c r="DH143" i="17"/>
  <c r="DI143" i="17"/>
  <c r="DJ143" i="17"/>
  <c r="DK143" i="17"/>
  <c r="DL143" i="17"/>
  <c r="DM143" i="17"/>
  <c r="DN143" i="17"/>
  <c r="DO143" i="17"/>
  <c r="DP143" i="17"/>
  <c r="DQ143" i="17"/>
  <c r="DR143" i="17"/>
  <c r="DS143" i="17"/>
  <c r="DT143" i="17"/>
  <c r="DU143" i="17"/>
  <c r="DV143" i="17"/>
  <c r="DW143" i="17"/>
  <c r="DX143" i="17"/>
  <c r="DY143" i="17"/>
  <c r="DZ143" i="17"/>
  <c r="EA143" i="17"/>
  <c r="EB143" i="17"/>
  <c r="EC143" i="17"/>
  <c r="J144" i="17"/>
  <c r="K144" i="17"/>
  <c r="L144" i="17"/>
  <c r="M144" i="17"/>
  <c r="N144" i="17"/>
  <c r="O144" i="17"/>
  <c r="P144" i="17"/>
  <c r="Q144" i="17"/>
  <c r="R144" i="17"/>
  <c r="S144" i="17"/>
  <c r="T144" i="17"/>
  <c r="U144" i="17"/>
  <c r="V144" i="17"/>
  <c r="W144" i="17"/>
  <c r="X144" i="17"/>
  <c r="Y144" i="17"/>
  <c r="Z144" i="17"/>
  <c r="AA144" i="17"/>
  <c r="AB144" i="17"/>
  <c r="AC144" i="17"/>
  <c r="AD144" i="17"/>
  <c r="AE144" i="17"/>
  <c r="AF144" i="17"/>
  <c r="AG144" i="17"/>
  <c r="AH144" i="17"/>
  <c r="AI144" i="17"/>
  <c r="AJ144" i="17"/>
  <c r="AK144" i="17"/>
  <c r="AL144" i="17"/>
  <c r="AM144" i="17"/>
  <c r="AN144" i="17"/>
  <c r="AO144" i="17"/>
  <c r="AP144" i="17"/>
  <c r="AQ144" i="17"/>
  <c r="AR144" i="17"/>
  <c r="AS144" i="17"/>
  <c r="AT144" i="17"/>
  <c r="AU144" i="17"/>
  <c r="AV144" i="17"/>
  <c r="AW144" i="17"/>
  <c r="AX144" i="17"/>
  <c r="AY144" i="17"/>
  <c r="AZ144" i="17"/>
  <c r="BA144" i="17"/>
  <c r="BB144" i="17"/>
  <c r="BC144" i="17"/>
  <c r="BD144" i="17"/>
  <c r="BE144" i="17"/>
  <c r="BF144" i="17"/>
  <c r="BG144" i="17"/>
  <c r="BH144" i="17"/>
  <c r="BI144" i="17"/>
  <c r="BJ144" i="17"/>
  <c r="BK144" i="17"/>
  <c r="BL144" i="17"/>
  <c r="BM144" i="17"/>
  <c r="BN144" i="17"/>
  <c r="BO144" i="17"/>
  <c r="BP144" i="17"/>
  <c r="BQ144" i="17"/>
  <c r="BR144" i="17"/>
  <c r="BS144" i="17"/>
  <c r="BT144" i="17"/>
  <c r="BU144" i="17"/>
  <c r="BV144" i="17"/>
  <c r="BW144" i="17"/>
  <c r="BX144" i="17"/>
  <c r="BY144" i="17"/>
  <c r="BZ144" i="17"/>
  <c r="CA144" i="17"/>
  <c r="CB144" i="17"/>
  <c r="CC144" i="17"/>
  <c r="CD144" i="17"/>
  <c r="CE144" i="17"/>
  <c r="CF144" i="17"/>
  <c r="CG144" i="17"/>
  <c r="CH144" i="17"/>
  <c r="CI144" i="17"/>
  <c r="CJ144" i="17"/>
  <c r="CK144" i="17"/>
  <c r="CL144" i="17"/>
  <c r="CM144" i="17"/>
  <c r="CN144" i="17"/>
  <c r="CO144" i="17"/>
  <c r="CP144" i="17"/>
  <c r="CQ144" i="17"/>
  <c r="CR144" i="17"/>
  <c r="CS144" i="17"/>
  <c r="CT144" i="17"/>
  <c r="CU144" i="17"/>
  <c r="CV144" i="17"/>
  <c r="CW144" i="17"/>
  <c r="CX144" i="17"/>
  <c r="CY144" i="17"/>
  <c r="CZ144" i="17"/>
  <c r="DA144" i="17"/>
  <c r="DB144" i="17"/>
  <c r="DC144" i="17"/>
  <c r="DD144" i="17"/>
  <c r="DE144" i="17"/>
  <c r="DF144" i="17"/>
  <c r="DG144" i="17"/>
  <c r="DH144" i="17"/>
  <c r="DI144" i="17"/>
  <c r="DJ144" i="17"/>
  <c r="DK144" i="17"/>
  <c r="DL144" i="17"/>
  <c r="DM144" i="17"/>
  <c r="DN144" i="17"/>
  <c r="DO144" i="17"/>
  <c r="DP144" i="17"/>
  <c r="DQ144" i="17"/>
  <c r="DR144" i="17"/>
  <c r="DS144" i="17"/>
  <c r="DT144" i="17"/>
  <c r="DU144" i="17"/>
  <c r="DV144" i="17"/>
  <c r="DW144" i="17"/>
  <c r="DX144" i="17"/>
  <c r="DY144" i="17"/>
  <c r="DZ144" i="17"/>
  <c r="EA144" i="17"/>
  <c r="EB144" i="17"/>
  <c r="EC144" i="17"/>
  <c r="ED144" i="17"/>
  <c r="J145" i="17"/>
  <c r="K145" i="17"/>
  <c r="L145" i="17"/>
  <c r="M145" i="17"/>
  <c r="N145" i="17"/>
  <c r="O145" i="17"/>
  <c r="P145" i="17"/>
  <c r="Q145" i="17"/>
  <c r="R145" i="17"/>
  <c r="S145" i="17"/>
  <c r="T145" i="17"/>
  <c r="U145" i="17"/>
  <c r="V145" i="17"/>
  <c r="W145" i="17"/>
  <c r="X145" i="17"/>
  <c r="Y145" i="17"/>
  <c r="Z145" i="17"/>
  <c r="AA145" i="17"/>
  <c r="AB145" i="17"/>
  <c r="AC145" i="17"/>
  <c r="AD145" i="17"/>
  <c r="AE145" i="17"/>
  <c r="AF145" i="17"/>
  <c r="AG145" i="17"/>
  <c r="AH145" i="17"/>
  <c r="AI145" i="17"/>
  <c r="AJ145" i="17"/>
  <c r="AK145" i="17"/>
  <c r="AL145" i="17"/>
  <c r="AM145" i="17"/>
  <c r="AN145" i="17"/>
  <c r="AO145" i="17"/>
  <c r="AP145" i="17"/>
  <c r="AQ145" i="17"/>
  <c r="AR145" i="17"/>
  <c r="AS145" i="17"/>
  <c r="AT145" i="17"/>
  <c r="AU145" i="17"/>
  <c r="AV145" i="17"/>
  <c r="AW145" i="17"/>
  <c r="AX145" i="17"/>
  <c r="AY145" i="17"/>
  <c r="AZ145" i="17"/>
  <c r="BA145" i="17"/>
  <c r="BB145" i="17"/>
  <c r="BC145" i="17"/>
  <c r="BD145" i="17"/>
  <c r="BE145" i="17"/>
  <c r="BF145" i="17"/>
  <c r="BG145" i="17"/>
  <c r="BH145" i="17"/>
  <c r="BI145" i="17"/>
  <c r="BJ145" i="17"/>
  <c r="BK145" i="17"/>
  <c r="BL145" i="17"/>
  <c r="BM145" i="17"/>
  <c r="BN145" i="17"/>
  <c r="BO145" i="17"/>
  <c r="BP145" i="17"/>
  <c r="BQ145" i="17"/>
  <c r="BR145" i="17"/>
  <c r="BS145" i="17"/>
  <c r="BT145" i="17"/>
  <c r="BU145" i="17"/>
  <c r="BV145" i="17"/>
  <c r="BW145" i="17"/>
  <c r="BX145" i="17"/>
  <c r="BY145" i="17"/>
  <c r="BZ145" i="17"/>
  <c r="CA145" i="17"/>
  <c r="CB145" i="17"/>
  <c r="CC145" i="17"/>
  <c r="CD145" i="17"/>
  <c r="CE145" i="17"/>
  <c r="CF145" i="17"/>
  <c r="CG145" i="17"/>
  <c r="CH145" i="17"/>
  <c r="CI145" i="17"/>
  <c r="CJ145" i="17"/>
  <c r="CK145" i="17"/>
  <c r="CL145" i="17"/>
  <c r="CM145" i="17"/>
  <c r="CN145" i="17"/>
  <c r="CO145" i="17"/>
  <c r="CP145" i="17"/>
  <c r="CQ145" i="17"/>
  <c r="CR145" i="17"/>
  <c r="CS145" i="17"/>
  <c r="CT145" i="17"/>
  <c r="CU145" i="17"/>
  <c r="CV145" i="17"/>
  <c r="CW145" i="17"/>
  <c r="CX145" i="17"/>
  <c r="CY145" i="17"/>
  <c r="CZ145" i="17"/>
  <c r="DA145" i="17"/>
  <c r="DB145" i="17"/>
  <c r="DC145" i="17"/>
  <c r="DD145" i="17"/>
  <c r="DE145" i="17"/>
  <c r="DF145" i="17"/>
  <c r="DG145" i="17"/>
  <c r="DH145" i="17"/>
  <c r="DI145" i="17"/>
  <c r="DJ145" i="17"/>
  <c r="DK145" i="17"/>
  <c r="DL145" i="17"/>
  <c r="DM145" i="17"/>
  <c r="DN145" i="17"/>
  <c r="DO145" i="17"/>
  <c r="DP145" i="17"/>
  <c r="DQ145" i="17"/>
  <c r="DR145" i="17"/>
  <c r="DS145" i="17"/>
  <c r="DT145" i="17"/>
  <c r="DU145" i="17"/>
  <c r="DV145" i="17"/>
  <c r="DW145" i="17"/>
  <c r="DX145" i="17"/>
  <c r="DY145" i="17"/>
  <c r="DZ145" i="17"/>
  <c r="EA145" i="17"/>
  <c r="EB145" i="17"/>
  <c r="EC145" i="17"/>
  <c r="ED145" i="17"/>
  <c r="EE145" i="17"/>
  <c r="J146" i="17"/>
  <c r="K146" i="17"/>
  <c r="L146" i="17"/>
  <c r="M146" i="17"/>
  <c r="N146" i="17"/>
  <c r="O146" i="17"/>
  <c r="P146" i="17"/>
  <c r="Q146" i="17"/>
  <c r="R146" i="17"/>
  <c r="S146" i="17"/>
  <c r="T146" i="17"/>
  <c r="U146" i="17"/>
  <c r="V146" i="17"/>
  <c r="W146" i="17"/>
  <c r="X146" i="17"/>
  <c r="Y146" i="17"/>
  <c r="Z146" i="17"/>
  <c r="AA146" i="17"/>
  <c r="AB146" i="17"/>
  <c r="AC146" i="17"/>
  <c r="AD146" i="17"/>
  <c r="AE146" i="17"/>
  <c r="AF146" i="17"/>
  <c r="AG146" i="17"/>
  <c r="AH146" i="17"/>
  <c r="AI146" i="17"/>
  <c r="AJ146" i="17"/>
  <c r="AK146" i="17"/>
  <c r="AL146" i="17"/>
  <c r="AM146" i="17"/>
  <c r="AN146" i="17"/>
  <c r="AO146" i="17"/>
  <c r="AP146" i="17"/>
  <c r="AQ146" i="17"/>
  <c r="AR146" i="17"/>
  <c r="AS146" i="17"/>
  <c r="AT146" i="17"/>
  <c r="AU146" i="17"/>
  <c r="AV146" i="17"/>
  <c r="AW146" i="17"/>
  <c r="AX146" i="17"/>
  <c r="AY146" i="17"/>
  <c r="AZ146" i="17"/>
  <c r="BA146" i="17"/>
  <c r="BB146" i="17"/>
  <c r="BC146" i="17"/>
  <c r="BD146" i="17"/>
  <c r="BE146" i="17"/>
  <c r="BF146" i="17"/>
  <c r="BG146" i="17"/>
  <c r="BH146" i="17"/>
  <c r="BI146" i="17"/>
  <c r="BJ146" i="17"/>
  <c r="BK146" i="17"/>
  <c r="BL146" i="17"/>
  <c r="BM146" i="17"/>
  <c r="BN146" i="17"/>
  <c r="BO146" i="17"/>
  <c r="BP146" i="17"/>
  <c r="BQ146" i="17"/>
  <c r="BR146" i="17"/>
  <c r="BS146" i="17"/>
  <c r="BT146" i="17"/>
  <c r="BU146" i="17"/>
  <c r="BV146" i="17"/>
  <c r="BW146" i="17"/>
  <c r="BX146" i="17"/>
  <c r="BY146" i="17"/>
  <c r="BZ146" i="17"/>
  <c r="CA146" i="17"/>
  <c r="CB146" i="17"/>
  <c r="CC146" i="17"/>
  <c r="CD146" i="17"/>
  <c r="CE146" i="17"/>
  <c r="CF146" i="17"/>
  <c r="CG146" i="17"/>
  <c r="CH146" i="17"/>
  <c r="CI146" i="17"/>
  <c r="CJ146" i="17"/>
  <c r="CK146" i="17"/>
  <c r="CL146" i="17"/>
  <c r="CM146" i="17"/>
  <c r="CN146" i="17"/>
  <c r="CO146" i="17"/>
  <c r="CP146" i="17"/>
  <c r="CQ146" i="17"/>
  <c r="CR146" i="17"/>
  <c r="CS146" i="17"/>
  <c r="CT146" i="17"/>
  <c r="CU146" i="17"/>
  <c r="CV146" i="17"/>
  <c r="CW146" i="17"/>
  <c r="CX146" i="17"/>
  <c r="CY146" i="17"/>
  <c r="CZ146" i="17"/>
  <c r="DA146" i="17"/>
  <c r="DB146" i="17"/>
  <c r="DC146" i="17"/>
  <c r="DD146" i="17"/>
  <c r="DE146" i="17"/>
  <c r="DF146" i="17"/>
  <c r="DG146" i="17"/>
  <c r="DH146" i="17"/>
  <c r="DI146" i="17"/>
  <c r="DJ146" i="17"/>
  <c r="DK146" i="17"/>
  <c r="DL146" i="17"/>
  <c r="DM146" i="17"/>
  <c r="DN146" i="17"/>
  <c r="DO146" i="17"/>
  <c r="DP146" i="17"/>
  <c r="DQ146" i="17"/>
  <c r="DR146" i="17"/>
  <c r="DS146" i="17"/>
  <c r="DT146" i="17"/>
  <c r="DU146" i="17"/>
  <c r="DV146" i="17"/>
  <c r="DW146" i="17"/>
  <c r="DX146" i="17"/>
  <c r="DY146" i="17"/>
  <c r="DZ146" i="17"/>
  <c r="EA146" i="17"/>
  <c r="EB146" i="17"/>
  <c r="EC146" i="17"/>
  <c r="ED146" i="17"/>
  <c r="EE146" i="17"/>
  <c r="EF146" i="17"/>
  <c r="J147" i="17"/>
  <c r="K147" i="17"/>
  <c r="L147" i="17"/>
  <c r="M147" i="17"/>
  <c r="N147" i="17"/>
  <c r="O147" i="17"/>
  <c r="P147" i="17"/>
  <c r="Q147" i="17"/>
  <c r="R147" i="17"/>
  <c r="S147" i="17"/>
  <c r="T147" i="17"/>
  <c r="U147" i="17"/>
  <c r="V147" i="17"/>
  <c r="W147" i="17"/>
  <c r="X147" i="17"/>
  <c r="Y147" i="17"/>
  <c r="Z147" i="17"/>
  <c r="AA147" i="17"/>
  <c r="AB147" i="17"/>
  <c r="AC147" i="17"/>
  <c r="AD147" i="17"/>
  <c r="AE147" i="17"/>
  <c r="AF147" i="17"/>
  <c r="AG147" i="17"/>
  <c r="AH147" i="17"/>
  <c r="AI147" i="17"/>
  <c r="AJ147" i="17"/>
  <c r="AK147" i="17"/>
  <c r="AL147" i="17"/>
  <c r="AM147" i="17"/>
  <c r="AN147" i="17"/>
  <c r="AO147" i="17"/>
  <c r="AP147" i="17"/>
  <c r="AQ147" i="17"/>
  <c r="AR147" i="17"/>
  <c r="AS147" i="17"/>
  <c r="AT147" i="17"/>
  <c r="AU147" i="17"/>
  <c r="AV147" i="17"/>
  <c r="AW147" i="17"/>
  <c r="AX147" i="17"/>
  <c r="AY147" i="17"/>
  <c r="AZ147" i="17"/>
  <c r="BA147" i="17"/>
  <c r="BB147" i="17"/>
  <c r="BC147" i="17"/>
  <c r="BD147" i="17"/>
  <c r="BE147" i="17"/>
  <c r="BF147" i="17"/>
  <c r="BG147" i="17"/>
  <c r="BH147" i="17"/>
  <c r="BI147" i="17"/>
  <c r="BJ147" i="17"/>
  <c r="BK147" i="17"/>
  <c r="BL147" i="17"/>
  <c r="BM147" i="17"/>
  <c r="BN147" i="17"/>
  <c r="BO147" i="17"/>
  <c r="BP147" i="17"/>
  <c r="BQ147" i="17"/>
  <c r="BR147" i="17"/>
  <c r="BS147" i="17"/>
  <c r="BT147" i="17"/>
  <c r="BU147" i="17"/>
  <c r="BV147" i="17"/>
  <c r="BW147" i="17"/>
  <c r="BX147" i="17"/>
  <c r="BY147" i="17"/>
  <c r="BZ147" i="17"/>
  <c r="CA147" i="17"/>
  <c r="CB147" i="17"/>
  <c r="CC147" i="17"/>
  <c r="CD147" i="17"/>
  <c r="CE147" i="17"/>
  <c r="CF147" i="17"/>
  <c r="CG147" i="17"/>
  <c r="CH147" i="17"/>
  <c r="CI147" i="17"/>
  <c r="CJ147" i="17"/>
  <c r="CK147" i="17"/>
  <c r="CL147" i="17"/>
  <c r="CM147" i="17"/>
  <c r="CN147" i="17"/>
  <c r="CO147" i="17"/>
  <c r="CP147" i="17"/>
  <c r="CQ147" i="17"/>
  <c r="CR147" i="17"/>
  <c r="CS147" i="17"/>
  <c r="CT147" i="17"/>
  <c r="CU147" i="17"/>
  <c r="CV147" i="17"/>
  <c r="CW147" i="17"/>
  <c r="CX147" i="17"/>
  <c r="CY147" i="17"/>
  <c r="CZ147" i="17"/>
  <c r="DA147" i="17"/>
  <c r="DB147" i="17"/>
  <c r="DC147" i="17"/>
  <c r="DD147" i="17"/>
  <c r="DE147" i="17"/>
  <c r="DF147" i="17"/>
  <c r="DG147" i="17"/>
  <c r="DH147" i="17"/>
  <c r="DI147" i="17"/>
  <c r="DJ147" i="17"/>
  <c r="DK147" i="17"/>
  <c r="DL147" i="17"/>
  <c r="DM147" i="17"/>
  <c r="DN147" i="17"/>
  <c r="DO147" i="17"/>
  <c r="DP147" i="17"/>
  <c r="DQ147" i="17"/>
  <c r="DR147" i="17"/>
  <c r="DS147" i="17"/>
  <c r="DT147" i="17"/>
  <c r="DU147" i="17"/>
  <c r="DV147" i="17"/>
  <c r="DW147" i="17"/>
  <c r="DX147" i="17"/>
  <c r="DY147" i="17"/>
  <c r="DZ147" i="17"/>
  <c r="EA147" i="17"/>
  <c r="EB147" i="17"/>
  <c r="EC147" i="17"/>
  <c r="ED147" i="17"/>
  <c r="EE147" i="17"/>
  <c r="EF147" i="17"/>
  <c r="EG147" i="17"/>
  <c r="J148" i="17"/>
  <c r="K148" i="17"/>
  <c r="L148" i="17"/>
  <c r="M148" i="17"/>
  <c r="N148" i="17"/>
  <c r="O148" i="17"/>
  <c r="P148" i="17"/>
  <c r="Q148" i="17"/>
  <c r="R148" i="17"/>
  <c r="S148" i="17"/>
  <c r="T148" i="17"/>
  <c r="U148" i="17"/>
  <c r="V148" i="17"/>
  <c r="W148" i="17"/>
  <c r="X148" i="17"/>
  <c r="Y148" i="17"/>
  <c r="Z148" i="17"/>
  <c r="AA148" i="17"/>
  <c r="AB148" i="17"/>
  <c r="AC148" i="17"/>
  <c r="AD148" i="17"/>
  <c r="AE148" i="17"/>
  <c r="AF148" i="17"/>
  <c r="AG148" i="17"/>
  <c r="AH148" i="17"/>
  <c r="AI148" i="17"/>
  <c r="AJ148" i="17"/>
  <c r="AK148" i="17"/>
  <c r="AL148" i="17"/>
  <c r="AM148" i="17"/>
  <c r="AN148" i="17"/>
  <c r="AO148" i="17"/>
  <c r="AP148" i="17"/>
  <c r="AQ148" i="17"/>
  <c r="AR148" i="17"/>
  <c r="AS148" i="17"/>
  <c r="AT148" i="17"/>
  <c r="AU148" i="17"/>
  <c r="AV148" i="17"/>
  <c r="AW148" i="17"/>
  <c r="AX148" i="17"/>
  <c r="AY148" i="17"/>
  <c r="AZ148" i="17"/>
  <c r="BA148" i="17"/>
  <c r="BB148" i="17"/>
  <c r="BC148" i="17"/>
  <c r="BD148" i="17"/>
  <c r="BE148" i="17"/>
  <c r="BF148" i="17"/>
  <c r="BG148" i="17"/>
  <c r="BH148" i="17"/>
  <c r="BI148" i="17"/>
  <c r="BJ148" i="17"/>
  <c r="BK148" i="17"/>
  <c r="BL148" i="17"/>
  <c r="BM148" i="17"/>
  <c r="BN148" i="17"/>
  <c r="BO148" i="17"/>
  <c r="BP148" i="17"/>
  <c r="BQ148" i="17"/>
  <c r="BR148" i="17"/>
  <c r="BS148" i="17"/>
  <c r="BT148" i="17"/>
  <c r="BU148" i="17"/>
  <c r="BV148" i="17"/>
  <c r="BW148" i="17"/>
  <c r="BX148" i="17"/>
  <c r="BY148" i="17"/>
  <c r="BZ148" i="17"/>
  <c r="CA148" i="17"/>
  <c r="CB148" i="17"/>
  <c r="CC148" i="17"/>
  <c r="CD148" i="17"/>
  <c r="CE148" i="17"/>
  <c r="CF148" i="17"/>
  <c r="CG148" i="17"/>
  <c r="CH148" i="17"/>
  <c r="CI148" i="17"/>
  <c r="CJ148" i="17"/>
  <c r="CK148" i="17"/>
  <c r="CL148" i="17"/>
  <c r="CM148" i="17"/>
  <c r="CN148" i="17"/>
  <c r="CO148" i="17"/>
  <c r="CP148" i="17"/>
  <c r="CQ148" i="17"/>
  <c r="CR148" i="17"/>
  <c r="CS148" i="17"/>
  <c r="CT148" i="17"/>
  <c r="CU148" i="17"/>
  <c r="CV148" i="17"/>
  <c r="CW148" i="17"/>
  <c r="CX148" i="17"/>
  <c r="CY148" i="17"/>
  <c r="CZ148" i="17"/>
  <c r="DA148" i="17"/>
  <c r="DB148" i="17"/>
  <c r="DC148" i="17"/>
  <c r="DD148" i="17"/>
  <c r="DE148" i="17"/>
  <c r="DF148" i="17"/>
  <c r="DG148" i="17"/>
  <c r="DH148" i="17"/>
  <c r="DI148" i="17"/>
  <c r="DJ148" i="17"/>
  <c r="DK148" i="17"/>
  <c r="DL148" i="17"/>
  <c r="DM148" i="17"/>
  <c r="DN148" i="17"/>
  <c r="DO148" i="17"/>
  <c r="DP148" i="17"/>
  <c r="DQ148" i="17"/>
  <c r="DR148" i="17"/>
  <c r="DS148" i="17"/>
  <c r="DT148" i="17"/>
  <c r="DU148" i="17"/>
  <c r="DV148" i="17"/>
  <c r="DW148" i="17"/>
  <c r="DX148" i="17"/>
  <c r="DY148" i="17"/>
  <c r="DZ148" i="17"/>
  <c r="EA148" i="17"/>
  <c r="EB148" i="17"/>
  <c r="EC148" i="17"/>
  <c r="ED148" i="17"/>
  <c r="EE148" i="17"/>
  <c r="EF148" i="17"/>
  <c r="EG148" i="17"/>
  <c r="EH148" i="17"/>
  <c r="J91" i="17"/>
  <c r="K91" i="17"/>
  <c r="L91" i="17"/>
  <c r="M91" i="17"/>
  <c r="N91" i="17"/>
  <c r="O91" i="17"/>
  <c r="P91" i="17"/>
  <c r="Q91" i="17"/>
  <c r="R91" i="17"/>
  <c r="S91" i="17"/>
  <c r="T91" i="17"/>
  <c r="U91" i="17"/>
  <c r="V91" i="17"/>
  <c r="W91" i="17"/>
  <c r="X91" i="17"/>
  <c r="Y91" i="17"/>
  <c r="Z91" i="17"/>
  <c r="AA91" i="17"/>
  <c r="AB91" i="17"/>
  <c r="AC91" i="17"/>
  <c r="AD91" i="17"/>
  <c r="AE91" i="17"/>
  <c r="AF91" i="17"/>
  <c r="AG91" i="17"/>
  <c r="AH91" i="17"/>
  <c r="AI91" i="17"/>
  <c r="AJ91" i="17"/>
  <c r="AK91" i="17"/>
  <c r="AL91" i="17"/>
  <c r="AM91" i="17"/>
  <c r="AN91" i="17"/>
  <c r="AO91" i="17"/>
  <c r="AP91" i="17"/>
  <c r="AQ91" i="17"/>
  <c r="AR91" i="17"/>
  <c r="AS91" i="17"/>
  <c r="AT91" i="17"/>
  <c r="AU91" i="17"/>
  <c r="AV91" i="17"/>
  <c r="AW91" i="17"/>
  <c r="AX91" i="17"/>
  <c r="AY91" i="17"/>
  <c r="AZ91" i="17"/>
  <c r="BA91" i="17"/>
  <c r="BB91" i="17"/>
  <c r="BC91" i="17"/>
  <c r="BD91" i="17"/>
  <c r="BE91" i="17"/>
  <c r="BF91" i="17"/>
  <c r="BG91" i="17"/>
  <c r="BH91" i="17"/>
  <c r="BI91" i="17"/>
  <c r="BJ91" i="17"/>
  <c r="BK91" i="17"/>
  <c r="BL91" i="17"/>
  <c r="BM91" i="17"/>
  <c r="BN91" i="17"/>
  <c r="BO91" i="17"/>
  <c r="BP91" i="17"/>
  <c r="BQ91" i="17"/>
  <c r="BR91" i="17"/>
  <c r="BS91" i="17"/>
  <c r="BT91" i="17"/>
  <c r="BU91" i="17"/>
  <c r="BV91" i="17"/>
  <c r="BW91" i="17"/>
  <c r="BX91" i="17"/>
  <c r="BY91" i="17"/>
  <c r="BZ91" i="17"/>
  <c r="CA91" i="17"/>
  <c r="CB91" i="17"/>
  <c r="CC91" i="17"/>
  <c r="CP91" i="17"/>
  <c r="CQ91" i="17"/>
  <c r="CR91" i="17"/>
  <c r="CS91" i="17"/>
  <c r="CT91" i="17"/>
  <c r="CU91" i="17"/>
  <c r="CV91" i="17"/>
  <c r="CW91" i="17"/>
  <c r="CX91" i="17"/>
  <c r="CY91" i="17"/>
  <c r="CZ91" i="17"/>
  <c r="DA91" i="17"/>
  <c r="DB91" i="17"/>
  <c r="DC91" i="17"/>
  <c r="DD91" i="17"/>
  <c r="DE91" i="17"/>
  <c r="DF91" i="17"/>
  <c r="DG91" i="17"/>
  <c r="DH91" i="17"/>
  <c r="DI91" i="17"/>
  <c r="DJ91" i="17"/>
  <c r="DK91" i="17"/>
  <c r="DL91" i="17"/>
  <c r="DM91" i="17"/>
  <c r="DN91" i="17"/>
  <c r="DO91" i="17"/>
  <c r="DP91" i="17"/>
  <c r="DQ91" i="17"/>
  <c r="DR91" i="17"/>
  <c r="DS91" i="17"/>
  <c r="DT91" i="17"/>
  <c r="DU91" i="17"/>
  <c r="DV91" i="17"/>
  <c r="DW91" i="17"/>
  <c r="DX91" i="17"/>
  <c r="DY91" i="17"/>
  <c r="DZ91" i="17"/>
  <c r="EA91" i="17"/>
  <c r="EB91" i="17"/>
  <c r="EC91" i="17"/>
  <c r="ED91" i="17"/>
  <c r="EE91" i="17"/>
  <c r="EF91" i="17"/>
  <c r="EG91" i="17"/>
  <c r="EH91" i="17"/>
  <c r="EI91" i="17"/>
  <c r="EJ91" i="17"/>
  <c r="EK91" i="17"/>
  <c r="J92" i="17"/>
  <c r="K92" i="17"/>
  <c r="L92" i="17"/>
  <c r="M92" i="17"/>
  <c r="N92" i="17"/>
  <c r="O92" i="17"/>
  <c r="P92" i="17"/>
  <c r="Q92" i="17"/>
  <c r="R92" i="17"/>
  <c r="S92" i="17"/>
  <c r="T92" i="17"/>
  <c r="U92" i="17"/>
  <c r="V92" i="17"/>
  <c r="W92" i="17"/>
  <c r="X92" i="17"/>
  <c r="Y92" i="17"/>
  <c r="Z92" i="17"/>
  <c r="AA92" i="17"/>
  <c r="AB92" i="17"/>
  <c r="AC92" i="17"/>
  <c r="AD92" i="17"/>
  <c r="AE92" i="17"/>
  <c r="AF92" i="17"/>
  <c r="AG92" i="17"/>
  <c r="AH92" i="17"/>
  <c r="AI92" i="17"/>
  <c r="AJ92" i="17"/>
  <c r="AK92" i="17"/>
  <c r="AL92" i="17"/>
  <c r="AM92" i="17"/>
  <c r="AN92" i="17"/>
  <c r="AO92" i="17"/>
  <c r="AP92" i="17"/>
  <c r="AQ92" i="17"/>
  <c r="AR92" i="17"/>
  <c r="AS92" i="17"/>
  <c r="AT92" i="17"/>
  <c r="AU92" i="17"/>
  <c r="AV92" i="17"/>
  <c r="AW92" i="17"/>
  <c r="AX92" i="17"/>
  <c r="AY92" i="17"/>
  <c r="AZ92" i="17"/>
  <c r="BA92" i="17"/>
  <c r="BB92" i="17"/>
  <c r="BC92" i="17"/>
  <c r="BD92" i="17"/>
  <c r="BE92" i="17"/>
  <c r="BF92" i="17"/>
  <c r="BG92" i="17"/>
  <c r="BH92" i="17"/>
  <c r="BI92" i="17"/>
  <c r="BJ92" i="17"/>
  <c r="BK92" i="17"/>
  <c r="BL92" i="17"/>
  <c r="BM92" i="17"/>
  <c r="BN92" i="17"/>
  <c r="BO92" i="17"/>
  <c r="BP92" i="17"/>
  <c r="BQ92" i="17"/>
  <c r="BR92" i="17"/>
  <c r="BS92" i="17"/>
  <c r="BT92" i="17"/>
  <c r="BU92" i="17"/>
  <c r="BV92" i="17"/>
  <c r="BW92" i="17"/>
  <c r="BX92" i="17"/>
  <c r="BY92" i="17"/>
  <c r="BZ92" i="17"/>
  <c r="CA92" i="17"/>
  <c r="CB92" i="17"/>
  <c r="CC92" i="17"/>
  <c r="CD92" i="17"/>
  <c r="CQ92" i="17"/>
  <c r="CR92" i="17"/>
  <c r="CS92" i="17"/>
  <c r="CT92" i="17"/>
  <c r="CU92" i="17"/>
  <c r="CV92" i="17"/>
  <c r="CW92" i="17"/>
  <c r="CX92" i="17"/>
  <c r="CY92" i="17"/>
  <c r="CZ92" i="17"/>
  <c r="DA92" i="17"/>
  <c r="DB92" i="17"/>
  <c r="DC92" i="17"/>
  <c r="DD92" i="17"/>
  <c r="DE92" i="17"/>
  <c r="DF92" i="17"/>
  <c r="DG92" i="17"/>
  <c r="DH92" i="17"/>
  <c r="DI92" i="17"/>
  <c r="DJ92" i="17"/>
  <c r="DK92" i="17"/>
  <c r="DL92" i="17"/>
  <c r="DM92" i="17"/>
  <c r="DN92" i="17"/>
  <c r="DO92" i="17"/>
  <c r="DP92" i="17"/>
  <c r="DQ92" i="17"/>
  <c r="DR92" i="17"/>
  <c r="DS92" i="17"/>
  <c r="DT92" i="17"/>
  <c r="DU92" i="17"/>
  <c r="DV92" i="17"/>
  <c r="DW92" i="17"/>
  <c r="DX92" i="17"/>
  <c r="DY92" i="17"/>
  <c r="DZ92" i="17"/>
  <c r="EA92" i="17"/>
  <c r="EB92" i="17"/>
  <c r="EC92" i="17"/>
  <c r="ED92" i="17"/>
  <c r="EE92" i="17"/>
  <c r="EF92" i="17"/>
  <c r="EG92" i="17"/>
  <c r="EH92" i="17"/>
  <c r="EI92" i="17"/>
  <c r="EJ92" i="17"/>
  <c r="EK92" i="17"/>
  <c r="J93" i="17"/>
  <c r="K93" i="17"/>
  <c r="L93" i="17"/>
  <c r="M93" i="17"/>
  <c r="N93" i="17"/>
  <c r="O93" i="17"/>
  <c r="P93" i="17"/>
  <c r="Q93" i="17"/>
  <c r="R93" i="17"/>
  <c r="S93" i="17"/>
  <c r="T93" i="17"/>
  <c r="U93" i="17"/>
  <c r="V93" i="17"/>
  <c r="W93" i="17"/>
  <c r="X93" i="17"/>
  <c r="Y93" i="17"/>
  <c r="Z93" i="17"/>
  <c r="AA93" i="17"/>
  <c r="AB93" i="17"/>
  <c r="AC93" i="17"/>
  <c r="AD93" i="17"/>
  <c r="AE93" i="17"/>
  <c r="AF93" i="17"/>
  <c r="AG93" i="17"/>
  <c r="AH93" i="17"/>
  <c r="AI93" i="17"/>
  <c r="AJ93" i="17"/>
  <c r="AK93" i="17"/>
  <c r="AL93" i="17"/>
  <c r="AM93" i="17"/>
  <c r="AN93" i="17"/>
  <c r="AO93" i="17"/>
  <c r="AP93" i="17"/>
  <c r="AQ93" i="17"/>
  <c r="AR93" i="17"/>
  <c r="AS93" i="17"/>
  <c r="AT93" i="17"/>
  <c r="AU93" i="17"/>
  <c r="AV93" i="17"/>
  <c r="AW93" i="17"/>
  <c r="AX93" i="17"/>
  <c r="AY93" i="17"/>
  <c r="AZ93" i="17"/>
  <c r="BA93" i="17"/>
  <c r="BB93" i="17"/>
  <c r="BC93" i="17"/>
  <c r="BD93" i="17"/>
  <c r="BE93" i="17"/>
  <c r="BF93" i="17"/>
  <c r="BG93" i="17"/>
  <c r="BH93" i="17"/>
  <c r="BI93" i="17"/>
  <c r="BJ93" i="17"/>
  <c r="BK93" i="17"/>
  <c r="BL93" i="17"/>
  <c r="BM93" i="17"/>
  <c r="BN93" i="17"/>
  <c r="BO93" i="17"/>
  <c r="BP93" i="17"/>
  <c r="BQ93" i="17"/>
  <c r="BR93" i="17"/>
  <c r="BS93" i="17"/>
  <c r="BT93" i="17"/>
  <c r="BU93" i="17"/>
  <c r="BV93" i="17"/>
  <c r="BW93" i="17"/>
  <c r="BX93" i="17"/>
  <c r="BY93" i="17"/>
  <c r="BZ93" i="17"/>
  <c r="CA93" i="17"/>
  <c r="CB93" i="17"/>
  <c r="CC93" i="17"/>
  <c r="CD93" i="17"/>
  <c r="CE93" i="17"/>
  <c r="CR93" i="17"/>
  <c r="CS93" i="17"/>
  <c r="CT93" i="17"/>
  <c r="CU93" i="17"/>
  <c r="CV93" i="17"/>
  <c r="CW93" i="17"/>
  <c r="CX93" i="17"/>
  <c r="CY93" i="17"/>
  <c r="CZ93" i="17"/>
  <c r="DA93" i="17"/>
  <c r="DB93" i="17"/>
  <c r="DC93" i="17"/>
  <c r="DD93" i="17"/>
  <c r="DE93" i="17"/>
  <c r="DF93" i="17"/>
  <c r="DG93" i="17"/>
  <c r="DH93" i="17"/>
  <c r="DI93" i="17"/>
  <c r="DJ93" i="17"/>
  <c r="DK93" i="17"/>
  <c r="DL93" i="17"/>
  <c r="DM93" i="17"/>
  <c r="DN93" i="17"/>
  <c r="DO93" i="17"/>
  <c r="DP93" i="17"/>
  <c r="DQ93" i="17"/>
  <c r="DR93" i="17"/>
  <c r="DS93" i="17"/>
  <c r="DT93" i="17"/>
  <c r="DU93" i="17"/>
  <c r="DV93" i="17"/>
  <c r="DW93" i="17"/>
  <c r="DX93" i="17"/>
  <c r="DY93" i="17"/>
  <c r="DZ93" i="17"/>
  <c r="EA93" i="17"/>
  <c r="EB93" i="17"/>
  <c r="EC93" i="17"/>
  <c r="ED93" i="17"/>
  <c r="EE93" i="17"/>
  <c r="EF93" i="17"/>
  <c r="EG93" i="17"/>
  <c r="EH93" i="17"/>
  <c r="EI93" i="17"/>
  <c r="EJ93" i="17"/>
  <c r="EK93" i="17"/>
  <c r="J94" i="17"/>
  <c r="K94" i="17"/>
  <c r="L94" i="17"/>
  <c r="M94" i="17"/>
  <c r="N94" i="17"/>
  <c r="O94" i="17"/>
  <c r="P94" i="17"/>
  <c r="Q94" i="17"/>
  <c r="R94" i="17"/>
  <c r="S94" i="17"/>
  <c r="T94" i="17"/>
  <c r="U94" i="17"/>
  <c r="V94" i="17"/>
  <c r="W94" i="17"/>
  <c r="X94" i="17"/>
  <c r="Y94" i="17"/>
  <c r="Z94" i="17"/>
  <c r="AA94" i="17"/>
  <c r="AB94" i="17"/>
  <c r="AC94" i="17"/>
  <c r="AD94" i="17"/>
  <c r="AE94" i="17"/>
  <c r="AF94" i="17"/>
  <c r="AG94" i="17"/>
  <c r="AH94" i="17"/>
  <c r="AI94" i="17"/>
  <c r="AJ94" i="17"/>
  <c r="AK94" i="17"/>
  <c r="AL94" i="17"/>
  <c r="AM94" i="17"/>
  <c r="AN94" i="17"/>
  <c r="AO94" i="17"/>
  <c r="AP94" i="17"/>
  <c r="AQ94" i="17"/>
  <c r="AR94" i="17"/>
  <c r="AS94" i="17"/>
  <c r="AT94" i="17"/>
  <c r="AU94" i="17"/>
  <c r="AV94" i="17"/>
  <c r="AW94" i="17"/>
  <c r="AX94" i="17"/>
  <c r="AY94" i="17"/>
  <c r="AZ94" i="17"/>
  <c r="BA94" i="17"/>
  <c r="BB94" i="17"/>
  <c r="BC94" i="17"/>
  <c r="BD94" i="17"/>
  <c r="BE94" i="17"/>
  <c r="BF94" i="17"/>
  <c r="BG94" i="17"/>
  <c r="BH94" i="17"/>
  <c r="BI94" i="17"/>
  <c r="BJ94" i="17"/>
  <c r="BK94" i="17"/>
  <c r="BL94" i="17"/>
  <c r="BM94" i="17"/>
  <c r="BN94" i="17"/>
  <c r="BO94" i="17"/>
  <c r="BP94" i="17"/>
  <c r="BQ94" i="17"/>
  <c r="BR94" i="17"/>
  <c r="BS94" i="17"/>
  <c r="BT94" i="17"/>
  <c r="BU94" i="17"/>
  <c r="BV94" i="17"/>
  <c r="BW94" i="17"/>
  <c r="BX94" i="17"/>
  <c r="BY94" i="17"/>
  <c r="BZ94" i="17"/>
  <c r="CA94" i="17"/>
  <c r="CB94" i="17"/>
  <c r="CC94" i="17"/>
  <c r="CD94" i="17"/>
  <c r="CE94" i="17"/>
  <c r="CF94" i="17"/>
  <c r="CS94" i="17"/>
  <c r="CT94" i="17"/>
  <c r="CU94" i="17"/>
  <c r="CV94" i="17"/>
  <c r="CW94" i="17"/>
  <c r="CX94" i="17"/>
  <c r="CY94" i="17"/>
  <c r="CZ94" i="17"/>
  <c r="DA94" i="17"/>
  <c r="DB94" i="17"/>
  <c r="DC94" i="17"/>
  <c r="DD94" i="17"/>
  <c r="DE94" i="17"/>
  <c r="DF94" i="17"/>
  <c r="DG94" i="17"/>
  <c r="DH94" i="17"/>
  <c r="DI94" i="17"/>
  <c r="DJ94" i="17"/>
  <c r="DK94" i="17"/>
  <c r="DL94" i="17"/>
  <c r="DM94" i="17"/>
  <c r="DN94" i="17"/>
  <c r="DO94" i="17"/>
  <c r="DP94" i="17"/>
  <c r="DQ94" i="17"/>
  <c r="DR94" i="17"/>
  <c r="DS94" i="17"/>
  <c r="DT94" i="17"/>
  <c r="DU94" i="17"/>
  <c r="DV94" i="17"/>
  <c r="DW94" i="17"/>
  <c r="DX94" i="17"/>
  <c r="DY94" i="17"/>
  <c r="DZ94" i="17"/>
  <c r="EA94" i="17"/>
  <c r="EB94" i="17"/>
  <c r="EC94" i="17"/>
  <c r="ED94" i="17"/>
  <c r="EE94" i="17"/>
  <c r="EF94" i="17"/>
  <c r="EG94" i="17"/>
  <c r="EH94" i="17"/>
  <c r="EI94" i="17"/>
  <c r="EJ94" i="17"/>
  <c r="EK94" i="17"/>
  <c r="J95" i="17"/>
  <c r="K95" i="17"/>
  <c r="L95" i="17"/>
  <c r="M95" i="17"/>
  <c r="N95" i="17"/>
  <c r="O95" i="17"/>
  <c r="P95" i="17"/>
  <c r="Q95" i="17"/>
  <c r="R95" i="17"/>
  <c r="S95" i="17"/>
  <c r="T95" i="17"/>
  <c r="U95" i="17"/>
  <c r="V95" i="17"/>
  <c r="W95" i="17"/>
  <c r="X95" i="17"/>
  <c r="Y95" i="17"/>
  <c r="Z95" i="17"/>
  <c r="AA95" i="17"/>
  <c r="AB95" i="17"/>
  <c r="AC95" i="17"/>
  <c r="AD95" i="17"/>
  <c r="AE95" i="17"/>
  <c r="AF95" i="17"/>
  <c r="AG95" i="17"/>
  <c r="AH95" i="17"/>
  <c r="AI95" i="17"/>
  <c r="AJ95" i="17"/>
  <c r="AK95" i="17"/>
  <c r="AL95" i="17"/>
  <c r="AM95" i="17"/>
  <c r="AN95" i="17"/>
  <c r="AO95" i="17"/>
  <c r="AP95" i="17"/>
  <c r="AQ95" i="17"/>
  <c r="AR95" i="17"/>
  <c r="AS95" i="17"/>
  <c r="AT95" i="17"/>
  <c r="AU95" i="17"/>
  <c r="AV95" i="17"/>
  <c r="AW95" i="17"/>
  <c r="AX95" i="17"/>
  <c r="AY95" i="17"/>
  <c r="AZ95" i="17"/>
  <c r="BA95" i="17"/>
  <c r="BB95" i="17"/>
  <c r="BC95" i="17"/>
  <c r="BD95" i="17"/>
  <c r="BE95" i="17"/>
  <c r="BF95" i="17"/>
  <c r="BG95" i="17"/>
  <c r="BH95" i="17"/>
  <c r="BI95" i="17"/>
  <c r="BJ95" i="17"/>
  <c r="BK95" i="17"/>
  <c r="BL95" i="17"/>
  <c r="BM95" i="17"/>
  <c r="BN95" i="17"/>
  <c r="BO95" i="17"/>
  <c r="BP95" i="17"/>
  <c r="BQ95" i="17"/>
  <c r="BR95" i="17"/>
  <c r="BS95" i="17"/>
  <c r="BT95" i="17"/>
  <c r="BU95" i="17"/>
  <c r="BV95" i="17"/>
  <c r="BW95" i="17"/>
  <c r="BX95" i="17"/>
  <c r="BY95" i="17"/>
  <c r="BZ95" i="17"/>
  <c r="CA95" i="17"/>
  <c r="CB95" i="17"/>
  <c r="CC95" i="17"/>
  <c r="CD95" i="17"/>
  <c r="CE95" i="17"/>
  <c r="CF95" i="17"/>
  <c r="CG95" i="17"/>
  <c r="CT95" i="17"/>
  <c r="CU95" i="17"/>
  <c r="CV95" i="17"/>
  <c r="CW95" i="17"/>
  <c r="CX95" i="17"/>
  <c r="CY95" i="17"/>
  <c r="CZ95" i="17"/>
  <c r="DA95" i="17"/>
  <c r="DB95" i="17"/>
  <c r="DC95" i="17"/>
  <c r="DD95" i="17"/>
  <c r="DE95" i="17"/>
  <c r="DF95" i="17"/>
  <c r="DG95" i="17"/>
  <c r="DH95" i="17"/>
  <c r="DI95" i="17"/>
  <c r="DJ95" i="17"/>
  <c r="DK95" i="17"/>
  <c r="DL95" i="17"/>
  <c r="DM95" i="17"/>
  <c r="DN95" i="17"/>
  <c r="DO95" i="17"/>
  <c r="DP95" i="17"/>
  <c r="DQ95" i="17"/>
  <c r="DR95" i="17"/>
  <c r="DS95" i="17"/>
  <c r="DT95" i="17"/>
  <c r="DU95" i="17"/>
  <c r="DV95" i="17"/>
  <c r="DW95" i="17"/>
  <c r="DX95" i="17"/>
  <c r="DY95" i="17"/>
  <c r="DZ95" i="17"/>
  <c r="EA95" i="17"/>
  <c r="EB95" i="17"/>
  <c r="EC95" i="17"/>
  <c r="ED95" i="17"/>
  <c r="EE95" i="17"/>
  <c r="EF95" i="17"/>
  <c r="EG95" i="17"/>
  <c r="EH95" i="17"/>
  <c r="EI95" i="17"/>
  <c r="EJ95" i="17"/>
  <c r="EK95" i="17"/>
  <c r="J96" i="17"/>
  <c r="K96" i="17"/>
  <c r="L96" i="17"/>
  <c r="M96" i="17"/>
  <c r="N96" i="17"/>
  <c r="O96" i="17"/>
  <c r="P96" i="17"/>
  <c r="Q96" i="17"/>
  <c r="R96" i="17"/>
  <c r="S96" i="17"/>
  <c r="T96" i="17"/>
  <c r="U96" i="17"/>
  <c r="V96" i="17"/>
  <c r="W96" i="17"/>
  <c r="X96" i="17"/>
  <c r="Y96" i="17"/>
  <c r="Z96" i="17"/>
  <c r="AA96" i="17"/>
  <c r="AB96" i="17"/>
  <c r="AC96" i="17"/>
  <c r="AD96" i="17"/>
  <c r="AE96" i="17"/>
  <c r="AF96" i="17"/>
  <c r="AG96" i="17"/>
  <c r="AH96" i="17"/>
  <c r="AI96" i="17"/>
  <c r="AJ96" i="17"/>
  <c r="AK96" i="17"/>
  <c r="AL96" i="17"/>
  <c r="AM96" i="17"/>
  <c r="AN96" i="17"/>
  <c r="AO96" i="17"/>
  <c r="AP96" i="17"/>
  <c r="AQ96" i="17"/>
  <c r="AR96" i="17"/>
  <c r="AS96" i="17"/>
  <c r="AT96" i="17"/>
  <c r="AU96" i="17"/>
  <c r="AV96" i="17"/>
  <c r="AW96" i="17"/>
  <c r="AX96" i="17"/>
  <c r="AY96" i="17"/>
  <c r="AZ96" i="17"/>
  <c r="BA96" i="17"/>
  <c r="BB96" i="17"/>
  <c r="BC96" i="17"/>
  <c r="BD96" i="17"/>
  <c r="BE96" i="17"/>
  <c r="BF96" i="17"/>
  <c r="BG96" i="17"/>
  <c r="BH96" i="17"/>
  <c r="BI96" i="17"/>
  <c r="BJ96" i="17"/>
  <c r="BK96" i="17"/>
  <c r="BL96" i="17"/>
  <c r="BM96" i="17"/>
  <c r="BN96" i="17"/>
  <c r="BO96" i="17"/>
  <c r="BP96" i="17"/>
  <c r="BQ96" i="17"/>
  <c r="BR96" i="17"/>
  <c r="BS96" i="17"/>
  <c r="BT96" i="17"/>
  <c r="BU96" i="17"/>
  <c r="BV96" i="17"/>
  <c r="BW96" i="17"/>
  <c r="BX96" i="17"/>
  <c r="BY96" i="17"/>
  <c r="BZ96" i="17"/>
  <c r="CA96" i="17"/>
  <c r="CB96" i="17"/>
  <c r="CC96" i="17"/>
  <c r="CD96" i="17"/>
  <c r="CE96" i="17"/>
  <c r="CF96" i="17"/>
  <c r="CG96" i="17"/>
  <c r="CH96" i="17"/>
  <c r="CU96" i="17"/>
  <c r="CV96" i="17"/>
  <c r="CW96" i="17"/>
  <c r="CX96" i="17"/>
  <c r="CY96" i="17"/>
  <c r="CZ96" i="17"/>
  <c r="DA96" i="17"/>
  <c r="DB96" i="17"/>
  <c r="DC96" i="17"/>
  <c r="DD96" i="17"/>
  <c r="DE96" i="17"/>
  <c r="DF96" i="17"/>
  <c r="DG96" i="17"/>
  <c r="DH96" i="17"/>
  <c r="DI96" i="17"/>
  <c r="DJ96" i="17"/>
  <c r="DK96" i="17"/>
  <c r="DL96" i="17"/>
  <c r="DM96" i="17"/>
  <c r="DN96" i="17"/>
  <c r="DO96" i="17"/>
  <c r="DP96" i="17"/>
  <c r="DQ96" i="17"/>
  <c r="DR96" i="17"/>
  <c r="DS96" i="17"/>
  <c r="DT96" i="17"/>
  <c r="DU96" i="17"/>
  <c r="DV96" i="17"/>
  <c r="DW96" i="17"/>
  <c r="DX96" i="17"/>
  <c r="DY96" i="17"/>
  <c r="DZ96" i="17"/>
  <c r="EA96" i="17"/>
  <c r="EB96" i="17"/>
  <c r="EC96" i="17"/>
  <c r="ED96" i="17"/>
  <c r="EE96" i="17"/>
  <c r="EF96" i="17"/>
  <c r="EG96" i="17"/>
  <c r="EH96" i="17"/>
  <c r="EI96" i="17"/>
  <c r="EJ96" i="17"/>
  <c r="EK96" i="17"/>
  <c r="J97" i="17"/>
  <c r="K97" i="17"/>
  <c r="L97" i="17"/>
  <c r="M97" i="17"/>
  <c r="N97" i="17"/>
  <c r="O97" i="17"/>
  <c r="P97" i="17"/>
  <c r="Q97" i="17"/>
  <c r="R97" i="17"/>
  <c r="S97" i="17"/>
  <c r="T97" i="17"/>
  <c r="U97" i="17"/>
  <c r="V97" i="17"/>
  <c r="W97" i="17"/>
  <c r="X97" i="17"/>
  <c r="Y97" i="17"/>
  <c r="Z97" i="17"/>
  <c r="AA97" i="17"/>
  <c r="AB97" i="17"/>
  <c r="AC97" i="17"/>
  <c r="AD97" i="17"/>
  <c r="AE97" i="17"/>
  <c r="AF97" i="17"/>
  <c r="AG97" i="17"/>
  <c r="AH97" i="17"/>
  <c r="AI97" i="17"/>
  <c r="AJ97" i="17"/>
  <c r="AK97" i="17"/>
  <c r="AL97" i="17"/>
  <c r="AM97" i="17"/>
  <c r="AN97" i="17"/>
  <c r="AO97" i="17"/>
  <c r="AP97" i="17"/>
  <c r="AQ97" i="17"/>
  <c r="AR97" i="17"/>
  <c r="AS97" i="17"/>
  <c r="AT97" i="17"/>
  <c r="AU97" i="17"/>
  <c r="AV97" i="17"/>
  <c r="AW97" i="17"/>
  <c r="AX97" i="17"/>
  <c r="AY97" i="17"/>
  <c r="AZ97" i="17"/>
  <c r="BA97" i="17"/>
  <c r="BB97" i="17"/>
  <c r="BC97" i="17"/>
  <c r="BD97" i="17"/>
  <c r="BE97" i="17"/>
  <c r="BF97" i="17"/>
  <c r="BG97" i="17"/>
  <c r="BH97" i="17"/>
  <c r="BI97" i="17"/>
  <c r="BJ97" i="17"/>
  <c r="BK97" i="17"/>
  <c r="BL97" i="17"/>
  <c r="BM97" i="17"/>
  <c r="BN97" i="17"/>
  <c r="BO97" i="17"/>
  <c r="BP97" i="17"/>
  <c r="BQ97" i="17"/>
  <c r="BR97" i="17"/>
  <c r="BS97" i="17"/>
  <c r="BT97" i="17"/>
  <c r="BU97" i="17"/>
  <c r="BV97" i="17"/>
  <c r="BW97" i="17"/>
  <c r="BX97" i="17"/>
  <c r="BY97" i="17"/>
  <c r="BZ97" i="17"/>
  <c r="CA97" i="17"/>
  <c r="CB97" i="17"/>
  <c r="CC97" i="17"/>
  <c r="CD97" i="17"/>
  <c r="CE97" i="17"/>
  <c r="CF97" i="17"/>
  <c r="CG97" i="17"/>
  <c r="CH97" i="17"/>
  <c r="CI97" i="17"/>
  <c r="CV97" i="17"/>
  <c r="CW97" i="17"/>
  <c r="CX97" i="17"/>
  <c r="CY97" i="17"/>
  <c r="CZ97" i="17"/>
  <c r="DA97" i="17"/>
  <c r="DB97" i="17"/>
  <c r="DC97" i="17"/>
  <c r="DD97" i="17"/>
  <c r="DE97" i="17"/>
  <c r="DF97" i="17"/>
  <c r="DG97" i="17"/>
  <c r="DH97" i="17"/>
  <c r="DI97" i="17"/>
  <c r="DJ97" i="17"/>
  <c r="DK97" i="17"/>
  <c r="DL97" i="17"/>
  <c r="DM97" i="17"/>
  <c r="DN97" i="17"/>
  <c r="DO97" i="17"/>
  <c r="DP97" i="17"/>
  <c r="DQ97" i="17"/>
  <c r="DR97" i="17"/>
  <c r="DS97" i="17"/>
  <c r="DT97" i="17"/>
  <c r="DU97" i="17"/>
  <c r="DV97" i="17"/>
  <c r="DW97" i="17"/>
  <c r="DX97" i="17"/>
  <c r="DY97" i="17"/>
  <c r="DZ97" i="17"/>
  <c r="EA97" i="17"/>
  <c r="EB97" i="17"/>
  <c r="EC97" i="17"/>
  <c r="ED97" i="17"/>
  <c r="EE97" i="17"/>
  <c r="EF97" i="17"/>
  <c r="EG97" i="17"/>
  <c r="EH97" i="17"/>
  <c r="EI97" i="17"/>
  <c r="EJ97" i="17"/>
  <c r="EK97" i="17"/>
  <c r="J98" i="17"/>
  <c r="K98" i="17"/>
  <c r="L98" i="17"/>
  <c r="M98" i="17"/>
  <c r="N98" i="17"/>
  <c r="O98" i="17"/>
  <c r="P98" i="17"/>
  <c r="Q98" i="17"/>
  <c r="R98" i="17"/>
  <c r="S98" i="17"/>
  <c r="T98" i="17"/>
  <c r="U98" i="17"/>
  <c r="V98" i="17"/>
  <c r="W98" i="17"/>
  <c r="X98" i="17"/>
  <c r="Y98" i="17"/>
  <c r="Z98" i="17"/>
  <c r="AA98" i="17"/>
  <c r="AB98" i="17"/>
  <c r="AC98" i="17"/>
  <c r="AD98" i="17"/>
  <c r="AE98" i="17"/>
  <c r="AF98" i="17"/>
  <c r="AG98" i="17"/>
  <c r="AH98" i="17"/>
  <c r="AI98" i="17"/>
  <c r="AJ98" i="17"/>
  <c r="AK98" i="17"/>
  <c r="AL98" i="17"/>
  <c r="AM98" i="17"/>
  <c r="AN98" i="17"/>
  <c r="AO98" i="17"/>
  <c r="AP98" i="17"/>
  <c r="AQ98" i="17"/>
  <c r="AR98" i="17"/>
  <c r="AS98" i="17"/>
  <c r="AT98" i="17"/>
  <c r="AU98" i="17"/>
  <c r="AV98" i="17"/>
  <c r="AW98" i="17"/>
  <c r="AX98" i="17"/>
  <c r="AY98" i="17"/>
  <c r="AZ98" i="17"/>
  <c r="BA98" i="17"/>
  <c r="BB98" i="17"/>
  <c r="BC98" i="17"/>
  <c r="BD98" i="17"/>
  <c r="BE98" i="17"/>
  <c r="BF98" i="17"/>
  <c r="BG98" i="17"/>
  <c r="BH98" i="17"/>
  <c r="BI98" i="17"/>
  <c r="BJ98" i="17"/>
  <c r="BK98" i="17"/>
  <c r="BL98" i="17"/>
  <c r="BM98" i="17"/>
  <c r="BN98" i="17"/>
  <c r="BO98" i="17"/>
  <c r="BP98" i="17"/>
  <c r="BQ98" i="17"/>
  <c r="BR98" i="17"/>
  <c r="BS98" i="17"/>
  <c r="BT98" i="17"/>
  <c r="BU98" i="17"/>
  <c r="BV98" i="17"/>
  <c r="BW98" i="17"/>
  <c r="BX98" i="17"/>
  <c r="BY98" i="17"/>
  <c r="BZ98" i="17"/>
  <c r="CA98" i="17"/>
  <c r="CB98" i="17"/>
  <c r="CC98" i="17"/>
  <c r="CD98" i="17"/>
  <c r="CE98" i="17"/>
  <c r="CF98" i="17"/>
  <c r="CG98" i="17"/>
  <c r="CH98" i="17"/>
  <c r="CI98" i="17"/>
  <c r="CJ98" i="17"/>
  <c r="CW98" i="17"/>
  <c r="CX98" i="17"/>
  <c r="CY98" i="17"/>
  <c r="CZ98" i="17"/>
  <c r="DA98" i="17"/>
  <c r="DB98" i="17"/>
  <c r="DC98" i="17"/>
  <c r="DD98" i="17"/>
  <c r="DE98" i="17"/>
  <c r="DF98" i="17"/>
  <c r="DG98" i="17"/>
  <c r="DH98" i="17"/>
  <c r="DI98" i="17"/>
  <c r="DJ98" i="17"/>
  <c r="DK98" i="17"/>
  <c r="DL98" i="17"/>
  <c r="DM98" i="17"/>
  <c r="DN98" i="17"/>
  <c r="DO98" i="17"/>
  <c r="DP98" i="17"/>
  <c r="DQ98" i="17"/>
  <c r="DR98" i="17"/>
  <c r="DS98" i="17"/>
  <c r="DT98" i="17"/>
  <c r="DU98" i="17"/>
  <c r="DV98" i="17"/>
  <c r="DW98" i="17"/>
  <c r="DX98" i="17"/>
  <c r="DY98" i="17"/>
  <c r="DZ98" i="17"/>
  <c r="EA98" i="17"/>
  <c r="EB98" i="17"/>
  <c r="EC98" i="17"/>
  <c r="ED98" i="17"/>
  <c r="EE98" i="17"/>
  <c r="EF98" i="17"/>
  <c r="EG98" i="17"/>
  <c r="EH98" i="17"/>
  <c r="EI98" i="17"/>
  <c r="EJ98" i="17"/>
  <c r="EK98" i="17"/>
  <c r="J99" i="17"/>
  <c r="K99" i="17"/>
  <c r="L99" i="17"/>
  <c r="M99" i="17"/>
  <c r="N99" i="17"/>
  <c r="O99" i="17"/>
  <c r="P99" i="17"/>
  <c r="Q99" i="17"/>
  <c r="R99" i="17"/>
  <c r="S99" i="17"/>
  <c r="T99" i="17"/>
  <c r="U99" i="17"/>
  <c r="V99" i="17"/>
  <c r="W99" i="17"/>
  <c r="X99" i="17"/>
  <c r="Y99" i="17"/>
  <c r="Z99" i="17"/>
  <c r="AA99" i="17"/>
  <c r="AB99" i="17"/>
  <c r="AC99" i="17"/>
  <c r="AD99" i="17"/>
  <c r="AE99" i="17"/>
  <c r="AF99" i="17"/>
  <c r="AG99" i="17"/>
  <c r="AH99" i="17"/>
  <c r="AI99" i="17"/>
  <c r="AJ99" i="17"/>
  <c r="AK99" i="17"/>
  <c r="AL99" i="17"/>
  <c r="AM99" i="17"/>
  <c r="AN99" i="17"/>
  <c r="AO99" i="17"/>
  <c r="AP99" i="17"/>
  <c r="AQ99" i="17"/>
  <c r="AR99" i="17"/>
  <c r="AS99" i="17"/>
  <c r="AT99" i="17"/>
  <c r="AU99" i="17"/>
  <c r="AV99" i="17"/>
  <c r="AW99" i="17"/>
  <c r="AX99" i="17"/>
  <c r="AY99" i="17"/>
  <c r="AZ99" i="17"/>
  <c r="BA99" i="17"/>
  <c r="BB99" i="17"/>
  <c r="BC99" i="17"/>
  <c r="BD99" i="17"/>
  <c r="BE99" i="17"/>
  <c r="BF99" i="17"/>
  <c r="BG99" i="17"/>
  <c r="BH99" i="17"/>
  <c r="BI99" i="17"/>
  <c r="BJ99" i="17"/>
  <c r="BK99" i="17"/>
  <c r="BL99" i="17"/>
  <c r="BM99" i="17"/>
  <c r="BN99" i="17"/>
  <c r="BO99" i="17"/>
  <c r="BP99" i="17"/>
  <c r="BQ99" i="17"/>
  <c r="BR99" i="17"/>
  <c r="BS99" i="17"/>
  <c r="BT99" i="17"/>
  <c r="BU99" i="17"/>
  <c r="BV99" i="17"/>
  <c r="BW99" i="17"/>
  <c r="BX99" i="17"/>
  <c r="BY99" i="17"/>
  <c r="BZ99" i="17"/>
  <c r="CA99" i="17"/>
  <c r="CB99" i="17"/>
  <c r="CC99" i="17"/>
  <c r="CD99" i="17"/>
  <c r="CE99" i="17"/>
  <c r="CF99" i="17"/>
  <c r="CG99" i="17"/>
  <c r="CH99" i="17"/>
  <c r="CI99" i="17"/>
  <c r="CJ99" i="17"/>
  <c r="CK99" i="17"/>
  <c r="CX99" i="17"/>
  <c r="CY99" i="17"/>
  <c r="CZ99" i="17"/>
  <c r="DA99" i="17"/>
  <c r="DB99" i="17"/>
  <c r="DC99" i="17"/>
  <c r="DD99" i="17"/>
  <c r="DE99" i="17"/>
  <c r="DF99" i="17"/>
  <c r="DG99" i="17"/>
  <c r="DH99" i="17"/>
  <c r="DI99" i="17"/>
  <c r="DJ99" i="17"/>
  <c r="DK99" i="17"/>
  <c r="DL99" i="17"/>
  <c r="DM99" i="17"/>
  <c r="DN99" i="17"/>
  <c r="DO99" i="17"/>
  <c r="DP99" i="17"/>
  <c r="DQ99" i="17"/>
  <c r="DR99" i="17"/>
  <c r="DS99" i="17"/>
  <c r="DT99" i="17"/>
  <c r="DU99" i="17"/>
  <c r="DV99" i="17"/>
  <c r="DW99" i="17"/>
  <c r="DX99" i="17"/>
  <c r="DY99" i="17"/>
  <c r="DZ99" i="17"/>
  <c r="EA99" i="17"/>
  <c r="EB99" i="17"/>
  <c r="EC99" i="17"/>
  <c r="ED99" i="17"/>
  <c r="EE99" i="17"/>
  <c r="EF99" i="17"/>
  <c r="EG99" i="17"/>
  <c r="EH99" i="17"/>
  <c r="EI99" i="17"/>
  <c r="EJ99" i="17"/>
  <c r="EK99" i="17"/>
  <c r="J100" i="17"/>
  <c r="K100" i="17"/>
  <c r="L100" i="17"/>
  <c r="M100" i="17"/>
  <c r="N100" i="17"/>
  <c r="O100" i="17"/>
  <c r="P100" i="17"/>
  <c r="Q100" i="17"/>
  <c r="R100" i="17"/>
  <c r="S100" i="17"/>
  <c r="T100" i="17"/>
  <c r="U100" i="17"/>
  <c r="V100" i="17"/>
  <c r="W100" i="17"/>
  <c r="X100" i="17"/>
  <c r="Y100" i="17"/>
  <c r="Z100" i="17"/>
  <c r="AA100" i="17"/>
  <c r="AB100" i="17"/>
  <c r="AC100" i="17"/>
  <c r="AD100" i="17"/>
  <c r="AE100" i="17"/>
  <c r="AF100" i="17"/>
  <c r="AG100" i="17"/>
  <c r="AH100" i="17"/>
  <c r="AI100" i="17"/>
  <c r="AJ100" i="17"/>
  <c r="AK100" i="17"/>
  <c r="AL100" i="17"/>
  <c r="AM100" i="17"/>
  <c r="AN100" i="17"/>
  <c r="AO100" i="17"/>
  <c r="AP100" i="17"/>
  <c r="AQ100" i="17"/>
  <c r="AR100" i="17"/>
  <c r="AS100" i="17"/>
  <c r="AT100" i="17"/>
  <c r="AU100" i="17"/>
  <c r="AV100" i="17"/>
  <c r="AW100" i="17"/>
  <c r="AX100" i="17"/>
  <c r="AY100" i="17"/>
  <c r="AZ100" i="17"/>
  <c r="BA100" i="17"/>
  <c r="BB100" i="17"/>
  <c r="BC100" i="17"/>
  <c r="BD100" i="17"/>
  <c r="BE100" i="17"/>
  <c r="BF100" i="17"/>
  <c r="BG100" i="17"/>
  <c r="BH100" i="17"/>
  <c r="BI100" i="17"/>
  <c r="BJ100" i="17"/>
  <c r="BK100" i="17"/>
  <c r="BL100" i="17"/>
  <c r="BM100" i="17"/>
  <c r="BN100" i="17"/>
  <c r="BO100" i="17"/>
  <c r="BP100" i="17"/>
  <c r="BQ100" i="17"/>
  <c r="BR100" i="17"/>
  <c r="BS100" i="17"/>
  <c r="BT100" i="17"/>
  <c r="BU100" i="17"/>
  <c r="BV100" i="17"/>
  <c r="BW100" i="17"/>
  <c r="BX100" i="17"/>
  <c r="BY100" i="17"/>
  <c r="BZ100" i="17"/>
  <c r="CA100" i="17"/>
  <c r="CB100" i="17"/>
  <c r="CC100" i="17"/>
  <c r="CD100" i="17"/>
  <c r="CE100" i="17"/>
  <c r="CF100" i="17"/>
  <c r="CG100" i="17"/>
  <c r="CH100" i="17"/>
  <c r="CI100" i="17"/>
  <c r="CJ100" i="17"/>
  <c r="CK100" i="17"/>
  <c r="CL100" i="17"/>
  <c r="CY100" i="17"/>
  <c r="CZ100" i="17"/>
  <c r="DA100" i="17"/>
  <c r="DB100" i="17"/>
  <c r="DC100" i="17"/>
  <c r="DD100" i="17"/>
  <c r="DE100" i="17"/>
  <c r="DF100" i="17"/>
  <c r="DG100" i="17"/>
  <c r="DH100" i="17"/>
  <c r="DI100" i="17"/>
  <c r="DJ100" i="17"/>
  <c r="DK100" i="17"/>
  <c r="DL100" i="17"/>
  <c r="DM100" i="17"/>
  <c r="DN100" i="17"/>
  <c r="DO100" i="17"/>
  <c r="DP100" i="17"/>
  <c r="DQ100" i="17"/>
  <c r="DR100" i="17"/>
  <c r="DS100" i="17"/>
  <c r="DT100" i="17"/>
  <c r="DU100" i="17"/>
  <c r="DV100" i="17"/>
  <c r="DW100" i="17"/>
  <c r="DX100" i="17"/>
  <c r="DY100" i="17"/>
  <c r="DZ100" i="17"/>
  <c r="EA100" i="17"/>
  <c r="EB100" i="17"/>
  <c r="EC100" i="17"/>
  <c r="ED100" i="17"/>
  <c r="EE100" i="17"/>
  <c r="EF100" i="17"/>
  <c r="EG100" i="17"/>
  <c r="EH100" i="17"/>
  <c r="EI100" i="17"/>
  <c r="EJ100" i="17"/>
  <c r="EK100" i="17"/>
  <c r="J101" i="17"/>
  <c r="K101" i="17"/>
  <c r="L101" i="17"/>
  <c r="M101" i="17"/>
  <c r="N101" i="17"/>
  <c r="O101" i="17"/>
  <c r="P101" i="17"/>
  <c r="Q101" i="17"/>
  <c r="R101" i="17"/>
  <c r="S101" i="17"/>
  <c r="T101" i="17"/>
  <c r="U101" i="17"/>
  <c r="V101" i="17"/>
  <c r="W101" i="17"/>
  <c r="X101" i="17"/>
  <c r="Y101" i="17"/>
  <c r="Z101" i="17"/>
  <c r="AA101" i="17"/>
  <c r="AB101" i="17"/>
  <c r="AC101" i="17"/>
  <c r="AD101" i="17"/>
  <c r="AE101" i="17"/>
  <c r="AF101" i="17"/>
  <c r="AG101" i="17"/>
  <c r="AH101" i="17"/>
  <c r="AI101" i="17"/>
  <c r="AJ101" i="17"/>
  <c r="AK101" i="17"/>
  <c r="AL101" i="17"/>
  <c r="AM101" i="17"/>
  <c r="AN101" i="17"/>
  <c r="AO101" i="17"/>
  <c r="AP101" i="17"/>
  <c r="AQ101" i="17"/>
  <c r="AR101" i="17"/>
  <c r="AS101" i="17"/>
  <c r="AT101" i="17"/>
  <c r="AU101" i="17"/>
  <c r="AV101" i="17"/>
  <c r="AW101" i="17"/>
  <c r="AX101" i="17"/>
  <c r="AY101" i="17"/>
  <c r="AZ101" i="17"/>
  <c r="BA101" i="17"/>
  <c r="BB101" i="17"/>
  <c r="BC101" i="17"/>
  <c r="BD101" i="17"/>
  <c r="BE101" i="17"/>
  <c r="BF101" i="17"/>
  <c r="BG101" i="17"/>
  <c r="BH101" i="17"/>
  <c r="BI101" i="17"/>
  <c r="BJ101" i="17"/>
  <c r="BK101" i="17"/>
  <c r="BL101" i="17"/>
  <c r="BM101" i="17"/>
  <c r="BN101" i="17"/>
  <c r="BO101" i="17"/>
  <c r="BP101" i="17"/>
  <c r="BQ101" i="17"/>
  <c r="BR101" i="17"/>
  <c r="BS101" i="17"/>
  <c r="BT101" i="17"/>
  <c r="BU101" i="17"/>
  <c r="BV101" i="17"/>
  <c r="BW101" i="17"/>
  <c r="BX101" i="17"/>
  <c r="BY101" i="17"/>
  <c r="BZ101" i="17"/>
  <c r="CA101" i="17"/>
  <c r="CB101" i="17"/>
  <c r="CC101" i="17"/>
  <c r="CD101" i="17"/>
  <c r="CE101" i="17"/>
  <c r="CF101" i="17"/>
  <c r="CG101" i="17"/>
  <c r="CH101" i="17"/>
  <c r="CI101" i="17"/>
  <c r="CJ101" i="17"/>
  <c r="CK101" i="17"/>
  <c r="CL101" i="17"/>
  <c r="CM101" i="17"/>
  <c r="CZ101" i="17"/>
  <c r="DA101" i="17"/>
  <c r="DB101" i="17"/>
  <c r="DC101" i="17"/>
  <c r="DD101" i="17"/>
  <c r="DE101" i="17"/>
  <c r="DF101" i="17"/>
  <c r="DG101" i="17"/>
  <c r="DH101" i="17"/>
  <c r="DI101" i="17"/>
  <c r="DJ101" i="17"/>
  <c r="DK101" i="17"/>
  <c r="DL101" i="17"/>
  <c r="DM101" i="17"/>
  <c r="DN101" i="17"/>
  <c r="DO101" i="17"/>
  <c r="DP101" i="17"/>
  <c r="DQ101" i="17"/>
  <c r="DR101" i="17"/>
  <c r="DS101" i="17"/>
  <c r="DT101" i="17"/>
  <c r="DU101" i="17"/>
  <c r="DV101" i="17"/>
  <c r="DW101" i="17"/>
  <c r="DX101" i="17"/>
  <c r="DY101" i="17"/>
  <c r="DZ101" i="17"/>
  <c r="EA101" i="17"/>
  <c r="EB101" i="17"/>
  <c r="EC101" i="17"/>
  <c r="ED101" i="17"/>
  <c r="EE101" i="17"/>
  <c r="EF101" i="17"/>
  <c r="EG101" i="17"/>
  <c r="EH101" i="17"/>
  <c r="EI101" i="17"/>
  <c r="EJ101" i="17"/>
  <c r="EK101" i="17"/>
  <c r="J102" i="17"/>
  <c r="K102" i="17"/>
  <c r="L102" i="17"/>
  <c r="M102" i="17"/>
  <c r="N102" i="17"/>
  <c r="O102" i="17"/>
  <c r="P102" i="17"/>
  <c r="Q102" i="17"/>
  <c r="R102" i="17"/>
  <c r="S102" i="17"/>
  <c r="T102" i="17"/>
  <c r="U102" i="17"/>
  <c r="V102" i="17"/>
  <c r="W102" i="17"/>
  <c r="X102" i="17"/>
  <c r="Y102" i="17"/>
  <c r="Z102" i="17"/>
  <c r="AA102" i="17"/>
  <c r="AB102" i="17"/>
  <c r="AC102" i="17"/>
  <c r="AD102" i="17"/>
  <c r="AE102" i="17"/>
  <c r="AF102" i="17"/>
  <c r="AG102" i="17"/>
  <c r="AH102" i="17"/>
  <c r="AI102" i="17"/>
  <c r="AJ102" i="17"/>
  <c r="AK102" i="17"/>
  <c r="AL102" i="17"/>
  <c r="AM102" i="17"/>
  <c r="AN102" i="17"/>
  <c r="AO102" i="17"/>
  <c r="AP102" i="17"/>
  <c r="AQ102" i="17"/>
  <c r="AR102" i="17"/>
  <c r="AS102" i="17"/>
  <c r="AT102" i="17"/>
  <c r="AU102" i="17"/>
  <c r="AV102" i="17"/>
  <c r="AW102" i="17"/>
  <c r="AX102" i="17"/>
  <c r="AY102" i="17"/>
  <c r="AZ102" i="17"/>
  <c r="BA102" i="17"/>
  <c r="BB102" i="17"/>
  <c r="BC102" i="17"/>
  <c r="BD102" i="17"/>
  <c r="BE102" i="17"/>
  <c r="BF102" i="17"/>
  <c r="BG102" i="17"/>
  <c r="BH102" i="17"/>
  <c r="BI102" i="17"/>
  <c r="BJ102" i="17"/>
  <c r="BK102" i="17"/>
  <c r="BL102" i="17"/>
  <c r="BM102" i="17"/>
  <c r="BN102" i="17"/>
  <c r="BO102" i="17"/>
  <c r="BP102" i="17"/>
  <c r="BQ102" i="17"/>
  <c r="BR102" i="17"/>
  <c r="BS102" i="17"/>
  <c r="BT102" i="17"/>
  <c r="BU102" i="17"/>
  <c r="BV102" i="17"/>
  <c r="BW102" i="17"/>
  <c r="BX102" i="17"/>
  <c r="BY102" i="17"/>
  <c r="BZ102" i="17"/>
  <c r="CA102" i="17"/>
  <c r="CB102" i="17"/>
  <c r="CC102" i="17"/>
  <c r="CD102" i="17"/>
  <c r="CE102" i="17"/>
  <c r="CF102" i="17"/>
  <c r="CG102" i="17"/>
  <c r="CH102" i="17"/>
  <c r="CI102" i="17"/>
  <c r="CJ102" i="17"/>
  <c r="CK102" i="17"/>
  <c r="CL102" i="17"/>
  <c r="CM102" i="17"/>
  <c r="CN102" i="17"/>
  <c r="DA102" i="17"/>
  <c r="DB102" i="17"/>
  <c r="DC102" i="17"/>
  <c r="DD102" i="17"/>
  <c r="DE102" i="17"/>
  <c r="DF102" i="17"/>
  <c r="DG102" i="17"/>
  <c r="DH102" i="17"/>
  <c r="DI102" i="17"/>
  <c r="DJ102" i="17"/>
  <c r="DK102" i="17"/>
  <c r="DL102" i="17"/>
  <c r="DM102" i="17"/>
  <c r="DN102" i="17"/>
  <c r="DO102" i="17"/>
  <c r="DP102" i="17"/>
  <c r="DQ102" i="17"/>
  <c r="DR102" i="17"/>
  <c r="DS102" i="17"/>
  <c r="DT102" i="17"/>
  <c r="DU102" i="17"/>
  <c r="DV102" i="17"/>
  <c r="DW102" i="17"/>
  <c r="DX102" i="17"/>
  <c r="DY102" i="17"/>
  <c r="DZ102" i="17"/>
  <c r="EA102" i="17"/>
  <c r="EB102" i="17"/>
  <c r="EC102" i="17"/>
  <c r="ED102" i="17"/>
  <c r="EE102" i="17"/>
  <c r="EF102" i="17"/>
  <c r="EG102" i="17"/>
  <c r="EH102" i="17"/>
  <c r="EI102" i="17"/>
  <c r="EJ102" i="17"/>
  <c r="EK102" i="17"/>
  <c r="J103" i="17"/>
  <c r="K103" i="17"/>
  <c r="L103" i="17"/>
  <c r="M103" i="17"/>
  <c r="N103" i="17"/>
  <c r="O103" i="17"/>
  <c r="P103" i="17"/>
  <c r="Q103" i="17"/>
  <c r="R103" i="17"/>
  <c r="S103" i="17"/>
  <c r="T103" i="17"/>
  <c r="U103" i="17"/>
  <c r="V103" i="17"/>
  <c r="W103" i="17"/>
  <c r="X103" i="17"/>
  <c r="Y103" i="17"/>
  <c r="Z103" i="17"/>
  <c r="AA103" i="17"/>
  <c r="AB103" i="17"/>
  <c r="AC103" i="17"/>
  <c r="AD103" i="17"/>
  <c r="AE103" i="17"/>
  <c r="AF103" i="17"/>
  <c r="AG103" i="17"/>
  <c r="AH103" i="17"/>
  <c r="AI103" i="17"/>
  <c r="AJ103" i="17"/>
  <c r="AK103" i="17"/>
  <c r="AL103" i="17"/>
  <c r="AM103" i="17"/>
  <c r="AN103" i="17"/>
  <c r="AO103" i="17"/>
  <c r="AP103" i="17"/>
  <c r="AQ103" i="17"/>
  <c r="AR103" i="17"/>
  <c r="AS103" i="17"/>
  <c r="AT103" i="17"/>
  <c r="AU103" i="17"/>
  <c r="AV103" i="17"/>
  <c r="AW103" i="17"/>
  <c r="AX103" i="17"/>
  <c r="AY103" i="17"/>
  <c r="AZ103" i="17"/>
  <c r="BA103" i="17"/>
  <c r="BB103" i="17"/>
  <c r="BC103" i="17"/>
  <c r="BD103" i="17"/>
  <c r="BE103" i="17"/>
  <c r="BF103" i="17"/>
  <c r="BG103" i="17"/>
  <c r="BH103" i="17"/>
  <c r="BI103" i="17"/>
  <c r="BJ103" i="17"/>
  <c r="BK103" i="17"/>
  <c r="BL103" i="17"/>
  <c r="BM103" i="17"/>
  <c r="BN103" i="17"/>
  <c r="BO103" i="17"/>
  <c r="BP103" i="17"/>
  <c r="BQ103" i="17"/>
  <c r="BR103" i="17"/>
  <c r="BS103" i="17"/>
  <c r="BT103" i="17"/>
  <c r="BU103" i="17"/>
  <c r="BV103" i="17"/>
  <c r="BW103" i="17"/>
  <c r="BX103" i="17"/>
  <c r="BY103" i="17"/>
  <c r="BZ103" i="17"/>
  <c r="CA103" i="17"/>
  <c r="CB103" i="17"/>
  <c r="CC103" i="17"/>
  <c r="CD103" i="17"/>
  <c r="CE103" i="17"/>
  <c r="CF103" i="17"/>
  <c r="CG103" i="17"/>
  <c r="CH103" i="17"/>
  <c r="CI103" i="17"/>
  <c r="CJ103" i="17"/>
  <c r="CK103" i="17"/>
  <c r="CL103" i="17"/>
  <c r="CM103" i="17"/>
  <c r="CN103" i="17"/>
  <c r="CO103" i="17"/>
  <c r="DB103" i="17"/>
  <c r="DC103" i="17"/>
  <c r="DD103" i="17"/>
  <c r="DE103" i="17"/>
  <c r="DF103" i="17"/>
  <c r="DG103" i="17"/>
  <c r="DH103" i="17"/>
  <c r="DI103" i="17"/>
  <c r="DJ103" i="17"/>
  <c r="DK103" i="17"/>
  <c r="DL103" i="17"/>
  <c r="DM103" i="17"/>
  <c r="DN103" i="17"/>
  <c r="DO103" i="17"/>
  <c r="DP103" i="17"/>
  <c r="DQ103" i="17"/>
  <c r="DR103" i="17"/>
  <c r="DS103" i="17"/>
  <c r="DT103" i="17"/>
  <c r="DU103" i="17"/>
  <c r="DV103" i="17"/>
  <c r="DW103" i="17"/>
  <c r="DX103" i="17"/>
  <c r="DY103" i="17"/>
  <c r="DZ103" i="17"/>
  <c r="EA103" i="17"/>
  <c r="EB103" i="17"/>
  <c r="EC103" i="17"/>
  <c r="ED103" i="17"/>
  <c r="EE103" i="17"/>
  <c r="EF103" i="17"/>
  <c r="EG103" i="17"/>
  <c r="EH103" i="17"/>
  <c r="EI103" i="17"/>
  <c r="EJ103" i="17"/>
  <c r="EK103" i="17"/>
  <c r="J104" i="17"/>
  <c r="K104" i="17"/>
  <c r="L104" i="17"/>
  <c r="M104" i="17"/>
  <c r="N104" i="17"/>
  <c r="O104" i="17"/>
  <c r="P104" i="17"/>
  <c r="Q104" i="17"/>
  <c r="R104" i="17"/>
  <c r="S104" i="17"/>
  <c r="T104" i="17"/>
  <c r="U104" i="17"/>
  <c r="V104" i="17"/>
  <c r="W104" i="17"/>
  <c r="X104" i="17"/>
  <c r="Y104" i="17"/>
  <c r="Z104" i="17"/>
  <c r="AA104" i="17"/>
  <c r="AB104" i="17"/>
  <c r="AC104" i="17"/>
  <c r="AD104" i="17"/>
  <c r="AE104" i="17"/>
  <c r="AF104" i="17"/>
  <c r="AG104" i="17"/>
  <c r="AH104" i="17"/>
  <c r="AI104" i="17"/>
  <c r="AJ104" i="17"/>
  <c r="AK104" i="17"/>
  <c r="AL104" i="17"/>
  <c r="AM104" i="17"/>
  <c r="AN104" i="17"/>
  <c r="AO104" i="17"/>
  <c r="AP104" i="17"/>
  <c r="AQ104" i="17"/>
  <c r="AR104" i="17"/>
  <c r="AS104" i="17"/>
  <c r="AT104" i="17"/>
  <c r="AU104" i="17"/>
  <c r="AV104" i="17"/>
  <c r="AW104" i="17"/>
  <c r="AX104" i="17"/>
  <c r="AY104" i="17"/>
  <c r="AZ104" i="17"/>
  <c r="BA104" i="17"/>
  <c r="BB104" i="17"/>
  <c r="BC104" i="17"/>
  <c r="BD104" i="17"/>
  <c r="BE104" i="17"/>
  <c r="BF104" i="17"/>
  <c r="BG104" i="17"/>
  <c r="BH104" i="17"/>
  <c r="BI104" i="17"/>
  <c r="BJ104" i="17"/>
  <c r="BK104" i="17"/>
  <c r="BL104" i="17"/>
  <c r="BM104" i="17"/>
  <c r="BN104" i="17"/>
  <c r="BO104" i="17"/>
  <c r="BP104" i="17"/>
  <c r="BQ104" i="17"/>
  <c r="BR104" i="17"/>
  <c r="BS104" i="17"/>
  <c r="BT104" i="17"/>
  <c r="BU104" i="17"/>
  <c r="BV104" i="17"/>
  <c r="BW104" i="17"/>
  <c r="BX104" i="17"/>
  <c r="BY104" i="17"/>
  <c r="BZ104" i="17"/>
  <c r="CA104" i="17"/>
  <c r="CB104" i="17"/>
  <c r="CC104" i="17"/>
  <c r="CD104" i="17"/>
  <c r="CE104" i="17"/>
  <c r="CF104" i="17"/>
  <c r="CG104" i="17"/>
  <c r="CH104" i="17"/>
  <c r="CI104" i="17"/>
  <c r="CJ104" i="17"/>
  <c r="CK104" i="17"/>
  <c r="CL104" i="17"/>
  <c r="CM104" i="17"/>
  <c r="CN104" i="17"/>
  <c r="CO104" i="17"/>
  <c r="CP104" i="17"/>
  <c r="DC104" i="17"/>
  <c r="DD104" i="17"/>
  <c r="DE104" i="17"/>
  <c r="DF104" i="17"/>
  <c r="DG104" i="17"/>
  <c r="DH104" i="17"/>
  <c r="DI104" i="17"/>
  <c r="DJ104" i="17"/>
  <c r="DK104" i="17"/>
  <c r="DL104" i="17"/>
  <c r="DM104" i="17"/>
  <c r="DN104" i="17"/>
  <c r="DO104" i="17"/>
  <c r="DP104" i="17"/>
  <c r="DQ104" i="17"/>
  <c r="DR104" i="17"/>
  <c r="DS104" i="17"/>
  <c r="DT104" i="17"/>
  <c r="DU104" i="17"/>
  <c r="DV104" i="17"/>
  <c r="DW104" i="17"/>
  <c r="DX104" i="17"/>
  <c r="DY104" i="17"/>
  <c r="DZ104" i="17"/>
  <c r="EA104" i="17"/>
  <c r="EB104" i="17"/>
  <c r="EC104" i="17"/>
  <c r="ED104" i="17"/>
  <c r="EE104" i="17"/>
  <c r="EF104" i="17"/>
  <c r="EG104" i="17"/>
  <c r="EH104" i="17"/>
  <c r="EI104" i="17"/>
  <c r="EJ104" i="17"/>
  <c r="EK104" i="17"/>
  <c r="J105" i="17"/>
  <c r="K105" i="17"/>
  <c r="L105" i="17"/>
  <c r="M105" i="17"/>
  <c r="N105" i="17"/>
  <c r="O105" i="17"/>
  <c r="P105" i="17"/>
  <c r="Q105" i="17"/>
  <c r="R105" i="17"/>
  <c r="S105" i="17"/>
  <c r="T105" i="17"/>
  <c r="U105" i="17"/>
  <c r="V105" i="17"/>
  <c r="W105" i="17"/>
  <c r="X105" i="17"/>
  <c r="Y105" i="17"/>
  <c r="Z105" i="17"/>
  <c r="AA105" i="17"/>
  <c r="AB105" i="17"/>
  <c r="AC105" i="17"/>
  <c r="AD105" i="17"/>
  <c r="AE105" i="17"/>
  <c r="AF105" i="17"/>
  <c r="AG105" i="17"/>
  <c r="AH105" i="17"/>
  <c r="AI105" i="17"/>
  <c r="AJ105" i="17"/>
  <c r="AK105" i="17"/>
  <c r="AL105" i="17"/>
  <c r="AM105" i="17"/>
  <c r="AN105" i="17"/>
  <c r="AO105" i="17"/>
  <c r="AP105" i="17"/>
  <c r="AQ105" i="17"/>
  <c r="AR105" i="17"/>
  <c r="AS105" i="17"/>
  <c r="AT105" i="17"/>
  <c r="AU105" i="17"/>
  <c r="AV105" i="17"/>
  <c r="AW105" i="17"/>
  <c r="AX105" i="17"/>
  <c r="AY105" i="17"/>
  <c r="AZ105" i="17"/>
  <c r="BA105" i="17"/>
  <c r="BB105" i="17"/>
  <c r="BC105" i="17"/>
  <c r="BD105" i="17"/>
  <c r="BE105" i="17"/>
  <c r="BF105" i="17"/>
  <c r="BG105" i="17"/>
  <c r="BH105" i="17"/>
  <c r="BI105" i="17"/>
  <c r="BJ105" i="17"/>
  <c r="BK105" i="17"/>
  <c r="BL105" i="17"/>
  <c r="BM105" i="17"/>
  <c r="BN105" i="17"/>
  <c r="BO105" i="17"/>
  <c r="BP105" i="17"/>
  <c r="BQ105" i="17"/>
  <c r="BR105" i="17"/>
  <c r="BS105" i="17"/>
  <c r="BT105" i="17"/>
  <c r="BU105" i="17"/>
  <c r="BV105" i="17"/>
  <c r="BW105" i="17"/>
  <c r="BX105" i="17"/>
  <c r="BY105" i="17"/>
  <c r="BZ105" i="17"/>
  <c r="CA105" i="17"/>
  <c r="CB105" i="17"/>
  <c r="CC105" i="17"/>
  <c r="CD105" i="17"/>
  <c r="CE105" i="17"/>
  <c r="CF105" i="17"/>
  <c r="CG105" i="17"/>
  <c r="CH105" i="17"/>
  <c r="CI105" i="17"/>
  <c r="CJ105" i="17"/>
  <c r="CK105" i="17"/>
  <c r="CL105" i="17"/>
  <c r="CM105" i="17"/>
  <c r="CN105" i="17"/>
  <c r="CO105" i="17"/>
  <c r="CP105" i="17"/>
  <c r="CQ105" i="17"/>
  <c r="DD105" i="17"/>
  <c r="DE105" i="17"/>
  <c r="DF105" i="17"/>
  <c r="DG105" i="17"/>
  <c r="DH105" i="17"/>
  <c r="DI105" i="17"/>
  <c r="DJ105" i="17"/>
  <c r="DK105" i="17"/>
  <c r="DL105" i="17"/>
  <c r="DM105" i="17"/>
  <c r="DN105" i="17"/>
  <c r="DO105" i="17"/>
  <c r="DP105" i="17"/>
  <c r="DQ105" i="17"/>
  <c r="DR105" i="17"/>
  <c r="DS105" i="17"/>
  <c r="DT105" i="17"/>
  <c r="DU105" i="17"/>
  <c r="DV105" i="17"/>
  <c r="DW105" i="17"/>
  <c r="DX105" i="17"/>
  <c r="DY105" i="17"/>
  <c r="DZ105" i="17"/>
  <c r="EA105" i="17"/>
  <c r="EB105" i="17"/>
  <c r="EC105" i="17"/>
  <c r="ED105" i="17"/>
  <c r="EE105" i="17"/>
  <c r="EF105" i="17"/>
  <c r="EG105" i="17"/>
  <c r="EH105" i="17"/>
  <c r="EI105" i="17"/>
  <c r="EJ105" i="17"/>
  <c r="EK105" i="17"/>
  <c r="J106" i="17"/>
  <c r="K106" i="17"/>
  <c r="L106" i="17"/>
  <c r="M106" i="17"/>
  <c r="N106" i="17"/>
  <c r="O106" i="17"/>
  <c r="P106" i="17"/>
  <c r="Q106" i="17"/>
  <c r="R106" i="17"/>
  <c r="S106" i="17"/>
  <c r="T106" i="17"/>
  <c r="U106" i="17"/>
  <c r="V106" i="17"/>
  <c r="W106" i="17"/>
  <c r="X106" i="17"/>
  <c r="Y106" i="17"/>
  <c r="Z106" i="17"/>
  <c r="AA106" i="17"/>
  <c r="AB106" i="17"/>
  <c r="AC106" i="17"/>
  <c r="AD106" i="17"/>
  <c r="AE106" i="17"/>
  <c r="AF106" i="17"/>
  <c r="AG106" i="17"/>
  <c r="AH106" i="17"/>
  <c r="AI106" i="17"/>
  <c r="AJ106" i="17"/>
  <c r="AK106" i="17"/>
  <c r="AL106" i="17"/>
  <c r="AM106" i="17"/>
  <c r="AN106" i="17"/>
  <c r="AO106" i="17"/>
  <c r="AP106" i="17"/>
  <c r="AQ106" i="17"/>
  <c r="AR106" i="17"/>
  <c r="AS106" i="17"/>
  <c r="AT106" i="17"/>
  <c r="AU106" i="17"/>
  <c r="AV106" i="17"/>
  <c r="AW106" i="17"/>
  <c r="AX106" i="17"/>
  <c r="AY106" i="17"/>
  <c r="AZ106" i="17"/>
  <c r="BA106" i="17"/>
  <c r="BB106" i="17"/>
  <c r="BC106" i="17"/>
  <c r="BD106" i="17"/>
  <c r="BE106" i="17"/>
  <c r="BF106" i="17"/>
  <c r="BG106" i="17"/>
  <c r="BH106" i="17"/>
  <c r="BI106" i="17"/>
  <c r="BJ106" i="17"/>
  <c r="BK106" i="17"/>
  <c r="BL106" i="17"/>
  <c r="BM106" i="17"/>
  <c r="BN106" i="17"/>
  <c r="BO106" i="17"/>
  <c r="BP106" i="17"/>
  <c r="BQ106" i="17"/>
  <c r="BR106" i="17"/>
  <c r="BS106" i="17"/>
  <c r="BT106" i="17"/>
  <c r="BU106" i="17"/>
  <c r="BV106" i="17"/>
  <c r="BW106" i="17"/>
  <c r="BX106" i="17"/>
  <c r="BY106" i="17"/>
  <c r="BZ106" i="17"/>
  <c r="CA106" i="17"/>
  <c r="CB106" i="17"/>
  <c r="CC106" i="17"/>
  <c r="CD106" i="17"/>
  <c r="CE106" i="17"/>
  <c r="CF106" i="17"/>
  <c r="CG106" i="17"/>
  <c r="CH106" i="17"/>
  <c r="CI106" i="17"/>
  <c r="CJ106" i="17"/>
  <c r="CK106" i="17"/>
  <c r="CL106" i="17"/>
  <c r="CM106" i="17"/>
  <c r="CN106" i="17"/>
  <c r="CO106" i="17"/>
  <c r="CP106" i="17"/>
  <c r="CQ106" i="17"/>
  <c r="CR106" i="17"/>
  <c r="DE106" i="17"/>
  <c r="DF106" i="17"/>
  <c r="DG106" i="17"/>
  <c r="DH106" i="17"/>
  <c r="DI106" i="17"/>
  <c r="DJ106" i="17"/>
  <c r="DK106" i="17"/>
  <c r="DL106" i="17"/>
  <c r="DM106" i="17"/>
  <c r="DN106" i="17"/>
  <c r="DO106" i="17"/>
  <c r="DP106" i="17"/>
  <c r="DQ106" i="17"/>
  <c r="DR106" i="17"/>
  <c r="DS106" i="17"/>
  <c r="DT106" i="17"/>
  <c r="DU106" i="17"/>
  <c r="DV106" i="17"/>
  <c r="DW106" i="17"/>
  <c r="DX106" i="17"/>
  <c r="DY106" i="17"/>
  <c r="DZ106" i="17"/>
  <c r="EA106" i="17"/>
  <c r="EB106" i="17"/>
  <c r="EC106" i="17"/>
  <c r="ED106" i="17"/>
  <c r="EE106" i="17"/>
  <c r="EF106" i="17"/>
  <c r="EG106" i="17"/>
  <c r="EH106" i="17"/>
  <c r="EI106" i="17"/>
  <c r="EJ106" i="17"/>
  <c r="EK106" i="17"/>
  <c r="J107" i="17"/>
  <c r="K107" i="17"/>
  <c r="L107" i="17"/>
  <c r="M107" i="17"/>
  <c r="N107" i="17"/>
  <c r="O107" i="17"/>
  <c r="P107" i="17"/>
  <c r="Q107" i="17"/>
  <c r="R107" i="17"/>
  <c r="S107" i="17"/>
  <c r="T107" i="17"/>
  <c r="U107" i="17"/>
  <c r="V107" i="17"/>
  <c r="W107" i="17"/>
  <c r="X107" i="17"/>
  <c r="Y107" i="17"/>
  <c r="Z107" i="17"/>
  <c r="AA107" i="17"/>
  <c r="AB107" i="17"/>
  <c r="AC107" i="17"/>
  <c r="AD107" i="17"/>
  <c r="AE107" i="17"/>
  <c r="AF107" i="17"/>
  <c r="AG107" i="17"/>
  <c r="AH107" i="17"/>
  <c r="AI107" i="17"/>
  <c r="AJ107" i="17"/>
  <c r="AK107" i="17"/>
  <c r="AL107" i="17"/>
  <c r="AM107" i="17"/>
  <c r="AN107" i="17"/>
  <c r="AO107" i="17"/>
  <c r="AP107" i="17"/>
  <c r="AQ107" i="17"/>
  <c r="AR107" i="17"/>
  <c r="AS107" i="17"/>
  <c r="AT107" i="17"/>
  <c r="AU107" i="17"/>
  <c r="AV107" i="17"/>
  <c r="AW107" i="17"/>
  <c r="AX107" i="17"/>
  <c r="AY107" i="17"/>
  <c r="AZ107" i="17"/>
  <c r="BA107" i="17"/>
  <c r="BB107" i="17"/>
  <c r="BC107" i="17"/>
  <c r="BD107" i="17"/>
  <c r="BE107" i="17"/>
  <c r="BF107" i="17"/>
  <c r="BG107" i="17"/>
  <c r="BH107" i="17"/>
  <c r="BI107" i="17"/>
  <c r="BJ107" i="17"/>
  <c r="BK107" i="17"/>
  <c r="BL107" i="17"/>
  <c r="BM107" i="17"/>
  <c r="BN107" i="17"/>
  <c r="BO107" i="17"/>
  <c r="BP107" i="17"/>
  <c r="BQ107" i="17"/>
  <c r="BR107" i="17"/>
  <c r="BS107" i="17"/>
  <c r="BT107" i="17"/>
  <c r="BU107" i="17"/>
  <c r="BV107" i="17"/>
  <c r="BW107" i="17"/>
  <c r="BX107" i="17"/>
  <c r="BY107" i="17"/>
  <c r="BZ107" i="17"/>
  <c r="CA107" i="17"/>
  <c r="CB107" i="17"/>
  <c r="CC107" i="17"/>
  <c r="CD107" i="17"/>
  <c r="CE107" i="17"/>
  <c r="CF107" i="17"/>
  <c r="CG107" i="17"/>
  <c r="CH107" i="17"/>
  <c r="CI107" i="17"/>
  <c r="CJ107" i="17"/>
  <c r="CK107" i="17"/>
  <c r="CL107" i="17"/>
  <c r="CM107" i="17"/>
  <c r="CN107" i="17"/>
  <c r="CO107" i="17"/>
  <c r="CP107" i="17"/>
  <c r="CQ107" i="17"/>
  <c r="CR107" i="17"/>
  <c r="CS107" i="17"/>
  <c r="DF107" i="17"/>
  <c r="DG107" i="17"/>
  <c r="DH107" i="17"/>
  <c r="DI107" i="17"/>
  <c r="DJ107" i="17"/>
  <c r="DK107" i="17"/>
  <c r="DL107" i="17"/>
  <c r="DM107" i="17"/>
  <c r="DN107" i="17"/>
  <c r="DO107" i="17"/>
  <c r="DP107" i="17"/>
  <c r="DQ107" i="17"/>
  <c r="DR107" i="17"/>
  <c r="DS107" i="17"/>
  <c r="DT107" i="17"/>
  <c r="DU107" i="17"/>
  <c r="DV107" i="17"/>
  <c r="DW107" i="17"/>
  <c r="DX107" i="17"/>
  <c r="DY107" i="17"/>
  <c r="DZ107" i="17"/>
  <c r="EA107" i="17"/>
  <c r="EB107" i="17"/>
  <c r="EC107" i="17"/>
  <c r="ED107" i="17"/>
  <c r="EE107" i="17"/>
  <c r="EF107" i="17"/>
  <c r="EG107" i="17"/>
  <c r="EH107" i="17"/>
  <c r="EI107" i="17"/>
  <c r="EJ107" i="17"/>
  <c r="EK107" i="17"/>
  <c r="J108" i="17"/>
  <c r="K108" i="17"/>
  <c r="L108" i="17"/>
  <c r="M108" i="17"/>
  <c r="N108" i="17"/>
  <c r="O108" i="17"/>
  <c r="P108" i="17"/>
  <c r="Q108" i="17"/>
  <c r="R108" i="17"/>
  <c r="S108" i="17"/>
  <c r="T108" i="17"/>
  <c r="U108" i="17"/>
  <c r="V108" i="17"/>
  <c r="W108" i="17"/>
  <c r="X108" i="17"/>
  <c r="Y108" i="17"/>
  <c r="Z108" i="17"/>
  <c r="AA108" i="17"/>
  <c r="AB108" i="17"/>
  <c r="AC108" i="17"/>
  <c r="AD108" i="17"/>
  <c r="AE108" i="17"/>
  <c r="AF108" i="17"/>
  <c r="AG108" i="17"/>
  <c r="AH108" i="17"/>
  <c r="AI108" i="17"/>
  <c r="AJ108" i="17"/>
  <c r="AK108" i="17"/>
  <c r="AL108" i="17"/>
  <c r="AM108" i="17"/>
  <c r="AN108" i="17"/>
  <c r="AO108" i="17"/>
  <c r="AP108" i="17"/>
  <c r="AQ108" i="17"/>
  <c r="AR108" i="17"/>
  <c r="AS108" i="17"/>
  <c r="AT108" i="17"/>
  <c r="AU108" i="17"/>
  <c r="AV108" i="17"/>
  <c r="AW108" i="17"/>
  <c r="AX108" i="17"/>
  <c r="AY108" i="17"/>
  <c r="AZ108" i="17"/>
  <c r="BA108" i="17"/>
  <c r="BB108" i="17"/>
  <c r="BC108" i="17"/>
  <c r="BD108" i="17"/>
  <c r="BE108" i="17"/>
  <c r="BF108" i="17"/>
  <c r="BG108" i="17"/>
  <c r="BH108" i="17"/>
  <c r="BI108" i="17"/>
  <c r="BJ108" i="17"/>
  <c r="BK108" i="17"/>
  <c r="BL108" i="17"/>
  <c r="BM108" i="17"/>
  <c r="BN108" i="17"/>
  <c r="BO108" i="17"/>
  <c r="BP108" i="17"/>
  <c r="BQ108" i="17"/>
  <c r="BR108" i="17"/>
  <c r="BS108" i="17"/>
  <c r="BT108" i="17"/>
  <c r="BU108" i="17"/>
  <c r="BV108" i="17"/>
  <c r="BW108" i="17"/>
  <c r="BX108" i="17"/>
  <c r="BY108" i="17"/>
  <c r="BZ108" i="17"/>
  <c r="CA108" i="17"/>
  <c r="CB108" i="17"/>
  <c r="CC108" i="17"/>
  <c r="CD108" i="17"/>
  <c r="CE108" i="17"/>
  <c r="CF108" i="17"/>
  <c r="CG108" i="17"/>
  <c r="CH108" i="17"/>
  <c r="CI108" i="17"/>
  <c r="CJ108" i="17"/>
  <c r="CK108" i="17"/>
  <c r="CL108" i="17"/>
  <c r="CM108" i="17"/>
  <c r="CN108" i="17"/>
  <c r="CO108" i="17"/>
  <c r="CP108" i="17"/>
  <c r="CQ108" i="17"/>
  <c r="CR108" i="17"/>
  <c r="CS108" i="17"/>
  <c r="CT108" i="17"/>
  <c r="DG108" i="17"/>
  <c r="DH108" i="17"/>
  <c r="DI108" i="17"/>
  <c r="DJ108" i="17"/>
  <c r="DK108" i="17"/>
  <c r="DL108" i="17"/>
  <c r="DM108" i="17"/>
  <c r="DN108" i="17"/>
  <c r="DO108" i="17"/>
  <c r="DP108" i="17"/>
  <c r="DQ108" i="17"/>
  <c r="DR108" i="17"/>
  <c r="DS108" i="17"/>
  <c r="DT108" i="17"/>
  <c r="DU108" i="17"/>
  <c r="DV108" i="17"/>
  <c r="DW108" i="17"/>
  <c r="DX108" i="17"/>
  <c r="DY108" i="17"/>
  <c r="DZ108" i="17"/>
  <c r="EA108" i="17"/>
  <c r="EB108" i="17"/>
  <c r="EC108" i="17"/>
  <c r="ED108" i="17"/>
  <c r="EE108" i="17"/>
  <c r="EF108" i="17"/>
  <c r="EG108" i="17"/>
  <c r="EH108" i="17"/>
  <c r="EI108" i="17"/>
  <c r="EJ108" i="17"/>
  <c r="EK108" i="17"/>
  <c r="J109" i="17"/>
  <c r="K109" i="17"/>
  <c r="L109" i="17"/>
  <c r="M109" i="17"/>
  <c r="N109" i="17"/>
  <c r="O109" i="17"/>
  <c r="P109" i="17"/>
  <c r="Q109" i="17"/>
  <c r="R109" i="17"/>
  <c r="S109" i="17"/>
  <c r="T109" i="17"/>
  <c r="U109" i="17"/>
  <c r="V109" i="17"/>
  <c r="W109" i="17"/>
  <c r="X109" i="17"/>
  <c r="Y109" i="17"/>
  <c r="Z109" i="17"/>
  <c r="AA109" i="17"/>
  <c r="AB109" i="17"/>
  <c r="AC109" i="17"/>
  <c r="AD109" i="17"/>
  <c r="AE109" i="17"/>
  <c r="AF109" i="17"/>
  <c r="AG109" i="17"/>
  <c r="AH109" i="17"/>
  <c r="AI109" i="17"/>
  <c r="AJ109" i="17"/>
  <c r="AK109" i="17"/>
  <c r="AL109" i="17"/>
  <c r="AM109" i="17"/>
  <c r="AN109" i="17"/>
  <c r="AO109" i="17"/>
  <c r="AP109" i="17"/>
  <c r="AQ109" i="17"/>
  <c r="AR109" i="17"/>
  <c r="AS109" i="17"/>
  <c r="AT109" i="17"/>
  <c r="AU109" i="17"/>
  <c r="AV109" i="17"/>
  <c r="AW109" i="17"/>
  <c r="AX109" i="17"/>
  <c r="AY109" i="17"/>
  <c r="AZ109" i="17"/>
  <c r="BA109" i="17"/>
  <c r="BB109" i="17"/>
  <c r="BC109" i="17"/>
  <c r="BD109" i="17"/>
  <c r="BE109" i="17"/>
  <c r="BF109" i="17"/>
  <c r="BG109" i="17"/>
  <c r="BH109" i="17"/>
  <c r="BI109" i="17"/>
  <c r="BJ109" i="17"/>
  <c r="BK109" i="17"/>
  <c r="BL109" i="17"/>
  <c r="BM109" i="17"/>
  <c r="BN109" i="17"/>
  <c r="BO109" i="17"/>
  <c r="BP109" i="17"/>
  <c r="BQ109" i="17"/>
  <c r="BR109" i="17"/>
  <c r="BS109" i="17"/>
  <c r="BT109" i="17"/>
  <c r="BU109" i="17"/>
  <c r="BV109" i="17"/>
  <c r="BW109" i="17"/>
  <c r="BX109" i="17"/>
  <c r="BY109" i="17"/>
  <c r="BZ109" i="17"/>
  <c r="CA109" i="17"/>
  <c r="CB109" i="17"/>
  <c r="CC109" i="17"/>
  <c r="CD109" i="17"/>
  <c r="CE109" i="17"/>
  <c r="CF109" i="17"/>
  <c r="CG109" i="17"/>
  <c r="CH109" i="17"/>
  <c r="CI109" i="17"/>
  <c r="CJ109" i="17"/>
  <c r="CK109" i="17"/>
  <c r="CL109" i="17"/>
  <c r="CM109" i="17"/>
  <c r="CN109" i="17"/>
  <c r="CO109" i="17"/>
  <c r="CP109" i="17"/>
  <c r="CQ109" i="17"/>
  <c r="CR109" i="17"/>
  <c r="CS109" i="17"/>
  <c r="CT109" i="17"/>
  <c r="CU109" i="17"/>
  <c r="DH109" i="17"/>
  <c r="DI109" i="17"/>
  <c r="DJ109" i="17"/>
  <c r="DK109" i="17"/>
  <c r="DL109" i="17"/>
  <c r="DM109" i="17"/>
  <c r="DN109" i="17"/>
  <c r="DO109" i="17"/>
  <c r="DP109" i="17"/>
  <c r="DQ109" i="17"/>
  <c r="DR109" i="17"/>
  <c r="DS109" i="17"/>
  <c r="DT109" i="17"/>
  <c r="DU109" i="17"/>
  <c r="DV109" i="17"/>
  <c r="DW109" i="17"/>
  <c r="DX109" i="17"/>
  <c r="DY109" i="17"/>
  <c r="DZ109" i="17"/>
  <c r="EA109" i="17"/>
  <c r="EB109" i="17"/>
  <c r="EC109" i="17"/>
  <c r="ED109" i="17"/>
  <c r="EE109" i="17"/>
  <c r="EF109" i="17"/>
  <c r="EG109" i="17"/>
  <c r="EH109" i="17"/>
  <c r="EI109" i="17"/>
  <c r="EJ109" i="17"/>
  <c r="EK109" i="17"/>
  <c r="J110" i="17"/>
  <c r="K110" i="17"/>
  <c r="L110" i="17"/>
  <c r="M110" i="17"/>
  <c r="N110" i="17"/>
  <c r="O110" i="17"/>
  <c r="P110" i="17"/>
  <c r="Q110" i="17"/>
  <c r="R110" i="17"/>
  <c r="S110" i="17"/>
  <c r="T110" i="17"/>
  <c r="U110" i="17"/>
  <c r="V110" i="17"/>
  <c r="W110" i="17"/>
  <c r="X110" i="17"/>
  <c r="Y110" i="17"/>
  <c r="Z110" i="17"/>
  <c r="AA110" i="17"/>
  <c r="AB110" i="17"/>
  <c r="AC110" i="17"/>
  <c r="AD110" i="17"/>
  <c r="AE110" i="17"/>
  <c r="AF110" i="17"/>
  <c r="AG110" i="17"/>
  <c r="AH110" i="17"/>
  <c r="AI110" i="17"/>
  <c r="AJ110" i="17"/>
  <c r="AK110" i="17"/>
  <c r="AL110" i="17"/>
  <c r="AM110" i="17"/>
  <c r="AN110" i="17"/>
  <c r="AO110" i="17"/>
  <c r="AP110" i="17"/>
  <c r="AQ110" i="17"/>
  <c r="AR110" i="17"/>
  <c r="AS110" i="17"/>
  <c r="AT110" i="17"/>
  <c r="AU110" i="17"/>
  <c r="AV110" i="17"/>
  <c r="AW110" i="17"/>
  <c r="AX110" i="17"/>
  <c r="AY110" i="17"/>
  <c r="AZ110" i="17"/>
  <c r="BA110" i="17"/>
  <c r="BB110" i="17"/>
  <c r="BC110" i="17"/>
  <c r="BD110" i="17"/>
  <c r="BE110" i="17"/>
  <c r="BF110" i="17"/>
  <c r="BG110" i="17"/>
  <c r="BH110" i="17"/>
  <c r="BI110" i="17"/>
  <c r="BJ110" i="17"/>
  <c r="BK110" i="17"/>
  <c r="BL110" i="17"/>
  <c r="BM110" i="17"/>
  <c r="BN110" i="17"/>
  <c r="BO110" i="17"/>
  <c r="BP110" i="17"/>
  <c r="BQ110" i="17"/>
  <c r="BR110" i="17"/>
  <c r="BS110" i="17"/>
  <c r="BT110" i="17"/>
  <c r="BU110" i="17"/>
  <c r="BV110" i="17"/>
  <c r="BW110" i="17"/>
  <c r="BX110" i="17"/>
  <c r="BY110" i="17"/>
  <c r="BZ110" i="17"/>
  <c r="CA110" i="17"/>
  <c r="CB110" i="17"/>
  <c r="CC110" i="17"/>
  <c r="CD110" i="17"/>
  <c r="CE110" i="17"/>
  <c r="CF110" i="17"/>
  <c r="CG110" i="17"/>
  <c r="CH110" i="17"/>
  <c r="CI110" i="17"/>
  <c r="CJ110" i="17"/>
  <c r="CK110" i="17"/>
  <c r="CL110" i="17"/>
  <c r="CM110" i="17"/>
  <c r="CN110" i="17"/>
  <c r="CO110" i="17"/>
  <c r="CP110" i="17"/>
  <c r="CQ110" i="17"/>
  <c r="CR110" i="17"/>
  <c r="CS110" i="17"/>
  <c r="CT110" i="17"/>
  <c r="CU110" i="17"/>
  <c r="CV110" i="17"/>
  <c r="DI110" i="17"/>
  <c r="DJ110" i="17"/>
  <c r="DK110" i="17"/>
  <c r="DL110" i="17"/>
  <c r="DM110" i="17"/>
  <c r="DN110" i="17"/>
  <c r="DO110" i="17"/>
  <c r="DP110" i="17"/>
  <c r="DQ110" i="17"/>
  <c r="DR110" i="17"/>
  <c r="DS110" i="17"/>
  <c r="DT110" i="17"/>
  <c r="DU110" i="17"/>
  <c r="DV110" i="17"/>
  <c r="DW110" i="17"/>
  <c r="DX110" i="17"/>
  <c r="DY110" i="17"/>
  <c r="DZ110" i="17"/>
  <c r="EA110" i="17"/>
  <c r="EB110" i="17"/>
  <c r="EC110" i="17"/>
  <c r="ED110" i="17"/>
  <c r="EE110" i="17"/>
  <c r="EF110" i="17"/>
  <c r="EG110" i="17"/>
  <c r="EH110" i="17"/>
  <c r="EI110" i="17"/>
  <c r="EJ110" i="17"/>
  <c r="EK110" i="17"/>
  <c r="J111" i="17"/>
  <c r="K111" i="17"/>
  <c r="L111" i="17"/>
  <c r="M111" i="17"/>
  <c r="N111" i="17"/>
  <c r="O111" i="17"/>
  <c r="P111" i="17"/>
  <c r="Q111" i="17"/>
  <c r="R111" i="17"/>
  <c r="S111" i="17"/>
  <c r="T111" i="17"/>
  <c r="U111" i="17"/>
  <c r="V111" i="17"/>
  <c r="W111" i="17"/>
  <c r="X111" i="17"/>
  <c r="Y111" i="17"/>
  <c r="Z111" i="17"/>
  <c r="AA111" i="17"/>
  <c r="AB111" i="17"/>
  <c r="AC111" i="17"/>
  <c r="AD111" i="17"/>
  <c r="AE111" i="17"/>
  <c r="AF111" i="17"/>
  <c r="AG111" i="17"/>
  <c r="AH111" i="17"/>
  <c r="AI111" i="17"/>
  <c r="AJ111" i="17"/>
  <c r="AK111" i="17"/>
  <c r="AL111" i="17"/>
  <c r="AM111" i="17"/>
  <c r="AN111" i="17"/>
  <c r="AO111" i="17"/>
  <c r="AP111" i="17"/>
  <c r="AQ111" i="17"/>
  <c r="AR111" i="17"/>
  <c r="AS111" i="17"/>
  <c r="AT111" i="17"/>
  <c r="AU111" i="17"/>
  <c r="AV111" i="17"/>
  <c r="AW111" i="17"/>
  <c r="AX111" i="17"/>
  <c r="AY111" i="17"/>
  <c r="AZ111" i="17"/>
  <c r="BA111" i="17"/>
  <c r="BB111" i="17"/>
  <c r="BC111" i="17"/>
  <c r="BD111" i="17"/>
  <c r="BE111" i="17"/>
  <c r="BF111" i="17"/>
  <c r="BG111" i="17"/>
  <c r="BH111" i="17"/>
  <c r="BI111" i="17"/>
  <c r="BJ111" i="17"/>
  <c r="BK111" i="17"/>
  <c r="BL111" i="17"/>
  <c r="BM111" i="17"/>
  <c r="BN111" i="17"/>
  <c r="BO111" i="17"/>
  <c r="BP111" i="17"/>
  <c r="BQ111" i="17"/>
  <c r="BR111" i="17"/>
  <c r="BS111" i="17"/>
  <c r="BT111" i="17"/>
  <c r="BU111" i="17"/>
  <c r="BV111" i="17"/>
  <c r="BW111" i="17"/>
  <c r="BX111" i="17"/>
  <c r="BY111" i="17"/>
  <c r="BZ111" i="17"/>
  <c r="CA111" i="17"/>
  <c r="CB111" i="17"/>
  <c r="CC111" i="17"/>
  <c r="CD111" i="17"/>
  <c r="CE111" i="17"/>
  <c r="CF111" i="17"/>
  <c r="CG111" i="17"/>
  <c r="CH111" i="17"/>
  <c r="CI111" i="17"/>
  <c r="CJ111" i="17"/>
  <c r="CK111" i="17"/>
  <c r="CL111" i="17"/>
  <c r="CM111" i="17"/>
  <c r="CN111" i="17"/>
  <c r="CO111" i="17"/>
  <c r="CP111" i="17"/>
  <c r="CQ111" i="17"/>
  <c r="CR111" i="17"/>
  <c r="CS111" i="17"/>
  <c r="CT111" i="17"/>
  <c r="CU111" i="17"/>
  <c r="CV111" i="17"/>
  <c r="CW111" i="17"/>
  <c r="DJ111" i="17"/>
  <c r="DK111" i="17"/>
  <c r="DL111" i="17"/>
  <c r="DM111" i="17"/>
  <c r="DN111" i="17"/>
  <c r="DO111" i="17"/>
  <c r="DP111" i="17"/>
  <c r="DQ111" i="17"/>
  <c r="DR111" i="17"/>
  <c r="DS111" i="17"/>
  <c r="DT111" i="17"/>
  <c r="DU111" i="17"/>
  <c r="DV111" i="17"/>
  <c r="DW111" i="17"/>
  <c r="DX111" i="17"/>
  <c r="DY111" i="17"/>
  <c r="DZ111" i="17"/>
  <c r="EA111" i="17"/>
  <c r="EB111" i="17"/>
  <c r="EC111" i="17"/>
  <c r="ED111" i="17"/>
  <c r="EE111" i="17"/>
  <c r="EF111" i="17"/>
  <c r="EG111" i="17"/>
  <c r="EH111" i="17"/>
  <c r="EI111" i="17"/>
  <c r="EJ111" i="17"/>
  <c r="EK111" i="17"/>
  <c r="J112" i="17"/>
  <c r="K112" i="17"/>
  <c r="L112" i="17"/>
  <c r="M112" i="17"/>
  <c r="N112" i="17"/>
  <c r="O112" i="17"/>
  <c r="P112" i="17"/>
  <c r="Q112" i="17"/>
  <c r="R112" i="17"/>
  <c r="S112" i="17"/>
  <c r="T112" i="17"/>
  <c r="U112" i="17"/>
  <c r="V112" i="17"/>
  <c r="W112" i="17"/>
  <c r="X112" i="17"/>
  <c r="Y112" i="17"/>
  <c r="Z112" i="17"/>
  <c r="AA112" i="17"/>
  <c r="AB112" i="17"/>
  <c r="AC112" i="17"/>
  <c r="AD112" i="17"/>
  <c r="AE112" i="17"/>
  <c r="AF112" i="17"/>
  <c r="AG112" i="17"/>
  <c r="AH112" i="17"/>
  <c r="AI112" i="17"/>
  <c r="AJ112" i="17"/>
  <c r="AK112" i="17"/>
  <c r="AL112" i="17"/>
  <c r="AM112" i="17"/>
  <c r="AN112" i="17"/>
  <c r="AO112" i="17"/>
  <c r="AP112" i="17"/>
  <c r="AQ112" i="17"/>
  <c r="AR112" i="17"/>
  <c r="AS112" i="17"/>
  <c r="AT112" i="17"/>
  <c r="AU112" i="17"/>
  <c r="AV112" i="17"/>
  <c r="AW112" i="17"/>
  <c r="AX112" i="17"/>
  <c r="AY112" i="17"/>
  <c r="AZ112" i="17"/>
  <c r="BA112" i="17"/>
  <c r="BB112" i="17"/>
  <c r="BC112" i="17"/>
  <c r="BD112" i="17"/>
  <c r="BE112" i="17"/>
  <c r="BF112" i="17"/>
  <c r="BG112" i="17"/>
  <c r="BH112" i="17"/>
  <c r="BI112" i="17"/>
  <c r="BJ112" i="17"/>
  <c r="BK112" i="17"/>
  <c r="BL112" i="17"/>
  <c r="BM112" i="17"/>
  <c r="BN112" i="17"/>
  <c r="BO112" i="17"/>
  <c r="BP112" i="17"/>
  <c r="BQ112" i="17"/>
  <c r="BR112" i="17"/>
  <c r="BS112" i="17"/>
  <c r="BT112" i="17"/>
  <c r="BU112" i="17"/>
  <c r="BV112" i="17"/>
  <c r="BW112" i="17"/>
  <c r="BX112" i="17"/>
  <c r="BY112" i="17"/>
  <c r="BZ112" i="17"/>
  <c r="CA112" i="17"/>
  <c r="CB112" i="17"/>
  <c r="CC112" i="17"/>
  <c r="CD112" i="17"/>
  <c r="CE112" i="17"/>
  <c r="CF112" i="17"/>
  <c r="CG112" i="17"/>
  <c r="CH112" i="17"/>
  <c r="CI112" i="17"/>
  <c r="CJ112" i="17"/>
  <c r="CK112" i="17"/>
  <c r="CL112" i="17"/>
  <c r="CM112" i="17"/>
  <c r="CN112" i="17"/>
  <c r="CO112" i="17"/>
  <c r="CP112" i="17"/>
  <c r="CQ112" i="17"/>
  <c r="CR112" i="17"/>
  <c r="CS112" i="17"/>
  <c r="CT112" i="17"/>
  <c r="CU112" i="17"/>
  <c r="CV112" i="17"/>
  <c r="CW112" i="17"/>
  <c r="CX112" i="17"/>
  <c r="DK112" i="17"/>
  <c r="DL112" i="17"/>
  <c r="DM112" i="17"/>
  <c r="DN112" i="17"/>
  <c r="DO112" i="17"/>
  <c r="DP112" i="17"/>
  <c r="DQ112" i="17"/>
  <c r="DR112" i="17"/>
  <c r="DS112" i="17"/>
  <c r="DT112" i="17"/>
  <c r="DU112" i="17"/>
  <c r="DV112" i="17"/>
  <c r="DW112" i="17"/>
  <c r="DX112" i="17"/>
  <c r="DY112" i="17"/>
  <c r="DZ112" i="17"/>
  <c r="EA112" i="17"/>
  <c r="EB112" i="17"/>
  <c r="EC112" i="17"/>
  <c r="ED112" i="17"/>
  <c r="EE112" i="17"/>
  <c r="EF112" i="17"/>
  <c r="EG112" i="17"/>
  <c r="EH112" i="17"/>
  <c r="EI112" i="17"/>
  <c r="EJ112" i="17"/>
  <c r="EK112" i="17"/>
  <c r="J113" i="17"/>
  <c r="K113" i="17"/>
  <c r="L113" i="17"/>
  <c r="M113" i="17"/>
  <c r="N113" i="17"/>
  <c r="O113" i="17"/>
  <c r="P113" i="17"/>
  <c r="Q113" i="17"/>
  <c r="R113" i="17"/>
  <c r="S113" i="17"/>
  <c r="T113" i="17"/>
  <c r="U113" i="17"/>
  <c r="V113" i="17"/>
  <c r="W113" i="17"/>
  <c r="X113" i="17"/>
  <c r="Y113" i="17"/>
  <c r="Z113" i="17"/>
  <c r="AA113" i="17"/>
  <c r="AB113" i="17"/>
  <c r="AC113" i="17"/>
  <c r="AD113" i="17"/>
  <c r="AE113" i="17"/>
  <c r="AF113" i="17"/>
  <c r="AG113" i="17"/>
  <c r="AH113" i="17"/>
  <c r="AI113" i="17"/>
  <c r="AJ113" i="17"/>
  <c r="AK113" i="17"/>
  <c r="AL113" i="17"/>
  <c r="AM113" i="17"/>
  <c r="AN113" i="17"/>
  <c r="AO113" i="17"/>
  <c r="AP113" i="17"/>
  <c r="AQ113" i="17"/>
  <c r="AR113" i="17"/>
  <c r="AS113" i="17"/>
  <c r="AT113" i="17"/>
  <c r="AU113" i="17"/>
  <c r="AV113" i="17"/>
  <c r="AW113" i="17"/>
  <c r="AX113" i="17"/>
  <c r="AY113" i="17"/>
  <c r="AZ113" i="17"/>
  <c r="BA113" i="17"/>
  <c r="BB113" i="17"/>
  <c r="BC113" i="17"/>
  <c r="BD113" i="17"/>
  <c r="BE113" i="17"/>
  <c r="BF113" i="17"/>
  <c r="BG113" i="17"/>
  <c r="BH113" i="17"/>
  <c r="BI113" i="17"/>
  <c r="BJ113" i="17"/>
  <c r="BK113" i="17"/>
  <c r="BL113" i="17"/>
  <c r="BM113" i="17"/>
  <c r="BN113" i="17"/>
  <c r="BO113" i="17"/>
  <c r="BP113" i="17"/>
  <c r="BQ113" i="17"/>
  <c r="BR113" i="17"/>
  <c r="BS113" i="17"/>
  <c r="BT113" i="17"/>
  <c r="BU113" i="17"/>
  <c r="BV113" i="17"/>
  <c r="BW113" i="17"/>
  <c r="BX113" i="17"/>
  <c r="BY113" i="17"/>
  <c r="BZ113" i="17"/>
  <c r="CA113" i="17"/>
  <c r="CB113" i="17"/>
  <c r="CC113" i="17"/>
  <c r="CD113" i="17"/>
  <c r="CE113" i="17"/>
  <c r="CF113" i="17"/>
  <c r="CG113" i="17"/>
  <c r="CH113" i="17"/>
  <c r="CI113" i="17"/>
  <c r="CJ113" i="17"/>
  <c r="CK113" i="17"/>
  <c r="CL113" i="17"/>
  <c r="CM113" i="17"/>
  <c r="CN113" i="17"/>
  <c r="CO113" i="17"/>
  <c r="CP113" i="17"/>
  <c r="CQ113" i="17"/>
  <c r="CR113" i="17"/>
  <c r="CS113" i="17"/>
  <c r="CT113" i="17"/>
  <c r="CU113" i="17"/>
  <c r="CV113" i="17"/>
  <c r="CW113" i="17"/>
  <c r="CX113" i="17"/>
  <c r="CY113" i="17"/>
  <c r="DL113" i="17"/>
  <c r="DM113" i="17"/>
  <c r="DN113" i="17"/>
  <c r="DO113" i="17"/>
  <c r="DP113" i="17"/>
  <c r="DQ113" i="17"/>
  <c r="DR113" i="17"/>
  <c r="DS113" i="17"/>
  <c r="DT113" i="17"/>
  <c r="DU113" i="17"/>
  <c r="DV113" i="17"/>
  <c r="DW113" i="17"/>
  <c r="DX113" i="17"/>
  <c r="DY113" i="17"/>
  <c r="DZ113" i="17"/>
  <c r="EA113" i="17"/>
  <c r="EB113" i="17"/>
  <c r="EC113" i="17"/>
  <c r="ED113" i="17"/>
  <c r="EE113" i="17"/>
  <c r="EF113" i="17"/>
  <c r="EG113" i="17"/>
  <c r="EH113" i="17"/>
  <c r="EI113" i="17"/>
  <c r="EJ113" i="17"/>
  <c r="EK113" i="17"/>
  <c r="J114" i="17"/>
  <c r="K114" i="17"/>
  <c r="L114" i="17"/>
  <c r="M114" i="17"/>
  <c r="N114" i="17"/>
  <c r="O114" i="17"/>
  <c r="P114" i="17"/>
  <c r="Q114" i="17"/>
  <c r="R114" i="17"/>
  <c r="S114" i="17"/>
  <c r="T114" i="17"/>
  <c r="U114" i="17"/>
  <c r="V114" i="17"/>
  <c r="W114" i="17"/>
  <c r="X114" i="17"/>
  <c r="Y114" i="17"/>
  <c r="Z114" i="17"/>
  <c r="AA114" i="17"/>
  <c r="AB114" i="17"/>
  <c r="AC114" i="17"/>
  <c r="AD114" i="17"/>
  <c r="AE114" i="17"/>
  <c r="AF114" i="17"/>
  <c r="AG114" i="17"/>
  <c r="AH114" i="17"/>
  <c r="AI114" i="17"/>
  <c r="AJ114" i="17"/>
  <c r="AK114" i="17"/>
  <c r="AL114" i="17"/>
  <c r="AM114" i="17"/>
  <c r="AN114" i="17"/>
  <c r="AO114" i="17"/>
  <c r="AP114" i="17"/>
  <c r="AQ114" i="17"/>
  <c r="AR114" i="17"/>
  <c r="AS114" i="17"/>
  <c r="AT114" i="17"/>
  <c r="AU114" i="17"/>
  <c r="AV114" i="17"/>
  <c r="AW114" i="17"/>
  <c r="AX114" i="17"/>
  <c r="AY114" i="17"/>
  <c r="AZ114" i="17"/>
  <c r="BA114" i="17"/>
  <c r="BB114" i="17"/>
  <c r="BC114" i="17"/>
  <c r="BD114" i="17"/>
  <c r="BE114" i="17"/>
  <c r="BF114" i="17"/>
  <c r="BG114" i="17"/>
  <c r="BH114" i="17"/>
  <c r="BI114" i="17"/>
  <c r="BJ114" i="17"/>
  <c r="BK114" i="17"/>
  <c r="BL114" i="17"/>
  <c r="BM114" i="17"/>
  <c r="BN114" i="17"/>
  <c r="BO114" i="17"/>
  <c r="BP114" i="17"/>
  <c r="BQ114" i="17"/>
  <c r="BR114" i="17"/>
  <c r="BS114" i="17"/>
  <c r="BT114" i="17"/>
  <c r="BU114" i="17"/>
  <c r="BV114" i="17"/>
  <c r="BW114" i="17"/>
  <c r="BX114" i="17"/>
  <c r="BY114" i="17"/>
  <c r="BZ114" i="17"/>
  <c r="CA114" i="17"/>
  <c r="CB114" i="17"/>
  <c r="CC114" i="17"/>
  <c r="CD114" i="17"/>
  <c r="CE114" i="17"/>
  <c r="CF114" i="17"/>
  <c r="CG114" i="17"/>
  <c r="CH114" i="17"/>
  <c r="CI114" i="17"/>
  <c r="CJ114" i="17"/>
  <c r="CK114" i="17"/>
  <c r="CL114" i="17"/>
  <c r="CM114" i="17"/>
  <c r="CN114" i="17"/>
  <c r="CO114" i="17"/>
  <c r="CP114" i="17"/>
  <c r="CQ114" i="17"/>
  <c r="CR114" i="17"/>
  <c r="CS114" i="17"/>
  <c r="CT114" i="17"/>
  <c r="CU114" i="17"/>
  <c r="CV114" i="17"/>
  <c r="CW114" i="17"/>
  <c r="CX114" i="17"/>
  <c r="CY114" i="17"/>
  <c r="CZ114" i="17"/>
  <c r="DM114" i="17"/>
  <c r="DN114" i="17"/>
  <c r="DO114" i="17"/>
  <c r="DP114" i="17"/>
  <c r="DQ114" i="17"/>
  <c r="DR114" i="17"/>
  <c r="DS114" i="17"/>
  <c r="DT114" i="17"/>
  <c r="DU114" i="17"/>
  <c r="DV114" i="17"/>
  <c r="DW114" i="17"/>
  <c r="DX114" i="17"/>
  <c r="DY114" i="17"/>
  <c r="DZ114" i="17"/>
  <c r="EA114" i="17"/>
  <c r="EB114" i="17"/>
  <c r="EC114" i="17"/>
  <c r="ED114" i="17"/>
  <c r="EE114" i="17"/>
  <c r="EF114" i="17"/>
  <c r="EG114" i="17"/>
  <c r="EH114" i="17"/>
  <c r="EI114" i="17"/>
  <c r="EJ114" i="17"/>
  <c r="EK114" i="17"/>
  <c r="J115" i="17"/>
  <c r="K115" i="17"/>
  <c r="L115" i="17"/>
  <c r="M115" i="17"/>
  <c r="N115" i="17"/>
  <c r="O115" i="17"/>
  <c r="P115" i="17"/>
  <c r="Q115" i="17"/>
  <c r="R115" i="17"/>
  <c r="S115" i="17"/>
  <c r="T115" i="17"/>
  <c r="U115" i="17"/>
  <c r="V115" i="17"/>
  <c r="W115" i="17"/>
  <c r="X115" i="17"/>
  <c r="Y115" i="17"/>
  <c r="Z115" i="17"/>
  <c r="AA115" i="17"/>
  <c r="AB115" i="17"/>
  <c r="AC115" i="17"/>
  <c r="AD115" i="17"/>
  <c r="AE115" i="17"/>
  <c r="AF115" i="17"/>
  <c r="AG115" i="17"/>
  <c r="AH115" i="17"/>
  <c r="AI115" i="17"/>
  <c r="AJ115" i="17"/>
  <c r="AK115" i="17"/>
  <c r="AL115" i="17"/>
  <c r="AM115" i="17"/>
  <c r="AN115" i="17"/>
  <c r="AO115" i="17"/>
  <c r="AP115" i="17"/>
  <c r="AQ115" i="17"/>
  <c r="AR115" i="17"/>
  <c r="AS115" i="17"/>
  <c r="AT115" i="17"/>
  <c r="AU115" i="17"/>
  <c r="AV115" i="17"/>
  <c r="AW115" i="17"/>
  <c r="AX115" i="17"/>
  <c r="AY115" i="17"/>
  <c r="AZ115" i="17"/>
  <c r="BA115" i="17"/>
  <c r="BB115" i="17"/>
  <c r="BC115" i="17"/>
  <c r="BD115" i="17"/>
  <c r="BE115" i="17"/>
  <c r="BF115" i="17"/>
  <c r="BG115" i="17"/>
  <c r="BH115" i="17"/>
  <c r="BI115" i="17"/>
  <c r="BJ115" i="17"/>
  <c r="BK115" i="17"/>
  <c r="BL115" i="17"/>
  <c r="BM115" i="17"/>
  <c r="BN115" i="17"/>
  <c r="BO115" i="17"/>
  <c r="BP115" i="17"/>
  <c r="BQ115" i="17"/>
  <c r="BR115" i="17"/>
  <c r="BS115" i="17"/>
  <c r="BT115" i="17"/>
  <c r="BU115" i="17"/>
  <c r="BV115" i="17"/>
  <c r="BW115" i="17"/>
  <c r="BX115" i="17"/>
  <c r="BY115" i="17"/>
  <c r="BZ115" i="17"/>
  <c r="CA115" i="17"/>
  <c r="CB115" i="17"/>
  <c r="CC115" i="17"/>
  <c r="CD115" i="17"/>
  <c r="CE115" i="17"/>
  <c r="CF115" i="17"/>
  <c r="CG115" i="17"/>
  <c r="CH115" i="17"/>
  <c r="CI115" i="17"/>
  <c r="CJ115" i="17"/>
  <c r="CK115" i="17"/>
  <c r="CL115" i="17"/>
  <c r="CM115" i="17"/>
  <c r="CN115" i="17"/>
  <c r="CO115" i="17"/>
  <c r="CP115" i="17"/>
  <c r="CQ115" i="17"/>
  <c r="CR115" i="17"/>
  <c r="CS115" i="17"/>
  <c r="CT115" i="17"/>
  <c r="CU115" i="17"/>
  <c r="CV115" i="17"/>
  <c r="CW115" i="17"/>
  <c r="CX115" i="17"/>
  <c r="CY115" i="17"/>
  <c r="CZ115" i="17"/>
  <c r="DA115" i="17"/>
  <c r="DN115" i="17"/>
  <c r="DO115" i="17"/>
  <c r="DP115" i="17"/>
  <c r="DQ115" i="17"/>
  <c r="DR115" i="17"/>
  <c r="DS115" i="17"/>
  <c r="DT115" i="17"/>
  <c r="DU115" i="17"/>
  <c r="DV115" i="17"/>
  <c r="DW115" i="17"/>
  <c r="DX115" i="17"/>
  <c r="DY115" i="17"/>
  <c r="DZ115" i="17"/>
  <c r="EA115" i="17"/>
  <c r="EB115" i="17"/>
  <c r="EC115" i="17"/>
  <c r="ED115" i="17"/>
  <c r="EE115" i="17"/>
  <c r="EF115" i="17"/>
  <c r="EG115" i="17"/>
  <c r="EH115" i="17"/>
  <c r="EI115" i="17"/>
  <c r="EJ115" i="17"/>
  <c r="EK115" i="17"/>
  <c r="J116" i="17"/>
  <c r="K116" i="17"/>
  <c r="L116" i="17"/>
  <c r="M116" i="17"/>
  <c r="N116" i="17"/>
  <c r="O116" i="17"/>
  <c r="P116" i="17"/>
  <c r="Q116" i="17"/>
  <c r="R116" i="17"/>
  <c r="S116" i="17"/>
  <c r="T116" i="17"/>
  <c r="U116" i="17"/>
  <c r="V116" i="17"/>
  <c r="W116" i="17"/>
  <c r="X116" i="17"/>
  <c r="Y116" i="17"/>
  <c r="Z116" i="17"/>
  <c r="AA116" i="17"/>
  <c r="AB116" i="17"/>
  <c r="AC116" i="17"/>
  <c r="AD116" i="17"/>
  <c r="AE116" i="17"/>
  <c r="AF116" i="17"/>
  <c r="AG116" i="17"/>
  <c r="AH116" i="17"/>
  <c r="AI116" i="17"/>
  <c r="AJ116" i="17"/>
  <c r="AK116" i="17"/>
  <c r="AL116" i="17"/>
  <c r="AM116" i="17"/>
  <c r="AN116" i="17"/>
  <c r="AO116" i="17"/>
  <c r="AP116" i="17"/>
  <c r="AQ116" i="17"/>
  <c r="AR116" i="17"/>
  <c r="AS116" i="17"/>
  <c r="AT116" i="17"/>
  <c r="AU116" i="17"/>
  <c r="AV116" i="17"/>
  <c r="AW116" i="17"/>
  <c r="AX116" i="17"/>
  <c r="AY116" i="17"/>
  <c r="AZ116" i="17"/>
  <c r="BA116" i="17"/>
  <c r="BB116" i="17"/>
  <c r="BC116" i="17"/>
  <c r="BD116" i="17"/>
  <c r="BE116" i="17"/>
  <c r="BF116" i="17"/>
  <c r="BG116" i="17"/>
  <c r="BH116" i="17"/>
  <c r="BI116" i="17"/>
  <c r="BJ116" i="17"/>
  <c r="BK116" i="17"/>
  <c r="BL116" i="17"/>
  <c r="BM116" i="17"/>
  <c r="BN116" i="17"/>
  <c r="BO116" i="17"/>
  <c r="BP116" i="17"/>
  <c r="BQ116" i="17"/>
  <c r="BR116" i="17"/>
  <c r="BS116" i="17"/>
  <c r="BT116" i="17"/>
  <c r="BU116" i="17"/>
  <c r="BV116" i="17"/>
  <c r="BW116" i="17"/>
  <c r="BX116" i="17"/>
  <c r="BY116" i="17"/>
  <c r="BZ116" i="17"/>
  <c r="CA116" i="17"/>
  <c r="CB116" i="17"/>
  <c r="CC116" i="17"/>
  <c r="CD116" i="17"/>
  <c r="CE116" i="17"/>
  <c r="CF116" i="17"/>
  <c r="CG116" i="17"/>
  <c r="CH116" i="17"/>
  <c r="CI116" i="17"/>
  <c r="CJ116" i="17"/>
  <c r="CK116" i="17"/>
  <c r="CL116" i="17"/>
  <c r="CM116" i="17"/>
  <c r="CN116" i="17"/>
  <c r="CO116" i="17"/>
  <c r="CP116" i="17"/>
  <c r="CQ116" i="17"/>
  <c r="CR116" i="17"/>
  <c r="CS116" i="17"/>
  <c r="CT116" i="17"/>
  <c r="CU116" i="17"/>
  <c r="CV116" i="17"/>
  <c r="CW116" i="17"/>
  <c r="CX116" i="17"/>
  <c r="CY116" i="17"/>
  <c r="CZ116" i="17"/>
  <c r="DA116" i="17"/>
  <c r="DB116" i="17"/>
  <c r="DO116" i="17"/>
  <c r="DP116" i="17"/>
  <c r="DQ116" i="17"/>
  <c r="DR116" i="17"/>
  <c r="DS116" i="17"/>
  <c r="DT116" i="17"/>
  <c r="DU116" i="17"/>
  <c r="DV116" i="17"/>
  <c r="DW116" i="17"/>
  <c r="DX116" i="17"/>
  <c r="DY116" i="17"/>
  <c r="DZ116" i="17"/>
  <c r="EA116" i="17"/>
  <c r="EB116" i="17"/>
  <c r="EC116" i="17"/>
  <c r="ED116" i="17"/>
  <c r="EE116" i="17"/>
  <c r="EF116" i="17"/>
  <c r="EG116" i="17"/>
  <c r="EH116" i="17"/>
  <c r="EI116" i="17"/>
  <c r="EJ116" i="17"/>
  <c r="EK116" i="17"/>
  <c r="J117" i="17"/>
  <c r="K117" i="17"/>
  <c r="L117" i="17"/>
  <c r="M117" i="17"/>
  <c r="N117" i="17"/>
  <c r="O117" i="17"/>
  <c r="P117" i="17"/>
  <c r="Q117" i="17"/>
  <c r="R117" i="17"/>
  <c r="S117" i="17"/>
  <c r="T117" i="17"/>
  <c r="U117" i="17"/>
  <c r="V117" i="17"/>
  <c r="W117" i="17"/>
  <c r="X117" i="17"/>
  <c r="Y117" i="17"/>
  <c r="Z117" i="17"/>
  <c r="AA117" i="17"/>
  <c r="AB117" i="17"/>
  <c r="AC117" i="17"/>
  <c r="AD117" i="17"/>
  <c r="AE117" i="17"/>
  <c r="AF117" i="17"/>
  <c r="AG117" i="17"/>
  <c r="AH117" i="17"/>
  <c r="AI117" i="17"/>
  <c r="AJ117" i="17"/>
  <c r="AK117" i="17"/>
  <c r="AL117" i="17"/>
  <c r="AM117" i="17"/>
  <c r="AN117" i="17"/>
  <c r="AO117" i="17"/>
  <c r="AP117" i="17"/>
  <c r="AQ117" i="17"/>
  <c r="AR117" i="17"/>
  <c r="AS117" i="17"/>
  <c r="AT117" i="17"/>
  <c r="AU117" i="17"/>
  <c r="AV117" i="17"/>
  <c r="AW117" i="17"/>
  <c r="AX117" i="17"/>
  <c r="AY117" i="17"/>
  <c r="AZ117" i="17"/>
  <c r="BA117" i="17"/>
  <c r="BB117" i="17"/>
  <c r="BC117" i="17"/>
  <c r="BD117" i="17"/>
  <c r="BE117" i="17"/>
  <c r="BF117" i="17"/>
  <c r="BG117" i="17"/>
  <c r="BH117" i="17"/>
  <c r="BI117" i="17"/>
  <c r="BJ117" i="17"/>
  <c r="BK117" i="17"/>
  <c r="BL117" i="17"/>
  <c r="BM117" i="17"/>
  <c r="BN117" i="17"/>
  <c r="BO117" i="17"/>
  <c r="BP117" i="17"/>
  <c r="BQ117" i="17"/>
  <c r="BR117" i="17"/>
  <c r="BS117" i="17"/>
  <c r="BT117" i="17"/>
  <c r="BU117" i="17"/>
  <c r="BV117" i="17"/>
  <c r="BW117" i="17"/>
  <c r="BX117" i="17"/>
  <c r="BY117" i="17"/>
  <c r="BZ117" i="17"/>
  <c r="CA117" i="17"/>
  <c r="CB117" i="17"/>
  <c r="CC117" i="17"/>
  <c r="CD117" i="17"/>
  <c r="CE117" i="17"/>
  <c r="CF117" i="17"/>
  <c r="CG117" i="17"/>
  <c r="CH117" i="17"/>
  <c r="CI117" i="17"/>
  <c r="CJ117" i="17"/>
  <c r="CK117" i="17"/>
  <c r="CL117" i="17"/>
  <c r="CM117" i="17"/>
  <c r="CN117" i="17"/>
  <c r="CO117" i="17"/>
  <c r="CP117" i="17"/>
  <c r="CQ117" i="17"/>
  <c r="CR117" i="17"/>
  <c r="CS117" i="17"/>
  <c r="CT117" i="17"/>
  <c r="CU117" i="17"/>
  <c r="CV117" i="17"/>
  <c r="CW117" i="17"/>
  <c r="CX117" i="17"/>
  <c r="CY117" i="17"/>
  <c r="CZ117" i="17"/>
  <c r="DA117" i="17"/>
  <c r="DB117" i="17"/>
  <c r="DC117" i="17"/>
  <c r="DP117" i="17"/>
  <c r="DQ117" i="17"/>
  <c r="DR117" i="17"/>
  <c r="DS117" i="17"/>
  <c r="DT117" i="17"/>
  <c r="DU117" i="17"/>
  <c r="DV117" i="17"/>
  <c r="DW117" i="17"/>
  <c r="DX117" i="17"/>
  <c r="DY117" i="17"/>
  <c r="DZ117" i="17"/>
  <c r="EA117" i="17"/>
  <c r="EB117" i="17"/>
  <c r="EC117" i="17"/>
  <c r="ED117" i="17"/>
  <c r="EE117" i="17"/>
  <c r="EF117" i="17"/>
  <c r="EG117" i="17"/>
  <c r="EH117" i="17"/>
  <c r="EI117" i="17"/>
  <c r="EJ117" i="17"/>
  <c r="EK117" i="17"/>
  <c r="J118" i="17"/>
  <c r="K118" i="17"/>
  <c r="L118" i="17"/>
  <c r="M118" i="17"/>
  <c r="N118" i="17"/>
  <c r="O118" i="17"/>
  <c r="P118" i="17"/>
  <c r="Q118" i="17"/>
  <c r="R118" i="17"/>
  <c r="S118" i="17"/>
  <c r="T118" i="17"/>
  <c r="U118" i="17"/>
  <c r="V118" i="17"/>
  <c r="W118" i="17"/>
  <c r="X118" i="17"/>
  <c r="Y118" i="17"/>
  <c r="Z118" i="17"/>
  <c r="AA118" i="17"/>
  <c r="AB118" i="17"/>
  <c r="AC118" i="17"/>
  <c r="AD118" i="17"/>
  <c r="AE118" i="17"/>
  <c r="AF118" i="17"/>
  <c r="AG118" i="17"/>
  <c r="AH118" i="17"/>
  <c r="AI118" i="17"/>
  <c r="AJ118" i="17"/>
  <c r="AK118" i="17"/>
  <c r="AL118" i="17"/>
  <c r="AM118" i="17"/>
  <c r="AN118" i="17"/>
  <c r="AO118" i="17"/>
  <c r="AP118" i="17"/>
  <c r="AQ118" i="17"/>
  <c r="AR118" i="17"/>
  <c r="AS118" i="17"/>
  <c r="AT118" i="17"/>
  <c r="AU118" i="17"/>
  <c r="AV118" i="17"/>
  <c r="AW118" i="17"/>
  <c r="AX118" i="17"/>
  <c r="AY118" i="17"/>
  <c r="AZ118" i="17"/>
  <c r="BA118" i="17"/>
  <c r="BB118" i="17"/>
  <c r="BC118" i="17"/>
  <c r="BD118" i="17"/>
  <c r="BE118" i="17"/>
  <c r="BF118" i="17"/>
  <c r="BG118" i="17"/>
  <c r="BH118" i="17"/>
  <c r="BI118" i="17"/>
  <c r="BJ118" i="17"/>
  <c r="BK118" i="17"/>
  <c r="BL118" i="17"/>
  <c r="BM118" i="17"/>
  <c r="BN118" i="17"/>
  <c r="BO118" i="17"/>
  <c r="BP118" i="17"/>
  <c r="BQ118" i="17"/>
  <c r="BR118" i="17"/>
  <c r="BS118" i="17"/>
  <c r="BT118" i="17"/>
  <c r="BU118" i="17"/>
  <c r="BV118" i="17"/>
  <c r="BW118" i="17"/>
  <c r="BX118" i="17"/>
  <c r="BY118" i="17"/>
  <c r="BZ118" i="17"/>
  <c r="CA118" i="17"/>
  <c r="CB118" i="17"/>
  <c r="CC118" i="17"/>
  <c r="CD118" i="17"/>
  <c r="CE118" i="17"/>
  <c r="CF118" i="17"/>
  <c r="CG118" i="17"/>
  <c r="CH118" i="17"/>
  <c r="CI118" i="17"/>
  <c r="CJ118" i="17"/>
  <c r="CK118" i="17"/>
  <c r="CL118" i="17"/>
  <c r="CM118" i="17"/>
  <c r="CN118" i="17"/>
  <c r="CO118" i="17"/>
  <c r="CP118" i="17"/>
  <c r="CQ118" i="17"/>
  <c r="CR118" i="17"/>
  <c r="CS118" i="17"/>
  <c r="CT118" i="17"/>
  <c r="CU118" i="17"/>
  <c r="CV118" i="17"/>
  <c r="CW118" i="17"/>
  <c r="CX118" i="17"/>
  <c r="CY118" i="17"/>
  <c r="CZ118" i="17"/>
  <c r="DA118" i="17"/>
  <c r="DB118" i="17"/>
  <c r="DC118" i="17"/>
  <c r="DD118" i="17"/>
  <c r="DQ118" i="17"/>
  <c r="DR118" i="17"/>
  <c r="DS118" i="17"/>
  <c r="DT118" i="17"/>
  <c r="DU118" i="17"/>
  <c r="DV118" i="17"/>
  <c r="DW118" i="17"/>
  <c r="DX118" i="17"/>
  <c r="DY118" i="17"/>
  <c r="DZ118" i="17"/>
  <c r="EA118" i="17"/>
  <c r="EB118" i="17"/>
  <c r="EC118" i="17"/>
  <c r="ED118" i="17"/>
  <c r="EE118" i="17"/>
  <c r="EF118" i="17"/>
  <c r="EG118" i="17"/>
  <c r="EH118" i="17"/>
  <c r="EI118" i="17"/>
  <c r="EJ118" i="17"/>
  <c r="EK118" i="17"/>
  <c r="J119" i="17"/>
  <c r="K119" i="17"/>
  <c r="L119" i="17"/>
  <c r="M119" i="17"/>
  <c r="N119" i="17"/>
  <c r="O119" i="17"/>
  <c r="P119" i="17"/>
  <c r="Q119" i="17"/>
  <c r="R119" i="17"/>
  <c r="S119" i="17"/>
  <c r="T119" i="17"/>
  <c r="U119" i="17"/>
  <c r="V119" i="17"/>
  <c r="W119" i="17"/>
  <c r="X119" i="17"/>
  <c r="Y119" i="17"/>
  <c r="Z119" i="17"/>
  <c r="AA119" i="17"/>
  <c r="AB119" i="17"/>
  <c r="AC119" i="17"/>
  <c r="AD119" i="17"/>
  <c r="AE119" i="17"/>
  <c r="AF119" i="17"/>
  <c r="AG119" i="17"/>
  <c r="AH119" i="17"/>
  <c r="AI119" i="17"/>
  <c r="AJ119" i="17"/>
  <c r="AK119" i="17"/>
  <c r="AL119" i="17"/>
  <c r="AM119" i="17"/>
  <c r="AN119" i="17"/>
  <c r="AO119" i="17"/>
  <c r="AP119" i="17"/>
  <c r="AQ119" i="17"/>
  <c r="AR119" i="17"/>
  <c r="AS119" i="17"/>
  <c r="AT119" i="17"/>
  <c r="AU119" i="17"/>
  <c r="AV119" i="17"/>
  <c r="AW119" i="17"/>
  <c r="AX119" i="17"/>
  <c r="AY119" i="17"/>
  <c r="AZ119" i="17"/>
  <c r="BA119" i="17"/>
  <c r="BB119" i="17"/>
  <c r="BC119" i="17"/>
  <c r="BD119" i="17"/>
  <c r="BE119" i="17"/>
  <c r="BF119" i="17"/>
  <c r="BG119" i="17"/>
  <c r="BH119" i="17"/>
  <c r="BI119" i="17"/>
  <c r="BJ119" i="17"/>
  <c r="BK119" i="17"/>
  <c r="BL119" i="17"/>
  <c r="BM119" i="17"/>
  <c r="BN119" i="17"/>
  <c r="BO119" i="17"/>
  <c r="BP119" i="17"/>
  <c r="BQ119" i="17"/>
  <c r="BR119" i="17"/>
  <c r="BS119" i="17"/>
  <c r="BT119" i="17"/>
  <c r="BU119" i="17"/>
  <c r="BV119" i="17"/>
  <c r="BW119" i="17"/>
  <c r="BX119" i="17"/>
  <c r="BY119" i="17"/>
  <c r="BZ119" i="17"/>
  <c r="CA119" i="17"/>
  <c r="CB119" i="17"/>
  <c r="CC119" i="17"/>
  <c r="CD119" i="17"/>
  <c r="CE119" i="17"/>
  <c r="CF119" i="17"/>
  <c r="CG119" i="17"/>
  <c r="CH119" i="17"/>
  <c r="CI119" i="17"/>
  <c r="CJ119" i="17"/>
  <c r="CK119" i="17"/>
  <c r="CL119" i="17"/>
  <c r="CM119" i="17"/>
  <c r="CN119" i="17"/>
  <c r="CO119" i="17"/>
  <c r="CP119" i="17"/>
  <c r="CQ119" i="17"/>
  <c r="CR119" i="17"/>
  <c r="CS119" i="17"/>
  <c r="CT119" i="17"/>
  <c r="CU119" i="17"/>
  <c r="CV119" i="17"/>
  <c r="CW119" i="17"/>
  <c r="CX119" i="17"/>
  <c r="CY119" i="17"/>
  <c r="CZ119" i="17"/>
  <c r="DA119" i="17"/>
  <c r="DB119" i="17"/>
  <c r="DC119" i="17"/>
  <c r="DD119" i="17"/>
  <c r="DE119" i="17"/>
  <c r="DR119" i="17"/>
  <c r="DS119" i="17"/>
  <c r="DT119" i="17"/>
  <c r="DU119" i="17"/>
  <c r="DV119" i="17"/>
  <c r="DW119" i="17"/>
  <c r="DX119" i="17"/>
  <c r="DY119" i="17"/>
  <c r="DZ119" i="17"/>
  <c r="EA119" i="17"/>
  <c r="EB119" i="17"/>
  <c r="EC119" i="17"/>
  <c r="ED119" i="17"/>
  <c r="EE119" i="17"/>
  <c r="EF119" i="17"/>
  <c r="EG119" i="17"/>
  <c r="EH119" i="17"/>
  <c r="EI119" i="17"/>
  <c r="EJ119" i="17"/>
  <c r="EK119" i="17"/>
  <c r="J120" i="17"/>
  <c r="K120" i="17"/>
  <c r="L120" i="17"/>
  <c r="M120" i="17"/>
  <c r="N120" i="17"/>
  <c r="O120" i="17"/>
  <c r="P120" i="17"/>
  <c r="Q120" i="17"/>
  <c r="R120" i="17"/>
  <c r="S120" i="17"/>
  <c r="T120" i="17"/>
  <c r="U120" i="17"/>
  <c r="V120" i="17"/>
  <c r="W120" i="17"/>
  <c r="X120" i="17"/>
  <c r="Y120" i="17"/>
  <c r="Z120" i="17"/>
  <c r="AA120" i="17"/>
  <c r="AB120" i="17"/>
  <c r="AC120" i="17"/>
  <c r="AD120" i="17"/>
  <c r="AE120" i="17"/>
  <c r="AF120" i="17"/>
  <c r="AG120" i="17"/>
  <c r="AH120" i="17"/>
  <c r="AI120" i="17"/>
  <c r="AJ120" i="17"/>
  <c r="AK120" i="17"/>
  <c r="AL120" i="17"/>
  <c r="AM120" i="17"/>
  <c r="AN120" i="17"/>
  <c r="AO120" i="17"/>
  <c r="AP120" i="17"/>
  <c r="AQ120" i="17"/>
  <c r="AR120" i="17"/>
  <c r="AS120" i="17"/>
  <c r="AT120" i="17"/>
  <c r="AU120" i="17"/>
  <c r="AV120" i="17"/>
  <c r="AW120" i="17"/>
  <c r="AX120" i="17"/>
  <c r="AY120" i="17"/>
  <c r="AZ120" i="17"/>
  <c r="BA120" i="17"/>
  <c r="BB120" i="17"/>
  <c r="BC120" i="17"/>
  <c r="BD120" i="17"/>
  <c r="BE120" i="17"/>
  <c r="BF120" i="17"/>
  <c r="BG120" i="17"/>
  <c r="BH120" i="17"/>
  <c r="BI120" i="17"/>
  <c r="BJ120" i="17"/>
  <c r="BK120" i="17"/>
  <c r="BL120" i="17"/>
  <c r="BM120" i="17"/>
  <c r="BN120" i="17"/>
  <c r="BO120" i="17"/>
  <c r="BP120" i="17"/>
  <c r="BQ120" i="17"/>
  <c r="BR120" i="17"/>
  <c r="BS120" i="17"/>
  <c r="BT120" i="17"/>
  <c r="BU120" i="17"/>
  <c r="BV120" i="17"/>
  <c r="BW120" i="17"/>
  <c r="BX120" i="17"/>
  <c r="BY120" i="17"/>
  <c r="BZ120" i="17"/>
  <c r="CA120" i="17"/>
  <c r="CB120" i="17"/>
  <c r="CC120" i="17"/>
  <c r="CD120" i="17"/>
  <c r="CE120" i="17"/>
  <c r="CF120" i="17"/>
  <c r="CG120" i="17"/>
  <c r="CH120" i="17"/>
  <c r="CI120" i="17"/>
  <c r="CJ120" i="17"/>
  <c r="CK120" i="17"/>
  <c r="CL120" i="17"/>
  <c r="CM120" i="17"/>
  <c r="CN120" i="17"/>
  <c r="CO120" i="17"/>
  <c r="CP120" i="17"/>
  <c r="CQ120" i="17"/>
  <c r="CR120" i="17"/>
  <c r="CS120" i="17"/>
  <c r="CT120" i="17"/>
  <c r="CU120" i="17"/>
  <c r="CV120" i="17"/>
  <c r="CW120" i="17"/>
  <c r="CX120" i="17"/>
  <c r="CY120" i="17"/>
  <c r="CZ120" i="17"/>
  <c r="DA120" i="17"/>
  <c r="DB120" i="17"/>
  <c r="DC120" i="17"/>
  <c r="DD120" i="17"/>
  <c r="DE120" i="17"/>
  <c r="DF120" i="17"/>
  <c r="DS120" i="17"/>
  <c r="DT120" i="17"/>
  <c r="DU120" i="17"/>
  <c r="DV120" i="17"/>
  <c r="DW120" i="17"/>
  <c r="DX120" i="17"/>
  <c r="DY120" i="17"/>
  <c r="DZ120" i="17"/>
  <c r="EA120" i="17"/>
  <c r="EB120" i="17"/>
  <c r="EC120" i="17"/>
  <c r="ED120" i="17"/>
  <c r="EE120" i="17"/>
  <c r="EF120" i="17"/>
  <c r="EG120" i="17"/>
  <c r="EH120" i="17"/>
  <c r="EI120" i="17"/>
  <c r="EJ120" i="17"/>
  <c r="EK120" i="17"/>
  <c r="J121" i="17"/>
  <c r="K121" i="17"/>
  <c r="L121" i="17"/>
  <c r="M121" i="17"/>
  <c r="N121" i="17"/>
  <c r="O121" i="17"/>
  <c r="P121" i="17"/>
  <c r="Q121" i="17"/>
  <c r="R121" i="17"/>
  <c r="S121" i="17"/>
  <c r="T121" i="17"/>
  <c r="U121" i="17"/>
  <c r="V121" i="17"/>
  <c r="W121" i="17"/>
  <c r="X121" i="17"/>
  <c r="Y121" i="17"/>
  <c r="Z121" i="17"/>
  <c r="AA121" i="17"/>
  <c r="AB121" i="17"/>
  <c r="AC121" i="17"/>
  <c r="AD121" i="17"/>
  <c r="AE121" i="17"/>
  <c r="AF121" i="17"/>
  <c r="AG121" i="17"/>
  <c r="AH121" i="17"/>
  <c r="AI121" i="17"/>
  <c r="AJ121" i="17"/>
  <c r="AK121" i="17"/>
  <c r="AL121" i="17"/>
  <c r="AM121" i="17"/>
  <c r="AN121" i="17"/>
  <c r="AO121" i="17"/>
  <c r="AP121" i="17"/>
  <c r="AQ121" i="17"/>
  <c r="AR121" i="17"/>
  <c r="AS121" i="17"/>
  <c r="AT121" i="17"/>
  <c r="AU121" i="17"/>
  <c r="AV121" i="17"/>
  <c r="AW121" i="17"/>
  <c r="AX121" i="17"/>
  <c r="AY121" i="17"/>
  <c r="AZ121" i="17"/>
  <c r="BA121" i="17"/>
  <c r="BB121" i="17"/>
  <c r="BC121" i="17"/>
  <c r="BD121" i="17"/>
  <c r="BE121" i="17"/>
  <c r="BF121" i="17"/>
  <c r="BG121" i="17"/>
  <c r="BH121" i="17"/>
  <c r="BI121" i="17"/>
  <c r="BJ121" i="17"/>
  <c r="BK121" i="17"/>
  <c r="BL121" i="17"/>
  <c r="BM121" i="17"/>
  <c r="BN121" i="17"/>
  <c r="BO121" i="17"/>
  <c r="BP121" i="17"/>
  <c r="BQ121" i="17"/>
  <c r="BR121" i="17"/>
  <c r="BS121" i="17"/>
  <c r="BT121" i="17"/>
  <c r="BU121" i="17"/>
  <c r="BV121" i="17"/>
  <c r="BW121" i="17"/>
  <c r="BX121" i="17"/>
  <c r="BY121" i="17"/>
  <c r="BZ121" i="17"/>
  <c r="CA121" i="17"/>
  <c r="CB121" i="17"/>
  <c r="CC121" i="17"/>
  <c r="CD121" i="17"/>
  <c r="CE121" i="17"/>
  <c r="CF121" i="17"/>
  <c r="CG121" i="17"/>
  <c r="CH121" i="17"/>
  <c r="CI121" i="17"/>
  <c r="CJ121" i="17"/>
  <c r="CK121" i="17"/>
  <c r="CL121" i="17"/>
  <c r="CM121" i="17"/>
  <c r="CN121" i="17"/>
  <c r="CO121" i="17"/>
  <c r="CP121" i="17"/>
  <c r="CQ121" i="17"/>
  <c r="CR121" i="17"/>
  <c r="CS121" i="17"/>
  <c r="CT121" i="17"/>
  <c r="CU121" i="17"/>
  <c r="CV121" i="17"/>
  <c r="CW121" i="17"/>
  <c r="CX121" i="17"/>
  <c r="CY121" i="17"/>
  <c r="CZ121" i="17"/>
  <c r="DA121" i="17"/>
  <c r="DB121" i="17"/>
  <c r="DC121" i="17"/>
  <c r="DD121" i="17"/>
  <c r="DE121" i="17"/>
  <c r="DF121" i="17"/>
  <c r="DG121" i="17"/>
  <c r="DT121" i="17"/>
  <c r="DU121" i="17"/>
  <c r="DV121" i="17"/>
  <c r="DW121" i="17"/>
  <c r="DX121" i="17"/>
  <c r="DY121" i="17"/>
  <c r="DZ121" i="17"/>
  <c r="EA121" i="17"/>
  <c r="EB121" i="17"/>
  <c r="EC121" i="17"/>
  <c r="ED121" i="17"/>
  <c r="EE121" i="17"/>
  <c r="EF121" i="17"/>
  <c r="EG121" i="17"/>
  <c r="EH121" i="17"/>
  <c r="EI121" i="17"/>
  <c r="EJ121" i="17"/>
  <c r="EK121" i="17"/>
  <c r="J122" i="17"/>
  <c r="K122" i="17"/>
  <c r="L122" i="17"/>
  <c r="M122" i="17"/>
  <c r="N122" i="17"/>
  <c r="O122" i="17"/>
  <c r="P122" i="17"/>
  <c r="Q122" i="17"/>
  <c r="R122" i="17"/>
  <c r="S122" i="17"/>
  <c r="T122" i="17"/>
  <c r="U122" i="17"/>
  <c r="V122" i="17"/>
  <c r="W122" i="17"/>
  <c r="X122" i="17"/>
  <c r="Y122" i="17"/>
  <c r="Z122" i="17"/>
  <c r="AA122" i="17"/>
  <c r="AB122" i="17"/>
  <c r="AC122" i="17"/>
  <c r="AD122" i="17"/>
  <c r="AE122" i="17"/>
  <c r="AF122" i="17"/>
  <c r="AG122" i="17"/>
  <c r="AH122" i="17"/>
  <c r="AI122" i="17"/>
  <c r="AJ122" i="17"/>
  <c r="AK122" i="17"/>
  <c r="AL122" i="17"/>
  <c r="AM122" i="17"/>
  <c r="AN122" i="17"/>
  <c r="AO122" i="17"/>
  <c r="AP122" i="17"/>
  <c r="AQ122" i="17"/>
  <c r="AR122" i="17"/>
  <c r="AS122" i="17"/>
  <c r="AT122" i="17"/>
  <c r="AU122" i="17"/>
  <c r="AV122" i="17"/>
  <c r="AW122" i="17"/>
  <c r="AX122" i="17"/>
  <c r="AY122" i="17"/>
  <c r="AZ122" i="17"/>
  <c r="BA122" i="17"/>
  <c r="BB122" i="17"/>
  <c r="BC122" i="17"/>
  <c r="BD122" i="17"/>
  <c r="BE122" i="17"/>
  <c r="BF122" i="17"/>
  <c r="BG122" i="17"/>
  <c r="BH122" i="17"/>
  <c r="BI122" i="17"/>
  <c r="BJ122" i="17"/>
  <c r="BK122" i="17"/>
  <c r="BL122" i="17"/>
  <c r="BM122" i="17"/>
  <c r="BN122" i="17"/>
  <c r="BO122" i="17"/>
  <c r="BP122" i="17"/>
  <c r="BQ122" i="17"/>
  <c r="BR122" i="17"/>
  <c r="BS122" i="17"/>
  <c r="BT122" i="17"/>
  <c r="BU122" i="17"/>
  <c r="BV122" i="17"/>
  <c r="BW122" i="17"/>
  <c r="BX122" i="17"/>
  <c r="BY122" i="17"/>
  <c r="BZ122" i="17"/>
  <c r="CA122" i="17"/>
  <c r="CB122" i="17"/>
  <c r="CC122" i="17"/>
  <c r="CD122" i="17"/>
  <c r="CE122" i="17"/>
  <c r="CF122" i="17"/>
  <c r="CG122" i="17"/>
  <c r="CH122" i="17"/>
  <c r="CI122" i="17"/>
  <c r="CJ122" i="17"/>
  <c r="CK122" i="17"/>
  <c r="CL122" i="17"/>
  <c r="CM122" i="17"/>
  <c r="CN122" i="17"/>
  <c r="CO122" i="17"/>
  <c r="CP122" i="17"/>
  <c r="CQ122" i="17"/>
  <c r="CR122" i="17"/>
  <c r="CS122" i="17"/>
  <c r="CT122" i="17"/>
  <c r="CU122" i="17"/>
  <c r="CV122" i="17"/>
  <c r="CW122" i="17"/>
  <c r="CX122" i="17"/>
  <c r="CY122" i="17"/>
  <c r="CZ122" i="17"/>
  <c r="DA122" i="17"/>
  <c r="DB122" i="17"/>
  <c r="DC122" i="17"/>
  <c r="DD122" i="17"/>
  <c r="DE122" i="17"/>
  <c r="DF122" i="17"/>
  <c r="DG122" i="17"/>
  <c r="DH122" i="17"/>
  <c r="DU122" i="17"/>
  <c r="DV122" i="17"/>
  <c r="DW122" i="17"/>
  <c r="DX122" i="17"/>
  <c r="DY122" i="17"/>
  <c r="DZ122" i="17"/>
  <c r="EA122" i="17"/>
  <c r="EB122" i="17"/>
  <c r="EC122" i="17"/>
  <c r="ED122" i="17"/>
  <c r="EE122" i="17"/>
  <c r="EF122" i="17"/>
  <c r="EG122" i="17"/>
  <c r="EH122" i="17"/>
  <c r="EI122" i="17"/>
  <c r="EJ122" i="17"/>
  <c r="EK122" i="17"/>
  <c r="J123" i="17"/>
  <c r="K123" i="17"/>
  <c r="L123" i="17"/>
  <c r="M123" i="17"/>
  <c r="N123" i="17"/>
  <c r="O123" i="17"/>
  <c r="P123" i="17"/>
  <c r="Q123" i="17"/>
  <c r="R123" i="17"/>
  <c r="S123" i="17"/>
  <c r="T123" i="17"/>
  <c r="U123" i="17"/>
  <c r="V123" i="17"/>
  <c r="W123" i="17"/>
  <c r="X123" i="17"/>
  <c r="Y123" i="17"/>
  <c r="Z123" i="17"/>
  <c r="AA123" i="17"/>
  <c r="AB123" i="17"/>
  <c r="AC123" i="17"/>
  <c r="AD123" i="17"/>
  <c r="AE123" i="17"/>
  <c r="AF123" i="17"/>
  <c r="AG123" i="17"/>
  <c r="AH123" i="17"/>
  <c r="AI123" i="17"/>
  <c r="AJ123" i="17"/>
  <c r="AK123" i="17"/>
  <c r="AL123" i="17"/>
  <c r="AM123" i="17"/>
  <c r="AN123" i="17"/>
  <c r="AO123" i="17"/>
  <c r="AP123" i="17"/>
  <c r="AQ123" i="17"/>
  <c r="AR123" i="17"/>
  <c r="AS123" i="17"/>
  <c r="AT123" i="17"/>
  <c r="AU123" i="17"/>
  <c r="AV123" i="17"/>
  <c r="AW123" i="17"/>
  <c r="AX123" i="17"/>
  <c r="AY123" i="17"/>
  <c r="AZ123" i="17"/>
  <c r="BA123" i="17"/>
  <c r="BB123" i="17"/>
  <c r="BC123" i="17"/>
  <c r="BD123" i="17"/>
  <c r="BE123" i="17"/>
  <c r="BF123" i="17"/>
  <c r="BG123" i="17"/>
  <c r="BH123" i="17"/>
  <c r="BI123" i="17"/>
  <c r="BJ123" i="17"/>
  <c r="BK123" i="17"/>
  <c r="BL123" i="17"/>
  <c r="BM123" i="17"/>
  <c r="BN123" i="17"/>
  <c r="BO123" i="17"/>
  <c r="BP123" i="17"/>
  <c r="BQ123" i="17"/>
  <c r="BR123" i="17"/>
  <c r="BS123" i="17"/>
  <c r="BT123" i="17"/>
  <c r="BU123" i="17"/>
  <c r="BV123" i="17"/>
  <c r="BW123" i="17"/>
  <c r="BX123" i="17"/>
  <c r="BY123" i="17"/>
  <c r="BZ123" i="17"/>
  <c r="CA123" i="17"/>
  <c r="CB123" i="17"/>
  <c r="CC123" i="17"/>
  <c r="CD123" i="17"/>
  <c r="CE123" i="17"/>
  <c r="CF123" i="17"/>
  <c r="CG123" i="17"/>
  <c r="CH123" i="17"/>
  <c r="CI123" i="17"/>
  <c r="CJ123" i="17"/>
  <c r="CK123" i="17"/>
  <c r="CL123" i="17"/>
  <c r="CM123" i="17"/>
  <c r="CN123" i="17"/>
  <c r="CO123" i="17"/>
  <c r="CP123" i="17"/>
  <c r="CQ123" i="17"/>
  <c r="CR123" i="17"/>
  <c r="CS123" i="17"/>
  <c r="CT123" i="17"/>
  <c r="CU123" i="17"/>
  <c r="CV123" i="17"/>
  <c r="CW123" i="17"/>
  <c r="CX123" i="17"/>
  <c r="CY123" i="17"/>
  <c r="CZ123" i="17"/>
  <c r="DA123" i="17"/>
  <c r="DB123" i="17"/>
  <c r="DC123" i="17"/>
  <c r="DD123" i="17"/>
  <c r="DE123" i="17"/>
  <c r="DF123" i="17"/>
  <c r="DG123" i="17"/>
  <c r="DH123" i="17"/>
  <c r="DI123" i="17"/>
  <c r="DV123" i="17"/>
  <c r="DW123" i="17"/>
  <c r="DX123" i="17"/>
  <c r="DY123" i="17"/>
  <c r="DZ123" i="17"/>
  <c r="EA123" i="17"/>
  <c r="EB123" i="17"/>
  <c r="EC123" i="17"/>
  <c r="ED123" i="17"/>
  <c r="EE123" i="17"/>
  <c r="EF123" i="17"/>
  <c r="EG123" i="17"/>
  <c r="EH123" i="17"/>
  <c r="EI123" i="17"/>
  <c r="EJ123" i="17"/>
  <c r="EK123" i="17"/>
  <c r="J124" i="17"/>
  <c r="K124" i="17"/>
  <c r="L124" i="17"/>
  <c r="M124" i="17"/>
  <c r="N124" i="17"/>
  <c r="O124" i="17"/>
  <c r="P124" i="17"/>
  <c r="Q124" i="17"/>
  <c r="R124" i="17"/>
  <c r="S124" i="17"/>
  <c r="T124" i="17"/>
  <c r="U124" i="17"/>
  <c r="V124" i="17"/>
  <c r="W124" i="17"/>
  <c r="X124" i="17"/>
  <c r="Y124" i="17"/>
  <c r="Z124" i="17"/>
  <c r="AA124" i="17"/>
  <c r="AB124" i="17"/>
  <c r="AC124" i="17"/>
  <c r="AD124" i="17"/>
  <c r="AE124" i="17"/>
  <c r="AF124" i="17"/>
  <c r="AG124" i="17"/>
  <c r="AH124" i="17"/>
  <c r="AI124" i="17"/>
  <c r="AJ124" i="17"/>
  <c r="AK124" i="17"/>
  <c r="AL124" i="17"/>
  <c r="AM124" i="17"/>
  <c r="AN124" i="17"/>
  <c r="AO124" i="17"/>
  <c r="AP124" i="17"/>
  <c r="AQ124" i="17"/>
  <c r="AR124" i="17"/>
  <c r="AS124" i="17"/>
  <c r="AT124" i="17"/>
  <c r="AU124" i="17"/>
  <c r="AV124" i="17"/>
  <c r="AW124" i="17"/>
  <c r="AX124" i="17"/>
  <c r="AY124" i="17"/>
  <c r="AZ124" i="17"/>
  <c r="BA124" i="17"/>
  <c r="BB124" i="17"/>
  <c r="BC124" i="17"/>
  <c r="BD124" i="17"/>
  <c r="BE124" i="17"/>
  <c r="BF124" i="17"/>
  <c r="BG124" i="17"/>
  <c r="BH124" i="17"/>
  <c r="BI124" i="17"/>
  <c r="BJ124" i="17"/>
  <c r="BK124" i="17"/>
  <c r="BL124" i="17"/>
  <c r="BM124" i="17"/>
  <c r="BN124" i="17"/>
  <c r="BO124" i="17"/>
  <c r="BP124" i="17"/>
  <c r="BQ124" i="17"/>
  <c r="BR124" i="17"/>
  <c r="BS124" i="17"/>
  <c r="BT124" i="17"/>
  <c r="BU124" i="17"/>
  <c r="BV124" i="17"/>
  <c r="BW124" i="17"/>
  <c r="BX124" i="17"/>
  <c r="BY124" i="17"/>
  <c r="BZ124" i="17"/>
  <c r="CA124" i="17"/>
  <c r="CB124" i="17"/>
  <c r="CC124" i="17"/>
  <c r="CD124" i="17"/>
  <c r="CE124" i="17"/>
  <c r="CF124" i="17"/>
  <c r="CG124" i="17"/>
  <c r="CH124" i="17"/>
  <c r="CI124" i="17"/>
  <c r="CJ124" i="17"/>
  <c r="CK124" i="17"/>
  <c r="CL124" i="17"/>
  <c r="CM124" i="17"/>
  <c r="CN124" i="17"/>
  <c r="CO124" i="17"/>
  <c r="CP124" i="17"/>
  <c r="CQ124" i="17"/>
  <c r="CR124" i="17"/>
  <c r="CS124" i="17"/>
  <c r="CT124" i="17"/>
  <c r="CU124" i="17"/>
  <c r="CV124" i="17"/>
  <c r="CW124" i="17"/>
  <c r="CX124" i="17"/>
  <c r="CY124" i="17"/>
  <c r="CZ124" i="17"/>
  <c r="DA124" i="17"/>
  <c r="DB124" i="17"/>
  <c r="DC124" i="17"/>
  <c r="DD124" i="17"/>
  <c r="DE124" i="17"/>
  <c r="DF124" i="17"/>
  <c r="DG124" i="17"/>
  <c r="DH124" i="17"/>
  <c r="DI124" i="17"/>
  <c r="DJ124" i="17"/>
  <c r="DW124" i="17"/>
  <c r="DX124" i="17"/>
  <c r="DY124" i="17"/>
  <c r="DZ124" i="17"/>
  <c r="EA124" i="17"/>
  <c r="EB124" i="17"/>
  <c r="EC124" i="17"/>
  <c r="ED124" i="17"/>
  <c r="EE124" i="17"/>
  <c r="EF124" i="17"/>
  <c r="EG124" i="17"/>
  <c r="EH124" i="17"/>
  <c r="EI124" i="17"/>
  <c r="EJ124" i="17"/>
  <c r="EK124" i="17"/>
  <c r="J125" i="17"/>
  <c r="K125" i="17"/>
  <c r="L125" i="17"/>
  <c r="M125" i="17"/>
  <c r="N125" i="17"/>
  <c r="O125" i="17"/>
  <c r="P125" i="17"/>
  <c r="Q125" i="17"/>
  <c r="R125" i="17"/>
  <c r="S125" i="17"/>
  <c r="T125" i="17"/>
  <c r="U125" i="17"/>
  <c r="V125" i="17"/>
  <c r="W125" i="17"/>
  <c r="X125" i="17"/>
  <c r="Y125" i="17"/>
  <c r="Z125" i="17"/>
  <c r="AA125" i="17"/>
  <c r="AB125" i="17"/>
  <c r="AC125" i="17"/>
  <c r="AD125" i="17"/>
  <c r="AE125" i="17"/>
  <c r="AF125" i="17"/>
  <c r="AG125" i="17"/>
  <c r="AH125" i="17"/>
  <c r="AI125" i="17"/>
  <c r="AJ125" i="17"/>
  <c r="AK125" i="17"/>
  <c r="AL125" i="17"/>
  <c r="AM125" i="17"/>
  <c r="AN125" i="17"/>
  <c r="AO125" i="17"/>
  <c r="AP125" i="17"/>
  <c r="AQ125" i="17"/>
  <c r="AR125" i="17"/>
  <c r="AS125" i="17"/>
  <c r="AT125" i="17"/>
  <c r="AU125" i="17"/>
  <c r="AV125" i="17"/>
  <c r="AW125" i="17"/>
  <c r="AX125" i="17"/>
  <c r="AY125" i="17"/>
  <c r="AZ125" i="17"/>
  <c r="BA125" i="17"/>
  <c r="BB125" i="17"/>
  <c r="BC125" i="17"/>
  <c r="BD125" i="17"/>
  <c r="BE125" i="17"/>
  <c r="BF125" i="17"/>
  <c r="BG125" i="17"/>
  <c r="BH125" i="17"/>
  <c r="BI125" i="17"/>
  <c r="BJ125" i="17"/>
  <c r="BK125" i="17"/>
  <c r="BL125" i="17"/>
  <c r="BM125" i="17"/>
  <c r="BN125" i="17"/>
  <c r="BO125" i="17"/>
  <c r="BP125" i="17"/>
  <c r="BQ125" i="17"/>
  <c r="BR125" i="17"/>
  <c r="BS125" i="17"/>
  <c r="BT125" i="17"/>
  <c r="BU125" i="17"/>
  <c r="BV125" i="17"/>
  <c r="BW125" i="17"/>
  <c r="BX125" i="17"/>
  <c r="BY125" i="17"/>
  <c r="BZ125" i="17"/>
  <c r="CA125" i="17"/>
  <c r="CB125" i="17"/>
  <c r="CC125" i="17"/>
  <c r="CD125" i="17"/>
  <c r="CE125" i="17"/>
  <c r="CF125" i="17"/>
  <c r="CG125" i="17"/>
  <c r="CH125" i="17"/>
  <c r="CI125" i="17"/>
  <c r="CJ125" i="17"/>
  <c r="CK125" i="17"/>
  <c r="CL125" i="17"/>
  <c r="CM125" i="17"/>
  <c r="CN125" i="17"/>
  <c r="CO125" i="17"/>
  <c r="CP125" i="17"/>
  <c r="CQ125" i="17"/>
  <c r="CR125" i="17"/>
  <c r="CS125" i="17"/>
  <c r="CT125" i="17"/>
  <c r="CU125" i="17"/>
  <c r="CV125" i="17"/>
  <c r="CW125" i="17"/>
  <c r="CX125" i="17"/>
  <c r="CY125" i="17"/>
  <c r="CZ125" i="17"/>
  <c r="DA125" i="17"/>
  <c r="DB125" i="17"/>
  <c r="DC125" i="17"/>
  <c r="DD125" i="17"/>
  <c r="DE125" i="17"/>
  <c r="DF125" i="17"/>
  <c r="DG125" i="17"/>
  <c r="DH125" i="17"/>
  <c r="DI125" i="17"/>
  <c r="DJ125" i="17"/>
  <c r="DK125" i="17"/>
  <c r="DX125" i="17"/>
  <c r="DY125" i="17"/>
  <c r="DZ125" i="17"/>
  <c r="EA125" i="17"/>
  <c r="EB125" i="17"/>
  <c r="EC125" i="17"/>
  <c r="ED125" i="17"/>
  <c r="EE125" i="17"/>
  <c r="EF125" i="17"/>
  <c r="EG125" i="17"/>
  <c r="EH125" i="17"/>
  <c r="EI125" i="17"/>
  <c r="EJ125" i="17"/>
  <c r="EK125" i="17"/>
  <c r="J126" i="17"/>
  <c r="K126" i="17"/>
  <c r="L126" i="17"/>
  <c r="M126" i="17"/>
  <c r="N126" i="17"/>
  <c r="O126" i="17"/>
  <c r="P126" i="17"/>
  <c r="Q126" i="17"/>
  <c r="R126" i="17"/>
  <c r="S126" i="17"/>
  <c r="T126" i="17"/>
  <c r="U126" i="17"/>
  <c r="V126" i="17"/>
  <c r="W126" i="17"/>
  <c r="X126" i="17"/>
  <c r="Y126" i="17"/>
  <c r="Z126" i="17"/>
  <c r="AA126" i="17"/>
  <c r="AB126" i="17"/>
  <c r="AC126" i="17"/>
  <c r="AD126" i="17"/>
  <c r="AE126" i="17"/>
  <c r="AF126" i="17"/>
  <c r="AG126" i="17"/>
  <c r="AH126" i="17"/>
  <c r="AI126" i="17"/>
  <c r="AJ126" i="17"/>
  <c r="AK126" i="17"/>
  <c r="AL126" i="17"/>
  <c r="AM126" i="17"/>
  <c r="AN126" i="17"/>
  <c r="AO126" i="17"/>
  <c r="AP126" i="17"/>
  <c r="AQ126" i="17"/>
  <c r="AR126" i="17"/>
  <c r="AS126" i="17"/>
  <c r="AT126" i="17"/>
  <c r="AU126" i="17"/>
  <c r="AV126" i="17"/>
  <c r="AW126" i="17"/>
  <c r="AX126" i="17"/>
  <c r="AY126" i="17"/>
  <c r="AZ126" i="17"/>
  <c r="BA126" i="17"/>
  <c r="BB126" i="17"/>
  <c r="BC126" i="17"/>
  <c r="BD126" i="17"/>
  <c r="BE126" i="17"/>
  <c r="BF126" i="17"/>
  <c r="BG126" i="17"/>
  <c r="BH126" i="17"/>
  <c r="BI126" i="17"/>
  <c r="BJ126" i="17"/>
  <c r="BK126" i="17"/>
  <c r="BL126" i="17"/>
  <c r="BM126" i="17"/>
  <c r="BN126" i="17"/>
  <c r="BO126" i="17"/>
  <c r="BP126" i="17"/>
  <c r="BQ126" i="17"/>
  <c r="BR126" i="17"/>
  <c r="BS126" i="17"/>
  <c r="BT126" i="17"/>
  <c r="BU126" i="17"/>
  <c r="BV126" i="17"/>
  <c r="BW126" i="17"/>
  <c r="BX126" i="17"/>
  <c r="BY126" i="17"/>
  <c r="BZ126" i="17"/>
  <c r="CA126" i="17"/>
  <c r="CB126" i="17"/>
  <c r="CC126" i="17"/>
  <c r="CD126" i="17"/>
  <c r="CE126" i="17"/>
  <c r="CF126" i="17"/>
  <c r="CG126" i="17"/>
  <c r="CH126" i="17"/>
  <c r="CI126" i="17"/>
  <c r="CJ126" i="17"/>
  <c r="CK126" i="17"/>
  <c r="CL126" i="17"/>
  <c r="CM126" i="17"/>
  <c r="CN126" i="17"/>
  <c r="CO126" i="17"/>
  <c r="CP126" i="17"/>
  <c r="CQ126" i="17"/>
  <c r="CR126" i="17"/>
  <c r="CS126" i="17"/>
  <c r="CT126" i="17"/>
  <c r="CU126" i="17"/>
  <c r="CV126" i="17"/>
  <c r="CW126" i="17"/>
  <c r="CX126" i="17"/>
  <c r="CY126" i="17"/>
  <c r="CZ126" i="17"/>
  <c r="DA126" i="17"/>
  <c r="DB126" i="17"/>
  <c r="DC126" i="17"/>
  <c r="DD126" i="17"/>
  <c r="DE126" i="17"/>
  <c r="DF126" i="17"/>
  <c r="DG126" i="17"/>
  <c r="DH126" i="17"/>
  <c r="DI126" i="17"/>
  <c r="DJ126" i="17"/>
  <c r="DK126" i="17"/>
  <c r="DL126" i="17"/>
  <c r="DY126" i="17"/>
  <c r="DZ126" i="17"/>
  <c r="EA126" i="17"/>
  <c r="EB126" i="17"/>
  <c r="EC126" i="17"/>
  <c r="ED126" i="17"/>
  <c r="EE126" i="17"/>
  <c r="EF126" i="17"/>
  <c r="EG126" i="17"/>
  <c r="EH126" i="17"/>
  <c r="EI126" i="17"/>
  <c r="EJ126" i="17"/>
  <c r="EK126" i="17"/>
  <c r="J127" i="17"/>
  <c r="K127" i="17"/>
  <c r="L127" i="17"/>
  <c r="M127" i="17"/>
  <c r="N127" i="17"/>
  <c r="O127" i="17"/>
  <c r="P127" i="17"/>
  <c r="Q127" i="17"/>
  <c r="R127" i="17"/>
  <c r="S127" i="17"/>
  <c r="T127" i="17"/>
  <c r="U127" i="17"/>
  <c r="V127" i="17"/>
  <c r="W127" i="17"/>
  <c r="X127" i="17"/>
  <c r="Y127" i="17"/>
  <c r="Z127" i="17"/>
  <c r="AA127" i="17"/>
  <c r="AB127" i="17"/>
  <c r="AC127" i="17"/>
  <c r="AD127" i="17"/>
  <c r="AE127" i="17"/>
  <c r="AF127" i="17"/>
  <c r="AG127" i="17"/>
  <c r="AH127" i="17"/>
  <c r="AI127" i="17"/>
  <c r="AJ127" i="17"/>
  <c r="AK127" i="17"/>
  <c r="AL127" i="17"/>
  <c r="AM127" i="17"/>
  <c r="AN127" i="17"/>
  <c r="AO127" i="17"/>
  <c r="AP127" i="17"/>
  <c r="AQ127" i="17"/>
  <c r="AR127" i="17"/>
  <c r="AS127" i="17"/>
  <c r="AT127" i="17"/>
  <c r="AU127" i="17"/>
  <c r="AV127" i="17"/>
  <c r="AW127" i="17"/>
  <c r="AX127" i="17"/>
  <c r="AY127" i="17"/>
  <c r="AZ127" i="17"/>
  <c r="BA127" i="17"/>
  <c r="BB127" i="17"/>
  <c r="BC127" i="17"/>
  <c r="BD127" i="17"/>
  <c r="BE127" i="17"/>
  <c r="BF127" i="17"/>
  <c r="BG127" i="17"/>
  <c r="BH127" i="17"/>
  <c r="BI127" i="17"/>
  <c r="BJ127" i="17"/>
  <c r="BK127" i="17"/>
  <c r="BL127" i="17"/>
  <c r="BM127" i="17"/>
  <c r="BN127" i="17"/>
  <c r="BO127" i="17"/>
  <c r="BP127" i="17"/>
  <c r="BQ127" i="17"/>
  <c r="BR127" i="17"/>
  <c r="BS127" i="17"/>
  <c r="BT127" i="17"/>
  <c r="BU127" i="17"/>
  <c r="BV127" i="17"/>
  <c r="BW127" i="17"/>
  <c r="BX127" i="17"/>
  <c r="BY127" i="17"/>
  <c r="BZ127" i="17"/>
  <c r="CA127" i="17"/>
  <c r="CB127" i="17"/>
  <c r="CC127" i="17"/>
  <c r="CD127" i="17"/>
  <c r="CE127" i="17"/>
  <c r="CF127" i="17"/>
  <c r="CG127" i="17"/>
  <c r="CH127" i="17"/>
  <c r="CI127" i="17"/>
  <c r="CJ127" i="17"/>
  <c r="CK127" i="17"/>
  <c r="CL127" i="17"/>
  <c r="CM127" i="17"/>
  <c r="CN127" i="17"/>
  <c r="CO127" i="17"/>
  <c r="CP127" i="17"/>
  <c r="CQ127" i="17"/>
  <c r="CR127" i="17"/>
  <c r="CS127" i="17"/>
  <c r="CT127" i="17"/>
  <c r="CU127" i="17"/>
  <c r="CV127" i="17"/>
  <c r="CW127" i="17"/>
  <c r="CX127" i="17"/>
  <c r="CY127" i="17"/>
  <c r="CZ127" i="17"/>
  <c r="DA127" i="17"/>
  <c r="DB127" i="17"/>
  <c r="DC127" i="17"/>
  <c r="DD127" i="17"/>
  <c r="DE127" i="17"/>
  <c r="DF127" i="17"/>
  <c r="DG127" i="17"/>
  <c r="DH127" i="17"/>
  <c r="DI127" i="17"/>
  <c r="DJ127" i="17"/>
  <c r="DK127" i="17"/>
  <c r="DL127" i="17"/>
  <c r="DM127" i="17"/>
  <c r="DZ127" i="17"/>
  <c r="EA127" i="17"/>
  <c r="EB127" i="17"/>
  <c r="EC127" i="17"/>
  <c r="ED127" i="17"/>
  <c r="EE127" i="17"/>
  <c r="EF127" i="17"/>
  <c r="EG127" i="17"/>
  <c r="EH127" i="17"/>
  <c r="EI127" i="17"/>
  <c r="EJ127" i="17"/>
  <c r="EK127" i="17"/>
  <c r="J128" i="17"/>
  <c r="K128" i="17"/>
  <c r="L128" i="17"/>
  <c r="M128" i="17"/>
  <c r="N128" i="17"/>
  <c r="O128" i="17"/>
  <c r="P128" i="17"/>
  <c r="Q128" i="17"/>
  <c r="R128" i="17"/>
  <c r="S128" i="17"/>
  <c r="T128" i="17"/>
  <c r="U128" i="17"/>
  <c r="V128" i="17"/>
  <c r="W128" i="17"/>
  <c r="X128" i="17"/>
  <c r="Y128" i="17"/>
  <c r="Z128" i="17"/>
  <c r="AA128" i="17"/>
  <c r="AB128" i="17"/>
  <c r="AC128" i="17"/>
  <c r="AD128" i="17"/>
  <c r="AE128" i="17"/>
  <c r="AF128" i="17"/>
  <c r="AG128" i="17"/>
  <c r="AH128" i="17"/>
  <c r="AI128" i="17"/>
  <c r="AJ128" i="17"/>
  <c r="AK128" i="17"/>
  <c r="AL128" i="17"/>
  <c r="AM128" i="17"/>
  <c r="AN128" i="17"/>
  <c r="AO128" i="17"/>
  <c r="AP128" i="17"/>
  <c r="AQ128" i="17"/>
  <c r="AR128" i="17"/>
  <c r="AS128" i="17"/>
  <c r="AT128" i="17"/>
  <c r="AU128" i="17"/>
  <c r="AV128" i="17"/>
  <c r="AW128" i="17"/>
  <c r="AX128" i="17"/>
  <c r="AY128" i="17"/>
  <c r="AZ128" i="17"/>
  <c r="BA128" i="17"/>
  <c r="BB128" i="17"/>
  <c r="BC128" i="17"/>
  <c r="BD128" i="17"/>
  <c r="BE128" i="17"/>
  <c r="BF128" i="17"/>
  <c r="BG128" i="17"/>
  <c r="BH128" i="17"/>
  <c r="BI128" i="17"/>
  <c r="BJ128" i="17"/>
  <c r="BK128" i="17"/>
  <c r="BL128" i="17"/>
  <c r="BM128" i="17"/>
  <c r="BN128" i="17"/>
  <c r="BO128" i="17"/>
  <c r="BP128" i="17"/>
  <c r="BQ128" i="17"/>
  <c r="BR128" i="17"/>
  <c r="BS128" i="17"/>
  <c r="BT128" i="17"/>
  <c r="BU128" i="17"/>
  <c r="BV128" i="17"/>
  <c r="BW128" i="17"/>
  <c r="BX128" i="17"/>
  <c r="BY128" i="17"/>
  <c r="BZ128" i="17"/>
  <c r="CA128" i="17"/>
  <c r="CB128" i="17"/>
  <c r="CC128" i="17"/>
  <c r="CD128" i="17"/>
  <c r="CE128" i="17"/>
  <c r="CF128" i="17"/>
  <c r="CG128" i="17"/>
  <c r="CH128" i="17"/>
  <c r="CI128" i="17"/>
  <c r="CJ128" i="17"/>
  <c r="CK128" i="17"/>
  <c r="CL128" i="17"/>
  <c r="CM128" i="17"/>
  <c r="CN128" i="17"/>
  <c r="CO128" i="17"/>
  <c r="CP128" i="17"/>
  <c r="CQ128" i="17"/>
  <c r="CR128" i="17"/>
  <c r="CS128" i="17"/>
  <c r="CT128" i="17"/>
  <c r="CU128" i="17"/>
  <c r="CV128" i="17"/>
  <c r="CW128" i="17"/>
  <c r="CX128" i="17"/>
  <c r="CY128" i="17"/>
  <c r="CZ128" i="17"/>
  <c r="DA128" i="17"/>
  <c r="DB128" i="17"/>
  <c r="DC128" i="17"/>
  <c r="DD128" i="17"/>
  <c r="DE128" i="17"/>
  <c r="DF128" i="17"/>
  <c r="DG128" i="17"/>
  <c r="DH128" i="17"/>
  <c r="DI128" i="17"/>
  <c r="DJ128" i="17"/>
  <c r="DK128" i="17"/>
  <c r="DL128" i="17"/>
  <c r="DM128" i="17"/>
  <c r="DN128" i="17"/>
  <c r="EA128" i="17"/>
  <c r="EB128" i="17"/>
  <c r="EC128" i="17"/>
  <c r="ED128" i="17"/>
  <c r="EE128" i="17"/>
  <c r="EF128" i="17"/>
  <c r="EG128" i="17"/>
  <c r="EH128" i="17"/>
  <c r="EI128" i="17"/>
  <c r="EJ128" i="17"/>
  <c r="EK128" i="17"/>
  <c r="J129" i="17"/>
  <c r="K129" i="17"/>
  <c r="L129" i="17"/>
  <c r="M129" i="17"/>
  <c r="N129" i="17"/>
  <c r="O129" i="17"/>
  <c r="P129" i="17"/>
  <c r="Q129" i="17"/>
  <c r="R129" i="17"/>
  <c r="S129" i="17"/>
  <c r="T129" i="17"/>
  <c r="U129" i="17"/>
  <c r="V129" i="17"/>
  <c r="W129" i="17"/>
  <c r="X129" i="17"/>
  <c r="Y129" i="17"/>
  <c r="Z129" i="17"/>
  <c r="AA129" i="17"/>
  <c r="AB129" i="17"/>
  <c r="AC129" i="17"/>
  <c r="AD129" i="17"/>
  <c r="AE129" i="17"/>
  <c r="AF129" i="17"/>
  <c r="AG129" i="17"/>
  <c r="AH129" i="17"/>
  <c r="AI129" i="17"/>
  <c r="AJ129" i="17"/>
  <c r="AK129" i="17"/>
  <c r="AL129" i="17"/>
  <c r="AM129" i="17"/>
  <c r="AN129" i="17"/>
  <c r="AO129" i="17"/>
  <c r="AP129" i="17"/>
  <c r="AQ129" i="17"/>
  <c r="AR129" i="17"/>
  <c r="AS129" i="17"/>
  <c r="AT129" i="17"/>
  <c r="AU129" i="17"/>
  <c r="AV129" i="17"/>
  <c r="AW129" i="17"/>
  <c r="AX129" i="17"/>
  <c r="AY129" i="17"/>
  <c r="AZ129" i="17"/>
  <c r="BA129" i="17"/>
  <c r="BB129" i="17"/>
  <c r="BC129" i="17"/>
  <c r="BD129" i="17"/>
  <c r="BE129" i="17"/>
  <c r="BF129" i="17"/>
  <c r="BG129" i="17"/>
  <c r="BH129" i="17"/>
  <c r="BI129" i="17"/>
  <c r="BJ129" i="17"/>
  <c r="BK129" i="17"/>
  <c r="BL129" i="17"/>
  <c r="BM129" i="17"/>
  <c r="BN129" i="17"/>
  <c r="BO129" i="17"/>
  <c r="BP129" i="17"/>
  <c r="BQ129" i="17"/>
  <c r="BR129" i="17"/>
  <c r="BS129" i="17"/>
  <c r="BT129" i="17"/>
  <c r="BU129" i="17"/>
  <c r="BV129" i="17"/>
  <c r="BW129" i="17"/>
  <c r="BX129" i="17"/>
  <c r="BY129" i="17"/>
  <c r="BZ129" i="17"/>
  <c r="CA129" i="17"/>
  <c r="CB129" i="17"/>
  <c r="CC129" i="17"/>
  <c r="CD129" i="17"/>
  <c r="CE129" i="17"/>
  <c r="CF129" i="17"/>
  <c r="CG129" i="17"/>
  <c r="CH129" i="17"/>
  <c r="CI129" i="17"/>
  <c r="CJ129" i="17"/>
  <c r="CK129" i="17"/>
  <c r="CL129" i="17"/>
  <c r="CM129" i="17"/>
  <c r="CN129" i="17"/>
  <c r="CO129" i="17"/>
  <c r="CP129" i="17"/>
  <c r="CQ129" i="17"/>
  <c r="CR129" i="17"/>
  <c r="CS129" i="17"/>
  <c r="CT129" i="17"/>
  <c r="CU129" i="17"/>
  <c r="CV129" i="17"/>
  <c r="CW129" i="17"/>
  <c r="CX129" i="17"/>
  <c r="CY129" i="17"/>
  <c r="CZ129" i="17"/>
  <c r="DA129" i="17"/>
  <c r="DB129" i="17"/>
  <c r="DC129" i="17"/>
  <c r="DD129" i="17"/>
  <c r="DE129" i="17"/>
  <c r="DF129" i="17"/>
  <c r="DG129" i="17"/>
  <c r="DH129" i="17"/>
  <c r="DI129" i="17"/>
  <c r="DJ129" i="17"/>
  <c r="DK129" i="17"/>
  <c r="DL129" i="17"/>
  <c r="DM129" i="17"/>
  <c r="DN129" i="17"/>
  <c r="DO129" i="17"/>
  <c r="EB129" i="17"/>
  <c r="EC129" i="17"/>
  <c r="ED129" i="17"/>
  <c r="EE129" i="17"/>
  <c r="EF129" i="17"/>
  <c r="EG129" i="17"/>
  <c r="EH129" i="17"/>
  <c r="EI129" i="17"/>
  <c r="EJ129" i="17"/>
  <c r="EK129" i="17"/>
  <c r="J130" i="17"/>
  <c r="K130" i="17"/>
  <c r="L130" i="17"/>
  <c r="M130" i="17"/>
  <c r="N130" i="17"/>
  <c r="O130" i="17"/>
  <c r="P130" i="17"/>
  <c r="Q130" i="17"/>
  <c r="R130" i="17"/>
  <c r="S130" i="17"/>
  <c r="T130" i="17"/>
  <c r="U130" i="17"/>
  <c r="V130" i="17"/>
  <c r="W130" i="17"/>
  <c r="X130" i="17"/>
  <c r="Y130" i="17"/>
  <c r="Z130" i="17"/>
  <c r="AA130" i="17"/>
  <c r="AB130" i="17"/>
  <c r="AC130" i="17"/>
  <c r="AD130" i="17"/>
  <c r="AE130" i="17"/>
  <c r="AF130" i="17"/>
  <c r="AG130" i="17"/>
  <c r="AH130" i="17"/>
  <c r="AI130" i="17"/>
  <c r="AJ130" i="17"/>
  <c r="AK130" i="17"/>
  <c r="AL130" i="17"/>
  <c r="AM130" i="17"/>
  <c r="AN130" i="17"/>
  <c r="AO130" i="17"/>
  <c r="AP130" i="17"/>
  <c r="AQ130" i="17"/>
  <c r="AR130" i="17"/>
  <c r="AS130" i="17"/>
  <c r="AT130" i="17"/>
  <c r="AU130" i="17"/>
  <c r="AV130" i="17"/>
  <c r="AW130" i="17"/>
  <c r="AX130" i="17"/>
  <c r="AY130" i="17"/>
  <c r="AZ130" i="17"/>
  <c r="BA130" i="17"/>
  <c r="BB130" i="17"/>
  <c r="BC130" i="17"/>
  <c r="BD130" i="17"/>
  <c r="BE130" i="17"/>
  <c r="BF130" i="17"/>
  <c r="BG130" i="17"/>
  <c r="BH130" i="17"/>
  <c r="BI130" i="17"/>
  <c r="BJ130" i="17"/>
  <c r="BK130" i="17"/>
  <c r="BL130" i="17"/>
  <c r="BM130" i="17"/>
  <c r="BN130" i="17"/>
  <c r="BO130" i="17"/>
  <c r="BP130" i="17"/>
  <c r="BQ130" i="17"/>
  <c r="BR130" i="17"/>
  <c r="BS130" i="17"/>
  <c r="BT130" i="17"/>
  <c r="BU130" i="17"/>
  <c r="BV130" i="17"/>
  <c r="BW130" i="17"/>
  <c r="BX130" i="17"/>
  <c r="BY130" i="17"/>
  <c r="BZ130" i="17"/>
  <c r="CA130" i="17"/>
  <c r="CB130" i="17"/>
  <c r="CC130" i="17"/>
  <c r="CD130" i="17"/>
  <c r="CE130" i="17"/>
  <c r="CF130" i="17"/>
  <c r="CG130" i="17"/>
  <c r="CH130" i="17"/>
  <c r="CI130" i="17"/>
  <c r="CJ130" i="17"/>
  <c r="CK130" i="17"/>
  <c r="CL130" i="17"/>
  <c r="CM130" i="17"/>
  <c r="CN130" i="17"/>
  <c r="CO130" i="17"/>
  <c r="CP130" i="17"/>
  <c r="CQ130" i="17"/>
  <c r="CR130" i="17"/>
  <c r="CS130" i="17"/>
  <c r="CT130" i="17"/>
  <c r="CU130" i="17"/>
  <c r="CV130" i="17"/>
  <c r="CW130" i="17"/>
  <c r="CX130" i="17"/>
  <c r="CY130" i="17"/>
  <c r="CZ130" i="17"/>
  <c r="DA130" i="17"/>
  <c r="DB130" i="17"/>
  <c r="DC130" i="17"/>
  <c r="DD130" i="17"/>
  <c r="DE130" i="17"/>
  <c r="DF130" i="17"/>
  <c r="DG130" i="17"/>
  <c r="DH130" i="17"/>
  <c r="DI130" i="17"/>
  <c r="DJ130" i="17"/>
  <c r="DK130" i="17"/>
  <c r="DL130" i="17"/>
  <c r="DM130" i="17"/>
  <c r="DN130" i="17"/>
  <c r="DO130" i="17"/>
  <c r="DP130" i="17"/>
  <c r="EC130" i="17"/>
  <c r="ED130" i="17"/>
  <c r="EE130" i="17"/>
  <c r="EF130" i="17"/>
  <c r="EG130" i="17"/>
  <c r="EH130" i="17"/>
  <c r="EI130" i="17"/>
  <c r="EJ130" i="17"/>
  <c r="EK130" i="17"/>
  <c r="J131" i="17"/>
  <c r="K131" i="17"/>
  <c r="L131" i="17"/>
  <c r="M131" i="17"/>
  <c r="N131" i="17"/>
  <c r="O131" i="17"/>
  <c r="P131" i="17"/>
  <c r="Q131" i="17"/>
  <c r="R131" i="17"/>
  <c r="S131" i="17"/>
  <c r="T131" i="17"/>
  <c r="U131" i="17"/>
  <c r="V131" i="17"/>
  <c r="W131" i="17"/>
  <c r="X131" i="17"/>
  <c r="Y131" i="17"/>
  <c r="Z131" i="17"/>
  <c r="AA131" i="17"/>
  <c r="AB131" i="17"/>
  <c r="AC131" i="17"/>
  <c r="AD131" i="17"/>
  <c r="AE131" i="17"/>
  <c r="AF131" i="17"/>
  <c r="AG131" i="17"/>
  <c r="AH131" i="17"/>
  <c r="AI131" i="17"/>
  <c r="AJ131" i="17"/>
  <c r="AK131" i="17"/>
  <c r="AL131" i="17"/>
  <c r="AM131" i="17"/>
  <c r="AN131" i="17"/>
  <c r="AO131" i="17"/>
  <c r="AP131" i="17"/>
  <c r="AQ131" i="17"/>
  <c r="AR131" i="17"/>
  <c r="AS131" i="17"/>
  <c r="AT131" i="17"/>
  <c r="AU131" i="17"/>
  <c r="AV131" i="17"/>
  <c r="AW131" i="17"/>
  <c r="AX131" i="17"/>
  <c r="AY131" i="17"/>
  <c r="AZ131" i="17"/>
  <c r="BA131" i="17"/>
  <c r="BB131" i="17"/>
  <c r="BC131" i="17"/>
  <c r="BD131" i="17"/>
  <c r="BE131" i="17"/>
  <c r="BF131" i="17"/>
  <c r="BG131" i="17"/>
  <c r="BH131" i="17"/>
  <c r="BI131" i="17"/>
  <c r="BJ131" i="17"/>
  <c r="BK131" i="17"/>
  <c r="BL131" i="17"/>
  <c r="BM131" i="17"/>
  <c r="BN131" i="17"/>
  <c r="BO131" i="17"/>
  <c r="BP131" i="17"/>
  <c r="BQ131" i="17"/>
  <c r="BR131" i="17"/>
  <c r="BS131" i="17"/>
  <c r="BT131" i="17"/>
  <c r="BU131" i="17"/>
  <c r="BV131" i="17"/>
  <c r="BW131" i="17"/>
  <c r="BX131" i="17"/>
  <c r="BY131" i="17"/>
  <c r="BZ131" i="17"/>
  <c r="CA131" i="17"/>
  <c r="CB131" i="17"/>
  <c r="CC131" i="17"/>
  <c r="CD131" i="17"/>
  <c r="CE131" i="17"/>
  <c r="CF131" i="17"/>
  <c r="CG131" i="17"/>
  <c r="CH131" i="17"/>
  <c r="CI131" i="17"/>
  <c r="CJ131" i="17"/>
  <c r="CK131" i="17"/>
  <c r="CL131" i="17"/>
  <c r="CM131" i="17"/>
  <c r="CN131" i="17"/>
  <c r="CO131" i="17"/>
  <c r="CP131" i="17"/>
  <c r="CQ131" i="17"/>
  <c r="CR131" i="17"/>
  <c r="CS131" i="17"/>
  <c r="CT131" i="17"/>
  <c r="CU131" i="17"/>
  <c r="CV131" i="17"/>
  <c r="CW131" i="17"/>
  <c r="CX131" i="17"/>
  <c r="CY131" i="17"/>
  <c r="CZ131" i="17"/>
  <c r="DA131" i="17"/>
  <c r="DB131" i="17"/>
  <c r="DC131" i="17"/>
  <c r="DD131" i="17"/>
  <c r="DE131" i="17"/>
  <c r="DF131" i="17"/>
  <c r="DG131" i="17"/>
  <c r="DH131" i="17"/>
  <c r="DI131" i="17"/>
  <c r="DJ131" i="17"/>
  <c r="DK131" i="17"/>
  <c r="DL131" i="17"/>
  <c r="DM131" i="17"/>
  <c r="DN131" i="17"/>
  <c r="DO131" i="17"/>
  <c r="DP131" i="17"/>
  <c r="DQ131" i="17"/>
  <c r="ED131" i="17"/>
  <c r="EE131" i="17"/>
  <c r="EF131" i="17"/>
  <c r="EG131" i="17"/>
  <c r="EH131" i="17"/>
  <c r="EI131" i="17"/>
  <c r="EJ131" i="17"/>
  <c r="EK131" i="17"/>
  <c r="J132" i="17"/>
  <c r="K132" i="17"/>
  <c r="L132" i="17"/>
  <c r="M132" i="17"/>
  <c r="N132" i="17"/>
  <c r="O132" i="17"/>
  <c r="P132" i="17"/>
  <c r="Q132" i="17"/>
  <c r="R132" i="17"/>
  <c r="S132" i="17"/>
  <c r="T132" i="17"/>
  <c r="U132" i="17"/>
  <c r="V132" i="17"/>
  <c r="W132" i="17"/>
  <c r="X132" i="17"/>
  <c r="Y132" i="17"/>
  <c r="Z132" i="17"/>
  <c r="AA132" i="17"/>
  <c r="AB132" i="17"/>
  <c r="AC132" i="17"/>
  <c r="AD132" i="17"/>
  <c r="AE132" i="17"/>
  <c r="AF132" i="17"/>
  <c r="AG132" i="17"/>
  <c r="AH132" i="17"/>
  <c r="AI132" i="17"/>
  <c r="AJ132" i="17"/>
  <c r="AK132" i="17"/>
  <c r="AL132" i="17"/>
  <c r="AM132" i="17"/>
  <c r="AN132" i="17"/>
  <c r="AO132" i="17"/>
  <c r="AP132" i="17"/>
  <c r="AQ132" i="17"/>
  <c r="AR132" i="17"/>
  <c r="AS132" i="17"/>
  <c r="AT132" i="17"/>
  <c r="AU132" i="17"/>
  <c r="AV132" i="17"/>
  <c r="AW132" i="17"/>
  <c r="AX132" i="17"/>
  <c r="AY132" i="17"/>
  <c r="AZ132" i="17"/>
  <c r="BA132" i="17"/>
  <c r="BB132" i="17"/>
  <c r="BC132" i="17"/>
  <c r="BD132" i="17"/>
  <c r="BE132" i="17"/>
  <c r="BF132" i="17"/>
  <c r="BG132" i="17"/>
  <c r="BH132" i="17"/>
  <c r="BI132" i="17"/>
  <c r="BJ132" i="17"/>
  <c r="BK132" i="17"/>
  <c r="BL132" i="17"/>
  <c r="BM132" i="17"/>
  <c r="BN132" i="17"/>
  <c r="BO132" i="17"/>
  <c r="BP132" i="17"/>
  <c r="BQ132" i="17"/>
  <c r="BR132" i="17"/>
  <c r="BS132" i="17"/>
  <c r="BT132" i="17"/>
  <c r="BU132" i="17"/>
  <c r="BV132" i="17"/>
  <c r="BW132" i="17"/>
  <c r="BX132" i="17"/>
  <c r="BY132" i="17"/>
  <c r="BZ132" i="17"/>
  <c r="CA132" i="17"/>
  <c r="CB132" i="17"/>
  <c r="CC132" i="17"/>
  <c r="CD132" i="17"/>
  <c r="CE132" i="17"/>
  <c r="CF132" i="17"/>
  <c r="CG132" i="17"/>
  <c r="CH132" i="17"/>
  <c r="CI132" i="17"/>
  <c r="CJ132" i="17"/>
  <c r="CK132" i="17"/>
  <c r="CL132" i="17"/>
  <c r="CM132" i="17"/>
  <c r="CN132" i="17"/>
  <c r="CO132" i="17"/>
  <c r="CP132" i="17"/>
  <c r="CQ132" i="17"/>
  <c r="CR132" i="17"/>
  <c r="CS132" i="17"/>
  <c r="CT132" i="17"/>
  <c r="CU132" i="17"/>
  <c r="CV132" i="17"/>
  <c r="CW132" i="17"/>
  <c r="CX132" i="17"/>
  <c r="CY132" i="17"/>
  <c r="CZ132" i="17"/>
  <c r="DA132" i="17"/>
  <c r="DB132" i="17"/>
  <c r="DC132" i="17"/>
  <c r="DD132" i="17"/>
  <c r="DE132" i="17"/>
  <c r="DF132" i="17"/>
  <c r="DG132" i="17"/>
  <c r="DH132" i="17"/>
  <c r="DI132" i="17"/>
  <c r="DJ132" i="17"/>
  <c r="DK132" i="17"/>
  <c r="DL132" i="17"/>
  <c r="DM132" i="17"/>
  <c r="DN132" i="17"/>
  <c r="DO132" i="17"/>
  <c r="DP132" i="17"/>
  <c r="DQ132" i="17"/>
  <c r="DR132" i="17"/>
  <c r="EE132" i="17"/>
  <c r="EF132" i="17"/>
  <c r="EG132" i="17"/>
  <c r="EH132" i="17"/>
  <c r="EI132" i="17"/>
  <c r="EJ132" i="17"/>
  <c r="EK132" i="17"/>
  <c r="J133" i="17"/>
  <c r="K133" i="17"/>
  <c r="L133" i="17"/>
  <c r="M133" i="17"/>
  <c r="N133" i="17"/>
  <c r="O133" i="17"/>
  <c r="P133" i="17"/>
  <c r="Q133" i="17"/>
  <c r="R133" i="17"/>
  <c r="S133" i="17"/>
  <c r="T133" i="17"/>
  <c r="U133" i="17"/>
  <c r="V133" i="17"/>
  <c r="W133" i="17"/>
  <c r="X133" i="17"/>
  <c r="Y133" i="17"/>
  <c r="Z133" i="17"/>
  <c r="AA133" i="17"/>
  <c r="AB133" i="17"/>
  <c r="AC133" i="17"/>
  <c r="AD133" i="17"/>
  <c r="AE133" i="17"/>
  <c r="AF133" i="17"/>
  <c r="AG133" i="17"/>
  <c r="AH133" i="17"/>
  <c r="AI133" i="17"/>
  <c r="AJ133" i="17"/>
  <c r="AK133" i="17"/>
  <c r="AL133" i="17"/>
  <c r="AM133" i="17"/>
  <c r="AN133" i="17"/>
  <c r="AO133" i="17"/>
  <c r="AP133" i="17"/>
  <c r="AQ133" i="17"/>
  <c r="AR133" i="17"/>
  <c r="AS133" i="17"/>
  <c r="AT133" i="17"/>
  <c r="AU133" i="17"/>
  <c r="AV133" i="17"/>
  <c r="AW133" i="17"/>
  <c r="AX133" i="17"/>
  <c r="AY133" i="17"/>
  <c r="AZ133" i="17"/>
  <c r="BA133" i="17"/>
  <c r="BB133" i="17"/>
  <c r="BC133" i="17"/>
  <c r="BD133" i="17"/>
  <c r="BE133" i="17"/>
  <c r="BF133" i="17"/>
  <c r="BG133" i="17"/>
  <c r="BH133" i="17"/>
  <c r="BI133" i="17"/>
  <c r="BJ133" i="17"/>
  <c r="BK133" i="17"/>
  <c r="BL133" i="17"/>
  <c r="BM133" i="17"/>
  <c r="BN133" i="17"/>
  <c r="BO133" i="17"/>
  <c r="BP133" i="17"/>
  <c r="BQ133" i="17"/>
  <c r="BR133" i="17"/>
  <c r="BS133" i="17"/>
  <c r="BT133" i="17"/>
  <c r="BU133" i="17"/>
  <c r="BV133" i="17"/>
  <c r="BW133" i="17"/>
  <c r="BX133" i="17"/>
  <c r="BY133" i="17"/>
  <c r="BZ133" i="17"/>
  <c r="CA133" i="17"/>
  <c r="CB133" i="17"/>
  <c r="CC133" i="17"/>
  <c r="CD133" i="17"/>
  <c r="CE133" i="17"/>
  <c r="CF133" i="17"/>
  <c r="CG133" i="17"/>
  <c r="CH133" i="17"/>
  <c r="CI133" i="17"/>
  <c r="CJ133" i="17"/>
  <c r="CK133" i="17"/>
  <c r="CL133" i="17"/>
  <c r="CM133" i="17"/>
  <c r="CN133" i="17"/>
  <c r="CO133" i="17"/>
  <c r="CP133" i="17"/>
  <c r="CQ133" i="17"/>
  <c r="CR133" i="17"/>
  <c r="CS133" i="17"/>
  <c r="CT133" i="17"/>
  <c r="CU133" i="17"/>
  <c r="CV133" i="17"/>
  <c r="CW133" i="17"/>
  <c r="CX133" i="17"/>
  <c r="CY133" i="17"/>
  <c r="CZ133" i="17"/>
  <c r="DA133" i="17"/>
  <c r="DB133" i="17"/>
  <c r="DC133" i="17"/>
  <c r="DD133" i="17"/>
  <c r="DE133" i="17"/>
  <c r="DF133" i="17"/>
  <c r="DG133" i="17"/>
  <c r="DH133" i="17"/>
  <c r="DI133" i="17"/>
  <c r="DJ133" i="17"/>
  <c r="DK133" i="17"/>
  <c r="DL133" i="17"/>
  <c r="DM133" i="17"/>
  <c r="DN133" i="17"/>
  <c r="DO133" i="17"/>
  <c r="DP133" i="17"/>
  <c r="DQ133" i="17"/>
  <c r="DR133" i="17"/>
  <c r="DS133" i="17"/>
  <c r="EF133" i="17"/>
  <c r="EG133" i="17"/>
  <c r="EH133" i="17"/>
  <c r="EI133" i="17"/>
  <c r="EJ133" i="17"/>
  <c r="EK133" i="17"/>
  <c r="J134" i="17"/>
  <c r="K134" i="17"/>
  <c r="L134" i="17"/>
  <c r="M134" i="17"/>
  <c r="N134" i="17"/>
  <c r="O134" i="17"/>
  <c r="P134" i="17"/>
  <c r="Q134" i="17"/>
  <c r="R134" i="17"/>
  <c r="S134" i="17"/>
  <c r="T134" i="17"/>
  <c r="U134" i="17"/>
  <c r="V134" i="17"/>
  <c r="W134" i="17"/>
  <c r="X134" i="17"/>
  <c r="Y134" i="17"/>
  <c r="Z134" i="17"/>
  <c r="AA134" i="17"/>
  <c r="AB134" i="17"/>
  <c r="AC134" i="17"/>
  <c r="AD134" i="17"/>
  <c r="AE134" i="17"/>
  <c r="AF134" i="17"/>
  <c r="AG134" i="17"/>
  <c r="AH134" i="17"/>
  <c r="AI134" i="17"/>
  <c r="AJ134" i="17"/>
  <c r="AK134" i="17"/>
  <c r="AL134" i="17"/>
  <c r="AM134" i="17"/>
  <c r="AN134" i="17"/>
  <c r="AO134" i="17"/>
  <c r="AP134" i="17"/>
  <c r="AQ134" i="17"/>
  <c r="AR134" i="17"/>
  <c r="AS134" i="17"/>
  <c r="AT134" i="17"/>
  <c r="AU134" i="17"/>
  <c r="AV134" i="17"/>
  <c r="AW134" i="17"/>
  <c r="AX134" i="17"/>
  <c r="AY134" i="17"/>
  <c r="AZ134" i="17"/>
  <c r="BA134" i="17"/>
  <c r="BB134" i="17"/>
  <c r="BC134" i="17"/>
  <c r="BD134" i="17"/>
  <c r="BE134" i="17"/>
  <c r="BF134" i="17"/>
  <c r="BG134" i="17"/>
  <c r="BH134" i="17"/>
  <c r="BI134" i="17"/>
  <c r="BJ134" i="17"/>
  <c r="BK134" i="17"/>
  <c r="BL134" i="17"/>
  <c r="BM134" i="17"/>
  <c r="BN134" i="17"/>
  <c r="BO134" i="17"/>
  <c r="BP134" i="17"/>
  <c r="BQ134" i="17"/>
  <c r="BR134" i="17"/>
  <c r="BS134" i="17"/>
  <c r="BT134" i="17"/>
  <c r="BU134" i="17"/>
  <c r="BV134" i="17"/>
  <c r="BW134" i="17"/>
  <c r="BX134" i="17"/>
  <c r="BY134" i="17"/>
  <c r="BZ134" i="17"/>
  <c r="CA134" i="17"/>
  <c r="CB134" i="17"/>
  <c r="CC134" i="17"/>
  <c r="CD134" i="17"/>
  <c r="CE134" i="17"/>
  <c r="CF134" i="17"/>
  <c r="CG134" i="17"/>
  <c r="CH134" i="17"/>
  <c r="CI134" i="17"/>
  <c r="CJ134" i="17"/>
  <c r="CK134" i="17"/>
  <c r="CL134" i="17"/>
  <c r="CM134" i="17"/>
  <c r="CN134" i="17"/>
  <c r="CO134" i="17"/>
  <c r="CP134" i="17"/>
  <c r="CQ134" i="17"/>
  <c r="CR134" i="17"/>
  <c r="CS134" i="17"/>
  <c r="CT134" i="17"/>
  <c r="CU134" i="17"/>
  <c r="CV134" i="17"/>
  <c r="CW134" i="17"/>
  <c r="CX134" i="17"/>
  <c r="CY134" i="17"/>
  <c r="CZ134" i="17"/>
  <c r="DA134" i="17"/>
  <c r="DB134" i="17"/>
  <c r="DC134" i="17"/>
  <c r="DD134" i="17"/>
  <c r="DE134" i="17"/>
  <c r="DF134" i="17"/>
  <c r="DG134" i="17"/>
  <c r="DH134" i="17"/>
  <c r="DI134" i="17"/>
  <c r="DJ134" i="17"/>
  <c r="DK134" i="17"/>
  <c r="DL134" i="17"/>
  <c r="DM134" i="17"/>
  <c r="DN134" i="17"/>
  <c r="DO134" i="17"/>
  <c r="DP134" i="17"/>
  <c r="DQ134" i="17"/>
  <c r="DR134" i="17"/>
  <c r="DS134" i="17"/>
  <c r="DT134" i="17"/>
  <c r="EG134" i="17"/>
  <c r="EH134" i="17"/>
  <c r="EI134" i="17"/>
  <c r="EJ134" i="17"/>
  <c r="EK134" i="17"/>
  <c r="J135" i="17"/>
  <c r="K135" i="17"/>
  <c r="L135" i="17"/>
  <c r="M135" i="17"/>
  <c r="N135" i="17"/>
  <c r="O135" i="17"/>
  <c r="P135" i="17"/>
  <c r="Q135" i="17"/>
  <c r="R135" i="17"/>
  <c r="S135" i="17"/>
  <c r="T135" i="17"/>
  <c r="U135" i="17"/>
  <c r="V135" i="17"/>
  <c r="W135" i="17"/>
  <c r="X135" i="17"/>
  <c r="Y135" i="17"/>
  <c r="Z135" i="17"/>
  <c r="AA135" i="17"/>
  <c r="AB135" i="17"/>
  <c r="AC135" i="17"/>
  <c r="AD135" i="17"/>
  <c r="AE135" i="17"/>
  <c r="AF135" i="17"/>
  <c r="AG135" i="17"/>
  <c r="AH135" i="17"/>
  <c r="AI135" i="17"/>
  <c r="AJ135" i="17"/>
  <c r="AK135" i="17"/>
  <c r="AL135" i="17"/>
  <c r="AM135" i="17"/>
  <c r="AN135" i="17"/>
  <c r="AO135" i="17"/>
  <c r="AP135" i="17"/>
  <c r="AQ135" i="17"/>
  <c r="AR135" i="17"/>
  <c r="AS135" i="17"/>
  <c r="AT135" i="17"/>
  <c r="AU135" i="17"/>
  <c r="AV135" i="17"/>
  <c r="AW135" i="17"/>
  <c r="AX135" i="17"/>
  <c r="AY135" i="17"/>
  <c r="AZ135" i="17"/>
  <c r="BA135" i="17"/>
  <c r="BB135" i="17"/>
  <c r="BC135" i="17"/>
  <c r="BD135" i="17"/>
  <c r="BE135" i="17"/>
  <c r="BF135" i="17"/>
  <c r="BG135" i="17"/>
  <c r="BH135" i="17"/>
  <c r="BI135" i="17"/>
  <c r="BJ135" i="17"/>
  <c r="BK135" i="17"/>
  <c r="BL135" i="17"/>
  <c r="BM135" i="17"/>
  <c r="BN135" i="17"/>
  <c r="BO135" i="17"/>
  <c r="BP135" i="17"/>
  <c r="BQ135" i="17"/>
  <c r="BR135" i="17"/>
  <c r="BS135" i="17"/>
  <c r="BT135" i="17"/>
  <c r="BU135" i="17"/>
  <c r="BV135" i="17"/>
  <c r="BW135" i="17"/>
  <c r="BX135" i="17"/>
  <c r="BY135" i="17"/>
  <c r="BZ135" i="17"/>
  <c r="CA135" i="17"/>
  <c r="CB135" i="17"/>
  <c r="CC135" i="17"/>
  <c r="CD135" i="17"/>
  <c r="CE135" i="17"/>
  <c r="CF135" i="17"/>
  <c r="CG135" i="17"/>
  <c r="CH135" i="17"/>
  <c r="CI135" i="17"/>
  <c r="CJ135" i="17"/>
  <c r="CK135" i="17"/>
  <c r="CL135" i="17"/>
  <c r="CM135" i="17"/>
  <c r="CN135" i="17"/>
  <c r="CO135" i="17"/>
  <c r="CP135" i="17"/>
  <c r="CQ135" i="17"/>
  <c r="CR135" i="17"/>
  <c r="CS135" i="17"/>
  <c r="CT135" i="17"/>
  <c r="CU135" i="17"/>
  <c r="CV135" i="17"/>
  <c r="CW135" i="17"/>
  <c r="CX135" i="17"/>
  <c r="CY135" i="17"/>
  <c r="CZ135" i="17"/>
  <c r="DA135" i="17"/>
  <c r="DB135" i="17"/>
  <c r="DC135" i="17"/>
  <c r="DD135" i="17"/>
  <c r="DE135" i="17"/>
  <c r="DF135" i="17"/>
  <c r="DG135" i="17"/>
  <c r="DH135" i="17"/>
  <c r="DI135" i="17"/>
  <c r="DJ135" i="17"/>
  <c r="DK135" i="17"/>
  <c r="DL135" i="17"/>
  <c r="DM135" i="17"/>
  <c r="DN135" i="17"/>
  <c r="DO135" i="17"/>
  <c r="DP135" i="17"/>
  <c r="DQ135" i="17"/>
  <c r="DR135" i="17"/>
  <c r="DS135" i="17"/>
  <c r="DT135" i="17"/>
  <c r="DU135" i="17"/>
  <c r="EH135" i="17"/>
  <c r="EI135" i="17"/>
  <c r="EJ135" i="17"/>
  <c r="EK135" i="17"/>
  <c r="J136" i="17"/>
  <c r="K136" i="17"/>
  <c r="L136" i="17"/>
  <c r="M136" i="17"/>
  <c r="N136" i="17"/>
  <c r="O136" i="17"/>
  <c r="P136" i="17"/>
  <c r="Q136" i="17"/>
  <c r="R136" i="17"/>
  <c r="S136" i="17"/>
  <c r="T136" i="17"/>
  <c r="U136" i="17"/>
  <c r="V136" i="17"/>
  <c r="W136" i="17"/>
  <c r="X136" i="17"/>
  <c r="Y136" i="17"/>
  <c r="Z136" i="17"/>
  <c r="AA136" i="17"/>
  <c r="AB136" i="17"/>
  <c r="AC136" i="17"/>
  <c r="AD136" i="17"/>
  <c r="AE136" i="17"/>
  <c r="AF136" i="17"/>
  <c r="AG136" i="17"/>
  <c r="AH136" i="17"/>
  <c r="AI136" i="17"/>
  <c r="AJ136" i="17"/>
  <c r="AK136" i="17"/>
  <c r="AL136" i="17"/>
  <c r="AM136" i="17"/>
  <c r="AN136" i="17"/>
  <c r="AO136" i="17"/>
  <c r="AP136" i="17"/>
  <c r="AQ136" i="17"/>
  <c r="AR136" i="17"/>
  <c r="AS136" i="17"/>
  <c r="AT136" i="17"/>
  <c r="AU136" i="17"/>
  <c r="AV136" i="17"/>
  <c r="AW136" i="17"/>
  <c r="AX136" i="17"/>
  <c r="AY136" i="17"/>
  <c r="AZ136" i="17"/>
  <c r="BA136" i="17"/>
  <c r="BB136" i="17"/>
  <c r="BC136" i="17"/>
  <c r="BD136" i="17"/>
  <c r="BE136" i="17"/>
  <c r="BF136" i="17"/>
  <c r="BG136" i="17"/>
  <c r="BH136" i="17"/>
  <c r="BI136" i="17"/>
  <c r="BJ136" i="17"/>
  <c r="BK136" i="17"/>
  <c r="BL136" i="17"/>
  <c r="BM136" i="17"/>
  <c r="BN136" i="17"/>
  <c r="BO136" i="17"/>
  <c r="BP136" i="17"/>
  <c r="BQ136" i="17"/>
  <c r="BR136" i="17"/>
  <c r="BS136" i="17"/>
  <c r="BT136" i="17"/>
  <c r="BU136" i="17"/>
  <c r="BV136" i="17"/>
  <c r="BW136" i="17"/>
  <c r="BX136" i="17"/>
  <c r="BY136" i="17"/>
  <c r="BZ136" i="17"/>
  <c r="CA136" i="17"/>
  <c r="CB136" i="17"/>
  <c r="CC136" i="17"/>
  <c r="CD136" i="17"/>
  <c r="CE136" i="17"/>
  <c r="CF136" i="17"/>
  <c r="CG136" i="17"/>
  <c r="CH136" i="17"/>
  <c r="CI136" i="17"/>
  <c r="CJ136" i="17"/>
  <c r="CK136" i="17"/>
  <c r="CL136" i="17"/>
  <c r="CM136" i="17"/>
  <c r="CN136" i="17"/>
  <c r="CO136" i="17"/>
  <c r="CP136" i="17"/>
  <c r="CQ136" i="17"/>
  <c r="CR136" i="17"/>
  <c r="CS136" i="17"/>
  <c r="CT136" i="17"/>
  <c r="CU136" i="17"/>
  <c r="CV136" i="17"/>
  <c r="CW136" i="17"/>
  <c r="CX136" i="17"/>
  <c r="CY136" i="17"/>
  <c r="CZ136" i="17"/>
  <c r="DA136" i="17"/>
  <c r="DB136" i="17"/>
  <c r="DC136" i="17"/>
  <c r="DD136" i="17"/>
  <c r="DE136" i="17"/>
  <c r="DF136" i="17"/>
  <c r="DG136" i="17"/>
  <c r="DH136" i="17"/>
  <c r="DI136" i="17"/>
  <c r="DJ136" i="17"/>
  <c r="DK136" i="17"/>
  <c r="DL136" i="17"/>
  <c r="DM136" i="17"/>
  <c r="DN136" i="17"/>
  <c r="DO136" i="17"/>
  <c r="DP136" i="17"/>
  <c r="DQ136" i="17"/>
  <c r="DR136" i="17"/>
  <c r="DS136" i="17"/>
  <c r="DT136" i="17"/>
  <c r="DU136" i="17"/>
  <c r="DV136" i="17"/>
  <c r="EI136" i="17"/>
  <c r="EJ136" i="17"/>
  <c r="EK136" i="17"/>
  <c r="J137" i="17"/>
  <c r="K137" i="17"/>
  <c r="L137" i="17"/>
  <c r="M137" i="17"/>
  <c r="N137" i="17"/>
  <c r="O137" i="17"/>
  <c r="P137" i="17"/>
  <c r="Q137" i="17"/>
  <c r="R137" i="17"/>
  <c r="S137" i="17"/>
  <c r="T137" i="17"/>
  <c r="U137" i="17"/>
  <c r="V137" i="17"/>
  <c r="W137" i="17"/>
  <c r="X137" i="17"/>
  <c r="Y137" i="17"/>
  <c r="Z137" i="17"/>
  <c r="AA137" i="17"/>
  <c r="AB137" i="17"/>
  <c r="AC137" i="17"/>
  <c r="AD137" i="17"/>
  <c r="AE137" i="17"/>
  <c r="AF137" i="17"/>
  <c r="AG137" i="17"/>
  <c r="AH137" i="17"/>
  <c r="AI137" i="17"/>
  <c r="AJ137" i="17"/>
  <c r="AK137" i="17"/>
  <c r="AL137" i="17"/>
  <c r="AM137" i="17"/>
  <c r="AN137" i="17"/>
  <c r="AO137" i="17"/>
  <c r="AP137" i="17"/>
  <c r="AQ137" i="17"/>
  <c r="AR137" i="17"/>
  <c r="AS137" i="17"/>
  <c r="AT137" i="17"/>
  <c r="AU137" i="17"/>
  <c r="AV137" i="17"/>
  <c r="AW137" i="17"/>
  <c r="AX137" i="17"/>
  <c r="AY137" i="17"/>
  <c r="AZ137" i="17"/>
  <c r="BA137" i="17"/>
  <c r="BB137" i="17"/>
  <c r="BC137" i="17"/>
  <c r="BD137" i="17"/>
  <c r="BE137" i="17"/>
  <c r="BF137" i="17"/>
  <c r="BG137" i="17"/>
  <c r="BH137" i="17"/>
  <c r="BI137" i="17"/>
  <c r="BJ137" i="17"/>
  <c r="BK137" i="17"/>
  <c r="BL137" i="17"/>
  <c r="BM137" i="17"/>
  <c r="BN137" i="17"/>
  <c r="BO137" i="17"/>
  <c r="BP137" i="17"/>
  <c r="BQ137" i="17"/>
  <c r="BR137" i="17"/>
  <c r="BS137" i="17"/>
  <c r="BT137" i="17"/>
  <c r="BU137" i="17"/>
  <c r="BV137" i="17"/>
  <c r="BW137" i="17"/>
  <c r="BX137" i="17"/>
  <c r="BY137" i="17"/>
  <c r="BZ137" i="17"/>
  <c r="CA137" i="17"/>
  <c r="CB137" i="17"/>
  <c r="CC137" i="17"/>
  <c r="CD137" i="17"/>
  <c r="CE137" i="17"/>
  <c r="CF137" i="17"/>
  <c r="CG137" i="17"/>
  <c r="CH137" i="17"/>
  <c r="CI137" i="17"/>
  <c r="CJ137" i="17"/>
  <c r="CK137" i="17"/>
  <c r="CL137" i="17"/>
  <c r="CM137" i="17"/>
  <c r="CN137" i="17"/>
  <c r="CO137" i="17"/>
  <c r="CP137" i="17"/>
  <c r="CQ137" i="17"/>
  <c r="CR137" i="17"/>
  <c r="CS137" i="17"/>
  <c r="CT137" i="17"/>
  <c r="CU137" i="17"/>
  <c r="CV137" i="17"/>
  <c r="CW137" i="17"/>
  <c r="CX137" i="17"/>
  <c r="CY137" i="17"/>
  <c r="CZ137" i="17"/>
  <c r="DA137" i="17"/>
  <c r="DB137" i="17"/>
  <c r="DC137" i="17"/>
  <c r="DD137" i="17"/>
  <c r="DE137" i="17"/>
  <c r="DF137" i="17"/>
  <c r="DG137" i="17"/>
  <c r="DH137" i="17"/>
  <c r="DI137" i="17"/>
  <c r="DJ137" i="17"/>
  <c r="DK137" i="17"/>
  <c r="DL137" i="17"/>
  <c r="DM137" i="17"/>
  <c r="DN137" i="17"/>
  <c r="DO137" i="17"/>
  <c r="DP137" i="17"/>
  <c r="DQ137" i="17"/>
  <c r="DR137" i="17"/>
  <c r="DS137" i="17"/>
  <c r="DT137" i="17"/>
  <c r="DU137" i="17"/>
  <c r="DV137" i="17"/>
  <c r="DW137" i="17"/>
  <c r="EJ137" i="17"/>
  <c r="EK137" i="17"/>
  <c r="J138" i="17"/>
  <c r="K138" i="17"/>
  <c r="L138" i="17"/>
  <c r="M138" i="17"/>
  <c r="N138" i="17"/>
  <c r="O138" i="17"/>
  <c r="P138" i="17"/>
  <c r="Q138" i="17"/>
  <c r="R138" i="17"/>
  <c r="S138" i="17"/>
  <c r="T138" i="17"/>
  <c r="U138" i="17"/>
  <c r="V138" i="17"/>
  <c r="W138" i="17"/>
  <c r="X138" i="17"/>
  <c r="Y138" i="17"/>
  <c r="Z138" i="17"/>
  <c r="AA138" i="17"/>
  <c r="AB138" i="17"/>
  <c r="AC138" i="17"/>
  <c r="AD138" i="17"/>
  <c r="AE138" i="17"/>
  <c r="AF138" i="17"/>
  <c r="AG138" i="17"/>
  <c r="AH138" i="17"/>
  <c r="AI138" i="17"/>
  <c r="AJ138" i="17"/>
  <c r="AK138" i="17"/>
  <c r="AL138" i="17"/>
  <c r="AM138" i="17"/>
  <c r="AN138" i="17"/>
  <c r="AO138" i="17"/>
  <c r="AP138" i="17"/>
  <c r="AQ138" i="17"/>
  <c r="AR138" i="17"/>
  <c r="AS138" i="17"/>
  <c r="AT138" i="17"/>
  <c r="AU138" i="17"/>
  <c r="AV138" i="17"/>
  <c r="AW138" i="17"/>
  <c r="AX138" i="17"/>
  <c r="AY138" i="17"/>
  <c r="AZ138" i="17"/>
  <c r="BA138" i="17"/>
  <c r="BB138" i="17"/>
  <c r="BC138" i="17"/>
  <c r="BD138" i="17"/>
  <c r="BE138" i="17"/>
  <c r="BF138" i="17"/>
  <c r="BG138" i="17"/>
  <c r="BH138" i="17"/>
  <c r="BI138" i="17"/>
  <c r="BJ138" i="17"/>
  <c r="BK138" i="17"/>
  <c r="BL138" i="17"/>
  <c r="BM138" i="17"/>
  <c r="BN138" i="17"/>
  <c r="BO138" i="17"/>
  <c r="BP138" i="17"/>
  <c r="BQ138" i="17"/>
  <c r="BR138" i="17"/>
  <c r="BS138" i="17"/>
  <c r="BT138" i="17"/>
  <c r="BU138" i="17"/>
  <c r="BV138" i="17"/>
  <c r="BW138" i="17"/>
  <c r="BX138" i="17"/>
  <c r="BY138" i="17"/>
  <c r="BZ138" i="17"/>
  <c r="CA138" i="17"/>
  <c r="CB138" i="17"/>
  <c r="CC138" i="17"/>
  <c r="CD138" i="17"/>
  <c r="CE138" i="17"/>
  <c r="CF138" i="17"/>
  <c r="CG138" i="17"/>
  <c r="CH138" i="17"/>
  <c r="CI138" i="17"/>
  <c r="CJ138" i="17"/>
  <c r="CK138" i="17"/>
  <c r="CL138" i="17"/>
  <c r="CM138" i="17"/>
  <c r="CN138" i="17"/>
  <c r="CO138" i="17"/>
  <c r="CP138" i="17"/>
  <c r="CQ138" i="17"/>
  <c r="CR138" i="17"/>
  <c r="CS138" i="17"/>
  <c r="CT138" i="17"/>
  <c r="CU138" i="17"/>
  <c r="CV138" i="17"/>
  <c r="CW138" i="17"/>
  <c r="CX138" i="17"/>
  <c r="CY138" i="17"/>
  <c r="CZ138" i="17"/>
  <c r="DA138" i="17"/>
  <c r="DB138" i="17"/>
  <c r="DC138" i="17"/>
  <c r="DD138" i="17"/>
  <c r="DE138" i="17"/>
  <c r="DF138" i="17"/>
  <c r="DG138" i="17"/>
  <c r="DH138" i="17"/>
  <c r="DI138" i="17"/>
  <c r="DJ138" i="17"/>
  <c r="DK138" i="17"/>
  <c r="DL138" i="17"/>
  <c r="DM138" i="17"/>
  <c r="DN138" i="17"/>
  <c r="DO138" i="17"/>
  <c r="DP138" i="17"/>
  <c r="DQ138" i="17"/>
  <c r="DR138" i="17"/>
  <c r="DS138" i="17"/>
  <c r="DT138" i="17"/>
  <c r="DU138" i="17"/>
  <c r="DV138" i="17"/>
  <c r="DW138" i="17"/>
  <c r="DX138" i="17"/>
  <c r="EK138" i="17"/>
  <c r="J139" i="17"/>
  <c r="K139" i="17"/>
  <c r="L139" i="17"/>
  <c r="M139" i="17"/>
  <c r="N139" i="17"/>
  <c r="O139" i="17"/>
  <c r="P139" i="17"/>
  <c r="Q139" i="17"/>
  <c r="R139" i="17"/>
  <c r="S139" i="17"/>
  <c r="T139" i="17"/>
  <c r="U139" i="17"/>
  <c r="V139" i="17"/>
  <c r="W139" i="17"/>
  <c r="X139" i="17"/>
  <c r="Y139" i="17"/>
  <c r="Z139" i="17"/>
  <c r="AA139" i="17"/>
  <c r="AB139" i="17"/>
  <c r="AC139" i="17"/>
  <c r="AD139" i="17"/>
  <c r="AE139" i="17"/>
  <c r="AF139" i="17"/>
  <c r="AG139" i="17"/>
  <c r="AH139" i="17"/>
  <c r="AI139" i="17"/>
  <c r="AJ139" i="17"/>
  <c r="AK139" i="17"/>
  <c r="AL139" i="17"/>
  <c r="AM139" i="17"/>
  <c r="AN139" i="17"/>
  <c r="AO139" i="17"/>
  <c r="AP139" i="17"/>
  <c r="AQ139" i="17"/>
  <c r="AR139" i="17"/>
  <c r="AS139" i="17"/>
  <c r="AT139" i="17"/>
  <c r="AU139" i="17"/>
  <c r="AV139" i="17"/>
  <c r="AW139" i="17"/>
  <c r="AX139" i="17"/>
  <c r="AY139" i="17"/>
  <c r="AZ139" i="17"/>
  <c r="BA139" i="17"/>
  <c r="BB139" i="17"/>
  <c r="BC139" i="17"/>
  <c r="BD139" i="17"/>
  <c r="BE139" i="17"/>
  <c r="BF139" i="17"/>
  <c r="BG139" i="17"/>
  <c r="BH139" i="17"/>
  <c r="BI139" i="17"/>
  <c r="BJ139" i="17"/>
  <c r="BK139" i="17"/>
  <c r="BL139" i="17"/>
  <c r="BM139" i="17"/>
  <c r="BN139" i="17"/>
  <c r="BO139" i="17"/>
  <c r="BP139" i="17"/>
  <c r="BQ139" i="17"/>
  <c r="BR139" i="17"/>
  <c r="BS139" i="17"/>
  <c r="BT139" i="17"/>
  <c r="BU139" i="17"/>
  <c r="BV139" i="17"/>
  <c r="BW139" i="17"/>
  <c r="BX139" i="17"/>
  <c r="BY139" i="17"/>
  <c r="BZ139" i="17"/>
  <c r="CA139" i="17"/>
  <c r="CB139" i="17"/>
  <c r="CC139" i="17"/>
  <c r="CD139" i="17"/>
  <c r="CE139" i="17"/>
  <c r="CF139" i="17"/>
  <c r="CG139" i="17"/>
  <c r="CH139" i="17"/>
  <c r="CI139" i="17"/>
  <c r="CJ139" i="17"/>
  <c r="CK139" i="17"/>
  <c r="CL139" i="17"/>
  <c r="CM139" i="17"/>
  <c r="CN139" i="17"/>
  <c r="CO139" i="17"/>
  <c r="CP139" i="17"/>
  <c r="CQ139" i="17"/>
  <c r="CR139" i="17"/>
  <c r="CS139" i="17"/>
  <c r="CT139" i="17"/>
  <c r="CU139" i="17"/>
  <c r="CV139" i="17"/>
  <c r="CW139" i="17"/>
  <c r="CX139" i="17"/>
  <c r="CY139" i="17"/>
  <c r="CZ139" i="17"/>
  <c r="DA139" i="17"/>
  <c r="DB139" i="17"/>
  <c r="DC139" i="17"/>
  <c r="DD139" i="17"/>
  <c r="DE139" i="17"/>
  <c r="DF139" i="17"/>
  <c r="DG139" i="17"/>
  <c r="DH139" i="17"/>
  <c r="DI139" i="17"/>
  <c r="DJ139" i="17"/>
  <c r="DK139" i="17"/>
  <c r="DL139" i="17"/>
  <c r="DM139" i="17"/>
  <c r="DN139" i="17"/>
  <c r="DO139" i="17"/>
  <c r="DP139" i="17"/>
  <c r="DQ139" i="17"/>
  <c r="DR139" i="17"/>
  <c r="DS139" i="17"/>
  <c r="DT139" i="17"/>
  <c r="DU139" i="17"/>
  <c r="DV139" i="17"/>
  <c r="DW139" i="17"/>
  <c r="DX139" i="17"/>
  <c r="DY139" i="17"/>
  <c r="J140" i="17"/>
  <c r="K140" i="17"/>
  <c r="L140" i="17"/>
  <c r="M140" i="17"/>
  <c r="N140" i="17"/>
  <c r="O140" i="17"/>
  <c r="P140" i="17"/>
  <c r="Q140" i="17"/>
  <c r="R140" i="17"/>
  <c r="S140" i="17"/>
  <c r="T140" i="17"/>
  <c r="U140" i="17"/>
  <c r="V140" i="17"/>
  <c r="W140" i="17"/>
  <c r="X140" i="17"/>
  <c r="Y140" i="17"/>
  <c r="Z140" i="17"/>
  <c r="AA140" i="17"/>
  <c r="AB140" i="17"/>
  <c r="AC140" i="17"/>
  <c r="AD140" i="17"/>
  <c r="AE140" i="17"/>
  <c r="AF140" i="17"/>
  <c r="AG140" i="17"/>
  <c r="AH140" i="17"/>
  <c r="AI140" i="17"/>
  <c r="AJ140" i="17"/>
  <c r="AK140" i="17"/>
  <c r="AL140" i="17"/>
  <c r="AM140" i="17"/>
  <c r="AN140" i="17"/>
  <c r="AO140" i="17"/>
  <c r="AP140" i="17"/>
  <c r="AQ140" i="17"/>
  <c r="AR140" i="17"/>
  <c r="AS140" i="17"/>
  <c r="AT140" i="17"/>
  <c r="AU140" i="17"/>
  <c r="AV140" i="17"/>
  <c r="AW140" i="17"/>
  <c r="AX140" i="17"/>
  <c r="AY140" i="17"/>
  <c r="AZ140" i="17"/>
  <c r="BA140" i="17"/>
  <c r="BB140" i="17"/>
  <c r="BC140" i="17"/>
  <c r="BD140" i="17"/>
  <c r="BE140" i="17"/>
  <c r="BF140" i="17"/>
  <c r="BG140" i="17"/>
  <c r="BH140" i="17"/>
  <c r="BI140" i="17"/>
  <c r="BJ140" i="17"/>
  <c r="BK140" i="17"/>
  <c r="BL140" i="17"/>
  <c r="BM140" i="17"/>
  <c r="BN140" i="17"/>
  <c r="BO140" i="17"/>
  <c r="BP140" i="17"/>
  <c r="BQ140" i="17"/>
  <c r="BR140" i="17"/>
  <c r="BS140" i="17"/>
  <c r="BT140" i="17"/>
  <c r="BU140" i="17"/>
  <c r="BV140" i="17"/>
  <c r="BW140" i="17"/>
  <c r="BX140" i="17"/>
  <c r="BY140" i="17"/>
  <c r="BZ140" i="17"/>
  <c r="CA140" i="17"/>
  <c r="CB140" i="17"/>
  <c r="CC140" i="17"/>
  <c r="CD140" i="17"/>
  <c r="CE140" i="17"/>
  <c r="CF140" i="17"/>
  <c r="CG140" i="17"/>
  <c r="CH140" i="17"/>
  <c r="CI140" i="17"/>
  <c r="CJ140" i="17"/>
  <c r="CK140" i="17"/>
  <c r="CL140" i="17"/>
  <c r="CM140" i="17"/>
  <c r="CN140" i="17"/>
  <c r="CO140" i="17"/>
  <c r="CP140" i="17"/>
  <c r="CQ140" i="17"/>
  <c r="CR140" i="17"/>
  <c r="CS140" i="17"/>
  <c r="CT140" i="17"/>
  <c r="CU140" i="17"/>
  <c r="CV140" i="17"/>
  <c r="CW140" i="17"/>
  <c r="CX140" i="17"/>
  <c r="CY140" i="17"/>
  <c r="CZ140" i="17"/>
  <c r="DA140" i="17"/>
  <c r="DB140" i="17"/>
  <c r="DC140" i="17"/>
  <c r="DD140" i="17"/>
  <c r="DE140" i="17"/>
  <c r="DF140" i="17"/>
  <c r="DG140" i="17"/>
  <c r="DH140" i="17"/>
  <c r="DI140" i="17"/>
  <c r="DJ140" i="17"/>
  <c r="DK140" i="17"/>
  <c r="DL140" i="17"/>
  <c r="DM140" i="17"/>
  <c r="DN140" i="17"/>
  <c r="DO140" i="17"/>
  <c r="DP140" i="17"/>
  <c r="DQ140" i="17"/>
  <c r="DR140" i="17"/>
  <c r="DS140" i="17"/>
  <c r="DT140" i="17"/>
  <c r="DU140" i="17"/>
  <c r="DV140" i="17"/>
  <c r="DW140" i="17"/>
  <c r="DX140" i="17"/>
  <c r="DY140" i="17"/>
  <c r="DZ140" i="17"/>
  <c r="J141" i="17"/>
  <c r="K141" i="17"/>
  <c r="L141" i="17"/>
  <c r="M141" i="17"/>
  <c r="N141" i="17"/>
  <c r="O141" i="17"/>
  <c r="P141" i="17"/>
  <c r="Q141" i="17"/>
  <c r="R141" i="17"/>
  <c r="S141" i="17"/>
  <c r="T141" i="17"/>
  <c r="U141" i="17"/>
  <c r="V141" i="17"/>
  <c r="W141" i="17"/>
  <c r="X141" i="17"/>
  <c r="Y141" i="17"/>
  <c r="Z141" i="17"/>
  <c r="AA141" i="17"/>
  <c r="AB141" i="17"/>
  <c r="AC141" i="17"/>
  <c r="AD141" i="17"/>
  <c r="AE141" i="17"/>
  <c r="AF141" i="17"/>
  <c r="AG141" i="17"/>
  <c r="AH141" i="17"/>
  <c r="AI141" i="17"/>
  <c r="AJ141" i="17"/>
  <c r="AK141" i="17"/>
  <c r="AL141" i="17"/>
  <c r="AM141" i="17"/>
  <c r="AN141" i="17"/>
  <c r="AO141" i="17"/>
  <c r="AP141" i="17"/>
  <c r="AQ141" i="17"/>
  <c r="AR141" i="17"/>
  <c r="AS141" i="17"/>
  <c r="AT141" i="17"/>
  <c r="AU141" i="17"/>
  <c r="AV141" i="17"/>
  <c r="AW141" i="17"/>
  <c r="AX141" i="17"/>
  <c r="AY141" i="17"/>
  <c r="AZ141" i="17"/>
  <c r="BA141" i="17"/>
  <c r="BB141" i="17"/>
  <c r="BC141" i="17"/>
  <c r="BD141" i="17"/>
  <c r="BE141" i="17"/>
  <c r="BF141" i="17"/>
  <c r="BG141" i="17"/>
  <c r="BH141" i="17"/>
  <c r="BI141" i="17"/>
  <c r="BJ141" i="17"/>
  <c r="BK141" i="17"/>
  <c r="BL141" i="17"/>
  <c r="BM141" i="17"/>
  <c r="BN141" i="17"/>
  <c r="BO141" i="17"/>
  <c r="BP141" i="17"/>
  <c r="BQ141" i="17"/>
  <c r="BR141" i="17"/>
  <c r="BS141" i="17"/>
  <c r="BT141" i="17"/>
  <c r="BU141" i="17"/>
  <c r="BV141" i="17"/>
  <c r="BW141" i="17"/>
  <c r="BX141" i="17"/>
  <c r="BY141" i="17"/>
  <c r="BZ141" i="17"/>
  <c r="CA141" i="17"/>
  <c r="CB141" i="17"/>
  <c r="CC141" i="17"/>
  <c r="CD141" i="17"/>
  <c r="CE141" i="17"/>
  <c r="CF141" i="17"/>
  <c r="CG141" i="17"/>
  <c r="CH141" i="17"/>
  <c r="CI141" i="17"/>
  <c r="CJ141" i="17"/>
  <c r="CK141" i="17"/>
  <c r="CL141" i="17"/>
  <c r="CM141" i="17"/>
  <c r="CN141" i="17"/>
  <c r="CO141" i="17"/>
  <c r="CP141" i="17"/>
  <c r="CQ141" i="17"/>
  <c r="CR141" i="17"/>
  <c r="CS141" i="17"/>
  <c r="CT141" i="17"/>
  <c r="CU141" i="17"/>
  <c r="CV141" i="17"/>
  <c r="CW141" i="17"/>
  <c r="CX141" i="17"/>
  <c r="CY141" i="17"/>
  <c r="CZ141" i="17"/>
  <c r="DA141" i="17"/>
  <c r="DB141" i="17"/>
  <c r="DC141" i="17"/>
  <c r="DD141" i="17"/>
  <c r="DE141" i="17"/>
  <c r="DF141" i="17"/>
  <c r="DG141" i="17"/>
  <c r="DH141" i="17"/>
  <c r="DI141" i="17"/>
  <c r="DJ141" i="17"/>
  <c r="DK141" i="17"/>
  <c r="DL141" i="17"/>
  <c r="DM141" i="17"/>
  <c r="DN141" i="17"/>
  <c r="DO141" i="17"/>
  <c r="DP141" i="17"/>
  <c r="DQ141" i="17"/>
  <c r="DR141" i="17"/>
  <c r="DS141" i="17"/>
  <c r="DT141" i="17"/>
  <c r="DU141" i="17"/>
  <c r="DV141" i="17"/>
  <c r="DW141" i="17"/>
  <c r="DX141" i="17"/>
  <c r="DY141" i="17"/>
  <c r="DZ141" i="17"/>
  <c r="EA141" i="17"/>
  <c r="DO127" i="17"/>
  <c r="G127" i="17"/>
  <c r="H127" i="17"/>
  <c r="DV128" i="17"/>
  <c r="G128" i="17"/>
  <c r="H128" i="17" s="1"/>
  <c r="DT129" i="17"/>
  <c r="G129" i="17"/>
  <c r="H129" i="17" s="1"/>
  <c r="DR130" i="17"/>
  <c r="G130" i="17"/>
  <c r="H130" i="17" s="1"/>
  <c r="DX131" i="17"/>
  <c r="G131" i="17"/>
  <c r="H131" i="17"/>
  <c r="DW132" i="17"/>
  <c r="G132" i="17"/>
  <c r="H132" i="17" s="1"/>
  <c r="DU133" i="17"/>
  <c r="G133" i="17"/>
  <c r="H133" i="17"/>
  <c r="EB134" i="17"/>
  <c r="G134" i="17"/>
  <c r="H134" i="17" s="1"/>
  <c r="G135" i="17"/>
  <c r="H135" i="17"/>
  <c r="DY136" i="17"/>
  <c r="G136" i="17"/>
  <c r="H136" i="17" s="1"/>
  <c r="EE137" i="17"/>
  <c r="G137" i="17"/>
  <c r="H137" i="17" s="1"/>
  <c r="G138" i="17"/>
  <c r="H138" i="17" s="1"/>
  <c r="EA139" i="17"/>
  <c r="G139" i="17"/>
  <c r="H139" i="17"/>
  <c r="G140" i="17"/>
  <c r="H140" i="17" s="1"/>
  <c r="G141" i="17"/>
  <c r="H141" i="17"/>
  <c r="G142" i="17"/>
  <c r="H142" i="17" s="1"/>
  <c r="G143" i="17"/>
  <c r="H143" i="17"/>
  <c r="G144" i="17"/>
  <c r="H144" i="17" s="1"/>
  <c r="G145" i="17"/>
  <c r="H145" i="17" s="1"/>
  <c r="G146" i="17"/>
  <c r="H146" i="17" s="1"/>
  <c r="G147" i="17"/>
  <c r="H147" i="17"/>
  <c r="G148" i="17"/>
  <c r="H148" i="17" s="1"/>
  <c r="I44" i="9"/>
  <c r="H44" i="9"/>
  <c r="DC188" i="13"/>
  <c r="DD188" i="13"/>
  <c r="DE188" i="13"/>
  <c r="DF188" i="13"/>
  <c r="DG188" i="13"/>
  <c r="DH188" i="13"/>
  <c r="DI188" i="13"/>
  <c r="DC220" i="13"/>
  <c r="DD220" i="13"/>
  <c r="DE220" i="13"/>
  <c r="DF220" i="13"/>
  <c r="DG220" i="13"/>
  <c r="DH220" i="13"/>
  <c r="DI220" i="13"/>
  <c r="BN188" i="13"/>
  <c r="BO188" i="13"/>
  <c r="BP188" i="13"/>
  <c r="BQ188" i="13"/>
  <c r="BR188" i="13"/>
  <c r="BS188" i="13"/>
  <c r="BT188" i="13"/>
  <c r="BU188" i="13"/>
  <c r="BV188" i="13"/>
  <c r="BW188" i="13"/>
  <c r="BX188" i="13"/>
  <c r="BY188" i="13"/>
  <c r="BZ188" i="13"/>
  <c r="CA188" i="13"/>
  <c r="CB188" i="13"/>
  <c r="CC188" i="13"/>
  <c r="CD188" i="13"/>
  <c r="CE188" i="13"/>
  <c r="CF188" i="13"/>
  <c r="CG188" i="13"/>
  <c r="CH188" i="13"/>
  <c r="CI188" i="13"/>
  <c r="CJ188" i="13"/>
  <c r="CK188" i="13"/>
  <c r="CL188" i="13"/>
  <c r="CM188" i="13"/>
  <c r="CN188" i="13"/>
  <c r="CO188" i="13"/>
  <c r="CP188" i="13"/>
  <c r="CQ188" i="13"/>
  <c r="CR188" i="13"/>
  <c r="CS188" i="13"/>
  <c r="CT188" i="13"/>
  <c r="CU188" i="13"/>
  <c r="CV188" i="13"/>
  <c r="CW188" i="13"/>
  <c r="CX188" i="13"/>
  <c r="CY188" i="13"/>
  <c r="CZ188" i="13"/>
  <c r="DA188" i="13"/>
  <c r="DB188" i="13"/>
  <c r="BN220" i="13"/>
  <c r="BO220" i="13"/>
  <c r="BP220" i="13"/>
  <c r="BQ220" i="13"/>
  <c r="BR220" i="13"/>
  <c r="BS220" i="13"/>
  <c r="BT220" i="13"/>
  <c r="BU220" i="13"/>
  <c r="BV220" i="13"/>
  <c r="BW220" i="13"/>
  <c r="BX220" i="13"/>
  <c r="BY220" i="13"/>
  <c r="BZ220" i="13"/>
  <c r="CA220" i="13"/>
  <c r="CB220" i="13"/>
  <c r="CC220" i="13"/>
  <c r="CD220" i="13"/>
  <c r="CE220" i="13"/>
  <c r="CF220" i="13"/>
  <c r="CG220" i="13"/>
  <c r="CH220" i="13"/>
  <c r="CI220" i="13"/>
  <c r="CJ220" i="13"/>
  <c r="CK220" i="13"/>
  <c r="CL220" i="13"/>
  <c r="CM220" i="13"/>
  <c r="CN220" i="13"/>
  <c r="CO220" i="13"/>
  <c r="CP220" i="13"/>
  <c r="CQ220" i="13"/>
  <c r="CR220" i="13"/>
  <c r="CS220" i="13"/>
  <c r="CT220" i="13"/>
  <c r="CU220" i="13"/>
  <c r="CV220" i="13"/>
  <c r="CW220" i="13"/>
  <c r="CX220" i="13"/>
  <c r="CY220" i="13"/>
  <c r="CZ220" i="13"/>
  <c r="DA220" i="13"/>
  <c r="DB220" i="13"/>
  <c r="BL14" i="10"/>
  <c r="BM14" i="10"/>
  <c r="BN14" i="10"/>
  <c r="BO14" i="10"/>
  <c r="BP14" i="10"/>
  <c r="BQ14" i="10"/>
  <c r="BR14" i="10"/>
  <c r="BS14" i="10"/>
  <c r="BT14" i="10"/>
  <c r="BU14" i="10"/>
  <c r="BV14" i="10"/>
  <c r="BW14" i="10"/>
  <c r="BX14" i="10"/>
  <c r="BY14" i="10"/>
  <c r="BZ14" i="10"/>
  <c r="CA14" i="10"/>
  <c r="CB14" i="10"/>
  <c r="CC14" i="10"/>
  <c r="CD14" i="10"/>
  <c r="CE14" i="10"/>
  <c r="CF14" i="10"/>
  <c r="CG14" i="10"/>
  <c r="CH14" i="10"/>
  <c r="CI14" i="10"/>
  <c r="CJ14" i="10"/>
  <c r="CK14" i="10"/>
  <c r="CL14" i="10"/>
  <c r="CM14" i="10"/>
  <c r="CN14" i="10"/>
  <c r="CO14" i="10"/>
  <c r="CP14" i="10"/>
  <c r="CQ14" i="10"/>
  <c r="CR14" i="10"/>
  <c r="CS14" i="10"/>
  <c r="CT14" i="10"/>
  <c r="CU14" i="10"/>
  <c r="CV14" i="10"/>
  <c r="CW14" i="10"/>
  <c r="CX14" i="10"/>
  <c r="CY14" i="10"/>
  <c r="CZ14" i="10"/>
  <c r="DA14" i="10"/>
  <c r="DB14" i="10"/>
  <c r="DC14" i="10"/>
  <c r="DD14" i="10"/>
  <c r="DE14" i="10"/>
  <c r="DF14" i="10"/>
  <c r="DG14" i="10"/>
  <c r="BL15" i="10"/>
  <c r="BM15" i="10"/>
  <c r="BN15" i="10"/>
  <c r="BO15" i="10"/>
  <c r="BP15" i="10"/>
  <c r="BQ15" i="10"/>
  <c r="BR15" i="10"/>
  <c r="BS15" i="10"/>
  <c r="BT15" i="10"/>
  <c r="BU15" i="10"/>
  <c r="BV15" i="10"/>
  <c r="BW15" i="10"/>
  <c r="BX15" i="10"/>
  <c r="BY15" i="10"/>
  <c r="BZ15" i="10"/>
  <c r="CA15" i="10"/>
  <c r="CB15" i="10"/>
  <c r="CC15" i="10"/>
  <c r="CD15" i="10"/>
  <c r="CE15" i="10"/>
  <c r="CF15" i="10"/>
  <c r="CG15" i="10"/>
  <c r="CH15" i="10"/>
  <c r="CI15" i="10"/>
  <c r="CJ15" i="10"/>
  <c r="CK15" i="10"/>
  <c r="CL15" i="10"/>
  <c r="CM15" i="10"/>
  <c r="CN15" i="10"/>
  <c r="CO15" i="10"/>
  <c r="CP15" i="10"/>
  <c r="CQ15" i="10"/>
  <c r="CR15" i="10"/>
  <c r="CS15" i="10"/>
  <c r="CT15" i="10"/>
  <c r="CU15" i="10"/>
  <c r="CV15" i="10"/>
  <c r="CW15" i="10"/>
  <c r="CX15" i="10"/>
  <c r="CY15" i="10"/>
  <c r="CZ15" i="10"/>
  <c r="DA15" i="10"/>
  <c r="DB15" i="10"/>
  <c r="DC15" i="10"/>
  <c r="DD15" i="10"/>
  <c r="DE15" i="10"/>
  <c r="DF15" i="10"/>
  <c r="DG15" i="10"/>
  <c r="BL41" i="10"/>
  <c r="BM41" i="10"/>
  <c r="BN41" i="10"/>
  <c r="BO41" i="10"/>
  <c r="BP41" i="10"/>
  <c r="BQ41" i="10"/>
  <c r="BR41" i="10"/>
  <c r="BS41" i="10"/>
  <c r="BT41" i="10"/>
  <c r="BU41" i="10"/>
  <c r="BV41" i="10"/>
  <c r="BW41" i="10"/>
  <c r="BX41" i="10"/>
  <c r="BY41" i="10"/>
  <c r="BZ41" i="10"/>
  <c r="CA41" i="10"/>
  <c r="CB41" i="10"/>
  <c r="CC41" i="10"/>
  <c r="CD41" i="10"/>
  <c r="CE41" i="10"/>
  <c r="CF41" i="10"/>
  <c r="CG41" i="10"/>
  <c r="CH41" i="10"/>
  <c r="CI41" i="10"/>
  <c r="CJ41" i="10"/>
  <c r="CK41" i="10"/>
  <c r="CL41" i="10"/>
  <c r="CM41" i="10"/>
  <c r="CN41" i="10"/>
  <c r="CO41" i="10"/>
  <c r="CP41" i="10"/>
  <c r="CQ41" i="10"/>
  <c r="CR41" i="10"/>
  <c r="CS41" i="10"/>
  <c r="CT41" i="10"/>
  <c r="CU41" i="10"/>
  <c r="CV41" i="10"/>
  <c r="CW41" i="10"/>
  <c r="CX41" i="10"/>
  <c r="CY41" i="10"/>
  <c r="CZ41" i="10"/>
  <c r="DA41" i="10"/>
  <c r="DB41" i="10"/>
  <c r="DC41" i="10"/>
  <c r="DD41" i="10"/>
  <c r="DE41" i="10"/>
  <c r="DF41" i="10"/>
  <c r="DG41" i="10"/>
  <c r="BL62" i="10"/>
  <c r="BM62" i="10"/>
  <c r="BN62" i="10"/>
  <c r="BO62" i="10"/>
  <c r="BP62" i="10"/>
  <c r="BQ62" i="10"/>
  <c r="BR62" i="10"/>
  <c r="BS62" i="10"/>
  <c r="BT62" i="10"/>
  <c r="BU62" i="10"/>
  <c r="BV62" i="10"/>
  <c r="BW62" i="10"/>
  <c r="H68" i="9" s="1"/>
  <c r="BX62" i="10"/>
  <c r="BY62" i="10"/>
  <c r="BZ62" i="10"/>
  <c r="CA62" i="10"/>
  <c r="CB62" i="10"/>
  <c r="CC62" i="10"/>
  <c r="CD62" i="10"/>
  <c r="CE62" i="10"/>
  <c r="CF62" i="10"/>
  <c r="CG62" i="10"/>
  <c r="CH62" i="10"/>
  <c r="CI62" i="10"/>
  <c r="I68" i="9" s="1"/>
  <c r="CJ62" i="10"/>
  <c r="CK62" i="10"/>
  <c r="CL62" i="10"/>
  <c r="CM62" i="10"/>
  <c r="CN62" i="10"/>
  <c r="CO62" i="10"/>
  <c r="CP62" i="10"/>
  <c r="CQ62" i="10"/>
  <c r="CR62" i="10"/>
  <c r="CS62" i="10"/>
  <c r="CT62" i="10"/>
  <c r="CU62" i="10"/>
  <c r="CV62" i="10"/>
  <c r="CW62" i="10"/>
  <c r="CX62" i="10"/>
  <c r="CY62" i="10"/>
  <c r="CZ62" i="10"/>
  <c r="DA62" i="10"/>
  <c r="DB62" i="10"/>
  <c r="DC62" i="10"/>
  <c r="DD62" i="10"/>
  <c r="DE62" i="10"/>
  <c r="DF62" i="10"/>
  <c r="DG62" i="10"/>
  <c r="BL84" i="10"/>
  <c r="BM84" i="10"/>
  <c r="BN84" i="10"/>
  <c r="BO84" i="10"/>
  <c r="BP84" i="10"/>
  <c r="BQ84" i="10"/>
  <c r="BR84" i="10"/>
  <c r="BS84" i="10"/>
  <c r="BT84" i="10"/>
  <c r="BU84" i="10"/>
  <c r="BV84" i="10"/>
  <c r="BW84" i="10"/>
  <c r="BX84" i="10"/>
  <c r="BY84" i="10"/>
  <c r="BZ84" i="10"/>
  <c r="CA84" i="10"/>
  <c r="CB84" i="10"/>
  <c r="CC84" i="10"/>
  <c r="CD84" i="10"/>
  <c r="CE84" i="10"/>
  <c r="CF84" i="10"/>
  <c r="CG84" i="10"/>
  <c r="CH84" i="10"/>
  <c r="CI84" i="10"/>
  <c r="CJ84" i="10"/>
  <c r="CK84" i="10"/>
  <c r="CL84" i="10"/>
  <c r="CM84" i="10"/>
  <c r="CN84" i="10"/>
  <c r="CO84" i="10"/>
  <c r="CP84" i="10"/>
  <c r="CQ84" i="10"/>
  <c r="CR84" i="10"/>
  <c r="CS84" i="10"/>
  <c r="CT84" i="10"/>
  <c r="CU84" i="10"/>
  <c r="CV84" i="10"/>
  <c r="CW84" i="10"/>
  <c r="CX84" i="10"/>
  <c r="CY84" i="10"/>
  <c r="CZ84" i="10"/>
  <c r="DA84" i="10"/>
  <c r="DB84" i="10"/>
  <c r="DC84" i="10"/>
  <c r="DD84" i="10"/>
  <c r="DE84" i="10"/>
  <c r="DF84" i="10"/>
  <c r="DG84" i="10"/>
  <c r="BL91" i="10"/>
  <c r="BM91" i="10"/>
  <c r="BN91" i="10"/>
  <c r="BO91" i="10"/>
  <c r="BP91" i="10"/>
  <c r="BQ91" i="10"/>
  <c r="BR91" i="10"/>
  <c r="BS91" i="10"/>
  <c r="BT91" i="10"/>
  <c r="BU91" i="10"/>
  <c r="BV91" i="10"/>
  <c r="BW91" i="10"/>
  <c r="BX91" i="10"/>
  <c r="BY91" i="10"/>
  <c r="BZ91" i="10"/>
  <c r="CA91" i="10"/>
  <c r="CB91" i="10"/>
  <c r="CC91" i="10"/>
  <c r="CD91" i="10"/>
  <c r="CE91" i="10"/>
  <c r="CF91" i="10"/>
  <c r="CG91" i="10"/>
  <c r="CH91" i="10"/>
  <c r="CI91" i="10"/>
  <c r="CJ91" i="10"/>
  <c r="CK91" i="10"/>
  <c r="CL91" i="10"/>
  <c r="CM91" i="10"/>
  <c r="CN91" i="10"/>
  <c r="CO91" i="10"/>
  <c r="CP91" i="10"/>
  <c r="CQ91" i="10"/>
  <c r="CR91" i="10"/>
  <c r="CS91" i="10"/>
  <c r="CT91" i="10"/>
  <c r="CU91" i="10"/>
  <c r="CV91" i="10"/>
  <c r="CW91" i="10"/>
  <c r="CX91" i="10"/>
  <c r="CY91" i="10"/>
  <c r="CZ91" i="10"/>
  <c r="DA91" i="10"/>
  <c r="DB91" i="10"/>
  <c r="DC91" i="10"/>
  <c r="DD91" i="10"/>
  <c r="DE91" i="10"/>
  <c r="DF91" i="10"/>
  <c r="DG91" i="10"/>
  <c r="BL101" i="10"/>
  <c r="BM101" i="10"/>
  <c r="BN101" i="10"/>
  <c r="BO101" i="10"/>
  <c r="BP101" i="10"/>
  <c r="BQ101" i="10"/>
  <c r="BR101" i="10"/>
  <c r="BS101" i="10"/>
  <c r="BT101" i="10"/>
  <c r="BU101" i="10"/>
  <c r="BV101" i="10"/>
  <c r="BW101" i="10"/>
  <c r="BX101" i="10"/>
  <c r="BY101" i="10"/>
  <c r="BZ101" i="10"/>
  <c r="CA101" i="10"/>
  <c r="CB101" i="10"/>
  <c r="CC101" i="10"/>
  <c r="CD101" i="10"/>
  <c r="CE101" i="10"/>
  <c r="CF101" i="10"/>
  <c r="CG101" i="10"/>
  <c r="CH101" i="10"/>
  <c r="CI101" i="10"/>
  <c r="CJ101" i="10"/>
  <c r="CK101" i="10"/>
  <c r="CL101" i="10"/>
  <c r="CM101" i="10"/>
  <c r="CN101" i="10"/>
  <c r="CO101" i="10"/>
  <c r="CP101" i="10"/>
  <c r="CQ101" i="10"/>
  <c r="CR101" i="10"/>
  <c r="CS101" i="10"/>
  <c r="CT101" i="10"/>
  <c r="CU101" i="10"/>
  <c r="CV101" i="10"/>
  <c r="CW101" i="10"/>
  <c r="CX101" i="10"/>
  <c r="CY101" i="10"/>
  <c r="CZ101" i="10"/>
  <c r="DA101" i="10"/>
  <c r="DB101" i="10"/>
  <c r="DC101" i="10"/>
  <c r="DD101" i="10"/>
  <c r="DE101" i="10"/>
  <c r="DF101" i="10"/>
  <c r="DG101" i="10"/>
  <c r="BL103" i="10"/>
  <c r="BM103" i="10"/>
  <c r="BN103" i="10"/>
  <c r="BO103" i="10"/>
  <c r="BP103" i="10"/>
  <c r="BQ103" i="10"/>
  <c r="BR103" i="10"/>
  <c r="BS103" i="10"/>
  <c r="BT103" i="10"/>
  <c r="BU103" i="10"/>
  <c r="BV103" i="10"/>
  <c r="BW103" i="10"/>
  <c r="BX103" i="10"/>
  <c r="BY103" i="10"/>
  <c r="BZ103" i="10"/>
  <c r="CA103" i="10"/>
  <c r="CB103" i="10"/>
  <c r="CC103" i="10"/>
  <c r="CD103" i="10"/>
  <c r="CE103" i="10"/>
  <c r="CF103" i="10"/>
  <c r="CG103" i="10"/>
  <c r="CH103" i="10"/>
  <c r="CI103" i="10"/>
  <c r="CJ103" i="10"/>
  <c r="CK103" i="10"/>
  <c r="CL103" i="10"/>
  <c r="CM103" i="10"/>
  <c r="CN103" i="10"/>
  <c r="CO103" i="10"/>
  <c r="CP103" i="10"/>
  <c r="CQ103" i="10"/>
  <c r="CR103" i="10"/>
  <c r="CS103" i="10"/>
  <c r="CT103" i="10"/>
  <c r="CU103" i="10"/>
  <c r="CV103" i="10"/>
  <c r="CW103" i="10"/>
  <c r="CX103" i="10"/>
  <c r="CY103" i="10"/>
  <c r="CZ103" i="10"/>
  <c r="DA103" i="10"/>
  <c r="DB103" i="10"/>
  <c r="DC103" i="10"/>
  <c r="DD103" i="10"/>
  <c r="DE103" i="10"/>
  <c r="DF103" i="10"/>
  <c r="DG103" i="10"/>
  <c r="BL104" i="10"/>
  <c r="BM104" i="10"/>
  <c r="BN104" i="10"/>
  <c r="BO104" i="10"/>
  <c r="BP104" i="10"/>
  <c r="BQ104" i="10"/>
  <c r="BR104" i="10"/>
  <c r="BS104" i="10"/>
  <c r="BT104" i="10"/>
  <c r="BU104" i="10"/>
  <c r="BV104" i="10"/>
  <c r="BW104" i="10"/>
  <c r="BX104" i="10"/>
  <c r="BY104" i="10"/>
  <c r="BZ104" i="10"/>
  <c r="CA104" i="10"/>
  <c r="CB104" i="10"/>
  <c r="CC104" i="10"/>
  <c r="CD104" i="10"/>
  <c r="CE104" i="10"/>
  <c r="CF104" i="10"/>
  <c r="CG104" i="10"/>
  <c r="CH104" i="10"/>
  <c r="CI104" i="10"/>
  <c r="CJ104" i="10"/>
  <c r="CK104" i="10"/>
  <c r="CL104" i="10"/>
  <c r="CM104" i="10"/>
  <c r="CN104" i="10"/>
  <c r="CO104" i="10"/>
  <c r="CP104" i="10"/>
  <c r="CQ104" i="10"/>
  <c r="CR104" i="10"/>
  <c r="CS104" i="10"/>
  <c r="CT104" i="10"/>
  <c r="CU104" i="10"/>
  <c r="CV104" i="10"/>
  <c r="CW104" i="10"/>
  <c r="CX104" i="10"/>
  <c r="CY104" i="10"/>
  <c r="CZ104" i="10"/>
  <c r="DA104" i="10"/>
  <c r="DB104" i="10"/>
  <c r="DC104" i="10"/>
  <c r="DD104" i="10"/>
  <c r="DE104" i="10"/>
  <c r="DF104" i="10"/>
  <c r="DG104" i="10"/>
  <c r="H89" i="9"/>
  <c r="I89" i="9"/>
  <c r="H90" i="9"/>
  <c r="I90" i="9"/>
  <c r="H92" i="9"/>
  <c r="I92" i="9"/>
  <c r="D77" i="17"/>
  <c r="D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79" i="17"/>
  <c r="H42" i="20"/>
  <c r="H43" i="20" s="1"/>
  <c r="H44" i="20" s="1"/>
  <c r="D42" i="20"/>
  <c r="D43" i="20" s="1"/>
  <c r="D44" i="20" s="1"/>
  <c r="D45" i="20" s="1"/>
  <c r="I5" i="20" l="1"/>
  <c r="J58" i="9"/>
  <c r="AW59" i="12"/>
  <c r="AQ29" i="12"/>
  <c r="AH45" i="12"/>
  <c r="AY28" i="12"/>
  <c r="AH31" i="12"/>
  <c r="AG40" i="12"/>
  <c r="AG19" i="12" s="1"/>
  <c r="I21" i="20"/>
  <c r="I22" i="20" s="1"/>
  <c r="EG143" i="17"/>
  <c r="EH143" i="17"/>
  <c r="EI143" i="17"/>
  <c r="EJ143" i="17"/>
  <c r="EK143" i="17"/>
  <c r="ED143" i="17"/>
  <c r="EE143" i="17"/>
  <c r="EF143" i="17"/>
  <c r="DE114" i="17"/>
  <c r="DF114" i="17"/>
  <c r="DG114" i="17"/>
  <c r="DH114" i="17"/>
  <c r="DA114" i="17"/>
  <c r="DI114" i="17"/>
  <c r="DB114" i="17"/>
  <c r="DJ114" i="17"/>
  <c r="DC114" i="17"/>
  <c r="DK114" i="17"/>
  <c r="DD114" i="17"/>
  <c r="DL114" i="17"/>
  <c r="DA113" i="17"/>
  <c r="DI113" i="17"/>
  <c r="DB113" i="17"/>
  <c r="DJ113" i="17"/>
  <c r="DC113" i="17"/>
  <c r="DK113" i="17"/>
  <c r="DD113" i="17"/>
  <c r="DE113" i="17"/>
  <c r="DF113" i="17"/>
  <c r="DG113" i="17"/>
  <c r="CZ113" i="17"/>
  <c r="DH113" i="17"/>
  <c r="EK146" i="17"/>
  <c r="EG146" i="17"/>
  <c r="EH146" i="17"/>
  <c r="EI146" i="17"/>
  <c r="EJ146" i="17"/>
  <c r="DM122" i="17"/>
  <c r="DN122" i="17"/>
  <c r="DO122" i="17"/>
  <c r="DP122" i="17"/>
  <c r="DI122" i="17"/>
  <c r="DQ122" i="17"/>
  <c r="DJ122" i="17"/>
  <c r="DR122" i="17"/>
  <c r="DK122" i="17"/>
  <c r="DS122" i="17"/>
  <c r="DL122" i="17"/>
  <c r="DT122" i="17"/>
  <c r="CO98" i="17"/>
  <c r="CP98" i="17"/>
  <c r="CQ98" i="17"/>
  <c r="CR98" i="17"/>
  <c r="CK98" i="17"/>
  <c r="CS98" i="17"/>
  <c r="CL98" i="17"/>
  <c r="CT98" i="17"/>
  <c r="CM98" i="17"/>
  <c r="CU98" i="17"/>
  <c r="CN98" i="17"/>
  <c r="CV98" i="17"/>
  <c r="DI121" i="17"/>
  <c r="DQ121" i="17"/>
  <c r="DJ121" i="17"/>
  <c r="DR121" i="17"/>
  <c r="DK121" i="17"/>
  <c r="DS121" i="17"/>
  <c r="DL121" i="17"/>
  <c r="DM121" i="17"/>
  <c r="DN121" i="17"/>
  <c r="DO121" i="17"/>
  <c r="DH121" i="17"/>
  <c r="DP121" i="17"/>
  <c r="EC142" i="17"/>
  <c r="EK142" i="17"/>
  <c r="ED142" i="17"/>
  <c r="EE142" i="17"/>
  <c r="EF142" i="17"/>
  <c r="EG142" i="17"/>
  <c r="EH142" i="17"/>
  <c r="EI142" i="17"/>
  <c r="EJ142" i="17"/>
  <c r="DI119" i="17"/>
  <c r="DQ119" i="17"/>
  <c r="DJ119" i="17"/>
  <c r="DK119" i="17"/>
  <c r="DL119" i="17"/>
  <c r="DM119" i="17"/>
  <c r="DF119" i="17"/>
  <c r="DN119" i="17"/>
  <c r="DG119" i="17"/>
  <c r="DO119" i="17"/>
  <c r="DH119" i="17"/>
  <c r="DP119" i="17"/>
  <c r="DA111" i="17"/>
  <c r="DI111" i="17"/>
  <c r="DB111" i="17"/>
  <c r="DC111" i="17"/>
  <c r="DD111" i="17"/>
  <c r="DE111" i="17"/>
  <c r="CX111" i="17"/>
  <c r="DF111" i="17"/>
  <c r="CY111" i="17"/>
  <c r="DG111" i="17"/>
  <c r="CZ111" i="17"/>
  <c r="DH111" i="17"/>
  <c r="CS103" i="17"/>
  <c r="DA103" i="17"/>
  <c r="CT103" i="17"/>
  <c r="CU103" i="17"/>
  <c r="CV103" i="17"/>
  <c r="CW103" i="17"/>
  <c r="CP103" i="17"/>
  <c r="CX103" i="17"/>
  <c r="CQ103" i="17"/>
  <c r="CY103" i="17"/>
  <c r="CR103" i="17"/>
  <c r="CZ103" i="17"/>
  <c r="CK95" i="17"/>
  <c r="CS95" i="17"/>
  <c r="CL95" i="17"/>
  <c r="CM95" i="17"/>
  <c r="CN95" i="17"/>
  <c r="CO95" i="17"/>
  <c r="CH95" i="17"/>
  <c r="CP95" i="17"/>
  <c r="CI95" i="17"/>
  <c r="CQ95" i="17"/>
  <c r="CJ95" i="17"/>
  <c r="CR95" i="17"/>
  <c r="EG145" i="17"/>
  <c r="EH145" i="17"/>
  <c r="EI145" i="17"/>
  <c r="EJ145" i="17"/>
  <c r="EK145" i="17"/>
  <c r="EF145" i="17"/>
  <c r="DY135" i="17"/>
  <c r="EG135" i="17"/>
  <c r="DZ135" i="17"/>
  <c r="EA135" i="17"/>
  <c r="EB135" i="17"/>
  <c r="EC135" i="17"/>
  <c r="DV135" i="17"/>
  <c r="ED135" i="17"/>
  <c r="DW135" i="17"/>
  <c r="EE135" i="17"/>
  <c r="DX135" i="17"/>
  <c r="EF135" i="17"/>
  <c r="DM120" i="17"/>
  <c r="DN120" i="17"/>
  <c r="DG120" i="17"/>
  <c r="DO120" i="17"/>
  <c r="DH120" i="17"/>
  <c r="DP120" i="17"/>
  <c r="DI120" i="17"/>
  <c r="DQ120" i="17"/>
  <c r="DJ120" i="17"/>
  <c r="DR120" i="17"/>
  <c r="DK120" i="17"/>
  <c r="DL120" i="17"/>
  <c r="CO96" i="17"/>
  <c r="CP96" i="17"/>
  <c r="CI96" i="17"/>
  <c r="CQ96" i="17"/>
  <c r="CJ96" i="17"/>
  <c r="CR96" i="17"/>
  <c r="CK96" i="17"/>
  <c r="CS96" i="17"/>
  <c r="CL96" i="17"/>
  <c r="CT96" i="17"/>
  <c r="CM96" i="17"/>
  <c r="CN96" i="17"/>
  <c r="DE118" i="17"/>
  <c r="DM118" i="17"/>
  <c r="DF118" i="17"/>
  <c r="DN118" i="17"/>
  <c r="DG118" i="17"/>
  <c r="DO118" i="17"/>
  <c r="DH118" i="17"/>
  <c r="DP118" i="17"/>
  <c r="DI118" i="17"/>
  <c r="DJ118" i="17"/>
  <c r="DK118" i="17"/>
  <c r="DL118" i="17"/>
  <c r="CO102" i="17"/>
  <c r="CW102" i="17"/>
  <c r="CP102" i="17"/>
  <c r="CX102" i="17"/>
  <c r="CQ102" i="17"/>
  <c r="CY102" i="17"/>
  <c r="CR102" i="17"/>
  <c r="CZ102" i="17"/>
  <c r="CS102" i="17"/>
  <c r="CT102" i="17"/>
  <c r="CU102" i="17"/>
  <c r="CV102" i="17"/>
  <c r="EK148" i="17"/>
  <c r="EI148" i="17"/>
  <c r="EJ148" i="17"/>
  <c r="CK97" i="17"/>
  <c r="CS97" i="17"/>
  <c r="CL97" i="17"/>
  <c r="CT97" i="17"/>
  <c r="CM97" i="17"/>
  <c r="CU97" i="17"/>
  <c r="CN97" i="17"/>
  <c r="CO97" i="17"/>
  <c r="CP97" i="17"/>
  <c r="CQ97" i="17"/>
  <c r="CJ97" i="17"/>
  <c r="CR97" i="17"/>
  <c r="EK144" i="17"/>
  <c r="EE144" i="17"/>
  <c r="EF144" i="17"/>
  <c r="EG144" i="17"/>
  <c r="EH144" i="17"/>
  <c r="EI144" i="17"/>
  <c r="EJ144" i="17"/>
  <c r="EG141" i="17"/>
  <c r="EH141" i="17"/>
  <c r="EI141" i="17"/>
  <c r="EB141" i="17"/>
  <c r="EJ141" i="17"/>
  <c r="EC141" i="17"/>
  <c r="EK141" i="17"/>
  <c r="ED141" i="17"/>
  <c r="EE141" i="17"/>
  <c r="EF141" i="17"/>
  <c r="CW106" i="17"/>
  <c r="CX106" i="17"/>
  <c r="CY106" i="17"/>
  <c r="CZ106" i="17"/>
  <c r="CS106" i="17"/>
  <c r="DA106" i="17"/>
  <c r="CT106" i="17"/>
  <c r="DB106" i="17"/>
  <c r="CU106" i="17"/>
  <c r="DC106" i="17"/>
  <c r="CV106" i="17"/>
  <c r="DD106" i="17"/>
  <c r="CS105" i="17"/>
  <c r="DA105" i="17"/>
  <c r="CT105" i="17"/>
  <c r="DB105" i="17"/>
  <c r="CU105" i="17"/>
  <c r="DC105" i="17"/>
  <c r="CV105" i="17"/>
  <c r="CW105" i="17"/>
  <c r="CX105" i="17"/>
  <c r="CY105" i="17"/>
  <c r="CR105" i="17"/>
  <c r="CZ105" i="17"/>
  <c r="DM124" i="17"/>
  <c r="DU124" i="17"/>
  <c r="DN124" i="17"/>
  <c r="DV124" i="17"/>
  <c r="DO124" i="17"/>
  <c r="DP124" i="17"/>
  <c r="DQ124" i="17"/>
  <c r="DR124" i="17"/>
  <c r="DK124" i="17"/>
  <c r="DS124" i="17"/>
  <c r="DL124" i="17"/>
  <c r="DT124" i="17"/>
  <c r="DE116" i="17"/>
  <c r="DM116" i="17"/>
  <c r="DF116" i="17"/>
  <c r="DN116" i="17"/>
  <c r="DG116" i="17"/>
  <c r="DH116" i="17"/>
  <c r="DI116" i="17"/>
  <c r="DJ116" i="17"/>
  <c r="DC116" i="17"/>
  <c r="DK116" i="17"/>
  <c r="DD116" i="17"/>
  <c r="DL116" i="17"/>
  <c r="CW108" i="17"/>
  <c r="DE108" i="17"/>
  <c r="CX108" i="17"/>
  <c r="DF108" i="17"/>
  <c r="CY108" i="17"/>
  <c r="CZ108" i="17"/>
  <c r="DA108" i="17"/>
  <c r="DB108" i="17"/>
  <c r="CU108" i="17"/>
  <c r="DC108" i="17"/>
  <c r="CV108" i="17"/>
  <c r="DD108" i="17"/>
  <c r="CO100" i="17"/>
  <c r="CW100" i="17"/>
  <c r="CP100" i="17"/>
  <c r="CX100" i="17"/>
  <c r="CQ100" i="17"/>
  <c r="CR100" i="17"/>
  <c r="CS100" i="17"/>
  <c r="CT100" i="17"/>
  <c r="CM100" i="17"/>
  <c r="CU100" i="17"/>
  <c r="CN100" i="17"/>
  <c r="CV100" i="17"/>
  <c r="CG92" i="17"/>
  <c r="CO92" i="17"/>
  <c r="CH92" i="17"/>
  <c r="CP92" i="17"/>
  <c r="CI92" i="17"/>
  <c r="CJ92" i="17"/>
  <c r="CK92" i="17"/>
  <c r="CL92" i="17"/>
  <c r="CE92" i="17"/>
  <c r="CM92" i="17"/>
  <c r="CF92" i="17"/>
  <c r="CN92" i="17"/>
  <c r="DE112" i="17"/>
  <c r="DF112" i="17"/>
  <c r="CY112" i="17"/>
  <c r="DG112" i="17"/>
  <c r="CZ112" i="17"/>
  <c r="DH112" i="17"/>
  <c r="DA112" i="17"/>
  <c r="DI112" i="17"/>
  <c r="DB112" i="17"/>
  <c r="DJ112" i="17"/>
  <c r="DC112" i="17"/>
  <c r="DD112" i="17"/>
  <c r="CW104" i="17"/>
  <c r="CX104" i="17"/>
  <c r="CQ104" i="17"/>
  <c r="CY104" i="17"/>
  <c r="CR104" i="17"/>
  <c r="CZ104" i="17"/>
  <c r="CS104" i="17"/>
  <c r="DA104" i="17"/>
  <c r="CT104" i="17"/>
  <c r="DB104" i="17"/>
  <c r="CU104" i="17"/>
  <c r="CV104" i="17"/>
  <c r="DM126" i="17"/>
  <c r="DU126" i="17"/>
  <c r="DN126" i="17"/>
  <c r="DV126" i="17"/>
  <c r="DO126" i="17"/>
  <c r="DW126" i="17"/>
  <c r="DP126" i="17"/>
  <c r="DX126" i="17"/>
  <c r="DQ126" i="17"/>
  <c r="DR126" i="17"/>
  <c r="DS126" i="17"/>
  <c r="DT126" i="17"/>
  <c r="CW110" i="17"/>
  <c r="DE110" i="17"/>
  <c r="CX110" i="17"/>
  <c r="DF110" i="17"/>
  <c r="CY110" i="17"/>
  <c r="DG110" i="17"/>
  <c r="CZ110" i="17"/>
  <c r="DH110" i="17"/>
  <c r="DA110" i="17"/>
  <c r="DB110" i="17"/>
  <c r="DC110" i="17"/>
  <c r="DD110" i="17"/>
  <c r="CG94" i="17"/>
  <c r="CO94" i="17"/>
  <c r="CH94" i="17"/>
  <c r="CP94" i="17"/>
  <c r="CI94" i="17"/>
  <c r="CQ94" i="17"/>
  <c r="CJ94" i="17"/>
  <c r="CR94" i="17"/>
  <c r="CK94" i="17"/>
  <c r="CL94" i="17"/>
  <c r="CM94" i="17"/>
  <c r="CN94" i="17"/>
  <c r="DQ125" i="17"/>
  <c r="DR125" i="17"/>
  <c r="DS125" i="17"/>
  <c r="DL125" i="17"/>
  <c r="DT125" i="17"/>
  <c r="DM125" i="17"/>
  <c r="DU125" i="17"/>
  <c r="DN125" i="17"/>
  <c r="DV125" i="17"/>
  <c r="DO125" i="17"/>
  <c r="DW125" i="17"/>
  <c r="DP125" i="17"/>
  <c r="DI117" i="17"/>
  <c r="DJ117" i="17"/>
  <c r="DK117" i="17"/>
  <c r="DD117" i="17"/>
  <c r="DL117" i="17"/>
  <c r="DE117" i="17"/>
  <c r="DM117" i="17"/>
  <c r="DF117" i="17"/>
  <c r="DN117" i="17"/>
  <c r="DG117" i="17"/>
  <c r="DO117" i="17"/>
  <c r="DH117" i="17"/>
  <c r="DA109" i="17"/>
  <c r="DB109" i="17"/>
  <c r="DC109" i="17"/>
  <c r="CV109" i="17"/>
  <c r="DD109" i="17"/>
  <c r="CW109" i="17"/>
  <c r="DE109" i="17"/>
  <c r="CX109" i="17"/>
  <c r="DF109" i="17"/>
  <c r="CY109" i="17"/>
  <c r="DG109" i="17"/>
  <c r="CZ109" i="17"/>
  <c r="CS101" i="17"/>
  <c r="CT101" i="17"/>
  <c r="CU101" i="17"/>
  <c r="CN101" i="17"/>
  <c r="CV101" i="17"/>
  <c r="CO101" i="17"/>
  <c r="CW101" i="17"/>
  <c r="CP101" i="17"/>
  <c r="CX101" i="17"/>
  <c r="CQ101" i="17"/>
  <c r="CY101" i="17"/>
  <c r="CR101" i="17"/>
  <c r="CK93" i="17"/>
  <c r="CL93" i="17"/>
  <c r="CM93" i="17"/>
  <c r="CF93" i="17"/>
  <c r="CN93" i="17"/>
  <c r="CG93" i="17"/>
  <c r="CO93" i="17"/>
  <c r="CH93" i="17"/>
  <c r="CP93" i="17"/>
  <c r="CI93" i="17"/>
  <c r="CQ93" i="17"/>
  <c r="CJ93" i="17"/>
  <c r="DQ123" i="17"/>
  <c r="DJ123" i="17"/>
  <c r="DR123" i="17"/>
  <c r="DK123" i="17"/>
  <c r="DS123" i="17"/>
  <c r="DL123" i="17"/>
  <c r="DT123" i="17"/>
  <c r="DM123" i="17"/>
  <c r="DU123" i="17"/>
  <c r="DN123" i="17"/>
  <c r="DO123" i="17"/>
  <c r="DP123" i="17"/>
  <c r="DI115" i="17"/>
  <c r="DB115" i="17"/>
  <c r="DJ115" i="17"/>
  <c r="DC115" i="17"/>
  <c r="DK115" i="17"/>
  <c r="DD115" i="17"/>
  <c r="DL115" i="17"/>
  <c r="DE115" i="17"/>
  <c r="DM115" i="17"/>
  <c r="DF115" i="17"/>
  <c r="DG115" i="17"/>
  <c r="DH115" i="17"/>
  <c r="DA107" i="17"/>
  <c r="CT107" i="17"/>
  <c r="DB107" i="17"/>
  <c r="CU107" i="17"/>
  <c r="DC107" i="17"/>
  <c r="CV107" i="17"/>
  <c r="DD107" i="17"/>
  <c r="CW107" i="17"/>
  <c r="DE107" i="17"/>
  <c r="CX107" i="17"/>
  <c r="CY107" i="17"/>
  <c r="CZ107" i="17"/>
  <c r="CS99" i="17"/>
  <c r="CL99" i="17"/>
  <c r="CT99" i="17"/>
  <c r="CM99" i="17"/>
  <c r="CU99" i="17"/>
  <c r="CN99" i="17"/>
  <c r="CV99" i="17"/>
  <c r="CO99" i="17"/>
  <c r="CW99" i="17"/>
  <c r="CP99" i="17"/>
  <c r="CQ99" i="17"/>
  <c r="CR99" i="17"/>
  <c r="CK91" i="17"/>
  <c r="CD91" i="17"/>
  <c r="CL91" i="17"/>
  <c r="CE91" i="17"/>
  <c r="CM91" i="17"/>
  <c r="CF91" i="17"/>
  <c r="CN91" i="17"/>
  <c r="CG91" i="17"/>
  <c r="CO91" i="17"/>
  <c r="CH91" i="17"/>
  <c r="CI91" i="17"/>
  <c r="CJ91" i="17"/>
  <c r="EH147" i="17"/>
  <c r="EI147" i="17"/>
  <c r="EJ147" i="17"/>
  <c r="EK147" i="17"/>
  <c r="EC140" i="17"/>
  <c r="EK140" i="17"/>
  <c r="ED140" i="17"/>
  <c r="EE140" i="17"/>
  <c r="EF140" i="17"/>
  <c r="EG140" i="17"/>
  <c r="EH140" i="17"/>
  <c r="EA140" i="17"/>
  <c r="EI140" i="17"/>
  <c r="EB140" i="17"/>
  <c r="EJ140" i="17"/>
  <c r="EF139" i="17"/>
  <c r="EJ138" i="17"/>
  <c r="EB138" i="17"/>
  <c r="EF137" i="17"/>
  <c r="DX137" i="17"/>
  <c r="EB136" i="17"/>
  <c r="DX133" i="17"/>
  <c r="EB132" i="17"/>
  <c r="DT132" i="17"/>
  <c r="EB130" i="17"/>
  <c r="DT130" i="17"/>
  <c r="DX129" i="17"/>
  <c r="DP129" i="17"/>
  <c r="DT128" i="17"/>
  <c r="DX127" i="17"/>
  <c r="DP127" i="17"/>
  <c r="EE139" i="17"/>
  <c r="EI138" i="17"/>
  <c r="EA138" i="17"/>
  <c r="EA136" i="17"/>
  <c r="EA134" i="17"/>
  <c r="EE133" i="17"/>
  <c r="DW133" i="17"/>
  <c r="EA132" i="17"/>
  <c r="DS132" i="17"/>
  <c r="DW131" i="17"/>
  <c r="EA130" i="17"/>
  <c r="DS130" i="17"/>
  <c r="DW129" i="17"/>
  <c r="DS128" i="17"/>
  <c r="DW127" i="17"/>
  <c r="ED139" i="17"/>
  <c r="EH138" i="17"/>
  <c r="DZ138" i="17"/>
  <c r="ED137" i="17"/>
  <c r="EH136" i="17"/>
  <c r="DZ136" i="17"/>
  <c r="DZ134" i="17"/>
  <c r="ED133" i="17"/>
  <c r="DV133" i="17"/>
  <c r="DZ132" i="17"/>
  <c r="DV131" i="17"/>
  <c r="DZ130" i="17"/>
  <c r="DV129" i="17"/>
  <c r="DZ128" i="17"/>
  <c r="DR128" i="17"/>
  <c r="DV127" i="17"/>
  <c r="DN127" i="17"/>
  <c r="EK139" i="17"/>
  <c r="EC139" i="17"/>
  <c r="EG138" i="17"/>
  <c r="DY138" i="17"/>
  <c r="EC137" i="17"/>
  <c r="EG136" i="17"/>
  <c r="DY134" i="17"/>
  <c r="EC133" i="17"/>
  <c r="DY132" i="17"/>
  <c r="EC131" i="17"/>
  <c r="DU131" i="17"/>
  <c r="DY130" i="17"/>
  <c r="DQ130" i="17"/>
  <c r="DU129" i="17"/>
  <c r="DY128" i="17"/>
  <c r="DQ128" i="17"/>
  <c r="DU127" i="17"/>
  <c r="EJ139" i="17"/>
  <c r="EB139" i="17"/>
  <c r="EF138" i="17"/>
  <c r="EB137" i="17"/>
  <c r="EF136" i="17"/>
  <c r="DX136" i="17"/>
  <c r="EF134" i="17"/>
  <c r="DX134" i="17"/>
  <c r="EB133" i="17"/>
  <c r="DT133" i="17"/>
  <c r="DX132" i="17"/>
  <c r="EB131" i="17"/>
  <c r="DT131" i="17"/>
  <c r="DX130" i="17"/>
  <c r="DX128" i="17"/>
  <c r="DP128" i="17"/>
  <c r="DT127" i="17"/>
  <c r="EI139" i="17"/>
  <c r="EE138" i="17"/>
  <c r="EI137" i="17"/>
  <c r="EA137" i="17"/>
  <c r="EE136" i="17"/>
  <c r="DW136" i="17"/>
  <c r="EE134" i="17"/>
  <c r="DW134" i="17"/>
  <c r="EA133" i="17"/>
  <c r="EA131" i="17"/>
  <c r="DS131" i="17"/>
  <c r="DW130" i="17"/>
  <c r="EA129" i="17"/>
  <c r="DS129" i="17"/>
  <c r="DW128" i="17"/>
  <c r="DO128" i="17"/>
  <c r="DS127" i="17"/>
  <c r="EH139" i="17"/>
  <c r="DZ139" i="17"/>
  <c r="ED138" i="17"/>
  <c r="EH137" i="17"/>
  <c r="DZ137" i="17"/>
  <c r="ED136" i="17"/>
  <c r="ED134" i="17"/>
  <c r="DV134" i="17"/>
  <c r="DZ133" i="17"/>
  <c r="ED132" i="17"/>
  <c r="DV132" i="17"/>
  <c r="DZ131" i="17"/>
  <c r="DR131" i="17"/>
  <c r="DV130" i="17"/>
  <c r="DZ129" i="17"/>
  <c r="DR129" i="17"/>
  <c r="DR127" i="17"/>
  <c r="EG139" i="17"/>
  <c r="EC138" i="17"/>
  <c r="EG137" i="17"/>
  <c r="DY137" i="17"/>
  <c r="EC136" i="17"/>
  <c r="EC134" i="17"/>
  <c r="DU134" i="17"/>
  <c r="DY133" i="17"/>
  <c r="EC132" i="17"/>
  <c r="DU132" i="17"/>
  <c r="DY131" i="17"/>
  <c r="DU130" i="17"/>
  <c r="DY129" i="17"/>
  <c r="DQ129" i="17"/>
  <c r="DU128" i="17"/>
  <c r="DY127" i="17"/>
  <c r="DQ127" i="17"/>
  <c r="H48" i="9"/>
  <c r="H22" i="9"/>
  <c r="H21" i="9"/>
  <c r="I22" i="9"/>
  <c r="I21" i="9"/>
  <c r="AZ28" i="12" l="1"/>
  <c r="AI45" i="12"/>
  <c r="AR29" i="12"/>
  <c r="AI31" i="12"/>
  <c r="AH40" i="12"/>
  <c r="AH19" i="12" s="1"/>
  <c r="AX59" i="12"/>
  <c r="AJ45" i="12" l="1"/>
  <c r="AJ31" i="12"/>
  <c r="AI40" i="12"/>
  <c r="AI19" i="12" s="1"/>
  <c r="AS29" i="12"/>
  <c r="AY59" i="12"/>
  <c r="BA28" i="12"/>
  <c r="AZ59" i="12" l="1"/>
  <c r="AT29" i="12"/>
  <c r="AK31" i="12"/>
  <c r="AJ40" i="12"/>
  <c r="AJ19" i="12" s="1"/>
  <c r="BB28" i="12"/>
  <c r="AK45" i="12"/>
  <c r="C61" i="9"/>
  <c r="K248" i="13"/>
  <c r="L248" i="13"/>
  <c r="M248" i="13"/>
  <c r="N248" i="13"/>
  <c r="O248" i="13"/>
  <c r="AU29" i="12" l="1"/>
  <c r="AL45" i="12"/>
  <c r="BA59" i="12"/>
  <c r="BC28" i="12"/>
  <c r="AL31" i="12"/>
  <c r="AK40" i="12"/>
  <c r="AK19" i="12" s="1"/>
  <c r="N5" i="18"/>
  <c r="N6" i="18"/>
  <c r="F37" i="18"/>
  <c r="G37" i="18" s="1"/>
  <c r="H37" i="18" s="1"/>
  <c r="I37" i="18" s="1"/>
  <c r="K37" i="18" s="1"/>
  <c r="L37" i="18" s="1"/>
  <c r="M37" i="18" s="1"/>
  <c r="N37" i="18" s="1"/>
  <c r="F13" i="18"/>
  <c r="K5" i="18"/>
  <c r="F15" i="18" l="1"/>
  <c r="L5" i="18" s="1"/>
  <c r="M5" i="18" s="1"/>
  <c r="P5" i="18" s="1"/>
  <c r="K6" i="18"/>
  <c r="K7" i="18"/>
  <c r="K9" i="18"/>
  <c r="K8" i="18"/>
  <c r="BD28" i="12"/>
  <c r="BB59" i="12"/>
  <c r="AM45" i="12"/>
  <c r="AM31" i="12"/>
  <c r="AL40" i="12"/>
  <c r="AL19" i="12" s="1"/>
  <c r="AV29" i="12"/>
  <c r="L6" i="18"/>
  <c r="K10" i="18"/>
  <c r="K11" i="18"/>
  <c r="N7" i="18"/>
  <c r="G16" i="18"/>
  <c r="M6" i="18" l="1"/>
  <c r="BC59" i="12"/>
  <c r="AW29" i="12"/>
  <c r="AN31" i="12"/>
  <c r="AM40" i="12"/>
  <c r="AM19" i="12" s="1"/>
  <c r="AN45" i="12"/>
  <c r="BE28" i="12"/>
  <c r="P6" i="18"/>
  <c r="L7" i="18"/>
  <c r="M7" i="18" s="1"/>
  <c r="N8" i="18"/>
  <c r="N9" i="18"/>
  <c r="AO31" i="12" l="1"/>
  <c r="AN40" i="12"/>
  <c r="AN19" i="12" s="1"/>
  <c r="AO45" i="12"/>
  <c r="AX29" i="12"/>
  <c r="BF28" i="12"/>
  <c r="BD59" i="12"/>
  <c r="P7" i="18"/>
  <c r="L8" i="18"/>
  <c r="M8" i="18" s="1"/>
  <c r="L9" i="18"/>
  <c r="M9" i="18" s="1"/>
  <c r="N10" i="18"/>
  <c r="BG28" i="12" l="1"/>
  <c r="AY29" i="12"/>
  <c r="AP45" i="12"/>
  <c r="BE59" i="12"/>
  <c r="AP31" i="12"/>
  <c r="AO40" i="12"/>
  <c r="AO19" i="12" s="1"/>
  <c r="P8" i="18"/>
  <c r="L10" i="18"/>
  <c r="M10" i="18" s="1"/>
  <c r="P9" i="18"/>
  <c r="N11" i="18"/>
  <c r="A19" i="12"/>
  <c r="H8" i="20"/>
  <c r="D29" i="20"/>
  <c r="BF59" i="12" l="1"/>
  <c r="AZ29" i="12"/>
  <c r="AQ45" i="12"/>
  <c r="AQ31" i="12"/>
  <c r="AP40" i="12"/>
  <c r="AP19" i="12" s="1"/>
  <c r="BH28" i="12"/>
  <c r="L11" i="18"/>
  <c r="M11" i="18" s="1"/>
  <c r="P10" i="18"/>
  <c r="H45" i="20"/>
  <c r="AR31" i="12" l="1"/>
  <c r="AQ40" i="12"/>
  <c r="AQ19" i="12" s="1"/>
  <c r="BA29" i="12"/>
  <c r="AR45" i="12"/>
  <c r="BI28" i="12"/>
  <c r="BG59" i="12"/>
  <c r="P11" i="18"/>
  <c r="BJ28" i="12" l="1"/>
  <c r="AS45" i="12"/>
  <c r="BB29" i="12"/>
  <c r="BH59" i="12"/>
  <c r="AS31" i="12"/>
  <c r="AR40" i="12"/>
  <c r="AR19" i="12" s="1"/>
  <c r="BI59" i="12" l="1"/>
  <c r="AT45" i="12"/>
  <c r="BC29" i="12"/>
  <c r="AT31" i="12"/>
  <c r="AS40" i="12"/>
  <c r="AS19" i="12" s="1"/>
  <c r="BK28" i="12"/>
  <c r="AU31" i="12" l="1"/>
  <c r="AT40" i="12"/>
  <c r="AT19" i="12" s="1"/>
  <c r="AU45" i="12"/>
  <c r="BD29" i="12"/>
  <c r="BL28" i="12"/>
  <c r="BJ59" i="12"/>
  <c r="E42" i="5"/>
  <c r="D42" i="5" s="1"/>
  <c r="F42" i="5" s="1"/>
  <c r="G42" i="5" s="1"/>
  <c r="H42" i="5" s="1"/>
  <c r="I42" i="5" s="1"/>
  <c r="J42" i="5" s="1"/>
  <c r="A132" i="13"/>
  <c r="A70" i="13" s="1"/>
  <c r="A126" i="13"/>
  <c r="A64" i="13" s="1"/>
  <c r="A127" i="13"/>
  <c r="A65" i="13" s="1"/>
  <c r="A128" i="13"/>
  <c r="A66" i="13" s="1"/>
  <c r="A129" i="13"/>
  <c r="A67" i="13" s="1"/>
  <c r="A130" i="13"/>
  <c r="A68" i="13" s="1"/>
  <c r="A131" i="13"/>
  <c r="A69" i="13" s="1"/>
  <c r="A122" i="13"/>
  <c r="A60" i="13" s="1"/>
  <c r="A123" i="13"/>
  <c r="A61" i="13" s="1"/>
  <c r="A124" i="13"/>
  <c r="A62" i="13" s="1"/>
  <c r="A125" i="13"/>
  <c r="A63" i="13" s="1"/>
  <c r="A108" i="13"/>
  <c r="A109" i="13"/>
  <c r="A110" i="13"/>
  <c r="A111" i="13"/>
  <c r="A112" i="13"/>
  <c r="A113" i="13"/>
  <c r="A114" i="13"/>
  <c r="A115" i="13"/>
  <c r="A116" i="13"/>
  <c r="A117" i="13"/>
  <c r="A118" i="13"/>
  <c r="A119" i="13"/>
  <c r="A120" i="13"/>
  <c r="A121" i="13"/>
  <c r="A107" i="13"/>
  <c r="A45" i="13" s="1"/>
  <c r="BE29" i="12" l="1"/>
  <c r="AV45" i="12"/>
  <c r="BM28" i="12"/>
  <c r="BK59" i="12"/>
  <c r="AV31" i="12"/>
  <c r="AU40" i="12"/>
  <c r="AU19" i="12" s="1"/>
  <c r="E81" i="13"/>
  <c r="P18" i="5"/>
  <c r="P17" i="5"/>
  <c r="N7" i="5"/>
  <c r="N8" i="5"/>
  <c r="N9" i="5"/>
  <c r="N10" i="5"/>
  <c r="N11" i="5"/>
  <c r="N12" i="5"/>
  <c r="N13" i="5"/>
  <c r="N6" i="5"/>
  <c r="N66" i="5"/>
  <c r="P66" i="5" s="1"/>
  <c r="N65" i="5"/>
  <c r="P65" i="5" s="1"/>
  <c r="N64" i="5"/>
  <c r="P64" i="5" s="1"/>
  <c r="N63" i="5"/>
  <c r="P63" i="5" s="1"/>
  <c r="N62" i="5"/>
  <c r="P62" i="5" s="1"/>
  <c r="N61" i="5"/>
  <c r="P61" i="5" s="1"/>
  <c r="N60" i="5"/>
  <c r="P60" i="5" s="1"/>
  <c r="N59" i="5"/>
  <c r="P49" i="5"/>
  <c r="P53" i="5"/>
  <c r="P54" i="5"/>
  <c r="P55" i="5"/>
  <c r="N17" i="5"/>
  <c r="AW45" i="12" l="1"/>
  <c r="BL59" i="12"/>
  <c r="BN28" i="12"/>
  <c r="AW31" i="12"/>
  <c r="AV40" i="12"/>
  <c r="AV19" i="12" s="1"/>
  <c r="BF29" i="12"/>
  <c r="S220" i="13"/>
  <c r="T220" i="13"/>
  <c r="U220" i="13"/>
  <c r="V220" i="13"/>
  <c r="W220" i="13"/>
  <c r="X220" i="13"/>
  <c r="Y220" i="13"/>
  <c r="Z220" i="13"/>
  <c r="AA220" i="13"/>
  <c r="AB220" i="13"/>
  <c r="D43" i="17"/>
  <c r="D34" i="17"/>
  <c r="D31" i="17"/>
  <c r="G7" i="18"/>
  <c r="D68" i="17"/>
  <c r="D69" i="17"/>
  <c r="D70" i="17"/>
  <c r="D71" i="17"/>
  <c r="D72" i="17"/>
  <c r="D73" i="17"/>
  <c r="D74" i="17"/>
  <c r="D75" i="17"/>
  <c r="D76" i="17"/>
  <c r="D67" i="17"/>
  <c r="D56" i="17"/>
  <c r="D57" i="17"/>
  <c r="D58" i="17"/>
  <c r="D59" i="17"/>
  <c r="D60" i="17"/>
  <c r="D61" i="17"/>
  <c r="D62" i="17"/>
  <c r="D63" i="17"/>
  <c r="D64" i="17"/>
  <c r="D65" i="17"/>
  <c r="D66" i="17"/>
  <c r="D44" i="17"/>
  <c r="D45" i="17"/>
  <c r="D46" i="17"/>
  <c r="D47" i="17"/>
  <c r="D48" i="17"/>
  <c r="D49" i="17"/>
  <c r="D50" i="17"/>
  <c r="D51" i="17"/>
  <c r="D52" i="17"/>
  <c r="D53" i="17"/>
  <c r="D54" i="17"/>
  <c r="D55" i="17"/>
  <c r="F283" i="13"/>
  <c r="F28" i="13" s="1"/>
  <c r="F7" i="13"/>
  <c r="F181" i="13"/>
  <c r="F188" i="13"/>
  <c r="F206" i="13"/>
  <c r="F229" i="13"/>
  <c r="F24" i="13" s="1"/>
  <c r="F266" i="13"/>
  <c r="F26" i="13" s="1"/>
  <c r="F274" i="13"/>
  <c r="F27" i="13" s="1"/>
  <c r="F291" i="13"/>
  <c r="F29" i="13" s="1"/>
  <c r="E288" i="13"/>
  <c r="E289" i="13"/>
  <c r="G289" i="13"/>
  <c r="H289" i="13" s="1"/>
  <c r="I289" i="13" s="1"/>
  <c r="J289" i="13" s="1"/>
  <c r="K289" i="13" s="1"/>
  <c r="L289" i="13" s="1"/>
  <c r="M289" i="13" s="1"/>
  <c r="N289" i="13" s="1"/>
  <c r="O289" i="13" s="1"/>
  <c r="P289" i="13" s="1"/>
  <c r="Q289" i="13" s="1"/>
  <c r="R289" i="13" s="1"/>
  <c r="S289" i="13" s="1"/>
  <c r="T289" i="13" s="1"/>
  <c r="U289" i="13" s="1"/>
  <c r="V289" i="13" s="1"/>
  <c r="W289" i="13" s="1"/>
  <c r="X289" i="13" s="1"/>
  <c r="Y289" i="13" s="1"/>
  <c r="Z289" i="13" s="1"/>
  <c r="AA289" i="13" s="1"/>
  <c r="AB289" i="13" s="1"/>
  <c r="AC289" i="13" s="1"/>
  <c r="AD289" i="13" s="1"/>
  <c r="AE289" i="13" s="1"/>
  <c r="AF289" i="13" s="1"/>
  <c r="AG289" i="13" s="1"/>
  <c r="AH289" i="13" s="1"/>
  <c r="AI289" i="13" s="1"/>
  <c r="AJ289" i="13" s="1"/>
  <c r="AK289" i="13" s="1"/>
  <c r="AL289" i="13" s="1"/>
  <c r="AM289" i="13" s="1"/>
  <c r="AN289" i="13" s="1"/>
  <c r="AO289" i="13" s="1"/>
  <c r="AP289" i="13" s="1"/>
  <c r="AQ289" i="13" s="1"/>
  <c r="AR289" i="13" s="1"/>
  <c r="AS289" i="13" s="1"/>
  <c r="AT289" i="13" s="1"/>
  <c r="AU289" i="13" s="1"/>
  <c r="AV289" i="13" s="1"/>
  <c r="AW289" i="13" s="1"/>
  <c r="AX289" i="13" s="1"/>
  <c r="AY289" i="13" s="1"/>
  <c r="AZ289" i="13" s="1"/>
  <c r="BA289" i="13" s="1"/>
  <c r="BB289" i="13" s="1"/>
  <c r="BC289" i="13" s="1"/>
  <c r="BD289" i="13" s="1"/>
  <c r="BE289" i="13" s="1"/>
  <c r="BF289" i="13" s="1"/>
  <c r="BG289" i="13" s="1"/>
  <c r="BH289" i="13" s="1"/>
  <c r="BI289" i="13" s="1"/>
  <c r="BJ289" i="13" s="1"/>
  <c r="BK289" i="13" s="1"/>
  <c r="BL289" i="13" s="1"/>
  <c r="BM289" i="13" s="1"/>
  <c r="BN289" i="13" s="1"/>
  <c r="BO289" i="13" s="1"/>
  <c r="BP289" i="13" s="1"/>
  <c r="BQ289" i="13" s="1"/>
  <c r="BR289" i="13" s="1"/>
  <c r="BS289" i="13" s="1"/>
  <c r="BT289" i="13" s="1"/>
  <c r="BU289" i="13" s="1"/>
  <c r="BV289" i="13" s="1"/>
  <c r="BW289" i="13" s="1"/>
  <c r="BX289" i="13" s="1"/>
  <c r="BY289" i="13" s="1"/>
  <c r="BZ289" i="13" s="1"/>
  <c r="CA289" i="13" s="1"/>
  <c r="CB289" i="13" s="1"/>
  <c r="CC289" i="13" s="1"/>
  <c r="CD289" i="13" s="1"/>
  <c r="CE289" i="13" s="1"/>
  <c r="CF289" i="13" s="1"/>
  <c r="CG289" i="13" s="1"/>
  <c r="CH289" i="13" s="1"/>
  <c r="CI289" i="13" s="1"/>
  <c r="CJ289" i="13" s="1"/>
  <c r="CK289" i="13" s="1"/>
  <c r="CL289" i="13" s="1"/>
  <c r="CM289" i="13" s="1"/>
  <c r="CN289" i="13" s="1"/>
  <c r="CO289" i="13" s="1"/>
  <c r="CP289" i="13" s="1"/>
  <c r="CQ289" i="13" s="1"/>
  <c r="CR289" i="13" s="1"/>
  <c r="CS289" i="13" s="1"/>
  <c r="CT289" i="13" s="1"/>
  <c r="CU289" i="13" s="1"/>
  <c r="CV289" i="13" s="1"/>
  <c r="CW289" i="13" s="1"/>
  <c r="CX289" i="13" s="1"/>
  <c r="CY289" i="13" s="1"/>
  <c r="CZ289" i="13" s="1"/>
  <c r="DA289" i="13" s="1"/>
  <c r="DB289" i="13" s="1"/>
  <c r="DC289" i="13" s="1"/>
  <c r="DD289" i="13" s="1"/>
  <c r="DE289" i="13" s="1"/>
  <c r="DF289" i="13" s="1"/>
  <c r="DG289" i="13" s="1"/>
  <c r="DH289" i="13" s="1"/>
  <c r="DI289" i="13" s="1"/>
  <c r="D31" i="20"/>
  <c r="L4" i="20" s="1"/>
  <c r="L30" i="20"/>
  <c r="E29" i="20"/>
  <c r="D13" i="20"/>
  <c r="D14" i="20" s="1"/>
  <c r="D9" i="20"/>
  <c r="D10" i="20" s="1"/>
  <c r="BO28" i="12" l="1"/>
  <c r="AX31" i="12"/>
  <c r="AW40" i="12"/>
  <c r="AW19" i="12" s="1"/>
  <c r="BM59" i="12"/>
  <c r="BG29" i="12"/>
  <c r="AX45" i="12"/>
  <c r="L5" i="20"/>
  <c r="F29" i="20"/>
  <c r="E30" i="20"/>
  <c r="E9" i="20"/>
  <c r="E10" i="20" s="1"/>
  <c r="D30" i="20"/>
  <c r="D18" i="20"/>
  <c r="D19" i="20" s="1"/>
  <c r="D5" i="20" s="1"/>
  <c r="D21" i="20" s="1"/>
  <c r="E42" i="20"/>
  <c r="E43" i="20" s="1"/>
  <c r="E44" i="20" s="1"/>
  <c r="E45" i="20" s="1"/>
  <c r="D25" i="20" l="1"/>
  <c r="AY31" i="12"/>
  <c r="AX40" i="12"/>
  <c r="AX19" i="12" s="1"/>
  <c r="BH29" i="12"/>
  <c r="BN59" i="12"/>
  <c r="AY45" i="12"/>
  <c r="BP28" i="12"/>
  <c r="D22" i="20"/>
  <c r="F42" i="20"/>
  <c r="F43" i="20" s="1"/>
  <c r="F44" i="20" s="1"/>
  <c r="F45" i="20" s="1"/>
  <c r="E18" i="20"/>
  <c r="E19" i="20" s="1"/>
  <c r="E13" i="20"/>
  <c r="E14" i="20" s="1"/>
  <c r="G29" i="20"/>
  <c r="F30" i="20"/>
  <c r="E5" i="20" l="1"/>
  <c r="E21" i="20" s="1"/>
  <c r="E22" i="20" s="1"/>
  <c r="AZ45" i="12"/>
  <c r="BO59" i="12"/>
  <c r="BI29" i="12"/>
  <c r="BQ28" i="12"/>
  <c r="AZ31" i="12"/>
  <c r="AY40" i="12"/>
  <c r="AY19" i="12" s="1"/>
  <c r="H29" i="20"/>
  <c r="G30" i="20"/>
  <c r="G42" i="20"/>
  <c r="G43" i="20" s="1"/>
  <c r="G44" i="20" s="1"/>
  <c r="G45" i="20" s="1"/>
  <c r="F18" i="20"/>
  <c r="F19" i="20" s="1"/>
  <c r="F13" i="20"/>
  <c r="F9" i="20"/>
  <c r="F10" i="20" s="1"/>
  <c r="E25" i="20"/>
  <c r="BJ29" i="12" l="1"/>
  <c r="BP59" i="12"/>
  <c r="BA45" i="12"/>
  <c r="BR28" i="12"/>
  <c r="BA31" i="12"/>
  <c r="AZ40" i="12"/>
  <c r="AZ19" i="12" s="1"/>
  <c r="F14" i="20"/>
  <c r="F5" i="20" s="1"/>
  <c r="F21" i="20" s="1"/>
  <c r="F22" i="20" s="1"/>
  <c r="F25" i="20"/>
  <c r="G18" i="20"/>
  <c r="G13" i="20"/>
  <c r="G14" i="20" s="1"/>
  <c r="G9" i="20"/>
  <c r="G10" i="20" s="1"/>
  <c r="H30" i="20"/>
  <c r="J29" i="20"/>
  <c r="J30" i="20" s="1"/>
  <c r="G19" i="20" l="1"/>
  <c r="G25" i="20"/>
  <c r="BS28" i="12"/>
  <c r="BB45" i="12"/>
  <c r="BQ59" i="12"/>
  <c r="BB31" i="12"/>
  <c r="BA40" i="12"/>
  <c r="BA19" i="12" s="1"/>
  <c r="BK29" i="12"/>
  <c r="G5" i="20"/>
  <c r="G21" i="20" s="1"/>
  <c r="G22" i="20" s="1"/>
  <c r="H18" i="20"/>
  <c r="H13" i="20"/>
  <c r="H14" i="20" s="1"/>
  <c r="H3" i="20"/>
  <c r="H2" i="20" s="1"/>
  <c r="H9" i="20"/>
  <c r="H10" i="20" s="1"/>
  <c r="BC31" i="12" l="1"/>
  <c r="BB40" i="12"/>
  <c r="BB19" i="12" s="1"/>
  <c r="BR59" i="12"/>
  <c r="BC45" i="12"/>
  <c r="BL29" i="12"/>
  <c r="BT28" i="12"/>
  <c r="H19" i="20"/>
  <c r="H5" i="20" s="1"/>
  <c r="H21" i="20" s="1"/>
  <c r="H22" i="20" s="1"/>
  <c r="H25" i="20"/>
  <c r="BM29" i="12" l="1"/>
  <c r="BU28" i="12"/>
  <c r="BD45" i="12"/>
  <c r="BD31" i="12"/>
  <c r="BC40" i="12"/>
  <c r="BC19" i="12" s="1"/>
  <c r="BS59" i="12"/>
  <c r="D64" i="9"/>
  <c r="F64" i="9"/>
  <c r="E64" i="9"/>
  <c r="C64" i="9"/>
  <c r="C58" i="9"/>
  <c r="E85" i="10"/>
  <c r="F85" i="10"/>
  <c r="G85" i="10"/>
  <c r="H85" i="10"/>
  <c r="I85" i="10"/>
  <c r="AI84" i="10"/>
  <c r="AJ84" i="10"/>
  <c r="AK84" i="10"/>
  <c r="AL84" i="10"/>
  <c r="AM84" i="10"/>
  <c r="AN84" i="10"/>
  <c r="AO84" i="10"/>
  <c r="AP84" i="10"/>
  <c r="AQ84" i="10"/>
  <c r="AR84" i="10"/>
  <c r="AS84" i="10"/>
  <c r="AT84" i="10"/>
  <c r="AU84" i="10"/>
  <c r="AV84" i="10"/>
  <c r="AW84" i="10"/>
  <c r="AX84" i="10"/>
  <c r="AY84" i="10"/>
  <c r="AZ84" i="10"/>
  <c r="BA84" i="10"/>
  <c r="BB84" i="10"/>
  <c r="BC84" i="10"/>
  <c r="BD84" i="10"/>
  <c r="BE84" i="10"/>
  <c r="BF84" i="10"/>
  <c r="BG84" i="10"/>
  <c r="BH84" i="10"/>
  <c r="BI84" i="10"/>
  <c r="BJ84" i="10"/>
  <c r="BK84" i="10"/>
  <c r="D69" i="10"/>
  <c r="I88" i="9" l="1"/>
  <c r="BE31" i="12"/>
  <c r="BD40" i="12"/>
  <c r="BD19" i="12" s="1"/>
  <c r="BE45" i="12"/>
  <c r="BV28" i="12"/>
  <c r="BT59" i="12"/>
  <c r="BN29" i="12"/>
  <c r="H88" i="9"/>
  <c r="B80" i="10"/>
  <c r="C51" i="10"/>
  <c r="H67" i="17"/>
  <c r="H68" i="17"/>
  <c r="H69" i="17"/>
  <c r="H70" i="17"/>
  <c r="H71" i="17"/>
  <c r="H72" i="17"/>
  <c r="H73" i="17"/>
  <c r="H74" i="17"/>
  <c r="H75" i="17"/>
  <c r="H76" i="17"/>
  <c r="H77" i="17"/>
  <c r="H78" i="17"/>
  <c r="G67" i="17"/>
  <c r="G68" i="17"/>
  <c r="G69" i="17"/>
  <c r="G70" i="17"/>
  <c r="G71" i="17"/>
  <c r="G72" i="17"/>
  <c r="G73" i="17"/>
  <c r="G74" i="17"/>
  <c r="G75" i="17"/>
  <c r="G76" i="17"/>
  <c r="G77" i="17"/>
  <c r="G78" i="17"/>
  <c r="BI18" i="11"/>
  <c r="BJ18" i="11"/>
  <c r="BK18" i="11"/>
  <c r="BI19" i="11"/>
  <c r="BJ19" i="11"/>
  <c r="BK19" i="11"/>
  <c r="P18" i="11"/>
  <c r="BU59" i="12" l="1"/>
  <c r="BW28" i="12"/>
  <c r="BF45" i="12"/>
  <c r="BO29" i="12"/>
  <c r="BF31" i="12"/>
  <c r="BE40" i="12"/>
  <c r="BE19" i="12" s="1"/>
  <c r="D6" i="10"/>
  <c r="D12" i="10"/>
  <c r="D37" i="10"/>
  <c r="D101" i="10" s="1"/>
  <c r="D41" i="10"/>
  <c r="D57" i="10"/>
  <c r="D64" i="10"/>
  <c r="D65" i="10" s="1"/>
  <c r="D85" i="10"/>
  <c r="D104" i="10"/>
  <c r="BP29" i="12" l="1"/>
  <c r="BX28" i="12"/>
  <c r="BG45" i="12"/>
  <c r="BG31" i="12"/>
  <c r="BF40" i="12"/>
  <c r="BF19" i="12" s="1"/>
  <c r="BV59" i="12"/>
  <c r="D103" i="10"/>
  <c r="D67" i="10"/>
  <c r="E67" i="10" s="1"/>
  <c r="F67" i="10" s="1"/>
  <c r="G67" i="10" s="1"/>
  <c r="H67" i="10" s="1"/>
  <c r="I67" i="10" s="1"/>
  <c r="D81" i="10"/>
  <c r="F6" i="13"/>
  <c r="D84" i="10"/>
  <c r="F68" i="9"/>
  <c r="E68" i="9"/>
  <c r="D68" i="9"/>
  <c r="C68" i="9"/>
  <c r="BH31" i="12" l="1"/>
  <c r="BG40" i="12"/>
  <c r="BG19" i="12" s="1"/>
  <c r="BH45" i="12"/>
  <c r="BQ29" i="12"/>
  <c r="BY28" i="12"/>
  <c r="BW59" i="12"/>
  <c r="F102" i="13"/>
  <c r="F40" i="13" s="1"/>
  <c r="F120" i="13"/>
  <c r="F58" i="13" s="1"/>
  <c r="F124" i="13"/>
  <c r="F62" i="13" s="1"/>
  <c r="F118" i="13"/>
  <c r="F56" i="13" s="1"/>
  <c r="F97" i="13"/>
  <c r="F147" i="13"/>
  <c r="F113" i="13"/>
  <c r="F51" i="13" s="1"/>
  <c r="F112" i="13"/>
  <c r="F50" i="13" s="1"/>
  <c r="F98" i="13"/>
  <c r="F36" i="13" s="1"/>
  <c r="F111" i="13"/>
  <c r="F49" i="13" s="1"/>
  <c r="F130" i="13"/>
  <c r="F68" i="13" s="1"/>
  <c r="F122" i="13"/>
  <c r="F129" i="13"/>
  <c r="F67" i="13" s="1"/>
  <c r="F146" i="13"/>
  <c r="F103" i="13"/>
  <c r="F41" i="13" s="1"/>
  <c r="F101" i="13"/>
  <c r="F39" i="13" s="1"/>
  <c r="F109" i="13"/>
  <c r="F115" i="13"/>
  <c r="F53" i="13" s="1"/>
  <c r="F110" i="13"/>
  <c r="F116" i="13"/>
  <c r="F54" i="13" s="1"/>
  <c r="F108" i="13"/>
  <c r="F46" i="13" s="1"/>
  <c r="F99" i="13"/>
  <c r="F37" i="13" s="1"/>
  <c r="F114" i="13"/>
  <c r="F52" i="13" s="1"/>
  <c r="F126" i="13"/>
  <c r="F117" i="13"/>
  <c r="F55" i="13" s="1"/>
  <c r="F119" i="13"/>
  <c r="F57" i="13" s="1"/>
  <c r="F121" i="13"/>
  <c r="F59" i="13" s="1"/>
  <c r="F123" i="13"/>
  <c r="F132" i="13"/>
  <c r="F70" i="13" s="1"/>
  <c r="F125" i="13"/>
  <c r="F63" i="13" s="1"/>
  <c r="F100" i="13"/>
  <c r="F38" i="13" s="1"/>
  <c r="F107" i="13"/>
  <c r="F45" i="13" s="1"/>
  <c r="F189" i="13"/>
  <c r="F190" i="13" s="1"/>
  <c r="F127" i="13"/>
  <c r="F198" i="13"/>
  <c r="F199" i="13" s="1"/>
  <c r="F96" i="13"/>
  <c r="F131" i="13"/>
  <c r="F69" i="13" s="1"/>
  <c r="F128" i="13"/>
  <c r="AD220" i="13"/>
  <c r="AJ220" i="13"/>
  <c r="N220" i="13"/>
  <c r="O220" i="13"/>
  <c r="P220" i="13"/>
  <c r="Q220" i="13"/>
  <c r="R220" i="13"/>
  <c r="M220" i="13"/>
  <c r="M39" i="18"/>
  <c r="G220" i="13"/>
  <c r="H220" i="13" s="1"/>
  <c r="P46" i="11"/>
  <c r="F34" i="13" l="1"/>
  <c r="BZ28" i="12"/>
  <c r="BR29" i="12"/>
  <c r="BI45" i="12"/>
  <c r="BX59" i="12"/>
  <c r="BI31" i="12"/>
  <c r="BH40" i="12"/>
  <c r="BH19" i="12" s="1"/>
  <c r="F209" i="13"/>
  <c r="F23" i="13" s="1"/>
  <c r="G38" i="18"/>
  <c r="H38" i="18"/>
  <c r="I38" i="18"/>
  <c r="J38" i="18"/>
  <c r="K38" i="18"/>
  <c r="L38" i="18"/>
  <c r="M38" i="18"/>
  <c r="N38" i="18"/>
  <c r="BY59" i="12" l="1"/>
  <c r="BS29" i="12"/>
  <c r="BJ31" i="12"/>
  <c r="BI40" i="12"/>
  <c r="BI19" i="12" s="1"/>
  <c r="BJ45" i="12"/>
  <c r="CA28" i="12"/>
  <c r="BK31" i="12" l="1"/>
  <c r="BJ40" i="12"/>
  <c r="BJ19" i="12" s="1"/>
  <c r="CB28" i="12"/>
  <c r="BK45" i="12"/>
  <c r="BT29" i="12"/>
  <c r="BZ59" i="12"/>
  <c r="N39" i="18"/>
  <c r="L39" i="18"/>
  <c r="K39" i="18"/>
  <c r="J39" i="18"/>
  <c r="I39" i="18"/>
  <c r="I43" i="18" s="1"/>
  <c r="H39" i="18"/>
  <c r="G39" i="18"/>
  <c r="G43" i="18" s="1"/>
  <c r="F39" i="18"/>
  <c r="E39" i="18"/>
  <c r="E43" i="18" s="1"/>
  <c r="D39" i="18"/>
  <c r="D38" i="18"/>
  <c r="BU29" i="12" l="1"/>
  <c r="BL45" i="12"/>
  <c r="CC28" i="12"/>
  <c r="CA59" i="12"/>
  <c r="BL31" i="12"/>
  <c r="BK40" i="12"/>
  <c r="BK19" i="12" s="1"/>
  <c r="F18" i="18"/>
  <c r="F36" i="18" s="1"/>
  <c r="J40" i="18"/>
  <c r="K43" i="18"/>
  <c r="D43" i="18"/>
  <c r="L43" i="18"/>
  <c r="M43" i="18"/>
  <c r="F43" i="18"/>
  <c r="N43" i="18"/>
  <c r="J43" i="18"/>
  <c r="H43" i="18"/>
  <c r="K40" i="18"/>
  <c r="E40" i="18"/>
  <c r="M40" i="18"/>
  <c r="L40" i="18"/>
  <c r="F40" i="18"/>
  <c r="N40" i="18"/>
  <c r="D40" i="18"/>
  <c r="G40" i="18"/>
  <c r="H40" i="18"/>
  <c r="I40" i="18"/>
  <c r="B69" i="10"/>
  <c r="CB59" i="12" l="1"/>
  <c r="CD28" i="12"/>
  <c r="BM45" i="12"/>
  <c r="BM31" i="12"/>
  <c r="BL40" i="12"/>
  <c r="BL19" i="12" s="1"/>
  <c r="BV29" i="12"/>
  <c r="B68" i="10"/>
  <c r="E64" i="10"/>
  <c r="F64" i="10"/>
  <c r="G64" i="10"/>
  <c r="H64" i="10"/>
  <c r="I64" i="10"/>
  <c r="G66" i="17"/>
  <c r="G65" i="17"/>
  <c r="G64" i="17"/>
  <c r="G63" i="17"/>
  <c r="G62" i="17"/>
  <c r="G61" i="17"/>
  <c r="G60" i="17"/>
  <c r="G59" i="17"/>
  <c r="H58" i="17"/>
  <c r="G58" i="17"/>
  <c r="H57" i="17"/>
  <c r="G57" i="17"/>
  <c r="G56" i="17"/>
  <c r="H55" i="17"/>
  <c r="G55" i="17"/>
  <c r="G54" i="17"/>
  <c r="H53" i="17"/>
  <c r="G53" i="17"/>
  <c r="H52" i="17"/>
  <c r="G52" i="17"/>
  <c r="G51" i="17"/>
  <c r="G50" i="17"/>
  <c r="G49" i="17"/>
  <c r="H48" i="17"/>
  <c r="G48" i="17"/>
  <c r="G47" i="17"/>
  <c r="G46" i="17"/>
  <c r="H45" i="17"/>
  <c r="G45" i="17"/>
  <c r="H44" i="17"/>
  <c r="G44" i="17"/>
  <c r="H43" i="17"/>
  <c r="G43" i="17"/>
  <c r="H42" i="17"/>
  <c r="G42" i="17"/>
  <c r="D42" i="17"/>
  <c r="G41" i="17"/>
  <c r="D41" i="17"/>
  <c r="G40" i="17"/>
  <c r="H39" i="17"/>
  <c r="G39" i="17"/>
  <c r="D39" i="17"/>
  <c r="G38" i="17"/>
  <c r="D38" i="17"/>
  <c r="G37" i="17"/>
  <c r="D37" i="17"/>
  <c r="G36" i="17"/>
  <c r="D36" i="17"/>
  <c r="H35" i="17"/>
  <c r="G35" i="17"/>
  <c r="D35" i="17"/>
  <c r="G34" i="17"/>
  <c r="G33" i="17"/>
  <c r="D33" i="17"/>
  <c r="G32" i="17"/>
  <c r="D32" i="17"/>
  <c r="G31" i="17"/>
  <c r="H30" i="17"/>
  <c r="G30" i="17"/>
  <c r="G29" i="17"/>
  <c r="G28" i="17"/>
  <c r="D28" i="17"/>
  <c r="H27" i="17"/>
  <c r="G27" i="17"/>
  <c r="D27" i="17"/>
  <c r="H26" i="17"/>
  <c r="G26" i="17"/>
  <c r="D26" i="17"/>
  <c r="H25" i="17"/>
  <c r="G25" i="17"/>
  <c r="D25" i="17"/>
  <c r="G24" i="17"/>
  <c r="G23" i="17"/>
  <c r="H22" i="17"/>
  <c r="G22" i="17"/>
  <c r="H21" i="17"/>
  <c r="G21" i="17"/>
  <c r="G20" i="17"/>
  <c r="H19" i="17"/>
  <c r="G19" i="17"/>
  <c r="K18" i="17"/>
  <c r="L18" i="17" s="1"/>
  <c r="M18" i="17" s="1"/>
  <c r="J7" i="17"/>
  <c r="J6" i="17"/>
  <c r="J26" i="17" s="1"/>
  <c r="L5" i="17"/>
  <c r="K5" i="17"/>
  <c r="J5" i="17"/>
  <c r="J4" i="17"/>
  <c r="J19" i="17" s="1"/>
  <c r="B72" i="10"/>
  <c r="B71" i="10"/>
  <c r="B70" i="10"/>
  <c r="B67" i="10"/>
  <c r="B66" i="10"/>
  <c r="B65" i="10"/>
  <c r="B64" i="10"/>
  <c r="B63" i="10"/>
  <c r="BK62" i="10"/>
  <c r="G68" i="9" s="1"/>
  <c r="BJ62" i="10"/>
  <c r="BI62" i="10"/>
  <c r="BH62" i="10"/>
  <c r="BG62" i="10"/>
  <c r="BF62" i="10"/>
  <c r="BE62" i="10"/>
  <c r="BD62" i="10"/>
  <c r="BC62" i="10"/>
  <c r="BB62" i="10"/>
  <c r="BA62" i="10"/>
  <c r="B62" i="10"/>
  <c r="E61" i="10"/>
  <c r="F61" i="10" s="1"/>
  <c r="B61" i="10"/>
  <c r="B60" i="10"/>
  <c r="B59" i="10"/>
  <c r="B58" i="10"/>
  <c r="B57" i="10"/>
  <c r="B56" i="10"/>
  <c r="B55" i="10"/>
  <c r="B54" i="10"/>
  <c r="J57" i="9"/>
  <c r="U57" i="10"/>
  <c r="T57" i="10"/>
  <c r="S57" i="10"/>
  <c r="R57" i="10"/>
  <c r="Q57" i="10"/>
  <c r="P57" i="10"/>
  <c r="O57" i="10"/>
  <c r="C57" i="9" s="1"/>
  <c r="N57" i="10"/>
  <c r="M57" i="10"/>
  <c r="L57" i="10"/>
  <c r="K57" i="10"/>
  <c r="J57" i="10"/>
  <c r="I57" i="10"/>
  <c r="H57" i="10"/>
  <c r="G57" i="10"/>
  <c r="F57" i="10"/>
  <c r="E57" i="10"/>
  <c r="B53" i="10"/>
  <c r="B51" i="10"/>
  <c r="B50" i="10"/>
  <c r="B49" i="10"/>
  <c r="B76" i="9"/>
  <c r="B74" i="9"/>
  <c r="B73" i="9"/>
  <c r="B72" i="9"/>
  <c r="B71" i="9"/>
  <c r="B70" i="9"/>
  <c r="B69" i="9"/>
  <c r="C108" i="9"/>
  <c r="B68" i="9"/>
  <c r="B67" i="9"/>
  <c r="B66" i="9"/>
  <c r="B65" i="9"/>
  <c r="B64" i="9"/>
  <c r="B63" i="9"/>
  <c r="B62" i="9"/>
  <c r="B61" i="9"/>
  <c r="B60" i="9"/>
  <c r="H64" i="9"/>
  <c r="B59" i="9"/>
  <c r="B58" i="9"/>
  <c r="B57" i="9"/>
  <c r="B56" i="9"/>
  <c r="A1" i="9"/>
  <c r="A3" i="9"/>
  <c r="C6" i="9"/>
  <c r="D6" i="9"/>
  <c r="E6" i="9" s="1"/>
  <c r="F6" i="9" s="1"/>
  <c r="G6" i="9" s="1"/>
  <c r="H6" i="9" s="1"/>
  <c r="I6" i="9" s="1"/>
  <c r="D7" i="9"/>
  <c r="E7" i="9" s="1"/>
  <c r="F7" i="9" s="1"/>
  <c r="G7" i="9" s="1"/>
  <c r="H7" i="9" s="1"/>
  <c r="I7" i="9" s="1"/>
  <c r="B19" i="9"/>
  <c r="B20" i="9"/>
  <c r="B21" i="9"/>
  <c r="B22" i="9"/>
  <c r="B23" i="9"/>
  <c r="B25" i="9"/>
  <c r="B26" i="9"/>
  <c r="B27" i="9"/>
  <c r="B28" i="9"/>
  <c r="B29" i="9"/>
  <c r="B32" i="9"/>
  <c r="B33" i="9"/>
  <c r="B34" i="9"/>
  <c r="B35" i="9"/>
  <c r="B36" i="9"/>
  <c r="B37" i="9"/>
  <c r="B38" i="9"/>
  <c r="B39" i="9"/>
  <c r="B40" i="9"/>
  <c r="B41" i="9"/>
  <c r="B44" i="9"/>
  <c r="F44" i="9"/>
  <c r="F103" i="9" s="1"/>
  <c r="G44" i="9"/>
  <c r="G103" i="9" s="1"/>
  <c r="H103" i="9"/>
  <c r="I103" i="9"/>
  <c r="B45" i="9"/>
  <c r="B48" i="9"/>
  <c r="B49" i="9"/>
  <c r="B50" i="9"/>
  <c r="B82" i="9"/>
  <c r="B83" i="9"/>
  <c r="B84" i="9"/>
  <c r="B85" i="9"/>
  <c r="B88" i="9"/>
  <c r="B89" i="9"/>
  <c r="B90" i="9"/>
  <c r="B91" i="9"/>
  <c r="B92" i="9"/>
  <c r="D92" i="9"/>
  <c r="E92" i="9"/>
  <c r="J92" i="9" s="1"/>
  <c r="G92" i="9"/>
  <c r="B93" i="9"/>
  <c r="B94" i="9"/>
  <c r="B99" i="9"/>
  <c r="B100" i="9"/>
  <c r="B101" i="9"/>
  <c r="B102" i="9"/>
  <c r="B103" i="9"/>
  <c r="B104" i="9"/>
  <c r="B105" i="9"/>
  <c r="B106" i="9"/>
  <c r="B107" i="9"/>
  <c r="B108" i="9"/>
  <c r="B109" i="9"/>
  <c r="B110" i="9"/>
  <c r="B111" i="9"/>
  <c r="AE40" i="17" l="1"/>
  <c r="J12" i="17" a="1"/>
  <c r="BN45" i="12"/>
  <c r="BN31" i="12"/>
  <c r="BM40" i="12"/>
  <c r="BM19" i="12" s="1"/>
  <c r="CE28" i="12"/>
  <c r="BW29" i="12"/>
  <c r="CC59" i="12"/>
  <c r="D14" i="17"/>
  <c r="I108" i="9"/>
  <c r="E108" i="9"/>
  <c r="F108" i="9"/>
  <c r="K81" i="17"/>
  <c r="K76" i="17"/>
  <c r="K71" i="17"/>
  <c r="K52" i="17"/>
  <c r="K7" i="17"/>
  <c r="L82" i="17"/>
  <c r="L74" i="17"/>
  <c r="L71" i="17"/>
  <c r="L6" i="17"/>
  <c r="L4" i="17" s="1"/>
  <c r="L7" i="17"/>
  <c r="K6" i="17"/>
  <c r="K90" i="17" s="1"/>
  <c r="N18" i="17"/>
  <c r="M5" i="17"/>
  <c r="L20" i="17"/>
  <c r="H23" i="17"/>
  <c r="L23" i="17" s="1"/>
  <c r="J23" i="17"/>
  <c r="J22" i="17"/>
  <c r="L21" i="17"/>
  <c r="J20" i="17"/>
  <c r="H20" i="17"/>
  <c r="J21" i="17"/>
  <c r="L25" i="17"/>
  <c r="K25" i="17"/>
  <c r="H28" i="17"/>
  <c r="J28" i="17" s="1"/>
  <c r="J30" i="17"/>
  <c r="J25" i="17"/>
  <c r="J86" i="17"/>
  <c r="J89" i="17"/>
  <c r="J87" i="17"/>
  <c r="J90" i="17"/>
  <c r="J88" i="17"/>
  <c r="J83" i="17"/>
  <c r="J84" i="17"/>
  <c r="J82" i="17"/>
  <c r="J85" i="17"/>
  <c r="J77" i="17"/>
  <c r="J80" i="17"/>
  <c r="J78" i="17"/>
  <c r="J81" i="17"/>
  <c r="J79" i="17"/>
  <c r="J73" i="17"/>
  <c r="J76" i="17"/>
  <c r="J74" i="17"/>
  <c r="J72" i="17"/>
  <c r="J75" i="17"/>
  <c r="J69" i="17"/>
  <c r="J67" i="17"/>
  <c r="J70" i="17"/>
  <c r="J68" i="17"/>
  <c r="J71" i="17"/>
  <c r="J53" i="17"/>
  <c r="J52" i="17"/>
  <c r="J43" i="17"/>
  <c r="J42" i="17"/>
  <c r="J45" i="17"/>
  <c r="J35" i="17"/>
  <c r="J39" i="17"/>
  <c r="L19" i="17"/>
  <c r="H24" i="17"/>
  <c r="J27" i="17"/>
  <c r="H29" i="17"/>
  <c r="K29" i="17" s="1"/>
  <c r="L26" i="17"/>
  <c r="L35" i="17"/>
  <c r="K35" i="17"/>
  <c r="H38" i="17"/>
  <c r="K34" i="17"/>
  <c r="J38" i="17"/>
  <c r="H33" i="17"/>
  <c r="L33" i="17" s="1"/>
  <c r="H34" i="17"/>
  <c r="H37" i="17"/>
  <c r="L37" i="17" s="1"/>
  <c r="K38" i="17"/>
  <c r="H32" i="17"/>
  <c r="J33" i="17"/>
  <c r="L34" i="17"/>
  <c r="J37" i="17"/>
  <c r="L38" i="17"/>
  <c r="L27" i="17"/>
  <c r="H31" i="17"/>
  <c r="J32" i="17"/>
  <c r="K33" i="17"/>
  <c r="H36" i="17"/>
  <c r="K37" i="17"/>
  <c r="L42" i="17"/>
  <c r="K42" i="17"/>
  <c r="H47" i="17"/>
  <c r="L44" i="17"/>
  <c r="K44" i="17"/>
  <c r="J44" i="17"/>
  <c r="H41" i="17"/>
  <c r="L43" i="17"/>
  <c r="K43" i="17"/>
  <c r="H46" i="17"/>
  <c r="J46" i="17" s="1"/>
  <c r="H40" i="17"/>
  <c r="J41" i="17"/>
  <c r="K46" i="17"/>
  <c r="L45" i="17"/>
  <c r="K45" i="17"/>
  <c r="H50" i="17"/>
  <c r="J50" i="17" s="1"/>
  <c r="K50" i="17"/>
  <c r="H51" i="17"/>
  <c r="L50" i="17"/>
  <c r="J51" i="17"/>
  <c r="H49" i="17"/>
  <c r="K49" i="17" s="1"/>
  <c r="K51" i="17"/>
  <c r="J48" i="17"/>
  <c r="J49" i="17"/>
  <c r="L51" i="17"/>
  <c r="H56" i="17"/>
  <c r="K56" i="17" s="1"/>
  <c r="H54" i="17"/>
  <c r="L54" i="17" s="1"/>
  <c r="J54" i="17"/>
  <c r="K54" i="17"/>
  <c r="K55" i="17"/>
  <c r="J55" i="17"/>
  <c r="L55" i="17"/>
  <c r="K58" i="17"/>
  <c r="J58" i="17"/>
  <c r="K57" i="17"/>
  <c r="J57" i="17"/>
  <c r="L58" i="17"/>
  <c r="H59" i="17"/>
  <c r="L59" i="17" s="1"/>
  <c r="H60" i="17"/>
  <c r="L60" i="17" s="1"/>
  <c r="H61" i="17"/>
  <c r="L61" i="17" s="1"/>
  <c r="J59" i="17"/>
  <c r="J60" i="17"/>
  <c r="J61" i="17"/>
  <c r="K59" i="17"/>
  <c r="K60" i="17"/>
  <c r="K61" i="17"/>
  <c r="H62" i="17"/>
  <c r="H63" i="17"/>
  <c r="H64" i="17"/>
  <c r="H65" i="17"/>
  <c r="H66" i="17"/>
  <c r="G64" i="9"/>
  <c r="E65" i="10"/>
  <c r="E87" i="10" s="1"/>
  <c r="G61" i="10"/>
  <c r="F65" i="10"/>
  <c r="D108" i="9"/>
  <c r="H108" i="9"/>
  <c r="G108" i="9"/>
  <c r="BH80" i="10" l="1"/>
  <c r="AQ80" i="10"/>
  <c r="J12" i="17"/>
  <c r="BP80" i="10"/>
  <c r="AL80" i="10"/>
  <c r="BC80" i="10"/>
  <c r="BT80" i="10"/>
  <c r="CK80" i="10"/>
  <c r="R80" i="10"/>
  <c r="T80" i="10"/>
  <c r="CG80" i="10"/>
  <c r="BZ80" i="10"/>
  <c r="CQ80" i="10"/>
  <c r="H80" i="10"/>
  <c r="AH80" i="10"/>
  <c r="BO80" i="10"/>
  <c r="CY80" i="10"/>
  <c r="AP80" i="10"/>
  <c r="DE80" i="10"/>
  <c r="AF80" i="10"/>
  <c r="BL80" i="10"/>
  <c r="DB80" i="10"/>
  <c r="CR80" i="10"/>
  <c r="K80" i="10"/>
  <c r="BX80" i="10"/>
  <c r="BB80" i="10"/>
  <c r="BS80" i="10"/>
  <c r="CJ80" i="10"/>
  <c r="I80" i="10"/>
  <c r="AI80" i="10"/>
  <c r="AC80" i="10"/>
  <c r="CO80" i="10"/>
  <c r="CP80" i="10"/>
  <c r="DG80" i="10"/>
  <c r="Y80" i="10"/>
  <c r="AX80" i="10"/>
  <c r="CE80" i="10"/>
  <c r="CN80" i="10"/>
  <c r="P80" i="10"/>
  <c r="BG80" i="10"/>
  <c r="N80" i="10"/>
  <c r="CD80" i="10"/>
  <c r="CS80" i="10"/>
  <c r="BD80" i="10"/>
  <c r="CA80" i="10"/>
  <c r="S80" i="10"/>
  <c r="CF80" i="10"/>
  <c r="BR80" i="10"/>
  <c r="CI80" i="10"/>
  <c r="CZ80" i="10"/>
  <c r="Z80" i="10"/>
  <c r="AY80" i="10"/>
  <c r="AK80" i="10"/>
  <c r="CW80" i="10"/>
  <c r="DF80" i="10"/>
  <c r="O80" i="10"/>
  <c r="AO80" i="10"/>
  <c r="BN80" i="10"/>
  <c r="CU80" i="10"/>
  <c r="CH80" i="10"/>
  <c r="AS80" i="10"/>
  <c r="BM80" i="10"/>
  <c r="AM80" i="10"/>
  <c r="Q80" i="10"/>
  <c r="AB80" i="10"/>
  <c r="AJ80" i="10"/>
  <c r="CV80" i="10"/>
  <c r="CX80" i="10"/>
  <c r="G80" i="10"/>
  <c r="AG80" i="10"/>
  <c r="BF80" i="10"/>
  <c r="BW80" i="10"/>
  <c r="BA80" i="10"/>
  <c r="E80" i="10"/>
  <c r="AE80" i="10"/>
  <c r="AV80" i="10"/>
  <c r="CC80" i="10"/>
  <c r="CT80" i="10"/>
  <c r="DD80" i="10"/>
  <c r="F80" i="10"/>
  <c r="X80" i="10"/>
  <c r="AW80" i="10"/>
  <c r="BV80" i="10"/>
  <c r="CM80" i="10"/>
  <c r="AD80" i="10"/>
  <c r="AU80" i="10"/>
  <c r="J80" i="10"/>
  <c r="BU80" i="10"/>
  <c r="BJ80" i="10"/>
  <c r="AR80" i="10"/>
  <c r="BI80" i="10"/>
  <c r="BY80" i="10"/>
  <c r="AZ80" i="10"/>
  <c r="M80" i="10"/>
  <c r="W80" i="10"/>
  <c r="AN80" i="10"/>
  <c r="BE80" i="10"/>
  <c r="CL80" i="10"/>
  <c r="DC80" i="10"/>
  <c r="BQ80" i="10"/>
  <c r="AT80" i="10"/>
  <c r="BK80" i="10"/>
  <c r="CB80" i="10"/>
  <c r="DA80" i="10"/>
  <c r="AA80" i="10"/>
  <c r="U80" i="10"/>
  <c r="L80" i="10"/>
  <c r="BO31" i="12"/>
  <c r="BN40" i="12"/>
  <c r="BN19" i="12" s="1"/>
  <c r="BX29" i="12"/>
  <c r="CD59" i="12"/>
  <c r="CF28" i="12"/>
  <c r="BO45" i="12"/>
  <c r="I64" i="9"/>
  <c r="F87" i="10"/>
  <c r="D80" i="10"/>
  <c r="L66" i="17"/>
  <c r="J66" i="17"/>
  <c r="K66" i="17"/>
  <c r="L65" i="17"/>
  <c r="J65" i="17"/>
  <c r="K65" i="17"/>
  <c r="J64" i="17"/>
  <c r="K64" i="17"/>
  <c r="L64" i="17"/>
  <c r="L63" i="17"/>
  <c r="K63" i="17"/>
  <c r="J63" i="17"/>
  <c r="L62" i="17"/>
  <c r="J62" i="17"/>
  <c r="K62" i="17"/>
  <c r="L49" i="17"/>
  <c r="K41" i="17"/>
  <c r="L41" i="17"/>
  <c r="L46" i="17"/>
  <c r="L47" i="17"/>
  <c r="J47" i="17"/>
  <c r="L56" i="17"/>
  <c r="L40" i="17"/>
  <c r="K40" i="17"/>
  <c r="J40" i="17"/>
  <c r="J56" i="17"/>
  <c r="K47" i="17"/>
  <c r="L36" i="17"/>
  <c r="J24" i="17"/>
  <c r="L24" i="17"/>
  <c r="K24" i="17"/>
  <c r="J31" i="17"/>
  <c r="K31" i="17"/>
  <c r="L31" i="17"/>
  <c r="K32" i="17"/>
  <c r="L32" i="17"/>
  <c r="J36" i="17"/>
  <c r="K36" i="17"/>
  <c r="L30" i="17"/>
  <c r="L48" i="17"/>
  <c r="L68" i="17"/>
  <c r="L77" i="17"/>
  <c r="L84" i="17"/>
  <c r="K27" i="17"/>
  <c r="K53" i="17"/>
  <c r="K68" i="17"/>
  <c r="K79" i="17"/>
  <c r="K83" i="17"/>
  <c r="L29" i="17"/>
  <c r="M84" i="17"/>
  <c r="M82" i="17"/>
  <c r="M77" i="17"/>
  <c r="M80" i="17"/>
  <c r="M68" i="17"/>
  <c r="M71" i="17"/>
  <c r="M65" i="17"/>
  <c r="M60" i="17"/>
  <c r="M52" i="17"/>
  <c r="M49" i="17"/>
  <c r="M7" i="17"/>
  <c r="M30" i="17"/>
  <c r="M32" i="17"/>
  <c r="M6" i="17"/>
  <c r="M36" i="17" s="1"/>
  <c r="L70" i="17"/>
  <c r="L79" i="17"/>
  <c r="L81" i="17"/>
  <c r="K22" i="17"/>
  <c r="K70" i="17"/>
  <c r="K78" i="17"/>
  <c r="K88" i="17"/>
  <c r="M29" i="17"/>
  <c r="L28" i="17"/>
  <c r="O18" i="17"/>
  <c r="N5" i="17"/>
  <c r="L52" i="17"/>
  <c r="L67" i="17"/>
  <c r="L78" i="17"/>
  <c r="L88" i="17"/>
  <c r="K39" i="17"/>
  <c r="K67" i="17"/>
  <c r="K80" i="17"/>
  <c r="J34" i="17"/>
  <c r="J29" i="17"/>
  <c r="M28" i="17"/>
  <c r="K4" i="17"/>
  <c r="K21" i="17"/>
  <c r="L53" i="17"/>
  <c r="L76" i="17"/>
  <c r="L80" i="17"/>
  <c r="L90" i="17"/>
  <c r="K26" i="17"/>
  <c r="K73" i="17"/>
  <c r="K77" i="17"/>
  <c r="K87" i="17"/>
  <c r="K23" i="17"/>
  <c r="L73" i="17"/>
  <c r="L83" i="17"/>
  <c r="L87" i="17"/>
  <c r="K28" i="17"/>
  <c r="K75" i="17"/>
  <c r="K85" i="17"/>
  <c r="K89" i="17"/>
  <c r="L57" i="17"/>
  <c r="L75" i="17"/>
  <c r="L86" i="17"/>
  <c r="L89" i="17"/>
  <c r="K30" i="17"/>
  <c r="K48" i="17"/>
  <c r="K72" i="17"/>
  <c r="K82" i="17"/>
  <c r="K86" i="17"/>
  <c r="L22" i="17"/>
  <c r="L39" i="17"/>
  <c r="L69" i="17"/>
  <c r="L72" i="17"/>
  <c r="L85" i="17"/>
  <c r="K69" i="17"/>
  <c r="K74" i="17"/>
  <c r="K84" i="17"/>
  <c r="H61" i="10"/>
  <c r="G65" i="10"/>
  <c r="G87" i="10" s="1"/>
  <c r="CG28" i="12" l="1"/>
  <c r="CE59" i="12"/>
  <c r="BY29" i="12"/>
  <c r="BP45" i="12"/>
  <c r="BP31" i="12"/>
  <c r="BO40" i="12"/>
  <c r="BO19" i="12" s="1"/>
  <c r="J14" i="17"/>
  <c r="D17" i="11" s="1"/>
  <c r="D55" i="11" s="1"/>
  <c r="K14" i="17"/>
  <c r="E17" i="11" s="1"/>
  <c r="E55" i="11" s="1"/>
  <c r="L14" i="17"/>
  <c r="F17" i="11" s="1"/>
  <c r="F55" i="11" s="1"/>
  <c r="N7" i="17"/>
  <c r="N6" i="17"/>
  <c r="N4" i="17" s="1"/>
  <c r="N29" i="17"/>
  <c r="N23" i="17"/>
  <c r="N31" i="17"/>
  <c r="N30" i="17"/>
  <c r="N42" i="17"/>
  <c r="N28" i="17"/>
  <c r="N56" i="17"/>
  <c r="N43" i="17"/>
  <c r="N41" i="17"/>
  <c r="N39" i="17"/>
  <c r="N55" i="17"/>
  <c r="N62" i="17"/>
  <c r="N63" i="17"/>
  <c r="N64" i="17"/>
  <c r="N65" i="17"/>
  <c r="M31" i="17"/>
  <c r="M53" i="17"/>
  <c r="M64" i="17"/>
  <c r="M70" i="17"/>
  <c r="M81" i="17"/>
  <c r="M89" i="17"/>
  <c r="M41" i="17"/>
  <c r="M56" i="17"/>
  <c r="P18" i="17"/>
  <c r="O5" i="17"/>
  <c r="M33" i="17"/>
  <c r="M57" i="17"/>
  <c r="M63" i="17"/>
  <c r="M76" i="17"/>
  <c r="M79" i="17"/>
  <c r="M88" i="17"/>
  <c r="M20" i="17"/>
  <c r="M40" i="17"/>
  <c r="M46" i="17"/>
  <c r="K19" i="17"/>
  <c r="K20" i="17"/>
  <c r="M55" i="17"/>
  <c r="M62" i="17"/>
  <c r="M73" i="17"/>
  <c r="M78" i="17"/>
  <c r="M90" i="17"/>
  <c r="M37" i="17"/>
  <c r="M47" i="17"/>
  <c r="M48" i="17"/>
  <c r="M58" i="17"/>
  <c r="M67" i="17"/>
  <c r="M75" i="17"/>
  <c r="M83" i="17"/>
  <c r="M87" i="17"/>
  <c r="M24" i="17"/>
  <c r="M4" i="17"/>
  <c r="M35" i="17"/>
  <c r="M19" i="17"/>
  <c r="M21" i="17"/>
  <c r="M38" i="17"/>
  <c r="M23" i="17"/>
  <c r="M25" i="17"/>
  <c r="M26" i="17"/>
  <c r="M42" i="17"/>
  <c r="M27" i="17"/>
  <c r="M43" i="17"/>
  <c r="M50" i="17"/>
  <c r="M39" i="17"/>
  <c r="M44" i="17"/>
  <c r="M45" i="17"/>
  <c r="M51" i="17"/>
  <c r="M59" i="17"/>
  <c r="M66" i="17"/>
  <c r="M72" i="17"/>
  <c r="M86" i="17"/>
  <c r="M22" i="17"/>
  <c r="M54" i="17"/>
  <c r="M61" i="17"/>
  <c r="M69" i="17"/>
  <c r="M74" i="17"/>
  <c r="M85" i="17"/>
  <c r="M34" i="17"/>
  <c r="H65" i="10"/>
  <c r="H87" i="10" s="1"/>
  <c r="I61" i="10"/>
  <c r="E58" i="12" l="1"/>
  <c r="E49" i="12"/>
  <c r="E50" i="12" s="1"/>
  <c r="E20" i="12" s="1"/>
  <c r="G49" i="12"/>
  <c r="G50" i="12" s="1"/>
  <c r="G20" i="12" s="1"/>
  <c r="G58" i="12"/>
  <c r="F58" i="12"/>
  <c r="F49" i="12"/>
  <c r="F50" i="12" s="1"/>
  <c r="F20" i="12" s="1"/>
  <c r="CF59" i="12"/>
  <c r="BQ45" i="12"/>
  <c r="BZ29" i="12"/>
  <c r="BQ31" i="12"/>
  <c r="BP40" i="12"/>
  <c r="BP19" i="12" s="1"/>
  <c r="CH28" i="12"/>
  <c r="M14" i="17"/>
  <c r="G17" i="11" s="1"/>
  <c r="G55" i="11" s="1"/>
  <c r="N49" i="17"/>
  <c r="N60" i="17"/>
  <c r="N73" i="17"/>
  <c r="N83" i="17"/>
  <c r="N87" i="17"/>
  <c r="N25" i="17"/>
  <c r="N26" i="17"/>
  <c r="N48" i="17"/>
  <c r="N67" i="17"/>
  <c r="N75" i="17"/>
  <c r="N86" i="17"/>
  <c r="O90" i="17"/>
  <c r="O88" i="17"/>
  <c r="O89" i="17"/>
  <c r="O87" i="17"/>
  <c r="O84" i="17"/>
  <c r="O79" i="17"/>
  <c r="O81" i="17"/>
  <c r="O77" i="17"/>
  <c r="O72" i="17"/>
  <c r="O73" i="17"/>
  <c r="O76" i="17"/>
  <c r="O74" i="17"/>
  <c r="O68" i="17"/>
  <c r="O69" i="17"/>
  <c r="O67" i="17"/>
  <c r="O70" i="17"/>
  <c r="O62" i="17"/>
  <c r="O63" i="17"/>
  <c r="O64" i="17"/>
  <c r="O57" i="17"/>
  <c r="O59" i="17"/>
  <c r="O60" i="17"/>
  <c r="O55" i="17"/>
  <c r="O58" i="17"/>
  <c r="O48" i="17"/>
  <c r="O43" i="17"/>
  <c r="O41" i="17"/>
  <c r="O39" i="17"/>
  <c r="O42" i="17"/>
  <c r="O40" i="17"/>
  <c r="O27" i="17"/>
  <c r="O19" i="17"/>
  <c r="O6" i="17"/>
  <c r="O4" i="17" s="1"/>
  <c r="O20" i="17"/>
  <c r="O24" i="17"/>
  <c r="O7" i="17"/>
  <c r="O29" i="17"/>
  <c r="O26" i="17"/>
  <c r="O33" i="17"/>
  <c r="O25" i="17"/>
  <c r="O21" i="17"/>
  <c r="O32" i="17"/>
  <c r="O28" i="17"/>
  <c r="O23" i="17"/>
  <c r="O35" i="17"/>
  <c r="O36" i="17"/>
  <c r="O22" i="17"/>
  <c r="O37" i="17"/>
  <c r="O31" i="17"/>
  <c r="O30" i="17"/>
  <c r="O38" i="17"/>
  <c r="O34" i="17"/>
  <c r="O53" i="17"/>
  <c r="O52" i="17"/>
  <c r="O46" i="17"/>
  <c r="O51" i="17"/>
  <c r="O56" i="17"/>
  <c r="O49" i="17"/>
  <c r="O44" i="17"/>
  <c r="O54" i="17"/>
  <c r="O47" i="17"/>
  <c r="O50" i="17"/>
  <c r="N19" i="17"/>
  <c r="N52" i="17"/>
  <c r="N70" i="17"/>
  <c r="N72" i="17"/>
  <c r="N85" i="17"/>
  <c r="Q18" i="17"/>
  <c r="P5" i="17"/>
  <c r="N32" i="17"/>
  <c r="N27" i="17"/>
  <c r="N53" i="17"/>
  <c r="N69" i="17"/>
  <c r="N80" i="17"/>
  <c r="N82" i="17"/>
  <c r="N47" i="17"/>
  <c r="N36" i="17"/>
  <c r="N21" i="17"/>
  <c r="N58" i="17"/>
  <c r="N71" i="17"/>
  <c r="N77" i="17"/>
  <c r="N84" i="17"/>
  <c r="N51" i="17"/>
  <c r="N45" i="17"/>
  <c r="N33" i="17"/>
  <c r="N35" i="17"/>
  <c r="N24" i="17"/>
  <c r="N59" i="17"/>
  <c r="N68" i="17"/>
  <c r="N81" i="17"/>
  <c r="N89" i="17"/>
  <c r="N50" i="17"/>
  <c r="N40" i="17"/>
  <c r="N37" i="17"/>
  <c r="N34" i="17"/>
  <c r="N22" i="17"/>
  <c r="N57" i="17"/>
  <c r="N74" i="17"/>
  <c r="N79" i="17"/>
  <c r="N88" i="17"/>
  <c r="N66" i="17"/>
  <c r="N44" i="17"/>
  <c r="N46" i="17"/>
  <c r="N38" i="17"/>
  <c r="N20" i="17"/>
  <c r="N54" i="17"/>
  <c r="N61" i="17"/>
  <c r="N76" i="17"/>
  <c r="N78" i="17"/>
  <c r="N90" i="17"/>
  <c r="I65" i="10"/>
  <c r="I87" i="10" s="1"/>
  <c r="J61" i="10"/>
  <c r="H49" i="12" l="1"/>
  <c r="H50" i="12" s="1"/>
  <c r="H20" i="12" s="1"/>
  <c r="H58" i="12"/>
  <c r="BR31" i="12"/>
  <c r="BQ40" i="12"/>
  <c r="BQ19" i="12" s="1"/>
  <c r="CA29" i="12"/>
  <c r="BR45" i="12"/>
  <c r="CI28" i="12"/>
  <c r="CG59" i="12"/>
  <c r="N14" i="17"/>
  <c r="H17" i="11" s="1"/>
  <c r="H55" i="11" s="1"/>
  <c r="P88" i="17"/>
  <c r="P86" i="17"/>
  <c r="P90" i="17"/>
  <c r="P82" i="17"/>
  <c r="P85" i="17"/>
  <c r="P83" i="17"/>
  <c r="P84" i="17"/>
  <c r="P79" i="17"/>
  <c r="P80" i="17"/>
  <c r="P78" i="17"/>
  <c r="P75" i="17"/>
  <c r="P73" i="17"/>
  <c r="P76" i="17"/>
  <c r="P74" i="17"/>
  <c r="P69" i="17"/>
  <c r="P67" i="17"/>
  <c r="P70" i="17"/>
  <c r="P68" i="17"/>
  <c r="P57" i="17"/>
  <c r="P55" i="17"/>
  <c r="P54" i="17"/>
  <c r="P53" i="17"/>
  <c r="P45" i="17"/>
  <c r="P43" i="17"/>
  <c r="P41" i="17"/>
  <c r="P39" i="17"/>
  <c r="P36" i="17"/>
  <c r="P30" i="17"/>
  <c r="P34" i="17"/>
  <c r="P32" i="17"/>
  <c r="P27" i="17"/>
  <c r="P24" i="17"/>
  <c r="P6" i="17"/>
  <c r="P4" i="17" s="1"/>
  <c r="P20" i="17"/>
  <c r="P33" i="17"/>
  <c r="P7" i="17"/>
  <c r="P19" i="17"/>
  <c r="P21" i="17"/>
  <c r="P25" i="17"/>
  <c r="P23" i="17"/>
  <c r="P37" i="17"/>
  <c r="P28" i="17"/>
  <c r="P26" i="17"/>
  <c r="P38" i="17"/>
  <c r="P35" i="17"/>
  <c r="P22" i="17"/>
  <c r="P51" i="17"/>
  <c r="P50" i="17"/>
  <c r="P44" i="17"/>
  <c r="P42" i="17"/>
  <c r="P47" i="17"/>
  <c r="P46" i="17"/>
  <c r="P56" i="17"/>
  <c r="P52" i="17"/>
  <c r="P61" i="17"/>
  <c r="P58" i="17"/>
  <c r="P59" i="17"/>
  <c r="P60" i="17"/>
  <c r="P62" i="17"/>
  <c r="P63" i="17"/>
  <c r="P64" i="17"/>
  <c r="P65" i="17"/>
  <c r="P66" i="17"/>
  <c r="Q5" i="17"/>
  <c r="R18" i="17"/>
  <c r="O75" i="17"/>
  <c r="O83" i="17"/>
  <c r="O86" i="17"/>
  <c r="O61" i="17"/>
  <c r="O66" i="17"/>
  <c r="O78" i="17"/>
  <c r="O85" i="17"/>
  <c r="O45" i="17"/>
  <c r="O65" i="17"/>
  <c r="O71" i="17"/>
  <c r="O80" i="17"/>
  <c r="O82" i="17"/>
  <c r="K61" i="10"/>
  <c r="I49" i="12" l="1"/>
  <c r="I50" i="12" s="1"/>
  <c r="I20" i="12" s="1"/>
  <c r="I58" i="12"/>
  <c r="CB29" i="12"/>
  <c r="CJ28" i="12"/>
  <c r="BS45" i="12"/>
  <c r="CH59" i="12"/>
  <c r="BS31" i="12"/>
  <c r="BR40" i="12"/>
  <c r="BR19" i="12" s="1"/>
  <c r="O14" i="17"/>
  <c r="I17" i="11" s="1"/>
  <c r="I55" i="11" s="1"/>
  <c r="S18" i="17"/>
  <c r="R5" i="17"/>
  <c r="Q6" i="17"/>
  <c r="Q4" i="17" s="1"/>
  <c r="Q7" i="17"/>
  <c r="Q29" i="17"/>
  <c r="Q33" i="17"/>
  <c r="Q28" i="17"/>
  <c r="Q38" i="17"/>
  <c r="Q32" i="17"/>
  <c r="Q26" i="17"/>
  <c r="Q27" i="17"/>
  <c r="Q51" i="17"/>
  <c r="Q48" i="17"/>
  <c r="Q50" i="17"/>
  <c r="Q44" i="17"/>
  <c r="Q49" i="17"/>
  <c r="Q45" i="17"/>
  <c r="Q47" i="17"/>
  <c r="Q60" i="17"/>
  <c r="Q61" i="17"/>
  <c r="Q62" i="17"/>
  <c r="Q63" i="17"/>
  <c r="P40" i="17"/>
  <c r="P49" i="17"/>
  <c r="P71" i="17"/>
  <c r="P77" i="17"/>
  <c r="P87" i="17"/>
  <c r="P29" i="17"/>
  <c r="P31" i="17"/>
  <c r="P48" i="17"/>
  <c r="P72" i="17"/>
  <c r="P81" i="17"/>
  <c r="P89" i="17"/>
  <c r="L61" i="10"/>
  <c r="J58" i="12" l="1"/>
  <c r="J49" i="12"/>
  <c r="J50" i="12" s="1"/>
  <c r="J20" i="12" s="1"/>
  <c r="BT45" i="12"/>
  <c r="CK28" i="12"/>
  <c r="BT31" i="12"/>
  <c r="BS40" i="12"/>
  <c r="BS19" i="12" s="1"/>
  <c r="CI59" i="12"/>
  <c r="CC29" i="12"/>
  <c r="P14" i="17"/>
  <c r="J17" i="11" s="1"/>
  <c r="J55" i="11" s="1"/>
  <c r="Q71" i="17"/>
  <c r="Q76" i="17"/>
  <c r="Q84" i="17"/>
  <c r="Q41" i="17"/>
  <c r="Q72" i="17"/>
  <c r="Q73" i="17"/>
  <c r="Q83" i="17"/>
  <c r="Q22" i="17"/>
  <c r="Q46" i="17"/>
  <c r="Q68" i="17"/>
  <c r="Q78" i="17"/>
  <c r="Q85" i="17"/>
  <c r="R6" i="17"/>
  <c r="R4" i="17" s="1"/>
  <c r="R7" i="17"/>
  <c r="R26" i="17"/>
  <c r="R23" i="17"/>
  <c r="R44" i="17"/>
  <c r="R19" i="17"/>
  <c r="R31" i="17"/>
  <c r="R30" i="17"/>
  <c r="R35" i="17"/>
  <c r="R41" i="17"/>
  <c r="R49" i="17"/>
  <c r="R47" i="17"/>
  <c r="R40" i="17"/>
  <c r="R45" i="17"/>
  <c r="R46" i="17"/>
  <c r="R42" i="17"/>
  <c r="R39" i="17"/>
  <c r="R57" i="17"/>
  <c r="R59" i="17"/>
  <c r="R58" i="17"/>
  <c r="R60" i="17"/>
  <c r="R55" i="17"/>
  <c r="R61" i="17"/>
  <c r="Q43" i="17"/>
  <c r="Q70" i="17"/>
  <c r="Q80" i="17"/>
  <c r="Q90" i="17"/>
  <c r="T18" i="17"/>
  <c r="S5" i="17"/>
  <c r="Q64" i="17"/>
  <c r="Q42" i="17"/>
  <c r="Q35" i="17"/>
  <c r="Q19" i="17"/>
  <c r="Q34" i="17"/>
  <c r="Q40" i="17"/>
  <c r="Q67" i="17"/>
  <c r="Q77" i="17"/>
  <c r="Q87" i="17"/>
  <c r="Q59" i="17"/>
  <c r="Q52" i="17"/>
  <c r="Q30" i="17"/>
  <c r="Q21" i="17"/>
  <c r="Q37" i="17"/>
  <c r="Q55" i="17"/>
  <c r="Q69" i="17"/>
  <c r="Q81" i="17"/>
  <c r="Q89" i="17"/>
  <c r="Q56" i="17"/>
  <c r="Q66" i="17"/>
  <c r="Q53" i="17"/>
  <c r="Q25" i="17"/>
  <c r="Q24" i="17"/>
  <c r="Q36" i="17"/>
  <c r="Q57" i="17"/>
  <c r="Q75" i="17"/>
  <c r="Q79" i="17"/>
  <c r="Q86" i="17"/>
  <c r="Q65" i="17"/>
  <c r="Q39" i="17"/>
  <c r="Q54" i="17"/>
  <c r="Q23" i="17"/>
  <c r="Q20" i="17"/>
  <c r="Q31" i="17"/>
  <c r="Q58" i="17"/>
  <c r="Q74" i="17"/>
  <c r="Q82" i="17"/>
  <c r="Q88" i="17"/>
  <c r="M61" i="10"/>
  <c r="K58" i="12" l="1"/>
  <c r="K49" i="12"/>
  <c r="K50" i="12" s="1"/>
  <c r="K20" i="12" s="1"/>
  <c r="CJ59" i="12"/>
  <c r="BU31" i="12"/>
  <c r="BT40" i="12"/>
  <c r="BT19" i="12" s="1"/>
  <c r="CL28" i="12"/>
  <c r="CD29" i="12"/>
  <c r="BU45" i="12"/>
  <c r="P13" i="17"/>
  <c r="P16" i="17" s="1"/>
  <c r="R43" i="17"/>
  <c r="R63" i="17"/>
  <c r="R72" i="17"/>
  <c r="R81" i="17"/>
  <c r="R89" i="17"/>
  <c r="R25" i="17"/>
  <c r="R36" i="17"/>
  <c r="R62" i="17"/>
  <c r="R74" i="17"/>
  <c r="R85" i="17"/>
  <c r="R86" i="17"/>
  <c r="S87" i="17"/>
  <c r="S90" i="17"/>
  <c r="S77" i="17"/>
  <c r="S80" i="17"/>
  <c r="S73" i="17"/>
  <c r="S67" i="17"/>
  <c r="S64" i="17"/>
  <c r="S65" i="17"/>
  <c r="S36" i="17"/>
  <c r="S37" i="17"/>
  <c r="S22" i="17"/>
  <c r="S30" i="17"/>
  <c r="S25" i="17"/>
  <c r="S6" i="17"/>
  <c r="S4" i="17" s="1"/>
  <c r="S21" i="17"/>
  <c r="S7" i="17"/>
  <c r="S34" i="17"/>
  <c r="S29" i="17"/>
  <c r="S33" i="17"/>
  <c r="S23" i="17"/>
  <c r="S26" i="17"/>
  <c r="S28" i="17"/>
  <c r="S24" i="17"/>
  <c r="S20" i="17"/>
  <c r="S32" i="17"/>
  <c r="S31" i="17"/>
  <c r="S51" i="17"/>
  <c r="S40" i="17"/>
  <c r="S43" i="17"/>
  <c r="S47" i="17"/>
  <c r="S50" i="17"/>
  <c r="S42" i="17"/>
  <c r="S45" i="17"/>
  <c r="S49" i="17"/>
  <c r="S44" i="17"/>
  <c r="S41" i="17"/>
  <c r="S56" i="17"/>
  <c r="S58" i="17"/>
  <c r="S55" i="17"/>
  <c r="S59" i="17"/>
  <c r="S60" i="17"/>
  <c r="S61" i="17"/>
  <c r="S54" i="17"/>
  <c r="S57" i="17"/>
  <c r="R29" i="17"/>
  <c r="R50" i="17"/>
  <c r="R71" i="17"/>
  <c r="R76" i="17"/>
  <c r="R82" i="17"/>
  <c r="U18" i="17"/>
  <c r="T5" i="17"/>
  <c r="R24" i="17"/>
  <c r="R52" i="17"/>
  <c r="R68" i="17"/>
  <c r="R73" i="17"/>
  <c r="R84" i="17"/>
  <c r="Q14" i="17"/>
  <c r="K17" i="11" s="1"/>
  <c r="K55" i="11" s="1"/>
  <c r="R22" i="17"/>
  <c r="R53" i="17"/>
  <c r="R70" i="17"/>
  <c r="R79" i="17"/>
  <c r="R83" i="17"/>
  <c r="R32" i="17"/>
  <c r="R28" i="17"/>
  <c r="R34" i="17"/>
  <c r="R66" i="17"/>
  <c r="R67" i="17"/>
  <c r="R78" i="17"/>
  <c r="R88" i="17"/>
  <c r="R48" i="17"/>
  <c r="R54" i="17"/>
  <c r="R33" i="17"/>
  <c r="R21" i="17"/>
  <c r="R38" i="17"/>
  <c r="R65" i="17"/>
  <c r="R69" i="17"/>
  <c r="R80" i="17"/>
  <c r="R90" i="17"/>
  <c r="R51" i="17"/>
  <c r="R56" i="17"/>
  <c r="R27" i="17"/>
  <c r="R20" i="17"/>
  <c r="R37" i="17"/>
  <c r="R64" i="17"/>
  <c r="R75" i="17"/>
  <c r="R77" i="17"/>
  <c r="R87" i="17"/>
  <c r="N61" i="10"/>
  <c r="L58" i="12" l="1"/>
  <c r="L49" i="12"/>
  <c r="L50" i="12" s="1"/>
  <c r="L20" i="12" s="1"/>
  <c r="CE29" i="12"/>
  <c r="CM28" i="12"/>
  <c r="BV31" i="12"/>
  <c r="BU40" i="12"/>
  <c r="BU19" i="12" s="1"/>
  <c r="BV45" i="12"/>
  <c r="CK59" i="12"/>
  <c r="Q13" i="17"/>
  <c r="Q16" i="17" s="1"/>
  <c r="K85" i="10" s="1"/>
  <c r="J67" i="10"/>
  <c r="J64" i="10"/>
  <c r="J65" i="10" s="1"/>
  <c r="J87" i="10" s="1"/>
  <c r="R14" i="17"/>
  <c r="V18" i="17"/>
  <c r="U5" i="17"/>
  <c r="S39" i="17"/>
  <c r="S63" i="17"/>
  <c r="S75" i="17"/>
  <c r="S85" i="17"/>
  <c r="S89" i="17"/>
  <c r="S46" i="17"/>
  <c r="S62" i="17"/>
  <c r="S72" i="17"/>
  <c r="S82" i="17"/>
  <c r="S86" i="17"/>
  <c r="S48" i="17"/>
  <c r="S69" i="17"/>
  <c r="S74" i="17"/>
  <c r="S84" i="17"/>
  <c r="S27" i="17"/>
  <c r="S53" i="17"/>
  <c r="S71" i="17"/>
  <c r="S76" i="17"/>
  <c r="S81" i="17"/>
  <c r="S52" i="17"/>
  <c r="S68" i="17"/>
  <c r="S79" i="17"/>
  <c r="S83" i="17"/>
  <c r="T6" i="17"/>
  <c r="T4" i="17" s="1"/>
  <c r="T7" i="17"/>
  <c r="T28" i="17"/>
  <c r="T24" i="17"/>
  <c r="T19" i="17"/>
  <c r="T35" i="17"/>
  <c r="T42" i="17"/>
  <c r="T36" i="17"/>
  <c r="T26" i="17"/>
  <c r="T33" i="17"/>
  <c r="T51" i="17"/>
  <c r="T43" i="17"/>
  <c r="T45" i="17"/>
  <c r="T50" i="17"/>
  <c r="T44" i="17"/>
  <c r="T49" i="17"/>
  <c r="T54" i="17"/>
  <c r="T56" i="17"/>
  <c r="T55" i="17"/>
  <c r="S38" i="17"/>
  <c r="S19" i="17"/>
  <c r="S35" i="17"/>
  <c r="S66" i="17"/>
  <c r="S70" i="17"/>
  <c r="S78" i="17"/>
  <c r="S88" i="17"/>
  <c r="O61" i="10"/>
  <c r="R13" i="17" l="1"/>
  <c r="R16" i="17" s="1"/>
  <c r="L17" i="11"/>
  <c r="L55" i="11" s="1"/>
  <c r="BW31" i="12"/>
  <c r="BV40" i="12"/>
  <c r="BV19" i="12" s="1"/>
  <c r="BW45" i="12"/>
  <c r="CN28" i="12"/>
  <c r="CL59" i="12"/>
  <c r="CF29" i="12"/>
  <c r="K67" i="10"/>
  <c r="K64" i="10"/>
  <c r="K65" i="10" s="1"/>
  <c r="K87" i="10" s="1"/>
  <c r="T21" i="17"/>
  <c r="T40" i="17"/>
  <c r="T64" i="17"/>
  <c r="T76" i="17"/>
  <c r="T80" i="17"/>
  <c r="T90" i="17"/>
  <c r="T53" i="17"/>
  <c r="T63" i="17"/>
  <c r="T73" i="17"/>
  <c r="T83" i="17"/>
  <c r="T87" i="17"/>
  <c r="T52" i="17"/>
  <c r="T62" i="17"/>
  <c r="T75" i="17"/>
  <c r="T85" i="17"/>
  <c r="T89" i="17"/>
  <c r="T30" i="17"/>
  <c r="T60" i="17"/>
  <c r="T69" i="17"/>
  <c r="T72" i="17"/>
  <c r="T82" i="17"/>
  <c r="T57" i="17"/>
  <c r="T47" i="17"/>
  <c r="T37" i="17"/>
  <c r="T34" i="17"/>
  <c r="T31" i="17"/>
  <c r="T59" i="17"/>
  <c r="T71" i="17"/>
  <c r="T74" i="17"/>
  <c r="T86" i="17"/>
  <c r="U7" i="17"/>
  <c r="U6" i="17"/>
  <c r="U4" i="17" s="1"/>
  <c r="U28" i="17"/>
  <c r="U25" i="17"/>
  <c r="U43" i="17"/>
  <c r="U49" i="17"/>
  <c r="T58" i="17"/>
  <c r="T41" i="17"/>
  <c r="T38" i="17"/>
  <c r="T20" i="17"/>
  <c r="T39" i="17"/>
  <c r="T61" i="17"/>
  <c r="T68" i="17"/>
  <c r="T77" i="17"/>
  <c r="T84" i="17"/>
  <c r="W18" i="17"/>
  <c r="V5" i="17"/>
  <c r="T32" i="17"/>
  <c r="T25" i="17"/>
  <c r="T23" i="17"/>
  <c r="T46" i="17"/>
  <c r="T66" i="17"/>
  <c r="T70" i="17"/>
  <c r="T79" i="17"/>
  <c r="T81" i="17"/>
  <c r="S14" i="17"/>
  <c r="M17" i="11" s="1"/>
  <c r="M55" i="11" s="1"/>
  <c r="T27" i="17"/>
  <c r="T29" i="17"/>
  <c r="T22" i="17"/>
  <c r="T48" i="17"/>
  <c r="T65" i="17"/>
  <c r="T67" i="17"/>
  <c r="T78" i="17"/>
  <c r="T88" i="17"/>
  <c r="P61" i="10"/>
  <c r="N49" i="12" l="1"/>
  <c r="N50" i="12" s="1"/>
  <c r="N20" i="12" s="1"/>
  <c r="N58" i="12"/>
  <c r="M58" i="12"/>
  <c r="M49" i="12"/>
  <c r="M50" i="12" s="1"/>
  <c r="M20" i="12" s="1"/>
  <c r="CM59" i="12"/>
  <c r="CO28" i="12"/>
  <c r="BX45" i="12"/>
  <c r="CG29" i="12"/>
  <c r="BX31" i="12"/>
  <c r="BW40" i="12"/>
  <c r="BW19" i="12" s="1"/>
  <c r="S13" i="17"/>
  <c r="S16" i="17" s="1"/>
  <c r="M85" i="10" s="1"/>
  <c r="L64" i="10"/>
  <c r="L65" i="10" s="1"/>
  <c r="L87" i="10" s="1"/>
  <c r="L67" i="10"/>
  <c r="T14" i="17"/>
  <c r="U75" i="17"/>
  <c r="U23" i="17"/>
  <c r="U63" i="17"/>
  <c r="U72" i="17"/>
  <c r="U85" i="17"/>
  <c r="U57" i="17"/>
  <c r="U40" i="17"/>
  <c r="U37" i="17"/>
  <c r="U34" i="17"/>
  <c r="U48" i="17"/>
  <c r="U59" i="17"/>
  <c r="U69" i="17"/>
  <c r="U74" i="17"/>
  <c r="U82" i="17"/>
  <c r="U67" i="17"/>
  <c r="U38" i="17"/>
  <c r="U20" i="17"/>
  <c r="U52" i="17"/>
  <c r="U61" i="17"/>
  <c r="U71" i="17"/>
  <c r="U80" i="17"/>
  <c r="U86" i="17"/>
  <c r="U83" i="17"/>
  <c r="U60" i="17"/>
  <c r="U45" i="17"/>
  <c r="U44" i="17"/>
  <c r="U42" i="17"/>
  <c r="U19" i="17"/>
  <c r="U22" i="17"/>
  <c r="U53" i="17"/>
  <c r="U62" i="17"/>
  <c r="U68" i="17"/>
  <c r="U77" i="17"/>
  <c r="U84" i="17"/>
  <c r="U47" i="17"/>
  <c r="U39" i="17"/>
  <c r="U33" i="17"/>
  <c r="U21" i="17"/>
  <c r="U31" i="17"/>
  <c r="U54" i="17"/>
  <c r="U66" i="17"/>
  <c r="U70" i="17"/>
  <c r="U79" i="17"/>
  <c r="U89" i="17"/>
  <c r="U56" i="17"/>
  <c r="U46" i="17"/>
  <c r="X18" i="17"/>
  <c r="W5" i="17"/>
  <c r="U41" i="17"/>
  <c r="U36" i="17"/>
  <c r="U24" i="17"/>
  <c r="U30" i="17"/>
  <c r="U55" i="17"/>
  <c r="U65" i="17"/>
  <c r="U76" i="17"/>
  <c r="U78" i="17"/>
  <c r="U88" i="17"/>
  <c r="U87" i="17"/>
  <c r="U35" i="17"/>
  <c r="V82" i="17"/>
  <c r="V81" i="17"/>
  <c r="V72" i="17"/>
  <c r="V69" i="17"/>
  <c r="V67" i="17"/>
  <c r="V70" i="17"/>
  <c r="V59" i="17"/>
  <c r="V53" i="17"/>
  <c r="V52" i="17"/>
  <c r="V49" i="17"/>
  <c r="V48" i="17"/>
  <c r="V7" i="17"/>
  <c r="V6" i="17"/>
  <c r="V4" i="17" s="1"/>
  <c r="V28" i="17"/>
  <c r="V35" i="17"/>
  <c r="V21" i="17"/>
  <c r="V29" i="17"/>
  <c r="V23" i="17"/>
  <c r="V38" i="17"/>
  <c r="V33" i="17"/>
  <c r="V36" i="17"/>
  <c r="V31" i="17"/>
  <c r="V30" i="17"/>
  <c r="V42" i="17"/>
  <c r="V50" i="17"/>
  <c r="V44" i="17"/>
  <c r="V51" i="17"/>
  <c r="V46" i="17"/>
  <c r="V63" i="17"/>
  <c r="V64" i="17"/>
  <c r="V65" i="17"/>
  <c r="V66" i="17"/>
  <c r="U27" i="17"/>
  <c r="U51" i="17"/>
  <c r="U50" i="17"/>
  <c r="U26" i="17"/>
  <c r="U29" i="17"/>
  <c r="U32" i="17"/>
  <c r="U58" i="17"/>
  <c r="U64" i="17"/>
  <c r="U73" i="17"/>
  <c r="U81" i="17"/>
  <c r="U90" i="17"/>
  <c r="Q61" i="10"/>
  <c r="T13" i="17" l="1"/>
  <c r="T16" i="17" s="1"/>
  <c r="N17" i="11"/>
  <c r="N55" i="11" s="1"/>
  <c r="CH29" i="12"/>
  <c r="BY45" i="12"/>
  <c r="CP28" i="12"/>
  <c r="BY31" i="12"/>
  <c r="BX40" i="12"/>
  <c r="BX19" i="12" s="1"/>
  <c r="CN59" i="12"/>
  <c r="M67" i="10"/>
  <c r="M64" i="10"/>
  <c r="M65" i="10" s="1"/>
  <c r="M87" i="10" s="1"/>
  <c r="V73" i="17"/>
  <c r="V83" i="17"/>
  <c r="V87" i="17"/>
  <c r="V75" i="17"/>
  <c r="V85" i="17"/>
  <c r="V84" i="17"/>
  <c r="U14" i="17"/>
  <c r="O17" i="11" s="1"/>
  <c r="O55" i="11" s="1"/>
  <c r="V62" i="17"/>
  <c r="V39" i="17"/>
  <c r="V37" i="17"/>
  <c r="V25" i="17"/>
  <c r="V22" i="17"/>
  <c r="V54" i="17"/>
  <c r="V71" i="17"/>
  <c r="V80" i="17"/>
  <c r="V89" i="17"/>
  <c r="V55" i="17"/>
  <c r="V56" i="17"/>
  <c r="V47" i="17"/>
  <c r="V32" i="17"/>
  <c r="V19" i="17"/>
  <c r="V57" i="17"/>
  <c r="V68" i="17"/>
  <c r="V77" i="17"/>
  <c r="V86" i="17"/>
  <c r="V40" i="17"/>
  <c r="V41" i="17"/>
  <c r="V26" i="17"/>
  <c r="V61" i="17"/>
  <c r="V74" i="17"/>
  <c r="V79" i="17"/>
  <c r="V88" i="17"/>
  <c r="W7" i="17"/>
  <c r="W6" i="17"/>
  <c r="W4" i="17" s="1"/>
  <c r="W25" i="17"/>
  <c r="W29" i="17"/>
  <c r="W34" i="17"/>
  <c r="W30" i="17"/>
  <c r="W33" i="17"/>
  <c r="W53" i="17"/>
  <c r="W54" i="17"/>
  <c r="W50" i="17"/>
  <c r="W46" i="17"/>
  <c r="V34" i="17"/>
  <c r="V58" i="17"/>
  <c r="V45" i="17"/>
  <c r="V43" i="17"/>
  <c r="V20" i="17"/>
  <c r="V24" i="17"/>
  <c r="V27" i="17"/>
  <c r="V60" i="17"/>
  <c r="V76" i="17"/>
  <c r="V78" i="17"/>
  <c r="V90" i="17"/>
  <c r="Y18" i="17"/>
  <c r="X5" i="17"/>
  <c r="R61" i="10"/>
  <c r="P49" i="12" l="1"/>
  <c r="P50" i="12" s="1"/>
  <c r="P20" i="12" s="1"/>
  <c r="P58" i="12"/>
  <c r="O49" i="12"/>
  <c r="O50" i="12" s="1"/>
  <c r="O20" i="12" s="1"/>
  <c r="O58" i="12"/>
  <c r="BZ31" i="12"/>
  <c r="BY40" i="12"/>
  <c r="BY19" i="12" s="1"/>
  <c r="CQ28" i="12"/>
  <c r="BZ45" i="12"/>
  <c r="CO59" i="12"/>
  <c r="CI29" i="12"/>
  <c r="U13" i="17"/>
  <c r="U16" i="17" s="1"/>
  <c r="N64" i="10"/>
  <c r="N65" i="10" s="1"/>
  <c r="N87" i="10" s="1"/>
  <c r="N85" i="10"/>
  <c r="X85" i="17"/>
  <c r="X83" i="17"/>
  <c r="X81" i="17"/>
  <c r="X78" i="17"/>
  <c r="X75" i="17"/>
  <c r="X73" i="17"/>
  <c r="X67" i="17"/>
  <c r="X70" i="17"/>
  <c r="X72" i="17"/>
  <c r="X68" i="17"/>
  <c r="X48" i="17"/>
  <c r="X52" i="17"/>
  <c r="X49" i="17"/>
  <c r="X40" i="17"/>
  <c r="X30" i="17"/>
  <c r="X33" i="17"/>
  <c r="X31" i="17"/>
  <c r="X26" i="17"/>
  <c r="X7" i="17"/>
  <c r="X6" i="17"/>
  <c r="X4" i="17" s="1"/>
  <c r="X23" i="17"/>
  <c r="X24" i="17"/>
  <c r="X38" i="17"/>
  <c r="X21" i="17"/>
  <c r="X35" i="17"/>
  <c r="X37" i="17"/>
  <c r="X42" i="17"/>
  <c r="X22" i="17"/>
  <c r="X36" i="17"/>
  <c r="X34" i="17"/>
  <c r="X44" i="17"/>
  <c r="X46" i="17"/>
  <c r="X45" i="17"/>
  <c r="X50" i="17"/>
  <c r="X47" i="17"/>
  <c r="X43" i="17"/>
  <c r="X59" i="17"/>
  <c r="X60" i="17"/>
  <c r="X62" i="17"/>
  <c r="X63" i="17"/>
  <c r="X64" i="17"/>
  <c r="X65" i="17"/>
  <c r="W39" i="17"/>
  <c r="W57" i="17"/>
  <c r="W67" i="17"/>
  <c r="W75" i="17"/>
  <c r="W83" i="17"/>
  <c r="W40" i="17"/>
  <c r="W61" i="17"/>
  <c r="W69" i="17"/>
  <c r="W72" i="17"/>
  <c r="W85" i="17"/>
  <c r="U15" i="17"/>
  <c r="W20" i="17"/>
  <c r="W19" i="17"/>
  <c r="W44" i="17"/>
  <c r="W60" i="17"/>
  <c r="W65" i="17"/>
  <c r="W78" i="17"/>
  <c r="W82" i="17"/>
  <c r="W43" i="17"/>
  <c r="W71" i="17"/>
  <c r="W81" i="17"/>
  <c r="W86" i="17"/>
  <c r="V14" i="17"/>
  <c r="W23" i="17"/>
  <c r="W59" i="17"/>
  <c r="W49" i="17"/>
  <c r="W22" i="17"/>
  <c r="W35" i="17"/>
  <c r="W26" i="17"/>
  <c r="W41" i="17"/>
  <c r="W63" i="17"/>
  <c r="W68" i="17"/>
  <c r="W80" i="17"/>
  <c r="W87" i="17"/>
  <c r="W56" i="17"/>
  <c r="W42" i="17"/>
  <c r="W47" i="17"/>
  <c r="W38" i="17"/>
  <c r="W28" i="17"/>
  <c r="W48" i="17"/>
  <c r="W62" i="17"/>
  <c r="W74" i="17"/>
  <c r="W77" i="17"/>
  <c r="W89" i="17"/>
  <c r="W31" i="17"/>
  <c r="W51" i="17"/>
  <c r="W36" i="17"/>
  <c r="W32" i="17"/>
  <c r="W24" i="17"/>
  <c r="W58" i="17"/>
  <c r="W64" i="17"/>
  <c r="W76" i="17"/>
  <c r="W79" i="17"/>
  <c r="W88" i="17"/>
  <c r="Y5" i="17"/>
  <c r="Z18" i="17"/>
  <c r="W66" i="17"/>
  <c r="W45" i="17"/>
  <c r="W52" i="17"/>
  <c r="W37" i="17"/>
  <c r="W21" i="17"/>
  <c r="W27" i="17"/>
  <c r="W55" i="17"/>
  <c r="W70" i="17"/>
  <c r="W73" i="17"/>
  <c r="W84" i="17"/>
  <c r="W90" i="17"/>
  <c r="S61" i="10"/>
  <c r="V13" i="17" l="1"/>
  <c r="V16" i="17" s="1"/>
  <c r="P64" i="10" s="1"/>
  <c r="P17" i="11"/>
  <c r="P55" i="11" s="1"/>
  <c r="CP59" i="12"/>
  <c r="CA45" i="12"/>
  <c r="CR28" i="12"/>
  <c r="CJ29" i="12"/>
  <c r="CA31" i="12"/>
  <c r="BZ40" i="12"/>
  <c r="BZ19" i="12" s="1"/>
  <c r="N67" i="10"/>
  <c r="O64" i="10"/>
  <c r="C69" i="9" s="1"/>
  <c r="C70" i="9" s="1"/>
  <c r="O85" i="10"/>
  <c r="V92" i="10" s="1"/>
  <c r="W14" i="17"/>
  <c r="X82" i="17"/>
  <c r="X90" i="17"/>
  <c r="X27" i="17"/>
  <c r="X53" i="17"/>
  <c r="X69" i="17"/>
  <c r="X80" i="17"/>
  <c r="X87" i="17"/>
  <c r="X19" i="17"/>
  <c r="X32" i="17"/>
  <c r="X54" i="17"/>
  <c r="X71" i="17"/>
  <c r="X77" i="17"/>
  <c r="X89" i="17"/>
  <c r="Y6" i="17"/>
  <c r="Y4" i="17" s="1"/>
  <c r="Y27" i="17"/>
  <c r="Y24" i="17"/>
  <c r="Y20" i="17"/>
  <c r="Y19" i="17"/>
  <c r="Y22" i="17"/>
  <c r="Y25" i="17"/>
  <c r="Y7" i="17"/>
  <c r="Y29" i="17"/>
  <c r="Y38" i="17"/>
  <c r="Y26" i="17"/>
  <c r="Y34" i="17"/>
  <c r="Y47" i="17"/>
  <c r="Y45" i="17"/>
  <c r="Y52" i="17"/>
  <c r="Y50" i="17"/>
  <c r="Y61" i="17"/>
  <c r="Y62" i="17"/>
  <c r="Y63" i="17"/>
  <c r="Y66" i="17"/>
  <c r="X55" i="17"/>
  <c r="X61" i="17"/>
  <c r="X56" i="17"/>
  <c r="X29" i="17"/>
  <c r="X20" i="17"/>
  <c r="X41" i="17"/>
  <c r="X58" i="17"/>
  <c r="X74" i="17"/>
  <c r="X79" i="17"/>
  <c r="X86" i="17"/>
  <c r="AA18" i="17"/>
  <c r="Z5" i="17"/>
  <c r="X66" i="17"/>
  <c r="X51" i="17"/>
  <c r="X28" i="17"/>
  <c r="X25" i="17"/>
  <c r="X39" i="17"/>
  <c r="X57" i="17"/>
  <c r="X76" i="17"/>
  <c r="X84" i="17"/>
  <c r="X88" i="17"/>
  <c r="T61" i="10"/>
  <c r="W13" i="17" l="1"/>
  <c r="Q17" i="11"/>
  <c r="Q55" i="11" s="1"/>
  <c r="Q49" i="12"/>
  <c r="Q58" i="12"/>
  <c r="CS28" i="12"/>
  <c r="CK29" i="12"/>
  <c r="CB45" i="12"/>
  <c r="CB31" i="12"/>
  <c r="CA40" i="12"/>
  <c r="CA19" i="12" s="1"/>
  <c r="CQ59" i="12"/>
  <c r="O67" i="10"/>
  <c r="P67" i="10" s="1"/>
  <c r="Q67" i="10" s="1"/>
  <c r="R67" i="10" s="1"/>
  <c r="S67" i="10" s="1"/>
  <c r="T67" i="10" s="1"/>
  <c r="U67" i="10" s="1"/>
  <c r="V67" i="10" s="1"/>
  <c r="CE92" i="10"/>
  <c r="CL92" i="10"/>
  <c r="BW92" i="10"/>
  <c r="O65" i="10"/>
  <c r="DF92" i="10"/>
  <c r="CP92" i="10"/>
  <c r="CT92" i="10"/>
  <c r="BQ92" i="10"/>
  <c r="BZ92" i="10"/>
  <c r="BN92" i="10"/>
  <c r="BM92" i="10"/>
  <c r="CZ92" i="10"/>
  <c r="CK92" i="10"/>
  <c r="CU92" i="10"/>
  <c r="CD92" i="10"/>
  <c r="DE92" i="10"/>
  <c r="DD92" i="10"/>
  <c r="CY92" i="10"/>
  <c r="DA92" i="10"/>
  <c r="DB92" i="10"/>
  <c r="BL92" i="10"/>
  <c r="BU92" i="10"/>
  <c r="DC92" i="10"/>
  <c r="CX92" i="10"/>
  <c r="CB92" i="10"/>
  <c r="CC92" i="10"/>
  <c r="CR92" i="10"/>
  <c r="BR92" i="10"/>
  <c r="CW92" i="10"/>
  <c r="BY92" i="10"/>
  <c r="CF92" i="10"/>
  <c r="CN92" i="10"/>
  <c r="CV92" i="10"/>
  <c r="BT92" i="10"/>
  <c r="CM92" i="10"/>
  <c r="CO92" i="10"/>
  <c r="BV92" i="10"/>
  <c r="BX92" i="10"/>
  <c r="CJ92" i="10"/>
  <c r="BP92" i="10"/>
  <c r="CI92" i="10"/>
  <c r="CS92" i="10"/>
  <c r="DG92" i="10"/>
  <c r="CG92" i="10"/>
  <c r="CA92" i="10"/>
  <c r="BO92" i="10"/>
  <c r="CQ92" i="10"/>
  <c r="BS92" i="10"/>
  <c r="CH92" i="10"/>
  <c r="P65" i="10"/>
  <c r="W16" i="17"/>
  <c r="Y58" i="17"/>
  <c r="Y75" i="17"/>
  <c r="Y79" i="17"/>
  <c r="Y86" i="17"/>
  <c r="Y44" i="17"/>
  <c r="Y57" i="17"/>
  <c r="Y74" i="17"/>
  <c r="Y82" i="17"/>
  <c r="Y88" i="17"/>
  <c r="Y32" i="17"/>
  <c r="Y46" i="17"/>
  <c r="Y71" i="17"/>
  <c r="Y76" i="17"/>
  <c r="Y84" i="17"/>
  <c r="Y41" i="17"/>
  <c r="Y49" i="17"/>
  <c r="Y68" i="17"/>
  <c r="Y73" i="17"/>
  <c r="Y83" i="17"/>
  <c r="Z86" i="17"/>
  <c r="Z89" i="17"/>
  <c r="Z87" i="17"/>
  <c r="Z90" i="17"/>
  <c r="Z85" i="17"/>
  <c r="Z77" i="17"/>
  <c r="Z80" i="17"/>
  <c r="Z81" i="17"/>
  <c r="Z74" i="17"/>
  <c r="Z72" i="17"/>
  <c r="Z75" i="17"/>
  <c r="Z69" i="17"/>
  <c r="Z70" i="17"/>
  <c r="Z68" i="17"/>
  <c r="Z71" i="17"/>
  <c r="Z65" i="17"/>
  <c r="Z66" i="17"/>
  <c r="Z62" i="17"/>
  <c r="Z63" i="17"/>
  <c r="Z49" i="17"/>
  <c r="Z43" i="17"/>
  <c r="Z40" i="17"/>
  <c r="Z39" i="17"/>
  <c r="Z31" i="17"/>
  <c r="Z35" i="17"/>
  <c r="Z41" i="17"/>
  <c r="Z29" i="17"/>
  <c r="Z7" i="17"/>
  <c r="Z30" i="17"/>
  <c r="Z33" i="17"/>
  <c r="Z22" i="17"/>
  <c r="Z27" i="17"/>
  <c r="Z19" i="17"/>
  <c r="Z6" i="17"/>
  <c r="Z4" i="17" s="1"/>
  <c r="Z24" i="17"/>
  <c r="Z32" i="17"/>
  <c r="Z21" i="17"/>
  <c r="Z28" i="17"/>
  <c r="Z23" i="17"/>
  <c r="Z20" i="17"/>
  <c r="Z37" i="17"/>
  <c r="Z26" i="17"/>
  <c r="Z25" i="17"/>
  <c r="Z38" i="17"/>
  <c r="Z34" i="17"/>
  <c r="Z47" i="17"/>
  <c r="Z45" i="17"/>
  <c r="Z46" i="17"/>
  <c r="Z54" i="17"/>
  <c r="Z53" i="17"/>
  <c r="Z52" i="17"/>
  <c r="Z50" i="17"/>
  <c r="Z44" i="17"/>
  <c r="Z42" i="17"/>
  <c r="Z48" i="17"/>
  <c r="Z51" i="17"/>
  <c r="Z56" i="17"/>
  <c r="Z58" i="17"/>
  <c r="Z55" i="17"/>
  <c r="Z59" i="17"/>
  <c r="Z60" i="17"/>
  <c r="Z61" i="17"/>
  <c r="Z57" i="17"/>
  <c r="AB18" i="17"/>
  <c r="AA5" i="17"/>
  <c r="Y60" i="17"/>
  <c r="Y43" i="17"/>
  <c r="Y23" i="17"/>
  <c r="Y31" i="17"/>
  <c r="Y35" i="17"/>
  <c r="Y53" i="17"/>
  <c r="Y72" i="17"/>
  <c r="Y78" i="17"/>
  <c r="Y85" i="17"/>
  <c r="Y64" i="17"/>
  <c r="Y48" i="17"/>
  <c r="Y37" i="17"/>
  <c r="Y28" i="17"/>
  <c r="Y39" i="17"/>
  <c r="Y54" i="17"/>
  <c r="Y70" i="17"/>
  <c r="Y81" i="17"/>
  <c r="Y90" i="17"/>
  <c r="Y59" i="17"/>
  <c r="Y51" i="17"/>
  <c r="Y21" i="17"/>
  <c r="Y33" i="17"/>
  <c r="Y40" i="17"/>
  <c r="Y56" i="17"/>
  <c r="Y67" i="17"/>
  <c r="Y80" i="17"/>
  <c r="Y87" i="17"/>
  <c r="Y65" i="17"/>
  <c r="Y36" i="17"/>
  <c r="Y30" i="17"/>
  <c r="Y42" i="17"/>
  <c r="Y55" i="17"/>
  <c r="Y69" i="17"/>
  <c r="Y77" i="17"/>
  <c r="Y89" i="17"/>
  <c r="X14" i="17"/>
  <c r="R17" i="11" s="1"/>
  <c r="R55" i="11" s="1"/>
  <c r="U61" i="10"/>
  <c r="S58" i="12" l="1"/>
  <c r="S49" i="12"/>
  <c r="R49" i="12"/>
  <c r="R58" i="12"/>
  <c r="W67" i="10"/>
  <c r="X67" i="10" s="1"/>
  <c r="Y67" i="10" s="1"/>
  <c r="Z67" i="10" s="1"/>
  <c r="AA67" i="10" s="1"/>
  <c r="AB67" i="10" s="1"/>
  <c r="AC67" i="10" s="1"/>
  <c r="AD67" i="10" s="1"/>
  <c r="AE67" i="10" s="1"/>
  <c r="AF67" i="10" s="1"/>
  <c r="AG67" i="10" s="1"/>
  <c r="AH67" i="10" s="1"/>
  <c r="AI67" i="10" s="1"/>
  <c r="AJ67" i="10" s="1"/>
  <c r="AK67" i="10" s="1"/>
  <c r="AL67" i="10" s="1"/>
  <c r="AM67" i="10" s="1"/>
  <c r="AN67" i="10" s="1"/>
  <c r="AO67" i="10" s="1"/>
  <c r="AP67" i="10" s="1"/>
  <c r="AQ67" i="10" s="1"/>
  <c r="AR67" i="10" s="1"/>
  <c r="AS67" i="10" s="1"/>
  <c r="AT67" i="10" s="1"/>
  <c r="AU67" i="10" s="1"/>
  <c r="AV67" i="10" s="1"/>
  <c r="AW67" i="10" s="1"/>
  <c r="AX67" i="10" s="1"/>
  <c r="AY67" i="10" s="1"/>
  <c r="AZ67" i="10" s="1"/>
  <c r="P87" i="10"/>
  <c r="CC45" i="12"/>
  <c r="CC31" i="12"/>
  <c r="CB40" i="12"/>
  <c r="CB19" i="12" s="1"/>
  <c r="CL29" i="12"/>
  <c r="CR59" i="12"/>
  <c r="CT28" i="12"/>
  <c r="C72" i="9"/>
  <c r="X13" i="17"/>
  <c r="X16" i="17" s="1"/>
  <c r="O87" i="10"/>
  <c r="Q64" i="10"/>
  <c r="Q65" i="10" s="1"/>
  <c r="Q87" i="10" s="1"/>
  <c r="Y14" i="17"/>
  <c r="AC18" i="17"/>
  <c r="AB5" i="17"/>
  <c r="Z76" i="17"/>
  <c r="Z82" i="17"/>
  <c r="Z73" i="17"/>
  <c r="Z84" i="17"/>
  <c r="Z79" i="17"/>
  <c r="Z83" i="17"/>
  <c r="AA6" i="17"/>
  <c r="AA4" i="17" s="1"/>
  <c r="AA7" i="17"/>
  <c r="AA28" i="17"/>
  <c r="AA50" i="17"/>
  <c r="AA46" i="17"/>
  <c r="Z36" i="17"/>
  <c r="Z64" i="17"/>
  <c r="Z67" i="17"/>
  <c r="Z78" i="17"/>
  <c r="Z88" i="17"/>
  <c r="V61" i="10"/>
  <c r="Y13" i="17" l="1"/>
  <c r="Y16" i="17" s="1"/>
  <c r="S64" i="10" s="1"/>
  <c r="S65" i="10" s="1"/>
  <c r="S17" i="11"/>
  <c r="S55" i="11" s="1"/>
  <c r="CM29" i="12"/>
  <c r="CS59" i="12"/>
  <c r="CD31" i="12"/>
  <c r="CC40" i="12"/>
  <c r="CC19" i="12" s="1"/>
  <c r="CU28" i="12"/>
  <c r="CD45" i="12"/>
  <c r="BA67" i="10"/>
  <c r="BB67" i="10" s="1"/>
  <c r="BC67" i="10" s="1"/>
  <c r="BD67" i="10" s="1"/>
  <c r="BE67" i="10" s="1"/>
  <c r="BF67" i="10" s="1"/>
  <c r="BG67" i="10" s="1"/>
  <c r="BH67" i="10" s="1"/>
  <c r="BI67" i="10" s="1"/>
  <c r="BJ67" i="10" s="1"/>
  <c r="BK67" i="10" s="1"/>
  <c r="Z14" i="17"/>
  <c r="R64" i="10"/>
  <c r="R65" i="10" s="1"/>
  <c r="R87" i="10" s="1"/>
  <c r="AA62" i="17"/>
  <c r="AA61" i="17"/>
  <c r="AA56" i="17"/>
  <c r="AA34" i="17"/>
  <c r="AA25" i="17"/>
  <c r="AA29" i="17"/>
  <c r="AA45" i="17"/>
  <c r="AA66" i="17"/>
  <c r="AA75" i="17"/>
  <c r="AA85" i="17"/>
  <c r="AA89" i="17"/>
  <c r="AA77" i="17"/>
  <c r="AA44" i="17"/>
  <c r="AA42" i="17"/>
  <c r="AA38" i="17"/>
  <c r="AA21" i="17"/>
  <c r="AA40" i="17"/>
  <c r="AA65" i="17"/>
  <c r="AA72" i="17"/>
  <c r="AA82" i="17"/>
  <c r="AA86" i="17"/>
  <c r="AA87" i="17"/>
  <c r="AA60" i="17"/>
  <c r="AA59" i="17"/>
  <c r="AA49" i="17"/>
  <c r="AA37" i="17"/>
  <c r="AA23" i="17"/>
  <c r="AA26" i="17"/>
  <c r="AA51" i="17"/>
  <c r="AA69" i="17"/>
  <c r="AA74" i="17"/>
  <c r="AA84" i="17"/>
  <c r="AA57" i="17"/>
  <c r="AA47" i="17"/>
  <c r="AA30" i="17"/>
  <c r="AA22" i="17"/>
  <c r="AA52" i="17"/>
  <c r="AA71" i="17"/>
  <c r="AA76" i="17"/>
  <c r="AA81" i="17"/>
  <c r="AB81" i="17"/>
  <c r="AB77" i="17"/>
  <c r="AB68" i="17"/>
  <c r="AB60" i="17"/>
  <c r="AB45" i="17"/>
  <c r="AB6" i="17"/>
  <c r="AB4" i="17" s="1"/>
  <c r="AB20" i="17"/>
  <c r="AB7" i="17"/>
  <c r="AB25" i="17"/>
  <c r="AB26" i="17"/>
  <c r="AB23" i="17"/>
  <c r="AB27" i="17"/>
  <c r="AB30" i="17"/>
  <c r="AB41" i="17"/>
  <c r="AB56" i="17"/>
  <c r="AB44" i="17"/>
  <c r="AB46" i="17"/>
  <c r="AA55" i="17"/>
  <c r="AA43" i="17"/>
  <c r="AA35" i="17"/>
  <c r="AA19" i="17"/>
  <c r="AA33" i="17"/>
  <c r="AA53" i="17"/>
  <c r="AA68" i="17"/>
  <c r="AA79" i="17"/>
  <c r="AA83" i="17"/>
  <c r="AD18" i="17"/>
  <c r="AC5" i="17"/>
  <c r="AA31" i="17"/>
  <c r="AA58" i="17"/>
  <c r="AA27" i="17"/>
  <c r="AA20" i="17"/>
  <c r="AA36" i="17"/>
  <c r="AA64" i="17"/>
  <c r="AA70" i="17"/>
  <c r="AA78" i="17"/>
  <c r="AA88" i="17"/>
  <c r="AA73" i="17"/>
  <c r="AA54" i="17"/>
  <c r="AA39" i="17"/>
  <c r="AA48" i="17"/>
  <c r="AA32" i="17"/>
  <c r="AA24" i="17"/>
  <c r="AA41" i="17"/>
  <c r="AA63" i="17"/>
  <c r="AA67" i="17"/>
  <c r="AA80" i="17"/>
  <c r="AA90" i="17"/>
  <c r="W61" i="10"/>
  <c r="Z13" i="17" l="1"/>
  <c r="Z16" i="17" s="1"/>
  <c r="T64" i="10" s="1"/>
  <c r="T65" i="10" s="1"/>
  <c r="T87" i="10" s="1"/>
  <c r="T17" i="11"/>
  <c r="T55" i="11" s="1"/>
  <c r="T58" i="12"/>
  <c r="T49" i="12"/>
  <c r="S87" i="10"/>
  <c r="CV28" i="12"/>
  <c r="CE31" i="12"/>
  <c r="CD40" i="12"/>
  <c r="CD19" i="12" s="1"/>
  <c r="CT59" i="12"/>
  <c r="CE45" i="12"/>
  <c r="CN29" i="12"/>
  <c r="BL67" i="10"/>
  <c r="BM67" i="10" s="1"/>
  <c r="BN67" i="10" s="1"/>
  <c r="BO67" i="10" s="1"/>
  <c r="BP67" i="10" s="1"/>
  <c r="BQ67" i="10" s="1"/>
  <c r="BR67" i="10" s="1"/>
  <c r="BS67" i="10" s="1"/>
  <c r="BT67" i="10" s="1"/>
  <c r="BU67" i="10" s="1"/>
  <c r="BV67" i="10" s="1"/>
  <c r="BW67" i="10" s="1"/>
  <c r="H72" i="9" s="1"/>
  <c r="G72" i="9"/>
  <c r="AA14" i="17"/>
  <c r="AB48" i="17"/>
  <c r="AB65" i="17"/>
  <c r="AB70" i="17"/>
  <c r="AB79" i="17"/>
  <c r="AB86" i="17"/>
  <c r="AB52" i="17"/>
  <c r="AB64" i="17"/>
  <c r="AB67" i="17"/>
  <c r="AB78" i="17"/>
  <c r="AB88" i="17"/>
  <c r="AB50" i="17"/>
  <c r="AB31" i="17"/>
  <c r="AB19" i="17"/>
  <c r="AB29" i="17"/>
  <c r="AB53" i="17"/>
  <c r="AB63" i="17"/>
  <c r="AB76" i="17"/>
  <c r="AB80" i="17"/>
  <c r="AB90" i="17"/>
  <c r="AC89" i="17"/>
  <c r="AC77" i="17"/>
  <c r="AC68" i="17"/>
  <c r="AC65" i="17"/>
  <c r="AC52" i="17"/>
  <c r="AC7" i="17"/>
  <c r="AC6" i="17"/>
  <c r="AC4" i="17" s="1"/>
  <c r="AC21" i="17"/>
  <c r="AC19" i="17"/>
  <c r="AC38" i="17"/>
  <c r="AC23" i="17"/>
  <c r="AC32" i="17"/>
  <c r="AC31" i="17"/>
  <c r="AC42" i="17"/>
  <c r="AC46" i="17"/>
  <c r="AC39" i="17"/>
  <c r="AC45" i="17"/>
  <c r="AE18" i="17"/>
  <c r="AD5" i="17"/>
  <c r="AB58" i="17"/>
  <c r="AB40" i="17"/>
  <c r="AB42" i="17"/>
  <c r="AB24" i="17"/>
  <c r="AB34" i="17"/>
  <c r="AB55" i="17"/>
  <c r="AB62" i="17"/>
  <c r="AB73" i="17"/>
  <c r="AB83" i="17"/>
  <c r="AB87" i="17"/>
  <c r="AB54" i="17"/>
  <c r="AB43" i="17"/>
  <c r="AB32" i="17"/>
  <c r="AB28" i="17"/>
  <c r="AB22" i="17"/>
  <c r="AB59" i="17"/>
  <c r="AB66" i="17"/>
  <c r="AB75" i="17"/>
  <c r="AB85" i="17"/>
  <c r="AB89" i="17"/>
  <c r="AB39" i="17"/>
  <c r="AB49" i="17"/>
  <c r="AB38" i="17"/>
  <c r="AB21" i="17"/>
  <c r="AB37" i="17"/>
  <c r="AB61" i="17"/>
  <c r="AB69" i="17"/>
  <c r="AB72" i="17"/>
  <c r="AB82" i="17"/>
  <c r="AB47" i="17"/>
  <c r="AB51" i="17"/>
  <c r="AB35" i="17"/>
  <c r="AB33" i="17"/>
  <c r="AB36" i="17"/>
  <c r="AB57" i="17"/>
  <c r="AB71" i="17"/>
  <c r="AB74" i="17"/>
  <c r="AB84" i="17"/>
  <c r="X61" i="10"/>
  <c r="AA13" i="17" l="1"/>
  <c r="AA16" i="17" s="1"/>
  <c r="U64" i="10" s="1"/>
  <c r="U65" i="10" s="1"/>
  <c r="U87" i="10" s="1"/>
  <c r="U17" i="11"/>
  <c r="U55" i="11" s="1"/>
  <c r="U58" i="12"/>
  <c r="U49" i="12"/>
  <c r="CU59" i="12"/>
  <c r="CF45" i="12"/>
  <c r="CF31" i="12"/>
  <c r="CE40" i="12"/>
  <c r="CE19" i="12" s="1"/>
  <c r="CO29" i="12"/>
  <c r="CW28" i="12"/>
  <c r="BX67" i="10"/>
  <c r="AD6" i="17"/>
  <c r="AD4" i="17" s="1"/>
  <c r="AD7" i="17"/>
  <c r="AD19" i="17"/>
  <c r="AD32" i="17"/>
  <c r="AD29" i="17"/>
  <c r="AD37" i="17"/>
  <c r="AD23" i="17"/>
  <c r="AD28" i="17"/>
  <c r="AD20" i="17"/>
  <c r="AD34" i="17"/>
  <c r="AD35" i="17"/>
  <c r="AD31" i="17"/>
  <c r="AD27" i="17"/>
  <c r="AD30" i="17"/>
  <c r="AD42" i="17"/>
  <c r="AD43" i="17"/>
  <c r="AD41" i="17"/>
  <c r="AD39" i="17"/>
  <c r="AD44" i="17"/>
  <c r="AD46" i="17"/>
  <c r="AD45" i="17"/>
  <c r="AD56" i="17"/>
  <c r="AD49" i="17"/>
  <c r="AD40" i="17"/>
  <c r="AD50" i="17"/>
  <c r="AD55" i="17"/>
  <c r="AD58" i="17"/>
  <c r="AD57" i="17"/>
  <c r="AD54" i="17"/>
  <c r="AD62" i="17"/>
  <c r="AD63" i="17"/>
  <c r="AD64" i="17"/>
  <c r="AD65" i="17"/>
  <c r="AD66" i="17"/>
  <c r="AE5" i="17"/>
  <c r="AF18" i="17"/>
  <c r="AC56" i="17"/>
  <c r="AC64" i="17"/>
  <c r="AC70" i="17"/>
  <c r="AC79" i="17"/>
  <c r="AC86" i="17"/>
  <c r="AC30" i="17"/>
  <c r="AC55" i="17"/>
  <c r="AC63" i="17"/>
  <c r="AC76" i="17"/>
  <c r="AC78" i="17"/>
  <c r="AC88" i="17"/>
  <c r="AC49" i="17"/>
  <c r="AC41" i="17"/>
  <c r="AC36" i="17"/>
  <c r="AC24" i="17"/>
  <c r="AC22" i="17"/>
  <c r="AC57" i="17"/>
  <c r="AC62" i="17"/>
  <c r="AC73" i="17"/>
  <c r="AC83" i="17"/>
  <c r="AC90" i="17"/>
  <c r="AB14" i="17"/>
  <c r="V17" i="11" s="1"/>
  <c r="V55" i="11" s="1"/>
  <c r="AC51" i="17"/>
  <c r="AC47" i="17"/>
  <c r="AC37" i="17"/>
  <c r="AC29" i="17"/>
  <c r="AC59" i="17"/>
  <c r="AC66" i="17"/>
  <c r="AC75" i="17"/>
  <c r="AC85" i="17"/>
  <c r="AC87" i="17"/>
  <c r="AC40" i="17"/>
  <c r="AC43" i="17"/>
  <c r="AC20" i="17"/>
  <c r="AC33" i="17"/>
  <c r="AC48" i="17"/>
  <c r="AC61" i="17"/>
  <c r="AC67" i="17"/>
  <c r="AC72" i="17"/>
  <c r="AC82" i="17"/>
  <c r="AC54" i="17"/>
  <c r="AC27" i="17"/>
  <c r="AC26" i="17"/>
  <c r="AC28" i="17"/>
  <c r="AC50" i="17"/>
  <c r="AC58" i="17"/>
  <c r="AC69" i="17"/>
  <c r="AC74" i="17"/>
  <c r="AC84" i="17"/>
  <c r="AC44" i="17"/>
  <c r="AC34" i="17"/>
  <c r="AC25" i="17"/>
  <c r="AC35" i="17"/>
  <c r="AC53" i="17"/>
  <c r="AC60" i="17"/>
  <c r="AC71" i="17"/>
  <c r="AC80" i="17"/>
  <c r="AC81" i="17"/>
  <c r="Y61" i="10"/>
  <c r="W49" i="12" l="1"/>
  <c r="W58" i="12"/>
  <c r="V49" i="12"/>
  <c r="V58" i="12"/>
  <c r="CP29" i="12"/>
  <c r="CG45" i="12"/>
  <c r="CG31" i="12"/>
  <c r="CF40" i="12"/>
  <c r="CF19" i="12" s="1"/>
  <c r="CX28" i="12"/>
  <c r="CV59" i="12"/>
  <c r="AB13" i="17"/>
  <c r="AB16" i="17" s="1"/>
  <c r="BY67" i="10"/>
  <c r="AC14" i="17"/>
  <c r="AD70" i="17"/>
  <c r="AD75" i="17"/>
  <c r="AD85" i="17"/>
  <c r="AD48" i="17"/>
  <c r="AD67" i="17"/>
  <c r="AD72" i="17"/>
  <c r="AD82" i="17"/>
  <c r="AD47" i="17"/>
  <c r="AD69" i="17"/>
  <c r="AD80" i="17"/>
  <c r="AD84" i="17"/>
  <c r="AD21" i="17"/>
  <c r="AD53" i="17"/>
  <c r="AD71" i="17"/>
  <c r="AD77" i="17"/>
  <c r="AD89" i="17"/>
  <c r="AF5" i="17"/>
  <c r="AG18" i="17"/>
  <c r="AD26" i="17"/>
  <c r="AD52" i="17"/>
  <c r="AD68" i="17"/>
  <c r="AD79" i="17"/>
  <c r="AD86" i="17"/>
  <c r="AE36" i="17"/>
  <c r="AE37" i="17"/>
  <c r="AE6" i="17"/>
  <c r="AE4" i="17" s="1"/>
  <c r="AE7" i="17"/>
  <c r="AE21" i="17"/>
  <c r="AE32" i="17"/>
  <c r="AE20" i="17"/>
  <c r="AE25" i="17"/>
  <c r="AE31" i="17"/>
  <c r="AE22" i="17"/>
  <c r="AE35" i="17"/>
  <c r="AE38" i="17"/>
  <c r="AE51" i="17"/>
  <c r="AE49" i="17"/>
  <c r="AE47" i="17"/>
  <c r="AE54" i="17"/>
  <c r="AE46" i="17"/>
  <c r="AE45" i="17"/>
  <c r="AE56" i="17"/>
  <c r="AE44" i="17"/>
  <c r="AE53" i="17"/>
  <c r="AE52" i="17"/>
  <c r="AE66" i="17"/>
  <c r="AD59" i="17"/>
  <c r="AD74" i="17"/>
  <c r="AD81" i="17"/>
  <c r="AD88" i="17"/>
  <c r="AD36" i="17"/>
  <c r="AD38" i="17"/>
  <c r="AD22" i="17"/>
  <c r="AD61" i="17"/>
  <c r="AD76" i="17"/>
  <c r="AD78" i="17"/>
  <c r="AD90" i="17"/>
  <c r="AD51" i="17"/>
  <c r="AD33" i="17"/>
  <c r="AD25" i="17"/>
  <c r="AD24" i="17"/>
  <c r="AD60" i="17"/>
  <c r="AD73" i="17"/>
  <c r="AD83" i="17"/>
  <c r="AD87" i="17"/>
  <c r="Z61" i="10"/>
  <c r="AC13" i="17" l="1"/>
  <c r="AC16" i="17" s="1"/>
  <c r="W64" i="10" s="1"/>
  <c r="W65" i="10" s="1"/>
  <c r="W17" i="11"/>
  <c r="W55" i="11" s="1"/>
  <c r="CH45" i="12"/>
  <c r="CY28" i="12"/>
  <c r="CH31" i="12"/>
  <c r="CG40" i="12"/>
  <c r="CG19" i="12" s="1"/>
  <c r="CW59" i="12"/>
  <c r="CQ29" i="12"/>
  <c r="BZ67" i="10"/>
  <c r="AD14" i="17"/>
  <c r="V64" i="10"/>
  <c r="V65" i="10" s="1"/>
  <c r="AE43" i="17"/>
  <c r="AE64" i="17"/>
  <c r="AE68" i="17"/>
  <c r="AE77" i="17"/>
  <c r="AE89" i="17"/>
  <c r="AE24" i="17"/>
  <c r="AE27" i="17"/>
  <c r="AE48" i="17"/>
  <c r="AE63" i="17"/>
  <c r="AE74" i="17"/>
  <c r="AE79" i="17"/>
  <c r="AE86" i="17"/>
  <c r="AE28" i="17"/>
  <c r="AE29" i="17"/>
  <c r="AE57" i="17"/>
  <c r="AE62" i="17"/>
  <c r="AE76" i="17"/>
  <c r="AE81" i="17"/>
  <c r="AE88" i="17"/>
  <c r="AG5" i="17"/>
  <c r="AH18" i="17"/>
  <c r="AE30" i="17"/>
  <c r="AE23" i="17"/>
  <c r="AE34" i="17"/>
  <c r="AE55" i="17"/>
  <c r="AE70" i="17"/>
  <c r="AE73" i="17"/>
  <c r="AE84" i="17"/>
  <c r="AE90" i="17"/>
  <c r="AF54" i="17"/>
  <c r="AF40" i="17"/>
  <c r="AF36" i="17"/>
  <c r="AF37" i="17"/>
  <c r="AF29" i="17"/>
  <c r="AF7" i="17"/>
  <c r="AF19" i="17"/>
  <c r="AF25" i="17"/>
  <c r="AF6" i="17"/>
  <c r="AF4" i="17" s="1"/>
  <c r="AF24" i="17"/>
  <c r="AF20" i="17"/>
  <c r="AF34" i="17"/>
  <c r="AF23" i="17"/>
  <c r="AF26" i="17"/>
  <c r="AF33" i="17"/>
  <c r="AF35" i="17"/>
  <c r="AF47" i="17"/>
  <c r="AF22" i="17"/>
  <c r="AF28" i="17"/>
  <c r="AF49" i="17"/>
  <c r="AF41" i="17"/>
  <c r="AF56" i="17"/>
  <c r="AF50" i="17"/>
  <c r="AF51" i="17"/>
  <c r="AF44" i="17"/>
  <c r="AF42" i="17"/>
  <c r="AF46" i="17"/>
  <c r="AF45" i="17"/>
  <c r="AF58" i="17"/>
  <c r="AF55" i="17"/>
  <c r="AF61" i="17"/>
  <c r="AF59" i="17"/>
  <c r="AF60" i="17"/>
  <c r="AF62" i="17"/>
  <c r="AF63" i="17"/>
  <c r="AF64" i="17"/>
  <c r="AF65" i="17"/>
  <c r="AF66" i="17"/>
  <c r="AE60" i="17"/>
  <c r="AE67" i="17"/>
  <c r="AE75" i="17"/>
  <c r="AE83" i="17"/>
  <c r="AE59" i="17"/>
  <c r="AE69" i="17"/>
  <c r="AE72" i="17"/>
  <c r="AE85" i="17"/>
  <c r="AE33" i="17"/>
  <c r="AE19" i="17"/>
  <c r="AE39" i="17"/>
  <c r="AE61" i="17"/>
  <c r="AE65" i="17"/>
  <c r="AE78" i="17"/>
  <c r="AE82" i="17"/>
  <c r="AE50" i="17"/>
  <c r="AE41" i="17"/>
  <c r="AE26" i="17"/>
  <c r="AE42" i="17"/>
  <c r="AE58" i="17"/>
  <c r="AE71" i="17"/>
  <c r="AE80" i="17"/>
  <c r="AE87" i="17"/>
  <c r="AA61" i="10"/>
  <c r="AD13" i="17" l="1"/>
  <c r="AD16" i="17" s="1"/>
  <c r="X17" i="11"/>
  <c r="X55" i="11" s="1"/>
  <c r="X49" i="12"/>
  <c r="X58" i="12"/>
  <c r="V87" i="10"/>
  <c r="W87" i="10"/>
  <c r="CI31" i="12"/>
  <c r="CH40" i="12"/>
  <c r="CH19" i="12" s="1"/>
  <c r="CZ28" i="12"/>
  <c r="CX59" i="12"/>
  <c r="CR29" i="12"/>
  <c r="CI45" i="12"/>
  <c r="AE14" i="17"/>
  <c r="CA67" i="10"/>
  <c r="AF74" i="17"/>
  <c r="AF81" i="17"/>
  <c r="AF86" i="17"/>
  <c r="AF57" i="17"/>
  <c r="AF73" i="17"/>
  <c r="AF84" i="17"/>
  <c r="AF88" i="17"/>
  <c r="AF39" i="17"/>
  <c r="AF68" i="17"/>
  <c r="AF75" i="17"/>
  <c r="AF83" i="17"/>
  <c r="AF27" i="17"/>
  <c r="AF43" i="17"/>
  <c r="AF70" i="17"/>
  <c r="AF78" i="17"/>
  <c r="AF85" i="17"/>
  <c r="AI18" i="17"/>
  <c r="AH5" i="17"/>
  <c r="AF67" i="17"/>
  <c r="AF80" i="17"/>
  <c r="AF82" i="17"/>
  <c r="AG85" i="17"/>
  <c r="AG84" i="17"/>
  <c r="AG82" i="17"/>
  <c r="AG81" i="17"/>
  <c r="AG73" i="17"/>
  <c r="AG76" i="17"/>
  <c r="AG74" i="17"/>
  <c r="AG70" i="17"/>
  <c r="AG68" i="17"/>
  <c r="AG71" i="17"/>
  <c r="AG58" i="17"/>
  <c r="AG54" i="17"/>
  <c r="AG52" i="17"/>
  <c r="AG49" i="17"/>
  <c r="AG45" i="17"/>
  <c r="AG40" i="17"/>
  <c r="AG39" i="17"/>
  <c r="AG6" i="17"/>
  <c r="AG4" i="17" s="1"/>
  <c r="AG36" i="17"/>
  <c r="AG37" i="17"/>
  <c r="AG31" i="17"/>
  <c r="AG27" i="17"/>
  <c r="AG32" i="17"/>
  <c r="AG7" i="17"/>
  <c r="AG22" i="17"/>
  <c r="AG24" i="17"/>
  <c r="AG19" i="17"/>
  <c r="AG21" i="17"/>
  <c r="AG30" i="17"/>
  <c r="AG23" i="17"/>
  <c r="AG29" i="17"/>
  <c r="AG35" i="17"/>
  <c r="AG26" i="17"/>
  <c r="AG28" i="17"/>
  <c r="AG20" i="17"/>
  <c r="AG34" i="17"/>
  <c r="AG38" i="17"/>
  <c r="AG25" i="17"/>
  <c r="AG33" i="17"/>
  <c r="AG46" i="17"/>
  <c r="AG41" i="17"/>
  <c r="AG50" i="17"/>
  <c r="AG42" i="17"/>
  <c r="AG44" i="17"/>
  <c r="AG56" i="17"/>
  <c r="AG47" i="17"/>
  <c r="AG51" i="17"/>
  <c r="AG65" i="17"/>
  <c r="AG59" i="17"/>
  <c r="AG60" i="17"/>
  <c r="AG66" i="17"/>
  <c r="AG61" i="17"/>
  <c r="AG62" i="17"/>
  <c r="AG63" i="17"/>
  <c r="AG64" i="17"/>
  <c r="AF31" i="17"/>
  <c r="AF53" i="17"/>
  <c r="AF72" i="17"/>
  <c r="AF77" i="17"/>
  <c r="AF90" i="17"/>
  <c r="AF30" i="17"/>
  <c r="AF48" i="17"/>
  <c r="AF69" i="17"/>
  <c r="AF79" i="17"/>
  <c r="AF87" i="17"/>
  <c r="AF32" i="17"/>
  <c r="AF21" i="17"/>
  <c r="AF38" i="17"/>
  <c r="AF52" i="17"/>
  <c r="AF71" i="17"/>
  <c r="AF76" i="17"/>
  <c r="AF89" i="17"/>
  <c r="AB61" i="10"/>
  <c r="AE13" i="17" l="1"/>
  <c r="AE16" i="17" s="1"/>
  <c r="Y64" i="10" s="1"/>
  <c r="Y65" i="10" s="1"/>
  <c r="Y17" i="11"/>
  <c r="Y55" i="11" s="1"/>
  <c r="Y58" i="12"/>
  <c r="Y49" i="12"/>
  <c r="CS29" i="12"/>
  <c r="CY59" i="12"/>
  <c r="DA28" i="12"/>
  <c r="CJ45" i="12"/>
  <c r="CJ31" i="12"/>
  <c r="CI40" i="12"/>
  <c r="CI19" i="12" s="1"/>
  <c r="X64" i="10"/>
  <c r="X65" i="10" s="1"/>
  <c r="CB67" i="10"/>
  <c r="AF14" i="17"/>
  <c r="AG88" i="17"/>
  <c r="AG83" i="17"/>
  <c r="AG53" i="17"/>
  <c r="AG67" i="17"/>
  <c r="AG78" i="17"/>
  <c r="AG90" i="17"/>
  <c r="AH7" i="17"/>
  <c r="AH6" i="17"/>
  <c r="AH4" i="17" s="1"/>
  <c r="AH35" i="17" s="1"/>
  <c r="AH48" i="17"/>
  <c r="AH60" i="17"/>
  <c r="AG48" i="17"/>
  <c r="AG72" i="17"/>
  <c r="AG80" i="17"/>
  <c r="AG87" i="17"/>
  <c r="AG55" i="17"/>
  <c r="AG69" i="17"/>
  <c r="AG77" i="17"/>
  <c r="AG89" i="17"/>
  <c r="AJ18" i="17"/>
  <c r="AI5" i="17"/>
  <c r="AG43" i="17"/>
  <c r="AG57" i="17"/>
  <c r="AG75" i="17"/>
  <c r="AG79" i="17"/>
  <c r="AG86" i="17"/>
  <c r="AC61" i="10"/>
  <c r="AF13" i="17" l="1"/>
  <c r="AF16" i="17" s="1"/>
  <c r="Z64" i="10" s="1"/>
  <c r="Z65" i="10" s="1"/>
  <c r="Z87" i="10" s="1"/>
  <c r="Z17" i="11"/>
  <c r="Z55" i="11" s="1"/>
  <c r="Z49" i="12"/>
  <c r="Z58" i="12"/>
  <c r="X87" i="10"/>
  <c r="Y87" i="10"/>
  <c r="CK45" i="12"/>
  <c r="DB28" i="12"/>
  <c r="CZ59" i="12"/>
  <c r="CK31" i="12"/>
  <c r="CJ40" i="12"/>
  <c r="CJ19" i="12" s="1"/>
  <c r="CT29" i="12"/>
  <c r="CC67" i="10"/>
  <c r="AG14" i="17"/>
  <c r="AH57" i="17"/>
  <c r="AH50" i="17"/>
  <c r="AH29" i="17"/>
  <c r="AH20" i="17"/>
  <c r="AH24" i="17"/>
  <c r="AH49" i="17"/>
  <c r="AH71" i="17"/>
  <c r="AH76" i="17"/>
  <c r="AH82" i="17"/>
  <c r="AH85" i="17"/>
  <c r="AH59" i="17"/>
  <c r="AH42" i="17"/>
  <c r="AH26" i="17"/>
  <c r="AH28" i="17"/>
  <c r="AH27" i="17"/>
  <c r="AH54" i="17"/>
  <c r="AH68" i="17"/>
  <c r="AH73" i="17"/>
  <c r="AH84" i="17"/>
  <c r="AH86" i="17"/>
  <c r="AH55" i="17"/>
  <c r="AH46" i="17"/>
  <c r="AH25" i="17"/>
  <c r="AH19" i="17"/>
  <c r="AH31" i="17"/>
  <c r="AH53" i="17"/>
  <c r="AH70" i="17"/>
  <c r="AH79" i="17"/>
  <c r="AH83" i="17"/>
  <c r="AH74" i="17"/>
  <c r="AH58" i="17"/>
  <c r="AH45" i="17"/>
  <c r="AH23" i="17"/>
  <c r="AH22" i="17"/>
  <c r="AH33" i="17"/>
  <c r="AH66" i="17"/>
  <c r="AH67" i="17"/>
  <c r="AH81" i="17"/>
  <c r="AH88" i="17"/>
  <c r="AH43" i="17"/>
  <c r="AI80" i="17"/>
  <c r="AI74" i="17"/>
  <c r="AI67" i="17"/>
  <c r="AI68" i="17"/>
  <c r="AI69" i="17"/>
  <c r="AI66" i="17"/>
  <c r="AI62" i="17"/>
  <c r="AI49" i="17"/>
  <c r="AI41" i="17"/>
  <c r="AI35" i="17"/>
  <c r="AI33" i="17"/>
  <c r="AI31" i="17"/>
  <c r="AI7" i="17"/>
  <c r="AI24" i="17"/>
  <c r="AI32" i="17"/>
  <c r="AI30" i="17"/>
  <c r="AI28" i="17"/>
  <c r="AI22" i="17"/>
  <c r="AI19" i="17"/>
  <c r="AI25" i="17"/>
  <c r="AI6" i="17"/>
  <c r="AI4" i="17" s="1"/>
  <c r="AI38" i="17"/>
  <c r="AI21" i="17"/>
  <c r="AI29" i="17"/>
  <c r="AI26" i="17"/>
  <c r="AI23" i="17"/>
  <c r="AI37" i="17"/>
  <c r="AI42" i="17"/>
  <c r="AI36" i="17"/>
  <c r="AI51" i="17"/>
  <c r="AI54" i="17"/>
  <c r="AI43" i="17"/>
  <c r="AI47" i="17"/>
  <c r="AI50" i="17"/>
  <c r="AI48" i="17"/>
  <c r="AI53" i="17"/>
  <c r="AI44" i="17"/>
  <c r="AI56" i="17"/>
  <c r="AI46" i="17"/>
  <c r="AI58" i="17"/>
  <c r="AI55" i="17"/>
  <c r="AI57" i="17"/>
  <c r="AI52" i="17"/>
  <c r="AI59" i="17"/>
  <c r="AI60" i="17"/>
  <c r="AI61" i="17"/>
  <c r="AH52" i="17"/>
  <c r="AH47" i="17"/>
  <c r="AH21" i="17"/>
  <c r="AH39" i="17"/>
  <c r="AH65" i="17"/>
  <c r="AH69" i="17"/>
  <c r="AH78" i="17"/>
  <c r="AH90" i="17"/>
  <c r="AH34" i="17"/>
  <c r="AK18" i="17"/>
  <c r="AJ5" i="17"/>
  <c r="AH51" i="17"/>
  <c r="AH36" i="17"/>
  <c r="AH37" i="17"/>
  <c r="AH30" i="17"/>
  <c r="AH40" i="17"/>
  <c r="AH64" i="17"/>
  <c r="AH75" i="17"/>
  <c r="AH80" i="17"/>
  <c r="AH87" i="17"/>
  <c r="AH62" i="17"/>
  <c r="AH61" i="17"/>
  <c r="AH56" i="17"/>
  <c r="AH44" i="17"/>
  <c r="AH38" i="17"/>
  <c r="AH32" i="17"/>
  <c r="AH41" i="17"/>
  <c r="AH63" i="17"/>
  <c r="AH72" i="17"/>
  <c r="AH77" i="17"/>
  <c r="AH89" i="17"/>
  <c r="AD61" i="10"/>
  <c r="AG13" i="17" l="1"/>
  <c r="AG16" i="17" s="1"/>
  <c r="AA64" i="10" s="1"/>
  <c r="D69" i="9" s="1"/>
  <c r="D70" i="9" s="1"/>
  <c r="AA17" i="11"/>
  <c r="AA55" i="11" s="1"/>
  <c r="AA58" i="12"/>
  <c r="AA49" i="12"/>
  <c r="CL31" i="12"/>
  <c r="CK40" i="12"/>
  <c r="CK19" i="12" s="1"/>
  <c r="DA59" i="12"/>
  <c r="DC28" i="12"/>
  <c r="CL45" i="12"/>
  <c r="CU29" i="12"/>
  <c r="CD67" i="10"/>
  <c r="AG15" i="17"/>
  <c r="AI79" i="17"/>
  <c r="AI83" i="17"/>
  <c r="AJ64" i="17"/>
  <c r="AJ60" i="17"/>
  <c r="AJ49" i="17"/>
  <c r="AJ54" i="17"/>
  <c r="AJ31" i="17"/>
  <c r="AJ39" i="17"/>
  <c r="AJ32" i="17"/>
  <c r="AJ22" i="17"/>
  <c r="AJ6" i="17"/>
  <c r="AJ4" i="17" s="1"/>
  <c r="AJ33" i="17"/>
  <c r="AJ7" i="17"/>
  <c r="AJ37" i="17"/>
  <c r="AJ28" i="17"/>
  <c r="AJ24" i="17"/>
  <c r="AJ38" i="17"/>
  <c r="AJ25" i="17"/>
  <c r="AJ26" i="17"/>
  <c r="AJ34" i="17"/>
  <c r="AJ23" i="17"/>
  <c r="AJ35" i="17"/>
  <c r="AJ21" i="17"/>
  <c r="AJ42" i="17"/>
  <c r="AJ27" i="17"/>
  <c r="AJ36" i="17"/>
  <c r="AJ50" i="17"/>
  <c r="AJ43" i="17"/>
  <c r="AJ48" i="17"/>
  <c r="AJ44" i="17"/>
  <c r="AJ45" i="17"/>
  <c r="AJ51" i="17"/>
  <c r="AJ47" i="17"/>
  <c r="AJ56" i="17"/>
  <c r="AJ55" i="17"/>
  <c r="AI70" i="17"/>
  <c r="AI78" i="17"/>
  <c r="AI88" i="17"/>
  <c r="AL18" i="17"/>
  <c r="AK5" i="17"/>
  <c r="AI90" i="17"/>
  <c r="AI65" i="17"/>
  <c r="AI73" i="17"/>
  <c r="AI77" i="17"/>
  <c r="AI87" i="17"/>
  <c r="AI39" i="17"/>
  <c r="AI64" i="17"/>
  <c r="AI75" i="17"/>
  <c r="AI85" i="17"/>
  <c r="AI89" i="17"/>
  <c r="AI34" i="17"/>
  <c r="AI40" i="17"/>
  <c r="AI63" i="17"/>
  <c r="AI72" i="17"/>
  <c r="AI82" i="17"/>
  <c r="AI86" i="17"/>
  <c r="AI84" i="17"/>
  <c r="AH14" i="17"/>
  <c r="AB17" i="11" s="1"/>
  <c r="AB55" i="11" s="1"/>
  <c r="AI20" i="17"/>
  <c r="AI27" i="17"/>
  <c r="AI45" i="17"/>
  <c r="AI71" i="17"/>
  <c r="AI76" i="17"/>
  <c r="AI81" i="17"/>
  <c r="AE61" i="10"/>
  <c r="AC58" i="12" l="1"/>
  <c r="AC49" i="12"/>
  <c r="AB58" i="12"/>
  <c r="AB49" i="12"/>
  <c r="CM45" i="12"/>
  <c r="DB59" i="12"/>
  <c r="DD28" i="12"/>
  <c r="CV29" i="12"/>
  <c r="CM31" i="12"/>
  <c r="CL40" i="12"/>
  <c r="CL19" i="12" s="1"/>
  <c r="AH13" i="17"/>
  <c r="AH16" i="17" s="1"/>
  <c r="CE67" i="10"/>
  <c r="AA65" i="10"/>
  <c r="AI14" i="17"/>
  <c r="AJ63" i="17"/>
  <c r="AJ70" i="17"/>
  <c r="AJ79" i="17"/>
  <c r="AJ86" i="17"/>
  <c r="AJ62" i="17"/>
  <c r="AJ67" i="17"/>
  <c r="AJ78" i="17"/>
  <c r="AJ88" i="17"/>
  <c r="AJ58" i="17"/>
  <c r="AJ66" i="17"/>
  <c r="AJ73" i="17"/>
  <c r="AJ80" i="17"/>
  <c r="AJ90" i="17"/>
  <c r="AJ40" i="17"/>
  <c r="AJ53" i="17"/>
  <c r="AJ65" i="17"/>
  <c r="AJ75" i="17"/>
  <c r="AJ83" i="17"/>
  <c r="AJ87" i="17"/>
  <c r="AJ72" i="17"/>
  <c r="AJ85" i="17"/>
  <c r="AJ89" i="17"/>
  <c r="AK74" i="17"/>
  <c r="AK69" i="17"/>
  <c r="AK62" i="17"/>
  <c r="AK59" i="17"/>
  <c r="AK55" i="17"/>
  <c r="AK48" i="17"/>
  <c r="AK46" i="17"/>
  <c r="AK7" i="17"/>
  <c r="AK33" i="17"/>
  <c r="AK6" i="17"/>
  <c r="AK4" i="17" s="1"/>
  <c r="AK21" i="17"/>
  <c r="AK28" i="17"/>
  <c r="AK29" i="17"/>
  <c r="AK37" i="17"/>
  <c r="AK25" i="17"/>
  <c r="AK26" i="17"/>
  <c r="AK20" i="17"/>
  <c r="AK32" i="17"/>
  <c r="AK23" i="17"/>
  <c r="AK36" i="17"/>
  <c r="AK42" i="17"/>
  <c r="AK35" i="17"/>
  <c r="AK30" i="17"/>
  <c r="AK27" i="17"/>
  <c r="AK43" i="17"/>
  <c r="AK41" i="17"/>
  <c r="AK39" i="17"/>
  <c r="AK44" i="17"/>
  <c r="AK54" i="17"/>
  <c r="AK56" i="17"/>
  <c r="AK50" i="17"/>
  <c r="AK40" i="17"/>
  <c r="AK47" i="17"/>
  <c r="AK49" i="17"/>
  <c r="AK45" i="17"/>
  <c r="AK51" i="17"/>
  <c r="AJ41" i="17"/>
  <c r="AJ57" i="17"/>
  <c r="AJ69" i="17"/>
  <c r="AJ74" i="17"/>
  <c r="AJ82" i="17"/>
  <c r="AM18" i="17"/>
  <c r="AL5" i="17"/>
  <c r="AJ20" i="17"/>
  <c r="AJ46" i="17"/>
  <c r="AJ59" i="17"/>
  <c r="AJ71" i="17"/>
  <c r="AJ76" i="17"/>
  <c r="AJ84" i="17"/>
  <c r="AJ29" i="17"/>
  <c r="AJ19" i="17"/>
  <c r="AJ30" i="17"/>
  <c r="AJ52" i="17"/>
  <c r="AJ61" i="17"/>
  <c r="AJ68" i="17"/>
  <c r="AJ77" i="17"/>
  <c r="AJ81" i="17"/>
  <c r="AF61" i="10"/>
  <c r="AI13" i="17" l="1"/>
  <c r="AI16" i="17" s="1"/>
  <c r="AC64" i="10" s="1"/>
  <c r="AC65" i="10" s="1"/>
  <c r="AC17" i="11"/>
  <c r="AC55" i="11" s="1"/>
  <c r="AA87" i="10"/>
  <c r="D91" i="9" s="1"/>
  <c r="CW29" i="12"/>
  <c r="DE28" i="12"/>
  <c r="DC59" i="12"/>
  <c r="CN31" i="12"/>
  <c r="CM40" i="12"/>
  <c r="CM19" i="12" s="1"/>
  <c r="CN45" i="12"/>
  <c r="CF67" i="10"/>
  <c r="AB64" i="10"/>
  <c r="AB65" i="10" s="1"/>
  <c r="AB87" i="10" s="1"/>
  <c r="AK84" i="17"/>
  <c r="AK61" i="17"/>
  <c r="AK71" i="17"/>
  <c r="AK80" i="17"/>
  <c r="AK81" i="17"/>
  <c r="AK52" i="17"/>
  <c r="AK64" i="17"/>
  <c r="AK68" i="17"/>
  <c r="AK77" i="17"/>
  <c r="AK89" i="17"/>
  <c r="AK53" i="17"/>
  <c r="AK63" i="17"/>
  <c r="AK70" i="17"/>
  <c r="AK79" i="17"/>
  <c r="AK86" i="17"/>
  <c r="AK76" i="17"/>
  <c r="AK78" i="17"/>
  <c r="AK88" i="17"/>
  <c r="AJ14" i="17"/>
  <c r="AD17" i="11" s="1"/>
  <c r="AD55" i="11" s="1"/>
  <c r="AL22" i="17"/>
  <c r="AL6" i="17"/>
  <c r="AL4" i="17" s="1"/>
  <c r="AL7" i="17"/>
  <c r="AL26" i="17"/>
  <c r="AL38" i="17"/>
  <c r="AL37" i="17"/>
  <c r="AL21" i="17"/>
  <c r="AL36" i="17"/>
  <c r="AL31" i="17"/>
  <c r="AL30" i="17"/>
  <c r="AL41" i="17"/>
  <c r="AL39" i="17"/>
  <c r="AL44" i="17"/>
  <c r="AL47" i="17"/>
  <c r="AL45" i="17"/>
  <c r="AL49" i="17"/>
  <c r="AL50" i="17"/>
  <c r="AL56" i="17"/>
  <c r="AL54" i="17"/>
  <c r="AL40" i="17"/>
  <c r="AL51" i="17"/>
  <c r="AL43" i="17"/>
  <c r="AL58" i="17"/>
  <c r="AL62" i="17"/>
  <c r="AL63" i="17"/>
  <c r="AL64" i="17"/>
  <c r="AL65" i="17"/>
  <c r="AL66" i="17"/>
  <c r="AK38" i="17"/>
  <c r="AK22" i="17"/>
  <c r="AK58" i="17"/>
  <c r="AK66" i="17"/>
  <c r="AK73" i="17"/>
  <c r="AK83" i="17"/>
  <c r="AK90" i="17"/>
  <c r="AN18" i="17"/>
  <c r="AM5" i="17"/>
  <c r="AK19" i="17"/>
  <c r="AK31" i="17"/>
  <c r="AK60" i="17"/>
  <c r="AK65" i="17"/>
  <c r="AK75" i="17"/>
  <c r="AK85" i="17"/>
  <c r="AK87" i="17"/>
  <c r="AK34" i="17"/>
  <c r="AK24" i="17"/>
  <c r="AK57" i="17"/>
  <c r="AK67" i="17"/>
  <c r="AK72" i="17"/>
  <c r="AK82" i="17"/>
  <c r="AG61" i="10"/>
  <c r="AE49" i="12" l="1"/>
  <c r="AE58" i="12"/>
  <c r="AD58" i="12"/>
  <c r="AD49" i="12"/>
  <c r="AC87" i="10"/>
  <c r="CO31" i="12"/>
  <c r="CN40" i="12"/>
  <c r="CN19" i="12" s="1"/>
  <c r="DD59" i="12"/>
  <c r="DF28" i="12"/>
  <c r="CO45" i="12"/>
  <c r="CX29" i="12"/>
  <c r="AJ13" i="17"/>
  <c r="AJ16" i="17" s="1"/>
  <c r="AD64" i="10" s="1"/>
  <c r="AD65" i="10" s="1"/>
  <c r="AD87" i="10" s="1"/>
  <c r="CG67" i="10"/>
  <c r="AK14" i="17"/>
  <c r="AL55" i="17"/>
  <c r="AL71" i="17"/>
  <c r="AL77" i="17"/>
  <c r="AL89" i="17"/>
  <c r="AM6" i="17"/>
  <c r="AM4" i="17" s="1"/>
  <c r="AM7" i="17"/>
  <c r="AM23" i="17"/>
  <c r="AM29" i="17"/>
  <c r="AM21" i="17"/>
  <c r="AM27" i="17"/>
  <c r="AM31" i="17"/>
  <c r="AM30" i="17"/>
  <c r="AM36" i="17"/>
  <c r="AM34" i="17"/>
  <c r="AM22" i="17"/>
  <c r="AM49" i="17"/>
  <c r="AM46" i="17"/>
  <c r="AM45" i="17"/>
  <c r="AM54" i="17"/>
  <c r="AM42" i="17"/>
  <c r="AM50" i="17"/>
  <c r="AM47" i="17"/>
  <c r="AM53" i="17"/>
  <c r="AM52" i="17"/>
  <c r="AM58" i="17"/>
  <c r="AM66" i="17"/>
  <c r="AM56" i="17"/>
  <c r="AL19" i="17"/>
  <c r="AL61" i="17"/>
  <c r="AL68" i="17"/>
  <c r="AL81" i="17"/>
  <c r="AL86" i="17"/>
  <c r="AL60" i="17"/>
  <c r="AL74" i="17"/>
  <c r="AL79" i="17"/>
  <c r="AL88" i="17"/>
  <c r="AO18" i="17"/>
  <c r="AN5" i="17"/>
  <c r="AL35" i="17"/>
  <c r="AL24" i="17"/>
  <c r="AL27" i="17"/>
  <c r="AL57" i="17"/>
  <c r="AL76" i="17"/>
  <c r="AL78" i="17"/>
  <c r="AL90" i="17"/>
  <c r="AL34" i="17"/>
  <c r="AL29" i="17"/>
  <c r="AL46" i="17"/>
  <c r="AL59" i="17"/>
  <c r="AL73" i="17"/>
  <c r="AL83" i="17"/>
  <c r="AL87" i="17"/>
  <c r="AL32" i="17"/>
  <c r="AL20" i="17"/>
  <c r="AL28" i="17"/>
  <c r="AL48" i="17"/>
  <c r="AL70" i="17"/>
  <c r="AL75" i="17"/>
  <c r="AL85" i="17"/>
  <c r="AL42" i="17"/>
  <c r="AL33" i="17"/>
  <c r="AL23" i="17"/>
  <c r="AL52" i="17"/>
  <c r="AL67" i="17"/>
  <c r="AL72" i="17"/>
  <c r="AL82" i="17"/>
  <c r="AL25" i="17"/>
  <c r="AL53" i="17"/>
  <c r="AL69" i="17"/>
  <c r="AL80" i="17"/>
  <c r="AL84" i="17"/>
  <c r="AH61" i="10"/>
  <c r="AK13" i="17" l="1"/>
  <c r="AK16" i="17" s="1"/>
  <c r="AE64" i="10" s="1"/>
  <c r="AE65" i="10" s="1"/>
  <c r="AE87" i="10" s="1"/>
  <c r="AE17" i="11"/>
  <c r="AE55" i="11" s="1"/>
  <c r="DE59" i="12"/>
  <c r="CP45" i="12"/>
  <c r="DG28" i="12"/>
  <c r="CY29" i="12"/>
  <c r="CP31" i="12"/>
  <c r="CO40" i="12"/>
  <c r="CO19" i="12" s="1"/>
  <c r="CH67" i="10"/>
  <c r="AL14" i="17"/>
  <c r="AF17" i="11" s="1"/>
  <c r="AF55" i="11" s="1"/>
  <c r="AM19" i="17"/>
  <c r="AM43" i="17"/>
  <c r="AM63" i="17"/>
  <c r="AM74" i="17"/>
  <c r="AM79" i="17"/>
  <c r="AM86" i="17"/>
  <c r="AM33" i="17"/>
  <c r="AM28" i="17"/>
  <c r="AM48" i="17"/>
  <c r="AM62" i="17"/>
  <c r="AM73" i="17"/>
  <c r="AM76" i="17"/>
  <c r="AM88" i="17"/>
  <c r="AM55" i="17"/>
  <c r="AM70" i="17"/>
  <c r="AM75" i="17"/>
  <c r="AM84" i="17"/>
  <c r="AM90" i="17"/>
  <c r="AM38" i="17"/>
  <c r="AM24" i="17"/>
  <c r="AM57" i="17"/>
  <c r="AM67" i="17"/>
  <c r="AM72" i="17"/>
  <c r="AM83" i="17"/>
  <c r="AM35" i="17"/>
  <c r="AM61" i="17"/>
  <c r="AM69" i="17"/>
  <c r="AM78" i="17"/>
  <c r="AM85" i="17"/>
  <c r="AN88" i="17"/>
  <c r="AN86" i="17"/>
  <c r="AN84" i="17"/>
  <c r="AN76" i="17"/>
  <c r="AN80" i="17"/>
  <c r="AN73" i="17"/>
  <c r="AN74" i="17"/>
  <c r="AN69" i="17"/>
  <c r="AN67" i="17"/>
  <c r="AN53" i="17"/>
  <c r="AN52" i="17"/>
  <c r="AN36" i="17"/>
  <c r="AN29" i="17"/>
  <c r="AN20" i="17"/>
  <c r="AN6" i="17"/>
  <c r="AN4" i="17" s="1"/>
  <c r="AN24" i="17"/>
  <c r="AN21" i="17"/>
  <c r="AN7" i="17"/>
  <c r="AN26" i="17"/>
  <c r="AN23" i="17"/>
  <c r="AN28" i="17"/>
  <c r="AN19" i="17"/>
  <c r="AN33" i="17"/>
  <c r="AN38" i="17"/>
  <c r="AN25" i="17"/>
  <c r="AN37" i="17"/>
  <c r="AN42" i="17"/>
  <c r="AN34" i="17"/>
  <c r="AN27" i="17"/>
  <c r="AN22" i="17"/>
  <c r="AN32" i="17"/>
  <c r="AN31" i="17"/>
  <c r="AN30" i="17"/>
  <c r="AN39" i="17"/>
  <c r="AN44" i="17"/>
  <c r="AN41" i="17"/>
  <c r="AN51" i="17"/>
  <c r="AN47" i="17"/>
  <c r="AN54" i="17"/>
  <c r="AN46" i="17"/>
  <c r="AN40" i="17"/>
  <c r="AN45" i="17"/>
  <c r="AN49" i="17"/>
  <c r="AN50" i="17"/>
  <c r="AN43" i="17"/>
  <c r="AN55" i="17"/>
  <c r="AN61" i="17"/>
  <c r="AN56" i="17"/>
  <c r="AN58" i="17"/>
  <c r="AN57" i="17"/>
  <c r="AN59" i="17"/>
  <c r="AN60" i="17"/>
  <c r="AN62" i="17"/>
  <c r="AN63" i="17"/>
  <c r="AN64" i="17"/>
  <c r="AN65" i="17"/>
  <c r="AN66" i="17"/>
  <c r="AM51" i="17"/>
  <c r="AM37" i="17"/>
  <c r="AM26" i="17"/>
  <c r="AM41" i="17"/>
  <c r="AM60" i="17"/>
  <c r="AM65" i="17"/>
  <c r="AM80" i="17"/>
  <c r="AM82" i="17"/>
  <c r="AM39" i="17"/>
  <c r="AM32" i="17"/>
  <c r="AM25" i="17"/>
  <c r="AM44" i="17"/>
  <c r="AM59" i="17"/>
  <c r="AM71" i="17"/>
  <c r="AM77" i="17"/>
  <c r="AM87" i="17"/>
  <c r="AO5" i="17"/>
  <c r="AP18" i="17"/>
  <c r="AM20" i="17"/>
  <c r="AM40" i="17"/>
  <c r="AM64" i="17"/>
  <c r="AM68" i="17"/>
  <c r="AM81" i="17"/>
  <c r="AM89" i="17"/>
  <c r="AI61" i="10"/>
  <c r="AG49" i="12" l="1"/>
  <c r="AG58" i="12"/>
  <c r="AF58" i="12"/>
  <c r="AF49" i="12"/>
  <c r="DH28" i="12"/>
  <c r="CQ45" i="12"/>
  <c r="CQ31" i="12"/>
  <c r="CP40" i="12"/>
  <c r="CP19" i="12" s="1"/>
  <c r="CZ29" i="12"/>
  <c r="DF59" i="12"/>
  <c r="AL13" i="17"/>
  <c r="AL16" i="17" s="1"/>
  <c r="AF64" i="10" s="1"/>
  <c r="AF65" i="10" s="1"/>
  <c r="AF87" i="10" s="1"/>
  <c r="CI67" i="10"/>
  <c r="I72" i="9" s="1"/>
  <c r="AN68" i="17"/>
  <c r="AN75" i="17"/>
  <c r="AN83" i="17"/>
  <c r="AN70" i="17"/>
  <c r="AN78" i="17"/>
  <c r="AN85" i="17"/>
  <c r="AN82" i="17"/>
  <c r="AN77" i="17"/>
  <c r="AN90" i="17"/>
  <c r="AN35" i="17"/>
  <c r="AN72" i="17"/>
  <c r="AN81" i="17"/>
  <c r="AN87" i="17"/>
  <c r="AM14" i="17"/>
  <c r="AQ18" i="17"/>
  <c r="AP5" i="17"/>
  <c r="AO90" i="17"/>
  <c r="AO80" i="17"/>
  <c r="AO75" i="17"/>
  <c r="AO69" i="17"/>
  <c r="AO67" i="17"/>
  <c r="AO70" i="17"/>
  <c r="AO57" i="17"/>
  <c r="AO55" i="17"/>
  <c r="AO52" i="17"/>
  <c r="AO48" i="17"/>
  <c r="AO53" i="17"/>
  <c r="AO6" i="17"/>
  <c r="AO4" i="17" s="1"/>
  <c r="AO39" i="17"/>
  <c r="AO36" i="17"/>
  <c r="AO27" i="17"/>
  <c r="AO22" i="17"/>
  <c r="AO30" i="17"/>
  <c r="AO7" i="17"/>
  <c r="AO19" i="17"/>
  <c r="AO33" i="17"/>
  <c r="AO28" i="17"/>
  <c r="AO25" i="17"/>
  <c r="AO24" i="17"/>
  <c r="AO23" i="17"/>
  <c r="AO21" i="17"/>
  <c r="AO20" i="17"/>
  <c r="AO34" i="17"/>
  <c r="AO38" i="17"/>
  <c r="AO35" i="17"/>
  <c r="AO32" i="17"/>
  <c r="AO31" i="17"/>
  <c r="AO37" i="17"/>
  <c r="AO47" i="17"/>
  <c r="AO51" i="17"/>
  <c r="AO49" i="17"/>
  <c r="AO41" i="17"/>
  <c r="AO50" i="17"/>
  <c r="AO56" i="17"/>
  <c r="AO43" i="17"/>
  <c r="AO46" i="17"/>
  <c r="AO40" i="17"/>
  <c r="AO45" i="17"/>
  <c r="AO54" i="17"/>
  <c r="AO65" i="17"/>
  <c r="AO59" i="17"/>
  <c r="AO60" i="17"/>
  <c r="AO61" i="17"/>
  <c r="AO62" i="17"/>
  <c r="AO63" i="17"/>
  <c r="AO64" i="17"/>
  <c r="AO66" i="17"/>
  <c r="AN48" i="17"/>
  <c r="AN71" i="17"/>
  <c r="AN79" i="17"/>
  <c r="AN89" i="17"/>
  <c r="AJ61" i="10"/>
  <c r="AM13" i="17" l="1"/>
  <c r="AM16" i="17" s="1"/>
  <c r="AG64" i="10" s="1"/>
  <c r="AG65" i="10" s="1"/>
  <c r="AG87" i="10" s="1"/>
  <c r="AG17" i="11"/>
  <c r="AG55" i="11" s="1"/>
  <c r="DA29" i="12"/>
  <c r="CR31" i="12"/>
  <c r="CQ40" i="12"/>
  <c r="CQ19" i="12" s="1"/>
  <c r="DG59" i="12"/>
  <c r="CR45" i="12"/>
  <c r="CJ67" i="10"/>
  <c r="AN14" i="17"/>
  <c r="AO78" i="17"/>
  <c r="AO85" i="17"/>
  <c r="AR18" i="17"/>
  <c r="AQ5" i="17"/>
  <c r="AO77" i="17"/>
  <c r="AO87" i="17"/>
  <c r="AO72" i="17"/>
  <c r="AO81" i="17"/>
  <c r="AO89" i="17"/>
  <c r="AO79" i="17"/>
  <c r="AO86" i="17"/>
  <c r="AO58" i="17"/>
  <c r="AO76" i="17"/>
  <c r="AO82" i="17"/>
  <c r="AO88" i="17"/>
  <c r="AO29" i="17"/>
  <c r="AO42" i="17"/>
  <c r="AO71" i="17"/>
  <c r="AO74" i="17"/>
  <c r="AO84" i="17"/>
  <c r="AO26" i="17"/>
  <c r="AO44" i="17"/>
  <c r="AO68" i="17"/>
  <c r="AO73" i="17"/>
  <c r="AO83" i="17"/>
  <c r="AP81" i="17"/>
  <c r="AP73" i="17"/>
  <c r="AP68" i="17"/>
  <c r="AP65" i="17"/>
  <c r="AP66" i="17"/>
  <c r="AP62" i="17"/>
  <c r="AP53" i="17"/>
  <c r="AP40" i="17"/>
  <c r="AP39" i="17"/>
  <c r="AP36" i="17"/>
  <c r="AP30" i="17"/>
  <c r="AP29" i="17"/>
  <c r="AP6" i="17"/>
  <c r="AP4" i="17" s="1"/>
  <c r="AP21" i="17"/>
  <c r="AP7" i="17"/>
  <c r="AP26" i="17"/>
  <c r="AP19" i="17"/>
  <c r="AP22" i="17"/>
  <c r="AP27" i="17"/>
  <c r="AP20" i="17"/>
  <c r="AP34" i="17"/>
  <c r="AP23" i="17"/>
  <c r="AP25" i="17"/>
  <c r="AP28" i="17"/>
  <c r="AP24" i="17"/>
  <c r="AP33" i="17"/>
  <c r="AP32" i="17"/>
  <c r="AP35" i="17"/>
  <c r="AP38" i="17"/>
  <c r="AP46" i="17"/>
  <c r="AP49" i="17"/>
  <c r="AP41" i="17"/>
  <c r="AP50" i="17"/>
  <c r="AP51" i="17"/>
  <c r="AP48" i="17"/>
  <c r="AP56" i="17"/>
  <c r="AP44" i="17"/>
  <c r="AP47" i="17"/>
  <c r="AP42" i="17"/>
  <c r="AP45" i="17"/>
  <c r="AP61" i="17"/>
  <c r="AP58" i="17"/>
  <c r="AP55" i="17"/>
  <c r="AP54" i="17"/>
  <c r="AP57" i="17"/>
  <c r="AP59" i="17"/>
  <c r="AP60" i="17"/>
  <c r="AK61" i="10"/>
  <c r="AN13" i="17" l="1"/>
  <c r="AN16" i="17" s="1"/>
  <c r="AH64" i="10" s="1"/>
  <c r="AH65" i="10" s="1"/>
  <c r="AH87" i="10" s="1"/>
  <c r="AH17" i="11"/>
  <c r="AH55" i="11" s="1"/>
  <c r="AH49" i="12"/>
  <c r="AH58" i="12"/>
  <c r="CS31" i="12"/>
  <c r="CR40" i="12"/>
  <c r="CR19" i="12" s="1"/>
  <c r="CS45" i="12"/>
  <c r="DH59" i="12"/>
  <c r="DB29" i="12"/>
  <c r="CK67" i="10"/>
  <c r="AO14" i="17"/>
  <c r="AP72" i="17"/>
  <c r="AP85" i="17"/>
  <c r="AP89" i="17"/>
  <c r="AP76" i="17"/>
  <c r="AP82" i="17"/>
  <c r="AP86" i="17"/>
  <c r="AP43" i="17"/>
  <c r="AP71" i="17"/>
  <c r="AP74" i="17"/>
  <c r="AP84" i="17"/>
  <c r="AQ76" i="17"/>
  <c r="AQ69" i="17"/>
  <c r="AQ62" i="17"/>
  <c r="AQ63" i="17"/>
  <c r="AQ50" i="17"/>
  <c r="AQ40" i="17"/>
  <c r="AQ36" i="17"/>
  <c r="AQ37" i="17"/>
  <c r="AQ30" i="17"/>
  <c r="AQ29" i="17"/>
  <c r="AQ27" i="17"/>
  <c r="AQ24" i="17"/>
  <c r="AQ7" i="17"/>
  <c r="AQ31" i="17"/>
  <c r="AQ19" i="17"/>
  <c r="AQ22" i="17"/>
  <c r="AQ6" i="17"/>
  <c r="AQ4" i="17" s="1"/>
  <c r="AQ35" i="17"/>
  <c r="AQ21" i="17"/>
  <c r="AQ20" i="17"/>
  <c r="AQ34" i="17"/>
  <c r="AQ28" i="17"/>
  <c r="AQ23" i="17"/>
  <c r="AQ25" i="17"/>
  <c r="AQ47" i="17"/>
  <c r="AQ42" i="17"/>
  <c r="AQ26" i="17"/>
  <c r="AQ33" i="17"/>
  <c r="AQ38" i="17"/>
  <c r="AQ54" i="17"/>
  <c r="AQ52" i="17"/>
  <c r="AQ43" i="17"/>
  <c r="AQ49" i="17"/>
  <c r="AQ41" i="17"/>
  <c r="AQ44" i="17"/>
  <c r="AQ45" i="17"/>
  <c r="AQ56" i="17"/>
  <c r="AQ51" i="17"/>
  <c r="AQ46" i="17"/>
  <c r="AQ58" i="17"/>
  <c r="AQ59" i="17"/>
  <c r="AQ60" i="17"/>
  <c r="AQ61" i="17"/>
  <c r="AQ55" i="17"/>
  <c r="AQ57" i="17"/>
  <c r="AR5" i="17"/>
  <c r="AS18" i="17"/>
  <c r="AP52" i="17"/>
  <c r="AP70" i="17"/>
  <c r="AP79" i="17"/>
  <c r="AP83" i="17"/>
  <c r="AP31" i="17"/>
  <c r="AP64" i="17"/>
  <c r="AP67" i="17"/>
  <c r="AP78" i="17"/>
  <c r="AP88" i="17"/>
  <c r="AP37" i="17"/>
  <c r="AP63" i="17"/>
  <c r="AP69" i="17"/>
  <c r="AP80" i="17"/>
  <c r="AP90" i="17"/>
  <c r="AP75" i="17"/>
  <c r="AP77" i="17"/>
  <c r="AP87" i="17"/>
  <c r="AL61" i="10"/>
  <c r="AO13" i="17" l="1"/>
  <c r="AO16" i="17" s="1"/>
  <c r="AI17" i="11"/>
  <c r="AI55" i="11" s="1"/>
  <c r="AI58" i="12"/>
  <c r="AI49" i="12"/>
  <c r="DC29" i="12"/>
  <c r="CT45" i="12"/>
  <c r="CT31" i="12"/>
  <c r="CS40" i="12"/>
  <c r="CS19" i="12" s="1"/>
  <c r="CL67" i="10"/>
  <c r="AP14" i="17"/>
  <c r="AR63" i="17"/>
  <c r="AR60" i="17"/>
  <c r="AR61" i="17"/>
  <c r="AR49" i="17"/>
  <c r="AR39" i="17"/>
  <c r="AR40" i="17"/>
  <c r="AR37" i="17"/>
  <c r="AR32" i="17"/>
  <c r="AR7" i="17"/>
  <c r="AR34" i="17"/>
  <c r="AR33" i="17"/>
  <c r="AR31" i="17"/>
  <c r="AR6" i="17"/>
  <c r="AR4" i="17" s="1"/>
  <c r="AR21" i="17"/>
  <c r="AR28" i="17"/>
  <c r="AR24" i="17"/>
  <c r="AR20" i="17"/>
  <c r="AR29" i="17"/>
  <c r="AR19" i="17"/>
  <c r="AR26" i="17"/>
  <c r="AR35" i="17"/>
  <c r="AR23" i="17"/>
  <c r="AR36" i="17"/>
  <c r="AR42" i="17"/>
  <c r="AR27" i="17"/>
  <c r="AR43" i="17"/>
  <c r="AR56" i="17"/>
  <c r="AR47" i="17"/>
  <c r="AR51" i="17"/>
  <c r="AR44" i="17"/>
  <c r="AR48" i="17"/>
  <c r="AR53" i="17"/>
  <c r="AR45" i="17"/>
  <c r="AR50" i="17"/>
  <c r="AR58" i="17"/>
  <c r="AR55" i="17"/>
  <c r="AR52" i="17"/>
  <c r="AQ67" i="17"/>
  <c r="AQ80" i="17"/>
  <c r="AQ90" i="17"/>
  <c r="AQ73" i="17"/>
  <c r="AQ77" i="17"/>
  <c r="AQ87" i="17"/>
  <c r="AQ66" i="17"/>
  <c r="AQ75" i="17"/>
  <c r="AQ85" i="17"/>
  <c r="AQ89" i="17"/>
  <c r="AQ39" i="17"/>
  <c r="AQ65" i="17"/>
  <c r="AQ72" i="17"/>
  <c r="AQ82" i="17"/>
  <c r="AQ86" i="17"/>
  <c r="AQ84" i="17"/>
  <c r="AQ53" i="17"/>
  <c r="AQ71" i="17"/>
  <c r="AQ74" i="17"/>
  <c r="AQ81" i="17"/>
  <c r="AQ32" i="17"/>
  <c r="AQ48" i="17"/>
  <c r="AQ68" i="17"/>
  <c r="AQ79" i="17"/>
  <c r="AQ83" i="17"/>
  <c r="AS5" i="17"/>
  <c r="AT18" i="17"/>
  <c r="AQ64" i="17"/>
  <c r="AQ70" i="17"/>
  <c r="AQ78" i="17"/>
  <c r="AQ88" i="17"/>
  <c r="AM61" i="10"/>
  <c r="AP13" i="17" l="1"/>
  <c r="AP16" i="17" s="1"/>
  <c r="AJ64" i="10" s="1"/>
  <c r="AJ65" i="10" s="1"/>
  <c r="AJ17" i="11"/>
  <c r="AJ55" i="11" s="1"/>
  <c r="AJ49" i="12"/>
  <c r="AJ58" i="12"/>
  <c r="CU45" i="12"/>
  <c r="CU31" i="12"/>
  <c r="CT40" i="12"/>
  <c r="CT19" i="12" s="1"/>
  <c r="DD29" i="12"/>
  <c r="CM67" i="10"/>
  <c r="AQ14" i="17"/>
  <c r="AI64" i="10"/>
  <c r="AI65" i="10" s="1"/>
  <c r="AI87" i="10" s="1"/>
  <c r="AU18" i="17"/>
  <c r="AT5" i="17"/>
  <c r="AR71" i="17"/>
  <c r="AR74" i="17"/>
  <c r="AR84" i="17"/>
  <c r="AR68" i="17"/>
  <c r="AR77" i="17"/>
  <c r="AR81" i="17"/>
  <c r="AS53" i="17"/>
  <c r="AS7" i="17"/>
  <c r="AS31" i="17"/>
  <c r="AS6" i="17"/>
  <c r="AS4" i="17" s="1"/>
  <c r="AS38" i="17"/>
  <c r="AS37" i="17"/>
  <c r="AS21" i="17"/>
  <c r="AS25" i="17"/>
  <c r="AS28" i="17"/>
  <c r="AS36" i="17"/>
  <c r="AS42" i="17"/>
  <c r="AS27" i="17"/>
  <c r="AS46" i="17"/>
  <c r="AS54" i="17"/>
  <c r="AS56" i="17"/>
  <c r="AS51" i="17"/>
  <c r="AS48" i="17"/>
  <c r="AS47" i="17"/>
  <c r="AS50" i="17"/>
  <c r="AS43" i="17"/>
  <c r="AR65" i="17"/>
  <c r="AR70" i="17"/>
  <c r="AR79" i="17"/>
  <c r="AR86" i="17"/>
  <c r="AR46" i="17"/>
  <c r="AR64" i="17"/>
  <c r="AR67" i="17"/>
  <c r="AR78" i="17"/>
  <c r="AR88" i="17"/>
  <c r="AR73" i="17"/>
  <c r="AR80" i="17"/>
  <c r="AR90" i="17"/>
  <c r="AR30" i="17"/>
  <c r="AR54" i="17"/>
  <c r="AR62" i="17"/>
  <c r="AR75" i="17"/>
  <c r="AR83" i="17"/>
  <c r="AR87" i="17"/>
  <c r="AR38" i="17"/>
  <c r="AR57" i="17"/>
  <c r="AR66" i="17"/>
  <c r="AR72" i="17"/>
  <c r="AR85" i="17"/>
  <c r="AR89" i="17"/>
  <c r="AR25" i="17"/>
  <c r="AR22" i="17"/>
  <c r="AR41" i="17"/>
  <c r="AR59" i="17"/>
  <c r="AR69" i="17"/>
  <c r="AR76" i="17"/>
  <c r="AR82" i="17"/>
  <c r="AN61" i="10"/>
  <c r="AK58" i="12" l="1"/>
  <c r="AK49" i="12"/>
  <c r="AQ13" i="17"/>
  <c r="AQ16" i="17" s="1"/>
  <c r="AK64" i="10" s="1"/>
  <c r="AK65" i="10" s="1"/>
  <c r="AK87" i="10" s="1"/>
  <c r="AK17" i="11"/>
  <c r="AK55" i="11" s="1"/>
  <c r="AJ87" i="10"/>
  <c r="DE29" i="12"/>
  <c r="CV31" i="12"/>
  <c r="CU40" i="12"/>
  <c r="CU19" i="12" s="1"/>
  <c r="CV45" i="12"/>
  <c r="CN67" i="10"/>
  <c r="AR14" i="17"/>
  <c r="AS49" i="17"/>
  <c r="AS60" i="17"/>
  <c r="AS71" i="17"/>
  <c r="AS80" i="17"/>
  <c r="AS81" i="17"/>
  <c r="AS30" i="17"/>
  <c r="AS52" i="17"/>
  <c r="AS65" i="17"/>
  <c r="AS68" i="17"/>
  <c r="AS77" i="17"/>
  <c r="AS89" i="17"/>
  <c r="AS22" i="17"/>
  <c r="AS55" i="17"/>
  <c r="AS64" i="17"/>
  <c r="AS70" i="17"/>
  <c r="AS79" i="17"/>
  <c r="AS86" i="17"/>
  <c r="AS63" i="17"/>
  <c r="AS73" i="17"/>
  <c r="AS78" i="17"/>
  <c r="AS88" i="17"/>
  <c r="AS44" i="17"/>
  <c r="AS35" i="17"/>
  <c r="AS23" i="17"/>
  <c r="AS33" i="17"/>
  <c r="AS57" i="17"/>
  <c r="AS62" i="17"/>
  <c r="AS75" i="17"/>
  <c r="AS83" i="17"/>
  <c r="AS90" i="17"/>
  <c r="AS39" i="17"/>
  <c r="AS34" i="17"/>
  <c r="AS19" i="17"/>
  <c r="AS32" i="17"/>
  <c r="AS58" i="17"/>
  <c r="AS66" i="17"/>
  <c r="AS72" i="17"/>
  <c r="AS85" i="17"/>
  <c r="AS87" i="17"/>
  <c r="AT54" i="17"/>
  <c r="AT7" i="17"/>
  <c r="AT27" i="17"/>
  <c r="AT6" i="17"/>
  <c r="AT4" i="17" s="1"/>
  <c r="AT33" i="17"/>
  <c r="AT20" i="17"/>
  <c r="AT26" i="17"/>
  <c r="AT28" i="17"/>
  <c r="AT31" i="17"/>
  <c r="AT30" i="17"/>
  <c r="AT42" i="17"/>
  <c r="AT32" i="17"/>
  <c r="AT29" i="17"/>
  <c r="AT34" i="17"/>
  <c r="AT39" i="17"/>
  <c r="AT44" i="17"/>
  <c r="AT51" i="17"/>
  <c r="AT40" i="17"/>
  <c r="AT50" i="17"/>
  <c r="AT43" i="17"/>
  <c r="AT56" i="17"/>
  <c r="AT41" i="17"/>
  <c r="AT46" i="17"/>
  <c r="AT62" i="17"/>
  <c r="AT63" i="17"/>
  <c r="AT64" i="17"/>
  <c r="AT65" i="17"/>
  <c r="AT66" i="17"/>
  <c r="AT55" i="17"/>
  <c r="AS20" i="17"/>
  <c r="AS24" i="17"/>
  <c r="AS59" i="17"/>
  <c r="AS67" i="17"/>
  <c r="AS76" i="17"/>
  <c r="AS82" i="17"/>
  <c r="AV18" i="17"/>
  <c r="AU5" i="17"/>
  <c r="AS40" i="17"/>
  <c r="AS41" i="17"/>
  <c r="AS26" i="17"/>
  <c r="AS29" i="17"/>
  <c r="AS45" i="17"/>
  <c r="AS61" i="17"/>
  <c r="AS69" i="17"/>
  <c r="AS74" i="17"/>
  <c r="AS84" i="17"/>
  <c r="AO61" i="10"/>
  <c r="AR13" i="17" l="1"/>
  <c r="AR16" i="17" s="1"/>
  <c r="AL64" i="10" s="1"/>
  <c r="AL65" i="10" s="1"/>
  <c r="AL87" i="10" s="1"/>
  <c r="AL17" i="11"/>
  <c r="AL55" i="11" s="1"/>
  <c r="AL49" i="12"/>
  <c r="AL58" i="12"/>
  <c r="CW31" i="12"/>
  <c r="CV40" i="12"/>
  <c r="CV19" i="12" s="1"/>
  <c r="CW45" i="12"/>
  <c r="DF29" i="12"/>
  <c r="CO67" i="10"/>
  <c r="AW18" i="17"/>
  <c r="AV5" i="17"/>
  <c r="AT52" i="17"/>
  <c r="AT60" i="17"/>
  <c r="AT75" i="17"/>
  <c r="AT83" i="17"/>
  <c r="AT87" i="17"/>
  <c r="AT19" i="17"/>
  <c r="AT49" i="17"/>
  <c r="AT70" i="17"/>
  <c r="AT72" i="17"/>
  <c r="AT85" i="17"/>
  <c r="AT24" i="17"/>
  <c r="AT53" i="17"/>
  <c r="AT67" i="17"/>
  <c r="AT76" i="17"/>
  <c r="AT82" i="17"/>
  <c r="AT69" i="17"/>
  <c r="AT80" i="17"/>
  <c r="AT84" i="17"/>
  <c r="AT37" i="17"/>
  <c r="AT22" i="17"/>
  <c r="AT58" i="17"/>
  <c r="AT71" i="17"/>
  <c r="AT77" i="17"/>
  <c r="AT89" i="17"/>
  <c r="AT38" i="17"/>
  <c r="AT59" i="17"/>
  <c r="AT68" i="17"/>
  <c r="AT79" i="17"/>
  <c r="AT86" i="17"/>
  <c r="AU61" i="17"/>
  <c r="AU43" i="17"/>
  <c r="AU41" i="17"/>
  <c r="AU7" i="17"/>
  <c r="AU6" i="17"/>
  <c r="AU4" i="17" s="1"/>
  <c r="AU19" i="17"/>
  <c r="AU20" i="17"/>
  <c r="AU28" i="17"/>
  <c r="AU29" i="17"/>
  <c r="AU26" i="17"/>
  <c r="AU21" i="17"/>
  <c r="AU23" i="17"/>
  <c r="AU33" i="17"/>
  <c r="AU22" i="17"/>
  <c r="AU35" i="17"/>
  <c r="AU36" i="17"/>
  <c r="AU44" i="17"/>
  <c r="AU54" i="17"/>
  <c r="AU47" i="17"/>
  <c r="AU46" i="17"/>
  <c r="AU50" i="17"/>
  <c r="AU53" i="17"/>
  <c r="AU51" i="17"/>
  <c r="AU52" i="17"/>
  <c r="AT47" i="17"/>
  <c r="AT21" i="17"/>
  <c r="AT25" i="17"/>
  <c r="AT45" i="17"/>
  <c r="AT57" i="17"/>
  <c r="AT74" i="17"/>
  <c r="AT81" i="17"/>
  <c r="AT88" i="17"/>
  <c r="AT36" i="17"/>
  <c r="AT35" i="17"/>
  <c r="AT23" i="17"/>
  <c r="AT48" i="17"/>
  <c r="AT61" i="17"/>
  <c r="AT73" i="17"/>
  <c r="AT78" i="17"/>
  <c r="AT90" i="17"/>
  <c r="AS14" i="17"/>
  <c r="AM17" i="11" s="1"/>
  <c r="AM55" i="11" s="1"/>
  <c r="AP61" i="10"/>
  <c r="AN58" i="12" l="1"/>
  <c r="AN49" i="12"/>
  <c r="AM49" i="12"/>
  <c r="AM58" i="12"/>
  <c r="CX45" i="12"/>
  <c r="DG29" i="12"/>
  <c r="CX31" i="12"/>
  <c r="CW40" i="12"/>
  <c r="CW19" i="12" s="1"/>
  <c r="AS13" i="17"/>
  <c r="AS16" i="17" s="1"/>
  <c r="AM64" i="10" s="1"/>
  <c r="E69" i="9" s="1"/>
  <c r="E70" i="9" s="1"/>
  <c r="CP67" i="10"/>
  <c r="AT14" i="17"/>
  <c r="AU58" i="17"/>
  <c r="AU67" i="17"/>
  <c r="AU72" i="17"/>
  <c r="AU83" i="17"/>
  <c r="AU40" i="17"/>
  <c r="AU59" i="17"/>
  <c r="AU69" i="17"/>
  <c r="AU78" i="17"/>
  <c r="AU85" i="17"/>
  <c r="AU39" i="17"/>
  <c r="AU57" i="17"/>
  <c r="AU65" i="17"/>
  <c r="AU80" i="17"/>
  <c r="AU82" i="17"/>
  <c r="AU71" i="17"/>
  <c r="AU77" i="17"/>
  <c r="AU87" i="17"/>
  <c r="AU24" i="17"/>
  <c r="AU48" i="17"/>
  <c r="AU62" i="17"/>
  <c r="AU68" i="17"/>
  <c r="AU79" i="17"/>
  <c r="AU89" i="17"/>
  <c r="AS15" i="17"/>
  <c r="AU30" i="17"/>
  <c r="AU37" i="17"/>
  <c r="AU27" i="17"/>
  <c r="AU56" i="17"/>
  <c r="AU64" i="17"/>
  <c r="AU74" i="17"/>
  <c r="AU76" i="17"/>
  <c r="AU86" i="17"/>
  <c r="AV87" i="17"/>
  <c r="AV82" i="17"/>
  <c r="AV83" i="17"/>
  <c r="AV77" i="17"/>
  <c r="AV80" i="17"/>
  <c r="AV78" i="17"/>
  <c r="AV75" i="17"/>
  <c r="AV71" i="17"/>
  <c r="AV69" i="17"/>
  <c r="AV67" i="17"/>
  <c r="AV68" i="17"/>
  <c r="AV54" i="17"/>
  <c r="AV53" i="17"/>
  <c r="AV49" i="17"/>
  <c r="AV48" i="17"/>
  <c r="AV39" i="17"/>
  <c r="AV47" i="17"/>
  <c r="AV43" i="17"/>
  <c r="AV40" i="17"/>
  <c r="AV36" i="17"/>
  <c r="AV31" i="17"/>
  <c r="AV41" i="17"/>
  <c r="AV6" i="17"/>
  <c r="AV4" i="17" s="1"/>
  <c r="AV55" i="17" s="1"/>
  <c r="AV34" i="17"/>
  <c r="AV33" i="17"/>
  <c r="AV27" i="17"/>
  <c r="AV24" i="17"/>
  <c r="AV29" i="17"/>
  <c r="AV30" i="17"/>
  <c r="AV19" i="17"/>
  <c r="AV25" i="17"/>
  <c r="AV28" i="17"/>
  <c r="AV32" i="17"/>
  <c r="AV20" i="17"/>
  <c r="AV7" i="17"/>
  <c r="AV26" i="17"/>
  <c r="AV38" i="17"/>
  <c r="AV21" i="17"/>
  <c r="AV23" i="17"/>
  <c r="AV35" i="17"/>
  <c r="AV37" i="17"/>
  <c r="AV22" i="17"/>
  <c r="AV50" i="17"/>
  <c r="AV46" i="17"/>
  <c r="AV45" i="17"/>
  <c r="AV56" i="17"/>
  <c r="AV44" i="17"/>
  <c r="AV42" i="17"/>
  <c r="AV51" i="17"/>
  <c r="AV61" i="17"/>
  <c r="AV58" i="17"/>
  <c r="AV59" i="17"/>
  <c r="AV60" i="17"/>
  <c r="AV62" i="17"/>
  <c r="AV63" i="17"/>
  <c r="AV64" i="17"/>
  <c r="AV65" i="17"/>
  <c r="AV66" i="17"/>
  <c r="AU66" i="17"/>
  <c r="AU45" i="17"/>
  <c r="AU31" i="17"/>
  <c r="AU38" i="17"/>
  <c r="AU42" i="17"/>
  <c r="AU55" i="17"/>
  <c r="AU63" i="17"/>
  <c r="AU73" i="17"/>
  <c r="AU81" i="17"/>
  <c r="AU88" i="17"/>
  <c r="AU49" i="17"/>
  <c r="AU32" i="17"/>
  <c r="AU25" i="17"/>
  <c r="AU34" i="17"/>
  <c r="AU60" i="17"/>
  <c r="AU70" i="17"/>
  <c r="AU75" i="17"/>
  <c r="AU84" i="17"/>
  <c r="AU90" i="17"/>
  <c r="AX18" i="17"/>
  <c r="AW5" i="17"/>
  <c r="AQ61" i="10"/>
  <c r="AT13" i="17" l="1"/>
  <c r="AT16" i="17" s="1"/>
  <c r="AN17" i="11"/>
  <c r="AN55" i="11" s="1"/>
  <c r="DH29" i="12"/>
  <c r="CY31" i="12"/>
  <c r="CX40" i="12"/>
  <c r="CX19" i="12" s="1"/>
  <c r="CY45" i="12"/>
  <c r="CQ67" i="10"/>
  <c r="AU14" i="17"/>
  <c r="AM65" i="10"/>
  <c r="AM87" i="10" s="1"/>
  <c r="AV90" i="17"/>
  <c r="AV72" i="17"/>
  <c r="AV79" i="17"/>
  <c r="AV89" i="17"/>
  <c r="AV74" i="17"/>
  <c r="AV76" i="17"/>
  <c r="AV86" i="17"/>
  <c r="AW78" i="17"/>
  <c r="AW73" i="17"/>
  <c r="AW67" i="17"/>
  <c r="AW70" i="17"/>
  <c r="AW68" i="17"/>
  <c r="AW55" i="17"/>
  <c r="AW54" i="17"/>
  <c r="AW53" i="17"/>
  <c r="AW48" i="17"/>
  <c r="AW52" i="17"/>
  <c r="AW6" i="17"/>
  <c r="AW4" i="17" s="1"/>
  <c r="AW36" i="17"/>
  <c r="AW31" i="17"/>
  <c r="AW41" i="17"/>
  <c r="AW37" i="17"/>
  <c r="AW35" i="17"/>
  <c r="AW24" i="17"/>
  <c r="AW22" i="17"/>
  <c r="AW28" i="17"/>
  <c r="AW19" i="17"/>
  <c r="AW25" i="17"/>
  <c r="AW20" i="17"/>
  <c r="AW7" i="17"/>
  <c r="AW21" i="17"/>
  <c r="AW29" i="17"/>
  <c r="AW23" i="17"/>
  <c r="AW26" i="17"/>
  <c r="AW27" i="17"/>
  <c r="AW32" i="17"/>
  <c r="AW30" i="17"/>
  <c r="AW38" i="17"/>
  <c r="AW51" i="17"/>
  <c r="AW39" i="17"/>
  <c r="AW47" i="17"/>
  <c r="AW46" i="17"/>
  <c r="AW45" i="17"/>
  <c r="AW49" i="17"/>
  <c r="AW42" i="17"/>
  <c r="AW44" i="17"/>
  <c r="AW50" i="17"/>
  <c r="AW62" i="17"/>
  <c r="AW63" i="17"/>
  <c r="AW64" i="17"/>
  <c r="AW65" i="17"/>
  <c r="AW66" i="17"/>
  <c r="AW59" i="17"/>
  <c r="AW60" i="17"/>
  <c r="AW58" i="17"/>
  <c r="AW61" i="17"/>
  <c r="AV57" i="17"/>
  <c r="AV73" i="17"/>
  <c r="AV84" i="17"/>
  <c r="AV88" i="17"/>
  <c r="AY18" i="17"/>
  <c r="AX5" i="17"/>
  <c r="AV52" i="17"/>
  <c r="AV70" i="17"/>
  <c r="AV81" i="17"/>
  <c r="AV85" i="17"/>
  <c r="AR61" i="10"/>
  <c r="AU13" i="17" l="1"/>
  <c r="AU16" i="17" s="1"/>
  <c r="AO64" i="10" s="1"/>
  <c r="AO65" i="10" s="1"/>
  <c r="AO17" i="11"/>
  <c r="AO55" i="11" s="1"/>
  <c r="AO49" i="12"/>
  <c r="AO58" i="12"/>
  <c r="CZ45" i="12"/>
  <c r="CZ31" i="12"/>
  <c r="CY40" i="12"/>
  <c r="CY19" i="12" s="1"/>
  <c r="CR67" i="10"/>
  <c r="AV14" i="17"/>
  <c r="AN64" i="10"/>
  <c r="AN65" i="10" s="1"/>
  <c r="AN87" i="10" s="1"/>
  <c r="AW83" i="17"/>
  <c r="AW81" i="17"/>
  <c r="AW85" i="17"/>
  <c r="AW90" i="17"/>
  <c r="AW69" i="17"/>
  <c r="AW80" i="17"/>
  <c r="AW87" i="17"/>
  <c r="AW75" i="17"/>
  <c r="AW77" i="17"/>
  <c r="AW89" i="17"/>
  <c r="AW56" i="17"/>
  <c r="AW76" i="17"/>
  <c r="AW79" i="17"/>
  <c r="AW86" i="17"/>
  <c r="AX77" i="17"/>
  <c r="AX73" i="17"/>
  <c r="AX75" i="17"/>
  <c r="AX70" i="17"/>
  <c r="AX68" i="17"/>
  <c r="AX71" i="17"/>
  <c r="AX62" i="17"/>
  <c r="AX66" i="17"/>
  <c r="AX53" i="17"/>
  <c r="AX52" i="17"/>
  <c r="AX43" i="17"/>
  <c r="AX6" i="17"/>
  <c r="AX4" i="17" s="1"/>
  <c r="AX20" i="17"/>
  <c r="AX21" i="17"/>
  <c r="AX7" i="17"/>
  <c r="AX29" i="17"/>
  <c r="AX28" i="17"/>
  <c r="AX38" i="17"/>
  <c r="AX19" i="17"/>
  <c r="AX24" i="17"/>
  <c r="AX33" i="17"/>
  <c r="AX26" i="17"/>
  <c r="AX23" i="17"/>
  <c r="AX25" i="17"/>
  <c r="AX35" i="17"/>
  <c r="AX31" i="17"/>
  <c r="AX36" i="17"/>
  <c r="AX30" i="17"/>
  <c r="AX44" i="17"/>
  <c r="AX27" i="17"/>
  <c r="AX32" i="17"/>
  <c r="AX34" i="17"/>
  <c r="AX50" i="17"/>
  <c r="AX39" i="17"/>
  <c r="AX41" i="17"/>
  <c r="AX48" i="17"/>
  <c r="AX56" i="17"/>
  <c r="AX40" i="17"/>
  <c r="AX42" i="17"/>
  <c r="AX54" i="17"/>
  <c r="AX47" i="17"/>
  <c r="AX45" i="17"/>
  <c r="AX51" i="17"/>
  <c r="AX46" i="17"/>
  <c r="AX49" i="17"/>
  <c r="AX58" i="17"/>
  <c r="AX60" i="17"/>
  <c r="AX55" i="17"/>
  <c r="AX61" i="17"/>
  <c r="AX57" i="17"/>
  <c r="AX59" i="17"/>
  <c r="AZ18" i="17"/>
  <c r="AY5" i="17"/>
  <c r="AW33" i="17"/>
  <c r="AW43" i="17"/>
  <c r="AW57" i="17"/>
  <c r="AW72" i="17"/>
  <c r="AW82" i="17"/>
  <c r="AW88" i="17"/>
  <c r="AW34" i="17"/>
  <c r="AW40" i="17"/>
  <c r="AW71" i="17"/>
  <c r="AW74" i="17"/>
  <c r="AW84" i="17"/>
  <c r="AS61" i="10"/>
  <c r="AV13" i="17" l="1"/>
  <c r="AV16" i="17" s="1"/>
  <c r="AP64" i="10" s="1"/>
  <c r="AP65" i="10" s="1"/>
  <c r="AP87" i="10" s="1"/>
  <c r="AP17" i="11"/>
  <c r="AP55" i="11" s="1"/>
  <c r="AP58" i="12"/>
  <c r="AP49" i="12"/>
  <c r="AO87" i="10"/>
  <c r="DA31" i="12"/>
  <c r="CZ40" i="12"/>
  <c r="CZ19" i="12" s="1"/>
  <c r="DA45" i="12"/>
  <c r="CS67" i="10"/>
  <c r="AW14" i="17"/>
  <c r="AQ17" i="11" s="1"/>
  <c r="AQ55" i="11" s="1"/>
  <c r="AX81" i="17"/>
  <c r="AX79" i="17"/>
  <c r="AX83" i="17"/>
  <c r="AY6" i="17"/>
  <c r="AY4" i="17" s="1"/>
  <c r="AY7" i="17"/>
  <c r="AY23" i="17"/>
  <c r="AY37" i="17"/>
  <c r="AY31" i="17"/>
  <c r="AY50" i="17"/>
  <c r="AY41" i="17"/>
  <c r="AY45" i="17"/>
  <c r="AY40" i="17"/>
  <c r="AY47" i="17"/>
  <c r="AY49" i="17"/>
  <c r="AY60" i="17"/>
  <c r="AY61" i="17"/>
  <c r="AY57" i="17"/>
  <c r="AY58" i="17"/>
  <c r="AX63" i="17"/>
  <c r="AX67" i="17"/>
  <c r="AX78" i="17"/>
  <c r="AX88" i="17"/>
  <c r="AX69" i="17"/>
  <c r="AX80" i="17"/>
  <c r="AX90" i="17"/>
  <c r="AX87" i="17"/>
  <c r="BA18" i="17"/>
  <c r="AZ5" i="17"/>
  <c r="AX65" i="17"/>
  <c r="AX76" i="17"/>
  <c r="AX85" i="17"/>
  <c r="AX89" i="17"/>
  <c r="AX37" i="17"/>
  <c r="AX22" i="17"/>
  <c r="AX64" i="17"/>
  <c r="AX72" i="17"/>
  <c r="AX82" i="17"/>
  <c r="AX86" i="17"/>
  <c r="AX74" i="17"/>
  <c r="AX84" i="17"/>
  <c r="AT61" i="10"/>
  <c r="AR49" i="12" l="1"/>
  <c r="AR58" i="12"/>
  <c r="AQ58" i="12"/>
  <c r="AQ49" i="12"/>
  <c r="DB45" i="12"/>
  <c r="DB31" i="12"/>
  <c r="DA40" i="12"/>
  <c r="DA19" i="12" s="1"/>
  <c r="AW13" i="17"/>
  <c r="AW16" i="17" s="1"/>
  <c r="AQ64" i="10" s="1"/>
  <c r="AQ65" i="10" s="1"/>
  <c r="AQ87" i="10" s="1"/>
  <c r="CT67" i="10"/>
  <c r="AX14" i="17"/>
  <c r="AR17" i="11" s="1"/>
  <c r="AR55" i="11" s="1"/>
  <c r="BB18" i="17"/>
  <c r="BA5" i="17"/>
  <c r="AY42" i="17"/>
  <c r="AY21" i="17"/>
  <c r="AY22" i="17"/>
  <c r="AY66" i="17"/>
  <c r="AY73" i="17"/>
  <c r="AY77" i="17"/>
  <c r="AY87" i="17"/>
  <c r="AY39" i="17"/>
  <c r="AY62" i="17"/>
  <c r="AY75" i="17"/>
  <c r="AY85" i="17"/>
  <c r="AY89" i="17"/>
  <c r="AY43" i="17"/>
  <c r="AY29" i="17"/>
  <c r="AY26" i="17"/>
  <c r="AY35" i="17"/>
  <c r="AY65" i="17"/>
  <c r="AY76" i="17"/>
  <c r="AY82" i="17"/>
  <c r="AY86" i="17"/>
  <c r="AY48" i="17"/>
  <c r="AY69" i="17"/>
  <c r="AY72" i="17"/>
  <c r="AY84" i="17"/>
  <c r="AY46" i="17"/>
  <c r="AY32" i="17"/>
  <c r="AY38" i="17"/>
  <c r="AY25" i="17"/>
  <c r="AY52" i="17"/>
  <c r="AY71" i="17"/>
  <c r="AY74" i="17"/>
  <c r="AY81" i="17"/>
  <c r="AY59" i="17"/>
  <c r="AY56" i="17"/>
  <c r="AY34" i="17"/>
  <c r="AY20" i="17"/>
  <c r="AY19" i="17"/>
  <c r="AY53" i="17"/>
  <c r="AY68" i="17"/>
  <c r="AY79" i="17"/>
  <c r="AY83" i="17"/>
  <c r="AY55" i="17"/>
  <c r="AY51" i="17"/>
  <c r="AY33" i="17"/>
  <c r="AY24" i="17"/>
  <c r="AY30" i="17"/>
  <c r="AY64" i="17"/>
  <c r="AY70" i="17"/>
  <c r="AY78" i="17"/>
  <c r="AY88" i="17"/>
  <c r="AZ64" i="17"/>
  <c r="AZ35" i="17"/>
  <c r="AZ31" i="17"/>
  <c r="AZ30" i="17"/>
  <c r="AZ6" i="17"/>
  <c r="AZ4" i="17" s="1"/>
  <c r="AZ7" i="17"/>
  <c r="AZ21" i="17"/>
  <c r="AZ19" i="17"/>
  <c r="AZ25" i="17"/>
  <c r="AZ26" i="17"/>
  <c r="AZ38" i="17"/>
  <c r="AZ20" i="17"/>
  <c r="AZ42" i="17"/>
  <c r="AZ28" i="17"/>
  <c r="AZ33" i="17"/>
  <c r="AZ37" i="17"/>
  <c r="AZ32" i="17"/>
  <c r="AZ34" i="17"/>
  <c r="AZ52" i="17"/>
  <c r="AZ44" i="17"/>
  <c r="AZ41" i="17"/>
  <c r="AZ49" i="17"/>
  <c r="AZ50" i="17"/>
  <c r="AZ54" i="17"/>
  <c r="AZ51" i="17"/>
  <c r="AZ56" i="17"/>
  <c r="AZ46" i="17"/>
  <c r="AZ43" i="17"/>
  <c r="AZ55" i="17"/>
  <c r="AZ58" i="17"/>
  <c r="AZ57" i="17"/>
  <c r="AY54" i="17"/>
  <c r="AY44" i="17"/>
  <c r="AY36" i="17"/>
  <c r="AY28" i="17"/>
  <c r="AY27" i="17"/>
  <c r="AY63" i="17"/>
  <c r="AY67" i="17"/>
  <c r="AY80" i="17"/>
  <c r="AY90" i="17"/>
  <c r="AU61" i="10"/>
  <c r="AS49" i="12" l="1"/>
  <c r="AS58" i="12"/>
  <c r="DC45" i="12"/>
  <c r="DC31" i="12"/>
  <c r="DB40" i="12"/>
  <c r="DB19" i="12" s="1"/>
  <c r="AX13" i="17"/>
  <c r="AX16" i="17" s="1"/>
  <c r="AR64" i="10" s="1"/>
  <c r="AR65" i="10" s="1"/>
  <c r="AR87" i="10" s="1"/>
  <c r="CU67" i="10"/>
  <c r="AZ48" i="17"/>
  <c r="AZ65" i="17"/>
  <c r="AZ76" i="17"/>
  <c r="AZ85" i="17"/>
  <c r="AZ89" i="17"/>
  <c r="AZ60" i="17"/>
  <c r="AZ69" i="17"/>
  <c r="AZ72" i="17"/>
  <c r="AZ82" i="17"/>
  <c r="AZ36" i="17"/>
  <c r="AZ59" i="17"/>
  <c r="AZ71" i="17"/>
  <c r="AZ74" i="17"/>
  <c r="AZ84" i="17"/>
  <c r="AZ47" i="17"/>
  <c r="AZ24" i="17"/>
  <c r="AZ39" i="17"/>
  <c r="AZ61" i="17"/>
  <c r="AZ68" i="17"/>
  <c r="AZ77" i="17"/>
  <c r="AZ81" i="17"/>
  <c r="BA74" i="17"/>
  <c r="BA69" i="17"/>
  <c r="BA62" i="17"/>
  <c r="BA58" i="17"/>
  <c r="BA59" i="17"/>
  <c r="BA60" i="17"/>
  <c r="BA55" i="17"/>
  <c r="BA7" i="17"/>
  <c r="BA31" i="17"/>
  <c r="BA30" i="17"/>
  <c r="BA32" i="17"/>
  <c r="BA22" i="17"/>
  <c r="BA21" i="17"/>
  <c r="BA6" i="17"/>
  <c r="BA4" i="17" s="1"/>
  <c r="BA38" i="17"/>
  <c r="BA37" i="17"/>
  <c r="BA25" i="17"/>
  <c r="BA26" i="17"/>
  <c r="BA20" i="17"/>
  <c r="BA35" i="17"/>
  <c r="BA23" i="17"/>
  <c r="BA42" i="17"/>
  <c r="BA27" i="17"/>
  <c r="BA34" i="17"/>
  <c r="BA24" i="17"/>
  <c r="BA29" i="17"/>
  <c r="BA36" i="17"/>
  <c r="BA33" i="17"/>
  <c r="BA39" i="17"/>
  <c r="BA47" i="17"/>
  <c r="BA44" i="17"/>
  <c r="BA49" i="17"/>
  <c r="BA54" i="17"/>
  <c r="BA51" i="17"/>
  <c r="BA40" i="17"/>
  <c r="BA48" i="17"/>
  <c r="BA50" i="17"/>
  <c r="BA43" i="17"/>
  <c r="BA56" i="17"/>
  <c r="BA53" i="17"/>
  <c r="BA41" i="17"/>
  <c r="BA46" i="17"/>
  <c r="BA52" i="17"/>
  <c r="AZ70" i="17"/>
  <c r="AZ79" i="17"/>
  <c r="AZ86" i="17"/>
  <c r="BB5" i="17"/>
  <c r="BC18" i="17"/>
  <c r="AZ27" i="17"/>
  <c r="AZ29" i="17"/>
  <c r="AZ22" i="17"/>
  <c r="AZ45" i="17"/>
  <c r="AZ63" i="17"/>
  <c r="AZ67" i="17"/>
  <c r="AZ78" i="17"/>
  <c r="AZ88" i="17"/>
  <c r="AZ23" i="17"/>
  <c r="AZ40" i="17"/>
  <c r="AZ66" i="17"/>
  <c r="AZ73" i="17"/>
  <c r="AZ80" i="17"/>
  <c r="AZ90" i="17"/>
  <c r="AY14" i="17"/>
  <c r="AS17" i="11" s="1"/>
  <c r="AS55" i="11" s="1"/>
  <c r="AZ53" i="17"/>
  <c r="AZ62" i="17"/>
  <c r="AZ75" i="17"/>
  <c r="AZ83" i="17"/>
  <c r="AZ87" i="17"/>
  <c r="AV61" i="10"/>
  <c r="AT58" i="12" l="1"/>
  <c r="AT49" i="12"/>
  <c r="DD45" i="12"/>
  <c r="DD31" i="12"/>
  <c r="DC40" i="12"/>
  <c r="DC19" i="12" s="1"/>
  <c r="AY13" i="17"/>
  <c r="AY16" i="17" s="1"/>
  <c r="CV67" i="10"/>
  <c r="AZ14" i="17"/>
  <c r="BA75" i="17"/>
  <c r="BA83" i="17"/>
  <c r="BA90" i="17"/>
  <c r="BA65" i="17"/>
  <c r="BA76" i="17"/>
  <c r="BA85" i="17"/>
  <c r="BA87" i="17"/>
  <c r="BD18" i="17"/>
  <c r="BC5" i="17"/>
  <c r="BA67" i="17"/>
  <c r="BA72" i="17"/>
  <c r="BA82" i="17"/>
  <c r="BA84" i="17"/>
  <c r="BA61" i="17"/>
  <c r="BA71" i="17"/>
  <c r="BA80" i="17"/>
  <c r="BA81" i="17"/>
  <c r="BA64" i="17"/>
  <c r="BA68" i="17"/>
  <c r="BA77" i="17"/>
  <c r="BA89" i="17"/>
  <c r="BB7" i="17"/>
  <c r="BB6" i="17"/>
  <c r="BB4" i="17" s="1"/>
  <c r="BB21" i="17"/>
  <c r="BB29" i="17"/>
  <c r="BB30" i="17"/>
  <c r="BB42" i="17"/>
  <c r="BB44" i="17"/>
  <c r="BB47" i="17"/>
  <c r="BB43" i="17"/>
  <c r="BB48" i="17"/>
  <c r="BB41" i="17"/>
  <c r="BB45" i="17"/>
  <c r="BB39" i="17"/>
  <c r="BB64" i="17"/>
  <c r="BB65" i="17"/>
  <c r="BB66" i="17"/>
  <c r="BB54" i="17"/>
  <c r="BB58" i="17"/>
  <c r="BA28" i="17"/>
  <c r="BA19" i="17"/>
  <c r="BA45" i="17"/>
  <c r="BA63" i="17"/>
  <c r="BA70" i="17"/>
  <c r="BA79" i="17"/>
  <c r="BA86" i="17"/>
  <c r="BA57" i="17"/>
  <c r="BA66" i="17"/>
  <c r="BA73" i="17"/>
  <c r="BA78" i="17"/>
  <c r="BA88" i="17"/>
  <c r="AW61" i="10"/>
  <c r="AZ13" i="17" l="1"/>
  <c r="AZ16" i="17" s="1"/>
  <c r="AT64" i="10" s="1"/>
  <c r="AT65" i="10" s="1"/>
  <c r="AT17" i="11"/>
  <c r="AT55" i="11" s="1"/>
  <c r="DE31" i="12"/>
  <c r="DD40" i="12"/>
  <c r="DD19" i="12" s="1"/>
  <c r="DE45" i="12"/>
  <c r="CW67" i="10"/>
  <c r="AS64" i="10"/>
  <c r="AS65" i="10" s="1"/>
  <c r="AS87" i="10" s="1"/>
  <c r="BB23" i="17"/>
  <c r="BB59" i="17"/>
  <c r="BB75" i="17"/>
  <c r="BB83" i="17"/>
  <c r="BB87" i="17"/>
  <c r="BB25" i="17"/>
  <c r="BB37" i="17"/>
  <c r="BB46" i="17"/>
  <c r="BB70" i="17"/>
  <c r="BB76" i="17"/>
  <c r="BB85" i="17"/>
  <c r="BB28" i="17"/>
  <c r="BB38" i="17"/>
  <c r="BB50" i="17"/>
  <c r="BB67" i="17"/>
  <c r="BB72" i="17"/>
  <c r="BB82" i="17"/>
  <c r="BB52" i="17"/>
  <c r="BB69" i="17"/>
  <c r="BB80" i="17"/>
  <c r="BB84" i="17"/>
  <c r="BB31" i="17"/>
  <c r="BB35" i="17"/>
  <c r="BB19" i="17"/>
  <c r="BB57" i="17"/>
  <c r="BB71" i="17"/>
  <c r="BB77" i="17"/>
  <c r="BB89" i="17"/>
  <c r="BA14" i="17"/>
  <c r="BB63" i="17"/>
  <c r="BB40" i="17"/>
  <c r="BB36" i="17"/>
  <c r="BB34" i="17"/>
  <c r="BB22" i="17"/>
  <c r="BB53" i="17"/>
  <c r="BB68" i="17"/>
  <c r="BB81" i="17"/>
  <c r="BB86" i="17"/>
  <c r="BC85" i="17"/>
  <c r="BC78" i="17"/>
  <c r="BC69" i="17"/>
  <c r="BC61" i="17"/>
  <c r="BC40" i="17"/>
  <c r="BC27" i="17"/>
  <c r="BC7" i="17"/>
  <c r="BC6" i="17"/>
  <c r="BC4" i="17" s="1"/>
  <c r="BC35" i="17"/>
  <c r="BC23" i="17"/>
  <c r="BC21" i="17"/>
  <c r="BC25" i="17"/>
  <c r="BC32" i="17"/>
  <c r="BC31" i="17"/>
  <c r="BC30" i="17"/>
  <c r="BC45" i="17"/>
  <c r="BC54" i="17"/>
  <c r="BC50" i="17"/>
  <c r="BC56" i="17"/>
  <c r="BC53" i="17"/>
  <c r="BC42" i="17"/>
  <c r="BC51" i="17"/>
  <c r="BC47" i="17"/>
  <c r="BC49" i="17"/>
  <c r="BC66" i="17"/>
  <c r="BC52" i="17"/>
  <c r="BB62" i="17"/>
  <c r="BB49" i="17"/>
  <c r="BB32" i="17"/>
  <c r="BB20" i="17"/>
  <c r="BB26" i="17"/>
  <c r="BB61" i="17"/>
  <c r="BB74" i="17"/>
  <c r="BB79" i="17"/>
  <c r="BB88" i="17"/>
  <c r="BB55" i="17"/>
  <c r="BB56" i="17"/>
  <c r="BB51" i="17"/>
  <c r="BB24" i="17"/>
  <c r="BB33" i="17"/>
  <c r="BB27" i="17"/>
  <c r="BB60" i="17"/>
  <c r="BB73" i="17"/>
  <c r="BB78" i="17"/>
  <c r="BB90" i="17"/>
  <c r="BE18" i="17"/>
  <c r="BD5" i="17"/>
  <c r="AX61" i="10"/>
  <c r="BA13" i="17" l="1"/>
  <c r="BA16" i="17" s="1"/>
  <c r="AU64" i="10" s="1"/>
  <c r="AU65" i="10" s="1"/>
  <c r="AU87" i="10" s="1"/>
  <c r="AU17" i="11"/>
  <c r="AU55" i="11" s="1"/>
  <c r="AU49" i="12"/>
  <c r="AU58" i="12"/>
  <c r="AT87" i="10"/>
  <c r="DF45" i="12"/>
  <c r="DF31" i="12"/>
  <c r="DE40" i="12"/>
  <c r="DE19" i="12" s="1"/>
  <c r="CX67" i="10"/>
  <c r="BC55" i="17"/>
  <c r="BC62" i="17"/>
  <c r="BC73" i="17"/>
  <c r="BC76" i="17"/>
  <c r="BC88" i="17"/>
  <c r="BB14" i="17"/>
  <c r="BC36" i="17"/>
  <c r="BC57" i="17"/>
  <c r="BC70" i="17"/>
  <c r="BC75" i="17"/>
  <c r="BC84" i="17"/>
  <c r="BC90" i="17"/>
  <c r="BD76" i="17"/>
  <c r="BD74" i="17"/>
  <c r="BD58" i="17"/>
  <c r="BD40" i="17"/>
  <c r="BD7" i="17"/>
  <c r="BD20" i="17"/>
  <c r="BD6" i="17"/>
  <c r="BD4" i="17" s="1"/>
  <c r="BD19" i="17"/>
  <c r="BD28" i="17"/>
  <c r="BD35" i="17"/>
  <c r="BD21" i="17"/>
  <c r="BD38" i="17"/>
  <c r="BD22" i="17"/>
  <c r="BD43" i="17"/>
  <c r="BD45" i="17"/>
  <c r="BD50" i="17"/>
  <c r="BD44" i="17"/>
  <c r="BD47" i="17"/>
  <c r="BD51" i="17"/>
  <c r="BD56" i="17"/>
  <c r="BD55" i="17"/>
  <c r="BD59" i="17"/>
  <c r="BD60" i="17"/>
  <c r="BD62" i="17"/>
  <c r="BD63" i="17"/>
  <c r="BD64" i="17"/>
  <c r="BD65" i="17"/>
  <c r="BD66" i="17"/>
  <c r="BD61" i="17"/>
  <c r="BD54" i="17"/>
  <c r="BC19" i="17"/>
  <c r="BC39" i="17"/>
  <c r="BC58" i="17"/>
  <c r="BC67" i="17"/>
  <c r="BC72" i="17"/>
  <c r="BC83" i="17"/>
  <c r="BF18" i="17"/>
  <c r="BE5" i="17"/>
  <c r="BC33" i="17"/>
  <c r="BC29" i="17"/>
  <c r="BC44" i="17"/>
  <c r="BC60" i="17"/>
  <c r="BC65" i="17"/>
  <c r="BC80" i="17"/>
  <c r="BC82" i="17"/>
  <c r="BC38" i="17"/>
  <c r="BC26" i="17"/>
  <c r="BC46" i="17"/>
  <c r="BC59" i="17"/>
  <c r="BC71" i="17"/>
  <c r="BC77" i="17"/>
  <c r="BC87" i="17"/>
  <c r="BC22" i="17"/>
  <c r="BC34" i="17"/>
  <c r="BC28" i="17"/>
  <c r="BC43" i="17"/>
  <c r="BC64" i="17"/>
  <c r="BC68" i="17"/>
  <c r="BC81" i="17"/>
  <c r="BC89" i="17"/>
  <c r="BC41" i="17"/>
  <c r="BC37" i="17"/>
  <c r="BC20" i="17"/>
  <c r="BC24" i="17"/>
  <c r="BC48" i="17"/>
  <c r="BC63" i="17"/>
  <c r="BC74" i="17"/>
  <c r="BC79" i="17"/>
  <c r="BC86" i="17"/>
  <c r="AY61" i="10"/>
  <c r="AV49" i="12" l="1"/>
  <c r="AV58" i="12"/>
  <c r="BB13" i="17"/>
  <c r="BB16" i="17" s="1"/>
  <c r="AV64" i="10" s="1"/>
  <c r="AV65" i="10" s="1"/>
  <c r="AV87" i="10" s="1"/>
  <c r="AV17" i="11"/>
  <c r="AV55" i="11" s="1"/>
  <c r="DG31" i="12"/>
  <c r="DF40" i="12"/>
  <c r="DF19" i="12" s="1"/>
  <c r="DG45" i="12"/>
  <c r="CY67" i="10"/>
  <c r="BD33" i="17"/>
  <c r="BD53" i="17"/>
  <c r="BD71" i="17"/>
  <c r="BD81" i="17"/>
  <c r="BD87" i="17"/>
  <c r="BC14" i="17"/>
  <c r="BD37" i="17"/>
  <c r="BD52" i="17"/>
  <c r="BD72" i="17"/>
  <c r="BD79" i="17"/>
  <c r="BD89" i="17"/>
  <c r="BD86" i="17"/>
  <c r="BE6" i="17"/>
  <c r="BE4" i="17" s="1"/>
  <c r="BE32" i="17"/>
  <c r="BE7" i="17"/>
  <c r="BE19" i="17"/>
  <c r="BE23" i="17"/>
  <c r="BE26" i="17"/>
  <c r="BE36" i="17"/>
  <c r="BE38" i="17"/>
  <c r="BE51" i="17"/>
  <c r="BE47" i="17"/>
  <c r="BE50" i="17"/>
  <c r="BE61" i="17"/>
  <c r="BE62" i="17"/>
  <c r="BE64" i="17"/>
  <c r="BE65" i="17"/>
  <c r="BE66" i="17"/>
  <c r="BE56" i="17"/>
  <c r="BE59" i="17"/>
  <c r="BE60" i="17"/>
  <c r="BG18" i="17"/>
  <c r="BF5" i="17"/>
  <c r="BD23" i="17"/>
  <c r="BD32" i="17"/>
  <c r="BD39" i="17"/>
  <c r="BD57" i="17"/>
  <c r="BD73" i="17"/>
  <c r="BD84" i="17"/>
  <c r="BD88" i="17"/>
  <c r="BD29" i="17"/>
  <c r="BD26" i="17"/>
  <c r="BD41" i="17"/>
  <c r="BD68" i="17"/>
  <c r="BD75" i="17"/>
  <c r="BD83" i="17"/>
  <c r="BD34" i="17"/>
  <c r="BD25" i="17"/>
  <c r="BD30" i="17"/>
  <c r="BD46" i="17"/>
  <c r="BD70" i="17"/>
  <c r="BD78" i="17"/>
  <c r="BD85" i="17"/>
  <c r="BD42" i="17"/>
  <c r="BD24" i="17"/>
  <c r="BD31" i="17"/>
  <c r="BD49" i="17"/>
  <c r="BD67" i="17"/>
  <c r="BD80" i="17"/>
  <c r="BD82" i="17"/>
  <c r="BD36" i="17"/>
  <c r="BD27" i="17"/>
  <c r="BD48" i="17"/>
  <c r="BD69" i="17"/>
  <c r="BD77" i="17"/>
  <c r="BD90" i="17"/>
  <c r="AZ61" i="10"/>
  <c r="AW49" i="12" l="1"/>
  <c r="AW58" i="12"/>
  <c r="BC13" i="17"/>
  <c r="BC16" i="17" s="1"/>
  <c r="AW64" i="10" s="1"/>
  <c r="AW65" i="10" s="1"/>
  <c r="AW87" i="10" s="1"/>
  <c r="AW17" i="11"/>
  <c r="AW55" i="11" s="1"/>
  <c r="DH45" i="12"/>
  <c r="DH50" i="12" s="1"/>
  <c r="DH20" i="12" s="1"/>
  <c r="DH31" i="12"/>
  <c r="DH40" i="12" s="1"/>
  <c r="DH19" i="12" s="1"/>
  <c r="DG40" i="12"/>
  <c r="DG19" i="12" s="1"/>
  <c r="CZ67" i="10"/>
  <c r="BD14" i="17"/>
  <c r="BH18" i="17"/>
  <c r="BG5" i="17"/>
  <c r="BE21" i="17"/>
  <c r="BE27" i="17"/>
  <c r="BE41" i="17"/>
  <c r="BE55" i="17"/>
  <c r="BE75" i="17"/>
  <c r="BE81" i="17"/>
  <c r="BE89" i="17"/>
  <c r="BE58" i="17"/>
  <c r="BE72" i="17"/>
  <c r="BE79" i="17"/>
  <c r="BE86" i="17"/>
  <c r="BE34" i="17"/>
  <c r="BE35" i="17"/>
  <c r="BE30" i="17"/>
  <c r="BE44" i="17"/>
  <c r="BE57" i="17"/>
  <c r="BE74" i="17"/>
  <c r="BE82" i="17"/>
  <c r="BE88" i="17"/>
  <c r="BE28" i="17"/>
  <c r="BE24" i="17"/>
  <c r="BE31" i="17"/>
  <c r="BE49" i="17"/>
  <c r="BE71" i="17"/>
  <c r="BE73" i="17"/>
  <c r="BE84" i="17"/>
  <c r="BE33" i="17"/>
  <c r="BE48" i="17"/>
  <c r="BE68" i="17"/>
  <c r="BE76" i="17"/>
  <c r="BE83" i="17"/>
  <c r="BE43" i="17"/>
  <c r="BE29" i="17"/>
  <c r="BE20" i="17"/>
  <c r="BE40" i="17"/>
  <c r="BE53" i="17"/>
  <c r="BE70" i="17"/>
  <c r="BE78" i="17"/>
  <c r="BE85" i="17"/>
  <c r="BE45" i="17"/>
  <c r="BE25" i="17"/>
  <c r="BE42" i="17"/>
  <c r="BE52" i="17"/>
  <c r="BE67" i="17"/>
  <c r="BE80" i="17"/>
  <c r="BE90" i="17"/>
  <c r="BF85" i="17"/>
  <c r="BF78" i="17"/>
  <c r="BF79" i="17"/>
  <c r="BF72" i="17"/>
  <c r="BF75" i="17"/>
  <c r="BF67" i="17"/>
  <c r="BF70" i="17"/>
  <c r="BF62" i="17"/>
  <c r="BF63" i="17"/>
  <c r="BF66" i="17"/>
  <c r="BF64" i="17"/>
  <c r="BF53" i="17"/>
  <c r="BF39" i="17"/>
  <c r="BF41" i="17"/>
  <c r="BF31" i="17"/>
  <c r="BF40" i="17"/>
  <c r="BF36" i="17"/>
  <c r="BF34" i="17"/>
  <c r="BF30" i="17"/>
  <c r="BF6" i="17"/>
  <c r="BF4" i="17" s="1"/>
  <c r="BF32" i="17"/>
  <c r="BF22" i="17"/>
  <c r="BF27" i="17"/>
  <c r="BF24" i="17"/>
  <c r="BF29" i="17"/>
  <c r="BF7" i="17"/>
  <c r="BF20" i="17"/>
  <c r="BF19" i="17"/>
  <c r="BF33" i="17"/>
  <c r="BF26" i="17"/>
  <c r="BF38" i="17"/>
  <c r="BF25" i="17"/>
  <c r="BF21" i="17"/>
  <c r="BF23" i="17"/>
  <c r="BF28" i="17"/>
  <c r="BF37" i="17"/>
  <c r="BF35" i="17"/>
  <c r="BF42" i="17"/>
  <c r="BF49" i="17"/>
  <c r="BF51" i="17"/>
  <c r="BF48" i="17"/>
  <c r="BF56" i="17"/>
  <c r="BF47" i="17"/>
  <c r="BF45" i="17"/>
  <c r="BF50" i="17"/>
  <c r="BF46" i="17"/>
  <c r="BF44" i="17"/>
  <c r="BF55" i="17"/>
  <c r="BF59" i="17"/>
  <c r="BF60" i="17"/>
  <c r="BF61" i="17"/>
  <c r="BF57" i="17"/>
  <c r="BF58" i="17"/>
  <c r="BE63" i="17"/>
  <c r="BE46" i="17"/>
  <c r="BE37" i="17"/>
  <c r="BE22" i="17"/>
  <c r="BE39" i="17"/>
  <c r="BE54" i="17"/>
  <c r="BE69" i="17"/>
  <c r="BE77" i="17"/>
  <c r="BE87" i="17"/>
  <c r="BA61" i="10"/>
  <c r="AX58" i="12" l="1"/>
  <c r="AX49" i="12"/>
  <c r="BD13" i="17"/>
  <c r="BD16" i="17" s="1"/>
  <c r="AX64" i="10" s="1"/>
  <c r="AX65" i="10" s="1"/>
  <c r="AX87" i="10" s="1"/>
  <c r="AX17" i="11"/>
  <c r="AX55" i="11" s="1"/>
  <c r="DA67" i="10"/>
  <c r="BE14" i="17"/>
  <c r="AY17" i="11" s="1"/>
  <c r="AY55" i="11" s="1"/>
  <c r="BF83" i="17"/>
  <c r="BF88" i="17"/>
  <c r="BF69" i="17"/>
  <c r="BF80" i="17"/>
  <c r="BF90" i="17"/>
  <c r="BF77" i="17"/>
  <c r="BF87" i="17"/>
  <c r="BF89" i="17"/>
  <c r="BF43" i="17"/>
  <c r="BF65" i="17"/>
  <c r="BF74" i="17"/>
  <c r="BF82" i="17"/>
  <c r="BF86" i="17"/>
  <c r="BG88" i="17"/>
  <c r="BG78" i="17"/>
  <c r="BG72" i="17"/>
  <c r="BG76" i="17"/>
  <c r="BG70" i="17"/>
  <c r="BG68" i="17"/>
  <c r="BG71" i="17"/>
  <c r="BG69" i="17"/>
  <c r="BG62" i="17"/>
  <c r="BG66" i="17"/>
  <c r="BG64" i="17"/>
  <c r="BG53" i="17"/>
  <c r="BG48" i="17"/>
  <c r="BG52" i="17"/>
  <c r="BG41" i="17"/>
  <c r="BG36" i="17"/>
  <c r="BG37" i="17"/>
  <c r="BG34" i="17"/>
  <c r="BG22" i="17"/>
  <c r="BG29" i="17"/>
  <c r="BG19" i="17"/>
  <c r="BG6" i="17"/>
  <c r="BG4" i="17" s="1"/>
  <c r="BG24" i="17"/>
  <c r="BG7" i="17"/>
  <c r="BG26" i="17"/>
  <c r="BG32" i="17"/>
  <c r="BG25" i="17"/>
  <c r="BG20" i="17"/>
  <c r="BG23" i="17"/>
  <c r="BG28" i="17"/>
  <c r="BG21" i="17"/>
  <c r="BG38" i="17"/>
  <c r="BG42" i="17"/>
  <c r="BG27" i="17"/>
  <c r="BG30" i="17"/>
  <c r="BG35" i="17"/>
  <c r="BG51" i="17"/>
  <c r="BG47" i="17"/>
  <c r="BG44" i="17"/>
  <c r="BG46" i="17"/>
  <c r="BG39" i="17"/>
  <c r="BG45" i="17"/>
  <c r="BG56" i="17"/>
  <c r="BG49" i="17"/>
  <c r="BG54" i="17"/>
  <c r="BG43" i="17"/>
  <c r="BG50" i="17"/>
  <c r="BG57" i="17"/>
  <c r="BG59" i="17"/>
  <c r="BG60" i="17"/>
  <c r="BG61" i="17"/>
  <c r="BG58" i="17"/>
  <c r="BG55" i="17"/>
  <c r="BF52" i="17"/>
  <c r="BF71" i="17"/>
  <c r="BF73" i="17"/>
  <c r="BF84" i="17"/>
  <c r="BF54" i="17"/>
  <c r="BF68" i="17"/>
  <c r="BF76" i="17"/>
  <c r="BF81" i="17"/>
  <c r="BH5" i="17"/>
  <c r="BI18" i="17"/>
  <c r="BB61" i="10"/>
  <c r="AZ58" i="12" l="1"/>
  <c r="AZ49" i="12"/>
  <c r="AY58" i="12"/>
  <c r="AY49" i="12"/>
  <c r="BE13" i="17"/>
  <c r="BE16" i="17" s="1"/>
  <c r="AY64" i="10" s="1"/>
  <c r="DB67" i="10"/>
  <c r="BE15" i="17"/>
  <c r="BF14" i="17"/>
  <c r="AZ17" i="11" s="1"/>
  <c r="AZ55" i="11" s="1"/>
  <c r="AY56" i="11"/>
  <c r="AX56" i="11"/>
  <c r="BG84" i="17"/>
  <c r="BG74" i="17"/>
  <c r="BG81" i="17"/>
  <c r="BG79" i="17"/>
  <c r="BG83" i="17"/>
  <c r="BG67" i="17"/>
  <c r="BG80" i="17"/>
  <c r="BG90" i="17"/>
  <c r="BI5" i="17"/>
  <c r="BJ18" i="17"/>
  <c r="BH53" i="17"/>
  <c r="BH29" i="17"/>
  <c r="BH6" i="17"/>
  <c r="BH4" i="17" s="1"/>
  <c r="BH34" i="17"/>
  <c r="BH7" i="17"/>
  <c r="BH25" i="17"/>
  <c r="BH26" i="17"/>
  <c r="BH23" i="17"/>
  <c r="BH38" i="17"/>
  <c r="BH31" i="17"/>
  <c r="BH30" i="17"/>
  <c r="BH27" i="17"/>
  <c r="BH35" i="17"/>
  <c r="BH24" i="17"/>
  <c r="BH50" i="17"/>
  <c r="BH56" i="17"/>
  <c r="BH39" i="17"/>
  <c r="BH51" i="17"/>
  <c r="BH46" i="17"/>
  <c r="BH45" i="17"/>
  <c r="BH47" i="17"/>
  <c r="BH40" i="17"/>
  <c r="BH43" i="17"/>
  <c r="BH58" i="17"/>
  <c r="BG31" i="17"/>
  <c r="BG63" i="17"/>
  <c r="BG73" i="17"/>
  <c r="BG77" i="17"/>
  <c r="BG87" i="17"/>
  <c r="BG85" i="17"/>
  <c r="BG89" i="17"/>
  <c r="BG33" i="17"/>
  <c r="BG40" i="17"/>
  <c r="BG65" i="17"/>
  <c r="BG75" i="17"/>
  <c r="BG82" i="17"/>
  <c r="BG86" i="17"/>
  <c r="BC61" i="10"/>
  <c r="BA58" i="12" l="1"/>
  <c r="BA49" i="12"/>
  <c r="BF13" i="17"/>
  <c r="BF16" i="17" s="1"/>
  <c r="AZ64" i="10" s="1"/>
  <c r="AZ65" i="10" s="1"/>
  <c r="DC67" i="10"/>
  <c r="F69" i="9"/>
  <c r="F70" i="9" s="1"/>
  <c r="AY65" i="10"/>
  <c r="AY87" i="10" s="1"/>
  <c r="BG14" i="17"/>
  <c r="BH52" i="17"/>
  <c r="BH62" i="17"/>
  <c r="BH70" i="17"/>
  <c r="BH79" i="17"/>
  <c r="BH86" i="17"/>
  <c r="BH48" i="17"/>
  <c r="BH65" i="17"/>
  <c r="BH67" i="17"/>
  <c r="BH78" i="17"/>
  <c r="BH88" i="17"/>
  <c r="BH64" i="17"/>
  <c r="BH73" i="17"/>
  <c r="BH80" i="17"/>
  <c r="BH90" i="17"/>
  <c r="BH22" i="17"/>
  <c r="BH55" i="17"/>
  <c r="BH66" i="17"/>
  <c r="BH76" i="17"/>
  <c r="BH83" i="17"/>
  <c r="BH87" i="17"/>
  <c r="BH19" i="17"/>
  <c r="BH37" i="17"/>
  <c r="BH59" i="17"/>
  <c r="BH63" i="17"/>
  <c r="BH75" i="17"/>
  <c r="BH85" i="17"/>
  <c r="BH89" i="17"/>
  <c r="BH44" i="17"/>
  <c r="BH42" i="17"/>
  <c r="BH21" i="17"/>
  <c r="BH36" i="17"/>
  <c r="BH61" i="17"/>
  <c r="BH69" i="17"/>
  <c r="BH72" i="17"/>
  <c r="BH82" i="17"/>
  <c r="BJ5" i="17"/>
  <c r="BK18" i="17"/>
  <c r="BH28" i="17"/>
  <c r="BH54" i="17"/>
  <c r="BH57" i="17"/>
  <c r="BH71" i="17"/>
  <c r="BH74" i="17"/>
  <c r="BH84" i="17"/>
  <c r="BI7" i="17"/>
  <c r="BI6" i="17"/>
  <c r="BI4" i="17" s="1"/>
  <c r="BI25" i="17"/>
  <c r="BI21" i="17"/>
  <c r="BI28" i="17"/>
  <c r="BI29" i="17"/>
  <c r="BI27" i="17"/>
  <c r="BI19" i="17"/>
  <c r="BI33" i="17"/>
  <c r="BI32" i="17"/>
  <c r="BI36" i="17"/>
  <c r="BI31" i="17"/>
  <c r="BI42" i="17"/>
  <c r="BI44" i="17"/>
  <c r="BI54" i="17"/>
  <c r="BI50" i="17"/>
  <c r="BI52" i="17"/>
  <c r="BI40" i="17"/>
  <c r="BI47" i="17"/>
  <c r="BI51" i="17"/>
  <c r="BI46" i="17"/>
  <c r="BI43" i="17"/>
  <c r="BI45" i="17"/>
  <c r="BI41" i="17"/>
  <c r="BI39" i="17"/>
  <c r="BI56" i="17"/>
  <c r="BI58" i="17"/>
  <c r="BH41" i="17"/>
  <c r="BH32" i="17"/>
  <c r="BH33" i="17"/>
  <c r="BH20" i="17"/>
  <c r="BH49" i="17"/>
  <c r="BH60" i="17"/>
  <c r="BH68" i="17"/>
  <c r="BH77" i="17"/>
  <c r="BH81" i="17"/>
  <c r="BD61" i="10"/>
  <c r="BG13" i="17" l="1"/>
  <c r="BG16" i="17" s="1"/>
  <c r="BA64" i="10" s="1"/>
  <c r="BA65" i="10" s="1"/>
  <c r="BA87" i="10" s="1"/>
  <c r="BA17" i="11"/>
  <c r="BA55" i="11" s="1"/>
  <c r="AZ87" i="10"/>
  <c r="DD67" i="10"/>
  <c r="AZ56" i="11"/>
  <c r="BA56" i="11"/>
  <c r="BI48" i="17"/>
  <c r="BI62" i="17"/>
  <c r="BI70" i="17"/>
  <c r="BI79" i="17"/>
  <c r="BI86" i="17"/>
  <c r="BI37" i="17"/>
  <c r="BI53" i="17"/>
  <c r="BI65" i="17"/>
  <c r="BI73" i="17"/>
  <c r="BI78" i="17"/>
  <c r="BI88" i="17"/>
  <c r="BI35" i="17"/>
  <c r="BI38" i="17"/>
  <c r="BI57" i="17"/>
  <c r="BI64" i="17"/>
  <c r="BI76" i="17"/>
  <c r="BI83" i="17"/>
  <c r="BI90" i="17"/>
  <c r="BK5" i="17"/>
  <c r="BL18" i="17"/>
  <c r="BI34" i="17"/>
  <c r="BI30" i="17"/>
  <c r="BI55" i="17"/>
  <c r="BI66" i="17"/>
  <c r="BI75" i="17"/>
  <c r="BI85" i="17"/>
  <c r="BI87" i="17"/>
  <c r="BJ85" i="17"/>
  <c r="BJ79" i="17"/>
  <c r="BJ75" i="17"/>
  <c r="BJ73" i="17"/>
  <c r="BJ74" i="17"/>
  <c r="BJ68" i="17"/>
  <c r="BJ70" i="17"/>
  <c r="BJ61" i="17"/>
  <c r="BJ59" i="17"/>
  <c r="BJ54" i="17"/>
  <c r="BJ7" i="17"/>
  <c r="BJ25" i="17"/>
  <c r="BJ6" i="17"/>
  <c r="BJ4" i="17" s="1"/>
  <c r="BJ28" i="17"/>
  <c r="BJ22" i="17"/>
  <c r="BJ23" i="17"/>
  <c r="BJ33" i="17"/>
  <c r="BJ20" i="17"/>
  <c r="BJ34" i="17"/>
  <c r="BJ19" i="17"/>
  <c r="BJ35" i="17"/>
  <c r="BJ21" i="17"/>
  <c r="BJ26" i="17"/>
  <c r="BJ29" i="17"/>
  <c r="BJ37" i="17"/>
  <c r="BJ47" i="17"/>
  <c r="BJ38" i="17"/>
  <c r="BJ36" i="17"/>
  <c r="BJ27" i="17"/>
  <c r="BJ31" i="17"/>
  <c r="BJ30" i="17"/>
  <c r="BJ42" i="17"/>
  <c r="BJ32" i="17"/>
  <c r="BJ45" i="17"/>
  <c r="BJ49" i="17"/>
  <c r="BJ51" i="17"/>
  <c r="BJ56" i="17"/>
  <c r="BJ40" i="17"/>
  <c r="BJ43" i="17"/>
  <c r="BJ41" i="17"/>
  <c r="BJ39" i="17"/>
  <c r="BJ48" i="17"/>
  <c r="BJ44" i="17"/>
  <c r="BJ50" i="17"/>
  <c r="BJ53" i="17"/>
  <c r="BJ52" i="17"/>
  <c r="BJ62" i="17"/>
  <c r="BJ63" i="17"/>
  <c r="BJ64" i="17"/>
  <c r="BJ65" i="17"/>
  <c r="BJ66" i="17"/>
  <c r="BJ55" i="17"/>
  <c r="BJ58" i="17"/>
  <c r="BJ57" i="17"/>
  <c r="BH14" i="17"/>
  <c r="BI59" i="17"/>
  <c r="BI67" i="17"/>
  <c r="BI72" i="17"/>
  <c r="BI82" i="17"/>
  <c r="BI20" i="17"/>
  <c r="BI22" i="17"/>
  <c r="BI61" i="17"/>
  <c r="BI69" i="17"/>
  <c r="BI74" i="17"/>
  <c r="BI84" i="17"/>
  <c r="BI23" i="17"/>
  <c r="BI60" i="17"/>
  <c r="BI71" i="17"/>
  <c r="BI80" i="17"/>
  <c r="BI81" i="17"/>
  <c r="BI24" i="17"/>
  <c r="BI26" i="17"/>
  <c r="BI49" i="17"/>
  <c r="BI63" i="17"/>
  <c r="BI68" i="17"/>
  <c r="BI77" i="17"/>
  <c r="BI89" i="17"/>
  <c r="BE61" i="10"/>
  <c r="BH13" i="17" l="1"/>
  <c r="BB17" i="11"/>
  <c r="BB55" i="11" s="1"/>
  <c r="BB58" i="12"/>
  <c r="BB49" i="12"/>
  <c r="DE67" i="10"/>
  <c r="BI14" i="17"/>
  <c r="BJ86" i="17"/>
  <c r="BJ81" i="17"/>
  <c r="BJ88" i="17"/>
  <c r="BJ78" i="17"/>
  <c r="BJ90" i="17"/>
  <c r="BJ60" i="17"/>
  <c r="BJ76" i="17"/>
  <c r="BJ83" i="17"/>
  <c r="BJ87" i="17"/>
  <c r="BM18" i="17"/>
  <c r="BL5" i="17"/>
  <c r="BJ24" i="17"/>
  <c r="BJ67" i="17"/>
  <c r="BJ72" i="17"/>
  <c r="BJ82" i="17"/>
  <c r="BK6" i="17"/>
  <c r="BK4" i="17" s="1"/>
  <c r="BK7" i="17"/>
  <c r="BK38" i="17"/>
  <c r="BK20" i="17"/>
  <c r="BK29" i="17"/>
  <c r="BK21" i="17"/>
  <c r="BK32" i="17"/>
  <c r="BK54" i="17"/>
  <c r="BK46" i="17"/>
  <c r="BK44" i="17"/>
  <c r="BK41" i="17"/>
  <c r="BK53" i="17"/>
  <c r="BK52" i="17"/>
  <c r="BK51" i="17"/>
  <c r="BK49" i="17"/>
  <c r="BK48" i="17"/>
  <c r="BK47" i="17"/>
  <c r="BK66" i="17"/>
  <c r="BJ69" i="17"/>
  <c r="BJ80" i="17"/>
  <c r="BJ84" i="17"/>
  <c r="BJ46" i="17"/>
  <c r="BJ71" i="17"/>
  <c r="BJ77" i="17"/>
  <c r="BJ89" i="17"/>
  <c r="BF61" i="10"/>
  <c r="BI13" i="17" l="1"/>
  <c r="BC17" i="11"/>
  <c r="BC55" i="11" s="1"/>
  <c r="BC49" i="12"/>
  <c r="BC58" i="12"/>
  <c r="DF67" i="10"/>
  <c r="BJ14" i="17"/>
  <c r="BB56" i="11"/>
  <c r="BH16" i="17"/>
  <c r="BB64" i="10" s="1"/>
  <c r="BB65" i="10" s="1"/>
  <c r="BB87" i="10" s="1"/>
  <c r="BK37" i="17"/>
  <c r="BK59" i="17"/>
  <c r="BK69" i="17"/>
  <c r="BK78" i="17"/>
  <c r="BK85" i="17"/>
  <c r="BK36" i="17"/>
  <c r="BK61" i="17"/>
  <c r="BK65" i="17"/>
  <c r="BK80" i="17"/>
  <c r="BK82" i="17"/>
  <c r="BK25" i="17"/>
  <c r="BK39" i="17"/>
  <c r="BK58" i="17"/>
  <c r="BK71" i="17"/>
  <c r="BK77" i="17"/>
  <c r="BK87" i="17"/>
  <c r="BK22" i="17"/>
  <c r="BK24" i="17"/>
  <c r="BK19" i="17"/>
  <c r="BK43" i="17"/>
  <c r="BK64" i="17"/>
  <c r="BK68" i="17"/>
  <c r="BK79" i="17"/>
  <c r="BK89" i="17"/>
  <c r="BL40" i="17"/>
  <c r="BL39" i="17"/>
  <c r="BL19" i="17"/>
  <c r="BL7" i="17"/>
  <c r="BL6" i="17"/>
  <c r="BL4" i="17" s="1"/>
  <c r="BL21" i="17"/>
  <c r="BL35" i="17"/>
  <c r="BL37" i="17"/>
  <c r="BL23" i="17"/>
  <c r="BL28" i="17"/>
  <c r="BL26" i="17"/>
  <c r="BL25" i="17"/>
  <c r="BL20" i="17"/>
  <c r="BL36" i="17"/>
  <c r="BL32" i="17"/>
  <c r="BL34" i="17"/>
  <c r="BL22" i="17"/>
  <c r="BL46" i="17"/>
  <c r="BL47" i="17"/>
  <c r="BL49" i="17"/>
  <c r="BL50" i="17"/>
  <c r="BL44" i="17"/>
  <c r="BL56" i="17"/>
  <c r="BL54" i="17"/>
  <c r="BL42" i="17"/>
  <c r="BL51" i="17"/>
  <c r="BL59" i="17"/>
  <c r="BL60" i="17"/>
  <c r="BL62" i="17"/>
  <c r="BL63" i="17"/>
  <c r="BL64" i="17"/>
  <c r="BL65" i="17"/>
  <c r="BL66" i="17"/>
  <c r="BL58" i="17"/>
  <c r="BL55" i="17"/>
  <c r="BL61" i="17"/>
  <c r="BK34" i="17"/>
  <c r="BK45" i="17"/>
  <c r="BK63" i="17"/>
  <c r="BK74" i="17"/>
  <c r="BK76" i="17"/>
  <c r="BK86" i="17"/>
  <c r="BK30" i="17"/>
  <c r="BK28" i="17"/>
  <c r="BK27" i="17"/>
  <c r="BK57" i="17"/>
  <c r="BK62" i="17"/>
  <c r="BK73" i="17"/>
  <c r="BK81" i="17"/>
  <c r="BK88" i="17"/>
  <c r="BM5" i="17"/>
  <c r="BN18" i="17"/>
  <c r="BK40" i="17"/>
  <c r="BK56" i="17"/>
  <c r="BK31" i="17"/>
  <c r="BK33" i="17"/>
  <c r="BK35" i="17"/>
  <c r="BK55" i="17"/>
  <c r="BK70" i="17"/>
  <c r="BK75" i="17"/>
  <c r="BK84" i="17"/>
  <c r="BK90" i="17"/>
  <c r="BK50" i="17"/>
  <c r="BK26" i="17"/>
  <c r="BK23" i="17"/>
  <c r="BK42" i="17"/>
  <c r="BK60" i="17"/>
  <c r="BK67" i="17"/>
  <c r="BK72" i="17"/>
  <c r="BK83" i="17"/>
  <c r="BG61" i="10"/>
  <c r="BJ13" i="17" l="1"/>
  <c r="BD17" i="11"/>
  <c r="BD55" i="11" s="1"/>
  <c r="BD49" i="12"/>
  <c r="BD58" i="12"/>
  <c r="DG67" i="10"/>
  <c r="BC56" i="11"/>
  <c r="BI16" i="17"/>
  <c r="BD56" i="11"/>
  <c r="BL68" i="17"/>
  <c r="BL75" i="17"/>
  <c r="BL83" i="17"/>
  <c r="BL43" i="17"/>
  <c r="BL70" i="17"/>
  <c r="BL81" i="17"/>
  <c r="BL85" i="17"/>
  <c r="BL45" i="17"/>
  <c r="BL67" i="17"/>
  <c r="BL78" i="17"/>
  <c r="BL82" i="17"/>
  <c r="BL48" i="17"/>
  <c r="BL69" i="17"/>
  <c r="BL80" i="17"/>
  <c r="BL90" i="17"/>
  <c r="BL71" i="17"/>
  <c r="BL77" i="17"/>
  <c r="BL87" i="17"/>
  <c r="BL33" i="17"/>
  <c r="BL30" i="17"/>
  <c r="BL52" i="17"/>
  <c r="BL72" i="17"/>
  <c r="BL79" i="17"/>
  <c r="BL89" i="17"/>
  <c r="BK14" i="17"/>
  <c r="BO18" i="17"/>
  <c r="BN5" i="17"/>
  <c r="BL38" i="17"/>
  <c r="BL27" i="17"/>
  <c r="BL57" i="17"/>
  <c r="BL74" i="17"/>
  <c r="BL76" i="17"/>
  <c r="BL86" i="17"/>
  <c r="BM79" i="17"/>
  <c r="BM80" i="17"/>
  <c r="BM78" i="17"/>
  <c r="BM73" i="17"/>
  <c r="BM72" i="17"/>
  <c r="BM75" i="17"/>
  <c r="BM69" i="17"/>
  <c r="BM67" i="17"/>
  <c r="BM68" i="17"/>
  <c r="BM55" i="17"/>
  <c r="BM57" i="17"/>
  <c r="BM53" i="17"/>
  <c r="BM52" i="17"/>
  <c r="BM43" i="17"/>
  <c r="BM39" i="17"/>
  <c r="BM6" i="17"/>
  <c r="BM4" i="17" s="1"/>
  <c r="BM40" i="17"/>
  <c r="BM32" i="17"/>
  <c r="BM27" i="17"/>
  <c r="BM24" i="17"/>
  <c r="BM28" i="17"/>
  <c r="BM26" i="17"/>
  <c r="BM7" i="17"/>
  <c r="BM31" i="17"/>
  <c r="BM22" i="17"/>
  <c r="BM21" i="17"/>
  <c r="BM19" i="17"/>
  <c r="BM23" i="17"/>
  <c r="BM29" i="17"/>
  <c r="BM20" i="17"/>
  <c r="BM34" i="17"/>
  <c r="BM37" i="17"/>
  <c r="BM25" i="17"/>
  <c r="BM38" i="17"/>
  <c r="BM33" i="17"/>
  <c r="BM36" i="17"/>
  <c r="BM35" i="17"/>
  <c r="BM56" i="17"/>
  <c r="BM49" i="17"/>
  <c r="BM47" i="17"/>
  <c r="BM46" i="17"/>
  <c r="BM41" i="17"/>
  <c r="BM51" i="17"/>
  <c r="BM42" i="17"/>
  <c r="BM44" i="17"/>
  <c r="BM50" i="17"/>
  <c r="BM45" i="17"/>
  <c r="BM60" i="17"/>
  <c r="BM54" i="17"/>
  <c r="BM61" i="17"/>
  <c r="BM65" i="17"/>
  <c r="BM62" i="17"/>
  <c r="BM63" i="17"/>
  <c r="BM64" i="17"/>
  <c r="BM66" i="17"/>
  <c r="BM59" i="17"/>
  <c r="BL41" i="17"/>
  <c r="BL24" i="17"/>
  <c r="BL29" i="17"/>
  <c r="BL31" i="17"/>
  <c r="BL53" i="17"/>
  <c r="BL73" i="17"/>
  <c r="BL84" i="17"/>
  <c r="BL88" i="17"/>
  <c r="BH61" i="10"/>
  <c r="BE49" i="12" l="1"/>
  <c r="BE58" i="12"/>
  <c r="BK13" i="17"/>
  <c r="BE17" i="11"/>
  <c r="BE55" i="11" s="1"/>
  <c r="BJ16" i="17"/>
  <c r="BD64" i="10" s="1"/>
  <c r="BD65" i="10" s="1"/>
  <c r="BC64" i="10"/>
  <c r="BC65" i="10" s="1"/>
  <c r="BC87" i="10" s="1"/>
  <c r="BL14" i="17"/>
  <c r="BM90" i="17"/>
  <c r="BM87" i="17"/>
  <c r="BM77" i="17"/>
  <c r="BM89" i="17"/>
  <c r="BM86" i="17"/>
  <c r="BN71" i="17"/>
  <c r="BN50" i="17"/>
  <c r="BN7" i="17"/>
  <c r="BN30" i="17"/>
  <c r="BN31" i="17"/>
  <c r="BN26" i="17"/>
  <c r="BN6" i="17"/>
  <c r="BN4" i="17" s="1"/>
  <c r="BN29" i="17"/>
  <c r="BN23" i="17"/>
  <c r="BN28" i="17"/>
  <c r="BN35" i="17"/>
  <c r="BN34" i="17"/>
  <c r="BN38" i="17"/>
  <c r="BN36" i="17"/>
  <c r="BN33" i="17"/>
  <c r="BN47" i="17"/>
  <c r="BN25" i="17"/>
  <c r="BN44" i="17"/>
  <c r="BN54" i="17"/>
  <c r="BN48" i="17"/>
  <c r="BN51" i="17"/>
  <c r="BN56" i="17"/>
  <c r="BN49" i="17"/>
  <c r="BN45" i="17"/>
  <c r="BN46" i="17"/>
  <c r="BN42" i="17"/>
  <c r="BN59" i="17"/>
  <c r="BN57" i="17"/>
  <c r="BN60" i="17"/>
  <c r="BN61" i="17"/>
  <c r="BN58" i="17"/>
  <c r="BN55" i="17"/>
  <c r="BM58" i="17"/>
  <c r="BM74" i="17"/>
  <c r="BM82" i="17"/>
  <c r="BM88" i="17"/>
  <c r="BM71" i="17"/>
  <c r="BM76" i="17"/>
  <c r="BM84" i="17"/>
  <c r="BP18" i="17"/>
  <c r="BO5" i="17"/>
  <c r="BM83" i="17"/>
  <c r="BM30" i="17"/>
  <c r="BM48" i="17"/>
  <c r="BM70" i="17"/>
  <c r="BM81" i="17"/>
  <c r="BM85" i="17"/>
  <c r="BI61" i="10"/>
  <c r="BL13" i="17" l="1"/>
  <c r="BF17" i="11"/>
  <c r="BF55" i="11" s="1"/>
  <c r="BF49" i="12"/>
  <c r="BF58" i="12"/>
  <c r="BD87" i="10"/>
  <c r="BM14" i="17"/>
  <c r="BG17" i="11" s="1"/>
  <c r="BG55" i="11" s="1"/>
  <c r="BE56" i="11"/>
  <c r="BK16" i="17"/>
  <c r="BE64" i="10" s="1"/>
  <c r="BE65" i="10" s="1"/>
  <c r="BE87" i="10" s="1"/>
  <c r="BQ18" i="17"/>
  <c r="BP5" i="17"/>
  <c r="BN40" i="17"/>
  <c r="BN65" i="17"/>
  <c r="BN72" i="17"/>
  <c r="BN85" i="17"/>
  <c r="BN89" i="17"/>
  <c r="BN43" i="17"/>
  <c r="BN62" i="17"/>
  <c r="BN74" i="17"/>
  <c r="BN82" i="17"/>
  <c r="BN86" i="17"/>
  <c r="BN76" i="17"/>
  <c r="BN84" i="17"/>
  <c r="BN53" i="17"/>
  <c r="BN68" i="17"/>
  <c r="BN73" i="17"/>
  <c r="BN81" i="17"/>
  <c r="BN27" i="17"/>
  <c r="BN52" i="17"/>
  <c r="BN70" i="17"/>
  <c r="BN79" i="17"/>
  <c r="BN83" i="17"/>
  <c r="BN19" i="17"/>
  <c r="BN32" i="17"/>
  <c r="BN66" i="17"/>
  <c r="BN67" i="17"/>
  <c r="BN78" i="17"/>
  <c r="BN88" i="17"/>
  <c r="BN21" i="17"/>
  <c r="BN20" i="17"/>
  <c r="BN39" i="17"/>
  <c r="BN64" i="17"/>
  <c r="BN69" i="17"/>
  <c r="BN80" i="17"/>
  <c r="BN90" i="17"/>
  <c r="BO69" i="17"/>
  <c r="BO53" i="17"/>
  <c r="BO35" i="17"/>
  <c r="BO24" i="17"/>
  <c r="BO6" i="17"/>
  <c r="BO4" i="17" s="1"/>
  <c r="BO30" i="17"/>
  <c r="BO28" i="17"/>
  <c r="BO7" i="17"/>
  <c r="BO22" i="17"/>
  <c r="BO20" i="17"/>
  <c r="BO19" i="17"/>
  <c r="BO25" i="17"/>
  <c r="BO21" i="17"/>
  <c r="BO29" i="17"/>
  <c r="BO26" i="17"/>
  <c r="BO42" i="17"/>
  <c r="BO38" i="17"/>
  <c r="BO36" i="17"/>
  <c r="BO34" i="17"/>
  <c r="BO45" i="17"/>
  <c r="BO44" i="17"/>
  <c r="BO50" i="17"/>
  <c r="BO49" i="17"/>
  <c r="BO56" i="17"/>
  <c r="BO51" i="17"/>
  <c r="BO54" i="17"/>
  <c r="BO43" i="17"/>
  <c r="BO57" i="17"/>
  <c r="BO59" i="17"/>
  <c r="BO60" i="17"/>
  <c r="BO61" i="17"/>
  <c r="BO58" i="17"/>
  <c r="BO55" i="17"/>
  <c r="BN37" i="17"/>
  <c r="BN24" i="17"/>
  <c r="BN22" i="17"/>
  <c r="BN41" i="17"/>
  <c r="BN63" i="17"/>
  <c r="BN75" i="17"/>
  <c r="BN77" i="17"/>
  <c r="BN87" i="17"/>
  <c r="BJ61" i="10"/>
  <c r="BH49" i="12" l="1"/>
  <c r="BH58" i="12"/>
  <c r="BG58" i="12"/>
  <c r="BG49" i="12"/>
  <c r="BM13" i="17"/>
  <c r="BG56" i="11"/>
  <c r="BF56" i="11"/>
  <c r="BL16" i="17"/>
  <c r="BO63" i="17"/>
  <c r="BO73" i="17"/>
  <c r="BO77" i="17"/>
  <c r="BO87" i="17"/>
  <c r="BO40" i="17"/>
  <c r="BO65" i="17"/>
  <c r="BO75" i="17"/>
  <c r="BO85" i="17"/>
  <c r="BO89" i="17"/>
  <c r="BO47" i="17"/>
  <c r="BO62" i="17"/>
  <c r="BO72" i="17"/>
  <c r="BO82" i="17"/>
  <c r="BO86" i="17"/>
  <c r="BO74" i="17"/>
  <c r="BO84" i="17"/>
  <c r="BO27" i="17"/>
  <c r="BO48" i="17"/>
  <c r="BO71" i="17"/>
  <c r="BO76" i="17"/>
  <c r="BO81" i="17"/>
  <c r="BO32" i="17"/>
  <c r="BO52" i="17"/>
  <c r="BO68" i="17"/>
  <c r="BO79" i="17"/>
  <c r="BO83" i="17"/>
  <c r="BO23" i="17"/>
  <c r="BO31" i="17"/>
  <c r="BO39" i="17"/>
  <c r="BO66" i="17"/>
  <c r="BO70" i="17"/>
  <c r="BO78" i="17"/>
  <c r="BO88" i="17"/>
  <c r="BP7" i="17"/>
  <c r="BP6" i="17"/>
  <c r="BP4" i="17" s="1"/>
  <c r="BP37" i="17"/>
  <c r="BP34" i="17"/>
  <c r="BP19" i="17"/>
  <c r="BP46" i="17"/>
  <c r="BP54" i="17"/>
  <c r="BP56" i="17"/>
  <c r="BP43" i="17"/>
  <c r="BP55" i="17"/>
  <c r="BO46" i="17"/>
  <c r="BO37" i="17"/>
  <c r="BO33" i="17"/>
  <c r="BO41" i="17"/>
  <c r="BO64" i="17"/>
  <c r="BO67" i="17"/>
  <c r="BO80" i="17"/>
  <c r="BO90" i="17"/>
  <c r="BN14" i="17"/>
  <c r="BQ5" i="17"/>
  <c r="BR18" i="17"/>
  <c r="BK61" i="10"/>
  <c r="BL61" i="10" s="1"/>
  <c r="BN13" i="17" l="1"/>
  <c r="BH17" i="11"/>
  <c r="BH55" i="11" s="1"/>
  <c r="BM61" i="10"/>
  <c r="BM16" i="17"/>
  <c r="BG64" i="10" s="1"/>
  <c r="BG65" i="10" s="1"/>
  <c r="BF64" i="10"/>
  <c r="BF65" i="10" s="1"/>
  <c r="BF87" i="10" s="1"/>
  <c r="BO14" i="17"/>
  <c r="BR5" i="17"/>
  <c r="BR3" i="17"/>
  <c r="BS18" i="17"/>
  <c r="BP23" i="17"/>
  <c r="BP33" i="17"/>
  <c r="BP39" i="17"/>
  <c r="BP61" i="17"/>
  <c r="BP68" i="17"/>
  <c r="BP77" i="17"/>
  <c r="BP81" i="17"/>
  <c r="BP38" i="17"/>
  <c r="BP22" i="17"/>
  <c r="BP53" i="17"/>
  <c r="BP66" i="17"/>
  <c r="BP70" i="17"/>
  <c r="BP79" i="17"/>
  <c r="BP86" i="17"/>
  <c r="BQ48" i="17"/>
  <c r="BQ7" i="17"/>
  <c r="BQ6" i="17"/>
  <c r="BQ4" i="17" s="1"/>
  <c r="BQ21" i="17"/>
  <c r="BQ20" i="17"/>
  <c r="BQ34" i="17"/>
  <c r="BQ23" i="17"/>
  <c r="BQ35" i="17"/>
  <c r="BQ19" i="17"/>
  <c r="BQ38" i="17"/>
  <c r="BQ36" i="17"/>
  <c r="BQ42" i="17"/>
  <c r="BQ30" i="17"/>
  <c r="BQ51" i="17"/>
  <c r="BQ46" i="17"/>
  <c r="BQ40" i="17"/>
  <c r="BQ45" i="17"/>
  <c r="BQ43" i="17"/>
  <c r="BQ47" i="17"/>
  <c r="BQ39" i="17"/>
  <c r="BQ44" i="17"/>
  <c r="BQ50" i="17"/>
  <c r="BQ54" i="17"/>
  <c r="BP27" i="17"/>
  <c r="BP26" i="17"/>
  <c r="BP36" i="17"/>
  <c r="BP48" i="17"/>
  <c r="BP64" i="17"/>
  <c r="BP67" i="17"/>
  <c r="BP78" i="17"/>
  <c r="BP88" i="17"/>
  <c r="BP45" i="17"/>
  <c r="BP24" i="17"/>
  <c r="BP25" i="17"/>
  <c r="BP41" i="17"/>
  <c r="BP52" i="17"/>
  <c r="BP63" i="17"/>
  <c r="BP73" i="17"/>
  <c r="BP80" i="17"/>
  <c r="BP90" i="17"/>
  <c r="BP35" i="17"/>
  <c r="BP58" i="17"/>
  <c r="BP65" i="17"/>
  <c r="BP75" i="17"/>
  <c r="BP83" i="17"/>
  <c r="BP87" i="17"/>
  <c r="BP51" i="17"/>
  <c r="BP44" i="17"/>
  <c r="BP29" i="17"/>
  <c r="BP20" i="17"/>
  <c r="BP31" i="17"/>
  <c r="BP60" i="17"/>
  <c r="BP62" i="17"/>
  <c r="BP72" i="17"/>
  <c r="BP85" i="17"/>
  <c r="BP89" i="17"/>
  <c r="BP50" i="17"/>
  <c r="BP47" i="17"/>
  <c r="BP28" i="17"/>
  <c r="BP32" i="17"/>
  <c r="BP30" i="17"/>
  <c r="BP57" i="17"/>
  <c r="BP69" i="17"/>
  <c r="BP74" i="17"/>
  <c r="BP82" i="17"/>
  <c r="BP49" i="17"/>
  <c r="BP42" i="17"/>
  <c r="BP21" i="17"/>
  <c r="BP40" i="17"/>
  <c r="BP59" i="17"/>
  <c r="BP71" i="17"/>
  <c r="BP76" i="17"/>
  <c r="BP84" i="17"/>
  <c r="BO13" i="17" l="1"/>
  <c r="BI17" i="11"/>
  <c r="BI55" i="11" s="1"/>
  <c r="BI58" i="12"/>
  <c r="BI49" i="12"/>
  <c r="BG87" i="10"/>
  <c r="BN61" i="10"/>
  <c r="BP14" i="17"/>
  <c r="BH56" i="11"/>
  <c r="BN16" i="17"/>
  <c r="BH64" i="10" s="1"/>
  <c r="BH65" i="10" s="1"/>
  <c r="BH87" i="10" s="1"/>
  <c r="BQ66" i="17"/>
  <c r="BQ68" i="17"/>
  <c r="BQ77" i="17"/>
  <c r="BQ89" i="17"/>
  <c r="BQ55" i="17"/>
  <c r="BQ64" i="17"/>
  <c r="BQ70" i="17"/>
  <c r="BQ79" i="17"/>
  <c r="BQ86" i="17"/>
  <c r="BQ22" i="17"/>
  <c r="BQ56" i="17"/>
  <c r="BQ63" i="17"/>
  <c r="BQ76" i="17"/>
  <c r="BQ78" i="17"/>
  <c r="BQ88" i="17"/>
  <c r="BQ27" i="17"/>
  <c r="BQ33" i="17"/>
  <c r="BQ31" i="17"/>
  <c r="BQ58" i="17"/>
  <c r="BQ65" i="17"/>
  <c r="BQ73" i="17"/>
  <c r="BQ83" i="17"/>
  <c r="BQ90" i="17"/>
  <c r="BQ60" i="17"/>
  <c r="BQ62" i="17"/>
  <c r="BQ75" i="17"/>
  <c r="BQ85" i="17"/>
  <c r="BQ87" i="17"/>
  <c r="BS5" i="17"/>
  <c r="BS3" i="17"/>
  <c r="BT18" i="17"/>
  <c r="BQ24" i="17"/>
  <c r="BQ32" i="17"/>
  <c r="BQ49" i="17"/>
  <c r="BQ57" i="17"/>
  <c r="BQ67" i="17"/>
  <c r="BQ72" i="17"/>
  <c r="BQ82" i="17"/>
  <c r="BQ29" i="17"/>
  <c r="BQ26" i="17"/>
  <c r="BQ52" i="17"/>
  <c r="BQ59" i="17"/>
  <c r="BQ69" i="17"/>
  <c r="BQ74" i="17"/>
  <c r="BQ84" i="17"/>
  <c r="BR7" i="17"/>
  <c r="BR6" i="17"/>
  <c r="BR4" i="17" s="1"/>
  <c r="BR28" i="17"/>
  <c r="BR36" i="17"/>
  <c r="BR31" i="17"/>
  <c r="BR42" i="17"/>
  <c r="BR56" i="17"/>
  <c r="BR40" i="17"/>
  <c r="BR47" i="17"/>
  <c r="BR43" i="17"/>
  <c r="BR51" i="17"/>
  <c r="BR52" i="17"/>
  <c r="BR41" i="17"/>
  <c r="BR39" i="17"/>
  <c r="BR44" i="17"/>
  <c r="BR58" i="17"/>
  <c r="BR62" i="17"/>
  <c r="BR63" i="17"/>
  <c r="BR64" i="17"/>
  <c r="BR65" i="17"/>
  <c r="BQ41" i="17"/>
  <c r="BQ37" i="17"/>
  <c r="BQ28" i="17"/>
  <c r="BQ25" i="17"/>
  <c r="BQ53" i="17"/>
  <c r="BQ61" i="17"/>
  <c r="BQ71" i="17"/>
  <c r="BQ80" i="17"/>
  <c r="BQ81" i="17"/>
  <c r="BP13" i="17" l="1"/>
  <c r="BJ17" i="11"/>
  <c r="BJ55" i="11" s="1"/>
  <c r="BJ58" i="12"/>
  <c r="BJ49" i="12"/>
  <c r="BO61" i="10"/>
  <c r="BI56" i="11"/>
  <c r="BQ14" i="17"/>
  <c r="BO16" i="17"/>
  <c r="BI64" i="10" s="1"/>
  <c r="BI65" i="10" s="1"/>
  <c r="BI87" i="10" s="1"/>
  <c r="BR32" i="17"/>
  <c r="BR33" i="17"/>
  <c r="BR20" i="17"/>
  <c r="BR49" i="17"/>
  <c r="BR59" i="17"/>
  <c r="BR73" i="17"/>
  <c r="BR83" i="17"/>
  <c r="BR87" i="17"/>
  <c r="BT5" i="17"/>
  <c r="BT3" i="17"/>
  <c r="BU18" i="17"/>
  <c r="BR38" i="17"/>
  <c r="BR27" i="17"/>
  <c r="BR54" i="17"/>
  <c r="BR70" i="17"/>
  <c r="BR75" i="17"/>
  <c r="BR85" i="17"/>
  <c r="BR30" i="17"/>
  <c r="BR23" i="17"/>
  <c r="BR19" i="17"/>
  <c r="BR53" i="17"/>
  <c r="BR67" i="17"/>
  <c r="BR72" i="17"/>
  <c r="BR82" i="17"/>
  <c r="BS7" i="17"/>
  <c r="BS6" i="17"/>
  <c r="BS4" i="17" s="1"/>
  <c r="BS38" i="17"/>
  <c r="BS44" i="17"/>
  <c r="BS30" i="17"/>
  <c r="BS32" i="17"/>
  <c r="BS37" i="17"/>
  <c r="BS46" i="17"/>
  <c r="BS52" i="17"/>
  <c r="BS39" i="17"/>
  <c r="BS51" i="17"/>
  <c r="BS49" i="17"/>
  <c r="BS42" i="17"/>
  <c r="BR29" i="17"/>
  <c r="BR24" i="17"/>
  <c r="BR48" i="17"/>
  <c r="BR69" i="17"/>
  <c r="BR80" i="17"/>
  <c r="BR84" i="17"/>
  <c r="BR55" i="17"/>
  <c r="BR71" i="17"/>
  <c r="BR77" i="17"/>
  <c r="BR89" i="17"/>
  <c r="BR25" i="17"/>
  <c r="BR21" i="17"/>
  <c r="BR22" i="17"/>
  <c r="BR61" i="17"/>
  <c r="BR68" i="17"/>
  <c r="BR81" i="17"/>
  <c r="BR86" i="17"/>
  <c r="BR26" i="17"/>
  <c r="BR35" i="17"/>
  <c r="BR60" i="17"/>
  <c r="BR74" i="17"/>
  <c r="BR79" i="17"/>
  <c r="BR88" i="17"/>
  <c r="BR66" i="17"/>
  <c r="BR46" i="17"/>
  <c r="BR50" i="17"/>
  <c r="BR37" i="17"/>
  <c r="BR34" i="17"/>
  <c r="BR45" i="17"/>
  <c r="BR57" i="17"/>
  <c r="BR76" i="17"/>
  <c r="BR78" i="17"/>
  <c r="BR90" i="17"/>
  <c r="BQ13" i="17" l="1"/>
  <c r="BK17" i="11"/>
  <c r="BK55" i="11" s="1"/>
  <c r="BK49" i="12"/>
  <c r="BK58" i="12"/>
  <c r="BP61" i="10"/>
  <c r="BP16" i="17"/>
  <c r="BJ64" i="10" s="1"/>
  <c r="BJ65" i="10" s="1"/>
  <c r="BJ87" i="10" s="1"/>
  <c r="BJ56" i="11"/>
  <c r="BS19" i="17"/>
  <c r="BS36" i="17"/>
  <c r="BS61" i="17"/>
  <c r="BS69" i="17"/>
  <c r="BS78" i="17"/>
  <c r="BS85" i="17"/>
  <c r="BS47" i="17"/>
  <c r="BS20" i="17"/>
  <c r="BS41" i="17"/>
  <c r="BS60" i="17"/>
  <c r="BS65" i="17"/>
  <c r="BS80" i="17"/>
  <c r="BS82" i="17"/>
  <c r="BS22" i="17"/>
  <c r="BS24" i="17"/>
  <c r="BS45" i="17"/>
  <c r="BS59" i="17"/>
  <c r="BS71" i="17"/>
  <c r="BS77" i="17"/>
  <c r="BS87" i="17"/>
  <c r="BS40" i="17"/>
  <c r="BS64" i="17"/>
  <c r="BS68" i="17"/>
  <c r="BS81" i="17"/>
  <c r="BS89" i="17"/>
  <c r="BR14" i="17"/>
  <c r="BS31" i="17"/>
  <c r="BS25" i="17"/>
  <c r="BS43" i="17"/>
  <c r="BS63" i="17"/>
  <c r="BS74" i="17"/>
  <c r="BS79" i="17"/>
  <c r="BS86" i="17"/>
  <c r="BV18" i="17"/>
  <c r="BU5" i="17"/>
  <c r="BU3" i="17"/>
  <c r="BS66" i="17"/>
  <c r="BS53" i="17"/>
  <c r="BS27" i="17"/>
  <c r="BS21" i="17"/>
  <c r="BS29" i="17"/>
  <c r="BS55" i="17"/>
  <c r="BS62" i="17"/>
  <c r="BS73" i="17"/>
  <c r="BS76" i="17"/>
  <c r="BS88" i="17"/>
  <c r="BS58" i="17"/>
  <c r="BS48" i="17"/>
  <c r="BS34" i="17"/>
  <c r="BS35" i="17"/>
  <c r="BS26" i="17"/>
  <c r="BS56" i="17"/>
  <c r="BS70" i="17"/>
  <c r="BS75" i="17"/>
  <c r="BS84" i="17"/>
  <c r="BS90" i="17"/>
  <c r="BS54" i="17"/>
  <c r="BS50" i="17"/>
  <c r="BS28" i="17"/>
  <c r="BS23" i="17"/>
  <c r="BS33" i="17"/>
  <c r="BS57" i="17"/>
  <c r="BS67" i="17"/>
  <c r="BS72" i="17"/>
  <c r="BS83" i="17"/>
  <c r="BT80" i="17"/>
  <c r="BT75" i="17"/>
  <c r="BT74" i="17"/>
  <c r="BT71" i="17"/>
  <c r="BT69" i="17"/>
  <c r="BT67" i="17"/>
  <c r="BT68" i="17"/>
  <c r="BT49" i="17"/>
  <c r="BT36" i="17"/>
  <c r="BT37" i="17"/>
  <c r="BT33" i="17"/>
  <c r="BT34" i="17"/>
  <c r="BT29" i="17"/>
  <c r="BT6" i="17"/>
  <c r="BT4" i="17" s="1"/>
  <c r="BT20" i="17"/>
  <c r="BT21" i="17"/>
  <c r="BT7" i="17"/>
  <c r="BT32" i="17"/>
  <c r="BT35" i="17"/>
  <c r="BT19" i="17"/>
  <c r="BT25" i="17"/>
  <c r="BT22" i="17"/>
  <c r="BT31" i="17"/>
  <c r="BT30" i="17"/>
  <c r="BT42" i="17"/>
  <c r="BT38" i="17"/>
  <c r="BT27" i="17"/>
  <c r="BT28" i="17"/>
  <c r="BT45" i="17"/>
  <c r="BT53" i="17"/>
  <c r="BT52" i="17"/>
  <c r="BT47" i="17"/>
  <c r="BT43" i="17"/>
  <c r="BT39" i="17"/>
  <c r="BT51" i="17"/>
  <c r="BT44" i="17"/>
  <c r="BT41" i="17"/>
  <c r="BT50" i="17"/>
  <c r="BT56" i="17"/>
  <c r="BT40" i="17"/>
  <c r="BT48" i="17"/>
  <c r="BT59" i="17"/>
  <c r="BT60" i="17"/>
  <c r="BT62" i="17"/>
  <c r="BT63" i="17"/>
  <c r="BT64" i="17"/>
  <c r="BT65" i="17"/>
  <c r="BT66" i="17"/>
  <c r="BT55" i="17"/>
  <c r="BT58" i="17"/>
  <c r="BT57" i="17"/>
  <c r="BT61" i="17"/>
  <c r="BL49" i="12" l="1"/>
  <c r="BL58" i="12"/>
  <c r="BR13" i="17"/>
  <c r="BL17" i="11"/>
  <c r="BL13" i="10" s="1"/>
  <c r="BQ16" i="17"/>
  <c r="BK64" i="10" s="1"/>
  <c r="G69" i="9" s="1"/>
  <c r="BQ61" i="10"/>
  <c r="BK56" i="11"/>
  <c r="BT82" i="17"/>
  <c r="BT77" i="17"/>
  <c r="BT90" i="17"/>
  <c r="BT81" i="17"/>
  <c r="BT87" i="17"/>
  <c r="BT46" i="17"/>
  <c r="BT72" i="17"/>
  <c r="BT79" i="17"/>
  <c r="BT89" i="17"/>
  <c r="BT76" i="17"/>
  <c r="BT86" i="17"/>
  <c r="BU71" i="17"/>
  <c r="BU39" i="17"/>
  <c r="BU6" i="17"/>
  <c r="BU4" i="17" s="1"/>
  <c r="BU42" i="17"/>
  <c r="BU22" i="17"/>
  <c r="BU30" i="17"/>
  <c r="BU29" i="17"/>
  <c r="BU27" i="17"/>
  <c r="BU19" i="17"/>
  <c r="BU7" i="17"/>
  <c r="BU23" i="17"/>
  <c r="BU28" i="17"/>
  <c r="BU26" i="17"/>
  <c r="BU24" i="17"/>
  <c r="BU20" i="17"/>
  <c r="BU25" i="17"/>
  <c r="BU38" i="17"/>
  <c r="BU32" i="17"/>
  <c r="BU35" i="17"/>
  <c r="BU31" i="17"/>
  <c r="BU47" i="17"/>
  <c r="BU40" i="17"/>
  <c r="BU45" i="17"/>
  <c r="BU51" i="17"/>
  <c r="BU50" i="17"/>
  <c r="BU41" i="17"/>
  <c r="BU43" i="17"/>
  <c r="BU48" i="17"/>
  <c r="BU56" i="17"/>
  <c r="BU59" i="17"/>
  <c r="BU60" i="17"/>
  <c r="BU61" i="17"/>
  <c r="BU62" i="17"/>
  <c r="BU63" i="17"/>
  <c r="BU64" i="17"/>
  <c r="BU65" i="17"/>
  <c r="BU66" i="17"/>
  <c r="BT23" i="17"/>
  <c r="BT24" i="17"/>
  <c r="BT54" i="17"/>
  <c r="BT73" i="17"/>
  <c r="BT84" i="17"/>
  <c r="BT88" i="17"/>
  <c r="BT83" i="17"/>
  <c r="BW18" i="17"/>
  <c r="BV5" i="17"/>
  <c r="BV3" i="17"/>
  <c r="BT26" i="17"/>
  <c r="BT70" i="17"/>
  <c r="BT78" i="17"/>
  <c r="BT85" i="17"/>
  <c r="BS14" i="17"/>
  <c r="BS13" i="17" l="1"/>
  <c r="BM17" i="11"/>
  <c r="BM13" i="10" s="1"/>
  <c r="BK65" i="10"/>
  <c r="BK87" i="10" s="1"/>
  <c r="G91" i="9" s="1"/>
  <c r="BR61" i="10"/>
  <c r="BT14" i="17"/>
  <c r="BR16" i="17"/>
  <c r="BL64" i="10" s="1"/>
  <c r="BL65" i="10" s="1"/>
  <c r="BU57" i="17"/>
  <c r="BU69" i="17"/>
  <c r="BU77" i="17"/>
  <c r="BU87" i="17"/>
  <c r="BV68" i="17"/>
  <c r="BV53" i="17"/>
  <c r="BV40" i="17"/>
  <c r="BV48" i="17"/>
  <c r="BV30" i="17"/>
  <c r="BV31" i="17"/>
  <c r="BV29" i="17"/>
  <c r="BV27" i="17"/>
  <c r="BV19" i="17"/>
  <c r="BV6" i="17"/>
  <c r="BV4" i="17" s="1"/>
  <c r="BV7" i="17"/>
  <c r="BV33" i="17"/>
  <c r="BV28" i="17"/>
  <c r="BV24" i="17"/>
  <c r="BV38" i="17"/>
  <c r="BV34" i="17"/>
  <c r="BV26" i="17"/>
  <c r="BV23" i="17"/>
  <c r="BV21" i="17"/>
  <c r="BV47" i="17"/>
  <c r="BV35" i="17"/>
  <c r="BV32" i="17"/>
  <c r="BV50" i="17"/>
  <c r="BV42" i="17"/>
  <c r="BV49" i="17"/>
  <c r="BV56" i="17"/>
  <c r="BV51" i="17"/>
  <c r="BV45" i="17"/>
  <c r="BV46" i="17"/>
  <c r="BV41" i="17"/>
  <c r="BV57" i="17"/>
  <c r="BV59" i="17"/>
  <c r="BV60" i="17"/>
  <c r="BV61" i="17"/>
  <c r="BV58" i="17"/>
  <c r="BV55" i="17"/>
  <c r="BU55" i="17"/>
  <c r="BU75" i="17"/>
  <c r="BU81" i="17"/>
  <c r="BU89" i="17"/>
  <c r="BX18" i="17"/>
  <c r="BW3" i="17"/>
  <c r="BW5" i="17"/>
  <c r="BU46" i="17"/>
  <c r="BU53" i="17"/>
  <c r="BU72" i="17"/>
  <c r="BU79" i="17"/>
  <c r="BU86" i="17"/>
  <c r="BU44" i="17"/>
  <c r="BU58" i="17"/>
  <c r="BU76" i="17"/>
  <c r="BU82" i="17"/>
  <c r="BU88" i="17"/>
  <c r="BU74" i="17"/>
  <c r="BU84" i="17"/>
  <c r="BU34" i="17"/>
  <c r="BU52" i="17"/>
  <c r="BU68" i="17"/>
  <c r="BU73" i="17"/>
  <c r="BU83" i="17"/>
  <c r="BU37" i="17"/>
  <c r="BU49" i="17"/>
  <c r="BU70" i="17"/>
  <c r="BU78" i="17"/>
  <c r="BU85" i="17"/>
  <c r="BU33" i="17"/>
  <c r="BU21" i="17"/>
  <c r="BU36" i="17"/>
  <c r="BU54" i="17"/>
  <c r="BU67" i="17"/>
  <c r="BU80" i="17"/>
  <c r="BU90" i="17"/>
  <c r="BT13" i="17" l="1"/>
  <c r="BN17" i="11"/>
  <c r="BN13" i="10" s="1"/>
  <c r="BL87" i="10"/>
  <c r="BS61" i="10"/>
  <c r="BU14" i="17"/>
  <c r="BS16" i="17"/>
  <c r="BM64" i="10" s="1"/>
  <c r="BM65" i="10" s="1"/>
  <c r="BM87" i="10" s="1"/>
  <c r="BV64" i="17"/>
  <c r="BV75" i="17"/>
  <c r="BV77" i="17"/>
  <c r="BV87" i="17"/>
  <c r="BW71" i="17"/>
  <c r="BW66" i="17"/>
  <c r="BW52" i="17"/>
  <c r="BW36" i="17"/>
  <c r="BW39" i="17"/>
  <c r="BW27" i="17"/>
  <c r="BW32" i="17"/>
  <c r="BW19" i="17"/>
  <c r="BW24" i="17"/>
  <c r="BW22" i="17"/>
  <c r="BW7" i="17"/>
  <c r="BW6" i="17"/>
  <c r="BW4" i="17" s="1"/>
  <c r="BW20" i="17"/>
  <c r="BW34" i="17"/>
  <c r="BW21" i="17"/>
  <c r="BW23" i="17"/>
  <c r="BW38" i="17"/>
  <c r="BW25" i="17"/>
  <c r="BW26" i="17"/>
  <c r="BW28" i="17"/>
  <c r="BW35" i="17"/>
  <c r="BW33" i="17"/>
  <c r="BW42" i="17"/>
  <c r="BW44" i="17"/>
  <c r="BW51" i="17"/>
  <c r="BW48" i="17"/>
  <c r="BW56" i="17"/>
  <c r="BW47" i="17"/>
  <c r="BW54" i="17"/>
  <c r="BW43" i="17"/>
  <c r="BW41" i="17"/>
  <c r="BW49" i="17"/>
  <c r="BW45" i="17"/>
  <c r="BW50" i="17"/>
  <c r="BW57" i="17"/>
  <c r="BW58" i="17"/>
  <c r="BW59" i="17"/>
  <c r="BW60" i="17"/>
  <c r="BW61" i="17"/>
  <c r="BW55" i="17"/>
  <c r="BV65" i="17"/>
  <c r="BV72" i="17"/>
  <c r="BV85" i="17"/>
  <c r="BV89" i="17"/>
  <c r="BV43" i="17"/>
  <c r="BV63" i="17"/>
  <c r="BV76" i="17"/>
  <c r="BV82" i="17"/>
  <c r="BV86" i="17"/>
  <c r="BV52" i="17"/>
  <c r="BV71" i="17"/>
  <c r="BV74" i="17"/>
  <c r="BV84" i="17"/>
  <c r="BY18" i="17"/>
  <c r="BX5" i="17"/>
  <c r="BX3" i="17"/>
  <c r="BV73" i="17"/>
  <c r="BV81" i="17"/>
  <c r="BV37" i="17"/>
  <c r="BV54" i="17"/>
  <c r="BV70" i="17"/>
  <c r="BV79" i="17"/>
  <c r="BV83" i="17"/>
  <c r="BV25" i="17"/>
  <c r="BV39" i="17"/>
  <c r="BV62" i="17"/>
  <c r="BV67" i="17"/>
  <c r="BV78" i="17"/>
  <c r="BV88" i="17"/>
  <c r="BV44" i="17"/>
  <c r="BV20" i="17"/>
  <c r="BV22" i="17"/>
  <c r="BV36" i="17"/>
  <c r="BV66" i="17"/>
  <c r="BV69" i="17"/>
  <c r="BV80" i="17"/>
  <c r="BV90" i="17"/>
  <c r="BU13" i="17" l="1"/>
  <c r="BO17" i="11"/>
  <c r="BO13" i="10" s="1"/>
  <c r="BT61" i="10"/>
  <c r="BV14" i="17"/>
  <c r="BT16" i="17"/>
  <c r="BN64" i="10" s="1"/>
  <c r="BN65" i="10" s="1"/>
  <c r="BN87" i="10" s="1"/>
  <c r="BW73" i="17"/>
  <c r="BW77" i="17"/>
  <c r="BW87" i="17"/>
  <c r="BX7" i="17"/>
  <c r="BX6" i="17"/>
  <c r="BX4" i="17" s="1"/>
  <c r="BX22" i="17"/>
  <c r="BX26" i="17"/>
  <c r="BX35" i="17"/>
  <c r="BX38" i="17"/>
  <c r="BX37" i="17"/>
  <c r="BX24" i="17"/>
  <c r="BX19" i="17"/>
  <c r="BX27" i="17"/>
  <c r="BX29" i="17"/>
  <c r="BX42" i="17"/>
  <c r="BX33" i="17"/>
  <c r="BX47" i="17"/>
  <c r="BX49" i="17"/>
  <c r="BX43" i="17"/>
  <c r="BX51" i="17"/>
  <c r="BX56" i="17"/>
  <c r="BX44" i="17"/>
  <c r="BX46" i="17"/>
  <c r="BX45" i="17"/>
  <c r="BX50" i="17"/>
  <c r="BX54" i="17"/>
  <c r="BX58" i="17"/>
  <c r="BX55" i="17"/>
  <c r="BW64" i="17"/>
  <c r="BW75" i="17"/>
  <c r="BW85" i="17"/>
  <c r="BW89" i="17"/>
  <c r="BZ18" i="17"/>
  <c r="BY5" i="17"/>
  <c r="BY3" i="17"/>
  <c r="BW40" i="17"/>
  <c r="BW65" i="17"/>
  <c r="BW72" i="17"/>
  <c r="BW82" i="17"/>
  <c r="BW86" i="17"/>
  <c r="BW46" i="17"/>
  <c r="BW69" i="17"/>
  <c r="BW76" i="17"/>
  <c r="BW84" i="17"/>
  <c r="BW74" i="17"/>
  <c r="BW81" i="17"/>
  <c r="BW31" i="17"/>
  <c r="BW53" i="17"/>
  <c r="BW68" i="17"/>
  <c r="BW79" i="17"/>
  <c r="BW83" i="17"/>
  <c r="BW30" i="17"/>
  <c r="BW63" i="17"/>
  <c r="BW70" i="17"/>
  <c r="BW78" i="17"/>
  <c r="BW88" i="17"/>
  <c r="BW29" i="17"/>
  <c r="BW37" i="17"/>
  <c r="BW62" i="17"/>
  <c r="BW67" i="17"/>
  <c r="BW80" i="17"/>
  <c r="BW90" i="17"/>
  <c r="BV13" i="17" l="1"/>
  <c r="BP17" i="11"/>
  <c r="BP13" i="10" s="1"/>
  <c r="BU61" i="10"/>
  <c r="BU16" i="17"/>
  <c r="BW14" i="17"/>
  <c r="BX41" i="17"/>
  <c r="BX64" i="17"/>
  <c r="BX67" i="17"/>
  <c r="BX79" i="17"/>
  <c r="BX86" i="17"/>
  <c r="BX32" i="17"/>
  <c r="BX48" i="17"/>
  <c r="BX65" i="17"/>
  <c r="BX73" i="17"/>
  <c r="BX78" i="17"/>
  <c r="BX88" i="17"/>
  <c r="BX34" i="17"/>
  <c r="BX52" i="17"/>
  <c r="BX63" i="17"/>
  <c r="BX75" i="17"/>
  <c r="BX80" i="17"/>
  <c r="BX90" i="17"/>
  <c r="BX23" i="17"/>
  <c r="BX31" i="17"/>
  <c r="BX53" i="17"/>
  <c r="BX62" i="17"/>
  <c r="BX72" i="17"/>
  <c r="BX83" i="17"/>
  <c r="BX87" i="17"/>
  <c r="BY7" i="17"/>
  <c r="BY6" i="17"/>
  <c r="BY4" i="17" s="1"/>
  <c r="BY20" i="17"/>
  <c r="BY33" i="17"/>
  <c r="BY29" i="17"/>
  <c r="BY19" i="17"/>
  <c r="BY38" i="17"/>
  <c r="BY25" i="17"/>
  <c r="BY37" i="17"/>
  <c r="BY27" i="17"/>
  <c r="BY46" i="17"/>
  <c r="BY45" i="17"/>
  <c r="BY56" i="17"/>
  <c r="BY51" i="17"/>
  <c r="BY41" i="17"/>
  <c r="BY49" i="17"/>
  <c r="BY39" i="17"/>
  <c r="BY50" i="17"/>
  <c r="BY44" i="17"/>
  <c r="BY47" i="17"/>
  <c r="BX57" i="17"/>
  <c r="BX66" i="17"/>
  <c r="BX76" i="17"/>
  <c r="BX85" i="17"/>
  <c r="BX89" i="17"/>
  <c r="CA18" i="17"/>
  <c r="BZ3" i="17"/>
  <c r="BZ5" i="17"/>
  <c r="BX25" i="17"/>
  <c r="BX59" i="17"/>
  <c r="BX69" i="17"/>
  <c r="BX74" i="17"/>
  <c r="BX82" i="17"/>
  <c r="BX21" i="17"/>
  <c r="BX30" i="17"/>
  <c r="BX40" i="17"/>
  <c r="BX61" i="17"/>
  <c r="BX68" i="17"/>
  <c r="BX71" i="17"/>
  <c r="BX84" i="17"/>
  <c r="BX36" i="17"/>
  <c r="BX28" i="17"/>
  <c r="BX20" i="17"/>
  <c r="BX39" i="17"/>
  <c r="BX60" i="17"/>
  <c r="BX70" i="17"/>
  <c r="BX77" i="17"/>
  <c r="BX81" i="17"/>
  <c r="BW13" i="17" l="1"/>
  <c r="BQ17" i="11"/>
  <c r="BQ13" i="10" s="1"/>
  <c r="BV16" i="17"/>
  <c r="BP64" i="10" s="1"/>
  <c r="BP65" i="10" s="1"/>
  <c r="BO64" i="10"/>
  <c r="BO65" i="10" s="1"/>
  <c r="BO87" i="10" s="1"/>
  <c r="BV61" i="10"/>
  <c r="BX14" i="17"/>
  <c r="BY30" i="17"/>
  <c r="BY59" i="17"/>
  <c r="BY67" i="17"/>
  <c r="BY76" i="17"/>
  <c r="BY82" i="17"/>
  <c r="BY61" i="17"/>
  <c r="BY69" i="17"/>
  <c r="BY74" i="17"/>
  <c r="BY84" i="17"/>
  <c r="BY21" i="17"/>
  <c r="BY53" i="17"/>
  <c r="BY60" i="17"/>
  <c r="BY71" i="17"/>
  <c r="BY80" i="17"/>
  <c r="BY81" i="17"/>
  <c r="BY24" i="17"/>
  <c r="BY23" i="17"/>
  <c r="BY48" i="17"/>
  <c r="BY64" i="17"/>
  <c r="BY68" i="17"/>
  <c r="BY77" i="17"/>
  <c r="BY89" i="17"/>
  <c r="BY52" i="17"/>
  <c r="BY65" i="17"/>
  <c r="BY70" i="17"/>
  <c r="BY79" i="17"/>
  <c r="BY86" i="17"/>
  <c r="BY42" i="17"/>
  <c r="BY28" i="17"/>
  <c r="BY22" i="17"/>
  <c r="BY57" i="17"/>
  <c r="BY63" i="17"/>
  <c r="BY73" i="17"/>
  <c r="BY78" i="17"/>
  <c r="BY88" i="17"/>
  <c r="CA5" i="17"/>
  <c r="CA3" i="17"/>
  <c r="CB18" i="17"/>
  <c r="BY43" i="17"/>
  <c r="BY36" i="17"/>
  <c r="BY35" i="17"/>
  <c r="BY32" i="17"/>
  <c r="BY55" i="17"/>
  <c r="BY62" i="17"/>
  <c r="BY75" i="17"/>
  <c r="BY83" i="17"/>
  <c r="BY90" i="17"/>
  <c r="BZ74" i="17"/>
  <c r="BZ57" i="17"/>
  <c r="BZ7" i="17"/>
  <c r="BZ24" i="17"/>
  <c r="BZ6" i="17"/>
  <c r="BZ4" i="17" s="1"/>
  <c r="BZ19" i="17"/>
  <c r="BZ35" i="17"/>
  <c r="BZ21" i="17"/>
  <c r="BZ32" i="17"/>
  <c r="BZ29" i="17"/>
  <c r="BZ23" i="17"/>
  <c r="BZ26" i="17"/>
  <c r="BZ37" i="17"/>
  <c r="BZ25" i="17"/>
  <c r="BZ33" i="17"/>
  <c r="BZ36" i="17"/>
  <c r="BZ31" i="17"/>
  <c r="BZ30" i="17"/>
  <c r="BZ42" i="17"/>
  <c r="BZ40" i="17"/>
  <c r="BZ51" i="17"/>
  <c r="BZ46" i="17"/>
  <c r="BZ45" i="17"/>
  <c r="BZ43" i="17"/>
  <c r="BZ41" i="17"/>
  <c r="BZ49" i="17"/>
  <c r="BZ56" i="17"/>
  <c r="BZ47" i="17"/>
  <c r="BZ39" i="17"/>
  <c r="BZ44" i="17"/>
  <c r="BZ50" i="17"/>
  <c r="BZ54" i="17"/>
  <c r="BZ55" i="17"/>
  <c r="BZ62" i="17"/>
  <c r="BZ63" i="17"/>
  <c r="BZ64" i="17"/>
  <c r="BZ65" i="17"/>
  <c r="BZ66" i="17"/>
  <c r="BY54" i="17"/>
  <c r="BY40" i="17"/>
  <c r="BY26" i="17"/>
  <c r="BY34" i="17"/>
  <c r="BY31" i="17"/>
  <c r="BY58" i="17"/>
  <c r="BY66" i="17"/>
  <c r="BY72" i="17"/>
  <c r="BY85" i="17"/>
  <c r="BY87" i="17"/>
  <c r="BX13" i="17" l="1"/>
  <c r="BR17" i="11"/>
  <c r="BR13" i="10" s="1"/>
  <c r="BP87" i="10"/>
  <c r="BW61" i="10"/>
  <c r="BY14" i="17"/>
  <c r="BW16" i="17"/>
  <c r="BQ64" i="10" s="1"/>
  <c r="BQ65" i="10" s="1"/>
  <c r="BQ87" i="10" s="1"/>
  <c r="BZ48" i="17"/>
  <c r="BZ67" i="17"/>
  <c r="BZ76" i="17"/>
  <c r="BZ82" i="17"/>
  <c r="CB3" i="17"/>
  <c r="CB5" i="17"/>
  <c r="CC18" i="17"/>
  <c r="BZ52" i="17"/>
  <c r="BZ69" i="17"/>
  <c r="BZ80" i="17"/>
  <c r="BZ84" i="17"/>
  <c r="BZ28" i="17"/>
  <c r="BZ58" i="17"/>
  <c r="BZ71" i="17"/>
  <c r="BZ77" i="17"/>
  <c r="BZ89" i="17"/>
  <c r="BZ22" i="17"/>
  <c r="BZ59" i="17"/>
  <c r="BZ68" i="17"/>
  <c r="BZ79" i="17"/>
  <c r="BZ86" i="17"/>
  <c r="CA7" i="17"/>
  <c r="CA6" i="17"/>
  <c r="CA4" i="17" s="1"/>
  <c r="CA20" i="17"/>
  <c r="CA30" i="17"/>
  <c r="CA53" i="17"/>
  <c r="CA44" i="17"/>
  <c r="CA46" i="17"/>
  <c r="CA45" i="17"/>
  <c r="CA54" i="17"/>
  <c r="CA50" i="17"/>
  <c r="CA48" i="17"/>
  <c r="CA66" i="17"/>
  <c r="CA56" i="17"/>
  <c r="BZ78" i="17"/>
  <c r="BZ88" i="17"/>
  <c r="BZ27" i="17"/>
  <c r="BZ61" i="17"/>
  <c r="BZ73" i="17"/>
  <c r="BZ81" i="17"/>
  <c r="BZ90" i="17"/>
  <c r="BZ34" i="17"/>
  <c r="BZ60" i="17"/>
  <c r="BZ75" i="17"/>
  <c r="BZ83" i="17"/>
  <c r="BZ87" i="17"/>
  <c r="BZ38" i="17"/>
  <c r="BZ20" i="17"/>
  <c r="BZ53" i="17"/>
  <c r="BZ70" i="17"/>
  <c r="BZ72" i="17"/>
  <c r="BZ85" i="17"/>
  <c r="BY13" i="17" l="1"/>
  <c r="BS17" i="11"/>
  <c r="BS13" i="10" s="1"/>
  <c r="BX61" i="10"/>
  <c r="BX16" i="17"/>
  <c r="BR64" i="10" s="1"/>
  <c r="BR65" i="10" s="1"/>
  <c r="BR87" i="10" s="1"/>
  <c r="BZ14" i="17"/>
  <c r="CA36" i="17"/>
  <c r="CA21" i="17"/>
  <c r="CA24" i="17"/>
  <c r="CA55" i="17"/>
  <c r="CA62" i="17"/>
  <c r="CA75" i="17"/>
  <c r="CA81" i="17"/>
  <c r="CA90" i="17"/>
  <c r="CC5" i="17"/>
  <c r="CC3" i="17"/>
  <c r="CD18" i="17"/>
  <c r="CA22" i="17"/>
  <c r="CA37" i="17"/>
  <c r="CA27" i="17"/>
  <c r="CA60" i="17"/>
  <c r="CA70" i="17"/>
  <c r="CA72" i="17"/>
  <c r="CA83" i="17"/>
  <c r="CB7" i="17"/>
  <c r="CB6" i="17"/>
  <c r="CB4" i="17" s="1"/>
  <c r="CB38" i="17"/>
  <c r="CB34" i="17"/>
  <c r="CB28" i="17"/>
  <c r="CB24" i="17"/>
  <c r="CB25" i="17"/>
  <c r="CB26" i="17"/>
  <c r="CB36" i="17"/>
  <c r="CB37" i="17"/>
  <c r="CB47" i="17"/>
  <c r="CB42" i="17"/>
  <c r="CB45" i="17"/>
  <c r="CB54" i="17"/>
  <c r="CB52" i="17"/>
  <c r="CB44" i="17"/>
  <c r="CB56" i="17"/>
  <c r="CB61" i="17"/>
  <c r="CB58" i="17"/>
  <c r="CB59" i="17"/>
  <c r="CB62" i="17"/>
  <c r="CB63" i="17"/>
  <c r="CB64" i="17"/>
  <c r="CB65" i="17"/>
  <c r="CB66" i="17"/>
  <c r="CA47" i="17"/>
  <c r="CA23" i="17"/>
  <c r="CA19" i="17"/>
  <c r="CA35" i="17"/>
  <c r="CA58" i="17"/>
  <c r="CA67" i="17"/>
  <c r="CA78" i="17"/>
  <c r="CA85" i="17"/>
  <c r="CA52" i="17"/>
  <c r="CA38" i="17"/>
  <c r="CA25" i="17"/>
  <c r="CA40" i="17"/>
  <c r="CA59" i="17"/>
  <c r="CA69" i="17"/>
  <c r="CA80" i="17"/>
  <c r="CA82" i="17"/>
  <c r="CA41" i="17"/>
  <c r="CA57" i="17"/>
  <c r="CA71" i="17"/>
  <c r="CA77" i="17"/>
  <c r="CA87" i="17"/>
  <c r="CA32" i="17"/>
  <c r="CA42" i="17"/>
  <c r="CA61" i="17"/>
  <c r="CA68" i="17"/>
  <c r="CA79" i="17"/>
  <c r="CA89" i="17"/>
  <c r="CA49" i="17"/>
  <c r="CA33" i="17"/>
  <c r="CA26" i="17"/>
  <c r="CA28" i="17"/>
  <c r="CA39" i="17"/>
  <c r="CA64" i="17"/>
  <c r="CA74" i="17"/>
  <c r="CA76" i="17"/>
  <c r="CA86" i="17"/>
  <c r="CA65" i="17"/>
  <c r="CA51" i="17"/>
  <c r="CA31" i="17"/>
  <c r="CA29" i="17"/>
  <c r="CA34" i="17"/>
  <c r="CA43" i="17"/>
  <c r="CA63" i="17"/>
  <c r="CA73" i="17"/>
  <c r="CA84" i="17"/>
  <c r="CA88" i="17"/>
  <c r="BZ13" i="17" l="1"/>
  <c r="BT17" i="11"/>
  <c r="BT13" i="10" s="1"/>
  <c r="BY61" i="10"/>
  <c r="BY16" i="17"/>
  <c r="BS64" i="10" s="1"/>
  <c r="BS65" i="10" s="1"/>
  <c r="BS87" i="10" s="1"/>
  <c r="CB40" i="17"/>
  <c r="CB48" i="17"/>
  <c r="CB71" i="17"/>
  <c r="CB79" i="17"/>
  <c r="CB87" i="17"/>
  <c r="CB31" i="17"/>
  <c r="CB53" i="17"/>
  <c r="CB72" i="17"/>
  <c r="CB76" i="17"/>
  <c r="CB89" i="17"/>
  <c r="CB20" i="17"/>
  <c r="CB30" i="17"/>
  <c r="CB55" i="17"/>
  <c r="CB74" i="17"/>
  <c r="CB84" i="17"/>
  <c r="CB86" i="17"/>
  <c r="CB23" i="17"/>
  <c r="CB19" i="17"/>
  <c r="CB41" i="17"/>
  <c r="CB57" i="17"/>
  <c r="CB73" i="17"/>
  <c r="CB81" i="17"/>
  <c r="CB88" i="17"/>
  <c r="CB43" i="17"/>
  <c r="CB68" i="17"/>
  <c r="CB75" i="17"/>
  <c r="CB83" i="17"/>
  <c r="CB21" i="17"/>
  <c r="CB46" i="17"/>
  <c r="CB70" i="17"/>
  <c r="CB78" i="17"/>
  <c r="CB85" i="17"/>
  <c r="CE18" i="17"/>
  <c r="CD5" i="17"/>
  <c r="CD3" i="17"/>
  <c r="CB49" i="17"/>
  <c r="CB33" i="17"/>
  <c r="CB29" i="17"/>
  <c r="CB32" i="17"/>
  <c r="CB39" i="17"/>
  <c r="CB67" i="17"/>
  <c r="CB80" i="17"/>
  <c r="CB82" i="17"/>
  <c r="CA14" i="17"/>
  <c r="CB60" i="17"/>
  <c r="CB51" i="17"/>
  <c r="CB22" i="17"/>
  <c r="CB35" i="17"/>
  <c r="CB27" i="17"/>
  <c r="CB50" i="17"/>
  <c r="CB69" i="17"/>
  <c r="CB77" i="17"/>
  <c r="CB90" i="17"/>
  <c r="CC73" i="17"/>
  <c r="CC70" i="17"/>
  <c r="CC45" i="17"/>
  <c r="CC6" i="17"/>
  <c r="CC4" i="17" s="1"/>
  <c r="CC33" i="17"/>
  <c r="CC28" i="17"/>
  <c r="CC26" i="17"/>
  <c r="CC7" i="17"/>
  <c r="CC23" i="17"/>
  <c r="CC32" i="17"/>
  <c r="CC37" i="17"/>
  <c r="CC21" i="17"/>
  <c r="CC36" i="17"/>
  <c r="CC34" i="17"/>
  <c r="CC47" i="17"/>
  <c r="CC53" i="17"/>
  <c r="CC52" i="17"/>
  <c r="CC50" i="17"/>
  <c r="CC54" i="17"/>
  <c r="CC39" i="17"/>
  <c r="CC51" i="17"/>
  <c r="CC42" i="17"/>
  <c r="CC44" i="17"/>
  <c r="CC59" i="17"/>
  <c r="CC66" i="17"/>
  <c r="CC58" i="17"/>
  <c r="CC60" i="17"/>
  <c r="CC64" i="17"/>
  <c r="CC61" i="17"/>
  <c r="CC62" i="17"/>
  <c r="CC63" i="17"/>
  <c r="CC65" i="17"/>
  <c r="CA13" i="17" l="1"/>
  <c r="BU17" i="11"/>
  <c r="BU13" i="10" s="1"/>
  <c r="BZ61" i="10"/>
  <c r="BZ16" i="17"/>
  <c r="BT64" i="10" s="1"/>
  <c r="BT65" i="10" s="1"/>
  <c r="BT87" i="10" s="1"/>
  <c r="CC55" i="17"/>
  <c r="CC72" i="17"/>
  <c r="CC82" i="17"/>
  <c r="CC88" i="17"/>
  <c r="CC41" i="17"/>
  <c r="CC68" i="17"/>
  <c r="CC74" i="17"/>
  <c r="CC84" i="17"/>
  <c r="CC83" i="17"/>
  <c r="CC29" i="17"/>
  <c r="CC22" i="17"/>
  <c r="CC43" i="17"/>
  <c r="CC67" i="17"/>
  <c r="CC78" i="17"/>
  <c r="CC85" i="17"/>
  <c r="CC40" i="17"/>
  <c r="CC69" i="17"/>
  <c r="CC80" i="17"/>
  <c r="CC90" i="17"/>
  <c r="CC27" i="17"/>
  <c r="CC20" i="17"/>
  <c r="CC24" i="17"/>
  <c r="CC49" i="17"/>
  <c r="CC71" i="17"/>
  <c r="CC77" i="17"/>
  <c r="CC87" i="17"/>
  <c r="CD77" i="17"/>
  <c r="CD75" i="17"/>
  <c r="CD70" i="17"/>
  <c r="CD64" i="17"/>
  <c r="CD65" i="17"/>
  <c r="CD66" i="17"/>
  <c r="CD53" i="17"/>
  <c r="CD35" i="17"/>
  <c r="CD33" i="17"/>
  <c r="CD36" i="17"/>
  <c r="CD22" i="17"/>
  <c r="CD7" i="17"/>
  <c r="CD24" i="17"/>
  <c r="CD6" i="17"/>
  <c r="CD4" i="17" s="1"/>
  <c r="CD20" i="17"/>
  <c r="CD21" i="17"/>
  <c r="CD25" i="17"/>
  <c r="CD32" i="17"/>
  <c r="CD28" i="17"/>
  <c r="CD19" i="17"/>
  <c r="CD38" i="17"/>
  <c r="CD29" i="17"/>
  <c r="CD31" i="17"/>
  <c r="CD30" i="17"/>
  <c r="CD37" i="17"/>
  <c r="CD34" i="17"/>
  <c r="CD27" i="17"/>
  <c r="CD40" i="17"/>
  <c r="CD48" i="17"/>
  <c r="CD56" i="17"/>
  <c r="CD50" i="17"/>
  <c r="CD45" i="17"/>
  <c r="CD46" i="17"/>
  <c r="CD44" i="17"/>
  <c r="CD47" i="17"/>
  <c r="CD39" i="17"/>
  <c r="CD41" i="17"/>
  <c r="CD42" i="17"/>
  <c r="CD51" i="17"/>
  <c r="CD57" i="17"/>
  <c r="CD59" i="17"/>
  <c r="CD58" i="17"/>
  <c r="CD60" i="17"/>
  <c r="CD55" i="17"/>
  <c r="CD61" i="17"/>
  <c r="CC46" i="17"/>
  <c r="CC30" i="17"/>
  <c r="CC19" i="17"/>
  <c r="CC35" i="17"/>
  <c r="CC48" i="17"/>
  <c r="CC75" i="17"/>
  <c r="CC81" i="17"/>
  <c r="CC89" i="17"/>
  <c r="CF18" i="17"/>
  <c r="CE5" i="17"/>
  <c r="CE3" i="17"/>
  <c r="CB14" i="17"/>
  <c r="CC56" i="17"/>
  <c r="CC38" i="17"/>
  <c r="CC25" i="17"/>
  <c r="CC31" i="17"/>
  <c r="CC57" i="17"/>
  <c r="CC76" i="17"/>
  <c r="CC79" i="17"/>
  <c r="CC86" i="17"/>
  <c r="CB13" i="17" l="1"/>
  <c r="BV17" i="11"/>
  <c r="BV13" i="10" s="1"/>
  <c r="CA61" i="10"/>
  <c r="CA16" i="17"/>
  <c r="CD79" i="17"/>
  <c r="CD83" i="17"/>
  <c r="CE75" i="17"/>
  <c r="CE68" i="17"/>
  <c r="CE63" i="17"/>
  <c r="CE65" i="17"/>
  <c r="CE66" i="17"/>
  <c r="CE53" i="17"/>
  <c r="CE45" i="17"/>
  <c r="CE36" i="17"/>
  <c r="CE27" i="17"/>
  <c r="CE22" i="17"/>
  <c r="CE26" i="17"/>
  <c r="CE6" i="17"/>
  <c r="CE4" i="17" s="1"/>
  <c r="CE19" i="17"/>
  <c r="CE21" i="17"/>
  <c r="CE7" i="17"/>
  <c r="CE29" i="17"/>
  <c r="CE24" i="17"/>
  <c r="CE23" i="17"/>
  <c r="CE20" i="17"/>
  <c r="CE35" i="17"/>
  <c r="CE25" i="17"/>
  <c r="CE33" i="17"/>
  <c r="CE32" i="17"/>
  <c r="CE31" i="17"/>
  <c r="CE38" i="17"/>
  <c r="CE34" i="17"/>
  <c r="CE28" i="17"/>
  <c r="CE37" i="17"/>
  <c r="CE48" i="17"/>
  <c r="CE46" i="17"/>
  <c r="CE40" i="17"/>
  <c r="CE47" i="17"/>
  <c r="CE54" i="17"/>
  <c r="CE43" i="17"/>
  <c r="CE51" i="17"/>
  <c r="CE42" i="17"/>
  <c r="CE41" i="17"/>
  <c r="CE44" i="17"/>
  <c r="CE50" i="17"/>
  <c r="CE56" i="17"/>
  <c r="CE58" i="17"/>
  <c r="CE55" i="17"/>
  <c r="CE59" i="17"/>
  <c r="CE60" i="17"/>
  <c r="CE61" i="17"/>
  <c r="CE57" i="17"/>
  <c r="CC14" i="17"/>
  <c r="CD67" i="17"/>
  <c r="CD78" i="17"/>
  <c r="CD88" i="17"/>
  <c r="CD69" i="17"/>
  <c r="CD80" i="17"/>
  <c r="CD90" i="17"/>
  <c r="CD87" i="17"/>
  <c r="CD43" i="17"/>
  <c r="CD63" i="17"/>
  <c r="CD76" i="17"/>
  <c r="CD85" i="17"/>
  <c r="CD89" i="17"/>
  <c r="CG18" i="17"/>
  <c r="CF5" i="17"/>
  <c r="CF3" i="17"/>
  <c r="CD49" i="17"/>
  <c r="CD62" i="17"/>
  <c r="CD72" i="17"/>
  <c r="CD82" i="17"/>
  <c r="CD86" i="17"/>
  <c r="CD52" i="17"/>
  <c r="CD71" i="17"/>
  <c r="CD74" i="17"/>
  <c r="CD84" i="17"/>
  <c r="CD23" i="17"/>
  <c r="CD26" i="17"/>
  <c r="CD54" i="17"/>
  <c r="CD68" i="17"/>
  <c r="CD73" i="17"/>
  <c r="CD81" i="17"/>
  <c r="CC13" i="17" l="1"/>
  <c r="BW17" i="11"/>
  <c r="BW13" i="10" s="1"/>
  <c r="H20" i="9" s="1"/>
  <c r="BU64" i="10"/>
  <c r="BU65" i="10" s="1"/>
  <c r="BU87" i="10" s="1"/>
  <c r="CB16" i="17"/>
  <c r="BV64" i="10" s="1"/>
  <c r="BV65" i="10" s="1"/>
  <c r="CB61" i="10"/>
  <c r="CD14" i="17"/>
  <c r="CE79" i="17"/>
  <c r="CE83" i="17"/>
  <c r="CE70" i="17"/>
  <c r="CE78" i="17"/>
  <c r="CE88" i="17"/>
  <c r="CE67" i="17"/>
  <c r="CE80" i="17"/>
  <c r="CE90" i="17"/>
  <c r="CE64" i="17"/>
  <c r="CE73" i="17"/>
  <c r="CE77" i="17"/>
  <c r="CE87" i="17"/>
  <c r="CE85" i="17"/>
  <c r="CE89" i="17"/>
  <c r="CH18" i="17"/>
  <c r="CG5" i="17"/>
  <c r="CG3" i="17"/>
  <c r="CE39" i="17"/>
  <c r="CE62" i="17"/>
  <c r="CE76" i="17"/>
  <c r="CE82" i="17"/>
  <c r="CE86" i="17"/>
  <c r="CF65" i="17"/>
  <c r="CF54" i="17"/>
  <c r="CF39" i="17"/>
  <c r="CF37" i="17"/>
  <c r="CF21" i="17"/>
  <c r="CF7" i="17"/>
  <c r="CF22" i="17"/>
  <c r="CF6" i="17"/>
  <c r="CF4" i="17" s="1"/>
  <c r="CF23" i="17"/>
  <c r="CF20" i="17"/>
  <c r="CF24" i="17"/>
  <c r="CF19" i="17"/>
  <c r="CF34" i="17"/>
  <c r="CF32" i="17"/>
  <c r="CF38" i="17"/>
  <c r="CF25" i="17"/>
  <c r="CF27" i="17"/>
  <c r="CF51" i="17"/>
  <c r="CF56" i="17"/>
  <c r="CF43" i="17"/>
  <c r="CF47" i="17"/>
  <c r="CF46" i="17"/>
  <c r="CF45" i="17"/>
  <c r="CF44" i="17"/>
  <c r="CF41" i="17"/>
  <c r="CF48" i="17"/>
  <c r="CF58" i="17"/>
  <c r="CF57" i="17"/>
  <c r="CF55" i="17"/>
  <c r="CE52" i="17"/>
  <c r="CE69" i="17"/>
  <c r="CE72" i="17"/>
  <c r="CE84" i="17"/>
  <c r="CE30" i="17"/>
  <c r="CE49" i="17"/>
  <c r="CE71" i="17"/>
  <c r="CE74" i="17"/>
  <c r="CE81" i="17"/>
  <c r="CD13" i="17" l="1"/>
  <c r="BX17" i="11"/>
  <c r="BX13" i="10" s="1"/>
  <c r="BV87" i="10"/>
  <c r="CC61" i="10"/>
  <c r="CC16" i="17"/>
  <c r="BW64" i="10" s="1"/>
  <c r="BW65" i="10" s="1"/>
  <c r="BW87" i="10" s="1"/>
  <c r="CE14" i="17"/>
  <c r="CF60" i="17"/>
  <c r="CF69" i="17"/>
  <c r="CF74" i="17"/>
  <c r="CF82" i="17"/>
  <c r="CI18" i="17"/>
  <c r="CH3" i="17"/>
  <c r="CH5" i="17"/>
  <c r="CF36" i="17"/>
  <c r="CF59" i="17"/>
  <c r="CF68" i="17"/>
  <c r="CF71" i="17"/>
  <c r="CF84" i="17"/>
  <c r="CF61" i="17"/>
  <c r="CF70" i="17"/>
  <c r="CF77" i="17"/>
  <c r="CF81" i="17"/>
  <c r="CF40" i="17"/>
  <c r="CF66" i="17"/>
  <c r="CF67" i="17"/>
  <c r="CF79" i="17"/>
  <c r="CF86" i="17"/>
  <c r="CF73" i="17"/>
  <c r="CF78" i="17"/>
  <c r="CF88" i="17"/>
  <c r="CF28" i="17"/>
  <c r="CF29" i="17"/>
  <c r="CF52" i="17"/>
  <c r="CF64" i="17"/>
  <c r="CF75" i="17"/>
  <c r="CF80" i="17"/>
  <c r="CF90" i="17"/>
  <c r="CF26" i="17"/>
  <c r="CF35" i="17"/>
  <c r="CF30" i="17"/>
  <c r="CF53" i="17"/>
  <c r="CF63" i="17"/>
  <c r="CF76" i="17"/>
  <c r="CF83" i="17"/>
  <c r="CF87" i="17"/>
  <c r="CF50" i="17"/>
  <c r="CF42" i="17"/>
  <c r="CF33" i="17"/>
  <c r="CF31" i="17"/>
  <c r="CF49" i="17"/>
  <c r="CF62" i="17"/>
  <c r="CF72" i="17"/>
  <c r="CF85" i="17"/>
  <c r="CF89" i="17"/>
  <c r="CG75" i="17"/>
  <c r="CG64" i="17"/>
  <c r="CG57" i="17"/>
  <c r="CG52" i="17"/>
  <c r="CG48" i="17"/>
  <c r="CG7" i="17"/>
  <c r="CG6" i="17"/>
  <c r="CG4" i="17" s="1"/>
  <c r="CG32" i="17"/>
  <c r="CG30" i="17"/>
  <c r="CG31" i="17"/>
  <c r="CG21" i="17"/>
  <c r="CG22" i="17"/>
  <c r="CG20" i="17"/>
  <c r="CG33" i="17"/>
  <c r="CG34" i="17"/>
  <c r="CG35" i="17"/>
  <c r="CG23" i="17"/>
  <c r="CG28" i="17"/>
  <c r="CG29" i="17"/>
  <c r="CG24" i="17"/>
  <c r="CG19" i="17"/>
  <c r="CG38" i="17"/>
  <c r="CG37" i="17"/>
  <c r="CG25" i="17"/>
  <c r="CG26" i="17"/>
  <c r="CG36" i="17"/>
  <c r="CG42" i="17"/>
  <c r="CG27" i="17"/>
  <c r="CG40" i="17"/>
  <c r="CG50" i="17"/>
  <c r="CG43" i="17"/>
  <c r="CG41" i="17"/>
  <c r="CG51" i="17"/>
  <c r="CG56" i="17"/>
  <c r="CG39" i="17"/>
  <c r="CG44" i="17"/>
  <c r="CG54" i="17"/>
  <c r="CG46" i="17"/>
  <c r="CG45" i="17"/>
  <c r="CG49" i="17"/>
  <c r="CE13" i="17" l="1"/>
  <c r="BY17" i="11"/>
  <c r="BY13" i="10" s="1"/>
  <c r="H91" i="9"/>
  <c r="H69" i="9"/>
  <c r="CD61" i="10"/>
  <c r="CD16" i="17"/>
  <c r="BX64" i="10" s="1"/>
  <c r="BX65" i="10" s="1"/>
  <c r="BX87" i="10" s="1"/>
  <c r="CF14" i="17"/>
  <c r="CG61" i="17"/>
  <c r="CG71" i="17"/>
  <c r="CG80" i="17"/>
  <c r="CG81" i="17"/>
  <c r="CH76" i="17"/>
  <c r="CH68" i="17"/>
  <c r="CH70" i="17"/>
  <c r="CH60" i="17"/>
  <c r="CH61" i="17"/>
  <c r="CH57" i="17"/>
  <c r="CH48" i="17"/>
  <c r="CH7" i="17"/>
  <c r="CH26" i="17"/>
  <c r="CH19" i="17"/>
  <c r="CH27" i="17"/>
  <c r="CH6" i="17"/>
  <c r="CH4" i="17" s="1"/>
  <c r="CH23" i="17"/>
  <c r="CH35" i="17"/>
  <c r="CH21" i="17"/>
  <c r="CH32" i="17"/>
  <c r="CH28" i="17"/>
  <c r="CH29" i="17"/>
  <c r="CH24" i="17"/>
  <c r="CH38" i="17"/>
  <c r="CH33" i="17"/>
  <c r="CH25" i="17"/>
  <c r="CH20" i="17"/>
  <c r="CH47" i="17"/>
  <c r="CH36" i="17"/>
  <c r="CH31" i="17"/>
  <c r="CH30" i="17"/>
  <c r="CH42" i="17"/>
  <c r="CH34" i="17"/>
  <c r="CH37" i="17"/>
  <c r="CH43" i="17"/>
  <c r="CH51" i="17"/>
  <c r="CH41" i="17"/>
  <c r="CH39" i="17"/>
  <c r="CH49" i="17"/>
  <c r="CH44" i="17"/>
  <c r="CH50" i="17"/>
  <c r="CH56" i="17"/>
  <c r="CH46" i="17"/>
  <c r="CH40" i="17"/>
  <c r="CH45" i="17"/>
  <c r="CH58" i="17"/>
  <c r="CH62" i="17"/>
  <c r="CH63" i="17"/>
  <c r="CH64" i="17"/>
  <c r="CH65" i="17"/>
  <c r="CH66" i="17"/>
  <c r="CH55" i="17"/>
  <c r="CG62" i="17"/>
  <c r="CG68" i="17"/>
  <c r="CG77" i="17"/>
  <c r="CG89" i="17"/>
  <c r="CG53" i="17"/>
  <c r="CG66" i="17"/>
  <c r="CG70" i="17"/>
  <c r="CG79" i="17"/>
  <c r="CG86" i="17"/>
  <c r="CI3" i="17"/>
  <c r="CJ18" i="17"/>
  <c r="CI5" i="17"/>
  <c r="CG55" i="17"/>
  <c r="CG65" i="17"/>
  <c r="CG73" i="17"/>
  <c r="CG78" i="17"/>
  <c r="CG88" i="17"/>
  <c r="CG83" i="17"/>
  <c r="CG90" i="17"/>
  <c r="CG60" i="17"/>
  <c r="CG63" i="17"/>
  <c r="CG76" i="17"/>
  <c r="CG85" i="17"/>
  <c r="CG87" i="17"/>
  <c r="CG59" i="17"/>
  <c r="CG67" i="17"/>
  <c r="CG72" i="17"/>
  <c r="CG82" i="17"/>
  <c r="CG47" i="17"/>
  <c r="CG58" i="17"/>
  <c r="CG69" i="17"/>
  <c r="CG74" i="17"/>
  <c r="CG84" i="17"/>
  <c r="CF13" i="17" l="1"/>
  <c r="BZ17" i="11"/>
  <c r="BZ13" i="10" s="1"/>
  <c r="CE61" i="10"/>
  <c r="CG14" i="17"/>
  <c r="CE16" i="17"/>
  <c r="BY64" i="10" s="1"/>
  <c r="BY65" i="10" s="1"/>
  <c r="BY87" i="10" s="1"/>
  <c r="CH79" i="17"/>
  <c r="CH86" i="17"/>
  <c r="CH74" i="17"/>
  <c r="CH78" i="17"/>
  <c r="CH88" i="17"/>
  <c r="CH73" i="17"/>
  <c r="CH81" i="17"/>
  <c r="CH90" i="17"/>
  <c r="CH59" i="17"/>
  <c r="CH75" i="17"/>
  <c r="CH83" i="17"/>
  <c r="CH87" i="17"/>
  <c r="CH85" i="17"/>
  <c r="CI85" i="17"/>
  <c r="CI78" i="17"/>
  <c r="CI67" i="17"/>
  <c r="CI70" i="17"/>
  <c r="CI64" i="17"/>
  <c r="CI62" i="17"/>
  <c r="CI61" i="17"/>
  <c r="CI58" i="17"/>
  <c r="CI57" i="17"/>
  <c r="CI55" i="17"/>
  <c r="CI43" i="17"/>
  <c r="CI37" i="17"/>
  <c r="CI33" i="17"/>
  <c r="CI29" i="17"/>
  <c r="CI27" i="17"/>
  <c r="CI24" i="17"/>
  <c r="CI19" i="17"/>
  <c r="CI6" i="17"/>
  <c r="CI4" i="17" s="1"/>
  <c r="CI7" i="17"/>
  <c r="CI28" i="17"/>
  <c r="CI21" i="17"/>
  <c r="CI32" i="17"/>
  <c r="CI25" i="17"/>
  <c r="CI26" i="17"/>
  <c r="CI35" i="17"/>
  <c r="CI23" i="17"/>
  <c r="CI20" i="17"/>
  <c r="CI38" i="17"/>
  <c r="CI22" i="17"/>
  <c r="CI31" i="17"/>
  <c r="CI30" i="17"/>
  <c r="CI34" i="17"/>
  <c r="CI46" i="17"/>
  <c r="CI45" i="17"/>
  <c r="CI53" i="17"/>
  <c r="CI52" i="17"/>
  <c r="CI51" i="17"/>
  <c r="CI47" i="17"/>
  <c r="CI44" i="17"/>
  <c r="CI49" i="17"/>
  <c r="CI54" i="17"/>
  <c r="CI41" i="17"/>
  <c r="CI50" i="17"/>
  <c r="CI48" i="17"/>
  <c r="CI42" i="17"/>
  <c r="CI56" i="17"/>
  <c r="CI66" i="17"/>
  <c r="CI65" i="17"/>
  <c r="CH54" i="17"/>
  <c r="CH67" i="17"/>
  <c r="CH72" i="17"/>
  <c r="CH82" i="17"/>
  <c r="CH52" i="17"/>
  <c r="CH69" i="17"/>
  <c r="CH80" i="17"/>
  <c r="CH84" i="17"/>
  <c r="CK18" i="17"/>
  <c r="CJ5" i="17"/>
  <c r="CJ3" i="17"/>
  <c r="CH22" i="17"/>
  <c r="CH53" i="17"/>
  <c r="CH71" i="17"/>
  <c r="CH77" i="17"/>
  <c r="CH89" i="17"/>
  <c r="CG13" i="17" l="1"/>
  <c r="CA17" i="11"/>
  <c r="CA13" i="10" s="1"/>
  <c r="CF61" i="10"/>
  <c r="CH14" i="17"/>
  <c r="CF16" i="17"/>
  <c r="CI73" i="17"/>
  <c r="CI84" i="17"/>
  <c r="CI88" i="17"/>
  <c r="CI75" i="17"/>
  <c r="CI81" i="17"/>
  <c r="CI90" i="17"/>
  <c r="CI72" i="17"/>
  <c r="CI83" i="17"/>
  <c r="CI69" i="17"/>
  <c r="CI80" i="17"/>
  <c r="CI82" i="17"/>
  <c r="CJ73" i="17"/>
  <c r="CJ57" i="17"/>
  <c r="CJ53" i="17"/>
  <c r="CJ52" i="17"/>
  <c r="CJ40" i="17"/>
  <c r="CJ37" i="17"/>
  <c r="CJ39" i="17"/>
  <c r="CJ32" i="17"/>
  <c r="CJ7" i="17"/>
  <c r="CJ27" i="17"/>
  <c r="CJ24" i="17"/>
  <c r="CJ31" i="17"/>
  <c r="CJ19" i="17"/>
  <c r="CJ33" i="17"/>
  <c r="CJ20" i="17"/>
  <c r="CJ6" i="17"/>
  <c r="CJ4" i="17" s="1"/>
  <c r="CJ28" i="17"/>
  <c r="CJ35" i="17"/>
  <c r="CJ21" i="17"/>
  <c r="CJ25" i="17"/>
  <c r="CJ38" i="17"/>
  <c r="CJ23" i="17"/>
  <c r="CJ29" i="17"/>
  <c r="CJ26" i="17"/>
  <c r="CJ22" i="17"/>
  <c r="CJ36" i="17"/>
  <c r="CJ42" i="17"/>
  <c r="CJ47" i="17"/>
  <c r="CJ46" i="17"/>
  <c r="CJ43" i="17"/>
  <c r="CJ49" i="17"/>
  <c r="CJ56" i="17"/>
  <c r="CJ44" i="17"/>
  <c r="CJ50" i="17"/>
  <c r="CJ51" i="17"/>
  <c r="CJ61" i="17"/>
  <c r="CJ55" i="17"/>
  <c r="CJ59" i="17"/>
  <c r="CJ60" i="17"/>
  <c r="CJ62" i="17"/>
  <c r="CJ63" i="17"/>
  <c r="CJ64" i="17"/>
  <c r="CJ65" i="17"/>
  <c r="CJ66" i="17"/>
  <c r="CI36" i="17"/>
  <c r="CI60" i="17"/>
  <c r="CI71" i="17"/>
  <c r="CI77" i="17"/>
  <c r="CI87" i="17"/>
  <c r="CI40" i="17"/>
  <c r="CI59" i="17"/>
  <c r="CI68" i="17"/>
  <c r="CI79" i="17"/>
  <c r="CI89" i="17"/>
  <c r="CL18" i="17"/>
  <c r="CK5" i="17"/>
  <c r="CK3" i="17"/>
  <c r="CI39" i="17"/>
  <c r="CI63" i="17"/>
  <c r="CI74" i="17"/>
  <c r="CI76" i="17"/>
  <c r="CI86" i="17"/>
  <c r="CG16" i="17" l="1"/>
  <c r="CH13" i="17"/>
  <c r="CH16" i="17" s="1"/>
  <c r="CB64" i="10" s="1"/>
  <c r="CB65" i="10" s="1"/>
  <c r="CB17" i="11"/>
  <c r="CB13" i="10" s="1"/>
  <c r="CA64" i="10"/>
  <c r="CA65" i="10" s="1"/>
  <c r="BZ64" i="10"/>
  <c r="BZ65" i="10" s="1"/>
  <c r="BZ87" i="10" s="1"/>
  <c r="CG61" i="10"/>
  <c r="CI14" i="17"/>
  <c r="CM18" i="17"/>
  <c r="CL5" i="17"/>
  <c r="CL3" i="17"/>
  <c r="CJ69" i="17"/>
  <c r="CJ77" i="17"/>
  <c r="CJ90" i="17"/>
  <c r="CJ72" i="17"/>
  <c r="CJ79" i="17"/>
  <c r="CJ87" i="17"/>
  <c r="CJ54" i="17"/>
  <c r="CJ74" i="17"/>
  <c r="CJ76" i="17"/>
  <c r="CJ89" i="17"/>
  <c r="CJ58" i="17"/>
  <c r="CJ71" i="17"/>
  <c r="CJ84" i="17"/>
  <c r="CJ86" i="17"/>
  <c r="CJ81" i="17"/>
  <c r="CJ88" i="17"/>
  <c r="CJ41" i="17"/>
  <c r="CJ68" i="17"/>
  <c r="CJ75" i="17"/>
  <c r="CJ83" i="17"/>
  <c r="CK45" i="17"/>
  <c r="CK6" i="17"/>
  <c r="CK4" i="17" s="1"/>
  <c r="CK30" i="17"/>
  <c r="CK39" i="17"/>
  <c r="CK34" i="17"/>
  <c r="CK20" i="17"/>
  <c r="CK22" i="17"/>
  <c r="CK7" i="17"/>
  <c r="CK23" i="17"/>
  <c r="CK19" i="17"/>
  <c r="CK25" i="17"/>
  <c r="CK38" i="17"/>
  <c r="CK33" i="17"/>
  <c r="CK21" i="17"/>
  <c r="CK37" i="17"/>
  <c r="CK54" i="17"/>
  <c r="CK46" i="17"/>
  <c r="CK51" i="17"/>
  <c r="CK52" i="17"/>
  <c r="CK49" i="17"/>
  <c r="CK47" i="17"/>
  <c r="CK43" i="17"/>
  <c r="CK50" i="17"/>
  <c r="CK66" i="17"/>
  <c r="CK59" i="17"/>
  <c r="CK60" i="17"/>
  <c r="CK65" i="17"/>
  <c r="CK61" i="17"/>
  <c r="CK64" i="17"/>
  <c r="CK62" i="17"/>
  <c r="CK63" i="17"/>
  <c r="CJ30" i="17"/>
  <c r="CJ45" i="17"/>
  <c r="CJ70" i="17"/>
  <c r="CJ78" i="17"/>
  <c r="CJ85" i="17"/>
  <c r="CJ34" i="17"/>
  <c r="CJ48" i="17"/>
  <c r="CJ67" i="17"/>
  <c r="CJ80" i="17"/>
  <c r="CJ82" i="17"/>
  <c r="CI13" i="17" l="1"/>
  <c r="CI16" i="17" s="1"/>
  <c r="CC64" i="10" s="1"/>
  <c r="CC65" i="10" s="1"/>
  <c r="CC87" i="10" s="1"/>
  <c r="CC17" i="11"/>
  <c r="CC13" i="10" s="1"/>
  <c r="CA87" i="10"/>
  <c r="CB87" i="10"/>
  <c r="CH61" i="10"/>
  <c r="CJ14" i="17"/>
  <c r="CK70" i="17"/>
  <c r="CK76" i="17"/>
  <c r="CK83" i="17"/>
  <c r="CK48" i="17"/>
  <c r="CK67" i="17"/>
  <c r="CK78" i="17"/>
  <c r="CK85" i="17"/>
  <c r="CK56" i="17"/>
  <c r="CK69" i="17"/>
  <c r="CK80" i="17"/>
  <c r="CK90" i="17"/>
  <c r="CK40" i="17"/>
  <c r="CK55" i="17"/>
  <c r="CK75" i="17"/>
  <c r="CK77" i="17"/>
  <c r="CK87" i="17"/>
  <c r="CK53" i="17"/>
  <c r="CK72" i="17"/>
  <c r="CK79" i="17"/>
  <c r="CK89" i="17"/>
  <c r="CK28" i="17"/>
  <c r="CK26" i="17"/>
  <c r="CK31" i="17"/>
  <c r="CK41" i="17"/>
  <c r="CK58" i="17"/>
  <c r="CK74" i="17"/>
  <c r="CK82" i="17"/>
  <c r="CK86" i="17"/>
  <c r="CK36" i="17"/>
  <c r="CK29" i="17"/>
  <c r="CK27" i="17"/>
  <c r="CK42" i="17"/>
  <c r="CK57" i="17"/>
  <c r="CK71" i="17"/>
  <c r="CK84" i="17"/>
  <c r="CK88" i="17"/>
  <c r="CL43" i="17"/>
  <c r="CL27" i="17"/>
  <c r="CL6" i="17"/>
  <c r="CL4" i="17" s="1"/>
  <c r="CL28" i="17"/>
  <c r="CL7" i="17"/>
  <c r="CL19" i="17"/>
  <c r="CL21" i="17"/>
  <c r="CL23" i="17"/>
  <c r="CL37" i="17"/>
  <c r="CL33" i="17"/>
  <c r="CL22" i="17"/>
  <c r="CL35" i="17"/>
  <c r="CL50" i="17"/>
  <c r="CL44" i="17"/>
  <c r="CL45" i="17"/>
  <c r="CL46" i="17"/>
  <c r="CL53" i="17"/>
  <c r="CL52" i="17"/>
  <c r="CL47" i="17"/>
  <c r="CL49" i="17"/>
  <c r="CL51" i="17"/>
  <c r="CL56" i="17"/>
  <c r="CL58" i="17"/>
  <c r="CL55" i="17"/>
  <c r="CL59" i="17"/>
  <c r="CL60" i="17"/>
  <c r="CL61" i="17"/>
  <c r="CL57" i="17"/>
  <c r="CK35" i="17"/>
  <c r="CK24" i="17"/>
  <c r="CK32" i="17"/>
  <c r="CK44" i="17"/>
  <c r="CK68" i="17"/>
  <c r="CK73" i="17"/>
  <c r="CK81" i="17"/>
  <c r="CN18" i="17"/>
  <c r="CM5" i="17"/>
  <c r="CM3" i="17"/>
  <c r="CJ13" i="17" l="1"/>
  <c r="CD17" i="11"/>
  <c r="CD13" i="10" s="1"/>
  <c r="CI61" i="10"/>
  <c r="CK14" i="17"/>
  <c r="CM36" i="17"/>
  <c r="CM25" i="17"/>
  <c r="CM7" i="17"/>
  <c r="CM6" i="17"/>
  <c r="CM4" i="17" s="1"/>
  <c r="CM21" i="17"/>
  <c r="CM32" i="17"/>
  <c r="CM29" i="17"/>
  <c r="CM30" i="17"/>
  <c r="CM22" i="17"/>
  <c r="CM26" i="17"/>
  <c r="CM27" i="17"/>
  <c r="CM45" i="17"/>
  <c r="CM47" i="17"/>
  <c r="CM54" i="17"/>
  <c r="CM43" i="17"/>
  <c r="CM51" i="17"/>
  <c r="CM49" i="17"/>
  <c r="CM44" i="17"/>
  <c r="CM56" i="17"/>
  <c r="CM58" i="17"/>
  <c r="CM55" i="17"/>
  <c r="CM57" i="17"/>
  <c r="CM59" i="17"/>
  <c r="CM60" i="17"/>
  <c r="CM61" i="17"/>
  <c r="CL30" i="17"/>
  <c r="CL62" i="17"/>
  <c r="CL72" i="17"/>
  <c r="CL77" i="17"/>
  <c r="CL87" i="17"/>
  <c r="CN5" i="17"/>
  <c r="CN3" i="17"/>
  <c r="CO18" i="17"/>
  <c r="CL40" i="17"/>
  <c r="CL66" i="17"/>
  <c r="CL74" i="17"/>
  <c r="CL85" i="17"/>
  <c r="CL89" i="17"/>
  <c r="CL29" i="17"/>
  <c r="CL41" i="17"/>
  <c r="CL65" i="17"/>
  <c r="CL71" i="17"/>
  <c r="CL82" i="17"/>
  <c r="CL86" i="17"/>
  <c r="CL24" i="17"/>
  <c r="CL39" i="17"/>
  <c r="CL68" i="17"/>
  <c r="CL73" i="17"/>
  <c r="CL84" i="17"/>
  <c r="CL70" i="17"/>
  <c r="CL76" i="17"/>
  <c r="CL81" i="17"/>
  <c r="CL32" i="17"/>
  <c r="CL34" i="17"/>
  <c r="CL48" i="17"/>
  <c r="CL67" i="17"/>
  <c r="CL79" i="17"/>
  <c r="CL83" i="17"/>
  <c r="CL38" i="17"/>
  <c r="CL20" i="17"/>
  <c r="CL31" i="17"/>
  <c r="CL64" i="17"/>
  <c r="CL69" i="17"/>
  <c r="CL78" i="17"/>
  <c r="CL88" i="17"/>
  <c r="CL54" i="17"/>
  <c r="CL42" i="17"/>
  <c r="CL26" i="17"/>
  <c r="CL25" i="17"/>
  <c r="CL36" i="17"/>
  <c r="CL63" i="17"/>
  <c r="CL75" i="17"/>
  <c r="CL80" i="17"/>
  <c r="CL90" i="17"/>
  <c r="CK13" i="17" l="1"/>
  <c r="CE17" i="11"/>
  <c r="CE13" i="10" s="1"/>
  <c r="CL14" i="17"/>
  <c r="CJ61" i="10"/>
  <c r="CJ16" i="17"/>
  <c r="CD64" i="10" s="1"/>
  <c r="CD65" i="10" s="1"/>
  <c r="CD87" i="10" s="1"/>
  <c r="CM41" i="17"/>
  <c r="CM48" i="17"/>
  <c r="CM69" i="17"/>
  <c r="CM72" i="17"/>
  <c r="CM84" i="17"/>
  <c r="CM34" i="17"/>
  <c r="CM52" i="17"/>
  <c r="CM68" i="17"/>
  <c r="CM74" i="17"/>
  <c r="CM81" i="17"/>
  <c r="CM37" i="17"/>
  <c r="CM53" i="17"/>
  <c r="CM70" i="17"/>
  <c r="CM79" i="17"/>
  <c r="CM83" i="17"/>
  <c r="CM20" i="17"/>
  <c r="CM31" i="17"/>
  <c r="CM64" i="17"/>
  <c r="CM71" i="17"/>
  <c r="CM78" i="17"/>
  <c r="CM88" i="17"/>
  <c r="CM63" i="17"/>
  <c r="CM67" i="17"/>
  <c r="CM80" i="17"/>
  <c r="CM90" i="17"/>
  <c r="CP18" i="17"/>
  <c r="CO5" i="17"/>
  <c r="CO3" i="17"/>
  <c r="CM38" i="17"/>
  <c r="CM28" i="17"/>
  <c r="CM46" i="17"/>
  <c r="CM62" i="17"/>
  <c r="CM73" i="17"/>
  <c r="CM77" i="17"/>
  <c r="CM87" i="17"/>
  <c r="CM42" i="17"/>
  <c r="CM23" i="17"/>
  <c r="CM24" i="17"/>
  <c r="CM40" i="17"/>
  <c r="CM66" i="17"/>
  <c r="CM76" i="17"/>
  <c r="CM85" i="17"/>
  <c r="CM89" i="17"/>
  <c r="CN7" i="17"/>
  <c r="CN6" i="17"/>
  <c r="CN4" i="17" s="1"/>
  <c r="CN34" i="17"/>
  <c r="CN28" i="17"/>
  <c r="CN24" i="17"/>
  <c r="CN19" i="17"/>
  <c r="CN38" i="17"/>
  <c r="CN20" i="17"/>
  <c r="CN25" i="17"/>
  <c r="CN36" i="17"/>
  <c r="CN37" i="17"/>
  <c r="CN31" i="17"/>
  <c r="CN30" i="17"/>
  <c r="CN42" i="17"/>
  <c r="CN47" i="17"/>
  <c r="CN48" i="17"/>
  <c r="CN43" i="17"/>
  <c r="CN45" i="17"/>
  <c r="CN54" i="17"/>
  <c r="CN50" i="17"/>
  <c r="CN44" i="17"/>
  <c r="CN51" i="17"/>
  <c r="CN56" i="17"/>
  <c r="CN41" i="17"/>
  <c r="CN58" i="17"/>
  <c r="CM39" i="17"/>
  <c r="CM33" i="17"/>
  <c r="CM19" i="17"/>
  <c r="CM35" i="17"/>
  <c r="CM50" i="17"/>
  <c r="CM65" i="17"/>
  <c r="CM75" i="17"/>
  <c r="CM82" i="17"/>
  <c r="CM86" i="17"/>
  <c r="CL13" i="17" l="1"/>
  <c r="CF17" i="11"/>
  <c r="CF13" i="10" s="1"/>
  <c r="CM14" i="17"/>
  <c r="CK61" i="10"/>
  <c r="CK16" i="17"/>
  <c r="CE64" i="10" s="1"/>
  <c r="CE65" i="10" s="1"/>
  <c r="CE87" i="10" s="1"/>
  <c r="CN52" i="17"/>
  <c r="CN64" i="17"/>
  <c r="CN73" i="17"/>
  <c r="CN78" i="17"/>
  <c r="CN88" i="17"/>
  <c r="CN55" i="17"/>
  <c r="CN63" i="17"/>
  <c r="CN76" i="17"/>
  <c r="CN80" i="17"/>
  <c r="CN90" i="17"/>
  <c r="CN21" i="17"/>
  <c r="CN53" i="17"/>
  <c r="CN62" i="17"/>
  <c r="CN75" i="17"/>
  <c r="CN83" i="17"/>
  <c r="CN87" i="17"/>
  <c r="CN59" i="17"/>
  <c r="CN66" i="17"/>
  <c r="CN72" i="17"/>
  <c r="CN85" i="17"/>
  <c r="CN89" i="17"/>
  <c r="CN61" i="17"/>
  <c r="CN69" i="17"/>
  <c r="CN74" i="17"/>
  <c r="CN82" i="17"/>
  <c r="CO64" i="17"/>
  <c r="CO60" i="17"/>
  <c r="CO52" i="17"/>
  <c r="CO53" i="17"/>
  <c r="CO49" i="17"/>
  <c r="CO7" i="17"/>
  <c r="CO22" i="17"/>
  <c r="CO6" i="17"/>
  <c r="CO4" i="17" s="1"/>
  <c r="CO35" i="17"/>
  <c r="CO28" i="17"/>
  <c r="CO21" i="17"/>
  <c r="CO24" i="17"/>
  <c r="CO19" i="17"/>
  <c r="CO38" i="17"/>
  <c r="CO25" i="17"/>
  <c r="CO26" i="17"/>
  <c r="CO23" i="17"/>
  <c r="CO20" i="17"/>
  <c r="CO31" i="17"/>
  <c r="CO33" i="17"/>
  <c r="CO34" i="17"/>
  <c r="CO36" i="17"/>
  <c r="CO42" i="17"/>
  <c r="CO37" i="17"/>
  <c r="CO27" i="17"/>
  <c r="CO51" i="17"/>
  <c r="CO43" i="17"/>
  <c r="CO41" i="17"/>
  <c r="CO50" i="17"/>
  <c r="CO39" i="17"/>
  <c r="CO44" i="17"/>
  <c r="CO45" i="17"/>
  <c r="CO54" i="17"/>
  <c r="CO47" i="17"/>
  <c r="CO48" i="17"/>
  <c r="CO40" i="17"/>
  <c r="CO58" i="17"/>
  <c r="CN33" i="17"/>
  <c r="CN29" i="17"/>
  <c r="CN22" i="17"/>
  <c r="CN57" i="17"/>
  <c r="CN68" i="17"/>
  <c r="CN71" i="17"/>
  <c r="CN84" i="17"/>
  <c r="CQ18" i="17"/>
  <c r="CP5" i="17"/>
  <c r="CP3" i="17"/>
  <c r="CN39" i="17"/>
  <c r="CN40" i="17"/>
  <c r="CN23" i="17"/>
  <c r="CN32" i="17"/>
  <c r="CN46" i="17"/>
  <c r="CN60" i="17"/>
  <c r="CN70" i="17"/>
  <c r="CN77" i="17"/>
  <c r="CN81" i="17"/>
  <c r="CN27" i="17"/>
  <c r="CN26" i="17"/>
  <c r="CN35" i="17"/>
  <c r="CN49" i="17"/>
  <c r="CN65" i="17"/>
  <c r="CN67" i="17"/>
  <c r="CN79" i="17"/>
  <c r="CN86" i="17"/>
  <c r="CM13" i="17" l="1"/>
  <c r="CG17" i="11"/>
  <c r="CG13" i="10" s="1"/>
  <c r="CN14" i="17"/>
  <c r="CL16" i="17"/>
  <c r="CF64" i="10" s="1"/>
  <c r="CF65" i="10" s="1"/>
  <c r="CF87" i="10" s="1"/>
  <c r="CL61" i="10"/>
  <c r="CO68" i="17"/>
  <c r="CO80" i="17"/>
  <c r="CO81" i="17"/>
  <c r="CO65" i="17"/>
  <c r="CO71" i="17"/>
  <c r="CO77" i="17"/>
  <c r="CO89" i="17"/>
  <c r="CP69" i="17"/>
  <c r="CP7" i="17"/>
  <c r="CP6" i="17"/>
  <c r="CP4" i="17" s="1"/>
  <c r="CP21" i="17"/>
  <c r="CP23" i="17"/>
  <c r="CP28" i="17"/>
  <c r="CP24" i="17"/>
  <c r="CP20" i="17"/>
  <c r="CP35" i="17"/>
  <c r="CP27" i="17"/>
  <c r="CP36" i="17"/>
  <c r="CP31" i="17"/>
  <c r="CP30" i="17"/>
  <c r="CP43" i="17"/>
  <c r="CP50" i="17"/>
  <c r="CP41" i="17"/>
  <c r="CP47" i="17"/>
  <c r="CP48" i="17"/>
  <c r="CP45" i="17"/>
  <c r="CP51" i="17"/>
  <c r="CP40" i="17"/>
  <c r="CP49" i="17"/>
  <c r="CP56" i="17"/>
  <c r="CP55" i="17"/>
  <c r="CP62" i="17"/>
  <c r="CP63" i="17"/>
  <c r="CP64" i="17"/>
  <c r="CP65" i="17"/>
  <c r="CP66" i="17"/>
  <c r="CO70" i="17"/>
  <c r="CO79" i="17"/>
  <c r="CO86" i="17"/>
  <c r="CQ3" i="17"/>
  <c r="CR18" i="17"/>
  <c r="CQ5" i="17"/>
  <c r="CO56" i="17"/>
  <c r="CO63" i="17"/>
  <c r="CO73" i="17"/>
  <c r="CO78" i="17"/>
  <c r="CO88" i="17"/>
  <c r="CO55" i="17"/>
  <c r="CO62" i="17"/>
  <c r="CO76" i="17"/>
  <c r="CO83" i="17"/>
  <c r="CO90" i="17"/>
  <c r="CO30" i="17"/>
  <c r="CO57" i="17"/>
  <c r="CO66" i="17"/>
  <c r="CO75" i="17"/>
  <c r="CO85" i="17"/>
  <c r="CO87" i="17"/>
  <c r="CO59" i="17"/>
  <c r="CO67" i="17"/>
  <c r="CO72" i="17"/>
  <c r="CO82" i="17"/>
  <c r="CO32" i="17"/>
  <c r="CO29" i="17"/>
  <c r="CO46" i="17"/>
  <c r="CO61" i="17"/>
  <c r="CO69" i="17"/>
  <c r="CO74" i="17"/>
  <c r="CO84" i="17"/>
  <c r="CN13" i="17" l="1"/>
  <c r="CH17" i="11"/>
  <c r="CH13" i="10" s="1"/>
  <c r="CM16" i="17"/>
  <c r="CO14" i="17"/>
  <c r="CM61" i="10"/>
  <c r="CQ69" i="17"/>
  <c r="CQ61" i="17"/>
  <c r="CQ60" i="17"/>
  <c r="CQ55" i="17"/>
  <c r="CQ35" i="17"/>
  <c r="CQ22" i="17"/>
  <c r="CQ27" i="17"/>
  <c r="CQ26" i="17"/>
  <c r="CQ7" i="17"/>
  <c r="CQ6" i="17"/>
  <c r="CQ4" i="17" s="1"/>
  <c r="CQ21" i="17"/>
  <c r="CQ20" i="17"/>
  <c r="CQ32" i="17"/>
  <c r="CQ34" i="17"/>
  <c r="CQ29" i="17"/>
  <c r="CQ33" i="17"/>
  <c r="CQ28" i="17"/>
  <c r="CQ47" i="17"/>
  <c r="CQ24" i="17"/>
  <c r="CQ31" i="17"/>
  <c r="CQ30" i="17"/>
  <c r="CQ37" i="17"/>
  <c r="CQ38" i="17"/>
  <c r="CQ36" i="17"/>
  <c r="CQ56" i="17"/>
  <c r="CQ51" i="17"/>
  <c r="CQ40" i="17"/>
  <c r="CQ49" i="17"/>
  <c r="CQ44" i="17"/>
  <c r="CQ54" i="17"/>
  <c r="CQ50" i="17"/>
  <c r="CQ48" i="17"/>
  <c r="CQ46" i="17"/>
  <c r="CQ41" i="17"/>
  <c r="CQ45" i="17"/>
  <c r="CQ53" i="17"/>
  <c r="CQ52" i="17"/>
  <c r="CQ66" i="17"/>
  <c r="CQ65" i="17"/>
  <c r="CP60" i="17"/>
  <c r="CP75" i="17"/>
  <c r="CP83" i="17"/>
  <c r="CP87" i="17"/>
  <c r="CP70" i="17"/>
  <c r="CP72" i="17"/>
  <c r="CP85" i="17"/>
  <c r="CR5" i="17"/>
  <c r="CS18" i="17"/>
  <c r="CR3" i="17"/>
  <c r="CP22" i="17"/>
  <c r="CP67" i="17"/>
  <c r="CP80" i="17"/>
  <c r="CP82" i="17"/>
  <c r="CP77" i="17"/>
  <c r="CP84" i="17"/>
  <c r="CP37" i="17"/>
  <c r="CP52" i="17"/>
  <c r="CP68" i="17"/>
  <c r="CP79" i="17"/>
  <c r="CP89" i="17"/>
  <c r="CP46" i="17"/>
  <c r="CP33" i="17"/>
  <c r="CP34" i="17"/>
  <c r="CP38" i="17"/>
  <c r="CP53" i="17"/>
  <c r="CP71" i="17"/>
  <c r="CP76" i="17"/>
  <c r="CP86" i="17"/>
  <c r="CP57" i="17"/>
  <c r="CP44" i="17"/>
  <c r="CP25" i="17"/>
  <c r="CP26" i="17"/>
  <c r="CP29" i="17"/>
  <c r="CP59" i="17"/>
  <c r="CP74" i="17"/>
  <c r="CP78" i="17"/>
  <c r="CP88" i="17"/>
  <c r="CP54" i="17"/>
  <c r="CP58" i="17"/>
  <c r="CP39" i="17"/>
  <c r="CP42" i="17"/>
  <c r="CP19" i="17"/>
  <c r="CP32" i="17"/>
  <c r="CP61" i="17"/>
  <c r="CP73" i="17"/>
  <c r="CP81" i="17"/>
  <c r="CP90" i="17"/>
  <c r="CO13" i="17" l="1"/>
  <c r="CI17" i="11"/>
  <c r="CI13" i="10" s="1"/>
  <c r="I20" i="9" s="1"/>
  <c r="CN16" i="17"/>
  <c r="CH64" i="10" s="1"/>
  <c r="CH65" i="10" s="1"/>
  <c r="CG64" i="10"/>
  <c r="CG65" i="10" s="1"/>
  <c r="CG87" i="10" s="1"/>
  <c r="CP14" i="17"/>
  <c r="CN61" i="10"/>
  <c r="CQ71" i="17"/>
  <c r="CQ72" i="17"/>
  <c r="CQ83" i="17"/>
  <c r="CQ70" i="17"/>
  <c r="CQ78" i="17"/>
  <c r="CQ85" i="17"/>
  <c r="CQ59" i="17"/>
  <c r="CQ67" i="17"/>
  <c r="CQ80" i="17"/>
  <c r="CQ82" i="17"/>
  <c r="CQ77" i="17"/>
  <c r="CQ87" i="17"/>
  <c r="CT18" i="17"/>
  <c r="CS5" i="17"/>
  <c r="CS3" i="17"/>
  <c r="CQ42" i="17"/>
  <c r="CQ58" i="17"/>
  <c r="CQ68" i="17"/>
  <c r="CQ79" i="17"/>
  <c r="CQ89" i="17"/>
  <c r="CR26" i="17"/>
  <c r="CR6" i="17"/>
  <c r="CR4" i="17" s="1"/>
  <c r="CR7" i="17"/>
  <c r="CR24" i="17"/>
  <c r="CR21" i="17"/>
  <c r="CR38" i="17"/>
  <c r="CR29" i="17"/>
  <c r="CR32" i="17"/>
  <c r="CR42" i="17"/>
  <c r="CR49" i="17"/>
  <c r="CR46" i="17"/>
  <c r="CR41" i="17"/>
  <c r="CR45" i="17"/>
  <c r="CR58" i="17"/>
  <c r="CR61" i="17"/>
  <c r="CR60" i="17"/>
  <c r="CR62" i="17"/>
  <c r="CR63" i="17"/>
  <c r="CR64" i="17"/>
  <c r="CR65" i="17"/>
  <c r="CR66" i="17"/>
  <c r="CR55" i="17"/>
  <c r="CQ19" i="17"/>
  <c r="CQ43" i="17"/>
  <c r="CQ64" i="17"/>
  <c r="CQ74" i="17"/>
  <c r="CQ76" i="17"/>
  <c r="CQ86" i="17"/>
  <c r="CQ39" i="17"/>
  <c r="CQ63" i="17"/>
  <c r="CQ73" i="17"/>
  <c r="CQ84" i="17"/>
  <c r="CQ88" i="17"/>
  <c r="CQ23" i="17"/>
  <c r="CQ25" i="17"/>
  <c r="CQ57" i="17"/>
  <c r="CQ62" i="17"/>
  <c r="CQ75" i="17"/>
  <c r="CQ81" i="17"/>
  <c r="CQ90" i="17"/>
  <c r="CO16" i="17" l="1"/>
  <c r="CI64" i="10" s="1"/>
  <c r="CP13" i="17"/>
  <c r="CP16" i="17" s="1"/>
  <c r="CJ64" i="10" s="1"/>
  <c r="CJ65" i="10" s="1"/>
  <c r="CJ17" i="11"/>
  <c r="CJ13" i="10" s="1"/>
  <c r="CH87" i="10"/>
  <c r="CQ14" i="17"/>
  <c r="CI65" i="10"/>
  <c r="CI87" i="10" s="1"/>
  <c r="I69" i="9"/>
  <c r="CO61" i="10"/>
  <c r="CR36" i="17"/>
  <c r="CR54" i="17"/>
  <c r="CR71" i="17"/>
  <c r="CR84" i="17"/>
  <c r="CR86" i="17"/>
  <c r="CS55" i="17"/>
  <c r="CS40" i="17"/>
  <c r="CS6" i="17"/>
  <c r="CS4" i="17" s="1"/>
  <c r="CS39" i="17"/>
  <c r="CS31" i="17"/>
  <c r="CS28" i="17"/>
  <c r="CS26" i="17"/>
  <c r="CS33" i="17"/>
  <c r="CS21" i="17"/>
  <c r="CS7" i="17"/>
  <c r="CS23" i="17"/>
  <c r="CS25" i="17"/>
  <c r="CS35" i="17"/>
  <c r="CS37" i="17"/>
  <c r="CS22" i="17"/>
  <c r="CS38" i="17"/>
  <c r="CS34" i="17"/>
  <c r="CS47" i="17"/>
  <c r="CS42" i="17"/>
  <c r="CS44" i="17"/>
  <c r="CS46" i="17"/>
  <c r="CS50" i="17"/>
  <c r="CS51" i="17"/>
  <c r="CS56" i="17"/>
  <c r="CS45" i="17"/>
  <c r="CS41" i="17"/>
  <c r="CS66" i="17"/>
  <c r="CS58" i="17"/>
  <c r="CS59" i="17"/>
  <c r="CS60" i="17"/>
  <c r="CS61" i="17"/>
  <c r="CS62" i="17"/>
  <c r="CS63" i="17"/>
  <c r="CS64" i="17"/>
  <c r="CS65" i="17"/>
  <c r="CR39" i="17"/>
  <c r="CR57" i="17"/>
  <c r="CR73" i="17"/>
  <c r="CR81" i="17"/>
  <c r="CR88" i="17"/>
  <c r="CR44" i="17"/>
  <c r="CR34" i="17"/>
  <c r="CR19" i="17"/>
  <c r="CR35" i="17"/>
  <c r="CR68" i="17"/>
  <c r="CR75" i="17"/>
  <c r="CR83" i="17"/>
  <c r="CU18" i="17"/>
  <c r="CT5" i="17"/>
  <c r="CT3" i="17"/>
  <c r="CR20" i="17"/>
  <c r="CR22" i="17"/>
  <c r="CR48" i="17"/>
  <c r="CR70" i="17"/>
  <c r="CR78" i="17"/>
  <c r="CR85" i="17"/>
  <c r="CR43" i="17"/>
  <c r="CR67" i="17"/>
  <c r="CR80" i="17"/>
  <c r="CR82" i="17"/>
  <c r="CR56" i="17"/>
  <c r="CR37" i="17"/>
  <c r="CR23" i="17"/>
  <c r="CR31" i="17"/>
  <c r="CR40" i="17"/>
  <c r="CR69" i="17"/>
  <c r="CR77" i="17"/>
  <c r="CR90" i="17"/>
  <c r="CR51" i="17"/>
  <c r="CR33" i="17"/>
  <c r="CR25" i="17"/>
  <c r="CR27" i="17"/>
  <c r="CR53" i="17"/>
  <c r="CR72" i="17"/>
  <c r="CR79" i="17"/>
  <c r="CR87" i="17"/>
  <c r="CR59" i="17"/>
  <c r="CR50" i="17"/>
  <c r="CR47" i="17"/>
  <c r="CR28" i="17"/>
  <c r="CR30" i="17"/>
  <c r="CR52" i="17"/>
  <c r="CR74" i="17"/>
  <c r="CR76" i="17"/>
  <c r="CR89" i="17"/>
  <c r="CQ13" i="17" l="1"/>
  <c r="CQ16" i="17" s="1"/>
  <c r="CK64" i="10" s="1"/>
  <c r="CK65" i="10" s="1"/>
  <c r="CK87" i="10" s="1"/>
  <c r="CK17" i="11"/>
  <c r="CK13" i="10" s="1"/>
  <c r="I91" i="9"/>
  <c r="CJ87" i="10"/>
  <c r="CR14" i="17"/>
  <c r="CP61" i="10"/>
  <c r="CS54" i="17"/>
  <c r="CS72" i="17"/>
  <c r="CS79" i="17"/>
  <c r="CS89" i="17"/>
  <c r="CS57" i="17"/>
  <c r="CS74" i="17"/>
  <c r="CS82" i="17"/>
  <c r="CS86" i="17"/>
  <c r="CT90" i="17"/>
  <c r="CT80" i="17"/>
  <c r="CT75" i="17"/>
  <c r="CT65" i="17"/>
  <c r="CT54" i="17"/>
  <c r="CT33" i="17"/>
  <c r="CT40" i="17"/>
  <c r="CT37" i="17"/>
  <c r="CT7" i="17"/>
  <c r="CT19" i="17"/>
  <c r="CT30" i="17"/>
  <c r="CT27" i="17"/>
  <c r="CT24" i="17"/>
  <c r="CT6" i="17"/>
  <c r="CT4" i="17" s="1"/>
  <c r="CT25" i="17"/>
  <c r="CT28" i="17"/>
  <c r="CT29" i="17"/>
  <c r="CT23" i="17"/>
  <c r="CT35" i="17"/>
  <c r="CT36" i="17"/>
  <c r="CT34" i="17"/>
  <c r="CT38" i="17"/>
  <c r="CT22" i="17"/>
  <c r="CT42" i="17"/>
  <c r="CT45" i="17"/>
  <c r="CT51" i="17"/>
  <c r="CT46" i="17"/>
  <c r="CT47" i="17"/>
  <c r="CT44" i="17"/>
  <c r="CT50" i="17"/>
  <c r="CT56" i="17"/>
  <c r="CT52" i="17"/>
  <c r="CT58" i="17"/>
  <c r="CT55" i="17"/>
  <c r="CT59" i="17"/>
  <c r="CT57" i="17"/>
  <c r="CT60" i="17"/>
  <c r="CT61" i="17"/>
  <c r="CS76" i="17"/>
  <c r="CS84" i="17"/>
  <c r="CS88" i="17"/>
  <c r="CS43" i="17"/>
  <c r="CS68" i="17"/>
  <c r="CS71" i="17"/>
  <c r="CS81" i="17"/>
  <c r="CV18" i="17"/>
  <c r="CU3" i="17"/>
  <c r="CU5" i="17"/>
  <c r="CS24" i="17"/>
  <c r="CS48" i="17"/>
  <c r="CS70" i="17"/>
  <c r="CS73" i="17"/>
  <c r="CS83" i="17"/>
  <c r="CS29" i="17"/>
  <c r="CS27" i="17"/>
  <c r="CS53" i="17"/>
  <c r="CS67" i="17"/>
  <c r="CS78" i="17"/>
  <c r="CS85" i="17"/>
  <c r="CS19" i="17"/>
  <c r="CS30" i="17"/>
  <c r="CS49" i="17"/>
  <c r="CS69" i="17"/>
  <c r="CS80" i="17"/>
  <c r="CS90" i="17"/>
  <c r="CS20" i="17"/>
  <c r="CS32" i="17"/>
  <c r="CS36" i="17"/>
  <c r="CS52" i="17"/>
  <c r="CS75" i="17"/>
  <c r="CS77" i="17"/>
  <c r="CS87" i="17"/>
  <c r="CR13" i="17" l="1"/>
  <c r="CR16" i="17" s="1"/>
  <c r="CL64" i="10" s="1"/>
  <c r="CL65" i="10" s="1"/>
  <c r="CL87" i="10" s="1"/>
  <c r="CL17" i="11"/>
  <c r="CL13" i="10" s="1"/>
  <c r="CS14" i="17"/>
  <c r="CQ61" i="10"/>
  <c r="CT70" i="17"/>
  <c r="CT73" i="17"/>
  <c r="CT81" i="17"/>
  <c r="CT53" i="17"/>
  <c r="CT67" i="17"/>
  <c r="CT79" i="17"/>
  <c r="CT83" i="17"/>
  <c r="CU48" i="17"/>
  <c r="CU33" i="17"/>
  <c r="CU19" i="17"/>
  <c r="CU6" i="17"/>
  <c r="CU4" i="17" s="1"/>
  <c r="CU7" i="17"/>
  <c r="CU26" i="17"/>
  <c r="CU28" i="17"/>
  <c r="CU35" i="17"/>
  <c r="CU21" i="17"/>
  <c r="CU36" i="17"/>
  <c r="CU22" i="17"/>
  <c r="CU38" i="17"/>
  <c r="CU34" i="17"/>
  <c r="CU42" i="17"/>
  <c r="CU37" i="17"/>
  <c r="CU43" i="17"/>
  <c r="CU45" i="17"/>
  <c r="CU50" i="17"/>
  <c r="CU55" i="17"/>
  <c r="CU49" i="17"/>
  <c r="CU53" i="17"/>
  <c r="CU52" i="17"/>
  <c r="CU51" i="17"/>
  <c r="CU44" i="17"/>
  <c r="CU56" i="17"/>
  <c r="CU47" i="17"/>
  <c r="CU58" i="17"/>
  <c r="CU57" i="17"/>
  <c r="CU59" i="17"/>
  <c r="CU60" i="17"/>
  <c r="CU61" i="17"/>
  <c r="CT43" i="17"/>
  <c r="CT66" i="17"/>
  <c r="CT69" i="17"/>
  <c r="CT78" i="17"/>
  <c r="CT88" i="17"/>
  <c r="CT32" i="17"/>
  <c r="CT39" i="17"/>
  <c r="CT64" i="17"/>
  <c r="CT72" i="17"/>
  <c r="CT77" i="17"/>
  <c r="CT87" i="17"/>
  <c r="CW18" i="17"/>
  <c r="CV5" i="17"/>
  <c r="CV3" i="17"/>
  <c r="CT21" i="17"/>
  <c r="CT26" i="17"/>
  <c r="CT41" i="17"/>
  <c r="CT63" i="17"/>
  <c r="CT74" i="17"/>
  <c r="CT85" i="17"/>
  <c r="CT89" i="17"/>
  <c r="CT20" i="17"/>
  <c r="CT31" i="17"/>
  <c r="CT48" i="17"/>
  <c r="CT62" i="17"/>
  <c r="CT76" i="17"/>
  <c r="CT82" i="17"/>
  <c r="CT86" i="17"/>
  <c r="CT49" i="17"/>
  <c r="CT68" i="17"/>
  <c r="CT71" i="17"/>
  <c r="CT84" i="17"/>
  <c r="CS13" i="17" l="1"/>
  <c r="CS16" i="17" s="1"/>
  <c r="CM64" i="10" s="1"/>
  <c r="CM65" i="10" s="1"/>
  <c r="CM87" i="10" s="1"/>
  <c r="CM17" i="11"/>
  <c r="CM13" i="10" s="1"/>
  <c r="CT14" i="17"/>
  <c r="CR61" i="10"/>
  <c r="CV73" i="17"/>
  <c r="CV68" i="17"/>
  <c r="CV69" i="17"/>
  <c r="CV62" i="17"/>
  <c r="CV61" i="17"/>
  <c r="CV59" i="17"/>
  <c r="CV57" i="17"/>
  <c r="CV48" i="17"/>
  <c r="CV52" i="17"/>
  <c r="CV39" i="17"/>
  <c r="CV41" i="17"/>
  <c r="CV45" i="17"/>
  <c r="CV31" i="17"/>
  <c r="CV40" i="17"/>
  <c r="CV36" i="17"/>
  <c r="CV34" i="17"/>
  <c r="CV32" i="17"/>
  <c r="CV33" i="17"/>
  <c r="CV29" i="17"/>
  <c r="CV6" i="17"/>
  <c r="CV4" i="17" s="1"/>
  <c r="CV7" i="17"/>
  <c r="CV20" i="17"/>
  <c r="CV21" i="17"/>
  <c r="CV28" i="17"/>
  <c r="CV24" i="17"/>
  <c r="CV37" i="17"/>
  <c r="CV35" i="17"/>
  <c r="CV19" i="17"/>
  <c r="CV25" i="17"/>
  <c r="CV26" i="17"/>
  <c r="CV23" i="17"/>
  <c r="CV38" i="17"/>
  <c r="CV22" i="17"/>
  <c r="CV42" i="17"/>
  <c r="CV27" i="17"/>
  <c r="CV50" i="17"/>
  <c r="CV47" i="17"/>
  <c r="CV43" i="17"/>
  <c r="CV56" i="17"/>
  <c r="CV51" i="17"/>
  <c r="CV46" i="17"/>
  <c r="CV44" i="17"/>
  <c r="CV49" i="17"/>
  <c r="CV55" i="17"/>
  <c r="CV58" i="17"/>
  <c r="CU30" i="17"/>
  <c r="CU63" i="17"/>
  <c r="CU72" i="17"/>
  <c r="CU82" i="17"/>
  <c r="CU86" i="17"/>
  <c r="CU39" i="17"/>
  <c r="CU69" i="17"/>
  <c r="CU74" i="17"/>
  <c r="CU84" i="17"/>
  <c r="CW5" i="17"/>
  <c r="CX18" i="17"/>
  <c r="CW3" i="17"/>
  <c r="CU27" i="17"/>
  <c r="CU46" i="17"/>
  <c r="CU71" i="17"/>
  <c r="CU76" i="17"/>
  <c r="CU81" i="17"/>
  <c r="CU68" i="17"/>
  <c r="CU79" i="17"/>
  <c r="CU83" i="17"/>
  <c r="CU29" i="17"/>
  <c r="CU32" i="17"/>
  <c r="CU62" i="17"/>
  <c r="CU70" i="17"/>
  <c r="CU78" i="17"/>
  <c r="CU88" i="17"/>
  <c r="CU31" i="17"/>
  <c r="CU66" i="17"/>
  <c r="CU67" i="17"/>
  <c r="CU80" i="17"/>
  <c r="CU90" i="17"/>
  <c r="CU25" i="17"/>
  <c r="CU20" i="17"/>
  <c r="CU40" i="17"/>
  <c r="CU65" i="17"/>
  <c r="CU73" i="17"/>
  <c r="CU77" i="17"/>
  <c r="CU87" i="17"/>
  <c r="CU54" i="17"/>
  <c r="CU23" i="17"/>
  <c r="CU24" i="17"/>
  <c r="CU41" i="17"/>
  <c r="CU64" i="17"/>
  <c r="CU75" i="17"/>
  <c r="CU85" i="17"/>
  <c r="CU89" i="17"/>
  <c r="CT13" i="17" l="1"/>
  <c r="CT16" i="17" s="1"/>
  <c r="CN64" i="10" s="1"/>
  <c r="CN65" i="10" s="1"/>
  <c r="CN87" i="10" s="1"/>
  <c r="CN17" i="11"/>
  <c r="CN13" i="10" s="1"/>
  <c r="CU14" i="17"/>
  <c r="CS61" i="10"/>
  <c r="CV76" i="17"/>
  <c r="CV82" i="17"/>
  <c r="CY18" i="17"/>
  <c r="CX3" i="17"/>
  <c r="CX5" i="17"/>
  <c r="CV71" i="17"/>
  <c r="CV84" i="17"/>
  <c r="CW68" i="17"/>
  <c r="CW67" i="17"/>
  <c r="CW64" i="17"/>
  <c r="CW59" i="17"/>
  <c r="CW57" i="17"/>
  <c r="CW53" i="17"/>
  <c r="CW48" i="17"/>
  <c r="CW52" i="17"/>
  <c r="CW45" i="17"/>
  <c r="CW7" i="17"/>
  <c r="CW31" i="17"/>
  <c r="CW22" i="17"/>
  <c r="CW6" i="17"/>
  <c r="CW4" i="17" s="1"/>
  <c r="CW21" i="17"/>
  <c r="CW28" i="17"/>
  <c r="CW29" i="17"/>
  <c r="CW24" i="17"/>
  <c r="CW19" i="17"/>
  <c r="CW38" i="17"/>
  <c r="CW37" i="17"/>
  <c r="CW25" i="17"/>
  <c r="CW26" i="17"/>
  <c r="CW32" i="17"/>
  <c r="CW23" i="17"/>
  <c r="CW20" i="17"/>
  <c r="CW33" i="17"/>
  <c r="CW34" i="17"/>
  <c r="CW36" i="17"/>
  <c r="CW35" i="17"/>
  <c r="CW30" i="17"/>
  <c r="CW42" i="17"/>
  <c r="CW27" i="17"/>
  <c r="CW43" i="17"/>
  <c r="CW41" i="17"/>
  <c r="CW50" i="17"/>
  <c r="CW46" i="17"/>
  <c r="CW39" i="17"/>
  <c r="CW47" i="17"/>
  <c r="CW44" i="17"/>
  <c r="CW54" i="17"/>
  <c r="CW49" i="17"/>
  <c r="CW40" i="17"/>
  <c r="CW51" i="17"/>
  <c r="CW56" i="17"/>
  <c r="CV70" i="17"/>
  <c r="CV77" i="17"/>
  <c r="CV81" i="17"/>
  <c r="CV63" i="17"/>
  <c r="CV67" i="17"/>
  <c r="CV79" i="17"/>
  <c r="CV86" i="17"/>
  <c r="CV78" i="17"/>
  <c r="CV88" i="17"/>
  <c r="CV54" i="17"/>
  <c r="CV66" i="17"/>
  <c r="CV75" i="17"/>
  <c r="CV80" i="17"/>
  <c r="CV90" i="17"/>
  <c r="CV53" i="17"/>
  <c r="CV65" i="17"/>
  <c r="CV72" i="17"/>
  <c r="CV83" i="17"/>
  <c r="CV87" i="17"/>
  <c r="CV30" i="17"/>
  <c r="CV60" i="17"/>
  <c r="CV64" i="17"/>
  <c r="CV74" i="17"/>
  <c r="CV85" i="17"/>
  <c r="CV89" i="17"/>
  <c r="CU13" i="17" l="1"/>
  <c r="CU16" i="17" s="1"/>
  <c r="CO64" i="10" s="1"/>
  <c r="CO65" i="10" s="1"/>
  <c r="CO87" i="10" s="1"/>
  <c r="CO17" i="11"/>
  <c r="CO13" i="10" s="1"/>
  <c r="CV14" i="17"/>
  <c r="CT61" i="10"/>
  <c r="CW74" i="17"/>
  <c r="CW82" i="17"/>
  <c r="CW69" i="17"/>
  <c r="CW80" i="17"/>
  <c r="CW84" i="17"/>
  <c r="CW61" i="17"/>
  <c r="CW71" i="17"/>
  <c r="CW77" i="17"/>
  <c r="CW81" i="17"/>
  <c r="CX7" i="17"/>
  <c r="CX27" i="17"/>
  <c r="CX6" i="17"/>
  <c r="CX4" i="17" s="1"/>
  <c r="CX19" i="17"/>
  <c r="CX38" i="17"/>
  <c r="CX37" i="17"/>
  <c r="CX33" i="17"/>
  <c r="CX26" i="17"/>
  <c r="CX20" i="17"/>
  <c r="CX21" i="17"/>
  <c r="CX36" i="17"/>
  <c r="CX31" i="17"/>
  <c r="CX30" i="17"/>
  <c r="CX42" i="17"/>
  <c r="CX25" i="17"/>
  <c r="CX41" i="17"/>
  <c r="CX39" i="17"/>
  <c r="CX54" i="17"/>
  <c r="CX44" i="17"/>
  <c r="CX45" i="17"/>
  <c r="CX40" i="17"/>
  <c r="CX51" i="17"/>
  <c r="CX48" i="17"/>
  <c r="CX56" i="17"/>
  <c r="CX47" i="17"/>
  <c r="CX46" i="17"/>
  <c r="CX49" i="17"/>
  <c r="CX43" i="17"/>
  <c r="CX61" i="17"/>
  <c r="CX62" i="17"/>
  <c r="CX63" i="17"/>
  <c r="CX64" i="17"/>
  <c r="CX65" i="17"/>
  <c r="CX66" i="17"/>
  <c r="CW79" i="17"/>
  <c r="CW89" i="17"/>
  <c r="CW63" i="17"/>
  <c r="CW70" i="17"/>
  <c r="CW76" i="17"/>
  <c r="CW86" i="17"/>
  <c r="CY5" i="17"/>
  <c r="CZ18" i="17"/>
  <c r="CY3" i="17"/>
  <c r="CW55" i="17"/>
  <c r="CW62" i="17"/>
  <c r="CW73" i="17"/>
  <c r="CW78" i="17"/>
  <c r="CW88" i="17"/>
  <c r="CW58" i="17"/>
  <c r="CW66" i="17"/>
  <c r="CW75" i="17"/>
  <c r="CW83" i="17"/>
  <c r="CW90" i="17"/>
  <c r="CW60" i="17"/>
  <c r="CW65" i="17"/>
  <c r="CW72" i="17"/>
  <c r="CW85" i="17"/>
  <c r="CW87" i="17"/>
  <c r="CV13" i="17" l="1"/>
  <c r="CV16" i="17" s="1"/>
  <c r="CP64" i="10" s="1"/>
  <c r="CP65" i="10" s="1"/>
  <c r="CP87" i="10" s="1"/>
  <c r="CP17" i="11"/>
  <c r="CP13" i="10" s="1"/>
  <c r="CW14" i="17"/>
  <c r="CU61" i="10"/>
  <c r="CX52" i="17"/>
  <c r="CX69" i="17"/>
  <c r="CX77" i="17"/>
  <c r="CX84" i="17"/>
  <c r="CX55" i="17"/>
  <c r="CX71" i="17"/>
  <c r="CX79" i="17"/>
  <c r="CX89" i="17"/>
  <c r="CX22" i="17"/>
  <c r="CX58" i="17"/>
  <c r="CX68" i="17"/>
  <c r="CX76" i="17"/>
  <c r="CX86" i="17"/>
  <c r="CX24" i="17"/>
  <c r="CX60" i="17"/>
  <c r="CX74" i="17"/>
  <c r="CX78" i="17"/>
  <c r="CX88" i="17"/>
  <c r="CZ3" i="17"/>
  <c r="DA18" i="17"/>
  <c r="CZ5" i="17"/>
  <c r="CX57" i="17"/>
  <c r="CX73" i="17"/>
  <c r="CX81" i="17"/>
  <c r="CX90" i="17"/>
  <c r="CX23" i="17"/>
  <c r="CX59" i="17"/>
  <c r="CX75" i="17"/>
  <c r="CX83" i="17"/>
  <c r="CX87" i="17"/>
  <c r="CX35" i="17"/>
  <c r="CX28" i="17"/>
  <c r="CX50" i="17"/>
  <c r="CX70" i="17"/>
  <c r="CX72" i="17"/>
  <c r="CX85" i="17"/>
  <c r="CY88" i="17"/>
  <c r="CY84" i="17"/>
  <c r="CY73" i="17"/>
  <c r="CY63" i="17"/>
  <c r="CY60" i="17"/>
  <c r="CY43" i="17"/>
  <c r="CY36" i="17"/>
  <c r="CY41" i="17"/>
  <c r="CY37" i="17"/>
  <c r="CY6" i="17"/>
  <c r="CY4" i="17" s="1"/>
  <c r="CY29" i="17"/>
  <c r="CY7" i="17"/>
  <c r="CY24" i="17"/>
  <c r="CY20" i="17"/>
  <c r="CY19" i="17"/>
  <c r="CY38" i="17"/>
  <c r="CY26" i="17"/>
  <c r="CY23" i="17"/>
  <c r="CY33" i="17"/>
  <c r="CY21" i="17"/>
  <c r="CY31" i="17"/>
  <c r="CY35" i="17"/>
  <c r="CY30" i="17"/>
  <c r="CY32" i="17"/>
  <c r="CY42" i="17"/>
  <c r="CY51" i="17"/>
  <c r="CY49" i="17"/>
  <c r="CY56" i="17"/>
  <c r="CY54" i="17"/>
  <c r="CY44" i="17"/>
  <c r="CY46" i="17"/>
  <c r="CY45" i="17"/>
  <c r="CY50" i="17"/>
  <c r="CY48" i="17"/>
  <c r="CY39" i="17"/>
  <c r="CY53" i="17"/>
  <c r="CY52" i="17"/>
  <c r="CY66" i="17"/>
  <c r="CY65" i="17"/>
  <c r="CX32" i="17"/>
  <c r="CX34" i="17"/>
  <c r="CX29" i="17"/>
  <c r="CX53" i="17"/>
  <c r="CX67" i="17"/>
  <c r="CX80" i="17"/>
  <c r="CX82" i="17"/>
  <c r="CW13" i="17" l="1"/>
  <c r="CW16" i="17" s="1"/>
  <c r="CQ64" i="10" s="1"/>
  <c r="CQ65" i="10" s="1"/>
  <c r="CQ87" i="10" s="1"/>
  <c r="CQ17" i="11"/>
  <c r="CQ13" i="10" s="1"/>
  <c r="CX14" i="17"/>
  <c r="CV61" i="10"/>
  <c r="CY55" i="17"/>
  <c r="CY62" i="17"/>
  <c r="CY75" i="17"/>
  <c r="CY81" i="17"/>
  <c r="CY90" i="17"/>
  <c r="CZ74" i="17"/>
  <c r="CZ53" i="17"/>
  <c r="CZ6" i="17"/>
  <c r="CZ4" i="17" s="1"/>
  <c r="CZ7" i="17"/>
  <c r="CZ32" i="17"/>
  <c r="CZ54" i="17"/>
  <c r="CZ49" i="17"/>
  <c r="CZ59" i="17"/>
  <c r="CY28" i="17"/>
  <c r="CY34" i="17"/>
  <c r="CY57" i="17"/>
  <c r="CY70" i="17"/>
  <c r="CY72" i="17"/>
  <c r="CY83" i="17"/>
  <c r="CY61" i="17"/>
  <c r="CY67" i="17"/>
  <c r="CY78" i="17"/>
  <c r="CY85" i="17"/>
  <c r="DA3" i="17"/>
  <c r="DA5" i="17"/>
  <c r="DB18" i="17"/>
  <c r="CY58" i="17"/>
  <c r="CY69" i="17"/>
  <c r="CY80" i="17"/>
  <c r="CY82" i="17"/>
  <c r="CY71" i="17"/>
  <c r="CY77" i="17"/>
  <c r="CY87" i="17"/>
  <c r="CY47" i="17"/>
  <c r="CY59" i="17"/>
  <c r="CY68" i="17"/>
  <c r="CY79" i="17"/>
  <c r="CY89" i="17"/>
  <c r="CY27" i="17"/>
  <c r="CY25" i="17"/>
  <c r="CY22" i="17"/>
  <c r="CY40" i="17"/>
  <c r="CY64" i="17"/>
  <c r="CY74" i="17"/>
  <c r="CY76" i="17"/>
  <c r="CY86" i="17"/>
  <c r="CX13" i="17" l="1"/>
  <c r="CX16" i="17" s="1"/>
  <c r="CR64" i="10" s="1"/>
  <c r="CR65" i="10" s="1"/>
  <c r="CR87" i="10" s="1"/>
  <c r="CR17" i="11"/>
  <c r="CR13" i="10" s="1"/>
  <c r="CY14" i="17"/>
  <c r="CW61" i="10"/>
  <c r="CZ76" i="17"/>
  <c r="CZ55" i="17"/>
  <c r="CZ56" i="17"/>
  <c r="CZ45" i="17"/>
  <c r="CZ41" i="17"/>
  <c r="CZ38" i="17"/>
  <c r="CZ28" i="17"/>
  <c r="CZ52" i="17"/>
  <c r="CZ71" i="17"/>
  <c r="CZ84" i="17"/>
  <c r="CZ86" i="17"/>
  <c r="CZ89" i="17"/>
  <c r="CZ66" i="17"/>
  <c r="CZ57" i="17"/>
  <c r="CZ46" i="17"/>
  <c r="CZ35" i="17"/>
  <c r="CZ23" i="17"/>
  <c r="CZ29" i="17"/>
  <c r="CZ61" i="17"/>
  <c r="CZ73" i="17"/>
  <c r="CZ81" i="17"/>
  <c r="CZ88" i="17"/>
  <c r="DC18" i="17"/>
  <c r="DB3" i="17"/>
  <c r="DB5" i="17"/>
  <c r="CZ65" i="17"/>
  <c r="CZ58" i="17"/>
  <c r="CZ50" i="17"/>
  <c r="CZ30" i="17"/>
  <c r="CZ26" i="17"/>
  <c r="CZ22" i="17"/>
  <c r="CZ68" i="17"/>
  <c r="CZ75" i="17"/>
  <c r="CZ83" i="17"/>
  <c r="DA90" i="17"/>
  <c r="DA80" i="17"/>
  <c r="DA71" i="17"/>
  <c r="DA74" i="17"/>
  <c r="DA69" i="17"/>
  <c r="DA57" i="17"/>
  <c r="DA55" i="17"/>
  <c r="DA53" i="17"/>
  <c r="DA39" i="17"/>
  <c r="DA6" i="17"/>
  <c r="DA4" i="17" s="1"/>
  <c r="DA36" i="17"/>
  <c r="DA37" i="17"/>
  <c r="DA34" i="17"/>
  <c r="DA35" i="17"/>
  <c r="DA22" i="17"/>
  <c r="DA7" i="17"/>
  <c r="DA21" i="17"/>
  <c r="DA19" i="17"/>
  <c r="DA25" i="17"/>
  <c r="DA26" i="17"/>
  <c r="DA23" i="17"/>
  <c r="DA29" i="17"/>
  <c r="DA24" i="17"/>
  <c r="DA20" i="17"/>
  <c r="DA47" i="17"/>
  <c r="DA32" i="17"/>
  <c r="DA31" i="17"/>
  <c r="DA33" i="17"/>
  <c r="DA43" i="17"/>
  <c r="DA51" i="17"/>
  <c r="DA49" i="17"/>
  <c r="DA50" i="17"/>
  <c r="DA48" i="17"/>
  <c r="DA40" i="17"/>
  <c r="DA56" i="17"/>
  <c r="DA46" i="17"/>
  <c r="DA45" i="17"/>
  <c r="DA41" i="17"/>
  <c r="DA65" i="17"/>
  <c r="DA58" i="17"/>
  <c r="DA54" i="17"/>
  <c r="DA59" i="17"/>
  <c r="DA60" i="17"/>
  <c r="DA66" i="17"/>
  <c r="DA61" i="17"/>
  <c r="DA62" i="17"/>
  <c r="DA63" i="17"/>
  <c r="DA64" i="17"/>
  <c r="CZ64" i="17"/>
  <c r="CZ51" i="17"/>
  <c r="CZ43" i="17"/>
  <c r="CZ31" i="17"/>
  <c r="CZ25" i="17"/>
  <c r="CZ24" i="17"/>
  <c r="CZ70" i="17"/>
  <c r="CZ78" i="17"/>
  <c r="CZ85" i="17"/>
  <c r="CZ63" i="17"/>
  <c r="CZ39" i="17"/>
  <c r="CZ48" i="17"/>
  <c r="CZ19" i="17"/>
  <c r="CZ21" i="17"/>
  <c r="CZ34" i="17"/>
  <c r="CZ67" i="17"/>
  <c r="CZ80" i="17"/>
  <c r="CZ82" i="17"/>
  <c r="CZ62" i="17"/>
  <c r="CZ44" i="17"/>
  <c r="CZ40" i="17"/>
  <c r="CZ27" i="17"/>
  <c r="CZ20" i="17"/>
  <c r="CZ37" i="17"/>
  <c r="CZ69" i="17"/>
  <c r="CZ77" i="17"/>
  <c r="CZ90" i="17"/>
  <c r="CZ60" i="17"/>
  <c r="CZ47" i="17"/>
  <c r="CZ42" i="17"/>
  <c r="CZ33" i="17"/>
  <c r="CZ36" i="17"/>
  <c r="CZ72" i="17"/>
  <c r="CZ79" i="17"/>
  <c r="CZ87" i="17"/>
  <c r="CY13" i="17" l="1"/>
  <c r="CY16" i="17" s="1"/>
  <c r="CS64" i="10" s="1"/>
  <c r="CS65" i="10" s="1"/>
  <c r="CS87" i="10" s="1"/>
  <c r="CS17" i="11"/>
  <c r="CS13" i="10" s="1"/>
  <c r="CZ14" i="17"/>
  <c r="CX61" i="10"/>
  <c r="DA75" i="17"/>
  <c r="DA77" i="17"/>
  <c r="DA87" i="17"/>
  <c r="DD18" i="17"/>
  <c r="DC5" i="17"/>
  <c r="DC3" i="17"/>
  <c r="DA52" i="17"/>
  <c r="DA72" i="17"/>
  <c r="DA79" i="17"/>
  <c r="DA89" i="17"/>
  <c r="DA82" i="17"/>
  <c r="DA86" i="17"/>
  <c r="DA84" i="17"/>
  <c r="DA88" i="17"/>
  <c r="DA68" i="17"/>
  <c r="DA73" i="17"/>
  <c r="DA81" i="17"/>
  <c r="DA28" i="17"/>
  <c r="DA30" i="17"/>
  <c r="DA42" i="17"/>
  <c r="DA70" i="17"/>
  <c r="DA76" i="17"/>
  <c r="DA83" i="17"/>
  <c r="DA38" i="17"/>
  <c r="DA27" i="17"/>
  <c r="DA44" i="17"/>
  <c r="DA67" i="17"/>
  <c r="DA78" i="17"/>
  <c r="DA85" i="17"/>
  <c r="DB84" i="17"/>
  <c r="DB80" i="17"/>
  <c r="DB71" i="17"/>
  <c r="DB76" i="17"/>
  <c r="DB68" i="17"/>
  <c r="DB63" i="17"/>
  <c r="DB64" i="17"/>
  <c r="DB49" i="17"/>
  <c r="DB39" i="17"/>
  <c r="DB31" i="17"/>
  <c r="DB30" i="17"/>
  <c r="DB7" i="17"/>
  <c r="DB6" i="17"/>
  <c r="DB4" i="17" s="1"/>
  <c r="DB25" i="17"/>
  <c r="DB28" i="17"/>
  <c r="DB24" i="17"/>
  <c r="DB20" i="17"/>
  <c r="DB34" i="17"/>
  <c r="DB29" i="17"/>
  <c r="DB38" i="17"/>
  <c r="DB37" i="17"/>
  <c r="DB23" i="17"/>
  <c r="DB33" i="17"/>
  <c r="DB26" i="17"/>
  <c r="DB36" i="17"/>
  <c r="DB22" i="17"/>
  <c r="DB32" i="17"/>
  <c r="DB46" i="17"/>
  <c r="DB41" i="17"/>
  <c r="DB47" i="17"/>
  <c r="DB44" i="17"/>
  <c r="DB42" i="17"/>
  <c r="DB50" i="17"/>
  <c r="DB51" i="17"/>
  <c r="DB56" i="17"/>
  <c r="DB45" i="17"/>
  <c r="DB54" i="17"/>
  <c r="DB58" i="17"/>
  <c r="DB55" i="17"/>
  <c r="DB61" i="17"/>
  <c r="DB57" i="17"/>
  <c r="DB59" i="17"/>
  <c r="DB60" i="17"/>
  <c r="CZ13" i="17" l="1"/>
  <c r="CZ16" i="17" s="1"/>
  <c r="CT64" i="10" s="1"/>
  <c r="CT65" i="10" s="1"/>
  <c r="CT87" i="10" s="1"/>
  <c r="CT17" i="11"/>
  <c r="CT13" i="10" s="1"/>
  <c r="DA14" i="17"/>
  <c r="CY61" i="10"/>
  <c r="DB52" i="17"/>
  <c r="DB70" i="17"/>
  <c r="DB73" i="17"/>
  <c r="DB81" i="17"/>
  <c r="DB27" i="17"/>
  <c r="DB53" i="17"/>
  <c r="DB67" i="17"/>
  <c r="DB79" i="17"/>
  <c r="DB83" i="17"/>
  <c r="DB69" i="17"/>
  <c r="DB78" i="17"/>
  <c r="DB88" i="17"/>
  <c r="DC90" i="17"/>
  <c r="DC80" i="17"/>
  <c r="DC67" i="17"/>
  <c r="DC63" i="17"/>
  <c r="DC32" i="17"/>
  <c r="DC28" i="17"/>
  <c r="DC31" i="17"/>
  <c r="DC6" i="17"/>
  <c r="DC4" i="17" s="1"/>
  <c r="DC26" i="17"/>
  <c r="DC7" i="17"/>
  <c r="DC21" i="17"/>
  <c r="DC29" i="17"/>
  <c r="DC20" i="17"/>
  <c r="DC34" i="17"/>
  <c r="DC23" i="17"/>
  <c r="DC33" i="17"/>
  <c r="DC22" i="17"/>
  <c r="DC36" i="17"/>
  <c r="DC46" i="17"/>
  <c r="DC41" i="17"/>
  <c r="DC54" i="17"/>
  <c r="DC55" i="17"/>
  <c r="DC50" i="17"/>
  <c r="DC44" i="17"/>
  <c r="DC56" i="17"/>
  <c r="DC47" i="17"/>
  <c r="DC51" i="17"/>
  <c r="DC52" i="17"/>
  <c r="DC58" i="17"/>
  <c r="DC59" i="17"/>
  <c r="DC60" i="17"/>
  <c r="DC57" i="17"/>
  <c r="DC61" i="17"/>
  <c r="DB90" i="17"/>
  <c r="DD3" i="17"/>
  <c r="DD5" i="17"/>
  <c r="DE18" i="17"/>
  <c r="DB48" i="17"/>
  <c r="DB62" i="17"/>
  <c r="DB75" i="17"/>
  <c r="DB77" i="17"/>
  <c r="DB87" i="17"/>
  <c r="DB19" i="17"/>
  <c r="DB40" i="17"/>
  <c r="DB66" i="17"/>
  <c r="DB72" i="17"/>
  <c r="DB85" i="17"/>
  <c r="DB89" i="17"/>
  <c r="DB35" i="17"/>
  <c r="DB21" i="17"/>
  <c r="DB43" i="17"/>
  <c r="DB65" i="17"/>
  <c r="DB74" i="17"/>
  <c r="DB82" i="17"/>
  <c r="DB86" i="17"/>
  <c r="DA13" i="17" l="1"/>
  <c r="DA16" i="17" s="1"/>
  <c r="CU64" i="10" s="1"/>
  <c r="CU65" i="10" s="1"/>
  <c r="CU87" i="10" s="1"/>
  <c r="CU17" i="11"/>
  <c r="CU13" i="10" s="1"/>
  <c r="DB14" i="17"/>
  <c r="CZ61" i="10"/>
  <c r="DC40" i="17"/>
  <c r="DC62" i="17"/>
  <c r="DC73" i="17"/>
  <c r="DC77" i="17"/>
  <c r="DC87" i="17"/>
  <c r="DC35" i="17"/>
  <c r="DC19" i="17"/>
  <c r="DC39" i="17"/>
  <c r="DC66" i="17"/>
  <c r="DC76" i="17"/>
  <c r="DC85" i="17"/>
  <c r="DC89" i="17"/>
  <c r="DC45" i="17"/>
  <c r="DC65" i="17"/>
  <c r="DC75" i="17"/>
  <c r="DC82" i="17"/>
  <c r="DC86" i="17"/>
  <c r="DC48" i="17"/>
  <c r="DC69" i="17"/>
  <c r="DC72" i="17"/>
  <c r="DC84" i="17"/>
  <c r="DE5" i="17"/>
  <c r="DE3" i="17"/>
  <c r="DF18" i="17"/>
  <c r="DC37" i="17"/>
  <c r="DC38" i="17"/>
  <c r="DC30" i="17"/>
  <c r="DC49" i="17"/>
  <c r="DC68" i="17"/>
  <c r="DC74" i="17"/>
  <c r="DC81" i="17"/>
  <c r="DD82" i="17"/>
  <c r="DD74" i="17"/>
  <c r="DD69" i="17"/>
  <c r="DD57" i="17"/>
  <c r="DD45" i="17"/>
  <c r="DD41" i="17"/>
  <c r="DD32" i="17"/>
  <c r="DD7" i="17"/>
  <c r="DD31" i="17"/>
  <c r="DD20" i="17"/>
  <c r="DD6" i="17"/>
  <c r="DD4" i="17" s="1"/>
  <c r="DD24" i="17"/>
  <c r="DD19" i="17"/>
  <c r="DD25" i="17"/>
  <c r="DD29" i="17"/>
  <c r="DD26" i="17"/>
  <c r="DD23" i="17"/>
  <c r="DD35" i="17"/>
  <c r="DD42" i="17"/>
  <c r="DD33" i="17"/>
  <c r="DD36" i="17"/>
  <c r="DD27" i="17"/>
  <c r="DD37" i="17"/>
  <c r="DD43" i="17"/>
  <c r="DD50" i="17"/>
  <c r="DD46" i="17"/>
  <c r="DD56" i="17"/>
  <c r="DD44" i="17"/>
  <c r="DD53" i="17"/>
  <c r="DD47" i="17"/>
  <c r="DD51" i="17"/>
  <c r="DD55" i="17"/>
  <c r="DD61" i="17"/>
  <c r="DD52" i="17"/>
  <c r="DD58" i="17"/>
  <c r="DC43" i="17"/>
  <c r="DC42" i="17"/>
  <c r="DC25" i="17"/>
  <c r="DC24" i="17"/>
  <c r="DC53" i="17"/>
  <c r="DC70" i="17"/>
  <c r="DC79" i="17"/>
  <c r="DC83" i="17"/>
  <c r="DC27" i="17"/>
  <c r="DC64" i="17"/>
  <c r="DC71" i="17"/>
  <c r="DC78" i="17"/>
  <c r="DC88" i="17"/>
  <c r="DB13" i="17" l="1"/>
  <c r="DB16" i="17" s="1"/>
  <c r="CV64" i="10" s="1"/>
  <c r="CV65" i="10" s="1"/>
  <c r="CV87" i="10" s="1"/>
  <c r="CV17" i="11"/>
  <c r="CV13" i="10" s="1"/>
  <c r="DC14" i="17"/>
  <c r="DA61" i="10"/>
  <c r="DD28" i="17"/>
  <c r="DD39" i="17"/>
  <c r="DD59" i="17"/>
  <c r="DD68" i="17"/>
  <c r="DD71" i="17"/>
  <c r="DD84" i="17"/>
  <c r="DE90" i="17"/>
  <c r="DE83" i="17"/>
  <c r="DE77" i="17"/>
  <c r="DE75" i="17"/>
  <c r="DE68" i="17"/>
  <c r="DE69" i="17"/>
  <c r="DE67" i="17"/>
  <c r="DE66" i="17"/>
  <c r="DE62" i="17"/>
  <c r="DE60" i="17"/>
  <c r="DE59" i="17"/>
  <c r="DE57" i="17"/>
  <c r="DE53" i="17"/>
  <c r="DE55" i="17"/>
  <c r="DE52" i="17"/>
  <c r="DE46" i="17"/>
  <c r="DE7" i="17"/>
  <c r="DE30" i="17"/>
  <c r="DE32" i="17"/>
  <c r="DE31" i="17"/>
  <c r="DE6" i="17"/>
  <c r="DE4" i="17" s="1"/>
  <c r="DE23" i="17"/>
  <c r="DE29" i="17"/>
  <c r="DE24" i="17"/>
  <c r="DE19" i="17"/>
  <c r="DE38" i="17"/>
  <c r="DE37" i="17"/>
  <c r="DE25" i="17"/>
  <c r="DE26" i="17"/>
  <c r="DE21" i="17"/>
  <c r="DE20" i="17"/>
  <c r="DE33" i="17"/>
  <c r="DE34" i="17"/>
  <c r="DE35" i="17"/>
  <c r="DE36" i="17"/>
  <c r="DE42" i="17"/>
  <c r="DE27" i="17"/>
  <c r="DE22" i="17"/>
  <c r="DE28" i="17"/>
  <c r="DE41" i="17"/>
  <c r="DE39" i="17"/>
  <c r="DE44" i="17"/>
  <c r="DE45" i="17"/>
  <c r="DE54" i="17"/>
  <c r="DE47" i="17"/>
  <c r="DE51" i="17"/>
  <c r="DE40" i="17"/>
  <c r="DE56" i="17"/>
  <c r="DE50" i="17"/>
  <c r="DE43" i="17"/>
  <c r="DE61" i="17"/>
  <c r="DE58" i="17"/>
  <c r="DD40" i="17"/>
  <c r="DD60" i="17"/>
  <c r="DD70" i="17"/>
  <c r="DD77" i="17"/>
  <c r="DD81" i="17"/>
  <c r="DD65" i="17"/>
  <c r="DD67" i="17"/>
  <c r="DD79" i="17"/>
  <c r="DD86" i="17"/>
  <c r="DD64" i="17"/>
  <c r="DD73" i="17"/>
  <c r="DD78" i="17"/>
  <c r="DD88" i="17"/>
  <c r="DD34" i="17"/>
  <c r="DD30" i="17"/>
  <c r="DD48" i="17"/>
  <c r="DD63" i="17"/>
  <c r="DD76" i="17"/>
  <c r="DD80" i="17"/>
  <c r="DD90" i="17"/>
  <c r="DD49" i="17"/>
  <c r="DD62" i="17"/>
  <c r="DD75" i="17"/>
  <c r="DD83" i="17"/>
  <c r="DD87" i="17"/>
  <c r="DD38" i="17"/>
  <c r="DD21" i="17"/>
  <c r="DD22" i="17"/>
  <c r="DD54" i="17"/>
  <c r="DD66" i="17"/>
  <c r="DD72" i="17"/>
  <c r="DD85" i="17"/>
  <c r="DD89" i="17"/>
  <c r="DG18" i="17"/>
  <c r="DF5" i="17"/>
  <c r="DF3" i="17"/>
  <c r="DC13" i="17" l="1"/>
  <c r="DC16" i="17" s="1"/>
  <c r="CW64" i="10" s="1"/>
  <c r="CW65" i="10" s="1"/>
  <c r="CW87" i="10" s="1"/>
  <c r="CW17" i="11"/>
  <c r="CW13" i="10" s="1"/>
  <c r="DD14" i="17"/>
  <c r="DB61" i="10"/>
  <c r="DE72" i="17"/>
  <c r="DE85" i="17"/>
  <c r="DE87" i="17"/>
  <c r="DF7" i="17"/>
  <c r="DF6" i="17"/>
  <c r="DF4" i="17" s="1"/>
  <c r="DF35" i="17"/>
  <c r="DF22" i="17"/>
  <c r="DF50" i="17"/>
  <c r="DF64" i="17"/>
  <c r="DE74" i="17"/>
  <c r="DE82" i="17"/>
  <c r="DE80" i="17"/>
  <c r="DE84" i="17"/>
  <c r="DE81" i="17"/>
  <c r="DE65" i="17"/>
  <c r="DE71" i="17"/>
  <c r="DE79" i="17"/>
  <c r="DE89" i="17"/>
  <c r="DG5" i="17"/>
  <c r="DH18" i="17"/>
  <c r="DG3" i="17"/>
  <c r="DE48" i="17"/>
  <c r="DE64" i="17"/>
  <c r="DE70" i="17"/>
  <c r="DE76" i="17"/>
  <c r="DE86" i="17"/>
  <c r="DE49" i="17"/>
  <c r="DE63" i="17"/>
  <c r="DE73" i="17"/>
  <c r="DE78" i="17"/>
  <c r="DE88" i="17"/>
  <c r="DD13" i="17" l="1"/>
  <c r="DD16" i="17" s="1"/>
  <c r="CX64" i="10" s="1"/>
  <c r="CX65" i="10" s="1"/>
  <c r="CX87" i="10" s="1"/>
  <c r="CX17" i="11"/>
  <c r="CX13" i="10" s="1"/>
  <c r="DE14" i="17"/>
  <c r="DC61" i="10"/>
  <c r="DF79" i="17"/>
  <c r="DF63" i="17"/>
  <c r="DF45" i="17"/>
  <c r="DF32" i="17"/>
  <c r="DF28" i="17"/>
  <c r="DF19" i="17"/>
  <c r="DF53" i="17"/>
  <c r="DF71" i="17"/>
  <c r="DF76" i="17"/>
  <c r="DF86" i="17"/>
  <c r="DF89" i="17"/>
  <c r="DF62" i="17"/>
  <c r="DF47" i="17"/>
  <c r="DF29" i="17"/>
  <c r="DF20" i="17"/>
  <c r="DF26" i="17"/>
  <c r="DF59" i="17"/>
  <c r="DF74" i="17"/>
  <c r="DF78" i="17"/>
  <c r="DF88" i="17"/>
  <c r="DF68" i="17"/>
  <c r="DF61" i="17"/>
  <c r="DF41" i="17"/>
  <c r="DF44" i="17"/>
  <c r="DF42" i="17"/>
  <c r="DF25" i="17"/>
  <c r="DF27" i="17"/>
  <c r="DF57" i="17"/>
  <c r="DF73" i="17"/>
  <c r="DF81" i="17"/>
  <c r="DF90" i="17"/>
  <c r="DF54" i="17"/>
  <c r="DF43" i="17"/>
  <c r="DF56" i="17"/>
  <c r="DF30" i="17"/>
  <c r="DF23" i="17"/>
  <c r="DF60" i="17"/>
  <c r="DF75" i="17"/>
  <c r="DF83" i="17"/>
  <c r="DF87" i="17"/>
  <c r="DG83" i="17"/>
  <c r="DG72" i="17"/>
  <c r="DG71" i="17"/>
  <c r="DG60" i="17"/>
  <c r="DG35" i="17"/>
  <c r="DG19" i="17"/>
  <c r="DG6" i="17"/>
  <c r="DG4" i="17" s="1"/>
  <c r="DG25" i="17"/>
  <c r="DG7" i="17"/>
  <c r="DG31" i="17"/>
  <c r="DG30" i="17"/>
  <c r="DG26" i="17"/>
  <c r="DG38" i="17"/>
  <c r="DG29" i="17"/>
  <c r="DG45" i="17"/>
  <c r="DG54" i="17"/>
  <c r="DG50" i="17"/>
  <c r="DG44" i="17"/>
  <c r="DG53" i="17"/>
  <c r="DG51" i="17"/>
  <c r="DG65" i="17"/>
  <c r="DG52" i="17"/>
  <c r="DG66" i="17"/>
  <c r="DF55" i="17"/>
  <c r="DF58" i="17"/>
  <c r="DF51" i="17"/>
  <c r="DF39" i="17"/>
  <c r="DF31" i="17"/>
  <c r="DF33" i="17"/>
  <c r="DF46" i="17"/>
  <c r="DF70" i="17"/>
  <c r="DF72" i="17"/>
  <c r="DF85" i="17"/>
  <c r="DF66" i="17"/>
  <c r="DF49" i="17"/>
  <c r="DF36" i="17"/>
  <c r="DF24" i="17"/>
  <c r="DF37" i="17"/>
  <c r="DF52" i="17"/>
  <c r="DF67" i="17"/>
  <c r="DF80" i="17"/>
  <c r="DF82" i="17"/>
  <c r="DI18" i="17"/>
  <c r="DH3" i="17"/>
  <c r="DH5" i="17"/>
  <c r="DF65" i="17"/>
  <c r="DF40" i="17"/>
  <c r="DF34" i="17"/>
  <c r="DF21" i="17"/>
  <c r="DF38" i="17"/>
  <c r="DF48" i="17"/>
  <c r="DF69" i="17"/>
  <c r="DF77" i="17"/>
  <c r="DF84" i="17"/>
  <c r="DE13" i="17" l="1"/>
  <c r="DE16" i="17" s="1"/>
  <c r="CY64" i="10" s="1"/>
  <c r="CY65" i="10" s="1"/>
  <c r="CY87" i="10" s="1"/>
  <c r="CY17" i="11"/>
  <c r="CY13" i="10" s="1"/>
  <c r="DF14" i="17"/>
  <c r="DD61" i="10"/>
  <c r="DG49" i="17"/>
  <c r="DG21" i="17"/>
  <c r="DG20" i="17"/>
  <c r="DG41" i="17"/>
  <c r="DG61" i="17"/>
  <c r="DG70" i="17"/>
  <c r="DG78" i="17"/>
  <c r="DG85" i="17"/>
  <c r="DJ18" i="17"/>
  <c r="DI3" i="17"/>
  <c r="DI5" i="17"/>
  <c r="DG47" i="17"/>
  <c r="DG36" i="17"/>
  <c r="DG37" i="17"/>
  <c r="DG28" i="17"/>
  <c r="DG40" i="17"/>
  <c r="DG59" i="17"/>
  <c r="DG67" i="17"/>
  <c r="DG80" i="17"/>
  <c r="DG82" i="17"/>
  <c r="DG34" i="17"/>
  <c r="DG33" i="17"/>
  <c r="DG42" i="17"/>
  <c r="DG57" i="17"/>
  <c r="DG69" i="17"/>
  <c r="DG77" i="17"/>
  <c r="DG87" i="17"/>
  <c r="DG23" i="17"/>
  <c r="DG22" i="17"/>
  <c r="DG43" i="17"/>
  <c r="DG58" i="17"/>
  <c r="DG68" i="17"/>
  <c r="DG79" i="17"/>
  <c r="DG89" i="17"/>
  <c r="DG48" i="17"/>
  <c r="DG32" i="17"/>
  <c r="DG24" i="17"/>
  <c r="DG46" i="17"/>
  <c r="DG62" i="17"/>
  <c r="DG74" i="17"/>
  <c r="DG76" i="17"/>
  <c r="DG86" i="17"/>
  <c r="DG27" i="17"/>
  <c r="DG56" i="17"/>
  <c r="DG64" i="17"/>
  <c r="DG73" i="17"/>
  <c r="DG84" i="17"/>
  <c r="DG88" i="17"/>
  <c r="DH89" i="17"/>
  <c r="DH87" i="17"/>
  <c r="DH90" i="17"/>
  <c r="DH76" i="17"/>
  <c r="DH79" i="17"/>
  <c r="DH77" i="17"/>
  <c r="DH74" i="17"/>
  <c r="DH72" i="17"/>
  <c r="DH69" i="17"/>
  <c r="DH57" i="17"/>
  <c r="DH61" i="17"/>
  <c r="DH55" i="17"/>
  <c r="DH54" i="17"/>
  <c r="DH53" i="17"/>
  <c r="DH43" i="17"/>
  <c r="DH40" i="17"/>
  <c r="DH30" i="17"/>
  <c r="DH31" i="17"/>
  <c r="DH35" i="17"/>
  <c r="DH6" i="17"/>
  <c r="DH4" i="17" s="1"/>
  <c r="DH19" i="17"/>
  <c r="DH32" i="17"/>
  <c r="DH27" i="17"/>
  <c r="DH24" i="17"/>
  <c r="DH7" i="17"/>
  <c r="DH22" i="17"/>
  <c r="DH21" i="17"/>
  <c r="DH29" i="17"/>
  <c r="DH23" i="17"/>
  <c r="DH37" i="17"/>
  <c r="DH25" i="17"/>
  <c r="DH26" i="17"/>
  <c r="DH38" i="17"/>
  <c r="DH20" i="17"/>
  <c r="DH28" i="17"/>
  <c r="DH34" i="17"/>
  <c r="DH49" i="17"/>
  <c r="DH44" i="17"/>
  <c r="DH50" i="17"/>
  <c r="DH42" i="17"/>
  <c r="DH47" i="17"/>
  <c r="DH46" i="17"/>
  <c r="DH45" i="17"/>
  <c r="DH51" i="17"/>
  <c r="DH48" i="17"/>
  <c r="DH56" i="17"/>
  <c r="DH58" i="17"/>
  <c r="DH59" i="17"/>
  <c r="DH60" i="17"/>
  <c r="DH62" i="17"/>
  <c r="DH63" i="17"/>
  <c r="DH64" i="17"/>
  <c r="DH65" i="17"/>
  <c r="DH66" i="17"/>
  <c r="DG39" i="17"/>
  <c r="DG55" i="17"/>
  <c r="DG63" i="17"/>
  <c r="DG75" i="17"/>
  <c r="DG81" i="17"/>
  <c r="DG90" i="17"/>
  <c r="DF13" i="17" l="1"/>
  <c r="DF16" i="17" s="1"/>
  <c r="CZ64" i="10" s="1"/>
  <c r="CZ65" i="10" s="1"/>
  <c r="CZ87" i="10" s="1"/>
  <c r="CZ17" i="11"/>
  <c r="CZ13" i="10" s="1"/>
  <c r="DG14" i="17"/>
  <c r="DE61" i="10"/>
  <c r="DH71" i="17"/>
  <c r="DH84" i="17"/>
  <c r="DH86" i="17"/>
  <c r="DH73" i="17"/>
  <c r="DH81" i="17"/>
  <c r="DH88" i="17"/>
  <c r="DI88" i="17"/>
  <c r="DI87" i="17"/>
  <c r="DI85" i="17"/>
  <c r="DI81" i="17"/>
  <c r="DI84" i="17"/>
  <c r="DI77" i="17"/>
  <c r="DI78" i="17"/>
  <c r="DI71" i="17"/>
  <c r="DI76" i="17"/>
  <c r="DI75" i="17"/>
  <c r="DI67" i="17"/>
  <c r="DI70" i="17"/>
  <c r="DI68" i="17"/>
  <c r="DI57" i="17"/>
  <c r="DI56" i="17"/>
  <c r="DI53" i="17"/>
  <c r="DI48" i="17"/>
  <c r="DI52" i="17"/>
  <c r="DI40" i="17"/>
  <c r="DI43" i="17"/>
  <c r="DI6" i="17"/>
  <c r="DI4" i="17" s="1"/>
  <c r="DI31" i="17"/>
  <c r="DI41" i="17"/>
  <c r="DI36" i="17"/>
  <c r="DI33" i="17"/>
  <c r="DI26" i="17"/>
  <c r="DI24" i="17"/>
  <c r="DI7" i="17"/>
  <c r="DI29" i="17"/>
  <c r="DI22" i="17"/>
  <c r="DI20" i="17"/>
  <c r="DI19" i="17"/>
  <c r="DI25" i="17"/>
  <c r="DI38" i="17"/>
  <c r="DI28" i="17"/>
  <c r="DI23" i="17"/>
  <c r="DI21" i="17"/>
  <c r="DI32" i="17"/>
  <c r="DI27" i="17"/>
  <c r="DI37" i="17"/>
  <c r="DI30" i="17"/>
  <c r="DI35" i="17"/>
  <c r="DI34" i="17"/>
  <c r="DI51" i="17"/>
  <c r="DI42" i="17"/>
  <c r="DI44" i="17"/>
  <c r="DI50" i="17"/>
  <c r="DI46" i="17"/>
  <c r="DI45" i="17"/>
  <c r="DI49" i="17"/>
  <c r="DI47" i="17"/>
  <c r="DI39" i="17"/>
  <c r="DI62" i="17"/>
  <c r="DI63" i="17"/>
  <c r="DI64" i="17"/>
  <c r="DI65" i="17"/>
  <c r="DI66" i="17"/>
  <c r="DI58" i="17"/>
  <c r="DI59" i="17"/>
  <c r="DI61" i="17"/>
  <c r="DI60" i="17"/>
  <c r="DH41" i="17"/>
  <c r="DH68" i="17"/>
  <c r="DH75" i="17"/>
  <c r="DH83" i="17"/>
  <c r="DH36" i="17"/>
  <c r="DH39" i="17"/>
  <c r="DH70" i="17"/>
  <c r="DH78" i="17"/>
  <c r="DH85" i="17"/>
  <c r="DH33" i="17"/>
  <c r="DH52" i="17"/>
  <c r="DH67" i="17"/>
  <c r="DH80" i="17"/>
  <c r="DH82" i="17"/>
  <c r="DK18" i="17"/>
  <c r="DJ3" i="17"/>
  <c r="DJ5" i="17"/>
  <c r="DG13" i="17" l="1"/>
  <c r="DG16" i="17" s="1"/>
  <c r="DA64" i="10" s="1"/>
  <c r="DA65" i="10" s="1"/>
  <c r="DA87" i="10" s="1"/>
  <c r="DA17" i="11"/>
  <c r="DA13" i="10" s="1"/>
  <c r="DH14" i="17"/>
  <c r="DF61" i="10"/>
  <c r="DL18" i="17"/>
  <c r="DK3" i="17"/>
  <c r="DK5" i="17"/>
  <c r="DI73" i="17"/>
  <c r="DI83" i="17"/>
  <c r="DI69" i="17"/>
  <c r="DI80" i="17"/>
  <c r="DI90" i="17"/>
  <c r="DI54" i="17"/>
  <c r="DI72" i="17"/>
  <c r="DI79" i="17"/>
  <c r="DI89" i="17"/>
  <c r="DJ6" i="17"/>
  <c r="DJ4" i="17" s="1"/>
  <c r="DJ7" i="17"/>
  <c r="DJ23" i="17"/>
  <c r="DJ32" i="17"/>
  <c r="DJ30" i="17"/>
  <c r="DJ47" i="17"/>
  <c r="DJ49" i="17"/>
  <c r="DJ41" i="17"/>
  <c r="DJ48" i="17"/>
  <c r="DJ56" i="17"/>
  <c r="DJ44" i="17"/>
  <c r="DJ45" i="17"/>
  <c r="DJ58" i="17"/>
  <c r="DJ60" i="17"/>
  <c r="DJ55" i="17"/>
  <c r="DJ57" i="17"/>
  <c r="DJ59" i="17"/>
  <c r="DI55" i="17"/>
  <c r="DI74" i="17"/>
  <c r="DI82" i="17"/>
  <c r="DI86" i="17"/>
  <c r="DH13" i="17" l="1"/>
  <c r="DH16" i="17" s="1"/>
  <c r="DB64" i="10" s="1"/>
  <c r="DB65" i="10" s="1"/>
  <c r="DB87" i="10" s="1"/>
  <c r="DB17" i="11"/>
  <c r="DB13" i="10" s="1"/>
  <c r="DI14" i="17"/>
  <c r="DG61" i="10"/>
  <c r="DJ34" i="17"/>
  <c r="DJ36" i="17"/>
  <c r="DJ65" i="17"/>
  <c r="DJ74" i="17"/>
  <c r="DJ85" i="17"/>
  <c r="DJ89" i="17"/>
  <c r="DJ38" i="17"/>
  <c r="DJ43" i="17"/>
  <c r="DJ64" i="17"/>
  <c r="DJ76" i="17"/>
  <c r="DJ82" i="17"/>
  <c r="DJ86" i="17"/>
  <c r="DJ53" i="17"/>
  <c r="DJ68" i="17"/>
  <c r="DJ71" i="17"/>
  <c r="DJ84" i="17"/>
  <c r="DJ21" i="17"/>
  <c r="DJ29" i="17"/>
  <c r="DJ52" i="17"/>
  <c r="DJ70" i="17"/>
  <c r="DJ73" i="17"/>
  <c r="DJ81" i="17"/>
  <c r="DJ40" i="17"/>
  <c r="DJ31" i="17"/>
  <c r="DJ28" i="17"/>
  <c r="DJ24" i="17"/>
  <c r="DJ63" i="17"/>
  <c r="DJ67" i="17"/>
  <c r="DJ79" i="17"/>
  <c r="DJ83" i="17"/>
  <c r="DJ39" i="17"/>
  <c r="DJ54" i="17"/>
  <c r="DJ22" i="17"/>
  <c r="DJ25" i="17"/>
  <c r="DJ26" i="17"/>
  <c r="DJ66" i="17"/>
  <c r="DJ69" i="17"/>
  <c r="DJ78" i="17"/>
  <c r="DJ88" i="17"/>
  <c r="DK27" i="17"/>
  <c r="DK6" i="17"/>
  <c r="DK4" i="17" s="1"/>
  <c r="DK7" i="17"/>
  <c r="DK24" i="17"/>
  <c r="DK25" i="17"/>
  <c r="DK20" i="17"/>
  <c r="DK32" i="17"/>
  <c r="DK31" i="17"/>
  <c r="DK38" i="17"/>
  <c r="DK22" i="17"/>
  <c r="DK41" i="17"/>
  <c r="DK43" i="17"/>
  <c r="DK47" i="17"/>
  <c r="DK50" i="17"/>
  <c r="DK44" i="17"/>
  <c r="DK48" i="17"/>
  <c r="DK56" i="17"/>
  <c r="DK40" i="17"/>
  <c r="DK51" i="17"/>
  <c r="DK46" i="17"/>
  <c r="DK45" i="17"/>
  <c r="DK49" i="17"/>
  <c r="DK54" i="17"/>
  <c r="DK59" i="17"/>
  <c r="DK60" i="17"/>
  <c r="DK55" i="17"/>
  <c r="DK57" i="17"/>
  <c r="DK58" i="17"/>
  <c r="DJ46" i="17"/>
  <c r="DJ50" i="17"/>
  <c r="DJ35" i="17"/>
  <c r="DJ19" i="17"/>
  <c r="DJ33" i="17"/>
  <c r="DJ62" i="17"/>
  <c r="DJ75" i="17"/>
  <c r="DJ80" i="17"/>
  <c r="DJ90" i="17"/>
  <c r="DJ51" i="17"/>
  <c r="DJ42" i="17"/>
  <c r="DJ27" i="17"/>
  <c r="DJ20" i="17"/>
  <c r="DJ37" i="17"/>
  <c r="DJ61" i="17"/>
  <c r="DJ72" i="17"/>
  <c r="DJ77" i="17"/>
  <c r="DJ87" i="17"/>
  <c r="DL5" i="17"/>
  <c r="DL3" i="17"/>
  <c r="DM18" i="17"/>
  <c r="DI13" i="17" l="1"/>
  <c r="DI16" i="17" s="1"/>
  <c r="DC64" i="10" s="1"/>
  <c r="DC65" i="10" s="1"/>
  <c r="DC87" i="10" s="1"/>
  <c r="DC17" i="11"/>
  <c r="DC13" i="10" s="1"/>
  <c r="DJ14" i="17"/>
  <c r="DK39" i="17"/>
  <c r="DK65" i="17"/>
  <c r="DK72" i="17"/>
  <c r="DK82" i="17"/>
  <c r="DK86" i="17"/>
  <c r="DK53" i="17"/>
  <c r="DK69" i="17"/>
  <c r="DK74" i="17"/>
  <c r="DK84" i="17"/>
  <c r="DK52" i="17"/>
  <c r="DK71" i="17"/>
  <c r="DK76" i="17"/>
  <c r="DK81" i="17"/>
  <c r="DK23" i="17"/>
  <c r="DK29" i="17"/>
  <c r="DK64" i="17"/>
  <c r="DK68" i="17"/>
  <c r="DK79" i="17"/>
  <c r="DK83" i="17"/>
  <c r="DK26" i="17"/>
  <c r="DK30" i="17"/>
  <c r="DK63" i="17"/>
  <c r="DK70" i="17"/>
  <c r="DK78" i="17"/>
  <c r="DK88" i="17"/>
  <c r="DM5" i="17"/>
  <c r="DM3" i="17"/>
  <c r="DN18" i="17"/>
  <c r="DK42" i="17"/>
  <c r="DK28" i="17"/>
  <c r="DK34" i="17"/>
  <c r="DK66" i="17"/>
  <c r="DK67" i="17"/>
  <c r="DK80" i="17"/>
  <c r="DK90" i="17"/>
  <c r="DL89" i="17"/>
  <c r="DL85" i="17"/>
  <c r="DL74" i="17"/>
  <c r="DL65" i="17"/>
  <c r="DL66" i="17"/>
  <c r="DL50" i="17"/>
  <c r="DL40" i="17"/>
  <c r="DL48" i="17"/>
  <c r="DL29" i="17"/>
  <c r="DL7" i="17"/>
  <c r="DL22" i="17"/>
  <c r="DL6" i="17"/>
  <c r="DL4" i="17" s="1"/>
  <c r="DL19" i="17"/>
  <c r="DL34" i="17"/>
  <c r="DL25" i="17"/>
  <c r="DL26" i="17"/>
  <c r="DL23" i="17"/>
  <c r="DL33" i="17"/>
  <c r="DL32" i="17"/>
  <c r="DL28" i="17"/>
  <c r="DL42" i="17"/>
  <c r="DL47" i="17"/>
  <c r="DL27" i="17"/>
  <c r="DL35" i="17"/>
  <c r="DL38" i="17"/>
  <c r="DL45" i="17"/>
  <c r="DL56" i="17"/>
  <c r="DL52" i="17"/>
  <c r="DL41" i="17"/>
  <c r="DL54" i="17"/>
  <c r="DL44" i="17"/>
  <c r="DL51" i="17"/>
  <c r="DL46" i="17"/>
  <c r="DL43" i="17"/>
  <c r="DL49" i="17"/>
  <c r="DL55" i="17"/>
  <c r="DL57" i="17"/>
  <c r="DL61" i="17"/>
  <c r="DL58" i="17"/>
  <c r="DK35" i="17"/>
  <c r="DK33" i="17"/>
  <c r="DK37" i="17"/>
  <c r="DK62" i="17"/>
  <c r="DK73" i="17"/>
  <c r="DK77" i="17"/>
  <c r="DK87" i="17"/>
  <c r="DK21" i="17"/>
  <c r="DK19" i="17"/>
  <c r="DK36" i="17"/>
  <c r="DK61" i="17"/>
  <c r="DK75" i="17"/>
  <c r="DK85" i="17"/>
  <c r="DK89" i="17"/>
  <c r="DJ13" i="17" l="1"/>
  <c r="DJ16" i="17" s="1"/>
  <c r="DD64" i="10" s="1"/>
  <c r="DD65" i="10" s="1"/>
  <c r="DD87" i="10" s="1"/>
  <c r="DD17" i="11"/>
  <c r="DD13" i="10" s="1"/>
  <c r="DK14" i="17"/>
  <c r="DL75" i="17"/>
  <c r="DL80" i="17"/>
  <c r="DL90" i="17"/>
  <c r="DL62" i="17"/>
  <c r="DL72" i="17"/>
  <c r="DL83" i="17"/>
  <c r="DL87" i="17"/>
  <c r="DN3" i="17"/>
  <c r="DN5" i="17"/>
  <c r="DO18" i="17"/>
  <c r="DL31" i="17"/>
  <c r="DL53" i="17"/>
  <c r="DL69" i="17"/>
  <c r="DL76" i="17"/>
  <c r="DL82" i="17"/>
  <c r="DL20" i="17"/>
  <c r="DL30" i="17"/>
  <c r="DL60" i="17"/>
  <c r="DL68" i="17"/>
  <c r="DL71" i="17"/>
  <c r="DL84" i="17"/>
  <c r="DM80" i="17"/>
  <c r="DM69" i="17"/>
  <c r="DM67" i="17"/>
  <c r="DM59" i="17"/>
  <c r="DM60" i="17"/>
  <c r="DM58" i="17"/>
  <c r="DM55" i="17"/>
  <c r="DM7" i="17"/>
  <c r="DM30" i="17"/>
  <c r="DM31" i="17"/>
  <c r="DM32" i="17"/>
  <c r="DM6" i="17"/>
  <c r="DM4" i="17" s="1"/>
  <c r="DM19" i="17"/>
  <c r="DM38" i="17"/>
  <c r="DM37" i="17"/>
  <c r="DM25" i="17"/>
  <c r="DM26" i="17"/>
  <c r="DM23" i="17"/>
  <c r="DM35" i="17"/>
  <c r="DM28" i="17"/>
  <c r="DM42" i="17"/>
  <c r="DM33" i="17"/>
  <c r="DM34" i="17"/>
  <c r="DM27" i="17"/>
  <c r="DM24" i="17"/>
  <c r="DM29" i="17"/>
  <c r="DM36" i="17"/>
  <c r="DM39" i="17"/>
  <c r="DM51" i="17"/>
  <c r="DM44" i="17"/>
  <c r="DM54" i="17"/>
  <c r="DM56" i="17"/>
  <c r="DM45" i="17"/>
  <c r="DM47" i="17"/>
  <c r="DM40" i="17"/>
  <c r="DM50" i="17"/>
  <c r="DM43" i="17"/>
  <c r="DM41" i="17"/>
  <c r="DM52" i="17"/>
  <c r="DM53" i="17"/>
  <c r="DM61" i="17"/>
  <c r="DL24" i="17"/>
  <c r="DL37" i="17"/>
  <c r="DL59" i="17"/>
  <c r="DL70" i="17"/>
  <c r="DL77" i="17"/>
  <c r="DL81" i="17"/>
  <c r="DL39" i="17"/>
  <c r="DL64" i="17"/>
  <c r="DL67" i="17"/>
  <c r="DL79" i="17"/>
  <c r="DL86" i="17"/>
  <c r="DL21" i="17"/>
  <c r="DL36" i="17"/>
  <c r="DL63" i="17"/>
  <c r="DL73" i="17"/>
  <c r="DL78" i="17"/>
  <c r="DL88" i="17"/>
  <c r="DK13" i="17" l="1"/>
  <c r="DK16" i="17" s="1"/>
  <c r="DE64" i="10" s="1"/>
  <c r="DE65" i="10" s="1"/>
  <c r="DE87" i="10" s="1"/>
  <c r="DE17" i="11"/>
  <c r="DE13" i="10" s="1"/>
  <c r="DL14" i="17"/>
  <c r="DM65" i="17"/>
  <c r="DM72" i="17"/>
  <c r="DM85" i="17"/>
  <c r="DM87" i="17"/>
  <c r="DM74" i="17"/>
  <c r="DM82" i="17"/>
  <c r="DM84" i="17"/>
  <c r="DM71" i="17"/>
  <c r="DM77" i="17"/>
  <c r="DM81" i="17"/>
  <c r="DM46" i="17"/>
  <c r="DM64" i="17"/>
  <c r="DM68" i="17"/>
  <c r="DM79" i="17"/>
  <c r="DM89" i="17"/>
  <c r="DM49" i="17"/>
  <c r="DM63" i="17"/>
  <c r="DM70" i="17"/>
  <c r="DM76" i="17"/>
  <c r="DM86" i="17"/>
  <c r="DO5" i="17"/>
  <c r="DP18" i="17"/>
  <c r="DO3" i="17"/>
  <c r="DM21" i="17"/>
  <c r="DM48" i="17"/>
  <c r="DM66" i="17"/>
  <c r="DM73" i="17"/>
  <c r="DM78" i="17"/>
  <c r="DM88" i="17"/>
  <c r="DN7" i="17"/>
  <c r="DN6" i="17"/>
  <c r="DN4" i="17" s="1"/>
  <c r="DN24" i="17"/>
  <c r="DN38" i="17"/>
  <c r="DN37" i="17"/>
  <c r="DN34" i="17"/>
  <c r="DN23" i="17"/>
  <c r="DN35" i="17"/>
  <c r="DN21" i="17"/>
  <c r="DN32" i="17"/>
  <c r="DN28" i="17"/>
  <c r="DN31" i="17"/>
  <c r="DN30" i="17"/>
  <c r="DN42" i="17"/>
  <c r="DN44" i="17"/>
  <c r="DN53" i="17"/>
  <c r="DN47" i="17"/>
  <c r="DN51" i="17"/>
  <c r="DN40" i="17"/>
  <c r="DN46" i="17"/>
  <c r="DN50" i="17"/>
  <c r="DN43" i="17"/>
  <c r="DN41" i="17"/>
  <c r="DN39" i="17"/>
  <c r="DN55" i="17"/>
  <c r="DN62" i="17"/>
  <c r="DN63" i="17"/>
  <c r="DN64" i="17"/>
  <c r="DN65" i="17"/>
  <c r="DN66" i="17"/>
  <c r="DN54" i="17"/>
  <c r="DN61" i="17"/>
  <c r="DM20" i="17"/>
  <c r="DM22" i="17"/>
  <c r="DM57" i="17"/>
  <c r="DM62" i="17"/>
  <c r="DM75" i="17"/>
  <c r="DM83" i="17"/>
  <c r="DM90" i="17"/>
  <c r="DL13" i="17" l="1"/>
  <c r="DL16" i="17" s="1"/>
  <c r="DF64" i="10" s="1"/>
  <c r="DF65" i="10" s="1"/>
  <c r="DF87" i="10" s="1"/>
  <c r="DF17" i="11"/>
  <c r="DF13" i="10" s="1"/>
  <c r="DM14" i="17"/>
  <c r="DN59" i="17"/>
  <c r="DN75" i="17"/>
  <c r="DN83" i="17"/>
  <c r="DN87" i="17"/>
  <c r="DN45" i="17"/>
  <c r="DN70" i="17"/>
  <c r="DN72" i="17"/>
  <c r="DN85" i="17"/>
  <c r="DQ18" i="17"/>
  <c r="DP5" i="17"/>
  <c r="DP3" i="17"/>
  <c r="DN49" i="17"/>
  <c r="DN67" i="17"/>
  <c r="DN80" i="17"/>
  <c r="DN82" i="17"/>
  <c r="DO85" i="17"/>
  <c r="DO78" i="17"/>
  <c r="DO72" i="17"/>
  <c r="DO67" i="17"/>
  <c r="DO70" i="17"/>
  <c r="DO60" i="17"/>
  <c r="DO57" i="17"/>
  <c r="DO55" i="17"/>
  <c r="DO39" i="17"/>
  <c r="DO37" i="17"/>
  <c r="DO27" i="17"/>
  <c r="DO7" i="17"/>
  <c r="DO6" i="17"/>
  <c r="DO4" i="17" s="1"/>
  <c r="DO26" i="17"/>
  <c r="DO28" i="17"/>
  <c r="DO35" i="17"/>
  <c r="DO20" i="17"/>
  <c r="DO32" i="17"/>
  <c r="DO33" i="17"/>
  <c r="DO34" i="17"/>
  <c r="DO22" i="17"/>
  <c r="DO29" i="17"/>
  <c r="DO30" i="17"/>
  <c r="DO41" i="17"/>
  <c r="DO42" i="17"/>
  <c r="DO54" i="17"/>
  <c r="DO50" i="17"/>
  <c r="DO48" i="17"/>
  <c r="DO46" i="17"/>
  <c r="DO47" i="17"/>
  <c r="DO56" i="17"/>
  <c r="DO53" i="17"/>
  <c r="DO44" i="17"/>
  <c r="DO51" i="17"/>
  <c r="DO49" i="17"/>
  <c r="DO66" i="17"/>
  <c r="DO61" i="17"/>
  <c r="DO65" i="17"/>
  <c r="DO52" i="17"/>
  <c r="DN48" i="17"/>
  <c r="DN69" i="17"/>
  <c r="DN77" i="17"/>
  <c r="DN84" i="17"/>
  <c r="DN19" i="17"/>
  <c r="DN52" i="17"/>
  <c r="DN71" i="17"/>
  <c r="DN79" i="17"/>
  <c r="DN89" i="17"/>
  <c r="DN36" i="17"/>
  <c r="DN20" i="17"/>
  <c r="DN25" i="17"/>
  <c r="DN57" i="17"/>
  <c r="DN68" i="17"/>
  <c r="DN76" i="17"/>
  <c r="DN86" i="17"/>
  <c r="DN33" i="17"/>
  <c r="DN27" i="17"/>
  <c r="DN58" i="17"/>
  <c r="DN74" i="17"/>
  <c r="DN78" i="17"/>
  <c r="DN88" i="17"/>
  <c r="DN56" i="17"/>
  <c r="DN29" i="17"/>
  <c r="DN26" i="17"/>
  <c r="DN22" i="17"/>
  <c r="DN60" i="17"/>
  <c r="DN73" i="17"/>
  <c r="DN81" i="17"/>
  <c r="DN90" i="17"/>
  <c r="DM13" i="17" l="1"/>
  <c r="DM16" i="17" s="1"/>
  <c r="DG64" i="10" s="1"/>
  <c r="DG65" i="10" s="1"/>
  <c r="DG87" i="10" s="1"/>
  <c r="DG17" i="11"/>
  <c r="DG13" i="10" s="1"/>
  <c r="DO83" i="17"/>
  <c r="DN14" i="17"/>
  <c r="DN13" i="17" s="1"/>
  <c r="DO58" i="17"/>
  <c r="DO69" i="17"/>
  <c r="DO80" i="17"/>
  <c r="DO82" i="17"/>
  <c r="DO71" i="17"/>
  <c r="DO77" i="17"/>
  <c r="DO87" i="17"/>
  <c r="DO25" i="17"/>
  <c r="DO23" i="17"/>
  <c r="DO36" i="17"/>
  <c r="DO59" i="17"/>
  <c r="DO68" i="17"/>
  <c r="DO79" i="17"/>
  <c r="DO89" i="17"/>
  <c r="DO40" i="17"/>
  <c r="DO64" i="17"/>
  <c r="DO74" i="17"/>
  <c r="DO76" i="17"/>
  <c r="DO86" i="17"/>
  <c r="DP52" i="17"/>
  <c r="DP39" i="17"/>
  <c r="DP7" i="17"/>
  <c r="DP31" i="17"/>
  <c r="DP24" i="17"/>
  <c r="DP30" i="17"/>
  <c r="DP6" i="17"/>
  <c r="DP4" i="17" s="1"/>
  <c r="DP20" i="17"/>
  <c r="DP28" i="17"/>
  <c r="DP33" i="17"/>
  <c r="DP25" i="17"/>
  <c r="DP29" i="17"/>
  <c r="DP23" i="17"/>
  <c r="DP35" i="17"/>
  <c r="DP38" i="17"/>
  <c r="DP37" i="17"/>
  <c r="DP22" i="17"/>
  <c r="DP45" i="17"/>
  <c r="DP42" i="17"/>
  <c r="DP50" i="17"/>
  <c r="DP43" i="17"/>
  <c r="DP44" i="17"/>
  <c r="DP46" i="17"/>
  <c r="DP51" i="17"/>
  <c r="DP56" i="17"/>
  <c r="DP59" i="17"/>
  <c r="DP60" i="17"/>
  <c r="DP62" i="17"/>
  <c r="DP63" i="17"/>
  <c r="DP64" i="17"/>
  <c r="DP65" i="17"/>
  <c r="DP66" i="17"/>
  <c r="DP54" i="17"/>
  <c r="DP61" i="17"/>
  <c r="DP58" i="17"/>
  <c r="DP55" i="17"/>
  <c r="DO38" i="17"/>
  <c r="DO19" i="17"/>
  <c r="DO45" i="17"/>
  <c r="DO63" i="17"/>
  <c r="DO73" i="17"/>
  <c r="DO84" i="17"/>
  <c r="DO88" i="17"/>
  <c r="DO31" i="17"/>
  <c r="DO21" i="17"/>
  <c r="DO24" i="17"/>
  <c r="DO43" i="17"/>
  <c r="DO62" i="17"/>
  <c r="DO75" i="17"/>
  <c r="DO81" i="17"/>
  <c r="DO90" i="17"/>
  <c r="DQ5" i="17"/>
  <c r="DR18" i="17"/>
  <c r="DQ3" i="17"/>
  <c r="DN16" i="17" l="1"/>
  <c r="DP48" i="17"/>
  <c r="DP74" i="17"/>
  <c r="DP76" i="17"/>
  <c r="DP89" i="17"/>
  <c r="DP53" i="17"/>
  <c r="DP71" i="17"/>
  <c r="DP84" i="17"/>
  <c r="DP86" i="17"/>
  <c r="DP40" i="17"/>
  <c r="DP57" i="17"/>
  <c r="DP73" i="17"/>
  <c r="DP81" i="17"/>
  <c r="DP88" i="17"/>
  <c r="DS18" i="17"/>
  <c r="DR3" i="17"/>
  <c r="DR5" i="17"/>
  <c r="DQ79" i="17"/>
  <c r="DQ72" i="17"/>
  <c r="DQ70" i="17"/>
  <c r="DQ54" i="17"/>
  <c r="DQ49" i="17"/>
  <c r="DQ53" i="17"/>
  <c r="DQ52" i="17"/>
  <c r="DQ44" i="17"/>
  <c r="DQ6" i="17"/>
  <c r="DQ4" i="17" s="1"/>
  <c r="DQ41" i="17"/>
  <c r="DQ39" i="17"/>
  <c r="DQ30" i="17"/>
  <c r="DQ34" i="17"/>
  <c r="DQ40" i="17"/>
  <c r="DQ35" i="17"/>
  <c r="DQ27" i="17"/>
  <c r="DQ24" i="17"/>
  <c r="DQ22" i="17"/>
  <c r="DQ32" i="17"/>
  <c r="DQ28" i="17"/>
  <c r="DQ19" i="17"/>
  <c r="DQ25" i="17"/>
  <c r="DQ20" i="17"/>
  <c r="DQ7" i="17"/>
  <c r="DQ23" i="17"/>
  <c r="DQ38" i="17"/>
  <c r="DQ21" i="17"/>
  <c r="DQ29" i="17"/>
  <c r="DQ26" i="17"/>
  <c r="DQ37" i="17"/>
  <c r="DQ36" i="17"/>
  <c r="DQ33" i="17"/>
  <c r="DQ56" i="17"/>
  <c r="DQ47" i="17"/>
  <c r="DQ43" i="17"/>
  <c r="DQ46" i="17"/>
  <c r="DQ45" i="17"/>
  <c r="DQ48" i="17"/>
  <c r="DQ51" i="17"/>
  <c r="DQ50" i="17"/>
  <c r="DQ58" i="17"/>
  <c r="DQ62" i="17"/>
  <c r="DQ63" i="17"/>
  <c r="DQ64" i="17"/>
  <c r="DQ65" i="17"/>
  <c r="DQ66" i="17"/>
  <c r="DQ61" i="17"/>
  <c r="DQ59" i="17"/>
  <c r="DQ60" i="17"/>
  <c r="DP19" i="17"/>
  <c r="DP34" i="17"/>
  <c r="DP68" i="17"/>
  <c r="DP75" i="17"/>
  <c r="DP83" i="17"/>
  <c r="DP70" i="17"/>
  <c r="DP78" i="17"/>
  <c r="DP85" i="17"/>
  <c r="DP21" i="17"/>
  <c r="DP32" i="17"/>
  <c r="DP41" i="17"/>
  <c r="DP67" i="17"/>
  <c r="DP80" i="17"/>
  <c r="DP82" i="17"/>
  <c r="DP69" i="17"/>
  <c r="DP77" i="17"/>
  <c r="DP90" i="17"/>
  <c r="DO14" i="17"/>
  <c r="DO13" i="17" s="1"/>
  <c r="DO16" i="17" s="1"/>
  <c r="DP47" i="17"/>
  <c r="DP36" i="17"/>
  <c r="DP26" i="17"/>
  <c r="DP27" i="17"/>
  <c r="DP49" i="17"/>
  <c r="DP72" i="17"/>
  <c r="DP79" i="17"/>
  <c r="DP87" i="17"/>
  <c r="DQ76" i="17" l="1"/>
  <c r="DQ83" i="17"/>
  <c r="DQ67" i="17"/>
  <c r="DQ78" i="17"/>
  <c r="DQ85" i="17"/>
  <c r="DQ69" i="17"/>
  <c r="DQ80" i="17"/>
  <c r="DQ90" i="17"/>
  <c r="DT18" i="17"/>
  <c r="DS3" i="17"/>
  <c r="DS5" i="17"/>
  <c r="DQ75" i="17"/>
  <c r="DQ77" i="17"/>
  <c r="DQ87" i="17"/>
  <c r="DP14" i="17"/>
  <c r="DP13" i="17" s="1"/>
  <c r="DP16" i="17" s="1"/>
  <c r="DQ89" i="17"/>
  <c r="DQ55" i="17"/>
  <c r="DQ74" i="17"/>
  <c r="DQ82" i="17"/>
  <c r="DQ86" i="17"/>
  <c r="DQ57" i="17"/>
  <c r="DQ71" i="17"/>
  <c r="DQ84" i="17"/>
  <c r="DQ88" i="17"/>
  <c r="DQ31" i="17"/>
  <c r="DQ42" i="17"/>
  <c r="DQ68" i="17"/>
  <c r="DQ73" i="17"/>
  <c r="DQ81" i="17"/>
  <c r="DR30" i="17"/>
  <c r="DR27" i="17"/>
  <c r="DR6" i="17"/>
  <c r="DR4" i="17" s="1"/>
  <c r="DR7" i="17"/>
  <c r="DR37" i="17"/>
  <c r="DR25" i="17"/>
  <c r="DR26" i="17"/>
  <c r="DR34" i="17"/>
  <c r="DR29" i="17"/>
  <c r="DR21" i="17"/>
  <c r="DR47" i="17"/>
  <c r="DR24" i="17"/>
  <c r="DR22" i="17"/>
  <c r="DR44" i="17"/>
  <c r="DR49" i="17"/>
  <c r="DR56" i="17"/>
  <c r="DR42" i="17"/>
  <c r="DR50" i="17"/>
  <c r="DR45" i="17"/>
  <c r="DR55" i="17"/>
  <c r="DR59" i="17"/>
  <c r="DR60" i="17"/>
  <c r="DR61" i="17"/>
  <c r="DR57" i="17"/>
  <c r="DR58" i="17"/>
  <c r="DQ14" i="17" l="1"/>
  <c r="DQ13" i="17" s="1"/>
  <c r="DQ16" i="17" s="1"/>
  <c r="DR52" i="17"/>
  <c r="DR65" i="17"/>
  <c r="DR74" i="17"/>
  <c r="DR82" i="17"/>
  <c r="DR86" i="17"/>
  <c r="DR53" i="17"/>
  <c r="DR68" i="17"/>
  <c r="DR71" i="17"/>
  <c r="DR84" i="17"/>
  <c r="DR40" i="17"/>
  <c r="DR48" i="17"/>
  <c r="DR70" i="17"/>
  <c r="DR73" i="17"/>
  <c r="DR81" i="17"/>
  <c r="DR28" i="17"/>
  <c r="DR23" i="17"/>
  <c r="DR31" i="17"/>
  <c r="DR54" i="17"/>
  <c r="DR67" i="17"/>
  <c r="DR79" i="17"/>
  <c r="DR83" i="17"/>
  <c r="DS84" i="17"/>
  <c r="DS77" i="17"/>
  <c r="DS72" i="17"/>
  <c r="DS76" i="17"/>
  <c r="DS73" i="17"/>
  <c r="DS68" i="17"/>
  <c r="DS69" i="17"/>
  <c r="DS65" i="17"/>
  <c r="DS62" i="17"/>
  <c r="DS63" i="17"/>
  <c r="DS64" i="17"/>
  <c r="DS61" i="17"/>
  <c r="DS48" i="17"/>
  <c r="DS53" i="17"/>
  <c r="DS52" i="17"/>
  <c r="DS40" i="17"/>
  <c r="DS41" i="17"/>
  <c r="DS35" i="17"/>
  <c r="DS33" i="17"/>
  <c r="DS24" i="17"/>
  <c r="DS19" i="17"/>
  <c r="DS28" i="17"/>
  <c r="DS25" i="17"/>
  <c r="DS20" i="17"/>
  <c r="DS6" i="17"/>
  <c r="DS4" i="17" s="1"/>
  <c r="DS26" i="17"/>
  <c r="DS7" i="17"/>
  <c r="DS38" i="17"/>
  <c r="DS34" i="17"/>
  <c r="DS23" i="17"/>
  <c r="DS21" i="17"/>
  <c r="DS29" i="17"/>
  <c r="DS32" i="17"/>
  <c r="DS36" i="17"/>
  <c r="DS27" i="17"/>
  <c r="DS42" i="17"/>
  <c r="DS30" i="17"/>
  <c r="DS37" i="17"/>
  <c r="DS22" i="17"/>
  <c r="DS39" i="17"/>
  <c r="DS50" i="17"/>
  <c r="DS44" i="17"/>
  <c r="DS56" i="17"/>
  <c r="DS46" i="17"/>
  <c r="DS45" i="17"/>
  <c r="DS47" i="17"/>
  <c r="DS51" i="17"/>
  <c r="DS54" i="17"/>
  <c r="DS43" i="17"/>
  <c r="DS49" i="17"/>
  <c r="DS55" i="17"/>
  <c r="DS57" i="17"/>
  <c r="DS59" i="17"/>
  <c r="DS60" i="17"/>
  <c r="DS58" i="17"/>
  <c r="DR64" i="17"/>
  <c r="DR69" i="17"/>
  <c r="DR78" i="17"/>
  <c r="DR88" i="17"/>
  <c r="DR51" i="17"/>
  <c r="DR36" i="17"/>
  <c r="DR38" i="17"/>
  <c r="DR20" i="17"/>
  <c r="DR41" i="17"/>
  <c r="DR66" i="17"/>
  <c r="DR76" i="17"/>
  <c r="DR80" i="17"/>
  <c r="DR90" i="17"/>
  <c r="DR46" i="17"/>
  <c r="DR33" i="17"/>
  <c r="DR35" i="17"/>
  <c r="DR19" i="17"/>
  <c r="DR39" i="17"/>
  <c r="DR63" i="17"/>
  <c r="DR75" i="17"/>
  <c r="DR77" i="17"/>
  <c r="DR87" i="17"/>
  <c r="DU18" i="17"/>
  <c r="DT3" i="17"/>
  <c r="DT5" i="17"/>
  <c r="DR32" i="17"/>
  <c r="DR43" i="17"/>
  <c r="DR62" i="17"/>
  <c r="DR72" i="17"/>
  <c r="DR85" i="17"/>
  <c r="DR89" i="17"/>
  <c r="DR14" i="17" l="1"/>
  <c r="DR13" i="17" s="1"/>
  <c r="DR16" i="17" s="1"/>
  <c r="DS87" i="17"/>
  <c r="DS85" i="17"/>
  <c r="DS89" i="17"/>
  <c r="DS75" i="17"/>
  <c r="DS82" i="17"/>
  <c r="DS86" i="17"/>
  <c r="DS74" i="17"/>
  <c r="DS81" i="17"/>
  <c r="DS70" i="17"/>
  <c r="DS79" i="17"/>
  <c r="DS83" i="17"/>
  <c r="DS71" i="17"/>
  <c r="DS78" i="17"/>
  <c r="DS88" i="17"/>
  <c r="DU5" i="17"/>
  <c r="DV18" i="17"/>
  <c r="DU3" i="17"/>
  <c r="DT6" i="17"/>
  <c r="DT4" i="17" s="1"/>
  <c r="DT7" i="17"/>
  <c r="DT23" i="17"/>
  <c r="DT28" i="17"/>
  <c r="DT37" i="17"/>
  <c r="DT30" i="17"/>
  <c r="DT56" i="17"/>
  <c r="DT46" i="17"/>
  <c r="DT40" i="17"/>
  <c r="DT45" i="17"/>
  <c r="DT54" i="17"/>
  <c r="DT58" i="17"/>
  <c r="DS31" i="17"/>
  <c r="DS66" i="17"/>
  <c r="DS67" i="17"/>
  <c r="DS80" i="17"/>
  <c r="DS90" i="17"/>
  <c r="DS14" i="17" l="1"/>
  <c r="DS13" i="17" s="1"/>
  <c r="DS16" i="17" s="1"/>
  <c r="DT47" i="17"/>
  <c r="DT34" i="17"/>
  <c r="DT19" i="17"/>
  <c r="DT35" i="17"/>
  <c r="DT62" i="17"/>
  <c r="DT67" i="17"/>
  <c r="DT79" i="17"/>
  <c r="DT86" i="17"/>
  <c r="DT39" i="17"/>
  <c r="DT42" i="17"/>
  <c r="DT21" i="17"/>
  <c r="DT52" i="17"/>
  <c r="DT65" i="17"/>
  <c r="DT73" i="17"/>
  <c r="DT78" i="17"/>
  <c r="DT88" i="17"/>
  <c r="DT53" i="17"/>
  <c r="DT64" i="17"/>
  <c r="DT76" i="17"/>
  <c r="DT80" i="17"/>
  <c r="DT90" i="17"/>
  <c r="DT55" i="17"/>
  <c r="DT66" i="17"/>
  <c r="DT75" i="17"/>
  <c r="DT83" i="17"/>
  <c r="DT87" i="17"/>
  <c r="DT51" i="17"/>
  <c r="DT31" i="17"/>
  <c r="DT26" i="17"/>
  <c r="DT20" i="17"/>
  <c r="DT59" i="17"/>
  <c r="DT63" i="17"/>
  <c r="DT72" i="17"/>
  <c r="DT85" i="17"/>
  <c r="DT89" i="17"/>
  <c r="DT43" i="17"/>
  <c r="DT41" i="17"/>
  <c r="DT24" i="17"/>
  <c r="DT25" i="17"/>
  <c r="DT22" i="17"/>
  <c r="DT61" i="17"/>
  <c r="DT69" i="17"/>
  <c r="DT74" i="17"/>
  <c r="DT82" i="17"/>
  <c r="DT50" i="17"/>
  <c r="DT27" i="17"/>
  <c r="DT29" i="17"/>
  <c r="DT36" i="17"/>
  <c r="DT57" i="17"/>
  <c r="DT68" i="17"/>
  <c r="DT71" i="17"/>
  <c r="DT84" i="17"/>
  <c r="DV5" i="17"/>
  <c r="DW18" i="17"/>
  <c r="DV3" i="17"/>
  <c r="DT49" i="17"/>
  <c r="DT48" i="17"/>
  <c r="DT44" i="17"/>
  <c r="DT32" i="17"/>
  <c r="DT38" i="17"/>
  <c r="DT33" i="17"/>
  <c r="DT60" i="17"/>
  <c r="DT70" i="17"/>
  <c r="DT77" i="17"/>
  <c r="DT81" i="17"/>
  <c r="DU61" i="17"/>
  <c r="DU62" i="17"/>
  <c r="DU63" i="17"/>
  <c r="DU55" i="17"/>
  <c r="DU54" i="17"/>
  <c r="DU45" i="17"/>
  <c r="DU7" i="17"/>
  <c r="DU6" i="17"/>
  <c r="DU4" i="17" s="1"/>
  <c r="DU21" i="17"/>
  <c r="DU38" i="17"/>
  <c r="DU37" i="17"/>
  <c r="DU25" i="17"/>
  <c r="DU26" i="17"/>
  <c r="DU33" i="17"/>
  <c r="DU34" i="17"/>
  <c r="DU23" i="17"/>
  <c r="DU35" i="17"/>
  <c r="DU28" i="17"/>
  <c r="DU29" i="17"/>
  <c r="DU24" i="17"/>
  <c r="DU47" i="17"/>
  <c r="DU27" i="17"/>
  <c r="DU19" i="17"/>
  <c r="DU32" i="17"/>
  <c r="DU31" i="17"/>
  <c r="DU36" i="17"/>
  <c r="DU42" i="17"/>
  <c r="DU44" i="17"/>
  <c r="DU49" i="17"/>
  <c r="DU52" i="17"/>
  <c r="DU50" i="17"/>
  <c r="DU40" i="17"/>
  <c r="DU48" i="17"/>
  <c r="DU43" i="17"/>
  <c r="DU51" i="17"/>
  <c r="DU41" i="17"/>
  <c r="DU46" i="17"/>
  <c r="DU39" i="17"/>
  <c r="DU56" i="17"/>
  <c r="DU58" i="17"/>
  <c r="DU68" i="17" l="1"/>
  <c r="DU77" i="17"/>
  <c r="DU81" i="17"/>
  <c r="DU71" i="17"/>
  <c r="DU79" i="17"/>
  <c r="DU89" i="17"/>
  <c r="DW3" i="17"/>
  <c r="DW5" i="17"/>
  <c r="DX18" i="17"/>
  <c r="DU65" i="17"/>
  <c r="DU70" i="17"/>
  <c r="DU76" i="17"/>
  <c r="DU86" i="17"/>
  <c r="DV82" i="17"/>
  <c r="DV80" i="17"/>
  <c r="DV67" i="17"/>
  <c r="DV7" i="17"/>
  <c r="DV26" i="17"/>
  <c r="DV24" i="17"/>
  <c r="DV22" i="17"/>
  <c r="DV6" i="17"/>
  <c r="DV4" i="17" s="1"/>
  <c r="DV33" i="17"/>
  <c r="DV20" i="17"/>
  <c r="DV34" i="17"/>
  <c r="DV25" i="17"/>
  <c r="DV35" i="17"/>
  <c r="DV21" i="17"/>
  <c r="DV29" i="17"/>
  <c r="DV27" i="17"/>
  <c r="DV36" i="17"/>
  <c r="DV28" i="17"/>
  <c r="DV37" i="17"/>
  <c r="DV31" i="17"/>
  <c r="DV30" i="17"/>
  <c r="DV54" i="17"/>
  <c r="DV51" i="17"/>
  <c r="DV40" i="17"/>
  <c r="DV47" i="17"/>
  <c r="DV46" i="17"/>
  <c r="DV50" i="17"/>
  <c r="DV43" i="17"/>
  <c r="DV41" i="17"/>
  <c r="DV39" i="17"/>
  <c r="DV44" i="17"/>
  <c r="DV49" i="17"/>
  <c r="DV55" i="17"/>
  <c r="DV62" i="17"/>
  <c r="DV63" i="17"/>
  <c r="DV64" i="17"/>
  <c r="DV65" i="17"/>
  <c r="DV66" i="17"/>
  <c r="DV58" i="17"/>
  <c r="DV52" i="17"/>
  <c r="DV57" i="17"/>
  <c r="DV61" i="17"/>
  <c r="DV56" i="17"/>
  <c r="DV53" i="17"/>
  <c r="DU73" i="17"/>
  <c r="DU78" i="17"/>
  <c r="DU88" i="17"/>
  <c r="DU57" i="17"/>
  <c r="DU64" i="17"/>
  <c r="DU75" i="17"/>
  <c r="DU83" i="17"/>
  <c r="DU90" i="17"/>
  <c r="DU53" i="17"/>
  <c r="DU66" i="17"/>
  <c r="DU72" i="17"/>
  <c r="DU85" i="17"/>
  <c r="DU87" i="17"/>
  <c r="DT14" i="17"/>
  <c r="DT13" i="17" s="1"/>
  <c r="DT16" i="17" s="1"/>
  <c r="DU30" i="17"/>
  <c r="DU59" i="17"/>
  <c r="DU67" i="17"/>
  <c r="DU74" i="17"/>
  <c r="DU82" i="17"/>
  <c r="DU20" i="17"/>
  <c r="DU22" i="17"/>
  <c r="DU60" i="17"/>
  <c r="DU69" i="17"/>
  <c r="DU80" i="17"/>
  <c r="DU84" i="17"/>
  <c r="DU14" i="17" l="1"/>
  <c r="DU13" i="17" s="1"/>
  <c r="DU16" i="17" s="1"/>
  <c r="DV59" i="17"/>
  <c r="DV73" i="17"/>
  <c r="DV81" i="17"/>
  <c r="DV90" i="17"/>
  <c r="DW61" i="17"/>
  <c r="DW57" i="17"/>
  <c r="DW39" i="17"/>
  <c r="DW46" i="17"/>
  <c r="DW26" i="17"/>
  <c r="DW19" i="17"/>
  <c r="DW22" i="17"/>
  <c r="DW7" i="17"/>
  <c r="DW6" i="17"/>
  <c r="DW4" i="17" s="1"/>
  <c r="DW25" i="17"/>
  <c r="DW33" i="17"/>
  <c r="DW28" i="17"/>
  <c r="DW21" i="17"/>
  <c r="DW24" i="17"/>
  <c r="DW20" i="17"/>
  <c r="DW23" i="17"/>
  <c r="DW37" i="17"/>
  <c r="DW32" i="17"/>
  <c r="DW38" i="17"/>
  <c r="DW31" i="17"/>
  <c r="DW30" i="17"/>
  <c r="DW34" i="17"/>
  <c r="DW41" i="17"/>
  <c r="DW50" i="17"/>
  <c r="DW48" i="17"/>
  <c r="DW45" i="17"/>
  <c r="DW53" i="17"/>
  <c r="DW52" i="17"/>
  <c r="DW47" i="17"/>
  <c r="DW44" i="17"/>
  <c r="DW40" i="17"/>
  <c r="DW51" i="17"/>
  <c r="DW56" i="17"/>
  <c r="DW49" i="17"/>
  <c r="DW66" i="17"/>
  <c r="DW65" i="17"/>
  <c r="DV60" i="17"/>
  <c r="DV75" i="17"/>
  <c r="DV83" i="17"/>
  <c r="DV87" i="17"/>
  <c r="DV70" i="17"/>
  <c r="DV72" i="17"/>
  <c r="DV85" i="17"/>
  <c r="DV69" i="17"/>
  <c r="DV77" i="17"/>
  <c r="DV84" i="17"/>
  <c r="DV68" i="17"/>
  <c r="DV79" i="17"/>
  <c r="DV89" i="17"/>
  <c r="DV32" i="17"/>
  <c r="DV23" i="17"/>
  <c r="DV45" i="17"/>
  <c r="DV71" i="17"/>
  <c r="DV76" i="17"/>
  <c r="DV86" i="17"/>
  <c r="DV42" i="17"/>
  <c r="DV38" i="17"/>
  <c r="DV19" i="17"/>
  <c r="DV48" i="17"/>
  <c r="DV74" i="17"/>
  <c r="DV78" i="17"/>
  <c r="DV88" i="17"/>
  <c r="DX5" i="17"/>
  <c r="DY18" i="17"/>
  <c r="DX3" i="17"/>
  <c r="DW64" i="17" l="1"/>
  <c r="DW68" i="17"/>
  <c r="DW79" i="17"/>
  <c r="DW89" i="17"/>
  <c r="DW63" i="17"/>
  <c r="DW74" i="17"/>
  <c r="DW76" i="17"/>
  <c r="DW86" i="17"/>
  <c r="DW54" i="17"/>
  <c r="DW62" i="17"/>
  <c r="DW73" i="17"/>
  <c r="DW84" i="17"/>
  <c r="DW88" i="17"/>
  <c r="DW75" i="17"/>
  <c r="DW81" i="17"/>
  <c r="DW90" i="17"/>
  <c r="DV14" i="17"/>
  <c r="DV13" i="17" s="1"/>
  <c r="DV16" i="17" s="1"/>
  <c r="DW27" i="17"/>
  <c r="DW60" i="17"/>
  <c r="DW71" i="17"/>
  <c r="DW72" i="17"/>
  <c r="DW83" i="17"/>
  <c r="DW36" i="17"/>
  <c r="DW59" i="17"/>
  <c r="DW70" i="17"/>
  <c r="DW78" i="17"/>
  <c r="DW85" i="17"/>
  <c r="DW42" i="17"/>
  <c r="DW55" i="17"/>
  <c r="DW67" i="17"/>
  <c r="DW80" i="17"/>
  <c r="DW82" i="17"/>
  <c r="DY5" i="17"/>
  <c r="DZ18" i="17"/>
  <c r="DY3" i="17"/>
  <c r="DX85" i="17"/>
  <c r="DX84" i="17"/>
  <c r="DX76" i="17"/>
  <c r="DX77" i="17"/>
  <c r="DX78" i="17"/>
  <c r="DX73" i="17"/>
  <c r="DX71" i="17"/>
  <c r="DX74" i="17"/>
  <c r="DX69" i="17"/>
  <c r="DX70" i="17"/>
  <c r="DX68" i="17"/>
  <c r="DX57" i="17"/>
  <c r="DX52" i="17"/>
  <c r="DX48" i="17"/>
  <c r="DX40" i="17"/>
  <c r="DX46" i="17"/>
  <c r="DX43" i="17"/>
  <c r="DX39" i="17"/>
  <c r="DX36" i="17"/>
  <c r="DX37" i="17"/>
  <c r="DX31" i="17"/>
  <c r="DX30" i="17"/>
  <c r="DX29" i="17"/>
  <c r="DX19" i="17"/>
  <c r="DX27" i="17"/>
  <c r="DX22" i="17"/>
  <c r="DX7" i="17"/>
  <c r="DX21" i="17"/>
  <c r="DX6" i="17"/>
  <c r="DX4" i="17" s="1"/>
  <c r="DX20" i="17"/>
  <c r="DX34" i="17"/>
  <c r="DX25" i="17"/>
  <c r="DX23" i="17"/>
  <c r="DX28" i="17"/>
  <c r="DX38" i="17"/>
  <c r="DX32" i="17"/>
  <c r="DX33" i="17"/>
  <c r="DX35" i="17"/>
  <c r="DX24" i="17"/>
  <c r="DX49" i="17"/>
  <c r="DX56" i="17"/>
  <c r="DX54" i="17"/>
  <c r="DX53" i="17"/>
  <c r="DX41" i="17"/>
  <c r="DX44" i="17"/>
  <c r="DX42" i="17"/>
  <c r="DX47" i="17"/>
  <c r="DX45" i="17"/>
  <c r="DX51" i="17"/>
  <c r="DX59" i="17"/>
  <c r="DX60" i="17"/>
  <c r="DX61" i="17"/>
  <c r="DX62" i="17"/>
  <c r="DX63" i="17"/>
  <c r="DX64" i="17"/>
  <c r="DX65" i="17"/>
  <c r="DX66" i="17"/>
  <c r="DX55" i="17"/>
  <c r="DX58" i="17"/>
  <c r="DW35" i="17"/>
  <c r="DW29" i="17"/>
  <c r="DW43" i="17"/>
  <c r="DW58" i="17"/>
  <c r="DW69" i="17"/>
  <c r="DW77" i="17"/>
  <c r="DW87" i="17"/>
  <c r="DW14" i="17" l="1"/>
  <c r="DW13" i="17" s="1"/>
  <c r="DW16" i="17" s="1"/>
  <c r="DX89" i="17"/>
  <c r="DX86" i="17"/>
  <c r="DX81" i="17"/>
  <c r="DX88" i="17"/>
  <c r="DX75" i="17"/>
  <c r="DX83" i="17"/>
  <c r="DX67" i="17"/>
  <c r="DX80" i="17"/>
  <c r="DX82" i="17"/>
  <c r="EA18" i="17"/>
  <c r="DZ3" i="17"/>
  <c r="DZ5" i="17"/>
  <c r="DX90" i="17"/>
  <c r="DY90" i="17"/>
  <c r="DY84" i="17"/>
  <c r="DY80" i="17"/>
  <c r="DY76" i="17"/>
  <c r="DY69" i="17"/>
  <c r="DY68" i="17"/>
  <c r="DY53" i="17"/>
  <c r="DY52" i="17"/>
  <c r="DY48" i="17"/>
  <c r="DY49" i="17"/>
  <c r="DY46" i="17"/>
  <c r="DY43" i="17"/>
  <c r="DY39" i="17"/>
  <c r="DY6" i="17"/>
  <c r="DY4" i="17" s="1"/>
  <c r="DY40" i="17"/>
  <c r="DY36" i="17"/>
  <c r="DY32" i="17"/>
  <c r="DY30" i="17"/>
  <c r="DY29" i="17"/>
  <c r="DY27" i="17"/>
  <c r="DY31" i="17"/>
  <c r="DY7" i="17"/>
  <c r="DY33" i="17"/>
  <c r="DY19" i="17"/>
  <c r="DY24" i="17"/>
  <c r="DY35" i="17"/>
  <c r="DY21" i="17"/>
  <c r="DY20" i="17"/>
  <c r="DY28" i="17"/>
  <c r="DY34" i="17"/>
  <c r="DY23" i="17"/>
  <c r="DY26" i="17"/>
  <c r="DY37" i="17"/>
  <c r="DY25" i="17"/>
  <c r="DY38" i="17"/>
  <c r="DY22" i="17"/>
  <c r="DY45" i="17"/>
  <c r="DY51" i="17"/>
  <c r="DY42" i="17"/>
  <c r="DY41" i="17"/>
  <c r="DY44" i="17"/>
  <c r="DY56" i="17"/>
  <c r="DY54" i="17"/>
  <c r="DY50" i="17"/>
  <c r="DY47" i="17"/>
  <c r="DY60" i="17"/>
  <c r="DY65" i="17"/>
  <c r="DY66" i="17"/>
  <c r="DY62" i="17"/>
  <c r="DY63" i="17"/>
  <c r="DY64" i="17"/>
  <c r="DY61" i="17"/>
  <c r="DY58" i="17"/>
  <c r="DY59" i="17"/>
  <c r="DX26" i="17"/>
  <c r="DX50" i="17"/>
  <c r="DX72" i="17"/>
  <c r="DX79" i="17"/>
  <c r="DX87" i="17"/>
  <c r="DX14" i="17" l="1"/>
  <c r="DX13" i="17" s="1"/>
  <c r="DX16" i="17" s="1"/>
  <c r="DY88" i="17"/>
  <c r="DY71" i="17"/>
  <c r="DY81" i="17"/>
  <c r="DY70" i="17"/>
  <c r="DY73" i="17"/>
  <c r="DY83" i="17"/>
  <c r="DZ70" i="17"/>
  <c r="DZ53" i="17"/>
  <c r="DZ41" i="17"/>
  <c r="DZ7" i="17"/>
  <c r="DZ30" i="17"/>
  <c r="DZ27" i="17"/>
  <c r="DZ24" i="17"/>
  <c r="DZ6" i="17"/>
  <c r="DZ4" i="17" s="1"/>
  <c r="DZ19" i="17"/>
  <c r="DZ21" i="17"/>
  <c r="DZ38" i="17"/>
  <c r="DZ25" i="17"/>
  <c r="DZ29" i="17"/>
  <c r="DZ23" i="17"/>
  <c r="DZ28" i="17"/>
  <c r="DZ35" i="17"/>
  <c r="DZ20" i="17"/>
  <c r="DZ47" i="17"/>
  <c r="DZ36" i="17"/>
  <c r="DZ42" i="17"/>
  <c r="DZ48" i="17"/>
  <c r="DZ56" i="17"/>
  <c r="DZ51" i="17"/>
  <c r="DZ45" i="17"/>
  <c r="DZ46" i="17"/>
  <c r="DZ50" i="17"/>
  <c r="DZ54" i="17"/>
  <c r="DZ44" i="17"/>
  <c r="DZ59" i="17"/>
  <c r="DZ57" i="17"/>
  <c r="DZ60" i="17"/>
  <c r="DZ61" i="17"/>
  <c r="DZ58" i="17"/>
  <c r="DZ55" i="17"/>
  <c r="DY67" i="17"/>
  <c r="DY78" i="17"/>
  <c r="DY85" i="17"/>
  <c r="DY75" i="17"/>
  <c r="DY77" i="17"/>
  <c r="DY87" i="17"/>
  <c r="EB18" i="17"/>
  <c r="EA5" i="17"/>
  <c r="EA3" i="17"/>
  <c r="DY55" i="17"/>
  <c r="DY72" i="17"/>
  <c r="DY79" i="17"/>
  <c r="DY89" i="17"/>
  <c r="DY57" i="17"/>
  <c r="DY74" i="17"/>
  <c r="DY82" i="17"/>
  <c r="DY86" i="17"/>
  <c r="DY14" i="17" l="1"/>
  <c r="DY13" i="17" s="1"/>
  <c r="DY16" i="17" s="1"/>
  <c r="EC18" i="17"/>
  <c r="EB3" i="17"/>
  <c r="EB5" i="17"/>
  <c r="DZ65" i="17"/>
  <c r="DZ74" i="17"/>
  <c r="DZ85" i="17"/>
  <c r="DZ89" i="17"/>
  <c r="DZ43" i="17"/>
  <c r="DZ62" i="17"/>
  <c r="DZ76" i="17"/>
  <c r="DZ82" i="17"/>
  <c r="DZ86" i="17"/>
  <c r="DZ49" i="17"/>
  <c r="DZ68" i="17"/>
  <c r="DZ71" i="17"/>
  <c r="DZ84" i="17"/>
  <c r="DZ73" i="17"/>
  <c r="DZ81" i="17"/>
  <c r="DZ32" i="17"/>
  <c r="DZ52" i="17"/>
  <c r="DZ67" i="17"/>
  <c r="DZ79" i="17"/>
  <c r="DZ83" i="17"/>
  <c r="DZ31" i="17"/>
  <c r="DZ39" i="17"/>
  <c r="DZ66" i="17"/>
  <c r="DZ69" i="17"/>
  <c r="DZ78" i="17"/>
  <c r="DZ88" i="17"/>
  <c r="DZ33" i="17"/>
  <c r="DZ37" i="17"/>
  <c r="DZ64" i="17"/>
  <c r="DZ75" i="17"/>
  <c r="DZ80" i="17"/>
  <c r="DZ90" i="17"/>
  <c r="EA84" i="17"/>
  <c r="EA74" i="17"/>
  <c r="EA73" i="17"/>
  <c r="EA69" i="17"/>
  <c r="EA62" i="17"/>
  <c r="EA65" i="17"/>
  <c r="EA63" i="17"/>
  <c r="EA52" i="17"/>
  <c r="EA41" i="17"/>
  <c r="EA40" i="17"/>
  <c r="EA30" i="17"/>
  <c r="EA32" i="17"/>
  <c r="EA6" i="17"/>
  <c r="EA4" i="17" s="1"/>
  <c r="EA27" i="17"/>
  <c r="EA31" i="17"/>
  <c r="EA7" i="17"/>
  <c r="EA19" i="17"/>
  <c r="EA33" i="17"/>
  <c r="EA38" i="17"/>
  <c r="EA28" i="17"/>
  <c r="EA23" i="17"/>
  <c r="EA21" i="17"/>
  <c r="EA37" i="17"/>
  <c r="EA29" i="17"/>
  <c r="EA25" i="17"/>
  <c r="EA42" i="17"/>
  <c r="EA35" i="17"/>
  <c r="EA22" i="17"/>
  <c r="EA36" i="17"/>
  <c r="EA51" i="17"/>
  <c r="EA44" i="17"/>
  <c r="EA46" i="17"/>
  <c r="EA45" i="17"/>
  <c r="EA56" i="17"/>
  <c r="EA49" i="17"/>
  <c r="EA47" i="17"/>
  <c r="EA50" i="17"/>
  <c r="EA54" i="17"/>
  <c r="EA43" i="17"/>
  <c r="EA55" i="17"/>
  <c r="EA61" i="17"/>
  <c r="EA57" i="17"/>
  <c r="EA59" i="17"/>
  <c r="EA60" i="17"/>
  <c r="EA58" i="17"/>
  <c r="DZ22" i="17"/>
  <c r="DZ26" i="17"/>
  <c r="DZ34" i="17"/>
  <c r="DZ40" i="17"/>
  <c r="DZ63" i="17"/>
  <c r="DZ72" i="17"/>
  <c r="DZ77" i="17"/>
  <c r="DZ87" i="17"/>
  <c r="DZ14" i="17" l="1"/>
  <c r="DZ13" i="17" s="1"/>
  <c r="DZ16" i="17" s="1"/>
  <c r="EA77" i="17"/>
  <c r="EA87" i="17"/>
  <c r="EA75" i="17"/>
  <c r="EA85" i="17"/>
  <c r="EA89" i="17"/>
  <c r="EA72" i="17"/>
  <c r="EA82" i="17"/>
  <c r="EA86" i="17"/>
  <c r="EA48" i="17"/>
  <c r="EA71" i="17"/>
  <c r="EA76" i="17"/>
  <c r="EA81" i="17"/>
  <c r="EB89" i="17"/>
  <c r="EB90" i="17"/>
  <c r="EB82" i="17"/>
  <c r="EB85" i="17"/>
  <c r="EB83" i="17"/>
  <c r="EB80" i="17"/>
  <c r="EB71" i="17"/>
  <c r="EB76" i="17"/>
  <c r="EB74" i="17"/>
  <c r="EB72" i="17"/>
  <c r="EB75" i="17"/>
  <c r="EB67" i="17"/>
  <c r="EB70" i="17"/>
  <c r="EB68" i="17"/>
  <c r="EB66" i="17"/>
  <c r="EB69" i="17"/>
  <c r="EB62" i="17"/>
  <c r="EB65" i="17"/>
  <c r="EB64" i="17"/>
  <c r="EB59" i="17"/>
  <c r="EB57" i="17"/>
  <c r="EB60" i="17"/>
  <c r="EB48" i="17"/>
  <c r="EB52" i="17"/>
  <c r="EB53" i="17"/>
  <c r="EB40" i="17"/>
  <c r="EB30" i="17"/>
  <c r="EB36" i="17"/>
  <c r="EB31" i="17"/>
  <c r="EB34" i="17"/>
  <c r="EB29" i="17"/>
  <c r="EB32" i="17"/>
  <c r="EB6" i="17"/>
  <c r="EB4" i="17" s="1"/>
  <c r="EB20" i="17"/>
  <c r="EB7" i="17"/>
  <c r="EB25" i="17"/>
  <c r="EB26" i="17"/>
  <c r="EB33" i="17"/>
  <c r="EB23" i="17"/>
  <c r="EB38" i="17"/>
  <c r="EB28" i="17"/>
  <c r="EB21" i="17"/>
  <c r="EB24" i="17"/>
  <c r="EB27" i="17"/>
  <c r="EB37" i="17"/>
  <c r="EB19" i="17"/>
  <c r="EB22" i="17"/>
  <c r="EB35" i="17"/>
  <c r="EB42" i="17"/>
  <c r="EB44" i="17"/>
  <c r="EB46" i="17"/>
  <c r="EB45" i="17"/>
  <c r="EB54" i="17"/>
  <c r="EB47" i="17"/>
  <c r="EB43" i="17"/>
  <c r="EB41" i="17"/>
  <c r="EB49" i="17"/>
  <c r="EB51" i="17"/>
  <c r="EB56" i="17"/>
  <c r="EB50" i="17"/>
  <c r="EB58" i="17"/>
  <c r="EB61" i="17"/>
  <c r="EB55" i="17"/>
  <c r="EA53" i="17"/>
  <c r="EA68" i="17"/>
  <c r="EA79" i="17"/>
  <c r="EA83" i="17"/>
  <c r="EA26" i="17"/>
  <c r="EA20" i="17"/>
  <c r="EA34" i="17"/>
  <c r="EA66" i="17"/>
  <c r="EA70" i="17"/>
  <c r="EA78" i="17"/>
  <c r="EA88" i="17"/>
  <c r="EA24" i="17"/>
  <c r="EA39" i="17"/>
  <c r="EA64" i="17"/>
  <c r="EA67" i="17"/>
  <c r="EA80" i="17"/>
  <c r="EA90" i="17"/>
  <c r="EC5" i="17"/>
  <c r="EC3" i="17"/>
  <c r="ED18" i="17"/>
  <c r="EA14" i="17" l="1"/>
  <c r="EA13" i="17" s="1"/>
  <c r="EA16" i="17" s="1"/>
  <c r="EB87" i="17"/>
  <c r="EB84" i="17"/>
  <c r="EB77" i="17"/>
  <c r="EB81" i="17"/>
  <c r="EE18" i="17"/>
  <c r="ED3" i="17"/>
  <c r="ED5" i="17"/>
  <c r="EC64" i="17"/>
  <c r="EC57" i="17"/>
  <c r="EC52" i="17"/>
  <c r="EC49" i="17"/>
  <c r="EC53" i="17"/>
  <c r="EC7" i="17"/>
  <c r="EC6" i="17"/>
  <c r="EC4" i="17" s="1"/>
  <c r="EC25" i="17"/>
  <c r="EC26" i="17"/>
  <c r="EC20" i="17"/>
  <c r="EC33" i="17"/>
  <c r="EC34" i="17"/>
  <c r="EC35" i="17"/>
  <c r="EC28" i="17"/>
  <c r="EC30" i="17"/>
  <c r="EC29" i="17"/>
  <c r="EC24" i="17"/>
  <c r="EC32" i="17"/>
  <c r="EC27" i="17"/>
  <c r="EC38" i="17"/>
  <c r="EC37" i="17"/>
  <c r="EC36" i="17"/>
  <c r="EC42" i="17"/>
  <c r="EC47" i="17"/>
  <c r="EC50" i="17"/>
  <c r="EC40" i="17"/>
  <c r="EC51" i="17"/>
  <c r="EC46" i="17"/>
  <c r="EC45" i="17"/>
  <c r="EC43" i="17"/>
  <c r="EC41" i="17"/>
  <c r="EC39" i="17"/>
  <c r="EC56" i="17"/>
  <c r="EC44" i="17"/>
  <c r="EC61" i="17"/>
  <c r="EC54" i="17"/>
  <c r="EB79" i="17"/>
  <c r="EB86" i="17"/>
  <c r="EB39" i="17"/>
  <c r="EB63" i="17"/>
  <c r="EB73" i="17"/>
  <c r="EB78" i="17"/>
  <c r="EB88" i="17"/>
  <c r="EB14" i="17" l="1"/>
  <c r="EB13" i="17" s="1"/>
  <c r="EB16" i="17" s="1"/>
  <c r="EC71" i="17"/>
  <c r="EC80" i="17"/>
  <c r="EC81" i="17"/>
  <c r="EC59" i="17"/>
  <c r="EC66" i="17"/>
  <c r="EC77" i="17"/>
  <c r="EC89" i="17"/>
  <c r="EE5" i="17"/>
  <c r="EE3" i="17"/>
  <c r="EF18" i="17"/>
  <c r="EC68" i="17"/>
  <c r="EC79" i="17"/>
  <c r="EC86" i="17"/>
  <c r="EC63" i="17"/>
  <c r="EC70" i="17"/>
  <c r="EC76" i="17"/>
  <c r="EC88" i="17"/>
  <c r="EC48" i="17"/>
  <c r="EC65" i="17"/>
  <c r="EC73" i="17"/>
  <c r="EC78" i="17"/>
  <c r="EC85" i="17"/>
  <c r="EC55" i="17"/>
  <c r="EC62" i="17"/>
  <c r="EC75" i="17"/>
  <c r="EC83" i="17"/>
  <c r="EC90" i="17"/>
  <c r="EC21" i="17"/>
  <c r="EC22" i="17"/>
  <c r="EC58" i="17"/>
  <c r="EC67" i="17"/>
  <c r="EC72" i="17"/>
  <c r="EC82" i="17"/>
  <c r="EC87" i="17"/>
  <c r="EC19" i="17"/>
  <c r="EC23" i="17"/>
  <c r="EC31" i="17"/>
  <c r="EC60" i="17"/>
  <c r="EC69" i="17"/>
  <c r="EC74" i="17"/>
  <c r="EC84" i="17"/>
  <c r="ED90" i="17"/>
  <c r="ED81" i="17"/>
  <c r="ED73" i="17"/>
  <c r="ED57" i="17"/>
  <c r="ED7" i="17"/>
  <c r="ED24" i="17"/>
  <c r="ED19" i="17"/>
  <c r="ED25" i="17"/>
  <c r="ED6" i="17"/>
  <c r="ED4" i="17" s="1"/>
  <c r="ED34" i="17"/>
  <c r="ED35" i="17"/>
  <c r="ED21" i="17"/>
  <c r="ED29" i="17"/>
  <c r="ED38" i="17"/>
  <c r="ED45" i="17"/>
  <c r="ED36" i="17"/>
  <c r="ED37" i="17"/>
  <c r="ED31" i="17"/>
  <c r="ED30" i="17"/>
  <c r="ED42" i="17"/>
  <c r="ED50" i="17"/>
  <c r="ED40" i="17"/>
  <c r="ED56" i="17"/>
  <c r="ED43" i="17"/>
  <c r="ED41" i="17"/>
  <c r="ED48" i="17"/>
  <c r="ED51" i="17"/>
  <c r="ED39" i="17"/>
  <c r="ED54" i="17"/>
  <c r="ED47" i="17"/>
  <c r="ED44" i="17"/>
  <c r="ED52" i="17"/>
  <c r="ED61" i="17"/>
  <c r="ED62" i="17"/>
  <c r="ED63" i="17"/>
  <c r="ED64" i="17"/>
  <c r="ED65" i="17"/>
  <c r="ED66" i="17"/>
  <c r="EC14" i="17" l="1"/>
  <c r="EC13" i="17" s="1"/>
  <c r="EC16" i="17" s="1"/>
  <c r="ED53" i="17"/>
  <c r="ED69" i="17"/>
  <c r="ED77" i="17"/>
  <c r="ED89" i="17"/>
  <c r="EE70" i="17"/>
  <c r="EE57" i="17"/>
  <c r="EE40" i="17"/>
  <c r="EE46" i="17"/>
  <c r="EE34" i="17"/>
  <c r="EE24" i="17"/>
  <c r="EE22" i="17"/>
  <c r="EE19" i="17"/>
  <c r="EE6" i="17"/>
  <c r="EE4" i="17" s="1"/>
  <c r="EE20" i="17"/>
  <c r="EE7" i="17"/>
  <c r="EE44" i="17"/>
  <c r="EE39" i="17"/>
  <c r="EE23" i="17"/>
  <c r="EE32" i="17"/>
  <c r="EE26" i="17"/>
  <c r="EE29" i="17"/>
  <c r="EE27" i="17"/>
  <c r="EE33" i="17"/>
  <c r="EE47" i="17"/>
  <c r="EE31" i="17"/>
  <c r="EE30" i="17"/>
  <c r="EE38" i="17"/>
  <c r="EE50" i="17"/>
  <c r="EE48" i="17"/>
  <c r="EE42" i="17"/>
  <c r="EE53" i="17"/>
  <c r="EE52" i="17"/>
  <c r="EE45" i="17"/>
  <c r="EE51" i="17"/>
  <c r="EE49" i="17"/>
  <c r="EE56" i="17"/>
  <c r="EE54" i="17"/>
  <c r="EE66" i="17"/>
  <c r="EE65" i="17"/>
  <c r="ED55" i="17"/>
  <c r="ED71" i="17"/>
  <c r="ED79" i="17"/>
  <c r="ED86" i="17"/>
  <c r="ED58" i="17"/>
  <c r="ED68" i="17"/>
  <c r="ED76" i="17"/>
  <c r="ED88" i="17"/>
  <c r="ED22" i="17"/>
  <c r="ED60" i="17"/>
  <c r="ED74" i="17"/>
  <c r="ED78" i="17"/>
  <c r="ED85" i="17"/>
  <c r="ED32" i="17"/>
  <c r="ED26" i="17"/>
  <c r="ED27" i="17"/>
  <c r="ED59" i="17"/>
  <c r="ED75" i="17"/>
  <c r="ED83" i="17"/>
  <c r="ED87" i="17"/>
  <c r="ED20" i="17"/>
  <c r="ED70" i="17"/>
  <c r="ED72" i="17"/>
  <c r="ED82" i="17"/>
  <c r="EF3" i="17"/>
  <c r="EG18" i="17"/>
  <c r="EF5" i="17"/>
  <c r="ED46" i="17"/>
  <c r="ED33" i="17"/>
  <c r="ED23" i="17"/>
  <c r="ED28" i="17"/>
  <c r="ED49" i="17"/>
  <c r="ED67" i="17"/>
  <c r="ED80" i="17"/>
  <c r="ED84" i="17"/>
  <c r="ED14" i="17" l="1"/>
  <c r="ED13" i="17" s="1"/>
  <c r="ED16" i="17" s="1"/>
  <c r="EE61" i="17"/>
  <c r="EE68" i="17"/>
  <c r="EE79" i="17"/>
  <c r="EE89" i="17"/>
  <c r="EE64" i="17"/>
  <c r="EE74" i="17"/>
  <c r="EE76" i="17"/>
  <c r="EE86" i="17"/>
  <c r="EE43" i="17"/>
  <c r="EE63" i="17"/>
  <c r="EE73" i="17"/>
  <c r="EE84" i="17"/>
  <c r="EE88" i="17"/>
  <c r="EE35" i="17"/>
  <c r="EE55" i="17"/>
  <c r="EE62" i="17"/>
  <c r="EE75" i="17"/>
  <c r="EE81" i="17"/>
  <c r="EE90" i="17"/>
  <c r="EE72" i="17"/>
  <c r="EE83" i="17"/>
  <c r="EF7" i="17"/>
  <c r="EF6" i="17"/>
  <c r="EF4" i="17" s="1"/>
  <c r="EF29" i="17"/>
  <c r="EF31" i="17"/>
  <c r="EF30" i="17"/>
  <c r="EF47" i="17"/>
  <c r="EF32" i="17"/>
  <c r="EF27" i="17"/>
  <c r="EF33" i="17"/>
  <c r="EF37" i="17"/>
  <c r="EF36" i="17"/>
  <c r="EF44" i="17"/>
  <c r="EF56" i="17"/>
  <c r="EF42" i="17"/>
  <c r="EF46" i="17"/>
  <c r="EF40" i="17"/>
  <c r="EF43" i="17"/>
  <c r="EF50" i="17"/>
  <c r="EF51" i="17"/>
  <c r="EF54" i="17"/>
  <c r="EF53" i="17"/>
  <c r="EF61" i="17"/>
  <c r="EF55" i="17"/>
  <c r="EF59" i="17"/>
  <c r="EF60" i="17"/>
  <c r="EF63" i="17"/>
  <c r="EF64" i="17"/>
  <c r="EF65" i="17"/>
  <c r="EF66" i="17"/>
  <c r="EF58" i="17"/>
  <c r="EF52" i="17"/>
  <c r="EF57" i="17"/>
  <c r="EE37" i="17"/>
  <c r="EE58" i="17"/>
  <c r="EE67" i="17"/>
  <c r="EE78" i="17"/>
  <c r="EE85" i="17"/>
  <c r="EE25" i="17"/>
  <c r="EE36" i="17"/>
  <c r="EE60" i="17"/>
  <c r="EE69" i="17"/>
  <c r="EE80" i="17"/>
  <c r="EE82" i="17"/>
  <c r="EH18" i="17"/>
  <c r="EG5" i="17"/>
  <c r="EG3" i="17"/>
  <c r="EE21" i="17"/>
  <c r="EE28" i="17"/>
  <c r="EE41" i="17"/>
  <c r="EE59" i="17"/>
  <c r="EE71" i="17"/>
  <c r="EE77" i="17"/>
  <c r="EE87" i="17"/>
  <c r="EE14" i="17" l="1"/>
  <c r="EE13" i="17" s="1"/>
  <c r="EE16" i="17" s="1"/>
  <c r="EF25" i="17"/>
  <c r="EF41" i="17"/>
  <c r="EF71" i="17"/>
  <c r="EF81" i="17"/>
  <c r="EF88" i="17"/>
  <c r="EF23" i="17"/>
  <c r="EF45" i="17"/>
  <c r="EF73" i="17"/>
  <c r="EF83" i="17"/>
  <c r="EF85" i="17"/>
  <c r="EG6" i="17"/>
  <c r="EG4" i="17" s="1"/>
  <c r="EG27" i="17"/>
  <c r="EG7" i="17"/>
  <c r="EG25" i="17"/>
  <c r="EG33" i="17"/>
  <c r="EG28" i="17"/>
  <c r="EG38" i="17"/>
  <c r="EG21" i="17"/>
  <c r="EG34" i="17"/>
  <c r="EG36" i="17"/>
  <c r="EG32" i="17"/>
  <c r="EG31" i="17"/>
  <c r="EG43" i="17"/>
  <c r="EG49" i="17"/>
  <c r="EG56" i="17"/>
  <c r="EG53" i="17"/>
  <c r="EG41" i="17"/>
  <c r="EG50" i="17"/>
  <c r="EG46" i="17"/>
  <c r="EG47" i="17"/>
  <c r="EG51" i="17"/>
  <c r="EG40" i="17"/>
  <c r="EG59" i="17"/>
  <c r="EG60" i="17"/>
  <c r="EG64" i="17"/>
  <c r="EG66" i="17"/>
  <c r="EG61" i="17"/>
  <c r="EG63" i="17"/>
  <c r="EG62" i="17"/>
  <c r="EG58" i="17"/>
  <c r="EG65" i="17"/>
  <c r="EF26" i="17"/>
  <c r="EF68" i="17"/>
  <c r="EF75" i="17"/>
  <c r="EF80" i="17"/>
  <c r="EF28" i="17"/>
  <c r="EF24" i="17"/>
  <c r="EF70" i="17"/>
  <c r="EF78" i="17"/>
  <c r="EF82" i="17"/>
  <c r="EF67" i="17"/>
  <c r="EF77" i="17"/>
  <c r="EF90" i="17"/>
  <c r="EI18" i="17"/>
  <c r="EH3" i="17"/>
  <c r="EH5" i="17"/>
  <c r="EF35" i="17"/>
  <c r="EF69" i="17"/>
  <c r="EF79" i="17"/>
  <c r="EF87" i="17"/>
  <c r="EF39" i="17"/>
  <c r="EF38" i="17"/>
  <c r="EF21" i="17"/>
  <c r="EF20" i="17"/>
  <c r="EF72" i="17"/>
  <c r="EF76" i="17"/>
  <c r="EF89" i="17"/>
  <c r="EF62" i="17"/>
  <c r="EF48" i="17"/>
  <c r="EF49" i="17"/>
  <c r="EF34" i="17"/>
  <c r="EF19" i="17"/>
  <c r="EF22" i="17"/>
  <c r="EF74" i="17"/>
  <c r="EF84" i="17"/>
  <c r="EF86" i="17"/>
  <c r="EG48" i="17" l="1"/>
  <c r="EG67" i="17"/>
  <c r="EG78" i="17"/>
  <c r="EG80" i="17"/>
  <c r="EG30" i="17"/>
  <c r="EG39" i="17"/>
  <c r="EG69" i="17"/>
  <c r="EG77" i="17"/>
  <c r="EG90" i="17"/>
  <c r="EG22" i="17"/>
  <c r="EG52" i="17"/>
  <c r="EG75" i="17"/>
  <c r="EG79" i="17"/>
  <c r="EG87" i="17"/>
  <c r="EG23" i="17"/>
  <c r="EG35" i="17"/>
  <c r="EG54" i="17"/>
  <c r="EG72" i="17"/>
  <c r="EG82" i="17"/>
  <c r="EG89" i="17"/>
  <c r="EF14" i="17"/>
  <c r="EF13" i="17" s="1"/>
  <c r="EF16" i="17" s="1"/>
  <c r="EG57" i="17"/>
  <c r="EG74" i="17"/>
  <c r="EG84" i="17"/>
  <c r="EG86" i="17"/>
  <c r="EH66" i="17"/>
  <c r="EH35" i="17"/>
  <c r="EH7" i="17"/>
  <c r="EH19" i="17"/>
  <c r="EH6" i="17"/>
  <c r="EH4" i="17" s="1"/>
  <c r="EH38" i="17"/>
  <c r="EH28" i="17"/>
  <c r="EH24" i="17"/>
  <c r="EH23" i="17"/>
  <c r="EH20" i="17"/>
  <c r="EH37" i="17"/>
  <c r="EH32" i="17"/>
  <c r="EH49" i="17"/>
  <c r="EH56" i="17"/>
  <c r="EH41" i="17"/>
  <c r="EH51" i="17"/>
  <c r="EH46" i="17"/>
  <c r="EH50" i="17"/>
  <c r="EH42" i="17"/>
  <c r="EH54" i="17"/>
  <c r="EH57" i="17"/>
  <c r="EH59" i="17"/>
  <c r="EH60" i="17"/>
  <c r="EH58" i="17"/>
  <c r="EH55" i="17"/>
  <c r="EG29" i="17"/>
  <c r="EG26" i="17"/>
  <c r="EG42" i="17"/>
  <c r="EG55" i="17"/>
  <c r="EG71" i="17"/>
  <c r="EG81" i="17"/>
  <c r="EG88" i="17"/>
  <c r="EG20" i="17"/>
  <c r="EG45" i="17"/>
  <c r="EG68" i="17"/>
  <c r="EG73" i="17"/>
  <c r="EG85" i="17"/>
  <c r="EJ18" i="17"/>
  <c r="EI5" i="17"/>
  <c r="EI3" i="17"/>
  <c r="EG37" i="17"/>
  <c r="EG24" i="17"/>
  <c r="EG19" i="17"/>
  <c r="EG44" i="17"/>
  <c r="EG70" i="17"/>
  <c r="EG76" i="17"/>
  <c r="EG83" i="17"/>
  <c r="EJ5" i="17" l="1"/>
  <c r="EK18" i="17"/>
  <c r="EJ3" i="17"/>
  <c r="EH30" i="17"/>
  <c r="EH53" i="17"/>
  <c r="EH70" i="17"/>
  <c r="EH79" i="17"/>
  <c r="EH85" i="17"/>
  <c r="EH36" i="17"/>
  <c r="EH62" i="17"/>
  <c r="EH67" i="17"/>
  <c r="EH76" i="17"/>
  <c r="EH83" i="17"/>
  <c r="EG14" i="17"/>
  <c r="EG13" i="17" s="1"/>
  <c r="EG16" i="17" s="1"/>
  <c r="EH21" i="17"/>
  <c r="EH39" i="17"/>
  <c r="EH61" i="17"/>
  <c r="EH69" i="17"/>
  <c r="EH78" i="17"/>
  <c r="EH88" i="17"/>
  <c r="EH75" i="17"/>
  <c r="EH80" i="17"/>
  <c r="EH90" i="17"/>
  <c r="EH40" i="17"/>
  <c r="EH64" i="17"/>
  <c r="EH72" i="17"/>
  <c r="EH77" i="17"/>
  <c r="EH87" i="17"/>
  <c r="EH22" i="17"/>
  <c r="EH25" i="17"/>
  <c r="EH26" i="17"/>
  <c r="EH43" i="17"/>
  <c r="EH65" i="17"/>
  <c r="EH74" i="17"/>
  <c r="EH82" i="17"/>
  <c r="EH89" i="17"/>
  <c r="EH44" i="17"/>
  <c r="EH34" i="17"/>
  <c r="EH33" i="17"/>
  <c r="EH31" i="17"/>
  <c r="EH48" i="17"/>
  <c r="EH63" i="17"/>
  <c r="EH71" i="17"/>
  <c r="EH84" i="17"/>
  <c r="EH86" i="17"/>
  <c r="EI53" i="17"/>
  <c r="EI31" i="17"/>
  <c r="EI19" i="17"/>
  <c r="EI7" i="17"/>
  <c r="EI21" i="17"/>
  <c r="EI6" i="17"/>
  <c r="EI4" i="17" s="1"/>
  <c r="EI34" i="17"/>
  <c r="EI25" i="17"/>
  <c r="EI37" i="17"/>
  <c r="EI38" i="17"/>
  <c r="EI46" i="17"/>
  <c r="EI56" i="17"/>
  <c r="EI49" i="17"/>
  <c r="EI54" i="17"/>
  <c r="EI45" i="17"/>
  <c r="EI57" i="17"/>
  <c r="EI59" i="17"/>
  <c r="EI58" i="17"/>
  <c r="EI60" i="17"/>
  <c r="EH45" i="17"/>
  <c r="EH47" i="17"/>
  <c r="EH29" i="17"/>
  <c r="EH27" i="17"/>
  <c r="EH52" i="17"/>
  <c r="EH68" i="17"/>
  <c r="EH73" i="17"/>
  <c r="EH81" i="17"/>
  <c r="EH14" i="17" l="1"/>
  <c r="EH13" i="17" s="1"/>
  <c r="EH16" i="17" s="1"/>
  <c r="EI28" i="17"/>
  <c r="EI50" i="17"/>
  <c r="EI65" i="17"/>
  <c r="EI74" i="17"/>
  <c r="EI84" i="17"/>
  <c r="EI86" i="17"/>
  <c r="EI69" i="17"/>
  <c r="EI71" i="17"/>
  <c r="EI81" i="17"/>
  <c r="EI48" i="17"/>
  <c r="EI22" i="17"/>
  <c r="EI29" i="17"/>
  <c r="EI24" i="17"/>
  <c r="EI52" i="17"/>
  <c r="EI68" i="17"/>
  <c r="EI79" i="17"/>
  <c r="EI85" i="17"/>
  <c r="EI27" i="17"/>
  <c r="EI63" i="17"/>
  <c r="EI70" i="17"/>
  <c r="EI76" i="17"/>
  <c r="EI83" i="17"/>
  <c r="EI30" i="17"/>
  <c r="EI62" i="17"/>
  <c r="EI67" i="17"/>
  <c r="EI78" i="17"/>
  <c r="EI88" i="17"/>
  <c r="EI41" i="17"/>
  <c r="EI47" i="17"/>
  <c r="EI20" i="17"/>
  <c r="EI32" i="17"/>
  <c r="EI36" i="17"/>
  <c r="EI61" i="17"/>
  <c r="EI73" i="17"/>
  <c r="EI80" i="17"/>
  <c r="EI90" i="17"/>
  <c r="EK5" i="17"/>
  <c r="EK3" i="17"/>
  <c r="EI43" i="17"/>
  <c r="EI44" i="17"/>
  <c r="EI23" i="17"/>
  <c r="EI26" i="17"/>
  <c r="EI39" i="17"/>
  <c r="EI66" i="17"/>
  <c r="EI75" i="17"/>
  <c r="EI77" i="17"/>
  <c r="EI87" i="17"/>
  <c r="EJ75" i="17"/>
  <c r="EJ62" i="17"/>
  <c r="EJ60" i="17"/>
  <c r="EJ53" i="17"/>
  <c r="EJ48" i="17"/>
  <c r="EJ40" i="17"/>
  <c r="EJ7" i="17"/>
  <c r="EJ6" i="17"/>
  <c r="EJ4" i="17" s="1"/>
  <c r="EJ31" i="17"/>
  <c r="EJ32" i="17"/>
  <c r="EJ30" i="17"/>
  <c r="EJ22" i="17"/>
  <c r="EJ25" i="17"/>
  <c r="EJ26" i="17"/>
  <c r="EJ23" i="17"/>
  <c r="EJ29" i="17"/>
  <c r="EJ35" i="17"/>
  <c r="EJ28" i="17"/>
  <c r="EJ24" i="17"/>
  <c r="EJ19" i="17"/>
  <c r="EJ21" i="17"/>
  <c r="EJ27" i="17"/>
  <c r="EJ36" i="17"/>
  <c r="EJ34" i="17"/>
  <c r="EJ38" i="17"/>
  <c r="EJ42" i="17"/>
  <c r="EJ46" i="17"/>
  <c r="EJ45" i="17"/>
  <c r="EJ49" i="17"/>
  <c r="EJ47" i="17"/>
  <c r="EJ51" i="17"/>
  <c r="EJ43" i="17"/>
  <c r="EJ41" i="17"/>
  <c r="EJ44" i="17"/>
  <c r="EJ50" i="17"/>
  <c r="EJ56" i="17"/>
  <c r="EJ54" i="17"/>
  <c r="EJ55" i="17"/>
  <c r="EJ58" i="17"/>
  <c r="EI55" i="17"/>
  <c r="EI51" i="17"/>
  <c r="EI42" i="17"/>
  <c r="EI35" i="17"/>
  <c r="EI33" i="17"/>
  <c r="EI40" i="17"/>
  <c r="EI64" i="17"/>
  <c r="EI72" i="17"/>
  <c r="EI82" i="17"/>
  <c r="EI89" i="17"/>
  <c r="EI14" i="17" l="1"/>
  <c r="EI13" i="17" s="1"/>
  <c r="EI16" i="17" s="1"/>
  <c r="EJ68" i="17"/>
  <c r="EJ77" i="17"/>
  <c r="EJ81" i="17"/>
  <c r="EJ20" i="17"/>
  <c r="EJ33" i="17"/>
  <c r="EJ64" i="17"/>
  <c r="EJ70" i="17"/>
  <c r="EJ79" i="17"/>
  <c r="EJ85" i="17"/>
  <c r="EK73" i="17"/>
  <c r="EK63" i="17"/>
  <c r="EK64" i="17"/>
  <c r="EK60" i="17"/>
  <c r="E60" i="17" s="1"/>
  <c r="EK53" i="17"/>
  <c r="E53" i="17" s="1"/>
  <c r="EK48" i="17"/>
  <c r="E48" i="17" s="1"/>
  <c r="EK54" i="17"/>
  <c r="E54" i="17" s="1"/>
  <c r="EK7" i="17"/>
  <c r="EK32" i="17"/>
  <c r="E32" i="17" s="1"/>
  <c r="EK6" i="17"/>
  <c r="EK4" i="17" s="1"/>
  <c r="EK20" i="17"/>
  <c r="E20" i="17" s="1"/>
  <c r="EK33" i="17"/>
  <c r="E33" i="17" s="1"/>
  <c r="EK34" i="17"/>
  <c r="E34" i="17" s="1"/>
  <c r="EK21" i="17"/>
  <c r="E21" i="17" s="1"/>
  <c r="EK22" i="17"/>
  <c r="E22" i="17" s="1"/>
  <c r="EK29" i="17"/>
  <c r="E29" i="17" s="1"/>
  <c r="EK24" i="17"/>
  <c r="E24" i="17" s="1"/>
  <c r="EK19" i="17"/>
  <c r="EK23" i="17"/>
  <c r="E23" i="17" s="1"/>
  <c r="EK38" i="17"/>
  <c r="E38" i="17" s="1"/>
  <c r="EK26" i="17"/>
  <c r="E26" i="17" s="1"/>
  <c r="EK37" i="17"/>
  <c r="EK36" i="17"/>
  <c r="E36" i="17" s="1"/>
  <c r="EK42" i="17"/>
  <c r="E42" i="17" s="1"/>
  <c r="EK27" i="17"/>
  <c r="E27" i="17" s="1"/>
  <c r="EK46" i="17"/>
  <c r="E46" i="17" s="1"/>
  <c r="EK40" i="17"/>
  <c r="E40" i="17" s="1"/>
  <c r="EK45" i="17"/>
  <c r="E45" i="17" s="1"/>
  <c r="EK47" i="17"/>
  <c r="E47" i="17" s="1"/>
  <c r="EK56" i="17"/>
  <c r="E56" i="17" s="1"/>
  <c r="EK43" i="17"/>
  <c r="E43" i="17" s="1"/>
  <c r="EK58" i="17"/>
  <c r="E58" i="17" s="1"/>
  <c r="EK41" i="17"/>
  <c r="E41" i="17" s="1"/>
  <c r="EK51" i="17"/>
  <c r="E51" i="17" s="1"/>
  <c r="EK39" i="17"/>
  <c r="EK49" i="17"/>
  <c r="E49" i="17" s="1"/>
  <c r="EK44" i="17"/>
  <c r="E44" i="17" s="1"/>
  <c r="EK50" i="17"/>
  <c r="E50" i="17" s="1"/>
  <c r="EK61" i="17"/>
  <c r="EJ39" i="17"/>
  <c r="EJ65" i="17"/>
  <c r="EJ67" i="17"/>
  <c r="EJ76" i="17"/>
  <c r="EJ86" i="17"/>
  <c r="EJ63" i="17"/>
  <c r="EJ73" i="17"/>
  <c r="EJ78" i="17"/>
  <c r="EJ88" i="17"/>
  <c r="EJ80" i="17"/>
  <c r="EJ90" i="17"/>
  <c r="EJ52" i="17"/>
  <c r="EJ61" i="17"/>
  <c r="EJ72" i="17"/>
  <c r="EJ83" i="17"/>
  <c r="EJ87" i="17"/>
  <c r="EJ57" i="17"/>
  <c r="EJ69" i="17"/>
  <c r="EJ74" i="17"/>
  <c r="EJ82" i="17"/>
  <c r="EJ89" i="17"/>
  <c r="EJ37" i="17"/>
  <c r="EJ59" i="17"/>
  <c r="EJ66" i="17"/>
  <c r="EJ71" i="17"/>
  <c r="EJ84" i="17"/>
  <c r="E64" i="17" l="1"/>
  <c r="E61" i="17"/>
  <c r="EJ14" i="17"/>
  <c r="EJ13" i="17" s="1"/>
  <c r="EJ16" i="17" s="1"/>
  <c r="E39" i="17"/>
  <c r="EK68" i="17"/>
  <c r="E68" i="17" s="1"/>
  <c r="EK79" i="17"/>
  <c r="E79" i="17" s="1"/>
  <c r="EK89" i="17"/>
  <c r="E89" i="17" s="1"/>
  <c r="EK71" i="17"/>
  <c r="E71" i="17" s="1"/>
  <c r="EK76" i="17"/>
  <c r="E76" i="17" s="1"/>
  <c r="EK86" i="17"/>
  <c r="E86" i="17" s="1"/>
  <c r="E19" i="17"/>
  <c r="EK65" i="17"/>
  <c r="E65" i="17" s="1"/>
  <c r="EK70" i="17"/>
  <c r="E70" i="17" s="1"/>
  <c r="EK78" i="17"/>
  <c r="E78" i="17" s="1"/>
  <c r="EK88" i="17"/>
  <c r="E88" i="17" s="1"/>
  <c r="E63" i="17"/>
  <c r="E73" i="17"/>
  <c r="EK80" i="17"/>
  <c r="E80" i="17" s="1"/>
  <c r="EK85" i="17"/>
  <c r="E85" i="17" s="1"/>
  <c r="EK52" i="17"/>
  <c r="E52" i="17" s="1"/>
  <c r="EK62" i="17"/>
  <c r="E62" i="17" s="1"/>
  <c r="EK75" i="17"/>
  <c r="E75" i="17" s="1"/>
  <c r="EK83" i="17"/>
  <c r="E83" i="17" s="1"/>
  <c r="EK90" i="17"/>
  <c r="E90" i="17" s="1"/>
  <c r="E37" i="17"/>
  <c r="EK55" i="17"/>
  <c r="E55" i="17" s="1"/>
  <c r="EK67" i="17"/>
  <c r="E67" i="17" s="1"/>
  <c r="EK72" i="17"/>
  <c r="E72" i="17" s="1"/>
  <c r="EK82" i="17"/>
  <c r="E82" i="17" s="1"/>
  <c r="EK87" i="17"/>
  <c r="E87" i="17" s="1"/>
  <c r="EK28" i="17"/>
  <c r="E28" i="17" s="1"/>
  <c r="EK31" i="17"/>
  <c r="E31" i="17" s="1"/>
  <c r="EK57" i="17"/>
  <c r="E57" i="17" s="1"/>
  <c r="EK69" i="17"/>
  <c r="E69" i="17" s="1"/>
  <c r="EK74" i="17"/>
  <c r="E74" i="17" s="1"/>
  <c r="EK84" i="17"/>
  <c r="E84" i="17" s="1"/>
  <c r="EK25" i="17"/>
  <c r="E25" i="17" s="1"/>
  <c r="EK35" i="17"/>
  <c r="E35" i="17" s="1"/>
  <c r="EK30" i="17"/>
  <c r="E30" i="17" s="1"/>
  <c r="EK59" i="17"/>
  <c r="E59" i="17" s="1"/>
  <c r="EK66" i="17"/>
  <c r="E66" i="17" s="1"/>
  <c r="EK77" i="17"/>
  <c r="E77" i="17" s="1"/>
  <c r="EK81" i="17"/>
  <c r="E81" i="17" s="1"/>
  <c r="E14" i="17" l="1"/>
  <c r="EK14" i="17"/>
  <c r="EK13" i="17" s="1"/>
  <c r="EK16" i="17" s="1"/>
  <c r="G70" i="9" l="1"/>
  <c r="Y46" i="11" l="1"/>
  <c r="E55" i="13" l="1"/>
  <c r="E56" i="13"/>
  <c r="E57" i="13"/>
  <c r="E58" i="13"/>
  <c r="E59" i="13"/>
  <c r="A55" i="13"/>
  <c r="A56" i="13"/>
  <c r="A57" i="13"/>
  <c r="A58" i="13"/>
  <c r="A59" i="13"/>
  <c r="E30" i="5"/>
  <c r="D30" i="5" s="1"/>
  <c r="F30" i="5" l="1"/>
  <c r="G30" i="5" s="1"/>
  <c r="H30" i="5" s="1"/>
  <c r="I30" i="5" s="1"/>
  <c r="J30" i="5" s="1"/>
  <c r="E26" i="5"/>
  <c r="D26" i="5" s="1"/>
  <c r="F26" i="5" s="1"/>
  <c r="G26" i="5" s="1"/>
  <c r="H26" i="5" s="1"/>
  <c r="I26" i="5" s="1"/>
  <c r="J26" i="5" s="1"/>
  <c r="E27" i="5"/>
  <c r="D27" i="5" s="1"/>
  <c r="F27" i="5" s="1"/>
  <c r="G27" i="5" s="1"/>
  <c r="H27" i="5" s="1"/>
  <c r="I27" i="5" s="1"/>
  <c r="J27" i="5" s="1"/>
  <c r="E28" i="5"/>
  <c r="D28" i="5" s="1"/>
  <c r="F28" i="5" s="1"/>
  <c r="G28" i="5" s="1"/>
  <c r="H28" i="5" s="1"/>
  <c r="I28" i="5" s="1"/>
  <c r="J28" i="5" s="1"/>
  <c r="E29" i="5"/>
  <c r="D29" i="5" s="1"/>
  <c r="F29" i="5" l="1"/>
  <c r="G29" i="5" s="1"/>
  <c r="H29" i="5" s="1"/>
  <c r="I29" i="5" s="1"/>
  <c r="J29" i="5" s="1"/>
  <c r="E35" i="5"/>
  <c r="D35" i="5" s="1"/>
  <c r="F35" i="5" s="1"/>
  <c r="G35" i="5" s="1"/>
  <c r="H35" i="5" s="1"/>
  <c r="I35" i="5" s="1"/>
  <c r="J35" i="5" s="1"/>
  <c r="E40" i="5"/>
  <c r="D40" i="5" s="1"/>
  <c r="E41" i="5"/>
  <c r="D41" i="5" s="1"/>
  <c r="E18" i="5"/>
  <c r="D18" i="5" s="1"/>
  <c r="E19" i="5"/>
  <c r="D19" i="5" s="1"/>
  <c r="F47" i="13" s="1"/>
  <c r="E20" i="5"/>
  <c r="D20" i="5" s="1"/>
  <c r="F48" i="13" s="1"/>
  <c r="E23" i="5"/>
  <c r="D23" i="5" s="1"/>
  <c r="F23" i="5" s="1"/>
  <c r="G23" i="5" s="1"/>
  <c r="H23" i="5" s="1"/>
  <c r="I23" i="5" s="1"/>
  <c r="J23" i="5" s="1"/>
  <c r="E24" i="5"/>
  <c r="D24" i="5" s="1"/>
  <c r="F24" i="5" s="1"/>
  <c r="G24" i="5" s="1"/>
  <c r="H24" i="5" s="1"/>
  <c r="I24" i="5" s="1"/>
  <c r="J24" i="5" s="1"/>
  <c r="E25" i="5"/>
  <c r="D25" i="5" s="1"/>
  <c r="F25" i="5" s="1"/>
  <c r="G25" i="5" s="1"/>
  <c r="H25" i="5" s="1"/>
  <c r="I25" i="5" s="1"/>
  <c r="J25" i="5" s="1"/>
  <c r="E21" i="5"/>
  <c r="D21" i="5" s="1"/>
  <c r="E31" i="5"/>
  <c r="D31" i="5" s="1"/>
  <c r="E22" i="5"/>
  <c r="D22" i="5" s="1"/>
  <c r="E32" i="5"/>
  <c r="D32" i="5" s="1"/>
  <c r="E33" i="5"/>
  <c r="D33" i="5" s="1"/>
  <c r="E34" i="5"/>
  <c r="D34" i="5" s="1"/>
  <c r="F34" i="5" s="1"/>
  <c r="G34" i="5" s="1"/>
  <c r="H34" i="5" s="1"/>
  <c r="I34" i="5" s="1"/>
  <c r="J34" i="5" s="1"/>
  <c r="F33" i="5" l="1"/>
  <c r="G33" i="5" s="1"/>
  <c r="H33" i="5" s="1"/>
  <c r="I33" i="5" s="1"/>
  <c r="J33" i="5" s="1"/>
  <c r="F61" i="13"/>
  <c r="F32" i="5"/>
  <c r="G32" i="5" s="1"/>
  <c r="H32" i="5" s="1"/>
  <c r="I32" i="5" s="1"/>
  <c r="J32" i="5" s="1"/>
  <c r="F60" i="13"/>
  <c r="F18" i="5"/>
  <c r="G18" i="5" s="1"/>
  <c r="H18" i="5" s="1"/>
  <c r="I18" i="5" s="1"/>
  <c r="J18" i="5" s="1"/>
  <c r="F31" i="5"/>
  <c r="G31" i="5" s="1"/>
  <c r="H31" i="5" s="1"/>
  <c r="I31" i="5" s="1"/>
  <c r="J31" i="5" s="1"/>
  <c r="F41" i="5"/>
  <c r="G41" i="5" s="1"/>
  <c r="H41" i="5" s="1"/>
  <c r="I41" i="5" s="1"/>
  <c r="J41" i="5" s="1"/>
  <c r="F21" i="5"/>
  <c r="G21" i="5" s="1"/>
  <c r="H21" i="5" s="1"/>
  <c r="I21" i="5" s="1"/>
  <c r="J21" i="5" s="1"/>
  <c r="F40" i="5"/>
  <c r="G40" i="5" s="1"/>
  <c r="H40" i="5" s="1"/>
  <c r="I40" i="5" s="1"/>
  <c r="J40" i="5" s="1"/>
  <c r="F19" i="5"/>
  <c r="G19" i="5" s="1"/>
  <c r="H19" i="5" s="1"/>
  <c r="I19" i="5" s="1"/>
  <c r="J19" i="5" s="1"/>
  <c r="F22" i="5"/>
  <c r="G22" i="5" s="1"/>
  <c r="H22" i="5" s="1"/>
  <c r="I22" i="5" s="1"/>
  <c r="J22" i="5" s="1"/>
  <c r="F20" i="5"/>
  <c r="G20" i="5" s="1"/>
  <c r="H20" i="5" s="1"/>
  <c r="I20" i="5" s="1"/>
  <c r="J20" i="5" s="1"/>
  <c r="E66" i="5"/>
  <c r="D66" i="5" s="1"/>
  <c r="F66" i="5" s="1"/>
  <c r="G66" i="5" s="1"/>
  <c r="H66" i="5" s="1"/>
  <c r="I66" i="5" s="1"/>
  <c r="J66" i="5" s="1"/>
  <c r="E65" i="5"/>
  <c r="D65" i="5" s="1"/>
  <c r="E64" i="5"/>
  <c r="D64" i="5" s="1"/>
  <c r="E63" i="5"/>
  <c r="D63" i="5" s="1"/>
  <c r="E62" i="5"/>
  <c r="D62" i="5" s="1"/>
  <c r="E61" i="5"/>
  <c r="D61" i="5" s="1"/>
  <c r="E60" i="5"/>
  <c r="D60" i="5" s="1"/>
  <c r="F83" i="13" s="1"/>
  <c r="E59" i="5"/>
  <c r="D59" i="5" s="1"/>
  <c r="F59" i="5" s="1"/>
  <c r="G59" i="5" s="1"/>
  <c r="H59" i="5" s="1"/>
  <c r="I59" i="5" s="1"/>
  <c r="J59" i="5" s="1"/>
  <c r="E55" i="5"/>
  <c r="D55" i="5" s="1"/>
  <c r="F55" i="5" s="1"/>
  <c r="G55" i="5" s="1"/>
  <c r="H55" i="5" s="1"/>
  <c r="I55" i="5" s="1"/>
  <c r="J55" i="5" s="1"/>
  <c r="E54" i="5"/>
  <c r="D54" i="5" s="1"/>
  <c r="E53" i="5"/>
  <c r="D53" i="5" s="1"/>
  <c r="F53" i="5" s="1"/>
  <c r="G53" i="5" s="1"/>
  <c r="H53" i="5" s="1"/>
  <c r="I53" i="5" s="1"/>
  <c r="J53" i="5" s="1"/>
  <c r="E52" i="5"/>
  <c r="D52" i="5" s="1"/>
  <c r="F52" i="5" s="1"/>
  <c r="G52" i="5" s="1"/>
  <c r="H52" i="5" s="1"/>
  <c r="I52" i="5" s="1"/>
  <c r="J52" i="5" s="1"/>
  <c r="E51" i="5"/>
  <c r="D51" i="5" s="1"/>
  <c r="F51" i="5" s="1"/>
  <c r="G51" i="5" s="1"/>
  <c r="H51" i="5" s="1"/>
  <c r="I51" i="5" s="1"/>
  <c r="J51" i="5" s="1"/>
  <c r="E50" i="5"/>
  <c r="D50" i="5" s="1"/>
  <c r="F50" i="5" s="1"/>
  <c r="G50" i="5" s="1"/>
  <c r="H50" i="5" s="1"/>
  <c r="I50" i="5" s="1"/>
  <c r="J50" i="5" s="1"/>
  <c r="E48" i="5"/>
  <c r="D48" i="5" s="1"/>
  <c r="F48" i="5" s="1"/>
  <c r="G48" i="5" s="1"/>
  <c r="H48" i="5" s="1"/>
  <c r="I48" i="5" s="1"/>
  <c r="J48" i="5" s="1"/>
  <c r="E49" i="5"/>
  <c r="D49" i="5" s="1"/>
  <c r="F49" i="5" s="1"/>
  <c r="G49" i="5" s="1"/>
  <c r="H49" i="5" s="1"/>
  <c r="I49" i="5" s="1"/>
  <c r="J49" i="5" s="1"/>
  <c r="E47" i="5"/>
  <c r="D47" i="5" s="1"/>
  <c r="F47" i="5" s="1"/>
  <c r="G47" i="5" s="1"/>
  <c r="H47" i="5" s="1"/>
  <c r="I47" i="5" s="1"/>
  <c r="J47" i="5" s="1"/>
  <c r="E46" i="5"/>
  <c r="D46" i="5" s="1"/>
  <c r="F46" i="5" s="1"/>
  <c r="G46" i="5" s="1"/>
  <c r="H46" i="5" s="1"/>
  <c r="I46" i="5" s="1"/>
  <c r="J46" i="5" s="1"/>
  <c r="E39" i="5"/>
  <c r="D39" i="5" s="1"/>
  <c r="E38" i="5"/>
  <c r="D38" i="5" s="1"/>
  <c r="F66" i="13" s="1"/>
  <c r="E37" i="5"/>
  <c r="D37" i="5" s="1"/>
  <c r="F65" i="13" s="1"/>
  <c r="E36" i="5"/>
  <c r="D36" i="5" s="1"/>
  <c r="E17" i="5"/>
  <c r="D17" i="5" s="1"/>
  <c r="E13" i="5"/>
  <c r="D13" i="5" s="1"/>
  <c r="E12" i="5"/>
  <c r="D12" i="5" s="1"/>
  <c r="F35" i="13" s="1"/>
  <c r="E11" i="5"/>
  <c r="D11" i="5" s="1"/>
  <c r="E10" i="5"/>
  <c r="D10" i="5" s="1"/>
  <c r="E9" i="5"/>
  <c r="D9" i="5" s="1"/>
  <c r="E7" i="5"/>
  <c r="D7" i="5" s="1"/>
  <c r="F7" i="5" s="1"/>
  <c r="G7" i="5" s="1"/>
  <c r="H7" i="5" s="1"/>
  <c r="I7" i="5" s="1"/>
  <c r="J7" i="5" s="1"/>
  <c r="E8" i="5"/>
  <c r="D8" i="5" s="1"/>
  <c r="E6" i="5"/>
  <c r="D6" i="5" s="1"/>
  <c r="C77" i="14"/>
  <c r="C76" i="14"/>
  <c r="C75" i="14"/>
  <c r="C74" i="14"/>
  <c r="C73" i="14"/>
  <c r="C72" i="14"/>
  <c r="C71" i="14"/>
  <c r="C65" i="14"/>
  <c r="C64" i="14"/>
  <c r="C63" i="14"/>
  <c r="C62" i="14"/>
  <c r="C61" i="14"/>
  <c r="C60" i="14"/>
  <c r="C59" i="14"/>
  <c r="C58" i="14"/>
  <c r="C53" i="14"/>
  <c r="C52" i="14"/>
  <c r="C51" i="14"/>
  <c r="C50" i="14"/>
  <c r="C45" i="14"/>
  <c r="C44" i="14"/>
  <c r="A43" i="14"/>
  <c r="A42" i="14"/>
  <c r="A41" i="14"/>
  <c r="A40" i="14"/>
  <c r="A39" i="14"/>
  <c r="A38" i="14"/>
  <c r="C37" i="14"/>
  <c r="CI34" i="14"/>
  <c r="CH34" i="14"/>
  <c r="CG34" i="14"/>
  <c r="CF34" i="14"/>
  <c r="CE34" i="14"/>
  <c r="CD34" i="14"/>
  <c r="CC34" i="14"/>
  <c r="CB34" i="14"/>
  <c r="CA34" i="14"/>
  <c r="BZ34" i="14"/>
  <c r="BY34" i="14"/>
  <c r="BX34" i="14"/>
  <c r="BW34" i="14"/>
  <c r="BV34" i="14"/>
  <c r="BU34" i="14"/>
  <c r="BT34" i="14"/>
  <c r="BS34" i="14"/>
  <c r="BR34" i="14"/>
  <c r="BQ34" i="14"/>
  <c r="BP34" i="14"/>
  <c r="BO34" i="14"/>
  <c r="BN34" i="14"/>
  <c r="BM34" i="14"/>
  <c r="BL34" i="14"/>
  <c r="BK34" i="14"/>
  <c r="BJ34" i="14"/>
  <c r="BI34" i="14"/>
  <c r="BH34" i="14"/>
  <c r="BG34" i="14"/>
  <c r="BF34" i="14"/>
  <c r="BE34" i="14"/>
  <c r="BD34" i="14"/>
  <c r="BC34" i="14"/>
  <c r="BB34" i="14"/>
  <c r="BA34" i="14"/>
  <c r="AZ34" i="14"/>
  <c r="AY34" i="14"/>
  <c r="AX34" i="14"/>
  <c r="AW34" i="14"/>
  <c r="AV34" i="14"/>
  <c r="AU34" i="14"/>
  <c r="AT34" i="14"/>
  <c r="AS34" i="14"/>
  <c r="AR34" i="14"/>
  <c r="AQ34" i="14"/>
  <c r="AP34" i="14"/>
  <c r="AO34" i="14"/>
  <c r="AN34" i="14"/>
  <c r="AM34" i="14"/>
  <c r="AL34" i="14"/>
  <c r="AK34" i="14"/>
  <c r="AJ34" i="14"/>
  <c r="AI34" i="14"/>
  <c r="AH34" i="14"/>
  <c r="AG34" i="14"/>
  <c r="AF34" i="14"/>
  <c r="AE34" i="14"/>
  <c r="AD34" i="14"/>
  <c r="AC34" i="14"/>
  <c r="AB34" i="14"/>
  <c r="AA34" i="14"/>
  <c r="Z34" i="14"/>
  <c r="Y34" i="14"/>
  <c r="X34" i="14"/>
  <c r="W34" i="14"/>
  <c r="V34" i="14"/>
  <c r="U34" i="14"/>
  <c r="T34" i="14"/>
  <c r="S34" i="14"/>
  <c r="R34" i="14"/>
  <c r="Q34" i="14"/>
  <c r="P34" i="14"/>
  <c r="O34" i="14"/>
  <c r="N34" i="14"/>
  <c r="M34" i="14"/>
  <c r="L34" i="14"/>
  <c r="K34" i="14"/>
  <c r="J34" i="14"/>
  <c r="I34" i="14"/>
  <c r="H34" i="14"/>
  <c r="G34" i="14"/>
  <c r="F34" i="14"/>
  <c r="E34" i="14"/>
  <c r="D34" i="14"/>
  <c r="C33" i="14"/>
  <c r="C29" i="14"/>
  <c r="C28" i="14"/>
  <c r="E26" i="14"/>
  <c r="D26" i="14"/>
  <c r="C25" i="14"/>
  <c r="E21" i="14"/>
  <c r="F21" i="14" s="1"/>
  <c r="G21" i="14" s="1"/>
  <c r="H21" i="14" s="1"/>
  <c r="I21" i="14" s="1"/>
  <c r="J21" i="14" s="1"/>
  <c r="K21" i="14" s="1"/>
  <c r="L21" i="14" s="1"/>
  <c r="M21" i="14" s="1"/>
  <c r="N21" i="14" s="1"/>
  <c r="O21" i="14" s="1"/>
  <c r="P21" i="14" s="1"/>
  <c r="Q21" i="14" s="1"/>
  <c r="R21" i="14" s="1"/>
  <c r="S21" i="14" s="1"/>
  <c r="T21" i="14" s="1"/>
  <c r="U21" i="14" s="1"/>
  <c r="V21" i="14" s="1"/>
  <c r="W21" i="14" s="1"/>
  <c r="X21" i="14" s="1"/>
  <c r="Y21" i="14" s="1"/>
  <c r="Z21" i="14" s="1"/>
  <c r="AA21" i="14" s="1"/>
  <c r="AB21" i="14" s="1"/>
  <c r="AC21" i="14" s="1"/>
  <c r="AD21" i="14" s="1"/>
  <c r="AE21" i="14" s="1"/>
  <c r="AF21" i="14" s="1"/>
  <c r="AG21" i="14" s="1"/>
  <c r="AH21" i="14" s="1"/>
  <c r="AI21" i="14" s="1"/>
  <c r="AJ21" i="14" s="1"/>
  <c r="AK21" i="14" s="1"/>
  <c r="AL21" i="14" s="1"/>
  <c r="AM21" i="14" s="1"/>
  <c r="AN21" i="14" s="1"/>
  <c r="AO21" i="14" s="1"/>
  <c r="AP21" i="14" s="1"/>
  <c r="AQ21" i="14" s="1"/>
  <c r="AR21" i="14" s="1"/>
  <c r="AS21" i="14" s="1"/>
  <c r="AT21" i="14" s="1"/>
  <c r="AU21" i="14" s="1"/>
  <c r="AV21" i="14" s="1"/>
  <c r="AW21" i="14" s="1"/>
  <c r="AX21" i="14" s="1"/>
  <c r="AY21" i="14" s="1"/>
  <c r="AZ21" i="14" s="1"/>
  <c r="BA21" i="14" s="1"/>
  <c r="BB21" i="14" s="1"/>
  <c r="BC21" i="14" s="1"/>
  <c r="BD21" i="14" s="1"/>
  <c r="BE21" i="14" s="1"/>
  <c r="BF21" i="14" s="1"/>
  <c r="BG21" i="14" s="1"/>
  <c r="BH21" i="14" s="1"/>
  <c r="BI21" i="14" s="1"/>
  <c r="BJ21" i="14" s="1"/>
  <c r="BK21" i="14" s="1"/>
  <c r="BL21" i="14" s="1"/>
  <c r="BM21" i="14" s="1"/>
  <c r="BN21" i="14" s="1"/>
  <c r="BO21" i="14" s="1"/>
  <c r="BP21" i="14" s="1"/>
  <c r="BQ21" i="14" s="1"/>
  <c r="BR21" i="14" s="1"/>
  <c r="BS21" i="14" s="1"/>
  <c r="BT21" i="14" s="1"/>
  <c r="BU21" i="14" s="1"/>
  <c r="BV21" i="14" s="1"/>
  <c r="BW21" i="14" s="1"/>
  <c r="BX21" i="14" s="1"/>
  <c r="BY21" i="14" s="1"/>
  <c r="BZ21" i="14" s="1"/>
  <c r="CA21" i="14" s="1"/>
  <c r="CB21" i="14" s="1"/>
  <c r="CC21" i="14" s="1"/>
  <c r="CD21" i="14" s="1"/>
  <c r="CE21" i="14" s="1"/>
  <c r="CF21" i="14" s="1"/>
  <c r="CG21" i="14" s="1"/>
  <c r="CH21" i="14" s="1"/>
  <c r="CI21" i="14" s="1"/>
  <c r="D21" i="14"/>
  <c r="C20" i="14"/>
  <c r="D7" i="14"/>
  <c r="A3" i="14"/>
  <c r="A1" i="14"/>
  <c r="E291" i="13"/>
  <c r="G290" i="13"/>
  <c r="H290" i="13" s="1"/>
  <c r="I290" i="13" s="1"/>
  <c r="J290" i="13" s="1"/>
  <c r="K290" i="13" s="1"/>
  <c r="L290" i="13" s="1"/>
  <c r="M290" i="13" s="1"/>
  <c r="N290" i="13" s="1"/>
  <c r="O290" i="13" s="1"/>
  <c r="P290" i="13" s="1"/>
  <c r="Q290" i="13" s="1"/>
  <c r="R290" i="13" s="1"/>
  <c r="S290" i="13" s="1"/>
  <c r="T290" i="13" s="1"/>
  <c r="U290" i="13" s="1"/>
  <c r="V290" i="13" s="1"/>
  <c r="W290" i="13" s="1"/>
  <c r="X290" i="13" s="1"/>
  <c r="Y290" i="13" s="1"/>
  <c r="Z290" i="13" s="1"/>
  <c r="AA290" i="13" s="1"/>
  <c r="AB290" i="13" s="1"/>
  <c r="AC290" i="13" s="1"/>
  <c r="AD290" i="13" s="1"/>
  <c r="AE290" i="13" s="1"/>
  <c r="AF290" i="13" s="1"/>
  <c r="AG290" i="13" s="1"/>
  <c r="AH290" i="13" s="1"/>
  <c r="AI290" i="13" s="1"/>
  <c r="AJ290" i="13" s="1"/>
  <c r="AK290" i="13" s="1"/>
  <c r="AL290" i="13" s="1"/>
  <c r="AM290" i="13" s="1"/>
  <c r="AN290" i="13" s="1"/>
  <c r="AO290" i="13" s="1"/>
  <c r="AP290" i="13" s="1"/>
  <c r="AQ290" i="13" s="1"/>
  <c r="AR290" i="13" s="1"/>
  <c r="AS290" i="13" s="1"/>
  <c r="AT290" i="13" s="1"/>
  <c r="AU290" i="13" s="1"/>
  <c r="AV290" i="13" s="1"/>
  <c r="AW290" i="13" s="1"/>
  <c r="AX290" i="13" s="1"/>
  <c r="AY290" i="13" s="1"/>
  <c r="AZ290" i="13" s="1"/>
  <c r="BA290" i="13" s="1"/>
  <c r="BB290" i="13" s="1"/>
  <c r="BC290" i="13" s="1"/>
  <c r="BD290" i="13" s="1"/>
  <c r="BE290" i="13" s="1"/>
  <c r="BF290" i="13" s="1"/>
  <c r="BG290" i="13" s="1"/>
  <c r="BH290" i="13" s="1"/>
  <c r="BI290" i="13" s="1"/>
  <c r="BJ290" i="13" s="1"/>
  <c r="BK290" i="13" s="1"/>
  <c r="BL290" i="13" s="1"/>
  <c r="BM290" i="13" s="1"/>
  <c r="BN290" i="13" s="1"/>
  <c r="BO290" i="13" s="1"/>
  <c r="BP290" i="13" s="1"/>
  <c r="BQ290" i="13" s="1"/>
  <c r="BR290" i="13" s="1"/>
  <c r="BS290" i="13" s="1"/>
  <c r="BT290" i="13" s="1"/>
  <c r="BU290" i="13" s="1"/>
  <c r="BV290" i="13" s="1"/>
  <c r="BW290" i="13" s="1"/>
  <c r="BX290" i="13" s="1"/>
  <c r="BY290" i="13" s="1"/>
  <c r="BZ290" i="13" s="1"/>
  <c r="CA290" i="13" s="1"/>
  <c r="CB290" i="13" s="1"/>
  <c r="CC290" i="13" s="1"/>
  <c r="CD290" i="13" s="1"/>
  <c r="CE290" i="13" s="1"/>
  <c r="CF290" i="13" s="1"/>
  <c r="CG290" i="13" s="1"/>
  <c r="CH290" i="13" s="1"/>
  <c r="CI290" i="13" s="1"/>
  <c r="CJ290" i="13" s="1"/>
  <c r="CK290" i="13" s="1"/>
  <c r="CL290" i="13" s="1"/>
  <c r="CM290" i="13" s="1"/>
  <c r="CN290" i="13" s="1"/>
  <c r="CO290" i="13" s="1"/>
  <c r="CP290" i="13" s="1"/>
  <c r="CQ290" i="13" s="1"/>
  <c r="CR290" i="13" s="1"/>
  <c r="CS290" i="13" s="1"/>
  <c r="CT290" i="13" s="1"/>
  <c r="CU290" i="13" s="1"/>
  <c r="CV290" i="13" s="1"/>
  <c r="CW290" i="13" s="1"/>
  <c r="CX290" i="13" s="1"/>
  <c r="CY290" i="13" s="1"/>
  <c r="CZ290" i="13" s="1"/>
  <c r="DA290" i="13" s="1"/>
  <c r="DB290" i="13" s="1"/>
  <c r="DC290" i="13" s="1"/>
  <c r="DD290" i="13" s="1"/>
  <c r="DE290" i="13" s="1"/>
  <c r="DF290" i="13" s="1"/>
  <c r="DG290" i="13" s="1"/>
  <c r="DH290" i="13" s="1"/>
  <c r="DI290" i="13" s="1"/>
  <c r="E290" i="13"/>
  <c r="E287" i="13"/>
  <c r="D32" i="10"/>
  <c r="E283" i="13"/>
  <c r="G282" i="13"/>
  <c r="H282" i="13" s="1"/>
  <c r="I282" i="13" s="1"/>
  <c r="J282" i="13" s="1"/>
  <c r="K282" i="13" s="1"/>
  <c r="L282" i="13" s="1"/>
  <c r="M282" i="13" s="1"/>
  <c r="N282" i="13" s="1"/>
  <c r="O282" i="13" s="1"/>
  <c r="P282" i="13" s="1"/>
  <c r="Q282" i="13" s="1"/>
  <c r="R282" i="13" s="1"/>
  <c r="S282" i="13" s="1"/>
  <c r="T282" i="13" s="1"/>
  <c r="U282" i="13" s="1"/>
  <c r="V282" i="13" s="1"/>
  <c r="W282" i="13" s="1"/>
  <c r="X282" i="13" s="1"/>
  <c r="Y282" i="13" s="1"/>
  <c r="Z282" i="13" s="1"/>
  <c r="AA282" i="13" s="1"/>
  <c r="AB282" i="13" s="1"/>
  <c r="AC282" i="13" s="1"/>
  <c r="AD282" i="13" s="1"/>
  <c r="AE282" i="13" s="1"/>
  <c r="AF282" i="13" s="1"/>
  <c r="AG282" i="13" s="1"/>
  <c r="AH282" i="13" s="1"/>
  <c r="AI282" i="13" s="1"/>
  <c r="AJ282" i="13" s="1"/>
  <c r="AK282" i="13" s="1"/>
  <c r="AL282" i="13" s="1"/>
  <c r="AM282" i="13" s="1"/>
  <c r="AN282" i="13" s="1"/>
  <c r="AO282" i="13" s="1"/>
  <c r="AP282" i="13" s="1"/>
  <c r="AQ282" i="13" s="1"/>
  <c r="AR282" i="13" s="1"/>
  <c r="AS282" i="13" s="1"/>
  <c r="AT282" i="13" s="1"/>
  <c r="AU282" i="13" s="1"/>
  <c r="AV282" i="13" s="1"/>
  <c r="AW282" i="13" s="1"/>
  <c r="AX282" i="13" s="1"/>
  <c r="AY282" i="13" s="1"/>
  <c r="AZ282" i="13" s="1"/>
  <c r="BA282" i="13" s="1"/>
  <c r="BB282" i="13" s="1"/>
  <c r="BC282" i="13" s="1"/>
  <c r="BD282" i="13" s="1"/>
  <c r="BE282" i="13" s="1"/>
  <c r="BF282" i="13" s="1"/>
  <c r="BG282" i="13" s="1"/>
  <c r="BH282" i="13" s="1"/>
  <c r="BI282" i="13" s="1"/>
  <c r="BJ282" i="13" s="1"/>
  <c r="BK282" i="13" s="1"/>
  <c r="BL282" i="13" s="1"/>
  <c r="BM282" i="13" s="1"/>
  <c r="BN282" i="13" s="1"/>
  <c r="BO282" i="13" s="1"/>
  <c r="BP282" i="13" s="1"/>
  <c r="BQ282" i="13" s="1"/>
  <c r="BR282" i="13" s="1"/>
  <c r="BS282" i="13" s="1"/>
  <c r="BT282" i="13" s="1"/>
  <c r="BU282" i="13" s="1"/>
  <c r="BV282" i="13" s="1"/>
  <c r="BW282" i="13" s="1"/>
  <c r="BX282" i="13" s="1"/>
  <c r="BY282" i="13" s="1"/>
  <c r="BZ282" i="13" s="1"/>
  <c r="CA282" i="13" s="1"/>
  <c r="CB282" i="13" s="1"/>
  <c r="CC282" i="13" s="1"/>
  <c r="CD282" i="13" s="1"/>
  <c r="CE282" i="13" s="1"/>
  <c r="CF282" i="13" s="1"/>
  <c r="CG282" i="13" s="1"/>
  <c r="CH282" i="13" s="1"/>
  <c r="CI282" i="13" s="1"/>
  <c r="CJ282" i="13" s="1"/>
  <c r="CK282" i="13" s="1"/>
  <c r="CL282" i="13" s="1"/>
  <c r="CM282" i="13" s="1"/>
  <c r="CN282" i="13" s="1"/>
  <c r="CO282" i="13" s="1"/>
  <c r="CP282" i="13" s="1"/>
  <c r="CQ282" i="13" s="1"/>
  <c r="CR282" i="13" s="1"/>
  <c r="CS282" i="13" s="1"/>
  <c r="CT282" i="13" s="1"/>
  <c r="CU282" i="13" s="1"/>
  <c r="CV282" i="13" s="1"/>
  <c r="CW282" i="13" s="1"/>
  <c r="CX282" i="13" s="1"/>
  <c r="CY282" i="13" s="1"/>
  <c r="CZ282" i="13" s="1"/>
  <c r="DA282" i="13" s="1"/>
  <c r="DB282" i="13" s="1"/>
  <c r="DC282" i="13" s="1"/>
  <c r="DD282" i="13" s="1"/>
  <c r="DE282" i="13" s="1"/>
  <c r="DF282" i="13" s="1"/>
  <c r="DG282" i="13" s="1"/>
  <c r="DH282" i="13" s="1"/>
  <c r="DI282" i="13" s="1"/>
  <c r="E282" i="13"/>
  <c r="G281" i="13"/>
  <c r="H281" i="13" s="1"/>
  <c r="I281" i="13" s="1"/>
  <c r="J281" i="13" s="1"/>
  <c r="K281" i="13" s="1"/>
  <c r="L281" i="13" s="1"/>
  <c r="M281" i="13" s="1"/>
  <c r="N281" i="13" s="1"/>
  <c r="O281" i="13" s="1"/>
  <c r="P281" i="13" s="1"/>
  <c r="E281" i="13"/>
  <c r="G280" i="13"/>
  <c r="H280" i="13" s="1"/>
  <c r="I280" i="13" s="1"/>
  <c r="J280" i="13" s="1"/>
  <c r="K280" i="13" s="1"/>
  <c r="L280" i="13" s="1"/>
  <c r="M280" i="13" s="1"/>
  <c r="N280" i="13" s="1"/>
  <c r="O280" i="13" s="1"/>
  <c r="P280" i="13" s="1"/>
  <c r="E280" i="13"/>
  <c r="E274" i="13"/>
  <c r="G273" i="13"/>
  <c r="H273" i="13" s="1"/>
  <c r="I273" i="13" s="1"/>
  <c r="J273" i="13" s="1"/>
  <c r="K273" i="13" s="1"/>
  <c r="L273" i="13" s="1"/>
  <c r="M273" i="13" s="1"/>
  <c r="N273" i="13" s="1"/>
  <c r="O273" i="13" s="1"/>
  <c r="P273" i="13" s="1"/>
  <c r="Q273" i="13" s="1"/>
  <c r="R273" i="13" s="1"/>
  <c r="S273" i="13" s="1"/>
  <c r="T273" i="13" s="1"/>
  <c r="U273" i="13" s="1"/>
  <c r="V273" i="13" s="1"/>
  <c r="W273" i="13" s="1"/>
  <c r="X273" i="13" s="1"/>
  <c r="Y273" i="13" s="1"/>
  <c r="Z273" i="13" s="1"/>
  <c r="AA273" i="13" s="1"/>
  <c r="AB273" i="13" s="1"/>
  <c r="AC273" i="13" s="1"/>
  <c r="AD273" i="13" s="1"/>
  <c r="AE273" i="13" s="1"/>
  <c r="AF273" i="13" s="1"/>
  <c r="AG273" i="13" s="1"/>
  <c r="AH273" i="13" s="1"/>
  <c r="AI273" i="13" s="1"/>
  <c r="AJ273" i="13" s="1"/>
  <c r="AK273" i="13" s="1"/>
  <c r="AL273" i="13" s="1"/>
  <c r="AM273" i="13" s="1"/>
  <c r="AN273" i="13" s="1"/>
  <c r="AO273" i="13" s="1"/>
  <c r="AP273" i="13" s="1"/>
  <c r="AQ273" i="13" s="1"/>
  <c r="AR273" i="13" s="1"/>
  <c r="AS273" i="13" s="1"/>
  <c r="AT273" i="13" s="1"/>
  <c r="AU273" i="13" s="1"/>
  <c r="AV273" i="13" s="1"/>
  <c r="AW273" i="13" s="1"/>
  <c r="AX273" i="13" s="1"/>
  <c r="AY273" i="13" s="1"/>
  <c r="AZ273" i="13" s="1"/>
  <c r="BA273" i="13" s="1"/>
  <c r="BB273" i="13" s="1"/>
  <c r="BC273" i="13" s="1"/>
  <c r="BD273" i="13" s="1"/>
  <c r="BE273" i="13" s="1"/>
  <c r="BF273" i="13" s="1"/>
  <c r="BG273" i="13" s="1"/>
  <c r="BH273" i="13" s="1"/>
  <c r="BI273" i="13" s="1"/>
  <c r="BJ273" i="13" s="1"/>
  <c r="BK273" i="13" s="1"/>
  <c r="BL273" i="13" s="1"/>
  <c r="BM273" i="13" s="1"/>
  <c r="BN273" i="13" s="1"/>
  <c r="BO273" i="13" s="1"/>
  <c r="BP273" i="13" s="1"/>
  <c r="BQ273" i="13" s="1"/>
  <c r="BR273" i="13" s="1"/>
  <c r="BS273" i="13" s="1"/>
  <c r="BT273" i="13" s="1"/>
  <c r="BU273" i="13" s="1"/>
  <c r="BV273" i="13" s="1"/>
  <c r="BW273" i="13" s="1"/>
  <c r="BX273" i="13" s="1"/>
  <c r="BY273" i="13" s="1"/>
  <c r="BZ273" i="13" s="1"/>
  <c r="CA273" i="13" s="1"/>
  <c r="CB273" i="13" s="1"/>
  <c r="CC273" i="13" s="1"/>
  <c r="CD273" i="13" s="1"/>
  <c r="CE273" i="13" s="1"/>
  <c r="CF273" i="13" s="1"/>
  <c r="CG273" i="13" s="1"/>
  <c r="CH273" i="13" s="1"/>
  <c r="CI273" i="13" s="1"/>
  <c r="CJ273" i="13" s="1"/>
  <c r="CK273" i="13" s="1"/>
  <c r="CL273" i="13" s="1"/>
  <c r="CM273" i="13" s="1"/>
  <c r="CN273" i="13" s="1"/>
  <c r="CO273" i="13" s="1"/>
  <c r="CP273" i="13" s="1"/>
  <c r="CQ273" i="13" s="1"/>
  <c r="CR273" i="13" s="1"/>
  <c r="CS273" i="13" s="1"/>
  <c r="CT273" i="13" s="1"/>
  <c r="CU273" i="13" s="1"/>
  <c r="CV273" i="13" s="1"/>
  <c r="CW273" i="13" s="1"/>
  <c r="CX273" i="13" s="1"/>
  <c r="CY273" i="13" s="1"/>
  <c r="CZ273" i="13" s="1"/>
  <c r="DA273" i="13" s="1"/>
  <c r="DB273" i="13" s="1"/>
  <c r="DC273" i="13" s="1"/>
  <c r="DD273" i="13" s="1"/>
  <c r="DE273" i="13" s="1"/>
  <c r="DF273" i="13" s="1"/>
  <c r="DG273" i="13" s="1"/>
  <c r="DH273" i="13" s="1"/>
  <c r="DI273" i="13" s="1"/>
  <c r="E273" i="13"/>
  <c r="G272" i="13"/>
  <c r="H272" i="13" s="1"/>
  <c r="I272" i="13" s="1"/>
  <c r="J272" i="13" s="1"/>
  <c r="K272" i="13" s="1"/>
  <c r="L272" i="13" s="1"/>
  <c r="M272" i="13" s="1"/>
  <c r="N272" i="13" s="1"/>
  <c r="O272" i="13" s="1"/>
  <c r="P272" i="13" s="1"/>
  <c r="Q272" i="13" s="1"/>
  <c r="R272" i="13" s="1"/>
  <c r="S272" i="13" s="1"/>
  <c r="T272" i="13" s="1"/>
  <c r="U272" i="13" s="1"/>
  <c r="V272" i="13" s="1"/>
  <c r="W272" i="13" s="1"/>
  <c r="X272" i="13" s="1"/>
  <c r="Y272" i="13" s="1"/>
  <c r="Z272" i="13" s="1"/>
  <c r="AA272" i="13" s="1"/>
  <c r="AB272" i="13" s="1"/>
  <c r="AC272" i="13" s="1"/>
  <c r="AD272" i="13" s="1"/>
  <c r="AE272" i="13" s="1"/>
  <c r="AF272" i="13" s="1"/>
  <c r="AG272" i="13" s="1"/>
  <c r="AH272" i="13" s="1"/>
  <c r="AI272" i="13" s="1"/>
  <c r="AJ272" i="13" s="1"/>
  <c r="AK272" i="13" s="1"/>
  <c r="AL272" i="13" s="1"/>
  <c r="AM272" i="13" s="1"/>
  <c r="AN272" i="13" s="1"/>
  <c r="AO272" i="13" s="1"/>
  <c r="AP272" i="13" s="1"/>
  <c r="AQ272" i="13" s="1"/>
  <c r="AR272" i="13" s="1"/>
  <c r="AS272" i="13" s="1"/>
  <c r="AT272" i="13" s="1"/>
  <c r="AU272" i="13" s="1"/>
  <c r="AV272" i="13" s="1"/>
  <c r="AW272" i="13" s="1"/>
  <c r="AX272" i="13" s="1"/>
  <c r="AY272" i="13" s="1"/>
  <c r="AZ272" i="13" s="1"/>
  <c r="E272" i="13"/>
  <c r="G271" i="13"/>
  <c r="E271" i="13"/>
  <c r="E266" i="13"/>
  <c r="G265" i="13"/>
  <c r="H265" i="13" s="1"/>
  <c r="I265" i="13" s="1"/>
  <c r="J265" i="13" s="1"/>
  <c r="K265" i="13" s="1"/>
  <c r="L265" i="13" s="1"/>
  <c r="M265" i="13" s="1"/>
  <c r="N265" i="13" s="1"/>
  <c r="O265" i="13" s="1"/>
  <c r="P265" i="13" s="1"/>
  <c r="Q265" i="13" s="1"/>
  <c r="R265" i="13" s="1"/>
  <c r="S265" i="13" s="1"/>
  <c r="T265" i="13" s="1"/>
  <c r="U265" i="13" s="1"/>
  <c r="V265" i="13" s="1"/>
  <c r="W265" i="13" s="1"/>
  <c r="X265" i="13" s="1"/>
  <c r="Y265" i="13" s="1"/>
  <c r="Z265" i="13" s="1"/>
  <c r="AA265" i="13" s="1"/>
  <c r="AB265" i="13" s="1"/>
  <c r="AC265" i="13" s="1"/>
  <c r="AD265" i="13" s="1"/>
  <c r="AE265" i="13" s="1"/>
  <c r="AF265" i="13" s="1"/>
  <c r="AG265" i="13" s="1"/>
  <c r="AH265" i="13" s="1"/>
  <c r="AI265" i="13" s="1"/>
  <c r="AJ265" i="13" s="1"/>
  <c r="AK265" i="13" s="1"/>
  <c r="AL265" i="13" s="1"/>
  <c r="AM265" i="13" s="1"/>
  <c r="AN265" i="13" s="1"/>
  <c r="AO265" i="13" s="1"/>
  <c r="AP265" i="13" s="1"/>
  <c r="AQ265" i="13" s="1"/>
  <c r="AR265" i="13" s="1"/>
  <c r="AS265" i="13" s="1"/>
  <c r="AT265" i="13" s="1"/>
  <c r="AU265" i="13" s="1"/>
  <c r="AV265" i="13" s="1"/>
  <c r="AW265" i="13" s="1"/>
  <c r="AX265" i="13" s="1"/>
  <c r="AY265" i="13" s="1"/>
  <c r="AZ265" i="13" s="1"/>
  <c r="BA265" i="13" s="1"/>
  <c r="BB265" i="13" s="1"/>
  <c r="BC265" i="13" s="1"/>
  <c r="BD265" i="13" s="1"/>
  <c r="BE265" i="13" s="1"/>
  <c r="BF265" i="13" s="1"/>
  <c r="BG265" i="13" s="1"/>
  <c r="BH265" i="13" s="1"/>
  <c r="BI265" i="13" s="1"/>
  <c r="BJ265" i="13" s="1"/>
  <c r="BK265" i="13" s="1"/>
  <c r="BL265" i="13" s="1"/>
  <c r="BM265" i="13" s="1"/>
  <c r="BN265" i="13" s="1"/>
  <c r="BO265" i="13" s="1"/>
  <c r="BP265" i="13" s="1"/>
  <c r="BQ265" i="13" s="1"/>
  <c r="BR265" i="13" s="1"/>
  <c r="BS265" i="13" s="1"/>
  <c r="BT265" i="13" s="1"/>
  <c r="BU265" i="13" s="1"/>
  <c r="BV265" i="13" s="1"/>
  <c r="BW265" i="13" s="1"/>
  <c r="BX265" i="13" s="1"/>
  <c r="BY265" i="13" s="1"/>
  <c r="BZ265" i="13" s="1"/>
  <c r="CA265" i="13" s="1"/>
  <c r="CB265" i="13" s="1"/>
  <c r="CC265" i="13" s="1"/>
  <c r="CD265" i="13" s="1"/>
  <c r="CE265" i="13" s="1"/>
  <c r="CF265" i="13" s="1"/>
  <c r="CG265" i="13" s="1"/>
  <c r="CH265" i="13" s="1"/>
  <c r="CI265" i="13" s="1"/>
  <c r="CJ265" i="13" s="1"/>
  <c r="CK265" i="13" s="1"/>
  <c r="CL265" i="13" s="1"/>
  <c r="CM265" i="13" s="1"/>
  <c r="CN265" i="13" s="1"/>
  <c r="CO265" i="13" s="1"/>
  <c r="CP265" i="13" s="1"/>
  <c r="CQ265" i="13" s="1"/>
  <c r="CR265" i="13" s="1"/>
  <c r="CS265" i="13" s="1"/>
  <c r="CT265" i="13" s="1"/>
  <c r="CU265" i="13" s="1"/>
  <c r="CV265" i="13" s="1"/>
  <c r="CW265" i="13" s="1"/>
  <c r="CX265" i="13" s="1"/>
  <c r="CY265" i="13" s="1"/>
  <c r="CZ265" i="13" s="1"/>
  <c r="DA265" i="13" s="1"/>
  <c r="DB265" i="13" s="1"/>
  <c r="DC265" i="13" s="1"/>
  <c r="DD265" i="13" s="1"/>
  <c r="DE265" i="13" s="1"/>
  <c r="DF265" i="13" s="1"/>
  <c r="DG265" i="13" s="1"/>
  <c r="DH265" i="13" s="1"/>
  <c r="DI265" i="13" s="1"/>
  <c r="E265" i="13"/>
  <c r="G264" i="13"/>
  <c r="H264" i="13" s="1"/>
  <c r="I264" i="13" s="1"/>
  <c r="J264" i="13" s="1"/>
  <c r="K264" i="13" s="1"/>
  <c r="L264" i="13" s="1"/>
  <c r="M264" i="13" s="1"/>
  <c r="N264" i="13" s="1"/>
  <c r="O264" i="13" s="1"/>
  <c r="P264" i="13" s="1"/>
  <c r="Q264" i="13" s="1"/>
  <c r="R264" i="13" s="1"/>
  <c r="S264" i="13" s="1"/>
  <c r="T264" i="13" s="1"/>
  <c r="U264" i="13" s="1"/>
  <c r="V264" i="13" s="1"/>
  <c r="W264" i="13" s="1"/>
  <c r="X264" i="13" s="1"/>
  <c r="Y264" i="13" s="1"/>
  <c r="Z264" i="13" s="1"/>
  <c r="AA264" i="13" s="1"/>
  <c r="AB264" i="13" s="1"/>
  <c r="AC264" i="13" s="1"/>
  <c r="AD264" i="13" s="1"/>
  <c r="AE264" i="13" s="1"/>
  <c r="AF264" i="13" s="1"/>
  <c r="AG264" i="13" s="1"/>
  <c r="AH264" i="13" s="1"/>
  <c r="AI264" i="13" s="1"/>
  <c r="AJ264" i="13" s="1"/>
  <c r="AK264" i="13" s="1"/>
  <c r="AL264" i="13" s="1"/>
  <c r="AM264" i="13" s="1"/>
  <c r="AN264" i="13" s="1"/>
  <c r="AO264" i="13" s="1"/>
  <c r="AP264" i="13" s="1"/>
  <c r="AQ264" i="13" s="1"/>
  <c r="AR264" i="13" s="1"/>
  <c r="AS264" i="13" s="1"/>
  <c r="AT264" i="13" s="1"/>
  <c r="AU264" i="13" s="1"/>
  <c r="AV264" i="13" s="1"/>
  <c r="AW264" i="13" s="1"/>
  <c r="AX264" i="13" s="1"/>
  <c r="AY264" i="13" s="1"/>
  <c r="AZ264" i="13" s="1"/>
  <c r="BA264" i="13" s="1"/>
  <c r="BB264" i="13" s="1"/>
  <c r="BC264" i="13" s="1"/>
  <c r="BD264" i="13" s="1"/>
  <c r="BE264" i="13" s="1"/>
  <c r="BF264" i="13" s="1"/>
  <c r="BG264" i="13" s="1"/>
  <c r="BH264" i="13" s="1"/>
  <c r="BI264" i="13" s="1"/>
  <c r="BJ264" i="13" s="1"/>
  <c r="BK264" i="13" s="1"/>
  <c r="BL264" i="13" s="1"/>
  <c r="BM264" i="13" s="1"/>
  <c r="BN264" i="13" s="1"/>
  <c r="BO264" i="13" s="1"/>
  <c r="BP264" i="13" s="1"/>
  <c r="BQ264" i="13" s="1"/>
  <c r="BR264" i="13" s="1"/>
  <c r="BS264" i="13" s="1"/>
  <c r="BT264" i="13" s="1"/>
  <c r="BU264" i="13" s="1"/>
  <c r="BV264" i="13" s="1"/>
  <c r="BW264" i="13" s="1"/>
  <c r="BX264" i="13" s="1"/>
  <c r="BY264" i="13" s="1"/>
  <c r="BZ264" i="13" s="1"/>
  <c r="CA264" i="13" s="1"/>
  <c r="CB264" i="13" s="1"/>
  <c r="CC264" i="13" s="1"/>
  <c r="CD264" i="13" s="1"/>
  <c r="CE264" i="13" s="1"/>
  <c r="CF264" i="13" s="1"/>
  <c r="CG264" i="13" s="1"/>
  <c r="CH264" i="13" s="1"/>
  <c r="CI264" i="13" s="1"/>
  <c r="CJ264" i="13" s="1"/>
  <c r="CK264" i="13" s="1"/>
  <c r="CL264" i="13" s="1"/>
  <c r="CM264" i="13" s="1"/>
  <c r="CN264" i="13" s="1"/>
  <c r="CO264" i="13" s="1"/>
  <c r="CP264" i="13" s="1"/>
  <c r="CQ264" i="13" s="1"/>
  <c r="CR264" i="13" s="1"/>
  <c r="CS264" i="13" s="1"/>
  <c r="CT264" i="13" s="1"/>
  <c r="CU264" i="13" s="1"/>
  <c r="CV264" i="13" s="1"/>
  <c r="CW264" i="13" s="1"/>
  <c r="CX264" i="13" s="1"/>
  <c r="CY264" i="13" s="1"/>
  <c r="CZ264" i="13" s="1"/>
  <c r="DA264" i="13" s="1"/>
  <c r="DB264" i="13" s="1"/>
  <c r="DC264" i="13" s="1"/>
  <c r="DD264" i="13" s="1"/>
  <c r="DE264" i="13" s="1"/>
  <c r="DF264" i="13" s="1"/>
  <c r="DG264" i="13" s="1"/>
  <c r="DH264" i="13" s="1"/>
  <c r="DI264" i="13" s="1"/>
  <c r="E264" i="13"/>
  <c r="G263" i="13"/>
  <c r="H263" i="13" s="1"/>
  <c r="I263" i="13" s="1"/>
  <c r="J263" i="13" s="1"/>
  <c r="K263" i="13" s="1"/>
  <c r="L263" i="13" s="1"/>
  <c r="M263" i="13" s="1"/>
  <c r="N263" i="13" s="1"/>
  <c r="O263" i="13" s="1"/>
  <c r="P263" i="13" s="1"/>
  <c r="Q263" i="13" s="1"/>
  <c r="R263" i="13" s="1"/>
  <c r="S263" i="13" s="1"/>
  <c r="T263" i="13" s="1"/>
  <c r="U263" i="13" s="1"/>
  <c r="V263" i="13" s="1"/>
  <c r="W263" i="13" s="1"/>
  <c r="X263" i="13" s="1"/>
  <c r="Y263" i="13" s="1"/>
  <c r="Z263" i="13" s="1"/>
  <c r="AA263" i="13" s="1"/>
  <c r="AB263" i="13" s="1"/>
  <c r="AC263" i="13" s="1"/>
  <c r="AD263" i="13" s="1"/>
  <c r="AE263" i="13" s="1"/>
  <c r="AF263" i="13" s="1"/>
  <c r="AG263" i="13" s="1"/>
  <c r="AH263" i="13" s="1"/>
  <c r="AI263" i="13" s="1"/>
  <c r="AJ263" i="13" s="1"/>
  <c r="AK263" i="13" s="1"/>
  <c r="AL263" i="13" s="1"/>
  <c r="AM263" i="13" s="1"/>
  <c r="AN263" i="13" s="1"/>
  <c r="AO263" i="13" s="1"/>
  <c r="AP263" i="13" s="1"/>
  <c r="AQ263" i="13" s="1"/>
  <c r="AR263" i="13" s="1"/>
  <c r="AS263" i="13" s="1"/>
  <c r="AT263" i="13" s="1"/>
  <c r="AU263" i="13" s="1"/>
  <c r="AV263" i="13" s="1"/>
  <c r="AW263" i="13" s="1"/>
  <c r="AX263" i="13" s="1"/>
  <c r="AY263" i="13" s="1"/>
  <c r="AZ263" i="13" s="1"/>
  <c r="BA263" i="13" s="1"/>
  <c r="BB263" i="13" s="1"/>
  <c r="BC263" i="13" s="1"/>
  <c r="BD263" i="13" s="1"/>
  <c r="BE263" i="13" s="1"/>
  <c r="BF263" i="13" s="1"/>
  <c r="BG263" i="13" s="1"/>
  <c r="BH263" i="13" s="1"/>
  <c r="BI263" i="13" s="1"/>
  <c r="BJ263" i="13" s="1"/>
  <c r="BK263" i="13" s="1"/>
  <c r="BL263" i="13" s="1"/>
  <c r="BM263" i="13" s="1"/>
  <c r="BN263" i="13" s="1"/>
  <c r="BO263" i="13" s="1"/>
  <c r="BP263" i="13" s="1"/>
  <c r="BQ263" i="13" s="1"/>
  <c r="BR263" i="13" s="1"/>
  <c r="BS263" i="13" s="1"/>
  <c r="BT263" i="13" s="1"/>
  <c r="BU263" i="13" s="1"/>
  <c r="BV263" i="13" s="1"/>
  <c r="BW263" i="13" s="1"/>
  <c r="BX263" i="13" s="1"/>
  <c r="BY263" i="13" s="1"/>
  <c r="BZ263" i="13" s="1"/>
  <c r="CA263" i="13" s="1"/>
  <c r="CB263" i="13" s="1"/>
  <c r="CC263" i="13" s="1"/>
  <c r="CD263" i="13" s="1"/>
  <c r="CE263" i="13" s="1"/>
  <c r="CF263" i="13" s="1"/>
  <c r="CG263" i="13" s="1"/>
  <c r="CH263" i="13" s="1"/>
  <c r="CI263" i="13" s="1"/>
  <c r="CJ263" i="13" s="1"/>
  <c r="CK263" i="13" s="1"/>
  <c r="CL263" i="13" s="1"/>
  <c r="CM263" i="13" s="1"/>
  <c r="CN263" i="13" s="1"/>
  <c r="CO263" i="13" s="1"/>
  <c r="CP263" i="13" s="1"/>
  <c r="CQ263" i="13" s="1"/>
  <c r="CR263" i="13" s="1"/>
  <c r="CS263" i="13" s="1"/>
  <c r="CT263" i="13" s="1"/>
  <c r="CU263" i="13" s="1"/>
  <c r="CV263" i="13" s="1"/>
  <c r="CW263" i="13" s="1"/>
  <c r="CX263" i="13" s="1"/>
  <c r="CY263" i="13" s="1"/>
  <c r="CZ263" i="13" s="1"/>
  <c r="DA263" i="13" s="1"/>
  <c r="DB263" i="13" s="1"/>
  <c r="DC263" i="13" s="1"/>
  <c r="DD263" i="13" s="1"/>
  <c r="DE263" i="13" s="1"/>
  <c r="DF263" i="13" s="1"/>
  <c r="DG263" i="13" s="1"/>
  <c r="DH263" i="13" s="1"/>
  <c r="DI263" i="13" s="1"/>
  <c r="E263" i="13"/>
  <c r="G262" i="13"/>
  <c r="H262" i="13" s="1"/>
  <c r="I262" i="13" s="1"/>
  <c r="J262" i="13" s="1"/>
  <c r="K262" i="13" s="1"/>
  <c r="L262" i="13" s="1"/>
  <c r="M262" i="13" s="1"/>
  <c r="N262" i="13" s="1"/>
  <c r="O262" i="13" s="1"/>
  <c r="P262" i="13" s="1"/>
  <c r="Q262" i="13" s="1"/>
  <c r="R262" i="13" s="1"/>
  <c r="S262" i="13" s="1"/>
  <c r="T262" i="13" s="1"/>
  <c r="U262" i="13" s="1"/>
  <c r="V262" i="13" s="1"/>
  <c r="W262" i="13" s="1"/>
  <c r="X262" i="13" s="1"/>
  <c r="Y262" i="13" s="1"/>
  <c r="Z262" i="13" s="1"/>
  <c r="AA262" i="13" s="1"/>
  <c r="AB262" i="13" s="1"/>
  <c r="AC262" i="13" s="1"/>
  <c r="AD262" i="13" s="1"/>
  <c r="AE262" i="13" s="1"/>
  <c r="AF262" i="13" s="1"/>
  <c r="AG262" i="13" s="1"/>
  <c r="AH262" i="13" s="1"/>
  <c r="AI262" i="13" s="1"/>
  <c r="AJ262" i="13" s="1"/>
  <c r="AK262" i="13" s="1"/>
  <c r="AL262" i="13" s="1"/>
  <c r="AM262" i="13" s="1"/>
  <c r="AN262" i="13" s="1"/>
  <c r="AO262" i="13" s="1"/>
  <c r="AP262" i="13" s="1"/>
  <c r="AQ262" i="13" s="1"/>
  <c r="AR262" i="13" s="1"/>
  <c r="AS262" i="13" s="1"/>
  <c r="AT262" i="13" s="1"/>
  <c r="AU262" i="13" s="1"/>
  <c r="AV262" i="13" s="1"/>
  <c r="AW262" i="13" s="1"/>
  <c r="AX262" i="13" s="1"/>
  <c r="AY262" i="13" s="1"/>
  <c r="AZ262" i="13" s="1"/>
  <c r="BA262" i="13" s="1"/>
  <c r="BB262" i="13" s="1"/>
  <c r="BC262" i="13" s="1"/>
  <c r="BD262" i="13" s="1"/>
  <c r="BE262" i="13" s="1"/>
  <c r="BF262" i="13" s="1"/>
  <c r="BG262" i="13" s="1"/>
  <c r="BH262" i="13" s="1"/>
  <c r="BI262" i="13" s="1"/>
  <c r="BJ262" i="13" s="1"/>
  <c r="BK262" i="13" s="1"/>
  <c r="BL262" i="13" s="1"/>
  <c r="BM262" i="13" s="1"/>
  <c r="BN262" i="13" s="1"/>
  <c r="BO262" i="13" s="1"/>
  <c r="BP262" i="13" s="1"/>
  <c r="BQ262" i="13" s="1"/>
  <c r="BR262" i="13" s="1"/>
  <c r="BS262" i="13" s="1"/>
  <c r="BT262" i="13" s="1"/>
  <c r="BU262" i="13" s="1"/>
  <c r="BV262" i="13" s="1"/>
  <c r="BW262" i="13" s="1"/>
  <c r="BX262" i="13" s="1"/>
  <c r="BY262" i="13" s="1"/>
  <c r="BZ262" i="13" s="1"/>
  <c r="CA262" i="13" s="1"/>
  <c r="CB262" i="13" s="1"/>
  <c r="CC262" i="13" s="1"/>
  <c r="CD262" i="13" s="1"/>
  <c r="CE262" i="13" s="1"/>
  <c r="CF262" i="13" s="1"/>
  <c r="CG262" i="13" s="1"/>
  <c r="CH262" i="13" s="1"/>
  <c r="CI262" i="13" s="1"/>
  <c r="CJ262" i="13" s="1"/>
  <c r="CK262" i="13" s="1"/>
  <c r="CL262" i="13" s="1"/>
  <c r="CM262" i="13" s="1"/>
  <c r="CN262" i="13" s="1"/>
  <c r="CO262" i="13" s="1"/>
  <c r="CP262" i="13" s="1"/>
  <c r="CQ262" i="13" s="1"/>
  <c r="CR262" i="13" s="1"/>
  <c r="CS262" i="13" s="1"/>
  <c r="CT262" i="13" s="1"/>
  <c r="CU262" i="13" s="1"/>
  <c r="CV262" i="13" s="1"/>
  <c r="CW262" i="13" s="1"/>
  <c r="CX262" i="13" s="1"/>
  <c r="CY262" i="13" s="1"/>
  <c r="CZ262" i="13" s="1"/>
  <c r="DA262" i="13" s="1"/>
  <c r="DB262" i="13" s="1"/>
  <c r="DC262" i="13" s="1"/>
  <c r="DD262" i="13" s="1"/>
  <c r="DE262" i="13" s="1"/>
  <c r="DF262" i="13" s="1"/>
  <c r="DG262" i="13" s="1"/>
  <c r="DH262" i="13" s="1"/>
  <c r="DI262" i="13" s="1"/>
  <c r="E262" i="13"/>
  <c r="G261" i="13"/>
  <c r="H261" i="13" s="1"/>
  <c r="I261" i="13" s="1"/>
  <c r="J261" i="13" s="1"/>
  <c r="K261" i="13" s="1"/>
  <c r="L261" i="13" s="1"/>
  <c r="M261" i="13" s="1"/>
  <c r="N261" i="13" s="1"/>
  <c r="O261" i="13" s="1"/>
  <c r="P261" i="13" s="1"/>
  <c r="Q261" i="13" s="1"/>
  <c r="R261" i="13" s="1"/>
  <c r="S261" i="13" s="1"/>
  <c r="T261" i="13" s="1"/>
  <c r="U261" i="13" s="1"/>
  <c r="V261" i="13" s="1"/>
  <c r="W261" i="13" s="1"/>
  <c r="X261" i="13" s="1"/>
  <c r="Y261" i="13" s="1"/>
  <c r="Z261" i="13" s="1"/>
  <c r="AA261" i="13" s="1"/>
  <c r="AB261" i="13" s="1"/>
  <c r="AC261" i="13" s="1"/>
  <c r="AD261" i="13" s="1"/>
  <c r="AE261" i="13" s="1"/>
  <c r="AF261" i="13" s="1"/>
  <c r="AG261" i="13" s="1"/>
  <c r="AH261" i="13" s="1"/>
  <c r="AI261" i="13" s="1"/>
  <c r="AJ261" i="13" s="1"/>
  <c r="AK261" i="13" s="1"/>
  <c r="AL261" i="13" s="1"/>
  <c r="AM261" i="13" s="1"/>
  <c r="AN261" i="13" s="1"/>
  <c r="AO261" i="13" s="1"/>
  <c r="AP261" i="13" s="1"/>
  <c r="AQ261" i="13" s="1"/>
  <c r="AR261" i="13" s="1"/>
  <c r="AS261" i="13" s="1"/>
  <c r="AT261" i="13" s="1"/>
  <c r="AU261" i="13" s="1"/>
  <c r="AV261" i="13" s="1"/>
  <c r="AW261" i="13" s="1"/>
  <c r="AX261" i="13" s="1"/>
  <c r="AY261" i="13" s="1"/>
  <c r="AZ261" i="13" s="1"/>
  <c r="BA261" i="13" s="1"/>
  <c r="BB261" i="13" s="1"/>
  <c r="BC261" i="13" s="1"/>
  <c r="BD261" i="13" s="1"/>
  <c r="BE261" i="13" s="1"/>
  <c r="BF261" i="13" s="1"/>
  <c r="BG261" i="13" s="1"/>
  <c r="BH261" i="13" s="1"/>
  <c r="BI261" i="13" s="1"/>
  <c r="BJ261" i="13" s="1"/>
  <c r="BK261" i="13" s="1"/>
  <c r="BL261" i="13" s="1"/>
  <c r="BM261" i="13" s="1"/>
  <c r="BN261" i="13" s="1"/>
  <c r="BO261" i="13" s="1"/>
  <c r="BP261" i="13" s="1"/>
  <c r="BQ261" i="13" s="1"/>
  <c r="BR261" i="13" s="1"/>
  <c r="BS261" i="13" s="1"/>
  <c r="BT261" i="13" s="1"/>
  <c r="BU261" i="13" s="1"/>
  <c r="BV261" i="13" s="1"/>
  <c r="BW261" i="13" s="1"/>
  <c r="BX261" i="13" s="1"/>
  <c r="BY261" i="13" s="1"/>
  <c r="BZ261" i="13" s="1"/>
  <c r="CA261" i="13" s="1"/>
  <c r="CB261" i="13" s="1"/>
  <c r="CC261" i="13" s="1"/>
  <c r="CD261" i="13" s="1"/>
  <c r="CE261" i="13" s="1"/>
  <c r="CF261" i="13" s="1"/>
  <c r="CG261" i="13" s="1"/>
  <c r="CH261" i="13" s="1"/>
  <c r="CI261" i="13" s="1"/>
  <c r="CJ261" i="13" s="1"/>
  <c r="CK261" i="13" s="1"/>
  <c r="CL261" i="13" s="1"/>
  <c r="CM261" i="13" s="1"/>
  <c r="CN261" i="13" s="1"/>
  <c r="CO261" i="13" s="1"/>
  <c r="CP261" i="13" s="1"/>
  <c r="CQ261" i="13" s="1"/>
  <c r="CR261" i="13" s="1"/>
  <c r="CS261" i="13" s="1"/>
  <c r="CT261" i="13" s="1"/>
  <c r="CU261" i="13" s="1"/>
  <c r="CV261" i="13" s="1"/>
  <c r="CW261" i="13" s="1"/>
  <c r="CX261" i="13" s="1"/>
  <c r="CY261" i="13" s="1"/>
  <c r="CZ261" i="13" s="1"/>
  <c r="DA261" i="13" s="1"/>
  <c r="DB261" i="13" s="1"/>
  <c r="DC261" i="13" s="1"/>
  <c r="DD261" i="13" s="1"/>
  <c r="DE261" i="13" s="1"/>
  <c r="DF261" i="13" s="1"/>
  <c r="DG261" i="13" s="1"/>
  <c r="DH261" i="13" s="1"/>
  <c r="DI261" i="13" s="1"/>
  <c r="E261" i="13"/>
  <c r="G260" i="13"/>
  <c r="H260" i="13" s="1"/>
  <c r="I260" i="13" s="1"/>
  <c r="J260" i="13" s="1"/>
  <c r="K260" i="13" s="1"/>
  <c r="L260" i="13" s="1"/>
  <c r="M260" i="13" s="1"/>
  <c r="N260" i="13" s="1"/>
  <c r="O260" i="13" s="1"/>
  <c r="P260" i="13" s="1"/>
  <c r="Q260" i="13" s="1"/>
  <c r="R260" i="13" s="1"/>
  <c r="S260" i="13" s="1"/>
  <c r="T260" i="13" s="1"/>
  <c r="U260" i="13" s="1"/>
  <c r="V260" i="13" s="1"/>
  <c r="W260" i="13" s="1"/>
  <c r="X260" i="13" s="1"/>
  <c r="Y260" i="13" s="1"/>
  <c r="Z260" i="13" s="1"/>
  <c r="AA260" i="13" s="1"/>
  <c r="AB260" i="13" s="1"/>
  <c r="AC260" i="13" s="1"/>
  <c r="AD260" i="13" s="1"/>
  <c r="AE260" i="13" s="1"/>
  <c r="AF260" i="13" s="1"/>
  <c r="AG260" i="13" s="1"/>
  <c r="AH260" i="13" s="1"/>
  <c r="AI260" i="13" s="1"/>
  <c r="AJ260" i="13" s="1"/>
  <c r="AK260" i="13" s="1"/>
  <c r="AL260" i="13" s="1"/>
  <c r="AM260" i="13" s="1"/>
  <c r="AN260" i="13" s="1"/>
  <c r="AO260" i="13" s="1"/>
  <c r="AP260" i="13" s="1"/>
  <c r="AQ260" i="13" s="1"/>
  <c r="AR260" i="13" s="1"/>
  <c r="AS260" i="13" s="1"/>
  <c r="AT260" i="13" s="1"/>
  <c r="AU260" i="13" s="1"/>
  <c r="AV260" i="13" s="1"/>
  <c r="AW260" i="13" s="1"/>
  <c r="AX260" i="13" s="1"/>
  <c r="AY260" i="13" s="1"/>
  <c r="AZ260" i="13" s="1"/>
  <c r="BA260" i="13" s="1"/>
  <c r="BB260" i="13" s="1"/>
  <c r="BC260" i="13" s="1"/>
  <c r="BD260" i="13" s="1"/>
  <c r="BE260" i="13" s="1"/>
  <c r="BF260" i="13" s="1"/>
  <c r="BG260" i="13" s="1"/>
  <c r="BH260" i="13" s="1"/>
  <c r="BI260" i="13" s="1"/>
  <c r="BJ260" i="13" s="1"/>
  <c r="BK260" i="13" s="1"/>
  <c r="BL260" i="13" s="1"/>
  <c r="BM260" i="13" s="1"/>
  <c r="BN260" i="13" s="1"/>
  <c r="BO260" i="13" s="1"/>
  <c r="BP260" i="13" s="1"/>
  <c r="BQ260" i="13" s="1"/>
  <c r="BR260" i="13" s="1"/>
  <c r="BS260" i="13" s="1"/>
  <c r="BT260" i="13" s="1"/>
  <c r="BU260" i="13" s="1"/>
  <c r="BV260" i="13" s="1"/>
  <c r="BW260" i="13" s="1"/>
  <c r="BX260" i="13" s="1"/>
  <c r="BY260" i="13" s="1"/>
  <c r="BZ260" i="13" s="1"/>
  <c r="CA260" i="13" s="1"/>
  <c r="CB260" i="13" s="1"/>
  <c r="CC260" i="13" s="1"/>
  <c r="CD260" i="13" s="1"/>
  <c r="CE260" i="13" s="1"/>
  <c r="CF260" i="13" s="1"/>
  <c r="CG260" i="13" s="1"/>
  <c r="CH260" i="13" s="1"/>
  <c r="CI260" i="13" s="1"/>
  <c r="CJ260" i="13" s="1"/>
  <c r="CK260" i="13" s="1"/>
  <c r="CL260" i="13" s="1"/>
  <c r="CM260" i="13" s="1"/>
  <c r="CN260" i="13" s="1"/>
  <c r="CO260" i="13" s="1"/>
  <c r="CP260" i="13" s="1"/>
  <c r="CQ260" i="13" s="1"/>
  <c r="CR260" i="13" s="1"/>
  <c r="CS260" i="13" s="1"/>
  <c r="CT260" i="13" s="1"/>
  <c r="CU260" i="13" s="1"/>
  <c r="CV260" i="13" s="1"/>
  <c r="CW260" i="13" s="1"/>
  <c r="CX260" i="13" s="1"/>
  <c r="CY260" i="13" s="1"/>
  <c r="CZ260" i="13" s="1"/>
  <c r="DA260" i="13" s="1"/>
  <c r="DB260" i="13" s="1"/>
  <c r="DC260" i="13" s="1"/>
  <c r="DD260" i="13" s="1"/>
  <c r="DE260" i="13" s="1"/>
  <c r="DF260" i="13" s="1"/>
  <c r="DG260" i="13" s="1"/>
  <c r="DH260" i="13" s="1"/>
  <c r="DI260" i="13" s="1"/>
  <c r="E260" i="13"/>
  <c r="G259" i="13"/>
  <c r="H259" i="13" s="1"/>
  <c r="I259" i="13" s="1"/>
  <c r="J259" i="13" s="1"/>
  <c r="K259" i="13" s="1"/>
  <c r="L259" i="13" s="1"/>
  <c r="M259" i="13" s="1"/>
  <c r="N259" i="13" s="1"/>
  <c r="O259" i="13" s="1"/>
  <c r="P259" i="13" s="1"/>
  <c r="Q259" i="13" s="1"/>
  <c r="R259" i="13" s="1"/>
  <c r="S259" i="13" s="1"/>
  <c r="T259" i="13" s="1"/>
  <c r="U259" i="13" s="1"/>
  <c r="V259" i="13" s="1"/>
  <c r="W259" i="13" s="1"/>
  <c r="X259" i="13" s="1"/>
  <c r="Y259" i="13" s="1"/>
  <c r="Z259" i="13" s="1"/>
  <c r="AA259" i="13" s="1"/>
  <c r="AB259" i="13" s="1"/>
  <c r="AC259" i="13" s="1"/>
  <c r="AD259" i="13" s="1"/>
  <c r="AE259" i="13" s="1"/>
  <c r="AF259" i="13" s="1"/>
  <c r="AG259" i="13" s="1"/>
  <c r="AH259" i="13" s="1"/>
  <c r="AI259" i="13" s="1"/>
  <c r="AJ259" i="13" s="1"/>
  <c r="AK259" i="13" s="1"/>
  <c r="AL259" i="13" s="1"/>
  <c r="AM259" i="13" s="1"/>
  <c r="AN259" i="13" s="1"/>
  <c r="AO259" i="13" s="1"/>
  <c r="AP259" i="13" s="1"/>
  <c r="AQ259" i="13" s="1"/>
  <c r="AR259" i="13" s="1"/>
  <c r="AS259" i="13" s="1"/>
  <c r="AT259" i="13" s="1"/>
  <c r="AU259" i="13" s="1"/>
  <c r="AV259" i="13" s="1"/>
  <c r="AW259" i="13" s="1"/>
  <c r="AX259" i="13" s="1"/>
  <c r="AY259" i="13" s="1"/>
  <c r="AZ259" i="13" s="1"/>
  <c r="BA259" i="13" s="1"/>
  <c r="BB259" i="13" s="1"/>
  <c r="BC259" i="13" s="1"/>
  <c r="BD259" i="13" s="1"/>
  <c r="BE259" i="13" s="1"/>
  <c r="BF259" i="13" s="1"/>
  <c r="BG259" i="13" s="1"/>
  <c r="BH259" i="13" s="1"/>
  <c r="BI259" i="13" s="1"/>
  <c r="BJ259" i="13" s="1"/>
  <c r="BK259" i="13" s="1"/>
  <c r="BL259" i="13" s="1"/>
  <c r="BM259" i="13" s="1"/>
  <c r="BN259" i="13" s="1"/>
  <c r="BO259" i="13" s="1"/>
  <c r="BP259" i="13" s="1"/>
  <c r="BQ259" i="13" s="1"/>
  <c r="BR259" i="13" s="1"/>
  <c r="BS259" i="13" s="1"/>
  <c r="BT259" i="13" s="1"/>
  <c r="BU259" i="13" s="1"/>
  <c r="BV259" i="13" s="1"/>
  <c r="BW259" i="13" s="1"/>
  <c r="BX259" i="13" s="1"/>
  <c r="BY259" i="13" s="1"/>
  <c r="BZ259" i="13" s="1"/>
  <c r="CA259" i="13" s="1"/>
  <c r="CB259" i="13" s="1"/>
  <c r="CC259" i="13" s="1"/>
  <c r="CD259" i="13" s="1"/>
  <c r="CE259" i="13" s="1"/>
  <c r="CF259" i="13" s="1"/>
  <c r="CG259" i="13" s="1"/>
  <c r="CH259" i="13" s="1"/>
  <c r="CI259" i="13" s="1"/>
  <c r="CJ259" i="13" s="1"/>
  <c r="CK259" i="13" s="1"/>
  <c r="CL259" i="13" s="1"/>
  <c r="CM259" i="13" s="1"/>
  <c r="CN259" i="13" s="1"/>
  <c r="CO259" i="13" s="1"/>
  <c r="CP259" i="13" s="1"/>
  <c r="CQ259" i="13" s="1"/>
  <c r="CR259" i="13" s="1"/>
  <c r="CS259" i="13" s="1"/>
  <c r="CT259" i="13" s="1"/>
  <c r="CU259" i="13" s="1"/>
  <c r="CV259" i="13" s="1"/>
  <c r="CW259" i="13" s="1"/>
  <c r="CX259" i="13" s="1"/>
  <c r="CY259" i="13" s="1"/>
  <c r="CZ259" i="13" s="1"/>
  <c r="DA259" i="13" s="1"/>
  <c r="DB259" i="13" s="1"/>
  <c r="DC259" i="13" s="1"/>
  <c r="DD259" i="13" s="1"/>
  <c r="DE259" i="13" s="1"/>
  <c r="DF259" i="13" s="1"/>
  <c r="DG259" i="13" s="1"/>
  <c r="DH259" i="13" s="1"/>
  <c r="DI259" i="13" s="1"/>
  <c r="E259" i="13"/>
  <c r="G258" i="13"/>
  <c r="H258" i="13" s="1"/>
  <c r="I258" i="13" s="1"/>
  <c r="J258" i="13" s="1"/>
  <c r="K258" i="13" s="1"/>
  <c r="L258" i="13" s="1"/>
  <c r="M258" i="13" s="1"/>
  <c r="N258" i="13" s="1"/>
  <c r="O258" i="13" s="1"/>
  <c r="P258" i="13" s="1"/>
  <c r="Q258" i="13" s="1"/>
  <c r="R258" i="13" s="1"/>
  <c r="S258" i="13" s="1"/>
  <c r="T258" i="13" s="1"/>
  <c r="U258" i="13" s="1"/>
  <c r="V258" i="13" s="1"/>
  <c r="W258" i="13" s="1"/>
  <c r="X258" i="13" s="1"/>
  <c r="Y258" i="13" s="1"/>
  <c r="Z258" i="13" s="1"/>
  <c r="AA258" i="13" s="1"/>
  <c r="AB258" i="13" s="1"/>
  <c r="AC258" i="13" s="1"/>
  <c r="AD258" i="13" s="1"/>
  <c r="AE258" i="13" s="1"/>
  <c r="AF258" i="13" s="1"/>
  <c r="AG258" i="13" s="1"/>
  <c r="AH258" i="13" s="1"/>
  <c r="AI258" i="13" s="1"/>
  <c r="AJ258" i="13" s="1"/>
  <c r="AK258" i="13" s="1"/>
  <c r="AL258" i="13" s="1"/>
  <c r="AM258" i="13" s="1"/>
  <c r="AN258" i="13" s="1"/>
  <c r="AO258" i="13" s="1"/>
  <c r="AP258" i="13" s="1"/>
  <c r="AQ258" i="13" s="1"/>
  <c r="AR258" i="13" s="1"/>
  <c r="AS258" i="13" s="1"/>
  <c r="AT258" i="13" s="1"/>
  <c r="AU258" i="13" s="1"/>
  <c r="AV258" i="13" s="1"/>
  <c r="AW258" i="13" s="1"/>
  <c r="AX258" i="13" s="1"/>
  <c r="AY258" i="13" s="1"/>
  <c r="AZ258" i="13" s="1"/>
  <c r="BA258" i="13" s="1"/>
  <c r="BB258" i="13" s="1"/>
  <c r="BC258" i="13" s="1"/>
  <c r="BD258" i="13" s="1"/>
  <c r="BE258" i="13" s="1"/>
  <c r="BF258" i="13" s="1"/>
  <c r="BG258" i="13" s="1"/>
  <c r="BH258" i="13" s="1"/>
  <c r="BI258" i="13" s="1"/>
  <c r="BJ258" i="13" s="1"/>
  <c r="BK258" i="13" s="1"/>
  <c r="BL258" i="13" s="1"/>
  <c r="BM258" i="13" s="1"/>
  <c r="BN258" i="13" s="1"/>
  <c r="BO258" i="13" s="1"/>
  <c r="BP258" i="13" s="1"/>
  <c r="BQ258" i="13" s="1"/>
  <c r="BR258" i="13" s="1"/>
  <c r="BS258" i="13" s="1"/>
  <c r="BT258" i="13" s="1"/>
  <c r="BU258" i="13" s="1"/>
  <c r="BV258" i="13" s="1"/>
  <c r="BW258" i="13" s="1"/>
  <c r="BX258" i="13" s="1"/>
  <c r="BY258" i="13" s="1"/>
  <c r="BZ258" i="13" s="1"/>
  <c r="CA258" i="13" s="1"/>
  <c r="CB258" i="13" s="1"/>
  <c r="CC258" i="13" s="1"/>
  <c r="CD258" i="13" s="1"/>
  <c r="CE258" i="13" s="1"/>
  <c r="CF258" i="13" s="1"/>
  <c r="CG258" i="13" s="1"/>
  <c r="CH258" i="13" s="1"/>
  <c r="CI258" i="13" s="1"/>
  <c r="CJ258" i="13" s="1"/>
  <c r="CK258" i="13" s="1"/>
  <c r="CL258" i="13" s="1"/>
  <c r="CM258" i="13" s="1"/>
  <c r="CN258" i="13" s="1"/>
  <c r="CO258" i="13" s="1"/>
  <c r="CP258" i="13" s="1"/>
  <c r="CQ258" i="13" s="1"/>
  <c r="CR258" i="13" s="1"/>
  <c r="CS258" i="13" s="1"/>
  <c r="CT258" i="13" s="1"/>
  <c r="CU258" i="13" s="1"/>
  <c r="CV258" i="13" s="1"/>
  <c r="CW258" i="13" s="1"/>
  <c r="CX258" i="13" s="1"/>
  <c r="CY258" i="13" s="1"/>
  <c r="CZ258" i="13" s="1"/>
  <c r="DA258" i="13" s="1"/>
  <c r="DB258" i="13" s="1"/>
  <c r="DC258" i="13" s="1"/>
  <c r="DD258" i="13" s="1"/>
  <c r="DE258" i="13" s="1"/>
  <c r="DF258" i="13" s="1"/>
  <c r="DG258" i="13" s="1"/>
  <c r="DH258" i="13" s="1"/>
  <c r="DI258" i="13" s="1"/>
  <c r="E258" i="13"/>
  <c r="G257" i="13"/>
  <c r="H257" i="13" s="1"/>
  <c r="I257" i="13" s="1"/>
  <c r="J257" i="13" s="1"/>
  <c r="K257" i="13" s="1"/>
  <c r="L257" i="13" s="1"/>
  <c r="M257" i="13" s="1"/>
  <c r="N257" i="13" s="1"/>
  <c r="O257" i="13" s="1"/>
  <c r="P257" i="13" s="1"/>
  <c r="Q257" i="13" s="1"/>
  <c r="R257" i="13" s="1"/>
  <c r="S257" i="13" s="1"/>
  <c r="T257" i="13" s="1"/>
  <c r="U257" i="13" s="1"/>
  <c r="V257" i="13" s="1"/>
  <c r="W257" i="13" s="1"/>
  <c r="X257" i="13" s="1"/>
  <c r="Y257" i="13" s="1"/>
  <c r="Z257" i="13" s="1"/>
  <c r="AA257" i="13" s="1"/>
  <c r="AB257" i="13" s="1"/>
  <c r="AC257" i="13" s="1"/>
  <c r="AD257" i="13" s="1"/>
  <c r="AE257" i="13" s="1"/>
  <c r="AF257" i="13" s="1"/>
  <c r="AG257" i="13" s="1"/>
  <c r="AH257" i="13" s="1"/>
  <c r="AI257" i="13" s="1"/>
  <c r="AJ257" i="13" s="1"/>
  <c r="AK257" i="13" s="1"/>
  <c r="AL257" i="13" s="1"/>
  <c r="AM257" i="13" s="1"/>
  <c r="AN257" i="13" s="1"/>
  <c r="AO257" i="13" s="1"/>
  <c r="AP257" i="13" s="1"/>
  <c r="AQ257" i="13" s="1"/>
  <c r="AR257" i="13" s="1"/>
  <c r="AS257" i="13" s="1"/>
  <c r="AT257" i="13" s="1"/>
  <c r="AU257" i="13" s="1"/>
  <c r="AV257" i="13" s="1"/>
  <c r="AW257" i="13" s="1"/>
  <c r="AX257" i="13" s="1"/>
  <c r="AY257" i="13" s="1"/>
  <c r="AZ257" i="13" s="1"/>
  <c r="BA257" i="13" s="1"/>
  <c r="BB257" i="13" s="1"/>
  <c r="BC257" i="13" s="1"/>
  <c r="BD257" i="13" s="1"/>
  <c r="BE257" i="13" s="1"/>
  <c r="BF257" i="13" s="1"/>
  <c r="BG257" i="13" s="1"/>
  <c r="BH257" i="13" s="1"/>
  <c r="BI257" i="13" s="1"/>
  <c r="BJ257" i="13" s="1"/>
  <c r="BK257" i="13" s="1"/>
  <c r="BL257" i="13" s="1"/>
  <c r="BM257" i="13" s="1"/>
  <c r="BN257" i="13" s="1"/>
  <c r="BO257" i="13" s="1"/>
  <c r="BP257" i="13" s="1"/>
  <c r="BQ257" i="13" s="1"/>
  <c r="BR257" i="13" s="1"/>
  <c r="BS257" i="13" s="1"/>
  <c r="BT257" i="13" s="1"/>
  <c r="BU257" i="13" s="1"/>
  <c r="BV257" i="13" s="1"/>
  <c r="BW257" i="13" s="1"/>
  <c r="BX257" i="13" s="1"/>
  <c r="BY257" i="13" s="1"/>
  <c r="BZ257" i="13" s="1"/>
  <c r="CA257" i="13" s="1"/>
  <c r="CB257" i="13" s="1"/>
  <c r="CC257" i="13" s="1"/>
  <c r="CD257" i="13" s="1"/>
  <c r="CE257" i="13" s="1"/>
  <c r="CF257" i="13" s="1"/>
  <c r="CG257" i="13" s="1"/>
  <c r="CH257" i="13" s="1"/>
  <c r="CI257" i="13" s="1"/>
  <c r="CJ257" i="13" s="1"/>
  <c r="CK257" i="13" s="1"/>
  <c r="CL257" i="13" s="1"/>
  <c r="CM257" i="13" s="1"/>
  <c r="CN257" i="13" s="1"/>
  <c r="CO257" i="13" s="1"/>
  <c r="CP257" i="13" s="1"/>
  <c r="CQ257" i="13" s="1"/>
  <c r="CR257" i="13" s="1"/>
  <c r="CS257" i="13" s="1"/>
  <c r="CT257" i="13" s="1"/>
  <c r="CU257" i="13" s="1"/>
  <c r="CV257" i="13" s="1"/>
  <c r="CW257" i="13" s="1"/>
  <c r="CX257" i="13" s="1"/>
  <c r="CY257" i="13" s="1"/>
  <c r="CZ257" i="13" s="1"/>
  <c r="DA257" i="13" s="1"/>
  <c r="DB257" i="13" s="1"/>
  <c r="DC257" i="13" s="1"/>
  <c r="DD257" i="13" s="1"/>
  <c r="DE257" i="13" s="1"/>
  <c r="DF257" i="13" s="1"/>
  <c r="DG257" i="13" s="1"/>
  <c r="DH257" i="13" s="1"/>
  <c r="DI257" i="13" s="1"/>
  <c r="E257" i="13"/>
  <c r="G256" i="13"/>
  <c r="H256" i="13" s="1"/>
  <c r="I256" i="13" s="1"/>
  <c r="J256" i="13" s="1"/>
  <c r="K256" i="13" s="1"/>
  <c r="L256" i="13" s="1"/>
  <c r="M256" i="13" s="1"/>
  <c r="N256" i="13" s="1"/>
  <c r="O256" i="13" s="1"/>
  <c r="P256" i="13" s="1"/>
  <c r="Q256" i="13" s="1"/>
  <c r="R256" i="13" s="1"/>
  <c r="S256" i="13" s="1"/>
  <c r="T256" i="13" s="1"/>
  <c r="U256" i="13" s="1"/>
  <c r="V256" i="13" s="1"/>
  <c r="W256" i="13" s="1"/>
  <c r="X256" i="13" s="1"/>
  <c r="Y256" i="13" s="1"/>
  <c r="Z256" i="13" s="1"/>
  <c r="AA256" i="13" s="1"/>
  <c r="AB256" i="13" s="1"/>
  <c r="AC256" i="13" s="1"/>
  <c r="AD256" i="13" s="1"/>
  <c r="AE256" i="13" s="1"/>
  <c r="AF256" i="13" s="1"/>
  <c r="AG256" i="13" s="1"/>
  <c r="AH256" i="13" s="1"/>
  <c r="AI256" i="13" s="1"/>
  <c r="AJ256" i="13" s="1"/>
  <c r="AK256" i="13" s="1"/>
  <c r="AL256" i="13" s="1"/>
  <c r="AM256" i="13" s="1"/>
  <c r="AN256" i="13" s="1"/>
  <c r="AO256" i="13" s="1"/>
  <c r="AP256" i="13" s="1"/>
  <c r="AQ256" i="13" s="1"/>
  <c r="AR256" i="13" s="1"/>
  <c r="AS256" i="13" s="1"/>
  <c r="AT256" i="13" s="1"/>
  <c r="AU256" i="13" s="1"/>
  <c r="AV256" i="13" s="1"/>
  <c r="AW256" i="13" s="1"/>
  <c r="AX256" i="13" s="1"/>
  <c r="AY256" i="13" s="1"/>
  <c r="AZ256" i="13" s="1"/>
  <c r="BA256" i="13" s="1"/>
  <c r="BB256" i="13" s="1"/>
  <c r="BC256" i="13" s="1"/>
  <c r="BD256" i="13" s="1"/>
  <c r="BE256" i="13" s="1"/>
  <c r="BF256" i="13" s="1"/>
  <c r="BG256" i="13" s="1"/>
  <c r="BH256" i="13" s="1"/>
  <c r="BI256" i="13" s="1"/>
  <c r="BJ256" i="13" s="1"/>
  <c r="BK256" i="13" s="1"/>
  <c r="BL256" i="13" s="1"/>
  <c r="BM256" i="13" s="1"/>
  <c r="BN256" i="13" s="1"/>
  <c r="BO256" i="13" s="1"/>
  <c r="BP256" i="13" s="1"/>
  <c r="BQ256" i="13" s="1"/>
  <c r="BR256" i="13" s="1"/>
  <c r="BS256" i="13" s="1"/>
  <c r="BT256" i="13" s="1"/>
  <c r="BU256" i="13" s="1"/>
  <c r="BV256" i="13" s="1"/>
  <c r="BW256" i="13" s="1"/>
  <c r="BX256" i="13" s="1"/>
  <c r="BY256" i="13" s="1"/>
  <c r="BZ256" i="13" s="1"/>
  <c r="CA256" i="13" s="1"/>
  <c r="CB256" i="13" s="1"/>
  <c r="CC256" i="13" s="1"/>
  <c r="CD256" i="13" s="1"/>
  <c r="CE256" i="13" s="1"/>
  <c r="CF256" i="13" s="1"/>
  <c r="CG256" i="13" s="1"/>
  <c r="CH256" i="13" s="1"/>
  <c r="CI256" i="13" s="1"/>
  <c r="CJ256" i="13" s="1"/>
  <c r="CK256" i="13" s="1"/>
  <c r="CL256" i="13" s="1"/>
  <c r="CM256" i="13" s="1"/>
  <c r="CN256" i="13" s="1"/>
  <c r="CO256" i="13" s="1"/>
  <c r="CP256" i="13" s="1"/>
  <c r="CQ256" i="13" s="1"/>
  <c r="CR256" i="13" s="1"/>
  <c r="CS256" i="13" s="1"/>
  <c r="CT256" i="13" s="1"/>
  <c r="CU256" i="13" s="1"/>
  <c r="CV256" i="13" s="1"/>
  <c r="CW256" i="13" s="1"/>
  <c r="CX256" i="13" s="1"/>
  <c r="CY256" i="13" s="1"/>
  <c r="CZ256" i="13" s="1"/>
  <c r="DA256" i="13" s="1"/>
  <c r="DB256" i="13" s="1"/>
  <c r="DC256" i="13" s="1"/>
  <c r="DD256" i="13" s="1"/>
  <c r="DE256" i="13" s="1"/>
  <c r="DF256" i="13" s="1"/>
  <c r="DG256" i="13" s="1"/>
  <c r="DH256" i="13" s="1"/>
  <c r="DI256" i="13" s="1"/>
  <c r="E256" i="13"/>
  <c r="G255" i="13"/>
  <c r="H255" i="13" s="1"/>
  <c r="I255" i="13" s="1"/>
  <c r="J255" i="13" s="1"/>
  <c r="K255" i="13" s="1"/>
  <c r="L255" i="13" s="1"/>
  <c r="M255" i="13" s="1"/>
  <c r="N255" i="13" s="1"/>
  <c r="O255" i="13" s="1"/>
  <c r="P255" i="13" s="1"/>
  <c r="Q255" i="13" s="1"/>
  <c r="R255" i="13" s="1"/>
  <c r="S255" i="13" s="1"/>
  <c r="T255" i="13" s="1"/>
  <c r="U255" i="13" s="1"/>
  <c r="V255" i="13" s="1"/>
  <c r="W255" i="13" s="1"/>
  <c r="X255" i="13" s="1"/>
  <c r="Y255" i="13" s="1"/>
  <c r="Z255" i="13" s="1"/>
  <c r="AA255" i="13" s="1"/>
  <c r="AB255" i="13" s="1"/>
  <c r="AC255" i="13" s="1"/>
  <c r="AD255" i="13" s="1"/>
  <c r="AE255" i="13" s="1"/>
  <c r="AF255" i="13" s="1"/>
  <c r="AG255" i="13" s="1"/>
  <c r="AH255" i="13" s="1"/>
  <c r="AI255" i="13" s="1"/>
  <c r="AJ255" i="13" s="1"/>
  <c r="AK255" i="13" s="1"/>
  <c r="AL255" i="13" s="1"/>
  <c r="AM255" i="13" s="1"/>
  <c r="AN255" i="13" s="1"/>
  <c r="AO255" i="13" s="1"/>
  <c r="AP255" i="13" s="1"/>
  <c r="AQ255" i="13" s="1"/>
  <c r="AR255" i="13" s="1"/>
  <c r="AS255" i="13" s="1"/>
  <c r="AT255" i="13" s="1"/>
  <c r="AU255" i="13" s="1"/>
  <c r="AV255" i="13" s="1"/>
  <c r="AW255" i="13" s="1"/>
  <c r="AX255" i="13" s="1"/>
  <c r="AY255" i="13" s="1"/>
  <c r="AZ255" i="13" s="1"/>
  <c r="BA255" i="13" s="1"/>
  <c r="BB255" i="13" s="1"/>
  <c r="BC255" i="13" s="1"/>
  <c r="BD255" i="13" s="1"/>
  <c r="BE255" i="13" s="1"/>
  <c r="BF255" i="13" s="1"/>
  <c r="BG255" i="13" s="1"/>
  <c r="BH255" i="13" s="1"/>
  <c r="BI255" i="13" s="1"/>
  <c r="BJ255" i="13" s="1"/>
  <c r="BK255" i="13" s="1"/>
  <c r="BL255" i="13" s="1"/>
  <c r="BM255" i="13" s="1"/>
  <c r="BN255" i="13" s="1"/>
  <c r="BO255" i="13" s="1"/>
  <c r="BP255" i="13" s="1"/>
  <c r="BQ255" i="13" s="1"/>
  <c r="BR255" i="13" s="1"/>
  <c r="BS255" i="13" s="1"/>
  <c r="BT255" i="13" s="1"/>
  <c r="BU255" i="13" s="1"/>
  <c r="BV255" i="13" s="1"/>
  <c r="BW255" i="13" s="1"/>
  <c r="BX255" i="13" s="1"/>
  <c r="BY255" i="13" s="1"/>
  <c r="BZ255" i="13" s="1"/>
  <c r="CA255" i="13" s="1"/>
  <c r="CB255" i="13" s="1"/>
  <c r="CC255" i="13" s="1"/>
  <c r="CD255" i="13" s="1"/>
  <c r="CE255" i="13" s="1"/>
  <c r="CF255" i="13" s="1"/>
  <c r="CG255" i="13" s="1"/>
  <c r="CH255" i="13" s="1"/>
  <c r="CI255" i="13" s="1"/>
  <c r="CJ255" i="13" s="1"/>
  <c r="CK255" i="13" s="1"/>
  <c r="CL255" i="13" s="1"/>
  <c r="CM255" i="13" s="1"/>
  <c r="CN255" i="13" s="1"/>
  <c r="CO255" i="13" s="1"/>
  <c r="CP255" i="13" s="1"/>
  <c r="CQ255" i="13" s="1"/>
  <c r="CR255" i="13" s="1"/>
  <c r="CS255" i="13" s="1"/>
  <c r="CT255" i="13" s="1"/>
  <c r="CU255" i="13" s="1"/>
  <c r="CV255" i="13" s="1"/>
  <c r="CW255" i="13" s="1"/>
  <c r="CX255" i="13" s="1"/>
  <c r="CY255" i="13" s="1"/>
  <c r="CZ255" i="13" s="1"/>
  <c r="DA255" i="13" s="1"/>
  <c r="DB255" i="13" s="1"/>
  <c r="DC255" i="13" s="1"/>
  <c r="DD255" i="13" s="1"/>
  <c r="DE255" i="13" s="1"/>
  <c r="DF255" i="13" s="1"/>
  <c r="DG255" i="13" s="1"/>
  <c r="DH255" i="13" s="1"/>
  <c r="DI255" i="13" s="1"/>
  <c r="E255" i="13"/>
  <c r="G254" i="13"/>
  <c r="H254" i="13" s="1"/>
  <c r="I254" i="13" s="1"/>
  <c r="J254" i="13" s="1"/>
  <c r="K254" i="13" s="1"/>
  <c r="L254" i="13" s="1"/>
  <c r="M254" i="13" s="1"/>
  <c r="N254" i="13" s="1"/>
  <c r="O254" i="13" s="1"/>
  <c r="P254" i="13" s="1"/>
  <c r="Q254" i="13" s="1"/>
  <c r="R254" i="13" s="1"/>
  <c r="S254" i="13" s="1"/>
  <c r="T254" i="13" s="1"/>
  <c r="U254" i="13" s="1"/>
  <c r="V254" i="13" s="1"/>
  <c r="W254" i="13" s="1"/>
  <c r="X254" i="13" s="1"/>
  <c r="Y254" i="13" s="1"/>
  <c r="Z254" i="13" s="1"/>
  <c r="AA254" i="13" s="1"/>
  <c r="AB254" i="13" s="1"/>
  <c r="AC254" i="13" s="1"/>
  <c r="AD254" i="13" s="1"/>
  <c r="AE254" i="13" s="1"/>
  <c r="AF254" i="13" s="1"/>
  <c r="AG254" i="13" s="1"/>
  <c r="AH254" i="13" s="1"/>
  <c r="AI254" i="13" s="1"/>
  <c r="AJ254" i="13" s="1"/>
  <c r="AK254" i="13" s="1"/>
  <c r="AL254" i="13" s="1"/>
  <c r="AM254" i="13" s="1"/>
  <c r="AN254" i="13" s="1"/>
  <c r="AO254" i="13" s="1"/>
  <c r="AP254" i="13" s="1"/>
  <c r="AQ254" i="13" s="1"/>
  <c r="AR254" i="13" s="1"/>
  <c r="AS254" i="13" s="1"/>
  <c r="AT254" i="13" s="1"/>
  <c r="AU254" i="13" s="1"/>
  <c r="AV254" i="13" s="1"/>
  <c r="AW254" i="13" s="1"/>
  <c r="AX254" i="13" s="1"/>
  <c r="AY254" i="13" s="1"/>
  <c r="AZ254" i="13" s="1"/>
  <c r="BA254" i="13" s="1"/>
  <c r="BB254" i="13" s="1"/>
  <c r="BC254" i="13" s="1"/>
  <c r="BD254" i="13" s="1"/>
  <c r="BE254" i="13" s="1"/>
  <c r="BF254" i="13" s="1"/>
  <c r="BG254" i="13" s="1"/>
  <c r="BH254" i="13" s="1"/>
  <c r="BI254" i="13" s="1"/>
  <c r="BJ254" i="13" s="1"/>
  <c r="BK254" i="13" s="1"/>
  <c r="BL254" i="13" s="1"/>
  <c r="BM254" i="13" s="1"/>
  <c r="BN254" i="13" s="1"/>
  <c r="BO254" i="13" s="1"/>
  <c r="BP254" i="13" s="1"/>
  <c r="BQ254" i="13" s="1"/>
  <c r="BR254" i="13" s="1"/>
  <c r="BS254" i="13" s="1"/>
  <c r="BT254" i="13" s="1"/>
  <c r="BU254" i="13" s="1"/>
  <c r="BV254" i="13" s="1"/>
  <c r="BW254" i="13" s="1"/>
  <c r="BX254" i="13" s="1"/>
  <c r="BY254" i="13" s="1"/>
  <c r="BZ254" i="13" s="1"/>
  <c r="CA254" i="13" s="1"/>
  <c r="CB254" i="13" s="1"/>
  <c r="CC254" i="13" s="1"/>
  <c r="CD254" i="13" s="1"/>
  <c r="CE254" i="13" s="1"/>
  <c r="CF254" i="13" s="1"/>
  <c r="CG254" i="13" s="1"/>
  <c r="CH254" i="13" s="1"/>
  <c r="CI254" i="13" s="1"/>
  <c r="CJ254" i="13" s="1"/>
  <c r="CK254" i="13" s="1"/>
  <c r="CL254" i="13" s="1"/>
  <c r="CM254" i="13" s="1"/>
  <c r="CN254" i="13" s="1"/>
  <c r="CO254" i="13" s="1"/>
  <c r="CP254" i="13" s="1"/>
  <c r="CQ254" i="13" s="1"/>
  <c r="CR254" i="13" s="1"/>
  <c r="CS254" i="13" s="1"/>
  <c r="CT254" i="13" s="1"/>
  <c r="CU254" i="13" s="1"/>
  <c r="CV254" i="13" s="1"/>
  <c r="CW254" i="13" s="1"/>
  <c r="CX254" i="13" s="1"/>
  <c r="CY254" i="13" s="1"/>
  <c r="CZ254" i="13" s="1"/>
  <c r="DA254" i="13" s="1"/>
  <c r="DB254" i="13" s="1"/>
  <c r="DC254" i="13" s="1"/>
  <c r="DD254" i="13" s="1"/>
  <c r="DE254" i="13" s="1"/>
  <c r="DF254" i="13" s="1"/>
  <c r="DG254" i="13" s="1"/>
  <c r="DH254" i="13" s="1"/>
  <c r="DI254" i="13" s="1"/>
  <c r="E254" i="13"/>
  <c r="G253" i="13"/>
  <c r="H253" i="13" s="1"/>
  <c r="I253" i="13" s="1"/>
  <c r="J253" i="13" s="1"/>
  <c r="K253" i="13" s="1"/>
  <c r="L253" i="13" s="1"/>
  <c r="M253" i="13" s="1"/>
  <c r="N253" i="13" s="1"/>
  <c r="O253" i="13" s="1"/>
  <c r="P253" i="13" s="1"/>
  <c r="Q253" i="13" s="1"/>
  <c r="R253" i="13" s="1"/>
  <c r="S253" i="13" s="1"/>
  <c r="T253" i="13" s="1"/>
  <c r="U253" i="13" s="1"/>
  <c r="V253" i="13" s="1"/>
  <c r="W253" i="13" s="1"/>
  <c r="X253" i="13" s="1"/>
  <c r="Y253" i="13" s="1"/>
  <c r="Z253" i="13" s="1"/>
  <c r="AA253" i="13" s="1"/>
  <c r="AB253" i="13" s="1"/>
  <c r="AC253" i="13" s="1"/>
  <c r="AD253" i="13" s="1"/>
  <c r="AE253" i="13" s="1"/>
  <c r="AF253" i="13" s="1"/>
  <c r="AG253" i="13" s="1"/>
  <c r="AH253" i="13" s="1"/>
  <c r="AI253" i="13" s="1"/>
  <c r="AJ253" i="13" s="1"/>
  <c r="AK253" i="13" s="1"/>
  <c r="AL253" i="13" s="1"/>
  <c r="AM253" i="13" s="1"/>
  <c r="AN253" i="13" s="1"/>
  <c r="AO253" i="13" s="1"/>
  <c r="AP253" i="13" s="1"/>
  <c r="AQ253" i="13" s="1"/>
  <c r="AR253" i="13" s="1"/>
  <c r="AS253" i="13" s="1"/>
  <c r="AT253" i="13" s="1"/>
  <c r="AU253" i="13" s="1"/>
  <c r="AV253" i="13" s="1"/>
  <c r="AW253" i="13" s="1"/>
  <c r="AX253" i="13" s="1"/>
  <c r="AY253" i="13" s="1"/>
  <c r="AZ253" i="13" s="1"/>
  <c r="BA253" i="13" s="1"/>
  <c r="BB253" i="13" s="1"/>
  <c r="BC253" i="13" s="1"/>
  <c r="BD253" i="13" s="1"/>
  <c r="BE253" i="13" s="1"/>
  <c r="BF253" i="13" s="1"/>
  <c r="BG253" i="13" s="1"/>
  <c r="BH253" i="13" s="1"/>
  <c r="BI253" i="13" s="1"/>
  <c r="BJ253" i="13" s="1"/>
  <c r="BK253" i="13" s="1"/>
  <c r="BL253" i="13" s="1"/>
  <c r="BM253" i="13" s="1"/>
  <c r="BN253" i="13" s="1"/>
  <c r="BO253" i="13" s="1"/>
  <c r="BP253" i="13" s="1"/>
  <c r="BQ253" i="13" s="1"/>
  <c r="BR253" i="13" s="1"/>
  <c r="BS253" i="13" s="1"/>
  <c r="BT253" i="13" s="1"/>
  <c r="BU253" i="13" s="1"/>
  <c r="BV253" i="13" s="1"/>
  <c r="BW253" i="13" s="1"/>
  <c r="BX253" i="13" s="1"/>
  <c r="BY253" i="13" s="1"/>
  <c r="BZ253" i="13" s="1"/>
  <c r="CA253" i="13" s="1"/>
  <c r="CB253" i="13" s="1"/>
  <c r="CC253" i="13" s="1"/>
  <c r="CD253" i="13" s="1"/>
  <c r="CE253" i="13" s="1"/>
  <c r="CF253" i="13" s="1"/>
  <c r="CG253" i="13" s="1"/>
  <c r="CH253" i="13" s="1"/>
  <c r="CI253" i="13" s="1"/>
  <c r="CJ253" i="13" s="1"/>
  <c r="CK253" i="13" s="1"/>
  <c r="CL253" i="13" s="1"/>
  <c r="CM253" i="13" s="1"/>
  <c r="CN253" i="13" s="1"/>
  <c r="CO253" i="13" s="1"/>
  <c r="CP253" i="13" s="1"/>
  <c r="CQ253" i="13" s="1"/>
  <c r="CR253" i="13" s="1"/>
  <c r="CS253" i="13" s="1"/>
  <c r="CT253" i="13" s="1"/>
  <c r="CU253" i="13" s="1"/>
  <c r="CV253" i="13" s="1"/>
  <c r="CW253" i="13" s="1"/>
  <c r="CX253" i="13" s="1"/>
  <c r="CY253" i="13" s="1"/>
  <c r="CZ253" i="13" s="1"/>
  <c r="DA253" i="13" s="1"/>
  <c r="DB253" i="13" s="1"/>
  <c r="DC253" i="13" s="1"/>
  <c r="DD253" i="13" s="1"/>
  <c r="DE253" i="13" s="1"/>
  <c r="DF253" i="13" s="1"/>
  <c r="DG253" i="13" s="1"/>
  <c r="DH253" i="13" s="1"/>
  <c r="DI253" i="13" s="1"/>
  <c r="E253" i="13"/>
  <c r="G252" i="13"/>
  <c r="H252" i="13" s="1"/>
  <c r="I252" i="13" s="1"/>
  <c r="J252" i="13" s="1"/>
  <c r="K252" i="13" s="1"/>
  <c r="L252" i="13" s="1"/>
  <c r="M252" i="13" s="1"/>
  <c r="N252" i="13" s="1"/>
  <c r="O252" i="13" s="1"/>
  <c r="P252" i="13" s="1"/>
  <c r="Q252" i="13" s="1"/>
  <c r="R252" i="13" s="1"/>
  <c r="S252" i="13" s="1"/>
  <c r="T252" i="13" s="1"/>
  <c r="U252" i="13" s="1"/>
  <c r="V252" i="13" s="1"/>
  <c r="W252" i="13" s="1"/>
  <c r="X252" i="13" s="1"/>
  <c r="Y252" i="13" s="1"/>
  <c r="Z252" i="13" s="1"/>
  <c r="AA252" i="13" s="1"/>
  <c r="AB252" i="13" s="1"/>
  <c r="AC252" i="13" s="1"/>
  <c r="AD252" i="13" s="1"/>
  <c r="AE252" i="13" s="1"/>
  <c r="AF252" i="13" s="1"/>
  <c r="AG252" i="13" s="1"/>
  <c r="AH252" i="13" s="1"/>
  <c r="AI252" i="13" s="1"/>
  <c r="AJ252" i="13" s="1"/>
  <c r="AK252" i="13" s="1"/>
  <c r="AL252" i="13" s="1"/>
  <c r="AM252" i="13" s="1"/>
  <c r="AN252" i="13" s="1"/>
  <c r="AO252" i="13" s="1"/>
  <c r="AP252" i="13" s="1"/>
  <c r="AQ252" i="13" s="1"/>
  <c r="AR252" i="13" s="1"/>
  <c r="AS252" i="13" s="1"/>
  <c r="AT252" i="13" s="1"/>
  <c r="AU252" i="13" s="1"/>
  <c r="AV252" i="13" s="1"/>
  <c r="AW252" i="13" s="1"/>
  <c r="AX252" i="13" s="1"/>
  <c r="AY252" i="13" s="1"/>
  <c r="AZ252" i="13" s="1"/>
  <c r="BA252" i="13" s="1"/>
  <c r="BB252" i="13" s="1"/>
  <c r="BC252" i="13" s="1"/>
  <c r="BD252" i="13" s="1"/>
  <c r="BE252" i="13" s="1"/>
  <c r="BF252" i="13" s="1"/>
  <c r="BG252" i="13" s="1"/>
  <c r="BH252" i="13" s="1"/>
  <c r="BI252" i="13" s="1"/>
  <c r="BJ252" i="13" s="1"/>
  <c r="BK252" i="13" s="1"/>
  <c r="BL252" i="13" s="1"/>
  <c r="BM252" i="13" s="1"/>
  <c r="BN252" i="13" s="1"/>
  <c r="BO252" i="13" s="1"/>
  <c r="BP252" i="13" s="1"/>
  <c r="BQ252" i="13" s="1"/>
  <c r="BR252" i="13" s="1"/>
  <c r="BS252" i="13" s="1"/>
  <c r="BT252" i="13" s="1"/>
  <c r="BU252" i="13" s="1"/>
  <c r="BV252" i="13" s="1"/>
  <c r="BW252" i="13" s="1"/>
  <c r="BX252" i="13" s="1"/>
  <c r="BY252" i="13" s="1"/>
  <c r="BZ252" i="13" s="1"/>
  <c r="CA252" i="13" s="1"/>
  <c r="CB252" i="13" s="1"/>
  <c r="CC252" i="13" s="1"/>
  <c r="CD252" i="13" s="1"/>
  <c r="CE252" i="13" s="1"/>
  <c r="CF252" i="13" s="1"/>
  <c r="CG252" i="13" s="1"/>
  <c r="CH252" i="13" s="1"/>
  <c r="CI252" i="13" s="1"/>
  <c r="CJ252" i="13" s="1"/>
  <c r="CK252" i="13" s="1"/>
  <c r="CL252" i="13" s="1"/>
  <c r="CM252" i="13" s="1"/>
  <c r="CN252" i="13" s="1"/>
  <c r="CO252" i="13" s="1"/>
  <c r="CP252" i="13" s="1"/>
  <c r="CQ252" i="13" s="1"/>
  <c r="CR252" i="13" s="1"/>
  <c r="CS252" i="13" s="1"/>
  <c r="CT252" i="13" s="1"/>
  <c r="CU252" i="13" s="1"/>
  <c r="CV252" i="13" s="1"/>
  <c r="CW252" i="13" s="1"/>
  <c r="CX252" i="13" s="1"/>
  <c r="CY252" i="13" s="1"/>
  <c r="CZ252" i="13" s="1"/>
  <c r="DA252" i="13" s="1"/>
  <c r="DB252" i="13" s="1"/>
  <c r="DC252" i="13" s="1"/>
  <c r="DD252" i="13" s="1"/>
  <c r="DE252" i="13" s="1"/>
  <c r="DF252" i="13" s="1"/>
  <c r="DG252" i="13" s="1"/>
  <c r="DH252" i="13" s="1"/>
  <c r="DI252" i="13" s="1"/>
  <c r="E252" i="13"/>
  <c r="G251" i="13"/>
  <c r="H251" i="13" s="1"/>
  <c r="I251" i="13" s="1"/>
  <c r="J251" i="13" s="1"/>
  <c r="K251" i="13" s="1"/>
  <c r="L251" i="13" s="1"/>
  <c r="M251" i="13" s="1"/>
  <c r="E251" i="13"/>
  <c r="E250" i="13"/>
  <c r="E249" i="13"/>
  <c r="G248" i="13"/>
  <c r="H248" i="13" s="1"/>
  <c r="I248" i="13" s="1"/>
  <c r="J248" i="13" s="1"/>
  <c r="P248" i="13" s="1"/>
  <c r="Q248" i="13" s="1"/>
  <c r="R248" i="13" s="1"/>
  <c r="S248" i="13" s="1"/>
  <c r="T248" i="13" s="1"/>
  <c r="U248" i="13" s="1"/>
  <c r="V248" i="13" s="1"/>
  <c r="W248" i="13" s="1"/>
  <c r="X248" i="13" s="1"/>
  <c r="Y248" i="13" s="1"/>
  <c r="Z248" i="13" s="1"/>
  <c r="AA248" i="13" s="1"/>
  <c r="AB248" i="13" s="1"/>
  <c r="AC248" i="13" s="1"/>
  <c r="AD248" i="13" s="1"/>
  <c r="AE248" i="13" s="1"/>
  <c r="AF248" i="13" s="1"/>
  <c r="AG248" i="13" s="1"/>
  <c r="AH248" i="13" s="1"/>
  <c r="AI248" i="13" s="1"/>
  <c r="AJ248" i="13" s="1"/>
  <c r="AK248" i="13" s="1"/>
  <c r="AL248" i="13" s="1"/>
  <c r="AM248" i="13" s="1"/>
  <c r="AN248" i="13" s="1"/>
  <c r="AO248" i="13" s="1"/>
  <c r="AP248" i="13" s="1"/>
  <c r="AQ248" i="13" s="1"/>
  <c r="AR248" i="13" s="1"/>
  <c r="AS248" i="13" s="1"/>
  <c r="AT248" i="13" s="1"/>
  <c r="AU248" i="13" s="1"/>
  <c r="AV248" i="13" s="1"/>
  <c r="AW248" i="13" s="1"/>
  <c r="AX248" i="13" s="1"/>
  <c r="AY248" i="13" s="1"/>
  <c r="AZ248" i="13" s="1"/>
  <c r="BA248" i="13" s="1"/>
  <c r="BB248" i="13" s="1"/>
  <c r="BC248" i="13" s="1"/>
  <c r="BD248" i="13" s="1"/>
  <c r="BE248" i="13" s="1"/>
  <c r="BF248" i="13" s="1"/>
  <c r="BG248" i="13" s="1"/>
  <c r="BH248" i="13" s="1"/>
  <c r="BI248" i="13" s="1"/>
  <c r="BJ248" i="13" s="1"/>
  <c r="BK248" i="13" s="1"/>
  <c r="BL248" i="13" s="1"/>
  <c r="BM248" i="13" s="1"/>
  <c r="BN248" i="13" s="1"/>
  <c r="BO248" i="13" s="1"/>
  <c r="BP248" i="13" s="1"/>
  <c r="BQ248" i="13" s="1"/>
  <c r="BR248" i="13" s="1"/>
  <c r="BS248" i="13" s="1"/>
  <c r="BT248" i="13" s="1"/>
  <c r="BU248" i="13" s="1"/>
  <c r="BV248" i="13" s="1"/>
  <c r="BW248" i="13" s="1"/>
  <c r="BX248" i="13" s="1"/>
  <c r="BY248" i="13" s="1"/>
  <c r="BZ248" i="13" s="1"/>
  <c r="CA248" i="13" s="1"/>
  <c r="CB248" i="13" s="1"/>
  <c r="CC248" i="13" s="1"/>
  <c r="CD248" i="13" s="1"/>
  <c r="CE248" i="13" s="1"/>
  <c r="CF248" i="13" s="1"/>
  <c r="CG248" i="13" s="1"/>
  <c r="CH248" i="13" s="1"/>
  <c r="CI248" i="13" s="1"/>
  <c r="CJ248" i="13" s="1"/>
  <c r="CK248" i="13" s="1"/>
  <c r="CL248" i="13" s="1"/>
  <c r="CM248" i="13" s="1"/>
  <c r="CN248" i="13" s="1"/>
  <c r="CO248" i="13" s="1"/>
  <c r="CP248" i="13" s="1"/>
  <c r="CQ248" i="13" s="1"/>
  <c r="CR248" i="13" s="1"/>
  <c r="CS248" i="13" s="1"/>
  <c r="CT248" i="13" s="1"/>
  <c r="CU248" i="13" s="1"/>
  <c r="CV248" i="13" s="1"/>
  <c r="CW248" i="13" s="1"/>
  <c r="CX248" i="13" s="1"/>
  <c r="CY248" i="13" s="1"/>
  <c r="CZ248" i="13" s="1"/>
  <c r="DA248" i="13" s="1"/>
  <c r="DB248" i="13" s="1"/>
  <c r="DC248" i="13" s="1"/>
  <c r="DD248" i="13" s="1"/>
  <c r="DE248" i="13" s="1"/>
  <c r="DF248" i="13" s="1"/>
  <c r="DG248" i="13" s="1"/>
  <c r="DH248" i="13" s="1"/>
  <c r="DI248" i="13" s="1"/>
  <c r="E248" i="13"/>
  <c r="E247" i="13"/>
  <c r="G246" i="13"/>
  <c r="E246" i="13"/>
  <c r="A246" i="13"/>
  <c r="E239" i="13"/>
  <c r="E238" i="13"/>
  <c r="E237" i="13"/>
  <c r="E236" i="13"/>
  <c r="E229" i="13"/>
  <c r="E227" i="13"/>
  <c r="E226" i="13"/>
  <c r="E225" i="13"/>
  <c r="E224" i="13"/>
  <c r="G221" i="13"/>
  <c r="H221" i="13" s="1"/>
  <c r="I221" i="13" s="1"/>
  <c r="J221" i="13" s="1"/>
  <c r="K221" i="13" s="1"/>
  <c r="L221" i="13" s="1"/>
  <c r="M221" i="13" s="1"/>
  <c r="N221" i="13" s="1"/>
  <c r="O221" i="13" s="1"/>
  <c r="P221" i="13" s="1"/>
  <c r="Q221" i="13" s="1"/>
  <c r="R221" i="13" s="1"/>
  <c r="S221" i="13" s="1"/>
  <c r="T221" i="13" s="1"/>
  <c r="U221" i="13" s="1"/>
  <c r="V221" i="13" s="1"/>
  <c r="W221" i="13" s="1"/>
  <c r="X221" i="13" s="1"/>
  <c r="Y221" i="13" s="1"/>
  <c r="Z221" i="13" s="1"/>
  <c r="AA221" i="13" s="1"/>
  <c r="AB221" i="13" s="1"/>
  <c r="AC221" i="13" s="1"/>
  <c r="AD221" i="13" s="1"/>
  <c r="AE221" i="13" s="1"/>
  <c r="AF221" i="13" s="1"/>
  <c r="AG221" i="13" s="1"/>
  <c r="AH221" i="13" s="1"/>
  <c r="AI221" i="13" s="1"/>
  <c r="AJ221" i="13" s="1"/>
  <c r="AK221" i="13" s="1"/>
  <c r="AL221" i="13" s="1"/>
  <c r="AM221" i="13" s="1"/>
  <c r="AN221" i="13" s="1"/>
  <c r="AO221" i="13" s="1"/>
  <c r="AP221" i="13" s="1"/>
  <c r="AQ221" i="13" s="1"/>
  <c r="AR221" i="13" s="1"/>
  <c r="AS221" i="13" s="1"/>
  <c r="AT221" i="13" s="1"/>
  <c r="AU221" i="13" s="1"/>
  <c r="AV221" i="13" s="1"/>
  <c r="AW221" i="13" s="1"/>
  <c r="AX221" i="13" s="1"/>
  <c r="AY221" i="13" s="1"/>
  <c r="AZ221" i="13" s="1"/>
  <c r="BA221" i="13" s="1"/>
  <c r="BB221" i="13" s="1"/>
  <c r="BC221" i="13" s="1"/>
  <c r="BD221" i="13" s="1"/>
  <c r="BE221" i="13" s="1"/>
  <c r="BF221" i="13" s="1"/>
  <c r="BG221" i="13" s="1"/>
  <c r="BH221" i="13" s="1"/>
  <c r="BI221" i="13" s="1"/>
  <c r="BJ221" i="13" s="1"/>
  <c r="BK221" i="13" s="1"/>
  <c r="BL221" i="13" s="1"/>
  <c r="BM221" i="13" s="1"/>
  <c r="BN221" i="13" s="1"/>
  <c r="BO221" i="13" s="1"/>
  <c r="BP221" i="13" s="1"/>
  <c r="BQ221" i="13" s="1"/>
  <c r="BR221" i="13" s="1"/>
  <c r="BS221" i="13" s="1"/>
  <c r="BT221" i="13" s="1"/>
  <c r="BU221" i="13" s="1"/>
  <c r="BV221" i="13" s="1"/>
  <c r="BW221" i="13" s="1"/>
  <c r="BX221" i="13" s="1"/>
  <c r="BY221" i="13" s="1"/>
  <c r="BZ221" i="13" s="1"/>
  <c r="CA221" i="13" s="1"/>
  <c r="CB221" i="13" s="1"/>
  <c r="CC221" i="13" s="1"/>
  <c r="CD221" i="13" s="1"/>
  <c r="CE221" i="13" s="1"/>
  <c r="CF221" i="13" s="1"/>
  <c r="CG221" i="13" s="1"/>
  <c r="CH221" i="13" s="1"/>
  <c r="CI221" i="13" s="1"/>
  <c r="CJ221" i="13" s="1"/>
  <c r="CK221" i="13" s="1"/>
  <c r="CL221" i="13" s="1"/>
  <c r="CM221" i="13" s="1"/>
  <c r="CN221" i="13" s="1"/>
  <c r="CO221" i="13" s="1"/>
  <c r="CP221" i="13" s="1"/>
  <c r="CQ221" i="13" s="1"/>
  <c r="CR221" i="13" s="1"/>
  <c r="CS221" i="13" s="1"/>
  <c r="CT221" i="13" s="1"/>
  <c r="CU221" i="13" s="1"/>
  <c r="CV221" i="13" s="1"/>
  <c r="CW221" i="13" s="1"/>
  <c r="CX221" i="13" s="1"/>
  <c r="CY221" i="13" s="1"/>
  <c r="CZ221" i="13" s="1"/>
  <c r="DA221" i="13" s="1"/>
  <c r="DB221" i="13" s="1"/>
  <c r="DC221" i="13" s="1"/>
  <c r="DD221" i="13" s="1"/>
  <c r="DE221" i="13" s="1"/>
  <c r="DF221" i="13" s="1"/>
  <c r="DG221" i="13" s="1"/>
  <c r="DH221" i="13" s="1"/>
  <c r="DI221" i="13" s="1"/>
  <c r="E221" i="13"/>
  <c r="E220" i="13"/>
  <c r="G219" i="13"/>
  <c r="H219" i="13" s="1"/>
  <c r="I219" i="13" s="1"/>
  <c r="J219" i="13" s="1"/>
  <c r="K219" i="13" s="1"/>
  <c r="L219" i="13" s="1"/>
  <c r="M219" i="13" s="1"/>
  <c r="N219" i="13" s="1"/>
  <c r="O219" i="13" s="1"/>
  <c r="P219" i="13" s="1"/>
  <c r="Q219" i="13" s="1"/>
  <c r="E219" i="13"/>
  <c r="G218" i="13"/>
  <c r="H218" i="13" s="1"/>
  <c r="E218" i="13"/>
  <c r="E209" i="13"/>
  <c r="E206" i="13"/>
  <c r="G205" i="13"/>
  <c r="H205" i="13" s="1"/>
  <c r="I205" i="13" s="1"/>
  <c r="J205" i="13" s="1"/>
  <c r="K205" i="13" s="1"/>
  <c r="L205" i="13" s="1"/>
  <c r="M205" i="13" s="1"/>
  <c r="N205" i="13" s="1"/>
  <c r="O205" i="13" s="1"/>
  <c r="P205" i="13" s="1"/>
  <c r="Q205" i="13" s="1"/>
  <c r="R205" i="13" s="1"/>
  <c r="S205" i="13" s="1"/>
  <c r="T205" i="13" s="1"/>
  <c r="U205" i="13" s="1"/>
  <c r="V205" i="13" s="1"/>
  <c r="W205" i="13" s="1"/>
  <c r="X205" i="13" s="1"/>
  <c r="Y205" i="13" s="1"/>
  <c r="Z205" i="13" s="1"/>
  <c r="AA205" i="13" s="1"/>
  <c r="AB205" i="13" s="1"/>
  <c r="AC205" i="13" s="1"/>
  <c r="AD205" i="13" s="1"/>
  <c r="AE205" i="13" s="1"/>
  <c r="AF205" i="13" s="1"/>
  <c r="AG205" i="13" s="1"/>
  <c r="AH205" i="13" s="1"/>
  <c r="AI205" i="13" s="1"/>
  <c r="AJ205" i="13" s="1"/>
  <c r="AK205" i="13" s="1"/>
  <c r="AL205" i="13" s="1"/>
  <c r="AM205" i="13" s="1"/>
  <c r="AN205" i="13" s="1"/>
  <c r="AO205" i="13" s="1"/>
  <c r="AP205" i="13" s="1"/>
  <c r="AQ205" i="13" s="1"/>
  <c r="AR205" i="13" s="1"/>
  <c r="AS205" i="13" s="1"/>
  <c r="AT205" i="13" s="1"/>
  <c r="AU205" i="13" s="1"/>
  <c r="AV205" i="13" s="1"/>
  <c r="AW205" i="13" s="1"/>
  <c r="AX205" i="13" s="1"/>
  <c r="AY205" i="13" s="1"/>
  <c r="AZ205" i="13" s="1"/>
  <c r="BA205" i="13" s="1"/>
  <c r="BB205" i="13" s="1"/>
  <c r="BC205" i="13" s="1"/>
  <c r="BD205" i="13" s="1"/>
  <c r="BE205" i="13" s="1"/>
  <c r="BF205" i="13" s="1"/>
  <c r="BG205" i="13" s="1"/>
  <c r="BH205" i="13" s="1"/>
  <c r="BI205" i="13" s="1"/>
  <c r="BJ205" i="13" s="1"/>
  <c r="BK205" i="13" s="1"/>
  <c r="BL205" i="13" s="1"/>
  <c r="BM205" i="13" s="1"/>
  <c r="BN205" i="13" s="1"/>
  <c r="BO205" i="13" s="1"/>
  <c r="BP205" i="13" s="1"/>
  <c r="BQ205" i="13" s="1"/>
  <c r="BR205" i="13" s="1"/>
  <c r="BS205" i="13" s="1"/>
  <c r="BT205" i="13" s="1"/>
  <c r="BU205" i="13" s="1"/>
  <c r="BV205" i="13" s="1"/>
  <c r="BW205" i="13" s="1"/>
  <c r="BX205" i="13" s="1"/>
  <c r="BY205" i="13" s="1"/>
  <c r="BZ205" i="13" s="1"/>
  <c r="CA205" i="13" s="1"/>
  <c r="CB205" i="13" s="1"/>
  <c r="CC205" i="13" s="1"/>
  <c r="CD205" i="13" s="1"/>
  <c r="CE205" i="13" s="1"/>
  <c r="CF205" i="13" s="1"/>
  <c r="CG205" i="13" s="1"/>
  <c r="CH205" i="13" s="1"/>
  <c r="CI205" i="13" s="1"/>
  <c r="CJ205" i="13" s="1"/>
  <c r="CK205" i="13" s="1"/>
  <c r="CL205" i="13" s="1"/>
  <c r="CM205" i="13" s="1"/>
  <c r="CN205" i="13" s="1"/>
  <c r="CO205" i="13" s="1"/>
  <c r="CP205" i="13" s="1"/>
  <c r="CQ205" i="13" s="1"/>
  <c r="CR205" i="13" s="1"/>
  <c r="CS205" i="13" s="1"/>
  <c r="CT205" i="13" s="1"/>
  <c r="CU205" i="13" s="1"/>
  <c r="CV205" i="13" s="1"/>
  <c r="CW205" i="13" s="1"/>
  <c r="CX205" i="13" s="1"/>
  <c r="CY205" i="13" s="1"/>
  <c r="CZ205" i="13" s="1"/>
  <c r="DA205" i="13" s="1"/>
  <c r="DB205" i="13" s="1"/>
  <c r="DC205" i="13" s="1"/>
  <c r="DD205" i="13" s="1"/>
  <c r="DE205" i="13" s="1"/>
  <c r="DF205" i="13" s="1"/>
  <c r="DG205" i="13" s="1"/>
  <c r="DH205" i="13" s="1"/>
  <c r="DI205" i="13" s="1"/>
  <c r="E205" i="13"/>
  <c r="G204" i="13"/>
  <c r="H204" i="13" s="1"/>
  <c r="I204" i="13" s="1"/>
  <c r="J204" i="13" s="1"/>
  <c r="K204" i="13" s="1"/>
  <c r="L204" i="13" s="1"/>
  <c r="M204" i="13" s="1"/>
  <c r="N204" i="13" s="1"/>
  <c r="O204" i="13" s="1"/>
  <c r="P204" i="13" s="1"/>
  <c r="Q204" i="13" s="1"/>
  <c r="R204" i="13" s="1"/>
  <c r="S204" i="13" s="1"/>
  <c r="T204" i="13" s="1"/>
  <c r="U204" i="13" s="1"/>
  <c r="V204" i="13" s="1"/>
  <c r="W204" i="13" s="1"/>
  <c r="X204" i="13" s="1"/>
  <c r="Y204" i="13" s="1"/>
  <c r="Z204" i="13" s="1"/>
  <c r="AA204" i="13" s="1"/>
  <c r="AB204" i="13" s="1"/>
  <c r="AC204" i="13" s="1"/>
  <c r="AD204" i="13" s="1"/>
  <c r="AE204" i="13" s="1"/>
  <c r="AF204" i="13" s="1"/>
  <c r="AG204" i="13" s="1"/>
  <c r="AH204" i="13" s="1"/>
  <c r="AI204" i="13" s="1"/>
  <c r="AJ204" i="13" s="1"/>
  <c r="AK204" i="13" s="1"/>
  <c r="AL204" i="13" s="1"/>
  <c r="AM204" i="13" s="1"/>
  <c r="AN204" i="13" s="1"/>
  <c r="AO204" i="13" s="1"/>
  <c r="AP204" i="13" s="1"/>
  <c r="AQ204" i="13" s="1"/>
  <c r="AR204" i="13" s="1"/>
  <c r="AS204" i="13" s="1"/>
  <c r="AT204" i="13" s="1"/>
  <c r="AU204" i="13" s="1"/>
  <c r="AV204" i="13" s="1"/>
  <c r="AW204" i="13" s="1"/>
  <c r="AX204" i="13" s="1"/>
  <c r="AY204" i="13" s="1"/>
  <c r="AZ204" i="13" s="1"/>
  <c r="BA204" i="13" s="1"/>
  <c r="BB204" i="13" s="1"/>
  <c r="BC204" i="13" s="1"/>
  <c r="BD204" i="13" s="1"/>
  <c r="BE204" i="13" s="1"/>
  <c r="BF204" i="13" s="1"/>
  <c r="BG204" i="13" s="1"/>
  <c r="BH204" i="13" s="1"/>
  <c r="BI204" i="13" s="1"/>
  <c r="BJ204" i="13" s="1"/>
  <c r="BK204" i="13" s="1"/>
  <c r="BL204" i="13" s="1"/>
  <c r="BM204" i="13" s="1"/>
  <c r="BN204" i="13" s="1"/>
  <c r="BO204" i="13" s="1"/>
  <c r="BP204" i="13" s="1"/>
  <c r="BQ204" i="13" s="1"/>
  <c r="BR204" i="13" s="1"/>
  <c r="BS204" i="13" s="1"/>
  <c r="BT204" i="13" s="1"/>
  <c r="BU204" i="13" s="1"/>
  <c r="BV204" i="13" s="1"/>
  <c r="BW204" i="13" s="1"/>
  <c r="BX204" i="13" s="1"/>
  <c r="BY204" i="13" s="1"/>
  <c r="BZ204" i="13" s="1"/>
  <c r="CA204" i="13" s="1"/>
  <c r="CB204" i="13" s="1"/>
  <c r="CC204" i="13" s="1"/>
  <c r="CD204" i="13" s="1"/>
  <c r="CE204" i="13" s="1"/>
  <c r="CF204" i="13" s="1"/>
  <c r="CG204" i="13" s="1"/>
  <c r="CH204" i="13" s="1"/>
  <c r="CI204" i="13" s="1"/>
  <c r="CJ204" i="13" s="1"/>
  <c r="CK204" i="13" s="1"/>
  <c r="CL204" i="13" s="1"/>
  <c r="CM204" i="13" s="1"/>
  <c r="CN204" i="13" s="1"/>
  <c r="CO204" i="13" s="1"/>
  <c r="CP204" i="13" s="1"/>
  <c r="CQ204" i="13" s="1"/>
  <c r="CR204" i="13" s="1"/>
  <c r="CS204" i="13" s="1"/>
  <c r="CT204" i="13" s="1"/>
  <c r="CU204" i="13" s="1"/>
  <c r="CV204" i="13" s="1"/>
  <c r="CW204" i="13" s="1"/>
  <c r="CX204" i="13" s="1"/>
  <c r="CY204" i="13" s="1"/>
  <c r="CZ204" i="13" s="1"/>
  <c r="DA204" i="13" s="1"/>
  <c r="DB204" i="13" s="1"/>
  <c r="DC204" i="13" s="1"/>
  <c r="DD204" i="13" s="1"/>
  <c r="DE204" i="13" s="1"/>
  <c r="DF204" i="13" s="1"/>
  <c r="DG204" i="13" s="1"/>
  <c r="DH204" i="13" s="1"/>
  <c r="DI204" i="13" s="1"/>
  <c r="E204" i="13"/>
  <c r="G203" i="13"/>
  <c r="H203" i="13" s="1"/>
  <c r="I203" i="13" s="1"/>
  <c r="E203" i="13"/>
  <c r="E199" i="13"/>
  <c r="E198" i="13"/>
  <c r="G197" i="13"/>
  <c r="H197" i="13" s="1"/>
  <c r="I197" i="13" s="1"/>
  <c r="J197" i="13" s="1"/>
  <c r="K197" i="13" s="1"/>
  <c r="L197" i="13" s="1"/>
  <c r="M197" i="13" s="1"/>
  <c r="N197" i="13" s="1"/>
  <c r="O197" i="13" s="1"/>
  <c r="P197" i="13" s="1"/>
  <c r="Q197" i="13" s="1"/>
  <c r="R197" i="13" s="1"/>
  <c r="S197" i="13" s="1"/>
  <c r="T197" i="13" s="1"/>
  <c r="U197" i="13" s="1"/>
  <c r="V197" i="13" s="1"/>
  <c r="W197" i="13" s="1"/>
  <c r="X197" i="13" s="1"/>
  <c r="Y197" i="13" s="1"/>
  <c r="Z197" i="13" s="1"/>
  <c r="AA197" i="13" s="1"/>
  <c r="AB197" i="13" s="1"/>
  <c r="AC197" i="13" s="1"/>
  <c r="AD197" i="13" s="1"/>
  <c r="AE197" i="13" s="1"/>
  <c r="AF197" i="13" s="1"/>
  <c r="AG197" i="13" s="1"/>
  <c r="AH197" i="13" s="1"/>
  <c r="AI197" i="13" s="1"/>
  <c r="AJ197" i="13" s="1"/>
  <c r="AK197" i="13" s="1"/>
  <c r="AL197" i="13" s="1"/>
  <c r="AM197" i="13" s="1"/>
  <c r="AN197" i="13" s="1"/>
  <c r="AO197" i="13" s="1"/>
  <c r="AP197" i="13" s="1"/>
  <c r="AQ197" i="13" s="1"/>
  <c r="AR197" i="13" s="1"/>
  <c r="AS197" i="13" s="1"/>
  <c r="AT197" i="13" s="1"/>
  <c r="AU197" i="13" s="1"/>
  <c r="AV197" i="13" s="1"/>
  <c r="AW197" i="13" s="1"/>
  <c r="AX197" i="13" s="1"/>
  <c r="AY197" i="13" s="1"/>
  <c r="AZ197" i="13" s="1"/>
  <c r="BA197" i="13" s="1"/>
  <c r="BB197" i="13" s="1"/>
  <c r="BC197" i="13" s="1"/>
  <c r="BD197" i="13" s="1"/>
  <c r="BE197" i="13" s="1"/>
  <c r="BF197" i="13" s="1"/>
  <c r="BG197" i="13" s="1"/>
  <c r="BH197" i="13" s="1"/>
  <c r="BI197" i="13" s="1"/>
  <c r="BJ197" i="13" s="1"/>
  <c r="BK197" i="13" s="1"/>
  <c r="BL197" i="13" s="1"/>
  <c r="BM197" i="13" s="1"/>
  <c r="BN197" i="13" s="1"/>
  <c r="BO197" i="13" s="1"/>
  <c r="BP197" i="13" s="1"/>
  <c r="BQ197" i="13" s="1"/>
  <c r="BR197" i="13" s="1"/>
  <c r="BS197" i="13" s="1"/>
  <c r="BT197" i="13" s="1"/>
  <c r="BU197" i="13" s="1"/>
  <c r="BV197" i="13" s="1"/>
  <c r="BW197" i="13" s="1"/>
  <c r="BX197" i="13" s="1"/>
  <c r="BY197" i="13" s="1"/>
  <c r="BZ197" i="13" s="1"/>
  <c r="CA197" i="13" s="1"/>
  <c r="CB197" i="13" s="1"/>
  <c r="CC197" i="13" s="1"/>
  <c r="CD197" i="13" s="1"/>
  <c r="CE197" i="13" s="1"/>
  <c r="CF197" i="13" s="1"/>
  <c r="CG197" i="13" s="1"/>
  <c r="CH197" i="13" s="1"/>
  <c r="CI197" i="13" s="1"/>
  <c r="CJ197" i="13" s="1"/>
  <c r="CK197" i="13" s="1"/>
  <c r="CL197" i="13" s="1"/>
  <c r="CM197" i="13" s="1"/>
  <c r="CN197" i="13" s="1"/>
  <c r="CO197" i="13" s="1"/>
  <c r="CP197" i="13" s="1"/>
  <c r="CQ197" i="13" s="1"/>
  <c r="CR197" i="13" s="1"/>
  <c r="CS197" i="13" s="1"/>
  <c r="CT197" i="13" s="1"/>
  <c r="CU197" i="13" s="1"/>
  <c r="CV197" i="13" s="1"/>
  <c r="CW197" i="13" s="1"/>
  <c r="CX197" i="13" s="1"/>
  <c r="CY197" i="13" s="1"/>
  <c r="CZ197" i="13" s="1"/>
  <c r="DA197" i="13" s="1"/>
  <c r="DB197" i="13" s="1"/>
  <c r="DC197" i="13" s="1"/>
  <c r="DD197" i="13" s="1"/>
  <c r="DE197" i="13" s="1"/>
  <c r="DF197" i="13" s="1"/>
  <c r="DG197" i="13" s="1"/>
  <c r="DH197" i="13" s="1"/>
  <c r="DI197" i="13" s="1"/>
  <c r="E197" i="13"/>
  <c r="G196" i="13"/>
  <c r="H196" i="13" s="1"/>
  <c r="I196" i="13" s="1"/>
  <c r="J196" i="13" s="1"/>
  <c r="K196" i="13" s="1"/>
  <c r="L196" i="13" s="1"/>
  <c r="M196" i="13" s="1"/>
  <c r="N196" i="13" s="1"/>
  <c r="O196" i="13" s="1"/>
  <c r="P196" i="13" s="1"/>
  <c r="Q196" i="13" s="1"/>
  <c r="R196" i="13" s="1"/>
  <c r="S196" i="13" s="1"/>
  <c r="T196" i="13" s="1"/>
  <c r="U196" i="13" s="1"/>
  <c r="V196" i="13" s="1"/>
  <c r="W196" i="13" s="1"/>
  <c r="X196" i="13" s="1"/>
  <c r="Y196" i="13" s="1"/>
  <c r="Z196" i="13" s="1"/>
  <c r="AA196" i="13" s="1"/>
  <c r="AB196" i="13" s="1"/>
  <c r="AC196" i="13" s="1"/>
  <c r="AD196" i="13" s="1"/>
  <c r="AE196" i="13" s="1"/>
  <c r="AF196" i="13" s="1"/>
  <c r="AG196" i="13" s="1"/>
  <c r="AH196" i="13" s="1"/>
  <c r="AI196" i="13" s="1"/>
  <c r="AJ196" i="13" s="1"/>
  <c r="AK196" i="13" s="1"/>
  <c r="AL196" i="13" s="1"/>
  <c r="AM196" i="13" s="1"/>
  <c r="AN196" i="13" s="1"/>
  <c r="AO196" i="13" s="1"/>
  <c r="AP196" i="13" s="1"/>
  <c r="AQ196" i="13" s="1"/>
  <c r="AR196" i="13" s="1"/>
  <c r="AS196" i="13" s="1"/>
  <c r="AT196" i="13" s="1"/>
  <c r="AU196" i="13" s="1"/>
  <c r="AV196" i="13" s="1"/>
  <c r="AW196" i="13" s="1"/>
  <c r="AX196" i="13" s="1"/>
  <c r="AY196" i="13" s="1"/>
  <c r="AZ196" i="13" s="1"/>
  <c r="BA196" i="13" s="1"/>
  <c r="BB196" i="13" s="1"/>
  <c r="BC196" i="13" s="1"/>
  <c r="BD196" i="13" s="1"/>
  <c r="BE196" i="13" s="1"/>
  <c r="BF196" i="13" s="1"/>
  <c r="BG196" i="13" s="1"/>
  <c r="BH196" i="13" s="1"/>
  <c r="BI196" i="13" s="1"/>
  <c r="BJ196" i="13" s="1"/>
  <c r="BK196" i="13" s="1"/>
  <c r="BL196" i="13" s="1"/>
  <c r="BM196" i="13" s="1"/>
  <c r="BN196" i="13" s="1"/>
  <c r="BO196" i="13" s="1"/>
  <c r="BP196" i="13" s="1"/>
  <c r="BQ196" i="13" s="1"/>
  <c r="BR196" i="13" s="1"/>
  <c r="BS196" i="13" s="1"/>
  <c r="BT196" i="13" s="1"/>
  <c r="BU196" i="13" s="1"/>
  <c r="BV196" i="13" s="1"/>
  <c r="BW196" i="13" s="1"/>
  <c r="BX196" i="13" s="1"/>
  <c r="BY196" i="13" s="1"/>
  <c r="BZ196" i="13" s="1"/>
  <c r="CA196" i="13" s="1"/>
  <c r="CB196" i="13" s="1"/>
  <c r="CC196" i="13" s="1"/>
  <c r="CD196" i="13" s="1"/>
  <c r="CE196" i="13" s="1"/>
  <c r="CF196" i="13" s="1"/>
  <c r="CG196" i="13" s="1"/>
  <c r="CH196" i="13" s="1"/>
  <c r="CI196" i="13" s="1"/>
  <c r="CJ196" i="13" s="1"/>
  <c r="CK196" i="13" s="1"/>
  <c r="CL196" i="13" s="1"/>
  <c r="CM196" i="13" s="1"/>
  <c r="CN196" i="13" s="1"/>
  <c r="CO196" i="13" s="1"/>
  <c r="CP196" i="13" s="1"/>
  <c r="CQ196" i="13" s="1"/>
  <c r="CR196" i="13" s="1"/>
  <c r="CS196" i="13" s="1"/>
  <c r="CT196" i="13" s="1"/>
  <c r="CU196" i="13" s="1"/>
  <c r="CV196" i="13" s="1"/>
  <c r="CW196" i="13" s="1"/>
  <c r="CX196" i="13" s="1"/>
  <c r="CY196" i="13" s="1"/>
  <c r="CZ196" i="13" s="1"/>
  <c r="DA196" i="13" s="1"/>
  <c r="DB196" i="13" s="1"/>
  <c r="DC196" i="13" s="1"/>
  <c r="DD196" i="13" s="1"/>
  <c r="DE196" i="13" s="1"/>
  <c r="DF196" i="13" s="1"/>
  <c r="DG196" i="13" s="1"/>
  <c r="DH196" i="13" s="1"/>
  <c r="DI196" i="13" s="1"/>
  <c r="E196" i="13"/>
  <c r="G195" i="13"/>
  <c r="H195" i="13" s="1"/>
  <c r="I195" i="13" s="1"/>
  <c r="J195" i="13" s="1"/>
  <c r="K195" i="13" s="1"/>
  <c r="L195" i="13" s="1"/>
  <c r="M195" i="13" s="1"/>
  <c r="N195" i="13" s="1"/>
  <c r="O195" i="13" s="1"/>
  <c r="P195" i="13" s="1"/>
  <c r="Q195" i="13" s="1"/>
  <c r="R195" i="13" s="1"/>
  <c r="S195" i="13" s="1"/>
  <c r="T195" i="13" s="1"/>
  <c r="U195" i="13" s="1"/>
  <c r="V195" i="13" s="1"/>
  <c r="W195" i="13" s="1"/>
  <c r="X195" i="13" s="1"/>
  <c r="Y195" i="13" s="1"/>
  <c r="Z195" i="13" s="1"/>
  <c r="AA195" i="13" s="1"/>
  <c r="AB195" i="13" s="1"/>
  <c r="AC195" i="13" s="1"/>
  <c r="AD195" i="13" s="1"/>
  <c r="AE195" i="13" s="1"/>
  <c r="AF195" i="13" s="1"/>
  <c r="AG195" i="13" s="1"/>
  <c r="AH195" i="13" s="1"/>
  <c r="AI195" i="13" s="1"/>
  <c r="AJ195" i="13" s="1"/>
  <c r="AK195" i="13" s="1"/>
  <c r="AL195" i="13" s="1"/>
  <c r="AM195" i="13" s="1"/>
  <c r="AN195" i="13" s="1"/>
  <c r="AO195" i="13" s="1"/>
  <c r="AP195" i="13" s="1"/>
  <c r="AQ195" i="13" s="1"/>
  <c r="AR195" i="13" s="1"/>
  <c r="AS195" i="13" s="1"/>
  <c r="AT195" i="13" s="1"/>
  <c r="AU195" i="13" s="1"/>
  <c r="AV195" i="13" s="1"/>
  <c r="AW195" i="13" s="1"/>
  <c r="AX195" i="13" s="1"/>
  <c r="AY195" i="13" s="1"/>
  <c r="AZ195" i="13" s="1"/>
  <c r="BA195" i="13" s="1"/>
  <c r="BB195" i="13" s="1"/>
  <c r="BC195" i="13" s="1"/>
  <c r="BD195" i="13" s="1"/>
  <c r="BE195" i="13" s="1"/>
  <c r="BF195" i="13" s="1"/>
  <c r="BG195" i="13" s="1"/>
  <c r="BH195" i="13" s="1"/>
  <c r="BI195" i="13" s="1"/>
  <c r="BJ195" i="13" s="1"/>
  <c r="BK195" i="13" s="1"/>
  <c r="BL195" i="13" s="1"/>
  <c r="BM195" i="13" s="1"/>
  <c r="BN195" i="13" s="1"/>
  <c r="BO195" i="13" s="1"/>
  <c r="BP195" i="13" s="1"/>
  <c r="BQ195" i="13" s="1"/>
  <c r="BR195" i="13" s="1"/>
  <c r="BS195" i="13" s="1"/>
  <c r="BT195" i="13" s="1"/>
  <c r="BU195" i="13" s="1"/>
  <c r="BV195" i="13" s="1"/>
  <c r="BW195" i="13" s="1"/>
  <c r="BX195" i="13" s="1"/>
  <c r="BY195" i="13" s="1"/>
  <c r="BZ195" i="13" s="1"/>
  <c r="CA195" i="13" s="1"/>
  <c r="CB195" i="13" s="1"/>
  <c r="CC195" i="13" s="1"/>
  <c r="CD195" i="13" s="1"/>
  <c r="CE195" i="13" s="1"/>
  <c r="CF195" i="13" s="1"/>
  <c r="CG195" i="13" s="1"/>
  <c r="CH195" i="13" s="1"/>
  <c r="CI195" i="13" s="1"/>
  <c r="CJ195" i="13" s="1"/>
  <c r="CK195" i="13" s="1"/>
  <c r="CL195" i="13" s="1"/>
  <c r="CM195" i="13" s="1"/>
  <c r="CN195" i="13" s="1"/>
  <c r="CO195" i="13" s="1"/>
  <c r="CP195" i="13" s="1"/>
  <c r="CQ195" i="13" s="1"/>
  <c r="CR195" i="13" s="1"/>
  <c r="CS195" i="13" s="1"/>
  <c r="CT195" i="13" s="1"/>
  <c r="CU195" i="13" s="1"/>
  <c r="CV195" i="13" s="1"/>
  <c r="CW195" i="13" s="1"/>
  <c r="CX195" i="13" s="1"/>
  <c r="CY195" i="13" s="1"/>
  <c r="CZ195" i="13" s="1"/>
  <c r="DA195" i="13" s="1"/>
  <c r="DB195" i="13" s="1"/>
  <c r="DC195" i="13" s="1"/>
  <c r="DD195" i="13" s="1"/>
  <c r="DE195" i="13" s="1"/>
  <c r="DF195" i="13" s="1"/>
  <c r="DG195" i="13" s="1"/>
  <c r="DH195" i="13" s="1"/>
  <c r="DI195" i="13" s="1"/>
  <c r="E195" i="13"/>
  <c r="G194" i="13"/>
  <c r="H194" i="13" s="1"/>
  <c r="I194" i="13" s="1"/>
  <c r="E194" i="13"/>
  <c r="E190" i="13"/>
  <c r="E189" i="13"/>
  <c r="BM188" i="13"/>
  <c r="BL188" i="13"/>
  <c r="BK188" i="13"/>
  <c r="BJ188" i="13"/>
  <c r="BI188" i="13"/>
  <c r="BH188" i="13"/>
  <c r="BG188" i="13"/>
  <c r="BF188" i="13"/>
  <c r="BE188" i="13"/>
  <c r="BD188" i="13"/>
  <c r="BC188" i="13"/>
  <c r="BB188" i="13"/>
  <c r="BA188" i="13"/>
  <c r="AZ188" i="13"/>
  <c r="AY188" i="13"/>
  <c r="AX188" i="13"/>
  <c r="AW188" i="13"/>
  <c r="AV188" i="13"/>
  <c r="AU188" i="13"/>
  <c r="AT188" i="13"/>
  <c r="AS188" i="13"/>
  <c r="AR188" i="13"/>
  <c r="AQ188" i="13"/>
  <c r="AP188" i="13"/>
  <c r="AO188" i="13"/>
  <c r="AN188" i="13"/>
  <c r="AM188" i="13"/>
  <c r="AL188" i="13"/>
  <c r="AK188" i="13"/>
  <c r="AJ188" i="13"/>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E188" i="13"/>
  <c r="G187" i="13"/>
  <c r="H187" i="13" s="1"/>
  <c r="I187" i="13" s="1"/>
  <c r="J187" i="13" s="1"/>
  <c r="K187" i="13" s="1"/>
  <c r="L187" i="13" s="1"/>
  <c r="M187" i="13" s="1"/>
  <c r="N187" i="13" s="1"/>
  <c r="O187" i="13" s="1"/>
  <c r="P187" i="13" s="1"/>
  <c r="Q187" i="13" s="1"/>
  <c r="R187" i="13" s="1"/>
  <c r="S187" i="13" s="1"/>
  <c r="T187" i="13" s="1"/>
  <c r="U187" i="13" s="1"/>
  <c r="V187" i="13" s="1"/>
  <c r="W187" i="13" s="1"/>
  <c r="X187" i="13" s="1"/>
  <c r="Y187" i="13" s="1"/>
  <c r="Z187" i="13" s="1"/>
  <c r="AA187" i="13" s="1"/>
  <c r="AB187" i="13" s="1"/>
  <c r="AC187" i="13" s="1"/>
  <c r="AD187" i="13" s="1"/>
  <c r="AE187" i="13" s="1"/>
  <c r="AF187" i="13" s="1"/>
  <c r="AG187" i="13" s="1"/>
  <c r="AH187" i="13" s="1"/>
  <c r="AI187" i="13" s="1"/>
  <c r="AJ187" i="13" s="1"/>
  <c r="AK187" i="13" s="1"/>
  <c r="AL187" i="13" s="1"/>
  <c r="AM187" i="13" s="1"/>
  <c r="AN187" i="13" s="1"/>
  <c r="AO187" i="13" s="1"/>
  <c r="AP187" i="13" s="1"/>
  <c r="AQ187" i="13" s="1"/>
  <c r="AR187" i="13" s="1"/>
  <c r="AS187" i="13" s="1"/>
  <c r="AT187" i="13" s="1"/>
  <c r="AU187" i="13" s="1"/>
  <c r="AV187" i="13" s="1"/>
  <c r="AW187" i="13" s="1"/>
  <c r="AX187" i="13" s="1"/>
  <c r="AY187" i="13" s="1"/>
  <c r="AZ187" i="13" s="1"/>
  <c r="BA187" i="13" s="1"/>
  <c r="BB187" i="13" s="1"/>
  <c r="BC187" i="13" s="1"/>
  <c r="BD187" i="13" s="1"/>
  <c r="BE187" i="13" s="1"/>
  <c r="BF187" i="13" s="1"/>
  <c r="BG187" i="13" s="1"/>
  <c r="BH187" i="13" s="1"/>
  <c r="BI187" i="13" s="1"/>
  <c r="BJ187" i="13" s="1"/>
  <c r="BK187" i="13" s="1"/>
  <c r="BL187" i="13" s="1"/>
  <c r="BM187" i="13" s="1"/>
  <c r="BN187" i="13" s="1"/>
  <c r="BO187" i="13" s="1"/>
  <c r="BP187" i="13" s="1"/>
  <c r="BQ187" i="13" s="1"/>
  <c r="BR187" i="13" s="1"/>
  <c r="BS187" i="13" s="1"/>
  <c r="BT187" i="13" s="1"/>
  <c r="BU187" i="13" s="1"/>
  <c r="BV187" i="13" s="1"/>
  <c r="BW187" i="13" s="1"/>
  <c r="BX187" i="13" s="1"/>
  <c r="BY187" i="13" s="1"/>
  <c r="BZ187" i="13" s="1"/>
  <c r="CA187" i="13" s="1"/>
  <c r="CB187" i="13" s="1"/>
  <c r="CC187" i="13" s="1"/>
  <c r="CD187" i="13" s="1"/>
  <c r="CE187" i="13" s="1"/>
  <c r="CF187" i="13" s="1"/>
  <c r="CG187" i="13" s="1"/>
  <c r="CH187" i="13" s="1"/>
  <c r="CI187" i="13" s="1"/>
  <c r="CJ187" i="13" s="1"/>
  <c r="CK187" i="13" s="1"/>
  <c r="CL187" i="13" s="1"/>
  <c r="CM187" i="13" s="1"/>
  <c r="CN187" i="13" s="1"/>
  <c r="CO187" i="13" s="1"/>
  <c r="CP187" i="13" s="1"/>
  <c r="CQ187" i="13" s="1"/>
  <c r="CR187" i="13" s="1"/>
  <c r="CS187" i="13" s="1"/>
  <c r="CT187" i="13" s="1"/>
  <c r="CU187" i="13" s="1"/>
  <c r="CV187" i="13" s="1"/>
  <c r="CW187" i="13" s="1"/>
  <c r="CX187" i="13" s="1"/>
  <c r="CY187" i="13" s="1"/>
  <c r="CZ187" i="13" s="1"/>
  <c r="DA187" i="13" s="1"/>
  <c r="DB187" i="13" s="1"/>
  <c r="DC187" i="13" s="1"/>
  <c r="DD187" i="13" s="1"/>
  <c r="DE187" i="13" s="1"/>
  <c r="DF187" i="13" s="1"/>
  <c r="DG187" i="13" s="1"/>
  <c r="DH187" i="13" s="1"/>
  <c r="DI187" i="13" s="1"/>
  <c r="E187" i="13"/>
  <c r="G186" i="13"/>
  <c r="H186" i="13" s="1"/>
  <c r="I186" i="13" s="1"/>
  <c r="J186" i="13" s="1"/>
  <c r="K186" i="13" s="1"/>
  <c r="L186" i="13" s="1"/>
  <c r="M186" i="13" s="1"/>
  <c r="N186" i="13" s="1"/>
  <c r="O186" i="13" s="1"/>
  <c r="P186" i="13" s="1"/>
  <c r="Q186" i="13" s="1"/>
  <c r="R186" i="13" s="1"/>
  <c r="S186" i="13" s="1"/>
  <c r="T186" i="13" s="1"/>
  <c r="U186" i="13" s="1"/>
  <c r="V186" i="13" s="1"/>
  <c r="W186" i="13" s="1"/>
  <c r="X186" i="13" s="1"/>
  <c r="Y186" i="13" s="1"/>
  <c r="Z186" i="13" s="1"/>
  <c r="AA186" i="13" s="1"/>
  <c r="AB186" i="13" s="1"/>
  <c r="AC186" i="13" s="1"/>
  <c r="AD186" i="13" s="1"/>
  <c r="AE186" i="13" s="1"/>
  <c r="AF186" i="13" s="1"/>
  <c r="AG186" i="13" s="1"/>
  <c r="AH186" i="13" s="1"/>
  <c r="AI186" i="13" s="1"/>
  <c r="AJ186" i="13" s="1"/>
  <c r="AK186" i="13" s="1"/>
  <c r="AL186" i="13" s="1"/>
  <c r="AM186" i="13" s="1"/>
  <c r="AN186" i="13" s="1"/>
  <c r="AO186" i="13" s="1"/>
  <c r="AP186" i="13" s="1"/>
  <c r="AQ186" i="13" s="1"/>
  <c r="AR186" i="13" s="1"/>
  <c r="AS186" i="13" s="1"/>
  <c r="AT186" i="13" s="1"/>
  <c r="AU186" i="13" s="1"/>
  <c r="AV186" i="13" s="1"/>
  <c r="AW186" i="13" s="1"/>
  <c r="AX186" i="13" s="1"/>
  <c r="AY186" i="13" s="1"/>
  <c r="AZ186" i="13" s="1"/>
  <c r="BA186" i="13" s="1"/>
  <c r="BB186" i="13" s="1"/>
  <c r="BC186" i="13" s="1"/>
  <c r="BD186" i="13" s="1"/>
  <c r="BE186" i="13" s="1"/>
  <c r="BF186" i="13" s="1"/>
  <c r="BG186" i="13" s="1"/>
  <c r="BH186" i="13" s="1"/>
  <c r="BI186" i="13" s="1"/>
  <c r="BJ186" i="13" s="1"/>
  <c r="BK186" i="13" s="1"/>
  <c r="BL186" i="13" s="1"/>
  <c r="BM186" i="13" s="1"/>
  <c r="BN186" i="13" s="1"/>
  <c r="E186" i="13"/>
  <c r="G185" i="13"/>
  <c r="H185" i="13" s="1"/>
  <c r="I185" i="13" s="1"/>
  <c r="E185" i="13"/>
  <c r="E181" i="13"/>
  <c r="G180" i="13"/>
  <c r="H180" i="13" s="1"/>
  <c r="I180" i="13" s="1"/>
  <c r="J180" i="13" s="1"/>
  <c r="K180" i="13" s="1"/>
  <c r="L180" i="13" s="1"/>
  <c r="M180" i="13" s="1"/>
  <c r="N180" i="13" s="1"/>
  <c r="O180" i="13" s="1"/>
  <c r="P180" i="13" s="1"/>
  <c r="Q180" i="13" s="1"/>
  <c r="R180" i="13" s="1"/>
  <c r="S180" i="13" s="1"/>
  <c r="T180" i="13" s="1"/>
  <c r="U180" i="13" s="1"/>
  <c r="V180" i="13" s="1"/>
  <c r="W180" i="13" s="1"/>
  <c r="X180" i="13" s="1"/>
  <c r="Y180" i="13" s="1"/>
  <c r="Z180" i="13" s="1"/>
  <c r="AA180" i="13" s="1"/>
  <c r="AB180" i="13" s="1"/>
  <c r="AC180" i="13" s="1"/>
  <c r="AD180" i="13" s="1"/>
  <c r="AE180" i="13" s="1"/>
  <c r="AF180" i="13" s="1"/>
  <c r="AG180" i="13" s="1"/>
  <c r="AH180" i="13" s="1"/>
  <c r="AI180" i="13" s="1"/>
  <c r="AJ180" i="13" s="1"/>
  <c r="AK180" i="13" s="1"/>
  <c r="AL180" i="13" s="1"/>
  <c r="AM180" i="13" s="1"/>
  <c r="AN180" i="13" s="1"/>
  <c r="AO180" i="13" s="1"/>
  <c r="AP180" i="13" s="1"/>
  <c r="AQ180" i="13" s="1"/>
  <c r="AR180" i="13" s="1"/>
  <c r="AS180" i="13" s="1"/>
  <c r="AT180" i="13" s="1"/>
  <c r="AU180" i="13" s="1"/>
  <c r="AV180" i="13" s="1"/>
  <c r="AW180" i="13" s="1"/>
  <c r="AX180" i="13" s="1"/>
  <c r="AY180" i="13" s="1"/>
  <c r="AZ180" i="13" s="1"/>
  <c r="BA180" i="13" s="1"/>
  <c r="BB180" i="13" s="1"/>
  <c r="BC180" i="13" s="1"/>
  <c r="BD180" i="13" s="1"/>
  <c r="BE180" i="13" s="1"/>
  <c r="BF180" i="13" s="1"/>
  <c r="BG180" i="13" s="1"/>
  <c r="BH180" i="13" s="1"/>
  <c r="BI180" i="13" s="1"/>
  <c r="BJ180" i="13" s="1"/>
  <c r="BK180" i="13" s="1"/>
  <c r="BL180" i="13" s="1"/>
  <c r="BM180" i="13" s="1"/>
  <c r="BN180" i="13" s="1"/>
  <c r="BO180" i="13" s="1"/>
  <c r="BP180" i="13" s="1"/>
  <c r="BQ180" i="13" s="1"/>
  <c r="BR180" i="13" s="1"/>
  <c r="BS180" i="13" s="1"/>
  <c r="BT180" i="13" s="1"/>
  <c r="BU180" i="13" s="1"/>
  <c r="BV180" i="13" s="1"/>
  <c r="BW180" i="13" s="1"/>
  <c r="BX180" i="13" s="1"/>
  <c r="BY180" i="13" s="1"/>
  <c r="BZ180" i="13" s="1"/>
  <c r="CA180" i="13" s="1"/>
  <c r="CB180" i="13" s="1"/>
  <c r="CC180" i="13" s="1"/>
  <c r="CD180" i="13" s="1"/>
  <c r="CE180" i="13" s="1"/>
  <c r="CF180" i="13" s="1"/>
  <c r="CG180" i="13" s="1"/>
  <c r="CH180" i="13" s="1"/>
  <c r="CI180" i="13" s="1"/>
  <c r="CJ180" i="13" s="1"/>
  <c r="CK180" i="13" s="1"/>
  <c r="CL180" i="13" s="1"/>
  <c r="CM180" i="13" s="1"/>
  <c r="CN180" i="13" s="1"/>
  <c r="CO180" i="13" s="1"/>
  <c r="CP180" i="13" s="1"/>
  <c r="CQ180" i="13" s="1"/>
  <c r="CR180" i="13" s="1"/>
  <c r="CS180" i="13" s="1"/>
  <c r="CT180" i="13" s="1"/>
  <c r="CU180" i="13" s="1"/>
  <c r="CV180" i="13" s="1"/>
  <c r="CW180" i="13" s="1"/>
  <c r="CX180" i="13" s="1"/>
  <c r="CY180" i="13" s="1"/>
  <c r="CZ180" i="13" s="1"/>
  <c r="DA180" i="13" s="1"/>
  <c r="DB180" i="13" s="1"/>
  <c r="DC180" i="13" s="1"/>
  <c r="DD180" i="13" s="1"/>
  <c r="DE180" i="13" s="1"/>
  <c r="DF180" i="13" s="1"/>
  <c r="DG180" i="13" s="1"/>
  <c r="DH180" i="13" s="1"/>
  <c r="DI180" i="13" s="1"/>
  <c r="E180" i="13"/>
  <c r="G179" i="13"/>
  <c r="H179" i="13" s="1"/>
  <c r="I179" i="13" s="1"/>
  <c r="J179" i="13" s="1"/>
  <c r="K179" i="13" s="1"/>
  <c r="L179" i="13" s="1"/>
  <c r="M179" i="13" s="1"/>
  <c r="N179" i="13" s="1"/>
  <c r="O179" i="13" s="1"/>
  <c r="P179" i="13" s="1"/>
  <c r="Q179" i="13" s="1"/>
  <c r="R179" i="13" s="1"/>
  <c r="S179" i="13" s="1"/>
  <c r="T179" i="13" s="1"/>
  <c r="U179" i="13" s="1"/>
  <c r="V179" i="13" s="1"/>
  <c r="W179" i="13" s="1"/>
  <c r="X179" i="13" s="1"/>
  <c r="Y179" i="13" s="1"/>
  <c r="Z179" i="13" s="1"/>
  <c r="AA179" i="13" s="1"/>
  <c r="AB179" i="13" s="1"/>
  <c r="AC179" i="13" s="1"/>
  <c r="AD179" i="13" s="1"/>
  <c r="AE179" i="13" s="1"/>
  <c r="AF179" i="13" s="1"/>
  <c r="AG179" i="13" s="1"/>
  <c r="AH179" i="13" s="1"/>
  <c r="AI179" i="13" s="1"/>
  <c r="AJ179" i="13" s="1"/>
  <c r="AK179" i="13" s="1"/>
  <c r="AL179" i="13" s="1"/>
  <c r="AM179" i="13" s="1"/>
  <c r="AN179" i="13" s="1"/>
  <c r="AO179" i="13" s="1"/>
  <c r="AP179" i="13" s="1"/>
  <c r="AQ179" i="13" s="1"/>
  <c r="AR179" i="13" s="1"/>
  <c r="AS179" i="13" s="1"/>
  <c r="AT179" i="13" s="1"/>
  <c r="AU179" i="13" s="1"/>
  <c r="AV179" i="13" s="1"/>
  <c r="AW179" i="13" s="1"/>
  <c r="AX179" i="13" s="1"/>
  <c r="AY179" i="13" s="1"/>
  <c r="AZ179" i="13" s="1"/>
  <c r="BA179" i="13" s="1"/>
  <c r="BB179" i="13" s="1"/>
  <c r="BC179" i="13" s="1"/>
  <c r="BD179" i="13" s="1"/>
  <c r="BE179" i="13" s="1"/>
  <c r="BF179" i="13" s="1"/>
  <c r="BG179" i="13" s="1"/>
  <c r="BH179" i="13" s="1"/>
  <c r="BI179" i="13" s="1"/>
  <c r="BJ179" i="13" s="1"/>
  <c r="BK179" i="13" s="1"/>
  <c r="BL179" i="13" s="1"/>
  <c r="BM179" i="13" s="1"/>
  <c r="BN179" i="13" s="1"/>
  <c r="BO179" i="13" s="1"/>
  <c r="BP179" i="13" s="1"/>
  <c r="BQ179" i="13" s="1"/>
  <c r="BR179" i="13" s="1"/>
  <c r="BS179" i="13" s="1"/>
  <c r="BT179" i="13" s="1"/>
  <c r="BU179" i="13" s="1"/>
  <c r="BV179" i="13" s="1"/>
  <c r="BW179" i="13" s="1"/>
  <c r="BX179" i="13" s="1"/>
  <c r="BY179" i="13" s="1"/>
  <c r="BZ179" i="13" s="1"/>
  <c r="CA179" i="13" s="1"/>
  <c r="CB179" i="13" s="1"/>
  <c r="CC179" i="13" s="1"/>
  <c r="CD179" i="13" s="1"/>
  <c r="CE179" i="13" s="1"/>
  <c r="CF179" i="13" s="1"/>
  <c r="CG179" i="13" s="1"/>
  <c r="CH179" i="13" s="1"/>
  <c r="CI179" i="13" s="1"/>
  <c r="CJ179" i="13" s="1"/>
  <c r="CK179" i="13" s="1"/>
  <c r="CL179" i="13" s="1"/>
  <c r="CM179" i="13" s="1"/>
  <c r="CN179" i="13" s="1"/>
  <c r="CO179" i="13" s="1"/>
  <c r="CP179" i="13" s="1"/>
  <c r="CQ179" i="13" s="1"/>
  <c r="CR179" i="13" s="1"/>
  <c r="CS179" i="13" s="1"/>
  <c r="CT179" i="13" s="1"/>
  <c r="CU179" i="13" s="1"/>
  <c r="CV179" i="13" s="1"/>
  <c r="CW179" i="13" s="1"/>
  <c r="CX179" i="13" s="1"/>
  <c r="CY179" i="13" s="1"/>
  <c r="CZ179" i="13" s="1"/>
  <c r="DA179" i="13" s="1"/>
  <c r="DB179" i="13" s="1"/>
  <c r="DC179" i="13" s="1"/>
  <c r="DD179" i="13" s="1"/>
  <c r="DE179" i="13" s="1"/>
  <c r="DF179" i="13" s="1"/>
  <c r="DG179" i="13" s="1"/>
  <c r="DH179" i="13" s="1"/>
  <c r="DI179" i="13" s="1"/>
  <c r="E179" i="13"/>
  <c r="G178" i="13"/>
  <c r="H178" i="13" s="1"/>
  <c r="I178" i="13" s="1"/>
  <c r="J178" i="13" s="1"/>
  <c r="K178" i="13" s="1"/>
  <c r="L178" i="13" s="1"/>
  <c r="M178" i="13" s="1"/>
  <c r="N178" i="13" s="1"/>
  <c r="O178" i="13" s="1"/>
  <c r="P178" i="13" s="1"/>
  <c r="Q178" i="13" s="1"/>
  <c r="R178" i="13" s="1"/>
  <c r="S178" i="13" s="1"/>
  <c r="T178" i="13" s="1"/>
  <c r="U178" i="13" s="1"/>
  <c r="V178" i="13" s="1"/>
  <c r="W178" i="13" s="1"/>
  <c r="X178" i="13" s="1"/>
  <c r="Y178" i="13" s="1"/>
  <c r="Z178" i="13" s="1"/>
  <c r="AA178" i="13" s="1"/>
  <c r="AB178" i="13" s="1"/>
  <c r="AC178" i="13" s="1"/>
  <c r="AD178" i="13" s="1"/>
  <c r="AE178" i="13" s="1"/>
  <c r="AF178" i="13" s="1"/>
  <c r="AG178" i="13" s="1"/>
  <c r="AH178" i="13" s="1"/>
  <c r="AI178" i="13" s="1"/>
  <c r="AJ178" i="13" s="1"/>
  <c r="AK178" i="13" s="1"/>
  <c r="AL178" i="13" s="1"/>
  <c r="AM178" i="13" s="1"/>
  <c r="AN178" i="13" s="1"/>
  <c r="AO178" i="13" s="1"/>
  <c r="AP178" i="13" s="1"/>
  <c r="AQ178" i="13" s="1"/>
  <c r="AR178" i="13" s="1"/>
  <c r="AS178" i="13" s="1"/>
  <c r="AT178" i="13" s="1"/>
  <c r="AU178" i="13" s="1"/>
  <c r="AV178" i="13" s="1"/>
  <c r="AW178" i="13" s="1"/>
  <c r="AX178" i="13" s="1"/>
  <c r="AY178" i="13" s="1"/>
  <c r="AZ178" i="13" s="1"/>
  <c r="BA178" i="13" s="1"/>
  <c r="BB178" i="13" s="1"/>
  <c r="BC178" i="13" s="1"/>
  <c r="BD178" i="13" s="1"/>
  <c r="BE178" i="13" s="1"/>
  <c r="BF178" i="13" s="1"/>
  <c r="BG178" i="13" s="1"/>
  <c r="BH178" i="13" s="1"/>
  <c r="BI178" i="13" s="1"/>
  <c r="BJ178" i="13" s="1"/>
  <c r="BK178" i="13" s="1"/>
  <c r="BL178" i="13" s="1"/>
  <c r="BM178" i="13" s="1"/>
  <c r="BN178" i="13" s="1"/>
  <c r="BO178" i="13" s="1"/>
  <c r="BP178" i="13" s="1"/>
  <c r="BQ178" i="13" s="1"/>
  <c r="BR178" i="13" s="1"/>
  <c r="BS178" i="13" s="1"/>
  <c r="BT178" i="13" s="1"/>
  <c r="BU178" i="13" s="1"/>
  <c r="BV178" i="13" s="1"/>
  <c r="BW178" i="13" s="1"/>
  <c r="BX178" i="13" s="1"/>
  <c r="BY178" i="13" s="1"/>
  <c r="BZ178" i="13" s="1"/>
  <c r="CA178" i="13" s="1"/>
  <c r="CB178" i="13" s="1"/>
  <c r="CC178" i="13" s="1"/>
  <c r="CD178" i="13" s="1"/>
  <c r="CE178" i="13" s="1"/>
  <c r="CF178" i="13" s="1"/>
  <c r="CG178" i="13" s="1"/>
  <c r="CH178" i="13" s="1"/>
  <c r="CI178" i="13" s="1"/>
  <c r="CJ178" i="13" s="1"/>
  <c r="CK178" i="13" s="1"/>
  <c r="CL178" i="13" s="1"/>
  <c r="CM178" i="13" s="1"/>
  <c r="CN178" i="13" s="1"/>
  <c r="CO178" i="13" s="1"/>
  <c r="CP178" i="13" s="1"/>
  <c r="CQ178" i="13" s="1"/>
  <c r="CR178" i="13" s="1"/>
  <c r="CS178" i="13" s="1"/>
  <c r="CT178" i="13" s="1"/>
  <c r="CU178" i="13" s="1"/>
  <c r="CV178" i="13" s="1"/>
  <c r="CW178" i="13" s="1"/>
  <c r="CX178" i="13" s="1"/>
  <c r="CY178" i="13" s="1"/>
  <c r="CZ178" i="13" s="1"/>
  <c r="DA178" i="13" s="1"/>
  <c r="DB178" i="13" s="1"/>
  <c r="DC178" i="13" s="1"/>
  <c r="DD178" i="13" s="1"/>
  <c r="DE178" i="13" s="1"/>
  <c r="DF178" i="13" s="1"/>
  <c r="DG178" i="13" s="1"/>
  <c r="DH178" i="13" s="1"/>
  <c r="DI178" i="13" s="1"/>
  <c r="E178" i="13"/>
  <c r="G177" i="13"/>
  <c r="H177" i="13" s="1"/>
  <c r="I177" i="13" s="1"/>
  <c r="J177" i="13" s="1"/>
  <c r="K177" i="13" s="1"/>
  <c r="L177" i="13" s="1"/>
  <c r="M177" i="13" s="1"/>
  <c r="N177" i="13" s="1"/>
  <c r="O177" i="13" s="1"/>
  <c r="P177" i="13" s="1"/>
  <c r="Q177" i="13" s="1"/>
  <c r="R177" i="13" s="1"/>
  <c r="S177" i="13" s="1"/>
  <c r="T177" i="13" s="1"/>
  <c r="U177" i="13" s="1"/>
  <c r="V177" i="13" s="1"/>
  <c r="W177" i="13" s="1"/>
  <c r="X177" i="13" s="1"/>
  <c r="Y177" i="13" s="1"/>
  <c r="Z177" i="13" s="1"/>
  <c r="AA177" i="13" s="1"/>
  <c r="AB177" i="13" s="1"/>
  <c r="AC177" i="13" s="1"/>
  <c r="AD177" i="13" s="1"/>
  <c r="AE177" i="13" s="1"/>
  <c r="AF177" i="13" s="1"/>
  <c r="AG177" i="13" s="1"/>
  <c r="AH177" i="13" s="1"/>
  <c r="AI177" i="13" s="1"/>
  <c r="AJ177" i="13" s="1"/>
  <c r="AK177" i="13" s="1"/>
  <c r="AL177" i="13" s="1"/>
  <c r="AM177" i="13" s="1"/>
  <c r="AN177" i="13" s="1"/>
  <c r="AO177" i="13" s="1"/>
  <c r="AP177" i="13" s="1"/>
  <c r="AQ177" i="13" s="1"/>
  <c r="AR177" i="13" s="1"/>
  <c r="AS177" i="13" s="1"/>
  <c r="AT177" i="13" s="1"/>
  <c r="AU177" i="13" s="1"/>
  <c r="AV177" i="13" s="1"/>
  <c r="AW177" i="13" s="1"/>
  <c r="AX177" i="13" s="1"/>
  <c r="AY177" i="13" s="1"/>
  <c r="AZ177" i="13" s="1"/>
  <c r="BA177" i="13" s="1"/>
  <c r="BB177" i="13" s="1"/>
  <c r="BC177" i="13" s="1"/>
  <c r="BD177" i="13" s="1"/>
  <c r="BE177" i="13" s="1"/>
  <c r="BF177" i="13" s="1"/>
  <c r="BG177" i="13" s="1"/>
  <c r="BH177" i="13" s="1"/>
  <c r="BI177" i="13" s="1"/>
  <c r="BJ177" i="13" s="1"/>
  <c r="BK177" i="13" s="1"/>
  <c r="BL177" i="13" s="1"/>
  <c r="BM177" i="13" s="1"/>
  <c r="BN177" i="13" s="1"/>
  <c r="BO177" i="13" s="1"/>
  <c r="BP177" i="13" s="1"/>
  <c r="BQ177" i="13" s="1"/>
  <c r="BR177" i="13" s="1"/>
  <c r="BS177" i="13" s="1"/>
  <c r="BT177" i="13" s="1"/>
  <c r="BU177" i="13" s="1"/>
  <c r="BV177" i="13" s="1"/>
  <c r="BW177" i="13" s="1"/>
  <c r="BX177" i="13" s="1"/>
  <c r="BY177" i="13" s="1"/>
  <c r="BZ177" i="13" s="1"/>
  <c r="CA177" i="13" s="1"/>
  <c r="CB177" i="13" s="1"/>
  <c r="CC177" i="13" s="1"/>
  <c r="CD177" i="13" s="1"/>
  <c r="CE177" i="13" s="1"/>
  <c r="CF177" i="13" s="1"/>
  <c r="CG177" i="13" s="1"/>
  <c r="CH177" i="13" s="1"/>
  <c r="CI177" i="13" s="1"/>
  <c r="CJ177" i="13" s="1"/>
  <c r="CK177" i="13" s="1"/>
  <c r="CL177" i="13" s="1"/>
  <c r="CM177" i="13" s="1"/>
  <c r="CN177" i="13" s="1"/>
  <c r="CO177" i="13" s="1"/>
  <c r="CP177" i="13" s="1"/>
  <c r="CQ177" i="13" s="1"/>
  <c r="CR177" i="13" s="1"/>
  <c r="CS177" i="13" s="1"/>
  <c r="CT177" i="13" s="1"/>
  <c r="CU177" i="13" s="1"/>
  <c r="CV177" i="13" s="1"/>
  <c r="CW177" i="13" s="1"/>
  <c r="CX177" i="13" s="1"/>
  <c r="CY177" i="13" s="1"/>
  <c r="CZ177" i="13" s="1"/>
  <c r="DA177" i="13" s="1"/>
  <c r="DB177" i="13" s="1"/>
  <c r="DC177" i="13" s="1"/>
  <c r="DD177" i="13" s="1"/>
  <c r="DE177" i="13" s="1"/>
  <c r="DF177" i="13" s="1"/>
  <c r="DG177" i="13" s="1"/>
  <c r="DH177" i="13" s="1"/>
  <c r="DI177" i="13" s="1"/>
  <c r="E177" i="13"/>
  <c r="G176" i="13"/>
  <c r="H176" i="13" s="1"/>
  <c r="I176" i="13" s="1"/>
  <c r="J176" i="13" s="1"/>
  <c r="K176" i="13" s="1"/>
  <c r="L176" i="13" s="1"/>
  <c r="M176" i="13" s="1"/>
  <c r="N176" i="13" s="1"/>
  <c r="O176" i="13" s="1"/>
  <c r="P176" i="13" s="1"/>
  <c r="Q176" i="13" s="1"/>
  <c r="R176" i="13" s="1"/>
  <c r="S176" i="13" s="1"/>
  <c r="T176" i="13" s="1"/>
  <c r="U176" i="13" s="1"/>
  <c r="V176" i="13" s="1"/>
  <c r="W176" i="13" s="1"/>
  <c r="X176" i="13" s="1"/>
  <c r="Y176" i="13" s="1"/>
  <c r="Z176" i="13" s="1"/>
  <c r="AA176" i="13" s="1"/>
  <c r="AB176" i="13" s="1"/>
  <c r="AC176" i="13" s="1"/>
  <c r="AD176" i="13" s="1"/>
  <c r="AE176" i="13" s="1"/>
  <c r="AF176" i="13" s="1"/>
  <c r="AG176" i="13" s="1"/>
  <c r="AH176" i="13" s="1"/>
  <c r="AI176" i="13" s="1"/>
  <c r="AJ176" i="13" s="1"/>
  <c r="AK176" i="13" s="1"/>
  <c r="AL176" i="13" s="1"/>
  <c r="AM176" i="13" s="1"/>
  <c r="AN176" i="13" s="1"/>
  <c r="AO176" i="13" s="1"/>
  <c r="AP176" i="13" s="1"/>
  <c r="AQ176" i="13" s="1"/>
  <c r="AR176" i="13" s="1"/>
  <c r="AS176" i="13" s="1"/>
  <c r="AT176" i="13" s="1"/>
  <c r="AU176" i="13" s="1"/>
  <c r="AV176" i="13" s="1"/>
  <c r="AW176" i="13" s="1"/>
  <c r="AX176" i="13" s="1"/>
  <c r="AY176" i="13" s="1"/>
  <c r="AZ176" i="13" s="1"/>
  <c r="BA176" i="13" s="1"/>
  <c r="BB176" i="13" s="1"/>
  <c r="BC176" i="13" s="1"/>
  <c r="BD176" i="13" s="1"/>
  <c r="BE176" i="13" s="1"/>
  <c r="BF176" i="13" s="1"/>
  <c r="BG176" i="13" s="1"/>
  <c r="BH176" i="13" s="1"/>
  <c r="BI176" i="13" s="1"/>
  <c r="BJ176" i="13" s="1"/>
  <c r="BK176" i="13" s="1"/>
  <c r="BL176" i="13" s="1"/>
  <c r="BM176" i="13" s="1"/>
  <c r="BN176" i="13" s="1"/>
  <c r="BO176" i="13" s="1"/>
  <c r="BP176" i="13" s="1"/>
  <c r="BQ176" i="13" s="1"/>
  <c r="BR176" i="13" s="1"/>
  <c r="BS176" i="13" s="1"/>
  <c r="BT176" i="13" s="1"/>
  <c r="BU176" i="13" s="1"/>
  <c r="BV176" i="13" s="1"/>
  <c r="BW176" i="13" s="1"/>
  <c r="BX176" i="13" s="1"/>
  <c r="BY176" i="13" s="1"/>
  <c r="BZ176" i="13" s="1"/>
  <c r="CA176" i="13" s="1"/>
  <c r="CB176" i="13" s="1"/>
  <c r="CC176" i="13" s="1"/>
  <c r="CD176" i="13" s="1"/>
  <c r="CE176" i="13" s="1"/>
  <c r="CF176" i="13" s="1"/>
  <c r="CG176" i="13" s="1"/>
  <c r="CH176" i="13" s="1"/>
  <c r="CI176" i="13" s="1"/>
  <c r="CJ176" i="13" s="1"/>
  <c r="CK176" i="13" s="1"/>
  <c r="CL176" i="13" s="1"/>
  <c r="CM176" i="13" s="1"/>
  <c r="CN176" i="13" s="1"/>
  <c r="CO176" i="13" s="1"/>
  <c r="CP176" i="13" s="1"/>
  <c r="CQ176" i="13" s="1"/>
  <c r="CR176" i="13" s="1"/>
  <c r="CS176" i="13" s="1"/>
  <c r="CT176" i="13" s="1"/>
  <c r="CU176" i="13" s="1"/>
  <c r="CV176" i="13" s="1"/>
  <c r="CW176" i="13" s="1"/>
  <c r="CX176" i="13" s="1"/>
  <c r="CY176" i="13" s="1"/>
  <c r="CZ176" i="13" s="1"/>
  <c r="DA176" i="13" s="1"/>
  <c r="DB176" i="13" s="1"/>
  <c r="DC176" i="13" s="1"/>
  <c r="DD176" i="13" s="1"/>
  <c r="DE176" i="13" s="1"/>
  <c r="DF176" i="13" s="1"/>
  <c r="DG176" i="13" s="1"/>
  <c r="DH176" i="13" s="1"/>
  <c r="DI176" i="13" s="1"/>
  <c r="E176" i="13"/>
  <c r="G175" i="13"/>
  <c r="H175" i="13" s="1"/>
  <c r="I175" i="13" s="1"/>
  <c r="J175" i="13" s="1"/>
  <c r="K175" i="13" s="1"/>
  <c r="L175" i="13" s="1"/>
  <c r="M175" i="13" s="1"/>
  <c r="N175" i="13" s="1"/>
  <c r="O175" i="13" s="1"/>
  <c r="P175" i="13" s="1"/>
  <c r="Q175" i="13" s="1"/>
  <c r="R175" i="13" s="1"/>
  <c r="S175" i="13" s="1"/>
  <c r="T175" i="13" s="1"/>
  <c r="U175" i="13" s="1"/>
  <c r="V175" i="13" s="1"/>
  <c r="W175" i="13" s="1"/>
  <c r="X175" i="13" s="1"/>
  <c r="Y175" i="13" s="1"/>
  <c r="Z175" i="13" s="1"/>
  <c r="AA175" i="13" s="1"/>
  <c r="AB175" i="13" s="1"/>
  <c r="AC175" i="13" s="1"/>
  <c r="AD175" i="13" s="1"/>
  <c r="AE175" i="13" s="1"/>
  <c r="AF175" i="13" s="1"/>
  <c r="AG175" i="13" s="1"/>
  <c r="AH175" i="13" s="1"/>
  <c r="AI175" i="13" s="1"/>
  <c r="AJ175" i="13" s="1"/>
  <c r="AK175" i="13" s="1"/>
  <c r="AL175" i="13" s="1"/>
  <c r="AM175" i="13" s="1"/>
  <c r="AN175" i="13" s="1"/>
  <c r="AO175" i="13" s="1"/>
  <c r="AP175" i="13" s="1"/>
  <c r="AQ175" i="13" s="1"/>
  <c r="AR175" i="13" s="1"/>
  <c r="AS175" i="13" s="1"/>
  <c r="AT175" i="13" s="1"/>
  <c r="AU175" i="13" s="1"/>
  <c r="AV175" i="13" s="1"/>
  <c r="AW175" i="13" s="1"/>
  <c r="AX175" i="13" s="1"/>
  <c r="AY175" i="13" s="1"/>
  <c r="AZ175" i="13" s="1"/>
  <c r="BA175" i="13" s="1"/>
  <c r="BB175" i="13" s="1"/>
  <c r="BC175" i="13" s="1"/>
  <c r="BD175" i="13" s="1"/>
  <c r="BE175" i="13" s="1"/>
  <c r="BF175" i="13" s="1"/>
  <c r="BG175" i="13" s="1"/>
  <c r="BH175" i="13" s="1"/>
  <c r="BI175" i="13" s="1"/>
  <c r="BJ175" i="13" s="1"/>
  <c r="BK175" i="13" s="1"/>
  <c r="BL175" i="13" s="1"/>
  <c r="BM175" i="13" s="1"/>
  <c r="BN175" i="13" s="1"/>
  <c r="BO175" i="13" s="1"/>
  <c r="BP175" i="13" s="1"/>
  <c r="BQ175" i="13" s="1"/>
  <c r="BR175" i="13" s="1"/>
  <c r="BS175" i="13" s="1"/>
  <c r="BT175" i="13" s="1"/>
  <c r="BU175" i="13" s="1"/>
  <c r="BV175" i="13" s="1"/>
  <c r="BW175" i="13" s="1"/>
  <c r="BX175" i="13" s="1"/>
  <c r="BY175" i="13" s="1"/>
  <c r="BZ175" i="13" s="1"/>
  <c r="CA175" i="13" s="1"/>
  <c r="CB175" i="13" s="1"/>
  <c r="CC175" i="13" s="1"/>
  <c r="CD175" i="13" s="1"/>
  <c r="CE175" i="13" s="1"/>
  <c r="CF175" i="13" s="1"/>
  <c r="CG175" i="13" s="1"/>
  <c r="CH175" i="13" s="1"/>
  <c r="CI175" i="13" s="1"/>
  <c r="CJ175" i="13" s="1"/>
  <c r="CK175" i="13" s="1"/>
  <c r="CL175" i="13" s="1"/>
  <c r="CM175" i="13" s="1"/>
  <c r="CN175" i="13" s="1"/>
  <c r="CO175" i="13" s="1"/>
  <c r="CP175" i="13" s="1"/>
  <c r="CQ175" i="13" s="1"/>
  <c r="CR175" i="13" s="1"/>
  <c r="CS175" i="13" s="1"/>
  <c r="CT175" i="13" s="1"/>
  <c r="CU175" i="13" s="1"/>
  <c r="CV175" i="13" s="1"/>
  <c r="CW175" i="13" s="1"/>
  <c r="CX175" i="13" s="1"/>
  <c r="CY175" i="13" s="1"/>
  <c r="CZ175" i="13" s="1"/>
  <c r="DA175" i="13" s="1"/>
  <c r="DB175" i="13" s="1"/>
  <c r="DC175" i="13" s="1"/>
  <c r="DD175" i="13" s="1"/>
  <c r="DE175" i="13" s="1"/>
  <c r="DF175" i="13" s="1"/>
  <c r="DG175" i="13" s="1"/>
  <c r="DH175" i="13" s="1"/>
  <c r="DI175" i="13" s="1"/>
  <c r="E175" i="13"/>
  <c r="G174" i="13"/>
  <c r="H174" i="13" s="1"/>
  <c r="I174" i="13" s="1"/>
  <c r="J174" i="13" s="1"/>
  <c r="K174" i="13" s="1"/>
  <c r="L174" i="13" s="1"/>
  <c r="M174" i="13" s="1"/>
  <c r="N174" i="13" s="1"/>
  <c r="O174" i="13" s="1"/>
  <c r="P174" i="13" s="1"/>
  <c r="Q174" i="13" s="1"/>
  <c r="R174" i="13" s="1"/>
  <c r="S174" i="13" s="1"/>
  <c r="T174" i="13" s="1"/>
  <c r="U174" i="13" s="1"/>
  <c r="V174" i="13" s="1"/>
  <c r="W174" i="13" s="1"/>
  <c r="X174" i="13" s="1"/>
  <c r="Y174" i="13" s="1"/>
  <c r="Z174" i="13" s="1"/>
  <c r="AA174" i="13" s="1"/>
  <c r="AB174" i="13" s="1"/>
  <c r="AC174" i="13" s="1"/>
  <c r="AD174" i="13" s="1"/>
  <c r="AE174" i="13" s="1"/>
  <c r="AF174" i="13" s="1"/>
  <c r="AG174" i="13" s="1"/>
  <c r="AH174" i="13" s="1"/>
  <c r="AI174" i="13" s="1"/>
  <c r="AJ174" i="13" s="1"/>
  <c r="AK174" i="13" s="1"/>
  <c r="AL174" i="13" s="1"/>
  <c r="AM174" i="13" s="1"/>
  <c r="AN174" i="13" s="1"/>
  <c r="AO174" i="13" s="1"/>
  <c r="AP174" i="13" s="1"/>
  <c r="AQ174" i="13" s="1"/>
  <c r="AR174" i="13" s="1"/>
  <c r="AS174" i="13" s="1"/>
  <c r="AT174" i="13" s="1"/>
  <c r="AU174" i="13" s="1"/>
  <c r="AV174" i="13" s="1"/>
  <c r="AW174" i="13" s="1"/>
  <c r="AX174" i="13" s="1"/>
  <c r="AY174" i="13" s="1"/>
  <c r="AZ174" i="13" s="1"/>
  <c r="BA174" i="13" s="1"/>
  <c r="BB174" i="13" s="1"/>
  <c r="BC174" i="13" s="1"/>
  <c r="BD174" i="13" s="1"/>
  <c r="BE174" i="13" s="1"/>
  <c r="BF174" i="13" s="1"/>
  <c r="BG174" i="13" s="1"/>
  <c r="BH174" i="13" s="1"/>
  <c r="BI174" i="13" s="1"/>
  <c r="BJ174" i="13" s="1"/>
  <c r="BK174" i="13" s="1"/>
  <c r="BL174" i="13" s="1"/>
  <c r="BM174" i="13" s="1"/>
  <c r="BN174" i="13" s="1"/>
  <c r="BO174" i="13" s="1"/>
  <c r="BP174" i="13" s="1"/>
  <c r="BQ174" i="13" s="1"/>
  <c r="BR174" i="13" s="1"/>
  <c r="BS174" i="13" s="1"/>
  <c r="BT174" i="13" s="1"/>
  <c r="BU174" i="13" s="1"/>
  <c r="BV174" i="13" s="1"/>
  <c r="BW174" i="13" s="1"/>
  <c r="BX174" i="13" s="1"/>
  <c r="BY174" i="13" s="1"/>
  <c r="BZ174" i="13" s="1"/>
  <c r="CA174" i="13" s="1"/>
  <c r="CB174" i="13" s="1"/>
  <c r="CC174" i="13" s="1"/>
  <c r="CD174" i="13" s="1"/>
  <c r="CE174" i="13" s="1"/>
  <c r="CF174" i="13" s="1"/>
  <c r="CG174" i="13" s="1"/>
  <c r="CH174" i="13" s="1"/>
  <c r="CI174" i="13" s="1"/>
  <c r="CJ174" i="13" s="1"/>
  <c r="CK174" i="13" s="1"/>
  <c r="CL174" i="13" s="1"/>
  <c r="CM174" i="13" s="1"/>
  <c r="CN174" i="13" s="1"/>
  <c r="CO174" i="13" s="1"/>
  <c r="CP174" i="13" s="1"/>
  <c r="CQ174" i="13" s="1"/>
  <c r="CR174" i="13" s="1"/>
  <c r="CS174" i="13" s="1"/>
  <c r="CT174" i="13" s="1"/>
  <c r="CU174" i="13" s="1"/>
  <c r="CV174" i="13" s="1"/>
  <c r="CW174" i="13" s="1"/>
  <c r="CX174" i="13" s="1"/>
  <c r="CY174" i="13" s="1"/>
  <c r="CZ174" i="13" s="1"/>
  <c r="DA174" i="13" s="1"/>
  <c r="DB174" i="13" s="1"/>
  <c r="DC174" i="13" s="1"/>
  <c r="DD174" i="13" s="1"/>
  <c r="DE174" i="13" s="1"/>
  <c r="DF174" i="13" s="1"/>
  <c r="DG174" i="13" s="1"/>
  <c r="DH174" i="13" s="1"/>
  <c r="DI174" i="13" s="1"/>
  <c r="E174" i="13"/>
  <c r="G173" i="13"/>
  <c r="H173" i="13" s="1"/>
  <c r="I173" i="13" s="1"/>
  <c r="J173" i="13" s="1"/>
  <c r="K173" i="13" s="1"/>
  <c r="L173" i="13" s="1"/>
  <c r="M173" i="13" s="1"/>
  <c r="N173" i="13" s="1"/>
  <c r="O173" i="13" s="1"/>
  <c r="P173" i="13" s="1"/>
  <c r="Q173" i="13" s="1"/>
  <c r="R173" i="13" s="1"/>
  <c r="S173" i="13" s="1"/>
  <c r="T173" i="13" s="1"/>
  <c r="U173" i="13" s="1"/>
  <c r="V173" i="13" s="1"/>
  <c r="W173" i="13" s="1"/>
  <c r="X173" i="13" s="1"/>
  <c r="Y173" i="13" s="1"/>
  <c r="Z173" i="13" s="1"/>
  <c r="AA173" i="13" s="1"/>
  <c r="AB173" i="13" s="1"/>
  <c r="AC173" i="13" s="1"/>
  <c r="AD173" i="13" s="1"/>
  <c r="AE173" i="13" s="1"/>
  <c r="AF173" i="13" s="1"/>
  <c r="AG173" i="13" s="1"/>
  <c r="AH173" i="13" s="1"/>
  <c r="AI173" i="13" s="1"/>
  <c r="AJ173" i="13" s="1"/>
  <c r="AK173" i="13" s="1"/>
  <c r="AL173" i="13" s="1"/>
  <c r="AM173" i="13" s="1"/>
  <c r="AN173" i="13" s="1"/>
  <c r="AO173" i="13" s="1"/>
  <c r="AP173" i="13" s="1"/>
  <c r="AQ173" i="13" s="1"/>
  <c r="AR173" i="13" s="1"/>
  <c r="AS173" i="13" s="1"/>
  <c r="AT173" i="13" s="1"/>
  <c r="AU173" i="13" s="1"/>
  <c r="AV173" i="13" s="1"/>
  <c r="AW173" i="13" s="1"/>
  <c r="AX173" i="13" s="1"/>
  <c r="AY173" i="13" s="1"/>
  <c r="AZ173" i="13" s="1"/>
  <c r="BA173" i="13" s="1"/>
  <c r="BB173" i="13" s="1"/>
  <c r="BC173" i="13" s="1"/>
  <c r="BD173" i="13" s="1"/>
  <c r="BE173" i="13" s="1"/>
  <c r="BF173" i="13" s="1"/>
  <c r="BG173" i="13" s="1"/>
  <c r="BH173" i="13" s="1"/>
  <c r="BI173" i="13" s="1"/>
  <c r="BJ173" i="13" s="1"/>
  <c r="BK173" i="13" s="1"/>
  <c r="BL173" i="13" s="1"/>
  <c r="BM173" i="13" s="1"/>
  <c r="BN173" i="13" s="1"/>
  <c r="BO173" i="13" s="1"/>
  <c r="BP173" i="13" s="1"/>
  <c r="BQ173" i="13" s="1"/>
  <c r="BR173" i="13" s="1"/>
  <c r="BS173" i="13" s="1"/>
  <c r="BT173" i="13" s="1"/>
  <c r="BU173" i="13" s="1"/>
  <c r="BV173" i="13" s="1"/>
  <c r="BW173" i="13" s="1"/>
  <c r="BX173" i="13" s="1"/>
  <c r="BY173" i="13" s="1"/>
  <c r="BZ173" i="13" s="1"/>
  <c r="CA173" i="13" s="1"/>
  <c r="CB173" i="13" s="1"/>
  <c r="CC173" i="13" s="1"/>
  <c r="CD173" i="13" s="1"/>
  <c r="CE173" i="13" s="1"/>
  <c r="CF173" i="13" s="1"/>
  <c r="CG173" i="13" s="1"/>
  <c r="CH173" i="13" s="1"/>
  <c r="CI173" i="13" s="1"/>
  <c r="CJ173" i="13" s="1"/>
  <c r="CK173" i="13" s="1"/>
  <c r="CL173" i="13" s="1"/>
  <c r="CM173" i="13" s="1"/>
  <c r="CN173" i="13" s="1"/>
  <c r="CO173" i="13" s="1"/>
  <c r="CP173" i="13" s="1"/>
  <c r="CQ173" i="13" s="1"/>
  <c r="CR173" i="13" s="1"/>
  <c r="CS173" i="13" s="1"/>
  <c r="CT173" i="13" s="1"/>
  <c r="CU173" i="13" s="1"/>
  <c r="CV173" i="13" s="1"/>
  <c r="CW173" i="13" s="1"/>
  <c r="CX173" i="13" s="1"/>
  <c r="CY173" i="13" s="1"/>
  <c r="CZ173" i="13" s="1"/>
  <c r="DA173" i="13" s="1"/>
  <c r="DB173" i="13" s="1"/>
  <c r="DC173" i="13" s="1"/>
  <c r="DD173" i="13" s="1"/>
  <c r="DE173" i="13" s="1"/>
  <c r="DF173" i="13" s="1"/>
  <c r="DG173" i="13" s="1"/>
  <c r="DH173" i="13" s="1"/>
  <c r="DI173" i="13" s="1"/>
  <c r="E173" i="13"/>
  <c r="G172" i="13"/>
  <c r="H172" i="13" s="1"/>
  <c r="I172" i="13" s="1"/>
  <c r="J172" i="13" s="1"/>
  <c r="K172" i="13" s="1"/>
  <c r="L172" i="13" s="1"/>
  <c r="M172" i="13" s="1"/>
  <c r="N172" i="13" s="1"/>
  <c r="O172" i="13" s="1"/>
  <c r="P172" i="13" s="1"/>
  <c r="Q172" i="13" s="1"/>
  <c r="R172" i="13" s="1"/>
  <c r="S172" i="13" s="1"/>
  <c r="T172" i="13" s="1"/>
  <c r="U172" i="13" s="1"/>
  <c r="V172" i="13" s="1"/>
  <c r="W172" i="13" s="1"/>
  <c r="X172" i="13" s="1"/>
  <c r="Y172" i="13" s="1"/>
  <c r="Z172" i="13" s="1"/>
  <c r="AA172" i="13" s="1"/>
  <c r="AB172" i="13" s="1"/>
  <c r="AC172" i="13" s="1"/>
  <c r="AD172" i="13" s="1"/>
  <c r="AE172" i="13" s="1"/>
  <c r="AF172" i="13" s="1"/>
  <c r="AG172" i="13" s="1"/>
  <c r="AH172" i="13" s="1"/>
  <c r="AI172" i="13" s="1"/>
  <c r="AJ172" i="13" s="1"/>
  <c r="AK172" i="13" s="1"/>
  <c r="AL172" i="13" s="1"/>
  <c r="AM172" i="13" s="1"/>
  <c r="AN172" i="13" s="1"/>
  <c r="AO172" i="13" s="1"/>
  <c r="AP172" i="13" s="1"/>
  <c r="AQ172" i="13" s="1"/>
  <c r="AR172" i="13" s="1"/>
  <c r="AS172" i="13" s="1"/>
  <c r="AT172" i="13" s="1"/>
  <c r="AU172" i="13" s="1"/>
  <c r="AV172" i="13" s="1"/>
  <c r="AW172" i="13" s="1"/>
  <c r="AX172" i="13" s="1"/>
  <c r="AY172" i="13" s="1"/>
  <c r="AZ172" i="13" s="1"/>
  <c r="BA172" i="13" s="1"/>
  <c r="BB172" i="13" s="1"/>
  <c r="BC172" i="13" s="1"/>
  <c r="BD172" i="13" s="1"/>
  <c r="BE172" i="13" s="1"/>
  <c r="BF172" i="13" s="1"/>
  <c r="BG172" i="13" s="1"/>
  <c r="BH172" i="13" s="1"/>
  <c r="BI172" i="13" s="1"/>
  <c r="BJ172" i="13" s="1"/>
  <c r="BK172" i="13" s="1"/>
  <c r="BL172" i="13" s="1"/>
  <c r="BM172" i="13" s="1"/>
  <c r="BN172" i="13" s="1"/>
  <c r="BO172" i="13" s="1"/>
  <c r="BP172" i="13" s="1"/>
  <c r="BQ172" i="13" s="1"/>
  <c r="BR172" i="13" s="1"/>
  <c r="BS172" i="13" s="1"/>
  <c r="BT172" i="13" s="1"/>
  <c r="BU172" i="13" s="1"/>
  <c r="BV172" i="13" s="1"/>
  <c r="BW172" i="13" s="1"/>
  <c r="BX172" i="13" s="1"/>
  <c r="BY172" i="13" s="1"/>
  <c r="BZ172" i="13" s="1"/>
  <c r="CA172" i="13" s="1"/>
  <c r="CB172" i="13" s="1"/>
  <c r="CC172" i="13" s="1"/>
  <c r="CD172" i="13" s="1"/>
  <c r="CE172" i="13" s="1"/>
  <c r="CF172" i="13" s="1"/>
  <c r="CG172" i="13" s="1"/>
  <c r="CH172" i="13" s="1"/>
  <c r="CI172" i="13" s="1"/>
  <c r="CJ172" i="13" s="1"/>
  <c r="CK172" i="13" s="1"/>
  <c r="CL172" i="13" s="1"/>
  <c r="CM172" i="13" s="1"/>
  <c r="CN172" i="13" s="1"/>
  <c r="CO172" i="13" s="1"/>
  <c r="CP172" i="13" s="1"/>
  <c r="CQ172" i="13" s="1"/>
  <c r="CR172" i="13" s="1"/>
  <c r="CS172" i="13" s="1"/>
  <c r="CT172" i="13" s="1"/>
  <c r="CU172" i="13" s="1"/>
  <c r="CV172" i="13" s="1"/>
  <c r="CW172" i="13" s="1"/>
  <c r="CX172" i="13" s="1"/>
  <c r="CY172" i="13" s="1"/>
  <c r="CZ172" i="13" s="1"/>
  <c r="DA172" i="13" s="1"/>
  <c r="DB172" i="13" s="1"/>
  <c r="DC172" i="13" s="1"/>
  <c r="DD172" i="13" s="1"/>
  <c r="DE172" i="13" s="1"/>
  <c r="DF172" i="13" s="1"/>
  <c r="DG172" i="13" s="1"/>
  <c r="DH172" i="13" s="1"/>
  <c r="DI172" i="13" s="1"/>
  <c r="E172" i="13"/>
  <c r="G171" i="13"/>
  <c r="H171" i="13" s="1"/>
  <c r="I171" i="13" s="1"/>
  <c r="J171" i="13" s="1"/>
  <c r="K171" i="13" s="1"/>
  <c r="L171" i="13" s="1"/>
  <c r="M171" i="13" s="1"/>
  <c r="N171" i="13" s="1"/>
  <c r="O171" i="13" s="1"/>
  <c r="P171" i="13" s="1"/>
  <c r="Q171" i="13" s="1"/>
  <c r="R171" i="13" s="1"/>
  <c r="S171" i="13" s="1"/>
  <c r="T171" i="13" s="1"/>
  <c r="U171" i="13" s="1"/>
  <c r="V171" i="13" s="1"/>
  <c r="W171" i="13" s="1"/>
  <c r="X171" i="13" s="1"/>
  <c r="Y171" i="13" s="1"/>
  <c r="Z171" i="13" s="1"/>
  <c r="AA171" i="13" s="1"/>
  <c r="AB171" i="13" s="1"/>
  <c r="AC171" i="13" s="1"/>
  <c r="AD171" i="13" s="1"/>
  <c r="AE171" i="13" s="1"/>
  <c r="AF171" i="13" s="1"/>
  <c r="AG171" i="13" s="1"/>
  <c r="AH171" i="13" s="1"/>
  <c r="AI171" i="13" s="1"/>
  <c r="AJ171" i="13" s="1"/>
  <c r="AK171" i="13" s="1"/>
  <c r="AL171" i="13" s="1"/>
  <c r="AM171" i="13" s="1"/>
  <c r="AN171" i="13" s="1"/>
  <c r="AO171" i="13" s="1"/>
  <c r="AP171" i="13" s="1"/>
  <c r="AQ171" i="13" s="1"/>
  <c r="AR171" i="13" s="1"/>
  <c r="AS171" i="13" s="1"/>
  <c r="AT171" i="13" s="1"/>
  <c r="AU171" i="13" s="1"/>
  <c r="AV171" i="13" s="1"/>
  <c r="AW171" i="13" s="1"/>
  <c r="AX171" i="13" s="1"/>
  <c r="AY171" i="13" s="1"/>
  <c r="AZ171" i="13" s="1"/>
  <c r="BA171" i="13" s="1"/>
  <c r="BB171" i="13" s="1"/>
  <c r="BC171" i="13" s="1"/>
  <c r="BD171" i="13" s="1"/>
  <c r="BE171" i="13" s="1"/>
  <c r="BF171" i="13" s="1"/>
  <c r="BG171" i="13" s="1"/>
  <c r="BH171" i="13" s="1"/>
  <c r="BI171" i="13" s="1"/>
  <c r="BJ171" i="13" s="1"/>
  <c r="BK171" i="13" s="1"/>
  <c r="BL171" i="13" s="1"/>
  <c r="BM171" i="13" s="1"/>
  <c r="BN171" i="13" s="1"/>
  <c r="BO171" i="13" s="1"/>
  <c r="BP171" i="13" s="1"/>
  <c r="BQ171" i="13" s="1"/>
  <c r="BR171" i="13" s="1"/>
  <c r="BS171" i="13" s="1"/>
  <c r="BT171" i="13" s="1"/>
  <c r="BU171" i="13" s="1"/>
  <c r="BV171" i="13" s="1"/>
  <c r="BW171" i="13" s="1"/>
  <c r="BX171" i="13" s="1"/>
  <c r="BY171" i="13" s="1"/>
  <c r="BZ171" i="13" s="1"/>
  <c r="CA171" i="13" s="1"/>
  <c r="CB171" i="13" s="1"/>
  <c r="CC171" i="13" s="1"/>
  <c r="CD171" i="13" s="1"/>
  <c r="CE171" i="13" s="1"/>
  <c r="CF171" i="13" s="1"/>
  <c r="CG171" i="13" s="1"/>
  <c r="CH171" i="13" s="1"/>
  <c r="CI171" i="13" s="1"/>
  <c r="CJ171" i="13" s="1"/>
  <c r="CK171" i="13" s="1"/>
  <c r="CL171" i="13" s="1"/>
  <c r="CM171" i="13" s="1"/>
  <c r="CN171" i="13" s="1"/>
  <c r="CO171" i="13" s="1"/>
  <c r="CP171" i="13" s="1"/>
  <c r="CQ171" i="13" s="1"/>
  <c r="CR171" i="13" s="1"/>
  <c r="CS171" i="13" s="1"/>
  <c r="CT171" i="13" s="1"/>
  <c r="CU171" i="13" s="1"/>
  <c r="CV171" i="13" s="1"/>
  <c r="CW171" i="13" s="1"/>
  <c r="CX171" i="13" s="1"/>
  <c r="CY171" i="13" s="1"/>
  <c r="CZ171" i="13" s="1"/>
  <c r="DA171" i="13" s="1"/>
  <c r="DB171" i="13" s="1"/>
  <c r="DC171" i="13" s="1"/>
  <c r="DD171" i="13" s="1"/>
  <c r="DE171" i="13" s="1"/>
  <c r="DF171" i="13" s="1"/>
  <c r="DG171" i="13" s="1"/>
  <c r="DH171" i="13" s="1"/>
  <c r="DI171" i="13" s="1"/>
  <c r="E171" i="13"/>
  <c r="G170" i="13"/>
  <c r="H170" i="13" s="1"/>
  <c r="I170" i="13" s="1"/>
  <c r="J170" i="13" s="1"/>
  <c r="K170" i="13" s="1"/>
  <c r="L170" i="13" s="1"/>
  <c r="M170" i="13" s="1"/>
  <c r="N170" i="13" s="1"/>
  <c r="O170" i="13" s="1"/>
  <c r="P170" i="13" s="1"/>
  <c r="Q170" i="13" s="1"/>
  <c r="R170" i="13" s="1"/>
  <c r="S170" i="13" s="1"/>
  <c r="T170" i="13" s="1"/>
  <c r="U170" i="13" s="1"/>
  <c r="V170" i="13" s="1"/>
  <c r="W170" i="13" s="1"/>
  <c r="X170" i="13" s="1"/>
  <c r="Y170" i="13" s="1"/>
  <c r="Z170" i="13" s="1"/>
  <c r="AA170" i="13" s="1"/>
  <c r="AB170" i="13" s="1"/>
  <c r="AC170" i="13" s="1"/>
  <c r="AD170" i="13" s="1"/>
  <c r="AE170" i="13" s="1"/>
  <c r="AF170" i="13" s="1"/>
  <c r="AG170" i="13" s="1"/>
  <c r="AH170" i="13" s="1"/>
  <c r="AI170" i="13" s="1"/>
  <c r="AJ170" i="13" s="1"/>
  <c r="AK170" i="13" s="1"/>
  <c r="AL170" i="13" s="1"/>
  <c r="AM170" i="13" s="1"/>
  <c r="AN170" i="13" s="1"/>
  <c r="AO170" i="13" s="1"/>
  <c r="AP170" i="13" s="1"/>
  <c r="AQ170" i="13" s="1"/>
  <c r="AR170" i="13" s="1"/>
  <c r="AS170" i="13" s="1"/>
  <c r="AT170" i="13" s="1"/>
  <c r="AU170" i="13" s="1"/>
  <c r="AV170" i="13" s="1"/>
  <c r="AW170" i="13" s="1"/>
  <c r="AX170" i="13" s="1"/>
  <c r="AY170" i="13" s="1"/>
  <c r="AZ170" i="13" s="1"/>
  <c r="BA170" i="13" s="1"/>
  <c r="BB170" i="13" s="1"/>
  <c r="BC170" i="13" s="1"/>
  <c r="BD170" i="13" s="1"/>
  <c r="BE170" i="13" s="1"/>
  <c r="BF170" i="13" s="1"/>
  <c r="BG170" i="13" s="1"/>
  <c r="BH170" i="13" s="1"/>
  <c r="BI170" i="13" s="1"/>
  <c r="BJ170" i="13" s="1"/>
  <c r="BK170" i="13" s="1"/>
  <c r="BL170" i="13" s="1"/>
  <c r="BM170" i="13" s="1"/>
  <c r="BN170" i="13" s="1"/>
  <c r="BO170" i="13" s="1"/>
  <c r="BP170" i="13" s="1"/>
  <c r="BQ170" i="13" s="1"/>
  <c r="BR170" i="13" s="1"/>
  <c r="BS170" i="13" s="1"/>
  <c r="BT170" i="13" s="1"/>
  <c r="BU170" i="13" s="1"/>
  <c r="BV170" i="13" s="1"/>
  <c r="BW170" i="13" s="1"/>
  <c r="BX170" i="13" s="1"/>
  <c r="BY170" i="13" s="1"/>
  <c r="BZ170" i="13" s="1"/>
  <c r="CA170" i="13" s="1"/>
  <c r="CB170" i="13" s="1"/>
  <c r="CC170" i="13" s="1"/>
  <c r="CD170" i="13" s="1"/>
  <c r="CE170" i="13" s="1"/>
  <c r="CF170" i="13" s="1"/>
  <c r="CG170" i="13" s="1"/>
  <c r="CH170" i="13" s="1"/>
  <c r="CI170" i="13" s="1"/>
  <c r="CJ170" i="13" s="1"/>
  <c r="CK170" i="13" s="1"/>
  <c r="CL170" i="13" s="1"/>
  <c r="CM170" i="13" s="1"/>
  <c r="CN170" i="13" s="1"/>
  <c r="CO170" i="13" s="1"/>
  <c r="CP170" i="13" s="1"/>
  <c r="CQ170" i="13" s="1"/>
  <c r="CR170" i="13" s="1"/>
  <c r="CS170" i="13" s="1"/>
  <c r="CT170" i="13" s="1"/>
  <c r="CU170" i="13" s="1"/>
  <c r="CV170" i="13" s="1"/>
  <c r="CW170" i="13" s="1"/>
  <c r="CX170" i="13" s="1"/>
  <c r="CY170" i="13" s="1"/>
  <c r="CZ170" i="13" s="1"/>
  <c r="DA170" i="13" s="1"/>
  <c r="DB170" i="13" s="1"/>
  <c r="DC170" i="13" s="1"/>
  <c r="DD170" i="13" s="1"/>
  <c r="DE170" i="13" s="1"/>
  <c r="DF170" i="13" s="1"/>
  <c r="DG170" i="13" s="1"/>
  <c r="DH170" i="13" s="1"/>
  <c r="DI170" i="13" s="1"/>
  <c r="E170" i="13"/>
  <c r="G169" i="13"/>
  <c r="H169" i="13" s="1"/>
  <c r="I169" i="13" s="1"/>
  <c r="J169" i="13" s="1"/>
  <c r="K169" i="13" s="1"/>
  <c r="L169" i="13" s="1"/>
  <c r="M169" i="13" s="1"/>
  <c r="N169" i="13" s="1"/>
  <c r="O169" i="13" s="1"/>
  <c r="P169" i="13" s="1"/>
  <c r="Q169" i="13" s="1"/>
  <c r="R169" i="13" s="1"/>
  <c r="S169" i="13" s="1"/>
  <c r="T169" i="13" s="1"/>
  <c r="U169" i="13" s="1"/>
  <c r="V169" i="13" s="1"/>
  <c r="W169" i="13" s="1"/>
  <c r="X169" i="13" s="1"/>
  <c r="Y169" i="13" s="1"/>
  <c r="Z169" i="13" s="1"/>
  <c r="AA169" i="13" s="1"/>
  <c r="AB169" i="13" s="1"/>
  <c r="AC169" i="13" s="1"/>
  <c r="AD169" i="13" s="1"/>
  <c r="AE169" i="13" s="1"/>
  <c r="AF169" i="13" s="1"/>
  <c r="AG169" i="13" s="1"/>
  <c r="AH169" i="13" s="1"/>
  <c r="AI169" i="13" s="1"/>
  <c r="AJ169" i="13" s="1"/>
  <c r="AK169" i="13" s="1"/>
  <c r="AL169" i="13" s="1"/>
  <c r="AM169" i="13" s="1"/>
  <c r="AN169" i="13" s="1"/>
  <c r="AO169" i="13" s="1"/>
  <c r="AP169" i="13" s="1"/>
  <c r="AQ169" i="13" s="1"/>
  <c r="AR169" i="13" s="1"/>
  <c r="AS169" i="13" s="1"/>
  <c r="AT169" i="13" s="1"/>
  <c r="AU169" i="13" s="1"/>
  <c r="AV169" i="13" s="1"/>
  <c r="AW169" i="13" s="1"/>
  <c r="AX169" i="13" s="1"/>
  <c r="AY169" i="13" s="1"/>
  <c r="AZ169" i="13" s="1"/>
  <c r="BA169" i="13" s="1"/>
  <c r="BB169" i="13" s="1"/>
  <c r="BC169" i="13" s="1"/>
  <c r="BD169" i="13" s="1"/>
  <c r="BE169" i="13" s="1"/>
  <c r="BF169" i="13" s="1"/>
  <c r="BG169" i="13" s="1"/>
  <c r="BH169" i="13" s="1"/>
  <c r="BI169" i="13" s="1"/>
  <c r="BJ169" i="13" s="1"/>
  <c r="BK169" i="13" s="1"/>
  <c r="BL169" i="13" s="1"/>
  <c r="BM169" i="13" s="1"/>
  <c r="BN169" i="13" s="1"/>
  <c r="BO169" i="13" s="1"/>
  <c r="BP169" i="13" s="1"/>
  <c r="BQ169" i="13" s="1"/>
  <c r="BR169" i="13" s="1"/>
  <c r="BS169" i="13" s="1"/>
  <c r="BT169" i="13" s="1"/>
  <c r="BU169" i="13" s="1"/>
  <c r="BV169" i="13" s="1"/>
  <c r="BW169" i="13" s="1"/>
  <c r="BX169" i="13" s="1"/>
  <c r="BY169" i="13" s="1"/>
  <c r="BZ169" i="13" s="1"/>
  <c r="CA169" i="13" s="1"/>
  <c r="CB169" i="13" s="1"/>
  <c r="CC169" i="13" s="1"/>
  <c r="CD169" i="13" s="1"/>
  <c r="CE169" i="13" s="1"/>
  <c r="CF169" i="13" s="1"/>
  <c r="CG169" i="13" s="1"/>
  <c r="CH169" i="13" s="1"/>
  <c r="CI169" i="13" s="1"/>
  <c r="CJ169" i="13" s="1"/>
  <c r="CK169" i="13" s="1"/>
  <c r="CL169" i="13" s="1"/>
  <c r="CM169" i="13" s="1"/>
  <c r="CN169" i="13" s="1"/>
  <c r="CO169" i="13" s="1"/>
  <c r="CP169" i="13" s="1"/>
  <c r="CQ169" i="13" s="1"/>
  <c r="CR169" i="13" s="1"/>
  <c r="CS169" i="13" s="1"/>
  <c r="CT169" i="13" s="1"/>
  <c r="CU169" i="13" s="1"/>
  <c r="CV169" i="13" s="1"/>
  <c r="CW169" i="13" s="1"/>
  <c r="CX169" i="13" s="1"/>
  <c r="CY169" i="13" s="1"/>
  <c r="CZ169" i="13" s="1"/>
  <c r="DA169" i="13" s="1"/>
  <c r="DB169" i="13" s="1"/>
  <c r="DC169" i="13" s="1"/>
  <c r="DD169" i="13" s="1"/>
  <c r="DE169" i="13" s="1"/>
  <c r="DF169" i="13" s="1"/>
  <c r="DG169" i="13" s="1"/>
  <c r="DH169" i="13" s="1"/>
  <c r="DI169" i="13" s="1"/>
  <c r="E169" i="13"/>
  <c r="G168" i="13"/>
  <c r="H168" i="13" s="1"/>
  <c r="I168" i="13" s="1"/>
  <c r="J168" i="13" s="1"/>
  <c r="K168" i="13" s="1"/>
  <c r="L168" i="13" s="1"/>
  <c r="M168" i="13" s="1"/>
  <c r="N168" i="13" s="1"/>
  <c r="O168" i="13" s="1"/>
  <c r="P168" i="13" s="1"/>
  <c r="Q168" i="13" s="1"/>
  <c r="R168" i="13" s="1"/>
  <c r="S168" i="13" s="1"/>
  <c r="T168" i="13" s="1"/>
  <c r="U168" i="13" s="1"/>
  <c r="V168" i="13" s="1"/>
  <c r="W168" i="13" s="1"/>
  <c r="X168" i="13" s="1"/>
  <c r="Y168" i="13" s="1"/>
  <c r="Z168" i="13" s="1"/>
  <c r="AA168" i="13" s="1"/>
  <c r="AB168" i="13" s="1"/>
  <c r="AC168" i="13" s="1"/>
  <c r="AD168" i="13" s="1"/>
  <c r="AE168" i="13" s="1"/>
  <c r="AF168" i="13" s="1"/>
  <c r="AG168" i="13" s="1"/>
  <c r="AH168" i="13" s="1"/>
  <c r="AI168" i="13" s="1"/>
  <c r="AJ168" i="13" s="1"/>
  <c r="AK168" i="13" s="1"/>
  <c r="AL168" i="13" s="1"/>
  <c r="AM168" i="13" s="1"/>
  <c r="AN168" i="13" s="1"/>
  <c r="AO168" i="13" s="1"/>
  <c r="AP168" i="13" s="1"/>
  <c r="AQ168" i="13" s="1"/>
  <c r="AR168" i="13" s="1"/>
  <c r="AS168" i="13" s="1"/>
  <c r="AT168" i="13" s="1"/>
  <c r="AU168" i="13" s="1"/>
  <c r="AV168" i="13" s="1"/>
  <c r="AW168" i="13" s="1"/>
  <c r="AX168" i="13" s="1"/>
  <c r="AY168" i="13" s="1"/>
  <c r="AZ168" i="13" s="1"/>
  <c r="BA168" i="13" s="1"/>
  <c r="BB168" i="13" s="1"/>
  <c r="BC168" i="13" s="1"/>
  <c r="BD168" i="13" s="1"/>
  <c r="BE168" i="13" s="1"/>
  <c r="BF168" i="13" s="1"/>
  <c r="BG168" i="13" s="1"/>
  <c r="BH168" i="13" s="1"/>
  <c r="BI168" i="13" s="1"/>
  <c r="BJ168" i="13" s="1"/>
  <c r="BK168" i="13" s="1"/>
  <c r="BL168" i="13" s="1"/>
  <c r="BM168" i="13" s="1"/>
  <c r="BN168" i="13" s="1"/>
  <c r="BO168" i="13" s="1"/>
  <c r="BP168" i="13" s="1"/>
  <c r="BQ168" i="13" s="1"/>
  <c r="BR168" i="13" s="1"/>
  <c r="BS168" i="13" s="1"/>
  <c r="BT168" i="13" s="1"/>
  <c r="BU168" i="13" s="1"/>
  <c r="BV168" i="13" s="1"/>
  <c r="BW168" i="13" s="1"/>
  <c r="BX168" i="13" s="1"/>
  <c r="BY168" i="13" s="1"/>
  <c r="BZ168" i="13" s="1"/>
  <c r="CA168" i="13" s="1"/>
  <c r="CB168" i="13" s="1"/>
  <c r="CC168" i="13" s="1"/>
  <c r="CD168" i="13" s="1"/>
  <c r="CE168" i="13" s="1"/>
  <c r="CF168" i="13" s="1"/>
  <c r="CG168" i="13" s="1"/>
  <c r="CH168" i="13" s="1"/>
  <c r="CI168" i="13" s="1"/>
  <c r="CJ168" i="13" s="1"/>
  <c r="CK168" i="13" s="1"/>
  <c r="CL168" i="13" s="1"/>
  <c r="CM168" i="13" s="1"/>
  <c r="CN168" i="13" s="1"/>
  <c r="CO168" i="13" s="1"/>
  <c r="CP168" i="13" s="1"/>
  <c r="CQ168" i="13" s="1"/>
  <c r="CR168" i="13" s="1"/>
  <c r="CS168" i="13" s="1"/>
  <c r="CT168" i="13" s="1"/>
  <c r="CU168" i="13" s="1"/>
  <c r="CV168" i="13" s="1"/>
  <c r="CW168" i="13" s="1"/>
  <c r="CX168" i="13" s="1"/>
  <c r="CY168" i="13" s="1"/>
  <c r="CZ168" i="13" s="1"/>
  <c r="DA168" i="13" s="1"/>
  <c r="DB168" i="13" s="1"/>
  <c r="DC168" i="13" s="1"/>
  <c r="DD168" i="13" s="1"/>
  <c r="DE168" i="13" s="1"/>
  <c r="DF168" i="13" s="1"/>
  <c r="DG168" i="13" s="1"/>
  <c r="DH168" i="13" s="1"/>
  <c r="DI168" i="13" s="1"/>
  <c r="E168" i="13"/>
  <c r="G167" i="13"/>
  <c r="H167" i="13" s="1"/>
  <c r="E167" i="13"/>
  <c r="E154" i="13"/>
  <c r="A153" i="13"/>
  <c r="A152" i="13"/>
  <c r="A151" i="13"/>
  <c r="A150" i="13"/>
  <c r="A149" i="13"/>
  <c r="A148" i="13"/>
  <c r="A143" i="13"/>
  <c r="A142" i="13"/>
  <c r="A141" i="13"/>
  <c r="A140" i="13"/>
  <c r="A139" i="13"/>
  <c r="A138" i="13"/>
  <c r="A137" i="13"/>
  <c r="A136" i="13"/>
  <c r="A135" i="13"/>
  <c r="A134" i="13"/>
  <c r="A72" i="13" s="1"/>
  <c r="A54" i="13"/>
  <c r="A53" i="13"/>
  <c r="A52" i="13"/>
  <c r="A51" i="13"/>
  <c r="A50" i="13"/>
  <c r="A49" i="13"/>
  <c r="A48" i="13"/>
  <c r="A47" i="13"/>
  <c r="A46" i="13"/>
  <c r="A106" i="13"/>
  <c r="A44" i="13" s="1"/>
  <c r="A103" i="13"/>
  <c r="A41" i="13" s="1"/>
  <c r="A102" i="13"/>
  <c r="A40" i="13" s="1"/>
  <c r="A101" i="13"/>
  <c r="A39" i="13" s="1"/>
  <c r="A100" i="13"/>
  <c r="A38" i="13" s="1"/>
  <c r="A99" i="13"/>
  <c r="A37" i="13" s="1"/>
  <c r="A98" i="13"/>
  <c r="A36" i="13" s="1"/>
  <c r="A97" i="13"/>
  <c r="A35" i="13" s="1"/>
  <c r="A96" i="13"/>
  <c r="A34" i="13" s="1"/>
  <c r="A95" i="13"/>
  <c r="A33" i="13" s="1"/>
  <c r="E89" i="13"/>
  <c r="E88" i="13"/>
  <c r="D88" i="13"/>
  <c r="E87" i="13"/>
  <c r="D87" i="13"/>
  <c r="E86" i="13"/>
  <c r="D86" i="13"/>
  <c r="E85" i="13"/>
  <c r="D85" i="13"/>
  <c r="E84" i="13"/>
  <c r="D84" i="13"/>
  <c r="E83" i="13"/>
  <c r="D83" i="13"/>
  <c r="D81" i="13"/>
  <c r="F81" i="13" s="1"/>
  <c r="E80" i="13"/>
  <c r="D80" i="13"/>
  <c r="E79" i="13"/>
  <c r="D79" i="13"/>
  <c r="E78" i="13"/>
  <c r="D78" i="13"/>
  <c r="E77" i="13"/>
  <c r="D77" i="13"/>
  <c r="E76" i="13"/>
  <c r="D76" i="13"/>
  <c r="E75" i="13"/>
  <c r="D75" i="13"/>
  <c r="E74" i="13"/>
  <c r="D74" i="13"/>
  <c r="E73" i="13"/>
  <c r="D73" i="13"/>
  <c r="E54" i="13"/>
  <c r="E53" i="13"/>
  <c r="E52" i="13"/>
  <c r="E51" i="13"/>
  <c r="E50" i="13"/>
  <c r="E49" i="13"/>
  <c r="E48" i="13"/>
  <c r="E47" i="13"/>
  <c r="E46" i="13"/>
  <c r="E45" i="13"/>
  <c r="E41" i="13"/>
  <c r="D41" i="13"/>
  <c r="E40" i="13"/>
  <c r="D40" i="13"/>
  <c r="E39" i="13"/>
  <c r="D39" i="13"/>
  <c r="E38" i="13"/>
  <c r="D38" i="13"/>
  <c r="E37" i="13"/>
  <c r="D37" i="13"/>
  <c r="E36" i="13"/>
  <c r="D36" i="13"/>
  <c r="E35" i="13"/>
  <c r="D35" i="13"/>
  <c r="E34" i="13"/>
  <c r="D34" i="13"/>
  <c r="E30" i="13"/>
  <c r="D33" i="10"/>
  <c r="E29" i="13"/>
  <c r="A29" i="13"/>
  <c r="A33" i="10" s="1"/>
  <c r="A40" i="9" s="1"/>
  <c r="E28" i="13"/>
  <c r="A28" i="13"/>
  <c r="A32" i="10" s="1"/>
  <c r="A39" i="9" s="1"/>
  <c r="D31" i="10"/>
  <c r="E27" i="13"/>
  <c r="A27" i="13"/>
  <c r="A31" i="10" s="1"/>
  <c r="A38" i="9" s="1"/>
  <c r="E26" i="13"/>
  <c r="A26" i="13"/>
  <c r="A30" i="10" s="1"/>
  <c r="A37" i="9" s="1"/>
  <c r="E25" i="13"/>
  <c r="A25" i="13"/>
  <c r="A29" i="10" s="1"/>
  <c r="A36" i="9" s="1"/>
  <c r="D28" i="10"/>
  <c r="E24" i="13"/>
  <c r="A24" i="13"/>
  <c r="A28" i="10" s="1"/>
  <c r="A35" i="9" s="1"/>
  <c r="E23" i="13"/>
  <c r="A23" i="13"/>
  <c r="A27" i="10" s="1"/>
  <c r="A34" i="9" s="1"/>
  <c r="E22" i="13"/>
  <c r="A22" i="13"/>
  <c r="A26" i="10" s="1"/>
  <c r="A33" i="9" s="1"/>
  <c r="A3" i="13"/>
  <c r="A1" i="13"/>
  <c r="D60" i="12"/>
  <c r="D59" i="12"/>
  <c r="D58" i="12"/>
  <c r="D57" i="12"/>
  <c r="D20" i="10"/>
  <c r="D50" i="12"/>
  <c r="D49" i="12"/>
  <c r="D47" i="12"/>
  <c r="D46" i="12"/>
  <c r="D45" i="12"/>
  <c r="D19" i="10"/>
  <c r="D40" i="12"/>
  <c r="D39" i="12"/>
  <c r="D38" i="12"/>
  <c r="D37" i="12"/>
  <c r="D36" i="12"/>
  <c r="D35" i="12"/>
  <c r="D34" i="12"/>
  <c r="D33" i="12"/>
  <c r="D32" i="12"/>
  <c r="D31" i="12"/>
  <c r="D30" i="12"/>
  <c r="D29" i="12"/>
  <c r="D28" i="12"/>
  <c r="D27" i="12"/>
  <c r="D22" i="12"/>
  <c r="D21" i="12"/>
  <c r="A21" i="12"/>
  <c r="D20" i="12"/>
  <c r="A20" i="12"/>
  <c r="A20" i="10" s="1"/>
  <c r="A27" i="9" s="1"/>
  <c r="D19" i="12"/>
  <c r="A19" i="10"/>
  <c r="A26" i="9" s="1"/>
  <c r="E7" i="12"/>
  <c r="A3" i="12"/>
  <c r="A1" i="12"/>
  <c r="C188" i="11"/>
  <c r="C170" i="11"/>
  <c r="C167" i="11"/>
  <c r="C166" i="11"/>
  <c r="C162" i="11"/>
  <c r="C161" i="11"/>
  <c r="C160" i="11"/>
  <c r="BK145" i="11"/>
  <c r="BK160" i="11" s="1"/>
  <c r="BJ145" i="11"/>
  <c r="BJ160" i="11" s="1"/>
  <c r="BI145" i="11"/>
  <c r="BI160" i="11" s="1"/>
  <c r="BH145" i="11"/>
  <c r="BH160" i="11" s="1"/>
  <c r="BG145" i="11"/>
  <c r="BG160" i="11" s="1"/>
  <c r="BF145" i="11"/>
  <c r="BF160" i="11" s="1"/>
  <c r="BE145" i="11"/>
  <c r="BE160" i="11" s="1"/>
  <c r="BD145" i="11"/>
  <c r="BD160" i="11" s="1"/>
  <c r="BC145" i="11"/>
  <c r="BC160" i="11" s="1"/>
  <c r="BB145" i="11"/>
  <c r="BB160" i="11" s="1"/>
  <c r="BA145" i="11"/>
  <c r="BA160" i="11" s="1"/>
  <c r="AZ145" i="11"/>
  <c r="AZ160" i="11" s="1"/>
  <c r="AY145" i="11"/>
  <c r="AY160" i="11" s="1"/>
  <c r="AX145" i="11"/>
  <c r="AX160" i="11" s="1"/>
  <c r="AW145" i="11"/>
  <c r="AW160" i="11" s="1"/>
  <c r="AV145" i="11"/>
  <c r="AV160" i="11" s="1"/>
  <c r="AU145" i="11"/>
  <c r="AU160" i="11" s="1"/>
  <c r="AT145" i="11"/>
  <c r="AT160" i="11" s="1"/>
  <c r="AS145" i="11"/>
  <c r="AS160" i="11" s="1"/>
  <c r="AR145" i="11"/>
  <c r="AR160" i="11" s="1"/>
  <c r="AQ145" i="11"/>
  <c r="AQ160" i="11" s="1"/>
  <c r="AP145" i="11"/>
  <c r="AP160" i="11" s="1"/>
  <c r="AO145" i="11"/>
  <c r="AO160" i="11" s="1"/>
  <c r="AN145" i="11"/>
  <c r="AN160" i="11" s="1"/>
  <c r="AM145" i="11"/>
  <c r="AM160" i="11" s="1"/>
  <c r="AL145" i="11"/>
  <c r="AL160" i="11" s="1"/>
  <c r="AK145" i="11"/>
  <c r="AK160" i="11" s="1"/>
  <c r="AJ145" i="11"/>
  <c r="AJ160" i="11" s="1"/>
  <c r="AI145" i="11"/>
  <c r="AI160" i="11" s="1"/>
  <c r="AH145" i="11"/>
  <c r="AH160" i="11" s="1"/>
  <c r="AG145" i="11"/>
  <c r="AG160" i="11" s="1"/>
  <c r="AF145" i="11"/>
  <c r="AF160" i="11" s="1"/>
  <c r="AE145" i="11"/>
  <c r="AE160" i="11" s="1"/>
  <c r="AD145" i="11"/>
  <c r="AD160" i="11" s="1"/>
  <c r="AC145" i="11"/>
  <c r="AC160" i="11" s="1"/>
  <c r="AB145" i="11"/>
  <c r="AB160" i="11" s="1"/>
  <c r="AA145" i="11"/>
  <c r="AA160" i="11" s="1"/>
  <c r="Z145" i="11"/>
  <c r="Z160" i="11" s="1"/>
  <c r="Y145" i="11"/>
  <c r="Y160" i="11" s="1"/>
  <c r="X145" i="11"/>
  <c r="X160" i="11" s="1"/>
  <c r="W145" i="11"/>
  <c r="W160" i="11" s="1"/>
  <c r="V145" i="11"/>
  <c r="V160" i="11" s="1"/>
  <c r="U145" i="11"/>
  <c r="U160" i="11" s="1"/>
  <c r="T145" i="11"/>
  <c r="T160" i="11" s="1"/>
  <c r="S145" i="11"/>
  <c r="S160" i="11" s="1"/>
  <c r="R145" i="11"/>
  <c r="R160" i="11" s="1"/>
  <c r="Q145" i="11"/>
  <c r="Q160" i="11" s="1"/>
  <c r="P145" i="11"/>
  <c r="P160" i="11" s="1"/>
  <c r="O145" i="11"/>
  <c r="O160" i="11" s="1"/>
  <c r="N145" i="11"/>
  <c r="N160" i="11" s="1"/>
  <c r="M145" i="11"/>
  <c r="M160" i="11" s="1"/>
  <c r="L145" i="11"/>
  <c r="L160" i="11" s="1"/>
  <c r="K145" i="11"/>
  <c r="K160" i="11" s="1"/>
  <c r="J145" i="11"/>
  <c r="J160" i="11" s="1"/>
  <c r="I145" i="11"/>
  <c r="I160" i="11" s="1"/>
  <c r="H145" i="11"/>
  <c r="H160" i="11" s="1"/>
  <c r="G145" i="11"/>
  <c r="G160" i="11" s="1"/>
  <c r="F145" i="11"/>
  <c r="F160" i="11" s="1"/>
  <c r="E145" i="11"/>
  <c r="E160" i="11" s="1"/>
  <c r="D145" i="11"/>
  <c r="D160" i="11" s="1"/>
  <c r="BK142" i="11"/>
  <c r="BJ142" i="11"/>
  <c r="BI142" i="11"/>
  <c r="BH142" i="11"/>
  <c r="BG142" i="11"/>
  <c r="BF142" i="11"/>
  <c r="BE142" i="11"/>
  <c r="BD142" i="11"/>
  <c r="BC142" i="11"/>
  <c r="BB142" i="11"/>
  <c r="BA142" i="11"/>
  <c r="AZ142" i="11"/>
  <c r="AY142" i="11"/>
  <c r="AX142" i="11"/>
  <c r="AW142" i="11"/>
  <c r="AV142" i="11"/>
  <c r="AU142" i="11"/>
  <c r="AT142" i="11"/>
  <c r="AS142" i="11"/>
  <c r="AR142" i="11"/>
  <c r="AQ142" i="11"/>
  <c r="AP142" i="11"/>
  <c r="AO142" i="11"/>
  <c r="AN142" i="11"/>
  <c r="AM142" i="11"/>
  <c r="AL142" i="11"/>
  <c r="AK142" i="11"/>
  <c r="AJ142" i="11"/>
  <c r="AI142" i="11"/>
  <c r="AH142" i="11"/>
  <c r="AG142" i="11"/>
  <c r="AF142" i="11"/>
  <c r="AE142" i="11"/>
  <c r="AD142" i="11"/>
  <c r="AC142" i="11"/>
  <c r="AB142" i="11"/>
  <c r="AA142" i="11"/>
  <c r="Z142" i="11"/>
  <c r="Y142" i="11"/>
  <c r="X142" i="11"/>
  <c r="W142" i="11"/>
  <c r="V142" i="11"/>
  <c r="U142" i="11"/>
  <c r="T142" i="11"/>
  <c r="S142" i="11"/>
  <c r="R142" i="11"/>
  <c r="Q142" i="11"/>
  <c r="P142" i="11"/>
  <c r="O142" i="11"/>
  <c r="N142" i="11"/>
  <c r="M142" i="11"/>
  <c r="L142" i="11"/>
  <c r="K142" i="11"/>
  <c r="J142" i="11"/>
  <c r="I142" i="11"/>
  <c r="H142" i="11"/>
  <c r="G142" i="11"/>
  <c r="F142" i="11"/>
  <c r="E142" i="11"/>
  <c r="D142" i="11"/>
  <c r="C138" i="11"/>
  <c r="C137" i="11"/>
  <c r="C136" i="11"/>
  <c r="BK128" i="11"/>
  <c r="BJ128" i="11"/>
  <c r="BI128" i="11"/>
  <c r="BH128" i="11"/>
  <c r="BG128" i="11"/>
  <c r="BF128" i="11"/>
  <c r="BE128" i="11"/>
  <c r="BD128" i="11"/>
  <c r="BC128" i="11"/>
  <c r="BB128" i="11"/>
  <c r="BA128" i="11"/>
  <c r="AZ128" i="11"/>
  <c r="AY128" i="11"/>
  <c r="AX128" i="11"/>
  <c r="AW128" i="11"/>
  <c r="AV128" i="11"/>
  <c r="AU128" i="11"/>
  <c r="AT128" i="11"/>
  <c r="AS128" i="11"/>
  <c r="AR128" i="11"/>
  <c r="AQ128" i="11"/>
  <c r="AP128" i="11"/>
  <c r="AO128" i="11"/>
  <c r="AN128" i="11"/>
  <c r="AM128" i="11"/>
  <c r="AL128" i="11"/>
  <c r="AK128" i="11"/>
  <c r="AJ128" i="11"/>
  <c r="AI128" i="11"/>
  <c r="AH128" i="11"/>
  <c r="AG128" i="11"/>
  <c r="AF128" i="11"/>
  <c r="AE128" i="11"/>
  <c r="AD128" i="11"/>
  <c r="AC128" i="11"/>
  <c r="AB128" i="11"/>
  <c r="AA128" i="11"/>
  <c r="Z128" i="11"/>
  <c r="Y128" i="11"/>
  <c r="X128" i="11"/>
  <c r="W128" i="11"/>
  <c r="V128" i="11"/>
  <c r="U128" i="11"/>
  <c r="T128" i="11"/>
  <c r="S128" i="11"/>
  <c r="R128" i="11"/>
  <c r="Q128" i="11"/>
  <c r="P128" i="11"/>
  <c r="O128" i="11"/>
  <c r="N128" i="11"/>
  <c r="M128" i="11"/>
  <c r="L128" i="11"/>
  <c r="K128" i="11"/>
  <c r="J128" i="11"/>
  <c r="I128" i="11"/>
  <c r="H128" i="11"/>
  <c r="G128" i="11"/>
  <c r="F128" i="11"/>
  <c r="E128" i="11"/>
  <c r="D128" i="11"/>
  <c r="D132" i="11" s="1"/>
  <c r="D137" i="11" s="1"/>
  <c r="H125" i="11"/>
  <c r="H131" i="11" s="1"/>
  <c r="H136" i="11" s="1"/>
  <c r="G125" i="11"/>
  <c r="G131" i="11" s="1"/>
  <c r="F125" i="11"/>
  <c r="F131" i="11" s="1"/>
  <c r="E125" i="11"/>
  <c r="E131" i="11" s="1"/>
  <c r="D125" i="11"/>
  <c r="D131" i="11" s="1"/>
  <c r="C122" i="11"/>
  <c r="A122" i="11"/>
  <c r="A19" i="11" s="1"/>
  <c r="A15" i="10" s="1"/>
  <c r="A22" i="9" s="1"/>
  <c r="C119" i="11"/>
  <c r="C116" i="11"/>
  <c r="C115" i="11"/>
  <c r="C111" i="11"/>
  <c r="C110" i="11"/>
  <c r="C109" i="11"/>
  <c r="BK94" i="11"/>
  <c r="BK109" i="11" s="1"/>
  <c r="BJ94" i="11"/>
  <c r="BJ109" i="11" s="1"/>
  <c r="BI94" i="11"/>
  <c r="BI109" i="11" s="1"/>
  <c r="BH94" i="11"/>
  <c r="BH109" i="11" s="1"/>
  <c r="BG94" i="11"/>
  <c r="BG109" i="11" s="1"/>
  <c r="BF94" i="11"/>
  <c r="BF109" i="11" s="1"/>
  <c r="BE94" i="11"/>
  <c r="BE109" i="11" s="1"/>
  <c r="BD94" i="11"/>
  <c r="BD109" i="11" s="1"/>
  <c r="BC94" i="11"/>
  <c r="BC109" i="11" s="1"/>
  <c r="BB94" i="11"/>
  <c r="BB109" i="11" s="1"/>
  <c r="BA94" i="11"/>
  <c r="BA109" i="11" s="1"/>
  <c r="AZ94" i="11"/>
  <c r="AZ109" i="11" s="1"/>
  <c r="AY94" i="11"/>
  <c r="AY109" i="11" s="1"/>
  <c r="AX94" i="11"/>
  <c r="AX109" i="11" s="1"/>
  <c r="AW94" i="11"/>
  <c r="AW109" i="11" s="1"/>
  <c r="AV94" i="11"/>
  <c r="AV109" i="11" s="1"/>
  <c r="AU94" i="11"/>
  <c r="AU109" i="11" s="1"/>
  <c r="AT94" i="11"/>
  <c r="AT109" i="11" s="1"/>
  <c r="AS94" i="11"/>
  <c r="AS109" i="11" s="1"/>
  <c r="AR94" i="11"/>
  <c r="AR109" i="11" s="1"/>
  <c r="AQ94" i="11"/>
  <c r="AQ109" i="11" s="1"/>
  <c r="AP94" i="11"/>
  <c r="AP109" i="11" s="1"/>
  <c r="AO94" i="11"/>
  <c r="AO109" i="11" s="1"/>
  <c r="AN94" i="11"/>
  <c r="AN109" i="11" s="1"/>
  <c r="AM94" i="11"/>
  <c r="AM109" i="11" s="1"/>
  <c r="AL94" i="11"/>
  <c r="AL109" i="11" s="1"/>
  <c r="AK94" i="11"/>
  <c r="AK109" i="11" s="1"/>
  <c r="AJ94" i="11"/>
  <c r="AJ109" i="11" s="1"/>
  <c r="AI94" i="11"/>
  <c r="AI109" i="11" s="1"/>
  <c r="AH94" i="11"/>
  <c r="AH109" i="11" s="1"/>
  <c r="AG94" i="11"/>
  <c r="AG109" i="11" s="1"/>
  <c r="AF94" i="11"/>
  <c r="AF109" i="11" s="1"/>
  <c r="AE94" i="11"/>
  <c r="AE109" i="11" s="1"/>
  <c r="AD94" i="11"/>
  <c r="AD109" i="11" s="1"/>
  <c r="AC94" i="11"/>
  <c r="AC109" i="11" s="1"/>
  <c r="AB94" i="11"/>
  <c r="AB109" i="11" s="1"/>
  <c r="AA94" i="11"/>
  <c r="AA109" i="11" s="1"/>
  <c r="Z94" i="11"/>
  <c r="Z109" i="11" s="1"/>
  <c r="Y94" i="11"/>
  <c r="Y109" i="11" s="1"/>
  <c r="X94" i="11"/>
  <c r="X109" i="11" s="1"/>
  <c r="W94" i="11"/>
  <c r="W109" i="11" s="1"/>
  <c r="V94" i="11"/>
  <c r="V109" i="11" s="1"/>
  <c r="U94" i="11"/>
  <c r="U109" i="11" s="1"/>
  <c r="T94" i="11"/>
  <c r="T109" i="11" s="1"/>
  <c r="S94" i="11"/>
  <c r="S109" i="11" s="1"/>
  <c r="R94" i="11"/>
  <c r="R109" i="11" s="1"/>
  <c r="Q94" i="11"/>
  <c r="Q109" i="11" s="1"/>
  <c r="P94" i="11"/>
  <c r="P109" i="11" s="1"/>
  <c r="O94" i="11"/>
  <c r="O109" i="11" s="1"/>
  <c r="N94" i="11"/>
  <c r="N109" i="11" s="1"/>
  <c r="M94" i="11"/>
  <c r="M109" i="11" s="1"/>
  <c r="L94" i="11"/>
  <c r="L109" i="11" s="1"/>
  <c r="K94" i="11"/>
  <c r="K109" i="11" s="1"/>
  <c r="J94" i="11"/>
  <c r="J109" i="11" s="1"/>
  <c r="I94" i="11"/>
  <c r="I109" i="11" s="1"/>
  <c r="H94" i="11"/>
  <c r="H109" i="11" s="1"/>
  <c r="G94" i="11"/>
  <c r="G109" i="11" s="1"/>
  <c r="F94" i="11"/>
  <c r="F109" i="11" s="1"/>
  <c r="E94" i="11"/>
  <c r="E109" i="11" s="1"/>
  <c r="D94" i="11"/>
  <c r="D109" i="11" s="1"/>
  <c r="BK91" i="11"/>
  <c r="BJ91" i="11"/>
  <c r="BI91" i="11"/>
  <c r="BH91" i="11"/>
  <c r="BG91" i="11"/>
  <c r="BF91" i="11"/>
  <c r="BE91" i="11"/>
  <c r="BD91" i="11"/>
  <c r="BC91" i="11"/>
  <c r="BB91" i="11"/>
  <c r="BA91" i="11"/>
  <c r="AZ91" i="11"/>
  <c r="AY91" i="11"/>
  <c r="AX91" i="11"/>
  <c r="AW91" i="11"/>
  <c r="AV91" i="11"/>
  <c r="AU91" i="11"/>
  <c r="AT91" i="11"/>
  <c r="AS91" i="11"/>
  <c r="AR91" i="11"/>
  <c r="AQ91" i="11"/>
  <c r="AP91" i="11"/>
  <c r="AO91" i="11"/>
  <c r="AN91" i="11"/>
  <c r="AM91" i="11"/>
  <c r="AL91" i="11"/>
  <c r="AK91" i="11"/>
  <c r="AJ91" i="11"/>
  <c r="AI91" i="11"/>
  <c r="AH91" i="11"/>
  <c r="AG91" i="11"/>
  <c r="AF91" i="11"/>
  <c r="AE91" i="11"/>
  <c r="AD91" i="11"/>
  <c r="AC91" i="11"/>
  <c r="AB91" i="11"/>
  <c r="AA91" i="11"/>
  <c r="Z91" i="11"/>
  <c r="Y91" i="11"/>
  <c r="X91" i="11"/>
  <c r="W91" i="11"/>
  <c r="V91" i="11"/>
  <c r="U91" i="11"/>
  <c r="T91" i="11"/>
  <c r="S91" i="11"/>
  <c r="R91" i="11"/>
  <c r="Q91" i="11"/>
  <c r="P91" i="11"/>
  <c r="O91" i="11"/>
  <c r="N91" i="11"/>
  <c r="M91" i="11"/>
  <c r="L91" i="11"/>
  <c r="K91" i="11"/>
  <c r="J91" i="11"/>
  <c r="I91" i="11"/>
  <c r="H91" i="11"/>
  <c r="G91" i="11"/>
  <c r="F91" i="11"/>
  <c r="E91" i="11"/>
  <c r="D91" i="11"/>
  <c r="C87" i="11"/>
  <c r="C86" i="11"/>
  <c r="C85" i="11"/>
  <c r="BK77" i="11"/>
  <c r="BJ77" i="11"/>
  <c r="BI77" i="11"/>
  <c r="BH77" i="11"/>
  <c r="BG77" i="11"/>
  <c r="BF77" i="11"/>
  <c r="BE77" i="11"/>
  <c r="BD77" i="11"/>
  <c r="BC77" i="11"/>
  <c r="BB77" i="11"/>
  <c r="BA77" i="11"/>
  <c r="AZ77" i="11"/>
  <c r="AY77" i="11"/>
  <c r="AX77" i="11"/>
  <c r="AW77" i="11"/>
  <c r="AV77" i="11"/>
  <c r="AU77" i="11"/>
  <c r="AT77" i="11"/>
  <c r="AS77" i="11"/>
  <c r="AR77" i="11"/>
  <c r="AQ77" i="11"/>
  <c r="AP77" i="11"/>
  <c r="AO77" i="11"/>
  <c r="AN77" i="11"/>
  <c r="AM77" i="11"/>
  <c r="AL77" i="11"/>
  <c r="AK77" i="11"/>
  <c r="AJ77" i="11"/>
  <c r="AI77" i="11"/>
  <c r="AH77" i="11"/>
  <c r="AG77" i="11"/>
  <c r="AF77" i="11"/>
  <c r="AE77" i="11"/>
  <c r="AD77" i="11"/>
  <c r="AC77" i="11"/>
  <c r="AB77" i="11"/>
  <c r="AA77" i="11"/>
  <c r="Z77" i="11"/>
  <c r="Y77" i="11"/>
  <c r="X77" i="11"/>
  <c r="W77" i="11"/>
  <c r="V77" i="11"/>
  <c r="U77" i="11"/>
  <c r="T77" i="11"/>
  <c r="S77" i="11"/>
  <c r="R77" i="11"/>
  <c r="Q77" i="11"/>
  <c r="P77" i="11"/>
  <c r="O77" i="11"/>
  <c r="N77" i="11"/>
  <c r="M77" i="11"/>
  <c r="L77" i="11"/>
  <c r="K77" i="11"/>
  <c r="J77" i="11"/>
  <c r="I77" i="11"/>
  <c r="H77" i="11"/>
  <c r="G77" i="11"/>
  <c r="F77" i="11"/>
  <c r="E77" i="11"/>
  <c r="D77" i="11"/>
  <c r="D81" i="11" s="1"/>
  <c r="D86" i="11" s="1"/>
  <c r="C63" i="11"/>
  <c r="C58" i="11"/>
  <c r="A58" i="11"/>
  <c r="A18" i="11" s="1"/>
  <c r="A14" i="10" s="1"/>
  <c r="A21" i="9" s="1"/>
  <c r="C55" i="11"/>
  <c r="C52" i="11"/>
  <c r="C47" i="11"/>
  <c r="C46" i="11"/>
  <c r="BK28" i="11"/>
  <c r="BJ28" i="11"/>
  <c r="BI28" i="11"/>
  <c r="BH28" i="11"/>
  <c r="BG28" i="11"/>
  <c r="BF28" i="11"/>
  <c r="BE28" i="11"/>
  <c r="BD28" i="11"/>
  <c r="BC28" i="11"/>
  <c r="BA28" i="11"/>
  <c r="AZ28" i="11"/>
  <c r="AY28" i="11"/>
  <c r="AX28" i="11"/>
  <c r="AW28" i="11"/>
  <c r="AV28" i="11"/>
  <c r="AU28" i="11"/>
  <c r="AT28" i="11"/>
  <c r="AS28" i="11"/>
  <c r="AR28" i="11"/>
  <c r="AQ28" i="11"/>
  <c r="AP28" i="11"/>
  <c r="AO28" i="11"/>
  <c r="AN28" i="11"/>
  <c r="AM28" i="11"/>
  <c r="AL28" i="11"/>
  <c r="AK28" i="11"/>
  <c r="AJ28" i="11"/>
  <c r="AI28" i="11"/>
  <c r="AH28" i="11"/>
  <c r="AG28" i="11"/>
  <c r="AF28" i="11"/>
  <c r="AE28" i="11"/>
  <c r="AD28" i="11"/>
  <c r="AC28" i="11"/>
  <c r="AB28" i="11"/>
  <c r="AA28" i="11"/>
  <c r="Z28" i="11"/>
  <c r="Y28" i="11"/>
  <c r="X28" i="11"/>
  <c r="W28" i="11"/>
  <c r="V28" i="11"/>
  <c r="U28" i="11"/>
  <c r="T28" i="11"/>
  <c r="S28" i="11"/>
  <c r="R28" i="11"/>
  <c r="Q28" i="11"/>
  <c r="P28" i="11"/>
  <c r="O28" i="11"/>
  <c r="N28" i="11"/>
  <c r="M28" i="11"/>
  <c r="L28" i="11"/>
  <c r="K28" i="11"/>
  <c r="J28" i="11"/>
  <c r="I28" i="11"/>
  <c r="H28" i="11"/>
  <c r="G28" i="11"/>
  <c r="F28" i="11"/>
  <c r="E28" i="11"/>
  <c r="D28" i="11"/>
  <c r="C26" i="11"/>
  <c r="A26" i="11"/>
  <c r="A17" i="11" s="1"/>
  <c r="A13" i="10" s="1"/>
  <c r="A20" i="9" s="1"/>
  <c r="C21" i="11"/>
  <c r="AJ20" i="11"/>
  <c r="AJ16" i="10" s="1"/>
  <c r="AI20" i="11"/>
  <c r="AI16" i="10" s="1"/>
  <c r="AH20" i="11"/>
  <c r="AH16" i="10" s="1"/>
  <c r="AG20" i="11"/>
  <c r="AG16" i="10" s="1"/>
  <c r="AF20" i="11"/>
  <c r="AF16" i="10" s="1"/>
  <c r="AE20" i="11"/>
  <c r="AE16" i="10" s="1"/>
  <c r="AD20" i="11"/>
  <c r="AD16" i="10" s="1"/>
  <c r="AC20" i="11"/>
  <c r="AB20" i="11"/>
  <c r="AB16" i="10" s="1"/>
  <c r="AA20" i="11"/>
  <c r="AA16" i="10" s="1"/>
  <c r="Z20" i="11"/>
  <c r="Z16" i="10" s="1"/>
  <c r="Y20" i="11"/>
  <c r="Y16" i="10" s="1"/>
  <c r="X20" i="11"/>
  <c r="X16" i="10" s="1"/>
  <c r="W20" i="11"/>
  <c r="W16" i="10" s="1"/>
  <c r="V20" i="11"/>
  <c r="V16" i="10" s="1"/>
  <c r="U20" i="11"/>
  <c r="T20" i="11"/>
  <c r="T16" i="10" s="1"/>
  <c r="S20" i="11"/>
  <c r="S16" i="10" s="1"/>
  <c r="R20" i="11"/>
  <c r="R16" i="10" s="1"/>
  <c r="Q20" i="11"/>
  <c r="Q16" i="10" s="1"/>
  <c r="P20" i="11"/>
  <c r="P16" i="10" s="1"/>
  <c r="O20" i="11"/>
  <c r="O16" i="10" s="1"/>
  <c r="N20" i="11"/>
  <c r="N16" i="10" s="1"/>
  <c r="M20" i="11"/>
  <c r="M16" i="10" s="1"/>
  <c r="L20" i="11"/>
  <c r="L16" i="10" s="1"/>
  <c r="K20" i="11"/>
  <c r="K16" i="10" s="1"/>
  <c r="J20" i="11"/>
  <c r="J16" i="10" s="1"/>
  <c r="I20" i="11"/>
  <c r="I16" i="10" s="1"/>
  <c r="H20" i="11"/>
  <c r="H16" i="10" s="1"/>
  <c r="G20" i="11"/>
  <c r="G16" i="10" s="1"/>
  <c r="F20" i="11"/>
  <c r="F16" i="10" s="1"/>
  <c r="E20" i="11"/>
  <c r="D20" i="11"/>
  <c r="D16" i="10" s="1"/>
  <c r="C20" i="11"/>
  <c r="A16" i="10"/>
  <c r="A23" i="9" s="1"/>
  <c r="C19" i="11"/>
  <c r="C18" i="11"/>
  <c r="C17" i="11"/>
  <c r="D7" i="11"/>
  <c r="A3" i="11"/>
  <c r="A1" i="11"/>
  <c r="B105" i="10"/>
  <c r="B104" i="10"/>
  <c r="B103" i="10"/>
  <c r="B102" i="10"/>
  <c r="B101" i="10"/>
  <c r="B100" i="10"/>
  <c r="B99" i="10"/>
  <c r="B98" i="10"/>
  <c r="B90" i="10"/>
  <c r="B89" i="10"/>
  <c r="B88" i="10"/>
  <c r="B87" i="10"/>
  <c r="B86" i="10"/>
  <c r="B85" i="10"/>
  <c r="B84" i="10"/>
  <c r="B83" i="10"/>
  <c r="B82" i="10"/>
  <c r="B81" i="10"/>
  <c r="B79" i="10"/>
  <c r="B78" i="10"/>
  <c r="B43" i="10"/>
  <c r="B42" i="10"/>
  <c r="B41" i="10"/>
  <c r="B38" i="10"/>
  <c r="B37" i="10"/>
  <c r="B34" i="10"/>
  <c r="B33" i="10"/>
  <c r="B32" i="10"/>
  <c r="B31" i="10"/>
  <c r="B30" i="10"/>
  <c r="B29" i="10"/>
  <c r="B28" i="10"/>
  <c r="B27" i="10"/>
  <c r="B26" i="10"/>
  <c r="B25" i="10"/>
  <c r="B22" i="10"/>
  <c r="B21" i="10"/>
  <c r="A21" i="10"/>
  <c r="A28" i="9" s="1"/>
  <c r="B20" i="10"/>
  <c r="B19" i="10"/>
  <c r="B18" i="10"/>
  <c r="AC16" i="10"/>
  <c r="U16" i="10"/>
  <c r="E16" i="10"/>
  <c r="B16" i="10"/>
  <c r="B15" i="10"/>
  <c r="B14" i="10"/>
  <c r="B13" i="10"/>
  <c r="B12" i="10"/>
  <c r="E7" i="10"/>
  <c r="A3" i="10"/>
  <c r="A1" i="10"/>
  <c r="U34" i="8"/>
  <c r="T34" i="8"/>
  <c r="S34" i="8"/>
  <c r="R34" i="8"/>
  <c r="Q34" i="8"/>
  <c r="P34" i="8"/>
  <c r="O34" i="8"/>
  <c r="N34" i="8"/>
  <c r="M34" i="8"/>
  <c r="L34" i="8"/>
  <c r="K34" i="8"/>
  <c r="J34" i="8"/>
  <c r="I34" i="8"/>
  <c r="H34" i="8"/>
  <c r="G34" i="8"/>
  <c r="F34" i="8"/>
  <c r="E34" i="8"/>
  <c r="D34" i="8"/>
  <c r="U33" i="8"/>
  <c r="T33" i="8"/>
  <c r="S33" i="8"/>
  <c r="R33" i="8"/>
  <c r="Q33" i="8"/>
  <c r="P33" i="8"/>
  <c r="O33" i="8"/>
  <c r="N33" i="8"/>
  <c r="M33" i="8"/>
  <c r="L33" i="8"/>
  <c r="K33" i="8"/>
  <c r="J33" i="8"/>
  <c r="I33" i="8"/>
  <c r="H33" i="8"/>
  <c r="G33" i="8"/>
  <c r="F33" i="8"/>
  <c r="E33" i="8"/>
  <c r="D33" i="8"/>
  <c r="D16" i="8"/>
  <c r="A15" i="8"/>
  <c r="A14" i="8"/>
  <c r="A13" i="8"/>
  <c r="E7" i="8"/>
  <c r="D7" i="8"/>
  <c r="A3" i="8"/>
  <c r="A1" i="8"/>
  <c r="B123" i="6"/>
  <c r="C112" i="6"/>
  <c r="C109" i="6"/>
  <c r="B109" i="6"/>
  <c r="A108" i="6"/>
  <c r="B107" i="6"/>
  <c r="B106" i="6"/>
  <c r="B83" i="6"/>
  <c r="B82" i="6"/>
  <c r="B81" i="6"/>
  <c r="B78" i="6"/>
  <c r="B77" i="6"/>
  <c r="B76" i="6"/>
  <c r="C69" i="6"/>
  <c r="B69" i="6"/>
  <c r="A68" i="6"/>
  <c r="B67" i="6"/>
  <c r="B66" i="6"/>
  <c r="B53" i="6"/>
  <c r="B52" i="6"/>
  <c r="B51" i="6"/>
  <c r="B48" i="6"/>
  <c r="B47" i="6"/>
  <c r="B46" i="6"/>
  <c r="C39" i="6"/>
  <c r="B39" i="6"/>
  <c r="A38" i="6"/>
  <c r="B37" i="6"/>
  <c r="B36" i="6"/>
  <c r="B19" i="6"/>
  <c r="B18" i="6"/>
  <c r="B17" i="6"/>
  <c r="B5" i="6"/>
  <c r="B43" i="4"/>
  <c r="B29" i="4"/>
  <c r="B11" i="4"/>
  <c r="A3" i="3"/>
  <c r="A1" i="3"/>
  <c r="M22" i="1"/>
  <c r="M20" i="1"/>
  <c r="F20" i="1"/>
  <c r="M18" i="1"/>
  <c r="F17" i="1"/>
  <c r="M16" i="1"/>
  <c r="M14" i="1"/>
  <c r="F14" i="1"/>
  <c r="M12" i="1"/>
  <c r="F12" i="1"/>
  <c r="BA272" i="13" l="1"/>
  <c r="BB272" i="13" s="1"/>
  <c r="BC272" i="13" s="1"/>
  <c r="BD272" i="13" s="1"/>
  <c r="BE272" i="13" s="1"/>
  <c r="BF272" i="13" s="1"/>
  <c r="BG272" i="13" s="1"/>
  <c r="BH272" i="13" s="1"/>
  <c r="BI272" i="13" s="1"/>
  <c r="BJ272" i="13" s="1"/>
  <c r="BK272" i="13" s="1"/>
  <c r="BL272" i="13" s="1"/>
  <c r="BM272" i="13" s="1"/>
  <c r="BN272" i="13" s="1"/>
  <c r="F36" i="5"/>
  <c r="G36" i="5" s="1"/>
  <c r="H36" i="5" s="1"/>
  <c r="I36" i="5" s="1"/>
  <c r="J36" i="5" s="1"/>
  <c r="F64" i="13"/>
  <c r="F54" i="5"/>
  <c r="G54" i="5" s="1"/>
  <c r="H54" i="5" s="1"/>
  <c r="I54" i="5" s="1"/>
  <c r="J54" i="5" s="1"/>
  <c r="G81" i="13"/>
  <c r="I81" i="13" s="1"/>
  <c r="BO186" i="13"/>
  <c r="BP186" i="13" s="1"/>
  <c r="BQ186" i="13" s="1"/>
  <c r="BR186" i="13" s="1"/>
  <c r="BS186" i="13" s="1"/>
  <c r="BT186" i="13" s="1"/>
  <c r="BU186" i="13" s="1"/>
  <c r="BV186" i="13" s="1"/>
  <c r="BW186" i="13" s="1"/>
  <c r="BX186" i="13" s="1"/>
  <c r="BY186" i="13" s="1"/>
  <c r="BZ186" i="13" s="1"/>
  <c r="CA186" i="13" s="1"/>
  <c r="CB186" i="13" s="1"/>
  <c r="CC186" i="13" s="1"/>
  <c r="CD186" i="13" s="1"/>
  <c r="CE186" i="13" s="1"/>
  <c r="CF186" i="13" s="1"/>
  <c r="CG186" i="13" s="1"/>
  <c r="CH186" i="13" s="1"/>
  <c r="CI186" i="13" s="1"/>
  <c r="CJ186" i="13" s="1"/>
  <c r="CK186" i="13" s="1"/>
  <c r="CL186" i="13" s="1"/>
  <c r="CM186" i="13" s="1"/>
  <c r="CN186" i="13" s="1"/>
  <c r="CO186" i="13" s="1"/>
  <c r="CP186" i="13" s="1"/>
  <c r="CQ186" i="13" s="1"/>
  <c r="CR186" i="13" s="1"/>
  <c r="CS186" i="13" s="1"/>
  <c r="CT186" i="13" s="1"/>
  <c r="CU186" i="13" s="1"/>
  <c r="CV186" i="13" s="1"/>
  <c r="CW186" i="13" s="1"/>
  <c r="CX186" i="13" s="1"/>
  <c r="CY186" i="13" s="1"/>
  <c r="CZ186" i="13" s="1"/>
  <c r="DA186" i="13" s="1"/>
  <c r="DB186" i="13" s="1"/>
  <c r="DC186" i="13" s="1"/>
  <c r="DD186" i="13" s="1"/>
  <c r="DE186" i="13" s="1"/>
  <c r="DF186" i="13" s="1"/>
  <c r="DG186" i="13" s="1"/>
  <c r="DH186" i="13" s="1"/>
  <c r="DI186" i="13" s="1"/>
  <c r="H81" i="13"/>
  <c r="F135" i="13"/>
  <c r="A83" i="13"/>
  <c r="F148" i="13"/>
  <c r="F85" i="13" s="1"/>
  <c r="A84" i="13"/>
  <c r="F149" i="13"/>
  <c r="F86" i="13" s="1"/>
  <c r="A85" i="13"/>
  <c r="F150" i="13"/>
  <c r="F87" i="13" s="1"/>
  <c r="A86" i="13"/>
  <c r="F151" i="13"/>
  <c r="F88" i="13" s="1"/>
  <c r="A87" i="13"/>
  <c r="F152" i="13"/>
  <c r="A88" i="13"/>
  <c r="F153" i="13"/>
  <c r="F61" i="5"/>
  <c r="G61" i="5" s="1"/>
  <c r="H61" i="5" s="1"/>
  <c r="I61" i="5" s="1"/>
  <c r="J61" i="5" s="1"/>
  <c r="F84" i="13"/>
  <c r="F9" i="5"/>
  <c r="G9" i="5" s="1"/>
  <c r="H9" i="5" s="1"/>
  <c r="I9" i="5" s="1"/>
  <c r="J9" i="5" s="1"/>
  <c r="F65" i="5"/>
  <c r="G65" i="5" s="1"/>
  <c r="H65" i="5" s="1"/>
  <c r="I65" i="5" s="1"/>
  <c r="J65" i="5" s="1"/>
  <c r="F10" i="5"/>
  <c r="G10" i="5" s="1"/>
  <c r="H10" i="5" s="1"/>
  <c r="I10" i="5" s="1"/>
  <c r="J10" i="5" s="1"/>
  <c r="F11" i="5"/>
  <c r="G11" i="5" s="1"/>
  <c r="H11" i="5" s="1"/>
  <c r="I11" i="5" s="1"/>
  <c r="J11" i="5" s="1"/>
  <c r="F12" i="5"/>
  <c r="G12" i="5" s="1"/>
  <c r="H12" i="5" s="1"/>
  <c r="I12" i="5" s="1"/>
  <c r="J12" i="5" s="1"/>
  <c r="F13" i="5"/>
  <c r="G13" i="5" s="1"/>
  <c r="H13" i="5" s="1"/>
  <c r="I13" i="5" s="1"/>
  <c r="F6" i="5"/>
  <c r="G6" i="5" s="1"/>
  <c r="H6" i="5" s="1"/>
  <c r="I6" i="5" s="1"/>
  <c r="J6" i="5" s="1"/>
  <c r="F62" i="5"/>
  <c r="G62" i="5" s="1"/>
  <c r="H62" i="5" s="1"/>
  <c r="I62" i="5" s="1"/>
  <c r="J62" i="5" s="1"/>
  <c r="F8" i="5"/>
  <c r="G8" i="5" s="1"/>
  <c r="H8" i="5" s="1"/>
  <c r="I8" i="5" s="1"/>
  <c r="J8" i="5" s="1"/>
  <c r="F63" i="5"/>
  <c r="G63" i="5" s="1"/>
  <c r="H63" i="5" s="1"/>
  <c r="I63" i="5" s="1"/>
  <c r="J63" i="5" s="1"/>
  <c r="F64" i="5"/>
  <c r="G64" i="5" s="1"/>
  <c r="H64" i="5" s="1"/>
  <c r="I64" i="5" s="1"/>
  <c r="J64" i="5" s="1"/>
  <c r="F17" i="5"/>
  <c r="G17" i="5" s="1"/>
  <c r="H17" i="5" s="1"/>
  <c r="I17" i="5" s="1"/>
  <c r="J17" i="5" s="1"/>
  <c r="F37" i="5"/>
  <c r="G37" i="5" s="1"/>
  <c r="H37" i="5" s="1"/>
  <c r="I37" i="5" s="1"/>
  <c r="J37" i="5" s="1"/>
  <c r="F38" i="5"/>
  <c r="G38" i="5" s="1"/>
  <c r="H38" i="5" s="1"/>
  <c r="I38" i="5" s="1"/>
  <c r="J38" i="5" s="1"/>
  <c r="F39" i="5"/>
  <c r="G39" i="5" s="1"/>
  <c r="H39" i="5" s="1"/>
  <c r="I39" i="5" s="1"/>
  <c r="J39" i="5" s="1"/>
  <c r="R219" i="13"/>
  <c r="S219" i="13" s="1"/>
  <c r="T219" i="13" s="1"/>
  <c r="U219" i="13" s="1"/>
  <c r="V219" i="13" s="1"/>
  <c r="W219" i="13" s="1"/>
  <c r="X219" i="13" s="1"/>
  <c r="Y219" i="13" s="1"/>
  <c r="Z219" i="13" s="1"/>
  <c r="AA219" i="13" s="1"/>
  <c r="AB219" i="13" s="1"/>
  <c r="AC219" i="13" s="1"/>
  <c r="AD219" i="13" s="1"/>
  <c r="AE219" i="13" s="1"/>
  <c r="AF219" i="13" s="1"/>
  <c r="AG219" i="13" s="1"/>
  <c r="AH219" i="13" s="1"/>
  <c r="AI219" i="13" s="1"/>
  <c r="AJ219" i="13" s="1"/>
  <c r="AK219" i="13" s="1"/>
  <c r="AL219" i="13" s="1"/>
  <c r="AM219" i="13" s="1"/>
  <c r="AN219" i="13" s="1"/>
  <c r="AO219" i="13" s="1"/>
  <c r="AP219" i="13" s="1"/>
  <c r="AQ219" i="13" s="1"/>
  <c r="AR219" i="13" s="1"/>
  <c r="AS219" i="13" s="1"/>
  <c r="AT219" i="13" s="1"/>
  <c r="AU219" i="13" s="1"/>
  <c r="AV219" i="13" s="1"/>
  <c r="AW219" i="13" s="1"/>
  <c r="AX219" i="13" s="1"/>
  <c r="AY219" i="13" s="1"/>
  <c r="AZ219" i="13" s="1"/>
  <c r="BA219" i="13" s="1"/>
  <c r="BB219" i="13" s="1"/>
  <c r="BC219" i="13" s="1"/>
  <c r="BD219" i="13" s="1"/>
  <c r="BE219" i="13" s="1"/>
  <c r="BF219" i="13" s="1"/>
  <c r="BG219" i="13" s="1"/>
  <c r="BH219" i="13" s="1"/>
  <c r="BI219" i="13" s="1"/>
  <c r="BJ219" i="13" s="1"/>
  <c r="BK219" i="13" s="1"/>
  <c r="BL219" i="13" s="1"/>
  <c r="BM219" i="13" s="1"/>
  <c r="BN219" i="13" s="1"/>
  <c r="Q229" i="13"/>
  <c r="A78" i="13"/>
  <c r="F140" i="13"/>
  <c r="F78" i="13" s="1"/>
  <c r="A79" i="13"/>
  <c r="F141" i="13"/>
  <c r="F79" i="13" s="1"/>
  <c r="A80" i="13"/>
  <c r="F142" i="13"/>
  <c r="F80" i="13" s="1"/>
  <c r="A73" i="13"/>
  <c r="A74" i="13"/>
  <c r="F136" i="13"/>
  <c r="F74" i="13" s="1"/>
  <c r="A75" i="13"/>
  <c r="F137" i="13"/>
  <c r="F75" i="13" s="1"/>
  <c r="A76" i="13"/>
  <c r="F138" i="13"/>
  <c r="F76" i="13" s="1"/>
  <c r="A77" i="13"/>
  <c r="F139" i="13"/>
  <c r="F77" i="13" s="1"/>
  <c r="Q280" i="13"/>
  <c r="R280" i="13" s="1"/>
  <c r="S280" i="13" s="1"/>
  <c r="T280" i="13" s="1"/>
  <c r="U280" i="13" s="1"/>
  <c r="V280" i="13" s="1"/>
  <c r="W280" i="13" s="1"/>
  <c r="X280" i="13" s="1"/>
  <c r="Y280" i="13" s="1"/>
  <c r="Z280" i="13" s="1"/>
  <c r="AA280" i="13" s="1"/>
  <c r="AB280" i="13" s="1"/>
  <c r="AC280" i="13" s="1"/>
  <c r="AD280" i="13" s="1"/>
  <c r="AE280" i="13" s="1"/>
  <c r="AF280" i="13" s="1"/>
  <c r="AG280" i="13" s="1"/>
  <c r="AH280" i="13" s="1"/>
  <c r="AI280" i="13" s="1"/>
  <c r="AJ280" i="13" s="1"/>
  <c r="AK280" i="13" s="1"/>
  <c r="AL280" i="13" s="1"/>
  <c r="AM280" i="13" s="1"/>
  <c r="AN280" i="13" s="1"/>
  <c r="AO280" i="13" s="1"/>
  <c r="AP280" i="13" s="1"/>
  <c r="AQ280" i="13" s="1"/>
  <c r="AR280" i="13" s="1"/>
  <c r="AS280" i="13" s="1"/>
  <c r="AT280" i="13" s="1"/>
  <c r="AU280" i="13" s="1"/>
  <c r="AV280" i="13" s="1"/>
  <c r="AW280" i="13" s="1"/>
  <c r="AX280" i="13" s="1"/>
  <c r="AY280" i="13" s="1"/>
  <c r="AZ280" i="13" s="1"/>
  <c r="BA280" i="13" s="1"/>
  <c r="BB280" i="13" s="1"/>
  <c r="BC280" i="13" s="1"/>
  <c r="BD280" i="13" s="1"/>
  <c r="BE280" i="13" s="1"/>
  <c r="BF280" i="13" s="1"/>
  <c r="BG280" i="13" s="1"/>
  <c r="BH280" i="13" s="1"/>
  <c r="BI280" i="13" s="1"/>
  <c r="BJ280" i="13" s="1"/>
  <c r="BK280" i="13" s="1"/>
  <c r="BL280" i="13" s="1"/>
  <c r="BM280" i="13" s="1"/>
  <c r="BN280" i="13" s="1"/>
  <c r="BO280" i="13" s="1"/>
  <c r="Q281" i="13"/>
  <c r="R281" i="13" s="1"/>
  <c r="S281" i="13" s="1"/>
  <c r="T281" i="13" s="1"/>
  <c r="U281" i="13" s="1"/>
  <c r="V281" i="13" s="1"/>
  <c r="W281" i="13" s="1"/>
  <c r="X281" i="13" s="1"/>
  <c r="Y281" i="13" s="1"/>
  <c r="Z281" i="13" s="1"/>
  <c r="AA281" i="13" s="1"/>
  <c r="AB281" i="13" s="1"/>
  <c r="AC281" i="13" s="1"/>
  <c r="AD281" i="13" s="1"/>
  <c r="AE281" i="13" s="1"/>
  <c r="AF281" i="13" s="1"/>
  <c r="AG281" i="13" s="1"/>
  <c r="AH281" i="13" s="1"/>
  <c r="AI281" i="13" s="1"/>
  <c r="AJ281" i="13" s="1"/>
  <c r="AK281" i="13" s="1"/>
  <c r="AL281" i="13" s="1"/>
  <c r="AM281" i="13" s="1"/>
  <c r="AN281" i="13" s="1"/>
  <c r="AO281" i="13" s="1"/>
  <c r="AP281" i="13" s="1"/>
  <c r="AQ281" i="13" s="1"/>
  <c r="AR281" i="13" s="1"/>
  <c r="AS281" i="13" s="1"/>
  <c r="AT281" i="13" s="1"/>
  <c r="AU281" i="13" s="1"/>
  <c r="AV281" i="13" s="1"/>
  <c r="AW281" i="13" s="1"/>
  <c r="AX281" i="13" s="1"/>
  <c r="AY281" i="13" s="1"/>
  <c r="AZ281" i="13" s="1"/>
  <c r="BA281" i="13" s="1"/>
  <c r="BB281" i="13" s="1"/>
  <c r="BC281" i="13" s="1"/>
  <c r="BD281" i="13" s="1"/>
  <c r="BE281" i="13" s="1"/>
  <c r="BF281" i="13" s="1"/>
  <c r="BG281" i="13" s="1"/>
  <c r="BH281" i="13" s="1"/>
  <c r="BI281" i="13" s="1"/>
  <c r="BJ281" i="13" s="1"/>
  <c r="BK281" i="13" s="1"/>
  <c r="BL281" i="13" s="1"/>
  <c r="BM281" i="13" s="1"/>
  <c r="BN281" i="13" s="1"/>
  <c r="C23" i="9"/>
  <c r="D23" i="9"/>
  <c r="N251" i="13"/>
  <c r="O251" i="13" s="1"/>
  <c r="P251" i="13" s="1"/>
  <c r="Q251" i="13" s="1"/>
  <c r="R251" i="13" s="1"/>
  <c r="S251" i="13" s="1"/>
  <c r="T251" i="13" s="1"/>
  <c r="U251" i="13" s="1"/>
  <c r="V251" i="13" s="1"/>
  <c r="W251" i="13" s="1"/>
  <c r="X251" i="13" s="1"/>
  <c r="Y251" i="13" s="1"/>
  <c r="Z251" i="13" s="1"/>
  <c r="AA251" i="13" s="1"/>
  <c r="AB251" i="13" s="1"/>
  <c r="AC251" i="13" s="1"/>
  <c r="AD251" i="13" s="1"/>
  <c r="AE251" i="13" s="1"/>
  <c r="AF251" i="13" s="1"/>
  <c r="AG251" i="13" s="1"/>
  <c r="AH251" i="13" s="1"/>
  <c r="AI251" i="13" s="1"/>
  <c r="AJ251" i="13" s="1"/>
  <c r="AK251" i="13" s="1"/>
  <c r="AL251" i="13" s="1"/>
  <c r="AM251" i="13" s="1"/>
  <c r="AN251" i="13" s="1"/>
  <c r="AO251" i="13" s="1"/>
  <c r="AP251" i="13" s="1"/>
  <c r="AQ251" i="13" s="1"/>
  <c r="AR251" i="13" s="1"/>
  <c r="AS251" i="13" s="1"/>
  <c r="AT251" i="13" s="1"/>
  <c r="AU251" i="13" s="1"/>
  <c r="AV251" i="13" s="1"/>
  <c r="AW251" i="13" s="1"/>
  <c r="AX251" i="13" s="1"/>
  <c r="AY251" i="13" s="1"/>
  <c r="AZ251" i="13" s="1"/>
  <c r="BA251" i="13" s="1"/>
  <c r="BB251" i="13" s="1"/>
  <c r="BC251" i="13" s="1"/>
  <c r="BD251" i="13" s="1"/>
  <c r="BE251" i="13" s="1"/>
  <c r="BF251" i="13" s="1"/>
  <c r="BG251" i="13" s="1"/>
  <c r="BH251" i="13" s="1"/>
  <c r="BI251" i="13" s="1"/>
  <c r="BJ251" i="13" s="1"/>
  <c r="BK251" i="13" s="1"/>
  <c r="BL251" i="13" s="1"/>
  <c r="BM251" i="13" s="1"/>
  <c r="BN251" i="13" s="1"/>
  <c r="BO251" i="13" s="1"/>
  <c r="BP251" i="13" s="1"/>
  <c r="BQ251" i="13" s="1"/>
  <c r="BR251" i="13" s="1"/>
  <c r="BS251" i="13" s="1"/>
  <c r="BT251" i="13" s="1"/>
  <c r="BU251" i="13" s="1"/>
  <c r="BV251" i="13" s="1"/>
  <c r="BW251" i="13" s="1"/>
  <c r="BX251" i="13" s="1"/>
  <c r="BY251" i="13" s="1"/>
  <c r="BZ251" i="13" s="1"/>
  <c r="CA251" i="13" s="1"/>
  <c r="CB251" i="13" s="1"/>
  <c r="CC251" i="13" s="1"/>
  <c r="CD251" i="13" s="1"/>
  <c r="CE251" i="13" s="1"/>
  <c r="CF251" i="13" s="1"/>
  <c r="CG251" i="13" s="1"/>
  <c r="CH251" i="13" s="1"/>
  <c r="CI251" i="13" s="1"/>
  <c r="CJ251" i="13" s="1"/>
  <c r="CK251" i="13" s="1"/>
  <c r="CL251" i="13" s="1"/>
  <c r="CM251" i="13" s="1"/>
  <c r="CN251" i="13" s="1"/>
  <c r="CO251" i="13" s="1"/>
  <c r="CP251" i="13" s="1"/>
  <c r="CQ251" i="13" s="1"/>
  <c r="CR251" i="13" s="1"/>
  <c r="CS251" i="13" s="1"/>
  <c r="CT251" i="13" s="1"/>
  <c r="CU251" i="13" s="1"/>
  <c r="CV251" i="13" s="1"/>
  <c r="CW251" i="13" s="1"/>
  <c r="CX251" i="13" s="1"/>
  <c r="CY251" i="13" s="1"/>
  <c r="CZ251" i="13" s="1"/>
  <c r="DA251" i="13" s="1"/>
  <c r="DB251" i="13" s="1"/>
  <c r="DC251" i="13" s="1"/>
  <c r="DD251" i="13" s="1"/>
  <c r="DE251" i="13" s="1"/>
  <c r="DF251" i="13" s="1"/>
  <c r="DG251" i="13" s="1"/>
  <c r="DH251" i="13" s="1"/>
  <c r="DI251" i="13" s="1"/>
  <c r="BG63" i="11"/>
  <c r="BG64" i="11" s="1"/>
  <c r="AA124" i="11"/>
  <c r="AF125" i="11" s="1"/>
  <c r="AF131" i="11" s="1"/>
  <c r="AF136" i="11" s="1"/>
  <c r="AT124" i="11"/>
  <c r="AY125" i="11" s="1"/>
  <c r="AY131" i="11" s="1"/>
  <c r="AY136" i="11" s="1"/>
  <c r="AV124" i="11"/>
  <c r="BA125" i="11" s="1"/>
  <c r="BA131" i="11" s="1"/>
  <c r="BA136" i="11" s="1"/>
  <c r="V63" i="11"/>
  <c r="V64" i="11" s="1"/>
  <c r="AF63" i="11"/>
  <c r="AF64" i="11" s="1"/>
  <c r="E63" i="11"/>
  <c r="E64" i="11" s="1"/>
  <c r="AI63" i="11"/>
  <c r="AI64" i="11" s="1"/>
  <c r="G63" i="11"/>
  <c r="G64" i="11" s="1"/>
  <c r="AQ63" i="11"/>
  <c r="AQ64" i="11" s="1"/>
  <c r="H63" i="11"/>
  <c r="H64" i="11" s="1"/>
  <c r="AT63" i="11"/>
  <c r="AT64" i="11" s="1"/>
  <c r="BI63" i="11"/>
  <c r="BI64" i="11" s="1"/>
  <c r="P63" i="11"/>
  <c r="P64" i="11" s="1"/>
  <c r="AU63" i="11"/>
  <c r="AU64" i="11" s="1"/>
  <c r="AD63" i="11"/>
  <c r="AD64" i="11" s="1"/>
  <c r="U63" i="11"/>
  <c r="U64" i="11" s="1"/>
  <c r="BC63" i="11"/>
  <c r="BC64" i="11" s="1"/>
  <c r="S124" i="11"/>
  <c r="X125" i="11" s="1"/>
  <c r="X131" i="11" s="1"/>
  <c r="X136" i="11" s="1"/>
  <c r="F63" i="11"/>
  <c r="F64" i="11" s="1"/>
  <c r="S63" i="11"/>
  <c r="S64" i="11" s="1"/>
  <c r="AE63" i="11"/>
  <c r="AE64" i="11" s="1"/>
  <c r="AS63" i="11"/>
  <c r="AS64" i="11" s="1"/>
  <c r="BD63" i="11"/>
  <c r="BD64" i="11" s="1"/>
  <c r="T124" i="11"/>
  <c r="Y125" i="11" s="1"/>
  <c r="Y131" i="11" s="1"/>
  <c r="Y136" i="11" s="1"/>
  <c r="AU124" i="11"/>
  <c r="AZ125" i="11" s="1"/>
  <c r="AZ131" i="11" s="1"/>
  <c r="AZ136" i="11" s="1"/>
  <c r="AB124" i="11"/>
  <c r="AG125" i="11" s="1"/>
  <c r="AG131" i="11" s="1"/>
  <c r="AG136" i="11" s="1"/>
  <c r="BC124" i="11"/>
  <c r="BH125" i="11" s="1"/>
  <c r="BH131" i="11" s="1"/>
  <c r="BH136" i="11" s="1"/>
  <c r="K63" i="11"/>
  <c r="K64" i="11" s="1"/>
  <c r="W63" i="11"/>
  <c r="W64" i="11" s="1"/>
  <c r="AK63" i="11"/>
  <c r="AK64" i="11" s="1"/>
  <c r="AV63" i="11"/>
  <c r="AV64" i="11" s="1"/>
  <c r="BJ63" i="11"/>
  <c r="BJ64" i="11" s="1"/>
  <c r="I124" i="11"/>
  <c r="N125" i="11" s="1"/>
  <c r="N131" i="11" s="1"/>
  <c r="N136" i="11" s="1"/>
  <c r="AD124" i="11"/>
  <c r="AI125" i="11" s="1"/>
  <c r="AI131" i="11" s="1"/>
  <c r="AI136" i="11" s="1"/>
  <c r="BD124" i="11"/>
  <c r="BI125" i="11" s="1"/>
  <c r="BI131" i="11" s="1"/>
  <c r="BI136" i="11" s="1"/>
  <c r="M63" i="11"/>
  <c r="M64" i="11" s="1"/>
  <c r="X63" i="11"/>
  <c r="X64" i="11" s="1"/>
  <c r="AL63" i="11"/>
  <c r="AL64" i="11" s="1"/>
  <c r="AY63" i="11"/>
  <c r="AY64" i="11" s="1"/>
  <c r="BK63" i="11"/>
  <c r="BK64" i="11" s="1"/>
  <c r="J124" i="11"/>
  <c r="O125" i="11" s="1"/>
  <c r="O131" i="11" s="1"/>
  <c r="O136" i="11" s="1"/>
  <c r="AJ124" i="11"/>
  <c r="AO125" i="11" s="1"/>
  <c r="AO131" i="11" s="1"/>
  <c r="AO136" i="11" s="1"/>
  <c r="BE124" i="11"/>
  <c r="BJ125" i="11" s="1"/>
  <c r="BJ131" i="11" s="1"/>
  <c r="BJ136" i="11" s="1"/>
  <c r="N63" i="11"/>
  <c r="N64" i="11" s="1"/>
  <c r="AA63" i="11"/>
  <c r="AA64" i="11" s="1"/>
  <c r="AM63" i="11"/>
  <c r="AM64" i="11" s="1"/>
  <c r="BA63" i="11"/>
  <c r="BA64" i="11" s="1"/>
  <c r="K124" i="11"/>
  <c r="P125" i="11" s="1"/>
  <c r="P131" i="11" s="1"/>
  <c r="P136" i="11" s="1"/>
  <c r="AL124" i="11"/>
  <c r="AQ125" i="11" s="1"/>
  <c r="AQ131" i="11" s="1"/>
  <c r="AQ136" i="11" s="1"/>
  <c r="O63" i="11"/>
  <c r="O64" i="11" s="1"/>
  <c r="AC63" i="11"/>
  <c r="AC64" i="11" s="1"/>
  <c r="AN63" i="11"/>
  <c r="AN64" i="11" s="1"/>
  <c r="BB63" i="11"/>
  <c r="BB64" i="11" s="1"/>
  <c r="R124" i="11"/>
  <c r="W125" i="11" s="1"/>
  <c r="W131" i="11" s="1"/>
  <c r="W136" i="11" s="1"/>
  <c r="AM124" i="11"/>
  <c r="AR125" i="11" s="1"/>
  <c r="AR131" i="11" s="1"/>
  <c r="AR136" i="11" s="1"/>
  <c r="G291" i="13"/>
  <c r="G29" i="13" s="1"/>
  <c r="E33" i="10" s="1"/>
  <c r="G283" i="13"/>
  <c r="G274" i="13"/>
  <c r="G27" i="13" s="1"/>
  <c r="E31" i="10" s="1"/>
  <c r="H271" i="13"/>
  <c r="H274" i="13" s="1"/>
  <c r="H27" i="13" s="1"/>
  <c r="F31" i="10" s="1"/>
  <c r="F60" i="5"/>
  <c r="G60" i="5" s="1"/>
  <c r="H60" i="5" s="1"/>
  <c r="I60" i="5" s="1"/>
  <c r="J60" i="5" s="1"/>
  <c r="D6" i="14"/>
  <c r="E6" i="12"/>
  <c r="D6" i="11"/>
  <c r="A37" i="11" s="1"/>
  <c r="D6" i="8"/>
  <c r="E6" i="10"/>
  <c r="G113" i="6"/>
  <c r="G114" i="6"/>
  <c r="E7" i="14"/>
  <c r="G7" i="13"/>
  <c r="F7" i="12"/>
  <c r="E7" i="11"/>
  <c r="O167" i="11"/>
  <c r="AO167" i="11"/>
  <c r="F7" i="10"/>
  <c r="BJ167" i="11"/>
  <c r="D147" i="11"/>
  <c r="D96" i="11"/>
  <c r="W167" i="11"/>
  <c r="AF167" i="11"/>
  <c r="BI167" i="11"/>
  <c r="AQ167" i="11"/>
  <c r="G136" i="11"/>
  <c r="G167" i="11"/>
  <c r="X167" i="11"/>
  <c r="E167" i="11"/>
  <c r="E136" i="11"/>
  <c r="AZ167" i="11"/>
  <c r="F136" i="11"/>
  <c r="F167" i="11"/>
  <c r="BA167" i="11"/>
  <c r="AY167" i="11"/>
  <c r="AG167" i="11"/>
  <c r="BH167" i="11"/>
  <c r="H167" i="11"/>
  <c r="N167" i="11"/>
  <c r="AI167" i="11"/>
  <c r="P167" i="11"/>
  <c r="Y167" i="11"/>
  <c r="AR167" i="11"/>
  <c r="BI124" i="11"/>
  <c r="BA124" i="11"/>
  <c r="BF125" i="11" s="1"/>
  <c r="BF131" i="11" s="1"/>
  <c r="AS124" i="11"/>
  <c r="AX125" i="11" s="1"/>
  <c r="AX131" i="11" s="1"/>
  <c r="AK124" i="11"/>
  <c r="AP125" i="11" s="1"/>
  <c r="AP131" i="11" s="1"/>
  <c r="AC124" i="11"/>
  <c r="AH125" i="11" s="1"/>
  <c r="AH131" i="11" s="1"/>
  <c r="U124" i="11"/>
  <c r="Z125" i="11" s="1"/>
  <c r="Z131" i="11" s="1"/>
  <c r="M124" i="11"/>
  <c r="R125" i="11" s="1"/>
  <c r="R131" i="11" s="1"/>
  <c r="E124" i="11"/>
  <c r="J125" i="11" s="1"/>
  <c r="J131" i="11" s="1"/>
  <c r="L124" i="11"/>
  <c r="Q125" i="11" s="1"/>
  <c r="Q131" i="11" s="1"/>
  <c r="V124" i="11"/>
  <c r="AA125" i="11" s="1"/>
  <c r="AA131" i="11" s="1"/>
  <c r="AE124" i="11"/>
  <c r="AJ125" i="11" s="1"/>
  <c r="AJ131" i="11" s="1"/>
  <c r="AN124" i="11"/>
  <c r="AS125" i="11" s="1"/>
  <c r="AS131" i="11" s="1"/>
  <c r="AW124" i="11"/>
  <c r="BB125" i="11" s="1"/>
  <c r="BB131" i="11" s="1"/>
  <c r="BF124" i="11"/>
  <c r="BK125" i="11" s="1"/>
  <c r="BK131" i="11" s="1"/>
  <c r="I63" i="11"/>
  <c r="I64" i="11" s="1"/>
  <c r="Q63" i="11"/>
  <c r="Q64" i="11" s="1"/>
  <c r="Y63" i="11"/>
  <c r="Y64" i="11" s="1"/>
  <c r="AG63" i="11"/>
  <c r="AG64" i="11" s="1"/>
  <c r="AO63" i="11"/>
  <c r="AO64" i="11" s="1"/>
  <c r="AW63" i="11"/>
  <c r="AW64" i="11" s="1"/>
  <c r="BE63" i="11"/>
  <c r="BE64" i="11" s="1"/>
  <c r="D124" i="11"/>
  <c r="I125" i="11" s="1"/>
  <c r="I131" i="11" s="1"/>
  <c r="N124" i="11"/>
  <c r="S125" i="11" s="1"/>
  <c r="S131" i="11" s="1"/>
  <c r="W124" i="11"/>
  <c r="AB125" i="11" s="1"/>
  <c r="AB131" i="11" s="1"/>
  <c r="AF124" i="11"/>
  <c r="AK125" i="11" s="1"/>
  <c r="AK131" i="11" s="1"/>
  <c r="AO124" i="11"/>
  <c r="AT125" i="11" s="1"/>
  <c r="AT131" i="11" s="1"/>
  <c r="AX124" i="11"/>
  <c r="BC125" i="11" s="1"/>
  <c r="BC131" i="11" s="1"/>
  <c r="BG124" i="11"/>
  <c r="J63" i="11"/>
  <c r="J64" i="11" s="1"/>
  <c r="R63" i="11"/>
  <c r="R64" i="11" s="1"/>
  <c r="Z63" i="11"/>
  <c r="Z64" i="11" s="1"/>
  <c r="AH63" i="11"/>
  <c r="AH64" i="11" s="1"/>
  <c r="AP63" i="11"/>
  <c r="AP64" i="11" s="1"/>
  <c r="AX63" i="11"/>
  <c r="AX64" i="11" s="1"/>
  <c r="BF63" i="11"/>
  <c r="BF64" i="11" s="1"/>
  <c r="F124" i="11"/>
  <c r="K125" i="11" s="1"/>
  <c r="K131" i="11" s="1"/>
  <c r="O124" i="11"/>
  <c r="T125" i="11" s="1"/>
  <c r="T131" i="11" s="1"/>
  <c r="X124" i="11"/>
  <c r="AC125" i="11" s="1"/>
  <c r="AC131" i="11" s="1"/>
  <c r="AG124" i="11"/>
  <c r="AL125" i="11" s="1"/>
  <c r="AL131" i="11" s="1"/>
  <c r="AP124" i="11"/>
  <c r="AU125" i="11" s="1"/>
  <c r="AU131" i="11" s="1"/>
  <c r="AY124" i="11"/>
  <c r="BD125" i="11" s="1"/>
  <c r="BD131" i="11" s="1"/>
  <c r="BH124" i="11"/>
  <c r="D133" i="11"/>
  <c r="D136" i="11"/>
  <c r="D167" i="11"/>
  <c r="G124" i="11"/>
  <c r="L125" i="11" s="1"/>
  <c r="L131" i="11" s="1"/>
  <c r="P124" i="11"/>
  <c r="U125" i="11" s="1"/>
  <c r="U131" i="11" s="1"/>
  <c r="Y124" i="11"/>
  <c r="AD125" i="11" s="1"/>
  <c r="AD131" i="11" s="1"/>
  <c r="AH124" i="11"/>
  <c r="AM125" i="11" s="1"/>
  <c r="AM131" i="11" s="1"/>
  <c r="AQ124" i="11"/>
  <c r="AV125" i="11" s="1"/>
  <c r="AV131" i="11" s="1"/>
  <c r="AZ124" i="11"/>
  <c r="BE125" i="11" s="1"/>
  <c r="BE131" i="11" s="1"/>
  <c r="BJ124" i="11"/>
  <c r="D63" i="11"/>
  <c r="D64" i="11" s="1"/>
  <c r="L63" i="11"/>
  <c r="L64" i="11" s="1"/>
  <c r="T63" i="11"/>
  <c r="T64" i="11" s="1"/>
  <c r="AB63" i="11"/>
  <c r="AB64" i="11" s="1"/>
  <c r="AJ63" i="11"/>
  <c r="AJ64" i="11" s="1"/>
  <c r="AR63" i="11"/>
  <c r="AR64" i="11" s="1"/>
  <c r="AZ63" i="11"/>
  <c r="AZ64" i="11" s="1"/>
  <c r="BH63" i="11"/>
  <c r="BH64" i="11" s="1"/>
  <c r="H124" i="11"/>
  <c r="M125" i="11" s="1"/>
  <c r="M131" i="11" s="1"/>
  <c r="Q124" i="11"/>
  <c r="V125" i="11" s="1"/>
  <c r="V131" i="11" s="1"/>
  <c r="Z124" i="11"/>
  <c r="AE125" i="11" s="1"/>
  <c r="AE131" i="11" s="1"/>
  <c r="AI124" i="11"/>
  <c r="AN125" i="11" s="1"/>
  <c r="AN131" i="11" s="1"/>
  <c r="AR124" i="11"/>
  <c r="AW125" i="11" s="1"/>
  <c r="AW131" i="11" s="1"/>
  <c r="BB124" i="11"/>
  <c r="BG125" i="11" s="1"/>
  <c r="BG131" i="11" s="1"/>
  <c r="BK124" i="11"/>
  <c r="J194" i="13"/>
  <c r="J185" i="13"/>
  <c r="H181" i="13"/>
  <c r="I167" i="13"/>
  <c r="G181" i="13"/>
  <c r="G206" i="13"/>
  <c r="I206" i="13"/>
  <c r="J203" i="13"/>
  <c r="H229" i="13"/>
  <c r="H24" i="13" s="1"/>
  <c r="F28" i="10" s="1"/>
  <c r="G229" i="13"/>
  <c r="G24" i="13" s="1"/>
  <c r="E28" i="10" s="1"/>
  <c r="H206" i="13"/>
  <c r="H283" i="13"/>
  <c r="H246" i="13"/>
  <c r="E20" i="14"/>
  <c r="E50" i="14" s="1"/>
  <c r="F26" i="14"/>
  <c r="BO272" i="13" l="1"/>
  <c r="BN274" i="13"/>
  <c r="BN27" i="13" s="1"/>
  <c r="BL31" i="10" s="1"/>
  <c r="J81" i="13"/>
  <c r="L81" i="13" s="1"/>
  <c r="F73" i="13"/>
  <c r="F154" i="13"/>
  <c r="F236" i="13" s="1"/>
  <c r="BO281" i="13"/>
  <c r="BP281" i="13" s="1"/>
  <c r="BQ281" i="13" s="1"/>
  <c r="BR281" i="13" s="1"/>
  <c r="BS281" i="13" s="1"/>
  <c r="BT281" i="13" s="1"/>
  <c r="BU281" i="13" s="1"/>
  <c r="BV281" i="13" s="1"/>
  <c r="BW281" i="13" s="1"/>
  <c r="BX281" i="13" s="1"/>
  <c r="BY281" i="13" s="1"/>
  <c r="BZ281" i="13" s="1"/>
  <c r="CA281" i="13" s="1"/>
  <c r="CB281" i="13" s="1"/>
  <c r="CC281" i="13" s="1"/>
  <c r="CD281" i="13" s="1"/>
  <c r="CE281" i="13" s="1"/>
  <c r="CF281" i="13" s="1"/>
  <c r="CG281" i="13" s="1"/>
  <c r="CH281" i="13" s="1"/>
  <c r="CI281" i="13" s="1"/>
  <c r="CJ281" i="13" s="1"/>
  <c r="CK281" i="13" s="1"/>
  <c r="CL281" i="13" s="1"/>
  <c r="CM281" i="13" s="1"/>
  <c r="CN281" i="13" s="1"/>
  <c r="CO281" i="13" s="1"/>
  <c r="CP281" i="13" s="1"/>
  <c r="CQ281" i="13" s="1"/>
  <c r="CR281" i="13" s="1"/>
  <c r="CS281" i="13" s="1"/>
  <c r="CT281" i="13" s="1"/>
  <c r="CU281" i="13" s="1"/>
  <c r="CV281" i="13" s="1"/>
  <c r="CW281" i="13" s="1"/>
  <c r="CX281" i="13" s="1"/>
  <c r="CY281" i="13" s="1"/>
  <c r="CZ281" i="13" s="1"/>
  <c r="DA281" i="13" s="1"/>
  <c r="DB281" i="13" s="1"/>
  <c r="DC281" i="13" s="1"/>
  <c r="DD281" i="13" s="1"/>
  <c r="DE281" i="13" s="1"/>
  <c r="DF281" i="13" s="1"/>
  <c r="DG281" i="13" s="1"/>
  <c r="DH281" i="13" s="1"/>
  <c r="DI281" i="13" s="1"/>
  <c r="BP280" i="13"/>
  <c r="BO219" i="13"/>
  <c r="BN229" i="13"/>
  <c r="BN24" i="13" s="1"/>
  <c r="BL28" i="10" s="1"/>
  <c r="BP272" i="13"/>
  <c r="BO274" i="13"/>
  <c r="BO27" i="13" s="1"/>
  <c r="BM31" i="10" s="1"/>
  <c r="K81" i="13"/>
  <c r="M81" i="13" s="1"/>
  <c r="H28" i="13"/>
  <c r="F32" i="10" s="1"/>
  <c r="G28" i="13"/>
  <c r="E32" i="10" s="1"/>
  <c r="I271" i="13"/>
  <c r="I274" i="13" s="1"/>
  <c r="I27" i="13" s="1"/>
  <c r="G31" i="10" s="1"/>
  <c r="D68" i="11"/>
  <c r="D71" i="11" s="1"/>
  <c r="K194" i="13"/>
  <c r="AH136" i="11"/>
  <c r="AH167" i="11"/>
  <c r="G26" i="14"/>
  <c r="D138" i="11"/>
  <c r="D166" i="11" s="1"/>
  <c r="E132" i="11"/>
  <c r="T136" i="11"/>
  <c r="T167" i="11"/>
  <c r="BC136" i="11"/>
  <c r="BC167" i="11"/>
  <c r="AM136" i="11"/>
  <c r="AM167" i="11"/>
  <c r="AN167" i="11"/>
  <c r="AN136" i="11"/>
  <c r="AB136" i="11"/>
  <c r="AB167" i="11"/>
  <c r="F7" i="14"/>
  <c r="H7" i="13"/>
  <c r="G7" i="12"/>
  <c r="F7" i="11"/>
  <c r="G7" i="10"/>
  <c r="F7" i="8"/>
  <c r="F20" i="14"/>
  <c r="F50" i="14" s="1"/>
  <c r="L136" i="11"/>
  <c r="L167" i="11"/>
  <c r="S136" i="11"/>
  <c r="S167" i="11"/>
  <c r="AA136" i="11"/>
  <c r="AA167" i="11"/>
  <c r="BF167" i="11"/>
  <c r="BF136" i="11"/>
  <c r="AL136" i="11"/>
  <c r="AL167" i="11"/>
  <c r="AC167" i="11"/>
  <c r="AC136" i="11"/>
  <c r="I167" i="11"/>
  <c r="I136" i="11"/>
  <c r="Q167" i="11"/>
  <c r="Q136" i="11"/>
  <c r="K203" i="13"/>
  <c r="J206" i="13"/>
  <c r="M167" i="11"/>
  <c r="M136" i="11"/>
  <c r="J167" i="11"/>
  <c r="J136" i="11"/>
  <c r="BB136" i="11"/>
  <c r="BB167" i="11"/>
  <c r="E6" i="14"/>
  <c r="G6" i="13"/>
  <c r="F6" i="12"/>
  <c r="E6" i="11"/>
  <c r="E81" i="10"/>
  <c r="E6" i="8"/>
  <c r="F6" i="10"/>
  <c r="H291" i="13"/>
  <c r="H29" i="13" s="1"/>
  <c r="F33" i="10" s="1"/>
  <c r="K185" i="13"/>
  <c r="BG136" i="11"/>
  <c r="BG167" i="11"/>
  <c r="BE167" i="11"/>
  <c r="BE136" i="11"/>
  <c r="K136" i="11"/>
  <c r="K167" i="11"/>
  <c r="R136" i="11"/>
  <c r="R167" i="11"/>
  <c r="I246" i="13"/>
  <c r="E20" i="10"/>
  <c r="AW167" i="11"/>
  <c r="AW136" i="11"/>
  <c r="AV167" i="11"/>
  <c r="AV136" i="11"/>
  <c r="BK136" i="11"/>
  <c r="BK167" i="11"/>
  <c r="Z167" i="11"/>
  <c r="Z136" i="11"/>
  <c r="E147" i="11"/>
  <c r="E96" i="11"/>
  <c r="A151" i="11"/>
  <c r="D151" i="11" s="1"/>
  <c r="D146" i="11" s="1"/>
  <c r="D161" i="11" s="1"/>
  <c r="D162" i="11" s="1"/>
  <c r="A100" i="11"/>
  <c r="D100" i="11" s="1"/>
  <c r="D95" i="11" s="1"/>
  <c r="D110" i="11" s="1"/>
  <c r="D111" i="11" s="1"/>
  <c r="I229" i="13"/>
  <c r="I24" i="13" s="1"/>
  <c r="G28" i="10" s="1"/>
  <c r="I181" i="13"/>
  <c r="J167" i="13"/>
  <c r="AE136" i="11"/>
  <c r="AE167" i="11"/>
  <c r="AD136" i="11"/>
  <c r="AD167" i="11"/>
  <c r="BD167" i="11"/>
  <c r="BD136" i="11"/>
  <c r="AT136" i="11"/>
  <c r="AT167" i="11"/>
  <c r="AS167" i="11"/>
  <c r="AS136" i="11"/>
  <c r="AP167" i="11"/>
  <c r="AP136" i="11"/>
  <c r="I283" i="13"/>
  <c r="V136" i="11"/>
  <c r="V167" i="11"/>
  <c r="U167" i="11"/>
  <c r="U136" i="11"/>
  <c r="AU136" i="11"/>
  <c r="AU167" i="11"/>
  <c r="AK167" i="11"/>
  <c r="AK136" i="11"/>
  <c r="AJ136" i="11"/>
  <c r="AJ167" i="11"/>
  <c r="AX136" i="11"/>
  <c r="AX167" i="11"/>
  <c r="E72" i="14"/>
  <c r="E64" i="14"/>
  <c r="E76" i="14" s="1"/>
  <c r="E63" i="14"/>
  <c r="E59" i="14"/>
  <c r="E62" i="14"/>
  <c r="E60" i="14"/>
  <c r="F237" i="13" l="1"/>
  <c r="F239" i="13" s="1"/>
  <c r="F25" i="13" s="1"/>
  <c r="N81" i="13"/>
  <c r="J271" i="13"/>
  <c r="D37" i="11"/>
  <c r="BP219" i="13"/>
  <c r="BO229" i="13"/>
  <c r="BO24" i="13" s="1"/>
  <c r="BM28" i="10" s="1"/>
  <c r="BQ280" i="13"/>
  <c r="BQ272" i="13"/>
  <c r="BP274" i="13"/>
  <c r="BP27" i="13" s="1"/>
  <c r="BN31" i="10" s="1"/>
  <c r="G108" i="13"/>
  <c r="G46" i="13" s="1"/>
  <c r="G118" i="13"/>
  <c r="G56" i="13" s="1"/>
  <c r="G119" i="13"/>
  <c r="G57" i="13" s="1"/>
  <c r="G129" i="13"/>
  <c r="G67" i="13" s="1"/>
  <c r="G120" i="13"/>
  <c r="G58" i="13" s="1"/>
  <c r="G130" i="13"/>
  <c r="G68" i="13" s="1"/>
  <c r="G107" i="13"/>
  <c r="G45" i="13" s="1"/>
  <c r="G112" i="13"/>
  <c r="G50" i="13" s="1"/>
  <c r="G123" i="13"/>
  <c r="G61" i="13" s="1"/>
  <c r="G113" i="13"/>
  <c r="G51" i="13" s="1"/>
  <c r="G124" i="13"/>
  <c r="G62" i="13" s="1"/>
  <c r="G109" i="13"/>
  <c r="G47" i="13" s="1"/>
  <c r="G131" i="13"/>
  <c r="G69" i="13" s="1"/>
  <c r="G110" i="13"/>
  <c r="G48" i="13" s="1"/>
  <c r="G121" i="13"/>
  <c r="G59" i="13" s="1"/>
  <c r="G125" i="13"/>
  <c r="G63" i="13" s="1"/>
  <c r="G111" i="13"/>
  <c r="G49" i="13" s="1"/>
  <c r="G132" i="13"/>
  <c r="G70" i="13" s="1"/>
  <c r="G122" i="13"/>
  <c r="G60" i="13" s="1"/>
  <c r="G127" i="13"/>
  <c r="G65" i="13" s="1"/>
  <c r="G126" i="13"/>
  <c r="G64" i="13" s="1"/>
  <c r="G114" i="13"/>
  <c r="G52" i="13" s="1"/>
  <c r="G115" i="13"/>
  <c r="G53" i="13" s="1"/>
  <c r="G116" i="13"/>
  <c r="G54" i="13" s="1"/>
  <c r="G117" i="13"/>
  <c r="G55" i="13" s="1"/>
  <c r="G128" i="13"/>
  <c r="G66" i="13" s="1"/>
  <c r="P81" i="13"/>
  <c r="O81" i="13"/>
  <c r="G147" i="13"/>
  <c r="G84" i="13" s="1"/>
  <c r="G149" i="13"/>
  <c r="G86" i="13" s="1"/>
  <c r="G151" i="13"/>
  <c r="G88" i="13" s="1"/>
  <c r="G153" i="13"/>
  <c r="G146" i="13"/>
  <c r="G83" i="13" s="1"/>
  <c r="G148" i="13"/>
  <c r="G85" i="13" s="1"/>
  <c r="G150" i="13"/>
  <c r="G87" i="13" s="1"/>
  <c r="G152" i="13"/>
  <c r="I28" i="13"/>
  <c r="G32" i="10" s="1"/>
  <c r="D32" i="11"/>
  <c r="D19" i="11"/>
  <c r="D15" i="10" s="1"/>
  <c r="J229" i="13"/>
  <c r="J24" i="13" s="1"/>
  <c r="H28" i="10" s="1"/>
  <c r="E19" i="10"/>
  <c r="G20" i="14"/>
  <c r="J181" i="13"/>
  <c r="K167" i="13"/>
  <c r="K206" i="13"/>
  <c r="L203" i="13"/>
  <c r="F6" i="14"/>
  <c r="H6" i="13"/>
  <c r="G6" i="12"/>
  <c r="F6" i="11"/>
  <c r="F81" i="10"/>
  <c r="F6" i="8"/>
  <c r="G6" i="10"/>
  <c r="K271" i="13"/>
  <c r="J274" i="13"/>
  <c r="J27" i="13" s="1"/>
  <c r="H31" i="10" s="1"/>
  <c r="E41" i="10"/>
  <c r="F76" i="14"/>
  <c r="F74" i="14"/>
  <c r="F71" i="14"/>
  <c r="F64" i="14"/>
  <c r="F75" i="14"/>
  <c r="F59" i="14"/>
  <c r="F62" i="14"/>
  <c r="F72" i="14"/>
  <c r="F63" i="14"/>
  <c r="F60" i="14"/>
  <c r="I291" i="13"/>
  <c r="I29" i="13" s="1"/>
  <c r="G33" i="10" s="1"/>
  <c r="E151" i="11"/>
  <c r="E146" i="11" s="1"/>
  <c r="E161" i="11" s="1"/>
  <c r="E162" i="11" s="1"/>
  <c r="E37" i="11"/>
  <c r="E32" i="11" s="1"/>
  <c r="E100" i="11"/>
  <c r="E95" i="11" s="1"/>
  <c r="E110" i="11" s="1"/>
  <c r="E111" i="11" s="1"/>
  <c r="E68" i="11"/>
  <c r="E71" i="11" s="1"/>
  <c r="D80" i="11"/>
  <c r="D72" i="11"/>
  <c r="G7" i="14"/>
  <c r="I7" i="13"/>
  <c r="H7" i="12"/>
  <c r="G7" i="11"/>
  <c r="G7" i="8"/>
  <c r="H7" i="10"/>
  <c r="E71" i="14"/>
  <c r="E38" i="14" s="1"/>
  <c r="F96" i="11"/>
  <c r="F147" i="11"/>
  <c r="H26" i="14"/>
  <c r="L194" i="13"/>
  <c r="E43" i="14"/>
  <c r="J246" i="13"/>
  <c r="L185" i="13"/>
  <c r="E75" i="14"/>
  <c r="E42" i="14" s="1"/>
  <c r="E39" i="14"/>
  <c r="J283" i="13"/>
  <c r="E74" i="14"/>
  <c r="E41" i="14" s="1"/>
  <c r="G198" i="13"/>
  <c r="G199" i="13" s="1"/>
  <c r="G102" i="13"/>
  <c r="G40" i="13" s="1"/>
  <c r="G141" i="13"/>
  <c r="G79" i="13" s="1"/>
  <c r="G103" i="13"/>
  <c r="G41" i="13" s="1"/>
  <c r="G142" i="13"/>
  <c r="G80" i="13" s="1"/>
  <c r="G139" i="13"/>
  <c r="G77" i="13" s="1"/>
  <c r="G97" i="13"/>
  <c r="G35" i="13" s="1"/>
  <c r="G100" i="13"/>
  <c r="G38" i="13" s="1"/>
  <c r="G99" i="13"/>
  <c r="G37" i="13" s="1"/>
  <c r="G96" i="13"/>
  <c r="G101" i="13"/>
  <c r="G39" i="13" s="1"/>
  <c r="G98" i="13"/>
  <c r="G36" i="13" s="1"/>
  <c r="G135" i="13"/>
  <c r="G73" i="13" s="1"/>
  <c r="G138" i="13"/>
  <c r="G76" i="13" s="1"/>
  <c r="G140" i="13"/>
  <c r="G78" i="13" s="1"/>
  <c r="G137" i="13"/>
  <c r="G75" i="13" s="1"/>
  <c r="E137" i="11"/>
  <c r="E133" i="11"/>
  <c r="BQ274" i="13" l="1"/>
  <c r="BQ27" i="13" s="1"/>
  <c r="BO31" i="10" s="1"/>
  <c r="BR272" i="13"/>
  <c r="BQ219" i="13"/>
  <c r="BP229" i="13"/>
  <c r="BP24" i="13" s="1"/>
  <c r="BN28" i="10" s="1"/>
  <c r="BR280" i="13"/>
  <c r="G34" i="13"/>
  <c r="H110" i="13"/>
  <c r="H48" i="13" s="1"/>
  <c r="H114" i="13"/>
  <c r="H52" i="13" s="1"/>
  <c r="H118" i="13"/>
  <c r="H56" i="13" s="1"/>
  <c r="H122" i="13"/>
  <c r="H60" i="13" s="1"/>
  <c r="H126" i="13"/>
  <c r="H64" i="13" s="1"/>
  <c r="H130" i="13"/>
  <c r="H68" i="13" s="1"/>
  <c r="H117" i="13"/>
  <c r="H55" i="13" s="1"/>
  <c r="H128" i="13"/>
  <c r="H66" i="13" s="1"/>
  <c r="H108" i="13"/>
  <c r="H46" i="13" s="1"/>
  <c r="H129" i="13"/>
  <c r="H67" i="13" s="1"/>
  <c r="H120" i="13"/>
  <c r="H58" i="13" s="1"/>
  <c r="H121" i="13"/>
  <c r="H59" i="13" s="1"/>
  <c r="H119" i="13"/>
  <c r="H57" i="13" s="1"/>
  <c r="H131" i="13"/>
  <c r="H69" i="13" s="1"/>
  <c r="H111" i="13"/>
  <c r="H49" i="13" s="1"/>
  <c r="H132" i="13"/>
  <c r="H70" i="13" s="1"/>
  <c r="H125" i="13"/>
  <c r="H63" i="13" s="1"/>
  <c r="H109" i="13"/>
  <c r="H47" i="13" s="1"/>
  <c r="H107" i="13"/>
  <c r="H45" i="13" s="1"/>
  <c r="H112" i="13"/>
  <c r="H50" i="13" s="1"/>
  <c r="H124" i="13"/>
  <c r="H62" i="13" s="1"/>
  <c r="H123" i="13"/>
  <c r="H61" i="13" s="1"/>
  <c r="H113" i="13"/>
  <c r="H51" i="13" s="1"/>
  <c r="H115" i="13"/>
  <c r="H53" i="13" s="1"/>
  <c r="H116" i="13"/>
  <c r="H54" i="13" s="1"/>
  <c r="H127" i="13"/>
  <c r="H65" i="13" s="1"/>
  <c r="Q81" i="13"/>
  <c r="R81" i="13"/>
  <c r="H147" i="13"/>
  <c r="H84" i="13" s="1"/>
  <c r="H149" i="13"/>
  <c r="H86" i="13" s="1"/>
  <c r="H151" i="13"/>
  <c r="H88" i="13" s="1"/>
  <c r="H153" i="13"/>
  <c r="H146" i="13"/>
  <c r="H83" i="13" s="1"/>
  <c r="H148" i="13"/>
  <c r="H85" i="13" s="1"/>
  <c r="H150" i="13"/>
  <c r="H87" i="13" s="1"/>
  <c r="H152" i="13"/>
  <c r="J28" i="13"/>
  <c r="H32" i="10" s="1"/>
  <c r="E47" i="11"/>
  <c r="E33" i="11"/>
  <c r="D47" i="11"/>
  <c r="D33" i="11"/>
  <c r="D27" i="10"/>
  <c r="F43" i="14"/>
  <c r="G6" i="14"/>
  <c r="I6" i="13"/>
  <c r="H6" i="12"/>
  <c r="G6" i="11"/>
  <c r="G81" i="10"/>
  <c r="G6" i="8"/>
  <c r="H6" i="10"/>
  <c r="F38" i="14"/>
  <c r="M185" i="13"/>
  <c r="G76" i="14"/>
  <c r="G74" i="14"/>
  <c r="G72" i="14"/>
  <c r="G71" i="14"/>
  <c r="G62" i="14"/>
  <c r="G64" i="14"/>
  <c r="G75" i="14"/>
  <c r="G63" i="14"/>
  <c r="G60" i="14"/>
  <c r="G59" i="14"/>
  <c r="J291" i="13"/>
  <c r="J29" i="13" s="1"/>
  <c r="H33" i="10" s="1"/>
  <c r="H20" i="14"/>
  <c r="H50" i="14" s="1"/>
  <c r="F20" i="10"/>
  <c r="F41" i="14"/>
  <c r="F39" i="14"/>
  <c r="K181" i="13"/>
  <c r="L167" i="13"/>
  <c r="G190" i="13"/>
  <c r="K246" i="13"/>
  <c r="M194" i="13"/>
  <c r="H7" i="14"/>
  <c r="J7" i="13"/>
  <c r="I7" i="12"/>
  <c r="H7" i="11"/>
  <c r="I7" i="10"/>
  <c r="H7" i="8"/>
  <c r="E72" i="11"/>
  <c r="G136" i="13" s="1"/>
  <c r="G74" i="13" s="1"/>
  <c r="E80" i="11"/>
  <c r="F37" i="11"/>
  <c r="F32" i="11" s="1"/>
  <c r="F100" i="11"/>
  <c r="F95" i="11" s="1"/>
  <c r="F110" i="11" s="1"/>
  <c r="F111" i="11" s="1"/>
  <c r="F151" i="11"/>
  <c r="F146" i="11" s="1"/>
  <c r="F161" i="11" s="1"/>
  <c r="F162" i="11" s="1"/>
  <c r="F68" i="11"/>
  <c r="F71" i="11" s="1"/>
  <c r="F42" i="14"/>
  <c r="G50" i="14"/>
  <c r="E138" i="11"/>
  <c r="E166" i="11" s="1"/>
  <c r="F132" i="11"/>
  <c r="D82" i="11"/>
  <c r="D116" i="11"/>
  <c r="D85" i="11"/>
  <c r="L271" i="13"/>
  <c r="K274" i="13"/>
  <c r="K27" i="13" s="1"/>
  <c r="I31" i="10" s="1"/>
  <c r="K229" i="13"/>
  <c r="K24" i="13" s="1"/>
  <c r="I28" i="10" s="1"/>
  <c r="K283" i="13"/>
  <c r="I26" i="14"/>
  <c r="G147" i="11"/>
  <c r="G96" i="11"/>
  <c r="H198" i="13"/>
  <c r="H199" i="13" s="1"/>
  <c r="H103" i="13"/>
  <c r="H41" i="13" s="1"/>
  <c r="H142" i="13"/>
  <c r="H80" i="13" s="1"/>
  <c r="H98" i="13"/>
  <c r="H36" i="13" s="1"/>
  <c r="H139" i="13"/>
  <c r="H77" i="13" s="1"/>
  <c r="H100" i="13"/>
  <c r="H38" i="13" s="1"/>
  <c r="H99" i="13"/>
  <c r="H37" i="13" s="1"/>
  <c r="H96" i="13"/>
  <c r="H138" i="13"/>
  <c r="H76" i="13" s="1"/>
  <c r="H101" i="13"/>
  <c r="H39" i="13" s="1"/>
  <c r="H102" i="13"/>
  <c r="H40" i="13" s="1"/>
  <c r="H97" i="13"/>
  <c r="H35" i="13" s="1"/>
  <c r="H137" i="13"/>
  <c r="H75" i="13" s="1"/>
  <c r="H135" i="13"/>
  <c r="H73" i="13" s="1"/>
  <c r="H140" i="13"/>
  <c r="H78" i="13" s="1"/>
  <c r="H141" i="13"/>
  <c r="H79" i="13" s="1"/>
  <c r="M203" i="13"/>
  <c r="L206" i="13"/>
  <c r="T81" i="13" l="1"/>
  <c r="BR219" i="13"/>
  <c r="BQ229" i="13"/>
  <c r="BQ24" i="13" s="1"/>
  <c r="BO28" i="10" s="1"/>
  <c r="BS272" i="13"/>
  <c r="BR274" i="13"/>
  <c r="BR27" i="13" s="1"/>
  <c r="BP31" i="10" s="1"/>
  <c r="BS280" i="13"/>
  <c r="H34" i="13"/>
  <c r="G154" i="13"/>
  <c r="G236" i="13" s="1"/>
  <c r="S81" i="13"/>
  <c r="I116" i="13"/>
  <c r="I54" i="13" s="1"/>
  <c r="I127" i="13"/>
  <c r="I65" i="13" s="1"/>
  <c r="I117" i="13"/>
  <c r="I55" i="13" s="1"/>
  <c r="I118" i="13"/>
  <c r="I56" i="13" s="1"/>
  <c r="I108" i="13"/>
  <c r="I46" i="13" s="1"/>
  <c r="I130" i="13"/>
  <c r="I68" i="13" s="1"/>
  <c r="I109" i="13"/>
  <c r="I47" i="13" s="1"/>
  <c r="I131" i="13"/>
  <c r="I69" i="13" s="1"/>
  <c r="I111" i="13"/>
  <c r="I49" i="13" s="1"/>
  <c r="I121" i="13"/>
  <c r="I59" i="13" s="1"/>
  <c r="I128" i="13"/>
  <c r="I66" i="13" s="1"/>
  <c r="I120" i="13"/>
  <c r="I58" i="13" s="1"/>
  <c r="I119" i="13"/>
  <c r="I57" i="13" s="1"/>
  <c r="I129" i="13"/>
  <c r="I67" i="13" s="1"/>
  <c r="I110" i="13"/>
  <c r="I48" i="13" s="1"/>
  <c r="I122" i="13"/>
  <c r="I60" i="13" s="1"/>
  <c r="I132" i="13"/>
  <c r="I70" i="13" s="1"/>
  <c r="I123" i="13"/>
  <c r="I61" i="13" s="1"/>
  <c r="I124" i="13"/>
  <c r="I62" i="13" s="1"/>
  <c r="I107" i="13"/>
  <c r="I45" i="13" s="1"/>
  <c r="I112" i="13"/>
  <c r="I50" i="13" s="1"/>
  <c r="I113" i="13"/>
  <c r="I51" i="13" s="1"/>
  <c r="I114" i="13"/>
  <c r="I52" i="13" s="1"/>
  <c r="I125" i="13"/>
  <c r="I63" i="13" s="1"/>
  <c r="I126" i="13"/>
  <c r="I64" i="13" s="1"/>
  <c r="I115" i="13"/>
  <c r="I53" i="13" s="1"/>
  <c r="I147" i="13"/>
  <c r="I84" i="13" s="1"/>
  <c r="I149" i="13"/>
  <c r="I86" i="13" s="1"/>
  <c r="I151" i="13"/>
  <c r="I88" i="13" s="1"/>
  <c r="I153" i="13"/>
  <c r="I146" i="13"/>
  <c r="I83" i="13" s="1"/>
  <c r="I148" i="13"/>
  <c r="I85" i="13" s="1"/>
  <c r="I150" i="13"/>
  <c r="I87" i="13" s="1"/>
  <c r="I152" i="13"/>
  <c r="K28" i="13"/>
  <c r="I32" i="10" s="1"/>
  <c r="H19" i="10"/>
  <c r="F47" i="11"/>
  <c r="F33" i="11"/>
  <c r="D46" i="11"/>
  <c r="G209" i="13"/>
  <c r="G38" i="14"/>
  <c r="G42" i="14"/>
  <c r="J26" i="14"/>
  <c r="G20" i="10"/>
  <c r="I7" i="14"/>
  <c r="K7" i="13"/>
  <c r="J7" i="12"/>
  <c r="I7" i="11"/>
  <c r="J7" i="10"/>
  <c r="I7" i="8"/>
  <c r="G43" i="14"/>
  <c r="F137" i="11"/>
  <c r="F133" i="11"/>
  <c r="H6" i="14"/>
  <c r="J6" i="13"/>
  <c r="I6" i="12"/>
  <c r="H81" i="10"/>
  <c r="H6" i="11"/>
  <c r="H6" i="8"/>
  <c r="I6" i="10"/>
  <c r="L229" i="13"/>
  <c r="L24" i="13" s="1"/>
  <c r="J28" i="10" s="1"/>
  <c r="H147" i="11"/>
  <c r="H96" i="11"/>
  <c r="I20" i="14"/>
  <c r="I50" i="14" s="1"/>
  <c r="G41" i="14"/>
  <c r="N194" i="13"/>
  <c r="G151" i="11"/>
  <c r="G146" i="11" s="1"/>
  <c r="G161" i="11" s="1"/>
  <c r="G162" i="11" s="1"/>
  <c r="G37" i="11"/>
  <c r="G32" i="11" s="1"/>
  <c r="G100" i="11"/>
  <c r="G95" i="11" s="1"/>
  <c r="G110" i="11" s="1"/>
  <c r="G111" i="11" s="1"/>
  <c r="G68" i="11"/>
  <c r="G71" i="11" s="1"/>
  <c r="E19" i="11"/>
  <c r="E15" i="10" s="1"/>
  <c r="D87" i="11"/>
  <c r="D115" i="11" s="1"/>
  <c r="D18" i="11" s="1"/>
  <c r="D14" i="10" s="1"/>
  <c r="E81" i="11"/>
  <c r="E86" i="11" s="1"/>
  <c r="N185" i="13"/>
  <c r="L283" i="13"/>
  <c r="M271" i="13"/>
  <c r="L274" i="13"/>
  <c r="L27" i="13" s="1"/>
  <c r="J31" i="10" s="1"/>
  <c r="F41" i="10"/>
  <c r="H76" i="14"/>
  <c r="H74" i="14"/>
  <c r="H72" i="14"/>
  <c r="H71" i="14"/>
  <c r="H62" i="14"/>
  <c r="H64" i="14"/>
  <c r="H75" i="14"/>
  <c r="H63" i="14"/>
  <c r="H60" i="14"/>
  <c r="H59" i="14"/>
  <c r="L246" i="13"/>
  <c r="G39" i="14"/>
  <c r="I198" i="13"/>
  <c r="I199" i="13" s="1"/>
  <c r="I142" i="13"/>
  <c r="I80" i="13" s="1"/>
  <c r="I101" i="13"/>
  <c r="I39" i="13" s="1"/>
  <c r="I139" i="13"/>
  <c r="I77" i="13" s="1"/>
  <c r="I141" i="13"/>
  <c r="I79" i="13" s="1"/>
  <c r="I103" i="13"/>
  <c r="I41" i="13" s="1"/>
  <c r="I99" i="13"/>
  <c r="I37" i="13" s="1"/>
  <c r="I96" i="13"/>
  <c r="I98" i="13"/>
  <c r="I36" i="13" s="1"/>
  <c r="I135" i="13"/>
  <c r="I73" i="13" s="1"/>
  <c r="I97" i="13"/>
  <c r="I35" i="13" s="1"/>
  <c r="I102" i="13"/>
  <c r="I40" i="13" s="1"/>
  <c r="I100" i="13"/>
  <c r="I38" i="13" s="1"/>
  <c r="I137" i="13"/>
  <c r="I75" i="13" s="1"/>
  <c r="I138" i="13"/>
  <c r="I76" i="13" s="1"/>
  <c r="I140" i="13"/>
  <c r="I78" i="13" s="1"/>
  <c r="H190" i="13"/>
  <c r="E116" i="11"/>
  <c r="E85" i="11"/>
  <c r="N203" i="13"/>
  <c r="M206" i="13"/>
  <c r="F80" i="11"/>
  <c r="F72" i="11"/>
  <c r="H136" i="13" s="1"/>
  <c r="H74" i="13" s="1"/>
  <c r="L181" i="13"/>
  <c r="M167" i="13"/>
  <c r="K291" i="13"/>
  <c r="K29" i="13" s="1"/>
  <c r="I33" i="10" s="1"/>
  <c r="BS274" i="13" l="1"/>
  <c r="BS27" i="13" s="1"/>
  <c r="BQ31" i="10" s="1"/>
  <c r="BT272" i="13"/>
  <c r="BS219" i="13"/>
  <c r="BR229" i="13"/>
  <c r="BR24" i="13" s="1"/>
  <c r="BP28" i="10" s="1"/>
  <c r="BT280" i="13"/>
  <c r="J109" i="13"/>
  <c r="J47" i="13" s="1"/>
  <c r="J113" i="13"/>
  <c r="J51" i="13" s="1"/>
  <c r="J117" i="13"/>
  <c r="J55" i="13" s="1"/>
  <c r="J121" i="13"/>
  <c r="J59" i="13" s="1"/>
  <c r="J125" i="13"/>
  <c r="J63" i="13" s="1"/>
  <c r="J129" i="13"/>
  <c r="J67" i="13" s="1"/>
  <c r="J115" i="13"/>
  <c r="J53" i="13" s="1"/>
  <c r="J126" i="13"/>
  <c r="J64" i="13" s="1"/>
  <c r="J127" i="13"/>
  <c r="J65" i="13" s="1"/>
  <c r="J128" i="13"/>
  <c r="J66" i="13" s="1"/>
  <c r="J119" i="13"/>
  <c r="J57" i="13" s="1"/>
  <c r="J122" i="13"/>
  <c r="J60" i="13" s="1"/>
  <c r="J107" i="13"/>
  <c r="J45" i="13" s="1"/>
  <c r="J116" i="13"/>
  <c r="J54" i="13" s="1"/>
  <c r="J118" i="13"/>
  <c r="J56" i="13" s="1"/>
  <c r="J131" i="13"/>
  <c r="J69" i="13" s="1"/>
  <c r="J108" i="13"/>
  <c r="J46" i="13" s="1"/>
  <c r="J130" i="13"/>
  <c r="J68" i="13" s="1"/>
  <c r="J120" i="13"/>
  <c r="J58" i="13" s="1"/>
  <c r="J110" i="13"/>
  <c r="J48" i="13" s="1"/>
  <c r="J111" i="13"/>
  <c r="J49" i="13" s="1"/>
  <c r="J132" i="13"/>
  <c r="J70" i="13" s="1"/>
  <c r="J123" i="13"/>
  <c r="J61" i="13" s="1"/>
  <c r="J112" i="13"/>
  <c r="J50" i="13" s="1"/>
  <c r="J124" i="13"/>
  <c r="J62" i="13" s="1"/>
  <c r="J114" i="13"/>
  <c r="J52" i="13" s="1"/>
  <c r="U81" i="13"/>
  <c r="V81" i="13"/>
  <c r="H154" i="13"/>
  <c r="H236" i="13" s="1"/>
  <c r="I34" i="13"/>
  <c r="J148" i="13"/>
  <c r="J85" i="13" s="1"/>
  <c r="J150" i="13"/>
  <c r="J87" i="13" s="1"/>
  <c r="J152" i="13"/>
  <c r="J147" i="13"/>
  <c r="J84" i="13" s="1"/>
  <c r="J149" i="13"/>
  <c r="J86" i="13" s="1"/>
  <c r="J151" i="13"/>
  <c r="J88" i="13" s="1"/>
  <c r="J153" i="13"/>
  <c r="J146" i="13"/>
  <c r="J83" i="13" s="1"/>
  <c r="L28" i="13"/>
  <c r="J32" i="10" s="1"/>
  <c r="F19" i="10"/>
  <c r="I19" i="10"/>
  <c r="D30" i="10"/>
  <c r="G237" i="13"/>
  <c r="G47" i="11"/>
  <c r="G33" i="11"/>
  <c r="E46" i="11"/>
  <c r="G23" i="13"/>
  <c r="E27" i="10" s="1"/>
  <c r="E82" i="11"/>
  <c r="F81" i="11" s="1"/>
  <c r="F86" i="11" s="1"/>
  <c r="H209" i="13"/>
  <c r="H23" i="13" s="1"/>
  <c r="F27" i="10" s="1"/>
  <c r="H42" i="14"/>
  <c r="E61" i="14"/>
  <c r="E73" i="14" s="1"/>
  <c r="H39" i="14"/>
  <c r="H43" i="14"/>
  <c r="K26" i="14"/>
  <c r="G132" i="11"/>
  <c r="F138" i="11"/>
  <c r="I147" i="11"/>
  <c r="I96" i="11"/>
  <c r="J7" i="14"/>
  <c r="L7" i="13"/>
  <c r="K7" i="12"/>
  <c r="J7" i="11"/>
  <c r="K7" i="10"/>
  <c r="J7" i="8"/>
  <c r="O185" i="13"/>
  <c r="H41" i="14"/>
  <c r="I6" i="14"/>
  <c r="K6" i="13"/>
  <c r="J6" i="12"/>
  <c r="J6" i="10"/>
  <c r="J81" i="10" s="1"/>
  <c r="I81" i="10"/>
  <c r="I6" i="8"/>
  <c r="I6" i="11"/>
  <c r="H20" i="10"/>
  <c r="G41" i="10"/>
  <c r="N271" i="13"/>
  <c r="M274" i="13"/>
  <c r="M27" i="13" s="1"/>
  <c r="K31" i="10" s="1"/>
  <c r="M283" i="13"/>
  <c r="H151" i="11"/>
  <c r="H146" i="11" s="1"/>
  <c r="H161" i="11" s="1"/>
  <c r="H162" i="11" s="1"/>
  <c r="H100" i="11"/>
  <c r="H95" i="11" s="1"/>
  <c r="H110" i="11" s="1"/>
  <c r="H111" i="11" s="1"/>
  <c r="H68" i="11"/>
  <c r="H71" i="11" s="1"/>
  <c r="H37" i="11"/>
  <c r="H32" i="11" s="1"/>
  <c r="I75" i="14"/>
  <c r="I71" i="14"/>
  <c r="I74" i="14"/>
  <c r="I64" i="14"/>
  <c r="I76" i="14"/>
  <c r="I63" i="14"/>
  <c r="I62" i="14"/>
  <c r="I72" i="14"/>
  <c r="I60" i="14"/>
  <c r="I59" i="14"/>
  <c r="M181" i="13"/>
  <c r="N167" i="13"/>
  <c r="I190" i="13"/>
  <c r="H38" i="14"/>
  <c r="L291" i="13"/>
  <c r="L29" i="13" s="1"/>
  <c r="J33" i="10" s="1"/>
  <c r="M246" i="13"/>
  <c r="G80" i="11"/>
  <c r="G72" i="11"/>
  <c r="I136" i="13" s="1"/>
  <c r="I74" i="13" s="1"/>
  <c r="J20" i="14"/>
  <c r="J50" i="14" s="1"/>
  <c r="M229" i="13"/>
  <c r="M24" i="13" s="1"/>
  <c r="K28" i="10" s="1"/>
  <c r="J198" i="13"/>
  <c r="J199" i="13" s="1"/>
  <c r="J103" i="13"/>
  <c r="J41" i="13" s="1"/>
  <c r="J142" i="13"/>
  <c r="J80" i="13" s="1"/>
  <c r="J101" i="13"/>
  <c r="J39" i="13" s="1"/>
  <c r="J139" i="13"/>
  <c r="J77" i="13" s="1"/>
  <c r="J96" i="13"/>
  <c r="J135" i="13"/>
  <c r="J73" i="13" s="1"/>
  <c r="J99" i="13"/>
  <c r="J37" i="13" s="1"/>
  <c r="J138" i="13"/>
  <c r="J76" i="13" s="1"/>
  <c r="J98" i="13"/>
  <c r="J36" i="13" s="1"/>
  <c r="J102" i="13"/>
  <c r="J40" i="13" s="1"/>
  <c r="J97" i="13"/>
  <c r="J35" i="13" s="1"/>
  <c r="J100" i="13"/>
  <c r="J38" i="13" s="1"/>
  <c r="J137" i="13"/>
  <c r="J75" i="13" s="1"/>
  <c r="J141" i="13"/>
  <c r="J79" i="13" s="1"/>
  <c r="J140" i="13"/>
  <c r="J78" i="13" s="1"/>
  <c r="N206" i="13"/>
  <c r="O203" i="13"/>
  <c r="E87" i="11"/>
  <c r="E115" i="11" s="1"/>
  <c r="E18" i="11" s="1"/>
  <c r="E14" i="10" s="1"/>
  <c r="F116" i="11"/>
  <c r="F85" i="11"/>
  <c r="O194" i="13"/>
  <c r="BU280" i="13" l="1"/>
  <c r="BT274" i="13"/>
  <c r="BT27" i="13" s="1"/>
  <c r="BR31" i="10" s="1"/>
  <c r="BU272" i="13"/>
  <c r="BT219" i="13"/>
  <c r="BS229" i="13"/>
  <c r="BS24" i="13" s="1"/>
  <c r="BQ28" i="10" s="1"/>
  <c r="I154" i="13"/>
  <c r="I236" i="13" s="1"/>
  <c r="K107" i="13"/>
  <c r="K45" i="13" s="1"/>
  <c r="K114" i="13"/>
  <c r="K52" i="13" s="1"/>
  <c r="K124" i="13"/>
  <c r="K62" i="13" s="1"/>
  <c r="K125" i="13"/>
  <c r="K63" i="13" s="1"/>
  <c r="K115" i="13"/>
  <c r="K53" i="13" s="1"/>
  <c r="K117" i="13"/>
  <c r="K55" i="13" s="1"/>
  <c r="K128" i="13"/>
  <c r="K66" i="13" s="1"/>
  <c r="K130" i="13"/>
  <c r="K68" i="13" s="1"/>
  <c r="K126" i="13"/>
  <c r="K64" i="13" s="1"/>
  <c r="K127" i="13"/>
  <c r="K65" i="13" s="1"/>
  <c r="K132" i="13"/>
  <c r="K70" i="13" s="1"/>
  <c r="K116" i="13"/>
  <c r="K54" i="13" s="1"/>
  <c r="K129" i="13"/>
  <c r="K67" i="13" s="1"/>
  <c r="K119" i="13"/>
  <c r="K57" i="13" s="1"/>
  <c r="K118" i="13"/>
  <c r="K56" i="13" s="1"/>
  <c r="K109" i="13"/>
  <c r="K47" i="13" s="1"/>
  <c r="K108" i="13"/>
  <c r="K46" i="13" s="1"/>
  <c r="K121" i="13"/>
  <c r="K59" i="13" s="1"/>
  <c r="K131" i="13"/>
  <c r="K69" i="13" s="1"/>
  <c r="K110" i="13"/>
  <c r="K48" i="13" s="1"/>
  <c r="K120" i="13"/>
  <c r="K58" i="13" s="1"/>
  <c r="K111" i="13"/>
  <c r="K49" i="13" s="1"/>
  <c r="K122" i="13"/>
  <c r="K60" i="13" s="1"/>
  <c r="K123" i="13"/>
  <c r="K61" i="13" s="1"/>
  <c r="K112" i="13"/>
  <c r="K50" i="13" s="1"/>
  <c r="K113" i="13"/>
  <c r="K51" i="13" s="1"/>
  <c r="J34" i="13"/>
  <c r="W81" i="13"/>
  <c r="X81" i="13"/>
  <c r="G19" i="10"/>
  <c r="K146" i="13"/>
  <c r="K83" i="13" s="1"/>
  <c r="K148" i="13"/>
  <c r="K85" i="13" s="1"/>
  <c r="K150" i="13"/>
  <c r="K87" i="13" s="1"/>
  <c r="K152" i="13"/>
  <c r="K147" i="13"/>
  <c r="K84" i="13" s="1"/>
  <c r="K149" i="13"/>
  <c r="K86" i="13" s="1"/>
  <c r="K151" i="13"/>
  <c r="K88" i="13" s="1"/>
  <c r="K153" i="13"/>
  <c r="M28" i="13"/>
  <c r="K32" i="10" s="1"/>
  <c r="J19" i="10"/>
  <c r="D29" i="10"/>
  <c r="G266" i="13"/>
  <c r="G26" i="13" s="1"/>
  <c r="E30" i="10" s="1"/>
  <c r="G239" i="13"/>
  <c r="G25" i="13" s="1"/>
  <c r="H47" i="11"/>
  <c r="H33" i="11"/>
  <c r="F46" i="11"/>
  <c r="G46" i="11"/>
  <c r="I209" i="13"/>
  <c r="I23" i="13" s="1"/>
  <c r="G27" i="10" s="1"/>
  <c r="E65" i="14"/>
  <c r="E44" i="14" s="1"/>
  <c r="F73" i="14"/>
  <c r="F45" i="14" s="1"/>
  <c r="I38" i="14"/>
  <c r="H41" i="10"/>
  <c r="K7" i="14"/>
  <c r="M7" i="13"/>
  <c r="L7" i="12"/>
  <c r="K7" i="11"/>
  <c r="K7" i="8"/>
  <c r="L7" i="10"/>
  <c r="J190" i="13"/>
  <c r="N246" i="13"/>
  <c r="N283" i="13"/>
  <c r="J147" i="11"/>
  <c r="J96" i="11"/>
  <c r="M291" i="13"/>
  <c r="M29" i="13" s="1"/>
  <c r="K33" i="10" s="1"/>
  <c r="N181" i="13"/>
  <c r="O167" i="13"/>
  <c r="H80" i="11"/>
  <c r="H72" i="11"/>
  <c r="J136" i="13" s="1"/>
  <c r="J74" i="13" s="1"/>
  <c r="K198" i="13"/>
  <c r="K199" i="13" s="1"/>
  <c r="K142" i="13"/>
  <c r="K80" i="13" s="1"/>
  <c r="K139" i="13"/>
  <c r="K77" i="13" s="1"/>
  <c r="K99" i="13"/>
  <c r="K37" i="13" s="1"/>
  <c r="K135" i="13"/>
  <c r="K73" i="13" s="1"/>
  <c r="K138" i="13"/>
  <c r="K76" i="13" s="1"/>
  <c r="K141" i="13"/>
  <c r="K79" i="13" s="1"/>
  <c r="K103" i="13"/>
  <c r="K41" i="13" s="1"/>
  <c r="K96" i="13"/>
  <c r="K98" i="13"/>
  <c r="K36" i="13" s="1"/>
  <c r="K101" i="13"/>
  <c r="K39" i="13" s="1"/>
  <c r="K102" i="13"/>
  <c r="K40" i="13" s="1"/>
  <c r="K97" i="13"/>
  <c r="K35" i="13" s="1"/>
  <c r="K100" i="13"/>
  <c r="K38" i="13" s="1"/>
  <c r="K137" i="13"/>
  <c r="K75" i="13" s="1"/>
  <c r="K140" i="13"/>
  <c r="K78" i="13" s="1"/>
  <c r="I42" i="14"/>
  <c r="L26" i="14"/>
  <c r="F82" i="11"/>
  <c r="I20" i="10"/>
  <c r="I41" i="14"/>
  <c r="G137" i="11"/>
  <c r="G133" i="11"/>
  <c r="J6" i="14"/>
  <c r="L6" i="13"/>
  <c r="K6" i="12"/>
  <c r="J6" i="11"/>
  <c r="K6" i="10"/>
  <c r="J6" i="8"/>
  <c r="N274" i="13"/>
  <c r="N27" i="13" s="1"/>
  <c r="L31" i="10" s="1"/>
  <c r="O271" i="13"/>
  <c r="I43" i="14"/>
  <c r="J75" i="14"/>
  <c r="J76" i="14"/>
  <c r="J63" i="14"/>
  <c r="J72" i="14"/>
  <c r="J71" i="14"/>
  <c r="J62" i="14"/>
  <c r="J60" i="14"/>
  <c r="J64" i="14"/>
  <c r="J74" i="14"/>
  <c r="J59" i="14"/>
  <c r="E77" i="14"/>
  <c r="E37" i="10" s="1"/>
  <c r="E45" i="14"/>
  <c r="P194" i="13"/>
  <c r="K20" i="14"/>
  <c r="K50" i="14" s="1"/>
  <c r="N229" i="13"/>
  <c r="N24" i="13" s="1"/>
  <c r="L28" i="10" s="1"/>
  <c r="O206" i="13"/>
  <c r="P203" i="13"/>
  <c r="I151" i="11"/>
  <c r="I146" i="11" s="1"/>
  <c r="I161" i="11" s="1"/>
  <c r="I162" i="11" s="1"/>
  <c r="I37" i="11"/>
  <c r="I32" i="11" s="1"/>
  <c r="I100" i="11"/>
  <c r="I95" i="11" s="1"/>
  <c r="I110" i="11" s="1"/>
  <c r="I111" i="11" s="1"/>
  <c r="I68" i="11"/>
  <c r="I71" i="11" s="1"/>
  <c r="P185" i="13"/>
  <c r="E40" i="14"/>
  <c r="E37" i="14" s="1"/>
  <c r="F61" i="14"/>
  <c r="H237" i="13"/>
  <c r="G85" i="11"/>
  <c r="G116" i="11"/>
  <c r="I39" i="14"/>
  <c r="F166" i="11"/>
  <c r="F19" i="11"/>
  <c r="F15" i="10" s="1"/>
  <c r="Z81" i="13" l="1"/>
  <c r="BU219" i="13"/>
  <c r="BT229" i="13"/>
  <c r="BT24" i="13" s="1"/>
  <c r="BR28" i="10" s="1"/>
  <c r="BV272" i="13"/>
  <c r="BU274" i="13"/>
  <c r="BU27" i="13" s="1"/>
  <c r="BS31" i="10" s="1"/>
  <c r="BV280" i="13"/>
  <c r="J154" i="13"/>
  <c r="J236" i="13" s="1"/>
  <c r="K34" i="13"/>
  <c r="L108" i="13"/>
  <c r="L46" i="13" s="1"/>
  <c r="L112" i="13"/>
  <c r="L50" i="13" s="1"/>
  <c r="L116" i="13"/>
  <c r="L54" i="13" s="1"/>
  <c r="L120" i="13"/>
  <c r="L58" i="13" s="1"/>
  <c r="L124" i="13"/>
  <c r="L62" i="13" s="1"/>
  <c r="L128" i="13"/>
  <c r="L66" i="13" s="1"/>
  <c r="L132" i="13"/>
  <c r="L70" i="13" s="1"/>
  <c r="L113" i="13"/>
  <c r="L51" i="13" s="1"/>
  <c r="L123" i="13"/>
  <c r="L61" i="13" s="1"/>
  <c r="L114" i="13"/>
  <c r="L52" i="13" s="1"/>
  <c r="L125" i="13"/>
  <c r="L63" i="13" s="1"/>
  <c r="L126" i="13"/>
  <c r="L64" i="13" s="1"/>
  <c r="L121" i="13"/>
  <c r="L59" i="13" s="1"/>
  <c r="L115" i="13"/>
  <c r="L53" i="13" s="1"/>
  <c r="L127" i="13"/>
  <c r="L65" i="13" s="1"/>
  <c r="L119" i="13"/>
  <c r="L57" i="13" s="1"/>
  <c r="L117" i="13"/>
  <c r="L55" i="13" s="1"/>
  <c r="L130" i="13"/>
  <c r="L68" i="13" s="1"/>
  <c r="L107" i="13"/>
  <c r="L45" i="13" s="1"/>
  <c r="L118" i="13"/>
  <c r="L56" i="13" s="1"/>
  <c r="L129" i="13"/>
  <c r="L67" i="13" s="1"/>
  <c r="L131" i="13"/>
  <c r="L69" i="13" s="1"/>
  <c r="L109" i="13"/>
  <c r="L47" i="13" s="1"/>
  <c r="L110" i="13"/>
  <c r="L48" i="13" s="1"/>
  <c r="L111" i="13"/>
  <c r="L49" i="13" s="1"/>
  <c r="L122" i="13"/>
  <c r="L60" i="13" s="1"/>
  <c r="Y81" i="13"/>
  <c r="L146" i="13"/>
  <c r="L83" i="13" s="1"/>
  <c r="L148" i="13"/>
  <c r="L85" i="13" s="1"/>
  <c r="L150" i="13"/>
  <c r="L87" i="13" s="1"/>
  <c r="L152" i="13"/>
  <c r="L147" i="13"/>
  <c r="L84" i="13" s="1"/>
  <c r="L149" i="13"/>
  <c r="L86" i="13" s="1"/>
  <c r="L151" i="13"/>
  <c r="L88" i="13" s="1"/>
  <c r="L153" i="13"/>
  <c r="H239" i="13"/>
  <c r="H25" i="13" s="1"/>
  <c r="N28" i="13"/>
  <c r="L32" i="10" s="1"/>
  <c r="D21" i="11"/>
  <c r="D13" i="10"/>
  <c r="K19" i="10"/>
  <c r="H266" i="13"/>
  <c r="H26" i="13" s="1"/>
  <c r="F30" i="10" s="1"/>
  <c r="G65" i="14"/>
  <c r="I47" i="11"/>
  <c r="I33" i="11"/>
  <c r="H46" i="11"/>
  <c r="J209" i="13"/>
  <c r="F77" i="14"/>
  <c r="F37" i="10" s="1"/>
  <c r="F101" i="10" s="1"/>
  <c r="I237" i="13"/>
  <c r="I239" i="13" s="1"/>
  <c r="I25" i="13" s="1"/>
  <c r="G29" i="10" s="1"/>
  <c r="I80" i="11"/>
  <c r="I72" i="11"/>
  <c r="K136" i="13" s="1"/>
  <c r="K74" i="13" s="1"/>
  <c r="J151" i="11"/>
  <c r="J146" i="11" s="1"/>
  <c r="J161" i="11" s="1"/>
  <c r="J162" i="11" s="1"/>
  <c r="J37" i="11"/>
  <c r="J32" i="11" s="1"/>
  <c r="J100" i="11"/>
  <c r="J95" i="11" s="1"/>
  <c r="J110" i="11" s="1"/>
  <c r="J111" i="11" s="1"/>
  <c r="J68" i="11"/>
  <c r="J71" i="11" s="1"/>
  <c r="G73" i="14"/>
  <c r="F65" i="14"/>
  <c r="F40" i="14"/>
  <c r="F37" i="14" s="1"/>
  <c r="L20" i="14"/>
  <c r="L50" i="14" s="1"/>
  <c r="E101" i="10"/>
  <c r="E84" i="10"/>
  <c r="K190" i="13"/>
  <c r="J43" i="14"/>
  <c r="K75" i="14"/>
  <c r="K71" i="14"/>
  <c r="K76" i="14"/>
  <c r="K63" i="14"/>
  <c r="K72" i="14"/>
  <c r="K62" i="14"/>
  <c r="K60" i="14"/>
  <c r="K64" i="14"/>
  <c r="K74" i="14"/>
  <c r="K59" i="14"/>
  <c r="O229" i="13"/>
  <c r="O24" i="13" s="1"/>
  <c r="M28" i="10" s="1"/>
  <c r="L198" i="13"/>
  <c r="L199" i="13" s="1"/>
  <c r="L142" i="13"/>
  <c r="L80" i="13" s="1"/>
  <c r="L101" i="13"/>
  <c r="L39" i="13" s="1"/>
  <c r="L102" i="13"/>
  <c r="L40" i="13" s="1"/>
  <c r="L138" i="13"/>
  <c r="L76" i="13" s="1"/>
  <c r="L141" i="13"/>
  <c r="L79" i="13" s="1"/>
  <c r="L98" i="13"/>
  <c r="L36" i="13" s="1"/>
  <c r="L97" i="13"/>
  <c r="L35" i="13" s="1"/>
  <c r="L140" i="13"/>
  <c r="L78" i="13" s="1"/>
  <c r="L100" i="13"/>
  <c r="L38" i="13" s="1"/>
  <c r="L103" i="13"/>
  <c r="L41" i="13" s="1"/>
  <c r="L99" i="13"/>
  <c r="L37" i="13" s="1"/>
  <c r="L96" i="13"/>
  <c r="L137" i="13"/>
  <c r="L75" i="13" s="1"/>
  <c r="L139" i="13"/>
  <c r="L77" i="13" s="1"/>
  <c r="L135" i="13"/>
  <c r="L73" i="13" s="1"/>
  <c r="J38" i="14"/>
  <c r="J42" i="14"/>
  <c r="O246" i="13"/>
  <c r="J41" i="14"/>
  <c r="H132" i="11"/>
  <c r="G138" i="11"/>
  <c r="G81" i="11"/>
  <c r="F87" i="11"/>
  <c r="F115" i="11" s="1"/>
  <c r="F18" i="11" s="1"/>
  <c r="F14" i="10" s="1"/>
  <c r="M26" i="14"/>
  <c r="L7" i="14"/>
  <c r="N7" i="13"/>
  <c r="M7" i="12"/>
  <c r="L7" i="11"/>
  <c r="L7" i="8"/>
  <c r="M7" i="10"/>
  <c r="O283" i="13"/>
  <c r="O274" i="13"/>
  <c r="O27" i="13" s="1"/>
  <c r="M31" i="10" s="1"/>
  <c r="P271" i="13"/>
  <c r="N291" i="13"/>
  <c r="N29" i="13" s="1"/>
  <c r="L33" i="10" s="1"/>
  <c r="Q185" i="13"/>
  <c r="P206" i="13"/>
  <c r="Q203" i="13"/>
  <c r="P167" i="13"/>
  <c r="O181" i="13"/>
  <c r="I41" i="10"/>
  <c r="J20" i="10"/>
  <c r="J39" i="14"/>
  <c r="K6" i="14"/>
  <c r="M6" i="13"/>
  <c r="L6" i="12"/>
  <c r="K6" i="11"/>
  <c r="L6" i="10"/>
  <c r="K81" i="10"/>
  <c r="K6" i="8"/>
  <c r="H116" i="11"/>
  <c r="H85" i="11"/>
  <c r="K96" i="11"/>
  <c r="K147" i="11"/>
  <c r="D25" i="14" l="1"/>
  <c r="E57" i="12"/>
  <c r="E60" i="12" s="1"/>
  <c r="BU229" i="13"/>
  <c r="BU24" i="13" s="1"/>
  <c r="BS28" i="10" s="1"/>
  <c r="BV219" i="13"/>
  <c r="BW272" i="13"/>
  <c r="BV274" i="13"/>
  <c r="BV27" i="13" s="1"/>
  <c r="BT31" i="10" s="1"/>
  <c r="BW280" i="13"/>
  <c r="L34" i="13"/>
  <c r="M111" i="13"/>
  <c r="M49" i="13" s="1"/>
  <c r="M112" i="13"/>
  <c r="M50" i="13" s="1"/>
  <c r="M122" i="13"/>
  <c r="M60" i="13" s="1"/>
  <c r="M124" i="13"/>
  <c r="M62" i="13" s="1"/>
  <c r="M114" i="13"/>
  <c r="M52" i="13" s="1"/>
  <c r="M116" i="13"/>
  <c r="M54" i="13" s="1"/>
  <c r="M126" i="13"/>
  <c r="M64" i="13" s="1"/>
  <c r="M117" i="13"/>
  <c r="M55" i="13" s="1"/>
  <c r="M127" i="13"/>
  <c r="M65" i="13" s="1"/>
  <c r="M113" i="13"/>
  <c r="M51" i="13" s="1"/>
  <c r="M123" i="13"/>
  <c r="M61" i="13" s="1"/>
  <c r="M129" i="13"/>
  <c r="M67" i="13" s="1"/>
  <c r="M125" i="13"/>
  <c r="M63" i="13" s="1"/>
  <c r="M115" i="13"/>
  <c r="M53" i="13" s="1"/>
  <c r="M128" i="13"/>
  <c r="M66" i="13" s="1"/>
  <c r="M118" i="13"/>
  <c r="M56" i="13" s="1"/>
  <c r="M108" i="13"/>
  <c r="M46" i="13" s="1"/>
  <c r="M130" i="13"/>
  <c r="M68" i="13" s="1"/>
  <c r="M109" i="13"/>
  <c r="M47" i="13" s="1"/>
  <c r="M119" i="13"/>
  <c r="M57" i="13" s="1"/>
  <c r="M120" i="13"/>
  <c r="M58" i="13" s="1"/>
  <c r="M131" i="13"/>
  <c r="M69" i="13" s="1"/>
  <c r="M110" i="13"/>
  <c r="M48" i="13" s="1"/>
  <c r="M132" i="13"/>
  <c r="M70" i="13" s="1"/>
  <c r="M107" i="13"/>
  <c r="M45" i="13" s="1"/>
  <c r="M121" i="13"/>
  <c r="M59" i="13" s="1"/>
  <c r="K154" i="13"/>
  <c r="K236" i="13" s="1"/>
  <c r="AA81" i="13"/>
  <c r="AC81" i="13" s="1"/>
  <c r="AB81" i="13"/>
  <c r="M146" i="13"/>
  <c r="M83" i="13" s="1"/>
  <c r="M148" i="13"/>
  <c r="M85" i="13" s="1"/>
  <c r="M150" i="13"/>
  <c r="M87" i="13" s="1"/>
  <c r="M152" i="13"/>
  <c r="M147" i="13"/>
  <c r="M84" i="13" s="1"/>
  <c r="M149" i="13"/>
  <c r="M86" i="13" s="1"/>
  <c r="M151" i="13"/>
  <c r="M88" i="13" s="1"/>
  <c r="M153" i="13"/>
  <c r="O28" i="13"/>
  <c r="M32" i="10" s="1"/>
  <c r="L19" i="10"/>
  <c r="E13" i="10"/>
  <c r="E12" i="10" s="1"/>
  <c r="E21" i="11"/>
  <c r="E91" i="10"/>
  <c r="H73" i="14"/>
  <c r="H45" i="14" s="1"/>
  <c r="H65" i="14"/>
  <c r="I266" i="13"/>
  <c r="G37" i="14"/>
  <c r="E29" i="10"/>
  <c r="J47" i="11"/>
  <c r="J33" i="11"/>
  <c r="J23" i="13"/>
  <c r="H27" i="10" s="1"/>
  <c r="E104" i="10"/>
  <c r="E16" i="8"/>
  <c r="F84" i="10"/>
  <c r="K209" i="13"/>
  <c r="K23" i="13" s="1"/>
  <c r="I27" i="10" s="1"/>
  <c r="J237" i="13"/>
  <c r="K38" i="14"/>
  <c r="O291" i="13"/>
  <c r="O29" i="13" s="1"/>
  <c r="M33" i="10" s="1"/>
  <c r="K39" i="14"/>
  <c r="D13" i="8"/>
  <c r="I116" i="11"/>
  <c r="I85" i="11"/>
  <c r="K43" i="14"/>
  <c r="M20" i="14"/>
  <c r="M50" i="14" s="1"/>
  <c r="P283" i="13"/>
  <c r="J41" i="10"/>
  <c r="Q206" i="13"/>
  <c r="R203" i="13"/>
  <c r="L147" i="11"/>
  <c r="L96" i="11"/>
  <c r="G166" i="11"/>
  <c r="G19" i="11"/>
  <c r="G15" i="10" s="1"/>
  <c r="I73" i="14"/>
  <c r="J80" i="11"/>
  <c r="J72" i="11"/>
  <c r="L136" i="13" s="1"/>
  <c r="L74" i="13" s="1"/>
  <c r="K42" i="14"/>
  <c r="G86" i="11"/>
  <c r="G82" i="11"/>
  <c r="P274" i="13"/>
  <c r="P27" i="13" s="1"/>
  <c r="N31" i="10" s="1"/>
  <c r="N26" i="14"/>
  <c r="F44" i="14"/>
  <c r="L6" i="14"/>
  <c r="M6" i="12"/>
  <c r="L6" i="11"/>
  <c r="N6" i="13"/>
  <c r="L81" i="10"/>
  <c r="L6" i="8"/>
  <c r="M6" i="10"/>
  <c r="F29" i="10"/>
  <c r="R185" i="13"/>
  <c r="M198" i="13"/>
  <c r="M199" i="13" s="1"/>
  <c r="M139" i="13"/>
  <c r="M77" i="13" s="1"/>
  <c r="M102" i="13"/>
  <c r="M40" i="13" s="1"/>
  <c r="M97" i="13"/>
  <c r="M35" i="13" s="1"/>
  <c r="M141" i="13"/>
  <c r="M79" i="13" s="1"/>
  <c r="M98" i="13"/>
  <c r="M36" i="13" s="1"/>
  <c r="M101" i="13"/>
  <c r="M39" i="13" s="1"/>
  <c r="M140" i="13"/>
  <c r="M78" i="13" s="1"/>
  <c r="M100" i="13"/>
  <c r="M38" i="13" s="1"/>
  <c r="M103" i="13"/>
  <c r="M41" i="13" s="1"/>
  <c r="M99" i="13"/>
  <c r="M37" i="13" s="1"/>
  <c r="M96" i="13"/>
  <c r="M137" i="13"/>
  <c r="M75" i="13" s="1"/>
  <c r="M138" i="13"/>
  <c r="M76" i="13" s="1"/>
  <c r="M142" i="13"/>
  <c r="M80" i="13" s="1"/>
  <c r="M135" i="13"/>
  <c r="M73" i="13" s="1"/>
  <c r="L75" i="14"/>
  <c r="L71" i="14"/>
  <c r="L76" i="14"/>
  <c r="L63" i="14"/>
  <c r="L72" i="14"/>
  <c r="L74" i="14"/>
  <c r="L64" i="14"/>
  <c r="L60" i="14"/>
  <c r="L62" i="14"/>
  <c r="L59" i="14"/>
  <c r="L190" i="13"/>
  <c r="G45" i="14"/>
  <c r="G77" i="14"/>
  <c r="G37" i="10" s="1"/>
  <c r="K151" i="11"/>
  <c r="K146" i="11" s="1"/>
  <c r="K161" i="11" s="1"/>
  <c r="K162" i="11" s="1"/>
  <c r="K68" i="11"/>
  <c r="K71" i="11" s="1"/>
  <c r="K37" i="11"/>
  <c r="K32" i="11" s="1"/>
  <c r="K100" i="11"/>
  <c r="K95" i="11" s="1"/>
  <c r="K110" i="11" s="1"/>
  <c r="K111" i="11" s="1"/>
  <c r="P181" i="13"/>
  <c r="Q167" i="13"/>
  <c r="M7" i="14"/>
  <c r="O7" i="13"/>
  <c r="N7" i="12"/>
  <c r="M7" i="11"/>
  <c r="M7" i="8"/>
  <c r="N7" i="10"/>
  <c r="K20" i="10"/>
  <c r="H137" i="11"/>
  <c r="H133" i="11"/>
  <c r="P246" i="13"/>
  <c r="F21" i="11"/>
  <c r="G57" i="12" s="1"/>
  <c r="G60" i="12" s="1"/>
  <c r="P229" i="13"/>
  <c r="P24" i="13" s="1"/>
  <c r="N28" i="10" s="1"/>
  <c r="K41" i="14"/>
  <c r="G21" i="12" l="1"/>
  <c r="F32" i="8"/>
  <c r="E25" i="14"/>
  <c r="F57" i="12"/>
  <c r="F60" i="12" s="1"/>
  <c r="E21" i="12"/>
  <c r="D32" i="8"/>
  <c r="BX280" i="13"/>
  <c r="AE81" i="13"/>
  <c r="BX272" i="13"/>
  <c r="BW274" i="13"/>
  <c r="BW27" i="13" s="1"/>
  <c r="BU31" i="10" s="1"/>
  <c r="BW219" i="13"/>
  <c r="BV229" i="13"/>
  <c r="BV24" i="13" s="1"/>
  <c r="BT28" i="10" s="1"/>
  <c r="E13" i="8"/>
  <c r="M34" i="13"/>
  <c r="N111" i="13"/>
  <c r="N49" i="13" s="1"/>
  <c r="N115" i="13"/>
  <c r="N53" i="13" s="1"/>
  <c r="N119" i="13"/>
  <c r="N57" i="13" s="1"/>
  <c r="N123" i="13"/>
  <c r="N61" i="13" s="1"/>
  <c r="N127" i="13"/>
  <c r="N65" i="13" s="1"/>
  <c r="N131" i="13"/>
  <c r="N69" i="13" s="1"/>
  <c r="N110" i="13"/>
  <c r="N48" i="13" s="1"/>
  <c r="N121" i="13"/>
  <c r="N59" i="13" s="1"/>
  <c r="N132" i="13"/>
  <c r="N70" i="13" s="1"/>
  <c r="N107" i="13"/>
  <c r="N45" i="13" s="1"/>
  <c r="N112" i="13"/>
  <c r="N50" i="13" s="1"/>
  <c r="N122" i="13"/>
  <c r="N60" i="13" s="1"/>
  <c r="N116" i="13"/>
  <c r="N54" i="13" s="1"/>
  <c r="N128" i="13"/>
  <c r="N66" i="13" s="1"/>
  <c r="N124" i="13"/>
  <c r="N62" i="13" s="1"/>
  <c r="N114" i="13"/>
  <c r="N52" i="13" s="1"/>
  <c r="N113" i="13"/>
  <c r="N51" i="13" s="1"/>
  <c r="N125" i="13"/>
  <c r="N63" i="13" s="1"/>
  <c r="N126" i="13"/>
  <c r="N64" i="13" s="1"/>
  <c r="N129" i="13"/>
  <c r="N67" i="13" s="1"/>
  <c r="N117" i="13"/>
  <c r="N55" i="13" s="1"/>
  <c r="N108" i="13"/>
  <c r="N46" i="13" s="1"/>
  <c r="N118" i="13"/>
  <c r="N56" i="13" s="1"/>
  <c r="N130" i="13"/>
  <c r="N68" i="13" s="1"/>
  <c r="N109" i="13"/>
  <c r="N47" i="13" s="1"/>
  <c r="N120" i="13"/>
  <c r="N58" i="13" s="1"/>
  <c r="K249" i="13"/>
  <c r="K250" i="13"/>
  <c r="K247" i="13"/>
  <c r="AD81" i="13"/>
  <c r="AF81" i="13" s="1"/>
  <c r="AH81" i="13" s="1"/>
  <c r="L154" i="13"/>
  <c r="N147" i="13"/>
  <c r="N84" i="13" s="1"/>
  <c r="N149" i="13"/>
  <c r="N86" i="13" s="1"/>
  <c r="N151" i="13"/>
  <c r="N88" i="13" s="1"/>
  <c r="N153" i="13"/>
  <c r="N146" i="13"/>
  <c r="N83" i="13" s="1"/>
  <c r="N148" i="13"/>
  <c r="N85" i="13" s="1"/>
  <c r="N150" i="13"/>
  <c r="N87" i="13" s="1"/>
  <c r="N152" i="13"/>
  <c r="P28" i="13"/>
  <c r="N32" i="10" s="1"/>
  <c r="M19" i="10"/>
  <c r="J239" i="13"/>
  <c r="J25" i="13" s="1"/>
  <c r="H29" i="10" s="1"/>
  <c r="H77" i="14"/>
  <c r="H37" i="10" s="1"/>
  <c r="H84" i="10" s="1"/>
  <c r="H37" i="14"/>
  <c r="I26" i="13"/>
  <c r="J266" i="13"/>
  <c r="J26" i="13" s="1"/>
  <c r="H30" i="10" s="1"/>
  <c r="K47" i="11"/>
  <c r="K33" i="11"/>
  <c r="I46" i="11"/>
  <c r="L209" i="13"/>
  <c r="L43" i="14"/>
  <c r="J116" i="11"/>
  <c r="J85" i="11"/>
  <c r="G104" i="10"/>
  <c r="G16" i="8"/>
  <c r="S185" i="13"/>
  <c r="R206" i="13"/>
  <c r="S203" i="13"/>
  <c r="F25" i="14"/>
  <c r="F13" i="10"/>
  <c r="F104" i="10"/>
  <c r="F16" i="8"/>
  <c r="G91" i="10"/>
  <c r="F91" i="10"/>
  <c r="P291" i="13"/>
  <c r="P29" i="13" s="1"/>
  <c r="N33" i="10" s="1"/>
  <c r="M147" i="11"/>
  <c r="M96" i="11"/>
  <c r="K80" i="11"/>
  <c r="K72" i="11"/>
  <c r="M136" i="13" s="1"/>
  <c r="M74" i="13" s="1"/>
  <c r="H81" i="11"/>
  <c r="G87" i="11"/>
  <c r="G115" i="11" s="1"/>
  <c r="G18" i="11" s="1"/>
  <c r="G14" i="10" s="1"/>
  <c r="L42" i="14"/>
  <c r="N198" i="13"/>
  <c r="N199" i="13" s="1"/>
  <c r="N100" i="13"/>
  <c r="N38" i="13" s="1"/>
  <c r="N101" i="13"/>
  <c r="N39" i="13" s="1"/>
  <c r="N97" i="13"/>
  <c r="N35" i="13" s="1"/>
  <c r="N102" i="13"/>
  <c r="N40" i="13" s="1"/>
  <c r="N103" i="13"/>
  <c r="N41" i="13" s="1"/>
  <c r="N99" i="13"/>
  <c r="N37" i="13" s="1"/>
  <c r="N96" i="13"/>
  <c r="N142" i="13"/>
  <c r="N80" i="13" s="1"/>
  <c r="N98" i="13"/>
  <c r="N36" i="13" s="1"/>
  <c r="N141" i="13"/>
  <c r="N79" i="13" s="1"/>
  <c r="N137" i="13"/>
  <c r="N75" i="13" s="1"/>
  <c r="N140" i="13"/>
  <c r="N78" i="13" s="1"/>
  <c r="N135" i="13"/>
  <c r="N73" i="13" s="1"/>
  <c r="N139" i="13"/>
  <c r="N77" i="13" s="1"/>
  <c r="N138" i="13"/>
  <c r="N76" i="13" s="1"/>
  <c r="O26" i="14"/>
  <c r="K41" i="10"/>
  <c r="M6" i="14"/>
  <c r="O6" i="13"/>
  <c r="N6" i="12"/>
  <c r="M6" i="11"/>
  <c r="M6" i="8"/>
  <c r="N6" i="10"/>
  <c r="K237" i="13"/>
  <c r="Q246" i="13"/>
  <c r="M76" i="14"/>
  <c r="M74" i="14"/>
  <c r="M72" i="14"/>
  <c r="M75" i="14"/>
  <c r="M71" i="14"/>
  <c r="M63" i="14"/>
  <c r="M60" i="14"/>
  <c r="M62" i="14"/>
  <c r="M64" i="14"/>
  <c r="M59" i="14"/>
  <c r="H138" i="11"/>
  <c r="I132" i="11"/>
  <c r="Q181" i="13"/>
  <c r="R167" i="13"/>
  <c r="L151" i="11"/>
  <c r="L146" i="11" s="1"/>
  <c r="L161" i="11" s="1"/>
  <c r="L162" i="11" s="1"/>
  <c r="L37" i="11"/>
  <c r="L32" i="11" s="1"/>
  <c r="L100" i="11"/>
  <c r="L95" i="11" s="1"/>
  <c r="L110" i="11" s="1"/>
  <c r="L111" i="11" s="1"/>
  <c r="L68" i="11"/>
  <c r="L71" i="11" s="1"/>
  <c r="I45" i="14"/>
  <c r="I77" i="14"/>
  <c r="I37" i="10" s="1"/>
  <c r="L20" i="10"/>
  <c r="L39" i="14"/>
  <c r="L38" i="14"/>
  <c r="M190" i="13"/>
  <c r="Q274" i="13"/>
  <c r="Q27" i="13" s="1"/>
  <c r="O31" i="10" s="1"/>
  <c r="C38" i="9" s="1"/>
  <c r="Q24" i="13"/>
  <c r="O28" i="10" s="1"/>
  <c r="C35" i="9" s="1"/>
  <c r="N7" i="14"/>
  <c r="P7" i="13"/>
  <c r="O7" i="12"/>
  <c r="N7" i="11"/>
  <c r="O7" i="10"/>
  <c r="N7" i="8"/>
  <c r="G101" i="10"/>
  <c r="G84" i="10"/>
  <c r="L41" i="14"/>
  <c r="N20" i="14"/>
  <c r="N50" i="14" s="1"/>
  <c r="E22" i="12" l="1"/>
  <c r="D33" i="14" s="1"/>
  <c r="D21" i="10"/>
  <c r="D18" i="10" s="1"/>
  <c r="D29" i="14"/>
  <c r="F21" i="12"/>
  <c r="E32" i="8"/>
  <c r="G22" i="12"/>
  <c r="F33" i="14" s="1"/>
  <c r="F21" i="10"/>
  <c r="F18" i="10" s="1"/>
  <c r="F14" i="8" s="1"/>
  <c r="F29" i="14"/>
  <c r="L249" i="13"/>
  <c r="L250" i="13"/>
  <c r="K266" i="13"/>
  <c r="K26" i="13" s="1"/>
  <c r="I30" i="10" s="1"/>
  <c r="BW229" i="13"/>
  <c r="BW24" i="13" s="1"/>
  <c r="BU28" i="10" s="1"/>
  <c r="BX219" i="13"/>
  <c r="BY272" i="13"/>
  <c r="BX274" i="13"/>
  <c r="BX27" i="13" s="1"/>
  <c r="BV31" i="10" s="1"/>
  <c r="BY280" i="13"/>
  <c r="N34" i="13"/>
  <c r="O109" i="13"/>
  <c r="O47" i="13" s="1"/>
  <c r="O120" i="13"/>
  <c r="O58" i="13" s="1"/>
  <c r="O130" i="13"/>
  <c r="O68" i="13" s="1"/>
  <c r="O131" i="13"/>
  <c r="O69" i="13" s="1"/>
  <c r="O111" i="13"/>
  <c r="O49" i="13" s="1"/>
  <c r="O107" i="13"/>
  <c r="O45" i="13" s="1"/>
  <c r="O112" i="13"/>
  <c r="O50" i="13" s="1"/>
  <c r="O122" i="13"/>
  <c r="O60" i="13" s="1"/>
  <c r="O123" i="13"/>
  <c r="O61" i="13" s="1"/>
  <c r="O113" i="13"/>
  <c r="O51" i="13" s="1"/>
  <c r="O116" i="13"/>
  <c r="O54" i="13" s="1"/>
  <c r="O126" i="13"/>
  <c r="O64" i="13" s="1"/>
  <c r="O110" i="13"/>
  <c r="O48" i="13" s="1"/>
  <c r="O121" i="13"/>
  <c r="O59" i="13" s="1"/>
  <c r="O132" i="13"/>
  <c r="O70" i="13" s="1"/>
  <c r="O125" i="13"/>
  <c r="O63" i="13" s="1"/>
  <c r="O115" i="13"/>
  <c r="O53" i="13" s="1"/>
  <c r="O127" i="13"/>
  <c r="O65" i="13" s="1"/>
  <c r="O124" i="13"/>
  <c r="O62" i="13" s="1"/>
  <c r="O114" i="13"/>
  <c r="O52" i="13" s="1"/>
  <c r="O117" i="13"/>
  <c r="O55" i="13" s="1"/>
  <c r="O128" i="13"/>
  <c r="O66" i="13" s="1"/>
  <c r="O108" i="13"/>
  <c r="O46" i="13" s="1"/>
  <c r="O118" i="13"/>
  <c r="O56" i="13" s="1"/>
  <c r="O119" i="13"/>
  <c r="O57" i="13" s="1"/>
  <c r="O129" i="13"/>
  <c r="O67" i="13" s="1"/>
  <c r="L247" i="13"/>
  <c r="M154" i="13"/>
  <c r="M236" i="13" s="1"/>
  <c r="AG81" i="13"/>
  <c r="AI81" i="13" s="1"/>
  <c r="AK81" i="13" s="1"/>
  <c r="O147" i="13"/>
  <c r="O84" i="13" s="1"/>
  <c r="O149" i="13"/>
  <c r="O86" i="13" s="1"/>
  <c r="O151" i="13"/>
  <c r="O88" i="13" s="1"/>
  <c r="O153" i="13"/>
  <c r="O146" i="13"/>
  <c r="O83" i="13" s="1"/>
  <c r="O148" i="13"/>
  <c r="O85" i="13" s="1"/>
  <c r="O150" i="13"/>
  <c r="O87" i="13" s="1"/>
  <c r="O152" i="13"/>
  <c r="H101" i="10"/>
  <c r="N19" i="10"/>
  <c r="K239" i="13"/>
  <c r="K25" i="13" s="1"/>
  <c r="L236" i="13"/>
  <c r="G30" i="10"/>
  <c r="L47" i="11"/>
  <c r="L33" i="11"/>
  <c r="J46" i="11"/>
  <c r="L23" i="13"/>
  <c r="J27" i="10" s="1"/>
  <c r="M209" i="13"/>
  <c r="M23" i="13" s="1"/>
  <c r="K27" i="10" s="1"/>
  <c r="M41" i="14"/>
  <c r="M42" i="14"/>
  <c r="N190" i="13"/>
  <c r="R229" i="13"/>
  <c r="P28" i="10" s="1"/>
  <c r="R274" i="13"/>
  <c r="R27" i="13" s="1"/>
  <c r="P31" i="10" s="1"/>
  <c r="S271" i="13"/>
  <c r="I84" i="10"/>
  <c r="I101" i="10"/>
  <c r="R246" i="13"/>
  <c r="R283" i="13"/>
  <c r="Q29" i="13"/>
  <c r="O33" i="10" s="1"/>
  <c r="C40" i="9" s="1"/>
  <c r="H166" i="11"/>
  <c r="H19" i="11"/>
  <c r="H15" i="10" s="1"/>
  <c r="M38" i="14"/>
  <c r="O198" i="13"/>
  <c r="O199" i="13" s="1"/>
  <c r="O102" i="13"/>
  <c r="O40" i="13" s="1"/>
  <c r="O138" i="13"/>
  <c r="O76" i="13" s="1"/>
  <c r="O141" i="13"/>
  <c r="O79" i="13" s="1"/>
  <c r="O103" i="13"/>
  <c r="O41" i="13" s="1"/>
  <c r="O101" i="13"/>
  <c r="O39" i="13" s="1"/>
  <c r="O97" i="13"/>
  <c r="O35" i="13" s="1"/>
  <c r="O100" i="13"/>
  <c r="O38" i="13" s="1"/>
  <c r="O99" i="13"/>
  <c r="O37" i="13" s="1"/>
  <c r="O96" i="13"/>
  <c r="O142" i="13"/>
  <c r="O80" i="13" s="1"/>
  <c r="O139" i="13"/>
  <c r="O77" i="13" s="1"/>
  <c r="O98" i="13"/>
  <c r="O36" i="13" s="1"/>
  <c r="O140" i="13"/>
  <c r="O78" i="13" s="1"/>
  <c r="O137" i="13"/>
  <c r="O75" i="13" s="1"/>
  <c r="O135" i="13"/>
  <c r="O73" i="13" s="1"/>
  <c r="K116" i="11"/>
  <c r="K85" i="11"/>
  <c r="H91" i="10"/>
  <c r="H86" i="11"/>
  <c r="H82" i="11"/>
  <c r="O7" i="14"/>
  <c r="Q7" i="13"/>
  <c r="P7" i="12"/>
  <c r="O7" i="11"/>
  <c r="P7" i="10"/>
  <c r="O7" i="8"/>
  <c r="M20" i="10"/>
  <c r="M43" i="14"/>
  <c r="L41" i="10"/>
  <c r="P26" i="14"/>
  <c r="S206" i="13"/>
  <c r="T203" i="13"/>
  <c r="N147" i="11"/>
  <c r="N96" i="11"/>
  <c r="H104" i="10"/>
  <c r="H16" i="8"/>
  <c r="I65" i="14"/>
  <c r="J73" i="14"/>
  <c r="I37" i="14"/>
  <c r="I137" i="11"/>
  <c r="I133" i="11"/>
  <c r="L237" i="13"/>
  <c r="G21" i="11"/>
  <c r="H57" i="12" s="1"/>
  <c r="H60" i="12" s="1"/>
  <c r="M39" i="14"/>
  <c r="F12" i="10"/>
  <c r="O20" i="14"/>
  <c r="M151" i="11"/>
  <c r="M146" i="11" s="1"/>
  <c r="M161" i="11" s="1"/>
  <c r="M162" i="11" s="1"/>
  <c r="M37" i="11"/>
  <c r="M32" i="11" s="1"/>
  <c r="M100" i="11"/>
  <c r="M95" i="11" s="1"/>
  <c r="M110" i="11" s="1"/>
  <c r="M111" i="11" s="1"/>
  <c r="M68" i="11"/>
  <c r="M71" i="11" s="1"/>
  <c r="S167" i="13"/>
  <c r="R181" i="13"/>
  <c r="N6" i="14"/>
  <c r="O6" i="12"/>
  <c r="P6" i="13"/>
  <c r="N6" i="11"/>
  <c r="N81" i="10"/>
  <c r="N6" i="8"/>
  <c r="O6" i="10"/>
  <c r="N76" i="14"/>
  <c r="N74" i="14"/>
  <c r="N72" i="14"/>
  <c r="N75" i="14"/>
  <c r="N64" i="14"/>
  <c r="N63" i="14"/>
  <c r="N59" i="14"/>
  <c r="N62" i="14"/>
  <c r="N71" i="14"/>
  <c r="N60" i="14"/>
  <c r="L80" i="11"/>
  <c r="L72" i="11"/>
  <c r="N136" i="13" s="1"/>
  <c r="N74" i="13" s="1"/>
  <c r="T185" i="13"/>
  <c r="H21" i="12" l="1"/>
  <c r="G32" i="8"/>
  <c r="F22" i="12"/>
  <c r="E33" i="14" s="1"/>
  <c r="E52" i="14" s="1"/>
  <c r="E21" i="10"/>
  <c r="E18" i="10" s="1"/>
  <c r="E29" i="14"/>
  <c r="D22" i="10"/>
  <c r="D23" i="10" s="1"/>
  <c r="D14" i="8"/>
  <c r="M249" i="13"/>
  <c r="M250" i="13"/>
  <c r="L266" i="13"/>
  <c r="L26" i="13" s="1"/>
  <c r="J30" i="10" s="1"/>
  <c r="BZ280" i="13"/>
  <c r="BZ272" i="13"/>
  <c r="BY274" i="13"/>
  <c r="BY27" i="13" s="1"/>
  <c r="BW31" i="10" s="1"/>
  <c r="H38" i="9" s="1"/>
  <c r="BY219" i="13"/>
  <c r="BX229" i="13"/>
  <c r="BX24" i="13" s="1"/>
  <c r="BV28" i="10" s="1"/>
  <c r="O34" i="13"/>
  <c r="P112" i="13"/>
  <c r="P50" i="13" s="1"/>
  <c r="P120" i="13"/>
  <c r="P58" i="13" s="1"/>
  <c r="P128" i="13"/>
  <c r="P66" i="13" s="1"/>
  <c r="P108" i="13"/>
  <c r="P46" i="13" s="1"/>
  <c r="P117" i="13"/>
  <c r="P55" i="13" s="1"/>
  <c r="P126" i="13"/>
  <c r="P64" i="13" s="1"/>
  <c r="P109" i="13"/>
  <c r="P47" i="13" s="1"/>
  <c r="P118" i="13"/>
  <c r="P56" i="13" s="1"/>
  <c r="P127" i="13"/>
  <c r="P65" i="13" s="1"/>
  <c r="P110" i="13"/>
  <c r="P48" i="13" s="1"/>
  <c r="P119" i="13"/>
  <c r="P57" i="13" s="1"/>
  <c r="P129" i="13"/>
  <c r="P67" i="13" s="1"/>
  <c r="P122" i="13"/>
  <c r="P60" i="13" s="1"/>
  <c r="P123" i="13"/>
  <c r="P61" i="13" s="1"/>
  <c r="P107" i="13"/>
  <c r="P45" i="13" s="1"/>
  <c r="P111" i="13"/>
  <c r="P49" i="13" s="1"/>
  <c r="P124" i="13"/>
  <c r="P62" i="13" s="1"/>
  <c r="P113" i="13"/>
  <c r="P51" i="13" s="1"/>
  <c r="P125" i="13"/>
  <c r="P63" i="13" s="1"/>
  <c r="P114" i="13"/>
  <c r="P52" i="13" s="1"/>
  <c r="P130" i="13"/>
  <c r="P68" i="13" s="1"/>
  <c r="P115" i="13"/>
  <c r="P53" i="13" s="1"/>
  <c r="P131" i="13"/>
  <c r="P69" i="13" s="1"/>
  <c r="P116" i="13"/>
  <c r="P54" i="13" s="1"/>
  <c r="P132" i="13"/>
  <c r="P70" i="13" s="1"/>
  <c r="P121" i="13"/>
  <c r="P59" i="13" s="1"/>
  <c r="P140" i="13"/>
  <c r="P78" i="13" s="1"/>
  <c r="P139" i="13"/>
  <c r="P77" i="13" s="1"/>
  <c r="P136" i="13"/>
  <c r="P74" i="13" s="1"/>
  <c r="P137" i="13"/>
  <c r="P75" i="13" s="1"/>
  <c r="P138" i="13"/>
  <c r="P76" i="13" s="1"/>
  <c r="P141" i="13"/>
  <c r="P79" i="13" s="1"/>
  <c r="P142" i="13"/>
  <c r="P80" i="13" s="1"/>
  <c r="AJ81" i="13"/>
  <c r="AL81" i="13" s="1"/>
  <c r="AN81" i="13" s="1"/>
  <c r="N154" i="13"/>
  <c r="N236" i="13" s="1"/>
  <c r="M247" i="13"/>
  <c r="P147" i="13"/>
  <c r="P84" i="13" s="1"/>
  <c r="P149" i="13"/>
  <c r="P86" i="13" s="1"/>
  <c r="P151" i="13"/>
  <c r="P88" i="13" s="1"/>
  <c r="P153" i="13"/>
  <c r="P146" i="13"/>
  <c r="P83" i="13" s="1"/>
  <c r="P148" i="13"/>
  <c r="P85" i="13" s="1"/>
  <c r="P150" i="13"/>
  <c r="P87" i="13" s="1"/>
  <c r="P152" i="13"/>
  <c r="L239" i="13"/>
  <c r="L25" i="13" s="1"/>
  <c r="R28" i="13"/>
  <c r="P32" i="10" s="1"/>
  <c r="O19" i="10"/>
  <c r="C26" i="9" s="1"/>
  <c r="M47" i="11"/>
  <c r="M33" i="11"/>
  <c r="K46" i="11"/>
  <c r="N209" i="13"/>
  <c r="N23" i="13" s="1"/>
  <c r="L27" i="10" s="1"/>
  <c r="M237" i="13"/>
  <c r="N39" i="14"/>
  <c r="N43" i="14"/>
  <c r="L116" i="11"/>
  <c r="L85" i="11"/>
  <c r="P7" i="14"/>
  <c r="R7" i="13"/>
  <c r="Q7" i="12"/>
  <c r="P7" i="11"/>
  <c r="Q7" i="10"/>
  <c r="P7" i="8"/>
  <c r="S246" i="13"/>
  <c r="N20" i="10"/>
  <c r="U185" i="13"/>
  <c r="N151" i="11"/>
  <c r="N146" i="11" s="1"/>
  <c r="N161" i="11" s="1"/>
  <c r="N162" i="11" s="1"/>
  <c r="N37" i="11"/>
  <c r="N32" i="11" s="1"/>
  <c r="N100" i="11"/>
  <c r="N95" i="11" s="1"/>
  <c r="N110" i="11" s="1"/>
  <c r="N111" i="11" s="1"/>
  <c r="N68" i="11"/>
  <c r="N71" i="11" s="1"/>
  <c r="U203" i="13"/>
  <c r="T206" i="13"/>
  <c r="R291" i="13"/>
  <c r="R29" i="13" s="1"/>
  <c r="P33" i="10" s="1"/>
  <c r="P198" i="13"/>
  <c r="P199" i="13" s="1"/>
  <c r="P103" i="13"/>
  <c r="P41" i="13" s="1"/>
  <c r="P98" i="13"/>
  <c r="P36" i="13" s="1"/>
  <c r="P97" i="13"/>
  <c r="P35" i="13" s="1"/>
  <c r="P100" i="13"/>
  <c r="P38" i="13" s="1"/>
  <c r="P102" i="13"/>
  <c r="P40" i="13" s="1"/>
  <c r="P99" i="13"/>
  <c r="P37" i="13" s="1"/>
  <c r="P96" i="13"/>
  <c r="P101" i="13"/>
  <c r="P39" i="13" s="1"/>
  <c r="P135" i="13"/>
  <c r="P73" i="13" s="1"/>
  <c r="P20" i="14"/>
  <c r="P50" i="14" s="1"/>
  <c r="N41" i="14"/>
  <c r="O50" i="14"/>
  <c r="G25" i="14"/>
  <c r="G13" i="10"/>
  <c r="J37" i="14"/>
  <c r="O76" i="14"/>
  <c r="O74" i="14"/>
  <c r="O72" i="14"/>
  <c r="O75" i="14"/>
  <c r="O62" i="14"/>
  <c r="O64" i="14"/>
  <c r="O63" i="14"/>
  <c r="O59" i="14"/>
  <c r="O60" i="14"/>
  <c r="O71" i="14"/>
  <c r="L73" i="14"/>
  <c r="K65" i="14"/>
  <c r="T271" i="13"/>
  <c r="S274" i="13"/>
  <c r="S27" i="13" s="1"/>
  <c r="Q31" i="10" s="1"/>
  <c r="I138" i="11"/>
  <c r="J132" i="11"/>
  <c r="O147" i="11"/>
  <c r="O96" i="11"/>
  <c r="N38" i="14"/>
  <c r="M80" i="11"/>
  <c r="M72" i="11"/>
  <c r="O136" i="13" s="1"/>
  <c r="O74" i="13" s="1"/>
  <c r="Q26" i="14"/>
  <c r="I29" i="10"/>
  <c r="H87" i="11"/>
  <c r="H115" i="11" s="1"/>
  <c r="H18" i="11" s="1"/>
  <c r="H14" i="10" s="1"/>
  <c r="I81" i="11"/>
  <c r="S283" i="13"/>
  <c r="N42" i="14"/>
  <c r="F22" i="10"/>
  <c r="F13" i="8"/>
  <c r="S229" i="13"/>
  <c r="O6" i="14"/>
  <c r="Q6" i="13"/>
  <c r="P6" i="12"/>
  <c r="O6" i="11"/>
  <c r="O81" i="10"/>
  <c r="O6" i="8"/>
  <c r="P6" i="10"/>
  <c r="S181" i="13"/>
  <c r="T167" i="13"/>
  <c r="K73" i="14"/>
  <c r="J65" i="14"/>
  <c r="J77" i="14"/>
  <c r="J37" i="10" s="1"/>
  <c r="J45" i="14"/>
  <c r="M41" i="10"/>
  <c r="O190" i="13"/>
  <c r="E14" i="8" l="1"/>
  <c r="E22" i="10"/>
  <c r="E23" i="10" s="1"/>
  <c r="H22" i="12"/>
  <c r="G33" i="14" s="1"/>
  <c r="G52" i="14" s="1"/>
  <c r="G21" i="10"/>
  <c r="G18" i="10" s="1"/>
  <c r="G14" i="8" s="1"/>
  <c r="G29" i="14"/>
  <c r="F52" i="14"/>
  <c r="N249" i="13"/>
  <c r="N250" i="13"/>
  <c r="BZ219" i="13"/>
  <c r="BY229" i="13"/>
  <c r="BY24" i="13" s="1"/>
  <c r="BW28" i="10" s="1"/>
  <c r="H35" i="9" s="1"/>
  <c r="CA272" i="13"/>
  <c r="BZ274" i="13"/>
  <c r="BZ27" i="13" s="1"/>
  <c r="BX31" i="10" s="1"/>
  <c r="CA280" i="13"/>
  <c r="M266" i="13"/>
  <c r="M26" i="13" s="1"/>
  <c r="K30" i="10" s="1"/>
  <c r="P34" i="13"/>
  <c r="P154" i="13"/>
  <c r="N247" i="13"/>
  <c r="Q109" i="13"/>
  <c r="Q47" i="13" s="1"/>
  <c r="Q116" i="13"/>
  <c r="Q54" i="13" s="1"/>
  <c r="Q108" i="13"/>
  <c r="Q46" i="13" s="1"/>
  <c r="Q107" i="13"/>
  <c r="Q45" i="13" s="1"/>
  <c r="Q113" i="13"/>
  <c r="Q51" i="13" s="1"/>
  <c r="Q121" i="13"/>
  <c r="Q59" i="13" s="1"/>
  <c r="Q129" i="13"/>
  <c r="Q67" i="13" s="1"/>
  <c r="Q122" i="13"/>
  <c r="Q60" i="13" s="1"/>
  <c r="Q110" i="13"/>
  <c r="Q48" i="13" s="1"/>
  <c r="Q114" i="13"/>
  <c r="Q52" i="13" s="1"/>
  <c r="Q117" i="13"/>
  <c r="Q55" i="13" s="1"/>
  <c r="Q112" i="13"/>
  <c r="Q50" i="13" s="1"/>
  <c r="Q111" i="13"/>
  <c r="Q49" i="13" s="1"/>
  <c r="Q115" i="13"/>
  <c r="Q53" i="13" s="1"/>
  <c r="Q118" i="13"/>
  <c r="Q56" i="13" s="1"/>
  <c r="Q119" i="13"/>
  <c r="Q57" i="13" s="1"/>
  <c r="Q102" i="13"/>
  <c r="Q40" i="13" s="1"/>
  <c r="Q125" i="13"/>
  <c r="Q63" i="13" s="1"/>
  <c r="Q128" i="13"/>
  <c r="Q66" i="13" s="1"/>
  <c r="Q131" i="13"/>
  <c r="Q69" i="13" s="1"/>
  <c r="Q123" i="13"/>
  <c r="Q61" i="13" s="1"/>
  <c r="Q126" i="13"/>
  <c r="Q64" i="13" s="1"/>
  <c r="Q124" i="13"/>
  <c r="Q62" i="13" s="1"/>
  <c r="Q120" i="13"/>
  <c r="Q58" i="13" s="1"/>
  <c r="Q97" i="13"/>
  <c r="Q35" i="13" s="1"/>
  <c r="Q99" i="13"/>
  <c r="Q37" i="13" s="1"/>
  <c r="Q100" i="13"/>
  <c r="Q38" i="13" s="1"/>
  <c r="Q98" i="13"/>
  <c r="Q36" i="13" s="1"/>
  <c r="Q127" i="13"/>
  <c r="Q65" i="13" s="1"/>
  <c r="Q130" i="13"/>
  <c r="Q68" i="13" s="1"/>
  <c r="Q101" i="13"/>
  <c r="Q39" i="13" s="1"/>
  <c r="Q132" i="13"/>
  <c r="Q70" i="13" s="1"/>
  <c r="Q103" i="13"/>
  <c r="Q41" i="13" s="1"/>
  <c r="Q141" i="13"/>
  <c r="Q79" i="13" s="1"/>
  <c r="Q140" i="13"/>
  <c r="Q78" i="13" s="1"/>
  <c r="Q136" i="13"/>
  <c r="Q137" i="13"/>
  <c r="Q75" i="13" s="1"/>
  <c r="Q138" i="13"/>
  <c r="Q142" i="13"/>
  <c r="Q80" i="13" s="1"/>
  <c r="Q135" i="13"/>
  <c r="Q73" i="13" s="1"/>
  <c r="Q139" i="13"/>
  <c r="Q77" i="13" s="1"/>
  <c r="AM81" i="13"/>
  <c r="AO81" i="13" s="1"/>
  <c r="AQ81" i="13" s="1"/>
  <c r="O154" i="13"/>
  <c r="O236" i="13" s="1"/>
  <c r="S24" i="13"/>
  <c r="Q28" i="10" s="1"/>
  <c r="Q147" i="13"/>
  <c r="Q84" i="13" s="1"/>
  <c r="Q149" i="13"/>
  <c r="Q86" i="13" s="1"/>
  <c r="Q151" i="13"/>
  <c r="Q88" i="13" s="1"/>
  <c r="Q153" i="13"/>
  <c r="Q146" i="13"/>
  <c r="Q83" i="13" s="1"/>
  <c r="Q148" i="13"/>
  <c r="Q85" i="13" s="1"/>
  <c r="Q150" i="13"/>
  <c r="Q87" i="13" s="1"/>
  <c r="Q152" i="13"/>
  <c r="S28" i="13"/>
  <c r="Q32" i="10" s="1"/>
  <c r="C107" i="9"/>
  <c r="P19" i="10"/>
  <c r="L37" i="14"/>
  <c r="M239" i="13"/>
  <c r="M25" i="13" s="1"/>
  <c r="K29" i="10" s="1"/>
  <c r="N47" i="11"/>
  <c r="N33" i="11"/>
  <c r="L46" i="11"/>
  <c r="M46" i="11"/>
  <c r="O209" i="13"/>
  <c r="O23" i="13" s="1"/>
  <c r="M27" i="10" s="1"/>
  <c r="O39" i="14"/>
  <c r="N237" i="13"/>
  <c r="O41" i="14"/>
  <c r="O20" i="10"/>
  <c r="C27" i="9" s="1"/>
  <c r="L77" i="14"/>
  <c r="L37" i="10" s="1"/>
  <c r="L45" i="14"/>
  <c r="N41" i="10"/>
  <c r="I166" i="11"/>
  <c r="I19" i="11"/>
  <c r="I15" i="10" s="1"/>
  <c r="Q20" i="14"/>
  <c r="Q50" i="14" s="1"/>
  <c r="S291" i="13"/>
  <c r="S29" i="13" s="1"/>
  <c r="Q33" i="10" s="1"/>
  <c r="V194" i="13"/>
  <c r="J29" i="10"/>
  <c r="N80" i="11"/>
  <c r="N72" i="11"/>
  <c r="J91" i="10"/>
  <c r="H21" i="11"/>
  <c r="I57" i="12" s="1"/>
  <c r="I60" i="12" s="1"/>
  <c r="R26" i="14"/>
  <c r="M116" i="11"/>
  <c r="M85" i="11"/>
  <c r="M73" i="14"/>
  <c r="L65" i="14"/>
  <c r="T246" i="13"/>
  <c r="K45" i="14"/>
  <c r="K77" i="14"/>
  <c r="K37" i="10" s="1"/>
  <c r="K37" i="14"/>
  <c r="O151" i="11"/>
  <c r="O146" i="11" s="1"/>
  <c r="O161" i="11" s="1"/>
  <c r="O162" i="11" s="1"/>
  <c r="O37" i="11"/>
  <c r="O32" i="11" s="1"/>
  <c r="O100" i="11"/>
  <c r="O95" i="11" s="1"/>
  <c r="O110" i="11" s="1"/>
  <c r="O111" i="11" s="1"/>
  <c r="O68" i="11"/>
  <c r="O71" i="11" s="1"/>
  <c r="U271" i="13"/>
  <c r="T274" i="13"/>
  <c r="T27" i="13" s="1"/>
  <c r="R31" i="10" s="1"/>
  <c r="O38" i="14"/>
  <c r="G12" i="10"/>
  <c r="T229" i="13"/>
  <c r="J137" i="11"/>
  <c r="J133" i="11"/>
  <c r="F23" i="10"/>
  <c r="T283" i="13"/>
  <c r="O42" i="14"/>
  <c r="V185" i="13"/>
  <c r="Q7" i="14"/>
  <c r="S7" i="13"/>
  <c r="R7" i="12"/>
  <c r="Q7" i="11"/>
  <c r="R7" i="10"/>
  <c r="Q7" i="8"/>
  <c r="V203" i="13"/>
  <c r="U206" i="13"/>
  <c r="P6" i="14"/>
  <c r="R6" i="13"/>
  <c r="Q6" i="12"/>
  <c r="P6" i="11"/>
  <c r="P81" i="10"/>
  <c r="P6" i="8"/>
  <c r="Q6" i="10"/>
  <c r="P76" i="14"/>
  <c r="P74" i="14"/>
  <c r="P72" i="14"/>
  <c r="P75" i="14"/>
  <c r="P62" i="14"/>
  <c r="P64" i="14"/>
  <c r="P71" i="14"/>
  <c r="P63" i="14"/>
  <c r="P60" i="14"/>
  <c r="P59" i="14"/>
  <c r="J84" i="10"/>
  <c r="J101" i="10"/>
  <c r="Q198" i="13"/>
  <c r="Q199" i="13" s="1"/>
  <c r="Q96" i="13"/>
  <c r="Q76" i="13"/>
  <c r="I86" i="11"/>
  <c r="I82" i="11"/>
  <c r="O43" i="14"/>
  <c r="P190" i="13"/>
  <c r="U167" i="13"/>
  <c r="T181" i="13"/>
  <c r="I16" i="8"/>
  <c r="I104" i="10"/>
  <c r="I91" i="10"/>
  <c r="I21" i="12" l="1"/>
  <c r="H32" i="8"/>
  <c r="P236" i="13"/>
  <c r="P247" i="13"/>
  <c r="P250" i="13"/>
  <c r="P249" i="13"/>
  <c r="O247" i="13"/>
  <c r="O250" i="13"/>
  <c r="O249" i="13"/>
  <c r="N266" i="13"/>
  <c r="N26" i="13" s="1"/>
  <c r="L30" i="10" s="1"/>
  <c r="CB280" i="13"/>
  <c r="CB272" i="13"/>
  <c r="CA274" i="13"/>
  <c r="CA27" i="13" s="1"/>
  <c r="BY31" i="10" s="1"/>
  <c r="BZ229" i="13"/>
  <c r="BZ24" i="13" s="1"/>
  <c r="BX28" i="10" s="1"/>
  <c r="CA219" i="13"/>
  <c r="AP81" i="13"/>
  <c r="AR81" i="13" s="1"/>
  <c r="AT81" i="13" s="1"/>
  <c r="R110" i="13"/>
  <c r="R48" i="13" s="1"/>
  <c r="R111" i="13"/>
  <c r="R49" i="13" s="1"/>
  <c r="R115" i="13"/>
  <c r="R53" i="13" s="1"/>
  <c r="R109" i="13"/>
  <c r="R47" i="13" s="1"/>
  <c r="R108" i="13"/>
  <c r="R46" i="13" s="1"/>
  <c r="R120" i="13"/>
  <c r="R58" i="13" s="1"/>
  <c r="R128" i="13"/>
  <c r="R66" i="13" s="1"/>
  <c r="R113" i="13"/>
  <c r="R51" i="13" s="1"/>
  <c r="R116" i="13"/>
  <c r="R54" i="13" s="1"/>
  <c r="R121" i="13"/>
  <c r="R59" i="13" s="1"/>
  <c r="R122" i="13"/>
  <c r="R60" i="13" s="1"/>
  <c r="R114" i="13"/>
  <c r="R52" i="13" s="1"/>
  <c r="R117" i="13"/>
  <c r="R55" i="13" s="1"/>
  <c r="R107" i="13"/>
  <c r="R45" i="13" s="1"/>
  <c r="R112" i="13"/>
  <c r="R50" i="13" s="1"/>
  <c r="R127" i="13"/>
  <c r="R65" i="13" s="1"/>
  <c r="R130" i="13"/>
  <c r="R68" i="13" s="1"/>
  <c r="R119" i="13"/>
  <c r="R57" i="13" s="1"/>
  <c r="R125" i="13"/>
  <c r="R63" i="13" s="1"/>
  <c r="R118" i="13"/>
  <c r="R56" i="13" s="1"/>
  <c r="R123" i="13"/>
  <c r="R61" i="13" s="1"/>
  <c r="R126" i="13"/>
  <c r="R64" i="13" s="1"/>
  <c r="R129" i="13"/>
  <c r="R67" i="13" s="1"/>
  <c r="R98" i="13"/>
  <c r="R36" i="13" s="1"/>
  <c r="R100" i="13"/>
  <c r="R38" i="13" s="1"/>
  <c r="R97" i="13"/>
  <c r="R35" i="13" s="1"/>
  <c r="R131" i="13"/>
  <c r="R69" i="13" s="1"/>
  <c r="R101" i="13"/>
  <c r="R39" i="13" s="1"/>
  <c r="R124" i="13"/>
  <c r="R62" i="13" s="1"/>
  <c r="R102" i="13"/>
  <c r="R40" i="13" s="1"/>
  <c r="R96" i="13"/>
  <c r="R34" i="13" s="1"/>
  <c r="R103" i="13"/>
  <c r="R41" i="13" s="1"/>
  <c r="R132" i="13"/>
  <c r="R70" i="13" s="1"/>
  <c r="R99" i="13"/>
  <c r="R37" i="13" s="1"/>
  <c r="R142" i="13"/>
  <c r="R141" i="13"/>
  <c r="R79" i="13" s="1"/>
  <c r="R135" i="13"/>
  <c r="R73" i="13" s="1"/>
  <c r="R136" i="13"/>
  <c r="R137" i="13"/>
  <c r="R75" i="13" s="1"/>
  <c r="R140" i="13"/>
  <c r="R78" i="13" s="1"/>
  <c r="R138" i="13"/>
  <c r="R76" i="13" s="1"/>
  <c r="R139" i="13"/>
  <c r="R77" i="13" s="1"/>
  <c r="Q34" i="13"/>
  <c r="Q154" i="13"/>
  <c r="Q236" i="13" s="1"/>
  <c r="T24" i="13"/>
  <c r="R28" i="10" s="1"/>
  <c r="R148" i="13"/>
  <c r="R85" i="13" s="1"/>
  <c r="R150" i="13"/>
  <c r="R87" i="13" s="1"/>
  <c r="R152" i="13"/>
  <c r="R147" i="13"/>
  <c r="R84" i="13" s="1"/>
  <c r="R149" i="13"/>
  <c r="R86" i="13" s="1"/>
  <c r="R151" i="13"/>
  <c r="R88" i="13" s="1"/>
  <c r="R153" i="13"/>
  <c r="R146" i="13"/>
  <c r="R83" i="13" s="1"/>
  <c r="T28" i="13"/>
  <c r="R32" i="10" s="1"/>
  <c r="N239" i="13"/>
  <c r="N25" i="13" s="1"/>
  <c r="Q19" i="10"/>
  <c r="O47" i="11"/>
  <c r="O33" i="11"/>
  <c r="N46" i="11"/>
  <c r="P209" i="13"/>
  <c r="P23" i="13" s="1"/>
  <c r="N27" i="10" s="1"/>
  <c r="P43" i="14"/>
  <c r="P38" i="14"/>
  <c r="H25" i="14"/>
  <c r="H13" i="10"/>
  <c r="V167" i="13"/>
  <c r="U181" i="13"/>
  <c r="P42" i="14"/>
  <c r="A152" i="11"/>
  <c r="P152" i="11" s="1"/>
  <c r="P151" i="11"/>
  <c r="A101" i="11"/>
  <c r="P101" i="11" s="1"/>
  <c r="P100" i="11"/>
  <c r="P68" i="11"/>
  <c r="P71" i="11" s="1"/>
  <c r="A38" i="11"/>
  <c r="P37" i="11"/>
  <c r="U283" i="13"/>
  <c r="U28" i="13" s="1"/>
  <c r="S32" i="10" s="1"/>
  <c r="L101" i="10"/>
  <c r="L84" i="10"/>
  <c r="P39" i="14"/>
  <c r="R7" i="14"/>
  <c r="T7" i="13"/>
  <c r="S7" i="12"/>
  <c r="S7" i="10"/>
  <c r="R7" i="11"/>
  <c r="R7" i="8"/>
  <c r="U229" i="13"/>
  <c r="K84" i="10"/>
  <c r="K101" i="10"/>
  <c r="N116" i="11"/>
  <c r="N85" i="11"/>
  <c r="R20" i="14"/>
  <c r="O237" i="13"/>
  <c r="O239" i="13" s="1"/>
  <c r="R198" i="13"/>
  <c r="R199" i="13" s="1"/>
  <c r="R80" i="13"/>
  <c r="J16" i="8"/>
  <c r="J104" i="10"/>
  <c r="W194" i="13"/>
  <c r="G13" i="8"/>
  <c r="G22" i="10"/>
  <c r="V271" i="13"/>
  <c r="U274" i="13"/>
  <c r="U27" i="13" s="1"/>
  <c r="S31" i="10" s="1"/>
  <c r="Q190" i="13"/>
  <c r="P41" i="14"/>
  <c r="O80" i="11"/>
  <c r="O72" i="11"/>
  <c r="Q74" i="13" s="1"/>
  <c r="S26" i="14"/>
  <c r="T291" i="13"/>
  <c r="T29" i="13" s="1"/>
  <c r="R33" i="10" s="1"/>
  <c r="O41" i="10"/>
  <c r="C48" i="9" s="1"/>
  <c r="K104" i="10"/>
  <c r="K16" i="8"/>
  <c r="W185" i="13"/>
  <c r="J138" i="11"/>
  <c r="K132" i="11"/>
  <c r="K91" i="10"/>
  <c r="I87" i="11"/>
  <c r="I115" i="11" s="1"/>
  <c r="I18" i="11" s="1"/>
  <c r="I14" i="10" s="1"/>
  <c r="J81" i="11"/>
  <c r="Q6" i="14"/>
  <c r="S6" i="13"/>
  <c r="R6" i="12"/>
  <c r="Q6" i="11"/>
  <c r="R6" i="10"/>
  <c r="Q6" i="8"/>
  <c r="W203" i="13"/>
  <c r="V206" i="13"/>
  <c r="Q75" i="14"/>
  <c r="Q71" i="14"/>
  <c r="Q64" i="14"/>
  <c r="Q63" i="14"/>
  <c r="Q74" i="14"/>
  <c r="Q72" i="14"/>
  <c r="Q62" i="14"/>
  <c r="Q60" i="14"/>
  <c r="Q59" i="14"/>
  <c r="Q76" i="14"/>
  <c r="U246" i="13"/>
  <c r="M45" i="14"/>
  <c r="M77" i="14"/>
  <c r="M37" i="10" s="1"/>
  <c r="I22" i="12" l="1"/>
  <c r="H33" i="14" s="1"/>
  <c r="H52" i="14" s="1"/>
  <c r="H21" i="10"/>
  <c r="H18" i="10" s="1"/>
  <c r="H14" i="8" s="1"/>
  <c r="H29" i="14"/>
  <c r="Q38" i="11"/>
  <c r="P38" i="11"/>
  <c r="AS81" i="13"/>
  <c r="AU81" i="13" s="1"/>
  <c r="AW81" i="13" s="1"/>
  <c r="AV81" i="13"/>
  <c r="AX81" i="13" s="1"/>
  <c r="AZ81" i="13" s="1"/>
  <c r="Q250" i="13"/>
  <c r="Q249" i="13"/>
  <c r="CB219" i="13"/>
  <c r="CA229" i="13"/>
  <c r="CA24" i="13" s="1"/>
  <c r="BY28" i="10" s="1"/>
  <c r="CB274" i="13"/>
  <c r="CB27" i="13" s="1"/>
  <c r="BZ31" i="10" s="1"/>
  <c r="CC272" i="13"/>
  <c r="CC280" i="13"/>
  <c r="S110" i="13"/>
  <c r="S48" i="13" s="1"/>
  <c r="S111" i="13"/>
  <c r="S49" i="13" s="1"/>
  <c r="S114" i="13"/>
  <c r="S52" i="13" s="1"/>
  <c r="S109" i="13"/>
  <c r="S47" i="13" s="1"/>
  <c r="S118" i="13"/>
  <c r="S56" i="13" s="1"/>
  <c r="S119" i="13"/>
  <c r="S57" i="13" s="1"/>
  <c r="S127" i="13"/>
  <c r="S65" i="13" s="1"/>
  <c r="S108" i="13"/>
  <c r="S46" i="13" s="1"/>
  <c r="S120" i="13"/>
  <c r="S58" i="13" s="1"/>
  <c r="S113" i="13"/>
  <c r="S51" i="13" s="1"/>
  <c r="S116" i="13"/>
  <c r="S54" i="13" s="1"/>
  <c r="S121" i="13"/>
  <c r="S59" i="13" s="1"/>
  <c r="S122" i="13"/>
  <c r="S60" i="13" s="1"/>
  <c r="S117" i="13"/>
  <c r="S55" i="13" s="1"/>
  <c r="S107" i="13"/>
  <c r="S45" i="13" s="1"/>
  <c r="S124" i="13"/>
  <c r="S62" i="13" s="1"/>
  <c r="S130" i="13"/>
  <c r="S68" i="13" s="1"/>
  <c r="S112" i="13"/>
  <c r="S50" i="13" s="1"/>
  <c r="S115" i="13"/>
  <c r="S53" i="13" s="1"/>
  <c r="S125" i="13"/>
  <c r="S63" i="13" s="1"/>
  <c r="S128" i="13"/>
  <c r="S66" i="13" s="1"/>
  <c r="S123" i="13"/>
  <c r="S61" i="13" s="1"/>
  <c r="S126" i="13"/>
  <c r="S64" i="13" s="1"/>
  <c r="S129" i="13"/>
  <c r="S67" i="13" s="1"/>
  <c r="S132" i="13"/>
  <c r="S70" i="13" s="1"/>
  <c r="S96" i="13"/>
  <c r="S99" i="13"/>
  <c r="S37" i="13" s="1"/>
  <c r="S103" i="13"/>
  <c r="S41" i="13" s="1"/>
  <c r="S98" i="13"/>
  <c r="S36" i="13" s="1"/>
  <c r="S100" i="13"/>
  <c r="S38" i="13" s="1"/>
  <c r="S97" i="13"/>
  <c r="S35" i="13" s="1"/>
  <c r="S131" i="13"/>
  <c r="S69" i="13" s="1"/>
  <c r="S101" i="13"/>
  <c r="S39" i="13" s="1"/>
  <c r="S102" i="13"/>
  <c r="S40" i="13" s="1"/>
  <c r="S136" i="13"/>
  <c r="S137" i="13"/>
  <c r="S75" i="13" s="1"/>
  <c r="S138" i="13"/>
  <c r="S76" i="13" s="1"/>
  <c r="S142" i="13"/>
  <c r="S80" i="13" s="1"/>
  <c r="S139" i="13"/>
  <c r="S77" i="13" s="1"/>
  <c r="S140" i="13"/>
  <c r="S78" i="13" s="1"/>
  <c r="S135" i="13"/>
  <c r="S73" i="13" s="1"/>
  <c r="S141" i="13"/>
  <c r="S79" i="13" s="1"/>
  <c r="R154" i="13"/>
  <c r="U24" i="13"/>
  <c r="S28" i="10" s="1"/>
  <c r="S146" i="13"/>
  <c r="S83" i="13" s="1"/>
  <c r="S148" i="13"/>
  <c r="S85" i="13" s="1"/>
  <c r="S150" i="13"/>
  <c r="S87" i="13" s="1"/>
  <c r="S152" i="13"/>
  <c r="S147" i="13"/>
  <c r="S84" i="13" s="1"/>
  <c r="S149" i="13"/>
  <c r="S86" i="13" s="1"/>
  <c r="S151" i="13"/>
  <c r="S88" i="13" s="1"/>
  <c r="S153" i="13"/>
  <c r="R19" i="10"/>
  <c r="C101" i="9"/>
  <c r="C91" i="9"/>
  <c r="O266" i="13"/>
  <c r="O26" i="13" s="1"/>
  <c r="M30" i="10" s="1"/>
  <c r="Q209" i="13"/>
  <c r="Q23" i="13" s="1"/>
  <c r="O27" i="10" s="1"/>
  <c r="C34" i="9" s="1"/>
  <c r="L29" i="10"/>
  <c r="Q43" i="14"/>
  <c r="Q39" i="14"/>
  <c r="U291" i="13"/>
  <c r="U29" i="13" s="1"/>
  <c r="S33" i="10" s="1"/>
  <c r="Q38" i="14"/>
  <c r="X194" i="13"/>
  <c r="V283" i="13"/>
  <c r="V28" i="13" s="1"/>
  <c r="T32" i="10" s="1"/>
  <c r="S198" i="13"/>
  <c r="S199" i="13" s="1"/>
  <c r="S34" i="13"/>
  <c r="S7" i="14"/>
  <c r="U7" i="13"/>
  <c r="T7" i="12"/>
  <c r="S7" i="11"/>
  <c r="T7" i="10"/>
  <c r="S7" i="8"/>
  <c r="N73" i="14"/>
  <c r="M65" i="14"/>
  <c r="M37" i="14"/>
  <c r="Q100" i="11"/>
  <c r="Q152" i="11"/>
  <c r="Q101" i="11"/>
  <c r="Q151" i="11"/>
  <c r="Q37" i="11"/>
  <c r="Q68" i="11"/>
  <c r="Q71" i="11" s="1"/>
  <c r="J86" i="11"/>
  <c r="J82" i="11"/>
  <c r="M101" i="10"/>
  <c r="M84" i="10"/>
  <c r="Q41" i="14"/>
  <c r="K137" i="11"/>
  <c r="K133" i="11"/>
  <c r="O116" i="11"/>
  <c r="O85" i="11"/>
  <c r="V274" i="13"/>
  <c r="V27" i="13" s="1"/>
  <c r="T31" i="10" s="1"/>
  <c r="W271" i="13"/>
  <c r="R190" i="13"/>
  <c r="W167" i="13"/>
  <c r="V181" i="13"/>
  <c r="W206" i="13"/>
  <c r="X203" i="13"/>
  <c r="J166" i="11"/>
  <c r="J19" i="11"/>
  <c r="J15" i="10" s="1"/>
  <c r="T26" i="14"/>
  <c r="I21" i="11"/>
  <c r="J57" i="12" s="1"/>
  <c r="J60" i="12" s="1"/>
  <c r="H12" i="10"/>
  <c r="V246" i="13"/>
  <c r="X185" i="13"/>
  <c r="P41" i="10"/>
  <c r="P237" i="13"/>
  <c r="G23" i="10"/>
  <c r="S20" i="14"/>
  <c r="S50" i="14" s="1"/>
  <c r="R75" i="14"/>
  <c r="R71" i="14"/>
  <c r="R63" i="14"/>
  <c r="R74" i="14"/>
  <c r="R60" i="14"/>
  <c r="R62" i="14"/>
  <c r="R76" i="14"/>
  <c r="R59" i="14"/>
  <c r="R64" i="14"/>
  <c r="R72" i="14"/>
  <c r="R6" i="14"/>
  <c r="T6" i="13"/>
  <c r="S6" i="12"/>
  <c r="R81" i="10"/>
  <c r="S6" i="10"/>
  <c r="R6" i="11"/>
  <c r="R6" i="8"/>
  <c r="P80" i="11"/>
  <c r="P72" i="11"/>
  <c r="R74" i="13" s="1"/>
  <c r="Q42" i="14"/>
  <c r="L104" i="10"/>
  <c r="L16" i="8"/>
  <c r="L91" i="10"/>
  <c r="O25" i="13"/>
  <c r="R50" i="14"/>
  <c r="V229" i="13"/>
  <c r="J21" i="12" l="1"/>
  <c r="I32" i="8"/>
  <c r="R38" i="11"/>
  <c r="AY81" i="13"/>
  <c r="R250" i="13"/>
  <c r="R249" i="13"/>
  <c r="R247" i="13"/>
  <c r="CD280" i="13"/>
  <c r="CD272" i="13"/>
  <c r="CC274" i="13"/>
  <c r="CC27" i="13" s="1"/>
  <c r="CA31" i="10" s="1"/>
  <c r="CC219" i="13"/>
  <c r="CB229" i="13"/>
  <c r="CB24" i="13" s="1"/>
  <c r="BZ28" i="10" s="1"/>
  <c r="T109" i="13"/>
  <c r="T47" i="13" s="1"/>
  <c r="T110" i="13"/>
  <c r="T48" i="13" s="1"/>
  <c r="T111" i="13"/>
  <c r="T49" i="13" s="1"/>
  <c r="T113" i="13"/>
  <c r="T51" i="13" s="1"/>
  <c r="T112" i="13"/>
  <c r="T50" i="13" s="1"/>
  <c r="T115" i="13"/>
  <c r="T53" i="13" s="1"/>
  <c r="T126" i="13"/>
  <c r="T64" i="13" s="1"/>
  <c r="T118" i="13"/>
  <c r="T56" i="13" s="1"/>
  <c r="T119" i="13"/>
  <c r="T57" i="13" s="1"/>
  <c r="T108" i="13"/>
  <c r="T46" i="13" s="1"/>
  <c r="T120" i="13"/>
  <c r="T58" i="13" s="1"/>
  <c r="T116" i="13"/>
  <c r="T54" i="13" s="1"/>
  <c r="T121" i="13"/>
  <c r="T59" i="13" s="1"/>
  <c r="T122" i="13"/>
  <c r="T60" i="13" s="1"/>
  <c r="T114" i="13"/>
  <c r="T52" i="13" s="1"/>
  <c r="T117" i="13"/>
  <c r="T55" i="13" s="1"/>
  <c r="T132" i="13"/>
  <c r="T70" i="13" s="1"/>
  <c r="T96" i="13"/>
  <c r="T124" i="13"/>
  <c r="T62" i="13" s="1"/>
  <c r="T127" i="13"/>
  <c r="T65" i="13" s="1"/>
  <c r="T130" i="13"/>
  <c r="T68" i="13" s="1"/>
  <c r="T107" i="13"/>
  <c r="T45" i="13" s="1"/>
  <c r="T125" i="13"/>
  <c r="T63" i="13" s="1"/>
  <c r="T128" i="13"/>
  <c r="T66" i="13" s="1"/>
  <c r="T123" i="13"/>
  <c r="T61" i="13" s="1"/>
  <c r="T99" i="13"/>
  <c r="T37" i="13" s="1"/>
  <c r="T103" i="13"/>
  <c r="T41" i="13" s="1"/>
  <c r="T129" i="13"/>
  <c r="T67" i="13" s="1"/>
  <c r="T98" i="13"/>
  <c r="T36" i="13" s="1"/>
  <c r="T100" i="13"/>
  <c r="T38" i="13" s="1"/>
  <c r="T97" i="13"/>
  <c r="T131" i="13"/>
  <c r="T69" i="13" s="1"/>
  <c r="T101" i="13"/>
  <c r="T39" i="13" s="1"/>
  <c r="T102" i="13"/>
  <c r="T40" i="13" s="1"/>
  <c r="T142" i="13"/>
  <c r="T80" i="13" s="1"/>
  <c r="T140" i="13"/>
  <c r="T78" i="13" s="1"/>
  <c r="T136" i="13"/>
  <c r="T137" i="13"/>
  <c r="T75" i="13" s="1"/>
  <c r="T138" i="13"/>
  <c r="T76" i="13" s="1"/>
  <c r="T135" i="13"/>
  <c r="T73" i="13" s="1"/>
  <c r="T139" i="13"/>
  <c r="T77" i="13" s="1"/>
  <c r="T141" i="13"/>
  <c r="T79" i="13" s="1"/>
  <c r="S154" i="13"/>
  <c r="V24" i="13"/>
  <c r="T28" i="10" s="1"/>
  <c r="P239" i="13"/>
  <c r="P25" i="13" s="1"/>
  <c r="Q283" i="13"/>
  <c r="Q28" i="13" s="1"/>
  <c r="O32" i="10" s="1"/>
  <c r="C39" i="9" s="1"/>
  <c r="T146" i="13"/>
  <c r="T83" i="13" s="1"/>
  <c r="T148" i="13"/>
  <c r="T85" i="13" s="1"/>
  <c r="T150" i="13"/>
  <c r="T87" i="13" s="1"/>
  <c r="T152" i="13"/>
  <c r="T147" i="13"/>
  <c r="T84" i="13" s="1"/>
  <c r="T149" i="13"/>
  <c r="T86" i="13" s="1"/>
  <c r="T151" i="13"/>
  <c r="T88" i="13" s="1"/>
  <c r="T153" i="13"/>
  <c r="S19" i="10"/>
  <c r="Q247" i="13"/>
  <c r="P266" i="13"/>
  <c r="P26" i="13" s="1"/>
  <c r="N30" i="10" s="1"/>
  <c r="O46" i="11"/>
  <c r="R209" i="13"/>
  <c r="R39" i="14"/>
  <c r="R41" i="14"/>
  <c r="W229" i="13"/>
  <c r="O73" i="14"/>
  <c r="N65" i="14"/>
  <c r="N37" i="14"/>
  <c r="R236" i="13"/>
  <c r="L132" i="11"/>
  <c r="K138" i="11"/>
  <c r="Q80" i="11"/>
  <c r="Q72" i="11"/>
  <c r="S74" i="13" s="1"/>
  <c r="V291" i="13"/>
  <c r="V29" i="13" s="1"/>
  <c r="T33" i="10" s="1"/>
  <c r="S75" i="14"/>
  <c r="S71" i="14"/>
  <c r="S63" i="14"/>
  <c r="S74" i="14"/>
  <c r="S76" i="14"/>
  <c r="S72" i="14"/>
  <c r="S60" i="14"/>
  <c r="S62" i="14"/>
  <c r="S59" i="14"/>
  <c r="S64" i="14"/>
  <c r="S190" i="13"/>
  <c r="R152" i="11"/>
  <c r="R101" i="11"/>
  <c r="R37" i="11"/>
  <c r="R151" i="11"/>
  <c r="R100" i="11"/>
  <c r="R68" i="11"/>
  <c r="R71" i="11" s="1"/>
  <c r="R42" i="14"/>
  <c r="I25" i="14"/>
  <c r="I13" i="10"/>
  <c r="I12" i="10" s="1"/>
  <c r="T20" i="14"/>
  <c r="W246" i="13"/>
  <c r="P116" i="11"/>
  <c r="P85" i="11"/>
  <c r="S6" i="14"/>
  <c r="U6" i="13"/>
  <c r="T6" i="12"/>
  <c r="S6" i="11"/>
  <c r="T6" i="10"/>
  <c r="S81" i="10"/>
  <c r="S6" i="8"/>
  <c r="X206" i="13"/>
  <c r="Y203" i="13"/>
  <c r="X167" i="13"/>
  <c r="W181" i="13"/>
  <c r="T7" i="14"/>
  <c r="V7" i="13"/>
  <c r="U7" i="12"/>
  <c r="T7" i="8"/>
  <c r="T7" i="11"/>
  <c r="U7" i="10"/>
  <c r="Y194" i="13"/>
  <c r="M29" i="10"/>
  <c r="R43" i="14"/>
  <c r="Q41" i="10"/>
  <c r="H13" i="8"/>
  <c r="H22" i="10"/>
  <c r="W274" i="13"/>
  <c r="W27" i="13" s="1"/>
  <c r="U31" i="10" s="1"/>
  <c r="X271" i="13"/>
  <c r="W283" i="13"/>
  <c r="W28" i="13" s="1"/>
  <c r="U32" i="10" s="1"/>
  <c r="N77" i="14"/>
  <c r="N37" i="10" s="1"/>
  <c r="N45" i="14"/>
  <c r="R38" i="14"/>
  <c r="T198" i="13"/>
  <c r="T199" i="13" s="1"/>
  <c r="T34" i="13"/>
  <c r="T35" i="13"/>
  <c r="Q237" i="13"/>
  <c r="Q239" i="13" s="1"/>
  <c r="Y185" i="13"/>
  <c r="U26" i="14"/>
  <c r="J87" i="11"/>
  <c r="J115" i="11" s="1"/>
  <c r="J18" i="11" s="1"/>
  <c r="J14" i="10" s="1"/>
  <c r="K81" i="11"/>
  <c r="J22" i="12" l="1"/>
  <c r="I33" i="14" s="1"/>
  <c r="I52" i="14" s="1"/>
  <c r="I21" i="10"/>
  <c r="I18" i="10" s="1"/>
  <c r="I14" i="8" s="1"/>
  <c r="I29" i="14"/>
  <c r="S38" i="11"/>
  <c r="BA81" i="13"/>
  <c r="BB81" i="13"/>
  <c r="BD81" i="13" s="1"/>
  <c r="S247" i="13"/>
  <c r="S250" i="13"/>
  <c r="S249" i="13"/>
  <c r="CD219" i="13"/>
  <c r="CC229" i="13"/>
  <c r="CC24" i="13" s="1"/>
  <c r="CA28" i="10" s="1"/>
  <c r="CD274" i="13"/>
  <c r="CD27" i="13" s="1"/>
  <c r="CB31" i="10" s="1"/>
  <c r="CE272" i="13"/>
  <c r="CE280" i="13"/>
  <c r="T154" i="13"/>
  <c r="U108" i="13"/>
  <c r="U46" i="13" s="1"/>
  <c r="U109" i="13"/>
  <c r="U47" i="13" s="1"/>
  <c r="U110" i="13"/>
  <c r="U48" i="13" s="1"/>
  <c r="U112" i="13"/>
  <c r="U50" i="13" s="1"/>
  <c r="U107" i="13"/>
  <c r="U45" i="13" s="1"/>
  <c r="U125" i="13"/>
  <c r="U63" i="13" s="1"/>
  <c r="U96" i="13"/>
  <c r="U34" i="13" s="1"/>
  <c r="U115" i="13"/>
  <c r="U53" i="13" s="1"/>
  <c r="U118" i="13"/>
  <c r="U56" i="13" s="1"/>
  <c r="U119" i="13"/>
  <c r="U57" i="13" s="1"/>
  <c r="U113" i="13"/>
  <c r="U51" i="13" s="1"/>
  <c r="U120" i="13"/>
  <c r="U58" i="13" s="1"/>
  <c r="U116" i="13"/>
  <c r="U54" i="13" s="1"/>
  <c r="U121" i="13"/>
  <c r="U59" i="13" s="1"/>
  <c r="U114" i="13"/>
  <c r="U52" i="13" s="1"/>
  <c r="U129" i="13"/>
  <c r="U67" i="13" s="1"/>
  <c r="U132" i="13"/>
  <c r="U70" i="13" s="1"/>
  <c r="U124" i="13"/>
  <c r="U62" i="13" s="1"/>
  <c r="U127" i="13"/>
  <c r="U65" i="13" s="1"/>
  <c r="U130" i="13"/>
  <c r="U68" i="13" s="1"/>
  <c r="U122" i="13"/>
  <c r="U60" i="13" s="1"/>
  <c r="U128" i="13"/>
  <c r="U66" i="13" s="1"/>
  <c r="U111" i="13"/>
  <c r="U49" i="13" s="1"/>
  <c r="U117" i="13"/>
  <c r="U55" i="13" s="1"/>
  <c r="U102" i="13"/>
  <c r="U40" i="13" s="1"/>
  <c r="U99" i="13"/>
  <c r="U37" i="13" s="1"/>
  <c r="U103" i="13"/>
  <c r="U41" i="13" s="1"/>
  <c r="U98" i="13"/>
  <c r="U36" i="13" s="1"/>
  <c r="U100" i="13"/>
  <c r="U38" i="13" s="1"/>
  <c r="U126" i="13"/>
  <c r="U64" i="13" s="1"/>
  <c r="U97" i="13"/>
  <c r="U35" i="13" s="1"/>
  <c r="U123" i="13"/>
  <c r="U61" i="13" s="1"/>
  <c r="U131" i="13"/>
  <c r="U69" i="13" s="1"/>
  <c r="U101" i="13"/>
  <c r="U39" i="13" s="1"/>
  <c r="U139" i="13"/>
  <c r="U77" i="13" s="1"/>
  <c r="U140" i="13"/>
  <c r="U78" i="13" s="1"/>
  <c r="U141" i="13"/>
  <c r="U142" i="13"/>
  <c r="U136" i="13"/>
  <c r="U135" i="13"/>
  <c r="U137" i="13"/>
  <c r="U138" i="13"/>
  <c r="U76" i="13" s="1"/>
  <c r="W24" i="13"/>
  <c r="U28" i="10" s="1"/>
  <c r="U146" i="13"/>
  <c r="U83" i="13" s="1"/>
  <c r="U148" i="13"/>
  <c r="U85" i="13" s="1"/>
  <c r="U150" i="13"/>
  <c r="U87" i="13" s="1"/>
  <c r="U152" i="13"/>
  <c r="U147" i="13"/>
  <c r="U84" i="13" s="1"/>
  <c r="U149" i="13"/>
  <c r="U86" i="13" s="1"/>
  <c r="U151" i="13"/>
  <c r="U88" i="13" s="1"/>
  <c r="U153" i="13"/>
  <c r="T19" i="10"/>
  <c r="Q266" i="13"/>
  <c r="Q26" i="13" s="1"/>
  <c r="O30" i="10" s="1"/>
  <c r="C37" i="9" s="1"/>
  <c r="R23" i="13"/>
  <c r="P27" i="10" s="1"/>
  <c r="Q46" i="11"/>
  <c r="Q56" i="11" s="1"/>
  <c r="S209" i="13"/>
  <c r="S43" i="14"/>
  <c r="S41" i="14"/>
  <c r="Y206" i="13"/>
  <c r="Z203" i="13"/>
  <c r="T6" i="14"/>
  <c r="U6" i="12"/>
  <c r="V6" i="13"/>
  <c r="T6" i="11"/>
  <c r="U6" i="10"/>
  <c r="T81" i="10"/>
  <c r="T6" i="8"/>
  <c r="U20" i="14"/>
  <c r="J21" i="11"/>
  <c r="K57" i="12" s="1"/>
  <c r="K60" i="12" s="1"/>
  <c r="K166" i="11"/>
  <c r="K19" i="11"/>
  <c r="K15" i="10" s="1"/>
  <c r="T75" i="14"/>
  <c r="T71" i="14"/>
  <c r="T63" i="14"/>
  <c r="T74" i="14"/>
  <c r="T76" i="14"/>
  <c r="T62" i="14"/>
  <c r="T72" i="14"/>
  <c r="T59" i="14"/>
  <c r="T64" i="14"/>
  <c r="T60" i="14"/>
  <c r="X181" i="13"/>
  <c r="Y167" i="13"/>
  <c r="S38" i="14"/>
  <c r="Q116" i="11"/>
  <c r="Q85" i="11"/>
  <c r="M104" i="10"/>
  <c r="M16" i="8"/>
  <c r="M91" i="10"/>
  <c r="V26" i="14"/>
  <c r="Q25" i="13"/>
  <c r="X283" i="13"/>
  <c r="X28" i="13" s="1"/>
  <c r="V32" i="10" s="1"/>
  <c r="X274" i="13"/>
  <c r="X27" i="13" s="1"/>
  <c r="V31" i="10" s="1"/>
  <c r="Y271" i="13"/>
  <c r="R41" i="10"/>
  <c r="U7" i="14"/>
  <c r="V7" i="12"/>
  <c r="W7" i="13"/>
  <c r="U7" i="11"/>
  <c r="U7" i="8"/>
  <c r="V7" i="10"/>
  <c r="S152" i="11"/>
  <c r="S68" i="11"/>
  <c r="S71" i="11" s="1"/>
  <c r="S101" i="11"/>
  <c r="S37" i="11"/>
  <c r="S151" i="11"/>
  <c r="S100" i="11"/>
  <c r="T50" i="14"/>
  <c r="R80" i="11"/>
  <c r="R72" i="11"/>
  <c r="T74" i="13" s="1"/>
  <c r="S39" i="14"/>
  <c r="L137" i="11"/>
  <c r="L133" i="11"/>
  <c r="W291" i="13"/>
  <c r="W29" i="13" s="1"/>
  <c r="U33" i="10" s="1"/>
  <c r="R237" i="13"/>
  <c r="R239" i="13" s="1"/>
  <c r="X229" i="13"/>
  <c r="O65" i="14"/>
  <c r="P73" i="14"/>
  <c r="O37" i="14"/>
  <c r="K86" i="11"/>
  <c r="K82" i="11"/>
  <c r="U198" i="13"/>
  <c r="U199" i="13" s="1"/>
  <c r="U79" i="13"/>
  <c r="U75" i="13"/>
  <c r="U80" i="13"/>
  <c r="U73" i="13"/>
  <c r="Z194" i="13"/>
  <c r="I22" i="10"/>
  <c r="I13" i="8"/>
  <c r="N29" i="10"/>
  <c r="T190" i="13"/>
  <c r="N101" i="10"/>
  <c r="N84" i="10"/>
  <c r="S236" i="13"/>
  <c r="Z185" i="13"/>
  <c r="H23" i="10"/>
  <c r="X246" i="13"/>
  <c r="S42" i="14"/>
  <c r="O45" i="14"/>
  <c r="O77" i="14"/>
  <c r="O37" i="10" s="1"/>
  <c r="K21" i="12" l="1"/>
  <c r="J32" i="8"/>
  <c r="T38" i="11"/>
  <c r="BC81" i="13"/>
  <c r="T249" i="13"/>
  <c r="T250" i="13"/>
  <c r="T247" i="13"/>
  <c r="CD229" i="13"/>
  <c r="CD24" i="13" s="1"/>
  <c r="CB28" i="10" s="1"/>
  <c r="CE219" i="13"/>
  <c r="CF280" i="13"/>
  <c r="CE274" i="13"/>
  <c r="CE27" i="13" s="1"/>
  <c r="CC31" i="10" s="1"/>
  <c r="CF272" i="13"/>
  <c r="V107" i="13"/>
  <c r="V45" i="13" s="1"/>
  <c r="V108" i="13"/>
  <c r="V46" i="13" s="1"/>
  <c r="V109" i="13"/>
  <c r="V47" i="13" s="1"/>
  <c r="V111" i="13"/>
  <c r="V49" i="13" s="1"/>
  <c r="V117" i="13"/>
  <c r="V55" i="13" s="1"/>
  <c r="V124" i="13"/>
  <c r="V62" i="13" s="1"/>
  <c r="V132" i="13"/>
  <c r="V70" i="13" s="1"/>
  <c r="V112" i="13"/>
  <c r="V50" i="13" s="1"/>
  <c r="V115" i="13"/>
  <c r="V53" i="13" s="1"/>
  <c r="V110" i="13"/>
  <c r="V48" i="13" s="1"/>
  <c r="V118" i="13"/>
  <c r="V56" i="13" s="1"/>
  <c r="V119" i="13"/>
  <c r="V57" i="13" s="1"/>
  <c r="V113" i="13"/>
  <c r="V51" i="13" s="1"/>
  <c r="V120" i="13"/>
  <c r="V58" i="13" s="1"/>
  <c r="V116" i="13"/>
  <c r="V54" i="13" s="1"/>
  <c r="V121" i="13"/>
  <c r="V59" i="13" s="1"/>
  <c r="V123" i="13"/>
  <c r="V61" i="13" s="1"/>
  <c r="V126" i="13"/>
  <c r="V64" i="13" s="1"/>
  <c r="V129" i="13"/>
  <c r="V67" i="13" s="1"/>
  <c r="V96" i="13"/>
  <c r="V34" i="13" s="1"/>
  <c r="V127" i="13"/>
  <c r="V65" i="13" s="1"/>
  <c r="V130" i="13"/>
  <c r="V68" i="13" s="1"/>
  <c r="V125" i="13"/>
  <c r="V63" i="13" s="1"/>
  <c r="V114" i="13"/>
  <c r="V52" i="13" s="1"/>
  <c r="V122" i="13"/>
  <c r="V60" i="13" s="1"/>
  <c r="V128" i="13"/>
  <c r="V66" i="13" s="1"/>
  <c r="V102" i="13"/>
  <c r="V40" i="13" s="1"/>
  <c r="V103" i="13"/>
  <c r="V41" i="13" s="1"/>
  <c r="V99" i="13"/>
  <c r="V37" i="13" s="1"/>
  <c r="V98" i="13"/>
  <c r="V36" i="13" s="1"/>
  <c r="V100" i="13"/>
  <c r="V38" i="13" s="1"/>
  <c r="V97" i="13"/>
  <c r="V131" i="13"/>
  <c r="V69" i="13" s="1"/>
  <c r="V101" i="13"/>
  <c r="V39" i="13" s="1"/>
  <c r="V141" i="13"/>
  <c r="V79" i="13" s="1"/>
  <c r="V139" i="13"/>
  <c r="V77" i="13" s="1"/>
  <c r="V142" i="13"/>
  <c r="V80" i="13" s="1"/>
  <c r="V135" i="13"/>
  <c r="V136" i="13"/>
  <c r="V137" i="13"/>
  <c r="V75" i="13" s="1"/>
  <c r="V138" i="13"/>
  <c r="V76" i="13" s="1"/>
  <c r="V140" i="13"/>
  <c r="V78" i="13" s="1"/>
  <c r="U154" i="13"/>
  <c r="X24" i="13"/>
  <c r="V28" i="10" s="1"/>
  <c r="V147" i="13"/>
  <c r="V84" i="13" s="1"/>
  <c r="V149" i="13"/>
  <c r="V86" i="13" s="1"/>
  <c r="V151" i="13"/>
  <c r="V88" i="13" s="1"/>
  <c r="V153" i="13"/>
  <c r="V146" i="13"/>
  <c r="V83" i="13" s="1"/>
  <c r="V148" i="13"/>
  <c r="V85" i="13" s="1"/>
  <c r="V150" i="13"/>
  <c r="V87" i="13" s="1"/>
  <c r="V152" i="13"/>
  <c r="C44" i="9"/>
  <c r="C103" i="9" s="1"/>
  <c r="O84" i="10"/>
  <c r="C88" i="9" s="1"/>
  <c r="U19" i="10"/>
  <c r="O56" i="11"/>
  <c r="P56" i="11"/>
  <c r="R266" i="13"/>
  <c r="R26" i="13" s="1"/>
  <c r="P30" i="10" s="1"/>
  <c r="R46" i="11"/>
  <c r="R56" i="11" s="1"/>
  <c r="S23" i="13"/>
  <c r="Q27" i="10" s="1"/>
  <c r="T209" i="13"/>
  <c r="T39" i="14"/>
  <c r="W26" i="14"/>
  <c r="N104" i="10"/>
  <c r="N16" i="8"/>
  <c r="N91" i="10"/>
  <c r="T42" i="14"/>
  <c r="R25" i="13"/>
  <c r="L138" i="11"/>
  <c r="M132" i="11"/>
  <c r="U76" i="14"/>
  <c r="U74" i="14"/>
  <c r="U72" i="14"/>
  <c r="U71" i="14"/>
  <c r="U75" i="14"/>
  <c r="U62" i="14"/>
  <c r="U64" i="14"/>
  <c r="U63" i="14"/>
  <c r="U59" i="14"/>
  <c r="U60" i="14"/>
  <c r="V20" i="14"/>
  <c r="V50" i="14" s="1"/>
  <c r="T236" i="13"/>
  <c r="S41" i="10"/>
  <c r="Y229" i="13"/>
  <c r="R85" i="11"/>
  <c r="R116" i="11"/>
  <c r="V198" i="13"/>
  <c r="V199" i="13" s="1"/>
  <c r="V35" i="13"/>
  <c r="V73" i="13"/>
  <c r="AA194" i="13"/>
  <c r="U190" i="13"/>
  <c r="P37" i="14"/>
  <c r="Q73" i="14"/>
  <c r="P65" i="14"/>
  <c r="S80" i="11"/>
  <c r="S72" i="11"/>
  <c r="U74" i="13" s="1"/>
  <c r="T43" i="14"/>
  <c r="U50" i="14"/>
  <c r="Z206" i="13"/>
  <c r="AA203" i="13"/>
  <c r="K87" i="11"/>
  <c r="K115" i="11" s="1"/>
  <c r="K18" i="11" s="1"/>
  <c r="K14" i="10" s="1"/>
  <c r="L81" i="11"/>
  <c r="T152" i="11"/>
  <c r="T151" i="11"/>
  <c r="T101" i="11"/>
  <c r="T37" i="11"/>
  <c r="T100" i="11"/>
  <c r="T68" i="11"/>
  <c r="T71" i="11" s="1"/>
  <c r="Y274" i="13"/>
  <c r="Y27" i="13" s="1"/>
  <c r="W31" i="10" s="1"/>
  <c r="Z271" i="13"/>
  <c r="AA185" i="13"/>
  <c r="P45" i="14"/>
  <c r="P77" i="14"/>
  <c r="P37" i="10" s="1"/>
  <c r="P84" i="10" s="1"/>
  <c r="X291" i="13"/>
  <c r="X29" i="13" s="1"/>
  <c r="V33" i="10" s="1"/>
  <c r="Y283" i="13"/>
  <c r="Y28" i="13" s="1"/>
  <c r="W32" i="10" s="1"/>
  <c r="T38" i="14"/>
  <c r="S237" i="13"/>
  <c r="S239" i="13" s="1"/>
  <c r="C90" i="9"/>
  <c r="C106" i="9" s="1"/>
  <c r="V7" i="14"/>
  <c r="X7" i="13"/>
  <c r="W7" i="12"/>
  <c r="V7" i="11"/>
  <c r="W7" i="10"/>
  <c r="V7" i="8"/>
  <c r="O29" i="10"/>
  <c r="C36" i="9" s="1"/>
  <c r="Y181" i="13"/>
  <c r="Z167" i="13"/>
  <c r="J25" i="14"/>
  <c r="J13" i="10"/>
  <c r="J12" i="10" s="1"/>
  <c r="O101" i="10"/>
  <c r="Y246" i="13"/>
  <c r="I23" i="10"/>
  <c r="T41" i="14"/>
  <c r="U6" i="14"/>
  <c r="W6" i="13"/>
  <c r="V6" i="12"/>
  <c r="U81" i="10"/>
  <c r="U6" i="8"/>
  <c r="U6" i="11"/>
  <c r="V6" i="10"/>
  <c r="K22" i="12" l="1"/>
  <c r="J33" i="14" s="1"/>
  <c r="J52" i="14" s="1"/>
  <c r="J21" i="10"/>
  <c r="J18" i="10" s="1"/>
  <c r="J14" i="8" s="1"/>
  <c r="J29" i="14"/>
  <c r="U38" i="11"/>
  <c r="BE81" i="13"/>
  <c r="BF81" i="13"/>
  <c r="BH81" i="13" s="1"/>
  <c r="U249" i="13"/>
  <c r="U250" i="13"/>
  <c r="U247" i="13"/>
  <c r="CG272" i="13"/>
  <c r="CF274" i="13"/>
  <c r="CF27" i="13" s="1"/>
  <c r="CD31" i="10" s="1"/>
  <c r="CG280" i="13"/>
  <c r="CE229" i="13"/>
  <c r="CE24" i="13" s="1"/>
  <c r="CC28" i="10" s="1"/>
  <c r="CF219" i="13"/>
  <c r="V154" i="13"/>
  <c r="W107" i="13"/>
  <c r="W45" i="13" s="1"/>
  <c r="W108" i="13"/>
  <c r="W46" i="13" s="1"/>
  <c r="W118" i="13"/>
  <c r="W56" i="13" s="1"/>
  <c r="W114" i="13"/>
  <c r="W52" i="13" s="1"/>
  <c r="W123" i="13"/>
  <c r="W61" i="13" s="1"/>
  <c r="W131" i="13"/>
  <c r="W69" i="13" s="1"/>
  <c r="W111" i="13"/>
  <c r="W49" i="13" s="1"/>
  <c r="W117" i="13"/>
  <c r="W55" i="13" s="1"/>
  <c r="W112" i="13"/>
  <c r="W50" i="13" s="1"/>
  <c r="W115" i="13"/>
  <c r="W53" i="13" s="1"/>
  <c r="W110" i="13"/>
  <c r="W48" i="13" s="1"/>
  <c r="W119" i="13"/>
  <c r="W57" i="13" s="1"/>
  <c r="W109" i="13"/>
  <c r="W47" i="13" s="1"/>
  <c r="W113" i="13"/>
  <c r="W51" i="13" s="1"/>
  <c r="W120" i="13"/>
  <c r="W58" i="13" s="1"/>
  <c r="W116" i="13"/>
  <c r="W54" i="13" s="1"/>
  <c r="W121" i="13"/>
  <c r="W59" i="13" s="1"/>
  <c r="W97" i="13"/>
  <c r="W98" i="13"/>
  <c r="W36" i="13" s="1"/>
  <c r="W99" i="13"/>
  <c r="W37" i="13" s="1"/>
  <c r="W100" i="13"/>
  <c r="W38" i="13" s="1"/>
  <c r="W101" i="13"/>
  <c r="W39" i="13" s="1"/>
  <c r="W102" i="13"/>
  <c r="W40" i="13" s="1"/>
  <c r="W103" i="13"/>
  <c r="W41" i="13" s="1"/>
  <c r="W126" i="13"/>
  <c r="W64" i="13" s="1"/>
  <c r="W129" i="13"/>
  <c r="W67" i="13" s="1"/>
  <c r="W132" i="13"/>
  <c r="W70" i="13" s="1"/>
  <c r="W96" i="13"/>
  <c r="W34" i="13" s="1"/>
  <c r="W124" i="13"/>
  <c r="W62" i="13" s="1"/>
  <c r="W127" i="13"/>
  <c r="W65" i="13" s="1"/>
  <c r="W130" i="13"/>
  <c r="W68" i="13" s="1"/>
  <c r="W125" i="13"/>
  <c r="W63" i="13" s="1"/>
  <c r="W122" i="13"/>
  <c r="W60" i="13" s="1"/>
  <c r="W128" i="13"/>
  <c r="W66" i="13" s="1"/>
  <c r="W139" i="13"/>
  <c r="W77" i="13" s="1"/>
  <c r="W140" i="13"/>
  <c r="W78" i="13" s="1"/>
  <c r="W141" i="13"/>
  <c r="W142" i="13"/>
  <c r="W135" i="13"/>
  <c r="W73" i="13" s="1"/>
  <c r="W136" i="13"/>
  <c r="W137" i="13"/>
  <c r="W75" i="13" s="1"/>
  <c r="W138" i="13"/>
  <c r="W76" i="13" s="1"/>
  <c r="Y24" i="13"/>
  <c r="W28" i="10" s="1"/>
  <c r="W147" i="13"/>
  <c r="W84" i="13" s="1"/>
  <c r="W149" i="13"/>
  <c r="W86" i="13" s="1"/>
  <c r="W151" i="13"/>
  <c r="W88" i="13" s="1"/>
  <c r="W153" i="13"/>
  <c r="W146" i="13"/>
  <c r="W83" i="13" s="1"/>
  <c r="W148" i="13"/>
  <c r="W85" i="13" s="1"/>
  <c r="W150" i="13"/>
  <c r="W87" i="13" s="1"/>
  <c r="W152" i="13"/>
  <c r="V19" i="10"/>
  <c r="S266" i="13"/>
  <c r="S26" i="13" s="1"/>
  <c r="Q30" i="10" s="1"/>
  <c r="T23" i="13"/>
  <c r="R27" i="10" s="1"/>
  <c r="S46" i="11"/>
  <c r="S56" i="11" s="1"/>
  <c r="U209" i="13"/>
  <c r="U42" i="14"/>
  <c r="Q77" i="14"/>
  <c r="Q37" i="10" s="1"/>
  <c r="Q84" i="10" s="1"/>
  <c r="Q45" i="14"/>
  <c r="T237" i="13"/>
  <c r="T239" i="13" s="1"/>
  <c r="Z181" i="13"/>
  <c r="AA167" i="13"/>
  <c r="U38" i="14"/>
  <c r="X26" i="14"/>
  <c r="K21" i="11"/>
  <c r="L57" i="12" s="1"/>
  <c r="L60" i="12" s="1"/>
  <c r="P29" i="10"/>
  <c r="U39" i="14"/>
  <c r="O104" i="10"/>
  <c r="O16" i="8"/>
  <c r="O91" i="10"/>
  <c r="T80" i="11"/>
  <c r="T72" i="11"/>
  <c r="V74" i="13" s="1"/>
  <c r="Q37" i="14"/>
  <c r="Q65" i="14"/>
  <c r="R73" i="14"/>
  <c r="AB185" i="13"/>
  <c r="S85" i="11"/>
  <c r="S116" i="11"/>
  <c r="V190" i="13"/>
  <c r="U43" i="14"/>
  <c r="P101" i="10"/>
  <c r="AA206" i="13"/>
  <c r="AB203" i="13"/>
  <c r="S25" i="13"/>
  <c r="T41" i="10"/>
  <c r="U41" i="14"/>
  <c r="M137" i="11"/>
  <c r="M133" i="11"/>
  <c r="V76" i="14"/>
  <c r="V74" i="14"/>
  <c r="V71" i="14"/>
  <c r="V72" i="14"/>
  <c r="V64" i="14"/>
  <c r="V59" i="14"/>
  <c r="V62" i="14"/>
  <c r="V60" i="14"/>
  <c r="V75" i="14"/>
  <c r="V63" i="14"/>
  <c r="Z229" i="13"/>
  <c r="W198" i="13"/>
  <c r="W199" i="13" s="1"/>
  <c r="W80" i="13"/>
  <c r="W35" i="13"/>
  <c r="W79" i="13"/>
  <c r="J13" i="8"/>
  <c r="J22" i="10"/>
  <c r="W7" i="14"/>
  <c r="Y7" i="13"/>
  <c r="X7" i="12"/>
  <c r="W7" i="11"/>
  <c r="W7" i="8"/>
  <c r="X7" i="10"/>
  <c r="V6" i="14"/>
  <c r="X6" i="13"/>
  <c r="W6" i="12"/>
  <c r="V6" i="11"/>
  <c r="V6" i="8"/>
  <c r="W6" i="10"/>
  <c r="Z283" i="13"/>
  <c r="Z28" i="13" s="1"/>
  <c r="X32" i="10" s="1"/>
  <c r="L86" i="11"/>
  <c r="L82" i="11"/>
  <c r="AB194" i="13"/>
  <c r="W20" i="14"/>
  <c r="W50" i="14" s="1"/>
  <c r="L166" i="11"/>
  <c r="L19" i="11"/>
  <c r="L15" i="10" s="1"/>
  <c r="Y291" i="13"/>
  <c r="Y29" i="13" s="1"/>
  <c r="W33" i="10" s="1"/>
  <c r="U152" i="11"/>
  <c r="U151" i="11"/>
  <c r="U101" i="11"/>
  <c r="U37" i="11"/>
  <c r="U100" i="11"/>
  <c r="U68" i="11"/>
  <c r="U71" i="11" s="1"/>
  <c r="Z246" i="13"/>
  <c r="Z274" i="13"/>
  <c r="Z27" i="13" s="1"/>
  <c r="X31" i="10" s="1"/>
  <c r="AA271" i="13"/>
  <c r="L21" i="12" l="1"/>
  <c r="K32" i="8"/>
  <c r="V38" i="11"/>
  <c r="BG81" i="13"/>
  <c r="V249" i="13"/>
  <c r="V247" i="13"/>
  <c r="V250" i="13"/>
  <c r="CF229" i="13"/>
  <c r="CF24" i="13" s="1"/>
  <c r="CD28" i="10" s="1"/>
  <c r="CG219" i="13"/>
  <c r="CH280" i="13"/>
  <c r="CH272" i="13"/>
  <c r="CG274" i="13"/>
  <c r="CG27" i="13" s="1"/>
  <c r="CE31" i="10" s="1"/>
  <c r="W154" i="13"/>
  <c r="X107" i="13"/>
  <c r="X45" i="13" s="1"/>
  <c r="X117" i="13"/>
  <c r="X55" i="13" s="1"/>
  <c r="X122" i="13"/>
  <c r="X60" i="13" s="1"/>
  <c r="X130" i="13"/>
  <c r="X68" i="13" s="1"/>
  <c r="X114" i="13"/>
  <c r="X52" i="13" s="1"/>
  <c r="X111" i="13"/>
  <c r="X49" i="13" s="1"/>
  <c r="X108" i="13"/>
  <c r="X46" i="13" s="1"/>
  <c r="X112" i="13"/>
  <c r="X50" i="13" s="1"/>
  <c r="X115" i="13"/>
  <c r="X53" i="13" s="1"/>
  <c r="X118" i="13"/>
  <c r="X56" i="13" s="1"/>
  <c r="X110" i="13"/>
  <c r="X48" i="13" s="1"/>
  <c r="X119" i="13"/>
  <c r="X57" i="13" s="1"/>
  <c r="X109" i="13"/>
  <c r="X47" i="13" s="1"/>
  <c r="X113" i="13"/>
  <c r="X51" i="13" s="1"/>
  <c r="X120" i="13"/>
  <c r="X58" i="13" s="1"/>
  <c r="X128" i="13"/>
  <c r="X66" i="13" s="1"/>
  <c r="X131" i="13"/>
  <c r="X69" i="13" s="1"/>
  <c r="X116" i="13"/>
  <c r="X54" i="13" s="1"/>
  <c r="X123" i="13"/>
  <c r="X61" i="13" s="1"/>
  <c r="X97" i="13"/>
  <c r="X35" i="13" s="1"/>
  <c r="X98" i="13"/>
  <c r="X36" i="13" s="1"/>
  <c r="X126" i="13"/>
  <c r="X64" i="13" s="1"/>
  <c r="X129" i="13"/>
  <c r="X67" i="13" s="1"/>
  <c r="X124" i="13"/>
  <c r="X62" i="13" s="1"/>
  <c r="X127" i="13"/>
  <c r="X65" i="13" s="1"/>
  <c r="X121" i="13"/>
  <c r="X59" i="13" s="1"/>
  <c r="X101" i="13"/>
  <c r="X39" i="13" s="1"/>
  <c r="X132" i="13"/>
  <c r="X70" i="13" s="1"/>
  <c r="X96" i="13"/>
  <c r="X34" i="13" s="1"/>
  <c r="X125" i="13"/>
  <c r="X63" i="13" s="1"/>
  <c r="X102" i="13"/>
  <c r="X40" i="13" s="1"/>
  <c r="X99" i="13"/>
  <c r="X37" i="13" s="1"/>
  <c r="X103" i="13"/>
  <c r="X41" i="13" s="1"/>
  <c r="X100" i="13"/>
  <c r="X38" i="13" s="1"/>
  <c r="X141" i="13"/>
  <c r="X142" i="13"/>
  <c r="X80" i="13" s="1"/>
  <c r="X135" i="13"/>
  <c r="X73" i="13" s="1"/>
  <c r="X136" i="13"/>
  <c r="X140" i="13"/>
  <c r="X137" i="13"/>
  <c r="X138" i="13"/>
  <c r="X76" i="13" s="1"/>
  <c r="X139" i="13"/>
  <c r="Z24" i="13"/>
  <c r="X28" i="10" s="1"/>
  <c r="X147" i="13"/>
  <c r="X84" i="13" s="1"/>
  <c r="X149" i="13"/>
  <c r="X86" i="13" s="1"/>
  <c r="X151" i="13"/>
  <c r="X88" i="13" s="1"/>
  <c r="X153" i="13"/>
  <c r="X146" i="13"/>
  <c r="X83" i="13" s="1"/>
  <c r="X148" i="13"/>
  <c r="X85" i="13" s="1"/>
  <c r="X150" i="13"/>
  <c r="X87" i="13" s="1"/>
  <c r="X152" i="13"/>
  <c r="W19" i="10"/>
  <c r="U236" i="13"/>
  <c r="T266" i="13"/>
  <c r="T26" i="13" s="1"/>
  <c r="R30" i="10" s="1"/>
  <c r="U23" i="13"/>
  <c r="S27" i="10" s="1"/>
  <c r="T46" i="11"/>
  <c r="T56" i="11" s="1"/>
  <c r="V209" i="13"/>
  <c r="U237" i="13"/>
  <c r="V42" i="14"/>
  <c r="AC194" i="13"/>
  <c r="S65" i="14"/>
  <c r="T73" i="14"/>
  <c r="U41" i="10"/>
  <c r="R77" i="14"/>
  <c r="R37" i="10" s="1"/>
  <c r="R84" i="10" s="1"/>
  <c r="R45" i="14"/>
  <c r="Y26" i="14"/>
  <c r="T25" i="13"/>
  <c r="T85" i="11"/>
  <c r="T116" i="11"/>
  <c r="R37" i="14"/>
  <c r="R65" i="14"/>
  <c r="S73" i="14"/>
  <c r="S37" i="14" s="1"/>
  <c r="AA246" i="13"/>
  <c r="AA283" i="13"/>
  <c r="AA28" i="13" s="1"/>
  <c r="Y32" i="10" s="1"/>
  <c r="V39" i="14"/>
  <c r="Q29" i="10"/>
  <c r="J23" i="10"/>
  <c r="W6" i="14"/>
  <c r="Y6" i="13"/>
  <c r="X6" i="12"/>
  <c r="W81" i="10"/>
  <c r="W6" i="11"/>
  <c r="W6" i="8"/>
  <c r="X6" i="10"/>
  <c r="V41" i="14"/>
  <c r="Q101" i="10"/>
  <c r="U72" i="11"/>
  <c r="W74" i="13" s="1"/>
  <c r="U80" i="11"/>
  <c r="Z291" i="13"/>
  <c r="Z29" i="13" s="1"/>
  <c r="X33" i="10" s="1"/>
  <c r="X7" i="14"/>
  <c r="Z7" i="13"/>
  <c r="Y7" i="12"/>
  <c r="X7" i="11"/>
  <c r="Y7" i="10"/>
  <c r="X7" i="8"/>
  <c r="K25" i="14"/>
  <c r="K13" i="10"/>
  <c r="K12" i="10" s="1"/>
  <c r="V152" i="11"/>
  <c r="V101" i="11"/>
  <c r="V37" i="11"/>
  <c r="V100" i="11"/>
  <c r="V151" i="11"/>
  <c r="V68" i="11"/>
  <c r="V71" i="11" s="1"/>
  <c r="W76" i="14"/>
  <c r="W74" i="14"/>
  <c r="W72" i="14"/>
  <c r="W62" i="14"/>
  <c r="W64" i="14"/>
  <c r="W75" i="14"/>
  <c r="W59" i="14"/>
  <c r="W60" i="14"/>
  <c r="W71" i="14"/>
  <c r="W63" i="14"/>
  <c r="V38" i="14"/>
  <c r="M138" i="11"/>
  <c r="N132" i="11"/>
  <c r="AC203" i="13"/>
  <c r="AB206" i="13"/>
  <c r="V236" i="13"/>
  <c r="L87" i="11"/>
  <c r="L115" i="11" s="1"/>
  <c r="L18" i="11" s="1"/>
  <c r="L14" i="10" s="1"/>
  <c r="M81" i="11"/>
  <c r="AC185" i="13"/>
  <c r="AA181" i="13"/>
  <c r="AB167" i="13"/>
  <c r="P104" i="10"/>
  <c r="P16" i="8"/>
  <c r="P91" i="10"/>
  <c r="AA274" i="13"/>
  <c r="AA27" i="13" s="1"/>
  <c r="Y31" i="10" s="1"/>
  <c r="AB271" i="13"/>
  <c r="X20" i="14"/>
  <c r="X198" i="13"/>
  <c r="X199" i="13" s="1"/>
  <c r="X79" i="13"/>
  <c r="X77" i="13"/>
  <c r="X78" i="13"/>
  <c r="X75" i="13"/>
  <c r="W190" i="13"/>
  <c r="AA229" i="13"/>
  <c r="V43" i="14"/>
  <c r="L22" i="12" l="1"/>
  <c r="K33" i="14" s="1"/>
  <c r="K52" i="14" s="1"/>
  <c r="K21" i="10"/>
  <c r="K18" i="10" s="1"/>
  <c r="K14" i="8" s="1"/>
  <c r="K29" i="14"/>
  <c r="W38" i="11"/>
  <c r="BI81" i="13"/>
  <c r="BJ81" i="13"/>
  <c r="BL81" i="13" s="1"/>
  <c r="W250" i="13"/>
  <c r="W249" i="13"/>
  <c r="W247" i="13"/>
  <c r="CH274" i="13"/>
  <c r="CH27" i="13" s="1"/>
  <c r="CF31" i="10" s="1"/>
  <c r="CI272" i="13"/>
  <c r="CI280" i="13"/>
  <c r="CH219" i="13"/>
  <c r="CG229" i="13"/>
  <c r="CG24" i="13" s="1"/>
  <c r="CE28" i="10" s="1"/>
  <c r="X154" i="13"/>
  <c r="Y116" i="13"/>
  <c r="Y54" i="13" s="1"/>
  <c r="Y121" i="13"/>
  <c r="Y59" i="13" s="1"/>
  <c r="Y129" i="13"/>
  <c r="Y67" i="13" s="1"/>
  <c r="Y107" i="13"/>
  <c r="Y45" i="13" s="1"/>
  <c r="Y122" i="13"/>
  <c r="Y60" i="13" s="1"/>
  <c r="Y114" i="13"/>
  <c r="Y52" i="13" s="1"/>
  <c r="Y117" i="13"/>
  <c r="Y55" i="13" s="1"/>
  <c r="Y111" i="13"/>
  <c r="Y49" i="13" s="1"/>
  <c r="Y108" i="13"/>
  <c r="Y46" i="13" s="1"/>
  <c r="Y112" i="13"/>
  <c r="Y50" i="13" s="1"/>
  <c r="Y115" i="13"/>
  <c r="Y53" i="13" s="1"/>
  <c r="Y118" i="13"/>
  <c r="Y56" i="13" s="1"/>
  <c r="Y110" i="13"/>
  <c r="Y48" i="13" s="1"/>
  <c r="Y119" i="13"/>
  <c r="Y57" i="13" s="1"/>
  <c r="Y109" i="13"/>
  <c r="Y47" i="13" s="1"/>
  <c r="Y120" i="13"/>
  <c r="Y58" i="13" s="1"/>
  <c r="Y125" i="13"/>
  <c r="Y63" i="13" s="1"/>
  <c r="Y113" i="13"/>
  <c r="Y51" i="13" s="1"/>
  <c r="Y128" i="13"/>
  <c r="Y66" i="13" s="1"/>
  <c r="Y131" i="13"/>
  <c r="Y69" i="13" s="1"/>
  <c r="Y123" i="13"/>
  <c r="Y61" i="13" s="1"/>
  <c r="Y97" i="13"/>
  <c r="Y35" i="13" s="1"/>
  <c r="Y98" i="13"/>
  <c r="Y36" i="13" s="1"/>
  <c r="Y126" i="13"/>
  <c r="Y64" i="13" s="1"/>
  <c r="Y124" i="13"/>
  <c r="Y62" i="13" s="1"/>
  <c r="Y127" i="13"/>
  <c r="Y65" i="13" s="1"/>
  <c r="Y130" i="13"/>
  <c r="Y68" i="13" s="1"/>
  <c r="Y101" i="13"/>
  <c r="Y39" i="13" s="1"/>
  <c r="Y132" i="13"/>
  <c r="Y70" i="13" s="1"/>
  <c r="Y96" i="13"/>
  <c r="Y34" i="13" s="1"/>
  <c r="Y102" i="13"/>
  <c r="Y40" i="13" s="1"/>
  <c r="Y99" i="13"/>
  <c r="Y37" i="13" s="1"/>
  <c r="Y103" i="13"/>
  <c r="Y41" i="13" s="1"/>
  <c r="Y100" i="13"/>
  <c r="Y38" i="13" s="1"/>
  <c r="Y135" i="13"/>
  <c r="Y73" i="13" s="1"/>
  <c r="Y139" i="13"/>
  <c r="Y77" i="13" s="1"/>
  <c r="Y141" i="13"/>
  <c r="Y79" i="13" s="1"/>
  <c r="Y140" i="13"/>
  <c r="Y78" i="13" s="1"/>
  <c r="Y142" i="13"/>
  <c r="Y80" i="13" s="1"/>
  <c r="Y137" i="13"/>
  <c r="Y75" i="13" s="1"/>
  <c r="Y138" i="13"/>
  <c r="Y76" i="13" s="1"/>
  <c r="Y136" i="13"/>
  <c r="AA24" i="13"/>
  <c r="Y28" i="10" s="1"/>
  <c r="Y147" i="13"/>
  <c r="Y84" i="13" s="1"/>
  <c r="Y149" i="13"/>
  <c r="Y86" i="13" s="1"/>
  <c r="Y151" i="13"/>
  <c r="Y88" i="13" s="1"/>
  <c r="Y153" i="13"/>
  <c r="Y148" i="13"/>
  <c r="Y85" i="13" s="1"/>
  <c r="Y150" i="13"/>
  <c r="Y87" i="13" s="1"/>
  <c r="Y152" i="13"/>
  <c r="Y146" i="13"/>
  <c r="Y83" i="13" s="1"/>
  <c r="X19" i="10"/>
  <c r="U239" i="13"/>
  <c r="U25" i="13" s="1"/>
  <c r="S29" i="10" s="1"/>
  <c r="U266" i="13"/>
  <c r="U26" i="13" s="1"/>
  <c r="S30" i="10" s="1"/>
  <c r="V23" i="13"/>
  <c r="T27" i="10" s="1"/>
  <c r="U46" i="11"/>
  <c r="U56" i="11" s="1"/>
  <c r="W209" i="13"/>
  <c r="W23" i="13" s="1"/>
  <c r="U27" i="10" s="1"/>
  <c r="W43" i="14"/>
  <c r="W41" i="14"/>
  <c r="W42" i="14"/>
  <c r="N137" i="11"/>
  <c r="N133" i="11"/>
  <c r="Y198" i="13"/>
  <c r="Y199" i="13" s="1"/>
  <c r="R101" i="10"/>
  <c r="K22" i="10"/>
  <c r="K13" i="8"/>
  <c r="AA291" i="13"/>
  <c r="AA29" i="13" s="1"/>
  <c r="Y33" i="10" s="1"/>
  <c r="S77" i="14"/>
  <c r="S37" i="10" s="1"/>
  <c r="S45" i="14"/>
  <c r="Q16" i="8"/>
  <c r="Q104" i="10"/>
  <c r="Q91" i="10"/>
  <c r="L21" i="11"/>
  <c r="M57" i="12" s="1"/>
  <c r="M60" i="12" s="1"/>
  <c r="AD203" i="13"/>
  <c r="AC206" i="13"/>
  <c r="X76" i="14"/>
  <c r="X74" i="14"/>
  <c r="X72" i="14"/>
  <c r="X62" i="14"/>
  <c r="X64" i="14"/>
  <c r="X75" i="14"/>
  <c r="X63" i="14"/>
  <c r="X71" i="14"/>
  <c r="X60" i="14"/>
  <c r="X59" i="14"/>
  <c r="Y20" i="14"/>
  <c r="M166" i="11"/>
  <c r="M19" i="11"/>
  <c r="M15" i="10" s="1"/>
  <c r="X50" i="14"/>
  <c r="M86" i="11"/>
  <c r="M82" i="11"/>
  <c r="AD194" i="13"/>
  <c r="AB274" i="13"/>
  <c r="AB27" i="13" s="1"/>
  <c r="Z31" i="10" s="1"/>
  <c r="W39" i="14"/>
  <c r="U85" i="11"/>
  <c r="U116" i="11"/>
  <c r="X6" i="14"/>
  <c r="Z6" i="13"/>
  <c r="Y6" i="12"/>
  <c r="X81" i="10"/>
  <c r="X6" i="11"/>
  <c r="X6" i="8"/>
  <c r="Y6" i="10"/>
  <c r="V41" i="10"/>
  <c r="V237" i="13"/>
  <c r="V239" i="13" s="1"/>
  <c r="W38" i="14"/>
  <c r="V80" i="11"/>
  <c r="V72" i="11"/>
  <c r="X74" i="13" s="1"/>
  <c r="Y7" i="14"/>
  <c r="AA7" i="13"/>
  <c r="Z7" i="12"/>
  <c r="Y7" i="11"/>
  <c r="Z7" i="10"/>
  <c r="Y7" i="8"/>
  <c r="AB283" i="13"/>
  <c r="AB28" i="13" s="1"/>
  <c r="Z32" i="10" s="1"/>
  <c r="R29" i="10"/>
  <c r="W152" i="11"/>
  <c r="W151" i="11"/>
  <c r="W101" i="11"/>
  <c r="W37" i="11"/>
  <c r="W100" i="11"/>
  <c r="W68" i="11"/>
  <c r="W71" i="11" s="1"/>
  <c r="AB246" i="13"/>
  <c r="Z26" i="14"/>
  <c r="AD185" i="13"/>
  <c r="AC220" i="13"/>
  <c r="AB229" i="13"/>
  <c r="X190" i="13"/>
  <c r="AB181" i="13"/>
  <c r="AC167" i="13"/>
  <c r="T77" i="14"/>
  <c r="T37" i="10" s="1"/>
  <c r="T45" i="14"/>
  <c r="M21" i="12" l="1"/>
  <c r="L32" i="8"/>
  <c r="X38" i="11"/>
  <c r="BK81" i="13"/>
  <c r="X247" i="13"/>
  <c r="X250" i="13"/>
  <c r="X249" i="13"/>
  <c r="CI219" i="13"/>
  <c r="CH229" i="13"/>
  <c r="CH24" i="13" s="1"/>
  <c r="CF28" i="10" s="1"/>
  <c r="CJ280" i="13"/>
  <c r="CJ272" i="13"/>
  <c r="CI274" i="13"/>
  <c r="CI27" i="13" s="1"/>
  <c r="CG31" i="10" s="1"/>
  <c r="Y154" i="13"/>
  <c r="Z107" i="13"/>
  <c r="Z45" i="13" s="1"/>
  <c r="Z115" i="13"/>
  <c r="Z53" i="13" s="1"/>
  <c r="Z109" i="13"/>
  <c r="Z47" i="13" s="1"/>
  <c r="Z113" i="13"/>
  <c r="Z51" i="13" s="1"/>
  <c r="Z116" i="13"/>
  <c r="Z54" i="13" s="1"/>
  <c r="Z120" i="13"/>
  <c r="Z58" i="13" s="1"/>
  <c r="Z128" i="13"/>
  <c r="Z66" i="13" s="1"/>
  <c r="Z121" i="13"/>
  <c r="Z59" i="13" s="1"/>
  <c r="Z114" i="13"/>
  <c r="Z52" i="13" s="1"/>
  <c r="Z117" i="13"/>
  <c r="Z55" i="13" s="1"/>
  <c r="Z111" i="13"/>
  <c r="Z49" i="13" s="1"/>
  <c r="Z108" i="13"/>
  <c r="Z46" i="13" s="1"/>
  <c r="Z112" i="13"/>
  <c r="Z50" i="13" s="1"/>
  <c r="Z118" i="13"/>
  <c r="Z56" i="13" s="1"/>
  <c r="Z122" i="13"/>
  <c r="Z60" i="13" s="1"/>
  <c r="Z125" i="13"/>
  <c r="Z63" i="13" s="1"/>
  <c r="Z119" i="13"/>
  <c r="Z57" i="13" s="1"/>
  <c r="Z131" i="13"/>
  <c r="Z69" i="13" s="1"/>
  <c r="Z110" i="13"/>
  <c r="Z48" i="13" s="1"/>
  <c r="Z123" i="13"/>
  <c r="Z61" i="13" s="1"/>
  <c r="Z126" i="13"/>
  <c r="Z64" i="13" s="1"/>
  <c r="Z129" i="13"/>
  <c r="Z67" i="13" s="1"/>
  <c r="Z124" i="13"/>
  <c r="Z62" i="13" s="1"/>
  <c r="Z100" i="13"/>
  <c r="Z38" i="13" s="1"/>
  <c r="Z101" i="13"/>
  <c r="Z39" i="13" s="1"/>
  <c r="Z132" i="13"/>
  <c r="Z70" i="13" s="1"/>
  <c r="Z96" i="13"/>
  <c r="Z102" i="13"/>
  <c r="Z40" i="13" s="1"/>
  <c r="Z127" i="13"/>
  <c r="Z65" i="13" s="1"/>
  <c r="Z130" i="13"/>
  <c r="Z68" i="13" s="1"/>
  <c r="Z98" i="13"/>
  <c r="Z36" i="13" s="1"/>
  <c r="Z99" i="13"/>
  <c r="Z103" i="13"/>
  <c r="Z41" i="13" s="1"/>
  <c r="Z97" i="13"/>
  <c r="Z140" i="13"/>
  <c r="Z78" i="13" s="1"/>
  <c r="Z136" i="13"/>
  <c r="Z141" i="13"/>
  <c r="Z79" i="13" s="1"/>
  <c r="Z137" i="13"/>
  <c r="Z75" i="13" s="1"/>
  <c r="Z135" i="13"/>
  <c r="Z73" i="13" s="1"/>
  <c r="Z139" i="13"/>
  <c r="Z77" i="13" s="1"/>
  <c r="Z142" i="13"/>
  <c r="Z80" i="13" s="1"/>
  <c r="Z138" i="13"/>
  <c r="Z76" i="13" s="1"/>
  <c r="AB24" i="13"/>
  <c r="Z28" i="10" s="1"/>
  <c r="Z148" i="13"/>
  <c r="Z85" i="13" s="1"/>
  <c r="Z150" i="13"/>
  <c r="Z87" i="13" s="1"/>
  <c r="Z152" i="13"/>
  <c r="Z147" i="13"/>
  <c r="Z84" i="13" s="1"/>
  <c r="Z149" i="13"/>
  <c r="Z86" i="13" s="1"/>
  <c r="Z151" i="13"/>
  <c r="Z88" i="13" s="1"/>
  <c r="Z153" i="13"/>
  <c r="Z146" i="13"/>
  <c r="Z83" i="13" s="1"/>
  <c r="Y19" i="10"/>
  <c r="W237" i="13"/>
  <c r="W236" i="13"/>
  <c r="V266" i="13"/>
  <c r="V26" i="13" s="1"/>
  <c r="T30" i="10" s="1"/>
  <c r="V46" i="11"/>
  <c r="V56" i="11" s="1"/>
  <c r="V73" i="14"/>
  <c r="X209" i="13"/>
  <c r="X23" i="13" s="1"/>
  <c r="V27" i="10" s="1"/>
  <c r="X41" i="14"/>
  <c r="X39" i="14"/>
  <c r="X43" i="14"/>
  <c r="V25" i="13"/>
  <c r="AC274" i="13"/>
  <c r="AC27" i="13" s="1"/>
  <c r="AA31" i="10" s="1"/>
  <c r="D38" i="9" s="1"/>
  <c r="Y6" i="14"/>
  <c r="AA6" i="13"/>
  <c r="Z6" i="12"/>
  <c r="Z6" i="10"/>
  <c r="Y81" i="10"/>
  <c r="Y6" i="11"/>
  <c r="Y6" i="8"/>
  <c r="X38" i="14"/>
  <c r="K23" i="10"/>
  <c r="O132" i="11"/>
  <c r="N138" i="11"/>
  <c r="Z198" i="13"/>
  <c r="Z199" i="13" s="1"/>
  <c r="Z34" i="13"/>
  <c r="Z37" i="13"/>
  <c r="Z35" i="13"/>
  <c r="T37" i="14"/>
  <c r="U73" i="14"/>
  <c r="T65" i="14"/>
  <c r="Z7" i="14"/>
  <c r="AB7" i="13"/>
  <c r="AA7" i="12"/>
  <c r="Z7" i="11"/>
  <c r="AA7" i="10"/>
  <c r="Z7" i="8"/>
  <c r="X236" i="13"/>
  <c r="V85" i="11"/>
  <c r="V116" i="11"/>
  <c r="X151" i="11"/>
  <c r="X100" i="11"/>
  <c r="X152" i="11"/>
  <c r="X68" i="11"/>
  <c r="X71" i="11" s="1"/>
  <c r="X37" i="11"/>
  <c r="X101" i="11"/>
  <c r="AE194" i="13"/>
  <c r="L25" i="14"/>
  <c r="L13" i="10"/>
  <c r="L12" i="10" s="1"/>
  <c r="AB291" i="13"/>
  <c r="AB29" i="13" s="1"/>
  <c r="Z33" i="10" s="1"/>
  <c r="S104" i="10"/>
  <c r="S16" i="8"/>
  <c r="S91" i="10"/>
  <c r="Y190" i="13"/>
  <c r="AD167" i="13"/>
  <c r="AC181" i="13"/>
  <c r="Z20" i="14"/>
  <c r="Z50" i="14" s="1"/>
  <c r="M87" i="11"/>
  <c r="M115" i="11" s="1"/>
  <c r="M18" i="11" s="1"/>
  <c r="M14" i="10" s="1"/>
  <c r="N81" i="11"/>
  <c r="Y50" i="14"/>
  <c r="T101" i="10"/>
  <c r="T84" i="10"/>
  <c r="AE185" i="13"/>
  <c r="AC246" i="13"/>
  <c r="W41" i="10"/>
  <c r="R104" i="10"/>
  <c r="R16" i="8"/>
  <c r="R91" i="10"/>
  <c r="X42" i="14"/>
  <c r="S84" i="10"/>
  <c r="S101" i="10"/>
  <c r="Y75" i="14"/>
  <c r="Y71" i="14"/>
  <c r="Y74" i="14"/>
  <c r="Y64" i="14"/>
  <c r="Y72" i="14"/>
  <c r="Y76" i="14"/>
  <c r="Y63" i="14"/>
  <c r="Y62" i="14"/>
  <c r="Y60" i="14"/>
  <c r="Y59" i="14"/>
  <c r="W80" i="11"/>
  <c r="W72" i="11"/>
  <c r="Y74" i="13" s="1"/>
  <c r="AA26" i="14"/>
  <c r="AC229" i="13"/>
  <c r="AD206" i="13"/>
  <c r="AE203" i="13"/>
  <c r="M22" i="12" l="1"/>
  <c r="L33" i="14" s="1"/>
  <c r="L52" i="14" s="1"/>
  <c r="L21" i="10"/>
  <c r="L18" i="10" s="1"/>
  <c r="L14" i="8" s="1"/>
  <c r="L29" i="14"/>
  <c r="Y38" i="11"/>
  <c r="BM81" i="13"/>
  <c r="BO81" i="13" s="1"/>
  <c r="BN81" i="13"/>
  <c r="Y249" i="13"/>
  <c r="Y250" i="13"/>
  <c r="Y247" i="13"/>
  <c r="CK272" i="13"/>
  <c r="CJ274" i="13"/>
  <c r="CJ27" i="13" s="1"/>
  <c r="CH31" i="10" s="1"/>
  <c r="CK280" i="13"/>
  <c r="CI229" i="13"/>
  <c r="CI24" i="13" s="1"/>
  <c r="CG28" i="10" s="1"/>
  <c r="CJ219" i="13"/>
  <c r="Z154" i="13"/>
  <c r="AA110" i="13"/>
  <c r="AA48" i="13" s="1"/>
  <c r="AA111" i="13"/>
  <c r="AA49" i="13" s="1"/>
  <c r="AA108" i="13"/>
  <c r="AA46" i="13" s="1"/>
  <c r="AA114" i="13"/>
  <c r="AA52" i="13" s="1"/>
  <c r="AA107" i="13"/>
  <c r="AA45" i="13" s="1"/>
  <c r="AA119" i="13"/>
  <c r="AA57" i="13" s="1"/>
  <c r="AA127" i="13"/>
  <c r="AA65" i="13" s="1"/>
  <c r="AA109" i="13"/>
  <c r="AA47" i="13" s="1"/>
  <c r="AA113" i="13"/>
  <c r="AA51" i="13" s="1"/>
  <c r="AA116" i="13"/>
  <c r="AA54" i="13" s="1"/>
  <c r="AA120" i="13"/>
  <c r="AA58" i="13" s="1"/>
  <c r="AA121" i="13"/>
  <c r="AA59" i="13" s="1"/>
  <c r="AA117" i="13"/>
  <c r="AA55" i="13" s="1"/>
  <c r="AA112" i="13"/>
  <c r="AA50" i="13" s="1"/>
  <c r="AA115" i="13"/>
  <c r="AA53" i="13" s="1"/>
  <c r="AA130" i="13"/>
  <c r="AA68" i="13" s="1"/>
  <c r="AA122" i="13"/>
  <c r="AA60" i="13" s="1"/>
  <c r="AA125" i="13"/>
  <c r="AA63" i="13" s="1"/>
  <c r="AA128" i="13"/>
  <c r="AA66" i="13" s="1"/>
  <c r="AA118" i="13"/>
  <c r="AA56" i="13" s="1"/>
  <c r="AA123" i="13"/>
  <c r="AA61" i="13" s="1"/>
  <c r="AA126" i="13"/>
  <c r="AA64" i="13" s="1"/>
  <c r="AA129" i="13"/>
  <c r="AA67" i="13" s="1"/>
  <c r="AA131" i="13"/>
  <c r="AA69" i="13" s="1"/>
  <c r="AA97" i="13"/>
  <c r="AA101" i="13"/>
  <c r="AA39" i="13" s="1"/>
  <c r="AA100" i="13"/>
  <c r="AA38" i="13" s="1"/>
  <c r="AA132" i="13"/>
  <c r="AA70" i="13" s="1"/>
  <c r="AA96" i="13"/>
  <c r="AA34" i="13" s="1"/>
  <c r="AA124" i="13"/>
  <c r="AA62" i="13" s="1"/>
  <c r="AA102" i="13"/>
  <c r="AA40" i="13" s="1"/>
  <c r="AA98" i="13"/>
  <c r="AA36" i="13" s="1"/>
  <c r="AA103" i="13"/>
  <c r="AA99" i="13"/>
  <c r="AA37" i="13" s="1"/>
  <c r="AA136" i="13"/>
  <c r="AA141" i="13"/>
  <c r="AA79" i="13" s="1"/>
  <c r="AA137" i="13"/>
  <c r="AA75" i="13" s="1"/>
  <c r="AA138" i="13"/>
  <c r="AA76" i="13" s="1"/>
  <c r="AA142" i="13"/>
  <c r="AA80" i="13" s="1"/>
  <c r="AA139" i="13"/>
  <c r="AA77" i="13" s="1"/>
  <c r="AA135" i="13"/>
  <c r="AA73" i="13" s="1"/>
  <c r="AA140" i="13"/>
  <c r="AA78" i="13" s="1"/>
  <c r="AC24" i="13"/>
  <c r="AA28" i="10" s="1"/>
  <c r="D35" i="9" s="1"/>
  <c r="AA146" i="13"/>
  <c r="AA83" i="13" s="1"/>
  <c r="AA148" i="13"/>
  <c r="AA85" i="13" s="1"/>
  <c r="AA150" i="13"/>
  <c r="AA87" i="13" s="1"/>
  <c r="AA152" i="13"/>
  <c r="AA147" i="13"/>
  <c r="AA84" i="13" s="1"/>
  <c r="AA149" i="13"/>
  <c r="AA86" i="13" s="1"/>
  <c r="AA151" i="13"/>
  <c r="AA88" i="13" s="1"/>
  <c r="AA153" i="13"/>
  <c r="Z19" i="10"/>
  <c r="W239" i="13"/>
  <c r="W25" i="13" s="1"/>
  <c r="U29" i="10" s="1"/>
  <c r="W266" i="13"/>
  <c r="W46" i="11"/>
  <c r="W56" i="11" s="1"/>
  <c r="U37" i="14"/>
  <c r="U65" i="14"/>
  <c r="Y209" i="13"/>
  <c r="Y23" i="13" s="1"/>
  <c r="W27" i="10" s="1"/>
  <c r="Y41" i="14"/>
  <c r="Y39" i="14"/>
  <c r="L13" i="8"/>
  <c r="L22" i="10"/>
  <c r="V45" i="14"/>
  <c r="V77" i="14"/>
  <c r="V37" i="10" s="1"/>
  <c r="V84" i="10" s="1"/>
  <c r="AD274" i="13"/>
  <c r="AD27" i="13" s="1"/>
  <c r="AB31" i="10" s="1"/>
  <c r="AE271" i="13"/>
  <c r="Y38" i="14"/>
  <c r="AD246" i="13"/>
  <c r="Z6" i="14"/>
  <c r="AB6" i="13"/>
  <c r="AA6" i="12"/>
  <c r="Z81" i="10"/>
  <c r="Z6" i="11"/>
  <c r="AA6" i="10"/>
  <c r="Z6" i="8"/>
  <c r="AB26" i="14"/>
  <c r="X41" i="10"/>
  <c r="AF185" i="13"/>
  <c r="AF194" i="13"/>
  <c r="AA7" i="14"/>
  <c r="AC7" i="13"/>
  <c r="AA7" i="11"/>
  <c r="AB7" i="12"/>
  <c r="AB7" i="10"/>
  <c r="AA7" i="8"/>
  <c r="AA198" i="13"/>
  <c r="AA199" i="13" s="1"/>
  <c r="AA35" i="13"/>
  <c r="AA41" i="13"/>
  <c r="W85" i="11"/>
  <c r="W116" i="11"/>
  <c r="Y42" i="14"/>
  <c r="N86" i="11"/>
  <c r="N82" i="11"/>
  <c r="T29" i="10"/>
  <c r="AE206" i="13"/>
  <c r="AF203" i="13"/>
  <c r="U77" i="14"/>
  <c r="U37" i="10" s="1"/>
  <c r="U45" i="14"/>
  <c r="N166" i="11"/>
  <c r="N19" i="11"/>
  <c r="N15" i="10" s="1"/>
  <c r="AE167" i="13"/>
  <c r="AD181" i="13"/>
  <c r="X237" i="13"/>
  <c r="X239" i="13" s="1"/>
  <c r="X25" i="13" s="1"/>
  <c r="Z190" i="13"/>
  <c r="Y236" i="13"/>
  <c r="O137" i="11"/>
  <c r="O133" i="11"/>
  <c r="AE220" i="13"/>
  <c r="AD229" i="13"/>
  <c r="Y43" i="14"/>
  <c r="X80" i="11"/>
  <c r="X72" i="11"/>
  <c r="Z74" i="13" s="1"/>
  <c r="Z75" i="14"/>
  <c r="Z72" i="14"/>
  <c r="Z76" i="14"/>
  <c r="Z63" i="14"/>
  <c r="Z60" i="14"/>
  <c r="Z64" i="14"/>
  <c r="Z74" i="14"/>
  <c r="Z71" i="14"/>
  <c r="Z59" i="14"/>
  <c r="Z62" i="14"/>
  <c r="Y152" i="11"/>
  <c r="Y151" i="11"/>
  <c r="Y37" i="11"/>
  <c r="Y101" i="11"/>
  <c r="Y100" i="11"/>
  <c r="Y68" i="11"/>
  <c r="Y71" i="11" s="1"/>
  <c r="AA20" i="14"/>
  <c r="AA50" i="14" s="1"/>
  <c r="AC29" i="13"/>
  <c r="AA33" i="10" s="1"/>
  <c r="D40" i="9" s="1"/>
  <c r="M21" i="11"/>
  <c r="N57" i="12" s="1"/>
  <c r="N60" i="12" s="1"/>
  <c r="N21" i="12" l="1"/>
  <c r="M32" i="8"/>
  <c r="BP81" i="13"/>
  <c r="Z38" i="11"/>
  <c r="Z247" i="13"/>
  <c r="Z250" i="13"/>
  <c r="Z249" i="13"/>
  <c r="CJ229" i="13"/>
  <c r="CJ24" i="13" s="1"/>
  <c r="CH28" i="10" s="1"/>
  <c r="CK219" i="13"/>
  <c r="CL280" i="13"/>
  <c r="CL272" i="13"/>
  <c r="CK274" i="13"/>
  <c r="CK27" i="13" s="1"/>
  <c r="CI31" i="10" s="1"/>
  <c r="I38" i="9" s="1"/>
  <c r="AA154" i="13"/>
  <c r="AB109" i="13"/>
  <c r="AB47" i="13" s="1"/>
  <c r="AB110" i="13"/>
  <c r="AB48" i="13" s="1"/>
  <c r="AB113" i="13"/>
  <c r="AB51" i="13" s="1"/>
  <c r="AB108" i="13"/>
  <c r="AB46" i="13" s="1"/>
  <c r="AB107" i="13"/>
  <c r="AB45" i="13" s="1"/>
  <c r="AB118" i="13"/>
  <c r="AB56" i="13" s="1"/>
  <c r="AB126" i="13"/>
  <c r="AB64" i="13" s="1"/>
  <c r="AB119" i="13"/>
  <c r="AB57" i="13" s="1"/>
  <c r="AB116" i="13"/>
  <c r="AB54" i="13" s="1"/>
  <c r="AB120" i="13"/>
  <c r="AB58" i="13" s="1"/>
  <c r="AB121" i="13"/>
  <c r="AB59" i="13" s="1"/>
  <c r="AB114" i="13"/>
  <c r="AB52" i="13" s="1"/>
  <c r="AB111" i="13"/>
  <c r="AB49" i="13" s="1"/>
  <c r="AB117" i="13"/>
  <c r="AB55" i="13" s="1"/>
  <c r="AB124" i="13"/>
  <c r="AB62" i="13" s="1"/>
  <c r="AB127" i="13"/>
  <c r="AB65" i="13" s="1"/>
  <c r="AB130" i="13"/>
  <c r="AB68" i="13" s="1"/>
  <c r="AB122" i="13"/>
  <c r="AB60" i="13" s="1"/>
  <c r="AB125" i="13"/>
  <c r="AB63" i="13" s="1"/>
  <c r="AB128" i="13"/>
  <c r="AB66" i="13" s="1"/>
  <c r="AB112" i="13"/>
  <c r="AB50" i="13" s="1"/>
  <c r="AB115" i="13"/>
  <c r="AB53" i="13" s="1"/>
  <c r="AB123" i="13"/>
  <c r="AB61" i="13" s="1"/>
  <c r="AB129" i="13"/>
  <c r="AB67" i="13" s="1"/>
  <c r="AB99" i="13"/>
  <c r="AB103" i="13"/>
  <c r="AB41" i="13" s="1"/>
  <c r="AB131" i="13"/>
  <c r="AB69" i="13" s="1"/>
  <c r="AB97" i="13"/>
  <c r="AB35" i="13" s="1"/>
  <c r="AB100" i="13"/>
  <c r="AB38" i="13" s="1"/>
  <c r="AB101" i="13"/>
  <c r="AB39" i="13" s="1"/>
  <c r="AB132" i="13"/>
  <c r="AB70" i="13" s="1"/>
  <c r="AB96" i="13"/>
  <c r="AB102" i="13"/>
  <c r="AB98" i="13"/>
  <c r="AB36" i="13" s="1"/>
  <c r="AB142" i="13"/>
  <c r="AB80" i="13" s="1"/>
  <c r="AB140" i="13"/>
  <c r="AB78" i="13" s="1"/>
  <c r="AB136" i="13"/>
  <c r="AB137" i="13"/>
  <c r="AB75" i="13" s="1"/>
  <c r="AB138" i="13"/>
  <c r="AB76" i="13" s="1"/>
  <c r="AB139" i="13"/>
  <c r="AB77" i="13" s="1"/>
  <c r="AB141" i="13"/>
  <c r="AB135" i="13"/>
  <c r="AB73" i="13" s="1"/>
  <c r="AD24" i="13"/>
  <c r="AB28" i="10" s="1"/>
  <c r="AB146" i="13"/>
  <c r="AB83" i="13" s="1"/>
  <c r="AB148" i="13"/>
  <c r="AB85" i="13" s="1"/>
  <c r="AB150" i="13"/>
  <c r="AB87" i="13" s="1"/>
  <c r="AB152" i="13"/>
  <c r="AB147" i="13"/>
  <c r="AB84" i="13" s="1"/>
  <c r="AB149" i="13"/>
  <c r="AB86" i="13" s="1"/>
  <c r="AB151" i="13"/>
  <c r="AB88" i="13" s="1"/>
  <c r="AB153" i="13"/>
  <c r="AA19" i="10"/>
  <c r="D26" i="9" s="1"/>
  <c r="W26" i="13"/>
  <c r="X266" i="13"/>
  <c r="X26" i="13" s="1"/>
  <c r="V30" i="10" s="1"/>
  <c r="X46" i="11"/>
  <c r="X56" i="11" s="1"/>
  <c r="Z209" i="13"/>
  <c r="Z39" i="14"/>
  <c r="Y41" i="10"/>
  <c r="AE246" i="13"/>
  <c r="Y80" i="11"/>
  <c r="Y72" i="11"/>
  <c r="AA74" i="13" s="1"/>
  <c r="Z42" i="14"/>
  <c r="Y237" i="13"/>
  <c r="Y239" i="13" s="1"/>
  <c r="Y25" i="13" s="1"/>
  <c r="V29" i="10"/>
  <c r="AF206" i="13"/>
  <c r="AG203" i="13"/>
  <c r="AA190" i="13"/>
  <c r="AA75" i="14"/>
  <c r="AA71" i="14"/>
  <c r="AA72" i="14"/>
  <c r="AA76" i="14"/>
  <c r="AA63" i="14"/>
  <c r="AA60" i="14"/>
  <c r="AA64" i="14"/>
  <c r="AA74" i="14"/>
  <c r="AA59" i="14"/>
  <c r="AA62" i="14"/>
  <c r="Z152" i="11"/>
  <c r="Z151" i="11"/>
  <c r="Z101" i="11"/>
  <c r="Z37" i="11"/>
  <c r="Z100" i="11"/>
  <c r="Z68" i="11"/>
  <c r="Z71" i="11" s="1"/>
  <c r="AF220" i="13"/>
  <c r="AE229" i="13"/>
  <c r="V101" i="10"/>
  <c r="X116" i="11"/>
  <c r="X85" i="11"/>
  <c r="AA6" i="14"/>
  <c r="AC6" i="13"/>
  <c r="AB6" i="12"/>
  <c r="AA6" i="11"/>
  <c r="AA81" i="10"/>
  <c r="D83" i="9" s="1"/>
  <c r="D107" i="9" s="1"/>
  <c r="AB6" i="10"/>
  <c r="AA6" i="8"/>
  <c r="M25" i="14"/>
  <c r="M13" i="10"/>
  <c r="M12" i="10" s="1"/>
  <c r="Z41" i="14"/>
  <c r="P132" i="11"/>
  <c r="O138" i="11"/>
  <c r="V37" i="14"/>
  <c r="W73" i="14"/>
  <c r="V65" i="14"/>
  <c r="U104" i="10"/>
  <c r="U16" i="8"/>
  <c r="U91" i="10"/>
  <c r="AC26" i="14"/>
  <c r="AE274" i="13"/>
  <c r="AE27" i="13" s="1"/>
  <c r="AC31" i="10" s="1"/>
  <c r="AF271" i="13"/>
  <c r="AG194" i="13"/>
  <c r="AG185" i="13"/>
  <c r="U101" i="10"/>
  <c r="U84" i="10"/>
  <c r="AB198" i="13"/>
  <c r="AB199" i="13" s="1"/>
  <c r="AB40" i="13"/>
  <c r="AB37" i="13"/>
  <c r="AB34" i="13"/>
  <c r="AB79" i="13"/>
  <c r="AB20" i="14"/>
  <c r="AD291" i="13"/>
  <c r="AD29" i="13" s="1"/>
  <c r="AB33" i="10" s="1"/>
  <c r="Z38" i="14"/>
  <c r="AB7" i="14"/>
  <c r="AC7" i="12"/>
  <c r="AD7" i="13"/>
  <c r="AB7" i="11"/>
  <c r="AC7" i="10"/>
  <c r="AB7" i="8"/>
  <c r="O81" i="11"/>
  <c r="N87" i="11"/>
  <c r="N115" i="11" s="1"/>
  <c r="N18" i="11" s="1"/>
  <c r="N14" i="10" s="1"/>
  <c r="L23" i="10"/>
  <c r="Z43" i="14"/>
  <c r="AF167" i="13"/>
  <c r="AE181" i="13"/>
  <c r="T104" i="10"/>
  <c r="T16" i="8"/>
  <c r="T91" i="10"/>
  <c r="Z236" i="13"/>
  <c r="N22" i="12" l="1"/>
  <c r="M33" i="14" s="1"/>
  <c r="M52" i="14" s="1"/>
  <c r="M21" i="10"/>
  <c r="M18" i="10" s="1"/>
  <c r="M14" i="8" s="1"/>
  <c r="M29" i="14"/>
  <c r="AA249" i="13"/>
  <c r="AA247" i="13"/>
  <c r="AA250" i="13"/>
  <c r="CM272" i="13"/>
  <c r="CL274" i="13"/>
  <c r="CL27" i="13" s="1"/>
  <c r="CJ31" i="10" s="1"/>
  <c r="CM280" i="13"/>
  <c r="CL219" i="13"/>
  <c r="CK229" i="13"/>
  <c r="CK24" i="13" s="1"/>
  <c r="CI28" i="10" s="1"/>
  <c r="I35" i="9" s="1"/>
  <c r="AC108" i="13"/>
  <c r="AC46" i="13" s="1"/>
  <c r="AC109" i="13"/>
  <c r="AC47" i="13" s="1"/>
  <c r="AC110" i="13"/>
  <c r="AC48" i="13" s="1"/>
  <c r="AC111" i="13"/>
  <c r="AC49" i="13" s="1"/>
  <c r="AC112" i="13"/>
  <c r="AC50" i="13" s="1"/>
  <c r="AC115" i="13"/>
  <c r="AC53" i="13" s="1"/>
  <c r="AC125" i="13"/>
  <c r="AC63" i="13" s="1"/>
  <c r="AC96" i="13"/>
  <c r="AC118" i="13"/>
  <c r="AC56" i="13" s="1"/>
  <c r="AC107" i="13"/>
  <c r="AC45" i="13" s="1"/>
  <c r="AC113" i="13"/>
  <c r="AC51" i="13" s="1"/>
  <c r="AC119" i="13"/>
  <c r="AC57" i="13" s="1"/>
  <c r="AC116" i="13"/>
  <c r="AC54" i="13" s="1"/>
  <c r="AC120" i="13"/>
  <c r="AC58" i="13" s="1"/>
  <c r="AC121" i="13"/>
  <c r="AC59" i="13" s="1"/>
  <c r="AC114" i="13"/>
  <c r="AC52" i="13" s="1"/>
  <c r="AC117" i="13"/>
  <c r="AC55" i="13" s="1"/>
  <c r="AC132" i="13"/>
  <c r="AC70" i="13" s="1"/>
  <c r="AC124" i="13"/>
  <c r="AC62" i="13" s="1"/>
  <c r="AC127" i="13"/>
  <c r="AC65" i="13" s="1"/>
  <c r="AC130" i="13"/>
  <c r="AC68" i="13" s="1"/>
  <c r="AC122" i="13"/>
  <c r="AC60" i="13" s="1"/>
  <c r="AC128" i="13"/>
  <c r="AC66" i="13" s="1"/>
  <c r="AC123" i="13"/>
  <c r="AC61" i="13" s="1"/>
  <c r="AC126" i="13"/>
  <c r="AC64" i="13" s="1"/>
  <c r="AC129" i="13"/>
  <c r="AC67" i="13" s="1"/>
  <c r="AC98" i="13"/>
  <c r="AC103" i="13"/>
  <c r="AC41" i="13" s="1"/>
  <c r="AC99" i="13"/>
  <c r="AC37" i="13" s="1"/>
  <c r="AC131" i="13"/>
  <c r="AC69" i="13" s="1"/>
  <c r="AC97" i="13"/>
  <c r="AC35" i="13" s="1"/>
  <c r="AC100" i="13"/>
  <c r="AC101" i="13"/>
  <c r="AC39" i="13" s="1"/>
  <c r="AC102" i="13"/>
  <c r="AC135" i="13"/>
  <c r="AC73" i="13" s="1"/>
  <c r="AC136" i="13"/>
  <c r="AC137" i="13"/>
  <c r="AC75" i="13" s="1"/>
  <c r="AC138" i="13"/>
  <c r="AC76" i="13" s="1"/>
  <c r="AC142" i="13"/>
  <c r="AC80" i="13" s="1"/>
  <c r="AC139" i="13"/>
  <c r="AC77" i="13" s="1"/>
  <c r="AC141" i="13"/>
  <c r="AC79" i="13" s="1"/>
  <c r="AC140" i="13"/>
  <c r="AB154" i="13"/>
  <c r="AE24" i="13"/>
  <c r="AC28" i="10" s="1"/>
  <c r="AC146" i="13"/>
  <c r="AC83" i="13" s="1"/>
  <c r="AC148" i="13"/>
  <c r="AC85" i="13" s="1"/>
  <c r="AC150" i="13"/>
  <c r="AC87" i="13" s="1"/>
  <c r="AC152" i="13"/>
  <c r="AC147" i="13"/>
  <c r="AC84" i="13" s="1"/>
  <c r="AC149" i="13"/>
  <c r="AC86" i="13" s="1"/>
  <c r="AC151" i="13"/>
  <c r="AC88" i="13" s="1"/>
  <c r="AC153" i="13"/>
  <c r="AB19" i="10"/>
  <c r="Y266" i="13"/>
  <c r="Y26" i="13" s="1"/>
  <c r="W30" i="10" s="1"/>
  <c r="U30" i="10"/>
  <c r="Z23" i="13"/>
  <c r="X27" i="10" s="1"/>
  <c r="AA209" i="13"/>
  <c r="AA23" i="13" s="1"/>
  <c r="Y27" i="10" s="1"/>
  <c r="AA39" i="14"/>
  <c r="AA42" i="14"/>
  <c r="AH185" i="13"/>
  <c r="AA38" i="14"/>
  <c r="W29" i="10"/>
  <c r="O166" i="11"/>
  <c r="O19" i="11"/>
  <c r="O15" i="10" s="1"/>
  <c r="C22" i="9" s="1"/>
  <c r="AB6" i="14"/>
  <c r="AD6" i="13"/>
  <c r="AC6" i="12"/>
  <c r="AB6" i="11"/>
  <c r="AC6" i="10"/>
  <c r="AB6" i="8"/>
  <c r="W37" i="14"/>
  <c r="X73" i="14"/>
  <c r="W65" i="14"/>
  <c r="AF246" i="13"/>
  <c r="Z237" i="13"/>
  <c r="Z239" i="13" s="1"/>
  <c r="Z25" i="13" s="1"/>
  <c r="X29" i="10" s="1"/>
  <c r="AH194" i="13"/>
  <c r="P137" i="11"/>
  <c r="P133" i="11"/>
  <c r="AA43" i="14"/>
  <c r="AC20" i="14"/>
  <c r="AC50" i="14" s="1"/>
  <c r="AB75" i="14"/>
  <c r="AB71" i="14"/>
  <c r="AB76" i="14"/>
  <c r="AB63" i="14"/>
  <c r="AB74" i="14"/>
  <c r="AB64" i="14"/>
  <c r="AB72" i="14"/>
  <c r="AB62" i="14"/>
  <c r="AB59" i="14"/>
  <c r="AB60" i="14"/>
  <c r="AE291" i="13"/>
  <c r="AE29" i="13" s="1"/>
  <c r="AC33" i="10" s="1"/>
  <c r="AB50" i="14"/>
  <c r="AA152" i="11"/>
  <c r="AA151" i="11"/>
  <c r="AA68" i="11"/>
  <c r="AA71" i="11" s="1"/>
  <c r="AA38" i="11"/>
  <c r="AA101" i="11"/>
  <c r="AA37" i="11"/>
  <c r="AA100" i="11"/>
  <c r="M13" i="8"/>
  <c r="M22" i="10"/>
  <c r="AG206" i="13"/>
  <c r="AH203" i="13"/>
  <c r="O86" i="11"/>
  <c r="O82" i="11"/>
  <c r="AF274" i="13"/>
  <c r="AF27" i="13" s="1"/>
  <c r="AD31" i="10" s="1"/>
  <c r="AG271" i="13"/>
  <c r="AC198" i="13"/>
  <c r="AC199" i="13" s="1"/>
  <c r="AC40" i="13"/>
  <c r="AC34" i="13"/>
  <c r="AC36" i="13"/>
  <c r="AC38" i="13"/>
  <c r="AC78" i="13"/>
  <c r="AF229" i="13"/>
  <c r="AG220" i="13"/>
  <c r="Z41" i="10"/>
  <c r="N21" i="11"/>
  <c r="O57" i="12" s="1"/>
  <c r="O60" i="12" s="1"/>
  <c r="Z80" i="11"/>
  <c r="Z72" i="11"/>
  <c r="AB74" i="13" s="1"/>
  <c r="Y116" i="11"/>
  <c r="Y85" i="11"/>
  <c r="AF181" i="13"/>
  <c r="AG167" i="13"/>
  <c r="AC7" i="14"/>
  <c r="AD7" i="12"/>
  <c r="AE7" i="13"/>
  <c r="AC7" i="11"/>
  <c r="AC7" i="8"/>
  <c r="AD7" i="10"/>
  <c r="AB190" i="13"/>
  <c r="AD26" i="14"/>
  <c r="W45" i="14"/>
  <c r="W77" i="14"/>
  <c r="W37" i="10" s="1"/>
  <c r="AA41" i="14"/>
  <c r="O21" i="12" l="1"/>
  <c r="N32" i="8"/>
  <c r="AB38" i="11"/>
  <c r="AB249" i="13"/>
  <c r="AB247" i="13"/>
  <c r="AB250" i="13"/>
  <c r="CM219" i="13"/>
  <c r="CL229" i="13"/>
  <c r="CL24" i="13" s="1"/>
  <c r="CJ28" i="10" s="1"/>
  <c r="CN280" i="13"/>
  <c r="CN272" i="13"/>
  <c r="CM274" i="13"/>
  <c r="CM27" i="13" s="1"/>
  <c r="CK31" i="10" s="1"/>
  <c r="AC154" i="13"/>
  <c r="AD107" i="13"/>
  <c r="AD45" i="13" s="1"/>
  <c r="AD108" i="13"/>
  <c r="AD46" i="13" s="1"/>
  <c r="AD109" i="13"/>
  <c r="AD47" i="13" s="1"/>
  <c r="AD110" i="13"/>
  <c r="AD48" i="13" s="1"/>
  <c r="AD112" i="13"/>
  <c r="AD50" i="13" s="1"/>
  <c r="AD124" i="13"/>
  <c r="AD62" i="13" s="1"/>
  <c r="AD132" i="13"/>
  <c r="AD70" i="13" s="1"/>
  <c r="AD115" i="13"/>
  <c r="AD53" i="13" s="1"/>
  <c r="AD118" i="13"/>
  <c r="AD56" i="13" s="1"/>
  <c r="AD113" i="13"/>
  <c r="AD51" i="13" s="1"/>
  <c r="AD119" i="13"/>
  <c r="AD57" i="13" s="1"/>
  <c r="AD116" i="13"/>
  <c r="AD54" i="13" s="1"/>
  <c r="AD120" i="13"/>
  <c r="AD58" i="13" s="1"/>
  <c r="AD121" i="13"/>
  <c r="AD59" i="13" s="1"/>
  <c r="AD111" i="13"/>
  <c r="AD49" i="13" s="1"/>
  <c r="AD114" i="13"/>
  <c r="AD52" i="13" s="1"/>
  <c r="AD129" i="13"/>
  <c r="AD67" i="13" s="1"/>
  <c r="AD96" i="13"/>
  <c r="AD34" i="13" s="1"/>
  <c r="AD127" i="13"/>
  <c r="AD65" i="13" s="1"/>
  <c r="AD130" i="13"/>
  <c r="AD68" i="13" s="1"/>
  <c r="AD122" i="13"/>
  <c r="AD60" i="13" s="1"/>
  <c r="AD125" i="13"/>
  <c r="AD63" i="13" s="1"/>
  <c r="AD128" i="13"/>
  <c r="AD66" i="13" s="1"/>
  <c r="AD123" i="13"/>
  <c r="AD61" i="13" s="1"/>
  <c r="AD126" i="13"/>
  <c r="AD64" i="13" s="1"/>
  <c r="AD102" i="13"/>
  <c r="AD40" i="13" s="1"/>
  <c r="AD98" i="13"/>
  <c r="AD36" i="13" s="1"/>
  <c r="AD99" i="13"/>
  <c r="AD37" i="13" s="1"/>
  <c r="AD103" i="13"/>
  <c r="AD41" i="13" s="1"/>
  <c r="AD131" i="13"/>
  <c r="AD69" i="13" s="1"/>
  <c r="AD97" i="13"/>
  <c r="AD35" i="13" s="1"/>
  <c r="AD100" i="13"/>
  <c r="AD38" i="13" s="1"/>
  <c r="AD117" i="13"/>
  <c r="AD55" i="13" s="1"/>
  <c r="AD101" i="13"/>
  <c r="AD39" i="13" s="1"/>
  <c r="AD139" i="13"/>
  <c r="AD77" i="13" s="1"/>
  <c r="AD140" i="13"/>
  <c r="AD78" i="13" s="1"/>
  <c r="AD141" i="13"/>
  <c r="AD79" i="13" s="1"/>
  <c r="AD142" i="13"/>
  <c r="AD80" i="13" s="1"/>
  <c r="AD135" i="13"/>
  <c r="AD73" i="13" s="1"/>
  <c r="AD136" i="13"/>
  <c r="AD137" i="13"/>
  <c r="AD75" i="13" s="1"/>
  <c r="AD138" i="13"/>
  <c r="AD76" i="13" s="1"/>
  <c r="AF24" i="13"/>
  <c r="AD28" i="10" s="1"/>
  <c r="AD147" i="13"/>
  <c r="AD84" i="13" s="1"/>
  <c r="AD149" i="13"/>
  <c r="AD86" i="13" s="1"/>
  <c r="AD151" i="13"/>
  <c r="AD88" i="13" s="1"/>
  <c r="AD153" i="13"/>
  <c r="AD146" i="13"/>
  <c r="AD83" i="13" s="1"/>
  <c r="AD148" i="13"/>
  <c r="AD85" i="13" s="1"/>
  <c r="AD150" i="13"/>
  <c r="AD87" i="13" s="1"/>
  <c r="AD152" i="13"/>
  <c r="AC19" i="10"/>
  <c r="Y56" i="11"/>
  <c r="Z56" i="11"/>
  <c r="Y65" i="14"/>
  <c r="AA236" i="13"/>
  <c r="Z266" i="13"/>
  <c r="Z26" i="13" s="1"/>
  <c r="X30" i="10" s="1"/>
  <c r="Z46" i="11"/>
  <c r="AA237" i="13"/>
  <c r="AB209" i="13"/>
  <c r="AB39" i="14"/>
  <c r="AB41" i="14"/>
  <c r="AB42" i="14"/>
  <c r="AE26" i="14"/>
  <c r="V104" i="10"/>
  <c r="V16" i="8"/>
  <c r="V91" i="10"/>
  <c r="X37" i="14"/>
  <c r="Y73" i="14"/>
  <c r="Y37" i="14" s="1"/>
  <c r="X65" i="14"/>
  <c r="AD198" i="13"/>
  <c r="AD199" i="13" s="1"/>
  <c r="AA41" i="10"/>
  <c r="D48" i="9" s="1"/>
  <c r="AC190" i="13"/>
  <c r="AH206" i="13"/>
  <c r="AI203" i="13"/>
  <c r="AA80" i="11"/>
  <c r="AA72" i="11"/>
  <c r="AC74" i="13" s="1"/>
  <c r="AI194" i="13"/>
  <c r="AC76" i="14"/>
  <c r="AC74" i="14"/>
  <c r="AC72" i="14"/>
  <c r="AC75" i="14"/>
  <c r="AC71" i="14"/>
  <c r="AC63" i="14"/>
  <c r="AC62" i="14"/>
  <c r="AC64" i="14"/>
  <c r="AC59" i="14"/>
  <c r="AC60" i="14"/>
  <c r="N13" i="10"/>
  <c r="N12" i="10" s="1"/>
  <c r="N25" i="14"/>
  <c r="AG229" i="13"/>
  <c r="AH220" i="13"/>
  <c r="AB38" i="14"/>
  <c r="AD20" i="14"/>
  <c r="AD50" i="14" s="1"/>
  <c r="AI185" i="13"/>
  <c r="AG181" i="13"/>
  <c r="AH167" i="13"/>
  <c r="AG246" i="13"/>
  <c r="AD7" i="14"/>
  <c r="AE7" i="12"/>
  <c r="AF7" i="13"/>
  <c r="AD7" i="11"/>
  <c r="AE7" i="10"/>
  <c r="AD7" i="8"/>
  <c r="AG274" i="13"/>
  <c r="AG27" i="13" s="1"/>
  <c r="AE31" i="10" s="1"/>
  <c r="AH271" i="13"/>
  <c r="P81" i="11"/>
  <c r="O87" i="11"/>
  <c r="O115" i="11" s="1"/>
  <c r="O18" i="11" s="1"/>
  <c r="O14" i="10" s="1"/>
  <c r="C21" i="9" s="1"/>
  <c r="Z85" i="11"/>
  <c r="Z116" i="11"/>
  <c r="AB236" i="13"/>
  <c r="AB43" i="14"/>
  <c r="Q132" i="11"/>
  <c r="P138" i="11"/>
  <c r="AC6" i="14"/>
  <c r="AE6" i="13"/>
  <c r="AD6" i="12"/>
  <c r="AC6" i="11"/>
  <c r="AD6" i="10"/>
  <c r="AC6" i="8"/>
  <c r="AF291" i="13"/>
  <c r="AF29" i="13" s="1"/>
  <c r="AD33" i="10" s="1"/>
  <c r="W101" i="10"/>
  <c r="W84" i="10"/>
  <c r="M23" i="10"/>
  <c r="X45" i="14"/>
  <c r="X77" i="14"/>
  <c r="X37" i="10" s="1"/>
  <c r="AB152" i="11"/>
  <c r="AB151" i="11"/>
  <c r="AB101" i="11"/>
  <c r="AB37" i="11"/>
  <c r="A153" i="11"/>
  <c r="AB153" i="11" s="1"/>
  <c r="AB100" i="11"/>
  <c r="A102" i="11"/>
  <c r="A39" i="11"/>
  <c r="AB39" i="11" s="1"/>
  <c r="AB68" i="11"/>
  <c r="AB71" i="11" s="1"/>
  <c r="O22" i="12" l="1"/>
  <c r="N33" i="14" s="1"/>
  <c r="N52" i="14" s="1"/>
  <c r="N21" i="10"/>
  <c r="N18" i="10" s="1"/>
  <c r="N14" i="8" s="1"/>
  <c r="N29" i="14"/>
  <c r="AC39" i="11"/>
  <c r="AC38" i="11"/>
  <c r="P39" i="11"/>
  <c r="Q39" i="11"/>
  <c r="R39" i="11"/>
  <c r="S39" i="11"/>
  <c r="T39" i="11"/>
  <c r="U39" i="11"/>
  <c r="V39" i="11"/>
  <c r="W39" i="11"/>
  <c r="X39" i="11"/>
  <c r="Y39" i="11"/>
  <c r="Z39" i="11"/>
  <c r="AC249" i="13"/>
  <c r="AC250" i="13"/>
  <c r="AC247" i="13"/>
  <c r="CO272" i="13"/>
  <c r="CN274" i="13"/>
  <c r="CN27" i="13" s="1"/>
  <c r="CL31" i="10" s="1"/>
  <c r="CO280" i="13"/>
  <c r="CN219" i="13"/>
  <c r="CM229" i="13"/>
  <c r="CM24" i="13" s="1"/>
  <c r="CK28" i="10" s="1"/>
  <c r="AD154" i="13"/>
  <c r="AE107" i="13"/>
  <c r="AE45" i="13" s="1"/>
  <c r="AE108" i="13"/>
  <c r="AE46" i="13" s="1"/>
  <c r="AE109" i="13"/>
  <c r="AE47" i="13" s="1"/>
  <c r="AE117" i="13"/>
  <c r="AE55" i="13" s="1"/>
  <c r="AE123" i="13"/>
  <c r="AE61" i="13" s="1"/>
  <c r="AE131" i="13"/>
  <c r="AE69" i="13" s="1"/>
  <c r="AE110" i="13"/>
  <c r="AE48" i="13" s="1"/>
  <c r="AE112" i="13"/>
  <c r="AE50" i="13" s="1"/>
  <c r="AE115" i="13"/>
  <c r="AE53" i="13" s="1"/>
  <c r="AE118" i="13"/>
  <c r="AE56" i="13" s="1"/>
  <c r="AE113" i="13"/>
  <c r="AE51" i="13" s="1"/>
  <c r="AE119" i="13"/>
  <c r="AE57" i="13" s="1"/>
  <c r="AE116" i="13"/>
  <c r="AE54" i="13" s="1"/>
  <c r="AE120" i="13"/>
  <c r="AE58" i="13" s="1"/>
  <c r="AE121" i="13"/>
  <c r="AE59" i="13" s="1"/>
  <c r="AE126" i="13"/>
  <c r="AE64" i="13" s="1"/>
  <c r="AE97" i="13"/>
  <c r="AE98" i="13"/>
  <c r="AE36" i="13" s="1"/>
  <c r="AE99" i="13"/>
  <c r="AE100" i="13"/>
  <c r="AE101" i="13"/>
  <c r="AE39" i="13" s="1"/>
  <c r="AE102" i="13"/>
  <c r="AE40" i="13" s="1"/>
  <c r="AE103" i="13"/>
  <c r="AE41" i="13" s="1"/>
  <c r="AE129" i="13"/>
  <c r="AE67" i="13" s="1"/>
  <c r="AE132" i="13"/>
  <c r="AE70" i="13" s="1"/>
  <c r="AE96" i="13"/>
  <c r="AE34" i="13" s="1"/>
  <c r="AE124" i="13"/>
  <c r="AE62" i="13" s="1"/>
  <c r="AE127" i="13"/>
  <c r="AE65" i="13" s="1"/>
  <c r="AE130" i="13"/>
  <c r="AE68" i="13" s="1"/>
  <c r="AE122" i="13"/>
  <c r="AE60" i="13" s="1"/>
  <c r="AE125" i="13"/>
  <c r="AE63" i="13" s="1"/>
  <c r="AE128" i="13"/>
  <c r="AE66" i="13" s="1"/>
  <c r="AE111" i="13"/>
  <c r="AE49" i="13" s="1"/>
  <c r="AE114" i="13"/>
  <c r="AE52" i="13" s="1"/>
  <c r="AE139" i="13"/>
  <c r="AE141" i="13"/>
  <c r="AE142" i="13"/>
  <c r="AE135" i="13"/>
  <c r="AE73" i="13" s="1"/>
  <c r="AE136" i="13"/>
  <c r="AE137" i="13"/>
  <c r="AE138" i="13"/>
  <c r="AE76" i="13" s="1"/>
  <c r="AE140" i="13"/>
  <c r="AE78" i="13" s="1"/>
  <c r="AG24" i="13"/>
  <c r="AE28" i="10" s="1"/>
  <c r="AE147" i="13"/>
  <c r="AE84" i="13" s="1"/>
  <c r="AE149" i="13"/>
  <c r="AE86" i="13" s="1"/>
  <c r="AE151" i="13"/>
  <c r="AE88" i="13" s="1"/>
  <c r="AE153" i="13"/>
  <c r="AE146" i="13"/>
  <c r="AE83" i="13" s="1"/>
  <c r="AE148" i="13"/>
  <c r="AE85" i="13" s="1"/>
  <c r="AE150" i="13"/>
  <c r="AE87" i="13" s="1"/>
  <c r="AE152" i="13"/>
  <c r="AA239" i="13"/>
  <c r="AA25" i="13" s="1"/>
  <c r="Y29" i="10" s="1"/>
  <c r="AD19" i="10"/>
  <c r="D101" i="9"/>
  <c r="Z73" i="14"/>
  <c r="Z77" i="14" s="1"/>
  <c r="Z37" i="10" s="1"/>
  <c r="AA266" i="13"/>
  <c r="AA26" i="13" s="1"/>
  <c r="Y30" i="10" s="1"/>
  <c r="AA46" i="11"/>
  <c r="AB23" i="13"/>
  <c r="Z27" i="10" s="1"/>
  <c r="AC209" i="13"/>
  <c r="AC23" i="13" s="1"/>
  <c r="AC43" i="14"/>
  <c r="Y45" i="14"/>
  <c r="Y77" i="14"/>
  <c r="Y37" i="10" s="1"/>
  <c r="AF26" i="14"/>
  <c r="AA85" i="11"/>
  <c r="AA116" i="11"/>
  <c r="O21" i="11"/>
  <c r="P57" i="12" s="1"/>
  <c r="P60" i="12" s="1"/>
  <c r="N22" i="10"/>
  <c r="N13" i="8"/>
  <c r="W104" i="10"/>
  <c r="W16" i="8"/>
  <c r="W91" i="10"/>
  <c r="AH274" i="13"/>
  <c r="AH27" i="13" s="1"/>
  <c r="AF31" i="10" s="1"/>
  <c r="AI271" i="13"/>
  <c r="AD76" i="14"/>
  <c r="AD74" i="14"/>
  <c r="AD75" i="14"/>
  <c r="AD71" i="14"/>
  <c r="AD64" i="14"/>
  <c r="AD72" i="14"/>
  <c r="AD63" i="14"/>
  <c r="AD62" i="14"/>
  <c r="AD59" i="14"/>
  <c r="AD60" i="14"/>
  <c r="AC38" i="14"/>
  <c r="AI206" i="13"/>
  <c r="AJ203" i="13"/>
  <c r="P86" i="11"/>
  <c r="P82" i="11"/>
  <c r="AB80" i="11"/>
  <c r="AB72" i="11"/>
  <c r="AD74" i="13" s="1"/>
  <c r="AJ185" i="13"/>
  <c r="AJ194" i="13"/>
  <c r="P102" i="11"/>
  <c r="Q102" i="11"/>
  <c r="R102" i="11"/>
  <c r="S102" i="11"/>
  <c r="T102" i="11"/>
  <c r="U102" i="11"/>
  <c r="V102" i="11"/>
  <c r="W102" i="11"/>
  <c r="X102" i="11"/>
  <c r="Y102" i="11"/>
  <c r="Z102" i="11"/>
  <c r="AA102" i="11"/>
  <c r="AB102" i="11"/>
  <c r="AC39" i="14"/>
  <c r="AH229" i="13"/>
  <c r="AI220" i="13"/>
  <c r="X84" i="10"/>
  <c r="X101" i="10"/>
  <c r="AD6" i="14"/>
  <c r="AF6" i="13"/>
  <c r="AE6" i="12"/>
  <c r="AD6" i="8"/>
  <c r="AD6" i="11"/>
  <c r="AE6" i="10"/>
  <c r="AB237" i="13"/>
  <c r="AB239" i="13" s="1"/>
  <c r="AB25" i="13" s="1"/>
  <c r="Z29" i="10" s="1"/>
  <c r="AE20" i="14"/>
  <c r="AE50" i="14" s="1"/>
  <c r="AC41" i="14"/>
  <c r="P153" i="11"/>
  <c r="Q153" i="11"/>
  <c r="R153" i="11"/>
  <c r="S153" i="11"/>
  <c r="T153" i="11"/>
  <c r="U153" i="11"/>
  <c r="V153" i="11"/>
  <c r="W153" i="11"/>
  <c r="X153" i="11"/>
  <c r="Y153" i="11"/>
  <c r="Z153" i="11"/>
  <c r="AA153" i="11"/>
  <c r="AH181" i="13"/>
  <c r="AI167" i="13"/>
  <c r="AC42" i="14"/>
  <c r="AD190" i="13"/>
  <c r="AE198" i="13"/>
  <c r="AE199" i="13" s="1"/>
  <c r="AE77" i="13"/>
  <c r="AE80" i="13"/>
  <c r="AE79" i="13"/>
  <c r="AE75" i="13"/>
  <c r="AE35" i="13"/>
  <c r="AE38" i="13"/>
  <c r="AE37" i="13"/>
  <c r="AA39" i="11"/>
  <c r="AG291" i="13"/>
  <c r="AG29" i="13" s="1"/>
  <c r="AE33" i="10" s="1"/>
  <c r="AC153" i="11"/>
  <c r="AC152" i="11"/>
  <c r="AC151" i="11"/>
  <c r="AC102" i="11"/>
  <c r="AC101" i="11"/>
  <c r="AC37" i="11"/>
  <c r="AC100" i="11"/>
  <c r="AC68" i="11"/>
  <c r="AC71" i="11" s="1"/>
  <c r="Q137" i="11"/>
  <c r="Q133" i="11"/>
  <c r="AE7" i="14"/>
  <c r="AG7" i="13"/>
  <c r="AF7" i="12"/>
  <c r="AE7" i="11"/>
  <c r="AF7" i="10"/>
  <c r="AE7" i="8"/>
  <c r="AH246" i="13"/>
  <c r="AB41" i="10"/>
  <c r="P21" i="12" l="1"/>
  <c r="O32" i="8"/>
  <c r="AD39" i="11"/>
  <c r="AD38" i="11"/>
  <c r="AD250" i="13"/>
  <c r="AD247" i="13"/>
  <c r="AD249" i="13"/>
  <c r="CN229" i="13"/>
  <c r="CN24" i="13" s="1"/>
  <c r="CL28" i="10" s="1"/>
  <c r="CO219" i="13"/>
  <c r="CP280" i="13"/>
  <c r="CP272" i="13"/>
  <c r="CO274" i="13"/>
  <c r="CO27" i="13" s="1"/>
  <c r="CM31" i="10" s="1"/>
  <c r="AE154" i="13"/>
  <c r="AF107" i="13"/>
  <c r="AF45" i="13" s="1"/>
  <c r="AF110" i="13"/>
  <c r="AF48" i="13" s="1"/>
  <c r="AF117" i="13"/>
  <c r="AF55" i="13" s="1"/>
  <c r="AF109" i="13"/>
  <c r="AF47" i="13" s="1"/>
  <c r="AF108" i="13"/>
  <c r="AF46" i="13" s="1"/>
  <c r="AF111" i="13"/>
  <c r="AF49" i="13" s="1"/>
  <c r="AF114" i="13"/>
  <c r="AF52" i="13" s="1"/>
  <c r="AF122" i="13"/>
  <c r="AF60" i="13" s="1"/>
  <c r="AF130" i="13"/>
  <c r="AF68" i="13" s="1"/>
  <c r="AF112" i="13"/>
  <c r="AF50" i="13" s="1"/>
  <c r="AF115" i="13"/>
  <c r="AF53" i="13" s="1"/>
  <c r="AF118" i="13"/>
  <c r="AF56" i="13" s="1"/>
  <c r="AF113" i="13"/>
  <c r="AF51" i="13" s="1"/>
  <c r="AF119" i="13"/>
  <c r="AF57" i="13" s="1"/>
  <c r="AF116" i="13"/>
  <c r="AF54" i="13" s="1"/>
  <c r="AF120" i="13"/>
  <c r="AF58" i="13" s="1"/>
  <c r="AF123" i="13"/>
  <c r="AF61" i="13" s="1"/>
  <c r="AF126" i="13"/>
  <c r="AF64" i="13" s="1"/>
  <c r="AF97" i="13"/>
  <c r="AF98" i="13"/>
  <c r="AF129" i="13"/>
  <c r="AF67" i="13" s="1"/>
  <c r="AF132" i="13"/>
  <c r="AF70" i="13" s="1"/>
  <c r="AF96" i="13"/>
  <c r="AF124" i="13"/>
  <c r="AF62" i="13" s="1"/>
  <c r="AF127" i="13"/>
  <c r="AF65" i="13" s="1"/>
  <c r="AF125" i="13"/>
  <c r="AF63" i="13" s="1"/>
  <c r="AF102" i="13"/>
  <c r="AF40" i="13" s="1"/>
  <c r="AF121" i="13"/>
  <c r="AF59" i="13" s="1"/>
  <c r="AF103" i="13"/>
  <c r="AF41" i="13" s="1"/>
  <c r="AF128" i="13"/>
  <c r="AF66" i="13" s="1"/>
  <c r="AF99" i="13"/>
  <c r="AF37" i="13" s="1"/>
  <c r="AF131" i="13"/>
  <c r="AF69" i="13" s="1"/>
  <c r="AF100" i="13"/>
  <c r="AF38" i="13" s="1"/>
  <c r="AF101" i="13"/>
  <c r="AF39" i="13" s="1"/>
  <c r="AF141" i="13"/>
  <c r="AF79" i="13" s="1"/>
  <c r="AF142" i="13"/>
  <c r="AF135" i="13"/>
  <c r="AF73" i="13" s="1"/>
  <c r="AF136" i="13"/>
  <c r="AF140" i="13"/>
  <c r="AF78" i="13" s="1"/>
  <c r="AF138" i="13"/>
  <c r="AF76" i="13" s="1"/>
  <c r="AF139" i="13"/>
  <c r="AF77" i="13" s="1"/>
  <c r="AF137" i="13"/>
  <c r="AF75" i="13" s="1"/>
  <c r="AH24" i="13"/>
  <c r="AF28" i="10" s="1"/>
  <c r="AF147" i="13"/>
  <c r="AF84" i="13" s="1"/>
  <c r="AF149" i="13"/>
  <c r="AF86" i="13" s="1"/>
  <c r="AF151" i="13"/>
  <c r="AF88" i="13" s="1"/>
  <c r="AF153" i="13"/>
  <c r="AF148" i="13"/>
  <c r="AF85" i="13" s="1"/>
  <c r="AF150" i="13"/>
  <c r="AF87" i="13" s="1"/>
  <c r="AF152" i="13"/>
  <c r="AF146" i="13"/>
  <c r="AF83" i="13" s="1"/>
  <c r="AE19" i="10"/>
  <c r="Z45" i="14"/>
  <c r="AB56" i="11"/>
  <c r="AA56" i="11"/>
  <c r="AA65" i="14"/>
  <c r="AC236" i="13"/>
  <c r="AB266" i="13"/>
  <c r="AB26" i="13" s="1"/>
  <c r="Z30" i="10" s="1"/>
  <c r="AC237" i="13"/>
  <c r="AA27" i="10"/>
  <c r="D34" i="9" s="1"/>
  <c r="AD209" i="13"/>
  <c r="AD43" i="14"/>
  <c r="AH291" i="13"/>
  <c r="AH29" i="13" s="1"/>
  <c r="AF33" i="10" s="1"/>
  <c r="AI246" i="13"/>
  <c r="AE6" i="14"/>
  <c r="AG6" i="13"/>
  <c r="AF6" i="12"/>
  <c r="AE6" i="8"/>
  <c r="AF6" i="10"/>
  <c r="AE6" i="11"/>
  <c r="AK194" i="13"/>
  <c r="AB85" i="11"/>
  <c r="AB116" i="11"/>
  <c r="AC80" i="11"/>
  <c r="AC72" i="11"/>
  <c r="AE74" i="13" s="1"/>
  <c r="AD153" i="11"/>
  <c r="AD152" i="11"/>
  <c r="AD151" i="11"/>
  <c r="AD102" i="11"/>
  <c r="AD101" i="11"/>
  <c r="AD37" i="11"/>
  <c r="AD100" i="11"/>
  <c r="AD68" i="11"/>
  <c r="AD71" i="11" s="1"/>
  <c r="P87" i="11"/>
  <c r="Q81" i="11"/>
  <c r="AG26" i="14"/>
  <c r="AF20" i="14"/>
  <c r="AF50" i="14" s="1"/>
  <c r="AE190" i="13"/>
  <c r="AI181" i="13"/>
  <c r="AJ167" i="13"/>
  <c r="AK185" i="13"/>
  <c r="AD39" i="14"/>
  <c r="Z37" i="14"/>
  <c r="Z65" i="14"/>
  <c r="AA73" i="14"/>
  <c r="AF7" i="14"/>
  <c r="AH7" i="13"/>
  <c r="AG7" i="12"/>
  <c r="AF7" i="11"/>
  <c r="AG7" i="10"/>
  <c r="AF7" i="8"/>
  <c r="AI229" i="13"/>
  <c r="AD38" i="14"/>
  <c r="X104" i="10"/>
  <c r="X16" i="8"/>
  <c r="X91" i="10"/>
  <c r="Y16" i="8"/>
  <c r="Y104" i="10"/>
  <c r="Y91" i="10"/>
  <c r="Y84" i="10"/>
  <c r="Y101" i="10"/>
  <c r="AD41" i="14"/>
  <c r="Z84" i="10"/>
  <c r="Z101" i="10"/>
  <c r="Q138" i="11"/>
  <c r="R132" i="11"/>
  <c r="AC41" i="10"/>
  <c r="AF198" i="13"/>
  <c r="AF199" i="13" s="1"/>
  <c r="AF80" i="13"/>
  <c r="AF36" i="13"/>
  <c r="AF35" i="13"/>
  <c r="AK203" i="13"/>
  <c r="AJ206" i="13"/>
  <c r="AD42" i="14"/>
  <c r="AI274" i="13"/>
  <c r="AI27" i="13" s="1"/>
  <c r="AG31" i="10" s="1"/>
  <c r="AJ271" i="13"/>
  <c r="N23" i="10"/>
  <c r="AE76" i="14"/>
  <c r="AE74" i="14"/>
  <c r="AE72" i="14"/>
  <c r="AE75" i="14"/>
  <c r="AE62" i="14"/>
  <c r="AE71" i="14"/>
  <c r="AE64" i="14"/>
  <c r="AE63" i="14"/>
  <c r="AE59" i="14"/>
  <c r="AE60" i="14"/>
  <c r="O25" i="14"/>
  <c r="O13" i="10"/>
  <c r="C20" i="9" s="1"/>
  <c r="C19" i="9" s="1"/>
  <c r="AD236" i="13"/>
  <c r="P22" i="12" l="1"/>
  <c r="O33" i="14" s="1"/>
  <c r="O52" i="14" s="1"/>
  <c r="O21" i="10"/>
  <c r="O29" i="14"/>
  <c r="AE39" i="11"/>
  <c r="AE38" i="11"/>
  <c r="AE37" i="11"/>
  <c r="AE250" i="13"/>
  <c r="AE249" i="13"/>
  <c r="AE247" i="13"/>
  <c r="CP274" i="13"/>
  <c r="CP27" i="13" s="1"/>
  <c r="CN31" i="10" s="1"/>
  <c r="CQ272" i="13"/>
  <c r="CQ280" i="13"/>
  <c r="CP219" i="13"/>
  <c r="CO229" i="13"/>
  <c r="CO24" i="13" s="1"/>
  <c r="CM28" i="10" s="1"/>
  <c r="AG116" i="13"/>
  <c r="AG54" i="13" s="1"/>
  <c r="AG109" i="13"/>
  <c r="AG47" i="13" s="1"/>
  <c r="AG121" i="13"/>
  <c r="AG59" i="13" s="1"/>
  <c r="AG129" i="13"/>
  <c r="AG67" i="13" s="1"/>
  <c r="AG111" i="13"/>
  <c r="AG49" i="13" s="1"/>
  <c r="AG114" i="13"/>
  <c r="AG52" i="13" s="1"/>
  <c r="AG117" i="13"/>
  <c r="AG55" i="13" s="1"/>
  <c r="AG110" i="13"/>
  <c r="AG48" i="13" s="1"/>
  <c r="AG107" i="13"/>
  <c r="AG45" i="13" s="1"/>
  <c r="AG112" i="13"/>
  <c r="AG50" i="13" s="1"/>
  <c r="AG115" i="13"/>
  <c r="AG53" i="13" s="1"/>
  <c r="AG118" i="13"/>
  <c r="AG56" i="13" s="1"/>
  <c r="AG108" i="13"/>
  <c r="AG46" i="13" s="1"/>
  <c r="AG113" i="13"/>
  <c r="AG51" i="13" s="1"/>
  <c r="AG119" i="13"/>
  <c r="AG57" i="13" s="1"/>
  <c r="AG128" i="13"/>
  <c r="AG66" i="13" s="1"/>
  <c r="AG131" i="13"/>
  <c r="AG69" i="13" s="1"/>
  <c r="AG120" i="13"/>
  <c r="AG58" i="13" s="1"/>
  <c r="AG123" i="13"/>
  <c r="AG61" i="13" s="1"/>
  <c r="AG126" i="13"/>
  <c r="AG64" i="13" s="1"/>
  <c r="AG97" i="13"/>
  <c r="AG35" i="13" s="1"/>
  <c r="AG124" i="13"/>
  <c r="AG62" i="13" s="1"/>
  <c r="AG127" i="13"/>
  <c r="AG65" i="13" s="1"/>
  <c r="AG130" i="13"/>
  <c r="AG68" i="13" s="1"/>
  <c r="AG122" i="13"/>
  <c r="AG60" i="13" s="1"/>
  <c r="AG101" i="13"/>
  <c r="AG39" i="13" s="1"/>
  <c r="AG98" i="13"/>
  <c r="AG36" i="13" s="1"/>
  <c r="AG102" i="13"/>
  <c r="AG40" i="13" s="1"/>
  <c r="AG125" i="13"/>
  <c r="AG63" i="13" s="1"/>
  <c r="AG99" i="13"/>
  <c r="AG37" i="13" s="1"/>
  <c r="AG103" i="13"/>
  <c r="AG41" i="13" s="1"/>
  <c r="AG132" i="13"/>
  <c r="AG70" i="13" s="1"/>
  <c r="AG96" i="13"/>
  <c r="AG100" i="13"/>
  <c r="AG38" i="13" s="1"/>
  <c r="AG135" i="13"/>
  <c r="AG73" i="13" s="1"/>
  <c r="AG139" i="13"/>
  <c r="AG77" i="13" s="1"/>
  <c r="AG141" i="13"/>
  <c r="AG79" i="13" s="1"/>
  <c r="AG140" i="13"/>
  <c r="AG78" i="13" s="1"/>
  <c r="AG142" i="13"/>
  <c r="AG80" i="13" s="1"/>
  <c r="AG136" i="13"/>
  <c r="AG137" i="13"/>
  <c r="AG75" i="13" s="1"/>
  <c r="AG138" i="13"/>
  <c r="AG76" i="13" s="1"/>
  <c r="AF154" i="13"/>
  <c r="AF34" i="13"/>
  <c r="AI24" i="13"/>
  <c r="AG28" i="10" s="1"/>
  <c r="AD23" i="13"/>
  <c r="AB27" i="10" s="1"/>
  <c r="AC239" i="13"/>
  <c r="AC25" i="13" s="1"/>
  <c r="AA29" i="10" s="1"/>
  <c r="D36" i="9" s="1"/>
  <c r="AG147" i="13"/>
  <c r="AG84" i="13" s="1"/>
  <c r="AG149" i="13"/>
  <c r="AG86" i="13" s="1"/>
  <c r="AG151" i="13"/>
  <c r="AG88" i="13" s="1"/>
  <c r="AG153" i="13"/>
  <c r="AG148" i="13"/>
  <c r="AG85" i="13" s="1"/>
  <c r="AG150" i="13"/>
  <c r="AG87" i="13" s="1"/>
  <c r="AG152" i="13"/>
  <c r="AG146" i="13"/>
  <c r="AG83" i="13" s="1"/>
  <c r="AF19" i="10"/>
  <c r="AB73" i="14"/>
  <c r="AB45" i="14" s="1"/>
  <c r="AC56" i="11"/>
  <c r="AC266" i="13"/>
  <c r="AC26" i="13" s="1"/>
  <c r="AA30" i="10" s="1"/>
  <c r="D37" i="9" s="1"/>
  <c r="AC46" i="11"/>
  <c r="AE209" i="13"/>
  <c r="AL185" i="13"/>
  <c r="AJ274" i="13"/>
  <c r="AJ27" i="13" s="1"/>
  <c r="AH31" i="10" s="1"/>
  <c r="AK271" i="13"/>
  <c r="AG7" i="14"/>
  <c r="AI7" i="13"/>
  <c r="AH7" i="12"/>
  <c r="AG7" i="11"/>
  <c r="AH7" i="10"/>
  <c r="AG7" i="8"/>
  <c r="AG20" i="14"/>
  <c r="AL194" i="13"/>
  <c r="AI291" i="13"/>
  <c r="AI29" i="13" s="1"/>
  <c r="AG33" i="10" s="1"/>
  <c r="AE236" i="13"/>
  <c r="AJ181" i="13"/>
  <c r="AK167" i="13"/>
  <c r="Q86" i="11"/>
  <c r="Q82" i="11"/>
  <c r="AD237" i="13"/>
  <c r="AD239" i="13" s="1"/>
  <c r="AD25" i="13" s="1"/>
  <c r="AB29" i="10" s="1"/>
  <c r="AF190" i="13"/>
  <c r="AC85" i="11"/>
  <c r="AC116" i="11"/>
  <c r="AG198" i="13"/>
  <c r="AG199" i="13" s="1"/>
  <c r="AG34" i="13"/>
  <c r="AJ229" i="13"/>
  <c r="AK220" i="13"/>
  <c r="AF6" i="14"/>
  <c r="AH6" i="13"/>
  <c r="AG6" i="12"/>
  <c r="AF6" i="11"/>
  <c r="AF6" i="8"/>
  <c r="AG6" i="10"/>
  <c r="AE39" i="14"/>
  <c r="AE42" i="14"/>
  <c r="AD72" i="11"/>
  <c r="AF74" i="13" s="1"/>
  <c r="AD80" i="11"/>
  <c r="AE38" i="14"/>
  <c r="AL203" i="13"/>
  <c r="AK206" i="13"/>
  <c r="R137" i="11"/>
  <c r="R133" i="11"/>
  <c r="AF76" i="14"/>
  <c r="AF74" i="14"/>
  <c r="AF72" i="14"/>
  <c r="AF75" i="14"/>
  <c r="AF62" i="14"/>
  <c r="AF71" i="14"/>
  <c r="AF64" i="14"/>
  <c r="AF60" i="14"/>
  <c r="AF59" i="14"/>
  <c r="AF63" i="14"/>
  <c r="AH26" i="14"/>
  <c r="AJ246" i="13"/>
  <c r="O12" i="10"/>
  <c r="AE43" i="14"/>
  <c r="AE41" i="14"/>
  <c r="AD41" i="10"/>
  <c r="AA45" i="14"/>
  <c r="AA77" i="14"/>
  <c r="AA37" i="10" s="1"/>
  <c r="D44" i="9" s="1"/>
  <c r="D103" i="9" s="1"/>
  <c r="AA37" i="14"/>
  <c r="AE152" i="11"/>
  <c r="AE151" i="11"/>
  <c r="AE101" i="11"/>
  <c r="AE100" i="11"/>
  <c r="AE68" i="11"/>
  <c r="AE71" i="11" s="1"/>
  <c r="AE102" i="11"/>
  <c r="AE153" i="11"/>
  <c r="C28" i="9" l="1"/>
  <c r="C25" i="9" s="1"/>
  <c r="C29" i="9" s="1"/>
  <c r="C30" i="9" s="1"/>
  <c r="O18" i="10"/>
  <c r="O14" i="8" s="1"/>
  <c r="AF39" i="11"/>
  <c r="AF38" i="11"/>
  <c r="AF249" i="13"/>
  <c r="AF250" i="13"/>
  <c r="AF247" i="13"/>
  <c r="CP229" i="13"/>
  <c r="CP24" i="13" s="1"/>
  <c r="CN28" i="10" s="1"/>
  <c r="CQ219" i="13"/>
  <c r="CR280" i="13"/>
  <c r="CQ274" i="13"/>
  <c r="CQ27" i="13" s="1"/>
  <c r="CO31" i="10" s="1"/>
  <c r="CR272" i="13"/>
  <c r="AH115" i="13"/>
  <c r="AH53" i="13" s="1"/>
  <c r="AH120" i="13"/>
  <c r="AH58" i="13" s="1"/>
  <c r="AH128" i="13"/>
  <c r="AH66" i="13" s="1"/>
  <c r="AH121" i="13"/>
  <c r="AH59" i="13" s="1"/>
  <c r="AH109" i="13"/>
  <c r="AH47" i="13" s="1"/>
  <c r="AH111" i="13"/>
  <c r="AH49" i="13" s="1"/>
  <c r="AH114" i="13"/>
  <c r="AH52" i="13" s="1"/>
  <c r="AH117" i="13"/>
  <c r="AH55" i="13" s="1"/>
  <c r="AH110" i="13"/>
  <c r="AH48" i="13" s="1"/>
  <c r="AH107" i="13"/>
  <c r="AH45" i="13" s="1"/>
  <c r="AH112" i="13"/>
  <c r="AH50" i="13" s="1"/>
  <c r="AH118" i="13"/>
  <c r="AH56" i="13" s="1"/>
  <c r="AH125" i="13"/>
  <c r="AH63" i="13" s="1"/>
  <c r="AH131" i="13"/>
  <c r="AH69" i="13" s="1"/>
  <c r="AH113" i="13"/>
  <c r="AH51" i="13" s="1"/>
  <c r="AH116" i="13"/>
  <c r="AH54" i="13" s="1"/>
  <c r="AH123" i="13"/>
  <c r="AH61" i="13" s="1"/>
  <c r="AH119" i="13"/>
  <c r="AH57" i="13" s="1"/>
  <c r="AH126" i="13"/>
  <c r="AH64" i="13" s="1"/>
  <c r="AH129" i="13"/>
  <c r="AH67" i="13" s="1"/>
  <c r="AH124" i="13"/>
  <c r="AH62" i="13" s="1"/>
  <c r="AH108" i="13"/>
  <c r="AH46" i="13" s="1"/>
  <c r="AH127" i="13"/>
  <c r="AH65" i="13" s="1"/>
  <c r="AH130" i="13"/>
  <c r="AH68" i="13" s="1"/>
  <c r="AH101" i="13"/>
  <c r="AH102" i="13"/>
  <c r="AH40" i="13" s="1"/>
  <c r="AH122" i="13"/>
  <c r="AH60" i="13" s="1"/>
  <c r="AH98" i="13"/>
  <c r="AH36" i="13" s="1"/>
  <c r="AH97" i="13"/>
  <c r="AH99" i="13"/>
  <c r="AH37" i="13" s="1"/>
  <c r="AH103" i="13"/>
  <c r="AH41" i="13" s="1"/>
  <c r="AH96" i="13"/>
  <c r="AH100" i="13"/>
  <c r="AH38" i="13" s="1"/>
  <c r="AH132" i="13"/>
  <c r="AH70" i="13" s="1"/>
  <c r="AH135" i="13"/>
  <c r="AH73" i="13" s="1"/>
  <c r="AH139" i="13"/>
  <c r="AH142" i="13"/>
  <c r="AH80" i="13" s="1"/>
  <c r="AH140" i="13"/>
  <c r="AH78" i="13" s="1"/>
  <c r="AH136" i="13"/>
  <c r="AH137" i="13"/>
  <c r="AH75" i="13" s="1"/>
  <c r="AH138" i="13"/>
  <c r="AH76" i="13" s="1"/>
  <c r="AH141" i="13"/>
  <c r="AH79" i="13" s="1"/>
  <c r="AG154" i="13"/>
  <c r="AJ24" i="13"/>
  <c r="AH28" i="10" s="1"/>
  <c r="AE23" i="13"/>
  <c r="AC27" i="10" s="1"/>
  <c r="AH148" i="13"/>
  <c r="AH85" i="13" s="1"/>
  <c r="AH150" i="13"/>
  <c r="AH87" i="13" s="1"/>
  <c r="AH152" i="13"/>
  <c r="AH147" i="13"/>
  <c r="AH84" i="13" s="1"/>
  <c r="AH149" i="13"/>
  <c r="AH86" i="13" s="1"/>
  <c r="AH151" i="13"/>
  <c r="AH88" i="13" s="1"/>
  <c r="AH153" i="13"/>
  <c r="AH146" i="13"/>
  <c r="AH83" i="13" s="1"/>
  <c r="AG19" i="10"/>
  <c r="AB77" i="14"/>
  <c r="AB37" i="10" s="1"/>
  <c r="AB84" i="10" s="1"/>
  <c r="D90" i="9"/>
  <c r="D106" i="9" s="1"/>
  <c r="AD266" i="13"/>
  <c r="AD26" i="13" s="1"/>
  <c r="AB30" i="10" s="1"/>
  <c r="AD46" i="11"/>
  <c r="AF209" i="13"/>
  <c r="AF23" i="13" s="1"/>
  <c r="AK274" i="13"/>
  <c r="AK27" i="13" s="1"/>
  <c r="AI31" i="10" s="1"/>
  <c r="AL271" i="13"/>
  <c r="O13" i="8"/>
  <c r="AA104" i="10"/>
  <c r="AA16" i="8"/>
  <c r="AA91" i="10"/>
  <c r="AM194" i="13"/>
  <c r="AK181" i="13"/>
  <c r="AL167" i="13"/>
  <c r="AJ291" i="13"/>
  <c r="AJ29" i="13" s="1"/>
  <c r="AH33" i="10" s="1"/>
  <c r="AH7" i="14"/>
  <c r="AJ7" i="13"/>
  <c r="AI7" i="12"/>
  <c r="AH7" i="11"/>
  <c r="AI7" i="10"/>
  <c r="AH7" i="8"/>
  <c r="AF38" i="14"/>
  <c r="AF39" i="14"/>
  <c r="R138" i="11"/>
  <c r="S132" i="11"/>
  <c r="AD85" i="11"/>
  <c r="AD116" i="11"/>
  <c r="AH198" i="13"/>
  <c r="AH199" i="13" s="1"/>
  <c r="AH39" i="13"/>
  <c r="AH34" i="13"/>
  <c r="AH35" i="13"/>
  <c r="AH77" i="13"/>
  <c r="AB37" i="14"/>
  <c r="AC73" i="14"/>
  <c r="AB65" i="14"/>
  <c r="AE237" i="13"/>
  <c r="AE239" i="13" s="1"/>
  <c r="AE25" i="13" s="1"/>
  <c r="AC29" i="10" s="1"/>
  <c r="AF42" i="14"/>
  <c r="AF151" i="11"/>
  <c r="AF100" i="11"/>
  <c r="AF152" i="11"/>
  <c r="AF68" i="11"/>
  <c r="AF71" i="11" s="1"/>
  <c r="AF153" i="11"/>
  <c r="AF101" i="11"/>
  <c r="AF37" i="11"/>
  <c r="AF102" i="11"/>
  <c r="AA84" i="10"/>
  <c r="D88" i="9" s="1"/>
  <c r="AA101" i="10"/>
  <c r="AK246" i="13"/>
  <c r="AI26" i="14"/>
  <c r="AF43" i="14"/>
  <c r="Z16" i="8"/>
  <c r="Z104" i="10"/>
  <c r="Z91" i="10"/>
  <c r="AG75" i="14"/>
  <c r="AG71" i="14"/>
  <c r="AG64" i="14"/>
  <c r="AG63" i="14"/>
  <c r="AG74" i="14"/>
  <c r="AG72" i="14"/>
  <c r="AG62" i="14"/>
  <c r="AG76" i="14"/>
  <c r="AG60" i="14"/>
  <c r="AG59" i="14"/>
  <c r="AM185" i="13"/>
  <c r="AE41" i="10"/>
  <c r="AD27" i="10"/>
  <c r="AE80" i="11"/>
  <c r="AE72" i="11"/>
  <c r="AG74" i="13" s="1"/>
  <c r="AF236" i="13"/>
  <c r="AK229" i="13"/>
  <c r="AL220" i="13"/>
  <c r="AG190" i="13"/>
  <c r="AH20" i="14"/>
  <c r="AF41" i="14"/>
  <c r="AL206" i="13"/>
  <c r="AM203" i="13"/>
  <c r="AG6" i="14"/>
  <c r="AI6" i="13"/>
  <c r="AH6" i="12"/>
  <c r="AH6" i="10"/>
  <c r="AG6" i="11"/>
  <c r="AG6" i="8"/>
  <c r="Q87" i="11"/>
  <c r="R81" i="11"/>
  <c r="AG50" i="14"/>
  <c r="O22" i="10" l="1"/>
  <c r="AG39" i="11"/>
  <c r="AG38" i="11"/>
  <c r="AG250" i="13"/>
  <c r="AG247" i="13"/>
  <c r="AG249" i="13"/>
  <c r="CR274" i="13"/>
  <c r="CR27" i="13" s="1"/>
  <c r="CP31" i="10" s="1"/>
  <c r="CS272" i="13"/>
  <c r="CS280" i="13"/>
  <c r="CQ229" i="13"/>
  <c r="CQ24" i="13" s="1"/>
  <c r="CO28" i="10" s="1"/>
  <c r="CR219" i="13"/>
  <c r="AH154" i="13"/>
  <c r="AI110" i="13"/>
  <c r="AI48" i="13" s="1"/>
  <c r="AI111" i="13"/>
  <c r="AI49" i="13" s="1"/>
  <c r="AI114" i="13"/>
  <c r="AI52" i="13" s="1"/>
  <c r="AI108" i="13"/>
  <c r="AI46" i="13" s="1"/>
  <c r="AI113" i="13"/>
  <c r="AI51" i="13" s="1"/>
  <c r="AI116" i="13"/>
  <c r="AI54" i="13" s="1"/>
  <c r="AI119" i="13"/>
  <c r="AI57" i="13" s="1"/>
  <c r="AI127" i="13"/>
  <c r="AI65" i="13" s="1"/>
  <c r="AI120" i="13"/>
  <c r="AI58" i="13" s="1"/>
  <c r="AI121" i="13"/>
  <c r="AI59" i="13" s="1"/>
  <c r="AI109" i="13"/>
  <c r="AI47" i="13" s="1"/>
  <c r="AI117" i="13"/>
  <c r="AI55" i="13" s="1"/>
  <c r="AI107" i="13"/>
  <c r="AI45" i="13" s="1"/>
  <c r="AI112" i="13"/>
  <c r="AI50" i="13" s="1"/>
  <c r="AI115" i="13"/>
  <c r="AI53" i="13" s="1"/>
  <c r="AI122" i="13"/>
  <c r="AI60" i="13" s="1"/>
  <c r="AI125" i="13"/>
  <c r="AI63" i="13" s="1"/>
  <c r="AI128" i="13"/>
  <c r="AI66" i="13" s="1"/>
  <c r="AI131" i="13"/>
  <c r="AI69" i="13" s="1"/>
  <c r="AI123" i="13"/>
  <c r="AI61" i="13" s="1"/>
  <c r="AI126" i="13"/>
  <c r="AI64" i="13" s="1"/>
  <c r="AI129" i="13"/>
  <c r="AI67" i="13" s="1"/>
  <c r="AI118" i="13"/>
  <c r="AI56" i="13" s="1"/>
  <c r="AI124" i="13"/>
  <c r="AI62" i="13" s="1"/>
  <c r="AI132" i="13"/>
  <c r="AI70" i="13" s="1"/>
  <c r="AI96" i="13"/>
  <c r="AI100" i="13"/>
  <c r="AI101" i="13"/>
  <c r="AI39" i="13" s="1"/>
  <c r="AI98" i="13"/>
  <c r="AI36" i="13" s="1"/>
  <c r="AI102" i="13"/>
  <c r="AI40" i="13" s="1"/>
  <c r="AI97" i="13"/>
  <c r="AI35" i="13" s="1"/>
  <c r="AI130" i="13"/>
  <c r="AI68" i="13" s="1"/>
  <c r="AI99" i="13"/>
  <c r="AI37" i="13" s="1"/>
  <c r="AI103" i="13"/>
  <c r="AI141" i="13"/>
  <c r="AI135" i="13"/>
  <c r="AI73" i="13" s="1"/>
  <c r="AI136" i="13"/>
  <c r="AI140" i="13"/>
  <c r="AI78" i="13" s="1"/>
  <c r="AI142" i="13"/>
  <c r="AI80" i="13" s="1"/>
  <c r="AI137" i="13"/>
  <c r="AI75" i="13" s="1"/>
  <c r="AI138" i="13"/>
  <c r="AI76" i="13" s="1"/>
  <c r="AI139" i="13"/>
  <c r="AI77" i="13" s="1"/>
  <c r="AK24" i="13"/>
  <c r="AI28" i="10" s="1"/>
  <c r="AI146" i="13"/>
  <c r="AI83" i="13" s="1"/>
  <c r="AI148" i="13"/>
  <c r="AI85" i="13" s="1"/>
  <c r="AI150" i="13"/>
  <c r="AI87" i="13" s="1"/>
  <c r="AI152" i="13"/>
  <c r="AI147" i="13"/>
  <c r="AI84" i="13" s="1"/>
  <c r="AI149" i="13"/>
  <c r="AI86" i="13" s="1"/>
  <c r="AI151" i="13"/>
  <c r="AI88" i="13" s="1"/>
  <c r="AI153" i="13"/>
  <c r="AB101" i="10"/>
  <c r="AH19" i="10"/>
  <c r="AD56" i="11"/>
  <c r="AE266" i="13"/>
  <c r="AE26" i="13" s="1"/>
  <c r="AC30" i="10" s="1"/>
  <c r="AE46" i="11"/>
  <c r="AG209" i="13"/>
  <c r="AG42" i="14"/>
  <c r="AG41" i="14"/>
  <c r="AF237" i="13"/>
  <c r="AF239" i="13" s="1"/>
  <c r="AF25" i="13" s="1"/>
  <c r="AD29" i="10" s="1"/>
  <c r="AJ26" i="14"/>
  <c r="AH75" i="14"/>
  <c r="AH71" i="14"/>
  <c r="AH63" i="14"/>
  <c r="AH74" i="14"/>
  <c r="AH72" i="14"/>
  <c r="AH60" i="14"/>
  <c r="AH76" i="14"/>
  <c r="AH64" i="14"/>
  <c r="AH62" i="14"/>
  <c r="AH59" i="14"/>
  <c r="AL274" i="13"/>
  <c r="AL27" i="13" s="1"/>
  <c r="AJ31" i="10" s="1"/>
  <c r="AM271" i="13"/>
  <c r="AC45" i="14"/>
  <c r="AC77" i="14"/>
  <c r="AC37" i="10" s="1"/>
  <c r="AC84" i="10" s="1"/>
  <c r="S137" i="11"/>
  <c r="S133" i="11"/>
  <c r="AK291" i="13"/>
  <c r="AK29" i="13" s="1"/>
  <c r="AI33" i="10" s="1"/>
  <c r="AI198" i="13"/>
  <c r="AI199" i="13" s="1"/>
  <c r="AI79" i="13"/>
  <c r="AI38" i="13"/>
  <c r="AI41" i="13"/>
  <c r="AI34" i="13"/>
  <c r="AN185" i="13"/>
  <c r="R86" i="11"/>
  <c r="R82" i="11"/>
  <c r="AE85" i="11"/>
  <c r="AE116" i="11"/>
  <c r="AG43" i="14"/>
  <c r="AL246" i="13"/>
  <c r="AH6" i="14"/>
  <c r="AJ6" i="13"/>
  <c r="AI6" i="12"/>
  <c r="AH6" i="11"/>
  <c r="AI6" i="10"/>
  <c r="AH6" i="8"/>
  <c r="AM206" i="13"/>
  <c r="AN203" i="13"/>
  <c r="AG236" i="13"/>
  <c r="AH190" i="13"/>
  <c r="AL181" i="13"/>
  <c r="AM167" i="13"/>
  <c r="O23" i="10"/>
  <c r="AI20" i="14"/>
  <c r="AH50" i="14"/>
  <c r="AG38" i="14"/>
  <c r="AM220" i="13"/>
  <c r="AL229" i="13"/>
  <c r="AG39" i="14"/>
  <c r="AI7" i="14"/>
  <c r="AK7" i="13"/>
  <c r="AJ7" i="12"/>
  <c r="AI7" i="11"/>
  <c r="AJ7" i="10"/>
  <c r="AI7" i="8"/>
  <c r="AN194" i="13"/>
  <c r="AF41" i="10"/>
  <c r="AG152" i="11"/>
  <c r="AG153" i="11"/>
  <c r="AG102" i="11"/>
  <c r="AG101" i="11"/>
  <c r="AG151" i="11"/>
  <c r="AG100" i="11"/>
  <c r="AG37" i="11"/>
  <c r="AG68" i="11"/>
  <c r="AG71" i="11" s="1"/>
  <c r="AF80" i="11"/>
  <c r="AF72" i="11"/>
  <c r="AH74" i="13" s="1"/>
  <c r="AC37" i="14"/>
  <c r="AD73" i="14"/>
  <c r="AC65" i="14"/>
  <c r="AH38" i="11" l="1"/>
  <c r="AH39" i="11"/>
  <c r="AH247" i="13"/>
  <c r="AH249" i="13"/>
  <c r="AH250" i="13"/>
  <c r="CR229" i="13"/>
  <c r="CR24" i="13" s="1"/>
  <c r="CP28" i="10" s="1"/>
  <c r="CS219" i="13"/>
  <c r="CT280" i="13"/>
  <c r="CS274" i="13"/>
  <c r="CS27" i="13" s="1"/>
  <c r="CQ31" i="10" s="1"/>
  <c r="CT272" i="13"/>
  <c r="AJ109" i="13"/>
  <c r="AJ47" i="13" s="1"/>
  <c r="AJ110" i="13"/>
  <c r="AJ48" i="13" s="1"/>
  <c r="AJ113" i="13"/>
  <c r="AJ51" i="13" s="1"/>
  <c r="AJ118" i="13"/>
  <c r="AJ56" i="13" s="1"/>
  <c r="AJ126" i="13"/>
  <c r="AJ64" i="13" s="1"/>
  <c r="AJ108" i="13"/>
  <c r="AJ46" i="13" s="1"/>
  <c r="AJ116" i="13"/>
  <c r="AJ54" i="13" s="1"/>
  <c r="AJ119" i="13"/>
  <c r="AJ57" i="13" s="1"/>
  <c r="AJ120" i="13"/>
  <c r="AJ58" i="13" s="1"/>
  <c r="AJ111" i="13"/>
  <c r="AJ49" i="13" s="1"/>
  <c r="AJ114" i="13"/>
  <c r="AJ52" i="13" s="1"/>
  <c r="AJ121" i="13"/>
  <c r="AJ59" i="13" s="1"/>
  <c r="AJ117" i="13"/>
  <c r="AJ55" i="13" s="1"/>
  <c r="AJ107" i="13"/>
  <c r="AJ45" i="13" s="1"/>
  <c r="AJ112" i="13"/>
  <c r="AJ50" i="13" s="1"/>
  <c r="AJ115" i="13"/>
  <c r="AJ53" i="13" s="1"/>
  <c r="AJ130" i="13"/>
  <c r="AJ68" i="13" s="1"/>
  <c r="AJ122" i="13"/>
  <c r="AJ60" i="13" s="1"/>
  <c r="AJ125" i="13"/>
  <c r="AJ63" i="13" s="1"/>
  <c r="AJ128" i="13"/>
  <c r="AJ66" i="13" s="1"/>
  <c r="AJ123" i="13"/>
  <c r="AJ61" i="13" s="1"/>
  <c r="AJ129" i="13"/>
  <c r="AJ67" i="13" s="1"/>
  <c r="AJ100" i="13"/>
  <c r="AJ38" i="13" s="1"/>
  <c r="AJ132" i="13"/>
  <c r="AJ70" i="13" s="1"/>
  <c r="AJ96" i="13"/>
  <c r="AJ34" i="13" s="1"/>
  <c r="AJ101" i="13"/>
  <c r="AJ39" i="13" s="1"/>
  <c r="AJ131" i="13"/>
  <c r="AJ69" i="13" s="1"/>
  <c r="AJ98" i="13"/>
  <c r="AJ102" i="13"/>
  <c r="AJ40" i="13" s="1"/>
  <c r="AJ124" i="13"/>
  <c r="AJ62" i="13" s="1"/>
  <c r="AJ127" i="13"/>
  <c r="AJ65" i="13" s="1"/>
  <c r="AJ97" i="13"/>
  <c r="AJ35" i="13" s="1"/>
  <c r="AJ103" i="13"/>
  <c r="AJ41" i="13" s="1"/>
  <c r="AJ99" i="13"/>
  <c r="AJ37" i="13" s="1"/>
  <c r="AJ141" i="13"/>
  <c r="AJ79" i="13" s="1"/>
  <c r="AJ136" i="13"/>
  <c r="AJ137" i="13"/>
  <c r="AJ75" i="13" s="1"/>
  <c r="AJ138" i="13"/>
  <c r="AJ76" i="13" s="1"/>
  <c r="AJ139" i="13"/>
  <c r="AJ77" i="13" s="1"/>
  <c r="AJ142" i="13"/>
  <c r="AJ80" i="13" s="1"/>
  <c r="AJ135" i="13"/>
  <c r="AJ73" i="13" s="1"/>
  <c r="AJ140" i="13"/>
  <c r="AJ78" i="13" s="1"/>
  <c r="AI154" i="13"/>
  <c r="AL24" i="13"/>
  <c r="AJ28" i="10" s="1"/>
  <c r="AG23" i="13"/>
  <c r="AE27" i="10" s="1"/>
  <c r="AJ146" i="13"/>
  <c r="AJ83" i="13" s="1"/>
  <c r="AJ148" i="13"/>
  <c r="AJ85" i="13" s="1"/>
  <c r="AJ150" i="13"/>
  <c r="AJ87" i="13" s="1"/>
  <c r="AJ152" i="13"/>
  <c r="AJ147" i="13"/>
  <c r="AJ84" i="13" s="1"/>
  <c r="AJ149" i="13"/>
  <c r="AJ86" i="13" s="1"/>
  <c r="AJ151" i="13"/>
  <c r="AJ88" i="13" s="1"/>
  <c r="AJ153" i="13"/>
  <c r="AI19" i="10"/>
  <c r="AE56" i="11"/>
  <c r="AF266" i="13"/>
  <c r="AF26" i="13" s="1"/>
  <c r="AD30" i="10" s="1"/>
  <c r="AF46" i="11"/>
  <c r="AH209" i="13"/>
  <c r="AH23" i="13" s="1"/>
  <c r="AF27" i="10" s="1"/>
  <c r="AH43" i="14"/>
  <c r="AI190" i="13"/>
  <c r="AO185" i="13"/>
  <c r="AN220" i="13"/>
  <c r="AM229" i="13"/>
  <c r="AG237" i="13"/>
  <c r="AG239" i="13" s="1"/>
  <c r="AG25" i="13" s="1"/>
  <c r="AE29" i="10" s="1"/>
  <c r="AJ198" i="13"/>
  <c r="AJ199" i="13" s="1"/>
  <c r="AJ36" i="13"/>
  <c r="AK26" i="14"/>
  <c r="AB104" i="10"/>
  <c r="AB16" i="8"/>
  <c r="AB91" i="10"/>
  <c r="AO194" i="13"/>
  <c r="AC101" i="10"/>
  <c r="AH39" i="14"/>
  <c r="AG41" i="10"/>
  <c r="AI75" i="14"/>
  <c r="AI71" i="14"/>
  <c r="AI63" i="14"/>
  <c r="AI74" i="14"/>
  <c r="AI72" i="14"/>
  <c r="AI76" i="14"/>
  <c r="AI60" i="14"/>
  <c r="AI62" i="14"/>
  <c r="AI64" i="14"/>
  <c r="AI59" i="14"/>
  <c r="AJ7" i="14"/>
  <c r="AL7" i="13"/>
  <c r="AK7" i="12"/>
  <c r="AJ7" i="8"/>
  <c r="AK7" i="10"/>
  <c r="AJ7" i="11"/>
  <c r="AM246" i="13"/>
  <c r="AM274" i="13"/>
  <c r="AM27" i="13" s="1"/>
  <c r="AK31" i="10" s="1"/>
  <c r="AN271" i="13"/>
  <c r="AF116" i="11"/>
  <c r="AF85" i="11"/>
  <c r="AL291" i="13"/>
  <c r="AL29" i="13" s="1"/>
  <c r="AJ33" i="10" s="1"/>
  <c r="AD37" i="14"/>
  <c r="AE73" i="14"/>
  <c r="AD65" i="14"/>
  <c r="AJ20" i="14"/>
  <c r="AM181" i="13"/>
  <c r="AN167" i="13"/>
  <c r="AI6" i="14"/>
  <c r="AK6" i="13"/>
  <c r="AJ6" i="12"/>
  <c r="AI6" i="11"/>
  <c r="AI6" i="8"/>
  <c r="AJ6" i="10"/>
  <c r="R87" i="11"/>
  <c r="S81" i="11"/>
  <c r="AH38" i="14"/>
  <c r="AH42" i="14"/>
  <c r="AG80" i="11"/>
  <c r="AG72" i="11"/>
  <c r="AI74" i="13" s="1"/>
  <c r="AD45" i="14"/>
  <c r="AD77" i="14"/>
  <c r="AD37" i="10" s="1"/>
  <c r="AD84" i="10" s="1"/>
  <c r="AI50" i="14"/>
  <c r="AN206" i="13"/>
  <c r="AO203" i="13"/>
  <c r="AH153" i="11"/>
  <c r="AH102" i="11"/>
  <c r="AH101" i="11"/>
  <c r="AH37" i="11"/>
  <c r="AH151" i="11"/>
  <c r="AH100" i="11"/>
  <c r="AH152" i="11"/>
  <c r="AH68" i="11"/>
  <c r="AH71" i="11" s="1"/>
  <c r="T132" i="11"/>
  <c r="S138" i="11"/>
  <c r="AH41" i="14"/>
  <c r="AI38" i="11" l="1"/>
  <c r="AI39" i="11"/>
  <c r="AI247" i="13"/>
  <c r="AI250" i="13"/>
  <c r="AI249" i="13"/>
  <c r="CT274" i="13"/>
  <c r="CT27" i="13" s="1"/>
  <c r="CR31" i="10" s="1"/>
  <c r="CU272" i="13"/>
  <c r="CU280" i="13"/>
  <c r="CT219" i="13"/>
  <c r="CS229" i="13"/>
  <c r="CS24" i="13" s="1"/>
  <c r="CQ28" i="10" s="1"/>
  <c r="AK108" i="13"/>
  <c r="AK46" i="13" s="1"/>
  <c r="AK109" i="13"/>
  <c r="AK47" i="13" s="1"/>
  <c r="AK110" i="13"/>
  <c r="AK48" i="13" s="1"/>
  <c r="AK107" i="13"/>
  <c r="AK45" i="13" s="1"/>
  <c r="AK112" i="13"/>
  <c r="AK50" i="13" s="1"/>
  <c r="AK125" i="13"/>
  <c r="AK63" i="13" s="1"/>
  <c r="AK96" i="13"/>
  <c r="AK34" i="13" s="1"/>
  <c r="AK113" i="13"/>
  <c r="AK51" i="13" s="1"/>
  <c r="AK118" i="13"/>
  <c r="AK56" i="13" s="1"/>
  <c r="AK116" i="13"/>
  <c r="AK54" i="13" s="1"/>
  <c r="AK119" i="13"/>
  <c r="AK57" i="13" s="1"/>
  <c r="AK120" i="13"/>
  <c r="AK58" i="13" s="1"/>
  <c r="AK111" i="13"/>
  <c r="AK49" i="13" s="1"/>
  <c r="AK114" i="13"/>
  <c r="AK52" i="13" s="1"/>
  <c r="AK121" i="13"/>
  <c r="AK59" i="13" s="1"/>
  <c r="AK117" i="13"/>
  <c r="AK55" i="13" s="1"/>
  <c r="AK124" i="13"/>
  <c r="AK62" i="13" s="1"/>
  <c r="AK127" i="13"/>
  <c r="AK65" i="13" s="1"/>
  <c r="AK130" i="13"/>
  <c r="AK68" i="13" s="1"/>
  <c r="AK122" i="13"/>
  <c r="AK60" i="13" s="1"/>
  <c r="AK128" i="13"/>
  <c r="AK66" i="13" s="1"/>
  <c r="AK115" i="13"/>
  <c r="AK53" i="13" s="1"/>
  <c r="AK123" i="13"/>
  <c r="AK61" i="13" s="1"/>
  <c r="AK126" i="13"/>
  <c r="AK64" i="13" s="1"/>
  <c r="AK129" i="13"/>
  <c r="AK67" i="13" s="1"/>
  <c r="AK99" i="13"/>
  <c r="AK37" i="13" s="1"/>
  <c r="AK103" i="13"/>
  <c r="AK41" i="13" s="1"/>
  <c r="AK132" i="13"/>
  <c r="AK70" i="13" s="1"/>
  <c r="AK100" i="13"/>
  <c r="AK38" i="13" s="1"/>
  <c r="AK101" i="13"/>
  <c r="AK39" i="13" s="1"/>
  <c r="AK131" i="13"/>
  <c r="AK69" i="13" s="1"/>
  <c r="AK98" i="13"/>
  <c r="AK36" i="13" s="1"/>
  <c r="AK102" i="13"/>
  <c r="AK40" i="13" s="1"/>
  <c r="AK97" i="13"/>
  <c r="AK140" i="13"/>
  <c r="AK135" i="13"/>
  <c r="AK73" i="13" s="1"/>
  <c r="AK136" i="13"/>
  <c r="AK137" i="13"/>
  <c r="AK75" i="13" s="1"/>
  <c r="AK138" i="13"/>
  <c r="AK139" i="13"/>
  <c r="AK77" i="13" s="1"/>
  <c r="AK141" i="13"/>
  <c r="AK79" i="13" s="1"/>
  <c r="AK142" i="13"/>
  <c r="AK80" i="13" s="1"/>
  <c r="AJ154" i="13"/>
  <c r="AM24" i="13"/>
  <c r="AK28" i="10" s="1"/>
  <c r="AK146" i="13"/>
  <c r="AK83" i="13" s="1"/>
  <c r="AK148" i="13"/>
  <c r="AK85" i="13" s="1"/>
  <c r="AK150" i="13"/>
  <c r="AK87" i="13" s="1"/>
  <c r="AK152" i="13"/>
  <c r="AK147" i="13"/>
  <c r="AK84" i="13" s="1"/>
  <c r="AK149" i="13"/>
  <c r="AK86" i="13" s="1"/>
  <c r="AK151" i="13"/>
  <c r="AK88" i="13" s="1"/>
  <c r="AK153" i="13"/>
  <c r="AJ19" i="10"/>
  <c r="AF56" i="11"/>
  <c r="AH236" i="13"/>
  <c r="AG266" i="13"/>
  <c r="AG26" i="13" s="1"/>
  <c r="AE30" i="10" s="1"/>
  <c r="AG46" i="11"/>
  <c r="AH237" i="13"/>
  <c r="AI209" i="13"/>
  <c r="AI42" i="14"/>
  <c r="AM291" i="13"/>
  <c r="AM29" i="13" s="1"/>
  <c r="AK33" i="10" s="1"/>
  <c r="AH41" i="10"/>
  <c r="AE37" i="14"/>
  <c r="AE65" i="14"/>
  <c r="AF73" i="14"/>
  <c r="AP194" i="13"/>
  <c r="AL26" i="14"/>
  <c r="AK20" i="14"/>
  <c r="AK50" i="14" s="1"/>
  <c r="AK7" i="14"/>
  <c r="AM7" i="13"/>
  <c r="AL7" i="12"/>
  <c r="AK7" i="11"/>
  <c r="AL7" i="10"/>
  <c r="AK7" i="8"/>
  <c r="AI236" i="13"/>
  <c r="S86" i="11"/>
  <c r="S82" i="11"/>
  <c r="AN246" i="13"/>
  <c r="AI38" i="14"/>
  <c r="AJ190" i="13"/>
  <c r="AH80" i="11"/>
  <c r="AH72" i="11"/>
  <c r="AJ74" i="13" s="1"/>
  <c r="AO206" i="13"/>
  <c r="AP203" i="13"/>
  <c r="AN181" i="13"/>
  <c r="AO167" i="13"/>
  <c r="AD101" i="10"/>
  <c r="AI43" i="14"/>
  <c r="AN229" i="13"/>
  <c r="AO220" i="13"/>
  <c r="AP185" i="13"/>
  <c r="AG73" i="14"/>
  <c r="AF65" i="14"/>
  <c r="AJ50" i="14"/>
  <c r="T137" i="11"/>
  <c r="T133" i="11"/>
  <c r="AJ6" i="14"/>
  <c r="AL6" i="13"/>
  <c r="AK6" i="12"/>
  <c r="AJ6" i="11"/>
  <c r="AK6" i="10"/>
  <c r="AJ6" i="8"/>
  <c r="AN274" i="13"/>
  <c r="AN27" i="13" s="1"/>
  <c r="AL31" i="10" s="1"/>
  <c r="AI153" i="11"/>
  <c r="AI152" i="11"/>
  <c r="AI102" i="11"/>
  <c r="AI101" i="11"/>
  <c r="AI37" i="11"/>
  <c r="AI151" i="11"/>
  <c r="AI100" i="11"/>
  <c r="AI68" i="11"/>
  <c r="AI71" i="11" s="1"/>
  <c r="AK198" i="13"/>
  <c r="AK199" i="13" s="1"/>
  <c r="AK35" i="13"/>
  <c r="AK76" i="13"/>
  <c r="AK78" i="13"/>
  <c r="AG116" i="11"/>
  <c r="AG85" i="11"/>
  <c r="AI41" i="14"/>
  <c r="AC104" i="10"/>
  <c r="AC16" i="8"/>
  <c r="AC91" i="10"/>
  <c r="AE45" i="14"/>
  <c r="AE77" i="14"/>
  <c r="AE37" i="10" s="1"/>
  <c r="AE84" i="10" s="1"/>
  <c r="AJ75" i="14"/>
  <c r="AJ71" i="14"/>
  <c r="AJ63" i="14"/>
  <c r="AJ74" i="14"/>
  <c r="AJ72" i="14"/>
  <c r="AJ76" i="14"/>
  <c r="AJ62" i="14"/>
  <c r="AJ59" i="14"/>
  <c r="AJ64" i="14"/>
  <c r="AJ60" i="14"/>
  <c r="AI39" i="14"/>
  <c r="AJ39" i="11" l="1"/>
  <c r="AJ38" i="11"/>
  <c r="AJ249" i="13"/>
  <c r="AJ247" i="13"/>
  <c r="AJ250" i="13"/>
  <c r="CU219" i="13"/>
  <c r="CT229" i="13"/>
  <c r="CT24" i="13" s="1"/>
  <c r="CR28" i="10" s="1"/>
  <c r="CV280" i="13"/>
  <c r="CU274" i="13"/>
  <c r="CU27" i="13" s="1"/>
  <c r="CS31" i="10" s="1"/>
  <c r="CV272" i="13"/>
  <c r="AK154" i="13"/>
  <c r="AL107" i="13"/>
  <c r="AL45" i="13" s="1"/>
  <c r="AL108" i="13"/>
  <c r="AL46" i="13" s="1"/>
  <c r="AL109" i="13"/>
  <c r="AL47" i="13" s="1"/>
  <c r="AL111" i="13"/>
  <c r="AL49" i="13" s="1"/>
  <c r="AL115" i="13"/>
  <c r="AL53" i="13" s="1"/>
  <c r="AL124" i="13"/>
  <c r="AL62" i="13" s="1"/>
  <c r="AL132" i="13"/>
  <c r="AL70" i="13" s="1"/>
  <c r="AL113" i="13"/>
  <c r="AL51" i="13" s="1"/>
  <c r="AL118" i="13"/>
  <c r="AL56" i="13" s="1"/>
  <c r="AL116" i="13"/>
  <c r="AL54" i="13" s="1"/>
  <c r="AL119" i="13"/>
  <c r="AL57" i="13" s="1"/>
  <c r="AL110" i="13"/>
  <c r="AL48" i="13" s="1"/>
  <c r="AL120" i="13"/>
  <c r="AL58" i="13" s="1"/>
  <c r="AL114" i="13"/>
  <c r="AL52" i="13" s="1"/>
  <c r="AL121" i="13"/>
  <c r="AL59" i="13" s="1"/>
  <c r="AL117" i="13"/>
  <c r="AL55" i="13" s="1"/>
  <c r="AL127" i="13"/>
  <c r="AL65" i="13" s="1"/>
  <c r="AL130" i="13"/>
  <c r="AL68" i="13" s="1"/>
  <c r="AL122" i="13"/>
  <c r="AL60" i="13" s="1"/>
  <c r="AL125" i="13"/>
  <c r="AL63" i="13" s="1"/>
  <c r="AL128" i="13"/>
  <c r="AL66" i="13" s="1"/>
  <c r="AL112" i="13"/>
  <c r="AL50" i="13" s="1"/>
  <c r="AL123" i="13"/>
  <c r="AL61" i="13" s="1"/>
  <c r="AL126" i="13"/>
  <c r="AL64" i="13" s="1"/>
  <c r="AL97" i="13"/>
  <c r="AL35" i="13" s="1"/>
  <c r="AL99" i="13"/>
  <c r="AL37" i="13" s="1"/>
  <c r="AL129" i="13"/>
  <c r="AL67" i="13" s="1"/>
  <c r="AL103" i="13"/>
  <c r="AL41" i="13" s="1"/>
  <c r="AL96" i="13"/>
  <c r="AL100" i="13"/>
  <c r="AL38" i="13" s="1"/>
  <c r="AL101" i="13"/>
  <c r="AL39" i="13" s="1"/>
  <c r="AL131" i="13"/>
  <c r="AL69" i="13" s="1"/>
  <c r="AL98" i="13"/>
  <c r="AL102" i="13"/>
  <c r="AL141" i="13"/>
  <c r="AL140" i="13"/>
  <c r="AL78" i="13" s="1"/>
  <c r="AL138" i="13"/>
  <c r="AL76" i="13" s="1"/>
  <c r="AL139" i="13"/>
  <c r="AL142" i="13"/>
  <c r="AL80" i="13" s="1"/>
  <c r="AL135" i="13"/>
  <c r="AL137" i="13"/>
  <c r="AL75" i="13" s="1"/>
  <c r="AL136" i="13"/>
  <c r="AN24" i="13"/>
  <c r="AL28" i="10" s="1"/>
  <c r="AI23" i="13"/>
  <c r="AG27" i="10" s="1"/>
  <c r="AL147" i="13"/>
  <c r="AL84" i="13" s="1"/>
  <c r="AL149" i="13"/>
  <c r="AL86" i="13" s="1"/>
  <c r="AL151" i="13"/>
  <c r="AL88" i="13" s="1"/>
  <c r="AL153" i="13"/>
  <c r="AL146" i="13"/>
  <c r="AL83" i="13" s="1"/>
  <c r="AL148" i="13"/>
  <c r="AL85" i="13" s="1"/>
  <c r="AL150" i="13"/>
  <c r="AL87" i="13" s="1"/>
  <c r="AL152" i="13"/>
  <c r="AK19" i="10"/>
  <c r="AH239" i="13"/>
  <c r="AH25" i="13" s="1"/>
  <c r="AF29" i="10" s="1"/>
  <c r="AG56" i="11"/>
  <c r="AH266" i="13"/>
  <c r="AH26" i="13" s="1"/>
  <c r="AF30" i="10" s="1"/>
  <c r="AH46" i="11"/>
  <c r="AJ209" i="13"/>
  <c r="T138" i="11"/>
  <c r="U132" i="11"/>
  <c r="AK76" i="14"/>
  <c r="AK74" i="14"/>
  <c r="AK72" i="14"/>
  <c r="AK62" i="14"/>
  <c r="AK71" i="14"/>
  <c r="AK64" i="14"/>
  <c r="AK75" i="14"/>
  <c r="AK63" i="14"/>
  <c r="AK59" i="14"/>
  <c r="AK60" i="14"/>
  <c r="AJ42" i="14"/>
  <c r="AO274" i="13"/>
  <c r="AO27" i="13" s="1"/>
  <c r="AM31" i="10" s="1"/>
  <c r="E38" i="9" s="1"/>
  <c r="J38" i="9" s="1"/>
  <c r="AO229" i="13"/>
  <c r="AP220" i="13"/>
  <c r="AP206" i="13"/>
  <c r="AQ203" i="13"/>
  <c r="S87" i="11"/>
  <c r="T81" i="11"/>
  <c r="AL20" i="14"/>
  <c r="AL50" i="14" s="1"/>
  <c r="AI41" i="10"/>
  <c r="AF77" i="14"/>
  <c r="AF37" i="10" s="1"/>
  <c r="AF84" i="10" s="1"/>
  <c r="AF45" i="14"/>
  <c r="AN291" i="13"/>
  <c r="AN29" i="13" s="1"/>
  <c r="AL33" i="10" s="1"/>
  <c r="AO246" i="13"/>
  <c r="AL198" i="13"/>
  <c r="AL199" i="13" s="1"/>
  <c r="AL73" i="13"/>
  <c r="AL34" i="13"/>
  <c r="AL79" i="13"/>
  <c r="AL36" i="13"/>
  <c r="AL40" i="13"/>
  <c r="AL77" i="13"/>
  <c r="AJ39" i="14"/>
  <c r="AJ43" i="14"/>
  <c r="AG45" i="14"/>
  <c r="AG77" i="14"/>
  <c r="AG37" i="10" s="1"/>
  <c r="AG84" i="10" s="1"/>
  <c r="AL7" i="14"/>
  <c r="AN7" i="13"/>
  <c r="AM7" i="12"/>
  <c r="AL7" i="11"/>
  <c r="AM7" i="10"/>
  <c r="AL7" i="8"/>
  <c r="AM26" i="14"/>
  <c r="AD104" i="10"/>
  <c r="AD16" i="8"/>
  <c r="AD91" i="10"/>
  <c r="AF37" i="14"/>
  <c r="AO181" i="13"/>
  <c r="AP167" i="13"/>
  <c r="AK190" i="13"/>
  <c r="AQ185" i="13"/>
  <c r="AJ38" i="14"/>
  <c r="AJ41" i="14"/>
  <c r="AE101" i="10"/>
  <c r="AK6" i="14"/>
  <c r="AM6" i="13"/>
  <c r="AL6" i="12"/>
  <c r="AK6" i="11"/>
  <c r="AL6" i="10"/>
  <c r="AK6" i="8"/>
  <c r="AQ194" i="13"/>
  <c r="AI80" i="11"/>
  <c r="AI72" i="11"/>
  <c r="AK74" i="13" s="1"/>
  <c r="AJ153" i="11"/>
  <c r="AJ152" i="11"/>
  <c r="AJ151" i="11"/>
  <c r="AJ102" i="11"/>
  <c r="AJ101" i="11"/>
  <c r="AJ37" i="11"/>
  <c r="AJ100" i="11"/>
  <c r="AJ68" i="11"/>
  <c r="AJ71" i="11" s="1"/>
  <c r="AH116" i="11"/>
  <c r="AH85" i="11"/>
  <c r="AI237" i="13"/>
  <c r="AI239" i="13" s="1"/>
  <c r="AI25" i="13" s="1"/>
  <c r="AG29" i="10" s="1"/>
  <c r="AK38" i="11" l="1"/>
  <c r="AK39" i="11"/>
  <c r="AK249" i="13"/>
  <c r="AK247" i="13"/>
  <c r="AK250" i="13"/>
  <c r="CV274" i="13"/>
  <c r="CV27" i="13" s="1"/>
  <c r="CT31" i="10" s="1"/>
  <c r="CW272" i="13"/>
  <c r="CW280" i="13"/>
  <c r="CU229" i="13"/>
  <c r="CU24" i="13" s="1"/>
  <c r="CS28" i="10" s="1"/>
  <c r="CV219" i="13"/>
  <c r="AL154" i="13"/>
  <c r="AM107" i="13"/>
  <c r="AM45" i="13" s="1"/>
  <c r="AM108" i="13"/>
  <c r="AM46" i="13" s="1"/>
  <c r="AM112" i="13"/>
  <c r="AM50" i="13" s="1"/>
  <c r="AM123" i="13"/>
  <c r="AM61" i="13" s="1"/>
  <c r="AM131" i="13"/>
  <c r="AM69" i="13" s="1"/>
  <c r="AM115" i="13"/>
  <c r="AM53" i="13" s="1"/>
  <c r="AM113" i="13"/>
  <c r="AM51" i="13" s="1"/>
  <c r="AM118" i="13"/>
  <c r="AM56" i="13" s="1"/>
  <c r="AM109" i="13"/>
  <c r="AM47" i="13" s="1"/>
  <c r="AM116" i="13"/>
  <c r="AM54" i="13" s="1"/>
  <c r="AM119" i="13"/>
  <c r="AM57" i="13" s="1"/>
  <c r="AM110" i="13"/>
  <c r="AM48" i="13" s="1"/>
  <c r="AM111" i="13"/>
  <c r="AM49" i="13" s="1"/>
  <c r="AM120" i="13"/>
  <c r="AM58" i="13" s="1"/>
  <c r="AM114" i="13"/>
  <c r="AM52" i="13" s="1"/>
  <c r="AM121" i="13"/>
  <c r="AM59" i="13" s="1"/>
  <c r="AM117" i="13"/>
  <c r="AM55" i="13" s="1"/>
  <c r="AM129" i="13"/>
  <c r="AM67" i="13" s="1"/>
  <c r="AM132" i="13"/>
  <c r="AM70" i="13" s="1"/>
  <c r="AM96" i="13"/>
  <c r="AM97" i="13"/>
  <c r="AM98" i="13"/>
  <c r="AM36" i="13" s="1"/>
  <c r="AM99" i="13"/>
  <c r="AM37" i="13" s="1"/>
  <c r="AM100" i="13"/>
  <c r="AM38" i="13" s="1"/>
  <c r="AM101" i="13"/>
  <c r="AM39" i="13" s="1"/>
  <c r="AM102" i="13"/>
  <c r="AM40" i="13" s="1"/>
  <c r="AM103" i="13"/>
  <c r="AM41" i="13" s="1"/>
  <c r="AM124" i="13"/>
  <c r="AM62" i="13" s="1"/>
  <c r="AM127" i="13"/>
  <c r="AM65" i="13" s="1"/>
  <c r="AM130" i="13"/>
  <c r="AM68" i="13" s="1"/>
  <c r="AM122" i="13"/>
  <c r="AM60" i="13" s="1"/>
  <c r="AM125" i="13"/>
  <c r="AM63" i="13" s="1"/>
  <c r="AM128" i="13"/>
  <c r="AM66" i="13" s="1"/>
  <c r="AM126" i="13"/>
  <c r="AM64" i="13" s="1"/>
  <c r="AM138" i="13"/>
  <c r="AM76" i="13" s="1"/>
  <c r="AM139" i="13"/>
  <c r="AM77" i="13" s="1"/>
  <c r="AM141" i="13"/>
  <c r="AM79" i="13" s="1"/>
  <c r="AM142" i="13"/>
  <c r="AM80" i="13" s="1"/>
  <c r="AM135" i="13"/>
  <c r="AM73" i="13" s="1"/>
  <c r="AM136" i="13"/>
  <c r="AM137" i="13"/>
  <c r="AM75" i="13" s="1"/>
  <c r="AM140" i="13"/>
  <c r="AO24" i="13"/>
  <c r="AM28" i="10" s="1"/>
  <c r="E35" i="9" s="1"/>
  <c r="J35" i="9" s="1"/>
  <c r="AJ23" i="13"/>
  <c r="AH27" i="10" s="1"/>
  <c r="AM147" i="13"/>
  <c r="AM84" i="13" s="1"/>
  <c r="AM149" i="13"/>
  <c r="AM86" i="13" s="1"/>
  <c r="AM151" i="13"/>
  <c r="AM88" i="13" s="1"/>
  <c r="AM153" i="13"/>
  <c r="AM146" i="13"/>
  <c r="AM83" i="13" s="1"/>
  <c r="AM148" i="13"/>
  <c r="AM85" i="13" s="1"/>
  <c r="AM150" i="13"/>
  <c r="AM87" i="13" s="1"/>
  <c r="AM152" i="13"/>
  <c r="AL19" i="10"/>
  <c r="AH56" i="11"/>
  <c r="AH65" i="14"/>
  <c r="AJ236" i="13"/>
  <c r="AI266" i="13"/>
  <c r="AI26" i="13" s="1"/>
  <c r="AG30" i="10" s="1"/>
  <c r="AI46" i="11"/>
  <c r="AK209" i="13"/>
  <c r="AJ237" i="13"/>
  <c r="AK41" i="14"/>
  <c r="AK42" i="14"/>
  <c r="AM20" i="14"/>
  <c r="AQ206" i="13"/>
  <c r="AR203" i="13"/>
  <c r="AK38" i="14"/>
  <c r="AR185" i="13"/>
  <c r="AF104" i="10"/>
  <c r="AF16" i="8"/>
  <c r="AF91" i="10"/>
  <c r="AR194" i="13"/>
  <c r="AP246" i="13"/>
  <c r="AJ80" i="11"/>
  <c r="AJ72" i="11"/>
  <c r="AL74" i="13" s="1"/>
  <c r="AK39" i="14"/>
  <c r="AL6" i="14"/>
  <c r="AN6" i="13"/>
  <c r="AM6" i="12"/>
  <c r="AL6" i="11"/>
  <c r="AM6" i="10"/>
  <c r="AL6" i="8"/>
  <c r="AG37" i="14"/>
  <c r="AG65" i="14"/>
  <c r="AH73" i="14"/>
  <c r="AH37" i="14" s="1"/>
  <c r="AI85" i="11"/>
  <c r="AI116" i="11"/>
  <c r="AK153" i="11"/>
  <c r="AK152" i="11"/>
  <c r="AK151" i="11"/>
  <c r="AK102" i="11"/>
  <c r="AK101" i="11"/>
  <c r="AK37" i="11"/>
  <c r="AK100" i="11"/>
  <c r="AK68" i="11"/>
  <c r="AK71" i="11" s="1"/>
  <c r="AQ167" i="13"/>
  <c r="AP181" i="13"/>
  <c r="AL190" i="13"/>
  <c r="AO29" i="13"/>
  <c r="AM33" i="10" s="1"/>
  <c r="E40" i="9" s="1"/>
  <c r="T86" i="11"/>
  <c r="T82" i="11"/>
  <c r="AP229" i="13"/>
  <c r="AQ220" i="13"/>
  <c r="AG101" i="10"/>
  <c r="AQ271" i="13"/>
  <c r="AP274" i="13"/>
  <c r="AP27" i="13" s="1"/>
  <c r="AN31" i="10" s="1"/>
  <c r="AM7" i="14"/>
  <c r="AO7" i="13"/>
  <c r="AN7" i="12"/>
  <c r="AM7" i="11"/>
  <c r="AM7" i="8"/>
  <c r="AN7" i="10"/>
  <c r="AE104" i="10"/>
  <c r="AE16" i="8"/>
  <c r="AE91" i="10"/>
  <c r="AK43" i="14"/>
  <c r="U137" i="11"/>
  <c r="U133" i="11"/>
  <c r="AM198" i="13"/>
  <c r="AM199" i="13" s="1"/>
  <c r="AM35" i="13"/>
  <c r="AM34" i="13"/>
  <c r="AM78" i="13"/>
  <c r="AL76" i="14"/>
  <c r="AL74" i="14"/>
  <c r="AL72" i="14"/>
  <c r="AL64" i="14"/>
  <c r="AL71" i="14"/>
  <c r="AL59" i="14"/>
  <c r="AL75" i="14"/>
  <c r="AL62" i="14"/>
  <c r="AL63" i="14"/>
  <c r="AL60" i="14"/>
  <c r="AP283" i="13"/>
  <c r="AP28" i="13" s="1"/>
  <c r="AN32" i="10" s="1"/>
  <c r="AJ41" i="10"/>
  <c r="AK236" i="13"/>
  <c r="AN26" i="14"/>
  <c r="AF101" i="10"/>
  <c r="AL39" i="11" l="1"/>
  <c r="AL37" i="11"/>
  <c r="AL38" i="11"/>
  <c r="AL249" i="13"/>
  <c r="AL250" i="13"/>
  <c r="AL247" i="13"/>
  <c r="CV229" i="13"/>
  <c r="CV24" i="13" s="1"/>
  <c r="CT28" i="10" s="1"/>
  <c r="CW219" i="13"/>
  <c r="CX280" i="13"/>
  <c r="CX272" i="13"/>
  <c r="CW274" i="13"/>
  <c r="CW27" i="13" s="1"/>
  <c r="CU31" i="10" s="1"/>
  <c r="AN107" i="13"/>
  <c r="AN45" i="13" s="1"/>
  <c r="AN117" i="13"/>
  <c r="AN55" i="13" s="1"/>
  <c r="AN122" i="13"/>
  <c r="AN60" i="13" s="1"/>
  <c r="AN130" i="13"/>
  <c r="AN68" i="13" s="1"/>
  <c r="AN112" i="13"/>
  <c r="AN50" i="13" s="1"/>
  <c r="AN108" i="13"/>
  <c r="AN46" i="13" s="1"/>
  <c r="AN115" i="13"/>
  <c r="AN53" i="13" s="1"/>
  <c r="AN113" i="13"/>
  <c r="AN51" i="13" s="1"/>
  <c r="AN118" i="13"/>
  <c r="AN56" i="13" s="1"/>
  <c r="AN109" i="13"/>
  <c r="AN47" i="13" s="1"/>
  <c r="AN116" i="13"/>
  <c r="AN54" i="13" s="1"/>
  <c r="AN119" i="13"/>
  <c r="AN57" i="13" s="1"/>
  <c r="AN110" i="13"/>
  <c r="AN48" i="13" s="1"/>
  <c r="AN111" i="13"/>
  <c r="AN49" i="13" s="1"/>
  <c r="AN120" i="13"/>
  <c r="AN58" i="13" s="1"/>
  <c r="AN114" i="13"/>
  <c r="AN52" i="13" s="1"/>
  <c r="AN121" i="13"/>
  <c r="AN59" i="13" s="1"/>
  <c r="AN126" i="13"/>
  <c r="AN64" i="13" s="1"/>
  <c r="AN129" i="13"/>
  <c r="AN67" i="13" s="1"/>
  <c r="AN132" i="13"/>
  <c r="AN70" i="13" s="1"/>
  <c r="AN96" i="13"/>
  <c r="AN34" i="13" s="1"/>
  <c r="AN97" i="13"/>
  <c r="AN124" i="13"/>
  <c r="AN62" i="13" s="1"/>
  <c r="AN127" i="13"/>
  <c r="AN65" i="13" s="1"/>
  <c r="AN125" i="13"/>
  <c r="AN63" i="13" s="1"/>
  <c r="AN128" i="13"/>
  <c r="AN66" i="13" s="1"/>
  <c r="AN131" i="13"/>
  <c r="AN69" i="13" s="1"/>
  <c r="AN98" i="13"/>
  <c r="AN36" i="13" s="1"/>
  <c r="AN102" i="13"/>
  <c r="AN40" i="13" s="1"/>
  <c r="AN123" i="13"/>
  <c r="AN61" i="13" s="1"/>
  <c r="AN99" i="13"/>
  <c r="AN37" i="13" s="1"/>
  <c r="AN103" i="13"/>
  <c r="AN41" i="13" s="1"/>
  <c r="AN100" i="13"/>
  <c r="AN38" i="13" s="1"/>
  <c r="AN101" i="13"/>
  <c r="AN39" i="13" s="1"/>
  <c r="AN139" i="13"/>
  <c r="AN77" i="13" s="1"/>
  <c r="AN137" i="13"/>
  <c r="AN75" i="13" s="1"/>
  <c r="AN141" i="13"/>
  <c r="AN79" i="13" s="1"/>
  <c r="AN142" i="13"/>
  <c r="AN135" i="13"/>
  <c r="AN73" i="13" s="1"/>
  <c r="AN136" i="13"/>
  <c r="AN140" i="13"/>
  <c r="AN78" i="13" s="1"/>
  <c r="AN138" i="13"/>
  <c r="AN76" i="13" s="1"/>
  <c r="AM154" i="13"/>
  <c r="AP24" i="13"/>
  <c r="AN28" i="10" s="1"/>
  <c r="AK23" i="13"/>
  <c r="AI27" i="10" s="1"/>
  <c r="AN147" i="13"/>
  <c r="AN84" i="13" s="1"/>
  <c r="AN149" i="13"/>
  <c r="AN86" i="13" s="1"/>
  <c r="AN151" i="13"/>
  <c r="AN88" i="13" s="1"/>
  <c r="AN153" i="13"/>
  <c r="AN148" i="13"/>
  <c r="AN85" i="13" s="1"/>
  <c r="AN150" i="13"/>
  <c r="AN87" i="13" s="1"/>
  <c r="AN152" i="13"/>
  <c r="AN146" i="13"/>
  <c r="AN83" i="13" s="1"/>
  <c r="AM19" i="10"/>
  <c r="E26" i="9" s="1"/>
  <c r="AJ239" i="13"/>
  <c r="AJ25" i="13" s="1"/>
  <c r="AH29" i="10" s="1"/>
  <c r="AI73" i="14"/>
  <c r="AI77" i="14" s="1"/>
  <c r="AI56" i="11"/>
  <c r="AJ266" i="13"/>
  <c r="AJ26" i="13" s="1"/>
  <c r="AH30" i="10" s="1"/>
  <c r="AJ46" i="11"/>
  <c r="AL209" i="13"/>
  <c r="AL39" i="14"/>
  <c r="AL42" i="14"/>
  <c r="AQ181" i="13"/>
  <c r="AR167" i="13"/>
  <c r="AN7" i="14"/>
  <c r="AP7" i="13"/>
  <c r="AO7" i="12"/>
  <c r="AN7" i="11"/>
  <c r="AO7" i="10"/>
  <c r="AN7" i="8"/>
  <c r="AP291" i="13"/>
  <c r="AP29" i="13" s="1"/>
  <c r="AN33" i="10" s="1"/>
  <c r="AS185" i="13"/>
  <c r="AN20" i="14"/>
  <c r="AN50" i="14" s="1"/>
  <c r="AO26" i="14"/>
  <c r="AM6" i="14"/>
  <c r="AN6" i="12"/>
  <c r="AO6" i="13"/>
  <c r="AM6" i="11"/>
  <c r="E83" i="9"/>
  <c r="AM6" i="8"/>
  <c r="AN6" i="10"/>
  <c r="AR271" i="13"/>
  <c r="AQ274" i="13"/>
  <c r="AQ27" i="13" s="1"/>
  <c r="AO31" i="10" s="1"/>
  <c r="AH77" i="14"/>
  <c r="AH37" i="10" s="1"/>
  <c r="AH45" i="14"/>
  <c r="AL153" i="11"/>
  <c r="AL152" i="11"/>
  <c r="AL102" i="11"/>
  <c r="AL101" i="11"/>
  <c r="AL100" i="11"/>
  <c r="AL151" i="11"/>
  <c r="AL68" i="11"/>
  <c r="AL71" i="11" s="1"/>
  <c r="AM50" i="14"/>
  <c r="AM190" i="13"/>
  <c r="AJ85" i="11"/>
  <c r="AJ116" i="11"/>
  <c r="AK237" i="13"/>
  <c r="AK239" i="13" s="1"/>
  <c r="AK25" i="13" s="1"/>
  <c r="AI29" i="10" s="1"/>
  <c r="AN198" i="13"/>
  <c r="AN199" i="13" s="1"/>
  <c r="AN80" i="13"/>
  <c r="AN35" i="13"/>
  <c r="AL41" i="14"/>
  <c r="AL38" i="14"/>
  <c r="AK41" i="10"/>
  <c r="AL43" i="14"/>
  <c r="AR220" i="13"/>
  <c r="AQ229" i="13"/>
  <c r="AQ246" i="13"/>
  <c r="U138" i="11"/>
  <c r="V132" i="11"/>
  <c r="T87" i="11"/>
  <c r="U81" i="11"/>
  <c r="AS194" i="13"/>
  <c r="AM76" i="14"/>
  <c r="AM74" i="14"/>
  <c r="AM72" i="14"/>
  <c r="AM62" i="14"/>
  <c r="AM64" i="14"/>
  <c r="AM75" i="14"/>
  <c r="AM59" i="14"/>
  <c r="AM63" i="14"/>
  <c r="AM71" i="14"/>
  <c r="AM60" i="14"/>
  <c r="AK72" i="11"/>
  <c r="AM74" i="13" s="1"/>
  <c r="AK80" i="11"/>
  <c r="AS203" i="13"/>
  <c r="AR206" i="13"/>
  <c r="E107" i="9" l="1"/>
  <c r="J83" i="9"/>
  <c r="AM37" i="11"/>
  <c r="AM39" i="11"/>
  <c r="AM38" i="11"/>
  <c r="AM250" i="13"/>
  <c r="AM247" i="13"/>
  <c r="AM249" i="13"/>
  <c r="CX274" i="13"/>
  <c r="CX27" i="13" s="1"/>
  <c r="CV31" i="10" s="1"/>
  <c r="CY272" i="13"/>
  <c r="CY280" i="13"/>
  <c r="CX219" i="13"/>
  <c r="CW229" i="13"/>
  <c r="CW24" i="13" s="1"/>
  <c r="CU28" i="10" s="1"/>
  <c r="AO108" i="13"/>
  <c r="AO46" i="13" s="1"/>
  <c r="AO116" i="13"/>
  <c r="AO54" i="13" s="1"/>
  <c r="AO107" i="13"/>
  <c r="AO45" i="13" s="1"/>
  <c r="AO114" i="13"/>
  <c r="AO52" i="13" s="1"/>
  <c r="AO117" i="13"/>
  <c r="AO55" i="13" s="1"/>
  <c r="AO121" i="13"/>
  <c r="AO59" i="13" s="1"/>
  <c r="AO129" i="13"/>
  <c r="AO67" i="13" s="1"/>
  <c r="AO112" i="13"/>
  <c r="AO50" i="13" s="1"/>
  <c r="AO115" i="13"/>
  <c r="AO53" i="13" s="1"/>
  <c r="AO113" i="13"/>
  <c r="AO51" i="13" s="1"/>
  <c r="AO118" i="13"/>
  <c r="AO56" i="13" s="1"/>
  <c r="AO109" i="13"/>
  <c r="AO47" i="13" s="1"/>
  <c r="AO119" i="13"/>
  <c r="AO57" i="13" s="1"/>
  <c r="AO111" i="13"/>
  <c r="AO49" i="13" s="1"/>
  <c r="AO123" i="13"/>
  <c r="AO61" i="13" s="1"/>
  <c r="AO126" i="13"/>
  <c r="AO64" i="13" s="1"/>
  <c r="AO120" i="13"/>
  <c r="AO58" i="13" s="1"/>
  <c r="AO132" i="13"/>
  <c r="AO70" i="13" s="1"/>
  <c r="AO96" i="13"/>
  <c r="AO97" i="13"/>
  <c r="AO124" i="13"/>
  <c r="AO62" i="13" s="1"/>
  <c r="AO110" i="13"/>
  <c r="AO48" i="13" s="1"/>
  <c r="AO127" i="13"/>
  <c r="AO65" i="13" s="1"/>
  <c r="AO130" i="13"/>
  <c r="AO68" i="13" s="1"/>
  <c r="AO122" i="13"/>
  <c r="AO60" i="13" s="1"/>
  <c r="AO125" i="13"/>
  <c r="AO63" i="13" s="1"/>
  <c r="AO131" i="13"/>
  <c r="AO69" i="13" s="1"/>
  <c r="AO98" i="13"/>
  <c r="AO102" i="13"/>
  <c r="AO99" i="13"/>
  <c r="AO37" i="13" s="1"/>
  <c r="AO103" i="13"/>
  <c r="AO41" i="13" s="1"/>
  <c r="AO128" i="13"/>
  <c r="AO66" i="13" s="1"/>
  <c r="AO100" i="13"/>
  <c r="AO38" i="13" s="1"/>
  <c r="AO101" i="13"/>
  <c r="AO142" i="13"/>
  <c r="AO80" i="13" s="1"/>
  <c r="AO135" i="13"/>
  <c r="AO73" i="13" s="1"/>
  <c r="AO139" i="13"/>
  <c r="AO141" i="13"/>
  <c r="AO79" i="13" s="1"/>
  <c r="AO140" i="13"/>
  <c r="AO78" i="13" s="1"/>
  <c r="AO138" i="13"/>
  <c r="AO76" i="13" s="1"/>
  <c r="AO136" i="13"/>
  <c r="AO137" i="13"/>
  <c r="AO75" i="13" s="1"/>
  <c r="AN154" i="13"/>
  <c r="AQ24" i="13"/>
  <c r="AO28" i="10" s="1"/>
  <c r="AL23" i="13"/>
  <c r="AJ27" i="10" s="1"/>
  <c r="AO147" i="13"/>
  <c r="AO84" i="13" s="1"/>
  <c r="AO149" i="13"/>
  <c r="AO86" i="13" s="1"/>
  <c r="AO151" i="13"/>
  <c r="AO88" i="13" s="1"/>
  <c r="AO153" i="13"/>
  <c r="AO148" i="13"/>
  <c r="AO85" i="13" s="1"/>
  <c r="AO150" i="13"/>
  <c r="AO87" i="13" s="1"/>
  <c r="AO152" i="13"/>
  <c r="AO146" i="13"/>
  <c r="AO83" i="13" s="1"/>
  <c r="E44" i="9"/>
  <c r="AH84" i="10"/>
  <c r="AN19" i="10"/>
  <c r="AI45" i="14"/>
  <c r="AJ56" i="11"/>
  <c r="AL237" i="13"/>
  <c r="AL236" i="13"/>
  <c r="AK266" i="13"/>
  <c r="AK26" i="13" s="1"/>
  <c r="AI30" i="10" s="1"/>
  <c r="AJ65" i="14"/>
  <c r="AM209" i="13"/>
  <c r="AM39" i="14"/>
  <c r="AM38" i="14"/>
  <c r="AR229" i="13"/>
  <c r="AS220" i="13"/>
  <c r="AH101" i="10"/>
  <c r="AN76" i="14"/>
  <c r="AN74" i="14"/>
  <c r="AN72" i="14"/>
  <c r="AN62" i="14"/>
  <c r="AN64" i="14"/>
  <c r="AN75" i="14"/>
  <c r="AN63" i="14"/>
  <c r="AN71" i="14"/>
  <c r="AN60" i="14"/>
  <c r="AN59" i="14"/>
  <c r="AM236" i="13"/>
  <c r="AS271" i="13"/>
  <c r="AR274" i="13"/>
  <c r="AR27" i="13" s="1"/>
  <c r="AP31" i="10" s="1"/>
  <c r="AL41" i="10"/>
  <c r="AO198" i="13"/>
  <c r="AO199" i="13" s="1"/>
  <c r="AO39" i="13"/>
  <c r="AO36" i="13"/>
  <c r="AO40" i="13"/>
  <c r="AO35" i="13"/>
  <c r="AO34" i="13"/>
  <c r="AO77" i="13"/>
  <c r="AO20" i="14"/>
  <c r="AO50" i="14" s="1"/>
  <c r="AM43" i="14"/>
  <c r="U86" i="11"/>
  <c r="U82" i="11"/>
  <c r="AN190" i="13"/>
  <c r="AI101" i="10"/>
  <c r="AP26" i="14"/>
  <c r="AT185" i="13"/>
  <c r="AT194" i="13"/>
  <c r="AQ291" i="13"/>
  <c r="AQ29" i="13" s="1"/>
  <c r="AO33" i="10" s="1"/>
  <c r="AR246" i="13"/>
  <c r="AM41" i="14"/>
  <c r="AL80" i="11"/>
  <c r="AL72" i="11"/>
  <c r="AN74" i="13" s="1"/>
  <c r="AN6" i="14"/>
  <c r="AO6" i="12"/>
  <c r="AP6" i="13"/>
  <c r="AN6" i="11"/>
  <c r="AN6" i="8"/>
  <c r="AO6" i="10"/>
  <c r="AG16" i="8"/>
  <c r="AG104" i="10"/>
  <c r="AG91" i="10"/>
  <c r="V137" i="11"/>
  <c r="V133" i="11"/>
  <c r="AO7" i="14"/>
  <c r="AQ7" i="13"/>
  <c r="AP7" i="12"/>
  <c r="AO7" i="11"/>
  <c r="AO7" i="8"/>
  <c r="AP7" i="10"/>
  <c r="AT203" i="13"/>
  <c r="AS206" i="13"/>
  <c r="AK73" i="14"/>
  <c r="AI37" i="14"/>
  <c r="AI65" i="14"/>
  <c r="AJ73" i="14"/>
  <c r="AR181" i="13"/>
  <c r="AS167" i="13"/>
  <c r="AK85" i="11"/>
  <c r="AK116" i="11"/>
  <c r="AM42" i="14"/>
  <c r="AM152" i="11"/>
  <c r="AM151" i="11"/>
  <c r="AM101" i="11"/>
  <c r="AM100" i="11"/>
  <c r="AM153" i="11"/>
  <c r="AM68" i="11"/>
  <c r="AM71" i="11" s="1"/>
  <c r="AM102" i="11"/>
  <c r="AH16" i="8"/>
  <c r="AH104" i="10"/>
  <c r="AH91" i="10"/>
  <c r="AN37" i="11" l="1"/>
  <c r="AN39" i="11"/>
  <c r="AN38" i="11"/>
  <c r="E103" i="9"/>
  <c r="J44" i="9"/>
  <c r="AN250" i="13"/>
  <c r="AN249" i="13"/>
  <c r="AN247" i="13"/>
  <c r="CX229" i="13"/>
  <c r="CX24" i="13" s="1"/>
  <c r="CV28" i="10" s="1"/>
  <c r="CY219" i="13"/>
  <c r="CZ280" i="13"/>
  <c r="CZ272" i="13"/>
  <c r="CY274" i="13"/>
  <c r="CY27" i="13" s="1"/>
  <c r="CW31" i="10" s="1"/>
  <c r="AO154" i="13"/>
  <c r="AP109" i="13"/>
  <c r="AP47" i="13" s="1"/>
  <c r="AP115" i="13"/>
  <c r="AP53" i="13" s="1"/>
  <c r="AP108" i="13"/>
  <c r="AP46" i="13" s="1"/>
  <c r="AP107" i="13"/>
  <c r="AP45" i="13" s="1"/>
  <c r="AP110" i="13"/>
  <c r="AP48" i="13" s="1"/>
  <c r="AP111" i="13"/>
  <c r="AP49" i="13" s="1"/>
  <c r="AP120" i="13"/>
  <c r="AP58" i="13" s="1"/>
  <c r="AP128" i="13"/>
  <c r="AP66" i="13" s="1"/>
  <c r="AP114" i="13"/>
  <c r="AP52" i="13" s="1"/>
  <c r="AP117" i="13"/>
  <c r="AP55" i="13" s="1"/>
  <c r="AP121" i="13"/>
  <c r="AP59" i="13" s="1"/>
  <c r="AP112" i="13"/>
  <c r="AP50" i="13" s="1"/>
  <c r="AP113" i="13"/>
  <c r="AP51" i="13" s="1"/>
  <c r="AP116" i="13"/>
  <c r="AP54" i="13" s="1"/>
  <c r="AP118" i="13"/>
  <c r="AP56" i="13" s="1"/>
  <c r="AP131" i="13"/>
  <c r="AP69" i="13" s="1"/>
  <c r="AP123" i="13"/>
  <c r="AP61" i="13" s="1"/>
  <c r="AP126" i="13"/>
  <c r="AP64" i="13" s="1"/>
  <c r="AP129" i="13"/>
  <c r="AP67" i="13" s="1"/>
  <c r="AP119" i="13"/>
  <c r="AP57" i="13" s="1"/>
  <c r="AP124" i="13"/>
  <c r="AP62" i="13" s="1"/>
  <c r="AP127" i="13"/>
  <c r="AP65" i="13" s="1"/>
  <c r="AP130" i="13"/>
  <c r="AP68" i="13" s="1"/>
  <c r="AP122" i="13"/>
  <c r="AP60" i="13" s="1"/>
  <c r="AP101" i="13"/>
  <c r="AP39" i="13" s="1"/>
  <c r="AP97" i="13"/>
  <c r="AP98" i="13"/>
  <c r="AP102" i="13"/>
  <c r="AP132" i="13"/>
  <c r="AP70" i="13" s="1"/>
  <c r="AP96" i="13"/>
  <c r="AP125" i="13"/>
  <c r="AP63" i="13" s="1"/>
  <c r="AP99" i="13"/>
  <c r="AP37" i="13" s="1"/>
  <c r="AP103" i="13"/>
  <c r="AP41" i="13" s="1"/>
  <c r="AP100" i="13"/>
  <c r="AP38" i="13" s="1"/>
  <c r="AP141" i="13"/>
  <c r="AP79" i="13" s="1"/>
  <c r="AP135" i="13"/>
  <c r="AP73" i="13" s="1"/>
  <c r="AP137" i="13"/>
  <c r="AP75" i="13" s="1"/>
  <c r="AP138" i="13"/>
  <c r="AP76" i="13" s="1"/>
  <c r="AP136" i="13"/>
  <c r="AP139" i="13"/>
  <c r="AP77" i="13" s="1"/>
  <c r="AP140" i="13"/>
  <c r="AP78" i="13" s="1"/>
  <c r="AP142" i="13"/>
  <c r="AP80" i="13" s="1"/>
  <c r="AR24" i="13"/>
  <c r="AP28" i="10" s="1"/>
  <c r="AM23" i="13"/>
  <c r="AK27" i="10" s="1"/>
  <c r="AP148" i="13"/>
  <c r="AP85" i="13" s="1"/>
  <c r="AP150" i="13"/>
  <c r="AP87" i="13" s="1"/>
  <c r="AP152" i="13"/>
  <c r="AP147" i="13"/>
  <c r="AP84" i="13" s="1"/>
  <c r="AP149" i="13"/>
  <c r="AP86" i="13" s="1"/>
  <c r="AP151" i="13"/>
  <c r="AP88" i="13" s="1"/>
  <c r="AP153" i="13"/>
  <c r="AP146" i="13"/>
  <c r="AP83" i="13" s="1"/>
  <c r="AO19" i="10"/>
  <c r="AL239" i="13"/>
  <c r="AL25" i="13" s="1"/>
  <c r="AJ29" i="10" s="1"/>
  <c r="AK56" i="11"/>
  <c r="AL266" i="13"/>
  <c r="AL26" i="13" s="1"/>
  <c r="AL46" i="11"/>
  <c r="AN209" i="13"/>
  <c r="AN23" i="13" s="1"/>
  <c r="AL27" i="10" s="1"/>
  <c r="AN39" i="14"/>
  <c r="AT167" i="13"/>
  <c r="AS181" i="13"/>
  <c r="AN151" i="11"/>
  <c r="A154" i="11"/>
  <c r="AN154" i="11" s="1"/>
  <c r="AN100" i="11"/>
  <c r="AN153" i="11"/>
  <c r="A40" i="11"/>
  <c r="AN101" i="11"/>
  <c r="A103" i="11"/>
  <c r="AN103" i="11" s="1"/>
  <c r="AN152" i="11"/>
  <c r="AN102" i="11"/>
  <c r="AN68" i="11"/>
  <c r="AN71" i="11" s="1"/>
  <c r="AS246" i="13"/>
  <c r="AU194" i="13"/>
  <c r="AS274" i="13"/>
  <c r="AS27" i="13" s="1"/>
  <c r="AQ31" i="10" s="1"/>
  <c r="AT271" i="13"/>
  <c r="AN42" i="14"/>
  <c r="AS229" i="13"/>
  <c r="AT220" i="13"/>
  <c r="AO75" i="14"/>
  <c r="AO71" i="14"/>
  <c r="AO74" i="14"/>
  <c r="AO72" i="14"/>
  <c r="AO64" i="14"/>
  <c r="AO76" i="14"/>
  <c r="AO63" i="14"/>
  <c r="AO62" i="14"/>
  <c r="AO60" i="14"/>
  <c r="AO59" i="14"/>
  <c r="AK77" i="14"/>
  <c r="AK45" i="14"/>
  <c r="AJ45" i="14"/>
  <c r="AJ77" i="14"/>
  <c r="AP198" i="13"/>
  <c r="AP199" i="13" s="1"/>
  <c r="AP34" i="13"/>
  <c r="AP40" i="13"/>
  <c r="AP35" i="13"/>
  <c r="AP36" i="13"/>
  <c r="AM41" i="10"/>
  <c r="E48" i="9" s="1"/>
  <c r="AR291" i="13"/>
  <c r="AR29" i="13" s="1"/>
  <c r="AP33" i="10" s="1"/>
  <c r="AU185" i="13"/>
  <c r="AP20" i="14"/>
  <c r="AL85" i="11"/>
  <c r="AL116" i="11"/>
  <c r="AJ37" i="14"/>
  <c r="AM80" i="11"/>
  <c r="AM72" i="11"/>
  <c r="AO74" i="13" s="1"/>
  <c r="AU203" i="13"/>
  <c r="AT206" i="13"/>
  <c r="D28" i="14"/>
  <c r="E28" i="14"/>
  <c r="F28" i="14"/>
  <c r="G28" i="14"/>
  <c r="H28" i="14"/>
  <c r="I28" i="14"/>
  <c r="J28" i="14"/>
  <c r="K28" i="14"/>
  <c r="L28" i="14"/>
  <c r="M28" i="14"/>
  <c r="N28" i="14"/>
  <c r="O28" i="14"/>
  <c r="P28" i="14"/>
  <c r="Q28" i="14"/>
  <c r="R28" i="14"/>
  <c r="S28" i="14"/>
  <c r="T28" i="14"/>
  <c r="U28" i="14"/>
  <c r="V28" i="14"/>
  <c r="W28" i="14"/>
  <c r="X28" i="14"/>
  <c r="Y28" i="14"/>
  <c r="Z28" i="14"/>
  <c r="AA28" i="14"/>
  <c r="AB28" i="14"/>
  <c r="AC28" i="14"/>
  <c r="AD28" i="14"/>
  <c r="AE28" i="14"/>
  <c r="AF28" i="14"/>
  <c r="AG28" i="14"/>
  <c r="AH28" i="14"/>
  <c r="AI28" i="14"/>
  <c r="AJ28" i="14"/>
  <c r="AK28" i="14"/>
  <c r="AL28" i="14"/>
  <c r="AM237" i="13"/>
  <c r="AM239" i="13" s="1"/>
  <c r="AM25" i="13" s="1"/>
  <c r="AK29" i="10" s="1"/>
  <c r="AN43" i="14"/>
  <c r="U87" i="11"/>
  <c r="V81" i="11"/>
  <c r="AO190" i="13"/>
  <c r="AP7" i="14"/>
  <c r="AR7" i="13"/>
  <c r="AQ7" i="12"/>
  <c r="AP7" i="11"/>
  <c r="AP7" i="8"/>
  <c r="AQ7" i="10"/>
  <c r="W132" i="11"/>
  <c r="V138" i="11"/>
  <c r="AN236" i="13"/>
  <c r="AN41" i="14"/>
  <c r="AO6" i="14"/>
  <c r="AP6" i="12"/>
  <c r="AQ6" i="13"/>
  <c r="AP6" i="10"/>
  <c r="AO6" i="8"/>
  <c r="AO6" i="11"/>
  <c r="AQ26" i="14"/>
  <c r="AN38" i="14"/>
  <c r="P40" i="11" l="1"/>
  <c r="AB40" i="11" s="1"/>
  <c r="Q40" i="11"/>
  <c r="R40" i="11"/>
  <c r="S40" i="11"/>
  <c r="AE40" i="11" s="1"/>
  <c r="T40" i="11"/>
  <c r="U40" i="11"/>
  <c r="AG40" i="11" s="1"/>
  <c r="V40" i="11"/>
  <c r="AH40" i="11" s="1"/>
  <c r="W40" i="11"/>
  <c r="AI40" i="11" s="1"/>
  <c r="X40" i="11"/>
  <c r="AJ40" i="11" s="1"/>
  <c r="Y40" i="11"/>
  <c r="Z40" i="11"/>
  <c r="AC40" i="11"/>
  <c r="AD40" i="11"/>
  <c r="AF40" i="11"/>
  <c r="AK40" i="11"/>
  <c r="AL40" i="11"/>
  <c r="AN40" i="11"/>
  <c r="AO37" i="11"/>
  <c r="AO39" i="11"/>
  <c r="AO38" i="11"/>
  <c r="AO40" i="11"/>
  <c r="AO247" i="13"/>
  <c r="AO250" i="13"/>
  <c r="AO249" i="13"/>
  <c r="CZ274" i="13"/>
  <c r="CZ27" i="13" s="1"/>
  <c r="CX31" i="10" s="1"/>
  <c r="DA272" i="13"/>
  <c r="DA280" i="13"/>
  <c r="CY229" i="13"/>
  <c r="CY24" i="13" s="1"/>
  <c r="CW28" i="10" s="1"/>
  <c r="CZ219" i="13"/>
  <c r="AP154" i="13"/>
  <c r="AQ110" i="13"/>
  <c r="AQ48" i="13" s="1"/>
  <c r="AQ114" i="13"/>
  <c r="AQ52" i="13" s="1"/>
  <c r="AQ109" i="13"/>
  <c r="AQ47" i="13" s="1"/>
  <c r="AQ108" i="13"/>
  <c r="AQ46" i="13" s="1"/>
  <c r="AQ119" i="13"/>
  <c r="AQ57" i="13" s="1"/>
  <c r="AQ127" i="13"/>
  <c r="AQ65" i="13" s="1"/>
  <c r="AQ111" i="13"/>
  <c r="AQ49" i="13" s="1"/>
  <c r="AQ120" i="13"/>
  <c r="AQ58" i="13" s="1"/>
  <c r="AQ117" i="13"/>
  <c r="AQ55" i="13" s="1"/>
  <c r="AQ121" i="13"/>
  <c r="AQ59" i="13" s="1"/>
  <c r="AQ112" i="13"/>
  <c r="AQ50" i="13" s="1"/>
  <c r="AQ115" i="13"/>
  <c r="AQ53" i="13" s="1"/>
  <c r="AQ125" i="13"/>
  <c r="AQ63" i="13" s="1"/>
  <c r="AQ128" i="13"/>
  <c r="AQ66" i="13" s="1"/>
  <c r="AQ131" i="13"/>
  <c r="AQ69" i="13" s="1"/>
  <c r="AQ123" i="13"/>
  <c r="AQ61" i="13" s="1"/>
  <c r="AQ113" i="13"/>
  <c r="AQ51" i="13" s="1"/>
  <c r="AQ116" i="13"/>
  <c r="AQ54" i="13" s="1"/>
  <c r="AQ126" i="13"/>
  <c r="AQ64" i="13" s="1"/>
  <c r="AQ129" i="13"/>
  <c r="AQ67" i="13" s="1"/>
  <c r="AQ107" i="13"/>
  <c r="AQ45" i="13" s="1"/>
  <c r="AQ124" i="13"/>
  <c r="AQ62" i="13" s="1"/>
  <c r="AQ118" i="13"/>
  <c r="AQ56" i="13" s="1"/>
  <c r="AQ101" i="13"/>
  <c r="AQ39" i="13" s="1"/>
  <c r="AQ97" i="13"/>
  <c r="AQ102" i="13"/>
  <c r="AQ130" i="13"/>
  <c r="AQ68" i="13" s="1"/>
  <c r="AQ98" i="13"/>
  <c r="AQ36" i="13" s="1"/>
  <c r="AQ122" i="13"/>
  <c r="AQ60" i="13" s="1"/>
  <c r="AQ132" i="13"/>
  <c r="AQ70" i="13" s="1"/>
  <c r="AQ96" i="13"/>
  <c r="AQ99" i="13"/>
  <c r="AQ37" i="13" s="1"/>
  <c r="AQ103" i="13"/>
  <c r="AQ41" i="13" s="1"/>
  <c r="AQ100" i="13"/>
  <c r="AQ38" i="13" s="1"/>
  <c r="AQ136" i="13"/>
  <c r="AQ142" i="13"/>
  <c r="AQ80" i="13" s="1"/>
  <c r="AQ140" i="13"/>
  <c r="AQ78" i="13" s="1"/>
  <c r="AQ135" i="13"/>
  <c r="AQ73" i="13" s="1"/>
  <c r="AQ141" i="13"/>
  <c r="AQ79" i="13" s="1"/>
  <c r="AQ139" i="13"/>
  <c r="AQ77" i="13" s="1"/>
  <c r="AQ137" i="13"/>
  <c r="AQ138" i="13"/>
  <c r="AQ76" i="13" s="1"/>
  <c r="AS24" i="13"/>
  <c r="AQ28" i="10" s="1"/>
  <c r="AQ146" i="13"/>
  <c r="AQ83" i="13" s="1"/>
  <c r="AQ148" i="13"/>
  <c r="AQ85" i="13" s="1"/>
  <c r="AQ150" i="13"/>
  <c r="AQ87" i="13" s="1"/>
  <c r="AQ152" i="13"/>
  <c r="AQ147" i="13"/>
  <c r="AQ84" i="13" s="1"/>
  <c r="AQ149" i="13"/>
  <c r="AQ86" i="13" s="1"/>
  <c r="AQ151" i="13"/>
  <c r="AQ88" i="13" s="1"/>
  <c r="AQ153" i="13"/>
  <c r="AP19" i="10"/>
  <c r="E101" i="9"/>
  <c r="E91" i="9"/>
  <c r="J91" i="9" s="1"/>
  <c r="AL56" i="11"/>
  <c r="AJ30" i="10"/>
  <c r="AM266" i="13"/>
  <c r="AM26" i="13" s="1"/>
  <c r="AK30" i="10" s="1"/>
  <c r="AM46" i="11"/>
  <c r="AM56" i="11" s="1"/>
  <c r="AO209" i="13"/>
  <c r="I51" i="14"/>
  <c r="I53" i="14" s="1"/>
  <c r="K51" i="14"/>
  <c r="K53" i="14" s="1"/>
  <c r="AO43" i="14"/>
  <c r="H51" i="14"/>
  <c r="H53" i="14" s="1"/>
  <c r="AO41" i="14"/>
  <c r="AP75" i="14"/>
  <c r="AP76" i="14"/>
  <c r="AP63" i="14"/>
  <c r="AP71" i="14"/>
  <c r="AP74" i="14"/>
  <c r="AP60" i="14"/>
  <c r="AP64" i="14"/>
  <c r="AP62" i="14"/>
  <c r="AP59" i="14"/>
  <c r="AP72" i="14"/>
  <c r="G51" i="14"/>
  <c r="G53" i="14" s="1"/>
  <c r="AV203" i="13"/>
  <c r="AU206" i="13"/>
  <c r="AV185" i="13"/>
  <c r="N51" i="14"/>
  <c r="N53" i="14" s="1"/>
  <c r="AP190" i="13"/>
  <c r="V86" i="11"/>
  <c r="V82" i="11"/>
  <c r="AV194" i="13"/>
  <c r="E53" i="14"/>
  <c r="AQ20" i="14"/>
  <c r="AQ50" i="14" s="1"/>
  <c r="AS291" i="13"/>
  <c r="AS29" i="13" s="1"/>
  <c r="AQ33" i="10" s="1"/>
  <c r="AJ101" i="10"/>
  <c r="AO38" i="14"/>
  <c r="AT229" i="13"/>
  <c r="AU220" i="13"/>
  <c r="AT246" i="13"/>
  <c r="AP6" i="14"/>
  <c r="AR6" i="13"/>
  <c r="AQ6" i="12"/>
  <c r="AP6" i="11"/>
  <c r="AQ6" i="10"/>
  <c r="AP6" i="8"/>
  <c r="AA40" i="11"/>
  <c r="AM40" i="11" s="1"/>
  <c r="F51" i="14"/>
  <c r="F53" i="14" s="1"/>
  <c r="AN41" i="10"/>
  <c r="AM28" i="14"/>
  <c r="AO236" i="13"/>
  <c r="M51" i="14"/>
  <c r="M53" i="14" s="1"/>
  <c r="AR26" i="14"/>
  <c r="AN237" i="13"/>
  <c r="AN239" i="13" s="1"/>
  <c r="AN25" i="13" s="1"/>
  <c r="AL29" i="10" s="1"/>
  <c r="AQ7" i="14"/>
  <c r="AS7" i="13"/>
  <c r="AR7" i="12"/>
  <c r="AQ7" i="11"/>
  <c r="AQ7" i="8"/>
  <c r="AR7" i="10"/>
  <c r="L51" i="14"/>
  <c r="L53" i="14" s="1"/>
  <c r="AP50" i="14"/>
  <c r="AO39" i="14"/>
  <c r="P154" i="11"/>
  <c r="AB154" i="11" s="1"/>
  <c r="Q154" i="11"/>
  <c r="R154" i="11"/>
  <c r="S154" i="11"/>
  <c r="AE154" i="11" s="1"/>
  <c r="T154" i="11"/>
  <c r="AF154" i="11" s="1"/>
  <c r="U154" i="11"/>
  <c r="AG154" i="11" s="1"/>
  <c r="V154" i="11"/>
  <c r="AH154" i="11" s="1"/>
  <c r="W154" i="11"/>
  <c r="AI154" i="11" s="1"/>
  <c r="X154" i="11"/>
  <c r="AJ154" i="11" s="1"/>
  <c r="Y154" i="11"/>
  <c r="Z154" i="11"/>
  <c r="AA154" i="11"/>
  <c r="AM154" i="11" s="1"/>
  <c r="AU167" i="13"/>
  <c r="AT181" i="13"/>
  <c r="AK37" i="14"/>
  <c r="AL73" i="14"/>
  <c r="AK65" i="14"/>
  <c r="AN80" i="11"/>
  <c r="AN72" i="11"/>
  <c r="AP74" i="13" s="1"/>
  <c r="P103" i="11"/>
  <c r="AB103" i="11" s="1"/>
  <c r="Q103" i="11"/>
  <c r="AC103" i="11" s="1"/>
  <c r="R103" i="11"/>
  <c r="AD103" i="11" s="1"/>
  <c r="S103" i="11"/>
  <c r="AE103" i="11" s="1"/>
  <c r="T103" i="11"/>
  <c r="AF103" i="11" s="1"/>
  <c r="U103" i="11"/>
  <c r="AG103" i="11" s="1"/>
  <c r="V103" i="11"/>
  <c r="W103" i="11"/>
  <c r="X103" i="11"/>
  <c r="AJ103" i="11" s="1"/>
  <c r="Y103" i="11"/>
  <c r="AK103" i="11" s="1"/>
  <c r="Z103" i="11"/>
  <c r="AL103" i="11" s="1"/>
  <c r="AA103" i="11"/>
  <c r="AM103" i="11" s="1"/>
  <c r="W137" i="11"/>
  <c r="W133" i="11"/>
  <c r="J51" i="14"/>
  <c r="J53" i="14" s="1"/>
  <c r="AM85" i="11"/>
  <c r="AM116" i="11"/>
  <c r="AO42" i="14"/>
  <c r="AJ104" i="10"/>
  <c r="AJ16" i="8"/>
  <c r="AJ91" i="10"/>
  <c r="AQ198" i="13"/>
  <c r="AQ199" i="13" s="1"/>
  <c r="AQ40" i="13"/>
  <c r="AQ35" i="13"/>
  <c r="AQ34" i="13"/>
  <c r="AQ75" i="13"/>
  <c r="O51" i="14"/>
  <c r="O53" i="14" s="1"/>
  <c r="AO154" i="11"/>
  <c r="AO153" i="11"/>
  <c r="AO151" i="11"/>
  <c r="AO103" i="11"/>
  <c r="AO152" i="11"/>
  <c r="AO102" i="11"/>
  <c r="AO101" i="11"/>
  <c r="AO100" i="11"/>
  <c r="AO68" i="11"/>
  <c r="AO71" i="11" s="1"/>
  <c r="AI104" i="10"/>
  <c r="AI16" i="8"/>
  <c r="AI91" i="10"/>
  <c r="AK101" i="10"/>
  <c r="AT274" i="13"/>
  <c r="AT27" i="13" s="1"/>
  <c r="AR31" i="10" s="1"/>
  <c r="AU271" i="13"/>
  <c r="AP38" i="11" l="1"/>
  <c r="AP40" i="11"/>
  <c r="AP37" i="11"/>
  <c r="AP39" i="11"/>
  <c r="AP249" i="13"/>
  <c r="AP247" i="13"/>
  <c r="AP250" i="13"/>
  <c r="DA219" i="13"/>
  <c r="CZ229" i="13"/>
  <c r="CZ24" i="13" s="1"/>
  <c r="CX28" i="10" s="1"/>
  <c r="DB280" i="13"/>
  <c r="DA274" i="13"/>
  <c r="DA27" i="13" s="1"/>
  <c r="CY31" i="10" s="1"/>
  <c r="DB272" i="13"/>
  <c r="AQ154" i="13"/>
  <c r="AR109" i="13"/>
  <c r="AR47" i="13" s="1"/>
  <c r="AR110" i="13"/>
  <c r="AR48" i="13" s="1"/>
  <c r="AR113" i="13"/>
  <c r="AR51" i="13" s="1"/>
  <c r="AR107" i="13"/>
  <c r="AR45" i="13" s="1"/>
  <c r="AR116" i="13"/>
  <c r="AR54" i="13" s="1"/>
  <c r="AR118" i="13"/>
  <c r="AR56" i="13" s="1"/>
  <c r="AR126" i="13"/>
  <c r="AR64" i="13" s="1"/>
  <c r="AR119" i="13"/>
  <c r="AR57" i="13" s="1"/>
  <c r="AR111" i="13"/>
  <c r="AR49" i="13" s="1"/>
  <c r="AR114" i="13"/>
  <c r="AR52" i="13" s="1"/>
  <c r="AR120" i="13"/>
  <c r="AR58" i="13" s="1"/>
  <c r="AR108" i="13"/>
  <c r="AR46" i="13" s="1"/>
  <c r="AR117" i="13"/>
  <c r="AR55" i="13" s="1"/>
  <c r="AR121" i="13"/>
  <c r="AR59" i="13" s="1"/>
  <c r="AR112" i="13"/>
  <c r="AR50" i="13" s="1"/>
  <c r="AR115" i="13"/>
  <c r="AR53" i="13" s="1"/>
  <c r="AR122" i="13"/>
  <c r="AR60" i="13" s="1"/>
  <c r="AR125" i="13"/>
  <c r="AR63" i="13" s="1"/>
  <c r="AR128" i="13"/>
  <c r="AR66" i="13" s="1"/>
  <c r="AR131" i="13"/>
  <c r="AR69" i="13" s="1"/>
  <c r="AR123" i="13"/>
  <c r="AR61" i="13" s="1"/>
  <c r="AR129" i="13"/>
  <c r="AR67" i="13" s="1"/>
  <c r="AR124" i="13"/>
  <c r="AR62" i="13" s="1"/>
  <c r="AR127" i="13"/>
  <c r="AR65" i="13" s="1"/>
  <c r="AR130" i="13"/>
  <c r="AR68" i="13" s="1"/>
  <c r="AR100" i="13"/>
  <c r="AR38" i="13" s="1"/>
  <c r="AR101" i="13"/>
  <c r="AR39" i="13" s="1"/>
  <c r="AR97" i="13"/>
  <c r="AR98" i="13"/>
  <c r="AR36" i="13" s="1"/>
  <c r="AR102" i="13"/>
  <c r="AR40" i="13" s="1"/>
  <c r="AR132" i="13"/>
  <c r="AR70" i="13" s="1"/>
  <c r="AR96" i="13"/>
  <c r="AR34" i="13" s="1"/>
  <c r="AR99" i="13"/>
  <c r="AR37" i="13" s="1"/>
  <c r="AR103" i="13"/>
  <c r="AR41" i="13" s="1"/>
  <c r="AR141" i="13"/>
  <c r="AR79" i="13" s="1"/>
  <c r="AR140" i="13"/>
  <c r="AR78" i="13" s="1"/>
  <c r="AR136" i="13"/>
  <c r="AR137" i="13"/>
  <c r="AR75" i="13" s="1"/>
  <c r="AR138" i="13"/>
  <c r="AR76" i="13" s="1"/>
  <c r="AR135" i="13"/>
  <c r="AR73" i="13" s="1"/>
  <c r="AR139" i="13"/>
  <c r="AR77" i="13" s="1"/>
  <c r="AR142" i="13"/>
  <c r="AR80" i="13" s="1"/>
  <c r="AT24" i="13"/>
  <c r="AR28" i="10" s="1"/>
  <c r="AO23" i="13"/>
  <c r="AM27" i="10" s="1"/>
  <c r="E34" i="9" s="1"/>
  <c r="AR146" i="13"/>
  <c r="AR83" i="13" s="1"/>
  <c r="AR148" i="13"/>
  <c r="AR85" i="13" s="1"/>
  <c r="AR150" i="13"/>
  <c r="AR87" i="13" s="1"/>
  <c r="AR152" i="13"/>
  <c r="AR147" i="13"/>
  <c r="AR84" i="13" s="1"/>
  <c r="AR149" i="13"/>
  <c r="AR86" i="13" s="1"/>
  <c r="AR151" i="13"/>
  <c r="AR88" i="13" s="1"/>
  <c r="AR153" i="13"/>
  <c r="I103" i="10"/>
  <c r="K103" i="10"/>
  <c r="AQ19" i="10"/>
  <c r="C89" i="9"/>
  <c r="C105" i="9" s="1"/>
  <c r="AN266" i="13"/>
  <c r="AN26" i="13" s="1"/>
  <c r="AL30" i="10" s="1"/>
  <c r="AN46" i="11"/>
  <c r="AP209" i="13"/>
  <c r="H103" i="10"/>
  <c r="AP41" i="14"/>
  <c r="AP43" i="14"/>
  <c r="AO80" i="11"/>
  <c r="AO72" i="11"/>
  <c r="AQ74" i="13" s="1"/>
  <c r="AV167" i="13"/>
  <c r="AU181" i="13"/>
  <c r="AR198" i="13"/>
  <c r="AR199" i="13" s="1"/>
  <c r="AR35" i="13"/>
  <c r="W81" i="11"/>
  <c r="V87" i="11"/>
  <c r="AW185" i="13"/>
  <c r="AP39" i="14"/>
  <c r="AV220" i="13"/>
  <c r="AU229" i="13"/>
  <c r="AT291" i="13"/>
  <c r="AT29" i="13" s="1"/>
  <c r="AR33" i="10" s="1"/>
  <c r="AW194" i="13"/>
  <c r="AU274" i="13"/>
  <c r="AU27" i="13" s="1"/>
  <c r="AS31" i="10" s="1"/>
  <c r="AV271" i="13"/>
  <c r="O103" i="10"/>
  <c r="X132" i="11"/>
  <c r="W138" i="11"/>
  <c r="AN116" i="11"/>
  <c r="AN85" i="11"/>
  <c r="AS26" i="14"/>
  <c r="AR20" i="14"/>
  <c r="AI103" i="11"/>
  <c r="AL154" i="11"/>
  <c r="AD154" i="11"/>
  <c r="AQ75" i="14"/>
  <c r="AQ71" i="14"/>
  <c r="AQ76" i="14"/>
  <c r="AQ63" i="14"/>
  <c r="AQ74" i="14"/>
  <c r="AQ60" i="14"/>
  <c r="AQ64" i="14"/>
  <c r="AQ62" i="14"/>
  <c r="AQ59" i="14"/>
  <c r="AQ72" i="14"/>
  <c r="M103" i="10"/>
  <c r="AO41" i="10"/>
  <c r="AV206" i="13"/>
  <c r="AW203" i="13"/>
  <c r="J103" i="10"/>
  <c r="AH103" i="11"/>
  <c r="AK154" i="11"/>
  <c r="AC154" i="11"/>
  <c r="E103" i="10"/>
  <c r="O92" i="10"/>
  <c r="H92" i="10"/>
  <c r="G92" i="10"/>
  <c r="K92" i="10"/>
  <c r="L92" i="10"/>
  <c r="J92" i="10"/>
  <c r="N92" i="10"/>
  <c r="E92" i="10"/>
  <c r="M92" i="10"/>
  <c r="F92" i="10"/>
  <c r="I92" i="10"/>
  <c r="G103" i="10"/>
  <c r="AP42" i="14"/>
  <c r="AQ190" i="13"/>
  <c r="L103" i="10"/>
  <c r="AL37" i="14"/>
  <c r="AL65" i="14"/>
  <c r="AM73" i="14"/>
  <c r="F103" i="10"/>
  <c r="AQ6" i="14"/>
  <c r="AS6" i="13"/>
  <c r="AR6" i="12"/>
  <c r="AQ6" i="11"/>
  <c r="AQ6" i="8"/>
  <c r="AR6" i="10"/>
  <c r="AU246" i="13"/>
  <c r="N103" i="10"/>
  <c r="AL77" i="14"/>
  <c r="AL45" i="14"/>
  <c r="AR7" i="14"/>
  <c r="AT7" i="13"/>
  <c r="AS7" i="12"/>
  <c r="AR7" i="11"/>
  <c r="AR7" i="8"/>
  <c r="AS7" i="10"/>
  <c r="AO237" i="13"/>
  <c r="AO239" i="13" s="1"/>
  <c r="AO25" i="13" s="1"/>
  <c r="AM29" i="10" s="1"/>
  <c r="E36" i="9" s="1"/>
  <c r="AP154" i="11"/>
  <c r="AP153" i="11"/>
  <c r="AP151" i="11"/>
  <c r="AP103" i="11"/>
  <c r="AP152" i="11"/>
  <c r="AP102" i="11"/>
  <c r="AP101" i="11"/>
  <c r="AP100" i="11"/>
  <c r="AP68" i="11"/>
  <c r="AP71" i="11" s="1"/>
  <c r="AP38" i="14"/>
  <c r="AQ40" i="11" l="1"/>
  <c r="AQ37" i="11"/>
  <c r="AQ39" i="11"/>
  <c r="AQ38" i="11"/>
  <c r="AQ249" i="13"/>
  <c r="AQ247" i="13"/>
  <c r="AQ250" i="13"/>
  <c r="DB274" i="13"/>
  <c r="DB27" i="13" s="1"/>
  <c r="CZ31" i="10" s="1"/>
  <c r="DC272" i="13"/>
  <c r="DC280" i="13"/>
  <c r="DB219" i="13"/>
  <c r="DA229" i="13"/>
  <c r="DA24" i="13" s="1"/>
  <c r="CY28" i="10" s="1"/>
  <c r="AR154" i="13"/>
  <c r="AS108" i="13"/>
  <c r="AS46" i="13" s="1"/>
  <c r="AS109" i="13"/>
  <c r="AS47" i="13" s="1"/>
  <c r="AS110" i="13"/>
  <c r="AS48" i="13" s="1"/>
  <c r="AS112" i="13"/>
  <c r="AS50" i="13" s="1"/>
  <c r="AS113" i="13"/>
  <c r="AS51" i="13" s="1"/>
  <c r="AS125" i="13"/>
  <c r="AS63" i="13" s="1"/>
  <c r="AS107" i="13"/>
  <c r="AS45" i="13" s="1"/>
  <c r="AS116" i="13"/>
  <c r="AS54" i="13" s="1"/>
  <c r="AS118" i="13"/>
  <c r="AS56" i="13" s="1"/>
  <c r="AS119" i="13"/>
  <c r="AS57" i="13" s="1"/>
  <c r="AS111" i="13"/>
  <c r="AS49" i="13" s="1"/>
  <c r="AS114" i="13"/>
  <c r="AS52" i="13" s="1"/>
  <c r="AS120" i="13"/>
  <c r="AS58" i="13" s="1"/>
  <c r="AS117" i="13"/>
  <c r="AS55" i="13" s="1"/>
  <c r="AS121" i="13"/>
  <c r="AS59" i="13" s="1"/>
  <c r="AS115" i="13"/>
  <c r="AS53" i="13" s="1"/>
  <c r="AS130" i="13"/>
  <c r="AS68" i="13" s="1"/>
  <c r="AS122" i="13"/>
  <c r="AS60" i="13" s="1"/>
  <c r="AS128" i="13"/>
  <c r="AS66" i="13" s="1"/>
  <c r="AS123" i="13"/>
  <c r="AS61" i="13" s="1"/>
  <c r="AS126" i="13"/>
  <c r="AS64" i="13" s="1"/>
  <c r="AS129" i="13"/>
  <c r="AS67" i="13" s="1"/>
  <c r="AS100" i="13"/>
  <c r="AS38" i="13" s="1"/>
  <c r="AS131" i="13"/>
  <c r="AS69" i="13" s="1"/>
  <c r="AS101" i="13"/>
  <c r="AS39" i="13" s="1"/>
  <c r="AS124" i="13"/>
  <c r="AS62" i="13" s="1"/>
  <c r="AS97" i="13"/>
  <c r="AS98" i="13"/>
  <c r="AS36" i="13" s="1"/>
  <c r="AS102" i="13"/>
  <c r="AS40" i="13" s="1"/>
  <c r="AS132" i="13"/>
  <c r="AS70" i="13" s="1"/>
  <c r="AS96" i="13"/>
  <c r="AS127" i="13"/>
  <c r="AS65" i="13" s="1"/>
  <c r="AS103" i="13"/>
  <c r="AS41" i="13" s="1"/>
  <c r="AS99" i="13"/>
  <c r="AS37" i="13" s="1"/>
  <c r="AS142" i="13"/>
  <c r="AS80" i="13" s="1"/>
  <c r="AS135" i="13"/>
  <c r="AS73" i="13" s="1"/>
  <c r="AS136" i="13"/>
  <c r="AS137" i="13"/>
  <c r="AS75" i="13" s="1"/>
  <c r="AS138" i="13"/>
  <c r="AS76" i="13" s="1"/>
  <c r="AS139" i="13"/>
  <c r="AS77" i="13" s="1"/>
  <c r="AS141" i="13"/>
  <c r="AS79" i="13" s="1"/>
  <c r="AS140" i="13"/>
  <c r="AS78" i="13" s="1"/>
  <c r="AU24" i="13"/>
  <c r="AS28" i="10" s="1"/>
  <c r="AP23" i="13"/>
  <c r="AN27" i="10" s="1"/>
  <c r="AS146" i="13"/>
  <c r="AS83" i="13" s="1"/>
  <c r="AS148" i="13"/>
  <c r="AS85" i="13" s="1"/>
  <c r="AS150" i="13"/>
  <c r="AS87" i="13" s="1"/>
  <c r="AS152" i="13"/>
  <c r="AS147" i="13"/>
  <c r="AS84" i="13" s="1"/>
  <c r="AS149" i="13"/>
  <c r="AS86" i="13" s="1"/>
  <c r="AS151" i="13"/>
  <c r="AS88" i="13" s="1"/>
  <c r="AS153" i="13"/>
  <c r="AR19" i="10"/>
  <c r="AN56" i="11"/>
  <c r="AO73" i="14"/>
  <c r="AP236" i="13"/>
  <c r="AO266" i="13"/>
  <c r="AO26" i="13" s="1"/>
  <c r="AM30" i="10" s="1"/>
  <c r="E37" i="9" s="1"/>
  <c r="AO46" i="11"/>
  <c r="AO56" i="11" s="1"/>
  <c r="AQ209" i="13"/>
  <c r="AP237" i="13"/>
  <c r="AQ41" i="14"/>
  <c r="X137" i="11"/>
  <c r="X133" i="11"/>
  <c r="AR190" i="13"/>
  <c r="AQ154" i="11"/>
  <c r="AQ153" i="11"/>
  <c r="AQ152" i="11"/>
  <c r="AQ151" i="11"/>
  <c r="AQ103" i="11"/>
  <c r="AQ102" i="11"/>
  <c r="AQ101" i="11"/>
  <c r="AQ100" i="11"/>
  <c r="AQ68" i="11"/>
  <c r="AQ71" i="11" s="1"/>
  <c r="AQ38" i="14"/>
  <c r="AX194" i="13"/>
  <c r="AX185" i="13"/>
  <c r="AK104" i="10"/>
  <c r="AK16" i="8"/>
  <c r="AK91" i="10"/>
  <c r="AS20" i="14"/>
  <c r="AM45" i="14"/>
  <c r="AM77" i="14"/>
  <c r="AM37" i="14"/>
  <c r="AM65" i="14"/>
  <c r="AN73" i="14"/>
  <c r="AS198" i="13"/>
  <c r="AS199" i="13" s="1"/>
  <c r="AS35" i="13"/>
  <c r="AQ43" i="14"/>
  <c r="W86" i="11"/>
  <c r="W82" i="11"/>
  <c r="AW206" i="13"/>
  <c r="AX203" i="13"/>
  <c r="AT26" i="14"/>
  <c r="AV229" i="13"/>
  <c r="AW220" i="13"/>
  <c r="AR50" i="14"/>
  <c r="AR75" i="14"/>
  <c r="AR71" i="14"/>
  <c r="AR76" i="14"/>
  <c r="AR63" i="14"/>
  <c r="AR74" i="14"/>
  <c r="AR72" i="14"/>
  <c r="AR64" i="14"/>
  <c r="AR62" i="14"/>
  <c r="AR60" i="14"/>
  <c r="AR59" i="14"/>
  <c r="AV246" i="13"/>
  <c r="AP41" i="10"/>
  <c r="AQ39" i="14"/>
  <c r="AU291" i="13"/>
  <c r="AU29" i="13" s="1"/>
  <c r="AS33" i="10" s="1"/>
  <c r="AO116" i="11"/>
  <c r="AO85" i="11"/>
  <c r="AL101" i="10"/>
  <c r="AS7" i="14"/>
  <c r="AU7" i="13"/>
  <c r="AT7" i="12"/>
  <c r="AS7" i="11"/>
  <c r="AS7" i="8"/>
  <c r="AT7" i="10"/>
  <c r="AP80" i="11"/>
  <c r="AP72" i="11"/>
  <c r="AR74" i="13" s="1"/>
  <c r="AR6" i="14"/>
  <c r="AT6" i="13"/>
  <c r="AS6" i="12"/>
  <c r="AR6" i="11"/>
  <c r="AS6" i="10"/>
  <c r="AR6" i="8"/>
  <c r="AQ42" i="14"/>
  <c r="AV274" i="13"/>
  <c r="AV27" i="13" s="1"/>
  <c r="AT31" i="10" s="1"/>
  <c r="AW271" i="13"/>
  <c r="AW167" i="13"/>
  <c r="AV181" i="13"/>
  <c r="AR39" i="11" l="1"/>
  <c r="AR40" i="11"/>
  <c r="AR38" i="11"/>
  <c r="AR37" i="11"/>
  <c r="AR250" i="13"/>
  <c r="AR249" i="13"/>
  <c r="AR247" i="13"/>
  <c r="DB229" i="13"/>
  <c r="DB24" i="13" s="1"/>
  <c r="CZ28" i="10" s="1"/>
  <c r="DC219" i="13"/>
  <c r="DD280" i="13"/>
  <c r="DD272" i="13"/>
  <c r="DC274" i="13"/>
  <c r="DC27" i="13" s="1"/>
  <c r="DA31" i="10" s="1"/>
  <c r="AS154" i="13"/>
  <c r="AT107" i="13"/>
  <c r="AT45" i="13" s="1"/>
  <c r="AT108" i="13"/>
  <c r="AT46" i="13" s="1"/>
  <c r="AT109" i="13"/>
  <c r="AT47" i="13" s="1"/>
  <c r="AT110" i="13"/>
  <c r="AT48" i="13" s="1"/>
  <c r="AT111" i="13"/>
  <c r="AT49" i="13" s="1"/>
  <c r="AT124" i="13"/>
  <c r="AT62" i="13" s="1"/>
  <c r="AT132" i="13"/>
  <c r="AT70" i="13" s="1"/>
  <c r="AT113" i="13"/>
  <c r="AT51" i="13" s="1"/>
  <c r="AT116" i="13"/>
  <c r="AT54" i="13" s="1"/>
  <c r="AT118" i="13"/>
  <c r="AT56" i="13" s="1"/>
  <c r="AT119" i="13"/>
  <c r="AT57" i="13" s="1"/>
  <c r="AT114" i="13"/>
  <c r="AT52" i="13" s="1"/>
  <c r="AT120" i="13"/>
  <c r="AT58" i="13" s="1"/>
  <c r="AT117" i="13"/>
  <c r="AT55" i="13" s="1"/>
  <c r="AT121" i="13"/>
  <c r="AT59" i="13" s="1"/>
  <c r="AT112" i="13"/>
  <c r="AT50" i="13" s="1"/>
  <c r="AT127" i="13"/>
  <c r="AT65" i="13" s="1"/>
  <c r="AT130" i="13"/>
  <c r="AT68" i="13" s="1"/>
  <c r="AT122" i="13"/>
  <c r="AT60" i="13" s="1"/>
  <c r="AT125" i="13"/>
  <c r="AT63" i="13" s="1"/>
  <c r="AT128" i="13"/>
  <c r="AT66" i="13" s="1"/>
  <c r="AT123" i="13"/>
  <c r="AT61" i="13" s="1"/>
  <c r="AT126" i="13"/>
  <c r="AT64" i="13" s="1"/>
  <c r="AT115" i="13"/>
  <c r="AT53" i="13" s="1"/>
  <c r="AT129" i="13"/>
  <c r="AT67" i="13" s="1"/>
  <c r="AT99" i="13"/>
  <c r="AT37" i="13" s="1"/>
  <c r="AT103" i="13"/>
  <c r="AT41" i="13" s="1"/>
  <c r="AT100" i="13"/>
  <c r="AT131" i="13"/>
  <c r="AT69" i="13" s="1"/>
  <c r="AT101" i="13"/>
  <c r="AT39" i="13" s="1"/>
  <c r="AT97" i="13"/>
  <c r="AT35" i="13" s="1"/>
  <c r="AT98" i="13"/>
  <c r="AT36" i="13" s="1"/>
  <c r="AT102" i="13"/>
  <c r="AT40" i="13" s="1"/>
  <c r="AT96" i="13"/>
  <c r="AT34" i="13" s="1"/>
  <c r="AT142" i="13"/>
  <c r="AT80" i="13" s="1"/>
  <c r="AT135" i="13"/>
  <c r="AT136" i="13"/>
  <c r="AT137" i="13"/>
  <c r="AT75" i="13" s="1"/>
  <c r="AT138" i="13"/>
  <c r="AT76" i="13" s="1"/>
  <c r="AT141" i="13"/>
  <c r="AT79" i="13" s="1"/>
  <c r="AT139" i="13"/>
  <c r="AT77" i="13" s="1"/>
  <c r="AT140" i="13"/>
  <c r="AT78" i="13" s="1"/>
  <c r="AS34" i="13"/>
  <c r="AV24" i="13"/>
  <c r="AT28" i="10" s="1"/>
  <c r="AQ23" i="13"/>
  <c r="AO27" i="10" s="1"/>
  <c r="AT147" i="13"/>
  <c r="AT84" i="13" s="1"/>
  <c r="AT149" i="13"/>
  <c r="AT86" i="13" s="1"/>
  <c r="AT151" i="13"/>
  <c r="AT88" i="13" s="1"/>
  <c r="AT153" i="13"/>
  <c r="AT146" i="13"/>
  <c r="AT83" i="13" s="1"/>
  <c r="AT148" i="13"/>
  <c r="AT85" i="13" s="1"/>
  <c r="AT150" i="13"/>
  <c r="AT87" i="13" s="1"/>
  <c r="AT152" i="13"/>
  <c r="AS19" i="10"/>
  <c r="AP239" i="13"/>
  <c r="AP25" i="13" s="1"/>
  <c r="AN29" i="10" s="1"/>
  <c r="AN65" i="14"/>
  <c r="AN37" i="14"/>
  <c r="AO37" i="14"/>
  <c r="AQ236" i="13"/>
  <c r="AP266" i="13"/>
  <c r="AP26" i="13" s="1"/>
  <c r="AN30" i="10" s="1"/>
  <c r="AP46" i="11"/>
  <c r="AR209" i="13"/>
  <c r="AQ237" i="13"/>
  <c r="AR42" i="14"/>
  <c r="AL104" i="10"/>
  <c r="AL16" i="8"/>
  <c r="AL91" i="10"/>
  <c r="AT20" i="14"/>
  <c r="AT50" i="14" s="1"/>
  <c r="AO77" i="14"/>
  <c r="AO45" i="14"/>
  <c r="X138" i="11"/>
  <c r="Y132" i="11"/>
  <c r="AT198" i="13"/>
  <c r="AT199" i="13" s="1"/>
  <c r="AT38" i="13"/>
  <c r="AT73" i="13"/>
  <c r="AU26" i="14"/>
  <c r="AM101" i="10"/>
  <c r="E88" i="9"/>
  <c r="J88" i="9" s="1"/>
  <c r="AS50" i="14"/>
  <c r="AQ80" i="11"/>
  <c r="AQ72" i="11"/>
  <c r="AS74" i="13" s="1"/>
  <c r="AX220" i="13"/>
  <c r="AW229" i="13"/>
  <c r="AR38" i="14"/>
  <c r="AW274" i="13"/>
  <c r="AW27" i="13" s="1"/>
  <c r="AU31" i="10" s="1"/>
  <c r="AX271" i="13"/>
  <c r="AS6" i="14"/>
  <c r="AU6" i="13"/>
  <c r="AT6" i="12"/>
  <c r="AS6" i="11"/>
  <c r="AT6" i="10"/>
  <c r="AS6" i="8"/>
  <c r="AR39" i="14"/>
  <c r="AS190" i="13"/>
  <c r="AY185" i="13"/>
  <c r="AW246" i="13"/>
  <c r="X81" i="11"/>
  <c r="W87" i="11"/>
  <c r="AP116" i="11"/>
  <c r="AP85" i="11"/>
  <c r="AS76" i="14"/>
  <c r="AS74" i="14"/>
  <c r="AS72" i="14"/>
  <c r="AS71" i="14"/>
  <c r="AS75" i="14"/>
  <c r="AS62" i="14"/>
  <c r="AS63" i="14"/>
  <c r="AS60" i="14"/>
  <c r="AS64" i="14"/>
  <c r="AS59" i="14"/>
  <c r="AV291" i="13"/>
  <c r="AV29" i="13" s="1"/>
  <c r="AT33" i="10" s="1"/>
  <c r="AR41" i="14"/>
  <c r="AY194" i="13"/>
  <c r="AT7" i="14"/>
  <c r="AV7" i="13"/>
  <c r="AU7" i="12"/>
  <c r="AT7" i="11"/>
  <c r="AU7" i="10"/>
  <c r="AT7" i="8"/>
  <c r="AR154" i="11"/>
  <c r="AR153" i="11"/>
  <c r="AR152" i="11"/>
  <c r="AR151" i="11"/>
  <c r="AR103" i="11"/>
  <c r="AR102" i="11"/>
  <c r="AR101" i="11"/>
  <c r="AR100" i="11"/>
  <c r="AR68" i="11"/>
  <c r="AR71" i="11" s="1"/>
  <c r="AQ41" i="10"/>
  <c r="AR43" i="14"/>
  <c r="AX206" i="13"/>
  <c r="AY203" i="13"/>
  <c r="E90" i="9"/>
  <c r="AW181" i="13"/>
  <c r="AX167" i="13"/>
  <c r="AN77" i="14"/>
  <c r="AN45" i="14"/>
  <c r="AS39" i="11" l="1"/>
  <c r="AS40" i="11"/>
  <c r="AS38" i="11"/>
  <c r="AS37" i="11"/>
  <c r="E106" i="9"/>
  <c r="J90" i="9"/>
  <c r="AS250" i="13"/>
  <c r="AS249" i="13"/>
  <c r="AS247" i="13"/>
  <c r="DE272" i="13"/>
  <c r="DD274" i="13"/>
  <c r="DD27" i="13" s="1"/>
  <c r="DB31" i="10" s="1"/>
  <c r="DE280" i="13"/>
  <c r="DD219" i="13"/>
  <c r="DC229" i="13"/>
  <c r="DC24" i="13" s="1"/>
  <c r="DA28" i="10" s="1"/>
  <c r="AU107" i="13"/>
  <c r="AU45" i="13" s="1"/>
  <c r="AU108" i="13"/>
  <c r="AU46" i="13" s="1"/>
  <c r="AU109" i="13"/>
  <c r="AU47" i="13" s="1"/>
  <c r="AU115" i="13"/>
  <c r="AU53" i="13" s="1"/>
  <c r="AU123" i="13"/>
  <c r="AU61" i="13" s="1"/>
  <c r="AU131" i="13"/>
  <c r="AU69" i="13" s="1"/>
  <c r="AU110" i="13"/>
  <c r="AU48" i="13" s="1"/>
  <c r="AU113" i="13"/>
  <c r="AU51" i="13" s="1"/>
  <c r="AU116" i="13"/>
  <c r="AU54" i="13" s="1"/>
  <c r="AU118" i="13"/>
  <c r="AU56" i="13" s="1"/>
  <c r="AU111" i="13"/>
  <c r="AU49" i="13" s="1"/>
  <c r="AU119" i="13"/>
  <c r="AU57" i="13" s="1"/>
  <c r="AU114" i="13"/>
  <c r="AU52" i="13" s="1"/>
  <c r="AU120" i="13"/>
  <c r="AU58" i="13" s="1"/>
  <c r="AU117" i="13"/>
  <c r="AU55" i="13" s="1"/>
  <c r="AU121" i="13"/>
  <c r="AU59" i="13" s="1"/>
  <c r="AU124" i="13"/>
  <c r="AU62" i="13" s="1"/>
  <c r="AU96" i="13"/>
  <c r="AU97" i="13"/>
  <c r="AU98" i="13"/>
  <c r="AU99" i="13"/>
  <c r="AU37" i="13" s="1"/>
  <c r="AU100" i="13"/>
  <c r="AU38" i="13" s="1"/>
  <c r="AU101" i="13"/>
  <c r="AU39" i="13" s="1"/>
  <c r="AU102" i="13"/>
  <c r="AU40" i="13" s="1"/>
  <c r="AU103" i="13"/>
  <c r="AU41" i="13" s="1"/>
  <c r="AU127" i="13"/>
  <c r="AU65" i="13" s="1"/>
  <c r="AU130" i="13"/>
  <c r="AU68" i="13" s="1"/>
  <c r="AU122" i="13"/>
  <c r="AU60" i="13" s="1"/>
  <c r="AU125" i="13"/>
  <c r="AU63" i="13" s="1"/>
  <c r="AU128" i="13"/>
  <c r="AU66" i="13" s="1"/>
  <c r="AU112" i="13"/>
  <c r="AU50" i="13" s="1"/>
  <c r="AU126" i="13"/>
  <c r="AU64" i="13" s="1"/>
  <c r="AU129" i="13"/>
  <c r="AU67" i="13" s="1"/>
  <c r="AU132" i="13"/>
  <c r="AU70" i="13" s="1"/>
  <c r="AU138" i="13"/>
  <c r="AU76" i="13" s="1"/>
  <c r="AU140" i="13"/>
  <c r="AU78" i="13" s="1"/>
  <c r="AU141" i="13"/>
  <c r="AU79" i="13" s="1"/>
  <c r="AU142" i="13"/>
  <c r="AU80" i="13" s="1"/>
  <c r="AU135" i="13"/>
  <c r="AU73" i="13" s="1"/>
  <c r="AU136" i="13"/>
  <c r="AU137" i="13"/>
  <c r="AU75" i="13" s="1"/>
  <c r="AU139" i="13"/>
  <c r="AU77" i="13" s="1"/>
  <c r="AT154" i="13"/>
  <c r="AW24" i="13"/>
  <c r="AU28" i="10" s="1"/>
  <c r="AR23" i="13"/>
  <c r="AP27" i="10" s="1"/>
  <c r="AU147" i="13"/>
  <c r="AU84" i="13" s="1"/>
  <c r="AU149" i="13"/>
  <c r="AU86" i="13" s="1"/>
  <c r="AU151" i="13"/>
  <c r="AU88" i="13" s="1"/>
  <c r="AU153" i="13"/>
  <c r="AU146" i="13"/>
  <c r="AU83" i="13" s="1"/>
  <c r="AU148" i="13"/>
  <c r="AU85" i="13" s="1"/>
  <c r="AU150" i="13"/>
  <c r="AU87" i="13" s="1"/>
  <c r="AU152" i="13"/>
  <c r="AQ239" i="13"/>
  <c r="AQ25" i="13" s="1"/>
  <c r="AO29" i="10" s="1"/>
  <c r="AT19" i="10"/>
  <c r="AP56" i="11"/>
  <c r="AR236" i="13"/>
  <c r="AO65" i="14"/>
  <c r="AP73" i="14"/>
  <c r="AP77" i="14" s="1"/>
  <c r="AQ266" i="13"/>
  <c r="AQ26" i="13" s="1"/>
  <c r="AO30" i="10" s="1"/>
  <c r="AQ46" i="11"/>
  <c r="AQ56" i="11" s="1"/>
  <c r="AS209" i="13"/>
  <c r="AR237" i="13"/>
  <c r="AS43" i="14"/>
  <c r="AS42" i="14"/>
  <c r="Y137" i="11"/>
  <c r="Y133" i="11"/>
  <c r="AX181" i="13"/>
  <c r="AY167" i="13"/>
  <c r="AM104" i="10"/>
  <c r="AM16" i="8"/>
  <c r="AM91" i="10"/>
  <c r="AR80" i="11"/>
  <c r="AR72" i="11"/>
  <c r="AT74" i="13" s="1"/>
  <c r="AV26" i="14"/>
  <c r="AO101" i="10"/>
  <c r="AQ116" i="11"/>
  <c r="AQ85" i="11"/>
  <c r="AZ194" i="13"/>
  <c r="AS41" i="14"/>
  <c r="AT6" i="14"/>
  <c r="AV6" i="13"/>
  <c r="AU6" i="12"/>
  <c r="AT6" i="11"/>
  <c r="AU6" i="10"/>
  <c r="AT6" i="8"/>
  <c r="AN104" i="10"/>
  <c r="AN16" i="8"/>
  <c r="AN91" i="10"/>
  <c r="AU20" i="14"/>
  <c r="AU50" i="14" s="1"/>
  <c r="AU198" i="13"/>
  <c r="AU199" i="13" s="1"/>
  <c r="AU34" i="13"/>
  <c r="AU36" i="13"/>
  <c r="AU35" i="13"/>
  <c r="AT76" i="14"/>
  <c r="AT74" i="14"/>
  <c r="AT71" i="14"/>
  <c r="AT75" i="14"/>
  <c r="AT64" i="14"/>
  <c r="AT63" i="14"/>
  <c r="AT59" i="14"/>
  <c r="AT62" i="14"/>
  <c r="AT72" i="14"/>
  <c r="AT60" i="14"/>
  <c r="AS39" i="14"/>
  <c r="AX274" i="13"/>
  <c r="AX27" i="13" s="1"/>
  <c r="AV31" i="10" s="1"/>
  <c r="AY271" i="13"/>
  <c r="AY206" i="13"/>
  <c r="AZ203" i="13"/>
  <c r="AT190" i="13"/>
  <c r="AR41" i="10"/>
  <c r="AS38" i="14"/>
  <c r="AZ185" i="13"/>
  <c r="X86" i="11"/>
  <c r="X82" i="11"/>
  <c r="AP65" i="14"/>
  <c r="AQ73" i="14"/>
  <c r="AN101" i="10"/>
  <c r="AU7" i="14"/>
  <c r="AV7" i="12"/>
  <c r="AW7" i="13"/>
  <c r="AU7" i="11"/>
  <c r="AV7" i="10"/>
  <c r="AU7" i="8"/>
  <c r="AW291" i="13"/>
  <c r="AW29" i="13" s="1"/>
  <c r="AU33" i="10" s="1"/>
  <c r="AX246" i="13"/>
  <c r="AS154" i="11"/>
  <c r="AS153" i="11"/>
  <c r="AS152" i="11"/>
  <c r="AS151" i="11"/>
  <c r="AS103" i="11"/>
  <c r="AS102" i="11"/>
  <c r="AS101" i="11"/>
  <c r="AS100" i="11"/>
  <c r="AS68" i="11"/>
  <c r="AS71" i="11" s="1"/>
  <c r="AX229" i="13"/>
  <c r="AY220" i="13"/>
  <c r="AT39" i="11" l="1"/>
  <c r="AT40" i="11"/>
  <c r="AT38" i="11"/>
  <c r="AT37" i="11"/>
  <c r="AT250" i="13"/>
  <c r="AT249" i="13"/>
  <c r="AT247" i="13"/>
  <c r="DE219" i="13"/>
  <c r="DD229" i="13"/>
  <c r="DD24" i="13" s="1"/>
  <c r="DB28" i="10" s="1"/>
  <c r="DF280" i="13"/>
  <c r="DF272" i="13"/>
  <c r="DE274" i="13"/>
  <c r="DE27" i="13" s="1"/>
  <c r="DC31" i="10" s="1"/>
  <c r="AV107" i="13"/>
  <c r="AV45" i="13" s="1"/>
  <c r="AV117" i="13"/>
  <c r="AV55" i="13" s="1"/>
  <c r="AV112" i="13"/>
  <c r="AV50" i="13" s="1"/>
  <c r="AV122" i="13"/>
  <c r="AV60" i="13" s="1"/>
  <c r="AV130" i="13"/>
  <c r="AV68" i="13" s="1"/>
  <c r="AV115" i="13"/>
  <c r="AV53" i="13" s="1"/>
  <c r="AV110" i="13"/>
  <c r="AV48" i="13" s="1"/>
  <c r="AV113" i="13"/>
  <c r="AV51" i="13" s="1"/>
  <c r="AV108" i="13"/>
  <c r="AV46" i="13" s="1"/>
  <c r="AV116" i="13"/>
  <c r="AV54" i="13" s="1"/>
  <c r="AV118" i="13"/>
  <c r="AV56" i="13" s="1"/>
  <c r="AV111" i="13"/>
  <c r="AV49" i="13" s="1"/>
  <c r="AV119" i="13"/>
  <c r="AV57" i="13" s="1"/>
  <c r="AV114" i="13"/>
  <c r="AV52" i="13" s="1"/>
  <c r="AV120" i="13"/>
  <c r="AV58" i="13" s="1"/>
  <c r="AV129" i="13"/>
  <c r="AV67" i="13" s="1"/>
  <c r="AV132" i="13"/>
  <c r="AV70" i="13" s="1"/>
  <c r="AV109" i="13"/>
  <c r="AV47" i="13" s="1"/>
  <c r="AV121" i="13"/>
  <c r="AV59" i="13" s="1"/>
  <c r="AV124" i="13"/>
  <c r="AV62" i="13" s="1"/>
  <c r="AV96" i="13"/>
  <c r="AV97" i="13"/>
  <c r="AV35" i="13" s="1"/>
  <c r="AV127" i="13"/>
  <c r="AV65" i="13" s="1"/>
  <c r="AV125" i="13"/>
  <c r="AV63" i="13" s="1"/>
  <c r="AV128" i="13"/>
  <c r="AV66" i="13" s="1"/>
  <c r="AV123" i="13"/>
  <c r="AV61" i="13" s="1"/>
  <c r="AV103" i="13"/>
  <c r="AV41" i="13" s="1"/>
  <c r="AV99" i="13"/>
  <c r="AV37" i="13" s="1"/>
  <c r="AV126" i="13"/>
  <c r="AV64" i="13" s="1"/>
  <c r="AV100" i="13"/>
  <c r="AV38" i="13" s="1"/>
  <c r="AV131" i="13"/>
  <c r="AV69" i="13" s="1"/>
  <c r="AV101" i="13"/>
  <c r="AV39" i="13" s="1"/>
  <c r="AV98" i="13"/>
  <c r="AV102" i="13"/>
  <c r="AV40" i="13" s="1"/>
  <c r="AV139" i="13"/>
  <c r="AV77" i="13" s="1"/>
  <c r="AV138" i="13"/>
  <c r="AV76" i="13" s="1"/>
  <c r="AV141" i="13"/>
  <c r="AV79" i="13" s="1"/>
  <c r="AV142" i="13"/>
  <c r="AV80" i="13" s="1"/>
  <c r="AV135" i="13"/>
  <c r="AV73" i="13" s="1"/>
  <c r="AV136" i="13"/>
  <c r="AV140" i="13"/>
  <c r="AV78" i="13" s="1"/>
  <c r="AV137" i="13"/>
  <c r="AV75" i="13" s="1"/>
  <c r="AU154" i="13"/>
  <c r="AX24" i="13"/>
  <c r="AV28" i="10" s="1"/>
  <c r="AS23" i="13"/>
  <c r="AQ27" i="10" s="1"/>
  <c r="AV147" i="13"/>
  <c r="AV84" i="13" s="1"/>
  <c r="AV149" i="13"/>
  <c r="AV86" i="13" s="1"/>
  <c r="AV151" i="13"/>
  <c r="AV88" i="13" s="1"/>
  <c r="AV153" i="13"/>
  <c r="AV148" i="13"/>
  <c r="AV85" i="13" s="1"/>
  <c r="AV150" i="13"/>
  <c r="AV87" i="13" s="1"/>
  <c r="AV152" i="13"/>
  <c r="AV146" i="13"/>
  <c r="AV83" i="13" s="1"/>
  <c r="AR239" i="13"/>
  <c r="AR25" i="13" s="1"/>
  <c r="AP29" i="10" s="1"/>
  <c r="AU19" i="10"/>
  <c r="AO16" i="8"/>
  <c r="AP37" i="14"/>
  <c r="AP45" i="14"/>
  <c r="AQ37" i="14"/>
  <c r="AS236" i="13"/>
  <c r="AR266" i="13"/>
  <c r="AR26" i="13" s="1"/>
  <c r="AP30" i="10" s="1"/>
  <c r="AS237" i="13"/>
  <c r="AR46" i="11"/>
  <c r="AR56" i="11" s="1"/>
  <c r="AT209" i="13"/>
  <c r="AT43" i="14"/>
  <c r="AW26" i="14"/>
  <c r="AV198" i="13"/>
  <c r="AV199" i="13" s="1"/>
  <c r="AV36" i="13"/>
  <c r="AV34" i="13"/>
  <c r="BA194" i="13"/>
  <c r="AY229" i="13"/>
  <c r="AZ220" i="13"/>
  <c r="AS80" i="11"/>
  <c r="AS72" i="11"/>
  <c r="AU74" i="13" s="1"/>
  <c r="AT39" i="14"/>
  <c r="AV20" i="14"/>
  <c r="Y138" i="11"/>
  <c r="Z132" i="11"/>
  <c r="AO104" i="10"/>
  <c r="AQ45" i="14"/>
  <c r="AQ77" i="14"/>
  <c r="AY246" i="13"/>
  <c r="AS41" i="10"/>
  <c r="AY274" i="13"/>
  <c r="AY27" i="13" s="1"/>
  <c r="AW31" i="10" s="1"/>
  <c r="AZ271" i="13"/>
  <c r="AU190" i="13"/>
  <c r="AU6" i="14"/>
  <c r="AW6" i="13"/>
  <c r="AV6" i="12"/>
  <c r="AU6" i="11"/>
  <c r="AV6" i="10"/>
  <c r="AU6" i="8"/>
  <c r="AP101" i="10"/>
  <c r="AR85" i="11"/>
  <c r="AR116" i="11"/>
  <c r="AT41" i="14"/>
  <c r="AV7" i="14"/>
  <c r="AW7" i="12"/>
  <c r="AX7" i="13"/>
  <c r="AV7" i="11"/>
  <c r="AV7" i="8"/>
  <c r="AW7" i="10"/>
  <c r="X87" i="11"/>
  <c r="Y81" i="11"/>
  <c r="AT38" i="14"/>
  <c r="AX291" i="13"/>
  <c r="AX29" i="13" s="1"/>
  <c r="AV33" i="10" s="1"/>
  <c r="AU76" i="14"/>
  <c r="AU74" i="14"/>
  <c r="AU72" i="14"/>
  <c r="AU71" i="14"/>
  <c r="AU75" i="14"/>
  <c r="AU62" i="14"/>
  <c r="AU64" i="14"/>
  <c r="AU63" i="14"/>
  <c r="AU59" i="14"/>
  <c r="AU60" i="14"/>
  <c r="BA203" i="13"/>
  <c r="AZ206" i="13"/>
  <c r="BA185" i="13"/>
  <c r="AT42" i="14"/>
  <c r="AT153" i="11"/>
  <c r="AT152" i="11"/>
  <c r="AT151" i="11"/>
  <c r="AT102" i="11"/>
  <c r="AT101" i="11"/>
  <c r="AT100" i="11"/>
  <c r="AT154" i="11"/>
  <c r="AT103" i="11"/>
  <c r="AT68" i="11"/>
  <c r="AT71" i="11" s="1"/>
  <c r="AY181" i="13"/>
  <c r="AZ167" i="13"/>
  <c r="AU37" i="11" l="1"/>
  <c r="AU39" i="11"/>
  <c r="AU40" i="11"/>
  <c r="AU38" i="11"/>
  <c r="AU250" i="13"/>
  <c r="AU249" i="13"/>
  <c r="AU247" i="13"/>
  <c r="DG272" i="13"/>
  <c r="DF274" i="13"/>
  <c r="DF27" i="13" s="1"/>
  <c r="DD31" i="10" s="1"/>
  <c r="DG280" i="13"/>
  <c r="DE229" i="13"/>
  <c r="DE24" i="13" s="1"/>
  <c r="DC28" i="10" s="1"/>
  <c r="DF219" i="13"/>
  <c r="AV154" i="13"/>
  <c r="AW116" i="13"/>
  <c r="AW54" i="13" s="1"/>
  <c r="AW109" i="13"/>
  <c r="AW47" i="13" s="1"/>
  <c r="AW121" i="13"/>
  <c r="AW59" i="13" s="1"/>
  <c r="AW129" i="13"/>
  <c r="AW67" i="13" s="1"/>
  <c r="AW112" i="13"/>
  <c r="AW50" i="13" s="1"/>
  <c r="AW107" i="13"/>
  <c r="AW45" i="13" s="1"/>
  <c r="AW115" i="13"/>
  <c r="AW53" i="13" s="1"/>
  <c r="AW110" i="13"/>
  <c r="AW48" i="13" s="1"/>
  <c r="AW113" i="13"/>
  <c r="AW51" i="13" s="1"/>
  <c r="AW108" i="13"/>
  <c r="AW46" i="13" s="1"/>
  <c r="AW118" i="13"/>
  <c r="AW56" i="13" s="1"/>
  <c r="AW111" i="13"/>
  <c r="AW49" i="13" s="1"/>
  <c r="AW119" i="13"/>
  <c r="AW57" i="13" s="1"/>
  <c r="AW126" i="13"/>
  <c r="AW64" i="13" s="1"/>
  <c r="AW114" i="13"/>
  <c r="AW52" i="13" s="1"/>
  <c r="AW117" i="13"/>
  <c r="AW55" i="13" s="1"/>
  <c r="AW132" i="13"/>
  <c r="AW70" i="13" s="1"/>
  <c r="AW124" i="13"/>
  <c r="AW62" i="13" s="1"/>
  <c r="AW96" i="13"/>
  <c r="AW97" i="13"/>
  <c r="AW120" i="13"/>
  <c r="AW58" i="13" s="1"/>
  <c r="AW127" i="13"/>
  <c r="AW65" i="13" s="1"/>
  <c r="AW122" i="13"/>
  <c r="AW60" i="13" s="1"/>
  <c r="AW125" i="13"/>
  <c r="AW63" i="13" s="1"/>
  <c r="AW128" i="13"/>
  <c r="AW66" i="13" s="1"/>
  <c r="AW98" i="13"/>
  <c r="AW102" i="13"/>
  <c r="AW40" i="13" s="1"/>
  <c r="AW130" i="13"/>
  <c r="AW68" i="13" s="1"/>
  <c r="AW123" i="13"/>
  <c r="AW61" i="13" s="1"/>
  <c r="AW99" i="13"/>
  <c r="AW37" i="13" s="1"/>
  <c r="AW103" i="13"/>
  <c r="AW41" i="13" s="1"/>
  <c r="AW100" i="13"/>
  <c r="AW38" i="13" s="1"/>
  <c r="AW131" i="13"/>
  <c r="AW69" i="13" s="1"/>
  <c r="AW101" i="13"/>
  <c r="AW39" i="13" s="1"/>
  <c r="AW136" i="13"/>
  <c r="AW135" i="13"/>
  <c r="AW139" i="13"/>
  <c r="AW141" i="13"/>
  <c r="AW79" i="13" s="1"/>
  <c r="AW138" i="13"/>
  <c r="AW76" i="13" s="1"/>
  <c r="AW140" i="13"/>
  <c r="AW78" i="13" s="1"/>
  <c r="AW142" i="13"/>
  <c r="AW80" i="13" s="1"/>
  <c r="AW137" i="13"/>
  <c r="AW75" i="13" s="1"/>
  <c r="AY24" i="13"/>
  <c r="AW28" i="10" s="1"/>
  <c r="AT23" i="13"/>
  <c r="AR27" i="10" s="1"/>
  <c r="AS239" i="13"/>
  <c r="AS25" i="13" s="1"/>
  <c r="AQ29" i="10" s="1"/>
  <c r="AW147" i="13"/>
  <c r="AW84" i="13" s="1"/>
  <c r="AW149" i="13"/>
  <c r="AW86" i="13" s="1"/>
  <c r="AW151" i="13"/>
  <c r="AW88" i="13" s="1"/>
  <c r="AW153" i="13"/>
  <c r="AW148" i="13"/>
  <c r="AW85" i="13" s="1"/>
  <c r="AW150" i="13"/>
  <c r="AW87" i="13" s="1"/>
  <c r="AW152" i="13"/>
  <c r="AW146" i="13"/>
  <c r="AW83" i="13" s="1"/>
  <c r="AO91" i="10"/>
  <c r="AV19" i="10"/>
  <c r="AQ65" i="14"/>
  <c r="AR73" i="14"/>
  <c r="AR77" i="14" s="1"/>
  <c r="AT237" i="13"/>
  <c r="AT236" i="13"/>
  <c r="AS266" i="13"/>
  <c r="AS26" i="13" s="1"/>
  <c r="AQ30" i="10" s="1"/>
  <c r="AS46" i="11"/>
  <c r="AS56" i="11" s="1"/>
  <c r="AU209" i="13"/>
  <c r="AU41" i="14"/>
  <c r="AS85" i="11"/>
  <c r="AS116" i="11"/>
  <c r="AU152" i="11"/>
  <c r="AU151" i="11"/>
  <c r="AU153" i="11"/>
  <c r="AU101" i="11"/>
  <c r="AU100" i="11"/>
  <c r="AU154" i="11"/>
  <c r="AU68" i="11"/>
  <c r="AU71" i="11" s="1"/>
  <c r="AU103" i="11"/>
  <c r="AU102" i="11"/>
  <c r="AQ101" i="10"/>
  <c r="BA220" i="13"/>
  <c r="AZ229" i="13"/>
  <c r="AT80" i="11"/>
  <c r="AT72" i="11"/>
  <c r="AV74" i="13" s="1"/>
  <c r="AV76" i="14"/>
  <c r="AV74" i="14"/>
  <c r="AV72" i="14"/>
  <c r="AV75" i="14"/>
  <c r="AV62" i="14"/>
  <c r="AV64" i="14"/>
  <c r="AV71" i="14"/>
  <c r="AV63" i="14"/>
  <c r="AV60" i="14"/>
  <c r="AV59" i="14"/>
  <c r="AW7" i="14"/>
  <c r="AY7" i="13"/>
  <c r="AX7" i="12"/>
  <c r="AW7" i="11"/>
  <c r="AX7" i="10"/>
  <c r="AW7" i="8"/>
  <c r="AY291" i="13"/>
  <c r="AY29" i="13" s="1"/>
  <c r="AW33" i="10" s="1"/>
  <c r="AV6" i="14"/>
  <c r="AX6" i="13"/>
  <c r="AW6" i="12"/>
  <c r="AV6" i="11"/>
  <c r="AV6" i="8"/>
  <c r="AW6" i="10"/>
  <c r="AT41" i="10"/>
  <c r="AP16" i="8"/>
  <c r="AP104" i="10"/>
  <c r="AP91" i="10"/>
  <c r="AV190" i="13"/>
  <c r="AU39" i="14"/>
  <c r="Z137" i="11"/>
  <c r="Z133" i="11"/>
  <c r="AZ181" i="13"/>
  <c r="BA167" i="13"/>
  <c r="AW198" i="13"/>
  <c r="AW199" i="13" s="1"/>
  <c r="AW77" i="13"/>
  <c r="AW36" i="13"/>
  <c r="AW35" i="13"/>
  <c r="AW34" i="13"/>
  <c r="AW73" i="13"/>
  <c r="AZ274" i="13"/>
  <c r="AZ27" i="13" s="1"/>
  <c r="AX31" i="10" s="1"/>
  <c r="AW20" i="14"/>
  <c r="BB203" i="13"/>
  <c r="BA206" i="13"/>
  <c r="AU38" i="14"/>
  <c r="AU42" i="14"/>
  <c r="AV50" i="14"/>
  <c r="BB194" i="13"/>
  <c r="Y86" i="11"/>
  <c r="Y82" i="11"/>
  <c r="AZ246" i="13"/>
  <c r="BB185" i="13"/>
  <c r="AU43" i="14"/>
  <c r="AX26" i="14"/>
  <c r="AV37" i="11" l="1"/>
  <c r="AV38" i="11"/>
  <c r="AV39" i="11"/>
  <c r="AV40" i="11"/>
  <c r="AV250" i="13"/>
  <c r="AV247" i="13"/>
  <c r="AV249" i="13"/>
  <c r="DG219" i="13"/>
  <c r="DF229" i="13"/>
  <c r="DF24" i="13" s="1"/>
  <c r="DD28" i="10" s="1"/>
  <c r="DH280" i="13"/>
  <c r="DH272" i="13"/>
  <c r="DG274" i="13"/>
  <c r="DG27" i="13" s="1"/>
  <c r="DE31" i="10" s="1"/>
  <c r="AX115" i="13"/>
  <c r="AX53" i="13" s="1"/>
  <c r="AX114" i="13"/>
  <c r="AX52" i="13" s="1"/>
  <c r="AX117" i="13"/>
  <c r="AX55" i="13" s="1"/>
  <c r="AX120" i="13"/>
  <c r="AX58" i="13" s="1"/>
  <c r="AX128" i="13"/>
  <c r="AX66" i="13" s="1"/>
  <c r="AX109" i="13"/>
  <c r="AX47" i="13" s="1"/>
  <c r="AX121" i="13"/>
  <c r="AX59" i="13" s="1"/>
  <c r="AX112" i="13"/>
  <c r="AX50" i="13" s="1"/>
  <c r="AX107" i="13"/>
  <c r="AX45" i="13" s="1"/>
  <c r="AX110" i="13"/>
  <c r="AX48" i="13" s="1"/>
  <c r="AX113" i="13"/>
  <c r="AX51" i="13" s="1"/>
  <c r="AX116" i="13"/>
  <c r="AX54" i="13" s="1"/>
  <c r="AX108" i="13"/>
  <c r="AX46" i="13" s="1"/>
  <c r="AX118" i="13"/>
  <c r="AX56" i="13" s="1"/>
  <c r="AX123" i="13"/>
  <c r="AX61" i="13" s="1"/>
  <c r="AX111" i="13"/>
  <c r="AX49" i="13" s="1"/>
  <c r="AX126" i="13"/>
  <c r="AX64" i="13" s="1"/>
  <c r="AX129" i="13"/>
  <c r="AX67" i="13" s="1"/>
  <c r="AX132" i="13"/>
  <c r="AX70" i="13" s="1"/>
  <c r="AX124" i="13"/>
  <c r="AX62" i="13" s="1"/>
  <c r="AX127" i="13"/>
  <c r="AX65" i="13" s="1"/>
  <c r="AX119" i="13"/>
  <c r="AX57" i="13" s="1"/>
  <c r="AX122" i="13"/>
  <c r="AX60" i="13" s="1"/>
  <c r="AX125" i="13"/>
  <c r="AX63" i="13" s="1"/>
  <c r="AX96" i="13"/>
  <c r="AX98" i="13"/>
  <c r="AX102" i="13"/>
  <c r="AX40" i="13" s="1"/>
  <c r="AX103" i="13"/>
  <c r="AX41" i="13" s="1"/>
  <c r="AX130" i="13"/>
  <c r="AX68" i="13" s="1"/>
  <c r="AX99" i="13"/>
  <c r="AX37" i="13" s="1"/>
  <c r="AX100" i="13"/>
  <c r="AX38" i="13" s="1"/>
  <c r="AX131" i="13"/>
  <c r="AX69" i="13" s="1"/>
  <c r="AX97" i="13"/>
  <c r="AX101" i="13"/>
  <c r="AX39" i="13" s="1"/>
  <c r="AX142" i="13"/>
  <c r="AX80" i="13" s="1"/>
  <c r="AX137" i="13"/>
  <c r="AX75" i="13" s="1"/>
  <c r="AX138" i="13"/>
  <c r="AX76" i="13" s="1"/>
  <c r="AX139" i="13"/>
  <c r="AX77" i="13" s="1"/>
  <c r="AX140" i="13"/>
  <c r="AX78" i="13" s="1"/>
  <c r="AX136" i="13"/>
  <c r="AX135" i="13"/>
  <c r="AX73" i="13" s="1"/>
  <c r="AX141" i="13"/>
  <c r="AX79" i="13" s="1"/>
  <c r="AW154" i="13"/>
  <c r="AZ24" i="13"/>
  <c r="AX28" i="10" s="1"/>
  <c r="AU23" i="13"/>
  <c r="AS27" i="10" s="1"/>
  <c r="AX148" i="13"/>
  <c r="AX85" i="13" s="1"/>
  <c r="AX150" i="13"/>
  <c r="AX87" i="13" s="1"/>
  <c r="AX152" i="13"/>
  <c r="AX147" i="13"/>
  <c r="AX84" i="13" s="1"/>
  <c r="AX149" i="13"/>
  <c r="AX86" i="13" s="1"/>
  <c r="AX151" i="13"/>
  <c r="AX88" i="13" s="1"/>
  <c r="AX153" i="13"/>
  <c r="AX146" i="13"/>
  <c r="AX83" i="13" s="1"/>
  <c r="AW19" i="10"/>
  <c r="AR37" i="14"/>
  <c r="AR45" i="14"/>
  <c r="AT73" i="14"/>
  <c r="AU236" i="13"/>
  <c r="AT239" i="13"/>
  <c r="AT25" i="13" s="1"/>
  <c r="AR29" i="10" s="1"/>
  <c r="AT266" i="13"/>
  <c r="AT26" i="13" s="1"/>
  <c r="AS73" i="14"/>
  <c r="AS37" i="14" s="1"/>
  <c r="AR65" i="14"/>
  <c r="AT46" i="11"/>
  <c r="AT56" i="11" s="1"/>
  <c r="AV209" i="13"/>
  <c r="AU237" i="13"/>
  <c r="AV42" i="14"/>
  <c r="AV43" i="14"/>
  <c r="AV39" i="14"/>
  <c r="AQ104" i="10"/>
  <c r="AQ16" i="8"/>
  <c r="AQ91" i="10"/>
  <c r="AX7" i="14"/>
  <c r="AZ7" i="13"/>
  <c r="AY7" i="12"/>
  <c r="AX7" i="8"/>
  <c r="AX7" i="11"/>
  <c r="AY7" i="10"/>
  <c r="BA229" i="13"/>
  <c r="BB220" i="13"/>
  <c r="AU41" i="10"/>
  <c r="AX198" i="13"/>
  <c r="AX199" i="13" s="1"/>
  <c r="AX34" i="13"/>
  <c r="AX36" i="13"/>
  <c r="AX35" i="13"/>
  <c r="AY26" i="14"/>
  <c r="BC194" i="13"/>
  <c r="AR101" i="10"/>
  <c r="BC185" i="13"/>
  <c r="Y87" i="11"/>
  <c r="Z81" i="11"/>
  <c r="BB206" i="13"/>
  <c r="BC203" i="13"/>
  <c r="BA274" i="13"/>
  <c r="BA27" i="13" s="1"/>
  <c r="AY31" i="10" s="1"/>
  <c r="F38" i="9" s="1"/>
  <c r="AU80" i="11"/>
  <c r="AU72" i="11"/>
  <c r="AW74" i="13" s="1"/>
  <c r="BA181" i="13"/>
  <c r="BB167" i="13"/>
  <c r="AW6" i="14"/>
  <c r="AY6" i="13"/>
  <c r="AX6" i="12"/>
  <c r="AX6" i="10"/>
  <c r="AW6" i="11"/>
  <c r="AW6" i="8"/>
  <c r="AW75" i="14"/>
  <c r="AW71" i="14"/>
  <c r="AW64" i="14"/>
  <c r="AW72" i="14"/>
  <c r="AW63" i="14"/>
  <c r="AW74" i="14"/>
  <c r="AW76" i="14"/>
  <c r="AW62" i="14"/>
  <c r="AW60" i="14"/>
  <c r="AW59" i="14"/>
  <c r="AV41" i="14"/>
  <c r="AT85" i="11"/>
  <c r="AT116" i="11"/>
  <c r="AZ291" i="13"/>
  <c r="AZ29" i="13" s="1"/>
  <c r="AX33" i="10" s="1"/>
  <c r="BA246" i="13"/>
  <c r="Z138" i="11"/>
  <c r="AA132" i="11"/>
  <c r="AX20" i="14"/>
  <c r="AW50" i="14"/>
  <c r="AW190" i="13"/>
  <c r="AV151" i="11"/>
  <c r="AV154" i="11"/>
  <c r="AV100" i="11"/>
  <c r="AV152" i="11"/>
  <c r="AV103" i="11"/>
  <c r="AV102" i="11"/>
  <c r="AV153" i="11"/>
  <c r="AV101" i="11"/>
  <c r="AV68" i="11"/>
  <c r="AV71" i="11" s="1"/>
  <c r="AV38" i="14"/>
  <c r="AW37" i="11" l="1"/>
  <c r="AW38" i="11"/>
  <c r="AW39" i="11"/>
  <c r="AW40" i="11"/>
  <c r="AW247" i="13"/>
  <c r="AW249" i="13"/>
  <c r="AW250" i="13"/>
  <c r="DI272" i="13"/>
  <c r="DI274" i="13" s="1"/>
  <c r="DI27" i="13" s="1"/>
  <c r="DG31" i="10" s="1"/>
  <c r="DH274" i="13"/>
  <c r="DH27" i="13" s="1"/>
  <c r="DF31" i="10" s="1"/>
  <c r="DI280" i="13"/>
  <c r="DG229" i="13"/>
  <c r="DG24" i="13" s="1"/>
  <c r="DE28" i="10" s="1"/>
  <c r="DH219" i="13"/>
  <c r="AY110" i="13"/>
  <c r="AY48" i="13" s="1"/>
  <c r="AY107" i="13"/>
  <c r="AY45" i="13" s="1"/>
  <c r="AY114" i="13"/>
  <c r="AY52" i="13" s="1"/>
  <c r="AY111" i="13"/>
  <c r="AY49" i="13" s="1"/>
  <c r="AY119" i="13"/>
  <c r="AY57" i="13" s="1"/>
  <c r="AY127" i="13"/>
  <c r="AY65" i="13" s="1"/>
  <c r="AY117" i="13"/>
  <c r="AY55" i="13" s="1"/>
  <c r="AY120" i="13"/>
  <c r="AY58" i="13" s="1"/>
  <c r="AY109" i="13"/>
  <c r="AY47" i="13" s="1"/>
  <c r="AY121" i="13"/>
  <c r="AY59" i="13" s="1"/>
  <c r="AY112" i="13"/>
  <c r="AY50" i="13" s="1"/>
  <c r="AY115" i="13"/>
  <c r="AY53" i="13" s="1"/>
  <c r="AY113" i="13"/>
  <c r="AY51" i="13" s="1"/>
  <c r="AY116" i="13"/>
  <c r="AY54" i="13" s="1"/>
  <c r="AY131" i="13"/>
  <c r="AY69" i="13" s="1"/>
  <c r="AY123" i="13"/>
  <c r="AY61" i="13" s="1"/>
  <c r="AY126" i="13"/>
  <c r="AY64" i="13" s="1"/>
  <c r="AY129" i="13"/>
  <c r="AY67" i="13" s="1"/>
  <c r="AY124" i="13"/>
  <c r="AY62" i="13" s="1"/>
  <c r="AY122" i="13"/>
  <c r="AY60" i="13" s="1"/>
  <c r="AY132" i="13"/>
  <c r="AY70" i="13" s="1"/>
  <c r="AY101" i="13"/>
  <c r="AY39" i="13" s="1"/>
  <c r="AY108" i="13"/>
  <c r="AY46" i="13" s="1"/>
  <c r="AY96" i="13"/>
  <c r="AY118" i="13"/>
  <c r="AY56" i="13" s="1"/>
  <c r="AY98" i="13"/>
  <c r="AY102" i="13"/>
  <c r="AY40" i="13" s="1"/>
  <c r="AY130" i="13"/>
  <c r="AY68" i="13" s="1"/>
  <c r="AY99" i="13"/>
  <c r="AY103" i="13"/>
  <c r="AY41" i="13" s="1"/>
  <c r="AY125" i="13"/>
  <c r="AY63" i="13" s="1"/>
  <c r="AY128" i="13"/>
  <c r="AY66" i="13" s="1"/>
  <c r="AY100" i="13"/>
  <c r="AY38" i="13" s="1"/>
  <c r="AY97" i="13"/>
  <c r="AY139" i="13"/>
  <c r="AY77" i="13" s="1"/>
  <c r="AY142" i="13"/>
  <c r="AY80" i="13" s="1"/>
  <c r="AY140" i="13"/>
  <c r="AY137" i="13"/>
  <c r="AY75" i="13" s="1"/>
  <c r="AY138" i="13"/>
  <c r="AY76" i="13" s="1"/>
  <c r="AY136" i="13"/>
  <c r="AY141" i="13"/>
  <c r="AY79" i="13" s="1"/>
  <c r="AY135" i="13"/>
  <c r="AY73" i="13" s="1"/>
  <c r="AX154" i="13"/>
  <c r="BA24" i="13"/>
  <c r="AY28" i="10" s="1"/>
  <c r="F35" i="9" s="1"/>
  <c r="AV23" i="13"/>
  <c r="AT27" i="10" s="1"/>
  <c r="AY146" i="13"/>
  <c r="AY83" i="13" s="1"/>
  <c r="AY148" i="13"/>
  <c r="AY85" i="13" s="1"/>
  <c r="AY150" i="13"/>
  <c r="AY87" i="13" s="1"/>
  <c r="AY152" i="13"/>
  <c r="AY147" i="13"/>
  <c r="AY84" i="13" s="1"/>
  <c r="AY149" i="13"/>
  <c r="AY86" i="13" s="1"/>
  <c r="AY151" i="13"/>
  <c r="AY88" i="13" s="1"/>
  <c r="AY153" i="13"/>
  <c r="AX19" i="10"/>
  <c r="AU239" i="13"/>
  <c r="AU25" i="13" s="1"/>
  <c r="AS29" i="10" s="1"/>
  <c r="AS65" i="14"/>
  <c r="AV237" i="13"/>
  <c r="AV236" i="13"/>
  <c r="AR30" i="10"/>
  <c r="AU266" i="13"/>
  <c r="AU26" i="13" s="1"/>
  <c r="AS30" i="10" s="1"/>
  <c r="AS77" i="14"/>
  <c r="AS45" i="14"/>
  <c r="AU46" i="11"/>
  <c r="AU56" i="11" s="1"/>
  <c r="AW209" i="13"/>
  <c r="AW23" i="13" s="1"/>
  <c r="AT65" i="14"/>
  <c r="AW43" i="14"/>
  <c r="AW39" i="14"/>
  <c r="AV41" i="10"/>
  <c r="BA29" i="13"/>
  <c r="AY33" i="10" s="1"/>
  <c r="F40" i="9" s="1"/>
  <c r="BB229" i="13"/>
  <c r="BC220" i="13"/>
  <c r="BB283" i="13"/>
  <c r="BB28" i="13" s="1"/>
  <c r="AZ32" i="10" s="1"/>
  <c r="BD185" i="13"/>
  <c r="BD194" i="13"/>
  <c r="AY7" i="14"/>
  <c r="BA7" i="13"/>
  <c r="AZ7" i="12"/>
  <c r="AY7" i="11"/>
  <c r="AY7" i="8"/>
  <c r="AZ7" i="10"/>
  <c r="AX75" i="14"/>
  <c r="AX72" i="14"/>
  <c r="AX63" i="14"/>
  <c r="AX74" i="14"/>
  <c r="AX76" i="14"/>
  <c r="AX60" i="14"/>
  <c r="AX71" i="14"/>
  <c r="AX59" i="14"/>
  <c r="AX64" i="14"/>
  <c r="AX62" i="14"/>
  <c r="AW38" i="14"/>
  <c r="AY198" i="13"/>
  <c r="AY199" i="13" s="1"/>
  <c r="AY37" i="13"/>
  <c r="AY35" i="13"/>
  <c r="AY36" i="13"/>
  <c r="AY78" i="13"/>
  <c r="Z86" i="11"/>
  <c r="Z82" i="11"/>
  <c r="AZ26" i="14"/>
  <c r="AY20" i="14"/>
  <c r="AA137" i="11"/>
  <c r="AA133" i="11"/>
  <c r="AW41" i="14"/>
  <c r="AX50" i="14"/>
  <c r="AU85" i="11"/>
  <c r="AU116" i="11"/>
  <c r="BB274" i="13"/>
  <c r="BB27" i="13" s="1"/>
  <c r="AZ31" i="10" s="1"/>
  <c r="BC271" i="13"/>
  <c r="AT77" i="14"/>
  <c r="AT45" i="14"/>
  <c r="AW154" i="11"/>
  <c r="AW152" i="11"/>
  <c r="AW103" i="11"/>
  <c r="AW102" i="11"/>
  <c r="AW100" i="11"/>
  <c r="AW151" i="11"/>
  <c r="AW153" i="11"/>
  <c r="AW101" i="11"/>
  <c r="AW68" i="11"/>
  <c r="AW71" i="11" s="1"/>
  <c r="AS101" i="10"/>
  <c r="AW42" i="14"/>
  <c r="BB181" i="13"/>
  <c r="BC167" i="13"/>
  <c r="BC206" i="13"/>
  <c r="BD203" i="13"/>
  <c r="AR104" i="10"/>
  <c r="AR16" i="8"/>
  <c r="AR91" i="10"/>
  <c r="BB246" i="13"/>
  <c r="AV80" i="11"/>
  <c r="AV72" i="11"/>
  <c r="AX74" i="13" s="1"/>
  <c r="AX6" i="14"/>
  <c r="AZ6" i="13"/>
  <c r="AY6" i="12"/>
  <c r="AX6" i="11"/>
  <c r="AY6" i="10"/>
  <c r="AX6" i="8"/>
  <c r="AX190" i="13"/>
  <c r="AX40" i="11" l="1"/>
  <c r="AX37" i="11"/>
  <c r="AX39" i="11"/>
  <c r="AX38" i="11"/>
  <c r="AX249" i="13"/>
  <c r="AX247" i="13"/>
  <c r="AX250" i="13"/>
  <c r="DH229" i="13"/>
  <c r="DH24" i="13" s="1"/>
  <c r="DF28" i="10" s="1"/>
  <c r="DI219" i="13"/>
  <c r="DI229" i="13" s="1"/>
  <c r="DI24" i="13" s="1"/>
  <c r="DG28" i="10" s="1"/>
  <c r="AY154" i="13"/>
  <c r="AZ109" i="13"/>
  <c r="AZ47" i="13" s="1"/>
  <c r="AZ110" i="13"/>
  <c r="AZ48" i="13" s="1"/>
  <c r="AZ108" i="13"/>
  <c r="AZ46" i="13" s="1"/>
  <c r="AZ113" i="13"/>
  <c r="AZ51" i="13" s="1"/>
  <c r="AZ107" i="13"/>
  <c r="AZ45" i="13" s="1"/>
  <c r="AZ118" i="13"/>
  <c r="AZ56" i="13" s="1"/>
  <c r="AZ126" i="13"/>
  <c r="AZ64" i="13" s="1"/>
  <c r="AZ111" i="13"/>
  <c r="AZ49" i="13" s="1"/>
  <c r="AZ114" i="13"/>
  <c r="AZ52" i="13" s="1"/>
  <c r="AZ119" i="13"/>
  <c r="AZ57" i="13" s="1"/>
  <c r="AZ117" i="13"/>
  <c r="AZ55" i="13" s="1"/>
  <c r="AZ120" i="13"/>
  <c r="AZ58" i="13" s="1"/>
  <c r="AZ121" i="13"/>
  <c r="AZ59" i="13" s="1"/>
  <c r="AZ112" i="13"/>
  <c r="AZ50" i="13" s="1"/>
  <c r="AZ115" i="13"/>
  <c r="AZ53" i="13" s="1"/>
  <c r="AZ125" i="13"/>
  <c r="AZ63" i="13" s="1"/>
  <c r="AZ128" i="13"/>
  <c r="AZ66" i="13" s="1"/>
  <c r="AZ131" i="13"/>
  <c r="AZ69" i="13" s="1"/>
  <c r="AZ123" i="13"/>
  <c r="AZ61" i="13" s="1"/>
  <c r="AZ129" i="13"/>
  <c r="AZ67" i="13" s="1"/>
  <c r="AZ116" i="13"/>
  <c r="AZ54" i="13" s="1"/>
  <c r="AZ124" i="13"/>
  <c r="AZ62" i="13" s="1"/>
  <c r="AZ127" i="13"/>
  <c r="AZ65" i="13" s="1"/>
  <c r="AZ97" i="13"/>
  <c r="AZ101" i="13"/>
  <c r="AZ39" i="13" s="1"/>
  <c r="AZ132" i="13"/>
  <c r="AZ70" i="13" s="1"/>
  <c r="AZ96" i="13"/>
  <c r="AZ98" i="13"/>
  <c r="AZ36" i="13" s="1"/>
  <c r="AZ102" i="13"/>
  <c r="AZ40" i="13" s="1"/>
  <c r="AZ130" i="13"/>
  <c r="AZ68" i="13" s="1"/>
  <c r="AZ122" i="13"/>
  <c r="AZ60" i="13" s="1"/>
  <c r="AZ99" i="13"/>
  <c r="AZ37" i="13" s="1"/>
  <c r="AZ103" i="13"/>
  <c r="AZ41" i="13" s="1"/>
  <c r="AZ100" i="13"/>
  <c r="AZ38" i="13" s="1"/>
  <c r="AZ141" i="13"/>
  <c r="AZ135" i="13"/>
  <c r="AZ73" i="13" s="1"/>
  <c r="AZ142" i="13"/>
  <c r="AZ80" i="13" s="1"/>
  <c r="AZ140" i="13"/>
  <c r="AZ78" i="13" s="1"/>
  <c r="AZ136" i="13"/>
  <c r="AZ137" i="13"/>
  <c r="AZ75" i="13" s="1"/>
  <c r="AZ138" i="13"/>
  <c r="AZ76" i="13" s="1"/>
  <c r="AZ139" i="13"/>
  <c r="AY34" i="13"/>
  <c r="BB24" i="13"/>
  <c r="AZ28" i="10" s="1"/>
  <c r="AZ146" i="13"/>
  <c r="AZ83" i="13" s="1"/>
  <c r="AZ148" i="13"/>
  <c r="AZ85" i="13" s="1"/>
  <c r="AZ150" i="13"/>
  <c r="AZ87" i="13" s="1"/>
  <c r="AZ152" i="13"/>
  <c r="AZ147" i="13"/>
  <c r="AZ84" i="13" s="1"/>
  <c r="AZ149" i="13"/>
  <c r="AZ86" i="13" s="1"/>
  <c r="AZ151" i="13"/>
  <c r="AZ88" i="13" s="1"/>
  <c r="AZ153" i="13"/>
  <c r="AY19" i="10"/>
  <c r="F26" i="9" s="1"/>
  <c r="AV239" i="13"/>
  <c r="AV25" i="13" s="1"/>
  <c r="AT29" i="10" s="1"/>
  <c r="AW237" i="13"/>
  <c r="AW236" i="13"/>
  <c r="AV266" i="13"/>
  <c r="AV26" i="13" s="1"/>
  <c r="AV46" i="11"/>
  <c r="AV56" i="11" s="1"/>
  <c r="AU27" i="10"/>
  <c r="AX209" i="13"/>
  <c r="AT37" i="14"/>
  <c r="AU65" i="14"/>
  <c r="AU73" i="14"/>
  <c r="AU45" i="14" s="1"/>
  <c r="AX41" i="14"/>
  <c r="Z87" i="11"/>
  <c r="AA81" i="11"/>
  <c r="AY190" i="13"/>
  <c r="AX236" i="13"/>
  <c r="AX39" i="14"/>
  <c r="AY75" i="14"/>
  <c r="AY71" i="14"/>
  <c r="AY72" i="14"/>
  <c r="AY63" i="14"/>
  <c r="AY74" i="14"/>
  <c r="AY76" i="14"/>
  <c r="AY60" i="14"/>
  <c r="AY59" i="14"/>
  <c r="AY64" i="14"/>
  <c r="AY62" i="14"/>
  <c r="AY6" i="14"/>
  <c r="BA6" i="13"/>
  <c r="AZ6" i="12"/>
  <c r="AY6" i="11"/>
  <c r="AY6" i="8"/>
  <c r="F83" i="9"/>
  <c r="F107" i="9" s="1"/>
  <c r="AZ6" i="10"/>
  <c r="BD206" i="13"/>
  <c r="BE203" i="13"/>
  <c r="AZ20" i="14"/>
  <c r="AX154" i="11"/>
  <c r="AX153" i="11"/>
  <c r="AX152" i="11"/>
  <c r="AX103" i="11"/>
  <c r="AX102" i="11"/>
  <c r="AX101" i="11"/>
  <c r="AX151" i="11"/>
  <c r="AX100" i="11"/>
  <c r="AX68" i="11"/>
  <c r="AX71" i="11" s="1"/>
  <c r="AT101" i="10"/>
  <c r="AY50" i="14"/>
  <c r="BC229" i="13"/>
  <c r="BD220" i="13"/>
  <c r="AW41" i="10"/>
  <c r="BC181" i="13"/>
  <c r="BD167" i="13"/>
  <c r="AX42" i="14"/>
  <c r="AZ7" i="14"/>
  <c r="BB7" i="13"/>
  <c r="BA7" i="12"/>
  <c r="AZ7" i="8"/>
  <c r="BA7" i="10"/>
  <c r="AZ7" i="11"/>
  <c r="BE194" i="13"/>
  <c r="AZ198" i="13"/>
  <c r="AZ199" i="13" s="1"/>
  <c r="AZ35" i="13"/>
  <c r="AZ34" i="13"/>
  <c r="AZ79" i="13"/>
  <c r="AZ77" i="13"/>
  <c r="AV116" i="11"/>
  <c r="AV85" i="11"/>
  <c r="AW80" i="11"/>
  <c r="AW72" i="11"/>
  <c r="AY74" i="13" s="1"/>
  <c r="BD271" i="13"/>
  <c r="BC274" i="13"/>
  <c r="BC27" i="13" s="1"/>
  <c r="BA31" i="10" s="1"/>
  <c r="BA26" i="14"/>
  <c r="AX43" i="14"/>
  <c r="BE185" i="13"/>
  <c r="AB132" i="11"/>
  <c r="AA138" i="11"/>
  <c r="AX38" i="14"/>
  <c r="BB291" i="13"/>
  <c r="BB29" i="13" s="1"/>
  <c r="AZ33" i="10" s="1"/>
  <c r="BC246" i="13"/>
  <c r="AS104" i="10"/>
  <c r="AS16" i="8"/>
  <c r="AS91" i="10"/>
  <c r="AY38" i="11" l="1"/>
  <c r="AY40" i="11"/>
  <c r="AY37" i="11"/>
  <c r="AY39" i="11"/>
  <c r="AY249" i="13"/>
  <c r="AY247" i="13"/>
  <c r="AY250" i="13"/>
  <c r="AZ154" i="13"/>
  <c r="BA108" i="13"/>
  <c r="BA46" i="13" s="1"/>
  <c r="BA109" i="13"/>
  <c r="BA47" i="13" s="1"/>
  <c r="BA110" i="13"/>
  <c r="BA48" i="13" s="1"/>
  <c r="BA112" i="13"/>
  <c r="BA50" i="13" s="1"/>
  <c r="BA107" i="13"/>
  <c r="BA45" i="13" s="1"/>
  <c r="BA116" i="13"/>
  <c r="BA54" i="13" s="1"/>
  <c r="BA125" i="13"/>
  <c r="BA63" i="13" s="1"/>
  <c r="BA118" i="13"/>
  <c r="BA56" i="13" s="1"/>
  <c r="BA111" i="13"/>
  <c r="BA49" i="13" s="1"/>
  <c r="BA114" i="13"/>
  <c r="BA52" i="13" s="1"/>
  <c r="BA119" i="13"/>
  <c r="BA57" i="13" s="1"/>
  <c r="BA117" i="13"/>
  <c r="BA55" i="13" s="1"/>
  <c r="BA120" i="13"/>
  <c r="BA58" i="13" s="1"/>
  <c r="BA121" i="13"/>
  <c r="BA59" i="13" s="1"/>
  <c r="BA115" i="13"/>
  <c r="BA53" i="13" s="1"/>
  <c r="BA122" i="13"/>
  <c r="BA60" i="13" s="1"/>
  <c r="BA128" i="13"/>
  <c r="BA66" i="13" s="1"/>
  <c r="BA131" i="13"/>
  <c r="BA69" i="13" s="1"/>
  <c r="BA123" i="13"/>
  <c r="BA61" i="13" s="1"/>
  <c r="BA126" i="13"/>
  <c r="BA64" i="13" s="1"/>
  <c r="BA113" i="13"/>
  <c r="BA51" i="13" s="1"/>
  <c r="BA129" i="13"/>
  <c r="BA67" i="13" s="1"/>
  <c r="BA124" i="13"/>
  <c r="BA62" i="13" s="1"/>
  <c r="BA127" i="13"/>
  <c r="BA65" i="13" s="1"/>
  <c r="BA100" i="13"/>
  <c r="BA38" i="13" s="1"/>
  <c r="BA97" i="13"/>
  <c r="BA35" i="13" s="1"/>
  <c r="BA132" i="13"/>
  <c r="BA70" i="13" s="1"/>
  <c r="BA101" i="13"/>
  <c r="BA39" i="13" s="1"/>
  <c r="BA96" i="13"/>
  <c r="BA98" i="13"/>
  <c r="BA36" i="13" s="1"/>
  <c r="BA102" i="13"/>
  <c r="BA40" i="13" s="1"/>
  <c r="BA130" i="13"/>
  <c r="BA68" i="13" s="1"/>
  <c r="BA99" i="13"/>
  <c r="BA103" i="13"/>
  <c r="BA41" i="13" s="1"/>
  <c r="BA140" i="13"/>
  <c r="BA141" i="13"/>
  <c r="BA79" i="13" s="1"/>
  <c r="BA135" i="13"/>
  <c r="BA73" i="13" s="1"/>
  <c r="BA136" i="13"/>
  <c r="BA137" i="13"/>
  <c r="BA75" i="13" s="1"/>
  <c r="BA138" i="13"/>
  <c r="BA76" i="13" s="1"/>
  <c r="BA139" i="13"/>
  <c r="BA77" i="13" s="1"/>
  <c r="BA142" i="13"/>
  <c r="BA80" i="13" s="1"/>
  <c r="BC24" i="13"/>
  <c r="BA28" i="10" s="1"/>
  <c r="AX23" i="13"/>
  <c r="AV27" i="10" s="1"/>
  <c r="BA146" i="13"/>
  <c r="BA83" i="13" s="1"/>
  <c r="BA148" i="13"/>
  <c r="BA85" i="13" s="1"/>
  <c r="BA150" i="13"/>
  <c r="BA87" i="13" s="1"/>
  <c r="BA152" i="13"/>
  <c r="BA147" i="13"/>
  <c r="BA84" i="13" s="1"/>
  <c r="BA149" i="13"/>
  <c r="BA86" i="13" s="1"/>
  <c r="BA151" i="13"/>
  <c r="BA88" i="13" s="1"/>
  <c r="BA153" i="13"/>
  <c r="AZ19" i="10"/>
  <c r="AW239" i="13"/>
  <c r="AW25" i="13" s="1"/>
  <c r="AU29" i="10" s="1"/>
  <c r="AT30" i="10"/>
  <c r="AW266" i="13"/>
  <c r="AW26" i="13" s="1"/>
  <c r="AW46" i="11"/>
  <c r="AW56" i="11" s="1"/>
  <c r="AV73" i="14"/>
  <c r="AV77" i="14" s="1"/>
  <c r="AU37" i="14"/>
  <c r="AY209" i="13"/>
  <c r="AU77" i="14"/>
  <c r="AU101" i="10" s="1"/>
  <c r="AY43" i="14"/>
  <c r="BE167" i="13"/>
  <c r="BD181" i="13"/>
  <c r="BA50" i="14"/>
  <c r="BA20" i="14"/>
  <c r="AY154" i="11"/>
  <c r="AY153" i="11"/>
  <c r="AY152" i="11"/>
  <c r="AY103" i="11"/>
  <c r="AY102" i="11"/>
  <c r="AY101" i="11"/>
  <c r="AY151" i="11"/>
  <c r="AY100" i="11"/>
  <c r="AY68" i="11"/>
  <c r="AY71" i="11" s="1"/>
  <c r="AY38" i="14"/>
  <c r="BA7" i="14"/>
  <c r="BC7" i="13"/>
  <c r="BB7" i="12"/>
  <c r="BA7" i="11"/>
  <c r="BA7" i="8"/>
  <c r="BB7" i="10"/>
  <c r="BD229" i="13"/>
  <c r="BE220" i="13"/>
  <c r="AZ50" i="14"/>
  <c r="AY39" i="14"/>
  <c r="AB137" i="11"/>
  <c r="AB133" i="11"/>
  <c r="BA198" i="13"/>
  <c r="BA199" i="13" s="1"/>
  <c r="BA37" i="13"/>
  <c r="BA34" i="13"/>
  <c r="BA78" i="13"/>
  <c r="BD274" i="13"/>
  <c r="BD27" i="13" s="1"/>
  <c r="BB31" i="10" s="1"/>
  <c r="BE271" i="13"/>
  <c r="AT104" i="10"/>
  <c r="AT16" i="8"/>
  <c r="AT91" i="10"/>
  <c r="BE206" i="13"/>
  <c r="BF203" i="13"/>
  <c r="AX41" i="10"/>
  <c r="BF185" i="13"/>
  <c r="AY42" i="14"/>
  <c r="BB26" i="14"/>
  <c r="AZ75" i="14"/>
  <c r="AZ71" i="14"/>
  <c r="AZ72" i="14"/>
  <c r="AZ63" i="14"/>
  <c r="AZ74" i="14"/>
  <c r="AZ76" i="14"/>
  <c r="AZ62" i="14"/>
  <c r="AZ59" i="14"/>
  <c r="AZ64" i="14"/>
  <c r="AZ60" i="14"/>
  <c r="AZ6" i="14"/>
  <c r="BB6" i="13"/>
  <c r="BA6" i="12"/>
  <c r="AZ6" i="11"/>
  <c r="BA6" i="10"/>
  <c r="AZ6" i="8"/>
  <c r="AA86" i="11"/>
  <c r="AA82" i="11"/>
  <c r="AZ190" i="13"/>
  <c r="BD246" i="13"/>
  <c r="BC291" i="13"/>
  <c r="BC29" i="13" s="1"/>
  <c r="BA33" i="10" s="1"/>
  <c r="AW116" i="11"/>
  <c r="AW85" i="11"/>
  <c r="BF194" i="13"/>
  <c r="AX80" i="11"/>
  <c r="AX72" i="11"/>
  <c r="AZ74" i="13" s="1"/>
  <c r="AY41" i="14"/>
  <c r="AX237" i="13"/>
  <c r="AX239" i="13" s="1"/>
  <c r="AX25" i="13" s="1"/>
  <c r="AV29" i="10" s="1"/>
  <c r="A41" i="11" l="1"/>
  <c r="AZ41" i="11"/>
  <c r="AZ38" i="11"/>
  <c r="AZ39" i="11"/>
  <c r="AZ40" i="11"/>
  <c r="AZ37" i="11"/>
  <c r="AZ250" i="13"/>
  <c r="AZ249" i="13"/>
  <c r="AZ247" i="13"/>
  <c r="BA154" i="13"/>
  <c r="BB107" i="13"/>
  <c r="BB45" i="13" s="1"/>
  <c r="BB108" i="13"/>
  <c r="BB46" i="13" s="1"/>
  <c r="BB109" i="13"/>
  <c r="BB47" i="13" s="1"/>
  <c r="BB111" i="13"/>
  <c r="BB49" i="13" s="1"/>
  <c r="BB113" i="13"/>
  <c r="BB51" i="13" s="1"/>
  <c r="BB124" i="13"/>
  <c r="BB62" i="13" s="1"/>
  <c r="BB132" i="13"/>
  <c r="BB70" i="13" s="1"/>
  <c r="BB116" i="13"/>
  <c r="BB54" i="13" s="1"/>
  <c r="BB118" i="13"/>
  <c r="BB56" i="13" s="1"/>
  <c r="BB114" i="13"/>
  <c r="BB52" i="13" s="1"/>
  <c r="BB119" i="13"/>
  <c r="BB57" i="13" s="1"/>
  <c r="BB117" i="13"/>
  <c r="BB55" i="13" s="1"/>
  <c r="BB120" i="13"/>
  <c r="BB58" i="13" s="1"/>
  <c r="BB110" i="13"/>
  <c r="BB48" i="13" s="1"/>
  <c r="BB112" i="13"/>
  <c r="BB50" i="13" s="1"/>
  <c r="BB121" i="13"/>
  <c r="BB59" i="13" s="1"/>
  <c r="BB115" i="13"/>
  <c r="BB53" i="13" s="1"/>
  <c r="BB130" i="13"/>
  <c r="BB68" i="13" s="1"/>
  <c r="BB122" i="13"/>
  <c r="BB60" i="13" s="1"/>
  <c r="BB125" i="13"/>
  <c r="BB63" i="13" s="1"/>
  <c r="BB128" i="13"/>
  <c r="BB66" i="13" s="1"/>
  <c r="BB123" i="13"/>
  <c r="BB61" i="13" s="1"/>
  <c r="BB126" i="13"/>
  <c r="BB64" i="13" s="1"/>
  <c r="BB129" i="13"/>
  <c r="BB67" i="13" s="1"/>
  <c r="BB127" i="13"/>
  <c r="BB65" i="13" s="1"/>
  <c r="BB100" i="13"/>
  <c r="BB38" i="13" s="1"/>
  <c r="BB97" i="13"/>
  <c r="BB35" i="13" s="1"/>
  <c r="BB101" i="13"/>
  <c r="BB39" i="13" s="1"/>
  <c r="BB96" i="13"/>
  <c r="BB98" i="13"/>
  <c r="BB36" i="13" s="1"/>
  <c r="BB102" i="13"/>
  <c r="BB40" i="13" s="1"/>
  <c r="BB99" i="13"/>
  <c r="BB131" i="13"/>
  <c r="BB69" i="13" s="1"/>
  <c r="BB103" i="13"/>
  <c r="BB142" i="13"/>
  <c r="BB80" i="13" s="1"/>
  <c r="BB135" i="13"/>
  <c r="BB73" i="13" s="1"/>
  <c r="BB136" i="13"/>
  <c r="BB137" i="13"/>
  <c r="BB75" i="13" s="1"/>
  <c r="BB138" i="13"/>
  <c r="BB76" i="13" s="1"/>
  <c r="BB140" i="13"/>
  <c r="BB78" i="13" s="1"/>
  <c r="BB139" i="13"/>
  <c r="BB77" i="13" s="1"/>
  <c r="BB141" i="13"/>
  <c r="BB79" i="13" s="1"/>
  <c r="BD24" i="13"/>
  <c r="BB28" i="10" s="1"/>
  <c r="AY23" i="13"/>
  <c r="AW27" i="10" s="1"/>
  <c r="BB147" i="13"/>
  <c r="BB84" i="13" s="1"/>
  <c r="BB149" i="13"/>
  <c r="BB86" i="13" s="1"/>
  <c r="BB151" i="13"/>
  <c r="BB88" i="13" s="1"/>
  <c r="BB153" i="13"/>
  <c r="BB146" i="13"/>
  <c r="BB83" i="13" s="1"/>
  <c r="BB148" i="13"/>
  <c r="BB85" i="13" s="1"/>
  <c r="BB150" i="13"/>
  <c r="BB87" i="13" s="1"/>
  <c r="BB152" i="13"/>
  <c r="BA19" i="10"/>
  <c r="AY237" i="13"/>
  <c r="AY236" i="13"/>
  <c r="AU30" i="10"/>
  <c r="AX266" i="13"/>
  <c r="AX26" i="13" s="1"/>
  <c r="AV30" i="10" s="1"/>
  <c r="AX46" i="11"/>
  <c r="AX73" i="14"/>
  <c r="AV45" i="14"/>
  <c r="AZ209" i="13"/>
  <c r="AZ41" i="14"/>
  <c r="BB198" i="13"/>
  <c r="BB199" i="13" s="1"/>
  <c r="BB37" i="13"/>
  <c r="BB34" i="13"/>
  <c r="BB41" i="13"/>
  <c r="BB7" i="14"/>
  <c r="BD7" i="13"/>
  <c r="BC7" i="12"/>
  <c r="BB7" i="11"/>
  <c r="BC7" i="10"/>
  <c r="BB7" i="8"/>
  <c r="AZ236" i="13"/>
  <c r="BC26" i="14"/>
  <c r="BG185" i="13"/>
  <c r="BF206" i="13"/>
  <c r="BG203" i="13"/>
  <c r="BE274" i="13"/>
  <c r="BE27" i="13" s="1"/>
  <c r="BC31" i="10" s="1"/>
  <c r="BF271" i="13"/>
  <c r="AY80" i="11"/>
  <c r="AY72" i="11"/>
  <c r="BA74" i="13" s="1"/>
  <c r="BE246" i="13"/>
  <c r="BE181" i="13"/>
  <c r="BF167" i="13"/>
  <c r="AX116" i="11"/>
  <c r="AX85" i="11"/>
  <c r="BG194" i="13"/>
  <c r="BA6" i="14"/>
  <c r="BC6" i="13"/>
  <c r="BB6" i="12"/>
  <c r="BA6" i="11"/>
  <c r="BB6" i="10"/>
  <c r="BA6" i="8"/>
  <c r="AZ42" i="14"/>
  <c r="BD291" i="13"/>
  <c r="BD29" i="13" s="1"/>
  <c r="BB33" i="10" s="1"/>
  <c r="AB138" i="11"/>
  <c r="AC132" i="11"/>
  <c r="BE229" i="13"/>
  <c r="BF220" i="13"/>
  <c r="BA76" i="14"/>
  <c r="BA74" i="14"/>
  <c r="BA72" i="14"/>
  <c r="BA62" i="14"/>
  <c r="BA71" i="14"/>
  <c r="BA64" i="14"/>
  <c r="BA75" i="14"/>
  <c r="BA63" i="14"/>
  <c r="BA59" i="14"/>
  <c r="BA60" i="14"/>
  <c r="BB20" i="14"/>
  <c r="AV101" i="10"/>
  <c r="AU104" i="10"/>
  <c r="AU16" i="8"/>
  <c r="AU91" i="10"/>
  <c r="BA190" i="13"/>
  <c r="AA87" i="11"/>
  <c r="AB81" i="11"/>
  <c r="AZ38" i="14"/>
  <c r="AY41" i="10"/>
  <c r="F48" i="9" s="1"/>
  <c r="AV37" i="14"/>
  <c r="AV65" i="14"/>
  <c r="AW73" i="14"/>
  <c r="AZ154" i="11"/>
  <c r="AZ153" i="11"/>
  <c r="AZ152" i="11"/>
  <c r="AZ151" i="11"/>
  <c r="A155" i="11"/>
  <c r="AZ155" i="11" s="1"/>
  <c r="AZ103" i="11"/>
  <c r="AZ102" i="11"/>
  <c r="AZ101" i="11"/>
  <c r="AZ100" i="11"/>
  <c r="A104" i="11"/>
  <c r="AZ104" i="11" s="1"/>
  <c r="AZ68" i="11"/>
  <c r="AZ71" i="11" s="1"/>
  <c r="AZ39" i="14"/>
  <c r="AZ43" i="14"/>
  <c r="P41" i="11" l="1"/>
  <c r="AB41" i="11" s="1"/>
  <c r="AN41" i="11" s="1"/>
  <c r="Q41" i="11"/>
  <c r="R41" i="11"/>
  <c r="S41" i="11"/>
  <c r="AE41" i="11" s="1"/>
  <c r="AQ41" i="11" s="1"/>
  <c r="T41" i="11"/>
  <c r="AF41" i="11" s="1"/>
  <c r="AR41" i="11" s="1"/>
  <c r="U41" i="11"/>
  <c r="V41" i="11"/>
  <c r="AH41" i="11" s="1"/>
  <c r="AT41" i="11" s="1"/>
  <c r="W41" i="11"/>
  <c r="AI41" i="11" s="1"/>
  <c r="AU41" i="11" s="1"/>
  <c r="X41" i="11"/>
  <c r="AJ41" i="11" s="1"/>
  <c r="AV41" i="11" s="1"/>
  <c r="Y41" i="11"/>
  <c r="Z41" i="11"/>
  <c r="AL41" i="11" s="1"/>
  <c r="AC41" i="11"/>
  <c r="AO41" i="11" s="1"/>
  <c r="AD41" i="11"/>
  <c r="AP41" i="11" s="1"/>
  <c r="AG41" i="11"/>
  <c r="AS41" i="11" s="1"/>
  <c r="AK41" i="11"/>
  <c r="BA40" i="11"/>
  <c r="BA41" i="11"/>
  <c r="BA38" i="11"/>
  <c r="BA37" i="11"/>
  <c r="BA39" i="11"/>
  <c r="BA250" i="13"/>
  <c r="BA249" i="13"/>
  <c r="BA247" i="13"/>
  <c r="BB154" i="13"/>
  <c r="BC107" i="13"/>
  <c r="BC45" i="13" s="1"/>
  <c r="BC108" i="13"/>
  <c r="BC46" i="13" s="1"/>
  <c r="BC123" i="13"/>
  <c r="BC61" i="13" s="1"/>
  <c r="BC131" i="13"/>
  <c r="BC69" i="13" s="1"/>
  <c r="BC113" i="13"/>
  <c r="BC51" i="13" s="1"/>
  <c r="BC116" i="13"/>
  <c r="BC54" i="13" s="1"/>
  <c r="BC109" i="13"/>
  <c r="BC47" i="13" s="1"/>
  <c r="BC111" i="13"/>
  <c r="BC49" i="13" s="1"/>
  <c r="BC118" i="13"/>
  <c r="BC56" i="13" s="1"/>
  <c r="BC114" i="13"/>
  <c r="BC52" i="13" s="1"/>
  <c r="BC119" i="13"/>
  <c r="BC57" i="13" s="1"/>
  <c r="BC117" i="13"/>
  <c r="BC55" i="13" s="1"/>
  <c r="BC120" i="13"/>
  <c r="BC58" i="13" s="1"/>
  <c r="BC110" i="13"/>
  <c r="BC48" i="13" s="1"/>
  <c r="BC112" i="13"/>
  <c r="BC50" i="13" s="1"/>
  <c r="BC121" i="13"/>
  <c r="BC59" i="13" s="1"/>
  <c r="BC127" i="13"/>
  <c r="BC65" i="13" s="1"/>
  <c r="BC96" i="13"/>
  <c r="BC97" i="13"/>
  <c r="BC98" i="13"/>
  <c r="BC36" i="13" s="1"/>
  <c r="BC99" i="13"/>
  <c r="BC37" i="13" s="1"/>
  <c r="BC100" i="13"/>
  <c r="BC38" i="13" s="1"/>
  <c r="BC101" i="13"/>
  <c r="BC39" i="13" s="1"/>
  <c r="BC102" i="13"/>
  <c r="BC40" i="13" s="1"/>
  <c r="BC103" i="13"/>
  <c r="BC41" i="13" s="1"/>
  <c r="BC130" i="13"/>
  <c r="BC68" i="13" s="1"/>
  <c r="BC122" i="13"/>
  <c r="BC60" i="13" s="1"/>
  <c r="BC125" i="13"/>
  <c r="BC63" i="13" s="1"/>
  <c r="BC128" i="13"/>
  <c r="BC66" i="13" s="1"/>
  <c r="BC126" i="13"/>
  <c r="BC64" i="13" s="1"/>
  <c r="BC129" i="13"/>
  <c r="BC67" i="13" s="1"/>
  <c r="BC124" i="13"/>
  <c r="BC62" i="13" s="1"/>
  <c r="BC132" i="13"/>
  <c r="BC70" i="13" s="1"/>
  <c r="BC115" i="13"/>
  <c r="BC53" i="13" s="1"/>
  <c r="BC138" i="13"/>
  <c r="BC76" i="13" s="1"/>
  <c r="BC141" i="13"/>
  <c r="BC79" i="13" s="1"/>
  <c r="BC142" i="13"/>
  <c r="BC135" i="13"/>
  <c r="BC73" i="13" s="1"/>
  <c r="BC137" i="13"/>
  <c r="BC75" i="13" s="1"/>
  <c r="BC140" i="13"/>
  <c r="BC78" i="13" s="1"/>
  <c r="BC136" i="13"/>
  <c r="BC139" i="13"/>
  <c r="BC77" i="13" s="1"/>
  <c r="BE24" i="13"/>
  <c r="BC28" i="10" s="1"/>
  <c r="AZ23" i="13"/>
  <c r="AX27" i="10" s="1"/>
  <c r="BC147" i="13"/>
  <c r="BC84" i="13" s="1"/>
  <c r="BC149" i="13"/>
  <c r="BC86" i="13" s="1"/>
  <c r="BC151" i="13"/>
  <c r="BC88" i="13" s="1"/>
  <c r="BC153" i="13"/>
  <c r="BC146" i="13"/>
  <c r="BC83" i="13" s="1"/>
  <c r="BC148" i="13"/>
  <c r="BC85" i="13" s="1"/>
  <c r="BC150" i="13"/>
  <c r="BC87" i="13" s="1"/>
  <c r="BC152" i="13"/>
  <c r="BB19" i="10"/>
  <c r="AY239" i="13"/>
  <c r="AY25" i="13" s="1"/>
  <c r="AW29" i="10" s="1"/>
  <c r="F101" i="9"/>
  <c r="F91" i="9"/>
  <c r="AY266" i="13"/>
  <c r="AY26" i="13" s="1"/>
  <c r="AY46" i="11"/>
  <c r="AW65" i="14"/>
  <c r="BA209" i="13"/>
  <c r="BA39" i="14"/>
  <c r="BA42" i="14"/>
  <c r="AZ80" i="11"/>
  <c r="AZ72" i="11"/>
  <c r="BB74" i="13" s="1"/>
  <c r="BF229" i="13"/>
  <c r="BG220" i="13"/>
  <c r="BE291" i="13"/>
  <c r="BE29" i="13" s="1"/>
  <c r="BC33" i="10" s="1"/>
  <c r="BH203" i="13"/>
  <c r="BG206" i="13"/>
  <c r="BC7" i="14"/>
  <c r="BD7" i="12"/>
  <c r="BE7" i="13"/>
  <c r="BC7" i="11"/>
  <c r="BD7" i="10"/>
  <c r="BC7" i="8"/>
  <c r="AZ41" i="10"/>
  <c r="BA43" i="14"/>
  <c r="BA154" i="11"/>
  <c r="BA153" i="11"/>
  <c r="BA152" i="11"/>
  <c r="BA151" i="11"/>
  <c r="BA103" i="11"/>
  <c r="BA155" i="11"/>
  <c r="BA102" i="11"/>
  <c r="BA101" i="11"/>
  <c r="BA100" i="11"/>
  <c r="BA104" i="11"/>
  <c r="BA68" i="11"/>
  <c r="BA71" i="11" s="1"/>
  <c r="AX45" i="14"/>
  <c r="AX77" i="14"/>
  <c r="AY116" i="11"/>
  <c r="AY85" i="11"/>
  <c r="BB190" i="13"/>
  <c r="AW77" i="14"/>
  <c r="AW45" i="14"/>
  <c r="AC137" i="11"/>
  <c r="AC133" i="11"/>
  <c r="AW37" i="14"/>
  <c r="BH185" i="13"/>
  <c r="P104" i="11"/>
  <c r="AB104" i="11" s="1"/>
  <c r="AN104" i="11" s="1"/>
  <c r="Q104" i="11"/>
  <c r="AC104" i="11" s="1"/>
  <c r="AO104" i="11" s="1"/>
  <c r="R104" i="11"/>
  <c r="AD104" i="11" s="1"/>
  <c r="S104" i="11"/>
  <c r="AE104" i="11" s="1"/>
  <c r="T104" i="11"/>
  <c r="AF104" i="11" s="1"/>
  <c r="U104" i="11"/>
  <c r="AG104" i="11" s="1"/>
  <c r="V104" i="11"/>
  <c r="AH104" i="11" s="1"/>
  <c r="W104" i="11"/>
  <c r="AI104" i="11" s="1"/>
  <c r="X104" i="11"/>
  <c r="AJ104" i="11" s="1"/>
  <c r="Y104" i="11"/>
  <c r="AK104" i="11" s="1"/>
  <c r="Z104" i="11"/>
  <c r="AL104" i="11" s="1"/>
  <c r="AA104" i="11"/>
  <c r="AM104" i="11" s="1"/>
  <c r="P155" i="11"/>
  <c r="AB155" i="11" s="1"/>
  <c r="Q155" i="11"/>
  <c r="AC155" i="11" s="1"/>
  <c r="AO155" i="11" s="1"/>
  <c r="R155" i="11"/>
  <c r="AD155" i="11" s="1"/>
  <c r="S155" i="11"/>
  <c r="AE155" i="11" s="1"/>
  <c r="T155" i="11"/>
  <c r="AF155" i="11" s="1"/>
  <c r="U155" i="11"/>
  <c r="AG155" i="11" s="1"/>
  <c r="V155" i="11"/>
  <c r="AH155" i="11" s="1"/>
  <c r="W155" i="11"/>
  <c r="AI155" i="11" s="1"/>
  <c r="X155" i="11"/>
  <c r="AJ155" i="11" s="1"/>
  <c r="AV155" i="11" s="1"/>
  <c r="Y155" i="11"/>
  <c r="AK155" i="11" s="1"/>
  <c r="Z155" i="11"/>
  <c r="AL155" i="11" s="1"/>
  <c r="AA155" i="11"/>
  <c r="AM155" i="11" s="1"/>
  <c r="BC20" i="14"/>
  <c r="BC198" i="13"/>
  <c r="BC199" i="13" s="1"/>
  <c r="BC80" i="13"/>
  <c r="BC34" i="13"/>
  <c r="BC35" i="13"/>
  <c r="BH194" i="13"/>
  <c r="AB86" i="11"/>
  <c r="AB82" i="11"/>
  <c r="BB6" i="14"/>
  <c r="BD6" i="13"/>
  <c r="BC6" i="12"/>
  <c r="BB6" i="11"/>
  <c r="BC6" i="10"/>
  <c r="BB6" i="8"/>
  <c r="AA41" i="11"/>
  <c r="AM41" i="11" s="1"/>
  <c r="BB50" i="14"/>
  <c r="BA41" i="14"/>
  <c r="BF181" i="13"/>
  <c r="BG167" i="13"/>
  <c r="BF246" i="13"/>
  <c r="BD26" i="14"/>
  <c r="BB76" i="14"/>
  <c r="BB74" i="14"/>
  <c r="BB64" i="14"/>
  <c r="BB59" i="14"/>
  <c r="BB71" i="14"/>
  <c r="BB62" i="14"/>
  <c r="BB75" i="14"/>
  <c r="BB60" i="14"/>
  <c r="BB72" i="14"/>
  <c r="BB63" i="14"/>
  <c r="BA38" i="14"/>
  <c r="BF274" i="13"/>
  <c r="BF27" i="13" s="1"/>
  <c r="BD31" i="10" s="1"/>
  <c r="BG271" i="13"/>
  <c r="AZ237" i="13"/>
  <c r="AZ239" i="13" s="1"/>
  <c r="AZ25" i="13" s="1"/>
  <c r="AW41" i="11" l="1"/>
  <c r="AY41" i="11"/>
  <c r="BB40" i="11"/>
  <c r="BB41" i="11"/>
  <c r="BB38" i="11"/>
  <c r="BB39" i="11"/>
  <c r="BB37" i="11"/>
  <c r="AX41" i="11"/>
  <c r="BB250" i="13"/>
  <c r="BB249" i="13"/>
  <c r="BB247" i="13"/>
  <c r="BD107" i="13"/>
  <c r="BD45" i="13" s="1"/>
  <c r="BD109" i="13"/>
  <c r="BD47" i="13" s="1"/>
  <c r="BD117" i="13"/>
  <c r="BD55" i="13" s="1"/>
  <c r="BD108" i="13"/>
  <c r="BD46" i="13" s="1"/>
  <c r="BD115" i="13"/>
  <c r="BD53" i="13" s="1"/>
  <c r="BD122" i="13"/>
  <c r="BD60" i="13" s="1"/>
  <c r="BD130" i="13"/>
  <c r="BD68" i="13" s="1"/>
  <c r="BD113" i="13"/>
  <c r="BD51" i="13" s="1"/>
  <c r="BD116" i="13"/>
  <c r="BD54" i="13" s="1"/>
  <c r="BD111" i="13"/>
  <c r="BD49" i="13" s="1"/>
  <c r="BD118" i="13"/>
  <c r="BD56" i="13" s="1"/>
  <c r="BD114" i="13"/>
  <c r="BD52" i="13" s="1"/>
  <c r="BD119" i="13"/>
  <c r="BD57" i="13" s="1"/>
  <c r="BD120" i="13"/>
  <c r="BD58" i="13" s="1"/>
  <c r="BD124" i="13"/>
  <c r="BD62" i="13" s="1"/>
  <c r="BD127" i="13"/>
  <c r="BD65" i="13" s="1"/>
  <c r="BD96" i="13"/>
  <c r="BD97" i="13"/>
  <c r="BD35" i="13" s="1"/>
  <c r="BD121" i="13"/>
  <c r="BD59" i="13" s="1"/>
  <c r="BD125" i="13"/>
  <c r="BD63" i="13" s="1"/>
  <c r="BD128" i="13"/>
  <c r="BD66" i="13" s="1"/>
  <c r="BD110" i="13"/>
  <c r="BD48" i="13" s="1"/>
  <c r="BD123" i="13"/>
  <c r="BD61" i="13" s="1"/>
  <c r="BD126" i="13"/>
  <c r="BD64" i="13" s="1"/>
  <c r="BD131" i="13"/>
  <c r="BD69" i="13" s="1"/>
  <c r="BD99" i="13"/>
  <c r="BD37" i="13" s="1"/>
  <c r="BD103" i="13"/>
  <c r="BD41" i="13" s="1"/>
  <c r="BD100" i="13"/>
  <c r="BD38" i="13" s="1"/>
  <c r="BD112" i="13"/>
  <c r="BD50" i="13" s="1"/>
  <c r="BD129" i="13"/>
  <c r="BD67" i="13" s="1"/>
  <c r="BD132" i="13"/>
  <c r="BD70" i="13" s="1"/>
  <c r="BD101" i="13"/>
  <c r="BD39" i="13" s="1"/>
  <c r="BD98" i="13"/>
  <c r="BD36" i="13" s="1"/>
  <c r="BD102" i="13"/>
  <c r="BD40" i="13" s="1"/>
  <c r="BD139" i="13"/>
  <c r="BD77" i="13" s="1"/>
  <c r="BD137" i="13"/>
  <c r="BD75" i="13" s="1"/>
  <c r="BD141" i="13"/>
  <c r="BD79" i="13" s="1"/>
  <c r="BD142" i="13"/>
  <c r="BD80" i="13" s="1"/>
  <c r="BD135" i="13"/>
  <c r="BD73" i="13" s="1"/>
  <c r="BD136" i="13"/>
  <c r="BD140" i="13"/>
  <c r="BD78" i="13" s="1"/>
  <c r="BD138" i="13"/>
  <c r="BD76" i="13" s="1"/>
  <c r="BC154" i="13"/>
  <c r="BF24" i="13"/>
  <c r="BD28" i="10" s="1"/>
  <c r="BA23" i="13"/>
  <c r="AY27" i="10" s="1"/>
  <c r="F34" i="9" s="1"/>
  <c r="BD147" i="13"/>
  <c r="BD84" i="13" s="1"/>
  <c r="BD149" i="13"/>
  <c r="BD86" i="13" s="1"/>
  <c r="BD151" i="13"/>
  <c r="BD88" i="13" s="1"/>
  <c r="BD153" i="13"/>
  <c r="BD148" i="13"/>
  <c r="BD85" i="13" s="1"/>
  <c r="BD150" i="13"/>
  <c r="BD87" i="13" s="1"/>
  <c r="BD152" i="13"/>
  <c r="BD146" i="13"/>
  <c r="BD83" i="13" s="1"/>
  <c r="P32" i="11"/>
  <c r="BC19" i="10"/>
  <c r="BA237" i="13"/>
  <c r="BA236" i="13"/>
  <c r="AW30" i="10"/>
  <c r="AZ266" i="13"/>
  <c r="AZ26" i="13" s="1"/>
  <c r="AX30" i="10" s="1"/>
  <c r="AZ46" i="11"/>
  <c r="AW91" i="10"/>
  <c r="AZ73" i="14"/>
  <c r="BB209" i="13"/>
  <c r="AP104" i="11"/>
  <c r="AQ155" i="11"/>
  <c r="AY155" i="11"/>
  <c r="AX155" i="11"/>
  <c r="AP155" i="11"/>
  <c r="AX104" i="11"/>
  <c r="AS104" i="11"/>
  <c r="AR155" i="11"/>
  <c r="AS155" i="11"/>
  <c r="AR104" i="11"/>
  <c r="AY104" i="11"/>
  <c r="AQ104" i="11"/>
  <c r="BC190" i="13"/>
  <c r="BB153" i="11"/>
  <c r="BB152" i="11"/>
  <c r="BB155" i="11"/>
  <c r="BB102" i="11"/>
  <c r="BB101" i="11"/>
  <c r="BB100" i="11"/>
  <c r="BB154" i="11"/>
  <c r="BB151" i="11"/>
  <c r="BB103" i="11"/>
  <c r="BB104" i="11"/>
  <c r="BB68" i="11"/>
  <c r="BB71" i="11" s="1"/>
  <c r="AC138" i="11"/>
  <c r="AD132" i="11"/>
  <c r="BI203" i="13"/>
  <c r="BH206" i="13"/>
  <c r="BD20" i="14"/>
  <c r="BD50" i="14" s="1"/>
  <c r="BA72" i="11"/>
  <c r="BC74" i="13" s="1"/>
  <c r="BA80" i="11"/>
  <c r="BA41" i="10"/>
  <c r="BG246" i="13"/>
  <c r="BB41" i="14"/>
  <c r="BE26" i="14"/>
  <c r="BI194" i="13"/>
  <c r="BC50" i="14"/>
  <c r="AW155" i="11"/>
  <c r="AW104" i="11"/>
  <c r="BD7" i="14"/>
  <c r="BE7" i="12"/>
  <c r="BF7" i="13"/>
  <c r="BD7" i="11"/>
  <c r="BE7" i="10"/>
  <c r="BD7" i="8"/>
  <c r="BB39" i="14"/>
  <c r="BB38" i="14"/>
  <c r="BD198" i="13"/>
  <c r="BD199" i="13" s="1"/>
  <c r="BD34" i="13"/>
  <c r="AN155" i="11"/>
  <c r="AV104" i="11"/>
  <c r="BF291" i="13"/>
  <c r="BF29" i="13" s="1"/>
  <c r="BD33" i="10" s="1"/>
  <c r="AZ116" i="11"/>
  <c r="AZ85" i="11"/>
  <c r="BG274" i="13"/>
  <c r="BG27" i="13" s="1"/>
  <c r="BE31" i="10" s="1"/>
  <c r="BH271" i="13"/>
  <c r="AW101" i="10"/>
  <c r="BC76" i="14"/>
  <c r="BC74" i="14"/>
  <c r="BC72" i="14"/>
  <c r="BC62" i="14"/>
  <c r="BC64" i="14"/>
  <c r="BC71" i="14"/>
  <c r="BC75" i="14"/>
  <c r="BC59" i="14"/>
  <c r="BC60" i="14"/>
  <c r="BC63" i="14"/>
  <c r="BC6" i="14"/>
  <c r="BE6" i="13"/>
  <c r="BC6" i="11"/>
  <c r="BD6" i="12"/>
  <c r="BD6" i="10"/>
  <c r="BC6" i="8"/>
  <c r="BG181" i="13"/>
  <c r="BH167" i="13"/>
  <c r="BB43" i="14"/>
  <c r="AU155" i="11"/>
  <c r="AU104" i="11"/>
  <c r="BI185" i="13"/>
  <c r="AX29" i="10"/>
  <c r="AX37" i="14"/>
  <c r="AX65" i="14"/>
  <c r="AY73" i="14"/>
  <c r="AY37" i="14" s="1"/>
  <c r="BB42" i="14"/>
  <c r="AB87" i="11"/>
  <c r="AC81" i="11"/>
  <c r="AV104" i="10"/>
  <c r="AV16" i="8"/>
  <c r="AV91" i="10"/>
  <c r="AT155" i="11"/>
  <c r="AT104" i="11"/>
  <c r="AX101" i="10"/>
  <c r="BG229" i="13"/>
  <c r="BH220" i="13"/>
  <c r="Q48" i="12" l="1"/>
  <c r="Q50" i="12" s="1"/>
  <c r="Q20" i="12" s="1"/>
  <c r="P20" i="10" s="1"/>
  <c r="BC40" i="11"/>
  <c r="BC41" i="11"/>
  <c r="BC39" i="11"/>
  <c r="BC37" i="11"/>
  <c r="BC38" i="11"/>
  <c r="BC250" i="13"/>
  <c r="BC249" i="13"/>
  <c r="BC247" i="13"/>
  <c r="BE110" i="13"/>
  <c r="BE48" i="13" s="1"/>
  <c r="BE116" i="13"/>
  <c r="BE54" i="13" s="1"/>
  <c r="BE108" i="13"/>
  <c r="BE46" i="13" s="1"/>
  <c r="BE112" i="13"/>
  <c r="BE50" i="13" s="1"/>
  <c r="BE121" i="13"/>
  <c r="BE59" i="13" s="1"/>
  <c r="BE129" i="13"/>
  <c r="BE67" i="13" s="1"/>
  <c r="BE115" i="13"/>
  <c r="BE53" i="13" s="1"/>
  <c r="BE113" i="13"/>
  <c r="BE51" i="13" s="1"/>
  <c r="BE107" i="13"/>
  <c r="BE45" i="13" s="1"/>
  <c r="BE109" i="13"/>
  <c r="BE47" i="13" s="1"/>
  <c r="BE111" i="13"/>
  <c r="BE49" i="13" s="1"/>
  <c r="BE118" i="13"/>
  <c r="BE56" i="13" s="1"/>
  <c r="BE114" i="13"/>
  <c r="BE52" i="13" s="1"/>
  <c r="BE117" i="13"/>
  <c r="BE55" i="13" s="1"/>
  <c r="BE119" i="13"/>
  <c r="BE57" i="13" s="1"/>
  <c r="BE132" i="13"/>
  <c r="BE70" i="13" s="1"/>
  <c r="BE124" i="13"/>
  <c r="BE62" i="13" s="1"/>
  <c r="BE127" i="13"/>
  <c r="BE65" i="13" s="1"/>
  <c r="BE130" i="13"/>
  <c r="BE68" i="13" s="1"/>
  <c r="BE96" i="13"/>
  <c r="BE97" i="13"/>
  <c r="BE122" i="13"/>
  <c r="BE60" i="13" s="1"/>
  <c r="BE120" i="13"/>
  <c r="BE58" i="13" s="1"/>
  <c r="BE125" i="13"/>
  <c r="BE63" i="13" s="1"/>
  <c r="BE128" i="13"/>
  <c r="BE66" i="13" s="1"/>
  <c r="BE123" i="13"/>
  <c r="BE61" i="13" s="1"/>
  <c r="BE99" i="13"/>
  <c r="BE131" i="13"/>
  <c r="BE69" i="13" s="1"/>
  <c r="BE103" i="13"/>
  <c r="BE126" i="13"/>
  <c r="BE64" i="13" s="1"/>
  <c r="BE100" i="13"/>
  <c r="BE38" i="13" s="1"/>
  <c r="BE101" i="13"/>
  <c r="BE39" i="13" s="1"/>
  <c r="BE102" i="13"/>
  <c r="BE40" i="13" s="1"/>
  <c r="BE98" i="13"/>
  <c r="BE136" i="13"/>
  <c r="BE138" i="13"/>
  <c r="BE76" i="13" s="1"/>
  <c r="BE137" i="13"/>
  <c r="BE75" i="13" s="1"/>
  <c r="BE142" i="13"/>
  <c r="BE80" i="13" s="1"/>
  <c r="BE135" i="13"/>
  <c r="BE73" i="13" s="1"/>
  <c r="BE139" i="13"/>
  <c r="BE77" i="13" s="1"/>
  <c r="BE141" i="13"/>
  <c r="BE79" i="13" s="1"/>
  <c r="BE140" i="13"/>
  <c r="BD154" i="13"/>
  <c r="BG24" i="13"/>
  <c r="BE28" i="10" s="1"/>
  <c r="BB23" i="13"/>
  <c r="AZ27" i="10" s="1"/>
  <c r="BE147" i="13"/>
  <c r="BE84" i="13" s="1"/>
  <c r="BE149" i="13"/>
  <c r="BE86" i="13" s="1"/>
  <c r="BE151" i="13"/>
  <c r="BE88" i="13" s="1"/>
  <c r="BE153" i="13"/>
  <c r="BE148" i="13"/>
  <c r="BE85" i="13" s="1"/>
  <c r="BE150" i="13"/>
  <c r="BE87" i="13" s="1"/>
  <c r="BE152" i="13"/>
  <c r="BE146" i="13"/>
  <c r="BE83" i="13" s="1"/>
  <c r="BD19" i="10"/>
  <c r="BA239" i="13"/>
  <c r="BA25" i="13" s="1"/>
  <c r="AY29" i="10" s="1"/>
  <c r="F36" i="9" s="1"/>
  <c r="BB236" i="13"/>
  <c r="BA266" i="13"/>
  <c r="BA26" i="13" s="1"/>
  <c r="AW16" i="8"/>
  <c r="AW104" i="10"/>
  <c r="BA46" i="11"/>
  <c r="AY65" i="14"/>
  <c r="BB237" i="13"/>
  <c r="BC209" i="13"/>
  <c r="BC43" i="14"/>
  <c r="BC42" i="14"/>
  <c r="BD76" i="14"/>
  <c r="BD74" i="14"/>
  <c r="BD72" i="14"/>
  <c r="BD62" i="14"/>
  <c r="BD64" i="14"/>
  <c r="BD71" i="14"/>
  <c r="BD75" i="14"/>
  <c r="BD63" i="14"/>
  <c r="BD60" i="14"/>
  <c r="BD59" i="14"/>
  <c r="BF26" i="14"/>
  <c r="BH274" i="13"/>
  <c r="BH27" i="13" s="1"/>
  <c r="BF31" i="10" s="1"/>
  <c r="BI271" i="13"/>
  <c r="BJ203" i="13"/>
  <c r="BI206" i="13"/>
  <c r="BD190" i="13"/>
  <c r="BE20" i="14"/>
  <c r="BE198" i="13"/>
  <c r="BE199" i="13" s="1"/>
  <c r="BE41" i="13"/>
  <c r="BE36" i="13"/>
  <c r="BE35" i="13"/>
  <c r="BE37" i="13"/>
  <c r="BE34" i="13"/>
  <c r="BE78" i="13"/>
  <c r="BH229" i="13"/>
  <c r="BI220" i="13"/>
  <c r="BC41" i="14"/>
  <c r="BE7" i="14"/>
  <c r="BG7" i="13"/>
  <c r="BF7" i="12"/>
  <c r="BE7" i="11"/>
  <c r="BE7" i="8"/>
  <c r="BF7" i="10"/>
  <c r="AZ37" i="14"/>
  <c r="AZ65" i="14"/>
  <c r="BA73" i="14"/>
  <c r="BD6" i="14"/>
  <c r="BF6" i="13"/>
  <c r="BE6" i="12"/>
  <c r="BE6" i="10"/>
  <c r="BD6" i="8"/>
  <c r="BD6" i="11"/>
  <c r="BC39" i="14"/>
  <c r="BB41" i="10"/>
  <c r="AD137" i="11"/>
  <c r="AD133" i="11"/>
  <c r="BA85" i="11"/>
  <c r="BA116" i="11"/>
  <c r="BB80" i="11"/>
  <c r="BB72" i="11"/>
  <c r="BD74" i="13" s="1"/>
  <c r="AZ45" i="14"/>
  <c r="AZ77" i="14"/>
  <c r="BC152" i="11"/>
  <c r="BC151" i="11"/>
  <c r="BC155" i="11"/>
  <c r="BC101" i="11"/>
  <c r="BC100" i="11"/>
  <c r="BC154" i="11"/>
  <c r="BC153" i="11"/>
  <c r="BC104" i="11"/>
  <c r="BC68" i="11"/>
  <c r="BC71" i="11" s="1"/>
  <c r="BC103" i="11"/>
  <c r="BC102" i="11"/>
  <c r="AY45" i="14"/>
  <c r="AY77" i="14"/>
  <c r="BC38" i="14"/>
  <c r="AC86" i="11"/>
  <c r="AC82" i="11"/>
  <c r="BJ185" i="13"/>
  <c r="BH181" i="13"/>
  <c r="BI167" i="13"/>
  <c r="BG291" i="13"/>
  <c r="BG29" i="13" s="1"/>
  <c r="BE33" i="10" s="1"/>
  <c r="BJ194" i="13"/>
  <c r="BH246" i="13"/>
  <c r="BD39" i="11" l="1"/>
  <c r="BD40" i="11"/>
  <c r="BD38" i="11"/>
  <c r="BD41" i="11"/>
  <c r="BD37" i="11"/>
  <c r="BD247" i="13"/>
  <c r="BD250" i="13"/>
  <c r="BD249" i="13"/>
  <c r="BF115" i="13"/>
  <c r="BF53" i="13" s="1"/>
  <c r="BF108" i="13"/>
  <c r="BF46" i="13" s="1"/>
  <c r="BF110" i="13"/>
  <c r="BF48" i="13" s="1"/>
  <c r="BF120" i="13"/>
  <c r="BF58" i="13" s="1"/>
  <c r="BF128" i="13"/>
  <c r="BF66" i="13" s="1"/>
  <c r="BF112" i="13"/>
  <c r="BF50" i="13" s="1"/>
  <c r="BF121" i="13"/>
  <c r="BF59" i="13" s="1"/>
  <c r="BF113" i="13"/>
  <c r="BF51" i="13" s="1"/>
  <c r="BF116" i="13"/>
  <c r="BF54" i="13" s="1"/>
  <c r="BF107" i="13"/>
  <c r="BF45" i="13" s="1"/>
  <c r="BF109" i="13"/>
  <c r="BF47" i="13" s="1"/>
  <c r="BF111" i="13"/>
  <c r="BF49" i="13" s="1"/>
  <c r="BF118" i="13"/>
  <c r="BF56" i="13" s="1"/>
  <c r="BF126" i="13"/>
  <c r="BF64" i="13" s="1"/>
  <c r="BF129" i="13"/>
  <c r="BF67" i="13" s="1"/>
  <c r="BF132" i="13"/>
  <c r="BF70" i="13" s="1"/>
  <c r="BF114" i="13"/>
  <c r="BF52" i="13" s="1"/>
  <c r="BF117" i="13"/>
  <c r="BF55" i="13" s="1"/>
  <c r="BF124" i="13"/>
  <c r="BF62" i="13" s="1"/>
  <c r="BF127" i="13"/>
  <c r="BF65" i="13" s="1"/>
  <c r="BF122" i="13"/>
  <c r="BF60" i="13" s="1"/>
  <c r="BF125" i="13"/>
  <c r="BF63" i="13" s="1"/>
  <c r="BF119" i="13"/>
  <c r="BF57" i="13" s="1"/>
  <c r="BF98" i="13"/>
  <c r="BF36" i="13" s="1"/>
  <c r="BF102" i="13"/>
  <c r="BF40" i="13" s="1"/>
  <c r="BF131" i="13"/>
  <c r="BF69" i="13" s="1"/>
  <c r="BF99" i="13"/>
  <c r="BF103" i="13"/>
  <c r="BF41" i="13" s="1"/>
  <c r="BF123" i="13"/>
  <c r="BF61" i="13" s="1"/>
  <c r="BF97" i="13"/>
  <c r="BF100" i="13"/>
  <c r="BF38" i="13" s="1"/>
  <c r="BF96" i="13"/>
  <c r="BF130" i="13"/>
  <c r="BF68" i="13" s="1"/>
  <c r="BF101" i="13"/>
  <c r="BF141" i="13"/>
  <c r="BF79" i="13" s="1"/>
  <c r="BF138" i="13"/>
  <c r="BF76" i="13" s="1"/>
  <c r="BF135" i="13"/>
  <c r="BF73" i="13" s="1"/>
  <c r="BF136" i="13"/>
  <c r="BF137" i="13"/>
  <c r="BF75" i="13" s="1"/>
  <c r="BF139" i="13"/>
  <c r="BF77" i="13" s="1"/>
  <c r="BF140" i="13"/>
  <c r="BF78" i="13" s="1"/>
  <c r="BF142" i="13"/>
  <c r="BE154" i="13"/>
  <c r="BH24" i="13"/>
  <c r="BF28" i="10" s="1"/>
  <c r="BC23" i="13"/>
  <c r="BA27" i="10" s="1"/>
  <c r="BF148" i="13"/>
  <c r="BF85" i="13" s="1"/>
  <c r="BF150" i="13"/>
  <c r="BF87" i="13" s="1"/>
  <c r="BF152" i="13"/>
  <c r="BF147" i="13"/>
  <c r="BF84" i="13" s="1"/>
  <c r="BF149" i="13"/>
  <c r="BF86" i="13" s="1"/>
  <c r="BF151" i="13"/>
  <c r="BF88" i="13" s="1"/>
  <c r="BF153" i="13"/>
  <c r="BF146" i="13"/>
  <c r="BF83" i="13" s="1"/>
  <c r="BE19" i="10"/>
  <c r="F90" i="9"/>
  <c r="F106" i="9" s="1"/>
  <c r="BB239" i="13"/>
  <c r="BB25" i="13" s="1"/>
  <c r="AZ29" i="10" s="1"/>
  <c r="BC237" i="13"/>
  <c r="BC236" i="13"/>
  <c r="AY30" i="10"/>
  <c r="F37" i="9" s="1"/>
  <c r="BB266" i="13"/>
  <c r="BB26" i="13" s="1"/>
  <c r="BB46" i="11"/>
  <c r="BA65" i="14"/>
  <c r="BD209" i="13"/>
  <c r="BD23" i="13" s="1"/>
  <c r="BD43" i="14"/>
  <c r="BD38" i="14"/>
  <c r="BF20" i="14"/>
  <c r="BI274" i="13"/>
  <c r="BI27" i="13" s="1"/>
  <c r="BG31" i="10" s="1"/>
  <c r="BJ271" i="13"/>
  <c r="BD39" i="14"/>
  <c r="AY104" i="10"/>
  <c r="AY16" i="8"/>
  <c r="AY91" i="10"/>
  <c r="BC41" i="10"/>
  <c r="BI246" i="13"/>
  <c r="BH291" i="13"/>
  <c r="BH29" i="13" s="1"/>
  <c r="BF33" i="10" s="1"/>
  <c r="BE6" i="14"/>
  <c r="BG6" i="13"/>
  <c r="BF6" i="12"/>
  <c r="BF6" i="10"/>
  <c r="BE6" i="11"/>
  <c r="BE6" i="8"/>
  <c r="BE50" i="14"/>
  <c r="BD236" i="13"/>
  <c r="BD42" i="14"/>
  <c r="BB85" i="11"/>
  <c r="BB116" i="11"/>
  <c r="BE75" i="14"/>
  <c r="BE71" i="14"/>
  <c r="BE74" i="14"/>
  <c r="BE64" i="14"/>
  <c r="BE76" i="14"/>
  <c r="BE63" i="14"/>
  <c r="BE62" i="14"/>
  <c r="BE72" i="14"/>
  <c r="BE60" i="14"/>
  <c r="BE59" i="14"/>
  <c r="BE190" i="13"/>
  <c r="BJ206" i="13"/>
  <c r="BK203" i="13"/>
  <c r="AX104" i="10"/>
  <c r="AX16" i="8"/>
  <c r="AX91" i="10"/>
  <c r="BJ167" i="13"/>
  <c r="BI181" i="13"/>
  <c r="F88" i="9"/>
  <c r="AY101" i="10"/>
  <c r="BD151" i="11"/>
  <c r="BD155" i="11"/>
  <c r="BD154" i="11"/>
  <c r="BD152" i="11"/>
  <c r="BD100" i="11"/>
  <c r="BD153" i="11"/>
  <c r="BD104" i="11"/>
  <c r="BD103" i="11"/>
  <c r="BD102" i="11"/>
  <c r="BD101" i="11"/>
  <c r="BD68" i="11"/>
  <c r="BD71" i="11" s="1"/>
  <c r="BF198" i="13"/>
  <c r="BF199" i="13" s="1"/>
  <c r="BF39" i="13"/>
  <c r="BF80" i="13"/>
  <c r="BF35" i="13"/>
  <c r="BF37" i="13"/>
  <c r="BA45" i="14"/>
  <c r="BA77" i="14"/>
  <c r="BF7" i="14"/>
  <c r="BH7" i="13"/>
  <c r="BG7" i="12"/>
  <c r="BF7" i="11"/>
  <c r="BF7" i="8"/>
  <c r="BG7" i="10"/>
  <c r="BI229" i="13"/>
  <c r="BJ220" i="13"/>
  <c r="AC87" i="11"/>
  <c r="AD81" i="11"/>
  <c r="BC80" i="11"/>
  <c r="BC72" i="11"/>
  <c r="BE74" i="13" s="1"/>
  <c r="AE132" i="11"/>
  <c r="AD138" i="11"/>
  <c r="BK194" i="13"/>
  <c r="BK185" i="13"/>
  <c r="AZ101" i="10"/>
  <c r="BG26" i="14"/>
  <c r="BD41" i="14"/>
  <c r="BE39" i="11" l="1"/>
  <c r="BE40" i="11"/>
  <c r="BE38" i="11"/>
  <c r="BE41" i="11"/>
  <c r="BE37" i="11"/>
  <c r="BE247" i="13"/>
  <c r="BE250" i="13"/>
  <c r="BE249" i="13"/>
  <c r="BF154" i="13"/>
  <c r="BF34" i="13"/>
  <c r="BG114" i="13"/>
  <c r="BG52" i="13" s="1"/>
  <c r="BG117" i="13"/>
  <c r="BG55" i="13" s="1"/>
  <c r="BG119" i="13"/>
  <c r="BG57" i="13" s="1"/>
  <c r="BG127" i="13"/>
  <c r="BG65" i="13" s="1"/>
  <c r="BG108" i="13"/>
  <c r="BG46" i="13" s="1"/>
  <c r="BG110" i="13"/>
  <c r="BG48" i="13" s="1"/>
  <c r="BG120" i="13"/>
  <c r="BG58" i="13" s="1"/>
  <c r="BG112" i="13"/>
  <c r="BG50" i="13" s="1"/>
  <c r="BG115" i="13"/>
  <c r="BG53" i="13" s="1"/>
  <c r="BG121" i="13"/>
  <c r="BG59" i="13" s="1"/>
  <c r="BG113" i="13"/>
  <c r="BG51" i="13" s="1"/>
  <c r="BG116" i="13"/>
  <c r="BG54" i="13" s="1"/>
  <c r="BG107" i="13"/>
  <c r="BG45" i="13" s="1"/>
  <c r="BG109" i="13"/>
  <c r="BG47" i="13" s="1"/>
  <c r="BG118" i="13"/>
  <c r="BG56" i="13" s="1"/>
  <c r="BG123" i="13"/>
  <c r="BG61" i="13" s="1"/>
  <c r="BG126" i="13"/>
  <c r="BG64" i="13" s="1"/>
  <c r="BG129" i="13"/>
  <c r="BG67" i="13" s="1"/>
  <c r="BG111" i="13"/>
  <c r="BG49" i="13" s="1"/>
  <c r="BG132" i="13"/>
  <c r="BG70" i="13" s="1"/>
  <c r="BG124" i="13"/>
  <c r="BG62" i="13" s="1"/>
  <c r="BG122" i="13"/>
  <c r="BG60" i="13" s="1"/>
  <c r="BG125" i="13"/>
  <c r="BG63" i="13" s="1"/>
  <c r="BG128" i="13"/>
  <c r="BG66" i="13" s="1"/>
  <c r="BG98" i="13"/>
  <c r="BG102" i="13"/>
  <c r="BG103" i="13"/>
  <c r="BG130" i="13"/>
  <c r="BG68" i="13" s="1"/>
  <c r="BG131" i="13"/>
  <c r="BG69" i="13" s="1"/>
  <c r="BG99" i="13"/>
  <c r="BG37" i="13" s="1"/>
  <c r="BG97" i="13"/>
  <c r="BG35" i="13" s="1"/>
  <c r="BG100" i="13"/>
  <c r="BG96" i="13"/>
  <c r="BG101" i="13"/>
  <c r="BG39" i="13" s="1"/>
  <c r="BG137" i="13"/>
  <c r="BG75" i="13" s="1"/>
  <c r="BG138" i="13"/>
  <c r="BG76" i="13" s="1"/>
  <c r="BG139" i="13"/>
  <c r="BG77" i="13" s="1"/>
  <c r="BG141" i="13"/>
  <c r="BG79" i="13" s="1"/>
  <c r="BG142" i="13"/>
  <c r="BG80" i="13" s="1"/>
  <c r="BG140" i="13"/>
  <c r="BG135" i="13"/>
  <c r="BG73" i="13" s="1"/>
  <c r="BG136" i="13"/>
  <c r="BI24" i="13"/>
  <c r="BG28" i="10" s="1"/>
  <c r="BG146" i="13"/>
  <c r="BG83" i="13" s="1"/>
  <c r="BG148" i="13"/>
  <c r="BG85" i="13" s="1"/>
  <c r="BG150" i="13"/>
  <c r="BG87" i="13" s="1"/>
  <c r="BG152" i="13"/>
  <c r="BG147" i="13"/>
  <c r="BG84" i="13" s="1"/>
  <c r="BG149" i="13"/>
  <c r="BG86" i="13" s="1"/>
  <c r="BG151" i="13"/>
  <c r="BG88" i="13" s="1"/>
  <c r="BG153" i="13"/>
  <c r="BF19" i="10"/>
  <c r="BC239" i="13"/>
  <c r="BC25" i="13" s="1"/>
  <c r="BA29" i="10" s="1"/>
  <c r="AZ30" i="10"/>
  <c r="BC266" i="13"/>
  <c r="BC26" i="13" s="1"/>
  <c r="BB73" i="14"/>
  <c r="BB77" i="14" s="1"/>
  <c r="BA37" i="14"/>
  <c r="BB27" i="10"/>
  <c r="BC46" i="11"/>
  <c r="BE209" i="13"/>
  <c r="BE38" i="14"/>
  <c r="AE137" i="11"/>
  <c r="AE133" i="11"/>
  <c r="BL194" i="13"/>
  <c r="BC85" i="11"/>
  <c r="BC116" i="11"/>
  <c r="BG7" i="14"/>
  <c r="BI7" i="13"/>
  <c r="BG7" i="11"/>
  <c r="BH7" i="12"/>
  <c r="BG7" i="8"/>
  <c r="BH7" i="10"/>
  <c r="BD41" i="10"/>
  <c r="BD80" i="11"/>
  <c r="BD72" i="11"/>
  <c r="BF74" i="13" s="1"/>
  <c r="BK206" i="13"/>
  <c r="BL203" i="13"/>
  <c r="BE39" i="14"/>
  <c r="BI291" i="13"/>
  <c r="BI29" i="13" s="1"/>
  <c r="BG33" i="10" s="1"/>
  <c r="BJ274" i="13"/>
  <c r="BJ27" i="13" s="1"/>
  <c r="BH31" i="10" s="1"/>
  <c r="BK271" i="13"/>
  <c r="BE155" i="11"/>
  <c r="BE154" i="11"/>
  <c r="BE153" i="11"/>
  <c r="BE151" i="11"/>
  <c r="BE104" i="11"/>
  <c r="BE103" i="11"/>
  <c r="BE102" i="11"/>
  <c r="BE152" i="11"/>
  <c r="BE101" i="11"/>
  <c r="BE100" i="11"/>
  <c r="BE68" i="11"/>
  <c r="BE71" i="11" s="1"/>
  <c r="BE41" i="14"/>
  <c r="BJ246" i="13"/>
  <c r="BF75" i="14"/>
  <c r="BF71" i="14"/>
  <c r="BF76" i="14"/>
  <c r="BF63" i="14"/>
  <c r="BF72" i="14"/>
  <c r="BF62" i="14"/>
  <c r="BF60" i="14"/>
  <c r="BF64" i="14"/>
  <c r="BF74" i="14"/>
  <c r="BF59" i="14"/>
  <c r="BE42" i="14"/>
  <c r="BF6" i="14"/>
  <c r="BH6" i="13"/>
  <c r="BG6" i="12"/>
  <c r="BF6" i="11"/>
  <c r="BF6" i="8"/>
  <c r="BG6" i="10"/>
  <c r="BG20" i="14"/>
  <c r="BL185" i="13"/>
  <c r="BK220" i="13"/>
  <c r="BJ229" i="13"/>
  <c r="BA101" i="10"/>
  <c r="BF190" i="13"/>
  <c r="BD237" i="13"/>
  <c r="BD239" i="13" s="1"/>
  <c r="BD25" i="13" s="1"/>
  <c r="BB29" i="10" s="1"/>
  <c r="BF50" i="14"/>
  <c r="BH26" i="14"/>
  <c r="BJ181" i="13"/>
  <c r="BK167" i="13"/>
  <c r="AZ104" i="10"/>
  <c r="AZ16" i="8"/>
  <c r="AZ91" i="10"/>
  <c r="AD86" i="11"/>
  <c r="AD82" i="11"/>
  <c r="BE43" i="14"/>
  <c r="BG198" i="13"/>
  <c r="BG199" i="13" s="1"/>
  <c r="BG36" i="13"/>
  <c r="BG78" i="13"/>
  <c r="BG41" i="13"/>
  <c r="BG38" i="13"/>
  <c r="BG34" i="13"/>
  <c r="BG40" i="13"/>
  <c r="BF39" i="11" l="1"/>
  <c r="BF38" i="11"/>
  <c r="BF41" i="11"/>
  <c r="BF37" i="11"/>
  <c r="BF40" i="11"/>
  <c r="BF249" i="13"/>
  <c r="BF247" i="13"/>
  <c r="BF250" i="13"/>
  <c r="BH109" i="13"/>
  <c r="BH47" i="13" s="1"/>
  <c r="BH110" i="13"/>
  <c r="BH48" i="13" s="1"/>
  <c r="BH113" i="13"/>
  <c r="BH51" i="13" s="1"/>
  <c r="BH111" i="13"/>
  <c r="BH49" i="13" s="1"/>
  <c r="BH114" i="13"/>
  <c r="BH52" i="13" s="1"/>
  <c r="BH118" i="13"/>
  <c r="BH56" i="13" s="1"/>
  <c r="BH126" i="13"/>
  <c r="BH64" i="13" s="1"/>
  <c r="BH117" i="13"/>
  <c r="BH55" i="13" s="1"/>
  <c r="BH119" i="13"/>
  <c r="BH57" i="13" s="1"/>
  <c r="BH108" i="13"/>
  <c r="BH46" i="13" s="1"/>
  <c r="BH120" i="13"/>
  <c r="BH58" i="13" s="1"/>
  <c r="BH112" i="13"/>
  <c r="BH50" i="13" s="1"/>
  <c r="BH115" i="13"/>
  <c r="BH53" i="13" s="1"/>
  <c r="BH121" i="13"/>
  <c r="BH59" i="13" s="1"/>
  <c r="BH116" i="13"/>
  <c r="BH54" i="13" s="1"/>
  <c r="BH131" i="13"/>
  <c r="BH69" i="13" s="1"/>
  <c r="BH123" i="13"/>
  <c r="BH61" i="13" s="1"/>
  <c r="BH129" i="13"/>
  <c r="BH67" i="13" s="1"/>
  <c r="BH124" i="13"/>
  <c r="BH62" i="13" s="1"/>
  <c r="BH127" i="13"/>
  <c r="BH65" i="13" s="1"/>
  <c r="BH107" i="13"/>
  <c r="BH45" i="13" s="1"/>
  <c r="BH122" i="13"/>
  <c r="BH60" i="13" s="1"/>
  <c r="BH130" i="13"/>
  <c r="BH68" i="13" s="1"/>
  <c r="BH101" i="13"/>
  <c r="BH39" i="13" s="1"/>
  <c r="BH98" i="13"/>
  <c r="BH36" i="13" s="1"/>
  <c r="BH102" i="13"/>
  <c r="BH103" i="13"/>
  <c r="BH41" i="13" s="1"/>
  <c r="BH99" i="13"/>
  <c r="BH37" i="13" s="1"/>
  <c r="BH132" i="13"/>
  <c r="BH70" i="13" s="1"/>
  <c r="BH97" i="13"/>
  <c r="BH125" i="13"/>
  <c r="BH63" i="13" s="1"/>
  <c r="BH128" i="13"/>
  <c r="BH66" i="13" s="1"/>
  <c r="BH100" i="13"/>
  <c r="BH38" i="13" s="1"/>
  <c r="BH96" i="13"/>
  <c r="BH135" i="13"/>
  <c r="BH140" i="13"/>
  <c r="BH78" i="13" s="1"/>
  <c r="BH139" i="13"/>
  <c r="BH77" i="13" s="1"/>
  <c r="BH141" i="13"/>
  <c r="BH79" i="13" s="1"/>
  <c r="BH142" i="13"/>
  <c r="BH80" i="13" s="1"/>
  <c r="BH136" i="13"/>
  <c r="BH137" i="13"/>
  <c r="BH75" i="13" s="1"/>
  <c r="BH138" i="13"/>
  <c r="BH76" i="13" s="1"/>
  <c r="BG154" i="13"/>
  <c r="BJ24" i="13"/>
  <c r="BH28" i="10" s="1"/>
  <c r="BE23" i="13"/>
  <c r="BC27" i="10" s="1"/>
  <c r="BH146" i="13"/>
  <c r="BH83" i="13" s="1"/>
  <c r="BH148" i="13"/>
  <c r="BH85" i="13" s="1"/>
  <c r="BH150" i="13"/>
  <c r="BH87" i="13" s="1"/>
  <c r="BH152" i="13"/>
  <c r="BH147" i="13"/>
  <c r="BH84" i="13" s="1"/>
  <c r="BH149" i="13"/>
  <c r="BH86" i="13" s="1"/>
  <c r="BH151" i="13"/>
  <c r="BH88" i="13" s="1"/>
  <c r="BH153" i="13"/>
  <c r="BG19" i="10"/>
  <c r="BE236" i="13"/>
  <c r="BA30" i="10"/>
  <c r="BD266" i="13"/>
  <c r="BD26" i="13" s="1"/>
  <c r="BB30" i="10" s="1"/>
  <c r="BB45" i="14"/>
  <c r="BD46" i="11"/>
  <c r="BF209" i="13"/>
  <c r="BE237" i="13"/>
  <c r="BF43" i="14"/>
  <c r="BF41" i="14"/>
  <c r="BF38" i="14"/>
  <c r="BH20" i="14"/>
  <c r="BH50" i="14" s="1"/>
  <c r="AN28" i="14"/>
  <c r="AO28" i="14"/>
  <c r="AP28" i="14"/>
  <c r="AQ28" i="14"/>
  <c r="AR28" i="14"/>
  <c r="AS28" i="14"/>
  <c r="AT28" i="14"/>
  <c r="AU28" i="14"/>
  <c r="AV28" i="14"/>
  <c r="AW28" i="14"/>
  <c r="AX28" i="14"/>
  <c r="AY28" i="14"/>
  <c r="AZ28" i="14"/>
  <c r="BA28" i="14"/>
  <c r="BB28" i="14"/>
  <c r="BC28" i="14"/>
  <c r="BD28" i="14"/>
  <c r="BJ291" i="13"/>
  <c r="BJ29" i="13" s="1"/>
  <c r="BH33" i="10" s="1"/>
  <c r="BM194" i="13"/>
  <c r="BN194" i="13" s="1"/>
  <c r="BG190" i="13"/>
  <c r="BB37" i="14"/>
  <c r="BB65" i="14"/>
  <c r="BC73" i="14"/>
  <c r="BC37" i="14" s="1"/>
  <c r="BL220" i="13"/>
  <c r="BK229" i="13"/>
  <c r="BG50" i="14"/>
  <c r="BE80" i="11"/>
  <c r="BE72" i="11"/>
  <c r="BG74" i="13" s="1"/>
  <c r="AF132" i="11"/>
  <c r="AE138" i="11"/>
  <c r="BH198" i="13"/>
  <c r="BH199" i="13" s="1"/>
  <c r="BH40" i="13"/>
  <c r="BH35" i="13"/>
  <c r="BH34" i="13"/>
  <c r="BH73" i="13"/>
  <c r="AE81" i="11"/>
  <c r="AD87" i="11"/>
  <c r="BG6" i="14"/>
  <c r="BH6" i="12"/>
  <c r="BI6" i="13"/>
  <c r="BG6" i="11"/>
  <c r="BH6" i="10"/>
  <c r="BG6" i="8"/>
  <c r="BF39" i="14"/>
  <c r="BB101" i="10"/>
  <c r="BA104" i="10"/>
  <c r="BA16" i="8"/>
  <c r="BA91" i="10"/>
  <c r="BL167" i="13"/>
  <c r="BK181" i="13"/>
  <c r="BG75" i="14"/>
  <c r="BG71" i="14"/>
  <c r="BG76" i="14"/>
  <c r="BG63" i="14"/>
  <c r="BG60" i="14"/>
  <c r="BG64" i="14"/>
  <c r="BG72" i="14"/>
  <c r="BG59" i="14"/>
  <c r="BG62" i="14"/>
  <c r="BG74" i="14"/>
  <c r="BK246" i="13"/>
  <c r="BD116" i="11"/>
  <c r="BD85" i="11"/>
  <c r="BM185" i="13"/>
  <c r="BN185" i="13" s="1"/>
  <c r="BF155" i="11"/>
  <c r="BF154" i="11"/>
  <c r="BF153" i="11"/>
  <c r="BF151" i="11"/>
  <c r="BF104" i="11"/>
  <c r="BF103" i="11"/>
  <c r="BF102" i="11"/>
  <c r="BF101" i="11"/>
  <c r="BF152" i="11"/>
  <c r="BF100" i="11"/>
  <c r="BF68" i="11"/>
  <c r="BF71" i="11" s="1"/>
  <c r="BF236" i="13"/>
  <c r="BF42" i="14"/>
  <c r="BD73" i="14"/>
  <c r="BC65" i="14"/>
  <c r="BL206" i="13"/>
  <c r="BM203" i="13"/>
  <c r="BN203" i="13" s="1"/>
  <c r="BE41" i="10"/>
  <c r="BI26" i="14"/>
  <c r="BK274" i="13"/>
  <c r="BK27" i="13" s="1"/>
  <c r="BI31" i="10" s="1"/>
  <c r="BL271" i="13"/>
  <c r="BH7" i="14"/>
  <c r="BJ7" i="13"/>
  <c r="BI7" i="12"/>
  <c r="BH7" i="11"/>
  <c r="BH7" i="8"/>
  <c r="BI7" i="10"/>
  <c r="BG40" i="11" l="1"/>
  <c r="BG37" i="11"/>
  <c r="BG41" i="11"/>
  <c r="BG38" i="11"/>
  <c r="BG39" i="11"/>
  <c r="BG249" i="13"/>
  <c r="BG250" i="13"/>
  <c r="BG247" i="13"/>
  <c r="BO185" i="13"/>
  <c r="BN190" i="13"/>
  <c r="BO203" i="13"/>
  <c r="BN206" i="13"/>
  <c r="BO194" i="13"/>
  <c r="BI108" i="13"/>
  <c r="BI46" i="13" s="1"/>
  <c r="BI109" i="13"/>
  <c r="BI47" i="13" s="1"/>
  <c r="BI110" i="13"/>
  <c r="BI48" i="13" s="1"/>
  <c r="BI112" i="13"/>
  <c r="BI50" i="13" s="1"/>
  <c r="BI107" i="13"/>
  <c r="BI45" i="13" s="1"/>
  <c r="BI125" i="13"/>
  <c r="BI63" i="13" s="1"/>
  <c r="BI111" i="13"/>
  <c r="BI49" i="13" s="1"/>
  <c r="BI114" i="13"/>
  <c r="BI52" i="13" s="1"/>
  <c r="BI118" i="13"/>
  <c r="BI56" i="13" s="1"/>
  <c r="BI117" i="13"/>
  <c r="BI55" i="13" s="1"/>
  <c r="BI119" i="13"/>
  <c r="BI57" i="13" s="1"/>
  <c r="BI120" i="13"/>
  <c r="BI58" i="13" s="1"/>
  <c r="BI115" i="13"/>
  <c r="BI53" i="13" s="1"/>
  <c r="BI121" i="13"/>
  <c r="BI59" i="13" s="1"/>
  <c r="BI113" i="13"/>
  <c r="BI51" i="13" s="1"/>
  <c r="BI128" i="13"/>
  <c r="BI66" i="13" s="1"/>
  <c r="BI131" i="13"/>
  <c r="BI69" i="13" s="1"/>
  <c r="BI123" i="13"/>
  <c r="BI61" i="13" s="1"/>
  <c r="BI126" i="13"/>
  <c r="BI64" i="13" s="1"/>
  <c r="BI129" i="13"/>
  <c r="BI67" i="13" s="1"/>
  <c r="BI116" i="13"/>
  <c r="BI54" i="13" s="1"/>
  <c r="BI124" i="13"/>
  <c r="BI62" i="13" s="1"/>
  <c r="BI127" i="13"/>
  <c r="BI65" i="13" s="1"/>
  <c r="BI96" i="13"/>
  <c r="BI101" i="13"/>
  <c r="BI39" i="13" s="1"/>
  <c r="BI102" i="13"/>
  <c r="BI40" i="13" s="1"/>
  <c r="BI130" i="13"/>
  <c r="BI68" i="13" s="1"/>
  <c r="BI98" i="13"/>
  <c r="BI36" i="13" s="1"/>
  <c r="BI99" i="13"/>
  <c r="BI103" i="13"/>
  <c r="BI41" i="13" s="1"/>
  <c r="BI122" i="13"/>
  <c r="BI60" i="13" s="1"/>
  <c r="BI132" i="13"/>
  <c r="BI70" i="13" s="1"/>
  <c r="BI97" i="13"/>
  <c r="BI100" i="13"/>
  <c r="BI38" i="13" s="1"/>
  <c r="BI141" i="13"/>
  <c r="BI79" i="13" s="1"/>
  <c r="BI142" i="13"/>
  <c r="BI80" i="13" s="1"/>
  <c r="BI140" i="13"/>
  <c r="BI135" i="13"/>
  <c r="BI136" i="13"/>
  <c r="BI137" i="13"/>
  <c r="BI75" i="13" s="1"/>
  <c r="BI138" i="13"/>
  <c r="BI76" i="13" s="1"/>
  <c r="BI139" i="13"/>
  <c r="BI77" i="13" s="1"/>
  <c r="BH154" i="13"/>
  <c r="BK24" i="13"/>
  <c r="BI28" i="10" s="1"/>
  <c r="BF23" i="13"/>
  <c r="BD27" i="10" s="1"/>
  <c r="BI146" i="13"/>
  <c r="BI83" i="13" s="1"/>
  <c r="BI148" i="13"/>
  <c r="BI85" i="13" s="1"/>
  <c r="BI150" i="13"/>
  <c r="BI87" i="13" s="1"/>
  <c r="BI152" i="13"/>
  <c r="BI147" i="13"/>
  <c r="BI84" i="13" s="1"/>
  <c r="BI149" i="13"/>
  <c r="BI86" i="13" s="1"/>
  <c r="BI151" i="13"/>
  <c r="BI88" i="13" s="1"/>
  <c r="BI153" i="13"/>
  <c r="BE239" i="13"/>
  <c r="BE25" i="13" s="1"/>
  <c r="BC29" i="10" s="1"/>
  <c r="BH19" i="10"/>
  <c r="BE266" i="13"/>
  <c r="BE26" i="13" s="1"/>
  <c r="BC30" i="10" s="1"/>
  <c r="BE46" i="11"/>
  <c r="BG209" i="13"/>
  <c r="BC77" i="14"/>
  <c r="BC45" i="14"/>
  <c r="BH75" i="14"/>
  <c r="BH71" i="14"/>
  <c r="BH76" i="14"/>
  <c r="BH63" i="14"/>
  <c r="BH72" i="14"/>
  <c r="BH74" i="14"/>
  <c r="BH64" i="14"/>
  <c r="BH59" i="14"/>
  <c r="BH62" i="14"/>
  <c r="BH60" i="14"/>
  <c r="BG41" i="14"/>
  <c r="BH6" i="14"/>
  <c r="BJ6" i="13"/>
  <c r="BI6" i="12"/>
  <c r="BH6" i="11"/>
  <c r="BI6" i="10"/>
  <c r="BH6" i="8"/>
  <c r="AE86" i="11"/>
  <c r="AE82" i="11"/>
  <c r="BG236" i="13"/>
  <c r="BK291" i="13"/>
  <c r="BK29" i="13" s="1"/>
  <c r="BI33" i="10" s="1"/>
  <c r="BG155" i="11"/>
  <c r="BG154" i="11"/>
  <c r="BG153" i="11"/>
  <c r="BG152" i="11"/>
  <c r="BG151" i="11"/>
  <c r="BG104" i="11"/>
  <c r="BG103" i="11"/>
  <c r="BG102" i="11"/>
  <c r="BG101" i="11"/>
  <c r="BG100" i="11"/>
  <c r="BG68" i="11"/>
  <c r="BG71" i="11" s="1"/>
  <c r="BE116" i="11"/>
  <c r="BE85" i="11"/>
  <c r="BL274" i="13"/>
  <c r="BL27" i="13" s="1"/>
  <c r="BJ31" i="10" s="1"/>
  <c r="BG38" i="14"/>
  <c r="BI7" i="14"/>
  <c r="BK7" i="13"/>
  <c r="BJ7" i="12"/>
  <c r="BI7" i="11"/>
  <c r="BI7" i="8"/>
  <c r="BJ7" i="10"/>
  <c r="BM206" i="13"/>
  <c r="BF80" i="11"/>
  <c r="BF72" i="11"/>
  <c r="BH74" i="13" s="1"/>
  <c r="BL246" i="13"/>
  <c r="BG43" i="14"/>
  <c r="BI198" i="13"/>
  <c r="BI199" i="13" s="1"/>
  <c r="BI35" i="13"/>
  <c r="BI37" i="13"/>
  <c r="BI73" i="13"/>
  <c r="BI78" i="13"/>
  <c r="AF137" i="11"/>
  <c r="AF133" i="11"/>
  <c r="BF237" i="13"/>
  <c r="BF239" i="13" s="1"/>
  <c r="BF25" i="13" s="1"/>
  <c r="BD29" i="10" s="1"/>
  <c r="BF41" i="10"/>
  <c r="BG39" i="14"/>
  <c r="BL181" i="13"/>
  <c r="BM167" i="13"/>
  <c r="BN167" i="13" s="1"/>
  <c r="BH190" i="13"/>
  <c r="BJ26" i="14"/>
  <c r="BD77" i="14"/>
  <c r="BD45" i="14"/>
  <c r="BG42" i="14"/>
  <c r="BL229" i="13"/>
  <c r="BM220" i="13"/>
  <c r="BI20" i="14"/>
  <c r="BI50" i="14" s="1"/>
  <c r="BH37" i="11" l="1"/>
  <c r="BH38" i="11"/>
  <c r="BH41" i="11"/>
  <c r="BH40" i="11"/>
  <c r="BH39" i="11"/>
  <c r="BH250" i="13"/>
  <c r="BH249" i="13"/>
  <c r="BH247" i="13"/>
  <c r="BP194" i="13"/>
  <c r="BO167" i="13"/>
  <c r="BN181" i="13"/>
  <c r="BP203" i="13"/>
  <c r="BO206" i="13"/>
  <c r="BO190" i="13"/>
  <c r="BP185" i="13"/>
  <c r="BI154" i="13"/>
  <c r="BI34" i="13"/>
  <c r="BJ107" i="13"/>
  <c r="BJ45" i="13" s="1"/>
  <c r="BJ108" i="13"/>
  <c r="BJ46" i="13" s="1"/>
  <c r="BJ109" i="13"/>
  <c r="BJ47" i="13" s="1"/>
  <c r="BJ111" i="13"/>
  <c r="BJ49" i="13" s="1"/>
  <c r="BJ116" i="13"/>
  <c r="BJ54" i="13" s="1"/>
  <c r="BJ124" i="13"/>
  <c r="BJ62" i="13" s="1"/>
  <c r="BJ132" i="13"/>
  <c r="BJ70" i="13" s="1"/>
  <c r="BJ110" i="13"/>
  <c r="BJ48" i="13" s="1"/>
  <c r="BJ114" i="13"/>
  <c r="BJ52" i="13" s="1"/>
  <c r="BJ118" i="13"/>
  <c r="BJ56" i="13" s="1"/>
  <c r="BJ117" i="13"/>
  <c r="BJ55" i="13" s="1"/>
  <c r="BJ119" i="13"/>
  <c r="BJ57" i="13" s="1"/>
  <c r="BJ112" i="13"/>
  <c r="BJ50" i="13" s="1"/>
  <c r="BJ120" i="13"/>
  <c r="BJ58" i="13" s="1"/>
  <c r="BJ115" i="13"/>
  <c r="BJ53" i="13" s="1"/>
  <c r="BJ122" i="13"/>
  <c r="BJ60" i="13" s="1"/>
  <c r="BJ125" i="13"/>
  <c r="BJ63" i="13" s="1"/>
  <c r="BJ128" i="13"/>
  <c r="BJ66" i="13" s="1"/>
  <c r="BJ131" i="13"/>
  <c r="BJ69" i="13" s="1"/>
  <c r="BJ121" i="13"/>
  <c r="BJ59" i="13" s="1"/>
  <c r="BJ123" i="13"/>
  <c r="BJ61" i="13" s="1"/>
  <c r="BJ126" i="13"/>
  <c r="BJ64" i="13" s="1"/>
  <c r="BJ129" i="13"/>
  <c r="BJ67" i="13" s="1"/>
  <c r="BJ113" i="13"/>
  <c r="BJ51" i="13" s="1"/>
  <c r="BJ127" i="13"/>
  <c r="BJ65" i="13" s="1"/>
  <c r="BJ100" i="13"/>
  <c r="BJ38" i="13" s="1"/>
  <c r="BJ96" i="13"/>
  <c r="BJ130" i="13"/>
  <c r="BJ68" i="13" s="1"/>
  <c r="BJ101" i="13"/>
  <c r="BJ39" i="13" s="1"/>
  <c r="BJ98" i="13"/>
  <c r="BJ102" i="13"/>
  <c r="BJ40" i="13" s="1"/>
  <c r="BJ99" i="13"/>
  <c r="BJ37" i="13" s="1"/>
  <c r="BJ103" i="13"/>
  <c r="BJ41" i="13" s="1"/>
  <c r="BJ97" i="13"/>
  <c r="BJ141" i="13"/>
  <c r="BJ79" i="13" s="1"/>
  <c r="BJ142" i="13"/>
  <c r="BJ80" i="13" s="1"/>
  <c r="BJ135" i="13"/>
  <c r="BJ73" i="13" s="1"/>
  <c r="BJ136" i="13"/>
  <c r="BJ137" i="13"/>
  <c r="BJ75" i="13" s="1"/>
  <c r="BJ138" i="13"/>
  <c r="BJ76" i="13" s="1"/>
  <c r="BJ139" i="13"/>
  <c r="BJ77" i="13" s="1"/>
  <c r="BJ140" i="13"/>
  <c r="BJ78" i="13" s="1"/>
  <c r="BL24" i="13"/>
  <c r="BJ28" i="10" s="1"/>
  <c r="BG23" i="13"/>
  <c r="BE27" i="10" s="1"/>
  <c r="BJ147" i="13"/>
  <c r="BJ84" i="13" s="1"/>
  <c r="BJ149" i="13"/>
  <c r="BJ86" i="13" s="1"/>
  <c r="BJ151" i="13"/>
  <c r="BJ88" i="13" s="1"/>
  <c r="BJ153" i="13"/>
  <c r="BJ146" i="13"/>
  <c r="BJ83" i="13" s="1"/>
  <c r="BJ148" i="13"/>
  <c r="BJ85" i="13" s="1"/>
  <c r="BJ150" i="13"/>
  <c r="BJ87" i="13" s="1"/>
  <c r="BJ152" i="13"/>
  <c r="BI19" i="10"/>
  <c r="BF266" i="13"/>
  <c r="BF26" i="13" s="1"/>
  <c r="BD30" i="10" s="1"/>
  <c r="BF46" i="11"/>
  <c r="BH209" i="13"/>
  <c r="BH39" i="14"/>
  <c r="BG41" i="10"/>
  <c r="BM274" i="13"/>
  <c r="BM27" i="13" s="1"/>
  <c r="BK31" i="10" s="1"/>
  <c r="G38" i="9" s="1"/>
  <c r="BL291" i="13"/>
  <c r="BL29" i="13" s="1"/>
  <c r="BJ33" i="10" s="1"/>
  <c r="BH155" i="11"/>
  <c r="BH154" i="11"/>
  <c r="BH153" i="11"/>
  <c r="BH152" i="11"/>
  <c r="BH151" i="11"/>
  <c r="BH104" i="11"/>
  <c r="BH103" i="11"/>
  <c r="BH102" i="11"/>
  <c r="BH101" i="11"/>
  <c r="BH100" i="11"/>
  <c r="BH68" i="11"/>
  <c r="BH71" i="11" s="1"/>
  <c r="BI190" i="13"/>
  <c r="BH41" i="14"/>
  <c r="BM181" i="13"/>
  <c r="BD37" i="14"/>
  <c r="BE73" i="14"/>
  <c r="BD65" i="14"/>
  <c r="BG237" i="13"/>
  <c r="BG239" i="13" s="1"/>
  <c r="BG25" i="13" s="1"/>
  <c r="BE29" i="10" s="1"/>
  <c r="BJ198" i="13"/>
  <c r="BJ199" i="13" s="1"/>
  <c r="BJ35" i="13"/>
  <c r="BJ34" i="13"/>
  <c r="BJ36" i="13"/>
  <c r="BB104" i="10"/>
  <c r="BB16" i="8"/>
  <c r="BB91" i="10"/>
  <c r="BH38" i="14"/>
  <c r="BC104" i="10"/>
  <c r="BC16" i="8"/>
  <c r="BC91" i="10"/>
  <c r="BF116" i="11"/>
  <c r="BF85" i="11"/>
  <c r="AF81" i="11"/>
  <c r="AE87" i="11"/>
  <c r="BH43" i="14"/>
  <c r="AG132" i="11"/>
  <c r="AF138" i="11"/>
  <c r="BM246" i="13"/>
  <c r="BN246" i="13" s="1"/>
  <c r="BI76" i="14"/>
  <c r="BI74" i="14"/>
  <c r="BI72" i="14"/>
  <c r="BI71" i="14"/>
  <c r="BI75" i="14"/>
  <c r="BI62" i="14"/>
  <c r="BI63" i="14"/>
  <c r="BI64" i="14"/>
  <c r="BI59" i="14"/>
  <c r="BI60" i="14"/>
  <c r="BD101" i="10"/>
  <c r="BI6" i="14"/>
  <c r="BK6" i="13"/>
  <c r="BJ6" i="12"/>
  <c r="BI6" i="11"/>
  <c r="BJ6" i="10"/>
  <c r="BI6" i="8"/>
  <c r="BH42" i="14"/>
  <c r="BJ20" i="14"/>
  <c r="BJ50" i="14" s="1"/>
  <c r="BM229" i="13"/>
  <c r="BM24" i="13" s="1"/>
  <c r="BK28" i="10" s="1"/>
  <c r="BK26" i="14"/>
  <c r="BJ7" i="14"/>
  <c r="BL7" i="13"/>
  <c r="BK7" i="12"/>
  <c r="BJ7" i="11"/>
  <c r="BK7" i="10"/>
  <c r="BL7" i="10" s="1"/>
  <c r="BL7" i="11" s="1"/>
  <c r="BJ7" i="8"/>
  <c r="BG80" i="11"/>
  <c r="BG72" i="11"/>
  <c r="BI74" i="13" s="1"/>
  <c r="BC101" i="10"/>
  <c r="BI40" i="11" l="1"/>
  <c r="BI37" i="11"/>
  <c r="BI41" i="11"/>
  <c r="BI39" i="11"/>
  <c r="BI38" i="11"/>
  <c r="BI250" i="13"/>
  <c r="BI249" i="13"/>
  <c r="BI247" i="13"/>
  <c r="BM7" i="10"/>
  <c r="BM7" i="11" s="1"/>
  <c r="BM7" i="12"/>
  <c r="BN7" i="13"/>
  <c r="BQ185" i="13"/>
  <c r="BP190" i="13"/>
  <c r="BN291" i="13"/>
  <c r="BN29" i="13" s="1"/>
  <c r="BL33" i="10" s="1"/>
  <c r="BQ203" i="13"/>
  <c r="BP206" i="13"/>
  <c r="BO246" i="13"/>
  <c r="BP167" i="13"/>
  <c r="BO181" i="13"/>
  <c r="BQ194" i="13"/>
  <c r="BJ154" i="13"/>
  <c r="BK107" i="13"/>
  <c r="BK45" i="13" s="1"/>
  <c r="BK108" i="13"/>
  <c r="BK46" i="13" s="1"/>
  <c r="BK113" i="13"/>
  <c r="BK51" i="13" s="1"/>
  <c r="BK123" i="13"/>
  <c r="BK61" i="13" s="1"/>
  <c r="BK131" i="13"/>
  <c r="BK69" i="13" s="1"/>
  <c r="BK116" i="13"/>
  <c r="BK54" i="13" s="1"/>
  <c r="BK111" i="13"/>
  <c r="BK49" i="13" s="1"/>
  <c r="BK110" i="13"/>
  <c r="BK48" i="13" s="1"/>
  <c r="BK114" i="13"/>
  <c r="BK52" i="13" s="1"/>
  <c r="BK118" i="13"/>
  <c r="BK56" i="13" s="1"/>
  <c r="BK117" i="13"/>
  <c r="BK55" i="13" s="1"/>
  <c r="BK119" i="13"/>
  <c r="BK57" i="13" s="1"/>
  <c r="BK112" i="13"/>
  <c r="BK50" i="13" s="1"/>
  <c r="BK120" i="13"/>
  <c r="BK58" i="13" s="1"/>
  <c r="BK115" i="13"/>
  <c r="BK53" i="13" s="1"/>
  <c r="BK121" i="13"/>
  <c r="BK59" i="13" s="1"/>
  <c r="BK130" i="13"/>
  <c r="BK68" i="13" s="1"/>
  <c r="BK96" i="13"/>
  <c r="BK97" i="13"/>
  <c r="BK35" i="13" s="1"/>
  <c r="BK98" i="13"/>
  <c r="BK36" i="13" s="1"/>
  <c r="BK99" i="13"/>
  <c r="BK100" i="13"/>
  <c r="BK38" i="13" s="1"/>
  <c r="BK101" i="13"/>
  <c r="BK39" i="13" s="1"/>
  <c r="BK102" i="13"/>
  <c r="BK40" i="13" s="1"/>
  <c r="BK103" i="13"/>
  <c r="BK41" i="13" s="1"/>
  <c r="BK122" i="13"/>
  <c r="BK60" i="13" s="1"/>
  <c r="BK125" i="13"/>
  <c r="BK63" i="13" s="1"/>
  <c r="BK109" i="13"/>
  <c r="BK47" i="13" s="1"/>
  <c r="BK128" i="13"/>
  <c r="BK66" i="13" s="1"/>
  <c r="BK126" i="13"/>
  <c r="BK64" i="13" s="1"/>
  <c r="BK129" i="13"/>
  <c r="BK67" i="13" s="1"/>
  <c r="BK124" i="13"/>
  <c r="BK62" i="13" s="1"/>
  <c r="BK127" i="13"/>
  <c r="BK65" i="13" s="1"/>
  <c r="BK132" i="13"/>
  <c r="BK70" i="13" s="1"/>
  <c r="BK141" i="13"/>
  <c r="BK79" i="13" s="1"/>
  <c r="BK142" i="13"/>
  <c r="BK80" i="13" s="1"/>
  <c r="BK135" i="13"/>
  <c r="BK73" i="13" s="1"/>
  <c r="BK136" i="13"/>
  <c r="BK137" i="13"/>
  <c r="BK75" i="13" s="1"/>
  <c r="BK139" i="13"/>
  <c r="BK77" i="13" s="1"/>
  <c r="BK140" i="13"/>
  <c r="BK78" i="13" s="1"/>
  <c r="BK138" i="13"/>
  <c r="BK76" i="13" s="1"/>
  <c r="G35" i="9"/>
  <c r="BH23" i="13"/>
  <c r="BF27" i="10" s="1"/>
  <c r="BK147" i="13"/>
  <c r="BK84" i="13" s="1"/>
  <c r="BK149" i="13"/>
  <c r="BK86" i="13" s="1"/>
  <c r="BK151" i="13"/>
  <c r="BK88" i="13" s="1"/>
  <c r="BK153" i="13"/>
  <c r="BK146" i="13"/>
  <c r="BK83" i="13" s="1"/>
  <c r="BK148" i="13"/>
  <c r="BK85" i="13" s="1"/>
  <c r="BK150" i="13"/>
  <c r="BK87" i="13" s="1"/>
  <c r="BK152" i="13"/>
  <c r="BF65" i="14"/>
  <c r="BH236" i="13"/>
  <c r="BG266" i="13"/>
  <c r="BG26" i="13" s="1"/>
  <c r="BE30" i="10" s="1"/>
  <c r="BG46" i="11"/>
  <c r="BI209" i="13"/>
  <c r="BI23" i="13" s="1"/>
  <c r="BI39" i="14"/>
  <c r="BH237" i="13"/>
  <c r="BI154" i="11"/>
  <c r="BI153" i="11"/>
  <c r="BI152" i="11"/>
  <c r="BI151" i="11"/>
  <c r="BI103" i="11"/>
  <c r="BI102" i="11"/>
  <c r="BI101" i="11"/>
  <c r="BI100" i="11"/>
  <c r="BI155" i="11"/>
  <c r="BI104" i="11"/>
  <c r="BI68" i="11"/>
  <c r="BI71" i="11" s="1"/>
  <c r="BG73" i="14"/>
  <c r="BG116" i="11"/>
  <c r="BG85" i="11"/>
  <c r="BI43" i="14"/>
  <c r="BK198" i="13"/>
  <c r="BK199" i="13" s="1"/>
  <c r="BK37" i="13"/>
  <c r="BK34" i="13"/>
  <c r="BI42" i="14"/>
  <c r="BE37" i="14"/>
  <c r="BE65" i="14"/>
  <c r="BF73" i="14"/>
  <c r="BK20" i="14"/>
  <c r="BK50" i="14" s="1"/>
  <c r="BI38" i="14"/>
  <c r="BK7" i="14"/>
  <c r="BM7" i="13"/>
  <c r="BL7" i="12"/>
  <c r="BK7" i="11"/>
  <c r="BK7" i="8"/>
  <c r="BL26" i="14"/>
  <c r="BI41" i="14"/>
  <c r="AF86" i="11"/>
  <c r="AF82" i="11"/>
  <c r="BH41" i="10"/>
  <c r="AG137" i="11"/>
  <c r="AG133" i="11"/>
  <c r="BE77" i="14"/>
  <c r="BE45" i="14"/>
  <c r="BM29" i="13"/>
  <c r="BK33" i="10" s="1"/>
  <c r="G40" i="9" s="1"/>
  <c r="BH80" i="11"/>
  <c r="BH72" i="11"/>
  <c r="BJ74" i="13" s="1"/>
  <c r="BJ6" i="14"/>
  <c r="BL6" i="13"/>
  <c r="BK6" i="12"/>
  <c r="BJ6" i="11"/>
  <c r="BK6" i="10"/>
  <c r="BL6" i="10" s="1"/>
  <c r="BJ6" i="8"/>
  <c r="BJ76" i="14"/>
  <c r="BJ74" i="14"/>
  <c r="BJ75" i="14"/>
  <c r="BJ72" i="14"/>
  <c r="BJ64" i="14"/>
  <c r="BJ71" i="14"/>
  <c r="BJ63" i="14"/>
  <c r="BJ59" i="14"/>
  <c r="BJ62" i="14"/>
  <c r="BJ60" i="14"/>
  <c r="BJ190" i="13"/>
  <c r="BM6" i="10" l="1"/>
  <c r="BL6" i="11"/>
  <c r="BJ40" i="11"/>
  <c r="BJ41" i="11"/>
  <c r="BJ38" i="11"/>
  <c r="BJ39" i="11"/>
  <c r="BJ37" i="11"/>
  <c r="BJ250" i="13"/>
  <c r="BJ249" i="13"/>
  <c r="BJ247" i="13"/>
  <c r="BM6" i="12"/>
  <c r="BN6" i="13"/>
  <c r="BN7" i="10"/>
  <c r="BN7" i="11" s="1"/>
  <c r="BN7" i="12"/>
  <c r="BO7" i="13"/>
  <c r="BP246" i="13"/>
  <c r="BR194" i="13"/>
  <c r="BQ206" i="13"/>
  <c r="BR203" i="13"/>
  <c r="BO291" i="13"/>
  <c r="BO29" i="13" s="1"/>
  <c r="BM33" i="10" s="1"/>
  <c r="BP181" i="13"/>
  <c r="BQ167" i="13"/>
  <c r="BR185" i="13"/>
  <c r="BQ190" i="13"/>
  <c r="BL107" i="13"/>
  <c r="BL45" i="13" s="1"/>
  <c r="BL117" i="13"/>
  <c r="BL55" i="13" s="1"/>
  <c r="BL109" i="13"/>
  <c r="BL47" i="13" s="1"/>
  <c r="BL122" i="13"/>
  <c r="BL60" i="13" s="1"/>
  <c r="BL130" i="13"/>
  <c r="BL68" i="13" s="1"/>
  <c r="BL113" i="13"/>
  <c r="BL51" i="13" s="1"/>
  <c r="BL116" i="13"/>
  <c r="BL54" i="13" s="1"/>
  <c r="BL108" i="13"/>
  <c r="BL46" i="13" s="1"/>
  <c r="BL111" i="13"/>
  <c r="BL49" i="13" s="1"/>
  <c r="BL110" i="13"/>
  <c r="BL48" i="13" s="1"/>
  <c r="BL114" i="13"/>
  <c r="BL52" i="13" s="1"/>
  <c r="BL118" i="13"/>
  <c r="BL56" i="13" s="1"/>
  <c r="BL119" i="13"/>
  <c r="BL57" i="13" s="1"/>
  <c r="BL112" i="13"/>
  <c r="BL50" i="13" s="1"/>
  <c r="BL120" i="13"/>
  <c r="BL58" i="13" s="1"/>
  <c r="BL115" i="13"/>
  <c r="BL53" i="13" s="1"/>
  <c r="BL127" i="13"/>
  <c r="BL65" i="13" s="1"/>
  <c r="BL96" i="13"/>
  <c r="BL34" i="13" s="1"/>
  <c r="BL97" i="13"/>
  <c r="BL125" i="13"/>
  <c r="BL63" i="13" s="1"/>
  <c r="BL128" i="13"/>
  <c r="BL66" i="13" s="1"/>
  <c r="BL121" i="13"/>
  <c r="BL59" i="13" s="1"/>
  <c r="BL123" i="13"/>
  <c r="BL61" i="13" s="1"/>
  <c r="BL126" i="13"/>
  <c r="BL64" i="13" s="1"/>
  <c r="BL129" i="13"/>
  <c r="BL67" i="13" s="1"/>
  <c r="BL132" i="13"/>
  <c r="BL70" i="13" s="1"/>
  <c r="BL100" i="13"/>
  <c r="BL38" i="13" s="1"/>
  <c r="BL124" i="13"/>
  <c r="BL62" i="13" s="1"/>
  <c r="BL101" i="13"/>
  <c r="BL39" i="13" s="1"/>
  <c r="BL131" i="13"/>
  <c r="BL69" i="13" s="1"/>
  <c r="BL98" i="13"/>
  <c r="BL36" i="13" s="1"/>
  <c r="BL102" i="13"/>
  <c r="BL40" i="13" s="1"/>
  <c r="BL99" i="13"/>
  <c r="BL103" i="13"/>
  <c r="BL41" i="13" s="1"/>
  <c r="BL138" i="13"/>
  <c r="BL141" i="13"/>
  <c r="BL79" i="13" s="1"/>
  <c r="BL142" i="13"/>
  <c r="BL80" i="13" s="1"/>
  <c r="BL135" i="13"/>
  <c r="BL73" i="13" s="1"/>
  <c r="BL136" i="13"/>
  <c r="BL137" i="13"/>
  <c r="BL75" i="13" s="1"/>
  <c r="BL139" i="13"/>
  <c r="BL77" i="13" s="1"/>
  <c r="BL140" i="13"/>
  <c r="BL78" i="13" s="1"/>
  <c r="BK154" i="13"/>
  <c r="BL147" i="13"/>
  <c r="BL84" i="13" s="1"/>
  <c r="BL149" i="13"/>
  <c r="BL86" i="13" s="1"/>
  <c r="BL151" i="13"/>
  <c r="BL88" i="13" s="1"/>
  <c r="BL153" i="13"/>
  <c r="BL148" i="13"/>
  <c r="BL85" i="13" s="1"/>
  <c r="BL150" i="13"/>
  <c r="BL87" i="13" s="1"/>
  <c r="BL152" i="13"/>
  <c r="BL146" i="13"/>
  <c r="BL83" i="13" s="1"/>
  <c r="BI236" i="13"/>
  <c r="BH239" i="13"/>
  <c r="BH25" i="13" s="1"/>
  <c r="BF29" i="10" s="1"/>
  <c r="BH266" i="13"/>
  <c r="BH26" i="13" s="1"/>
  <c r="BH46" i="11"/>
  <c r="BG27" i="10"/>
  <c r="BJ209" i="13"/>
  <c r="BI237" i="13"/>
  <c r="BJ41" i="14"/>
  <c r="BJ43" i="14"/>
  <c r="BG77" i="14"/>
  <c r="BG45" i="14"/>
  <c r="BJ38" i="14"/>
  <c r="BK6" i="14"/>
  <c r="BM6" i="13"/>
  <c r="BL6" i="12"/>
  <c r="BK6" i="11"/>
  <c r="G83" i="9"/>
  <c r="G107" i="9" s="1"/>
  <c r="BK6" i="8"/>
  <c r="BD104" i="10"/>
  <c r="BD16" i="8"/>
  <c r="BD91" i="10"/>
  <c r="AF87" i="11"/>
  <c r="AG81" i="11"/>
  <c r="BM26" i="14"/>
  <c r="BJ42" i="14"/>
  <c r="BE101" i="10"/>
  <c r="BI41" i="10"/>
  <c r="BF77" i="14"/>
  <c r="BF45" i="14"/>
  <c r="BF37" i="14"/>
  <c r="BJ153" i="11"/>
  <c r="BJ152" i="11"/>
  <c r="BJ151" i="11"/>
  <c r="BJ102" i="11"/>
  <c r="BJ154" i="11"/>
  <c r="BJ101" i="11"/>
  <c r="BJ100" i="11"/>
  <c r="BJ104" i="11"/>
  <c r="BJ68" i="11"/>
  <c r="BJ71" i="11" s="1"/>
  <c r="BJ103" i="11"/>
  <c r="BJ155" i="11"/>
  <c r="BL7" i="14"/>
  <c r="BL7" i="8"/>
  <c r="BL20" i="14"/>
  <c r="BL50" i="14" s="1"/>
  <c r="BL198" i="13"/>
  <c r="BL199" i="13" s="1"/>
  <c r="BL37" i="13"/>
  <c r="BL35" i="13"/>
  <c r="BL76" i="13"/>
  <c r="BK190" i="13"/>
  <c r="BI80" i="11"/>
  <c r="BI72" i="11"/>
  <c r="BK74" i="13" s="1"/>
  <c r="BJ39" i="14"/>
  <c r="BH116" i="11"/>
  <c r="BH85" i="11"/>
  <c r="BG37" i="14"/>
  <c r="BG65" i="14"/>
  <c r="BH73" i="14"/>
  <c r="AG138" i="11"/>
  <c r="AH132" i="11"/>
  <c r="BK76" i="14"/>
  <c r="BK74" i="14"/>
  <c r="BK72" i="14"/>
  <c r="BK75" i="14"/>
  <c r="BK62" i="14"/>
  <c r="BK64" i="14"/>
  <c r="BK71" i="14"/>
  <c r="BK63" i="14"/>
  <c r="BK59" i="14"/>
  <c r="BK60" i="14"/>
  <c r="A42" i="11" l="1"/>
  <c r="BL42" i="11"/>
  <c r="BL40" i="11"/>
  <c r="BL39" i="11"/>
  <c r="BL38" i="11"/>
  <c r="BL37" i="11"/>
  <c r="BL41" i="11"/>
  <c r="BM6" i="11"/>
  <c r="BN6" i="10"/>
  <c r="BK39" i="11"/>
  <c r="BK40" i="11"/>
  <c r="BK41" i="11"/>
  <c r="BK37" i="11"/>
  <c r="BK38" i="11"/>
  <c r="BJ19" i="10"/>
  <c r="BK250" i="13"/>
  <c r="BK249" i="13"/>
  <c r="BK247" i="13"/>
  <c r="BO7" i="10"/>
  <c r="BO7" i="11" s="1"/>
  <c r="BO7" i="12"/>
  <c r="BP7" i="13"/>
  <c r="BN100" i="13"/>
  <c r="BN38" i="13" s="1"/>
  <c r="BN101" i="13"/>
  <c r="BN39" i="13" s="1"/>
  <c r="BN96" i="13"/>
  <c r="BN34" i="13" s="1"/>
  <c r="BN97" i="13"/>
  <c r="BN98" i="13"/>
  <c r="BN99" i="13"/>
  <c r="BN112" i="13"/>
  <c r="BN50" i="13" s="1"/>
  <c r="BN102" i="13"/>
  <c r="BN40" i="13" s="1"/>
  <c r="BN113" i="13"/>
  <c r="BN51" i="13" s="1"/>
  <c r="BN121" i="13"/>
  <c r="BN59" i="13" s="1"/>
  <c r="BN103" i="13"/>
  <c r="BN41" i="13" s="1"/>
  <c r="BN114" i="13"/>
  <c r="BN52" i="13" s="1"/>
  <c r="BN107" i="13"/>
  <c r="BN45" i="13" s="1"/>
  <c r="BN115" i="13"/>
  <c r="BN53" i="13" s="1"/>
  <c r="BN108" i="13"/>
  <c r="BN46" i="13" s="1"/>
  <c r="BN116" i="13"/>
  <c r="BN54" i="13" s="1"/>
  <c r="BN109" i="13"/>
  <c r="BN47" i="13" s="1"/>
  <c r="BN117" i="13"/>
  <c r="BN55" i="13" s="1"/>
  <c r="BN110" i="13"/>
  <c r="BN48" i="13" s="1"/>
  <c r="BN118" i="13"/>
  <c r="BN56" i="13" s="1"/>
  <c r="BN111" i="13"/>
  <c r="BN49" i="13" s="1"/>
  <c r="BN119" i="13"/>
  <c r="BN57" i="13" s="1"/>
  <c r="BN129" i="13"/>
  <c r="BN67" i="13" s="1"/>
  <c r="BN122" i="13"/>
  <c r="BN60" i="13" s="1"/>
  <c r="BN130" i="13"/>
  <c r="BN68" i="13" s="1"/>
  <c r="BN123" i="13"/>
  <c r="BN61" i="13" s="1"/>
  <c r="BN131" i="13"/>
  <c r="BN69" i="13" s="1"/>
  <c r="BN120" i="13"/>
  <c r="BN58" i="13" s="1"/>
  <c r="BN124" i="13"/>
  <c r="BN62" i="13" s="1"/>
  <c r="BN132" i="13"/>
  <c r="BN70" i="13" s="1"/>
  <c r="BN125" i="13"/>
  <c r="BN63" i="13" s="1"/>
  <c r="BN146" i="13"/>
  <c r="BN126" i="13"/>
  <c r="BN64" i="13" s="1"/>
  <c r="BN147" i="13"/>
  <c r="BN127" i="13"/>
  <c r="BN65" i="13" s="1"/>
  <c r="BN128" i="13"/>
  <c r="BN66" i="13" s="1"/>
  <c r="BN153" i="13"/>
  <c r="BN142" i="13"/>
  <c r="BN80" i="13" s="1"/>
  <c r="BN148" i="13"/>
  <c r="BN137" i="13"/>
  <c r="BN75" i="13" s="1"/>
  <c r="BN139" i="13"/>
  <c r="BN77" i="13" s="1"/>
  <c r="BN152" i="13"/>
  <c r="BN150" i="13"/>
  <c r="BN141" i="13"/>
  <c r="BN79" i="13" s="1"/>
  <c r="BN136" i="13"/>
  <c r="BN151" i="13"/>
  <c r="BN140" i="13"/>
  <c r="BN78" i="13" s="1"/>
  <c r="BN149" i="13"/>
  <c r="BN135" i="13"/>
  <c r="BN73" i="13" s="1"/>
  <c r="BN138" i="13"/>
  <c r="BN76" i="13" s="1"/>
  <c r="BN35" i="13"/>
  <c r="BN6" i="12"/>
  <c r="BO6" i="13"/>
  <c r="BN36" i="13"/>
  <c r="BN37" i="13"/>
  <c r="BL19" i="10"/>
  <c r="BP291" i="13"/>
  <c r="BP29" i="13" s="1"/>
  <c r="BN33" i="10" s="1"/>
  <c r="BR206" i="13"/>
  <c r="BS203" i="13"/>
  <c r="BR190" i="13"/>
  <c r="BS185" i="13"/>
  <c r="BS194" i="13"/>
  <c r="BQ181" i="13"/>
  <c r="BR167" i="13"/>
  <c r="BQ246" i="13"/>
  <c r="BM107" i="13"/>
  <c r="BM45" i="13" s="1"/>
  <c r="BM116" i="13"/>
  <c r="BM54" i="13" s="1"/>
  <c r="BM115" i="13"/>
  <c r="BM53" i="13" s="1"/>
  <c r="BM121" i="13"/>
  <c r="BM59" i="13" s="1"/>
  <c r="BM129" i="13"/>
  <c r="BM67" i="13" s="1"/>
  <c r="BM109" i="13"/>
  <c r="BM47" i="13" s="1"/>
  <c r="BM113" i="13"/>
  <c r="BM51" i="13" s="1"/>
  <c r="BM108" i="13"/>
  <c r="BM46" i="13" s="1"/>
  <c r="BM111" i="13"/>
  <c r="BM49" i="13" s="1"/>
  <c r="BM110" i="13"/>
  <c r="BM48" i="13" s="1"/>
  <c r="BM114" i="13"/>
  <c r="BM52" i="13" s="1"/>
  <c r="BM117" i="13"/>
  <c r="BM55" i="13" s="1"/>
  <c r="BM118" i="13"/>
  <c r="BM56" i="13" s="1"/>
  <c r="BM119" i="13"/>
  <c r="BM57" i="13" s="1"/>
  <c r="BM112" i="13"/>
  <c r="BM50" i="13" s="1"/>
  <c r="BM124" i="13"/>
  <c r="BM62" i="13" s="1"/>
  <c r="BM127" i="13"/>
  <c r="BM65" i="13" s="1"/>
  <c r="BM130" i="13"/>
  <c r="BM68" i="13" s="1"/>
  <c r="BM122" i="13"/>
  <c r="BM60" i="13" s="1"/>
  <c r="BM96" i="13"/>
  <c r="BM97" i="13"/>
  <c r="BM125" i="13"/>
  <c r="BM63" i="13" s="1"/>
  <c r="BM128" i="13"/>
  <c r="BM66" i="13" s="1"/>
  <c r="BM120" i="13"/>
  <c r="BM58" i="13" s="1"/>
  <c r="BM123" i="13"/>
  <c r="BM61" i="13" s="1"/>
  <c r="BM126" i="13"/>
  <c r="BM64" i="13" s="1"/>
  <c r="BM99" i="13"/>
  <c r="BM37" i="13" s="1"/>
  <c r="BM103" i="13"/>
  <c r="BM132" i="13"/>
  <c r="BM70" i="13" s="1"/>
  <c r="BM100" i="13"/>
  <c r="BM38" i="13" s="1"/>
  <c r="BM101" i="13"/>
  <c r="BM39" i="13" s="1"/>
  <c r="BM131" i="13"/>
  <c r="BM69" i="13" s="1"/>
  <c r="BM98" i="13"/>
  <c r="BM102" i="13"/>
  <c r="BM137" i="13"/>
  <c r="BM136" i="13"/>
  <c r="BM142" i="13"/>
  <c r="BM80" i="13" s="1"/>
  <c r="BM135" i="13"/>
  <c r="BM138" i="13"/>
  <c r="BM76" i="13" s="1"/>
  <c r="BM139" i="13"/>
  <c r="BM77" i="13" s="1"/>
  <c r="BM141" i="13"/>
  <c r="BM79" i="13" s="1"/>
  <c r="BM140" i="13"/>
  <c r="BL154" i="13"/>
  <c r="BJ23" i="13"/>
  <c r="BH27" i="10" s="1"/>
  <c r="BM147" i="13"/>
  <c r="BM84" i="13" s="1"/>
  <c r="BM149" i="13"/>
  <c r="BM86" i="13" s="1"/>
  <c r="BM151" i="13"/>
  <c r="BM88" i="13" s="1"/>
  <c r="BM153" i="13"/>
  <c r="BM148" i="13"/>
  <c r="BM85" i="13" s="1"/>
  <c r="BN85" i="13" s="1"/>
  <c r="BM150" i="13"/>
  <c r="BM87" i="13" s="1"/>
  <c r="BN87" i="13" s="1"/>
  <c r="BM152" i="13"/>
  <c r="BM146" i="13"/>
  <c r="BM83" i="13" s="1"/>
  <c r="BI239" i="13"/>
  <c r="BI25" i="13" s="1"/>
  <c r="BG29" i="10" s="1"/>
  <c r="BL33" i="14"/>
  <c r="BI73" i="14"/>
  <c r="BJ236" i="13"/>
  <c r="BF30" i="10"/>
  <c r="BI266" i="13"/>
  <c r="BI26" i="13" s="1"/>
  <c r="BG30" i="10" s="1"/>
  <c r="BI46" i="11"/>
  <c r="BK209" i="13"/>
  <c r="BJ237" i="13"/>
  <c r="BK42" i="14"/>
  <c r="BH77" i="14"/>
  <c r="BH45" i="14"/>
  <c r="BM7" i="14"/>
  <c r="BM7" i="8"/>
  <c r="BN26" i="14"/>
  <c r="BF16" i="8"/>
  <c r="BF104" i="10"/>
  <c r="BF91" i="10"/>
  <c r="BK38" i="14"/>
  <c r="BH37" i="14"/>
  <c r="BK236" i="13"/>
  <c r="BL6" i="14"/>
  <c r="BL6" i="8"/>
  <c r="BE16" i="8"/>
  <c r="BE104" i="10"/>
  <c r="BE91" i="10"/>
  <c r="AG86" i="11"/>
  <c r="AG82" i="11"/>
  <c r="BK43" i="14"/>
  <c r="AH137" i="11"/>
  <c r="AH133" i="11"/>
  <c r="BK152" i="11"/>
  <c r="BK151" i="11"/>
  <c r="BK155" i="11"/>
  <c r="BK154" i="11"/>
  <c r="BK101" i="11"/>
  <c r="BK100" i="11"/>
  <c r="BK153" i="11"/>
  <c r="BK104" i="11"/>
  <c r="BK68" i="11"/>
  <c r="BK71" i="11" s="1"/>
  <c r="BK102" i="11"/>
  <c r="BK103" i="11"/>
  <c r="BK39" i="14"/>
  <c r="BJ41" i="10"/>
  <c r="BL29" i="14"/>
  <c r="BF101" i="10"/>
  <c r="BK41" i="14"/>
  <c r="BL76" i="14"/>
  <c r="BL74" i="14"/>
  <c r="BL72" i="14"/>
  <c r="BL75" i="14"/>
  <c r="BL62" i="14"/>
  <c r="BL64" i="14"/>
  <c r="BL60" i="14"/>
  <c r="BL59" i="14"/>
  <c r="BL63" i="14"/>
  <c r="BL71" i="14"/>
  <c r="BJ72" i="11"/>
  <c r="BL74" i="13" s="1"/>
  <c r="BN74" i="13" s="1"/>
  <c r="BJ80" i="11"/>
  <c r="BI116" i="11"/>
  <c r="BI85" i="11"/>
  <c r="BL190" i="13"/>
  <c r="BM20" i="14"/>
  <c r="BM198" i="13"/>
  <c r="BM41" i="13"/>
  <c r="BM73" i="13"/>
  <c r="BM34" i="13"/>
  <c r="BM40" i="13"/>
  <c r="BM36" i="13"/>
  <c r="BM35" i="13"/>
  <c r="BM78" i="13"/>
  <c r="BM75" i="13"/>
  <c r="BG101" i="10"/>
  <c r="BN6" i="11" l="1"/>
  <c r="BO6" i="10"/>
  <c r="BM42" i="11"/>
  <c r="BM41" i="11"/>
  <c r="BM40" i="11"/>
  <c r="BM37" i="11"/>
  <c r="BM38" i="11"/>
  <c r="BM39" i="11"/>
  <c r="P42" i="11"/>
  <c r="AB42" i="11" s="1"/>
  <c r="AN42" i="11" s="1"/>
  <c r="Q42" i="11"/>
  <c r="R42" i="11"/>
  <c r="S42" i="11"/>
  <c r="T42" i="11"/>
  <c r="U42" i="11"/>
  <c r="AG42" i="11" s="1"/>
  <c r="AS42" i="11" s="1"/>
  <c r="V42" i="11"/>
  <c r="AH42" i="11" s="1"/>
  <c r="AT42" i="11" s="1"/>
  <c r="W42" i="11"/>
  <c r="AI42" i="11" s="1"/>
  <c r="AU42" i="11" s="1"/>
  <c r="X42" i="11"/>
  <c r="AJ42" i="11" s="1"/>
  <c r="AV42" i="11" s="1"/>
  <c r="Y42" i="11"/>
  <c r="Z42" i="11"/>
  <c r="AL42" i="11" s="1"/>
  <c r="AA42" i="11"/>
  <c r="AM42" i="11" s="1"/>
  <c r="AC42" i="11"/>
  <c r="AO42" i="11" s="1"/>
  <c r="AD42" i="11"/>
  <c r="AP42" i="11" s="1"/>
  <c r="AE42" i="11"/>
  <c r="AQ42" i="11" s="1"/>
  <c r="AF42" i="11"/>
  <c r="AR42" i="11" s="1"/>
  <c r="AK42" i="11"/>
  <c r="BK19" i="10"/>
  <c r="BN88" i="13"/>
  <c r="BN83" i="13"/>
  <c r="BN86" i="13"/>
  <c r="BL250" i="13"/>
  <c r="BL249" i="13"/>
  <c r="BL247" i="13"/>
  <c r="BN84" i="13"/>
  <c r="BO99" i="13"/>
  <c r="BO37" i="13" s="1"/>
  <c r="BO100" i="13"/>
  <c r="BO38" i="13" s="1"/>
  <c r="BO101" i="13"/>
  <c r="BO39" i="13" s="1"/>
  <c r="BO96" i="13"/>
  <c r="BO34" i="13" s="1"/>
  <c r="BO97" i="13"/>
  <c r="BO35" i="13" s="1"/>
  <c r="BO98" i="13"/>
  <c r="BO36" i="13" s="1"/>
  <c r="BO111" i="13"/>
  <c r="BO49" i="13" s="1"/>
  <c r="BO119" i="13"/>
  <c r="BO57" i="13" s="1"/>
  <c r="BO112" i="13"/>
  <c r="BO50" i="13" s="1"/>
  <c r="BO120" i="13"/>
  <c r="BO58" i="13" s="1"/>
  <c r="BO102" i="13"/>
  <c r="BO40" i="13" s="1"/>
  <c r="BO113" i="13"/>
  <c r="BO51" i="13" s="1"/>
  <c r="BO121" i="13"/>
  <c r="BO59" i="13" s="1"/>
  <c r="BO103" i="13"/>
  <c r="BO41" i="13" s="1"/>
  <c r="BO114" i="13"/>
  <c r="BO52" i="13" s="1"/>
  <c r="BO107" i="13"/>
  <c r="BO45" i="13" s="1"/>
  <c r="BO115" i="13"/>
  <c r="BO53" i="13" s="1"/>
  <c r="BO108" i="13"/>
  <c r="BO46" i="13" s="1"/>
  <c r="BO116" i="13"/>
  <c r="BO54" i="13" s="1"/>
  <c r="BO109" i="13"/>
  <c r="BO47" i="13" s="1"/>
  <c r="BO117" i="13"/>
  <c r="BO55" i="13" s="1"/>
  <c r="BO110" i="13"/>
  <c r="BO48" i="13" s="1"/>
  <c r="BO118" i="13"/>
  <c r="BO56" i="13" s="1"/>
  <c r="BO128" i="13"/>
  <c r="BO66" i="13" s="1"/>
  <c r="BO129" i="13"/>
  <c r="BO67" i="13" s="1"/>
  <c r="BO122" i="13"/>
  <c r="BO60" i="13" s="1"/>
  <c r="BO130" i="13"/>
  <c r="BO68" i="13" s="1"/>
  <c r="BO123" i="13"/>
  <c r="BO61" i="13" s="1"/>
  <c r="BO131" i="13"/>
  <c r="BO69" i="13" s="1"/>
  <c r="BO124" i="13"/>
  <c r="BO62" i="13" s="1"/>
  <c r="BO132" i="13"/>
  <c r="BO70" i="13" s="1"/>
  <c r="BO125" i="13"/>
  <c r="BO63" i="13" s="1"/>
  <c r="BO146" i="13"/>
  <c r="BO126" i="13"/>
  <c r="BO64" i="13" s="1"/>
  <c r="BO147" i="13"/>
  <c r="BO127" i="13"/>
  <c r="BO65" i="13" s="1"/>
  <c r="BO139" i="13"/>
  <c r="BO77" i="13" s="1"/>
  <c r="BO140" i="13"/>
  <c r="BO78" i="13" s="1"/>
  <c r="BO141" i="13"/>
  <c r="BO79" i="13" s="1"/>
  <c r="BO150" i="13"/>
  <c r="BO87" i="13" s="1"/>
  <c r="BO151" i="13"/>
  <c r="BO136" i="13"/>
  <c r="BO149" i="13"/>
  <c r="BO135" i="13"/>
  <c r="BO73" i="13" s="1"/>
  <c r="BO148" i="13"/>
  <c r="BO85" i="13" s="1"/>
  <c r="BO138" i="13"/>
  <c r="BO76" i="13" s="1"/>
  <c r="BO153" i="13"/>
  <c r="BO142" i="13"/>
  <c r="BO80" i="13" s="1"/>
  <c r="BO152" i="13"/>
  <c r="BO137" i="13"/>
  <c r="BO75" i="13" s="1"/>
  <c r="BO6" i="12"/>
  <c r="BP6" i="13"/>
  <c r="BP7" i="10"/>
  <c r="BP7" i="11" s="1"/>
  <c r="BP7" i="12"/>
  <c r="BQ7" i="13"/>
  <c r="BN154" i="13"/>
  <c r="BM19" i="10"/>
  <c r="BM199" i="13"/>
  <c r="BN198" i="13"/>
  <c r="BT185" i="13"/>
  <c r="BS190" i="13"/>
  <c r="BT203" i="13"/>
  <c r="BS206" i="13"/>
  <c r="BR246" i="13"/>
  <c r="BR181" i="13"/>
  <c r="BS167" i="13"/>
  <c r="BQ291" i="13"/>
  <c r="BQ29" i="13" s="1"/>
  <c r="BO33" i="10" s="1"/>
  <c r="BT194" i="13"/>
  <c r="BM154" i="13"/>
  <c r="BK23" i="13"/>
  <c r="BI27" i="10" s="1"/>
  <c r="BM33" i="14"/>
  <c r="BJ239" i="13"/>
  <c r="BJ25" i="13" s="1"/>
  <c r="BH29" i="10" s="1"/>
  <c r="BH65" i="14"/>
  <c r="BJ266" i="13"/>
  <c r="BJ26" i="13" s="1"/>
  <c r="BH30" i="10" s="1"/>
  <c r="BJ46" i="11"/>
  <c r="BL209" i="13"/>
  <c r="BL23" i="13" s="1"/>
  <c r="BL41" i="14"/>
  <c r="BM6" i="14"/>
  <c r="BM6" i="8"/>
  <c r="BO26" i="14"/>
  <c r="BM190" i="13"/>
  <c r="BM29" i="14"/>
  <c r="BM14" i="8"/>
  <c r="BG104" i="10"/>
  <c r="BG16" i="8"/>
  <c r="BG91" i="10"/>
  <c r="BK237" i="13"/>
  <c r="BK239" i="13" s="1"/>
  <c r="BK25" i="13" s="1"/>
  <c r="BI29" i="10" s="1"/>
  <c r="BN7" i="14"/>
  <c r="BN7" i="8"/>
  <c r="BL38" i="14"/>
  <c r="BK80" i="11"/>
  <c r="BK72" i="11"/>
  <c r="BM74" i="13" s="1"/>
  <c r="AG87" i="11"/>
  <c r="AH81" i="11"/>
  <c r="BH101" i="10"/>
  <c r="BL42" i="14"/>
  <c r="BL39" i="14"/>
  <c r="A156" i="11"/>
  <c r="A105" i="11"/>
  <c r="BM75" i="14"/>
  <c r="BM71" i="14"/>
  <c r="BM64" i="14"/>
  <c r="BM72" i="14"/>
  <c r="BM63" i="14"/>
  <c r="BM74" i="14"/>
  <c r="BM60" i="14"/>
  <c r="BM59" i="14"/>
  <c r="BM62" i="14"/>
  <c r="BM76" i="14"/>
  <c r="BN20" i="14"/>
  <c r="BN50" i="14" s="1"/>
  <c r="BK41" i="10"/>
  <c r="BI77" i="14"/>
  <c r="BI45" i="14"/>
  <c r="BJ85" i="11"/>
  <c r="BJ116" i="11"/>
  <c r="BM50" i="14"/>
  <c r="BL43" i="14"/>
  <c r="BL14" i="8"/>
  <c r="AH138" i="11"/>
  <c r="AI132" i="11"/>
  <c r="BL236" i="13"/>
  <c r="BO83" i="13" l="1"/>
  <c r="BG42" i="11"/>
  <c r="BF42" i="11"/>
  <c r="BC42" i="11"/>
  <c r="BD42" i="11"/>
  <c r="BA42" i="11"/>
  <c r="BE42" i="11"/>
  <c r="BB42" i="11"/>
  <c r="BH42" i="11"/>
  <c r="AZ42" i="11"/>
  <c r="BP6" i="10"/>
  <c r="BO6" i="11"/>
  <c r="BN42" i="11"/>
  <c r="BN41" i="11"/>
  <c r="BN39" i="11"/>
  <c r="BN38" i="11"/>
  <c r="BN40" i="11"/>
  <c r="BN37" i="11"/>
  <c r="AY42" i="11"/>
  <c r="AX42" i="11"/>
  <c r="AW42" i="11"/>
  <c r="BO86" i="13"/>
  <c r="G26" i="9"/>
  <c r="BO88" i="13"/>
  <c r="BO74" i="13"/>
  <c r="BO84" i="13"/>
  <c r="BM247" i="13"/>
  <c r="BM250" i="13"/>
  <c r="BM249" i="13"/>
  <c r="BN237" i="13"/>
  <c r="BN249" i="13"/>
  <c r="BN250" i="13"/>
  <c r="BN247" i="13"/>
  <c r="BN236" i="13"/>
  <c r="BO154" i="13"/>
  <c r="G48" i="9"/>
  <c r="G101" i="9" s="1"/>
  <c r="I48" i="9"/>
  <c r="BP98" i="13"/>
  <c r="BP36" i="13" s="1"/>
  <c r="BP99" i="13"/>
  <c r="BP37" i="13" s="1"/>
  <c r="BP100" i="13"/>
  <c r="BP38" i="13" s="1"/>
  <c r="BP101" i="13"/>
  <c r="BP39" i="13" s="1"/>
  <c r="BP96" i="13"/>
  <c r="BP97" i="13"/>
  <c r="BP35" i="13" s="1"/>
  <c r="BP110" i="13"/>
  <c r="BP48" i="13" s="1"/>
  <c r="BP118" i="13"/>
  <c r="BP56" i="13" s="1"/>
  <c r="BP111" i="13"/>
  <c r="BP49" i="13" s="1"/>
  <c r="BP119" i="13"/>
  <c r="BP57" i="13" s="1"/>
  <c r="BP112" i="13"/>
  <c r="BP50" i="13" s="1"/>
  <c r="BP120" i="13"/>
  <c r="BP58" i="13" s="1"/>
  <c r="BP102" i="13"/>
  <c r="BP40" i="13" s="1"/>
  <c r="BP113" i="13"/>
  <c r="BP51" i="13" s="1"/>
  <c r="BP103" i="13"/>
  <c r="BP41" i="13" s="1"/>
  <c r="BP114" i="13"/>
  <c r="BP52" i="13" s="1"/>
  <c r="BP107" i="13"/>
  <c r="BP45" i="13" s="1"/>
  <c r="BP115" i="13"/>
  <c r="BP53" i="13" s="1"/>
  <c r="BP108" i="13"/>
  <c r="BP46" i="13" s="1"/>
  <c r="BP116" i="13"/>
  <c r="BP54" i="13" s="1"/>
  <c r="BP109" i="13"/>
  <c r="BP47" i="13" s="1"/>
  <c r="BP117" i="13"/>
  <c r="BP55" i="13" s="1"/>
  <c r="BP127" i="13"/>
  <c r="BP65" i="13" s="1"/>
  <c r="BP128" i="13"/>
  <c r="BP66" i="13" s="1"/>
  <c r="BP121" i="13"/>
  <c r="BP59" i="13" s="1"/>
  <c r="BP129" i="13"/>
  <c r="BP67" i="13" s="1"/>
  <c r="BP122" i="13"/>
  <c r="BP60" i="13" s="1"/>
  <c r="BP130" i="13"/>
  <c r="BP68" i="13" s="1"/>
  <c r="BP123" i="13"/>
  <c r="BP61" i="13" s="1"/>
  <c r="BP131" i="13"/>
  <c r="BP69" i="13" s="1"/>
  <c r="BP124" i="13"/>
  <c r="BP62" i="13" s="1"/>
  <c r="BP132" i="13"/>
  <c r="BP70" i="13" s="1"/>
  <c r="BP125" i="13"/>
  <c r="BP63" i="13" s="1"/>
  <c r="BP146" i="13"/>
  <c r="BP83" i="13" s="1"/>
  <c r="BP126" i="13"/>
  <c r="BP64" i="13" s="1"/>
  <c r="BP147" i="13"/>
  <c r="BP149" i="13"/>
  <c r="BP148" i="13"/>
  <c r="BP85" i="13" s="1"/>
  <c r="BP135" i="13"/>
  <c r="BP73" i="13" s="1"/>
  <c r="BP140" i="13"/>
  <c r="BP78" i="13" s="1"/>
  <c r="BP153" i="13"/>
  <c r="BP142" i="13"/>
  <c r="BP80" i="13" s="1"/>
  <c r="BP138" i="13"/>
  <c r="BP76" i="13" s="1"/>
  <c r="BP139" i="13"/>
  <c r="BP77" i="13" s="1"/>
  <c r="BP152" i="13"/>
  <c r="BP137" i="13"/>
  <c r="BP75" i="13" s="1"/>
  <c r="BP150" i="13"/>
  <c r="BP87" i="13" s="1"/>
  <c r="BP151" i="13"/>
  <c r="BP141" i="13"/>
  <c r="BP79" i="13" s="1"/>
  <c r="BP136" i="13"/>
  <c r="BP74" i="13" s="1"/>
  <c r="BQ7" i="10"/>
  <c r="BQ7" i="11" s="1"/>
  <c r="BR7" i="13"/>
  <c r="BQ7" i="12"/>
  <c r="BP6" i="12"/>
  <c r="BQ6" i="13"/>
  <c r="BQ143" i="13" s="1"/>
  <c r="BQ81" i="13" s="1"/>
  <c r="BN89" i="13"/>
  <c r="BN22" i="13" s="1"/>
  <c r="BL26" i="10" s="1"/>
  <c r="BN19" i="10"/>
  <c r="BO198" i="13"/>
  <c r="BN199" i="13"/>
  <c r="BN209" i="13" s="1"/>
  <c r="BN23" i="13" s="1"/>
  <c r="BL27" i="10" s="1"/>
  <c r="BS246" i="13"/>
  <c r="BR291" i="13"/>
  <c r="BR29" i="13" s="1"/>
  <c r="BP33" i="10" s="1"/>
  <c r="BT206" i="13"/>
  <c r="BU203" i="13"/>
  <c r="BU185" i="13"/>
  <c r="BT190" i="13"/>
  <c r="BU194" i="13"/>
  <c r="BT167" i="13"/>
  <c r="BS181" i="13"/>
  <c r="BN33" i="14"/>
  <c r="BK266" i="13"/>
  <c r="BK26" i="13" s="1"/>
  <c r="BI30" i="10" s="1"/>
  <c r="BJ27" i="10"/>
  <c r="BM209" i="13"/>
  <c r="BM42" i="14"/>
  <c r="BM41" i="14"/>
  <c r="BK85" i="11"/>
  <c r="BK116" i="11"/>
  <c r="BI37" i="14"/>
  <c r="BI65" i="14"/>
  <c r="BJ73" i="14"/>
  <c r="BM52" i="14"/>
  <c r="BO7" i="14"/>
  <c r="BO7" i="8"/>
  <c r="BM236" i="13"/>
  <c r="BI101" i="10"/>
  <c r="BM38" i="14"/>
  <c r="BM39" i="14"/>
  <c r="P105" i="11"/>
  <c r="AB105" i="11" s="1"/>
  <c r="AN105" i="11" s="1"/>
  <c r="Q105" i="11"/>
  <c r="AC105" i="11" s="1"/>
  <c r="AO105" i="11" s="1"/>
  <c r="R105" i="11"/>
  <c r="AD105" i="11" s="1"/>
  <c r="AP105" i="11" s="1"/>
  <c r="S105" i="11"/>
  <c r="AE105" i="11" s="1"/>
  <c r="AQ105" i="11" s="1"/>
  <c r="T105" i="11"/>
  <c r="AF105" i="11" s="1"/>
  <c r="AR105" i="11" s="1"/>
  <c r="U105" i="11"/>
  <c r="AG105" i="11" s="1"/>
  <c r="AS105" i="11" s="1"/>
  <c r="V105" i="11"/>
  <c r="AH105" i="11" s="1"/>
  <c r="AT105" i="11" s="1"/>
  <c r="W105" i="11"/>
  <c r="AI105" i="11" s="1"/>
  <c r="AU105" i="11" s="1"/>
  <c r="X105" i="11"/>
  <c r="AJ105" i="11" s="1"/>
  <c r="AV105" i="11" s="1"/>
  <c r="Y105" i="11"/>
  <c r="AK105" i="11" s="1"/>
  <c r="AW105" i="11" s="1"/>
  <c r="Z105" i="11"/>
  <c r="AL105" i="11" s="1"/>
  <c r="AX105" i="11" s="1"/>
  <c r="AA105" i="11"/>
  <c r="AM105" i="11" s="1"/>
  <c r="AY105" i="11" s="1"/>
  <c r="AH86" i="11"/>
  <c r="AH82" i="11"/>
  <c r="BP26" i="14"/>
  <c r="BL237" i="13"/>
  <c r="BL239" i="13" s="1"/>
  <c r="BL25" i="13" s="1"/>
  <c r="BJ29" i="10" s="1"/>
  <c r="BH104" i="10"/>
  <c r="BH16" i="8"/>
  <c r="BH91" i="10"/>
  <c r="BN29" i="14"/>
  <c r="AI137" i="11"/>
  <c r="AI133" i="11"/>
  <c r="BO20" i="14"/>
  <c r="BM43" i="14"/>
  <c r="P156" i="11"/>
  <c r="AB156" i="11" s="1"/>
  <c r="AN156" i="11" s="1"/>
  <c r="Q156" i="11"/>
  <c r="AC156" i="11" s="1"/>
  <c r="AO156" i="11" s="1"/>
  <c r="R156" i="11"/>
  <c r="AD156" i="11" s="1"/>
  <c r="AP156" i="11" s="1"/>
  <c r="S156" i="11"/>
  <c r="AE156" i="11" s="1"/>
  <c r="AQ156" i="11" s="1"/>
  <c r="T156" i="11"/>
  <c r="AF156" i="11" s="1"/>
  <c r="AR156" i="11" s="1"/>
  <c r="U156" i="11"/>
  <c r="AG156" i="11" s="1"/>
  <c r="AS156" i="11" s="1"/>
  <c r="V156" i="11"/>
  <c r="AH156" i="11" s="1"/>
  <c r="AT156" i="11" s="1"/>
  <c r="W156" i="11"/>
  <c r="AI156" i="11" s="1"/>
  <c r="AU156" i="11" s="1"/>
  <c r="X156" i="11"/>
  <c r="AJ156" i="11" s="1"/>
  <c r="AV156" i="11" s="1"/>
  <c r="Y156" i="11"/>
  <c r="AK156" i="11" s="1"/>
  <c r="AW156" i="11" s="1"/>
  <c r="Z156" i="11"/>
  <c r="AL156" i="11" s="1"/>
  <c r="AX156" i="11" s="1"/>
  <c r="AA156" i="11"/>
  <c r="AM156" i="11" s="1"/>
  <c r="AY156" i="11" s="1"/>
  <c r="BN75" i="14"/>
  <c r="BN72" i="14"/>
  <c r="BN63" i="14"/>
  <c r="BN74" i="14"/>
  <c r="BN60" i="14"/>
  <c r="BN62" i="14"/>
  <c r="BN64" i="14"/>
  <c r="BN76" i="14"/>
  <c r="BN59" i="14"/>
  <c r="BN71" i="14"/>
  <c r="BN6" i="14"/>
  <c r="BN6" i="8"/>
  <c r="BP88" i="13" l="1"/>
  <c r="BP86" i="13"/>
  <c r="BO42" i="11"/>
  <c r="BO41" i="11"/>
  <c r="BO38" i="11"/>
  <c r="BO39" i="11"/>
  <c r="BO40" i="11"/>
  <c r="BO37" i="11"/>
  <c r="BQ6" i="10"/>
  <c r="BP6" i="11"/>
  <c r="BI42" i="11"/>
  <c r="BJ42" i="11"/>
  <c r="BK42" i="11"/>
  <c r="BO89" i="13"/>
  <c r="BO22" i="13" s="1"/>
  <c r="BM26" i="10" s="1"/>
  <c r="BN239" i="13"/>
  <c r="BN25" i="13" s="1"/>
  <c r="BL29" i="10" s="1"/>
  <c r="BP84" i="13"/>
  <c r="BO249" i="13"/>
  <c r="BO247" i="13"/>
  <c r="BO250" i="13"/>
  <c r="BQ96" i="13"/>
  <c r="BQ97" i="13"/>
  <c r="BQ35" i="13" s="1"/>
  <c r="BQ98" i="13"/>
  <c r="BQ36" i="13" s="1"/>
  <c r="BQ99" i="13"/>
  <c r="BQ37" i="13" s="1"/>
  <c r="BQ100" i="13"/>
  <c r="BQ38" i="13" s="1"/>
  <c r="BQ101" i="13"/>
  <c r="BQ39" i="13" s="1"/>
  <c r="BQ109" i="13"/>
  <c r="BQ47" i="13" s="1"/>
  <c r="BQ117" i="13"/>
  <c r="BQ55" i="13" s="1"/>
  <c r="BQ110" i="13"/>
  <c r="BQ48" i="13" s="1"/>
  <c r="BQ118" i="13"/>
  <c r="BQ56" i="13" s="1"/>
  <c r="BQ111" i="13"/>
  <c r="BQ49" i="13" s="1"/>
  <c r="BQ119" i="13"/>
  <c r="BQ57" i="13" s="1"/>
  <c r="BQ112" i="13"/>
  <c r="BQ50" i="13" s="1"/>
  <c r="BQ102" i="13"/>
  <c r="BQ40" i="13" s="1"/>
  <c r="BQ113" i="13"/>
  <c r="BQ51" i="13" s="1"/>
  <c r="BQ103" i="13"/>
  <c r="BQ41" i="13" s="1"/>
  <c r="BQ114" i="13"/>
  <c r="BQ52" i="13" s="1"/>
  <c r="BQ107" i="13"/>
  <c r="BQ45" i="13" s="1"/>
  <c r="BQ115" i="13"/>
  <c r="BQ53" i="13" s="1"/>
  <c r="BQ108" i="13"/>
  <c r="BQ46" i="13" s="1"/>
  <c r="BQ116" i="13"/>
  <c r="BQ54" i="13" s="1"/>
  <c r="BQ126" i="13"/>
  <c r="BQ64" i="13" s="1"/>
  <c r="BQ147" i="13"/>
  <c r="BQ127" i="13"/>
  <c r="BQ65" i="13" s="1"/>
  <c r="BQ128" i="13"/>
  <c r="BQ66" i="13" s="1"/>
  <c r="BQ121" i="13"/>
  <c r="BQ59" i="13" s="1"/>
  <c r="BQ129" i="13"/>
  <c r="BQ67" i="13" s="1"/>
  <c r="BQ120" i="13"/>
  <c r="BQ58" i="13" s="1"/>
  <c r="BQ122" i="13"/>
  <c r="BQ60" i="13" s="1"/>
  <c r="BQ130" i="13"/>
  <c r="BQ68" i="13" s="1"/>
  <c r="BQ123" i="13"/>
  <c r="BQ61" i="13" s="1"/>
  <c r="BQ131" i="13"/>
  <c r="BQ69" i="13" s="1"/>
  <c r="BQ124" i="13"/>
  <c r="BQ62" i="13" s="1"/>
  <c r="BQ132" i="13"/>
  <c r="BQ70" i="13" s="1"/>
  <c r="BQ125" i="13"/>
  <c r="BQ63" i="13" s="1"/>
  <c r="BQ146" i="13"/>
  <c r="BQ83" i="13" s="1"/>
  <c r="BQ140" i="13"/>
  <c r="BQ78" i="13" s="1"/>
  <c r="BQ153" i="13"/>
  <c r="BQ142" i="13"/>
  <c r="BQ80" i="13" s="1"/>
  <c r="BQ135" i="13"/>
  <c r="BQ73" i="13" s="1"/>
  <c r="BQ152" i="13"/>
  <c r="BQ138" i="13"/>
  <c r="BQ76" i="13" s="1"/>
  <c r="BQ150" i="13"/>
  <c r="BQ87" i="13" s="1"/>
  <c r="BQ137" i="13"/>
  <c r="BQ75" i="13" s="1"/>
  <c r="BQ139" i="13"/>
  <c r="BQ77" i="13" s="1"/>
  <c r="BQ151" i="13"/>
  <c r="BQ88" i="13" s="1"/>
  <c r="BQ136" i="13"/>
  <c r="BQ74" i="13" s="1"/>
  <c r="BQ149" i="13"/>
  <c r="BQ86" i="13" s="1"/>
  <c r="BQ141" i="13"/>
  <c r="BQ79" i="13" s="1"/>
  <c r="BQ148" i="13"/>
  <c r="BQ85" i="13" s="1"/>
  <c r="BP154" i="13"/>
  <c r="BP34" i="13"/>
  <c r="BP89" i="13" s="1"/>
  <c r="BP22" i="13" s="1"/>
  <c r="BN26" i="10" s="1"/>
  <c r="BO237" i="13"/>
  <c r="BO236" i="13"/>
  <c r="BQ6" i="12"/>
  <c r="BR6" i="13"/>
  <c r="BR143" i="13" s="1"/>
  <c r="BR81" i="13" s="1"/>
  <c r="BR7" i="10"/>
  <c r="BR7" i="11" s="1"/>
  <c r="BS7" i="13"/>
  <c r="BR7" i="12"/>
  <c r="BO19" i="10"/>
  <c r="BV194" i="13"/>
  <c r="BS291" i="13"/>
  <c r="BS29" i="13" s="1"/>
  <c r="BQ33" i="10" s="1"/>
  <c r="BP198" i="13"/>
  <c r="BO199" i="13"/>
  <c r="BO209" i="13" s="1"/>
  <c r="BO23" i="13" s="1"/>
  <c r="BM27" i="10" s="1"/>
  <c r="BU167" i="13"/>
  <c r="BT181" i="13"/>
  <c r="BT246" i="13"/>
  <c r="BV185" i="13"/>
  <c r="BU190" i="13"/>
  <c r="BU206" i="13"/>
  <c r="BV203" i="13"/>
  <c r="BM23" i="13"/>
  <c r="BK27" i="10" s="1"/>
  <c r="G34" i="9" s="1"/>
  <c r="BO33" i="14"/>
  <c r="BL266" i="13"/>
  <c r="BL26" i="13" s="1"/>
  <c r="BJ30" i="10" s="1"/>
  <c r="BN41" i="14"/>
  <c r="BN39" i="14"/>
  <c r="BK156" i="11"/>
  <c r="BI156" i="11"/>
  <c r="BA156" i="11"/>
  <c r="BK105" i="11"/>
  <c r="BI105" i="11"/>
  <c r="BA105" i="11"/>
  <c r="BB105" i="11"/>
  <c r="BJ156" i="11"/>
  <c r="BH156" i="11"/>
  <c r="AZ156" i="11"/>
  <c r="BJ105" i="11"/>
  <c r="BH105" i="11"/>
  <c r="AZ105" i="11"/>
  <c r="BE105" i="11"/>
  <c r="BB156" i="11"/>
  <c r="BG156" i="11"/>
  <c r="BF156" i="11"/>
  <c r="BF105" i="11"/>
  <c r="BE156" i="11"/>
  <c r="BG105" i="11"/>
  <c r="BD156" i="11"/>
  <c r="BD105" i="11"/>
  <c r="BC156" i="11"/>
  <c r="BC105" i="11"/>
  <c r="BO75" i="14"/>
  <c r="BO71" i="14"/>
  <c r="BO63" i="14"/>
  <c r="BO74" i="14"/>
  <c r="BO76" i="14"/>
  <c r="BO60" i="14"/>
  <c r="BO72" i="14"/>
  <c r="BO62" i="14"/>
  <c r="BO64" i="14"/>
  <c r="BO59" i="14"/>
  <c r="BO29" i="14"/>
  <c r="BO14" i="8"/>
  <c r="BJ45" i="14"/>
  <c r="BJ77" i="14"/>
  <c r="BN14" i="8"/>
  <c r="BN42" i="14"/>
  <c r="BQ26" i="14"/>
  <c r="BM237" i="13"/>
  <c r="BM239" i="13" s="1"/>
  <c r="BM25" i="13" s="1"/>
  <c r="BK29" i="10" s="1"/>
  <c r="G36" i="9" s="1"/>
  <c r="BN52" i="14"/>
  <c r="AH87" i="11"/>
  <c r="AI81" i="11"/>
  <c r="BJ37" i="14"/>
  <c r="BK73" i="14"/>
  <c r="BJ65" i="14"/>
  <c r="AJ132" i="11"/>
  <c r="AI138" i="11"/>
  <c r="BP7" i="14"/>
  <c r="BP7" i="8"/>
  <c r="BO6" i="14"/>
  <c r="BO6" i="8"/>
  <c r="BP20" i="14"/>
  <c r="BO50" i="14"/>
  <c r="BN38" i="14"/>
  <c r="BN43" i="14"/>
  <c r="BP42" i="11" l="1"/>
  <c r="BP41" i="11"/>
  <c r="BP38" i="11"/>
  <c r="BP40" i="11"/>
  <c r="BP39" i="11"/>
  <c r="BP37" i="11"/>
  <c r="BQ6" i="11"/>
  <c r="BR6" i="10"/>
  <c r="BQ84" i="13"/>
  <c r="BP250" i="13"/>
  <c r="BP249" i="13"/>
  <c r="BP247" i="13"/>
  <c r="BO239" i="13"/>
  <c r="BO25" i="13" s="1"/>
  <c r="BM29" i="10" s="1"/>
  <c r="BS6" i="13"/>
  <c r="BS143" i="13" s="1"/>
  <c r="BS81" i="13" s="1"/>
  <c r="BR6" i="12"/>
  <c r="BP236" i="13"/>
  <c r="BP237" i="13"/>
  <c r="BS7" i="10"/>
  <c r="BS7" i="11" s="1"/>
  <c r="BT7" i="13"/>
  <c r="BS7" i="12"/>
  <c r="BQ154" i="13"/>
  <c r="BQ34" i="13"/>
  <c r="BR96" i="13"/>
  <c r="BR97" i="13"/>
  <c r="BR35" i="13" s="1"/>
  <c r="BR98" i="13"/>
  <c r="BR36" i="13" s="1"/>
  <c r="BR99" i="13"/>
  <c r="BR37" i="13" s="1"/>
  <c r="BR100" i="13"/>
  <c r="BR38" i="13" s="1"/>
  <c r="BR101" i="13"/>
  <c r="BR39" i="13" s="1"/>
  <c r="BR108" i="13"/>
  <c r="BR46" i="13" s="1"/>
  <c r="BR116" i="13"/>
  <c r="BR54" i="13" s="1"/>
  <c r="BR109" i="13"/>
  <c r="BR47" i="13" s="1"/>
  <c r="BR117" i="13"/>
  <c r="BR55" i="13" s="1"/>
  <c r="BR110" i="13"/>
  <c r="BR48" i="13" s="1"/>
  <c r="BR118" i="13"/>
  <c r="BR56" i="13" s="1"/>
  <c r="BR111" i="13"/>
  <c r="BR49" i="13" s="1"/>
  <c r="BR119" i="13"/>
  <c r="BR57" i="13" s="1"/>
  <c r="BR112" i="13"/>
  <c r="BR50" i="13" s="1"/>
  <c r="BR102" i="13"/>
  <c r="BR40" i="13" s="1"/>
  <c r="BR113" i="13"/>
  <c r="BR51" i="13" s="1"/>
  <c r="BR103" i="13"/>
  <c r="BR41" i="13" s="1"/>
  <c r="BR114" i="13"/>
  <c r="BR52" i="13" s="1"/>
  <c r="BR107" i="13"/>
  <c r="BR45" i="13" s="1"/>
  <c r="BR115" i="13"/>
  <c r="BR53" i="13" s="1"/>
  <c r="BR125" i="13"/>
  <c r="BR63" i="13" s="1"/>
  <c r="BR146" i="13"/>
  <c r="BR83" i="13" s="1"/>
  <c r="BR126" i="13"/>
  <c r="BR64" i="13" s="1"/>
  <c r="BR147" i="13"/>
  <c r="BR127" i="13"/>
  <c r="BR65" i="13" s="1"/>
  <c r="BR128" i="13"/>
  <c r="BR66" i="13" s="1"/>
  <c r="BR121" i="13"/>
  <c r="BR59" i="13" s="1"/>
  <c r="BR129" i="13"/>
  <c r="BR67" i="13" s="1"/>
  <c r="BR120" i="13"/>
  <c r="BR58" i="13" s="1"/>
  <c r="BR122" i="13"/>
  <c r="BR60" i="13" s="1"/>
  <c r="BR130" i="13"/>
  <c r="BR68" i="13" s="1"/>
  <c r="BR123" i="13"/>
  <c r="BR61" i="13" s="1"/>
  <c r="BR131" i="13"/>
  <c r="BR69" i="13" s="1"/>
  <c r="BR124" i="13"/>
  <c r="BR62" i="13" s="1"/>
  <c r="BR132" i="13"/>
  <c r="BR70" i="13" s="1"/>
  <c r="BR139" i="13"/>
  <c r="BR77" i="13" s="1"/>
  <c r="BR151" i="13"/>
  <c r="BR88" i="13" s="1"/>
  <c r="BR137" i="13"/>
  <c r="BR75" i="13" s="1"/>
  <c r="BR149" i="13"/>
  <c r="BR86" i="13" s="1"/>
  <c r="BR136" i="13"/>
  <c r="BR74" i="13" s="1"/>
  <c r="BR141" i="13"/>
  <c r="BR79" i="13" s="1"/>
  <c r="BR153" i="13"/>
  <c r="BR142" i="13"/>
  <c r="BR80" i="13" s="1"/>
  <c r="BR148" i="13"/>
  <c r="BR85" i="13" s="1"/>
  <c r="BR135" i="13"/>
  <c r="BR73" i="13" s="1"/>
  <c r="BR140" i="13"/>
  <c r="BR78" i="13" s="1"/>
  <c r="BR152" i="13"/>
  <c r="BR138" i="13"/>
  <c r="BR76" i="13" s="1"/>
  <c r="BR150" i="13"/>
  <c r="BR87" i="13" s="1"/>
  <c r="BP19" i="10"/>
  <c r="BN266" i="13"/>
  <c r="BN26" i="13" s="1"/>
  <c r="BV206" i="13"/>
  <c r="BW203" i="13"/>
  <c r="BU246" i="13"/>
  <c r="BV167" i="13"/>
  <c r="BU181" i="13"/>
  <c r="BT291" i="13"/>
  <c r="BT29" i="13" s="1"/>
  <c r="BR33" i="10" s="1"/>
  <c r="BW185" i="13"/>
  <c r="BV190" i="13"/>
  <c r="BQ198" i="13"/>
  <c r="BP199" i="13"/>
  <c r="BP209" i="13" s="1"/>
  <c r="BP23" i="13" s="1"/>
  <c r="BW194" i="13"/>
  <c r="BP33" i="14"/>
  <c r="BM266" i="13"/>
  <c r="BM26" i="13" s="1"/>
  <c r="BK30" i="10" s="1"/>
  <c r="G37" i="9" s="1"/>
  <c r="BO43" i="14"/>
  <c r="BO41" i="14"/>
  <c r="BO42" i="14"/>
  <c r="BK37" i="14"/>
  <c r="BL73" i="14"/>
  <c r="BK65" i="14"/>
  <c r="BJ101" i="10"/>
  <c r="BK77" i="14"/>
  <c r="BK45" i="14"/>
  <c r="BO52" i="14"/>
  <c r="BO38" i="14"/>
  <c r="BQ20" i="14"/>
  <c r="BQ50" i="14" s="1"/>
  <c r="BE28" i="14"/>
  <c r="BL28" i="14"/>
  <c r="BM28" i="14"/>
  <c r="BP50" i="14"/>
  <c r="BP75" i="14"/>
  <c r="BP71" i="14"/>
  <c r="BP63" i="14"/>
  <c r="BP74" i="14"/>
  <c r="BP76" i="14"/>
  <c r="BP72" i="14"/>
  <c r="BP62" i="14"/>
  <c r="BP59" i="14"/>
  <c r="BP60" i="14"/>
  <c r="BP64" i="14"/>
  <c r="BP29" i="14"/>
  <c r="BR26" i="14"/>
  <c r="AI86" i="11"/>
  <c r="AI82" i="11"/>
  <c r="AJ137" i="11"/>
  <c r="AJ133" i="11"/>
  <c r="BI104" i="10"/>
  <c r="BI16" i="8"/>
  <c r="BI91" i="10"/>
  <c r="BO39" i="14"/>
  <c r="BQ7" i="14"/>
  <c r="BQ7" i="8"/>
  <c r="BP6" i="14"/>
  <c r="BP6" i="8"/>
  <c r="BS6" i="10" l="1"/>
  <c r="BR6" i="11"/>
  <c r="BQ42" i="11"/>
  <c r="BQ41" i="11"/>
  <c r="BQ38" i="11"/>
  <c r="BQ40" i="11"/>
  <c r="BQ37" i="11"/>
  <c r="BQ39" i="11"/>
  <c r="BR84" i="13"/>
  <c r="BQ89" i="13"/>
  <c r="BQ22" i="13" s="1"/>
  <c r="BO26" i="10" s="1"/>
  <c r="BQ250" i="13"/>
  <c r="BQ249" i="13"/>
  <c r="BQ247" i="13"/>
  <c r="BP239" i="13"/>
  <c r="BP25" i="13" s="1"/>
  <c r="BN29" i="10" s="1"/>
  <c r="BR154" i="13"/>
  <c r="BR34" i="13"/>
  <c r="BR89" i="13" s="1"/>
  <c r="BR22" i="13" s="1"/>
  <c r="BP26" i="10" s="1"/>
  <c r="BT7" i="10"/>
  <c r="BT7" i="11" s="1"/>
  <c r="BU7" i="13"/>
  <c r="BT7" i="12"/>
  <c r="BQ236" i="13"/>
  <c r="BQ237" i="13"/>
  <c r="BS96" i="13"/>
  <c r="BS97" i="13"/>
  <c r="BS35" i="13" s="1"/>
  <c r="BS98" i="13"/>
  <c r="BS36" i="13" s="1"/>
  <c r="BS99" i="13"/>
  <c r="BS37" i="13" s="1"/>
  <c r="BS100" i="13"/>
  <c r="BS38" i="13" s="1"/>
  <c r="BS101" i="13"/>
  <c r="BS39" i="13" s="1"/>
  <c r="BS107" i="13"/>
  <c r="BS45" i="13" s="1"/>
  <c r="BS115" i="13"/>
  <c r="BS53" i="13" s="1"/>
  <c r="BS108" i="13"/>
  <c r="BS46" i="13" s="1"/>
  <c r="BS116" i="13"/>
  <c r="BS54" i="13" s="1"/>
  <c r="BS109" i="13"/>
  <c r="BS47" i="13" s="1"/>
  <c r="BS117" i="13"/>
  <c r="BS55" i="13" s="1"/>
  <c r="BS110" i="13"/>
  <c r="BS48" i="13" s="1"/>
  <c r="BS118" i="13"/>
  <c r="BS56" i="13" s="1"/>
  <c r="BS111" i="13"/>
  <c r="BS49" i="13" s="1"/>
  <c r="BS112" i="13"/>
  <c r="BS50" i="13" s="1"/>
  <c r="BS102" i="13"/>
  <c r="BS40" i="13" s="1"/>
  <c r="BS113" i="13"/>
  <c r="BS51" i="13" s="1"/>
  <c r="BS103" i="13"/>
  <c r="BS41" i="13" s="1"/>
  <c r="BS114" i="13"/>
  <c r="BS52" i="13" s="1"/>
  <c r="BS124" i="13"/>
  <c r="BS62" i="13" s="1"/>
  <c r="BS132" i="13"/>
  <c r="BS70" i="13" s="1"/>
  <c r="BS125" i="13"/>
  <c r="BS63" i="13" s="1"/>
  <c r="BS146" i="13"/>
  <c r="BS83" i="13" s="1"/>
  <c r="BS126" i="13"/>
  <c r="BS64" i="13" s="1"/>
  <c r="BS147" i="13"/>
  <c r="BS84" i="13" s="1"/>
  <c r="BS127" i="13"/>
  <c r="BS65" i="13" s="1"/>
  <c r="BS128" i="13"/>
  <c r="BS66" i="13" s="1"/>
  <c r="BS121" i="13"/>
  <c r="BS59" i="13" s="1"/>
  <c r="BS129" i="13"/>
  <c r="BS67" i="13" s="1"/>
  <c r="BS120" i="13"/>
  <c r="BS58" i="13" s="1"/>
  <c r="BS122" i="13"/>
  <c r="BS60" i="13" s="1"/>
  <c r="BS130" i="13"/>
  <c r="BS68" i="13" s="1"/>
  <c r="BS119" i="13"/>
  <c r="BS57" i="13" s="1"/>
  <c r="BS123" i="13"/>
  <c r="BS61" i="13" s="1"/>
  <c r="BS131" i="13"/>
  <c r="BS69" i="13" s="1"/>
  <c r="BS141" i="13"/>
  <c r="BS79" i="13" s="1"/>
  <c r="BS153" i="13"/>
  <c r="BS142" i="13"/>
  <c r="BS80" i="13" s="1"/>
  <c r="BS136" i="13"/>
  <c r="BS74" i="13" s="1"/>
  <c r="BS148" i="13"/>
  <c r="BS85" i="13" s="1"/>
  <c r="BS152" i="13"/>
  <c r="BS140" i="13"/>
  <c r="BS78" i="13" s="1"/>
  <c r="BS135" i="13"/>
  <c r="BS73" i="13" s="1"/>
  <c r="BS150" i="13"/>
  <c r="BS87" i="13" s="1"/>
  <c r="BS138" i="13"/>
  <c r="BS76" i="13" s="1"/>
  <c r="BS151" i="13"/>
  <c r="BS88" i="13" s="1"/>
  <c r="BS139" i="13"/>
  <c r="BS77" i="13" s="1"/>
  <c r="BS137" i="13"/>
  <c r="BS75" i="13" s="1"/>
  <c r="BS149" i="13"/>
  <c r="BS86" i="13" s="1"/>
  <c r="BT6" i="13"/>
  <c r="BT143" i="13" s="1"/>
  <c r="BT81" i="13" s="1"/>
  <c r="BS6" i="12"/>
  <c r="BQ19" i="10"/>
  <c r="BW206" i="13"/>
  <c r="BX203" i="13"/>
  <c r="BL30" i="10"/>
  <c r="BN27" i="10"/>
  <c r="BR198" i="13"/>
  <c r="BQ199" i="13"/>
  <c r="BQ209" i="13" s="1"/>
  <c r="BQ23" i="13" s="1"/>
  <c r="BO266" i="13"/>
  <c r="BO26" i="13" s="1"/>
  <c r="BU291" i="13"/>
  <c r="BU29" i="13" s="1"/>
  <c r="BS33" i="10" s="1"/>
  <c r="BW190" i="13"/>
  <c r="BX185" i="13"/>
  <c r="BV181" i="13"/>
  <c r="BW167" i="13"/>
  <c r="BX194" i="13"/>
  <c r="BV246" i="13"/>
  <c r="BQ33" i="14"/>
  <c r="BP43" i="14"/>
  <c r="BP41" i="14"/>
  <c r="BQ29" i="14"/>
  <c r="BP52" i="14"/>
  <c r="AJ138" i="11"/>
  <c r="AK132" i="11"/>
  <c r="BR20" i="14"/>
  <c r="BL37" i="14"/>
  <c r="BL65" i="14"/>
  <c r="BM73" i="14"/>
  <c r="BS26" i="14"/>
  <c r="BQ6" i="14"/>
  <c r="BQ6" i="8"/>
  <c r="AI87" i="11"/>
  <c r="AJ81" i="11"/>
  <c r="BJ104" i="10"/>
  <c r="BJ16" i="8"/>
  <c r="BJ91" i="10"/>
  <c r="BP14" i="8"/>
  <c r="BR7" i="14"/>
  <c r="BR7" i="8"/>
  <c r="BP42" i="14"/>
  <c r="BK101" i="10"/>
  <c r="G88" i="9"/>
  <c r="G90" i="9"/>
  <c r="G106" i="9" s="1"/>
  <c r="BL77" i="14"/>
  <c r="BL45" i="14"/>
  <c r="BP38" i="14"/>
  <c r="BQ76" i="14"/>
  <c r="BQ74" i="14"/>
  <c r="BQ72" i="14"/>
  <c r="BQ71" i="14"/>
  <c r="BQ62" i="14"/>
  <c r="BQ75" i="14"/>
  <c r="BQ64" i="14"/>
  <c r="BQ63" i="14"/>
  <c r="BQ59" i="14"/>
  <c r="BQ60" i="14"/>
  <c r="BN28" i="14"/>
  <c r="BP39" i="14"/>
  <c r="BR42" i="11" l="1"/>
  <c r="BR41" i="11"/>
  <c r="BR38" i="11"/>
  <c r="BR39" i="11"/>
  <c r="BR40" i="11"/>
  <c r="BR37" i="11"/>
  <c r="BS6" i="11"/>
  <c r="BT6" i="10"/>
  <c r="BV81" i="13"/>
  <c r="BR250" i="13"/>
  <c r="BR249" i="13"/>
  <c r="BR247" i="13"/>
  <c r="BU6" i="13"/>
  <c r="BU143" i="13" s="1"/>
  <c r="BU81" i="13" s="1"/>
  <c r="BW81" i="13" s="1"/>
  <c r="BT6" i="12"/>
  <c r="BR237" i="13"/>
  <c r="BR236" i="13"/>
  <c r="BQ239" i="13"/>
  <c r="BQ25" i="13" s="1"/>
  <c r="BO29" i="10" s="1"/>
  <c r="BS154" i="13"/>
  <c r="BS34" i="13"/>
  <c r="BS89" i="13" s="1"/>
  <c r="BS22" i="13" s="1"/>
  <c r="BQ26" i="10" s="1"/>
  <c r="BU7" i="10"/>
  <c r="BU7" i="11" s="1"/>
  <c r="BU7" i="12"/>
  <c r="BV7" i="13"/>
  <c r="BT96" i="13"/>
  <c r="BT97" i="13"/>
  <c r="BT35" i="13" s="1"/>
  <c r="BT98" i="13"/>
  <c r="BT36" i="13" s="1"/>
  <c r="BT99" i="13"/>
  <c r="BT37" i="13" s="1"/>
  <c r="BT100" i="13"/>
  <c r="BT38" i="13" s="1"/>
  <c r="BT101" i="13"/>
  <c r="BT39" i="13" s="1"/>
  <c r="BT103" i="13"/>
  <c r="BT41" i="13" s="1"/>
  <c r="BT114" i="13"/>
  <c r="BT52" i="13" s="1"/>
  <c r="BT107" i="13"/>
  <c r="BT45" i="13" s="1"/>
  <c r="BT115" i="13"/>
  <c r="BT53" i="13" s="1"/>
  <c r="BT108" i="13"/>
  <c r="BT46" i="13" s="1"/>
  <c r="BT116" i="13"/>
  <c r="BT54" i="13" s="1"/>
  <c r="BT109" i="13"/>
  <c r="BT47" i="13" s="1"/>
  <c r="BT117" i="13"/>
  <c r="BT55" i="13" s="1"/>
  <c r="BT110" i="13"/>
  <c r="BT48" i="13" s="1"/>
  <c r="BT118" i="13"/>
  <c r="BT56" i="13" s="1"/>
  <c r="BT111" i="13"/>
  <c r="BT49" i="13" s="1"/>
  <c r="BT112" i="13"/>
  <c r="BT50" i="13" s="1"/>
  <c r="BT102" i="13"/>
  <c r="BT40" i="13" s="1"/>
  <c r="BT113" i="13"/>
  <c r="BT51" i="13" s="1"/>
  <c r="BT119" i="13"/>
  <c r="BT57" i="13" s="1"/>
  <c r="BT123" i="13"/>
  <c r="BT61" i="13" s="1"/>
  <c r="BT131" i="13"/>
  <c r="BT69" i="13" s="1"/>
  <c r="BT124" i="13"/>
  <c r="BT62" i="13" s="1"/>
  <c r="BT132" i="13"/>
  <c r="BT70" i="13" s="1"/>
  <c r="BT125" i="13"/>
  <c r="BT63" i="13" s="1"/>
  <c r="BT146" i="13"/>
  <c r="BT83" i="13" s="1"/>
  <c r="BT126" i="13"/>
  <c r="BT64" i="13" s="1"/>
  <c r="BT147" i="13"/>
  <c r="BT84" i="13" s="1"/>
  <c r="BT127" i="13"/>
  <c r="BT65" i="13" s="1"/>
  <c r="BT128" i="13"/>
  <c r="BT66" i="13" s="1"/>
  <c r="BT121" i="13"/>
  <c r="BT59" i="13" s="1"/>
  <c r="BT129" i="13"/>
  <c r="BT67" i="13" s="1"/>
  <c r="BT120" i="13"/>
  <c r="BT58" i="13" s="1"/>
  <c r="BT122" i="13"/>
  <c r="BT60" i="13" s="1"/>
  <c r="BT130" i="13"/>
  <c r="BT68" i="13" s="1"/>
  <c r="BT135" i="13"/>
  <c r="BT73" i="13" s="1"/>
  <c r="BT150" i="13"/>
  <c r="BT87" i="13" s="1"/>
  <c r="BT151" i="13"/>
  <c r="BT88" i="13" s="1"/>
  <c r="BT138" i="13"/>
  <c r="BT76" i="13" s="1"/>
  <c r="BT140" i="13"/>
  <c r="BT78" i="13" s="1"/>
  <c r="BT149" i="13"/>
  <c r="BT86" i="13" s="1"/>
  <c r="BT139" i="13"/>
  <c r="BT77" i="13" s="1"/>
  <c r="BT137" i="13"/>
  <c r="BT75" i="13" s="1"/>
  <c r="BT141" i="13"/>
  <c r="BT79" i="13" s="1"/>
  <c r="BT153" i="13"/>
  <c r="BT142" i="13"/>
  <c r="BT80" i="13" s="1"/>
  <c r="BT148" i="13"/>
  <c r="BT85" i="13" s="1"/>
  <c r="BT152" i="13"/>
  <c r="BT136" i="13"/>
  <c r="BT74" i="13" s="1"/>
  <c r="BR19" i="10"/>
  <c r="BV291" i="13"/>
  <c r="BV29" i="13" s="1"/>
  <c r="BT33" i="10" s="1"/>
  <c r="BO27" i="10"/>
  <c r="BX206" i="13"/>
  <c r="BY203" i="13"/>
  <c r="BY194" i="13"/>
  <c r="BW181" i="13"/>
  <c r="BX167" i="13"/>
  <c r="BS198" i="13"/>
  <c r="BR199" i="13"/>
  <c r="BR209" i="13" s="1"/>
  <c r="BR23" i="13" s="1"/>
  <c r="BM30" i="10"/>
  <c r="BW246" i="13"/>
  <c r="BY185" i="13"/>
  <c r="BX190" i="13"/>
  <c r="BP266" i="13"/>
  <c r="BP26" i="13" s="1"/>
  <c r="BQ14" i="8"/>
  <c r="BR33" i="14"/>
  <c r="BQ42" i="14"/>
  <c r="BT26" i="14"/>
  <c r="AK137" i="11"/>
  <c r="AK133" i="11"/>
  <c r="BS20" i="14"/>
  <c r="BS50" i="14" s="1"/>
  <c r="BR50" i="14"/>
  <c r="BR76" i="14"/>
  <c r="BR74" i="14"/>
  <c r="BR71" i="14"/>
  <c r="BR64" i="14"/>
  <c r="BR72" i="14"/>
  <c r="BR62" i="14"/>
  <c r="BR75" i="14"/>
  <c r="BR59" i="14"/>
  <c r="BR63" i="14"/>
  <c r="BR60" i="14"/>
  <c r="AJ86" i="11"/>
  <c r="AJ82" i="11"/>
  <c r="BM45" i="14"/>
  <c r="BM77" i="14"/>
  <c r="BK104" i="10"/>
  <c r="BK16" i="8"/>
  <c r="BK91" i="10"/>
  <c r="BQ43" i="14"/>
  <c r="BQ41" i="14"/>
  <c r="BQ52" i="14"/>
  <c r="BR29" i="14"/>
  <c r="BS7" i="14"/>
  <c r="BS7" i="8"/>
  <c r="BQ39" i="14"/>
  <c r="BQ38" i="14"/>
  <c r="BM37" i="14"/>
  <c r="BM65" i="14"/>
  <c r="BN73" i="14"/>
  <c r="BR6" i="14"/>
  <c r="BR6" i="8"/>
  <c r="BT6" i="11" l="1"/>
  <c r="BU6" i="10"/>
  <c r="BS42" i="11"/>
  <c r="BS41" i="11"/>
  <c r="BS39" i="11"/>
  <c r="BS38" i="11"/>
  <c r="BS40" i="11"/>
  <c r="BS37" i="11"/>
  <c r="BY81" i="13"/>
  <c r="BX81" i="13"/>
  <c r="BZ81" i="13" s="1"/>
  <c r="BS250" i="13"/>
  <c r="BS249" i="13"/>
  <c r="BS247" i="13"/>
  <c r="BR239" i="13"/>
  <c r="BR25" i="13" s="1"/>
  <c r="BP29" i="10" s="1"/>
  <c r="BV7" i="10"/>
  <c r="BV7" i="11" s="1"/>
  <c r="BV7" i="12"/>
  <c r="BW7" i="13"/>
  <c r="BT154" i="13"/>
  <c r="BT34" i="13"/>
  <c r="BT89" i="13" s="1"/>
  <c r="BT22" i="13" s="1"/>
  <c r="BR26" i="10" s="1"/>
  <c r="BS236" i="13"/>
  <c r="BS237" i="13"/>
  <c r="BU101" i="13"/>
  <c r="BU39" i="13" s="1"/>
  <c r="BU96" i="13"/>
  <c r="BU97" i="13"/>
  <c r="BU35" i="13" s="1"/>
  <c r="BU98" i="13"/>
  <c r="BU36" i="13" s="1"/>
  <c r="BU99" i="13"/>
  <c r="BU37" i="13" s="1"/>
  <c r="BU100" i="13"/>
  <c r="BU38" i="13" s="1"/>
  <c r="BU102" i="13"/>
  <c r="BU40" i="13" s="1"/>
  <c r="BU113" i="13"/>
  <c r="BU51" i="13" s="1"/>
  <c r="BU103" i="13"/>
  <c r="BU41" i="13" s="1"/>
  <c r="BU114" i="13"/>
  <c r="BU52" i="13" s="1"/>
  <c r="BU107" i="13"/>
  <c r="BU45" i="13" s="1"/>
  <c r="BU115" i="13"/>
  <c r="BU53" i="13" s="1"/>
  <c r="BU108" i="13"/>
  <c r="BU46" i="13" s="1"/>
  <c r="BU116" i="13"/>
  <c r="BU54" i="13" s="1"/>
  <c r="BU109" i="13"/>
  <c r="BU47" i="13" s="1"/>
  <c r="BU117" i="13"/>
  <c r="BU55" i="13" s="1"/>
  <c r="BU110" i="13"/>
  <c r="BU48" i="13" s="1"/>
  <c r="BU118" i="13"/>
  <c r="BU56" i="13" s="1"/>
  <c r="BU111" i="13"/>
  <c r="BU49" i="13" s="1"/>
  <c r="BU112" i="13"/>
  <c r="BU50" i="13" s="1"/>
  <c r="BU120" i="13"/>
  <c r="BU58" i="13" s="1"/>
  <c r="BU122" i="13"/>
  <c r="BU60" i="13" s="1"/>
  <c r="BU130" i="13"/>
  <c r="BU68" i="13" s="1"/>
  <c r="BU119" i="13"/>
  <c r="BU57" i="13" s="1"/>
  <c r="BU123" i="13"/>
  <c r="BU61" i="13" s="1"/>
  <c r="BU131" i="13"/>
  <c r="BU69" i="13" s="1"/>
  <c r="BU124" i="13"/>
  <c r="BU62" i="13" s="1"/>
  <c r="BU132" i="13"/>
  <c r="BU70" i="13" s="1"/>
  <c r="BU125" i="13"/>
  <c r="BU63" i="13" s="1"/>
  <c r="BU146" i="13"/>
  <c r="BU83" i="13" s="1"/>
  <c r="BU126" i="13"/>
  <c r="BU64" i="13" s="1"/>
  <c r="BU147" i="13"/>
  <c r="BU84" i="13" s="1"/>
  <c r="BU127" i="13"/>
  <c r="BU65" i="13" s="1"/>
  <c r="BU128" i="13"/>
  <c r="BU66" i="13" s="1"/>
  <c r="BU121" i="13"/>
  <c r="BU59" i="13" s="1"/>
  <c r="BU129" i="13"/>
  <c r="BU67" i="13" s="1"/>
  <c r="BU140" i="13"/>
  <c r="BU78" i="13" s="1"/>
  <c r="BU138" i="13"/>
  <c r="BU76" i="13" s="1"/>
  <c r="BU149" i="13"/>
  <c r="BU86" i="13" s="1"/>
  <c r="BU139" i="13"/>
  <c r="BU77" i="13" s="1"/>
  <c r="BU141" i="13"/>
  <c r="BU79" i="13" s="1"/>
  <c r="BU153" i="13"/>
  <c r="BU142" i="13"/>
  <c r="BU80" i="13" s="1"/>
  <c r="BU148" i="13"/>
  <c r="BU85" i="13" s="1"/>
  <c r="BU137" i="13"/>
  <c r="BU75" i="13" s="1"/>
  <c r="BU152" i="13"/>
  <c r="BU136" i="13"/>
  <c r="BU74" i="13" s="1"/>
  <c r="BU150" i="13"/>
  <c r="BU87" i="13" s="1"/>
  <c r="BU151" i="13"/>
  <c r="BU88" i="13" s="1"/>
  <c r="BU135" i="13"/>
  <c r="BU73" i="13" s="1"/>
  <c r="BU6" i="12"/>
  <c r="BV6" i="13"/>
  <c r="BS19" i="10"/>
  <c r="BX246" i="13"/>
  <c r="BP27" i="10"/>
  <c r="BZ203" i="13"/>
  <c r="BY206" i="13"/>
  <c r="BW291" i="13"/>
  <c r="BW29" i="13" s="1"/>
  <c r="BU33" i="10" s="1"/>
  <c r="BN30" i="10"/>
  <c r="BT198" i="13"/>
  <c r="BS199" i="13"/>
  <c r="BS209" i="13" s="1"/>
  <c r="BS23" i="13" s="1"/>
  <c r="BQ266" i="13"/>
  <c r="BQ26" i="13" s="1"/>
  <c r="BX181" i="13"/>
  <c r="BY167" i="13"/>
  <c r="BZ185" i="13"/>
  <c r="BY190" i="13"/>
  <c r="BZ194" i="13"/>
  <c r="BS33" i="14"/>
  <c r="BO65" i="14"/>
  <c r="BR39" i="14"/>
  <c r="BR42" i="14"/>
  <c r="BR38" i="14"/>
  <c r="BS6" i="14"/>
  <c r="BS6" i="8"/>
  <c r="BP73" i="14"/>
  <c r="BU26" i="14"/>
  <c r="BS76" i="14"/>
  <c r="BS74" i="14"/>
  <c r="BS72" i="14"/>
  <c r="BS71" i="14"/>
  <c r="BS62" i="14"/>
  <c r="BS64" i="14"/>
  <c r="BS75" i="14"/>
  <c r="BS59" i="14"/>
  <c r="BS63" i="14"/>
  <c r="BS60" i="14"/>
  <c r="AJ87" i="11"/>
  <c r="AK81" i="11"/>
  <c r="BR41" i="14"/>
  <c r="BR14" i="8"/>
  <c r="BT20" i="14"/>
  <c r="BR52" i="14"/>
  <c r="BR43" i="14"/>
  <c r="BN37" i="14"/>
  <c r="BN65" i="14"/>
  <c r="BO73" i="14"/>
  <c r="BL16" i="8"/>
  <c r="BN45" i="14"/>
  <c r="BN77" i="14"/>
  <c r="BT7" i="14"/>
  <c r="BT7" i="8"/>
  <c r="BS29" i="14"/>
  <c r="BS14" i="8"/>
  <c r="AK138" i="11"/>
  <c r="AL132" i="11"/>
  <c r="CA81" i="13" l="1"/>
  <c r="CC81" i="13" s="1"/>
  <c r="BV6" i="10"/>
  <c r="BU6" i="11"/>
  <c r="BT42" i="11"/>
  <c r="BT41" i="11"/>
  <c r="BT38" i="11"/>
  <c r="BT39" i="11"/>
  <c r="BT40" i="11"/>
  <c r="BT37" i="11"/>
  <c r="CB81" i="13"/>
  <c r="CD81" i="13" s="1"/>
  <c r="CF81" i="13" s="1"/>
  <c r="BT250" i="13"/>
  <c r="BT247" i="13"/>
  <c r="BT249" i="13"/>
  <c r="BV100" i="13"/>
  <c r="BV38" i="13" s="1"/>
  <c r="BV101" i="13"/>
  <c r="BV39" i="13" s="1"/>
  <c r="BV96" i="13"/>
  <c r="BV97" i="13"/>
  <c r="BV35" i="13" s="1"/>
  <c r="BV98" i="13"/>
  <c r="BV36" i="13" s="1"/>
  <c r="BV99" i="13"/>
  <c r="BV37" i="13" s="1"/>
  <c r="BV112" i="13"/>
  <c r="BV50" i="13" s="1"/>
  <c r="BV102" i="13"/>
  <c r="BV40" i="13" s="1"/>
  <c r="BV113" i="13"/>
  <c r="BV51" i="13" s="1"/>
  <c r="BV103" i="13"/>
  <c r="BV41" i="13" s="1"/>
  <c r="BV114" i="13"/>
  <c r="BV52" i="13" s="1"/>
  <c r="BV107" i="13"/>
  <c r="BV45" i="13" s="1"/>
  <c r="BV115" i="13"/>
  <c r="BV53" i="13" s="1"/>
  <c r="BV108" i="13"/>
  <c r="BV46" i="13" s="1"/>
  <c r="BV116" i="13"/>
  <c r="BV54" i="13" s="1"/>
  <c r="BV109" i="13"/>
  <c r="BV47" i="13" s="1"/>
  <c r="BV117" i="13"/>
  <c r="BV55" i="13" s="1"/>
  <c r="BV110" i="13"/>
  <c r="BV48" i="13" s="1"/>
  <c r="BV118" i="13"/>
  <c r="BV56" i="13" s="1"/>
  <c r="BV111" i="13"/>
  <c r="BV49" i="13" s="1"/>
  <c r="BV121" i="13"/>
  <c r="BV59" i="13" s="1"/>
  <c r="BV129" i="13"/>
  <c r="BV67" i="13" s="1"/>
  <c r="BV120" i="13"/>
  <c r="BV58" i="13" s="1"/>
  <c r="BV122" i="13"/>
  <c r="BV60" i="13" s="1"/>
  <c r="BV130" i="13"/>
  <c r="BV68" i="13" s="1"/>
  <c r="BV119" i="13"/>
  <c r="BV57" i="13" s="1"/>
  <c r="BV123" i="13"/>
  <c r="BV61" i="13" s="1"/>
  <c r="BV131" i="13"/>
  <c r="BV69" i="13" s="1"/>
  <c r="BV124" i="13"/>
  <c r="BV62" i="13" s="1"/>
  <c r="BV132" i="13"/>
  <c r="BV70" i="13" s="1"/>
  <c r="BV125" i="13"/>
  <c r="BV63" i="13" s="1"/>
  <c r="BV146" i="13"/>
  <c r="BV83" i="13" s="1"/>
  <c r="BV126" i="13"/>
  <c r="BV64" i="13" s="1"/>
  <c r="BV147" i="13"/>
  <c r="BV84" i="13" s="1"/>
  <c r="BV127" i="13"/>
  <c r="BV65" i="13" s="1"/>
  <c r="BV128" i="13"/>
  <c r="BV66" i="13" s="1"/>
  <c r="BV153" i="13"/>
  <c r="BV142" i="13"/>
  <c r="BV80" i="13" s="1"/>
  <c r="BV148" i="13"/>
  <c r="BV85" i="13" s="1"/>
  <c r="BV137" i="13"/>
  <c r="BV75" i="13" s="1"/>
  <c r="BV139" i="13"/>
  <c r="BV77" i="13" s="1"/>
  <c r="BV152" i="13"/>
  <c r="BV150" i="13"/>
  <c r="BV87" i="13" s="1"/>
  <c r="BV136" i="13"/>
  <c r="BV74" i="13" s="1"/>
  <c r="BV151" i="13"/>
  <c r="BV88" i="13" s="1"/>
  <c r="BV140" i="13"/>
  <c r="BV78" i="13" s="1"/>
  <c r="BV149" i="13"/>
  <c r="BV86" i="13" s="1"/>
  <c r="BV135" i="13"/>
  <c r="BV73" i="13" s="1"/>
  <c r="BV141" i="13"/>
  <c r="BV79" i="13" s="1"/>
  <c r="BV138" i="13"/>
  <c r="BV76" i="13" s="1"/>
  <c r="BT236" i="13"/>
  <c r="BT237" i="13"/>
  <c r="BV6" i="12"/>
  <c r="BW6" i="13"/>
  <c r="BU154" i="13"/>
  <c r="BU34" i="13"/>
  <c r="BU89" i="13" s="1"/>
  <c r="BU22" i="13" s="1"/>
  <c r="BS26" i="10" s="1"/>
  <c r="BW7" i="10"/>
  <c r="BW7" i="11" s="1"/>
  <c r="BW7" i="12"/>
  <c r="BX7" i="13"/>
  <c r="BS239" i="13"/>
  <c r="BS25" i="13" s="1"/>
  <c r="BQ29" i="10" s="1"/>
  <c r="BT19" i="10"/>
  <c r="BZ167" i="13"/>
  <c r="BY181" i="13"/>
  <c r="BQ27" i="10"/>
  <c r="CA194" i="13"/>
  <c r="BZ190" i="13"/>
  <c r="CA185" i="13"/>
  <c r="BU198" i="13"/>
  <c r="BT199" i="13"/>
  <c r="BT209" i="13" s="1"/>
  <c r="BT23" i="13" s="1"/>
  <c r="CA203" i="13"/>
  <c r="BZ206" i="13"/>
  <c r="BO30" i="10"/>
  <c r="BR266" i="13"/>
  <c r="BR26" i="13" s="1"/>
  <c r="BY246" i="13"/>
  <c r="BX291" i="13"/>
  <c r="BX29" i="13" s="1"/>
  <c r="BV33" i="10" s="1"/>
  <c r="BT33" i="14"/>
  <c r="BS39" i="14"/>
  <c r="BS41" i="14"/>
  <c r="BT76" i="14"/>
  <c r="BT74" i="14"/>
  <c r="BT72" i="14"/>
  <c r="BT71" i="14"/>
  <c r="BT62" i="14"/>
  <c r="BT64" i="14"/>
  <c r="BT75" i="14"/>
  <c r="BT63" i="14"/>
  <c r="BT60" i="14"/>
  <c r="BT59" i="14"/>
  <c r="BV26" i="14"/>
  <c r="BP45" i="14"/>
  <c r="BP77" i="14"/>
  <c r="BM16" i="8"/>
  <c r="BO45" i="14"/>
  <c r="BO77" i="14"/>
  <c r="BO37" i="14"/>
  <c r="BU7" i="14"/>
  <c r="BU7" i="8"/>
  <c r="BS42" i="14"/>
  <c r="BO28" i="14"/>
  <c r="BP28" i="14"/>
  <c r="BQ28" i="14"/>
  <c r="BT29" i="14"/>
  <c r="AK86" i="11"/>
  <c r="AK82" i="11"/>
  <c r="BS52" i="14"/>
  <c r="BU20" i="14"/>
  <c r="BS38" i="14"/>
  <c r="BT50" i="14"/>
  <c r="BT6" i="14"/>
  <c r="BT6" i="8"/>
  <c r="AL137" i="11"/>
  <c r="AL133" i="11"/>
  <c r="BP37" i="14"/>
  <c r="BP65" i="14"/>
  <c r="BQ73" i="14"/>
  <c r="BS43" i="14"/>
  <c r="CE81" i="13" l="1"/>
  <c r="BU42" i="11"/>
  <c r="BU41" i="11"/>
  <c r="BU40" i="11"/>
  <c r="BU38" i="11"/>
  <c r="BU39" i="11"/>
  <c r="BU37" i="11"/>
  <c r="BV6" i="11"/>
  <c r="BW6" i="10"/>
  <c r="CG81" i="13"/>
  <c r="CI81" i="13" s="1"/>
  <c r="CH81" i="13"/>
  <c r="CJ81" i="13" s="1"/>
  <c r="CL81" i="13" s="1"/>
  <c r="BU247" i="13"/>
  <c r="BU249" i="13"/>
  <c r="BU250" i="13"/>
  <c r="BT239" i="13"/>
  <c r="BT25" i="13" s="1"/>
  <c r="BR29" i="10" s="1"/>
  <c r="BX7" i="10"/>
  <c r="BX7" i="11" s="1"/>
  <c r="BX7" i="12"/>
  <c r="BY7" i="13"/>
  <c r="BW99" i="13"/>
  <c r="BW37" i="13" s="1"/>
  <c r="BW100" i="13"/>
  <c r="BW38" i="13" s="1"/>
  <c r="BW101" i="13"/>
  <c r="BW39" i="13" s="1"/>
  <c r="BW96" i="13"/>
  <c r="BW97" i="13"/>
  <c r="BW35" i="13" s="1"/>
  <c r="BW98" i="13"/>
  <c r="BW36" i="13" s="1"/>
  <c r="BW111" i="13"/>
  <c r="BW49" i="13" s="1"/>
  <c r="BW112" i="13"/>
  <c r="BW50" i="13" s="1"/>
  <c r="BW120" i="13"/>
  <c r="BW58" i="13" s="1"/>
  <c r="BW102" i="13"/>
  <c r="BW40" i="13" s="1"/>
  <c r="BW113" i="13"/>
  <c r="BW51" i="13" s="1"/>
  <c r="BW103" i="13"/>
  <c r="BW41" i="13" s="1"/>
  <c r="BW114" i="13"/>
  <c r="BW52" i="13" s="1"/>
  <c r="BW107" i="13"/>
  <c r="BW45" i="13" s="1"/>
  <c r="BW115" i="13"/>
  <c r="BW53" i="13" s="1"/>
  <c r="BW108" i="13"/>
  <c r="BW46" i="13" s="1"/>
  <c r="BW116" i="13"/>
  <c r="BW54" i="13" s="1"/>
  <c r="BW109" i="13"/>
  <c r="BW47" i="13" s="1"/>
  <c r="BW117" i="13"/>
  <c r="BW55" i="13" s="1"/>
  <c r="BW110" i="13"/>
  <c r="BW48" i="13" s="1"/>
  <c r="BW118" i="13"/>
  <c r="BW56" i="13" s="1"/>
  <c r="BW128" i="13"/>
  <c r="BW66" i="13" s="1"/>
  <c r="BW121" i="13"/>
  <c r="BW59" i="13" s="1"/>
  <c r="BW129" i="13"/>
  <c r="BW67" i="13" s="1"/>
  <c r="BW122" i="13"/>
  <c r="BW60" i="13" s="1"/>
  <c r="BW130" i="13"/>
  <c r="BW68" i="13" s="1"/>
  <c r="BW119" i="13"/>
  <c r="BW57" i="13" s="1"/>
  <c r="BW123" i="13"/>
  <c r="BW61" i="13" s="1"/>
  <c r="BW131" i="13"/>
  <c r="BW69" i="13" s="1"/>
  <c r="BW124" i="13"/>
  <c r="BW62" i="13" s="1"/>
  <c r="BW132" i="13"/>
  <c r="BW70" i="13" s="1"/>
  <c r="BW125" i="13"/>
  <c r="BW63" i="13" s="1"/>
  <c r="BW146" i="13"/>
  <c r="BW83" i="13" s="1"/>
  <c r="BW126" i="13"/>
  <c r="BW64" i="13" s="1"/>
  <c r="BW147" i="13"/>
  <c r="BW84" i="13" s="1"/>
  <c r="BW127" i="13"/>
  <c r="BW65" i="13" s="1"/>
  <c r="BW152" i="13"/>
  <c r="BW137" i="13"/>
  <c r="BW75" i="13" s="1"/>
  <c r="BW139" i="13"/>
  <c r="BW77" i="13" s="1"/>
  <c r="BW140" i="13"/>
  <c r="BW78" i="13" s="1"/>
  <c r="BW150" i="13"/>
  <c r="BW87" i="13" s="1"/>
  <c r="BW151" i="13"/>
  <c r="BW88" i="13" s="1"/>
  <c r="BW136" i="13"/>
  <c r="BW74" i="13" s="1"/>
  <c r="BW141" i="13"/>
  <c r="BW79" i="13" s="1"/>
  <c r="BW149" i="13"/>
  <c r="BW86" i="13" s="1"/>
  <c r="BW135" i="13"/>
  <c r="BW73" i="13" s="1"/>
  <c r="BW148" i="13"/>
  <c r="BW85" i="13" s="1"/>
  <c r="BW138" i="13"/>
  <c r="BW76" i="13" s="1"/>
  <c r="BW153" i="13"/>
  <c r="BW142" i="13"/>
  <c r="BW80" i="13" s="1"/>
  <c r="BV154" i="13"/>
  <c r="BV34" i="13"/>
  <c r="BV89" i="13" s="1"/>
  <c r="BV22" i="13" s="1"/>
  <c r="BT26" i="10" s="1"/>
  <c r="BW6" i="12"/>
  <c r="BX6" i="13"/>
  <c r="BU237" i="13"/>
  <c r="BU236" i="13"/>
  <c r="BU19" i="10"/>
  <c r="BS266" i="13"/>
  <c r="BS26" i="13" s="1"/>
  <c r="CB185" i="13"/>
  <c r="CA190" i="13"/>
  <c r="BZ246" i="13"/>
  <c r="CB203" i="13"/>
  <c r="CA206" i="13"/>
  <c r="BR27" i="10"/>
  <c r="BV198" i="13"/>
  <c r="BU199" i="13"/>
  <c r="BU209" i="13" s="1"/>
  <c r="BU23" i="13" s="1"/>
  <c r="BZ181" i="13"/>
  <c r="CA167" i="13"/>
  <c r="BY291" i="13"/>
  <c r="BY29" i="13" s="1"/>
  <c r="BW33" i="10" s="1"/>
  <c r="H40" i="9" s="1"/>
  <c r="BP30" i="10"/>
  <c r="CB194" i="13"/>
  <c r="BU33" i="14"/>
  <c r="BT42" i="14"/>
  <c r="BT41" i="14"/>
  <c r="BW26" i="14"/>
  <c r="BO16" i="8"/>
  <c r="BT38" i="14"/>
  <c r="BR28" i="14"/>
  <c r="BT14" i="8"/>
  <c r="AM132" i="11"/>
  <c r="AL138" i="11"/>
  <c r="BU6" i="14"/>
  <c r="BU6" i="8"/>
  <c r="BU75" i="14"/>
  <c r="BU71" i="14"/>
  <c r="BU74" i="14"/>
  <c r="BU64" i="14"/>
  <c r="BU76" i="14"/>
  <c r="BU63" i="14"/>
  <c r="BU62" i="14"/>
  <c r="BU72" i="14"/>
  <c r="BU60" i="14"/>
  <c r="BU59" i="14"/>
  <c r="BQ37" i="14"/>
  <c r="BQ65" i="14"/>
  <c r="BR73" i="14"/>
  <c r="BT39" i="14"/>
  <c r="AK87" i="11"/>
  <c r="AL81" i="11"/>
  <c r="BT52" i="14"/>
  <c r="BV7" i="14"/>
  <c r="BV7" i="8"/>
  <c r="BV20" i="14"/>
  <c r="BQ77" i="14"/>
  <c r="BQ45" i="14"/>
  <c r="BU29" i="14"/>
  <c r="BU14" i="8"/>
  <c r="BU50" i="14"/>
  <c r="BN16" i="8"/>
  <c r="BT43" i="14"/>
  <c r="BW6" i="11" l="1"/>
  <c r="BX6" i="10"/>
  <c r="BV42" i="11"/>
  <c r="BV41" i="11"/>
  <c r="BV40" i="11"/>
  <c r="BV39" i="11"/>
  <c r="BV38" i="11"/>
  <c r="BV37" i="11"/>
  <c r="CK81" i="13"/>
  <c r="CM81" i="13" s="1"/>
  <c r="CO81" i="13" s="1"/>
  <c r="BV249" i="13"/>
  <c r="BV247" i="13"/>
  <c r="BV250" i="13"/>
  <c r="BU239" i="13"/>
  <c r="BU25" i="13" s="1"/>
  <c r="BS29" i="10" s="1"/>
  <c r="BX6" i="12"/>
  <c r="BY6" i="13"/>
  <c r="BV236" i="13"/>
  <c r="BV237" i="13"/>
  <c r="BY7" i="10"/>
  <c r="BY7" i="11" s="1"/>
  <c r="BZ7" i="13"/>
  <c r="BY7" i="12"/>
  <c r="BX98" i="13"/>
  <c r="BX36" i="13" s="1"/>
  <c r="BX99" i="13"/>
  <c r="BX37" i="13" s="1"/>
  <c r="BX100" i="13"/>
  <c r="BX38" i="13" s="1"/>
  <c r="BX101" i="13"/>
  <c r="BX39" i="13" s="1"/>
  <c r="BX96" i="13"/>
  <c r="BX97" i="13"/>
  <c r="BX35" i="13" s="1"/>
  <c r="BX110" i="13"/>
  <c r="BX48" i="13" s="1"/>
  <c r="BX118" i="13"/>
  <c r="BX56" i="13" s="1"/>
  <c r="BX111" i="13"/>
  <c r="BX49" i="13" s="1"/>
  <c r="BX119" i="13"/>
  <c r="BX57" i="13" s="1"/>
  <c r="BX112" i="13"/>
  <c r="BX50" i="13" s="1"/>
  <c r="BX120" i="13"/>
  <c r="BX58" i="13" s="1"/>
  <c r="BX102" i="13"/>
  <c r="BX40" i="13" s="1"/>
  <c r="BX113" i="13"/>
  <c r="BX51" i="13" s="1"/>
  <c r="BX103" i="13"/>
  <c r="BX41" i="13" s="1"/>
  <c r="BX114" i="13"/>
  <c r="BX52" i="13" s="1"/>
  <c r="BX107" i="13"/>
  <c r="BX45" i="13" s="1"/>
  <c r="BX115" i="13"/>
  <c r="BX53" i="13" s="1"/>
  <c r="BX108" i="13"/>
  <c r="BX46" i="13" s="1"/>
  <c r="BX116" i="13"/>
  <c r="BX54" i="13" s="1"/>
  <c r="BX109" i="13"/>
  <c r="BX47" i="13" s="1"/>
  <c r="BX117" i="13"/>
  <c r="BX55" i="13" s="1"/>
  <c r="BX127" i="13"/>
  <c r="BX65" i="13" s="1"/>
  <c r="BX128" i="13"/>
  <c r="BX66" i="13" s="1"/>
  <c r="BX121" i="13"/>
  <c r="BX59" i="13" s="1"/>
  <c r="BX129" i="13"/>
  <c r="BX67" i="13" s="1"/>
  <c r="BX122" i="13"/>
  <c r="BX60" i="13" s="1"/>
  <c r="BX130" i="13"/>
  <c r="BX68" i="13" s="1"/>
  <c r="BX123" i="13"/>
  <c r="BX61" i="13" s="1"/>
  <c r="BX131" i="13"/>
  <c r="BX69" i="13" s="1"/>
  <c r="BX124" i="13"/>
  <c r="BX62" i="13" s="1"/>
  <c r="BX132" i="13"/>
  <c r="BX70" i="13" s="1"/>
  <c r="BX125" i="13"/>
  <c r="BX63" i="13" s="1"/>
  <c r="BX146" i="13"/>
  <c r="BX83" i="13" s="1"/>
  <c r="BX126" i="13"/>
  <c r="BX64" i="13" s="1"/>
  <c r="BX147" i="13"/>
  <c r="BX84" i="13" s="1"/>
  <c r="BX151" i="13"/>
  <c r="BX88" i="13" s="1"/>
  <c r="BX141" i="13"/>
  <c r="BX79" i="13" s="1"/>
  <c r="BX136" i="13"/>
  <c r="BX74" i="13" s="1"/>
  <c r="BX149" i="13"/>
  <c r="BX86" i="13" s="1"/>
  <c r="BX148" i="13"/>
  <c r="BX85" i="13" s="1"/>
  <c r="BX135" i="13"/>
  <c r="BX73" i="13" s="1"/>
  <c r="BX140" i="13"/>
  <c r="BX78" i="13" s="1"/>
  <c r="BX153" i="13"/>
  <c r="BX142" i="13"/>
  <c r="BX80" i="13" s="1"/>
  <c r="BX138" i="13"/>
  <c r="BX76" i="13" s="1"/>
  <c r="BX139" i="13"/>
  <c r="BX77" i="13" s="1"/>
  <c r="BX152" i="13"/>
  <c r="BX137" i="13"/>
  <c r="BX75" i="13" s="1"/>
  <c r="BX150" i="13"/>
  <c r="BX87" i="13" s="1"/>
  <c r="BW154" i="13"/>
  <c r="BW34" i="13"/>
  <c r="BW89" i="13" s="1"/>
  <c r="BW22" i="13" s="1"/>
  <c r="BU26" i="10" s="1"/>
  <c r="BV19" i="10"/>
  <c r="BW198" i="13"/>
  <c r="BV199" i="13"/>
  <c r="BV209" i="13" s="1"/>
  <c r="BV23" i="13" s="1"/>
  <c r="CC185" i="13"/>
  <c r="CB190" i="13"/>
  <c r="BQ30" i="10"/>
  <c r="BS27" i="10"/>
  <c r="BT266" i="13"/>
  <c r="BT26" i="13" s="1"/>
  <c r="CB206" i="13"/>
  <c r="CC203" i="13"/>
  <c r="BZ291" i="13"/>
  <c r="BZ29" i="13" s="1"/>
  <c r="BX33" i="10" s="1"/>
  <c r="CB167" i="13"/>
  <c r="CA181" i="13"/>
  <c r="CC194" i="13"/>
  <c r="CA246" i="13"/>
  <c r="BV33" i="14"/>
  <c r="BR37" i="14"/>
  <c r="BU42" i="14"/>
  <c r="BV6" i="14"/>
  <c r="BV6" i="8"/>
  <c r="BV75" i="14"/>
  <c r="BV76" i="14"/>
  <c r="BV63" i="14"/>
  <c r="BV72" i="14"/>
  <c r="BV60" i="14"/>
  <c r="BV64" i="14"/>
  <c r="BV62" i="14"/>
  <c r="BV59" i="14"/>
  <c r="BV71" i="14"/>
  <c r="BV74" i="14"/>
  <c r="BR77" i="14"/>
  <c r="BR45" i="14"/>
  <c r="BP16" i="8"/>
  <c r="BU43" i="14"/>
  <c r="BW20" i="14"/>
  <c r="BW50" i="14" s="1"/>
  <c r="AL86" i="11"/>
  <c r="AL82" i="11"/>
  <c r="BV29" i="14"/>
  <c r="BV14" i="8"/>
  <c r="BW7" i="14"/>
  <c r="BW7" i="8"/>
  <c r="BU39" i="14"/>
  <c r="BS28" i="14"/>
  <c r="AM137" i="11"/>
  <c r="AM133" i="11"/>
  <c r="BT28" i="14"/>
  <c r="BX26" i="14"/>
  <c r="BU52" i="14"/>
  <c r="BV50" i="14"/>
  <c r="BU38" i="14"/>
  <c r="BU41" i="14"/>
  <c r="BY6" i="10" l="1"/>
  <c r="BX6" i="11"/>
  <c r="BW42" i="11"/>
  <c r="BW41" i="11"/>
  <c r="BW37" i="11"/>
  <c r="BW40" i="11"/>
  <c r="BW39" i="11"/>
  <c r="BW38" i="11"/>
  <c r="CN81" i="13"/>
  <c r="CP81" i="13" s="1"/>
  <c r="CR81" i="13" s="1"/>
  <c r="BW249" i="13"/>
  <c r="BW247" i="13"/>
  <c r="BW250" i="13"/>
  <c r="BY97" i="13"/>
  <c r="BY35" i="13" s="1"/>
  <c r="BY98" i="13"/>
  <c r="BY36" i="13" s="1"/>
  <c r="BY99" i="13"/>
  <c r="BY37" i="13" s="1"/>
  <c r="BY100" i="13"/>
  <c r="BY38" i="13" s="1"/>
  <c r="BY101" i="13"/>
  <c r="BY39" i="13" s="1"/>
  <c r="BY96" i="13"/>
  <c r="BY109" i="13"/>
  <c r="BY47" i="13" s="1"/>
  <c r="BY117" i="13"/>
  <c r="BY55" i="13" s="1"/>
  <c r="BY110" i="13"/>
  <c r="BY48" i="13" s="1"/>
  <c r="BY118" i="13"/>
  <c r="BY56" i="13" s="1"/>
  <c r="BY111" i="13"/>
  <c r="BY49" i="13" s="1"/>
  <c r="BY119" i="13"/>
  <c r="BY57" i="13" s="1"/>
  <c r="BY112" i="13"/>
  <c r="BY50" i="13" s="1"/>
  <c r="BY102" i="13"/>
  <c r="BY40" i="13" s="1"/>
  <c r="BY113" i="13"/>
  <c r="BY51" i="13" s="1"/>
  <c r="BY103" i="13"/>
  <c r="BY41" i="13" s="1"/>
  <c r="BY114" i="13"/>
  <c r="BY52" i="13" s="1"/>
  <c r="BY107" i="13"/>
  <c r="BY45" i="13" s="1"/>
  <c r="BY115" i="13"/>
  <c r="BY53" i="13" s="1"/>
  <c r="BY108" i="13"/>
  <c r="BY46" i="13" s="1"/>
  <c r="BY116" i="13"/>
  <c r="BY54" i="13" s="1"/>
  <c r="BY126" i="13"/>
  <c r="BY64" i="13" s="1"/>
  <c r="BY147" i="13"/>
  <c r="BY84" i="13" s="1"/>
  <c r="BY127" i="13"/>
  <c r="BY65" i="13" s="1"/>
  <c r="BY120" i="13"/>
  <c r="BY58" i="13" s="1"/>
  <c r="BY128" i="13"/>
  <c r="BY66" i="13" s="1"/>
  <c r="BY121" i="13"/>
  <c r="BY59" i="13" s="1"/>
  <c r="BY129" i="13"/>
  <c r="BY67" i="13" s="1"/>
  <c r="BY122" i="13"/>
  <c r="BY60" i="13" s="1"/>
  <c r="BY130" i="13"/>
  <c r="BY68" i="13" s="1"/>
  <c r="BY123" i="13"/>
  <c r="BY61" i="13" s="1"/>
  <c r="BY131" i="13"/>
  <c r="BY69" i="13" s="1"/>
  <c r="BY124" i="13"/>
  <c r="BY62" i="13" s="1"/>
  <c r="BY132" i="13"/>
  <c r="BY70" i="13" s="1"/>
  <c r="BY125" i="13"/>
  <c r="BY63" i="13" s="1"/>
  <c r="BY146" i="13"/>
  <c r="BY83" i="13" s="1"/>
  <c r="BY148" i="13"/>
  <c r="BY85" i="13" s="1"/>
  <c r="BY140" i="13"/>
  <c r="BY78" i="13" s="1"/>
  <c r="BY141" i="13"/>
  <c r="BY79" i="13" s="1"/>
  <c r="BY153" i="13"/>
  <c r="BY142" i="13"/>
  <c r="BY80" i="13" s="1"/>
  <c r="BY135" i="13"/>
  <c r="BY73" i="13" s="1"/>
  <c r="BY152" i="13"/>
  <c r="BY138" i="13"/>
  <c r="BY76" i="13" s="1"/>
  <c r="BY150" i="13"/>
  <c r="BY87" i="13" s="1"/>
  <c r="BY137" i="13"/>
  <c r="BY75" i="13" s="1"/>
  <c r="BY139" i="13"/>
  <c r="BY77" i="13" s="1"/>
  <c r="BY151" i="13"/>
  <c r="BY88" i="13" s="1"/>
  <c r="BY136" i="13"/>
  <c r="BY74" i="13" s="1"/>
  <c r="BY149" i="13"/>
  <c r="BY86" i="13" s="1"/>
  <c r="BY6" i="12"/>
  <c r="BZ6" i="13"/>
  <c r="BZ7" i="10"/>
  <c r="BZ7" i="11" s="1"/>
  <c r="CA7" i="13"/>
  <c r="BZ7" i="12"/>
  <c r="BX154" i="13"/>
  <c r="BX34" i="13"/>
  <c r="BX89" i="13" s="1"/>
  <c r="BX22" i="13" s="1"/>
  <c r="BV26" i="10" s="1"/>
  <c r="BV239" i="13"/>
  <c r="BV25" i="13" s="1"/>
  <c r="BT29" i="10" s="1"/>
  <c r="BW237" i="13"/>
  <c r="BW236" i="13"/>
  <c r="BW19" i="10"/>
  <c r="BR30" i="10"/>
  <c r="CB246" i="13"/>
  <c r="BU266" i="13"/>
  <c r="BU26" i="13" s="1"/>
  <c r="CC167" i="13"/>
  <c r="CB181" i="13"/>
  <c r="CA291" i="13"/>
  <c r="CA29" i="13" s="1"/>
  <c r="BY33" i="10" s="1"/>
  <c r="CD194" i="13"/>
  <c r="BT27" i="10"/>
  <c r="BX198" i="13"/>
  <c r="BW199" i="13"/>
  <c r="BW209" i="13" s="1"/>
  <c r="BW23" i="13" s="1"/>
  <c r="CD203" i="13"/>
  <c r="CC206" i="13"/>
  <c r="CD185" i="13"/>
  <c r="CC190" i="13"/>
  <c r="BS73" i="14"/>
  <c r="BS77" i="14" s="1"/>
  <c r="BR65" i="14"/>
  <c r="BW75" i="14"/>
  <c r="BW71" i="14"/>
  <c r="BW76" i="14"/>
  <c r="BW63" i="14"/>
  <c r="BW72" i="14"/>
  <c r="BW60" i="14"/>
  <c r="BW64" i="14"/>
  <c r="BW74" i="14"/>
  <c r="BW59" i="14"/>
  <c r="BW62" i="14"/>
  <c r="BV42" i="14"/>
  <c r="BW6" i="14"/>
  <c r="BV28" i="14" s="1"/>
  <c r="BW6" i="8"/>
  <c r="H107" i="9"/>
  <c r="AN132" i="11"/>
  <c r="AM138" i="11"/>
  <c r="BV52" i="14"/>
  <c r="BX20" i="14"/>
  <c r="BX50" i="14" s="1"/>
  <c r="BY26" i="14"/>
  <c r="BV38" i="14"/>
  <c r="BW29" i="14"/>
  <c r="AM81" i="11"/>
  <c r="AL87" i="11"/>
  <c r="BV41" i="14"/>
  <c r="BQ16" i="8"/>
  <c r="BV43" i="14"/>
  <c r="BX7" i="14"/>
  <c r="BX7" i="8"/>
  <c r="BV39" i="14"/>
  <c r="BX42" i="11" l="1"/>
  <c r="A43" i="11"/>
  <c r="BX41" i="11"/>
  <c r="BX37" i="11"/>
  <c r="BX38" i="11"/>
  <c r="BX39" i="11"/>
  <c r="BX40" i="11"/>
  <c r="BZ6" i="10"/>
  <c r="BY6" i="11"/>
  <c r="CQ81" i="13"/>
  <c r="CS81" i="13" s="1"/>
  <c r="CU81" i="13" s="1"/>
  <c r="BX250" i="13"/>
  <c r="BX249" i="13"/>
  <c r="BX247" i="13"/>
  <c r="BY154" i="13"/>
  <c r="BY34" i="13"/>
  <c r="BY89" i="13" s="1"/>
  <c r="BY22" i="13" s="1"/>
  <c r="BW26" i="10" s="1"/>
  <c r="H33" i="9" s="1"/>
  <c r="CA7" i="10"/>
  <c r="CA7" i="11" s="1"/>
  <c r="CB7" i="13"/>
  <c r="CA7" i="12"/>
  <c r="BX237" i="13"/>
  <c r="BX236" i="13"/>
  <c r="BZ96" i="13"/>
  <c r="BZ97" i="13"/>
  <c r="BZ35" i="13" s="1"/>
  <c r="BZ98" i="13"/>
  <c r="BZ36" i="13" s="1"/>
  <c r="BZ99" i="13"/>
  <c r="BZ37" i="13" s="1"/>
  <c r="BZ100" i="13"/>
  <c r="BZ38" i="13" s="1"/>
  <c r="BZ101" i="13"/>
  <c r="BZ39" i="13" s="1"/>
  <c r="BZ108" i="13"/>
  <c r="BZ46" i="13" s="1"/>
  <c r="BZ116" i="13"/>
  <c r="BZ54" i="13" s="1"/>
  <c r="BZ109" i="13"/>
  <c r="BZ47" i="13" s="1"/>
  <c r="BZ117" i="13"/>
  <c r="BZ55" i="13" s="1"/>
  <c r="BZ110" i="13"/>
  <c r="BZ48" i="13" s="1"/>
  <c r="BZ118" i="13"/>
  <c r="BZ56" i="13" s="1"/>
  <c r="BZ111" i="13"/>
  <c r="BZ49" i="13" s="1"/>
  <c r="BZ112" i="13"/>
  <c r="BZ50" i="13" s="1"/>
  <c r="BZ102" i="13"/>
  <c r="BZ40" i="13" s="1"/>
  <c r="BZ113" i="13"/>
  <c r="BZ51" i="13" s="1"/>
  <c r="BZ103" i="13"/>
  <c r="BZ41" i="13" s="1"/>
  <c r="BZ114" i="13"/>
  <c r="BZ52" i="13" s="1"/>
  <c r="BZ107" i="13"/>
  <c r="BZ45" i="13" s="1"/>
  <c r="BZ115" i="13"/>
  <c r="BZ53" i="13" s="1"/>
  <c r="BZ125" i="13"/>
  <c r="BZ63" i="13" s="1"/>
  <c r="BZ146" i="13"/>
  <c r="BZ83" i="13" s="1"/>
  <c r="BZ126" i="13"/>
  <c r="BZ64" i="13" s="1"/>
  <c r="BZ147" i="13"/>
  <c r="BZ84" i="13" s="1"/>
  <c r="BZ127" i="13"/>
  <c r="BZ65" i="13" s="1"/>
  <c r="BZ120" i="13"/>
  <c r="BZ58" i="13" s="1"/>
  <c r="BZ128" i="13"/>
  <c r="BZ66" i="13" s="1"/>
  <c r="BZ119" i="13"/>
  <c r="BZ57" i="13" s="1"/>
  <c r="BZ121" i="13"/>
  <c r="BZ59" i="13" s="1"/>
  <c r="BZ129" i="13"/>
  <c r="BZ67" i="13" s="1"/>
  <c r="BZ122" i="13"/>
  <c r="BZ60" i="13" s="1"/>
  <c r="BZ130" i="13"/>
  <c r="BZ68" i="13" s="1"/>
  <c r="BZ123" i="13"/>
  <c r="BZ61" i="13" s="1"/>
  <c r="BZ131" i="13"/>
  <c r="BZ69" i="13" s="1"/>
  <c r="BZ124" i="13"/>
  <c r="BZ62" i="13" s="1"/>
  <c r="BZ132" i="13"/>
  <c r="BZ70" i="13" s="1"/>
  <c r="BZ141" i="13"/>
  <c r="BZ79" i="13" s="1"/>
  <c r="BZ138" i="13"/>
  <c r="BZ76" i="13" s="1"/>
  <c r="BZ150" i="13"/>
  <c r="BZ87" i="13" s="1"/>
  <c r="BZ139" i="13"/>
  <c r="BZ77" i="13" s="1"/>
  <c r="BZ151" i="13"/>
  <c r="BZ88" i="13" s="1"/>
  <c r="BZ137" i="13"/>
  <c r="BZ75" i="13" s="1"/>
  <c r="BZ149" i="13"/>
  <c r="BZ86" i="13" s="1"/>
  <c r="BZ136" i="13"/>
  <c r="BZ74" i="13" s="1"/>
  <c r="BZ153" i="13"/>
  <c r="BZ142" i="13"/>
  <c r="BZ80" i="13" s="1"/>
  <c r="BZ148" i="13"/>
  <c r="BZ85" i="13" s="1"/>
  <c r="BZ135" i="13"/>
  <c r="BZ73" i="13" s="1"/>
  <c r="BZ140" i="13"/>
  <c r="BZ78" i="13" s="1"/>
  <c r="BZ152" i="13"/>
  <c r="H26" i="9"/>
  <c r="BW239" i="13"/>
  <c r="BW25" i="13" s="1"/>
  <c r="BU29" i="10" s="1"/>
  <c r="CA6" i="13"/>
  <c r="BZ6" i="12"/>
  <c r="BX19" i="10"/>
  <c r="CE194" i="13"/>
  <c r="CB291" i="13"/>
  <c r="CB29" i="13" s="1"/>
  <c r="BZ33" i="10" s="1"/>
  <c r="CE185" i="13"/>
  <c r="CD190" i="13"/>
  <c r="CE203" i="13"/>
  <c r="CD206" i="13"/>
  <c r="BS30" i="10"/>
  <c r="BU27" i="10"/>
  <c r="BV266" i="13"/>
  <c r="BV26" i="13" s="1"/>
  <c r="BY198" i="13"/>
  <c r="BX199" i="13"/>
  <c r="BX209" i="13" s="1"/>
  <c r="BX23" i="13" s="1"/>
  <c r="CD167" i="13"/>
  <c r="CC181" i="13"/>
  <c r="CC246" i="13"/>
  <c r="BW33" i="14"/>
  <c r="BX33" i="14"/>
  <c r="BS45" i="14"/>
  <c r="BW42" i="14"/>
  <c r="BX29" i="14"/>
  <c r="BS37" i="14"/>
  <c r="BT73" i="14"/>
  <c r="BS65" i="14"/>
  <c r="BX6" i="14"/>
  <c r="BX28" i="14" s="1"/>
  <c r="BX6" i="8"/>
  <c r="BR16" i="8"/>
  <c r="BW41" i="14"/>
  <c r="BW14" i="8"/>
  <c r="BX75" i="14"/>
  <c r="BX71" i="14"/>
  <c r="BX76" i="14"/>
  <c r="BX63" i="14"/>
  <c r="BX72" i="14"/>
  <c r="BX74" i="14"/>
  <c r="BX64" i="14"/>
  <c r="BX60" i="14"/>
  <c r="BX62" i="14"/>
  <c r="BX59" i="14"/>
  <c r="AM86" i="11"/>
  <c r="AM82" i="11"/>
  <c r="BW38" i="14"/>
  <c r="BZ26" i="14"/>
  <c r="BW28" i="14"/>
  <c r="BU28" i="14"/>
  <c r="BW43" i="14"/>
  <c r="BY20" i="14"/>
  <c r="BY7" i="14"/>
  <c r="BY7" i="8"/>
  <c r="BW52" i="14"/>
  <c r="AN137" i="11"/>
  <c r="AN133" i="11"/>
  <c r="BW39" i="14"/>
  <c r="BY42" i="11" l="1"/>
  <c r="BY43" i="11"/>
  <c r="BY41" i="11"/>
  <c r="BY37" i="11"/>
  <c r="BY38" i="11"/>
  <c r="BY40" i="11"/>
  <c r="BY39" i="11"/>
  <c r="P43" i="11"/>
  <c r="AB43" i="11" s="1"/>
  <c r="AN43" i="11" s="1"/>
  <c r="Q43" i="11"/>
  <c r="AC43" i="11" s="1"/>
  <c r="AO43" i="11" s="1"/>
  <c r="R43" i="11"/>
  <c r="AD43" i="11" s="1"/>
  <c r="AP43" i="11" s="1"/>
  <c r="S43" i="11"/>
  <c r="AE43" i="11" s="1"/>
  <c r="AQ43" i="11" s="1"/>
  <c r="T43" i="11"/>
  <c r="U43" i="11"/>
  <c r="V43" i="11"/>
  <c r="W43" i="11"/>
  <c r="X43" i="11"/>
  <c r="AJ43" i="11" s="1"/>
  <c r="AV43" i="11" s="1"/>
  <c r="Y43" i="11"/>
  <c r="AK43" i="11" s="1"/>
  <c r="Z43" i="11"/>
  <c r="AL43" i="11" s="1"/>
  <c r="AA43" i="11"/>
  <c r="AM43" i="11" s="1"/>
  <c r="AF43" i="11"/>
  <c r="AR43" i="11" s="1"/>
  <c r="AG43" i="11"/>
  <c r="AS43" i="11" s="1"/>
  <c r="AH43" i="11"/>
  <c r="AT43" i="11" s="1"/>
  <c r="AI43" i="11"/>
  <c r="AU43" i="11" s="1"/>
  <c r="BZ6" i="11"/>
  <c r="CA6" i="10"/>
  <c r="BX43" i="11"/>
  <c r="BX32" i="11" s="1"/>
  <c r="BY48" i="12" s="1"/>
  <c r="BY50" i="12" s="1"/>
  <c r="BY20" i="12" s="1"/>
  <c r="BX20" i="10" s="1"/>
  <c r="CT81" i="13"/>
  <c r="CV81" i="13" s="1"/>
  <c r="CX81" i="13" s="1"/>
  <c r="BY250" i="13"/>
  <c r="BY249" i="13"/>
  <c r="BY247" i="13"/>
  <c r="BX239" i="13"/>
  <c r="BX25" i="13" s="1"/>
  <c r="BV29" i="10" s="1"/>
  <c r="CB7" i="10"/>
  <c r="CB7" i="11" s="1"/>
  <c r="CC7" i="13"/>
  <c r="CB7" i="12"/>
  <c r="CA97" i="13"/>
  <c r="CA35" i="13" s="1"/>
  <c r="CA98" i="13"/>
  <c r="CA36" i="13" s="1"/>
  <c r="CA99" i="13"/>
  <c r="CA37" i="13" s="1"/>
  <c r="CA100" i="13"/>
  <c r="CA38" i="13" s="1"/>
  <c r="CA101" i="13"/>
  <c r="CA39" i="13" s="1"/>
  <c r="CA96" i="13"/>
  <c r="CA107" i="13"/>
  <c r="CA45" i="13" s="1"/>
  <c r="CA115" i="13"/>
  <c r="CA53" i="13" s="1"/>
  <c r="CA108" i="13"/>
  <c r="CA46" i="13" s="1"/>
  <c r="CA116" i="13"/>
  <c r="CA54" i="13" s="1"/>
  <c r="CA109" i="13"/>
  <c r="CA47" i="13" s="1"/>
  <c r="CA117" i="13"/>
  <c r="CA55" i="13" s="1"/>
  <c r="CA110" i="13"/>
  <c r="CA48" i="13" s="1"/>
  <c r="CA118" i="13"/>
  <c r="CA56" i="13" s="1"/>
  <c r="CA111" i="13"/>
  <c r="CA49" i="13" s="1"/>
  <c r="CA112" i="13"/>
  <c r="CA50" i="13" s="1"/>
  <c r="CA102" i="13"/>
  <c r="CA40" i="13" s="1"/>
  <c r="CA113" i="13"/>
  <c r="CA51" i="13" s="1"/>
  <c r="CA103" i="13"/>
  <c r="CA41" i="13" s="1"/>
  <c r="CA114" i="13"/>
  <c r="CA52" i="13" s="1"/>
  <c r="CA124" i="13"/>
  <c r="CA62" i="13" s="1"/>
  <c r="CA132" i="13"/>
  <c r="CA70" i="13" s="1"/>
  <c r="CA125" i="13"/>
  <c r="CA63" i="13" s="1"/>
  <c r="CA146" i="13"/>
  <c r="CA83" i="13" s="1"/>
  <c r="CA126" i="13"/>
  <c r="CA64" i="13" s="1"/>
  <c r="CA147" i="13"/>
  <c r="CA84" i="13" s="1"/>
  <c r="CA127" i="13"/>
  <c r="CA65" i="13" s="1"/>
  <c r="CA120" i="13"/>
  <c r="CA58" i="13" s="1"/>
  <c r="CA128" i="13"/>
  <c r="CA66" i="13" s="1"/>
  <c r="CA119" i="13"/>
  <c r="CA57" i="13" s="1"/>
  <c r="CA121" i="13"/>
  <c r="CA59" i="13" s="1"/>
  <c r="CA129" i="13"/>
  <c r="CA67" i="13" s="1"/>
  <c r="CA122" i="13"/>
  <c r="CA60" i="13" s="1"/>
  <c r="CA130" i="13"/>
  <c r="CA68" i="13" s="1"/>
  <c r="CA123" i="13"/>
  <c r="CA61" i="13" s="1"/>
  <c r="CA131" i="13"/>
  <c r="CA69" i="13" s="1"/>
  <c r="CA139" i="13"/>
  <c r="CA77" i="13" s="1"/>
  <c r="CA137" i="13"/>
  <c r="CA75" i="13" s="1"/>
  <c r="CA149" i="13"/>
  <c r="CA86" i="13" s="1"/>
  <c r="CA153" i="13"/>
  <c r="CA142" i="13"/>
  <c r="CA80" i="13" s="1"/>
  <c r="CA136" i="13"/>
  <c r="CA74" i="13" s="1"/>
  <c r="CA148" i="13"/>
  <c r="CA85" i="13" s="1"/>
  <c r="CA152" i="13"/>
  <c r="CA140" i="13"/>
  <c r="CA78" i="13" s="1"/>
  <c r="CA135" i="13"/>
  <c r="CA73" i="13" s="1"/>
  <c r="CA141" i="13"/>
  <c r="CA79" i="13" s="1"/>
  <c r="CA150" i="13"/>
  <c r="CA87" i="13" s="1"/>
  <c r="CA138" i="13"/>
  <c r="CA76" i="13" s="1"/>
  <c r="CA151" i="13"/>
  <c r="CA88" i="13" s="1"/>
  <c r="CB6" i="13"/>
  <c r="CA6" i="12"/>
  <c r="BZ154" i="13"/>
  <c r="BZ34" i="13"/>
  <c r="BZ89" i="13" s="1"/>
  <c r="BZ22" i="13" s="1"/>
  <c r="BX26" i="10" s="1"/>
  <c r="BY236" i="13"/>
  <c r="BY237" i="13"/>
  <c r="BY19" i="10"/>
  <c r="CD181" i="13"/>
  <c r="CE167" i="13"/>
  <c r="BV27" i="10"/>
  <c r="BZ198" i="13"/>
  <c r="BY199" i="13"/>
  <c r="BY209" i="13" s="1"/>
  <c r="BY23" i="13" s="1"/>
  <c r="BT30" i="10"/>
  <c r="CE206" i="13"/>
  <c r="CF203" i="13"/>
  <c r="CF194" i="13"/>
  <c r="BW266" i="13"/>
  <c r="BW26" i="13" s="1"/>
  <c r="CF185" i="13"/>
  <c r="CE190" i="13"/>
  <c r="CD246" i="13"/>
  <c r="CC291" i="13"/>
  <c r="CC29" i="13" s="1"/>
  <c r="CA33" i="10" s="1"/>
  <c r="BK28" i="14"/>
  <c r="BJ28" i="14"/>
  <c r="BF28" i="14"/>
  <c r="BI28" i="14"/>
  <c r="BH28" i="14"/>
  <c r="BG28" i="14"/>
  <c r="BY33" i="14"/>
  <c r="I107" i="9"/>
  <c r="A157" i="11"/>
  <c r="A106" i="11"/>
  <c r="BT37" i="14"/>
  <c r="BT65" i="14"/>
  <c r="BU73" i="14"/>
  <c r="BU37" i="14" s="1"/>
  <c r="BZ7" i="14"/>
  <c r="BZ7" i="8"/>
  <c r="AN81" i="11"/>
  <c r="AM87" i="11"/>
  <c r="BX42" i="14"/>
  <c r="BT77" i="14"/>
  <c r="BT45" i="14"/>
  <c r="BZ20" i="14"/>
  <c r="BZ50" i="14" s="1"/>
  <c r="BX38" i="14"/>
  <c r="BY29" i="14"/>
  <c r="BX41" i="14"/>
  <c r="BY6" i="14"/>
  <c r="BY28" i="14" s="1"/>
  <c r="BY6" i="8"/>
  <c r="BX52" i="14"/>
  <c r="BU65" i="14"/>
  <c r="BV73" i="14"/>
  <c r="AN138" i="11"/>
  <c r="AO132" i="11"/>
  <c r="CA26" i="14"/>
  <c r="BX39" i="14"/>
  <c r="BX14" i="8"/>
  <c r="BY50" i="14"/>
  <c r="BY76" i="14"/>
  <c r="BY74" i="14"/>
  <c r="BY72" i="14"/>
  <c r="BY75" i="14"/>
  <c r="BY62" i="14"/>
  <c r="BY63" i="14"/>
  <c r="BY60" i="14"/>
  <c r="BY71" i="14"/>
  <c r="BY64" i="14"/>
  <c r="BY59" i="14"/>
  <c r="BX43" i="14"/>
  <c r="AN32" i="11" l="1"/>
  <c r="AZ43" i="11"/>
  <c r="AU32" i="11"/>
  <c r="BG43" i="11"/>
  <c r="AT32" i="11"/>
  <c r="BF43" i="11"/>
  <c r="AS32" i="11"/>
  <c r="BE43" i="11"/>
  <c r="AR32" i="11"/>
  <c r="BD43" i="11"/>
  <c r="AM32" i="11"/>
  <c r="AY43" i="11"/>
  <c r="AQ32" i="11"/>
  <c r="BC43" i="11"/>
  <c r="BX47" i="11"/>
  <c r="BX20" i="11"/>
  <c r="AL32" i="11"/>
  <c r="AX43" i="11"/>
  <c r="AP32" i="11"/>
  <c r="BB43" i="11"/>
  <c r="AV32" i="11"/>
  <c r="BH43" i="11"/>
  <c r="AK32" i="11"/>
  <c r="AW43" i="11"/>
  <c r="AO32" i="11"/>
  <c r="BA43" i="11"/>
  <c r="BY32" i="11"/>
  <c r="BZ48" i="12" s="1"/>
  <c r="BZ50" i="12" s="1"/>
  <c r="BZ20" i="12" s="1"/>
  <c r="BY20" i="10" s="1"/>
  <c r="CB6" i="10"/>
  <c r="CA6" i="11"/>
  <c r="BZ43" i="11"/>
  <c r="BZ42" i="11"/>
  <c r="BZ41" i="11"/>
  <c r="BZ37" i="11"/>
  <c r="BZ38" i="11"/>
  <c r="BZ39" i="11"/>
  <c r="BZ40" i="11"/>
  <c r="CW81" i="13"/>
  <c r="CY81" i="13" s="1"/>
  <c r="DA81" i="13" s="1"/>
  <c r="BZ250" i="13"/>
  <c r="BZ249" i="13"/>
  <c r="BZ247" i="13"/>
  <c r="BY239" i="13"/>
  <c r="BY25" i="13" s="1"/>
  <c r="BW29" i="10" s="1"/>
  <c r="H36" i="9" s="1"/>
  <c r="CC6" i="13"/>
  <c r="CB6" i="12"/>
  <c r="BZ236" i="13"/>
  <c r="BZ237" i="13"/>
  <c r="CA154" i="13"/>
  <c r="CA34" i="13"/>
  <c r="CA89" i="13" s="1"/>
  <c r="CA22" i="13" s="1"/>
  <c r="BY26" i="10" s="1"/>
  <c r="CC7" i="10"/>
  <c r="CC7" i="11" s="1"/>
  <c r="CC7" i="12"/>
  <c r="CD7" i="13"/>
  <c r="CB96" i="13"/>
  <c r="CB97" i="13"/>
  <c r="CB35" i="13" s="1"/>
  <c r="CB98" i="13"/>
  <c r="CB36" i="13" s="1"/>
  <c r="CB99" i="13"/>
  <c r="CB37" i="13" s="1"/>
  <c r="CB100" i="13"/>
  <c r="CB38" i="13" s="1"/>
  <c r="CB101" i="13"/>
  <c r="CB39" i="13" s="1"/>
  <c r="CB103" i="13"/>
  <c r="CB41" i="13" s="1"/>
  <c r="CB114" i="13"/>
  <c r="CB52" i="13" s="1"/>
  <c r="CB107" i="13"/>
  <c r="CB45" i="13" s="1"/>
  <c r="CB115" i="13"/>
  <c r="CB53" i="13" s="1"/>
  <c r="CB108" i="13"/>
  <c r="CB46" i="13" s="1"/>
  <c r="CB116" i="13"/>
  <c r="CB54" i="13" s="1"/>
  <c r="CB109" i="13"/>
  <c r="CB47" i="13" s="1"/>
  <c r="CB117" i="13"/>
  <c r="CB55" i="13" s="1"/>
  <c r="CB110" i="13"/>
  <c r="CB48" i="13" s="1"/>
  <c r="CB118" i="13"/>
  <c r="CB56" i="13" s="1"/>
  <c r="CB111" i="13"/>
  <c r="CB49" i="13" s="1"/>
  <c r="CB112" i="13"/>
  <c r="CB50" i="13" s="1"/>
  <c r="CB102" i="13"/>
  <c r="CB40" i="13" s="1"/>
  <c r="CB113" i="13"/>
  <c r="CB51" i="13" s="1"/>
  <c r="CB123" i="13"/>
  <c r="CB61" i="13" s="1"/>
  <c r="CB131" i="13"/>
  <c r="CB69" i="13" s="1"/>
  <c r="CB124" i="13"/>
  <c r="CB62" i="13" s="1"/>
  <c r="CB132" i="13"/>
  <c r="CB70" i="13" s="1"/>
  <c r="CB125" i="13"/>
  <c r="CB63" i="13" s="1"/>
  <c r="CB146" i="13"/>
  <c r="CB83" i="13" s="1"/>
  <c r="CB126" i="13"/>
  <c r="CB64" i="13" s="1"/>
  <c r="CB147" i="13"/>
  <c r="CB84" i="13" s="1"/>
  <c r="CB127" i="13"/>
  <c r="CB65" i="13" s="1"/>
  <c r="CB120" i="13"/>
  <c r="CB58" i="13" s="1"/>
  <c r="CB128" i="13"/>
  <c r="CB66" i="13" s="1"/>
  <c r="CB119" i="13"/>
  <c r="CB57" i="13" s="1"/>
  <c r="CB121" i="13"/>
  <c r="CB59" i="13" s="1"/>
  <c r="CB129" i="13"/>
  <c r="CB67" i="13" s="1"/>
  <c r="CB122" i="13"/>
  <c r="CB60" i="13" s="1"/>
  <c r="CB130" i="13"/>
  <c r="CB68" i="13" s="1"/>
  <c r="CB152" i="13"/>
  <c r="CB136" i="13"/>
  <c r="CB74" i="13" s="1"/>
  <c r="CB141" i="13"/>
  <c r="CB79" i="13" s="1"/>
  <c r="CB135" i="13"/>
  <c r="CB73" i="13" s="1"/>
  <c r="CB150" i="13"/>
  <c r="CB87" i="13" s="1"/>
  <c r="CB151" i="13"/>
  <c r="CB88" i="13" s="1"/>
  <c r="CB138" i="13"/>
  <c r="CB76" i="13" s="1"/>
  <c r="CB140" i="13"/>
  <c r="CB78" i="13" s="1"/>
  <c r="CB149" i="13"/>
  <c r="CB86" i="13" s="1"/>
  <c r="CB139" i="13"/>
  <c r="CB77" i="13" s="1"/>
  <c r="CB137" i="13"/>
  <c r="CB75" i="13" s="1"/>
  <c r="CB153" i="13"/>
  <c r="CB142" i="13"/>
  <c r="CB80" i="13" s="1"/>
  <c r="CB148" i="13"/>
  <c r="CB85" i="13" s="1"/>
  <c r="BZ19" i="10"/>
  <c r="BX266" i="13"/>
  <c r="BX26" i="13" s="1"/>
  <c r="CD291" i="13"/>
  <c r="CD29" i="13" s="1"/>
  <c r="CB33" i="10" s="1"/>
  <c r="CE246" i="13"/>
  <c r="CG194" i="13"/>
  <c r="CF190" i="13"/>
  <c r="CG185" i="13"/>
  <c r="BW27" i="10"/>
  <c r="H34" i="9" s="1"/>
  <c r="CE181" i="13"/>
  <c r="CF167" i="13"/>
  <c r="CF206" i="13"/>
  <c r="CG203" i="13"/>
  <c r="CA198" i="13"/>
  <c r="BZ199" i="13"/>
  <c r="BZ209" i="13" s="1"/>
  <c r="BZ23" i="13" s="1"/>
  <c r="BU30" i="10"/>
  <c r="BY14" i="8"/>
  <c r="BZ33" i="14"/>
  <c r="H101" i="9"/>
  <c r="BY43" i="14"/>
  <c r="BY42" i="14"/>
  <c r="BZ6" i="14"/>
  <c r="BZ28" i="14" s="1"/>
  <c r="BZ6" i="8"/>
  <c r="CA7" i="14"/>
  <c r="CA7" i="8"/>
  <c r="CA20" i="14"/>
  <c r="CA50" i="14" s="1"/>
  <c r="BY39" i="14"/>
  <c r="CB26" i="14"/>
  <c r="BV77" i="14"/>
  <c r="BV45" i="14"/>
  <c r="BV37" i="14"/>
  <c r="BV65" i="14"/>
  <c r="BW73" i="14"/>
  <c r="AN86" i="11"/>
  <c r="AN82" i="11"/>
  <c r="AO137" i="11"/>
  <c r="AO133" i="11"/>
  <c r="BZ76" i="14"/>
  <c r="BZ74" i="14"/>
  <c r="BZ72" i="14"/>
  <c r="BZ75" i="14"/>
  <c r="BZ62" i="14"/>
  <c r="BZ64" i="14"/>
  <c r="BZ63" i="14"/>
  <c r="BZ59" i="14"/>
  <c r="BZ71" i="14"/>
  <c r="BZ60" i="14"/>
  <c r="P106" i="11"/>
  <c r="P95" i="11" s="1"/>
  <c r="Q106" i="11"/>
  <c r="Q95" i="11" s="1"/>
  <c r="R106" i="11"/>
  <c r="R95" i="11" s="1"/>
  <c r="S106" i="11"/>
  <c r="S95" i="11" s="1"/>
  <c r="T106" i="11"/>
  <c r="T95" i="11" s="1"/>
  <c r="U106" i="11"/>
  <c r="U95" i="11" s="1"/>
  <c r="V106" i="11"/>
  <c r="V95" i="11" s="1"/>
  <c r="W106" i="11"/>
  <c r="W95" i="11" s="1"/>
  <c r="X106" i="11"/>
  <c r="X95" i="11" s="1"/>
  <c r="Y106" i="11"/>
  <c r="Y95" i="11" s="1"/>
  <c r="Z106" i="11"/>
  <c r="Z95" i="11" s="1"/>
  <c r="AA106" i="11"/>
  <c r="AA95" i="11" s="1"/>
  <c r="BZ29" i="14"/>
  <c r="BZ14" i="8"/>
  <c r="BU45" i="14"/>
  <c r="BU77" i="14"/>
  <c r="P33" i="11"/>
  <c r="Q32" i="11"/>
  <c r="R32" i="11"/>
  <c r="S48" i="12" s="1"/>
  <c r="S50" i="12" s="1"/>
  <c r="S20" i="12" s="1"/>
  <c r="R20" i="10" s="1"/>
  <c r="S32" i="11"/>
  <c r="T48" i="12" s="1"/>
  <c r="T50" i="12" s="1"/>
  <c r="T20" i="12" s="1"/>
  <c r="S20" i="10" s="1"/>
  <c r="T32" i="11"/>
  <c r="U48" i="12" s="1"/>
  <c r="U50" i="12" s="1"/>
  <c r="U20" i="12" s="1"/>
  <c r="T20" i="10" s="1"/>
  <c r="U32" i="11"/>
  <c r="V48" i="12" s="1"/>
  <c r="V50" i="12" s="1"/>
  <c r="V20" i="12" s="1"/>
  <c r="U20" i="10" s="1"/>
  <c r="V32" i="11"/>
  <c r="W48" i="12" s="1"/>
  <c r="W50" i="12" s="1"/>
  <c r="W20" i="12" s="1"/>
  <c r="V20" i="10" s="1"/>
  <c r="W32" i="11"/>
  <c r="X48" i="12" s="1"/>
  <c r="X50" i="12" s="1"/>
  <c r="X20" i="12" s="1"/>
  <c r="W20" i="10" s="1"/>
  <c r="X32" i="11"/>
  <c r="Y48" i="12" s="1"/>
  <c r="Y50" i="12" s="1"/>
  <c r="Y20" i="12" s="1"/>
  <c r="X20" i="10" s="1"/>
  <c r="Y32" i="11"/>
  <c r="Z48" i="12" s="1"/>
  <c r="Z50" i="12" s="1"/>
  <c r="Z20" i="12" s="1"/>
  <c r="Y20" i="10" s="1"/>
  <c r="Z32" i="11"/>
  <c r="AA48" i="12" s="1"/>
  <c r="AA50" i="12" s="1"/>
  <c r="AA20" i="12" s="1"/>
  <c r="Z20" i="10" s="1"/>
  <c r="AA32" i="11"/>
  <c r="AB48" i="12" s="1"/>
  <c r="AB50" i="12" s="1"/>
  <c r="AB20" i="12" s="1"/>
  <c r="AA20" i="10" s="1"/>
  <c r="BY41" i="14"/>
  <c r="BY38" i="14"/>
  <c r="BY52" i="14"/>
  <c r="BS16" i="8"/>
  <c r="P157" i="11"/>
  <c r="P146" i="11" s="1"/>
  <c r="Q157" i="11"/>
  <c r="Q146" i="11" s="1"/>
  <c r="R157" i="11"/>
  <c r="R146" i="11" s="1"/>
  <c r="S157" i="11"/>
  <c r="S146" i="11" s="1"/>
  <c r="T157" i="11"/>
  <c r="T146" i="11" s="1"/>
  <c r="U157" i="11"/>
  <c r="U146" i="11" s="1"/>
  <c r="V157" i="11"/>
  <c r="V146" i="11" s="1"/>
  <c r="W157" i="11"/>
  <c r="W146" i="11" s="1"/>
  <c r="X157" i="11"/>
  <c r="X146" i="11" s="1"/>
  <c r="Y157" i="11"/>
  <c r="Y146" i="11" s="1"/>
  <c r="Z157" i="11"/>
  <c r="Z146" i="11" s="1"/>
  <c r="AA157" i="11"/>
  <c r="AA146" i="11" s="1"/>
  <c r="R48" i="12" l="1"/>
  <c r="R50" i="12" s="1"/>
  <c r="R20" i="12" s="1"/>
  <c r="Q20" i="10" s="1"/>
  <c r="D27" i="9" s="1"/>
  <c r="Q33" i="11"/>
  <c r="AV33" i="11"/>
  <c r="AL48" i="12"/>
  <c r="AL50" i="12" s="1"/>
  <c r="AL20" i="12" s="1"/>
  <c r="AK20" i="10" s="1"/>
  <c r="AS20" i="11"/>
  <c r="AT48" i="12"/>
  <c r="AT50" i="12" s="1"/>
  <c r="AT20" i="12" s="1"/>
  <c r="AS20" i="10" s="1"/>
  <c r="AV20" i="11"/>
  <c r="AW48" i="12"/>
  <c r="AW50" i="12" s="1"/>
  <c r="AW20" i="12" s="1"/>
  <c r="AV20" i="10" s="1"/>
  <c r="AQ20" i="11"/>
  <c r="AR48" i="12"/>
  <c r="AR50" i="12" s="1"/>
  <c r="AR20" i="12" s="1"/>
  <c r="AQ20" i="10" s="1"/>
  <c r="AT20" i="11"/>
  <c r="AU48" i="12"/>
  <c r="AU50" i="12" s="1"/>
  <c r="AU20" i="12" s="1"/>
  <c r="AT20" i="10" s="1"/>
  <c r="AP20" i="11"/>
  <c r="AQ48" i="12"/>
  <c r="AQ50" i="12" s="1"/>
  <c r="AQ20" i="12" s="1"/>
  <c r="AP20" i="10" s="1"/>
  <c r="AM20" i="11"/>
  <c r="AN48" i="12"/>
  <c r="AN50" i="12" s="1"/>
  <c r="AN20" i="12" s="1"/>
  <c r="AM20" i="10" s="1"/>
  <c r="AU20" i="11"/>
  <c r="AV48" i="12"/>
  <c r="AV50" i="12" s="1"/>
  <c r="AV20" i="12" s="1"/>
  <c r="AU20" i="10" s="1"/>
  <c r="AO20" i="11"/>
  <c r="AP48" i="12"/>
  <c r="AP50" i="12" s="1"/>
  <c r="AP20" i="12" s="1"/>
  <c r="AO20" i="10" s="1"/>
  <c r="AL20" i="11"/>
  <c r="AM48" i="12"/>
  <c r="AM50" i="12" s="1"/>
  <c r="AM20" i="12" s="1"/>
  <c r="AL20" i="10" s="1"/>
  <c r="AR20" i="11"/>
  <c r="AS48" i="12"/>
  <c r="AS50" i="12" s="1"/>
  <c r="AS20" i="12" s="1"/>
  <c r="AR20" i="10" s="1"/>
  <c r="AO48" i="12"/>
  <c r="AO50" i="12" s="1"/>
  <c r="AO20" i="12" s="1"/>
  <c r="AN20" i="10" s="1"/>
  <c r="AW32" i="11"/>
  <c r="AY33" i="11" s="1"/>
  <c r="BI43" i="11"/>
  <c r="BX21" i="11"/>
  <c r="BY57" i="12" s="1"/>
  <c r="BY60" i="12" s="1"/>
  <c r="BY21" i="12" s="1"/>
  <c r="BX16" i="10"/>
  <c r="BQ43" i="11"/>
  <c r="BQ32" i="11" s="1"/>
  <c r="BR48" i="12" s="1"/>
  <c r="BR50" i="12" s="1"/>
  <c r="BR20" i="12" s="1"/>
  <c r="BQ20" i="10" s="1"/>
  <c r="BE32" i="11"/>
  <c r="CA43" i="11"/>
  <c r="CA42" i="11"/>
  <c r="CA41" i="11"/>
  <c r="CA37" i="11"/>
  <c r="CA40" i="11"/>
  <c r="CA39" i="11"/>
  <c r="CA38" i="11"/>
  <c r="AK47" i="11"/>
  <c r="AK20" i="11"/>
  <c r="AK16" i="10" s="1"/>
  <c r="CC6" i="10"/>
  <c r="CB6" i="11"/>
  <c r="BT43" i="11"/>
  <c r="BT32" i="11" s="1"/>
  <c r="BU48" i="12" s="1"/>
  <c r="BU50" i="12" s="1"/>
  <c r="BU20" i="12" s="1"/>
  <c r="BT20" i="10" s="1"/>
  <c r="BH32" i="11"/>
  <c r="BO43" i="11"/>
  <c r="BO32" i="11" s="1"/>
  <c r="BP48" i="12" s="1"/>
  <c r="BP50" i="12" s="1"/>
  <c r="BP20" i="12" s="1"/>
  <c r="BO20" i="10" s="1"/>
  <c r="BC32" i="11"/>
  <c r="BR43" i="11"/>
  <c r="BR32" i="11" s="1"/>
  <c r="BS48" i="12" s="1"/>
  <c r="BS50" i="12" s="1"/>
  <c r="BS20" i="12" s="1"/>
  <c r="BR20" i="10" s="1"/>
  <c r="BF32" i="11"/>
  <c r="BN43" i="11"/>
  <c r="BN32" i="11" s="1"/>
  <c r="BO48" i="12" s="1"/>
  <c r="BO50" i="12" s="1"/>
  <c r="BO20" i="12" s="1"/>
  <c r="BN20" i="10" s="1"/>
  <c r="BB32" i="11"/>
  <c r="AY32" i="11"/>
  <c r="BK43" i="11"/>
  <c r="BS43" i="11"/>
  <c r="BS32" i="11" s="1"/>
  <c r="BT48" i="12" s="1"/>
  <c r="BT50" i="12" s="1"/>
  <c r="BT20" i="12" s="1"/>
  <c r="BS20" i="10" s="1"/>
  <c r="BG32" i="11"/>
  <c r="BZ32" i="11"/>
  <c r="CA48" i="12" s="1"/>
  <c r="CA50" i="12" s="1"/>
  <c r="CA20" i="12" s="1"/>
  <c r="BZ20" i="10" s="1"/>
  <c r="BY47" i="11"/>
  <c r="BY20" i="11"/>
  <c r="BM43" i="11"/>
  <c r="BM32" i="11" s="1"/>
  <c r="BN48" i="12" s="1"/>
  <c r="BN50" i="12" s="1"/>
  <c r="BN20" i="12" s="1"/>
  <c r="BM20" i="10" s="1"/>
  <c r="BA32" i="11"/>
  <c r="AX32" i="11"/>
  <c r="BJ43" i="11"/>
  <c r="BP43" i="11"/>
  <c r="BP32" i="11" s="1"/>
  <c r="BQ48" i="12" s="1"/>
  <c r="BQ50" i="12" s="1"/>
  <c r="BQ20" i="12" s="1"/>
  <c r="BP20" i="10" s="1"/>
  <c r="BD32" i="11"/>
  <c r="BL43" i="11"/>
  <c r="BL32" i="11" s="1"/>
  <c r="BM48" i="12" s="1"/>
  <c r="BM50" i="12" s="1"/>
  <c r="BM20" i="12" s="1"/>
  <c r="BL20" i="10" s="1"/>
  <c r="AZ32" i="11"/>
  <c r="AN20" i="11"/>
  <c r="CZ81" i="13"/>
  <c r="DB81" i="13" s="1"/>
  <c r="DD81" i="13" s="1"/>
  <c r="Z33" i="11"/>
  <c r="Y33" i="11"/>
  <c r="CA249" i="13"/>
  <c r="CA250" i="13"/>
  <c r="CA247" i="13"/>
  <c r="BZ239" i="13"/>
  <c r="BZ25" i="13" s="1"/>
  <c r="BX29" i="10" s="1"/>
  <c r="CA237" i="13"/>
  <c r="CA236" i="13"/>
  <c r="CB154" i="13"/>
  <c r="CB34" i="13"/>
  <c r="CB89" i="13" s="1"/>
  <c r="CB22" i="13" s="1"/>
  <c r="BZ26" i="10" s="1"/>
  <c r="CC96" i="13"/>
  <c r="CC101" i="13"/>
  <c r="CC39" i="13" s="1"/>
  <c r="CC97" i="13"/>
  <c r="CC35" i="13" s="1"/>
  <c r="CC98" i="13"/>
  <c r="CC36" i="13" s="1"/>
  <c r="CC99" i="13"/>
  <c r="CC37" i="13" s="1"/>
  <c r="CC100" i="13"/>
  <c r="CC38" i="13" s="1"/>
  <c r="CC102" i="13"/>
  <c r="CC40" i="13" s="1"/>
  <c r="CC113" i="13"/>
  <c r="CC51" i="13" s="1"/>
  <c r="CC103" i="13"/>
  <c r="CC41" i="13" s="1"/>
  <c r="CC114" i="13"/>
  <c r="CC52" i="13" s="1"/>
  <c r="CC107" i="13"/>
  <c r="CC45" i="13" s="1"/>
  <c r="CC115" i="13"/>
  <c r="CC53" i="13" s="1"/>
  <c r="CC108" i="13"/>
  <c r="CC46" i="13" s="1"/>
  <c r="CC116" i="13"/>
  <c r="CC54" i="13" s="1"/>
  <c r="CC109" i="13"/>
  <c r="CC47" i="13" s="1"/>
  <c r="CC117" i="13"/>
  <c r="CC55" i="13" s="1"/>
  <c r="CC110" i="13"/>
  <c r="CC48" i="13" s="1"/>
  <c r="CC118" i="13"/>
  <c r="CC56" i="13" s="1"/>
  <c r="CC111" i="13"/>
  <c r="CC49" i="13" s="1"/>
  <c r="CC112" i="13"/>
  <c r="CC50" i="13" s="1"/>
  <c r="CC122" i="13"/>
  <c r="CC60" i="13" s="1"/>
  <c r="CC130" i="13"/>
  <c r="CC68" i="13" s="1"/>
  <c r="CC123" i="13"/>
  <c r="CC61" i="13" s="1"/>
  <c r="CC131" i="13"/>
  <c r="CC69" i="13" s="1"/>
  <c r="CC124" i="13"/>
  <c r="CC62" i="13" s="1"/>
  <c r="CC132" i="13"/>
  <c r="CC70" i="13" s="1"/>
  <c r="CC125" i="13"/>
  <c r="CC63" i="13" s="1"/>
  <c r="CC146" i="13"/>
  <c r="CC83" i="13" s="1"/>
  <c r="CC126" i="13"/>
  <c r="CC64" i="13" s="1"/>
  <c r="CC147" i="13"/>
  <c r="CC84" i="13" s="1"/>
  <c r="CC127" i="13"/>
  <c r="CC65" i="13" s="1"/>
  <c r="CC120" i="13"/>
  <c r="CC58" i="13" s="1"/>
  <c r="CC128" i="13"/>
  <c r="CC66" i="13" s="1"/>
  <c r="CC119" i="13"/>
  <c r="CC57" i="13" s="1"/>
  <c r="CC121" i="13"/>
  <c r="CC59" i="13" s="1"/>
  <c r="CC129" i="13"/>
  <c r="CC67" i="13" s="1"/>
  <c r="CC151" i="13"/>
  <c r="CC88" i="13" s="1"/>
  <c r="CC135" i="13"/>
  <c r="CC73" i="13" s="1"/>
  <c r="CC138" i="13"/>
  <c r="CC76" i="13" s="1"/>
  <c r="CC149" i="13"/>
  <c r="CC86" i="13" s="1"/>
  <c r="CC139" i="13"/>
  <c r="CC77" i="13" s="1"/>
  <c r="CC153" i="13"/>
  <c r="CC142" i="13"/>
  <c r="CC80" i="13" s="1"/>
  <c r="CC148" i="13"/>
  <c r="CC85" i="13" s="1"/>
  <c r="CC137" i="13"/>
  <c r="CC75" i="13" s="1"/>
  <c r="CC152" i="13"/>
  <c r="CC136" i="13"/>
  <c r="CC74" i="13" s="1"/>
  <c r="CC150" i="13"/>
  <c r="CC87" i="13" s="1"/>
  <c r="CC140" i="13"/>
  <c r="CC78" i="13" s="1"/>
  <c r="CC141" i="13"/>
  <c r="CC79" i="13" s="1"/>
  <c r="CC6" i="12"/>
  <c r="CD6" i="13"/>
  <c r="CD7" i="10"/>
  <c r="CD7" i="11" s="1"/>
  <c r="CD7" i="12"/>
  <c r="CE7" i="13"/>
  <c r="CA19" i="10"/>
  <c r="BX27" i="10"/>
  <c r="CH194" i="13"/>
  <c r="CB198" i="13"/>
  <c r="CA199" i="13"/>
  <c r="CA209" i="13" s="1"/>
  <c r="CA23" i="13" s="1"/>
  <c r="CG206" i="13"/>
  <c r="CH203" i="13"/>
  <c r="CG190" i="13"/>
  <c r="CH185" i="13"/>
  <c r="CF246" i="13"/>
  <c r="CE291" i="13"/>
  <c r="CE29" i="13" s="1"/>
  <c r="CC33" i="10" s="1"/>
  <c r="CG167" i="13"/>
  <c r="CF181" i="13"/>
  <c r="BV30" i="10"/>
  <c r="BY266" i="13"/>
  <c r="BY26" i="13" s="1"/>
  <c r="CA33" i="14"/>
  <c r="BW37" i="14"/>
  <c r="AB106" i="11"/>
  <c r="AB95" i="11" s="1"/>
  <c r="AB110" i="11" s="1"/>
  <c r="AB111" i="11" s="1"/>
  <c r="AJ106" i="11"/>
  <c r="AJ95" i="11" s="1"/>
  <c r="AJ110" i="11" s="1"/>
  <c r="AJ111" i="11" s="1"/>
  <c r="AI106" i="11"/>
  <c r="AI95" i="11" s="1"/>
  <c r="AH157" i="11"/>
  <c r="AH146" i="11" s="1"/>
  <c r="AH161" i="11" s="1"/>
  <c r="AH162" i="11" s="1"/>
  <c r="AH19" i="11" s="1"/>
  <c r="AH15" i="10" s="1"/>
  <c r="AL106" i="11"/>
  <c r="AL95" i="11" s="1"/>
  <c r="AL110" i="11" s="1"/>
  <c r="AL111" i="11" s="1"/>
  <c r="AK106" i="11"/>
  <c r="AK95" i="11" s="1"/>
  <c r="AK110" i="11" s="1"/>
  <c r="AK111" i="11" s="1"/>
  <c r="AB157" i="11"/>
  <c r="AB146" i="11" s="1"/>
  <c r="AB147" i="11" s="1"/>
  <c r="AB166" i="11" s="1"/>
  <c r="AD106" i="11"/>
  <c r="AD95" i="11" s="1"/>
  <c r="AG157" i="11"/>
  <c r="AG146" i="11" s="1"/>
  <c r="AG161" i="11" s="1"/>
  <c r="AG162" i="11" s="1"/>
  <c r="AG19" i="11" s="1"/>
  <c r="AG15" i="10" s="1"/>
  <c r="AC32" i="11"/>
  <c r="AC106" i="11"/>
  <c r="AC95" i="11" s="1"/>
  <c r="AJ157" i="11"/>
  <c r="AJ146" i="11" s="1"/>
  <c r="AJ161" i="11" s="1"/>
  <c r="AJ162" i="11" s="1"/>
  <c r="AJ19" i="11" s="1"/>
  <c r="AJ15" i="10" s="1"/>
  <c r="AI157" i="11"/>
  <c r="AI146" i="11" s="1"/>
  <c r="AI161" i="11" s="1"/>
  <c r="AI162" i="11" s="1"/>
  <c r="AI19" i="11" s="1"/>
  <c r="AI15" i="10" s="1"/>
  <c r="V110" i="11"/>
  <c r="V111" i="11" s="1"/>
  <c r="U110" i="11"/>
  <c r="U111" i="11" s="1"/>
  <c r="Z161" i="11"/>
  <c r="Z162" i="11" s="1"/>
  <c r="Z19" i="11" s="1"/>
  <c r="Z15" i="10" s="1"/>
  <c r="R161" i="11"/>
  <c r="R162" i="11" s="1"/>
  <c r="R19" i="11" s="1"/>
  <c r="R15" i="10" s="1"/>
  <c r="AA47" i="11"/>
  <c r="S47" i="11"/>
  <c r="BZ52" i="14"/>
  <c r="T110" i="11"/>
  <c r="T111" i="11" s="1"/>
  <c r="S161" i="11"/>
  <c r="S162" i="11" s="1"/>
  <c r="S19" i="11" s="1"/>
  <c r="S15" i="10" s="1"/>
  <c r="BZ39" i="14"/>
  <c r="CA76" i="14"/>
  <c r="CA74" i="14"/>
  <c r="CA72" i="14"/>
  <c r="CA75" i="14"/>
  <c r="CA62" i="14"/>
  <c r="CA64" i="14"/>
  <c r="CA63" i="14"/>
  <c r="CA59" i="14"/>
  <c r="CA71" i="14"/>
  <c r="CA60" i="14"/>
  <c r="AC110" i="11"/>
  <c r="AC111" i="11" s="1"/>
  <c r="Y161" i="11"/>
  <c r="Y162" i="11" s="1"/>
  <c r="Y19" i="11" s="1"/>
  <c r="Y15" i="10" s="1"/>
  <c r="AA110" i="11"/>
  <c r="AA111" i="11" s="1"/>
  <c r="X161" i="11"/>
  <c r="X162" i="11" s="1"/>
  <c r="X19" i="11" s="1"/>
  <c r="X15" i="10" s="1"/>
  <c r="Y47" i="11"/>
  <c r="AH106" i="11"/>
  <c r="Z110" i="11"/>
  <c r="Z111" i="11" s="1"/>
  <c r="R110" i="11"/>
  <c r="R111" i="11" s="1"/>
  <c r="BZ42" i="14"/>
  <c r="BW77" i="14"/>
  <c r="BW45" i="14"/>
  <c r="T161" i="11"/>
  <c r="T162" i="11" s="1"/>
  <c r="T19" i="11" s="1"/>
  <c r="T15" i="10" s="1"/>
  <c r="T47" i="11"/>
  <c r="Z47" i="11"/>
  <c r="BZ38" i="14"/>
  <c r="AV157" i="11"/>
  <c r="AF157" i="11"/>
  <c r="Q47" i="11"/>
  <c r="AE157" i="11"/>
  <c r="AF32" i="11"/>
  <c r="AG48" i="12" s="1"/>
  <c r="AG50" i="12" s="1"/>
  <c r="AG20" i="12" s="1"/>
  <c r="AF20" i="10" s="1"/>
  <c r="X47" i="11"/>
  <c r="P47" i="11"/>
  <c r="R33" i="11"/>
  <c r="S33" i="11"/>
  <c r="T33" i="11"/>
  <c r="U33" i="11"/>
  <c r="V33" i="11"/>
  <c r="W33" i="11"/>
  <c r="X33" i="11"/>
  <c r="AA33" i="11"/>
  <c r="AO106" i="11"/>
  <c r="AG106" i="11"/>
  <c r="Y110" i="11"/>
  <c r="Y111" i="11" s="1"/>
  <c r="Q110" i="11"/>
  <c r="Q111" i="11" s="1"/>
  <c r="AB96" i="11"/>
  <c r="AB115" i="11" s="1"/>
  <c r="CA29" i="14"/>
  <c r="CA14" i="8"/>
  <c r="CC26" i="14"/>
  <c r="Q161" i="11"/>
  <c r="Q162" i="11" s="1"/>
  <c r="Q19" i="11" s="1"/>
  <c r="Q15" i="10" s="1"/>
  <c r="R47" i="11"/>
  <c r="S110" i="11"/>
  <c r="S111" i="11" s="1"/>
  <c r="AD96" i="11"/>
  <c r="AD115" i="11" s="1"/>
  <c r="P161" i="11"/>
  <c r="P162" i="11" s="1"/>
  <c r="P19" i="11" s="1"/>
  <c r="P147" i="11"/>
  <c r="P166" i="11" s="1"/>
  <c r="Q147" i="11"/>
  <c r="Q166" i="11" s="1"/>
  <c r="R147" i="11"/>
  <c r="R166" i="11" s="1"/>
  <c r="S147" i="11"/>
  <c r="S166" i="11" s="1"/>
  <c r="T147" i="11"/>
  <c r="T166" i="11" s="1"/>
  <c r="U147" i="11"/>
  <c r="U166" i="11" s="1"/>
  <c r="V147" i="11"/>
  <c r="V166" i="11" s="1"/>
  <c r="W147" i="11"/>
  <c r="W166" i="11" s="1"/>
  <c r="X147" i="11"/>
  <c r="X166" i="11" s="1"/>
  <c r="Y147" i="11"/>
  <c r="Y166" i="11" s="1"/>
  <c r="Z147" i="11"/>
  <c r="Z166" i="11" s="1"/>
  <c r="AA147" i="11"/>
  <c r="AA166" i="11" s="1"/>
  <c r="AG32" i="11"/>
  <c r="AH48" i="12" s="1"/>
  <c r="AH50" i="12" s="1"/>
  <c r="AH20" i="12" s="1"/>
  <c r="AG20" i="10" s="1"/>
  <c r="AM157" i="11"/>
  <c r="AL157" i="11"/>
  <c r="AD157" i="11"/>
  <c r="AM16" i="10"/>
  <c r="W47" i="11"/>
  <c r="AN106" i="11"/>
  <c r="AF106" i="11"/>
  <c r="X110" i="11"/>
  <c r="X111" i="11" s="1"/>
  <c r="P110" i="11"/>
  <c r="P111" i="11" s="1"/>
  <c r="P96" i="11"/>
  <c r="P115" i="11" s="1"/>
  <c r="Q96" i="11"/>
  <c r="Q115" i="11" s="1"/>
  <c r="R96" i="11"/>
  <c r="R115" i="11" s="1"/>
  <c r="S96" i="11"/>
  <c r="S115" i="11" s="1"/>
  <c r="T96" i="11"/>
  <c r="T115" i="11" s="1"/>
  <c r="U96" i="11"/>
  <c r="U115" i="11" s="1"/>
  <c r="V96" i="11"/>
  <c r="V115" i="11" s="1"/>
  <c r="V18" i="11" s="1"/>
  <c r="V14" i="10" s="1"/>
  <c r="W96" i="11"/>
  <c r="W115" i="11" s="1"/>
  <c r="X96" i="11"/>
  <c r="X115" i="11" s="1"/>
  <c r="Y96" i="11"/>
  <c r="Y115" i="11" s="1"/>
  <c r="Z96" i="11"/>
  <c r="Z115" i="11" s="1"/>
  <c r="AA96" i="11"/>
  <c r="AA115" i="11" s="1"/>
  <c r="BZ43" i="14"/>
  <c r="AO138" i="11"/>
  <c r="AP132" i="11"/>
  <c r="AN87" i="11"/>
  <c r="AO81" i="11"/>
  <c r="CB7" i="14"/>
  <c r="CB7" i="8"/>
  <c r="CA6" i="14"/>
  <c r="CA28" i="14" s="1"/>
  <c r="CA6" i="8"/>
  <c r="U47" i="11"/>
  <c r="AD110" i="11"/>
  <c r="AD111" i="11" s="1"/>
  <c r="CB20" i="14"/>
  <c r="AA161" i="11"/>
  <c r="AA162" i="11" s="1"/>
  <c r="AA19" i="11" s="1"/>
  <c r="AA15" i="10" s="1"/>
  <c r="AI110" i="11"/>
  <c r="AI111" i="11" s="1"/>
  <c r="W161" i="11"/>
  <c r="W162" i="11" s="1"/>
  <c r="W19" i="11" s="1"/>
  <c r="W15" i="10" s="1"/>
  <c r="V161" i="11"/>
  <c r="V162" i="11" s="1"/>
  <c r="V19" i="11" s="1"/>
  <c r="V15" i="10" s="1"/>
  <c r="AK157" i="11"/>
  <c r="AC157" i="11"/>
  <c r="U161" i="11"/>
  <c r="U162" i="11" s="1"/>
  <c r="U19" i="11" s="1"/>
  <c r="U15" i="10" s="1"/>
  <c r="BT16" i="8"/>
  <c r="BU16" i="8"/>
  <c r="AL16" i="10"/>
  <c r="V47" i="11"/>
  <c r="AU106" i="11"/>
  <c r="AM106" i="11"/>
  <c r="AE106" i="11"/>
  <c r="W110" i="11"/>
  <c r="W111" i="11" s="1"/>
  <c r="BZ41" i="14"/>
  <c r="AC47" i="11" l="1"/>
  <c r="AD48" i="12"/>
  <c r="AD50" i="12" s="1"/>
  <c r="AD20" i="12" s="1"/>
  <c r="AC20" i="10" s="1"/>
  <c r="BA20" i="11"/>
  <c r="BB48" i="12"/>
  <c r="BB50" i="12" s="1"/>
  <c r="BB20" i="12" s="1"/>
  <c r="BA20" i="10" s="1"/>
  <c r="AY20" i="11"/>
  <c r="AZ48" i="12"/>
  <c r="AZ50" i="12" s="1"/>
  <c r="AZ20" i="12" s="1"/>
  <c r="AY20" i="10" s="1"/>
  <c r="BB20" i="11"/>
  <c r="BC48" i="12"/>
  <c r="BC50" i="12" s="1"/>
  <c r="BC20" i="12" s="1"/>
  <c r="BB20" i="10" s="1"/>
  <c r="AW20" i="11"/>
  <c r="AX48" i="12"/>
  <c r="AX50" i="12" s="1"/>
  <c r="AX20" i="12" s="1"/>
  <c r="AW20" i="10" s="1"/>
  <c r="BA48" i="12"/>
  <c r="BA50" i="12" s="1"/>
  <c r="BA20" i="12" s="1"/>
  <c r="AZ20" i="10" s="1"/>
  <c r="BF20" i="11"/>
  <c r="BG48" i="12"/>
  <c r="BG50" i="12" s="1"/>
  <c r="BG20" i="12" s="1"/>
  <c r="BF20" i="10" s="1"/>
  <c r="BD20" i="11"/>
  <c r="BE48" i="12"/>
  <c r="BE50" i="12" s="1"/>
  <c r="BE20" i="12" s="1"/>
  <c r="BD20" i="10" s="1"/>
  <c r="BE20" i="11"/>
  <c r="BF48" i="12"/>
  <c r="BF50" i="12" s="1"/>
  <c r="BF20" i="12" s="1"/>
  <c r="BE20" i="10" s="1"/>
  <c r="BG20" i="11"/>
  <c r="BH48" i="12"/>
  <c r="BH50" i="12" s="1"/>
  <c r="BH20" i="12" s="1"/>
  <c r="BG20" i="10" s="1"/>
  <c r="BC20" i="11"/>
  <c r="BD48" i="12"/>
  <c r="BD50" i="12" s="1"/>
  <c r="BD20" i="12" s="1"/>
  <c r="BC20" i="10" s="1"/>
  <c r="AX33" i="11"/>
  <c r="AX20" i="11"/>
  <c r="AY48" i="12"/>
  <c r="AY50" i="12" s="1"/>
  <c r="AY20" i="12" s="1"/>
  <c r="AX20" i="10" s="1"/>
  <c r="BH20" i="11"/>
  <c r="BI48" i="12"/>
  <c r="BI50" i="12" s="1"/>
  <c r="BI20" i="12" s="1"/>
  <c r="BH20" i="10" s="1"/>
  <c r="AW33" i="11"/>
  <c r="BM47" i="11"/>
  <c r="BM20" i="11"/>
  <c r="BO47" i="11"/>
  <c r="BO20" i="11"/>
  <c r="AZ20" i="11"/>
  <c r="BL47" i="11"/>
  <c r="BL20" i="11"/>
  <c r="BY21" i="11"/>
  <c r="BZ57" i="12" s="1"/>
  <c r="BZ60" i="12" s="1"/>
  <c r="BZ21" i="12" s="1"/>
  <c r="BY16" i="10"/>
  <c r="BY12" i="10" s="1"/>
  <c r="BN47" i="11"/>
  <c r="BN20" i="11"/>
  <c r="BT47" i="11"/>
  <c r="BT20" i="11"/>
  <c r="BQ47" i="11"/>
  <c r="BQ20" i="11"/>
  <c r="CB42" i="11"/>
  <c r="CB43" i="11"/>
  <c r="CB37" i="11"/>
  <c r="CB40" i="11"/>
  <c r="CB38" i="11"/>
  <c r="CB41" i="11"/>
  <c r="CB39" i="11"/>
  <c r="BX12" i="10"/>
  <c r="BX11" i="10" s="1"/>
  <c r="BP47" i="11"/>
  <c r="BP20" i="11"/>
  <c r="BZ47" i="11"/>
  <c r="BZ20" i="11"/>
  <c r="CC6" i="11"/>
  <c r="CD6" i="10"/>
  <c r="CA32" i="11"/>
  <c r="CB48" i="12" s="1"/>
  <c r="CB50" i="12" s="1"/>
  <c r="CB20" i="12" s="1"/>
  <c r="CA20" i="10" s="1"/>
  <c r="BY22" i="12"/>
  <c r="BX21" i="10"/>
  <c r="BV43" i="11"/>
  <c r="BV32" i="11" s="1"/>
  <c r="BW48" i="12" s="1"/>
  <c r="BW50" i="12" s="1"/>
  <c r="BW20" i="12" s="1"/>
  <c r="BV20" i="10" s="1"/>
  <c r="BJ32" i="11"/>
  <c r="BU43" i="11"/>
  <c r="BU32" i="11" s="1"/>
  <c r="BV48" i="12" s="1"/>
  <c r="BV50" i="12" s="1"/>
  <c r="BV20" i="12" s="1"/>
  <c r="BU20" i="10" s="1"/>
  <c r="BI32" i="11"/>
  <c r="BS47" i="11"/>
  <c r="BS20" i="11"/>
  <c r="BR47" i="11"/>
  <c r="BR20" i="11"/>
  <c r="BW43" i="11"/>
  <c r="BW32" i="11" s="1"/>
  <c r="BX48" i="12" s="1"/>
  <c r="BX50" i="12" s="1"/>
  <c r="BX20" i="12" s="1"/>
  <c r="BW20" i="10" s="1"/>
  <c r="BK32" i="11"/>
  <c r="BL48" i="12" s="1"/>
  <c r="BL50" i="12" s="1"/>
  <c r="BL20" i="12" s="1"/>
  <c r="BK20" i="10" s="1"/>
  <c r="DC81" i="13"/>
  <c r="DE81" i="13" s="1"/>
  <c r="DG81" i="13" s="1"/>
  <c r="E23" i="9"/>
  <c r="CB247" i="13"/>
  <c r="CB250" i="13"/>
  <c r="CB249" i="13"/>
  <c r="CD6" i="12"/>
  <c r="CE6" i="13"/>
  <c r="CB237" i="13"/>
  <c r="CB236" i="13"/>
  <c r="CE7" i="10"/>
  <c r="CE7" i="11" s="1"/>
  <c r="CE7" i="12"/>
  <c r="CF7" i="13"/>
  <c r="CD100" i="13"/>
  <c r="CD38" i="13" s="1"/>
  <c r="CD96" i="13"/>
  <c r="CD101" i="13"/>
  <c r="CD39" i="13" s="1"/>
  <c r="CD97" i="13"/>
  <c r="CD35" i="13" s="1"/>
  <c r="CD98" i="13"/>
  <c r="CD36" i="13" s="1"/>
  <c r="CD99" i="13"/>
  <c r="CD37" i="13" s="1"/>
  <c r="CD112" i="13"/>
  <c r="CD50" i="13" s="1"/>
  <c r="CD102" i="13"/>
  <c r="CD40" i="13" s="1"/>
  <c r="CD113" i="13"/>
  <c r="CD51" i="13" s="1"/>
  <c r="CD103" i="13"/>
  <c r="CD41" i="13" s="1"/>
  <c r="CD114" i="13"/>
  <c r="CD52" i="13" s="1"/>
  <c r="CD107" i="13"/>
  <c r="CD45" i="13" s="1"/>
  <c r="CD115" i="13"/>
  <c r="CD53" i="13" s="1"/>
  <c r="CD108" i="13"/>
  <c r="CD46" i="13" s="1"/>
  <c r="CD116" i="13"/>
  <c r="CD54" i="13" s="1"/>
  <c r="CD109" i="13"/>
  <c r="CD47" i="13" s="1"/>
  <c r="CD117" i="13"/>
  <c r="CD55" i="13" s="1"/>
  <c r="CD110" i="13"/>
  <c r="CD48" i="13" s="1"/>
  <c r="CD118" i="13"/>
  <c r="CD56" i="13" s="1"/>
  <c r="CD111" i="13"/>
  <c r="CD49" i="13" s="1"/>
  <c r="CD119" i="13"/>
  <c r="CD57" i="13" s="1"/>
  <c r="CD121" i="13"/>
  <c r="CD59" i="13" s="1"/>
  <c r="CD129" i="13"/>
  <c r="CD67" i="13" s="1"/>
  <c r="CD122" i="13"/>
  <c r="CD60" i="13" s="1"/>
  <c r="CD130" i="13"/>
  <c r="CD68" i="13" s="1"/>
  <c r="CD123" i="13"/>
  <c r="CD61" i="13" s="1"/>
  <c r="CD131" i="13"/>
  <c r="CD69" i="13" s="1"/>
  <c r="CD124" i="13"/>
  <c r="CD62" i="13" s="1"/>
  <c r="CD132" i="13"/>
  <c r="CD70" i="13" s="1"/>
  <c r="CD125" i="13"/>
  <c r="CD63" i="13" s="1"/>
  <c r="CD146" i="13"/>
  <c r="CD83" i="13" s="1"/>
  <c r="CD126" i="13"/>
  <c r="CD64" i="13" s="1"/>
  <c r="CD147" i="13"/>
  <c r="CD84" i="13" s="1"/>
  <c r="CD127" i="13"/>
  <c r="CD65" i="13" s="1"/>
  <c r="CD120" i="13"/>
  <c r="CD58" i="13" s="1"/>
  <c r="CD128" i="13"/>
  <c r="CD66" i="13" s="1"/>
  <c r="CD138" i="13"/>
  <c r="CD76" i="13" s="1"/>
  <c r="CD140" i="13"/>
  <c r="CD78" i="13" s="1"/>
  <c r="CD153" i="13"/>
  <c r="CD142" i="13"/>
  <c r="CD80" i="13" s="1"/>
  <c r="CD148" i="13"/>
  <c r="CD85" i="13" s="1"/>
  <c r="CD137" i="13"/>
  <c r="CD75" i="13" s="1"/>
  <c r="CD139" i="13"/>
  <c r="CD77" i="13" s="1"/>
  <c r="CD152" i="13"/>
  <c r="CD141" i="13"/>
  <c r="CD79" i="13" s="1"/>
  <c r="CD150" i="13"/>
  <c r="CD87" i="13" s="1"/>
  <c r="CD136" i="13"/>
  <c r="CD74" i="13" s="1"/>
  <c r="CD151" i="13"/>
  <c r="CD88" i="13" s="1"/>
  <c r="CD149" i="13"/>
  <c r="CD86" i="13" s="1"/>
  <c r="CD135" i="13"/>
  <c r="CD73" i="13" s="1"/>
  <c r="CC154" i="13"/>
  <c r="CC34" i="13"/>
  <c r="CC89" i="13" s="1"/>
  <c r="CC22" i="13" s="1"/>
  <c r="CA26" i="10" s="1"/>
  <c r="CA239" i="13"/>
  <c r="CA25" i="13" s="1"/>
  <c r="BY29" i="10" s="1"/>
  <c r="CB19" i="10"/>
  <c r="CH190" i="13"/>
  <c r="CI185" i="13"/>
  <c r="BY27" i="10"/>
  <c r="CC198" i="13"/>
  <c r="CB199" i="13"/>
  <c r="CB209" i="13" s="1"/>
  <c r="CB23" i="13" s="1"/>
  <c r="CF291" i="13"/>
  <c r="CF29" i="13" s="1"/>
  <c r="CD33" i="10" s="1"/>
  <c r="CH206" i="13"/>
  <c r="CI203" i="13"/>
  <c r="CI194" i="13"/>
  <c r="BW30" i="10"/>
  <c r="CG181" i="13"/>
  <c r="CH167" i="13"/>
  <c r="BZ266" i="13"/>
  <c r="BZ26" i="13" s="1"/>
  <c r="CG246" i="13"/>
  <c r="P15" i="10"/>
  <c r="P21" i="11"/>
  <c r="Q57" i="12" s="1"/>
  <c r="Q60" i="12" s="1"/>
  <c r="CB33" i="14"/>
  <c r="AI32" i="11"/>
  <c r="AX106" i="11"/>
  <c r="AB32" i="11"/>
  <c r="AC48" i="12" s="1"/>
  <c r="AC50" i="12" s="1"/>
  <c r="AC20" i="12" s="1"/>
  <c r="AB20" i="10" s="1"/>
  <c r="AH32" i="11"/>
  <c r="AJ32" i="11"/>
  <c r="D22" i="9"/>
  <c r="AV106" i="11"/>
  <c r="AV95" i="11" s="1"/>
  <c r="BW65" i="14"/>
  <c r="BX73" i="14"/>
  <c r="BX77" i="14" s="1"/>
  <c r="AT16" i="10"/>
  <c r="AC96" i="11"/>
  <c r="AC115" i="11" s="1"/>
  <c r="AC18" i="11" s="1"/>
  <c r="AC14" i="10" s="1"/>
  <c r="AB161" i="11"/>
  <c r="AB162" i="11" s="1"/>
  <c r="AB19" i="11" s="1"/>
  <c r="AB15" i="10" s="1"/>
  <c r="AN157" i="11"/>
  <c r="AN146" i="11" s="1"/>
  <c r="AB18" i="11"/>
  <c r="AB14" i="10" s="1"/>
  <c r="T18" i="11"/>
  <c r="T14" i="10" s="1"/>
  <c r="AP106" i="11"/>
  <c r="AU157" i="11"/>
  <c r="BG157" i="11" s="1"/>
  <c r="AT157" i="11"/>
  <c r="AT146" i="11" s="1"/>
  <c r="AS157" i="11"/>
  <c r="BE157" i="11" s="1"/>
  <c r="AN16" i="10"/>
  <c r="Y18" i="11"/>
  <c r="Y14" i="10" s="1"/>
  <c r="Q18" i="11"/>
  <c r="Q14" i="10" s="1"/>
  <c r="AO16" i="10"/>
  <c r="AU16" i="10"/>
  <c r="CA39" i="14"/>
  <c r="AW106" i="11"/>
  <c r="AW95" i="11" s="1"/>
  <c r="U18" i="11"/>
  <c r="U14" i="10" s="1"/>
  <c r="AA18" i="11"/>
  <c r="AA14" i="10" s="1"/>
  <c r="R18" i="11"/>
  <c r="R14" i="10" s="1"/>
  <c r="CA41" i="14"/>
  <c r="X18" i="11"/>
  <c r="X14" i="10" s="1"/>
  <c r="CC20" i="14"/>
  <c r="CC50" i="14" s="1"/>
  <c r="W18" i="11"/>
  <c r="W14" i="10" s="1"/>
  <c r="AL146" i="11"/>
  <c r="AX157" i="11"/>
  <c r="AD18" i="11"/>
  <c r="AD14" i="10" s="1"/>
  <c r="AH95" i="11"/>
  <c r="AT106" i="11"/>
  <c r="AG95" i="11"/>
  <c r="AS106" i="11"/>
  <c r="AU95" i="11"/>
  <c r="BG106" i="11"/>
  <c r="AO95" i="11"/>
  <c r="BA106" i="11"/>
  <c r="AP137" i="11"/>
  <c r="AP133" i="11"/>
  <c r="AM146" i="11"/>
  <c r="AY157" i="11"/>
  <c r="AP95" i="11"/>
  <c r="BB106" i="11"/>
  <c r="AE146" i="11"/>
  <c r="AQ157" i="11"/>
  <c r="CD26" i="14"/>
  <c r="CB29" i="14"/>
  <c r="AD32" i="11"/>
  <c r="AE48" i="12" s="1"/>
  <c r="AE50" i="12" s="1"/>
  <c r="AE20" i="12" s="1"/>
  <c r="AD20" i="10" s="1"/>
  <c r="AV16" i="10"/>
  <c r="AC146" i="11"/>
  <c r="AO157" i="11"/>
  <c r="AF95" i="11"/>
  <c r="AR106" i="11"/>
  <c r="AF146" i="11"/>
  <c r="AR157" i="11"/>
  <c r="CA38" i="14"/>
  <c r="H106" i="9"/>
  <c r="CB50" i="14"/>
  <c r="AD146" i="11"/>
  <c r="AP157" i="11"/>
  <c r="CA52" i="14"/>
  <c r="CB76" i="14"/>
  <c r="CB74" i="14"/>
  <c r="CB72" i="14"/>
  <c r="CB75" i="14"/>
  <c r="CB62" i="14"/>
  <c r="CB64" i="14"/>
  <c r="CB71" i="14"/>
  <c r="CB63" i="14"/>
  <c r="CB60" i="14"/>
  <c r="CB59" i="14"/>
  <c r="AX95" i="11"/>
  <c r="BJ106" i="11"/>
  <c r="AK146" i="11"/>
  <c r="AW157" i="11"/>
  <c r="S18" i="11"/>
  <c r="S14" i="10" s="1"/>
  <c r="AN95" i="11"/>
  <c r="AZ106" i="11"/>
  <c r="AE32" i="11"/>
  <c r="AF48" i="12" s="1"/>
  <c r="AF50" i="12" s="1"/>
  <c r="AF20" i="12" s="1"/>
  <c r="AE20" i="10" s="1"/>
  <c r="AV146" i="11"/>
  <c r="BH157" i="11"/>
  <c r="CA42" i="14"/>
  <c r="AM95" i="11"/>
  <c r="AY106" i="11"/>
  <c r="AO86" i="11"/>
  <c r="AO82" i="11"/>
  <c r="AE95" i="11"/>
  <c r="AQ106" i="11"/>
  <c r="CB6" i="14"/>
  <c r="CB28" i="14" s="1"/>
  <c r="CB6" i="8"/>
  <c r="CC7" i="14"/>
  <c r="CC7" i="8"/>
  <c r="Z18" i="11"/>
  <c r="Z14" i="10" s="1"/>
  <c r="BV16" i="8"/>
  <c r="CA43" i="14"/>
  <c r="H27" i="9" l="1"/>
  <c r="AH47" i="11"/>
  <c r="AI48" i="12"/>
  <c r="AI50" i="12" s="1"/>
  <c r="AI20" i="12" s="1"/>
  <c r="AH20" i="10" s="1"/>
  <c r="AI47" i="11"/>
  <c r="AJ48" i="12"/>
  <c r="AJ50" i="12" s="1"/>
  <c r="AJ20" i="12" s="1"/>
  <c r="AI20" i="10" s="1"/>
  <c r="AT33" i="11"/>
  <c r="AN33" i="11"/>
  <c r="AJ47" i="11"/>
  <c r="AK48" i="12"/>
  <c r="AK50" i="12" s="1"/>
  <c r="AK20" i="12" s="1"/>
  <c r="AJ20" i="10" s="1"/>
  <c r="AU33" i="11"/>
  <c r="AQ33" i="11"/>
  <c r="BI20" i="11"/>
  <c r="BJ48" i="12"/>
  <c r="BJ50" i="12" s="1"/>
  <c r="BJ20" i="12" s="1"/>
  <c r="BI20" i="10" s="1"/>
  <c r="BJ20" i="11"/>
  <c r="BK48" i="12"/>
  <c r="BK50" i="12" s="1"/>
  <c r="BK20" i="12" s="1"/>
  <c r="BJ20" i="10" s="1"/>
  <c r="F27" i="9"/>
  <c r="BK33" i="11"/>
  <c r="Q21" i="12"/>
  <c r="P32" i="8"/>
  <c r="BY33" i="11"/>
  <c r="CB32" i="11"/>
  <c r="CB33" i="11"/>
  <c r="BY11" i="10"/>
  <c r="BZ16" i="10"/>
  <c r="BZ12" i="10" s="1"/>
  <c r="BZ21" i="11"/>
  <c r="CA57" i="12" s="1"/>
  <c r="CA60" i="12" s="1"/>
  <c r="CA21" i="12" s="1"/>
  <c r="BR21" i="11"/>
  <c r="BS57" i="12" s="1"/>
  <c r="BS60" i="12" s="1"/>
  <c r="BS21" i="12" s="1"/>
  <c r="BR16" i="10"/>
  <c r="BR12" i="10" s="1"/>
  <c r="BQ16" i="10"/>
  <c r="BQ12" i="10" s="1"/>
  <c r="BQ21" i="11"/>
  <c r="BR57" i="12" s="1"/>
  <c r="BR60" i="12" s="1"/>
  <c r="BR21" i="12" s="1"/>
  <c r="BV47" i="11"/>
  <c r="BV20" i="11"/>
  <c r="CA33" i="11"/>
  <c r="BY21" i="10"/>
  <c r="BY18" i="10" s="1"/>
  <c r="BY22" i="10" s="1"/>
  <c r="BY23" i="10" s="1"/>
  <c r="BZ22" i="12"/>
  <c r="BZ33" i="11"/>
  <c r="BS21" i="11"/>
  <c r="BT57" i="12" s="1"/>
  <c r="BT60" i="12" s="1"/>
  <c r="BT21" i="12" s="1"/>
  <c r="BS16" i="10"/>
  <c r="BS12" i="10" s="1"/>
  <c r="BX18" i="10"/>
  <c r="BX22" i="10" s="1"/>
  <c r="BX23" i="10" s="1"/>
  <c r="BP16" i="10"/>
  <c r="BP12" i="10" s="1"/>
  <c r="BP21" i="11"/>
  <c r="BQ57" i="12" s="1"/>
  <c r="BQ60" i="12" s="1"/>
  <c r="BQ21" i="12" s="1"/>
  <c r="CB20" i="11"/>
  <c r="BW33" i="11"/>
  <c r="BO16" i="10"/>
  <c r="BO12" i="10" s="1"/>
  <c r="BO21" i="11"/>
  <c r="BP57" i="12" s="1"/>
  <c r="BP60" i="12" s="1"/>
  <c r="BP21" i="12" s="1"/>
  <c r="BT16" i="10"/>
  <c r="BT12" i="10" s="1"/>
  <c r="BT21" i="11"/>
  <c r="BU57" i="12" s="1"/>
  <c r="BU60" i="12" s="1"/>
  <c r="BU21" i="12" s="1"/>
  <c r="BL16" i="10"/>
  <c r="BL21" i="11"/>
  <c r="BM57" i="12" s="1"/>
  <c r="BM60" i="12" s="1"/>
  <c r="BM21" i="12" s="1"/>
  <c r="CA47" i="11"/>
  <c r="CA20" i="11"/>
  <c r="BX33" i="11"/>
  <c r="BK20" i="11"/>
  <c r="BV33" i="11"/>
  <c r="CE6" i="10"/>
  <c r="CD6" i="11"/>
  <c r="BM21" i="11"/>
  <c r="BN57" i="12" s="1"/>
  <c r="BN60" i="12" s="1"/>
  <c r="BN21" i="12" s="1"/>
  <c r="BM16" i="10"/>
  <c r="BM12" i="10" s="1"/>
  <c r="BW47" i="11"/>
  <c r="BW20" i="11"/>
  <c r="BU20" i="11"/>
  <c r="BU47" i="11"/>
  <c r="CC43" i="11"/>
  <c r="CC42" i="11"/>
  <c r="CC37" i="11"/>
  <c r="CC38" i="11"/>
  <c r="CC41" i="11"/>
  <c r="CC39" i="11"/>
  <c r="CC40" i="11"/>
  <c r="BN21" i="11"/>
  <c r="BO57" i="12" s="1"/>
  <c r="BO60" i="12" s="1"/>
  <c r="BO21" i="12" s="1"/>
  <c r="BN16" i="10"/>
  <c r="BN12" i="10" s="1"/>
  <c r="DF81" i="13"/>
  <c r="DH81" i="13" s="1"/>
  <c r="CC247" i="13"/>
  <c r="CC250" i="13"/>
  <c r="CC249" i="13"/>
  <c r="CE99" i="13"/>
  <c r="CE37" i="13" s="1"/>
  <c r="CE100" i="13"/>
  <c r="CE38" i="13" s="1"/>
  <c r="CE96" i="13"/>
  <c r="CE101" i="13"/>
  <c r="CE39" i="13" s="1"/>
  <c r="CE97" i="13"/>
  <c r="CE35" i="13" s="1"/>
  <c r="CE98" i="13"/>
  <c r="CE36" i="13" s="1"/>
  <c r="CE111" i="13"/>
  <c r="CE49" i="13" s="1"/>
  <c r="CE112" i="13"/>
  <c r="CE50" i="13" s="1"/>
  <c r="CE120" i="13"/>
  <c r="CE58" i="13" s="1"/>
  <c r="CE102" i="13"/>
  <c r="CE40" i="13" s="1"/>
  <c r="CE113" i="13"/>
  <c r="CE51" i="13" s="1"/>
  <c r="CE103" i="13"/>
  <c r="CE41" i="13" s="1"/>
  <c r="CE114" i="13"/>
  <c r="CE52" i="13" s="1"/>
  <c r="CE107" i="13"/>
  <c r="CE45" i="13" s="1"/>
  <c r="CE115" i="13"/>
  <c r="CE53" i="13" s="1"/>
  <c r="CE108" i="13"/>
  <c r="CE46" i="13" s="1"/>
  <c r="CE116" i="13"/>
  <c r="CE54" i="13" s="1"/>
  <c r="CE109" i="13"/>
  <c r="CE47" i="13" s="1"/>
  <c r="CE117" i="13"/>
  <c r="CE55" i="13" s="1"/>
  <c r="CE110" i="13"/>
  <c r="CE48" i="13" s="1"/>
  <c r="CE118" i="13"/>
  <c r="CE56" i="13" s="1"/>
  <c r="CE128" i="13"/>
  <c r="CE66" i="13" s="1"/>
  <c r="CE119" i="13"/>
  <c r="CE57" i="13" s="1"/>
  <c r="CE121" i="13"/>
  <c r="CE59" i="13" s="1"/>
  <c r="CE129" i="13"/>
  <c r="CE67" i="13" s="1"/>
  <c r="CE122" i="13"/>
  <c r="CE60" i="13" s="1"/>
  <c r="CE130" i="13"/>
  <c r="CE68" i="13" s="1"/>
  <c r="CE123" i="13"/>
  <c r="CE61" i="13" s="1"/>
  <c r="CE131" i="13"/>
  <c r="CE69" i="13" s="1"/>
  <c r="CE124" i="13"/>
  <c r="CE62" i="13" s="1"/>
  <c r="CE132" i="13"/>
  <c r="CE70" i="13" s="1"/>
  <c r="CE125" i="13"/>
  <c r="CE63" i="13" s="1"/>
  <c r="CE146" i="13"/>
  <c r="CE83" i="13" s="1"/>
  <c r="CE126" i="13"/>
  <c r="CE64" i="13" s="1"/>
  <c r="CE147" i="13"/>
  <c r="CE84" i="13" s="1"/>
  <c r="CE127" i="13"/>
  <c r="CE65" i="13" s="1"/>
  <c r="CE141" i="13"/>
  <c r="CE79" i="13" s="1"/>
  <c r="CE153" i="13"/>
  <c r="CE142" i="13"/>
  <c r="CE80" i="13" s="1"/>
  <c r="CE152" i="13"/>
  <c r="CE137" i="13"/>
  <c r="CE75" i="13" s="1"/>
  <c r="CE139" i="13"/>
  <c r="CE77" i="13" s="1"/>
  <c r="CE150" i="13"/>
  <c r="CE87" i="13" s="1"/>
  <c r="CE151" i="13"/>
  <c r="CE88" i="13" s="1"/>
  <c r="CE136" i="13"/>
  <c r="CE74" i="13" s="1"/>
  <c r="CE149" i="13"/>
  <c r="CE86" i="13" s="1"/>
  <c r="CE140" i="13"/>
  <c r="CE78" i="13" s="1"/>
  <c r="CE135" i="13"/>
  <c r="CE73" i="13" s="1"/>
  <c r="CE148" i="13"/>
  <c r="CE85" i="13" s="1"/>
  <c r="CE138" i="13"/>
  <c r="CE76" i="13" s="1"/>
  <c r="CE6" i="12"/>
  <c r="CF6" i="13"/>
  <c r="CC237" i="13"/>
  <c r="CC236" i="13"/>
  <c r="CD154" i="13"/>
  <c r="CD34" i="13"/>
  <c r="CD89" i="13" s="1"/>
  <c r="CD22" i="13" s="1"/>
  <c r="CB26" i="10" s="1"/>
  <c r="CF7" i="10"/>
  <c r="CF7" i="11" s="1"/>
  <c r="CF7" i="12"/>
  <c r="CG7" i="13"/>
  <c r="CB239" i="13"/>
  <c r="CB25" i="13" s="1"/>
  <c r="BZ29" i="10" s="1"/>
  <c r="H37" i="9"/>
  <c r="CC19" i="10"/>
  <c r="CH181" i="13"/>
  <c r="CI167" i="13"/>
  <c r="CH246" i="13"/>
  <c r="CJ194" i="13"/>
  <c r="BZ27" i="10"/>
  <c r="CI206" i="13"/>
  <c r="CJ203" i="13"/>
  <c r="CD198" i="13"/>
  <c r="CC199" i="13"/>
  <c r="CC209" i="13" s="1"/>
  <c r="CC23" i="13" s="1"/>
  <c r="BX30" i="10"/>
  <c r="CG291" i="13"/>
  <c r="CG29" i="13" s="1"/>
  <c r="CE33" i="10" s="1"/>
  <c r="CI190" i="13"/>
  <c r="CJ185" i="13"/>
  <c r="CA266" i="13"/>
  <c r="CA26" i="13" s="1"/>
  <c r="AC33" i="11"/>
  <c r="AB33" i="11"/>
  <c r="AQ283" i="13"/>
  <c r="AQ28" i="13" s="1"/>
  <c r="AO32" i="10" s="1"/>
  <c r="AC283" i="13"/>
  <c r="AC28" i="13" s="1"/>
  <c r="AA32" i="10" s="1"/>
  <c r="D39" i="9" s="1"/>
  <c r="P14" i="10"/>
  <c r="D21" i="9" s="1"/>
  <c r="CC33" i="14"/>
  <c r="BH106" i="11"/>
  <c r="AB47" i="11"/>
  <c r="BX45" i="14"/>
  <c r="AL33" i="11"/>
  <c r="AO33" i="11"/>
  <c r="AK33" i="11"/>
  <c r="AM33" i="11"/>
  <c r="AZ157" i="11"/>
  <c r="AS146" i="11"/>
  <c r="AS161" i="11" s="1"/>
  <c r="AS162" i="11" s="1"/>
  <c r="BI106" i="11"/>
  <c r="BI95" i="11" s="1"/>
  <c r="AU146" i="11"/>
  <c r="AU161" i="11" s="1"/>
  <c r="AU162" i="11" s="1"/>
  <c r="BF157" i="11"/>
  <c r="AZ16" i="10"/>
  <c r="BA16" i="10"/>
  <c r="CB39" i="14"/>
  <c r="CB43" i="14"/>
  <c r="AO110" i="11"/>
  <c r="AO111" i="11" s="1"/>
  <c r="AQ146" i="11"/>
  <c r="BC157" i="11"/>
  <c r="S21" i="11"/>
  <c r="T57" i="12" s="1"/>
  <c r="T60" i="12" s="1"/>
  <c r="AP146" i="11"/>
  <c r="BB157" i="11"/>
  <c r="Y21" i="11"/>
  <c r="Z57" i="12" s="1"/>
  <c r="Z60" i="12" s="1"/>
  <c r="Z21" i="12" s="1"/>
  <c r="AT95" i="11"/>
  <c r="BF106" i="11"/>
  <c r="AW110" i="11"/>
  <c r="AW111" i="11" s="1"/>
  <c r="W21" i="11"/>
  <c r="X57" i="12" s="1"/>
  <c r="X60" i="12" s="1"/>
  <c r="X21" i="12" s="1"/>
  <c r="AD161" i="11"/>
  <c r="AD162" i="11" s="1"/>
  <c r="AD19" i="11" s="1"/>
  <c r="AD15" i="10" s="1"/>
  <c r="AR146" i="11"/>
  <c r="BD157" i="11"/>
  <c r="AR95" i="11"/>
  <c r="BD106" i="11"/>
  <c r="AO146" i="11"/>
  <c r="AO147" i="11" s="1"/>
  <c r="AO166" i="11" s="1"/>
  <c r="BA157" i="11"/>
  <c r="CB52" i="14"/>
  <c r="AG47" i="11"/>
  <c r="AS95" i="11"/>
  <c r="BE106" i="11"/>
  <c r="AH110" i="11"/>
  <c r="AH111" i="11" s="1"/>
  <c r="AB21" i="11"/>
  <c r="AC57" i="12" s="1"/>
  <c r="AC60" i="12" s="1"/>
  <c r="AC21" i="12" s="1"/>
  <c r="AL47" i="11"/>
  <c r="AZ95" i="11"/>
  <c r="BH95" i="11"/>
  <c r="AY146" i="11"/>
  <c r="BK157" i="11"/>
  <c r="AV110" i="11"/>
  <c r="AV111" i="11" s="1"/>
  <c r="CB41" i="14"/>
  <c r="AO47" i="11"/>
  <c r="AS16" i="10"/>
  <c r="AE161" i="11"/>
  <c r="AE162" i="11" s="1"/>
  <c r="AE19" i="11" s="1"/>
  <c r="AE15" i="10" s="1"/>
  <c r="AP110" i="11"/>
  <c r="AP111" i="11" s="1"/>
  <c r="AM161" i="11"/>
  <c r="AM162" i="11" s="1"/>
  <c r="AM19" i="11" s="1"/>
  <c r="AM15" i="10" s="1"/>
  <c r="AU110" i="11"/>
  <c r="AU111" i="11" s="1"/>
  <c r="AX16" i="10"/>
  <c r="CC75" i="14"/>
  <c r="CC71" i="14"/>
  <c r="CC64" i="14"/>
  <c r="CC63" i="14"/>
  <c r="CC74" i="14"/>
  <c r="CC62" i="14"/>
  <c r="CC72" i="14"/>
  <c r="CC76" i="14"/>
  <c r="CC60" i="14"/>
  <c r="CC59" i="14"/>
  <c r="BH146" i="11"/>
  <c r="X21" i="11"/>
  <c r="Y57" i="12" s="1"/>
  <c r="Y60" i="12" s="1"/>
  <c r="Y21" i="12" s="1"/>
  <c r="AW146" i="11"/>
  <c r="BI157" i="11"/>
  <c r="CC6" i="14"/>
  <c r="CC28" i="14" s="1"/>
  <c r="CC6" i="8"/>
  <c r="BE146" i="11"/>
  <c r="BG146" i="11"/>
  <c r="AY95" i="11"/>
  <c r="BK106" i="11"/>
  <c r="AV161" i="11"/>
  <c r="AV162" i="11" s="1"/>
  <c r="AK161" i="11"/>
  <c r="AK162" i="11" s="1"/>
  <c r="AK19" i="11" s="1"/>
  <c r="AK15" i="10" s="1"/>
  <c r="CB38" i="14"/>
  <c r="AF161" i="11"/>
  <c r="AF162" i="11" s="1"/>
  <c r="AF19" i="11" s="1"/>
  <c r="AF15" i="10" s="1"/>
  <c r="AF110" i="11"/>
  <c r="AF111" i="11" s="1"/>
  <c r="AC161" i="11"/>
  <c r="AC162" i="11" s="1"/>
  <c r="AC19" i="11" s="1"/>
  <c r="AC15" i="10" s="1"/>
  <c r="AN147" i="11"/>
  <c r="AN166" i="11" s="1"/>
  <c r="AC147" i="11"/>
  <c r="AD147" i="11"/>
  <c r="AD166" i="11" s="1"/>
  <c r="AI147" i="11"/>
  <c r="AI166" i="11" s="1"/>
  <c r="AF147" i="11"/>
  <c r="AF166" i="11" s="1"/>
  <c r="AE147" i="11"/>
  <c r="AE166" i="11" s="1"/>
  <c r="AL147" i="11"/>
  <c r="AL166" i="11" s="1"/>
  <c r="AH147" i="11"/>
  <c r="AH166" i="11" s="1"/>
  <c r="AG147" i="11"/>
  <c r="AG166" i="11" s="1"/>
  <c r="AM147" i="11"/>
  <c r="AM166" i="11" s="1"/>
  <c r="AJ147" i="11"/>
  <c r="AJ166" i="11" s="1"/>
  <c r="AK147" i="11"/>
  <c r="AK166" i="11" s="1"/>
  <c r="CB14" i="8"/>
  <c r="CC29" i="14"/>
  <c r="CC14" i="8"/>
  <c r="AA21" i="11"/>
  <c r="AB57" i="12" s="1"/>
  <c r="AB60" i="12" s="1"/>
  <c r="AB21" i="12" s="1"/>
  <c r="AG110" i="11"/>
  <c r="AG111" i="11" s="1"/>
  <c r="AR16" i="10"/>
  <c r="CD20" i="14"/>
  <c r="CD50" i="14" s="1"/>
  <c r="AM47" i="11"/>
  <c r="Q21" i="11"/>
  <c r="R57" i="12" s="1"/>
  <c r="R60" i="12" s="1"/>
  <c r="AX110" i="11"/>
  <c r="AX111" i="11" s="1"/>
  <c r="AV47" i="11"/>
  <c r="BX37" i="14"/>
  <c r="BX65" i="14"/>
  <c r="BY73" i="14"/>
  <c r="BY37" i="14" s="1"/>
  <c r="AN110" i="11"/>
  <c r="AN111" i="11" s="1"/>
  <c r="Z21" i="11"/>
  <c r="AA57" i="12" s="1"/>
  <c r="AA60" i="12" s="1"/>
  <c r="AA21" i="12" s="1"/>
  <c r="BW16" i="8"/>
  <c r="AN161" i="11"/>
  <c r="AN162" i="11" s="1"/>
  <c r="AN19" i="11" s="1"/>
  <c r="AN15" i="10" s="1"/>
  <c r="BB95" i="11"/>
  <c r="AT47" i="11"/>
  <c r="AP16" i="10"/>
  <c r="AN47" i="11"/>
  <c r="AU47" i="11"/>
  <c r="AX146" i="11"/>
  <c r="BJ157" i="11"/>
  <c r="BF146" i="11"/>
  <c r="AZ146" i="11"/>
  <c r="T21" i="11"/>
  <c r="U57" i="12" s="1"/>
  <c r="U60" i="12" s="1"/>
  <c r="BF16" i="10"/>
  <c r="CE26" i="14"/>
  <c r="BG95" i="11"/>
  <c r="V21" i="11"/>
  <c r="W57" i="12" s="1"/>
  <c r="W60" i="12" s="1"/>
  <c r="W21" i="12" s="1"/>
  <c r="AM110" i="11"/>
  <c r="AM111" i="11" s="1"/>
  <c r="AP138" i="11"/>
  <c r="AQ132" i="11"/>
  <c r="AF47" i="11"/>
  <c r="AQ95" i="11"/>
  <c r="BC106" i="11"/>
  <c r="AO87" i="11"/>
  <c r="AP81" i="11"/>
  <c r="AQ16" i="10"/>
  <c r="BY65" i="14"/>
  <c r="BZ73" i="14"/>
  <c r="R21" i="11"/>
  <c r="S57" i="12" s="1"/>
  <c r="S60" i="12" s="1"/>
  <c r="CB42" i="14"/>
  <c r="AY16" i="10"/>
  <c r="CD7" i="14"/>
  <c r="CD7" i="8"/>
  <c r="AE110" i="11"/>
  <c r="AE111" i="11" s="1"/>
  <c r="AP96" i="11"/>
  <c r="AF96" i="11"/>
  <c r="AF115" i="11" s="1"/>
  <c r="AE96" i="11"/>
  <c r="AE115" i="11" s="1"/>
  <c r="AJ96" i="11"/>
  <c r="AJ115" i="11" s="1"/>
  <c r="AJ18" i="11" s="1"/>
  <c r="AJ14" i="10" s="1"/>
  <c r="AG96" i="11"/>
  <c r="AG115" i="11" s="1"/>
  <c r="AN96" i="11"/>
  <c r="AN115" i="11" s="1"/>
  <c r="AH96" i="11"/>
  <c r="AH115" i="11" s="1"/>
  <c r="AI96" i="11"/>
  <c r="AI115" i="11" s="1"/>
  <c r="AI18" i="11" s="1"/>
  <c r="AI14" i="10" s="1"/>
  <c r="AO96" i="11"/>
  <c r="AL96" i="11"/>
  <c r="AL115" i="11" s="1"/>
  <c r="AL18" i="11" s="1"/>
  <c r="AL14" i="10" s="1"/>
  <c r="AM96" i="11"/>
  <c r="AM115" i="11" s="1"/>
  <c r="AK96" i="11"/>
  <c r="AK115" i="11" s="1"/>
  <c r="AK18" i="11" s="1"/>
  <c r="AK14" i="10" s="1"/>
  <c r="AE47" i="11"/>
  <c r="BJ95" i="11"/>
  <c r="BH16" i="10"/>
  <c r="AD47" i="11"/>
  <c r="AD33" i="11"/>
  <c r="AF33" i="11"/>
  <c r="AI33" i="11"/>
  <c r="AG33" i="11"/>
  <c r="AH33" i="11"/>
  <c r="AJ33" i="11"/>
  <c r="AE33" i="11"/>
  <c r="BA95" i="11"/>
  <c r="AL161" i="11"/>
  <c r="AL162" i="11" s="1"/>
  <c r="AL19" i="11" s="1"/>
  <c r="AL15" i="10" s="1"/>
  <c r="AT161" i="11"/>
  <c r="AT162" i="11" s="1"/>
  <c r="U21" i="11"/>
  <c r="V57" i="12" s="1"/>
  <c r="V60" i="12" s="1"/>
  <c r="E27" i="9" l="1"/>
  <c r="G27" i="9"/>
  <c r="CB47" i="11"/>
  <c r="CC48" i="12"/>
  <c r="CC50" i="12" s="1"/>
  <c r="CC20" i="12" s="1"/>
  <c r="CB20" i="10" s="1"/>
  <c r="BR11" i="10"/>
  <c r="BN11" i="10"/>
  <c r="R21" i="12"/>
  <c r="Q32" i="8"/>
  <c r="W22" i="12"/>
  <c r="V33" i="14" s="1"/>
  <c r="V21" i="10"/>
  <c r="V18" i="10" s="1"/>
  <c r="V14" i="8" s="1"/>
  <c r="V29" i="14"/>
  <c r="AA22" i="12"/>
  <c r="Z33" i="14" s="1"/>
  <c r="Z21" i="10"/>
  <c r="Z18" i="10" s="1"/>
  <c r="Z14" i="8" s="1"/>
  <c r="Z29" i="14"/>
  <c r="T21" i="12"/>
  <c r="S32" i="8"/>
  <c r="X22" i="12"/>
  <c r="W33" i="14" s="1"/>
  <c r="W52" i="14" s="1"/>
  <c r="W21" i="10"/>
  <c r="W18" i="10" s="1"/>
  <c r="W14" i="8" s="1"/>
  <c r="W29" i="14"/>
  <c r="Y22" i="12"/>
  <c r="X33" i="14" s="1"/>
  <c r="X21" i="10"/>
  <c r="X18" i="10" s="1"/>
  <c r="X14" i="8" s="1"/>
  <c r="X29" i="14"/>
  <c r="AC22" i="12"/>
  <c r="AB33" i="14" s="1"/>
  <c r="AB21" i="10"/>
  <c r="AB18" i="10" s="1"/>
  <c r="AB14" i="8" s="1"/>
  <c r="AB29" i="14"/>
  <c r="Z22" i="12"/>
  <c r="Y33" i="14" s="1"/>
  <c r="Y21" i="10"/>
  <c r="Y18" i="10" s="1"/>
  <c r="Y14" i="8" s="1"/>
  <c r="Y29" i="14"/>
  <c r="V21" i="12"/>
  <c r="U32" i="8"/>
  <c r="S21" i="12"/>
  <c r="R32" i="8"/>
  <c r="U21" i="12"/>
  <c r="T32" i="8"/>
  <c r="AB22" i="12"/>
  <c r="AA33" i="14" s="1"/>
  <c r="AA21" i="10"/>
  <c r="AA29" i="14"/>
  <c r="Q22" i="12"/>
  <c r="P33" i="14" s="1"/>
  <c r="P52" i="14" s="1"/>
  <c r="P21" i="10"/>
  <c r="P18" i="10" s="1"/>
  <c r="P14" i="8" s="1"/>
  <c r="P29" i="14"/>
  <c r="BT11" i="10"/>
  <c r="BM11" i="10"/>
  <c r="BS11" i="10"/>
  <c r="BM22" i="12"/>
  <c r="BL21" i="10"/>
  <c r="BL18" i="10" s="1"/>
  <c r="BQ22" i="12"/>
  <c r="BP21" i="10"/>
  <c r="BP18" i="10" s="1"/>
  <c r="BP22" i="10" s="1"/>
  <c r="BP23" i="10" s="1"/>
  <c r="BR22" i="12"/>
  <c r="BQ21" i="10"/>
  <c r="BQ18" i="10" s="1"/>
  <c r="BQ22" i="10" s="1"/>
  <c r="BQ23" i="10" s="1"/>
  <c r="BU16" i="10"/>
  <c r="BU12" i="10" s="1"/>
  <c r="BU21" i="11"/>
  <c r="BV57" i="12" s="1"/>
  <c r="BV60" i="12" s="1"/>
  <c r="BV21" i="12" s="1"/>
  <c r="BK21" i="11"/>
  <c r="BL57" i="12" s="1"/>
  <c r="BL60" i="12" s="1"/>
  <c r="BL21" i="12" s="1"/>
  <c r="BK16" i="10"/>
  <c r="BL12" i="10"/>
  <c r="BL11" i="10" s="1"/>
  <c r="BP11" i="10"/>
  <c r="BQ11" i="10"/>
  <c r="BW21" i="11"/>
  <c r="BX57" i="12" s="1"/>
  <c r="BX60" i="12" s="1"/>
  <c r="BX21" i="12" s="1"/>
  <c r="BW16" i="10"/>
  <c r="BW12" i="10" s="1"/>
  <c r="BU22" i="12"/>
  <c r="BT21" i="10"/>
  <c r="BT18" i="10" s="1"/>
  <c r="BT22" i="10" s="1"/>
  <c r="BT23" i="10" s="1"/>
  <c r="CA16" i="10"/>
  <c r="CA21" i="11"/>
  <c r="CB57" i="12" s="1"/>
  <c r="CB60" i="12" s="1"/>
  <c r="CB21" i="12" s="1"/>
  <c r="BP22" i="12"/>
  <c r="BO21" i="10"/>
  <c r="BO18" i="10" s="1"/>
  <c r="BO22" i="10" s="1"/>
  <c r="BO23" i="10" s="1"/>
  <c r="BV21" i="11"/>
  <c r="BW57" i="12" s="1"/>
  <c r="BW60" i="12" s="1"/>
  <c r="BW21" i="12" s="1"/>
  <c r="BV16" i="10"/>
  <c r="BV12" i="10" s="1"/>
  <c r="BS22" i="12"/>
  <c r="BR21" i="10"/>
  <c r="BR18" i="10" s="1"/>
  <c r="BR22" i="10" s="1"/>
  <c r="BR23" i="10" s="1"/>
  <c r="CC32" i="11"/>
  <c r="CD48" i="12" s="1"/>
  <c r="CD50" i="12" s="1"/>
  <c r="CD20" i="12" s="1"/>
  <c r="CC20" i="10" s="1"/>
  <c r="BN22" i="12"/>
  <c r="BM21" i="10"/>
  <c r="BM18" i="10" s="1"/>
  <c r="BM22" i="10" s="1"/>
  <c r="BM23" i="10" s="1"/>
  <c r="BO11" i="10"/>
  <c r="BT22" i="12"/>
  <c r="BS21" i="10"/>
  <c r="BS18" i="10" s="1"/>
  <c r="BS22" i="10" s="1"/>
  <c r="BS23" i="10" s="1"/>
  <c r="BN21" i="10"/>
  <c r="BN18" i="10" s="1"/>
  <c r="BN22" i="10" s="1"/>
  <c r="BN23" i="10" s="1"/>
  <c r="BO22" i="12"/>
  <c r="CD43" i="11"/>
  <c r="CD42" i="11"/>
  <c r="CD37" i="11"/>
  <c r="CD40" i="11"/>
  <c r="CD39" i="11"/>
  <c r="CD38" i="11"/>
  <c r="CD41" i="11"/>
  <c r="CA22" i="12"/>
  <c r="BZ21" i="10"/>
  <c r="CE6" i="11"/>
  <c r="CF6" i="10"/>
  <c r="CB16" i="10"/>
  <c r="CB12" i="10" s="1"/>
  <c r="CB21" i="11"/>
  <c r="CC57" i="12" s="1"/>
  <c r="CC60" i="12" s="1"/>
  <c r="CC21" i="12" s="1"/>
  <c r="BZ11" i="10"/>
  <c r="DI81" i="13"/>
  <c r="AW47" i="11"/>
  <c r="AW16" i="10"/>
  <c r="F23" i="9" s="1"/>
  <c r="BI21" i="11"/>
  <c r="BJ57" i="12" s="1"/>
  <c r="BJ60" i="12" s="1"/>
  <c r="BJ21" i="12" s="1"/>
  <c r="BI16" i="10"/>
  <c r="CD249" i="13"/>
  <c r="CD247" i="13"/>
  <c r="CD250" i="13"/>
  <c r="CG7" i="10"/>
  <c r="CG7" i="11" s="1"/>
  <c r="CH7" i="13"/>
  <c r="CG7" i="12"/>
  <c r="CC239" i="13"/>
  <c r="CC25" i="13" s="1"/>
  <c r="CA29" i="10" s="1"/>
  <c r="CE154" i="13"/>
  <c r="CE34" i="13"/>
  <c r="CE89" i="13" s="1"/>
  <c r="CE22" i="13" s="1"/>
  <c r="CC26" i="10" s="1"/>
  <c r="CD237" i="13"/>
  <c r="CD236" i="13"/>
  <c r="CF98" i="13"/>
  <c r="CF36" i="13" s="1"/>
  <c r="CF99" i="13"/>
  <c r="CF37" i="13" s="1"/>
  <c r="CF100" i="13"/>
  <c r="CF38" i="13" s="1"/>
  <c r="CF96" i="13"/>
  <c r="CF101" i="13"/>
  <c r="CF39" i="13" s="1"/>
  <c r="CF97" i="13"/>
  <c r="CF35" i="13" s="1"/>
  <c r="CF110" i="13"/>
  <c r="CF48" i="13" s="1"/>
  <c r="CF118" i="13"/>
  <c r="CF56" i="13" s="1"/>
  <c r="CF111" i="13"/>
  <c r="CF49" i="13" s="1"/>
  <c r="CF119" i="13"/>
  <c r="CF57" i="13" s="1"/>
  <c r="CF112" i="13"/>
  <c r="CF50" i="13" s="1"/>
  <c r="CF120" i="13"/>
  <c r="CF58" i="13" s="1"/>
  <c r="CF102" i="13"/>
  <c r="CF40" i="13" s="1"/>
  <c r="CF113" i="13"/>
  <c r="CF51" i="13" s="1"/>
  <c r="CF103" i="13"/>
  <c r="CF41" i="13" s="1"/>
  <c r="CF114" i="13"/>
  <c r="CF52" i="13" s="1"/>
  <c r="CF107" i="13"/>
  <c r="CF45" i="13" s="1"/>
  <c r="CF115" i="13"/>
  <c r="CF53" i="13" s="1"/>
  <c r="CF108" i="13"/>
  <c r="CF46" i="13" s="1"/>
  <c r="CF116" i="13"/>
  <c r="CF54" i="13" s="1"/>
  <c r="CF109" i="13"/>
  <c r="CF47" i="13" s="1"/>
  <c r="CF117" i="13"/>
  <c r="CF55" i="13" s="1"/>
  <c r="CF127" i="13"/>
  <c r="CF65" i="13" s="1"/>
  <c r="CF128" i="13"/>
  <c r="CF66" i="13" s="1"/>
  <c r="CF121" i="13"/>
  <c r="CF59" i="13" s="1"/>
  <c r="CF129" i="13"/>
  <c r="CF67" i="13" s="1"/>
  <c r="CF122" i="13"/>
  <c r="CF60" i="13" s="1"/>
  <c r="CF130" i="13"/>
  <c r="CF68" i="13" s="1"/>
  <c r="CF123" i="13"/>
  <c r="CF61" i="13" s="1"/>
  <c r="CF131" i="13"/>
  <c r="CF69" i="13" s="1"/>
  <c r="CF124" i="13"/>
  <c r="CF62" i="13" s="1"/>
  <c r="CF132" i="13"/>
  <c r="CF70" i="13" s="1"/>
  <c r="CF125" i="13"/>
  <c r="CF63" i="13" s="1"/>
  <c r="CF146" i="13"/>
  <c r="CF83" i="13" s="1"/>
  <c r="CF126" i="13"/>
  <c r="CF64" i="13" s="1"/>
  <c r="CF147" i="13"/>
  <c r="CF84" i="13" s="1"/>
  <c r="CF151" i="13"/>
  <c r="CF88" i="13" s="1"/>
  <c r="CF141" i="13"/>
  <c r="CF79" i="13" s="1"/>
  <c r="CF136" i="13"/>
  <c r="CF74" i="13" s="1"/>
  <c r="CF149" i="13"/>
  <c r="CF86" i="13" s="1"/>
  <c r="CF148" i="13"/>
  <c r="CF85" i="13" s="1"/>
  <c r="CF135" i="13"/>
  <c r="CF73" i="13" s="1"/>
  <c r="CF140" i="13"/>
  <c r="CF78" i="13" s="1"/>
  <c r="CF153" i="13"/>
  <c r="CF142" i="13"/>
  <c r="CF80" i="13" s="1"/>
  <c r="CF138" i="13"/>
  <c r="CF76" i="13" s="1"/>
  <c r="CF139" i="13"/>
  <c r="CF77" i="13" s="1"/>
  <c r="CF152" i="13"/>
  <c r="CF137" i="13"/>
  <c r="CF75" i="13" s="1"/>
  <c r="CF150" i="13"/>
  <c r="CF87" i="13" s="1"/>
  <c r="CF6" i="12"/>
  <c r="CG6" i="13"/>
  <c r="CD19" i="10"/>
  <c r="CA27" i="10"/>
  <c r="CE198" i="13"/>
  <c r="CD199" i="13"/>
  <c r="CD209" i="13" s="1"/>
  <c r="CD23" i="13" s="1"/>
  <c r="CH291" i="13"/>
  <c r="CH29" i="13" s="1"/>
  <c r="CF33" i="10" s="1"/>
  <c r="CJ206" i="13"/>
  <c r="CK203" i="13"/>
  <c r="BY30" i="10"/>
  <c r="CK194" i="13"/>
  <c r="CI181" i="13"/>
  <c r="CJ167" i="13"/>
  <c r="CB266" i="13"/>
  <c r="CB26" i="13" s="1"/>
  <c r="CJ190" i="13"/>
  <c r="CK185" i="13"/>
  <c r="CI246" i="13"/>
  <c r="AR283" i="13"/>
  <c r="AR28" i="13" s="1"/>
  <c r="AP32" i="10" s="1"/>
  <c r="AD283" i="13"/>
  <c r="AD28" i="13" s="1"/>
  <c r="AB32" i="10" s="1"/>
  <c r="AC21" i="11"/>
  <c r="AD57" i="12" s="1"/>
  <c r="AD60" i="12" s="1"/>
  <c r="AD21" i="12" s="1"/>
  <c r="CD33" i="14"/>
  <c r="AS33" i="11"/>
  <c r="E22" i="9"/>
  <c r="J22" i="9" s="1"/>
  <c r="AP33" i="11"/>
  <c r="AR33" i="11"/>
  <c r="AZ33" i="11"/>
  <c r="BA33" i="11"/>
  <c r="CA73" i="14"/>
  <c r="AS96" i="11"/>
  <c r="AF18" i="11"/>
  <c r="AF14" i="10" s="1"/>
  <c r="AH18" i="11"/>
  <c r="AH14" i="10" s="1"/>
  <c r="AR147" i="11"/>
  <c r="AX96" i="11"/>
  <c r="AS147" i="11"/>
  <c r="AW147" i="11"/>
  <c r="AU147" i="11"/>
  <c r="AT147" i="11"/>
  <c r="AM18" i="11"/>
  <c r="AM14" i="10" s="1"/>
  <c r="AE18" i="11"/>
  <c r="AE14" i="10" s="1"/>
  <c r="AV147" i="11"/>
  <c r="AP147" i="11"/>
  <c r="AP166" i="11" s="1"/>
  <c r="AQ147" i="11"/>
  <c r="AO115" i="11"/>
  <c r="AO18" i="11" s="1"/>
  <c r="AO14" i="10" s="1"/>
  <c r="CC39" i="14"/>
  <c r="AX147" i="11"/>
  <c r="AY147" i="11"/>
  <c r="BA96" i="11"/>
  <c r="AN18" i="11"/>
  <c r="AN14" i="10" s="1"/>
  <c r="AP86" i="11"/>
  <c r="AP82" i="11"/>
  <c r="AV96" i="11"/>
  <c r="CF26" i="14"/>
  <c r="BY45" i="14"/>
  <c r="BY77" i="14"/>
  <c r="Q25" i="14"/>
  <c r="Q13" i="10"/>
  <c r="Q12" i="10" s="1"/>
  <c r="AR47" i="11"/>
  <c r="BH161" i="11"/>
  <c r="BH162" i="11" s="1"/>
  <c r="CC42" i="14"/>
  <c r="AS47" i="11"/>
  <c r="BD146" i="11"/>
  <c r="Y25" i="14"/>
  <c r="Y13" i="10"/>
  <c r="Y12" i="10" s="1"/>
  <c r="Y11" i="10" s="1"/>
  <c r="BI110" i="11"/>
  <c r="BI111" i="11" s="1"/>
  <c r="AQ137" i="11"/>
  <c r="AQ133" i="11"/>
  <c r="BI146" i="11"/>
  <c r="AY47" i="11"/>
  <c r="AQ47" i="11"/>
  <c r="AU96" i="11"/>
  <c r="BF161" i="11"/>
  <c r="BF162" i="11" s="1"/>
  <c r="CE20" i="14"/>
  <c r="CE50" i="14" s="1"/>
  <c r="BD16" i="10"/>
  <c r="BE161" i="11"/>
  <c r="BE162" i="11" s="1"/>
  <c r="AC13" i="10"/>
  <c r="AC12" i="10" s="1"/>
  <c r="BE16" i="10"/>
  <c r="AZ110" i="11"/>
  <c r="AZ111" i="11" s="1"/>
  <c r="AB25" i="14"/>
  <c r="AB13" i="10"/>
  <c r="CD29" i="14"/>
  <c r="CD14" i="8"/>
  <c r="AR110" i="11"/>
  <c r="AR111" i="11" s="1"/>
  <c r="BJ146" i="11"/>
  <c r="BA110" i="11"/>
  <c r="BA111" i="11" s="1"/>
  <c r="AG18" i="11"/>
  <c r="AG14" i="10" s="1"/>
  <c r="AT96" i="11"/>
  <c r="AX161" i="11"/>
  <c r="AX162" i="11" s="1"/>
  <c r="BB110" i="11"/>
  <c r="BB111" i="11" s="1"/>
  <c r="AR96" i="11"/>
  <c r="AQ96" i="11"/>
  <c r="CC43" i="14"/>
  <c r="AR161" i="11"/>
  <c r="AR162" i="11" s="1"/>
  <c r="BB146" i="11"/>
  <c r="AQ110" i="11"/>
  <c r="AQ111" i="11" s="1"/>
  <c r="BB96" i="11"/>
  <c r="BB16" i="10"/>
  <c r="BA47" i="11"/>
  <c r="CD6" i="14"/>
  <c r="CD28" i="14" s="1"/>
  <c r="CD6" i="8"/>
  <c r="P25" i="14"/>
  <c r="P13" i="10"/>
  <c r="CE7" i="14"/>
  <c r="CE7" i="8"/>
  <c r="R25" i="14"/>
  <c r="R13" i="10"/>
  <c r="R12" i="10" s="1"/>
  <c r="BC95" i="11"/>
  <c r="AW96" i="11"/>
  <c r="BI47" i="11"/>
  <c r="BK95" i="11"/>
  <c r="CC38" i="14"/>
  <c r="BK146" i="11"/>
  <c r="AP161" i="11"/>
  <c r="AP162" i="11" s="1"/>
  <c r="AP19" i="11" s="1"/>
  <c r="AP15" i="10" s="1"/>
  <c r="S25" i="14"/>
  <c r="S13" i="10"/>
  <c r="S12" i="10" s="1"/>
  <c r="AZ96" i="11"/>
  <c r="AY110" i="11"/>
  <c r="AY111" i="11" s="1"/>
  <c r="V25" i="14"/>
  <c r="V13" i="10"/>
  <c r="V12" i="10" s="1"/>
  <c r="AA25" i="14"/>
  <c r="AA13" i="10"/>
  <c r="AA12" i="10" s="1"/>
  <c r="AA11" i="10" s="1"/>
  <c r="AW161" i="11"/>
  <c r="AW162" i="11" s="1"/>
  <c r="AS110" i="11"/>
  <c r="AS111" i="11" s="1"/>
  <c r="BA146" i="11"/>
  <c r="AQ161" i="11"/>
  <c r="AQ162" i="11" s="1"/>
  <c r="BZ45" i="14"/>
  <c r="BZ77" i="14"/>
  <c r="AZ161" i="11"/>
  <c r="AZ162" i="11" s="1"/>
  <c r="BE95" i="11"/>
  <c r="BC146" i="11"/>
  <c r="BF47" i="11"/>
  <c r="AP47" i="11"/>
  <c r="BJ110" i="11"/>
  <c r="BJ111" i="11" s="1"/>
  <c r="Z25" i="14"/>
  <c r="Z13" i="10"/>
  <c r="Z12" i="10" s="1"/>
  <c r="Z11" i="10" s="1"/>
  <c r="CC52" i="14"/>
  <c r="BG161" i="11"/>
  <c r="BG162" i="11" s="1"/>
  <c r="BH110" i="11"/>
  <c r="BH111" i="11" s="1"/>
  <c r="AO161" i="11"/>
  <c r="AO162" i="11" s="1"/>
  <c r="AO19" i="11" s="1"/>
  <c r="AO15" i="10" s="1"/>
  <c r="AZ147" i="11"/>
  <c r="W25" i="14"/>
  <c r="W13" i="10"/>
  <c r="W12" i="10" s="1"/>
  <c r="BF95" i="11"/>
  <c r="AY161" i="11"/>
  <c r="AY162" i="11" s="1"/>
  <c r="CD75" i="14"/>
  <c r="CD42" i="14" s="1"/>
  <c r="CD71" i="14"/>
  <c r="CD74" i="14"/>
  <c r="CD60" i="14"/>
  <c r="CD62" i="14"/>
  <c r="CD76" i="14"/>
  <c r="CD72" i="14"/>
  <c r="CD59" i="14"/>
  <c r="CD64" i="14"/>
  <c r="U25" i="14"/>
  <c r="U13" i="10"/>
  <c r="U12" i="10" s="1"/>
  <c r="BH47" i="11"/>
  <c r="BC16" i="10"/>
  <c r="AZ47" i="11"/>
  <c r="BG110" i="11"/>
  <c r="BG111" i="11" s="1"/>
  <c r="T25" i="14"/>
  <c r="T13" i="10"/>
  <c r="T12" i="10" s="1"/>
  <c r="AY96" i="11"/>
  <c r="AC166" i="11"/>
  <c r="X25" i="14"/>
  <c r="X13" i="10"/>
  <c r="X12" i="10" s="1"/>
  <c r="CC41" i="14"/>
  <c r="AX47" i="11"/>
  <c r="BD95" i="11"/>
  <c r="AT110" i="11"/>
  <c r="AT111" i="11" s="1"/>
  <c r="AC11" i="10" l="1"/>
  <c r="AC25" i="14"/>
  <c r="AA52" i="14"/>
  <c r="X52" i="14"/>
  <c r="Y52" i="14"/>
  <c r="V22" i="12"/>
  <c r="U33" i="14" s="1"/>
  <c r="V52" i="14" s="1"/>
  <c r="U21" i="10"/>
  <c r="U18" i="10" s="1"/>
  <c r="U14" i="8" s="1"/>
  <c r="U29" i="14"/>
  <c r="AA18" i="10"/>
  <c r="AA14" i="8" s="1"/>
  <c r="Z52" i="14"/>
  <c r="AD22" i="12"/>
  <c r="AC33" i="14" s="1"/>
  <c r="AC52" i="14" s="1"/>
  <c r="AC21" i="10"/>
  <c r="AC18" i="10" s="1"/>
  <c r="AC14" i="8" s="1"/>
  <c r="AC29" i="14"/>
  <c r="U22" i="12"/>
  <c r="T33" i="14" s="1"/>
  <c r="T21" i="10"/>
  <c r="T18" i="10" s="1"/>
  <c r="T14" i="8" s="1"/>
  <c r="T29" i="14"/>
  <c r="S22" i="12"/>
  <c r="R33" i="14" s="1"/>
  <c r="R21" i="10"/>
  <c r="R18" i="10" s="1"/>
  <c r="R14" i="8" s="1"/>
  <c r="R29" i="14"/>
  <c r="AB52" i="14"/>
  <c r="T22" i="12"/>
  <c r="S33" i="14" s="1"/>
  <c r="S21" i="10"/>
  <c r="S18" i="10" s="1"/>
  <c r="S14" i="8" s="1"/>
  <c r="S29" i="14"/>
  <c r="R22" i="12"/>
  <c r="Q33" i="14" s="1"/>
  <c r="Q52" i="14" s="1"/>
  <c r="Q21" i="10"/>
  <c r="Q18" i="10" s="1"/>
  <c r="Q14" i="8" s="1"/>
  <c r="Q29" i="14"/>
  <c r="CB11" i="10"/>
  <c r="BV11" i="10"/>
  <c r="BW11" i="10"/>
  <c r="CC47" i="11"/>
  <c r="CC33" i="11"/>
  <c r="CC20" i="11"/>
  <c r="CA12" i="10"/>
  <c r="CA11" i="10" s="1"/>
  <c r="H23" i="9"/>
  <c r="H19" i="9" s="1"/>
  <c r="CC22" i="12"/>
  <c r="CB21" i="10"/>
  <c r="CB18" i="10" s="1"/>
  <c r="CB22" i="10" s="1"/>
  <c r="CB23" i="10" s="1"/>
  <c r="CG6" i="10"/>
  <c r="CF6" i="11"/>
  <c r="BV21" i="10"/>
  <c r="BV18" i="10" s="1"/>
  <c r="BV22" i="10" s="1"/>
  <c r="BV23" i="10" s="1"/>
  <c r="BW22" i="12"/>
  <c r="BL22" i="12"/>
  <c r="BK33" i="14" s="1"/>
  <c r="BL52" i="14" s="1"/>
  <c r="BK29" i="14"/>
  <c r="BK21" i="10"/>
  <c r="BK18" i="10" s="1"/>
  <c r="BK14" i="8" s="1"/>
  <c r="CE43" i="11"/>
  <c r="CE42" i="11"/>
  <c r="CE37" i="11"/>
  <c r="CE41" i="11"/>
  <c r="CE40" i="11"/>
  <c r="CE38" i="11"/>
  <c r="CE39" i="11"/>
  <c r="CD32" i="11"/>
  <c r="CE48" i="12" s="1"/>
  <c r="CE50" i="12" s="1"/>
  <c r="CE20" i="12" s="1"/>
  <c r="CD20" i="10" s="1"/>
  <c r="BW21" i="10"/>
  <c r="BX22" i="12"/>
  <c r="BV22" i="12"/>
  <c r="BU21" i="10"/>
  <c r="BU18" i="10" s="1"/>
  <c r="BU22" i="10" s="1"/>
  <c r="BU23" i="10" s="1"/>
  <c r="BL22" i="10"/>
  <c r="BL23" i="10" s="1"/>
  <c r="BZ18" i="10"/>
  <c r="BZ22" i="10" s="1"/>
  <c r="BZ23" i="10" s="1"/>
  <c r="BU11" i="10"/>
  <c r="CB22" i="12"/>
  <c r="CA21" i="10"/>
  <c r="CA18" i="10" s="1"/>
  <c r="BJ22" i="12"/>
  <c r="BI33" i="14" s="1"/>
  <c r="BI21" i="10"/>
  <c r="BI18" i="10" s="1"/>
  <c r="BI14" i="8" s="1"/>
  <c r="BI29" i="14"/>
  <c r="BT33" i="11"/>
  <c r="BG47" i="11"/>
  <c r="BG16" i="10"/>
  <c r="BL33" i="11"/>
  <c r="BU33" i="11"/>
  <c r="BS33" i="11"/>
  <c r="BP33" i="11"/>
  <c r="BN33" i="11"/>
  <c r="BO33" i="11"/>
  <c r="BR33" i="11"/>
  <c r="BM33" i="11"/>
  <c r="BQ33" i="11"/>
  <c r="BK47" i="11"/>
  <c r="CE249" i="13"/>
  <c r="CE247" i="13"/>
  <c r="CE250" i="13"/>
  <c r="CD239" i="13"/>
  <c r="CD25" i="13" s="1"/>
  <c r="CB29" i="10" s="1"/>
  <c r="CG97" i="13"/>
  <c r="CG35" i="13" s="1"/>
  <c r="CG98" i="13"/>
  <c r="CG36" i="13" s="1"/>
  <c r="CG99" i="13"/>
  <c r="CG37" i="13" s="1"/>
  <c r="CG100" i="13"/>
  <c r="CG38" i="13" s="1"/>
  <c r="CG96" i="13"/>
  <c r="CG109" i="13"/>
  <c r="CG47" i="13" s="1"/>
  <c r="CG117" i="13"/>
  <c r="CG55" i="13" s="1"/>
  <c r="CG110" i="13"/>
  <c r="CG48" i="13" s="1"/>
  <c r="CG118" i="13"/>
  <c r="CG56" i="13" s="1"/>
  <c r="CG111" i="13"/>
  <c r="CG49" i="13" s="1"/>
  <c r="CG119" i="13"/>
  <c r="CG57" i="13" s="1"/>
  <c r="CG112" i="13"/>
  <c r="CG50" i="13" s="1"/>
  <c r="CG102" i="13"/>
  <c r="CG40" i="13" s="1"/>
  <c r="CG113" i="13"/>
  <c r="CG51" i="13" s="1"/>
  <c r="CG103" i="13"/>
  <c r="CG41" i="13" s="1"/>
  <c r="CG114" i="13"/>
  <c r="CG52" i="13" s="1"/>
  <c r="CG101" i="13"/>
  <c r="CG39" i="13" s="1"/>
  <c r="CG107" i="13"/>
  <c r="CG45" i="13" s="1"/>
  <c r="CG115" i="13"/>
  <c r="CG53" i="13" s="1"/>
  <c r="CG108" i="13"/>
  <c r="CG46" i="13" s="1"/>
  <c r="CG116" i="13"/>
  <c r="CG54" i="13" s="1"/>
  <c r="CG120" i="13"/>
  <c r="CG58" i="13" s="1"/>
  <c r="CG126" i="13"/>
  <c r="CG64" i="13" s="1"/>
  <c r="CG147" i="13"/>
  <c r="CG84" i="13" s="1"/>
  <c r="CG127" i="13"/>
  <c r="CG65" i="13" s="1"/>
  <c r="CG128" i="13"/>
  <c r="CG66" i="13" s="1"/>
  <c r="CG121" i="13"/>
  <c r="CG59" i="13" s="1"/>
  <c r="CG129" i="13"/>
  <c r="CG67" i="13" s="1"/>
  <c r="CG122" i="13"/>
  <c r="CG60" i="13" s="1"/>
  <c r="CG130" i="13"/>
  <c r="CG68" i="13" s="1"/>
  <c r="CG123" i="13"/>
  <c r="CG61" i="13" s="1"/>
  <c r="CG131" i="13"/>
  <c r="CG69" i="13" s="1"/>
  <c r="CG124" i="13"/>
  <c r="CG62" i="13" s="1"/>
  <c r="CG132" i="13"/>
  <c r="CG70" i="13" s="1"/>
  <c r="CG125" i="13"/>
  <c r="CG63" i="13" s="1"/>
  <c r="CG146" i="13"/>
  <c r="CG83" i="13" s="1"/>
  <c r="CG148" i="13"/>
  <c r="CG85" i="13" s="1"/>
  <c r="CG140" i="13"/>
  <c r="CG78" i="13" s="1"/>
  <c r="CG153" i="13"/>
  <c r="CG142" i="13"/>
  <c r="CG80" i="13" s="1"/>
  <c r="CG135" i="13"/>
  <c r="CG73" i="13" s="1"/>
  <c r="CG152" i="13"/>
  <c r="CG138" i="13"/>
  <c r="CG76" i="13" s="1"/>
  <c r="CG150" i="13"/>
  <c r="CG87" i="13" s="1"/>
  <c r="CG141" i="13"/>
  <c r="CG79" i="13" s="1"/>
  <c r="CG137" i="13"/>
  <c r="CG75" i="13" s="1"/>
  <c r="CG139" i="13"/>
  <c r="CG77" i="13" s="1"/>
  <c r="CG151" i="13"/>
  <c r="CG88" i="13" s="1"/>
  <c r="CG136" i="13"/>
  <c r="CG74" i="13" s="1"/>
  <c r="CG149" i="13"/>
  <c r="CG86" i="13" s="1"/>
  <c r="CE237" i="13"/>
  <c r="CE236" i="13"/>
  <c r="CG6" i="12"/>
  <c r="CH6" i="13"/>
  <c r="CF154" i="13"/>
  <c r="CF34" i="13"/>
  <c r="CF89" i="13" s="1"/>
  <c r="CF22" i="13" s="1"/>
  <c r="CD26" i="10" s="1"/>
  <c r="CH7" i="10"/>
  <c r="CH7" i="11" s="1"/>
  <c r="CI7" i="13"/>
  <c r="CH7" i="12"/>
  <c r="CE19" i="10"/>
  <c r="CC266" i="13"/>
  <c r="CC26" i="13" s="1"/>
  <c r="CF198" i="13"/>
  <c r="CE199" i="13"/>
  <c r="CE209" i="13" s="1"/>
  <c r="CE23" i="13" s="1"/>
  <c r="CK167" i="13"/>
  <c r="CJ181" i="13"/>
  <c r="CK206" i="13"/>
  <c r="CL203" i="13"/>
  <c r="CL194" i="13"/>
  <c r="CJ246" i="13"/>
  <c r="CI291" i="13"/>
  <c r="CI29" i="13" s="1"/>
  <c r="CG33" i="10" s="1"/>
  <c r="CL185" i="13"/>
  <c r="CK190" i="13"/>
  <c r="BZ30" i="10"/>
  <c r="CB27" i="10"/>
  <c r="P12" i="10"/>
  <c r="P22" i="10" s="1"/>
  <c r="D20" i="9"/>
  <c r="D19" i="9" s="1"/>
  <c r="AS283" i="13"/>
  <c r="AS28" i="13" s="1"/>
  <c r="AQ32" i="10" s="1"/>
  <c r="AE283" i="13"/>
  <c r="AE28" i="13" s="1"/>
  <c r="AC32" i="10" s="1"/>
  <c r="AO283" i="13"/>
  <c r="AO28" i="13" s="1"/>
  <c r="AM32" i="10" s="1"/>
  <c r="AO21" i="11"/>
  <c r="BC33" i="11"/>
  <c r="BG33" i="11"/>
  <c r="BD33" i="11"/>
  <c r="BE33" i="11"/>
  <c r="BB33" i="11"/>
  <c r="BF33" i="11"/>
  <c r="E21" i="9"/>
  <c r="J21" i="9" s="1"/>
  <c r="BH33" i="11"/>
  <c r="BJ33" i="11"/>
  <c r="BI33" i="11"/>
  <c r="BZ37" i="14"/>
  <c r="BZ65" i="14"/>
  <c r="BI96" i="11"/>
  <c r="BJ147" i="11"/>
  <c r="BG147" i="11"/>
  <c r="BK96" i="11"/>
  <c r="W13" i="8"/>
  <c r="W22" i="10"/>
  <c r="BD96" i="11"/>
  <c r="AD21" i="11"/>
  <c r="AE57" i="12" s="1"/>
  <c r="AE60" i="12" s="1"/>
  <c r="AE21" i="12" s="1"/>
  <c r="AF21" i="11"/>
  <c r="AG57" i="12" s="1"/>
  <c r="AG60" i="12" s="1"/>
  <c r="AG21" i="12" s="1"/>
  <c r="AK21" i="11"/>
  <c r="AL57" i="12" s="1"/>
  <c r="AL60" i="12" s="1"/>
  <c r="AL21" i="12" s="1"/>
  <c r="AR132" i="11"/>
  <c r="AQ138" i="11"/>
  <c r="AQ166" i="11" s="1"/>
  <c r="R51" i="14"/>
  <c r="AP87" i="11"/>
  <c r="AP115" i="11" s="1"/>
  <c r="AP18" i="11" s="1"/>
  <c r="AP14" i="10" s="1"/>
  <c r="AQ81" i="11"/>
  <c r="BG96" i="11"/>
  <c r="BC47" i="11"/>
  <c r="CD43" i="14"/>
  <c r="AA22" i="10"/>
  <c r="AA13" i="8"/>
  <c r="BJ96" i="11"/>
  <c r="CE6" i="14"/>
  <c r="CE28" i="14" s="1"/>
  <c r="CE6" i="8"/>
  <c r="BJ161" i="11"/>
  <c r="BJ162" i="11" s="1"/>
  <c r="BC96" i="11"/>
  <c r="Y22" i="10"/>
  <c r="Y13" i="8"/>
  <c r="AN21" i="11"/>
  <c r="AO57" i="12" s="1"/>
  <c r="AO60" i="12" s="1"/>
  <c r="AO21" i="12" s="1"/>
  <c r="AJ21" i="11"/>
  <c r="AK57" i="12" s="1"/>
  <c r="AK60" i="12" s="1"/>
  <c r="AK21" i="12" s="1"/>
  <c r="AB51" i="14"/>
  <c r="AB53" i="14" s="1"/>
  <c r="BK110" i="11"/>
  <c r="BK111" i="11" s="1"/>
  <c r="BC110" i="11"/>
  <c r="BC111" i="11" s="1"/>
  <c r="CE75" i="14"/>
  <c r="CE71" i="14"/>
  <c r="CE74" i="14"/>
  <c r="CE63" i="14"/>
  <c r="CE76" i="14"/>
  <c r="CE72" i="14"/>
  <c r="CE60" i="14"/>
  <c r="CE62" i="14"/>
  <c r="CE59" i="14"/>
  <c r="CE64" i="14"/>
  <c r="AE21" i="11"/>
  <c r="AF57" i="12" s="1"/>
  <c r="AF60" i="12" s="1"/>
  <c r="AF21" i="12" s="1"/>
  <c r="BB47" i="11"/>
  <c r="BB161" i="11"/>
  <c r="BB162" i="11" s="1"/>
  <c r="AL21" i="11"/>
  <c r="AM57" i="12" s="1"/>
  <c r="AM60" i="12" s="1"/>
  <c r="AM21" i="12" s="1"/>
  <c r="Z51" i="14"/>
  <c r="Z53" i="14" s="1"/>
  <c r="BA161" i="11"/>
  <c r="BA162" i="11" s="1"/>
  <c r="BB147" i="11"/>
  <c r="CA77" i="14"/>
  <c r="CA45" i="14"/>
  <c r="R22" i="10"/>
  <c r="R13" i="8"/>
  <c r="BC147" i="11"/>
  <c r="BI147" i="11"/>
  <c r="CD52" i="14"/>
  <c r="AG21" i="11"/>
  <c r="AH57" i="12" s="1"/>
  <c r="AH60" i="12" s="1"/>
  <c r="AH21" i="12" s="1"/>
  <c r="Q22" i="10"/>
  <c r="Q13" i="8"/>
  <c r="BY16" i="8"/>
  <c r="Z22" i="10"/>
  <c r="Z13" i="8"/>
  <c r="BC161" i="11"/>
  <c r="BC162" i="11" s="1"/>
  <c r="BK161" i="11"/>
  <c r="BK162" i="11" s="1"/>
  <c r="S51" i="14"/>
  <c r="BE47" i="11"/>
  <c r="BD47" i="11"/>
  <c r="AO13" i="10"/>
  <c r="AO12" i="10" s="1"/>
  <c r="CA37" i="14"/>
  <c r="CB73" i="14"/>
  <c r="CA65" i="14"/>
  <c r="BF96" i="11"/>
  <c r="BK147" i="11"/>
  <c r="BA147" i="11"/>
  <c r="AC51" i="14"/>
  <c r="AC53" i="14" s="1"/>
  <c r="AH21" i="11"/>
  <c r="AI57" i="12" s="1"/>
  <c r="AI60" i="12" s="1"/>
  <c r="AI21" i="12" s="1"/>
  <c r="X51" i="14"/>
  <c r="X53" i="14" s="1"/>
  <c r="BJ47" i="11"/>
  <c r="CD38" i="14"/>
  <c r="U13" i="8"/>
  <c r="U22" i="10"/>
  <c r="X13" i="8"/>
  <c r="X22" i="10"/>
  <c r="T13" i="8"/>
  <c r="T22" i="10"/>
  <c r="V51" i="14"/>
  <c r="CD41" i="14"/>
  <c r="AA51" i="14"/>
  <c r="AA53" i="14" s="1"/>
  <c r="BH147" i="11"/>
  <c r="V22" i="10"/>
  <c r="V13" i="8"/>
  <c r="S22" i="10"/>
  <c r="S13" i="8"/>
  <c r="BX16" i="8"/>
  <c r="BE147" i="11"/>
  <c r="BD110" i="11"/>
  <c r="BD111" i="11" s="1"/>
  <c r="CE29" i="14"/>
  <c r="CE14" i="8"/>
  <c r="CE33" i="14"/>
  <c r="BE96" i="11"/>
  <c r="Y51" i="14"/>
  <c r="Y53" i="14" s="1"/>
  <c r="U51" i="14"/>
  <c r="BF147" i="11"/>
  <c r="CD39" i="14"/>
  <c r="AM21" i="11"/>
  <c r="AN57" i="12" s="1"/>
  <c r="AN60" i="12" s="1"/>
  <c r="AN21" i="12" s="1"/>
  <c r="BH96" i="11"/>
  <c r="BF110" i="11"/>
  <c r="BF111" i="11" s="1"/>
  <c r="BE110" i="11"/>
  <c r="BE111" i="11" s="1"/>
  <c r="W51" i="14"/>
  <c r="W53" i="14" s="1"/>
  <c r="T51" i="14"/>
  <c r="CF7" i="14"/>
  <c r="CF7" i="8"/>
  <c r="Q51" i="14"/>
  <c r="P51" i="14"/>
  <c r="P53" i="14" s="1"/>
  <c r="AI21" i="11"/>
  <c r="AJ57" i="12" s="1"/>
  <c r="AJ60" i="12" s="1"/>
  <c r="AJ21" i="12" s="1"/>
  <c r="AB12" i="10"/>
  <c r="AB11" i="10" s="1"/>
  <c r="AC13" i="8"/>
  <c r="AC22" i="10"/>
  <c r="CF20" i="14"/>
  <c r="BD147" i="11"/>
  <c r="BI161" i="11"/>
  <c r="BI162" i="11" s="1"/>
  <c r="BD161" i="11"/>
  <c r="BD162" i="11" s="1"/>
  <c r="CG26" i="14"/>
  <c r="Q53" i="14" l="1"/>
  <c r="V53" i="14"/>
  <c r="AK22" i="12"/>
  <c r="AJ33" i="14" s="1"/>
  <c r="AJ21" i="10"/>
  <c r="AJ18" i="10" s="1"/>
  <c r="AJ14" i="8" s="1"/>
  <c r="AJ29" i="14"/>
  <c r="AI22" i="12"/>
  <c r="AH33" i="14" s="1"/>
  <c r="AH21" i="10"/>
  <c r="AH18" i="10" s="1"/>
  <c r="AH14" i="8" s="1"/>
  <c r="AH29" i="14"/>
  <c r="R52" i="14"/>
  <c r="R53" i="14" s="1"/>
  <c r="D28" i="9"/>
  <c r="D25" i="9" s="1"/>
  <c r="D29" i="9" s="1"/>
  <c r="D30" i="9" s="1"/>
  <c r="AG22" i="12"/>
  <c r="AF33" i="14" s="1"/>
  <c r="AF21" i="10"/>
  <c r="AF18" i="10" s="1"/>
  <c r="AF14" i="8" s="1"/>
  <c r="AF29" i="14"/>
  <c r="AJ22" i="12"/>
  <c r="AI33" i="14" s="1"/>
  <c r="AI21" i="10"/>
  <c r="AI18" i="10" s="1"/>
  <c r="AI14" i="8" s="1"/>
  <c r="AI29" i="14"/>
  <c r="AE22" i="12"/>
  <c r="AD33" i="14" s="1"/>
  <c r="AD52" i="14" s="1"/>
  <c r="AD21" i="10"/>
  <c r="AD18" i="10" s="1"/>
  <c r="AD14" i="8" s="1"/>
  <c r="AD29" i="14"/>
  <c r="S52" i="14"/>
  <c r="S53" i="14" s="1"/>
  <c r="T52" i="14"/>
  <c r="T53" i="14" s="1"/>
  <c r="AF22" i="12"/>
  <c r="AE33" i="14" s="1"/>
  <c r="AE21" i="10"/>
  <c r="AE18" i="10" s="1"/>
  <c r="AE14" i="8" s="1"/>
  <c r="AE29" i="14"/>
  <c r="AH22" i="12"/>
  <c r="AG33" i="14" s="1"/>
  <c r="AG21" i="10"/>
  <c r="AG18" i="10" s="1"/>
  <c r="AG14" i="8" s="1"/>
  <c r="AG29" i="14"/>
  <c r="U52" i="14"/>
  <c r="U53" i="14" s="1"/>
  <c r="CA22" i="10"/>
  <c r="CA23" i="10" s="1"/>
  <c r="H28" i="9"/>
  <c r="BW18" i="10"/>
  <c r="BW22" i="10" s="1"/>
  <c r="BW23" i="10" s="1"/>
  <c r="CG6" i="11"/>
  <c r="CH6" i="10"/>
  <c r="CD47" i="11"/>
  <c r="CD20" i="11"/>
  <c r="CC21" i="11"/>
  <c r="CD57" i="12" s="1"/>
  <c r="CD60" i="12" s="1"/>
  <c r="CD21" i="12" s="1"/>
  <c r="CC16" i="10"/>
  <c r="CD33" i="11"/>
  <c r="CE32" i="11"/>
  <c r="CF43" i="11"/>
  <c r="CF42" i="11"/>
  <c r="CF41" i="11"/>
  <c r="CF37" i="11"/>
  <c r="CF39" i="11"/>
  <c r="CF38" i="11"/>
  <c r="CF40" i="11"/>
  <c r="AO22" i="12"/>
  <c r="AN33" i="14" s="1"/>
  <c r="AN21" i="10"/>
  <c r="AN18" i="10" s="1"/>
  <c r="AN14" i="8" s="1"/>
  <c r="AN29" i="14"/>
  <c r="AO25" i="14"/>
  <c r="AP57" i="12"/>
  <c r="AP60" i="12" s="1"/>
  <c r="AP21" i="12" s="1"/>
  <c r="AL22" i="12"/>
  <c r="AK33" i="14" s="1"/>
  <c r="AK52" i="14" s="1"/>
  <c r="AK21" i="10"/>
  <c r="AK18" i="10" s="1"/>
  <c r="AK14" i="8" s="1"/>
  <c r="AK29" i="14"/>
  <c r="AM22" i="12"/>
  <c r="AL33" i="14" s="1"/>
  <c r="AL21" i="10"/>
  <c r="AL18" i="10" s="1"/>
  <c r="AL14" i="8" s="1"/>
  <c r="AL29" i="14"/>
  <c r="AN22" i="12"/>
  <c r="AM33" i="14" s="1"/>
  <c r="AM21" i="10"/>
  <c r="AM29" i="14"/>
  <c r="AO11" i="10"/>
  <c r="BJ21" i="11"/>
  <c r="BK57" i="12" s="1"/>
  <c r="BK60" i="12" s="1"/>
  <c r="BK21" i="12" s="1"/>
  <c r="BJ16" i="10"/>
  <c r="G23" i="9" s="1"/>
  <c r="CF250" i="13"/>
  <c r="CF249" i="13"/>
  <c r="CF247" i="13"/>
  <c r="CF237" i="13"/>
  <c r="CF236" i="13"/>
  <c r="CH96" i="13"/>
  <c r="CH97" i="13"/>
  <c r="CH35" i="13" s="1"/>
  <c r="CH98" i="13"/>
  <c r="CH36" i="13" s="1"/>
  <c r="CH99" i="13"/>
  <c r="CH37" i="13" s="1"/>
  <c r="CH100" i="13"/>
  <c r="CH38" i="13" s="1"/>
  <c r="CH101" i="13"/>
  <c r="CH39" i="13" s="1"/>
  <c r="CH108" i="13"/>
  <c r="CH46" i="13" s="1"/>
  <c r="CH116" i="13"/>
  <c r="CH54" i="13" s="1"/>
  <c r="CH109" i="13"/>
  <c r="CH47" i="13" s="1"/>
  <c r="CH117" i="13"/>
  <c r="CH55" i="13" s="1"/>
  <c r="CH110" i="13"/>
  <c r="CH48" i="13" s="1"/>
  <c r="CH118" i="13"/>
  <c r="CH56" i="13" s="1"/>
  <c r="CH111" i="13"/>
  <c r="CH49" i="13" s="1"/>
  <c r="CH112" i="13"/>
  <c r="CH50" i="13" s="1"/>
  <c r="CH102" i="13"/>
  <c r="CH40" i="13" s="1"/>
  <c r="CH113" i="13"/>
  <c r="CH51" i="13" s="1"/>
  <c r="CH103" i="13"/>
  <c r="CH41" i="13" s="1"/>
  <c r="CH114" i="13"/>
  <c r="CH52" i="13" s="1"/>
  <c r="CH107" i="13"/>
  <c r="CH45" i="13" s="1"/>
  <c r="CH115" i="13"/>
  <c r="CH53" i="13" s="1"/>
  <c r="CH125" i="13"/>
  <c r="CH63" i="13" s="1"/>
  <c r="CH146" i="13"/>
  <c r="CH83" i="13" s="1"/>
  <c r="CH120" i="13"/>
  <c r="CH58" i="13" s="1"/>
  <c r="CH126" i="13"/>
  <c r="CH64" i="13" s="1"/>
  <c r="CH147" i="13"/>
  <c r="CH84" i="13" s="1"/>
  <c r="CH119" i="13"/>
  <c r="CH57" i="13" s="1"/>
  <c r="CH127" i="13"/>
  <c r="CH65" i="13" s="1"/>
  <c r="CH128" i="13"/>
  <c r="CH66" i="13" s="1"/>
  <c r="CH121" i="13"/>
  <c r="CH59" i="13" s="1"/>
  <c r="CH129" i="13"/>
  <c r="CH67" i="13" s="1"/>
  <c r="CH122" i="13"/>
  <c r="CH60" i="13" s="1"/>
  <c r="CH130" i="13"/>
  <c r="CH68" i="13" s="1"/>
  <c r="CH123" i="13"/>
  <c r="CH61" i="13" s="1"/>
  <c r="CH131" i="13"/>
  <c r="CH69" i="13" s="1"/>
  <c r="CH124" i="13"/>
  <c r="CH62" i="13" s="1"/>
  <c r="CH132" i="13"/>
  <c r="CH70" i="13" s="1"/>
  <c r="CH140" i="13"/>
  <c r="CH78" i="13" s="1"/>
  <c r="CH152" i="13"/>
  <c r="CH138" i="13"/>
  <c r="CH76" i="13" s="1"/>
  <c r="CH150" i="13"/>
  <c r="CH87" i="13" s="1"/>
  <c r="CH141" i="13"/>
  <c r="CH79" i="13" s="1"/>
  <c r="CH139" i="13"/>
  <c r="CH77" i="13" s="1"/>
  <c r="CH151" i="13"/>
  <c r="CH88" i="13" s="1"/>
  <c r="CH137" i="13"/>
  <c r="CH75" i="13" s="1"/>
  <c r="CH149" i="13"/>
  <c r="CH86" i="13" s="1"/>
  <c r="CH136" i="13"/>
  <c r="CH74" i="13" s="1"/>
  <c r="CH153" i="13"/>
  <c r="CH142" i="13"/>
  <c r="CH80" i="13" s="1"/>
  <c r="CH148" i="13"/>
  <c r="CH85" i="13" s="1"/>
  <c r="CH135" i="13"/>
  <c r="CH73" i="13" s="1"/>
  <c r="CI6" i="13"/>
  <c r="CH6" i="12"/>
  <c r="CG154" i="13"/>
  <c r="CG34" i="13"/>
  <c r="CG89" i="13" s="1"/>
  <c r="CG22" i="13" s="1"/>
  <c r="CE26" i="10" s="1"/>
  <c r="CI7" i="10"/>
  <c r="CI7" i="11" s="1"/>
  <c r="CJ7" i="13"/>
  <c r="CI7" i="12"/>
  <c r="CE239" i="13"/>
  <c r="CE25" i="13" s="1"/>
  <c r="CC29" i="10" s="1"/>
  <c r="CV283" i="13"/>
  <c r="CV28" i="13" s="1"/>
  <c r="CT32" i="10" s="1"/>
  <c r="DC283" i="13"/>
  <c r="DC28" i="13" s="1"/>
  <c r="DA32" i="10" s="1"/>
  <c r="BQ283" i="13"/>
  <c r="BQ28" i="13" s="1"/>
  <c r="CX283" i="13"/>
  <c r="CX28" i="13" s="1"/>
  <c r="CV32" i="10" s="1"/>
  <c r="DE283" i="13"/>
  <c r="DE28" i="13" s="1"/>
  <c r="DC32" i="10" s="1"/>
  <c r="BS283" i="13"/>
  <c r="BS28" i="13" s="1"/>
  <c r="CZ283" i="13"/>
  <c r="CZ28" i="13" s="1"/>
  <c r="CX32" i="10" s="1"/>
  <c r="DG283" i="13"/>
  <c r="DG28" i="13" s="1"/>
  <c r="DE32" i="10" s="1"/>
  <c r="BU283" i="13"/>
  <c r="BU28" i="13" s="1"/>
  <c r="CT283" i="13"/>
  <c r="CT28" i="13" s="1"/>
  <c r="CR32" i="10" s="1"/>
  <c r="DI283" i="13"/>
  <c r="DI28" i="13" s="1"/>
  <c r="DG32" i="10" s="1"/>
  <c r="BO283" i="13"/>
  <c r="BO28" i="13" s="1"/>
  <c r="CE283" i="13"/>
  <c r="CE28" i="13" s="1"/>
  <c r="CC32" i="10" s="1"/>
  <c r="CM283" i="13"/>
  <c r="CM28" i="13" s="1"/>
  <c r="CK32" i="10" s="1"/>
  <c r="CU283" i="13"/>
  <c r="CU28" i="13" s="1"/>
  <c r="CS32" i="10" s="1"/>
  <c r="CF19" i="10"/>
  <c r="CM194" i="13"/>
  <c r="CL190" i="13"/>
  <c r="CM185" i="13"/>
  <c r="CL206" i="13"/>
  <c r="CM203" i="13"/>
  <c r="CK246" i="13"/>
  <c r="CL167" i="13"/>
  <c r="CK181" i="13"/>
  <c r="CC27" i="10"/>
  <c r="CA30" i="10"/>
  <c r="CG198" i="13"/>
  <c r="CF199" i="13"/>
  <c r="CF209" i="13" s="1"/>
  <c r="CF23" i="13" s="1"/>
  <c r="CD266" i="13"/>
  <c r="CD26" i="13" s="1"/>
  <c r="CJ291" i="13"/>
  <c r="CJ29" i="13" s="1"/>
  <c r="CH33" i="10" s="1"/>
  <c r="AT283" i="13"/>
  <c r="AT28" i="13" s="1"/>
  <c r="AR32" i="10" s="1"/>
  <c r="BA283" i="13"/>
  <c r="BA28" i="13" s="1"/>
  <c r="AY32" i="10" s="1"/>
  <c r="AF283" i="13"/>
  <c r="AF28" i="13" s="1"/>
  <c r="AD32" i="10" s="1"/>
  <c r="S103" i="10"/>
  <c r="T103" i="10"/>
  <c r="U103" i="10"/>
  <c r="V103" i="10"/>
  <c r="Z103" i="10"/>
  <c r="X103" i="10"/>
  <c r="AA103" i="10"/>
  <c r="W103" i="10"/>
  <c r="AC103" i="10"/>
  <c r="Y103" i="10"/>
  <c r="CB65" i="14"/>
  <c r="AQ19" i="11"/>
  <c r="AQ15" i="10" s="1"/>
  <c r="CE43" i="14"/>
  <c r="AC23" i="10"/>
  <c r="AQ86" i="11"/>
  <c r="AQ82" i="11"/>
  <c r="AB22" i="10"/>
  <c r="AB13" i="8"/>
  <c r="AM25" i="14"/>
  <c r="AM13" i="10"/>
  <c r="AM12" i="10" s="1"/>
  <c r="AM11" i="10" s="1"/>
  <c r="X23" i="10"/>
  <c r="CE38" i="14"/>
  <c r="AB103" i="10"/>
  <c r="CG7" i="14"/>
  <c r="CG7" i="8"/>
  <c r="V23" i="10"/>
  <c r="AO13" i="8"/>
  <c r="CE41" i="14"/>
  <c r="BZ16" i="8"/>
  <c r="Y23" i="10"/>
  <c r="CB37" i="14"/>
  <c r="CC73" i="14"/>
  <c r="AP21" i="11"/>
  <c r="AQ57" i="12" s="1"/>
  <c r="AQ60" i="12" s="1"/>
  <c r="AQ21" i="12" s="1"/>
  <c r="Z23" i="10"/>
  <c r="P13" i="8"/>
  <c r="CE39" i="14"/>
  <c r="AA23" i="10"/>
  <c r="AF25" i="14"/>
  <c r="AF13" i="10"/>
  <c r="AF12" i="10" s="1"/>
  <c r="AF11" i="10" s="1"/>
  <c r="S23" i="10"/>
  <c r="CH26" i="14"/>
  <c r="AI25" i="14"/>
  <c r="AI13" i="10"/>
  <c r="AI12" i="10" s="1"/>
  <c r="AI11" i="10" s="1"/>
  <c r="AG25" i="14"/>
  <c r="AG13" i="10"/>
  <c r="AG12" i="10" s="1"/>
  <c r="AG11" i="10" s="1"/>
  <c r="AK25" i="14"/>
  <c r="AK13" i="10"/>
  <c r="AK12" i="10" s="1"/>
  <c r="AK11" i="10" s="1"/>
  <c r="AD25" i="14"/>
  <c r="AD13" i="10"/>
  <c r="W23" i="10"/>
  <c r="CB77" i="14"/>
  <c r="CB45" i="14"/>
  <c r="AE25" i="14"/>
  <c r="AE13" i="10"/>
  <c r="AE12" i="10" s="1"/>
  <c r="AE11" i="10" s="1"/>
  <c r="AN25" i="14"/>
  <c r="AN13" i="10"/>
  <c r="AN12" i="10" s="1"/>
  <c r="AN11" i="10" s="1"/>
  <c r="P103" i="10"/>
  <c r="P92" i="10"/>
  <c r="U23" i="10"/>
  <c r="AJ13" i="10"/>
  <c r="AJ12" i="10" s="1"/>
  <c r="AJ11" i="10" s="1"/>
  <c r="AJ25" i="14"/>
  <c r="CE52" i="14"/>
  <c r="T23" i="10"/>
  <c r="Q23" i="10"/>
  <c r="R23" i="10"/>
  <c r="AL25" i="14"/>
  <c r="AL13" i="10"/>
  <c r="AL12" i="10" s="1"/>
  <c r="AL11" i="10" s="1"/>
  <c r="CG20" i="14"/>
  <c r="CF75" i="14"/>
  <c r="CF71" i="14"/>
  <c r="CF74" i="14"/>
  <c r="CF63" i="14"/>
  <c r="CF76" i="14"/>
  <c r="CF62" i="14"/>
  <c r="CF72" i="14"/>
  <c r="CF59" i="14"/>
  <c r="CF64" i="14"/>
  <c r="CF60" i="14"/>
  <c r="CF50" i="14"/>
  <c r="AH25" i="14"/>
  <c r="AH13" i="10"/>
  <c r="AH12" i="10" s="1"/>
  <c r="AH11" i="10" s="1"/>
  <c r="CE42" i="14"/>
  <c r="CF6" i="14"/>
  <c r="CF28" i="14" s="1"/>
  <c r="CF6" i="8"/>
  <c r="CF29" i="14"/>
  <c r="CF14" i="8"/>
  <c r="CF33" i="14"/>
  <c r="AR137" i="11"/>
  <c r="AR133" i="11"/>
  <c r="AG52" i="14" l="1"/>
  <c r="CE33" i="11"/>
  <c r="CF48" i="12"/>
  <c r="CF50" i="12" s="1"/>
  <c r="CF20" i="12" s="1"/>
  <c r="CE20" i="10" s="1"/>
  <c r="D31" i="9"/>
  <c r="AH52" i="14"/>
  <c r="AE52" i="14"/>
  <c r="AM52" i="14"/>
  <c r="AI52" i="14"/>
  <c r="AF52" i="14"/>
  <c r="AJ52" i="14"/>
  <c r="CF32" i="11"/>
  <c r="CF33" i="11" s="1"/>
  <c r="CF20" i="11"/>
  <c r="CD16" i="10"/>
  <c r="CD12" i="10" s="1"/>
  <c r="CD21" i="11"/>
  <c r="CE57" i="12" s="1"/>
  <c r="CE60" i="12" s="1"/>
  <c r="CE21" i="12" s="1"/>
  <c r="CH6" i="11"/>
  <c r="CI6" i="10"/>
  <c r="CG43" i="11"/>
  <c r="CG42" i="11"/>
  <c r="CG41" i="11"/>
  <c r="CG38" i="11"/>
  <c r="CG40" i="11"/>
  <c r="CG37" i="11"/>
  <c r="CG39" i="11"/>
  <c r="CC12" i="10"/>
  <c r="CC11" i="10" s="1"/>
  <c r="CE47" i="11"/>
  <c r="CE20" i="11"/>
  <c r="CD22" i="12"/>
  <c r="CC21" i="10"/>
  <c r="H31" i="9"/>
  <c r="H25" i="9"/>
  <c r="H29" i="9" s="1"/>
  <c r="H30" i="9" s="1"/>
  <c r="AQ22" i="12"/>
  <c r="AP33" i="14" s="1"/>
  <c r="AP21" i="10"/>
  <c r="AP18" i="10" s="1"/>
  <c r="AP14" i="8" s="1"/>
  <c r="AP29" i="14"/>
  <c r="E28" i="9"/>
  <c r="AM18" i="10"/>
  <c r="AM14" i="8" s="1"/>
  <c r="AP22" i="12"/>
  <c r="AO33" i="14" s="1"/>
  <c r="AO52" i="14" s="1"/>
  <c r="AO21" i="10"/>
  <c r="AO18" i="10" s="1"/>
  <c r="AO29" i="14"/>
  <c r="BK22" i="12"/>
  <c r="BJ33" i="14" s="1"/>
  <c r="BJ29" i="14"/>
  <c r="BJ21" i="10"/>
  <c r="BJ18" i="10" s="1"/>
  <c r="BJ14" i="8" s="1"/>
  <c r="AL52" i="14"/>
  <c r="AN52" i="14"/>
  <c r="CF239" i="13"/>
  <c r="CF25" i="13" s="1"/>
  <c r="CD29" i="10" s="1"/>
  <c r="CG250" i="13"/>
  <c r="CG249" i="13"/>
  <c r="CG247" i="13"/>
  <c r="BW283" i="13"/>
  <c r="BW28" i="13" s="1"/>
  <c r="CH154" i="13"/>
  <c r="CH34" i="13"/>
  <c r="CH89" i="13" s="1"/>
  <c r="CH22" i="13" s="1"/>
  <c r="CF26" i="10" s="1"/>
  <c r="CJ7" i="10"/>
  <c r="CJ7" i="11" s="1"/>
  <c r="CK7" i="13"/>
  <c r="CJ7" i="12"/>
  <c r="CI97" i="13"/>
  <c r="CI35" i="13" s="1"/>
  <c r="CI98" i="13"/>
  <c r="CI36" i="13" s="1"/>
  <c r="CI99" i="13"/>
  <c r="CI37" i="13" s="1"/>
  <c r="CI96" i="13"/>
  <c r="CI100" i="13"/>
  <c r="CI38" i="13" s="1"/>
  <c r="CI101" i="13"/>
  <c r="CI39" i="13" s="1"/>
  <c r="CI107" i="13"/>
  <c r="CI45" i="13" s="1"/>
  <c r="CI115" i="13"/>
  <c r="CI53" i="13" s="1"/>
  <c r="CI108" i="13"/>
  <c r="CI46" i="13" s="1"/>
  <c r="CI116" i="13"/>
  <c r="CI54" i="13" s="1"/>
  <c r="CI109" i="13"/>
  <c r="CI47" i="13" s="1"/>
  <c r="CI117" i="13"/>
  <c r="CI55" i="13" s="1"/>
  <c r="CI110" i="13"/>
  <c r="CI48" i="13" s="1"/>
  <c r="CI118" i="13"/>
  <c r="CI56" i="13" s="1"/>
  <c r="CI111" i="13"/>
  <c r="CI49" i="13" s="1"/>
  <c r="CI112" i="13"/>
  <c r="CI50" i="13" s="1"/>
  <c r="CI102" i="13"/>
  <c r="CI40" i="13" s="1"/>
  <c r="CI113" i="13"/>
  <c r="CI51" i="13" s="1"/>
  <c r="CI103" i="13"/>
  <c r="CI41" i="13" s="1"/>
  <c r="CI114" i="13"/>
  <c r="CI52" i="13" s="1"/>
  <c r="CI124" i="13"/>
  <c r="CI62" i="13" s="1"/>
  <c r="CI132" i="13"/>
  <c r="CI70" i="13" s="1"/>
  <c r="CI125" i="13"/>
  <c r="CI63" i="13" s="1"/>
  <c r="CI146" i="13"/>
  <c r="CI83" i="13" s="1"/>
  <c r="CI120" i="13"/>
  <c r="CI58" i="13" s="1"/>
  <c r="CI126" i="13"/>
  <c r="CI64" i="13" s="1"/>
  <c r="CI147" i="13"/>
  <c r="CI84" i="13" s="1"/>
  <c r="CI119" i="13"/>
  <c r="CI57" i="13" s="1"/>
  <c r="CI127" i="13"/>
  <c r="CI65" i="13" s="1"/>
  <c r="CI128" i="13"/>
  <c r="CI66" i="13" s="1"/>
  <c r="CI121" i="13"/>
  <c r="CI59" i="13" s="1"/>
  <c r="CI129" i="13"/>
  <c r="CI67" i="13" s="1"/>
  <c r="CI122" i="13"/>
  <c r="CI60" i="13" s="1"/>
  <c r="CI130" i="13"/>
  <c r="CI68" i="13" s="1"/>
  <c r="CI123" i="13"/>
  <c r="CI61" i="13" s="1"/>
  <c r="CI131" i="13"/>
  <c r="CI69" i="13" s="1"/>
  <c r="CI151" i="13"/>
  <c r="CI88" i="13" s="1"/>
  <c r="CI139" i="13"/>
  <c r="CI77" i="13" s="1"/>
  <c r="CI141" i="13"/>
  <c r="CI79" i="13" s="1"/>
  <c r="CI137" i="13"/>
  <c r="CI75" i="13" s="1"/>
  <c r="CI149" i="13"/>
  <c r="CI86" i="13" s="1"/>
  <c r="CI153" i="13"/>
  <c r="CI142" i="13"/>
  <c r="CI80" i="13" s="1"/>
  <c r="CI136" i="13"/>
  <c r="CI74" i="13" s="1"/>
  <c r="CI148" i="13"/>
  <c r="CI85" i="13" s="1"/>
  <c r="CI152" i="13"/>
  <c r="CI140" i="13"/>
  <c r="CI78" i="13" s="1"/>
  <c r="CI135" i="13"/>
  <c r="CI73" i="13" s="1"/>
  <c r="CI150" i="13"/>
  <c r="CI87" i="13" s="1"/>
  <c r="CI138" i="13"/>
  <c r="CI76" i="13" s="1"/>
  <c r="CG237" i="13"/>
  <c r="CG236" i="13"/>
  <c r="CJ6" i="13"/>
  <c r="CI6" i="12"/>
  <c r="CS283" i="13"/>
  <c r="CS28" i="13" s="1"/>
  <c r="CQ32" i="10" s="1"/>
  <c r="CQ283" i="13"/>
  <c r="CQ28" i="13" s="1"/>
  <c r="CO32" i="10" s="1"/>
  <c r="CO283" i="13"/>
  <c r="CO28" i="13" s="1"/>
  <c r="CM32" i="10" s="1"/>
  <c r="BQ32" i="10"/>
  <c r="BQ25" i="10" s="1"/>
  <c r="BQ34" i="10" s="1"/>
  <c r="BS30" i="13"/>
  <c r="BO32" i="10"/>
  <c r="BO25" i="10" s="1"/>
  <c r="BO34" i="10" s="1"/>
  <c r="BQ30" i="13"/>
  <c r="CL283" i="13"/>
  <c r="CL28" i="13" s="1"/>
  <c r="CJ32" i="10" s="1"/>
  <c r="CR283" i="13"/>
  <c r="CR28" i="13" s="1"/>
  <c r="CP32" i="10" s="1"/>
  <c r="CP283" i="13"/>
  <c r="CP28" i="13" s="1"/>
  <c r="CN32" i="10" s="1"/>
  <c r="CN283" i="13"/>
  <c r="CN28" i="13" s="1"/>
  <c r="CL32" i="10" s="1"/>
  <c r="BV283" i="13"/>
  <c r="BV28" i="13" s="1"/>
  <c r="CB283" i="13"/>
  <c r="CB28" i="13" s="1"/>
  <c r="BZ283" i="13"/>
  <c r="BZ28" i="13" s="1"/>
  <c r="BX283" i="13"/>
  <c r="BX28" i="13" s="1"/>
  <c r="BM32" i="10"/>
  <c r="BM25" i="10" s="1"/>
  <c r="BM34" i="10" s="1"/>
  <c r="BO30" i="13"/>
  <c r="BS32" i="10"/>
  <c r="BS25" i="10" s="1"/>
  <c r="BS34" i="10" s="1"/>
  <c r="BU30" i="13"/>
  <c r="CD283" i="13"/>
  <c r="CD28" i="13" s="1"/>
  <c r="CB32" i="10" s="1"/>
  <c r="CJ283" i="13"/>
  <c r="CJ28" i="13" s="1"/>
  <c r="CH32" i="10" s="1"/>
  <c r="CH283" i="13"/>
  <c r="CH28" i="13" s="1"/>
  <c r="CF32" i="10" s="1"/>
  <c r="CF283" i="13"/>
  <c r="CF28" i="13" s="1"/>
  <c r="CD32" i="10" s="1"/>
  <c r="BN283" i="13"/>
  <c r="BN28" i="13" s="1"/>
  <c r="DA283" i="13"/>
  <c r="DA28" i="13" s="1"/>
  <c r="CY32" i="10" s="1"/>
  <c r="BT283" i="13"/>
  <c r="BT28" i="13" s="1"/>
  <c r="CY283" i="13"/>
  <c r="CY28" i="13" s="1"/>
  <c r="CW32" i="10" s="1"/>
  <c r="BR283" i="13"/>
  <c r="BR28" i="13" s="1"/>
  <c r="CW283" i="13"/>
  <c r="CW28" i="13" s="1"/>
  <c r="CU32" i="10" s="1"/>
  <c r="BP283" i="13"/>
  <c r="BP28" i="13" s="1"/>
  <c r="DH283" i="13"/>
  <c r="DH28" i="13" s="1"/>
  <c r="DF32" i="10" s="1"/>
  <c r="CK283" i="13"/>
  <c r="CK28" i="13" s="1"/>
  <c r="CI32" i="10" s="1"/>
  <c r="DF283" i="13"/>
  <c r="DF28" i="13" s="1"/>
  <c r="DD32" i="10" s="1"/>
  <c r="CI283" i="13"/>
  <c r="CI28" i="13" s="1"/>
  <c r="CG32" i="10" s="1"/>
  <c r="DD283" i="13"/>
  <c r="DD28" i="13" s="1"/>
  <c r="DB32" i="10" s="1"/>
  <c r="CG283" i="13"/>
  <c r="CG28" i="13" s="1"/>
  <c r="CE32" i="10" s="1"/>
  <c r="BU32" i="10"/>
  <c r="BU25" i="10" s="1"/>
  <c r="BU34" i="10" s="1"/>
  <c r="BW30" i="13"/>
  <c r="DB283" i="13"/>
  <c r="DB28" i="13" s="1"/>
  <c r="CZ32" i="10" s="1"/>
  <c r="CC283" i="13"/>
  <c r="CC28" i="13" s="1"/>
  <c r="CA283" i="13"/>
  <c r="CA28" i="13" s="1"/>
  <c r="BY283" i="13"/>
  <c r="BY28" i="13" s="1"/>
  <c r="CG19" i="10"/>
  <c r="CK291" i="13"/>
  <c r="CK29" i="13" s="1"/>
  <c r="CI33" i="10" s="1"/>
  <c r="I40" i="9" s="1"/>
  <c r="J40" i="9" s="1"/>
  <c r="CL181" i="13"/>
  <c r="CM167" i="13"/>
  <c r="CB30" i="10"/>
  <c r="CE266" i="13"/>
  <c r="CE26" i="13" s="1"/>
  <c r="CL246" i="13"/>
  <c r="CD27" i="10"/>
  <c r="CM206" i="13"/>
  <c r="CN203" i="13"/>
  <c r="CH198" i="13"/>
  <c r="CG199" i="13"/>
  <c r="CG209" i="13" s="1"/>
  <c r="CG23" i="13" s="1"/>
  <c r="CN194" i="13"/>
  <c r="CM190" i="13"/>
  <c r="CN185" i="13"/>
  <c r="BM283" i="13"/>
  <c r="BM28" i="13" s="1"/>
  <c r="BK32" i="10" s="1"/>
  <c r="AU283" i="13"/>
  <c r="AU28" i="13" s="1"/>
  <c r="AS32" i="10" s="1"/>
  <c r="AG283" i="13"/>
  <c r="AG28" i="13" s="1"/>
  <c r="AE32" i="10" s="1"/>
  <c r="X92" i="10"/>
  <c r="Q92" i="10"/>
  <c r="W92" i="10"/>
  <c r="R92" i="10"/>
  <c r="T92" i="10"/>
  <c r="U92" i="10"/>
  <c r="AA92" i="10"/>
  <c r="AC92" i="10"/>
  <c r="S92" i="10"/>
  <c r="Z92" i="10"/>
  <c r="R103" i="10"/>
  <c r="AB92" i="10"/>
  <c r="Q103" i="10"/>
  <c r="Y92" i="10"/>
  <c r="D89" i="9"/>
  <c r="D105" i="9" s="1"/>
  <c r="E20" i="9"/>
  <c r="E19" i="9" s="1"/>
  <c r="CG33" i="14"/>
  <c r="CF39" i="14"/>
  <c r="CF41" i="14"/>
  <c r="CH20" i="14"/>
  <c r="CI26" i="14"/>
  <c r="AF13" i="8"/>
  <c r="AF22" i="10"/>
  <c r="CG76" i="14"/>
  <c r="CG74" i="14"/>
  <c r="CG72" i="14"/>
  <c r="CG63" i="14"/>
  <c r="CG71" i="14"/>
  <c r="CG62" i="14"/>
  <c r="CG75" i="14"/>
  <c r="CG64" i="14"/>
  <c r="CG59" i="14"/>
  <c r="CG60" i="14"/>
  <c r="AM13" i="8"/>
  <c r="AM22" i="10"/>
  <c r="AB23" i="10"/>
  <c r="CC37" i="14"/>
  <c r="CC65" i="14"/>
  <c r="CD73" i="14"/>
  <c r="CF42" i="14"/>
  <c r="CG50" i="14"/>
  <c r="AK51" i="14"/>
  <c r="AK53" i="14" s="1"/>
  <c r="AO51" i="14"/>
  <c r="AD12" i="10"/>
  <c r="AD11" i="10" s="1"/>
  <c r="AG51" i="14"/>
  <c r="AG53" i="14" s="1"/>
  <c r="AN51" i="14"/>
  <c r="AN53" i="14" s="1"/>
  <c r="AJ22" i="10"/>
  <c r="AJ13" i="8"/>
  <c r="AE13" i="8"/>
  <c r="AE22" i="10"/>
  <c r="AE51" i="14"/>
  <c r="AE53" i="14" s="1"/>
  <c r="AD51" i="14"/>
  <c r="AD53" i="14" s="1"/>
  <c r="AP25" i="14"/>
  <c r="AP13" i="10"/>
  <c r="AP12" i="10" s="1"/>
  <c r="AP11" i="10" s="1"/>
  <c r="AH51" i="14"/>
  <c r="AH53" i="14" s="1"/>
  <c r="AF51" i="14"/>
  <c r="AF53" i="14" s="1"/>
  <c r="AK13" i="8"/>
  <c r="AK22" i="10"/>
  <c r="CH7" i="14"/>
  <c r="CH7" i="8"/>
  <c r="AQ87" i="11"/>
  <c r="AQ115" i="11" s="1"/>
  <c r="AQ18" i="11" s="1"/>
  <c r="AQ14" i="10" s="1"/>
  <c r="AR81" i="11"/>
  <c r="CA16" i="8"/>
  <c r="AR138" i="11"/>
  <c r="AS132" i="11"/>
  <c r="CG29" i="14"/>
  <c r="CG14" i="8"/>
  <c r="AL51" i="14"/>
  <c r="AL53" i="14" s="1"/>
  <c r="P23" i="10"/>
  <c r="CC45" i="14"/>
  <c r="CC77" i="14"/>
  <c r="AL22" i="10"/>
  <c r="AL13" i="8"/>
  <c r="AJ51" i="14"/>
  <c r="AJ53" i="14" s="1"/>
  <c r="CG6" i="14"/>
  <c r="CG28" i="14" s="1"/>
  <c r="CG6" i="8"/>
  <c r="CF43" i="14"/>
  <c r="AH22" i="10"/>
  <c r="AH13" i="8"/>
  <c r="CF38" i="14"/>
  <c r="CF52" i="14"/>
  <c r="AI51" i="14"/>
  <c r="AI53" i="14" s="1"/>
  <c r="AM51" i="14"/>
  <c r="AM53" i="14" s="1"/>
  <c r="AG22" i="10"/>
  <c r="AG13" i="8"/>
  <c r="AI22" i="10"/>
  <c r="AI13" i="8"/>
  <c r="AO53" i="14" l="1"/>
  <c r="CF47" i="11"/>
  <c r="CG48" i="12"/>
  <c r="CG50" i="12" s="1"/>
  <c r="CG20" i="12" s="1"/>
  <c r="CF20" i="10" s="1"/>
  <c r="CG32" i="11"/>
  <c r="CH48" i="12" s="1"/>
  <c r="CH50" i="12" s="1"/>
  <c r="CH20" i="12" s="1"/>
  <c r="CG20" i="10" s="1"/>
  <c r="CE21" i="11"/>
  <c r="CF57" i="12" s="1"/>
  <c r="CF60" i="12" s="1"/>
  <c r="CF21" i="12" s="1"/>
  <c r="CE16" i="10"/>
  <c r="CE22" i="12"/>
  <c r="CD21" i="10"/>
  <c r="CD18" i="10" s="1"/>
  <c r="CD22" i="10" s="1"/>
  <c r="CD23" i="10" s="1"/>
  <c r="CD11" i="10"/>
  <c r="CF21" i="11"/>
  <c r="CG57" i="12" s="1"/>
  <c r="CG60" i="12" s="1"/>
  <c r="CG21" i="12" s="1"/>
  <c r="CF16" i="10"/>
  <c r="CF12" i="10" s="1"/>
  <c r="CF11" i="10" s="1"/>
  <c r="CC18" i="10"/>
  <c r="CC22" i="10" s="1"/>
  <c r="CC23" i="10" s="1"/>
  <c r="CJ6" i="10"/>
  <c r="CI6" i="11"/>
  <c r="CH43" i="11"/>
  <c r="CH42" i="11"/>
  <c r="CH41" i="11"/>
  <c r="CH37" i="11"/>
  <c r="CH39" i="11"/>
  <c r="CH40" i="11"/>
  <c r="CH38" i="11"/>
  <c r="AO14" i="8"/>
  <c r="AO22" i="10"/>
  <c r="AO23" i="10" s="1"/>
  <c r="E25" i="9"/>
  <c r="J20" i="9"/>
  <c r="BJ52" i="14"/>
  <c r="BK52" i="14"/>
  <c r="AP52" i="14"/>
  <c r="CD30" i="13"/>
  <c r="CH250" i="13"/>
  <c r="CH249" i="13"/>
  <c r="CH247" i="13"/>
  <c r="CG239" i="13"/>
  <c r="CG25" i="13" s="1"/>
  <c r="CE29" i="10" s="1"/>
  <c r="CI154" i="13"/>
  <c r="CI34" i="13"/>
  <c r="CI89" i="13" s="1"/>
  <c r="CI22" i="13" s="1"/>
  <c r="CG26" i="10" s="1"/>
  <c r="CH236" i="13"/>
  <c r="CH237" i="13"/>
  <c r="CJ96" i="13"/>
  <c r="CJ97" i="13"/>
  <c r="CJ35" i="13" s="1"/>
  <c r="CJ98" i="13"/>
  <c r="CJ36" i="13" s="1"/>
  <c r="CJ99" i="13"/>
  <c r="CJ37" i="13" s="1"/>
  <c r="CJ100" i="13"/>
  <c r="CJ38" i="13" s="1"/>
  <c r="CJ101" i="13"/>
  <c r="CJ39" i="13" s="1"/>
  <c r="CJ103" i="13"/>
  <c r="CJ41" i="13" s="1"/>
  <c r="CJ114" i="13"/>
  <c r="CJ52" i="13" s="1"/>
  <c r="CJ107" i="13"/>
  <c r="CJ45" i="13" s="1"/>
  <c r="CJ115" i="13"/>
  <c r="CJ53" i="13" s="1"/>
  <c r="CJ108" i="13"/>
  <c r="CJ46" i="13" s="1"/>
  <c r="CJ116" i="13"/>
  <c r="CJ54" i="13" s="1"/>
  <c r="CJ109" i="13"/>
  <c r="CJ47" i="13" s="1"/>
  <c r="CJ117" i="13"/>
  <c r="CJ55" i="13" s="1"/>
  <c r="CJ110" i="13"/>
  <c r="CJ48" i="13" s="1"/>
  <c r="CJ118" i="13"/>
  <c r="CJ56" i="13" s="1"/>
  <c r="CJ111" i="13"/>
  <c r="CJ49" i="13" s="1"/>
  <c r="CJ112" i="13"/>
  <c r="CJ50" i="13" s="1"/>
  <c r="CJ102" i="13"/>
  <c r="CJ40" i="13" s="1"/>
  <c r="CJ113" i="13"/>
  <c r="CJ51" i="13" s="1"/>
  <c r="CJ123" i="13"/>
  <c r="CJ61" i="13" s="1"/>
  <c r="CJ131" i="13"/>
  <c r="CJ69" i="13" s="1"/>
  <c r="CJ124" i="13"/>
  <c r="CJ62" i="13" s="1"/>
  <c r="CJ132" i="13"/>
  <c r="CJ70" i="13" s="1"/>
  <c r="CJ125" i="13"/>
  <c r="CJ63" i="13" s="1"/>
  <c r="CJ146" i="13"/>
  <c r="CJ83" i="13" s="1"/>
  <c r="CJ120" i="13"/>
  <c r="CJ58" i="13" s="1"/>
  <c r="CJ126" i="13"/>
  <c r="CJ64" i="13" s="1"/>
  <c r="CJ147" i="13"/>
  <c r="CJ84" i="13" s="1"/>
  <c r="CJ119" i="13"/>
  <c r="CJ57" i="13" s="1"/>
  <c r="CJ127" i="13"/>
  <c r="CJ65" i="13" s="1"/>
  <c r="CJ128" i="13"/>
  <c r="CJ66" i="13" s="1"/>
  <c r="CJ121" i="13"/>
  <c r="CJ59" i="13" s="1"/>
  <c r="CJ129" i="13"/>
  <c r="CJ67" i="13" s="1"/>
  <c r="CJ122" i="13"/>
  <c r="CJ60" i="13" s="1"/>
  <c r="CJ130" i="13"/>
  <c r="CJ68" i="13" s="1"/>
  <c r="CJ153" i="13"/>
  <c r="CJ142" i="13"/>
  <c r="CJ80" i="13" s="1"/>
  <c r="CJ148" i="13"/>
  <c r="CJ85" i="13" s="1"/>
  <c r="CJ140" i="13"/>
  <c r="CJ78" i="13" s="1"/>
  <c r="CJ152" i="13"/>
  <c r="CJ136" i="13"/>
  <c r="CJ74" i="13" s="1"/>
  <c r="CJ135" i="13"/>
  <c r="CJ73" i="13" s="1"/>
  <c r="CJ150" i="13"/>
  <c r="CJ87" i="13" s="1"/>
  <c r="CJ151" i="13"/>
  <c r="CJ88" i="13" s="1"/>
  <c r="CJ138" i="13"/>
  <c r="CJ76" i="13" s="1"/>
  <c r="CJ141" i="13"/>
  <c r="CJ79" i="13" s="1"/>
  <c r="CJ149" i="13"/>
  <c r="CJ86" i="13" s="1"/>
  <c r="CJ139" i="13"/>
  <c r="CJ77" i="13" s="1"/>
  <c r="CJ137" i="13"/>
  <c r="CJ75" i="13" s="1"/>
  <c r="CK6" i="13"/>
  <c r="CJ6" i="12"/>
  <c r="CK7" i="10"/>
  <c r="CK7" i="11" s="1"/>
  <c r="CK7" i="12"/>
  <c r="CL7" i="13"/>
  <c r="BY32" i="10"/>
  <c r="BY25" i="10" s="1"/>
  <c r="BY34" i="10" s="1"/>
  <c r="CA30" i="13"/>
  <c r="BR32" i="10"/>
  <c r="BR25" i="10" s="1"/>
  <c r="BR34" i="10" s="1"/>
  <c r="BT30" i="13"/>
  <c r="BS35" i="10"/>
  <c r="BS38" i="10"/>
  <c r="BS42" i="10" s="1"/>
  <c r="BS99" i="10" s="1"/>
  <c r="CA32" i="10"/>
  <c r="CA25" i="10" s="1"/>
  <c r="CA34" i="10" s="1"/>
  <c r="CC30" i="13"/>
  <c r="BL32" i="10"/>
  <c r="BN30" i="13"/>
  <c r="BM35" i="10"/>
  <c r="BM38" i="10"/>
  <c r="BM42" i="10" s="1"/>
  <c r="BM99" i="10" s="1"/>
  <c r="CB25" i="10"/>
  <c r="CB34" i="10" s="1"/>
  <c r="CB38" i="10" s="1"/>
  <c r="CB42" i="10" s="1"/>
  <c r="CB99" i="10" s="1"/>
  <c r="BV32" i="10"/>
  <c r="BV25" i="10" s="1"/>
  <c r="BV34" i="10" s="1"/>
  <c r="BX30" i="13"/>
  <c r="BX32" i="10"/>
  <c r="BZ30" i="13"/>
  <c r="BU38" i="10"/>
  <c r="BU42" i="10" s="1"/>
  <c r="BU99" i="10" s="1"/>
  <c r="BU35" i="10"/>
  <c r="BN32" i="10"/>
  <c r="BN25" i="10" s="1"/>
  <c r="BN34" i="10" s="1"/>
  <c r="BP30" i="13"/>
  <c r="BZ32" i="10"/>
  <c r="BZ25" i="10" s="1"/>
  <c r="BZ34" i="10" s="1"/>
  <c r="CB30" i="13"/>
  <c r="BO38" i="10"/>
  <c r="BO42" i="10" s="1"/>
  <c r="BO35" i="10"/>
  <c r="BP32" i="10"/>
  <c r="BP25" i="10" s="1"/>
  <c r="BP34" i="10" s="1"/>
  <c r="BR30" i="13"/>
  <c r="BT32" i="10"/>
  <c r="BT25" i="10" s="1"/>
  <c r="BT34" i="10" s="1"/>
  <c r="BV30" i="13"/>
  <c r="BW32" i="10"/>
  <c r="BW25" i="10" s="1"/>
  <c r="BW34" i="10" s="1"/>
  <c r="BY30" i="13"/>
  <c r="BQ38" i="10"/>
  <c r="BQ42" i="10" s="1"/>
  <c r="BQ99" i="10" s="1"/>
  <c r="BQ35" i="10"/>
  <c r="CH19" i="10"/>
  <c r="CM181" i="13"/>
  <c r="CN167" i="13"/>
  <c r="CE27" i="10"/>
  <c r="CI198" i="13"/>
  <c r="CH199" i="13"/>
  <c r="CH209" i="13" s="1"/>
  <c r="CH23" i="13" s="1"/>
  <c r="CM246" i="13"/>
  <c r="CC30" i="10"/>
  <c r="CC25" i="10" s="1"/>
  <c r="CC34" i="10" s="1"/>
  <c r="CE30" i="13"/>
  <c r="CO194" i="13"/>
  <c r="CN206" i="13"/>
  <c r="CO203" i="13"/>
  <c r="CF266" i="13"/>
  <c r="CF26" i="13" s="1"/>
  <c r="CL291" i="13"/>
  <c r="CL29" i="13" s="1"/>
  <c r="CJ33" i="10" s="1"/>
  <c r="CN190" i="13"/>
  <c r="CO185" i="13"/>
  <c r="AV283" i="13"/>
  <c r="AV28" i="13" s="1"/>
  <c r="AT32" i="10" s="1"/>
  <c r="AH283" i="13"/>
  <c r="AH28" i="13" s="1"/>
  <c r="AF32" i="10" s="1"/>
  <c r="AK103" i="10"/>
  <c r="AM103" i="10"/>
  <c r="AH103" i="10"/>
  <c r="AO103" i="10"/>
  <c r="AI103" i="10"/>
  <c r="AJ103" i="10"/>
  <c r="AL103" i="10"/>
  <c r="AE103" i="10"/>
  <c r="AG103" i="10"/>
  <c r="CI33" i="14"/>
  <c r="CG39" i="14"/>
  <c r="AR86" i="11"/>
  <c r="AR82" i="11"/>
  <c r="AP51" i="14"/>
  <c r="AP53" i="14" s="1"/>
  <c r="CH6" i="14"/>
  <c r="CH28" i="14" s="1"/>
  <c r="CH6" i="8"/>
  <c r="AL23" i="10"/>
  <c r="AS137" i="11"/>
  <c r="AS133" i="11"/>
  <c r="CH76" i="14"/>
  <c r="CH74" i="14"/>
  <c r="CH71" i="14"/>
  <c r="CH62" i="14"/>
  <c r="CH72" i="14"/>
  <c r="CH64" i="14"/>
  <c r="CH59" i="14"/>
  <c r="CH63" i="14"/>
  <c r="CH75" i="14"/>
  <c r="CH60" i="14"/>
  <c r="AJ23" i="10"/>
  <c r="AN13" i="8"/>
  <c r="AN22" i="10"/>
  <c r="AG23" i="10"/>
  <c r="AR166" i="11"/>
  <c r="AR19" i="11"/>
  <c r="AR15" i="10" s="1"/>
  <c r="AD103" i="10"/>
  <c r="AD92" i="10"/>
  <c r="AE92" i="10"/>
  <c r="CG41" i="14"/>
  <c r="AF23" i="10"/>
  <c r="AH23" i="10"/>
  <c r="CG38" i="14"/>
  <c r="CB16" i="8"/>
  <c r="CI29" i="14"/>
  <c r="AM23" i="10"/>
  <c r="CD77" i="14"/>
  <c r="CD45" i="14"/>
  <c r="CG43" i="14"/>
  <c r="AQ21" i="11"/>
  <c r="AR57" i="12" s="1"/>
  <c r="AR60" i="12" s="1"/>
  <c r="AR21" i="12" s="1"/>
  <c r="AI23" i="10"/>
  <c r="CI7" i="14"/>
  <c r="CI7" i="8"/>
  <c r="CH29" i="14"/>
  <c r="CH14" i="8"/>
  <c r="AN103" i="10"/>
  <c r="AD22" i="10"/>
  <c r="AD13" i="8"/>
  <c r="CG42" i="14"/>
  <c r="CI20" i="14"/>
  <c r="CG52" i="14"/>
  <c r="AK23" i="10"/>
  <c r="AP13" i="8"/>
  <c r="AP22" i="10"/>
  <c r="AE23" i="10"/>
  <c r="CH50" i="14"/>
  <c r="CK6" i="10" l="1"/>
  <c r="CJ6" i="11"/>
  <c r="CH32" i="11"/>
  <c r="CI48" i="12" s="1"/>
  <c r="CI50" i="12" s="1"/>
  <c r="CI20" i="12" s="1"/>
  <c r="CH20" i="10" s="1"/>
  <c r="CG22" i="12"/>
  <c r="CF21" i="10"/>
  <c r="CF18" i="10" s="1"/>
  <c r="CF22" i="10" s="1"/>
  <c r="CF23" i="10" s="1"/>
  <c r="CE12" i="10"/>
  <c r="CE11" i="10" s="1"/>
  <c r="CF22" i="12"/>
  <c r="CE21" i="10"/>
  <c r="CI43" i="11"/>
  <c r="CI42" i="11"/>
  <c r="CI41" i="11"/>
  <c r="CI37" i="11"/>
  <c r="CI40" i="11"/>
  <c r="CI38" i="11"/>
  <c r="CI39" i="11"/>
  <c r="CG20" i="11"/>
  <c r="CG47" i="11"/>
  <c r="CG33" i="11"/>
  <c r="AR22" i="12"/>
  <c r="AQ33" i="14" s="1"/>
  <c r="AQ52" i="14" s="1"/>
  <c r="AQ21" i="10"/>
  <c r="AQ18" i="10" s="1"/>
  <c r="AQ14" i="8" s="1"/>
  <c r="AQ29" i="14"/>
  <c r="E31" i="9"/>
  <c r="BO99" i="10"/>
  <c r="CI250" i="13"/>
  <c r="CI249" i="13"/>
  <c r="CI247" i="13"/>
  <c r="E29" i="9"/>
  <c r="CB35" i="10"/>
  <c r="CK97" i="13"/>
  <c r="CK35" i="13" s="1"/>
  <c r="CK98" i="13"/>
  <c r="CK36" i="13" s="1"/>
  <c r="CK96" i="13"/>
  <c r="CK99" i="13"/>
  <c r="CK37" i="13" s="1"/>
  <c r="CK100" i="13"/>
  <c r="CK38" i="13" s="1"/>
  <c r="CK102" i="13"/>
  <c r="CK40" i="13" s="1"/>
  <c r="CK113" i="13"/>
  <c r="CK51" i="13" s="1"/>
  <c r="CK103" i="13"/>
  <c r="CK41" i="13" s="1"/>
  <c r="CK114" i="13"/>
  <c r="CK52" i="13" s="1"/>
  <c r="CK107" i="13"/>
  <c r="CK45" i="13" s="1"/>
  <c r="CK115" i="13"/>
  <c r="CK53" i="13" s="1"/>
  <c r="CK108" i="13"/>
  <c r="CK46" i="13" s="1"/>
  <c r="CK116" i="13"/>
  <c r="CK54" i="13" s="1"/>
  <c r="CK109" i="13"/>
  <c r="CK47" i="13" s="1"/>
  <c r="CK117" i="13"/>
  <c r="CK55" i="13" s="1"/>
  <c r="CK110" i="13"/>
  <c r="CK48" i="13" s="1"/>
  <c r="CK118" i="13"/>
  <c r="CK56" i="13" s="1"/>
  <c r="CK111" i="13"/>
  <c r="CK49" i="13" s="1"/>
  <c r="CK101" i="13"/>
  <c r="CK39" i="13" s="1"/>
  <c r="CK112" i="13"/>
  <c r="CK50" i="13" s="1"/>
  <c r="CK122" i="13"/>
  <c r="CK60" i="13" s="1"/>
  <c r="CK130" i="13"/>
  <c r="CK68" i="13" s="1"/>
  <c r="CK123" i="13"/>
  <c r="CK61" i="13" s="1"/>
  <c r="CK131" i="13"/>
  <c r="CK69" i="13" s="1"/>
  <c r="CK124" i="13"/>
  <c r="CK62" i="13" s="1"/>
  <c r="CK132" i="13"/>
  <c r="CK70" i="13" s="1"/>
  <c r="CK125" i="13"/>
  <c r="CK63" i="13" s="1"/>
  <c r="CK146" i="13"/>
  <c r="CK83" i="13" s="1"/>
  <c r="CK120" i="13"/>
  <c r="CK58" i="13" s="1"/>
  <c r="CK126" i="13"/>
  <c r="CK64" i="13" s="1"/>
  <c r="CK147" i="13"/>
  <c r="CK84" i="13" s="1"/>
  <c r="CK119" i="13"/>
  <c r="CK57" i="13" s="1"/>
  <c r="CK127" i="13"/>
  <c r="CK65" i="13" s="1"/>
  <c r="CK128" i="13"/>
  <c r="CK66" i="13" s="1"/>
  <c r="CK121" i="13"/>
  <c r="CK59" i="13" s="1"/>
  <c r="CK129" i="13"/>
  <c r="CK67" i="13" s="1"/>
  <c r="CK151" i="13"/>
  <c r="CK88" i="13" s="1"/>
  <c r="CK135" i="13"/>
  <c r="CK73" i="13" s="1"/>
  <c r="CK138" i="13"/>
  <c r="CK76" i="13" s="1"/>
  <c r="CK141" i="13"/>
  <c r="CK79" i="13" s="1"/>
  <c r="CK149" i="13"/>
  <c r="CK86" i="13" s="1"/>
  <c r="CK140" i="13"/>
  <c r="CK78" i="13" s="1"/>
  <c r="CK139" i="13"/>
  <c r="CK77" i="13" s="1"/>
  <c r="CK153" i="13"/>
  <c r="CK142" i="13"/>
  <c r="CK80" i="13" s="1"/>
  <c r="CK148" i="13"/>
  <c r="CK85" i="13" s="1"/>
  <c r="CK137" i="13"/>
  <c r="CK75" i="13" s="1"/>
  <c r="CK152" i="13"/>
  <c r="CK136" i="13"/>
  <c r="CK74" i="13" s="1"/>
  <c r="CK150" i="13"/>
  <c r="CK87" i="13" s="1"/>
  <c r="CH239" i="13"/>
  <c r="CH25" i="13" s="1"/>
  <c r="CF29" i="10" s="1"/>
  <c r="CK6" i="12"/>
  <c r="CL6" i="13"/>
  <c r="CI237" i="13"/>
  <c r="CI236" i="13"/>
  <c r="CJ154" i="13"/>
  <c r="CJ34" i="13"/>
  <c r="CJ89" i="13" s="1"/>
  <c r="CJ22" i="13" s="1"/>
  <c r="CH26" i="10" s="1"/>
  <c r="CL7" i="10"/>
  <c r="CL7" i="11" s="1"/>
  <c r="CL7" i="12"/>
  <c r="CM7" i="13"/>
  <c r="CD31" i="13"/>
  <c r="CA31" i="13"/>
  <c r="BT38" i="10"/>
  <c r="BT42" i="10" s="1"/>
  <c r="BT99" i="10" s="1"/>
  <c r="BT35" i="10"/>
  <c r="BN38" i="10"/>
  <c r="BN42" i="10" s="1"/>
  <c r="BN99" i="10" s="1"/>
  <c r="BN35" i="10"/>
  <c r="CA35" i="10"/>
  <c r="CA38" i="10"/>
  <c r="CA42" i="10" s="1"/>
  <c r="CA99" i="10" s="1"/>
  <c r="CC31" i="13"/>
  <c r="BS98" i="10"/>
  <c r="BS100" i="10" s="1"/>
  <c r="BS102" i="10" s="1"/>
  <c r="BS105" i="10" s="1"/>
  <c r="BS43" i="10"/>
  <c r="BS39" i="10"/>
  <c r="BP38" i="10"/>
  <c r="BP42" i="10" s="1"/>
  <c r="BP99" i="10" s="1"/>
  <c r="BP35" i="10"/>
  <c r="BU39" i="10"/>
  <c r="BU98" i="10"/>
  <c r="BU100" i="10" s="1"/>
  <c r="BU102" i="10" s="1"/>
  <c r="BU105" i="10" s="1"/>
  <c r="BU43" i="10"/>
  <c r="BM98" i="10"/>
  <c r="BM100" i="10" s="1"/>
  <c r="BM102" i="10" s="1"/>
  <c r="BM105" i="10" s="1"/>
  <c r="BM43" i="10"/>
  <c r="BM39" i="10"/>
  <c r="BV35" i="10"/>
  <c r="BV38" i="10"/>
  <c r="BV42" i="10" s="1"/>
  <c r="BV99" i="10" s="1"/>
  <c r="CB31" i="13"/>
  <c r="BQ39" i="10"/>
  <c r="BQ43" i="10"/>
  <c r="BQ98" i="10"/>
  <c r="BQ100" i="10" s="1"/>
  <c r="BQ102" i="10" s="1"/>
  <c r="BQ105" i="10" s="1"/>
  <c r="BO98" i="10"/>
  <c r="BO43" i="10"/>
  <c r="BO39" i="10"/>
  <c r="BY31" i="13"/>
  <c r="BR35" i="10"/>
  <c r="BR38" i="10"/>
  <c r="BR42" i="10" s="1"/>
  <c r="BR99" i="10" s="1"/>
  <c r="I39" i="9"/>
  <c r="BX25" i="10"/>
  <c r="BX34" i="10" s="1"/>
  <c r="H39" i="9"/>
  <c r="H32" i="9" s="1"/>
  <c r="H41" i="9" s="1"/>
  <c r="BL25" i="10"/>
  <c r="BL34" i="10" s="1"/>
  <c r="BW35" i="10"/>
  <c r="BW38" i="10"/>
  <c r="BW42" i="10" s="1"/>
  <c r="BW99" i="10" s="1"/>
  <c r="BZ38" i="10"/>
  <c r="BZ42" i="10" s="1"/>
  <c r="BZ99" i="10" s="1"/>
  <c r="BZ35" i="10"/>
  <c r="BZ31" i="13"/>
  <c r="BY38" i="10"/>
  <c r="BY42" i="10" s="1"/>
  <c r="BY99" i="10" s="1"/>
  <c r="BY35" i="10"/>
  <c r="CI19" i="10"/>
  <c r="CN246" i="13"/>
  <c r="CN181" i="13"/>
  <c r="CO167" i="13"/>
  <c r="CO190" i="13"/>
  <c r="CP185" i="13"/>
  <c r="CD30" i="10"/>
  <c r="CD25" i="10" s="1"/>
  <c r="CD34" i="10" s="1"/>
  <c r="CF30" i="13"/>
  <c r="CG266" i="13"/>
  <c r="CG26" i="13" s="1"/>
  <c r="CE31" i="13"/>
  <c r="CF27" i="10"/>
  <c r="CP203" i="13"/>
  <c r="CO206" i="13"/>
  <c r="CJ198" i="13"/>
  <c r="CI199" i="13"/>
  <c r="CI209" i="13" s="1"/>
  <c r="CI23" i="13" s="1"/>
  <c r="CM291" i="13"/>
  <c r="CM29" i="13" s="1"/>
  <c r="CK33" i="10" s="1"/>
  <c r="CC35" i="10"/>
  <c r="CC38" i="10"/>
  <c r="CC42" i="10" s="1"/>
  <c r="CC99" i="10" s="1"/>
  <c r="CP194" i="13"/>
  <c r="CB98" i="10"/>
  <c r="CB100" i="10" s="1"/>
  <c r="CB102" i="10" s="1"/>
  <c r="CB105" i="10" s="1"/>
  <c r="CB43" i="10"/>
  <c r="CB39" i="10"/>
  <c r="CH33" i="14"/>
  <c r="CI52" i="14" s="1"/>
  <c r="AW283" i="13"/>
  <c r="AW28" i="13" s="1"/>
  <c r="AU32" i="10" s="1"/>
  <c r="AI283" i="13"/>
  <c r="AI28" i="13" s="1"/>
  <c r="AG32" i="10" s="1"/>
  <c r="AN92" i="10"/>
  <c r="AG92" i="10"/>
  <c r="AF92" i="10"/>
  <c r="AK92" i="10"/>
  <c r="AM92" i="10"/>
  <c r="E89" i="9"/>
  <c r="AF103" i="10"/>
  <c r="AH92" i="10"/>
  <c r="AI92" i="10"/>
  <c r="AP103" i="10"/>
  <c r="AO92" i="10"/>
  <c r="AL92" i="10"/>
  <c r="AJ92" i="10"/>
  <c r="CH39" i="14"/>
  <c r="CH43" i="14"/>
  <c r="AP23" i="10"/>
  <c r="CE65" i="14"/>
  <c r="CF73" i="14"/>
  <c r="CI50" i="14"/>
  <c r="AS138" i="11"/>
  <c r="AT132" i="11"/>
  <c r="CD37" i="14"/>
  <c r="CD65" i="14"/>
  <c r="CE73" i="14"/>
  <c r="CI76" i="14"/>
  <c r="CI74" i="14"/>
  <c r="CI72" i="14"/>
  <c r="CI62" i="14"/>
  <c r="CI64" i="14"/>
  <c r="CI75" i="14"/>
  <c r="CI59" i="14"/>
  <c r="CI71" i="14"/>
  <c r="CI60" i="14"/>
  <c r="CI63" i="14"/>
  <c r="CI14" i="8"/>
  <c r="CI6" i="14"/>
  <c r="CI28" i="14" s="1"/>
  <c r="CI6" i="8"/>
  <c r="AN23" i="10"/>
  <c r="CC16" i="8"/>
  <c r="CH41" i="14"/>
  <c r="CH38" i="14"/>
  <c r="AD23" i="10"/>
  <c r="AQ25" i="14"/>
  <c r="AQ13" i="10"/>
  <c r="AR87" i="11"/>
  <c r="AR115" i="11" s="1"/>
  <c r="AR18" i="11" s="1"/>
  <c r="AR14" i="10" s="1"/>
  <c r="AS81" i="11"/>
  <c r="CH42" i="14"/>
  <c r="BO100" i="10" l="1"/>
  <c r="BO102" i="10" s="1"/>
  <c r="BO105" i="10" s="1"/>
  <c r="CG16" i="10"/>
  <c r="CG12" i="10" s="1"/>
  <c r="CG21" i="11"/>
  <c r="CH57" i="12" s="1"/>
  <c r="CH60" i="12" s="1"/>
  <c r="CH21" i="12" s="1"/>
  <c r="CE18" i="10"/>
  <c r="CE22" i="10" s="1"/>
  <c r="CE23" i="10" s="1"/>
  <c r="CH47" i="11"/>
  <c r="CH20" i="11"/>
  <c r="CI32" i="11"/>
  <c r="CJ48" i="12" s="1"/>
  <c r="CJ50" i="12" s="1"/>
  <c r="CJ20" i="12" s="1"/>
  <c r="CI20" i="10" s="1"/>
  <c r="I27" i="9" s="1"/>
  <c r="J27" i="9" s="1"/>
  <c r="CI33" i="11"/>
  <c r="CJ43" i="11"/>
  <c r="CJ42" i="11"/>
  <c r="CJ37" i="11"/>
  <c r="CJ39" i="11"/>
  <c r="CJ38" i="11"/>
  <c r="CJ41" i="11"/>
  <c r="CJ40" i="11"/>
  <c r="CH33" i="11"/>
  <c r="CK6" i="11"/>
  <c r="CL6" i="10"/>
  <c r="E105" i="9"/>
  <c r="J89" i="9"/>
  <c r="E30" i="9"/>
  <c r="CJ250" i="13"/>
  <c r="CJ247" i="13"/>
  <c r="CJ249" i="13"/>
  <c r="CI239" i="13"/>
  <c r="CI25" i="13" s="1"/>
  <c r="CG29" i="10" s="1"/>
  <c r="CJ236" i="13"/>
  <c r="CJ237" i="13"/>
  <c r="I26" i="9"/>
  <c r="J26" i="9" s="1"/>
  <c r="CL100" i="13"/>
  <c r="CL38" i="13" s="1"/>
  <c r="CL97" i="13"/>
  <c r="CL35" i="13" s="1"/>
  <c r="CL98" i="13"/>
  <c r="CL36" i="13" s="1"/>
  <c r="CL96" i="13"/>
  <c r="CL99" i="13"/>
  <c r="CL37" i="13" s="1"/>
  <c r="CL101" i="13"/>
  <c r="CL39" i="13" s="1"/>
  <c r="CL112" i="13"/>
  <c r="CL50" i="13" s="1"/>
  <c r="CL102" i="13"/>
  <c r="CL40" i="13" s="1"/>
  <c r="CL113" i="13"/>
  <c r="CL51" i="13" s="1"/>
  <c r="CL103" i="13"/>
  <c r="CL41" i="13" s="1"/>
  <c r="CL114" i="13"/>
  <c r="CL52" i="13" s="1"/>
  <c r="CL107" i="13"/>
  <c r="CL45" i="13" s="1"/>
  <c r="CL115" i="13"/>
  <c r="CL53" i="13" s="1"/>
  <c r="CL108" i="13"/>
  <c r="CL46" i="13" s="1"/>
  <c r="CL116" i="13"/>
  <c r="CL54" i="13" s="1"/>
  <c r="CL109" i="13"/>
  <c r="CL47" i="13" s="1"/>
  <c r="CL117" i="13"/>
  <c r="CL55" i="13" s="1"/>
  <c r="CL110" i="13"/>
  <c r="CL48" i="13" s="1"/>
  <c r="CL118" i="13"/>
  <c r="CL56" i="13" s="1"/>
  <c r="CL111" i="13"/>
  <c r="CL49" i="13" s="1"/>
  <c r="CL121" i="13"/>
  <c r="CL59" i="13" s="1"/>
  <c r="CL129" i="13"/>
  <c r="CL67" i="13" s="1"/>
  <c r="CL122" i="13"/>
  <c r="CL60" i="13" s="1"/>
  <c r="CL130" i="13"/>
  <c r="CL68" i="13" s="1"/>
  <c r="CL123" i="13"/>
  <c r="CL61" i="13" s="1"/>
  <c r="CL131" i="13"/>
  <c r="CL69" i="13" s="1"/>
  <c r="CL124" i="13"/>
  <c r="CL62" i="13" s="1"/>
  <c r="CL132" i="13"/>
  <c r="CL70" i="13" s="1"/>
  <c r="CL125" i="13"/>
  <c r="CL63" i="13" s="1"/>
  <c r="CL146" i="13"/>
  <c r="CL83" i="13" s="1"/>
  <c r="CL120" i="13"/>
  <c r="CL58" i="13" s="1"/>
  <c r="CL126" i="13"/>
  <c r="CL64" i="13" s="1"/>
  <c r="CL147" i="13"/>
  <c r="CL84" i="13" s="1"/>
  <c r="CL119" i="13"/>
  <c r="CL57" i="13" s="1"/>
  <c r="CL127" i="13"/>
  <c r="CL65" i="13" s="1"/>
  <c r="CL128" i="13"/>
  <c r="CL66" i="13" s="1"/>
  <c r="CL141" i="13"/>
  <c r="CL79" i="13" s="1"/>
  <c r="CL149" i="13"/>
  <c r="CL86" i="13" s="1"/>
  <c r="CL135" i="13"/>
  <c r="CL73" i="13" s="1"/>
  <c r="CL138" i="13"/>
  <c r="CL76" i="13" s="1"/>
  <c r="CL153" i="13"/>
  <c r="CL142" i="13"/>
  <c r="CL80" i="13" s="1"/>
  <c r="CL148" i="13"/>
  <c r="CL85" i="13" s="1"/>
  <c r="CL137" i="13"/>
  <c r="CL75" i="13" s="1"/>
  <c r="CL139" i="13"/>
  <c r="CL77" i="13" s="1"/>
  <c r="CL152" i="13"/>
  <c r="CL150" i="13"/>
  <c r="CL87" i="13" s="1"/>
  <c r="CL136" i="13"/>
  <c r="CL74" i="13" s="1"/>
  <c r="CL151" i="13"/>
  <c r="CL88" i="13" s="1"/>
  <c r="CL140" i="13"/>
  <c r="CL78" i="13" s="1"/>
  <c r="CL6" i="12"/>
  <c r="CM6" i="13"/>
  <c r="CM7" i="10"/>
  <c r="CM7" i="11" s="1"/>
  <c r="CM7" i="12"/>
  <c r="CN7" i="13"/>
  <c r="CK154" i="13"/>
  <c r="CK34" i="13"/>
  <c r="CK89" i="13" s="1"/>
  <c r="CK22" i="13" s="1"/>
  <c r="CI26" i="10" s="1"/>
  <c r="I33" i="9" s="1"/>
  <c r="BZ43" i="10"/>
  <c r="BZ98" i="10"/>
  <c r="BZ100" i="10" s="1"/>
  <c r="BZ102" i="10" s="1"/>
  <c r="BZ105" i="10" s="1"/>
  <c r="BZ39" i="10"/>
  <c r="BQ44" i="10"/>
  <c r="BQ83" i="10"/>
  <c r="BQ82" i="10" s="1"/>
  <c r="BQ68" i="10"/>
  <c r="BU44" i="10"/>
  <c r="BU68" i="10"/>
  <c r="BU83" i="10"/>
  <c r="BU82" i="10" s="1"/>
  <c r="BW98" i="10"/>
  <c r="BW100" i="10" s="1"/>
  <c r="BW102" i="10" s="1"/>
  <c r="BW105" i="10" s="1"/>
  <c r="BW39" i="10"/>
  <c r="BW43" i="10"/>
  <c r="BR43" i="10"/>
  <c r="BR39" i="10"/>
  <c r="BR98" i="10"/>
  <c r="BR100" i="10" s="1"/>
  <c r="BR102" i="10" s="1"/>
  <c r="BR105" i="10" s="1"/>
  <c r="CA43" i="10"/>
  <c r="CA98" i="10"/>
  <c r="CA100" i="10" s="1"/>
  <c r="CA102" i="10" s="1"/>
  <c r="CA105" i="10" s="1"/>
  <c r="CA39" i="10"/>
  <c r="BL35" i="10"/>
  <c r="BL38" i="10"/>
  <c r="BL42" i="10" s="1"/>
  <c r="H42" i="9"/>
  <c r="H45" i="9"/>
  <c r="H49" i="9" s="1"/>
  <c r="BP43" i="10"/>
  <c r="BP98" i="10"/>
  <c r="BP100" i="10" s="1"/>
  <c r="BP102" i="10" s="1"/>
  <c r="BP105" i="10" s="1"/>
  <c r="BP39" i="10"/>
  <c r="BN98" i="10"/>
  <c r="BN100" i="10" s="1"/>
  <c r="BN102" i="10" s="1"/>
  <c r="BN105" i="10" s="1"/>
  <c r="BN43" i="10"/>
  <c r="BN39" i="10"/>
  <c r="BV43" i="10"/>
  <c r="BV98" i="10"/>
  <c r="BV100" i="10" s="1"/>
  <c r="BV102" i="10" s="1"/>
  <c r="BV105" i="10" s="1"/>
  <c r="BV39" i="10"/>
  <c r="BY98" i="10"/>
  <c r="BY100" i="10" s="1"/>
  <c r="BY102" i="10" s="1"/>
  <c r="BY105" i="10" s="1"/>
  <c r="BY43" i="10"/>
  <c r="BY39" i="10"/>
  <c r="BX38" i="10"/>
  <c r="BX42" i="10" s="1"/>
  <c r="BX35" i="10"/>
  <c r="BO68" i="10"/>
  <c r="BO44" i="10"/>
  <c r="BO83" i="10"/>
  <c r="BO82" i="10" s="1"/>
  <c r="BM83" i="10"/>
  <c r="BM82" i="10" s="1"/>
  <c r="BM44" i="10"/>
  <c r="BM68" i="10"/>
  <c r="BS44" i="10"/>
  <c r="BS68" i="10"/>
  <c r="BS83" i="10"/>
  <c r="BS82" i="10" s="1"/>
  <c r="BT98" i="10"/>
  <c r="BT100" i="10" s="1"/>
  <c r="BT102" i="10" s="1"/>
  <c r="BT105" i="10" s="1"/>
  <c r="BT43" i="10"/>
  <c r="BT39" i="10"/>
  <c r="CJ19" i="10"/>
  <c r="CN291" i="13"/>
  <c r="CN29" i="13" s="1"/>
  <c r="CL33" i="10" s="1"/>
  <c r="CF31" i="13"/>
  <c r="CG27" i="10"/>
  <c r="CD35" i="10"/>
  <c r="CD38" i="10"/>
  <c r="CD42" i="10" s="1"/>
  <c r="CD99" i="10" s="1"/>
  <c r="CK198" i="13"/>
  <c r="CJ199" i="13"/>
  <c r="CJ209" i="13" s="1"/>
  <c r="CJ23" i="13" s="1"/>
  <c r="CP190" i="13"/>
  <c r="CQ185" i="13"/>
  <c r="CQ194" i="13"/>
  <c r="CC43" i="10"/>
  <c r="CC98" i="10"/>
  <c r="CC100" i="10" s="1"/>
  <c r="CC102" i="10" s="1"/>
  <c r="CC105" i="10" s="1"/>
  <c r="CC39" i="10"/>
  <c r="CE30" i="10"/>
  <c r="CE25" i="10" s="1"/>
  <c r="CE34" i="10" s="1"/>
  <c r="CG30" i="13"/>
  <c r="CB44" i="10"/>
  <c r="CB83" i="10"/>
  <c r="CB82" i="10" s="1"/>
  <c r="CB68" i="10"/>
  <c r="CP206" i="13"/>
  <c r="CQ203" i="13"/>
  <c r="CH266" i="13"/>
  <c r="CH26" i="13" s="1"/>
  <c r="CO181" i="13"/>
  <c r="CP167" i="13"/>
  <c r="CO246" i="13"/>
  <c r="CH52" i="14"/>
  <c r="AX283" i="13"/>
  <c r="AX28" i="13" s="1"/>
  <c r="AV32" i="10" s="1"/>
  <c r="AJ283" i="13"/>
  <c r="AJ28" i="13" s="1"/>
  <c r="AH32" i="10" s="1"/>
  <c r="AP92" i="10"/>
  <c r="CI42" i="14"/>
  <c r="CI41" i="14"/>
  <c r="CI39" i="14"/>
  <c r="AQ12" i="10"/>
  <c r="AQ11" i="10" s="1"/>
  <c r="AR21" i="11"/>
  <c r="AS57" i="12" s="1"/>
  <c r="AS60" i="12" s="1"/>
  <c r="AS21" i="12" s="1"/>
  <c r="CI38" i="14"/>
  <c r="CE45" i="14"/>
  <c r="CE77" i="14"/>
  <c r="AT137" i="11"/>
  <c r="AT133" i="11"/>
  <c r="CF45" i="14"/>
  <c r="CF77" i="14"/>
  <c r="AS86" i="11"/>
  <c r="AS82" i="11"/>
  <c r="AQ51" i="14"/>
  <c r="AQ53" i="14" s="1"/>
  <c r="CI43" i="14"/>
  <c r="AS19" i="11"/>
  <c r="AS15" i="10" s="1"/>
  <c r="AS166" i="11"/>
  <c r="CE37" i="14"/>
  <c r="CK43" i="11" l="1"/>
  <c r="CK42" i="11"/>
  <c r="CK37" i="11"/>
  <c r="CK40" i="11"/>
  <c r="CK38" i="11"/>
  <c r="CK41" i="11"/>
  <c r="CK39" i="11"/>
  <c r="CJ21" i="11"/>
  <c r="CK57" i="12" s="1"/>
  <c r="CK60" i="12" s="1"/>
  <c r="CK21" i="12" s="1"/>
  <c r="CJ16" i="10"/>
  <c r="CJ12" i="10" s="1"/>
  <c r="CI20" i="11"/>
  <c r="CI47" i="11"/>
  <c r="CJ32" i="11"/>
  <c r="CK48" i="12" s="1"/>
  <c r="CK50" i="12" s="1"/>
  <c r="CK20" i="12" s="1"/>
  <c r="CJ20" i="10" s="1"/>
  <c r="CH22" i="12"/>
  <c r="CG21" i="10"/>
  <c r="CL6" i="11"/>
  <c r="CM6" i="10"/>
  <c r="CH21" i="11"/>
  <c r="CI57" i="12" s="1"/>
  <c r="CI60" i="12" s="1"/>
  <c r="CI21" i="12" s="1"/>
  <c r="CH16" i="10"/>
  <c r="CH12" i="10" s="1"/>
  <c r="CG11" i="10"/>
  <c r="AS22" i="12"/>
  <c r="AR33" i="14" s="1"/>
  <c r="AR52" i="14" s="1"/>
  <c r="AR21" i="10"/>
  <c r="AR18" i="10" s="1"/>
  <c r="AR14" i="8" s="1"/>
  <c r="AR29" i="14"/>
  <c r="BL99" i="10"/>
  <c r="BX99" i="10"/>
  <c r="CK247" i="13"/>
  <c r="CK250" i="13"/>
  <c r="CK249" i="13"/>
  <c r="CM6" i="12"/>
  <c r="CN6" i="13"/>
  <c r="CN7" i="10"/>
  <c r="CN7" i="11" s="1"/>
  <c r="CN7" i="12"/>
  <c r="CO7" i="13"/>
  <c r="CL154" i="13"/>
  <c r="CL34" i="13"/>
  <c r="CL89" i="13" s="1"/>
  <c r="CL22" i="13" s="1"/>
  <c r="CJ26" i="10" s="1"/>
  <c r="CM96" i="13"/>
  <c r="CM99" i="13"/>
  <c r="CM37" i="13" s="1"/>
  <c r="CM100" i="13"/>
  <c r="CM38" i="13" s="1"/>
  <c r="CM97" i="13"/>
  <c r="CM35" i="13" s="1"/>
  <c r="CM98" i="13"/>
  <c r="CM36" i="13" s="1"/>
  <c r="CM111" i="13"/>
  <c r="CM49" i="13" s="1"/>
  <c r="CM101" i="13"/>
  <c r="CM39" i="13" s="1"/>
  <c r="CM112" i="13"/>
  <c r="CM50" i="13" s="1"/>
  <c r="CM120" i="13"/>
  <c r="CM58" i="13" s="1"/>
  <c r="CM102" i="13"/>
  <c r="CM40" i="13" s="1"/>
  <c r="CM113" i="13"/>
  <c r="CM51" i="13" s="1"/>
  <c r="CM103" i="13"/>
  <c r="CM41" i="13" s="1"/>
  <c r="CM114" i="13"/>
  <c r="CM52" i="13" s="1"/>
  <c r="CM107" i="13"/>
  <c r="CM45" i="13" s="1"/>
  <c r="CM115" i="13"/>
  <c r="CM53" i="13" s="1"/>
  <c r="CM108" i="13"/>
  <c r="CM46" i="13" s="1"/>
  <c r="CM116" i="13"/>
  <c r="CM54" i="13" s="1"/>
  <c r="CM109" i="13"/>
  <c r="CM47" i="13" s="1"/>
  <c r="CM117" i="13"/>
  <c r="CM55" i="13" s="1"/>
  <c r="CM110" i="13"/>
  <c r="CM48" i="13" s="1"/>
  <c r="CM118" i="13"/>
  <c r="CM56" i="13" s="1"/>
  <c r="CM128" i="13"/>
  <c r="CM66" i="13" s="1"/>
  <c r="CM121" i="13"/>
  <c r="CM59" i="13" s="1"/>
  <c r="CM129" i="13"/>
  <c r="CM67" i="13" s="1"/>
  <c r="CM122" i="13"/>
  <c r="CM60" i="13" s="1"/>
  <c r="CM130" i="13"/>
  <c r="CM68" i="13" s="1"/>
  <c r="CM123" i="13"/>
  <c r="CM61" i="13" s="1"/>
  <c r="CM131" i="13"/>
  <c r="CM69" i="13" s="1"/>
  <c r="CM124" i="13"/>
  <c r="CM62" i="13" s="1"/>
  <c r="CM132" i="13"/>
  <c r="CM70" i="13" s="1"/>
  <c r="CM125" i="13"/>
  <c r="CM63" i="13" s="1"/>
  <c r="CM146" i="13"/>
  <c r="CM83" i="13" s="1"/>
  <c r="CM126" i="13"/>
  <c r="CM64" i="13" s="1"/>
  <c r="CM147" i="13"/>
  <c r="CM84" i="13" s="1"/>
  <c r="CM119" i="13"/>
  <c r="CM57" i="13" s="1"/>
  <c r="CM127" i="13"/>
  <c r="CM65" i="13" s="1"/>
  <c r="CM148" i="13"/>
  <c r="CM85" i="13" s="1"/>
  <c r="CM138" i="13"/>
  <c r="CM76" i="13" s="1"/>
  <c r="CM139" i="13"/>
  <c r="CM77" i="13" s="1"/>
  <c r="CM153" i="13"/>
  <c r="CM142" i="13"/>
  <c r="CM80" i="13" s="1"/>
  <c r="CM140" i="13"/>
  <c r="CM78" i="13" s="1"/>
  <c r="CM152" i="13"/>
  <c r="CM137" i="13"/>
  <c r="CM75" i="13" s="1"/>
  <c r="CM150" i="13"/>
  <c r="CM87" i="13" s="1"/>
  <c r="CM151" i="13"/>
  <c r="CM88" i="13" s="1"/>
  <c r="CM141" i="13"/>
  <c r="CM79" i="13" s="1"/>
  <c r="CM136" i="13"/>
  <c r="CM74" i="13" s="1"/>
  <c r="CM149" i="13"/>
  <c r="CM86" i="13" s="1"/>
  <c r="CM135" i="13"/>
  <c r="CM73" i="13" s="1"/>
  <c r="CK236" i="13"/>
  <c r="CK237" i="13"/>
  <c r="CJ239" i="13"/>
  <c r="CJ25" i="13" s="1"/>
  <c r="CH29" i="10" s="1"/>
  <c r="BT44" i="10"/>
  <c r="BT68" i="10"/>
  <c r="BT83" i="10"/>
  <c r="BT82" i="10" s="1"/>
  <c r="BP83" i="10"/>
  <c r="BP82" i="10" s="1"/>
  <c r="BP68" i="10"/>
  <c r="BP44" i="10"/>
  <c r="H46" i="9"/>
  <c r="H50" i="9"/>
  <c r="H51" i="9" s="1"/>
  <c r="CA68" i="10"/>
  <c r="CA83" i="10"/>
  <c r="CA82" i="10" s="1"/>
  <c r="CA44" i="10"/>
  <c r="BV83" i="10"/>
  <c r="BV82" i="10" s="1"/>
  <c r="BV44" i="10"/>
  <c r="BV68" i="10"/>
  <c r="BL43" i="10"/>
  <c r="BL39" i="10"/>
  <c r="BL98" i="10"/>
  <c r="BW44" i="10"/>
  <c r="BW83" i="10"/>
  <c r="BW82" i="10" s="1"/>
  <c r="BW68" i="10"/>
  <c r="BX39" i="10"/>
  <c r="BX43" i="10"/>
  <c r="BX98" i="10"/>
  <c r="BX100" i="10" s="1"/>
  <c r="BX102" i="10" s="1"/>
  <c r="BX105" i="10" s="1"/>
  <c r="BN83" i="10"/>
  <c r="BN82" i="10" s="1"/>
  <c r="BN44" i="10"/>
  <c r="BN68" i="10"/>
  <c r="BR44" i="10"/>
  <c r="BR68" i="10"/>
  <c r="BR83" i="10"/>
  <c r="BR82" i="10" s="1"/>
  <c r="BY44" i="10"/>
  <c r="BY83" i="10"/>
  <c r="BY82" i="10" s="1"/>
  <c r="BY68" i="10"/>
  <c r="BZ68" i="10"/>
  <c r="BZ44" i="10"/>
  <c r="BZ83" i="10"/>
  <c r="BZ82" i="10" s="1"/>
  <c r="CK19" i="10"/>
  <c r="CG31" i="13"/>
  <c r="CF30" i="10"/>
  <c r="CF25" i="10" s="1"/>
  <c r="CF34" i="10" s="1"/>
  <c r="CH30" i="13"/>
  <c r="CE35" i="10"/>
  <c r="CE38" i="10"/>
  <c r="CE42" i="10" s="1"/>
  <c r="CE99" i="10" s="1"/>
  <c r="CH27" i="10"/>
  <c r="CL198" i="13"/>
  <c r="CK199" i="13"/>
  <c r="CK209" i="13" s="1"/>
  <c r="CK23" i="13" s="1"/>
  <c r="CD98" i="10"/>
  <c r="CD100" i="10" s="1"/>
  <c r="CD102" i="10" s="1"/>
  <c r="CD105" i="10" s="1"/>
  <c r="CD39" i="10"/>
  <c r="CD43" i="10"/>
  <c r="CO291" i="13"/>
  <c r="CO29" i="13" s="1"/>
  <c r="CM33" i="10" s="1"/>
  <c r="CQ206" i="13"/>
  <c r="CR203" i="13"/>
  <c r="CC83" i="10"/>
  <c r="CC82" i="10" s="1"/>
  <c r="CC44" i="10"/>
  <c r="CC68" i="10"/>
  <c r="CQ167" i="13"/>
  <c r="CP181" i="13"/>
  <c r="CI266" i="13"/>
  <c r="CI26" i="13" s="1"/>
  <c r="CQ190" i="13"/>
  <c r="CR185" i="13"/>
  <c r="CP246" i="13"/>
  <c r="CR194" i="13"/>
  <c r="AY283" i="13"/>
  <c r="AY28" i="13" s="1"/>
  <c r="AW32" i="10" s="1"/>
  <c r="AK283" i="13"/>
  <c r="AK28" i="13" s="1"/>
  <c r="AI32" i="10" s="1"/>
  <c r="AR25" i="14"/>
  <c r="AR13" i="10"/>
  <c r="AQ22" i="10"/>
  <c r="AQ13" i="8"/>
  <c r="AS87" i="11"/>
  <c r="AS115" i="11" s="1"/>
  <c r="AS18" i="11" s="1"/>
  <c r="AS14" i="10" s="1"/>
  <c r="AT81" i="11"/>
  <c r="AU132" i="11"/>
  <c r="AT138" i="11"/>
  <c r="CE16" i="8"/>
  <c r="CD16" i="8"/>
  <c r="CF37" i="14"/>
  <c r="CF65" i="14"/>
  <c r="CG73" i="14"/>
  <c r="AQ103" i="10"/>
  <c r="AQ92" i="10"/>
  <c r="CJ11" i="10" l="1"/>
  <c r="BL100" i="10"/>
  <c r="BL102" i="10" s="1"/>
  <c r="BL105" i="10" s="1"/>
  <c r="CI22" i="12"/>
  <c r="CH21" i="10"/>
  <c r="CH18" i="10" s="1"/>
  <c r="CH22" i="10" s="1"/>
  <c r="CH23" i="10" s="1"/>
  <c r="CN6" i="10"/>
  <c r="CM6" i="11"/>
  <c r="CL43" i="11"/>
  <c r="CL42" i="11"/>
  <c r="CL37" i="11"/>
  <c r="CL39" i="11"/>
  <c r="CL38" i="11"/>
  <c r="CL41" i="11"/>
  <c r="CL40" i="11"/>
  <c r="CG18" i="10"/>
  <c r="CG22" i="10" s="1"/>
  <c r="CG23" i="10" s="1"/>
  <c r="CK32" i="11"/>
  <c r="CL48" i="12" s="1"/>
  <c r="CL50" i="12" s="1"/>
  <c r="CL20" i="12" s="1"/>
  <c r="CK20" i="10" s="1"/>
  <c r="CJ47" i="11"/>
  <c r="CJ33" i="11"/>
  <c r="CK22" i="12"/>
  <c r="CJ21" i="10"/>
  <c r="CJ18" i="10" s="1"/>
  <c r="CJ22" i="10" s="1"/>
  <c r="CJ23" i="10" s="1"/>
  <c r="CK21" i="11"/>
  <c r="CL57" i="12" s="1"/>
  <c r="CL60" i="12" s="1"/>
  <c r="CL21" i="12" s="1"/>
  <c r="CK16" i="10"/>
  <c r="CK12" i="10" s="1"/>
  <c r="CH11" i="10"/>
  <c r="CI21" i="11"/>
  <c r="CJ57" i="12" s="1"/>
  <c r="CJ60" i="12" s="1"/>
  <c r="CJ21" i="12" s="1"/>
  <c r="CI16" i="10"/>
  <c r="H85" i="9"/>
  <c r="H84" i="9" s="1"/>
  <c r="CL249" i="13"/>
  <c r="CL247" i="13"/>
  <c r="CL250" i="13"/>
  <c r="CN98" i="13"/>
  <c r="CN36" i="13" s="1"/>
  <c r="CN96" i="13"/>
  <c r="CN99" i="13"/>
  <c r="CN37" i="13" s="1"/>
  <c r="CN100" i="13"/>
  <c r="CN38" i="13" s="1"/>
  <c r="CN97" i="13"/>
  <c r="CN35" i="13" s="1"/>
  <c r="CN110" i="13"/>
  <c r="CN48" i="13" s="1"/>
  <c r="CN118" i="13"/>
  <c r="CN56" i="13" s="1"/>
  <c r="CN111" i="13"/>
  <c r="CN49" i="13" s="1"/>
  <c r="CN119" i="13"/>
  <c r="CN57" i="13" s="1"/>
  <c r="CN101" i="13"/>
  <c r="CN39" i="13" s="1"/>
  <c r="CN112" i="13"/>
  <c r="CN50" i="13" s="1"/>
  <c r="CN120" i="13"/>
  <c r="CN58" i="13" s="1"/>
  <c r="CN102" i="13"/>
  <c r="CN40" i="13" s="1"/>
  <c r="CN113" i="13"/>
  <c r="CN51" i="13" s="1"/>
  <c r="CN103" i="13"/>
  <c r="CN41" i="13" s="1"/>
  <c r="CN114" i="13"/>
  <c r="CN52" i="13" s="1"/>
  <c r="CN107" i="13"/>
  <c r="CN45" i="13" s="1"/>
  <c r="CN115" i="13"/>
  <c r="CN53" i="13" s="1"/>
  <c r="CN108" i="13"/>
  <c r="CN46" i="13" s="1"/>
  <c r="CN116" i="13"/>
  <c r="CN54" i="13" s="1"/>
  <c r="CN109" i="13"/>
  <c r="CN47" i="13" s="1"/>
  <c r="CN117" i="13"/>
  <c r="CN55" i="13" s="1"/>
  <c r="CN127" i="13"/>
  <c r="CN65" i="13" s="1"/>
  <c r="CN128" i="13"/>
  <c r="CN66" i="13" s="1"/>
  <c r="CN121" i="13"/>
  <c r="CN59" i="13" s="1"/>
  <c r="CN129" i="13"/>
  <c r="CN67" i="13" s="1"/>
  <c r="CN122" i="13"/>
  <c r="CN60" i="13" s="1"/>
  <c r="CN130" i="13"/>
  <c r="CN68" i="13" s="1"/>
  <c r="CN123" i="13"/>
  <c r="CN61" i="13" s="1"/>
  <c r="CN131" i="13"/>
  <c r="CN69" i="13" s="1"/>
  <c r="CN124" i="13"/>
  <c r="CN62" i="13" s="1"/>
  <c r="CN132" i="13"/>
  <c r="CN70" i="13" s="1"/>
  <c r="CN125" i="13"/>
  <c r="CN63" i="13" s="1"/>
  <c r="CN146" i="13"/>
  <c r="CN83" i="13" s="1"/>
  <c r="CN126" i="13"/>
  <c r="CN64" i="13" s="1"/>
  <c r="CN147" i="13"/>
  <c r="CN84" i="13" s="1"/>
  <c r="CN137" i="13"/>
  <c r="CN75" i="13" s="1"/>
  <c r="CN150" i="13"/>
  <c r="CN87" i="13" s="1"/>
  <c r="CN141" i="13"/>
  <c r="CN79" i="13" s="1"/>
  <c r="CN151" i="13"/>
  <c r="CN88" i="13" s="1"/>
  <c r="CN136" i="13"/>
  <c r="CN74" i="13" s="1"/>
  <c r="CN149" i="13"/>
  <c r="CN86" i="13" s="1"/>
  <c r="CN148" i="13"/>
  <c r="CN85" i="13" s="1"/>
  <c r="CN135" i="13"/>
  <c r="CN73" i="13" s="1"/>
  <c r="CN140" i="13"/>
  <c r="CN78" i="13" s="1"/>
  <c r="CN153" i="13"/>
  <c r="CN142" i="13"/>
  <c r="CN80" i="13" s="1"/>
  <c r="CN138" i="13"/>
  <c r="CN76" i="13" s="1"/>
  <c r="CN139" i="13"/>
  <c r="CN77" i="13" s="1"/>
  <c r="CN152" i="13"/>
  <c r="CN6" i="12"/>
  <c r="CO6" i="13"/>
  <c r="CK239" i="13"/>
  <c r="CK25" i="13" s="1"/>
  <c r="CI29" i="10" s="1"/>
  <c r="I36" i="9" s="1"/>
  <c r="J36" i="9" s="1"/>
  <c r="CL237" i="13"/>
  <c r="CL236" i="13"/>
  <c r="CM154" i="13"/>
  <c r="CM34" i="13"/>
  <c r="CM89" i="13" s="1"/>
  <c r="CM22" i="13" s="1"/>
  <c r="CK26" i="10" s="1"/>
  <c r="CO7" i="10"/>
  <c r="CO7" i="11" s="1"/>
  <c r="CP7" i="13"/>
  <c r="CO7" i="12"/>
  <c r="BX44" i="10"/>
  <c r="BX68" i="10"/>
  <c r="BX83" i="10"/>
  <c r="BX82" i="10" s="1"/>
  <c r="BL44" i="10"/>
  <c r="BL83" i="10"/>
  <c r="BL82" i="10" s="1"/>
  <c r="BL68" i="10"/>
  <c r="CL19" i="10"/>
  <c r="CF35" i="10"/>
  <c r="CF38" i="10"/>
  <c r="CF42" i="10" s="1"/>
  <c r="CF99" i="10" s="1"/>
  <c r="CM198" i="13"/>
  <c r="CL199" i="13"/>
  <c r="CL209" i="13" s="1"/>
  <c r="CL23" i="13" s="1"/>
  <c r="CR206" i="13"/>
  <c r="CS203" i="13"/>
  <c r="CI27" i="10"/>
  <c r="I34" i="9" s="1"/>
  <c r="J34" i="9" s="1"/>
  <c r="CS194" i="13"/>
  <c r="CP291" i="13"/>
  <c r="CP29" i="13" s="1"/>
  <c r="CN33" i="10" s="1"/>
  <c r="CD68" i="10"/>
  <c r="CD44" i="10"/>
  <c r="CD83" i="10"/>
  <c r="CD82" i="10" s="1"/>
  <c r="CR167" i="13"/>
  <c r="CQ181" i="13"/>
  <c r="CS185" i="13"/>
  <c r="CR190" i="13"/>
  <c r="CE43" i="10"/>
  <c r="CE39" i="10"/>
  <c r="CE98" i="10"/>
  <c r="CE100" i="10" s="1"/>
  <c r="CE102" i="10" s="1"/>
  <c r="CE105" i="10" s="1"/>
  <c r="CG30" i="10"/>
  <c r="CG25" i="10" s="1"/>
  <c r="CI30" i="13"/>
  <c r="CJ266" i="13"/>
  <c r="CJ26" i="13" s="1"/>
  <c r="CQ246" i="13"/>
  <c r="CH31" i="13"/>
  <c r="AZ283" i="13"/>
  <c r="AZ28" i="13" s="1"/>
  <c r="AX32" i="10" s="1"/>
  <c r="F39" i="9" s="1"/>
  <c r="AL283" i="13"/>
  <c r="AL28" i="13" s="1"/>
  <c r="AJ32" i="10" s="1"/>
  <c r="I101" i="9"/>
  <c r="CG37" i="14"/>
  <c r="CH73" i="14"/>
  <c r="CG65" i="14"/>
  <c r="AT19" i="11"/>
  <c r="AT15" i="10" s="1"/>
  <c r="AT166" i="11"/>
  <c r="AT86" i="11"/>
  <c r="AT82" i="11"/>
  <c r="CG77" i="14"/>
  <c r="CG45" i="14"/>
  <c r="AU137" i="11"/>
  <c r="AU133" i="11"/>
  <c r="AQ23" i="10"/>
  <c r="AR12" i="10"/>
  <c r="AR11" i="10" s="1"/>
  <c r="AR51" i="14"/>
  <c r="AR53" i="14" s="1"/>
  <c r="AS21" i="11"/>
  <c r="AT57" i="12" s="1"/>
  <c r="AT60" i="12" s="1"/>
  <c r="AT21" i="12" s="1"/>
  <c r="CK33" i="11" l="1"/>
  <c r="CG34" i="10"/>
  <c r="CL21" i="11"/>
  <c r="CM57" i="12" s="1"/>
  <c r="CM60" i="12" s="1"/>
  <c r="CM21" i="12" s="1"/>
  <c r="CL16" i="10"/>
  <c r="CL12" i="10" s="1"/>
  <c r="CL11" i="10" s="1"/>
  <c r="CI12" i="10"/>
  <c r="CI11" i="10" s="1"/>
  <c r="I23" i="9"/>
  <c r="CJ22" i="12"/>
  <c r="CI21" i="10"/>
  <c r="CM43" i="11"/>
  <c r="CM42" i="11"/>
  <c r="CM37" i="11"/>
  <c r="CM39" i="11"/>
  <c r="CM40" i="11"/>
  <c r="CM38" i="11"/>
  <c r="CM41" i="11"/>
  <c r="CN6" i="11"/>
  <c r="CO6" i="10"/>
  <c r="CK11" i="10"/>
  <c r="CK47" i="11"/>
  <c r="CL32" i="11"/>
  <c r="CM48" i="12" s="1"/>
  <c r="CM50" i="12" s="1"/>
  <c r="CM20" i="12" s="1"/>
  <c r="CL20" i="10" s="1"/>
  <c r="CL22" i="12"/>
  <c r="CK21" i="10"/>
  <c r="CK18" i="10" s="1"/>
  <c r="CK22" i="10" s="1"/>
  <c r="CK23" i="10" s="1"/>
  <c r="AT22" i="12"/>
  <c r="AS33" i="14" s="1"/>
  <c r="AS52" i="14" s="1"/>
  <c r="AS21" i="10"/>
  <c r="AS18" i="10" s="1"/>
  <c r="AS14" i="8" s="1"/>
  <c r="AS29" i="14"/>
  <c r="CM250" i="13"/>
  <c r="CM249" i="13"/>
  <c r="CM247" i="13"/>
  <c r="CO97" i="13"/>
  <c r="CO35" i="13" s="1"/>
  <c r="CO98" i="13"/>
  <c r="CO36" i="13" s="1"/>
  <c r="CO96" i="13"/>
  <c r="CO99" i="13"/>
  <c r="CO37" i="13" s="1"/>
  <c r="CO100" i="13"/>
  <c r="CO38" i="13" s="1"/>
  <c r="CO109" i="13"/>
  <c r="CO47" i="13" s="1"/>
  <c r="CO117" i="13"/>
  <c r="CO55" i="13" s="1"/>
  <c r="CO110" i="13"/>
  <c r="CO48" i="13" s="1"/>
  <c r="CO118" i="13"/>
  <c r="CO56" i="13" s="1"/>
  <c r="CO111" i="13"/>
  <c r="CO49" i="13" s="1"/>
  <c r="CO119" i="13"/>
  <c r="CO57" i="13" s="1"/>
  <c r="CO101" i="13"/>
  <c r="CO39" i="13" s="1"/>
  <c r="CO112" i="13"/>
  <c r="CO50" i="13" s="1"/>
  <c r="CO102" i="13"/>
  <c r="CO40" i="13" s="1"/>
  <c r="CO113" i="13"/>
  <c r="CO51" i="13" s="1"/>
  <c r="CO103" i="13"/>
  <c r="CO41" i="13" s="1"/>
  <c r="CO114" i="13"/>
  <c r="CO52" i="13" s="1"/>
  <c r="CO107" i="13"/>
  <c r="CO45" i="13" s="1"/>
  <c r="CO115" i="13"/>
  <c r="CO53" i="13" s="1"/>
  <c r="CO108" i="13"/>
  <c r="CO46" i="13" s="1"/>
  <c r="CO116" i="13"/>
  <c r="CO54" i="13" s="1"/>
  <c r="CO126" i="13"/>
  <c r="CO64" i="13" s="1"/>
  <c r="CO147" i="13"/>
  <c r="CO84" i="13" s="1"/>
  <c r="CO127" i="13"/>
  <c r="CO65" i="13" s="1"/>
  <c r="CO128" i="13"/>
  <c r="CO66" i="13" s="1"/>
  <c r="CO121" i="13"/>
  <c r="CO59" i="13" s="1"/>
  <c r="CO129" i="13"/>
  <c r="CO67" i="13" s="1"/>
  <c r="CO122" i="13"/>
  <c r="CO60" i="13" s="1"/>
  <c r="CO130" i="13"/>
  <c r="CO68" i="13" s="1"/>
  <c r="CO123" i="13"/>
  <c r="CO61" i="13" s="1"/>
  <c r="CO131" i="13"/>
  <c r="CO69" i="13" s="1"/>
  <c r="CO120" i="13"/>
  <c r="CO58" i="13" s="1"/>
  <c r="CO124" i="13"/>
  <c r="CO62" i="13" s="1"/>
  <c r="CO132" i="13"/>
  <c r="CO70" i="13" s="1"/>
  <c r="CO125" i="13"/>
  <c r="CO63" i="13" s="1"/>
  <c r="CO146" i="13"/>
  <c r="CO83" i="13" s="1"/>
  <c r="CO136" i="13"/>
  <c r="CO74" i="13" s="1"/>
  <c r="CO149" i="13"/>
  <c r="CO86" i="13" s="1"/>
  <c r="CO148" i="13"/>
  <c r="CO85" i="13" s="1"/>
  <c r="CO140" i="13"/>
  <c r="CO78" i="13" s="1"/>
  <c r="CO153" i="13"/>
  <c r="CO142" i="13"/>
  <c r="CO80" i="13" s="1"/>
  <c r="CO135" i="13"/>
  <c r="CO73" i="13" s="1"/>
  <c r="CO152" i="13"/>
  <c r="CO138" i="13"/>
  <c r="CO76" i="13" s="1"/>
  <c r="CO150" i="13"/>
  <c r="CO87" i="13" s="1"/>
  <c r="CO141" i="13"/>
  <c r="CO79" i="13" s="1"/>
  <c r="CO137" i="13"/>
  <c r="CO75" i="13" s="1"/>
  <c r="CO139" i="13"/>
  <c r="CO77" i="13" s="1"/>
  <c r="CO151" i="13"/>
  <c r="CO88" i="13" s="1"/>
  <c r="CP7" i="10"/>
  <c r="CP7" i="11" s="1"/>
  <c r="CQ7" i="13"/>
  <c r="CP7" i="12"/>
  <c r="CL239" i="13"/>
  <c r="CL25" i="13" s="1"/>
  <c r="CJ29" i="10" s="1"/>
  <c r="CO6" i="12"/>
  <c r="CP6" i="13"/>
  <c r="CN154" i="13"/>
  <c r="CN34" i="13"/>
  <c r="CN89" i="13" s="1"/>
  <c r="CN22" i="13" s="1"/>
  <c r="CL26" i="10" s="1"/>
  <c r="CM236" i="13"/>
  <c r="CM237" i="13"/>
  <c r="CM19" i="10"/>
  <c r="CS206" i="13"/>
  <c r="CT203" i="13"/>
  <c r="CE68" i="10"/>
  <c r="CE83" i="10"/>
  <c r="CE82" i="10" s="1"/>
  <c r="CE44" i="10"/>
  <c r="CQ291" i="13"/>
  <c r="CQ29" i="13" s="1"/>
  <c r="CO33" i="10" s="1"/>
  <c r="CJ27" i="10"/>
  <c r="CG35" i="10"/>
  <c r="CG38" i="10"/>
  <c r="CG42" i="10" s="1"/>
  <c r="CG99" i="10" s="1"/>
  <c r="CR246" i="13"/>
  <c r="CH30" i="10"/>
  <c r="CH25" i="10" s="1"/>
  <c r="CH34" i="10" s="1"/>
  <c r="CJ30" i="13"/>
  <c r="CT185" i="13"/>
  <c r="CS190" i="13"/>
  <c r="CN198" i="13"/>
  <c r="CM199" i="13"/>
  <c r="CM209" i="13" s="1"/>
  <c r="CM23" i="13" s="1"/>
  <c r="CK266" i="13"/>
  <c r="CK26" i="13" s="1"/>
  <c r="CF43" i="10"/>
  <c r="CF39" i="10"/>
  <c r="CF98" i="10"/>
  <c r="CF100" i="10" s="1"/>
  <c r="CF102" i="10" s="1"/>
  <c r="CF105" i="10" s="1"/>
  <c r="CI31" i="13"/>
  <c r="CS167" i="13"/>
  <c r="CR181" i="13"/>
  <c r="CT194" i="13"/>
  <c r="BC283" i="13"/>
  <c r="BC28" i="13" s="1"/>
  <c r="BA32" i="10" s="1"/>
  <c r="AN283" i="13"/>
  <c r="AN28" i="13" s="1"/>
  <c r="AL32" i="10" s="1"/>
  <c r="AM283" i="13"/>
  <c r="AM28" i="13" s="1"/>
  <c r="AK32" i="10" s="1"/>
  <c r="AR103" i="10"/>
  <c r="AR92" i="10"/>
  <c r="AU81" i="11"/>
  <c r="AT87" i="11"/>
  <c r="AT115" i="11" s="1"/>
  <c r="AT18" i="11" s="1"/>
  <c r="AT14" i="10" s="1"/>
  <c r="CH45" i="14"/>
  <c r="CH77" i="14"/>
  <c r="AR22" i="10"/>
  <c r="AR13" i="8"/>
  <c r="CH37" i="14"/>
  <c r="CI73" i="14"/>
  <c r="CH65" i="14"/>
  <c r="AS25" i="14"/>
  <c r="AS13" i="10"/>
  <c r="AV132" i="11"/>
  <c r="AU138" i="11"/>
  <c r="CF16" i="8"/>
  <c r="CI65" i="14"/>
  <c r="CL47" i="11" l="1"/>
  <c r="CL33" i="11"/>
  <c r="CI18" i="10"/>
  <c r="CI22" i="10" s="1"/>
  <c r="CI23" i="10" s="1"/>
  <c r="I28" i="9"/>
  <c r="CM32" i="11"/>
  <c r="I19" i="9"/>
  <c r="J23" i="9"/>
  <c r="CO6" i="11"/>
  <c r="CP6" i="10"/>
  <c r="CN43" i="11"/>
  <c r="CN42" i="11"/>
  <c r="CN37" i="11"/>
  <c r="CN39" i="11"/>
  <c r="CN41" i="11"/>
  <c r="CN38" i="11"/>
  <c r="CN40" i="11"/>
  <c r="CM16" i="10"/>
  <c r="CM12" i="10" s="1"/>
  <c r="CM21" i="11"/>
  <c r="CN57" i="12" s="1"/>
  <c r="CN60" i="12" s="1"/>
  <c r="CN21" i="12" s="1"/>
  <c r="CM22" i="12"/>
  <c r="CL21" i="10"/>
  <c r="CL18" i="10" s="1"/>
  <c r="CL22" i="10" s="1"/>
  <c r="CL23" i="10" s="1"/>
  <c r="CN250" i="13"/>
  <c r="CN249" i="13"/>
  <c r="CN247" i="13"/>
  <c r="CQ6" i="13"/>
  <c r="CP6" i="12"/>
  <c r="CO154" i="13"/>
  <c r="CO34" i="13"/>
  <c r="CO89" i="13" s="1"/>
  <c r="CO22" i="13" s="1"/>
  <c r="CM26" i="10" s="1"/>
  <c r="CN237" i="13"/>
  <c r="CN236" i="13"/>
  <c r="CM239" i="13"/>
  <c r="CM25" i="13" s="1"/>
  <c r="CK29" i="10" s="1"/>
  <c r="CP96" i="13"/>
  <c r="CP97" i="13"/>
  <c r="CP35" i="13" s="1"/>
  <c r="CP98" i="13"/>
  <c r="CP36" i="13" s="1"/>
  <c r="CP99" i="13"/>
  <c r="CP37" i="13" s="1"/>
  <c r="CP100" i="13"/>
  <c r="CP38" i="13" s="1"/>
  <c r="CP108" i="13"/>
  <c r="CP46" i="13" s="1"/>
  <c r="CP116" i="13"/>
  <c r="CP54" i="13" s="1"/>
  <c r="CP109" i="13"/>
  <c r="CP47" i="13" s="1"/>
  <c r="CP117" i="13"/>
  <c r="CP55" i="13" s="1"/>
  <c r="CP110" i="13"/>
  <c r="CP48" i="13" s="1"/>
  <c r="CP118" i="13"/>
  <c r="CP56" i="13" s="1"/>
  <c r="CP111" i="13"/>
  <c r="CP49" i="13" s="1"/>
  <c r="CP101" i="13"/>
  <c r="CP39" i="13" s="1"/>
  <c r="CP112" i="13"/>
  <c r="CP50" i="13" s="1"/>
  <c r="CP102" i="13"/>
  <c r="CP40" i="13" s="1"/>
  <c r="CP113" i="13"/>
  <c r="CP51" i="13" s="1"/>
  <c r="CP103" i="13"/>
  <c r="CP41" i="13" s="1"/>
  <c r="CP114" i="13"/>
  <c r="CP52" i="13" s="1"/>
  <c r="CP107" i="13"/>
  <c r="CP45" i="13" s="1"/>
  <c r="CP115" i="13"/>
  <c r="CP53" i="13" s="1"/>
  <c r="CP119" i="13"/>
  <c r="CP57" i="13" s="1"/>
  <c r="CP125" i="13"/>
  <c r="CP63" i="13" s="1"/>
  <c r="CP146" i="13"/>
  <c r="CP83" i="13" s="1"/>
  <c r="CP126" i="13"/>
  <c r="CP64" i="13" s="1"/>
  <c r="CP147" i="13"/>
  <c r="CP84" i="13" s="1"/>
  <c r="CP127" i="13"/>
  <c r="CP65" i="13" s="1"/>
  <c r="CP128" i="13"/>
  <c r="CP66" i="13" s="1"/>
  <c r="CP121" i="13"/>
  <c r="CP59" i="13" s="1"/>
  <c r="CP129" i="13"/>
  <c r="CP67" i="13" s="1"/>
  <c r="CP122" i="13"/>
  <c r="CP60" i="13" s="1"/>
  <c r="CP130" i="13"/>
  <c r="CP68" i="13" s="1"/>
  <c r="CP123" i="13"/>
  <c r="CP61" i="13" s="1"/>
  <c r="CP131" i="13"/>
  <c r="CP69" i="13" s="1"/>
  <c r="CP120" i="13"/>
  <c r="CP58" i="13" s="1"/>
  <c r="CP124" i="13"/>
  <c r="CP62" i="13" s="1"/>
  <c r="CP132" i="13"/>
  <c r="CP70" i="13" s="1"/>
  <c r="CP135" i="13"/>
  <c r="CP73" i="13" s="1"/>
  <c r="CP140" i="13"/>
  <c r="CP78" i="13" s="1"/>
  <c r="CP152" i="13"/>
  <c r="CP138" i="13"/>
  <c r="CP76" i="13" s="1"/>
  <c r="CP150" i="13"/>
  <c r="CP87" i="13" s="1"/>
  <c r="CP141" i="13"/>
  <c r="CP79" i="13" s="1"/>
  <c r="CP139" i="13"/>
  <c r="CP77" i="13" s="1"/>
  <c r="CP151" i="13"/>
  <c r="CP88" i="13" s="1"/>
  <c r="CP137" i="13"/>
  <c r="CP75" i="13" s="1"/>
  <c r="CP149" i="13"/>
  <c r="CP86" i="13" s="1"/>
  <c r="CP136" i="13"/>
  <c r="CP74" i="13" s="1"/>
  <c r="CP153" i="13"/>
  <c r="CP142" i="13"/>
  <c r="CP80" i="13" s="1"/>
  <c r="CP148" i="13"/>
  <c r="CP85" i="13" s="1"/>
  <c r="CQ7" i="10"/>
  <c r="CQ7" i="11" s="1"/>
  <c r="CR7" i="13"/>
  <c r="CQ7" i="12"/>
  <c r="CN19" i="10"/>
  <c r="CR291" i="13"/>
  <c r="CR29" i="13" s="1"/>
  <c r="CP33" i="10" s="1"/>
  <c r="CI30" i="10"/>
  <c r="CK30" i="13"/>
  <c r="CL266" i="13"/>
  <c r="CL26" i="13" s="1"/>
  <c r="CS246" i="13"/>
  <c r="CU194" i="13"/>
  <c r="CK27" i="10"/>
  <c r="CG39" i="10"/>
  <c r="CG98" i="10"/>
  <c r="CG100" i="10" s="1"/>
  <c r="CG102" i="10" s="1"/>
  <c r="CG105" i="10" s="1"/>
  <c r="CG43" i="10"/>
  <c r="CO198" i="13"/>
  <c r="CN199" i="13"/>
  <c r="CN209" i="13" s="1"/>
  <c r="CN23" i="13" s="1"/>
  <c r="CT206" i="13"/>
  <c r="CU203" i="13"/>
  <c r="CT190" i="13"/>
  <c r="CU185" i="13"/>
  <c r="CH35" i="10"/>
  <c r="CH38" i="10"/>
  <c r="CH42" i="10" s="1"/>
  <c r="CH99" i="10" s="1"/>
  <c r="CS181" i="13"/>
  <c r="CT167" i="13"/>
  <c r="CF44" i="10"/>
  <c r="CF83" i="10"/>
  <c r="CF82" i="10" s="1"/>
  <c r="CF68" i="10"/>
  <c r="CJ31" i="13"/>
  <c r="BD283" i="13"/>
  <c r="BD28" i="13" s="1"/>
  <c r="BB32" i="10" s="1"/>
  <c r="E39" i="9"/>
  <c r="J39" i="9" s="1"/>
  <c r="CG16" i="8"/>
  <c r="AU166" i="11"/>
  <c r="AU19" i="11"/>
  <c r="AU15" i="10" s="1"/>
  <c r="AS12" i="10"/>
  <c r="AS11" i="10" s="1"/>
  <c r="AU86" i="11"/>
  <c r="AU82" i="11"/>
  <c r="AV137" i="11"/>
  <c r="AV133" i="11"/>
  <c r="CI45" i="14"/>
  <c r="CI77" i="14"/>
  <c r="AR23" i="10"/>
  <c r="AS51" i="14"/>
  <c r="AS53" i="14" s="1"/>
  <c r="AT21" i="11"/>
  <c r="AU57" i="12" s="1"/>
  <c r="AU60" i="12" s="1"/>
  <c r="AU21" i="12" s="1"/>
  <c r="CI37" i="14"/>
  <c r="CM47" i="11" l="1"/>
  <c r="CN48" i="12"/>
  <c r="CN50" i="12" s="1"/>
  <c r="CN20" i="12" s="1"/>
  <c r="CM20" i="10" s="1"/>
  <c r="CM11" i="10"/>
  <c r="CM33" i="11"/>
  <c r="CQ6" i="10"/>
  <c r="CP6" i="11"/>
  <c r="CO43" i="11"/>
  <c r="CO42" i="11"/>
  <c r="CO37" i="11"/>
  <c r="CO40" i="11"/>
  <c r="CO39" i="11"/>
  <c r="CO41" i="11"/>
  <c r="CO38" i="11"/>
  <c r="I31" i="9"/>
  <c r="J28" i="9"/>
  <c r="I25" i="9"/>
  <c r="J25" i="9" s="1"/>
  <c r="CN32" i="11"/>
  <c r="J19" i="9"/>
  <c r="CN22" i="12"/>
  <c r="CM21" i="10"/>
  <c r="CM18" i="10" s="1"/>
  <c r="CM22" i="10" s="1"/>
  <c r="CM23" i="10" s="1"/>
  <c r="CN21" i="11"/>
  <c r="CO57" i="12" s="1"/>
  <c r="CO60" i="12" s="1"/>
  <c r="CO21" i="12" s="1"/>
  <c r="CN16" i="10"/>
  <c r="CN12" i="10" s="1"/>
  <c r="AU22" i="12"/>
  <c r="AT33" i="14" s="1"/>
  <c r="AT52" i="14" s="1"/>
  <c r="AT21" i="10"/>
  <c r="AT18" i="10" s="1"/>
  <c r="AT14" i="8" s="1"/>
  <c r="AT29" i="14"/>
  <c r="CO250" i="13"/>
  <c r="CO249" i="13"/>
  <c r="CO247" i="13"/>
  <c r="CN239" i="13"/>
  <c r="CN25" i="13" s="1"/>
  <c r="CL29" i="10" s="1"/>
  <c r="CR7" i="10"/>
  <c r="CR7" i="11" s="1"/>
  <c r="CS7" i="13"/>
  <c r="CR7" i="12"/>
  <c r="CQ97" i="13"/>
  <c r="CQ35" i="13" s="1"/>
  <c r="CQ96" i="13"/>
  <c r="CQ98" i="13"/>
  <c r="CQ36" i="13" s="1"/>
  <c r="CQ99" i="13"/>
  <c r="CQ37" i="13" s="1"/>
  <c r="CQ100" i="13"/>
  <c r="CQ38" i="13" s="1"/>
  <c r="CQ107" i="13"/>
  <c r="CQ45" i="13" s="1"/>
  <c r="CQ115" i="13"/>
  <c r="CQ53" i="13" s="1"/>
  <c r="CQ108" i="13"/>
  <c r="CQ46" i="13" s="1"/>
  <c r="CQ116" i="13"/>
  <c r="CQ54" i="13" s="1"/>
  <c r="CQ109" i="13"/>
  <c r="CQ47" i="13" s="1"/>
  <c r="CQ117" i="13"/>
  <c r="CQ55" i="13" s="1"/>
  <c r="CQ110" i="13"/>
  <c r="CQ48" i="13" s="1"/>
  <c r="CQ118" i="13"/>
  <c r="CQ56" i="13" s="1"/>
  <c r="CQ111" i="13"/>
  <c r="CQ49" i="13" s="1"/>
  <c r="CQ101" i="13"/>
  <c r="CQ39" i="13" s="1"/>
  <c r="CQ112" i="13"/>
  <c r="CQ50" i="13" s="1"/>
  <c r="CQ102" i="13"/>
  <c r="CQ40" i="13" s="1"/>
  <c r="CQ113" i="13"/>
  <c r="CQ51" i="13" s="1"/>
  <c r="CQ103" i="13"/>
  <c r="CQ41" i="13" s="1"/>
  <c r="CQ114" i="13"/>
  <c r="CQ52" i="13" s="1"/>
  <c r="CQ120" i="13"/>
  <c r="CQ58" i="13" s="1"/>
  <c r="CQ124" i="13"/>
  <c r="CQ62" i="13" s="1"/>
  <c r="CQ132" i="13"/>
  <c r="CQ70" i="13" s="1"/>
  <c r="CQ119" i="13"/>
  <c r="CQ57" i="13" s="1"/>
  <c r="CQ125" i="13"/>
  <c r="CQ63" i="13" s="1"/>
  <c r="CQ146" i="13"/>
  <c r="CQ83" i="13" s="1"/>
  <c r="CQ126" i="13"/>
  <c r="CQ64" i="13" s="1"/>
  <c r="CQ147" i="13"/>
  <c r="CQ84" i="13" s="1"/>
  <c r="CQ127" i="13"/>
  <c r="CQ65" i="13" s="1"/>
  <c r="CQ128" i="13"/>
  <c r="CQ66" i="13" s="1"/>
  <c r="CQ121" i="13"/>
  <c r="CQ59" i="13" s="1"/>
  <c r="CQ129" i="13"/>
  <c r="CQ67" i="13" s="1"/>
  <c r="CQ122" i="13"/>
  <c r="CQ60" i="13" s="1"/>
  <c r="CQ130" i="13"/>
  <c r="CQ68" i="13" s="1"/>
  <c r="CQ123" i="13"/>
  <c r="CQ61" i="13" s="1"/>
  <c r="CQ131" i="13"/>
  <c r="CQ69" i="13" s="1"/>
  <c r="CQ138" i="13"/>
  <c r="CQ76" i="13" s="1"/>
  <c r="CQ151" i="13"/>
  <c r="CQ88" i="13" s="1"/>
  <c r="CQ139" i="13"/>
  <c r="CQ77" i="13" s="1"/>
  <c r="CQ141" i="13"/>
  <c r="CQ79" i="13" s="1"/>
  <c r="CQ137" i="13"/>
  <c r="CQ75" i="13" s="1"/>
  <c r="CQ149" i="13"/>
  <c r="CQ86" i="13" s="1"/>
  <c r="CQ153" i="13"/>
  <c r="CQ142" i="13"/>
  <c r="CQ80" i="13" s="1"/>
  <c r="CQ136" i="13"/>
  <c r="CQ74" i="13" s="1"/>
  <c r="CQ148" i="13"/>
  <c r="CQ85" i="13" s="1"/>
  <c r="CQ140" i="13"/>
  <c r="CQ78" i="13" s="1"/>
  <c r="CQ152" i="13"/>
  <c r="CQ135" i="13"/>
  <c r="CQ73" i="13" s="1"/>
  <c r="CQ150" i="13"/>
  <c r="CQ87" i="13" s="1"/>
  <c r="CP154" i="13"/>
  <c r="CP34" i="13"/>
  <c r="CP89" i="13" s="1"/>
  <c r="CP22" i="13" s="1"/>
  <c r="CN26" i="10" s="1"/>
  <c r="CR6" i="13"/>
  <c r="CQ6" i="12"/>
  <c r="CO236" i="13"/>
  <c r="CO237" i="13"/>
  <c r="CI25" i="10"/>
  <c r="CI34" i="10" s="1"/>
  <c r="CI38" i="10" s="1"/>
  <c r="CI42" i="10" s="1"/>
  <c r="CI99" i="10" s="1"/>
  <c r="I37" i="9"/>
  <c r="J37" i="9" s="1"/>
  <c r="CO19" i="10"/>
  <c r="CG44" i="10"/>
  <c r="CG68" i="10"/>
  <c r="CG83" i="10"/>
  <c r="CG82" i="10" s="1"/>
  <c r="CJ30" i="10"/>
  <c r="CJ25" i="10" s="1"/>
  <c r="CJ34" i="10" s="1"/>
  <c r="CL30" i="13"/>
  <c r="CU190" i="13"/>
  <c r="CV185" i="13"/>
  <c r="CM266" i="13"/>
  <c r="CM26" i="13" s="1"/>
  <c r="CK31" i="13"/>
  <c r="CT181" i="13"/>
  <c r="CU167" i="13"/>
  <c r="CT246" i="13"/>
  <c r="CV203" i="13"/>
  <c r="CU206" i="13"/>
  <c r="CS291" i="13"/>
  <c r="CS29" i="13" s="1"/>
  <c r="CQ33" i="10" s="1"/>
  <c r="CH39" i="10"/>
  <c r="CH43" i="10"/>
  <c r="CH98" i="10"/>
  <c r="CH100" i="10" s="1"/>
  <c r="CH102" i="10" s="1"/>
  <c r="CH105" i="10" s="1"/>
  <c r="CL27" i="10"/>
  <c r="CV194" i="13"/>
  <c r="CP198" i="13"/>
  <c r="CO199" i="13"/>
  <c r="CO209" i="13" s="1"/>
  <c r="CO23" i="13" s="1"/>
  <c r="BE283" i="13"/>
  <c r="BE28" i="13" s="1"/>
  <c r="BC32" i="10" s="1"/>
  <c r="CH16" i="8"/>
  <c r="AV81" i="11"/>
  <c r="AU87" i="11"/>
  <c r="AU115" i="11" s="1"/>
  <c r="AU18" i="11" s="1"/>
  <c r="AU14" i="10" s="1"/>
  <c r="AS103" i="10"/>
  <c r="AS92" i="10"/>
  <c r="AW132" i="11"/>
  <c r="AV138" i="11"/>
  <c r="AS22" i="10"/>
  <c r="AS13" i="8"/>
  <c r="AT25" i="14"/>
  <c r="AT13" i="10"/>
  <c r="AT12" i="10" s="1"/>
  <c r="AT11" i="10" s="1"/>
  <c r="CI16" i="8"/>
  <c r="CN11" i="10" l="1"/>
  <c r="CN33" i="11"/>
  <c r="CO48" i="12"/>
  <c r="CO50" i="12" s="1"/>
  <c r="CO20" i="12" s="1"/>
  <c r="CN20" i="10" s="1"/>
  <c r="I29" i="9"/>
  <c r="J29" i="9" s="1"/>
  <c r="CO21" i="11"/>
  <c r="CP57" i="12" s="1"/>
  <c r="CP60" i="12" s="1"/>
  <c r="CP21" i="12" s="1"/>
  <c r="CO16" i="10"/>
  <c r="CO12" i="10" s="1"/>
  <c r="CN47" i="11"/>
  <c r="CP20" i="11"/>
  <c r="CP42" i="11"/>
  <c r="CP43" i="11"/>
  <c r="CP37" i="11"/>
  <c r="CP41" i="11"/>
  <c r="CP38" i="11"/>
  <c r="CP39" i="11"/>
  <c r="CP40" i="11"/>
  <c r="CO22" i="12"/>
  <c r="CN21" i="10"/>
  <c r="CN18" i="10" s="1"/>
  <c r="CN22" i="10" s="1"/>
  <c r="CN23" i="10" s="1"/>
  <c r="CR6" i="10"/>
  <c r="CQ6" i="11"/>
  <c r="CO32" i="11"/>
  <c r="CP250" i="13"/>
  <c r="CP249" i="13"/>
  <c r="CP247" i="13"/>
  <c r="CO239" i="13"/>
  <c r="CO25" i="13" s="1"/>
  <c r="CM29" i="10" s="1"/>
  <c r="CI35" i="10"/>
  <c r="CQ154" i="13"/>
  <c r="CQ34" i="13"/>
  <c r="CQ89" i="13" s="1"/>
  <c r="CQ22" i="13" s="1"/>
  <c r="CO26" i="10" s="1"/>
  <c r="CS7" i="10"/>
  <c r="CS7" i="11" s="1"/>
  <c r="CS7" i="12"/>
  <c r="CT7" i="13"/>
  <c r="CR96" i="13"/>
  <c r="CR97" i="13"/>
  <c r="CR35" i="13" s="1"/>
  <c r="CR98" i="13"/>
  <c r="CR36" i="13" s="1"/>
  <c r="CR99" i="13"/>
  <c r="CR37" i="13" s="1"/>
  <c r="CR100" i="13"/>
  <c r="CR38" i="13" s="1"/>
  <c r="CR103" i="13"/>
  <c r="CR41" i="13" s="1"/>
  <c r="CR114" i="13"/>
  <c r="CR52" i="13" s="1"/>
  <c r="CR107" i="13"/>
  <c r="CR45" i="13" s="1"/>
  <c r="CR115" i="13"/>
  <c r="CR53" i="13" s="1"/>
  <c r="CR108" i="13"/>
  <c r="CR46" i="13" s="1"/>
  <c r="CR116" i="13"/>
  <c r="CR54" i="13" s="1"/>
  <c r="CR109" i="13"/>
  <c r="CR47" i="13" s="1"/>
  <c r="CR117" i="13"/>
  <c r="CR55" i="13" s="1"/>
  <c r="CR110" i="13"/>
  <c r="CR48" i="13" s="1"/>
  <c r="CR118" i="13"/>
  <c r="CR56" i="13" s="1"/>
  <c r="CR111" i="13"/>
  <c r="CR49" i="13" s="1"/>
  <c r="CR101" i="13"/>
  <c r="CR39" i="13" s="1"/>
  <c r="CR112" i="13"/>
  <c r="CR50" i="13" s="1"/>
  <c r="CR102" i="13"/>
  <c r="CR40" i="13" s="1"/>
  <c r="CR113" i="13"/>
  <c r="CR51" i="13" s="1"/>
  <c r="CR123" i="13"/>
  <c r="CR61" i="13" s="1"/>
  <c r="CR131" i="13"/>
  <c r="CR69" i="13" s="1"/>
  <c r="CR120" i="13"/>
  <c r="CR58" i="13" s="1"/>
  <c r="CR124" i="13"/>
  <c r="CR62" i="13" s="1"/>
  <c r="CR132" i="13"/>
  <c r="CR70" i="13" s="1"/>
  <c r="CR119" i="13"/>
  <c r="CR57" i="13" s="1"/>
  <c r="CR125" i="13"/>
  <c r="CR63" i="13" s="1"/>
  <c r="CR146" i="13"/>
  <c r="CR83" i="13" s="1"/>
  <c r="CR126" i="13"/>
  <c r="CR64" i="13" s="1"/>
  <c r="CR147" i="13"/>
  <c r="CR84" i="13" s="1"/>
  <c r="CR127" i="13"/>
  <c r="CR65" i="13" s="1"/>
  <c r="CR128" i="13"/>
  <c r="CR66" i="13" s="1"/>
  <c r="CR121" i="13"/>
  <c r="CR59" i="13" s="1"/>
  <c r="CR129" i="13"/>
  <c r="CR67" i="13" s="1"/>
  <c r="CR122" i="13"/>
  <c r="CR60" i="13" s="1"/>
  <c r="CR130" i="13"/>
  <c r="CR68" i="13" s="1"/>
  <c r="CR139" i="13"/>
  <c r="CR77" i="13" s="1"/>
  <c r="CR140" i="13"/>
  <c r="CR78" i="13" s="1"/>
  <c r="CR137" i="13"/>
  <c r="CR75" i="13" s="1"/>
  <c r="CR153" i="13"/>
  <c r="CR142" i="13"/>
  <c r="CR80" i="13" s="1"/>
  <c r="CR148" i="13"/>
  <c r="CR85" i="13" s="1"/>
  <c r="CR152" i="13"/>
  <c r="CR136" i="13"/>
  <c r="CR74" i="13" s="1"/>
  <c r="CR135" i="13"/>
  <c r="CR73" i="13" s="1"/>
  <c r="CR150" i="13"/>
  <c r="CR87" i="13" s="1"/>
  <c r="CR151" i="13"/>
  <c r="CR88" i="13" s="1"/>
  <c r="CR138" i="13"/>
  <c r="CR76" i="13" s="1"/>
  <c r="CR141" i="13"/>
  <c r="CR79" i="13" s="1"/>
  <c r="CR149" i="13"/>
  <c r="CR86" i="13" s="1"/>
  <c r="CS6" i="13"/>
  <c r="CR6" i="12"/>
  <c r="CP236" i="13"/>
  <c r="CP237" i="13"/>
  <c r="I32" i="9"/>
  <c r="CP19" i="10"/>
  <c r="CW185" i="13"/>
  <c r="CV190" i="13"/>
  <c r="CN266" i="13"/>
  <c r="CN26" i="13" s="1"/>
  <c r="CU246" i="13"/>
  <c r="CL31" i="13"/>
  <c r="CJ35" i="10"/>
  <c r="CJ38" i="10"/>
  <c r="CJ42" i="10" s="1"/>
  <c r="CJ99" i="10" s="1"/>
  <c r="CU181" i="13"/>
  <c r="CV167" i="13"/>
  <c r="CV206" i="13"/>
  <c r="CW203" i="13"/>
  <c r="CH83" i="10"/>
  <c r="CH82" i="10" s="1"/>
  <c r="CH68" i="10"/>
  <c r="CH44" i="10"/>
  <c r="CM27" i="10"/>
  <c r="CT291" i="13"/>
  <c r="CT29" i="13" s="1"/>
  <c r="CR33" i="10" s="1"/>
  <c r="CQ198" i="13"/>
  <c r="CP199" i="13"/>
  <c r="CP209" i="13" s="1"/>
  <c r="CP23" i="13" s="1"/>
  <c r="CW194" i="13"/>
  <c r="CI39" i="10"/>
  <c r="CI98" i="10"/>
  <c r="CI100" i="10" s="1"/>
  <c r="CI102" i="10" s="1"/>
  <c r="CI105" i="10" s="1"/>
  <c r="CI43" i="10"/>
  <c r="CK30" i="10"/>
  <c r="CK25" i="10" s="1"/>
  <c r="CK34" i="10" s="1"/>
  <c r="CM30" i="13"/>
  <c r="BF283" i="13"/>
  <c r="BF28" i="13" s="1"/>
  <c r="BD32" i="10" s="1"/>
  <c r="I106" i="9"/>
  <c r="AS23" i="10"/>
  <c r="AV19" i="11"/>
  <c r="AV15" i="10" s="1"/>
  <c r="AV166" i="11"/>
  <c r="AW137" i="11"/>
  <c r="AW133" i="11"/>
  <c r="AT22" i="10"/>
  <c r="AT13" i="8"/>
  <c r="AV86" i="11"/>
  <c r="AV82" i="11"/>
  <c r="AT51" i="14"/>
  <c r="AT53" i="14" s="1"/>
  <c r="AU21" i="11"/>
  <c r="AV57" i="12" s="1"/>
  <c r="AV60" i="12" s="1"/>
  <c r="AV21" i="12" s="1"/>
  <c r="I30" i="9" l="1"/>
  <c r="J30" i="9" s="1"/>
  <c r="CO11" i="10"/>
  <c r="CO33" i="11"/>
  <c r="CP48" i="12"/>
  <c r="CP50" i="12" s="1"/>
  <c r="CP20" i="12" s="1"/>
  <c r="CO20" i="10" s="1"/>
  <c r="CR6" i="11"/>
  <c r="CS6" i="10"/>
  <c r="CP32" i="11"/>
  <c r="CP21" i="11"/>
  <c r="CQ57" i="12" s="1"/>
  <c r="CQ60" i="12" s="1"/>
  <c r="CQ21" i="12" s="1"/>
  <c r="CP16" i="10"/>
  <c r="CP12" i="10" s="1"/>
  <c r="CO21" i="10"/>
  <c r="CO47" i="11"/>
  <c r="CQ20" i="11"/>
  <c r="CQ43" i="11"/>
  <c r="CQ42" i="11"/>
  <c r="CQ37" i="11"/>
  <c r="CQ38" i="11"/>
  <c r="CQ40" i="11"/>
  <c r="CQ39" i="11"/>
  <c r="CQ41" i="11"/>
  <c r="AV22" i="12"/>
  <c r="AU33" i="14" s="1"/>
  <c r="AU52" i="14" s="1"/>
  <c r="AU21" i="10"/>
  <c r="AU18" i="10" s="1"/>
  <c r="AU14" i="8" s="1"/>
  <c r="AU29" i="14"/>
  <c r="I41" i="9"/>
  <c r="CQ249" i="13"/>
  <c r="CQ250" i="13"/>
  <c r="CQ247" i="13"/>
  <c r="CP239" i="13"/>
  <c r="CP25" i="13" s="1"/>
  <c r="CN29" i="10" s="1"/>
  <c r="CS96" i="13"/>
  <c r="CS97" i="13"/>
  <c r="CS35" i="13" s="1"/>
  <c r="CS98" i="13"/>
  <c r="CS36" i="13" s="1"/>
  <c r="CS99" i="13"/>
  <c r="CS37" i="13" s="1"/>
  <c r="CS100" i="13"/>
  <c r="CS38" i="13" s="1"/>
  <c r="CS102" i="13"/>
  <c r="CS40" i="13" s="1"/>
  <c r="CS113" i="13"/>
  <c r="CS51" i="13" s="1"/>
  <c r="CS103" i="13"/>
  <c r="CS41" i="13" s="1"/>
  <c r="CS114" i="13"/>
  <c r="CS52" i="13" s="1"/>
  <c r="CS107" i="13"/>
  <c r="CS45" i="13" s="1"/>
  <c r="CS115" i="13"/>
  <c r="CS53" i="13" s="1"/>
  <c r="CS108" i="13"/>
  <c r="CS46" i="13" s="1"/>
  <c r="CS116" i="13"/>
  <c r="CS54" i="13" s="1"/>
  <c r="CS109" i="13"/>
  <c r="CS47" i="13" s="1"/>
  <c r="CS117" i="13"/>
  <c r="CS55" i="13" s="1"/>
  <c r="CS110" i="13"/>
  <c r="CS48" i="13" s="1"/>
  <c r="CS118" i="13"/>
  <c r="CS56" i="13" s="1"/>
  <c r="CS111" i="13"/>
  <c r="CS49" i="13" s="1"/>
  <c r="CS101" i="13"/>
  <c r="CS39" i="13" s="1"/>
  <c r="CS112" i="13"/>
  <c r="CS50" i="13" s="1"/>
  <c r="CS122" i="13"/>
  <c r="CS60" i="13" s="1"/>
  <c r="CS130" i="13"/>
  <c r="CS68" i="13" s="1"/>
  <c r="CS123" i="13"/>
  <c r="CS61" i="13" s="1"/>
  <c r="CS131" i="13"/>
  <c r="CS69" i="13" s="1"/>
  <c r="CS120" i="13"/>
  <c r="CS58" i="13" s="1"/>
  <c r="CS124" i="13"/>
  <c r="CS62" i="13" s="1"/>
  <c r="CS132" i="13"/>
  <c r="CS70" i="13" s="1"/>
  <c r="CS119" i="13"/>
  <c r="CS57" i="13" s="1"/>
  <c r="CS125" i="13"/>
  <c r="CS63" i="13" s="1"/>
  <c r="CS146" i="13"/>
  <c r="CS83" i="13" s="1"/>
  <c r="CS126" i="13"/>
  <c r="CS64" i="13" s="1"/>
  <c r="CS147" i="13"/>
  <c r="CS84" i="13" s="1"/>
  <c r="CS127" i="13"/>
  <c r="CS65" i="13" s="1"/>
  <c r="CS128" i="13"/>
  <c r="CS66" i="13" s="1"/>
  <c r="CS121" i="13"/>
  <c r="CS59" i="13" s="1"/>
  <c r="CS129" i="13"/>
  <c r="CS67" i="13" s="1"/>
  <c r="CS136" i="13"/>
  <c r="CS74" i="13" s="1"/>
  <c r="CS150" i="13"/>
  <c r="CS87" i="13" s="1"/>
  <c r="CS151" i="13"/>
  <c r="CS88" i="13" s="1"/>
  <c r="CS135" i="13"/>
  <c r="CS73" i="13" s="1"/>
  <c r="CS140" i="13"/>
  <c r="CS78" i="13" s="1"/>
  <c r="CS138" i="13"/>
  <c r="CS76" i="13" s="1"/>
  <c r="CS141" i="13"/>
  <c r="CS79" i="13" s="1"/>
  <c r="CS149" i="13"/>
  <c r="CS86" i="13" s="1"/>
  <c r="CS139" i="13"/>
  <c r="CS77" i="13" s="1"/>
  <c r="CS153" i="13"/>
  <c r="CS142" i="13"/>
  <c r="CS80" i="13" s="1"/>
  <c r="CS148" i="13"/>
  <c r="CS85" i="13" s="1"/>
  <c r="CS137" i="13"/>
  <c r="CS75" i="13" s="1"/>
  <c r="CS152" i="13"/>
  <c r="CR154" i="13"/>
  <c r="CR34" i="13"/>
  <c r="CR89" i="13" s="1"/>
  <c r="CR22" i="13" s="1"/>
  <c r="CP26" i="10" s="1"/>
  <c r="CQ236" i="13"/>
  <c r="CQ237" i="13"/>
  <c r="CS6" i="12"/>
  <c r="CT6" i="13"/>
  <c r="CT7" i="10"/>
  <c r="CT7" i="11" s="1"/>
  <c r="CT7" i="12"/>
  <c r="CU7" i="13"/>
  <c r="CQ19" i="10"/>
  <c r="CW206" i="13"/>
  <c r="CX203" i="13"/>
  <c r="CV246" i="13"/>
  <c r="CJ39" i="10"/>
  <c r="CJ98" i="10"/>
  <c r="CJ100" i="10" s="1"/>
  <c r="CJ102" i="10" s="1"/>
  <c r="CJ105" i="10" s="1"/>
  <c r="CJ43" i="10"/>
  <c r="CL30" i="10"/>
  <c r="CL25" i="10" s="1"/>
  <c r="CL34" i="10" s="1"/>
  <c r="CN30" i="13"/>
  <c r="CI83" i="10"/>
  <c r="CI82" i="10" s="1"/>
  <c r="CI68" i="10"/>
  <c r="CI44" i="10"/>
  <c r="CX194" i="13"/>
  <c r="CO266" i="13"/>
  <c r="CO26" i="13" s="1"/>
  <c r="CU291" i="13"/>
  <c r="CU29" i="13" s="1"/>
  <c r="CS33" i="10" s="1"/>
  <c r="CV181" i="13"/>
  <c r="CW167" i="13"/>
  <c r="CM31" i="13"/>
  <c r="CN27" i="10"/>
  <c r="CK38" i="10"/>
  <c r="CK42" i="10" s="1"/>
  <c r="CK99" i="10" s="1"/>
  <c r="CK35" i="10"/>
  <c r="CR198" i="13"/>
  <c r="CQ199" i="13"/>
  <c r="CQ209" i="13" s="1"/>
  <c r="CQ23" i="13" s="1"/>
  <c r="CX185" i="13"/>
  <c r="CW190" i="13"/>
  <c r="BG283" i="13"/>
  <c r="BG28" i="13" s="1"/>
  <c r="BE32" i="10" s="1"/>
  <c r="AV87" i="11"/>
  <c r="AV115" i="11" s="1"/>
  <c r="AV18" i="11" s="1"/>
  <c r="AV14" i="10" s="1"/>
  <c r="AW81" i="11"/>
  <c r="AW138" i="11"/>
  <c r="AX132" i="11"/>
  <c r="AT103" i="10"/>
  <c r="AT92" i="10"/>
  <c r="AT23" i="10"/>
  <c r="AU25" i="14"/>
  <c r="AU13" i="10"/>
  <c r="AU12" i="10" s="1"/>
  <c r="AU11" i="10" s="1"/>
  <c r="CP22" i="12" l="1"/>
  <c r="CP11" i="10"/>
  <c r="CP33" i="11"/>
  <c r="CQ48" i="12"/>
  <c r="CQ50" i="12" s="1"/>
  <c r="CQ20" i="12" s="1"/>
  <c r="CP20" i="10" s="1"/>
  <c r="CO18" i="10"/>
  <c r="CO22" i="10" s="1"/>
  <c r="CO23" i="10" s="1"/>
  <c r="I42" i="9"/>
  <c r="I110" i="9"/>
  <c r="J110" i="9" s="1"/>
  <c r="I45" i="9"/>
  <c r="I49" i="9" s="1"/>
  <c r="I50" i="9" s="1"/>
  <c r="CQ21" i="11"/>
  <c r="CR57" i="12" s="1"/>
  <c r="CR60" i="12" s="1"/>
  <c r="CR21" i="12" s="1"/>
  <c r="CQ16" i="10"/>
  <c r="CQ12" i="10" s="1"/>
  <c r="CP21" i="10"/>
  <c r="CP47" i="11"/>
  <c r="CQ32" i="11"/>
  <c r="CR48" i="12" s="1"/>
  <c r="CR50" i="12" s="1"/>
  <c r="CR20" i="12" s="1"/>
  <c r="CQ20" i="10" s="1"/>
  <c r="CS6" i="11"/>
  <c r="CT6" i="10"/>
  <c r="CR20" i="11"/>
  <c r="CR43" i="11"/>
  <c r="CR42" i="11"/>
  <c r="CR37" i="11"/>
  <c r="CR38" i="11"/>
  <c r="CR39" i="11"/>
  <c r="CR40" i="11"/>
  <c r="CR41" i="11"/>
  <c r="CR250" i="13"/>
  <c r="CR249" i="13"/>
  <c r="CR247" i="13"/>
  <c r="CQ239" i="13"/>
  <c r="CQ25" i="13" s="1"/>
  <c r="CO29" i="10" s="1"/>
  <c r="CS154" i="13"/>
  <c r="CS34" i="13"/>
  <c r="CS89" i="13" s="1"/>
  <c r="CS22" i="13" s="1"/>
  <c r="CQ26" i="10" s="1"/>
  <c r="CU7" i="10"/>
  <c r="CU7" i="11" s="1"/>
  <c r="CU7" i="12"/>
  <c r="CV7" i="13"/>
  <c r="CT100" i="13"/>
  <c r="CT38" i="13" s="1"/>
  <c r="CT96" i="13"/>
  <c r="CT97" i="13"/>
  <c r="CT35" i="13" s="1"/>
  <c r="CT98" i="13"/>
  <c r="CT36" i="13" s="1"/>
  <c r="CT99" i="13"/>
  <c r="CT37" i="13" s="1"/>
  <c r="CT101" i="13"/>
  <c r="CT39" i="13" s="1"/>
  <c r="CT112" i="13"/>
  <c r="CT50" i="13" s="1"/>
  <c r="CT102" i="13"/>
  <c r="CT40" i="13" s="1"/>
  <c r="CT113" i="13"/>
  <c r="CT51" i="13" s="1"/>
  <c r="CT103" i="13"/>
  <c r="CT41" i="13" s="1"/>
  <c r="CT114" i="13"/>
  <c r="CT52" i="13" s="1"/>
  <c r="CT107" i="13"/>
  <c r="CT45" i="13" s="1"/>
  <c r="CT115" i="13"/>
  <c r="CT53" i="13" s="1"/>
  <c r="CT108" i="13"/>
  <c r="CT46" i="13" s="1"/>
  <c r="CT116" i="13"/>
  <c r="CT54" i="13" s="1"/>
  <c r="CT109" i="13"/>
  <c r="CT47" i="13" s="1"/>
  <c r="CT117" i="13"/>
  <c r="CT55" i="13" s="1"/>
  <c r="CT110" i="13"/>
  <c r="CT48" i="13" s="1"/>
  <c r="CT118" i="13"/>
  <c r="CT56" i="13" s="1"/>
  <c r="CT111" i="13"/>
  <c r="CT49" i="13" s="1"/>
  <c r="CT121" i="13"/>
  <c r="CT59" i="13" s="1"/>
  <c r="CT129" i="13"/>
  <c r="CT67" i="13" s="1"/>
  <c r="CT122" i="13"/>
  <c r="CT60" i="13" s="1"/>
  <c r="CT130" i="13"/>
  <c r="CT68" i="13" s="1"/>
  <c r="CT123" i="13"/>
  <c r="CT61" i="13" s="1"/>
  <c r="CT131" i="13"/>
  <c r="CT69" i="13" s="1"/>
  <c r="CT120" i="13"/>
  <c r="CT58" i="13" s="1"/>
  <c r="CT124" i="13"/>
  <c r="CT62" i="13" s="1"/>
  <c r="CT132" i="13"/>
  <c r="CT70" i="13" s="1"/>
  <c r="CT119" i="13"/>
  <c r="CT57" i="13" s="1"/>
  <c r="CT125" i="13"/>
  <c r="CT63" i="13" s="1"/>
  <c r="CT146" i="13"/>
  <c r="CT83" i="13" s="1"/>
  <c r="CT126" i="13"/>
  <c r="CT64" i="13" s="1"/>
  <c r="CT147" i="13"/>
  <c r="CT84" i="13" s="1"/>
  <c r="CT127" i="13"/>
  <c r="CT65" i="13" s="1"/>
  <c r="CT128" i="13"/>
  <c r="CT66" i="13" s="1"/>
  <c r="CT151" i="13"/>
  <c r="CT88" i="13" s="1"/>
  <c r="CT141" i="13"/>
  <c r="CT79" i="13" s="1"/>
  <c r="CT149" i="13"/>
  <c r="CT86" i="13" s="1"/>
  <c r="CT135" i="13"/>
  <c r="CT73" i="13" s="1"/>
  <c r="CT138" i="13"/>
  <c r="CT76" i="13" s="1"/>
  <c r="CT153" i="13"/>
  <c r="CT142" i="13"/>
  <c r="CT80" i="13" s="1"/>
  <c r="CT148" i="13"/>
  <c r="CT85" i="13" s="1"/>
  <c r="CT137" i="13"/>
  <c r="CT75" i="13" s="1"/>
  <c r="CT139" i="13"/>
  <c r="CT77" i="13" s="1"/>
  <c r="CT152" i="13"/>
  <c r="CT150" i="13"/>
  <c r="CT87" i="13" s="1"/>
  <c r="CT140" i="13"/>
  <c r="CT78" i="13" s="1"/>
  <c r="CT136" i="13"/>
  <c r="CT74" i="13" s="1"/>
  <c r="CR236" i="13"/>
  <c r="CR237" i="13"/>
  <c r="CT6" i="12"/>
  <c r="CU6" i="13"/>
  <c r="CR19" i="10"/>
  <c r="CY194" i="13"/>
  <c r="CW246" i="13"/>
  <c r="CK43" i="10"/>
  <c r="CK98" i="10"/>
  <c r="CK100" i="10" s="1"/>
  <c r="CK102" i="10" s="1"/>
  <c r="CK105" i="10" s="1"/>
  <c r="CK39" i="10"/>
  <c r="CW181" i="13"/>
  <c r="CX167" i="13"/>
  <c r="CV291" i="13"/>
  <c r="CV29" i="13" s="1"/>
  <c r="CT33" i="10" s="1"/>
  <c r="CN31" i="13"/>
  <c r="CX190" i="13"/>
  <c r="CY185" i="13"/>
  <c r="CO27" i="10"/>
  <c r="CM30" i="10"/>
  <c r="CM25" i="10" s="1"/>
  <c r="CM34" i="10" s="1"/>
  <c r="CO30" i="13"/>
  <c r="CL35" i="10"/>
  <c r="CL38" i="10"/>
  <c r="CL42" i="10" s="1"/>
  <c r="CL99" i="10" s="1"/>
  <c r="CX206" i="13"/>
  <c r="CY203" i="13"/>
  <c r="CS198" i="13"/>
  <c r="CR199" i="13"/>
  <c r="CR209" i="13" s="1"/>
  <c r="CR23" i="13" s="1"/>
  <c r="CP266" i="13"/>
  <c r="CP26" i="13" s="1"/>
  <c r="CJ68" i="10"/>
  <c r="CJ83" i="10"/>
  <c r="CJ82" i="10" s="1"/>
  <c r="CJ44" i="10"/>
  <c r="BH283" i="13"/>
  <c r="BH28" i="13" s="1"/>
  <c r="BF32" i="10" s="1"/>
  <c r="AX137" i="11"/>
  <c r="AX133" i="11"/>
  <c r="AW166" i="11"/>
  <c r="AW19" i="11"/>
  <c r="AW15" i="10" s="1"/>
  <c r="AW86" i="11"/>
  <c r="AW82" i="11"/>
  <c r="AV21" i="11"/>
  <c r="AW57" i="12" s="1"/>
  <c r="AW60" i="12" s="1"/>
  <c r="AW21" i="12" s="1"/>
  <c r="AU13" i="8"/>
  <c r="AU22" i="10"/>
  <c r="AU51" i="14"/>
  <c r="AU53" i="14" s="1"/>
  <c r="CP18" i="10" l="1"/>
  <c r="CP22" i="10" s="1"/>
  <c r="CP23" i="10" s="1"/>
  <c r="CQ11" i="10"/>
  <c r="CQ22" i="12"/>
  <c r="I85" i="9"/>
  <c r="I84" i="9" s="1"/>
  <c r="I51" i="9"/>
  <c r="CR21" i="11"/>
  <c r="CS57" i="12" s="1"/>
  <c r="CS60" i="12" s="1"/>
  <c r="CS21" i="12" s="1"/>
  <c r="CR16" i="10"/>
  <c r="CR12" i="10" s="1"/>
  <c r="CT6" i="11"/>
  <c r="CU6" i="10"/>
  <c r="CS20" i="11"/>
  <c r="CS43" i="11"/>
  <c r="CS42" i="11"/>
  <c r="CS37" i="11"/>
  <c r="CS41" i="11"/>
  <c r="CS39" i="11"/>
  <c r="CS40" i="11"/>
  <c r="CS38" i="11"/>
  <c r="CQ47" i="11"/>
  <c r="CQ33" i="11"/>
  <c r="CR32" i="11"/>
  <c r="CS48" i="12" s="1"/>
  <c r="CS50" i="12" s="1"/>
  <c r="CS20" i="12" s="1"/>
  <c r="CR20" i="10" s="1"/>
  <c r="CR22" i="12"/>
  <c r="CQ21" i="10"/>
  <c r="CQ18" i="10" s="1"/>
  <c r="CQ22" i="10" s="1"/>
  <c r="CQ23" i="10" s="1"/>
  <c r="AW22" i="12"/>
  <c r="AV33" i="14" s="1"/>
  <c r="AV52" i="14" s="1"/>
  <c r="AV21" i="10"/>
  <c r="AV18" i="10" s="1"/>
  <c r="AV14" i="8" s="1"/>
  <c r="AV29" i="14"/>
  <c r="CS247" i="13"/>
  <c r="CS250" i="13"/>
  <c r="CS249" i="13"/>
  <c r="CR239" i="13"/>
  <c r="CR25" i="13" s="1"/>
  <c r="CP29" i="10" s="1"/>
  <c r="CT154" i="13"/>
  <c r="CT34" i="13"/>
  <c r="CT89" i="13" s="1"/>
  <c r="CT22" i="13" s="1"/>
  <c r="CR26" i="10" s="1"/>
  <c r="CS237" i="13"/>
  <c r="CS236" i="13"/>
  <c r="CU99" i="13"/>
  <c r="CU37" i="13" s="1"/>
  <c r="CU100" i="13"/>
  <c r="CU38" i="13" s="1"/>
  <c r="CU96" i="13"/>
  <c r="CU97" i="13"/>
  <c r="CU35" i="13" s="1"/>
  <c r="CU98" i="13"/>
  <c r="CU36" i="13" s="1"/>
  <c r="CU111" i="13"/>
  <c r="CU49" i="13" s="1"/>
  <c r="CU101" i="13"/>
  <c r="CU39" i="13" s="1"/>
  <c r="CU112" i="13"/>
  <c r="CU50" i="13" s="1"/>
  <c r="CU120" i="13"/>
  <c r="CU58" i="13" s="1"/>
  <c r="CU102" i="13"/>
  <c r="CU40" i="13" s="1"/>
  <c r="CU113" i="13"/>
  <c r="CU51" i="13" s="1"/>
  <c r="CU103" i="13"/>
  <c r="CU41" i="13" s="1"/>
  <c r="CU114" i="13"/>
  <c r="CU52" i="13" s="1"/>
  <c r="CU107" i="13"/>
  <c r="CU45" i="13" s="1"/>
  <c r="CU115" i="13"/>
  <c r="CU53" i="13" s="1"/>
  <c r="CU108" i="13"/>
  <c r="CU46" i="13" s="1"/>
  <c r="CU116" i="13"/>
  <c r="CU54" i="13" s="1"/>
  <c r="CU109" i="13"/>
  <c r="CU47" i="13" s="1"/>
  <c r="CU117" i="13"/>
  <c r="CU55" i="13" s="1"/>
  <c r="CU110" i="13"/>
  <c r="CU48" i="13" s="1"/>
  <c r="CU118" i="13"/>
  <c r="CU56" i="13" s="1"/>
  <c r="CU128" i="13"/>
  <c r="CU66" i="13" s="1"/>
  <c r="CU121" i="13"/>
  <c r="CU59" i="13" s="1"/>
  <c r="CU129" i="13"/>
  <c r="CU67" i="13" s="1"/>
  <c r="CU122" i="13"/>
  <c r="CU60" i="13" s="1"/>
  <c r="CU130" i="13"/>
  <c r="CU68" i="13" s="1"/>
  <c r="CU123" i="13"/>
  <c r="CU61" i="13" s="1"/>
  <c r="CU131" i="13"/>
  <c r="CU69" i="13" s="1"/>
  <c r="CU124" i="13"/>
  <c r="CU62" i="13" s="1"/>
  <c r="CU132" i="13"/>
  <c r="CU70" i="13" s="1"/>
  <c r="CU119" i="13"/>
  <c r="CU57" i="13" s="1"/>
  <c r="CU125" i="13"/>
  <c r="CU63" i="13" s="1"/>
  <c r="CU146" i="13"/>
  <c r="CU83" i="13" s="1"/>
  <c r="CU126" i="13"/>
  <c r="CU64" i="13" s="1"/>
  <c r="CU147" i="13"/>
  <c r="CU84" i="13" s="1"/>
  <c r="CU127" i="13"/>
  <c r="CU65" i="13" s="1"/>
  <c r="CU135" i="13"/>
  <c r="CU73" i="13" s="1"/>
  <c r="CU148" i="13"/>
  <c r="CU85" i="13" s="1"/>
  <c r="CU138" i="13"/>
  <c r="CU76" i="13" s="1"/>
  <c r="CU139" i="13"/>
  <c r="CU77" i="13" s="1"/>
  <c r="CU140" i="13"/>
  <c r="CU78" i="13" s="1"/>
  <c r="CU153" i="13"/>
  <c r="CU142" i="13"/>
  <c r="CU80" i="13" s="1"/>
  <c r="CU152" i="13"/>
  <c r="CU137" i="13"/>
  <c r="CU75" i="13" s="1"/>
  <c r="CU150" i="13"/>
  <c r="CU87" i="13" s="1"/>
  <c r="CU151" i="13"/>
  <c r="CU88" i="13" s="1"/>
  <c r="CU141" i="13"/>
  <c r="CU79" i="13" s="1"/>
  <c r="CU136" i="13"/>
  <c r="CU74" i="13" s="1"/>
  <c r="CU149" i="13"/>
  <c r="CU86" i="13" s="1"/>
  <c r="CU6" i="12"/>
  <c r="CV6" i="13"/>
  <c r="CV7" i="10"/>
  <c r="CV7" i="11" s="1"/>
  <c r="CV7" i="12"/>
  <c r="CW7" i="13"/>
  <c r="CS19" i="10"/>
  <c r="CQ266" i="13"/>
  <c r="CQ26" i="13" s="1"/>
  <c r="CK83" i="10"/>
  <c r="CK82" i="10" s="1"/>
  <c r="CK68" i="10"/>
  <c r="CK44" i="10"/>
  <c r="CL43" i="10"/>
  <c r="CL98" i="10"/>
  <c r="CL100" i="10" s="1"/>
  <c r="CL102" i="10" s="1"/>
  <c r="CL105" i="10" s="1"/>
  <c r="CL39" i="10"/>
  <c r="CO31" i="13"/>
  <c r="CP27" i="10"/>
  <c r="CX246" i="13"/>
  <c r="CN30" i="10"/>
  <c r="CN25" i="10" s="1"/>
  <c r="CN34" i="10" s="1"/>
  <c r="CP30" i="13"/>
  <c r="CZ203" i="13"/>
  <c r="CY206" i="13"/>
  <c r="CY190" i="13"/>
  <c r="CZ185" i="13"/>
  <c r="CW291" i="13"/>
  <c r="CW29" i="13" s="1"/>
  <c r="CU33" i="10" s="1"/>
  <c r="CZ194" i="13"/>
  <c r="CM35" i="10"/>
  <c r="CM38" i="10"/>
  <c r="CM42" i="10" s="1"/>
  <c r="CM99" i="10" s="1"/>
  <c r="CT198" i="13"/>
  <c r="CS199" i="13"/>
  <c r="CS209" i="13" s="1"/>
  <c r="CS23" i="13" s="1"/>
  <c r="CX181" i="13"/>
  <c r="CY167" i="13"/>
  <c r="BI283" i="13"/>
  <c r="BI28" i="13" s="1"/>
  <c r="BG32" i="10" s="1"/>
  <c r="AW87" i="11"/>
  <c r="AW115" i="11" s="1"/>
  <c r="AW18" i="11" s="1"/>
  <c r="AW14" i="10" s="1"/>
  <c r="AX81" i="11"/>
  <c r="AX138" i="11"/>
  <c r="AY132" i="11"/>
  <c r="AU23" i="10"/>
  <c r="AU103" i="10"/>
  <c r="AU92" i="10"/>
  <c r="AV25" i="14"/>
  <c r="AV13" i="10"/>
  <c r="AV12" i="10" s="1"/>
  <c r="AV11" i="10" s="1"/>
  <c r="CR11" i="10" l="1"/>
  <c r="CR33" i="11"/>
  <c r="CS21" i="11"/>
  <c r="CT57" i="12" s="1"/>
  <c r="CT60" i="12" s="1"/>
  <c r="CT21" i="12" s="1"/>
  <c r="CS16" i="10"/>
  <c r="CS12" i="10" s="1"/>
  <c r="CS11" i="10" s="1"/>
  <c r="CR47" i="11"/>
  <c r="CV6" i="10"/>
  <c r="CU6" i="11"/>
  <c r="CT20" i="11"/>
  <c r="CT43" i="11"/>
  <c r="CT42" i="11"/>
  <c r="CT37" i="11"/>
  <c r="CT39" i="11"/>
  <c r="CT38" i="11"/>
  <c r="CT41" i="11"/>
  <c r="CT40" i="11"/>
  <c r="CS32" i="11"/>
  <c r="CT48" i="12" s="1"/>
  <c r="CT50" i="12" s="1"/>
  <c r="CT20" i="12" s="1"/>
  <c r="CS20" i="10" s="1"/>
  <c r="CS22" i="12"/>
  <c r="CR21" i="10"/>
  <c r="CR18" i="10" s="1"/>
  <c r="CR22" i="10" s="1"/>
  <c r="CR23" i="10" s="1"/>
  <c r="CT249" i="13"/>
  <c r="CT247" i="13"/>
  <c r="CT250" i="13"/>
  <c r="CS239" i="13"/>
  <c r="CS25" i="13" s="1"/>
  <c r="CQ29" i="10" s="1"/>
  <c r="CT236" i="13"/>
  <c r="CT237" i="13"/>
  <c r="CW7" i="10"/>
  <c r="CW7" i="11" s="1"/>
  <c r="CX7" i="13"/>
  <c r="CW7" i="12"/>
  <c r="CV6" i="12"/>
  <c r="CW6" i="13"/>
  <c r="CV98" i="13"/>
  <c r="CV36" i="13" s="1"/>
  <c r="CV99" i="13"/>
  <c r="CV37" i="13" s="1"/>
  <c r="CV100" i="13"/>
  <c r="CV38" i="13" s="1"/>
  <c r="CV96" i="13"/>
  <c r="CV97" i="13"/>
  <c r="CV35" i="13" s="1"/>
  <c r="CV110" i="13"/>
  <c r="CV48" i="13" s="1"/>
  <c r="CV118" i="13"/>
  <c r="CV56" i="13" s="1"/>
  <c r="CV111" i="13"/>
  <c r="CV49" i="13" s="1"/>
  <c r="CV119" i="13"/>
  <c r="CV57" i="13" s="1"/>
  <c r="CV101" i="13"/>
  <c r="CV39" i="13" s="1"/>
  <c r="CV112" i="13"/>
  <c r="CV50" i="13" s="1"/>
  <c r="CV120" i="13"/>
  <c r="CV58" i="13" s="1"/>
  <c r="CV102" i="13"/>
  <c r="CV40" i="13" s="1"/>
  <c r="CV113" i="13"/>
  <c r="CV51" i="13" s="1"/>
  <c r="CV103" i="13"/>
  <c r="CV41" i="13" s="1"/>
  <c r="CV114" i="13"/>
  <c r="CV52" i="13" s="1"/>
  <c r="CV107" i="13"/>
  <c r="CV45" i="13" s="1"/>
  <c r="CV115" i="13"/>
  <c r="CV53" i="13" s="1"/>
  <c r="CV108" i="13"/>
  <c r="CV46" i="13" s="1"/>
  <c r="CV116" i="13"/>
  <c r="CV54" i="13" s="1"/>
  <c r="CV109" i="13"/>
  <c r="CV47" i="13" s="1"/>
  <c r="CV117" i="13"/>
  <c r="CV55" i="13" s="1"/>
  <c r="CV127" i="13"/>
  <c r="CV65" i="13" s="1"/>
  <c r="CV128" i="13"/>
  <c r="CV66" i="13" s="1"/>
  <c r="CV121" i="13"/>
  <c r="CV59" i="13" s="1"/>
  <c r="CV129" i="13"/>
  <c r="CV67" i="13" s="1"/>
  <c r="CV122" i="13"/>
  <c r="CV60" i="13" s="1"/>
  <c r="CV130" i="13"/>
  <c r="CV68" i="13" s="1"/>
  <c r="CV123" i="13"/>
  <c r="CV61" i="13" s="1"/>
  <c r="CV131" i="13"/>
  <c r="CV69" i="13" s="1"/>
  <c r="CV124" i="13"/>
  <c r="CV62" i="13" s="1"/>
  <c r="CV132" i="13"/>
  <c r="CV70" i="13" s="1"/>
  <c r="CV125" i="13"/>
  <c r="CV63" i="13" s="1"/>
  <c r="CV146" i="13"/>
  <c r="CV83" i="13" s="1"/>
  <c r="CV126" i="13"/>
  <c r="CV64" i="13" s="1"/>
  <c r="CV147" i="13"/>
  <c r="CV84" i="13" s="1"/>
  <c r="CV139" i="13"/>
  <c r="CV77" i="13" s="1"/>
  <c r="CV152" i="13"/>
  <c r="CV137" i="13"/>
  <c r="CV75" i="13" s="1"/>
  <c r="CV150" i="13"/>
  <c r="CV87" i="13" s="1"/>
  <c r="CV141" i="13"/>
  <c r="CV79" i="13" s="1"/>
  <c r="CV151" i="13"/>
  <c r="CV88" i="13" s="1"/>
  <c r="CV136" i="13"/>
  <c r="CV74" i="13" s="1"/>
  <c r="CV149" i="13"/>
  <c r="CV86" i="13" s="1"/>
  <c r="CV140" i="13"/>
  <c r="CV78" i="13" s="1"/>
  <c r="CV148" i="13"/>
  <c r="CV85" i="13" s="1"/>
  <c r="CV135" i="13"/>
  <c r="CV73" i="13" s="1"/>
  <c r="CV153" i="13"/>
  <c r="CV142" i="13"/>
  <c r="CV80" i="13" s="1"/>
  <c r="CV138" i="13"/>
  <c r="CV76" i="13" s="1"/>
  <c r="CU154" i="13"/>
  <c r="CU34" i="13"/>
  <c r="CU89" i="13" s="1"/>
  <c r="CU22" i="13" s="1"/>
  <c r="CS26" i="10" s="1"/>
  <c r="CT19" i="10"/>
  <c r="CL68" i="10"/>
  <c r="CL83" i="10"/>
  <c r="CL82" i="10" s="1"/>
  <c r="CL44" i="10"/>
  <c r="DA194" i="13"/>
  <c r="CN38" i="10"/>
  <c r="CN42" i="10" s="1"/>
  <c r="CN99" i="10" s="1"/>
  <c r="CN35" i="10"/>
  <c r="CO30" i="10"/>
  <c r="CO25" i="10" s="1"/>
  <c r="CO34" i="10" s="1"/>
  <c r="CQ30" i="13"/>
  <c r="CY181" i="13"/>
  <c r="CZ167" i="13"/>
  <c r="CP31" i="13"/>
  <c r="CU198" i="13"/>
  <c r="CT199" i="13"/>
  <c r="CT209" i="13" s="1"/>
  <c r="CT23" i="13" s="1"/>
  <c r="CM98" i="10"/>
  <c r="CM100" i="10" s="1"/>
  <c r="CM102" i="10" s="1"/>
  <c r="CM105" i="10" s="1"/>
  <c r="CM39" i="10"/>
  <c r="CM43" i="10"/>
  <c r="CY246" i="13"/>
  <c r="CR266" i="13"/>
  <c r="CR26" i="13" s="1"/>
  <c r="CX291" i="13"/>
  <c r="CX29" i="13" s="1"/>
  <c r="CV33" i="10" s="1"/>
  <c r="CQ27" i="10"/>
  <c r="CZ190" i="13"/>
  <c r="DA185" i="13"/>
  <c r="DA203" i="13"/>
  <c r="CZ206" i="13"/>
  <c r="BJ283" i="13"/>
  <c r="BJ28" i="13" s="1"/>
  <c r="BH32" i="10" s="1"/>
  <c r="AW21" i="11"/>
  <c r="AX57" i="12" s="1"/>
  <c r="AX60" i="12" s="1"/>
  <c r="AX21" i="12" s="1"/>
  <c r="AY137" i="11"/>
  <c r="AY133" i="11"/>
  <c r="AX166" i="11"/>
  <c r="AX19" i="11"/>
  <c r="AX15" i="10" s="1"/>
  <c r="AV13" i="8"/>
  <c r="AV22" i="10"/>
  <c r="AX86" i="11"/>
  <c r="AX82" i="11"/>
  <c r="AV51" i="14"/>
  <c r="AV53" i="14" s="1"/>
  <c r="CV6" i="11" l="1"/>
  <c r="CW6" i="10"/>
  <c r="CT32" i="11"/>
  <c r="CU48" i="12" s="1"/>
  <c r="CU50" i="12" s="1"/>
  <c r="CU20" i="12" s="1"/>
  <c r="CT20" i="10" s="1"/>
  <c r="CS47" i="11"/>
  <c r="CS33" i="11"/>
  <c r="CT21" i="11"/>
  <c r="CU57" i="12" s="1"/>
  <c r="CU60" i="12" s="1"/>
  <c r="CU21" i="12" s="1"/>
  <c r="CT16" i="10"/>
  <c r="CT12" i="10" s="1"/>
  <c r="CT22" i="12"/>
  <c r="CS21" i="10"/>
  <c r="CS18" i="10" s="1"/>
  <c r="CS22" i="10" s="1"/>
  <c r="CS23" i="10" s="1"/>
  <c r="CU20" i="11"/>
  <c r="CU42" i="11"/>
  <c r="CU43" i="11"/>
  <c r="CU37" i="11"/>
  <c r="CU40" i="11"/>
  <c r="CU39" i="11"/>
  <c r="CU38" i="11"/>
  <c r="CU41" i="11"/>
  <c r="AX22" i="12"/>
  <c r="AW33" i="14" s="1"/>
  <c r="AW52" i="14" s="1"/>
  <c r="AW21" i="10"/>
  <c r="AW18" i="10" s="1"/>
  <c r="AW14" i="8" s="1"/>
  <c r="AW29" i="14"/>
  <c r="CU249" i="13"/>
  <c r="CU247" i="13"/>
  <c r="CU250" i="13"/>
  <c r="CU236" i="13"/>
  <c r="CU237" i="13"/>
  <c r="CV154" i="13"/>
  <c r="CV34" i="13"/>
  <c r="CV89" i="13" s="1"/>
  <c r="CV22" i="13" s="1"/>
  <c r="CT26" i="10" s="1"/>
  <c r="CW96" i="13"/>
  <c r="CW97" i="13"/>
  <c r="CW35" i="13" s="1"/>
  <c r="CW98" i="13"/>
  <c r="CW36" i="13" s="1"/>
  <c r="CW99" i="13"/>
  <c r="CW37" i="13" s="1"/>
  <c r="CW100" i="13"/>
  <c r="CW38" i="13" s="1"/>
  <c r="CW109" i="13"/>
  <c r="CW47" i="13" s="1"/>
  <c r="CW117" i="13"/>
  <c r="CW55" i="13" s="1"/>
  <c r="CW110" i="13"/>
  <c r="CW48" i="13" s="1"/>
  <c r="CW118" i="13"/>
  <c r="CW56" i="13" s="1"/>
  <c r="CW111" i="13"/>
  <c r="CW49" i="13" s="1"/>
  <c r="CW119" i="13"/>
  <c r="CW57" i="13" s="1"/>
  <c r="CW101" i="13"/>
  <c r="CW39" i="13" s="1"/>
  <c r="CW112" i="13"/>
  <c r="CW50" i="13" s="1"/>
  <c r="CW102" i="13"/>
  <c r="CW40" i="13" s="1"/>
  <c r="CW113" i="13"/>
  <c r="CW51" i="13" s="1"/>
  <c r="CW103" i="13"/>
  <c r="CW41" i="13" s="1"/>
  <c r="CW114" i="13"/>
  <c r="CW52" i="13" s="1"/>
  <c r="CW107" i="13"/>
  <c r="CW45" i="13" s="1"/>
  <c r="CW115" i="13"/>
  <c r="CW53" i="13" s="1"/>
  <c r="CW108" i="13"/>
  <c r="CW46" i="13" s="1"/>
  <c r="CW116" i="13"/>
  <c r="CW54" i="13" s="1"/>
  <c r="CW126" i="13"/>
  <c r="CW64" i="13" s="1"/>
  <c r="CW147" i="13"/>
  <c r="CW84" i="13" s="1"/>
  <c r="CW127" i="13"/>
  <c r="CW65" i="13" s="1"/>
  <c r="CW128" i="13"/>
  <c r="CW66" i="13" s="1"/>
  <c r="CW121" i="13"/>
  <c r="CW59" i="13" s="1"/>
  <c r="CW129" i="13"/>
  <c r="CW67" i="13" s="1"/>
  <c r="CW120" i="13"/>
  <c r="CW58" i="13" s="1"/>
  <c r="CW122" i="13"/>
  <c r="CW60" i="13" s="1"/>
  <c r="CW130" i="13"/>
  <c r="CW68" i="13" s="1"/>
  <c r="CW123" i="13"/>
  <c r="CW61" i="13" s="1"/>
  <c r="CW131" i="13"/>
  <c r="CW69" i="13" s="1"/>
  <c r="CW124" i="13"/>
  <c r="CW62" i="13" s="1"/>
  <c r="CW132" i="13"/>
  <c r="CW70" i="13" s="1"/>
  <c r="CW125" i="13"/>
  <c r="CW63" i="13" s="1"/>
  <c r="CW146" i="13"/>
  <c r="CW83" i="13" s="1"/>
  <c r="CW139" i="13"/>
  <c r="CW77" i="13" s="1"/>
  <c r="CW151" i="13"/>
  <c r="CW88" i="13" s="1"/>
  <c r="CW136" i="13"/>
  <c r="CW74" i="13" s="1"/>
  <c r="CW149" i="13"/>
  <c r="CW86" i="13" s="1"/>
  <c r="CW148" i="13"/>
  <c r="CW85" i="13" s="1"/>
  <c r="CW140" i="13"/>
  <c r="CW78" i="13" s="1"/>
  <c r="CW153" i="13"/>
  <c r="CW142" i="13"/>
  <c r="CW80" i="13" s="1"/>
  <c r="CW135" i="13"/>
  <c r="CW73" i="13" s="1"/>
  <c r="CW152" i="13"/>
  <c r="CW138" i="13"/>
  <c r="CW76" i="13" s="1"/>
  <c r="CW150" i="13"/>
  <c r="CW87" i="13" s="1"/>
  <c r="CW141" i="13"/>
  <c r="CW79" i="13" s="1"/>
  <c r="CW137" i="13"/>
  <c r="CW75" i="13" s="1"/>
  <c r="CW6" i="12"/>
  <c r="CX6" i="13"/>
  <c r="CT239" i="13"/>
  <c r="CT25" i="13" s="1"/>
  <c r="CR29" i="10" s="1"/>
  <c r="CX7" i="10"/>
  <c r="CX7" i="11" s="1"/>
  <c r="CY7" i="13"/>
  <c r="CX7" i="12"/>
  <c r="CU19" i="10"/>
  <c r="CS266" i="13"/>
  <c r="CS26" i="13" s="1"/>
  <c r="CV198" i="13"/>
  <c r="CU199" i="13"/>
  <c r="CU209" i="13" s="1"/>
  <c r="CU23" i="13" s="1"/>
  <c r="DA206" i="13"/>
  <c r="DB203" i="13"/>
  <c r="DB194" i="13"/>
  <c r="CN39" i="10"/>
  <c r="CN43" i="10"/>
  <c r="CN98" i="10"/>
  <c r="CN100" i="10" s="1"/>
  <c r="CN102" i="10" s="1"/>
  <c r="CN105" i="10" s="1"/>
  <c r="CP30" i="10"/>
  <c r="CP25" i="10" s="1"/>
  <c r="CP34" i="10" s="1"/>
  <c r="CR30" i="13"/>
  <c r="DB185" i="13"/>
  <c r="DA190" i="13"/>
  <c r="CZ246" i="13"/>
  <c r="CM68" i="10"/>
  <c r="CM83" i="10"/>
  <c r="CM82" i="10" s="1"/>
  <c r="CM44" i="10"/>
  <c r="CQ31" i="13"/>
  <c r="CO38" i="10"/>
  <c r="CO42" i="10" s="1"/>
  <c r="CO99" i="10" s="1"/>
  <c r="CO35" i="10"/>
  <c r="DA167" i="13"/>
  <c r="CZ181" i="13"/>
  <c r="CY291" i="13"/>
  <c r="CY29" i="13" s="1"/>
  <c r="CW33" i="10" s="1"/>
  <c r="CR27" i="10"/>
  <c r="BL283" i="13"/>
  <c r="BL28" i="13" s="1"/>
  <c r="BJ32" i="10" s="1"/>
  <c r="BK283" i="13"/>
  <c r="BK28" i="13" s="1"/>
  <c r="BI32" i="10" s="1"/>
  <c r="AW25" i="14"/>
  <c r="AW13" i="10"/>
  <c r="AW12" i="10" s="1"/>
  <c r="AW11" i="10" s="1"/>
  <c r="AZ132" i="11"/>
  <c r="AY138" i="11"/>
  <c r="AV23" i="10"/>
  <c r="AX87" i="11"/>
  <c r="AX115" i="11" s="1"/>
  <c r="AX18" i="11" s="1"/>
  <c r="AX14" i="10" s="1"/>
  <c r="AY81" i="11"/>
  <c r="AV103" i="10"/>
  <c r="AV92" i="10"/>
  <c r="CT47" i="11" l="1"/>
  <c r="CU32" i="11"/>
  <c r="CT11" i="10"/>
  <c r="CU22" i="12"/>
  <c r="CT21" i="10"/>
  <c r="CT18" i="10" s="1"/>
  <c r="CT22" i="10" s="1"/>
  <c r="CT23" i="10" s="1"/>
  <c r="CX6" i="10"/>
  <c r="CW6" i="11"/>
  <c r="CU21" i="11"/>
  <c r="CV57" i="12" s="1"/>
  <c r="CV60" i="12" s="1"/>
  <c r="CV21" i="12" s="1"/>
  <c r="CU16" i="10"/>
  <c r="CU12" i="10" s="1"/>
  <c r="CT33" i="11"/>
  <c r="CV20" i="11"/>
  <c r="CV42" i="11"/>
  <c r="CV43" i="11"/>
  <c r="CV37" i="11"/>
  <c r="CV40" i="11"/>
  <c r="CV41" i="11"/>
  <c r="CV38" i="11"/>
  <c r="CV39" i="11"/>
  <c r="CU33" i="11"/>
  <c r="CV250" i="13"/>
  <c r="CV249" i="13"/>
  <c r="CV247" i="13"/>
  <c r="CU239" i="13"/>
  <c r="CU25" i="13" s="1"/>
  <c r="CS29" i="10" s="1"/>
  <c r="CW154" i="13"/>
  <c r="CW34" i="13"/>
  <c r="CW89" i="13" s="1"/>
  <c r="CW22" i="13" s="1"/>
  <c r="CU26" i="10" s="1"/>
  <c r="CV237" i="13"/>
  <c r="CV236" i="13"/>
  <c r="CY7" i="10"/>
  <c r="CY7" i="11" s="1"/>
  <c r="CZ7" i="13"/>
  <c r="CY7" i="12"/>
  <c r="CX96" i="13"/>
  <c r="CX97" i="13"/>
  <c r="CX35" i="13" s="1"/>
  <c r="CX98" i="13"/>
  <c r="CX36" i="13" s="1"/>
  <c r="CX99" i="13"/>
  <c r="CX37" i="13" s="1"/>
  <c r="CX100" i="13"/>
  <c r="CX38" i="13" s="1"/>
  <c r="CX108" i="13"/>
  <c r="CX46" i="13" s="1"/>
  <c r="CX116" i="13"/>
  <c r="CX54" i="13" s="1"/>
  <c r="CX109" i="13"/>
  <c r="CX47" i="13" s="1"/>
  <c r="CX117" i="13"/>
  <c r="CX55" i="13" s="1"/>
  <c r="CX110" i="13"/>
  <c r="CX48" i="13" s="1"/>
  <c r="CX118" i="13"/>
  <c r="CX56" i="13" s="1"/>
  <c r="CX111" i="13"/>
  <c r="CX49" i="13" s="1"/>
  <c r="CX101" i="13"/>
  <c r="CX39" i="13" s="1"/>
  <c r="CX112" i="13"/>
  <c r="CX50" i="13" s="1"/>
  <c r="CX102" i="13"/>
  <c r="CX40" i="13" s="1"/>
  <c r="CX113" i="13"/>
  <c r="CX51" i="13" s="1"/>
  <c r="CX103" i="13"/>
  <c r="CX41" i="13" s="1"/>
  <c r="CX114" i="13"/>
  <c r="CX52" i="13" s="1"/>
  <c r="CX107" i="13"/>
  <c r="CX45" i="13" s="1"/>
  <c r="CX115" i="13"/>
  <c r="CX53" i="13" s="1"/>
  <c r="CX125" i="13"/>
  <c r="CX63" i="13" s="1"/>
  <c r="CX146" i="13"/>
  <c r="CX83" i="13" s="1"/>
  <c r="CX126" i="13"/>
  <c r="CX64" i="13" s="1"/>
  <c r="CX147" i="13"/>
  <c r="CX84" i="13" s="1"/>
  <c r="CX127" i="13"/>
  <c r="CX65" i="13" s="1"/>
  <c r="CX128" i="13"/>
  <c r="CX66" i="13" s="1"/>
  <c r="CX121" i="13"/>
  <c r="CX59" i="13" s="1"/>
  <c r="CX129" i="13"/>
  <c r="CX67" i="13" s="1"/>
  <c r="CX120" i="13"/>
  <c r="CX58" i="13" s="1"/>
  <c r="CX122" i="13"/>
  <c r="CX60" i="13" s="1"/>
  <c r="CX130" i="13"/>
  <c r="CX68" i="13" s="1"/>
  <c r="CX119" i="13"/>
  <c r="CX57" i="13" s="1"/>
  <c r="CX123" i="13"/>
  <c r="CX61" i="13" s="1"/>
  <c r="CX131" i="13"/>
  <c r="CX69" i="13" s="1"/>
  <c r="CX124" i="13"/>
  <c r="CX62" i="13" s="1"/>
  <c r="CX132" i="13"/>
  <c r="CX70" i="13" s="1"/>
  <c r="CX140" i="13"/>
  <c r="CX78" i="13" s="1"/>
  <c r="CX153" i="13"/>
  <c r="CX142" i="13"/>
  <c r="CX80" i="13" s="1"/>
  <c r="CX148" i="13"/>
  <c r="CX85" i="13" s="1"/>
  <c r="CX135" i="13"/>
  <c r="CX73" i="13" s="1"/>
  <c r="CX152" i="13"/>
  <c r="CX138" i="13"/>
  <c r="CX76" i="13" s="1"/>
  <c r="CX150" i="13"/>
  <c r="CX87" i="13" s="1"/>
  <c r="CX141" i="13"/>
  <c r="CX79" i="13" s="1"/>
  <c r="CX139" i="13"/>
  <c r="CX77" i="13" s="1"/>
  <c r="CX151" i="13"/>
  <c r="CX88" i="13" s="1"/>
  <c r="CX137" i="13"/>
  <c r="CX75" i="13" s="1"/>
  <c r="CX149" i="13"/>
  <c r="CX86" i="13" s="1"/>
  <c r="CX136" i="13"/>
  <c r="CX74" i="13" s="1"/>
  <c r="CY6" i="13"/>
  <c r="CX6" i="12"/>
  <c r="CV19" i="10"/>
  <c r="DC194" i="13"/>
  <c r="DB206" i="13"/>
  <c r="DC203" i="13"/>
  <c r="CR31" i="13"/>
  <c r="CO39" i="10"/>
  <c r="CO98" i="10"/>
  <c r="CO100" i="10" s="1"/>
  <c r="CO102" i="10" s="1"/>
  <c r="CO105" i="10" s="1"/>
  <c r="CO43" i="10"/>
  <c r="CP38" i="10"/>
  <c r="CP42" i="10" s="1"/>
  <c r="CP99" i="10" s="1"/>
  <c r="CP35" i="10"/>
  <c r="CS27" i="10"/>
  <c r="CW198" i="13"/>
  <c r="CV199" i="13"/>
  <c r="CV209" i="13" s="1"/>
  <c r="CV23" i="13" s="1"/>
  <c r="DA246" i="13"/>
  <c r="DB167" i="13"/>
  <c r="DA181" i="13"/>
  <c r="CN68" i="10"/>
  <c r="CN44" i="10"/>
  <c r="CN83" i="10"/>
  <c r="CN82" i="10" s="1"/>
  <c r="CQ30" i="10"/>
  <c r="CQ25" i="10" s="1"/>
  <c r="CQ34" i="10" s="1"/>
  <c r="CS30" i="13"/>
  <c r="DB190" i="13"/>
  <c r="DC185" i="13"/>
  <c r="CZ291" i="13"/>
  <c r="CZ29" i="13" s="1"/>
  <c r="CX33" i="10" s="1"/>
  <c r="CT266" i="13"/>
  <c r="CT26" i="13" s="1"/>
  <c r="G39" i="9"/>
  <c r="AW22" i="10"/>
  <c r="AW13" i="8"/>
  <c r="AZ137" i="11"/>
  <c r="AZ133" i="11"/>
  <c r="AW51" i="14"/>
  <c r="AW53" i="14" s="1"/>
  <c r="AY86" i="11"/>
  <c r="AY82" i="11"/>
  <c r="AY166" i="11"/>
  <c r="AY19" i="11"/>
  <c r="AY15" i="10" s="1"/>
  <c r="F22" i="9" s="1"/>
  <c r="AX21" i="11"/>
  <c r="AY57" i="12" s="1"/>
  <c r="AY60" i="12" s="1"/>
  <c r="AY21" i="12" s="1"/>
  <c r="CU47" i="11" l="1"/>
  <c r="CV48" i="12"/>
  <c r="CV50" i="12" s="1"/>
  <c r="CV20" i="12" s="1"/>
  <c r="CU20" i="10" s="1"/>
  <c r="CU11" i="10"/>
  <c r="CV16" i="10"/>
  <c r="CV12" i="10" s="1"/>
  <c r="CV21" i="11"/>
  <c r="CW57" i="12" s="1"/>
  <c r="CW60" i="12" s="1"/>
  <c r="CW21" i="12" s="1"/>
  <c r="CV22" i="12"/>
  <c r="CU21" i="10"/>
  <c r="CU18" i="10" s="1"/>
  <c r="CU22" i="10" s="1"/>
  <c r="CU23" i="10" s="1"/>
  <c r="CV32" i="11"/>
  <c r="CW48" i="12" s="1"/>
  <c r="CW50" i="12" s="1"/>
  <c r="CW20" i="12" s="1"/>
  <c r="CV20" i="10" s="1"/>
  <c r="CW20" i="11"/>
  <c r="CW43" i="11"/>
  <c r="CW42" i="11"/>
  <c r="CW37" i="11"/>
  <c r="CW41" i="11"/>
  <c r="CW38" i="11"/>
  <c r="CW39" i="11"/>
  <c r="CW40" i="11"/>
  <c r="CY6" i="10"/>
  <c r="CX6" i="11"/>
  <c r="AY22" i="12"/>
  <c r="AX33" i="14" s="1"/>
  <c r="AX52" i="14" s="1"/>
  <c r="AX21" i="10"/>
  <c r="AX18" i="10" s="1"/>
  <c r="AX14" i="8" s="1"/>
  <c r="AX29" i="14"/>
  <c r="CW250" i="13"/>
  <c r="CW249" i="13"/>
  <c r="CW247" i="13"/>
  <c r="CV239" i="13"/>
  <c r="CV25" i="13" s="1"/>
  <c r="CT29" i="10" s="1"/>
  <c r="CX154" i="13"/>
  <c r="CX34" i="13"/>
  <c r="CX89" i="13" s="1"/>
  <c r="CX22" i="13" s="1"/>
  <c r="CV26" i="10" s="1"/>
  <c r="CZ7" i="10"/>
  <c r="CZ7" i="11" s="1"/>
  <c r="DA7" i="13"/>
  <c r="CZ7" i="12"/>
  <c r="CW236" i="13"/>
  <c r="CW237" i="13"/>
  <c r="CZ6" i="13"/>
  <c r="CY6" i="12"/>
  <c r="CY96" i="13"/>
  <c r="CY97" i="13"/>
  <c r="CY35" i="13" s="1"/>
  <c r="CY98" i="13"/>
  <c r="CY36" i="13" s="1"/>
  <c r="CY99" i="13"/>
  <c r="CY37" i="13" s="1"/>
  <c r="CY100" i="13"/>
  <c r="CY38" i="13" s="1"/>
  <c r="CY107" i="13"/>
  <c r="CY45" i="13" s="1"/>
  <c r="CY115" i="13"/>
  <c r="CY53" i="13" s="1"/>
  <c r="CY108" i="13"/>
  <c r="CY46" i="13" s="1"/>
  <c r="CY116" i="13"/>
  <c r="CY54" i="13" s="1"/>
  <c r="CY109" i="13"/>
  <c r="CY47" i="13" s="1"/>
  <c r="CY117" i="13"/>
  <c r="CY55" i="13" s="1"/>
  <c r="CY110" i="13"/>
  <c r="CY48" i="13" s="1"/>
  <c r="CY118" i="13"/>
  <c r="CY56" i="13" s="1"/>
  <c r="CY111" i="13"/>
  <c r="CY49" i="13" s="1"/>
  <c r="CY101" i="13"/>
  <c r="CY39" i="13" s="1"/>
  <c r="CY112" i="13"/>
  <c r="CY50" i="13" s="1"/>
  <c r="CY102" i="13"/>
  <c r="CY40" i="13" s="1"/>
  <c r="CY113" i="13"/>
  <c r="CY51" i="13" s="1"/>
  <c r="CY103" i="13"/>
  <c r="CY41" i="13" s="1"/>
  <c r="CY114" i="13"/>
  <c r="CY52" i="13" s="1"/>
  <c r="CY124" i="13"/>
  <c r="CY62" i="13" s="1"/>
  <c r="CY132" i="13"/>
  <c r="CY70" i="13" s="1"/>
  <c r="CY125" i="13"/>
  <c r="CY63" i="13" s="1"/>
  <c r="CY146" i="13"/>
  <c r="CY83" i="13" s="1"/>
  <c r="CY126" i="13"/>
  <c r="CY64" i="13" s="1"/>
  <c r="CY147" i="13"/>
  <c r="CY84" i="13" s="1"/>
  <c r="CY127" i="13"/>
  <c r="CY65" i="13" s="1"/>
  <c r="CY128" i="13"/>
  <c r="CY66" i="13" s="1"/>
  <c r="CY121" i="13"/>
  <c r="CY59" i="13" s="1"/>
  <c r="CY129" i="13"/>
  <c r="CY67" i="13" s="1"/>
  <c r="CY120" i="13"/>
  <c r="CY58" i="13" s="1"/>
  <c r="CY122" i="13"/>
  <c r="CY60" i="13" s="1"/>
  <c r="CY130" i="13"/>
  <c r="CY68" i="13" s="1"/>
  <c r="CY119" i="13"/>
  <c r="CY57" i="13" s="1"/>
  <c r="CY123" i="13"/>
  <c r="CY61" i="13" s="1"/>
  <c r="CY131" i="13"/>
  <c r="CY69" i="13" s="1"/>
  <c r="CY150" i="13"/>
  <c r="CY87" i="13" s="1"/>
  <c r="CY138" i="13"/>
  <c r="CY76" i="13" s="1"/>
  <c r="CY151" i="13"/>
  <c r="CY88" i="13" s="1"/>
  <c r="CY139" i="13"/>
  <c r="CY77" i="13" s="1"/>
  <c r="CY140" i="13"/>
  <c r="CY78" i="13" s="1"/>
  <c r="CY141" i="13"/>
  <c r="CY79" i="13" s="1"/>
  <c r="CY137" i="13"/>
  <c r="CY75" i="13" s="1"/>
  <c r="CY149" i="13"/>
  <c r="CY86" i="13" s="1"/>
  <c r="CY153" i="13"/>
  <c r="CY142" i="13"/>
  <c r="CY80" i="13" s="1"/>
  <c r="CY136" i="13"/>
  <c r="CY74" i="13" s="1"/>
  <c r="CY148" i="13"/>
  <c r="CY85" i="13" s="1"/>
  <c r="CY152" i="13"/>
  <c r="CY135" i="13"/>
  <c r="CY73" i="13" s="1"/>
  <c r="CW19" i="10"/>
  <c r="CX198" i="13"/>
  <c r="CW199" i="13"/>
  <c r="CW209" i="13" s="1"/>
  <c r="CW23" i="13" s="1"/>
  <c r="DB181" i="13"/>
  <c r="DC167" i="13"/>
  <c r="CP98" i="10"/>
  <c r="CP100" i="10" s="1"/>
  <c r="CP102" i="10" s="1"/>
  <c r="CP105" i="10" s="1"/>
  <c r="CP43" i="10"/>
  <c r="CP39" i="10"/>
  <c r="DD203" i="13"/>
  <c r="DC206" i="13"/>
  <c r="CO44" i="10"/>
  <c r="CO83" i="10"/>
  <c r="CO82" i="10" s="1"/>
  <c r="CO68" i="10"/>
  <c r="DA291" i="13"/>
  <c r="DA29" i="13" s="1"/>
  <c r="CY33" i="10" s="1"/>
  <c r="CR30" i="10"/>
  <c r="CR25" i="10" s="1"/>
  <c r="CR34" i="10" s="1"/>
  <c r="CT30" i="13"/>
  <c r="CS31" i="13"/>
  <c r="DB246" i="13"/>
  <c r="DD194" i="13"/>
  <c r="DD185" i="13"/>
  <c r="DC190" i="13"/>
  <c r="CU266" i="13"/>
  <c r="CU26" i="13" s="1"/>
  <c r="CQ35" i="10"/>
  <c r="CQ38" i="10"/>
  <c r="CQ42" i="10" s="1"/>
  <c r="CQ99" i="10" s="1"/>
  <c r="CT27" i="10"/>
  <c r="AZ138" i="11"/>
  <c r="BA132" i="11"/>
  <c r="AW103" i="10"/>
  <c r="AW92" i="10"/>
  <c r="AX25" i="14"/>
  <c r="AX13" i="10"/>
  <c r="AX12" i="10" s="1"/>
  <c r="AX11" i="10" s="1"/>
  <c r="AY87" i="11"/>
  <c r="AY115" i="11" s="1"/>
  <c r="AY18" i="11" s="1"/>
  <c r="AY14" i="10" s="1"/>
  <c r="F21" i="9" s="1"/>
  <c r="AZ81" i="11"/>
  <c r="AW23" i="10"/>
  <c r="CV33" i="11" l="1"/>
  <c r="CW32" i="11"/>
  <c r="CV47" i="11"/>
  <c r="CW33" i="11"/>
  <c r="CW21" i="11"/>
  <c r="CX57" i="12" s="1"/>
  <c r="CX60" i="12" s="1"/>
  <c r="CX21" i="12" s="1"/>
  <c r="CW16" i="10"/>
  <c r="CW12" i="10" s="1"/>
  <c r="CX20" i="11"/>
  <c r="CX42" i="11"/>
  <c r="CX43" i="11"/>
  <c r="CX37" i="11"/>
  <c r="CX38" i="11"/>
  <c r="CX39" i="11"/>
  <c r="CX40" i="11"/>
  <c r="CX41" i="11"/>
  <c r="CZ6" i="10"/>
  <c r="CY6" i="11"/>
  <c r="CW22" i="12"/>
  <c r="CV21" i="10"/>
  <c r="CV18" i="10" s="1"/>
  <c r="CV22" i="10" s="1"/>
  <c r="CV23" i="10" s="1"/>
  <c r="CV11" i="10"/>
  <c r="CX250" i="13"/>
  <c r="CX249" i="13"/>
  <c r="CX247" i="13"/>
  <c r="CW239" i="13"/>
  <c r="CW25" i="13" s="1"/>
  <c r="CU29" i="10" s="1"/>
  <c r="CY154" i="13"/>
  <c r="CY34" i="13"/>
  <c r="CY89" i="13" s="1"/>
  <c r="CY22" i="13" s="1"/>
  <c r="CW26" i="10" s="1"/>
  <c r="CX236" i="13"/>
  <c r="CX237" i="13"/>
  <c r="CZ96" i="13"/>
  <c r="CZ97" i="13"/>
  <c r="CZ35" i="13" s="1"/>
  <c r="CZ98" i="13"/>
  <c r="CZ36" i="13" s="1"/>
  <c r="CZ99" i="13"/>
  <c r="CZ37" i="13" s="1"/>
  <c r="CZ100" i="13"/>
  <c r="CZ38" i="13" s="1"/>
  <c r="CZ103" i="13"/>
  <c r="CZ41" i="13" s="1"/>
  <c r="CZ114" i="13"/>
  <c r="CZ52" i="13" s="1"/>
  <c r="CZ107" i="13"/>
  <c r="CZ45" i="13" s="1"/>
  <c r="CZ115" i="13"/>
  <c r="CZ53" i="13" s="1"/>
  <c r="CZ108" i="13"/>
  <c r="CZ46" i="13" s="1"/>
  <c r="CZ116" i="13"/>
  <c r="CZ54" i="13" s="1"/>
  <c r="CZ109" i="13"/>
  <c r="CZ47" i="13" s="1"/>
  <c r="CZ117" i="13"/>
  <c r="CZ55" i="13" s="1"/>
  <c r="CZ110" i="13"/>
  <c r="CZ48" i="13" s="1"/>
  <c r="CZ118" i="13"/>
  <c r="CZ56" i="13" s="1"/>
  <c r="CZ111" i="13"/>
  <c r="CZ49" i="13" s="1"/>
  <c r="CZ101" i="13"/>
  <c r="CZ39" i="13" s="1"/>
  <c r="CZ112" i="13"/>
  <c r="CZ50" i="13" s="1"/>
  <c r="CZ102" i="13"/>
  <c r="CZ40" i="13" s="1"/>
  <c r="CZ113" i="13"/>
  <c r="CZ51" i="13" s="1"/>
  <c r="CZ119" i="13"/>
  <c r="CZ57" i="13" s="1"/>
  <c r="CZ123" i="13"/>
  <c r="CZ61" i="13" s="1"/>
  <c r="CZ131" i="13"/>
  <c r="CZ69" i="13" s="1"/>
  <c r="CZ124" i="13"/>
  <c r="CZ62" i="13" s="1"/>
  <c r="CZ132" i="13"/>
  <c r="CZ70" i="13" s="1"/>
  <c r="CZ125" i="13"/>
  <c r="CZ63" i="13" s="1"/>
  <c r="CZ146" i="13"/>
  <c r="CZ83" i="13" s="1"/>
  <c r="CZ126" i="13"/>
  <c r="CZ64" i="13" s="1"/>
  <c r="CZ147" i="13"/>
  <c r="CZ84" i="13" s="1"/>
  <c r="CZ127" i="13"/>
  <c r="CZ65" i="13" s="1"/>
  <c r="CZ128" i="13"/>
  <c r="CZ66" i="13" s="1"/>
  <c r="CZ121" i="13"/>
  <c r="CZ59" i="13" s="1"/>
  <c r="CZ129" i="13"/>
  <c r="CZ67" i="13" s="1"/>
  <c r="CZ120" i="13"/>
  <c r="CZ58" i="13" s="1"/>
  <c r="CZ122" i="13"/>
  <c r="CZ60" i="13" s="1"/>
  <c r="CZ130" i="13"/>
  <c r="CZ68" i="13" s="1"/>
  <c r="CZ141" i="13"/>
  <c r="CZ79" i="13" s="1"/>
  <c r="CZ149" i="13"/>
  <c r="CZ86" i="13" s="1"/>
  <c r="CZ139" i="13"/>
  <c r="CZ77" i="13" s="1"/>
  <c r="CZ137" i="13"/>
  <c r="CZ75" i="13" s="1"/>
  <c r="CZ153" i="13"/>
  <c r="CZ142" i="13"/>
  <c r="CZ80" i="13" s="1"/>
  <c r="CZ148" i="13"/>
  <c r="CZ85" i="13" s="1"/>
  <c r="CZ152" i="13"/>
  <c r="CZ136" i="13"/>
  <c r="CZ74" i="13" s="1"/>
  <c r="CZ135" i="13"/>
  <c r="CZ73" i="13" s="1"/>
  <c r="CZ150" i="13"/>
  <c r="CZ87" i="13" s="1"/>
  <c r="CZ151" i="13"/>
  <c r="CZ88" i="13" s="1"/>
  <c r="CZ140" i="13"/>
  <c r="CZ78" i="13" s="1"/>
  <c r="CZ138" i="13"/>
  <c r="CZ76" i="13" s="1"/>
  <c r="DA6" i="13"/>
  <c r="CZ6" i="12"/>
  <c r="DA7" i="10"/>
  <c r="DA7" i="11" s="1"/>
  <c r="DA7" i="12"/>
  <c r="DB7" i="13"/>
  <c r="CX19" i="10"/>
  <c r="CQ98" i="10"/>
  <c r="CQ100" i="10" s="1"/>
  <c r="CQ102" i="10" s="1"/>
  <c r="CQ105" i="10" s="1"/>
  <c r="CQ43" i="10"/>
  <c r="CQ39" i="10"/>
  <c r="DC246" i="13"/>
  <c r="DE203" i="13"/>
  <c r="DD206" i="13"/>
  <c r="CS30" i="10"/>
  <c r="CS25" i="10" s="1"/>
  <c r="CS34" i="10" s="1"/>
  <c r="CU30" i="13"/>
  <c r="CV266" i="13"/>
  <c r="CV26" i="13" s="1"/>
  <c r="DD167" i="13"/>
  <c r="DC181" i="13"/>
  <c r="CR38" i="10"/>
  <c r="CR42" i="10" s="1"/>
  <c r="CR99" i="10" s="1"/>
  <c r="CR35" i="10"/>
  <c r="DB291" i="13"/>
  <c r="DB29" i="13" s="1"/>
  <c r="CZ33" i="10" s="1"/>
  <c r="CU27" i="10"/>
  <c r="DE194" i="13"/>
  <c r="CP44" i="10"/>
  <c r="CP83" i="10"/>
  <c r="CP82" i="10" s="1"/>
  <c r="CP68" i="10"/>
  <c r="DE185" i="13"/>
  <c r="DD190" i="13"/>
  <c r="CT31" i="13"/>
  <c r="CY198" i="13"/>
  <c r="CX199" i="13"/>
  <c r="CX209" i="13" s="1"/>
  <c r="CX23" i="13" s="1"/>
  <c r="BA137" i="11"/>
  <c r="BA133" i="11"/>
  <c r="AZ166" i="11"/>
  <c r="AZ19" i="11"/>
  <c r="AZ15" i="10" s="1"/>
  <c r="AY21" i="11"/>
  <c r="AZ57" i="12" s="1"/>
  <c r="AZ60" i="12" s="1"/>
  <c r="AZ21" i="12" s="1"/>
  <c r="AX13" i="8"/>
  <c r="AX22" i="10"/>
  <c r="AZ86" i="11"/>
  <c r="AZ82" i="11"/>
  <c r="AX51" i="14"/>
  <c r="AX53" i="14" s="1"/>
  <c r="CW11" i="10" l="1"/>
  <c r="CW47" i="11"/>
  <c r="CX48" i="12"/>
  <c r="CX50" i="12" s="1"/>
  <c r="CX20" i="12" s="1"/>
  <c r="CW20" i="10" s="1"/>
  <c r="DA6" i="10"/>
  <c r="CZ6" i="11"/>
  <c r="CX16" i="10"/>
  <c r="CX12" i="10" s="1"/>
  <c r="CX21" i="11"/>
  <c r="CY57" i="12" s="1"/>
  <c r="CY60" i="12" s="1"/>
  <c r="CY21" i="12" s="1"/>
  <c r="CX22" i="12"/>
  <c r="CW21" i="10"/>
  <c r="CX32" i="11"/>
  <c r="CY48" i="12" s="1"/>
  <c r="CY50" i="12" s="1"/>
  <c r="CY20" i="12" s="1"/>
  <c r="CX20" i="10" s="1"/>
  <c r="CY20" i="11"/>
  <c r="CY43" i="11"/>
  <c r="CY42" i="11"/>
  <c r="CY37" i="11"/>
  <c r="CY39" i="11"/>
  <c r="CY38" i="11"/>
  <c r="CY41" i="11"/>
  <c r="CY40" i="11"/>
  <c r="AZ22" i="12"/>
  <c r="AY33" i="14" s="1"/>
  <c r="AY52" i="14" s="1"/>
  <c r="AY21" i="10"/>
  <c r="AY29" i="14"/>
  <c r="CY249" i="13"/>
  <c r="CY250" i="13"/>
  <c r="CY247" i="13"/>
  <c r="DA96" i="13"/>
  <c r="DA97" i="13"/>
  <c r="DA35" i="13" s="1"/>
  <c r="DA98" i="13"/>
  <c r="DA36" i="13" s="1"/>
  <c r="DA99" i="13"/>
  <c r="DA37" i="13" s="1"/>
  <c r="DA100" i="13"/>
  <c r="DA38" i="13" s="1"/>
  <c r="DA102" i="13"/>
  <c r="DA40" i="13" s="1"/>
  <c r="DA113" i="13"/>
  <c r="DA51" i="13" s="1"/>
  <c r="DA103" i="13"/>
  <c r="DA41" i="13" s="1"/>
  <c r="DA114" i="13"/>
  <c r="DA52" i="13" s="1"/>
  <c r="DA107" i="13"/>
  <c r="DA45" i="13" s="1"/>
  <c r="DA115" i="13"/>
  <c r="DA53" i="13" s="1"/>
  <c r="DA108" i="13"/>
  <c r="DA46" i="13" s="1"/>
  <c r="DA116" i="13"/>
  <c r="DA54" i="13" s="1"/>
  <c r="DA109" i="13"/>
  <c r="DA47" i="13" s="1"/>
  <c r="DA117" i="13"/>
  <c r="DA55" i="13" s="1"/>
  <c r="DA110" i="13"/>
  <c r="DA48" i="13" s="1"/>
  <c r="DA118" i="13"/>
  <c r="DA56" i="13" s="1"/>
  <c r="DA111" i="13"/>
  <c r="DA49" i="13" s="1"/>
  <c r="DA101" i="13"/>
  <c r="DA39" i="13" s="1"/>
  <c r="DA112" i="13"/>
  <c r="DA50" i="13" s="1"/>
  <c r="DA120" i="13"/>
  <c r="DA58" i="13" s="1"/>
  <c r="DA122" i="13"/>
  <c r="DA60" i="13" s="1"/>
  <c r="DA130" i="13"/>
  <c r="DA68" i="13" s="1"/>
  <c r="DA119" i="13"/>
  <c r="DA57" i="13" s="1"/>
  <c r="DA123" i="13"/>
  <c r="DA61" i="13" s="1"/>
  <c r="DA131" i="13"/>
  <c r="DA69" i="13" s="1"/>
  <c r="DA124" i="13"/>
  <c r="DA62" i="13" s="1"/>
  <c r="DA132" i="13"/>
  <c r="DA70" i="13" s="1"/>
  <c r="DA125" i="13"/>
  <c r="DA63" i="13" s="1"/>
  <c r="DA146" i="13"/>
  <c r="DA83" i="13" s="1"/>
  <c r="DA126" i="13"/>
  <c r="DA64" i="13" s="1"/>
  <c r="DA147" i="13"/>
  <c r="DA84" i="13" s="1"/>
  <c r="DA127" i="13"/>
  <c r="DA65" i="13" s="1"/>
  <c r="DA128" i="13"/>
  <c r="DA66" i="13" s="1"/>
  <c r="DA121" i="13"/>
  <c r="DA59" i="13" s="1"/>
  <c r="DA129" i="13"/>
  <c r="DA67" i="13" s="1"/>
  <c r="DA152" i="13"/>
  <c r="DA140" i="13"/>
  <c r="DA78" i="13" s="1"/>
  <c r="DA136" i="13"/>
  <c r="DA74" i="13" s="1"/>
  <c r="DA150" i="13"/>
  <c r="DA87" i="13" s="1"/>
  <c r="DA151" i="13"/>
  <c r="DA88" i="13" s="1"/>
  <c r="DA135" i="13"/>
  <c r="DA73" i="13" s="1"/>
  <c r="DA138" i="13"/>
  <c r="DA76" i="13" s="1"/>
  <c r="DA141" i="13"/>
  <c r="DA79" i="13" s="1"/>
  <c r="DA149" i="13"/>
  <c r="DA86" i="13" s="1"/>
  <c r="DA139" i="13"/>
  <c r="DA77" i="13" s="1"/>
  <c r="DA153" i="13"/>
  <c r="DA142" i="13"/>
  <c r="DA80" i="13" s="1"/>
  <c r="DA148" i="13"/>
  <c r="DA85" i="13" s="1"/>
  <c r="DA137" i="13"/>
  <c r="DA75" i="13" s="1"/>
  <c r="CY236" i="13"/>
  <c r="CY237" i="13"/>
  <c r="DA6" i="12"/>
  <c r="DB6" i="13"/>
  <c r="DB7" i="10"/>
  <c r="DB7" i="11" s="1"/>
  <c r="DB7" i="12"/>
  <c r="DC7" i="13"/>
  <c r="CX239" i="13"/>
  <c r="CX25" i="13" s="1"/>
  <c r="CV29" i="10" s="1"/>
  <c r="CZ154" i="13"/>
  <c r="CZ34" i="13"/>
  <c r="CZ89" i="13" s="1"/>
  <c r="CZ22" i="13" s="1"/>
  <c r="CX26" i="10" s="1"/>
  <c r="CY19" i="10"/>
  <c r="CS38" i="10"/>
  <c r="CS42" i="10" s="1"/>
  <c r="CS99" i="10" s="1"/>
  <c r="CS35" i="10"/>
  <c r="DF203" i="13"/>
  <c r="DE206" i="13"/>
  <c r="DF194" i="13"/>
  <c r="DE167" i="13"/>
  <c r="DD181" i="13"/>
  <c r="DD246" i="13"/>
  <c r="CR43" i="10"/>
  <c r="CR98" i="10"/>
  <c r="CR100" i="10" s="1"/>
  <c r="CR102" i="10" s="1"/>
  <c r="CR105" i="10" s="1"/>
  <c r="CR39" i="10"/>
  <c r="CT30" i="10"/>
  <c r="CT25" i="10" s="1"/>
  <c r="CT34" i="10" s="1"/>
  <c r="CV30" i="13"/>
  <c r="CV27" i="10"/>
  <c r="DF185" i="13"/>
  <c r="DE190" i="13"/>
  <c r="DC291" i="13"/>
  <c r="DC29" i="13" s="1"/>
  <c r="DA33" i="10" s="1"/>
  <c r="CW266" i="13"/>
  <c r="CW26" i="13" s="1"/>
  <c r="CQ44" i="10"/>
  <c r="CQ68" i="10"/>
  <c r="CQ83" i="10"/>
  <c r="CQ82" i="10" s="1"/>
  <c r="CZ198" i="13"/>
  <c r="CY199" i="13"/>
  <c r="CY209" i="13" s="1"/>
  <c r="CY23" i="13" s="1"/>
  <c r="CU31" i="13"/>
  <c r="BA138" i="11"/>
  <c r="BB132" i="11"/>
  <c r="AZ87" i="11"/>
  <c r="AZ115" i="11" s="1"/>
  <c r="AZ18" i="11" s="1"/>
  <c r="AZ14" i="10" s="1"/>
  <c r="BA81" i="11"/>
  <c r="AX23" i="10"/>
  <c r="AX103" i="10"/>
  <c r="AX92" i="10"/>
  <c r="AY25" i="14"/>
  <c r="AY13" i="10"/>
  <c r="F20" i="9" s="1"/>
  <c r="F19" i="9" s="1"/>
  <c r="CW18" i="10" l="1"/>
  <c r="CW22" i="10" s="1"/>
  <c r="CW23" i="10" s="1"/>
  <c r="CX11" i="10"/>
  <c r="CX47" i="11"/>
  <c r="CX33" i="11"/>
  <c r="CY32" i="11"/>
  <c r="CY22" i="12"/>
  <c r="CX21" i="10"/>
  <c r="CX18" i="10" s="1"/>
  <c r="CX22" i="10" s="1"/>
  <c r="CX23" i="10" s="1"/>
  <c r="CY21" i="11"/>
  <c r="CZ57" i="12" s="1"/>
  <c r="CZ60" i="12" s="1"/>
  <c r="CZ21" i="12" s="1"/>
  <c r="CY16" i="10"/>
  <c r="CY12" i="10" s="1"/>
  <c r="CZ20" i="11"/>
  <c r="CZ42" i="11"/>
  <c r="CZ43" i="11"/>
  <c r="CZ37" i="11"/>
  <c r="CZ40" i="11"/>
  <c r="CZ39" i="11"/>
  <c r="CZ38" i="11"/>
  <c r="CZ41" i="11"/>
  <c r="DA6" i="11"/>
  <c r="DB6" i="10"/>
  <c r="F28" i="9"/>
  <c r="AY18" i="10"/>
  <c r="AY14" i="8" s="1"/>
  <c r="CZ250" i="13"/>
  <c r="CZ247" i="13"/>
  <c r="CZ249" i="13"/>
  <c r="CY239" i="13"/>
  <c r="CY25" i="13" s="1"/>
  <c r="CW29" i="10" s="1"/>
  <c r="CZ236" i="13"/>
  <c r="CZ237" i="13"/>
  <c r="DA154" i="13"/>
  <c r="DA34" i="13"/>
  <c r="DA89" i="13" s="1"/>
  <c r="DA22" i="13" s="1"/>
  <c r="CY26" i="10" s="1"/>
  <c r="DB100" i="13"/>
  <c r="DB38" i="13" s="1"/>
  <c r="DB96" i="13"/>
  <c r="DB97" i="13"/>
  <c r="DB35" i="13" s="1"/>
  <c r="DB98" i="13"/>
  <c r="DB36" i="13" s="1"/>
  <c r="DB99" i="13"/>
  <c r="DB37" i="13" s="1"/>
  <c r="DB101" i="13"/>
  <c r="DB39" i="13" s="1"/>
  <c r="DB112" i="13"/>
  <c r="DB50" i="13" s="1"/>
  <c r="DB102" i="13"/>
  <c r="DB40" i="13" s="1"/>
  <c r="DB113" i="13"/>
  <c r="DB51" i="13" s="1"/>
  <c r="DB103" i="13"/>
  <c r="DB41" i="13" s="1"/>
  <c r="DB114" i="13"/>
  <c r="DB52" i="13" s="1"/>
  <c r="DB107" i="13"/>
  <c r="DB45" i="13" s="1"/>
  <c r="DB115" i="13"/>
  <c r="DB53" i="13" s="1"/>
  <c r="DB108" i="13"/>
  <c r="DB46" i="13" s="1"/>
  <c r="DB116" i="13"/>
  <c r="DB54" i="13" s="1"/>
  <c r="DB109" i="13"/>
  <c r="DB47" i="13" s="1"/>
  <c r="DB117" i="13"/>
  <c r="DB55" i="13" s="1"/>
  <c r="DB110" i="13"/>
  <c r="DB48" i="13" s="1"/>
  <c r="DB111" i="13"/>
  <c r="DB49" i="13" s="1"/>
  <c r="DB121" i="13"/>
  <c r="DB59" i="13" s="1"/>
  <c r="DB129" i="13"/>
  <c r="DB67" i="13" s="1"/>
  <c r="DB120" i="13"/>
  <c r="DB58" i="13" s="1"/>
  <c r="DB122" i="13"/>
  <c r="DB60" i="13" s="1"/>
  <c r="DB130" i="13"/>
  <c r="DB68" i="13" s="1"/>
  <c r="DB119" i="13"/>
  <c r="DB57" i="13" s="1"/>
  <c r="DB123" i="13"/>
  <c r="DB61" i="13" s="1"/>
  <c r="DB131" i="13"/>
  <c r="DB69" i="13" s="1"/>
  <c r="DB124" i="13"/>
  <c r="DB62" i="13" s="1"/>
  <c r="DB132" i="13"/>
  <c r="DB70" i="13" s="1"/>
  <c r="DB125" i="13"/>
  <c r="DB63" i="13" s="1"/>
  <c r="DB146" i="13"/>
  <c r="DB83" i="13" s="1"/>
  <c r="DB126" i="13"/>
  <c r="DB64" i="13" s="1"/>
  <c r="DB147" i="13"/>
  <c r="DB84" i="13" s="1"/>
  <c r="DB118" i="13"/>
  <c r="DB56" i="13" s="1"/>
  <c r="DB127" i="13"/>
  <c r="DB65" i="13" s="1"/>
  <c r="DB128" i="13"/>
  <c r="DB66" i="13" s="1"/>
  <c r="DB136" i="13"/>
  <c r="DB74" i="13" s="1"/>
  <c r="DB151" i="13"/>
  <c r="DB88" i="13" s="1"/>
  <c r="DB141" i="13"/>
  <c r="DB79" i="13" s="1"/>
  <c r="DB149" i="13"/>
  <c r="DB86" i="13" s="1"/>
  <c r="DB135" i="13"/>
  <c r="DB73" i="13" s="1"/>
  <c r="DB138" i="13"/>
  <c r="DB76" i="13" s="1"/>
  <c r="DB140" i="13"/>
  <c r="DB78" i="13" s="1"/>
  <c r="DB153" i="13"/>
  <c r="DB142" i="13"/>
  <c r="DB80" i="13" s="1"/>
  <c r="DB148" i="13"/>
  <c r="DB85" i="13" s="1"/>
  <c r="DB137" i="13"/>
  <c r="DB75" i="13" s="1"/>
  <c r="DB139" i="13"/>
  <c r="DB77" i="13" s="1"/>
  <c r="DB152" i="13"/>
  <c r="DB150" i="13"/>
  <c r="DB87" i="13" s="1"/>
  <c r="DC6" i="13"/>
  <c r="DB6" i="12"/>
  <c r="DC7" i="10"/>
  <c r="DC7" i="11" s="1"/>
  <c r="DD7" i="13"/>
  <c r="DC7" i="12"/>
  <c r="CZ19" i="10"/>
  <c r="DF167" i="13"/>
  <c r="DE181" i="13"/>
  <c r="CW27" i="10"/>
  <c r="DG194" i="13"/>
  <c r="DA198" i="13"/>
  <c r="CZ199" i="13"/>
  <c r="CZ209" i="13" s="1"/>
  <c r="CZ23" i="13" s="1"/>
  <c r="CV31" i="13"/>
  <c r="DG185" i="13"/>
  <c r="DF190" i="13"/>
  <c r="CR68" i="10"/>
  <c r="CR83" i="10"/>
  <c r="CR82" i="10" s="1"/>
  <c r="CR44" i="10"/>
  <c r="DG203" i="13"/>
  <c r="DF206" i="13"/>
  <c r="CX266" i="13"/>
  <c r="CX26" i="13" s="1"/>
  <c r="CT38" i="10"/>
  <c r="CT42" i="10" s="1"/>
  <c r="CT99" i="10" s="1"/>
  <c r="CT35" i="10"/>
  <c r="CU30" i="10"/>
  <c r="CU25" i="10" s="1"/>
  <c r="CU34" i="10" s="1"/>
  <c r="CW30" i="13"/>
  <c r="DD291" i="13"/>
  <c r="DD29" i="13" s="1"/>
  <c r="DB33" i="10" s="1"/>
  <c r="DE246" i="13"/>
  <c r="CS39" i="10"/>
  <c r="CS98" i="10"/>
  <c r="CS100" i="10" s="1"/>
  <c r="CS102" i="10" s="1"/>
  <c r="CS105" i="10" s="1"/>
  <c r="CS43" i="10"/>
  <c r="BB137" i="11"/>
  <c r="BB133" i="11"/>
  <c r="AY12" i="10"/>
  <c r="AY11" i="10" s="1"/>
  <c r="BA19" i="11"/>
  <c r="BA15" i="10" s="1"/>
  <c r="BA166" i="11"/>
  <c r="AY51" i="14"/>
  <c r="AY53" i="14" s="1"/>
  <c r="AZ21" i="11"/>
  <c r="BA57" i="12" s="1"/>
  <c r="BA60" i="12" s="1"/>
  <c r="BA21" i="12" s="1"/>
  <c r="BA86" i="11"/>
  <c r="BA82" i="11"/>
  <c r="CY47" i="11" l="1"/>
  <c r="CZ48" i="12"/>
  <c r="CZ50" i="12" s="1"/>
  <c r="CZ20" i="12" s="1"/>
  <c r="CY20" i="10" s="1"/>
  <c r="CY11" i="10"/>
  <c r="CZ32" i="11"/>
  <c r="DA48" i="12" s="1"/>
  <c r="DA50" i="12" s="1"/>
  <c r="DA20" i="12" s="1"/>
  <c r="CZ20" i="10" s="1"/>
  <c r="DB6" i="11"/>
  <c r="DC6" i="10"/>
  <c r="DA20" i="11"/>
  <c r="DA43" i="11"/>
  <c r="DA42" i="11"/>
  <c r="DA37" i="11"/>
  <c r="DA41" i="11"/>
  <c r="DA39" i="11"/>
  <c r="DA38" i="11"/>
  <c r="DA40" i="11"/>
  <c r="CZ21" i="11"/>
  <c r="DA57" i="12" s="1"/>
  <c r="DA60" i="12" s="1"/>
  <c r="DA21" i="12" s="1"/>
  <c r="CZ16" i="10"/>
  <c r="CZ12" i="10" s="1"/>
  <c r="CY21" i="10"/>
  <c r="CY33" i="11"/>
  <c r="BA22" i="12"/>
  <c r="AZ33" i="14" s="1"/>
  <c r="AZ52" i="14" s="1"/>
  <c r="AZ21" i="10"/>
  <c r="AZ29" i="14"/>
  <c r="F31" i="9"/>
  <c r="F25" i="9"/>
  <c r="F29" i="9" s="1"/>
  <c r="F30" i="9" s="1"/>
  <c r="DA247" i="13"/>
  <c r="DA249" i="13"/>
  <c r="DA250" i="13"/>
  <c r="CZ239" i="13"/>
  <c r="CZ25" i="13" s="1"/>
  <c r="CX29" i="10" s="1"/>
  <c r="DB154" i="13"/>
  <c r="DB34" i="13"/>
  <c r="DB89" i="13" s="1"/>
  <c r="DB22" i="13" s="1"/>
  <c r="CZ26" i="10" s="1"/>
  <c r="DD7" i="10"/>
  <c r="DD7" i="11" s="1"/>
  <c r="DE7" i="13"/>
  <c r="DD7" i="12"/>
  <c r="DC116" i="13"/>
  <c r="DC54" i="13" s="1"/>
  <c r="DC124" i="13"/>
  <c r="DC62" i="13" s="1"/>
  <c r="DC132" i="13"/>
  <c r="DC70" i="13" s="1"/>
  <c r="DC101" i="13"/>
  <c r="DC39" i="13" s="1"/>
  <c r="DC110" i="13"/>
  <c r="DC48" i="13" s="1"/>
  <c r="DC115" i="13"/>
  <c r="DC53" i="13" s="1"/>
  <c r="DC123" i="13"/>
  <c r="DC61" i="13" s="1"/>
  <c r="DC131" i="13"/>
  <c r="DC69" i="13" s="1"/>
  <c r="DC98" i="13"/>
  <c r="DC36" i="13" s="1"/>
  <c r="DC109" i="13"/>
  <c r="DC47" i="13" s="1"/>
  <c r="DC114" i="13"/>
  <c r="DC52" i="13" s="1"/>
  <c r="DC122" i="13"/>
  <c r="DC60" i="13" s="1"/>
  <c r="DC130" i="13"/>
  <c r="DC68" i="13" s="1"/>
  <c r="DC100" i="13"/>
  <c r="DC38" i="13" s="1"/>
  <c r="DC108" i="13"/>
  <c r="DC46" i="13" s="1"/>
  <c r="DC113" i="13"/>
  <c r="DC51" i="13" s="1"/>
  <c r="DC121" i="13"/>
  <c r="DC59" i="13" s="1"/>
  <c r="DC129" i="13"/>
  <c r="DC67" i="13" s="1"/>
  <c r="DC107" i="13"/>
  <c r="DC45" i="13" s="1"/>
  <c r="DC120" i="13"/>
  <c r="DC58" i="13" s="1"/>
  <c r="DC128" i="13"/>
  <c r="DC66" i="13" s="1"/>
  <c r="DC97" i="13"/>
  <c r="DC35" i="13" s="1"/>
  <c r="DC103" i="13"/>
  <c r="DC41" i="13" s="1"/>
  <c r="DC112" i="13"/>
  <c r="DC50" i="13" s="1"/>
  <c r="DC119" i="13"/>
  <c r="DC57" i="13" s="1"/>
  <c r="DC127" i="13"/>
  <c r="DC65" i="13" s="1"/>
  <c r="DC96" i="13"/>
  <c r="DC99" i="13"/>
  <c r="DC37" i="13" s="1"/>
  <c r="DC118" i="13"/>
  <c r="DC56" i="13" s="1"/>
  <c r="DC126" i="13"/>
  <c r="DC64" i="13" s="1"/>
  <c r="DC147" i="13"/>
  <c r="DC84" i="13" s="1"/>
  <c r="DC102" i="13"/>
  <c r="DC40" i="13" s="1"/>
  <c r="DC111" i="13"/>
  <c r="DC49" i="13" s="1"/>
  <c r="DC117" i="13"/>
  <c r="DC55" i="13" s="1"/>
  <c r="DC125" i="13"/>
  <c r="DC63" i="13" s="1"/>
  <c r="DC146" i="13"/>
  <c r="DC83" i="13" s="1"/>
  <c r="DC149" i="13"/>
  <c r="DC86" i="13" s="1"/>
  <c r="DC148" i="13"/>
  <c r="DC85" i="13" s="1"/>
  <c r="DC135" i="13"/>
  <c r="DC73" i="13" s="1"/>
  <c r="DC151" i="13"/>
  <c r="DC88" i="13" s="1"/>
  <c r="DC152" i="13"/>
  <c r="DC153" i="13"/>
  <c r="DC142" i="13"/>
  <c r="DC80" i="13" s="1"/>
  <c r="DC136" i="13"/>
  <c r="DC74" i="13" s="1"/>
  <c r="DC141" i="13"/>
  <c r="DC79" i="13" s="1"/>
  <c r="DC139" i="13"/>
  <c r="DC77" i="13" s="1"/>
  <c r="DC137" i="13"/>
  <c r="DC75" i="13" s="1"/>
  <c r="DC140" i="13"/>
  <c r="DC78" i="13" s="1"/>
  <c r="DC138" i="13"/>
  <c r="DC76" i="13" s="1"/>
  <c r="DC150" i="13"/>
  <c r="DC87" i="13" s="1"/>
  <c r="DD6" i="13"/>
  <c r="DC6" i="12"/>
  <c r="DA237" i="13"/>
  <c r="DA236" i="13"/>
  <c r="DA19" i="10"/>
  <c r="DB198" i="13"/>
  <c r="DA199" i="13"/>
  <c r="DA209" i="13" s="1"/>
  <c r="DA23" i="13" s="1"/>
  <c r="DH194" i="13"/>
  <c r="DF246" i="13"/>
  <c r="CY266" i="13"/>
  <c r="CY26" i="13" s="1"/>
  <c r="CS83" i="10"/>
  <c r="CS82" i="10" s="1"/>
  <c r="CS44" i="10"/>
  <c r="CS68" i="10"/>
  <c r="DE291" i="13"/>
  <c r="DE29" i="13" s="1"/>
  <c r="DC33" i="10" s="1"/>
  <c r="CW31" i="13"/>
  <c r="CT43" i="10"/>
  <c r="CT39" i="10"/>
  <c r="CT98" i="10"/>
  <c r="CT100" i="10" s="1"/>
  <c r="CT102" i="10" s="1"/>
  <c r="CT105" i="10" s="1"/>
  <c r="CU38" i="10"/>
  <c r="CU42" i="10" s="1"/>
  <c r="CU99" i="10" s="1"/>
  <c r="CU35" i="10"/>
  <c r="DH203" i="13"/>
  <c r="DG206" i="13"/>
  <c r="CX27" i="10"/>
  <c r="CV30" i="10"/>
  <c r="CV25" i="10" s="1"/>
  <c r="CV34" i="10" s="1"/>
  <c r="CX30" i="13"/>
  <c r="DG190" i="13"/>
  <c r="DH185" i="13"/>
  <c r="DG167" i="13"/>
  <c r="DF181" i="13"/>
  <c r="F89" i="9"/>
  <c r="F105" i="9" s="1"/>
  <c r="AY22" i="10"/>
  <c r="AY13" i="8"/>
  <c r="BC132" i="11"/>
  <c r="BB138" i="11"/>
  <c r="BA87" i="11"/>
  <c r="BA115" i="11" s="1"/>
  <c r="BA18" i="11" s="1"/>
  <c r="BA14" i="10" s="1"/>
  <c r="BB81" i="11"/>
  <c r="AY103" i="10"/>
  <c r="AY92" i="10"/>
  <c r="AZ25" i="14"/>
  <c r="AZ13" i="10"/>
  <c r="CY18" i="10" l="1"/>
  <c r="CY22" i="10" s="1"/>
  <c r="CY23" i="10" s="1"/>
  <c r="CZ22" i="12"/>
  <c r="CZ33" i="11"/>
  <c r="DA32" i="11"/>
  <c r="CZ11" i="10"/>
  <c r="DA22" i="12"/>
  <c r="CZ21" i="10"/>
  <c r="CZ18" i="10" s="1"/>
  <c r="CZ22" i="10" s="1"/>
  <c r="CZ23" i="10" s="1"/>
  <c r="DA16" i="10"/>
  <c r="DA12" i="10" s="1"/>
  <c r="DA21" i="11"/>
  <c r="DB57" i="12" s="1"/>
  <c r="DB60" i="12" s="1"/>
  <c r="DB21" i="12" s="1"/>
  <c r="DC6" i="11"/>
  <c r="DD6" i="10"/>
  <c r="DB20" i="11"/>
  <c r="DB43" i="11"/>
  <c r="DB42" i="11"/>
  <c r="DB37" i="11"/>
  <c r="DB40" i="11"/>
  <c r="DB41" i="11"/>
  <c r="DB39" i="11"/>
  <c r="DB38" i="11"/>
  <c r="CZ47" i="11"/>
  <c r="DA33" i="11"/>
  <c r="AZ18" i="10"/>
  <c r="AZ14" i="8" s="1"/>
  <c r="DB249" i="13"/>
  <c r="DB247" i="13"/>
  <c r="DB250" i="13"/>
  <c r="DA239" i="13"/>
  <c r="DA25" i="13" s="1"/>
  <c r="CY29" i="10" s="1"/>
  <c r="DC154" i="13"/>
  <c r="DC34" i="13"/>
  <c r="DC89" i="13" s="1"/>
  <c r="DC22" i="13" s="1"/>
  <c r="DA26" i="10" s="1"/>
  <c r="DB237" i="13"/>
  <c r="DB236" i="13"/>
  <c r="DE7" i="10"/>
  <c r="DE7" i="11" s="1"/>
  <c r="DF7" i="13"/>
  <c r="DE7" i="12"/>
  <c r="DD102" i="13"/>
  <c r="DD40" i="13" s="1"/>
  <c r="DD111" i="13"/>
  <c r="DD49" i="13" s="1"/>
  <c r="DD117" i="13"/>
  <c r="DD55" i="13" s="1"/>
  <c r="DD125" i="13"/>
  <c r="DD63" i="13" s="1"/>
  <c r="DD146" i="13"/>
  <c r="DD83" i="13" s="1"/>
  <c r="DD116" i="13"/>
  <c r="DD54" i="13" s="1"/>
  <c r="DD124" i="13"/>
  <c r="DD62" i="13" s="1"/>
  <c r="DD132" i="13"/>
  <c r="DD70" i="13" s="1"/>
  <c r="DD101" i="13"/>
  <c r="DD39" i="13" s="1"/>
  <c r="DD110" i="13"/>
  <c r="DD48" i="13" s="1"/>
  <c r="DD115" i="13"/>
  <c r="DD53" i="13" s="1"/>
  <c r="DD123" i="13"/>
  <c r="DD61" i="13" s="1"/>
  <c r="DD131" i="13"/>
  <c r="DD69" i="13" s="1"/>
  <c r="DD98" i="13"/>
  <c r="DD36" i="13" s="1"/>
  <c r="DD109" i="13"/>
  <c r="DD47" i="13" s="1"/>
  <c r="DD114" i="13"/>
  <c r="DD52" i="13" s="1"/>
  <c r="DD122" i="13"/>
  <c r="DD60" i="13" s="1"/>
  <c r="DD130" i="13"/>
  <c r="DD68" i="13" s="1"/>
  <c r="DD100" i="13"/>
  <c r="DD38" i="13" s="1"/>
  <c r="DD108" i="13"/>
  <c r="DD46" i="13" s="1"/>
  <c r="DD113" i="13"/>
  <c r="DD51" i="13" s="1"/>
  <c r="DD121" i="13"/>
  <c r="DD59" i="13" s="1"/>
  <c r="DD129" i="13"/>
  <c r="DD67" i="13" s="1"/>
  <c r="DD107" i="13"/>
  <c r="DD45" i="13" s="1"/>
  <c r="DD120" i="13"/>
  <c r="DD58" i="13" s="1"/>
  <c r="DD128" i="13"/>
  <c r="DD66" i="13" s="1"/>
  <c r="DD97" i="13"/>
  <c r="DD35" i="13" s="1"/>
  <c r="DD103" i="13"/>
  <c r="DD41" i="13" s="1"/>
  <c r="DD112" i="13"/>
  <c r="DD50" i="13" s="1"/>
  <c r="DD119" i="13"/>
  <c r="DD57" i="13" s="1"/>
  <c r="DD127" i="13"/>
  <c r="DD65" i="13" s="1"/>
  <c r="DD96" i="13"/>
  <c r="DD99" i="13"/>
  <c r="DD37" i="13" s="1"/>
  <c r="DD118" i="13"/>
  <c r="DD56" i="13" s="1"/>
  <c r="DD126" i="13"/>
  <c r="DD64" i="13" s="1"/>
  <c r="DD147" i="13"/>
  <c r="DD84" i="13" s="1"/>
  <c r="DD135" i="13"/>
  <c r="DD73" i="13" s="1"/>
  <c r="DD150" i="13"/>
  <c r="DD87" i="13" s="1"/>
  <c r="DD149" i="13"/>
  <c r="DD86" i="13" s="1"/>
  <c r="DD136" i="13"/>
  <c r="DD74" i="13" s="1"/>
  <c r="DD148" i="13"/>
  <c r="DD85" i="13" s="1"/>
  <c r="DD139" i="13"/>
  <c r="DD77" i="13" s="1"/>
  <c r="DD151" i="13"/>
  <c r="DD88" i="13" s="1"/>
  <c r="DD152" i="13"/>
  <c r="DD137" i="13"/>
  <c r="DD75" i="13" s="1"/>
  <c r="DD140" i="13"/>
  <c r="DD78" i="13" s="1"/>
  <c r="DD153" i="13"/>
  <c r="DD142" i="13"/>
  <c r="DD80" i="13" s="1"/>
  <c r="DD138" i="13"/>
  <c r="DD76" i="13" s="1"/>
  <c r="DD141" i="13"/>
  <c r="DD79" i="13" s="1"/>
  <c r="DE6" i="13"/>
  <c r="DD6" i="12"/>
  <c r="DB19" i="10"/>
  <c r="CW30" i="10"/>
  <c r="CW25" i="10" s="1"/>
  <c r="CW34" i="10" s="1"/>
  <c r="CY30" i="13"/>
  <c r="DH206" i="13"/>
  <c r="DI203" i="13"/>
  <c r="DI206" i="13" s="1"/>
  <c r="CU39" i="10"/>
  <c r="CU43" i="10"/>
  <c r="CU98" i="10"/>
  <c r="CU100" i="10" s="1"/>
  <c r="CU102" i="10" s="1"/>
  <c r="CU105" i="10" s="1"/>
  <c r="DG246" i="13"/>
  <c r="DF291" i="13"/>
  <c r="DF29" i="13" s="1"/>
  <c r="DD33" i="10" s="1"/>
  <c r="DI194" i="13"/>
  <c r="CZ266" i="13"/>
  <c r="CZ26" i="13" s="1"/>
  <c r="CX31" i="13"/>
  <c r="DI185" i="13"/>
  <c r="DI190" i="13" s="1"/>
  <c r="DH190" i="13"/>
  <c r="CV38" i="10"/>
  <c r="CV42" i="10" s="1"/>
  <c r="CV99" i="10" s="1"/>
  <c r="CV35" i="10"/>
  <c r="DH167" i="13"/>
  <c r="DG181" i="13"/>
  <c r="CT44" i="10"/>
  <c r="CT68" i="10"/>
  <c r="CT83" i="10"/>
  <c r="CT82" i="10" s="1"/>
  <c r="CY27" i="10"/>
  <c r="DC198" i="13"/>
  <c r="DB199" i="13"/>
  <c r="DB209" i="13" s="1"/>
  <c r="DB23" i="13" s="1"/>
  <c r="BA21" i="11"/>
  <c r="BB57" i="12" s="1"/>
  <c r="BB60" i="12" s="1"/>
  <c r="BB21" i="12" s="1"/>
  <c r="AY23" i="10"/>
  <c r="BB86" i="11"/>
  <c r="BB82" i="11"/>
  <c r="AZ51" i="14"/>
  <c r="AZ53" i="14" s="1"/>
  <c r="BC137" i="11"/>
  <c r="BC133" i="11"/>
  <c r="AZ12" i="10"/>
  <c r="AZ11" i="10" s="1"/>
  <c r="BB19" i="11"/>
  <c r="BB15" i="10" s="1"/>
  <c r="BB166" i="11"/>
  <c r="DA47" i="11" l="1"/>
  <c r="DB48" i="12"/>
  <c r="DB50" i="12" s="1"/>
  <c r="DB20" i="12" s="1"/>
  <c r="DA20" i="10" s="1"/>
  <c r="DD6" i="11"/>
  <c r="DE6" i="10"/>
  <c r="DC20" i="11"/>
  <c r="DC43" i="11"/>
  <c r="DC42" i="11"/>
  <c r="DC37" i="11"/>
  <c r="DC38" i="11"/>
  <c r="DC41" i="11"/>
  <c r="DC39" i="11"/>
  <c r="DC40" i="11"/>
  <c r="DB22" i="12"/>
  <c r="DA21" i="10"/>
  <c r="DA18" i="10" s="1"/>
  <c r="DA22" i="10" s="1"/>
  <c r="DA23" i="10" s="1"/>
  <c r="DB32" i="11"/>
  <c r="DC48" i="12" s="1"/>
  <c r="DC50" i="12" s="1"/>
  <c r="DC20" i="12" s="1"/>
  <c r="DB20" i="10" s="1"/>
  <c r="DA11" i="10"/>
  <c r="DB21" i="11"/>
  <c r="DC57" i="12" s="1"/>
  <c r="DC60" i="12" s="1"/>
  <c r="DC21" i="12" s="1"/>
  <c r="DB16" i="10"/>
  <c r="DB12" i="10" s="1"/>
  <c r="DB11" i="10" s="1"/>
  <c r="BB22" i="12"/>
  <c r="BA33" i="14" s="1"/>
  <c r="BA52" i="14" s="1"/>
  <c r="BA21" i="10"/>
  <c r="BA29" i="14"/>
  <c r="DC249" i="13"/>
  <c r="DC247" i="13"/>
  <c r="DC250" i="13"/>
  <c r="DB239" i="13"/>
  <c r="DB25" i="13" s="1"/>
  <c r="CZ29" i="10" s="1"/>
  <c r="DE96" i="13"/>
  <c r="DE99" i="13"/>
  <c r="DE37" i="13" s="1"/>
  <c r="DE118" i="13"/>
  <c r="DE56" i="13" s="1"/>
  <c r="DE126" i="13"/>
  <c r="DE64" i="13" s="1"/>
  <c r="DE147" i="13"/>
  <c r="DE84" i="13" s="1"/>
  <c r="DE102" i="13"/>
  <c r="DE40" i="13" s="1"/>
  <c r="DE111" i="13"/>
  <c r="DE49" i="13" s="1"/>
  <c r="DE117" i="13"/>
  <c r="DE55" i="13" s="1"/>
  <c r="DE125" i="13"/>
  <c r="DE63" i="13" s="1"/>
  <c r="DE146" i="13"/>
  <c r="DE83" i="13" s="1"/>
  <c r="DE116" i="13"/>
  <c r="DE54" i="13" s="1"/>
  <c r="DE124" i="13"/>
  <c r="DE62" i="13" s="1"/>
  <c r="DE132" i="13"/>
  <c r="DE70" i="13" s="1"/>
  <c r="DE101" i="13"/>
  <c r="DE39" i="13" s="1"/>
  <c r="DE110" i="13"/>
  <c r="DE48" i="13" s="1"/>
  <c r="DE115" i="13"/>
  <c r="DE53" i="13" s="1"/>
  <c r="DE123" i="13"/>
  <c r="DE61" i="13" s="1"/>
  <c r="DE131" i="13"/>
  <c r="DE69" i="13" s="1"/>
  <c r="DE98" i="13"/>
  <c r="DE36" i="13" s="1"/>
  <c r="DE109" i="13"/>
  <c r="DE47" i="13" s="1"/>
  <c r="DE114" i="13"/>
  <c r="DE52" i="13" s="1"/>
  <c r="DE122" i="13"/>
  <c r="DE60" i="13" s="1"/>
  <c r="DE130" i="13"/>
  <c r="DE68" i="13" s="1"/>
  <c r="DE100" i="13"/>
  <c r="DE38" i="13" s="1"/>
  <c r="DE108" i="13"/>
  <c r="DE46" i="13" s="1"/>
  <c r="DE113" i="13"/>
  <c r="DE51" i="13" s="1"/>
  <c r="DE121" i="13"/>
  <c r="DE59" i="13" s="1"/>
  <c r="DE129" i="13"/>
  <c r="DE67" i="13" s="1"/>
  <c r="DE107" i="13"/>
  <c r="DE45" i="13" s="1"/>
  <c r="DE120" i="13"/>
  <c r="DE58" i="13" s="1"/>
  <c r="DE128" i="13"/>
  <c r="DE66" i="13" s="1"/>
  <c r="DE97" i="13"/>
  <c r="DE35" i="13" s="1"/>
  <c r="DE103" i="13"/>
  <c r="DE41" i="13" s="1"/>
  <c r="DE112" i="13"/>
  <c r="DE50" i="13" s="1"/>
  <c r="DE119" i="13"/>
  <c r="DE57" i="13" s="1"/>
  <c r="DE127" i="13"/>
  <c r="DE65" i="13" s="1"/>
  <c r="DE136" i="13"/>
  <c r="DE74" i="13" s="1"/>
  <c r="DE150" i="13"/>
  <c r="DE87" i="13" s="1"/>
  <c r="DE139" i="13"/>
  <c r="DE77" i="13" s="1"/>
  <c r="DE140" i="13"/>
  <c r="DE78" i="13" s="1"/>
  <c r="DE141" i="13"/>
  <c r="DE79" i="13" s="1"/>
  <c r="DE137" i="13"/>
  <c r="DE75" i="13" s="1"/>
  <c r="DE149" i="13"/>
  <c r="DE86" i="13" s="1"/>
  <c r="DE148" i="13"/>
  <c r="DE85" i="13" s="1"/>
  <c r="DE138" i="13"/>
  <c r="DE76" i="13" s="1"/>
  <c r="DE151" i="13"/>
  <c r="DE88" i="13" s="1"/>
  <c r="DE152" i="13"/>
  <c r="DE153" i="13"/>
  <c r="DE142" i="13"/>
  <c r="DE80" i="13" s="1"/>
  <c r="DE135" i="13"/>
  <c r="DE73" i="13" s="1"/>
  <c r="DF6" i="13"/>
  <c r="DE6" i="12"/>
  <c r="DF7" i="10"/>
  <c r="DF7" i="11" s="1"/>
  <c r="DG7" i="13"/>
  <c r="DF7" i="12"/>
  <c r="DC237" i="13"/>
  <c r="DC236" i="13"/>
  <c r="DD154" i="13"/>
  <c r="DD34" i="13"/>
  <c r="DD89" i="13" s="1"/>
  <c r="DD22" i="13" s="1"/>
  <c r="DB26" i="10" s="1"/>
  <c r="DC19" i="10"/>
  <c r="CU44" i="10"/>
  <c r="CU83" i="10"/>
  <c r="CU82" i="10" s="1"/>
  <c r="CU68" i="10"/>
  <c r="CV43" i="10"/>
  <c r="CV39" i="10"/>
  <c r="CV98" i="10"/>
  <c r="CV100" i="10" s="1"/>
  <c r="CV102" i="10" s="1"/>
  <c r="CV105" i="10" s="1"/>
  <c r="DG291" i="13"/>
  <c r="DG29" i="13" s="1"/>
  <c r="DE33" i="10" s="1"/>
  <c r="CX30" i="10"/>
  <c r="CX25" i="10" s="1"/>
  <c r="CX34" i="10" s="1"/>
  <c r="CZ30" i="13"/>
  <c r="CZ27" i="10"/>
  <c r="CY31" i="13"/>
  <c r="DH246" i="13"/>
  <c r="DA266" i="13"/>
  <c r="DA26" i="13" s="1"/>
  <c r="DD198" i="13"/>
  <c r="DC199" i="13"/>
  <c r="DC209" i="13" s="1"/>
  <c r="DC23" i="13" s="1"/>
  <c r="DI167" i="13"/>
  <c r="DI181" i="13" s="1"/>
  <c r="DH181" i="13"/>
  <c r="CW35" i="10"/>
  <c r="CW38" i="10"/>
  <c r="CW42" i="10" s="1"/>
  <c r="CW99" i="10" s="1"/>
  <c r="AZ22" i="10"/>
  <c r="AZ13" i="8"/>
  <c r="BD132" i="11"/>
  <c r="BC138" i="11"/>
  <c r="BC81" i="11"/>
  <c r="BB87" i="11"/>
  <c r="BB115" i="11" s="1"/>
  <c r="BB18" i="11" s="1"/>
  <c r="BB14" i="10" s="1"/>
  <c r="BA25" i="14"/>
  <c r="BA13" i="10"/>
  <c r="AZ103" i="10"/>
  <c r="AZ92" i="10"/>
  <c r="DC32" i="11" l="1"/>
  <c r="DB47" i="11"/>
  <c r="DB33" i="11"/>
  <c r="DC33" i="11"/>
  <c r="DC16" i="10"/>
  <c r="DC12" i="10" s="1"/>
  <c r="DC21" i="11"/>
  <c r="DD57" i="12" s="1"/>
  <c r="DD60" i="12" s="1"/>
  <c r="DD21" i="12" s="1"/>
  <c r="DF6" i="10"/>
  <c r="DE6" i="11"/>
  <c r="DC22" i="12"/>
  <c r="DB21" i="10"/>
  <c r="DB18" i="10" s="1"/>
  <c r="DB22" i="10" s="1"/>
  <c r="DB23" i="10" s="1"/>
  <c r="DD20" i="11"/>
  <c r="DD43" i="11"/>
  <c r="DD42" i="11"/>
  <c r="DD37" i="11"/>
  <c r="DD38" i="11"/>
  <c r="DD41" i="11"/>
  <c r="DD40" i="11"/>
  <c r="DD39" i="11"/>
  <c r="BA18" i="10"/>
  <c r="BA14" i="8" s="1"/>
  <c r="DD250" i="13"/>
  <c r="DD249" i="13"/>
  <c r="DD247" i="13"/>
  <c r="DC239" i="13"/>
  <c r="DC25" i="13" s="1"/>
  <c r="DA29" i="10" s="1"/>
  <c r="DE154" i="13"/>
  <c r="DE34" i="13"/>
  <c r="DE89" i="13" s="1"/>
  <c r="DE22" i="13" s="1"/>
  <c r="DC26" i="10" s="1"/>
  <c r="DG7" i="10"/>
  <c r="DG7" i="11" s="1"/>
  <c r="DH7" i="13"/>
  <c r="DG7" i="12"/>
  <c r="DF97" i="13"/>
  <c r="DF35" i="13" s="1"/>
  <c r="DF103" i="13"/>
  <c r="DF41" i="13" s="1"/>
  <c r="DF112" i="13"/>
  <c r="DF50" i="13" s="1"/>
  <c r="DF119" i="13"/>
  <c r="DF57" i="13" s="1"/>
  <c r="DF127" i="13"/>
  <c r="DF65" i="13" s="1"/>
  <c r="DF96" i="13"/>
  <c r="DF99" i="13"/>
  <c r="DF37" i="13" s="1"/>
  <c r="DF118" i="13"/>
  <c r="DF56" i="13" s="1"/>
  <c r="DF126" i="13"/>
  <c r="DF64" i="13" s="1"/>
  <c r="DF147" i="13"/>
  <c r="DF84" i="13" s="1"/>
  <c r="DF102" i="13"/>
  <c r="DF40" i="13" s="1"/>
  <c r="DF111" i="13"/>
  <c r="DF49" i="13" s="1"/>
  <c r="DF117" i="13"/>
  <c r="DF55" i="13" s="1"/>
  <c r="DF125" i="13"/>
  <c r="DF63" i="13" s="1"/>
  <c r="DF146" i="13"/>
  <c r="DF83" i="13" s="1"/>
  <c r="DF116" i="13"/>
  <c r="DF54" i="13" s="1"/>
  <c r="DF124" i="13"/>
  <c r="DF62" i="13" s="1"/>
  <c r="DF132" i="13"/>
  <c r="DF70" i="13" s="1"/>
  <c r="DF101" i="13"/>
  <c r="DF39" i="13" s="1"/>
  <c r="DF110" i="13"/>
  <c r="DF48" i="13" s="1"/>
  <c r="DF115" i="13"/>
  <c r="DF53" i="13" s="1"/>
  <c r="DF123" i="13"/>
  <c r="DF61" i="13" s="1"/>
  <c r="DF131" i="13"/>
  <c r="DF69" i="13" s="1"/>
  <c r="DF98" i="13"/>
  <c r="DF36" i="13" s="1"/>
  <c r="DF109" i="13"/>
  <c r="DF47" i="13" s="1"/>
  <c r="DF114" i="13"/>
  <c r="DF52" i="13" s="1"/>
  <c r="DF122" i="13"/>
  <c r="DF60" i="13" s="1"/>
  <c r="DF130" i="13"/>
  <c r="DF68" i="13" s="1"/>
  <c r="DF100" i="13"/>
  <c r="DF38" i="13" s="1"/>
  <c r="DF108" i="13"/>
  <c r="DF46" i="13" s="1"/>
  <c r="DF113" i="13"/>
  <c r="DF51" i="13" s="1"/>
  <c r="DF121" i="13"/>
  <c r="DF59" i="13" s="1"/>
  <c r="DF129" i="13"/>
  <c r="DF67" i="13" s="1"/>
  <c r="DF107" i="13"/>
  <c r="DF45" i="13" s="1"/>
  <c r="DF120" i="13"/>
  <c r="DF58" i="13" s="1"/>
  <c r="DF128" i="13"/>
  <c r="DF66" i="13" s="1"/>
  <c r="DF139" i="13"/>
  <c r="DF77" i="13" s="1"/>
  <c r="DF137" i="13"/>
  <c r="DF75" i="13" s="1"/>
  <c r="DF138" i="13"/>
  <c r="DF76" i="13" s="1"/>
  <c r="DF150" i="13"/>
  <c r="DF87" i="13" s="1"/>
  <c r="DF141" i="13"/>
  <c r="DF79" i="13" s="1"/>
  <c r="DF149" i="13"/>
  <c r="DF86" i="13" s="1"/>
  <c r="DF148" i="13"/>
  <c r="DF85" i="13" s="1"/>
  <c r="DF135" i="13"/>
  <c r="DF73" i="13" s="1"/>
  <c r="DF151" i="13"/>
  <c r="DF88" i="13" s="1"/>
  <c r="DF140" i="13"/>
  <c r="DF78" i="13" s="1"/>
  <c r="DF152" i="13"/>
  <c r="DF136" i="13"/>
  <c r="DF74" i="13" s="1"/>
  <c r="DF153" i="13"/>
  <c r="DF142" i="13"/>
  <c r="DF80" i="13" s="1"/>
  <c r="DD237" i="13"/>
  <c r="DD236" i="13"/>
  <c r="DG6" i="13"/>
  <c r="DF6" i="12"/>
  <c r="DD19" i="10"/>
  <c r="CY30" i="10"/>
  <c r="CY25" i="10" s="1"/>
  <c r="CY34" i="10" s="1"/>
  <c r="DA30" i="13"/>
  <c r="DA31" i="13" s="1"/>
  <c r="DE198" i="13"/>
  <c r="DD199" i="13"/>
  <c r="DD209" i="13" s="1"/>
  <c r="DD23" i="13" s="1"/>
  <c r="CZ31" i="13"/>
  <c r="CV68" i="10"/>
  <c r="CV44" i="10"/>
  <c r="CV83" i="10"/>
  <c r="CV82" i="10" s="1"/>
  <c r="DB266" i="13"/>
  <c r="DB26" i="13" s="1"/>
  <c r="DI246" i="13"/>
  <c r="CX35" i="10"/>
  <c r="CX38" i="10"/>
  <c r="CX42" i="10" s="1"/>
  <c r="CX99" i="10" s="1"/>
  <c r="DA27" i="10"/>
  <c r="DH291" i="13"/>
  <c r="DH29" i="13" s="1"/>
  <c r="DF33" i="10" s="1"/>
  <c r="DI291" i="13"/>
  <c r="DI29" i="13" s="1"/>
  <c r="DG33" i="10" s="1"/>
  <c r="CW39" i="10"/>
  <c r="CW43" i="10"/>
  <c r="CW98" i="10"/>
  <c r="CW100" i="10" s="1"/>
  <c r="CW102" i="10" s="1"/>
  <c r="CW105" i="10" s="1"/>
  <c r="BC86" i="11"/>
  <c r="BC82" i="11"/>
  <c r="BA12" i="10"/>
  <c r="BA11" i="10" s="1"/>
  <c r="BC166" i="11"/>
  <c r="BC19" i="11"/>
  <c r="BC15" i="10" s="1"/>
  <c r="BA51" i="14"/>
  <c r="BA53" i="14" s="1"/>
  <c r="BD137" i="11"/>
  <c r="BD133" i="11"/>
  <c r="AZ23" i="10"/>
  <c r="BB21" i="11"/>
  <c r="BC57" i="12" s="1"/>
  <c r="BC60" i="12" s="1"/>
  <c r="BC21" i="12" s="1"/>
  <c r="DC47" i="11" l="1"/>
  <c r="DD48" i="12"/>
  <c r="DD50" i="12" s="1"/>
  <c r="DD20" i="12" s="1"/>
  <c r="DC20" i="10" s="1"/>
  <c r="DC11" i="10"/>
  <c r="DD22" i="12"/>
  <c r="DC21" i="10"/>
  <c r="DC18" i="10" s="1"/>
  <c r="DC22" i="10" s="1"/>
  <c r="DC23" i="10" s="1"/>
  <c r="DD16" i="10"/>
  <c r="DD12" i="10" s="1"/>
  <c r="DD21" i="11"/>
  <c r="DE57" i="12" s="1"/>
  <c r="DE60" i="12" s="1"/>
  <c r="DE21" i="12" s="1"/>
  <c r="DE20" i="11"/>
  <c r="DE42" i="11"/>
  <c r="DE43" i="11"/>
  <c r="DE37" i="11"/>
  <c r="DE39" i="11"/>
  <c r="DE41" i="11"/>
  <c r="DE38" i="11"/>
  <c r="DE40" i="11"/>
  <c r="DF6" i="11"/>
  <c r="DG6" i="10"/>
  <c r="DG6" i="11" s="1"/>
  <c r="DG20" i="11" s="1"/>
  <c r="DD32" i="11"/>
  <c r="DE48" i="12" s="1"/>
  <c r="DE50" i="12" s="1"/>
  <c r="DE20" i="12" s="1"/>
  <c r="DD20" i="10" s="1"/>
  <c r="BC22" i="12"/>
  <c r="BB33" i="14" s="1"/>
  <c r="BB52" i="14" s="1"/>
  <c r="BB21" i="10"/>
  <c r="BB29" i="14"/>
  <c r="DE250" i="13"/>
  <c r="DE249" i="13"/>
  <c r="DE247" i="13"/>
  <c r="DI7" i="13"/>
  <c r="DH7" i="12"/>
  <c r="DE237" i="13"/>
  <c r="DE236" i="13"/>
  <c r="DG98" i="13"/>
  <c r="DG36" i="13" s="1"/>
  <c r="DG107" i="13"/>
  <c r="DG45" i="13" s="1"/>
  <c r="DG120" i="13"/>
  <c r="DG58" i="13" s="1"/>
  <c r="DG128" i="13"/>
  <c r="DG66" i="13" s="1"/>
  <c r="DG103" i="13"/>
  <c r="DG41" i="13" s="1"/>
  <c r="DG112" i="13"/>
  <c r="DG50" i="13" s="1"/>
  <c r="DG119" i="13"/>
  <c r="DG57" i="13" s="1"/>
  <c r="DG127" i="13"/>
  <c r="DG65" i="13" s="1"/>
  <c r="DG96" i="13"/>
  <c r="DG99" i="13"/>
  <c r="DG37" i="13" s="1"/>
  <c r="DG118" i="13"/>
  <c r="DG56" i="13" s="1"/>
  <c r="DG126" i="13"/>
  <c r="DG64" i="13" s="1"/>
  <c r="DG147" i="13"/>
  <c r="DG84" i="13" s="1"/>
  <c r="DG102" i="13"/>
  <c r="DG40" i="13" s="1"/>
  <c r="DG111" i="13"/>
  <c r="DG49" i="13" s="1"/>
  <c r="DG117" i="13"/>
  <c r="DG55" i="13" s="1"/>
  <c r="DG125" i="13"/>
  <c r="DG63" i="13" s="1"/>
  <c r="DG146" i="13"/>
  <c r="DG83" i="13" s="1"/>
  <c r="DG116" i="13"/>
  <c r="DG54" i="13" s="1"/>
  <c r="DG124" i="13"/>
  <c r="DG62" i="13" s="1"/>
  <c r="DG132" i="13"/>
  <c r="DG70" i="13" s="1"/>
  <c r="DG101" i="13"/>
  <c r="DG39" i="13" s="1"/>
  <c r="DG110" i="13"/>
  <c r="DG48" i="13" s="1"/>
  <c r="DG115" i="13"/>
  <c r="DG53" i="13" s="1"/>
  <c r="DG123" i="13"/>
  <c r="DG61" i="13" s="1"/>
  <c r="DG131" i="13"/>
  <c r="DG69" i="13" s="1"/>
  <c r="DG109" i="13"/>
  <c r="DG47" i="13" s="1"/>
  <c r="DG114" i="13"/>
  <c r="DG52" i="13" s="1"/>
  <c r="DG122" i="13"/>
  <c r="DG60" i="13" s="1"/>
  <c r="DG130" i="13"/>
  <c r="DG68" i="13" s="1"/>
  <c r="DG100" i="13"/>
  <c r="DG38" i="13" s="1"/>
  <c r="DG108" i="13"/>
  <c r="DG46" i="13" s="1"/>
  <c r="DG113" i="13"/>
  <c r="DG51" i="13" s="1"/>
  <c r="DG121" i="13"/>
  <c r="DG59" i="13" s="1"/>
  <c r="DG129" i="13"/>
  <c r="DG67" i="13" s="1"/>
  <c r="DG97" i="13"/>
  <c r="DG35" i="13" s="1"/>
  <c r="DG153" i="13"/>
  <c r="DG142" i="13"/>
  <c r="DG80" i="13" s="1"/>
  <c r="DG138" i="13"/>
  <c r="DG76" i="13" s="1"/>
  <c r="DG135" i="13"/>
  <c r="DG73" i="13" s="1"/>
  <c r="DG150" i="13"/>
  <c r="DG87" i="13" s="1"/>
  <c r="DG141" i="13"/>
  <c r="DG79" i="13" s="1"/>
  <c r="DG136" i="13"/>
  <c r="DG74" i="13" s="1"/>
  <c r="DG149" i="13"/>
  <c r="DG86" i="13" s="1"/>
  <c r="DG148" i="13"/>
  <c r="DG85" i="13" s="1"/>
  <c r="DG137" i="13"/>
  <c r="DG75" i="13" s="1"/>
  <c r="DG139" i="13"/>
  <c r="DG77" i="13" s="1"/>
  <c r="DG151" i="13"/>
  <c r="DG88" i="13" s="1"/>
  <c r="DG140" i="13"/>
  <c r="DG78" i="13" s="1"/>
  <c r="DG152" i="13"/>
  <c r="DH6" i="13"/>
  <c r="DG6" i="12"/>
  <c r="DF154" i="13"/>
  <c r="DF34" i="13"/>
  <c r="DF89" i="13" s="1"/>
  <c r="DF22" i="13" s="1"/>
  <c r="DD26" i="10" s="1"/>
  <c r="DD239" i="13"/>
  <c r="DD25" i="13" s="1"/>
  <c r="DB29" i="10" s="1"/>
  <c r="DE19" i="10"/>
  <c r="DC266" i="13"/>
  <c r="DC26" i="13" s="1"/>
  <c r="DB27" i="10"/>
  <c r="DF198" i="13"/>
  <c r="DE199" i="13"/>
  <c r="DE209" i="13" s="1"/>
  <c r="DE23" i="13" s="1"/>
  <c r="CW68" i="10"/>
  <c r="CW44" i="10"/>
  <c r="CW83" i="10"/>
  <c r="CW82" i="10" s="1"/>
  <c r="CX39" i="10"/>
  <c r="CX98" i="10"/>
  <c r="CX100" i="10" s="1"/>
  <c r="CX102" i="10" s="1"/>
  <c r="CX105" i="10" s="1"/>
  <c r="CX43" i="10"/>
  <c r="CZ30" i="10"/>
  <c r="CZ25" i="10" s="1"/>
  <c r="CZ34" i="10" s="1"/>
  <c r="DB30" i="13"/>
  <c r="CY35" i="10"/>
  <c r="CY38" i="10"/>
  <c r="CY42" i="10" s="1"/>
  <c r="CY99" i="10" s="1"/>
  <c r="BA22" i="10"/>
  <c r="BA13" i="8"/>
  <c r="BA103" i="10"/>
  <c r="BA92" i="10"/>
  <c r="BD81" i="11"/>
  <c r="BC87" i="11"/>
  <c r="BC115" i="11" s="1"/>
  <c r="BC18" i="11" s="1"/>
  <c r="BC14" i="10" s="1"/>
  <c r="BB25" i="14"/>
  <c r="BB13" i="10"/>
  <c r="BD138" i="11"/>
  <c r="BE132" i="11"/>
  <c r="DD11" i="10" l="1"/>
  <c r="DD47" i="11"/>
  <c r="DD33" i="11"/>
  <c r="DG21" i="11"/>
  <c r="DH57" i="12" s="1"/>
  <c r="DH60" i="12" s="1"/>
  <c r="DH21" i="12" s="1"/>
  <c r="DG16" i="10"/>
  <c r="DG12" i="10" s="1"/>
  <c r="DG11" i="10" s="1"/>
  <c r="DF20" i="11"/>
  <c r="DF43" i="11"/>
  <c r="DF42" i="11"/>
  <c r="DF37" i="11"/>
  <c r="DF38" i="11"/>
  <c r="DF41" i="11"/>
  <c r="DF39" i="11"/>
  <c r="DF40" i="11"/>
  <c r="DE21" i="11"/>
  <c r="DF57" i="12" s="1"/>
  <c r="DF60" i="12" s="1"/>
  <c r="DF21" i="12" s="1"/>
  <c r="DE16" i="10"/>
  <c r="DE12" i="10" s="1"/>
  <c r="DE22" i="12"/>
  <c r="DD21" i="10"/>
  <c r="DD18" i="10" s="1"/>
  <c r="DD22" i="10" s="1"/>
  <c r="DD23" i="10" s="1"/>
  <c r="DE32" i="11"/>
  <c r="BB18" i="10"/>
  <c r="BB14" i="8" s="1"/>
  <c r="DG20" i="10"/>
  <c r="DF250" i="13"/>
  <c r="DF249" i="13"/>
  <c r="DF247" i="13"/>
  <c r="DE239" i="13"/>
  <c r="DE25" i="13" s="1"/>
  <c r="DC29" i="10" s="1"/>
  <c r="DI6" i="13"/>
  <c r="DH6" i="12"/>
  <c r="DG154" i="13"/>
  <c r="DG34" i="13"/>
  <c r="DG89" i="13" s="1"/>
  <c r="DG22" i="13" s="1"/>
  <c r="DE26" i="10" s="1"/>
  <c r="DF237" i="13"/>
  <c r="DF236" i="13"/>
  <c r="DH99" i="13"/>
  <c r="DH37" i="13" s="1"/>
  <c r="DH100" i="13"/>
  <c r="DH38" i="13" s="1"/>
  <c r="DH108" i="13"/>
  <c r="DH46" i="13" s="1"/>
  <c r="DH113" i="13"/>
  <c r="DH51" i="13" s="1"/>
  <c r="DH121" i="13"/>
  <c r="DH59" i="13" s="1"/>
  <c r="DH129" i="13"/>
  <c r="DH67" i="13" s="1"/>
  <c r="DH97" i="13"/>
  <c r="DH35" i="13" s="1"/>
  <c r="DH107" i="13"/>
  <c r="DH45" i="13" s="1"/>
  <c r="DH120" i="13"/>
  <c r="DH58" i="13" s="1"/>
  <c r="DH128" i="13"/>
  <c r="DH66" i="13" s="1"/>
  <c r="DH103" i="13"/>
  <c r="DH41" i="13" s="1"/>
  <c r="DH112" i="13"/>
  <c r="DH50" i="13" s="1"/>
  <c r="DH119" i="13"/>
  <c r="DH57" i="13" s="1"/>
  <c r="DH127" i="13"/>
  <c r="DH65" i="13" s="1"/>
  <c r="DH96" i="13"/>
  <c r="DH118" i="13"/>
  <c r="DH56" i="13" s="1"/>
  <c r="DH126" i="13"/>
  <c r="DH64" i="13" s="1"/>
  <c r="DH147" i="13"/>
  <c r="DH84" i="13" s="1"/>
  <c r="DH102" i="13"/>
  <c r="DH40" i="13" s="1"/>
  <c r="DH111" i="13"/>
  <c r="DH49" i="13" s="1"/>
  <c r="DH117" i="13"/>
  <c r="DH55" i="13" s="1"/>
  <c r="DH125" i="13"/>
  <c r="DH63" i="13" s="1"/>
  <c r="DH146" i="13"/>
  <c r="DH83" i="13" s="1"/>
  <c r="DH116" i="13"/>
  <c r="DH54" i="13" s="1"/>
  <c r="DH124" i="13"/>
  <c r="DH62" i="13" s="1"/>
  <c r="DH132" i="13"/>
  <c r="DH70" i="13" s="1"/>
  <c r="DH101" i="13"/>
  <c r="DH39" i="13" s="1"/>
  <c r="DH110" i="13"/>
  <c r="DH48" i="13" s="1"/>
  <c r="DH115" i="13"/>
  <c r="DH53" i="13" s="1"/>
  <c r="DH123" i="13"/>
  <c r="DH61" i="13" s="1"/>
  <c r="DH131" i="13"/>
  <c r="DH69" i="13" s="1"/>
  <c r="DH109" i="13"/>
  <c r="DH47" i="13" s="1"/>
  <c r="DH114" i="13"/>
  <c r="DH52" i="13" s="1"/>
  <c r="DH122" i="13"/>
  <c r="DH60" i="13" s="1"/>
  <c r="DH130" i="13"/>
  <c r="DH68" i="13" s="1"/>
  <c r="DH98" i="13"/>
  <c r="DH36" i="13" s="1"/>
  <c r="DH151" i="13"/>
  <c r="DH88" i="13" s="1"/>
  <c r="DH152" i="13"/>
  <c r="DH140" i="13"/>
  <c r="DH78" i="13" s="1"/>
  <c r="DH153" i="13"/>
  <c r="DH142" i="13"/>
  <c r="DH80" i="13" s="1"/>
  <c r="DH135" i="13"/>
  <c r="DH73" i="13" s="1"/>
  <c r="DH136" i="13"/>
  <c r="DH74" i="13" s="1"/>
  <c r="DH139" i="13"/>
  <c r="DH77" i="13" s="1"/>
  <c r="DH137" i="13"/>
  <c r="DH75" i="13" s="1"/>
  <c r="DH150" i="13"/>
  <c r="DH87" i="13" s="1"/>
  <c r="DH141" i="13"/>
  <c r="DH79" i="13" s="1"/>
  <c r="DH149" i="13"/>
  <c r="DH86" i="13" s="1"/>
  <c r="DH138" i="13"/>
  <c r="DH76" i="13" s="1"/>
  <c r="DH148" i="13"/>
  <c r="DH85" i="13" s="1"/>
  <c r="DF19" i="10"/>
  <c r="DG19" i="10"/>
  <c r="CX44" i="10"/>
  <c r="CX68" i="10"/>
  <c r="CX83" i="10"/>
  <c r="CX82" i="10" s="1"/>
  <c r="DC27" i="10"/>
  <c r="DB31" i="13"/>
  <c r="DG198" i="13"/>
  <c r="DF199" i="13"/>
  <c r="DF209" i="13" s="1"/>
  <c r="DF23" i="13" s="1"/>
  <c r="DA30" i="10"/>
  <c r="DA25" i="10" s="1"/>
  <c r="DA34" i="10" s="1"/>
  <c r="DC30" i="13"/>
  <c r="DC31" i="13" s="1"/>
  <c r="CZ38" i="10"/>
  <c r="CZ42" i="10" s="1"/>
  <c r="CZ99" i="10" s="1"/>
  <c r="CZ35" i="10"/>
  <c r="CY43" i="10"/>
  <c r="CY98" i="10"/>
  <c r="CY100" i="10" s="1"/>
  <c r="CY102" i="10" s="1"/>
  <c r="CY105" i="10" s="1"/>
  <c r="CY39" i="10"/>
  <c r="DD266" i="13"/>
  <c r="DD26" i="13" s="1"/>
  <c r="BD86" i="11"/>
  <c r="BD82" i="11"/>
  <c r="BC21" i="11"/>
  <c r="BD57" i="12" s="1"/>
  <c r="BD60" i="12" s="1"/>
  <c r="BD21" i="12" s="1"/>
  <c r="BE137" i="11"/>
  <c r="BE133" i="11"/>
  <c r="BB51" i="14"/>
  <c r="BB53" i="14" s="1"/>
  <c r="BB12" i="10"/>
  <c r="BB11" i="10" s="1"/>
  <c r="BD166" i="11"/>
  <c r="BD19" i="11"/>
  <c r="BD15" i="10" s="1"/>
  <c r="BA23" i="10"/>
  <c r="DE47" i="11" l="1"/>
  <c r="DF48" i="12"/>
  <c r="DF50" i="12" s="1"/>
  <c r="DF20" i="12" s="1"/>
  <c r="DE20" i="10" s="1"/>
  <c r="DE11" i="10"/>
  <c r="DF22" i="12"/>
  <c r="DE21" i="10"/>
  <c r="DE18" i="10" s="1"/>
  <c r="DE22" i="10" s="1"/>
  <c r="DE23" i="10" s="1"/>
  <c r="DF16" i="10"/>
  <c r="DF12" i="10" s="1"/>
  <c r="DF21" i="11"/>
  <c r="DG57" i="12" s="1"/>
  <c r="DG60" i="12" s="1"/>
  <c r="DG21" i="12" s="1"/>
  <c r="DH22" i="12"/>
  <c r="DG21" i="10"/>
  <c r="DG18" i="10" s="1"/>
  <c r="DG22" i="10" s="1"/>
  <c r="DG23" i="10" s="1"/>
  <c r="DE33" i="11"/>
  <c r="DF32" i="11"/>
  <c r="BD22" i="12"/>
  <c r="BC33" i="14" s="1"/>
  <c r="BC52" i="14" s="1"/>
  <c r="BC21" i="10"/>
  <c r="BC29" i="14"/>
  <c r="DF239" i="13"/>
  <c r="DF25" i="13" s="1"/>
  <c r="DD29" i="10" s="1"/>
  <c r="DG250" i="13"/>
  <c r="DG249" i="13"/>
  <c r="DG247" i="13"/>
  <c r="DH154" i="13"/>
  <c r="DH34" i="13"/>
  <c r="DH89" i="13" s="1"/>
  <c r="DH22" i="13" s="1"/>
  <c r="DF26" i="10" s="1"/>
  <c r="DI102" i="13"/>
  <c r="DI40" i="13" s="1"/>
  <c r="DI109" i="13"/>
  <c r="DI47" i="13" s="1"/>
  <c r="DI114" i="13"/>
  <c r="DI52" i="13" s="1"/>
  <c r="DI122" i="13"/>
  <c r="DI60" i="13" s="1"/>
  <c r="DI130" i="13"/>
  <c r="DI68" i="13" s="1"/>
  <c r="DI108" i="13"/>
  <c r="DI46" i="13" s="1"/>
  <c r="DI113" i="13"/>
  <c r="DI51" i="13" s="1"/>
  <c r="DI121" i="13"/>
  <c r="DI59" i="13" s="1"/>
  <c r="DI129" i="13"/>
  <c r="DI67" i="13" s="1"/>
  <c r="DI107" i="13"/>
  <c r="DI45" i="13" s="1"/>
  <c r="DI120" i="13"/>
  <c r="DI58" i="13" s="1"/>
  <c r="DI128" i="13"/>
  <c r="DI66" i="13" s="1"/>
  <c r="DI103" i="13"/>
  <c r="DI41" i="13" s="1"/>
  <c r="DI119" i="13"/>
  <c r="DI57" i="13" s="1"/>
  <c r="DI127" i="13"/>
  <c r="DI65" i="13" s="1"/>
  <c r="DI96" i="13"/>
  <c r="DI118" i="13"/>
  <c r="DI56" i="13" s="1"/>
  <c r="DI126" i="13"/>
  <c r="DI64" i="13" s="1"/>
  <c r="DI147" i="13"/>
  <c r="DI84" i="13" s="1"/>
  <c r="DI117" i="13"/>
  <c r="DI55" i="13" s="1"/>
  <c r="DI125" i="13"/>
  <c r="DI63" i="13" s="1"/>
  <c r="DI146" i="13"/>
  <c r="DI83" i="13" s="1"/>
  <c r="DI116" i="13"/>
  <c r="DI54" i="13" s="1"/>
  <c r="DI124" i="13"/>
  <c r="DI62" i="13" s="1"/>
  <c r="DI132" i="13"/>
  <c r="DI70" i="13" s="1"/>
  <c r="DI115" i="13"/>
  <c r="DI53" i="13" s="1"/>
  <c r="DI123" i="13"/>
  <c r="DI61" i="13" s="1"/>
  <c r="DI131" i="13"/>
  <c r="DI69" i="13" s="1"/>
  <c r="DI100" i="13"/>
  <c r="DI38" i="13" s="1"/>
  <c r="DI112" i="13"/>
  <c r="DI50" i="13" s="1"/>
  <c r="DI101" i="13"/>
  <c r="DI39" i="13" s="1"/>
  <c r="DI99" i="13"/>
  <c r="DI37" i="13" s="1"/>
  <c r="DI111" i="13"/>
  <c r="DI49" i="13" s="1"/>
  <c r="DI110" i="13"/>
  <c r="DI48" i="13" s="1"/>
  <c r="DI98" i="13"/>
  <c r="DI36" i="13" s="1"/>
  <c r="DI97" i="13"/>
  <c r="DI35" i="13" s="1"/>
  <c r="DI148" i="13"/>
  <c r="DI85" i="13" s="1"/>
  <c r="DI151" i="13"/>
  <c r="DI88" i="13" s="1"/>
  <c r="DI152" i="13"/>
  <c r="DI136" i="13"/>
  <c r="DI74" i="13" s="1"/>
  <c r="DI140" i="13"/>
  <c r="DI78" i="13" s="1"/>
  <c r="DI153" i="13"/>
  <c r="DI142" i="13"/>
  <c r="DI80" i="13" s="1"/>
  <c r="DI137" i="13"/>
  <c r="DI75" i="13" s="1"/>
  <c r="DI139" i="13"/>
  <c r="DI77" i="13" s="1"/>
  <c r="DI138" i="13"/>
  <c r="DI76" i="13" s="1"/>
  <c r="DI141" i="13"/>
  <c r="DI79" i="13" s="1"/>
  <c r="DI150" i="13"/>
  <c r="DI87" i="13" s="1"/>
  <c r="DI149" i="13"/>
  <c r="DI86" i="13" s="1"/>
  <c r="DI135" i="13"/>
  <c r="DI73" i="13" s="1"/>
  <c r="DG237" i="13"/>
  <c r="DG236" i="13"/>
  <c r="DB30" i="10"/>
  <c r="DB25" i="10" s="1"/>
  <c r="DB34" i="10" s="1"/>
  <c r="DD30" i="13"/>
  <c r="DE266" i="13"/>
  <c r="DE26" i="13" s="1"/>
  <c r="DH198" i="13"/>
  <c r="DG199" i="13"/>
  <c r="DG209" i="13" s="1"/>
  <c r="DG23" i="13" s="1"/>
  <c r="CZ98" i="10"/>
  <c r="CZ100" i="10" s="1"/>
  <c r="CZ102" i="10" s="1"/>
  <c r="CZ105" i="10" s="1"/>
  <c r="CZ43" i="10"/>
  <c r="CZ39" i="10"/>
  <c r="DD27" i="10"/>
  <c r="DA35" i="10"/>
  <c r="DA38" i="10"/>
  <c r="DA42" i="10" s="1"/>
  <c r="DA99" i="10" s="1"/>
  <c r="CY83" i="10"/>
  <c r="CY82" i="10" s="1"/>
  <c r="CY44" i="10"/>
  <c r="CY68" i="10"/>
  <c r="BC25" i="14"/>
  <c r="BC13" i="10"/>
  <c r="BD87" i="11"/>
  <c r="BD115" i="11" s="1"/>
  <c r="BD18" i="11" s="1"/>
  <c r="BD14" i="10" s="1"/>
  <c r="BE81" i="11"/>
  <c r="BB103" i="10"/>
  <c r="BB92" i="10"/>
  <c r="BB22" i="10"/>
  <c r="BB13" i="8"/>
  <c r="BE138" i="11"/>
  <c r="BF132" i="11"/>
  <c r="DF47" i="11" l="1"/>
  <c r="DG48" i="12"/>
  <c r="DG50" i="12" s="1"/>
  <c r="DG20" i="12" s="1"/>
  <c r="DF20" i="10" s="1"/>
  <c r="DF11" i="10"/>
  <c r="DF33" i="11"/>
  <c r="DG22" i="12"/>
  <c r="DF21" i="10"/>
  <c r="DF18" i="10" s="1"/>
  <c r="DF22" i="10" s="1"/>
  <c r="DF23" i="10" s="1"/>
  <c r="BC18" i="10"/>
  <c r="BC14" i="8" s="1"/>
  <c r="DH247" i="13"/>
  <c r="DH250" i="13"/>
  <c r="DH249" i="13"/>
  <c r="DI154" i="13"/>
  <c r="DI34" i="13"/>
  <c r="DI89" i="13" s="1"/>
  <c r="DI22" i="13" s="1"/>
  <c r="DG26" i="10" s="1"/>
  <c r="DH237" i="13"/>
  <c r="DH236" i="13"/>
  <c r="DG239" i="13"/>
  <c r="DG25" i="13" s="1"/>
  <c r="DE29" i="10" s="1"/>
  <c r="DE27" i="10"/>
  <c r="DA39" i="10"/>
  <c r="DA43" i="10"/>
  <c r="DA98" i="10"/>
  <c r="DA100" i="10" s="1"/>
  <c r="DA102" i="10" s="1"/>
  <c r="DA105" i="10" s="1"/>
  <c r="DF266" i="13"/>
  <c r="DF26" i="13" s="1"/>
  <c r="DI198" i="13"/>
  <c r="DI199" i="13" s="1"/>
  <c r="DI209" i="13" s="1"/>
  <c r="DI23" i="13" s="1"/>
  <c r="DH199" i="13"/>
  <c r="DH209" i="13" s="1"/>
  <c r="DH23" i="13" s="1"/>
  <c r="DD31" i="13"/>
  <c r="DC30" i="10"/>
  <c r="DC25" i="10" s="1"/>
  <c r="DC34" i="10" s="1"/>
  <c r="DE30" i="13"/>
  <c r="DE31" i="13" s="1"/>
  <c r="CZ68" i="10"/>
  <c r="CZ83" i="10"/>
  <c r="CZ82" i="10" s="1"/>
  <c r="CZ44" i="10"/>
  <c r="DB38" i="10"/>
  <c r="DB42" i="10" s="1"/>
  <c r="DB99" i="10" s="1"/>
  <c r="DB35" i="10"/>
  <c r="BE19" i="11"/>
  <c r="BE15" i="10" s="1"/>
  <c r="BE166" i="11"/>
  <c r="BC12" i="10"/>
  <c r="BC11" i="10" s="1"/>
  <c r="BF137" i="11"/>
  <c r="BF133" i="11"/>
  <c r="BC51" i="14"/>
  <c r="BC53" i="14" s="1"/>
  <c r="BE86" i="11"/>
  <c r="BE82" i="11"/>
  <c r="BD21" i="11"/>
  <c r="BE57" i="12" s="1"/>
  <c r="BE60" i="12" s="1"/>
  <c r="BE21" i="12" s="1"/>
  <c r="BB23" i="10"/>
  <c r="BE22" i="12" l="1"/>
  <c r="BD33" i="14" s="1"/>
  <c r="BD52" i="14" s="1"/>
  <c r="BD21" i="10"/>
  <c r="BD18" i="10" s="1"/>
  <c r="BD14" i="8" s="1"/>
  <c r="BD29" i="14"/>
  <c r="DH239" i="13"/>
  <c r="DH25" i="13" s="1"/>
  <c r="DF29" i="10" s="1"/>
  <c r="DI247" i="13"/>
  <c r="DI250" i="13"/>
  <c r="DI249" i="13"/>
  <c r="DI237" i="13"/>
  <c r="DI236" i="13"/>
  <c r="DG266" i="13"/>
  <c r="DG26" i="13" s="1"/>
  <c r="DA83" i="10"/>
  <c r="DA82" i="10" s="1"/>
  <c r="DA44" i="10"/>
  <c r="DA68" i="10"/>
  <c r="DG27" i="10"/>
  <c r="DD30" i="10"/>
  <c r="DD25" i="10" s="1"/>
  <c r="DD34" i="10" s="1"/>
  <c r="DF30" i="13"/>
  <c r="DF31" i="13" s="1"/>
  <c r="DB43" i="10"/>
  <c r="DB39" i="10"/>
  <c r="DB98" i="10"/>
  <c r="DB100" i="10" s="1"/>
  <c r="DB102" i="10" s="1"/>
  <c r="DB105" i="10" s="1"/>
  <c r="DC35" i="10"/>
  <c r="DC38" i="10"/>
  <c r="DC42" i="10" s="1"/>
  <c r="DC99" i="10" s="1"/>
  <c r="DF27" i="10"/>
  <c r="BF138" i="11"/>
  <c r="BG132" i="11"/>
  <c r="BD25" i="14"/>
  <c r="BD13" i="10"/>
  <c r="BE87" i="11"/>
  <c r="BE115" i="11" s="1"/>
  <c r="BE18" i="11" s="1"/>
  <c r="BE14" i="10" s="1"/>
  <c r="BF81" i="11"/>
  <c r="BC22" i="10"/>
  <c r="BC13" i="8"/>
  <c r="BC103" i="10"/>
  <c r="BC92" i="10"/>
  <c r="DI239" i="13" l="1"/>
  <c r="DI25" i="13" s="1"/>
  <c r="DG29" i="10" s="1"/>
  <c r="DD38" i="10"/>
  <c r="DD42" i="10" s="1"/>
  <c r="DD99" i="10" s="1"/>
  <c r="DD35" i="10"/>
  <c r="DE30" i="10"/>
  <c r="DE25" i="10" s="1"/>
  <c r="DE34" i="10" s="1"/>
  <c r="DG30" i="13"/>
  <c r="DG31" i="13" s="1"/>
  <c r="DC98" i="10"/>
  <c r="DC100" i="10" s="1"/>
  <c r="DC102" i="10" s="1"/>
  <c r="DC105" i="10" s="1"/>
  <c r="DC43" i="10"/>
  <c r="DC39" i="10"/>
  <c r="DB83" i="10"/>
  <c r="DB82" i="10" s="1"/>
  <c r="DB68" i="10"/>
  <c r="DB44" i="10"/>
  <c r="DI266" i="13"/>
  <c r="DI26" i="13" s="1"/>
  <c r="DH266" i="13"/>
  <c r="DH26" i="13" s="1"/>
  <c r="BE21" i="11"/>
  <c r="BF57" i="12" s="1"/>
  <c r="BF60" i="12" s="1"/>
  <c r="BF21" i="12" s="1"/>
  <c r="BD12" i="10"/>
  <c r="BD11" i="10" s="1"/>
  <c r="BD51" i="14"/>
  <c r="BD53" i="14" s="1"/>
  <c r="BC23" i="10"/>
  <c r="BF86" i="11"/>
  <c r="BF82" i="11"/>
  <c r="BG137" i="11"/>
  <c r="BG133" i="11"/>
  <c r="BF19" i="11"/>
  <c r="BF15" i="10" s="1"/>
  <c r="BF166" i="11"/>
  <c r="BF22" i="12" l="1"/>
  <c r="BE33" i="14" s="1"/>
  <c r="BE52" i="14" s="1"/>
  <c r="BE21" i="10"/>
  <c r="BE18" i="10" s="1"/>
  <c r="BE14" i="8" s="1"/>
  <c r="BE29" i="14"/>
  <c r="DC44" i="10"/>
  <c r="DC68" i="10"/>
  <c r="DC83" i="10"/>
  <c r="DC82" i="10" s="1"/>
  <c r="DG30" i="10"/>
  <c r="DG25" i="10" s="1"/>
  <c r="DG34" i="10" s="1"/>
  <c r="DI30" i="13"/>
  <c r="DE35" i="10"/>
  <c r="DE38" i="10"/>
  <c r="DE42" i="10" s="1"/>
  <c r="DE99" i="10" s="1"/>
  <c r="DF30" i="10"/>
  <c r="DF25" i="10" s="1"/>
  <c r="DF34" i="10" s="1"/>
  <c r="DH30" i="13"/>
  <c r="DH31" i="13" s="1"/>
  <c r="DD98" i="10"/>
  <c r="DD100" i="10" s="1"/>
  <c r="DD102" i="10" s="1"/>
  <c r="DD105" i="10" s="1"/>
  <c r="DD39" i="10"/>
  <c r="DD43" i="10"/>
  <c r="BE25" i="14"/>
  <c r="BE13" i="10"/>
  <c r="BE12" i="10" s="1"/>
  <c r="BE11" i="10" s="1"/>
  <c r="BF87" i="11"/>
  <c r="BF115" i="11" s="1"/>
  <c r="BF18" i="11" s="1"/>
  <c r="BF14" i="10" s="1"/>
  <c r="BG81" i="11"/>
  <c r="BD13" i="8"/>
  <c r="BD22" i="10"/>
  <c r="BH132" i="11"/>
  <c r="BG138" i="11"/>
  <c r="BD103" i="10"/>
  <c r="BD92" i="10"/>
  <c r="DI31" i="13" l="1"/>
  <c r="DF35" i="10"/>
  <c r="DF38" i="10"/>
  <c r="DF42" i="10" s="1"/>
  <c r="DF99" i="10" s="1"/>
  <c r="DE43" i="10"/>
  <c r="DE39" i="10"/>
  <c r="DE98" i="10"/>
  <c r="DE100" i="10" s="1"/>
  <c r="DE102" i="10" s="1"/>
  <c r="DE105" i="10" s="1"/>
  <c r="DD83" i="10"/>
  <c r="DD82" i="10" s="1"/>
  <c r="DD44" i="10"/>
  <c r="DD68" i="10"/>
  <c r="DG38" i="10"/>
  <c r="DG42" i="10" s="1"/>
  <c r="DG99" i="10" s="1"/>
  <c r="DG35" i="10"/>
  <c r="BD23" i="10"/>
  <c r="BF21" i="11"/>
  <c r="BG57" i="12" s="1"/>
  <c r="BG60" i="12" s="1"/>
  <c r="BG21" i="12" s="1"/>
  <c r="BE22" i="10"/>
  <c r="BE13" i="8"/>
  <c r="BE51" i="14"/>
  <c r="BE53" i="14" s="1"/>
  <c r="BG166" i="11"/>
  <c r="BG19" i="11"/>
  <c r="BG15" i="10" s="1"/>
  <c r="BH137" i="11"/>
  <c r="BH133" i="11"/>
  <c r="BG86" i="11"/>
  <c r="BG82" i="11"/>
  <c r="BG22" i="12" l="1"/>
  <c r="BF33" i="14" s="1"/>
  <c r="BF52" i="14" s="1"/>
  <c r="BF21" i="10"/>
  <c r="BF18" i="10" s="1"/>
  <c r="BF14" i="8" s="1"/>
  <c r="BF29" i="14"/>
  <c r="DE68" i="10"/>
  <c r="DE44" i="10"/>
  <c r="DE83" i="10"/>
  <c r="DE82" i="10" s="1"/>
  <c r="DF43" i="10"/>
  <c r="DF39" i="10"/>
  <c r="DF98" i="10"/>
  <c r="DF100" i="10" s="1"/>
  <c r="DF102" i="10" s="1"/>
  <c r="DF105" i="10" s="1"/>
  <c r="DG98" i="10"/>
  <c r="DG100" i="10" s="1"/>
  <c r="DG102" i="10" s="1"/>
  <c r="DG105" i="10" s="1"/>
  <c r="DG39" i="10"/>
  <c r="DG43" i="10"/>
  <c r="BE103" i="10"/>
  <c r="BE92" i="10"/>
  <c r="BF25" i="14"/>
  <c r="BF13" i="10"/>
  <c r="BF12" i="10" s="1"/>
  <c r="BF11" i="10" s="1"/>
  <c r="BH138" i="11"/>
  <c r="BI132" i="11"/>
  <c r="BG87" i="11"/>
  <c r="BG115" i="11" s="1"/>
  <c r="BG18" i="11" s="1"/>
  <c r="BG14" i="10" s="1"/>
  <c r="BH81" i="11"/>
  <c r="BE23" i="10"/>
  <c r="DF44" i="10" l="1"/>
  <c r="DF83" i="10"/>
  <c r="DF82" i="10" s="1"/>
  <c r="DF68" i="10"/>
  <c r="DG68" i="10"/>
  <c r="DG83" i="10"/>
  <c r="DG82" i="10" s="1"/>
  <c r="DG44" i="10"/>
  <c r="BF51" i="14"/>
  <c r="BF53" i="14" s="1"/>
  <c r="BH86" i="11"/>
  <c r="BH82" i="11"/>
  <c r="BH19" i="11"/>
  <c r="BH15" i="10" s="1"/>
  <c r="BH166" i="11"/>
  <c r="BG21" i="11"/>
  <c r="BH57" i="12" s="1"/>
  <c r="BH60" i="12" s="1"/>
  <c r="BH21" i="12" s="1"/>
  <c r="BI137" i="11"/>
  <c r="BI133" i="11"/>
  <c r="BF22" i="10"/>
  <c r="BF13" i="8"/>
  <c r="BH22" i="12" l="1"/>
  <c r="BG33" i="14" s="1"/>
  <c r="BG52" i="14" s="1"/>
  <c r="BG21" i="10"/>
  <c r="BG18" i="10" s="1"/>
  <c r="BG14" i="8" s="1"/>
  <c r="BG29" i="14"/>
  <c r="BG25" i="14"/>
  <c r="BG13" i="10"/>
  <c r="BG12" i="10" s="1"/>
  <c r="BG11" i="10" s="1"/>
  <c r="BF103" i="10"/>
  <c r="BF92" i="10"/>
  <c r="BI138" i="11"/>
  <c r="BJ132" i="11"/>
  <c r="BF23" i="10"/>
  <c r="BH87" i="11"/>
  <c r="BH115" i="11" s="1"/>
  <c r="BH18" i="11" s="1"/>
  <c r="BH14" i="10" s="1"/>
  <c r="BI81" i="11"/>
  <c r="BJ137" i="11" l="1"/>
  <c r="BJ133" i="11"/>
  <c r="BG22" i="10"/>
  <c r="BG13" i="8"/>
  <c r="BH21" i="11"/>
  <c r="BI57" i="12" s="1"/>
  <c r="BI60" i="12" s="1"/>
  <c r="BI21" i="12" s="1"/>
  <c r="BI86" i="11"/>
  <c r="BI82" i="11"/>
  <c r="BI166" i="11"/>
  <c r="BG51" i="14"/>
  <c r="BG53" i="14" s="1"/>
  <c r="BI22" i="12" l="1"/>
  <c r="BH33" i="14" s="1"/>
  <c r="BH21" i="10"/>
  <c r="BH29" i="14"/>
  <c r="BI15" i="10"/>
  <c r="BG103" i="10"/>
  <c r="BG92" i="10"/>
  <c r="BG23" i="10"/>
  <c r="BH25" i="14"/>
  <c r="BH13" i="10"/>
  <c r="BH12" i="10" s="1"/>
  <c r="BH11" i="10" s="1"/>
  <c r="BI87" i="11"/>
  <c r="BI115" i="11" s="1"/>
  <c r="BJ81" i="11"/>
  <c r="BK132" i="11"/>
  <c r="BJ138" i="11"/>
  <c r="BH18" i="10" l="1"/>
  <c r="BH14" i="8" s="1"/>
  <c r="G28" i="9"/>
  <c r="BH52" i="14"/>
  <c r="BI52" i="14"/>
  <c r="BH22" i="10"/>
  <c r="BH13" i="8"/>
  <c r="BH51" i="14"/>
  <c r="BJ166" i="11"/>
  <c r="BJ86" i="11"/>
  <c r="BJ82" i="11"/>
  <c r="BK137" i="11"/>
  <c r="BK133" i="11"/>
  <c r="BH53" i="14" l="1"/>
  <c r="G25" i="9"/>
  <c r="BJ15" i="10"/>
  <c r="BI14" i="10"/>
  <c r="BK138" i="11"/>
  <c r="BK81" i="11"/>
  <c r="BJ87" i="11"/>
  <c r="BJ115" i="11" s="1"/>
  <c r="BH103" i="10"/>
  <c r="BH92" i="10"/>
  <c r="BI25" i="14"/>
  <c r="BI13" i="10"/>
  <c r="BH23" i="10"/>
  <c r="BI12" i="10" l="1"/>
  <c r="BI11" i="10" s="1"/>
  <c r="BK86" i="11"/>
  <c r="BK82" i="11"/>
  <c r="BI22" i="10"/>
  <c r="BI13" i="8"/>
  <c r="BK166" i="11"/>
  <c r="BI51" i="14"/>
  <c r="BI53" i="14" s="1"/>
  <c r="BK15" i="10" l="1"/>
  <c r="G22" i="9" s="1"/>
  <c r="BJ14" i="10"/>
  <c r="BI23" i="10"/>
  <c r="BK87" i="11"/>
  <c r="BK115" i="11" s="1"/>
  <c r="BJ25" i="14"/>
  <c r="BJ13" i="10"/>
  <c r="BI103" i="10"/>
  <c r="BI92" i="10"/>
  <c r="BJ12" i="10" l="1"/>
  <c r="BJ11" i="10" s="1"/>
  <c r="BJ22" i="10"/>
  <c r="BJ13" i="8"/>
  <c r="BJ51" i="14"/>
  <c r="BJ53" i="14" s="1"/>
  <c r="BK14" i="10" l="1"/>
  <c r="G21" i="9" s="1"/>
  <c r="BJ23" i="10"/>
  <c r="BK25" i="14"/>
  <c r="BK13" i="10"/>
  <c r="G20" i="9" s="1"/>
  <c r="G19" i="9" s="1"/>
  <c r="BJ103" i="10"/>
  <c r="BJ92" i="10"/>
  <c r="G29" i="9" l="1"/>
  <c r="G31" i="9"/>
  <c r="G30" i="9"/>
  <c r="BK51" i="14"/>
  <c r="BK53" i="14" s="1"/>
  <c r="G89" i="9" s="1"/>
  <c r="G105" i="9" s="1"/>
  <c r="BK12" i="10"/>
  <c r="BK11" i="10" s="1"/>
  <c r="BL25" i="14" l="1"/>
  <c r="BK22" i="10"/>
  <c r="BK13" i="8"/>
  <c r="BK103" i="10"/>
  <c r="BK92" i="10"/>
  <c r="BK23" i="10" l="1"/>
  <c r="BL51" i="14"/>
  <c r="BL53" i="14" s="1"/>
  <c r="BM25" i="14" l="1"/>
  <c r="BL13" i="8"/>
  <c r="BM51" i="14" l="1"/>
  <c r="BM53" i="14" s="1"/>
  <c r="BN25" i="14" l="1"/>
  <c r="BM13" i="8"/>
  <c r="BN51" i="14" l="1"/>
  <c r="BN53" i="14" s="1"/>
  <c r="BO25" i="14" l="1"/>
  <c r="BN13" i="8"/>
  <c r="BO51" i="14" l="1"/>
  <c r="BO53" i="14" s="1"/>
  <c r="BO13" i="8" l="1"/>
  <c r="BP25" i="14"/>
  <c r="BP51" i="14" l="1"/>
  <c r="BP53" i="14" s="1"/>
  <c r="BQ25" i="14" l="1"/>
  <c r="BP13" i="8"/>
  <c r="BQ51" i="14" l="1"/>
  <c r="BQ53" i="14" s="1"/>
  <c r="BQ13" i="8"/>
  <c r="BR25" i="14" l="1"/>
  <c r="BR51" i="14" l="1"/>
  <c r="BR53" i="14" s="1"/>
  <c r="BR13" i="8"/>
  <c r="BS25" i="14" l="1"/>
  <c r="BS51" i="14" l="1"/>
  <c r="BS53" i="14" s="1"/>
  <c r="BS13" i="8"/>
  <c r="BT25" i="14" l="1"/>
  <c r="BT51" i="14" l="1"/>
  <c r="BT53" i="14" s="1"/>
  <c r="BT13" i="8"/>
  <c r="BU25" i="14" l="1"/>
  <c r="BU51" i="14" l="1"/>
  <c r="BU53" i="14" s="1"/>
  <c r="BU13" i="8"/>
  <c r="BV25" i="14" l="1"/>
  <c r="BV51" i="14" l="1"/>
  <c r="BV53" i="14" s="1"/>
  <c r="BV13" i="8"/>
  <c r="BW25" i="14" l="1"/>
  <c r="BW51" i="14" l="1"/>
  <c r="BW53" i="14" s="1"/>
  <c r="H105" i="9" s="1"/>
  <c r="BX25" i="14" l="1"/>
  <c r="BW13" i="8"/>
  <c r="BX51" i="14" l="1"/>
  <c r="BX53" i="14" s="1"/>
  <c r="BX13" i="8" l="1"/>
  <c r="BY25" i="14"/>
  <c r="BY51" i="14" l="1"/>
  <c r="BY53" i="14" s="1"/>
  <c r="BY13" i="8" l="1"/>
  <c r="BZ25" i="14"/>
  <c r="BZ51" i="14" l="1"/>
  <c r="BZ53" i="14" s="1"/>
  <c r="BZ13" i="8" l="1"/>
  <c r="CA25" i="14"/>
  <c r="CA51" i="14" l="1"/>
  <c r="CA53" i="14" s="1"/>
  <c r="CA13" i="8" l="1"/>
  <c r="CB25" i="14"/>
  <c r="CB51" i="14" l="1"/>
  <c r="CB53" i="14" s="1"/>
  <c r="CB13" i="8" l="1"/>
  <c r="CC25" i="14"/>
  <c r="CC13" i="8" l="1"/>
  <c r="CC51" i="14"/>
  <c r="CC53" i="14" s="1"/>
  <c r="CD25" i="14" l="1"/>
  <c r="CD51" i="14" l="1"/>
  <c r="CD53" i="14" s="1"/>
  <c r="CD13" i="8"/>
  <c r="CE25" i="14" l="1"/>
  <c r="CE51" i="14" l="1"/>
  <c r="CE53" i="14" s="1"/>
  <c r="CE13" i="8"/>
  <c r="CF25" i="14" l="1"/>
  <c r="CF51" i="14" l="1"/>
  <c r="CF53" i="14" s="1"/>
  <c r="CF13" i="8"/>
  <c r="CG25" i="14" l="1"/>
  <c r="CG13" i="8" l="1"/>
  <c r="CG51" i="14"/>
  <c r="CG53" i="14" s="1"/>
  <c r="CH25" i="14" l="1"/>
  <c r="CH13" i="8" l="1"/>
  <c r="CH51" i="14"/>
  <c r="CH53" i="14" s="1"/>
  <c r="CI25" i="14" l="1"/>
  <c r="CI51" i="14" l="1"/>
  <c r="CI53" i="14" s="1"/>
  <c r="I105" i="9" l="1"/>
  <c r="CI13" i="8"/>
  <c r="D72" i="9" l="1"/>
  <c r="E72" i="9" l="1"/>
  <c r="J72" i="9" s="1"/>
  <c r="BL15" i="8" l="1"/>
  <c r="BM15" i="8"/>
  <c r="BN15" i="8" l="1"/>
  <c r="BO15" i="8"/>
  <c r="BP15" i="8" l="1"/>
  <c r="BQ15" i="8"/>
  <c r="F72" i="9" l="1"/>
  <c r="BR15" i="8" l="1"/>
  <c r="BS15" i="8"/>
  <c r="I100" i="9" l="1"/>
  <c r="H100" i="9"/>
  <c r="BU15" i="8"/>
  <c r="BT15" i="8"/>
  <c r="BV15" i="8" l="1"/>
  <c r="H99" i="9" l="1"/>
  <c r="H102" i="9" s="1"/>
  <c r="H104" i="9" s="1"/>
  <c r="H109" i="9" s="1"/>
  <c r="H111" i="9" s="1"/>
  <c r="BW15" i="8"/>
  <c r="BX15" i="8" l="1"/>
  <c r="BY15" i="8"/>
  <c r="BZ15" i="8" l="1"/>
  <c r="CA15" i="8" l="1"/>
  <c r="CB15" i="8" l="1"/>
  <c r="CC15" i="8"/>
  <c r="CE15" i="8" l="1"/>
  <c r="BL20" i="8"/>
  <c r="CD15" i="8"/>
  <c r="BM20" i="8" l="1"/>
  <c r="CF15" i="8"/>
  <c r="CG15" i="8" l="1"/>
  <c r="BN20" i="8"/>
  <c r="CH15" i="8" l="1"/>
  <c r="BO20" i="8"/>
  <c r="BP20" i="8" l="1"/>
  <c r="CI15" i="8"/>
  <c r="BQ20" i="8" l="1"/>
  <c r="I99" i="9" l="1"/>
  <c r="BR20" i="8"/>
  <c r="I102" i="9" l="1"/>
  <c r="BS20" i="8"/>
  <c r="I104" i="9" l="1"/>
  <c r="BT20" i="8"/>
  <c r="I109" i="9" l="1"/>
  <c r="BU20" i="8"/>
  <c r="I111" i="9" l="1"/>
  <c r="BV20" i="8"/>
  <c r="BW20" i="8" l="1"/>
  <c r="BX20" i="8" l="1"/>
  <c r="BY20" i="8" l="1"/>
  <c r="BZ20" i="8" l="1"/>
  <c r="CA20" i="8" l="1"/>
  <c r="CB20" i="8" l="1"/>
  <c r="CC20" i="8" l="1"/>
  <c r="CD20" i="8" l="1"/>
  <c r="CE20" i="8" l="1"/>
  <c r="CF20" i="8" l="1"/>
  <c r="CG20" i="8" l="1"/>
  <c r="CH20" i="8" l="1"/>
  <c r="CI20" i="8" l="1"/>
  <c r="E41" i="18" l="1"/>
  <c r="E42" i="18" s="1"/>
  <c r="E44" i="18" s="1"/>
  <c r="G41" i="18" l="1"/>
  <c r="G42" i="18" s="1"/>
  <c r="G44" i="18" s="1"/>
  <c r="M41" i="18"/>
  <c r="M42" i="18" s="1"/>
  <c r="M44" i="18" s="1"/>
  <c r="H41" i="18"/>
  <c r="H42" i="18" s="1"/>
  <c r="H44" i="18" s="1"/>
  <c r="D41" i="18"/>
  <c r="D42" i="18" s="1"/>
  <c r="D44" i="18" s="1"/>
  <c r="N41" i="18"/>
  <c r="N42" i="18" s="1"/>
  <c r="N44" i="18" s="1"/>
  <c r="J41" i="18"/>
  <c r="J42" i="18" s="1"/>
  <c r="J44" i="18" s="1"/>
  <c r="I41" i="18"/>
  <c r="I42" i="18" s="1"/>
  <c r="I44" i="18" s="1"/>
  <c r="K41" i="18"/>
  <c r="K42" i="18" s="1"/>
  <c r="K44" i="18" s="1"/>
  <c r="F41" i="18"/>
  <c r="F42" i="18" s="1"/>
  <c r="F44" i="18" s="1"/>
  <c r="G19" i="18"/>
  <c r="G31" i="18" s="1"/>
  <c r="L41" i="18"/>
  <c r="L42" i="18" s="1"/>
  <c r="L44" i="18" s="1"/>
  <c r="P89" i="13" l="1"/>
  <c r="P22" i="13" s="1"/>
  <c r="P30" i="13" s="1"/>
  <c r="N89" i="13"/>
  <c r="N22" i="13" s="1"/>
  <c r="M89" i="13"/>
  <c r="M22" i="13" s="1"/>
  <c r="Q89" i="13"/>
  <c r="Q22" i="13" s="1"/>
  <c r="O89" i="13"/>
  <c r="O22" i="13" s="1"/>
  <c r="I89" i="13"/>
  <c r="I22" i="13" s="1"/>
  <c r="I30" i="13" s="1"/>
  <c r="G89" i="13"/>
  <c r="G22" i="13" s="1"/>
  <c r="G30" i="13" s="1"/>
  <c r="L89" i="13"/>
  <c r="L22" i="13" s="1"/>
  <c r="J89" i="13"/>
  <c r="J22" i="13" s="1"/>
  <c r="J30" i="13" s="1"/>
  <c r="H89" i="13"/>
  <c r="H22" i="13" s="1"/>
  <c r="K89" i="13"/>
  <c r="K22" i="13" s="1"/>
  <c r="F89" i="13"/>
  <c r="O30" i="13" l="1"/>
  <c r="M26" i="10"/>
  <c r="M25" i="10" s="1"/>
  <c r="H30" i="13"/>
  <c r="F26" i="10"/>
  <c r="F25" i="10" s="1"/>
  <c r="F15" i="8" s="1"/>
  <c r="Q90" i="13"/>
  <c r="K30" i="13"/>
  <c r="I26" i="10"/>
  <c r="I25" i="10" s="1"/>
  <c r="L30" i="13"/>
  <c r="J26" i="10"/>
  <c r="J25" i="10" s="1"/>
  <c r="E26" i="10"/>
  <c r="E25" i="10" s="1"/>
  <c r="H26" i="10"/>
  <c r="H25" i="10" s="1"/>
  <c r="L26" i="10"/>
  <c r="L25" i="10" s="1"/>
  <c r="N30" i="13"/>
  <c r="M15" i="8"/>
  <c r="M42" i="8"/>
  <c r="M34" i="10"/>
  <c r="Q30" i="13"/>
  <c r="O26" i="10"/>
  <c r="O25" i="10" s="1"/>
  <c r="F22" i="13"/>
  <c r="K26" i="10"/>
  <c r="K25" i="10" s="1"/>
  <c r="M30" i="13"/>
  <c r="G26" i="10"/>
  <c r="G25" i="10" s="1"/>
  <c r="R89" i="13"/>
  <c r="R22" i="13" s="1"/>
  <c r="N26" i="10"/>
  <c r="N25" i="10" s="1"/>
  <c r="F34" i="10" l="1"/>
  <c r="F35" i="10" s="1"/>
  <c r="F42" i="8"/>
  <c r="J42" i="8"/>
  <c r="J34" i="10"/>
  <c r="J15" i="8"/>
  <c r="O42" i="8"/>
  <c r="O15" i="8"/>
  <c r="O34" i="10"/>
  <c r="K42" i="8"/>
  <c r="K15" i="8"/>
  <c r="K34" i="10"/>
  <c r="L42" i="8"/>
  <c r="L15" i="8"/>
  <c r="L34" i="10"/>
  <c r="H15" i="8"/>
  <c r="H42" i="8"/>
  <c r="H34" i="10"/>
  <c r="N34" i="10"/>
  <c r="N42" i="8"/>
  <c r="N15" i="8"/>
  <c r="S89" i="13"/>
  <c r="S22" i="13" s="1"/>
  <c r="G15" i="8"/>
  <c r="G42" i="8"/>
  <c r="G34" i="10"/>
  <c r="I42" i="8"/>
  <c r="I34" i="10"/>
  <c r="I15" i="8"/>
  <c r="D26" i="10"/>
  <c r="C33" i="9" s="1"/>
  <c r="F30" i="13"/>
  <c r="Q31" i="13" s="1"/>
  <c r="R30" i="13"/>
  <c r="P26" i="10"/>
  <c r="M38" i="10"/>
  <c r="M42" i="10" s="1"/>
  <c r="M35" i="10"/>
  <c r="E42" i="8"/>
  <c r="E15" i="8"/>
  <c r="E34" i="10"/>
  <c r="F38" i="10" l="1"/>
  <c r="F42" i="10" s="1"/>
  <c r="F99" i="10" s="1"/>
  <c r="G35" i="10"/>
  <c r="G38" i="10"/>
  <c r="G42" i="10" s="1"/>
  <c r="R31" i="13"/>
  <c r="K35" i="10"/>
  <c r="K38" i="10"/>
  <c r="K42" i="10" s="1"/>
  <c r="E35" i="10"/>
  <c r="E38" i="10"/>
  <c r="E42" i="10" s="1"/>
  <c r="M99" i="10"/>
  <c r="M98" i="10"/>
  <c r="M39" i="10"/>
  <c r="D25" i="10"/>
  <c r="L35" i="10"/>
  <c r="L38" i="10"/>
  <c r="L42" i="10" s="1"/>
  <c r="P25" i="10"/>
  <c r="S30" i="13"/>
  <c r="S31" i="13" s="1"/>
  <c r="Q26" i="10"/>
  <c r="Q25" i="10" s="1"/>
  <c r="J38" i="10"/>
  <c r="J42" i="10" s="1"/>
  <c r="J35" i="10"/>
  <c r="T89" i="13"/>
  <c r="T22" i="13" s="1"/>
  <c r="I35" i="10"/>
  <c r="I38" i="10"/>
  <c r="I42" i="10" s="1"/>
  <c r="N35" i="10"/>
  <c r="N38" i="10"/>
  <c r="N42" i="10" s="1"/>
  <c r="O35" i="10"/>
  <c r="O38" i="10"/>
  <c r="O42" i="10" s="1"/>
  <c r="H35" i="10"/>
  <c r="H38" i="10"/>
  <c r="H42" i="10" s="1"/>
  <c r="F39" i="10" l="1"/>
  <c r="F98" i="10"/>
  <c r="C32" i="9"/>
  <c r="C41" i="9" s="1"/>
  <c r="M43" i="10"/>
  <c r="M83" i="10" s="1"/>
  <c r="M82" i="10" s="1"/>
  <c r="F43" i="10"/>
  <c r="F83" i="10" s="1"/>
  <c r="F82" i="10" s="1"/>
  <c r="M100" i="10"/>
  <c r="M102" i="10" s="1"/>
  <c r="M105" i="10" s="1"/>
  <c r="I98" i="10"/>
  <c r="I39" i="10"/>
  <c r="I99" i="10"/>
  <c r="T30" i="13"/>
  <c r="R26" i="10"/>
  <c r="R25" i="10" s="1"/>
  <c r="L99" i="10"/>
  <c r="L39" i="10"/>
  <c r="L98" i="10"/>
  <c r="E99" i="10"/>
  <c r="E39" i="10"/>
  <c r="E98" i="10"/>
  <c r="N99" i="10"/>
  <c r="N98" i="10"/>
  <c r="N39" i="10"/>
  <c r="K98" i="10"/>
  <c r="K99" i="10"/>
  <c r="K39" i="10"/>
  <c r="O99" i="10"/>
  <c r="O98" i="10"/>
  <c r="O39" i="10"/>
  <c r="Q42" i="8"/>
  <c r="Q34" i="10"/>
  <c r="Q15" i="8"/>
  <c r="J39" i="10"/>
  <c r="J98" i="10"/>
  <c r="J99" i="10"/>
  <c r="D15" i="8"/>
  <c r="D34" i="10"/>
  <c r="D42" i="8"/>
  <c r="P42" i="8"/>
  <c r="P15" i="8"/>
  <c r="P34" i="10"/>
  <c r="H99" i="10"/>
  <c r="H98" i="10"/>
  <c r="H39" i="10"/>
  <c r="V89" i="13"/>
  <c r="V22" i="13" s="1"/>
  <c r="F100" i="10"/>
  <c r="F102" i="10" s="1"/>
  <c r="F105" i="10" s="1"/>
  <c r="U89" i="13"/>
  <c r="U22" i="13" s="1"/>
  <c r="G98" i="10"/>
  <c r="G99" i="10"/>
  <c r="G39" i="10"/>
  <c r="M68" i="10" l="1"/>
  <c r="C42" i="9"/>
  <c r="C45" i="9"/>
  <c r="M44" i="10"/>
  <c r="F44" i="10"/>
  <c r="F68" i="10"/>
  <c r="H43" i="10"/>
  <c r="H83" i="10" s="1"/>
  <c r="H82" i="10" s="1"/>
  <c r="N43" i="10"/>
  <c r="N44" i="10" s="1"/>
  <c r="N100" i="10"/>
  <c r="N102" i="10" s="1"/>
  <c r="N105" i="10" s="1"/>
  <c r="O43" i="10"/>
  <c r="O83" i="10" s="1"/>
  <c r="O82" i="10" s="1"/>
  <c r="O100" i="10"/>
  <c r="O102" i="10" s="1"/>
  <c r="O105" i="10" s="1"/>
  <c r="I100" i="10"/>
  <c r="I102" i="10" s="1"/>
  <c r="I105" i="10" s="1"/>
  <c r="G43" i="10"/>
  <c r="G68" i="10" s="1"/>
  <c r="H100" i="10"/>
  <c r="H102" i="10" s="1"/>
  <c r="H105" i="10" s="1"/>
  <c r="K43" i="10"/>
  <c r="D35" i="10"/>
  <c r="D38" i="10"/>
  <c r="J100" i="10"/>
  <c r="J102" i="10" s="1"/>
  <c r="J105" i="10" s="1"/>
  <c r="V30" i="13"/>
  <c r="T26" i="10"/>
  <c r="T25" i="10" s="1"/>
  <c r="S26" i="10"/>
  <c r="U30" i="13"/>
  <c r="U31" i="13" s="1"/>
  <c r="J43" i="10"/>
  <c r="K100" i="10"/>
  <c r="K102" i="10" s="1"/>
  <c r="K105" i="10" s="1"/>
  <c r="R42" i="8"/>
  <c r="R15" i="8"/>
  <c r="R34" i="10"/>
  <c r="G100" i="10"/>
  <c r="G102" i="10" s="1"/>
  <c r="G105" i="10" s="1"/>
  <c r="T31" i="13"/>
  <c r="L43" i="10"/>
  <c r="W89" i="13"/>
  <c r="W22" i="13" s="1"/>
  <c r="Q38" i="10"/>
  <c r="Q42" i="10" s="1"/>
  <c r="Q99" i="10" s="1"/>
  <c r="Q35" i="10"/>
  <c r="E43" i="10"/>
  <c r="L100" i="10"/>
  <c r="L102" i="10" s="1"/>
  <c r="L105" i="10" s="1"/>
  <c r="P35" i="10"/>
  <c r="P38" i="10"/>
  <c r="P42" i="10" s="1"/>
  <c r="E100" i="10"/>
  <c r="E102" i="10" s="1"/>
  <c r="E105" i="10" s="1"/>
  <c r="I43" i="10"/>
  <c r="C99" i="9" l="1"/>
  <c r="C49" i="9"/>
  <c r="P99" i="10"/>
  <c r="C46" i="9"/>
  <c r="N68" i="10"/>
  <c r="N83" i="10"/>
  <c r="N82" i="10" s="1"/>
  <c r="H68" i="10"/>
  <c r="H44" i="10"/>
  <c r="G83" i="10"/>
  <c r="G82" i="10" s="1"/>
  <c r="O44" i="10"/>
  <c r="O68" i="10"/>
  <c r="G44" i="10"/>
  <c r="Q39" i="10"/>
  <c r="Q43" i="10"/>
  <c r="Q98" i="10"/>
  <c r="Q100" i="10" s="1"/>
  <c r="Q102" i="10" s="1"/>
  <c r="Q105" i="10" s="1"/>
  <c r="K44" i="10"/>
  <c r="K68" i="10"/>
  <c r="K83" i="10"/>
  <c r="K82" i="10" s="1"/>
  <c r="E68" i="10"/>
  <c r="E44" i="10"/>
  <c r="E83" i="10"/>
  <c r="E82" i="10" s="1"/>
  <c r="X89" i="13"/>
  <c r="X22" i="13" s="1"/>
  <c r="W30" i="13"/>
  <c r="U26" i="10"/>
  <c r="U25" i="10" s="1"/>
  <c r="R35" i="10"/>
  <c r="R38" i="10"/>
  <c r="R42" i="10" s="1"/>
  <c r="R99" i="10" s="1"/>
  <c r="D42" i="10"/>
  <c r="D98" i="10"/>
  <c r="T15" i="8"/>
  <c r="T42" i="8"/>
  <c r="T34" i="10"/>
  <c r="P98" i="10"/>
  <c r="P39" i="10"/>
  <c r="P43" i="10"/>
  <c r="V31" i="13"/>
  <c r="I83" i="10"/>
  <c r="I82" i="10" s="1"/>
  <c r="I68" i="10"/>
  <c r="I44" i="10"/>
  <c r="J68" i="10"/>
  <c r="J83" i="10"/>
  <c r="J82" i="10" s="1"/>
  <c r="J44" i="10"/>
  <c r="S25" i="10"/>
  <c r="L44" i="10"/>
  <c r="L83" i="10"/>
  <c r="L82" i="10" s="1"/>
  <c r="L68" i="10"/>
  <c r="P100" i="10" l="1"/>
  <c r="P102" i="10" s="1"/>
  <c r="P105" i="10" s="1"/>
  <c r="D99" i="10"/>
  <c r="D100" i="10" s="1"/>
  <c r="D102" i="10" s="1"/>
  <c r="D105" i="10" s="1"/>
  <c r="S15" i="8"/>
  <c r="S34" i="10"/>
  <c r="S42" i="8"/>
  <c r="P83" i="10"/>
  <c r="P82" i="10" s="1"/>
  <c r="P68" i="10"/>
  <c r="P44" i="10"/>
  <c r="T35" i="10"/>
  <c r="T38" i="10"/>
  <c r="T42" i="10" s="1"/>
  <c r="T99" i="10" s="1"/>
  <c r="R98" i="10"/>
  <c r="R100" i="10" s="1"/>
  <c r="R102" i="10" s="1"/>
  <c r="R105" i="10" s="1"/>
  <c r="R39" i="10"/>
  <c r="R43" i="10"/>
  <c r="Y89" i="13"/>
  <c r="Y22" i="13" s="1"/>
  <c r="D43" i="10"/>
  <c r="U42" i="8"/>
  <c r="U15" i="8"/>
  <c r="U34" i="10"/>
  <c r="Q83" i="10"/>
  <c r="Q82" i="10" s="1"/>
  <c r="Q68" i="10"/>
  <c r="Q44" i="10"/>
  <c r="W31" i="13"/>
  <c r="X30" i="13"/>
  <c r="V26" i="10"/>
  <c r="R44" i="10" l="1"/>
  <c r="R68" i="10"/>
  <c r="R83" i="10"/>
  <c r="R82" i="10" s="1"/>
  <c r="D44" i="10"/>
  <c r="D68" i="10"/>
  <c r="D83" i="10"/>
  <c r="D82" i="10" s="1"/>
  <c r="C100" i="9"/>
  <c r="C102" i="9" s="1"/>
  <c r="C104" i="9" s="1"/>
  <c r="C109" i="9" s="1"/>
  <c r="C50" i="9"/>
  <c r="C51" i="9" s="1"/>
  <c r="V25" i="10"/>
  <c r="V34" i="10" s="1"/>
  <c r="AA89" i="13"/>
  <c r="AA22" i="13" s="1"/>
  <c r="D50" i="8"/>
  <c r="U35" i="10"/>
  <c r="U38" i="10"/>
  <c r="U42" i="10" s="1"/>
  <c r="U99" i="10" s="1"/>
  <c r="S35" i="10"/>
  <c r="S38" i="10"/>
  <c r="S42" i="10" s="1"/>
  <c r="X31" i="13"/>
  <c r="Y30" i="13"/>
  <c r="W26" i="10"/>
  <c r="W25" i="10" s="1"/>
  <c r="T39" i="10"/>
  <c r="T98" i="10"/>
  <c r="T100" i="10" s="1"/>
  <c r="T102" i="10" s="1"/>
  <c r="T105" i="10" s="1"/>
  <c r="T43" i="10"/>
  <c r="Z89" i="13"/>
  <c r="Z22" i="13" s="1"/>
  <c r="D89" i="10" l="1"/>
  <c r="D49" i="10"/>
  <c r="E49" i="10" s="1"/>
  <c r="F49" i="10" s="1"/>
  <c r="G49" i="10" s="1"/>
  <c r="H49" i="10" s="1"/>
  <c r="I49" i="10" s="1"/>
  <c r="J49" i="10" s="1"/>
  <c r="K49" i="10" s="1"/>
  <c r="L49" i="10" s="1"/>
  <c r="M49" i="10" s="1"/>
  <c r="N49" i="10" s="1"/>
  <c r="O49" i="10" s="1"/>
  <c r="P49" i="10" s="1"/>
  <c r="E93" i="10"/>
  <c r="C111" i="9"/>
  <c r="S99" i="10"/>
  <c r="D70" i="10"/>
  <c r="D72" i="10" s="1"/>
  <c r="Z30" i="13"/>
  <c r="X26" i="10"/>
  <c r="X25" i="10" s="1"/>
  <c r="K93" i="10"/>
  <c r="P93" i="10"/>
  <c r="L93" i="10"/>
  <c r="Q93" i="10"/>
  <c r="O93" i="10"/>
  <c r="M93" i="10"/>
  <c r="G93" i="10"/>
  <c r="R93" i="10"/>
  <c r="N93" i="10"/>
  <c r="F93" i="10"/>
  <c r="I93" i="10"/>
  <c r="H93" i="10"/>
  <c r="J93" i="10"/>
  <c r="H69" i="10"/>
  <c r="H70" i="10" s="1"/>
  <c r="H72" i="10" s="1"/>
  <c r="J69" i="10"/>
  <c r="J70" i="10" s="1"/>
  <c r="J72" i="10" s="1"/>
  <c r="Q69" i="10"/>
  <c r="Q70" i="10" s="1"/>
  <c r="Q72" i="10" s="1"/>
  <c r="F69" i="10"/>
  <c r="F70" i="10" s="1"/>
  <c r="F72" i="10" s="1"/>
  <c r="E69" i="10"/>
  <c r="E70" i="10" s="1"/>
  <c r="E72" i="10" s="1"/>
  <c r="I69" i="10"/>
  <c r="I70" i="10" s="1"/>
  <c r="I72" i="10" s="1"/>
  <c r="N69" i="10"/>
  <c r="N70" i="10" s="1"/>
  <c r="N72" i="10" s="1"/>
  <c r="M69" i="10"/>
  <c r="M70" i="10" s="1"/>
  <c r="M72" i="10" s="1"/>
  <c r="G69" i="10"/>
  <c r="G70" i="10" s="1"/>
  <c r="G72" i="10" s="1"/>
  <c r="R69" i="10"/>
  <c r="R70" i="10" s="1"/>
  <c r="R72" i="10" s="1"/>
  <c r="O69" i="10"/>
  <c r="K69" i="10"/>
  <c r="K70" i="10" s="1"/>
  <c r="K72" i="10" s="1"/>
  <c r="L69" i="10"/>
  <c r="L70" i="10" s="1"/>
  <c r="L72" i="10" s="1"/>
  <c r="P69" i="10"/>
  <c r="P70" i="10" s="1"/>
  <c r="P72" i="10" s="1"/>
  <c r="T68" i="10"/>
  <c r="T44" i="10"/>
  <c r="T83" i="10"/>
  <c r="T82" i="10" s="1"/>
  <c r="C85" i="9"/>
  <c r="C84" i="9" s="1"/>
  <c r="C93" i="9" s="1"/>
  <c r="AA30" i="13"/>
  <c r="Y26" i="10"/>
  <c r="Y25" i="10" s="1"/>
  <c r="Y34" i="10" s="1"/>
  <c r="Y31" i="13"/>
  <c r="U98" i="10"/>
  <c r="U100" i="10" s="1"/>
  <c r="U102" i="10" s="1"/>
  <c r="U105" i="10" s="1"/>
  <c r="U39" i="10"/>
  <c r="U43" i="10"/>
  <c r="U83" i="10" s="1"/>
  <c r="U82" i="10" s="1"/>
  <c r="W15" i="8"/>
  <c r="W34" i="10"/>
  <c r="S98" i="10"/>
  <c r="S39" i="10"/>
  <c r="S43" i="10"/>
  <c r="AB89" i="13"/>
  <c r="AB22" i="13" s="1"/>
  <c r="V15" i="8"/>
  <c r="S100" i="10" l="1"/>
  <c r="S102" i="10" s="1"/>
  <c r="S105" i="10" s="1"/>
  <c r="Q49" i="10"/>
  <c r="D82" i="9"/>
  <c r="C73" i="9"/>
  <c r="C74" i="9" s="1"/>
  <c r="C76" i="9" s="1"/>
  <c r="O70" i="10"/>
  <c r="O72" i="10" s="1"/>
  <c r="AC89" i="13"/>
  <c r="AC22" i="13" s="1"/>
  <c r="U44" i="10"/>
  <c r="U68" i="10"/>
  <c r="S83" i="10"/>
  <c r="S44" i="10"/>
  <c r="S68" i="10"/>
  <c r="Y15" i="8"/>
  <c r="X15" i="8"/>
  <c r="X34" i="10"/>
  <c r="V35" i="10"/>
  <c r="V38" i="10"/>
  <c r="V42" i="10" s="1"/>
  <c r="W38" i="10"/>
  <c r="W42" i="10" s="1"/>
  <c r="W99" i="10" s="1"/>
  <c r="W35" i="10"/>
  <c r="AB30" i="13"/>
  <c r="Z26" i="10"/>
  <c r="Z25" i="10" s="1"/>
  <c r="AA31" i="13"/>
  <c r="Z31" i="13"/>
  <c r="R49" i="10" l="1"/>
  <c r="V99" i="10"/>
  <c r="D20" i="8"/>
  <c r="E78" i="10"/>
  <c r="E89" i="10" s="1"/>
  <c r="AD89" i="13"/>
  <c r="AD22" i="13" s="1"/>
  <c r="Z15" i="8"/>
  <c r="Z34" i="10"/>
  <c r="S82" i="10"/>
  <c r="S49" i="10" s="1"/>
  <c r="T93" i="10"/>
  <c r="S93" i="10"/>
  <c r="U93" i="10"/>
  <c r="AB31" i="13"/>
  <c r="AC30" i="13"/>
  <c r="AA26" i="10"/>
  <c r="D51" i="10"/>
  <c r="D59" i="10" s="1"/>
  <c r="D73" i="10" s="1"/>
  <c r="X35" i="10"/>
  <c r="X38" i="10"/>
  <c r="X42" i="10" s="1"/>
  <c r="X99" i="10" s="1"/>
  <c r="U69" i="10"/>
  <c r="T69" i="10"/>
  <c r="T70" i="10" s="1"/>
  <c r="T72" i="10" s="1"/>
  <c r="S69" i="10"/>
  <c r="S70" i="10" s="1"/>
  <c r="S72" i="10" s="1"/>
  <c r="W98" i="10"/>
  <c r="W100" i="10" s="1"/>
  <c r="W102" i="10" s="1"/>
  <c r="W105" i="10" s="1"/>
  <c r="W39" i="10"/>
  <c r="W43" i="10"/>
  <c r="V98" i="10"/>
  <c r="V39" i="10"/>
  <c r="V43" i="10"/>
  <c r="V68" i="10" s="1"/>
  <c r="Y38" i="10"/>
  <c r="Y42" i="10" s="1"/>
  <c r="Y99" i="10" s="1"/>
  <c r="Y35" i="10"/>
  <c r="T49" i="10" l="1"/>
  <c r="U49" i="10" s="1"/>
  <c r="U70" i="10"/>
  <c r="U72" i="10" s="1"/>
  <c r="V100" i="10"/>
  <c r="V102" i="10" s="1"/>
  <c r="V105" i="10" s="1"/>
  <c r="AE89" i="13"/>
  <c r="AE22" i="13" s="1"/>
  <c r="Y43" i="10"/>
  <c r="Y98" i="10"/>
  <c r="Y100" i="10" s="1"/>
  <c r="Y102" i="10" s="1"/>
  <c r="Y105" i="10" s="1"/>
  <c r="Y39" i="10"/>
  <c r="AD30" i="13"/>
  <c r="AB26" i="10"/>
  <c r="AA25" i="10"/>
  <c r="AA34" i="10" s="1"/>
  <c r="D33" i="9"/>
  <c r="D32" i="9" s="1"/>
  <c r="D41" i="9" s="1"/>
  <c r="D45" i="9" s="1"/>
  <c r="D49" i="9" s="1"/>
  <c r="AC31" i="13"/>
  <c r="V83" i="10"/>
  <c r="V82" i="10" s="1"/>
  <c r="V49" i="10" s="1"/>
  <c r="V44" i="10"/>
  <c r="E20" i="8"/>
  <c r="F78" i="10"/>
  <c r="F89" i="10" s="1"/>
  <c r="E51" i="10"/>
  <c r="E59" i="10" s="1"/>
  <c r="E73" i="10" s="1"/>
  <c r="W83" i="10"/>
  <c r="W82" i="10" s="1"/>
  <c r="W68" i="10"/>
  <c r="W44" i="10"/>
  <c r="X39" i="10"/>
  <c r="X43" i="10"/>
  <c r="X98" i="10"/>
  <c r="X100" i="10" s="1"/>
  <c r="X102" i="10" s="1"/>
  <c r="X105" i="10" s="1"/>
  <c r="Z35" i="10"/>
  <c r="Z38" i="10"/>
  <c r="Z42" i="10" s="1"/>
  <c r="Z99" i="10" s="1"/>
  <c r="W49" i="10" l="1"/>
  <c r="W93" i="10"/>
  <c r="AB25" i="10"/>
  <c r="AA15" i="8"/>
  <c r="AD31" i="13"/>
  <c r="F51" i="10"/>
  <c r="F59" i="10" s="1"/>
  <c r="F73" i="10" s="1"/>
  <c r="V93" i="10"/>
  <c r="E29" i="8"/>
  <c r="E40" i="8" s="1"/>
  <c r="E28" i="8"/>
  <c r="E39" i="8" s="1"/>
  <c r="U28" i="8"/>
  <c r="U39" i="8" s="1"/>
  <c r="J27" i="8"/>
  <c r="J38" i="8" s="1"/>
  <c r="M28" i="8"/>
  <c r="M39" i="8" s="1"/>
  <c r="K28" i="8"/>
  <c r="K39" i="8" s="1"/>
  <c r="J29" i="8"/>
  <c r="J40" i="8" s="1"/>
  <c r="P29" i="8"/>
  <c r="P40" i="8" s="1"/>
  <c r="G28" i="8"/>
  <c r="G39" i="8" s="1"/>
  <c r="S29" i="8"/>
  <c r="S40" i="8" s="1"/>
  <c r="F27" i="8"/>
  <c r="F38" i="8" s="1"/>
  <c r="R27" i="8"/>
  <c r="R38" i="8" s="1"/>
  <c r="S27" i="8"/>
  <c r="S38" i="8" s="1"/>
  <c r="O28" i="8"/>
  <c r="O39" i="8" s="1"/>
  <c r="Q28" i="8"/>
  <c r="Q39" i="8" s="1"/>
  <c r="M27" i="8"/>
  <c r="M38" i="8" s="1"/>
  <c r="F28" i="8"/>
  <c r="F39" i="8" s="1"/>
  <c r="G29" i="8"/>
  <c r="G40" i="8" s="1"/>
  <c r="R28" i="8"/>
  <c r="R39" i="8" s="1"/>
  <c r="O27" i="8"/>
  <c r="O38" i="8" s="1"/>
  <c r="P27" i="8"/>
  <c r="P38" i="8" s="1"/>
  <c r="U27" i="8"/>
  <c r="U38" i="8" s="1"/>
  <c r="I29" i="8"/>
  <c r="I40" i="8" s="1"/>
  <c r="M29" i="8"/>
  <c r="M40" i="8" s="1"/>
  <c r="U29" i="8"/>
  <c r="U40" i="8" s="1"/>
  <c r="K27" i="8"/>
  <c r="K38" i="8" s="1"/>
  <c r="G27" i="8"/>
  <c r="G38" i="8" s="1"/>
  <c r="F29" i="8"/>
  <c r="F40" i="8" s="1"/>
  <c r="P28" i="8"/>
  <c r="P39" i="8" s="1"/>
  <c r="H29" i="8"/>
  <c r="H40" i="8" s="1"/>
  <c r="I28" i="8"/>
  <c r="I39" i="8" s="1"/>
  <c r="T29" i="8"/>
  <c r="T40" i="8" s="1"/>
  <c r="N27" i="8"/>
  <c r="N38" i="8" s="1"/>
  <c r="S28" i="8"/>
  <c r="S39" i="8" s="1"/>
  <c r="L28" i="8"/>
  <c r="L39" i="8" s="1"/>
  <c r="T27" i="8"/>
  <c r="T38" i="8" s="1"/>
  <c r="K29" i="8"/>
  <c r="K40" i="8" s="1"/>
  <c r="L29" i="8"/>
  <c r="L40" i="8" s="1"/>
  <c r="D27" i="8"/>
  <c r="D38" i="8" s="1"/>
  <c r="T28" i="8"/>
  <c r="T39" i="8" s="1"/>
  <c r="N28" i="8"/>
  <c r="N39" i="8" s="1"/>
  <c r="J28" i="8"/>
  <c r="J39" i="8" s="1"/>
  <c r="H27" i="8"/>
  <c r="H38" i="8" s="1"/>
  <c r="D29" i="8"/>
  <c r="D40" i="8" s="1"/>
  <c r="R29" i="8"/>
  <c r="R40" i="8" s="1"/>
  <c r="E27" i="8"/>
  <c r="E38" i="8" s="1"/>
  <c r="Q27" i="8"/>
  <c r="Q38" i="8" s="1"/>
  <c r="H28" i="8"/>
  <c r="H39" i="8" s="1"/>
  <c r="I27" i="8"/>
  <c r="I38" i="8" s="1"/>
  <c r="Q29" i="8"/>
  <c r="Q40" i="8" s="1"/>
  <c r="N29" i="8"/>
  <c r="N40" i="8" s="1"/>
  <c r="O29" i="8"/>
  <c r="O40" i="8" s="1"/>
  <c r="D28" i="8"/>
  <c r="D39" i="8" s="1"/>
  <c r="L27" i="8"/>
  <c r="L38" i="8" s="1"/>
  <c r="Y83" i="10"/>
  <c r="Y82" i="10" s="1"/>
  <c r="Y44" i="10"/>
  <c r="Y68" i="10"/>
  <c r="Z43" i="10"/>
  <c r="Z39" i="10"/>
  <c r="Z98" i="10"/>
  <c r="Z100" i="10" s="1"/>
  <c r="Z102" i="10" s="1"/>
  <c r="Z105" i="10" s="1"/>
  <c r="AF89" i="13"/>
  <c r="AF22" i="13" s="1"/>
  <c r="F20" i="8"/>
  <c r="G78" i="10"/>
  <c r="G89" i="10" s="1"/>
  <c r="X44" i="10"/>
  <c r="X68" i="10"/>
  <c r="X69" i="10" s="1"/>
  <c r="X70" i="10" s="1"/>
  <c r="X72" i="10" s="1"/>
  <c r="X83" i="10"/>
  <c r="X82" i="10" s="1"/>
  <c r="X49" i="10" s="1"/>
  <c r="V69" i="10"/>
  <c r="W69" i="10"/>
  <c r="W70" i="10" s="1"/>
  <c r="W72" i="10" s="1"/>
  <c r="AE30" i="13"/>
  <c r="AC26" i="10"/>
  <c r="AC25" i="10" s="1"/>
  <c r="Y49" i="10" l="1"/>
  <c r="V70" i="10"/>
  <c r="V72" i="10" s="1"/>
  <c r="Y93" i="10"/>
  <c r="X93" i="10"/>
  <c r="E41" i="8"/>
  <c r="G41" i="8"/>
  <c r="D99" i="9"/>
  <c r="D42" i="9"/>
  <c r="Y69" i="10"/>
  <c r="Y70" i="10" s="1"/>
  <c r="Y72" i="10" s="1"/>
  <c r="I41" i="8"/>
  <c r="L41" i="8"/>
  <c r="D47" i="8"/>
  <c r="C47" i="8" s="1"/>
  <c r="H41" i="8"/>
  <c r="T41" i="8"/>
  <c r="AF30" i="13"/>
  <c r="AD26" i="10"/>
  <c r="AD25" i="10" s="1"/>
  <c r="P41" i="8"/>
  <c r="S41" i="8"/>
  <c r="D48" i="8"/>
  <c r="C48" i="8" s="1"/>
  <c r="O41" i="8"/>
  <c r="R41" i="8"/>
  <c r="J41" i="8"/>
  <c r="G51" i="10"/>
  <c r="G59" i="10" s="1"/>
  <c r="G73" i="10" s="1"/>
  <c r="F41" i="8"/>
  <c r="AA35" i="10"/>
  <c r="AA38" i="10"/>
  <c r="AA42" i="10" s="1"/>
  <c r="D50" i="9" s="1"/>
  <c r="D51" i="9" s="1"/>
  <c r="K41" i="8"/>
  <c r="N41" i="8"/>
  <c r="Z68" i="10"/>
  <c r="Z69" i="10" s="1"/>
  <c r="Z70" i="10" s="1"/>
  <c r="Z72" i="10" s="1"/>
  <c r="Z83" i="10"/>
  <c r="Z82" i="10" s="1"/>
  <c r="Z49" i="10" s="1"/>
  <c r="Z44" i="10"/>
  <c r="D46" i="9"/>
  <c r="G20" i="8"/>
  <c r="H78" i="10"/>
  <c r="H89" i="10" s="1"/>
  <c r="M41" i="8"/>
  <c r="AB15" i="8"/>
  <c r="AB34" i="10"/>
  <c r="AC15" i="8"/>
  <c r="AC34" i="10"/>
  <c r="AE31" i="13"/>
  <c r="Q41" i="8"/>
  <c r="D46" i="8"/>
  <c r="C46" i="8" s="1"/>
  <c r="D41" i="8"/>
  <c r="AG89" i="13"/>
  <c r="AG22" i="13" s="1"/>
  <c r="U41" i="8"/>
  <c r="Z93" i="10" l="1"/>
  <c r="AA99" i="10"/>
  <c r="AA98" i="10"/>
  <c r="AA39" i="10"/>
  <c r="AA43" i="10"/>
  <c r="H51" i="10"/>
  <c r="H59" i="10" s="1"/>
  <c r="H73" i="10" s="1"/>
  <c r="AD15" i="8"/>
  <c r="AD34" i="10"/>
  <c r="AF31" i="13"/>
  <c r="AH89" i="13"/>
  <c r="AH22" i="13" s="1"/>
  <c r="D49" i="8"/>
  <c r="C49" i="8" s="1"/>
  <c r="AC35" i="10"/>
  <c r="AC38" i="10"/>
  <c r="AC42" i="10" s="1"/>
  <c r="AC99" i="10" s="1"/>
  <c r="AE26" i="10"/>
  <c r="AG30" i="13"/>
  <c r="AB35" i="10"/>
  <c r="AB38" i="10"/>
  <c r="H20" i="8"/>
  <c r="I78" i="10"/>
  <c r="I89" i="10" s="1"/>
  <c r="W51" i="10" l="1"/>
  <c r="AB42" i="10"/>
  <c r="AB99" i="10" s="1"/>
  <c r="AA100" i="10"/>
  <c r="AA102" i="10" s="1"/>
  <c r="AA105" i="10" s="1"/>
  <c r="D100" i="9"/>
  <c r="D102" i="9" s="1"/>
  <c r="D104" i="9" s="1"/>
  <c r="D109" i="9" s="1"/>
  <c r="D111" i="9" s="1"/>
  <c r="AE25" i="10"/>
  <c r="AC43" i="10"/>
  <c r="AC39" i="10"/>
  <c r="AC98" i="10"/>
  <c r="AC100" i="10" s="1"/>
  <c r="AC102" i="10" s="1"/>
  <c r="AC105" i="10" s="1"/>
  <c r="AA83" i="10"/>
  <c r="AA93" i="10" s="1"/>
  <c r="AA44" i="10"/>
  <c r="AA68" i="10"/>
  <c r="I20" i="8"/>
  <c r="J78" i="10"/>
  <c r="J89" i="10" s="1"/>
  <c r="AB98" i="10"/>
  <c r="AB39" i="10"/>
  <c r="AI89" i="13"/>
  <c r="AI22" i="13" s="1"/>
  <c r="AD35" i="10"/>
  <c r="AD38" i="10"/>
  <c r="AD42" i="10" s="1"/>
  <c r="AD99" i="10" s="1"/>
  <c r="I51" i="10"/>
  <c r="I59" i="10" s="1"/>
  <c r="I73" i="10" s="1"/>
  <c r="AG31" i="13"/>
  <c r="AH30" i="13"/>
  <c r="AF26" i="10"/>
  <c r="AF25" i="10" s="1"/>
  <c r="AB43" i="10" l="1"/>
  <c r="AB100" i="10"/>
  <c r="AB102" i="10" s="1"/>
  <c r="AB105" i="10" s="1"/>
  <c r="D85" i="9"/>
  <c r="D84" i="9" s="1"/>
  <c r="D93" i="9" s="1"/>
  <c r="AJ89" i="13"/>
  <c r="AJ22" i="13" s="1"/>
  <c r="J51" i="10"/>
  <c r="J59" i="10" s="1"/>
  <c r="J73" i="10" s="1"/>
  <c r="J20" i="8"/>
  <c r="K78" i="10"/>
  <c r="K89" i="10" s="1"/>
  <c r="AC68" i="10"/>
  <c r="AC44" i="10"/>
  <c r="AC83" i="10"/>
  <c r="AC82" i="10" s="1"/>
  <c r="AA82" i="10"/>
  <c r="AA49" i="10" s="1"/>
  <c r="D56" i="9" s="1"/>
  <c r="AB44" i="10"/>
  <c r="AB83" i="10"/>
  <c r="AB82" i="10" s="1"/>
  <c r="AB68" i="10"/>
  <c r="AB69" i="10" s="1"/>
  <c r="AB70" i="10" s="1"/>
  <c r="AB72" i="10" s="1"/>
  <c r="AG26" i="10"/>
  <c r="AG25" i="10" s="1"/>
  <c r="AI30" i="13"/>
  <c r="AF15" i="8"/>
  <c r="AF34" i="10"/>
  <c r="AH31" i="13"/>
  <c r="AD98" i="10"/>
  <c r="AD100" i="10" s="1"/>
  <c r="AD102" i="10" s="1"/>
  <c r="AD105" i="10" s="1"/>
  <c r="AD43" i="10"/>
  <c r="AD39" i="10"/>
  <c r="AA69" i="10"/>
  <c r="AE34" i="10"/>
  <c r="AE15" i="8"/>
  <c r="E82" i="9" l="1"/>
  <c r="AB49" i="10"/>
  <c r="AC49" i="10" s="1"/>
  <c r="AC69" i="10"/>
  <c r="AC70" i="10" s="1"/>
  <c r="AC72" i="10" s="1"/>
  <c r="AB93" i="10"/>
  <c r="AF35" i="10"/>
  <c r="AF38" i="10"/>
  <c r="AF42" i="10" s="1"/>
  <c r="AF99" i="10" s="1"/>
  <c r="K20" i="8"/>
  <c r="L78" i="10"/>
  <c r="L89" i="10" s="1"/>
  <c r="AD83" i="10"/>
  <c r="AD44" i="10"/>
  <c r="AD68" i="10"/>
  <c r="AD69" i="10" s="1"/>
  <c r="AD70" i="10" s="1"/>
  <c r="AD72" i="10" s="1"/>
  <c r="AI31" i="13"/>
  <c r="K51" i="10"/>
  <c r="K59" i="10" s="1"/>
  <c r="K73" i="10" s="1"/>
  <c r="AE35" i="10"/>
  <c r="AE38" i="10"/>
  <c r="AK89" i="13"/>
  <c r="AK22" i="13" s="1"/>
  <c r="AG15" i="8"/>
  <c r="AG34" i="10"/>
  <c r="D73" i="9"/>
  <c r="D74" i="9" s="1"/>
  <c r="D76" i="9" s="1"/>
  <c r="AA70" i="10"/>
  <c r="AA72" i="10" s="1"/>
  <c r="AJ30" i="13"/>
  <c r="AH26" i="10"/>
  <c r="AH25" i="10" s="1"/>
  <c r="AC93" i="10"/>
  <c r="AE42" i="10" l="1"/>
  <c r="AE99" i="10" s="1"/>
  <c r="AE98" i="10"/>
  <c r="AE39" i="10"/>
  <c r="AE43" i="10"/>
  <c r="L51" i="10"/>
  <c r="L59" i="10" s="1"/>
  <c r="L73" i="10" s="1"/>
  <c r="AD82" i="10"/>
  <c r="AD49" i="10" s="1"/>
  <c r="AD93" i="10"/>
  <c r="AG35" i="10"/>
  <c r="AG38" i="10"/>
  <c r="AG42" i="10" s="1"/>
  <c r="AG99" i="10" s="1"/>
  <c r="L20" i="8"/>
  <c r="M78" i="10"/>
  <c r="M89" i="10" s="1"/>
  <c r="AL89" i="13"/>
  <c r="AL22" i="13" s="1"/>
  <c r="AH15" i="8"/>
  <c r="AH34" i="10"/>
  <c r="AI26" i="10"/>
  <c r="AI25" i="10" s="1"/>
  <c r="AK30" i="13"/>
  <c r="AF43" i="10"/>
  <c r="AF98" i="10"/>
  <c r="AF100" i="10" s="1"/>
  <c r="AF102" i="10" s="1"/>
  <c r="AF105" i="10" s="1"/>
  <c r="AF39" i="10"/>
  <c r="AJ31" i="13"/>
  <c r="AE100" i="10" l="1"/>
  <c r="AE102" i="10" s="1"/>
  <c r="AE105" i="10" s="1"/>
  <c r="AE44" i="10"/>
  <c r="AE83" i="10"/>
  <c r="AE68" i="10"/>
  <c r="AE69" i="10" s="1"/>
  <c r="AE70" i="10" s="1"/>
  <c r="AE72" i="10" s="1"/>
  <c r="AL30" i="13"/>
  <c r="AJ26" i="10"/>
  <c r="AJ25" i="10" s="1"/>
  <c r="M51" i="10"/>
  <c r="M59" i="10" s="1"/>
  <c r="M73" i="10" s="1"/>
  <c r="AF83" i="10"/>
  <c r="AF68" i="10"/>
  <c r="AF44" i="10"/>
  <c r="AG43" i="10"/>
  <c r="AG39" i="10"/>
  <c r="AG98" i="10"/>
  <c r="AG100" i="10" s="1"/>
  <c r="AG102" i="10" s="1"/>
  <c r="AG105" i="10" s="1"/>
  <c r="AH35" i="10"/>
  <c r="AH38" i="10"/>
  <c r="AH42" i="10" s="1"/>
  <c r="AH99" i="10" s="1"/>
  <c r="AM89" i="13"/>
  <c r="AM22" i="13" s="1"/>
  <c r="M20" i="8"/>
  <c r="N78" i="10"/>
  <c r="N89" i="10" s="1"/>
  <c r="AK31" i="13"/>
  <c r="AI15" i="8"/>
  <c r="AI34" i="10"/>
  <c r="N51" i="10" l="1"/>
  <c r="N59" i="10" s="1"/>
  <c r="N73" i="10" s="1"/>
  <c r="N20" i="8"/>
  <c r="O78" i="10"/>
  <c r="O89" i="10" s="1"/>
  <c r="AI35" i="10"/>
  <c r="AI38" i="10"/>
  <c r="AI42" i="10" s="1"/>
  <c r="AI99" i="10" s="1"/>
  <c r="AE82" i="10"/>
  <c r="AE49" i="10" s="1"/>
  <c r="AE93" i="10"/>
  <c r="AJ15" i="8"/>
  <c r="AJ34" i="10"/>
  <c r="AL31" i="13"/>
  <c r="AG44" i="10"/>
  <c r="AG68" i="10"/>
  <c r="AG69" i="10" s="1"/>
  <c r="AG70" i="10" s="1"/>
  <c r="AG72" i="10" s="1"/>
  <c r="AG83" i="10"/>
  <c r="AF69" i="10"/>
  <c r="AF70" i="10" s="1"/>
  <c r="AF72" i="10" s="1"/>
  <c r="AN89" i="13"/>
  <c r="AN22" i="13" s="1"/>
  <c r="AK26" i="10"/>
  <c r="AK25" i="10" s="1"/>
  <c r="AM30" i="13"/>
  <c r="AH43" i="10"/>
  <c r="AH98" i="10"/>
  <c r="AH100" i="10" s="1"/>
  <c r="AH102" i="10" s="1"/>
  <c r="AH105" i="10" s="1"/>
  <c r="AH39" i="10"/>
  <c r="AF82" i="10"/>
  <c r="AF93" i="10"/>
  <c r="AF49" i="10" l="1"/>
  <c r="AO89" i="13"/>
  <c r="AO22" i="13" s="1"/>
  <c r="O20" i="8"/>
  <c r="P78" i="10"/>
  <c r="P89" i="10" s="1"/>
  <c r="AI39" i="10"/>
  <c r="AI98" i="10"/>
  <c r="AI100" i="10" s="1"/>
  <c r="AI102" i="10" s="1"/>
  <c r="AI105" i="10" s="1"/>
  <c r="AI43" i="10"/>
  <c r="AG82" i="10"/>
  <c r="AG49" i="10" s="1"/>
  <c r="AG93" i="10"/>
  <c r="AH83" i="10"/>
  <c r="AH68" i="10"/>
  <c r="AH69" i="10" s="1"/>
  <c r="AH70" i="10" s="1"/>
  <c r="AH72" i="10" s="1"/>
  <c r="AH44" i="10"/>
  <c r="C56" i="9"/>
  <c r="C59" i="9" s="1"/>
  <c r="C95" i="9" s="1"/>
  <c r="O51" i="10"/>
  <c r="O59" i="10" s="1"/>
  <c r="O73" i="10" s="1"/>
  <c r="AJ35" i="10"/>
  <c r="AJ38" i="10"/>
  <c r="AJ42" i="10" s="1"/>
  <c r="AJ99" i="10" s="1"/>
  <c r="AN30" i="13"/>
  <c r="AL26" i="10"/>
  <c r="AL25" i="10" s="1"/>
  <c r="AM31" i="13"/>
  <c r="AK15" i="8"/>
  <c r="AK34" i="10"/>
  <c r="C66" i="9" l="1"/>
  <c r="C77" i="9" s="1"/>
  <c r="AL34" i="10"/>
  <c r="AL15" i="8"/>
  <c r="AN31" i="13"/>
  <c r="P20" i="8"/>
  <c r="Q78" i="10"/>
  <c r="Q89" i="10" s="1"/>
  <c r="AP89" i="13"/>
  <c r="AP22" i="13" s="1"/>
  <c r="AJ43" i="10"/>
  <c r="AJ98" i="10"/>
  <c r="AJ100" i="10" s="1"/>
  <c r="AJ102" i="10" s="1"/>
  <c r="AJ105" i="10" s="1"/>
  <c r="AJ39" i="10"/>
  <c r="AO30" i="13"/>
  <c r="AM26" i="10"/>
  <c r="AI68" i="10"/>
  <c r="AI69" i="10" s="1"/>
  <c r="AI70" i="10" s="1"/>
  <c r="AI72" i="10" s="1"/>
  <c r="AI83" i="10"/>
  <c r="AI44" i="10"/>
  <c r="Q51" i="10"/>
  <c r="Q59" i="10" s="1"/>
  <c r="Q73" i="10" s="1"/>
  <c r="P51" i="10"/>
  <c r="P59" i="10" s="1"/>
  <c r="P73" i="10" s="1"/>
  <c r="AK38" i="10"/>
  <c r="AK42" i="10" s="1"/>
  <c r="AK99" i="10" s="1"/>
  <c r="AK35" i="10"/>
  <c r="AH82" i="10"/>
  <c r="AH49" i="10" s="1"/>
  <c r="AH93" i="10"/>
  <c r="Q20" i="8" l="1"/>
  <c r="R78" i="10"/>
  <c r="R89" i="10" s="1"/>
  <c r="AJ44" i="10"/>
  <c r="AJ68" i="10"/>
  <c r="AJ69" i="10" s="1"/>
  <c r="AJ70" i="10" s="1"/>
  <c r="AJ72" i="10" s="1"/>
  <c r="AJ83" i="10"/>
  <c r="AO31" i="13"/>
  <c r="AQ89" i="13"/>
  <c r="AQ22" i="13" s="1"/>
  <c r="AK98" i="10"/>
  <c r="AK100" i="10" s="1"/>
  <c r="AK102" i="10" s="1"/>
  <c r="AK105" i="10" s="1"/>
  <c r="AK39" i="10"/>
  <c r="AK43" i="10"/>
  <c r="AI82" i="10"/>
  <c r="AI49" i="10" s="1"/>
  <c r="AI93" i="10"/>
  <c r="AP30" i="13"/>
  <c r="AN26" i="10"/>
  <c r="AM25" i="10"/>
  <c r="E33" i="9"/>
  <c r="AL35" i="10"/>
  <c r="AL38" i="10"/>
  <c r="E32" i="9" l="1"/>
  <c r="J33" i="9"/>
  <c r="AL42" i="10"/>
  <c r="AL99" i="10" s="1"/>
  <c r="AJ82" i="10"/>
  <c r="AJ49" i="10" s="1"/>
  <c r="AJ93" i="10"/>
  <c r="AM15" i="8"/>
  <c r="AM34" i="10"/>
  <c r="AO26" i="10"/>
  <c r="AO25" i="10" s="1"/>
  <c r="AQ30" i="13"/>
  <c r="AK83" i="10"/>
  <c r="AK44" i="10"/>
  <c r="AK68" i="10"/>
  <c r="AK69" i="10" s="1"/>
  <c r="AK70" i="10" s="1"/>
  <c r="AK72" i="10" s="1"/>
  <c r="AL39" i="10"/>
  <c r="AL98" i="10"/>
  <c r="AN25" i="10"/>
  <c r="R20" i="8"/>
  <c r="R51" i="10"/>
  <c r="R59" i="10" s="1"/>
  <c r="R73" i="10" s="1"/>
  <c r="S78" i="10"/>
  <c r="S89" i="10" s="1"/>
  <c r="AP31" i="13"/>
  <c r="AR89" i="13"/>
  <c r="AR22" i="13" s="1"/>
  <c r="AL43" i="10" l="1"/>
  <c r="E41" i="9"/>
  <c r="J41" i="9" s="1"/>
  <c r="J32" i="9"/>
  <c r="AL100" i="10"/>
  <c r="AL102" i="10" s="1"/>
  <c r="AL105" i="10" s="1"/>
  <c r="AL83" i="10"/>
  <c r="AL68" i="10"/>
  <c r="AL69" i="10" s="1"/>
  <c r="AL70" i="10" s="1"/>
  <c r="AL72" i="10" s="1"/>
  <c r="AL44" i="10"/>
  <c r="AQ31" i="13"/>
  <c r="AM35" i="10"/>
  <c r="AM38" i="10"/>
  <c r="AM42" i="10" s="1"/>
  <c r="AO15" i="8"/>
  <c r="AO34" i="10"/>
  <c r="AS89" i="13"/>
  <c r="AS22" i="13" s="1"/>
  <c r="AN15" i="8"/>
  <c r="AN34" i="10"/>
  <c r="AP26" i="10"/>
  <c r="AP25" i="10" s="1"/>
  <c r="AR30" i="13"/>
  <c r="S51" i="10"/>
  <c r="S59" i="10" s="1"/>
  <c r="S73" i="10" s="1"/>
  <c r="S20" i="8"/>
  <c r="T78" i="10"/>
  <c r="T89" i="10" s="1"/>
  <c r="AK82" i="10"/>
  <c r="AK49" i="10" s="1"/>
  <c r="AK93" i="10"/>
  <c r="AM99" i="10" l="1"/>
  <c r="AN35" i="10"/>
  <c r="AN38" i="10"/>
  <c r="AN42" i="10" s="1"/>
  <c r="AN99" i="10" s="1"/>
  <c r="T51" i="10"/>
  <c r="T59" i="10" s="1"/>
  <c r="T73" i="10" s="1"/>
  <c r="T20" i="8"/>
  <c r="U78" i="10"/>
  <c r="U89" i="10" s="1"/>
  <c r="V78" i="10" s="1"/>
  <c r="V89" i="10" s="1"/>
  <c r="AS30" i="13"/>
  <c r="AQ26" i="10"/>
  <c r="AT89" i="13"/>
  <c r="AT22" i="13" s="1"/>
  <c r="E42" i="9"/>
  <c r="E45" i="9"/>
  <c r="AR31" i="13"/>
  <c r="AO35" i="10"/>
  <c r="AO38" i="10"/>
  <c r="AO42" i="10" s="1"/>
  <c r="AO99" i="10" s="1"/>
  <c r="AM39" i="10"/>
  <c r="AM98" i="10"/>
  <c r="AM43" i="10"/>
  <c r="AP15" i="8"/>
  <c r="AP34" i="10"/>
  <c r="AL82" i="10"/>
  <c r="AL49" i="10" s="1"/>
  <c r="AL93" i="10"/>
  <c r="E49" i="9" l="1"/>
  <c r="J49" i="9" s="1"/>
  <c r="J45" i="9"/>
  <c r="AM100" i="10"/>
  <c r="AM102" i="10" s="1"/>
  <c r="AM105" i="10" s="1"/>
  <c r="AO98" i="10"/>
  <c r="AO100" i="10" s="1"/>
  <c r="AO102" i="10" s="1"/>
  <c r="AO105" i="10" s="1"/>
  <c r="AO39" i="10"/>
  <c r="AO43" i="10"/>
  <c r="U51" i="10"/>
  <c r="U59" i="10" s="1"/>
  <c r="U73" i="10" s="1"/>
  <c r="U20" i="8"/>
  <c r="AS31" i="13"/>
  <c r="AM83" i="10"/>
  <c r="AM44" i="10"/>
  <c r="AM68" i="10"/>
  <c r="AQ25" i="10"/>
  <c r="AP38" i="10"/>
  <c r="AP42" i="10" s="1"/>
  <c r="AP99" i="10" s="1"/>
  <c r="AP35" i="10"/>
  <c r="E46" i="9"/>
  <c r="E99" i="9"/>
  <c r="AN43" i="10"/>
  <c r="AN39" i="10"/>
  <c r="AN98" i="10"/>
  <c r="AN100" i="10" s="1"/>
  <c r="AN102" i="10" s="1"/>
  <c r="AN105" i="10" s="1"/>
  <c r="AT30" i="13"/>
  <c r="AR26" i="10"/>
  <c r="AR25" i="10" s="1"/>
  <c r="AU89" i="13"/>
  <c r="AU22" i="13" s="1"/>
  <c r="E100" i="9" l="1"/>
  <c r="E50" i="9"/>
  <c r="E51" i="9" s="1"/>
  <c r="AU30" i="13"/>
  <c r="AS26" i="10"/>
  <c r="AM82" i="10"/>
  <c r="AM49" i="10" s="1"/>
  <c r="E56" i="9" s="1"/>
  <c r="AM93" i="10"/>
  <c r="AO83" i="10"/>
  <c r="AO68" i="10"/>
  <c r="AO44" i="10"/>
  <c r="AV89" i="13"/>
  <c r="AV22" i="13" s="1"/>
  <c r="E102" i="9"/>
  <c r="AM69" i="10"/>
  <c r="E73" i="9" s="1"/>
  <c r="AN83" i="10"/>
  <c r="AN44" i="10"/>
  <c r="AN68" i="10"/>
  <c r="AN69" i="10" s="1"/>
  <c r="AN70" i="10" s="1"/>
  <c r="AN72" i="10" s="1"/>
  <c r="AQ15" i="8"/>
  <c r="AQ34" i="10"/>
  <c r="AR15" i="8"/>
  <c r="AR34" i="10"/>
  <c r="AT31" i="13"/>
  <c r="AP98" i="10"/>
  <c r="AP100" i="10" s="1"/>
  <c r="AP102" i="10" s="1"/>
  <c r="AP105" i="10" s="1"/>
  <c r="AP43" i="10"/>
  <c r="AP39" i="10"/>
  <c r="J50" i="9" l="1"/>
  <c r="E85" i="9"/>
  <c r="J85" i="9" s="1"/>
  <c r="V51" i="10"/>
  <c r="V59" i="10" s="1"/>
  <c r="V20" i="8"/>
  <c r="W78" i="10"/>
  <c r="W89" i="10" s="1"/>
  <c r="AW89" i="13"/>
  <c r="AW22" i="13" s="1"/>
  <c r="AS25" i="10"/>
  <c r="AU31" i="13"/>
  <c r="AQ35" i="10"/>
  <c r="AQ38" i="10"/>
  <c r="AQ42" i="10" s="1"/>
  <c r="AQ99" i="10" s="1"/>
  <c r="AV30" i="13"/>
  <c r="AT26" i="10"/>
  <c r="AT25" i="10" s="1"/>
  <c r="AO69" i="10"/>
  <c r="AO70" i="10" s="1"/>
  <c r="AO72" i="10" s="1"/>
  <c r="E84" i="9"/>
  <c r="J84" i="9" s="1"/>
  <c r="AN82" i="10"/>
  <c r="AN49" i="10" s="1"/>
  <c r="AN93" i="10"/>
  <c r="E74" i="9"/>
  <c r="E76" i="9" s="1"/>
  <c r="AM70" i="10"/>
  <c r="AM72" i="10" s="1"/>
  <c r="AO82" i="10"/>
  <c r="AO93" i="10"/>
  <c r="AR35" i="10"/>
  <c r="AR38" i="10"/>
  <c r="AR42" i="10" s="1"/>
  <c r="AR99" i="10" s="1"/>
  <c r="AP83" i="10"/>
  <c r="AP68" i="10"/>
  <c r="AP69" i="10" s="1"/>
  <c r="AP70" i="10" s="1"/>
  <c r="AP72" i="10" s="1"/>
  <c r="AP44" i="10"/>
  <c r="E104" i="9"/>
  <c r="AO49" i="10" l="1"/>
  <c r="V73" i="10"/>
  <c r="W59" i="10"/>
  <c r="W73" i="10" s="1"/>
  <c r="X78" i="10"/>
  <c r="X89" i="10" s="1"/>
  <c r="W20" i="8"/>
  <c r="X51" i="10"/>
  <c r="X59" i="10" s="1"/>
  <c r="E93" i="9"/>
  <c r="AR39" i="10"/>
  <c r="AR98" i="10"/>
  <c r="AR100" i="10" s="1"/>
  <c r="AR102" i="10" s="1"/>
  <c r="AR105" i="10" s="1"/>
  <c r="AR43" i="10"/>
  <c r="AT15" i="8"/>
  <c r="AT34" i="10"/>
  <c r="AS15" i="8"/>
  <c r="AS34" i="10"/>
  <c r="E109" i="9"/>
  <c r="AV31" i="13"/>
  <c r="AX89" i="13"/>
  <c r="AX22" i="13" s="1"/>
  <c r="AP82" i="10"/>
  <c r="AP93" i="10"/>
  <c r="AQ43" i="10"/>
  <c r="AQ39" i="10"/>
  <c r="AQ98" i="10"/>
  <c r="AQ100" i="10" s="1"/>
  <c r="AQ102" i="10" s="1"/>
  <c r="AQ105" i="10" s="1"/>
  <c r="AW30" i="13"/>
  <c r="AU26" i="10"/>
  <c r="AP49" i="10" l="1"/>
  <c r="F82" i="9"/>
  <c r="X20" i="8"/>
  <c r="X73" i="10"/>
  <c r="Y78" i="10"/>
  <c r="Y89" i="10" s="1"/>
  <c r="AS35" i="10"/>
  <c r="AS38" i="10"/>
  <c r="AS42" i="10" s="1"/>
  <c r="AS99" i="10" s="1"/>
  <c r="AW31" i="13"/>
  <c r="AT35" i="10"/>
  <c r="AT38" i="10"/>
  <c r="AT42" i="10" s="1"/>
  <c r="AT99" i="10" s="1"/>
  <c r="Y51" i="10"/>
  <c r="E111" i="9"/>
  <c r="AU25" i="10"/>
  <c r="AY89" i="13"/>
  <c r="AY22" i="13" s="1"/>
  <c r="AQ44" i="10"/>
  <c r="AQ83" i="10"/>
  <c r="AQ68" i="10"/>
  <c r="AQ69" i="10" s="1"/>
  <c r="AQ70" i="10" s="1"/>
  <c r="AQ72" i="10" s="1"/>
  <c r="AR44" i="10"/>
  <c r="AR68" i="10"/>
  <c r="AR83" i="10"/>
  <c r="AV26" i="10"/>
  <c r="AV25" i="10" s="1"/>
  <c r="AX30" i="13"/>
  <c r="Y20" i="8" l="1"/>
  <c r="Y59" i="10"/>
  <c r="Y73" i="10" s="1"/>
  <c r="Z78" i="10"/>
  <c r="AQ82" i="10"/>
  <c r="AQ49" i="10" s="1"/>
  <c r="AQ93" i="10"/>
  <c r="AX31" i="13"/>
  <c r="AR69" i="10"/>
  <c r="AR70" i="10" s="1"/>
  <c r="AR72" i="10" s="1"/>
  <c r="AZ89" i="13"/>
  <c r="AZ22" i="13" s="1"/>
  <c r="AY30" i="13"/>
  <c r="AW26" i="10"/>
  <c r="AW25" i="10" s="1"/>
  <c r="AT43" i="10"/>
  <c r="AT98" i="10"/>
  <c r="AT100" i="10" s="1"/>
  <c r="AT102" i="10" s="1"/>
  <c r="AT105" i="10" s="1"/>
  <c r="AT39" i="10"/>
  <c r="AS43" i="10"/>
  <c r="AS39" i="10"/>
  <c r="AS98" i="10"/>
  <c r="AS100" i="10" s="1"/>
  <c r="AS102" i="10" s="1"/>
  <c r="AS105" i="10" s="1"/>
  <c r="AU15" i="8"/>
  <c r="AU34" i="10"/>
  <c r="Z51" i="10"/>
  <c r="AV15" i="8"/>
  <c r="AV34" i="10"/>
  <c r="AR82" i="10"/>
  <c r="AR93" i="10"/>
  <c r="AR49" i="10" l="1"/>
  <c r="Z89" i="10"/>
  <c r="AA78" i="10" s="1"/>
  <c r="AA89" i="10" s="1"/>
  <c r="AA20" i="8" s="1"/>
  <c r="Z59" i="10"/>
  <c r="Z73" i="10" s="1"/>
  <c r="AS83" i="10"/>
  <c r="AS68" i="10"/>
  <c r="AS69" i="10" s="1"/>
  <c r="AS70" i="10" s="1"/>
  <c r="AS72" i="10" s="1"/>
  <c r="AS44" i="10"/>
  <c r="AW15" i="8"/>
  <c r="AW34" i="10"/>
  <c r="AX26" i="10"/>
  <c r="AX25" i="10" s="1"/>
  <c r="AZ30" i="13"/>
  <c r="AV35" i="10"/>
  <c r="AV38" i="10"/>
  <c r="AV42" i="10" s="1"/>
  <c r="AV99" i="10" s="1"/>
  <c r="AT83" i="10"/>
  <c r="AT68" i="10"/>
  <c r="AT44" i="10"/>
  <c r="AY31" i="13"/>
  <c r="AU35" i="10"/>
  <c r="AU38" i="10"/>
  <c r="AU42" i="10" s="1"/>
  <c r="AU99" i="10" s="1"/>
  <c r="BA89" i="13"/>
  <c r="BA22" i="13" s="1"/>
  <c r="AT69" i="10" l="1"/>
  <c r="AT70" i="10" s="1"/>
  <c r="AT72" i="10" s="1"/>
  <c r="AB78" i="10"/>
  <c r="AB89" i="10" s="1"/>
  <c r="AC78" i="10" s="1"/>
  <c r="AC89" i="10" s="1"/>
  <c r="Z20" i="8"/>
  <c r="AW35" i="10"/>
  <c r="AW38" i="10"/>
  <c r="AW42" i="10" s="1"/>
  <c r="AW99" i="10" s="1"/>
  <c r="AT82" i="10"/>
  <c r="AT93" i="10"/>
  <c r="BA30" i="13"/>
  <c r="AY26" i="10"/>
  <c r="AB51" i="10"/>
  <c r="AB59" i="10" s="1"/>
  <c r="AB73" i="10" s="1"/>
  <c r="AZ31" i="13"/>
  <c r="AS82" i="10"/>
  <c r="AS49" i="10" s="1"/>
  <c r="AS93" i="10"/>
  <c r="BB89" i="13"/>
  <c r="BB22" i="13" s="1"/>
  <c r="AV43" i="10"/>
  <c r="AV98" i="10"/>
  <c r="AV100" i="10" s="1"/>
  <c r="AV102" i="10" s="1"/>
  <c r="AV105" i="10" s="1"/>
  <c r="AV39" i="10"/>
  <c r="AU43" i="10"/>
  <c r="AU39" i="10"/>
  <c r="AU98" i="10"/>
  <c r="AU100" i="10" s="1"/>
  <c r="AU102" i="10" s="1"/>
  <c r="AU105" i="10" s="1"/>
  <c r="D59" i="9"/>
  <c r="D95" i="9" s="1"/>
  <c r="AA51" i="10"/>
  <c r="AX15" i="8"/>
  <c r="AX34" i="10"/>
  <c r="AB20" i="8" l="1"/>
  <c r="AT49" i="10"/>
  <c r="D66" i="9"/>
  <c r="D77" i="9" s="1"/>
  <c r="AA59" i="10"/>
  <c r="AA73" i="10" s="1"/>
  <c r="BA31" i="13"/>
  <c r="AX35" i="10"/>
  <c r="AX38" i="10"/>
  <c r="AX42" i="10" s="1"/>
  <c r="AX99" i="10" s="1"/>
  <c r="AV44" i="10"/>
  <c r="AV68" i="10"/>
  <c r="AV83" i="10"/>
  <c r="AW98" i="10"/>
  <c r="AW100" i="10" s="1"/>
  <c r="AW102" i="10" s="1"/>
  <c r="AW105" i="10" s="1"/>
  <c r="AW39" i="10"/>
  <c r="AW43" i="10"/>
  <c r="AU83" i="10"/>
  <c r="AU44" i="10"/>
  <c r="AU68" i="10"/>
  <c r="AU69" i="10" s="1"/>
  <c r="AU70" i="10" s="1"/>
  <c r="AU72" i="10" s="1"/>
  <c r="BB30" i="13"/>
  <c r="AZ26" i="10"/>
  <c r="AC20" i="8"/>
  <c r="AC51" i="10"/>
  <c r="AC59" i="10" s="1"/>
  <c r="AC73" i="10" s="1"/>
  <c r="AD78" i="10"/>
  <c r="AD89" i="10" s="1"/>
  <c r="AY25" i="10"/>
  <c r="F33" i="9"/>
  <c r="F32" i="9" s="1"/>
  <c r="F41" i="9" s="1"/>
  <c r="BC89" i="13"/>
  <c r="BC22" i="13" s="1"/>
  <c r="AW68" i="10" l="1"/>
  <c r="AW69" i="10" s="1"/>
  <c r="AW70" i="10" s="1"/>
  <c r="AW72" i="10" s="1"/>
  <c r="AW44" i="10"/>
  <c r="AW83" i="10"/>
  <c r="BB31" i="13"/>
  <c r="BD89" i="13"/>
  <c r="BD22" i="13" s="1"/>
  <c r="F42" i="9"/>
  <c r="F45" i="9"/>
  <c r="F49" i="9" s="1"/>
  <c r="AY15" i="8"/>
  <c r="AY34" i="10"/>
  <c r="AZ25" i="10"/>
  <c r="BC30" i="13"/>
  <c r="BA26" i="10"/>
  <c r="BA25" i="10" s="1"/>
  <c r="AV82" i="10"/>
  <c r="AV93" i="10"/>
  <c r="AV69" i="10"/>
  <c r="AV70" i="10" s="1"/>
  <c r="AV72" i="10" s="1"/>
  <c r="AD20" i="8"/>
  <c r="AD51" i="10"/>
  <c r="AD59" i="10" s="1"/>
  <c r="AD73" i="10" s="1"/>
  <c r="AE78" i="10"/>
  <c r="AE89" i="10" s="1"/>
  <c r="AU82" i="10"/>
  <c r="AU49" i="10" s="1"/>
  <c r="AU93" i="10"/>
  <c r="AX43" i="10"/>
  <c r="AX98" i="10"/>
  <c r="AX100" i="10" s="1"/>
  <c r="AX102" i="10" s="1"/>
  <c r="AX105" i="10" s="1"/>
  <c r="AX39" i="10"/>
  <c r="AV49" i="10" l="1"/>
  <c r="F99" i="9"/>
  <c r="J99" i="9" s="1"/>
  <c r="F46" i="9"/>
  <c r="AW82" i="10"/>
  <c r="AW93" i="10"/>
  <c r="AY38" i="10"/>
  <c r="AY42" i="10" s="1"/>
  <c r="AY35" i="10"/>
  <c r="AX44" i="10"/>
  <c r="AX68" i="10"/>
  <c r="AX69" i="10" s="1"/>
  <c r="AX70" i="10" s="1"/>
  <c r="AX72" i="10" s="1"/>
  <c r="AX83" i="10"/>
  <c r="AE51" i="10"/>
  <c r="AE59" i="10" s="1"/>
  <c r="AE73" i="10" s="1"/>
  <c r="AF78" i="10"/>
  <c r="AF89" i="10" s="1"/>
  <c r="AE20" i="8"/>
  <c r="BA15" i="8"/>
  <c r="BA34" i="10"/>
  <c r="BD30" i="13"/>
  <c r="BB26" i="10"/>
  <c r="BE89" i="13"/>
  <c r="BE22" i="13" s="1"/>
  <c r="BC31" i="13"/>
  <c r="AZ15" i="8"/>
  <c r="AZ34" i="10"/>
  <c r="AW49" i="10" l="1"/>
  <c r="AY99" i="10"/>
  <c r="AF51" i="10"/>
  <c r="AF59" i="10" s="1"/>
  <c r="AF73" i="10" s="1"/>
  <c r="AF20" i="8"/>
  <c r="AG78" i="10"/>
  <c r="AG89" i="10" s="1"/>
  <c r="BB25" i="10"/>
  <c r="BE30" i="13"/>
  <c r="BC26" i="10"/>
  <c r="BC25" i="10" s="1"/>
  <c r="AX82" i="10"/>
  <c r="AX49" i="10" s="1"/>
  <c r="AX93" i="10"/>
  <c r="BD31" i="13"/>
  <c r="BF89" i="13"/>
  <c r="BF22" i="13" s="1"/>
  <c r="AZ35" i="10"/>
  <c r="AZ38" i="10"/>
  <c r="AZ42" i="10" s="1"/>
  <c r="AZ99" i="10" s="1"/>
  <c r="BA35" i="10"/>
  <c r="BA38" i="10"/>
  <c r="BA42" i="10" s="1"/>
  <c r="BA99" i="10" s="1"/>
  <c r="AY39" i="10"/>
  <c r="AY98" i="10"/>
  <c r="AY100" i="10" s="1"/>
  <c r="AY102" i="10" s="1"/>
  <c r="AY105" i="10" s="1"/>
  <c r="AY43" i="10"/>
  <c r="F100" i="9" l="1"/>
  <c r="J100" i="9" s="1"/>
  <c r="F50" i="9"/>
  <c r="F51" i="9" s="1"/>
  <c r="BC15" i="8"/>
  <c r="BC34" i="10"/>
  <c r="BB15" i="8"/>
  <c r="BB34" i="10"/>
  <c r="BF30" i="13"/>
  <c r="BD26" i="10"/>
  <c r="BD25" i="10" s="1"/>
  <c r="BA98" i="10"/>
  <c r="BA100" i="10" s="1"/>
  <c r="BA102" i="10" s="1"/>
  <c r="BA105" i="10" s="1"/>
  <c r="BA39" i="10"/>
  <c r="BA43" i="10"/>
  <c r="BA83" i="10" s="1"/>
  <c r="BA82" i="10" s="1"/>
  <c r="AG51" i="10"/>
  <c r="AG59" i="10" s="1"/>
  <c r="AG73" i="10" s="1"/>
  <c r="AH78" i="10"/>
  <c r="AH89" i="10" s="1"/>
  <c r="AG20" i="8"/>
  <c r="BG89" i="13"/>
  <c r="BG22" i="13" s="1"/>
  <c r="AZ98" i="10"/>
  <c r="AZ100" i="10" s="1"/>
  <c r="AZ102" i="10" s="1"/>
  <c r="AZ105" i="10" s="1"/>
  <c r="AZ39" i="10"/>
  <c r="AZ43" i="10"/>
  <c r="AZ68" i="10" s="1"/>
  <c r="BE31" i="13"/>
  <c r="AY83" i="10"/>
  <c r="AY82" i="10" s="1"/>
  <c r="AY49" i="10" s="1"/>
  <c r="F56" i="9" s="1"/>
  <c r="AY44" i="10"/>
  <c r="AY68" i="10"/>
  <c r="F102" i="9" l="1"/>
  <c r="J102" i="9" s="1"/>
  <c r="AZ69" i="10"/>
  <c r="AZ70" i="10" s="1"/>
  <c r="AZ72" i="10" s="1"/>
  <c r="F85" i="9"/>
  <c r="F84" i="9" s="1"/>
  <c r="F93" i="9" s="1"/>
  <c r="BD15" i="8"/>
  <c r="BD34" i="10"/>
  <c r="BB35" i="10"/>
  <c r="BB38" i="10"/>
  <c r="BB42" i="10" s="1"/>
  <c r="BB99" i="10" s="1"/>
  <c r="BH89" i="13"/>
  <c r="BH22" i="13" s="1"/>
  <c r="BF31" i="13"/>
  <c r="AY69" i="10"/>
  <c r="BC35" i="10"/>
  <c r="BC38" i="10"/>
  <c r="BC42" i="10" s="1"/>
  <c r="BC99" i="10" s="1"/>
  <c r="BG30" i="13"/>
  <c r="BE26" i="10"/>
  <c r="AH51" i="10"/>
  <c r="AH59" i="10" s="1"/>
  <c r="AH73" i="10" s="1"/>
  <c r="AH20" i="8"/>
  <c r="AI78" i="10"/>
  <c r="AI89" i="10" s="1"/>
  <c r="AZ44" i="10"/>
  <c r="AZ83" i="10"/>
  <c r="AZ82" i="10" s="1"/>
  <c r="AZ49" i="10" s="1"/>
  <c r="BA49" i="10" s="1"/>
  <c r="AY93" i="10"/>
  <c r="BA44" i="10"/>
  <c r="BA68" i="10"/>
  <c r="G82" i="9" l="1"/>
  <c r="F104" i="9"/>
  <c r="J104" i="9" s="1"/>
  <c r="BA69" i="10"/>
  <c r="BA70" i="10" s="1"/>
  <c r="BA72" i="10" s="1"/>
  <c r="BE25" i="10"/>
  <c r="BC98" i="10"/>
  <c r="BC100" i="10" s="1"/>
  <c r="BC102" i="10" s="1"/>
  <c r="BC105" i="10" s="1"/>
  <c r="BC39" i="10"/>
  <c r="BC43" i="10"/>
  <c r="BH30" i="13"/>
  <c r="BF26" i="10"/>
  <c r="BF25" i="10" s="1"/>
  <c r="BI89" i="13"/>
  <c r="BI22" i="13" s="1"/>
  <c r="BG31" i="13"/>
  <c r="AZ93" i="10"/>
  <c r="BB98" i="10"/>
  <c r="BB100" i="10" s="1"/>
  <c r="BB102" i="10" s="1"/>
  <c r="BB105" i="10" s="1"/>
  <c r="BB39" i="10"/>
  <c r="BB43" i="10"/>
  <c r="F73" i="9"/>
  <c r="F74" i="9" s="1"/>
  <c r="F76" i="9" s="1"/>
  <c r="AY70" i="10"/>
  <c r="AY72" i="10" s="1"/>
  <c r="BD35" i="10"/>
  <c r="BD38" i="10"/>
  <c r="BD42" i="10" s="1"/>
  <c r="BD99" i="10" s="1"/>
  <c r="BA93" i="10"/>
  <c r="AI20" i="8"/>
  <c r="AI51" i="10"/>
  <c r="AI59" i="10" s="1"/>
  <c r="AI73" i="10" s="1"/>
  <c r="AJ78" i="10"/>
  <c r="AJ89" i="10" s="1"/>
  <c r="F109" i="9" l="1"/>
  <c r="J109" i="9" s="1"/>
  <c r="BH31" i="13"/>
  <c r="BG26" i="10"/>
  <c r="BG25" i="10" s="1"/>
  <c r="BI30" i="13"/>
  <c r="BD39" i="10"/>
  <c r="BD43" i="10"/>
  <c r="BD98" i="10"/>
  <c r="BD100" i="10" s="1"/>
  <c r="BD102" i="10" s="1"/>
  <c r="BD105" i="10" s="1"/>
  <c r="BB83" i="10"/>
  <c r="BB68" i="10"/>
  <c r="BB69" i="10" s="1"/>
  <c r="BB70" i="10" s="1"/>
  <c r="BB72" i="10" s="1"/>
  <c r="BB44" i="10"/>
  <c r="BF15" i="8"/>
  <c r="BF34" i="10"/>
  <c r="BC44" i="10"/>
  <c r="BC68" i="10"/>
  <c r="BC83" i="10"/>
  <c r="AJ20" i="8"/>
  <c r="AJ51" i="10"/>
  <c r="AJ59" i="10" s="1"/>
  <c r="AJ73" i="10" s="1"/>
  <c r="AK78" i="10"/>
  <c r="AK89" i="10" s="1"/>
  <c r="BJ89" i="13"/>
  <c r="BJ22" i="13" s="1"/>
  <c r="BE15" i="8"/>
  <c r="BE34" i="10"/>
  <c r="F111" i="9" l="1"/>
  <c r="J111" i="9" s="1"/>
  <c r="BI31" i="13"/>
  <c r="BK89" i="13"/>
  <c r="BK22" i="13" s="1"/>
  <c r="BE35" i="10"/>
  <c r="BE38" i="10"/>
  <c r="BE42" i="10" s="1"/>
  <c r="BE99" i="10" s="1"/>
  <c r="BC69" i="10"/>
  <c r="BC70" i="10" s="1"/>
  <c r="BC72" i="10" s="1"/>
  <c r="BC82" i="10"/>
  <c r="BC93" i="10"/>
  <c r="BB82" i="10"/>
  <c r="BB49" i="10" s="1"/>
  <c r="BB93" i="10"/>
  <c r="BJ30" i="13"/>
  <c r="BH26" i="10"/>
  <c r="BH25" i="10" s="1"/>
  <c r="BD68" i="10"/>
  <c r="BD69" i="10" s="1"/>
  <c r="BD70" i="10" s="1"/>
  <c r="BD72" i="10" s="1"/>
  <c r="BD83" i="10"/>
  <c r="BD44" i="10"/>
  <c r="BF35" i="10"/>
  <c r="BF38" i="10"/>
  <c r="BF42" i="10" s="1"/>
  <c r="BF99" i="10" s="1"/>
  <c r="AK20" i="8"/>
  <c r="AK51" i="10"/>
  <c r="AK59" i="10" s="1"/>
  <c r="AK73" i="10" s="1"/>
  <c r="AL78" i="10"/>
  <c r="AL89" i="10" s="1"/>
  <c r="BG34" i="10"/>
  <c r="BG15" i="8"/>
  <c r="BC49" i="10" l="1"/>
  <c r="BJ31" i="13"/>
  <c r="BD82" i="10"/>
  <c r="BD93" i="10"/>
  <c r="BG38" i="10"/>
  <c r="BG42" i="10" s="1"/>
  <c r="BG99" i="10" s="1"/>
  <c r="BG35" i="10"/>
  <c r="BE98" i="10"/>
  <c r="BE100" i="10" s="1"/>
  <c r="BE102" i="10" s="1"/>
  <c r="BE105" i="10" s="1"/>
  <c r="BE43" i="10"/>
  <c r="BE39" i="10"/>
  <c r="BF98" i="10"/>
  <c r="BF100" i="10" s="1"/>
  <c r="BF102" i="10" s="1"/>
  <c r="BF105" i="10" s="1"/>
  <c r="BF43" i="10"/>
  <c r="BF39" i="10"/>
  <c r="AL51" i="10"/>
  <c r="AL59" i="10" s="1"/>
  <c r="AL73" i="10" s="1"/>
  <c r="AL20" i="8"/>
  <c r="AM78" i="10"/>
  <c r="AM89" i="10" s="1"/>
  <c r="BH15" i="8"/>
  <c r="BH34" i="10"/>
  <c r="BL89" i="13"/>
  <c r="BL22" i="13" s="1"/>
  <c r="BM89" i="13"/>
  <c r="BM22" i="13" s="1"/>
  <c r="BK30" i="13"/>
  <c r="BI26" i="10"/>
  <c r="BI25" i="10" s="1"/>
  <c r="BD49" i="10" l="1"/>
  <c r="BK31" i="13"/>
  <c r="AM20" i="8"/>
  <c r="AN78" i="10"/>
  <c r="AN89" i="10" s="1"/>
  <c r="BH35" i="10"/>
  <c r="BH38" i="10"/>
  <c r="BH42" i="10" s="1"/>
  <c r="BH99" i="10" s="1"/>
  <c r="BE68" i="10"/>
  <c r="BE69" i="10" s="1"/>
  <c r="BE70" i="10" s="1"/>
  <c r="BE72" i="10" s="1"/>
  <c r="BE44" i="10"/>
  <c r="BE83" i="10"/>
  <c r="BI15" i="8"/>
  <c r="BI34" i="10"/>
  <c r="BG98" i="10"/>
  <c r="BG100" i="10" s="1"/>
  <c r="BG102" i="10" s="1"/>
  <c r="BG105" i="10" s="1"/>
  <c r="BG43" i="10"/>
  <c r="BG39" i="10"/>
  <c r="BK26" i="10"/>
  <c r="BM30" i="13"/>
  <c r="BF83" i="10"/>
  <c r="BF44" i="10"/>
  <c r="BF68" i="10"/>
  <c r="BL30" i="13"/>
  <c r="BJ26" i="10"/>
  <c r="BJ25" i="10" s="1"/>
  <c r="BU31" i="13" l="1"/>
  <c r="BV31" i="13"/>
  <c r="BL31" i="13"/>
  <c r="BW31" i="13"/>
  <c r="BT31" i="13"/>
  <c r="BX31" i="13"/>
  <c r="BN31" i="13"/>
  <c r="BO31" i="13"/>
  <c r="BP31" i="13"/>
  <c r="BR31" i="13"/>
  <c r="BQ31" i="13"/>
  <c r="BS31" i="13"/>
  <c r="BM31" i="13"/>
  <c r="BF82" i="10"/>
  <c r="BF93" i="10"/>
  <c r="BE82" i="10"/>
  <c r="BE49" i="10" s="1"/>
  <c r="BE93" i="10"/>
  <c r="BH43" i="10"/>
  <c r="BH98" i="10"/>
  <c r="BH100" i="10" s="1"/>
  <c r="BH102" i="10" s="1"/>
  <c r="BH105" i="10" s="1"/>
  <c r="BH39" i="10"/>
  <c r="AN51" i="10"/>
  <c r="AN59" i="10" s="1"/>
  <c r="AN73" i="10" s="1"/>
  <c r="AN20" i="8"/>
  <c r="AO78" i="10"/>
  <c r="AO89" i="10" s="1"/>
  <c r="BJ15" i="8"/>
  <c r="BJ34" i="10"/>
  <c r="BF69" i="10"/>
  <c r="BF70" i="10" s="1"/>
  <c r="BF72" i="10" s="1"/>
  <c r="BI35" i="10"/>
  <c r="BI38" i="10"/>
  <c r="BI42" i="10" s="1"/>
  <c r="AM51" i="10"/>
  <c r="AM59" i="10" s="1"/>
  <c r="AM73" i="10" s="1"/>
  <c r="BK25" i="10"/>
  <c r="G33" i="9"/>
  <c r="G32" i="9" s="1"/>
  <c r="G41" i="9" s="1"/>
  <c r="BG83" i="10"/>
  <c r="BG68" i="10"/>
  <c r="BG69" i="10" s="1"/>
  <c r="BG70" i="10" s="1"/>
  <c r="BG72" i="10" s="1"/>
  <c r="BG44" i="10"/>
  <c r="BF49" i="10" l="1"/>
  <c r="BI99" i="10"/>
  <c r="BI98" i="10"/>
  <c r="BI43" i="10"/>
  <c r="BI39" i="10"/>
  <c r="E59" i="9"/>
  <c r="E95" i="9" s="1"/>
  <c r="BH68" i="10"/>
  <c r="BH69" i="10" s="1"/>
  <c r="BH70" i="10" s="1"/>
  <c r="BH72" i="10" s="1"/>
  <c r="BH83" i="10"/>
  <c r="BH44" i="10"/>
  <c r="BG82" i="10"/>
  <c r="BG93" i="10"/>
  <c r="BJ35" i="10"/>
  <c r="BJ38" i="10"/>
  <c r="BJ42" i="10" s="1"/>
  <c r="BJ99" i="10" s="1"/>
  <c r="AO20" i="8"/>
  <c r="AO51" i="10"/>
  <c r="AO59" i="10" s="1"/>
  <c r="AO73" i="10" s="1"/>
  <c r="AP78" i="10"/>
  <c r="AP89" i="10" s="1"/>
  <c r="G42" i="9"/>
  <c r="G45" i="9"/>
  <c r="G49" i="9" s="1"/>
  <c r="BK15" i="8"/>
  <c r="BK34" i="10"/>
  <c r="BG49" i="10" l="1"/>
  <c r="BI100" i="10"/>
  <c r="BI102" i="10" s="1"/>
  <c r="BI105" i="10" s="1"/>
  <c r="BH82" i="10"/>
  <c r="BH49" i="10" s="1"/>
  <c r="BH93" i="10"/>
  <c r="AP51" i="10"/>
  <c r="AP59" i="10" s="1"/>
  <c r="AP73" i="10" s="1"/>
  <c r="AP20" i="8"/>
  <c r="AQ78" i="10"/>
  <c r="E66" i="9"/>
  <c r="E77" i="9" s="1"/>
  <c r="BJ98" i="10"/>
  <c r="BJ100" i="10" s="1"/>
  <c r="BJ102" i="10" s="1"/>
  <c r="BJ105" i="10" s="1"/>
  <c r="BJ39" i="10"/>
  <c r="BJ43" i="10"/>
  <c r="BK35" i="10"/>
  <c r="BK38" i="10"/>
  <c r="BK42" i="10" s="1"/>
  <c r="BK99" i="10" s="1"/>
  <c r="BI83" i="10"/>
  <c r="BI68" i="10"/>
  <c r="BI69" i="10" s="1"/>
  <c r="BI70" i="10" s="1"/>
  <c r="BI72" i="10" s="1"/>
  <c r="BI44" i="10"/>
  <c r="G99" i="9"/>
  <c r="G46" i="9"/>
  <c r="AQ89" i="10" l="1"/>
  <c r="AQ51" i="10" s="1"/>
  <c r="AQ59" i="10" s="1"/>
  <c r="AQ73" i="10" s="1"/>
  <c r="BI82" i="10"/>
  <c r="BI49" i="10" s="1"/>
  <c r="BI93" i="10"/>
  <c r="BK98" i="10"/>
  <c r="BK100" i="10" s="1"/>
  <c r="BK102" i="10" s="1"/>
  <c r="BK105" i="10" s="1"/>
  <c r="BK39" i="10"/>
  <c r="BK43" i="10"/>
  <c r="BJ68" i="10"/>
  <c r="BJ69" i="10" s="1"/>
  <c r="BJ70" i="10" s="1"/>
  <c r="BJ72" i="10" s="1"/>
  <c r="BJ44" i="10"/>
  <c r="BJ83" i="10"/>
  <c r="AR78" i="10" l="1"/>
  <c r="AR89" i="10" s="1"/>
  <c r="AR51" i="10" s="1"/>
  <c r="AR59" i="10" s="1"/>
  <c r="AR73" i="10" s="1"/>
  <c r="AQ20" i="8"/>
  <c r="G100" i="9"/>
  <c r="G102" i="9" s="1"/>
  <c r="G104" i="9" s="1"/>
  <c r="G109" i="9" s="1"/>
  <c r="G111" i="9" s="1"/>
  <c r="B6" i="9" s="1"/>
  <c r="G50" i="9"/>
  <c r="G51" i="9" s="1"/>
  <c r="BJ82" i="10"/>
  <c r="BJ49" i="10" s="1"/>
  <c r="BJ93" i="10"/>
  <c r="BK83" i="10"/>
  <c r="BK44" i="10"/>
  <c r="BK68" i="10"/>
  <c r="AS78" i="10" l="1"/>
  <c r="AS89" i="10" s="1"/>
  <c r="AS51" i="10" s="1"/>
  <c r="AS59" i="10" s="1"/>
  <c r="AS73" i="10" s="1"/>
  <c r="AR20" i="8"/>
  <c r="G85" i="9"/>
  <c r="G84" i="9" s="1"/>
  <c r="G93" i="9" s="1"/>
  <c r="BK69" i="10"/>
  <c r="CJ69" i="10"/>
  <c r="CJ70" i="10" s="1"/>
  <c r="CJ72" i="10" s="1"/>
  <c r="BU69" i="10"/>
  <c r="BU70" i="10" s="1"/>
  <c r="BU72" i="10" s="1"/>
  <c r="DB69" i="10"/>
  <c r="DB70" i="10" s="1"/>
  <c r="DB72" i="10" s="1"/>
  <c r="BS69" i="10"/>
  <c r="BS70" i="10" s="1"/>
  <c r="BS72" i="10" s="1"/>
  <c r="CR69" i="10"/>
  <c r="CR70" i="10" s="1"/>
  <c r="CR72" i="10" s="1"/>
  <c r="BY69" i="10"/>
  <c r="BY70" i="10" s="1"/>
  <c r="BY72" i="10" s="1"/>
  <c r="CW69" i="10"/>
  <c r="CW70" i="10" s="1"/>
  <c r="CW72" i="10" s="1"/>
  <c r="CC69" i="10"/>
  <c r="CC70" i="10" s="1"/>
  <c r="CC72" i="10" s="1"/>
  <c r="BR69" i="10"/>
  <c r="BR70" i="10" s="1"/>
  <c r="BR72" i="10" s="1"/>
  <c r="BV69" i="10"/>
  <c r="BV70" i="10" s="1"/>
  <c r="BV72" i="10" s="1"/>
  <c r="CQ69" i="10"/>
  <c r="CQ70" i="10" s="1"/>
  <c r="CQ72" i="10" s="1"/>
  <c r="DG69" i="10"/>
  <c r="DG70" i="10" s="1"/>
  <c r="DG72" i="10" s="1"/>
  <c r="CF69" i="10"/>
  <c r="CF70" i="10" s="1"/>
  <c r="CF72" i="10" s="1"/>
  <c r="CG69" i="10"/>
  <c r="CG70" i="10" s="1"/>
  <c r="CG72" i="10" s="1"/>
  <c r="DD69" i="10"/>
  <c r="DD70" i="10" s="1"/>
  <c r="DD72" i="10" s="1"/>
  <c r="CZ69" i="10"/>
  <c r="CZ70" i="10" s="1"/>
  <c r="CZ72" i="10" s="1"/>
  <c r="BP69" i="10"/>
  <c r="BP70" i="10" s="1"/>
  <c r="BP72" i="10" s="1"/>
  <c r="CV69" i="10"/>
  <c r="CV70" i="10" s="1"/>
  <c r="CV72" i="10" s="1"/>
  <c r="BO69" i="10"/>
  <c r="BO70" i="10" s="1"/>
  <c r="BO72" i="10" s="1"/>
  <c r="CX69" i="10"/>
  <c r="CX70" i="10" s="1"/>
  <c r="CX72" i="10" s="1"/>
  <c r="CB69" i="10"/>
  <c r="CB70" i="10" s="1"/>
  <c r="CB72" i="10" s="1"/>
  <c r="DE69" i="10"/>
  <c r="DE70" i="10" s="1"/>
  <c r="DE72" i="10" s="1"/>
  <c r="BW69" i="10"/>
  <c r="H73" i="9" s="1"/>
  <c r="H74" i="9" s="1"/>
  <c r="CP69" i="10"/>
  <c r="CP70" i="10" s="1"/>
  <c r="CP72" i="10" s="1"/>
  <c r="BL69" i="10"/>
  <c r="BL70" i="10" s="1"/>
  <c r="BL72" i="10" s="1"/>
  <c r="BT69" i="10"/>
  <c r="BT70" i="10" s="1"/>
  <c r="BT72" i="10" s="1"/>
  <c r="CO69" i="10"/>
  <c r="CO70" i="10" s="1"/>
  <c r="CO72" i="10" s="1"/>
  <c r="CY69" i="10"/>
  <c r="CY70" i="10" s="1"/>
  <c r="CY72" i="10" s="1"/>
  <c r="CS69" i="10"/>
  <c r="CS70" i="10" s="1"/>
  <c r="CS72" i="10" s="1"/>
  <c r="CH69" i="10"/>
  <c r="CH70" i="10" s="1"/>
  <c r="CH72" i="10" s="1"/>
  <c r="BQ69" i="10"/>
  <c r="BQ70" i="10" s="1"/>
  <c r="BQ72" i="10" s="1"/>
  <c r="BX69" i="10"/>
  <c r="BX70" i="10" s="1"/>
  <c r="BX72" i="10" s="1"/>
  <c r="CI69" i="10"/>
  <c r="DC69" i="10"/>
  <c r="DC70" i="10" s="1"/>
  <c r="DC72" i="10" s="1"/>
  <c r="CL69" i="10"/>
  <c r="CL70" i="10" s="1"/>
  <c r="CL72" i="10" s="1"/>
  <c r="DA69" i="10"/>
  <c r="DA70" i="10" s="1"/>
  <c r="DA72" i="10" s="1"/>
  <c r="CN69" i="10"/>
  <c r="CN70" i="10" s="1"/>
  <c r="CN72" i="10" s="1"/>
  <c r="CK69" i="10"/>
  <c r="CK70" i="10" s="1"/>
  <c r="CK72" i="10" s="1"/>
  <c r="CA69" i="10"/>
  <c r="CA70" i="10" s="1"/>
  <c r="CA72" i="10" s="1"/>
  <c r="BZ69" i="10"/>
  <c r="BZ70" i="10" s="1"/>
  <c r="BZ72" i="10" s="1"/>
  <c r="CU69" i="10"/>
  <c r="CU70" i="10" s="1"/>
  <c r="CU72" i="10" s="1"/>
  <c r="BM69" i="10"/>
  <c r="BM70" i="10" s="1"/>
  <c r="BM72" i="10" s="1"/>
  <c r="CM69" i="10"/>
  <c r="CM70" i="10" s="1"/>
  <c r="CM72" i="10" s="1"/>
  <c r="CT69" i="10"/>
  <c r="CT70" i="10" s="1"/>
  <c r="CT72" i="10" s="1"/>
  <c r="BN69" i="10"/>
  <c r="BN70" i="10" s="1"/>
  <c r="BN72" i="10" s="1"/>
  <c r="CD69" i="10"/>
  <c r="CD70" i="10" s="1"/>
  <c r="CD72" i="10" s="1"/>
  <c r="CE69" i="10"/>
  <c r="CE70" i="10" s="1"/>
  <c r="CE72" i="10" s="1"/>
  <c r="DF69" i="10"/>
  <c r="DF70" i="10" s="1"/>
  <c r="DF72" i="10" s="1"/>
  <c r="CE93" i="10"/>
  <c r="BU93" i="10"/>
  <c r="CO93" i="10"/>
  <c r="CA93" i="10"/>
  <c r="BR93" i="10"/>
  <c r="CY93" i="10"/>
  <c r="CV93" i="10"/>
  <c r="CC93" i="10"/>
  <c r="CB93" i="10"/>
  <c r="DF93" i="10"/>
  <c r="DC93" i="10"/>
  <c r="CS93" i="10"/>
  <c r="CW93" i="10"/>
  <c r="BY93" i="10"/>
  <c r="BN93" i="10"/>
  <c r="CG93" i="10"/>
  <c r="CQ93" i="10"/>
  <c r="BL93" i="10"/>
  <c r="BT93" i="10"/>
  <c r="BM93" i="10"/>
  <c r="CT93" i="10"/>
  <c r="DB93" i="10"/>
  <c r="BZ93" i="10"/>
  <c r="CZ93" i="10"/>
  <c r="CU93" i="10"/>
  <c r="DE93" i="10"/>
  <c r="CP93" i="10"/>
  <c r="CX93" i="10"/>
  <c r="DG93" i="10"/>
  <c r="BQ93" i="10"/>
  <c r="BW93" i="10"/>
  <c r="CI93" i="10"/>
  <c r="DD93" i="10"/>
  <c r="CK93" i="10"/>
  <c r="BS93" i="10"/>
  <c r="BX93" i="10"/>
  <c r="CD93" i="10"/>
  <c r="CL93" i="10"/>
  <c r="CJ93" i="10"/>
  <c r="CN93" i="10"/>
  <c r="CR93" i="10"/>
  <c r="CH93" i="10"/>
  <c r="BP93" i="10"/>
  <c r="CF93" i="10"/>
  <c r="CM93" i="10"/>
  <c r="BO93" i="10"/>
  <c r="BV93" i="10"/>
  <c r="DA93" i="10"/>
  <c r="BK82" i="10"/>
  <c r="BK49" i="10" s="1"/>
  <c r="G56" i="9" s="1"/>
  <c r="BK93" i="10"/>
  <c r="BL49" i="10" l="1"/>
  <c r="BM49" i="10" s="1"/>
  <c r="BN49" i="10" s="1"/>
  <c r="BO49" i="10" s="1"/>
  <c r="BP49" i="10" s="1"/>
  <c r="BQ49" i="10" s="1"/>
  <c r="BR49" i="10" s="1"/>
  <c r="BS49" i="10" s="1"/>
  <c r="BT49" i="10" s="1"/>
  <c r="BU49" i="10" s="1"/>
  <c r="BV49" i="10" s="1"/>
  <c r="BW49" i="10" s="1"/>
  <c r="H82" i="9"/>
  <c r="H93" i="9" s="1"/>
  <c r="AT78" i="10"/>
  <c r="AT89" i="10" s="1"/>
  <c r="AT51" i="10" s="1"/>
  <c r="AT59" i="10" s="1"/>
  <c r="AT73" i="10" s="1"/>
  <c r="AS20" i="8"/>
  <c r="BK70" i="10"/>
  <c r="BK72" i="10" s="1"/>
  <c r="G73" i="9"/>
  <c r="G74" i="9" s="1"/>
  <c r="G76" i="9" s="1"/>
  <c r="BW70" i="10"/>
  <c r="BW72" i="10" s="1"/>
  <c r="CI70" i="10"/>
  <c r="CI72" i="10" s="1"/>
  <c r="I73" i="9"/>
  <c r="J73" i="9" s="1"/>
  <c r="BX49" i="10" l="1"/>
  <c r="BY49" i="10" s="1"/>
  <c r="BZ49" i="10" s="1"/>
  <c r="CA49" i="10" s="1"/>
  <c r="CB49" i="10" s="1"/>
  <c r="CC49" i="10" s="1"/>
  <c r="CD49" i="10" s="1"/>
  <c r="CE49" i="10" s="1"/>
  <c r="CF49" i="10" s="1"/>
  <c r="CG49" i="10" s="1"/>
  <c r="CH49" i="10" s="1"/>
  <c r="CI49" i="10" s="1"/>
  <c r="H56" i="9"/>
  <c r="I82" i="9"/>
  <c r="J82" i="9" s="1"/>
  <c r="AU78" i="10"/>
  <c r="AT20" i="8"/>
  <c r="I74" i="9"/>
  <c r="J74" i="9" s="1"/>
  <c r="CJ49" i="10" l="1"/>
  <c r="CK49" i="10" s="1"/>
  <c r="CL49" i="10" s="1"/>
  <c r="CM49" i="10" s="1"/>
  <c r="CN49" i="10" s="1"/>
  <c r="CO49" i="10" s="1"/>
  <c r="CP49" i="10" s="1"/>
  <c r="CQ49" i="10" s="1"/>
  <c r="CR49" i="10" s="1"/>
  <c r="CS49" i="10" s="1"/>
  <c r="CT49" i="10" s="1"/>
  <c r="CU49" i="10" s="1"/>
  <c r="CV49" i="10" s="1"/>
  <c r="CW49" i="10" s="1"/>
  <c r="CX49" i="10" s="1"/>
  <c r="CY49" i="10" s="1"/>
  <c r="CZ49" i="10" s="1"/>
  <c r="DA49" i="10" s="1"/>
  <c r="DB49" i="10" s="1"/>
  <c r="DC49" i="10" s="1"/>
  <c r="DD49" i="10" s="1"/>
  <c r="DE49" i="10" s="1"/>
  <c r="DF49" i="10" s="1"/>
  <c r="DG49" i="10" s="1"/>
  <c r="I56" i="9"/>
  <c r="I93" i="9"/>
  <c r="J93" i="9" s="1"/>
  <c r="AU89" i="10"/>
  <c r="AV78" i="10" l="1"/>
  <c r="AU20" i="8"/>
  <c r="AU51" i="10"/>
  <c r="AU59" i="10" s="1"/>
  <c r="AU73" i="10" s="1"/>
  <c r="AV89" i="10" l="1"/>
  <c r="AW78" i="10" l="1"/>
  <c r="AV20" i="8"/>
  <c r="AV51" i="10"/>
  <c r="AV59" i="10" s="1"/>
  <c r="AV73" i="10" s="1"/>
  <c r="AW89" i="10" l="1"/>
  <c r="AW20" i="8" l="1"/>
  <c r="AX78" i="10"/>
  <c r="AX89" i="10" s="1"/>
  <c r="AW51" i="10"/>
  <c r="AW59" i="10" s="1"/>
  <c r="AW73" i="10" s="1"/>
  <c r="AX51" i="10" l="1"/>
  <c r="AX59" i="10" s="1"/>
  <c r="AX73" i="10" s="1"/>
  <c r="AX20" i="8"/>
  <c r="AY78" i="10"/>
  <c r="AY89" i="10" l="1"/>
  <c r="AY20" i="8" l="1"/>
  <c r="AZ78" i="10"/>
  <c r="F59" i="9" l="1"/>
  <c r="AY51" i="10"/>
  <c r="AY59" i="10" s="1"/>
  <c r="AY73" i="10" s="1"/>
  <c r="AZ89" i="10"/>
  <c r="F66" i="9" l="1"/>
  <c r="F77" i="9" s="1"/>
  <c r="F95" i="9"/>
  <c r="BA78" i="10"/>
  <c r="AZ20" i="8"/>
  <c r="AZ51" i="10"/>
  <c r="AZ59" i="10" s="1"/>
  <c r="AZ73" i="10" s="1"/>
  <c r="BA89" i="10" l="1"/>
  <c r="BA20" i="8" l="1"/>
  <c r="BB78" i="10"/>
  <c r="BA51" i="10"/>
  <c r="BA59" i="10" s="1"/>
  <c r="BA73" i="10" s="1"/>
  <c r="BB89" i="10" l="1"/>
  <c r="BC78" i="10" l="1"/>
  <c r="BC89" i="10" s="1"/>
  <c r="BB20" i="8"/>
  <c r="BB51" i="10"/>
  <c r="BB59" i="10" s="1"/>
  <c r="BB73" i="10" s="1"/>
  <c r="BD78" i="10" l="1"/>
  <c r="BD89" i="10" s="1"/>
  <c r="BC20" i="8"/>
  <c r="BC51" i="10"/>
  <c r="BC59" i="10" s="1"/>
  <c r="BC73" i="10" s="1"/>
  <c r="BD20" i="8" l="1"/>
  <c r="BE78" i="10"/>
  <c r="BE89" i="10" s="1"/>
  <c r="BD51" i="10"/>
  <c r="BD59" i="10" s="1"/>
  <c r="BD73" i="10" s="1"/>
  <c r="BE20" i="8" l="1"/>
  <c r="BF78" i="10"/>
  <c r="BF89" i="10" s="1"/>
  <c r="BE51" i="10"/>
  <c r="BE59" i="10" s="1"/>
  <c r="BE73" i="10" s="1"/>
  <c r="BF51" i="10" l="1"/>
  <c r="BF59" i="10" s="1"/>
  <c r="BF73" i="10" s="1"/>
  <c r="BG78" i="10"/>
  <c r="BG89" i="10" s="1"/>
  <c r="BF20" i="8"/>
  <c r="BG51" i="10" l="1"/>
  <c r="BG59" i="10" s="1"/>
  <c r="BG73" i="10" s="1"/>
  <c r="BG20" i="8"/>
  <c r="BH78" i="10"/>
  <c r="BH89" i="10" s="1"/>
  <c r="BH51" i="10" l="1"/>
  <c r="BH59" i="10" s="1"/>
  <c r="BH73" i="10" s="1"/>
  <c r="BI78" i="10"/>
  <c r="BI89" i="10" s="1"/>
  <c r="BH20" i="8"/>
  <c r="BJ78" i="10" l="1"/>
  <c r="BJ89" i="10" s="1"/>
  <c r="BI20" i="8"/>
  <c r="BI51" i="10"/>
  <c r="BI59" i="10" s="1"/>
  <c r="BI73" i="10" s="1"/>
  <c r="BJ51" i="10" l="1"/>
  <c r="BJ59" i="10" s="1"/>
  <c r="BJ73" i="10" s="1"/>
  <c r="BJ20" i="8"/>
  <c r="BK78" i="10"/>
  <c r="BK89" i="10" l="1"/>
  <c r="BL78" i="10" l="1"/>
  <c r="BK20" i="8"/>
  <c r="BL89" i="10" l="1"/>
  <c r="BM78" i="10" s="1"/>
  <c r="G59" i="9"/>
  <c r="BK51" i="10"/>
  <c r="BK59" i="10" s="1"/>
  <c r="BK73" i="10" s="1"/>
  <c r="G66" i="9" l="1"/>
  <c r="G77" i="9" s="1"/>
  <c r="G95" i="9"/>
  <c r="BM89" i="10"/>
  <c r="BN78" i="10" s="1"/>
  <c r="BL51" i="10"/>
  <c r="BL59" i="10" s="1"/>
  <c r="BL73" i="10" s="1"/>
  <c r="BN89" i="10" l="1"/>
  <c r="BO78" i="10" s="1"/>
  <c r="BM51" i="10"/>
  <c r="BM59" i="10" s="1"/>
  <c r="BM73" i="10" s="1"/>
  <c r="BO89" i="10" l="1"/>
  <c r="BP78" i="10" s="1"/>
  <c r="BN51" i="10"/>
  <c r="BN59" i="10" s="1"/>
  <c r="BN73" i="10" s="1"/>
  <c r="BP89" i="10" l="1"/>
  <c r="BQ78" i="10" s="1"/>
  <c r="BO51" i="10"/>
  <c r="BO59" i="10" s="1"/>
  <c r="BO73" i="10" s="1"/>
  <c r="BQ89" i="10" l="1"/>
  <c r="BR78" i="10" s="1"/>
  <c r="BP51" i="10"/>
  <c r="BP59" i="10" s="1"/>
  <c r="BP73" i="10" s="1"/>
  <c r="BR89" i="10" l="1"/>
  <c r="BS78" i="10" s="1"/>
  <c r="BQ51" i="10"/>
  <c r="BQ59" i="10" s="1"/>
  <c r="BQ73" i="10" s="1"/>
  <c r="BS89" i="10" l="1"/>
  <c r="BT78" i="10" s="1"/>
  <c r="BR51" i="10"/>
  <c r="BR59" i="10" s="1"/>
  <c r="BR73" i="10" s="1"/>
  <c r="BT89" i="10" l="1"/>
  <c r="BU78" i="10" s="1"/>
  <c r="BU89" i="10" s="1"/>
  <c r="BS51" i="10"/>
  <c r="BS59" i="10" s="1"/>
  <c r="BS73" i="10" s="1"/>
  <c r="BV78" i="10" l="1"/>
  <c r="BV89" i="10" s="1"/>
  <c r="BU51" i="10"/>
  <c r="BU59" i="10" s="1"/>
  <c r="BU73" i="10" s="1"/>
  <c r="BT51" i="10"/>
  <c r="BT59" i="10" s="1"/>
  <c r="BT73" i="10" s="1"/>
  <c r="BW78" i="10" l="1"/>
  <c r="BW89" i="10" s="1"/>
  <c r="BV51" i="10"/>
  <c r="BV59" i="10" s="1"/>
  <c r="BV73" i="10" s="1"/>
  <c r="BX78" i="10" l="1"/>
  <c r="BX89" i="10" s="1"/>
  <c r="BX51" i="10" l="1"/>
  <c r="BX59" i="10" s="1"/>
  <c r="BX73" i="10" s="1"/>
  <c r="BY78" i="10"/>
  <c r="BY89" i="10" s="1"/>
  <c r="H59" i="9"/>
  <c r="BW51" i="10"/>
  <c r="BW59" i="10" s="1"/>
  <c r="BW73" i="10" s="1"/>
  <c r="H66" i="9" l="1"/>
  <c r="H70" i="9" s="1"/>
  <c r="H76" i="9" s="1"/>
  <c r="H77" i="9" s="1"/>
  <c r="H95" i="9"/>
  <c r="BZ78" i="10"/>
  <c r="BZ89" i="10" s="1"/>
  <c r="BY51" i="10"/>
  <c r="BY59" i="10" s="1"/>
  <c r="BY73" i="10" s="1"/>
  <c r="BZ51" i="10" l="1"/>
  <c r="BZ59" i="10" s="1"/>
  <c r="BZ73" i="10" s="1"/>
  <c r="CA78" i="10"/>
  <c r="CA89" i="10" s="1"/>
  <c r="CB78" i="10" l="1"/>
  <c r="CB89" i="10" s="1"/>
  <c r="CA51" i="10"/>
  <c r="CA59" i="10" s="1"/>
  <c r="CA73" i="10" s="1"/>
  <c r="CC78" i="10" l="1"/>
  <c r="CC89" i="10" s="1"/>
  <c r="CB51" i="10"/>
  <c r="CB59" i="10" s="1"/>
  <c r="CB73" i="10" s="1"/>
  <c r="CD78" i="10" l="1"/>
  <c r="CD89" i="10" s="1"/>
  <c r="CC51" i="10"/>
  <c r="CC59" i="10" s="1"/>
  <c r="CC73" i="10" s="1"/>
  <c r="CE78" i="10" l="1"/>
  <c r="CE89" i="10" s="1"/>
  <c r="CD51" i="10"/>
  <c r="CD59" i="10" s="1"/>
  <c r="CD73" i="10" s="1"/>
  <c r="CF78" i="10" l="1"/>
  <c r="CF89" i="10" s="1"/>
  <c r="CE51" i="10"/>
  <c r="CE59" i="10" s="1"/>
  <c r="CE73" i="10" s="1"/>
  <c r="CG78" i="10" l="1"/>
  <c r="CG89" i="10" s="1"/>
  <c r="CF51" i="10"/>
  <c r="CF59" i="10" s="1"/>
  <c r="CF73" i="10" s="1"/>
  <c r="CG51" i="10" l="1"/>
  <c r="CG59" i="10" s="1"/>
  <c r="CG73" i="10" s="1"/>
  <c r="CH78" i="10"/>
  <c r="CH89" i="10" s="1"/>
  <c r="CI78" i="10" l="1"/>
  <c r="CI89" i="10" s="1"/>
  <c r="CH51" i="10"/>
  <c r="CH59" i="10" s="1"/>
  <c r="CH73" i="10" s="1"/>
  <c r="CJ78" i="10" l="1"/>
  <c r="CJ89" i="10" s="1"/>
  <c r="CI51" i="10" l="1"/>
  <c r="CI59" i="10" s="1"/>
  <c r="CI73" i="10" s="1"/>
  <c r="J56" i="9"/>
  <c r="CK78" i="10"/>
  <c r="CK89" i="10" s="1"/>
  <c r="CJ51" i="10"/>
  <c r="CJ59" i="10" s="1"/>
  <c r="CJ73" i="10" s="1"/>
  <c r="I59" i="9" l="1"/>
  <c r="I95" i="9" s="1"/>
  <c r="CL78" i="10"/>
  <c r="CL89" i="10" s="1"/>
  <c r="CK51" i="10"/>
  <c r="CK59" i="10" s="1"/>
  <c r="CK73" i="10" s="1"/>
  <c r="I66" i="9" l="1"/>
  <c r="I70" i="9" s="1"/>
  <c r="J59" i="9"/>
  <c r="CM78" i="10"/>
  <c r="CM89" i="10" s="1"/>
  <c r="CL51" i="10"/>
  <c r="CL59" i="10" s="1"/>
  <c r="CL73" i="10" s="1"/>
  <c r="I76" i="9" l="1"/>
  <c r="J70" i="9"/>
  <c r="CN78" i="10"/>
  <c r="CN89" i="10" s="1"/>
  <c r="CM51" i="10"/>
  <c r="CM59" i="10" s="1"/>
  <c r="CM73" i="10" s="1"/>
  <c r="I77" i="9" l="1"/>
  <c r="J76" i="9"/>
  <c r="CO78" i="10"/>
  <c r="CO89" i="10" s="1"/>
  <c r="CN51" i="10"/>
  <c r="CN59" i="10" s="1"/>
  <c r="CN73" i="10" s="1"/>
  <c r="CP78" i="10" l="1"/>
  <c r="CP89" i="10" s="1"/>
  <c r="CO51" i="10"/>
  <c r="CO59" i="10" s="1"/>
  <c r="CO73" i="10" s="1"/>
  <c r="CQ78" i="10" l="1"/>
  <c r="CQ89" i="10" s="1"/>
  <c r="CP51" i="10"/>
  <c r="CP59" i="10" s="1"/>
  <c r="CP73" i="10" s="1"/>
  <c r="CR78" i="10" l="1"/>
  <c r="CR89" i="10" s="1"/>
  <c r="CQ51" i="10"/>
  <c r="CQ59" i="10" s="1"/>
  <c r="CQ73" i="10" s="1"/>
  <c r="CS78" i="10" l="1"/>
  <c r="CS89" i="10" s="1"/>
  <c r="CR51" i="10"/>
  <c r="CR59" i="10" s="1"/>
  <c r="CR73" i="10" s="1"/>
  <c r="CT78" i="10" l="1"/>
  <c r="CT89" i="10" s="1"/>
  <c r="CS51" i="10"/>
  <c r="CS59" i="10" s="1"/>
  <c r="CS73" i="10" s="1"/>
  <c r="CT51" i="10" l="1"/>
  <c r="CT59" i="10" s="1"/>
  <c r="CT73" i="10" s="1"/>
  <c r="CU78" i="10"/>
  <c r="CU89" i="10" s="1"/>
  <c r="CV78" i="10" l="1"/>
  <c r="CV89" i="10" s="1"/>
  <c r="CU51" i="10"/>
  <c r="CU59" i="10" s="1"/>
  <c r="CU73" i="10" s="1"/>
  <c r="CW78" i="10" l="1"/>
  <c r="CW89" i="10" s="1"/>
  <c r="CV51" i="10"/>
  <c r="CV59" i="10" s="1"/>
  <c r="CV73" i="10" s="1"/>
  <c r="CX78" i="10" l="1"/>
  <c r="CX89" i="10" s="1"/>
  <c r="CW51" i="10"/>
  <c r="CW59" i="10" s="1"/>
  <c r="CW73" i="10" s="1"/>
  <c r="CY78" i="10" l="1"/>
  <c r="CY89" i="10" s="1"/>
  <c r="CX51" i="10"/>
  <c r="CX59" i="10" s="1"/>
  <c r="CX73" i="10" s="1"/>
  <c r="CZ78" i="10" l="1"/>
  <c r="CZ89" i="10" s="1"/>
  <c r="CY51" i="10"/>
  <c r="CY59" i="10" s="1"/>
  <c r="CY73" i="10" s="1"/>
  <c r="CZ51" i="10" l="1"/>
  <c r="CZ59" i="10" s="1"/>
  <c r="CZ73" i="10" s="1"/>
  <c r="DA78" i="10"/>
  <c r="DA89" i="10" s="1"/>
  <c r="DA51" i="10" l="1"/>
  <c r="DA59" i="10" s="1"/>
  <c r="DA73" i="10" s="1"/>
  <c r="DB78" i="10"/>
  <c r="DB89" i="10" s="1"/>
  <c r="DB51" i="10" l="1"/>
  <c r="DB59" i="10" s="1"/>
  <c r="DB73" i="10" s="1"/>
  <c r="DC78" i="10"/>
  <c r="DC89" i="10" s="1"/>
  <c r="DC51" i="10" l="1"/>
  <c r="DC59" i="10" s="1"/>
  <c r="DC73" i="10" s="1"/>
  <c r="DD78" i="10"/>
  <c r="DD89" i="10" s="1"/>
  <c r="DD51" i="10" l="1"/>
  <c r="DD59" i="10" s="1"/>
  <c r="DD73" i="10" s="1"/>
  <c r="DE78" i="10"/>
  <c r="DE89" i="10" s="1"/>
  <c r="DF78" i="10" l="1"/>
  <c r="DF89" i="10" s="1"/>
  <c r="DE51" i="10"/>
  <c r="DE59" i="10" s="1"/>
  <c r="DE73" i="10" s="1"/>
  <c r="DF51" i="10" l="1"/>
  <c r="DF59" i="10" s="1"/>
  <c r="DF73" i="10" s="1"/>
  <c r="DG78" i="10"/>
  <c r="DG89" i="10" l="1"/>
  <c r="D90" i="10" s="1"/>
  <c r="DG51" i="10" l="1"/>
  <c r="DG59" i="10" s="1"/>
  <c r="DG73" i="10" s="1"/>
  <c r="C94"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tc={198794DB-92B2-E947-8D8B-639AE6A5152A}</author>
  </authors>
  <commentList>
    <comment ref="C10" authorId="0" shapeId="0" xr:uid="{198794DB-92B2-E947-8D8B-639AE6A5152A}">
      <text>
        <t>[Threaded comment]
Your version of Excel allows you to read this threaded comment; however, any edits to it will get removed if the file is opened in a newer version of Excel. Learn more: https://go.microsoft.com/fwlink/?linkid=870924
Comment:
    Tier prices taken from Pricing tiers tab</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Ben Murray</author>
  </authors>
  <commentList>
    <comment ref="D18" authorId="0" shapeId="0" xr:uid="{B3DDFF7F-0D0E-CF4F-AC76-1102C3F9C4C3}">
      <text>
        <r>
          <rPr>
            <sz val="11"/>
            <color rgb="FF000000"/>
            <rFont val="Calibri"/>
            <family val="2"/>
          </rPr>
          <t xml:space="preserve">Ben Murray:
</t>
        </r>
        <r>
          <rPr>
            <sz val="11"/>
            <color rgb="FF000000"/>
            <rFont val="Calibri"/>
            <family val="2"/>
          </rPr>
          <t>Required field:  Enter the total subscription amount for the term of the invoice.</t>
        </r>
      </text>
    </comment>
    <comment ref="E18" authorId="0" shapeId="0" xr:uid="{D8454758-E668-AA46-818B-46BD24216A27}">
      <text>
        <r>
          <rPr>
            <b/>
            <sz val="9"/>
            <color rgb="FF000000"/>
            <rFont val="Tahoma"/>
            <family val="2"/>
          </rPr>
          <t>Ben Murray:</t>
        </r>
        <r>
          <rPr>
            <sz val="9"/>
            <color rgb="FF000000"/>
            <rFont val="Tahoma"/>
            <family val="2"/>
          </rPr>
          <t xml:space="preserve">
</t>
        </r>
        <r>
          <rPr>
            <sz val="9"/>
            <color rgb="FF000000"/>
            <rFont val="Tahoma"/>
            <family val="2"/>
          </rPr>
          <t>This should always be zero if formulas are working properly.</t>
        </r>
      </text>
    </comment>
    <comment ref="F18" authorId="0" shapeId="0" xr:uid="{61689990-425D-2644-B2EF-D85D8494F83D}">
      <text>
        <r>
          <rPr>
            <b/>
            <sz val="9"/>
            <color rgb="FF000000"/>
            <rFont val="Tahoma"/>
            <family val="2"/>
          </rPr>
          <t>Ben Murray:</t>
        </r>
        <r>
          <rPr>
            <sz val="9"/>
            <color rgb="FF000000"/>
            <rFont val="Tahoma"/>
            <family val="2"/>
          </rPr>
          <t xml:space="preserve">
</t>
        </r>
        <r>
          <rPr>
            <sz val="9"/>
            <color rgb="FF000000"/>
            <rFont val="Tahoma"/>
            <family val="2"/>
          </rPr>
          <t>The day in this date MUST be the first of the month.  Or formulas will not work.</t>
        </r>
      </text>
    </comment>
    <comment ref="G18" authorId="0" shapeId="0" xr:uid="{8271D98E-777D-EB44-A150-4C5A0731EE22}">
      <text>
        <r>
          <rPr>
            <b/>
            <sz val="9"/>
            <color rgb="FF000000"/>
            <rFont val="Tahoma"/>
            <family val="2"/>
          </rPr>
          <t>Ben Murray:</t>
        </r>
        <r>
          <rPr>
            <sz val="9"/>
            <color rgb="FF000000"/>
            <rFont val="Tahoma"/>
            <family val="2"/>
          </rPr>
          <t xml:space="preserve">
</t>
        </r>
        <r>
          <rPr>
            <sz val="9"/>
            <color rgb="FF000000"/>
            <rFont val="Tahoma"/>
            <family val="2"/>
          </rPr>
          <t xml:space="preserve">Enter subscription start date
</t>
        </r>
      </text>
    </comment>
    <comment ref="H18" authorId="0" shapeId="0" xr:uid="{5D43C185-960F-2243-9EAC-B88A42491121}">
      <text>
        <r>
          <rPr>
            <b/>
            <sz val="9"/>
            <color rgb="FF000000"/>
            <rFont val="Tahoma"/>
            <family val="2"/>
          </rPr>
          <t>Ben Murray:</t>
        </r>
        <r>
          <rPr>
            <sz val="9"/>
            <color rgb="FF000000"/>
            <rFont val="Tahoma"/>
            <family val="2"/>
          </rPr>
          <t xml:space="preserve">
</t>
        </r>
        <r>
          <rPr>
            <sz val="9"/>
            <color rgb="FF000000"/>
            <rFont val="Tahoma"/>
            <family val="2"/>
          </rPr>
          <t>Enter subcription end date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<sst xmlns="http://schemas.openxmlformats.org/spreadsheetml/2006/main" count="1208" uniqueCount="617">
  <si>
    <t>Subscription Financial Model Template</t>
  </si>
  <si>
    <t>version 2.04</t>
  </si>
  <si>
    <t>To Edit in Google Sheets
Go to File &gt; Make a Copy</t>
  </si>
  <si>
    <t>To Edit in Excel
Go to File &gt; Download</t>
  </si>
  <si>
    <t>Legal Disclaimer</t>
  </si>
  <si>
    <t>Help &amp; Resources</t>
  </si>
  <si>
    <t>More Templates</t>
  </si>
  <si>
    <t>This document is provided as a reference and template, and the financial information included should not be considered an certified business valuation, or projection. The information provided by Slidebean Incorporated (“we,” “us” or “our”) on https://slidebean.com (the “Site”) is for general informational purposes only. All information on the Site is provided in good faith, however we make no representation or warranty of any kind, express or implied, regarding the accuracy, adequacy, validity, reliability, availability or completeness of any information on the Site. UNDER NO CIRCUMSTANCE SHALL WE HAVE ANY LIABILITY TO YOU FOR ANY LOSS OR DAMAGE OF ANY KIND INCURRED AS A RESULT OF THE USE OF THE SITE OR RELIANCE ON ANY INFORMATION PROVIDED ON THE SITE. YOUR USE OF THE SITE AND YOUR RELIANCE ON ANY INFORMATION ON THE SITE IS SOLELY AT YOUR OWN RISK.
The Site cannot and does not contain financial advice. The financial information is provided for general informational and educational purposes only and is not a substitute for professional advice. Accordingly, before taking any actions based upon such information, we encourage you to consult with the appropriate professionals. We do not provide any kind of financial advice. THE USE OR RELIANCE OF ANY INFORMATION CONTAINED ON THIS SITE IS SOLELY AT YOUR OWN RISK.</t>
  </si>
  <si>
    <t>Book a call with our financial modeling experts. They can walk you through specific questions in our formulas, or help you customize the model to your business.</t>
  </si>
  <si>
    <t xml:space="preserve">Join our Discord community and 
get your questions answered by fellow startup founders. </t>
  </si>
  <si>
    <t xml:space="preserve">Our team can build a custom financial model for your based on your specific business requirements. This service starts at $649. </t>
  </si>
  <si>
    <t>The Ultimate Financial Model for Startups</t>
  </si>
  <si>
    <t>Fixed an issue with Organic Traffic driving paid customers revenue models not yet enabled. Revenue rows 63 and 122.</t>
  </si>
  <si>
    <t xml:space="preserve">Fixed the count of total active customers (Revenue row 37). It cause the support agents needed to be 0. </t>
  </si>
  <si>
    <t xml:space="preserve">Added Freeze Row/Column to some sheets that didn't have it. </t>
  </si>
  <si>
    <t>New welcome page
Removed hidden 'Slides' sheet</t>
  </si>
  <si>
    <t>Fixed an issue with the Teams &amp; Salaries formula that caused errors on the quarterly and annually hiring cycles</t>
  </si>
  <si>
    <t>Fixed formula error on SG&amp;A row 77</t>
  </si>
  <si>
    <t>Changed the design of this (Change Log) Sheet</t>
  </si>
  <si>
    <t xml:space="preserve">Fixed Revenue Rows 15/16 - Total Sales Team Budget and Total Marketing Budget was sourcing the wrong column from SG&amp;A. </t>
  </si>
  <si>
    <t>Fixed issue with Monthly Billing MRR not being reported. Revenue rows 105, 169 and 220.</t>
  </si>
  <si>
    <t xml:space="preserve">Fixed issue with Inbound sales agents not being added to the Headcount. </t>
  </si>
  <si>
    <t>Removed VP of Sales as an option for Inbound Sales scaling</t>
  </si>
  <si>
    <t>Customer count was not including annual subscribers.</t>
  </si>
  <si>
    <t>Formatting changes in the Revenue sheet</t>
  </si>
  <si>
    <t>Added SaaS Quick Ratio</t>
  </si>
  <si>
    <t>Fixed an error on the Outbound Sales delay for 2 months</t>
  </si>
  <si>
    <t xml:space="preserve">Fixed an issue with the Marketing Team salaries not being referenced correctly. </t>
  </si>
  <si>
    <t xml:space="preserve">Fixed an issue with the annual salary increase referring the CEO cell. </t>
  </si>
  <si>
    <t xml:space="preserve">FS-Month Row 44 (D&amp;A) was refererencing an incorrect cell in CAPEX. </t>
  </si>
  <si>
    <t>Typo on FS Rows 109 and 115</t>
  </si>
  <si>
    <t>Valuation Section on FS-Month was missing references.</t>
  </si>
  <si>
    <t>Fixed formatting issue in CAPEX Sheet</t>
  </si>
  <si>
    <t>Fixed typos and reference errors in Revenue KPIs</t>
  </si>
  <si>
    <t>Financial Model Guide</t>
  </si>
  <si>
    <t>COLOR CODING</t>
  </si>
  <si>
    <t>Inputs/assumptions</t>
  </si>
  <si>
    <t>BLUE</t>
  </si>
  <si>
    <t>Inputs, or any hard-coded data, such as historical values, assumptions, and drivers.</t>
  </si>
  <si>
    <t>Formulas/results</t>
  </si>
  <si>
    <t>BLACK</t>
  </si>
  <si>
    <t>Formulas, calculations, or references deriving from inputs</t>
  </si>
  <si>
    <t>CONTENTS</t>
  </si>
  <si>
    <t>Settings</t>
  </si>
  <si>
    <t>General settings</t>
  </si>
  <si>
    <t>Salaries</t>
  </si>
  <si>
    <t>A summary of salaries and team members</t>
  </si>
  <si>
    <t>Projections</t>
  </si>
  <si>
    <t>Use this sheet to summarize the variables that directly affect the business projections</t>
  </si>
  <si>
    <t>Charts &amp; KPIs</t>
  </si>
  <si>
    <t>A summary of P&amp;L charts, capital requirements and other KPIs relevant to the business</t>
  </si>
  <si>
    <t>CapTable</t>
  </si>
  <si>
    <t>Capitalization table including estimated Round A clossing</t>
  </si>
  <si>
    <t>FS-Annual</t>
  </si>
  <si>
    <t>Projected annual financial statements</t>
  </si>
  <si>
    <t>FS-Month</t>
  </si>
  <si>
    <t>Projected monthly financial statements</t>
  </si>
  <si>
    <t>Revenue</t>
  </si>
  <si>
    <t>Detailed monthly revenue assumptions &amp; projections</t>
  </si>
  <si>
    <t>COGS</t>
  </si>
  <si>
    <t>Detailed monthly cost of goods sold (COGS) assumptions &amp; projections</t>
  </si>
  <si>
    <t>SG&amp;A</t>
  </si>
  <si>
    <t>Detailed monthly selling, general &amp; administrative expenses (SG&amp;A) assumptions &amp; projections</t>
  </si>
  <si>
    <t>WK+CAPEX</t>
  </si>
  <si>
    <t>Detailed monthly working capital (WK) &amp; capital expenditures (CAPEX) assumptions &amp; projections</t>
  </si>
  <si>
    <t>Funding - Equity Round Estimation</t>
  </si>
  <si>
    <t>A simple calculator to estimate the stock that needs to be issued on a (priced) round of funding</t>
  </si>
  <si>
    <t>Funding - Convertible Note Estimation</t>
  </si>
  <si>
    <t>A simple calculator to estimate the stock that needs to be issued on a convertible note funding round</t>
  </si>
  <si>
    <t>Item</t>
  </si>
  <si>
    <t>Format</t>
  </si>
  <si>
    <t>Input</t>
  </si>
  <si>
    <t>Notes</t>
  </si>
  <si>
    <t>GENERAL</t>
  </si>
  <si>
    <t>Company Name</t>
  </si>
  <si>
    <t>VReeMind</t>
  </si>
  <si>
    <t>Currency</t>
  </si>
  <si>
    <t>USD</t>
  </si>
  <si>
    <t>Model Start Date</t>
  </si>
  <si>
    <t>FS-MONTH</t>
  </si>
  <si>
    <t>Initial Cash Balance</t>
  </si>
  <si>
    <t>FS-ANNUAL</t>
  </si>
  <si>
    <t>Taxes &amp; Inflation</t>
  </si>
  <si>
    <t>Income tax rate</t>
  </si>
  <si>
    <t>%</t>
  </si>
  <si>
    <t>Will be used to estimate the the annual tax payment, that will be added to FS-Month</t>
  </si>
  <si>
    <t>Inflation</t>
  </si>
  <si>
    <t>Used for buiness valuation calculations</t>
  </si>
  <si>
    <t>Valuation</t>
  </si>
  <si>
    <t>Business terminal value</t>
  </si>
  <si>
    <t>xEBITDA</t>
  </si>
  <si>
    <t>This model will estimate your current business valuation based on a Discounted Cash Flow Model:</t>
  </si>
  <si>
    <t>Discount rate - Today</t>
  </si>
  <si>
    <t>https://www.investopedia.com/terms/d/dcf.asp#:~:text=Discounted%20cash%20flow%20(DCF)%20is,will%20generate%20in%20the%20future.</t>
  </si>
  <si>
    <t>Multiplier</t>
  </si>
  <si>
    <t>Debt/Capital Ratio</t>
  </si>
  <si>
    <t>Debt interest rate</t>
  </si>
  <si>
    <t>CAPEX</t>
  </si>
  <si>
    <t>OPERATING CASH</t>
  </si>
  <si>
    <t>Balance</t>
  </si>
  <si>
    <t>Percentage of revenues</t>
  </si>
  <si>
    <t>Accounts Receivable</t>
  </si>
  <si>
    <t>Pending Income/Total Income</t>
  </si>
  <si>
    <t>Pre-paid expenses</t>
  </si>
  <si>
    <t>Pre-paid Days Outstanding</t>
  </si>
  <si>
    <t>days</t>
  </si>
  <si>
    <t>Accounts Payable</t>
  </si>
  <si>
    <t>A/P as % of total COGS</t>
  </si>
  <si>
    <t>CAPITAL EXPENDITURES</t>
  </si>
  <si>
    <t>Automatically estimate new computer purchases for new employees</t>
  </si>
  <si>
    <t>Dropdown</t>
  </si>
  <si>
    <t>YES</t>
  </si>
  <si>
    <t>Price per computer</t>
  </si>
  <si>
    <t>TIME FOR ASSETS TO DEPRECIATE</t>
  </si>
  <si>
    <t>Apartment/office fixings</t>
  </si>
  <si>
    <t>Years</t>
  </si>
  <si>
    <t>Office furniture</t>
  </si>
  <si>
    <t>Computers</t>
  </si>
  <si>
    <t>Telecom equipment</t>
  </si>
  <si>
    <t>Servers &amp; other tech infrastructure</t>
  </si>
  <si>
    <t>Other</t>
  </si>
  <si>
    <t>Expense Category</t>
  </si>
  <si>
    <t>Monthly Cost to Company</t>
  </si>
  <si>
    <t>Monthly Salary</t>
  </si>
  <si>
    <t>Year 2</t>
  </si>
  <si>
    <t>Year 3</t>
  </si>
  <si>
    <t>Year 4</t>
  </si>
  <si>
    <t>Year 5</t>
  </si>
  <si>
    <t>Year 6</t>
  </si>
  <si>
    <t>Annual Salary</t>
  </si>
  <si>
    <t>Payroll Taxes + Benefits</t>
  </si>
  <si>
    <t>First Hire</t>
  </si>
  <si>
    <t>How many hires added per period?</t>
  </si>
  <si>
    <t>How often are new hires added?</t>
  </si>
  <si>
    <t>Maximum Team</t>
  </si>
  <si>
    <t>Annual Increase</t>
  </si>
  <si>
    <t xml:space="preserve">If you need additional roles, just unhide rows. </t>
  </si>
  <si>
    <t>Set to 0 if you would like to disable the position</t>
  </si>
  <si>
    <t>Operations</t>
  </si>
  <si>
    <t>CEO</t>
  </si>
  <si>
    <t>Ops</t>
  </si>
  <si>
    <t>Never</t>
  </si>
  <si>
    <t>UX Research</t>
  </si>
  <si>
    <t>CFO</t>
  </si>
  <si>
    <t>Intern</t>
  </si>
  <si>
    <t>CEO 2</t>
  </si>
  <si>
    <t>CFO 2</t>
  </si>
  <si>
    <t>CTO 2</t>
  </si>
  <si>
    <t>CMO 2</t>
  </si>
  <si>
    <t>Product</t>
  </si>
  <si>
    <t>CTO</t>
  </si>
  <si>
    <t>Prod</t>
  </si>
  <si>
    <t>3D Design</t>
  </si>
  <si>
    <t>Mobile Dev</t>
  </si>
  <si>
    <t>Scrum Master</t>
  </si>
  <si>
    <t>Tester</t>
  </si>
  <si>
    <t>VR Dev 1</t>
  </si>
  <si>
    <t>VR Dev 2</t>
  </si>
  <si>
    <t>VR Dev 3</t>
  </si>
  <si>
    <t>VR Dev 4</t>
  </si>
  <si>
    <t>Marketing &amp; Sales</t>
  </si>
  <si>
    <t>CMO</t>
  </si>
  <si>
    <t>Growth</t>
  </si>
  <si>
    <t>Digital Marketer</t>
  </si>
  <si>
    <t>Sales &amp; Maketing</t>
  </si>
  <si>
    <t>Customer Support</t>
  </si>
  <si>
    <t>Head of Customer</t>
  </si>
  <si>
    <t>Senior Customer Support</t>
  </si>
  <si>
    <t>Junior Customer Support</t>
  </si>
  <si>
    <t>Customer Rep 1</t>
  </si>
  <si>
    <t>Customer Rep 2</t>
  </si>
  <si>
    <t>Customer Rep 3</t>
  </si>
  <si>
    <t>Other 4</t>
  </si>
  <si>
    <t>Other 5</t>
  </si>
  <si>
    <t>Scenario A</t>
  </si>
  <si>
    <t>Scenario B</t>
  </si>
  <si>
    <t>Scenario C</t>
  </si>
  <si>
    <t>General Settings</t>
  </si>
  <si>
    <t>Fundraising Close Date</t>
  </si>
  <si>
    <t>Date</t>
  </si>
  <si>
    <t>Investment Amount</t>
  </si>
  <si>
    <t>REVENUE</t>
  </si>
  <si>
    <t>Organic Website Traffic</t>
  </si>
  <si>
    <t>Use this section to estimate the success of your SEO, Brand Awareness and customer referral efforts. Your total estimated traffic will be visible on the KPI section of the Revenue Sheet.</t>
  </si>
  <si>
    <t xml:space="preserve">Organic traffic is disonnected from the budget: that means that you can project organic traffic regardless of how much you are spending. Still, it is recommended to use realistic expectations. </t>
  </si>
  <si>
    <t>Brand Awareness Budget</t>
  </si>
  <si>
    <t>Starting Budget</t>
  </si>
  <si>
    <t>Expenses automatically added to the SG&amp;A Sheet</t>
  </si>
  <si>
    <t>Monthly Marketing Budget Increase</t>
  </si>
  <si>
    <t>Maximum Marketing Budget</t>
  </si>
  <si>
    <t>Website Traffic</t>
  </si>
  <si>
    <t>Organic Traffic Efforts Kick-Off</t>
  </si>
  <si>
    <t>Website Traffic at launch</t>
  </si>
  <si>
    <t>#</t>
  </si>
  <si>
    <t>Monthly Traffic Increase</t>
  </si>
  <si>
    <t>Maximum Possible Organic Website Traffic</t>
  </si>
  <si>
    <t>SOURCE #1: Self-Service Subscriptions</t>
  </si>
  <si>
    <t>Enabled</t>
  </si>
  <si>
    <t xml:space="preserve">Enable this section if you expect to close deals without a sales team. Your customers go to your website and convert without any sales efforts required. </t>
  </si>
  <si>
    <t>Customers convert directly from organic or paid traffic, into paid accounts.</t>
  </si>
  <si>
    <t xml:space="preserve">Business Model </t>
  </si>
  <si>
    <t>Expected Launch</t>
  </si>
  <si>
    <t>ARPU</t>
  </si>
  <si>
    <t>The average account revenue per account, per month. If you have multiple plans, provide an average of the plan price.</t>
  </si>
  <si>
    <t>How will you primarily bill your customers</t>
  </si>
  <si>
    <t>Yearly</t>
  </si>
  <si>
    <t>Most B2C companies try to stay near 5% monthly churn. Most B2B companies aim for 0-2% monthly churn</t>
  </si>
  <si>
    <t xml:space="preserve">Expected Lifetime Value </t>
  </si>
  <si>
    <t>Organic Traffic</t>
  </si>
  <si>
    <t>Organic Traffic Conversion to Paid</t>
  </si>
  <si>
    <t>Paid Traffic</t>
  </si>
  <si>
    <t xml:space="preserve">Use this section to estimate the success of your paid ads (Google Ads, Facebook, etc...) </t>
  </si>
  <si>
    <t>Paid Traffic Marketing Budget</t>
  </si>
  <si>
    <t>Starting Marketing Budget</t>
  </si>
  <si>
    <t>Maximum Paid Ads Marketing Budget</t>
  </si>
  <si>
    <t>Cost of acqusition</t>
  </si>
  <si>
    <t>Expected CAC, first month</t>
  </si>
  <si>
    <t>Cost of acquisition per account</t>
  </si>
  <si>
    <t xml:space="preserve">Monthly CAC change  </t>
  </si>
  <si>
    <t xml:space="preserve">Use positive numbers if you assume your CAC will go up. Use negative numbers if you expect it to go down. Most SaaS companies see this number increase as they scale. </t>
  </si>
  <si>
    <t>Minimum CAC possible</t>
  </si>
  <si>
    <t>The minimum possible CAC you expect</t>
  </si>
  <si>
    <t>SOURCE #2: Inbound Sales</t>
  </si>
  <si>
    <t>Disabled</t>
  </si>
  <si>
    <t>Enable this section if you expect to close deals using lead generation, lead nurturing and a team to close sales.</t>
  </si>
  <si>
    <t>Traffic converts to leads, which are then handled by your sales team.</t>
  </si>
  <si>
    <t>Most B2B companies aim for 0-2% monthly churn</t>
  </si>
  <si>
    <t>Organic Traffic Conversion to Lead</t>
  </si>
  <si>
    <t>Cost of acqusition per Lead</t>
  </si>
  <si>
    <t>Expected Lead cost, first month</t>
  </si>
  <si>
    <t>Cost of acquisition per lead</t>
  </si>
  <si>
    <t xml:space="preserve">Monthly Lead cost change  </t>
  </si>
  <si>
    <t xml:space="preserve">Use positive numbers if you assume your CAC will go up. Use negative numbers if you expect it to go down. </t>
  </si>
  <si>
    <t>Minimum Lead cost possible</t>
  </si>
  <si>
    <t>Agents &amp; Lead Nurturing</t>
  </si>
  <si>
    <t>Leads a single sales agent can handle per month</t>
  </si>
  <si>
    <t>Position in charge of lead handling and conversion</t>
  </si>
  <si>
    <t>dropdown</t>
  </si>
  <si>
    <t>Inbound Sales Agent</t>
  </si>
  <si>
    <t>Conversions</t>
  </si>
  <si>
    <t>Lead to sale conversion rate</t>
  </si>
  <si>
    <t>SOURCE #3: Outbound Sales</t>
  </si>
  <si>
    <t xml:space="preserve">Enable this section if you expect to close deals using with sales representatives handling the outreach, nurturing and deal closing. </t>
  </si>
  <si>
    <t>Outbound Reachout</t>
  </si>
  <si>
    <t>Position in Charge</t>
  </si>
  <si>
    <t>New agents added per month</t>
  </si>
  <si>
    <t>Maximum Agents for Outbound Sales</t>
  </si>
  <si>
    <t>Deals closed per agent per month</t>
  </si>
  <si>
    <t>Sales cycle expected time</t>
  </si>
  <si>
    <t>months</t>
  </si>
  <si>
    <t>Office &gt; Per Desk Cost</t>
  </si>
  <si>
    <t>Tech Support/Customer Success</t>
  </si>
  <si>
    <t>Customers an agent can handle</t>
  </si>
  <si>
    <t>Position in charge of support/success</t>
  </si>
  <si>
    <t>Data for Charts</t>
  </si>
  <si>
    <t>P&amp;L Bar Chart</t>
  </si>
  <si>
    <t>Cash in the Bank</t>
  </si>
  <si>
    <t>Use of Funds - first 18 months</t>
  </si>
  <si>
    <t>R&amp;D</t>
  </si>
  <si>
    <t>Total</t>
  </si>
  <si>
    <t>Total Expenses</t>
  </si>
  <si>
    <t>Pie Chart</t>
  </si>
  <si>
    <t>Financial Statement (Annual)</t>
  </si>
  <si>
    <t>D-O</t>
  </si>
  <si>
    <t>P-AA</t>
  </si>
  <si>
    <t>AB-AM</t>
  </si>
  <si>
    <t>AN-AY</t>
  </si>
  <si>
    <t>AZ-BK</t>
  </si>
  <si>
    <t>BL-BW</t>
  </si>
  <si>
    <t>BX-CI</t>
  </si>
  <si>
    <t>Net Present Value</t>
  </si>
  <si>
    <t>CAGR</t>
  </si>
  <si>
    <t>Unit</t>
  </si>
  <si>
    <t>Y3-Y7</t>
  </si>
  <si>
    <t>KEY INDICATORS</t>
  </si>
  <si>
    <t>INCOME STATEMENT</t>
  </si>
  <si>
    <t>Gross Profit</t>
  </si>
  <si>
    <t>Gross margin</t>
  </si>
  <si>
    <t>EBITDA</t>
  </si>
  <si>
    <t>EBITDA margin</t>
  </si>
  <si>
    <t>D&amp;A</t>
  </si>
  <si>
    <t>EBIT</t>
  </si>
  <si>
    <t>EBIT margin</t>
  </si>
  <si>
    <t>Interest expense</t>
  </si>
  <si>
    <t>Income taxes</t>
  </si>
  <si>
    <t>Net income</t>
  </si>
  <si>
    <t>Net margin</t>
  </si>
  <si>
    <t>BALANCE SHEET</t>
  </si>
  <si>
    <t>Operating cash</t>
  </si>
  <si>
    <t>Excess cash</t>
  </si>
  <si>
    <t>Accounts receivable</t>
  </si>
  <si>
    <t>Current Assets</t>
  </si>
  <si>
    <t>Intangible assets</t>
  </si>
  <si>
    <t>Investments</t>
  </si>
  <si>
    <t>Other assets (net)</t>
  </si>
  <si>
    <t>Non-Current Assets</t>
  </si>
  <si>
    <t>Total Assets</t>
  </si>
  <si>
    <t>Accounts payable</t>
  </si>
  <si>
    <t>Deferred Revenue</t>
  </si>
  <si>
    <t>Total Liabilities</t>
  </si>
  <si>
    <t>Common equity</t>
  </si>
  <si>
    <t>Retainied Earnings</t>
  </si>
  <si>
    <t>Total Equity</t>
  </si>
  <si>
    <t>Total Liabilities + Equity</t>
  </si>
  <si>
    <t>Check</t>
  </si>
  <si>
    <t>CASH FLOW</t>
  </si>
  <si>
    <t>Initial cash balance</t>
  </si>
  <si>
    <t>Cash infusions</t>
  </si>
  <si>
    <t>Operating change in cash</t>
  </si>
  <si>
    <t>(+) D&amp;A</t>
  </si>
  <si>
    <t>(+) Cash from Investors / Change in WC</t>
  </si>
  <si>
    <t>(-) CAPEX</t>
  </si>
  <si>
    <t>(+) Change in debt</t>
  </si>
  <si>
    <t>(-) Dividends</t>
  </si>
  <si>
    <t>Ending cash balance</t>
  </si>
  <si>
    <t>Total capital requirements</t>
  </si>
  <si>
    <t>VALUATION</t>
  </si>
  <si>
    <t>(-) Taxes</t>
  </si>
  <si>
    <t>(-) Interests</t>
  </si>
  <si>
    <t>Gross cash flow</t>
  </si>
  <si>
    <t>(-) Change in WC</t>
  </si>
  <si>
    <t>(+) Equity investment</t>
  </si>
  <si>
    <t>(+) Debt</t>
  </si>
  <si>
    <t>Free cash flow</t>
  </si>
  <si>
    <t>Exit value</t>
  </si>
  <si>
    <t xml:space="preserve">Discounted cash flow </t>
  </si>
  <si>
    <t>Financial Statement (Monthly)</t>
  </si>
  <si>
    <t>START</t>
  </si>
  <si>
    <t xml:space="preserve"> </t>
  </si>
  <si>
    <t>Prepaid expenses</t>
  </si>
  <si>
    <t>PP&amp;E (net)</t>
  </si>
  <si>
    <t>Financial obligations (Debt)</t>
  </si>
  <si>
    <t>Provisions</t>
  </si>
  <si>
    <t>Net Income (Loss)</t>
  </si>
  <si>
    <t>Retained Earnings</t>
  </si>
  <si>
    <t>Cash infusions/Cash from Sales</t>
  </si>
  <si>
    <t>Cash from Sales</t>
  </si>
  <si>
    <t>Investor Cash</t>
  </si>
  <si>
    <t>(+) Change in WC</t>
  </si>
  <si>
    <t xml:space="preserve">Total capital requirements </t>
  </si>
  <si>
    <t>EBIAT</t>
  </si>
  <si>
    <t>CONSOLIDATED REVENUE</t>
  </si>
  <si>
    <t>Renewals</t>
  </si>
  <si>
    <t>TOTAL</t>
  </si>
  <si>
    <t>Annual Billing Model</t>
  </si>
  <si>
    <t>Churn Rate</t>
  </si>
  <si>
    <t>Subscribers</t>
  </si>
  <si>
    <t>New Customers</t>
  </si>
  <si>
    <t>Renewing Customers</t>
  </si>
  <si>
    <t>Total Active Customers</t>
  </si>
  <si>
    <t>Cohorts</t>
  </si>
  <si>
    <t>Annual Billing Summary</t>
  </si>
  <si>
    <t>New MRR</t>
  </si>
  <si>
    <t>Renewing MRR</t>
  </si>
  <si>
    <t>Totals</t>
  </si>
  <si>
    <t>LTV Subscribed this Month</t>
  </si>
  <si>
    <t>Monthly Revenue</t>
  </si>
  <si>
    <t>Total Revenue</t>
  </si>
  <si>
    <t>Leads from Paid Traffic</t>
  </si>
  <si>
    <t>Cost of Acqusition per Lead</t>
  </si>
  <si>
    <t>Expected Leads Added via Ads</t>
  </si>
  <si>
    <t>Leads from Organic Traffic</t>
  </si>
  <si>
    <t>Expected Conversions from Organic Traffic</t>
  </si>
  <si>
    <t>Lead Handling</t>
  </si>
  <si>
    <t>Total Leads Generated</t>
  </si>
  <si>
    <t>Agents needed to handle leads</t>
  </si>
  <si>
    <t>Monthly Billing Model</t>
  </si>
  <si>
    <t>Lost Customers</t>
  </si>
  <si>
    <t>Total Customers</t>
  </si>
  <si>
    <t>MRR</t>
  </si>
  <si>
    <t>Lost MRR</t>
  </si>
  <si>
    <t>Monthly Recurring Revenue</t>
  </si>
  <si>
    <t>Billed Cash Flow</t>
  </si>
  <si>
    <t>Agents doing outbound sales</t>
  </si>
  <si>
    <t>Deals closed (including delay)</t>
  </si>
  <si>
    <t>Revenue Source 4</t>
  </si>
  <si>
    <t>Revenue Source 3</t>
  </si>
  <si>
    <t>Operating Costs</t>
  </si>
  <si>
    <t>Average % of paid users</t>
  </si>
  <si>
    <t>Avg # of Betterhelp sessions</t>
  </si>
  <si>
    <t>CONSOLIDATED COGS</t>
  </si>
  <si>
    <t>Total COGS</t>
  </si>
  <si>
    <t>CATEGORY #1: Hosting/Customer Service</t>
  </si>
  <si>
    <t>AWS</t>
  </si>
  <si>
    <t>Intercom</t>
  </si>
  <si>
    <t>Service 3</t>
  </si>
  <si>
    <t>Service 4</t>
  </si>
  <si>
    <t>Service 5</t>
  </si>
  <si>
    <t>Service 6</t>
  </si>
  <si>
    <t>Service 7</t>
  </si>
  <si>
    <t>Service 8</t>
  </si>
  <si>
    <t>Service 9</t>
  </si>
  <si>
    <t>Service 10</t>
  </si>
  <si>
    <t>Service 11</t>
  </si>
  <si>
    <t>Service 12</t>
  </si>
  <si>
    <t>Service 13</t>
  </si>
  <si>
    <t>CATEGORY #2: Partnership Commissions</t>
  </si>
  <si>
    <t>BETTERHELP TIER 2</t>
  </si>
  <si>
    <t>BETTERHELP TIER 3</t>
  </si>
  <si>
    <t>COST PER WEEK/SESSION</t>
  </si>
  <si>
    <t>IPSOFT</t>
  </si>
  <si>
    <t>CATEGORY #3: App Store Fees</t>
  </si>
  <si>
    <t>App Store Commission</t>
  </si>
  <si>
    <t>Stripe</t>
  </si>
  <si>
    <t>Operating Expenses</t>
  </si>
  <si>
    <t>CONSOLIDATED SG&amp;A</t>
  </si>
  <si>
    <t>Expenses Running total</t>
  </si>
  <si>
    <t>PAYROLL</t>
  </si>
  <si>
    <t>Total Payroll</t>
  </si>
  <si>
    <t>Headcount:</t>
  </si>
  <si>
    <t>Total Headcount</t>
  </si>
  <si>
    <t>MARKETING &amp; GROWTH</t>
  </si>
  <si>
    <t>Platforms</t>
  </si>
  <si>
    <t>Mailchimp</t>
  </si>
  <si>
    <t>Hubspot</t>
  </si>
  <si>
    <t>Platform 3</t>
  </si>
  <si>
    <t>Platform 4</t>
  </si>
  <si>
    <t>Platform 5</t>
  </si>
  <si>
    <t>Platform 6</t>
  </si>
  <si>
    <t>Platform 7</t>
  </si>
  <si>
    <t>Platform 8</t>
  </si>
  <si>
    <t>Platform 9</t>
  </si>
  <si>
    <t>Platform 10</t>
  </si>
  <si>
    <t>Platform 11</t>
  </si>
  <si>
    <t>Platform 12</t>
  </si>
  <si>
    <t>Platform 13</t>
  </si>
  <si>
    <t>Platform 14</t>
  </si>
  <si>
    <t xml:space="preserve">Direct Response Campaigns </t>
  </si>
  <si>
    <t>Google Ads</t>
  </si>
  <si>
    <t>Campaign 2</t>
  </si>
  <si>
    <t>Campaign 3</t>
  </si>
  <si>
    <t>Lead Generation Budget</t>
  </si>
  <si>
    <t>Self-Service Marketing Budget</t>
  </si>
  <si>
    <t xml:space="preserve">Brand Awareness Campaigns </t>
  </si>
  <si>
    <t>Facebook/Instagram</t>
  </si>
  <si>
    <t>Campaign 4</t>
  </si>
  <si>
    <t>Experiment Campaigns</t>
  </si>
  <si>
    <t>Campaign 1</t>
  </si>
  <si>
    <t>Total Marketing &amp; Growth</t>
  </si>
  <si>
    <t xml:space="preserve">Recurring </t>
  </si>
  <si>
    <t>Legal</t>
  </si>
  <si>
    <t>Professional</t>
  </si>
  <si>
    <t>Accounting</t>
  </si>
  <si>
    <t>One-Time</t>
  </si>
  <si>
    <t>Advisory Board</t>
  </si>
  <si>
    <t>Total Advisory &amp; Prof</t>
  </si>
  <si>
    <t>WFA Stipend</t>
  </si>
  <si>
    <t>Total Rent</t>
  </si>
  <si>
    <t>TECH SUPPORT &amp; SERVICES</t>
  </si>
  <si>
    <t>Gmail</t>
  </si>
  <si>
    <t>Domain &amp; Hosting</t>
  </si>
  <si>
    <t>Asana</t>
  </si>
  <si>
    <t>MS Office</t>
  </si>
  <si>
    <t>Service 14</t>
  </si>
  <si>
    <t>Service 15</t>
  </si>
  <si>
    <t>Service 16</t>
  </si>
  <si>
    <t>Service 17</t>
  </si>
  <si>
    <t>Service 18</t>
  </si>
  <si>
    <t>Service 19</t>
  </si>
  <si>
    <t>Service 20</t>
  </si>
  <si>
    <t>Total Tech Support</t>
  </si>
  <si>
    <t>INSURANCE</t>
  </si>
  <si>
    <t>General Liability Insurance</t>
  </si>
  <si>
    <t>Assets</t>
  </si>
  <si>
    <t>Total Insurance</t>
  </si>
  <si>
    <t>Phone</t>
  </si>
  <si>
    <t>Water</t>
  </si>
  <si>
    <t>Total Utilities</t>
  </si>
  <si>
    <t>OTHER EXPENSES</t>
  </si>
  <si>
    <t>Bank Fees</t>
  </si>
  <si>
    <t>Travel</t>
  </si>
  <si>
    <t>Expense 3</t>
  </si>
  <si>
    <t>Expense 4</t>
  </si>
  <si>
    <t>Year</t>
  </si>
  <si>
    <t>Assumptions</t>
  </si>
  <si>
    <t>Total App store Page Views</t>
  </si>
  <si>
    <t>Assumed 18.52% conversion rate of health &amp; fitness apps on app store https://splitmetrics.com/blog/good-app-store-conversion-rate/</t>
  </si>
  <si>
    <t>Total Downloads</t>
  </si>
  <si>
    <t>Assumed 97% unpaid users - headspace 1m paid users out of 31m users in 2018 - see K29 https://www.cnbc.com/2018/09/02/companies-are-turning-to-headspace-to-help-their-workers-meditate.html</t>
  </si>
  <si>
    <t>Total PayingUsers</t>
  </si>
  <si>
    <t>Assumed C2% of Headspace Yr1 Users</t>
  </si>
  <si>
    <t>Yr 1-2 CAGR</t>
  </si>
  <si>
    <t>Assumed L2% of Headspace CAGR Yr 1-3</t>
  </si>
  <si>
    <t>Total Revs</t>
  </si>
  <si>
    <t>Yr 3-6 CAGR</t>
  </si>
  <si>
    <t>Tier 1 % of Users</t>
  </si>
  <si>
    <t>100% - Tier 2 - Tier 3</t>
  </si>
  <si>
    <t>Access to 1 course (6 lessons) access</t>
  </si>
  <si>
    <t>No of Users</t>
  </si>
  <si>
    <t>% of Tier Users x Total Paying Users for this year</t>
  </si>
  <si>
    <t>(Free online community)</t>
  </si>
  <si>
    <t>Revenues</t>
  </si>
  <si>
    <t>Tier 2 % of users</t>
  </si>
  <si>
    <t>Assumed most attractive 'middle version' (manual input)</t>
  </si>
  <si>
    <t>Access 1 courses + 2x betterhelp checkins</t>
  </si>
  <si>
    <t>(AI Therapist)</t>
  </si>
  <si>
    <t>Tier 3</t>
  </si>
  <si>
    <t>Users %</t>
  </si>
  <si>
    <t>Manual input</t>
  </si>
  <si>
    <t>Access 1 courses + 6x betterhelp checkins</t>
  </si>
  <si>
    <t>R</t>
  </si>
  <si>
    <t>Average Revenue per User Per Year</t>
  </si>
  <si>
    <t>Total Revenue this year / Total Users this year</t>
  </si>
  <si>
    <t>Average Revenue per User Per Month</t>
  </si>
  <si>
    <t>Total Revenue this year / Total Users this year / 12 months</t>
  </si>
  <si>
    <t>Check totals</t>
  </si>
  <si>
    <t>Learning from Headspace User Growth</t>
  </si>
  <si>
    <t>https://www.headspace.com/1million/subscribers</t>
  </si>
  <si>
    <t>% of paying users:</t>
  </si>
  <si>
    <t>300 downloads first day in June 2012; 1m subscribers - June 2018</t>
  </si>
  <si>
    <t>Users</t>
  </si>
  <si>
    <t xml:space="preserve">Note - key driver - headspace 312 downloads day 1. TBD how many year 1 - which has dramatic impact on CAGR. </t>
  </si>
  <si>
    <t>Total Users</t>
  </si>
  <si>
    <t>Assumed 312 downloads day 1. Assumes 20% of day 1 downloads daily for year 1.</t>
  </si>
  <si>
    <t>Headspace</t>
  </si>
  <si>
    <t>Calm</t>
  </si>
  <si>
    <t>Betterhelp</t>
  </si>
  <si>
    <t>Tier 2</t>
  </si>
  <si>
    <t>Betterhelp Expenses</t>
  </si>
  <si>
    <t># Weeks/Sessions</t>
  </si>
  <si>
    <t>Cost per session</t>
  </si>
  <si>
    <t>Deferred Revenue Model</t>
  </si>
  <si>
    <t>Sales Invoices</t>
  </si>
  <si>
    <t>Reference row - do not modify</t>
  </si>
  <si>
    <t>Average Cost of User</t>
  </si>
  <si>
    <t>Deferred Balance</t>
  </si>
  <si>
    <t>Monthly Recognition</t>
  </si>
  <si>
    <t>TOTAL Deferred</t>
  </si>
  <si>
    <t>Customer</t>
  </si>
  <si>
    <t>YEAR</t>
  </si>
  <si>
    <t>New Subscribers</t>
  </si>
  <si>
    <t>Total Subscription $</t>
  </si>
  <si>
    <t>Close Month</t>
  </si>
  <si>
    <t>Sub Start Date</t>
  </si>
  <si>
    <t>Sub End Date</t>
  </si>
  <si>
    <t>Breakeven Analysis</t>
  </si>
  <si>
    <t>[Name]</t>
  </si>
  <si>
    <t>Amounts shown in U.S. dollars</t>
  </si>
  <si>
    <t>Sales</t>
  </si>
  <si>
    <t>No. Units Sold</t>
  </si>
  <si>
    <t>Fixed Costs</t>
  </si>
  <si>
    <t>Total Variable Costs</t>
  </si>
  <si>
    <t>Total Costs 
(Fixed + Variable)</t>
  </si>
  <si>
    <t>Sales price per unit</t>
  </si>
  <si>
    <t>Sales volume per period (units)</t>
  </si>
  <si>
    <t xml:space="preserve">    Total Sales</t>
  </si>
  <si>
    <t>Variable Costs</t>
  </si>
  <si>
    <t>AWS per unit</t>
  </si>
  <si>
    <t>Zendesk per unit</t>
  </si>
  <si>
    <t>Ipsoft</t>
  </si>
  <si>
    <t>App Store</t>
  </si>
  <si>
    <t>Variable costs per unit</t>
  </si>
  <si>
    <t xml:space="preserve">    Total Variable Costs</t>
  </si>
  <si>
    <t>Unit contribution margin</t>
  </si>
  <si>
    <t xml:space="preserve">    Gross Margin</t>
  </si>
  <si>
    <t>Fixed Costs Per Period</t>
  </si>
  <si>
    <t>Payroll</t>
  </si>
  <si>
    <t>Marketing &amp; Growth</t>
  </si>
  <si>
    <t>Advisory / Accounting</t>
  </si>
  <si>
    <t>Remote Office</t>
  </si>
  <si>
    <t>Tech Support</t>
  </si>
  <si>
    <t>Insurance</t>
  </si>
  <si>
    <t>Compliance</t>
  </si>
  <si>
    <t xml:space="preserve">    Total Fixed Costs per period</t>
  </si>
  <si>
    <t xml:space="preserve">    Net Profit (Loss)</t>
  </si>
  <si>
    <t>Results:</t>
  </si>
  <si>
    <t>Breakeven Point (units):</t>
  </si>
  <si>
    <t>Sales volume analysis:</t>
  </si>
  <si>
    <t>Fixed costs per period</t>
  </si>
  <si>
    <t>Variable costs</t>
  </si>
  <si>
    <t>Total costs</t>
  </si>
  <si>
    <t>Total sales</t>
  </si>
  <si>
    <t>Net profit (loss)</t>
  </si>
  <si>
    <t>CAPEX &amp; Working Capital</t>
  </si>
  <si>
    <t>BALANCE SHEET ACCOUNTS</t>
  </si>
  <si>
    <t>Operating Cash</t>
  </si>
  <si>
    <t>A/R from Revenues</t>
  </si>
  <si>
    <t>COGS Accounts</t>
  </si>
  <si>
    <t>Depreciation</t>
  </si>
  <si>
    <t>WORKING CAPITAL</t>
  </si>
  <si>
    <t>Change in Operating Cash</t>
  </si>
  <si>
    <t>Change in Accounts Receivable</t>
  </si>
  <si>
    <t>Change in Accounts Payable</t>
  </si>
  <si>
    <t>Total Working Capital</t>
  </si>
  <si>
    <t>By type of asset:</t>
  </si>
  <si>
    <t>Total CAPEX</t>
  </si>
  <si>
    <t>DEPRECIATION &amp; AMORTIZATION</t>
  </si>
  <si>
    <t>Stat</t>
  </si>
  <si>
    <t xml:space="preserve">Source </t>
  </si>
  <si>
    <t>Link</t>
  </si>
  <si>
    <t xml:space="preserve">27.5 million without insurance as of 2018 </t>
  </si>
  <si>
    <t>US Census Bureau</t>
  </si>
  <si>
    <t>https://www.census.gov/newsroom/press-releases/2019/income-poverty.html</t>
  </si>
  <si>
    <t>33% retention is considered good</t>
  </si>
  <si>
    <t>https://mixpanel.com/topics/what-is-a-good-app-retention-rate/</t>
  </si>
  <si>
    <t>PERSONNEL PLAN</t>
  </si>
  <si>
    <t>ALL PERSONNEL</t>
  </si>
  <si>
    <t>YEAR 1</t>
  </si>
  <si>
    <t>YEAR 2</t>
  </si>
  <si>
    <t>YEAR 3</t>
  </si>
  <si>
    <t>YEAR 4</t>
  </si>
  <si>
    <t>YEAR 5</t>
  </si>
  <si>
    <t>Development / Support</t>
  </si>
  <si>
    <t>Ending Value</t>
  </si>
  <si>
    <t>Sales &amp; Marketing</t>
  </si>
  <si>
    <t>Beg Value</t>
  </si>
  <si>
    <t>Completed Years</t>
  </si>
  <si>
    <t>Total People</t>
  </si>
  <si>
    <t>CAGR:</t>
  </si>
  <si>
    <t>(+) Change in intangible assets</t>
  </si>
  <si>
    <t>LEGAL, ADVISORY, PROF. SERVICES</t>
  </si>
  <si>
    <t>CASH FLOW CHECK</t>
  </si>
  <si>
    <t>Profit/Loss</t>
  </si>
  <si>
    <t>Cost Per session</t>
  </si>
  <si>
    <t>Averge per user</t>
  </si>
  <si>
    <t>(-) Intangible Assets</t>
  </si>
  <si>
    <t>Average % of Tier 2 Tier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</si>
</sst>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2">
    <numFmt numFmtId="5" formatCode="&quot;$&quot;#,##0_);\(&quot;$&quot;#,##0\)"/>
    <numFmt numFmtId="6" formatCode="&quot;$&quot;#,##0_);[Red]\(&quot;$&quot;#,##0\)"/>
    <numFmt numFmtId="7" formatCode="&quot;$&quot;#,##0.00_);\(&quot;$&quot;#,##0.00\)"/>
    <numFmt numFmtId="44" formatCode="_(&quot;$&quot;* #,##0.00_);_(&quot;$&quot;* \(#,##0.00\);_(&quot;$&quot;* &quot;-&quot;??_);_(@_)"/>
    <numFmt numFmtId="43" formatCode="_(* #,##0.00_);_(* \(#,##0.00\);_(* &quot;-&quot;??_);_(@_)"/>
    <numFmt numFmtId="164" formatCode="0.0%"/>
    <numFmt numFmtId="165" formatCode="#,##0.0"/>
    <numFmt numFmtId="166" formatCode="&quot;$&quot;#,##0"/>
    <numFmt numFmtId="167" formatCode="[$-409]mmmm\ d\,\ yyyy"/>
    <numFmt numFmtId="168" formatCode="&quot;$&quot;0&quot;/ton&quot;"/>
    <numFmt numFmtId="169" formatCode="&quot;$&quot;#,##0.00"/>
    <numFmt numFmtId="170" formatCode="[$-409]mmm\-yy"/>
    <numFmt numFmtId="171" formatCode="&quot;Month&quot;\ 0"/>
    <numFmt numFmtId="172" formatCode="0.0&quot;x&quot;"/>
    <numFmt numFmtId="173" formatCode="#,##0.0_);\(#,##0.0\)"/>
    <numFmt numFmtId="174" formatCode="mmm&quot;-&quot;yyyy"/>
    <numFmt numFmtId="175" formatCode="_(&quot;$&quot;* #,##0_);_(&quot;$&quot;* \(#,##0\);_(&quot;$&quot;* &quot;-&quot;??_);_(@_)"/>
    <numFmt numFmtId="176" formatCode="yyyy"/>
    <numFmt numFmtId="177" formatCode="&quot;Year&quot;\ 0"/>
    <numFmt numFmtId="178" formatCode="#,##0.000_);\(#,##0.000\)"/>
    <numFmt numFmtId="179" formatCode="#,##0.00000_);\(#,##0.00000\)"/>
    <numFmt numFmtId="180" formatCode="_(* #,##0.000_);_(* \(#,##0.000\);_(* &quot;-&quot;_);_(@_)"/>
    <numFmt numFmtId="181" formatCode="&quot;$&quot;0&quot;/niño&quot;"/>
    <numFmt numFmtId="182" formatCode="#,##0.0000_);\(#,##0.0000\)"/>
    <numFmt numFmtId="183" formatCode="mm/dd/yy;@"/>
    <numFmt numFmtId="184" formatCode="_(* #,##0_);_(* \(#,##0\);_(* &quot;-&quot;??_);_(@_)"/>
    <numFmt numFmtId="185" formatCode="[$-409]mmm\-yy;@"/>
    <numFmt numFmtId="186" formatCode="0_);\(0\)"/>
    <numFmt numFmtId="187" formatCode="#,##0.0000_);[Red]\(#,##0.0000\)"/>
    <numFmt numFmtId="188" formatCode="_([$$-409]* #,##0.000_);_([$$-409]* \(#,##0.000\);_([$$-409]* &quot;-&quot;??_);_(@_)"/>
    <numFmt numFmtId="189" formatCode="0.0"/>
    <numFmt numFmtId="190" formatCode="_(* #,##0.00000_);_(* \(#,##0.00000\);_(* &quot;-&quot;??_);_(@_)"/>
  </numFmts>
  <fonts count="152">
    <font>
      <sz val="11"/>
      <color theme="1"/>
      <name val="Arial"/>
    </font>
    <font>
      <sz val="11"/>
      <color theme="1"/>
      <name val="Arial"/>
      <family val="2"/>
    </font>
    <font>
      <sz val="11"/>
      <name val="Arial"/>
      <family val="2"/>
    </font>
    <font>
      <sz val="18"/>
      <color theme="1"/>
      <name val="Arial"/>
      <family val="2"/>
    </font>
    <font>
      <b/>
      <sz val="18"/>
      <color rgb="FF64D8C2"/>
      <name val="Arial"/>
      <family val="2"/>
    </font>
    <font>
      <b/>
      <sz val="11"/>
      <color theme="1"/>
      <name val="Arial"/>
      <family val="2"/>
    </font>
    <font>
      <sz val="11"/>
      <color rgb="FFFFFFFF"/>
      <name val="Arial"/>
      <family val="2"/>
    </font>
    <font>
      <sz val="18"/>
      <color rgb="FFFFFFFF"/>
      <name val="Arial"/>
      <family val="2"/>
    </font>
    <font>
      <sz val="9"/>
      <color rgb="FF999999"/>
      <name val="Arial"/>
      <family val="2"/>
    </font>
    <font>
      <u/>
      <sz val="14"/>
      <color rgb="FF3ABEFF"/>
      <name val="Arial"/>
      <family val="2"/>
    </font>
    <font>
      <u/>
      <sz val="11"/>
      <color rgb="FF000000"/>
      <name val="Arial"/>
      <family val="2"/>
    </font>
    <font>
      <sz val="11"/>
      <color rgb="FF000000"/>
      <name val="Arial"/>
      <family val="2"/>
    </font>
    <font>
      <sz val="9"/>
      <color rgb="FFFFFFFF"/>
      <name val="Arial"/>
      <family val="2"/>
    </font>
    <font>
      <u/>
      <sz val="11"/>
      <color rgb="FFFFFFFF"/>
      <name val="Arial"/>
      <family val="2"/>
    </font>
    <font>
      <b/>
      <sz val="18"/>
      <color theme="1"/>
      <name val="Arial"/>
      <family val="2"/>
    </font>
    <font>
      <sz val="11"/>
      <color theme="1"/>
      <name val="Calibri"/>
      <family val="2"/>
    </font>
    <font>
      <sz val="8"/>
      <color rgb="FFFFFFFF"/>
      <name val="Arial"/>
      <family val="2"/>
    </font>
    <font>
      <b/>
      <i/>
      <sz val="14"/>
      <color theme="0"/>
      <name val="Arial"/>
      <family val="2"/>
    </font>
    <font>
      <sz val="14"/>
      <color theme="0"/>
      <name val="Arial"/>
      <family val="2"/>
    </font>
    <font>
      <sz val="14"/>
      <color theme="1"/>
      <name val="Arial"/>
      <family val="2"/>
    </font>
    <font>
      <b/>
      <sz val="14"/>
      <color theme="0"/>
      <name val="Arial"/>
      <family val="2"/>
    </font>
    <font>
      <sz val="14"/>
      <color rgb="FF7F7F7F"/>
      <name val="Arial"/>
      <family val="2"/>
    </font>
    <font>
      <i/>
      <sz val="14"/>
      <color theme="0"/>
      <name val="Arial"/>
      <family val="2"/>
    </font>
    <font>
      <sz val="14"/>
      <color rgb="FF1F497D"/>
      <name val="Arial"/>
      <family val="2"/>
    </font>
    <font>
      <b/>
      <u/>
      <sz val="14"/>
      <color theme="1"/>
      <name val="Arial"/>
      <family val="2"/>
    </font>
    <font>
      <b/>
      <sz val="14"/>
      <color theme="1"/>
      <name val="Arial"/>
      <family val="2"/>
    </font>
    <font>
      <b/>
      <sz val="18"/>
      <color rgb="FF14425E"/>
      <name val="Arial"/>
      <family val="2"/>
    </font>
    <font>
      <sz val="18"/>
      <color rgb="FF14425E"/>
      <name val="Arial"/>
      <family val="2"/>
    </font>
    <font>
      <sz val="14"/>
      <color rgb="FF0B5394"/>
      <name val="Arial"/>
      <family val="2"/>
    </font>
    <font>
      <b/>
      <sz val="14"/>
      <color rgb="FF0B5394"/>
      <name val="Arial"/>
      <family val="2"/>
    </font>
    <font>
      <u/>
      <sz val="14"/>
      <color theme="1"/>
      <name val="Arial"/>
      <family val="2"/>
    </font>
    <font>
      <b/>
      <sz val="14"/>
      <color rgb="FFFFFFFF"/>
      <name val="Arial"/>
      <family val="2"/>
    </font>
    <font>
      <sz val="14"/>
      <color rgb="FF000000"/>
      <name val="Arial"/>
      <family val="2"/>
    </font>
    <font>
      <b/>
      <sz val="14"/>
      <color rgb="FF64D8C2"/>
      <name val="Arial"/>
      <family val="2"/>
    </font>
    <font>
      <i/>
      <sz val="14"/>
      <color rgb="FF7F7F7F"/>
      <name val="Arial"/>
      <family val="2"/>
    </font>
    <font>
      <b/>
      <sz val="12"/>
      <color rgb="FF14425E"/>
      <name val="Arial"/>
      <family val="2"/>
    </font>
    <font>
      <sz val="12"/>
      <color rgb="FF0B5394"/>
      <name val="Arial"/>
      <family val="2"/>
    </font>
    <font>
      <b/>
      <sz val="18"/>
      <color theme="0"/>
      <name val="Arial"/>
      <family val="2"/>
    </font>
    <font>
      <b/>
      <sz val="12"/>
      <color rgb="FF0B5394"/>
      <name val="Arial"/>
      <family val="2"/>
    </font>
    <font>
      <sz val="18"/>
      <color theme="0"/>
      <name val="Arial"/>
      <family val="2"/>
    </font>
    <font>
      <sz val="11"/>
      <color rgb="FF0B5394"/>
      <name val="Arial"/>
      <family val="2"/>
    </font>
    <font>
      <b/>
      <sz val="11"/>
      <color rgb="FF000000"/>
      <name val="Arial"/>
      <family val="2"/>
    </font>
    <font>
      <sz val="12"/>
      <color theme="1"/>
      <name val="Arial"/>
      <family val="2"/>
    </font>
    <font>
      <b/>
      <sz val="12"/>
      <color rgb="FFF9BE61"/>
      <name val="Arial"/>
      <family val="2"/>
    </font>
    <font>
      <u/>
      <sz val="12"/>
      <color theme="1"/>
      <name val="Arial"/>
      <family val="2"/>
    </font>
    <font>
      <sz val="12"/>
      <color rgb="FF1F497D"/>
      <name val="Arial"/>
      <family val="2"/>
    </font>
    <font>
      <sz val="12"/>
      <color rgb="FF7F7F7F"/>
      <name val="Arial"/>
      <family val="2"/>
    </font>
    <font>
      <b/>
      <sz val="12"/>
      <color theme="0"/>
      <name val="Arial"/>
      <family val="2"/>
    </font>
    <font>
      <b/>
      <sz val="18"/>
      <color rgb="FF000000"/>
      <name val="Arial"/>
      <family val="2"/>
    </font>
    <font>
      <b/>
      <sz val="12"/>
      <color rgb="FF000000"/>
      <name val="Arial"/>
      <family val="2"/>
    </font>
    <font>
      <sz val="11"/>
      <color rgb="FF000000"/>
      <name val="Calibri"/>
      <family val="2"/>
    </font>
    <font>
      <b/>
      <sz val="12"/>
      <color theme="1"/>
      <name val="Arial"/>
      <family val="2"/>
    </font>
    <font>
      <sz val="12"/>
      <color rgb="FF000000"/>
      <name val="Arial"/>
      <family val="2"/>
    </font>
    <font>
      <u/>
      <sz val="12"/>
      <color rgb="FF0B5394"/>
      <name val="Arial"/>
      <family val="2"/>
    </font>
    <font>
      <sz val="11"/>
      <color rgb="FF0B5394"/>
      <name val="Calibri"/>
      <family val="2"/>
    </font>
    <font>
      <b/>
      <sz val="12"/>
      <color rgb="FF1F497D"/>
      <name val="Arial"/>
      <family val="2"/>
    </font>
    <font>
      <sz val="11"/>
      <color rgb="FF1F497D"/>
      <name val="Arial"/>
      <family val="2"/>
    </font>
    <font>
      <sz val="11"/>
      <color rgb="FF7F7F7F"/>
      <name val="Arial"/>
      <family val="2"/>
    </font>
    <font>
      <b/>
      <sz val="11"/>
      <color rgb="FF64D8C2"/>
      <name val="Arial"/>
      <family val="2"/>
    </font>
    <font>
      <sz val="11"/>
      <color rgb="FF64D8C2"/>
      <name val="Arial"/>
      <family val="2"/>
    </font>
    <font>
      <b/>
      <sz val="11"/>
      <color rgb="FF3D85C6"/>
      <name val="Arial"/>
      <family val="2"/>
    </font>
    <font>
      <b/>
      <sz val="18"/>
      <color rgb="FFFFFFFF"/>
      <name val="Arial"/>
      <family val="2"/>
    </font>
    <font>
      <b/>
      <i/>
      <sz val="12"/>
      <color theme="0"/>
      <name val="Arial"/>
      <family val="2"/>
    </font>
    <font>
      <b/>
      <u/>
      <sz val="11"/>
      <color theme="1"/>
      <name val="Arial"/>
      <family val="2"/>
    </font>
    <font>
      <i/>
      <sz val="12"/>
      <color theme="0"/>
      <name val="Arial"/>
      <family val="2"/>
    </font>
    <font>
      <b/>
      <sz val="11"/>
      <color theme="0"/>
      <name val="Arial"/>
      <family val="2"/>
    </font>
    <font>
      <i/>
      <sz val="12"/>
      <color rgb="FF000000"/>
      <name val="Arial"/>
      <family val="2"/>
    </font>
    <font>
      <b/>
      <sz val="12"/>
      <color rgb="FFFFFFFF"/>
      <name val="Arial"/>
      <family val="2"/>
    </font>
    <font>
      <b/>
      <u/>
      <sz val="12"/>
      <color rgb="FF000000"/>
      <name val="Arial"/>
      <family val="2"/>
    </font>
    <font>
      <b/>
      <sz val="14"/>
      <color rgb="FF000000"/>
      <name val="Arial"/>
      <family val="2"/>
    </font>
    <font>
      <i/>
      <sz val="11"/>
      <color theme="1"/>
      <name val="Arial"/>
      <family val="2"/>
    </font>
    <font>
      <i/>
      <sz val="11"/>
      <color rgb="FF000000"/>
      <name val="Arial"/>
      <family val="2"/>
    </font>
    <font>
      <i/>
      <sz val="12"/>
      <color theme="1"/>
      <name val="Arial"/>
      <family val="2"/>
    </font>
    <font>
      <i/>
      <sz val="12"/>
      <color rgb="FF7F7F7F"/>
      <name val="Arial"/>
      <family val="2"/>
    </font>
    <font>
      <sz val="12"/>
      <color theme="0"/>
      <name val="Arial"/>
      <family val="2"/>
    </font>
    <font>
      <b/>
      <sz val="11"/>
      <color rgb="FFFFFFFF"/>
      <name val="Arial"/>
      <family val="2"/>
    </font>
    <font>
      <b/>
      <i/>
      <sz val="12"/>
      <color rgb="FF000000"/>
      <name val="Arial"/>
      <family val="2"/>
    </font>
    <font>
      <b/>
      <u/>
      <sz val="12"/>
      <color theme="1"/>
      <name val="Arial"/>
      <family val="2"/>
    </font>
    <font>
      <u/>
      <sz val="12"/>
      <color rgb="FF000000"/>
      <name val="Arial"/>
      <family val="2"/>
    </font>
    <font>
      <b/>
      <sz val="18"/>
      <color rgb="FFFF506F"/>
      <name val="Arial"/>
      <family val="2"/>
    </font>
    <font>
      <b/>
      <i/>
      <sz val="12"/>
      <color theme="1"/>
      <name val="Arial"/>
      <family val="2"/>
    </font>
    <font>
      <b/>
      <sz val="18"/>
      <color rgb="FF3ABEFF"/>
      <name val="Arial"/>
      <family val="2"/>
    </font>
    <font>
      <u/>
      <sz val="18"/>
      <color theme="1"/>
      <name val="Arial"/>
      <family val="2"/>
    </font>
    <font>
      <b/>
      <sz val="14"/>
      <color rgb="FF3D85C6"/>
      <name val="Arial"/>
      <family val="2"/>
    </font>
    <font>
      <sz val="12"/>
      <color rgb="FF3D85C6"/>
      <name val="Arial"/>
      <family val="2"/>
    </font>
    <font>
      <b/>
      <sz val="18"/>
      <color rgb="FF3D85C6"/>
      <name val="Arial"/>
      <family val="2"/>
    </font>
    <font>
      <u/>
      <sz val="12"/>
      <color rgb="FF3D85C6"/>
      <name val="Arial"/>
      <family val="2"/>
    </font>
    <font>
      <b/>
      <sz val="12"/>
      <color rgb="FF3D85C6"/>
      <name val="Arial"/>
      <family val="2"/>
    </font>
    <font>
      <u/>
      <sz val="12"/>
      <color rgb="FF1F497D"/>
      <name val="Arial"/>
      <family val="2"/>
    </font>
    <font>
      <b/>
      <sz val="18"/>
      <color rgb="FFF9BE61"/>
      <name val="Arial"/>
      <family val="2"/>
    </font>
    <font>
      <u/>
      <sz val="18"/>
      <color rgb="FFF9BE61"/>
      <name val="Arial"/>
      <family val="2"/>
    </font>
    <font>
      <sz val="18"/>
      <color rgb="FFF9BE61"/>
      <name val="Arial"/>
      <family val="2"/>
    </font>
    <font>
      <sz val="11"/>
      <color rgb="FFD8D8D8"/>
      <name val="Arial"/>
      <family val="2"/>
    </font>
    <font>
      <sz val="12"/>
      <color rgb="FFD8D8D8"/>
      <name val="Arial"/>
      <family val="2"/>
    </font>
    <font>
      <b/>
      <sz val="11"/>
      <color rgb="FF000000"/>
      <name val="Calibri"/>
      <family val="2"/>
    </font>
    <font>
      <b/>
      <sz val="14"/>
      <color rgb="FF1F497D"/>
      <name val="Arial"/>
      <family val="2"/>
    </font>
    <font>
      <sz val="12"/>
      <color rgb="FF0070C0"/>
      <name val="Arial"/>
      <family val="2"/>
    </font>
    <font>
      <sz val="10"/>
      <color theme="1"/>
      <name val="Avenir"/>
      <family val="2"/>
    </font>
    <font>
      <u/>
      <sz val="11"/>
      <color theme="10"/>
      <name val="Arial"/>
      <family val="2"/>
    </font>
    <font>
      <sz val="11"/>
      <color theme="1"/>
      <name val="Arial"/>
      <family val="2"/>
    </font>
    <font>
      <b/>
      <i/>
      <sz val="12"/>
      <color rgb="FF1F497D"/>
      <name val="Arial"/>
      <family val="2"/>
    </font>
    <font>
      <b/>
      <i/>
      <sz val="11"/>
      <color rgb="FF000000"/>
      <name val="Arial"/>
      <family val="2"/>
    </font>
    <font>
      <sz val="8"/>
      <name val="Verdana"/>
      <family val="2"/>
    </font>
    <font>
      <b/>
      <sz val="12"/>
      <color theme="1"/>
      <name val="Avenir Book"/>
      <family val="2"/>
    </font>
    <font>
      <sz val="12"/>
      <name val="Avenir Book"/>
      <family val="2"/>
    </font>
    <font>
      <b/>
      <sz val="12"/>
      <name val="Avenir Book"/>
      <family val="2"/>
    </font>
    <font>
      <b/>
      <sz val="9"/>
      <color rgb="FF000000"/>
      <name val="Tahoma"/>
      <family val="2"/>
    </font>
    <font>
      <sz val="9"/>
      <color rgb="FF000000"/>
      <name val="Tahoma"/>
      <family val="2"/>
    </font>
    <font>
      <u/>
      <sz val="12"/>
      <color theme="10"/>
      <name val="Avenir Book"/>
      <family val="2"/>
    </font>
    <font>
      <i/>
      <sz val="12"/>
      <color theme="1"/>
      <name val="Avenir Book"/>
      <family val="2"/>
    </font>
    <font>
      <sz val="12"/>
      <color theme="1"/>
      <name val="Avenir Book"/>
      <family val="2"/>
    </font>
    <font>
      <sz val="11"/>
      <color theme="1"/>
      <name val="Calibri"/>
      <family val="2"/>
      <scheme val="minor"/>
    </font>
    <font>
      <b/>
      <sz val="12"/>
      <color indexed="18"/>
      <name val="Arial"/>
      <family val="2"/>
    </font>
    <font>
      <sz val="12"/>
      <name val="Arial"/>
      <family val="2"/>
    </font>
    <font>
      <b/>
      <sz val="12"/>
      <color indexed="20"/>
      <name val="Arial"/>
      <family val="2"/>
    </font>
    <font>
      <sz val="12"/>
      <name val="Arial"/>
      <family val="2"/>
      <charset val="1"/>
    </font>
    <font>
      <b/>
      <sz val="12"/>
      <name val="Arial"/>
      <family val="2"/>
      <charset val="1"/>
    </font>
    <font>
      <b/>
      <sz val="12"/>
      <color indexed="9"/>
      <name val="Arial"/>
      <family val="2"/>
    </font>
    <font>
      <b/>
      <sz val="12"/>
      <name val="Arial"/>
      <family val="2"/>
    </font>
    <font>
      <sz val="12"/>
      <color indexed="9"/>
      <name val="Arial"/>
      <family val="2"/>
    </font>
    <font>
      <b/>
      <sz val="12"/>
      <color indexed="18"/>
      <name val="Arial Black"/>
      <family val="2"/>
    </font>
    <font>
      <sz val="11"/>
      <color rgb="FFFF0000"/>
      <name val="Arial"/>
      <family val="2"/>
    </font>
    <font>
      <b/>
      <sz val="11"/>
      <color rgb="FFFF0000"/>
      <name val="Arial"/>
      <family val="2"/>
    </font>
    <font>
      <i/>
      <sz val="11"/>
      <color rgb="FFFF0000"/>
      <name val="Arial"/>
      <family val="2"/>
    </font>
    <font>
      <b/>
      <i/>
      <sz val="11"/>
      <color theme="1"/>
      <name val="Arial"/>
      <family val="2"/>
    </font>
    <font>
      <b/>
      <sz val="11"/>
      <color theme="4" tint="-0.249977111117893"/>
      <name val="Arial"/>
      <family val="2"/>
    </font>
    <font>
      <sz val="11"/>
      <color rgb="FF0432FF"/>
      <name val="Arial"/>
      <family val="2"/>
    </font>
    <font>
      <i/>
      <sz val="12"/>
      <color rgb="FF0432FF"/>
      <name val="Arial"/>
      <family val="2"/>
    </font>
    <font>
      <sz val="12"/>
      <color rgb="FF0432FF"/>
      <name val="Arial"/>
      <family val="2"/>
    </font>
    <font>
      <sz val="12"/>
      <color rgb="FFFF0000"/>
      <name val="Arial"/>
      <family val="2"/>
    </font>
    <font>
      <i/>
      <sz val="12"/>
      <color theme="0" tint="-0.499984740745262"/>
      <name val="Arial"/>
      <family val="2"/>
    </font>
    <font>
      <sz val="12"/>
      <color rgb="FF4472C4"/>
      <name val="Arial"/>
      <family val="2"/>
    </font>
    <font>
      <sz val="8"/>
      <name val="Arial"/>
      <family val="2"/>
    </font>
    <font>
      <sz val="11"/>
      <name val="Avenir Book"/>
      <family val="2"/>
    </font>
    <font>
      <sz val="11"/>
      <color rgb="FFFFFF00"/>
      <name val="Arial"/>
      <family val="2"/>
    </font>
    <font>
      <i/>
      <sz val="12"/>
      <color rgb="FF000000"/>
      <name val="Avenir Book"/>
      <family val="2"/>
    </font>
    <font>
      <sz val="11"/>
      <color theme="1"/>
      <name val="Avenir Next Medium"/>
      <family val="2"/>
    </font>
    <font>
      <b/>
      <sz val="11"/>
      <color theme="1"/>
      <name val="Avenir Next Demi Bold"/>
      <family val="2"/>
    </font>
    <font>
      <sz val="11"/>
      <color rgb="FFFF4C41"/>
      <name val="Arial"/>
      <family val="2"/>
    </font>
    <font>
      <i/>
      <sz val="11"/>
      <color rgb="FFFF4C41"/>
      <name val="Arial"/>
      <family val="2"/>
    </font>
    <font>
      <i/>
      <sz val="10"/>
      <color rgb="FFFF4C41"/>
      <name val="Arial"/>
      <family val="2"/>
    </font>
    <font>
      <b/>
      <sz val="12"/>
      <color rgb="FFFF4C41"/>
      <name val="Arial"/>
      <family val="2"/>
    </font>
    <font>
      <b/>
      <sz val="11"/>
      <color rgb="FFFF4C41"/>
      <name val="Arial"/>
      <family val="2"/>
    </font>
    <font>
      <b/>
      <sz val="18"/>
      <color rgb="FFFF4C41"/>
      <name val="Arial"/>
      <family val="2"/>
    </font>
    <font>
      <b/>
      <sz val="14"/>
      <color rgb="FFFF4C41"/>
      <name val="Arial"/>
      <family val="2"/>
    </font>
    <font>
      <i/>
      <sz val="12"/>
      <color rgb="FF632423"/>
      <name val="Arial"/>
      <family val="2"/>
    </font>
    <font>
      <sz val="11"/>
      <color rgb="FF00B050"/>
      <name val="Arial"/>
      <family val="2"/>
    </font>
    <font>
      <b/>
      <sz val="11"/>
      <color rgb="FF00B050"/>
      <name val="Arial"/>
      <family val="2"/>
    </font>
    <font>
      <b/>
      <i/>
      <sz val="12"/>
      <color rgb="FF632423"/>
      <name val="Arial"/>
      <family val="2"/>
    </font>
    <font>
      <b/>
      <i/>
      <sz val="10"/>
      <color rgb="FF00B050"/>
      <name val="Arial"/>
      <family val="2"/>
    </font>
    <font>
      <sz val="14"/>
      <color rgb="FF000000"/>
      <name val="Avenir Book"/>
      <family val="2"/>
    </font>
    <font>
      <sz val="14"/>
      <color theme="1"/>
      <name val="Avenir Book"/>
      <family val="2"/>
    </font>
  </fonts>
  <fills count="95">
    <fill>
      <patternFill patternType="none"/>
    </fill>
    <fill>
      <patternFill patternType="gray125"/>
    </fill>
    <fill>
      <patternFill patternType="solid">
        <fgColor rgb="FF001627"/>
        <bgColor rgb="FF001627"/>
      </patternFill>
    </fill>
    <fill>
      <patternFill patternType="solid">
        <fgColor rgb="FFFFFFFF"/>
        <bgColor rgb="FFFFFFFF"/>
      </patternFill>
    </fill>
    <fill>
      <patternFill patternType="solid">
        <fgColor rgb="FF3ABEFF"/>
        <bgColor rgb="FF3ABEFF"/>
      </patternFill>
    </fill>
    <fill>
      <patternFill patternType="solid">
        <fgColor rgb="FF2EC4B6"/>
        <bgColor rgb="FF2EC4B6"/>
      </patternFill>
    </fill>
    <fill>
      <patternFill patternType="solid">
        <fgColor rgb="FFFFE066"/>
        <bgColor rgb="FFFFE066"/>
      </patternFill>
    </fill>
    <fill>
      <patternFill patternType="solid">
        <fgColor rgb="FFFF3366"/>
        <bgColor rgb="FFFF3366"/>
      </patternFill>
    </fill>
    <fill>
      <patternFill patternType="solid">
        <fgColor rgb="FF0B5394"/>
        <bgColor rgb="FF0B5394"/>
      </patternFill>
    </fill>
    <fill>
      <patternFill patternType="solid">
        <fgColor rgb="FF14425E"/>
        <bgColor rgb="FF14425E"/>
      </patternFill>
    </fill>
    <fill>
      <patternFill patternType="solid">
        <fgColor rgb="FFD8D8D8"/>
        <bgColor rgb="FFD8D8D8"/>
      </patternFill>
    </fill>
    <fill>
      <patternFill patternType="solid">
        <fgColor rgb="FF64D8C2"/>
        <bgColor rgb="FF64D8C2"/>
      </patternFill>
    </fill>
    <fill>
      <patternFill patternType="solid">
        <fgColor rgb="FFFF506F"/>
        <bgColor rgb="FFFF506F"/>
      </patternFill>
    </fill>
    <fill>
      <patternFill patternType="solid">
        <fgColor rgb="FF00B0F0"/>
        <bgColor rgb="FF00B0F0"/>
      </patternFill>
    </fill>
    <fill>
      <patternFill patternType="solid">
        <fgColor rgb="FFF2F2F2"/>
        <bgColor rgb="FFF2F2F2"/>
      </patternFill>
    </fill>
    <fill>
      <patternFill patternType="solid">
        <fgColor theme="4"/>
        <bgColor theme="4"/>
      </patternFill>
    </fill>
    <fill>
      <patternFill patternType="solid">
        <fgColor rgb="FFFFC000"/>
        <bgColor rgb="FFFFC000"/>
      </patternFill>
    </fill>
    <fill>
      <patternFill patternType="solid">
        <fgColor rgb="FF1F497D"/>
        <bgColor rgb="FF1F497D"/>
      </patternFill>
    </fill>
    <fill>
      <patternFill patternType="solid">
        <fgColor rgb="FFC0EFE6"/>
        <bgColor rgb="FFC0EFE6"/>
      </patternFill>
    </fill>
    <fill>
      <patternFill patternType="solid">
        <fgColor rgb="FFF993A8"/>
        <bgColor rgb="FFF993A8"/>
      </patternFill>
    </fill>
    <fill>
      <patternFill patternType="solid">
        <fgColor rgb="FFC7EDFF"/>
        <bgColor rgb="FFC7EDFF"/>
      </patternFill>
    </fill>
    <fill>
      <patternFill patternType="solid">
        <fgColor rgb="FFFFF0B3"/>
        <bgColor rgb="FFFFF0B3"/>
      </patternFill>
    </fill>
    <fill>
      <patternFill patternType="solid">
        <fgColor rgb="FFF3F3F3"/>
        <bgColor rgb="FFF3F3F3"/>
      </patternFill>
    </fill>
    <fill>
      <patternFill patternType="solid">
        <fgColor rgb="FF80D5FF"/>
        <bgColor rgb="FF80D5FF"/>
      </patternFill>
    </fill>
    <fill>
      <patternFill patternType="solid">
        <fgColor rgb="FFFFFF99"/>
        <bgColor rgb="FFFFFF99"/>
      </patternFill>
    </fill>
    <fill>
      <patternFill patternType="solid">
        <fgColor rgb="FFFFFF00"/>
        <bgColor indexed="64"/>
      </patternFill>
    </fill>
    <fill>
      <patternFill patternType="solid">
        <fgColor theme="6" tint="0.79998168889431442"/>
        <bgColor indexed="64"/>
      </patternFill>
    </fill>
    <fill>
      <patternFill patternType="solid">
        <fgColor theme="6" tint="0.79998168889431442"/>
        <bgColor rgb="FF3ABEFF"/>
      </patternFill>
    </fill>
    <fill>
      <patternFill patternType="solid">
        <fgColor theme="6" tint="0.79998168889431442"/>
        <bgColor rgb="FF80D5FF"/>
      </patternFill>
    </fill>
    <fill>
      <patternFill patternType="solid">
        <fgColor theme="6" tint="0.79998168889431442"/>
        <bgColor rgb="FFC7EDFF"/>
      </patternFill>
    </fill>
    <fill>
      <patternFill patternType="solid">
        <fgColor rgb="FF99CCFF"/>
        <bgColor indexed="64"/>
      </patternFill>
    </fill>
    <fill>
      <patternFill patternType="solid">
        <fgColor theme="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7" tint="0.59999389629810485"/>
        <bgColor rgb="FFFFF0B3"/>
      </patternFill>
    </fill>
    <fill>
      <patternFill patternType="solid">
        <fgColor indexed="18"/>
        <bgColor indexed="64"/>
      </patternFill>
    </fill>
    <fill>
      <patternFill patternType="solid">
        <fgColor indexed="47"/>
        <bgColor indexed="64"/>
      </patternFill>
    </fill>
    <fill>
      <patternFill patternType="solid">
        <fgColor theme="6" tint="0.39997558519241921"/>
        <bgColor rgb="FF14425E"/>
      </patternFill>
    </fill>
    <fill>
      <patternFill patternType="solid">
        <fgColor theme="6" tint="0.39997558519241921"/>
        <bgColor indexed="64"/>
      </patternFill>
    </fill>
    <fill>
      <patternFill patternType="solid">
        <fgColor theme="6" tint="0.39997558519241921"/>
        <bgColor rgb="FFF2F2F2"/>
      </patternFill>
    </fill>
    <fill>
      <patternFill patternType="solid">
        <fgColor theme="6" tint="0.39997558519241921"/>
        <bgColor rgb="FF64D8C2"/>
      </patternFill>
    </fill>
    <fill>
      <patternFill patternType="solid">
        <fgColor theme="6" tint="0.39997558519241921"/>
        <bgColor rgb="FFC0EFE6"/>
      </patternFill>
    </fill>
    <fill>
      <patternFill patternType="solid">
        <fgColor theme="6" tint="0.39997558519241921"/>
        <bgColor rgb="FFFF506F"/>
      </patternFill>
    </fill>
    <fill>
      <patternFill patternType="solid">
        <fgColor theme="6" tint="0.39997558519241921"/>
        <bgColor rgb="FFF993A8"/>
      </patternFill>
    </fill>
    <fill>
      <patternFill patternType="solid">
        <fgColor theme="6" tint="0.39997558519241921"/>
        <bgColor rgb="FF3ABEFF"/>
      </patternFill>
    </fill>
    <fill>
      <patternFill patternType="solid">
        <fgColor theme="6" tint="0.39997558519241921"/>
        <bgColor rgb="FFC7EDFF"/>
      </patternFill>
    </fill>
    <fill>
      <patternFill patternType="solid">
        <fgColor theme="6" tint="0.39997558519241921"/>
        <bgColor rgb="FFFFF0B3"/>
      </patternFill>
    </fill>
    <fill>
      <patternFill patternType="solid">
        <fgColor theme="6" tint="0.39997558519241921"/>
        <bgColor rgb="FFFFE066"/>
      </patternFill>
    </fill>
    <fill>
      <patternFill patternType="solid">
        <fgColor theme="5" tint="0.59999389629810485"/>
        <bgColor indexed="64"/>
      </patternFill>
    </fill>
    <fill>
      <patternFill patternType="solid">
        <fgColor theme="3" tint="0.34998626667073579"/>
        <bgColor indexed="64"/>
      </patternFill>
    </fill>
    <fill>
      <patternFill patternType="solid">
        <fgColor theme="9" tint="0.59999389629810485"/>
        <bgColor indexed="64"/>
      </patternFill>
    </fill>
    <fill>
      <patternFill patternType="solid">
        <fgColor rgb="FFFFFD78"/>
        <bgColor indexed="64"/>
      </patternFill>
    </fill>
    <fill>
      <patternFill patternType="solid">
        <fgColor theme="2" tint="-0.14999847407452621"/>
        <bgColor indexed="64"/>
      </patternFill>
    </fill>
    <fill>
      <patternFill patternType="solid">
        <fgColor theme="4" tint="0.39997558519241921"/>
        <bgColor indexed="64"/>
      </patternFill>
    </fill>
    <fill>
      <patternFill patternType="solid">
        <fgColor rgb="FF76D6FF"/>
        <bgColor rgb="FFC7EDFF"/>
      </patternFill>
    </fill>
    <fill>
      <patternFill patternType="solid">
        <fgColor rgb="FF76D6FF"/>
        <bgColor indexed="64"/>
      </patternFill>
    </fill>
    <fill>
      <patternFill patternType="solid">
        <fgColor rgb="FFFFC000"/>
        <bgColor indexed="64"/>
      </patternFill>
    </fill>
    <fill>
      <patternFill patternType="solid">
        <fgColor theme="1" tint="0.34998626667073579"/>
        <bgColor indexed="64"/>
      </patternFill>
    </fill>
    <fill>
      <patternFill patternType="solid">
        <fgColor theme="2" tint="-0.14999847407452621"/>
        <bgColor rgb="FF14425E"/>
      </patternFill>
    </fill>
    <fill>
      <patternFill patternType="solid">
        <fgColor theme="2" tint="-0.14999847407452621"/>
        <bgColor theme="4"/>
      </patternFill>
    </fill>
    <fill>
      <patternFill patternType="solid">
        <fgColor theme="2" tint="-0.14999847407452621"/>
        <bgColor rgb="FF64D8C2"/>
      </patternFill>
    </fill>
    <fill>
      <patternFill patternType="solid">
        <fgColor theme="2" tint="-0.14999847407452621"/>
        <bgColor rgb="FFC0EFE6"/>
      </patternFill>
    </fill>
    <fill>
      <patternFill patternType="solid">
        <fgColor theme="2" tint="-0.14999847407452621"/>
        <bgColor rgb="FFFF506F"/>
      </patternFill>
    </fill>
    <fill>
      <patternFill patternType="solid">
        <fgColor theme="2" tint="-0.14999847407452621"/>
        <bgColor rgb="FFF993A8"/>
      </patternFill>
    </fill>
    <fill>
      <patternFill patternType="solid">
        <fgColor theme="2" tint="-0.14999847407452621"/>
        <bgColor rgb="FF3ABEFF"/>
      </patternFill>
    </fill>
    <fill>
      <patternFill patternType="solid">
        <fgColor theme="2" tint="-0.14999847407452621"/>
        <bgColor rgb="FFC7EDFF"/>
      </patternFill>
    </fill>
    <fill>
      <patternFill patternType="solid">
        <fgColor theme="2" tint="-0.14999847407452621"/>
        <bgColor rgb="FFFFF0B3"/>
      </patternFill>
    </fill>
    <fill>
      <patternFill patternType="solid">
        <fgColor theme="2" tint="-0.14999847407452621"/>
        <bgColor rgb="FFFFE066"/>
      </patternFill>
    </fill>
    <fill>
      <patternFill patternType="solid">
        <fgColor theme="6" tint="0.59999389629810485"/>
        <bgColor indexed="64"/>
      </patternFill>
    </fill>
    <fill>
      <patternFill patternType="solid">
        <fgColor theme="0" tint="-0.249977111117893"/>
        <bgColor indexed="64"/>
      </patternFill>
    </fill>
    <fill>
      <patternFill patternType="solid">
        <fgColor theme="0" tint="-0.249977111117893"/>
        <bgColor rgb="FF64D8C2"/>
      </patternFill>
    </fill>
    <fill>
      <patternFill patternType="solid">
        <fgColor theme="0" tint="-0.249977111117893"/>
        <bgColor rgb="FFC0EFE6"/>
      </patternFill>
    </fill>
    <fill>
      <patternFill patternType="solid">
        <fgColor rgb="FFFF0000"/>
        <bgColor indexed="64"/>
      </patternFill>
    </fill>
    <fill>
      <patternFill patternType="solid">
        <fgColor rgb="FF0070C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1" tint="0.249977111117893"/>
        <bgColor indexed="64"/>
      </patternFill>
    </fill>
    <fill>
      <patternFill patternType="solid">
        <fgColor rgb="FFFFA900"/>
        <bgColor indexed="64"/>
      </patternFill>
    </fill>
    <fill>
      <patternFill patternType="solid">
        <fgColor rgb="FFFF4C41"/>
        <bgColor indexed="64"/>
      </patternFill>
    </fill>
    <fill>
      <patternFill patternType="solid">
        <fgColor theme="0" tint="-4.9989318521683403E-2"/>
        <bgColor indexed="64"/>
      </patternFill>
    </fill>
    <fill>
      <patternFill patternType="solid">
        <fgColor theme="0" tint="-0.14999847407452621"/>
        <bgColor rgb="FF1F497D"/>
      </patternFill>
    </fill>
    <fill>
      <patternFill patternType="solid">
        <fgColor theme="0" tint="-0.14999847407452621"/>
        <bgColor theme="4"/>
      </patternFill>
    </fill>
    <fill>
      <patternFill patternType="solid">
        <fgColor theme="0" tint="-0.14999847407452621"/>
        <bgColor rgb="FF64D8C2"/>
      </patternFill>
    </fill>
    <fill>
      <patternFill patternType="solid">
        <fgColor theme="0" tint="-0.14999847407452621"/>
        <bgColor rgb="FFC0EFE6"/>
      </patternFill>
    </fill>
    <fill>
      <patternFill patternType="solid">
        <fgColor theme="0" tint="-0.14999847407452621"/>
        <bgColor rgb="FFFF506F"/>
      </patternFill>
    </fill>
    <fill>
      <patternFill patternType="solid">
        <fgColor theme="0" tint="-0.14999847407452621"/>
        <bgColor rgb="FFF993A8"/>
      </patternFill>
    </fill>
    <fill>
      <patternFill patternType="solid">
        <fgColor theme="0" tint="-0.14999847407452621"/>
        <bgColor rgb="FF3ABEFF"/>
      </patternFill>
    </fill>
    <fill>
      <patternFill patternType="solid">
        <fgColor theme="0" tint="-0.14999847407452621"/>
        <bgColor rgb="FFC7EDFF"/>
      </patternFill>
    </fill>
    <fill>
      <patternFill patternType="solid">
        <fgColor rgb="FF953734"/>
        <bgColor rgb="FF953734"/>
      </patternFill>
    </fill>
    <fill>
      <patternFill patternType="solid">
        <fgColor theme="5"/>
        <bgColor theme="5"/>
      </patternFill>
    </fill>
    <fill>
      <patternFill patternType="solid">
        <fgColor rgb="FFF2DBDB"/>
        <bgColor rgb="FFF2DBDB"/>
      </patternFill>
    </fill>
    <fill>
      <patternFill patternType="solid">
        <fgColor rgb="FFEBF1DE"/>
        <bgColor rgb="FF000000"/>
      </patternFill>
    </fill>
  </fills>
  <borders count="96">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001627"/>
      </left>
      <right style="thin">
        <color rgb="FF001627"/>
      </right>
      <top style="thin">
        <color rgb="FF001627"/>
      </top>
      <bottom style="thin">
        <color rgb="FF001627"/>
      </bottom>
      <diagonal/>
    </border>
    <border>
      <left style="thin">
        <color rgb="FF001627"/>
      </left>
      <right style="thin">
        <color rgb="FF001627"/>
      </right>
      <top style="thin">
        <color rgb="FF001627"/>
      </top>
      <bottom/>
      <diagonal/>
    </border>
    <border>
      <left style="thin">
        <color rgb="FF001627"/>
      </left>
      <right/>
      <top style="thin">
        <color rgb="FF001627"/>
      </top>
      <bottom style="thin">
        <color rgb="FF001627"/>
      </bottom>
      <diagonal/>
    </border>
    <border>
      <left/>
      <right style="thin">
        <color rgb="FF001627"/>
      </right>
      <top style="thin">
        <color rgb="FF001627"/>
      </top>
      <bottom style="thin">
        <color rgb="FF001627"/>
      </bottom>
      <diagonal/>
    </border>
    <border>
      <left/>
      <right/>
      <top style="thin">
        <color rgb="FF001627"/>
      </top>
      <bottom style="thin">
        <color rgb="FF001627"/>
      </bottom>
      <diagonal/>
    </border>
    <border>
      <left style="thin">
        <color rgb="FF001627"/>
      </left>
      <right/>
      <top style="thin">
        <color rgb="FF001627"/>
      </top>
      <bottom/>
      <diagonal/>
    </border>
    <border>
      <left/>
      <right style="thin">
        <color rgb="FF001627"/>
      </right>
      <top style="thin">
        <color rgb="FF001627"/>
      </top>
      <bottom/>
      <diagonal/>
    </border>
    <border>
      <left style="thin">
        <color rgb="FF001627"/>
      </left>
      <right/>
      <top/>
      <bottom/>
      <diagonal/>
    </border>
    <border>
      <left/>
      <right style="thin">
        <color rgb="FF001627"/>
      </right>
      <top/>
      <bottom/>
      <diagonal/>
    </border>
    <border>
      <left/>
      <right/>
      <top style="thin">
        <color rgb="FF001627"/>
      </top>
      <bottom/>
      <diagonal/>
    </border>
    <border>
      <left/>
      <right/>
      <top/>
      <bottom style="thin">
        <color rgb="FF001627"/>
      </bottom>
      <diagonal/>
    </border>
    <border>
      <left/>
      <right style="thin">
        <color rgb="FF001627"/>
      </right>
      <top/>
      <bottom style="thin">
        <color rgb="FF001627"/>
      </bottom>
      <diagonal/>
    </border>
    <border>
      <left style="thin">
        <color rgb="FF001627"/>
      </left>
      <right/>
      <top/>
      <bottom style="thin">
        <color rgb="FF001627"/>
      </bottom>
      <diagonal/>
    </border>
    <border>
      <left style="thin">
        <color rgb="FF001627"/>
      </left>
      <right style="thin">
        <color rgb="FF001627"/>
      </right>
      <top/>
      <bottom style="thin">
        <color rgb="FF001627"/>
      </bottom>
      <diagonal/>
    </border>
    <border>
      <left style="thin">
        <color rgb="FFFFFFFF"/>
      </left>
      <right/>
      <top style="thin">
        <color rgb="FFFFFFFF"/>
      </top>
      <bottom/>
      <diagonal/>
    </border>
    <border>
      <left/>
      <right style="thin">
        <color rgb="FFFFFFFF"/>
      </right>
      <top style="thin">
        <color rgb="FFFFFFFF"/>
      </top>
      <bottom/>
      <diagonal/>
    </border>
    <border>
      <left style="thin">
        <color rgb="FFFFFFFF"/>
      </left>
      <right/>
      <top/>
      <bottom/>
      <diagonal/>
    </border>
    <border>
      <left/>
      <right style="thin">
        <color rgb="FFFFFFFF"/>
      </right>
      <top/>
      <bottom/>
      <diagonal/>
    </border>
    <border>
      <left style="thin">
        <color rgb="FFFFFFFF"/>
      </left>
      <right/>
      <top/>
      <bottom style="thin">
        <color rgb="FFFFFFFF"/>
      </bottom>
      <diagonal/>
    </border>
    <border>
      <left/>
      <right style="thin">
        <color rgb="FFFFFFFF"/>
      </right>
      <top/>
      <bottom style="thin">
        <color rgb="FFFFFFFF"/>
      </bottom>
      <diagonal/>
    </border>
    <border>
      <left/>
      <right/>
      <top/>
      <bottom style="medium">
        <color rgb="FF14425E"/>
      </bottom>
      <diagonal/>
    </border>
    <border>
      <left style="thin">
        <color rgb="FF000000"/>
      </left>
      <right style="thin">
        <color rgb="FF000000"/>
      </right>
      <top style="thin">
        <color rgb="FF000000"/>
      </top>
      <bottom style="thin">
        <color rgb="FF000000"/>
      </bottom>
      <diagonal/>
    </border>
    <border>
      <left/>
      <right/>
      <top/>
      <bottom style="medium">
        <color rgb="FF3ABEFF"/>
      </bottom>
      <diagonal/>
    </border>
    <border>
      <left/>
      <right/>
      <top/>
      <bottom style="thin">
        <color rgb="FFBFBFBF"/>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bottom style="thin">
        <color rgb="FF000000"/>
      </bottom>
      <diagonal/>
    </border>
    <border>
      <left/>
      <right/>
      <top/>
      <bottom style="hair">
        <color rgb="FF000000"/>
      </bottom>
      <diagonal/>
    </border>
    <border>
      <left/>
      <right/>
      <top style="hair">
        <color rgb="FF000000"/>
      </top>
      <bottom style="hair">
        <color rgb="FF000000"/>
      </bottom>
      <diagonal/>
    </border>
    <border>
      <left style="thin">
        <color rgb="FF7F7F7F"/>
      </left>
      <right/>
      <top/>
      <bottom/>
      <diagonal/>
    </border>
    <border>
      <left/>
      <right style="thin">
        <color rgb="FF7F7F7F"/>
      </right>
      <top/>
      <bottom/>
      <diagonal/>
    </border>
    <border>
      <left/>
      <right/>
      <top/>
      <bottom style="thin">
        <color rgb="FF14425E"/>
      </bottom>
      <diagonal/>
    </border>
    <border>
      <left/>
      <right/>
      <top style="thin">
        <color rgb="FF000000"/>
      </top>
      <bottom style="thin">
        <color rgb="FF000000"/>
      </bottom>
      <diagonal/>
    </border>
    <border>
      <left/>
      <right/>
      <top/>
      <bottom style="medium">
        <color rgb="FF64D8C2"/>
      </bottom>
      <diagonal/>
    </border>
    <border>
      <left/>
      <right style="thin">
        <color rgb="FF000000"/>
      </right>
      <top/>
      <bottom style="medium">
        <color rgb="FF64D8C2"/>
      </bottom>
      <diagonal/>
    </border>
    <border>
      <left/>
      <right style="thin">
        <color rgb="FF000000"/>
      </right>
      <top/>
      <bottom style="thin">
        <color rgb="FF000000"/>
      </bottom>
      <diagonal/>
    </border>
    <border>
      <left/>
      <right/>
      <top style="thin">
        <color rgb="FF000000"/>
      </top>
      <bottom/>
      <diagonal/>
    </border>
    <border>
      <left/>
      <right style="thin">
        <color rgb="FF000000"/>
      </right>
      <top/>
      <bottom/>
      <diagonal/>
    </border>
    <border>
      <left style="dotted">
        <color rgb="FF000000"/>
      </left>
      <right/>
      <top/>
      <bottom/>
      <diagonal/>
    </border>
    <border>
      <left/>
      <right/>
      <top/>
      <bottom style="medium">
        <color rgb="FFFF506F"/>
      </bottom>
      <diagonal/>
    </border>
    <border>
      <left/>
      <right style="thick">
        <color rgb="FF3ABEFF"/>
      </right>
      <top/>
      <bottom/>
      <diagonal/>
    </border>
    <border>
      <left style="thick">
        <color rgb="FF3ABEFF"/>
      </left>
      <right/>
      <top style="thin">
        <color rgb="FF000000"/>
      </top>
      <bottom style="thin">
        <color rgb="FF000000"/>
      </bottom>
      <diagonal/>
    </border>
    <border>
      <left style="thick">
        <color rgb="FF3ABEFF"/>
      </left>
      <right/>
      <top/>
      <bottom/>
      <diagonal/>
    </border>
    <border>
      <left/>
      <right style="thick">
        <color rgb="FF3ABEFF"/>
      </right>
      <top/>
      <bottom style="medium">
        <color rgb="FF3ABEFF"/>
      </bottom>
      <diagonal/>
    </border>
    <border>
      <left style="thick">
        <color rgb="FF3ABEFF"/>
      </left>
      <right/>
      <top/>
      <bottom style="medium">
        <color rgb="FF3ABEFF"/>
      </bottom>
      <diagonal/>
    </border>
    <border>
      <left style="thick">
        <color rgb="FF3ABEFF"/>
      </left>
      <right/>
      <top style="thin">
        <color rgb="FF000000"/>
      </top>
      <bottom/>
      <diagonal/>
    </border>
    <border>
      <left/>
      <right style="thick">
        <color rgb="FF3ABEFF"/>
      </right>
      <top/>
      <bottom style="thin">
        <color rgb="FFBFBFBF"/>
      </bottom>
      <diagonal/>
    </border>
    <border>
      <left style="thick">
        <color rgb="FF3ABEFF"/>
      </left>
      <right/>
      <top/>
      <bottom style="thin">
        <color rgb="FFBFBFBF"/>
      </bottom>
      <diagonal/>
    </border>
    <border>
      <left/>
      <right style="thick">
        <color rgb="FFFFE066"/>
      </right>
      <top/>
      <bottom/>
      <diagonal/>
    </border>
    <border>
      <left/>
      <right/>
      <top/>
      <bottom style="medium">
        <color rgb="FFFFE066"/>
      </bottom>
      <diagonal/>
    </border>
    <border>
      <left/>
      <right style="thick">
        <color rgb="FFFFE066"/>
      </right>
      <top/>
      <bottom style="medium">
        <color rgb="FFFFE066"/>
      </bottom>
      <diagonal/>
    </border>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bottom style="medium">
        <color rgb="FF14425E"/>
      </bottom>
      <diagonal/>
    </border>
    <border>
      <left style="medium">
        <color indexed="64"/>
      </left>
      <right style="medium">
        <color indexed="64"/>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18"/>
      </left>
      <right style="thin">
        <color indexed="18"/>
      </right>
      <top style="thin">
        <color indexed="18"/>
      </top>
      <bottom style="thin">
        <color indexed="18"/>
      </bottom>
      <diagonal/>
    </border>
    <border>
      <left style="thin">
        <color indexed="64"/>
      </left>
      <right style="thin">
        <color indexed="64"/>
      </right>
      <top style="thin">
        <color indexed="64"/>
      </top>
      <bottom style="medium">
        <color indexed="64"/>
      </bottom>
      <diagonal/>
    </border>
    <border>
      <left style="thin">
        <color indexed="18"/>
      </left>
      <right style="thin">
        <color indexed="18"/>
      </right>
      <top style="thin">
        <color indexed="18"/>
      </top>
      <bottom style="medium">
        <color indexed="64"/>
      </bottom>
      <diagonal/>
    </border>
    <border>
      <left style="thin">
        <color indexed="64"/>
      </left>
      <right style="thin">
        <color indexed="64"/>
      </right>
      <top/>
      <bottom style="thin">
        <color indexed="64"/>
      </bottom>
      <diagonal/>
    </border>
    <border>
      <left/>
      <right style="thin">
        <color rgb="FF000000"/>
      </right>
      <top style="thin">
        <color rgb="FF000000"/>
      </top>
      <bottom/>
      <diagonal/>
    </border>
    <border>
      <left style="medium">
        <color indexed="64"/>
      </left>
      <right/>
      <top/>
      <bottom/>
      <diagonal/>
    </border>
    <border>
      <left style="medium">
        <color indexed="64"/>
      </left>
      <right/>
      <top/>
      <bottom style="medium">
        <color rgb="FF14425E"/>
      </bottom>
      <diagonal/>
    </border>
    <border>
      <left/>
      <right style="medium">
        <color indexed="64"/>
      </right>
      <top/>
      <bottom/>
      <diagonal/>
    </border>
    <border>
      <left/>
      <right style="medium">
        <color indexed="64"/>
      </right>
      <top/>
      <bottom style="medium">
        <color rgb="FF14425E"/>
      </bottom>
      <diagonal/>
    </border>
    <border>
      <left style="medium">
        <color indexed="64"/>
      </left>
      <right style="medium">
        <color indexed="64"/>
      </right>
      <top/>
      <bottom style="thin">
        <color rgb="FF14425E"/>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bottom style="medium">
        <color rgb="FF64D8C2"/>
      </bottom>
      <diagonal/>
    </border>
    <border>
      <left style="medium">
        <color indexed="64"/>
      </left>
      <right style="medium">
        <color indexed="64"/>
      </right>
      <top/>
      <bottom style="thin">
        <color rgb="FF000000"/>
      </bottom>
      <diagonal/>
    </border>
    <border>
      <left style="medium">
        <color indexed="64"/>
      </left>
      <right style="medium">
        <color indexed="64"/>
      </right>
      <top/>
      <bottom style="thin">
        <color indexed="64"/>
      </bottom>
      <diagonal/>
    </border>
    <border>
      <left/>
      <right/>
      <top/>
      <bottom style="medium">
        <color indexed="64"/>
      </bottom>
      <diagonal/>
    </border>
    <border>
      <left style="thin">
        <color theme="2"/>
      </left>
      <right style="thin">
        <color theme="2"/>
      </right>
      <top style="thin">
        <color theme="2"/>
      </top>
      <bottom style="thin">
        <color theme="2"/>
      </bottom>
      <diagonal/>
    </border>
    <border>
      <left/>
      <right/>
      <top/>
      <bottom style="double">
        <color rgb="FF000000"/>
      </bottom>
      <diagonal/>
    </border>
    <border>
      <left style="medium">
        <color indexed="64"/>
      </left>
      <right/>
      <top/>
      <bottom style="thin">
        <color rgb="FF92D050"/>
      </bottom>
      <diagonal/>
    </border>
    <border>
      <left/>
      <right/>
      <top/>
      <bottom style="thin">
        <color rgb="FF92D050"/>
      </bottom>
      <diagonal/>
    </border>
    <border>
      <left style="medium">
        <color indexed="64"/>
      </left>
      <right/>
      <top style="thin">
        <color rgb="FF000000"/>
      </top>
      <bottom/>
      <diagonal/>
    </border>
  </borders>
  <cellStyleXfs count="7">
    <xf numFmtId="0" fontId="0" fillId="0" borderId="0"/>
    <xf numFmtId="0" fontId="98" fillId="0" borderId="0" applyNumberFormat="0" applyFill="0" applyBorder="0" applyAlignment="0" applyProtection="0"/>
    <xf numFmtId="43" fontId="99" fillId="0" borderId="0" applyFont="0" applyFill="0" applyBorder="0" applyAlignment="0" applyProtection="0"/>
    <xf numFmtId="44" fontId="99" fillId="0" borderId="0" applyFont="0" applyFill="0" applyBorder="0" applyAlignment="0" applyProtection="0"/>
    <xf numFmtId="9" fontId="99" fillId="0" borderId="0" applyFont="0" applyFill="0" applyBorder="0" applyAlignment="0" applyProtection="0"/>
    <xf numFmtId="0" fontId="102" fillId="0" borderId="58"/>
    <xf numFmtId="43" fontId="111" fillId="0" borderId="58" applyFont="0" applyFill="0" applyBorder="0" applyAlignment="0" applyProtection="0"/>
  </cellStyleXfs>
  <cellXfs count="1426">
    <xf numFmtId="0" fontId="0" fillId="0" borderId="0" xfId="0" applyFont="1" applyAlignment="1"/>
    <xf numFmtId="0" fontId="1" fillId="0" borderId="1" xfId="0" applyFont="1" applyBorder="1"/>
    <xf numFmtId="0" fontId="0" fillId="0" borderId="1" xfId="0" applyFont="1" applyBorder="1"/>
    <xf numFmtId="0" fontId="4" fillId="0" borderId="1" xfId="0" applyFont="1" applyBorder="1" applyAlignment="1">
      <alignment horizontal="center"/>
    </xf>
    <xf numFmtId="0" fontId="5" fillId="0" borderId="1" xfId="0" applyFont="1" applyBorder="1" applyAlignment="1">
      <alignment vertical="center"/>
    </xf>
    <xf numFmtId="0" fontId="1" fillId="0" borderId="5" xfId="0" applyFont="1" applyBorder="1"/>
    <xf numFmtId="0" fontId="6" fillId="2" borderId="6" xfId="0" applyFont="1" applyFill="1" applyBorder="1"/>
    <xf numFmtId="0" fontId="6" fillId="2" borderId="7" xfId="0" applyFont="1" applyFill="1" applyBorder="1"/>
    <xf numFmtId="0" fontId="6" fillId="2" borderId="6" xfId="0" applyFont="1" applyFill="1" applyBorder="1" applyAlignment="1">
      <alignment vertical="top"/>
    </xf>
    <xf numFmtId="0" fontId="6" fillId="3" borderId="0" xfId="0" applyFont="1" applyFill="1" applyAlignment="1">
      <alignment vertical="top"/>
    </xf>
    <xf numFmtId="0" fontId="6" fillId="3" borderId="1" xfId="0" applyFont="1" applyFill="1" applyBorder="1" applyAlignment="1">
      <alignment vertical="top"/>
    </xf>
    <xf numFmtId="0" fontId="8" fillId="2" borderId="6" xfId="0" applyFont="1" applyFill="1" applyBorder="1" applyAlignment="1">
      <alignment vertical="top" wrapText="1"/>
    </xf>
    <xf numFmtId="0" fontId="6" fillId="2" borderId="9" xfId="0" applyFont="1" applyFill="1" applyBorder="1" applyAlignment="1">
      <alignment vertical="top"/>
    </xf>
    <xf numFmtId="0" fontId="11" fillId="2" borderId="6"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0" xfId="0" applyFont="1" applyFill="1" applyAlignment="1">
      <alignment vertical="top"/>
    </xf>
    <xf numFmtId="0" fontId="6" fillId="2" borderId="19" xfId="0" applyFont="1" applyFill="1" applyBorder="1" applyAlignment="1">
      <alignment vertical="top"/>
    </xf>
    <xf numFmtId="0" fontId="1" fillId="0" borderId="2" xfId="0" applyFont="1" applyBorder="1"/>
    <xf numFmtId="0" fontId="1" fillId="2" borderId="6" xfId="0" applyFont="1" applyFill="1" applyBorder="1"/>
    <xf numFmtId="0" fontId="14" fillId="0" borderId="1" xfId="0" applyFont="1" applyBorder="1" applyAlignment="1"/>
    <xf numFmtId="0" fontId="15" fillId="0" borderId="1" xfId="0" applyFont="1" applyBorder="1"/>
    <xf numFmtId="0" fontId="1" fillId="2" borderId="8" xfId="0" applyFont="1" applyFill="1" applyBorder="1"/>
    <xf numFmtId="0" fontId="1" fillId="0" borderId="1" xfId="0" applyFont="1" applyBorder="1" applyAlignment="1">
      <alignment horizontal="left"/>
    </xf>
    <xf numFmtId="0" fontId="16" fillId="2" borderId="6" xfId="0" applyFont="1" applyFill="1" applyBorder="1" applyAlignment="1">
      <alignment wrapText="1"/>
    </xf>
    <xf numFmtId="0" fontId="6" fillId="2" borderId="6" xfId="0" applyFont="1" applyFill="1" applyBorder="1" applyAlignment="1"/>
    <xf numFmtId="0" fontId="1" fillId="0" borderId="0" xfId="0" applyFont="1"/>
    <xf numFmtId="0" fontId="1" fillId="2" borderId="0" xfId="0" applyFont="1" applyFill="1"/>
    <xf numFmtId="0" fontId="19" fillId="0" borderId="0" xfId="0" applyFont="1"/>
    <xf numFmtId="3" fontId="19" fillId="0" borderId="0" xfId="0" applyNumberFormat="1" applyFont="1"/>
    <xf numFmtId="164" fontId="21" fillId="0" borderId="0" xfId="0" applyNumberFormat="1" applyFont="1" applyAlignment="1">
      <alignment horizontal="center"/>
    </xf>
    <xf numFmtId="3" fontId="19" fillId="0" borderId="0" xfId="0" applyNumberFormat="1" applyFont="1" applyAlignment="1">
      <alignment horizontal="left"/>
    </xf>
    <xf numFmtId="165" fontId="19" fillId="0" borderId="0" xfId="0" applyNumberFormat="1" applyFont="1"/>
    <xf numFmtId="166" fontId="21" fillId="0" borderId="0" xfId="0" applyNumberFormat="1" applyFont="1" applyAlignment="1">
      <alignment horizontal="center"/>
    </xf>
    <xf numFmtId="168" fontId="21" fillId="0" borderId="0" xfId="0" applyNumberFormat="1" applyFont="1" applyAlignment="1">
      <alignment horizontal="center"/>
    </xf>
    <xf numFmtId="169" fontId="23" fillId="0" borderId="0" xfId="0" applyNumberFormat="1" applyFont="1" applyAlignment="1">
      <alignment horizontal="center"/>
    </xf>
    <xf numFmtId="170" fontId="20" fillId="0" borderId="0" xfId="0" applyNumberFormat="1" applyFont="1" applyAlignment="1">
      <alignment horizontal="center"/>
    </xf>
    <xf numFmtId="171" fontId="20" fillId="0" borderId="0" xfId="0" applyNumberFormat="1" applyFont="1" applyAlignment="1">
      <alignment horizontal="center"/>
    </xf>
    <xf numFmtId="3" fontId="25" fillId="0" borderId="0" xfId="0" applyNumberFormat="1" applyFont="1"/>
    <xf numFmtId="3" fontId="25" fillId="0" borderId="0" xfId="0" applyNumberFormat="1" applyFont="1" applyAlignment="1">
      <alignment horizontal="center"/>
    </xf>
    <xf numFmtId="3" fontId="20" fillId="0" borderId="0" xfId="0" applyNumberFormat="1" applyFont="1" applyAlignment="1">
      <alignment horizontal="center"/>
    </xf>
    <xf numFmtId="3" fontId="26" fillId="0" borderId="26" xfId="0" applyNumberFormat="1" applyFont="1" applyBorder="1"/>
    <xf numFmtId="3" fontId="26" fillId="0" borderId="26" xfId="0" applyNumberFormat="1" applyFont="1" applyBorder="1" applyAlignment="1">
      <alignment horizontal="center"/>
    </xf>
    <xf numFmtId="3" fontId="27" fillId="0" borderId="26" xfId="0" applyNumberFormat="1" applyFont="1" applyBorder="1"/>
    <xf numFmtId="3" fontId="19" fillId="0" borderId="0" xfId="0" applyNumberFormat="1" applyFont="1" applyAlignment="1">
      <alignment horizontal="center"/>
    </xf>
    <xf numFmtId="3" fontId="28" fillId="0" borderId="0" xfId="0" applyNumberFormat="1" applyFont="1"/>
    <xf numFmtId="37" fontId="29" fillId="0" borderId="0" xfId="0" applyNumberFormat="1" applyFont="1" applyAlignment="1">
      <alignment horizontal="center"/>
    </xf>
    <xf numFmtId="37" fontId="29" fillId="0" borderId="0" xfId="0" applyNumberFormat="1" applyFont="1"/>
    <xf numFmtId="37" fontId="28" fillId="0" borderId="0" xfId="0" applyNumberFormat="1" applyFont="1"/>
    <xf numFmtId="37" fontId="25" fillId="0" borderId="0" xfId="0" applyNumberFormat="1" applyFont="1" applyAlignment="1">
      <alignment horizontal="center"/>
    </xf>
    <xf numFmtId="37" fontId="23" fillId="0" borderId="0" xfId="0" applyNumberFormat="1" applyFont="1"/>
    <xf numFmtId="4" fontId="25" fillId="0" borderId="0" xfId="0" applyNumberFormat="1" applyFont="1" applyAlignment="1">
      <alignment horizontal="center"/>
    </xf>
    <xf numFmtId="3" fontId="30" fillId="0" borderId="0" xfId="0" applyNumberFormat="1" applyFont="1"/>
    <xf numFmtId="37" fontId="19" fillId="0" borderId="0" xfId="0" applyNumberFormat="1" applyFont="1"/>
    <xf numFmtId="3" fontId="31" fillId="9" borderId="0" xfId="0" applyNumberFormat="1" applyFont="1" applyFill="1" applyAlignment="1"/>
    <xf numFmtId="3" fontId="20" fillId="9" borderId="0" xfId="0" applyNumberFormat="1" applyFont="1" applyFill="1" applyAlignment="1">
      <alignment horizontal="center"/>
    </xf>
    <xf numFmtId="37" fontId="32" fillId="0" borderId="0" xfId="0" applyNumberFormat="1" applyFont="1" applyAlignment="1"/>
    <xf numFmtId="3" fontId="33" fillId="9" borderId="0" xfId="0" applyNumberFormat="1" applyFont="1" applyFill="1" applyAlignment="1"/>
    <xf numFmtId="37" fontId="34" fillId="0" borderId="0" xfId="0" applyNumberFormat="1" applyFont="1" applyAlignment="1">
      <alignment horizontal="center"/>
    </xf>
    <xf numFmtId="3" fontId="35" fillId="0" borderId="0" xfId="0" applyNumberFormat="1" applyFont="1" applyAlignment="1">
      <alignment horizontal="center"/>
    </xf>
    <xf numFmtId="0" fontId="0" fillId="0" borderId="0" xfId="0" applyFont="1" applyAlignment="1">
      <alignment horizontal="center"/>
    </xf>
    <xf numFmtId="3" fontId="35" fillId="0" borderId="0" xfId="0" applyNumberFormat="1" applyFont="1"/>
    <xf numFmtId="0" fontId="0" fillId="0" borderId="0" xfId="0" applyFont="1" applyAlignment="1">
      <alignment horizontal="right"/>
    </xf>
    <xf numFmtId="164" fontId="36" fillId="0" borderId="0" xfId="0" applyNumberFormat="1" applyFont="1" applyAlignment="1">
      <alignment horizontal="center"/>
    </xf>
    <xf numFmtId="0" fontId="0" fillId="0" borderId="0" xfId="0" applyFont="1"/>
    <xf numFmtId="0" fontId="36" fillId="0" borderId="27" xfId="0" applyFont="1" applyBorder="1" applyAlignment="1">
      <alignment horizontal="center"/>
    </xf>
    <xf numFmtId="3" fontId="35" fillId="0" borderId="0" xfId="0" applyNumberFormat="1" applyFont="1" applyAlignment="1"/>
    <xf numFmtId="14" fontId="40" fillId="0" borderId="27" xfId="0" applyNumberFormat="1" applyFont="1" applyBorder="1" applyAlignment="1">
      <alignment horizontal="center" vertical="center"/>
    </xf>
    <xf numFmtId="3" fontId="41" fillId="0" borderId="0" xfId="0" applyNumberFormat="1" applyFont="1"/>
    <xf numFmtId="7" fontId="40" fillId="0" borderId="0" xfId="0" applyNumberFormat="1" applyFont="1"/>
    <xf numFmtId="7" fontId="0" fillId="0" borderId="0" xfId="0" applyNumberFormat="1" applyFont="1"/>
    <xf numFmtId="3" fontId="0" fillId="0" borderId="0" xfId="0" applyNumberFormat="1" applyFont="1" applyAlignment="1"/>
    <xf numFmtId="3" fontId="0" fillId="0" borderId="0" xfId="0" applyNumberFormat="1" applyFont="1" applyAlignment="1">
      <alignment horizontal="left"/>
    </xf>
    <xf numFmtId="3" fontId="42" fillId="0" borderId="0" xfId="0" applyNumberFormat="1" applyFont="1" applyAlignment="1">
      <alignment horizontal="right"/>
    </xf>
    <xf numFmtId="0" fontId="40" fillId="0" borderId="0" xfId="0" applyFont="1"/>
    <xf numFmtId="3" fontId="40" fillId="0" borderId="0" xfId="0" applyNumberFormat="1" applyFont="1" applyAlignment="1">
      <alignment horizontal="center"/>
    </xf>
    <xf numFmtId="172" fontId="40" fillId="0" borderId="27" xfId="0" applyNumberFormat="1" applyFont="1" applyBorder="1" applyAlignment="1">
      <alignment horizontal="center"/>
    </xf>
    <xf numFmtId="0" fontId="36" fillId="0" borderId="0" xfId="0" applyFont="1" applyAlignment="1">
      <alignment horizontal="center"/>
    </xf>
    <xf numFmtId="3" fontId="43" fillId="0" borderId="0" xfId="0" applyNumberFormat="1" applyFont="1" applyAlignment="1"/>
    <xf numFmtId="3" fontId="42" fillId="0" borderId="0" xfId="0" applyNumberFormat="1" applyFont="1"/>
    <xf numFmtId="37" fontId="36" fillId="0" borderId="27" xfId="0" applyNumberFormat="1" applyFont="1" applyBorder="1" applyAlignment="1">
      <alignment horizontal="center"/>
    </xf>
    <xf numFmtId="9" fontId="36" fillId="0" borderId="27" xfId="0" applyNumberFormat="1" applyFont="1" applyBorder="1" applyAlignment="1">
      <alignment horizontal="center"/>
    </xf>
    <xf numFmtId="37" fontId="36" fillId="0" borderId="0" xfId="0" applyNumberFormat="1" applyFont="1" applyAlignment="1">
      <alignment horizontal="center"/>
    </xf>
    <xf numFmtId="3" fontId="44" fillId="0" borderId="0" xfId="0" applyNumberFormat="1" applyFont="1"/>
    <xf numFmtId="37" fontId="45" fillId="0" borderId="0" xfId="0" applyNumberFormat="1" applyFont="1"/>
    <xf numFmtId="3" fontId="42" fillId="0" borderId="0" xfId="0" applyNumberFormat="1" applyFont="1" applyAlignment="1">
      <alignment horizontal="left"/>
    </xf>
    <xf numFmtId="9" fontId="36" fillId="0" borderId="0" xfId="0" applyNumberFormat="1" applyFont="1" applyAlignment="1">
      <alignment horizontal="center"/>
    </xf>
    <xf numFmtId="3" fontId="38" fillId="0" borderId="0" xfId="0" applyNumberFormat="1" applyFont="1" applyAlignment="1">
      <alignment horizontal="center"/>
    </xf>
    <xf numFmtId="9" fontId="46" fillId="0" borderId="0" xfId="0" applyNumberFormat="1" applyFont="1"/>
    <xf numFmtId="3" fontId="47" fillId="0" borderId="0" xfId="0" applyNumberFormat="1" applyFont="1" applyAlignment="1">
      <alignment horizontal="center"/>
    </xf>
    <xf numFmtId="173" fontId="36" fillId="0" borderId="0" xfId="0" applyNumberFormat="1" applyFont="1" applyAlignment="1">
      <alignment horizontal="center"/>
    </xf>
    <xf numFmtId="173" fontId="45" fillId="0" borderId="0" xfId="0" applyNumberFormat="1" applyFont="1"/>
    <xf numFmtId="3" fontId="43" fillId="0" borderId="0" xfId="0" applyNumberFormat="1" applyFont="1"/>
    <xf numFmtId="3" fontId="0" fillId="0" borderId="0" xfId="0" applyNumberFormat="1" applyFont="1"/>
    <xf numFmtId="3" fontId="0" fillId="0" borderId="0" xfId="0" applyNumberFormat="1" applyFont="1" applyAlignment="1">
      <alignment horizontal="right"/>
    </xf>
    <xf numFmtId="173" fontId="36" fillId="0" borderId="27" xfId="0" applyNumberFormat="1" applyFont="1" applyBorder="1" applyAlignment="1">
      <alignment horizontal="center"/>
    </xf>
    <xf numFmtId="3" fontId="48" fillId="0" borderId="28" xfId="0" applyNumberFormat="1" applyFont="1" applyBorder="1" applyAlignment="1">
      <alignment vertical="center" wrapText="1"/>
    </xf>
    <xf numFmtId="3" fontId="49" fillId="0" borderId="28" xfId="0" applyNumberFormat="1" applyFont="1" applyBorder="1" applyAlignment="1">
      <alignment horizontal="center" vertical="center" wrapText="1"/>
    </xf>
    <xf numFmtId="0" fontId="41" fillId="0" borderId="0" xfId="0" applyFont="1" applyAlignment="1">
      <alignment horizontal="center"/>
    </xf>
    <xf numFmtId="0" fontId="50" fillId="0" borderId="0" xfId="0" applyFont="1" applyAlignment="1">
      <alignment horizontal="center"/>
    </xf>
    <xf numFmtId="3" fontId="51" fillId="0" borderId="0" xfId="0" applyNumberFormat="1" applyFont="1" applyAlignment="1">
      <alignment wrapText="1"/>
    </xf>
    <xf numFmtId="37" fontId="49" fillId="0" borderId="0" xfId="0" applyNumberFormat="1" applyFont="1" applyAlignment="1">
      <alignment wrapText="1"/>
    </xf>
    <xf numFmtId="0" fontId="50" fillId="0" borderId="0" xfId="0" applyFont="1"/>
    <xf numFmtId="3" fontId="49" fillId="0" borderId="29" xfId="0" applyNumberFormat="1" applyFont="1" applyBorder="1" applyAlignment="1">
      <alignment horizontal="center" wrapText="1"/>
    </xf>
    <xf numFmtId="3" fontId="38" fillId="0" borderId="29" xfId="0" applyNumberFormat="1" applyFont="1" applyBorder="1" applyAlignment="1">
      <alignment wrapText="1"/>
    </xf>
    <xf numFmtId="37" fontId="49" fillId="0" borderId="30" xfId="0" applyNumberFormat="1" applyFont="1" applyBorder="1"/>
    <xf numFmtId="37" fontId="52" fillId="0" borderId="31" xfId="0" applyNumberFormat="1" applyFont="1" applyBorder="1"/>
    <xf numFmtId="37" fontId="36" fillId="0" borderId="32" xfId="0" applyNumberFormat="1" applyFont="1" applyBorder="1" applyAlignment="1"/>
    <xf numFmtId="37" fontId="49" fillId="0" borderId="31" xfId="0" applyNumberFormat="1" applyFont="1" applyBorder="1"/>
    <xf numFmtId="3" fontId="36" fillId="0" borderId="0" xfId="0" applyNumberFormat="1" applyFont="1" applyAlignment="1">
      <alignment horizontal="center" wrapText="1"/>
    </xf>
    <xf numFmtId="0" fontId="40" fillId="0" borderId="32" xfId="0" applyFont="1" applyBorder="1"/>
    <xf numFmtId="3" fontId="53" fillId="0" borderId="0" xfId="0" applyNumberFormat="1" applyFont="1" applyAlignment="1">
      <alignment horizontal="center" wrapText="1"/>
    </xf>
    <xf numFmtId="3" fontId="38" fillId="0" borderId="29" xfId="0" applyNumberFormat="1" applyFont="1" applyBorder="1" applyAlignment="1">
      <alignment horizontal="center" wrapText="1"/>
    </xf>
    <xf numFmtId="3" fontId="38" fillId="0" borderId="0" xfId="0" applyNumberFormat="1" applyFont="1" applyAlignment="1">
      <alignment wrapText="1"/>
    </xf>
    <xf numFmtId="3" fontId="36" fillId="0" borderId="0" xfId="0" applyNumberFormat="1" applyFont="1" applyAlignment="1">
      <alignment horizontal="center"/>
    </xf>
    <xf numFmtId="3" fontId="52" fillId="0" borderId="0" xfId="0" applyNumberFormat="1" applyFont="1"/>
    <xf numFmtId="3" fontId="49" fillId="0" borderId="0" xfId="0" applyNumberFormat="1" applyFont="1"/>
    <xf numFmtId="3" fontId="35" fillId="0" borderId="0" xfId="0" applyNumberFormat="1" applyFont="1" applyAlignment="1">
      <alignment horizontal="center" wrapText="1"/>
    </xf>
    <xf numFmtId="0" fontId="45" fillId="0" borderId="0" xfId="0" applyFont="1" applyAlignment="1">
      <alignment horizontal="center"/>
    </xf>
    <xf numFmtId="0" fontId="0" fillId="0" borderId="0" xfId="0" applyFont="1" applyAlignment="1">
      <alignment horizontal="left" vertical="center" wrapText="1"/>
    </xf>
    <xf numFmtId="0" fontId="45" fillId="0" borderId="0" xfId="0" applyFont="1" applyAlignment="1">
      <alignment horizontal="center" vertical="center"/>
    </xf>
    <xf numFmtId="0" fontId="0" fillId="0" borderId="0" xfId="0" applyFont="1" applyAlignment="1">
      <alignment horizontal="left" vertical="center"/>
    </xf>
    <xf numFmtId="174" fontId="56" fillId="0" borderId="27" xfId="0" applyNumberFormat="1" applyFont="1" applyBorder="1" applyAlignment="1">
      <alignment horizontal="center" vertical="center"/>
    </xf>
    <xf numFmtId="174" fontId="57" fillId="0" borderId="27" xfId="0" applyNumberFormat="1" applyFont="1" applyBorder="1" applyAlignment="1">
      <alignment horizontal="center" vertical="center"/>
    </xf>
    <xf numFmtId="3" fontId="52" fillId="0" borderId="0" xfId="0" applyNumberFormat="1" applyFont="1" applyAlignment="1">
      <alignment horizontal="center" vertical="center"/>
    </xf>
    <xf numFmtId="3" fontId="56" fillId="0" borderId="27" xfId="0" applyNumberFormat="1" applyFont="1" applyBorder="1" applyAlignment="1">
      <alignment horizontal="center" vertical="center"/>
    </xf>
    <xf numFmtId="3" fontId="57" fillId="0" borderId="27" xfId="0" applyNumberFormat="1" applyFont="1" applyBorder="1" applyAlignment="1">
      <alignment horizontal="center" vertical="center"/>
    </xf>
    <xf numFmtId="0" fontId="1" fillId="0" borderId="0" xfId="0" applyFont="1" applyAlignment="1">
      <alignment wrapText="1"/>
    </xf>
    <xf numFmtId="0" fontId="11" fillId="0" borderId="0" xfId="0" applyFont="1" applyAlignment="1">
      <alignment horizontal="center"/>
    </xf>
    <xf numFmtId="0" fontId="56" fillId="0" borderId="33" xfId="0" applyFont="1" applyBorder="1"/>
    <xf numFmtId="0" fontId="0" fillId="0" borderId="33" xfId="0" applyFont="1" applyBorder="1" applyAlignment="1">
      <alignment horizontal="left" vertical="center"/>
    </xf>
    <xf numFmtId="0" fontId="56" fillId="0" borderId="0" xfId="0" applyFont="1" applyAlignment="1">
      <alignment wrapText="1"/>
    </xf>
    <xf numFmtId="3" fontId="56" fillId="0" borderId="0" xfId="0" applyNumberFormat="1" applyFont="1"/>
    <xf numFmtId="3" fontId="0" fillId="0" borderId="0" xfId="0" applyNumberFormat="1" applyFont="1" applyAlignment="1">
      <alignment wrapText="1"/>
    </xf>
    <xf numFmtId="0" fontId="56" fillId="0" borderId="0" xfId="0" applyFont="1"/>
    <xf numFmtId="0" fontId="56" fillId="0" borderId="0" xfId="0" applyFont="1" applyAlignment="1"/>
    <xf numFmtId="10" fontId="56" fillId="0" borderId="27" xfId="0" applyNumberFormat="1" applyFont="1" applyBorder="1" applyAlignment="1">
      <alignment horizontal="center" vertical="center"/>
    </xf>
    <xf numFmtId="10" fontId="57" fillId="0" borderId="27" xfId="0" applyNumberFormat="1" applyFont="1" applyBorder="1" applyAlignment="1">
      <alignment horizontal="center" vertical="center"/>
    </xf>
    <xf numFmtId="3" fontId="4" fillId="0" borderId="0" xfId="0" applyNumberFormat="1" applyFont="1" applyAlignment="1">
      <alignment wrapText="1"/>
    </xf>
    <xf numFmtId="0" fontId="56" fillId="0" borderId="0" xfId="0" applyFont="1" applyAlignment="1">
      <alignment horizontal="left" vertical="center"/>
    </xf>
    <xf numFmtId="3" fontId="4" fillId="0" borderId="33" xfId="0" applyNumberFormat="1" applyFont="1" applyBorder="1" applyAlignment="1">
      <alignment wrapText="1"/>
    </xf>
    <xf numFmtId="0" fontId="45" fillId="0" borderId="33" xfId="0" applyFont="1" applyBorder="1" applyAlignment="1">
      <alignment horizontal="center" vertical="center"/>
    </xf>
    <xf numFmtId="0" fontId="0" fillId="0" borderId="33" xfId="0" applyFont="1" applyBorder="1"/>
    <xf numFmtId="3" fontId="59" fillId="0" borderId="0" xfId="0" applyNumberFormat="1" applyFont="1" applyAlignment="1">
      <alignment wrapText="1"/>
    </xf>
    <xf numFmtId="3" fontId="58" fillId="0" borderId="0" xfId="0" applyNumberFormat="1" applyFont="1" applyAlignment="1">
      <alignment wrapText="1"/>
    </xf>
    <xf numFmtId="3" fontId="42" fillId="0" borderId="0" xfId="0" applyNumberFormat="1" applyFont="1" applyAlignment="1">
      <alignment horizontal="center"/>
    </xf>
    <xf numFmtId="0" fontId="0" fillId="0" borderId="0" xfId="0" applyFont="1" applyAlignment="1">
      <alignment wrapText="1"/>
    </xf>
    <xf numFmtId="164" fontId="56" fillId="0" borderId="0" xfId="0" applyNumberFormat="1" applyFont="1" applyAlignment="1">
      <alignment horizontal="center"/>
    </xf>
    <xf numFmtId="0" fontId="0" fillId="0" borderId="0" xfId="0" applyFont="1" applyAlignment="1"/>
    <xf numFmtId="3" fontId="0" fillId="0" borderId="0" xfId="0" applyNumberFormat="1" applyFont="1" applyAlignment="1">
      <alignment horizontal="left" vertical="center" wrapText="1"/>
    </xf>
    <xf numFmtId="3" fontId="60" fillId="0" borderId="0" xfId="0" applyNumberFormat="1" applyFont="1" applyAlignment="1">
      <alignment wrapText="1"/>
    </xf>
    <xf numFmtId="0" fontId="42" fillId="0" borderId="0" xfId="0" applyFont="1" applyAlignment="1">
      <alignment horizontal="center" vertical="center"/>
    </xf>
    <xf numFmtId="3" fontId="63" fillId="0" borderId="0" xfId="0" applyNumberFormat="1" applyFont="1" applyAlignment="1">
      <alignment horizontal="left" vertical="center"/>
    </xf>
    <xf numFmtId="3" fontId="0" fillId="0" borderId="34" xfId="0" applyNumberFormat="1" applyFont="1" applyBorder="1" applyAlignment="1">
      <alignment horizontal="left"/>
    </xf>
    <xf numFmtId="3" fontId="0" fillId="0" borderId="34" xfId="0" applyNumberFormat="1" applyFont="1" applyBorder="1"/>
    <xf numFmtId="164" fontId="57" fillId="0" borderId="34" xfId="0" applyNumberFormat="1" applyFont="1" applyBorder="1" applyAlignment="1">
      <alignment horizontal="center"/>
    </xf>
    <xf numFmtId="165" fontId="0" fillId="0" borderId="34" xfId="0" applyNumberFormat="1" applyFont="1" applyBorder="1"/>
    <xf numFmtId="166" fontId="57" fillId="0" borderId="34" xfId="0" applyNumberFormat="1" applyFont="1" applyBorder="1" applyAlignment="1">
      <alignment horizontal="center"/>
    </xf>
    <xf numFmtId="3" fontId="0" fillId="0" borderId="35" xfId="0" applyNumberFormat="1" applyFont="1" applyBorder="1" applyAlignment="1">
      <alignment horizontal="left"/>
    </xf>
    <xf numFmtId="3" fontId="0" fillId="0" borderId="35" xfId="0" applyNumberFormat="1" applyFont="1" applyBorder="1"/>
    <xf numFmtId="169" fontId="56" fillId="0" borderId="34" xfId="0" applyNumberFormat="1" applyFont="1" applyBorder="1" applyAlignment="1">
      <alignment horizontal="center"/>
    </xf>
    <xf numFmtId="3" fontId="0" fillId="0" borderId="36" xfId="0" applyNumberFormat="1" applyFont="1" applyBorder="1"/>
    <xf numFmtId="171" fontId="65" fillId="15" borderId="0" xfId="0" applyNumberFormat="1" applyFont="1" applyFill="1" applyAlignment="1">
      <alignment horizontal="center"/>
    </xf>
    <xf numFmtId="3" fontId="65" fillId="0" borderId="0" xfId="0" applyNumberFormat="1" applyFont="1" applyAlignment="1">
      <alignment horizontal="center"/>
    </xf>
    <xf numFmtId="164" fontId="56" fillId="0" borderId="0" xfId="0" applyNumberFormat="1" applyFont="1"/>
    <xf numFmtId="3" fontId="26" fillId="0" borderId="26" xfId="0" applyNumberFormat="1" applyFont="1" applyBorder="1" applyAlignment="1"/>
    <xf numFmtId="3" fontId="1" fillId="0" borderId="0" xfId="0" applyNumberFormat="1" applyFont="1"/>
    <xf numFmtId="3" fontId="1" fillId="0" borderId="0" xfId="0" applyNumberFormat="1" applyFont="1" applyAlignment="1"/>
    <xf numFmtId="0" fontId="1" fillId="0" borderId="0" xfId="0" applyFont="1" applyAlignment="1"/>
    <xf numFmtId="3" fontId="5" fillId="0" borderId="0" xfId="0" applyNumberFormat="1" applyFont="1"/>
    <xf numFmtId="3" fontId="5" fillId="0" borderId="0" xfId="0" applyNumberFormat="1" applyFont="1" applyAlignment="1"/>
    <xf numFmtId="9" fontId="1" fillId="0" borderId="0" xfId="0" applyNumberFormat="1" applyFont="1"/>
    <xf numFmtId="3" fontId="51" fillId="0" borderId="0" xfId="0" applyNumberFormat="1" applyFont="1"/>
    <xf numFmtId="3" fontId="67" fillId="0" borderId="0" xfId="0" applyNumberFormat="1" applyFont="1" applyAlignment="1">
      <alignment horizontal="center"/>
    </xf>
    <xf numFmtId="3" fontId="48" fillId="0" borderId="26" xfId="0" applyNumberFormat="1" applyFont="1" applyBorder="1" applyAlignment="1">
      <alignment horizontal="center"/>
    </xf>
    <xf numFmtId="37" fontId="52" fillId="0" borderId="0" xfId="0" applyNumberFormat="1" applyFont="1"/>
    <xf numFmtId="164" fontId="52" fillId="0" borderId="0" xfId="0" applyNumberFormat="1" applyFont="1"/>
    <xf numFmtId="3" fontId="70" fillId="0" borderId="0" xfId="0" applyNumberFormat="1" applyFont="1" applyAlignment="1">
      <alignment horizontal="left"/>
    </xf>
    <xf numFmtId="3" fontId="71" fillId="0" borderId="0" xfId="0" applyNumberFormat="1" applyFont="1" applyAlignment="1">
      <alignment horizontal="center"/>
    </xf>
    <xf numFmtId="164" fontId="71" fillId="0" borderId="0" xfId="0" applyNumberFormat="1" applyFont="1" applyAlignment="1">
      <alignment horizontal="right"/>
    </xf>
    <xf numFmtId="3" fontId="72" fillId="0" borderId="0" xfId="0" applyNumberFormat="1" applyFont="1" applyAlignment="1">
      <alignment horizontal="left"/>
    </xf>
    <xf numFmtId="164" fontId="66" fillId="0" borderId="0" xfId="0" applyNumberFormat="1" applyFont="1" applyAlignment="1">
      <alignment horizontal="right"/>
    </xf>
    <xf numFmtId="3" fontId="51" fillId="0" borderId="0" xfId="0" applyNumberFormat="1" applyFont="1" applyAlignment="1">
      <alignment horizontal="left"/>
    </xf>
    <xf numFmtId="3" fontId="73" fillId="0" borderId="0" xfId="0" applyNumberFormat="1" applyFont="1" applyAlignment="1">
      <alignment horizontal="right"/>
    </xf>
    <xf numFmtId="173" fontId="66" fillId="0" borderId="0" xfId="0" applyNumberFormat="1" applyFont="1"/>
    <xf numFmtId="165" fontId="42" fillId="0" borderId="0" xfId="0" applyNumberFormat="1" applyFont="1"/>
    <xf numFmtId="37" fontId="42" fillId="0" borderId="0" xfId="0" applyNumberFormat="1" applyFont="1"/>
    <xf numFmtId="37" fontId="56" fillId="0" borderId="0" xfId="0" applyNumberFormat="1" applyFont="1"/>
    <xf numFmtId="3" fontId="70" fillId="0" borderId="0" xfId="0" applyNumberFormat="1" applyFont="1" applyAlignment="1">
      <alignment horizontal="center"/>
    </xf>
    <xf numFmtId="3" fontId="0" fillId="0" borderId="0" xfId="0" applyNumberFormat="1" applyFont="1" applyAlignment="1">
      <alignment horizontal="center"/>
    </xf>
    <xf numFmtId="3" fontId="0" fillId="0" borderId="38" xfId="0" applyNumberFormat="1" applyFont="1" applyBorder="1" applyAlignment="1">
      <alignment horizontal="left"/>
    </xf>
    <xf numFmtId="3" fontId="0" fillId="0" borderId="38" xfId="0" applyNumberFormat="1" applyFont="1" applyBorder="1" applyAlignment="1">
      <alignment horizontal="center"/>
    </xf>
    <xf numFmtId="37" fontId="41" fillId="0" borderId="0" xfId="0" applyNumberFormat="1" applyFont="1"/>
    <xf numFmtId="3" fontId="70" fillId="0" borderId="0" xfId="0" applyNumberFormat="1" applyFont="1" applyAlignment="1">
      <alignment horizontal="right"/>
    </xf>
    <xf numFmtId="37" fontId="0" fillId="0" borderId="0" xfId="0" applyNumberFormat="1" applyFont="1"/>
    <xf numFmtId="3" fontId="77" fillId="0" borderId="0" xfId="0" applyNumberFormat="1" applyFont="1" applyAlignment="1">
      <alignment horizontal="left" vertical="center"/>
    </xf>
    <xf numFmtId="0" fontId="42" fillId="0" borderId="0" xfId="0" applyFont="1" applyAlignment="1">
      <alignment horizontal="left"/>
    </xf>
    <xf numFmtId="44" fontId="42" fillId="0" borderId="0" xfId="0" applyNumberFormat="1" applyFont="1" applyAlignment="1">
      <alignment horizontal="left"/>
    </xf>
    <xf numFmtId="164" fontId="46" fillId="0" borderId="0" xfId="0" applyNumberFormat="1" applyFont="1" applyAlignment="1">
      <alignment horizontal="left"/>
    </xf>
    <xf numFmtId="165" fontId="42" fillId="0" borderId="0" xfId="0" applyNumberFormat="1" applyFont="1" applyAlignment="1">
      <alignment horizontal="left"/>
    </xf>
    <xf numFmtId="9" fontId="42" fillId="0" borderId="0" xfId="0" applyNumberFormat="1" applyFont="1" applyAlignment="1">
      <alignment horizontal="left"/>
    </xf>
    <xf numFmtId="166" fontId="46" fillId="0" borderId="0" xfId="0" applyNumberFormat="1" applyFont="1" applyAlignment="1">
      <alignment horizontal="left"/>
    </xf>
    <xf numFmtId="1" fontId="46" fillId="0" borderId="0" xfId="0" applyNumberFormat="1" applyFont="1" applyAlignment="1">
      <alignment horizontal="left"/>
    </xf>
    <xf numFmtId="170" fontId="47" fillId="11" borderId="39" xfId="0" applyNumberFormat="1" applyFont="1" applyFill="1" applyBorder="1" applyAlignment="1">
      <alignment horizontal="left"/>
    </xf>
    <xf numFmtId="3" fontId="52" fillId="0" borderId="36" xfId="0" applyNumberFormat="1" applyFont="1" applyBorder="1" applyAlignment="1">
      <alignment horizontal="left"/>
    </xf>
    <xf numFmtId="3" fontId="49" fillId="0" borderId="0" xfId="0" applyNumberFormat="1" applyFont="1" applyAlignment="1">
      <alignment horizontal="left"/>
    </xf>
    <xf numFmtId="3" fontId="48" fillId="0" borderId="40" xfId="0" applyNumberFormat="1" applyFont="1" applyBorder="1"/>
    <xf numFmtId="3" fontId="48" fillId="0" borderId="40" xfId="0" applyNumberFormat="1" applyFont="1" applyBorder="1" applyAlignment="1">
      <alignment horizontal="center"/>
    </xf>
    <xf numFmtId="3" fontId="48" fillId="0" borderId="41" xfId="0" applyNumberFormat="1" applyFont="1" applyBorder="1" applyAlignment="1">
      <alignment horizontal="center"/>
    </xf>
    <xf numFmtId="3" fontId="48" fillId="0" borderId="40" xfId="0" applyNumberFormat="1" applyFont="1" applyBorder="1" applyAlignment="1">
      <alignment horizontal="left"/>
    </xf>
    <xf numFmtId="3" fontId="52" fillId="0" borderId="0" xfId="0" applyNumberFormat="1" applyFont="1" applyAlignment="1">
      <alignment horizontal="left"/>
    </xf>
    <xf numFmtId="3" fontId="78" fillId="0" borderId="0" xfId="0" applyNumberFormat="1" applyFont="1" applyAlignment="1">
      <alignment horizontal="left"/>
    </xf>
    <xf numFmtId="173" fontId="52" fillId="0" borderId="0" xfId="0" applyNumberFormat="1" applyFont="1" applyAlignment="1">
      <alignment horizontal="left"/>
    </xf>
    <xf numFmtId="3" fontId="49" fillId="0" borderId="33" xfId="0" applyNumberFormat="1" applyFont="1" applyBorder="1" applyAlignment="1"/>
    <xf numFmtId="3" fontId="52" fillId="0" borderId="33" xfId="0" applyNumberFormat="1" applyFont="1" applyBorder="1" applyAlignment="1"/>
    <xf numFmtId="3" fontId="52" fillId="0" borderId="42" xfId="0" applyNumberFormat="1" applyFont="1" applyBorder="1" applyAlignment="1">
      <alignment horizontal="center"/>
    </xf>
    <xf numFmtId="37" fontId="69" fillId="11" borderId="43" xfId="0" applyNumberFormat="1" applyFont="1" applyFill="1" applyBorder="1" applyAlignment="1">
      <alignment horizontal="left"/>
    </xf>
    <xf numFmtId="9" fontId="49" fillId="0" borderId="0" xfId="0" applyNumberFormat="1" applyFont="1" applyAlignment="1">
      <alignment horizontal="center"/>
    </xf>
    <xf numFmtId="37" fontId="52" fillId="0" borderId="0" xfId="0" applyNumberFormat="1" applyFont="1" applyAlignment="1">
      <alignment horizontal="left"/>
    </xf>
    <xf numFmtId="4" fontId="49" fillId="0" borderId="0" xfId="0" applyNumberFormat="1" applyFont="1" applyAlignment="1">
      <alignment horizontal="left"/>
    </xf>
    <xf numFmtId="37" fontId="49" fillId="0" borderId="0" xfId="0" applyNumberFormat="1" applyFont="1" applyAlignment="1">
      <alignment horizontal="left"/>
    </xf>
    <xf numFmtId="3" fontId="48" fillId="0" borderId="40" xfId="0" applyNumberFormat="1" applyFont="1" applyBorder="1" applyAlignment="1">
      <alignment wrapText="1"/>
    </xf>
    <xf numFmtId="3" fontId="69" fillId="0" borderId="40" xfId="0" applyNumberFormat="1" applyFont="1" applyBorder="1" applyAlignment="1">
      <alignment wrapText="1"/>
    </xf>
    <xf numFmtId="3" fontId="69" fillId="0" borderId="41" xfId="0" applyNumberFormat="1" applyFont="1" applyBorder="1" applyAlignment="1">
      <alignment horizontal="center" wrapText="1"/>
    </xf>
    <xf numFmtId="3" fontId="52" fillId="0" borderId="0" xfId="0" applyNumberFormat="1" applyFont="1" applyAlignment="1">
      <alignment horizontal="center"/>
    </xf>
    <xf numFmtId="3" fontId="49" fillId="0" borderId="0" xfId="0" applyNumberFormat="1" applyFont="1" applyAlignment="1"/>
    <xf numFmtId="37" fontId="52" fillId="0" borderId="0" xfId="0" applyNumberFormat="1" applyFont="1" applyAlignment="1"/>
    <xf numFmtId="3" fontId="52" fillId="0" borderId="0" xfId="0" applyNumberFormat="1" applyFont="1" applyAlignment="1"/>
    <xf numFmtId="0" fontId="49" fillId="0" borderId="0" xfId="0" applyFont="1" applyAlignment="1">
      <alignment horizontal="left"/>
    </xf>
    <xf numFmtId="0" fontId="52" fillId="0" borderId="0" xfId="0" applyFont="1" applyAlignment="1"/>
    <xf numFmtId="3" fontId="52" fillId="11" borderId="44" xfId="0" applyNumberFormat="1" applyFont="1" applyFill="1" applyBorder="1" applyAlignment="1">
      <alignment horizontal="center"/>
    </xf>
    <xf numFmtId="7" fontId="52" fillId="0" borderId="0" xfId="0" applyNumberFormat="1" applyFont="1" applyAlignment="1">
      <alignment horizontal="left"/>
    </xf>
    <xf numFmtId="37" fontId="49" fillId="0" borderId="0" xfId="0" applyNumberFormat="1" applyFont="1"/>
    <xf numFmtId="10" fontId="52" fillId="0" borderId="0" xfId="0" applyNumberFormat="1" applyFont="1" applyAlignment="1"/>
    <xf numFmtId="164" fontId="52" fillId="0" borderId="0" xfId="0" applyNumberFormat="1" applyFont="1" applyAlignment="1">
      <alignment horizontal="left"/>
    </xf>
    <xf numFmtId="3" fontId="52" fillId="0" borderId="45" xfId="0" applyNumberFormat="1" applyFont="1" applyBorder="1" applyAlignment="1">
      <alignment horizontal="left"/>
    </xf>
    <xf numFmtId="3" fontId="79" fillId="0" borderId="40" xfId="0" applyNumberFormat="1" applyFont="1" applyBorder="1" applyAlignment="1">
      <alignment horizontal="left"/>
    </xf>
    <xf numFmtId="3" fontId="48" fillId="0" borderId="0" xfId="0" applyNumberFormat="1" applyFont="1" applyAlignment="1">
      <alignment wrapText="1"/>
    </xf>
    <xf numFmtId="37" fontId="55" fillId="0" borderId="0" xfId="0" applyNumberFormat="1" applyFont="1" applyAlignment="1">
      <alignment horizontal="left"/>
    </xf>
    <xf numFmtId="37" fontId="45" fillId="0" borderId="0" xfId="0" applyNumberFormat="1" applyFont="1" applyAlignment="1">
      <alignment horizontal="left"/>
    </xf>
    <xf numFmtId="37" fontId="55" fillId="11" borderId="43" xfId="0" applyNumberFormat="1" applyFont="1" applyFill="1" applyBorder="1" applyAlignment="1">
      <alignment horizontal="left"/>
    </xf>
    <xf numFmtId="178" fontId="45" fillId="0" borderId="0" xfId="0" applyNumberFormat="1" applyFont="1" applyAlignment="1">
      <alignment horizontal="left"/>
    </xf>
    <xf numFmtId="179" fontId="45" fillId="0" borderId="0" xfId="0" applyNumberFormat="1" applyFont="1" applyAlignment="1">
      <alignment horizontal="left"/>
    </xf>
    <xf numFmtId="180" fontId="45" fillId="0" borderId="0" xfId="0" applyNumberFormat="1" applyFont="1" applyAlignment="1">
      <alignment horizontal="left"/>
    </xf>
    <xf numFmtId="37" fontId="42" fillId="0" borderId="0" xfId="0" applyNumberFormat="1" applyFont="1" applyAlignment="1">
      <alignment horizontal="left"/>
    </xf>
    <xf numFmtId="0" fontId="42" fillId="0" borderId="0" xfId="0" applyFont="1"/>
    <xf numFmtId="5" fontId="46" fillId="0" borderId="0" xfId="0" applyNumberFormat="1" applyFont="1" applyAlignment="1">
      <alignment horizontal="center"/>
    </xf>
    <xf numFmtId="181" fontId="46" fillId="0" borderId="0" xfId="0" applyNumberFormat="1" applyFont="1" applyAlignment="1">
      <alignment horizontal="center"/>
    </xf>
    <xf numFmtId="164" fontId="46" fillId="0" borderId="0" xfId="0" applyNumberFormat="1" applyFont="1" applyAlignment="1">
      <alignment horizontal="center"/>
    </xf>
    <xf numFmtId="3" fontId="46" fillId="0" borderId="0" xfId="0" applyNumberFormat="1" applyFont="1" applyAlignment="1">
      <alignment horizontal="center"/>
    </xf>
    <xf numFmtId="169" fontId="45" fillId="0" borderId="0" xfId="0" applyNumberFormat="1" applyFont="1" applyAlignment="1">
      <alignment horizontal="center"/>
    </xf>
    <xf numFmtId="166" fontId="46" fillId="0" borderId="0" xfId="0" applyNumberFormat="1" applyFont="1" applyAlignment="1">
      <alignment horizontal="center"/>
    </xf>
    <xf numFmtId="3" fontId="51" fillId="0" borderId="0" xfId="0" applyNumberFormat="1" applyFont="1" applyAlignment="1">
      <alignment horizontal="center"/>
    </xf>
    <xf numFmtId="3" fontId="79" fillId="0" borderId="46" xfId="0" applyNumberFormat="1" applyFont="1" applyBorder="1"/>
    <xf numFmtId="3" fontId="79" fillId="0" borderId="46" xfId="0" applyNumberFormat="1" applyFont="1" applyBorder="1" applyAlignment="1">
      <alignment horizontal="center"/>
    </xf>
    <xf numFmtId="39" fontId="45" fillId="0" borderId="0" xfId="0" applyNumberFormat="1" applyFont="1"/>
    <xf numFmtId="10" fontId="45" fillId="0" borderId="0" xfId="0" applyNumberFormat="1" applyFont="1"/>
    <xf numFmtId="3" fontId="48" fillId="0" borderId="46" xfId="0" applyNumberFormat="1" applyFont="1" applyBorder="1"/>
    <xf numFmtId="3" fontId="48" fillId="0" borderId="46" xfId="0" applyNumberFormat="1" applyFont="1" applyBorder="1" applyAlignment="1">
      <alignment horizontal="center"/>
    </xf>
    <xf numFmtId="4" fontId="51" fillId="0" borderId="0" xfId="0" applyNumberFormat="1" applyFont="1" applyAlignment="1">
      <alignment horizontal="center"/>
    </xf>
    <xf numFmtId="3" fontId="45" fillId="0" borderId="0" xfId="0" applyNumberFormat="1" applyFont="1"/>
    <xf numFmtId="37" fontId="55" fillId="0" borderId="0" xfId="0" applyNumberFormat="1" applyFont="1"/>
    <xf numFmtId="3" fontId="55" fillId="0" borderId="0" xfId="0" applyNumberFormat="1" applyFont="1" applyAlignment="1">
      <alignment horizontal="center"/>
    </xf>
    <xf numFmtId="3" fontId="79" fillId="0" borderId="46" xfId="0" applyNumberFormat="1" applyFont="1" applyBorder="1" applyAlignment="1">
      <alignment wrapText="1"/>
    </xf>
    <xf numFmtId="3" fontId="42" fillId="4" borderId="47" xfId="0" applyNumberFormat="1" applyFont="1" applyFill="1" applyBorder="1" applyAlignment="1">
      <alignment horizontal="center"/>
    </xf>
    <xf numFmtId="4" fontId="42" fillId="0" borderId="0" xfId="0" applyNumberFormat="1" applyFont="1"/>
    <xf numFmtId="3" fontId="72" fillId="4" borderId="47" xfId="0" applyNumberFormat="1" applyFont="1" applyFill="1" applyBorder="1" applyAlignment="1">
      <alignment horizontal="right"/>
    </xf>
    <xf numFmtId="5" fontId="51" fillId="4" borderId="47" xfId="0" applyNumberFormat="1" applyFont="1" applyFill="1" applyBorder="1" applyAlignment="1">
      <alignment horizontal="center"/>
    </xf>
    <xf numFmtId="170" fontId="47" fillId="4" borderId="48" xfId="0" applyNumberFormat="1" applyFont="1" applyFill="1" applyBorder="1" applyAlignment="1">
      <alignment horizontal="center"/>
    </xf>
    <xf numFmtId="171" fontId="47" fillId="23" borderId="49" xfId="0" applyNumberFormat="1" applyFont="1" applyFill="1" applyBorder="1" applyAlignment="1">
      <alignment horizontal="center"/>
    </xf>
    <xf numFmtId="3" fontId="51" fillId="0" borderId="0" xfId="0" applyNumberFormat="1" applyFont="1" applyAlignment="1">
      <alignment horizontal="center" wrapText="1"/>
    </xf>
    <xf numFmtId="3" fontId="81" fillId="0" borderId="28" xfId="0" applyNumberFormat="1" applyFont="1" applyBorder="1"/>
    <xf numFmtId="3" fontId="81" fillId="0" borderId="28" xfId="0" applyNumberFormat="1" applyFont="1" applyBorder="1" applyAlignment="1">
      <alignment horizontal="center" wrapText="1"/>
    </xf>
    <xf numFmtId="3" fontId="81" fillId="0" borderId="50" xfId="0" applyNumberFormat="1" applyFont="1" applyBorder="1" applyAlignment="1">
      <alignment horizontal="center"/>
    </xf>
    <xf numFmtId="3" fontId="82" fillId="0" borderId="51" xfId="0" applyNumberFormat="1" applyFont="1" applyBorder="1" applyAlignment="1">
      <alignment horizontal="center"/>
    </xf>
    <xf numFmtId="3" fontId="37" fillId="0" borderId="28" xfId="0" applyNumberFormat="1" applyFont="1" applyBorder="1" applyAlignment="1">
      <alignment horizontal="center"/>
    </xf>
    <xf numFmtId="3" fontId="42" fillId="0" borderId="0" xfId="0" applyNumberFormat="1" applyFont="1" applyAlignment="1">
      <alignment horizontal="center" wrapText="1"/>
    </xf>
    <xf numFmtId="3" fontId="52" fillId="20" borderId="47" xfId="0" applyNumberFormat="1" applyFont="1" applyFill="1" applyBorder="1" applyAlignment="1">
      <alignment horizontal="center"/>
    </xf>
    <xf numFmtId="37" fontId="52" fillId="20" borderId="49" xfId="0" applyNumberFormat="1" applyFont="1" applyFill="1" applyBorder="1"/>
    <xf numFmtId="3" fontId="69" fillId="4" borderId="47" xfId="0" applyNumberFormat="1" applyFont="1" applyFill="1" applyBorder="1" applyAlignment="1">
      <alignment horizontal="center"/>
    </xf>
    <xf numFmtId="37" fontId="69" fillId="4" borderId="52" xfId="0" applyNumberFormat="1" applyFont="1" applyFill="1" applyBorder="1"/>
    <xf numFmtId="3" fontId="49" fillId="0" borderId="53" xfId="0" applyNumberFormat="1" applyFont="1" applyBorder="1" applyAlignment="1">
      <alignment horizontal="center" wrapText="1"/>
    </xf>
    <xf numFmtId="3" fontId="49" fillId="0" borderId="29" xfId="0" applyNumberFormat="1" applyFont="1" applyBorder="1" applyAlignment="1">
      <alignment wrapText="1"/>
    </xf>
    <xf numFmtId="3" fontId="69" fillId="23" borderId="47" xfId="0" applyNumberFormat="1" applyFont="1" applyFill="1" applyBorder="1" applyAlignment="1">
      <alignment horizontal="center"/>
    </xf>
    <xf numFmtId="37" fontId="69" fillId="23" borderId="52" xfId="0" applyNumberFormat="1" applyFont="1" applyFill="1" applyBorder="1"/>
    <xf numFmtId="3" fontId="49" fillId="0" borderId="0" xfId="0" applyNumberFormat="1" applyFont="1" applyAlignment="1">
      <alignment horizontal="center" wrapText="1"/>
    </xf>
    <xf numFmtId="3" fontId="52" fillId="0" borderId="0" xfId="0" applyNumberFormat="1" applyFont="1" applyAlignment="1">
      <alignment horizontal="center" wrapText="1"/>
    </xf>
    <xf numFmtId="37" fontId="52" fillId="0" borderId="0" xfId="0" applyNumberFormat="1" applyFont="1" applyAlignment="1">
      <alignment horizontal="right"/>
    </xf>
    <xf numFmtId="37" fontId="51" fillId="0" borderId="0" xfId="0" applyNumberFormat="1" applyFont="1"/>
    <xf numFmtId="3" fontId="51" fillId="0" borderId="29" xfId="0" applyNumberFormat="1" applyFont="1" applyBorder="1" applyAlignment="1">
      <alignment wrapText="1"/>
    </xf>
    <xf numFmtId="3" fontId="51" fillId="0" borderId="29" xfId="0" applyNumberFormat="1" applyFont="1" applyBorder="1" applyAlignment="1">
      <alignment horizontal="center" wrapText="1"/>
    </xf>
    <xf numFmtId="3" fontId="51" fillId="0" borderId="53" xfId="0" applyNumberFormat="1" applyFont="1" applyBorder="1" applyAlignment="1">
      <alignment horizontal="center" wrapText="1"/>
    </xf>
    <xf numFmtId="37" fontId="51" fillId="0" borderId="54" xfId="0" applyNumberFormat="1" applyFont="1" applyBorder="1" applyAlignment="1">
      <alignment wrapText="1"/>
    </xf>
    <xf numFmtId="37" fontId="51" fillId="0" borderId="29" xfId="0" applyNumberFormat="1" applyFont="1" applyBorder="1" applyAlignment="1">
      <alignment wrapText="1"/>
    </xf>
    <xf numFmtId="3" fontId="45" fillId="0" borderId="0" xfId="0" applyNumberFormat="1" applyFont="1" applyAlignment="1">
      <alignment horizontal="center" wrapText="1"/>
    </xf>
    <xf numFmtId="37" fontId="49" fillId="20" borderId="52" xfId="0" applyNumberFormat="1" applyFont="1" applyFill="1" applyBorder="1"/>
    <xf numFmtId="37" fontId="46" fillId="0" borderId="0" xfId="0" applyNumberFormat="1" applyFont="1"/>
    <xf numFmtId="37" fontId="49" fillId="0" borderId="29" xfId="0" applyNumberFormat="1" applyFont="1" applyBorder="1" applyAlignment="1">
      <alignment wrapText="1"/>
    </xf>
    <xf numFmtId="3" fontId="45" fillId="0" borderId="0" xfId="0" applyNumberFormat="1" applyFont="1" applyAlignment="1"/>
    <xf numFmtId="3" fontId="45" fillId="0" borderId="0" xfId="0" applyNumberFormat="1" applyFont="1" applyAlignment="1">
      <alignment horizontal="center"/>
    </xf>
    <xf numFmtId="37" fontId="45" fillId="0" borderId="0" xfId="0" applyNumberFormat="1" applyFont="1" applyAlignment="1">
      <alignment horizontal="right"/>
    </xf>
    <xf numFmtId="37" fontId="49" fillId="0" borderId="54" xfId="0" applyNumberFormat="1" applyFont="1" applyBorder="1" applyAlignment="1">
      <alignment wrapText="1"/>
    </xf>
    <xf numFmtId="3" fontId="84" fillId="0" borderId="0" xfId="0" applyNumberFormat="1" applyFont="1" applyAlignment="1">
      <alignment horizontal="center" wrapText="1"/>
    </xf>
    <xf numFmtId="182" fontId="45" fillId="0" borderId="0" xfId="0" applyNumberFormat="1" applyFont="1"/>
    <xf numFmtId="3" fontId="85" fillId="0" borderId="28" xfId="0" applyNumberFormat="1" applyFont="1" applyBorder="1" applyAlignment="1">
      <alignment horizontal="center" wrapText="1"/>
    </xf>
    <xf numFmtId="3" fontId="86" fillId="0" borderId="0" xfId="0" applyNumberFormat="1" applyFont="1" applyAlignment="1">
      <alignment horizontal="center" wrapText="1"/>
    </xf>
    <xf numFmtId="3" fontId="87" fillId="0" borderId="29" xfId="0" applyNumberFormat="1" applyFont="1" applyBorder="1" applyAlignment="1">
      <alignment horizontal="center" wrapText="1"/>
    </xf>
    <xf numFmtId="37" fontId="36" fillId="0" borderId="0" xfId="0" applyNumberFormat="1" applyFont="1"/>
    <xf numFmtId="3" fontId="88" fillId="0" borderId="0" xfId="0" applyNumberFormat="1" applyFont="1" applyAlignment="1"/>
    <xf numFmtId="3" fontId="81" fillId="0" borderId="0" xfId="0" applyNumberFormat="1" applyFont="1"/>
    <xf numFmtId="3" fontId="85" fillId="0" borderId="0" xfId="0" applyNumberFormat="1" applyFont="1" applyAlignment="1">
      <alignment horizontal="center" wrapText="1"/>
    </xf>
    <xf numFmtId="3" fontId="37" fillId="0" borderId="0" xfId="0" applyNumberFormat="1" applyFont="1" applyAlignment="1">
      <alignment horizontal="center"/>
    </xf>
    <xf numFmtId="3" fontId="45" fillId="0" borderId="0" xfId="0" applyNumberFormat="1" applyFont="1" applyAlignment="1">
      <alignment horizontal="left"/>
    </xf>
    <xf numFmtId="37" fontId="49" fillId="23" borderId="52" xfId="0" applyNumberFormat="1" applyFont="1" applyFill="1" applyBorder="1"/>
    <xf numFmtId="3" fontId="51" fillId="0" borderId="55" xfId="0" applyNumberFormat="1" applyFont="1" applyBorder="1" applyAlignment="1">
      <alignment horizontal="center"/>
    </xf>
    <xf numFmtId="3" fontId="89" fillId="0" borderId="56" xfId="0" applyNumberFormat="1" applyFont="1" applyBorder="1"/>
    <xf numFmtId="3" fontId="89" fillId="0" borderId="56" xfId="0" applyNumberFormat="1" applyFont="1" applyBorder="1" applyAlignment="1">
      <alignment horizontal="center"/>
    </xf>
    <xf numFmtId="3" fontId="89" fillId="0" borderId="57" xfId="0" applyNumberFormat="1" applyFont="1" applyBorder="1" applyAlignment="1">
      <alignment horizontal="center"/>
    </xf>
    <xf numFmtId="3" fontId="90" fillId="0" borderId="56" xfId="0" applyNumberFormat="1" applyFont="1" applyBorder="1" applyAlignment="1">
      <alignment horizontal="center"/>
    </xf>
    <xf numFmtId="3" fontId="91" fillId="0" borderId="56" xfId="0" applyNumberFormat="1" applyFont="1" applyBorder="1"/>
    <xf numFmtId="3" fontId="0" fillId="0" borderId="55" xfId="0" applyNumberFormat="1" applyFont="1" applyBorder="1" applyAlignment="1">
      <alignment horizontal="center"/>
    </xf>
    <xf numFmtId="3" fontId="92" fillId="0" borderId="0" xfId="0" applyNumberFormat="1" applyFont="1"/>
    <xf numFmtId="3" fontId="52" fillId="0" borderId="55" xfId="0" applyNumberFormat="1" applyFont="1" applyBorder="1" applyAlignment="1">
      <alignment horizontal="center"/>
    </xf>
    <xf numFmtId="9" fontId="52" fillId="0" borderId="0" xfId="0" applyNumberFormat="1" applyFont="1"/>
    <xf numFmtId="173" fontId="52" fillId="0" borderId="0" xfId="0" applyNumberFormat="1" applyFont="1"/>
    <xf numFmtId="3" fontId="42" fillId="0" borderId="55" xfId="0" applyNumberFormat="1" applyFont="1" applyBorder="1" applyAlignment="1">
      <alignment horizontal="center"/>
    </xf>
    <xf numFmtId="3" fontId="93" fillId="0" borderId="0" xfId="0" applyNumberFormat="1" applyFont="1"/>
    <xf numFmtId="3" fontId="54" fillId="0" borderId="0" xfId="0" applyNumberFormat="1" applyFont="1" applyAlignment="1"/>
    <xf numFmtId="37" fontId="54" fillId="0" borderId="0" xfId="0" applyNumberFormat="1" applyFont="1" applyAlignment="1"/>
    <xf numFmtId="3" fontId="36" fillId="0" borderId="0" xfId="0" applyNumberFormat="1" applyFont="1" applyAlignment="1">
      <alignment horizontal="right"/>
    </xf>
    <xf numFmtId="3" fontId="36" fillId="0" borderId="0" xfId="0" applyNumberFormat="1" applyFont="1" applyAlignment="1"/>
    <xf numFmtId="3" fontId="94" fillId="0" borderId="0" xfId="0" applyNumberFormat="1" applyFont="1" applyAlignment="1"/>
    <xf numFmtId="3" fontId="49" fillId="0" borderId="0" xfId="0" applyNumberFormat="1" applyFont="1" applyAlignment="1">
      <alignment horizontal="center"/>
    </xf>
    <xf numFmtId="37" fontId="94" fillId="0" borderId="0" xfId="0" applyNumberFormat="1" applyFont="1" applyAlignment="1"/>
    <xf numFmtId="37" fontId="49" fillId="0" borderId="0" xfId="0" applyNumberFormat="1" applyFont="1" applyAlignment="1">
      <alignment horizontal="right"/>
    </xf>
    <xf numFmtId="3" fontId="49" fillId="0" borderId="0" xfId="0" applyNumberFormat="1" applyFont="1" applyAlignment="1">
      <alignment horizontal="right"/>
    </xf>
    <xf numFmtId="37" fontId="36" fillId="0" borderId="0" xfId="0" applyNumberFormat="1" applyFont="1" applyAlignment="1">
      <alignment horizontal="right"/>
    </xf>
    <xf numFmtId="3" fontId="25" fillId="6" borderId="58" xfId="0" applyNumberFormat="1" applyFont="1" applyFill="1" applyBorder="1" applyAlignment="1"/>
    <xf numFmtId="3" fontId="93" fillId="0" borderId="0" xfId="0" applyNumberFormat="1" applyFont="1" applyAlignment="1">
      <alignment horizontal="right"/>
    </xf>
    <xf numFmtId="3" fontId="52" fillId="0" borderId="0" xfId="0" applyNumberFormat="1" applyFont="1" applyAlignment="1">
      <alignment horizontal="right"/>
    </xf>
    <xf numFmtId="37" fontId="69" fillId="6" borderId="52" xfId="0" applyNumberFormat="1" applyFont="1" applyFill="1" applyBorder="1"/>
    <xf numFmtId="164" fontId="0" fillId="0" borderId="0" xfId="0" applyNumberFormat="1" applyFont="1"/>
    <xf numFmtId="0" fontId="52" fillId="0" borderId="0" xfId="0" applyFont="1" applyAlignment="1">
      <alignment horizontal="left"/>
    </xf>
    <xf numFmtId="37" fontId="96" fillId="0" borderId="31" xfId="0" applyNumberFormat="1" applyFont="1" applyBorder="1"/>
    <xf numFmtId="37" fontId="36" fillId="0" borderId="32" xfId="0" applyNumberFormat="1" applyFont="1" applyBorder="1"/>
    <xf numFmtId="0" fontId="97" fillId="0" borderId="58" xfId="0" applyFont="1" applyBorder="1"/>
    <xf numFmtId="3" fontId="36" fillId="0" borderId="58" xfId="0" applyNumberFormat="1" applyFont="1" applyBorder="1"/>
    <xf numFmtId="3" fontId="36" fillId="0" borderId="58" xfId="0" applyNumberFormat="1" applyFont="1" applyBorder="1" applyAlignment="1">
      <alignment horizontal="center" wrapText="1"/>
    </xf>
    <xf numFmtId="3" fontId="52" fillId="0" borderId="58" xfId="0" applyNumberFormat="1" applyFont="1" applyBorder="1" applyAlignment="1">
      <alignment horizontal="center"/>
    </xf>
    <xf numFmtId="9" fontId="40" fillId="0" borderId="58" xfId="0" applyNumberFormat="1" applyFont="1" applyBorder="1"/>
    <xf numFmtId="0" fontId="40" fillId="0" borderId="58" xfId="0" applyFont="1" applyBorder="1"/>
    <xf numFmtId="0" fontId="40" fillId="0" borderId="58" xfId="0" applyFont="1" applyBorder="1" applyAlignment="1">
      <alignment horizontal="right"/>
    </xf>
    <xf numFmtId="0" fontId="11" fillId="0" borderId="58" xfId="0" applyFont="1" applyBorder="1"/>
    <xf numFmtId="3" fontId="49" fillId="0" borderId="58" xfId="0" applyNumberFormat="1" applyFont="1" applyBorder="1" applyAlignment="1">
      <alignment wrapText="1"/>
    </xf>
    <xf numFmtId="3" fontId="36" fillId="0" borderId="58" xfId="0" applyNumberFormat="1" applyFont="1" applyBorder="1" applyAlignment="1">
      <alignment horizontal="center"/>
    </xf>
    <xf numFmtId="3" fontId="49" fillId="0" borderId="58" xfId="0" applyNumberFormat="1" applyFont="1" applyBorder="1" applyAlignment="1">
      <alignment horizontal="center"/>
    </xf>
    <xf numFmtId="0" fontId="50" fillId="0" borderId="58" xfId="0" applyFont="1" applyBorder="1"/>
    <xf numFmtId="38" fontId="56" fillId="0" borderId="27" xfId="0" applyNumberFormat="1" applyFont="1" applyBorder="1" applyAlignment="1">
      <alignment horizontal="center" vertical="center"/>
    </xf>
    <xf numFmtId="3" fontId="49" fillId="25" borderId="33" xfId="0" applyNumberFormat="1" applyFont="1" applyFill="1" applyBorder="1" applyAlignment="1"/>
    <xf numFmtId="3" fontId="52" fillId="25" borderId="33" xfId="0" applyNumberFormat="1" applyFont="1" applyFill="1" applyBorder="1" applyAlignment="1"/>
    <xf numFmtId="3" fontId="52" fillId="25" borderId="42" xfId="0" applyNumberFormat="1" applyFont="1" applyFill="1" applyBorder="1" applyAlignment="1">
      <alignment horizontal="center"/>
    </xf>
    <xf numFmtId="0" fontId="0" fillId="25" borderId="0" xfId="0" applyFont="1" applyFill="1" applyAlignment="1"/>
    <xf numFmtId="3" fontId="52" fillId="0" borderId="47" xfId="0" applyNumberFormat="1" applyFont="1" applyBorder="1" applyAlignment="1">
      <alignment horizontal="center"/>
    </xf>
    <xf numFmtId="37" fontId="52" fillId="0" borderId="29" xfId="0" applyNumberFormat="1" applyFont="1" applyBorder="1" applyAlignment="1">
      <alignment wrapText="1"/>
    </xf>
    <xf numFmtId="3" fontId="42" fillId="26" borderId="0" xfId="0" applyNumberFormat="1" applyFont="1" applyFill="1"/>
    <xf numFmtId="4" fontId="42" fillId="26" borderId="0" xfId="0" applyNumberFormat="1" applyFont="1" applyFill="1"/>
    <xf numFmtId="37" fontId="42" fillId="26" borderId="0" xfId="0" applyNumberFormat="1" applyFont="1" applyFill="1"/>
    <xf numFmtId="37" fontId="51" fillId="26" borderId="29" xfId="0" applyNumberFormat="1" applyFont="1" applyFill="1" applyBorder="1" applyAlignment="1">
      <alignment wrapText="1"/>
    </xf>
    <xf numFmtId="3" fontId="51" fillId="26" borderId="0" xfId="0" applyNumberFormat="1" applyFont="1" applyFill="1" applyAlignment="1">
      <alignment horizontal="center"/>
    </xf>
    <xf numFmtId="3" fontId="14" fillId="26" borderId="28" xfId="0" applyNumberFormat="1" applyFont="1" applyFill="1" applyBorder="1" applyAlignment="1">
      <alignment horizontal="center"/>
    </xf>
    <xf numFmtId="3" fontId="51" fillId="26" borderId="29" xfId="0" applyNumberFormat="1" applyFont="1" applyFill="1" applyBorder="1" applyAlignment="1">
      <alignment wrapText="1"/>
    </xf>
    <xf numFmtId="37" fontId="51" fillId="26" borderId="0" xfId="0" applyNumberFormat="1" applyFont="1" applyFill="1"/>
    <xf numFmtId="3" fontId="15" fillId="26" borderId="0" xfId="0" applyNumberFormat="1" applyFont="1" applyFill="1" applyAlignment="1"/>
    <xf numFmtId="37" fontId="42" fillId="26" borderId="0" xfId="0" applyNumberFormat="1" applyFont="1" applyFill="1" applyAlignment="1">
      <alignment horizontal="right"/>
    </xf>
    <xf numFmtId="37" fontId="51" fillId="26" borderId="0" xfId="0" applyNumberFormat="1" applyFont="1" applyFill="1" applyAlignment="1">
      <alignment wrapText="1"/>
    </xf>
    <xf numFmtId="173" fontId="42" fillId="26" borderId="0" xfId="0" applyNumberFormat="1" applyFont="1" applyFill="1"/>
    <xf numFmtId="39" fontId="42" fillId="26" borderId="0" xfId="0" applyNumberFormat="1" applyFont="1" applyFill="1"/>
    <xf numFmtId="3" fontId="14" fillId="26" borderId="0" xfId="0" applyNumberFormat="1" applyFont="1" applyFill="1" applyAlignment="1">
      <alignment horizontal="center"/>
    </xf>
    <xf numFmtId="37" fontId="42" fillId="0" borderId="0" xfId="0" applyNumberFormat="1" applyFont="1" applyFill="1"/>
    <xf numFmtId="37" fontId="45" fillId="0" borderId="0" xfId="0" applyNumberFormat="1" applyFont="1" applyFill="1"/>
    <xf numFmtId="37" fontId="41" fillId="0" borderId="38" xfId="0" applyNumberFormat="1" applyFont="1" applyBorder="1"/>
    <xf numFmtId="3" fontId="5" fillId="0" borderId="60" xfId="0" applyNumberFormat="1" applyFont="1" applyBorder="1"/>
    <xf numFmtId="3" fontId="5" fillId="0" borderId="61" xfId="0" applyNumberFormat="1" applyFont="1" applyBorder="1"/>
    <xf numFmtId="170" fontId="67" fillId="9" borderId="62" xfId="0" applyNumberFormat="1" applyFont="1" applyFill="1" applyBorder="1" applyAlignment="1">
      <alignment horizontal="center"/>
    </xf>
    <xf numFmtId="171" fontId="65" fillId="15" borderId="61" xfId="0" applyNumberFormat="1" applyFont="1" applyFill="1" applyBorder="1" applyAlignment="1">
      <alignment horizontal="center"/>
    </xf>
    <xf numFmtId="3" fontId="65" fillId="0" borderId="61" xfId="0" applyNumberFormat="1" applyFont="1" applyBorder="1" applyAlignment="1">
      <alignment horizontal="center"/>
    </xf>
    <xf numFmtId="3" fontId="26" fillId="0" borderId="63" xfId="0" applyNumberFormat="1" applyFont="1" applyBorder="1" applyAlignment="1">
      <alignment horizontal="center"/>
    </xf>
    <xf numFmtId="37" fontId="69" fillId="11" borderId="61" xfId="0" applyNumberFormat="1" applyFont="1" applyFill="1" applyBorder="1"/>
    <xf numFmtId="37" fontId="41" fillId="18" borderId="61" xfId="0" applyNumberFormat="1" applyFont="1" applyFill="1" applyBorder="1"/>
    <xf numFmtId="37" fontId="41" fillId="0" borderId="61" xfId="0" applyNumberFormat="1" applyFont="1" applyBorder="1"/>
    <xf numFmtId="37" fontId="69" fillId="12" borderId="61" xfId="0" applyNumberFormat="1" applyFont="1" applyFill="1" applyBorder="1"/>
    <xf numFmtId="37" fontId="41" fillId="19" borderId="61" xfId="0" applyNumberFormat="1" applyFont="1" applyFill="1" applyBorder="1"/>
    <xf numFmtId="37" fontId="41" fillId="0" borderId="64" xfId="0" applyNumberFormat="1" applyFont="1" applyBorder="1"/>
    <xf numFmtId="164" fontId="101" fillId="0" borderId="61" xfId="0" applyNumberFormat="1" applyFont="1" applyBorder="1" applyAlignment="1">
      <alignment horizontal="right"/>
    </xf>
    <xf numFmtId="3" fontId="41" fillId="0" borderId="61" xfId="0" applyNumberFormat="1" applyFont="1" applyBorder="1"/>
    <xf numFmtId="37" fontId="69" fillId="4" borderId="61" xfId="0" applyNumberFormat="1" applyFont="1" applyFill="1" applyBorder="1"/>
    <xf numFmtId="37" fontId="41" fillId="20" borderId="61" xfId="0" applyNumberFormat="1" applyFont="1" applyFill="1" applyBorder="1"/>
    <xf numFmtId="37" fontId="41" fillId="0" borderId="61" xfId="0" applyNumberFormat="1" applyFont="1" applyBorder="1" applyAlignment="1">
      <alignment horizontal="right"/>
    </xf>
    <xf numFmtId="3" fontId="48" fillId="0" borderId="63" xfId="0" applyNumberFormat="1" applyFont="1" applyBorder="1" applyAlignment="1">
      <alignment horizontal="center"/>
    </xf>
    <xf numFmtId="37" fontId="69" fillId="6" borderId="64" xfId="0" applyNumberFormat="1" applyFont="1" applyFill="1" applyBorder="1"/>
    <xf numFmtId="0" fontId="5" fillId="0" borderId="61" xfId="0" applyFont="1" applyBorder="1" applyAlignment="1"/>
    <xf numFmtId="0" fontId="103" fillId="30" borderId="58" xfId="5" applyFont="1" applyFill="1"/>
    <xf numFmtId="0" fontId="104" fillId="31" borderId="58" xfId="5" applyFont="1" applyFill="1"/>
    <xf numFmtId="0" fontId="104" fillId="31" borderId="58" xfId="5" applyFont="1" applyFill="1" applyAlignment="1">
      <alignment horizontal="center"/>
    </xf>
    <xf numFmtId="0" fontId="104" fillId="31" borderId="58" xfId="5" quotePrefix="1" applyFont="1" applyFill="1"/>
    <xf numFmtId="0" fontId="105" fillId="32" borderId="58" xfId="5" applyFont="1" applyFill="1"/>
    <xf numFmtId="0" fontId="108" fillId="31" borderId="0" xfId="1" applyFont="1" applyFill="1" applyAlignment="1" applyProtection="1"/>
    <xf numFmtId="0" fontId="103" fillId="31" borderId="58" xfId="5" applyFont="1" applyFill="1"/>
    <xf numFmtId="0" fontId="105" fillId="31" borderId="58" xfId="5" applyFont="1" applyFill="1"/>
    <xf numFmtId="0" fontId="109" fillId="31" borderId="58" xfId="5" applyFont="1" applyFill="1"/>
    <xf numFmtId="0" fontId="110" fillId="31" borderId="58" xfId="5" applyFont="1" applyFill="1"/>
    <xf numFmtId="0" fontId="110" fillId="31" borderId="58" xfId="5" applyFont="1" applyFill="1" applyAlignment="1">
      <alignment horizontal="center"/>
    </xf>
    <xf numFmtId="0" fontId="110" fillId="33" borderId="58" xfId="5" applyFont="1" applyFill="1"/>
    <xf numFmtId="0" fontId="103" fillId="32" borderId="58" xfId="5" applyFont="1" applyFill="1"/>
    <xf numFmtId="1" fontId="110" fillId="33" borderId="58" xfId="5" applyNumberFormat="1" applyFont="1" applyFill="1"/>
    <xf numFmtId="183" fontId="110" fillId="33" borderId="58" xfId="5" applyNumberFormat="1" applyFont="1" applyFill="1"/>
    <xf numFmtId="183" fontId="103" fillId="32" borderId="58" xfId="5" applyNumberFormat="1" applyFont="1" applyFill="1"/>
    <xf numFmtId="184" fontId="110" fillId="33" borderId="58" xfId="5" applyNumberFormat="1" applyFont="1" applyFill="1" applyAlignment="1">
      <alignment horizontal="center"/>
    </xf>
    <xf numFmtId="184" fontId="103" fillId="32" borderId="58" xfId="5" applyNumberFormat="1" applyFont="1" applyFill="1" applyAlignment="1">
      <alignment horizontal="center"/>
    </xf>
    <xf numFmtId="183" fontId="103" fillId="31" borderId="58" xfId="5" applyNumberFormat="1" applyFont="1" applyFill="1"/>
    <xf numFmtId="183" fontId="110" fillId="31" borderId="58" xfId="5" applyNumberFormat="1" applyFont="1" applyFill="1"/>
    <xf numFmtId="0" fontId="110" fillId="31" borderId="58" xfId="5" quotePrefix="1" applyFont="1" applyFill="1"/>
    <xf numFmtId="43" fontId="110" fillId="31" borderId="0" xfId="2" quotePrefix="1" applyFont="1" applyFill="1"/>
    <xf numFmtId="17" fontId="110" fillId="31" borderId="58" xfId="5" applyNumberFormat="1" applyFont="1" applyFill="1" applyAlignment="1">
      <alignment horizontal="justify" vertical="top" wrapText="1"/>
    </xf>
    <xf numFmtId="43" fontId="110" fillId="34" borderId="0" xfId="2" applyFont="1" applyFill="1" applyAlignment="1">
      <alignment horizontal="center" vertical="top" wrapText="1"/>
    </xf>
    <xf numFmtId="175" fontId="110" fillId="31" borderId="58" xfId="5" applyNumberFormat="1" applyFont="1" applyFill="1"/>
    <xf numFmtId="175" fontId="110" fillId="31" borderId="0" xfId="3" applyNumberFormat="1" applyFont="1" applyFill="1"/>
    <xf numFmtId="175" fontId="103" fillId="32" borderId="0" xfId="3" applyNumberFormat="1" applyFont="1" applyFill="1"/>
    <xf numFmtId="175" fontId="110" fillId="32" borderId="0" xfId="3" applyNumberFormat="1" applyFont="1" applyFill="1"/>
    <xf numFmtId="0" fontId="103" fillId="31" borderId="58" xfId="5" quotePrefix="1" applyFont="1" applyFill="1"/>
    <xf numFmtId="175" fontId="103" fillId="31" borderId="58" xfId="5" applyNumberFormat="1" applyFont="1" applyFill="1"/>
    <xf numFmtId="0" fontId="103" fillId="31" borderId="58" xfId="5" applyFont="1" applyFill="1" applyAlignment="1">
      <alignment horizontal="center"/>
    </xf>
    <xf numFmtId="175" fontId="103" fillId="31" borderId="0" xfId="3" applyNumberFormat="1" applyFont="1" applyFill="1"/>
    <xf numFmtId="0" fontId="103" fillId="35" borderId="65" xfId="5" applyFont="1" applyFill="1" applyBorder="1"/>
    <xf numFmtId="0" fontId="103" fillId="35" borderId="66" xfId="5" applyFont="1" applyFill="1" applyBorder="1" applyAlignment="1">
      <alignment horizontal="center"/>
    </xf>
    <xf numFmtId="0" fontId="103" fillId="35" borderId="67" xfId="5" applyFont="1" applyFill="1" applyBorder="1" applyAlignment="1">
      <alignment horizontal="center"/>
    </xf>
    <xf numFmtId="185" fontId="103" fillId="31" borderId="65" xfId="5" applyNumberFormat="1" applyFont="1" applyFill="1" applyBorder="1"/>
    <xf numFmtId="185" fontId="103" fillId="31" borderId="66" xfId="5" applyNumberFormat="1" applyFont="1" applyFill="1" applyBorder="1"/>
    <xf numFmtId="185" fontId="103" fillId="32" borderId="66" xfId="5" applyNumberFormat="1" applyFont="1" applyFill="1" applyBorder="1"/>
    <xf numFmtId="0" fontId="110" fillId="31" borderId="58" xfId="5" applyFont="1" applyFill="1" applyAlignment="1">
      <alignment horizontal="center" vertical="top" wrapText="1"/>
    </xf>
    <xf numFmtId="175" fontId="110" fillId="31" borderId="0" xfId="3" applyNumberFormat="1" applyFont="1" applyFill="1" applyAlignment="1">
      <alignment horizontal="center" vertical="top" wrapText="1"/>
    </xf>
    <xf numFmtId="14" fontId="110" fillId="25" borderId="58" xfId="5" applyNumberFormat="1" applyFont="1" applyFill="1" applyAlignment="1">
      <alignment horizontal="center" vertical="top" wrapText="1"/>
    </xf>
    <xf numFmtId="14" fontId="110" fillId="25" borderId="58" xfId="5" applyNumberFormat="1" applyFont="1" applyFill="1" applyAlignment="1">
      <alignment horizontal="center"/>
    </xf>
    <xf numFmtId="14" fontId="110" fillId="25" borderId="68" xfId="5" applyNumberFormat="1" applyFont="1" applyFill="1" applyBorder="1"/>
    <xf numFmtId="14" fontId="110" fillId="31" borderId="58" xfId="5" applyNumberFormat="1" applyFont="1" applyFill="1"/>
    <xf numFmtId="184" fontId="104" fillId="31" borderId="58" xfId="6" applyNumberFormat="1" applyFont="1" applyFill="1"/>
    <xf numFmtId="184" fontId="105" fillId="32" borderId="58" xfId="6" applyNumberFormat="1" applyFont="1" applyFill="1"/>
    <xf numFmtId="0" fontId="110" fillId="31" borderId="69" xfId="5" applyFont="1" applyFill="1" applyBorder="1" applyAlignment="1">
      <alignment horizontal="center" vertical="top" wrapText="1"/>
    </xf>
    <xf numFmtId="43" fontId="110" fillId="34" borderId="69" xfId="2" applyFont="1" applyFill="1" applyBorder="1" applyAlignment="1">
      <alignment horizontal="center" vertical="top" wrapText="1"/>
    </xf>
    <xf numFmtId="43" fontId="110" fillId="34" borderId="58" xfId="2" applyFont="1" applyFill="1" applyBorder="1" applyAlignment="1">
      <alignment horizontal="center" vertical="top" wrapText="1"/>
    </xf>
    <xf numFmtId="17" fontId="110" fillId="31" borderId="69" xfId="5" applyNumberFormat="1" applyFont="1" applyFill="1" applyBorder="1" applyAlignment="1">
      <alignment horizontal="justify" vertical="top" wrapText="1"/>
    </xf>
    <xf numFmtId="175" fontId="110" fillId="31" borderId="69" xfId="3" applyNumberFormat="1" applyFont="1" applyFill="1" applyBorder="1" applyAlignment="1">
      <alignment horizontal="center" vertical="top" wrapText="1"/>
    </xf>
    <xf numFmtId="14" fontId="110" fillId="25" borderId="69" xfId="5" applyNumberFormat="1" applyFont="1" applyFill="1" applyBorder="1" applyAlignment="1">
      <alignment horizontal="center" vertical="top" wrapText="1"/>
    </xf>
    <xf numFmtId="14" fontId="110" fillId="25" borderId="69" xfId="5" applyNumberFormat="1" applyFont="1" applyFill="1" applyBorder="1" applyAlignment="1">
      <alignment horizontal="center"/>
    </xf>
    <xf numFmtId="14" fontId="110" fillId="31" borderId="69" xfId="5" applyNumberFormat="1" applyFont="1" applyFill="1" applyBorder="1"/>
    <xf numFmtId="184" fontId="104" fillId="31" borderId="69" xfId="6" applyNumberFormat="1" applyFont="1" applyFill="1" applyBorder="1"/>
    <xf numFmtId="184" fontId="105" fillId="32" borderId="69" xfId="6" applyNumberFormat="1" applyFont="1" applyFill="1" applyBorder="1"/>
    <xf numFmtId="0" fontId="110" fillId="31" borderId="69" xfId="5" applyFont="1" applyFill="1" applyBorder="1"/>
    <xf numFmtId="175" fontId="110" fillId="31" borderId="58" xfId="3" applyNumberFormat="1" applyFont="1" applyFill="1" applyBorder="1" applyAlignment="1">
      <alignment horizontal="center" vertical="top" wrapText="1"/>
    </xf>
    <xf numFmtId="184" fontId="104" fillId="31" borderId="58" xfId="6" applyNumberFormat="1" applyFont="1" applyFill="1" applyBorder="1"/>
    <xf numFmtId="184" fontId="105" fillId="32" borderId="58" xfId="6" applyNumberFormat="1" applyFont="1" applyFill="1" applyBorder="1"/>
    <xf numFmtId="17" fontId="110" fillId="31" borderId="70" xfId="5" applyNumberFormat="1" applyFont="1" applyFill="1" applyBorder="1" applyAlignment="1">
      <alignment horizontal="justify" vertical="top" wrapText="1"/>
    </xf>
    <xf numFmtId="0" fontId="110" fillId="31" borderId="70" xfId="5" applyFont="1" applyFill="1" applyBorder="1" applyAlignment="1">
      <alignment horizontal="center" vertical="top" wrapText="1"/>
    </xf>
    <xf numFmtId="43" fontId="110" fillId="34" borderId="70" xfId="2" applyFont="1" applyFill="1" applyBorder="1" applyAlignment="1">
      <alignment horizontal="center" vertical="top" wrapText="1"/>
    </xf>
    <xf numFmtId="175" fontId="110" fillId="31" borderId="70" xfId="3" applyNumberFormat="1" applyFont="1" applyFill="1" applyBorder="1" applyAlignment="1">
      <alignment horizontal="center" vertical="top" wrapText="1"/>
    </xf>
    <xf numFmtId="14" fontId="110" fillId="25" borderId="70" xfId="5" applyNumberFormat="1" applyFont="1" applyFill="1" applyBorder="1" applyAlignment="1">
      <alignment horizontal="center" vertical="top" wrapText="1"/>
    </xf>
    <xf numFmtId="14" fontId="110" fillId="25" borderId="71" xfId="5" applyNumberFormat="1" applyFont="1" applyFill="1" applyBorder="1"/>
    <xf numFmtId="14" fontId="110" fillId="31" borderId="70" xfId="5" applyNumberFormat="1" applyFont="1" applyFill="1" applyBorder="1"/>
    <xf numFmtId="184" fontId="104" fillId="31" borderId="70" xfId="6" applyNumberFormat="1" applyFont="1" applyFill="1" applyBorder="1"/>
    <xf numFmtId="184" fontId="105" fillId="32" borderId="70" xfId="6" applyNumberFormat="1" applyFont="1" applyFill="1" applyBorder="1"/>
    <xf numFmtId="0" fontId="110" fillId="31" borderId="70" xfId="5" applyFont="1" applyFill="1" applyBorder="1"/>
    <xf numFmtId="0" fontId="104" fillId="31" borderId="70" xfId="5" applyFont="1" applyFill="1" applyBorder="1"/>
    <xf numFmtId="43" fontId="11" fillId="0" borderId="0" xfId="2" applyFont="1"/>
    <xf numFmtId="43" fontId="41" fillId="0" borderId="61" xfId="2" applyFont="1" applyBorder="1"/>
    <xf numFmtId="0" fontId="112" fillId="0" borderId="0" xfId="0" applyFont="1" applyAlignment="1" applyProtection="1">
      <alignment vertical="top"/>
      <protection locked="0"/>
    </xf>
    <xf numFmtId="0" fontId="112" fillId="0" borderId="0" xfId="0" applyFont="1" applyAlignment="1" applyProtection="1">
      <alignment horizontal="center" vertical="top"/>
      <protection locked="0"/>
    </xf>
    <xf numFmtId="0" fontId="113" fillId="0" borderId="0" xfId="0" applyFont="1" applyAlignment="1">
      <alignment vertical="top"/>
    </xf>
    <xf numFmtId="0" fontId="2" fillId="0" borderId="0" xfId="0" applyFont="1" applyAlignment="1">
      <alignment vertical="top"/>
    </xf>
    <xf numFmtId="0" fontId="114" fillId="0" borderId="0" xfId="0" applyFont="1" applyAlignment="1" applyProtection="1">
      <alignment horizontal="left"/>
      <protection locked="0"/>
    </xf>
    <xf numFmtId="0" fontId="115" fillId="0" borderId="0" xfId="0" applyFont="1" applyAlignment="1">
      <alignment horizontal="centerContinuous"/>
    </xf>
    <xf numFmtId="37" fontId="115" fillId="0" borderId="0" xfId="0" applyNumberFormat="1" applyFont="1" applyAlignment="1">
      <alignment horizontal="centerContinuous"/>
    </xf>
    <xf numFmtId="186" fontId="115" fillId="0" borderId="0" xfId="0" applyNumberFormat="1" applyFont="1" applyAlignment="1">
      <alignment horizontal="centerContinuous"/>
    </xf>
    <xf numFmtId="0" fontId="113" fillId="0" borderId="0" xfId="0" applyFont="1"/>
    <xf numFmtId="0" fontId="2" fillId="0" borderId="0" xfId="0" applyFont="1"/>
    <xf numFmtId="0" fontId="113" fillId="0" borderId="0" xfId="0" applyFont="1" applyProtection="1">
      <protection locked="0"/>
    </xf>
    <xf numFmtId="0" fontId="116" fillId="0" borderId="0" xfId="0" applyFont="1" applyAlignment="1">
      <alignment horizontal="centerContinuous" wrapText="1"/>
    </xf>
    <xf numFmtId="37" fontId="112" fillId="0" borderId="0" xfId="0" applyNumberFormat="1" applyFont="1" applyAlignment="1" applyProtection="1">
      <alignment horizontal="center" wrapText="1"/>
      <protection locked="0"/>
    </xf>
    <xf numFmtId="0" fontId="112" fillId="0" borderId="0" xfId="0" applyFont="1" applyAlignment="1">
      <alignment wrapText="1"/>
    </xf>
    <xf numFmtId="0" fontId="113" fillId="0" borderId="0" xfId="0" applyFont="1" applyAlignment="1">
      <alignment wrapText="1"/>
    </xf>
    <xf numFmtId="0" fontId="2" fillId="0" borderId="0" xfId="0" applyFont="1" applyAlignment="1">
      <alignment wrapText="1"/>
    </xf>
    <xf numFmtId="0" fontId="117" fillId="38" borderId="0" xfId="0" applyFont="1" applyFill="1" applyAlignment="1" applyProtection="1">
      <alignment horizontal="left"/>
      <protection locked="0"/>
    </xf>
    <xf numFmtId="0" fontId="117" fillId="38" borderId="0" xfId="0" applyFont="1" applyFill="1" applyAlignment="1">
      <alignment horizontal="left"/>
    </xf>
    <xf numFmtId="0" fontId="117" fillId="38" borderId="0" xfId="0" applyFont="1" applyFill="1"/>
    <xf numFmtId="0" fontId="115" fillId="0" borderId="0" xfId="0" applyFont="1"/>
    <xf numFmtId="37" fontId="115" fillId="0" borderId="0" xfId="0" applyNumberFormat="1" applyFont="1"/>
    <xf numFmtId="186" fontId="115" fillId="0" borderId="0" xfId="0" applyNumberFormat="1" applyFont="1"/>
    <xf numFmtId="0" fontId="115" fillId="0" borderId="0" xfId="0" applyFont="1" applyProtection="1">
      <protection locked="0"/>
    </xf>
    <xf numFmtId="39" fontId="115" fillId="0" borderId="72" xfId="0" applyNumberFormat="1" applyFont="1" applyBorder="1" applyProtection="1">
      <protection locked="0"/>
    </xf>
    <xf numFmtId="37" fontId="113" fillId="0" borderId="0" xfId="0" applyNumberFormat="1" applyFont="1"/>
    <xf numFmtId="37" fontId="115" fillId="0" borderId="72" xfId="0" applyNumberFormat="1" applyFont="1" applyBorder="1" applyProtection="1">
      <protection locked="0"/>
    </xf>
    <xf numFmtId="186" fontId="113" fillId="0" borderId="0" xfId="0" applyNumberFormat="1" applyFont="1"/>
    <xf numFmtId="0" fontId="118" fillId="0" borderId="0" xfId="0" applyFont="1"/>
    <xf numFmtId="39" fontId="115" fillId="39" borderId="72" xfId="0" applyNumberFormat="1" applyFont="1" applyFill="1" applyBorder="1"/>
    <xf numFmtId="0" fontId="117" fillId="38" borderId="0" xfId="0" applyFont="1" applyFill="1" applyProtection="1">
      <protection locked="0"/>
    </xf>
    <xf numFmtId="0" fontId="119" fillId="38" borderId="0" xfId="0" applyFont="1" applyFill="1"/>
    <xf numFmtId="39" fontId="115" fillId="0" borderId="73" xfId="0" applyNumberFormat="1" applyFont="1" applyBorder="1" applyProtection="1">
      <protection locked="0"/>
    </xf>
    <xf numFmtId="187" fontId="115" fillId="0" borderId="73" xfId="2" applyNumberFormat="1" applyFont="1" applyFill="1" applyBorder="1" applyProtection="1">
      <protection locked="0"/>
    </xf>
    <xf numFmtId="0" fontId="118" fillId="0" borderId="0" xfId="0" applyFont="1" applyProtection="1">
      <protection locked="0"/>
    </xf>
    <xf numFmtId="39" fontId="115" fillId="39" borderId="73" xfId="0" applyNumberFormat="1" applyFont="1" applyFill="1" applyBorder="1"/>
    <xf numFmtId="39" fontId="115" fillId="39" borderId="74" xfId="0" applyNumberFormat="1" applyFont="1" applyFill="1" applyBorder="1"/>
    <xf numFmtId="39" fontId="115" fillId="0" borderId="0" xfId="0" applyNumberFormat="1" applyFont="1" applyProtection="1">
      <protection locked="0"/>
    </xf>
    <xf numFmtId="39" fontId="115" fillId="39" borderId="75" xfId="0" applyNumberFormat="1" applyFont="1" applyFill="1" applyBorder="1"/>
    <xf numFmtId="39" fontId="115" fillId="39" borderId="59" xfId="0" applyNumberFormat="1" applyFont="1" applyFill="1" applyBorder="1"/>
    <xf numFmtId="0" fontId="120" fillId="0" borderId="0" xfId="0" applyFont="1" applyProtection="1">
      <protection locked="0"/>
    </xf>
    <xf numFmtId="37" fontId="118" fillId="39" borderId="72" xfId="0" applyNumberFormat="1" applyFont="1" applyFill="1" applyBorder="1"/>
    <xf numFmtId="37" fontId="118" fillId="0" borderId="0" xfId="0" applyNumberFormat="1" applyFont="1"/>
    <xf numFmtId="9" fontId="113" fillId="0" borderId="0" xfId="4" applyFont="1"/>
    <xf numFmtId="184" fontId="118" fillId="39" borderId="72" xfId="2" applyNumberFormat="1" applyFont="1" applyFill="1" applyBorder="1"/>
    <xf numFmtId="40" fontId="113" fillId="39" borderId="72" xfId="0" applyNumberFormat="1" applyFont="1" applyFill="1" applyBorder="1"/>
    <xf numFmtId="40" fontId="113" fillId="39" borderId="74" xfId="0" applyNumberFormat="1" applyFont="1" applyFill="1" applyBorder="1"/>
    <xf numFmtId="40" fontId="113" fillId="39" borderId="76" xfId="0" applyNumberFormat="1" applyFont="1" applyFill="1" applyBorder="1"/>
    <xf numFmtId="37" fontId="2" fillId="0" borderId="0" xfId="0" applyNumberFormat="1" applyFont="1"/>
    <xf numFmtId="186" fontId="2" fillId="0" borderId="0" xfId="0" applyNumberFormat="1" applyFont="1"/>
    <xf numFmtId="3" fontId="52" fillId="34" borderId="44" xfId="0" applyNumberFormat="1" applyFont="1" applyFill="1" applyBorder="1" applyAlignment="1">
      <alignment horizontal="center"/>
    </xf>
    <xf numFmtId="0" fontId="0" fillId="34" borderId="0" xfId="0" applyFont="1" applyFill="1" applyAlignment="1"/>
    <xf numFmtId="3" fontId="49" fillId="34" borderId="0" xfId="0" applyNumberFormat="1" applyFont="1" applyFill="1" applyAlignment="1">
      <alignment horizontal="left"/>
    </xf>
    <xf numFmtId="3" fontId="49" fillId="34" borderId="0" xfId="0" applyNumberFormat="1" applyFont="1" applyFill="1" applyAlignment="1">
      <alignment horizontal="center"/>
    </xf>
    <xf numFmtId="37" fontId="49" fillId="34" borderId="0" xfId="0" applyNumberFormat="1" applyFont="1" applyFill="1" applyAlignment="1">
      <alignment horizontal="left"/>
    </xf>
    <xf numFmtId="188" fontId="42" fillId="0" borderId="0" xfId="3" applyNumberFormat="1" applyFont="1" applyAlignment="1">
      <alignment horizontal="center"/>
    </xf>
    <xf numFmtId="9" fontId="45" fillId="0" borderId="0" xfId="4" applyFont="1" applyAlignment="1">
      <alignment horizontal="center"/>
    </xf>
    <xf numFmtId="37" fontId="11" fillId="0" borderId="0" xfId="0" applyNumberFormat="1" applyFont="1"/>
    <xf numFmtId="43" fontId="5" fillId="21" borderId="58" xfId="2" applyFont="1" applyFill="1" applyBorder="1"/>
    <xf numFmtId="43" fontId="0" fillId="0" borderId="0" xfId="2" applyFont="1" applyAlignment="1"/>
    <xf numFmtId="43" fontId="0" fillId="0" borderId="0" xfId="2" applyFont="1"/>
    <xf numFmtId="43" fontId="0" fillId="0" borderId="0" xfId="2" applyFont="1" applyAlignment="1">
      <alignment horizontal="center"/>
    </xf>
    <xf numFmtId="43" fontId="41" fillId="6" borderId="64" xfId="2" applyFont="1" applyFill="1" applyBorder="1"/>
    <xf numFmtId="43" fontId="41" fillId="21" borderId="61" xfId="2" applyFont="1" applyFill="1" applyBorder="1"/>
    <xf numFmtId="184" fontId="121" fillId="0" borderId="0" xfId="2" applyNumberFormat="1" applyFont="1"/>
    <xf numFmtId="184" fontId="121" fillId="0" borderId="0" xfId="2" applyNumberFormat="1" applyFont="1" applyAlignment="1">
      <alignment horizontal="center"/>
    </xf>
    <xf numFmtId="184" fontId="123" fillId="0" borderId="0" xfId="2" applyNumberFormat="1" applyFont="1"/>
    <xf numFmtId="184" fontId="121" fillId="0" borderId="0" xfId="2" applyNumberFormat="1" applyFont="1" applyAlignment="1"/>
    <xf numFmtId="5" fontId="47" fillId="40" borderId="58" xfId="0" applyNumberFormat="1" applyFont="1" applyFill="1" applyBorder="1" applyAlignment="1">
      <alignment horizontal="center"/>
    </xf>
    <xf numFmtId="3" fontId="26" fillId="41" borderId="26" xfId="0" applyNumberFormat="1" applyFont="1" applyFill="1" applyBorder="1" applyAlignment="1">
      <alignment horizontal="center"/>
    </xf>
    <xf numFmtId="3" fontId="25" fillId="43" borderId="58" xfId="0" applyNumberFormat="1" applyFont="1" applyFill="1" applyBorder="1" applyAlignment="1">
      <alignment horizontal="center"/>
    </xf>
    <xf numFmtId="3" fontId="25" fillId="45" borderId="58" xfId="0" applyNumberFormat="1" applyFont="1" applyFill="1" applyBorder="1" applyAlignment="1">
      <alignment horizontal="center"/>
    </xf>
    <xf numFmtId="3" fontId="25" fillId="47" borderId="58" xfId="0" applyNumberFormat="1" applyFont="1" applyFill="1" applyBorder="1" applyAlignment="1">
      <alignment horizontal="center"/>
    </xf>
    <xf numFmtId="43" fontId="5" fillId="0" borderId="0" xfId="2" applyFont="1"/>
    <xf numFmtId="43" fontId="5" fillId="0" borderId="0" xfId="2" applyFont="1" applyAlignment="1">
      <alignment horizontal="center"/>
    </xf>
    <xf numFmtId="43" fontId="5" fillId="41" borderId="0" xfId="2" applyFont="1" applyFill="1" applyAlignment="1">
      <alignment horizontal="center"/>
    </xf>
    <xf numFmtId="43" fontId="5" fillId="0" borderId="0" xfId="2" applyFont="1" applyAlignment="1"/>
    <xf numFmtId="3" fontId="0" fillId="35" borderId="0" xfId="0" applyNumberFormat="1" applyFont="1" applyFill="1"/>
    <xf numFmtId="3" fontId="0" fillId="51" borderId="0" xfId="0" applyNumberFormat="1" applyFont="1" applyFill="1"/>
    <xf numFmtId="3" fontId="0" fillId="52" borderId="0" xfId="0" applyNumberFormat="1" applyFont="1" applyFill="1"/>
    <xf numFmtId="3" fontId="0" fillId="53" borderId="0" xfId="0" applyNumberFormat="1" applyFont="1" applyFill="1"/>
    <xf numFmtId="43" fontId="41" fillId="21" borderId="58" xfId="2" applyFont="1" applyFill="1" applyBorder="1"/>
    <xf numFmtId="3" fontId="47" fillId="40" borderId="58" xfId="0" applyNumberFormat="1" applyFont="1" applyFill="1" applyBorder="1" applyAlignment="1">
      <alignment horizontal="center"/>
    </xf>
    <xf numFmtId="3" fontId="62" fillId="40" borderId="58" xfId="0" applyNumberFormat="1" applyFont="1" applyFill="1" applyBorder="1" applyAlignment="1">
      <alignment horizontal="right"/>
    </xf>
    <xf numFmtId="3" fontId="63" fillId="41" borderId="58" xfId="0" applyNumberFormat="1" applyFont="1" applyFill="1" applyBorder="1" applyAlignment="1">
      <alignment horizontal="center"/>
    </xf>
    <xf numFmtId="3" fontId="5" fillId="41" borderId="0" xfId="0" applyNumberFormat="1" applyFont="1" applyFill="1" applyAlignment="1">
      <alignment horizontal="center"/>
    </xf>
    <xf numFmtId="3" fontId="5" fillId="42" borderId="58" xfId="0" applyNumberFormat="1" applyFont="1" applyFill="1" applyBorder="1" applyAlignment="1">
      <alignment horizontal="center"/>
    </xf>
    <xf numFmtId="3" fontId="5" fillId="44" borderId="58" xfId="0" applyNumberFormat="1" applyFont="1" applyFill="1" applyBorder="1" applyAlignment="1">
      <alignment horizontal="center"/>
    </xf>
    <xf numFmtId="3" fontId="5" fillId="46" borderId="58" xfId="0" applyNumberFormat="1" applyFont="1" applyFill="1" applyBorder="1" applyAlignment="1">
      <alignment horizontal="center"/>
    </xf>
    <xf numFmtId="3" fontId="124" fillId="41" borderId="0" xfId="0" applyNumberFormat="1" applyFont="1" applyFill="1" applyAlignment="1">
      <alignment horizontal="center"/>
    </xf>
    <xf numFmtId="3" fontId="5" fillId="48" borderId="58" xfId="0" applyNumberFormat="1" applyFont="1" applyFill="1" applyBorder="1" applyAlignment="1">
      <alignment horizontal="center"/>
    </xf>
    <xf numFmtId="43" fontId="5" fillId="49" borderId="58" xfId="2" applyFont="1" applyFill="1" applyBorder="1" applyAlignment="1">
      <alignment horizontal="center"/>
    </xf>
    <xf numFmtId="43" fontId="5" fillId="50" borderId="58" xfId="2" applyFont="1" applyFill="1" applyBorder="1" applyAlignment="1">
      <alignment horizontal="center"/>
    </xf>
    <xf numFmtId="3" fontId="25" fillId="50" borderId="58" xfId="0" applyNumberFormat="1" applyFont="1" applyFill="1" applyBorder="1" applyAlignment="1">
      <alignment horizontal="center"/>
    </xf>
    <xf numFmtId="37" fontId="41" fillId="41" borderId="0" xfId="0" applyNumberFormat="1" applyFont="1" applyFill="1"/>
    <xf numFmtId="3" fontId="5" fillId="41" borderId="38" xfId="0" applyNumberFormat="1" applyFont="1" applyFill="1" applyBorder="1" applyAlignment="1">
      <alignment horizontal="center"/>
    </xf>
    <xf numFmtId="0" fontId="5" fillId="41" borderId="0" xfId="0" applyFont="1" applyFill="1" applyAlignment="1"/>
    <xf numFmtId="43" fontId="0" fillId="0" borderId="0" xfId="0" applyNumberFormat="1" applyFont="1" applyAlignment="1"/>
    <xf numFmtId="43" fontId="125" fillId="0" borderId="0" xfId="2" applyFont="1"/>
    <xf numFmtId="43" fontId="125" fillId="0" borderId="0" xfId="2" applyFont="1" applyAlignment="1">
      <alignment horizontal="center"/>
    </xf>
    <xf numFmtId="43" fontId="125" fillId="41" borderId="0" xfId="2" applyFont="1" applyFill="1" applyAlignment="1">
      <alignment horizontal="center"/>
    </xf>
    <xf numFmtId="43" fontId="125" fillId="0" borderId="61" xfId="2" applyFont="1" applyBorder="1"/>
    <xf numFmtId="43" fontId="125" fillId="0" borderId="0" xfId="2" applyFont="1" applyAlignment="1"/>
    <xf numFmtId="184" fontId="122" fillId="41" borderId="0" xfId="2" applyNumberFormat="1" applyFont="1" applyFill="1" applyAlignment="1">
      <alignment horizontal="center"/>
    </xf>
    <xf numFmtId="37" fontId="52" fillId="0" borderId="0" xfId="0" quotePrefix="1" applyNumberFormat="1" applyFont="1"/>
    <xf numFmtId="0" fontId="51" fillId="0" borderId="0" xfId="0" applyFont="1"/>
    <xf numFmtId="0" fontId="72" fillId="0" borderId="0" xfId="0" applyFont="1"/>
    <xf numFmtId="9" fontId="72" fillId="25" borderId="0" xfId="0" applyNumberFormat="1" applyFont="1" applyFill="1"/>
    <xf numFmtId="184" fontId="1" fillId="0" borderId="0" xfId="0" applyNumberFormat="1" applyFont="1"/>
    <xf numFmtId="184" fontId="77" fillId="25" borderId="0" xfId="2" applyNumberFormat="1" applyFont="1" applyFill="1"/>
    <xf numFmtId="184" fontId="77" fillId="0" borderId="0" xfId="2" applyNumberFormat="1" applyFont="1"/>
    <xf numFmtId="189" fontId="1" fillId="25" borderId="0" xfId="0" applyNumberFormat="1" applyFont="1" applyFill="1"/>
    <xf numFmtId="9" fontId="72" fillId="0" borderId="0" xfId="0" applyNumberFormat="1" applyFont="1"/>
    <xf numFmtId="0" fontId="77" fillId="0" borderId="0" xfId="0" applyFont="1"/>
    <xf numFmtId="0" fontId="126" fillId="0" borderId="0" xfId="0" applyFont="1"/>
    <xf numFmtId="0" fontId="127" fillId="0" borderId="0" xfId="0" applyFont="1"/>
    <xf numFmtId="184" fontId="128" fillId="0" borderId="0" xfId="2" applyNumberFormat="1" applyFont="1"/>
    <xf numFmtId="9" fontId="52" fillId="25" borderId="0" xfId="0" applyNumberFormat="1" applyFont="1" applyFill="1"/>
    <xf numFmtId="184" fontId="1" fillId="0" borderId="0" xfId="2" applyNumberFormat="1" applyFont="1"/>
    <xf numFmtId="9" fontId="1" fillId="25" borderId="0" xfId="0" applyNumberFormat="1" applyFont="1" applyFill="1"/>
    <xf numFmtId="0" fontId="129" fillId="0" borderId="0" xfId="0" applyFont="1"/>
    <xf numFmtId="184" fontId="129" fillId="0" borderId="0" xfId="2" applyNumberFormat="1" applyFont="1"/>
    <xf numFmtId="0" fontId="130" fillId="0" borderId="0" xfId="0" applyFont="1" applyAlignment="1">
      <alignment horizontal="right"/>
    </xf>
    <xf numFmtId="0" fontId="80" fillId="0" borderId="0" xfId="0" applyFont="1"/>
    <xf numFmtId="9" fontId="1" fillId="0" borderId="0" xfId="4" applyFont="1"/>
    <xf numFmtId="189" fontId="1" fillId="0" borderId="0" xfId="0" applyNumberFormat="1" applyFont="1"/>
    <xf numFmtId="184" fontId="51" fillId="0" borderId="0" xfId="0" applyNumberFormat="1" applyFont="1"/>
    <xf numFmtId="0" fontId="1" fillId="0" borderId="0" xfId="0" applyFont="1" applyAlignment="1">
      <alignment horizontal="right"/>
    </xf>
    <xf numFmtId="184" fontId="131" fillId="0" borderId="0" xfId="0" applyNumberFormat="1" applyFont="1"/>
    <xf numFmtId="6" fontId="1" fillId="0" borderId="0" xfId="0" applyNumberFormat="1" applyFont="1"/>
    <xf numFmtId="3" fontId="45" fillId="54" borderId="0" xfId="0" applyNumberFormat="1" applyFont="1" applyFill="1"/>
    <xf numFmtId="3" fontId="84" fillId="54" borderId="0" xfId="0" applyNumberFormat="1" applyFont="1" applyFill="1" applyAlignment="1">
      <alignment horizontal="center" wrapText="1"/>
    </xf>
    <xf numFmtId="37" fontId="45" fillId="54" borderId="0" xfId="0" applyNumberFormat="1" applyFont="1" applyFill="1"/>
    <xf numFmtId="0" fontId="0" fillId="54" borderId="0" xfId="0" applyFont="1" applyFill="1" applyAlignment="1"/>
    <xf numFmtId="3" fontId="42" fillId="26" borderId="58" xfId="0" applyNumberFormat="1" applyFont="1" applyFill="1" applyBorder="1"/>
    <xf numFmtId="4" fontId="42" fillId="26" borderId="58" xfId="0" applyNumberFormat="1" applyFont="1" applyFill="1" applyBorder="1"/>
    <xf numFmtId="170" fontId="51" fillId="27" borderId="39" xfId="0" applyNumberFormat="1" applyFont="1" applyFill="1" applyBorder="1" applyAlignment="1">
      <alignment horizontal="center"/>
    </xf>
    <xf numFmtId="171" fontId="51" fillId="28" borderId="58" xfId="0" applyNumberFormat="1" applyFont="1" applyFill="1" applyBorder="1" applyAlignment="1">
      <alignment horizontal="center"/>
    </xf>
    <xf numFmtId="3" fontId="51" fillId="26" borderId="58" xfId="0" applyNumberFormat="1" applyFont="1" applyFill="1" applyBorder="1" applyAlignment="1">
      <alignment horizontal="center"/>
    </xf>
    <xf numFmtId="37" fontId="42" fillId="26" borderId="58" xfId="0" applyNumberFormat="1" applyFont="1" applyFill="1" applyBorder="1"/>
    <xf numFmtId="37" fontId="42" fillId="29" borderId="58" xfId="0" applyNumberFormat="1" applyFont="1" applyFill="1" applyBorder="1"/>
    <xf numFmtId="37" fontId="25" fillId="27" borderId="43" xfId="0" applyNumberFormat="1" applyFont="1" applyFill="1" applyBorder="1"/>
    <xf numFmtId="37" fontId="25" fillId="28" borderId="43" xfId="0" applyNumberFormat="1" applyFont="1" applyFill="1" applyBorder="1"/>
    <xf numFmtId="37" fontId="51" fillId="26" borderId="58" xfId="0" applyNumberFormat="1" applyFont="1" applyFill="1" applyBorder="1"/>
    <xf numFmtId="3" fontId="15" fillId="26" borderId="58" xfId="0" applyNumberFormat="1" applyFont="1" applyFill="1" applyBorder="1" applyAlignment="1"/>
    <xf numFmtId="37" fontId="42" fillId="26" borderId="58" xfId="0" applyNumberFormat="1" applyFont="1" applyFill="1" applyBorder="1" applyAlignment="1">
      <alignment horizontal="right"/>
    </xf>
    <xf numFmtId="37" fontId="51" fillId="26" borderId="58" xfId="0" applyNumberFormat="1" applyFont="1" applyFill="1" applyBorder="1" applyAlignment="1">
      <alignment wrapText="1"/>
    </xf>
    <xf numFmtId="37" fontId="51" fillId="29" borderId="43" xfId="0" applyNumberFormat="1" applyFont="1" applyFill="1" applyBorder="1"/>
    <xf numFmtId="173" fontId="42" fillId="26" borderId="58" xfId="0" applyNumberFormat="1" applyFont="1" applyFill="1" applyBorder="1"/>
    <xf numFmtId="39" fontId="42" fillId="26" borderId="58" xfId="0" applyNumberFormat="1" applyFont="1" applyFill="1" applyBorder="1"/>
    <xf numFmtId="3" fontId="14" fillId="26" borderId="58" xfId="0" applyNumberFormat="1" applyFont="1" applyFill="1" applyBorder="1" applyAlignment="1">
      <alignment horizontal="center"/>
    </xf>
    <xf numFmtId="37" fontId="42" fillId="54" borderId="58" xfId="0" applyNumberFormat="1" applyFont="1" applyFill="1" applyBorder="1"/>
    <xf numFmtId="37" fontId="51" fillId="28" borderId="43" xfId="0" applyNumberFormat="1" applyFont="1" applyFill="1" applyBorder="1"/>
    <xf numFmtId="0" fontId="80" fillId="12" borderId="58" xfId="0" applyFont="1" applyFill="1" applyBorder="1" applyAlignment="1">
      <alignment horizontal="left"/>
    </xf>
    <xf numFmtId="3" fontId="14" fillId="12" borderId="58" xfId="0" applyNumberFormat="1" applyFont="1" applyFill="1" applyBorder="1"/>
    <xf numFmtId="167" fontId="72" fillId="12" borderId="58" xfId="0" applyNumberFormat="1" applyFont="1" applyFill="1" applyBorder="1" applyAlignment="1">
      <alignment horizontal="left"/>
    </xf>
    <xf numFmtId="3" fontId="51" fillId="12" borderId="58" xfId="0" applyNumberFormat="1" applyFont="1" applyFill="1" applyBorder="1" applyAlignment="1">
      <alignment horizontal="right"/>
    </xf>
    <xf numFmtId="3" fontId="52" fillId="19" borderId="58" xfId="0" applyNumberFormat="1" applyFont="1" applyFill="1" applyBorder="1"/>
    <xf numFmtId="3" fontId="69" fillId="12" borderId="58" xfId="0" applyNumberFormat="1" applyFont="1" applyFill="1" applyBorder="1"/>
    <xf numFmtId="3" fontId="49" fillId="19" borderId="58" xfId="0" applyNumberFormat="1" applyFont="1" applyFill="1" applyBorder="1"/>
    <xf numFmtId="0" fontId="42" fillId="0" borderId="0" xfId="0" applyNumberFormat="1" applyFont="1"/>
    <xf numFmtId="0" fontId="42" fillId="0" borderId="0" xfId="0" applyNumberFormat="1" applyFont="1" applyAlignment="1">
      <alignment horizontal="center"/>
    </xf>
    <xf numFmtId="9" fontId="42" fillId="0" borderId="0" xfId="4" applyFont="1"/>
    <xf numFmtId="9" fontId="42" fillId="0" borderId="0" xfId="4" applyFont="1" applyAlignment="1">
      <alignment horizontal="center"/>
    </xf>
    <xf numFmtId="0" fontId="80" fillId="4" borderId="58" xfId="0" applyFont="1" applyFill="1" applyBorder="1" applyAlignment="1">
      <alignment horizontal="left"/>
    </xf>
    <xf numFmtId="3" fontId="14" fillId="4" borderId="58" xfId="0" applyNumberFormat="1" applyFont="1" applyFill="1" applyBorder="1"/>
    <xf numFmtId="167" fontId="72" fillId="4" borderId="58" xfId="0" applyNumberFormat="1" applyFont="1" applyFill="1" applyBorder="1" applyAlignment="1">
      <alignment horizontal="left"/>
    </xf>
    <xf numFmtId="3" fontId="51" fillId="4" borderId="58" xfId="0" applyNumberFormat="1" applyFont="1" applyFill="1" applyBorder="1" applyAlignment="1">
      <alignment horizontal="right"/>
    </xf>
    <xf numFmtId="3" fontId="52" fillId="20" borderId="58" xfId="0" applyNumberFormat="1" applyFont="1" applyFill="1" applyBorder="1"/>
    <xf numFmtId="3" fontId="69" fillId="4" borderId="58" xfId="0" applyNumberFormat="1" applyFont="1" applyFill="1" applyBorder="1"/>
    <xf numFmtId="3" fontId="69" fillId="23" borderId="58" xfId="0" applyNumberFormat="1" applyFont="1" applyFill="1" applyBorder="1"/>
    <xf numFmtId="3" fontId="45" fillId="0" borderId="58" xfId="0" applyNumberFormat="1" applyFont="1" applyBorder="1" applyAlignment="1"/>
    <xf numFmtId="3" fontId="51" fillId="0" borderId="49" xfId="0" applyNumberFormat="1" applyFont="1" applyBorder="1" applyAlignment="1">
      <alignment horizontal="center"/>
    </xf>
    <xf numFmtId="3" fontId="42" fillId="0" borderId="0" xfId="0" applyNumberFormat="1" applyFont="1" applyAlignment="1"/>
    <xf numFmtId="184" fontId="1" fillId="55" borderId="0" xfId="0" applyNumberFormat="1" applyFont="1" applyFill="1"/>
    <xf numFmtId="184" fontId="77" fillId="55" borderId="0" xfId="2" applyNumberFormat="1" applyFont="1" applyFill="1"/>
    <xf numFmtId="184" fontId="128" fillId="55" borderId="0" xfId="2" applyNumberFormat="1" applyFont="1" applyFill="1"/>
    <xf numFmtId="9" fontId="52" fillId="55" borderId="0" xfId="0" applyNumberFormat="1" applyFont="1" applyFill="1"/>
    <xf numFmtId="184" fontId="1" fillId="55" borderId="0" xfId="2" applyNumberFormat="1" applyFont="1" applyFill="1"/>
    <xf numFmtId="9" fontId="1" fillId="55" borderId="0" xfId="0" applyNumberFormat="1" applyFont="1" applyFill="1"/>
    <xf numFmtId="184" fontId="129" fillId="55" borderId="0" xfId="2" applyNumberFormat="1" applyFont="1" applyFill="1"/>
    <xf numFmtId="0" fontId="1" fillId="55" borderId="0" xfId="0" applyFont="1" applyFill="1"/>
    <xf numFmtId="184" fontId="51" fillId="55" borderId="0" xfId="0" applyNumberFormat="1" applyFont="1" applyFill="1"/>
    <xf numFmtId="3" fontId="72" fillId="53" borderId="0" xfId="0" applyNumberFormat="1" applyFont="1" applyFill="1"/>
    <xf numFmtId="3" fontId="72" fillId="53" borderId="0" xfId="0" applyNumberFormat="1" applyFont="1" applyFill="1" applyAlignment="1">
      <alignment horizontal="center" wrapText="1"/>
    </xf>
    <xf numFmtId="3" fontId="100" fillId="53" borderId="0" xfId="0" applyNumberFormat="1" applyFont="1" applyFill="1" applyAlignment="1">
      <alignment horizontal="center"/>
    </xf>
    <xf numFmtId="3" fontId="80" fillId="53" borderId="58" xfId="0" applyNumberFormat="1" applyFont="1" applyFill="1" applyBorder="1" applyAlignment="1">
      <alignment horizontal="center"/>
    </xf>
    <xf numFmtId="3" fontId="80" fillId="53" borderId="0" xfId="0" applyNumberFormat="1" applyFont="1" applyFill="1" applyAlignment="1">
      <alignment horizontal="center"/>
    </xf>
    <xf numFmtId="0" fontId="70" fillId="53" borderId="0" xfId="0" applyFont="1" applyFill="1" applyAlignment="1"/>
    <xf numFmtId="3" fontId="36" fillId="25" borderId="58" xfId="0" applyNumberFormat="1" applyFont="1" applyFill="1" applyBorder="1"/>
    <xf numFmtId="3" fontId="36" fillId="25" borderId="58" xfId="0" applyNumberFormat="1" applyFont="1" applyFill="1" applyBorder="1" applyAlignment="1">
      <alignment horizontal="center" wrapText="1"/>
    </xf>
    <xf numFmtId="3" fontId="52" fillId="25" borderId="58" xfId="0" applyNumberFormat="1" applyFont="1" applyFill="1" applyBorder="1" applyAlignment="1">
      <alignment horizontal="center"/>
    </xf>
    <xf numFmtId="37" fontId="49" fillId="25" borderId="30" xfId="0" applyNumberFormat="1" applyFont="1" applyFill="1" applyBorder="1"/>
    <xf numFmtId="37" fontId="96" fillId="25" borderId="31" xfId="0" applyNumberFormat="1" applyFont="1" applyFill="1" applyBorder="1"/>
    <xf numFmtId="37" fontId="52" fillId="25" borderId="31" xfId="0" applyNumberFormat="1" applyFont="1" applyFill="1" applyBorder="1"/>
    <xf numFmtId="37" fontId="36" fillId="25" borderId="32" xfId="0" applyNumberFormat="1" applyFont="1" applyFill="1" applyBorder="1"/>
    <xf numFmtId="9" fontId="40" fillId="25" borderId="58" xfId="0" applyNumberFormat="1" applyFont="1" applyFill="1" applyBorder="1"/>
    <xf numFmtId="0" fontId="40" fillId="25" borderId="58" xfId="0" applyFont="1" applyFill="1" applyBorder="1"/>
    <xf numFmtId="0" fontId="97" fillId="25" borderId="58" xfId="0" applyFont="1" applyFill="1" applyBorder="1"/>
    <xf numFmtId="37" fontId="42" fillId="0" borderId="58" xfId="0" applyNumberFormat="1" applyFont="1" applyFill="1" applyBorder="1" applyAlignment="1">
      <alignment horizontal="right"/>
    </xf>
    <xf numFmtId="0" fontId="0" fillId="56" borderId="0" xfId="0" applyFont="1" applyFill="1" applyAlignment="1"/>
    <xf numFmtId="3" fontId="49" fillId="57" borderId="58" xfId="0" applyNumberFormat="1" applyFont="1" applyFill="1" applyBorder="1"/>
    <xf numFmtId="3" fontId="49" fillId="57" borderId="47" xfId="0" applyNumberFormat="1" applyFont="1" applyFill="1" applyBorder="1" applyAlignment="1">
      <alignment horizontal="center"/>
    </xf>
    <xf numFmtId="37" fontId="51" fillId="57" borderId="43" xfId="0" applyNumberFormat="1" applyFont="1" applyFill="1" applyBorder="1"/>
    <xf numFmtId="0" fontId="0" fillId="58" borderId="0" xfId="0" applyFont="1" applyFill="1" applyAlignment="1"/>
    <xf numFmtId="9" fontId="0" fillId="0" borderId="0" xfId="0" applyNumberFormat="1" applyFont="1" applyAlignment="1"/>
    <xf numFmtId="3" fontId="45" fillId="59" borderId="0" xfId="0" applyNumberFormat="1" applyFont="1" applyFill="1"/>
    <xf numFmtId="3" fontId="45" fillId="59" borderId="0" xfId="0" applyNumberFormat="1" applyFont="1" applyFill="1" applyAlignment="1">
      <alignment horizontal="center"/>
    </xf>
    <xf numFmtId="37" fontId="45" fillId="59" borderId="0" xfId="0" applyNumberFormat="1" applyFont="1" applyFill="1"/>
    <xf numFmtId="0" fontId="0" fillId="59" borderId="0" xfId="0" applyFont="1" applyFill="1" applyAlignment="1"/>
    <xf numFmtId="0" fontId="5" fillId="56" borderId="0" xfId="0" applyFont="1" applyFill="1"/>
    <xf numFmtId="0" fontId="1" fillId="60" borderId="0" xfId="0" applyFont="1" applyFill="1"/>
    <xf numFmtId="0" fontId="1" fillId="60" borderId="0" xfId="0" applyFont="1" applyFill="1" applyAlignment="1">
      <alignment horizontal="right"/>
    </xf>
    <xf numFmtId="6" fontId="1" fillId="60" borderId="0" xfId="0" applyNumberFormat="1" applyFont="1" applyFill="1"/>
    <xf numFmtId="184" fontId="1" fillId="60" borderId="0" xfId="0" applyNumberFormat="1" applyFont="1" applyFill="1"/>
    <xf numFmtId="3" fontId="0" fillId="56" borderId="0" xfId="0" applyNumberFormat="1" applyFont="1" applyFill="1" applyAlignment="1">
      <alignment horizontal="left"/>
    </xf>
    <xf numFmtId="3" fontId="0" fillId="56" borderId="0" xfId="0" applyNumberFormat="1" applyFont="1" applyFill="1" applyAlignment="1">
      <alignment horizontal="center"/>
    </xf>
    <xf numFmtId="3" fontId="5" fillId="56" borderId="0" xfId="0" applyNumberFormat="1" applyFont="1" applyFill="1" applyAlignment="1">
      <alignment horizontal="center"/>
    </xf>
    <xf numFmtId="0" fontId="113" fillId="0" borderId="0" xfId="0" applyFont="1" applyAlignment="1">
      <alignment horizontal="center" vertical="top" wrapText="1"/>
    </xf>
    <xf numFmtId="43" fontId="113" fillId="0" borderId="0" xfId="2" applyFont="1"/>
    <xf numFmtId="184" fontId="113" fillId="0" borderId="0" xfId="2" applyNumberFormat="1" applyFont="1"/>
    <xf numFmtId="43" fontId="113" fillId="0" borderId="0" xfId="0" applyNumberFormat="1" applyFont="1"/>
    <xf numFmtId="40" fontId="2" fillId="0" borderId="0" xfId="2" applyNumberFormat="1" applyFont="1"/>
    <xf numFmtId="0" fontId="113" fillId="0" borderId="0" xfId="0" applyNumberFormat="1" applyFont="1"/>
    <xf numFmtId="184" fontId="113" fillId="0" borderId="0" xfId="2" applyNumberFormat="1" applyFont="1" applyAlignment="1"/>
    <xf numFmtId="37" fontId="134" fillId="56" borderId="0" xfId="0" applyNumberFormat="1" applyFont="1" applyFill="1"/>
    <xf numFmtId="0" fontId="110" fillId="31" borderId="58" xfId="5" quotePrefix="1" applyFont="1" applyFill="1" applyAlignment="1">
      <alignment horizontal="center"/>
    </xf>
    <xf numFmtId="0" fontId="103" fillId="31" borderId="58" xfId="5" quotePrefix="1" applyFont="1" applyFill="1" applyAlignment="1">
      <alignment horizontal="center"/>
    </xf>
    <xf numFmtId="43" fontId="104" fillId="31" borderId="58" xfId="2" applyFont="1" applyFill="1" applyBorder="1"/>
    <xf numFmtId="43" fontId="110" fillId="31" borderId="58" xfId="2" applyFont="1" applyFill="1" applyBorder="1"/>
    <xf numFmtId="43" fontId="110" fillId="31" borderId="58" xfId="2" quotePrefix="1" applyFont="1" applyFill="1" applyBorder="1"/>
    <xf numFmtId="43" fontId="103" fillId="31" borderId="58" xfId="2" quotePrefix="1" applyFont="1" applyFill="1" applyBorder="1"/>
    <xf numFmtId="43" fontId="103" fillId="35" borderId="66" xfId="2" applyFont="1" applyFill="1" applyBorder="1" applyAlignment="1">
      <alignment horizontal="center"/>
    </xf>
    <xf numFmtId="43" fontId="110" fillId="31" borderId="58" xfId="2" applyFont="1" applyFill="1" applyBorder="1" applyAlignment="1">
      <alignment horizontal="center" vertical="top" wrapText="1"/>
    </xf>
    <xf numFmtId="43" fontId="110" fillId="31" borderId="69" xfId="2" applyFont="1" applyFill="1" applyBorder="1" applyAlignment="1">
      <alignment horizontal="center" vertical="top" wrapText="1"/>
    </xf>
    <xf numFmtId="43" fontId="110" fillId="31" borderId="70" xfId="2" applyFont="1" applyFill="1" applyBorder="1" applyAlignment="1">
      <alignment horizontal="center" vertical="top" wrapText="1"/>
    </xf>
    <xf numFmtId="43" fontId="42" fillId="0" borderId="0" xfId="2" applyFont="1"/>
    <xf numFmtId="184" fontId="42" fillId="0" borderId="0" xfId="0" applyNumberFormat="1" applyFont="1"/>
    <xf numFmtId="0" fontId="110" fillId="34" borderId="58" xfId="5" applyFont="1" applyFill="1"/>
    <xf numFmtId="0" fontId="110" fillId="34" borderId="58" xfId="5" quotePrefix="1" applyFont="1" applyFill="1" applyAlignment="1">
      <alignment horizontal="center"/>
    </xf>
    <xf numFmtId="43" fontId="110" fillId="34" borderId="0" xfId="2" quotePrefix="1" applyFont="1" applyFill="1"/>
    <xf numFmtId="0" fontId="110" fillId="34" borderId="58" xfId="5" applyFont="1" applyFill="1" applyAlignment="1">
      <alignment horizontal="center"/>
    </xf>
    <xf numFmtId="184" fontId="110" fillId="34" borderId="0" xfId="2" applyNumberFormat="1" applyFont="1" applyFill="1"/>
    <xf numFmtId="3" fontId="0" fillId="53" borderId="58" xfId="0" applyNumberFormat="1" applyFont="1" applyFill="1" applyBorder="1"/>
    <xf numFmtId="171" fontId="65" fillId="15" borderId="58" xfId="0" applyNumberFormat="1" applyFont="1" applyFill="1" applyBorder="1" applyAlignment="1">
      <alignment horizontal="center"/>
    </xf>
    <xf numFmtId="3" fontId="65" fillId="0" borderId="58" xfId="0" applyNumberFormat="1" applyFont="1" applyBorder="1" applyAlignment="1">
      <alignment horizontal="center"/>
    </xf>
    <xf numFmtId="37" fontId="69" fillId="11" borderId="58" xfId="0" applyNumberFormat="1" applyFont="1" applyFill="1" applyBorder="1"/>
    <xf numFmtId="37" fontId="69" fillId="12" borderId="58" xfId="0" applyNumberFormat="1" applyFont="1" applyFill="1" applyBorder="1"/>
    <xf numFmtId="37" fontId="41" fillId="0" borderId="43" xfId="0" applyNumberFormat="1" applyFont="1" applyBorder="1"/>
    <xf numFmtId="164" fontId="71" fillId="0" borderId="58" xfId="0" applyNumberFormat="1" applyFont="1" applyBorder="1" applyAlignment="1">
      <alignment horizontal="right"/>
    </xf>
    <xf numFmtId="37" fontId="69" fillId="4" borderId="58" xfId="0" applyNumberFormat="1" applyFont="1" applyFill="1" applyBorder="1"/>
    <xf numFmtId="43" fontId="125" fillId="0" borderId="58" xfId="2" applyFont="1" applyBorder="1"/>
    <xf numFmtId="43" fontId="41" fillId="0" borderId="43" xfId="2" applyFont="1" applyBorder="1"/>
    <xf numFmtId="37" fontId="69" fillId="6" borderId="43" xfId="0" applyNumberFormat="1" applyFont="1" applyFill="1" applyBorder="1"/>
    <xf numFmtId="43" fontId="11" fillId="0" borderId="58" xfId="2" applyFont="1" applyBorder="1"/>
    <xf numFmtId="43" fontId="41" fillId="0" borderId="78" xfId="2" applyFont="1" applyBorder="1"/>
    <xf numFmtId="184" fontId="123" fillId="0" borderId="58" xfId="2" applyNumberFormat="1" applyFont="1" applyBorder="1"/>
    <xf numFmtId="37" fontId="41" fillId="0" borderId="78" xfId="0" applyNumberFormat="1" applyFont="1" applyBorder="1"/>
    <xf numFmtId="3" fontId="48" fillId="0" borderId="79" xfId="0" applyNumberFormat="1" applyFont="1" applyBorder="1" applyAlignment="1">
      <alignment horizontal="center"/>
    </xf>
    <xf numFmtId="3" fontId="41" fillId="0" borderId="78" xfId="0" applyNumberFormat="1" applyFont="1" applyBorder="1"/>
    <xf numFmtId="37" fontId="41" fillId="0" borderId="58" xfId="0" applyNumberFormat="1" applyFont="1" applyBorder="1"/>
    <xf numFmtId="0" fontId="0" fillId="0" borderId="58" xfId="0" applyFont="1" applyBorder="1" applyAlignment="1"/>
    <xf numFmtId="43" fontId="41" fillId="0" borderId="80" xfId="2" applyFont="1" applyBorder="1"/>
    <xf numFmtId="37" fontId="41" fillId="0" borderId="80" xfId="0" applyNumberFormat="1" applyFont="1" applyBorder="1"/>
    <xf numFmtId="3" fontId="48" fillId="0" borderId="81" xfId="0" applyNumberFormat="1" applyFont="1" applyBorder="1" applyAlignment="1">
      <alignment horizontal="center"/>
    </xf>
    <xf numFmtId="3" fontId="41" fillId="0" borderId="80" xfId="0" applyNumberFormat="1" applyFont="1" applyBorder="1"/>
    <xf numFmtId="3" fontId="0" fillId="53" borderId="60" xfId="0" applyNumberFormat="1" applyFont="1" applyFill="1" applyBorder="1"/>
    <xf numFmtId="3" fontId="0" fillId="53" borderId="61" xfId="0" applyNumberFormat="1" applyFont="1" applyFill="1" applyBorder="1"/>
    <xf numFmtId="164" fontId="71" fillId="0" borderId="61" xfId="0" applyNumberFormat="1" applyFont="1" applyBorder="1" applyAlignment="1">
      <alignment horizontal="right"/>
    </xf>
    <xf numFmtId="43" fontId="41" fillId="0" borderId="64" xfId="2" applyFont="1" applyBorder="1"/>
    <xf numFmtId="43" fontId="11" fillId="0" borderId="61" xfId="2" applyFont="1" applyBorder="1"/>
    <xf numFmtId="184" fontId="123" fillId="0" borderId="61" xfId="2" applyNumberFormat="1" applyFont="1" applyBorder="1"/>
    <xf numFmtId="0" fontId="0" fillId="0" borderId="61" xfId="0" applyFont="1" applyBorder="1" applyAlignment="1"/>
    <xf numFmtId="3" fontId="11" fillId="0" borderId="0" xfId="0" applyNumberFormat="1" applyFont="1" applyAlignment="1">
      <alignment horizontal="center"/>
    </xf>
    <xf numFmtId="40" fontId="5" fillId="49" borderId="58" xfId="2" applyNumberFormat="1" applyFont="1" applyFill="1" applyBorder="1" applyAlignment="1">
      <alignment horizontal="center"/>
    </xf>
    <xf numFmtId="40" fontId="0" fillId="36" borderId="0" xfId="2" applyNumberFormat="1" applyFont="1" applyFill="1" applyAlignment="1"/>
    <xf numFmtId="38" fontId="110" fillId="51" borderId="58" xfId="2" quotePrefix="1" applyNumberFormat="1" applyFont="1" applyFill="1" applyBorder="1" applyAlignment="1">
      <alignment horizontal="center"/>
    </xf>
    <xf numFmtId="38" fontId="110" fillId="51" borderId="0" xfId="2" quotePrefix="1" applyNumberFormat="1" applyFont="1" applyFill="1"/>
    <xf numFmtId="38" fontId="110" fillId="51" borderId="58" xfId="2" applyNumberFormat="1" applyFont="1" applyFill="1" applyBorder="1"/>
    <xf numFmtId="38" fontId="110" fillId="51" borderId="58" xfId="2" applyNumberFormat="1" applyFont="1" applyFill="1" applyBorder="1" applyAlignment="1">
      <alignment horizontal="center"/>
    </xf>
    <xf numFmtId="38" fontId="103" fillId="51" borderId="58" xfId="2" applyNumberFormat="1" applyFont="1" applyFill="1" applyBorder="1"/>
    <xf numFmtId="38" fontId="110" fillId="51" borderId="0" xfId="2" applyNumberFormat="1" applyFont="1" applyFill="1"/>
    <xf numFmtId="17" fontId="110" fillId="31" borderId="83" xfId="5" applyNumberFormat="1" applyFont="1" applyFill="1" applyBorder="1" applyAlignment="1">
      <alignment horizontal="justify" vertical="top" wrapText="1"/>
    </xf>
    <xf numFmtId="43" fontId="42" fillId="0" borderId="69" xfId="2" applyFont="1" applyBorder="1"/>
    <xf numFmtId="14" fontId="110" fillId="25" borderId="84" xfId="5" applyNumberFormat="1" applyFont="1" applyFill="1" applyBorder="1"/>
    <xf numFmtId="0" fontId="104" fillId="31" borderId="69" xfId="5" applyFont="1" applyFill="1" applyBorder="1"/>
    <xf numFmtId="17" fontId="110" fillId="31" borderId="85" xfId="5" applyNumberFormat="1" applyFont="1" applyFill="1" applyBorder="1" applyAlignment="1">
      <alignment horizontal="justify" vertical="top" wrapText="1"/>
    </xf>
    <xf numFmtId="0" fontId="110" fillId="31" borderId="58" xfId="5" applyFont="1" applyFill="1" applyBorder="1" applyAlignment="1">
      <alignment horizontal="center" vertical="top" wrapText="1"/>
    </xf>
    <xf numFmtId="14" fontId="110" fillId="25" borderId="58" xfId="5" applyNumberFormat="1" applyFont="1" applyFill="1" applyBorder="1" applyAlignment="1">
      <alignment horizontal="center" vertical="top" wrapText="1"/>
    </xf>
    <xf numFmtId="0" fontId="104" fillId="31" borderId="58" xfId="5" applyFont="1" applyFill="1" applyBorder="1"/>
    <xf numFmtId="43" fontId="42" fillId="0" borderId="58" xfId="2" applyFont="1" applyBorder="1"/>
    <xf numFmtId="17" fontId="110" fillId="31" borderId="86" xfId="5" applyNumberFormat="1" applyFont="1" applyFill="1" applyBorder="1" applyAlignment="1">
      <alignment horizontal="justify" vertical="top" wrapText="1"/>
    </xf>
    <xf numFmtId="43" fontId="104" fillId="31" borderId="70" xfId="2" applyFont="1" applyFill="1" applyBorder="1"/>
    <xf numFmtId="0" fontId="104" fillId="31" borderId="69" xfId="5" applyFont="1" applyFill="1" applyBorder="1" applyAlignment="1">
      <alignment horizontal="center"/>
    </xf>
    <xf numFmtId="0" fontId="104" fillId="31" borderId="58" xfId="5" applyFont="1" applyFill="1" applyBorder="1" applyAlignment="1">
      <alignment horizontal="center"/>
    </xf>
    <xf numFmtId="0" fontId="104" fillId="31" borderId="70" xfId="5" applyFont="1" applyFill="1" applyBorder="1" applyAlignment="1">
      <alignment horizontal="center"/>
    </xf>
    <xf numFmtId="174" fontId="40" fillId="59" borderId="58" xfId="0" applyNumberFormat="1" applyFont="1" applyFill="1" applyBorder="1" applyAlignment="1">
      <alignment horizontal="center"/>
    </xf>
    <xf numFmtId="174" fontId="40" fillId="71" borderId="58" xfId="0" applyNumberFormat="1" applyFont="1" applyFill="1" applyBorder="1" applyAlignment="1">
      <alignment horizontal="center"/>
    </xf>
    <xf numFmtId="3" fontId="42" fillId="0" borderId="60" xfId="0" applyNumberFormat="1" applyFont="1" applyBorder="1" applyAlignment="1">
      <alignment horizontal="left"/>
    </xf>
    <xf numFmtId="3" fontId="42" fillId="0" borderId="61" xfId="0" applyNumberFormat="1" applyFont="1" applyBorder="1" applyAlignment="1">
      <alignment horizontal="left"/>
    </xf>
    <xf numFmtId="170" fontId="47" fillId="11" borderId="62" xfId="0" applyNumberFormat="1" applyFont="1" applyFill="1" applyBorder="1" applyAlignment="1">
      <alignment horizontal="left"/>
    </xf>
    <xf numFmtId="171" fontId="47" fillId="18" borderId="61" xfId="0" applyNumberFormat="1" applyFont="1" applyFill="1" applyBorder="1" applyAlignment="1">
      <alignment horizontal="left"/>
    </xf>
    <xf numFmtId="3" fontId="48" fillId="0" borderId="87" xfId="0" applyNumberFormat="1" applyFont="1" applyBorder="1" applyAlignment="1">
      <alignment horizontal="left"/>
    </xf>
    <xf numFmtId="3" fontId="49" fillId="0" borderId="61" xfId="0" applyNumberFormat="1" applyFont="1" applyBorder="1" applyAlignment="1">
      <alignment horizontal="left"/>
    </xf>
    <xf numFmtId="37" fontId="49" fillId="0" borderId="61" xfId="0" applyNumberFormat="1" applyFont="1" applyBorder="1" applyAlignment="1">
      <alignment horizontal="left"/>
    </xf>
    <xf numFmtId="3" fontId="52" fillId="0" borderId="61" xfId="0" applyNumberFormat="1" applyFont="1" applyBorder="1" applyAlignment="1">
      <alignment horizontal="left"/>
    </xf>
    <xf numFmtId="37" fontId="52" fillId="18" borderId="61" xfId="0" applyNumberFormat="1" applyFont="1" applyFill="1" applyBorder="1" applyAlignment="1">
      <alignment horizontal="left"/>
    </xf>
    <xf numFmtId="37" fontId="69" fillId="11" borderId="64" xfId="0" applyNumberFormat="1" applyFont="1" applyFill="1" applyBorder="1" applyAlignment="1">
      <alignment horizontal="left"/>
    </xf>
    <xf numFmtId="37" fontId="52" fillId="0" borderId="61" xfId="0" applyNumberFormat="1" applyFont="1" applyBorder="1" applyAlignment="1">
      <alignment horizontal="left"/>
    </xf>
    <xf numFmtId="37" fontId="49" fillId="34" borderId="61" xfId="0" applyNumberFormat="1" applyFont="1" applyFill="1" applyBorder="1" applyAlignment="1">
      <alignment horizontal="left"/>
    </xf>
    <xf numFmtId="7" fontId="52" fillId="0" borderId="61" xfId="0" applyNumberFormat="1" applyFont="1" applyBorder="1" applyAlignment="1">
      <alignment horizontal="left"/>
    </xf>
    <xf numFmtId="164" fontId="52" fillId="0" borderId="61" xfId="0" applyNumberFormat="1" applyFont="1" applyBorder="1" applyAlignment="1">
      <alignment horizontal="left"/>
    </xf>
    <xf numFmtId="37" fontId="49" fillId="11" borderId="61" xfId="0" applyNumberFormat="1" applyFont="1" applyFill="1" applyBorder="1" applyAlignment="1">
      <alignment horizontal="left"/>
    </xf>
    <xf numFmtId="173" fontId="52" fillId="0" borderId="61" xfId="0" applyNumberFormat="1" applyFont="1" applyBorder="1" applyAlignment="1">
      <alignment horizontal="left"/>
    </xf>
    <xf numFmtId="3" fontId="79" fillId="0" borderId="87" xfId="0" applyNumberFormat="1" applyFont="1" applyBorder="1" applyAlignment="1">
      <alignment horizontal="left"/>
    </xf>
    <xf numFmtId="37" fontId="55" fillId="0" borderId="61" xfId="0" applyNumberFormat="1" applyFont="1" applyBorder="1" applyAlignment="1">
      <alignment horizontal="left"/>
    </xf>
    <xf numFmtId="37" fontId="45" fillId="0" borderId="61" xfId="0" applyNumberFormat="1" applyFont="1" applyBorder="1" applyAlignment="1">
      <alignment horizontal="left"/>
    </xf>
    <xf numFmtId="37" fontId="55" fillId="11" borderId="64" xfId="0" applyNumberFormat="1" applyFont="1" applyFill="1" applyBorder="1" applyAlignment="1">
      <alignment horizontal="left"/>
    </xf>
    <xf numFmtId="37" fontId="42" fillId="0" borderId="61" xfId="0" applyNumberFormat="1" applyFont="1" applyBorder="1" applyAlignment="1">
      <alignment horizontal="left"/>
    </xf>
    <xf numFmtId="3" fontId="42" fillId="72" borderId="0" xfId="0" applyNumberFormat="1" applyFont="1" applyFill="1" applyAlignment="1">
      <alignment horizontal="left"/>
    </xf>
    <xf numFmtId="3" fontId="42" fillId="72" borderId="60" xfId="0" applyNumberFormat="1" applyFont="1" applyFill="1" applyBorder="1" applyAlignment="1">
      <alignment horizontal="left"/>
    </xf>
    <xf numFmtId="3" fontId="42" fillId="72" borderId="61" xfId="0" applyNumberFormat="1" applyFont="1" applyFill="1" applyBorder="1" applyAlignment="1">
      <alignment horizontal="left"/>
    </xf>
    <xf numFmtId="170" fontId="47" fillId="73" borderId="62" xfId="0" applyNumberFormat="1" applyFont="1" applyFill="1" applyBorder="1" applyAlignment="1">
      <alignment horizontal="left"/>
    </xf>
    <xf numFmtId="171" fontId="47" fillId="74" borderId="61" xfId="0" applyNumberFormat="1" applyFont="1" applyFill="1" applyBorder="1" applyAlignment="1">
      <alignment horizontal="left"/>
    </xf>
    <xf numFmtId="3" fontId="48" fillId="72" borderId="40" xfId="0" applyNumberFormat="1" applyFont="1" applyFill="1" applyBorder="1" applyAlignment="1">
      <alignment horizontal="left"/>
    </xf>
    <xf numFmtId="3" fontId="48" fillId="72" borderId="87" xfId="0" applyNumberFormat="1" applyFont="1" applyFill="1" applyBorder="1" applyAlignment="1">
      <alignment horizontal="left"/>
    </xf>
    <xf numFmtId="3" fontId="49" fillId="72" borderId="0" xfId="0" applyNumberFormat="1" applyFont="1" applyFill="1" applyAlignment="1">
      <alignment horizontal="left"/>
    </xf>
    <xf numFmtId="3" fontId="49" fillId="72" borderId="61" xfId="0" applyNumberFormat="1" applyFont="1" applyFill="1" applyBorder="1" applyAlignment="1">
      <alignment horizontal="left"/>
    </xf>
    <xf numFmtId="37" fontId="49" fillId="72" borderId="0" xfId="0" applyNumberFormat="1" applyFont="1" applyFill="1" applyAlignment="1">
      <alignment horizontal="left"/>
    </xf>
    <xf numFmtId="37" fontId="49" fillId="72" borderId="61" xfId="0" applyNumberFormat="1" applyFont="1" applyFill="1" applyBorder="1" applyAlignment="1">
      <alignment horizontal="left"/>
    </xf>
    <xf numFmtId="3" fontId="52" fillId="72" borderId="0" xfId="0" applyNumberFormat="1" applyFont="1" applyFill="1" applyAlignment="1">
      <alignment horizontal="left"/>
    </xf>
    <xf numFmtId="3" fontId="52" fillId="72" borderId="61" xfId="0" applyNumberFormat="1" applyFont="1" applyFill="1" applyBorder="1" applyAlignment="1">
      <alignment horizontal="left"/>
    </xf>
    <xf numFmtId="37" fontId="52" fillId="74" borderId="61" xfId="0" applyNumberFormat="1" applyFont="1" applyFill="1" applyBorder="1" applyAlignment="1">
      <alignment horizontal="left"/>
    </xf>
    <xf numFmtId="37" fontId="52" fillId="72" borderId="0" xfId="0" applyNumberFormat="1" applyFont="1" applyFill="1" applyAlignment="1">
      <alignment horizontal="left"/>
    </xf>
    <xf numFmtId="37" fontId="52" fillId="72" borderId="61" xfId="0" applyNumberFormat="1" applyFont="1" applyFill="1" applyBorder="1" applyAlignment="1">
      <alignment horizontal="left"/>
    </xf>
    <xf numFmtId="7" fontId="52" fillId="72" borderId="0" xfId="0" applyNumberFormat="1" applyFont="1" applyFill="1" applyAlignment="1">
      <alignment horizontal="left"/>
    </xf>
    <xf numFmtId="7" fontId="52" fillId="72" borderId="61" xfId="0" applyNumberFormat="1" applyFont="1" applyFill="1" applyBorder="1" applyAlignment="1">
      <alignment horizontal="left"/>
    </xf>
    <xf numFmtId="164" fontId="52" fillId="72" borderId="0" xfId="0" applyNumberFormat="1" applyFont="1" applyFill="1" applyAlignment="1">
      <alignment horizontal="left"/>
    </xf>
    <xf numFmtId="164" fontId="52" fillId="72" borderId="61" xfId="0" applyNumberFormat="1" applyFont="1" applyFill="1" applyBorder="1" applyAlignment="1">
      <alignment horizontal="left"/>
    </xf>
    <xf numFmtId="37" fontId="49" fillId="73" borderId="61" xfId="0" applyNumberFormat="1" applyFont="1" applyFill="1" applyBorder="1" applyAlignment="1">
      <alignment horizontal="left"/>
    </xf>
    <xf numFmtId="173" fontId="52" fillId="72" borderId="0" xfId="0" applyNumberFormat="1" applyFont="1" applyFill="1" applyAlignment="1">
      <alignment horizontal="left"/>
    </xf>
    <xf numFmtId="173" fontId="52" fillId="72" borderId="61" xfId="0" applyNumberFormat="1" applyFont="1" applyFill="1" applyBorder="1" applyAlignment="1">
      <alignment horizontal="left"/>
    </xf>
    <xf numFmtId="3" fontId="79" fillId="72" borderId="40" xfId="0" applyNumberFormat="1" applyFont="1" applyFill="1" applyBorder="1" applyAlignment="1">
      <alignment horizontal="left"/>
    </xf>
    <xf numFmtId="3" fontId="79" fillId="72" borderId="87" xfId="0" applyNumberFormat="1" applyFont="1" applyFill="1" applyBorder="1" applyAlignment="1">
      <alignment horizontal="left"/>
    </xf>
    <xf numFmtId="37" fontId="55" fillId="72" borderId="0" xfId="0" applyNumberFormat="1" applyFont="1" applyFill="1" applyAlignment="1">
      <alignment horizontal="left"/>
    </xf>
    <xf numFmtId="37" fontId="55" fillId="72" borderId="61" xfId="0" applyNumberFormat="1" applyFont="1" applyFill="1" applyBorder="1" applyAlignment="1">
      <alignment horizontal="left"/>
    </xf>
    <xf numFmtId="37" fontId="45" fillId="72" borderId="0" xfId="0" applyNumberFormat="1" applyFont="1" applyFill="1" applyAlignment="1">
      <alignment horizontal="left"/>
    </xf>
    <xf numFmtId="37" fontId="45" fillId="72" borderId="61" xfId="0" applyNumberFormat="1" applyFont="1" applyFill="1" applyBorder="1" applyAlignment="1">
      <alignment horizontal="left"/>
    </xf>
    <xf numFmtId="37" fontId="55" fillId="73" borderId="64" xfId="0" applyNumberFormat="1" applyFont="1" applyFill="1" applyBorder="1" applyAlignment="1">
      <alignment horizontal="left"/>
    </xf>
    <xf numFmtId="37" fontId="42" fillId="72" borderId="61" xfId="0" applyNumberFormat="1" applyFont="1" applyFill="1" applyBorder="1" applyAlignment="1">
      <alignment horizontal="left"/>
    </xf>
    <xf numFmtId="0" fontId="0" fillId="72" borderId="0" xfId="0" applyFont="1" applyFill="1" applyAlignment="1"/>
    <xf numFmtId="0" fontId="0" fillId="72" borderId="61" xfId="0" applyFont="1" applyFill="1" applyBorder="1" applyAlignment="1"/>
    <xf numFmtId="0" fontId="135" fillId="0" borderId="0" xfId="0" applyNumberFormat="1" applyFont="1" applyAlignment="1">
      <alignment horizontal="right"/>
    </xf>
    <xf numFmtId="3" fontId="135" fillId="0" borderId="0" xfId="0" applyNumberFormat="1" applyFont="1" applyAlignment="1">
      <alignment horizontal="left"/>
    </xf>
    <xf numFmtId="174" fontId="121" fillId="76" borderId="58" xfId="0" applyNumberFormat="1" applyFont="1" applyFill="1" applyBorder="1" applyAlignment="1">
      <alignment horizontal="center"/>
    </xf>
    <xf numFmtId="174" fontId="40" fillId="77" borderId="58" xfId="0" applyNumberFormat="1" applyFont="1" applyFill="1" applyBorder="1" applyAlignment="1">
      <alignment horizontal="center"/>
    </xf>
    <xf numFmtId="174" fontId="40" fillId="78" borderId="58" xfId="0" applyNumberFormat="1" applyFont="1" applyFill="1" applyBorder="1" applyAlignment="1">
      <alignment horizontal="center"/>
    </xf>
    <xf numFmtId="174" fontId="40" fillId="72" borderId="58" xfId="0" applyNumberFormat="1" applyFont="1" applyFill="1" applyBorder="1" applyAlignment="1">
      <alignment horizontal="center"/>
    </xf>
    <xf numFmtId="3" fontId="124" fillId="44" borderId="58" xfId="0" applyNumberFormat="1" applyFont="1" applyFill="1" applyBorder="1" applyAlignment="1">
      <alignment horizontal="center"/>
    </xf>
    <xf numFmtId="37" fontId="101" fillId="18" borderId="61" xfId="0" applyNumberFormat="1" applyFont="1" applyFill="1" applyBorder="1"/>
    <xf numFmtId="37" fontId="71" fillId="18" borderId="58" xfId="0" applyNumberFormat="1" applyFont="1" applyFill="1" applyBorder="1"/>
    <xf numFmtId="37" fontId="71" fillId="18" borderId="61" xfId="0" applyNumberFormat="1" applyFont="1" applyFill="1" applyBorder="1"/>
    <xf numFmtId="0" fontId="70" fillId="0" borderId="0" xfId="0" applyFont="1" applyAlignment="1"/>
    <xf numFmtId="174" fontId="134" fillId="79" borderId="58" xfId="0" applyNumberFormat="1" applyFont="1" applyFill="1" applyBorder="1" applyAlignment="1">
      <alignment horizontal="center"/>
    </xf>
    <xf numFmtId="0" fontId="98" fillId="0" borderId="0" xfId="1" applyAlignment="1"/>
    <xf numFmtId="0" fontId="136" fillId="80" borderId="0" xfId="0" applyFont="1" applyFill="1" applyAlignment="1">
      <alignment horizontal="center"/>
    </xf>
    <xf numFmtId="0" fontId="137" fillId="80" borderId="0" xfId="0" applyFont="1" applyFill="1" applyAlignment="1"/>
    <xf numFmtId="184" fontId="137" fillId="80" borderId="0" xfId="2" applyNumberFormat="1" applyFont="1" applyFill="1" applyAlignment="1"/>
    <xf numFmtId="43" fontId="133" fillId="0" borderId="77" xfId="2" applyFont="1" applyBorder="1" applyAlignment="1"/>
    <xf numFmtId="43" fontId="133" fillId="0" borderId="44" xfId="2" applyFont="1" applyBorder="1" applyAlignment="1"/>
    <xf numFmtId="43" fontId="133" fillId="0" borderId="44" xfId="2" applyFont="1" applyBorder="1"/>
    <xf numFmtId="43" fontId="115" fillId="0" borderId="0" xfId="2" applyFont="1"/>
    <xf numFmtId="184" fontId="52" fillId="0" borderId="0" xfId="2" applyNumberFormat="1" applyFont="1" applyAlignment="1">
      <alignment horizontal="right"/>
    </xf>
    <xf numFmtId="0" fontId="136" fillId="82" borderId="91" xfId="0" applyFont="1" applyFill="1" applyBorder="1" applyAlignment="1"/>
    <xf numFmtId="184" fontId="136" fillId="82" borderId="91" xfId="2" applyNumberFormat="1" applyFont="1" applyFill="1" applyBorder="1" applyAlignment="1"/>
    <xf numFmtId="0" fontId="136" fillId="81" borderId="0" xfId="0" applyFont="1" applyFill="1" applyAlignment="1"/>
    <xf numFmtId="184" fontId="136" fillId="81" borderId="0" xfId="2" applyNumberFormat="1" applyFont="1" applyFill="1" applyAlignment="1"/>
    <xf numFmtId="3" fontId="140" fillId="0" borderId="0" xfId="0" applyNumberFormat="1" applyFont="1"/>
    <xf numFmtId="3" fontId="140" fillId="0" borderId="0" xfId="0" applyNumberFormat="1" applyFont="1" applyAlignment="1">
      <alignment horizontal="center"/>
    </xf>
    <xf numFmtId="0" fontId="140" fillId="0" borderId="0" xfId="0" applyFont="1" applyAlignment="1"/>
    <xf numFmtId="3" fontId="11" fillId="33" borderId="0" xfId="0" applyNumberFormat="1" applyFont="1" applyFill="1" applyAlignment="1">
      <alignment horizontal="center"/>
    </xf>
    <xf numFmtId="3" fontId="67" fillId="33" borderId="0" xfId="0" applyNumberFormat="1" applyFont="1" applyFill="1" applyAlignment="1">
      <alignment horizontal="center"/>
    </xf>
    <xf numFmtId="3" fontId="48" fillId="33" borderId="26" xfId="0" applyNumberFormat="1" applyFont="1" applyFill="1" applyBorder="1" applyAlignment="1">
      <alignment horizontal="center"/>
    </xf>
    <xf numFmtId="3" fontId="52" fillId="33" borderId="0" xfId="0" applyNumberFormat="1" applyFont="1" applyFill="1"/>
    <xf numFmtId="37" fontId="52" fillId="33" borderId="0" xfId="0" applyNumberFormat="1" applyFont="1" applyFill="1"/>
    <xf numFmtId="164" fontId="52" fillId="33" borderId="0" xfId="0" applyNumberFormat="1" applyFont="1" applyFill="1"/>
    <xf numFmtId="3" fontId="49" fillId="33" borderId="0" xfId="0" applyNumberFormat="1" applyFont="1" applyFill="1" applyAlignment="1">
      <alignment horizontal="center"/>
    </xf>
    <xf numFmtId="164" fontId="71" fillId="33" borderId="0" xfId="0" applyNumberFormat="1" applyFont="1" applyFill="1" applyAlignment="1">
      <alignment horizontal="right"/>
    </xf>
    <xf numFmtId="3" fontId="140" fillId="33" borderId="0" xfId="0" applyNumberFormat="1" applyFont="1" applyFill="1"/>
    <xf numFmtId="164" fontId="66" fillId="33" borderId="0" xfId="0" applyNumberFormat="1" applyFont="1" applyFill="1" applyAlignment="1">
      <alignment horizontal="right"/>
    </xf>
    <xf numFmtId="37" fontId="52" fillId="33" borderId="0" xfId="0" applyNumberFormat="1" applyFont="1" applyFill="1" applyAlignment="1">
      <alignment horizontal="right"/>
    </xf>
    <xf numFmtId="184" fontId="52" fillId="33" borderId="0" xfId="2" applyNumberFormat="1" applyFont="1" applyFill="1" applyAlignment="1">
      <alignment horizontal="right"/>
    </xf>
    <xf numFmtId="173" fontId="66" fillId="33" borderId="0" xfId="0" applyNumberFormat="1" applyFont="1" applyFill="1"/>
    <xf numFmtId="0" fontId="50" fillId="33" borderId="0" xfId="0" applyFont="1" applyFill="1"/>
    <xf numFmtId="0" fontId="0" fillId="33" borderId="0" xfId="0" applyFont="1" applyFill="1" applyAlignment="1"/>
    <xf numFmtId="3" fontId="138" fillId="53" borderId="60" xfId="0" applyNumberFormat="1" applyFont="1" applyFill="1" applyBorder="1"/>
    <xf numFmtId="3" fontId="138" fillId="53" borderId="61" xfId="0" applyNumberFormat="1" applyFont="1" applyFill="1" applyBorder="1"/>
    <xf numFmtId="170" fontId="141" fillId="9" borderId="62" xfId="0" applyNumberFormat="1" applyFont="1" applyFill="1" applyBorder="1" applyAlignment="1">
      <alignment horizontal="center"/>
    </xf>
    <xf numFmtId="171" fontId="142" fillId="15" borderId="61" xfId="0" applyNumberFormat="1" applyFont="1" applyFill="1" applyBorder="1" applyAlignment="1">
      <alignment horizontal="center"/>
    </xf>
    <xf numFmtId="3" fontId="142" fillId="0" borderId="61" xfId="0" applyNumberFormat="1" applyFont="1" applyBorder="1" applyAlignment="1">
      <alignment horizontal="center"/>
    </xf>
    <xf numFmtId="3" fontId="143" fillId="0" borderId="63" xfId="0" applyNumberFormat="1" applyFont="1" applyBorder="1" applyAlignment="1">
      <alignment horizontal="center"/>
    </xf>
    <xf numFmtId="3" fontId="138" fillId="0" borderId="0" xfId="0" applyNumberFormat="1" applyFont="1"/>
    <xf numFmtId="37" fontId="144" fillId="11" borderId="61" xfId="0" applyNumberFormat="1" applyFont="1" applyFill="1" applyBorder="1"/>
    <xf numFmtId="37" fontId="138" fillId="18" borderId="61" xfId="0" applyNumberFormat="1" applyFont="1" applyFill="1" applyBorder="1"/>
    <xf numFmtId="37" fontId="139" fillId="18" borderId="61" xfId="0" applyNumberFormat="1" applyFont="1" applyFill="1" applyBorder="1"/>
    <xf numFmtId="37" fontId="138" fillId="0" borderId="61" xfId="0" applyNumberFormat="1" applyFont="1" applyBorder="1"/>
    <xf numFmtId="37" fontId="144" fillId="12" borderId="61" xfId="0" applyNumberFormat="1" applyFont="1" applyFill="1" applyBorder="1"/>
    <xf numFmtId="37" fontId="138" fillId="19" borderId="61" xfId="0" applyNumberFormat="1" applyFont="1" applyFill="1" applyBorder="1"/>
    <xf numFmtId="37" fontId="142" fillId="0" borderId="64" xfId="0" applyNumberFormat="1" applyFont="1" applyBorder="1"/>
    <xf numFmtId="164" fontId="139" fillId="0" borderId="61" xfId="0" applyNumberFormat="1" applyFont="1" applyBorder="1" applyAlignment="1">
      <alignment horizontal="right"/>
    </xf>
    <xf numFmtId="3" fontId="138" fillId="0" borderId="61" xfId="0" applyNumberFormat="1" applyFont="1" applyBorder="1"/>
    <xf numFmtId="37" fontId="144" fillId="4" borderId="61" xfId="0" applyNumberFormat="1" applyFont="1" applyFill="1" applyBorder="1"/>
    <xf numFmtId="37" fontId="138" fillId="20" borderId="61" xfId="0" applyNumberFormat="1" applyFont="1" applyFill="1" applyBorder="1"/>
    <xf numFmtId="37" fontId="138" fillId="0" borderId="0" xfId="0" applyNumberFormat="1" applyFont="1" applyAlignment="1">
      <alignment horizontal="right"/>
    </xf>
    <xf numFmtId="37" fontId="138" fillId="0" borderId="64" xfId="0" applyNumberFormat="1" applyFont="1" applyBorder="1"/>
    <xf numFmtId="43" fontId="138" fillId="0" borderId="0" xfId="2" applyFont="1"/>
    <xf numFmtId="43" fontId="138" fillId="21" borderId="61" xfId="2" applyFont="1" applyFill="1" applyBorder="1"/>
    <xf numFmtId="43" fontId="142" fillId="0" borderId="61" xfId="2" applyFont="1" applyBorder="1"/>
    <xf numFmtId="43" fontId="138" fillId="0" borderId="61" xfId="2" applyFont="1" applyBorder="1"/>
    <xf numFmtId="43" fontId="138" fillId="6" borderId="64" xfId="2" applyFont="1" applyFill="1" applyBorder="1"/>
    <xf numFmtId="43" fontId="142" fillId="0" borderId="64" xfId="2" applyFont="1" applyBorder="1"/>
    <xf numFmtId="37" fontId="144" fillId="6" borderId="64" xfId="0" applyNumberFormat="1" applyFont="1" applyFill="1" applyBorder="1"/>
    <xf numFmtId="40" fontId="138" fillId="37" borderId="61" xfId="2" applyNumberFormat="1" applyFont="1" applyFill="1" applyBorder="1"/>
    <xf numFmtId="43" fontId="138" fillId="21" borderId="64" xfId="2" applyFont="1" applyFill="1" applyBorder="1"/>
    <xf numFmtId="43" fontId="138" fillId="0" borderId="64" xfId="2" applyFont="1" applyBorder="1"/>
    <xf numFmtId="184" fontId="139" fillId="0" borderId="0" xfId="2" applyNumberFormat="1" applyFont="1"/>
    <xf numFmtId="37" fontId="142" fillId="0" borderId="61" xfId="0" applyNumberFormat="1" applyFont="1" applyBorder="1"/>
    <xf numFmtId="3" fontId="142" fillId="0" borderId="61" xfId="0" applyNumberFormat="1" applyFont="1" applyBorder="1"/>
    <xf numFmtId="43" fontId="138" fillId="0" borderId="0" xfId="0" applyNumberFormat="1" applyFont="1" applyAlignment="1"/>
    <xf numFmtId="37" fontId="138" fillId="0" borderId="0" xfId="0" applyNumberFormat="1" applyFont="1"/>
    <xf numFmtId="37" fontId="138" fillId="56" borderId="61" xfId="0" applyNumberFormat="1" applyFont="1" applyFill="1" applyBorder="1"/>
    <xf numFmtId="37" fontId="138" fillId="0" borderId="82" xfId="0" applyNumberFormat="1" applyFont="1" applyBorder="1"/>
    <xf numFmtId="0" fontId="138" fillId="0" borderId="61" xfId="0" applyFont="1" applyBorder="1" applyAlignment="1"/>
    <xf numFmtId="38" fontId="0" fillId="0" borderId="0" xfId="0" applyNumberFormat="1" applyFont="1"/>
    <xf numFmtId="38" fontId="0" fillId="0" borderId="0" xfId="0" applyNumberFormat="1" applyFont="1" applyAlignment="1">
      <alignment horizontal="center"/>
    </xf>
    <xf numFmtId="38" fontId="5" fillId="41" borderId="0" xfId="0" applyNumberFormat="1" applyFont="1" applyFill="1" applyAlignment="1">
      <alignment horizontal="center"/>
    </xf>
    <xf numFmtId="38" fontId="41" fillId="0" borderId="0" xfId="0" applyNumberFormat="1" applyFont="1"/>
    <xf numFmtId="38" fontId="0" fillId="0" borderId="0" xfId="0" applyNumberFormat="1" applyFont="1" applyAlignment="1"/>
    <xf numFmtId="38" fontId="49" fillId="0" borderId="0" xfId="0" applyNumberFormat="1" applyFont="1"/>
    <xf numFmtId="0" fontId="0" fillId="31" borderId="0" xfId="0" applyFont="1" applyFill="1" applyAlignment="1"/>
    <xf numFmtId="43" fontId="0" fillId="31" borderId="0" xfId="2" applyFont="1" applyFill="1" applyAlignment="1"/>
    <xf numFmtId="3" fontId="0" fillId="0" borderId="0" xfId="0" applyNumberFormat="1"/>
    <xf numFmtId="3" fontId="0" fillId="0" borderId="0" xfId="0" applyNumberFormat="1" applyAlignment="1">
      <alignment horizontal="center"/>
    </xf>
    <xf numFmtId="3" fontId="0" fillId="0" borderId="0" xfId="0" applyNumberFormat="1" applyAlignment="1">
      <alignment horizontal="left"/>
    </xf>
    <xf numFmtId="3" fontId="47" fillId="91" borderId="39" xfId="0" applyNumberFormat="1" applyFont="1" applyFill="1" applyBorder="1" applyAlignment="1">
      <alignment horizontal="center"/>
    </xf>
    <xf numFmtId="3" fontId="67" fillId="92" borderId="39" xfId="0" applyNumberFormat="1" applyFont="1" applyFill="1" applyBorder="1" applyAlignment="1">
      <alignment horizontal="center"/>
    </xf>
    <xf numFmtId="3" fontId="42" fillId="93" borderId="58" xfId="0" applyNumberFormat="1" applyFont="1" applyFill="1" applyBorder="1" applyAlignment="1">
      <alignment horizontal="center"/>
    </xf>
    <xf numFmtId="3" fontId="47" fillId="93" borderId="92" xfId="0" applyNumberFormat="1" applyFont="1" applyFill="1" applyBorder="1" applyAlignment="1">
      <alignment horizontal="center"/>
    </xf>
    <xf numFmtId="164" fontId="145" fillId="93" borderId="58" xfId="0" applyNumberFormat="1" applyFont="1" applyFill="1" applyBorder="1" applyAlignment="1">
      <alignment horizontal="center"/>
    </xf>
    <xf numFmtId="164" fontId="145" fillId="93" borderId="33" xfId="0" applyNumberFormat="1" applyFont="1" applyFill="1" applyBorder="1" applyAlignment="1">
      <alignment horizontal="center"/>
    </xf>
    <xf numFmtId="164" fontId="145" fillId="93" borderId="43" xfId="0" applyNumberFormat="1" applyFont="1" applyFill="1" applyBorder="1" applyAlignment="1">
      <alignment horizontal="center"/>
    </xf>
    <xf numFmtId="0" fontId="0" fillId="0" borderId="0" xfId="0"/>
    <xf numFmtId="0" fontId="15" fillId="2" borderId="6" xfId="0" applyFont="1" applyFill="1" applyBorder="1" applyAlignment="1"/>
    <xf numFmtId="9" fontId="17" fillId="9" borderId="58" xfId="0" applyNumberFormat="1" applyFont="1" applyFill="1" applyBorder="1" applyAlignment="1">
      <alignment horizontal="left"/>
    </xf>
    <xf numFmtId="3" fontId="18" fillId="9" borderId="58" xfId="0" applyNumberFormat="1" applyFont="1" applyFill="1" applyBorder="1" applyAlignment="1">
      <alignment horizontal="center"/>
    </xf>
    <xf numFmtId="3" fontId="20" fillId="9" borderId="58" xfId="0" applyNumberFormat="1" applyFont="1" applyFill="1" applyBorder="1"/>
    <xf numFmtId="167" fontId="22" fillId="9" borderId="58" xfId="0" applyNumberFormat="1" applyFont="1" applyFill="1" applyBorder="1" applyAlignment="1">
      <alignment horizontal="left"/>
    </xf>
    <xf numFmtId="3" fontId="22" fillId="9" borderId="58" xfId="0" applyNumberFormat="1" applyFont="1" applyFill="1" applyBorder="1" applyAlignment="1">
      <alignment horizontal="right"/>
    </xf>
    <xf numFmtId="0" fontId="17" fillId="9" borderId="58" xfId="0" applyFont="1" applyFill="1" applyBorder="1" applyAlignment="1">
      <alignment horizontal="left"/>
    </xf>
    <xf numFmtId="3" fontId="19" fillId="10" borderId="36" xfId="0" applyNumberFormat="1" applyFont="1" applyFill="1" applyBorder="1"/>
    <xf numFmtId="3" fontId="24" fillId="10" borderId="58" xfId="0" applyNumberFormat="1" applyFont="1" applyFill="1" applyBorder="1" applyAlignment="1">
      <alignment horizontal="center"/>
    </xf>
    <xf numFmtId="3" fontId="19" fillId="0" borderId="58" xfId="0" applyNumberFormat="1" applyFont="1" applyBorder="1" applyAlignment="1"/>
    <xf numFmtId="37" fontId="30" fillId="0" borderId="0" xfId="0" applyNumberFormat="1" applyFont="1"/>
    <xf numFmtId="3" fontId="31" fillId="9" borderId="58" xfId="0" applyNumberFormat="1" applyFont="1" applyFill="1" applyBorder="1" applyAlignment="1"/>
    <xf numFmtId="3" fontId="20" fillId="9" borderId="58" xfId="0" applyNumberFormat="1" applyFont="1" applyFill="1" applyBorder="1" applyAlignment="1">
      <alignment horizontal="center"/>
    </xf>
    <xf numFmtId="3" fontId="32" fillId="11" borderId="58" xfId="0" applyNumberFormat="1" applyFont="1" applyFill="1" applyBorder="1" applyAlignment="1"/>
    <xf numFmtId="3" fontId="19" fillId="11" borderId="58" xfId="0" applyNumberFormat="1" applyFont="1" applyFill="1" applyBorder="1" applyAlignment="1">
      <alignment horizontal="center"/>
    </xf>
    <xf numFmtId="3" fontId="32" fillId="12" borderId="58" xfId="0" applyNumberFormat="1" applyFont="1" applyFill="1" applyBorder="1" applyAlignment="1"/>
    <xf numFmtId="3" fontId="19" fillId="12" borderId="58" xfId="0" applyNumberFormat="1" applyFont="1" applyFill="1" applyBorder="1" applyAlignment="1">
      <alignment horizontal="center"/>
    </xf>
    <xf numFmtId="3" fontId="32" fillId="13" borderId="58" xfId="0" applyNumberFormat="1" applyFont="1" applyFill="1" applyBorder="1" applyAlignment="1"/>
    <xf numFmtId="3" fontId="19" fillId="13" borderId="58" xfId="0" applyNumberFormat="1" applyFont="1" applyFill="1" applyBorder="1" applyAlignment="1">
      <alignment horizontal="center"/>
    </xf>
    <xf numFmtId="3" fontId="32" fillId="6" borderId="58" xfId="0" applyNumberFormat="1" applyFont="1" applyFill="1" applyBorder="1" applyAlignment="1"/>
    <xf numFmtId="3" fontId="19" fillId="6" borderId="58" xfId="0" applyNumberFormat="1" applyFont="1" applyFill="1" applyBorder="1" applyAlignment="1">
      <alignment horizontal="center"/>
    </xf>
    <xf numFmtId="0" fontId="11" fillId="0" borderId="0" xfId="0" applyFont="1" applyAlignment="1">
      <alignment horizontal="left"/>
    </xf>
    <xf numFmtId="3" fontId="37" fillId="9" borderId="58" xfId="0" applyNumberFormat="1" applyFont="1" applyFill="1" applyBorder="1"/>
    <xf numFmtId="3" fontId="37" fillId="9" borderId="58" xfId="0" applyNumberFormat="1" applyFont="1" applyFill="1" applyBorder="1" applyAlignment="1">
      <alignment horizontal="right"/>
    </xf>
    <xf numFmtId="3" fontId="38" fillId="9" borderId="58" xfId="0" applyNumberFormat="1" applyFont="1" applyFill="1" applyBorder="1" applyAlignment="1">
      <alignment horizontal="center"/>
    </xf>
    <xf numFmtId="3" fontId="37" fillId="9" borderId="58" xfId="0" applyNumberFormat="1" applyFont="1" applyFill="1" applyBorder="1" applyAlignment="1">
      <alignment horizontal="center"/>
    </xf>
    <xf numFmtId="3" fontId="39" fillId="9" borderId="58" xfId="0" applyNumberFormat="1" applyFont="1" applyFill="1" applyBorder="1"/>
    <xf numFmtId="3" fontId="15" fillId="0" borderId="0" xfId="0" applyNumberFormat="1" applyFont="1"/>
    <xf numFmtId="0" fontId="11" fillId="0" borderId="0" xfId="0" applyFont="1" applyAlignment="1"/>
    <xf numFmtId="3" fontId="15" fillId="0" borderId="0" xfId="0" applyNumberFormat="1" applyFont="1" applyAlignment="1"/>
    <xf numFmtId="3" fontId="11" fillId="0" borderId="0" xfId="0" applyNumberFormat="1" applyFont="1" applyAlignment="1"/>
    <xf numFmtId="0" fontId="10" fillId="0" borderId="0" xfId="0" applyFont="1" applyAlignment="1"/>
    <xf numFmtId="3" fontId="11" fillId="0" borderId="0" xfId="0" applyNumberFormat="1" applyFont="1" applyAlignment="1">
      <alignment horizontal="right"/>
    </xf>
    <xf numFmtId="3" fontId="14" fillId="6" borderId="58" xfId="0" applyNumberFormat="1" applyFont="1" applyFill="1" applyBorder="1"/>
    <xf numFmtId="3" fontId="14" fillId="6" borderId="58" xfId="0" applyNumberFormat="1" applyFont="1" applyFill="1" applyBorder="1" applyAlignment="1">
      <alignment horizontal="right"/>
    </xf>
    <xf numFmtId="3" fontId="38" fillId="6" borderId="58" xfId="0" applyNumberFormat="1" applyFont="1" applyFill="1" applyBorder="1" applyAlignment="1">
      <alignment horizontal="center"/>
    </xf>
    <xf numFmtId="3" fontId="14" fillId="6" borderId="58" xfId="0" applyNumberFormat="1" applyFont="1" applyFill="1" applyBorder="1" applyAlignment="1">
      <alignment horizontal="center"/>
    </xf>
    <xf numFmtId="3" fontId="3" fillId="6" borderId="58" xfId="0" applyNumberFormat="1" applyFont="1" applyFill="1" applyBorder="1"/>
    <xf numFmtId="3" fontId="5" fillId="0" borderId="0" xfId="0" applyNumberFormat="1" applyFont="1" applyAlignment="1">
      <alignment horizontal="right"/>
    </xf>
    <xf numFmtId="0" fontId="11" fillId="0" borderId="0" xfId="0" applyFont="1" applyAlignment="1">
      <alignment horizontal="center" wrapText="1"/>
    </xf>
    <xf numFmtId="0" fontId="11" fillId="0" borderId="0" xfId="0" applyFont="1"/>
    <xf numFmtId="0" fontId="11" fillId="0" borderId="32" xfId="0" applyFont="1" applyBorder="1"/>
    <xf numFmtId="0" fontId="11" fillId="0" borderId="0" xfId="0" applyFont="1" applyAlignment="1">
      <alignment horizontal="center" vertical="center"/>
    </xf>
    <xf numFmtId="3" fontId="14" fillId="14" borderId="58" xfId="0" applyNumberFormat="1" applyFont="1" applyFill="1" applyBorder="1" applyAlignment="1">
      <alignment horizontal="left" vertical="center" wrapText="1"/>
    </xf>
    <xf numFmtId="3" fontId="48" fillId="14" borderId="58" xfId="0" applyNumberFormat="1" applyFont="1" applyFill="1" applyBorder="1" applyAlignment="1">
      <alignment horizontal="center" vertical="center"/>
    </xf>
    <xf numFmtId="3" fontId="55" fillId="14" borderId="58" xfId="0" applyNumberFormat="1" applyFont="1" applyFill="1" applyBorder="1" applyAlignment="1">
      <alignment horizontal="center" vertical="center"/>
    </xf>
    <xf numFmtId="3" fontId="14" fillId="14" borderId="58" xfId="0" applyNumberFormat="1" applyFont="1" applyFill="1" applyBorder="1" applyAlignment="1">
      <alignment horizontal="left" vertical="center"/>
    </xf>
    <xf numFmtId="3" fontId="11" fillId="0" borderId="0" xfId="0" applyNumberFormat="1" applyFont="1" applyAlignment="1">
      <alignment horizontal="center" vertical="center"/>
    </xf>
    <xf numFmtId="0" fontId="11" fillId="0" borderId="0" xfId="0" applyFont="1" applyAlignment="1">
      <alignment horizontal="left" vertical="center" wrapText="1"/>
    </xf>
    <xf numFmtId="3" fontId="37" fillId="11" borderId="58" xfId="0" applyNumberFormat="1" applyFont="1" applyFill="1" applyBorder="1" applyAlignment="1">
      <alignment horizontal="left" vertical="center" wrapText="1"/>
    </xf>
    <xf numFmtId="3" fontId="48" fillId="11" borderId="58" xfId="0" applyNumberFormat="1" applyFont="1" applyFill="1" applyBorder="1" applyAlignment="1">
      <alignment horizontal="center" vertical="center"/>
    </xf>
    <xf numFmtId="3" fontId="55" fillId="11" borderId="58" xfId="0" applyNumberFormat="1" applyFont="1" applyFill="1" applyBorder="1" applyAlignment="1">
      <alignment horizontal="center" vertical="center"/>
    </xf>
    <xf numFmtId="3" fontId="37" fillId="11" borderId="58" xfId="0" applyNumberFormat="1" applyFont="1" applyFill="1" applyBorder="1" applyAlignment="1">
      <alignment horizontal="left" vertical="center"/>
    </xf>
    <xf numFmtId="3" fontId="11" fillId="0" borderId="33" xfId="0" applyNumberFormat="1" applyFont="1" applyBorder="1" applyAlignment="1">
      <alignment horizontal="center"/>
    </xf>
    <xf numFmtId="0" fontId="11" fillId="0" borderId="33" xfId="0" applyFont="1" applyBorder="1" applyAlignment="1">
      <alignment wrapText="1"/>
    </xf>
    <xf numFmtId="0" fontId="11" fillId="0" borderId="0" xfId="0" applyFont="1" applyAlignment="1">
      <alignment wrapText="1"/>
    </xf>
    <xf numFmtId="3" fontId="11" fillId="0" borderId="0" xfId="0" applyNumberFormat="1" applyFont="1" applyAlignment="1">
      <alignment horizontal="center" wrapText="1"/>
    </xf>
    <xf numFmtId="3" fontId="11" fillId="0" borderId="0" xfId="0" applyNumberFormat="1" applyFont="1" applyAlignment="1">
      <alignment wrapText="1"/>
    </xf>
    <xf numFmtId="3" fontId="5" fillId="0" borderId="0" xfId="0" applyNumberFormat="1" applyFont="1" applyAlignment="1">
      <alignment wrapText="1"/>
    </xf>
    <xf numFmtId="3" fontId="37" fillId="13" borderId="58" xfId="0" applyNumberFormat="1" applyFont="1" applyFill="1" applyBorder="1" applyAlignment="1">
      <alignment horizontal="left" vertical="center" wrapText="1"/>
    </xf>
    <xf numFmtId="3" fontId="48" fillId="13" borderId="58" xfId="0" applyNumberFormat="1" applyFont="1" applyFill="1" applyBorder="1" applyAlignment="1">
      <alignment horizontal="center" vertical="center"/>
    </xf>
    <xf numFmtId="3" fontId="55" fillId="13" borderId="58" xfId="0" applyNumberFormat="1" applyFont="1" applyFill="1" applyBorder="1" applyAlignment="1">
      <alignment horizontal="center" vertical="center"/>
    </xf>
    <xf numFmtId="3" fontId="37" fillId="13" borderId="58" xfId="0" applyNumberFormat="1" applyFont="1" applyFill="1" applyBorder="1" applyAlignment="1">
      <alignment horizontal="left" vertical="center"/>
    </xf>
    <xf numFmtId="3" fontId="11" fillId="0" borderId="0" xfId="0" applyNumberFormat="1" applyFont="1" applyAlignment="1">
      <alignment horizontal="left" vertical="center" wrapText="1"/>
    </xf>
    <xf numFmtId="0" fontId="11" fillId="0" borderId="0" xfId="0" applyFont="1" applyAlignment="1">
      <alignment horizontal="left" vertical="center"/>
    </xf>
    <xf numFmtId="3" fontId="61" fillId="12" borderId="58" xfId="0" applyNumberFormat="1" applyFont="1" applyFill="1" applyBorder="1" applyAlignment="1">
      <alignment horizontal="left" vertical="center" wrapText="1"/>
    </xf>
    <xf numFmtId="3" fontId="48" fillId="12" borderId="58" xfId="0" applyNumberFormat="1" applyFont="1" applyFill="1" applyBorder="1" applyAlignment="1">
      <alignment horizontal="center" vertical="center"/>
    </xf>
    <xf numFmtId="3" fontId="55" fillId="12" borderId="58" xfId="0" applyNumberFormat="1" applyFont="1" applyFill="1" applyBorder="1" applyAlignment="1">
      <alignment horizontal="center" vertical="center"/>
    </xf>
    <xf numFmtId="3" fontId="61" fillId="12" borderId="58" xfId="0" applyNumberFormat="1" applyFont="1" applyFill="1" applyBorder="1" applyAlignment="1">
      <alignment horizontal="left" vertical="center"/>
    </xf>
    <xf numFmtId="3" fontId="61" fillId="6" borderId="58" xfId="0" applyNumberFormat="1" applyFont="1" applyFill="1" applyBorder="1" applyAlignment="1">
      <alignment horizontal="left" vertical="center" wrapText="1"/>
    </xf>
    <xf numFmtId="3" fontId="48" fillId="6" borderId="58" xfId="0" applyNumberFormat="1" applyFont="1" applyFill="1" applyBorder="1" applyAlignment="1">
      <alignment horizontal="center" vertical="center"/>
    </xf>
    <xf numFmtId="3" fontId="55" fillId="6" borderId="58" xfId="0" applyNumberFormat="1" applyFont="1" applyFill="1" applyBorder="1" applyAlignment="1">
      <alignment horizontal="center" vertical="center"/>
    </xf>
    <xf numFmtId="3" fontId="61" fillId="6" borderId="58" xfId="0" applyNumberFormat="1" applyFont="1" applyFill="1" applyBorder="1" applyAlignment="1">
      <alignment horizontal="left" vertical="center"/>
    </xf>
    <xf numFmtId="0" fontId="62" fillId="9" borderId="58" xfId="0" applyFont="1" applyFill="1" applyBorder="1" applyAlignment="1">
      <alignment horizontal="left"/>
    </xf>
    <xf numFmtId="3" fontId="61" fillId="9" borderId="58" xfId="0" applyNumberFormat="1" applyFont="1" applyFill="1" applyBorder="1" applyAlignment="1"/>
    <xf numFmtId="167" fontId="64" fillId="9" borderId="58" xfId="0" applyNumberFormat="1" applyFont="1" applyFill="1" applyBorder="1" applyAlignment="1">
      <alignment horizontal="left"/>
    </xf>
    <xf numFmtId="3" fontId="47" fillId="9" borderId="58" xfId="0" applyNumberFormat="1" applyFont="1" applyFill="1" applyBorder="1" applyAlignment="1">
      <alignment horizontal="right"/>
    </xf>
    <xf numFmtId="170" fontId="47" fillId="9" borderId="58" xfId="0" applyNumberFormat="1" applyFont="1" applyFill="1" applyBorder="1" applyAlignment="1">
      <alignment horizontal="center"/>
    </xf>
    <xf numFmtId="170" fontId="47" fillId="9" borderId="39" xfId="0" applyNumberFormat="1" applyFont="1" applyFill="1" applyBorder="1" applyAlignment="1">
      <alignment horizontal="center"/>
    </xf>
    <xf numFmtId="3" fontId="52" fillId="9" borderId="58" xfId="0" applyNumberFormat="1" applyFont="1" applyFill="1" applyBorder="1" applyAlignment="1">
      <alignment horizontal="center"/>
    </xf>
    <xf numFmtId="3" fontId="11" fillId="0" borderId="0" xfId="0" applyNumberFormat="1" applyFont="1"/>
    <xf numFmtId="3" fontId="11" fillId="33" borderId="0" xfId="0" applyNumberFormat="1" applyFont="1" applyFill="1"/>
    <xf numFmtId="3" fontId="66" fillId="9" borderId="58" xfId="0" applyNumberFormat="1" applyFont="1" applyFill="1" applyBorder="1" applyAlignment="1">
      <alignment horizontal="right"/>
    </xf>
    <xf numFmtId="0" fontId="6" fillId="0" borderId="0" xfId="0" applyFont="1"/>
    <xf numFmtId="3" fontId="6" fillId="0" borderId="0" xfId="0" applyNumberFormat="1" applyFont="1"/>
    <xf numFmtId="3" fontId="6" fillId="33" borderId="0" xfId="0" applyNumberFormat="1" applyFont="1" applyFill="1"/>
    <xf numFmtId="3" fontId="51" fillId="16" borderId="58" xfId="0" applyNumberFormat="1" applyFont="1" applyFill="1" applyBorder="1" applyAlignment="1">
      <alignment horizontal="left"/>
    </xf>
    <xf numFmtId="166" fontId="49" fillId="16" borderId="58" xfId="0" applyNumberFormat="1" applyFont="1" applyFill="1" applyBorder="1" applyAlignment="1">
      <alignment horizontal="center"/>
    </xf>
    <xf numFmtId="176" fontId="67" fillId="17" borderId="39" xfId="0" applyNumberFormat="1" applyFont="1" applyFill="1" applyBorder="1" applyAlignment="1">
      <alignment horizontal="center"/>
    </xf>
    <xf numFmtId="176" fontId="67" fillId="83" borderId="39" xfId="0" applyNumberFormat="1" applyFont="1" applyFill="1" applyBorder="1" applyAlignment="1">
      <alignment horizontal="center"/>
    </xf>
    <xf numFmtId="3" fontId="42" fillId="10" borderId="36" xfId="0" applyNumberFormat="1" applyFont="1" applyFill="1" applyBorder="1"/>
    <xf numFmtId="3" fontId="68" fillId="10" borderId="37" xfId="0" applyNumberFormat="1" applyFont="1" applyFill="1" applyBorder="1" applyAlignment="1">
      <alignment horizontal="center"/>
    </xf>
    <xf numFmtId="177" fontId="67" fillId="15" borderId="58" xfId="0" applyNumberFormat="1" applyFont="1" applyFill="1" applyBorder="1" applyAlignment="1">
      <alignment horizontal="center"/>
    </xf>
    <xf numFmtId="177" fontId="67" fillId="84" borderId="58" xfId="0" applyNumberFormat="1" applyFont="1" applyFill="1" applyBorder="1" applyAlignment="1">
      <alignment horizontal="center"/>
    </xf>
    <xf numFmtId="3" fontId="49" fillId="14" borderId="58" xfId="0" applyNumberFormat="1" applyFont="1" applyFill="1" applyBorder="1" applyAlignment="1">
      <alignment horizontal="center"/>
    </xf>
    <xf numFmtId="3" fontId="52" fillId="14" borderId="58" xfId="0" applyNumberFormat="1" applyFont="1" applyFill="1" applyBorder="1" applyAlignment="1">
      <alignment horizontal="center"/>
    </xf>
    <xf numFmtId="3" fontId="11" fillId="14" borderId="58" xfId="0" applyNumberFormat="1" applyFont="1" applyFill="1" applyBorder="1" applyAlignment="1">
      <alignment horizontal="center"/>
    </xf>
    <xf numFmtId="3" fontId="25" fillId="11" borderId="58" xfId="0" applyNumberFormat="1" applyFont="1" applyFill="1" applyBorder="1"/>
    <xf numFmtId="3" fontId="69" fillId="11" borderId="58" xfId="0" applyNumberFormat="1" applyFont="1" applyFill="1" applyBorder="1" applyAlignment="1">
      <alignment horizontal="center"/>
    </xf>
    <xf numFmtId="37" fontId="69" fillId="85" borderId="58" xfId="0" applyNumberFormat="1" applyFont="1" applyFill="1" applyBorder="1"/>
    <xf numFmtId="3" fontId="0" fillId="18" borderId="58" xfId="0" applyNumberFormat="1" applyFont="1" applyFill="1" applyBorder="1" applyAlignment="1">
      <alignment horizontal="left"/>
    </xf>
    <xf numFmtId="3" fontId="11" fillId="18" borderId="58" xfId="0" applyNumberFormat="1" applyFont="1" applyFill="1" applyBorder="1" applyAlignment="1">
      <alignment horizontal="center"/>
    </xf>
    <xf numFmtId="37" fontId="11" fillId="18" borderId="58" xfId="0" applyNumberFormat="1" applyFont="1" applyFill="1" applyBorder="1"/>
    <xf numFmtId="37" fontId="11" fillId="86" borderId="58" xfId="0" applyNumberFormat="1" applyFont="1" applyFill="1" applyBorder="1"/>
    <xf numFmtId="37" fontId="11" fillId="33" borderId="0" xfId="0" applyNumberFormat="1" applyFont="1" applyFill="1"/>
    <xf numFmtId="3" fontId="25" fillId="12" borderId="58" xfId="0" applyNumberFormat="1" applyFont="1" applyFill="1" applyBorder="1"/>
    <xf numFmtId="3" fontId="69" fillId="12" borderId="58" xfId="0" applyNumberFormat="1" applyFont="1" applyFill="1" applyBorder="1" applyAlignment="1">
      <alignment horizontal="center"/>
    </xf>
    <xf numFmtId="37" fontId="69" fillId="87" borderId="58" xfId="0" applyNumberFormat="1" applyFont="1" applyFill="1" applyBorder="1"/>
    <xf numFmtId="3" fontId="0" fillId="19" borderId="58" xfId="0" applyNumberFormat="1" applyFont="1" applyFill="1" applyBorder="1" applyAlignment="1">
      <alignment horizontal="left"/>
    </xf>
    <xf numFmtId="3" fontId="11" fillId="19" borderId="58" xfId="0" applyNumberFormat="1" applyFont="1" applyFill="1" applyBorder="1" applyAlignment="1">
      <alignment horizontal="center"/>
    </xf>
    <xf numFmtId="37" fontId="11" fillId="19" borderId="58" xfId="0" applyNumberFormat="1" applyFont="1" applyFill="1" applyBorder="1"/>
    <xf numFmtId="37" fontId="11" fillId="88" borderId="58" xfId="0" applyNumberFormat="1" applyFont="1" applyFill="1" applyBorder="1"/>
    <xf numFmtId="37" fontId="41" fillId="33" borderId="43" xfId="0" applyNumberFormat="1" applyFont="1" applyFill="1" applyBorder="1"/>
    <xf numFmtId="3" fontId="25" fillId="4" borderId="58" xfId="0" applyNumberFormat="1" applyFont="1" applyFill="1" applyBorder="1"/>
    <xf numFmtId="3" fontId="69" fillId="4" borderId="58" xfId="0" applyNumberFormat="1" applyFont="1" applyFill="1" applyBorder="1" applyAlignment="1">
      <alignment horizontal="center"/>
    </xf>
    <xf numFmtId="37" fontId="69" fillId="89" borderId="58" xfId="0" applyNumberFormat="1" applyFont="1" applyFill="1" applyBorder="1"/>
    <xf numFmtId="3" fontId="0" fillId="20" borderId="58" xfId="0" applyNumberFormat="1" applyFont="1" applyFill="1" applyBorder="1" applyAlignment="1">
      <alignment horizontal="left"/>
    </xf>
    <xf numFmtId="3" fontId="11" fillId="20" borderId="58" xfId="0" applyNumberFormat="1" applyFont="1" applyFill="1" applyBorder="1" applyAlignment="1">
      <alignment horizontal="center"/>
    </xf>
    <xf numFmtId="37" fontId="11" fillId="20" borderId="58" xfId="0" applyNumberFormat="1" applyFont="1" applyFill="1" applyBorder="1"/>
    <xf numFmtId="37" fontId="11" fillId="90" borderId="58" xfId="0" applyNumberFormat="1" applyFont="1" applyFill="1" applyBorder="1"/>
    <xf numFmtId="37" fontId="49" fillId="0" borderId="43" xfId="0" applyNumberFormat="1" applyFont="1" applyBorder="1"/>
    <xf numFmtId="37" fontId="49" fillId="33" borderId="43" xfId="0" applyNumberFormat="1" applyFont="1" applyFill="1" applyBorder="1"/>
    <xf numFmtId="37" fontId="52" fillId="0" borderId="43" xfId="0" applyNumberFormat="1" applyFont="1" applyBorder="1"/>
    <xf numFmtId="37" fontId="52" fillId="33" borderId="43" xfId="0" applyNumberFormat="1" applyFont="1" applyFill="1" applyBorder="1"/>
    <xf numFmtId="3" fontId="74" fillId="9" borderId="58" xfId="0" applyNumberFormat="1" applyFont="1" applyFill="1" applyBorder="1" applyAlignment="1">
      <alignment horizontal="center"/>
    </xf>
    <xf numFmtId="3" fontId="64" fillId="9" borderId="58" xfId="0" applyNumberFormat="1" applyFont="1" applyFill="1" applyBorder="1" applyAlignment="1">
      <alignment horizontal="right"/>
    </xf>
    <xf numFmtId="5" fontId="47" fillId="9" borderId="58" xfId="0" applyNumberFormat="1" applyFont="1" applyFill="1" applyBorder="1" applyAlignment="1">
      <alignment horizontal="center"/>
    </xf>
    <xf numFmtId="170" fontId="67" fillId="9" borderId="39" xfId="0" applyNumberFormat="1" applyFont="1" applyFill="1" applyBorder="1" applyAlignment="1">
      <alignment horizontal="center"/>
    </xf>
    <xf numFmtId="3" fontId="63" fillId="0" borderId="37" xfId="0" applyNumberFormat="1" applyFont="1" applyBorder="1" applyAlignment="1">
      <alignment horizontal="center"/>
    </xf>
    <xf numFmtId="171" fontId="75" fillId="15" borderId="58" xfId="0" applyNumberFormat="1" applyFont="1" applyFill="1" applyBorder="1" applyAlignment="1">
      <alignment horizontal="center"/>
    </xf>
    <xf numFmtId="3" fontId="5" fillId="0" borderId="0" xfId="0" applyNumberFormat="1" applyFont="1" applyAlignment="1">
      <alignment horizontal="center"/>
    </xf>
    <xf numFmtId="3" fontId="0" fillId="14" borderId="58" xfId="0" applyNumberFormat="1" applyFont="1" applyFill="1" applyBorder="1" applyAlignment="1">
      <alignment horizontal="center"/>
    </xf>
    <xf numFmtId="3" fontId="25" fillId="11" borderId="58" xfId="0" applyNumberFormat="1" applyFont="1" applyFill="1" applyBorder="1" applyAlignment="1">
      <alignment horizontal="center"/>
    </xf>
    <xf numFmtId="3" fontId="0" fillId="18" borderId="58" xfId="0" applyNumberFormat="1" applyFont="1" applyFill="1" applyBorder="1" applyAlignment="1">
      <alignment horizontal="center"/>
    </xf>
    <xf numFmtId="37" fontId="11" fillId="18" borderId="61" xfId="0" applyNumberFormat="1" applyFont="1" applyFill="1" applyBorder="1"/>
    <xf numFmtId="3" fontId="70" fillId="18" borderId="58" xfId="0" applyNumberFormat="1" applyFont="1" applyFill="1" applyBorder="1" applyAlignment="1">
      <alignment horizontal="left"/>
    </xf>
    <xf numFmtId="3" fontId="70" fillId="18" borderId="58" xfId="0" applyNumberFormat="1" applyFont="1" applyFill="1" applyBorder="1" applyAlignment="1">
      <alignment horizontal="center"/>
    </xf>
    <xf numFmtId="37" fontId="11" fillId="0" borderId="58" xfId="0" applyNumberFormat="1" applyFont="1" applyBorder="1"/>
    <xf numFmtId="37" fontId="11" fillId="0" borderId="61" xfId="0" applyNumberFormat="1" applyFont="1" applyBorder="1"/>
    <xf numFmtId="3" fontId="25" fillId="12" borderId="58" xfId="0" applyNumberFormat="1" applyFont="1" applyFill="1" applyBorder="1" applyAlignment="1">
      <alignment horizontal="center"/>
    </xf>
    <xf numFmtId="3" fontId="0" fillId="19" borderId="58" xfId="0" applyNumberFormat="1" applyFont="1" applyFill="1" applyBorder="1" applyAlignment="1">
      <alignment horizontal="center"/>
    </xf>
    <xf numFmtId="37" fontId="11" fillId="19" borderId="61" xfId="0" applyNumberFormat="1" applyFont="1" applyFill="1" applyBorder="1"/>
    <xf numFmtId="3" fontId="11" fillId="0" borderId="58" xfId="0" applyNumberFormat="1" applyFont="1" applyBorder="1"/>
    <xf numFmtId="3" fontId="11" fillId="0" borderId="61" xfId="0" applyNumberFormat="1" applyFont="1" applyBorder="1"/>
    <xf numFmtId="3" fontId="25" fillId="4" borderId="58" xfId="0" applyNumberFormat="1" applyFont="1" applyFill="1" applyBorder="1" applyAlignment="1">
      <alignment horizontal="center"/>
    </xf>
    <xf numFmtId="3" fontId="0" fillId="20" borderId="58" xfId="0" applyNumberFormat="1" applyFont="1" applyFill="1" applyBorder="1" applyAlignment="1">
      <alignment horizontal="center"/>
    </xf>
    <xf numFmtId="37" fontId="11" fillId="20" borderId="61" xfId="0" applyNumberFormat="1" applyFont="1" applyFill="1" applyBorder="1"/>
    <xf numFmtId="37" fontId="15" fillId="0" borderId="0" xfId="0" applyNumberFormat="1" applyFont="1" applyAlignment="1"/>
    <xf numFmtId="37" fontId="11" fillId="0" borderId="0" xfId="0" applyNumberFormat="1" applyFont="1" applyAlignment="1">
      <alignment horizontal="right"/>
    </xf>
    <xf numFmtId="37" fontId="11" fillId="0" borderId="58" xfId="0" applyNumberFormat="1" applyFont="1" applyBorder="1" applyAlignment="1">
      <alignment horizontal="right"/>
    </xf>
    <xf numFmtId="37" fontId="11" fillId="0" borderId="61" xfId="0" applyNumberFormat="1" applyFont="1" applyBorder="1" applyAlignment="1">
      <alignment horizontal="right"/>
    </xf>
    <xf numFmtId="37" fontId="11" fillId="0" borderId="43" xfId="0" applyNumberFormat="1" applyFont="1" applyBorder="1"/>
    <xf numFmtId="37" fontId="11" fillId="0" borderId="64" xfId="0" applyNumberFormat="1" applyFont="1" applyBorder="1"/>
    <xf numFmtId="3" fontId="5" fillId="0" borderId="0" xfId="0" applyNumberFormat="1" applyFont="1" applyAlignment="1">
      <alignment horizontal="left"/>
    </xf>
    <xf numFmtId="43" fontId="0" fillId="21" borderId="58" xfId="2" applyFont="1" applyFill="1" applyBorder="1"/>
    <xf numFmtId="43" fontId="0" fillId="21" borderId="58" xfId="2" applyFont="1" applyFill="1" applyBorder="1" applyAlignment="1">
      <alignment horizontal="center"/>
    </xf>
    <xf numFmtId="43" fontId="11" fillId="21" borderId="58" xfId="2" applyFont="1" applyFill="1" applyBorder="1"/>
    <xf numFmtId="43" fontId="11" fillId="21" borderId="61" xfId="2" applyFont="1" applyFill="1" applyBorder="1"/>
    <xf numFmtId="43" fontId="5" fillId="6" borderId="58" xfId="2" applyFont="1" applyFill="1" applyBorder="1"/>
    <xf numFmtId="43" fontId="0" fillId="6" borderId="58" xfId="2" applyFont="1" applyFill="1" applyBorder="1" applyAlignment="1">
      <alignment horizontal="center"/>
    </xf>
    <xf numFmtId="43" fontId="11" fillId="6" borderId="43" xfId="2" applyFont="1" applyFill="1" applyBorder="1"/>
    <xf numFmtId="43" fontId="11" fillId="6" borderId="64" xfId="2" applyFont="1" applyFill="1" applyBorder="1"/>
    <xf numFmtId="3" fontId="25" fillId="6" borderId="58" xfId="0" applyNumberFormat="1" applyFont="1" applyFill="1" applyBorder="1"/>
    <xf numFmtId="40" fontId="1" fillId="37" borderId="58" xfId="2" applyNumberFormat="1" applyFont="1" applyFill="1" applyBorder="1"/>
    <xf numFmtId="40" fontId="0" fillId="37" borderId="58" xfId="2" applyNumberFormat="1" applyFont="1" applyFill="1" applyBorder="1" applyAlignment="1">
      <alignment horizontal="center"/>
    </xf>
    <xf numFmtId="40" fontId="11" fillId="37" borderId="58" xfId="2" applyNumberFormat="1" applyFont="1" applyFill="1" applyBorder="1"/>
    <xf numFmtId="40" fontId="41" fillId="37" borderId="58" xfId="2" applyNumberFormat="1" applyFont="1" applyFill="1" applyBorder="1"/>
    <xf numFmtId="40" fontId="11" fillId="37" borderId="61" xfId="2" applyNumberFormat="1" applyFont="1" applyFill="1" applyBorder="1"/>
    <xf numFmtId="43" fontId="11" fillId="21" borderId="43" xfId="2" applyFont="1" applyFill="1" applyBorder="1"/>
    <xf numFmtId="43" fontId="11" fillId="21" borderId="64" xfId="2" applyFont="1" applyFill="1" applyBorder="1"/>
    <xf numFmtId="43" fontId="11" fillId="0" borderId="43" xfId="2" applyFont="1" applyBorder="1"/>
    <xf numFmtId="43" fontId="11" fillId="0" borderId="64" xfId="2" applyFont="1" applyBorder="1"/>
    <xf numFmtId="37" fontId="11" fillId="56" borderId="0" xfId="0" applyNumberFormat="1" applyFont="1" applyFill="1"/>
    <xf numFmtId="37" fontId="11" fillId="56" borderId="58" xfId="0" applyNumberFormat="1" applyFont="1" applyFill="1" applyBorder="1"/>
    <xf numFmtId="37" fontId="11" fillId="56" borderId="61" xfId="0" applyNumberFormat="1" applyFont="1" applyFill="1" applyBorder="1"/>
    <xf numFmtId="37" fontId="11" fillId="0" borderId="38" xfId="0" applyNumberFormat="1" applyFont="1" applyBorder="1"/>
    <xf numFmtId="37" fontId="11" fillId="0" borderId="82" xfId="0" applyNumberFormat="1" applyFont="1" applyBorder="1"/>
    <xf numFmtId="0" fontId="76" fillId="11" borderId="58" xfId="0" applyFont="1" applyFill="1" applyBorder="1" applyAlignment="1">
      <alignment horizontal="left"/>
    </xf>
    <xf numFmtId="3" fontId="52" fillId="11" borderId="58" xfId="0" applyNumberFormat="1" applyFont="1" applyFill="1" applyBorder="1" applyAlignment="1">
      <alignment horizontal="center"/>
    </xf>
    <xf numFmtId="3" fontId="48" fillId="11" borderId="58" xfId="0" applyNumberFormat="1" applyFont="1" applyFill="1" applyBorder="1"/>
    <xf numFmtId="167" fontId="66" fillId="11" borderId="58" xfId="0" applyNumberFormat="1" applyFont="1" applyFill="1" applyBorder="1" applyAlignment="1">
      <alignment horizontal="left"/>
    </xf>
    <xf numFmtId="3" fontId="66" fillId="11" borderId="58" xfId="0" applyNumberFormat="1" applyFont="1" applyFill="1" applyBorder="1" applyAlignment="1">
      <alignment horizontal="right"/>
    </xf>
    <xf numFmtId="3" fontId="66" fillId="11" borderId="44" xfId="0" applyNumberFormat="1" applyFont="1" applyFill="1" applyBorder="1" applyAlignment="1">
      <alignment horizontal="center"/>
    </xf>
    <xf numFmtId="3" fontId="49" fillId="11" borderId="58" xfId="0" applyNumberFormat="1" applyFont="1" applyFill="1" applyBorder="1" applyAlignment="1">
      <alignment horizontal="right"/>
    </xf>
    <xf numFmtId="5" fontId="49" fillId="11" borderId="58" xfId="0" applyNumberFormat="1" applyFont="1" applyFill="1" applyBorder="1" applyAlignment="1">
      <alignment horizontal="center"/>
    </xf>
    <xf numFmtId="5" fontId="49" fillId="11" borderId="44" xfId="0" applyNumberFormat="1" applyFont="1" applyFill="1" applyBorder="1" applyAlignment="1">
      <alignment horizontal="center"/>
    </xf>
    <xf numFmtId="170" fontId="47" fillId="73" borderId="39" xfId="0" applyNumberFormat="1" applyFont="1" applyFill="1" applyBorder="1" applyAlignment="1">
      <alignment horizontal="left"/>
    </xf>
    <xf numFmtId="3" fontId="68" fillId="0" borderId="0" xfId="0" applyNumberFormat="1" applyFont="1" applyAlignment="1">
      <alignment horizontal="center"/>
    </xf>
    <xf numFmtId="3" fontId="68" fillId="0" borderId="44" xfId="0" applyNumberFormat="1" applyFont="1" applyBorder="1" applyAlignment="1">
      <alignment horizontal="center"/>
    </xf>
    <xf numFmtId="171" fontId="47" fillId="18" borderId="58" xfId="0" applyNumberFormat="1" applyFont="1" applyFill="1" applyBorder="1" applyAlignment="1">
      <alignment horizontal="left"/>
    </xf>
    <xf numFmtId="171" fontId="47" fillId="74" borderId="58" xfId="0" applyNumberFormat="1" applyFont="1" applyFill="1" applyBorder="1" applyAlignment="1">
      <alignment horizontal="left"/>
    </xf>
    <xf numFmtId="3" fontId="49" fillId="0" borderId="44" xfId="0" applyNumberFormat="1" applyFont="1" applyBorder="1" applyAlignment="1">
      <alignment horizontal="center"/>
    </xf>
    <xf numFmtId="3" fontId="52" fillId="18" borderId="58" xfId="0" applyNumberFormat="1" applyFont="1" applyFill="1" applyBorder="1" applyAlignment="1">
      <alignment horizontal="left"/>
    </xf>
    <xf numFmtId="3" fontId="52" fillId="18" borderId="58" xfId="0" applyNumberFormat="1" applyFont="1" applyFill="1" applyBorder="1" applyAlignment="1">
      <alignment horizontal="center"/>
    </xf>
    <xf numFmtId="3" fontId="52" fillId="18" borderId="44" xfId="0" applyNumberFormat="1" applyFont="1" applyFill="1" applyBorder="1" applyAlignment="1">
      <alignment horizontal="center"/>
    </xf>
    <xf numFmtId="37" fontId="52" fillId="18" borderId="58" xfId="0" applyNumberFormat="1" applyFont="1" applyFill="1" applyBorder="1" applyAlignment="1">
      <alignment horizontal="left"/>
    </xf>
    <xf numFmtId="37" fontId="52" fillId="74" borderId="58" xfId="0" applyNumberFormat="1" applyFont="1" applyFill="1" applyBorder="1" applyAlignment="1">
      <alignment horizontal="left"/>
    </xf>
    <xf numFmtId="3" fontId="69" fillId="11" borderId="58" xfId="0" applyNumberFormat="1" applyFont="1" applyFill="1" applyBorder="1" applyAlignment="1">
      <alignment horizontal="left"/>
    </xf>
    <xf numFmtId="3" fontId="32" fillId="11" borderId="58" xfId="0" applyNumberFormat="1" applyFont="1" applyFill="1" applyBorder="1" applyAlignment="1">
      <alignment horizontal="center"/>
    </xf>
    <xf numFmtId="3" fontId="32" fillId="11" borderId="44" xfId="0" applyNumberFormat="1" applyFont="1" applyFill="1" applyBorder="1" applyAlignment="1">
      <alignment horizontal="center"/>
    </xf>
    <xf numFmtId="9" fontId="49" fillId="0" borderId="44" xfId="0" applyNumberFormat="1" applyFont="1" applyBorder="1" applyAlignment="1">
      <alignment horizontal="center"/>
    </xf>
    <xf numFmtId="37" fontId="11" fillId="25" borderId="33" xfId="0" applyNumberFormat="1" applyFont="1" applyFill="1" applyBorder="1" applyAlignment="1">
      <alignment horizontal="left"/>
    </xf>
    <xf numFmtId="37" fontId="11" fillId="25" borderId="88" xfId="0" applyNumberFormat="1" applyFont="1" applyFill="1" applyBorder="1" applyAlignment="1">
      <alignment horizontal="left"/>
    </xf>
    <xf numFmtId="37" fontId="11" fillId="72" borderId="33" xfId="0" applyNumberFormat="1" applyFont="1" applyFill="1" applyBorder="1" applyAlignment="1">
      <alignment horizontal="left"/>
    </xf>
    <xf numFmtId="37" fontId="11" fillId="72" borderId="88" xfId="0" applyNumberFormat="1" applyFont="1" applyFill="1" applyBorder="1" applyAlignment="1">
      <alignment horizontal="left"/>
    </xf>
    <xf numFmtId="3" fontId="52" fillId="0" borderId="44" xfId="0" applyNumberFormat="1" applyFont="1" applyBorder="1" applyAlignment="1">
      <alignment horizontal="center"/>
    </xf>
    <xf numFmtId="10" fontId="11" fillId="0" borderId="0" xfId="0" applyNumberFormat="1" applyFont="1" applyAlignment="1">
      <alignment horizontal="left"/>
    </xf>
    <xf numFmtId="10" fontId="11" fillId="0" borderId="61" xfId="0" applyNumberFormat="1" applyFont="1" applyBorder="1" applyAlignment="1">
      <alignment horizontal="left"/>
    </xf>
    <xf numFmtId="10" fontId="11" fillId="72" borderId="61" xfId="0" applyNumberFormat="1" applyFont="1" applyFill="1" applyBorder="1" applyAlignment="1">
      <alignment horizontal="left"/>
    </xf>
    <xf numFmtId="37" fontId="11" fillId="0" borderId="0" xfId="0" applyNumberFormat="1" applyFont="1" applyAlignment="1">
      <alignment horizontal="left"/>
    </xf>
    <xf numFmtId="37" fontId="11" fillId="0" borderId="61" xfId="0" applyNumberFormat="1" applyFont="1" applyBorder="1" applyAlignment="1">
      <alignment horizontal="left"/>
    </xf>
    <xf numFmtId="37" fontId="11" fillId="72" borderId="0" xfId="0" applyNumberFormat="1" applyFont="1" applyFill="1" applyAlignment="1">
      <alignment horizontal="left"/>
    </xf>
    <xf numFmtId="37" fontId="11" fillId="72" borderId="61" xfId="0" applyNumberFormat="1" applyFont="1" applyFill="1" applyBorder="1" applyAlignment="1">
      <alignment horizontal="left"/>
    </xf>
    <xf numFmtId="37" fontId="11" fillId="22" borderId="0" xfId="0" applyNumberFormat="1" applyFont="1" applyFill="1" applyAlignment="1">
      <alignment horizontal="left"/>
    </xf>
    <xf numFmtId="3" fontId="52" fillId="0" borderId="58" xfId="0" applyNumberFormat="1" applyFont="1" applyBorder="1" applyAlignment="1"/>
    <xf numFmtId="37" fontId="52" fillId="0" borderId="58" xfId="0" applyNumberFormat="1" applyFont="1" applyBorder="1" applyAlignment="1">
      <alignment horizontal="center"/>
    </xf>
    <xf numFmtId="37" fontId="52" fillId="0" borderId="44" xfId="0" applyNumberFormat="1" applyFont="1" applyBorder="1" applyAlignment="1">
      <alignment horizontal="center"/>
    </xf>
    <xf numFmtId="37" fontId="11" fillId="0" borderId="33" xfId="0" applyNumberFormat="1" applyFont="1" applyBorder="1" applyAlignment="1">
      <alignment horizontal="left"/>
    </xf>
    <xf numFmtId="37" fontId="11" fillId="0" borderId="88" xfId="0" applyNumberFormat="1" applyFont="1" applyBorder="1" applyAlignment="1">
      <alignment horizontal="left"/>
    </xf>
    <xf numFmtId="0" fontId="52" fillId="0" borderId="44" xfId="0" applyFont="1" applyBorder="1" applyAlignment="1">
      <alignment horizontal="center"/>
    </xf>
    <xf numFmtId="0" fontId="11" fillId="0" borderId="61" xfId="0" applyFont="1" applyBorder="1" applyAlignment="1">
      <alignment horizontal="left"/>
    </xf>
    <xf numFmtId="0" fontId="11" fillId="72" borderId="0" xfId="0" applyFont="1" applyFill="1" applyAlignment="1">
      <alignment horizontal="left"/>
    </xf>
    <xf numFmtId="0" fontId="11" fillId="72" borderId="61" xfId="0" applyFont="1" applyFill="1" applyBorder="1" applyAlignment="1">
      <alignment horizontal="left"/>
    </xf>
    <xf numFmtId="3" fontId="49" fillId="34" borderId="58" xfId="0" applyNumberFormat="1" applyFont="1" applyFill="1" applyBorder="1" applyAlignment="1"/>
    <xf numFmtId="3" fontId="52" fillId="34" borderId="58" xfId="0" applyNumberFormat="1" applyFont="1" applyFill="1" applyBorder="1" applyAlignment="1">
      <alignment horizontal="center"/>
    </xf>
    <xf numFmtId="37" fontId="49" fillId="34" borderId="58" xfId="0" applyNumberFormat="1" applyFont="1" applyFill="1" applyBorder="1" applyAlignment="1">
      <alignment horizontal="left"/>
    </xf>
    <xf numFmtId="37" fontId="49" fillId="72" borderId="58" xfId="0" applyNumberFormat="1" applyFont="1" applyFill="1" applyBorder="1" applyAlignment="1">
      <alignment horizontal="left"/>
    </xf>
    <xf numFmtId="3" fontId="49" fillId="34" borderId="44" xfId="0" applyNumberFormat="1" applyFont="1" applyFill="1" applyBorder="1" applyAlignment="1">
      <alignment horizontal="center"/>
    </xf>
    <xf numFmtId="37" fontId="52" fillId="0" borderId="58" xfId="0" applyNumberFormat="1" applyFont="1" applyBorder="1" applyAlignment="1"/>
    <xf numFmtId="37" fontId="52" fillId="0" borderId="58" xfId="0" applyNumberFormat="1" applyFont="1" applyBorder="1" applyAlignment="1">
      <alignment vertical="top" wrapText="1"/>
    </xf>
    <xf numFmtId="37" fontId="52" fillId="0" borderId="58" xfId="0" applyNumberFormat="1" applyFont="1" applyBorder="1" applyAlignment="1">
      <alignment wrapText="1"/>
    </xf>
    <xf numFmtId="10" fontId="52" fillId="0" borderId="44" xfId="0" applyNumberFormat="1" applyFont="1" applyBorder="1" applyAlignment="1">
      <alignment horizontal="center"/>
    </xf>
    <xf numFmtId="10" fontId="11" fillId="72" borderId="0" xfId="0" applyNumberFormat="1" applyFont="1" applyFill="1" applyAlignment="1">
      <alignment horizontal="left"/>
    </xf>
    <xf numFmtId="7" fontId="11" fillId="0" borderId="0" xfId="0" applyNumberFormat="1" applyFont="1" applyAlignment="1">
      <alignment horizontal="left"/>
    </xf>
    <xf numFmtId="7" fontId="11" fillId="0" borderId="61" xfId="0" applyNumberFormat="1" applyFont="1" applyBorder="1" applyAlignment="1">
      <alignment horizontal="left"/>
    </xf>
    <xf numFmtId="7" fontId="11" fillId="72" borderId="0" xfId="0" applyNumberFormat="1" applyFont="1" applyFill="1" applyAlignment="1">
      <alignment horizontal="left"/>
    </xf>
    <xf numFmtId="7" fontId="11" fillId="72" borderId="61" xfId="0" applyNumberFormat="1" applyFont="1" applyFill="1" applyBorder="1" applyAlignment="1">
      <alignment horizontal="left"/>
    </xf>
    <xf numFmtId="164" fontId="11" fillId="0" borderId="0" xfId="0" applyNumberFormat="1" applyFont="1" applyAlignment="1">
      <alignment horizontal="left"/>
    </xf>
    <xf numFmtId="164" fontId="11" fillId="0" borderId="61" xfId="0" applyNumberFormat="1" applyFont="1" applyBorder="1" applyAlignment="1">
      <alignment horizontal="left"/>
    </xf>
    <xf numFmtId="164" fontId="11" fillId="72" borderId="0" xfId="0" applyNumberFormat="1" applyFont="1" applyFill="1" applyAlignment="1">
      <alignment horizontal="left"/>
    </xf>
    <xf numFmtId="164" fontId="11" fillId="72" borderId="61" xfId="0" applyNumberFormat="1" applyFont="1" applyFill="1" applyBorder="1" applyAlignment="1">
      <alignment horizontal="left"/>
    </xf>
    <xf numFmtId="3" fontId="49" fillId="11" borderId="58" xfId="0" applyNumberFormat="1" applyFont="1" applyFill="1" applyBorder="1" applyAlignment="1"/>
    <xf numFmtId="37" fontId="49" fillId="11" borderId="58" xfId="0" applyNumberFormat="1" applyFont="1" applyFill="1" applyBorder="1" applyAlignment="1">
      <alignment horizontal="left"/>
    </xf>
    <xf numFmtId="37" fontId="49" fillId="73" borderId="58" xfId="0" applyNumberFormat="1" applyFont="1" applyFill="1" applyBorder="1" applyAlignment="1">
      <alignment horizontal="left"/>
    </xf>
    <xf numFmtId="37" fontId="11" fillId="0" borderId="0" xfId="0" applyNumberFormat="1" applyFont="1" applyAlignment="1"/>
    <xf numFmtId="37" fontId="11" fillId="0" borderId="44" xfId="0" applyNumberFormat="1" applyFont="1" applyBorder="1" applyAlignment="1">
      <alignment horizontal="center"/>
    </xf>
    <xf numFmtId="37" fontId="55" fillId="73" borderId="43" xfId="0" applyNumberFormat="1" applyFont="1" applyFill="1" applyBorder="1" applyAlignment="1">
      <alignment horizontal="left"/>
    </xf>
    <xf numFmtId="3" fontId="42" fillId="12" borderId="58" xfId="0" applyNumberFormat="1" applyFont="1" applyFill="1" applyBorder="1" applyAlignment="1">
      <alignment horizontal="center"/>
    </xf>
    <xf numFmtId="3" fontId="72" fillId="12" borderId="58" xfId="0" applyNumberFormat="1" applyFont="1" applyFill="1" applyBorder="1" applyAlignment="1">
      <alignment horizontal="right"/>
    </xf>
    <xf numFmtId="5" fontId="51" fillId="12" borderId="58" xfId="0" applyNumberFormat="1" applyFont="1" applyFill="1" applyBorder="1" applyAlignment="1">
      <alignment horizontal="center"/>
    </xf>
    <xf numFmtId="170" fontId="47" fillId="12" borderId="39" xfId="0" applyNumberFormat="1" applyFont="1" applyFill="1" applyBorder="1" applyAlignment="1">
      <alignment horizontal="center"/>
    </xf>
    <xf numFmtId="170" fontId="47" fillId="12" borderId="43" xfId="0" applyNumberFormat="1" applyFont="1" applyFill="1" applyBorder="1" applyAlignment="1">
      <alignment horizontal="center"/>
    </xf>
    <xf numFmtId="3" fontId="77" fillId="0" borderId="0" xfId="0" applyNumberFormat="1" applyFont="1"/>
    <xf numFmtId="3" fontId="51" fillId="0" borderId="47" xfId="0" applyNumberFormat="1" applyFont="1" applyBorder="1" applyAlignment="1">
      <alignment horizontal="center"/>
    </xf>
    <xf numFmtId="171" fontId="47" fillId="19" borderId="58" xfId="0" applyNumberFormat="1" applyFont="1" applyFill="1" applyBorder="1" applyAlignment="1">
      <alignment horizontal="center"/>
    </xf>
    <xf numFmtId="3" fontId="52" fillId="19" borderId="58" xfId="0" applyNumberFormat="1" applyFont="1" applyFill="1" applyBorder="1" applyAlignment="1">
      <alignment horizontal="center"/>
    </xf>
    <xf numFmtId="37" fontId="52" fillId="19" borderId="58" xfId="0" applyNumberFormat="1" applyFont="1" applyFill="1" applyBorder="1"/>
    <xf numFmtId="3" fontId="32" fillId="12" borderId="58" xfId="0" applyNumberFormat="1" applyFont="1" applyFill="1" applyBorder="1" applyAlignment="1">
      <alignment horizontal="center"/>
    </xf>
    <xf numFmtId="37" fontId="69" fillId="12" borderId="43" xfId="0" applyNumberFormat="1" applyFont="1" applyFill="1" applyBorder="1"/>
    <xf numFmtId="37" fontId="49" fillId="19" borderId="43" xfId="0" applyNumberFormat="1" applyFont="1" applyFill="1" applyBorder="1"/>
    <xf numFmtId="3" fontId="42" fillId="4" borderId="58" xfId="0" applyNumberFormat="1" applyFont="1" applyFill="1" applyBorder="1" applyAlignment="1">
      <alignment horizontal="center" wrapText="1"/>
    </xf>
    <xf numFmtId="3" fontId="42" fillId="0" borderId="49" xfId="0" applyNumberFormat="1" applyFont="1" applyBorder="1"/>
    <xf numFmtId="4" fontId="42" fillId="0" borderId="49" xfId="0" applyNumberFormat="1" applyFont="1" applyBorder="1"/>
    <xf numFmtId="3" fontId="72" fillId="4" borderId="58" xfId="0" applyNumberFormat="1" applyFont="1" applyFill="1" applyBorder="1" applyAlignment="1">
      <alignment horizontal="right" wrapText="1"/>
    </xf>
    <xf numFmtId="3" fontId="42" fillId="0" borderId="49" xfId="0" applyNumberFormat="1" applyFont="1" applyBorder="1" applyAlignment="1">
      <alignment horizontal="left"/>
    </xf>
    <xf numFmtId="5" fontId="51" fillId="4" borderId="58" xfId="0" applyNumberFormat="1" applyFont="1" applyFill="1" applyBorder="1" applyAlignment="1">
      <alignment horizontal="center" wrapText="1"/>
    </xf>
    <xf numFmtId="170" fontId="47" fillId="4" borderId="39" xfId="0" applyNumberFormat="1" applyFont="1" applyFill="1" applyBorder="1" applyAlignment="1">
      <alignment horizontal="center"/>
    </xf>
    <xf numFmtId="171" fontId="47" fillId="23" borderId="58" xfId="0" applyNumberFormat="1" applyFont="1" applyFill="1" applyBorder="1" applyAlignment="1">
      <alignment horizontal="center"/>
    </xf>
    <xf numFmtId="3" fontId="47" fillId="0" borderId="49" xfId="0" applyNumberFormat="1" applyFont="1" applyBorder="1" applyAlignment="1">
      <alignment horizontal="center"/>
    </xf>
    <xf numFmtId="3" fontId="42" fillId="0" borderId="47" xfId="0" applyNumberFormat="1" applyFont="1" applyBorder="1" applyAlignment="1">
      <alignment horizontal="center"/>
    </xf>
    <xf numFmtId="37" fontId="45" fillId="0" borderId="49" xfId="0" applyNumberFormat="1" applyFont="1" applyBorder="1"/>
    <xf numFmtId="3" fontId="52" fillId="20" borderId="58" xfId="0" applyNumberFormat="1" applyFont="1" applyFill="1" applyBorder="1" applyAlignment="1">
      <alignment horizontal="center" wrapText="1"/>
    </xf>
    <xf numFmtId="37" fontId="52" fillId="20" borderId="58" xfId="0" applyNumberFormat="1" applyFont="1" applyFill="1" applyBorder="1"/>
    <xf numFmtId="3" fontId="69" fillId="4" borderId="58" xfId="0" applyNumberFormat="1" applyFont="1" applyFill="1" applyBorder="1" applyAlignment="1">
      <alignment horizontal="center" wrapText="1"/>
    </xf>
    <xf numFmtId="37" fontId="69" fillId="4" borderId="43" xfId="0" applyNumberFormat="1" applyFont="1" applyFill="1" applyBorder="1"/>
    <xf numFmtId="3" fontId="72" fillId="53" borderId="47" xfId="0" applyNumberFormat="1" applyFont="1" applyFill="1" applyBorder="1" applyAlignment="1">
      <alignment horizontal="center"/>
    </xf>
    <xf numFmtId="37" fontId="100" fillId="53" borderId="49" xfId="0" applyNumberFormat="1" applyFont="1" applyFill="1" applyBorder="1"/>
    <xf numFmtId="3" fontId="78" fillId="0" borderId="0" xfId="0" applyNumberFormat="1" applyFont="1" applyAlignment="1">
      <alignment horizontal="center" wrapText="1"/>
    </xf>
    <xf numFmtId="3" fontId="78" fillId="0" borderId="47" xfId="0" applyNumberFormat="1" applyFont="1" applyBorder="1" applyAlignment="1">
      <alignment horizontal="center"/>
    </xf>
    <xf numFmtId="3" fontId="50" fillId="0" borderId="29" xfId="0" applyNumberFormat="1" applyFont="1" applyBorder="1" applyAlignment="1">
      <alignment wrapText="1"/>
    </xf>
    <xf numFmtId="3" fontId="50" fillId="0" borderId="53" xfId="0" applyNumberFormat="1" applyFont="1" applyBorder="1" applyAlignment="1"/>
    <xf numFmtId="3" fontId="69" fillId="23" borderId="58" xfId="0" applyNumberFormat="1" applyFont="1" applyFill="1" applyBorder="1" applyAlignment="1">
      <alignment horizontal="center" wrapText="1"/>
    </xf>
    <xf numFmtId="37" fontId="69" fillId="23" borderId="43" xfId="0" applyNumberFormat="1" applyFont="1" applyFill="1" applyBorder="1"/>
    <xf numFmtId="3" fontId="49" fillId="0" borderId="47" xfId="0" applyNumberFormat="1" applyFont="1" applyBorder="1" applyAlignment="1">
      <alignment horizontal="center"/>
    </xf>
    <xf numFmtId="37" fontId="49" fillId="0" borderId="49" xfId="0" applyNumberFormat="1" applyFont="1" applyBorder="1"/>
    <xf numFmtId="37" fontId="52" fillId="0" borderId="49" xfId="0" applyNumberFormat="1" applyFont="1" applyBorder="1"/>
    <xf numFmtId="3" fontId="52" fillId="0" borderId="49" xfId="0" applyNumberFormat="1" applyFont="1" applyBorder="1"/>
    <xf numFmtId="3" fontId="50" fillId="0" borderId="0" xfId="0" applyNumberFormat="1" applyFont="1" applyAlignment="1"/>
    <xf numFmtId="3" fontId="49" fillId="0" borderId="47" xfId="0" applyNumberFormat="1" applyFont="1" applyBorder="1" applyAlignment="1">
      <alignment horizontal="center" wrapText="1"/>
    </xf>
    <xf numFmtId="3" fontId="49" fillId="57" borderId="58" xfId="0" applyNumberFormat="1" applyFont="1" applyFill="1" applyBorder="1" applyAlignment="1">
      <alignment horizontal="center" wrapText="1"/>
    </xf>
    <xf numFmtId="3" fontId="44" fillId="0" borderId="0" xfId="0" applyNumberFormat="1" applyFont="1" applyAlignment="1">
      <alignment horizontal="center" wrapText="1"/>
    </xf>
    <xf numFmtId="3" fontId="44" fillId="0" borderId="47" xfId="0" applyNumberFormat="1" applyFont="1" applyBorder="1" applyAlignment="1">
      <alignment horizontal="center"/>
    </xf>
    <xf numFmtId="37" fontId="42" fillId="0" borderId="49" xfId="0" applyNumberFormat="1" applyFont="1" applyBorder="1"/>
    <xf numFmtId="37" fontId="46" fillId="0" borderId="49" xfId="0" applyNumberFormat="1" applyFont="1" applyBorder="1"/>
    <xf numFmtId="3" fontId="45" fillId="0" borderId="47" xfId="0" applyNumberFormat="1" applyFont="1" applyBorder="1" applyAlignment="1">
      <alignment horizontal="center"/>
    </xf>
    <xf numFmtId="37" fontId="49" fillId="20" borderId="43" xfId="0" applyNumberFormat="1" applyFont="1" applyFill="1" applyBorder="1"/>
    <xf numFmtId="3" fontId="45" fillId="0" borderId="58" xfId="0" applyNumberFormat="1" applyFont="1" applyBorder="1" applyAlignment="1">
      <alignment horizontal="center"/>
    </xf>
    <xf numFmtId="37" fontId="55" fillId="0" borderId="49" xfId="0" applyNumberFormat="1" applyFont="1" applyBorder="1"/>
    <xf numFmtId="170" fontId="46" fillId="0" borderId="49" xfId="0" applyNumberFormat="1" applyFont="1" applyBorder="1" applyAlignment="1">
      <alignment horizontal="center"/>
    </xf>
    <xf numFmtId="3" fontId="83" fillId="23" borderId="58" xfId="0" applyNumberFormat="1" applyFont="1" applyFill="1" applyBorder="1" applyAlignment="1">
      <alignment wrapText="1"/>
    </xf>
    <xf numFmtId="39" fontId="46" fillId="0" borderId="49" xfId="0" applyNumberFormat="1" applyFont="1" applyBorder="1"/>
    <xf numFmtId="3" fontId="81" fillId="0" borderId="47" xfId="0" applyNumberFormat="1" applyFont="1" applyBorder="1" applyAlignment="1">
      <alignment horizontal="center"/>
    </xf>
    <xf numFmtId="3" fontId="82" fillId="0" borderId="49" xfId="0" applyNumberFormat="1" applyFont="1" applyBorder="1" applyAlignment="1">
      <alignment horizontal="center"/>
    </xf>
    <xf numFmtId="3" fontId="45" fillId="54" borderId="47" xfId="0" applyNumberFormat="1" applyFont="1" applyFill="1" applyBorder="1" applyAlignment="1">
      <alignment horizontal="center"/>
    </xf>
    <xf numFmtId="37" fontId="45" fillId="54" borderId="49" xfId="0" applyNumberFormat="1" applyFont="1" applyFill="1" applyBorder="1"/>
    <xf numFmtId="37" fontId="49" fillId="23" borderId="43" xfId="0" applyNumberFormat="1" applyFont="1" applyFill="1" applyBorder="1"/>
    <xf numFmtId="0" fontId="80" fillId="6" borderId="58" xfId="0" applyFont="1" applyFill="1" applyBorder="1" applyAlignment="1">
      <alignment horizontal="left"/>
    </xf>
    <xf numFmtId="3" fontId="42" fillId="6" borderId="58" xfId="0" applyNumberFormat="1" applyFont="1" applyFill="1" applyBorder="1" applyAlignment="1">
      <alignment horizontal="center"/>
    </xf>
    <xf numFmtId="3" fontId="42" fillId="6" borderId="55" xfId="0" applyNumberFormat="1" applyFont="1" applyFill="1" applyBorder="1" applyAlignment="1">
      <alignment horizontal="center"/>
    </xf>
    <xf numFmtId="167" fontId="72" fillId="6" borderId="58" xfId="0" applyNumberFormat="1" applyFont="1" applyFill="1" applyBorder="1" applyAlignment="1">
      <alignment horizontal="left"/>
    </xf>
    <xf numFmtId="3" fontId="72" fillId="6" borderId="58" xfId="0" applyNumberFormat="1" applyFont="1" applyFill="1" applyBorder="1" applyAlignment="1">
      <alignment horizontal="right"/>
    </xf>
    <xf numFmtId="3" fontId="72" fillId="6" borderId="55" xfId="0" applyNumberFormat="1" applyFont="1" applyFill="1" applyBorder="1" applyAlignment="1">
      <alignment horizontal="right"/>
    </xf>
    <xf numFmtId="3" fontId="51" fillId="6" borderId="58" xfId="0" applyNumberFormat="1" applyFont="1" applyFill="1" applyBorder="1" applyAlignment="1">
      <alignment horizontal="right"/>
    </xf>
    <xf numFmtId="5" fontId="51" fillId="6" borderId="58" xfId="0" applyNumberFormat="1" applyFont="1" applyFill="1" applyBorder="1" applyAlignment="1">
      <alignment horizontal="center"/>
    </xf>
    <xf numFmtId="5" fontId="51" fillId="6" borderId="55" xfId="0" applyNumberFormat="1" applyFont="1" applyFill="1" applyBorder="1" applyAlignment="1">
      <alignment horizontal="center"/>
    </xf>
    <xf numFmtId="170" fontId="51" fillId="6" borderId="39" xfId="0" applyNumberFormat="1" applyFont="1" applyFill="1" applyBorder="1" applyAlignment="1">
      <alignment horizontal="center"/>
    </xf>
    <xf numFmtId="170" fontId="51" fillId="6" borderId="43" xfId="0" applyNumberFormat="1" applyFont="1" applyFill="1" applyBorder="1" applyAlignment="1">
      <alignment horizontal="center"/>
    </xf>
    <xf numFmtId="171" fontId="51" fillId="24" borderId="58" xfId="0" applyNumberFormat="1" applyFont="1" applyFill="1" applyBorder="1" applyAlignment="1">
      <alignment horizontal="center"/>
    </xf>
    <xf numFmtId="171" fontId="51" fillId="24" borderId="39" xfId="0" applyNumberFormat="1" applyFont="1" applyFill="1" applyBorder="1" applyAlignment="1">
      <alignment horizontal="center"/>
    </xf>
    <xf numFmtId="3" fontId="5" fillId="0" borderId="55" xfId="0" applyNumberFormat="1" applyFont="1" applyBorder="1" applyAlignment="1">
      <alignment horizontal="center"/>
    </xf>
    <xf numFmtId="3" fontId="78" fillId="0" borderId="0" xfId="0" applyNumberFormat="1" applyFont="1"/>
    <xf numFmtId="3" fontId="52" fillId="21" borderId="58" xfId="0" applyNumberFormat="1" applyFont="1" applyFill="1" applyBorder="1" applyAlignment="1">
      <alignment horizontal="left"/>
    </xf>
    <xf numFmtId="3" fontId="52" fillId="21" borderId="58" xfId="0" applyNumberFormat="1" applyFont="1" applyFill="1" applyBorder="1" applyAlignment="1">
      <alignment horizontal="center"/>
    </xf>
    <xf numFmtId="3" fontId="52" fillId="21" borderId="55" xfId="0" applyNumberFormat="1" applyFont="1" applyFill="1" applyBorder="1" applyAlignment="1">
      <alignment horizontal="center"/>
    </xf>
    <xf numFmtId="37" fontId="52" fillId="21" borderId="58" xfId="0" applyNumberFormat="1" applyFont="1" applyFill="1" applyBorder="1"/>
    <xf numFmtId="3" fontId="52" fillId="21" borderId="58" xfId="0" applyNumberFormat="1" applyFont="1" applyFill="1" applyBorder="1"/>
    <xf numFmtId="3" fontId="49" fillId="21" borderId="58" xfId="0" applyNumberFormat="1" applyFont="1" applyFill="1" applyBorder="1"/>
    <xf numFmtId="37" fontId="49" fillId="21" borderId="43" xfId="0" applyNumberFormat="1" applyFont="1" applyFill="1" applyBorder="1"/>
    <xf numFmtId="3" fontId="53" fillId="0" borderId="0" xfId="0" applyNumberFormat="1" applyFont="1" applyAlignment="1"/>
    <xf numFmtId="3" fontId="36" fillId="0" borderId="58" xfId="0" applyNumberFormat="1" applyFont="1" applyBorder="1" applyAlignment="1"/>
    <xf numFmtId="3" fontId="54" fillId="0" borderId="58" xfId="0" applyNumberFormat="1" applyFont="1" applyBorder="1" applyAlignment="1"/>
    <xf numFmtId="3" fontId="36" fillId="0" borderId="58" xfId="0" applyNumberFormat="1" applyFont="1" applyBorder="1" applyAlignment="1">
      <alignment horizontal="right"/>
    </xf>
    <xf numFmtId="3" fontId="15" fillId="6" borderId="58" xfId="0" applyNumberFormat="1" applyFont="1" applyFill="1" applyBorder="1" applyAlignment="1"/>
    <xf numFmtId="37" fontId="95" fillId="6" borderId="58" xfId="0" applyNumberFormat="1" applyFont="1" applyFill="1" applyBorder="1" applyAlignment="1">
      <alignment horizontal="right"/>
    </xf>
    <xf numFmtId="3" fontId="19" fillId="6" borderId="58" xfId="0" applyNumberFormat="1" applyFont="1" applyFill="1" applyBorder="1" applyAlignment="1">
      <alignment horizontal="right"/>
    </xf>
    <xf numFmtId="3" fontId="78" fillId="0" borderId="0" xfId="0" applyNumberFormat="1" applyFont="1" applyAlignment="1"/>
    <xf numFmtId="37" fontId="50" fillId="0" borderId="0" xfId="0" applyNumberFormat="1" applyFont="1" applyAlignment="1"/>
    <xf numFmtId="3" fontId="50" fillId="0" borderId="58" xfId="0" applyNumberFormat="1" applyFont="1" applyBorder="1" applyAlignment="1"/>
    <xf numFmtId="3" fontId="52" fillId="0" borderId="58" xfId="0" applyNumberFormat="1" applyFont="1" applyBorder="1" applyAlignment="1">
      <alignment horizontal="right"/>
    </xf>
    <xf numFmtId="3" fontId="69" fillId="6" borderId="58" xfId="0" applyNumberFormat="1" applyFont="1" applyFill="1" applyBorder="1"/>
    <xf numFmtId="3" fontId="69" fillId="6" borderId="58" xfId="0" applyNumberFormat="1" applyFont="1" applyFill="1" applyBorder="1" applyAlignment="1">
      <alignment horizontal="center"/>
    </xf>
    <xf numFmtId="3" fontId="32" fillId="6" borderId="58" xfId="0" applyNumberFormat="1" applyFont="1" applyFill="1" applyBorder="1"/>
    <xf numFmtId="3" fontId="0" fillId="55" borderId="60" xfId="0" applyNumberFormat="1" applyFont="1" applyFill="1" applyBorder="1"/>
    <xf numFmtId="3" fontId="0" fillId="55" borderId="61" xfId="0" applyNumberFormat="1" applyFont="1" applyFill="1" applyBorder="1"/>
    <xf numFmtId="170" fontId="67" fillId="61" borderId="62" xfId="0" applyNumberFormat="1" applyFont="1" applyFill="1" applyBorder="1" applyAlignment="1">
      <alignment horizontal="center"/>
    </xf>
    <xf numFmtId="171" fontId="65" fillId="62" borderId="61" xfId="0" applyNumberFormat="1" applyFont="1" applyFill="1" applyBorder="1" applyAlignment="1">
      <alignment horizontal="center"/>
    </xf>
    <xf numFmtId="3" fontId="65" fillId="55" borderId="61" xfId="0" applyNumberFormat="1" applyFont="1" applyFill="1" applyBorder="1" applyAlignment="1">
      <alignment horizontal="center"/>
    </xf>
    <xf numFmtId="3" fontId="26" fillId="55" borderId="63" xfId="0" applyNumberFormat="1" applyFont="1" applyFill="1" applyBorder="1" applyAlignment="1">
      <alignment horizontal="center"/>
    </xf>
    <xf numFmtId="37" fontId="69" fillId="63" borderId="61" xfId="0" applyNumberFormat="1" applyFont="1" applyFill="1" applyBorder="1"/>
    <xf numFmtId="37" fontId="11" fillId="64" borderId="61" xfId="0" applyNumberFormat="1" applyFont="1" applyFill="1" applyBorder="1"/>
    <xf numFmtId="37" fontId="71" fillId="64" borderId="61" xfId="0" applyNumberFormat="1" applyFont="1" applyFill="1" applyBorder="1"/>
    <xf numFmtId="37" fontId="11" fillId="55" borderId="61" xfId="0" applyNumberFormat="1" applyFont="1" applyFill="1" applyBorder="1"/>
    <xf numFmtId="37" fontId="69" fillId="65" borderId="61" xfId="0" applyNumberFormat="1" applyFont="1" applyFill="1" applyBorder="1"/>
    <xf numFmtId="37" fontId="11" fillId="66" borderId="61" xfId="0" applyNumberFormat="1" applyFont="1" applyFill="1" applyBorder="1"/>
    <xf numFmtId="37" fontId="41" fillId="55" borderId="64" xfId="0" applyNumberFormat="1" applyFont="1" applyFill="1" applyBorder="1"/>
    <xf numFmtId="164" fontId="71" fillId="55" borderId="61" xfId="0" applyNumberFormat="1" applyFont="1" applyFill="1" applyBorder="1" applyAlignment="1">
      <alignment horizontal="right"/>
    </xf>
    <xf numFmtId="3" fontId="11" fillId="55" borderId="61" xfId="0" applyNumberFormat="1" applyFont="1" applyFill="1" applyBorder="1"/>
    <xf numFmtId="37" fontId="69" fillId="67" borderId="61" xfId="0" applyNumberFormat="1" applyFont="1" applyFill="1" applyBorder="1"/>
    <xf numFmtId="37" fontId="11" fillId="68" borderId="61" xfId="0" applyNumberFormat="1" applyFont="1" applyFill="1" applyBorder="1"/>
    <xf numFmtId="37" fontId="11" fillId="55" borderId="61" xfId="0" applyNumberFormat="1" applyFont="1" applyFill="1" applyBorder="1" applyAlignment="1">
      <alignment horizontal="right"/>
    </xf>
    <xf numFmtId="37" fontId="11" fillId="55" borderId="64" xfId="0" applyNumberFormat="1" applyFont="1" applyFill="1" applyBorder="1"/>
    <xf numFmtId="3" fontId="48" fillId="55" borderId="63" xfId="0" applyNumberFormat="1" applyFont="1" applyFill="1" applyBorder="1" applyAlignment="1">
      <alignment horizontal="center"/>
    </xf>
    <xf numFmtId="43" fontId="11" fillId="69" borderId="61" xfId="2" applyFont="1" applyFill="1" applyBorder="1"/>
    <xf numFmtId="43" fontId="125" fillId="55" borderId="61" xfId="2" applyFont="1" applyFill="1" applyBorder="1"/>
    <xf numFmtId="43" fontId="11" fillId="55" borderId="61" xfId="2" applyFont="1" applyFill="1" applyBorder="1"/>
    <xf numFmtId="43" fontId="11" fillId="70" borderId="64" xfId="2" applyFont="1" applyFill="1" applyBorder="1"/>
    <xf numFmtId="43" fontId="41" fillId="55" borderId="64" xfId="2" applyFont="1" applyFill="1" applyBorder="1"/>
    <xf numFmtId="37" fontId="69" fillId="70" borderId="64" xfId="0" applyNumberFormat="1" applyFont="1" applyFill="1" applyBorder="1"/>
    <xf numFmtId="40" fontId="11" fillId="69" borderId="61" xfId="2" applyNumberFormat="1" applyFont="1" applyFill="1" applyBorder="1"/>
    <xf numFmtId="43" fontId="11" fillId="69" borderId="64" xfId="2" applyFont="1" applyFill="1" applyBorder="1"/>
    <xf numFmtId="43" fontId="11" fillId="55" borderId="64" xfId="2" applyFont="1" applyFill="1" applyBorder="1"/>
    <xf numFmtId="184" fontId="123" fillId="55" borderId="61" xfId="2" applyNumberFormat="1" applyFont="1" applyFill="1" applyBorder="1"/>
    <xf numFmtId="43" fontId="0" fillId="55" borderId="61" xfId="0" applyNumberFormat="1" applyFont="1" applyFill="1" applyBorder="1" applyAlignment="1"/>
    <xf numFmtId="43" fontId="0" fillId="0" borderId="61" xfId="0" applyNumberFormat="1" applyFont="1" applyBorder="1" applyAlignment="1"/>
    <xf numFmtId="37" fontId="134" fillId="55" borderId="61" xfId="0" applyNumberFormat="1" applyFont="1" applyFill="1" applyBorder="1"/>
    <xf numFmtId="37" fontId="11" fillId="55" borderId="82" xfId="0" applyNumberFormat="1" applyFont="1" applyFill="1" applyBorder="1"/>
    <xf numFmtId="38" fontId="41" fillId="0" borderId="61" xfId="0" applyNumberFormat="1" applyFont="1" applyBorder="1"/>
    <xf numFmtId="37" fontId="41" fillId="55" borderId="61" xfId="0" applyNumberFormat="1" applyFont="1" applyFill="1" applyBorder="1"/>
    <xf numFmtId="0" fontId="0" fillId="55" borderId="61" xfId="0" applyFont="1" applyFill="1" applyBorder="1" applyAlignment="1"/>
    <xf numFmtId="43" fontId="11" fillId="0" borderId="93" xfId="2" applyFont="1" applyBorder="1"/>
    <xf numFmtId="43" fontId="11" fillId="0" borderId="94" xfId="2" applyFont="1" applyBorder="1"/>
    <xf numFmtId="3" fontId="146" fillId="0" borderId="0" xfId="0" applyNumberFormat="1" applyFont="1" applyAlignment="1">
      <alignment horizontal="left"/>
    </xf>
    <xf numFmtId="3" fontId="146" fillId="0" borderId="0" xfId="0" applyNumberFormat="1" applyFont="1" applyAlignment="1">
      <alignment horizontal="center"/>
    </xf>
    <xf numFmtId="3" fontId="147" fillId="41" borderId="0" xfId="0" applyNumberFormat="1" applyFont="1" applyFill="1" applyAlignment="1">
      <alignment horizontal="center"/>
    </xf>
    <xf numFmtId="37" fontId="146" fillId="0" borderId="0" xfId="0" applyNumberFormat="1" applyFont="1"/>
    <xf numFmtId="3" fontId="146" fillId="0" borderId="0" xfId="0" applyNumberFormat="1" applyFont="1"/>
    <xf numFmtId="3" fontId="147" fillId="0" borderId="61" xfId="0" applyNumberFormat="1" applyFont="1" applyBorder="1"/>
    <xf numFmtId="3" fontId="146" fillId="55" borderId="61" xfId="0" applyNumberFormat="1" applyFont="1" applyFill="1" applyBorder="1"/>
    <xf numFmtId="3" fontId="146" fillId="0" borderId="58" xfId="0" applyNumberFormat="1" applyFont="1" applyBorder="1"/>
    <xf numFmtId="3" fontId="146" fillId="0" borderId="61" xfId="0" applyNumberFormat="1" applyFont="1" applyBorder="1"/>
    <xf numFmtId="0" fontId="146" fillId="0" borderId="0" xfId="0" applyFont="1" applyAlignment="1"/>
    <xf numFmtId="37" fontId="147" fillId="0" borderId="61" xfId="0" applyNumberFormat="1" applyFont="1" applyBorder="1"/>
    <xf numFmtId="37" fontId="146" fillId="55" borderId="61" xfId="0" applyNumberFormat="1" applyFont="1" applyFill="1" applyBorder="1"/>
    <xf numFmtId="37" fontId="146" fillId="0" borderId="58" xfId="0" applyNumberFormat="1" applyFont="1" applyBorder="1"/>
    <xf numFmtId="37" fontId="146" fillId="0" borderId="61" xfId="0" applyNumberFormat="1" applyFont="1" applyBorder="1"/>
    <xf numFmtId="3" fontId="41" fillId="0" borderId="0" xfId="0" applyNumberFormat="1" applyFont="1" applyAlignment="1">
      <alignment horizontal="center"/>
    </xf>
    <xf numFmtId="37" fontId="49" fillId="33" borderId="0" xfId="0" applyNumberFormat="1" applyFont="1" applyFill="1"/>
    <xf numFmtId="164" fontId="148" fillId="93" borderId="58" xfId="0" applyNumberFormat="1" applyFont="1" applyFill="1" applyBorder="1" applyAlignment="1">
      <alignment horizontal="center"/>
    </xf>
    <xf numFmtId="0" fontId="5" fillId="0" borderId="0" xfId="0" applyFont="1" applyAlignment="1"/>
    <xf numFmtId="39" fontId="49" fillId="0" borderId="43" xfId="0" applyNumberFormat="1" applyFont="1" applyBorder="1"/>
    <xf numFmtId="39" fontId="49" fillId="0" borderId="0" xfId="0" applyNumberFormat="1" applyFont="1"/>
    <xf numFmtId="3" fontId="0" fillId="35" borderId="58" xfId="0" applyNumberFormat="1" applyFont="1" applyFill="1" applyBorder="1"/>
    <xf numFmtId="3" fontId="0" fillId="0" borderId="58" xfId="0" applyNumberFormat="1" applyFont="1" applyBorder="1"/>
    <xf numFmtId="43" fontId="41" fillId="55" borderId="95" xfId="2" applyFont="1" applyFill="1" applyBorder="1"/>
    <xf numFmtId="43" fontId="0" fillId="0" borderId="58" xfId="0" applyNumberFormat="1" applyFont="1" applyBorder="1" applyAlignment="1"/>
    <xf numFmtId="38" fontId="41" fillId="0" borderId="58" xfId="0" applyNumberFormat="1" applyFont="1" applyBorder="1"/>
    <xf numFmtId="3" fontId="0" fillId="51" borderId="58" xfId="0" applyNumberFormat="1" applyFont="1" applyFill="1" applyBorder="1"/>
    <xf numFmtId="3" fontId="0" fillId="0" borderId="61" xfId="0" applyNumberFormat="1" applyFont="1" applyBorder="1"/>
    <xf numFmtId="3" fontId="0" fillId="52" borderId="58" xfId="0" applyNumberFormat="1" applyFont="1" applyFill="1" applyBorder="1"/>
    <xf numFmtId="3" fontId="52" fillId="94" borderId="58" xfId="0" applyNumberFormat="1" applyFont="1" applyFill="1" applyBorder="1" applyAlignment="1"/>
    <xf numFmtId="0" fontId="1" fillId="33" borderId="58" xfId="0" applyFont="1" applyFill="1" applyBorder="1" applyAlignment="1"/>
    <xf numFmtId="0" fontId="1" fillId="33" borderId="0" xfId="0" applyFont="1" applyFill="1" applyAlignment="1"/>
    <xf numFmtId="190" fontId="11" fillId="0" borderId="0" xfId="2" applyNumberFormat="1" applyFont="1"/>
    <xf numFmtId="37" fontId="149" fillId="0" borderId="0" xfId="0" applyNumberFormat="1" applyFont="1"/>
    <xf numFmtId="3" fontId="105" fillId="59" borderId="0" xfId="0" applyNumberFormat="1" applyFont="1" applyFill="1" applyAlignment="1"/>
    <xf numFmtId="3" fontId="105" fillId="59" borderId="44" xfId="0" applyNumberFormat="1" applyFont="1" applyFill="1" applyBorder="1" applyAlignment="1">
      <alignment horizontal="center"/>
    </xf>
    <xf numFmtId="184" fontId="104" fillId="72" borderId="0" xfId="2" applyNumberFormat="1" applyFont="1" applyFill="1"/>
    <xf numFmtId="184" fontId="104" fillId="72" borderId="58" xfId="2" applyNumberFormat="1" applyFont="1" applyFill="1" applyBorder="1" applyAlignment="1">
      <alignment horizontal="center" vertical="top" wrapText="1"/>
    </xf>
    <xf numFmtId="184" fontId="104" fillId="72" borderId="89" xfId="2" applyNumberFormat="1" applyFont="1" applyFill="1" applyBorder="1" applyAlignment="1">
      <alignment horizontal="center" vertical="top" wrapText="1"/>
    </xf>
    <xf numFmtId="3" fontId="32" fillId="34" borderId="0" xfId="0" applyNumberFormat="1" applyFont="1" applyFill="1" applyAlignment="1"/>
    <xf numFmtId="3" fontId="32" fillId="34" borderId="44" xfId="0" applyNumberFormat="1" applyFont="1" applyFill="1" applyBorder="1" applyAlignment="1">
      <alignment horizontal="center"/>
    </xf>
    <xf numFmtId="37" fontId="32" fillId="34" borderId="0" xfId="0" applyNumberFormat="1" applyFont="1" applyFill="1" applyAlignment="1">
      <alignment horizontal="left"/>
    </xf>
    <xf numFmtId="37" fontId="32" fillId="34" borderId="61" xfId="0" applyNumberFormat="1" applyFont="1" applyFill="1" applyBorder="1" applyAlignment="1">
      <alignment horizontal="left"/>
    </xf>
    <xf numFmtId="0" fontId="19" fillId="34" borderId="0" xfId="0" applyFont="1" applyFill="1" applyAlignment="1"/>
    <xf numFmtId="3" fontId="150" fillId="0" borderId="0" xfId="0" applyNumberFormat="1" applyFont="1" applyAlignment="1"/>
    <xf numFmtId="3" fontId="150" fillId="0" borderId="44" xfId="0" applyNumberFormat="1" applyFont="1" applyBorder="1" applyAlignment="1">
      <alignment horizontal="center"/>
    </xf>
    <xf numFmtId="37" fontId="150" fillId="0" borderId="0" xfId="0" applyNumberFormat="1" applyFont="1" applyAlignment="1">
      <alignment horizontal="left"/>
    </xf>
    <xf numFmtId="37" fontId="150" fillId="0" borderId="61" xfId="0" applyNumberFormat="1" applyFont="1" applyBorder="1" applyAlignment="1">
      <alignment horizontal="left"/>
    </xf>
    <xf numFmtId="37" fontId="150" fillId="75" borderId="0" xfId="0" applyNumberFormat="1" applyFont="1" applyFill="1" applyAlignment="1">
      <alignment horizontal="left"/>
    </xf>
    <xf numFmtId="0" fontId="151" fillId="0" borderId="0" xfId="0" applyFont="1" applyAlignment="1"/>
    <xf numFmtId="0" fontId="105" fillId="59" borderId="0" xfId="0" applyFont="1" applyFill="1" applyAlignment="1"/>
    <xf numFmtId="174" fontId="121" fillId="72" borderId="58" xfId="0" applyNumberFormat="1" applyFont="1" applyFill="1" applyBorder="1" applyAlignment="1">
      <alignment horizontal="center"/>
    </xf>
    <xf numFmtId="17" fontId="110" fillId="33" borderId="83" xfId="5" applyNumberFormat="1" applyFont="1" applyFill="1" applyBorder="1" applyAlignment="1">
      <alignment horizontal="justify" vertical="top" wrapText="1"/>
    </xf>
    <xf numFmtId="0" fontId="104" fillId="33" borderId="69" xfId="5" applyFont="1" applyFill="1" applyBorder="1" applyAlignment="1">
      <alignment horizontal="center"/>
    </xf>
    <xf numFmtId="43" fontId="110" fillId="33" borderId="69" xfId="2" applyFont="1" applyFill="1" applyBorder="1" applyAlignment="1">
      <alignment horizontal="center" vertical="top" wrapText="1"/>
    </xf>
    <xf numFmtId="0" fontId="104" fillId="33" borderId="69" xfId="5" applyFont="1" applyFill="1" applyBorder="1"/>
    <xf numFmtId="14" fontId="110" fillId="33" borderId="69" xfId="5" applyNumberFormat="1" applyFont="1" applyFill="1" applyBorder="1" applyAlignment="1">
      <alignment horizontal="center" vertical="top" wrapText="1"/>
    </xf>
    <xf numFmtId="14" fontId="110" fillId="33" borderId="84" xfId="5" applyNumberFormat="1" applyFont="1" applyFill="1" applyBorder="1"/>
    <xf numFmtId="184" fontId="104" fillId="33" borderId="69" xfId="6" applyNumberFormat="1" applyFont="1" applyFill="1" applyBorder="1"/>
    <xf numFmtId="184" fontId="105" fillId="33" borderId="69" xfId="6" applyNumberFormat="1" applyFont="1" applyFill="1" applyBorder="1"/>
    <xf numFmtId="17" fontId="110" fillId="33" borderId="85" xfId="5" applyNumberFormat="1" applyFont="1" applyFill="1" applyBorder="1" applyAlignment="1">
      <alignment horizontal="justify" vertical="top" wrapText="1"/>
    </xf>
    <xf numFmtId="0" fontId="104" fillId="33" borderId="58" xfId="5" applyFont="1" applyFill="1" applyBorder="1" applyAlignment="1">
      <alignment horizontal="center"/>
    </xf>
    <xf numFmtId="43" fontId="110" fillId="33" borderId="58" xfId="2" applyFont="1" applyFill="1" applyBorder="1" applyAlignment="1">
      <alignment horizontal="center" vertical="top" wrapText="1"/>
    </xf>
    <xf numFmtId="0" fontId="104" fillId="33" borderId="58" xfId="5" applyFont="1" applyFill="1" applyBorder="1"/>
    <xf numFmtId="14" fontId="110" fillId="33" borderId="58" xfId="5" applyNumberFormat="1" applyFont="1" applyFill="1" applyBorder="1" applyAlignment="1">
      <alignment horizontal="center" vertical="top" wrapText="1"/>
    </xf>
    <xf numFmtId="14" fontId="110" fillId="33" borderId="68" xfId="5" applyNumberFormat="1" applyFont="1" applyFill="1" applyBorder="1"/>
    <xf numFmtId="184" fontId="104" fillId="33" borderId="58" xfId="6" applyNumberFormat="1" applyFont="1" applyFill="1" applyBorder="1"/>
    <xf numFmtId="184" fontId="105" fillId="33" borderId="58" xfId="6" applyNumberFormat="1" applyFont="1" applyFill="1" applyBorder="1"/>
    <xf numFmtId="17" fontId="110" fillId="33" borderId="86" xfId="5" applyNumberFormat="1" applyFont="1" applyFill="1" applyBorder="1" applyAlignment="1">
      <alignment horizontal="justify" vertical="top" wrapText="1"/>
    </xf>
    <xf numFmtId="0" fontId="104" fillId="33" borderId="70" xfId="5" applyFont="1" applyFill="1" applyBorder="1" applyAlignment="1">
      <alignment horizontal="center"/>
    </xf>
    <xf numFmtId="43" fontId="110" fillId="33" borderId="70" xfId="2" applyFont="1" applyFill="1" applyBorder="1" applyAlignment="1">
      <alignment horizontal="center" vertical="top" wrapText="1"/>
    </xf>
    <xf numFmtId="0" fontId="104" fillId="33" borderId="70" xfId="5" applyFont="1" applyFill="1" applyBorder="1"/>
    <xf numFmtId="14" fontId="110" fillId="33" borderId="70" xfId="5" applyNumberFormat="1" applyFont="1" applyFill="1" applyBorder="1" applyAlignment="1">
      <alignment horizontal="center" vertical="top" wrapText="1"/>
    </xf>
    <xf numFmtId="14" fontId="110" fillId="33" borderId="71" xfId="5" applyNumberFormat="1" applyFont="1" applyFill="1" applyBorder="1"/>
    <xf numFmtId="184" fontId="104" fillId="33" borderId="70" xfId="6" applyNumberFormat="1" applyFont="1" applyFill="1" applyBorder="1"/>
    <xf numFmtId="184" fontId="105" fillId="33" borderId="70" xfId="6" applyNumberFormat="1" applyFont="1" applyFill="1" applyBorder="1"/>
    <xf numFmtId="43" fontId="42" fillId="33" borderId="69" xfId="2" applyFont="1" applyFill="1" applyBorder="1"/>
    <xf numFmtId="43" fontId="104" fillId="33" borderId="58" xfId="2" applyFont="1" applyFill="1" applyBorder="1"/>
    <xf numFmtId="43" fontId="42" fillId="33" borderId="58" xfId="2" applyFont="1" applyFill="1" applyBorder="1"/>
    <xf numFmtId="43" fontId="104" fillId="33" borderId="70" xfId="2" applyFont="1" applyFill="1" applyBorder="1"/>
    <xf numFmtId="17" fontId="110" fillId="33" borderId="58" xfId="5" applyNumberFormat="1" applyFont="1" applyFill="1" applyAlignment="1">
      <alignment horizontal="justify" vertical="top" wrapText="1"/>
    </xf>
    <xf numFmtId="0" fontId="104" fillId="33" borderId="58" xfId="5" applyFont="1" applyFill="1" applyAlignment="1">
      <alignment horizontal="center"/>
    </xf>
    <xf numFmtId="43" fontId="42" fillId="33" borderId="0" xfId="2" applyFont="1" applyFill="1"/>
    <xf numFmtId="43" fontId="110" fillId="33" borderId="0" xfId="2" applyFont="1" applyFill="1" applyAlignment="1">
      <alignment horizontal="center" vertical="top" wrapText="1"/>
    </xf>
    <xf numFmtId="0" fontId="104" fillId="33" borderId="58" xfId="5" applyFont="1" applyFill="1"/>
    <xf numFmtId="14" fontId="110" fillId="33" borderId="58" xfId="5" applyNumberFormat="1" applyFont="1" applyFill="1" applyAlignment="1">
      <alignment horizontal="center" vertical="top" wrapText="1"/>
    </xf>
    <xf numFmtId="184" fontId="104" fillId="33" borderId="58" xfId="6" applyNumberFormat="1" applyFont="1" applyFill="1"/>
    <xf numFmtId="184" fontId="105" fillId="33" borderId="58" xfId="6" applyNumberFormat="1" applyFont="1" applyFill="1"/>
    <xf numFmtId="43" fontId="77" fillId="0" borderId="0" xfId="2" applyNumberFormat="1" applyFont="1"/>
    <xf numFmtId="0" fontId="1" fillId="0" borderId="2" xfId="0" applyFont="1" applyBorder="1" applyAlignment="1">
      <alignment horizontal="center"/>
    </xf>
    <xf numFmtId="0" fontId="2" fillId="0" borderId="3" xfId="0" applyFont="1" applyBorder="1" applyAlignment="1"/>
    <xf numFmtId="0" fontId="2" fillId="0" borderId="4" xfId="0" applyFont="1" applyBorder="1" applyAlignment="1"/>
    <xf numFmtId="0" fontId="3" fillId="0" borderId="2" xfId="0" applyFont="1" applyBorder="1" applyAlignment="1">
      <alignment horizontal="center" vertical="center"/>
    </xf>
    <xf numFmtId="0" fontId="0" fillId="0" borderId="2" xfId="0" applyFont="1" applyBorder="1" applyAlignment="1">
      <alignment horizontal="center"/>
    </xf>
    <xf numFmtId="0" fontId="9" fillId="2" borderId="10" xfId="0" applyFont="1" applyFill="1" applyBorder="1" applyAlignment="1">
      <alignment horizontal="center" vertical="top"/>
    </xf>
    <xf numFmtId="0" fontId="2" fillId="0" borderId="10" xfId="0" applyFont="1" applyBorder="1" applyAlignment="1"/>
    <xf numFmtId="0" fontId="2" fillId="0" borderId="9" xfId="0" applyFont="1" applyBorder="1" applyAlignment="1"/>
    <xf numFmtId="0" fontId="12" fillId="2" borderId="15" xfId="0" applyFont="1" applyFill="1" applyBorder="1" applyAlignment="1">
      <alignment horizontal="center" vertical="top" wrapText="1"/>
    </xf>
    <xf numFmtId="0" fontId="2" fillId="0" borderId="15" xfId="0" applyFont="1" applyBorder="1" applyAlignment="1"/>
    <xf numFmtId="0" fontId="2" fillId="0" borderId="12" xfId="0" applyFont="1" applyBorder="1" applyAlignment="1"/>
    <xf numFmtId="0" fontId="2" fillId="0" borderId="16" xfId="0" applyFont="1" applyBorder="1" applyAlignment="1"/>
    <xf numFmtId="0" fontId="2" fillId="0" borderId="17" xfId="0" applyFont="1" applyBorder="1" applyAlignment="1"/>
    <xf numFmtId="0" fontId="7" fillId="2" borderId="8" xfId="0" applyFont="1" applyFill="1" applyBorder="1" applyAlignment="1">
      <alignment horizontal="center" vertical="top"/>
    </xf>
    <xf numFmtId="0" fontId="7" fillId="2" borderId="10" xfId="0" applyFont="1" applyFill="1" applyBorder="1" applyAlignment="1">
      <alignment horizontal="center" vertical="top"/>
    </xf>
    <xf numFmtId="0" fontId="8" fillId="2" borderId="11" xfId="0" applyFont="1" applyFill="1" applyBorder="1" applyAlignment="1">
      <alignment vertical="top" wrapText="1"/>
    </xf>
    <xf numFmtId="0" fontId="2" fillId="0" borderId="13" xfId="0" applyFont="1" applyBorder="1" applyAlignment="1"/>
    <xf numFmtId="0" fontId="2" fillId="0" borderId="14" xfId="0" applyFont="1" applyBorder="1" applyAlignment="1"/>
    <xf numFmtId="0" fontId="2" fillId="0" borderId="18" xfId="0" applyFont="1" applyBorder="1" applyAlignment="1"/>
    <xf numFmtId="0" fontId="13" fillId="8" borderId="8" xfId="0" applyFont="1" applyFill="1" applyBorder="1" applyAlignment="1">
      <alignment horizontal="center" vertical="center"/>
    </xf>
    <xf numFmtId="0" fontId="13" fillId="7" borderId="8" xfId="0" applyFont="1" applyFill="1" applyBorder="1" applyAlignment="1">
      <alignment horizontal="center" vertical="center"/>
    </xf>
    <xf numFmtId="0" fontId="10" fillId="4" borderId="8" xfId="0" applyFont="1" applyFill="1" applyBorder="1" applyAlignment="1">
      <alignment horizontal="center" vertical="center"/>
    </xf>
    <xf numFmtId="0" fontId="10" fillId="5" borderId="8" xfId="0" applyFont="1" applyFill="1" applyBorder="1" applyAlignment="1">
      <alignment horizontal="center" vertical="center"/>
    </xf>
    <xf numFmtId="0" fontId="10" fillId="6" borderId="8" xfId="0" applyFont="1" applyFill="1" applyBorder="1" applyAlignment="1">
      <alignment horizontal="center" vertical="center"/>
    </xf>
    <xf numFmtId="0" fontId="1" fillId="0" borderId="2" xfId="0" applyFont="1" applyBorder="1" applyAlignment="1">
      <alignment horizontal="left" vertical="center"/>
    </xf>
    <xf numFmtId="0" fontId="14" fillId="0" borderId="20" xfId="0" applyFont="1" applyBorder="1" applyAlignment="1">
      <alignment vertical="center" wrapText="1"/>
    </xf>
    <xf numFmtId="0" fontId="2" fillId="0" borderId="21" xfId="0" applyFont="1" applyBorder="1" applyAlignment="1"/>
    <xf numFmtId="0" fontId="2" fillId="0" borderId="22" xfId="0" applyFont="1" applyBorder="1" applyAlignment="1"/>
    <xf numFmtId="0" fontId="2" fillId="0" borderId="23" xfId="0" applyFont="1" applyBorder="1" applyAlignment="1"/>
    <xf numFmtId="0" fontId="2" fillId="0" borderId="24" xfId="0" applyFont="1" applyBorder="1" applyAlignment="1"/>
    <xf numFmtId="0" fontId="2" fillId="0" borderId="25" xfId="0" applyFont="1" applyBorder="1" applyAlignment="1"/>
    <xf numFmtId="0" fontId="112" fillId="0" borderId="0" xfId="0" applyFont="1" applyAlignment="1" applyProtection="1">
      <alignment horizontal="center" vertical="top" wrapText="1"/>
      <protection locked="0"/>
    </xf>
    <xf numFmtId="0" fontId="137" fillId="81" borderId="90" xfId="0" applyFont="1" applyFill="1" applyBorder="1" applyAlignment="1">
      <alignment horizontal="center"/>
    </xf>
  </cellXfs>
  <cellStyles count="7">
    <cellStyle name="Comma" xfId="2" builtinId="3"/>
    <cellStyle name="Comma 3" xfId="6" xr:uid="{64690157-00EC-5E48-9DBC-DF3881B4E2CA}"/>
    <cellStyle name="Currency" xfId="3" builtinId="4"/>
    <cellStyle name="Hyperlink" xfId="1" builtinId="8"/>
    <cellStyle name="Normal" xfId="0" builtinId="0"/>
    <cellStyle name="Normal 2" xfId="5" xr:uid="{9FC6D660-1DB8-D047-8F15-842EDDD56CA9}"/>
    <cellStyle name="Percent" xfId="4" builtinId="5"/>
  </cellStyles>
  <dxfs count="9">
    <dxf>
      <font>
        <b val="0"/>
        <i val="0"/>
        <strike val="0"/>
        <condense val="0"/>
        <extend val="0"/>
        <outline val="0"/>
        <shadow val="0"/>
        <u val="none"/>
        <vertAlign val="baseline"/>
        <sz val="12"/>
        <color auto="1"/>
        <name val="Arial"/>
        <family val="2"/>
        <scheme val="none"/>
      </font>
      <numFmt numFmtId="35" formatCode="_(* #,##0.00_);_(* \(#,##0.00\);_(* &quot;-&quot;??_);_(@_)"/>
    </dxf>
    <dxf>
      <font>
        <b val="0"/>
        <i val="0"/>
        <strike val="0"/>
        <condense val="0"/>
        <extend val="0"/>
        <outline val="0"/>
        <shadow val="0"/>
        <u val="none"/>
        <vertAlign val="baseline"/>
        <sz val="12"/>
        <color auto="1"/>
        <name val="Arial"/>
        <family val="2"/>
        <scheme val="none"/>
      </font>
      <numFmt numFmtId="35" formatCode="_(* #,##0.00_);_(* \(#,##0.00\);_(* &quot;-&quot;??_);_(@_)"/>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184" formatCode="_(* #,##0_);_(* \(#,##0\);_(* &quot;-&quot;??_);_(@_)"/>
    </dxf>
    <dxf>
      <font>
        <b val="0"/>
        <i val="0"/>
        <strike val="0"/>
        <condense val="0"/>
        <extend val="0"/>
        <outline val="0"/>
        <shadow val="0"/>
        <u val="none"/>
        <vertAlign val="baseline"/>
        <sz val="12"/>
        <color auto="1"/>
        <name val="Arial"/>
        <family val="2"/>
        <scheme val="none"/>
      </font>
      <numFmt numFmtId="184"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dxf>
    <dxf>
      <font>
        <b val="0"/>
        <i val="0"/>
        <strike val="0"/>
        <condense val="0"/>
        <extend val="0"/>
        <outline val="0"/>
        <shadow val="0"/>
        <u val="none"/>
        <vertAlign val="baseline"/>
        <sz val="12"/>
        <color auto="1"/>
        <name val="Arial"/>
        <family val="2"/>
        <scheme val="none"/>
      </font>
      <alignment horizontal="center" vertical="top" textRotation="0" wrapText="1" indent="0" justifyLastLine="0" shrinkToFit="0" readingOrder="0"/>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4C41"/>
      <color rgb="FFFFA900"/>
      <color rgb="FF424242"/>
      <color rgb="FFD5FC79"/>
      <color rgb="FF76D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venir Book" panose="02000503020000020003" pitchFamily="2" charset="0"/>
                <a:ea typeface="+mn-ea"/>
                <a:cs typeface="+mn-cs"/>
              </a:defRPr>
            </a:pPr>
            <a:r>
              <a:rPr lang="en-US">
                <a:latin typeface="Avenir Book" panose="02000503020000020003" pitchFamily="2" charset="0"/>
              </a:rPr>
              <a:t>Break-Even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venir Book" panose="02000503020000020003" pitchFamily="2" charset="0"/>
              <a:ea typeface="+mn-ea"/>
              <a:cs typeface="+mn-cs"/>
            </a:defRPr>
          </a:pPr>
          <a:endParaRPr lang="en-US"/>
        </a:p>
      </c:txPr>
    </c:title>
    <c:autoTitleDeleted val="0"/>
    <c:plotArea>
      <c:layout/>
      <c:lineChart>
        <c:grouping val="standard"/>
        <c:varyColors val="0"/>
        <c:ser>
          <c:idx val="0"/>
          <c:order val="0"/>
          <c:tx>
            <c:strRef>
              <c:f>'Break-Even'!$K$4</c:f>
              <c:strCache>
                <c:ptCount val="1"/>
                <c:pt idx="0">
                  <c:v>Fixed Costs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trendline>
            <c:spPr>
              <a:ln w="19050" cap="rnd">
                <a:solidFill>
                  <a:schemeClr val="accent1"/>
                </a:solidFill>
              </a:ln>
              <a:effectLst/>
            </c:spPr>
            <c:trendlineType val="linear"/>
            <c:dispRSqr val="0"/>
            <c:dispEq val="0"/>
          </c:trendline>
          <c:cat>
            <c:numRef>
              <c:f>'Break-Even'!$J$5:$J$10</c:f>
              <c:numCache>
                <c:formatCode>_(* #,##0_);_(* \(#,##0\);_(* "-"??_);_(@_)</c:formatCode>
                <c:ptCount val="6"/>
                <c:pt idx="0">
                  <c:v>2000</c:v>
                </c:pt>
                <c:pt idx="1">
                  <c:v>10810</c:v>
                </c:pt>
                <c:pt idx="2">
                  <c:v>18192</c:v>
                </c:pt>
                <c:pt idx="3">
                  <c:v>27343</c:v>
                </c:pt>
                <c:pt idx="4">
                  <c:v>40247</c:v>
                </c:pt>
                <c:pt idx="5">
                  <c:v>58992</c:v>
                </c:pt>
              </c:numCache>
            </c:numRef>
          </c:cat>
          <c:val>
            <c:numRef>
              <c:f>'Break-Even'!$K$5:$K$10</c:f>
              <c:numCache>
                <c:formatCode>_(* #,##0_);_(* \(#,##0\);_(* "-"??_);_(@_)</c:formatCode>
                <c:ptCount val="6"/>
                <c:pt idx="0">
                  <c:v>1517992.1112500001</c:v>
                </c:pt>
                <c:pt idx="1">
                  <c:v>1517992.1112500001</c:v>
                </c:pt>
                <c:pt idx="2">
                  <c:v>1517992.1112500001</c:v>
                </c:pt>
                <c:pt idx="3">
                  <c:v>1517992.1112500001</c:v>
                </c:pt>
                <c:pt idx="4">
                  <c:v>1517992.1112500001</c:v>
                </c:pt>
                <c:pt idx="5">
                  <c:v>1517992.1112500001</c:v>
                </c:pt>
              </c:numCache>
            </c:numRef>
          </c:val>
          <c:smooth val="0"/>
          <c:extLst>
            <c:ext xmlns:c16="http://schemas.microsoft.com/office/drawing/2014/chart" uri="{C3380CC4-5D6E-409C-BE32-E72D297353CC}">
              <c16:uniqueId val="{00000000-97BB-174E-B673-F92B617B8649}"/>
            </c:ext>
          </c:extLst>
        </c:ser>
        <c:ser>
          <c:idx val="1"/>
          <c:order val="1"/>
          <c:tx>
            <c:strRef>
              <c:f>'Break-Even'!$M$4</c:f>
              <c:strCache>
                <c:ptCount val="1"/>
                <c:pt idx="0">
                  <c:v>Total Costs 
(Fixed + Variable)</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'Break-Even'!$J$5:$J$10</c:f>
              <c:numCache>
                <c:formatCode>_(* #,##0_);_(* \(#,##0\);_(* "-"??_);_(@_)</c:formatCode>
                <c:ptCount val="6"/>
                <c:pt idx="0">
                  <c:v>2000</c:v>
                </c:pt>
                <c:pt idx="1">
                  <c:v>10810</c:v>
                </c:pt>
                <c:pt idx="2">
                  <c:v>18192</c:v>
                </c:pt>
                <c:pt idx="3">
                  <c:v>27343</c:v>
                </c:pt>
                <c:pt idx="4">
                  <c:v>40247</c:v>
                </c:pt>
                <c:pt idx="5">
                  <c:v>58992</c:v>
                </c:pt>
              </c:numCache>
            </c:numRef>
          </c:cat>
          <c:val>
            <c:numRef>
              <c:f>'Break-Even'!$M$5:$M$10</c:f>
              <c:numCache>
                <c:formatCode>_(* #,##0.00_);_(* \(#,##0.00\);_(* "-"??_);_(@_)</c:formatCode>
                <c:ptCount val="6"/>
                <c:pt idx="0">
                  <c:v>1964590.1112500001</c:v>
                </c:pt>
                <c:pt idx="1">
                  <c:v>3931854.30125</c:v>
                </c:pt>
                <c:pt idx="2">
                  <c:v>5580247.5192499999</c:v>
                </c:pt>
                <c:pt idx="3">
                  <c:v>7623656.6682500001</c:v>
                </c:pt>
                <c:pt idx="4">
                  <c:v>10505106.96425</c:v>
                </c:pt>
                <c:pt idx="5">
                  <c:v>14690846.719250001</c:v>
                </c:pt>
              </c:numCache>
            </c:numRef>
          </c:val>
          <c:smooth val="0"/>
          <c:extLst>
            <c:ext xmlns:c16="http://schemas.microsoft.com/office/drawing/2014/chart" uri="{C3380CC4-5D6E-409C-BE32-E72D297353CC}">
              <c16:uniqueId val="{00000001-97BB-174E-B673-F92B617B8649}"/>
            </c:ext>
          </c:extLst>
        </c:ser>
        <c:ser>
          <c:idx val="2"/>
          <c:order val="2"/>
          <c:tx>
            <c:strRef>
              <c:f>'Break-Even'!$N$4</c:f>
              <c:strCache>
                <c:ptCount val="1"/>
                <c:pt idx="0">
                  <c:v>Total Revenue</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'Break-Even'!$J$5:$J$10</c:f>
              <c:numCache>
                <c:formatCode>_(* #,##0_);_(* \(#,##0\);_(* "-"??_);_(@_)</c:formatCode>
                <c:ptCount val="6"/>
                <c:pt idx="0">
                  <c:v>2000</c:v>
                </c:pt>
                <c:pt idx="1">
                  <c:v>10810</c:v>
                </c:pt>
                <c:pt idx="2">
                  <c:v>18192</c:v>
                </c:pt>
                <c:pt idx="3">
                  <c:v>27343</c:v>
                </c:pt>
                <c:pt idx="4">
                  <c:v>40247</c:v>
                </c:pt>
                <c:pt idx="5">
                  <c:v>58992</c:v>
                </c:pt>
              </c:numCache>
            </c:numRef>
          </c:cat>
          <c:val>
            <c:numRef>
              <c:f>'Break-Even'!$N$5:$N$10</c:f>
              <c:numCache>
                <c:formatCode>_(* #,##0.00_);_(* \(#,##0.00\);_(* "-"??_);_(@_)</c:formatCode>
                <c:ptCount val="6"/>
                <c:pt idx="0">
                  <c:v>624000</c:v>
                </c:pt>
                <c:pt idx="1">
                  <c:v>3372720</c:v>
                </c:pt>
                <c:pt idx="2">
                  <c:v>5675904</c:v>
                </c:pt>
                <c:pt idx="3">
                  <c:v>8531016</c:v>
                </c:pt>
                <c:pt idx="4">
                  <c:v>12557064</c:v>
                </c:pt>
                <c:pt idx="5">
                  <c:v>18405504</c:v>
                </c:pt>
              </c:numCache>
            </c:numRef>
          </c:val>
          <c:smooth val="0"/>
          <c:extLst>
            <c:ext xmlns:c16="http://schemas.microsoft.com/office/drawing/2014/chart" uri="{C3380CC4-5D6E-409C-BE32-E72D297353CC}">
              <c16:uniqueId val="{00000002-97BB-174E-B673-F92B617B8649}"/>
            </c:ext>
          </c:extLst>
        </c:ser>
        <c:dLbls>
          <c:showLegendKey val="0"/>
          <c:showVal val="0"/>
          <c:showCatName val="0"/>
          <c:showSerName val="0"/>
          <c:showPercent val="0"/>
          <c:showBubbleSize val="0"/>
        </c:dLbls>
        <c:smooth val="0"/>
        <c:axId val="3339327"/>
        <c:axId val="5027695"/>
      </c:lineChart>
      <c:catAx>
        <c:axId val="3339327"/>
        <c:scaling>
          <c:orientation val="minMax"/>
        </c:scaling>
        <c:delete val="0"/>
        <c:axPos val="b"/>
        <c:numFmt formatCode="General" sourceLinked="0"/>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Avenir Book" panose="02000503020000020003" pitchFamily="2" charset="0"/>
                <a:ea typeface="+mn-ea"/>
                <a:cs typeface="+mn-cs"/>
              </a:defRPr>
            </a:pPr>
            <a:endParaRPr lang="en-US"/>
          </a:p>
        </c:txPr>
        <c:crossAx val="5027695"/>
        <c:crosses val="autoZero"/>
        <c:auto val="1"/>
        <c:lblAlgn val="ctr"/>
        <c:lblOffset val="100"/>
        <c:tickLblSkip val="1"/>
        <c:noMultiLvlLbl val="0"/>
      </c:catAx>
      <c:valAx>
        <c:axId val="5027695"/>
        <c:scaling>
          <c:orientation val="minMax"/>
          <c:max val="10000000"/>
          <c:min val="0"/>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Avenir Book" panose="02000503020000020003" pitchFamily="2" charset="0"/>
                <a:ea typeface="+mn-ea"/>
                <a:cs typeface="+mn-cs"/>
              </a:defRPr>
            </a:pPr>
            <a:endParaRPr lang="en-US"/>
          </a:p>
        </c:txPr>
        <c:crossAx val="3339327"/>
        <c:crossesAt val="1"/>
        <c:crossBetween val="between"/>
        <c:minorUnit val="300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lt1">
                  <a:lumMod val="85000"/>
                </a:schemeClr>
              </a:solidFill>
              <a:latin typeface="Avenir Book" panose="02000503020000020003" pitchFamily="2"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000000"/>
      </a:solid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0</xdr:colOff>
      <xdr:row>1</xdr:row>
      <xdr:rowOff>0</xdr:rowOff>
    </xdr:from>
    <xdr:ext cx="571500" cy="762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0</xdr:colOff>
      <xdr:row>6</xdr:row>
      <xdr:rowOff>0</xdr:rowOff>
    </xdr:from>
    <xdr:ext cx="238125" cy="190500"/>
    <xdr:pic>
      <xdr:nvPicPr>
        <xdr:cNvPr id="3" name="image3.jp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0</xdr:colOff>
      <xdr:row>6</xdr:row>
      <xdr:rowOff>0</xdr:rowOff>
    </xdr:from>
    <xdr:ext cx="238125" cy="190500"/>
    <xdr:pic>
      <xdr:nvPicPr>
        <xdr:cNvPr id="4" name="image4.jp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xdr:row>
      <xdr:rowOff>0</xdr:rowOff>
    </xdr:from>
    <xdr:ext cx="762000" cy="104775"/>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7</xdr:col>
      <xdr:colOff>863600</xdr:colOff>
      <xdr:row>12</xdr:row>
      <xdr:rowOff>107950</xdr:rowOff>
    </xdr:from>
    <xdr:to>
      <xdr:col>13</xdr:col>
      <xdr:colOff>939800</xdr:colOff>
      <xdr:row>33</xdr:row>
      <xdr:rowOff>38100</xdr:rowOff>
    </xdr:to>
    <xdr:graphicFrame macro="">
      <xdr:nvGraphicFramePr>
        <xdr:cNvPr id="5" name="Chart 4">
          <a:extLst>
            <a:ext uri="{FF2B5EF4-FFF2-40B4-BE49-F238E27FC236}">
              <a16:creationId xmlns:a16="http://schemas.microsoft.com/office/drawing/2014/main" id="{8D1E62C2-AF66-2844-BC7F-D8933BE795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VReeMind%20Financial%20Model%201.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lcome"/>
      <sheetName val="Change Log"/>
      <sheetName val="Intro"/>
      <sheetName val="Settings"/>
      <sheetName val="Team &amp; Salaries"/>
      <sheetName val="Sheet1"/>
      <sheetName val="Projections"/>
      <sheetName val="Charts &amp; KPIs"/>
      <sheetName val="Data for Charts"/>
      <sheetName val="FS-Annual"/>
      <sheetName val="FS-Month"/>
      <sheetName val="Revenue"/>
      <sheetName val="COGS"/>
      <sheetName val="SG&amp;A"/>
      <sheetName val="WK+CAPEX"/>
      <sheetName val="Funding - Convertible Note Calc"/>
      <sheetName val="Funding - Equity Round Calculat"/>
      <sheetName val="FS-Summary"/>
      <sheetName val="Break-Even"/>
      <sheetName val="Sheet2"/>
    </sheetNames>
    <sheetDataSet>
      <sheetData sheetId="0"/>
      <sheetData sheetId="1"/>
      <sheetData sheetId="2"/>
      <sheetData sheetId="3">
        <row r="6">
          <cell r="C6" t="str">
            <v>USD</v>
          </cell>
        </row>
        <row r="23">
          <cell r="C23">
            <v>0</v>
          </cell>
        </row>
      </sheetData>
      <sheetData sheetId="4"/>
      <sheetData sheetId="5"/>
      <sheetData sheetId="6"/>
      <sheetData sheetId="7"/>
      <sheetData sheetId="8"/>
      <sheetData sheetId="9"/>
      <sheetData sheetId="10"/>
      <sheetData sheetId="11"/>
      <sheetData sheetId="12"/>
      <sheetData sheetId="13"/>
      <sheetData sheetId="14">
        <row r="33">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Q33">
            <v>0</v>
          </cell>
          <cell r="BR33">
            <v>0</v>
          </cell>
          <cell r="BS33">
            <v>0</v>
          </cell>
          <cell r="BT33">
            <v>0</v>
          </cell>
          <cell r="BU33">
            <v>0</v>
          </cell>
          <cell r="BV33">
            <v>0</v>
          </cell>
          <cell r="BW33">
            <v>0</v>
          </cell>
          <cell r="BX33">
            <v>0</v>
          </cell>
          <cell r="BY33">
            <v>0</v>
          </cell>
          <cell r="BZ33">
            <v>0</v>
          </cell>
          <cell r="CA33">
            <v>0</v>
          </cell>
          <cell r="CB33">
            <v>0</v>
          </cell>
          <cell r="CC33">
            <v>0</v>
          </cell>
          <cell r="CD33">
            <v>0</v>
          </cell>
          <cell r="CE33">
            <v>0</v>
          </cell>
          <cell r="CF33">
            <v>0</v>
          </cell>
          <cell r="CG33">
            <v>0</v>
          </cell>
          <cell r="CH33">
            <v>0</v>
          </cell>
          <cell r="CI33">
            <v>0</v>
          </cell>
          <cell r="CJ33"/>
          <cell r="CK33">
            <v>27</v>
          </cell>
          <cell r="CL33"/>
        </row>
      </sheetData>
      <sheetData sheetId="15"/>
      <sheetData sheetId="16"/>
      <sheetData sheetId="17"/>
      <sheetData sheetId="18"/>
      <sheetData sheetId="19"/>
    </sheetDataSet>
  </externalBook>
</externalLink>
</file>

<file path=xl/persons/person.xml><?xml version="1.0" encoding="utf-8"?>
<personList xmlns="http://schemas.microsoft.com/office/spreadsheetml/2018/threadedcomments" xmlns:x="http://schemas.openxmlformats.org/spreadsheetml/2006/main">
  <person displayName="Scott McFaddin" id="{6D89F9FA-5400-FE44-BB6F-7CEB3EB9CE44}" userId="" providerI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7B8A9A4-34C2-7041-B49B-74CC667404C2}" name="Table2" displayName="Table2" ref="I4:N11" totalsRowShown="0" headerRowDxfId="6">
  <autoFilter ref="I4:N11" xr:uid="{9CD587D9-FD79-5647-AAC9-33C9E4CCC78E}"/>
  <tableColumns count="6">
    <tableColumn id="1" xr3:uid="{139189E9-DDDC-0C46-A521-CEAE02D8F669}" name="Year" dataDxfId="5"/>
    <tableColumn id="2" xr3:uid="{DB11B6FE-A737-4743-80EE-3604CB83DFB1}" name="No. Units Sold" dataDxfId="4" dataCellStyle="Comma">
      <calculatedColumnFormula>J4*1.5</calculatedColumnFormula>
    </tableColumn>
    <tableColumn id="3" xr3:uid="{43A6B84B-3F3F-4B45-A6E4-19E260BFC68B}" name="Fixed Costs" dataDxfId="3" dataCellStyle="Comma">
      <calculatedColumnFormula>Total_fixed</calculatedColumnFormula>
    </tableColumn>
    <tableColumn id="4" xr3:uid="{F6CB248D-860B-B14E-9564-2A5F4A19354B}" name="Total Variable Costs" dataDxfId="2" dataCellStyle="Comma">
      <calculatedColumnFormula>J5*Variable_Unit_Cost</calculatedColumnFormula>
    </tableColumn>
    <tableColumn id="5" xr3:uid="{AD62653E-14AB-954D-9A45-6ABBF564380C}" name="Total Costs _x000a_(Fixed + Variable)" dataDxfId="1">
      <calculatedColumnFormula>K5+L5</calculatedColumnFormula>
    </tableColumn>
    <tableColumn id="6" xr3:uid="{365C9085-1730-B646-8DC5-EDC919B0E8A4}" name="Total Revenue" dataDxfId="0" dataCellStyle="Comma">
      <calculatedColumnFormula>Sales_price_unit*Table2[[#This Row],[No. Units Sold]]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0" dT="2020-10-14T20:47:30.15" personId="{6D89F9FA-5400-FE44-BB6F-7CEB3EB9CE44}" id="{198794DB-92B2-E947-8D8B-639AE6A5152A}">
    <text>Tier prices taken from Pricing tiers tab</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investopedia.com/terms/d/dcf.asp" TargetMode="Externa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2" Type="http://schemas.openxmlformats.org/officeDocument/2006/relationships/hyperlink" Target="https://mixpanel.com/topics/what-is-a-good-app-retention-rate/" TargetMode="External"/><Relationship Id="rId1" Type="http://schemas.openxmlformats.org/officeDocument/2006/relationships/hyperlink" Target="https://www.census.gov/newsroom/press-releases/2019/income-poverty.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24"/>
  <sheetViews>
    <sheetView workbookViewId="0">
      <selection activeCell="M14" sqref="M14:P14"/>
    </sheetView>
  </sheetViews>
  <sheetFormatPr baseColWidth="10" defaultColWidth="12.6640625" defaultRowHeight="15" customHeight="1"/>
  <cols>
    <col min="1" max="1" width="4" customWidth="1"/>
    <col min="3" max="3" width="34" customWidth="1"/>
    <col min="4" max="4" width="5.6640625" customWidth="1"/>
    <col min="5" max="5" width="0.33203125" customWidth="1"/>
    <col min="6" max="6" width="7.5" customWidth="1"/>
    <col min="7" max="7" width="21.6640625" customWidth="1"/>
    <col min="8" max="8" width="4.83203125" customWidth="1"/>
    <col min="9" max="9" width="8" customWidth="1"/>
    <col min="10" max="10" width="18.5" customWidth="1"/>
    <col min="11" max="11" width="0.33203125" customWidth="1"/>
    <col min="12" max="13" width="6.1640625" customWidth="1"/>
    <col min="17" max="17" width="7.33203125" customWidth="1"/>
  </cols>
  <sheetData>
    <row r="1" spans="1:17" ht="14">
      <c r="A1" s="1"/>
      <c r="B1" s="1"/>
      <c r="C1" s="1"/>
      <c r="D1" s="1"/>
      <c r="E1" s="1"/>
      <c r="F1" s="1"/>
      <c r="G1" s="1"/>
      <c r="H1" s="1"/>
      <c r="I1" s="1"/>
      <c r="J1" s="1"/>
      <c r="K1" s="1"/>
      <c r="L1" s="1"/>
      <c r="M1" s="1"/>
      <c r="N1" s="1"/>
      <c r="O1" s="1"/>
      <c r="P1" s="1"/>
      <c r="Q1" s="1"/>
    </row>
    <row r="2" spans="1:17" ht="37.5" customHeight="1">
      <c r="A2" s="1"/>
      <c r="B2" s="1"/>
      <c r="C2" s="1"/>
      <c r="D2" s="1"/>
      <c r="E2" s="1"/>
      <c r="F2" s="1393"/>
      <c r="G2" s="1394"/>
      <c r="H2" s="1394"/>
      <c r="I2" s="1394"/>
      <c r="J2" s="1395"/>
      <c r="K2" s="1"/>
      <c r="L2" s="1"/>
      <c r="M2" s="1"/>
      <c r="N2" s="1"/>
      <c r="O2" s="1"/>
      <c r="P2" s="1"/>
      <c r="Q2" s="1"/>
    </row>
    <row r="3" spans="1:17" ht="14.25" customHeight="1">
      <c r="A3" s="1"/>
      <c r="B3" s="1"/>
      <c r="C3" s="1"/>
      <c r="D3" s="1"/>
      <c r="E3" s="1"/>
      <c r="F3" s="1"/>
      <c r="G3" s="1"/>
      <c r="H3" s="1"/>
      <c r="I3" s="1"/>
      <c r="J3" s="1"/>
      <c r="K3" s="1"/>
      <c r="L3" s="1"/>
      <c r="M3" s="1"/>
      <c r="N3" s="1"/>
      <c r="O3" s="1"/>
      <c r="P3" s="1"/>
      <c r="Q3" s="1"/>
    </row>
    <row r="4" spans="1:17" ht="26.25" customHeight="1">
      <c r="A4" s="1"/>
      <c r="B4" s="1"/>
      <c r="C4" s="1"/>
      <c r="D4" s="1"/>
      <c r="E4" s="1"/>
      <c r="F4" s="1396" t="s">
        <v>0</v>
      </c>
      <c r="G4" s="1394"/>
      <c r="H4" s="1394"/>
      <c r="I4" s="1394"/>
      <c r="J4" s="1395"/>
      <c r="K4" s="1"/>
      <c r="L4" s="1"/>
      <c r="M4" s="1"/>
      <c r="N4" s="1"/>
      <c r="O4" s="1"/>
      <c r="P4" s="1"/>
      <c r="Q4" s="1"/>
    </row>
    <row r="5" spans="1:17" ht="14.25" customHeight="1">
      <c r="A5" s="1"/>
      <c r="B5" s="1"/>
      <c r="C5" s="1"/>
      <c r="D5" s="1"/>
      <c r="E5" s="1"/>
      <c r="F5" s="1397" t="s">
        <v>1</v>
      </c>
      <c r="G5" s="1394"/>
      <c r="H5" s="1394"/>
      <c r="I5" s="1394"/>
      <c r="J5" s="1395"/>
      <c r="K5" s="1"/>
      <c r="L5" s="2"/>
      <c r="M5" s="1"/>
      <c r="N5" s="1"/>
      <c r="O5" s="1"/>
      <c r="P5" s="1"/>
      <c r="Q5" s="1"/>
    </row>
    <row r="6" spans="1:17" ht="23">
      <c r="A6" s="1"/>
      <c r="B6" s="1"/>
      <c r="C6" s="1"/>
      <c r="D6" s="1"/>
      <c r="E6" s="1"/>
      <c r="F6" s="3"/>
      <c r="G6" s="2"/>
      <c r="H6" s="2"/>
      <c r="I6" s="2"/>
      <c r="J6" s="2"/>
      <c r="K6" s="1"/>
      <c r="L6" s="2"/>
      <c r="M6" s="1"/>
      <c r="N6" s="1"/>
      <c r="O6" s="1"/>
      <c r="P6" s="1"/>
      <c r="Q6" s="1"/>
    </row>
    <row r="7" spans="1:17" ht="23">
      <c r="A7" s="1"/>
      <c r="B7" s="1"/>
      <c r="C7" s="1"/>
      <c r="D7" s="1"/>
      <c r="E7" s="1"/>
      <c r="F7" s="3"/>
      <c r="G7" s="4" t="s">
        <v>2</v>
      </c>
      <c r="H7" s="2"/>
      <c r="I7" s="2"/>
      <c r="J7" s="4" t="s">
        <v>3</v>
      </c>
      <c r="K7" s="1"/>
      <c r="L7" s="2"/>
      <c r="M7" s="1"/>
      <c r="N7" s="1"/>
      <c r="O7" s="1"/>
      <c r="P7" s="1"/>
      <c r="Q7" s="1"/>
    </row>
    <row r="8" spans="1:17" ht="18.75" customHeight="1">
      <c r="A8" s="5"/>
      <c r="B8" s="5"/>
      <c r="C8" s="5"/>
      <c r="D8" s="5"/>
      <c r="E8" s="5"/>
      <c r="F8" s="5"/>
      <c r="G8" s="5"/>
      <c r="H8" s="5"/>
      <c r="I8" s="5"/>
      <c r="J8" s="5"/>
      <c r="K8" s="5"/>
      <c r="L8" s="5"/>
      <c r="M8" s="5"/>
      <c r="N8" s="5"/>
      <c r="O8" s="5"/>
      <c r="P8" s="5"/>
      <c r="Q8" s="5"/>
    </row>
    <row r="9" spans="1:17" ht="27.75" customHeight="1">
      <c r="A9" s="6"/>
      <c r="B9" s="6"/>
      <c r="C9" s="6"/>
      <c r="D9" s="7"/>
      <c r="E9" s="7"/>
      <c r="F9" s="6"/>
      <c r="G9" s="6"/>
      <c r="H9" s="6"/>
      <c r="I9" s="6"/>
      <c r="J9" s="6"/>
      <c r="K9" s="7"/>
      <c r="L9" s="6"/>
      <c r="M9" s="6"/>
      <c r="N9" s="6"/>
      <c r="O9" s="6"/>
      <c r="P9" s="6"/>
      <c r="Q9" s="6"/>
    </row>
    <row r="10" spans="1:17" ht="23">
      <c r="A10" s="6"/>
      <c r="B10" s="1406" t="s">
        <v>4</v>
      </c>
      <c r="C10" s="1400"/>
      <c r="D10" s="8"/>
      <c r="E10" s="9"/>
      <c r="F10" s="1407" t="s">
        <v>5</v>
      </c>
      <c r="G10" s="1399"/>
      <c r="H10" s="1399"/>
      <c r="I10" s="1399"/>
      <c r="J10" s="1400"/>
      <c r="K10" s="10"/>
      <c r="L10" s="8"/>
      <c r="M10" s="1406" t="s">
        <v>6</v>
      </c>
      <c r="N10" s="1399"/>
      <c r="O10" s="1399"/>
      <c r="P10" s="1400"/>
      <c r="Q10" s="6"/>
    </row>
    <row r="11" spans="1:17" ht="14">
      <c r="A11" s="6"/>
      <c r="B11" s="11"/>
      <c r="C11" s="11"/>
      <c r="D11" s="8"/>
      <c r="E11" s="9"/>
      <c r="F11" s="12"/>
      <c r="G11" s="8"/>
      <c r="H11" s="8"/>
      <c r="I11" s="8"/>
      <c r="J11" s="8"/>
      <c r="K11" s="10"/>
      <c r="L11" s="8"/>
      <c r="M11" s="8"/>
      <c r="N11" s="8"/>
      <c r="O11" s="8"/>
      <c r="P11" s="8"/>
      <c r="Q11" s="6"/>
    </row>
    <row r="12" spans="1:17" ht="21.75" customHeight="1">
      <c r="A12" s="6"/>
      <c r="B12" s="1408" t="s">
        <v>7</v>
      </c>
      <c r="C12" s="1403"/>
      <c r="D12" s="8"/>
      <c r="E12" s="9"/>
      <c r="F12" s="1398" t="str">
        <f>HYPERLINK("https://www.youtube.com/watch?v=rwUxqjnksAc","Watch the Tutorial")</f>
        <v>Watch the Tutorial</v>
      </c>
      <c r="G12" s="1399"/>
      <c r="H12" s="1399"/>
      <c r="I12" s="1399"/>
      <c r="J12" s="1400"/>
      <c r="K12" s="10"/>
      <c r="L12" s="8"/>
      <c r="M12" s="1414" t="str">
        <f>HYPERLINK("https://slidebean.com/pitch-deck-template","Pitch Deck Template for Startups")</f>
        <v>Pitch Deck Template for Startups</v>
      </c>
      <c r="N12" s="1399"/>
      <c r="O12" s="1399"/>
      <c r="P12" s="1400"/>
      <c r="Q12" s="6"/>
    </row>
    <row r="13" spans="1:17" ht="21.75" customHeight="1">
      <c r="A13" s="6"/>
      <c r="B13" s="1409"/>
      <c r="C13" s="1410"/>
      <c r="D13" s="8"/>
      <c r="E13" s="9"/>
      <c r="F13" s="12"/>
      <c r="G13" s="8"/>
      <c r="H13" s="8"/>
      <c r="I13" s="8"/>
      <c r="J13" s="8"/>
      <c r="K13" s="10"/>
      <c r="L13" s="8"/>
      <c r="M13" s="13"/>
      <c r="N13" s="13"/>
      <c r="O13" s="13"/>
      <c r="P13" s="13"/>
      <c r="Q13" s="6"/>
    </row>
    <row r="14" spans="1:17" ht="21.75" customHeight="1">
      <c r="A14" s="6"/>
      <c r="B14" s="1409"/>
      <c r="C14" s="1410"/>
      <c r="D14" s="8"/>
      <c r="E14" s="9"/>
      <c r="F14" s="1398" t="str">
        <f>HYPERLINK("https://calendly.com/slidebean-strategy-team/financial-model","Book a Call with our Experts")</f>
        <v>Book a Call with our Experts</v>
      </c>
      <c r="G14" s="1399"/>
      <c r="H14" s="1399"/>
      <c r="I14" s="1399"/>
      <c r="J14" s="1400"/>
      <c r="K14" s="10"/>
      <c r="L14" s="8"/>
      <c r="M14" s="1415" t="str">
        <f>HYPERLINK("https://checkout.slidebean.com/product/financial-model-template-saas","Subscription Business Financial Model")</f>
        <v>Subscription Business Financial Model</v>
      </c>
      <c r="N14" s="1399"/>
      <c r="O14" s="1399"/>
      <c r="P14" s="1400"/>
      <c r="Q14" s="6"/>
    </row>
    <row r="15" spans="1:17" ht="21.75" customHeight="1">
      <c r="A15" s="6"/>
      <c r="B15" s="1409"/>
      <c r="C15" s="1410"/>
      <c r="D15" s="8"/>
      <c r="E15" s="9"/>
      <c r="F15" s="1401" t="s">
        <v>8</v>
      </c>
      <c r="G15" s="1402"/>
      <c r="H15" s="1402"/>
      <c r="I15" s="1402"/>
      <c r="J15" s="1403"/>
      <c r="K15" s="10"/>
      <c r="L15" s="8"/>
      <c r="M15" s="14"/>
      <c r="N15" s="14"/>
      <c r="O15" s="14"/>
      <c r="P15" s="14"/>
      <c r="Q15" s="6"/>
    </row>
    <row r="16" spans="1:17" ht="21.75" customHeight="1">
      <c r="A16" s="6"/>
      <c r="B16" s="1409"/>
      <c r="C16" s="1410"/>
      <c r="D16" s="8"/>
      <c r="E16" s="9"/>
      <c r="F16" s="1404"/>
      <c r="G16" s="1404"/>
      <c r="H16" s="1404"/>
      <c r="I16" s="1404"/>
      <c r="J16" s="1405"/>
      <c r="K16" s="10"/>
      <c r="L16" s="8"/>
      <c r="M16" s="1416" t="str">
        <f>HYPERLINK("https://checkout.slidebean.com/product/financial-model-template-ecommerce","eCommerce Platform Financial Model")</f>
        <v>eCommerce Platform Financial Model</v>
      </c>
      <c r="N16" s="1399"/>
      <c r="O16" s="1399"/>
      <c r="P16" s="1400"/>
      <c r="Q16" s="6"/>
    </row>
    <row r="17" spans="1:17" ht="21.75" customHeight="1">
      <c r="A17" s="6"/>
      <c r="B17" s="1409"/>
      <c r="C17" s="1410"/>
      <c r="D17" s="8"/>
      <c r="E17" s="9"/>
      <c r="F17" s="1398" t="str">
        <f>HYPERLINK("https://slidebean.com/youtube#discord","Get Help from the Community")</f>
        <v>Get Help from the Community</v>
      </c>
      <c r="G17" s="1399"/>
      <c r="H17" s="1399"/>
      <c r="I17" s="1399"/>
      <c r="J17" s="1400"/>
      <c r="K17" s="10"/>
      <c r="L17" s="8"/>
      <c r="M17" s="6"/>
      <c r="N17" s="6"/>
      <c r="O17" s="6"/>
      <c r="P17" s="6"/>
      <c r="Q17" s="6"/>
    </row>
    <row r="18" spans="1:17" ht="21.75" customHeight="1">
      <c r="A18" s="6"/>
      <c r="B18" s="1409"/>
      <c r="C18" s="1410"/>
      <c r="D18" s="8"/>
      <c r="E18" s="9"/>
      <c r="F18" s="1401" t="s">
        <v>9</v>
      </c>
      <c r="G18" s="1402"/>
      <c r="H18" s="1402"/>
      <c r="I18" s="1402"/>
      <c r="J18" s="1403"/>
      <c r="K18" s="10"/>
      <c r="L18" s="8"/>
      <c r="M18" s="1413" t="str">
        <f>HYPERLINK("https://checkout.slidebean.com/product/marketplace-financial-model","Marketplace Financial Model")</f>
        <v>Marketplace Financial Model</v>
      </c>
      <c r="N18" s="1399"/>
      <c r="O18" s="1399"/>
      <c r="P18" s="1400"/>
      <c r="Q18" s="6"/>
    </row>
    <row r="19" spans="1:17" ht="21.75" customHeight="1">
      <c r="A19" s="6"/>
      <c r="B19" s="1409"/>
      <c r="C19" s="1410"/>
      <c r="D19" s="8"/>
      <c r="E19" s="9"/>
      <c r="F19" s="1404"/>
      <c r="G19" s="1404"/>
      <c r="H19" s="1404"/>
      <c r="I19" s="1404"/>
      <c r="J19" s="1405"/>
      <c r="K19" s="10"/>
      <c r="L19" s="8"/>
      <c r="M19" s="14"/>
      <c r="N19" s="14"/>
      <c r="O19" s="14"/>
      <c r="P19" s="14"/>
      <c r="Q19" s="6"/>
    </row>
    <row r="20" spans="1:17" ht="21.75" customHeight="1">
      <c r="A20" s="6"/>
      <c r="B20" s="1409"/>
      <c r="C20" s="1410"/>
      <c r="D20" s="8"/>
      <c r="E20" s="9"/>
      <c r="F20" s="1398" t="str">
        <f>HYPERLINK("https://app.hubspot.com/meetings/derek54/fin-model-call","Get a Custom Financial Model")</f>
        <v>Get a Custom Financial Model</v>
      </c>
      <c r="G20" s="1399"/>
      <c r="H20" s="1399"/>
      <c r="I20" s="1399"/>
      <c r="J20" s="1400"/>
      <c r="K20" s="10"/>
      <c r="L20" s="8"/>
      <c r="M20" s="1412" t="str">
        <f>HYPERLINK("https://checkout.slidebean.com/product/social-media-platform-financial-model-template","Social Media Platform Financial Model")</f>
        <v>Social Media Platform Financial Model</v>
      </c>
      <c r="N20" s="1399"/>
      <c r="O20" s="1399"/>
      <c r="P20" s="1400"/>
      <c r="Q20" s="6"/>
    </row>
    <row r="21" spans="1:17" ht="21.75" customHeight="1">
      <c r="A21" s="6"/>
      <c r="B21" s="1409"/>
      <c r="C21" s="1410"/>
      <c r="D21" s="8"/>
      <c r="E21" s="9"/>
      <c r="F21" s="1401" t="s">
        <v>10</v>
      </c>
      <c r="G21" s="1402"/>
      <c r="H21" s="1402"/>
      <c r="I21" s="1402"/>
      <c r="J21" s="1403"/>
      <c r="K21" s="10"/>
      <c r="L21" s="8"/>
      <c r="M21" s="6"/>
      <c r="N21" s="6"/>
      <c r="O21" s="6"/>
      <c r="P21" s="6"/>
      <c r="Q21" s="6"/>
    </row>
    <row r="22" spans="1:17" ht="21.75" customHeight="1">
      <c r="A22" s="6"/>
      <c r="B22" s="1411"/>
      <c r="C22" s="1405"/>
      <c r="D22" s="8"/>
      <c r="E22" s="9"/>
      <c r="F22" s="1404"/>
      <c r="G22" s="1404"/>
      <c r="H22" s="1404"/>
      <c r="I22" s="1404"/>
      <c r="J22" s="1405"/>
      <c r="K22" s="10"/>
      <c r="L22" s="8"/>
      <c r="M22" s="1412" t="str">
        <f>HYPERLINK("https://checkout.slidebean.com/product/blog-news-site-financial-model-template","Blog/News Site Financial Model")</f>
        <v>Blog/News Site Financial Model</v>
      </c>
      <c r="N22" s="1399"/>
      <c r="O22" s="1399"/>
      <c r="P22" s="1400"/>
      <c r="Q22" s="6"/>
    </row>
    <row r="23" spans="1:17" ht="14">
      <c r="A23" s="6"/>
      <c r="B23" s="11"/>
      <c r="C23" s="11"/>
      <c r="D23" s="8"/>
      <c r="E23" s="15"/>
      <c r="F23" s="12"/>
      <c r="G23" s="12"/>
      <c r="H23" s="12"/>
      <c r="I23" s="12"/>
      <c r="J23" s="12"/>
      <c r="K23" s="15"/>
      <c r="L23" s="8"/>
      <c r="M23" s="8"/>
      <c r="N23" s="8"/>
      <c r="O23" s="8"/>
      <c r="P23" s="8"/>
      <c r="Q23" s="6"/>
    </row>
    <row r="24" spans="1:17" ht="14">
      <c r="A24" s="6"/>
      <c r="B24" s="11"/>
      <c r="C24" s="11"/>
      <c r="D24" s="8"/>
      <c r="E24" s="16"/>
      <c r="F24" s="8"/>
      <c r="G24" s="8"/>
      <c r="H24" s="8"/>
      <c r="I24" s="8"/>
      <c r="J24" s="8"/>
      <c r="K24" s="16"/>
      <c r="L24" s="8"/>
      <c r="M24" s="8"/>
      <c r="N24" s="8"/>
      <c r="O24" s="8"/>
      <c r="P24" s="8"/>
      <c r="Q24" s="6"/>
    </row>
  </sheetData>
  <mergeCells count="20">
    <mergeCell ref="B10:C10"/>
    <mergeCell ref="F10:J10"/>
    <mergeCell ref="M10:P10"/>
    <mergeCell ref="B12:C22"/>
    <mergeCell ref="F21:J22"/>
    <mergeCell ref="M22:P22"/>
    <mergeCell ref="M18:P18"/>
    <mergeCell ref="F20:J20"/>
    <mergeCell ref="M20:P20"/>
    <mergeCell ref="M12:P12"/>
    <mergeCell ref="M14:P14"/>
    <mergeCell ref="M16:P16"/>
    <mergeCell ref="F2:J2"/>
    <mergeCell ref="F4:J4"/>
    <mergeCell ref="F5:J5"/>
    <mergeCell ref="F17:J17"/>
    <mergeCell ref="F18:J19"/>
    <mergeCell ref="F12:J12"/>
    <mergeCell ref="F14:J14"/>
    <mergeCell ref="F15:J16"/>
  </mergeCells>
  <pageMargins left="0.7" right="0.7" top="0.75" bottom="0.75" header="0.3" footer="0.3"/>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M30"/>
  <sheetViews>
    <sheetView workbookViewId="0"/>
  </sheetViews>
  <sheetFormatPr baseColWidth="10" defaultColWidth="12.6640625" defaultRowHeight="15" customHeight="1"/>
  <cols>
    <col min="1" max="1" width="5.1640625" customWidth="1"/>
    <col min="2" max="2" width="10" customWidth="1"/>
    <col min="3" max="3" width="13.6640625" customWidth="1"/>
    <col min="4" max="4" width="21.33203125" customWidth="1"/>
    <col min="6" max="6" width="6.5" customWidth="1"/>
    <col min="7" max="7" width="4.33203125" customWidth="1"/>
    <col min="8" max="8" width="6.6640625" customWidth="1"/>
    <col min="9" max="9" width="44" customWidth="1"/>
    <col min="10" max="10" width="4.33203125" customWidth="1"/>
    <col min="11" max="11" width="15.1640625" customWidth="1"/>
    <col min="13" max="13" width="80.1640625" customWidth="1"/>
  </cols>
  <sheetData>
    <row r="1" spans="1:13" ht="14">
      <c r="A1" s="1"/>
      <c r="B1" s="1"/>
      <c r="C1" s="1"/>
      <c r="D1" s="1"/>
      <c r="E1" s="1"/>
      <c r="F1" s="17"/>
      <c r="G1" s="18"/>
      <c r="H1" s="18"/>
      <c r="I1" s="18"/>
      <c r="J1" s="18"/>
      <c r="K1" s="18"/>
      <c r="L1" s="18"/>
      <c r="M1" s="18"/>
    </row>
    <row r="2" spans="1:13" ht="65.25" customHeight="1">
      <c r="A2" s="1"/>
      <c r="B2" s="1417"/>
      <c r="C2" s="1394"/>
      <c r="D2" s="1395"/>
      <c r="E2" s="1"/>
      <c r="F2" s="17"/>
      <c r="G2" s="18"/>
      <c r="H2" s="6"/>
      <c r="I2" s="6"/>
      <c r="J2" s="6"/>
      <c r="K2" s="6"/>
      <c r="L2" s="18"/>
      <c r="M2" s="18"/>
    </row>
    <row r="3" spans="1:13" ht="15" customHeight="1">
      <c r="A3" s="1"/>
      <c r="B3" s="1418" t="s">
        <v>11</v>
      </c>
      <c r="C3" s="1419"/>
      <c r="D3" s="19"/>
      <c r="E3" s="1"/>
      <c r="F3" s="17"/>
      <c r="G3" s="18"/>
      <c r="H3" s="6">
        <v>2.0099999999999998</v>
      </c>
      <c r="I3" s="6" t="s">
        <v>12</v>
      </c>
      <c r="J3" s="6"/>
      <c r="K3" s="6"/>
      <c r="L3" s="18"/>
      <c r="M3" s="18"/>
    </row>
    <row r="4" spans="1:13" ht="15" customHeight="1">
      <c r="A4" s="1"/>
      <c r="B4" s="1420"/>
      <c r="C4" s="1421"/>
      <c r="D4" s="20"/>
      <c r="E4" s="1"/>
      <c r="F4" s="17"/>
      <c r="G4" s="18"/>
      <c r="H4" s="6"/>
      <c r="I4" s="6" t="s">
        <v>13</v>
      </c>
      <c r="J4" s="6"/>
      <c r="K4" s="6"/>
      <c r="L4" s="18"/>
      <c r="M4" s="18"/>
    </row>
    <row r="5" spans="1:13" ht="15" customHeight="1">
      <c r="A5" s="1"/>
      <c r="B5" s="1420"/>
      <c r="C5" s="1421"/>
      <c r="D5" s="20"/>
      <c r="E5" s="1"/>
      <c r="F5" s="17"/>
      <c r="G5" s="21"/>
      <c r="H5" s="6"/>
      <c r="I5" s="6" t="s">
        <v>14</v>
      </c>
      <c r="J5" s="6"/>
      <c r="K5" s="6"/>
      <c r="L5" s="18"/>
      <c r="M5" s="18"/>
    </row>
    <row r="6" spans="1:13" ht="15" customHeight="1">
      <c r="A6" s="1"/>
      <c r="B6" s="1422"/>
      <c r="C6" s="1423"/>
      <c r="D6" s="20"/>
      <c r="E6" s="1"/>
      <c r="F6" s="17"/>
      <c r="G6" s="21"/>
      <c r="H6" s="6"/>
      <c r="I6" s="6"/>
      <c r="J6" s="6"/>
      <c r="K6" s="6"/>
      <c r="L6" s="18"/>
      <c r="M6" s="18"/>
    </row>
    <row r="7" spans="1:13" ht="15" customHeight="1">
      <c r="A7" s="1"/>
      <c r="B7" s="22" t="s">
        <v>1</v>
      </c>
      <c r="C7" s="20"/>
      <c r="D7" s="20"/>
      <c r="E7" s="1"/>
      <c r="F7" s="17"/>
      <c r="G7" s="21"/>
      <c r="H7" s="6">
        <v>2.02</v>
      </c>
      <c r="I7" s="6" t="s">
        <v>15</v>
      </c>
      <c r="J7" s="6"/>
      <c r="K7" s="6"/>
      <c r="L7" s="18"/>
      <c r="M7" s="18"/>
    </row>
    <row r="8" spans="1:13" ht="15" customHeight="1">
      <c r="A8" s="1"/>
      <c r="B8" s="1"/>
      <c r="C8" s="1"/>
      <c r="D8" s="1"/>
      <c r="E8" s="1"/>
      <c r="F8" s="17"/>
      <c r="G8" s="18"/>
      <c r="H8" s="6"/>
      <c r="I8" s="6"/>
      <c r="J8" s="6"/>
      <c r="K8" s="6"/>
      <c r="L8" s="18"/>
      <c r="M8" s="18"/>
    </row>
    <row r="9" spans="1:13" ht="15" customHeight="1">
      <c r="A9" s="1"/>
      <c r="B9" s="1"/>
      <c r="C9" s="1"/>
      <c r="D9" s="1"/>
      <c r="E9" s="1"/>
      <c r="F9" s="17"/>
      <c r="G9" s="18"/>
      <c r="H9" s="6">
        <v>2.0299999999999998</v>
      </c>
      <c r="I9" s="6" t="s">
        <v>16</v>
      </c>
      <c r="J9" s="6"/>
      <c r="K9" s="6"/>
      <c r="L9" s="18"/>
      <c r="M9" s="18"/>
    </row>
    <row r="10" spans="1:13" ht="15" customHeight="1">
      <c r="A10" s="1"/>
      <c r="B10" s="1"/>
      <c r="C10" s="1"/>
      <c r="D10" s="1"/>
      <c r="E10" s="1"/>
      <c r="F10" s="17"/>
      <c r="G10" s="18"/>
      <c r="H10" s="6"/>
      <c r="I10" s="6" t="s">
        <v>17</v>
      </c>
      <c r="J10" s="6"/>
      <c r="K10" s="6"/>
      <c r="L10" s="18"/>
      <c r="M10" s="18"/>
    </row>
    <row r="11" spans="1:13" ht="15" customHeight="1">
      <c r="A11" s="1"/>
      <c r="B11" s="1"/>
      <c r="C11" s="1"/>
      <c r="D11" s="1"/>
      <c r="E11" s="1"/>
      <c r="F11" s="17"/>
      <c r="G11" s="18"/>
      <c r="H11" s="6"/>
      <c r="I11" s="6" t="s">
        <v>18</v>
      </c>
      <c r="J11" s="6"/>
      <c r="K11" s="6"/>
      <c r="L11" s="18"/>
      <c r="M11" s="18"/>
    </row>
    <row r="12" spans="1:13" ht="15" customHeight="1">
      <c r="A12" s="1"/>
      <c r="B12" s="1"/>
      <c r="C12" s="1"/>
      <c r="D12" s="1"/>
      <c r="E12" s="1"/>
      <c r="F12" s="17"/>
      <c r="G12" s="23"/>
      <c r="H12" s="6"/>
      <c r="I12" s="6"/>
      <c r="J12" s="6"/>
      <c r="K12" s="6"/>
      <c r="L12" s="18"/>
      <c r="M12" s="18"/>
    </row>
    <row r="13" spans="1:13" ht="15" customHeight="1">
      <c r="A13" s="1"/>
      <c r="B13" s="1"/>
      <c r="C13" s="1"/>
      <c r="D13" s="1"/>
      <c r="E13" s="1"/>
      <c r="F13" s="17"/>
      <c r="G13" s="18"/>
      <c r="H13" s="6">
        <v>2.0310000000000001</v>
      </c>
      <c r="I13" s="6" t="s">
        <v>19</v>
      </c>
      <c r="J13" s="6"/>
      <c r="K13" s="6"/>
      <c r="L13" s="18"/>
      <c r="M13" s="18"/>
    </row>
    <row r="14" spans="1:13" ht="15" customHeight="1">
      <c r="A14" s="1"/>
      <c r="B14" s="1"/>
      <c r="C14" s="1"/>
      <c r="D14" s="1"/>
      <c r="E14" s="1"/>
      <c r="F14" s="17"/>
      <c r="G14" s="18"/>
      <c r="H14" s="6">
        <v>2.032</v>
      </c>
      <c r="I14" s="6" t="s">
        <v>20</v>
      </c>
      <c r="J14" s="6"/>
      <c r="K14" s="6"/>
      <c r="L14" s="18"/>
      <c r="M14" s="18"/>
    </row>
    <row r="15" spans="1:13" ht="15" customHeight="1">
      <c r="A15" s="1"/>
      <c r="B15" s="1"/>
      <c r="C15" s="1"/>
      <c r="D15" s="1"/>
      <c r="E15" s="1"/>
      <c r="F15" s="17"/>
      <c r="G15" s="18"/>
      <c r="H15" s="6">
        <v>2.0329999999999999</v>
      </c>
      <c r="I15" s="6" t="s">
        <v>21</v>
      </c>
      <c r="J15" s="6"/>
      <c r="K15" s="6"/>
      <c r="L15" s="18"/>
      <c r="M15" s="18"/>
    </row>
    <row r="16" spans="1:13" ht="15" customHeight="1">
      <c r="A16" s="1"/>
      <c r="B16" s="1"/>
      <c r="C16" s="1"/>
      <c r="D16" s="1"/>
      <c r="E16" s="1"/>
      <c r="F16" s="17"/>
      <c r="G16" s="21"/>
      <c r="H16" s="6"/>
      <c r="I16" s="6" t="s">
        <v>22</v>
      </c>
      <c r="J16" s="6"/>
      <c r="K16" s="6"/>
      <c r="L16" s="18"/>
      <c r="M16" s="18"/>
    </row>
    <row r="17" spans="1:13" ht="15" customHeight="1">
      <c r="A17" s="1"/>
      <c r="B17" s="1"/>
      <c r="C17" s="1"/>
      <c r="D17" s="1"/>
      <c r="E17" s="1"/>
      <c r="F17" s="17"/>
      <c r="G17" s="21"/>
      <c r="H17" s="6"/>
      <c r="I17" s="6" t="s">
        <v>23</v>
      </c>
      <c r="J17" s="6"/>
      <c r="K17" s="6"/>
      <c r="L17" s="18"/>
      <c r="M17" s="18"/>
    </row>
    <row r="18" spans="1:13" ht="15" customHeight="1">
      <c r="A18" s="1"/>
      <c r="B18" s="1"/>
      <c r="C18" s="1"/>
      <c r="D18" s="1"/>
      <c r="E18" s="1"/>
      <c r="F18" s="17"/>
      <c r="G18" s="18"/>
      <c r="H18" s="6"/>
      <c r="I18" s="6"/>
      <c r="J18" s="6"/>
      <c r="K18" s="6"/>
      <c r="L18" s="18"/>
      <c r="M18" s="18"/>
    </row>
    <row r="19" spans="1:13" ht="15" customHeight="1">
      <c r="A19" s="1"/>
      <c r="B19" s="1"/>
      <c r="C19" s="1"/>
      <c r="D19" s="1"/>
      <c r="E19" s="1"/>
      <c r="F19" s="17"/>
      <c r="G19" s="18"/>
      <c r="H19" s="6">
        <v>2.0339999999999998</v>
      </c>
      <c r="I19" s="6" t="s">
        <v>24</v>
      </c>
      <c r="J19" s="6"/>
      <c r="K19" s="6"/>
      <c r="L19" s="18"/>
      <c r="M19" s="18"/>
    </row>
    <row r="20" spans="1:13" ht="15" customHeight="1">
      <c r="A20" s="1"/>
      <c r="B20" s="1"/>
      <c r="C20" s="1"/>
      <c r="D20" s="1"/>
      <c r="E20" s="1"/>
      <c r="F20" s="17"/>
      <c r="G20" s="18"/>
      <c r="H20" s="6"/>
      <c r="I20" s="6" t="s">
        <v>25</v>
      </c>
      <c r="J20" s="6"/>
      <c r="K20" s="6"/>
      <c r="L20" s="18"/>
      <c r="M20" s="18"/>
    </row>
    <row r="21" spans="1:13" ht="15" customHeight="1">
      <c r="A21" s="1"/>
      <c r="B21" s="1"/>
      <c r="C21" s="1"/>
      <c r="D21" s="1"/>
      <c r="E21" s="1"/>
      <c r="F21" s="17"/>
      <c r="G21" s="18"/>
      <c r="H21" s="6"/>
      <c r="I21" s="24" t="s">
        <v>26</v>
      </c>
      <c r="J21" s="6"/>
      <c r="K21" s="6"/>
      <c r="L21" s="18"/>
      <c r="M21" s="18"/>
    </row>
    <row r="22" spans="1:13" ht="15" customHeight="1">
      <c r="A22" s="1"/>
      <c r="B22" s="1"/>
      <c r="C22" s="1"/>
      <c r="D22" s="1"/>
      <c r="E22" s="1"/>
      <c r="F22" s="17"/>
      <c r="G22" s="18"/>
      <c r="H22" s="6"/>
      <c r="I22" s="6"/>
      <c r="J22" s="6"/>
      <c r="K22" s="6"/>
      <c r="L22" s="18"/>
      <c r="M22" s="18"/>
    </row>
    <row r="23" spans="1:13" ht="15" customHeight="1">
      <c r="A23" s="1"/>
      <c r="B23" s="1"/>
      <c r="C23" s="1"/>
      <c r="D23" s="1"/>
      <c r="E23" s="1"/>
      <c r="F23" s="17"/>
      <c r="G23" s="18"/>
      <c r="H23" s="24">
        <v>2.04</v>
      </c>
      <c r="I23" s="24" t="s">
        <v>27</v>
      </c>
      <c r="J23" s="6"/>
      <c r="K23" s="6"/>
      <c r="L23" s="18"/>
      <c r="M23" s="18"/>
    </row>
    <row r="24" spans="1:13" ht="15" customHeight="1">
      <c r="A24" s="1"/>
      <c r="B24" s="1"/>
      <c r="C24" s="1"/>
      <c r="D24" s="1"/>
      <c r="E24" s="1"/>
      <c r="F24" s="17"/>
      <c r="G24" s="18"/>
      <c r="H24" s="924"/>
      <c r="I24" s="24" t="s">
        <v>28</v>
      </c>
      <c r="J24" s="6"/>
      <c r="K24" s="6"/>
      <c r="L24" s="18"/>
      <c r="M24" s="18"/>
    </row>
    <row r="25" spans="1:13" ht="15.75" customHeight="1">
      <c r="A25" s="1"/>
      <c r="B25" s="1"/>
      <c r="C25" s="1"/>
      <c r="D25" s="1"/>
      <c r="E25" s="1"/>
      <c r="F25" s="17"/>
      <c r="G25" s="18"/>
      <c r="H25" s="924"/>
      <c r="I25" s="24" t="s">
        <v>29</v>
      </c>
      <c r="J25" s="6"/>
      <c r="K25" s="6"/>
      <c r="L25" s="18"/>
      <c r="M25" s="18"/>
    </row>
    <row r="26" spans="1:13" ht="15.75" customHeight="1">
      <c r="A26" s="1"/>
      <c r="B26" s="20"/>
      <c r="C26" s="20"/>
      <c r="D26" s="20"/>
      <c r="E26" s="20"/>
      <c r="F26" s="17"/>
      <c r="G26" s="18"/>
      <c r="H26" s="924"/>
      <c r="I26" s="24" t="s">
        <v>30</v>
      </c>
      <c r="J26" s="18"/>
      <c r="K26" s="18"/>
      <c r="L26" s="18"/>
      <c r="M26" s="18"/>
    </row>
    <row r="27" spans="1:13" ht="17.25" customHeight="1">
      <c r="A27" s="25"/>
      <c r="B27" s="147"/>
      <c r="C27" s="147"/>
      <c r="D27" s="147"/>
      <c r="E27" s="147"/>
      <c r="F27" s="25"/>
      <c r="G27" s="26"/>
      <c r="H27" s="924"/>
      <c r="I27" s="24" t="s">
        <v>31</v>
      </c>
      <c r="J27" s="18"/>
      <c r="K27" s="18"/>
      <c r="L27" s="18"/>
      <c r="M27" s="18"/>
    </row>
    <row r="28" spans="1:13" ht="17.25" customHeight="1">
      <c r="A28" s="25"/>
      <c r="B28" s="147"/>
      <c r="C28" s="147"/>
      <c r="D28" s="147"/>
      <c r="E28" s="147"/>
      <c r="F28" s="25"/>
      <c r="G28" s="26"/>
      <c r="H28" s="924"/>
      <c r="I28" s="24" t="s">
        <v>32</v>
      </c>
      <c r="J28" s="18"/>
      <c r="K28" s="18"/>
      <c r="L28" s="18"/>
      <c r="M28" s="18"/>
    </row>
    <row r="29" spans="1:13" ht="17.25" customHeight="1">
      <c r="A29" s="25"/>
      <c r="B29" s="147"/>
      <c r="C29" s="147"/>
      <c r="D29" s="147"/>
      <c r="E29" s="147"/>
      <c r="F29" s="25"/>
      <c r="G29" s="26"/>
      <c r="H29" s="924"/>
      <c r="I29" s="24" t="s">
        <v>33</v>
      </c>
      <c r="J29" s="18"/>
      <c r="K29" s="18"/>
      <c r="L29" s="18"/>
      <c r="M29" s="18"/>
    </row>
    <row r="30" spans="1:13" ht="17.25" customHeight="1">
      <c r="A30" s="25"/>
      <c r="B30" s="147"/>
      <c r="C30" s="147"/>
      <c r="D30" s="147"/>
      <c r="E30" s="147"/>
      <c r="F30" s="25"/>
      <c r="G30" s="26"/>
      <c r="H30" s="924"/>
      <c r="I30" s="24"/>
      <c r="J30" s="18"/>
      <c r="K30" s="18"/>
      <c r="L30" s="18"/>
      <c r="M30" s="18"/>
    </row>
  </sheetData>
  <mergeCells count="2">
    <mergeCell ref="B2:D2"/>
    <mergeCell ref="B3:C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97D"/>
  </sheetPr>
  <dimension ref="A1:Z1003"/>
  <sheetViews>
    <sheetView showGridLines="0" workbookViewId="0">
      <pane xSplit="2" ySplit="7" topLeftCell="C8" activePane="bottomRight" state="frozen"/>
      <selection pane="topRight" activeCell="C1" sqref="C1"/>
      <selection pane="bottomLeft" activeCell="A8" sqref="A8"/>
      <selection pane="bottomRight" activeCell="A18" sqref="A18"/>
    </sheetView>
  </sheetViews>
  <sheetFormatPr baseColWidth="10" defaultColWidth="12.6640625" defaultRowHeight="15" customHeight="1"/>
  <cols>
    <col min="1" max="1" width="31.1640625" customWidth="1"/>
    <col min="2" max="2" width="18.5" customWidth="1"/>
    <col min="3" max="23" width="11.1640625" customWidth="1"/>
    <col min="24" max="26" width="7.6640625" customWidth="1"/>
  </cols>
  <sheetData>
    <row r="1" spans="1:26" ht="18" customHeight="1">
      <c r="A1" s="925" t="str">
        <f>Settings!C5</f>
        <v>VReeMind</v>
      </c>
      <c r="B1" s="926"/>
      <c r="C1" s="27"/>
      <c r="D1" s="27"/>
      <c r="E1" s="27"/>
      <c r="F1" s="27"/>
      <c r="G1" s="27"/>
      <c r="H1" s="28"/>
      <c r="I1" s="28"/>
      <c r="J1" s="28"/>
      <c r="K1" s="28"/>
      <c r="L1" s="28"/>
      <c r="M1" s="28"/>
      <c r="N1" s="28"/>
      <c r="O1" s="28"/>
      <c r="P1" s="28"/>
      <c r="Q1" s="28"/>
      <c r="R1" s="28"/>
      <c r="S1" s="28"/>
      <c r="T1" s="28"/>
      <c r="U1" s="28"/>
      <c r="V1" s="28"/>
      <c r="W1" s="28"/>
      <c r="X1" s="28"/>
      <c r="Y1" s="28"/>
      <c r="Z1" s="28"/>
    </row>
    <row r="2" spans="1:26" ht="18" customHeight="1">
      <c r="A2" s="927" t="s">
        <v>34</v>
      </c>
      <c r="B2" s="926"/>
      <c r="C2" s="28"/>
      <c r="D2" s="29"/>
      <c r="E2" s="30"/>
      <c r="F2" s="31"/>
      <c r="G2" s="32"/>
      <c r="H2" s="30"/>
      <c r="I2" s="31"/>
      <c r="J2" s="29"/>
      <c r="K2" s="28"/>
      <c r="L2" s="28"/>
      <c r="M2" s="28"/>
      <c r="N2" s="28"/>
      <c r="O2" s="28"/>
      <c r="P2" s="28"/>
      <c r="Q2" s="28"/>
      <c r="R2" s="28"/>
      <c r="S2" s="28"/>
      <c r="T2" s="28"/>
      <c r="U2" s="28"/>
      <c r="V2" s="28"/>
      <c r="W2" s="28"/>
      <c r="X2" s="28"/>
      <c r="Y2" s="28"/>
      <c r="Z2" s="28"/>
    </row>
    <row r="3" spans="1:26" ht="18" customHeight="1">
      <c r="A3" s="928">
        <f ca="1">+TODAY()</f>
        <v>44143</v>
      </c>
      <c r="B3" s="926"/>
      <c r="C3" s="28"/>
      <c r="D3" s="33"/>
      <c r="E3" s="30"/>
      <c r="F3" s="28"/>
      <c r="G3" s="32"/>
      <c r="H3" s="30"/>
      <c r="I3" s="28"/>
      <c r="J3" s="34"/>
      <c r="K3" s="28"/>
      <c r="L3" s="28"/>
      <c r="M3" s="28"/>
      <c r="N3" s="28"/>
      <c r="O3" s="28"/>
      <c r="P3" s="28"/>
      <c r="Q3" s="28"/>
      <c r="R3" s="28"/>
      <c r="S3" s="28"/>
      <c r="T3" s="28"/>
      <c r="U3" s="28"/>
      <c r="V3" s="28"/>
      <c r="W3" s="28"/>
      <c r="X3" s="28"/>
      <c r="Y3" s="28"/>
      <c r="Z3" s="28"/>
    </row>
    <row r="4" spans="1:26" ht="18" customHeight="1">
      <c r="A4" s="928"/>
      <c r="B4" s="929"/>
      <c r="C4" s="28"/>
      <c r="D4" s="33"/>
      <c r="E4" s="30"/>
      <c r="F4" s="28"/>
      <c r="G4" s="29"/>
      <c r="H4" s="30"/>
      <c r="I4" s="28"/>
      <c r="J4" s="32"/>
      <c r="K4" s="28"/>
      <c r="L4" s="28"/>
      <c r="M4" s="28"/>
      <c r="N4" s="28"/>
      <c r="O4" s="28"/>
      <c r="P4" s="28"/>
      <c r="Q4" s="28"/>
      <c r="R4" s="28"/>
      <c r="S4" s="28"/>
      <c r="T4" s="28"/>
      <c r="U4" s="28"/>
      <c r="V4" s="28"/>
      <c r="W4" s="28"/>
      <c r="X4" s="28"/>
      <c r="Y4" s="28"/>
      <c r="Z4" s="28"/>
    </row>
    <row r="5" spans="1:26" ht="3.75" customHeight="1">
      <c r="A5" s="928"/>
      <c r="B5" s="929"/>
      <c r="C5" s="28"/>
      <c r="D5" s="29"/>
      <c r="E5" s="30"/>
      <c r="F5" s="28"/>
      <c r="G5" s="29"/>
      <c r="H5" s="28"/>
      <c r="I5" s="28"/>
      <c r="J5" s="28"/>
      <c r="K5" s="28"/>
      <c r="L5" s="28"/>
      <c r="M5" s="28"/>
      <c r="N5" s="28"/>
      <c r="O5" s="28"/>
      <c r="P5" s="28"/>
      <c r="Q5" s="28"/>
      <c r="R5" s="28"/>
      <c r="S5" s="28"/>
      <c r="T5" s="28"/>
      <c r="U5" s="28"/>
      <c r="V5" s="28"/>
      <c r="W5" s="28"/>
      <c r="X5" s="28"/>
      <c r="Y5" s="28"/>
      <c r="Z5" s="28"/>
    </row>
    <row r="6" spans="1:26" ht="15" customHeight="1">
      <c r="A6" s="930"/>
      <c r="B6" s="926"/>
      <c r="C6" s="35"/>
      <c r="D6" s="35"/>
      <c r="E6" s="35"/>
      <c r="F6" s="35"/>
      <c r="G6" s="35"/>
      <c r="H6" s="35"/>
      <c r="I6" s="35"/>
      <c r="J6" s="35"/>
      <c r="K6" s="35"/>
      <c r="L6" s="35"/>
      <c r="M6" s="35"/>
      <c r="N6" s="35"/>
      <c r="O6" s="35"/>
      <c r="P6" s="35"/>
      <c r="Q6" s="35"/>
      <c r="R6" s="35"/>
      <c r="S6" s="35"/>
      <c r="T6" s="35"/>
      <c r="U6" s="35"/>
      <c r="V6" s="28"/>
      <c r="W6" s="28"/>
      <c r="X6" s="28"/>
      <c r="Y6" s="28"/>
      <c r="Z6" s="28"/>
    </row>
    <row r="7" spans="1:26" ht="18" customHeight="1">
      <c r="A7" s="931"/>
      <c r="B7" s="932"/>
      <c r="C7" s="36"/>
      <c r="D7" s="36"/>
      <c r="E7" s="36"/>
      <c r="F7" s="36"/>
      <c r="G7" s="36"/>
      <c r="H7" s="36"/>
      <c r="I7" s="36"/>
      <c r="J7" s="36"/>
      <c r="K7" s="36"/>
      <c r="L7" s="36"/>
      <c r="M7" s="36"/>
      <c r="N7" s="36"/>
      <c r="O7" s="36"/>
      <c r="P7" s="36"/>
      <c r="Q7" s="36"/>
      <c r="R7" s="36"/>
      <c r="S7" s="36"/>
      <c r="T7" s="36"/>
      <c r="U7" s="36"/>
      <c r="V7" s="28"/>
      <c r="W7" s="28"/>
      <c r="X7" s="28"/>
      <c r="Y7" s="28"/>
      <c r="Z7" s="28"/>
    </row>
    <row r="8" spans="1:26" ht="18" customHeight="1">
      <c r="A8" s="37"/>
      <c r="B8" s="38"/>
      <c r="C8" s="39"/>
      <c r="D8" s="39"/>
      <c r="E8" s="39"/>
      <c r="F8" s="39"/>
      <c r="G8" s="39"/>
      <c r="H8" s="39"/>
      <c r="I8" s="39"/>
      <c r="J8" s="39"/>
      <c r="K8" s="39"/>
      <c r="L8" s="39"/>
      <c r="M8" s="39"/>
      <c r="N8" s="39"/>
      <c r="O8" s="39"/>
      <c r="P8" s="39"/>
      <c r="Q8" s="39"/>
      <c r="R8" s="39"/>
      <c r="S8" s="39"/>
      <c r="T8" s="39"/>
      <c r="U8" s="39"/>
      <c r="V8" s="28"/>
      <c r="W8" s="28"/>
      <c r="X8" s="28"/>
      <c r="Y8" s="28"/>
      <c r="Z8" s="28"/>
    </row>
    <row r="9" spans="1:26" ht="18" customHeight="1">
      <c r="A9" s="40" t="s">
        <v>35</v>
      </c>
      <c r="B9" s="41"/>
      <c r="C9" s="41"/>
      <c r="D9" s="41"/>
      <c r="E9" s="41"/>
      <c r="F9" s="41"/>
      <c r="G9" s="41"/>
      <c r="H9" s="41"/>
      <c r="I9" s="41"/>
      <c r="J9" s="41"/>
      <c r="K9" s="41"/>
      <c r="L9" s="41"/>
      <c r="M9" s="41"/>
      <c r="N9" s="41"/>
      <c r="O9" s="41"/>
      <c r="P9" s="41"/>
      <c r="Q9" s="41"/>
      <c r="R9" s="41"/>
      <c r="S9" s="41"/>
      <c r="T9" s="41"/>
      <c r="U9" s="41"/>
      <c r="V9" s="41"/>
      <c r="W9" s="41"/>
      <c r="X9" s="42"/>
      <c r="Y9" s="42"/>
      <c r="Z9" s="42"/>
    </row>
    <row r="10" spans="1:26" ht="4.5" customHeight="1">
      <c r="A10" s="28"/>
      <c r="B10" s="43"/>
      <c r="C10" s="28"/>
      <c r="D10" s="28"/>
      <c r="E10" s="28"/>
      <c r="F10" s="28"/>
      <c r="G10" s="28"/>
      <c r="H10" s="28"/>
      <c r="I10" s="28"/>
      <c r="J10" s="28"/>
      <c r="K10" s="28"/>
      <c r="L10" s="28"/>
      <c r="M10" s="28"/>
      <c r="N10" s="28"/>
      <c r="O10" s="28"/>
      <c r="P10" s="28"/>
      <c r="Q10" s="28"/>
      <c r="R10" s="28"/>
      <c r="S10" s="28"/>
      <c r="T10" s="28"/>
      <c r="U10" s="28"/>
      <c r="V10" s="28"/>
      <c r="W10" s="28"/>
      <c r="X10" s="28"/>
      <c r="Y10" s="28"/>
      <c r="Z10" s="28"/>
    </row>
    <row r="11" spans="1:26" ht="18" customHeight="1">
      <c r="A11" s="44" t="s">
        <v>36</v>
      </c>
      <c r="B11" s="45" t="s">
        <v>37</v>
      </c>
      <c r="C11" s="44" t="s">
        <v>38</v>
      </c>
      <c r="D11" s="46"/>
      <c r="E11" s="47"/>
      <c r="F11" s="47"/>
      <c r="G11" s="47"/>
      <c r="H11" s="47"/>
      <c r="I11" s="47"/>
      <c r="J11" s="47"/>
      <c r="K11" s="47"/>
      <c r="L11" s="47"/>
      <c r="M11" s="47"/>
      <c r="N11" s="47"/>
      <c r="O11" s="47"/>
      <c r="P11" s="47"/>
      <c r="Q11" s="47"/>
      <c r="R11" s="47"/>
      <c r="S11" s="47"/>
      <c r="T11" s="47"/>
      <c r="U11" s="47"/>
      <c r="V11" s="47"/>
      <c r="W11" s="47"/>
      <c r="X11" s="44"/>
      <c r="Y11" s="44"/>
      <c r="Z11" s="44"/>
    </row>
    <row r="12" spans="1:26" ht="18" customHeight="1">
      <c r="A12" s="28" t="s">
        <v>39</v>
      </c>
      <c r="B12" s="48" t="s">
        <v>40</v>
      </c>
      <c r="C12" s="933" t="s">
        <v>41</v>
      </c>
      <c r="D12" s="49"/>
      <c r="E12" s="49"/>
      <c r="F12" s="49"/>
      <c r="G12" s="49"/>
      <c r="H12" s="49"/>
      <c r="I12" s="49"/>
      <c r="J12" s="49"/>
      <c r="K12" s="49"/>
      <c r="L12" s="49"/>
      <c r="M12" s="49"/>
      <c r="N12" s="49"/>
      <c r="O12" s="49"/>
      <c r="P12" s="49"/>
      <c r="Q12" s="49"/>
      <c r="R12" s="49"/>
      <c r="S12" s="49"/>
      <c r="T12" s="49"/>
      <c r="U12" s="49"/>
      <c r="V12" s="49"/>
      <c r="W12" s="49"/>
      <c r="X12" s="28"/>
      <c r="Y12" s="28"/>
      <c r="Z12" s="28"/>
    </row>
    <row r="13" spans="1:26" ht="18" customHeight="1">
      <c r="A13" s="37"/>
      <c r="B13" s="38"/>
      <c r="C13" s="38"/>
      <c r="D13" s="50"/>
      <c r="E13" s="39"/>
      <c r="F13" s="39"/>
      <c r="G13" s="39"/>
      <c r="H13" s="39"/>
      <c r="I13" s="39"/>
      <c r="J13" s="39"/>
      <c r="K13" s="39"/>
      <c r="L13" s="39"/>
      <c r="M13" s="39"/>
      <c r="N13" s="39"/>
      <c r="O13" s="39"/>
      <c r="P13" s="39"/>
      <c r="Q13" s="39"/>
      <c r="R13" s="39"/>
      <c r="S13" s="39"/>
      <c r="T13" s="39"/>
      <c r="U13" s="39"/>
      <c r="V13" s="39"/>
      <c r="W13" s="39"/>
      <c r="X13" s="28"/>
      <c r="Y13" s="28"/>
      <c r="Z13" s="28"/>
    </row>
    <row r="14" spans="1:26" ht="18" customHeight="1">
      <c r="A14" s="37"/>
      <c r="B14" s="38"/>
      <c r="C14" s="38"/>
      <c r="D14" s="50"/>
      <c r="E14" s="39"/>
      <c r="F14" s="39"/>
      <c r="G14" s="39"/>
      <c r="H14" s="39"/>
      <c r="I14" s="39"/>
      <c r="J14" s="39"/>
      <c r="K14" s="39"/>
      <c r="L14" s="39"/>
      <c r="M14" s="39"/>
      <c r="N14" s="39"/>
      <c r="O14" s="39"/>
      <c r="P14" s="39"/>
      <c r="Q14" s="39"/>
      <c r="R14" s="39"/>
      <c r="S14" s="39"/>
      <c r="T14" s="39"/>
      <c r="U14" s="39"/>
      <c r="V14" s="39"/>
      <c r="W14" s="39"/>
      <c r="X14" s="28"/>
      <c r="Y14" s="28"/>
      <c r="Z14" s="28"/>
    </row>
    <row r="15" spans="1:26" ht="18" customHeight="1">
      <c r="A15" s="40" t="s">
        <v>42</v>
      </c>
      <c r="B15" s="41"/>
      <c r="C15" s="41"/>
      <c r="D15" s="41"/>
      <c r="E15" s="41"/>
      <c r="F15" s="41"/>
      <c r="G15" s="41"/>
      <c r="H15" s="41"/>
      <c r="I15" s="41"/>
      <c r="J15" s="41"/>
      <c r="K15" s="41"/>
      <c r="L15" s="41"/>
      <c r="M15" s="41"/>
      <c r="N15" s="41"/>
      <c r="O15" s="41"/>
      <c r="P15" s="41"/>
      <c r="Q15" s="41"/>
      <c r="R15" s="41"/>
      <c r="S15" s="41"/>
      <c r="T15" s="41"/>
      <c r="U15" s="41"/>
      <c r="V15" s="41"/>
      <c r="W15" s="41"/>
      <c r="X15" s="42"/>
      <c r="Y15" s="42"/>
      <c r="Z15" s="42"/>
    </row>
    <row r="16" spans="1:26" ht="4.5" customHeight="1">
      <c r="A16" s="28"/>
      <c r="B16" s="43"/>
      <c r="C16" s="28"/>
      <c r="D16" s="28"/>
      <c r="E16" s="28"/>
      <c r="F16" s="28"/>
      <c r="G16" s="28"/>
      <c r="H16" s="28"/>
      <c r="I16" s="28"/>
      <c r="J16" s="28"/>
      <c r="K16" s="28"/>
      <c r="L16" s="28"/>
      <c r="M16" s="28"/>
      <c r="N16" s="28"/>
      <c r="O16" s="28"/>
      <c r="P16" s="28"/>
      <c r="Q16" s="28"/>
      <c r="R16" s="28"/>
      <c r="S16" s="28"/>
      <c r="T16" s="28"/>
      <c r="U16" s="28"/>
      <c r="V16" s="28"/>
      <c r="W16" s="28"/>
      <c r="X16" s="28"/>
      <c r="Y16" s="28"/>
      <c r="Z16" s="28"/>
    </row>
    <row r="17" spans="1:26" ht="18" customHeight="1">
      <c r="A17" s="51"/>
      <c r="B17" s="43"/>
      <c r="C17" s="934"/>
      <c r="D17" s="52"/>
      <c r="E17" s="52"/>
      <c r="F17" s="52"/>
      <c r="G17" s="52"/>
      <c r="H17" s="52"/>
      <c r="I17" s="52"/>
      <c r="J17" s="52"/>
      <c r="K17" s="52"/>
      <c r="L17" s="52"/>
      <c r="M17" s="52"/>
      <c r="N17" s="52"/>
      <c r="O17" s="52"/>
      <c r="P17" s="52"/>
      <c r="Q17" s="52"/>
      <c r="R17" s="52"/>
      <c r="S17" s="52"/>
      <c r="T17" s="52"/>
      <c r="U17" s="52"/>
      <c r="V17" s="52"/>
      <c r="W17" s="52"/>
      <c r="X17" s="28"/>
      <c r="Y17" s="28"/>
      <c r="Z17" s="28"/>
    </row>
    <row r="18" spans="1:26" ht="18" customHeight="1">
      <c r="A18" s="53" t="s">
        <v>43</v>
      </c>
      <c r="B18" s="54"/>
      <c r="C18" s="55" t="s">
        <v>44</v>
      </c>
      <c r="D18" s="52"/>
      <c r="E18" s="52"/>
      <c r="F18" s="52"/>
      <c r="G18" s="52"/>
      <c r="H18" s="52"/>
      <c r="I18" s="52"/>
      <c r="J18" s="52"/>
      <c r="K18" s="52"/>
      <c r="L18" s="52"/>
      <c r="M18" s="52"/>
      <c r="N18" s="52"/>
      <c r="O18" s="52"/>
      <c r="P18" s="52"/>
      <c r="Q18" s="52"/>
      <c r="R18" s="52"/>
      <c r="S18" s="52"/>
      <c r="T18" s="52"/>
      <c r="U18" s="52"/>
      <c r="V18" s="52"/>
      <c r="W18" s="52"/>
      <c r="X18" s="28"/>
      <c r="Y18" s="28"/>
      <c r="Z18" s="28"/>
    </row>
    <row r="19" spans="1:26" ht="18" customHeight="1">
      <c r="A19" s="53" t="s">
        <v>45</v>
      </c>
      <c r="B19" s="54"/>
      <c r="C19" s="55" t="s">
        <v>46</v>
      </c>
      <c r="D19" s="52"/>
      <c r="E19" s="52"/>
      <c r="F19" s="52"/>
      <c r="G19" s="52"/>
      <c r="H19" s="52"/>
      <c r="I19" s="52"/>
      <c r="J19" s="52"/>
      <c r="K19" s="52"/>
      <c r="L19" s="52"/>
      <c r="M19" s="52"/>
      <c r="N19" s="52"/>
      <c r="O19" s="52"/>
      <c r="P19" s="52"/>
      <c r="Q19" s="52"/>
      <c r="R19" s="52"/>
      <c r="S19" s="52"/>
      <c r="T19" s="52"/>
      <c r="U19" s="52"/>
      <c r="V19" s="52"/>
      <c r="W19" s="52"/>
      <c r="X19" s="28"/>
      <c r="Y19" s="28"/>
      <c r="Z19" s="28"/>
    </row>
    <row r="20" spans="1:26" ht="18" customHeight="1">
      <c r="A20" s="56" t="s">
        <v>47</v>
      </c>
      <c r="B20" s="54"/>
      <c r="C20" s="55" t="s">
        <v>48</v>
      </c>
      <c r="D20" s="52"/>
      <c r="E20" s="52"/>
      <c r="F20" s="52"/>
      <c r="G20" s="52"/>
      <c r="H20" s="52"/>
      <c r="I20" s="52"/>
      <c r="J20" s="52"/>
      <c r="K20" s="52"/>
      <c r="L20" s="52"/>
      <c r="M20" s="52"/>
      <c r="N20" s="52"/>
      <c r="O20" s="52"/>
      <c r="P20" s="52"/>
      <c r="Q20" s="52"/>
      <c r="R20" s="52"/>
      <c r="S20" s="52"/>
      <c r="T20" s="52"/>
      <c r="U20" s="52"/>
      <c r="V20" s="52"/>
      <c r="W20" s="52"/>
      <c r="X20" s="28"/>
      <c r="Y20" s="28"/>
      <c r="Z20" s="28"/>
    </row>
    <row r="21" spans="1:26" ht="18" customHeight="1">
      <c r="A21" s="53" t="s">
        <v>49</v>
      </c>
      <c r="B21" s="54"/>
      <c r="C21" s="55" t="s">
        <v>50</v>
      </c>
      <c r="D21" s="52"/>
      <c r="E21" s="52"/>
      <c r="F21" s="52"/>
      <c r="G21" s="52"/>
      <c r="H21" s="52"/>
      <c r="I21" s="52"/>
      <c r="J21" s="52"/>
      <c r="K21" s="52"/>
      <c r="L21" s="52"/>
      <c r="M21" s="52"/>
      <c r="N21" s="52"/>
      <c r="O21" s="52"/>
      <c r="P21" s="52"/>
      <c r="Q21" s="52"/>
      <c r="R21" s="52"/>
      <c r="S21" s="52"/>
      <c r="T21" s="52"/>
      <c r="U21" s="52"/>
      <c r="V21" s="52"/>
      <c r="W21" s="52"/>
      <c r="X21" s="28"/>
      <c r="Y21" s="28"/>
      <c r="Z21" s="28"/>
    </row>
    <row r="22" spans="1:26" ht="18" customHeight="1">
      <c r="A22" s="935" t="s">
        <v>51</v>
      </c>
      <c r="B22" s="936"/>
      <c r="C22" s="52" t="s">
        <v>52</v>
      </c>
      <c r="D22" s="52"/>
      <c r="E22" s="52"/>
      <c r="F22" s="52"/>
      <c r="G22" s="52"/>
      <c r="H22" s="52"/>
      <c r="I22" s="52"/>
      <c r="J22" s="52"/>
      <c r="K22" s="52"/>
      <c r="L22" s="52"/>
      <c r="M22" s="52"/>
      <c r="N22" s="52"/>
      <c r="O22" s="52"/>
      <c r="P22" s="52"/>
      <c r="Q22" s="52"/>
      <c r="R22" s="52"/>
      <c r="S22" s="52"/>
      <c r="T22" s="52"/>
      <c r="U22" s="52"/>
      <c r="V22" s="52"/>
      <c r="W22" s="52"/>
      <c r="X22" s="28"/>
      <c r="Y22" s="28"/>
      <c r="Z22" s="28"/>
    </row>
    <row r="23" spans="1:26" ht="18" customHeight="1">
      <c r="A23" s="935" t="s">
        <v>53</v>
      </c>
      <c r="B23" s="936"/>
      <c r="C23" s="55" t="s">
        <v>54</v>
      </c>
      <c r="D23" s="52"/>
      <c r="E23" s="52"/>
      <c r="F23" s="52"/>
      <c r="G23" s="52"/>
      <c r="H23" s="52"/>
      <c r="I23" s="52"/>
      <c r="J23" s="52"/>
      <c r="K23" s="52"/>
      <c r="L23" s="52"/>
      <c r="M23" s="52"/>
      <c r="N23" s="52"/>
      <c r="O23" s="52"/>
      <c r="P23" s="52"/>
      <c r="Q23" s="52"/>
      <c r="R23" s="52"/>
      <c r="S23" s="52"/>
      <c r="T23" s="52"/>
      <c r="U23" s="52"/>
      <c r="V23" s="52"/>
      <c r="W23" s="52"/>
      <c r="X23" s="28"/>
      <c r="Y23" s="28"/>
      <c r="Z23" s="28"/>
    </row>
    <row r="24" spans="1:26" ht="18" customHeight="1">
      <c r="A24" s="935" t="s">
        <v>55</v>
      </c>
      <c r="B24" s="936"/>
      <c r="C24" s="55" t="s">
        <v>56</v>
      </c>
      <c r="D24" s="52"/>
      <c r="E24" s="52"/>
      <c r="F24" s="52"/>
      <c r="G24" s="52"/>
      <c r="H24" s="52"/>
      <c r="I24" s="52"/>
      <c r="J24" s="52"/>
      <c r="K24" s="52"/>
      <c r="L24" s="52"/>
      <c r="M24" s="52"/>
      <c r="N24" s="52"/>
      <c r="O24" s="52"/>
      <c r="P24" s="52"/>
      <c r="Q24" s="52"/>
      <c r="R24" s="52"/>
      <c r="S24" s="52"/>
      <c r="T24" s="52"/>
      <c r="U24" s="52"/>
      <c r="V24" s="52"/>
      <c r="W24" s="52"/>
      <c r="X24" s="28"/>
      <c r="Y24" s="28"/>
      <c r="Z24" s="28"/>
    </row>
    <row r="25" spans="1:26" ht="18" customHeight="1">
      <c r="A25" s="937" t="s">
        <v>57</v>
      </c>
      <c r="B25" s="938"/>
      <c r="C25" s="55" t="s">
        <v>58</v>
      </c>
      <c r="D25" s="52"/>
      <c r="E25" s="52"/>
      <c r="F25" s="52"/>
      <c r="G25" s="52"/>
      <c r="H25" s="52"/>
      <c r="I25" s="52"/>
      <c r="J25" s="52"/>
      <c r="K25" s="52"/>
      <c r="L25" s="52"/>
      <c r="M25" s="52"/>
      <c r="N25" s="52"/>
      <c r="O25" s="52"/>
      <c r="P25" s="52"/>
      <c r="Q25" s="52"/>
      <c r="R25" s="52"/>
      <c r="S25" s="52"/>
      <c r="T25" s="52"/>
      <c r="U25" s="52"/>
      <c r="V25" s="52"/>
      <c r="W25" s="52"/>
      <c r="X25" s="28"/>
      <c r="Y25" s="28"/>
      <c r="Z25" s="28"/>
    </row>
    <row r="26" spans="1:26" ht="18" customHeight="1">
      <c r="A26" s="939" t="s">
        <v>59</v>
      </c>
      <c r="B26" s="940"/>
      <c r="C26" s="55" t="s">
        <v>60</v>
      </c>
      <c r="D26" s="52"/>
      <c r="E26" s="52"/>
      <c r="F26" s="52"/>
      <c r="G26" s="52"/>
      <c r="H26" s="52"/>
      <c r="I26" s="52"/>
      <c r="J26" s="52"/>
      <c r="K26" s="52"/>
      <c r="L26" s="52"/>
      <c r="M26" s="52"/>
      <c r="N26" s="52"/>
      <c r="O26" s="52"/>
      <c r="P26" s="52"/>
      <c r="Q26" s="52"/>
      <c r="R26" s="52"/>
      <c r="S26" s="52"/>
      <c r="T26" s="52"/>
      <c r="U26" s="52"/>
      <c r="V26" s="52"/>
      <c r="W26" s="52"/>
      <c r="X26" s="28"/>
      <c r="Y26" s="28"/>
      <c r="Z26" s="28"/>
    </row>
    <row r="27" spans="1:26" ht="18" customHeight="1">
      <c r="A27" s="941" t="s">
        <v>61</v>
      </c>
      <c r="B27" s="942"/>
      <c r="C27" s="55" t="s">
        <v>62</v>
      </c>
      <c r="D27" s="52"/>
      <c r="E27" s="52"/>
      <c r="F27" s="52"/>
      <c r="G27" s="52"/>
      <c r="H27" s="52"/>
      <c r="I27" s="52"/>
      <c r="J27" s="52"/>
      <c r="K27" s="52"/>
      <c r="L27" s="52"/>
      <c r="M27" s="52"/>
      <c r="N27" s="52"/>
      <c r="O27" s="52"/>
      <c r="P27" s="52"/>
      <c r="Q27" s="52"/>
      <c r="R27" s="52"/>
      <c r="S27" s="52"/>
      <c r="T27" s="52"/>
      <c r="U27" s="52"/>
      <c r="V27" s="52"/>
      <c r="W27" s="52"/>
      <c r="X27" s="28"/>
      <c r="Y27" s="28"/>
      <c r="Z27" s="28"/>
    </row>
    <row r="28" spans="1:26" ht="18" customHeight="1">
      <c r="A28" s="943" t="s">
        <v>63</v>
      </c>
      <c r="B28" s="944"/>
      <c r="C28" s="55" t="s">
        <v>64</v>
      </c>
      <c r="D28" s="52"/>
      <c r="E28" s="52"/>
      <c r="F28" s="52"/>
      <c r="G28" s="52"/>
      <c r="H28" s="52"/>
      <c r="I28" s="52"/>
      <c r="J28" s="52"/>
      <c r="K28" s="52"/>
      <c r="L28" s="52"/>
      <c r="M28" s="52"/>
      <c r="N28" s="52"/>
      <c r="O28" s="52"/>
      <c r="P28" s="52"/>
      <c r="Q28" s="52"/>
      <c r="R28" s="52"/>
      <c r="S28" s="52"/>
      <c r="T28" s="52"/>
      <c r="U28" s="52"/>
      <c r="V28" s="52"/>
      <c r="W28" s="52"/>
      <c r="X28" s="28"/>
      <c r="Y28" s="28"/>
      <c r="Z28" s="28"/>
    </row>
    <row r="29" spans="1:26" ht="18" customHeight="1">
      <c r="A29" s="935" t="s">
        <v>65</v>
      </c>
      <c r="B29" s="936"/>
      <c r="C29" s="55" t="s">
        <v>66</v>
      </c>
      <c r="D29" s="52"/>
      <c r="E29" s="52"/>
      <c r="F29" s="52"/>
      <c r="G29" s="52"/>
      <c r="H29" s="52"/>
      <c r="I29" s="52"/>
      <c r="J29" s="52"/>
      <c r="K29" s="52"/>
      <c r="L29" s="52"/>
      <c r="M29" s="52"/>
      <c r="N29" s="52"/>
      <c r="O29" s="52"/>
      <c r="P29" s="52"/>
      <c r="Q29" s="52"/>
      <c r="R29" s="52"/>
      <c r="S29" s="52"/>
      <c r="T29" s="52"/>
      <c r="U29" s="52"/>
      <c r="V29" s="52"/>
      <c r="W29" s="52"/>
      <c r="X29" s="28"/>
      <c r="Y29" s="28"/>
      <c r="Z29" s="28"/>
    </row>
    <row r="30" spans="1:26" ht="18" customHeight="1">
      <c r="A30" s="935" t="s">
        <v>67</v>
      </c>
      <c r="B30" s="936"/>
      <c r="C30" s="55" t="s">
        <v>68</v>
      </c>
      <c r="D30" s="52"/>
      <c r="E30" s="52"/>
      <c r="F30" s="52"/>
      <c r="G30" s="52"/>
      <c r="H30" s="52"/>
      <c r="I30" s="52"/>
      <c r="J30" s="52"/>
      <c r="K30" s="52"/>
      <c r="L30" s="52"/>
      <c r="M30" s="52"/>
      <c r="N30" s="52"/>
      <c r="O30" s="52"/>
      <c r="P30" s="52"/>
      <c r="Q30" s="52"/>
      <c r="R30" s="52"/>
      <c r="S30" s="52"/>
      <c r="T30" s="52"/>
      <c r="U30" s="52"/>
      <c r="V30" s="52"/>
      <c r="W30" s="52"/>
      <c r="X30" s="28"/>
      <c r="Y30" s="28"/>
      <c r="Z30" s="28"/>
    </row>
    <row r="31" spans="1:26" ht="18" customHeight="1">
      <c r="A31" s="28"/>
      <c r="B31" s="43"/>
      <c r="C31" s="57"/>
      <c r="D31" s="52"/>
      <c r="E31" s="52"/>
      <c r="F31" s="52"/>
      <c r="G31" s="52"/>
      <c r="H31" s="52"/>
      <c r="I31" s="52"/>
      <c r="J31" s="52"/>
      <c r="K31" s="52"/>
      <c r="L31" s="52"/>
      <c r="M31" s="52"/>
      <c r="N31" s="52"/>
      <c r="O31" s="52"/>
      <c r="P31" s="52"/>
      <c r="Q31" s="52"/>
      <c r="R31" s="52"/>
      <c r="S31" s="52"/>
      <c r="T31" s="52"/>
      <c r="U31" s="52"/>
      <c r="V31" s="52"/>
      <c r="W31" s="52"/>
      <c r="X31" s="28"/>
      <c r="Y31" s="28"/>
      <c r="Z31" s="28"/>
    </row>
    <row r="32" spans="1:26" ht="18" customHeight="1">
      <c r="A32" s="28"/>
      <c r="B32" s="43"/>
      <c r="C32" s="52"/>
      <c r="D32" s="52"/>
      <c r="E32" s="52"/>
      <c r="F32" s="52"/>
      <c r="G32" s="52"/>
      <c r="H32" s="52"/>
      <c r="I32" s="52"/>
      <c r="J32" s="52"/>
      <c r="K32" s="52"/>
      <c r="L32" s="52"/>
      <c r="M32" s="52"/>
      <c r="N32" s="52"/>
      <c r="O32" s="52"/>
      <c r="P32" s="52"/>
      <c r="Q32" s="52"/>
      <c r="R32" s="52"/>
      <c r="S32" s="52"/>
      <c r="T32" s="52"/>
      <c r="U32" s="52"/>
      <c r="V32" s="52"/>
      <c r="W32" s="52"/>
      <c r="X32" s="28"/>
      <c r="Y32" s="28"/>
      <c r="Z32" s="28"/>
    </row>
    <row r="33" spans="1:26" ht="18" customHeight="1">
      <c r="A33" s="28"/>
      <c r="B33" s="43"/>
      <c r="C33" s="52"/>
      <c r="D33" s="52"/>
      <c r="E33" s="52"/>
      <c r="F33" s="52"/>
      <c r="G33" s="52"/>
      <c r="H33" s="52"/>
      <c r="I33" s="52"/>
      <c r="J33" s="52"/>
      <c r="K33" s="52"/>
      <c r="L33" s="52"/>
      <c r="M33" s="52"/>
      <c r="N33" s="52"/>
      <c r="O33" s="52"/>
      <c r="P33" s="52"/>
      <c r="Q33" s="52"/>
      <c r="R33" s="52"/>
      <c r="S33" s="52"/>
      <c r="T33" s="52"/>
      <c r="U33" s="52"/>
      <c r="V33" s="52"/>
      <c r="W33" s="52"/>
      <c r="X33" s="28"/>
      <c r="Y33" s="28"/>
      <c r="Z33" s="28"/>
    </row>
    <row r="34" spans="1:26" ht="18" customHeight="1">
      <c r="A34" s="28"/>
      <c r="B34" s="43"/>
      <c r="C34" s="52"/>
      <c r="D34" s="52"/>
      <c r="E34" s="52"/>
      <c r="F34" s="52"/>
      <c r="G34" s="52"/>
      <c r="H34" s="52"/>
      <c r="I34" s="52"/>
      <c r="J34" s="52"/>
      <c r="K34" s="52"/>
      <c r="L34" s="52"/>
      <c r="M34" s="52"/>
      <c r="N34" s="52"/>
      <c r="O34" s="52"/>
      <c r="P34" s="52"/>
      <c r="Q34" s="52"/>
      <c r="R34" s="52"/>
      <c r="S34" s="52"/>
      <c r="T34" s="52"/>
      <c r="U34" s="52"/>
      <c r="V34" s="52"/>
      <c r="W34" s="52"/>
      <c r="X34" s="28"/>
      <c r="Y34" s="28"/>
      <c r="Z34" s="28"/>
    </row>
    <row r="35" spans="1:26" ht="18" customHeight="1">
      <c r="A35" s="28"/>
      <c r="B35" s="43"/>
      <c r="C35" s="52"/>
      <c r="D35" s="52"/>
      <c r="E35" s="52"/>
      <c r="F35" s="52"/>
      <c r="G35" s="52"/>
      <c r="H35" s="52"/>
      <c r="I35" s="52"/>
      <c r="J35" s="52"/>
      <c r="K35" s="52"/>
      <c r="L35" s="52"/>
      <c r="M35" s="52"/>
      <c r="N35" s="52"/>
      <c r="O35" s="52"/>
      <c r="P35" s="52"/>
      <c r="Q35" s="52"/>
      <c r="R35" s="52"/>
      <c r="S35" s="52"/>
      <c r="T35" s="52"/>
      <c r="U35" s="52"/>
      <c r="V35" s="52"/>
      <c r="W35" s="52"/>
      <c r="X35" s="28"/>
      <c r="Y35" s="28"/>
      <c r="Z35" s="28"/>
    </row>
    <row r="36" spans="1:26" ht="18" customHeight="1">
      <c r="A36" s="28"/>
      <c r="B36" s="43"/>
      <c r="C36" s="52"/>
      <c r="D36" s="52"/>
      <c r="E36" s="52"/>
      <c r="F36" s="52"/>
      <c r="G36" s="52"/>
      <c r="H36" s="52"/>
      <c r="I36" s="52"/>
      <c r="J36" s="52"/>
      <c r="K36" s="52"/>
      <c r="L36" s="52"/>
      <c r="M36" s="52"/>
      <c r="N36" s="52"/>
      <c r="O36" s="52"/>
      <c r="P36" s="52"/>
      <c r="Q36" s="52"/>
      <c r="R36" s="52"/>
      <c r="S36" s="52"/>
      <c r="T36" s="52"/>
      <c r="U36" s="52"/>
      <c r="V36" s="52"/>
      <c r="W36" s="52"/>
      <c r="X36" s="28"/>
      <c r="Y36" s="28"/>
      <c r="Z36" s="28"/>
    </row>
    <row r="37" spans="1:26" ht="18" customHeight="1">
      <c r="A37" s="28"/>
      <c r="B37" s="43"/>
      <c r="C37" s="52"/>
      <c r="D37" s="52"/>
      <c r="E37" s="52"/>
      <c r="F37" s="52"/>
      <c r="G37" s="52"/>
      <c r="H37" s="52"/>
      <c r="I37" s="52"/>
      <c r="J37" s="52"/>
      <c r="K37" s="52"/>
      <c r="L37" s="52"/>
      <c r="M37" s="52"/>
      <c r="N37" s="52"/>
      <c r="O37" s="52"/>
      <c r="P37" s="52"/>
      <c r="Q37" s="52"/>
      <c r="R37" s="52"/>
      <c r="S37" s="52"/>
      <c r="T37" s="52"/>
      <c r="U37" s="52"/>
      <c r="V37" s="52"/>
      <c r="W37" s="52"/>
      <c r="X37" s="28"/>
      <c r="Y37" s="28"/>
      <c r="Z37" s="28"/>
    </row>
    <row r="38" spans="1:26" ht="18" customHeight="1">
      <c r="A38" s="28"/>
      <c r="B38" s="43"/>
      <c r="C38" s="52"/>
      <c r="D38" s="52"/>
      <c r="E38" s="52"/>
      <c r="F38" s="52"/>
      <c r="G38" s="52"/>
      <c r="H38" s="52"/>
      <c r="I38" s="52"/>
      <c r="J38" s="52"/>
      <c r="K38" s="52"/>
      <c r="L38" s="52"/>
      <c r="M38" s="52"/>
      <c r="N38" s="52"/>
      <c r="O38" s="52"/>
      <c r="P38" s="52"/>
      <c r="Q38" s="52"/>
      <c r="R38" s="52"/>
      <c r="S38" s="52"/>
      <c r="T38" s="52"/>
      <c r="U38" s="52"/>
      <c r="V38" s="52"/>
      <c r="W38" s="52"/>
      <c r="X38" s="28"/>
      <c r="Y38" s="28"/>
      <c r="Z38" s="28"/>
    </row>
    <row r="39" spans="1:26" ht="18" customHeight="1">
      <c r="A39" s="28"/>
      <c r="B39" s="43"/>
      <c r="C39" s="52"/>
      <c r="D39" s="52"/>
      <c r="E39" s="52"/>
      <c r="F39" s="52"/>
      <c r="G39" s="52"/>
      <c r="H39" s="52"/>
      <c r="I39" s="52"/>
      <c r="J39" s="52"/>
      <c r="K39" s="52"/>
      <c r="L39" s="52"/>
      <c r="M39" s="52"/>
      <c r="N39" s="52"/>
      <c r="O39" s="52"/>
      <c r="P39" s="52"/>
      <c r="Q39" s="52"/>
      <c r="R39" s="52"/>
      <c r="S39" s="52"/>
      <c r="T39" s="52"/>
      <c r="U39" s="52"/>
      <c r="V39" s="52"/>
      <c r="W39" s="52"/>
      <c r="X39" s="28"/>
      <c r="Y39" s="28"/>
      <c r="Z39" s="28"/>
    </row>
    <row r="40" spans="1:26" ht="18" customHeight="1">
      <c r="A40" s="28"/>
      <c r="B40" s="43"/>
      <c r="C40" s="52"/>
      <c r="D40" s="52"/>
      <c r="E40" s="52"/>
      <c r="F40" s="52"/>
      <c r="G40" s="52"/>
      <c r="H40" s="52"/>
      <c r="I40" s="52"/>
      <c r="J40" s="52"/>
      <c r="K40" s="52"/>
      <c r="L40" s="52"/>
      <c r="M40" s="52"/>
      <c r="N40" s="52"/>
      <c r="O40" s="52"/>
      <c r="P40" s="52"/>
      <c r="Q40" s="52"/>
      <c r="R40" s="52"/>
      <c r="S40" s="52"/>
      <c r="T40" s="52"/>
      <c r="U40" s="52"/>
      <c r="V40" s="52"/>
      <c r="W40" s="52"/>
      <c r="X40" s="28"/>
      <c r="Y40" s="28"/>
      <c r="Z40" s="28"/>
    </row>
    <row r="41" spans="1:26" ht="18" customHeight="1">
      <c r="A41" s="28"/>
      <c r="B41" s="43"/>
      <c r="C41" s="52"/>
      <c r="D41" s="52"/>
      <c r="E41" s="52"/>
      <c r="F41" s="52"/>
      <c r="G41" s="52"/>
      <c r="H41" s="52"/>
      <c r="I41" s="52"/>
      <c r="J41" s="52"/>
      <c r="K41" s="52"/>
      <c r="L41" s="52"/>
      <c r="M41" s="52"/>
      <c r="N41" s="52"/>
      <c r="O41" s="52"/>
      <c r="P41" s="52"/>
      <c r="Q41" s="52"/>
      <c r="R41" s="52"/>
      <c r="S41" s="52"/>
      <c r="T41" s="52"/>
      <c r="U41" s="52"/>
      <c r="V41" s="52"/>
      <c r="W41" s="52"/>
      <c r="X41" s="28"/>
      <c r="Y41" s="28"/>
      <c r="Z41" s="28"/>
    </row>
    <row r="42" spans="1:26" ht="18" customHeight="1">
      <c r="A42" s="28"/>
      <c r="B42" s="43"/>
      <c r="C42" s="52"/>
      <c r="D42" s="52"/>
      <c r="E42" s="52"/>
      <c r="F42" s="52"/>
      <c r="G42" s="52"/>
      <c r="H42" s="52"/>
      <c r="I42" s="52"/>
      <c r="J42" s="52"/>
      <c r="K42" s="52"/>
      <c r="L42" s="52"/>
      <c r="M42" s="52"/>
      <c r="N42" s="52"/>
      <c r="O42" s="52"/>
      <c r="P42" s="52"/>
      <c r="Q42" s="52"/>
      <c r="R42" s="52"/>
      <c r="S42" s="52"/>
      <c r="T42" s="52"/>
      <c r="U42" s="52"/>
      <c r="V42" s="52"/>
      <c r="W42" s="52"/>
      <c r="X42" s="28"/>
      <c r="Y42" s="28"/>
      <c r="Z42" s="28"/>
    </row>
    <row r="43" spans="1:26" ht="18" customHeight="1">
      <c r="A43" s="28"/>
      <c r="B43" s="43"/>
      <c r="C43" s="52"/>
      <c r="D43" s="52"/>
      <c r="E43" s="52"/>
      <c r="F43" s="52"/>
      <c r="G43" s="52"/>
      <c r="H43" s="52"/>
      <c r="I43" s="52"/>
      <c r="J43" s="52"/>
      <c r="K43" s="52"/>
      <c r="L43" s="52"/>
      <c r="M43" s="52"/>
      <c r="N43" s="52"/>
      <c r="O43" s="52"/>
      <c r="P43" s="52"/>
      <c r="Q43" s="52"/>
      <c r="R43" s="52"/>
      <c r="S43" s="52"/>
      <c r="T43" s="52"/>
      <c r="U43" s="52"/>
      <c r="V43" s="52"/>
      <c r="W43" s="52"/>
      <c r="X43" s="28"/>
      <c r="Y43" s="28"/>
      <c r="Z43" s="28"/>
    </row>
    <row r="44" spans="1:26" ht="18" customHeight="1">
      <c r="A44" s="28"/>
      <c r="B44" s="43"/>
      <c r="C44" s="52"/>
      <c r="D44" s="52"/>
      <c r="E44" s="52"/>
      <c r="F44" s="52"/>
      <c r="G44" s="52"/>
      <c r="H44" s="52"/>
      <c r="I44" s="52"/>
      <c r="J44" s="52"/>
      <c r="K44" s="52"/>
      <c r="L44" s="52"/>
      <c r="M44" s="52"/>
      <c r="N44" s="52"/>
      <c r="O44" s="52"/>
      <c r="P44" s="52"/>
      <c r="Q44" s="52"/>
      <c r="R44" s="52"/>
      <c r="S44" s="52"/>
      <c r="T44" s="52"/>
      <c r="U44" s="52"/>
      <c r="V44" s="52"/>
      <c r="W44" s="52"/>
      <c r="X44" s="28"/>
      <c r="Y44" s="28"/>
      <c r="Z44" s="28"/>
    </row>
    <row r="45" spans="1:26" ht="18" customHeight="1">
      <c r="A45" s="28"/>
      <c r="B45" s="43"/>
      <c r="C45" s="52"/>
      <c r="D45" s="52"/>
      <c r="E45" s="52"/>
      <c r="F45" s="52"/>
      <c r="G45" s="52"/>
      <c r="H45" s="52"/>
      <c r="I45" s="52"/>
      <c r="J45" s="52"/>
      <c r="K45" s="52"/>
      <c r="L45" s="52"/>
      <c r="M45" s="52"/>
      <c r="N45" s="52"/>
      <c r="O45" s="52"/>
      <c r="P45" s="52"/>
      <c r="Q45" s="52"/>
      <c r="R45" s="52"/>
      <c r="S45" s="52"/>
      <c r="T45" s="52"/>
      <c r="U45" s="52"/>
      <c r="V45" s="52"/>
      <c r="W45" s="52"/>
      <c r="X45" s="28"/>
      <c r="Y45" s="28"/>
      <c r="Z45" s="28"/>
    </row>
    <row r="46" spans="1:26" ht="18" customHeight="1">
      <c r="A46" s="28"/>
      <c r="B46" s="43"/>
      <c r="C46" s="52"/>
      <c r="D46" s="52"/>
      <c r="E46" s="52"/>
      <c r="F46" s="52"/>
      <c r="G46" s="52"/>
      <c r="H46" s="52"/>
      <c r="I46" s="52"/>
      <c r="J46" s="52"/>
      <c r="K46" s="52"/>
      <c r="L46" s="52"/>
      <c r="M46" s="52"/>
      <c r="N46" s="52"/>
      <c r="O46" s="52"/>
      <c r="P46" s="52"/>
      <c r="Q46" s="52"/>
      <c r="R46" s="52"/>
      <c r="S46" s="52"/>
      <c r="T46" s="52"/>
      <c r="U46" s="52"/>
      <c r="V46" s="52"/>
      <c r="W46" s="52"/>
      <c r="X46" s="28"/>
      <c r="Y46" s="28"/>
      <c r="Z46" s="28"/>
    </row>
    <row r="47" spans="1:26" ht="18" customHeight="1">
      <c r="A47" s="28"/>
      <c r="B47" s="43"/>
      <c r="C47" s="52"/>
      <c r="D47" s="52"/>
      <c r="E47" s="52"/>
      <c r="F47" s="52"/>
      <c r="G47" s="52"/>
      <c r="H47" s="52"/>
      <c r="I47" s="52"/>
      <c r="J47" s="52"/>
      <c r="K47" s="52"/>
      <c r="L47" s="52"/>
      <c r="M47" s="52"/>
      <c r="N47" s="52"/>
      <c r="O47" s="52"/>
      <c r="P47" s="52"/>
      <c r="Q47" s="52"/>
      <c r="R47" s="52"/>
      <c r="S47" s="52"/>
      <c r="T47" s="52"/>
      <c r="U47" s="52"/>
      <c r="V47" s="52"/>
      <c r="W47" s="52"/>
      <c r="X47" s="28"/>
      <c r="Y47" s="28"/>
      <c r="Z47" s="28"/>
    </row>
    <row r="48" spans="1:26" ht="18" customHeight="1">
      <c r="A48" s="28"/>
      <c r="B48" s="43"/>
      <c r="C48" s="52"/>
      <c r="D48" s="52"/>
      <c r="E48" s="52"/>
      <c r="F48" s="52"/>
      <c r="G48" s="52"/>
      <c r="H48" s="52"/>
      <c r="I48" s="52"/>
      <c r="J48" s="52"/>
      <c r="K48" s="52"/>
      <c r="L48" s="52"/>
      <c r="M48" s="52"/>
      <c r="N48" s="52"/>
      <c r="O48" s="52"/>
      <c r="P48" s="52"/>
      <c r="Q48" s="52"/>
      <c r="R48" s="52"/>
      <c r="S48" s="52"/>
      <c r="T48" s="52"/>
      <c r="U48" s="52"/>
      <c r="V48" s="52"/>
      <c r="W48" s="52"/>
      <c r="X48" s="28"/>
      <c r="Y48" s="28"/>
      <c r="Z48" s="28"/>
    </row>
    <row r="49" spans="1:26" ht="18" customHeight="1">
      <c r="A49" s="28"/>
      <c r="B49" s="43"/>
      <c r="C49" s="52"/>
      <c r="D49" s="52"/>
      <c r="E49" s="52"/>
      <c r="F49" s="52"/>
      <c r="G49" s="52"/>
      <c r="H49" s="52"/>
      <c r="I49" s="52"/>
      <c r="J49" s="52"/>
      <c r="K49" s="52"/>
      <c r="L49" s="52"/>
      <c r="M49" s="52"/>
      <c r="N49" s="52"/>
      <c r="O49" s="52"/>
      <c r="P49" s="52"/>
      <c r="Q49" s="52"/>
      <c r="R49" s="52"/>
      <c r="S49" s="52"/>
      <c r="T49" s="52"/>
      <c r="U49" s="52"/>
      <c r="V49" s="52"/>
      <c r="W49" s="52"/>
      <c r="X49" s="28"/>
      <c r="Y49" s="28"/>
      <c r="Z49" s="28"/>
    </row>
    <row r="50" spans="1:26" ht="18" customHeight="1">
      <c r="A50" s="28"/>
      <c r="B50" s="43"/>
      <c r="C50" s="52"/>
      <c r="D50" s="52"/>
      <c r="E50" s="52"/>
      <c r="F50" s="52"/>
      <c r="G50" s="52"/>
      <c r="H50" s="52"/>
      <c r="I50" s="52"/>
      <c r="J50" s="52"/>
      <c r="K50" s="52"/>
      <c r="L50" s="52"/>
      <c r="M50" s="52"/>
      <c r="N50" s="52"/>
      <c r="O50" s="52"/>
      <c r="P50" s="52"/>
      <c r="Q50" s="52"/>
      <c r="R50" s="52"/>
      <c r="S50" s="52"/>
      <c r="T50" s="52"/>
      <c r="U50" s="52"/>
      <c r="V50" s="52"/>
      <c r="W50" s="52"/>
      <c r="X50" s="28"/>
      <c r="Y50" s="28"/>
      <c r="Z50" s="28"/>
    </row>
    <row r="51" spans="1:26" ht="18" customHeight="1">
      <c r="A51" s="28"/>
      <c r="B51" s="43"/>
      <c r="C51" s="52"/>
      <c r="D51" s="52"/>
      <c r="E51" s="52"/>
      <c r="F51" s="52"/>
      <c r="G51" s="52"/>
      <c r="H51" s="52"/>
      <c r="I51" s="52"/>
      <c r="J51" s="52"/>
      <c r="K51" s="52"/>
      <c r="L51" s="52"/>
      <c r="M51" s="52"/>
      <c r="N51" s="52"/>
      <c r="O51" s="52"/>
      <c r="P51" s="52"/>
      <c r="Q51" s="52"/>
      <c r="R51" s="52"/>
      <c r="S51" s="52"/>
      <c r="T51" s="52"/>
      <c r="U51" s="52"/>
      <c r="V51" s="52"/>
      <c r="W51" s="52"/>
      <c r="X51" s="28"/>
      <c r="Y51" s="28"/>
      <c r="Z51" s="28"/>
    </row>
    <row r="52" spans="1:26" ht="18" customHeight="1">
      <c r="A52" s="28"/>
      <c r="B52" s="43"/>
      <c r="C52" s="52"/>
      <c r="D52" s="52"/>
      <c r="E52" s="52"/>
      <c r="F52" s="52"/>
      <c r="G52" s="52"/>
      <c r="H52" s="52"/>
      <c r="I52" s="52"/>
      <c r="J52" s="52"/>
      <c r="K52" s="52"/>
      <c r="L52" s="52"/>
      <c r="M52" s="52"/>
      <c r="N52" s="52"/>
      <c r="O52" s="52"/>
      <c r="P52" s="52"/>
      <c r="Q52" s="52"/>
      <c r="R52" s="52"/>
      <c r="S52" s="52"/>
      <c r="T52" s="52"/>
      <c r="U52" s="52"/>
      <c r="V52" s="52"/>
      <c r="W52" s="52"/>
      <c r="X52" s="28"/>
      <c r="Y52" s="28"/>
      <c r="Z52" s="28"/>
    </row>
    <row r="53" spans="1:26" ht="18" customHeight="1">
      <c r="A53" s="28"/>
      <c r="B53" s="43"/>
      <c r="C53" s="52"/>
      <c r="D53" s="52"/>
      <c r="E53" s="52"/>
      <c r="F53" s="52"/>
      <c r="G53" s="52"/>
      <c r="H53" s="52"/>
      <c r="I53" s="52"/>
      <c r="J53" s="52"/>
      <c r="K53" s="52"/>
      <c r="L53" s="52"/>
      <c r="M53" s="52"/>
      <c r="N53" s="52"/>
      <c r="O53" s="52"/>
      <c r="P53" s="52"/>
      <c r="Q53" s="52"/>
      <c r="R53" s="52"/>
      <c r="S53" s="52"/>
      <c r="T53" s="52"/>
      <c r="U53" s="52"/>
      <c r="V53" s="52"/>
      <c r="W53" s="52"/>
      <c r="X53" s="28"/>
      <c r="Y53" s="28"/>
      <c r="Z53" s="28"/>
    </row>
    <row r="54" spans="1:26" ht="18" customHeight="1">
      <c r="A54" s="28"/>
      <c r="B54" s="43"/>
      <c r="C54" s="52"/>
      <c r="D54" s="52"/>
      <c r="E54" s="52"/>
      <c r="F54" s="52"/>
      <c r="G54" s="52"/>
      <c r="H54" s="52"/>
      <c r="I54" s="52"/>
      <c r="J54" s="52"/>
      <c r="K54" s="52"/>
      <c r="L54" s="52"/>
      <c r="M54" s="52"/>
      <c r="N54" s="52"/>
      <c r="O54" s="52"/>
      <c r="P54" s="52"/>
      <c r="Q54" s="52"/>
      <c r="R54" s="52"/>
      <c r="S54" s="52"/>
      <c r="T54" s="52"/>
      <c r="U54" s="52"/>
      <c r="V54" s="52"/>
      <c r="W54" s="52"/>
      <c r="X54" s="28"/>
      <c r="Y54" s="28"/>
      <c r="Z54" s="28"/>
    </row>
    <row r="55" spans="1:26" ht="18" customHeight="1">
      <c r="A55" s="28"/>
      <c r="B55" s="43"/>
      <c r="C55" s="52"/>
      <c r="D55" s="52"/>
      <c r="E55" s="52"/>
      <c r="F55" s="52"/>
      <c r="G55" s="52"/>
      <c r="H55" s="52"/>
      <c r="I55" s="52"/>
      <c r="J55" s="52"/>
      <c r="K55" s="52"/>
      <c r="L55" s="52"/>
      <c r="M55" s="52"/>
      <c r="N55" s="52"/>
      <c r="O55" s="52"/>
      <c r="P55" s="52"/>
      <c r="Q55" s="52"/>
      <c r="R55" s="52"/>
      <c r="S55" s="52"/>
      <c r="T55" s="52"/>
      <c r="U55" s="52"/>
      <c r="V55" s="52"/>
      <c r="W55" s="52"/>
      <c r="X55" s="28"/>
      <c r="Y55" s="28"/>
      <c r="Z55" s="28"/>
    </row>
    <row r="56" spans="1:26" ht="18" customHeight="1">
      <c r="A56" s="28"/>
      <c r="B56" s="43"/>
      <c r="C56" s="52"/>
      <c r="D56" s="52"/>
      <c r="E56" s="52"/>
      <c r="F56" s="52"/>
      <c r="G56" s="52"/>
      <c r="H56" s="52"/>
      <c r="I56" s="52"/>
      <c r="J56" s="52"/>
      <c r="K56" s="52"/>
      <c r="L56" s="52"/>
      <c r="M56" s="52"/>
      <c r="N56" s="52"/>
      <c r="O56" s="52"/>
      <c r="P56" s="52"/>
      <c r="Q56" s="52"/>
      <c r="R56" s="52"/>
      <c r="S56" s="52"/>
      <c r="T56" s="52"/>
      <c r="U56" s="52"/>
      <c r="V56" s="52"/>
      <c r="W56" s="52"/>
      <c r="X56" s="28"/>
      <c r="Y56" s="28"/>
      <c r="Z56" s="28"/>
    </row>
    <row r="57" spans="1:26" ht="18" customHeight="1">
      <c r="A57" s="28"/>
      <c r="B57" s="43"/>
      <c r="C57" s="52"/>
      <c r="D57" s="52"/>
      <c r="E57" s="52"/>
      <c r="F57" s="52"/>
      <c r="G57" s="52"/>
      <c r="H57" s="52"/>
      <c r="I57" s="52"/>
      <c r="J57" s="52"/>
      <c r="K57" s="52"/>
      <c r="L57" s="52"/>
      <c r="M57" s="52"/>
      <c r="N57" s="52"/>
      <c r="O57" s="52"/>
      <c r="P57" s="52"/>
      <c r="Q57" s="52"/>
      <c r="R57" s="52"/>
      <c r="S57" s="52"/>
      <c r="T57" s="52"/>
      <c r="U57" s="52"/>
      <c r="V57" s="52"/>
      <c r="W57" s="52"/>
      <c r="X57" s="28"/>
      <c r="Y57" s="28"/>
      <c r="Z57" s="28"/>
    </row>
    <row r="58" spans="1:26" ht="18" customHeight="1">
      <c r="A58" s="28"/>
      <c r="B58" s="43"/>
      <c r="C58" s="52"/>
      <c r="D58" s="52"/>
      <c r="E58" s="52"/>
      <c r="F58" s="52"/>
      <c r="G58" s="52"/>
      <c r="H58" s="52"/>
      <c r="I58" s="52"/>
      <c r="J58" s="52"/>
      <c r="K58" s="52"/>
      <c r="L58" s="52"/>
      <c r="M58" s="52"/>
      <c r="N58" s="52"/>
      <c r="O58" s="52"/>
      <c r="P58" s="52"/>
      <c r="Q58" s="52"/>
      <c r="R58" s="52"/>
      <c r="S58" s="52"/>
      <c r="T58" s="52"/>
      <c r="U58" s="52"/>
      <c r="V58" s="52"/>
      <c r="W58" s="52"/>
      <c r="X58" s="28"/>
      <c r="Y58" s="28"/>
      <c r="Z58" s="28"/>
    </row>
    <row r="59" spans="1:26" ht="18" customHeight="1">
      <c r="A59" s="28"/>
      <c r="B59" s="43"/>
      <c r="C59" s="52"/>
      <c r="D59" s="52"/>
      <c r="E59" s="52"/>
      <c r="F59" s="52"/>
      <c r="G59" s="52"/>
      <c r="H59" s="52"/>
      <c r="I59" s="52"/>
      <c r="J59" s="52"/>
      <c r="K59" s="52"/>
      <c r="L59" s="52"/>
      <c r="M59" s="52"/>
      <c r="N59" s="52"/>
      <c r="O59" s="52"/>
      <c r="P59" s="52"/>
      <c r="Q59" s="52"/>
      <c r="R59" s="52"/>
      <c r="S59" s="52"/>
      <c r="T59" s="52"/>
      <c r="U59" s="52"/>
      <c r="V59" s="52"/>
      <c r="W59" s="52"/>
      <c r="X59" s="28"/>
      <c r="Y59" s="28"/>
      <c r="Z59" s="28"/>
    </row>
    <row r="60" spans="1:26" ht="18" customHeight="1">
      <c r="A60" s="28"/>
      <c r="B60" s="43"/>
      <c r="C60" s="52"/>
      <c r="D60" s="52"/>
      <c r="E60" s="52"/>
      <c r="F60" s="52"/>
      <c r="G60" s="52"/>
      <c r="H60" s="52"/>
      <c r="I60" s="52"/>
      <c r="J60" s="52"/>
      <c r="K60" s="52"/>
      <c r="L60" s="52"/>
      <c r="M60" s="52"/>
      <c r="N60" s="52"/>
      <c r="O60" s="52"/>
      <c r="P60" s="52"/>
      <c r="Q60" s="52"/>
      <c r="R60" s="52"/>
      <c r="S60" s="52"/>
      <c r="T60" s="52"/>
      <c r="U60" s="52"/>
      <c r="V60" s="52"/>
      <c r="W60" s="52"/>
      <c r="X60" s="28"/>
      <c r="Y60" s="28"/>
      <c r="Z60" s="28"/>
    </row>
    <row r="61" spans="1:26" ht="18" customHeight="1">
      <c r="A61" s="28"/>
      <c r="B61" s="43"/>
      <c r="C61" s="52"/>
      <c r="D61" s="52"/>
      <c r="E61" s="52"/>
      <c r="F61" s="52"/>
      <c r="G61" s="52"/>
      <c r="H61" s="52"/>
      <c r="I61" s="52"/>
      <c r="J61" s="52"/>
      <c r="K61" s="52"/>
      <c r="L61" s="52"/>
      <c r="M61" s="52"/>
      <c r="N61" s="52"/>
      <c r="O61" s="52"/>
      <c r="P61" s="52"/>
      <c r="Q61" s="52"/>
      <c r="R61" s="52"/>
      <c r="S61" s="52"/>
      <c r="T61" s="52"/>
      <c r="U61" s="52"/>
      <c r="V61" s="52"/>
      <c r="W61" s="52"/>
      <c r="X61" s="28"/>
      <c r="Y61" s="28"/>
      <c r="Z61" s="28"/>
    </row>
    <row r="62" spans="1:26" ht="18" customHeight="1">
      <c r="A62" s="28"/>
      <c r="B62" s="43"/>
      <c r="C62" s="52"/>
      <c r="D62" s="52"/>
      <c r="E62" s="52"/>
      <c r="F62" s="52"/>
      <c r="G62" s="52"/>
      <c r="H62" s="52"/>
      <c r="I62" s="52"/>
      <c r="J62" s="52"/>
      <c r="K62" s="52"/>
      <c r="L62" s="52"/>
      <c r="M62" s="52"/>
      <c r="N62" s="52"/>
      <c r="O62" s="52"/>
      <c r="P62" s="52"/>
      <c r="Q62" s="52"/>
      <c r="R62" s="52"/>
      <c r="S62" s="52"/>
      <c r="T62" s="52"/>
      <c r="U62" s="52"/>
      <c r="V62" s="52"/>
      <c r="W62" s="52"/>
      <c r="X62" s="28"/>
      <c r="Y62" s="28"/>
      <c r="Z62" s="28"/>
    </row>
    <row r="63" spans="1:26" ht="18" customHeight="1">
      <c r="A63" s="28"/>
      <c r="B63" s="43"/>
      <c r="C63" s="52"/>
      <c r="D63" s="52"/>
      <c r="E63" s="52"/>
      <c r="F63" s="52"/>
      <c r="G63" s="52"/>
      <c r="H63" s="52"/>
      <c r="I63" s="52"/>
      <c r="J63" s="52"/>
      <c r="K63" s="52"/>
      <c r="L63" s="52"/>
      <c r="M63" s="52"/>
      <c r="N63" s="52"/>
      <c r="O63" s="52"/>
      <c r="P63" s="52"/>
      <c r="Q63" s="52"/>
      <c r="R63" s="52"/>
      <c r="S63" s="52"/>
      <c r="T63" s="52"/>
      <c r="U63" s="52"/>
      <c r="V63" s="52"/>
      <c r="W63" s="52"/>
      <c r="X63" s="28"/>
      <c r="Y63" s="28"/>
      <c r="Z63" s="28"/>
    </row>
    <row r="64" spans="1:26" ht="18" customHeight="1">
      <c r="A64" s="28"/>
      <c r="B64" s="43"/>
      <c r="C64" s="52"/>
      <c r="D64" s="52"/>
      <c r="E64" s="52"/>
      <c r="F64" s="52"/>
      <c r="G64" s="52"/>
      <c r="H64" s="52"/>
      <c r="I64" s="52"/>
      <c r="J64" s="52"/>
      <c r="K64" s="52"/>
      <c r="L64" s="52"/>
      <c r="M64" s="52"/>
      <c r="N64" s="52"/>
      <c r="O64" s="52"/>
      <c r="P64" s="52"/>
      <c r="Q64" s="52"/>
      <c r="R64" s="52"/>
      <c r="S64" s="52"/>
      <c r="T64" s="52"/>
      <c r="U64" s="52"/>
      <c r="V64" s="52"/>
      <c r="W64" s="52"/>
      <c r="X64" s="28"/>
      <c r="Y64" s="28"/>
      <c r="Z64" s="28"/>
    </row>
    <row r="65" spans="1:26" ht="18" customHeight="1">
      <c r="A65" s="28"/>
      <c r="B65" s="43"/>
      <c r="C65" s="52"/>
      <c r="D65" s="52"/>
      <c r="E65" s="52"/>
      <c r="F65" s="52"/>
      <c r="G65" s="52"/>
      <c r="H65" s="52"/>
      <c r="I65" s="52"/>
      <c r="J65" s="52"/>
      <c r="K65" s="52"/>
      <c r="L65" s="52"/>
      <c r="M65" s="52"/>
      <c r="N65" s="52"/>
      <c r="O65" s="52"/>
      <c r="P65" s="52"/>
      <c r="Q65" s="52"/>
      <c r="R65" s="52"/>
      <c r="S65" s="52"/>
      <c r="T65" s="52"/>
      <c r="U65" s="52"/>
      <c r="V65" s="52"/>
      <c r="W65" s="52"/>
      <c r="X65" s="28"/>
      <c r="Y65" s="28"/>
      <c r="Z65" s="28"/>
    </row>
    <row r="66" spans="1:26" ht="18" customHeight="1">
      <c r="A66" s="28"/>
      <c r="B66" s="43"/>
      <c r="C66" s="52"/>
      <c r="D66" s="52"/>
      <c r="E66" s="52"/>
      <c r="F66" s="52"/>
      <c r="G66" s="52"/>
      <c r="H66" s="52"/>
      <c r="I66" s="52"/>
      <c r="J66" s="52"/>
      <c r="K66" s="52"/>
      <c r="L66" s="52"/>
      <c r="M66" s="52"/>
      <c r="N66" s="52"/>
      <c r="O66" s="52"/>
      <c r="P66" s="52"/>
      <c r="Q66" s="52"/>
      <c r="R66" s="52"/>
      <c r="S66" s="52"/>
      <c r="T66" s="52"/>
      <c r="U66" s="52"/>
      <c r="V66" s="52"/>
      <c r="W66" s="52"/>
      <c r="X66" s="28"/>
      <c r="Y66" s="28"/>
      <c r="Z66" s="28"/>
    </row>
    <row r="67" spans="1:26" ht="18" customHeight="1">
      <c r="A67" s="28"/>
      <c r="B67" s="43"/>
      <c r="C67" s="52"/>
      <c r="D67" s="52"/>
      <c r="E67" s="52"/>
      <c r="F67" s="52"/>
      <c r="G67" s="52"/>
      <c r="H67" s="52"/>
      <c r="I67" s="52"/>
      <c r="J67" s="52"/>
      <c r="K67" s="52"/>
      <c r="L67" s="52"/>
      <c r="M67" s="52"/>
      <c r="N67" s="52"/>
      <c r="O67" s="52"/>
      <c r="P67" s="52"/>
      <c r="Q67" s="52"/>
      <c r="R67" s="52"/>
      <c r="S67" s="52"/>
      <c r="T67" s="52"/>
      <c r="U67" s="52"/>
      <c r="V67" s="52"/>
      <c r="W67" s="52"/>
      <c r="X67" s="28"/>
      <c r="Y67" s="28"/>
      <c r="Z67" s="28"/>
    </row>
    <row r="68" spans="1:26" ht="18" customHeight="1">
      <c r="A68" s="28"/>
      <c r="B68" s="43"/>
      <c r="C68" s="52"/>
      <c r="D68" s="52"/>
      <c r="E68" s="52"/>
      <c r="F68" s="52"/>
      <c r="G68" s="52"/>
      <c r="H68" s="52"/>
      <c r="I68" s="52"/>
      <c r="J68" s="52"/>
      <c r="K68" s="52"/>
      <c r="L68" s="52"/>
      <c r="M68" s="52"/>
      <c r="N68" s="52"/>
      <c r="O68" s="52"/>
      <c r="P68" s="52"/>
      <c r="Q68" s="52"/>
      <c r="R68" s="52"/>
      <c r="S68" s="52"/>
      <c r="T68" s="52"/>
      <c r="U68" s="52"/>
      <c r="V68" s="52"/>
      <c r="W68" s="52"/>
      <c r="X68" s="28"/>
      <c r="Y68" s="28"/>
      <c r="Z68" s="28"/>
    </row>
    <row r="69" spans="1:26" ht="18" customHeight="1">
      <c r="A69" s="28"/>
      <c r="B69" s="43"/>
      <c r="C69" s="52"/>
      <c r="D69" s="52"/>
      <c r="E69" s="52"/>
      <c r="F69" s="52"/>
      <c r="G69" s="52"/>
      <c r="H69" s="52"/>
      <c r="I69" s="52"/>
      <c r="J69" s="52"/>
      <c r="K69" s="52"/>
      <c r="L69" s="52"/>
      <c r="M69" s="52"/>
      <c r="N69" s="52"/>
      <c r="O69" s="52"/>
      <c r="P69" s="52"/>
      <c r="Q69" s="52"/>
      <c r="R69" s="52"/>
      <c r="S69" s="52"/>
      <c r="T69" s="52"/>
      <c r="U69" s="52"/>
      <c r="V69" s="52"/>
      <c r="W69" s="52"/>
      <c r="X69" s="28"/>
      <c r="Y69" s="28"/>
      <c r="Z69" s="28"/>
    </row>
    <row r="70" spans="1:26" ht="18" customHeight="1">
      <c r="A70" s="28"/>
      <c r="B70" s="43"/>
      <c r="C70" s="52"/>
      <c r="D70" s="52"/>
      <c r="E70" s="52"/>
      <c r="F70" s="52"/>
      <c r="G70" s="52"/>
      <c r="H70" s="52"/>
      <c r="I70" s="52"/>
      <c r="J70" s="52"/>
      <c r="K70" s="52"/>
      <c r="L70" s="52"/>
      <c r="M70" s="52"/>
      <c r="N70" s="52"/>
      <c r="O70" s="52"/>
      <c r="P70" s="52"/>
      <c r="Q70" s="52"/>
      <c r="R70" s="52"/>
      <c r="S70" s="52"/>
      <c r="T70" s="52"/>
      <c r="U70" s="52"/>
      <c r="V70" s="52"/>
      <c r="W70" s="52"/>
      <c r="X70" s="28"/>
      <c r="Y70" s="28"/>
      <c r="Z70" s="28"/>
    </row>
    <row r="71" spans="1:26" ht="18" customHeight="1">
      <c r="A71" s="28"/>
      <c r="B71" s="43"/>
      <c r="C71" s="52"/>
      <c r="D71" s="52"/>
      <c r="E71" s="52"/>
      <c r="F71" s="52"/>
      <c r="G71" s="52"/>
      <c r="H71" s="52"/>
      <c r="I71" s="52"/>
      <c r="J71" s="52"/>
      <c r="K71" s="52"/>
      <c r="L71" s="52"/>
      <c r="M71" s="52"/>
      <c r="N71" s="52"/>
      <c r="O71" s="52"/>
      <c r="P71" s="52"/>
      <c r="Q71" s="52"/>
      <c r="R71" s="52"/>
      <c r="S71" s="52"/>
      <c r="T71" s="52"/>
      <c r="U71" s="52"/>
      <c r="V71" s="52"/>
      <c r="W71" s="52"/>
      <c r="X71" s="28"/>
      <c r="Y71" s="28"/>
      <c r="Z71" s="28"/>
    </row>
    <row r="72" spans="1:26" ht="18" customHeight="1">
      <c r="A72" s="28"/>
      <c r="B72" s="43"/>
      <c r="C72" s="52"/>
      <c r="D72" s="52"/>
      <c r="E72" s="52"/>
      <c r="F72" s="52"/>
      <c r="G72" s="52"/>
      <c r="H72" s="52"/>
      <c r="I72" s="52"/>
      <c r="J72" s="52"/>
      <c r="K72" s="52"/>
      <c r="L72" s="52"/>
      <c r="M72" s="52"/>
      <c r="N72" s="52"/>
      <c r="O72" s="52"/>
      <c r="P72" s="52"/>
      <c r="Q72" s="52"/>
      <c r="R72" s="52"/>
      <c r="S72" s="52"/>
      <c r="T72" s="52"/>
      <c r="U72" s="52"/>
      <c r="V72" s="52"/>
      <c r="W72" s="52"/>
      <c r="X72" s="28"/>
      <c r="Y72" s="28"/>
      <c r="Z72" s="28"/>
    </row>
    <row r="73" spans="1:26" ht="18" customHeight="1">
      <c r="A73" s="28"/>
      <c r="B73" s="43"/>
      <c r="C73" s="52"/>
      <c r="D73" s="52"/>
      <c r="E73" s="52"/>
      <c r="F73" s="52"/>
      <c r="G73" s="52"/>
      <c r="H73" s="52"/>
      <c r="I73" s="52"/>
      <c r="J73" s="52"/>
      <c r="K73" s="52"/>
      <c r="L73" s="52"/>
      <c r="M73" s="52"/>
      <c r="N73" s="52"/>
      <c r="O73" s="52"/>
      <c r="P73" s="52"/>
      <c r="Q73" s="52"/>
      <c r="R73" s="52"/>
      <c r="S73" s="52"/>
      <c r="T73" s="52"/>
      <c r="U73" s="52"/>
      <c r="V73" s="52"/>
      <c r="W73" s="52"/>
      <c r="X73" s="28"/>
      <c r="Y73" s="28"/>
      <c r="Z73" s="28"/>
    </row>
    <row r="74" spans="1:26" ht="18" customHeight="1">
      <c r="A74" s="28"/>
      <c r="B74" s="43"/>
      <c r="C74" s="52"/>
      <c r="D74" s="52"/>
      <c r="E74" s="52"/>
      <c r="F74" s="52"/>
      <c r="G74" s="52"/>
      <c r="H74" s="52"/>
      <c r="I74" s="52"/>
      <c r="J74" s="52"/>
      <c r="K74" s="52"/>
      <c r="L74" s="52"/>
      <c r="M74" s="52"/>
      <c r="N74" s="52"/>
      <c r="O74" s="52"/>
      <c r="P74" s="52"/>
      <c r="Q74" s="52"/>
      <c r="R74" s="52"/>
      <c r="S74" s="52"/>
      <c r="T74" s="52"/>
      <c r="U74" s="52"/>
      <c r="V74" s="52"/>
      <c r="W74" s="52"/>
      <c r="X74" s="28"/>
      <c r="Y74" s="28"/>
      <c r="Z74" s="28"/>
    </row>
    <row r="75" spans="1:26" ht="18" customHeight="1">
      <c r="A75" s="28"/>
      <c r="B75" s="43"/>
      <c r="C75" s="52"/>
      <c r="D75" s="52"/>
      <c r="E75" s="52"/>
      <c r="F75" s="52"/>
      <c r="G75" s="52"/>
      <c r="H75" s="52"/>
      <c r="I75" s="52"/>
      <c r="J75" s="52"/>
      <c r="K75" s="52"/>
      <c r="L75" s="52"/>
      <c r="M75" s="52"/>
      <c r="N75" s="52"/>
      <c r="O75" s="52"/>
      <c r="P75" s="52"/>
      <c r="Q75" s="52"/>
      <c r="R75" s="52"/>
      <c r="S75" s="52"/>
      <c r="T75" s="52"/>
      <c r="U75" s="52"/>
      <c r="V75" s="52"/>
      <c r="W75" s="52"/>
      <c r="X75" s="28"/>
      <c r="Y75" s="28"/>
      <c r="Z75" s="28"/>
    </row>
    <row r="76" spans="1:26" ht="18" customHeight="1">
      <c r="A76" s="28"/>
      <c r="B76" s="43"/>
      <c r="C76" s="52"/>
      <c r="D76" s="52"/>
      <c r="E76" s="52"/>
      <c r="F76" s="52"/>
      <c r="G76" s="52"/>
      <c r="H76" s="52"/>
      <c r="I76" s="52"/>
      <c r="J76" s="52"/>
      <c r="K76" s="52"/>
      <c r="L76" s="52"/>
      <c r="M76" s="52"/>
      <c r="N76" s="52"/>
      <c r="O76" s="52"/>
      <c r="P76" s="52"/>
      <c r="Q76" s="52"/>
      <c r="R76" s="52"/>
      <c r="S76" s="52"/>
      <c r="T76" s="52"/>
      <c r="U76" s="52"/>
      <c r="V76" s="52"/>
      <c r="W76" s="52"/>
      <c r="X76" s="28"/>
      <c r="Y76" s="28"/>
      <c r="Z76" s="28"/>
    </row>
    <row r="77" spans="1:26" ht="18" customHeight="1">
      <c r="A77" s="28"/>
      <c r="B77" s="43"/>
      <c r="C77" s="52"/>
      <c r="D77" s="52"/>
      <c r="E77" s="52"/>
      <c r="F77" s="52"/>
      <c r="G77" s="52"/>
      <c r="H77" s="52"/>
      <c r="I77" s="52"/>
      <c r="J77" s="52"/>
      <c r="K77" s="52"/>
      <c r="L77" s="52"/>
      <c r="M77" s="52"/>
      <c r="N77" s="52"/>
      <c r="O77" s="52"/>
      <c r="P77" s="52"/>
      <c r="Q77" s="52"/>
      <c r="R77" s="52"/>
      <c r="S77" s="52"/>
      <c r="T77" s="52"/>
      <c r="U77" s="52"/>
      <c r="V77" s="52"/>
      <c r="W77" s="52"/>
      <c r="X77" s="28"/>
      <c r="Y77" s="28"/>
      <c r="Z77" s="28"/>
    </row>
    <row r="78" spans="1:26" ht="18" customHeight="1">
      <c r="A78" s="28"/>
      <c r="B78" s="43"/>
      <c r="C78" s="52"/>
      <c r="D78" s="52"/>
      <c r="E78" s="52"/>
      <c r="F78" s="52"/>
      <c r="G78" s="52"/>
      <c r="H78" s="52"/>
      <c r="I78" s="52"/>
      <c r="J78" s="52"/>
      <c r="K78" s="52"/>
      <c r="L78" s="52"/>
      <c r="M78" s="52"/>
      <c r="N78" s="52"/>
      <c r="O78" s="52"/>
      <c r="P78" s="52"/>
      <c r="Q78" s="52"/>
      <c r="R78" s="52"/>
      <c r="S78" s="52"/>
      <c r="T78" s="52"/>
      <c r="U78" s="52"/>
      <c r="V78" s="52"/>
      <c r="W78" s="52"/>
      <c r="X78" s="28"/>
      <c r="Y78" s="28"/>
      <c r="Z78" s="28"/>
    </row>
    <row r="79" spans="1:26" ht="18" customHeight="1">
      <c r="A79" s="28"/>
      <c r="B79" s="43"/>
      <c r="C79" s="52"/>
      <c r="D79" s="52"/>
      <c r="E79" s="52"/>
      <c r="F79" s="52"/>
      <c r="G79" s="52"/>
      <c r="H79" s="52"/>
      <c r="I79" s="52"/>
      <c r="J79" s="52"/>
      <c r="K79" s="52"/>
      <c r="L79" s="52"/>
      <c r="M79" s="52"/>
      <c r="N79" s="52"/>
      <c r="O79" s="52"/>
      <c r="P79" s="52"/>
      <c r="Q79" s="52"/>
      <c r="R79" s="52"/>
      <c r="S79" s="52"/>
      <c r="T79" s="52"/>
      <c r="U79" s="52"/>
      <c r="V79" s="52"/>
      <c r="W79" s="52"/>
      <c r="X79" s="28"/>
      <c r="Y79" s="28"/>
      <c r="Z79" s="28"/>
    </row>
    <row r="80" spans="1:26" ht="18" customHeight="1">
      <c r="A80" s="28"/>
      <c r="B80" s="43"/>
      <c r="C80" s="52"/>
      <c r="D80" s="52"/>
      <c r="E80" s="52"/>
      <c r="F80" s="52"/>
      <c r="G80" s="52"/>
      <c r="H80" s="52"/>
      <c r="I80" s="52"/>
      <c r="J80" s="52"/>
      <c r="K80" s="52"/>
      <c r="L80" s="52"/>
      <c r="M80" s="52"/>
      <c r="N80" s="52"/>
      <c r="O80" s="52"/>
      <c r="P80" s="52"/>
      <c r="Q80" s="52"/>
      <c r="R80" s="52"/>
      <c r="S80" s="52"/>
      <c r="T80" s="52"/>
      <c r="U80" s="52"/>
      <c r="V80" s="52"/>
      <c r="W80" s="52"/>
      <c r="X80" s="28"/>
      <c r="Y80" s="28"/>
      <c r="Z80" s="28"/>
    </row>
    <row r="81" spans="1:26" ht="18" customHeight="1">
      <c r="A81" s="28"/>
      <c r="B81" s="43"/>
      <c r="C81" s="52"/>
      <c r="D81" s="52"/>
      <c r="E81" s="52"/>
      <c r="F81" s="52"/>
      <c r="G81" s="52"/>
      <c r="H81" s="52"/>
      <c r="I81" s="52"/>
      <c r="J81" s="52"/>
      <c r="K81" s="52"/>
      <c r="L81" s="52"/>
      <c r="M81" s="52"/>
      <c r="N81" s="52"/>
      <c r="O81" s="52"/>
      <c r="P81" s="52"/>
      <c r="Q81" s="52"/>
      <c r="R81" s="52"/>
      <c r="S81" s="52"/>
      <c r="T81" s="52"/>
      <c r="U81" s="52"/>
      <c r="V81" s="52"/>
      <c r="W81" s="52"/>
      <c r="X81" s="28"/>
      <c r="Y81" s="28"/>
      <c r="Z81" s="28"/>
    </row>
    <row r="82" spans="1:26" ht="18" customHeight="1">
      <c r="A82" s="28"/>
      <c r="B82" s="43"/>
      <c r="C82" s="52"/>
      <c r="D82" s="52"/>
      <c r="E82" s="52"/>
      <c r="F82" s="52"/>
      <c r="G82" s="52"/>
      <c r="H82" s="52"/>
      <c r="I82" s="52"/>
      <c r="J82" s="52"/>
      <c r="K82" s="52"/>
      <c r="L82" s="52"/>
      <c r="M82" s="52"/>
      <c r="N82" s="52"/>
      <c r="O82" s="52"/>
      <c r="P82" s="52"/>
      <c r="Q82" s="52"/>
      <c r="R82" s="52"/>
      <c r="S82" s="52"/>
      <c r="T82" s="52"/>
      <c r="U82" s="52"/>
      <c r="V82" s="52"/>
      <c r="W82" s="52"/>
      <c r="X82" s="28"/>
      <c r="Y82" s="28"/>
      <c r="Z82" s="28"/>
    </row>
    <row r="83" spans="1:26" ht="18" customHeight="1">
      <c r="A83" s="28"/>
      <c r="B83" s="43"/>
      <c r="C83" s="52"/>
      <c r="D83" s="52"/>
      <c r="E83" s="52"/>
      <c r="F83" s="52"/>
      <c r="G83" s="52"/>
      <c r="H83" s="52"/>
      <c r="I83" s="52"/>
      <c r="J83" s="52"/>
      <c r="K83" s="52"/>
      <c r="L83" s="52"/>
      <c r="M83" s="52"/>
      <c r="N83" s="52"/>
      <c r="O83" s="52"/>
      <c r="P83" s="52"/>
      <c r="Q83" s="52"/>
      <c r="R83" s="52"/>
      <c r="S83" s="52"/>
      <c r="T83" s="52"/>
      <c r="U83" s="52"/>
      <c r="V83" s="52"/>
      <c r="W83" s="52"/>
      <c r="X83" s="28"/>
      <c r="Y83" s="28"/>
      <c r="Z83" s="28"/>
    </row>
    <row r="84" spans="1:26" ht="18" customHeight="1">
      <c r="A84" s="28"/>
      <c r="B84" s="43"/>
      <c r="C84" s="52"/>
      <c r="D84" s="52"/>
      <c r="E84" s="52"/>
      <c r="F84" s="52"/>
      <c r="G84" s="52"/>
      <c r="H84" s="52"/>
      <c r="I84" s="52"/>
      <c r="J84" s="52"/>
      <c r="K84" s="52"/>
      <c r="L84" s="52"/>
      <c r="M84" s="52"/>
      <c r="N84" s="52"/>
      <c r="O84" s="52"/>
      <c r="P84" s="52"/>
      <c r="Q84" s="52"/>
      <c r="R84" s="52"/>
      <c r="S84" s="52"/>
      <c r="T84" s="52"/>
      <c r="U84" s="52"/>
      <c r="V84" s="52"/>
      <c r="W84" s="52"/>
      <c r="X84" s="28"/>
      <c r="Y84" s="28"/>
      <c r="Z84" s="28"/>
    </row>
    <row r="85" spans="1:26" ht="18" customHeight="1">
      <c r="A85" s="28"/>
      <c r="B85" s="43"/>
      <c r="C85" s="52"/>
      <c r="D85" s="52"/>
      <c r="E85" s="52"/>
      <c r="F85" s="52"/>
      <c r="G85" s="52"/>
      <c r="H85" s="52"/>
      <c r="I85" s="52"/>
      <c r="J85" s="52"/>
      <c r="K85" s="52"/>
      <c r="L85" s="52"/>
      <c r="M85" s="52"/>
      <c r="N85" s="52"/>
      <c r="O85" s="52"/>
      <c r="P85" s="52"/>
      <c r="Q85" s="52"/>
      <c r="R85" s="52"/>
      <c r="S85" s="52"/>
      <c r="T85" s="52"/>
      <c r="U85" s="52"/>
      <c r="V85" s="52"/>
      <c r="W85" s="52"/>
      <c r="X85" s="28"/>
      <c r="Y85" s="28"/>
      <c r="Z85" s="28"/>
    </row>
    <row r="86" spans="1:26" ht="18" customHeight="1">
      <c r="A86" s="28"/>
      <c r="B86" s="43"/>
      <c r="C86" s="52"/>
      <c r="D86" s="52"/>
      <c r="E86" s="52"/>
      <c r="F86" s="52"/>
      <c r="G86" s="52"/>
      <c r="H86" s="52"/>
      <c r="I86" s="52"/>
      <c r="J86" s="52"/>
      <c r="K86" s="52"/>
      <c r="L86" s="52"/>
      <c r="M86" s="52"/>
      <c r="N86" s="52"/>
      <c r="O86" s="52"/>
      <c r="P86" s="52"/>
      <c r="Q86" s="52"/>
      <c r="R86" s="52"/>
      <c r="S86" s="52"/>
      <c r="T86" s="52"/>
      <c r="U86" s="52"/>
      <c r="V86" s="52"/>
      <c r="W86" s="52"/>
      <c r="X86" s="28"/>
      <c r="Y86" s="28"/>
      <c r="Z86" s="28"/>
    </row>
    <row r="87" spans="1:26" ht="18" customHeight="1">
      <c r="A87" s="28"/>
      <c r="B87" s="43"/>
      <c r="C87" s="52"/>
      <c r="D87" s="52"/>
      <c r="E87" s="52"/>
      <c r="F87" s="52"/>
      <c r="G87" s="52"/>
      <c r="H87" s="52"/>
      <c r="I87" s="52"/>
      <c r="J87" s="52"/>
      <c r="K87" s="52"/>
      <c r="L87" s="52"/>
      <c r="M87" s="52"/>
      <c r="N87" s="52"/>
      <c r="O87" s="52"/>
      <c r="P87" s="52"/>
      <c r="Q87" s="52"/>
      <c r="R87" s="52"/>
      <c r="S87" s="52"/>
      <c r="T87" s="52"/>
      <c r="U87" s="52"/>
      <c r="V87" s="52"/>
      <c r="W87" s="52"/>
      <c r="X87" s="28"/>
      <c r="Y87" s="28"/>
      <c r="Z87" s="28"/>
    </row>
    <row r="88" spans="1:26" ht="18" customHeight="1">
      <c r="A88" s="28"/>
      <c r="B88" s="43"/>
      <c r="C88" s="52"/>
      <c r="D88" s="52"/>
      <c r="E88" s="52"/>
      <c r="F88" s="52"/>
      <c r="G88" s="52"/>
      <c r="H88" s="52"/>
      <c r="I88" s="52"/>
      <c r="J88" s="52"/>
      <c r="K88" s="52"/>
      <c r="L88" s="52"/>
      <c r="M88" s="52"/>
      <c r="N88" s="52"/>
      <c r="O88" s="52"/>
      <c r="P88" s="52"/>
      <c r="Q88" s="52"/>
      <c r="R88" s="52"/>
      <c r="S88" s="52"/>
      <c r="T88" s="52"/>
      <c r="U88" s="52"/>
      <c r="V88" s="52"/>
      <c r="W88" s="52"/>
      <c r="X88" s="28"/>
      <c r="Y88" s="28"/>
      <c r="Z88" s="28"/>
    </row>
    <row r="89" spans="1:26" ht="18" customHeight="1">
      <c r="A89" s="28"/>
      <c r="B89" s="43"/>
      <c r="C89" s="52"/>
      <c r="D89" s="52"/>
      <c r="E89" s="52"/>
      <c r="F89" s="52"/>
      <c r="G89" s="52"/>
      <c r="H89" s="52"/>
      <c r="I89" s="52"/>
      <c r="J89" s="52"/>
      <c r="K89" s="52"/>
      <c r="L89" s="52"/>
      <c r="M89" s="52"/>
      <c r="N89" s="52"/>
      <c r="O89" s="52"/>
      <c r="P89" s="52"/>
      <c r="Q89" s="52"/>
      <c r="R89" s="52"/>
      <c r="S89" s="52"/>
      <c r="T89" s="52"/>
      <c r="U89" s="52"/>
      <c r="V89" s="52"/>
      <c r="W89" s="52"/>
      <c r="X89" s="28"/>
      <c r="Y89" s="28"/>
      <c r="Z89" s="28"/>
    </row>
    <row r="90" spans="1:26" ht="18" customHeight="1">
      <c r="A90" s="28"/>
      <c r="B90" s="43"/>
      <c r="C90" s="52"/>
      <c r="D90" s="52"/>
      <c r="E90" s="52"/>
      <c r="F90" s="52"/>
      <c r="G90" s="52"/>
      <c r="H90" s="52"/>
      <c r="I90" s="52"/>
      <c r="J90" s="52"/>
      <c r="K90" s="52"/>
      <c r="L90" s="52"/>
      <c r="M90" s="52"/>
      <c r="N90" s="52"/>
      <c r="O90" s="52"/>
      <c r="P90" s="52"/>
      <c r="Q90" s="52"/>
      <c r="R90" s="52"/>
      <c r="S90" s="52"/>
      <c r="T90" s="52"/>
      <c r="U90" s="52"/>
      <c r="V90" s="52"/>
      <c r="W90" s="52"/>
      <c r="X90" s="28"/>
      <c r="Y90" s="28"/>
      <c r="Z90" s="28"/>
    </row>
    <row r="91" spans="1:26" ht="18" customHeight="1">
      <c r="A91" s="28"/>
      <c r="B91" s="43"/>
      <c r="C91" s="52"/>
      <c r="D91" s="52"/>
      <c r="E91" s="52"/>
      <c r="F91" s="52"/>
      <c r="G91" s="52"/>
      <c r="H91" s="52"/>
      <c r="I91" s="52"/>
      <c r="J91" s="52"/>
      <c r="K91" s="52"/>
      <c r="L91" s="52"/>
      <c r="M91" s="52"/>
      <c r="N91" s="52"/>
      <c r="O91" s="52"/>
      <c r="P91" s="52"/>
      <c r="Q91" s="52"/>
      <c r="R91" s="52"/>
      <c r="S91" s="52"/>
      <c r="T91" s="52"/>
      <c r="U91" s="52"/>
      <c r="V91" s="52"/>
      <c r="W91" s="52"/>
      <c r="X91" s="28"/>
      <c r="Y91" s="28"/>
      <c r="Z91" s="28"/>
    </row>
    <row r="92" spans="1:26" ht="18" customHeight="1">
      <c r="A92" s="28"/>
      <c r="B92" s="43"/>
      <c r="C92" s="52"/>
      <c r="D92" s="52"/>
      <c r="E92" s="52"/>
      <c r="F92" s="52"/>
      <c r="G92" s="52"/>
      <c r="H92" s="52"/>
      <c r="I92" s="52"/>
      <c r="J92" s="52"/>
      <c r="K92" s="52"/>
      <c r="L92" s="52"/>
      <c r="M92" s="52"/>
      <c r="N92" s="52"/>
      <c r="O92" s="52"/>
      <c r="P92" s="52"/>
      <c r="Q92" s="52"/>
      <c r="R92" s="52"/>
      <c r="S92" s="52"/>
      <c r="T92" s="52"/>
      <c r="U92" s="52"/>
      <c r="V92" s="52"/>
      <c r="W92" s="52"/>
      <c r="X92" s="28"/>
      <c r="Y92" s="28"/>
      <c r="Z92" s="28"/>
    </row>
    <row r="93" spans="1:26" ht="18" customHeight="1">
      <c r="A93" s="28"/>
      <c r="B93" s="43"/>
      <c r="C93" s="52"/>
      <c r="D93" s="52"/>
      <c r="E93" s="52"/>
      <c r="F93" s="52"/>
      <c r="G93" s="52"/>
      <c r="H93" s="52"/>
      <c r="I93" s="52"/>
      <c r="J93" s="52"/>
      <c r="K93" s="52"/>
      <c r="L93" s="52"/>
      <c r="M93" s="52"/>
      <c r="N93" s="52"/>
      <c r="O93" s="52"/>
      <c r="P93" s="52"/>
      <c r="Q93" s="52"/>
      <c r="R93" s="52"/>
      <c r="S93" s="52"/>
      <c r="T93" s="52"/>
      <c r="U93" s="52"/>
      <c r="V93" s="52"/>
      <c r="W93" s="52"/>
      <c r="X93" s="28"/>
      <c r="Y93" s="28"/>
      <c r="Z93" s="28"/>
    </row>
    <row r="94" spans="1:26" ht="18" customHeight="1">
      <c r="A94" s="28"/>
      <c r="B94" s="43"/>
      <c r="C94" s="52"/>
      <c r="D94" s="52"/>
      <c r="E94" s="52"/>
      <c r="F94" s="52"/>
      <c r="G94" s="52"/>
      <c r="H94" s="52"/>
      <c r="I94" s="52"/>
      <c r="J94" s="52"/>
      <c r="K94" s="52"/>
      <c r="L94" s="52"/>
      <c r="M94" s="52"/>
      <c r="N94" s="52"/>
      <c r="O94" s="52"/>
      <c r="P94" s="52"/>
      <c r="Q94" s="52"/>
      <c r="R94" s="52"/>
      <c r="S94" s="52"/>
      <c r="T94" s="52"/>
      <c r="U94" s="52"/>
      <c r="V94" s="52"/>
      <c r="W94" s="52"/>
      <c r="X94" s="28"/>
      <c r="Y94" s="28"/>
      <c r="Z94" s="28"/>
    </row>
    <row r="95" spans="1:26" ht="18" customHeight="1">
      <c r="A95" s="28"/>
      <c r="B95" s="43"/>
      <c r="C95" s="52"/>
      <c r="D95" s="52"/>
      <c r="E95" s="52"/>
      <c r="F95" s="52"/>
      <c r="G95" s="52"/>
      <c r="H95" s="52"/>
      <c r="I95" s="52"/>
      <c r="J95" s="52"/>
      <c r="K95" s="52"/>
      <c r="L95" s="52"/>
      <c r="M95" s="52"/>
      <c r="N95" s="52"/>
      <c r="O95" s="52"/>
      <c r="P95" s="52"/>
      <c r="Q95" s="52"/>
      <c r="R95" s="52"/>
      <c r="S95" s="52"/>
      <c r="T95" s="52"/>
      <c r="U95" s="52"/>
      <c r="V95" s="52"/>
      <c r="W95" s="52"/>
      <c r="X95" s="28"/>
      <c r="Y95" s="28"/>
      <c r="Z95" s="28"/>
    </row>
    <row r="96" spans="1:26" ht="18" customHeight="1">
      <c r="A96" s="28"/>
      <c r="B96" s="43"/>
      <c r="C96" s="52"/>
      <c r="D96" s="52"/>
      <c r="E96" s="52"/>
      <c r="F96" s="52"/>
      <c r="G96" s="52"/>
      <c r="H96" s="52"/>
      <c r="I96" s="52"/>
      <c r="J96" s="52"/>
      <c r="K96" s="52"/>
      <c r="L96" s="52"/>
      <c r="M96" s="52"/>
      <c r="N96" s="52"/>
      <c r="O96" s="52"/>
      <c r="P96" s="52"/>
      <c r="Q96" s="52"/>
      <c r="R96" s="52"/>
      <c r="S96" s="52"/>
      <c r="T96" s="52"/>
      <c r="U96" s="52"/>
      <c r="V96" s="52"/>
      <c r="W96" s="52"/>
      <c r="X96" s="28"/>
      <c r="Y96" s="28"/>
      <c r="Z96" s="28"/>
    </row>
    <row r="97" spans="1:26" ht="18" customHeight="1">
      <c r="A97" s="28"/>
      <c r="B97" s="43"/>
      <c r="C97" s="52"/>
      <c r="D97" s="52"/>
      <c r="E97" s="52"/>
      <c r="F97" s="52"/>
      <c r="G97" s="52"/>
      <c r="H97" s="52"/>
      <c r="I97" s="52"/>
      <c r="J97" s="52"/>
      <c r="K97" s="52"/>
      <c r="L97" s="52"/>
      <c r="M97" s="52"/>
      <c r="N97" s="52"/>
      <c r="O97" s="52"/>
      <c r="P97" s="52"/>
      <c r="Q97" s="52"/>
      <c r="R97" s="52"/>
      <c r="S97" s="52"/>
      <c r="T97" s="52"/>
      <c r="U97" s="52"/>
      <c r="V97" s="52"/>
      <c r="W97" s="52"/>
      <c r="X97" s="28"/>
      <c r="Y97" s="28"/>
      <c r="Z97" s="28"/>
    </row>
    <row r="98" spans="1:26" ht="18" customHeight="1">
      <c r="A98" s="28"/>
      <c r="B98" s="43"/>
      <c r="C98" s="52"/>
      <c r="D98" s="52"/>
      <c r="E98" s="52"/>
      <c r="F98" s="52"/>
      <c r="G98" s="52"/>
      <c r="H98" s="52"/>
      <c r="I98" s="52"/>
      <c r="J98" s="52"/>
      <c r="K98" s="52"/>
      <c r="L98" s="52"/>
      <c r="M98" s="52"/>
      <c r="N98" s="52"/>
      <c r="O98" s="52"/>
      <c r="P98" s="52"/>
      <c r="Q98" s="52"/>
      <c r="R98" s="52"/>
      <c r="S98" s="52"/>
      <c r="T98" s="52"/>
      <c r="U98" s="52"/>
      <c r="V98" s="52"/>
      <c r="W98" s="52"/>
      <c r="X98" s="28"/>
      <c r="Y98" s="28"/>
      <c r="Z98" s="28"/>
    </row>
    <row r="99" spans="1:26" ht="18" customHeight="1">
      <c r="A99" s="28"/>
      <c r="B99" s="43"/>
      <c r="C99" s="52"/>
      <c r="D99" s="52"/>
      <c r="E99" s="52"/>
      <c r="F99" s="52"/>
      <c r="G99" s="52"/>
      <c r="H99" s="52"/>
      <c r="I99" s="52"/>
      <c r="J99" s="52"/>
      <c r="K99" s="52"/>
      <c r="L99" s="52"/>
      <c r="M99" s="52"/>
      <c r="N99" s="52"/>
      <c r="O99" s="52"/>
      <c r="P99" s="52"/>
      <c r="Q99" s="52"/>
      <c r="R99" s="52"/>
      <c r="S99" s="52"/>
      <c r="T99" s="52"/>
      <c r="U99" s="52"/>
      <c r="V99" s="52"/>
      <c r="W99" s="52"/>
      <c r="X99" s="28"/>
      <c r="Y99" s="28"/>
      <c r="Z99" s="28"/>
    </row>
    <row r="100" spans="1:26" ht="18" customHeight="1">
      <c r="A100" s="28"/>
      <c r="B100" s="43"/>
      <c r="C100" s="52"/>
      <c r="D100" s="52"/>
      <c r="E100" s="52"/>
      <c r="F100" s="52"/>
      <c r="G100" s="52"/>
      <c r="H100" s="52"/>
      <c r="I100" s="52"/>
      <c r="J100" s="52"/>
      <c r="K100" s="52"/>
      <c r="L100" s="52"/>
      <c r="M100" s="52"/>
      <c r="N100" s="52"/>
      <c r="O100" s="52"/>
      <c r="P100" s="52"/>
      <c r="Q100" s="52"/>
      <c r="R100" s="52"/>
      <c r="S100" s="52"/>
      <c r="T100" s="52"/>
      <c r="U100" s="52"/>
      <c r="V100" s="52"/>
      <c r="W100" s="52"/>
      <c r="X100" s="28"/>
      <c r="Y100" s="28"/>
      <c r="Z100" s="28"/>
    </row>
    <row r="101" spans="1:26" ht="18" customHeight="1">
      <c r="A101" s="28"/>
      <c r="B101" s="43"/>
      <c r="C101" s="52"/>
      <c r="D101" s="52"/>
      <c r="E101" s="52"/>
      <c r="F101" s="52"/>
      <c r="G101" s="52"/>
      <c r="H101" s="52"/>
      <c r="I101" s="52"/>
      <c r="J101" s="52"/>
      <c r="K101" s="52"/>
      <c r="L101" s="52"/>
      <c r="M101" s="52"/>
      <c r="N101" s="52"/>
      <c r="O101" s="52"/>
      <c r="P101" s="52"/>
      <c r="Q101" s="52"/>
      <c r="R101" s="52"/>
      <c r="S101" s="52"/>
      <c r="T101" s="52"/>
      <c r="U101" s="52"/>
      <c r="V101" s="52"/>
      <c r="W101" s="52"/>
      <c r="X101" s="28"/>
      <c r="Y101" s="28"/>
      <c r="Z101" s="28"/>
    </row>
    <row r="102" spans="1:26" ht="18" customHeight="1">
      <c r="A102" s="28"/>
      <c r="B102" s="43"/>
      <c r="C102" s="52"/>
      <c r="D102" s="52"/>
      <c r="E102" s="52"/>
      <c r="F102" s="52"/>
      <c r="G102" s="52"/>
      <c r="H102" s="52"/>
      <c r="I102" s="52"/>
      <c r="J102" s="52"/>
      <c r="K102" s="52"/>
      <c r="L102" s="52"/>
      <c r="M102" s="52"/>
      <c r="N102" s="52"/>
      <c r="O102" s="52"/>
      <c r="P102" s="52"/>
      <c r="Q102" s="52"/>
      <c r="R102" s="52"/>
      <c r="S102" s="52"/>
      <c r="T102" s="52"/>
      <c r="U102" s="52"/>
      <c r="V102" s="52"/>
      <c r="W102" s="52"/>
      <c r="X102" s="28"/>
      <c r="Y102" s="28"/>
      <c r="Z102" s="28"/>
    </row>
    <row r="103" spans="1:26" ht="18" customHeight="1">
      <c r="A103" s="28"/>
      <c r="B103" s="43"/>
      <c r="C103" s="52"/>
      <c r="D103" s="52"/>
      <c r="E103" s="52"/>
      <c r="F103" s="52"/>
      <c r="G103" s="52"/>
      <c r="H103" s="52"/>
      <c r="I103" s="52"/>
      <c r="J103" s="52"/>
      <c r="K103" s="52"/>
      <c r="L103" s="52"/>
      <c r="M103" s="52"/>
      <c r="N103" s="52"/>
      <c r="O103" s="52"/>
      <c r="P103" s="52"/>
      <c r="Q103" s="52"/>
      <c r="R103" s="52"/>
      <c r="S103" s="52"/>
      <c r="T103" s="52"/>
      <c r="U103" s="52"/>
      <c r="V103" s="52"/>
      <c r="W103" s="52"/>
      <c r="X103" s="28"/>
      <c r="Y103" s="28"/>
      <c r="Z103" s="28"/>
    </row>
    <row r="104" spans="1:26" ht="18" customHeight="1">
      <c r="A104" s="28"/>
      <c r="B104" s="43"/>
      <c r="C104" s="52"/>
      <c r="D104" s="52"/>
      <c r="E104" s="52"/>
      <c r="F104" s="52"/>
      <c r="G104" s="52"/>
      <c r="H104" s="52"/>
      <c r="I104" s="52"/>
      <c r="J104" s="52"/>
      <c r="K104" s="52"/>
      <c r="L104" s="52"/>
      <c r="M104" s="52"/>
      <c r="N104" s="52"/>
      <c r="O104" s="52"/>
      <c r="P104" s="52"/>
      <c r="Q104" s="52"/>
      <c r="R104" s="52"/>
      <c r="S104" s="52"/>
      <c r="T104" s="52"/>
      <c r="U104" s="52"/>
      <c r="V104" s="52"/>
      <c r="W104" s="52"/>
      <c r="X104" s="28"/>
      <c r="Y104" s="28"/>
      <c r="Z104" s="28"/>
    </row>
    <row r="105" spans="1:26" ht="18" customHeight="1">
      <c r="A105" s="28"/>
      <c r="B105" s="43"/>
      <c r="C105" s="52"/>
      <c r="D105" s="52"/>
      <c r="E105" s="52"/>
      <c r="F105" s="52"/>
      <c r="G105" s="52"/>
      <c r="H105" s="52"/>
      <c r="I105" s="52"/>
      <c r="J105" s="52"/>
      <c r="K105" s="52"/>
      <c r="L105" s="52"/>
      <c r="M105" s="52"/>
      <c r="N105" s="52"/>
      <c r="O105" s="52"/>
      <c r="P105" s="52"/>
      <c r="Q105" s="52"/>
      <c r="R105" s="52"/>
      <c r="S105" s="52"/>
      <c r="T105" s="52"/>
      <c r="U105" s="52"/>
      <c r="V105" s="52"/>
      <c r="W105" s="52"/>
      <c r="X105" s="28"/>
      <c r="Y105" s="28"/>
      <c r="Z105" s="28"/>
    </row>
    <row r="106" spans="1:26" ht="18" customHeight="1">
      <c r="A106" s="28"/>
      <c r="B106" s="43"/>
      <c r="C106" s="52"/>
      <c r="D106" s="52"/>
      <c r="E106" s="52"/>
      <c r="F106" s="52"/>
      <c r="G106" s="52"/>
      <c r="H106" s="52"/>
      <c r="I106" s="52"/>
      <c r="J106" s="52"/>
      <c r="K106" s="52"/>
      <c r="L106" s="52"/>
      <c r="M106" s="52"/>
      <c r="N106" s="52"/>
      <c r="O106" s="52"/>
      <c r="P106" s="52"/>
      <c r="Q106" s="52"/>
      <c r="R106" s="52"/>
      <c r="S106" s="52"/>
      <c r="T106" s="52"/>
      <c r="U106" s="52"/>
      <c r="V106" s="52"/>
      <c r="W106" s="52"/>
      <c r="X106" s="28"/>
      <c r="Y106" s="28"/>
      <c r="Z106" s="28"/>
    </row>
    <row r="107" spans="1:26" ht="18" customHeight="1">
      <c r="A107" s="28"/>
      <c r="B107" s="43"/>
      <c r="C107" s="52"/>
      <c r="D107" s="52"/>
      <c r="E107" s="52"/>
      <c r="F107" s="52"/>
      <c r="G107" s="52"/>
      <c r="H107" s="52"/>
      <c r="I107" s="52"/>
      <c r="J107" s="52"/>
      <c r="K107" s="52"/>
      <c r="L107" s="52"/>
      <c r="M107" s="52"/>
      <c r="N107" s="52"/>
      <c r="O107" s="52"/>
      <c r="P107" s="52"/>
      <c r="Q107" s="52"/>
      <c r="R107" s="52"/>
      <c r="S107" s="52"/>
      <c r="T107" s="52"/>
      <c r="U107" s="52"/>
      <c r="V107" s="52"/>
      <c r="W107" s="52"/>
      <c r="X107" s="28"/>
      <c r="Y107" s="28"/>
      <c r="Z107" s="28"/>
    </row>
    <row r="108" spans="1:26" ht="18" customHeight="1">
      <c r="A108" s="28"/>
      <c r="B108" s="43"/>
      <c r="C108" s="52"/>
      <c r="D108" s="52"/>
      <c r="E108" s="52"/>
      <c r="F108" s="52"/>
      <c r="G108" s="52"/>
      <c r="H108" s="52"/>
      <c r="I108" s="52"/>
      <c r="J108" s="52"/>
      <c r="K108" s="52"/>
      <c r="L108" s="52"/>
      <c r="M108" s="52"/>
      <c r="N108" s="52"/>
      <c r="O108" s="52"/>
      <c r="P108" s="52"/>
      <c r="Q108" s="52"/>
      <c r="R108" s="52"/>
      <c r="S108" s="52"/>
      <c r="T108" s="52"/>
      <c r="U108" s="52"/>
      <c r="V108" s="52"/>
      <c r="W108" s="52"/>
      <c r="X108" s="28"/>
      <c r="Y108" s="28"/>
      <c r="Z108" s="28"/>
    </row>
    <row r="109" spans="1:26" ht="18" customHeight="1">
      <c r="A109" s="28"/>
      <c r="B109" s="43"/>
      <c r="C109" s="52"/>
      <c r="D109" s="52"/>
      <c r="E109" s="52"/>
      <c r="F109" s="52"/>
      <c r="G109" s="52"/>
      <c r="H109" s="52"/>
      <c r="I109" s="52"/>
      <c r="J109" s="52"/>
      <c r="K109" s="52"/>
      <c r="L109" s="52"/>
      <c r="M109" s="52"/>
      <c r="N109" s="52"/>
      <c r="O109" s="52"/>
      <c r="P109" s="52"/>
      <c r="Q109" s="52"/>
      <c r="R109" s="52"/>
      <c r="S109" s="52"/>
      <c r="T109" s="52"/>
      <c r="U109" s="52"/>
      <c r="V109" s="52"/>
      <c r="W109" s="52"/>
      <c r="X109" s="28"/>
      <c r="Y109" s="28"/>
      <c r="Z109" s="28"/>
    </row>
    <row r="110" spans="1:26" ht="18" customHeight="1">
      <c r="A110" s="28"/>
      <c r="B110" s="43"/>
      <c r="C110" s="52"/>
      <c r="D110" s="52"/>
      <c r="E110" s="52"/>
      <c r="F110" s="52"/>
      <c r="G110" s="52"/>
      <c r="H110" s="52"/>
      <c r="I110" s="52"/>
      <c r="J110" s="52"/>
      <c r="K110" s="52"/>
      <c r="L110" s="52"/>
      <c r="M110" s="52"/>
      <c r="N110" s="52"/>
      <c r="O110" s="52"/>
      <c r="P110" s="52"/>
      <c r="Q110" s="52"/>
      <c r="R110" s="52"/>
      <c r="S110" s="52"/>
      <c r="T110" s="52"/>
      <c r="U110" s="52"/>
      <c r="V110" s="52"/>
      <c r="W110" s="52"/>
      <c r="X110" s="28"/>
      <c r="Y110" s="28"/>
      <c r="Z110" s="28"/>
    </row>
    <row r="111" spans="1:26" ht="18" customHeight="1">
      <c r="A111" s="28"/>
      <c r="B111" s="43"/>
      <c r="C111" s="52"/>
      <c r="D111" s="52"/>
      <c r="E111" s="52"/>
      <c r="F111" s="52"/>
      <c r="G111" s="52"/>
      <c r="H111" s="52"/>
      <c r="I111" s="52"/>
      <c r="J111" s="52"/>
      <c r="K111" s="52"/>
      <c r="L111" s="52"/>
      <c r="M111" s="52"/>
      <c r="N111" s="52"/>
      <c r="O111" s="52"/>
      <c r="P111" s="52"/>
      <c r="Q111" s="52"/>
      <c r="R111" s="52"/>
      <c r="S111" s="52"/>
      <c r="T111" s="52"/>
      <c r="U111" s="52"/>
      <c r="V111" s="52"/>
      <c r="W111" s="52"/>
      <c r="X111" s="28"/>
      <c r="Y111" s="28"/>
      <c r="Z111" s="28"/>
    </row>
    <row r="112" spans="1:26" ht="18" customHeight="1">
      <c r="A112" s="28"/>
      <c r="B112" s="43"/>
      <c r="C112" s="52"/>
      <c r="D112" s="52"/>
      <c r="E112" s="52"/>
      <c r="F112" s="52"/>
      <c r="G112" s="52"/>
      <c r="H112" s="52"/>
      <c r="I112" s="52"/>
      <c r="J112" s="52"/>
      <c r="K112" s="52"/>
      <c r="L112" s="52"/>
      <c r="M112" s="52"/>
      <c r="N112" s="52"/>
      <c r="O112" s="52"/>
      <c r="P112" s="52"/>
      <c r="Q112" s="52"/>
      <c r="R112" s="52"/>
      <c r="S112" s="52"/>
      <c r="T112" s="52"/>
      <c r="U112" s="52"/>
      <c r="V112" s="52"/>
      <c r="W112" s="52"/>
      <c r="X112" s="28"/>
      <c r="Y112" s="28"/>
      <c r="Z112" s="28"/>
    </row>
    <row r="113" spans="1:26" ht="18" customHeight="1">
      <c r="A113" s="28"/>
      <c r="B113" s="43"/>
      <c r="C113" s="52"/>
      <c r="D113" s="52"/>
      <c r="E113" s="52"/>
      <c r="F113" s="52"/>
      <c r="G113" s="52"/>
      <c r="H113" s="52"/>
      <c r="I113" s="52"/>
      <c r="J113" s="52"/>
      <c r="K113" s="52"/>
      <c r="L113" s="52"/>
      <c r="M113" s="52"/>
      <c r="N113" s="52"/>
      <c r="O113" s="52"/>
      <c r="P113" s="52"/>
      <c r="Q113" s="52"/>
      <c r="R113" s="52"/>
      <c r="S113" s="52"/>
      <c r="T113" s="52"/>
      <c r="U113" s="52"/>
      <c r="V113" s="52"/>
      <c r="W113" s="52"/>
      <c r="X113" s="28"/>
      <c r="Y113" s="28"/>
      <c r="Z113" s="28"/>
    </row>
    <row r="114" spans="1:26" ht="18" customHeight="1">
      <c r="A114" s="28"/>
      <c r="B114" s="43"/>
      <c r="C114" s="52"/>
      <c r="D114" s="52"/>
      <c r="E114" s="52"/>
      <c r="F114" s="52"/>
      <c r="G114" s="52"/>
      <c r="H114" s="52"/>
      <c r="I114" s="52"/>
      <c r="J114" s="52"/>
      <c r="K114" s="52"/>
      <c r="L114" s="52"/>
      <c r="M114" s="52"/>
      <c r="N114" s="52"/>
      <c r="O114" s="52"/>
      <c r="P114" s="52"/>
      <c r="Q114" s="52"/>
      <c r="R114" s="52"/>
      <c r="S114" s="52"/>
      <c r="T114" s="52"/>
      <c r="U114" s="52"/>
      <c r="V114" s="52"/>
      <c r="W114" s="52"/>
      <c r="X114" s="28"/>
      <c r="Y114" s="28"/>
      <c r="Z114" s="28"/>
    </row>
    <row r="115" spans="1:26" ht="18" customHeight="1">
      <c r="A115" s="28"/>
      <c r="B115" s="43"/>
      <c r="C115" s="52"/>
      <c r="D115" s="52"/>
      <c r="E115" s="52"/>
      <c r="F115" s="52"/>
      <c r="G115" s="52"/>
      <c r="H115" s="52"/>
      <c r="I115" s="52"/>
      <c r="J115" s="52"/>
      <c r="K115" s="52"/>
      <c r="L115" s="52"/>
      <c r="M115" s="52"/>
      <c r="N115" s="52"/>
      <c r="O115" s="52"/>
      <c r="P115" s="52"/>
      <c r="Q115" s="52"/>
      <c r="R115" s="52"/>
      <c r="S115" s="52"/>
      <c r="T115" s="52"/>
      <c r="U115" s="52"/>
      <c r="V115" s="52"/>
      <c r="W115" s="52"/>
      <c r="X115" s="28"/>
      <c r="Y115" s="28"/>
      <c r="Z115" s="28"/>
    </row>
    <row r="116" spans="1:26" ht="18" customHeight="1">
      <c r="A116" s="28"/>
      <c r="B116" s="43"/>
      <c r="C116" s="52"/>
      <c r="D116" s="52"/>
      <c r="E116" s="52"/>
      <c r="F116" s="52"/>
      <c r="G116" s="52"/>
      <c r="H116" s="52"/>
      <c r="I116" s="52"/>
      <c r="J116" s="52"/>
      <c r="K116" s="52"/>
      <c r="L116" s="52"/>
      <c r="M116" s="52"/>
      <c r="N116" s="52"/>
      <c r="O116" s="52"/>
      <c r="P116" s="52"/>
      <c r="Q116" s="52"/>
      <c r="R116" s="52"/>
      <c r="S116" s="52"/>
      <c r="T116" s="52"/>
      <c r="U116" s="52"/>
      <c r="V116" s="52"/>
      <c r="W116" s="52"/>
      <c r="X116" s="28"/>
      <c r="Y116" s="28"/>
      <c r="Z116" s="28"/>
    </row>
    <row r="117" spans="1:26" ht="18" customHeight="1">
      <c r="A117" s="28"/>
      <c r="B117" s="43"/>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spans="1:26" ht="18" customHeight="1">
      <c r="A118" s="28"/>
      <c r="B118" s="43"/>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spans="1:26" ht="18" customHeight="1">
      <c r="A119" s="28"/>
      <c r="B119" s="43"/>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spans="1:26" ht="18" customHeight="1">
      <c r="A120" s="28"/>
      <c r="B120" s="43"/>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spans="1:26" ht="18" customHeight="1">
      <c r="A121" s="28"/>
      <c r="B121" s="43"/>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spans="1:26" ht="18" customHeight="1">
      <c r="A122" s="28"/>
      <c r="B122" s="43"/>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spans="1:26" ht="18" customHeight="1">
      <c r="A123" s="28"/>
      <c r="B123" s="43"/>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spans="1:26" ht="18" customHeight="1">
      <c r="A124" s="28"/>
      <c r="B124" s="43"/>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spans="1:26" ht="18" customHeight="1">
      <c r="A125" s="28"/>
      <c r="B125" s="43"/>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spans="1:26" ht="18" customHeight="1">
      <c r="A126" s="28"/>
      <c r="B126" s="43"/>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spans="1:26" ht="18" customHeight="1">
      <c r="A127" s="28"/>
      <c r="B127" s="43"/>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spans="1:26" ht="18" customHeight="1">
      <c r="A128" s="28"/>
      <c r="B128" s="43"/>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spans="1:26" ht="18" customHeight="1">
      <c r="A129" s="28"/>
      <c r="B129" s="43"/>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spans="1:26" ht="18" customHeight="1">
      <c r="A130" s="28"/>
      <c r="B130" s="43"/>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spans="1:26" ht="18" customHeight="1">
      <c r="A131" s="28"/>
      <c r="B131" s="43"/>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spans="1:26" ht="18" customHeight="1">
      <c r="A132" s="28"/>
      <c r="B132" s="43"/>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spans="1:26" ht="18" customHeight="1">
      <c r="A133" s="28"/>
      <c r="B133" s="43"/>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spans="1:26" ht="18" customHeight="1">
      <c r="A134" s="28"/>
      <c r="B134" s="43"/>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spans="1:26" ht="18" customHeight="1">
      <c r="A135" s="28"/>
      <c r="B135" s="43"/>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spans="1:26" ht="18" customHeight="1">
      <c r="A136" s="28"/>
      <c r="B136" s="43"/>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spans="1:26" ht="18" customHeight="1">
      <c r="A137" s="28"/>
      <c r="B137" s="43"/>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spans="1:26" ht="18" customHeight="1">
      <c r="A138" s="28"/>
      <c r="B138" s="43"/>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spans="1:26" ht="18" customHeight="1">
      <c r="A139" s="28"/>
      <c r="B139" s="43"/>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spans="1:26" ht="18" customHeight="1">
      <c r="A140" s="28"/>
      <c r="B140" s="43"/>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spans="1:26" ht="18" customHeight="1">
      <c r="A141" s="28"/>
      <c r="B141" s="43"/>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spans="1:26" ht="18" customHeight="1">
      <c r="A142" s="28"/>
      <c r="B142" s="43"/>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spans="1:26" ht="18" customHeight="1">
      <c r="A143" s="28"/>
      <c r="B143" s="43"/>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spans="1:26" ht="18" customHeight="1">
      <c r="A144" s="28"/>
      <c r="B144" s="43"/>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spans="1:26" ht="18" customHeight="1">
      <c r="A145" s="28"/>
      <c r="B145" s="43"/>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spans="1:26" ht="18" customHeight="1">
      <c r="A146" s="28"/>
      <c r="B146" s="43"/>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spans="1:26" ht="18" customHeight="1">
      <c r="A147" s="28"/>
      <c r="B147" s="43"/>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spans="1:26" ht="18" customHeight="1">
      <c r="A148" s="28"/>
      <c r="B148" s="43"/>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spans="1:26" ht="18" customHeight="1">
      <c r="A149" s="28"/>
      <c r="B149" s="43"/>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spans="1:26" ht="18" customHeight="1">
      <c r="A150" s="28"/>
      <c r="B150" s="43"/>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spans="1:26" ht="18" customHeight="1">
      <c r="A151" s="28"/>
      <c r="B151" s="43"/>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spans="1:26" ht="18" customHeight="1">
      <c r="A152" s="28"/>
      <c r="B152" s="43"/>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spans="1:26" ht="18" customHeight="1">
      <c r="A153" s="28"/>
      <c r="B153" s="43"/>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spans="1:26" ht="18" customHeight="1">
      <c r="A154" s="28"/>
      <c r="B154" s="43"/>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spans="1:26" ht="18" customHeight="1">
      <c r="A155" s="28"/>
      <c r="B155" s="43"/>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spans="1:26" ht="18" customHeight="1">
      <c r="A156" s="28"/>
      <c r="B156" s="43"/>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spans="1:26" ht="18" customHeight="1">
      <c r="A157" s="28"/>
      <c r="B157" s="43"/>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spans="1:26" ht="18" customHeight="1">
      <c r="A158" s="28"/>
      <c r="B158" s="43"/>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spans="1:26" ht="18" customHeight="1">
      <c r="A159" s="28"/>
      <c r="B159" s="43"/>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spans="1:26" ht="18" customHeight="1">
      <c r="A160" s="28"/>
      <c r="B160" s="43"/>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spans="1:26" ht="18" customHeight="1">
      <c r="A161" s="28"/>
      <c r="B161" s="43"/>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spans="1:26" ht="18" customHeight="1">
      <c r="A162" s="28"/>
      <c r="B162" s="43"/>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spans="1:26" ht="18" customHeight="1">
      <c r="A163" s="28"/>
      <c r="B163" s="43"/>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spans="1:26" ht="18" customHeight="1">
      <c r="A164" s="28"/>
      <c r="B164" s="43"/>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spans="1:26" ht="18" customHeight="1">
      <c r="A165" s="28"/>
      <c r="B165" s="43"/>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spans="1:26" ht="18" customHeight="1">
      <c r="A166" s="28"/>
      <c r="B166" s="43"/>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spans="1:26" ht="18" customHeight="1">
      <c r="A167" s="28"/>
      <c r="B167" s="43"/>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spans="1:26" ht="18" customHeight="1">
      <c r="A168" s="28"/>
      <c r="B168" s="43"/>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spans="1:26" ht="18" customHeight="1">
      <c r="A169" s="28"/>
      <c r="B169" s="43"/>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spans="1:26" ht="18" customHeight="1">
      <c r="A170" s="28"/>
      <c r="B170" s="43"/>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spans="1:26" ht="18" customHeight="1">
      <c r="A171" s="28"/>
      <c r="B171" s="43"/>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spans="1:26" ht="18" customHeight="1">
      <c r="A172" s="28"/>
      <c r="B172" s="43"/>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spans="1:26" ht="18" customHeight="1">
      <c r="A173" s="28"/>
      <c r="B173" s="43"/>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spans="1:26" ht="18" customHeight="1">
      <c r="A174" s="28"/>
      <c r="B174" s="43"/>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spans="1:26" ht="18" customHeight="1">
      <c r="A175" s="28"/>
      <c r="B175" s="43"/>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spans="1:26" ht="18" customHeight="1">
      <c r="A176" s="28"/>
      <c r="B176" s="43"/>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spans="1:26" ht="18" customHeight="1">
      <c r="A177" s="28"/>
      <c r="B177" s="43"/>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spans="1:26" ht="18" customHeight="1">
      <c r="A178" s="28"/>
      <c r="B178" s="43"/>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spans="1:26" ht="18" customHeight="1">
      <c r="A179" s="28"/>
      <c r="B179" s="43"/>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spans="1:26" ht="18" customHeight="1">
      <c r="A180" s="28"/>
      <c r="B180" s="43"/>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spans="1:26" ht="18" customHeight="1">
      <c r="A181" s="28"/>
      <c r="B181" s="43"/>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spans="1:26" ht="18" customHeight="1">
      <c r="A182" s="28"/>
      <c r="B182" s="43"/>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spans="1:26" ht="18" customHeight="1">
      <c r="A183" s="28"/>
      <c r="B183" s="43"/>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spans="1:26" ht="18" customHeight="1">
      <c r="A184" s="28"/>
      <c r="B184" s="43"/>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spans="1:26" ht="18" customHeight="1">
      <c r="A185" s="28"/>
      <c r="B185" s="43"/>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spans="1:26" ht="18" customHeight="1">
      <c r="A186" s="28"/>
      <c r="B186" s="43"/>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spans="1:26" ht="18" customHeight="1">
      <c r="A187" s="28"/>
      <c r="B187" s="43"/>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spans="1:26" ht="18" customHeight="1">
      <c r="A188" s="28"/>
      <c r="B188" s="43"/>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spans="1:26" ht="18" customHeight="1">
      <c r="A189" s="28"/>
      <c r="B189" s="43"/>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spans="1:26" ht="18" customHeight="1">
      <c r="A190" s="28"/>
      <c r="B190" s="43"/>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spans="1:26" ht="18" customHeight="1">
      <c r="A191" s="28"/>
      <c r="B191" s="43"/>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spans="1:26" ht="18" customHeight="1">
      <c r="A192" s="28"/>
      <c r="B192" s="43"/>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spans="1:26" ht="18" customHeight="1">
      <c r="A193" s="28"/>
      <c r="B193" s="43"/>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spans="1:26" ht="18" customHeight="1">
      <c r="A194" s="28"/>
      <c r="B194" s="43"/>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spans="1:26" ht="18" customHeight="1">
      <c r="A195" s="28"/>
      <c r="B195" s="43"/>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spans="1:26" ht="18" customHeight="1">
      <c r="A196" s="28"/>
      <c r="B196" s="43"/>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spans="1:26" ht="18" customHeight="1">
      <c r="A197" s="28"/>
      <c r="B197" s="43"/>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spans="1:26" ht="18" customHeight="1">
      <c r="A198" s="28"/>
      <c r="B198" s="43"/>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spans="1:26" ht="18" customHeight="1">
      <c r="A199" s="28"/>
      <c r="B199" s="43"/>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spans="1:26" ht="18" customHeight="1">
      <c r="A200" s="28"/>
      <c r="B200" s="43"/>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spans="1:26" ht="18" customHeight="1">
      <c r="A201" s="28"/>
      <c r="B201" s="43"/>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spans="1:26" ht="18" customHeight="1">
      <c r="A202" s="28"/>
      <c r="B202" s="43"/>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spans="1:26" ht="18" customHeight="1">
      <c r="A203" s="28"/>
      <c r="B203" s="43"/>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spans="1:26" ht="18" customHeight="1">
      <c r="A204" s="28"/>
      <c r="B204" s="43"/>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spans="1:26" ht="18" customHeight="1">
      <c r="A205" s="28"/>
      <c r="B205" s="43"/>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spans="1:26" ht="18" customHeight="1">
      <c r="A206" s="28"/>
      <c r="B206" s="43"/>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spans="1:26" ht="18" customHeight="1">
      <c r="A207" s="28"/>
      <c r="B207" s="43"/>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spans="1:26" ht="18" customHeight="1">
      <c r="A208" s="28"/>
      <c r="B208" s="43"/>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spans="1:26" ht="18" customHeight="1">
      <c r="A209" s="28"/>
      <c r="B209" s="43"/>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spans="1:26" ht="18" customHeight="1">
      <c r="A210" s="28"/>
      <c r="B210" s="43"/>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spans="1:26" ht="18" customHeight="1">
      <c r="A211" s="28"/>
      <c r="B211" s="43"/>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spans="1:26" ht="18" customHeight="1">
      <c r="A212" s="28"/>
      <c r="B212" s="43"/>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spans="1:26" ht="18" customHeight="1">
      <c r="A213" s="28"/>
      <c r="B213" s="43"/>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spans="1:26" ht="18" customHeight="1">
      <c r="A214" s="28"/>
      <c r="B214" s="43"/>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spans="1:26" ht="18" customHeight="1">
      <c r="A215" s="28"/>
      <c r="B215" s="43"/>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spans="1:26" ht="18" customHeight="1">
      <c r="A216" s="28"/>
      <c r="B216" s="43"/>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spans="1:26" ht="18" customHeight="1">
      <c r="A217" s="28"/>
      <c r="B217" s="43"/>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spans="1:26" ht="18" customHeight="1">
      <c r="A218" s="28"/>
      <c r="B218" s="43"/>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spans="1:26" ht="18" customHeight="1">
      <c r="A219" s="28"/>
      <c r="B219" s="43"/>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spans="1:26" ht="18" customHeight="1">
      <c r="A220" s="28"/>
      <c r="B220" s="43"/>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spans="1:26" ht="18" customHeight="1">
      <c r="A221" s="28"/>
      <c r="B221" s="43"/>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spans="1:26" ht="18" customHeight="1">
      <c r="A222" s="28"/>
      <c r="B222" s="43"/>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spans="1:26" ht="18" customHeight="1">
      <c r="A223" s="28"/>
      <c r="B223" s="43"/>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spans="1:26" ht="18" customHeight="1">
      <c r="A224" s="28"/>
      <c r="B224" s="43"/>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spans="1:26" ht="18" customHeight="1">
      <c r="A225" s="28"/>
      <c r="B225" s="43"/>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spans="1:26" ht="18" customHeight="1">
      <c r="A226" s="28"/>
      <c r="B226" s="43"/>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spans="1:26" ht="18" customHeight="1">
      <c r="A227" s="28"/>
      <c r="B227" s="43"/>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spans="1:26" ht="18" customHeight="1">
      <c r="A228" s="28"/>
      <c r="B228" s="43"/>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spans="1:26" ht="18" customHeight="1">
      <c r="A229" s="28"/>
      <c r="B229" s="43"/>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spans="1:26" ht="18" customHeight="1">
      <c r="A230" s="28"/>
      <c r="B230" s="43"/>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spans="1:26" ht="18" customHeight="1">
      <c r="A231" s="28"/>
      <c r="B231" s="43"/>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spans="1:26" ht="18" customHeight="1">
      <c r="A232" s="28"/>
      <c r="B232" s="43"/>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spans="1:26" ht="18" customHeight="1">
      <c r="A233" s="28"/>
      <c r="B233" s="43"/>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spans="1:26" ht="18" customHeight="1">
      <c r="A234" s="28"/>
      <c r="B234" s="43"/>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spans="1:26" ht="18" customHeight="1">
      <c r="A235" s="28"/>
      <c r="B235" s="43"/>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spans="1:26" ht="18" customHeight="1">
      <c r="A236" s="28"/>
      <c r="B236" s="43"/>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spans="1:26" ht="18" customHeight="1">
      <c r="A237" s="28"/>
      <c r="B237" s="43"/>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spans="1:26" ht="18" customHeight="1">
      <c r="A238" s="28"/>
      <c r="B238" s="43"/>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spans="1:26" ht="18" customHeight="1">
      <c r="A239" s="28"/>
      <c r="B239" s="43"/>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spans="1:26" ht="18" customHeight="1">
      <c r="A240" s="28"/>
      <c r="B240" s="43"/>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spans="1:26" ht="18" customHeight="1">
      <c r="A241" s="28"/>
      <c r="B241" s="43"/>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spans="1:26" ht="18" customHeight="1">
      <c r="A242" s="28"/>
      <c r="B242" s="43"/>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spans="1:26" ht="18" customHeight="1">
      <c r="A243" s="28"/>
      <c r="B243" s="43"/>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spans="1:26" ht="18" customHeight="1">
      <c r="A244" s="28"/>
      <c r="B244" s="43"/>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spans="1:26" ht="18" customHeight="1">
      <c r="A245" s="28"/>
      <c r="B245" s="43"/>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spans="1:26" ht="18" customHeight="1">
      <c r="A246" s="28"/>
      <c r="B246" s="43"/>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spans="1:26" ht="18" customHeight="1">
      <c r="A247" s="28"/>
      <c r="B247" s="43"/>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spans="1:26" ht="18" customHeight="1">
      <c r="A248" s="28"/>
      <c r="B248" s="43"/>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spans="1:26" ht="18" customHeight="1">
      <c r="A249" s="28"/>
      <c r="B249" s="43"/>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spans="1:26" ht="18" customHeight="1">
      <c r="A250" s="28"/>
      <c r="B250" s="43"/>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spans="1:26" ht="18" customHeight="1">
      <c r="A251" s="28"/>
      <c r="B251" s="43"/>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spans="1:26" ht="18" customHeight="1">
      <c r="A252" s="28"/>
      <c r="B252" s="43"/>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spans="1:26" ht="18" customHeight="1">
      <c r="A253" s="28"/>
      <c r="B253" s="43"/>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spans="1:26" ht="18" customHeight="1">
      <c r="A254" s="28"/>
      <c r="B254" s="43"/>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spans="1:26" ht="18" customHeight="1">
      <c r="A255" s="28"/>
      <c r="B255" s="43"/>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spans="1:26" ht="18" customHeight="1">
      <c r="A256" s="28"/>
      <c r="B256" s="43"/>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spans="1:26" ht="18" customHeight="1">
      <c r="A257" s="28"/>
      <c r="B257" s="43"/>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spans="1:26" ht="18" customHeight="1">
      <c r="A258" s="28"/>
      <c r="B258" s="43"/>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spans="1:26" ht="18" customHeight="1">
      <c r="A259" s="28"/>
      <c r="B259" s="43"/>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spans="1:26" ht="18" customHeight="1">
      <c r="A260" s="28"/>
      <c r="B260" s="43"/>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spans="1:26" ht="18" customHeight="1">
      <c r="A261" s="28"/>
      <c r="B261" s="43"/>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spans="1:26" ht="18" customHeight="1">
      <c r="A262" s="28"/>
      <c r="B262" s="43"/>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spans="1:26" ht="18" customHeight="1">
      <c r="A263" s="28"/>
      <c r="B263" s="43"/>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spans="1:26" ht="18" customHeight="1">
      <c r="A264" s="28"/>
      <c r="B264" s="43"/>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spans="1:26" ht="18" customHeight="1">
      <c r="A265" s="28"/>
      <c r="B265" s="43"/>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spans="1:26" ht="18" customHeight="1">
      <c r="A266" s="28"/>
      <c r="B266" s="43"/>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spans="1:26" ht="18" customHeight="1">
      <c r="A267" s="28"/>
      <c r="B267" s="43"/>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spans="1:26" ht="18" customHeight="1">
      <c r="A268" s="28"/>
      <c r="B268" s="43"/>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spans="1:26" ht="18" customHeight="1">
      <c r="A269" s="28"/>
      <c r="B269" s="43"/>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spans="1:26" ht="18" customHeight="1">
      <c r="A270" s="28"/>
      <c r="B270" s="43"/>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spans="1:26" ht="18" customHeight="1">
      <c r="A271" s="28"/>
      <c r="B271" s="43"/>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spans="1:26" ht="18" customHeight="1">
      <c r="A272" s="28"/>
      <c r="B272" s="43"/>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spans="1:26" ht="18" customHeight="1">
      <c r="A273" s="28"/>
      <c r="B273" s="43"/>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spans="1:26" ht="18" customHeight="1">
      <c r="A274" s="28"/>
      <c r="B274" s="43"/>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spans="1:26" ht="18" customHeight="1">
      <c r="A275" s="28"/>
      <c r="B275" s="43"/>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spans="1:26" ht="18" customHeight="1">
      <c r="A276" s="28"/>
      <c r="B276" s="43"/>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spans="1:26" ht="18" customHeight="1">
      <c r="A277" s="28"/>
      <c r="B277" s="43"/>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spans="1:26" ht="18" customHeight="1">
      <c r="A278" s="28"/>
      <c r="B278" s="43"/>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spans="1:26" ht="18" customHeight="1">
      <c r="A279" s="28"/>
      <c r="B279" s="43"/>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spans="1:26" ht="18" customHeight="1">
      <c r="A280" s="28"/>
      <c r="B280" s="43"/>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spans="1:26" ht="18" customHeight="1">
      <c r="A281" s="28"/>
      <c r="B281" s="43"/>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spans="1:26" ht="18" customHeight="1">
      <c r="A282" s="28"/>
      <c r="B282" s="43"/>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spans="1:26" ht="18" customHeight="1">
      <c r="A283" s="28"/>
      <c r="B283" s="43"/>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spans="1:26" ht="18" customHeight="1">
      <c r="A284" s="28"/>
      <c r="B284" s="43"/>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spans="1:26" ht="18" customHeight="1">
      <c r="A285" s="28"/>
      <c r="B285" s="43"/>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spans="1:26" ht="18" customHeight="1">
      <c r="A286" s="28"/>
      <c r="B286" s="43"/>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spans="1:26" ht="18" customHeight="1">
      <c r="A287" s="28"/>
      <c r="B287" s="43"/>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spans="1:26" ht="18" customHeight="1">
      <c r="A288" s="28"/>
      <c r="B288" s="43"/>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spans="1:26" ht="18" customHeight="1">
      <c r="A289" s="28"/>
      <c r="B289" s="43"/>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spans="1:26" ht="18" customHeight="1">
      <c r="A290" s="28"/>
      <c r="B290" s="43"/>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spans="1:26" ht="18" customHeight="1">
      <c r="A291" s="28"/>
      <c r="B291" s="43"/>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spans="1:26" ht="18" customHeight="1">
      <c r="A292" s="28"/>
      <c r="B292" s="43"/>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spans="1:26" ht="18" customHeight="1">
      <c r="A293" s="28"/>
      <c r="B293" s="43"/>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spans="1:26" ht="18" customHeight="1">
      <c r="A294" s="28"/>
      <c r="B294" s="43"/>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spans="1:26" ht="18" customHeight="1">
      <c r="A295" s="28"/>
      <c r="B295" s="43"/>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spans="1:26" ht="18" customHeight="1">
      <c r="A296" s="28"/>
      <c r="B296" s="43"/>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spans="1:26" ht="18" customHeight="1">
      <c r="A297" s="28"/>
      <c r="B297" s="43"/>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spans="1:26" ht="18" customHeight="1">
      <c r="A298" s="28"/>
      <c r="B298" s="43"/>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spans="1:26" ht="18" customHeight="1">
      <c r="A299" s="28"/>
      <c r="B299" s="43"/>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spans="1:26" ht="18" customHeight="1">
      <c r="A300" s="28"/>
      <c r="B300" s="43"/>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spans="1:26" ht="18" customHeight="1">
      <c r="A301" s="28"/>
      <c r="B301" s="43"/>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spans="1:26" ht="18" customHeight="1">
      <c r="A302" s="28"/>
      <c r="B302" s="43"/>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spans="1:26" ht="18" customHeight="1">
      <c r="A303" s="28"/>
      <c r="B303" s="43"/>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spans="1:26" ht="18" customHeight="1">
      <c r="A304" s="28"/>
      <c r="B304" s="43"/>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spans="1:26" ht="18" customHeight="1">
      <c r="A305" s="28"/>
      <c r="B305" s="43"/>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spans="1:26" ht="18" customHeight="1">
      <c r="A306" s="28"/>
      <c r="B306" s="43"/>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spans="1:26" ht="18" customHeight="1">
      <c r="A307" s="28"/>
      <c r="B307" s="43"/>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spans="1:26" ht="18" customHeight="1">
      <c r="A308" s="28"/>
      <c r="B308" s="43"/>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spans="1:26" ht="18" customHeight="1">
      <c r="A309" s="28"/>
      <c r="B309" s="43"/>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spans="1:26" ht="18" customHeight="1">
      <c r="A310" s="28"/>
      <c r="B310" s="43"/>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spans="1:26" ht="18" customHeight="1">
      <c r="A311" s="28"/>
      <c r="B311" s="43"/>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spans="1:26" ht="18" customHeight="1">
      <c r="A312" s="28"/>
      <c r="B312" s="43"/>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spans="1:26" ht="18" customHeight="1">
      <c r="A313" s="28"/>
      <c r="B313" s="43"/>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spans="1:26" ht="18" customHeight="1">
      <c r="A314" s="28"/>
      <c r="B314" s="43"/>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spans="1:26" ht="18" customHeight="1">
      <c r="A315" s="28"/>
      <c r="B315" s="43"/>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spans="1:26" ht="18" customHeight="1">
      <c r="A316" s="28"/>
      <c r="B316" s="43"/>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spans="1:26" ht="18" customHeight="1">
      <c r="A317" s="28"/>
      <c r="B317" s="43"/>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spans="1:26" ht="18" customHeight="1">
      <c r="A318" s="28"/>
      <c r="B318" s="43"/>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spans="1:26" ht="18" customHeight="1">
      <c r="A319" s="28"/>
      <c r="B319" s="43"/>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spans="1:26" ht="18" customHeight="1">
      <c r="A320" s="28"/>
      <c r="B320" s="43"/>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spans="1:26" ht="18" customHeight="1">
      <c r="A321" s="28"/>
      <c r="B321" s="43"/>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spans="1:26" ht="18" customHeight="1">
      <c r="A322" s="28"/>
      <c r="B322" s="43"/>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spans="1:26" ht="18" customHeight="1">
      <c r="A323" s="28"/>
      <c r="B323" s="43"/>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spans="1:26" ht="18" customHeight="1">
      <c r="A324" s="28"/>
      <c r="B324" s="43"/>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spans="1:26" ht="18" customHeight="1">
      <c r="A325" s="28"/>
      <c r="B325" s="43"/>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spans="1:26" ht="18" customHeight="1">
      <c r="A326" s="28"/>
      <c r="B326" s="43"/>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spans="1:26" ht="18" customHeight="1">
      <c r="A327" s="28"/>
      <c r="B327" s="43"/>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spans="1:26" ht="18" customHeight="1">
      <c r="A328" s="28"/>
      <c r="B328" s="43"/>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spans="1:26" ht="18" customHeight="1">
      <c r="A329" s="28"/>
      <c r="B329" s="43"/>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spans="1:26" ht="18" customHeight="1">
      <c r="A330" s="28"/>
      <c r="B330" s="43"/>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spans="1:26" ht="18" customHeight="1">
      <c r="A331" s="28"/>
      <c r="B331" s="43"/>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spans="1:26" ht="18" customHeight="1">
      <c r="A332" s="28"/>
      <c r="B332" s="43"/>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spans="1:26" ht="18" customHeight="1">
      <c r="A333" s="28"/>
      <c r="B333" s="43"/>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spans="1:26" ht="18" customHeight="1">
      <c r="A334" s="28"/>
      <c r="B334" s="43"/>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spans="1:26" ht="18" customHeight="1">
      <c r="A335" s="28"/>
      <c r="B335" s="43"/>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spans="1:26" ht="18" customHeight="1">
      <c r="A336" s="28"/>
      <c r="B336" s="43"/>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spans="1:26" ht="18" customHeight="1">
      <c r="A337" s="28"/>
      <c r="B337" s="43"/>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spans="1:26" ht="18" customHeight="1">
      <c r="A338" s="28"/>
      <c r="B338" s="43"/>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spans="1:26" ht="18" customHeight="1">
      <c r="A339" s="28"/>
      <c r="B339" s="43"/>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spans="1:26" ht="18" customHeight="1">
      <c r="A340" s="28"/>
      <c r="B340" s="43"/>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spans="1:26" ht="18" customHeight="1">
      <c r="A341" s="28"/>
      <c r="B341" s="43"/>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spans="1:26" ht="18" customHeight="1">
      <c r="A342" s="28"/>
      <c r="B342" s="43"/>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spans="1:26" ht="18" customHeight="1">
      <c r="A343" s="28"/>
      <c r="B343" s="43"/>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spans="1:26" ht="18" customHeight="1">
      <c r="A344" s="28"/>
      <c r="B344" s="43"/>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spans="1:26" ht="18" customHeight="1">
      <c r="A345" s="28"/>
      <c r="B345" s="43"/>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spans="1:26" ht="18" customHeight="1">
      <c r="A346" s="28"/>
      <c r="B346" s="43"/>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spans="1:26" ht="18" customHeight="1">
      <c r="A347" s="28"/>
      <c r="B347" s="43"/>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spans="1:26" ht="18" customHeight="1">
      <c r="A348" s="28"/>
      <c r="B348" s="43"/>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spans="1:26" ht="18" customHeight="1">
      <c r="A349" s="28"/>
      <c r="B349" s="43"/>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spans="1:26" ht="18" customHeight="1">
      <c r="A350" s="28"/>
      <c r="B350" s="43"/>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spans="1:26" ht="18" customHeight="1">
      <c r="A351" s="28"/>
      <c r="B351" s="43"/>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spans="1:26" ht="18" customHeight="1">
      <c r="A352" s="28"/>
      <c r="B352" s="43"/>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spans="1:26" ht="18" customHeight="1">
      <c r="A353" s="28"/>
      <c r="B353" s="43"/>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spans="1:26" ht="18" customHeight="1">
      <c r="A354" s="28"/>
      <c r="B354" s="43"/>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spans="1:26" ht="18" customHeight="1">
      <c r="A355" s="28"/>
      <c r="B355" s="43"/>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spans="1:26" ht="18" customHeight="1">
      <c r="A356" s="28"/>
      <c r="B356" s="43"/>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spans="1:26" ht="18" customHeight="1">
      <c r="A357" s="28"/>
      <c r="B357" s="43"/>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spans="1:26" ht="18" customHeight="1">
      <c r="A358" s="28"/>
      <c r="B358" s="43"/>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spans="1:26" ht="18" customHeight="1">
      <c r="A359" s="28"/>
      <c r="B359" s="43"/>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spans="1:26" ht="18" customHeight="1">
      <c r="A360" s="28"/>
      <c r="B360" s="43"/>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spans="1:26" ht="18" customHeight="1">
      <c r="A361" s="28"/>
      <c r="B361" s="43"/>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spans="1:26" ht="18" customHeight="1">
      <c r="A362" s="28"/>
      <c r="B362" s="43"/>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spans="1:26" ht="18" customHeight="1">
      <c r="A363" s="28"/>
      <c r="B363" s="43"/>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spans="1:26" ht="18" customHeight="1">
      <c r="A364" s="28"/>
      <c r="B364" s="43"/>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spans="1:26" ht="18" customHeight="1">
      <c r="A365" s="28"/>
      <c r="B365" s="43"/>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spans="1:26" ht="18" customHeight="1">
      <c r="A366" s="28"/>
      <c r="B366" s="43"/>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spans="1:26" ht="18" customHeight="1">
      <c r="A367" s="28"/>
      <c r="B367" s="43"/>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spans="1:26" ht="18" customHeight="1">
      <c r="A368" s="28"/>
      <c r="B368" s="43"/>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spans="1:26" ht="18" customHeight="1">
      <c r="A369" s="28"/>
      <c r="B369" s="43"/>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spans="1:26" ht="18" customHeight="1">
      <c r="A370" s="28"/>
      <c r="B370" s="43"/>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spans="1:26" ht="18" customHeight="1">
      <c r="A371" s="28"/>
      <c r="B371" s="43"/>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spans="1:26" ht="18" customHeight="1">
      <c r="A372" s="28"/>
      <c r="B372" s="43"/>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spans="1:26" ht="18" customHeight="1">
      <c r="A373" s="28"/>
      <c r="B373" s="43"/>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spans="1:26" ht="18" customHeight="1">
      <c r="A374" s="28"/>
      <c r="B374" s="43"/>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spans="1:26" ht="18" customHeight="1">
      <c r="A375" s="28"/>
      <c r="B375" s="43"/>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spans="1:26" ht="18" customHeight="1">
      <c r="A376" s="28"/>
      <c r="B376" s="43"/>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spans="1:26" ht="18" customHeight="1">
      <c r="A377" s="28"/>
      <c r="B377" s="43"/>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spans="1:26" ht="18" customHeight="1">
      <c r="A378" s="28"/>
      <c r="B378" s="43"/>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spans="1:26" ht="18" customHeight="1">
      <c r="A379" s="28"/>
      <c r="B379" s="43"/>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spans="1:26" ht="18" customHeight="1">
      <c r="A380" s="28"/>
      <c r="B380" s="43"/>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spans="1:26" ht="18" customHeight="1">
      <c r="A381" s="28"/>
      <c r="B381" s="43"/>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spans="1:26" ht="18" customHeight="1">
      <c r="A382" s="28"/>
      <c r="B382" s="43"/>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spans="1:26" ht="18" customHeight="1">
      <c r="A383" s="28"/>
      <c r="B383" s="43"/>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spans="1:26" ht="18" customHeight="1">
      <c r="A384" s="28"/>
      <c r="B384" s="43"/>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spans="1:26" ht="18" customHeight="1">
      <c r="A385" s="28"/>
      <c r="B385" s="43"/>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spans="1:26" ht="18" customHeight="1">
      <c r="A386" s="28"/>
      <c r="B386" s="43"/>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spans="1:26" ht="18" customHeight="1">
      <c r="A387" s="28"/>
      <c r="B387" s="43"/>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spans="1:26" ht="18" customHeight="1">
      <c r="A388" s="28"/>
      <c r="B388" s="43"/>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spans="1:26" ht="18" customHeight="1">
      <c r="A389" s="28"/>
      <c r="B389" s="43"/>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spans="1:26" ht="18" customHeight="1">
      <c r="A390" s="28"/>
      <c r="B390" s="43"/>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spans="1:26" ht="18" customHeight="1">
      <c r="A391" s="28"/>
      <c r="B391" s="43"/>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spans="1:26" ht="18" customHeight="1">
      <c r="A392" s="28"/>
      <c r="B392" s="43"/>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spans="1:26" ht="18" customHeight="1">
      <c r="A393" s="28"/>
      <c r="B393" s="43"/>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spans="1:26" ht="18" customHeight="1">
      <c r="A394" s="28"/>
      <c r="B394" s="43"/>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spans="1:26" ht="18" customHeight="1">
      <c r="A395" s="28"/>
      <c r="B395" s="43"/>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spans="1:26" ht="18" customHeight="1">
      <c r="A396" s="28"/>
      <c r="B396" s="43"/>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spans="1:26" ht="18" customHeight="1">
      <c r="A397" s="28"/>
      <c r="B397" s="43"/>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spans="1:26" ht="18" customHeight="1">
      <c r="A398" s="28"/>
      <c r="B398" s="43"/>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spans="1:26" ht="18" customHeight="1">
      <c r="A399" s="28"/>
      <c r="B399" s="43"/>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spans="1:26" ht="18" customHeight="1">
      <c r="A400" s="28"/>
      <c r="B400" s="43"/>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spans="1:26" ht="18" customHeight="1">
      <c r="A401" s="28"/>
      <c r="B401" s="43"/>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spans="1:26" ht="18" customHeight="1">
      <c r="A402" s="28"/>
      <c r="B402" s="43"/>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spans="1:26" ht="18" customHeight="1">
      <c r="A403" s="28"/>
      <c r="B403" s="43"/>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spans="1:26" ht="18" customHeight="1">
      <c r="A404" s="28"/>
      <c r="B404" s="43"/>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spans="1:26" ht="18" customHeight="1">
      <c r="A405" s="28"/>
      <c r="B405" s="43"/>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spans="1:26" ht="18" customHeight="1">
      <c r="A406" s="28"/>
      <c r="B406" s="43"/>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spans="1:26" ht="18" customHeight="1">
      <c r="A407" s="28"/>
      <c r="B407" s="43"/>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spans="1:26" ht="18" customHeight="1">
      <c r="A408" s="28"/>
      <c r="B408" s="43"/>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spans="1:26" ht="18" customHeight="1">
      <c r="A409" s="28"/>
      <c r="B409" s="43"/>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spans="1:26" ht="18" customHeight="1">
      <c r="A410" s="28"/>
      <c r="B410" s="43"/>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spans="1:26" ht="18" customHeight="1">
      <c r="A411" s="28"/>
      <c r="B411" s="43"/>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spans="1:26" ht="18" customHeight="1">
      <c r="A412" s="28"/>
      <c r="B412" s="43"/>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spans="1:26" ht="18" customHeight="1">
      <c r="A413" s="28"/>
      <c r="B413" s="43"/>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spans="1:26" ht="18" customHeight="1">
      <c r="A414" s="28"/>
      <c r="B414" s="43"/>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spans="1:26" ht="18" customHeight="1">
      <c r="A415" s="28"/>
      <c r="B415" s="43"/>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spans="1:26" ht="18" customHeight="1">
      <c r="A416" s="28"/>
      <c r="B416" s="43"/>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spans="1:26" ht="18" customHeight="1">
      <c r="A417" s="28"/>
      <c r="B417" s="43"/>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spans="1:26" ht="18" customHeight="1">
      <c r="A418" s="28"/>
      <c r="B418" s="43"/>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spans="1:26" ht="18" customHeight="1">
      <c r="A419" s="28"/>
      <c r="B419" s="43"/>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spans="1:26" ht="18" customHeight="1">
      <c r="A420" s="28"/>
      <c r="B420" s="43"/>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spans="1:26" ht="18" customHeight="1">
      <c r="A421" s="28"/>
      <c r="B421" s="43"/>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spans="1:26" ht="18" customHeight="1">
      <c r="A422" s="28"/>
      <c r="B422" s="43"/>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spans="1:26" ht="18" customHeight="1">
      <c r="A423" s="28"/>
      <c r="B423" s="43"/>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spans="1:26" ht="18" customHeight="1">
      <c r="A424" s="28"/>
      <c r="B424" s="43"/>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spans="1:26" ht="18" customHeight="1">
      <c r="A425" s="28"/>
      <c r="B425" s="43"/>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spans="1:26" ht="18" customHeight="1">
      <c r="A426" s="28"/>
      <c r="B426" s="43"/>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spans="1:26" ht="18" customHeight="1">
      <c r="A427" s="28"/>
      <c r="B427" s="43"/>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spans="1:26" ht="18" customHeight="1">
      <c r="A428" s="28"/>
      <c r="B428" s="43"/>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spans="1:26" ht="18" customHeight="1">
      <c r="A429" s="28"/>
      <c r="B429" s="43"/>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spans="1:26" ht="18" customHeight="1">
      <c r="A430" s="28"/>
      <c r="B430" s="43"/>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spans="1:26" ht="18" customHeight="1">
      <c r="A431" s="28"/>
      <c r="B431" s="43"/>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spans="1:26" ht="18" customHeight="1">
      <c r="A432" s="28"/>
      <c r="B432" s="43"/>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spans="1:26" ht="18" customHeight="1">
      <c r="A433" s="28"/>
      <c r="B433" s="43"/>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spans="1:26" ht="18" customHeight="1">
      <c r="A434" s="28"/>
      <c r="B434" s="43"/>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spans="1:26" ht="18" customHeight="1">
      <c r="A435" s="28"/>
      <c r="B435" s="43"/>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spans="1:26" ht="18" customHeight="1">
      <c r="A436" s="28"/>
      <c r="B436" s="43"/>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spans="1:26" ht="18" customHeight="1">
      <c r="A437" s="28"/>
      <c r="B437" s="43"/>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spans="1:26" ht="18" customHeight="1">
      <c r="A438" s="28"/>
      <c r="B438" s="43"/>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spans="1:26" ht="18" customHeight="1">
      <c r="A439" s="28"/>
      <c r="B439" s="43"/>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spans="1:26" ht="18" customHeight="1">
      <c r="A440" s="28"/>
      <c r="B440" s="43"/>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spans="1:26" ht="18" customHeight="1">
      <c r="A441" s="28"/>
      <c r="B441" s="43"/>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spans="1:26" ht="18" customHeight="1">
      <c r="A442" s="28"/>
      <c r="B442" s="43"/>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spans="1:26" ht="18" customHeight="1">
      <c r="A443" s="28"/>
      <c r="B443" s="43"/>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spans="1:26" ht="18" customHeight="1">
      <c r="A444" s="28"/>
      <c r="B444" s="43"/>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spans="1:26" ht="18" customHeight="1">
      <c r="A445" s="28"/>
      <c r="B445" s="43"/>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spans="1:26" ht="18" customHeight="1">
      <c r="A446" s="28"/>
      <c r="B446" s="43"/>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spans="1:26" ht="18" customHeight="1">
      <c r="A447" s="28"/>
      <c r="B447" s="43"/>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spans="1:26" ht="18" customHeight="1">
      <c r="A448" s="28"/>
      <c r="B448" s="43"/>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spans="1:26" ht="18" customHeight="1">
      <c r="A449" s="28"/>
      <c r="B449" s="43"/>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spans="1:26" ht="18" customHeight="1">
      <c r="A450" s="28"/>
      <c r="B450" s="43"/>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spans="1:26" ht="18" customHeight="1">
      <c r="A451" s="28"/>
      <c r="B451" s="43"/>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spans="1:26" ht="18" customHeight="1">
      <c r="A452" s="28"/>
      <c r="B452" s="43"/>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spans="1:26" ht="18" customHeight="1">
      <c r="A453" s="28"/>
      <c r="B453" s="43"/>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spans="1:26" ht="18" customHeight="1">
      <c r="A454" s="28"/>
      <c r="B454" s="43"/>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spans="1:26" ht="18" customHeight="1">
      <c r="A455" s="28"/>
      <c r="B455" s="43"/>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spans="1:26" ht="18" customHeight="1">
      <c r="A456" s="28"/>
      <c r="B456" s="43"/>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spans="1:26" ht="18" customHeight="1">
      <c r="A457" s="28"/>
      <c r="B457" s="43"/>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spans="1:26" ht="18" customHeight="1">
      <c r="A458" s="28"/>
      <c r="B458" s="43"/>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spans="1:26" ht="18" customHeight="1">
      <c r="A459" s="28"/>
      <c r="B459" s="43"/>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spans="1:26" ht="18" customHeight="1">
      <c r="A460" s="28"/>
      <c r="B460" s="43"/>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spans="1:26" ht="18" customHeight="1">
      <c r="A461" s="28"/>
      <c r="B461" s="43"/>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spans="1:26" ht="18" customHeight="1">
      <c r="A462" s="28"/>
      <c r="B462" s="43"/>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spans="1:26" ht="18" customHeight="1">
      <c r="A463" s="28"/>
      <c r="B463" s="43"/>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spans="1:26" ht="18" customHeight="1">
      <c r="A464" s="28"/>
      <c r="B464" s="43"/>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spans="1:26" ht="18" customHeight="1">
      <c r="A465" s="28"/>
      <c r="B465" s="43"/>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spans="1:26" ht="18" customHeight="1">
      <c r="A466" s="28"/>
      <c r="B466" s="43"/>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spans="1:26" ht="18" customHeight="1">
      <c r="A467" s="28"/>
      <c r="B467" s="43"/>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spans="1:26" ht="18" customHeight="1">
      <c r="A468" s="28"/>
      <c r="B468" s="43"/>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spans="1:26" ht="18" customHeight="1">
      <c r="A469" s="28"/>
      <c r="B469" s="43"/>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spans="1:26" ht="18" customHeight="1">
      <c r="A470" s="28"/>
      <c r="B470" s="43"/>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spans="1:26" ht="18" customHeight="1">
      <c r="A471" s="28"/>
      <c r="B471" s="43"/>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spans="1:26" ht="18" customHeight="1">
      <c r="A472" s="28"/>
      <c r="B472" s="43"/>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spans="1:26" ht="18" customHeight="1">
      <c r="A473" s="28"/>
      <c r="B473" s="43"/>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spans="1:26" ht="18" customHeight="1">
      <c r="A474" s="28"/>
      <c r="B474" s="43"/>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spans="1:26" ht="18" customHeight="1">
      <c r="A475" s="28"/>
      <c r="B475" s="43"/>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spans="1:26" ht="18" customHeight="1">
      <c r="A476" s="28"/>
      <c r="B476" s="43"/>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spans="1:26" ht="18" customHeight="1">
      <c r="A477" s="28"/>
      <c r="B477" s="43"/>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spans="1:26" ht="18" customHeight="1">
      <c r="A478" s="28"/>
      <c r="B478" s="43"/>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spans="1:26" ht="18" customHeight="1">
      <c r="A479" s="28"/>
      <c r="B479" s="43"/>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spans="1:26" ht="18" customHeight="1">
      <c r="A480" s="28"/>
      <c r="B480" s="43"/>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spans="1:26" ht="18" customHeight="1">
      <c r="A481" s="28"/>
      <c r="B481" s="43"/>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spans="1:26" ht="18" customHeight="1">
      <c r="A482" s="28"/>
      <c r="B482" s="43"/>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spans="1:26" ht="18" customHeight="1">
      <c r="A483" s="28"/>
      <c r="B483" s="43"/>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spans="1:26" ht="18" customHeight="1">
      <c r="A484" s="28"/>
      <c r="B484" s="43"/>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spans="1:26" ht="18" customHeight="1">
      <c r="A485" s="28"/>
      <c r="B485" s="43"/>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spans="1:26" ht="18" customHeight="1">
      <c r="A486" s="28"/>
      <c r="B486" s="43"/>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spans="1:26" ht="18" customHeight="1">
      <c r="A487" s="28"/>
      <c r="B487" s="43"/>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spans="1:26" ht="18" customHeight="1">
      <c r="A488" s="28"/>
      <c r="B488" s="43"/>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spans="1:26" ht="18" customHeight="1">
      <c r="A489" s="28"/>
      <c r="B489" s="43"/>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spans="1:26" ht="18" customHeight="1">
      <c r="A490" s="28"/>
      <c r="B490" s="43"/>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spans="1:26" ht="18" customHeight="1">
      <c r="A491" s="28"/>
      <c r="B491" s="43"/>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spans="1:26" ht="18" customHeight="1">
      <c r="A492" s="28"/>
      <c r="B492" s="43"/>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spans="1:26" ht="18" customHeight="1">
      <c r="A493" s="28"/>
      <c r="B493" s="43"/>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spans="1:26" ht="18" customHeight="1">
      <c r="A494" s="28"/>
      <c r="B494" s="43"/>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spans="1:26" ht="18" customHeight="1">
      <c r="A495" s="28"/>
      <c r="B495" s="43"/>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spans="1:26" ht="18" customHeight="1">
      <c r="A496" s="28"/>
      <c r="B496" s="43"/>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spans="1:26" ht="18" customHeight="1">
      <c r="A497" s="28"/>
      <c r="B497" s="43"/>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spans="1:26" ht="18" customHeight="1">
      <c r="A498" s="28"/>
      <c r="B498" s="43"/>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spans="1:26" ht="18" customHeight="1">
      <c r="A499" s="28"/>
      <c r="B499" s="43"/>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spans="1:26" ht="18" customHeight="1">
      <c r="A500" s="28"/>
      <c r="B500" s="43"/>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spans="1:26" ht="18" customHeight="1">
      <c r="A501" s="28"/>
      <c r="B501" s="43"/>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spans="1:26" ht="18" customHeight="1">
      <c r="A502" s="28"/>
      <c r="B502" s="43"/>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spans="1:26" ht="18" customHeight="1">
      <c r="A503" s="28"/>
      <c r="B503" s="43"/>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spans="1:26" ht="18" customHeight="1">
      <c r="A504" s="28"/>
      <c r="B504" s="43"/>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spans="1:26" ht="18" customHeight="1">
      <c r="A505" s="28"/>
      <c r="B505" s="43"/>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spans="1:26" ht="18" customHeight="1">
      <c r="A506" s="28"/>
      <c r="B506" s="43"/>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spans="1:26" ht="18" customHeight="1">
      <c r="A507" s="28"/>
      <c r="B507" s="43"/>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spans="1:26" ht="18" customHeight="1">
      <c r="A508" s="28"/>
      <c r="B508" s="43"/>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spans="1:26" ht="18" customHeight="1">
      <c r="A509" s="28"/>
      <c r="B509" s="43"/>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spans="1:26" ht="18" customHeight="1">
      <c r="A510" s="28"/>
      <c r="B510" s="43"/>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spans="1:26" ht="18" customHeight="1">
      <c r="A511" s="28"/>
      <c r="B511" s="43"/>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spans="1:26" ht="18" customHeight="1">
      <c r="A512" s="28"/>
      <c r="B512" s="43"/>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spans="1:26" ht="18" customHeight="1">
      <c r="A513" s="28"/>
      <c r="B513" s="43"/>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spans="1:26" ht="18" customHeight="1">
      <c r="A514" s="28"/>
      <c r="B514" s="43"/>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spans="1:26" ht="18" customHeight="1">
      <c r="A515" s="28"/>
      <c r="B515" s="43"/>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spans="1:26" ht="18" customHeight="1">
      <c r="A516" s="28"/>
      <c r="B516" s="43"/>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spans="1:26" ht="18" customHeight="1">
      <c r="A517" s="28"/>
      <c r="B517" s="43"/>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spans="1:26" ht="18" customHeight="1">
      <c r="A518" s="28"/>
      <c r="B518" s="43"/>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spans="1:26" ht="18" customHeight="1">
      <c r="A519" s="28"/>
      <c r="B519" s="43"/>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spans="1:26" ht="18" customHeight="1">
      <c r="A520" s="28"/>
      <c r="B520" s="43"/>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spans="1:26" ht="18" customHeight="1">
      <c r="A521" s="28"/>
      <c r="B521" s="43"/>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spans="1:26" ht="18" customHeight="1">
      <c r="A522" s="28"/>
      <c r="B522" s="43"/>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spans="1:26" ht="18" customHeight="1">
      <c r="A523" s="28"/>
      <c r="B523" s="43"/>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spans="1:26" ht="18" customHeight="1">
      <c r="A524" s="28"/>
      <c r="B524" s="43"/>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spans="1:26" ht="18" customHeight="1">
      <c r="A525" s="28"/>
      <c r="B525" s="43"/>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spans="1:26" ht="18" customHeight="1">
      <c r="A526" s="28"/>
      <c r="B526" s="43"/>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spans="1:26" ht="18" customHeight="1">
      <c r="A527" s="28"/>
      <c r="B527" s="43"/>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spans="1:26" ht="18" customHeight="1">
      <c r="A528" s="28"/>
      <c r="B528" s="43"/>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spans="1:26" ht="18" customHeight="1">
      <c r="A529" s="28"/>
      <c r="B529" s="43"/>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spans="1:26" ht="18" customHeight="1">
      <c r="A530" s="28"/>
      <c r="B530" s="43"/>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spans="1:26" ht="18" customHeight="1">
      <c r="A531" s="28"/>
      <c r="B531" s="43"/>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spans="1:26" ht="18" customHeight="1">
      <c r="A532" s="28"/>
      <c r="B532" s="43"/>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spans="1:26" ht="18" customHeight="1">
      <c r="A533" s="28"/>
      <c r="B533" s="43"/>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spans="1:26" ht="18" customHeight="1">
      <c r="A534" s="28"/>
      <c r="B534" s="43"/>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spans="1:26" ht="18" customHeight="1">
      <c r="A535" s="28"/>
      <c r="B535" s="43"/>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spans="1:26" ht="18" customHeight="1">
      <c r="A536" s="28"/>
      <c r="B536" s="43"/>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spans="1:26" ht="18" customHeight="1">
      <c r="A537" s="28"/>
      <c r="B537" s="43"/>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spans="1:26" ht="18" customHeight="1">
      <c r="A538" s="28"/>
      <c r="B538" s="43"/>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spans="1:26" ht="18" customHeight="1">
      <c r="A539" s="28"/>
      <c r="B539" s="43"/>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spans="1:26" ht="18" customHeight="1">
      <c r="A540" s="28"/>
      <c r="B540" s="43"/>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spans="1:26" ht="18" customHeight="1">
      <c r="A541" s="28"/>
      <c r="B541" s="43"/>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spans="1:26" ht="18" customHeight="1">
      <c r="A542" s="28"/>
      <c r="B542" s="43"/>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spans="1:26" ht="18" customHeight="1">
      <c r="A543" s="28"/>
      <c r="B543" s="43"/>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spans="1:26" ht="18" customHeight="1">
      <c r="A544" s="28"/>
      <c r="B544" s="43"/>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spans="1:26" ht="18" customHeight="1">
      <c r="A545" s="28"/>
      <c r="B545" s="43"/>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spans="1:26" ht="18" customHeight="1">
      <c r="A546" s="28"/>
      <c r="B546" s="43"/>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spans="1:26" ht="18" customHeight="1">
      <c r="A547" s="28"/>
      <c r="B547" s="43"/>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spans="1:26" ht="18" customHeight="1">
      <c r="A548" s="28"/>
      <c r="B548" s="43"/>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spans="1:26" ht="18" customHeight="1">
      <c r="A549" s="28"/>
      <c r="B549" s="43"/>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spans="1:26" ht="18" customHeight="1">
      <c r="A550" s="28"/>
      <c r="B550" s="43"/>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spans="1:26" ht="18" customHeight="1">
      <c r="A551" s="28"/>
      <c r="B551" s="43"/>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spans="1:26" ht="18" customHeight="1">
      <c r="A552" s="28"/>
      <c r="B552" s="43"/>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spans="1:26" ht="18" customHeight="1">
      <c r="A553" s="28"/>
      <c r="B553" s="43"/>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spans="1:26" ht="18" customHeight="1">
      <c r="A554" s="28"/>
      <c r="B554" s="43"/>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spans="1:26" ht="18" customHeight="1">
      <c r="A555" s="28"/>
      <c r="B555" s="43"/>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spans="1:26" ht="18" customHeight="1">
      <c r="A556" s="28"/>
      <c r="B556" s="43"/>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spans="1:26" ht="18" customHeight="1">
      <c r="A557" s="28"/>
      <c r="B557" s="43"/>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spans="1:26" ht="18" customHeight="1">
      <c r="A558" s="28"/>
      <c r="B558" s="43"/>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spans="1:26" ht="18" customHeight="1">
      <c r="A559" s="28"/>
      <c r="B559" s="43"/>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spans="1:26" ht="18" customHeight="1">
      <c r="A560" s="28"/>
      <c r="B560" s="43"/>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spans="1:26" ht="18" customHeight="1">
      <c r="A561" s="28"/>
      <c r="B561" s="43"/>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spans="1:26" ht="18" customHeight="1">
      <c r="A562" s="28"/>
      <c r="B562" s="43"/>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spans="1:26" ht="18" customHeight="1">
      <c r="A563" s="28"/>
      <c r="B563" s="43"/>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spans="1:26" ht="18" customHeight="1">
      <c r="A564" s="28"/>
      <c r="B564" s="43"/>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spans="1:26" ht="18" customHeight="1">
      <c r="A565" s="28"/>
      <c r="B565" s="43"/>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spans="1:26" ht="18" customHeight="1">
      <c r="A566" s="28"/>
      <c r="B566" s="43"/>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spans="1:26" ht="18" customHeight="1">
      <c r="A567" s="28"/>
      <c r="B567" s="43"/>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spans="1:26" ht="18" customHeight="1">
      <c r="A568" s="28"/>
      <c r="B568" s="43"/>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spans="1:26" ht="18" customHeight="1">
      <c r="A569" s="28"/>
      <c r="B569" s="43"/>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spans="1:26" ht="18" customHeight="1">
      <c r="A570" s="28"/>
      <c r="B570" s="43"/>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spans="1:26" ht="18" customHeight="1">
      <c r="A571" s="28"/>
      <c r="B571" s="43"/>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spans="1:26" ht="18" customHeight="1">
      <c r="A572" s="28"/>
      <c r="B572" s="43"/>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spans="1:26" ht="18" customHeight="1">
      <c r="A573" s="28"/>
      <c r="B573" s="43"/>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spans="1:26" ht="18" customHeight="1">
      <c r="A574" s="28"/>
      <c r="B574" s="43"/>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spans="1:26" ht="18" customHeight="1">
      <c r="A575" s="28"/>
      <c r="B575" s="43"/>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spans="1:26" ht="18" customHeight="1">
      <c r="A576" s="28"/>
      <c r="B576" s="43"/>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spans="1:26" ht="18" customHeight="1">
      <c r="A577" s="28"/>
      <c r="B577" s="43"/>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spans="1:26" ht="18" customHeight="1">
      <c r="A578" s="28"/>
      <c r="B578" s="43"/>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spans="1:26" ht="18" customHeight="1">
      <c r="A579" s="28"/>
      <c r="B579" s="43"/>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spans="1:26" ht="18" customHeight="1">
      <c r="A580" s="28"/>
      <c r="B580" s="43"/>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spans="1:26" ht="18" customHeight="1">
      <c r="A581" s="28"/>
      <c r="B581" s="43"/>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spans="1:26" ht="18" customHeight="1">
      <c r="A582" s="28"/>
      <c r="B582" s="43"/>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spans="1:26" ht="18" customHeight="1">
      <c r="A583" s="28"/>
      <c r="B583" s="43"/>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spans="1:26" ht="18" customHeight="1">
      <c r="A584" s="28"/>
      <c r="B584" s="43"/>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spans="1:26" ht="18" customHeight="1">
      <c r="A585" s="28"/>
      <c r="B585" s="43"/>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spans="1:26" ht="18" customHeight="1">
      <c r="A586" s="28"/>
      <c r="B586" s="43"/>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spans="1:26" ht="18" customHeight="1">
      <c r="A587" s="28"/>
      <c r="B587" s="43"/>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spans="1:26" ht="18" customHeight="1">
      <c r="A588" s="28"/>
      <c r="B588" s="43"/>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spans="1:26" ht="18" customHeight="1">
      <c r="A589" s="28"/>
      <c r="B589" s="43"/>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spans="1:26" ht="18" customHeight="1">
      <c r="A590" s="28"/>
      <c r="B590" s="43"/>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spans="1:26" ht="18" customHeight="1">
      <c r="A591" s="28"/>
      <c r="B591" s="43"/>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spans="1:26" ht="18" customHeight="1">
      <c r="A592" s="28"/>
      <c r="B592" s="43"/>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spans="1:26" ht="18" customHeight="1">
      <c r="A593" s="28"/>
      <c r="B593" s="43"/>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spans="1:26" ht="18" customHeight="1">
      <c r="A594" s="28"/>
      <c r="B594" s="43"/>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spans="1:26" ht="18" customHeight="1">
      <c r="A595" s="28"/>
      <c r="B595" s="43"/>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spans="1:26" ht="18" customHeight="1">
      <c r="A596" s="28"/>
      <c r="B596" s="43"/>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spans="1:26" ht="18" customHeight="1">
      <c r="A597" s="28"/>
      <c r="B597" s="43"/>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spans="1:26" ht="18" customHeight="1">
      <c r="A598" s="28"/>
      <c r="B598" s="43"/>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spans="1:26" ht="18" customHeight="1">
      <c r="A599" s="28"/>
      <c r="B599" s="43"/>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spans="1:26" ht="18" customHeight="1">
      <c r="A600" s="28"/>
      <c r="B600" s="43"/>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spans="1:26" ht="18" customHeight="1">
      <c r="A601" s="28"/>
      <c r="B601" s="43"/>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spans="1:26" ht="18" customHeight="1">
      <c r="A602" s="28"/>
      <c r="B602" s="43"/>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spans="1:26" ht="18" customHeight="1">
      <c r="A603" s="28"/>
      <c r="B603" s="43"/>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spans="1:26" ht="18" customHeight="1">
      <c r="A604" s="28"/>
      <c r="B604" s="43"/>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spans="1:26" ht="18" customHeight="1">
      <c r="A605" s="28"/>
      <c r="B605" s="43"/>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spans="1:26" ht="18" customHeight="1">
      <c r="A606" s="28"/>
      <c r="B606" s="43"/>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spans="1:26" ht="18" customHeight="1">
      <c r="A607" s="28"/>
      <c r="B607" s="43"/>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spans="1:26" ht="18" customHeight="1">
      <c r="A608" s="28"/>
      <c r="B608" s="43"/>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spans="1:26" ht="18" customHeight="1">
      <c r="A609" s="28"/>
      <c r="B609" s="43"/>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spans="1:26" ht="18" customHeight="1">
      <c r="A610" s="28"/>
      <c r="B610" s="43"/>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spans="1:26" ht="18" customHeight="1">
      <c r="A611" s="28"/>
      <c r="B611" s="43"/>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spans="1:26" ht="18" customHeight="1">
      <c r="A612" s="28"/>
      <c r="B612" s="43"/>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spans="1:26" ht="18" customHeight="1">
      <c r="A613" s="28"/>
      <c r="B613" s="43"/>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spans="1:26" ht="18" customHeight="1">
      <c r="A614" s="28"/>
      <c r="B614" s="43"/>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spans="1:26" ht="18" customHeight="1">
      <c r="A615" s="28"/>
      <c r="B615" s="43"/>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spans="1:26" ht="18" customHeight="1">
      <c r="A616" s="28"/>
      <c r="B616" s="43"/>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spans="1:26" ht="18" customHeight="1">
      <c r="A617" s="28"/>
      <c r="B617" s="43"/>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spans="1:26" ht="18" customHeight="1">
      <c r="A618" s="28"/>
      <c r="B618" s="43"/>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spans="1:26" ht="18" customHeight="1">
      <c r="A619" s="28"/>
      <c r="B619" s="43"/>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spans="1:26" ht="18" customHeight="1">
      <c r="A620" s="28"/>
      <c r="B620" s="43"/>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spans="1:26" ht="18" customHeight="1">
      <c r="A621" s="28"/>
      <c r="B621" s="43"/>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spans="1:26" ht="18" customHeight="1">
      <c r="A622" s="28"/>
      <c r="B622" s="43"/>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spans="1:26" ht="18" customHeight="1">
      <c r="A623" s="28"/>
      <c r="B623" s="43"/>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spans="1:26" ht="18" customHeight="1">
      <c r="A624" s="28"/>
      <c r="B624" s="43"/>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spans="1:26" ht="18" customHeight="1">
      <c r="A625" s="28"/>
      <c r="B625" s="43"/>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spans="1:26" ht="18" customHeight="1">
      <c r="A626" s="28"/>
      <c r="B626" s="43"/>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spans="1:26" ht="18" customHeight="1">
      <c r="A627" s="28"/>
      <c r="B627" s="43"/>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spans="1:26" ht="18" customHeight="1">
      <c r="A628" s="28"/>
      <c r="B628" s="43"/>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spans="1:26" ht="18" customHeight="1">
      <c r="A629" s="28"/>
      <c r="B629" s="43"/>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spans="1:26" ht="18" customHeight="1">
      <c r="A630" s="28"/>
      <c r="B630" s="43"/>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spans="1:26" ht="18" customHeight="1">
      <c r="A631" s="28"/>
      <c r="B631" s="43"/>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spans="1:26" ht="18" customHeight="1">
      <c r="A632" s="28"/>
      <c r="B632" s="43"/>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spans="1:26" ht="18" customHeight="1">
      <c r="A633" s="28"/>
      <c r="B633" s="43"/>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spans="1:26" ht="18" customHeight="1">
      <c r="A634" s="28"/>
      <c r="B634" s="43"/>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spans="1:26" ht="18" customHeight="1">
      <c r="A635" s="28"/>
      <c r="B635" s="43"/>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spans="1:26" ht="18" customHeight="1">
      <c r="A636" s="28"/>
      <c r="B636" s="43"/>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spans="1:26" ht="18" customHeight="1">
      <c r="A637" s="28"/>
      <c r="B637" s="43"/>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spans="1:26" ht="18" customHeight="1">
      <c r="A638" s="28"/>
      <c r="B638" s="43"/>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spans="1:26" ht="18" customHeight="1">
      <c r="A639" s="28"/>
      <c r="B639" s="43"/>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spans="1:26" ht="18" customHeight="1">
      <c r="A640" s="28"/>
      <c r="B640" s="43"/>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spans="1:26" ht="18" customHeight="1">
      <c r="A641" s="28"/>
      <c r="B641" s="43"/>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spans="1:26" ht="18" customHeight="1">
      <c r="A642" s="28"/>
      <c r="B642" s="43"/>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spans="1:26" ht="18" customHeight="1">
      <c r="A643" s="28"/>
      <c r="B643" s="43"/>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spans="1:26" ht="18" customHeight="1">
      <c r="A644" s="28"/>
      <c r="B644" s="43"/>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spans="1:26" ht="18" customHeight="1">
      <c r="A645" s="28"/>
      <c r="B645" s="43"/>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spans="1:26" ht="18" customHeight="1">
      <c r="A646" s="28"/>
      <c r="B646" s="43"/>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spans="1:26" ht="18" customHeight="1">
      <c r="A647" s="28"/>
      <c r="B647" s="43"/>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spans="1:26" ht="18" customHeight="1">
      <c r="A648" s="28"/>
      <c r="B648" s="43"/>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spans="1:26" ht="18" customHeight="1">
      <c r="A649" s="28"/>
      <c r="B649" s="43"/>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spans="1:26" ht="18" customHeight="1">
      <c r="A650" s="28"/>
      <c r="B650" s="43"/>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spans="1:26" ht="18" customHeight="1">
      <c r="A651" s="28"/>
      <c r="B651" s="43"/>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spans="1:26" ht="18" customHeight="1">
      <c r="A652" s="28"/>
      <c r="B652" s="43"/>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spans="1:26" ht="18" customHeight="1">
      <c r="A653" s="28"/>
      <c r="B653" s="43"/>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spans="1:26" ht="18" customHeight="1">
      <c r="A654" s="28"/>
      <c r="B654" s="43"/>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spans="1:26" ht="18" customHeight="1">
      <c r="A655" s="28"/>
      <c r="B655" s="43"/>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spans="1:26" ht="18" customHeight="1">
      <c r="A656" s="28"/>
      <c r="B656" s="43"/>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spans="1:26" ht="18" customHeight="1">
      <c r="A657" s="28"/>
      <c r="B657" s="43"/>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spans="1:26" ht="18" customHeight="1">
      <c r="A658" s="28"/>
      <c r="B658" s="43"/>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spans="1:26" ht="18" customHeight="1">
      <c r="A659" s="28"/>
      <c r="B659" s="43"/>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spans="1:26" ht="18" customHeight="1">
      <c r="A660" s="28"/>
      <c r="B660" s="43"/>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spans="1:26" ht="18" customHeight="1">
      <c r="A661" s="28"/>
      <c r="B661" s="43"/>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spans="1:26" ht="18" customHeight="1">
      <c r="A662" s="28"/>
      <c r="B662" s="43"/>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spans="1:26" ht="18" customHeight="1">
      <c r="A663" s="28"/>
      <c r="B663" s="43"/>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spans="1:26" ht="18" customHeight="1">
      <c r="A664" s="28"/>
      <c r="B664" s="43"/>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spans="1:26" ht="18" customHeight="1">
      <c r="A665" s="28"/>
      <c r="B665" s="43"/>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spans="1:26" ht="18" customHeight="1">
      <c r="A666" s="28"/>
      <c r="B666" s="43"/>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spans="1:26" ht="18" customHeight="1">
      <c r="A667" s="28"/>
      <c r="B667" s="43"/>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spans="1:26" ht="18" customHeight="1">
      <c r="A668" s="28"/>
      <c r="B668" s="43"/>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spans="1:26" ht="18" customHeight="1">
      <c r="A669" s="28"/>
      <c r="B669" s="43"/>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spans="1:26" ht="18" customHeight="1">
      <c r="A670" s="28"/>
      <c r="B670" s="43"/>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spans="1:26" ht="18" customHeight="1">
      <c r="A671" s="28"/>
      <c r="B671" s="43"/>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spans="1:26" ht="18" customHeight="1">
      <c r="A672" s="28"/>
      <c r="B672" s="43"/>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spans="1:26" ht="18" customHeight="1">
      <c r="A673" s="28"/>
      <c r="B673" s="43"/>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spans="1:26" ht="18" customHeight="1">
      <c r="A674" s="28"/>
      <c r="B674" s="43"/>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spans="1:26" ht="18" customHeight="1">
      <c r="A675" s="28"/>
      <c r="B675" s="43"/>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spans="1:26" ht="18" customHeight="1">
      <c r="A676" s="28"/>
      <c r="B676" s="43"/>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spans="1:26" ht="18" customHeight="1">
      <c r="A677" s="28"/>
      <c r="B677" s="43"/>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spans="1:26" ht="18" customHeight="1">
      <c r="A678" s="28"/>
      <c r="B678" s="43"/>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spans="1:26" ht="18" customHeight="1">
      <c r="A679" s="28"/>
      <c r="B679" s="43"/>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spans="1:26" ht="18" customHeight="1">
      <c r="A680" s="28"/>
      <c r="B680" s="43"/>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spans="1:26" ht="18" customHeight="1">
      <c r="A681" s="28"/>
      <c r="B681" s="43"/>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spans="1:26" ht="18" customHeight="1">
      <c r="A682" s="28"/>
      <c r="B682" s="43"/>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spans="1:26" ht="18" customHeight="1">
      <c r="A683" s="28"/>
      <c r="B683" s="43"/>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spans="1:26" ht="18" customHeight="1">
      <c r="A684" s="28"/>
      <c r="B684" s="43"/>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spans="1:26" ht="18" customHeight="1">
      <c r="A685" s="28"/>
      <c r="B685" s="43"/>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spans="1:26" ht="18" customHeight="1">
      <c r="A686" s="28"/>
      <c r="B686" s="43"/>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spans="1:26" ht="18" customHeight="1">
      <c r="A687" s="28"/>
      <c r="B687" s="43"/>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spans="1:26" ht="18" customHeight="1">
      <c r="A688" s="28"/>
      <c r="B688" s="43"/>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spans="1:26" ht="18" customHeight="1">
      <c r="A689" s="28"/>
      <c r="B689" s="43"/>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spans="1:26" ht="18" customHeight="1">
      <c r="A690" s="28"/>
      <c r="B690" s="43"/>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spans="1:26" ht="18" customHeight="1">
      <c r="A691" s="28"/>
      <c r="B691" s="43"/>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spans="1:26" ht="18" customHeight="1">
      <c r="A692" s="28"/>
      <c r="B692" s="43"/>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spans="1:26" ht="18" customHeight="1">
      <c r="A693" s="28"/>
      <c r="B693" s="43"/>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spans="1:26" ht="18" customHeight="1">
      <c r="A694" s="28"/>
      <c r="B694" s="43"/>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spans="1:26" ht="18" customHeight="1">
      <c r="A695" s="28"/>
      <c r="B695" s="43"/>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spans="1:26" ht="18" customHeight="1">
      <c r="A696" s="28"/>
      <c r="B696" s="43"/>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spans="1:26" ht="18" customHeight="1">
      <c r="A697" s="28"/>
      <c r="B697" s="43"/>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spans="1:26" ht="18" customHeight="1">
      <c r="A698" s="28"/>
      <c r="B698" s="43"/>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spans="1:26" ht="18" customHeight="1">
      <c r="A699" s="28"/>
      <c r="B699" s="43"/>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spans="1:26" ht="18" customHeight="1">
      <c r="A700" s="28"/>
      <c r="B700" s="43"/>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spans="1:26" ht="18" customHeight="1">
      <c r="A701" s="28"/>
      <c r="B701" s="43"/>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spans="1:26" ht="18" customHeight="1">
      <c r="A702" s="28"/>
      <c r="B702" s="43"/>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spans="1:26" ht="18" customHeight="1">
      <c r="A703" s="28"/>
      <c r="B703" s="43"/>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spans="1:26" ht="18" customHeight="1">
      <c r="A704" s="28"/>
      <c r="B704" s="43"/>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spans="1:26" ht="18" customHeight="1">
      <c r="A705" s="28"/>
      <c r="B705" s="43"/>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spans="1:26" ht="18" customHeight="1">
      <c r="A706" s="28"/>
      <c r="B706" s="43"/>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spans="1:26" ht="18" customHeight="1">
      <c r="A707" s="28"/>
      <c r="B707" s="43"/>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spans="1:26" ht="18" customHeight="1">
      <c r="A708" s="28"/>
      <c r="B708" s="43"/>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spans="1:26" ht="18" customHeight="1">
      <c r="A709" s="28"/>
      <c r="B709" s="43"/>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spans="1:26" ht="18" customHeight="1">
      <c r="A710" s="28"/>
      <c r="B710" s="43"/>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spans="1:26" ht="18" customHeight="1">
      <c r="A711" s="28"/>
      <c r="B711" s="43"/>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spans="1:26" ht="18" customHeight="1">
      <c r="A712" s="28"/>
      <c r="B712" s="43"/>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spans="1:26" ht="18" customHeight="1">
      <c r="A713" s="28"/>
      <c r="B713" s="43"/>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spans="1:26" ht="18" customHeight="1">
      <c r="A714" s="28"/>
      <c r="B714" s="43"/>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spans="1:26" ht="18" customHeight="1">
      <c r="A715" s="28"/>
      <c r="B715" s="43"/>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spans="1:26" ht="18" customHeight="1">
      <c r="A716" s="28"/>
      <c r="B716" s="43"/>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spans="1:26" ht="18" customHeight="1">
      <c r="A717" s="28"/>
      <c r="B717" s="43"/>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spans="1:26" ht="18" customHeight="1">
      <c r="A718" s="28"/>
      <c r="B718" s="43"/>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spans="1:26" ht="18" customHeight="1">
      <c r="A719" s="28"/>
      <c r="B719" s="43"/>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spans="1:26" ht="18" customHeight="1">
      <c r="A720" s="28"/>
      <c r="B720" s="43"/>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spans="1:26" ht="18" customHeight="1">
      <c r="A721" s="28"/>
      <c r="B721" s="43"/>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spans="1:26" ht="18" customHeight="1">
      <c r="A722" s="28"/>
      <c r="B722" s="43"/>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spans="1:26" ht="18" customHeight="1">
      <c r="A723" s="28"/>
      <c r="B723" s="43"/>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spans="1:26" ht="18" customHeight="1">
      <c r="A724" s="28"/>
      <c r="B724" s="43"/>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spans="1:26" ht="18" customHeight="1">
      <c r="A725" s="28"/>
      <c r="B725" s="43"/>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spans="1:26" ht="18" customHeight="1">
      <c r="A726" s="28"/>
      <c r="B726" s="43"/>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spans="1:26" ht="18" customHeight="1">
      <c r="A727" s="28"/>
      <c r="B727" s="43"/>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spans="1:26" ht="18" customHeight="1">
      <c r="A728" s="28"/>
      <c r="B728" s="43"/>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spans="1:26" ht="18" customHeight="1">
      <c r="A729" s="28"/>
      <c r="B729" s="43"/>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spans="1:26" ht="18" customHeight="1">
      <c r="A730" s="28"/>
      <c r="B730" s="43"/>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spans="1:26" ht="18" customHeight="1">
      <c r="A731" s="28"/>
      <c r="B731" s="43"/>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spans="1:26" ht="18" customHeight="1">
      <c r="A732" s="28"/>
      <c r="B732" s="43"/>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spans="1:26" ht="18" customHeight="1">
      <c r="A733" s="28"/>
      <c r="B733" s="43"/>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spans="1:26" ht="18" customHeight="1">
      <c r="A734" s="28"/>
      <c r="B734" s="43"/>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spans="1:26" ht="18" customHeight="1">
      <c r="A735" s="28"/>
      <c r="B735" s="43"/>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spans="1:26" ht="18" customHeight="1">
      <c r="A736" s="28"/>
      <c r="B736" s="43"/>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spans="1:26" ht="18" customHeight="1">
      <c r="A737" s="28"/>
      <c r="B737" s="43"/>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spans="1:26" ht="18" customHeight="1">
      <c r="A738" s="28"/>
      <c r="B738" s="43"/>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spans="1:26" ht="18" customHeight="1">
      <c r="A739" s="28"/>
      <c r="B739" s="43"/>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spans="1:26" ht="18" customHeight="1">
      <c r="A740" s="28"/>
      <c r="B740" s="43"/>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spans="1:26" ht="18" customHeight="1">
      <c r="A741" s="28"/>
      <c r="B741" s="43"/>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spans="1:26" ht="18" customHeight="1">
      <c r="A742" s="28"/>
      <c r="B742" s="43"/>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spans="1:26" ht="18" customHeight="1">
      <c r="A743" s="28"/>
      <c r="B743" s="43"/>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spans="1:26" ht="18" customHeight="1">
      <c r="A744" s="28"/>
      <c r="B744" s="43"/>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spans="1:26" ht="18" customHeight="1">
      <c r="A745" s="28"/>
      <c r="B745" s="43"/>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spans="1:26" ht="18" customHeight="1">
      <c r="A746" s="28"/>
      <c r="B746" s="43"/>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spans="1:26" ht="18" customHeight="1">
      <c r="A747" s="28"/>
      <c r="B747" s="43"/>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spans="1:26" ht="18" customHeight="1">
      <c r="A748" s="28"/>
      <c r="B748" s="43"/>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spans="1:26" ht="18" customHeight="1">
      <c r="A749" s="28"/>
      <c r="B749" s="43"/>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spans="1:26" ht="18" customHeight="1">
      <c r="A750" s="28"/>
      <c r="B750" s="43"/>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spans="1:26" ht="18" customHeight="1">
      <c r="A751" s="28"/>
      <c r="B751" s="43"/>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spans="1:26" ht="18" customHeight="1">
      <c r="A752" s="28"/>
      <c r="B752" s="43"/>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spans="1:26" ht="18" customHeight="1">
      <c r="A753" s="28"/>
      <c r="B753" s="43"/>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spans="1:26" ht="18" customHeight="1">
      <c r="A754" s="28"/>
      <c r="B754" s="43"/>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spans="1:26" ht="18" customHeight="1">
      <c r="A755" s="28"/>
      <c r="B755" s="43"/>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spans="1:26" ht="18" customHeight="1">
      <c r="A756" s="28"/>
      <c r="B756" s="43"/>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spans="1:26" ht="18" customHeight="1">
      <c r="A757" s="28"/>
      <c r="B757" s="43"/>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spans="1:26" ht="18" customHeight="1">
      <c r="A758" s="28"/>
      <c r="B758" s="43"/>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spans="1:26" ht="18" customHeight="1">
      <c r="A759" s="28"/>
      <c r="B759" s="43"/>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spans="1:26" ht="18" customHeight="1">
      <c r="A760" s="28"/>
      <c r="B760" s="43"/>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spans="1:26" ht="18" customHeight="1">
      <c r="A761" s="28"/>
      <c r="B761" s="43"/>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spans="1:26" ht="18" customHeight="1">
      <c r="A762" s="28"/>
      <c r="B762" s="43"/>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spans="1:26" ht="18" customHeight="1">
      <c r="A763" s="28"/>
      <c r="B763" s="43"/>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spans="1:26" ht="18" customHeight="1">
      <c r="A764" s="28"/>
      <c r="B764" s="43"/>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spans="1:26" ht="18" customHeight="1">
      <c r="A765" s="28"/>
      <c r="B765" s="43"/>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spans="1:26" ht="18" customHeight="1">
      <c r="A766" s="28"/>
      <c r="B766" s="43"/>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spans="1:26" ht="18" customHeight="1">
      <c r="A767" s="28"/>
      <c r="B767" s="43"/>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spans="1:26" ht="18" customHeight="1">
      <c r="A768" s="28"/>
      <c r="B768" s="43"/>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spans="1:26" ht="18" customHeight="1">
      <c r="A769" s="28"/>
      <c r="B769" s="43"/>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spans="1:26" ht="18" customHeight="1">
      <c r="A770" s="28"/>
      <c r="B770" s="43"/>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spans="1:26" ht="18" customHeight="1">
      <c r="A771" s="28"/>
      <c r="B771" s="43"/>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spans="1:26" ht="18" customHeight="1">
      <c r="A772" s="28"/>
      <c r="B772" s="43"/>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spans="1:26" ht="18" customHeight="1">
      <c r="A773" s="28"/>
      <c r="B773" s="43"/>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spans="1:26" ht="18" customHeight="1">
      <c r="A774" s="28"/>
      <c r="B774" s="43"/>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spans="1:26" ht="18" customHeight="1">
      <c r="A775" s="28"/>
      <c r="B775" s="43"/>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spans="1:26" ht="18" customHeight="1">
      <c r="A776" s="28"/>
      <c r="B776" s="43"/>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spans="1:26" ht="18" customHeight="1">
      <c r="A777" s="28"/>
      <c r="B777" s="43"/>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spans="1:26" ht="18" customHeight="1">
      <c r="A778" s="28"/>
      <c r="B778" s="43"/>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spans="1:26" ht="18" customHeight="1">
      <c r="A779" s="28"/>
      <c r="B779" s="43"/>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spans="1:26" ht="18" customHeight="1">
      <c r="A780" s="28"/>
      <c r="B780" s="43"/>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spans="1:26" ht="18" customHeight="1">
      <c r="A781" s="28"/>
      <c r="B781" s="43"/>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spans="1:26" ht="18" customHeight="1">
      <c r="A782" s="28"/>
      <c r="B782" s="43"/>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spans="1:26" ht="18" customHeight="1">
      <c r="A783" s="28"/>
      <c r="B783" s="43"/>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spans="1:26" ht="18" customHeight="1">
      <c r="A784" s="28"/>
      <c r="B784" s="43"/>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spans="1:26" ht="18" customHeight="1">
      <c r="A785" s="28"/>
      <c r="B785" s="43"/>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spans="1:26" ht="18" customHeight="1">
      <c r="A786" s="28"/>
      <c r="B786" s="43"/>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spans="1:26" ht="18" customHeight="1">
      <c r="A787" s="28"/>
      <c r="B787" s="43"/>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spans="1:26" ht="18" customHeight="1">
      <c r="A788" s="28"/>
      <c r="B788" s="43"/>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spans="1:26" ht="18" customHeight="1">
      <c r="A789" s="28"/>
      <c r="B789" s="43"/>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spans="1:26" ht="18" customHeight="1">
      <c r="A790" s="28"/>
      <c r="B790" s="43"/>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spans="1:26" ht="18" customHeight="1">
      <c r="A791" s="28"/>
      <c r="B791" s="43"/>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spans="1:26" ht="18" customHeight="1">
      <c r="A792" s="28"/>
      <c r="B792" s="43"/>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spans="1:26" ht="18" customHeight="1">
      <c r="A793" s="28"/>
      <c r="B793" s="43"/>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spans="1:26" ht="18" customHeight="1">
      <c r="A794" s="28"/>
      <c r="B794" s="43"/>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spans="1:26" ht="18" customHeight="1">
      <c r="A795" s="28"/>
      <c r="B795" s="43"/>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spans="1:26" ht="18" customHeight="1">
      <c r="A796" s="28"/>
      <c r="B796" s="43"/>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spans="1:26" ht="18" customHeight="1">
      <c r="A797" s="28"/>
      <c r="B797" s="43"/>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spans="1:26" ht="18" customHeight="1">
      <c r="A798" s="28"/>
      <c r="B798" s="43"/>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spans="1:26" ht="18" customHeight="1">
      <c r="A799" s="28"/>
      <c r="B799" s="43"/>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spans="1:26" ht="18" customHeight="1">
      <c r="A800" s="28"/>
      <c r="B800" s="43"/>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spans="1:26" ht="18" customHeight="1">
      <c r="A801" s="28"/>
      <c r="B801" s="43"/>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spans="1:26" ht="18" customHeight="1">
      <c r="A802" s="28"/>
      <c r="B802" s="43"/>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spans="1:26" ht="18" customHeight="1">
      <c r="A803" s="28"/>
      <c r="B803" s="43"/>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spans="1:26" ht="18" customHeight="1">
      <c r="A804" s="28"/>
      <c r="B804" s="43"/>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spans="1:26" ht="18" customHeight="1">
      <c r="A805" s="28"/>
      <c r="B805" s="43"/>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spans="1:26" ht="18" customHeight="1">
      <c r="A806" s="28"/>
      <c r="B806" s="43"/>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spans="1:26" ht="18" customHeight="1">
      <c r="A807" s="28"/>
      <c r="B807" s="43"/>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spans="1:26" ht="18" customHeight="1">
      <c r="A808" s="28"/>
      <c r="B808" s="43"/>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spans="1:26" ht="18" customHeight="1">
      <c r="A809" s="28"/>
      <c r="B809" s="43"/>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spans="1:26" ht="18" customHeight="1">
      <c r="A810" s="28"/>
      <c r="B810" s="43"/>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spans="1:26" ht="18" customHeight="1">
      <c r="A811" s="28"/>
      <c r="B811" s="43"/>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spans="1:26" ht="18" customHeight="1">
      <c r="A812" s="28"/>
      <c r="B812" s="43"/>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spans="1:26" ht="18" customHeight="1">
      <c r="A813" s="28"/>
      <c r="B813" s="43"/>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spans="1:26" ht="18" customHeight="1">
      <c r="A814" s="28"/>
      <c r="B814" s="43"/>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spans="1:26" ht="18" customHeight="1">
      <c r="A815" s="28"/>
      <c r="B815" s="43"/>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spans="1:26" ht="18" customHeight="1">
      <c r="A816" s="28"/>
      <c r="B816" s="43"/>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spans="1:26" ht="18" customHeight="1">
      <c r="A817" s="28"/>
      <c r="B817" s="43"/>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spans="1:26" ht="18" customHeight="1">
      <c r="A818" s="28"/>
      <c r="B818" s="43"/>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spans="1:26" ht="18" customHeight="1">
      <c r="A819" s="28"/>
      <c r="B819" s="43"/>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spans="1:26" ht="18" customHeight="1">
      <c r="A820" s="28"/>
      <c r="B820" s="43"/>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spans="1:26" ht="18" customHeight="1">
      <c r="A821" s="28"/>
      <c r="B821" s="43"/>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spans="1:26" ht="18" customHeight="1">
      <c r="A822" s="28"/>
      <c r="B822" s="43"/>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spans="1:26" ht="18" customHeight="1">
      <c r="A823" s="28"/>
      <c r="B823" s="43"/>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spans="1:26" ht="18" customHeight="1">
      <c r="A824" s="28"/>
      <c r="B824" s="43"/>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spans="1:26" ht="18" customHeight="1">
      <c r="A825" s="28"/>
      <c r="B825" s="43"/>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spans="1:26" ht="18" customHeight="1">
      <c r="A826" s="28"/>
      <c r="B826" s="43"/>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spans="1:26" ht="18" customHeight="1">
      <c r="A827" s="28"/>
      <c r="B827" s="43"/>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spans="1:26" ht="18" customHeight="1">
      <c r="A828" s="28"/>
      <c r="B828" s="43"/>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spans="1:26" ht="18" customHeight="1">
      <c r="A829" s="28"/>
      <c r="B829" s="43"/>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spans="1:26" ht="18" customHeight="1">
      <c r="A830" s="28"/>
      <c r="B830" s="43"/>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spans="1:26" ht="18" customHeight="1">
      <c r="A831" s="28"/>
      <c r="B831" s="43"/>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spans="1:26" ht="18" customHeight="1">
      <c r="A832" s="28"/>
      <c r="B832" s="43"/>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spans="1:26" ht="18" customHeight="1">
      <c r="A833" s="28"/>
      <c r="B833" s="43"/>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spans="1:26" ht="18" customHeight="1">
      <c r="A834" s="28"/>
      <c r="B834" s="43"/>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spans="1:26" ht="18" customHeight="1">
      <c r="A835" s="28"/>
      <c r="B835" s="43"/>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spans="1:26" ht="18" customHeight="1">
      <c r="A836" s="28"/>
      <c r="B836" s="43"/>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spans="1:26" ht="18" customHeight="1">
      <c r="A837" s="28"/>
      <c r="B837" s="43"/>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spans="1:26" ht="18" customHeight="1">
      <c r="A838" s="28"/>
      <c r="B838" s="43"/>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spans="1:26" ht="18" customHeight="1">
      <c r="A839" s="28"/>
      <c r="B839" s="43"/>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spans="1:26" ht="18" customHeight="1">
      <c r="A840" s="28"/>
      <c r="B840" s="43"/>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spans="1:26" ht="18" customHeight="1">
      <c r="A841" s="28"/>
      <c r="B841" s="43"/>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spans="1:26" ht="18" customHeight="1">
      <c r="A842" s="28"/>
      <c r="B842" s="43"/>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spans="1:26" ht="18" customHeight="1">
      <c r="A843" s="28"/>
      <c r="B843" s="43"/>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spans="1:26" ht="18" customHeight="1">
      <c r="A844" s="28"/>
      <c r="B844" s="43"/>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spans="1:26" ht="18" customHeight="1">
      <c r="A845" s="28"/>
      <c r="B845" s="43"/>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spans="1:26" ht="18" customHeight="1">
      <c r="A846" s="28"/>
      <c r="B846" s="43"/>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spans="1:26" ht="18" customHeight="1">
      <c r="A847" s="28"/>
      <c r="B847" s="43"/>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spans="1:26" ht="18" customHeight="1">
      <c r="A848" s="28"/>
      <c r="B848" s="43"/>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spans="1:26" ht="18" customHeight="1">
      <c r="A849" s="28"/>
      <c r="B849" s="43"/>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spans="1:26" ht="18" customHeight="1">
      <c r="A850" s="28"/>
      <c r="B850" s="43"/>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spans="1:26" ht="18" customHeight="1">
      <c r="A851" s="28"/>
      <c r="B851" s="43"/>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spans="1:26" ht="18" customHeight="1">
      <c r="A852" s="28"/>
      <c r="B852" s="43"/>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spans="1:26" ht="18" customHeight="1">
      <c r="A853" s="28"/>
      <c r="B853" s="43"/>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spans="1:26" ht="18" customHeight="1">
      <c r="A854" s="28"/>
      <c r="B854" s="43"/>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spans="1:26" ht="18" customHeight="1">
      <c r="A855" s="28"/>
      <c r="B855" s="43"/>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spans="1:26" ht="18" customHeight="1">
      <c r="A856" s="28"/>
      <c r="B856" s="43"/>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spans="1:26" ht="18" customHeight="1">
      <c r="A857" s="28"/>
      <c r="B857" s="43"/>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spans="1:26" ht="18" customHeight="1">
      <c r="A858" s="28"/>
      <c r="B858" s="43"/>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spans="1:26" ht="18" customHeight="1">
      <c r="A859" s="28"/>
      <c r="B859" s="43"/>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spans="1:26" ht="18" customHeight="1">
      <c r="A860" s="28"/>
      <c r="B860" s="43"/>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spans="1:26" ht="18" customHeight="1">
      <c r="A861" s="28"/>
      <c r="B861" s="43"/>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spans="1:26" ht="18" customHeight="1">
      <c r="A862" s="28"/>
      <c r="B862" s="43"/>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spans="1:26" ht="18" customHeight="1">
      <c r="A863" s="28"/>
      <c r="B863" s="43"/>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spans="1:26" ht="18" customHeight="1">
      <c r="A864" s="28"/>
      <c r="B864" s="43"/>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spans="1:26" ht="18" customHeight="1">
      <c r="A865" s="28"/>
      <c r="B865" s="43"/>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spans="1:26" ht="18" customHeight="1">
      <c r="A866" s="28"/>
      <c r="B866" s="43"/>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spans="1:26" ht="18" customHeight="1">
      <c r="A867" s="28"/>
      <c r="B867" s="43"/>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spans="1:26" ht="18" customHeight="1">
      <c r="A868" s="28"/>
      <c r="B868" s="43"/>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spans="1:26" ht="18" customHeight="1">
      <c r="A869" s="28"/>
      <c r="B869" s="43"/>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spans="1:26" ht="18" customHeight="1">
      <c r="A870" s="28"/>
      <c r="B870" s="43"/>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spans="1:26" ht="18" customHeight="1">
      <c r="A871" s="28"/>
      <c r="B871" s="43"/>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spans="1:26" ht="18" customHeight="1">
      <c r="A872" s="28"/>
      <c r="B872" s="43"/>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spans="1:26" ht="18" customHeight="1">
      <c r="A873" s="28"/>
      <c r="B873" s="43"/>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spans="1:26" ht="18" customHeight="1">
      <c r="A874" s="28"/>
      <c r="B874" s="43"/>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spans="1:26" ht="18" customHeight="1">
      <c r="A875" s="28"/>
      <c r="B875" s="43"/>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spans="1:26" ht="18" customHeight="1">
      <c r="A876" s="28"/>
      <c r="B876" s="43"/>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spans="1:26" ht="18" customHeight="1">
      <c r="A877" s="28"/>
      <c r="B877" s="43"/>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spans="1:26" ht="18" customHeight="1">
      <c r="A878" s="28"/>
      <c r="B878" s="43"/>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spans="1:26" ht="18" customHeight="1">
      <c r="A879" s="28"/>
      <c r="B879" s="43"/>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spans="1:26" ht="18" customHeight="1">
      <c r="A880" s="28"/>
      <c r="B880" s="43"/>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spans="1:26" ht="18" customHeight="1">
      <c r="A881" s="28"/>
      <c r="B881" s="43"/>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spans="1:26" ht="18" customHeight="1">
      <c r="A882" s="28"/>
      <c r="B882" s="43"/>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spans="1:26" ht="18" customHeight="1">
      <c r="A883" s="28"/>
      <c r="B883" s="43"/>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spans="1:26" ht="18" customHeight="1">
      <c r="A884" s="28"/>
      <c r="B884" s="43"/>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spans="1:26" ht="18" customHeight="1">
      <c r="A885" s="28"/>
      <c r="B885" s="43"/>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spans="1:26" ht="18" customHeight="1">
      <c r="A886" s="28"/>
      <c r="B886" s="43"/>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spans="1:26" ht="18" customHeight="1">
      <c r="A887" s="28"/>
      <c r="B887" s="43"/>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spans="1:26" ht="18" customHeight="1">
      <c r="A888" s="28"/>
      <c r="B888" s="43"/>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spans="1:26" ht="18" customHeight="1">
      <c r="A889" s="28"/>
      <c r="B889" s="43"/>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spans="1:26" ht="18" customHeight="1">
      <c r="A890" s="28"/>
      <c r="B890" s="43"/>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spans="1:26" ht="18" customHeight="1">
      <c r="A891" s="28"/>
      <c r="B891" s="43"/>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spans="1:26" ht="18" customHeight="1">
      <c r="A892" s="28"/>
      <c r="B892" s="43"/>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spans="1:26" ht="18" customHeight="1">
      <c r="A893" s="28"/>
      <c r="B893" s="43"/>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spans="1:26" ht="18" customHeight="1">
      <c r="A894" s="28"/>
      <c r="B894" s="43"/>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spans="1:26" ht="18" customHeight="1">
      <c r="A895" s="28"/>
      <c r="B895" s="43"/>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spans="1:26" ht="18" customHeight="1">
      <c r="A896" s="28"/>
      <c r="B896" s="43"/>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spans="1:26" ht="18" customHeight="1">
      <c r="A897" s="28"/>
      <c r="B897" s="43"/>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spans="1:26" ht="18" customHeight="1">
      <c r="A898" s="28"/>
      <c r="B898" s="43"/>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spans="1:26" ht="18" customHeight="1">
      <c r="A899" s="28"/>
      <c r="B899" s="43"/>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spans="1:26" ht="18" customHeight="1">
      <c r="A900" s="28"/>
      <c r="B900" s="43"/>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spans="1:26" ht="18" customHeight="1">
      <c r="A901" s="28"/>
      <c r="B901" s="43"/>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spans="1:26" ht="18" customHeight="1">
      <c r="A902" s="28"/>
      <c r="B902" s="43"/>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spans="1:26" ht="18" customHeight="1">
      <c r="A903" s="28"/>
      <c r="B903" s="43"/>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spans="1:26" ht="18" customHeight="1">
      <c r="A904" s="28"/>
      <c r="B904" s="43"/>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spans="1:26" ht="18" customHeight="1">
      <c r="A905" s="28"/>
      <c r="B905" s="43"/>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spans="1:26" ht="18" customHeight="1">
      <c r="A906" s="28"/>
      <c r="B906" s="43"/>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spans="1:26" ht="18" customHeight="1">
      <c r="A907" s="28"/>
      <c r="B907" s="43"/>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spans="1:26" ht="18" customHeight="1">
      <c r="A908" s="28"/>
      <c r="B908" s="43"/>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spans="1:26" ht="18" customHeight="1">
      <c r="A909" s="28"/>
      <c r="B909" s="43"/>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spans="1:26" ht="18" customHeight="1">
      <c r="A910" s="28"/>
      <c r="B910" s="43"/>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spans="1:26" ht="18" customHeight="1">
      <c r="A911" s="28"/>
      <c r="B911" s="43"/>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spans="1:26" ht="18" customHeight="1">
      <c r="A912" s="28"/>
      <c r="B912" s="43"/>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spans="1:26" ht="18" customHeight="1">
      <c r="A913" s="28"/>
      <c r="B913" s="43"/>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spans="1:26" ht="18" customHeight="1">
      <c r="A914" s="28"/>
      <c r="B914" s="43"/>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spans="1:26" ht="18" customHeight="1">
      <c r="A915" s="28"/>
      <c r="B915" s="43"/>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spans="1:26" ht="18" customHeight="1">
      <c r="A916" s="28"/>
      <c r="B916" s="43"/>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spans="1:26" ht="18" customHeight="1">
      <c r="A917" s="28"/>
      <c r="B917" s="43"/>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spans="1:26" ht="18" customHeight="1">
      <c r="A918" s="28"/>
      <c r="B918" s="43"/>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spans="1:26" ht="18" customHeight="1">
      <c r="A919" s="28"/>
      <c r="B919" s="43"/>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spans="1:26" ht="18" customHeight="1">
      <c r="A920" s="28"/>
      <c r="B920" s="43"/>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spans="1:26" ht="18" customHeight="1">
      <c r="A921" s="28"/>
      <c r="B921" s="43"/>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spans="1:26" ht="18" customHeight="1">
      <c r="A922" s="28"/>
      <c r="B922" s="43"/>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spans="1:26" ht="18" customHeight="1">
      <c r="A923" s="28"/>
      <c r="B923" s="43"/>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spans="1:26" ht="18" customHeight="1">
      <c r="A924" s="28"/>
      <c r="B924" s="43"/>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spans="1:26" ht="18" customHeight="1">
      <c r="A925" s="28"/>
      <c r="B925" s="43"/>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spans="1:26" ht="18" customHeight="1">
      <c r="A926" s="28"/>
      <c r="B926" s="43"/>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spans="1:26" ht="18" customHeight="1">
      <c r="A927" s="28"/>
      <c r="B927" s="43"/>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spans="1:26" ht="18" customHeight="1">
      <c r="A928" s="28"/>
      <c r="B928" s="43"/>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spans="1:26" ht="18" customHeight="1">
      <c r="A929" s="28"/>
      <c r="B929" s="43"/>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spans="1:26" ht="18" customHeight="1">
      <c r="A930" s="28"/>
      <c r="B930" s="43"/>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spans="1:26" ht="18" customHeight="1">
      <c r="A931" s="28"/>
      <c r="B931" s="43"/>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spans="1:26" ht="18" customHeight="1">
      <c r="A932" s="28"/>
      <c r="B932" s="43"/>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spans="1:26" ht="18" customHeight="1">
      <c r="A933" s="28"/>
      <c r="B933" s="43"/>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spans="1:26" ht="18" customHeight="1">
      <c r="A934" s="28"/>
      <c r="B934" s="43"/>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spans="1:26" ht="18" customHeight="1">
      <c r="A935" s="28"/>
      <c r="B935" s="43"/>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spans="1:26" ht="18" customHeight="1">
      <c r="A936" s="28"/>
      <c r="B936" s="43"/>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spans="1:26" ht="18" customHeight="1">
      <c r="A937" s="28"/>
      <c r="B937" s="43"/>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spans="1:26" ht="18" customHeight="1">
      <c r="A938" s="28"/>
      <c r="B938" s="43"/>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spans="1:26" ht="18" customHeight="1">
      <c r="A939" s="28"/>
      <c r="B939" s="43"/>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spans="1:26" ht="18" customHeight="1">
      <c r="A940" s="28"/>
      <c r="B940" s="43"/>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spans="1:26" ht="18" customHeight="1">
      <c r="A941" s="28"/>
      <c r="B941" s="43"/>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spans="1:26" ht="18" customHeight="1">
      <c r="A942" s="28"/>
      <c r="B942" s="43"/>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spans="1:26" ht="18" customHeight="1">
      <c r="A943" s="28"/>
      <c r="B943" s="43"/>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spans="1:26" ht="18" customHeight="1">
      <c r="A944" s="28"/>
      <c r="B944" s="43"/>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spans="1:26" ht="18" customHeight="1">
      <c r="A945" s="28"/>
      <c r="B945" s="43"/>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spans="1:26" ht="18" customHeight="1">
      <c r="A946" s="28"/>
      <c r="B946" s="43"/>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spans="1:26" ht="18" customHeight="1">
      <c r="A947" s="28"/>
      <c r="B947" s="43"/>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spans="1:26" ht="18" customHeight="1">
      <c r="A948" s="28"/>
      <c r="B948" s="43"/>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spans="1:26" ht="18" customHeight="1">
      <c r="A949" s="28"/>
      <c r="B949" s="43"/>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spans="1:26" ht="18" customHeight="1">
      <c r="A950" s="28"/>
      <c r="B950" s="43"/>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spans="1:26" ht="18" customHeight="1">
      <c r="A951" s="28"/>
      <c r="B951" s="43"/>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spans="1:26" ht="18" customHeight="1">
      <c r="A952" s="28"/>
      <c r="B952" s="43"/>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spans="1:26" ht="18" customHeight="1">
      <c r="A953" s="28"/>
      <c r="B953" s="43"/>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spans="1:26" ht="18" customHeight="1">
      <c r="A954" s="28"/>
      <c r="B954" s="43"/>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spans="1:26" ht="18" customHeight="1">
      <c r="A955" s="28"/>
      <c r="B955" s="43"/>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spans="1:26" ht="18" customHeight="1">
      <c r="A956" s="28"/>
      <c r="B956" s="43"/>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spans="1:26" ht="18" customHeight="1">
      <c r="A957" s="28"/>
      <c r="B957" s="43"/>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spans="1:26" ht="18" customHeight="1">
      <c r="A958" s="28"/>
      <c r="B958" s="43"/>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spans="1:26" ht="18" customHeight="1">
      <c r="A959" s="28"/>
      <c r="B959" s="43"/>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spans="1:26" ht="18" customHeight="1">
      <c r="A960" s="28"/>
      <c r="B960" s="43"/>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spans="1:26" ht="18" customHeight="1">
      <c r="A961" s="28"/>
      <c r="B961" s="43"/>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spans="1:26" ht="18" customHeight="1">
      <c r="A962" s="28"/>
      <c r="B962" s="43"/>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spans="1:26" ht="18" customHeight="1">
      <c r="A963" s="28"/>
      <c r="B963" s="43"/>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spans="1:26" ht="18" customHeight="1">
      <c r="A964" s="28"/>
      <c r="B964" s="43"/>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spans="1:26" ht="18" customHeight="1">
      <c r="A965" s="28"/>
      <c r="B965" s="43"/>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spans="1:26" ht="18" customHeight="1">
      <c r="A966" s="28"/>
      <c r="B966" s="43"/>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spans="1:26" ht="18" customHeight="1">
      <c r="A967" s="28"/>
      <c r="B967" s="43"/>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spans="1:26" ht="18" customHeight="1">
      <c r="A968" s="28"/>
      <c r="B968" s="43"/>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spans="1:26" ht="18" customHeight="1">
      <c r="A969" s="28"/>
      <c r="B969" s="43"/>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spans="1:26" ht="18" customHeight="1">
      <c r="A970" s="28"/>
      <c r="B970" s="43"/>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spans="1:26" ht="18" customHeight="1">
      <c r="A971" s="28"/>
      <c r="B971" s="43"/>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spans="1:26" ht="18" customHeight="1">
      <c r="A972" s="28"/>
      <c r="B972" s="43"/>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spans="1:26" ht="18" customHeight="1">
      <c r="A973" s="28"/>
      <c r="B973" s="43"/>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spans="1:26" ht="18" customHeight="1">
      <c r="A974" s="28"/>
      <c r="B974" s="43"/>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spans="1:26" ht="18" customHeight="1">
      <c r="A975" s="28"/>
      <c r="B975" s="43"/>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spans="1:26" ht="18" customHeight="1">
      <c r="A976" s="28"/>
      <c r="B976" s="43"/>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spans="1:26" ht="18" customHeight="1">
      <c r="A977" s="28"/>
      <c r="B977" s="43"/>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spans="1:26" ht="18" customHeight="1">
      <c r="A978" s="28"/>
      <c r="B978" s="43"/>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spans="1:26" ht="18" customHeight="1">
      <c r="A979" s="28"/>
      <c r="B979" s="43"/>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spans="1:26" ht="18" customHeight="1">
      <c r="A980" s="28"/>
      <c r="B980" s="43"/>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spans="1:26" ht="18" customHeight="1">
      <c r="A981" s="28"/>
      <c r="B981" s="43"/>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spans="1:26" ht="18" customHeight="1">
      <c r="A982" s="28"/>
      <c r="B982" s="43"/>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spans="1:26" ht="18" customHeight="1">
      <c r="A983" s="28"/>
      <c r="B983" s="43"/>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spans="1:26" ht="18" customHeight="1">
      <c r="A984" s="28"/>
      <c r="B984" s="43"/>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spans="1:26" ht="18" customHeight="1">
      <c r="A985" s="28"/>
      <c r="B985" s="43"/>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spans="1:26" ht="18" customHeight="1">
      <c r="A986" s="28"/>
      <c r="B986" s="43"/>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spans="1:26" ht="18" customHeight="1">
      <c r="A987" s="28"/>
      <c r="B987" s="43"/>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spans="1:26" ht="18" customHeight="1">
      <c r="A988" s="28"/>
      <c r="B988" s="43"/>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spans="1:26" ht="18" customHeight="1">
      <c r="A989" s="28"/>
      <c r="B989" s="43"/>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spans="1:26" ht="18" customHeight="1">
      <c r="A990" s="28"/>
      <c r="B990" s="43"/>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spans="1:26" ht="18" customHeight="1">
      <c r="A991" s="28"/>
      <c r="B991" s="43"/>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spans="1:26" ht="18" customHeight="1">
      <c r="A992" s="28"/>
      <c r="B992" s="43"/>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spans="1:26" ht="18" customHeight="1">
      <c r="A993" s="28"/>
      <c r="B993" s="43"/>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spans="1:26" ht="18" customHeight="1">
      <c r="A994" s="28"/>
      <c r="B994" s="43"/>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spans="1:26" ht="18" customHeight="1">
      <c r="A995" s="28"/>
      <c r="B995" s="43"/>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spans="1:26" ht="18" customHeight="1">
      <c r="A996" s="28"/>
      <c r="B996" s="43"/>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spans="1:26" ht="18" customHeight="1">
      <c r="A997" s="28"/>
      <c r="B997" s="43"/>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spans="1:26" ht="18" customHeight="1">
      <c r="A998" s="28"/>
      <c r="B998" s="43"/>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spans="1:26" ht="18" customHeight="1">
      <c r="A999" s="28"/>
      <c r="B999" s="43"/>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spans="1:26" ht="18" customHeight="1">
      <c r="A1000" s="28"/>
      <c r="B1000" s="43"/>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row r="1001" spans="1:26" ht="18" customHeight="1">
      <c r="A1001" s="28"/>
      <c r="B1001" s="43"/>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row>
    <row r="1002" spans="1:26" ht="18" customHeight="1">
      <c r="A1002" s="28"/>
      <c r="B1002" s="43"/>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row>
    <row r="1003" spans="1:26" ht="18" customHeight="1">
      <c r="A1003" s="28"/>
      <c r="B1003" s="43"/>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82"/>
  <sheetViews>
    <sheetView workbookViewId="0">
      <selection activeCell="C12" sqref="C12"/>
    </sheetView>
  </sheetViews>
  <sheetFormatPr baseColWidth="10" defaultColWidth="12.6640625" defaultRowHeight="14"/>
  <cols>
    <col min="1" max="1" width="50.83203125" customWidth="1"/>
    <col min="2" max="2" width="10.6640625" customWidth="1"/>
    <col min="3" max="3" width="16.1640625" customWidth="1"/>
    <col min="4" max="4" width="90" customWidth="1"/>
    <col min="5" max="23" width="9.5" customWidth="1"/>
    <col min="24" max="26" width="9.33203125" customWidth="1"/>
  </cols>
  <sheetData>
    <row r="1" spans="1:26" ht="16">
      <c r="A1" s="58" t="s">
        <v>69</v>
      </c>
      <c r="B1" s="127" t="s">
        <v>70</v>
      </c>
      <c r="C1" s="76" t="s">
        <v>71</v>
      </c>
      <c r="D1" s="945" t="s">
        <v>72</v>
      </c>
      <c r="E1" s="59"/>
      <c r="F1" s="59"/>
      <c r="G1" s="59"/>
      <c r="H1" s="59"/>
      <c r="I1" s="59"/>
      <c r="J1" s="59"/>
      <c r="K1" s="59"/>
      <c r="L1" s="59"/>
      <c r="M1" s="59"/>
      <c r="N1" s="59"/>
      <c r="O1" s="59"/>
      <c r="P1" s="59"/>
      <c r="Q1" s="59"/>
      <c r="R1" s="59"/>
      <c r="S1" s="59"/>
      <c r="T1" s="59"/>
      <c r="U1" s="59"/>
      <c r="V1" s="59"/>
      <c r="W1" s="59"/>
      <c r="X1" s="59"/>
      <c r="Y1" s="59"/>
      <c r="Z1" s="59"/>
    </row>
    <row r="2" spans="1:26" ht="16">
      <c r="A2" s="60"/>
      <c r="B2" s="61"/>
      <c r="C2" s="62"/>
      <c r="D2" s="63"/>
      <c r="E2" s="63"/>
      <c r="F2" s="63"/>
      <c r="G2" s="63"/>
      <c r="H2" s="63"/>
      <c r="I2" s="63"/>
      <c r="J2" s="63"/>
      <c r="K2" s="63"/>
      <c r="L2" s="63"/>
      <c r="M2" s="63"/>
      <c r="N2" s="63"/>
      <c r="O2" s="63"/>
      <c r="P2" s="63"/>
      <c r="Q2" s="63"/>
      <c r="R2" s="63"/>
      <c r="S2" s="63"/>
      <c r="T2" s="63"/>
      <c r="U2" s="63"/>
      <c r="V2" s="63"/>
      <c r="W2" s="63"/>
      <c r="X2" s="63"/>
      <c r="Y2" s="63"/>
      <c r="Z2" s="63"/>
    </row>
    <row r="3" spans="1:26" ht="16">
      <c r="A3" s="60"/>
      <c r="B3" s="61"/>
      <c r="C3" s="62"/>
      <c r="D3" s="63"/>
      <c r="E3" s="63"/>
      <c r="F3" s="63"/>
      <c r="G3" s="63"/>
      <c r="H3" s="63"/>
      <c r="I3" s="63"/>
      <c r="J3" s="63"/>
      <c r="K3" s="63"/>
      <c r="L3" s="63"/>
      <c r="M3" s="63"/>
      <c r="N3" s="63"/>
      <c r="O3" s="63"/>
      <c r="P3" s="63"/>
      <c r="Q3" s="63"/>
      <c r="R3" s="63"/>
      <c r="S3" s="63"/>
      <c r="T3" s="63"/>
      <c r="U3" s="63"/>
      <c r="V3" s="63"/>
      <c r="W3" s="63"/>
      <c r="X3" s="63"/>
      <c r="Y3" s="63"/>
      <c r="Z3" s="63"/>
    </row>
    <row r="4" spans="1:26" ht="23">
      <c r="A4" s="946" t="s">
        <v>73</v>
      </c>
      <c r="B4" s="947"/>
      <c r="C4" s="948"/>
      <c r="D4" s="949"/>
      <c r="E4" s="949"/>
      <c r="F4" s="949"/>
      <c r="G4" s="949"/>
      <c r="H4" s="949"/>
      <c r="I4" s="949"/>
      <c r="J4" s="949"/>
      <c r="K4" s="949"/>
      <c r="L4" s="949"/>
      <c r="M4" s="949"/>
      <c r="N4" s="949"/>
      <c r="O4" s="949"/>
      <c r="P4" s="949"/>
      <c r="Q4" s="949"/>
      <c r="R4" s="949"/>
      <c r="S4" s="949"/>
      <c r="T4" s="949"/>
      <c r="U4" s="949"/>
      <c r="V4" s="949"/>
      <c r="W4" s="949"/>
      <c r="X4" s="950"/>
      <c r="Y4" s="950"/>
      <c r="Z4" s="950"/>
    </row>
    <row r="5" spans="1:26" ht="16">
      <c r="A5" s="60" t="s">
        <v>74</v>
      </c>
      <c r="B5" s="61"/>
      <c r="C5" s="64" t="s">
        <v>75</v>
      </c>
      <c r="D5" s="63"/>
      <c r="E5" s="63"/>
      <c r="F5" s="63"/>
      <c r="G5" s="63"/>
      <c r="H5" s="63"/>
      <c r="I5" s="63"/>
      <c r="J5" s="63"/>
      <c r="K5" s="63"/>
      <c r="L5" s="63"/>
      <c r="M5" s="63"/>
      <c r="N5" s="63"/>
      <c r="O5" s="63"/>
      <c r="P5" s="63"/>
      <c r="Q5" s="63"/>
      <c r="R5" s="63"/>
      <c r="S5" s="63"/>
      <c r="T5" s="63"/>
      <c r="U5" s="63"/>
      <c r="V5" s="63"/>
      <c r="W5" s="63"/>
      <c r="X5" s="63"/>
      <c r="Y5" s="63"/>
      <c r="Z5" s="63"/>
    </row>
    <row r="6" spans="1:26" ht="16">
      <c r="A6" s="60" t="s">
        <v>76</v>
      </c>
      <c r="B6" s="61"/>
      <c r="C6" s="64" t="s">
        <v>77</v>
      </c>
      <c r="D6" s="63"/>
      <c r="E6" s="63"/>
      <c r="F6" s="63"/>
      <c r="G6" s="63"/>
      <c r="H6" s="63"/>
      <c r="I6" s="63"/>
      <c r="J6" s="63"/>
      <c r="K6" s="63"/>
      <c r="L6" s="63"/>
      <c r="M6" s="63"/>
      <c r="N6" s="63"/>
      <c r="O6" s="63"/>
      <c r="P6" s="63"/>
      <c r="Q6" s="63"/>
      <c r="R6" s="63"/>
      <c r="S6" s="63"/>
      <c r="T6" s="63"/>
      <c r="U6" s="63"/>
      <c r="V6" s="63"/>
      <c r="W6" s="63"/>
      <c r="X6" s="63"/>
      <c r="Y6" s="63"/>
      <c r="Z6" s="63"/>
    </row>
    <row r="7" spans="1:26" ht="16">
      <c r="A7" s="65" t="s">
        <v>78</v>
      </c>
      <c r="B7" s="61"/>
      <c r="C7" s="66">
        <v>43466</v>
      </c>
      <c r="D7" s="63"/>
      <c r="E7" s="63"/>
      <c r="F7" s="63"/>
      <c r="G7" s="63"/>
      <c r="H7" s="63"/>
      <c r="I7" s="63"/>
      <c r="J7" s="63"/>
      <c r="K7" s="63"/>
      <c r="L7" s="63"/>
      <c r="M7" s="63"/>
      <c r="N7" s="63"/>
      <c r="O7" s="63"/>
      <c r="P7" s="63"/>
      <c r="Q7" s="63"/>
      <c r="R7" s="63"/>
      <c r="S7" s="63"/>
      <c r="T7" s="63"/>
      <c r="U7" s="63"/>
      <c r="V7" s="63"/>
      <c r="W7" s="63"/>
      <c r="X7" s="63"/>
      <c r="Y7" s="63"/>
      <c r="Z7" s="63"/>
    </row>
    <row r="8" spans="1:26" ht="16">
      <c r="A8" s="60"/>
      <c r="B8" s="61"/>
      <c r="C8" s="62"/>
      <c r="D8" s="63"/>
      <c r="E8" s="63"/>
      <c r="F8" s="63"/>
      <c r="G8" s="63"/>
      <c r="H8" s="63"/>
      <c r="I8" s="63"/>
      <c r="J8" s="63"/>
      <c r="K8" s="63"/>
      <c r="L8" s="63"/>
      <c r="M8" s="63"/>
      <c r="N8" s="63"/>
      <c r="O8" s="63"/>
      <c r="P8" s="63"/>
      <c r="Q8" s="63"/>
      <c r="R8" s="63"/>
      <c r="S8" s="63"/>
      <c r="T8" s="63"/>
      <c r="U8" s="63"/>
      <c r="V8" s="63"/>
      <c r="W8" s="63"/>
      <c r="X8" s="63"/>
      <c r="Y8" s="63"/>
      <c r="Z8" s="63"/>
    </row>
    <row r="9" spans="1:26" ht="16">
      <c r="A9" s="60"/>
      <c r="B9" s="61"/>
      <c r="C9" s="62"/>
      <c r="D9" s="63"/>
      <c r="E9" s="63"/>
      <c r="F9" s="63"/>
      <c r="G9" s="63"/>
      <c r="H9" s="63"/>
      <c r="I9" s="63"/>
      <c r="J9" s="63"/>
      <c r="K9" s="63"/>
      <c r="L9" s="63"/>
      <c r="M9" s="63"/>
      <c r="N9" s="63"/>
      <c r="O9" s="63"/>
      <c r="P9" s="63"/>
      <c r="Q9" s="63"/>
      <c r="R9" s="63"/>
      <c r="S9" s="63"/>
      <c r="T9" s="63"/>
      <c r="U9" s="63"/>
      <c r="V9" s="63"/>
      <c r="W9" s="63"/>
      <c r="X9" s="63"/>
      <c r="Y9" s="63"/>
      <c r="Z9" s="63"/>
    </row>
    <row r="10" spans="1:26" ht="23">
      <c r="A10" s="946" t="s">
        <v>79</v>
      </c>
      <c r="B10" s="947"/>
      <c r="C10" s="948"/>
      <c r="D10" s="949"/>
      <c r="E10" s="949"/>
      <c r="F10" s="949"/>
      <c r="G10" s="949"/>
      <c r="H10" s="949"/>
      <c r="I10" s="949"/>
      <c r="J10" s="949"/>
      <c r="K10" s="949"/>
      <c r="L10" s="949"/>
      <c r="M10" s="949"/>
      <c r="N10" s="949"/>
      <c r="O10" s="949"/>
      <c r="P10" s="949"/>
      <c r="Q10" s="949"/>
      <c r="R10" s="949"/>
      <c r="S10" s="949"/>
      <c r="T10" s="949"/>
      <c r="U10" s="949"/>
      <c r="V10" s="949"/>
      <c r="W10" s="949"/>
      <c r="X10" s="950"/>
      <c r="Y10" s="950"/>
      <c r="Z10" s="950"/>
    </row>
    <row r="11" spans="1:26" ht="16">
      <c r="A11" s="60" t="s">
        <v>80</v>
      </c>
      <c r="B11" s="328" t="str">
        <f>Settings!$C$6</f>
        <v>USD</v>
      </c>
      <c r="C11" s="79">
        <v>50000</v>
      </c>
      <c r="D11" s="63"/>
      <c r="E11" s="63"/>
      <c r="F11" s="63"/>
      <c r="G11" s="63"/>
      <c r="H11" s="63"/>
      <c r="I11" s="63"/>
      <c r="J11" s="63"/>
      <c r="K11" s="63"/>
      <c r="L11" s="63"/>
      <c r="M11" s="63"/>
      <c r="N11" s="63"/>
      <c r="O11" s="63"/>
      <c r="P11" s="63"/>
      <c r="Q11" s="63"/>
      <c r="R11" s="63"/>
      <c r="S11" s="63"/>
      <c r="T11" s="63"/>
      <c r="U11" s="63"/>
      <c r="V11" s="63"/>
      <c r="W11" s="63"/>
      <c r="X11" s="63"/>
      <c r="Y11" s="63"/>
      <c r="Z11" s="63"/>
    </row>
    <row r="12" spans="1:26" ht="16">
      <c r="A12" s="63"/>
      <c r="B12" s="61"/>
      <c r="C12" s="62"/>
      <c r="D12" s="63"/>
      <c r="E12" s="63"/>
      <c r="F12" s="63"/>
      <c r="G12" s="63"/>
      <c r="H12" s="63"/>
      <c r="I12" s="63"/>
      <c r="J12" s="63"/>
      <c r="K12" s="63"/>
      <c r="L12" s="63"/>
      <c r="M12" s="63"/>
      <c r="N12" s="63"/>
      <c r="O12" s="63"/>
      <c r="P12" s="63"/>
      <c r="Q12" s="63"/>
      <c r="R12" s="63"/>
      <c r="S12" s="63"/>
      <c r="T12" s="63"/>
      <c r="U12" s="63"/>
      <c r="V12" s="63"/>
      <c r="W12" s="63"/>
      <c r="X12" s="63"/>
      <c r="Y12" s="63"/>
      <c r="Z12" s="63"/>
    </row>
    <row r="13" spans="1:26" ht="23">
      <c r="A13" s="946" t="s">
        <v>81</v>
      </c>
      <c r="B13" s="947"/>
      <c r="C13" s="948"/>
      <c r="D13" s="949"/>
      <c r="E13" s="949"/>
      <c r="F13" s="949"/>
      <c r="G13" s="949"/>
      <c r="H13" s="949"/>
      <c r="I13" s="949"/>
      <c r="J13" s="949"/>
      <c r="K13" s="949"/>
      <c r="L13" s="949"/>
      <c r="M13" s="949"/>
      <c r="N13" s="949"/>
      <c r="O13" s="949"/>
      <c r="P13" s="949"/>
      <c r="Q13" s="949"/>
      <c r="R13" s="949"/>
      <c r="S13" s="949"/>
      <c r="T13" s="949"/>
      <c r="U13" s="949"/>
      <c r="V13" s="949"/>
      <c r="W13" s="949"/>
      <c r="X13" s="950"/>
      <c r="Y13" s="950"/>
      <c r="Z13" s="950"/>
    </row>
    <row r="14" spans="1:26" ht="15">
      <c r="A14" s="67"/>
      <c r="B14" s="951"/>
      <c r="C14" s="68"/>
      <c r="D14" s="69"/>
      <c r="E14" s="63"/>
      <c r="F14" s="63"/>
      <c r="G14" s="63"/>
      <c r="H14" s="63"/>
      <c r="I14" s="63"/>
      <c r="J14" s="63"/>
      <c r="K14" s="63"/>
      <c r="L14" s="63"/>
      <c r="M14" s="63"/>
      <c r="N14" s="63"/>
      <c r="O14" s="63"/>
      <c r="P14" s="63"/>
      <c r="Q14" s="63"/>
      <c r="R14" s="63"/>
      <c r="S14" s="63"/>
      <c r="T14" s="63"/>
      <c r="U14" s="63"/>
      <c r="V14" s="63"/>
      <c r="W14" s="63"/>
      <c r="X14" s="63"/>
      <c r="Y14" s="63"/>
      <c r="Z14" s="63"/>
    </row>
    <row r="15" spans="1:26" ht="15">
      <c r="A15" s="67" t="s">
        <v>82</v>
      </c>
      <c r="B15" s="951"/>
      <c r="C15" s="68"/>
      <c r="D15" s="69"/>
      <c r="E15" s="63"/>
      <c r="F15" s="63"/>
      <c r="G15" s="63"/>
      <c r="H15" s="63"/>
      <c r="I15" s="63"/>
      <c r="J15" s="63"/>
      <c r="K15" s="63"/>
      <c r="L15" s="63"/>
      <c r="M15" s="63"/>
      <c r="N15" s="63"/>
      <c r="O15" s="63"/>
      <c r="P15" s="63"/>
      <c r="Q15" s="63"/>
      <c r="R15" s="63"/>
      <c r="S15" s="63"/>
      <c r="T15" s="63"/>
      <c r="U15" s="63"/>
      <c r="V15" s="63"/>
      <c r="W15" s="63"/>
      <c r="X15" s="63"/>
      <c r="Y15" s="63"/>
      <c r="Z15" s="63"/>
    </row>
    <row r="16" spans="1:26" ht="16">
      <c r="A16" s="70" t="s">
        <v>83</v>
      </c>
      <c r="B16" s="72" t="s">
        <v>84</v>
      </c>
      <c r="C16" s="80">
        <v>0</v>
      </c>
      <c r="D16" s="952" t="s">
        <v>85</v>
      </c>
      <c r="E16" s="63"/>
      <c r="F16" s="63"/>
      <c r="G16" s="63"/>
      <c r="H16" s="63"/>
      <c r="I16" s="63"/>
      <c r="J16" s="63"/>
      <c r="K16" s="63"/>
      <c r="L16" s="63"/>
      <c r="M16" s="63"/>
      <c r="N16" s="63"/>
      <c r="O16" s="63"/>
      <c r="P16" s="63"/>
      <c r="Q16" s="63"/>
      <c r="R16" s="63"/>
      <c r="S16" s="63"/>
      <c r="T16" s="63"/>
      <c r="U16" s="63"/>
      <c r="V16" s="63"/>
      <c r="W16" s="63"/>
      <c r="X16" s="63"/>
      <c r="Y16" s="63"/>
      <c r="Z16" s="63"/>
    </row>
    <row r="17" spans="1:26" ht="16">
      <c r="A17" s="70" t="s">
        <v>86</v>
      </c>
      <c r="B17" s="72" t="s">
        <v>84</v>
      </c>
      <c r="C17" s="80">
        <v>0.03</v>
      </c>
      <c r="D17" s="952" t="s">
        <v>87</v>
      </c>
      <c r="E17" s="63"/>
      <c r="F17" s="63"/>
      <c r="G17" s="63"/>
      <c r="H17" s="63"/>
      <c r="I17" s="63"/>
      <c r="J17" s="63"/>
      <c r="K17" s="63"/>
      <c r="L17" s="63"/>
      <c r="M17" s="63"/>
      <c r="N17" s="63"/>
      <c r="O17" s="63"/>
      <c r="P17" s="63"/>
      <c r="Q17" s="63"/>
      <c r="R17" s="63"/>
      <c r="S17" s="63"/>
      <c r="T17" s="63"/>
      <c r="U17" s="63"/>
      <c r="V17" s="63"/>
      <c r="W17" s="63"/>
      <c r="X17" s="63"/>
      <c r="Y17" s="63"/>
      <c r="Z17" s="63"/>
    </row>
    <row r="18" spans="1:26" ht="16">
      <c r="A18" s="71"/>
      <c r="B18" s="72"/>
      <c r="C18" s="73"/>
      <c r="D18" s="63"/>
      <c r="E18" s="63"/>
      <c r="F18" s="63"/>
      <c r="G18" s="63"/>
      <c r="H18" s="63"/>
      <c r="I18" s="63"/>
      <c r="J18" s="63"/>
      <c r="K18" s="63"/>
      <c r="L18" s="63"/>
      <c r="M18" s="63"/>
      <c r="N18" s="63"/>
      <c r="O18" s="63"/>
      <c r="P18" s="63"/>
      <c r="Q18" s="63"/>
      <c r="R18" s="63"/>
      <c r="S18" s="63"/>
      <c r="T18" s="63"/>
      <c r="U18" s="63"/>
      <c r="V18" s="63"/>
      <c r="W18" s="63"/>
      <c r="X18" s="63"/>
      <c r="Y18" s="63"/>
      <c r="Z18" s="63"/>
    </row>
    <row r="19" spans="1:26" ht="15">
      <c r="A19" s="67" t="s">
        <v>88</v>
      </c>
      <c r="B19" s="953"/>
      <c r="C19" s="73"/>
      <c r="D19" s="63"/>
      <c r="E19" s="63"/>
      <c r="F19" s="63"/>
      <c r="G19" s="63"/>
      <c r="H19" s="63"/>
      <c r="I19" s="63"/>
      <c r="J19" s="63"/>
      <c r="K19" s="63"/>
      <c r="L19" s="63"/>
      <c r="M19" s="63"/>
      <c r="N19" s="63"/>
      <c r="O19" s="63"/>
      <c r="P19" s="63"/>
      <c r="Q19" s="63"/>
      <c r="R19" s="63"/>
      <c r="S19" s="63"/>
      <c r="T19" s="63"/>
      <c r="U19" s="63"/>
      <c r="V19" s="63"/>
      <c r="W19" s="63"/>
      <c r="X19" s="63"/>
      <c r="Y19" s="63"/>
      <c r="Z19" s="63"/>
    </row>
    <row r="20" spans="1:26">
      <c r="A20" s="954" t="s">
        <v>89</v>
      </c>
      <c r="B20" s="93"/>
      <c r="C20" s="74" t="s">
        <v>90</v>
      </c>
      <c r="D20" s="952" t="s">
        <v>91</v>
      </c>
      <c r="E20" s="63"/>
      <c r="F20" s="63"/>
      <c r="G20" s="63"/>
      <c r="H20" s="63"/>
      <c r="I20" s="63"/>
      <c r="J20" s="63"/>
      <c r="K20" s="63"/>
      <c r="L20" s="63"/>
      <c r="M20" s="63"/>
      <c r="N20" s="63"/>
      <c r="O20" s="63"/>
      <c r="P20" s="63"/>
      <c r="Q20" s="63"/>
      <c r="R20" s="63"/>
      <c r="S20" s="63"/>
      <c r="T20" s="63"/>
      <c r="U20" s="63"/>
      <c r="V20" s="63"/>
      <c r="W20" s="63"/>
      <c r="X20" s="63"/>
      <c r="Y20" s="63"/>
      <c r="Z20" s="63"/>
    </row>
    <row r="21" spans="1:26" ht="16">
      <c r="A21" s="70" t="s">
        <v>92</v>
      </c>
      <c r="B21" s="72" t="s">
        <v>84</v>
      </c>
      <c r="C21" s="80">
        <v>0.15</v>
      </c>
      <c r="D21" s="955" t="s">
        <v>93</v>
      </c>
      <c r="E21" s="63"/>
      <c r="F21" s="63"/>
      <c r="G21" s="63"/>
      <c r="H21" s="63"/>
      <c r="I21" s="63"/>
      <c r="J21" s="63"/>
      <c r="K21" s="63"/>
      <c r="L21" s="63"/>
      <c r="M21" s="63"/>
      <c r="N21" s="63"/>
      <c r="O21" s="63"/>
      <c r="P21" s="63"/>
      <c r="Q21" s="63"/>
      <c r="R21" s="63"/>
      <c r="S21" s="63"/>
      <c r="T21" s="63"/>
      <c r="U21" s="63"/>
      <c r="V21" s="63"/>
      <c r="W21" s="63"/>
      <c r="X21" s="63"/>
      <c r="Y21" s="63"/>
      <c r="Z21" s="63"/>
    </row>
    <row r="22" spans="1:26">
      <c r="A22" s="954" t="s">
        <v>90</v>
      </c>
      <c r="B22" s="956" t="s">
        <v>94</v>
      </c>
      <c r="C22" s="75">
        <v>10</v>
      </c>
      <c r="D22" s="63"/>
      <c r="E22" s="63"/>
      <c r="F22" s="63"/>
      <c r="G22" s="63"/>
      <c r="H22" s="63"/>
      <c r="I22" s="63"/>
      <c r="J22" s="63"/>
      <c r="K22" s="63"/>
      <c r="L22" s="63"/>
      <c r="M22" s="63"/>
      <c r="N22" s="63"/>
      <c r="O22" s="63"/>
      <c r="P22" s="63"/>
      <c r="Q22" s="63"/>
      <c r="R22" s="63"/>
      <c r="S22" s="63"/>
      <c r="T22" s="63"/>
      <c r="U22" s="63"/>
      <c r="V22" s="63"/>
      <c r="W22" s="63"/>
      <c r="X22" s="63"/>
      <c r="Y22" s="63"/>
      <c r="Z22" s="63"/>
    </row>
    <row r="23" spans="1:26" ht="16">
      <c r="A23" s="70" t="s">
        <v>95</v>
      </c>
      <c r="B23" s="72" t="s">
        <v>84</v>
      </c>
      <c r="C23" s="80">
        <v>0.05</v>
      </c>
      <c r="D23" s="63"/>
      <c r="E23" s="63"/>
      <c r="F23" s="63"/>
      <c r="G23" s="63"/>
      <c r="H23" s="63"/>
      <c r="I23" s="63"/>
      <c r="J23" s="63"/>
      <c r="K23" s="63"/>
      <c r="L23" s="63"/>
      <c r="M23" s="63"/>
      <c r="N23" s="63"/>
      <c r="O23" s="63"/>
      <c r="P23" s="63"/>
      <c r="Q23" s="63"/>
      <c r="R23" s="63"/>
      <c r="S23" s="63"/>
      <c r="T23" s="63"/>
      <c r="U23" s="63"/>
      <c r="V23" s="63"/>
      <c r="W23" s="63"/>
      <c r="X23" s="63"/>
      <c r="Y23" s="63"/>
      <c r="Z23" s="63"/>
    </row>
    <row r="24" spans="1:26" ht="16">
      <c r="A24" s="70" t="s">
        <v>96</v>
      </c>
      <c r="B24" s="72" t="s">
        <v>84</v>
      </c>
      <c r="C24" s="80">
        <v>0.1</v>
      </c>
      <c r="D24" s="63"/>
      <c r="E24" s="63"/>
      <c r="F24" s="63"/>
      <c r="G24" s="63"/>
      <c r="H24" s="63"/>
      <c r="I24" s="63"/>
      <c r="J24" s="63"/>
      <c r="K24" s="63"/>
      <c r="L24" s="63"/>
      <c r="M24" s="63"/>
      <c r="N24" s="63"/>
      <c r="O24" s="63"/>
      <c r="P24" s="63"/>
      <c r="Q24" s="63"/>
      <c r="R24" s="63"/>
      <c r="S24" s="63"/>
      <c r="T24" s="63"/>
      <c r="U24" s="63"/>
      <c r="V24" s="63"/>
      <c r="W24" s="63"/>
      <c r="X24" s="63"/>
      <c r="Y24" s="63"/>
      <c r="Z24" s="63"/>
    </row>
    <row r="25" spans="1:26" ht="16">
      <c r="A25" s="63"/>
      <c r="B25" s="61"/>
      <c r="C25" s="76"/>
      <c r="D25" s="63"/>
      <c r="E25" s="63"/>
      <c r="F25" s="63"/>
      <c r="G25" s="63"/>
      <c r="H25" s="63"/>
      <c r="I25" s="63"/>
      <c r="J25" s="63"/>
      <c r="K25" s="63"/>
      <c r="L25" s="63"/>
      <c r="M25" s="63"/>
      <c r="N25" s="63"/>
      <c r="O25" s="63"/>
      <c r="P25" s="63"/>
      <c r="Q25" s="63"/>
      <c r="R25" s="63"/>
      <c r="S25" s="63"/>
      <c r="T25" s="63"/>
      <c r="U25" s="63"/>
      <c r="V25" s="63"/>
      <c r="W25" s="63"/>
      <c r="X25" s="63"/>
      <c r="Y25" s="63"/>
      <c r="Z25" s="63"/>
    </row>
    <row r="26" spans="1:26" ht="23">
      <c r="A26" s="957" t="s">
        <v>97</v>
      </c>
      <c r="B26" s="958"/>
      <c r="C26" s="959"/>
      <c r="D26" s="960"/>
      <c r="E26" s="960"/>
      <c r="F26" s="960"/>
      <c r="G26" s="960"/>
      <c r="H26" s="960"/>
      <c r="I26" s="960"/>
      <c r="J26" s="960"/>
      <c r="K26" s="960"/>
      <c r="L26" s="960"/>
      <c r="M26" s="960"/>
      <c r="N26" s="960"/>
      <c r="O26" s="960"/>
      <c r="P26" s="960"/>
      <c r="Q26" s="960"/>
      <c r="R26" s="960"/>
      <c r="S26" s="960"/>
      <c r="T26" s="960"/>
      <c r="U26" s="960"/>
      <c r="V26" s="960"/>
      <c r="W26" s="960"/>
      <c r="X26" s="961"/>
      <c r="Y26" s="961"/>
      <c r="Z26" s="961"/>
    </row>
    <row r="27" spans="1:26" ht="16">
      <c r="A27" s="63"/>
      <c r="B27" s="61"/>
      <c r="C27" s="76"/>
      <c r="D27" s="63"/>
      <c r="E27" s="63"/>
      <c r="F27" s="63"/>
      <c r="G27" s="63"/>
      <c r="H27" s="63"/>
      <c r="I27" s="63"/>
      <c r="J27" s="63"/>
      <c r="K27" s="63"/>
      <c r="L27" s="63"/>
      <c r="M27" s="63"/>
      <c r="N27" s="63"/>
      <c r="O27" s="63"/>
      <c r="P27" s="63"/>
      <c r="Q27" s="63"/>
      <c r="R27" s="63"/>
      <c r="S27" s="63"/>
      <c r="T27" s="63"/>
      <c r="U27" s="63"/>
      <c r="V27" s="63"/>
      <c r="W27" s="63"/>
      <c r="X27" s="63"/>
      <c r="Y27" s="63"/>
      <c r="Z27" s="63"/>
    </row>
    <row r="28" spans="1:26" ht="16">
      <c r="A28" s="77" t="s">
        <v>98</v>
      </c>
      <c r="B28" s="61"/>
      <c r="C28" s="76"/>
      <c r="D28" s="63"/>
      <c r="E28" s="63"/>
      <c r="F28" s="63"/>
      <c r="G28" s="63"/>
      <c r="H28" s="63"/>
      <c r="I28" s="63"/>
      <c r="J28" s="63"/>
      <c r="K28" s="63"/>
      <c r="L28" s="63"/>
      <c r="M28" s="63"/>
      <c r="N28" s="63"/>
      <c r="O28" s="63"/>
      <c r="P28" s="63"/>
      <c r="Q28" s="63"/>
      <c r="R28" s="63"/>
      <c r="S28" s="63"/>
      <c r="T28" s="63"/>
      <c r="U28" s="63"/>
      <c r="V28" s="63"/>
      <c r="W28" s="63"/>
      <c r="X28" s="63"/>
      <c r="Y28" s="63"/>
      <c r="Z28" s="63"/>
    </row>
    <row r="29" spans="1:26" ht="16">
      <c r="A29" s="78" t="s">
        <v>99</v>
      </c>
      <c r="B29" s="72" t="str">
        <f>Settings!$C$6</f>
        <v>USD</v>
      </c>
      <c r="C29" s="79">
        <v>0</v>
      </c>
      <c r="D29" s="63"/>
      <c r="E29" s="63"/>
      <c r="F29" s="63"/>
      <c r="G29" s="63"/>
      <c r="H29" s="63"/>
      <c r="I29" s="63"/>
      <c r="J29" s="63"/>
      <c r="K29" s="63"/>
      <c r="L29" s="63"/>
      <c r="M29" s="63"/>
      <c r="N29" s="63"/>
      <c r="O29" s="63"/>
      <c r="P29" s="63"/>
      <c r="Q29" s="63"/>
      <c r="R29" s="63"/>
      <c r="S29" s="63"/>
      <c r="T29" s="63"/>
      <c r="U29" s="63"/>
      <c r="V29" s="63"/>
      <c r="W29" s="63"/>
      <c r="X29" s="63"/>
      <c r="Y29" s="63"/>
      <c r="Z29" s="63"/>
    </row>
    <row r="30" spans="1:26" ht="16">
      <c r="A30" s="78" t="s">
        <v>100</v>
      </c>
      <c r="B30" s="72" t="s">
        <v>84</v>
      </c>
      <c r="C30" s="80">
        <v>0.1</v>
      </c>
      <c r="D30" s="63"/>
      <c r="E30" s="63"/>
      <c r="F30" s="63"/>
      <c r="G30" s="63"/>
      <c r="H30" s="63"/>
      <c r="I30" s="63"/>
      <c r="J30" s="63"/>
      <c r="K30" s="63"/>
      <c r="L30" s="63"/>
      <c r="M30" s="63"/>
      <c r="N30" s="63"/>
      <c r="O30" s="63"/>
      <c r="P30" s="63"/>
      <c r="Q30" s="63"/>
      <c r="R30" s="63"/>
      <c r="S30" s="63"/>
      <c r="T30" s="63"/>
      <c r="U30" s="63"/>
      <c r="V30" s="63"/>
      <c r="W30" s="63"/>
      <c r="X30" s="63"/>
      <c r="Y30" s="63"/>
      <c r="Z30" s="63"/>
    </row>
    <row r="31" spans="1:26" ht="16">
      <c r="A31" s="78"/>
      <c r="B31" s="72"/>
      <c r="C31" s="81"/>
      <c r="D31" s="63"/>
      <c r="E31" s="63"/>
      <c r="F31" s="63"/>
      <c r="G31" s="63"/>
      <c r="H31" s="63"/>
      <c r="I31" s="63"/>
      <c r="J31" s="63"/>
      <c r="K31" s="63"/>
      <c r="L31" s="63"/>
      <c r="M31" s="63"/>
      <c r="N31" s="63"/>
      <c r="O31" s="63"/>
      <c r="P31" s="63"/>
      <c r="Q31" s="63"/>
      <c r="R31" s="63"/>
      <c r="S31" s="63"/>
      <c r="T31" s="63"/>
      <c r="U31" s="63"/>
      <c r="V31" s="63"/>
      <c r="W31" s="63"/>
      <c r="X31" s="63"/>
      <c r="Y31" s="63"/>
      <c r="Z31" s="63"/>
    </row>
    <row r="32" spans="1:26" ht="16">
      <c r="A32" s="82" t="s">
        <v>101</v>
      </c>
      <c r="B32" s="72"/>
      <c r="C32" s="81"/>
      <c r="D32" s="83"/>
      <c r="E32" s="63"/>
      <c r="F32" s="63"/>
      <c r="G32" s="63"/>
      <c r="H32" s="63"/>
      <c r="I32" s="63"/>
      <c r="J32" s="63"/>
      <c r="K32" s="63"/>
      <c r="L32" s="63"/>
      <c r="M32" s="63"/>
      <c r="N32" s="63"/>
      <c r="O32" s="63"/>
      <c r="P32" s="63"/>
      <c r="Q32" s="63"/>
      <c r="R32" s="63"/>
      <c r="S32" s="63"/>
      <c r="T32" s="63"/>
      <c r="U32" s="63"/>
      <c r="V32" s="63"/>
      <c r="W32" s="63"/>
      <c r="X32" s="63"/>
      <c r="Y32" s="63"/>
      <c r="Z32" s="63"/>
    </row>
    <row r="33" spans="1:26" ht="16">
      <c r="A33" s="84" t="s">
        <v>102</v>
      </c>
      <c r="B33" s="72" t="s">
        <v>84</v>
      </c>
      <c r="C33" s="80">
        <v>0</v>
      </c>
      <c r="D33" s="63"/>
      <c r="E33" s="63"/>
      <c r="F33" s="63"/>
      <c r="G33" s="63"/>
      <c r="H33" s="63"/>
      <c r="I33" s="63"/>
      <c r="J33" s="63"/>
      <c r="K33" s="63"/>
      <c r="L33" s="63"/>
      <c r="M33" s="63"/>
      <c r="N33" s="63"/>
      <c r="O33" s="63"/>
      <c r="P33" s="63"/>
      <c r="Q33" s="63"/>
      <c r="R33" s="63"/>
      <c r="S33" s="63"/>
      <c r="T33" s="63"/>
      <c r="U33" s="63"/>
      <c r="V33" s="63"/>
      <c r="W33" s="63"/>
      <c r="X33" s="63"/>
      <c r="Y33" s="63"/>
      <c r="Z33" s="63"/>
    </row>
    <row r="34" spans="1:26" ht="16">
      <c r="A34" s="84"/>
      <c r="B34" s="72"/>
      <c r="C34" s="85"/>
      <c r="D34" s="63"/>
      <c r="E34" s="63"/>
      <c r="F34" s="63"/>
      <c r="G34" s="63"/>
      <c r="H34" s="63"/>
      <c r="I34" s="63"/>
      <c r="J34" s="63"/>
      <c r="K34" s="63"/>
      <c r="L34" s="63"/>
      <c r="M34" s="63"/>
      <c r="N34" s="63"/>
      <c r="O34" s="63"/>
      <c r="P34" s="63"/>
      <c r="Q34" s="63"/>
      <c r="R34" s="63"/>
      <c r="S34" s="63"/>
      <c r="T34" s="63"/>
      <c r="U34" s="63"/>
      <c r="V34" s="63"/>
      <c r="W34" s="63"/>
      <c r="X34" s="63"/>
      <c r="Y34" s="63"/>
      <c r="Z34" s="63"/>
    </row>
    <row r="35" spans="1:26" ht="16">
      <c r="A35" s="82" t="s">
        <v>103</v>
      </c>
      <c r="B35" s="72"/>
      <c r="C35" s="86"/>
      <c r="D35" s="87"/>
      <c r="E35" s="63"/>
      <c r="F35" s="63"/>
      <c r="G35" s="63"/>
      <c r="H35" s="63"/>
      <c r="I35" s="63"/>
      <c r="J35" s="63"/>
      <c r="K35" s="63"/>
      <c r="L35" s="63"/>
      <c r="M35" s="63"/>
      <c r="N35" s="63"/>
      <c r="O35" s="63"/>
      <c r="P35" s="63"/>
      <c r="Q35" s="63"/>
      <c r="R35" s="63"/>
      <c r="S35" s="63"/>
      <c r="T35" s="63"/>
      <c r="U35" s="63"/>
      <c r="V35" s="63"/>
      <c r="W35" s="63"/>
      <c r="X35" s="63"/>
      <c r="Y35" s="63"/>
      <c r="Z35" s="63"/>
    </row>
    <row r="36" spans="1:26" ht="16">
      <c r="A36" s="84" t="s">
        <v>104</v>
      </c>
      <c r="B36" s="72" t="s">
        <v>105</v>
      </c>
      <c r="C36" s="79">
        <v>30</v>
      </c>
      <c r="D36" s="63"/>
      <c r="E36" s="63"/>
      <c r="F36" s="63"/>
      <c r="G36" s="63"/>
      <c r="H36" s="63"/>
      <c r="I36" s="63"/>
      <c r="J36" s="63"/>
      <c r="K36" s="63"/>
      <c r="L36" s="63"/>
      <c r="M36" s="63"/>
      <c r="N36" s="63"/>
      <c r="O36" s="63"/>
      <c r="P36" s="63"/>
      <c r="Q36" s="63"/>
      <c r="R36" s="63"/>
      <c r="S36" s="63"/>
      <c r="T36" s="63"/>
      <c r="U36" s="63"/>
      <c r="V36" s="63"/>
      <c r="W36" s="63"/>
      <c r="X36" s="63"/>
      <c r="Y36" s="63"/>
      <c r="Z36" s="63"/>
    </row>
    <row r="37" spans="1:26" ht="16">
      <c r="A37" s="78"/>
      <c r="B37" s="72"/>
      <c r="C37" s="86"/>
      <c r="D37" s="88"/>
      <c r="E37" s="63"/>
      <c r="F37" s="63"/>
      <c r="G37" s="63"/>
      <c r="H37" s="63"/>
      <c r="I37" s="63"/>
      <c r="J37" s="63"/>
      <c r="K37" s="63"/>
      <c r="L37" s="63"/>
      <c r="M37" s="63"/>
      <c r="N37" s="63"/>
      <c r="O37" s="63"/>
      <c r="P37" s="63"/>
      <c r="Q37" s="63"/>
      <c r="R37" s="63"/>
      <c r="S37" s="63"/>
      <c r="T37" s="63"/>
      <c r="U37" s="63"/>
      <c r="V37" s="63"/>
      <c r="W37" s="63"/>
      <c r="X37" s="63"/>
      <c r="Y37" s="63"/>
      <c r="Z37" s="63"/>
    </row>
    <row r="38" spans="1:26" ht="16">
      <c r="A38" s="82" t="s">
        <v>106</v>
      </c>
      <c r="B38" s="72"/>
      <c r="C38" s="89"/>
      <c r="D38" s="90"/>
      <c r="E38" s="63"/>
      <c r="F38" s="63"/>
      <c r="G38" s="63"/>
      <c r="H38" s="63"/>
      <c r="I38" s="63"/>
      <c r="J38" s="63"/>
      <c r="K38" s="63"/>
      <c r="L38" s="63"/>
      <c r="M38" s="63"/>
      <c r="N38" s="63"/>
      <c r="O38" s="63"/>
      <c r="P38" s="63"/>
      <c r="Q38" s="63"/>
      <c r="R38" s="63"/>
      <c r="S38" s="63"/>
      <c r="T38" s="63"/>
      <c r="U38" s="63"/>
      <c r="V38" s="63"/>
      <c r="W38" s="63"/>
      <c r="X38" s="63"/>
      <c r="Y38" s="63"/>
      <c r="Z38" s="63"/>
    </row>
    <row r="39" spans="1:26" ht="16">
      <c r="A39" s="78" t="s">
        <v>107</v>
      </c>
      <c r="B39" s="72" t="s">
        <v>84</v>
      </c>
      <c r="C39" s="80">
        <v>0</v>
      </c>
      <c r="D39" s="63"/>
      <c r="E39" s="63"/>
      <c r="F39" s="63"/>
      <c r="G39" s="63"/>
      <c r="H39" s="63"/>
      <c r="I39" s="63"/>
      <c r="J39" s="63"/>
      <c r="K39" s="63"/>
      <c r="L39" s="63"/>
      <c r="M39" s="63"/>
      <c r="N39" s="63"/>
      <c r="O39" s="63"/>
      <c r="P39" s="63"/>
      <c r="Q39" s="63"/>
      <c r="R39" s="63"/>
      <c r="S39" s="63"/>
      <c r="T39" s="63"/>
      <c r="U39" s="63"/>
      <c r="V39" s="63"/>
      <c r="W39" s="63"/>
      <c r="X39" s="63"/>
      <c r="Y39" s="63"/>
      <c r="Z39" s="63"/>
    </row>
    <row r="40" spans="1:26" ht="16">
      <c r="A40" s="78"/>
      <c r="B40" s="72"/>
      <c r="C40" s="86"/>
      <c r="D40" s="87"/>
      <c r="E40" s="63"/>
      <c r="F40" s="63"/>
      <c r="G40" s="63"/>
      <c r="H40" s="63"/>
      <c r="I40" s="63"/>
      <c r="J40" s="63"/>
      <c r="K40" s="63"/>
      <c r="L40" s="63"/>
      <c r="M40" s="63"/>
      <c r="N40" s="63"/>
      <c r="O40" s="63"/>
      <c r="P40" s="63"/>
      <c r="Q40" s="63"/>
      <c r="R40" s="63"/>
      <c r="S40" s="63"/>
      <c r="T40" s="63"/>
      <c r="U40" s="63"/>
      <c r="V40" s="63"/>
      <c r="W40" s="63"/>
      <c r="X40" s="63"/>
      <c r="Y40" s="63"/>
      <c r="Z40" s="63"/>
    </row>
    <row r="41" spans="1:26" ht="16">
      <c r="A41" s="91" t="s">
        <v>108</v>
      </c>
      <c r="B41" s="61"/>
      <c r="C41" s="76"/>
      <c r="D41" s="63"/>
      <c r="E41" s="63"/>
      <c r="F41" s="63"/>
      <c r="G41" s="63"/>
      <c r="H41" s="63"/>
      <c r="I41" s="63"/>
      <c r="J41" s="63"/>
      <c r="K41" s="63"/>
      <c r="L41" s="63"/>
      <c r="M41" s="63"/>
      <c r="N41" s="63"/>
      <c r="O41" s="63"/>
      <c r="P41" s="63"/>
      <c r="Q41" s="63"/>
      <c r="R41" s="63"/>
      <c r="S41" s="63"/>
      <c r="T41" s="63"/>
      <c r="U41" s="63"/>
      <c r="V41" s="63"/>
      <c r="W41" s="63"/>
      <c r="X41" s="63"/>
      <c r="Y41" s="63"/>
      <c r="Z41" s="63"/>
    </row>
    <row r="42" spans="1:26" ht="16">
      <c r="A42" s="92" t="s">
        <v>109</v>
      </c>
      <c r="B42" s="93" t="s">
        <v>110</v>
      </c>
      <c r="C42" s="80" t="s">
        <v>111</v>
      </c>
      <c r="D42" s="63"/>
      <c r="E42" s="63"/>
      <c r="F42" s="63"/>
      <c r="G42" s="63"/>
      <c r="H42" s="63"/>
      <c r="I42" s="63"/>
      <c r="J42" s="63"/>
      <c r="K42" s="63"/>
      <c r="L42" s="63"/>
      <c r="M42" s="63"/>
      <c r="N42" s="63"/>
      <c r="O42" s="63"/>
      <c r="P42" s="63"/>
      <c r="Q42" s="63"/>
      <c r="R42" s="63"/>
      <c r="S42" s="63"/>
      <c r="T42" s="63"/>
      <c r="U42" s="63"/>
      <c r="V42" s="63"/>
      <c r="W42" s="63"/>
      <c r="X42" s="63"/>
      <c r="Y42" s="63"/>
      <c r="Z42" s="63"/>
    </row>
    <row r="43" spans="1:26" ht="16">
      <c r="A43" s="71" t="s">
        <v>112</v>
      </c>
      <c r="B43" s="93" t="str">
        <f>$C$6</f>
        <v>USD</v>
      </c>
      <c r="C43" s="79">
        <v>1000</v>
      </c>
      <c r="D43" s="63"/>
      <c r="E43" s="63"/>
      <c r="F43" s="63"/>
      <c r="G43" s="63"/>
      <c r="H43" s="63"/>
      <c r="I43" s="63"/>
      <c r="J43" s="63"/>
      <c r="K43" s="63"/>
      <c r="L43" s="63"/>
      <c r="M43" s="63"/>
      <c r="N43" s="63"/>
      <c r="O43" s="63"/>
      <c r="P43" s="63"/>
      <c r="Q43" s="63"/>
      <c r="R43" s="63"/>
      <c r="S43" s="63"/>
      <c r="T43" s="63"/>
      <c r="U43" s="63"/>
      <c r="V43" s="63"/>
      <c r="W43" s="63"/>
      <c r="X43" s="63"/>
      <c r="Y43" s="63"/>
      <c r="Z43" s="63"/>
    </row>
    <row r="44" spans="1:26" ht="16">
      <c r="A44" s="92"/>
      <c r="B44" s="962"/>
      <c r="C44" s="76"/>
      <c r="D44" s="63"/>
      <c r="E44" s="63"/>
      <c r="F44" s="63"/>
      <c r="G44" s="63"/>
      <c r="H44" s="63"/>
      <c r="I44" s="63"/>
      <c r="J44" s="63"/>
      <c r="K44" s="63"/>
      <c r="L44" s="63"/>
      <c r="M44" s="63"/>
      <c r="N44" s="63"/>
      <c r="O44" s="63"/>
      <c r="P44" s="63"/>
      <c r="Q44" s="63"/>
      <c r="R44" s="63"/>
      <c r="S44" s="63"/>
      <c r="T44" s="63"/>
      <c r="U44" s="63"/>
      <c r="V44" s="63"/>
      <c r="W44" s="63"/>
      <c r="X44" s="63"/>
      <c r="Y44" s="63"/>
      <c r="Z44" s="63"/>
    </row>
    <row r="45" spans="1:26" ht="16">
      <c r="A45" s="91" t="s">
        <v>113</v>
      </c>
      <c r="B45" s="61"/>
      <c r="C45" s="76"/>
      <c r="D45" s="63"/>
      <c r="E45" s="63"/>
      <c r="F45" s="63"/>
      <c r="G45" s="63"/>
      <c r="H45" s="63"/>
      <c r="I45" s="63"/>
      <c r="J45" s="63"/>
      <c r="K45" s="63"/>
      <c r="L45" s="63"/>
      <c r="M45" s="63"/>
      <c r="N45" s="63"/>
      <c r="O45" s="63"/>
      <c r="P45" s="63"/>
      <c r="Q45" s="63"/>
      <c r="R45" s="63"/>
      <c r="S45" s="63"/>
      <c r="T45" s="63"/>
      <c r="U45" s="63"/>
      <c r="V45" s="63"/>
      <c r="W45" s="63"/>
      <c r="X45" s="63"/>
      <c r="Y45" s="63"/>
      <c r="Z45" s="63"/>
    </row>
    <row r="46" spans="1:26" ht="16">
      <c r="A46" s="71" t="s">
        <v>114</v>
      </c>
      <c r="B46" s="93" t="s">
        <v>115</v>
      </c>
      <c r="C46" s="94">
        <v>10</v>
      </c>
      <c r="D46" s="63"/>
      <c r="E46" s="63"/>
      <c r="F46" s="63"/>
      <c r="G46" s="63"/>
      <c r="H46" s="63"/>
      <c r="I46" s="63"/>
      <c r="J46" s="63"/>
      <c r="K46" s="63"/>
      <c r="L46" s="63"/>
      <c r="M46" s="63"/>
      <c r="N46" s="63"/>
      <c r="O46" s="63"/>
      <c r="P46" s="63"/>
      <c r="Q46" s="63"/>
      <c r="R46" s="63"/>
      <c r="S46" s="63"/>
      <c r="T46" s="63"/>
      <c r="U46" s="63"/>
      <c r="V46" s="63"/>
      <c r="W46" s="63"/>
      <c r="X46" s="63"/>
      <c r="Y46" s="63"/>
      <c r="Z46" s="63"/>
    </row>
    <row r="47" spans="1:26" ht="16">
      <c r="A47" s="71" t="s">
        <v>116</v>
      </c>
      <c r="B47" s="93" t="s">
        <v>115</v>
      </c>
      <c r="C47" s="94">
        <v>5</v>
      </c>
      <c r="D47" s="63"/>
      <c r="E47" s="63"/>
      <c r="F47" s="63"/>
      <c r="G47" s="63"/>
      <c r="H47" s="63"/>
      <c r="I47" s="63"/>
      <c r="J47" s="63"/>
      <c r="K47" s="63"/>
      <c r="L47" s="63"/>
      <c r="M47" s="63"/>
      <c r="N47" s="63"/>
      <c r="O47" s="63"/>
      <c r="P47" s="63"/>
      <c r="Q47" s="63"/>
      <c r="R47" s="63"/>
      <c r="S47" s="63"/>
      <c r="T47" s="63"/>
      <c r="U47" s="63"/>
      <c r="V47" s="63"/>
      <c r="W47" s="63"/>
      <c r="X47" s="63"/>
      <c r="Y47" s="63"/>
      <c r="Z47" s="63"/>
    </row>
    <row r="48" spans="1:26" ht="16">
      <c r="A48" s="71" t="s">
        <v>117</v>
      </c>
      <c r="B48" s="93" t="s">
        <v>115</v>
      </c>
      <c r="C48" s="94">
        <v>3</v>
      </c>
      <c r="D48" s="63"/>
      <c r="E48" s="63"/>
      <c r="F48" s="63"/>
      <c r="G48" s="63"/>
      <c r="H48" s="63"/>
      <c r="I48" s="63"/>
      <c r="J48" s="63"/>
      <c r="K48" s="63"/>
      <c r="L48" s="63"/>
      <c r="M48" s="63"/>
      <c r="N48" s="63"/>
      <c r="O48" s="63"/>
      <c r="P48" s="63"/>
      <c r="Q48" s="63"/>
      <c r="R48" s="63"/>
      <c r="S48" s="63"/>
      <c r="T48" s="63"/>
      <c r="U48" s="63"/>
      <c r="V48" s="63"/>
      <c r="W48" s="63"/>
      <c r="X48" s="63"/>
      <c r="Y48" s="63"/>
      <c r="Z48" s="63"/>
    </row>
    <row r="49" spans="1:26" ht="16">
      <c r="A49" s="71" t="s">
        <v>118</v>
      </c>
      <c r="B49" s="93" t="s">
        <v>115</v>
      </c>
      <c r="C49" s="94">
        <v>5</v>
      </c>
      <c r="D49" s="63"/>
      <c r="E49" s="63"/>
      <c r="F49" s="63"/>
      <c r="G49" s="63"/>
      <c r="H49" s="63"/>
      <c r="I49" s="63"/>
      <c r="J49" s="63"/>
      <c r="K49" s="63"/>
      <c r="L49" s="63"/>
      <c r="M49" s="63"/>
      <c r="N49" s="63"/>
      <c r="O49" s="63"/>
      <c r="P49" s="63"/>
      <c r="Q49" s="63"/>
      <c r="R49" s="63"/>
      <c r="S49" s="63"/>
      <c r="T49" s="63"/>
      <c r="U49" s="63"/>
      <c r="V49" s="63"/>
      <c r="W49" s="63"/>
      <c r="X49" s="63"/>
      <c r="Y49" s="63"/>
      <c r="Z49" s="63"/>
    </row>
    <row r="50" spans="1:26" ht="16">
      <c r="A50" s="71" t="s">
        <v>119</v>
      </c>
      <c r="B50" s="93" t="s">
        <v>115</v>
      </c>
      <c r="C50" s="94">
        <v>5</v>
      </c>
      <c r="D50" s="63"/>
      <c r="E50" s="63"/>
      <c r="F50" s="63"/>
      <c r="G50" s="63"/>
      <c r="H50" s="63"/>
      <c r="I50" s="63"/>
      <c r="J50" s="63"/>
      <c r="K50" s="63"/>
      <c r="L50" s="63"/>
      <c r="M50" s="63"/>
      <c r="N50" s="63"/>
      <c r="O50" s="63"/>
      <c r="P50" s="63"/>
      <c r="Q50" s="63"/>
      <c r="R50" s="63"/>
      <c r="S50" s="63"/>
      <c r="T50" s="63"/>
      <c r="U50" s="63"/>
      <c r="V50" s="63"/>
      <c r="W50" s="63"/>
      <c r="X50" s="63"/>
      <c r="Y50" s="63"/>
      <c r="Z50" s="63"/>
    </row>
    <row r="51" spans="1:26" ht="16">
      <c r="A51" s="71" t="s">
        <v>120</v>
      </c>
      <c r="B51" s="93" t="s">
        <v>115</v>
      </c>
      <c r="C51" s="94">
        <v>5</v>
      </c>
      <c r="D51" s="63"/>
      <c r="E51" s="63"/>
      <c r="F51" s="63"/>
      <c r="G51" s="63"/>
      <c r="H51" s="63"/>
      <c r="I51" s="63"/>
      <c r="J51" s="63"/>
      <c r="K51" s="63"/>
      <c r="L51" s="63"/>
      <c r="M51" s="63"/>
      <c r="N51" s="63"/>
      <c r="O51" s="63"/>
      <c r="P51" s="63"/>
      <c r="Q51" s="63"/>
      <c r="R51" s="63"/>
      <c r="S51" s="63"/>
      <c r="T51" s="63"/>
      <c r="U51" s="63"/>
      <c r="V51" s="63"/>
      <c r="W51" s="63"/>
      <c r="X51" s="63"/>
      <c r="Y51" s="63"/>
      <c r="Z51" s="63"/>
    </row>
    <row r="52" spans="1:26" ht="16">
      <c r="A52" s="168"/>
      <c r="B52" s="93"/>
      <c r="C52" s="76"/>
      <c r="D52" s="63"/>
      <c r="E52" s="63"/>
      <c r="F52" s="63"/>
      <c r="G52" s="63"/>
      <c r="H52" s="63"/>
      <c r="I52" s="63"/>
      <c r="J52" s="63"/>
      <c r="K52" s="63"/>
      <c r="L52" s="63"/>
      <c r="M52" s="63"/>
      <c r="N52" s="63"/>
      <c r="O52" s="63"/>
      <c r="P52" s="63"/>
      <c r="Q52" s="63"/>
      <c r="R52" s="63"/>
      <c r="S52" s="63"/>
      <c r="T52" s="63"/>
      <c r="U52" s="63"/>
      <c r="V52" s="63"/>
      <c r="W52" s="63"/>
      <c r="X52" s="63"/>
      <c r="Y52" s="63"/>
      <c r="Z52" s="63"/>
    </row>
    <row r="53" spans="1:26" ht="16">
      <c r="A53" s="63"/>
      <c r="B53" s="61"/>
      <c r="C53" s="76"/>
      <c r="D53" s="63"/>
      <c r="E53" s="63"/>
      <c r="F53" s="63"/>
      <c r="G53" s="63"/>
      <c r="H53" s="63"/>
      <c r="I53" s="63"/>
      <c r="J53" s="63"/>
      <c r="K53" s="63"/>
      <c r="L53" s="63"/>
      <c r="M53" s="63"/>
      <c r="N53" s="63"/>
      <c r="O53" s="63"/>
      <c r="P53" s="63"/>
      <c r="Q53" s="63"/>
      <c r="R53" s="63"/>
      <c r="S53" s="63"/>
      <c r="T53" s="63"/>
      <c r="U53" s="63"/>
      <c r="V53" s="63"/>
      <c r="W53" s="63"/>
      <c r="X53" s="63"/>
      <c r="Y53" s="63"/>
      <c r="Z53" s="63"/>
    </row>
    <row r="54" spans="1:26" ht="16">
      <c r="A54" s="63"/>
      <c r="B54" s="61"/>
      <c r="C54" s="76"/>
      <c r="D54" s="63"/>
      <c r="E54" s="63"/>
      <c r="F54" s="63"/>
      <c r="G54" s="63"/>
      <c r="H54" s="63"/>
      <c r="I54" s="63"/>
      <c r="J54" s="63"/>
      <c r="K54" s="63"/>
      <c r="L54" s="63"/>
      <c r="M54" s="63"/>
      <c r="N54" s="63"/>
      <c r="O54" s="63"/>
      <c r="P54" s="63"/>
      <c r="Q54" s="63"/>
      <c r="R54" s="63"/>
      <c r="S54" s="63"/>
      <c r="T54" s="63"/>
      <c r="U54" s="63"/>
      <c r="V54" s="63"/>
      <c r="W54" s="63"/>
      <c r="X54" s="63"/>
      <c r="Y54" s="63"/>
      <c r="Z54" s="63"/>
    </row>
    <row r="55" spans="1:26" ht="16">
      <c r="A55" s="63"/>
      <c r="B55" s="61"/>
      <c r="C55" s="76"/>
      <c r="D55" s="63"/>
      <c r="E55" s="63"/>
      <c r="F55" s="63"/>
      <c r="G55" s="63"/>
      <c r="H55" s="63"/>
      <c r="I55" s="63"/>
      <c r="J55" s="63"/>
      <c r="K55" s="63"/>
      <c r="L55" s="63"/>
      <c r="M55" s="63"/>
      <c r="N55" s="63"/>
      <c r="O55" s="63"/>
      <c r="P55" s="63"/>
      <c r="Q55" s="63"/>
      <c r="R55" s="63"/>
      <c r="S55" s="63"/>
      <c r="T55" s="63"/>
      <c r="U55" s="63"/>
      <c r="V55" s="63"/>
      <c r="W55" s="63"/>
      <c r="X55" s="63"/>
      <c r="Y55" s="63"/>
      <c r="Z55" s="63"/>
    </row>
    <row r="56" spans="1:26" ht="16">
      <c r="A56" s="63"/>
      <c r="B56" s="61"/>
      <c r="C56" s="76"/>
      <c r="D56" s="63"/>
      <c r="E56" s="63"/>
      <c r="F56" s="63"/>
      <c r="G56" s="63"/>
      <c r="H56" s="63"/>
      <c r="I56" s="63"/>
      <c r="J56" s="63"/>
      <c r="K56" s="63"/>
      <c r="L56" s="63"/>
      <c r="M56" s="63"/>
      <c r="N56" s="63"/>
      <c r="O56" s="63"/>
      <c r="P56" s="63"/>
      <c r="Q56" s="63"/>
      <c r="R56" s="63"/>
      <c r="S56" s="63"/>
      <c r="T56" s="63"/>
      <c r="U56" s="63"/>
      <c r="V56" s="63"/>
      <c r="W56" s="63"/>
      <c r="X56" s="63"/>
      <c r="Y56" s="63"/>
      <c r="Z56" s="63"/>
    </row>
    <row r="57" spans="1:26" ht="16">
      <c r="A57" s="63"/>
      <c r="B57" s="61"/>
      <c r="C57" s="76"/>
      <c r="D57" s="63"/>
      <c r="E57" s="63"/>
      <c r="F57" s="63"/>
      <c r="G57" s="63"/>
      <c r="H57" s="63"/>
      <c r="I57" s="63"/>
      <c r="J57" s="63"/>
      <c r="K57" s="63"/>
      <c r="L57" s="63"/>
      <c r="M57" s="63"/>
      <c r="N57" s="63"/>
      <c r="O57" s="63"/>
      <c r="P57" s="63"/>
      <c r="Q57" s="63"/>
      <c r="R57" s="63"/>
      <c r="S57" s="63"/>
      <c r="T57" s="63"/>
      <c r="U57" s="63"/>
      <c r="V57" s="63"/>
      <c r="W57" s="63"/>
      <c r="X57" s="63"/>
      <c r="Y57" s="63"/>
      <c r="Z57" s="63"/>
    </row>
    <row r="58" spans="1:26" ht="16">
      <c r="A58" s="63"/>
      <c r="B58" s="61"/>
      <c r="C58" s="76"/>
      <c r="D58" s="63"/>
      <c r="E58" s="63"/>
      <c r="F58" s="63"/>
      <c r="G58" s="63"/>
      <c r="H58" s="63"/>
      <c r="I58" s="63"/>
      <c r="J58" s="63"/>
      <c r="K58" s="63"/>
      <c r="L58" s="63"/>
      <c r="M58" s="63"/>
      <c r="N58" s="63"/>
      <c r="O58" s="63"/>
      <c r="P58" s="63"/>
      <c r="Q58" s="63"/>
      <c r="R58" s="63"/>
      <c r="S58" s="63"/>
      <c r="T58" s="63"/>
      <c r="U58" s="63"/>
      <c r="V58" s="63"/>
      <c r="W58" s="63"/>
      <c r="X58" s="63"/>
      <c r="Y58" s="63"/>
      <c r="Z58" s="63"/>
    </row>
    <row r="59" spans="1:26" ht="16">
      <c r="A59" s="63"/>
      <c r="B59" s="61"/>
      <c r="C59" s="76"/>
      <c r="D59" s="63"/>
      <c r="E59" s="63"/>
      <c r="F59" s="63"/>
      <c r="G59" s="63"/>
      <c r="H59" s="63"/>
      <c r="I59" s="63"/>
      <c r="J59" s="63"/>
      <c r="K59" s="63"/>
      <c r="L59" s="63"/>
      <c r="M59" s="63"/>
      <c r="N59" s="63"/>
      <c r="O59" s="63"/>
      <c r="P59" s="63"/>
      <c r="Q59" s="63"/>
      <c r="R59" s="63"/>
      <c r="S59" s="63"/>
      <c r="T59" s="63"/>
      <c r="U59" s="63"/>
      <c r="V59" s="63"/>
      <c r="W59" s="63"/>
      <c r="X59" s="63"/>
      <c r="Y59" s="63"/>
      <c r="Z59" s="63"/>
    </row>
    <row r="60" spans="1:26" ht="16">
      <c r="A60" s="63"/>
      <c r="B60" s="61"/>
      <c r="C60" s="76"/>
      <c r="D60" s="63"/>
      <c r="E60" s="63"/>
      <c r="F60" s="63"/>
      <c r="G60" s="63"/>
      <c r="H60" s="63"/>
      <c r="I60" s="63"/>
      <c r="J60" s="63"/>
      <c r="K60" s="63"/>
      <c r="L60" s="63"/>
      <c r="M60" s="63"/>
      <c r="N60" s="63"/>
      <c r="O60" s="63"/>
      <c r="P60" s="63"/>
      <c r="Q60" s="63"/>
      <c r="R60" s="63"/>
      <c r="S60" s="63"/>
      <c r="T60" s="63"/>
      <c r="U60" s="63"/>
      <c r="V60" s="63"/>
      <c r="W60" s="63"/>
      <c r="X60" s="63"/>
      <c r="Y60" s="63"/>
      <c r="Z60" s="63"/>
    </row>
    <row r="61" spans="1:26" ht="16">
      <c r="A61" s="63"/>
      <c r="B61" s="61"/>
      <c r="C61" s="76"/>
      <c r="D61" s="63"/>
      <c r="E61" s="63"/>
      <c r="F61" s="63"/>
      <c r="G61" s="63"/>
      <c r="H61" s="63"/>
      <c r="I61" s="63"/>
      <c r="J61" s="63"/>
      <c r="K61" s="63"/>
      <c r="L61" s="63"/>
      <c r="M61" s="63"/>
      <c r="N61" s="63"/>
      <c r="O61" s="63"/>
      <c r="P61" s="63"/>
      <c r="Q61" s="63"/>
      <c r="R61" s="63"/>
      <c r="S61" s="63"/>
      <c r="T61" s="63"/>
      <c r="U61" s="63"/>
      <c r="V61" s="63"/>
      <c r="W61" s="63"/>
      <c r="X61" s="63"/>
      <c r="Y61" s="63"/>
      <c r="Z61" s="63"/>
    </row>
    <row r="62" spans="1:26" ht="16">
      <c r="A62" s="63"/>
      <c r="B62" s="61"/>
      <c r="C62" s="76"/>
      <c r="D62" s="63"/>
      <c r="E62" s="63"/>
      <c r="F62" s="63"/>
      <c r="G62" s="63"/>
      <c r="H62" s="63"/>
      <c r="I62" s="63"/>
      <c r="J62" s="63"/>
      <c r="K62" s="63"/>
      <c r="L62" s="63"/>
      <c r="M62" s="63"/>
      <c r="N62" s="63"/>
      <c r="O62" s="63"/>
      <c r="P62" s="63"/>
      <c r="Q62" s="63"/>
      <c r="R62" s="63"/>
      <c r="S62" s="63"/>
      <c r="T62" s="63"/>
      <c r="U62" s="63"/>
      <c r="V62" s="63"/>
      <c r="W62" s="63"/>
      <c r="X62" s="63"/>
      <c r="Y62" s="63"/>
      <c r="Z62" s="63"/>
    </row>
    <row r="63" spans="1:26" ht="16">
      <c r="A63" s="63"/>
      <c r="B63" s="61"/>
      <c r="C63" s="76"/>
      <c r="D63" s="63"/>
      <c r="E63" s="63"/>
      <c r="F63" s="63"/>
      <c r="G63" s="63"/>
      <c r="H63" s="63"/>
      <c r="I63" s="63"/>
      <c r="J63" s="63"/>
      <c r="K63" s="63"/>
      <c r="L63" s="63"/>
      <c r="M63" s="63"/>
      <c r="N63" s="63"/>
      <c r="O63" s="63"/>
      <c r="P63" s="63"/>
      <c r="Q63" s="63"/>
      <c r="R63" s="63"/>
      <c r="S63" s="63"/>
      <c r="T63" s="63"/>
      <c r="U63" s="63"/>
      <c r="V63" s="63"/>
      <c r="W63" s="63"/>
      <c r="X63" s="63"/>
      <c r="Y63" s="63"/>
      <c r="Z63" s="63"/>
    </row>
    <row r="64" spans="1:26" ht="16">
      <c r="A64" s="63"/>
      <c r="B64" s="61"/>
      <c r="C64" s="76"/>
      <c r="D64" s="63"/>
      <c r="E64" s="63"/>
      <c r="F64" s="63"/>
      <c r="G64" s="63"/>
      <c r="H64" s="63"/>
      <c r="I64" s="63"/>
      <c r="J64" s="63"/>
      <c r="K64" s="63"/>
      <c r="L64" s="63"/>
      <c r="M64" s="63"/>
      <c r="N64" s="63"/>
      <c r="O64" s="63"/>
      <c r="P64" s="63"/>
      <c r="Q64" s="63"/>
      <c r="R64" s="63"/>
      <c r="S64" s="63"/>
      <c r="T64" s="63"/>
      <c r="U64" s="63"/>
      <c r="V64" s="63"/>
      <c r="W64" s="63"/>
      <c r="X64" s="63"/>
      <c r="Y64" s="63"/>
      <c r="Z64" s="63"/>
    </row>
    <row r="65" spans="1:26" ht="16">
      <c r="A65" s="63"/>
      <c r="B65" s="61"/>
      <c r="C65" s="76"/>
      <c r="D65" s="63"/>
      <c r="E65" s="63"/>
      <c r="F65" s="63"/>
      <c r="G65" s="63"/>
      <c r="H65" s="63"/>
      <c r="I65" s="63"/>
      <c r="J65" s="63"/>
      <c r="K65" s="63"/>
      <c r="L65" s="63"/>
      <c r="M65" s="63"/>
      <c r="N65" s="63"/>
      <c r="O65" s="63"/>
      <c r="P65" s="63"/>
      <c r="Q65" s="63"/>
      <c r="R65" s="63"/>
      <c r="S65" s="63"/>
      <c r="T65" s="63"/>
      <c r="U65" s="63"/>
      <c r="V65" s="63"/>
      <c r="W65" s="63"/>
      <c r="X65" s="63"/>
      <c r="Y65" s="63"/>
      <c r="Z65" s="63"/>
    </row>
    <row r="66" spans="1:26" ht="16">
      <c r="A66" s="63"/>
      <c r="B66" s="61"/>
      <c r="C66" s="76"/>
      <c r="D66" s="63"/>
      <c r="E66" s="63"/>
      <c r="F66" s="63"/>
      <c r="G66" s="63"/>
      <c r="H66" s="63"/>
      <c r="I66" s="63"/>
      <c r="J66" s="63"/>
      <c r="K66" s="63"/>
      <c r="L66" s="63"/>
      <c r="M66" s="63"/>
      <c r="N66" s="63"/>
      <c r="O66" s="63"/>
      <c r="P66" s="63"/>
      <c r="Q66" s="63"/>
      <c r="R66" s="63"/>
      <c r="S66" s="63"/>
      <c r="T66" s="63"/>
      <c r="U66" s="63"/>
      <c r="V66" s="63"/>
      <c r="W66" s="63"/>
      <c r="X66" s="63"/>
      <c r="Y66" s="63"/>
      <c r="Z66" s="63"/>
    </row>
    <row r="67" spans="1:26" ht="16">
      <c r="A67" s="63"/>
      <c r="B67" s="61"/>
      <c r="C67" s="76"/>
      <c r="D67" s="63"/>
      <c r="E67" s="63"/>
      <c r="F67" s="63"/>
      <c r="G67" s="63"/>
      <c r="H67" s="63"/>
      <c r="I67" s="63"/>
      <c r="J67" s="63"/>
      <c r="K67" s="63"/>
      <c r="L67" s="63"/>
      <c r="M67" s="63"/>
      <c r="N67" s="63"/>
      <c r="O67" s="63"/>
      <c r="P67" s="63"/>
      <c r="Q67" s="63"/>
      <c r="R67" s="63"/>
      <c r="S67" s="63"/>
      <c r="T67" s="63"/>
      <c r="U67" s="63"/>
      <c r="V67" s="63"/>
      <c r="W67" s="63"/>
      <c r="X67" s="63"/>
      <c r="Y67" s="63"/>
      <c r="Z67" s="63"/>
    </row>
    <row r="68" spans="1:26" ht="16">
      <c r="A68" s="63"/>
      <c r="B68" s="61"/>
      <c r="C68" s="76"/>
      <c r="D68" s="63"/>
      <c r="E68" s="63"/>
      <c r="F68" s="63"/>
      <c r="G68" s="63"/>
      <c r="H68" s="63"/>
      <c r="I68" s="63"/>
      <c r="J68" s="63"/>
      <c r="K68" s="63"/>
      <c r="L68" s="63"/>
      <c r="M68" s="63"/>
      <c r="N68" s="63"/>
      <c r="O68" s="63"/>
      <c r="P68" s="63"/>
      <c r="Q68" s="63"/>
      <c r="R68" s="63"/>
      <c r="S68" s="63"/>
      <c r="T68" s="63"/>
      <c r="U68" s="63"/>
      <c r="V68" s="63"/>
      <c r="W68" s="63"/>
      <c r="X68" s="63"/>
      <c r="Y68" s="63"/>
      <c r="Z68" s="63"/>
    </row>
    <row r="69" spans="1:26" ht="16">
      <c r="A69" s="63"/>
      <c r="B69" s="61"/>
      <c r="C69" s="76"/>
      <c r="D69" s="63"/>
      <c r="E69" s="63"/>
      <c r="F69" s="63"/>
      <c r="G69" s="63"/>
      <c r="H69" s="63"/>
      <c r="I69" s="63"/>
      <c r="J69" s="63"/>
      <c r="K69" s="63"/>
      <c r="L69" s="63"/>
      <c r="M69" s="63"/>
      <c r="N69" s="63"/>
      <c r="O69" s="63"/>
      <c r="P69" s="63"/>
      <c r="Q69" s="63"/>
      <c r="R69" s="63"/>
      <c r="S69" s="63"/>
      <c r="T69" s="63"/>
      <c r="U69" s="63"/>
      <c r="V69" s="63"/>
      <c r="W69" s="63"/>
      <c r="X69" s="63"/>
      <c r="Y69" s="63"/>
      <c r="Z69" s="63"/>
    </row>
    <row r="70" spans="1:26" ht="16">
      <c r="A70" s="63"/>
      <c r="B70" s="61"/>
      <c r="C70" s="76"/>
      <c r="D70" s="63"/>
      <c r="E70" s="63"/>
      <c r="F70" s="63"/>
      <c r="G70" s="63"/>
      <c r="H70" s="63"/>
      <c r="I70" s="63"/>
      <c r="J70" s="63"/>
      <c r="K70" s="63"/>
      <c r="L70" s="63"/>
      <c r="M70" s="63"/>
      <c r="N70" s="63"/>
      <c r="O70" s="63"/>
      <c r="P70" s="63"/>
      <c r="Q70" s="63"/>
      <c r="R70" s="63"/>
      <c r="S70" s="63"/>
      <c r="T70" s="63"/>
      <c r="U70" s="63"/>
      <c r="V70" s="63"/>
      <c r="W70" s="63"/>
      <c r="X70" s="63"/>
      <c r="Y70" s="63"/>
      <c r="Z70" s="63"/>
    </row>
    <row r="71" spans="1:26" ht="16">
      <c r="A71" s="63"/>
      <c r="B71" s="61"/>
      <c r="C71" s="76"/>
      <c r="D71" s="63"/>
      <c r="E71" s="63"/>
      <c r="F71" s="63"/>
      <c r="G71" s="63"/>
      <c r="H71" s="63"/>
      <c r="I71" s="63"/>
      <c r="J71" s="63"/>
      <c r="K71" s="63"/>
      <c r="L71" s="63"/>
      <c r="M71" s="63"/>
      <c r="N71" s="63"/>
      <c r="O71" s="63"/>
      <c r="P71" s="63"/>
      <c r="Q71" s="63"/>
      <c r="R71" s="63"/>
      <c r="S71" s="63"/>
      <c r="T71" s="63"/>
      <c r="U71" s="63"/>
      <c r="V71" s="63"/>
      <c r="W71" s="63"/>
      <c r="X71" s="63"/>
      <c r="Y71" s="63"/>
      <c r="Z71" s="63"/>
    </row>
    <row r="72" spans="1:26" ht="16">
      <c r="A72" s="63"/>
      <c r="B72" s="61"/>
      <c r="C72" s="76"/>
      <c r="D72" s="63"/>
      <c r="E72" s="63"/>
      <c r="F72" s="63"/>
      <c r="G72" s="63"/>
      <c r="H72" s="63"/>
      <c r="I72" s="63"/>
      <c r="J72" s="63"/>
      <c r="K72" s="63"/>
      <c r="L72" s="63"/>
      <c r="M72" s="63"/>
      <c r="N72" s="63"/>
      <c r="O72" s="63"/>
      <c r="P72" s="63"/>
      <c r="Q72" s="63"/>
      <c r="R72" s="63"/>
      <c r="S72" s="63"/>
      <c r="T72" s="63"/>
      <c r="U72" s="63"/>
      <c r="V72" s="63"/>
      <c r="W72" s="63"/>
      <c r="X72" s="63"/>
      <c r="Y72" s="63"/>
      <c r="Z72" s="63"/>
    </row>
    <row r="73" spans="1:26" ht="16">
      <c r="A73" s="63"/>
      <c r="B73" s="61"/>
      <c r="C73" s="76"/>
      <c r="D73" s="63"/>
      <c r="E73" s="63"/>
      <c r="F73" s="63"/>
      <c r="G73" s="63"/>
      <c r="H73" s="63"/>
      <c r="I73" s="63"/>
      <c r="J73" s="63"/>
      <c r="K73" s="63"/>
      <c r="L73" s="63"/>
      <c r="M73" s="63"/>
      <c r="N73" s="63"/>
      <c r="O73" s="63"/>
      <c r="P73" s="63"/>
      <c r="Q73" s="63"/>
      <c r="R73" s="63"/>
      <c r="S73" s="63"/>
      <c r="T73" s="63"/>
      <c r="U73" s="63"/>
      <c r="V73" s="63"/>
      <c r="W73" s="63"/>
      <c r="X73" s="63"/>
      <c r="Y73" s="63"/>
      <c r="Z73" s="63"/>
    </row>
    <row r="74" spans="1:26" ht="16">
      <c r="A74" s="63"/>
      <c r="B74" s="61"/>
      <c r="C74" s="76"/>
      <c r="D74" s="63"/>
      <c r="E74" s="63"/>
      <c r="F74" s="63"/>
      <c r="G74" s="63"/>
      <c r="H74" s="63"/>
      <c r="I74" s="63"/>
      <c r="J74" s="63"/>
      <c r="K74" s="63"/>
      <c r="L74" s="63"/>
      <c r="M74" s="63"/>
      <c r="N74" s="63"/>
      <c r="O74" s="63"/>
      <c r="P74" s="63"/>
      <c r="Q74" s="63"/>
      <c r="R74" s="63"/>
      <c r="S74" s="63"/>
      <c r="T74" s="63"/>
      <c r="U74" s="63"/>
      <c r="V74" s="63"/>
      <c r="W74" s="63"/>
      <c r="X74" s="63"/>
      <c r="Y74" s="63"/>
      <c r="Z74" s="63"/>
    </row>
    <row r="75" spans="1:26" ht="16">
      <c r="A75" s="63"/>
      <c r="B75" s="61"/>
      <c r="C75" s="76"/>
      <c r="D75" s="63"/>
      <c r="E75" s="63"/>
      <c r="F75" s="63"/>
      <c r="G75" s="63"/>
      <c r="H75" s="63"/>
      <c r="I75" s="63"/>
      <c r="J75" s="63"/>
      <c r="K75" s="63"/>
      <c r="L75" s="63"/>
      <c r="M75" s="63"/>
      <c r="N75" s="63"/>
      <c r="O75" s="63"/>
      <c r="P75" s="63"/>
      <c r="Q75" s="63"/>
      <c r="R75" s="63"/>
      <c r="S75" s="63"/>
      <c r="T75" s="63"/>
      <c r="U75" s="63"/>
      <c r="V75" s="63"/>
      <c r="W75" s="63"/>
      <c r="X75" s="63"/>
      <c r="Y75" s="63"/>
      <c r="Z75" s="63"/>
    </row>
    <row r="76" spans="1:26" ht="16">
      <c r="A76" s="63"/>
      <c r="B76" s="61"/>
      <c r="C76" s="76"/>
      <c r="D76" s="63"/>
      <c r="E76" s="63"/>
      <c r="F76" s="63"/>
      <c r="G76" s="63"/>
      <c r="H76" s="63"/>
      <c r="I76" s="63"/>
      <c r="J76" s="63"/>
      <c r="K76" s="63"/>
      <c r="L76" s="63"/>
      <c r="M76" s="63"/>
      <c r="N76" s="63"/>
      <c r="O76" s="63"/>
      <c r="P76" s="63"/>
      <c r="Q76" s="63"/>
      <c r="R76" s="63"/>
      <c r="S76" s="63"/>
      <c r="T76" s="63"/>
      <c r="U76" s="63"/>
      <c r="V76" s="63"/>
      <c r="W76" s="63"/>
      <c r="X76" s="63"/>
      <c r="Y76" s="63"/>
      <c r="Z76" s="63"/>
    </row>
    <row r="77" spans="1:26" ht="16">
      <c r="A77" s="63"/>
      <c r="B77" s="61"/>
      <c r="C77" s="76"/>
      <c r="D77" s="63"/>
      <c r="E77" s="63"/>
      <c r="F77" s="63"/>
      <c r="G77" s="63"/>
      <c r="H77" s="63"/>
      <c r="I77" s="63"/>
      <c r="J77" s="63"/>
      <c r="K77" s="63"/>
      <c r="L77" s="63"/>
      <c r="M77" s="63"/>
      <c r="N77" s="63"/>
      <c r="O77" s="63"/>
      <c r="P77" s="63"/>
      <c r="Q77" s="63"/>
      <c r="R77" s="63"/>
      <c r="S77" s="63"/>
      <c r="T77" s="63"/>
      <c r="U77" s="63"/>
      <c r="V77" s="63"/>
      <c r="W77" s="63"/>
      <c r="X77" s="63"/>
      <c r="Y77" s="63"/>
      <c r="Z77" s="63"/>
    </row>
    <row r="78" spans="1:26" ht="16">
      <c r="A78" s="63"/>
      <c r="B78" s="61"/>
      <c r="C78" s="76"/>
      <c r="D78" s="63"/>
      <c r="E78" s="63"/>
      <c r="F78" s="63"/>
      <c r="G78" s="63"/>
      <c r="H78" s="63"/>
      <c r="I78" s="63"/>
      <c r="J78" s="63"/>
      <c r="K78" s="63"/>
      <c r="L78" s="63"/>
      <c r="M78" s="63"/>
      <c r="N78" s="63"/>
      <c r="O78" s="63"/>
      <c r="P78" s="63"/>
      <c r="Q78" s="63"/>
      <c r="R78" s="63"/>
      <c r="S78" s="63"/>
      <c r="T78" s="63"/>
      <c r="U78" s="63"/>
      <c r="V78" s="63"/>
      <c r="W78" s="63"/>
      <c r="X78" s="63"/>
      <c r="Y78" s="63"/>
      <c r="Z78" s="63"/>
    </row>
    <row r="79" spans="1:26" ht="16">
      <c r="A79" s="63"/>
      <c r="B79" s="61"/>
      <c r="C79" s="76"/>
      <c r="D79" s="63"/>
      <c r="E79" s="63"/>
      <c r="F79" s="63"/>
      <c r="G79" s="63"/>
      <c r="H79" s="63"/>
      <c r="I79" s="63"/>
      <c r="J79" s="63"/>
      <c r="K79" s="63"/>
      <c r="L79" s="63"/>
      <c r="M79" s="63"/>
      <c r="N79" s="63"/>
      <c r="O79" s="63"/>
      <c r="P79" s="63"/>
      <c r="Q79" s="63"/>
      <c r="R79" s="63"/>
      <c r="S79" s="63"/>
      <c r="T79" s="63"/>
      <c r="U79" s="63"/>
      <c r="V79" s="63"/>
      <c r="W79" s="63"/>
      <c r="X79" s="63"/>
      <c r="Y79" s="63"/>
      <c r="Z79" s="63"/>
    </row>
    <row r="80" spans="1:26" ht="16">
      <c r="A80" s="63"/>
      <c r="B80" s="61"/>
      <c r="C80" s="76"/>
      <c r="D80" s="63"/>
      <c r="E80" s="63"/>
      <c r="F80" s="63"/>
      <c r="G80" s="63"/>
      <c r="H80" s="63"/>
      <c r="I80" s="63"/>
      <c r="J80" s="63"/>
      <c r="K80" s="63"/>
      <c r="L80" s="63"/>
      <c r="M80" s="63"/>
      <c r="N80" s="63"/>
      <c r="O80" s="63"/>
      <c r="P80" s="63"/>
      <c r="Q80" s="63"/>
      <c r="R80" s="63"/>
      <c r="S80" s="63"/>
      <c r="T80" s="63"/>
      <c r="U80" s="63"/>
      <c r="V80" s="63"/>
      <c r="W80" s="63"/>
      <c r="X80" s="63"/>
      <c r="Y80" s="63"/>
      <c r="Z80" s="63"/>
    </row>
    <row r="81" spans="1:26" ht="16">
      <c r="A81" s="63"/>
      <c r="B81" s="61"/>
      <c r="C81" s="76"/>
      <c r="D81" s="63"/>
      <c r="E81" s="63"/>
      <c r="F81" s="63"/>
      <c r="G81" s="63"/>
      <c r="H81" s="63"/>
      <c r="I81" s="63"/>
      <c r="J81" s="63"/>
      <c r="K81" s="63"/>
      <c r="L81" s="63"/>
      <c r="M81" s="63"/>
      <c r="N81" s="63"/>
      <c r="O81" s="63"/>
      <c r="P81" s="63"/>
      <c r="Q81" s="63"/>
      <c r="R81" s="63"/>
      <c r="S81" s="63"/>
      <c r="T81" s="63"/>
      <c r="U81" s="63"/>
      <c r="V81" s="63"/>
      <c r="W81" s="63"/>
      <c r="X81" s="63"/>
      <c r="Y81" s="63"/>
      <c r="Z81" s="63"/>
    </row>
    <row r="82" spans="1:26" ht="16">
      <c r="A82" s="63"/>
      <c r="B82" s="61"/>
      <c r="C82" s="76"/>
      <c r="D82" s="63"/>
      <c r="E82" s="63"/>
      <c r="F82" s="63"/>
      <c r="G82" s="63"/>
      <c r="H82" s="63"/>
      <c r="I82" s="63"/>
      <c r="J82" s="63"/>
      <c r="K82" s="63"/>
      <c r="L82" s="63"/>
      <c r="M82" s="63"/>
      <c r="N82" s="63"/>
      <c r="O82" s="63"/>
      <c r="P82" s="63"/>
      <c r="Q82" s="63"/>
      <c r="R82" s="63"/>
      <c r="S82" s="63"/>
      <c r="T82" s="63"/>
      <c r="U82" s="63"/>
      <c r="V82" s="63"/>
      <c r="W82" s="63"/>
      <c r="X82" s="63"/>
      <c r="Y82" s="63"/>
      <c r="Z82" s="63"/>
    </row>
    <row r="83" spans="1:26" ht="16">
      <c r="A83" s="63"/>
      <c r="B83" s="61"/>
      <c r="C83" s="76"/>
      <c r="D83" s="63"/>
      <c r="E83" s="63"/>
      <c r="F83" s="63"/>
      <c r="G83" s="63"/>
      <c r="H83" s="63"/>
      <c r="I83" s="63"/>
      <c r="J83" s="63"/>
      <c r="K83" s="63"/>
      <c r="L83" s="63"/>
      <c r="M83" s="63"/>
      <c r="N83" s="63"/>
      <c r="O83" s="63"/>
      <c r="P83" s="63"/>
      <c r="Q83" s="63"/>
      <c r="R83" s="63"/>
      <c r="S83" s="63"/>
      <c r="T83" s="63"/>
      <c r="U83" s="63"/>
      <c r="V83" s="63"/>
      <c r="W83" s="63"/>
      <c r="X83" s="63"/>
      <c r="Y83" s="63"/>
      <c r="Z83" s="63"/>
    </row>
    <row r="84" spans="1:26" ht="16">
      <c r="A84" s="63"/>
      <c r="B84" s="61"/>
      <c r="C84" s="76"/>
      <c r="D84" s="63"/>
      <c r="E84" s="63"/>
      <c r="F84" s="63"/>
      <c r="G84" s="63"/>
      <c r="H84" s="63"/>
      <c r="I84" s="63"/>
      <c r="J84" s="63"/>
      <c r="K84" s="63"/>
      <c r="L84" s="63"/>
      <c r="M84" s="63"/>
      <c r="N84" s="63"/>
      <c r="O84" s="63"/>
      <c r="P84" s="63"/>
      <c r="Q84" s="63"/>
      <c r="R84" s="63"/>
      <c r="S84" s="63"/>
      <c r="T84" s="63"/>
      <c r="U84" s="63"/>
      <c r="V84" s="63"/>
      <c r="W84" s="63"/>
      <c r="X84" s="63"/>
      <c r="Y84" s="63"/>
      <c r="Z84" s="63"/>
    </row>
    <row r="85" spans="1:26" ht="16">
      <c r="A85" s="63"/>
      <c r="B85" s="61"/>
      <c r="C85" s="76"/>
      <c r="D85" s="63"/>
      <c r="E85" s="63"/>
      <c r="F85" s="63"/>
      <c r="G85" s="63"/>
      <c r="H85" s="63"/>
      <c r="I85" s="63"/>
      <c r="J85" s="63"/>
      <c r="K85" s="63"/>
      <c r="L85" s="63"/>
      <c r="M85" s="63"/>
      <c r="N85" s="63"/>
      <c r="O85" s="63"/>
      <c r="P85" s="63"/>
      <c r="Q85" s="63"/>
      <c r="R85" s="63"/>
      <c r="S85" s="63"/>
      <c r="T85" s="63"/>
      <c r="U85" s="63"/>
      <c r="V85" s="63"/>
      <c r="W85" s="63"/>
      <c r="X85" s="63"/>
      <c r="Y85" s="63"/>
      <c r="Z85" s="63"/>
    </row>
    <row r="86" spans="1:26" ht="16">
      <c r="A86" s="63"/>
      <c r="B86" s="61"/>
      <c r="C86" s="76"/>
      <c r="D86" s="63"/>
      <c r="E86" s="63"/>
      <c r="F86" s="63"/>
      <c r="G86" s="63"/>
      <c r="H86" s="63"/>
      <c r="I86" s="63"/>
      <c r="J86" s="63"/>
      <c r="K86" s="63"/>
      <c r="L86" s="63"/>
      <c r="M86" s="63"/>
      <c r="N86" s="63"/>
      <c r="O86" s="63"/>
      <c r="P86" s="63"/>
      <c r="Q86" s="63"/>
      <c r="R86" s="63"/>
      <c r="S86" s="63"/>
      <c r="T86" s="63"/>
      <c r="U86" s="63"/>
      <c r="V86" s="63"/>
      <c r="W86" s="63"/>
      <c r="X86" s="63"/>
      <c r="Y86" s="63"/>
      <c r="Z86" s="63"/>
    </row>
    <row r="87" spans="1:26" ht="16">
      <c r="A87" s="63"/>
      <c r="B87" s="61"/>
      <c r="C87" s="76"/>
      <c r="D87" s="63"/>
      <c r="E87" s="63"/>
      <c r="F87" s="63"/>
      <c r="G87" s="63"/>
      <c r="H87" s="63"/>
      <c r="I87" s="63"/>
      <c r="J87" s="63"/>
      <c r="K87" s="63"/>
      <c r="L87" s="63"/>
      <c r="M87" s="63"/>
      <c r="N87" s="63"/>
      <c r="O87" s="63"/>
      <c r="P87" s="63"/>
      <c r="Q87" s="63"/>
      <c r="R87" s="63"/>
      <c r="S87" s="63"/>
      <c r="T87" s="63"/>
      <c r="U87" s="63"/>
      <c r="V87" s="63"/>
      <c r="W87" s="63"/>
      <c r="X87" s="63"/>
      <c r="Y87" s="63"/>
      <c r="Z87" s="63"/>
    </row>
    <row r="88" spans="1:26" ht="16">
      <c r="A88" s="63"/>
      <c r="B88" s="61"/>
      <c r="C88" s="76"/>
      <c r="D88" s="63"/>
      <c r="E88" s="63"/>
      <c r="F88" s="63"/>
      <c r="G88" s="63"/>
      <c r="H88" s="63"/>
      <c r="I88" s="63"/>
      <c r="J88" s="63"/>
      <c r="K88" s="63"/>
      <c r="L88" s="63"/>
      <c r="M88" s="63"/>
      <c r="N88" s="63"/>
      <c r="O88" s="63"/>
      <c r="P88" s="63"/>
      <c r="Q88" s="63"/>
      <c r="R88" s="63"/>
      <c r="S88" s="63"/>
      <c r="T88" s="63"/>
      <c r="U88" s="63"/>
      <c r="V88" s="63"/>
      <c r="W88" s="63"/>
      <c r="X88" s="63"/>
      <c r="Y88" s="63"/>
      <c r="Z88" s="63"/>
    </row>
    <row r="89" spans="1:26" ht="16">
      <c r="A89" s="63"/>
      <c r="B89" s="61"/>
      <c r="C89" s="76"/>
      <c r="D89" s="63"/>
      <c r="E89" s="63"/>
      <c r="F89" s="63"/>
      <c r="G89" s="63"/>
      <c r="H89" s="63"/>
      <c r="I89" s="63"/>
      <c r="J89" s="63"/>
      <c r="K89" s="63"/>
      <c r="L89" s="63"/>
      <c r="M89" s="63"/>
      <c r="N89" s="63"/>
      <c r="O89" s="63"/>
      <c r="P89" s="63"/>
      <c r="Q89" s="63"/>
      <c r="R89" s="63"/>
      <c r="S89" s="63"/>
      <c r="T89" s="63"/>
      <c r="U89" s="63"/>
      <c r="V89" s="63"/>
      <c r="W89" s="63"/>
      <c r="X89" s="63"/>
      <c r="Y89" s="63"/>
      <c r="Z89" s="63"/>
    </row>
    <row r="90" spans="1:26" ht="16">
      <c r="A90" s="63"/>
      <c r="B90" s="61"/>
      <c r="C90" s="76"/>
      <c r="D90" s="63"/>
      <c r="E90" s="63"/>
      <c r="F90" s="63"/>
      <c r="G90" s="63"/>
      <c r="H90" s="63"/>
      <c r="I90" s="63"/>
      <c r="J90" s="63"/>
      <c r="K90" s="63"/>
      <c r="L90" s="63"/>
      <c r="M90" s="63"/>
      <c r="N90" s="63"/>
      <c r="O90" s="63"/>
      <c r="P90" s="63"/>
      <c r="Q90" s="63"/>
      <c r="R90" s="63"/>
      <c r="S90" s="63"/>
      <c r="T90" s="63"/>
      <c r="U90" s="63"/>
      <c r="V90" s="63"/>
      <c r="W90" s="63"/>
      <c r="X90" s="63"/>
      <c r="Y90" s="63"/>
      <c r="Z90" s="63"/>
    </row>
    <row r="91" spans="1:26" ht="16">
      <c r="A91" s="63"/>
      <c r="B91" s="61"/>
      <c r="C91" s="76"/>
      <c r="D91" s="63"/>
      <c r="E91" s="63"/>
      <c r="F91" s="63"/>
      <c r="G91" s="63"/>
      <c r="H91" s="63"/>
      <c r="I91" s="63"/>
      <c r="J91" s="63"/>
      <c r="K91" s="63"/>
      <c r="L91" s="63"/>
      <c r="M91" s="63"/>
      <c r="N91" s="63"/>
      <c r="O91" s="63"/>
      <c r="P91" s="63"/>
      <c r="Q91" s="63"/>
      <c r="R91" s="63"/>
      <c r="S91" s="63"/>
      <c r="T91" s="63"/>
      <c r="U91" s="63"/>
      <c r="V91" s="63"/>
      <c r="W91" s="63"/>
      <c r="X91" s="63"/>
      <c r="Y91" s="63"/>
      <c r="Z91" s="63"/>
    </row>
    <row r="92" spans="1:26" ht="16">
      <c r="A92" s="63"/>
      <c r="B92" s="61"/>
      <c r="C92" s="76"/>
      <c r="D92" s="63"/>
      <c r="E92" s="63"/>
      <c r="F92" s="63"/>
      <c r="G92" s="63"/>
      <c r="H92" s="63"/>
      <c r="I92" s="63"/>
      <c r="J92" s="63"/>
      <c r="K92" s="63"/>
      <c r="L92" s="63"/>
      <c r="M92" s="63"/>
      <c r="N92" s="63"/>
      <c r="O92" s="63"/>
      <c r="P92" s="63"/>
      <c r="Q92" s="63"/>
      <c r="R92" s="63"/>
      <c r="S92" s="63"/>
      <c r="T92" s="63"/>
      <c r="U92" s="63"/>
      <c r="V92" s="63"/>
      <c r="W92" s="63"/>
      <c r="X92" s="63"/>
      <c r="Y92" s="63"/>
      <c r="Z92" s="63"/>
    </row>
    <row r="93" spans="1:26" ht="16">
      <c r="A93" s="63"/>
      <c r="B93" s="61"/>
      <c r="C93" s="76"/>
      <c r="D93" s="63"/>
      <c r="E93" s="63"/>
      <c r="F93" s="63"/>
      <c r="G93" s="63"/>
      <c r="H93" s="63"/>
      <c r="I93" s="63"/>
      <c r="J93" s="63"/>
      <c r="K93" s="63"/>
      <c r="L93" s="63"/>
      <c r="M93" s="63"/>
      <c r="N93" s="63"/>
      <c r="O93" s="63"/>
      <c r="P93" s="63"/>
      <c r="Q93" s="63"/>
      <c r="R93" s="63"/>
      <c r="S93" s="63"/>
      <c r="T93" s="63"/>
      <c r="U93" s="63"/>
      <c r="V93" s="63"/>
      <c r="W93" s="63"/>
      <c r="X93" s="63"/>
      <c r="Y93" s="63"/>
      <c r="Z93" s="63"/>
    </row>
    <row r="94" spans="1:26" ht="16">
      <c r="A94" s="63"/>
      <c r="B94" s="61"/>
      <c r="C94" s="76"/>
      <c r="D94" s="63"/>
      <c r="E94" s="63"/>
      <c r="F94" s="63"/>
      <c r="G94" s="63"/>
      <c r="H94" s="63"/>
      <c r="I94" s="63"/>
      <c r="J94" s="63"/>
      <c r="K94" s="63"/>
      <c r="L94" s="63"/>
      <c r="M94" s="63"/>
      <c r="N94" s="63"/>
      <c r="O94" s="63"/>
      <c r="P94" s="63"/>
      <c r="Q94" s="63"/>
      <c r="R94" s="63"/>
      <c r="S94" s="63"/>
      <c r="T94" s="63"/>
      <c r="U94" s="63"/>
      <c r="V94" s="63"/>
      <c r="W94" s="63"/>
      <c r="X94" s="63"/>
      <c r="Y94" s="63"/>
      <c r="Z94" s="63"/>
    </row>
    <row r="95" spans="1:26" ht="16">
      <c r="A95" s="63"/>
      <c r="B95" s="61"/>
      <c r="C95" s="76"/>
      <c r="D95" s="63"/>
      <c r="E95" s="63"/>
      <c r="F95" s="63"/>
      <c r="G95" s="63"/>
      <c r="H95" s="63"/>
      <c r="I95" s="63"/>
      <c r="J95" s="63"/>
      <c r="K95" s="63"/>
      <c r="L95" s="63"/>
      <c r="M95" s="63"/>
      <c r="N95" s="63"/>
      <c r="O95" s="63"/>
      <c r="P95" s="63"/>
      <c r="Q95" s="63"/>
      <c r="R95" s="63"/>
      <c r="S95" s="63"/>
      <c r="T95" s="63"/>
      <c r="U95" s="63"/>
      <c r="V95" s="63"/>
      <c r="W95" s="63"/>
      <c r="X95" s="63"/>
      <c r="Y95" s="63"/>
      <c r="Z95" s="63"/>
    </row>
    <row r="96" spans="1:26" ht="16">
      <c r="A96" s="63"/>
      <c r="B96" s="61"/>
      <c r="C96" s="76"/>
      <c r="D96" s="63"/>
      <c r="E96" s="63"/>
      <c r="F96" s="63"/>
      <c r="G96" s="63"/>
      <c r="H96" s="63"/>
      <c r="I96" s="63"/>
      <c r="J96" s="63"/>
      <c r="K96" s="63"/>
      <c r="L96" s="63"/>
      <c r="M96" s="63"/>
      <c r="N96" s="63"/>
      <c r="O96" s="63"/>
      <c r="P96" s="63"/>
      <c r="Q96" s="63"/>
      <c r="R96" s="63"/>
      <c r="S96" s="63"/>
      <c r="T96" s="63"/>
      <c r="U96" s="63"/>
      <c r="V96" s="63"/>
      <c r="W96" s="63"/>
      <c r="X96" s="63"/>
      <c r="Y96" s="63"/>
      <c r="Z96" s="63"/>
    </row>
    <row r="97" spans="1:26" ht="16">
      <c r="A97" s="63"/>
      <c r="B97" s="61"/>
      <c r="C97" s="76"/>
      <c r="D97" s="63"/>
      <c r="E97" s="63"/>
      <c r="F97" s="63"/>
      <c r="G97" s="63"/>
      <c r="H97" s="63"/>
      <c r="I97" s="63"/>
      <c r="J97" s="63"/>
      <c r="K97" s="63"/>
      <c r="L97" s="63"/>
      <c r="M97" s="63"/>
      <c r="N97" s="63"/>
      <c r="O97" s="63"/>
      <c r="P97" s="63"/>
      <c r="Q97" s="63"/>
      <c r="R97" s="63"/>
      <c r="S97" s="63"/>
      <c r="T97" s="63"/>
      <c r="U97" s="63"/>
      <c r="V97" s="63"/>
      <c r="W97" s="63"/>
      <c r="X97" s="63"/>
      <c r="Y97" s="63"/>
      <c r="Z97" s="63"/>
    </row>
    <row r="98" spans="1:26" ht="16">
      <c r="A98" s="63"/>
      <c r="B98" s="61"/>
      <c r="C98" s="76"/>
      <c r="D98" s="63"/>
      <c r="E98" s="63"/>
      <c r="F98" s="63"/>
      <c r="G98" s="63"/>
      <c r="H98" s="63"/>
      <c r="I98" s="63"/>
      <c r="J98" s="63"/>
      <c r="K98" s="63"/>
      <c r="L98" s="63"/>
      <c r="M98" s="63"/>
      <c r="N98" s="63"/>
      <c r="O98" s="63"/>
      <c r="P98" s="63"/>
      <c r="Q98" s="63"/>
      <c r="R98" s="63"/>
      <c r="S98" s="63"/>
      <c r="T98" s="63"/>
      <c r="U98" s="63"/>
      <c r="V98" s="63"/>
      <c r="W98" s="63"/>
      <c r="X98" s="63"/>
      <c r="Y98" s="63"/>
      <c r="Z98" s="63"/>
    </row>
    <row r="99" spans="1:26" ht="16">
      <c r="A99" s="63"/>
      <c r="B99" s="61"/>
      <c r="C99" s="76"/>
      <c r="D99" s="63"/>
      <c r="E99" s="63"/>
      <c r="F99" s="63"/>
      <c r="G99" s="63"/>
      <c r="H99" s="63"/>
      <c r="I99" s="63"/>
      <c r="J99" s="63"/>
      <c r="K99" s="63"/>
      <c r="L99" s="63"/>
      <c r="M99" s="63"/>
      <c r="N99" s="63"/>
      <c r="O99" s="63"/>
      <c r="P99" s="63"/>
      <c r="Q99" s="63"/>
      <c r="R99" s="63"/>
      <c r="S99" s="63"/>
      <c r="T99" s="63"/>
      <c r="U99" s="63"/>
      <c r="V99" s="63"/>
      <c r="W99" s="63"/>
      <c r="X99" s="63"/>
      <c r="Y99" s="63"/>
      <c r="Z99" s="63"/>
    </row>
    <row r="100" spans="1:26" ht="16">
      <c r="A100" s="63"/>
      <c r="B100" s="61"/>
      <c r="C100" s="76"/>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spans="1:26" ht="16">
      <c r="A101" s="63"/>
      <c r="B101" s="61"/>
      <c r="C101" s="76"/>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spans="1:26" ht="16">
      <c r="A102" s="63"/>
      <c r="B102" s="61"/>
      <c r="C102" s="76"/>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spans="1:26" ht="16">
      <c r="A103" s="63"/>
      <c r="B103" s="61"/>
      <c r="C103" s="76"/>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spans="1:26" ht="16">
      <c r="A104" s="63"/>
      <c r="B104" s="61"/>
      <c r="C104" s="76"/>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spans="1:26" ht="16">
      <c r="A105" s="63"/>
      <c r="B105" s="61"/>
      <c r="C105" s="76"/>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spans="1:26" ht="16">
      <c r="A106" s="63"/>
      <c r="B106" s="61"/>
      <c r="C106" s="76"/>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spans="1:26" ht="16">
      <c r="A107" s="63"/>
      <c r="B107" s="61"/>
      <c r="C107" s="76"/>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spans="1:26" ht="16">
      <c r="A108" s="63"/>
      <c r="B108" s="61"/>
      <c r="C108" s="76"/>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spans="1:26" ht="16">
      <c r="A109" s="63"/>
      <c r="B109" s="61"/>
      <c r="C109" s="76"/>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spans="1:26" ht="16">
      <c r="A110" s="63"/>
      <c r="B110" s="61"/>
      <c r="C110" s="76"/>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spans="1:26" ht="16">
      <c r="A111" s="63"/>
      <c r="B111" s="61"/>
      <c r="C111" s="76"/>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spans="1:26" ht="16">
      <c r="A112" s="63"/>
      <c r="B112" s="61"/>
      <c r="C112" s="76"/>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spans="1:26" ht="16">
      <c r="A113" s="63"/>
      <c r="B113" s="61"/>
      <c r="C113" s="76"/>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spans="1:26" ht="16">
      <c r="A114" s="63"/>
      <c r="B114" s="61"/>
      <c r="C114" s="76"/>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spans="1:26" ht="16">
      <c r="A115" s="63"/>
      <c r="B115" s="61"/>
      <c r="C115" s="76"/>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spans="1:26" ht="16">
      <c r="A116" s="63"/>
      <c r="B116" s="61"/>
      <c r="C116" s="76"/>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spans="1:26" ht="16">
      <c r="A117" s="63"/>
      <c r="B117" s="61"/>
      <c r="C117" s="76"/>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spans="1:26" ht="16">
      <c r="A118" s="63"/>
      <c r="B118" s="61"/>
      <c r="C118" s="76"/>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spans="1:26" ht="16">
      <c r="A119" s="63"/>
      <c r="B119" s="61"/>
      <c r="C119" s="76"/>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spans="1:26" ht="16">
      <c r="A120" s="63"/>
      <c r="B120" s="61"/>
      <c r="C120" s="76"/>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spans="1:26" ht="16">
      <c r="A121" s="63"/>
      <c r="B121" s="61"/>
      <c r="C121" s="76"/>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spans="1:26" ht="16">
      <c r="A122" s="63"/>
      <c r="B122" s="61"/>
      <c r="C122" s="76"/>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spans="1:26" ht="16">
      <c r="A123" s="63"/>
      <c r="B123" s="61"/>
      <c r="C123" s="76"/>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spans="1:26" ht="16">
      <c r="A124" s="63"/>
      <c r="B124" s="61"/>
      <c r="C124" s="76"/>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spans="1:26" ht="16">
      <c r="A125" s="63"/>
      <c r="B125" s="61"/>
      <c r="C125" s="76"/>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spans="1:26" ht="16">
      <c r="A126" s="63"/>
      <c r="B126" s="61"/>
      <c r="C126" s="76"/>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spans="1:26" ht="16">
      <c r="A127" s="63"/>
      <c r="B127" s="61"/>
      <c r="C127" s="76"/>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spans="1:26" ht="16">
      <c r="A128" s="63"/>
      <c r="B128" s="61"/>
      <c r="C128" s="76"/>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spans="1:26" ht="16">
      <c r="A129" s="63"/>
      <c r="B129" s="61"/>
      <c r="C129" s="76"/>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spans="1:26" ht="16">
      <c r="A130" s="63"/>
      <c r="B130" s="61"/>
      <c r="C130" s="76"/>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spans="1:26" ht="16">
      <c r="A131" s="63"/>
      <c r="B131" s="61"/>
      <c r="C131" s="76"/>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spans="1:26" ht="16">
      <c r="A132" s="63"/>
      <c r="B132" s="61"/>
      <c r="C132" s="76"/>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spans="1:26" ht="16">
      <c r="A133" s="63"/>
      <c r="B133" s="61"/>
      <c r="C133" s="76"/>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spans="1:26" ht="16">
      <c r="A134" s="63"/>
      <c r="B134" s="61"/>
      <c r="C134" s="76"/>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spans="1:26" ht="16">
      <c r="A135" s="63"/>
      <c r="B135" s="61"/>
      <c r="C135" s="76"/>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spans="1:26" ht="16">
      <c r="A136" s="63"/>
      <c r="B136" s="61"/>
      <c r="C136" s="76"/>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spans="1:26" ht="16">
      <c r="A137" s="63"/>
      <c r="B137" s="61"/>
      <c r="C137" s="76"/>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spans="1:26" ht="16">
      <c r="A138" s="63"/>
      <c r="B138" s="61"/>
      <c r="C138" s="76"/>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spans="1:26" ht="16">
      <c r="A139" s="63"/>
      <c r="B139" s="61"/>
      <c r="C139" s="76"/>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spans="1:26" ht="16">
      <c r="A140" s="63"/>
      <c r="B140" s="61"/>
      <c r="C140" s="76"/>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spans="1:26" ht="16">
      <c r="A141" s="63"/>
      <c r="B141" s="61"/>
      <c r="C141" s="76"/>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spans="1:26" ht="16">
      <c r="A142" s="63"/>
      <c r="B142" s="61"/>
      <c r="C142" s="76"/>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spans="1:26" ht="16">
      <c r="A143" s="63"/>
      <c r="B143" s="61"/>
      <c r="C143" s="76"/>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spans="1:26" ht="16">
      <c r="A144" s="63"/>
      <c r="B144" s="61"/>
      <c r="C144" s="76"/>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spans="1:26" ht="16">
      <c r="A145" s="63"/>
      <c r="B145" s="61"/>
      <c r="C145" s="76"/>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spans="1:26" ht="16">
      <c r="A146" s="63"/>
      <c r="B146" s="61"/>
      <c r="C146" s="76"/>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spans="1:26" ht="16">
      <c r="A147" s="63"/>
      <c r="B147" s="61"/>
      <c r="C147" s="76"/>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spans="1:26" ht="16">
      <c r="A148" s="63"/>
      <c r="B148" s="61"/>
      <c r="C148" s="76"/>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spans="1:26" ht="16">
      <c r="A149" s="63"/>
      <c r="B149" s="61"/>
      <c r="C149" s="76"/>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spans="1:26" ht="16">
      <c r="A150" s="63"/>
      <c r="B150" s="61"/>
      <c r="C150" s="76"/>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spans="1:26" ht="16">
      <c r="A151" s="63"/>
      <c r="B151" s="61"/>
      <c r="C151" s="76"/>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spans="1:26" ht="16">
      <c r="A152" s="63"/>
      <c r="B152" s="61"/>
      <c r="C152" s="76"/>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spans="1:26" ht="16">
      <c r="A153" s="63"/>
      <c r="B153" s="61"/>
      <c r="C153" s="76"/>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spans="1:26" ht="16">
      <c r="A154" s="63"/>
      <c r="B154" s="61"/>
      <c r="C154" s="76"/>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spans="1:26" ht="16">
      <c r="A155" s="63"/>
      <c r="B155" s="61"/>
      <c r="C155" s="76"/>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spans="1:26" ht="16">
      <c r="A156" s="63"/>
      <c r="B156" s="61"/>
      <c r="C156" s="76"/>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spans="1:26" ht="16">
      <c r="A157" s="63"/>
      <c r="B157" s="61"/>
      <c r="C157" s="76"/>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spans="1:26" ht="16">
      <c r="A158" s="63"/>
      <c r="B158" s="61"/>
      <c r="C158" s="76"/>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spans="1:26" ht="16">
      <c r="A159" s="63"/>
      <c r="B159" s="61"/>
      <c r="C159" s="76"/>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spans="1:26" ht="16">
      <c r="A160" s="63"/>
      <c r="B160" s="61"/>
      <c r="C160" s="76"/>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spans="1:26" ht="16">
      <c r="A161" s="63"/>
      <c r="B161" s="61"/>
      <c r="C161" s="76"/>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spans="1:26" ht="16">
      <c r="A162" s="63"/>
      <c r="B162" s="61"/>
      <c r="C162" s="76"/>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spans="1:26" ht="16">
      <c r="A163" s="63"/>
      <c r="B163" s="61"/>
      <c r="C163" s="76"/>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spans="1:26" ht="16">
      <c r="A164" s="63"/>
      <c r="B164" s="61"/>
      <c r="C164" s="76"/>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spans="1:26" ht="16">
      <c r="A165" s="63"/>
      <c r="B165" s="61"/>
      <c r="C165" s="76"/>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spans="1:26" ht="16">
      <c r="A166" s="63"/>
      <c r="B166" s="61"/>
      <c r="C166" s="76"/>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spans="1:26" ht="16">
      <c r="A167" s="63"/>
      <c r="B167" s="61"/>
      <c r="C167" s="76"/>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spans="1:26" ht="16">
      <c r="A168" s="63"/>
      <c r="B168" s="61"/>
      <c r="C168" s="76"/>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spans="1:26" ht="16">
      <c r="A169" s="63"/>
      <c r="B169" s="61"/>
      <c r="C169" s="76"/>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spans="1:26" ht="16">
      <c r="A170" s="63"/>
      <c r="B170" s="61"/>
      <c r="C170" s="76"/>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spans="1:26" ht="16">
      <c r="A171" s="63"/>
      <c r="B171" s="61"/>
      <c r="C171" s="76"/>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spans="1:26" ht="16">
      <c r="A172" s="63"/>
      <c r="B172" s="61"/>
      <c r="C172" s="76"/>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spans="1:26" ht="16">
      <c r="A173" s="63"/>
      <c r="B173" s="61"/>
      <c r="C173" s="76"/>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spans="1:26" ht="16">
      <c r="A174" s="63"/>
      <c r="B174" s="61"/>
      <c r="C174" s="76"/>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spans="1:26" ht="16">
      <c r="A175" s="63"/>
      <c r="B175" s="61"/>
      <c r="C175" s="76"/>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spans="1:26" ht="16">
      <c r="A176" s="63"/>
      <c r="B176" s="61"/>
      <c r="C176" s="76"/>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spans="1:26" ht="16">
      <c r="A177" s="63"/>
      <c r="B177" s="61"/>
      <c r="C177" s="76"/>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spans="1:26" ht="16">
      <c r="A178" s="63"/>
      <c r="B178" s="61"/>
      <c r="C178" s="76"/>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spans="1:26" ht="16">
      <c r="A179" s="63"/>
      <c r="B179" s="61"/>
      <c r="C179" s="76"/>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spans="1:26" ht="16">
      <c r="A180" s="63"/>
      <c r="B180" s="61"/>
      <c r="C180" s="76"/>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spans="1:26" ht="16">
      <c r="A181" s="63"/>
      <c r="B181" s="61"/>
      <c r="C181" s="76"/>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spans="1:26" ht="16">
      <c r="A182" s="63"/>
      <c r="B182" s="61"/>
      <c r="C182" s="76"/>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spans="1:26" ht="16">
      <c r="A183" s="63"/>
      <c r="B183" s="61"/>
      <c r="C183" s="76"/>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spans="1:26" ht="16">
      <c r="A184" s="63"/>
      <c r="B184" s="61"/>
      <c r="C184" s="76"/>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spans="1:26" ht="16">
      <c r="A185" s="63"/>
      <c r="B185" s="61"/>
      <c r="C185" s="76"/>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spans="1:26" ht="16">
      <c r="A186" s="63"/>
      <c r="B186" s="61"/>
      <c r="C186" s="76"/>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spans="1:26" ht="16">
      <c r="A187" s="63"/>
      <c r="B187" s="61"/>
      <c r="C187" s="76"/>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spans="1:26" ht="16">
      <c r="A188" s="63"/>
      <c r="B188" s="61"/>
      <c r="C188" s="76"/>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spans="1:26" ht="16">
      <c r="A189" s="63"/>
      <c r="B189" s="61"/>
      <c r="C189" s="76"/>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spans="1:26" ht="16">
      <c r="A190" s="63"/>
      <c r="B190" s="61"/>
      <c r="C190" s="76"/>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spans="1:26" ht="16">
      <c r="A191" s="63"/>
      <c r="B191" s="61"/>
      <c r="C191" s="76"/>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spans="1:26" ht="16">
      <c r="A192" s="63"/>
      <c r="B192" s="61"/>
      <c r="C192" s="76"/>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spans="1:26" ht="16">
      <c r="A193" s="63"/>
      <c r="B193" s="61"/>
      <c r="C193" s="76"/>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spans="1:26" ht="16">
      <c r="A194" s="63"/>
      <c r="B194" s="61"/>
      <c r="C194" s="76"/>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spans="1:26" ht="16">
      <c r="A195" s="63"/>
      <c r="B195" s="61"/>
      <c r="C195" s="76"/>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spans="1:26" ht="16">
      <c r="A196" s="63"/>
      <c r="B196" s="61"/>
      <c r="C196" s="76"/>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spans="1:26" ht="16">
      <c r="A197" s="63"/>
      <c r="B197" s="61"/>
      <c r="C197" s="76"/>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spans="1:26" ht="16">
      <c r="A198" s="63"/>
      <c r="B198" s="61"/>
      <c r="C198" s="76"/>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spans="1:26" ht="16">
      <c r="A199" s="63"/>
      <c r="B199" s="61"/>
      <c r="C199" s="76"/>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spans="1:26" ht="16">
      <c r="A200" s="63"/>
      <c r="B200" s="61"/>
      <c r="C200" s="76"/>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spans="1:26" ht="16">
      <c r="A201" s="63"/>
      <c r="B201" s="61"/>
      <c r="C201" s="76"/>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spans="1:26" ht="16">
      <c r="A202" s="63"/>
      <c r="B202" s="61"/>
      <c r="C202" s="76"/>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spans="1:26" ht="16">
      <c r="A203" s="63"/>
      <c r="B203" s="61"/>
      <c r="C203" s="76"/>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spans="1:26" ht="16">
      <c r="A204" s="63"/>
      <c r="B204" s="61"/>
      <c r="C204" s="76"/>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spans="1:26" ht="16">
      <c r="A205" s="63"/>
      <c r="B205" s="61"/>
      <c r="C205" s="76"/>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spans="1:26" ht="16">
      <c r="A206" s="63"/>
      <c r="B206" s="61"/>
      <c r="C206" s="76"/>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spans="1:26" ht="16">
      <c r="A207" s="63"/>
      <c r="B207" s="61"/>
      <c r="C207" s="76"/>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spans="1:26" ht="16">
      <c r="A208" s="63"/>
      <c r="B208" s="61"/>
      <c r="C208" s="76"/>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spans="1:26" ht="16">
      <c r="A209" s="63"/>
      <c r="B209" s="61"/>
      <c r="C209" s="76"/>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spans="1:26" ht="16">
      <c r="A210" s="63"/>
      <c r="B210" s="61"/>
      <c r="C210" s="76"/>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spans="1:26" ht="16">
      <c r="A211" s="63"/>
      <c r="B211" s="61"/>
      <c r="C211" s="76"/>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spans="1:26" ht="16">
      <c r="A212" s="63"/>
      <c r="B212" s="61"/>
      <c r="C212" s="76"/>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spans="1:26" ht="16">
      <c r="A213" s="63"/>
      <c r="B213" s="61"/>
      <c r="C213" s="76"/>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spans="1:26" ht="16">
      <c r="A214" s="63"/>
      <c r="B214" s="61"/>
      <c r="C214" s="76"/>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spans="1:26" ht="16">
      <c r="A215" s="63"/>
      <c r="B215" s="61"/>
      <c r="C215" s="76"/>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spans="1:26" ht="16">
      <c r="A216" s="63"/>
      <c r="B216" s="61"/>
      <c r="C216" s="76"/>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spans="1:26" ht="16">
      <c r="A217" s="63"/>
      <c r="B217" s="61"/>
      <c r="C217" s="76"/>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spans="1:26" ht="16">
      <c r="A218" s="63"/>
      <c r="B218" s="61"/>
      <c r="C218" s="76"/>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spans="1:26" ht="16">
      <c r="A219" s="63"/>
      <c r="B219" s="61"/>
      <c r="C219" s="76"/>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spans="1:26" ht="16">
      <c r="A220" s="63"/>
      <c r="B220" s="61"/>
      <c r="C220" s="76"/>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spans="1:26" ht="16">
      <c r="A221" s="63"/>
      <c r="B221" s="61"/>
      <c r="C221" s="76"/>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spans="1:26" ht="16">
      <c r="A222" s="63"/>
      <c r="B222" s="61"/>
      <c r="C222" s="76"/>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spans="1:26" ht="16">
      <c r="A223" s="63"/>
      <c r="B223" s="61"/>
      <c r="C223" s="76"/>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spans="1:26" ht="16">
      <c r="A224" s="63"/>
      <c r="B224" s="61"/>
      <c r="C224" s="76"/>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spans="1:26" ht="16">
      <c r="A225" s="63"/>
      <c r="B225" s="61"/>
      <c r="C225" s="76"/>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spans="1:26" ht="16">
      <c r="A226" s="63"/>
      <c r="B226" s="61"/>
      <c r="C226" s="76"/>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spans="1:26" ht="16">
      <c r="A227" s="63"/>
      <c r="B227" s="61"/>
      <c r="C227" s="76"/>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spans="1:26" ht="16">
      <c r="A228" s="63"/>
      <c r="B228" s="61"/>
      <c r="C228" s="76"/>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spans="1:26" ht="16">
      <c r="A229" s="63"/>
      <c r="B229" s="61"/>
      <c r="C229" s="76"/>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spans="1:26" ht="16">
      <c r="A230" s="63"/>
      <c r="B230" s="61"/>
      <c r="C230" s="76"/>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spans="1:26" ht="16">
      <c r="A231" s="63"/>
      <c r="B231" s="61"/>
      <c r="C231" s="76"/>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spans="1:26" ht="16">
      <c r="A232" s="63"/>
      <c r="B232" s="61"/>
      <c r="C232" s="76"/>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spans="1:26" ht="16">
      <c r="A233" s="63"/>
      <c r="B233" s="61"/>
      <c r="C233" s="76"/>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spans="1:26" ht="16">
      <c r="A234" s="63"/>
      <c r="B234" s="61"/>
      <c r="C234" s="76"/>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spans="1:26" ht="16">
      <c r="A235" s="63"/>
      <c r="B235" s="61"/>
      <c r="C235" s="76"/>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spans="1:26" ht="16">
      <c r="A236" s="63"/>
      <c r="B236" s="61"/>
      <c r="C236" s="76"/>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spans="1:26" ht="16">
      <c r="A237" s="63"/>
      <c r="B237" s="61"/>
      <c r="C237" s="76"/>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spans="1:26" ht="16">
      <c r="A238" s="63"/>
      <c r="B238" s="61"/>
      <c r="C238" s="76"/>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spans="1:26" ht="16">
      <c r="A239" s="63"/>
      <c r="B239" s="61"/>
      <c r="C239" s="76"/>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spans="1:26" ht="16">
      <c r="A240" s="63"/>
      <c r="B240" s="61"/>
      <c r="C240" s="76"/>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spans="1:26" ht="16">
      <c r="A241" s="63"/>
      <c r="B241" s="61"/>
      <c r="C241" s="76"/>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spans="1:26" ht="16">
      <c r="A242" s="63"/>
      <c r="B242" s="61"/>
      <c r="C242" s="76"/>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spans="1:26" ht="16">
      <c r="A243" s="63"/>
      <c r="B243" s="61"/>
      <c r="C243" s="76"/>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spans="1:26" ht="16">
      <c r="A244" s="63"/>
      <c r="B244" s="61"/>
      <c r="C244" s="76"/>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spans="1:26" ht="16">
      <c r="A245" s="63"/>
      <c r="B245" s="61"/>
      <c r="C245" s="76"/>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spans="1:26" ht="16">
      <c r="A246" s="63"/>
      <c r="B246" s="61"/>
      <c r="C246" s="76"/>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spans="1:26" ht="16">
      <c r="A247" s="63"/>
      <c r="B247" s="61"/>
      <c r="C247" s="76"/>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spans="1:26" ht="16">
      <c r="A248" s="63"/>
      <c r="B248" s="61"/>
      <c r="C248" s="76"/>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spans="1:26" ht="16">
      <c r="A249" s="63"/>
      <c r="B249" s="61"/>
      <c r="C249" s="76"/>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spans="1:26" ht="16">
      <c r="A250" s="63"/>
      <c r="B250" s="61"/>
      <c r="C250" s="76"/>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spans="1:26" ht="16">
      <c r="A251" s="63"/>
      <c r="B251" s="61"/>
      <c r="C251" s="76"/>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spans="1:26" ht="16">
      <c r="A252" s="63"/>
      <c r="B252" s="61"/>
      <c r="C252" s="76"/>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spans="1:26" ht="16">
      <c r="A253" s="63"/>
      <c r="B253" s="61"/>
      <c r="C253" s="76"/>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spans="1:26" ht="16">
      <c r="A254" s="63"/>
      <c r="B254" s="61"/>
      <c r="C254" s="76"/>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spans="1:26" ht="16">
      <c r="A255" s="63"/>
      <c r="B255" s="61"/>
      <c r="C255" s="76"/>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spans="1:26" ht="16">
      <c r="A256" s="63"/>
      <c r="B256" s="61"/>
      <c r="C256" s="76"/>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spans="1:26" ht="16">
      <c r="A257" s="63"/>
      <c r="B257" s="61"/>
      <c r="C257" s="76"/>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spans="1:26" ht="16">
      <c r="A258" s="63"/>
      <c r="B258" s="61"/>
      <c r="C258" s="76"/>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spans="1:26" ht="16">
      <c r="A259" s="63"/>
      <c r="B259" s="61"/>
      <c r="C259" s="76"/>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spans="1:26" ht="16">
      <c r="A260" s="63"/>
      <c r="B260" s="61"/>
      <c r="C260" s="76"/>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spans="1:26" ht="16">
      <c r="A261" s="63"/>
      <c r="B261" s="61"/>
      <c r="C261" s="76"/>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spans="1:26" ht="16">
      <c r="A262" s="63"/>
      <c r="B262" s="61"/>
      <c r="C262" s="76"/>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spans="1:26" ht="16">
      <c r="A263" s="63"/>
      <c r="B263" s="61"/>
      <c r="C263" s="76"/>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spans="1:26" ht="16">
      <c r="A264" s="63"/>
      <c r="B264" s="61"/>
      <c r="C264" s="76"/>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spans="1:26" ht="16">
      <c r="A265" s="63"/>
      <c r="B265" s="61"/>
      <c r="C265" s="76"/>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spans="1:26" ht="16">
      <c r="A266" s="63"/>
      <c r="B266" s="61"/>
      <c r="C266" s="76"/>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spans="1:26" ht="16">
      <c r="A267" s="63"/>
      <c r="B267" s="61"/>
      <c r="C267" s="76"/>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spans="1:26" ht="16">
      <c r="A268" s="63"/>
      <c r="B268" s="61"/>
      <c r="C268" s="76"/>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spans="1:26" ht="16">
      <c r="A269" s="63"/>
      <c r="B269" s="61"/>
      <c r="C269" s="76"/>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spans="1:26" ht="16">
      <c r="A270" s="63"/>
      <c r="B270" s="61"/>
      <c r="C270" s="76"/>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spans="1:26" ht="16">
      <c r="A271" s="63"/>
      <c r="B271" s="61"/>
      <c r="C271" s="76"/>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spans="1:26" ht="16">
      <c r="A272" s="63"/>
      <c r="B272" s="61"/>
      <c r="C272" s="76"/>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spans="1:26" ht="16">
      <c r="A273" s="63"/>
      <c r="B273" s="61"/>
      <c r="C273" s="76"/>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spans="1:26" ht="16">
      <c r="A274" s="63"/>
      <c r="B274" s="61"/>
      <c r="C274" s="76"/>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spans="1:26" ht="16">
      <c r="A275" s="63"/>
      <c r="B275" s="61"/>
      <c r="C275" s="76"/>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spans="1:26" ht="16">
      <c r="A276" s="63"/>
      <c r="B276" s="61"/>
      <c r="C276" s="76"/>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spans="1:26" ht="16">
      <c r="A277" s="63"/>
      <c r="B277" s="61"/>
      <c r="C277" s="76"/>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spans="1:26" ht="16">
      <c r="A278" s="63"/>
      <c r="B278" s="61"/>
      <c r="C278" s="76"/>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spans="1:26" ht="16">
      <c r="A279" s="63"/>
      <c r="B279" s="61"/>
      <c r="C279" s="76"/>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spans="1:26" ht="16">
      <c r="A280" s="63"/>
      <c r="B280" s="61"/>
      <c r="C280" s="76"/>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spans="1:26" ht="16">
      <c r="A281" s="63"/>
      <c r="B281" s="61"/>
      <c r="C281" s="76"/>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spans="1:26" ht="16">
      <c r="A282" s="63"/>
      <c r="B282" s="61"/>
      <c r="C282" s="76"/>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spans="1:26" ht="16">
      <c r="A283" s="63"/>
      <c r="B283" s="61"/>
      <c r="C283" s="76"/>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spans="1:26" ht="16">
      <c r="A284" s="63"/>
      <c r="B284" s="61"/>
      <c r="C284" s="76"/>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spans="1:26" ht="16">
      <c r="A285" s="63"/>
      <c r="B285" s="61"/>
      <c r="C285" s="76"/>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spans="1:26" ht="16">
      <c r="A286" s="63"/>
      <c r="B286" s="61"/>
      <c r="C286" s="76"/>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spans="1:26" ht="16">
      <c r="A287" s="63"/>
      <c r="B287" s="61"/>
      <c r="C287" s="76"/>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spans="1:26" ht="16">
      <c r="A288" s="63"/>
      <c r="B288" s="61"/>
      <c r="C288" s="76"/>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spans="1:26" ht="16">
      <c r="A289" s="63"/>
      <c r="B289" s="61"/>
      <c r="C289" s="76"/>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spans="1:26" ht="16">
      <c r="A290" s="63"/>
      <c r="B290" s="61"/>
      <c r="C290" s="76"/>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spans="1:26" ht="16">
      <c r="A291" s="63"/>
      <c r="B291" s="61"/>
      <c r="C291" s="76"/>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spans="1:26" ht="16">
      <c r="A292" s="63"/>
      <c r="B292" s="61"/>
      <c r="C292" s="76"/>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spans="1:26" ht="16">
      <c r="A293" s="63"/>
      <c r="B293" s="61"/>
      <c r="C293" s="76"/>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spans="1:26" ht="16">
      <c r="A294" s="63"/>
      <c r="B294" s="61"/>
      <c r="C294" s="76"/>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spans="1:26" ht="16">
      <c r="A295" s="63"/>
      <c r="B295" s="61"/>
      <c r="C295" s="76"/>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spans="1:26" ht="16">
      <c r="A296" s="63"/>
      <c r="B296" s="61"/>
      <c r="C296" s="76"/>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spans="1:26" ht="16">
      <c r="A297" s="63"/>
      <c r="B297" s="61"/>
      <c r="C297" s="76"/>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spans="1:26" ht="16">
      <c r="A298" s="63"/>
      <c r="B298" s="61"/>
      <c r="C298" s="76"/>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spans="1:26" ht="16">
      <c r="A299" s="63"/>
      <c r="B299" s="61"/>
      <c r="C299" s="76"/>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spans="1:26" ht="16">
      <c r="A300" s="63"/>
      <c r="B300" s="61"/>
      <c r="C300" s="76"/>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spans="1:26" ht="16">
      <c r="A301" s="63"/>
      <c r="B301" s="61"/>
      <c r="C301" s="76"/>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spans="1:26" ht="16">
      <c r="A302" s="63"/>
      <c r="B302" s="61"/>
      <c r="C302" s="76"/>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spans="1:26" ht="16">
      <c r="A303" s="63"/>
      <c r="B303" s="61"/>
      <c r="C303" s="76"/>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spans="1:26" ht="16">
      <c r="A304" s="63"/>
      <c r="B304" s="61"/>
      <c r="C304" s="76"/>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spans="1:26" ht="16">
      <c r="A305" s="63"/>
      <c r="B305" s="61"/>
      <c r="C305" s="76"/>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spans="1:26" ht="16">
      <c r="A306" s="63"/>
      <c r="B306" s="61"/>
      <c r="C306" s="76"/>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spans="1:26" ht="16">
      <c r="A307" s="63"/>
      <c r="B307" s="61"/>
      <c r="C307" s="76"/>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spans="1:26" ht="16">
      <c r="A308" s="63"/>
      <c r="B308" s="61"/>
      <c r="C308" s="76"/>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spans="1:26" ht="16">
      <c r="A309" s="63"/>
      <c r="B309" s="61"/>
      <c r="C309" s="76"/>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spans="1:26" ht="16">
      <c r="A310" s="63"/>
      <c r="B310" s="61"/>
      <c r="C310" s="76"/>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spans="1:26" ht="16">
      <c r="A311" s="63"/>
      <c r="B311" s="61"/>
      <c r="C311" s="76"/>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spans="1:26" ht="16">
      <c r="A312" s="63"/>
      <c r="B312" s="61"/>
      <c r="C312" s="76"/>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spans="1:26" ht="16">
      <c r="A313" s="63"/>
      <c r="B313" s="61"/>
      <c r="C313" s="76"/>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spans="1:26" ht="16">
      <c r="A314" s="63"/>
      <c r="B314" s="61"/>
      <c r="C314" s="76"/>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spans="1:26" ht="16">
      <c r="A315" s="63"/>
      <c r="B315" s="61"/>
      <c r="C315" s="76"/>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spans="1:26" ht="16">
      <c r="A316" s="63"/>
      <c r="B316" s="61"/>
      <c r="C316" s="76"/>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spans="1:26" ht="16">
      <c r="A317" s="63"/>
      <c r="B317" s="61"/>
      <c r="C317" s="76"/>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spans="1:26" ht="16">
      <c r="A318" s="63"/>
      <c r="B318" s="61"/>
      <c r="C318" s="76"/>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spans="1:26" ht="16">
      <c r="A319" s="63"/>
      <c r="B319" s="61"/>
      <c r="C319" s="76"/>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spans="1:26" ht="16">
      <c r="A320" s="63"/>
      <c r="B320" s="61"/>
      <c r="C320" s="76"/>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spans="1:26" ht="16">
      <c r="A321" s="63"/>
      <c r="B321" s="61"/>
      <c r="C321" s="76"/>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spans="1:26" ht="16">
      <c r="A322" s="63"/>
      <c r="B322" s="61"/>
      <c r="C322" s="76"/>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spans="1:26" ht="16">
      <c r="A323" s="63"/>
      <c r="B323" s="61"/>
      <c r="C323" s="76"/>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spans="1:26" ht="16">
      <c r="A324" s="63"/>
      <c r="B324" s="61"/>
      <c r="C324" s="76"/>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spans="1:26" ht="16">
      <c r="A325" s="63"/>
      <c r="B325" s="61"/>
      <c r="C325" s="76"/>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spans="1:26" ht="16">
      <c r="A326" s="63"/>
      <c r="B326" s="61"/>
      <c r="C326" s="76"/>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spans="1:26" ht="16">
      <c r="A327" s="63"/>
      <c r="B327" s="61"/>
      <c r="C327" s="76"/>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spans="1:26" ht="16">
      <c r="A328" s="63"/>
      <c r="B328" s="61"/>
      <c r="C328" s="76"/>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spans="1:26" ht="16">
      <c r="A329" s="63"/>
      <c r="B329" s="61"/>
      <c r="C329" s="76"/>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spans="1:26" ht="16">
      <c r="A330" s="63"/>
      <c r="B330" s="61"/>
      <c r="C330" s="76"/>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spans="1:26" ht="16">
      <c r="A331" s="63"/>
      <c r="B331" s="61"/>
      <c r="C331" s="76"/>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spans="1:26" ht="16">
      <c r="A332" s="63"/>
      <c r="B332" s="61"/>
      <c r="C332" s="76"/>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spans="1:26" ht="16">
      <c r="A333" s="63"/>
      <c r="B333" s="61"/>
      <c r="C333" s="76"/>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spans="1:26" ht="16">
      <c r="A334" s="63"/>
      <c r="B334" s="61"/>
      <c r="C334" s="76"/>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spans="1:26" ht="16">
      <c r="A335" s="63"/>
      <c r="B335" s="61"/>
      <c r="C335" s="76"/>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spans="1:26" ht="16">
      <c r="A336" s="63"/>
      <c r="B336" s="61"/>
      <c r="C336" s="76"/>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spans="1:26" ht="16">
      <c r="A337" s="63"/>
      <c r="B337" s="61"/>
      <c r="C337" s="76"/>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spans="1:26" ht="16">
      <c r="A338" s="63"/>
      <c r="B338" s="61"/>
      <c r="C338" s="76"/>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spans="1:26" ht="16">
      <c r="A339" s="63"/>
      <c r="B339" s="61"/>
      <c r="C339" s="76"/>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spans="1:26" ht="16">
      <c r="A340" s="63"/>
      <c r="B340" s="61"/>
      <c r="C340" s="76"/>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spans="1:26" ht="16">
      <c r="A341" s="63"/>
      <c r="B341" s="61"/>
      <c r="C341" s="76"/>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spans="1:26" ht="16">
      <c r="A342" s="63"/>
      <c r="B342" s="61"/>
      <c r="C342" s="76"/>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spans="1:26" ht="16">
      <c r="A343" s="63"/>
      <c r="B343" s="61"/>
      <c r="C343" s="76"/>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spans="1:26" ht="16">
      <c r="A344" s="63"/>
      <c r="B344" s="61"/>
      <c r="C344" s="76"/>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spans="1:26" ht="16">
      <c r="A345" s="63"/>
      <c r="B345" s="61"/>
      <c r="C345" s="76"/>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spans="1:26" ht="16">
      <c r="A346" s="63"/>
      <c r="B346" s="61"/>
      <c r="C346" s="76"/>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spans="1:26" ht="16">
      <c r="A347" s="63"/>
      <c r="B347" s="61"/>
      <c r="C347" s="76"/>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spans="1:26" ht="16">
      <c r="A348" s="63"/>
      <c r="B348" s="61"/>
      <c r="C348" s="76"/>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spans="1:26" ht="16">
      <c r="A349" s="63"/>
      <c r="B349" s="61"/>
      <c r="C349" s="76"/>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spans="1:26" ht="16">
      <c r="A350" s="63"/>
      <c r="B350" s="61"/>
      <c r="C350" s="76"/>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spans="1:26" ht="16">
      <c r="A351" s="63"/>
      <c r="B351" s="61"/>
      <c r="C351" s="76"/>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spans="1:26" ht="16">
      <c r="A352" s="63"/>
      <c r="B352" s="61"/>
      <c r="C352" s="76"/>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spans="1:26" ht="16">
      <c r="A353" s="63"/>
      <c r="B353" s="61"/>
      <c r="C353" s="76"/>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spans="1:26" ht="16">
      <c r="A354" s="63"/>
      <c r="B354" s="61"/>
      <c r="C354" s="76"/>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spans="1:26" ht="16">
      <c r="A355" s="63"/>
      <c r="B355" s="61"/>
      <c r="C355" s="76"/>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spans="1:26" ht="16">
      <c r="A356" s="63"/>
      <c r="B356" s="61"/>
      <c r="C356" s="76"/>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spans="1:26" ht="16">
      <c r="A357" s="63"/>
      <c r="B357" s="61"/>
      <c r="C357" s="76"/>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spans="1:26" ht="16">
      <c r="A358" s="63"/>
      <c r="B358" s="61"/>
      <c r="C358" s="76"/>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spans="1:26" ht="16">
      <c r="A359" s="63"/>
      <c r="B359" s="61"/>
      <c r="C359" s="76"/>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spans="1:26" ht="16">
      <c r="A360" s="63"/>
      <c r="B360" s="61"/>
      <c r="C360" s="76"/>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spans="1:26" ht="16">
      <c r="A361" s="63"/>
      <c r="B361" s="61"/>
      <c r="C361" s="76"/>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spans="1:26" ht="16">
      <c r="A362" s="63"/>
      <c r="B362" s="61"/>
      <c r="C362" s="76"/>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spans="1:26" ht="16">
      <c r="A363" s="63"/>
      <c r="B363" s="61"/>
      <c r="C363" s="76"/>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spans="1:26" ht="16">
      <c r="A364" s="63"/>
      <c r="B364" s="61"/>
      <c r="C364" s="76"/>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spans="1:26" ht="16">
      <c r="A365" s="63"/>
      <c r="B365" s="61"/>
      <c r="C365" s="76"/>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spans="1:26" ht="16">
      <c r="A366" s="63"/>
      <c r="B366" s="61"/>
      <c r="C366" s="76"/>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spans="1:26" ht="16">
      <c r="A367" s="63"/>
      <c r="B367" s="61"/>
      <c r="C367" s="76"/>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spans="1:26" ht="16">
      <c r="A368" s="63"/>
      <c r="B368" s="61"/>
      <c r="C368" s="76"/>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spans="1:26" ht="16">
      <c r="A369" s="63"/>
      <c r="B369" s="61"/>
      <c r="C369" s="76"/>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spans="1:26" ht="16">
      <c r="A370" s="63"/>
      <c r="B370" s="61"/>
      <c r="C370" s="76"/>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spans="1:26" ht="16">
      <c r="A371" s="63"/>
      <c r="B371" s="61"/>
      <c r="C371" s="76"/>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spans="1:26" ht="16">
      <c r="A372" s="63"/>
      <c r="B372" s="61"/>
      <c r="C372" s="76"/>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spans="1:26" ht="16">
      <c r="A373" s="63"/>
      <c r="B373" s="61"/>
      <c r="C373" s="76"/>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spans="1:26" ht="16">
      <c r="A374" s="63"/>
      <c r="B374" s="61"/>
      <c r="C374" s="76"/>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spans="1:26" ht="16">
      <c r="A375" s="63"/>
      <c r="B375" s="61"/>
      <c r="C375" s="76"/>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spans="1:26" ht="16">
      <c r="A376" s="63"/>
      <c r="B376" s="61"/>
      <c r="C376" s="76"/>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spans="1:26" ht="16">
      <c r="A377" s="63"/>
      <c r="B377" s="61"/>
      <c r="C377" s="76"/>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spans="1:26" ht="16">
      <c r="A378" s="63"/>
      <c r="B378" s="61"/>
      <c r="C378" s="76"/>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spans="1:26" ht="16">
      <c r="A379" s="63"/>
      <c r="B379" s="61"/>
      <c r="C379" s="76"/>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spans="1:26" ht="16">
      <c r="A380" s="63"/>
      <c r="B380" s="61"/>
      <c r="C380" s="76"/>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spans="1:26" ht="16">
      <c r="A381" s="63"/>
      <c r="B381" s="61"/>
      <c r="C381" s="76"/>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spans="1:26" ht="16">
      <c r="A382" s="63"/>
      <c r="B382" s="61"/>
      <c r="C382" s="76"/>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spans="1:26" ht="16">
      <c r="A383" s="63"/>
      <c r="B383" s="61"/>
      <c r="C383" s="76"/>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spans="1:26" ht="16">
      <c r="A384" s="63"/>
      <c r="B384" s="61"/>
      <c r="C384" s="76"/>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spans="1:26" ht="16">
      <c r="A385" s="63"/>
      <c r="B385" s="61"/>
      <c r="C385" s="76"/>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spans="1:26" ht="16">
      <c r="A386" s="63"/>
      <c r="B386" s="61"/>
      <c r="C386" s="76"/>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spans="1:26" ht="16">
      <c r="A387" s="63"/>
      <c r="B387" s="61"/>
      <c r="C387" s="76"/>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spans="1:26" ht="16">
      <c r="A388" s="63"/>
      <c r="B388" s="61"/>
      <c r="C388" s="76"/>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spans="1:26" ht="16">
      <c r="A389" s="63"/>
      <c r="B389" s="61"/>
      <c r="C389" s="76"/>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spans="1:26" ht="16">
      <c r="A390" s="63"/>
      <c r="B390" s="61"/>
      <c r="C390" s="76"/>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spans="1:26" ht="16">
      <c r="A391" s="63"/>
      <c r="B391" s="61"/>
      <c r="C391" s="76"/>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spans="1:26" ht="16">
      <c r="A392" s="63"/>
      <c r="B392" s="61"/>
      <c r="C392" s="76"/>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spans="1:26" ht="16">
      <c r="A393" s="63"/>
      <c r="B393" s="61"/>
      <c r="C393" s="76"/>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spans="1:26" ht="16">
      <c r="A394" s="63"/>
      <c r="B394" s="61"/>
      <c r="C394" s="76"/>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spans="1:26" ht="16">
      <c r="A395" s="63"/>
      <c r="B395" s="61"/>
      <c r="C395" s="76"/>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spans="1:26" ht="16">
      <c r="A396" s="63"/>
      <c r="B396" s="61"/>
      <c r="C396" s="76"/>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spans="1:26" ht="16">
      <c r="A397" s="63"/>
      <c r="B397" s="61"/>
      <c r="C397" s="76"/>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spans="1:26" ht="16">
      <c r="A398" s="63"/>
      <c r="B398" s="61"/>
      <c r="C398" s="76"/>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spans="1:26" ht="16">
      <c r="A399" s="63"/>
      <c r="B399" s="61"/>
      <c r="C399" s="76"/>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spans="1:26" ht="16">
      <c r="A400" s="63"/>
      <c r="B400" s="61"/>
      <c r="C400" s="76"/>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spans="1:26" ht="16">
      <c r="A401" s="63"/>
      <c r="B401" s="61"/>
      <c r="C401" s="76"/>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spans="1:26" ht="16">
      <c r="A402" s="63"/>
      <c r="B402" s="61"/>
      <c r="C402" s="76"/>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spans="1:26" ht="16">
      <c r="A403" s="63"/>
      <c r="B403" s="61"/>
      <c r="C403" s="76"/>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spans="1:26" ht="16">
      <c r="A404" s="63"/>
      <c r="B404" s="61"/>
      <c r="C404" s="76"/>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spans="1:26" ht="16">
      <c r="A405" s="63"/>
      <c r="B405" s="61"/>
      <c r="C405" s="76"/>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spans="1:26" ht="16">
      <c r="A406" s="63"/>
      <c r="B406" s="61"/>
      <c r="C406" s="76"/>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spans="1:26" ht="16">
      <c r="A407" s="63"/>
      <c r="B407" s="61"/>
      <c r="C407" s="76"/>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spans="1:26" ht="16">
      <c r="A408" s="63"/>
      <c r="B408" s="61"/>
      <c r="C408" s="76"/>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spans="1:26" ht="16">
      <c r="A409" s="63"/>
      <c r="B409" s="61"/>
      <c r="C409" s="76"/>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spans="1:26" ht="16">
      <c r="A410" s="63"/>
      <c r="B410" s="61"/>
      <c r="C410" s="76"/>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spans="1:26" ht="16">
      <c r="A411" s="63"/>
      <c r="B411" s="61"/>
      <c r="C411" s="76"/>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spans="1:26" ht="16">
      <c r="A412" s="63"/>
      <c r="B412" s="61"/>
      <c r="C412" s="76"/>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spans="1:26" ht="16">
      <c r="A413" s="63"/>
      <c r="B413" s="61"/>
      <c r="C413" s="76"/>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spans="1:26" ht="16">
      <c r="A414" s="63"/>
      <c r="B414" s="61"/>
      <c r="C414" s="76"/>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spans="1:26" ht="16">
      <c r="A415" s="63"/>
      <c r="B415" s="61"/>
      <c r="C415" s="76"/>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spans="1:26" ht="16">
      <c r="A416" s="63"/>
      <c r="B416" s="61"/>
      <c r="C416" s="76"/>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spans="1:26" ht="16">
      <c r="A417" s="63"/>
      <c r="B417" s="61"/>
      <c r="C417" s="76"/>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spans="1:26" ht="16">
      <c r="A418" s="63"/>
      <c r="B418" s="61"/>
      <c r="C418" s="76"/>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spans="1:26" ht="16">
      <c r="A419" s="63"/>
      <c r="B419" s="61"/>
      <c r="C419" s="76"/>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spans="1:26" ht="16">
      <c r="A420" s="63"/>
      <c r="B420" s="61"/>
      <c r="C420" s="76"/>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spans="1:26" ht="16">
      <c r="A421" s="63"/>
      <c r="B421" s="61"/>
      <c r="C421" s="76"/>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spans="1:26" ht="16">
      <c r="A422" s="63"/>
      <c r="B422" s="61"/>
      <c r="C422" s="76"/>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spans="1:26" ht="16">
      <c r="A423" s="63"/>
      <c r="B423" s="61"/>
      <c r="C423" s="76"/>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spans="1:26" ht="16">
      <c r="A424" s="63"/>
      <c r="B424" s="61"/>
      <c r="C424" s="76"/>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spans="1:26" ht="16">
      <c r="A425" s="63"/>
      <c r="B425" s="61"/>
      <c r="C425" s="76"/>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spans="1:26" ht="16">
      <c r="A426" s="63"/>
      <c r="B426" s="61"/>
      <c r="C426" s="76"/>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spans="1:26" ht="16">
      <c r="A427" s="63"/>
      <c r="B427" s="61"/>
      <c r="C427" s="76"/>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spans="1:26" ht="16">
      <c r="A428" s="63"/>
      <c r="B428" s="61"/>
      <c r="C428" s="76"/>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spans="1:26" ht="16">
      <c r="A429" s="63"/>
      <c r="B429" s="61"/>
      <c r="C429" s="76"/>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spans="1:26" ht="16">
      <c r="A430" s="63"/>
      <c r="B430" s="61"/>
      <c r="C430" s="76"/>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spans="1:26" ht="16">
      <c r="A431" s="63"/>
      <c r="B431" s="61"/>
      <c r="C431" s="76"/>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spans="1:26" ht="16">
      <c r="A432" s="63"/>
      <c r="B432" s="61"/>
      <c r="C432" s="76"/>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spans="1:26" ht="16">
      <c r="A433" s="63"/>
      <c r="B433" s="61"/>
      <c r="C433" s="76"/>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spans="1:26" ht="16">
      <c r="A434" s="63"/>
      <c r="B434" s="61"/>
      <c r="C434" s="76"/>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spans="1:26" ht="16">
      <c r="A435" s="63"/>
      <c r="B435" s="61"/>
      <c r="C435" s="76"/>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spans="1:26" ht="16">
      <c r="A436" s="63"/>
      <c r="B436" s="61"/>
      <c r="C436" s="76"/>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spans="1:26" ht="16">
      <c r="A437" s="63"/>
      <c r="B437" s="61"/>
      <c r="C437" s="76"/>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spans="1:26" ht="16">
      <c r="A438" s="63"/>
      <c r="B438" s="61"/>
      <c r="C438" s="76"/>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spans="1:26" ht="16">
      <c r="A439" s="63"/>
      <c r="B439" s="61"/>
      <c r="C439" s="76"/>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spans="1:26" ht="16">
      <c r="A440" s="63"/>
      <c r="B440" s="61"/>
      <c r="C440" s="76"/>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spans="1:26" ht="16">
      <c r="A441" s="63"/>
      <c r="B441" s="61"/>
      <c r="C441" s="76"/>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spans="1:26" ht="16">
      <c r="A442" s="63"/>
      <c r="B442" s="61"/>
      <c r="C442" s="76"/>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spans="1:26" ht="16">
      <c r="A443" s="63"/>
      <c r="B443" s="61"/>
      <c r="C443" s="76"/>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spans="1:26" ht="16">
      <c r="A444" s="63"/>
      <c r="B444" s="61"/>
      <c r="C444" s="76"/>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spans="1:26" ht="16">
      <c r="A445" s="63"/>
      <c r="B445" s="61"/>
      <c r="C445" s="76"/>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spans="1:26" ht="16">
      <c r="A446" s="63"/>
      <c r="B446" s="61"/>
      <c r="C446" s="76"/>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spans="1:26" ht="16">
      <c r="A447" s="63"/>
      <c r="B447" s="61"/>
      <c r="C447" s="76"/>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spans="1:26" ht="16">
      <c r="A448" s="63"/>
      <c r="B448" s="61"/>
      <c r="C448" s="76"/>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spans="1:26" ht="16">
      <c r="A449" s="63"/>
      <c r="B449" s="61"/>
      <c r="C449" s="76"/>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spans="1:26" ht="16">
      <c r="A450" s="63"/>
      <c r="B450" s="61"/>
      <c r="C450" s="76"/>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spans="1:26" ht="16">
      <c r="A451" s="63"/>
      <c r="B451" s="61"/>
      <c r="C451" s="76"/>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spans="1:26" ht="16">
      <c r="A452" s="63"/>
      <c r="B452" s="61"/>
      <c r="C452" s="76"/>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spans="1:26" ht="16">
      <c r="A453" s="63"/>
      <c r="B453" s="61"/>
      <c r="C453" s="76"/>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spans="1:26" ht="16">
      <c r="A454" s="63"/>
      <c r="B454" s="61"/>
      <c r="C454" s="76"/>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spans="1:26" ht="16">
      <c r="A455" s="63"/>
      <c r="B455" s="61"/>
      <c r="C455" s="76"/>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spans="1:26" ht="16">
      <c r="A456" s="63"/>
      <c r="B456" s="61"/>
      <c r="C456" s="76"/>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spans="1:26" ht="16">
      <c r="A457" s="63"/>
      <c r="B457" s="61"/>
      <c r="C457" s="76"/>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spans="1:26" ht="16">
      <c r="A458" s="63"/>
      <c r="B458" s="61"/>
      <c r="C458" s="76"/>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spans="1:26" ht="16">
      <c r="A459" s="63"/>
      <c r="B459" s="61"/>
      <c r="C459" s="76"/>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spans="1:26" ht="16">
      <c r="A460" s="63"/>
      <c r="B460" s="61"/>
      <c r="C460" s="76"/>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spans="1:26" ht="16">
      <c r="A461" s="63"/>
      <c r="B461" s="61"/>
      <c r="C461" s="76"/>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spans="1:26" ht="16">
      <c r="A462" s="63"/>
      <c r="B462" s="61"/>
      <c r="C462" s="76"/>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spans="1:26" ht="16">
      <c r="A463" s="63"/>
      <c r="B463" s="61"/>
      <c r="C463" s="76"/>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spans="1:26" ht="16">
      <c r="A464" s="63"/>
      <c r="B464" s="61"/>
      <c r="C464" s="76"/>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spans="1:26" ht="16">
      <c r="A465" s="63"/>
      <c r="B465" s="61"/>
      <c r="C465" s="76"/>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spans="1:26" ht="16">
      <c r="A466" s="63"/>
      <c r="B466" s="61"/>
      <c r="C466" s="76"/>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spans="1:26" ht="16">
      <c r="A467" s="63"/>
      <c r="B467" s="61"/>
      <c r="C467" s="76"/>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spans="1:26" ht="16">
      <c r="A468" s="63"/>
      <c r="B468" s="61"/>
      <c r="C468" s="76"/>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spans="1:26" ht="16">
      <c r="A469" s="63"/>
      <c r="B469" s="61"/>
      <c r="C469" s="76"/>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spans="1:26" ht="16">
      <c r="A470" s="63"/>
      <c r="B470" s="61"/>
      <c r="C470" s="76"/>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spans="1:26" ht="16">
      <c r="A471" s="63"/>
      <c r="B471" s="61"/>
      <c r="C471" s="76"/>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spans="1:26" ht="16">
      <c r="A472" s="63"/>
      <c r="B472" s="61"/>
      <c r="C472" s="76"/>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spans="1:26" ht="16">
      <c r="A473" s="63"/>
      <c r="B473" s="61"/>
      <c r="C473" s="76"/>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spans="1:26" ht="16">
      <c r="A474" s="63"/>
      <c r="B474" s="61"/>
      <c r="C474" s="76"/>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spans="1:26" ht="16">
      <c r="A475" s="63"/>
      <c r="B475" s="61"/>
      <c r="C475" s="76"/>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spans="1:26" ht="16">
      <c r="A476" s="63"/>
      <c r="B476" s="61"/>
      <c r="C476" s="76"/>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spans="1:26" ht="16">
      <c r="A477" s="63"/>
      <c r="B477" s="61"/>
      <c r="C477" s="76"/>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spans="1:26" ht="16">
      <c r="A478" s="63"/>
      <c r="B478" s="61"/>
      <c r="C478" s="76"/>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spans="1:26" ht="16">
      <c r="A479" s="63"/>
      <c r="B479" s="61"/>
      <c r="C479" s="76"/>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spans="1:26" ht="16">
      <c r="A480" s="63"/>
      <c r="B480" s="61"/>
      <c r="C480" s="76"/>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spans="1:26" ht="16">
      <c r="A481" s="63"/>
      <c r="B481" s="61"/>
      <c r="C481" s="76"/>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spans="1:26" ht="16">
      <c r="A482" s="63"/>
      <c r="B482" s="61"/>
      <c r="C482" s="76"/>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spans="1:26" ht="16">
      <c r="A483" s="63"/>
      <c r="B483" s="61"/>
      <c r="C483" s="76"/>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spans="1:26" ht="16">
      <c r="A484" s="63"/>
      <c r="B484" s="61"/>
      <c r="C484" s="76"/>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spans="1:26" ht="16">
      <c r="A485" s="63"/>
      <c r="B485" s="61"/>
      <c r="C485" s="76"/>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spans="1:26" ht="16">
      <c r="A486" s="63"/>
      <c r="B486" s="61"/>
      <c r="C486" s="76"/>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spans="1:26" ht="16">
      <c r="A487" s="63"/>
      <c r="B487" s="61"/>
      <c r="C487" s="76"/>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spans="1:26" ht="16">
      <c r="A488" s="63"/>
      <c r="B488" s="61"/>
      <c r="C488" s="76"/>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spans="1:26" ht="16">
      <c r="A489" s="63"/>
      <c r="B489" s="61"/>
      <c r="C489" s="76"/>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spans="1:26" ht="16">
      <c r="A490" s="63"/>
      <c r="B490" s="61"/>
      <c r="C490" s="76"/>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spans="1:26" ht="16">
      <c r="A491" s="63"/>
      <c r="B491" s="61"/>
      <c r="C491" s="76"/>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spans="1:26" ht="16">
      <c r="A492" s="63"/>
      <c r="B492" s="61"/>
      <c r="C492" s="76"/>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spans="1:26" ht="16">
      <c r="A493" s="63"/>
      <c r="B493" s="61"/>
      <c r="C493" s="76"/>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spans="1:26" ht="16">
      <c r="A494" s="63"/>
      <c r="B494" s="61"/>
      <c r="C494" s="76"/>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spans="1:26" ht="16">
      <c r="A495" s="63"/>
      <c r="B495" s="61"/>
      <c r="C495" s="76"/>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spans="1:26" ht="16">
      <c r="A496" s="63"/>
      <c r="B496" s="61"/>
      <c r="C496" s="76"/>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spans="1:26" ht="16">
      <c r="A497" s="63"/>
      <c r="B497" s="61"/>
      <c r="C497" s="76"/>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spans="1:26" ht="16">
      <c r="A498" s="63"/>
      <c r="B498" s="61"/>
      <c r="C498" s="76"/>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spans="1:26" ht="16">
      <c r="A499" s="63"/>
      <c r="B499" s="61"/>
      <c r="C499" s="76"/>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spans="1:26" ht="16">
      <c r="A500" s="63"/>
      <c r="B500" s="61"/>
      <c r="C500" s="76"/>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spans="1:26" ht="16">
      <c r="A501" s="63"/>
      <c r="B501" s="61"/>
      <c r="C501" s="76"/>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spans="1:26" ht="16">
      <c r="A502" s="63"/>
      <c r="B502" s="61"/>
      <c r="C502" s="76"/>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spans="1:26" ht="16">
      <c r="A503" s="63"/>
      <c r="B503" s="61"/>
      <c r="C503" s="76"/>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spans="1:26" ht="16">
      <c r="A504" s="63"/>
      <c r="B504" s="61"/>
      <c r="C504" s="76"/>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spans="1:26" ht="16">
      <c r="A505" s="63"/>
      <c r="B505" s="61"/>
      <c r="C505" s="76"/>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spans="1:26" ht="16">
      <c r="A506" s="63"/>
      <c r="B506" s="61"/>
      <c r="C506" s="76"/>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spans="1:26" ht="16">
      <c r="A507" s="63"/>
      <c r="B507" s="61"/>
      <c r="C507" s="76"/>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spans="1:26" ht="16">
      <c r="A508" s="63"/>
      <c r="B508" s="61"/>
      <c r="C508" s="76"/>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spans="1:26" ht="16">
      <c r="A509" s="63"/>
      <c r="B509" s="61"/>
      <c r="C509" s="76"/>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spans="1:26" ht="16">
      <c r="A510" s="63"/>
      <c r="B510" s="61"/>
      <c r="C510" s="76"/>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spans="1:26" ht="16">
      <c r="A511" s="63"/>
      <c r="B511" s="61"/>
      <c r="C511" s="76"/>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spans="1:26" ht="16">
      <c r="A512" s="63"/>
      <c r="B512" s="61"/>
      <c r="C512" s="76"/>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spans="1:26" ht="16">
      <c r="A513" s="63"/>
      <c r="B513" s="61"/>
      <c r="C513" s="76"/>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spans="1:26" ht="16">
      <c r="A514" s="63"/>
      <c r="B514" s="61"/>
      <c r="C514" s="76"/>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spans="1:26" ht="16">
      <c r="A515" s="63"/>
      <c r="B515" s="61"/>
      <c r="C515" s="76"/>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spans="1:26" ht="16">
      <c r="A516" s="63"/>
      <c r="B516" s="61"/>
      <c r="C516" s="76"/>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spans="1:26" ht="16">
      <c r="A517" s="63"/>
      <c r="B517" s="61"/>
      <c r="C517" s="76"/>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spans="1:26" ht="16">
      <c r="A518" s="63"/>
      <c r="B518" s="61"/>
      <c r="C518" s="76"/>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spans="1:26" ht="16">
      <c r="A519" s="63"/>
      <c r="B519" s="61"/>
      <c r="C519" s="76"/>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spans="1:26" ht="16">
      <c r="A520" s="63"/>
      <c r="B520" s="61"/>
      <c r="C520" s="76"/>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spans="1:26" ht="16">
      <c r="A521" s="63"/>
      <c r="B521" s="61"/>
      <c r="C521" s="76"/>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spans="1:26" ht="16">
      <c r="A522" s="63"/>
      <c r="B522" s="61"/>
      <c r="C522" s="76"/>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spans="1:26" ht="16">
      <c r="A523" s="63"/>
      <c r="B523" s="61"/>
      <c r="C523" s="76"/>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spans="1:26" ht="16">
      <c r="A524" s="63"/>
      <c r="B524" s="61"/>
      <c r="C524" s="76"/>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spans="1:26" ht="16">
      <c r="A525" s="63"/>
      <c r="B525" s="61"/>
      <c r="C525" s="76"/>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spans="1:26" ht="16">
      <c r="A526" s="63"/>
      <c r="B526" s="61"/>
      <c r="C526" s="76"/>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spans="1:26" ht="16">
      <c r="A527" s="63"/>
      <c r="B527" s="61"/>
      <c r="C527" s="76"/>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spans="1:26" ht="16">
      <c r="A528" s="63"/>
      <c r="B528" s="61"/>
      <c r="C528" s="76"/>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spans="1:26" ht="16">
      <c r="A529" s="63"/>
      <c r="B529" s="61"/>
      <c r="C529" s="76"/>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spans="1:26" ht="16">
      <c r="A530" s="63"/>
      <c r="B530" s="61"/>
      <c r="C530" s="76"/>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spans="1:26" ht="16">
      <c r="A531" s="63"/>
      <c r="B531" s="61"/>
      <c r="C531" s="76"/>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spans="1:26" ht="16">
      <c r="A532" s="63"/>
      <c r="B532" s="61"/>
      <c r="C532" s="76"/>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spans="1:26" ht="16">
      <c r="A533" s="63"/>
      <c r="B533" s="61"/>
      <c r="C533" s="76"/>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spans="1:26" ht="16">
      <c r="A534" s="63"/>
      <c r="B534" s="61"/>
      <c r="C534" s="76"/>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spans="1:26" ht="16">
      <c r="A535" s="63"/>
      <c r="B535" s="61"/>
      <c r="C535" s="76"/>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spans="1:26" ht="16">
      <c r="A536" s="63"/>
      <c r="B536" s="61"/>
      <c r="C536" s="76"/>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spans="1:26" ht="16">
      <c r="A537" s="63"/>
      <c r="B537" s="61"/>
      <c r="C537" s="76"/>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spans="1:26" ht="16">
      <c r="A538" s="63"/>
      <c r="B538" s="61"/>
      <c r="C538" s="76"/>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spans="1:26" ht="16">
      <c r="A539" s="63"/>
      <c r="B539" s="61"/>
      <c r="C539" s="76"/>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spans="1:26" ht="16">
      <c r="A540" s="63"/>
      <c r="B540" s="61"/>
      <c r="C540" s="76"/>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spans="1:26" ht="16">
      <c r="A541" s="63"/>
      <c r="B541" s="61"/>
      <c r="C541" s="76"/>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spans="1:26" ht="16">
      <c r="A542" s="63"/>
      <c r="B542" s="61"/>
      <c r="C542" s="76"/>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spans="1:26" ht="16">
      <c r="A543" s="63"/>
      <c r="B543" s="61"/>
      <c r="C543" s="76"/>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spans="1:26" ht="16">
      <c r="A544" s="63"/>
      <c r="B544" s="61"/>
      <c r="C544" s="76"/>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spans="1:26" ht="16">
      <c r="A545" s="63"/>
      <c r="B545" s="61"/>
      <c r="C545" s="76"/>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spans="1:26" ht="16">
      <c r="A546" s="63"/>
      <c r="B546" s="61"/>
      <c r="C546" s="76"/>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spans="1:26" ht="16">
      <c r="A547" s="63"/>
      <c r="B547" s="61"/>
      <c r="C547" s="76"/>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spans="1:26" ht="16">
      <c r="A548" s="63"/>
      <c r="B548" s="61"/>
      <c r="C548" s="76"/>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spans="1:26" ht="16">
      <c r="A549" s="63"/>
      <c r="B549" s="61"/>
      <c r="C549" s="76"/>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spans="1:26" ht="16">
      <c r="A550" s="63"/>
      <c r="B550" s="61"/>
      <c r="C550" s="76"/>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spans="1:26" ht="16">
      <c r="A551" s="63"/>
      <c r="B551" s="61"/>
      <c r="C551" s="76"/>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spans="1:26" ht="16">
      <c r="A552" s="63"/>
      <c r="B552" s="61"/>
      <c r="C552" s="76"/>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spans="1:26" ht="16">
      <c r="A553" s="63"/>
      <c r="B553" s="61"/>
      <c r="C553" s="76"/>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spans="1:26" ht="16">
      <c r="A554" s="63"/>
      <c r="B554" s="61"/>
      <c r="C554" s="76"/>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spans="1:26" ht="16">
      <c r="A555" s="63"/>
      <c r="B555" s="61"/>
      <c r="C555" s="76"/>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spans="1:26" ht="16">
      <c r="A556" s="63"/>
      <c r="B556" s="61"/>
      <c r="C556" s="76"/>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spans="1:26" ht="16">
      <c r="A557" s="63"/>
      <c r="B557" s="61"/>
      <c r="C557" s="76"/>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spans="1:26" ht="16">
      <c r="A558" s="63"/>
      <c r="B558" s="61"/>
      <c r="C558" s="76"/>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spans="1:26" ht="16">
      <c r="A559" s="63"/>
      <c r="B559" s="61"/>
      <c r="C559" s="76"/>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spans="1:26" ht="16">
      <c r="A560" s="63"/>
      <c r="B560" s="61"/>
      <c r="C560" s="76"/>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spans="1:26" ht="16">
      <c r="A561" s="63"/>
      <c r="B561" s="61"/>
      <c r="C561" s="76"/>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spans="1:26" ht="16">
      <c r="A562" s="63"/>
      <c r="B562" s="61"/>
      <c r="C562" s="76"/>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spans="1:26" ht="16">
      <c r="A563" s="63"/>
      <c r="B563" s="61"/>
      <c r="C563" s="76"/>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spans="1:26" ht="16">
      <c r="A564" s="63"/>
      <c r="B564" s="61"/>
      <c r="C564" s="76"/>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spans="1:26" ht="16">
      <c r="A565" s="63"/>
      <c r="B565" s="61"/>
      <c r="C565" s="76"/>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spans="1:26" ht="16">
      <c r="A566" s="63"/>
      <c r="B566" s="61"/>
      <c r="C566" s="76"/>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spans="1:26" ht="16">
      <c r="A567" s="63"/>
      <c r="B567" s="61"/>
      <c r="C567" s="76"/>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spans="1:26" ht="16">
      <c r="A568" s="63"/>
      <c r="B568" s="61"/>
      <c r="C568" s="76"/>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spans="1:26" ht="16">
      <c r="A569" s="63"/>
      <c r="B569" s="61"/>
      <c r="C569" s="76"/>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spans="1:26" ht="16">
      <c r="A570" s="63"/>
      <c r="B570" s="61"/>
      <c r="C570" s="76"/>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spans="1:26" ht="16">
      <c r="A571" s="63"/>
      <c r="B571" s="61"/>
      <c r="C571" s="76"/>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spans="1:26" ht="16">
      <c r="A572" s="63"/>
      <c r="B572" s="61"/>
      <c r="C572" s="76"/>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spans="1:26" ht="16">
      <c r="A573" s="63"/>
      <c r="B573" s="61"/>
      <c r="C573" s="76"/>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spans="1:26" ht="16">
      <c r="A574" s="63"/>
      <c r="B574" s="61"/>
      <c r="C574" s="76"/>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spans="1:26" ht="16">
      <c r="A575" s="63"/>
      <c r="B575" s="61"/>
      <c r="C575" s="76"/>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spans="1:26" ht="16">
      <c r="A576" s="63"/>
      <c r="B576" s="61"/>
      <c r="C576" s="76"/>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spans="1:26" ht="16">
      <c r="A577" s="63"/>
      <c r="B577" s="61"/>
      <c r="C577" s="76"/>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spans="1:26" ht="16">
      <c r="A578" s="63"/>
      <c r="B578" s="61"/>
      <c r="C578" s="76"/>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spans="1:26" ht="16">
      <c r="A579" s="63"/>
      <c r="B579" s="61"/>
      <c r="C579" s="76"/>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spans="1:26" ht="16">
      <c r="A580" s="63"/>
      <c r="B580" s="61"/>
      <c r="C580" s="76"/>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spans="1:26" ht="16">
      <c r="A581" s="63"/>
      <c r="B581" s="61"/>
      <c r="C581" s="76"/>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spans="1:26" ht="16">
      <c r="A582" s="63"/>
      <c r="B582" s="61"/>
      <c r="C582" s="76"/>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spans="1:26" ht="16">
      <c r="A583" s="63"/>
      <c r="B583" s="61"/>
      <c r="C583" s="76"/>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spans="1:26" ht="16">
      <c r="A584" s="63"/>
      <c r="B584" s="61"/>
      <c r="C584" s="76"/>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spans="1:26" ht="16">
      <c r="A585" s="63"/>
      <c r="B585" s="61"/>
      <c r="C585" s="76"/>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spans="1:26" ht="16">
      <c r="A586" s="63"/>
      <c r="B586" s="61"/>
      <c r="C586" s="76"/>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spans="1:26" ht="16">
      <c r="A587" s="63"/>
      <c r="B587" s="61"/>
      <c r="C587" s="76"/>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spans="1:26" ht="16">
      <c r="A588" s="63"/>
      <c r="B588" s="61"/>
      <c r="C588" s="76"/>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spans="1:26" ht="16">
      <c r="A589" s="63"/>
      <c r="B589" s="61"/>
      <c r="C589" s="76"/>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spans="1:26" ht="16">
      <c r="A590" s="63"/>
      <c r="B590" s="61"/>
      <c r="C590" s="76"/>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spans="1:26" ht="16">
      <c r="A591" s="63"/>
      <c r="B591" s="61"/>
      <c r="C591" s="76"/>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spans="1:26" ht="16">
      <c r="A592" s="63"/>
      <c r="B592" s="61"/>
      <c r="C592" s="76"/>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spans="1:26" ht="16">
      <c r="A593" s="63"/>
      <c r="B593" s="61"/>
      <c r="C593" s="76"/>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spans="1:26" ht="16">
      <c r="A594" s="63"/>
      <c r="B594" s="61"/>
      <c r="C594" s="76"/>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spans="1:26" ht="16">
      <c r="A595" s="63"/>
      <c r="B595" s="61"/>
      <c r="C595" s="76"/>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spans="1:26" ht="16">
      <c r="A596" s="63"/>
      <c r="B596" s="61"/>
      <c r="C596" s="76"/>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spans="1:26" ht="16">
      <c r="A597" s="63"/>
      <c r="B597" s="61"/>
      <c r="C597" s="76"/>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spans="1:26" ht="16">
      <c r="A598" s="63"/>
      <c r="B598" s="61"/>
      <c r="C598" s="76"/>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spans="1:26" ht="16">
      <c r="A599" s="63"/>
      <c r="B599" s="61"/>
      <c r="C599" s="76"/>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spans="1:26" ht="16">
      <c r="A600" s="63"/>
      <c r="B600" s="61"/>
      <c r="C600" s="76"/>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spans="1:26" ht="16">
      <c r="A601" s="63"/>
      <c r="B601" s="61"/>
      <c r="C601" s="76"/>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spans="1:26" ht="16">
      <c r="A602" s="63"/>
      <c r="B602" s="61"/>
      <c r="C602" s="76"/>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spans="1:26" ht="16">
      <c r="A603" s="63"/>
      <c r="B603" s="61"/>
      <c r="C603" s="76"/>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spans="1:26" ht="16">
      <c r="A604" s="63"/>
      <c r="B604" s="61"/>
      <c r="C604" s="76"/>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spans="1:26" ht="16">
      <c r="A605" s="63"/>
      <c r="B605" s="61"/>
      <c r="C605" s="76"/>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spans="1:26" ht="16">
      <c r="A606" s="63"/>
      <c r="B606" s="61"/>
      <c r="C606" s="76"/>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spans="1:26" ht="16">
      <c r="A607" s="63"/>
      <c r="B607" s="61"/>
      <c r="C607" s="76"/>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spans="1:26" ht="16">
      <c r="A608" s="63"/>
      <c r="B608" s="61"/>
      <c r="C608" s="76"/>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spans="1:26" ht="16">
      <c r="A609" s="63"/>
      <c r="B609" s="61"/>
      <c r="C609" s="76"/>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spans="1:26" ht="16">
      <c r="A610" s="63"/>
      <c r="B610" s="61"/>
      <c r="C610" s="76"/>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spans="1:26" ht="16">
      <c r="A611" s="63"/>
      <c r="B611" s="61"/>
      <c r="C611" s="76"/>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spans="1:26" ht="16">
      <c r="A612" s="63"/>
      <c r="B612" s="61"/>
      <c r="C612" s="76"/>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spans="1:26" ht="16">
      <c r="A613" s="63"/>
      <c r="B613" s="61"/>
      <c r="C613" s="76"/>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spans="1:26" ht="16">
      <c r="A614" s="63"/>
      <c r="B614" s="61"/>
      <c r="C614" s="76"/>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spans="1:26" ht="16">
      <c r="A615" s="63"/>
      <c r="B615" s="61"/>
      <c r="C615" s="76"/>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spans="1:26" ht="16">
      <c r="A616" s="63"/>
      <c r="B616" s="61"/>
      <c r="C616" s="76"/>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spans="1:26" ht="16">
      <c r="A617" s="63"/>
      <c r="B617" s="61"/>
      <c r="C617" s="76"/>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spans="1:26" ht="16">
      <c r="A618" s="63"/>
      <c r="B618" s="61"/>
      <c r="C618" s="76"/>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spans="1:26" ht="16">
      <c r="A619" s="63"/>
      <c r="B619" s="61"/>
      <c r="C619" s="76"/>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spans="1:26" ht="16">
      <c r="A620" s="63"/>
      <c r="B620" s="61"/>
      <c r="C620" s="76"/>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spans="1:26" ht="16">
      <c r="A621" s="63"/>
      <c r="B621" s="61"/>
      <c r="C621" s="76"/>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spans="1:26" ht="16">
      <c r="A622" s="63"/>
      <c r="B622" s="61"/>
      <c r="C622" s="76"/>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spans="1:26" ht="16">
      <c r="A623" s="63"/>
      <c r="B623" s="61"/>
      <c r="C623" s="76"/>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spans="1:26" ht="16">
      <c r="A624" s="63"/>
      <c r="B624" s="61"/>
      <c r="C624" s="76"/>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spans="1:26" ht="16">
      <c r="A625" s="63"/>
      <c r="B625" s="61"/>
      <c r="C625" s="76"/>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spans="1:26" ht="16">
      <c r="A626" s="63"/>
      <c r="B626" s="61"/>
      <c r="C626" s="76"/>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spans="1:26" ht="16">
      <c r="A627" s="63"/>
      <c r="B627" s="61"/>
      <c r="C627" s="76"/>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spans="1:26" ht="16">
      <c r="A628" s="63"/>
      <c r="B628" s="61"/>
      <c r="C628" s="76"/>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spans="1:26" ht="16">
      <c r="A629" s="63"/>
      <c r="B629" s="61"/>
      <c r="C629" s="76"/>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spans="1:26" ht="16">
      <c r="A630" s="63"/>
      <c r="B630" s="61"/>
      <c r="C630" s="76"/>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spans="1:26" ht="16">
      <c r="A631" s="63"/>
      <c r="B631" s="61"/>
      <c r="C631" s="76"/>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spans="1:26" ht="16">
      <c r="A632" s="63"/>
      <c r="B632" s="61"/>
      <c r="C632" s="76"/>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spans="1:26" ht="16">
      <c r="A633" s="63"/>
      <c r="B633" s="61"/>
      <c r="C633" s="76"/>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spans="1:26" ht="16">
      <c r="A634" s="63"/>
      <c r="B634" s="61"/>
      <c r="C634" s="76"/>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spans="1:26" ht="16">
      <c r="A635" s="63"/>
      <c r="B635" s="61"/>
      <c r="C635" s="76"/>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spans="1:26" ht="16">
      <c r="A636" s="63"/>
      <c r="B636" s="61"/>
      <c r="C636" s="76"/>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spans="1:26" ht="16">
      <c r="A637" s="63"/>
      <c r="B637" s="61"/>
      <c r="C637" s="76"/>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spans="1:26" ht="16">
      <c r="A638" s="63"/>
      <c r="B638" s="61"/>
      <c r="C638" s="76"/>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spans="1:26" ht="16">
      <c r="A639" s="63"/>
      <c r="B639" s="61"/>
      <c r="C639" s="76"/>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spans="1:26" ht="16">
      <c r="A640" s="63"/>
      <c r="B640" s="61"/>
      <c r="C640" s="76"/>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spans="1:26" ht="16">
      <c r="A641" s="63"/>
      <c r="B641" s="61"/>
      <c r="C641" s="76"/>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spans="1:26" ht="16">
      <c r="A642" s="63"/>
      <c r="B642" s="61"/>
      <c r="C642" s="76"/>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spans="1:26" ht="16">
      <c r="A643" s="63"/>
      <c r="B643" s="61"/>
      <c r="C643" s="76"/>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spans="1:26" ht="16">
      <c r="A644" s="63"/>
      <c r="B644" s="61"/>
      <c r="C644" s="76"/>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spans="1:26" ht="16">
      <c r="A645" s="63"/>
      <c r="B645" s="61"/>
      <c r="C645" s="76"/>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spans="1:26" ht="16">
      <c r="A646" s="63"/>
      <c r="B646" s="61"/>
      <c r="C646" s="76"/>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spans="1:26" ht="16">
      <c r="A647" s="63"/>
      <c r="B647" s="61"/>
      <c r="C647" s="76"/>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spans="1:26" ht="16">
      <c r="A648" s="63"/>
      <c r="B648" s="61"/>
      <c r="C648" s="76"/>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spans="1:26" ht="16">
      <c r="A649" s="63"/>
      <c r="B649" s="61"/>
      <c r="C649" s="76"/>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spans="1:26" ht="16">
      <c r="A650" s="63"/>
      <c r="B650" s="61"/>
      <c r="C650" s="76"/>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spans="1:26" ht="16">
      <c r="A651" s="63"/>
      <c r="B651" s="61"/>
      <c r="C651" s="76"/>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spans="1:26" ht="16">
      <c r="A652" s="63"/>
      <c r="B652" s="61"/>
      <c r="C652" s="76"/>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spans="1:26" ht="16">
      <c r="A653" s="63"/>
      <c r="B653" s="61"/>
      <c r="C653" s="76"/>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spans="1:26" ht="16">
      <c r="A654" s="63"/>
      <c r="B654" s="61"/>
      <c r="C654" s="76"/>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spans="1:26" ht="16">
      <c r="A655" s="63"/>
      <c r="B655" s="61"/>
      <c r="C655" s="76"/>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spans="1:26" ht="16">
      <c r="A656" s="63"/>
      <c r="B656" s="61"/>
      <c r="C656" s="76"/>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spans="1:26" ht="16">
      <c r="A657" s="63"/>
      <c r="B657" s="61"/>
      <c r="C657" s="76"/>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spans="1:26" ht="16">
      <c r="A658" s="63"/>
      <c r="B658" s="61"/>
      <c r="C658" s="76"/>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spans="1:26" ht="16">
      <c r="A659" s="63"/>
      <c r="B659" s="61"/>
      <c r="C659" s="76"/>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spans="1:26" ht="16">
      <c r="A660" s="63"/>
      <c r="B660" s="61"/>
      <c r="C660" s="76"/>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spans="1:26" ht="16">
      <c r="A661" s="63"/>
      <c r="B661" s="61"/>
      <c r="C661" s="76"/>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spans="1:26" ht="16">
      <c r="A662" s="63"/>
      <c r="B662" s="61"/>
      <c r="C662" s="76"/>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spans="1:26" ht="16">
      <c r="A663" s="63"/>
      <c r="B663" s="61"/>
      <c r="C663" s="76"/>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spans="1:26" ht="16">
      <c r="A664" s="63"/>
      <c r="B664" s="61"/>
      <c r="C664" s="76"/>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spans="1:26" ht="16">
      <c r="A665" s="63"/>
      <c r="B665" s="61"/>
      <c r="C665" s="76"/>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spans="1:26" ht="16">
      <c r="A666" s="63"/>
      <c r="B666" s="61"/>
      <c r="C666" s="76"/>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spans="1:26" ht="16">
      <c r="A667" s="63"/>
      <c r="B667" s="61"/>
      <c r="C667" s="76"/>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spans="1:26" ht="16">
      <c r="A668" s="63"/>
      <c r="B668" s="61"/>
      <c r="C668" s="76"/>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spans="1:26" ht="16">
      <c r="A669" s="63"/>
      <c r="B669" s="61"/>
      <c r="C669" s="76"/>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spans="1:26" ht="16">
      <c r="A670" s="63"/>
      <c r="B670" s="61"/>
      <c r="C670" s="76"/>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spans="1:26" ht="16">
      <c r="A671" s="63"/>
      <c r="B671" s="61"/>
      <c r="C671" s="76"/>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spans="1:26" ht="16">
      <c r="A672" s="63"/>
      <c r="B672" s="61"/>
      <c r="C672" s="76"/>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spans="1:26" ht="16">
      <c r="A673" s="63"/>
      <c r="B673" s="61"/>
      <c r="C673" s="76"/>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spans="1:26" ht="16">
      <c r="A674" s="63"/>
      <c r="B674" s="61"/>
      <c r="C674" s="76"/>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spans="1:26" ht="16">
      <c r="A675" s="63"/>
      <c r="B675" s="61"/>
      <c r="C675" s="76"/>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spans="1:26" ht="16">
      <c r="A676" s="63"/>
      <c r="B676" s="61"/>
      <c r="C676" s="76"/>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spans="1:26" ht="16">
      <c r="A677" s="63"/>
      <c r="B677" s="61"/>
      <c r="C677" s="76"/>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spans="1:26" ht="16">
      <c r="A678" s="63"/>
      <c r="B678" s="61"/>
      <c r="C678" s="76"/>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spans="1:26" ht="16">
      <c r="A679" s="63"/>
      <c r="B679" s="61"/>
      <c r="C679" s="76"/>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spans="1:26" ht="16">
      <c r="A680" s="63"/>
      <c r="B680" s="61"/>
      <c r="C680" s="76"/>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spans="1:26" ht="16">
      <c r="A681" s="63"/>
      <c r="B681" s="61"/>
      <c r="C681" s="76"/>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spans="1:26" ht="16">
      <c r="A682" s="63"/>
      <c r="B682" s="61"/>
      <c r="C682" s="76"/>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spans="1:26" ht="16">
      <c r="A683" s="63"/>
      <c r="B683" s="61"/>
      <c r="C683" s="76"/>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spans="1:26" ht="16">
      <c r="A684" s="63"/>
      <c r="B684" s="61"/>
      <c r="C684" s="76"/>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spans="1:26" ht="16">
      <c r="A685" s="63"/>
      <c r="B685" s="61"/>
      <c r="C685" s="76"/>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spans="1:26" ht="16">
      <c r="A686" s="63"/>
      <c r="B686" s="61"/>
      <c r="C686" s="76"/>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spans="1:26" ht="16">
      <c r="A687" s="63"/>
      <c r="B687" s="61"/>
      <c r="C687" s="76"/>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spans="1:26" ht="16">
      <c r="A688" s="63"/>
      <c r="B688" s="61"/>
      <c r="C688" s="76"/>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spans="1:26" ht="16">
      <c r="A689" s="63"/>
      <c r="B689" s="61"/>
      <c r="C689" s="76"/>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spans="1:26" ht="16">
      <c r="A690" s="63"/>
      <c r="B690" s="61"/>
      <c r="C690" s="76"/>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spans="1:26" ht="16">
      <c r="A691" s="63"/>
      <c r="B691" s="61"/>
      <c r="C691" s="76"/>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spans="1:26" ht="16">
      <c r="A692" s="63"/>
      <c r="B692" s="61"/>
      <c r="C692" s="76"/>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spans="1:26" ht="16">
      <c r="A693" s="63"/>
      <c r="B693" s="61"/>
      <c r="C693" s="76"/>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spans="1:26" ht="16">
      <c r="A694" s="63"/>
      <c r="B694" s="61"/>
      <c r="C694" s="76"/>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spans="1:26" ht="16">
      <c r="A695" s="63"/>
      <c r="B695" s="61"/>
      <c r="C695" s="76"/>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spans="1:26" ht="16">
      <c r="A696" s="63"/>
      <c r="B696" s="61"/>
      <c r="C696" s="76"/>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spans="1:26" ht="16">
      <c r="A697" s="63"/>
      <c r="B697" s="61"/>
      <c r="C697" s="76"/>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spans="1:26" ht="16">
      <c r="A698" s="63"/>
      <c r="B698" s="61"/>
      <c r="C698" s="76"/>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spans="1:26" ht="16">
      <c r="A699" s="63"/>
      <c r="B699" s="61"/>
      <c r="C699" s="76"/>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spans="1:26" ht="16">
      <c r="A700" s="63"/>
      <c r="B700" s="61"/>
      <c r="C700" s="76"/>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spans="1:26" ht="16">
      <c r="A701" s="63"/>
      <c r="B701" s="61"/>
      <c r="C701" s="76"/>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spans="1:26" ht="16">
      <c r="A702" s="63"/>
      <c r="B702" s="61"/>
      <c r="C702" s="76"/>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spans="1:26" ht="16">
      <c r="A703" s="63"/>
      <c r="B703" s="61"/>
      <c r="C703" s="76"/>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spans="1:26" ht="16">
      <c r="A704" s="63"/>
      <c r="B704" s="61"/>
      <c r="C704" s="76"/>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spans="1:26" ht="16">
      <c r="A705" s="63"/>
      <c r="B705" s="61"/>
      <c r="C705" s="76"/>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spans="1:26" ht="16">
      <c r="A706" s="63"/>
      <c r="B706" s="61"/>
      <c r="C706" s="76"/>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spans="1:26" ht="16">
      <c r="A707" s="63"/>
      <c r="B707" s="61"/>
      <c r="C707" s="76"/>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spans="1:26" ht="16">
      <c r="A708" s="63"/>
      <c r="B708" s="61"/>
      <c r="C708" s="76"/>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spans="1:26" ht="16">
      <c r="A709" s="63"/>
      <c r="B709" s="61"/>
      <c r="C709" s="76"/>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spans="1:26" ht="16">
      <c r="A710" s="63"/>
      <c r="B710" s="61"/>
      <c r="C710" s="76"/>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spans="1:26" ht="16">
      <c r="A711" s="63"/>
      <c r="B711" s="61"/>
      <c r="C711" s="76"/>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spans="1:26" ht="16">
      <c r="A712" s="63"/>
      <c r="B712" s="61"/>
      <c r="C712" s="76"/>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spans="1:26" ht="16">
      <c r="A713" s="63"/>
      <c r="B713" s="61"/>
      <c r="C713" s="76"/>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spans="1:26" ht="16">
      <c r="A714" s="63"/>
      <c r="B714" s="61"/>
      <c r="C714" s="76"/>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spans="1:26" ht="16">
      <c r="A715" s="63"/>
      <c r="B715" s="61"/>
      <c r="C715" s="76"/>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spans="1:26" ht="16">
      <c r="A716" s="63"/>
      <c r="B716" s="61"/>
      <c r="C716" s="76"/>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spans="1:26" ht="16">
      <c r="A717" s="63"/>
      <c r="B717" s="61"/>
      <c r="C717" s="76"/>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spans="1:26" ht="16">
      <c r="A718" s="63"/>
      <c r="B718" s="61"/>
      <c r="C718" s="76"/>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spans="1:26" ht="16">
      <c r="A719" s="63"/>
      <c r="B719" s="61"/>
      <c r="C719" s="76"/>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spans="1:26" ht="16">
      <c r="A720" s="63"/>
      <c r="B720" s="61"/>
      <c r="C720" s="76"/>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spans="1:26" ht="16">
      <c r="A721" s="63"/>
      <c r="B721" s="61"/>
      <c r="C721" s="76"/>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spans="1:26" ht="16">
      <c r="A722" s="63"/>
      <c r="B722" s="61"/>
      <c r="C722" s="76"/>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spans="1:26" ht="16">
      <c r="A723" s="63"/>
      <c r="B723" s="61"/>
      <c r="C723" s="76"/>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spans="1:26" ht="16">
      <c r="A724" s="63"/>
      <c r="B724" s="61"/>
      <c r="C724" s="76"/>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spans="1:26" ht="16">
      <c r="A725" s="63"/>
      <c r="B725" s="61"/>
      <c r="C725" s="76"/>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spans="1:26" ht="16">
      <c r="A726" s="63"/>
      <c r="B726" s="61"/>
      <c r="C726" s="76"/>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spans="1:26" ht="16">
      <c r="A727" s="63"/>
      <c r="B727" s="61"/>
      <c r="C727" s="76"/>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spans="1:26" ht="16">
      <c r="A728" s="63"/>
      <c r="B728" s="61"/>
      <c r="C728" s="76"/>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spans="1:26" ht="16">
      <c r="A729" s="63"/>
      <c r="B729" s="61"/>
      <c r="C729" s="76"/>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spans="1:26" ht="16">
      <c r="A730" s="63"/>
      <c r="B730" s="61"/>
      <c r="C730" s="76"/>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spans="1:26" ht="16">
      <c r="A731" s="63"/>
      <c r="B731" s="61"/>
      <c r="C731" s="76"/>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spans="1:26" ht="16">
      <c r="A732" s="63"/>
      <c r="B732" s="61"/>
      <c r="C732" s="76"/>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spans="1:26" ht="16">
      <c r="A733" s="63"/>
      <c r="B733" s="61"/>
      <c r="C733" s="76"/>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spans="1:26" ht="16">
      <c r="A734" s="63"/>
      <c r="B734" s="61"/>
      <c r="C734" s="76"/>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spans="1:26" ht="16">
      <c r="A735" s="63"/>
      <c r="B735" s="61"/>
      <c r="C735" s="76"/>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spans="1:26" ht="16">
      <c r="A736" s="63"/>
      <c r="B736" s="61"/>
      <c r="C736" s="76"/>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spans="1:26" ht="16">
      <c r="A737" s="63"/>
      <c r="B737" s="61"/>
      <c r="C737" s="76"/>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spans="1:26" ht="16">
      <c r="A738" s="63"/>
      <c r="B738" s="61"/>
      <c r="C738" s="76"/>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spans="1:26" ht="16">
      <c r="A739" s="63"/>
      <c r="B739" s="61"/>
      <c r="C739" s="76"/>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spans="1:26" ht="16">
      <c r="A740" s="63"/>
      <c r="B740" s="61"/>
      <c r="C740" s="76"/>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spans="1:26" ht="16">
      <c r="A741" s="63"/>
      <c r="B741" s="61"/>
      <c r="C741" s="76"/>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spans="1:26" ht="16">
      <c r="A742" s="63"/>
      <c r="B742" s="61"/>
      <c r="C742" s="76"/>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spans="1:26" ht="16">
      <c r="A743" s="63"/>
      <c r="B743" s="61"/>
      <c r="C743" s="76"/>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spans="1:26" ht="16">
      <c r="A744" s="63"/>
      <c r="B744" s="61"/>
      <c r="C744" s="76"/>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spans="1:26" ht="16">
      <c r="A745" s="63"/>
      <c r="B745" s="61"/>
      <c r="C745" s="76"/>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spans="1:26" ht="16">
      <c r="A746" s="63"/>
      <c r="B746" s="61"/>
      <c r="C746" s="76"/>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spans="1:26" ht="16">
      <c r="A747" s="63"/>
      <c r="B747" s="61"/>
      <c r="C747" s="76"/>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spans="1:26" ht="16">
      <c r="A748" s="63"/>
      <c r="B748" s="61"/>
      <c r="C748" s="76"/>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spans="1:26" ht="16">
      <c r="A749" s="63"/>
      <c r="B749" s="61"/>
      <c r="C749" s="76"/>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spans="1:26" ht="16">
      <c r="A750" s="63"/>
      <c r="B750" s="61"/>
      <c r="C750" s="76"/>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spans="1:26" ht="16">
      <c r="A751" s="63"/>
      <c r="B751" s="61"/>
      <c r="C751" s="76"/>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spans="1:26" ht="16">
      <c r="A752" s="63"/>
      <c r="B752" s="61"/>
      <c r="C752" s="76"/>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spans="1:26" ht="16">
      <c r="A753" s="63"/>
      <c r="B753" s="61"/>
      <c r="C753" s="76"/>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spans="1:26" ht="16">
      <c r="A754" s="63"/>
      <c r="B754" s="61"/>
      <c r="C754" s="76"/>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spans="1:26" ht="16">
      <c r="A755" s="63"/>
      <c r="B755" s="61"/>
      <c r="C755" s="76"/>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spans="1:26" ht="16">
      <c r="A756" s="63"/>
      <c r="B756" s="61"/>
      <c r="C756" s="76"/>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spans="1:26" ht="16">
      <c r="A757" s="63"/>
      <c r="B757" s="61"/>
      <c r="C757" s="76"/>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spans="1:26" ht="16">
      <c r="A758" s="63"/>
      <c r="B758" s="61"/>
      <c r="C758" s="76"/>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spans="1:26" ht="16">
      <c r="A759" s="63"/>
      <c r="B759" s="61"/>
      <c r="C759" s="76"/>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spans="1:26" ht="16">
      <c r="A760" s="63"/>
      <c r="B760" s="61"/>
      <c r="C760" s="76"/>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spans="1:26" ht="16">
      <c r="A761" s="63"/>
      <c r="B761" s="61"/>
      <c r="C761" s="76"/>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spans="1:26" ht="16">
      <c r="A762" s="63"/>
      <c r="B762" s="61"/>
      <c r="C762" s="76"/>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spans="1:26" ht="16">
      <c r="A763" s="63"/>
      <c r="B763" s="61"/>
      <c r="C763" s="76"/>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spans="1:26" ht="16">
      <c r="A764" s="63"/>
      <c r="B764" s="61"/>
      <c r="C764" s="76"/>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spans="1:26" ht="16">
      <c r="A765" s="63"/>
      <c r="B765" s="61"/>
      <c r="C765" s="76"/>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spans="1:26" ht="16">
      <c r="A766" s="63"/>
      <c r="B766" s="61"/>
      <c r="C766" s="76"/>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spans="1:26" ht="16">
      <c r="A767" s="63"/>
      <c r="B767" s="61"/>
      <c r="C767" s="76"/>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spans="1:26" ht="16">
      <c r="A768" s="63"/>
      <c r="B768" s="61"/>
      <c r="C768" s="76"/>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spans="1:26" ht="16">
      <c r="A769" s="63"/>
      <c r="B769" s="61"/>
      <c r="C769" s="76"/>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spans="1:26" ht="16">
      <c r="A770" s="63"/>
      <c r="B770" s="61"/>
      <c r="C770" s="76"/>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spans="1:26" ht="16">
      <c r="A771" s="63"/>
      <c r="B771" s="61"/>
      <c r="C771" s="76"/>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spans="1:26" ht="16">
      <c r="A772" s="63"/>
      <c r="B772" s="61"/>
      <c r="C772" s="76"/>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spans="1:26" ht="16">
      <c r="A773" s="63"/>
      <c r="B773" s="61"/>
      <c r="C773" s="76"/>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spans="1:26" ht="16">
      <c r="A774" s="63"/>
      <c r="B774" s="61"/>
      <c r="C774" s="76"/>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spans="1:26" ht="16">
      <c r="A775" s="63"/>
      <c r="B775" s="61"/>
      <c r="C775" s="76"/>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spans="1:26" ht="16">
      <c r="A776" s="63"/>
      <c r="B776" s="61"/>
      <c r="C776" s="76"/>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spans="1:26" ht="16">
      <c r="A777" s="63"/>
      <c r="B777" s="61"/>
      <c r="C777" s="76"/>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spans="1:26" ht="16">
      <c r="A778" s="63"/>
      <c r="B778" s="61"/>
      <c r="C778" s="76"/>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spans="1:26" ht="16">
      <c r="A779" s="63"/>
      <c r="B779" s="61"/>
      <c r="C779" s="76"/>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spans="1:26" ht="16">
      <c r="A780" s="63"/>
      <c r="B780" s="61"/>
      <c r="C780" s="76"/>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spans="1:26" ht="16">
      <c r="A781" s="63"/>
      <c r="B781" s="61"/>
      <c r="C781" s="76"/>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spans="1:26" ht="16">
      <c r="A782" s="63"/>
      <c r="B782" s="61"/>
      <c r="C782" s="76"/>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spans="1:26" ht="16">
      <c r="A783" s="63"/>
      <c r="B783" s="61"/>
      <c r="C783" s="76"/>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spans="1:26" ht="16">
      <c r="A784" s="63"/>
      <c r="B784" s="61"/>
      <c r="C784" s="76"/>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spans="1:26" ht="16">
      <c r="A785" s="63"/>
      <c r="B785" s="61"/>
      <c r="C785" s="76"/>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spans="1:26" ht="16">
      <c r="A786" s="63"/>
      <c r="B786" s="61"/>
      <c r="C786" s="76"/>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spans="1:26" ht="16">
      <c r="A787" s="63"/>
      <c r="B787" s="61"/>
      <c r="C787" s="76"/>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spans="1:26" ht="16">
      <c r="A788" s="63"/>
      <c r="B788" s="61"/>
      <c r="C788" s="76"/>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spans="1:26" ht="16">
      <c r="A789" s="63"/>
      <c r="B789" s="61"/>
      <c r="C789" s="76"/>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spans="1:26" ht="16">
      <c r="A790" s="63"/>
      <c r="B790" s="61"/>
      <c r="C790" s="76"/>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spans="1:26" ht="16">
      <c r="A791" s="63"/>
      <c r="B791" s="61"/>
      <c r="C791" s="76"/>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spans="1:26" ht="16">
      <c r="A792" s="63"/>
      <c r="B792" s="61"/>
      <c r="C792" s="76"/>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spans="1:26" ht="16">
      <c r="A793" s="63"/>
      <c r="B793" s="61"/>
      <c r="C793" s="76"/>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spans="1:26" ht="16">
      <c r="A794" s="63"/>
      <c r="B794" s="61"/>
      <c r="C794" s="76"/>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spans="1:26" ht="16">
      <c r="A795" s="63"/>
      <c r="B795" s="61"/>
      <c r="C795" s="76"/>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spans="1:26" ht="16">
      <c r="A796" s="63"/>
      <c r="B796" s="61"/>
      <c r="C796" s="76"/>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spans="1:26" ht="16">
      <c r="A797" s="63"/>
      <c r="B797" s="61"/>
      <c r="C797" s="76"/>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spans="1:26" ht="16">
      <c r="A798" s="63"/>
      <c r="B798" s="61"/>
      <c r="C798" s="76"/>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spans="1:26" ht="16">
      <c r="A799" s="63"/>
      <c r="B799" s="61"/>
      <c r="C799" s="76"/>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spans="1:26" ht="16">
      <c r="A800" s="63"/>
      <c r="B800" s="61"/>
      <c r="C800" s="76"/>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spans="1:26" ht="16">
      <c r="A801" s="63"/>
      <c r="B801" s="61"/>
      <c r="C801" s="76"/>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spans="1:26" ht="16">
      <c r="A802" s="63"/>
      <c r="B802" s="61"/>
      <c r="C802" s="76"/>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spans="1:26" ht="16">
      <c r="A803" s="63"/>
      <c r="B803" s="61"/>
      <c r="C803" s="76"/>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spans="1:26" ht="16">
      <c r="A804" s="63"/>
      <c r="B804" s="61"/>
      <c r="C804" s="76"/>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spans="1:26" ht="16">
      <c r="A805" s="63"/>
      <c r="B805" s="61"/>
      <c r="C805" s="76"/>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spans="1:26" ht="16">
      <c r="A806" s="63"/>
      <c r="B806" s="61"/>
      <c r="C806" s="76"/>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spans="1:26" ht="16">
      <c r="A807" s="63"/>
      <c r="B807" s="61"/>
      <c r="C807" s="76"/>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spans="1:26" ht="16">
      <c r="A808" s="63"/>
      <c r="B808" s="61"/>
      <c r="C808" s="76"/>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spans="1:26" ht="16">
      <c r="A809" s="63"/>
      <c r="B809" s="61"/>
      <c r="C809" s="76"/>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spans="1:26" ht="16">
      <c r="A810" s="63"/>
      <c r="B810" s="61"/>
      <c r="C810" s="76"/>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spans="1:26" ht="16">
      <c r="A811" s="63"/>
      <c r="B811" s="61"/>
      <c r="C811" s="76"/>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spans="1:26" ht="16">
      <c r="A812" s="63"/>
      <c r="B812" s="61"/>
      <c r="C812" s="76"/>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spans="1:26" ht="16">
      <c r="A813" s="63"/>
      <c r="B813" s="61"/>
      <c r="C813" s="76"/>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spans="1:26" ht="16">
      <c r="A814" s="63"/>
      <c r="B814" s="61"/>
      <c r="C814" s="76"/>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spans="1:26" ht="16">
      <c r="A815" s="63"/>
      <c r="B815" s="61"/>
      <c r="C815" s="76"/>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spans="1:26" ht="16">
      <c r="A816" s="63"/>
      <c r="B816" s="61"/>
      <c r="C816" s="76"/>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spans="1:26" ht="16">
      <c r="A817" s="63"/>
      <c r="B817" s="61"/>
      <c r="C817" s="76"/>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spans="1:26" ht="16">
      <c r="A818" s="63"/>
      <c r="B818" s="61"/>
      <c r="C818" s="76"/>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spans="1:26" ht="16">
      <c r="A819" s="63"/>
      <c r="B819" s="61"/>
      <c r="C819" s="76"/>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spans="1:26" ht="16">
      <c r="A820" s="63"/>
      <c r="B820" s="61"/>
      <c r="C820" s="76"/>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spans="1:26" ht="16">
      <c r="A821" s="63"/>
      <c r="B821" s="61"/>
      <c r="C821" s="76"/>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spans="1:26" ht="16">
      <c r="A822" s="63"/>
      <c r="B822" s="61"/>
      <c r="C822" s="76"/>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spans="1:26" ht="16">
      <c r="A823" s="63"/>
      <c r="B823" s="61"/>
      <c r="C823" s="76"/>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spans="1:26" ht="16">
      <c r="A824" s="63"/>
      <c r="B824" s="61"/>
      <c r="C824" s="76"/>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spans="1:26" ht="16">
      <c r="A825" s="63"/>
      <c r="B825" s="61"/>
      <c r="C825" s="76"/>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spans="1:26" ht="16">
      <c r="A826" s="63"/>
      <c r="B826" s="61"/>
      <c r="C826" s="76"/>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spans="1:26" ht="16">
      <c r="A827" s="63"/>
      <c r="B827" s="61"/>
      <c r="C827" s="76"/>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spans="1:26" ht="16">
      <c r="A828" s="63"/>
      <c r="B828" s="61"/>
      <c r="C828" s="76"/>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spans="1:26" ht="16">
      <c r="A829" s="63"/>
      <c r="B829" s="61"/>
      <c r="C829" s="76"/>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spans="1:26" ht="16">
      <c r="A830" s="63"/>
      <c r="B830" s="61"/>
      <c r="C830" s="76"/>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spans="1:26" ht="16">
      <c r="A831" s="63"/>
      <c r="B831" s="61"/>
      <c r="C831" s="76"/>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spans="1:26" ht="16">
      <c r="A832" s="63"/>
      <c r="B832" s="61"/>
      <c r="C832" s="76"/>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spans="1:26" ht="16">
      <c r="A833" s="63"/>
      <c r="B833" s="61"/>
      <c r="C833" s="76"/>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spans="1:26" ht="16">
      <c r="A834" s="63"/>
      <c r="B834" s="61"/>
      <c r="C834" s="76"/>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spans="1:26" ht="16">
      <c r="A835" s="63"/>
      <c r="B835" s="61"/>
      <c r="C835" s="76"/>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spans="1:26" ht="16">
      <c r="A836" s="63"/>
      <c r="B836" s="61"/>
      <c r="C836" s="76"/>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spans="1:26" ht="16">
      <c r="A837" s="63"/>
      <c r="B837" s="61"/>
      <c r="C837" s="76"/>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spans="1:26" ht="16">
      <c r="A838" s="63"/>
      <c r="B838" s="61"/>
      <c r="C838" s="76"/>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spans="1:26" ht="16">
      <c r="A839" s="63"/>
      <c r="B839" s="61"/>
      <c r="C839" s="76"/>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spans="1:26" ht="16">
      <c r="A840" s="63"/>
      <c r="B840" s="61"/>
      <c r="C840" s="76"/>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spans="1:26" ht="16">
      <c r="A841" s="63"/>
      <c r="B841" s="61"/>
      <c r="C841" s="76"/>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spans="1:26" ht="16">
      <c r="A842" s="63"/>
      <c r="B842" s="61"/>
      <c r="C842" s="76"/>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spans="1:26" ht="16">
      <c r="A843" s="63"/>
      <c r="B843" s="61"/>
      <c r="C843" s="76"/>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spans="1:26" ht="16">
      <c r="A844" s="63"/>
      <c r="B844" s="61"/>
      <c r="C844" s="76"/>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spans="1:26" ht="16">
      <c r="A845" s="63"/>
      <c r="B845" s="61"/>
      <c r="C845" s="76"/>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spans="1:26" ht="16">
      <c r="A846" s="63"/>
      <c r="B846" s="61"/>
      <c r="C846" s="76"/>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spans="1:26" ht="16">
      <c r="A847" s="63"/>
      <c r="B847" s="61"/>
      <c r="C847" s="76"/>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spans="1:26" ht="16">
      <c r="A848" s="63"/>
      <c r="B848" s="61"/>
      <c r="C848" s="76"/>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spans="1:26" ht="16">
      <c r="A849" s="63"/>
      <c r="B849" s="61"/>
      <c r="C849" s="76"/>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spans="1:26" ht="16">
      <c r="A850" s="63"/>
      <c r="B850" s="61"/>
      <c r="C850" s="76"/>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spans="1:26" ht="16">
      <c r="A851" s="63"/>
      <c r="B851" s="61"/>
      <c r="C851" s="76"/>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spans="1:26" ht="16">
      <c r="A852" s="63"/>
      <c r="B852" s="61"/>
      <c r="C852" s="76"/>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spans="1:26" ht="16">
      <c r="A853" s="63"/>
      <c r="B853" s="61"/>
      <c r="C853" s="76"/>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spans="1:26" ht="16">
      <c r="A854" s="63"/>
      <c r="B854" s="61"/>
      <c r="C854" s="76"/>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spans="1:26" ht="16">
      <c r="A855" s="63"/>
      <c r="B855" s="61"/>
      <c r="C855" s="76"/>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spans="1:26" ht="16">
      <c r="A856" s="63"/>
      <c r="B856" s="61"/>
      <c r="C856" s="76"/>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spans="1:26" ht="16">
      <c r="A857" s="63"/>
      <c r="B857" s="61"/>
      <c r="C857" s="76"/>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spans="1:26" ht="16">
      <c r="A858" s="63"/>
      <c r="B858" s="61"/>
      <c r="C858" s="76"/>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spans="1:26" ht="16">
      <c r="A859" s="63"/>
      <c r="B859" s="61"/>
      <c r="C859" s="76"/>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spans="1:26" ht="16">
      <c r="A860" s="63"/>
      <c r="B860" s="61"/>
      <c r="C860" s="76"/>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spans="1:26" ht="16">
      <c r="A861" s="63"/>
      <c r="B861" s="61"/>
      <c r="C861" s="76"/>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spans="1:26" ht="16">
      <c r="A862" s="63"/>
      <c r="B862" s="61"/>
      <c r="C862" s="76"/>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spans="1:26" ht="16">
      <c r="A863" s="63"/>
      <c r="B863" s="61"/>
      <c r="C863" s="76"/>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spans="1:26" ht="16">
      <c r="A864" s="63"/>
      <c r="B864" s="61"/>
      <c r="C864" s="76"/>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spans="1:26" ht="16">
      <c r="A865" s="63"/>
      <c r="B865" s="61"/>
      <c r="C865" s="76"/>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spans="1:26" ht="16">
      <c r="A866" s="63"/>
      <c r="B866" s="61"/>
      <c r="C866" s="76"/>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spans="1:26" ht="16">
      <c r="A867" s="63"/>
      <c r="B867" s="61"/>
      <c r="C867" s="76"/>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spans="1:26" ht="16">
      <c r="A868" s="63"/>
      <c r="B868" s="61"/>
      <c r="C868" s="76"/>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spans="1:26" ht="16">
      <c r="A869" s="63"/>
      <c r="B869" s="61"/>
      <c r="C869" s="76"/>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spans="1:26" ht="16">
      <c r="A870" s="63"/>
      <c r="B870" s="61"/>
      <c r="C870" s="76"/>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spans="1:26" ht="16">
      <c r="A871" s="63"/>
      <c r="B871" s="61"/>
      <c r="C871" s="76"/>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spans="1:26" ht="16">
      <c r="A872" s="63"/>
      <c r="B872" s="61"/>
      <c r="C872" s="76"/>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spans="1:26" ht="16">
      <c r="A873" s="63"/>
      <c r="B873" s="61"/>
      <c r="C873" s="76"/>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spans="1:26" ht="16">
      <c r="A874" s="63"/>
      <c r="B874" s="61"/>
      <c r="C874" s="76"/>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spans="1:26" ht="16">
      <c r="A875" s="63"/>
      <c r="B875" s="61"/>
      <c r="C875" s="76"/>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spans="1:26" ht="16">
      <c r="A876" s="63"/>
      <c r="B876" s="61"/>
      <c r="C876" s="76"/>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spans="1:26" ht="16">
      <c r="A877" s="63"/>
      <c r="B877" s="61"/>
      <c r="C877" s="76"/>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spans="1:26" ht="16">
      <c r="A878" s="63"/>
      <c r="B878" s="61"/>
      <c r="C878" s="76"/>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spans="1:26" ht="16">
      <c r="A879" s="63"/>
      <c r="B879" s="61"/>
      <c r="C879" s="76"/>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spans="1:26" ht="16">
      <c r="A880" s="63"/>
      <c r="B880" s="61"/>
      <c r="C880" s="76"/>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spans="1:26" ht="16">
      <c r="A881" s="63"/>
      <c r="B881" s="61"/>
      <c r="C881" s="76"/>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spans="1:26" ht="16">
      <c r="A882" s="63"/>
      <c r="B882" s="61"/>
      <c r="C882" s="76"/>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spans="1:26" ht="16">
      <c r="A883" s="63"/>
      <c r="B883" s="61"/>
      <c r="C883" s="76"/>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spans="1:26" ht="16">
      <c r="A884" s="63"/>
      <c r="B884" s="61"/>
      <c r="C884" s="76"/>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spans="1:26" ht="16">
      <c r="A885" s="63"/>
      <c r="B885" s="61"/>
      <c r="C885" s="76"/>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spans="1:26" ht="16">
      <c r="A886" s="63"/>
      <c r="B886" s="61"/>
      <c r="C886" s="76"/>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spans="1:26" ht="16">
      <c r="A887" s="63"/>
      <c r="B887" s="61"/>
      <c r="C887" s="76"/>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spans="1:26" ht="16">
      <c r="A888" s="63"/>
      <c r="B888" s="61"/>
      <c r="C888" s="76"/>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spans="1:26" ht="16">
      <c r="A889" s="63"/>
      <c r="B889" s="61"/>
      <c r="C889" s="76"/>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spans="1:26" ht="16">
      <c r="A890" s="63"/>
      <c r="B890" s="61"/>
      <c r="C890" s="76"/>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spans="1:26" ht="16">
      <c r="A891" s="63"/>
      <c r="B891" s="61"/>
      <c r="C891" s="76"/>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spans="1:26" ht="16">
      <c r="A892" s="63"/>
      <c r="B892" s="61"/>
      <c r="C892" s="76"/>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spans="1:26" ht="16">
      <c r="A893" s="63"/>
      <c r="B893" s="61"/>
      <c r="C893" s="76"/>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spans="1:26" ht="16">
      <c r="A894" s="63"/>
      <c r="B894" s="61"/>
      <c r="C894" s="76"/>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spans="1:26" ht="16">
      <c r="A895" s="63"/>
      <c r="B895" s="61"/>
      <c r="C895" s="76"/>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spans="1:26" ht="16">
      <c r="A896" s="63"/>
      <c r="B896" s="61"/>
      <c r="C896" s="76"/>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spans="1:26" ht="16">
      <c r="A897" s="63"/>
      <c r="B897" s="61"/>
      <c r="C897" s="76"/>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spans="1:26" ht="16">
      <c r="A898" s="63"/>
      <c r="B898" s="61"/>
      <c r="C898" s="76"/>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spans="1:26" ht="16">
      <c r="A899" s="63"/>
      <c r="B899" s="61"/>
      <c r="C899" s="76"/>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spans="1:26" ht="16">
      <c r="A900" s="63"/>
      <c r="B900" s="61"/>
      <c r="C900" s="76"/>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spans="1:26" ht="16">
      <c r="A901" s="63"/>
      <c r="B901" s="61"/>
      <c r="C901" s="76"/>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spans="1:26" ht="16">
      <c r="A902" s="63"/>
      <c r="B902" s="61"/>
      <c r="C902" s="76"/>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spans="1:26" ht="16">
      <c r="A903" s="63"/>
      <c r="B903" s="61"/>
      <c r="C903" s="76"/>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spans="1:26" ht="16">
      <c r="A904" s="63"/>
      <c r="B904" s="61"/>
      <c r="C904" s="76"/>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spans="1:26" ht="16">
      <c r="A905" s="63"/>
      <c r="B905" s="61"/>
      <c r="C905" s="76"/>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spans="1:26" ht="16">
      <c r="A906" s="63"/>
      <c r="B906" s="61"/>
      <c r="C906" s="76"/>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spans="1:26" ht="16">
      <c r="A907" s="63"/>
      <c r="B907" s="61"/>
      <c r="C907" s="76"/>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spans="1:26" ht="16">
      <c r="A908" s="63"/>
      <c r="B908" s="61"/>
      <c r="C908" s="76"/>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spans="1:26" ht="16">
      <c r="A909" s="63"/>
      <c r="B909" s="61"/>
      <c r="C909" s="76"/>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spans="1:26" ht="16">
      <c r="A910" s="63"/>
      <c r="B910" s="61"/>
      <c r="C910" s="76"/>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spans="1:26" ht="16">
      <c r="A911" s="63"/>
      <c r="B911" s="61"/>
      <c r="C911" s="76"/>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spans="1:26" ht="16">
      <c r="A912" s="63"/>
      <c r="B912" s="61"/>
      <c r="C912" s="76"/>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spans="1:26" ht="16">
      <c r="A913" s="63"/>
      <c r="B913" s="61"/>
      <c r="C913" s="76"/>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spans="1:26" ht="16">
      <c r="A914" s="63"/>
      <c r="B914" s="61"/>
      <c r="C914" s="76"/>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spans="1:26" ht="16">
      <c r="A915" s="63"/>
      <c r="B915" s="61"/>
      <c r="C915" s="76"/>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spans="1:26" ht="16">
      <c r="A916" s="63"/>
      <c r="B916" s="61"/>
      <c r="C916" s="76"/>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spans="1:26" ht="16">
      <c r="A917" s="63"/>
      <c r="B917" s="61"/>
      <c r="C917" s="76"/>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spans="1:26" ht="16">
      <c r="A918" s="63"/>
      <c r="B918" s="61"/>
      <c r="C918" s="76"/>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spans="1:26" ht="16">
      <c r="A919" s="63"/>
      <c r="B919" s="61"/>
      <c r="C919" s="76"/>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spans="1:26" ht="16">
      <c r="A920" s="63"/>
      <c r="B920" s="61"/>
      <c r="C920" s="76"/>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spans="1:26" ht="16">
      <c r="A921" s="63"/>
      <c r="B921" s="61"/>
      <c r="C921" s="76"/>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spans="1:26" ht="16">
      <c r="A922" s="63"/>
      <c r="B922" s="61"/>
      <c r="C922" s="76"/>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spans="1:26" ht="16">
      <c r="A923" s="63"/>
      <c r="B923" s="61"/>
      <c r="C923" s="76"/>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spans="1:26" ht="16">
      <c r="A924" s="63"/>
      <c r="B924" s="61"/>
      <c r="C924" s="76"/>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spans="1:26" ht="16">
      <c r="A925" s="63"/>
      <c r="B925" s="61"/>
      <c r="C925" s="76"/>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spans="1:26" ht="16">
      <c r="A926" s="63"/>
      <c r="B926" s="61"/>
      <c r="C926" s="76"/>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spans="1:26" ht="16">
      <c r="A927" s="63"/>
      <c r="B927" s="61"/>
      <c r="C927" s="76"/>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spans="1:26" ht="16">
      <c r="A928" s="63"/>
      <c r="B928" s="61"/>
      <c r="C928" s="76"/>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spans="1:26" ht="16">
      <c r="A929" s="63"/>
      <c r="B929" s="61"/>
      <c r="C929" s="76"/>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spans="1:26" ht="16">
      <c r="A930" s="63"/>
      <c r="B930" s="61"/>
      <c r="C930" s="76"/>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spans="1:26" ht="16">
      <c r="A931" s="63"/>
      <c r="B931" s="61"/>
      <c r="C931" s="76"/>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spans="1:26" ht="16">
      <c r="A932" s="63"/>
      <c r="B932" s="61"/>
      <c r="C932" s="76"/>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spans="1:26" ht="16">
      <c r="A933" s="63"/>
      <c r="B933" s="61"/>
      <c r="C933" s="76"/>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spans="1:26" ht="16">
      <c r="A934" s="63"/>
      <c r="B934" s="61"/>
      <c r="C934" s="76"/>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spans="1:26" ht="16">
      <c r="A935" s="63"/>
      <c r="B935" s="61"/>
      <c r="C935" s="76"/>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spans="1:26" ht="16">
      <c r="A936" s="63"/>
      <c r="B936" s="61"/>
      <c r="C936" s="76"/>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spans="1:26" ht="16">
      <c r="A937" s="63"/>
      <c r="B937" s="61"/>
      <c r="C937" s="76"/>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spans="1:26" ht="16">
      <c r="A938" s="63"/>
      <c r="B938" s="61"/>
      <c r="C938" s="76"/>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spans="1:26" ht="16">
      <c r="A939" s="63"/>
      <c r="B939" s="61"/>
      <c r="C939" s="76"/>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spans="1:26" ht="16">
      <c r="A940" s="63"/>
      <c r="B940" s="61"/>
      <c r="C940" s="76"/>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spans="1:26" ht="16">
      <c r="A941" s="63"/>
      <c r="B941" s="61"/>
      <c r="C941" s="76"/>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spans="1:26" ht="16">
      <c r="A942" s="63"/>
      <c r="B942" s="61"/>
      <c r="C942" s="76"/>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spans="1:26" ht="16">
      <c r="A943" s="63"/>
      <c r="B943" s="61"/>
      <c r="C943" s="76"/>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spans="1:26" ht="16">
      <c r="A944" s="63"/>
      <c r="B944" s="61"/>
      <c r="C944" s="76"/>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spans="1:26" ht="16">
      <c r="A945" s="63"/>
      <c r="B945" s="61"/>
      <c r="C945" s="76"/>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spans="1:26" ht="16">
      <c r="A946" s="63"/>
      <c r="B946" s="61"/>
      <c r="C946" s="76"/>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spans="1:26" ht="16">
      <c r="A947" s="63"/>
      <c r="B947" s="61"/>
      <c r="C947" s="76"/>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spans="1:26" ht="16">
      <c r="A948" s="63"/>
      <c r="B948" s="61"/>
      <c r="C948" s="76"/>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spans="1:26" ht="16">
      <c r="A949" s="63"/>
      <c r="B949" s="61"/>
      <c r="C949" s="76"/>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spans="1:26" ht="16">
      <c r="A950" s="63"/>
      <c r="B950" s="61"/>
      <c r="C950" s="76"/>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spans="1:26" ht="16">
      <c r="A951" s="63"/>
      <c r="B951" s="61"/>
      <c r="C951" s="76"/>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spans="1:26" ht="16">
      <c r="A952" s="63"/>
      <c r="B952" s="61"/>
      <c r="C952" s="76"/>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spans="1:26" ht="16">
      <c r="A953" s="63"/>
      <c r="B953" s="61"/>
      <c r="C953" s="76"/>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spans="1:26" ht="16">
      <c r="A954" s="63"/>
      <c r="B954" s="61"/>
      <c r="C954" s="76"/>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spans="1:26" ht="16">
      <c r="A955" s="63"/>
      <c r="B955" s="61"/>
      <c r="C955" s="76"/>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spans="1:26" ht="16">
      <c r="A956" s="63"/>
      <c r="B956" s="61"/>
      <c r="C956" s="76"/>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spans="1:26" ht="16">
      <c r="A957" s="63"/>
      <c r="B957" s="61"/>
      <c r="C957" s="76"/>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spans="1:26" ht="16">
      <c r="A958" s="63"/>
      <c r="B958" s="61"/>
      <c r="C958" s="76"/>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spans="1:26" ht="16">
      <c r="A959" s="63"/>
      <c r="B959" s="61"/>
      <c r="C959" s="76"/>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spans="1:26" ht="16">
      <c r="A960" s="63"/>
      <c r="B960" s="61"/>
      <c r="C960" s="76"/>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spans="1:26" ht="16">
      <c r="A961" s="63"/>
      <c r="B961" s="61"/>
      <c r="C961" s="76"/>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spans="1:26" ht="16">
      <c r="A962" s="63"/>
      <c r="B962" s="61"/>
      <c r="C962" s="76"/>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spans="1:26" ht="16">
      <c r="A963" s="63"/>
      <c r="B963" s="61"/>
      <c r="C963" s="76"/>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spans="1:26" ht="16">
      <c r="A964" s="63"/>
      <c r="B964" s="61"/>
      <c r="C964" s="76"/>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spans="1:26" ht="16">
      <c r="A965" s="63"/>
      <c r="B965" s="61"/>
      <c r="C965" s="76"/>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spans="1:26" ht="16">
      <c r="A966" s="63"/>
      <c r="B966" s="61"/>
      <c r="C966" s="76"/>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spans="1:26" ht="16">
      <c r="A967" s="63"/>
      <c r="B967" s="61"/>
      <c r="C967" s="76"/>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spans="1:26" ht="16">
      <c r="A968" s="63"/>
      <c r="B968" s="61"/>
      <c r="C968" s="76"/>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spans="1:26" ht="16">
      <c r="A969" s="63"/>
      <c r="B969" s="61"/>
      <c r="C969" s="76"/>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spans="1:26" ht="16">
      <c r="A970" s="63"/>
      <c r="B970" s="61"/>
      <c r="C970" s="76"/>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spans="1:26" ht="16">
      <c r="A971" s="63"/>
      <c r="B971" s="61"/>
      <c r="C971" s="76"/>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spans="1:26" ht="16">
      <c r="A972" s="63"/>
      <c r="B972" s="61"/>
      <c r="C972" s="76"/>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spans="1:26" ht="16">
      <c r="A973" s="63"/>
      <c r="B973" s="61"/>
      <c r="C973" s="76"/>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spans="1:26" ht="16">
      <c r="A974" s="63"/>
      <c r="B974" s="61"/>
      <c r="C974" s="76"/>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spans="1:26" ht="16">
      <c r="A975" s="63"/>
      <c r="B975" s="61"/>
      <c r="C975" s="76"/>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spans="1:26" ht="16">
      <c r="A976" s="63"/>
      <c r="B976" s="61"/>
      <c r="C976" s="76"/>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spans="1:26" ht="16">
      <c r="A977" s="63"/>
      <c r="B977" s="61"/>
      <c r="C977" s="76"/>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spans="1:26" ht="16">
      <c r="A978" s="63"/>
      <c r="B978" s="61"/>
      <c r="C978" s="76"/>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spans="1:26" ht="16">
      <c r="A979" s="63"/>
      <c r="B979" s="61"/>
      <c r="C979" s="76"/>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spans="1:26" ht="16">
      <c r="A980" s="63"/>
      <c r="B980" s="61"/>
      <c r="C980" s="76"/>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spans="1:26" ht="16">
      <c r="A981" s="63"/>
      <c r="B981" s="61"/>
      <c r="C981" s="76"/>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spans="1:26" ht="16">
      <c r="A982" s="63"/>
      <c r="B982" s="61"/>
      <c r="C982" s="76"/>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sheetData>
  <dataValidations disablePrompts="1" count="2">
    <dataValidation type="list" allowBlank="1" showErrorMessage="1" sqref="C42" xr:uid="{00000000-0002-0000-0300-000000000000}">
      <formula1>"YES,NO"</formula1>
    </dataValidation>
    <dataValidation type="list" allowBlank="1" showErrorMessage="1" sqref="C7" xr:uid="{00000000-0002-0000-0300-000001000000}">
      <formula1>"1/1/2019,1/1/2020,1/1/2021"</formula1>
    </dataValidation>
  </dataValidations>
  <hyperlinks>
    <hyperlink ref="D21" r:id="rId1" location=":~:text=Discounted%20cash%20flow%20(DCF)%20is,will%20generate%20in%20the%20future." xr:uid="{00000000-0004-0000-0300-000000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68"/>
  <sheetViews>
    <sheetView zoomScale="110" zoomScaleNormal="110" workbookViewId="0">
      <pane xSplit="1" ySplit="2" topLeftCell="B14" activePane="bottomRight" state="frozen"/>
      <selection pane="topRight" activeCell="B1" sqref="B1"/>
      <selection pane="bottomLeft" activeCell="A3" sqref="A3"/>
      <selection pane="bottomRight" activeCell="K36" sqref="K36:K40"/>
    </sheetView>
  </sheetViews>
  <sheetFormatPr baseColWidth="10" defaultColWidth="12.6640625" defaultRowHeight="14"/>
  <cols>
    <col min="1" max="1" width="26.6640625" customWidth="1"/>
    <col min="2" max="3" width="11.33203125" customWidth="1"/>
    <col min="4" max="4" width="13.6640625" customWidth="1"/>
    <col min="6" max="11" width="11.33203125" customWidth="1"/>
    <col min="12" max="12" width="12.1640625" customWidth="1"/>
    <col min="13" max="13" width="14.6640625" customWidth="1"/>
    <col min="14" max="14" width="16.1640625" customWidth="1"/>
    <col min="15" max="15" width="13.33203125" customWidth="1"/>
    <col min="16" max="17" width="12.1640625" customWidth="1"/>
    <col min="18" max="18" width="57" customWidth="1"/>
  </cols>
  <sheetData>
    <row r="1" spans="1:18" ht="68">
      <c r="A1" s="95" t="s">
        <v>45</v>
      </c>
      <c r="B1" s="96" t="s">
        <v>121</v>
      </c>
      <c r="C1" s="96" t="s">
        <v>76</v>
      </c>
      <c r="D1" s="96" t="s">
        <v>122</v>
      </c>
      <c r="E1" s="96" t="s">
        <v>123</v>
      </c>
      <c r="F1" s="96" t="s">
        <v>124</v>
      </c>
      <c r="G1" s="96" t="s">
        <v>125</v>
      </c>
      <c r="H1" s="96" t="s">
        <v>126</v>
      </c>
      <c r="I1" s="96" t="s">
        <v>127</v>
      </c>
      <c r="J1" s="96" t="s">
        <v>128</v>
      </c>
      <c r="K1" s="96" t="s">
        <v>129</v>
      </c>
      <c r="L1" s="96" t="s">
        <v>130</v>
      </c>
      <c r="M1" s="96" t="s">
        <v>131</v>
      </c>
      <c r="N1" s="96" t="s">
        <v>132</v>
      </c>
      <c r="O1" s="96" t="s">
        <v>133</v>
      </c>
      <c r="P1" s="96" t="s">
        <v>134</v>
      </c>
      <c r="Q1" s="96" t="s">
        <v>135</v>
      </c>
      <c r="R1" s="96" t="s">
        <v>72</v>
      </c>
    </row>
    <row r="2" spans="1:18" ht="61">
      <c r="A2" s="963" t="s">
        <v>136</v>
      </c>
      <c r="B2" s="127"/>
      <c r="C2" s="127"/>
      <c r="D2" s="97"/>
      <c r="E2" s="98"/>
      <c r="F2" s="127"/>
      <c r="G2" s="127"/>
      <c r="H2" s="127"/>
      <c r="I2" s="127"/>
      <c r="J2" s="127"/>
      <c r="K2" s="127"/>
      <c r="L2" s="127"/>
      <c r="M2" s="127"/>
      <c r="N2" s="963" t="s">
        <v>137</v>
      </c>
      <c r="O2" s="127"/>
      <c r="P2" s="127"/>
      <c r="Q2" s="127"/>
      <c r="R2" s="127"/>
    </row>
    <row r="3" spans="1:18" ht="16">
      <c r="A3" s="99"/>
      <c r="B3" s="100"/>
      <c r="C3" s="100"/>
      <c r="D3" s="100"/>
      <c r="E3" s="101"/>
      <c r="F3" s="964"/>
      <c r="G3" s="964"/>
      <c r="H3" s="964"/>
      <c r="I3" s="964"/>
      <c r="J3" s="964"/>
      <c r="K3" s="73"/>
      <c r="L3" s="73"/>
      <c r="M3" s="73"/>
      <c r="N3" s="73"/>
      <c r="O3" s="73"/>
      <c r="P3" s="73"/>
      <c r="Q3" s="73"/>
      <c r="R3" s="964"/>
    </row>
    <row r="4" spans="1:18" ht="16">
      <c r="A4" s="99"/>
      <c r="B4" s="100"/>
      <c r="C4" s="100"/>
      <c r="D4" s="100"/>
      <c r="E4" s="101"/>
      <c r="F4" s="964"/>
      <c r="G4" s="964"/>
      <c r="H4" s="964"/>
      <c r="I4" s="964"/>
      <c r="J4" s="964"/>
      <c r="K4" s="73"/>
      <c r="L4" s="73"/>
      <c r="M4" s="73"/>
      <c r="N4" s="73"/>
      <c r="O4" s="73"/>
      <c r="P4" s="73"/>
      <c r="Q4" s="73"/>
      <c r="R4" s="964"/>
    </row>
    <row r="5" spans="1:18" s="344" customFormat="1" ht="18">
      <c r="A5" s="281" t="s">
        <v>138</v>
      </c>
      <c r="B5" s="111"/>
      <c r="C5" s="111"/>
      <c r="D5" s="281"/>
      <c r="E5" s="281"/>
      <c r="F5" s="281"/>
      <c r="G5" s="281"/>
      <c r="H5" s="281"/>
      <c r="I5" s="281"/>
      <c r="J5" s="281"/>
      <c r="K5" s="281"/>
      <c r="L5" s="281"/>
      <c r="M5" s="281"/>
      <c r="N5" s="281"/>
      <c r="O5" s="281"/>
      <c r="P5" s="281"/>
      <c r="Q5" s="281"/>
      <c r="R5" s="281"/>
    </row>
    <row r="6" spans="1:18" s="344" customFormat="1" ht="18">
      <c r="A6" s="345" t="s">
        <v>139</v>
      </c>
      <c r="B6" s="346" t="s">
        <v>140</v>
      </c>
      <c r="C6" s="347" t="s">
        <v>77</v>
      </c>
      <c r="D6" s="104">
        <f t="shared" ref="D6:D13" si="0">E6*(1+L6)</f>
        <v>2291.666666666667</v>
      </c>
      <c r="E6" s="342">
        <f t="shared" ref="E6:E13" si="1">K6/12</f>
        <v>2083.3333333333335</v>
      </c>
      <c r="F6" s="105">
        <f t="shared" ref="F6:F13" si="2">D6*(1+$Q6)</f>
        <v>2360.416666666667</v>
      </c>
      <c r="G6" s="105">
        <f t="shared" ref="G6:J13" si="3">F6*(1+$Q6)</f>
        <v>2431.229166666667</v>
      </c>
      <c r="H6" s="105">
        <f t="shared" si="3"/>
        <v>2504.1660416666668</v>
      </c>
      <c r="I6" s="105">
        <f t="shared" si="3"/>
        <v>2579.2910229166669</v>
      </c>
      <c r="J6" s="105">
        <f t="shared" si="3"/>
        <v>2656.669753604167</v>
      </c>
      <c r="K6" s="343">
        <v>25000</v>
      </c>
      <c r="L6" s="348">
        <v>0.1</v>
      </c>
      <c r="M6" s="835">
        <v>43466</v>
      </c>
      <c r="N6" s="349">
        <f t="shared" ref="N6:N13" si="4">IF(M6&gt;0,1,0)</f>
        <v>1</v>
      </c>
      <c r="O6" s="349" t="s">
        <v>141</v>
      </c>
      <c r="P6" s="350">
        <v>1</v>
      </c>
      <c r="Q6" s="348">
        <v>0.03</v>
      </c>
      <c r="R6" s="351"/>
    </row>
    <row r="7" spans="1:18" s="344" customFormat="1" ht="18">
      <c r="A7" s="345" t="s">
        <v>142</v>
      </c>
      <c r="B7" s="346" t="s">
        <v>140</v>
      </c>
      <c r="C7" s="347" t="s">
        <v>77</v>
      </c>
      <c r="D7" s="104">
        <f t="shared" si="0"/>
        <v>2291.666666666667</v>
      </c>
      <c r="E7" s="342">
        <f t="shared" si="1"/>
        <v>2083.3333333333335</v>
      </c>
      <c r="F7" s="105">
        <f t="shared" si="2"/>
        <v>2360.416666666667</v>
      </c>
      <c r="G7" s="105">
        <f t="shared" si="3"/>
        <v>2431.229166666667</v>
      </c>
      <c r="H7" s="105">
        <f t="shared" si="3"/>
        <v>2504.1660416666668</v>
      </c>
      <c r="I7" s="105">
        <f t="shared" si="3"/>
        <v>2579.2910229166669</v>
      </c>
      <c r="J7" s="105">
        <f t="shared" si="3"/>
        <v>2656.669753604167</v>
      </c>
      <c r="K7" s="343">
        <v>25000</v>
      </c>
      <c r="L7" s="348">
        <v>0.1</v>
      </c>
      <c r="M7" s="835">
        <v>43466</v>
      </c>
      <c r="N7" s="349">
        <f t="shared" si="4"/>
        <v>1</v>
      </c>
      <c r="O7" s="349" t="s">
        <v>141</v>
      </c>
      <c r="P7" s="350">
        <v>1</v>
      </c>
      <c r="Q7" s="348">
        <v>0.03</v>
      </c>
    </row>
    <row r="8" spans="1:18" s="670" customFormat="1" ht="18">
      <c r="A8" s="661" t="s">
        <v>143</v>
      </c>
      <c r="B8" s="662" t="s">
        <v>140</v>
      </c>
      <c r="C8" s="663" t="s">
        <v>77</v>
      </c>
      <c r="D8" s="664">
        <f t="shared" si="0"/>
        <v>2291.666666666667</v>
      </c>
      <c r="E8" s="665">
        <f t="shared" si="1"/>
        <v>2083.3333333333335</v>
      </c>
      <c r="F8" s="666">
        <f t="shared" si="2"/>
        <v>2360.416666666667</v>
      </c>
      <c r="G8" s="666">
        <f t="shared" si="3"/>
        <v>2431.229166666667</v>
      </c>
      <c r="H8" s="666">
        <f t="shared" si="3"/>
        <v>2504.1660416666668</v>
      </c>
      <c r="I8" s="666">
        <f t="shared" si="3"/>
        <v>2579.2910229166669</v>
      </c>
      <c r="J8" s="666">
        <f t="shared" si="3"/>
        <v>2656.669753604167</v>
      </c>
      <c r="K8" s="667">
        <v>25000</v>
      </c>
      <c r="L8" s="668">
        <v>0.1</v>
      </c>
      <c r="M8" s="769">
        <v>44197</v>
      </c>
      <c r="N8" s="349">
        <f t="shared" si="4"/>
        <v>1</v>
      </c>
      <c r="O8" s="669" t="s">
        <v>141</v>
      </c>
      <c r="P8" s="350">
        <v>1</v>
      </c>
      <c r="Q8" s="348">
        <v>0.03</v>
      </c>
    </row>
    <row r="9" spans="1:18" s="344" customFormat="1" ht="18">
      <c r="A9" s="345" t="s">
        <v>144</v>
      </c>
      <c r="B9" s="346" t="s">
        <v>140</v>
      </c>
      <c r="C9" s="347" t="s">
        <v>77</v>
      </c>
      <c r="D9" s="104">
        <f t="shared" si="0"/>
        <v>2291.666666666667</v>
      </c>
      <c r="E9" s="342">
        <f t="shared" si="1"/>
        <v>2083.3333333333335</v>
      </c>
      <c r="F9" s="105">
        <f t="shared" si="2"/>
        <v>2360.416666666667</v>
      </c>
      <c r="G9" s="105">
        <f t="shared" si="3"/>
        <v>2431.229166666667</v>
      </c>
      <c r="H9" s="105">
        <f t="shared" si="3"/>
        <v>2504.1660416666668</v>
      </c>
      <c r="I9" s="105">
        <f t="shared" si="3"/>
        <v>2579.2910229166669</v>
      </c>
      <c r="J9" s="105">
        <f t="shared" si="3"/>
        <v>2656.669753604167</v>
      </c>
      <c r="K9" s="343">
        <v>25000</v>
      </c>
      <c r="L9" s="348">
        <v>0.1</v>
      </c>
      <c r="M9" s="769">
        <v>44197</v>
      </c>
      <c r="N9" s="349">
        <f t="shared" si="4"/>
        <v>1</v>
      </c>
      <c r="O9" s="349" t="s">
        <v>141</v>
      </c>
      <c r="P9" s="350">
        <v>1</v>
      </c>
      <c r="Q9" s="348">
        <v>0.03</v>
      </c>
    </row>
    <row r="10" spans="1:18" s="344" customFormat="1" ht="18">
      <c r="A10" s="345" t="s">
        <v>145</v>
      </c>
      <c r="B10" s="346" t="s">
        <v>140</v>
      </c>
      <c r="C10" s="347" t="s">
        <v>77</v>
      </c>
      <c r="D10" s="104">
        <f t="shared" si="0"/>
        <v>4583.3333333333339</v>
      </c>
      <c r="E10" s="342">
        <f t="shared" si="1"/>
        <v>4166.666666666667</v>
      </c>
      <c r="F10" s="105">
        <f t="shared" si="2"/>
        <v>4812.5000000000009</v>
      </c>
      <c r="G10" s="105">
        <f t="shared" si="3"/>
        <v>5053.1250000000009</v>
      </c>
      <c r="H10" s="105">
        <f t="shared" si="3"/>
        <v>5305.7812500000009</v>
      </c>
      <c r="I10" s="105">
        <f t="shared" si="3"/>
        <v>5571.0703125000009</v>
      </c>
      <c r="J10" s="105">
        <f t="shared" si="3"/>
        <v>5849.6238281250016</v>
      </c>
      <c r="K10" s="343">
        <v>50000</v>
      </c>
      <c r="L10" s="348">
        <v>0.1</v>
      </c>
      <c r="M10" s="826">
        <v>44562</v>
      </c>
      <c r="N10" s="349">
        <f t="shared" si="4"/>
        <v>1</v>
      </c>
      <c r="O10" s="349" t="s">
        <v>141</v>
      </c>
      <c r="P10" s="350">
        <v>1</v>
      </c>
      <c r="Q10" s="348">
        <v>0.05</v>
      </c>
    </row>
    <row r="11" spans="1:18" s="344" customFormat="1" ht="18">
      <c r="A11" s="345" t="s">
        <v>146</v>
      </c>
      <c r="B11" s="346" t="s">
        <v>140</v>
      </c>
      <c r="C11" s="347" t="s">
        <v>77</v>
      </c>
      <c r="D11" s="104">
        <f t="shared" si="0"/>
        <v>4583.3333333333339</v>
      </c>
      <c r="E11" s="342">
        <f t="shared" si="1"/>
        <v>4166.666666666667</v>
      </c>
      <c r="F11" s="105">
        <f t="shared" si="2"/>
        <v>4812.5000000000009</v>
      </c>
      <c r="G11" s="105">
        <f t="shared" si="3"/>
        <v>5053.1250000000009</v>
      </c>
      <c r="H11" s="105">
        <f t="shared" si="3"/>
        <v>5305.7812500000009</v>
      </c>
      <c r="I11" s="105">
        <f t="shared" si="3"/>
        <v>5571.0703125000009</v>
      </c>
      <c r="J11" s="105">
        <f t="shared" si="3"/>
        <v>5849.6238281250016</v>
      </c>
      <c r="K11" s="343">
        <v>50000</v>
      </c>
      <c r="L11" s="348">
        <v>0.1</v>
      </c>
      <c r="M11" s="826">
        <v>44562</v>
      </c>
      <c r="N11" s="349">
        <f t="shared" si="4"/>
        <v>1</v>
      </c>
      <c r="O11" s="349" t="s">
        <v>141</v>
      </c>
      <c r="P11" s="350">
        <v>1</v>
      </c>
      <c r="Q11" s="348">
        <v>0.05</v>
      </c>
    </row>
    <row r="12" spans="1:18" s="344" customFormat="1" ht="18">
      <c r="A12" s="345" t="s">
        <v>147</v>
      </c>
      <c r="B12" s="346" t="s">
        <v>140</v>
      </c>
      <c r="C12" s="347" t="s">
        <v>77</v>
      </c>
      <c r="D12" s="104">
        <f t="shared" si="0"/>
        <v>4583.3333333333339</v>
      </c>
      <c r="E12" s="342">
        <f t="shared" si="1"/>
        <v>4166.666666666667</v>
      </c>
      <c r="F12" s="105">
        <f t="shared" si="2"/>
        <v>4812.5000000000009</v>
      </c>
      <c r="G12" s="105">
        <f t="shared" si="3"/>
        <v>5053.1250000000009</v>
      </c>
      <c r="H12" s="105">
        <f t="shared" si="3"/>
        <v>5305.7812500000009</v>
      </c>
      <c r="I12" s="105">
        <f t="shared" si="3"/>
        <v>5571.0703125000009</v>
      </c>
      <c r="J12" s="105">
        <f t="shared" si="3"/>
        <v>5849.6238281250016</v>
      </c>
      <c r="K12" s="343">
        <v>50000</v>
      </c>
      <c r="L12" s="348">
        <v>0.1</v>
      </c>
      <c r="M12" s="826">
        <v>44562</v>
      </c>
      <c r="N12" s="349">
        <f t="shared" si="4"/>
        <v>1</v>
      </c>
      <c r="O12" s="349" t="s">
        <v>141</v>
      </c>
      <c r="P12" s="350">
        <v>1</v>
      </c>
      <c r="Q12" s="348">
        <v>0.05</v>
      </c>
    </row>
    <row r="13" spans="1:18" s="344" customFormat="1" ht="18">
      <c r="A13" s="345" t="s">
        <v>148</v>
      </c>
      <c r="B13" s="346" t="s">
        <v>140</v>
      </c>
      <c r="C13" s="347" t="s">
        <v>77</v>
      </c>
      <c r="D13" s="104">
        <f t="shared" si="0"/>
        <v>4583.3333333333339</v>
      </c>
      <c r="E13" s="342">
        <f t="shared" si="1"/>
        <v>4166.666666666667</v>
      </c>
      <c r="F13" s="105">
        <f t="shared" si="2"/>
        <v>4812.5000000000009</v>
      </c>
      <c r="G13" s="105">
        <f t="shared" si="3"/>
        <v>5053.1250000000009</v>
      </c>
      <c r="H13" s="105">
        <f t="shared" si="3"/>
        <v>5305.7812500000009</v>
      </c>
      <c r="I13" s="105">
        <f t="shared" si="3"/>
        <v>5571.0703125000009</v>
      </c>
      <c r="J13" s="105">
        <f>I13*(1+$Q13)</f>
        <v>5849.6238281250016</v>
      </c>
      <c r="K13" s="343">
        <v>50000</v>
      </c>
      <c r="L13" s="348">
        <v>0.1</v>
      </c>
      <c r="M13" s="826">
        <v>44562</v>
      </c>
      <c r="N13" s="349">
        <f t="shared" si="4"/>
        <v>1</v>
      </c>
      <c r="O13" s="349" t="s">
        <v>141</v>
      </c>
      <c r="P13" s="350">
        <v>1</v>
      </c>
      <c r="Q13" s="348">
        <v>0.05</v>
      </c>
    </row>
    <row r="14" spans="1:18" ht="16">
      <c r="A14" s="82"/>
      <c r="B14" s="108"/>
      <c r="C14" s="223"/>
      <c r="D14" s="107"/>
      <c r="E14" s="101"/>
      <c r="F14" s="965"/>
      <c r="G14" s="965"/>
      <c r="H14" s="965"/>
      <c r="I14" s="965"/>
      <c r="J14" s="965"/>
      <c r="K14" s="109"/>
      <c r="L14" s="73"/>
      <c r="M14" s="73"/>
      <c r="N14" s="73"/>
      <c r="O14" s="73"/>
      <c r="P14" s="73"/>
      <c r="Q14" s="348">
        <v>0.03</v>
      </c>
      <c r="R14" s="964"/>
    </row>
    <row r="15" spans="1:18" ht="16">
      <c r="A15" s="82"/>
      <c r="B15" s="110"/>
      <c r="C15" s="223"/>
      <c r="D15" s="107"/>
      <c r="E15" s="101"/>
      <c r="F15" s="965"/>
      <c r="G15" s="965"/>
      <c r="H15" s="965"/>
      <c r="I15" s="965"/>
      <c r="J15" s="965"/>
      <c r="K15" s="109"/>
      <c r="L15" s="73"/>
      <c r="M15" s="73"/>
      <c r="N15" s="73"/>
      <c r="O15" s="73"/>
      <c r="P15" s="73"/>
      <c r="Q15" s="348">
        <v>0.03</v>
      </c>
      <c r="R15" s="964"/>
    </row>
    <row r="16" spans="1:18" s="344" customFormat="1" ht="18">
      <c r="A16" s="281" t="s">
        <v>149</v>
      </c>
      <c r="B16" s="111"/>
      <c r="C16" s="102"/>
      <c r="D16" s="281"/>
      <c r="E16" s="281"/>
      <c r="F16" s="281"/>
      <c r="G16" s="281"/>
      <c r="H16" s="281"/>
      <c r="I16" s="281"/>
      <c r="J16" s="281"/>
      <c r="K16" s="103"/>
      <c r="L16" s="103"/>
      <c r="M16" s="103"/>
      <c r="N16" s="103"/>
      <c r="O16" s="103"/>
      <c r="P16" s="103"/>
      <c r="Q16" s="348">
        <v>0.03</v>
      </c>
      <c r="R16" s="281"/>
    </row>
    <row r="17" spans="1:17" s="344" customFormat="1" ht="18">
      <c r="A17" s="345" t="s">
        <v>150</v>
      </c>
      <c r="B17" s="346" t="s">
        <v>151</v>
      </c>
      <c r="C17" s="347" t="s">
        <v>77</v>
      </c>
      <c r="D17" s="104">
        <f t="shared" ref="D17:D42" si="5">E17*(1+L17)</f>
        <v>2291.666666666667</v>
      </c>
      <c r="E17" s="342">
        <f t="shared" ref="E17:E42" si="6">K17/12</f>
        <v>2083.3333333333335</v>
      </c>
      <c r="F17" s="105">
        <f t="shared" ref="F17:F42" si="7">D17*(1+$Q17)</f>
        <v>2360.416666666667</v>
      </c>
      <c r="G17" s="105">
        <f t="shared" ref="G17:J42" si="8">F17*(1+$Q17)</f>
        <v>2431.229166666667</v>
      </c>
      <c r="H17" s="105">
        <f t="shared" si="8"/>
        <v>2504.1660416666668</v>
      </c>
      <c r="I17" s="105">
        <f t="shared" si="8"/>
        <v>2579.2910229166669</v>
      </c>
      <c r="J17" s="105">
        <f t="shared" si="8"/>
        <v>2656.669753604167</v>
      </c>
      <c r="K17" s="343">
        <v>25000</v>
      </c>
      <c r="L17" s="348">
        <v>0.1</v>
      </c>
      <c r="M17" s="835">
        <v>43466</v>
      </c>
      <c r="N17" s="349">
        <f>IF(M17&gt;0,1,0)</f>
        <v>1</v>
      </c>
      <c r="O17" s="349" t="s">
        <v>141</v>
      </c>
      <c r="P17" s="350">
        <f>IF(N17=1,1,0)</f>
        <v>1</v>
      </c>
      <c r="Q17" s="348">
        <v>0.03</v>
      </c>
    </row>
    <row r="18" spans="1:17" s="344" customFormat="1" ht="18">
      <c r="A18" s="345" t="s">
        <v>152</v>
      </c>
      <c r="B18" s="346" t="s">
        <v>151</v>
      </c>
      <c r="C18" s="347" t="s">
        <v>77</v>
      </c>
      <c r="D18" s="104">
        <f t="shared" si="5"/>
        <v>2291.666666666667</v>
      </c>
      <c r="E18" s="342">
        <f t="shared" si="6"/>
        <v>2083.3333333333335</v>
      </c>
      <c r="F18" s="105">
        <f t="shared" si="7"/>
        <v>2360.416666666667</v>
      </c>
      <c r="G18" s="105">
        <f t="shared" si="8"/>
        <v>2431.229166666667</v>
      </c>
      <c r="H18" s="105">
        <f t="shared" si="8"/>
        <v>2504.1660416666668</v>
      </c>
      <c r="I18" s="105">
        <f t="shared" si="8"/>
        <v>2579.2910229166669</v>
      </c>
      <c r="J18" s="105">
        <f t="shared" si="8"/>
        <v>2656.669753604167</v>
      </c>
      <c r="K18" s="343">
        <v>25000</v>
      </c>
      <c r="L18" s="348">
        <v>0.1</v>
      </c>
      <c r="M18" s="835">
        <v>43647</v>
      </c>
      <c r="N18" s="349">
        <f t="shared" ref="N18:N42" si="9">IF(M18&gt;0,1,0)</f>
        <v>1</v>
      </c>
      <c r="O18" s="349" t="s">
        <v>141</v>
      </c>
      <c r="P18" s="350">
        <f t="shared" ref="P18" si="10">IF(N18=1,1,0)</f>
        <v>1</v>
      </c>
      <c r="Q18" s="348">
        <v>0.03</v>
      </c>
    </row>
    <row r="19" spans="1:17" s="344" customFormat="1" ht="18">
      <c r="A19" s="345" t="s">
        <v>152</v>
      </c>
      <c r="B19" s="346" t="s">
        <v>151</v>
      </c>
      <c r="C19" s="347" t="s">
        <v>77</v>
      </c>
      <c r="D19" s="104">
        <f t="shared" si="5"/>
        <v>2291.666666666667</v>
      </c>
      <c r="E19" s="342">
        <f t="shared" si="6"/>
        <v>2083.3333333333335</v>
      </c>
      <c r="F19" s="105">
        <f t="shared" si="7"/>
        <v>2360.416666666667</v>
      </c>
      <c r="G19" s="105">
        <f t="shared" si="8"/>
        <v>2431.229166666667</v>
      </c>
      <c r="H19" s="105">
        <f t="shared" si="8"/>
        <v>2504.1660416666668</v>
      </c>
      <c r="I19" s="105">
        <f t="shared" si="8"/>
        <v>2579.2910229166669</v>
      </c>
      <c r="J19" s="105">
        <f t="shared" si="8"/>
        <v>2656.669753604167</v>
      </c>
      <c r="K19" s="343">
        <v>25000</v>
      </c>
      <c r="L19" s="348">
        <v>0.1</v>
      </c>
      <c r="M19" s="769">
        <v>44378</v>
      </c>
      <c r="N19" s="349">
        <f t="shared" si="9"/>
        <v>1</v>
      </c>
      <c r="O19" s="349" t="s">
        <v>141</v>
      </c>
      <c r="P19" s="350">
        <v>1</v>
      </c>
      <c r="Q19" s="348">
        <v>0.03</v>
      </c>
    </row>
    <row r="20" spans="1:17" s="344" customFormat="1" ht="18">
      <c r="A20" s="345" t="s">
        <v>152</v>
      </c>
      <c r="B20" s="346" t="s">
        <v>151</v>
      </c>
      <c r="C20" s="347" t="s">
        <v>77</v>
      </c>
      <c r="D20" s="104">
        <f t="shared" si="5"/>
        <v>2291.666666666667</v>
      </c>
      <c r="E20" s="342">
        <f t="shared" si="6"/>
        <v>2083.3333333333335</v>
      </c>
      <c r="F20" s="105">
        <f t="shared" si="7"/>
        <v>2360.416666666667</v>
      </c>
      <c r="G20" s="105">
        <f t="shared" si="8"/>
        <v>2431.229166666667</v>
      </c>
      <c r="H20" s="105">
        <f t="shared" si="8"/>
        <v>2504.1660416666668</v>
      </c>
      <c r="I20" s="105">
        <f t="shared" si="8"/>
        <v>2579.2910229166669</v>
      </c>
      <c r="J20" s="105">
        <f t="shared" si="8"/>
        <v>2656.669753604167</v>
      </c>
      <c r="K20" s="343">
        <v>25000</v>
      </c>
      <c r="L20" s="348">
        <v>0.1</v>
      </c>
      <c r="M20" s="769">
        <v>44378</v>
      </c>
      <c r="N20" s="349">
        <f t="shared" si="9"/>
        <v>1</v>
      </c>
      <c r="O20" s="349" t="s">
        <v>141</v>
      </c>
      <c r="P20" s="350">
        <v>1</v>
      </c>
      <c r="Q20" s="348">
        <v>0.03</v>
      </c>
    </row>
    <row r="21" spans="1:17" s="344" customFormat="1" ht="18">
      <c r="A21" s="345" t="s">
        <v>152</v>
      </c>
      <c r="B21" s="346" t="s">
        <v>151</v>
      </c>
      <c r="C21" s="347" t="s">
        <v>77</v>
      </c>
      <c r="D21" s="104">
        <f t="shared" si="5"/>
        <v>6875.0000000000009</v>
      </c>
      <c r="E21" s="342">
        <f t="shared" si="6"/>
        <v>6250</v>
      </c>
      <c r="F21" s="105">
        <f t="shared" si="7"/>
        <v>7081.2500000000009</v>
      </c>
      <c r="G21" s="105">
        <f t="shared" si="8"/>
        <v>7293.6875000000009</v>
      </c>
      <c r="H21" s="105">
        <f t="shared" si="8"/>
        <v>7512.498125000001</v>
      </c>
      <c r="I21" s="105">
        <f t="shared" si="8"/>
        <v>7737.873068750001</v>
      </c>
      <c r="J21" s="105">
        <f t="shared" si="8"/>
        <v>7970.0092608125015</v>
      </c>
      <c r="K21" s="343">
        <v>75000</v>
      </c>
      <c r="L21" s="348">
        <v>0.1</v>
      </c>
      <c r="M21" s="828">
        <v>45292</v>
      </c>
      <c r="N21" s="349">
        <f t="shared" si="9"/>
        <v>1</v>
      </c>
      <c r="O21" s="349" t="s">
        <v>141</v>
      </c>
      <c r="P21" s="350">
        <v>1</v>
      </c>
      <c r="Q21" s="348">
        <v>0.03</v>
      </c>
    </row>
    <row r="22" spans="1:17" s="344" customFormat="1" ht="18">
      <c r="A22" s="345" t="s">
        <v>152</v>
      </c>
      <c r="B22" s="346" t="s">
        <v>151</v>
      </c>
      <c r="C22" s="347" t="s">
        <v>77</v>
      </c>
      <c r="D22" s="104">
        <f t="shared" si="5"/>
        <v>6875.0000000000009</v>
      </c>
      <c r="E22" s="342">
        <f t="shared" si="6"/>
        <v>6250</v>
      </c>
      <c r="F22" s="105">
        <f t="shared" si="7"/>
        <v>7081.2500000000009</v>
      </c>
      <c r="G22" s="105">
        <f t="shared" si="8"/>
        <v>7293.6875000000009</v>
      </c>
      <c r="H22" s="105">
        <f t="shared" si="8"/>
        <v>7512.498125000001</v>
      </c>
      <c r="I22" s="105">
        <f t="shared" si="8"/>
        <v>7737.873068750001</v>
      </c>
      <c r="J22" s="105">
        <f t="shared" si="8"/>
        <v>7970.0092608125015</v>
      </c>
      <c r="K22" s="343">
        <v>75000</v>
      </c>
      <c r="L22" s="348">
        <v>0.1</v>
      </c>
      <c r="M22" s="828">
        <v>45292</v>
      </c>
      <c r="N22" s="349">
        <f t="shared" si="9"/>
        <v>1</v>
      </c>
      <c r="O22" s="349" t="s">
        <v>141</v>
      </c>
      <c r="P22" s="350">
        <v>1</v>
      </c>
      <c r="Q22" s="348">
        <v>0.03</v>
      </c>
    </row>
    <row r="23" spans="1:17" s="344" customFormat="1" ht="18">
      <c r="A23" s="345" t="s">
        <v>153</v>
      </c>
      <c r="B23" s="346" t="s">
        <v>151</v>
      </c>
      <c r="C23" s="347" t="s">
        <v>77</v>
      </c>
      <c r="D23" s="104">
        <f t="shared" si="5"/>
        <v>6875.0000000000009</v>
      </c>
      <c r="E23" s="342">
        <f t="shared" si="6"/>
        <v>6250</v>
      </c>
      <c r="F23" s="105">
        <f t="shared" si="7"/>
        <v>7081.2500000000009</v>
      </c>
      <c r="G23" s="105">
        <f t="shared" si="8"/>
        <v>7293.6875000000009</v>
      </c>
      <c r="H23" s="105">
        <f t="shared" si="8"/>
        <v>7512.498125000001</v>
      </c>
      <c r="I23" s="105">
        <f t="shared" si="8"/>
        <v>7737.873068750001</v>
      </c>
      <c r="J23" s="105">
        <f t="shared" si="8"/>
        <v>7970.0092608125015</v>
      </c>
      <c r="K23" s="343">
        <v>75000</v>
      </c>
      <c r="L23" s="348">
        <v>0.1</v>
      </c>
      <c r="M23" s="827">
        <v>44927</v>
      </c>
      <c r="N23" s="349">
        <f t="shared" si="9"/>
        <v>1</v>
      </c>
      <c r="O23" s="349" t="s">
        <v>141</v>
      </c>
      <c r="P23" s="350">
        <v>1</v>
      </c>
      <c r="Q23" s="348">
        <v>0.03</v>
      </c>
    </row>
    <row r="24" spans="1:17" s="344" customFormat="1" ht="18">
      <c r="A24" s="345" t="s">
        <v>153</v>
      </c>
      <c r="B24" s="346" t="s">
        <v>151</v>
      </c>
      <c r="C24" s="347" t="s">
        <v>77</v>
      </c>
      <c r="D24" s="104">
        <f t="shared" si="5"/>
        <v>2291.666666666667</v>
      </c>
      <c r="E24" s="342">
        <f t="shared" si="6"/>
        <v>2083.3333333333335</v>
      </c>
      <c r="F24" s="105">
        <f t="shared" si="7"/>
        <v>2360.416666666667</v>
      </c>
      <c r="G24" s="105">
        <f t="shared" si="8"/>
        <v>2431.229166666667</v>
      </c>
      <c r="H24" s="105">
        <f t="shared" si="8"/>
        <v>2504.1660416666668</v>
      </c>
      <c r="I24" s="105">
        <f t="shared" si="8"/>
        <v>2579.2910229166669</v>
      </c>
      <c r="J24" s="105">
        <f t="shared" si="8"/>
        <v>2656.669753604167</v>
      </c>
      <c r="K24" s="343">
        <v>25000</v>
      </c>
      <c r="L24" s="348">
        <v>0.1</v>
      </c>
      <c r="M24" s="835">
        <v>43556</v>
      </c>
      <c r="N24" s="349">
        <f t="shared" si="9"/>
        <v>1</v>
      </c>
      <c r="O24" s="349" t="s">
        <v>141</v>
      </c>
      <c r="P24" s="350">
        <v>1</v>
      </c>
      <c r="Q24" s="348">
        <v>0.03</v>
      </c>
    </row>
    <row r="25" spans="1:17" s="344" customFormat="1" ht="18">
      <c r="A25" s="345" t="s">
        <v>153</v>
      </c>
      <c r="B25" s="346" t="s">
        <v>151</v>
      </c>
      <c r="C25" s="347" t="s">
        <v>77</v>
      </c>
      <c r="D25" s="104">
        <f t="shared" si="5"/>
        <v>2291.666666666667</v>
      </c>
      <c r="E25" s="342">
        <f t="shared" si="6"/>
        <v>2083.3333333333335</v>
      </c>
      <c r="F25" s="105">
        <f t="shared" si="7"/>
        <v>2360.416666666667</v>
      </c>
      <c r="G25" s="105">
        <f t="shared" si="8"/>
        <v>2431.229166666667</v>
      </c>
      <c r="H25" s="105">
        <f t="shared" si="8"/>
        <v>2504.1660416666668</v>
      </c>
      <c r="I25" s="105">
        <f t="shared" si="8"/>
        <v>2579.2910229166669</v>
      </c>
      <c r="J25" s="105">
        <f t="shared" si="8"/>
        <v>2656.669753604167</v>
      </c>
      <c r="K25" s="343">
        <v>25000</v>
      </c>
      <c r="L25" s="348">
        <v>0.1</v>
      </c>
      <c r="M25" s="835">
        <v>43556</v>
      </c>
      <c r="N25" s="349">
        <f t="shared" si="9"/>
        <v>1</v>
      </c>
      <c r="O25" s="349" t="s">
        <v>141</v>
      </c>
      <c r="P25" s="350">
        <v>1</v>
      </c>
      <c r="Q25" s="348">
        <v>0.03</v>
      </c>
    </row>
    <row r="26" spans="1:17" s="344" customFormat="1" ht="18">
      <c r="A26" s="345" t="s">
        <v>153</v>
      </c>
      <c r="B26" s="346" t="s">
        <v>151</v>
      </c>
      <c r="C26" s="347" t="s">
        <v>77</v>
      </c>
      <c r="D26" s="104">
        <f t="shared" si="5"/>
        <v>2291.666666666667</v>
      </c>
      <c r="E26" s="342">
        <f t="shared" si="6"/>
        <v>2083.3333333333335</v>
      </c>
      <c r="F26" s="105">
        <f t="shared" si="7"/>
        <v>2360.416666666667</v>
      </c>
      <c r="G26" s="105">
        <f t="shared" si="8"/>
        <v>2431.229166666667</v>
      </c>
      <c r="H26" s="105">
        <f t="shared" si="8"/>
        <v>2504.1660416666668</v>
      </c>
      <c r="I26" s="105">
        <f t="shared" si="8"/>
        <v>2579.2910229166669</v>
      </c>
      <c r="J26" s="105">
        <f t="shared" si="8"/>
        <v>2656.669753604167</v>
      </c>
      <c r="K26" s="343">
        <v>25000</v>
      </c>
      <c r="L26" s="348">
        <v>0.1</v>
      </c>
      <c r="M26" s="769">
        <v>44378</v>
      </c>
      <c r="N26" s="349">
        <f t="shared" si="9"/>
        <v>1</v>
      </c>
      <c r="O26" s="349" t="s">
        <v>141</v>
      </c>
      <c r="P26" s="350">
        <v>1</v>
      </c>
      <c r="Q26" s="348">
        <v>0.03</v>
      </c>
    </row>
    <row r="27" spans="1:17" s="344" customFormat="1" ht="18">
      <c r="A27" s="345" t="s">
        <v>153</v>
      </c>
      <c r="B27" s="346" t="s">
        <v>151</v>
      </c>
      <c r="C27" s="347" t="s">
        <v>77</v>
      </c>
      <c r="D27" s="104">
        <f t="shared" si="5"/>
        <v>2291.666666666667</v>
      </c>
      <c r="E27" s="342">
        <f t="shared" si="6"/>
        <v>2083.3333333333335</v>
      </c>
      <c r="F27" s="105">
        <f t="shared" si="7"/>
        <v>2360.416666666667</v>
      </c>
      <c r="G27" s="105">
        <f t="shared" si="8"/>
        <v>2431.229166666667</v>
      </c>
      <c r="H27" s="105">
        <f t="shared" si="8"/>
        <v>2504.1660416666668</v>
      </c>
      <c r="I27" s="105">
        <f t="shared" si="8"/>
        <v>2579.2910229166669</v>
      </c>
      <c r="J27" s="105">
        <f t="shared" si="8"/>
        <v>2656.669753604167</v>
      </c>
      <c r="K27" s="343">
        <v>25000</v>
      </c>
      <c r="L27" s="348">
        <v>0.1</v>
      </c>
      <c r="M27" s="769">
        <v>44378</v>
      </c>
      <c r="N27" s="349">
        <f t="shared" si="9"/>
        <v>1</v>
      </c>
      <c r="O27" s="349" t="s">
        <v>141</v>
      </c>
      <c r="P27" s="350">
        <v>1</v>
      </c>
      <c r="Q27" s="348">
        <v>0.03</v>
      </c>
    </row>
    <row r="28" spans="1:17" s="344" customFormat="1" ht="18">
      <c r="A28" s="345" t="s">
        <v>153</v>
      </c>
      <c r="B28" s="346" t="s">
        <v>151</v>
      </c>
      <c r="C28" s="347" t="s">
        <v>77</v>
      </c>
      <c r="D28" s="104">
        <f t="shared" si="5"/>
        <v>2291.666666666667</v>
      </c>
      <c r="E28" s="342">
        <f t="shared" si="6"/>
        <v>2083.3333333333335</v>
      </c>
      <c r="F28" s="105">
        <f t="shared" si="7"/>
        <v>2360.416666666667</v>
      </c>
      <c r="G28" s="105">
        <f t="shared" si="8"/>
        <v>2431.229166666667</v>
      </c>
      <c r="H28" s="105">
        <f t="shared" si="8"/>
        <v>2504.1660416666668</v>
      </c>
      <c r="I28" s="105">
        <f t="shared" si="8"/>
        <v>2579.2910229166669</v>
      </c>
      <c r="J28" s="105">
        <f t="shared" si="8"/>
        <v>2656.669753604167</v>
      </c>
      <c r="K28" s="343">
        <v>25000</v>
      </c>
      <c r="L28" s="348">
        <v>0.1</v>
      </c>
      <c r="M28" s="769">
        <v>44378</v>
      </c>
      <c r="N28" s="349">
        <f t="shared" si="9"/>
        <v>1</v>
      </c>
      <c r="O28" s="349" t="s">
        <v>141</v>
      </c>
      <c r="P28" s="350">
        <v>1</v>
      </c>
      <c r="Q28" s="348">
        <v>0.03</v>
      </c>
    </row>
    <row r="29" spans="1:17" s="344" customFormat="1" ht="18">
      <c r="A29" s="345" t="s">
        <v>153</v>
      </c>
      <c r="B29" s="346" t="s">
        <v>151</v>
      </c>
      <c r="C29" s="347" t="s">
        <v>77</v>
      </c>
      <c r="D29" s="104">
        <f t="shared" si="5"/>
        <v>6875.0000000000009</v>
      </c>
      <c r="E29" s="342">
        <f t="shared" si="6"/>
        <v>6250</v>
      </c>
      <c r="F29" s="105">
        <f t="shared" si="7"/>
        <v>7081.2500000000009</v>
      </c>
      <c r="G29" s="105">
        <f t="shared" si="8"/>
        <v>7293.6875000000009</v>
      </c>
      <c r="H29" s="105">
        <f t="shared" si="8"/>
        <v>7512.498125000001</v>
      </c>
      <c r="I29" s="105">
        <f t="shared" si="8"/>
        <v>7737.873068750001</v>
      </c>
      <c r="J29" s="105">
        <f t="shared" si="8"/>
        <v>7970.0092608125015</v>
      </c>
      <c r="K29" s="343">
        <v>75000</v>
      </c>
      <c r="L29" s="348">
        <v>0.1</v>
      </c>
      <c r="M29" s="827">
        <v>45108</v>
      </c>
      <c r="N29" s="349">
        <f t="shared" si="9"/>
        <v>1</v>
      </c>
      <c r="O29" s="349" t="s">
        <v>141</v>
      </c>
      <c r="P29" s="350">
        <v>1</v>
      </c>
      <c r="Q29" s="348">
        <v>0.03</v>
      </c>
    </row>
    <row r="30" spans="1:17" s="344" customFormat="1" ht="18">
      <c r="A30" s="345" t="s">
        <v>154</v>
      </c>
      <c r="B30" s="346" t="s">
        <v>151</v>
      </c>
      <c r="C30" s="347" t="s">
        <v>77</v>
      </c>
      <c r="D30" s="104">
        <f t="shared" si="5"/>
        <v>4583.3333333333339</v>
      </c>
      <c r="E30" s="342">
        <f t="shared" si="6"/>
        <v>4166.666666666667</v>
      </c>
      <c r="F30" s="105">
        <f t="shared" si="7"/>
        <v>4720.8333333333339</v>
      </c>
      <c r="G30" s="105">
        <f t="shared" si="8"/>
        <v>4862.4583333333339</v>
      </c>
      <c r="H30" s="105">
        <f t="shared" si="8"/>
        <v>5008.3320833333337</v>
      </c>
      <c r="I30" s="105">
        <f t="shared" si="8"/>
        <v>5158.5820458333337</v>
      </c>
      <c r="J30" s="105">
        <f t="shared" si="8"/>
        <v>5313.339507208334</v>
      </c>
      <c r="K30" s="343">
        <v>50000</v>
      </c>
      <c r="L30" s="348">
        <v>0.1</v>
      </c>
      <c r="M30" s="829">
        <v>45658</v>
      </c>
      <c r="N30" s="349">
        <f t="shared" si="9"/>
        <v>1</v>
      </c>
      <c r="O30" s="349" t="s">
        <v>141</v>
      </c>
      <c r="P30" s="350">
        <v>1</v>
      </c>
      <c r="Q30" s="348">
        <v>0.03</v>
      </c>
    </row>
    <row r="31" spans="1:17" s="344" customFormat="1" ht="18">
      <c r="A31" s="345" t="s">
        <v>155</v>
      </c>
      <c r="B31" s="346" t="s">
        <v>151</v>
      </c>
      <c r="C31" s="347" t="s">
        <v>77</v>
      </c>
      <c r="D31" s="104">
        <f t="shared" si="5"/>
        <v>2291.666666666667</v>
      </c>
      <c r="E31" s="342">
        <f t="shared" si="6"/>
        <v>2083.3333333333335</v>
      </c>
      <c r="F31" s="105">
        <f t="shared" si="7"/>
        <v>2360.416666666667</v>
      </c>
      <c r="G31" s="105">
        <f t="shared" si="8"/>
        <v>2431.229166666667</v>
      </c>
      <c r="H31" s="105">
        <f t="shared" si="8"/>
        <v>2504.1660416666668</v>
      </c>
      <c r="I31" s="105">
        <f t="shared" si="8"/>
        <v>2579.2910229166669</v>
      </c>
      <c r="J31" s="105">
        <f t="shared" si="8"/>
        <v>2656.669753604167</v>
      </c>
      <c r="K31" s="343">
        <v>25000</v>
      </c>
      <c r="L31" s="348">
        <v>0.1</v>
      </c>
      <c r="M31" s="835">
        <v>43739</v>
      </c>
      <c r="N31" s="349">
        <f t="shared" si="9"/>
        <v>1</v>
      </c>
      <c r="O31" s="349" t="s">
        <v>141</v>
      </c>
      <c r="P31" s="350">
        <v>1</v>
      </c>
      <c r="Q31" s="348">
        <v>0.03</v>
      </c>
    </row>
    <row r="32" spans="1:17" s="344" customFormat="1" ht="18">
      <c r="A32" s="345" t="s">
        <v>155</v>
      </c>
      <c r="B32" s="346" t="s">
        <v>151</v>
      </c>
      <c r="C32" s="347" t="s">
        <v>77</v>
      </c>
      <c r="D32" s="104">
        <f t="shared" si="5"/>
        <v>3666.666666666667</v>
      </c>
      <c r="E32" s="342">
        <f t="shared" si="6"/>
        <v>3333.3333333333335</v>
      </c>
      <c r="F32" s="105">
        <f t="shared" si="7"/>
        <v>3776.666666666667</v>
      </c>
      <c r="G32" s="105">
        <f t="shared" si="8"/>
        <v>3889.9666666666672</v>
      </c>
      <c r="H32" s="105">
        <f t="shared" si="8"/>
        <v>4006.6656666666672</v>
      </c>
      <c r="I32" s="105">
        <f t="shared" si="8"/>
        <v>4126.8656366666673</v>
      </c>
      <c r="J32" s="105">
        <f t="shared" si="8"/>
        <v>4250.6716057666672</v>
      </c>
      <c r="K32" s="343">
        <v>40000</v>
      </c>
      <c r="L32" s="348">
        <v>0.1</v>
      </c>
      <c r="M32" s="768">
        <v>43831</v>
      </c>
      <c r="N32" s="349">
        <f t="shared" si="9"/>
        <v>1</v>
      </c>
      <c r="O32" s="349" t="s">
        <v>141</v>
      </c>
      <c r="P32" s="350">
        <v>1</v>
      </c>
      <c r="Q32" s="348">
        <v>0.03</v>
      </c>
    </row>
    <row r="33" spans="1:18" s="344" customFormat="1" ht="18">
      <c r="A33" s="345" t="s">
        <v>155</v>
      </c>
      <c r="B33" s="346" t="s">
        <v>151</v>
      </c>
      <c r="C33" s="347" t="s">
        <v>77</v>
      </c>
      <c r="D33" s="104">
        <f t="shared" si="5"/>
        <v>3666.666666666667</v>
      </c>
      <c r="E33" s="342">
        <f t="shared" si="6"/>
        <v>3333.3333333333335</v>
      </c>
      <c r="F33" s="105">
        <f t="shared" si="7"/>
        <v>3776.666666666667</v>
      </c>
      <c r="G33" s="105">
        <f t="shared" si="8"/>
        <v>3889.9666666666672</v>
      </c>
      <c r="H33" s="105">
        <f t="shared" si="8"/>
        <v>4006.6656666666672</v>
      </c>
      <c r="I33" s="105">
        <f t="shared" si="8"/>
        <v>4126.8656366666673</v>
      </c>
      <c r="J33" s="105">
        <f t="shared" si="8"/>
        <v>4250.6716057666672</v>
      </c>
      <c r="K33" s="343">
        <v>40000</v>
      </c>
      <c r="L33" s="348">
        <v>0.1</v>
      </c>
      <c r="M33" s="768">
        <v>43922</v>
      </c>
      <c r="N33" s="349">
        <f t="shared" si="9"/>
        <v>1</v>
      </c>
      <c r="O33" s="349" t="s">
        <v>141</v>
      </c>
      <c r="P33" s="350">
        <v>1</v>
      </c>
      <c r="Q33" s="348">
        <v>0.03</v>
      </c>
    </row>
    <row r="34" spans="1:18" s="344" customFormat="1" ht="18">
      <c r="A34" s="345" t="s">
        <v>155</v>
      </c>
      <c r="B34" s="346" t="s">
        <v>151</v>
      </c>
      <c r="C34" s="347" t="s">
        <v>77</v>
      </c>
      <c r="D34" s="104">
        <f t="shared" si="5"/>
        <v>4583.3333333333339</v>
      </c>
      <c r="E34" s="342">
        <f t="shared" si="6"/>
        <v>4166.666666666667</v>
      </c>
      <c r="F34" s="105">
        <f t="shared" si="7"/>
        <v>4720.8333333333339</v>
      </c>
      <c r="G34" s="105">
        <f t="shared" si="8"/>
        <v>4862.4583333333339</v>
      </c>
      <c r="H34" s="105">
        <f t="shared" si="8"/>
        <v>5008.3320833333337</v>
      </c>
      <c r="I34" s="105">
        <f t="shared" si="8"/>
        <v>5158.5820458333337</v>
      </c>
      <c r="J34" s="105">
        <f t="shared" si="8"/>
        <v>5313.339507208334</v>
      </c>
      <c r="K34" s="343">
        <v>50000</v>
      </c>
      <c r="L34" s="348">
        <v>0.1</v>
      </c>
      <c r="M34" s="827">
        <v>45108</v>
      </c>
      <c r="N34" s="349">
        <f t="shared" si="9"/>
        <v>1</v>
      </c>
      <c r="O34" s="349" t="s">
        <v>141</v>
      </c>
      <c r="P34" s="350">
        <v>1</v>
      </c>
      <c r="Q34" s="348">
        <v>0.03</v>
      </c>
    </row>
    <row r="35" spans="1:18" s="344" customFormat="1" ht="18">
      <c r="A35" s="345" t="s">
        <v>155</v>
      </c>
      <c r="B35" s="346" t="s">
        <v>151</v>
      </c>
      <c r="C35" s="347" t="s">
        <v>77</v>
      </c>
      <c r="D35" s="104">
        <f t="shared" si="5"/>
        <v>4583.3333333333339</v>
      </c>
      <c r="E35" s="342">
        <f t="shared" si="6"/>
        <v>4166.666666666667</v>
      </c>
      <c r="F35" s="105">
        <f t="shared" si="7"/>
        <v>4720.8333333333339</v>
      </c>
      <c r="G35" s="105">
        <f t="shared" si="8"/>
        <v>4862.4583333333339</v>
      </c>
      <c r="H35" s="105">
        <f t="shared" si="8"/>
        <v>5008.3320833333337</v>
      </c>
      <c r="I35" s="105">
        <f t="shared" si="8"/>
        <v>5158.5820458333337</v>
      </c>
      <c r="J35" s="105">
        <f t="shared" si="8"/>
        <v>5313.339507208334</v>
      </c>
      <c r="K35" s="343">
        <v>50000</v>
      </c>
      <c r="L35" s="348">
        <v>0.1</v>
      </c>
      <c r="M35" s="828">
        <v>45474</v>
      </c>
      <c r="N35" s="349">
        <f t="shared" si="9"/>
        <v>1</v>
      </c>
      <c r="O35" s="349" t="s">
        <v>141</v>
      </c>
      <c r="P35" s="350">
        <v>1</v>
      </c>
      <c r="Q35" s="348">
        <v>0.03</v>
      </c>
    </row>
    <row r="36" spans="1:18" s="344" customFormat="1" ht="18">
      <c r="A36" s="345" t="s">
        <v>156</v>
      </c>
      <c r="B36" s="346" t="s">
        <v>151</v>
      </c>
      <c r="C36" s="347" t="s">
        <v>77</v>
      </c>
      <c r="D36" s="104">
        <f t="shared" si="5"/>
        <v>2291.666666666667</v>
      </c>
      <c r="E36" s="342">
        <f t="shared" si="6"/>
        <v>2083.3333333333335</v>
      </c>
      <c r="F36" s="105">
        <f t="shared" si="7"/>
        <v>2360.416666666667</v>
      </c>
      <c r="G36" s="105">
        <f t="shared" si="8"/>
        <v>2431.229166666667</v>
      </c>
      <c r="H36" s="105">
        <f t="shared" si="8"/>
        <v>2504.1660416666668</v>
      </c>
      <c r="I36" s="105">
        <f t="shared" si="8"/>
        <v>2579.2910229166669</v>
      </c>
      <c r="J36" s="105">
        <f t="shared" si="8"/>
        <v>2656.669753604167</v>
      </c>
      <c r="K36" s="343">
        <v>25000</v>
      </c>
      <c r="L36" s="348">
        <v>0.1</v>
      </c>
      <c r="M36" s="768">
        <v>43850</v>
      </c>
      <c r="N36" s="349">
        <f t="shared" si="9"/>
        <v>1</v>
      </c>
      <c r="O36" s="349" t="s">
        <v>141</v>
      </c>
      <c r="P36" s="350">
        <v>1</v>
      </c>
      <c r="Q36" s="348">
        <v>0.03</v>
      </c>
    </row>
    <row r="37" spans="1:18" s="344" customFormat="1" ht="18">
      <c r="A37" s="345" t="s">
        <v>157</v>
      </c>
      <c r="B37" s="346" t="s">
        <v>151</v>
      </c>
      <c r="C37" s="347" t="s">
        <v>77</v>
      </c>
      <c r="D37" s="104">
        <f t="shared" si="5"/>
        <v>2291.666666666667</v>
      </c>
      <c r="E37" s="342">
        <f t="shared" si="6"/>
        <v>2083.3333333333335</v>
      </c>
      <c r="F37" s="105">
        <f t="shared" si="7"/>
        <v>2360.416666666667</v>
      </c>
      <c r="G37" s="105">
        <f t="shared" si="8"/>
        <v>2431.229166666667</v>
      </c>
      <c r="H37" s="105">
        <f t="shared" si="8"/>
        <v>2504.1660416666668</v>
      </c>
      <c r="I37" s="105">
        <f t="shared" si="8"/>
        <v>2579.2910229166669</v>
      </c>
      <c r="J37" s="105">
        <f t="shared" si="8"/>
        <v>2656.669753604167</v>
      </c>
      <c r="K37" s="343">
        <v>25000</v>
      </c>
      <c r="L37" s="348">
        <v>0.1</v>
      </c>
      <c r="M37" s="768">
        <v>43850</v>
      </c>
      <c r="N37" s="349">
        <f t="shared" si="9"/>
        <v>1</v>
      </c>
      <c r="O37" s="349" t="s">
        <v>141</v>
      </c>
      <c r="P37" s="350">
        <v>1</v>
      </c>
      <c r="Q37" s="348">
        <v>0.03</v>
      </c>
    </row>
    <row r="38" spans="1:18" s="344" customFormat="1" ht="18">
      <c r="A38" s="345" t="s">
        <v>158</v>
      </c>
      <c r="B38" s="346" t="s">
        <v>151</v>
      </c>
      <c r="C38" s="347" t="s">
        <v>77</v>
      </c>
      <c r="D38" s="104">
        <f t="shared" si="5"/>
        <v>2291.666666666667</v>
      </c>
      <c r="E38" s="342">
        <f t="shared" si="6"/>
        <v>2083.3333333333335</v>
      </c>
      <c r="F38" s="105">
        <f t="shared" si="7"/>
        <v>2360.416666666667</v>
      </c>
      <c r="G38" s="105">
        <f t="shared" si="8"/>
        <v>2431.229166666667</v>
      </c>
      <c r="H38" s="105">
        <f t="shared" si="8"/>
        <v>2504.1660416666668</v>
      </c>
      <c r="I38" s="105">
        <f t="shared" si="8"/>
        <v>2579.2910229166669</v>
      </c>
      <c r="J38" s="105">
        <f t="shared" si="8"/>
        <v>2656.669753604167</v>
      </c>
      <c r="K38" s="343">
        <v>25000</v>
      </c>
      <c r="L38" s="348">
        <v>0.1</v>
      </c>
      <c r="M38" s="768">
        <v>43850</v>
      </c>
      <c r="N38" s="349">
        <f t="shared" si="9"/>
        <v>1</v>
      </c>
      <c r="O38" s="349" t="s">
        <v>141</v>
      </c>
      <c r="P38" s="350">
        <v>1</v>
      </c>
      <c r="Q38" s="348">
        <v>0.03</v>
      </c>
    </row>
    <row r="39" spans="1:18" s="344" customFormat="1" ht="18">
      <c r="A39" s="345" t="s">
        <v>159</v>
      </c>
      <c r="B39" s="346" t="s">
        <v>151</v>
      </c>
      <c r="C39" s="347" t="s">
        <v>77</v>
      </c>
      <c r="D39" s="104">
        <f t="shared" si="5"/>
        <v>2291.666666666667</v>
      </c>
      <c r="E39" s="342">
        <f t="shared" si="6"/>
        <v>2083.3333333333335</v>
      </c>
      <c r="F39" s="105">
        <f t="shared" si="7"/>
        <v>2360.416666666667</v>
      </c>
      <c r="G39" s="105">
        <f t="shared" si="8"/>
        <v>2431.229166666667</v>
      </c>
      <c r="H39" s="105">
        <f t="shared" si="8"/>
        <v>2504.1660416666668</v>
      </c>
      <c r="I39" s="105">
        <f t="shared" si="8"/>
        <v>2579.2910229166669</v>
      </c>
      <c r="J39" s="105">
        <f t="shared" si="8"/>
        <v>2656.669753604167</v>
      </c>
      <c r="K39" s="343">
        <v>25000</v>
      </c>
      <c r="L39" s="348">
        <v>0.1</v>
      </c>
      <c r="M39" s="768">
        <v>43831</v>
      </c>
      <c r="N39" s="349">
        <f t="shared" si="9"/>
        <v>1</v>
      </c>
      <c r="O39" s="349" t="s">
        <v>141</v>
      </c>
      <c r="P39" s="350">
        <v>1</v>
      </c>
      <c r="Q39" s="348">
        <v>0.03</v>
      </c>
    </row>
    <row r="40" spans="1:18" s="344" customFormat="1" ht="18">
      <c r="A40" s="345" t="s">
        <v>159</v>
      </c>
      <c r="B40" s="346" t="s">
        <v>151</v>
      </c>
      <c r="C40" s="347" t="s">
        <v>77</v>
      </c>
      <c r="D40" s="104">
        <f t="shared" si="5"/>
        <v>2291.666666666667</v>
      </c>
      <c r="E40" s="342">
        <f t="shared" si="6"/>
        <v>2083.3333333333335</v>
      </c>
      <c r="F40" s="105">
        <f t="shared" si="7"/>
        <v>2360.416666666667</v>
      </c>
      <c r="G40" s="105">
        <f t="shared" si="8"/>
        <v>2431.229166666667</v>
      </c>
      <c r="H40" s="105">
        <f t="shared" si="8"/>
        <v>2504.1660416666668</v>
      </c>
      <c r="I40" s="105">
        <f t="shared" si="8"/>
        <v>2579.2910229166669</v>
      </c>
      <c r="J40" s="105">
        <f t="shared" si="8"/>
        <v>2656.669753604167</v>
      </c>
      <c r="K40" s="343">
        <v>25000</v>
      </c>
      <c r="L40" s="348">
        <v>0.1</v>
      </c>
      <c r="M40" s="768">
        <v>43850</v>
      </c>
      <c r="N40" s="349">
        <f t="shared" si="9"/>
        <v>1</v>
      </c>
      <c r="O40" s="349" t="s">
        <v>141</v>
      </c>
      <c r="P40" s="350">
        <v>1</v>
      </c>
      <c r="Q40" s="348">
        <v>0.03</v>
      </c>
    </row>
    <row r="41" spans="1:18" s="344" customFormat="1" ht="18">
      <c r="A41" s="345" t="s">
        <v>159</v>
      </c>
      <c r="B41" s="346" t="s">
        <v>151</v>
      </c>
      <c r="C41" s="347" t="s">
        <v>77</v>
      </c>
      <c r="D41" s="104">
        <f t="shared" si="5"/>
        <v>5500</v>
      </c>
      <c r="E41" s="342">
        <f t="shared" si="6"/>
        <v>5000</v>
      </c>
      <c r="F41" s="105">
        <f t="shared" si="7"/>
        <v>5665</v>
      </c>
      <c r="G41" s="105">
        <f t="shared" si="8"/>
        <v>5834.95</v>
      </c>
      <c r="H41" s="105">
        <f t="shared" si="8"/>
        <v>6009.9984999999997</v>
      </c>
      <c r="I41" s="105">
        <f t="shared" si="8"/>
        <v>6190.2984550000001</v>
      </c>
      <c r="J41" s="105">
        <f t="shared" si="8"/>
        <v>6376.0074086499999</v>
      </c>
      <c r="K41" s="343">
        <v>60000</v>
      </c>
      <c r="L41" s="348">
        <v>0.1</v>
      </c>
      <c r="M41" s="826">
        <v>44835</v>
      </c>
      <c r="N41" s="349">
        <f t="shared" si="9"/>
        <v>1</v>
      </c>
      <c r="O41" s="349" t="s">
        <v>141</v>
      </c>
      <c r="P41" s="350">
        <v>1</v>
      </c>
      <c r="Q41" s="348">
        <v>0.03</v>
      </c>
    </row>
    <row r="42" spans="1:18" s="344" customFormat="1" ht="18">
      <c r="A42" s="345" t="s">
        <v>159</v>
      </c>
      <c r="B42" s="346" t="s">
        <v>151</v>
      </c>
      <c r="C42" s="347" t="s">
        <v>77</v>
      </c>
      <c r="D42" s="104">
        <f t="shared" si="5"/>
        <v>5500</v>
      </c>
      <c r="E42" s="342">
        <f t="shared" si="6"/>
        <v>5000</v>
      </c>
      <c r="F42" s="105">
        <f t="shared" si="7"/>
        <v>5665</v>
      </c>
      <c r="G42" s="105">
        <f t="shared" si="8"/>
        <v>5834.95</v>
      </c>
      <c r="H42" s="105">
        <f t="shared" si="8"/>
        <v>6009.9984999999997</v>
      </c>
      <c r="I42" s="105">
        <f t="shared" si="8"/>
        <v>6190.2984550000001</v>
      </c>
      <c r="J42" s="105">
        <f t="shared" si="8"/>
        <v>6376.0074086499999</v>
      </c>
      <c r="K42" s="343">
        <v>60000</v>
      </c>
      <c r="L42" s="348">
        <v>0.1</v>
      </c>
      <c r="M42" s="826">
        <v>44835</v>
      </c>
      <c r="N42" s="349">
        <f t="shared" si="9"/>
        <v>1</v>
      </c>
      <c r="O42" s="349" t="s">
        <v>141</v>
      </c>
      <c r="P42" s="350">
        <v>1</v>
      </c>
      <c r="Q42" s="348">
        <v>0.03</v>
      </c>
    </row>
    <row r="43" spans="1:18" ht="16">
      <c r="A43" s="112"/>
      <c r="B43" s="108"/>
      <c r="C43" s="223"/>
      <c r="D43" s="331"/>
      <c r="E43" s="101"/>
      <c r="F43" s="223"/>
      <c r="G43" s="223"/>
      <c r="H43" s="223"/>
      <c r="I43" s="223"/>
      <c r="J43" s="223"/>
      <c r="K43" s="106"/>
      <c r="L43" s="113"/>
      <c r="M43" s="113"/>
      <c r="N43" s="113"/>
      <c r="O43" s="113"/>
      <c r="P43" s="113"/>
      <c r="Q43" s="348">
        <v>0.03</v>
      </c>
      <c r="R43" s="964"/>
    </row>
    <row r="44" spans="1:18" ht="16">
      <c r="A44" s="99"/>
      <c r="B44" s="108"/>
      <c r="C44" s="223"/>
      <c r="D44" s="331"/>
      <c r="E44" s="101"/>
      <c r="F44" s="223"/>
      <c r="G44" s="223"/>
      <c r="H44" s="223"/>
      <c r="I44" s="223"/>
      <c r="J44" s="223"/>
      <c r="K44" s="113"/>
      <c r="L44" s="113"/>
      <c r="M44" s="113"/>
      <c r="N44" s="113"/>
      <c r="O44" s="113"/>
      <c r="P44" s="113"/>
      <c r="Q44" s="348">
        <v>0.03</v>
      </c>
      <c r="R44" s="964"/>
    </row>
    <row r="45" spans="1:18" s="344" customFormat="1" ht="18">
      <c r="A45" s="281" t="s">
        <v>160</v>
      </c>
      <c r="B45" s="111"/>
      <c r="C45" s="102"/>
      <c r="D45" s="281"/>
      <c r="E45" s="281"/>
      <c r="F45" s="281"/>
      <c r="G45" s="281"/>
      <c r="H45" s="281"/>
      <c r="I45" s="281"/>
      <c r="J45" s="281"/>
      <c r="K45" s="103"/>
      <c r="L45" s="103"/>
      <c r="M45" s="103"/>
      <c r="N45" s="103"/>
      <c r="O45" s="103"/>
      <c r="P45" s="103"/>
      <c r="Q45" s="348">
        <v>0.03</v>
      </c>
      <c r="R45" s="281"/>
    </row>
    <row r="46" spans="1:18" s="670" customFormat="1" ht="18">
      <c r="A46" s="661" t="s">
        <v>161</v>
      </c>
      <c r="B46" s="662" t="s">
        <v>162</v>
      </c>
      <c r="C46" s="663" t="s">
        <v>77</v>
      </c>
      <c r="D46" s="664">
        <f t="shared" ref="D46:D55" si="11">E46*(1+L46)</f>
        <v>2291.666666666667</v>
      </c>
      <c r="E46" s="665">
        <f t="shared" ref="E46:E55" si="12">K46/12</f>
        <v>2083.3333333333335</v>
      </c>
      <c r="F46" s="666">
        <f t="shared" ref="F46:F55" si="13">D46*(1+$Q46)</f>
        <v>2360.416666666667</v>
      </c>
      <c r="G46" s="666">
        <f t="shared" ref="G46:J55" si="14">F46*(1+$Q46)</f>
        <v>2431.229166666667</v>
      </c>
      <c r="H46" s="666">
        <f t="shared" si="14"/>
        <v>2504.1660416666668</v>
      </c>
      <c r="I46" s="666">
        <f t="shared" si="14"/>
        <v>2579.2910229166669</v>
      </c>
      <c r="J46" s="666">
        <f t="shared" si="14"/>
        <v>2656.669753604167</v>
      </c>
      <c r="K46" s="667">
        <v>25000</v>
      </c>
      <c r="L46" s="668">
        <v>0.1</v>
      </c>
      <c r="M46" s="769">
        <v>44197</v>
      </c>
      <c r="N46" s="349">
        <f>IF(M46&gt;0,1,0)</f>
        <v>1</v>
      </c>
      <c r="O46" s="669" t="s">
        <v>141</v>
      </c>
      <c r="P46" s="350">
        <v>1</v>
      </c>
      <c r="Q46" s="348">
        <v>0.03</v>
      </c>
    </row>
    <row r="47" spans="1:18" s="344" customFormat="1" ht="18">
      <c r="A47" s="345" t="s">
        <v>163</v>
      </c>
      <c r="B47" s="346" t="s">
        <v>162</v>
      </c>
      <c r="C47" s="347" t="s">
        <v>77</v>
      </c>
      <c r="D47" s="104">
        <f t="shared" si="11"/>
        <v>2291.666666666667</v>
      </c>
      <c r="E47" s="342">
        <f t="shared" si="12"/>
        <v>2083.3333333333335</v>
      </c>
      <c r="F47" s="105">
        <f t="shared" si="13"/>
        <v>2360.416666666667</v>
      </c>
      <c r="G47" s="105">
        <f t="shared" si="14"/>
        <v>2431.229166666667</v>
      </c>
      <c r="H47" s="105">
        <f t="shared" si="14"/>
        <v>2504.1660416666668</v>
      </c>
      <c r="I47" s="105">
        <f t="shared" si="14"/>
        <v>2579.2910229166669</v>
      </c>
      <c r="J47" s="105">
        <f t="shared" si="14"/>
        <v>2656.669753604167</v>
      </c>
      <c r="K47" s="343">
        <v>25000</v>
      </c>
      <c r="L47" s="348">
        <v>0.1</v>
      </c>
      <c r="M47" s="769">
        <v>44197</v>
      </c>
      <c r="N47" s="349">
        <f t="shared" ref="N47:N55" si="15">IF(M47&gt;0,1,0)</f>
        <v>1</v>
      </c>
      <c r="O47" s="349" t="s">
        <v>141</v>
      </c>
      <c r="P47" s="350">
        <v>1</v>
      </c>
      <c r="Q47" s="348">
        <v>0.03</v>
      </c>
    </row>
    <row r="48" spans="1:18" s="344" customFormat="1" ht="18">
      <c r="A48" s="345" t="s">
        <v>163</v>
      </c>
      <c r="B48" s="346" t="s">
        <v>162</v>
      </c>
      <c r="C48" s="347" t="s">
        <v>77</v>
      </c>
      <c r="D48" s="104">
        <f t="shared" si="11"/>
        <v>2291.666666666667</v>
      </c>
      <c r="E48" s="342">
        <f t="shared" si="12"/>
        <v>2083.3333333333335</v>
      </c>
      <c r="F48" s="105">
        <f t="shared" si="13"/>
        <v>2360.416666666667</v>
      </c>
      <c r="G48" s="105">
        <f t="shared" si="14"/>
        <v>2431.229166666667</v>
      </c>
      <c r="H48" s="105">
        <f t="shared" si="14"/>
        <v>2504.1660416666668</v>
      </c>
      <c r="I48" s="105">
        <f t="shared" si="14"/>
        <v>2579.2910229166669</v>
      </c>
      <c r="J48" s="105">
        <f t="shared" si="14"/>
        <v>2656.669753604167</v>
      </c>
      <c r="K48" s="343">
        <v>25000</v>
      </c>
      <c r="L48" s="348">
        <v>0.1</v>
      </c>
      <c r="M48" s="769">
        <v>44197</v>
      </c>
      <c r="N48" s="349">
        <f t="shared" si="15"/>
        <v>1</v>
      </c>
      <c r="O48" s="349" t="s">
        <v>141</v>
      </c>
      <c r="P48" s="350">
        <f t="shared" ref="P48:P55" si="16">IF(N48=1,1,0)</f>
        <v>1</v>
      </c>
      <c r="Q48" s="348">
        <v>0.03</v>
      </c>
      <c r="R48" s="349"/>
    </row>
    <row r="49" spans="1:18" s="344" customFormat="1" ht="18">
      <c r="A49" s="345" t="s">
        <v>163</v>
      </c>
      <c r="B49" s="346" t="s">
        <v>162</v>
      </c>
      <c r="C49" s="347" t="s">
        <v>77</v>
      </c>
      <c r="D49" s="104">
        <f t="shared" si="11"/>
        <v>2291.666666666667</v>
      </c>
      <c r="E49" s="342">
        <f t="shared" si="12"/>
        <v>2083.3333333333335</v>
      </c>
      <c r="F49" s="105">
        <f t="shared" si="13"/>
        <v>2360.416666666667</v>
      </c>
      <c r="G49" s="105">
        <f t="shared" si="14"/>
        <v>2431.229166666667</v>
      </c>
      <c r="H49" s="105">
        <f t="shared" si="14"/>
        <v>2504.1660416666668</v>
      </c>
      <c r="I49" s="105">
        <f t="shared" si="14"/>
        <v>2579.2910229166669</v>
      </c>
      <c r="J49" s="105">
        <f t="shared" si="14"/>
        <v>2656.669753604167</v>
      </c>
      <c r="K49" s="343">
        <v>25000</v>
      </c>
      <c r="L49" s="348">
        <v>0.1</v>
      </c>
      <c r="M49" s="769">
        <v>44197</v>
      </c>
      <c r="N49" s="349">
        <f t="shared" si="15"/>
        <v>1</v>
      </c>
      <c r="O49" s="349" t="s">
        <v>141</v>
      </c>
      <c r="P49" s="350">
        <f t="shared" si="16"/>
        <v>1</v>
      </c>
      <c r="Q49" s="348">
        <v>0.03</v>
      </c>
    </row>
    <row r="50" spans="1:18" s="344" customFormat="1" ht="18">
      <c r="A50" s="345" t="s">
        <v>163</v>
      </c>
      <c r="B50" s="346" t="s">
        <v>162</v>
      </c>
      <c r="C50" s="347" t="s">
        <v>77</v>
      </c>
      <c r="D50" s="104">
        <f t="shared" si="11"/>
        <v>3208.3333333333335</v>
      </c>
      <c r="E50" s="342">
        <f t="shared" si="12"/>
        <v>2916.6666666666665</v>
      </c>
      <c r="F50" s="105">
        <f t="shared" si="13"/>
        <v>3304.5833333333335</v>
      </c>
      <c r="G50" s="105">
        <f t="shared" si="14"/>
        <v>3403.7208333333338</v>
      </c>
      <c r="H50" s="105">
        <f t="shared" si="14"/>
        <v>3505.8324583333338</v>
      </c>
      <c r="I50" s="105">
        <f t="shared" si="14"/>
        <v>3611.0074320833337</v>
      </c>
      <c r="J50" s="105">
        <f t="shared" si="14"/>
        <v>3719.3376550458338</v>
      </c>
      <c r="K50" s="343">
        <v>35000</v>
      </c>
      <c r="L50" s="348">
        <v>0.1</v>
      </c>
      <c r="M50" s="828">
        <v>45292</v>
      </c>
      <c r="N50" s="349">
        <f t="shared" si="15"/>
        <v>1</v>
      </c>
      <c r="O50" s="349" t="s">
        <v>141</v>
      </c>
      <c r="P50" s="350">
        <f t="shared" si="16"/>
        <v>1</v>
      </c>
      <c r="Q50" s="348">
        <v>0.03</v>
      </c>
    </row>
    <row r="51" spans="1:18" s="344" customFormat="1" ht="18">
      <c r="A51" s="345" t="s">
        <v>164</v>
      </c>
      <c r="B51" s="346" t="s">
        <v>162</v>
      </c>
      <c r="C51" s="347" t="s">
        <v>77</v>
      </c>
      <c r="D51" s="104">
        <f t="shared" si="11"/>
        <v>3208.3333333333335</v>
      </c>
      <c r="E51" s="342">
        <f t="shared" si="12"/>
        <v>2916.6666666666665</v>
      </c>
      <c r="F51" s="105">
        <f t="shared" si="13"/>
        <v>3304.5833333333335</v>
      </c>
      <c r="G51" s="105">
        <f t="shared" si="14"/>
        <v>3403.7208333333338</v>
      </c>
      <c r="H51" s="105">
        <f t="shared" si="14"/>
        <v>3505.8324583333338</v>
      </c>
      <c r="I51" s="105">
        <f t="shared" si="14"/>
        <v>3611.0074320833337</v>
      </c>
      <c r="J51" s="105">
        <f t="shared" si="14"/>
        <v>3719.3376550458338</v>
      </c>
      <c r="K51" s="343">
        <v>35000</v>
      </c>
      <c r="L51" s="348">
        <v>0.1</v>
      </c>
      <c r="M51" s="826">
        <v>44562</v>
      </c>
      <c r="N51" s="349">
        <f t="shared" si="15"/>
        <v>1</v>
      </c>
      <c r="O51" s="349" t="s">
        <v>141</v>
      </c>
      <c r="P51" s="350">
        <f t="shared" si="16"/>
        <v>1</v>
      </c>
      <c r="Q51" s="348">
        <v>0.03</v>
      </c>
    </row>
    <row r="52" spans="1:18" s="344" customFormat="1" ht="18">
      <c r="A52" s="345" t="s">
        <v>164</v>
      </c>
      <c r="B52" s="346" t="s">
        <v>162</v>
      </c>
      <c r="C52" s="347" t="s">
        <v>77</v>
      </c>
      <c r="D52" s="104">
        <f t="shared" si="11"/>
        <v>3208.3333333333335</v>
      </c>
      <c r="E52" s="342">
        <f t="shared" si="12"/>
        <v>2916.6666666666665</v>
      </c>
      <c r="F52" s="105">
        <f t="shared" si="13"/>
        <v>3304.5833333333335</v>
      </c>
      <c r="G52" s="105">
        <f t="shared" si="14"/>
        <v>3403.7208333333338</v>
      </c>
      <c r="H52" s="105">
        <f t="shared" si="14"/>
        <v>3505.8324583333338</v>
      </c>
      <c r="I52" s="105">
        <f t="shared" si="14"/>
        <v>3611.0074320833337</v>
      </c>
      <c r="J52" s="105">
        <f t="shared" si="14"/>
        <v>3719.3376550458338</v>
      </c>
      <c r="K52" s="343">
        <v>35000</v>
      </c>
      <c r="L52" s="348">
        <v>0.1</v>
      </c>
      <c r="M52" s="826">
        <v>44562</v>
      </c>
      <c r="N52" s="349">
        <f t="shared" si="15"/>
        <v>1</v>
      </c>
      <c r="O52" s="349" t="s">
        <v>141</v>
      </c>
      <c r="P52" s="350">
        <f t="shared" si="16"/>
        <v>1</v>
      </c>
      <c r="Q52" s="348">
        <v>0.03</v>
      </c>
    </row>
    <row r="53" spans="1:18" s="344" customFormat="1" ht="18">
      <c r="A53" s="345" t="s">
        <v>164</v>
      </c>
      <c r="B53" s="346" t="s">
        <v>162</v>
      </c>
      <c r="C53" s="347" t="s">
        <v>77</v>
      </c>
      <c r="D53" s="104">
        <f t="shared" si="11"/>
        <v>3208.3333333333335</v>
      </c>
      <c r="E53" s="342">
        <f t="shared" si="12"/>
        <v>2916.6666666666665</v>
      </c>
      <c r="F53" s="105">
        <f t="shared" si="13"/>
        <v>3304.5833333333335</v>
      </c>
      <c r="G53" s="105">
        <f t="shared" si="14"/>
        <v>3403.7208333333338</v>
      </c>
      <c r="H53" s="105">
        <f t="shared" si="14"/>
        <v>3505.8324583333338</v>
      </c>
      <c r="I53" s="105">
        <f t="shared" si="14"/>
        <v>3611.0074320833337</v>
      </c>
      <c r="J53" s="105">
        <f t="shared" si="14"/>
        <v>3719.3376550458338</v>
      </c>
      <c r="K53" s="343">
        <v>35000</v>
      </c>
      <c r="L53" s="348">
        <v>0.1</v>
      </c>
      <c r="M53" s="827">
        <v>44927</v>
      </c>
      <c r="N53" s="349">
        <f t="shared" si="15"/>
        <v>1</v>
      </c>
      <c r="O53" s="349" t="s">
        <v>141</v>
      </c>
      <c r="P53" s="350">
        <f t="shared" si="16"/>
        <v>1</v>
      </c>
      <c r="Q53" s="348">
        <v>0.03</v>
      </c>
    </row>
    <row r="54" spans="1:18" s="344" customFormat="1" ht="18">
      <c r="A54" s="345" t="s">
        <v>164</v>
      </c>
      <c r="B54" s="346" t="s">
        <v>162</v>
      </c>
      <c r="C54" s="347" t="s">
        <v>77</v>
      </c>
      <c r="D54" s="104">
        <f t="shared" si="11"/>
        <v>3208.3333333333335</v>
      </c>
      <c r="E54" s="342">
        <f t="shared" si="12"/>
        <v>2916.6666666666665</v>
      </c>
      <c r="F54" s="105">
        <f t="shared" si="13"/>
        <v>3304.5833333333335</v>
      </c>
      <c r="G54" s="105">
        <f t="shared" si="14"/>
        <v>3403.7208333333338</v>
      </c>
      <c r="H54" s="105">
        <f t="shared" si="14"/>
        <v>3505.8324583333338</v>
      </c>
      <c r="I54" s="105">
        <f t="shared" si="14"/>
        <v>3611.0074320833337</v>
      </c>
      <c r="J54" s="105">
        <f t="shared" si="14"/>
        <v>3719.3376550458338</v>
      </c>
      <c r="K54" s="343">
        <v>35000</v>
      </c>
      <c r="L54" s="348">
        <v>0.1</v>
      </c>
      <c r="M54" s="827">
        <v>44927</v>
      </c>
      <c r="N54" s="349">
        <f t="shared" si="15"/>
        <v>1</v>
      </c>
      <c r="O54" s="349" t="s">
        <v>141</v>
      </c>
      <c r="P54" s="350">
        <f t="shared" si="16"/>
        <v>1</v>
      </c>
      <c r="Q54" s="348">
        <v>0.03</v>
      </c>
    </row>
    <row r="55" spans="1:18" s="344" customFormat="1" ht="18">
      <c r="A55" s="345" t="s">
        <v>164</v>
      </c>
      <c r="B55" s="346" t="s">
        <v>162</v>
      </c>
      <c r="C55" s="347" t="s">
        <v>77</v>
      </c>
      <c r="D55" s="104">
        <f t="shared" si="11"/>
        <v>3208.3333333333335</v>
      </c>
      <c r="E55" s="342">
        <f t="shared" si="12"/>
        <v>2916.6666666666665</v>
      </c>
      <c r="F55" s="105">
        <f t="shared" si="13"/>
        <v>3304.5833333333335</v>
      </c>
      <c r="G55" s="105">
        <f t="shared" si="14"/>
        <v>3403.7208333333338</v>
      </c>
      <c r="H55" s="105">
        <f t="shared" si="14"/>
        <v>3505.8324583333338</v>
      </c>
      <c r="I55" s="105">
        <f t="shared" si="14"/>
        <v>3611.0074320833337</v>
      </c>
      <c r="J55" s="105">
        <f t="shared" si="14"/>
        <v>3719.3376550458338</v>
      </c>
      <c r="K55" s="343">
        <v>35000</v>
      </c>
      <c r="L55" s="348">
        <v>0.1</v>
      </c>
      <c r="M55" s="828">
        <v>45292</v>
      </c>
      <c r="N55" s="349">
        <f t="shared" si="15"/>
        <v>1</v>
      </c>
      <c r="O55" s="349" t="s">
        <v>141</v>
      </c>
      <c r="P55" s="350">
        <f t="shared" si="16"/>
        <v>1</v>
      </c>
      <c r="Q55" s="348">
        <v>0.03</v>
      </c>
    </row>
    <row r="56" spans="1:18" s="344" customFormat="1" ht="17">
      <c r="A56" s="352"/>
      <c r="B56" s="353"/>
      <c r="C56" s="347"/>
      <c r="D56" s="354"/>
      <c r="E56" s="355"/>
      <c r="F56" s="347"/>
      <c r="G56" s="347"/>
      <c r="H56" s="347"/>
      <c r="I56" s="347"/>
      <c r="J56" s="347"/>
      <c r="K56" s="353"/>
      <c r="L56" s="353"/>
      <c r="M56" s="353"/>
      <c r="N56" s="353"/>
      <c r="O56" s="353"/>
      <c r="P56" s="353"/>
      <c r="Q56" s="348">
        <v>0.03</v>
      </c>
    </row>
    <row r="57" spans="1:18" s="344" customFormat="1" ht="17">
      <c r="A57" s="352"/>
      <c r="B57" s="353"/>
      <c r="C57" s="347"/>
      <c r="D57" s="354"/>
      <c r="E57" s="355"/>
      <c r="F57" s="347"/>
      <c r="G57" s="347"/>
      <c r="H57" s="347"/>
      <c r="I57" s="347"/>
      <c r="J57" s="347"/>
      <c r="K57" s="353"/>
      <c r="L57" s="353"/>
      <c r="M57" s="353"/>
      <c r="N57" s="353"/>
      <c r="O57" s="353"/>
      <c r="P57" s="353"/>
      <c r="Q57" s="348">
        <v>0.03</v>
      </c>
    </row>
    <row r="58" spans="1:18" s="344" customFormat="1" ht="18">
      <c r="A58" s="281" t="s">
        <v>165</v>
      </c>
      <c r="B58" s="111"/>
      <c r="C58" s="102"/>
      <c r="D58" s="281"/>
      <c r="E58" s="281"/>
      <c r="F58" s="281"/>
      <c r="G58" s="281"/>
      <c r="H58" s="281"/>
      <c r="I58" s="281"/>
      <c r="J58" s="281"/>
      <c r="K58" s="103"/>
      <c r="L58" s="103"/>
      <c r="M58" s="103"/>
      <c r="N58" s="103"/>
      <c r="O58" s="103"/>
      <c r="P58" s="103"/>
      <c r="Q58" s="348">
        <v>0.03</v>
      </c>
      <c r="R58" s="281"/>
    </row>
    <row r="59" spans="1:18" s="344" customFormat="1" ht="18">
      <c r="A59" s="345" t="s">
        <v>166</v>
      </c>
      <c r="B59" s="346" t="s">
        <v>140</v>
      </c>
      <c r="C59" s="347" t="s">
        <v>77</v>
      </c>
      <c r="D59" s="104">
        <f t="shared" ref="D59:D66" si="17">E59*(1+L59)</f>
        <v>2291.666666666667</v>
      </c>
      <c r="E59" s="342">
        <f t="shared" ref="E59:E66" si="18">K59/12</f>
        <v>2083.3333333333335</v>
      </c>
      <c r="F59" s="105">
        <f t="shared" ref="F59:F66" si="19">D59*(1+$Q59)</f>
        <v>2360.416666666667</v>
      </c>
      <c r="G59" s="105">
        <f t="shared" ref="G59:J66" si="20">F59*(1+$Q59)</f>
        <v>2431.229166666667</v>
      </c>
      <c r="H59" s="105">
        <f t="shared" si="20"/>
        <v>2504.1660416666668</v>
      </c>
      <c r="I59" s="105">
        <f t="shared" si="20"/>
        <v>2579.2910229166669</v>
      </c>
      <c r="J59" s="105">
        <f t="shared" si="20"/>
        <v>2656.669753604167</v>
      </c>
      <c r="K59" s="343">
        <v>25000</v>
      </c>
      <c r="L59" s="348">
        <v>0.1</v>
      </c>
      <c r="M59" s="769">
        <v>44197</v>
      </c>
      <c r="N59" s="349">
        <f>IF(M59&gt;0,1,0)</f>
        <v>1</v>
      </c>
      <c r="O59" s="349" t="s">
        <v>141</v>
      </c>
      <c r="P59" s="350">
        <v>1</v>
      </c>
      <c r="Q59" s="348">
        <v>0.03</v>
      </c>
    </row>
    <row r="60" spans="1:18" s="344" customFormat="1" ht="18">
      <c r="A60" s="345" t="s">
        <v>167</v>
      </c>
      <c r="B60" s="346" t="s">
        <v>140</v>
      </c>
      <c r="C60" s="347" t="s">
        <v>77</v>
      </c>
      <c r="D60" s="104">
        <f t="shared" si="17"/>
        <v>2291.666666666667</v>
      </c>
      <c r="E60" s="342">
        <f t="shared" si="18"/>
        <v>2083.3333333333335</v>
      </c>
      <c r="F60" s="105">
        <f t="shared" si="19"/>
        <v>2360.416666666667</v>
      </c>
      <c r="G60" s="105">
        <f t="shared" si="20"/>
        <v>2431.229166666667</v>
      </c>
      <c r="H60" s="105">
        <f t="shared" si="20"/>
        <v>2504.1660416666668</v>
      </c>
      <c r="I60" s="105">
        <f t="shared" si="20"/>
        <v>2579.2910229166669</v>
      </c>
      <c r="J60" s="105">
        <f t="shared" si="20"/>
        <v>2656.669753604167</v>
      </c>
      <c r="K60" s="343">
        <v>25000</v>
      </c>
      <c r="L60" s="348">
        <v>0.1</v>
      </c>
      <c r="M60" s="769">
        <v>44197</v>
      </c>
      <c r="N60" s="349">
        <f t="shared" ref="N60:N66" si="21">IF(M60&gt;0,1,0)</f>
        <v>1</v>
      </c>
      <c r="O60" s="349" t="s">
        <v>141</v>
      </c>
      <c r="P60" s="350">
        <f t="shared" ref="P60:P66" si="22">IF(N60=1,1,0)</f>
        <v>1</v>
      </c>
      <c r="Q60" s="348">
        <v>0.03</v>
      </c>
    </row>
    <row r="61" spans="1:18" s="344" customFormat="1" ht="18">
      <c r="A61" s="345" t="s">
        <v>168</v>
      </c>
      <c r="B61" s="346" t="s">
        <v>140</v>
      </c>
      <c r="C61" s="347" t="s">
        <v>77</v>
      </c>
      <c r="D61" s="104">
        <f t="shared" si="17"/>
        <v>2291.666666666667</v>
      </c>
      <c r="E61" s="342">
        <f t="shared" si="18"/>
        <v>2083.3333333333335</v>
      </c>
      <c r="F61" s="105">
        <f t="shared" si="19"/>
        <v>2360.416666666667</v>
      </c>
      <c r="G61" s="105">
        <f t="shared" si="20"/>
        <v>2431.229166666667</v>
      </c>
      <c r="H61" s="105">
        <f t="shared" si="20"/>
        <v>2504.1660416666668</v>
      </c>
      <c r="I61" s="105">
        <f t="shared" si="20"/>
        <v>2579.2910229166669</v>
      </c>
      <c r="J61" s="105">
        <f t="shared" si="20"/>
        <v>2656.669753604167</v>
      </c>
      <c r="K61" s="343">
        <v>25000</v>
      </c>
      <c r="L61" s="348">
        <v>0.1</v>
      </c>
      <c r="M61" s="769">
        <v>44197</v>
      </c>
      <c r="N61" s="349">
        <f t="shared" si="21"/>
        <v>1</v>
      </c>
      <c r="O61" s="349" t="s">
        <v>141</v>
      </c>
      <c r="P61" s="350">
        <f t="shared" si="22"/>
        <v>1</v>
      </c>
      <c r="Q61" s="348">
        <v>0.03</v>
      </c>
      <c r="R61" s="349"/>
    </row>
    <row r="62" spans="1:18" s="344" customFormat="1" ht="18">
      <c r="A62" s="345" t="s">
        <v>169</v>
      </c>
      <c r="B62" s="346" t="s">
        <v>140</v>
      </c>
      <c r="C62" s="347" t="s">
        <v>77</v>
      </c>
      <c r="D62" s="104">
        <f t="shared" si="17"/>
        <v>2291.666666666667</v>
      </c>
      <c r="E62" s="342">
        <f t="shared" si="18"/>
        <v>2083.3333333333335</v>
      </c>
      <c r="F62" s="105">
        <f t="shared" si="19"/>
        <v>2360.416666666667</v>
      </c>
      <c r="G62" s="105">
        <f t="shared" si="20"/>
        <v>2431.229166666667</v>
      </c>
      <c r="H62" s="105">
        <f t="shared" si="20"/>
        <v>2504.1660416666668</v>
      </c>
      <c r="I62" s="105">
        <f t="shared" si="20"/>
        <v>2579.2910229166669</v>
      </c>
      <c r="J62" s="105">
        <f t="shared" si="20"/>
        <v>2656.669753604167</v>
      </c>
      <c r="K62" s="343">
        <v>25000</v>
      </c>
      <c r="L62" s="348">
        <v>0.1</v>
      </c>
      <c r="M62" s="826">
        <v>44562</v>
      </c>
      <c r="N62" s="349">
        <f t="shared" si="21"/>
        <v>1</v>
      </c>
      <c r="O62" s="349" t="s">
        <v>141</v>
      </c>
      <c r="P62" s="350">
        <f t="shared" si="22"/>
        <v>1</v>
      </c>
      <c r="Q62" s="348">
        <v>0.03</v>
      </c>
    </row>
    <row r="63" spans="1:18" s="344" customFormat="1" ht="18">
      <c r="A63" s="345" t="s">
        <v>170</v>
      </c>
      <c r="B63" s="346" t="s">
        <v>140</v>
      </c>
      <c r="C63" s="347" t="s">
        <v>77</v>
      </c>
      <c r="D63" s="104">
        <f t="shared" si="17"/>
        <v>2750</v>
      </c>
      <c r="E63" s="342">
        <f t="shared" si="18"/>
        <v>2500</v>
      </c>
      <c r="F63" s="105">
        <f t="shared" si="19"/>
        <v>2832.5</v>
      </c>
      <c r="G63" s="105">
        <f t="shared" si="20"/>
        <v>2917.4749999999999</v>
      </c>
      <c r="H63" s="105">
        <f t="shared" si="20"/>
        <v>3004.9992499999998</v>
      </c>
      <c r="I63" s="105">
        <f t="shared" si="20"/>
        <v>3095.1492275000001</v>
      </c>
      <c r="J63" s="105">
        <f t="shared" si="20"/>
        <v>3188.0037043249999</v>
      </c>
      <c r="K63" s="343">
        <v>30000</v>
      </c>
      <c r="L63" s="348">
        <v>0.1</v>
      </c>
      <c r="M63" s="827">
        <v>45108</v>
      </c>
      <c r="N63" s="349">
        <f t="shared" si="21"/>
        <v>1</v>
      </c>
      <c r="O63" s="349" t="s">
        <v>141</v>
      </c>
      <c r="P63" s="350">
        <f t="shared" si="22"/>
        <v>1</v>
      </c>
      <c r="Q63" s="348">
        <v>0.03</v>
      </c>
    </row>
    <row r="64" spans="1:18" s="344" customFormat="1" ht="18">
      <c r="A64" s="345" t="s">
        <v>171</v>
      </c>
      <c r="B64" s="346" t="s">
        <v>140</v>
      </c>
      <c r="C64" s="347" t="s">
        <v>77</v>
      </c>
      <c r="D64" s="104">
        <f t="shared" si="17"/>
        <v>2750</v>
      </c>
      <c r="E64" s="342">
        <f t="shared" si="18"/>
        <v>2500</v>
      </c>
      <c r="F64" s="105">
        <f t="shared" si="19"/>
        <v>2832.5</v>
      </c>
      <c r="G64" s="105">
        <f t="shared" si="20"/>
        <v>2917.4749999999999</v>
      </c>
      <c r="H64" s="105">
        <f t="shared" si="20"/>
        <v>3004.9992499999998</v>
      </c>
      <c r="I64" s="105">
        <f t="shared" si="20"/>
        <v>3095.1492275000001</v>
      </c>
      <c r="J64" s="105">
        <f t="shared" si="20"/>
        <v>3188.0037043249999</v>
      </c>
      <c r="K64" s="343">
        <v>30000</v>
      </c>
      <c r="L64" s="348">
        <v>0.1</v>
      </c>
      <c r="M64" s="1355">
        <v>45658</v>
      </c>
      <c r="N64" s="349">
        <f t="shared" si="21"/>
        <v>1</v>
      </c>
      <c r="O64" s="349" t="s">
        <v>141</v>
      </c>
      <c r="P64" s="350">
        <f t="shared" si="22"/>
        <v>1</v>
      </c>
      <c r="Q64" s="348">
        <v>0.03</v>
      </c>
    </row>
    <row r="65" spans="1:17" s="344" customFormat="1" ht="18">
      <c r="A65" s="345" t="s">
        <v>172</v>
      </c>
      <c r="B65" s="346" t="s">
        <v>140</v>
      </c>
      <c r="C65" s="347" t="s">
        <v>77</v>
      </c>
      <c r="D65" s="104">
        <f t="shared" si="17"/>
        <v>2750</v>
      </c>
      <c r="E65" s="342">
        <f t="shared" si="18"/>
        <v>2500</v>
      </c>
      <c r="F65" s="105">
        <f t="shared" si="19"/>
        <v>2832.5</v>
      </c>
      <c r="G65" s="105">
        <f t="shared" si="20"/>
        <v>2917.4749999999999</v>
      </c>
      <c r="H65" s="105">
        <f t="shared" si="20"/>
        <v>3004.9992499999998</v>
      </c>
      <c r="I65" s="105">
        <f t="shared" si="20"/>
        <v>3095.1492275000001</v>
      </c>
      <c r="J65" s="105">
        <f t="shared" si="20"/>
        <v>3188.0037043249999</v>
      </c>
      <c r="K65" s="343">
        <v>30000</v>
      </c>
      <c r="L65" s="348">
        <v>0.1</v>
      </c>
      <c r="M65" s="1355">
        <v>45658</v>
      </c>
      <c r="N65" s="349">
        <f t="shared" si="21"/>
        <v>1</v>
      </c>
      <c r="O65" s="349" t="s">
        <v>141</v>
      </c>
      <c r="P65" s="350">
        <f t="shared" si="22"/>
        <v>1</v>
      </c>
      <c r="Q65" s="348">
        <v>0.03</v>
      </c>
    </row>
    <row r="66" spans="1:17" s="344" customFormat="1" ht="18">
      <c r="A66" s="345" t="s">
        <v>173</v>
      </c>
      <c r="B66" s="346" t="s">
        <v>140</v>
      </c>
      <c r="C66" s="347" t="s">
        <v>77</v>
      </c>
      <c r="D66" s="104">
        <f t="shared" si="17"/>
        <v>2750</v>
      </c>
      <c r="E66" s="342">
        <f t="shared" si="18"/>
        <v>2500</v>
      </c>
      <c r="F66" s="105">
        <f t="shared" si="19"/>
        <v>2832.5</v>
      </c>
      <c r="G66" s="105">
        <f t="shared" si="20"/>
        <v>2917.4749999999999</v>
      </c>
      <c r="H66" s="105">
        <f t="shared" si="20"/>
        <v>3004.9992499999998</v>
      </c>
      <c r="I66" s="105">
        <f t="shared" si="20"/>
        <v>3095.1492275000001</v>
      </c>
      <c r="J66" s="105">
        <f t="shared" si="20"/>
        <v>3188.0037043249999</v>
      </c>
      <c r="K66" s="343">
        <v>30000</v>
      </c>
      <c r="L66" s="348">
        <v>0.1</v>
      </c>
      <c r="M66" s="1355">
        <v>45658</v>
      </c>
      <c r="N66" s="349">
        <f t="shared" si="21"/>
        <v>1</v>
      </c>
      <c r="O66" s="349" t="s">
        <v>141</v>
      </c>
      <c r="P66" s="350">
        <f t="shared" si="22"/>
        <v>1</v>
      </c>
      <c r="Q66" s="348">
        <v>0.03</v>
      </c>
    </row>
    <row r="67" spans="1:17">
      <c r="A67" s="147"/>
      <c r="B67" s="147"/>
      <c r="C67" s="147"/>
      <c r="D67" s="147"/>
      <c r="E67" s="147"/>
      <c r="F67" s="147"/>
      <c r="G67" s="147"/>
      <c r="H67" s="147"/>
      <c r="I67" s="147"/>
      <c r="J67" s="147"/>
      <c r="K67" s="147"/>
      <c r="L67" s="147"/>
      <c r="M67" s="147"/>
      <c r="N67" s="349"/>
      <c r="O67" s="147"/>
      <c r="P67" s="350"/>
      <c r="Q67" s="348"/>
    </row>
    <row r="68" spans="1:17">
      <c r="A68" s="147"/>
      <c r="B68" s="147"/>
      <c r="C68" s="147"/>
      <c r="D68" s="147"/>
      <c r="E68" s="147"/>
      <c r="F68" s="147"/>
      <c r="G68" s="147"/>
      <c r="H68" s="147"/>
      <c r="I68" s="147"/>
      <c r="J68" s="147"/>
      <c r="K68" s="147"/>
      <c r="L68" s="147"/>
      <c r="M68" s="147"/>
      <c r="N68" s="349"/>
      <c r="O68" s="147"/>
      <c r="P68" s="350"/>
      <c r="Q68" s="348"/>
    </row>
  </sheetData>
  <sortState xmlns:xlrd2="http://schemas.microsoft.com/office/spreadsheetml/2017/richdata2" ref="A18:Q42">
    <sortCondition ref="A18:A42"/>
  </sortState>
  <conditionalFormatting sqref="M1:M37 M39:M1048576">
    <cfRule type="containsText" dxfId="8" priority="2" operator="containsText" text="2019">
      <formula>NOT(ISERROR(SEARCH("2019",M1)))</formula>
    </cfRule>
  </conditionalFormatting>
  <conditionalFormatting sqref="M38">
    <cfRule type="containsText" dxfId="7" priority="1" operator="containsText" text="2019">
      <formula>NOT(ISERROR(SEARCH("2019",M38)))</formula>
    </cfRule>
  </conditionalFormatting>
  <dataValidations count="2">
    <dataValidation type="list" allowBlank="1" sqref="O6:O13 O46:O55 O59:O66 O17:O42" xr:uid="{00000000-0002-0000-0400-000001000000}">
      <formula1>"Never,Monthly,Quarterly,Annually"</formula1>
    </dataValidation>
    <dataValidation type="list" allowBlank="1" sqref="B46:B55 B6:B13 B59:B66 B17:B42" xr:uid="{00000000-0002-0000-0400-000002000000}">
      <formula1>"Ops,Growth,R&amp;D"</formula1>
    </dataValidation>
  </dataValidation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107"/>
  <sheetViews>
    <sheetView workbookViewId="0">
      <selection activeCell="C8" sqref="C8"/>
    </sheetView>
  </sheetViews>
  <sheetFormatPr baseColWidth="10" defaultColWidth="12.6640625" defaultRowHeight="14" outlineLevelRow="1"/>
  <cols>
    <col min="1" max="1" width="62" customWidth="1"/>
    <col min="2" max="2" width="10.6640625" customWidth="1"/>
    <col min="3" max="3" width="24.6640625" customWidth="1"/>
    <col min="4" max="4" width="16.6640625" hidden="1" customWidth="1"/>
    <col min="5" max="5" width="17.33203125" hidden="1" customWidth="1"/>
    <col min="6" max="6" width="16.5" hidden="1" customWidth="1"/>
    <col min="7" max="7" width="97.1640625" customWidth="1"/>
  </cols>
  <sheetData>
    <row r="1" spans="1:7" ht="17">
      <c r="A1" s="116" t="s">
        <v>69</v>
      </c>
      <c r="B1" s="127" t="s">
        <v>70</v>
      </c>
      <c r="C1" s="117" t="s">
        <v>71</v>
      </c>
      <c r="D1" s="966" t="s">
        <v>174</v>
      </c>
      <c r="E1" s="966" t="s">
        <v>175</v>
      </c>
      <c r="F1" s="966" t="s">
        <v>176</v>
      </c>
      <c r="G1" s="127" t="s">
        <v>72</v>
      </c>
    </row>
    <row r="2" spans="1:7" ht="24">
      <c r="A2" s="967" t="s">
        <v>177</v>
      </c>
      <c r="B2" s="968"/>
      <c r="C2" s="969"/>
      <c r="D2" s="970"/>
      <c r="E2" s="970"/>
      <c r="F2" s="970"/>
      <c r="G2" s="970"/>
    </row>
    <row r="3" spans="1:7" ht="16">
      <c r="A3" s="118"/>
      <c r="B3" s="966"/>
      <c r="C3" s="119"/>
      <c r="D3" s="120"/>
      <c r="E3" s="120"/>
      <c r="F3" s="120"/>
      <c r="G3" s="120"/>
    </row>
    <row r="4" spans="1:7" ht="15">
      <c r="A4" s="118" t="s">
        <v>178</v>
      </c>
      <c r="B4" s="971" t="s">
        <v>179</v>
      </c>
      <c r="C4" s="121">
        <v>43739</v>
      </c>
      <c r="D4" s="122">
        <v>44197</v>
      </c>
      <c r="E4" s="122">
        <v>44197</v>
      </c>
      <c r="F4" s="122">
        <v>44197</v>
      </c>
      <c r="G4" s="120"/>
    </row>
    <row r="5" spans="1:7" ht="16">
      <c r="A5" s="972" t="s">
        <v>180</v>
      </c>
      <c r="B5" s="123" t="str">
        <f>Settings!$C$6</f>
        <v>USD</v>
      </c>
      <c r="C5" s="124">
        <v>100000</v>
      </c>
      <c r="D5" s="125">
        <v>0</v>
      </c>
      <c r="E5" s="125">
        <v>0</v>
      </c>
      <c r="F5" s="125">
        <v>0</v>
      </c>
      <c r="G5" s="120"/>
    </row>
    <row r="6" spans="1:7">
      <c r="A6" s="126"/>
      <c r="B6" s="127"/>
      <c r="C6" s="133"/>
      <c r="D6" s="120"/>
      <c r="E6" s="120"/>
      <c r="F6" s="120"/>
      <c r="G6" s="120"/>
    </row>
    <row r="7" spans="1:7" ht="16">
      <c r="A7" s="118"/>
      <c r="B7" s="966"/>
      <c r="C7" s="119"/>
      <c r="D7" s="120"/>
      <c r="E7" s="120"/>
      <c r="F7" s="120"/>
      <c r="G7" s="120"/>
    </row>
    <row r="8" spans="1:7" ht="16">
      <c r="A8" s="118"/>
      <c r="B8" s="966"/>
      <c r="C8" s="119"/>
      <c r="D8" s="120"/>
      <c r="E8" s="120"/>
      <c r="F8" s="120"/>
      <c r="G8" s="120"/>
    </row>
    <row r="9" spans="1:7" ht="16">
      <c r="A9" s="118"/>
      <c r="B9" s="966"/>
      <c r="C9" s="119"/>
      <c r="D9" s="120"/>
      <c r="E9" s="120"/>
      <c r="F9" s="120"/>
      <c r="G9" s="120"/>
    </row>
    <row r="10" spans="1:7" ht="24">
      <c r="A10" s="973" t="s">
        <v>181</v>
      </c>
      <c r="B10" s="974"/>
      <c r="C10" s="975"/>
      <c r="D10" s="976"/>
      <c r="E10" s="976"/>
      <c r="F10" s="976"/>
      <c r="G10" s="976"/>
    </row>
    <row r="11" spans="1:7" ht="16">
      <c r="A11" s="118"/>
      <c r="B11" s="966"/>
      <c r="C11" s="119"/>
      <c r="D11" s="120"/>
      <c r="E11" s="120"/>
      <c r="F11" s="120"/>
      <c r="G11" s="120"/>
    </row>
    <row r="12" spans="1:7" ht="24">
      <c r="A12" s="139" t="s">
        <v>182</v>
      </c>
      <c r="B12" s="977"/>
      <c r="C12" s="128"/>
      <c r="D12" s="129"/>
      <c r="E12" s="129"/>
      <c r="F12" s="129"/>
      <c r="G12" s="978"/>
    </row>
    <row r="13" spans="1:7" ht="45">
      <c r="A13" s="979" t="s">
        <v>183</v>
      </c>
      <c r="B13" s="980"/>
      <c r="C13" s="130"/>
      <c r="D13" s="118"/>
      <c r="E13" s="118"/>
      <c r="F13" s="118"/>
      <c r="G13" s="145"/>
    </row>
    <row r="14" spans="1:7" ht="45">
      <c r="A14" s="979" t="s">
        <v>184</v>
      </c>
      <c r="B14" s="745"/>
      <c r="C14" s="131"/>
      <c r="D14" s="120"/>
      <c r="E14" s="120"/>
      <c r="F14" s="120"/>
      <c r="G14" s="92"/>
    </row>
    <row r="15" spans="1:7">
      <c r="A15" s="132"/>
      <c r="B15" s="745"/>
      <c r="C15" s="133"/>
      <c r="D15" s="120"/>
      <c r="E15" s="120"/>
      <c r="F15" s="120"/>
      <c r="G15" s="63"/>
    </row>
    <row r="16" spans="1:7" ht="15">
      <c r="A16" s="143" t="s">
        <v>185</v>
      </c>
      <c r="B16" s="745"/>
      <c r="C16" s="133"/>
      <c r="D16" s="120"/>
      <c r="E16" s="120"/>
      <c r="F16" s="120"/>
      <c r="G16" s="63"/>
    </row>
    <row r="17" spans="1:7" ht="16">
      <c r="A17" s="981" t="s">
        <v>186</v>
      </c>
      <c r="B17" s="223" t="str">
        <f>Settings!$C$6</f>
        <v>USD</v>
      </c>
      <c r="C17" s="124">
        <v>0</v>
      </c>
      <c r="D17" s="125"/>
      <c r="E17" s="125"/>
      <c r="F17" s="125"/>
      <c r="G17" s="63" t="s">
        <v>187</v>
      </c>
    </row>
    <row r="18" spans="1:7" ht="16">
      <c r="A18" s="981" t="s">
        <v>188</v>
      </c>
      <c r="B18" s="223" t="str">
        <f>Settings!$C$6</f>
        <v>USD</v>
      </c>
      <c r="C18" s="124">
        <v>0</v>
      </c>
      <c r="D18" s="125"/>
      <c r="E18" s="125"/>
      <c r="F18" s="125"/>
      <c r="G18" s="63" t="s">
        <v>187</v>
      </c>
    </row>
    <row r="19" spans="1:7" ht="16">
      <c r="A19" s="981" t="s">
        <v>189</v>
      </c>
      <c r="B19" s="223" t="str">
        <f>Settings!$C$6</f>
        <v>USD</v>
      </c>
      <c r="C19" s="124">
        <v>0</v>
      </c>
      <c r="D19" s="125"/>
      <c r="E19" s="125"/>
      <c r="F19" s="125"/>
      <c r="G19" s="63" t="s">
        <v>187</v>
      </c>
    </row>
    <row r="20" spans="1:7">
      <c r="A20" s="145"/>
      <c r="B20" s="127"/>
      <c r="C20" s="134"/>
      <c r="D20" s="120"/>
      <c r="E20" s="120"/>
      <c r="F20" s="120"/>
      <c r="G20" s="63"/>
    </row>
    <row r="21" spans="1:7" ht="15">
      <c r="A21" s="143" t="s">
        <v>190</v>
      </c>
      <c r="B21" s="127"/>
      <c r="C21" s="134"/>
      <c r="D21" s="120"/>
      <c r="E21" s="120"/>
      <c r="F21" s="120"/>
      <c r="G21" s="63"/>
    </row>
    <row r="22" spans="1:7" ht="15">
      <c r="A22" s="981" t="s">
        <v>191</v>
      </c>
      <c r="B22" s="745" t="s">
        <v>179</v>
      </c>
      <c r="C22" s="121">
        <v>44287</v>
      </c>
      <c r="D22" s="122">
        <v>44197</v>
      </c>
      <c r="E22" s="122">
        <v>44197</v>
      </c>
      <c r="F22" s="122">
        <v>44197</v>
      </c>
      <c r="G22" s="63"/>
    </row>
    <row r="23" spans="1:7" ht="15">
      <c r="A23" s="981" t="s">
        <v>192</v>
      </c>
      <c r="B23" s="745" t="s">
        <v>193</v>
      </c>
      <c r="C23" s="124">
        <v>0</v>
      </c>
      <c r="D23" s="125"/>
      <c r="E23" s="125"/>
      <c r="F23" s="125"/>
      <c r="G23" s="63"/>
    </row>
    <row r="24" spans="1:7" ht="15">
      <c r="A24" s="981" t="s">
        <v>194</v>
      </c>
      <c r="B24" s="745" t="s">
        <v>84</v>
      </c>
      <c r="C24" s="135">
        <v>0</v>
      </c>
      <c r="D24" s="136"/>
      <c r="E24" s="136"/>
      <c r="F24" s="136"/>
      <c r="G24" s="63"/>
    </row>
    <row r="25" spans="1:7" ht="15">
      <c r="A25" s="981" t="s">
        <v>195</v>
      </c>
      <c r="B25" s="745" t="s">
        <v>193</v>
      </c>
      <c r="C25" s="124">
        <v>0</v>
      </c>
      <c r="D25" s="125"/>
      <c r="E25" s="125"/>
      <c r="F25" s="125"/>
      <c r="G25" s="63"/>
    </row>
    <row r="26" spans="1:7">
      <c r="A26" s="132"/>
      <c r="B26" s="745"/>
      <c r="C26" s="133"/>
      <c r="D26" s="120"/>
      <c r="E26" s="120"/>
      <c r="F26" s="120"/>
      <c r="G26" s="63"/>
    </row>
    <row r="27" spans="1:7">
      <c r="A27" s="132"/>
      <c r="B27" s="745"/>
      <c r="C27" s="133"/>
      <c r="D27" s="120"/>
      <c r="E27" s="120"/>
      <c r="F27" s="120"/>
      <c r="G27" s="63"/>
    </row>
    <row r="28" spans="1:7" ht="23">
      <c r="A28" s="137"/>
      <c r="B28" s="745"/>
      <c r="C28" s="138"/>
      <c r="D28" s="120"/>
      <c r="E28" s="120"/>
      <c r="F28" s="120"/>
      <c r="G28" s="63"/>
    </row>
    <row r="29" spans="1:7" ht="23">
      <c r="A29" s="137"/>
      <c r="B29" s="745"/>
      <c r="C29" s="138"/>
      <c r="D29" s="120"/>
      <c r="E29" s="120"/>
      <c r="F29" s="120"/>
      <c r="G29" s="63"/>
    </row>
    <row r="30" spans="1:7" ht="24">
      <c r="A30" s="139" t="s">
        <v>196</v>
      </c>
      <c r="B30" s="977"/>
      <c r="C30" s="140" t="s">
        <v>197</v>
      </c>
      <c r="D30" s="129"/>
      <c r="E30" s="129"/>
      <c r="F30" s="129"/>
      <c r="G30" s="141"/>
    </row>
    <row r="31" spans="1:7" ht="45">
      <c r="A31" s="979" t="s">
        <v>198</v>
      </c>
      <c r="B31" s="745"/>
      <c r="C31" s="133"/>
      <c r="D31" s="120"/>
      <c r="E31" s="120"/>
      <c r="F31" s="120"/>
      <c r="G31" s="63"/>
    </row>
    <row r="32" spans="1:7" ht="30">
      <c r="A32" s="979" t="s">
        <v>199</v>
      </c>
      <c r="B32" s="745"/>
      <c r="C32" s="133"/>
      <c r="D32" s="120"/>
      <c r="E32" s="120"/>
      <c r="F32" s="120"/>
      <c r="G32" s="63"/>
    </row>
    <row r="33" spans="1:7">
      <c r="A33" s="142"/>
      <c r="B33" s="745"/>
      <c r="C33" s="133"/>
      <c r="D33" s="120"/>
      <c r="E33" s="120"/>
      <c r="F33" s="120"/>
      <c r="G33" s="63"/>
    </row>
    <row r="34" spans="1:7" ht="15" outlineLevel="1">
      <c r="A34" s="143" t="s">
        <v>200</v>
      </c>
      <c r="B34" s="745"/>
      <c r="C34" s="133"/>
      <c r="D34" s="120"/>
      <c r="E34" s="120"/>
      <c r="F34" s="120"/>
      <c r="G34" s="63"/>
    </row>
    <row r="35" spans="1:7" ht="15" outlineLevel="1">
      <c r="A35" s="981" t="s">
        <v>201</v>
      </c>
      <c r="B35" s="745" t="s">
        <v>179</v>
      </c>
      <c r="C35" s="121">
        <v>44287</v>
      </c>
      <c r="D35" s="122">
        <v>44197</v>
      </c>
      <c r="E35" s="122">
        <v>44197</v>
      </c>
      <c r="F35" s="122">
        <v>44197</v>
      </c>
      <c r="G35" s="63"/>
    </row>
    <row r="36" spans="1:7" ht="16" outlineLevel="1">
      <c r="A36" s="981" t="s">
        <v>202</v>
      </c>
      <c r="B36" s="223" t="str">
        <f>Settings!$C$6</f>
        <v>USD</v>
      </c>
      <c r="C36" s="124">
        <v>276</v>
      </c>
      <c r="D36" s="125"/>
      <c r="E36" s="125"/>
      <c r="F36" s="125"/>
      <c r="G36" s="63" t="s">
        <v>203</v>
      </c>
    </row>
    <row r="37" spans="1:7" ht="16" outlineLevel="1">
      <c r="A37" s="981" t="s">
        <v>204</v>
      </c>
      <c r="B37" s="223" t="str">
        <f>Settings!$C$6</f>
        <v>USD</v>
      </c>
      <c r="C37" s="124" t="s">
        <v>205</v>
      </c>
      <c r="D37" s="125"/>
      <c r="E37" s="125"/>
      <c r="F37" s="125"/>
      <c r="G37" s="979"/>
    </row>
    <row r="38" spans="1:7" ht="15" outlineLevel="1">
      <c r="A38" s="981" t="str">
        <f>"Expected "&amp;C37&amp;" Churn Rate"</f>
        <v>Expected Yearly Churn Rate</v>
      </c>
      <c r="B38" s="745" t="s">
        <v>84</v>
      </c>
      <c r="C38" s="135">
        <v>0.7</v>
      </c>
      <c r="D38" s="136"/>
      <c r="E38" s="136"/>
      <c r="F38" s="136"/>
      <c r="G38" s="63" t="s">
        <v>206</v>
      </c>
    </row>
    <row r="39" spans="1:7" ht="16" outlineLevel="1">
      <c r="A39" s="981" t="s">
        <v>207</v>
      </c>
      <c r="B39" s="223" t="str">
        <f>Settings!$C$6</f>
        <v>USD</v>
      </c>
      <c r="C39" s="144">
        <f>IF(C37="Monthly",C36/C38,C36/(C38/12))</f>
        <v>4731.4285714285716</v>
      </c>
      <c r="D39" s="120"/>
      <c r="E39" s="120"/>
      <c r="F39" s="120"/>
      <c r="G39" s="73"/>
    </row>
    <row r="40" spans="1:7" outlineLevel="1">
      <c r="A40" s="132"/>
      <c r="B40" s="745"/>
      <c r="C40" s="133"/>
      <c r="D40" s="120"/>
      <c r="E40" s="120"/>
      <c r="F40" s="120"/>
      <c r="G40" s="63"/>
    </row>
    <row r="41" spans="1:7" ht="15" outlineLevel="1">
      <c r="A41" s="143" t="s">
        <v>208</v>
      </c>
      <c r="B41" s="745"/>
      <c r="C41" s="133"/>
      <c r="D41" s="120"/>
      <c r="E41" s="120"/>
      <c r="F41" s="120"/>
      <c r="G41" s="63"/>
    </row>
    <row r="42" spans="1:7" ht="15" outlineLevel="1">
      <c r="A42" s="981" t="s">
        <v>209</v>
      </c>
      <c r="B42" s="745" t="s">
        <v>84</v>
      </c>
      <c r="C42" s="135">
        <v>0.01</v>
      </c>
      <c r="D42" s="136"/>
      <c r="E42" s="136"/>
      <c r="F42" s="136"/>
      <c r="G42" s="147"/>
    </row>
    <row r="43" spans="1:7" outlineLevel="1">
      <c r="A43" s="142"/>
      <c r="B43" s="745"/>
      <c r="C43" s="133"/>
      <c r="D43" s="120"/>
      <c r="E43" s="120"/>
      <c r="F43" s="120"/>
      <c r="G43" s="63"/>
    </row>
    <row r="44" spans="1:7" ht="15" outlineLevel="1">
      <c r="A44" s="143" t="s">
        <v>210</v>
      </c>
      <c r="B44" s="745"/>
      <c r="C44" s="133"/>
      <c r="D44" s="120"/>
      <c r="E44" s="120"/>
      <c r="F44" s="120"/>
      <c r="G44" s="63" t="s">
        <v>211</v>
      </c>
    </row>
    <row r="45" spans="1:7" ht="15" outlineLevel="1">
      <c r="A45" s="982" t="s">
        <v>212</v>
      </c>
      <c r="B45" s="745"/>
      <c r="C45" s="133"/>
      <c r="D45" s="120"/>
      <c r="E45" s="120"/>
      <c r="F45" s="120"/>
      <c r="G45" s="63"/>
    </row>
    <row r="46" spans="1:7" ht="16" outlineLevel="1">
      <c r="A46" s="981" t="s">
        <v>213</v>
      </c>
      <c r="B46" s="223" t="str">
        <f>Settings!$C$6</f>
        <v>USD</v>
      </c>
      <c r="C46" s="124">
        <v>0</v>
      </c>
      <c r="D46" s="125"/>
      <c r="E46" s="125"/>
      <c r="F46" s="125"/>
      <c r="G46" s="63" t="s">
        <v>187</v>
      </c>
    </row>
    <row r="47" spans="1:7" ht="16" outlineLevel="1">
      <c r="A47" s="981" t="s">
        <v>188</v>
      </c>
      <c r="B47" s="223" t="str">
        <f>Settings!$C$6</f>
        <v>USD</v>
      </c>
      <c r="C47" s="124">
        <v>0</v>
      </c>
      <c r="D47" s="125"/>
      <c r="E47" s="125"/>
      <c r="F47" s="125"/>
      <c r="G47" s="63" t="s">
        <v>187</v>
      </c>
    </row>
    <row r="48" spans="1:7" ht="16" outlineLevel="1">
      <c r="A48" s="981" t="s">
        <v>214</v>
      </c>
      <c r="B48" s="223" t="str">
        <f>Settings!$C$6</f>
        <v>USD</v>
      </c>
      <c r="C48" s="124">
        <v>0</v>
      </c>
      <c r="D48" s="125"/>
      <c r="E48" s="125"/>
      <c r="F48" s="125"/>
      <c r="G48" s="63" t="s">
        <v>187</v>
      </c>
    </row>
    <row r="49" spans="1:7" outlineLevel="1">
      <c r="A49" s="981"/>
      <c r="B49" s="745"/>
      <c r="C49" s="133"/>
      <c r="D49" s="120"/>
      <c r="E49" s="120"/>
      <c r="F49" s="120"/>
      <c r="G49" s="63"/>
    </row>
    <row r="50" spans="1:7" ht="16" outlineLevel="1">
      <c r="A50" s="982" t="s">
        <v>215</v>
      </c>
      <c r="B50" s="223"/>
      <c r="C50" s="131"/>
      <c r="D50" s="120"/>
      <c r="E50" s="120"/>
      <c r="F50" s="120"/>
      <c r="G50" s="63"/>
    </row>
    <row r="51" spans="1:7" ht="16" outlineLevel="1">
      <c r="A51" s="981" t="s">
        <v>216</v>
      </c>
      <c r="B51" s="223" t="str">
        <f>Settings!$C$6</f>
        <v>USD</v>
      </c>
      <c r="C51" s="124">
        <v>15</v>
      </c>
      <c r="D51" s="125"/>
      <c r="E51" s="125"/>
      <c r="F51" s="125"/>
      <c r="G51" s="63" t="s">
        <v>217</v>
      </c>
    </row>
    <row r="52" spans="1:7" ht="31" outlineLevel="1">
      <c r="A52" s="981" t="s">
        <v>218</v>
      </c>
      <c r="B52" s="223" t="str">
        <f>Settings!$C$6</f>
        <v>USD</v>
      </c>
      <c r="C52" s="356">
        <v>-2</v>
      </c>
      <c r="D52" s="125"/>
      <c r="E52" s="125"/>
      <c r="F52" s="125"/>
      <c r="G52" s="979" t="s">
        <v>219</v>
      </c>
    </row>
    <row r="53" spans="1:7" ht="16" outlineLevel="1">
      <c r="A53" s="981" t="s">
        <v>220</v>
      </c>
      <c r="B53" s="223" t="str">
        <f>Settings!$C$6</f>
        <v>USD</v>
      </c>
      <c r="C53" s="124">
        <v>30</v>
      </c>
      <c r="D53" s="125"/>
      <c r="E53" s="125"/>
      <c r="F53" s="125"/>
      <c r="G53" s="63" t="s">
        <v>221</v>
      </c>
    </row>
    <row r="54" spans="1:7" outlineLevel="1">
      <c r="A54" s="132"/>
      <c r="B54" s="745"/>
      <c r="C54" s="133"/>
      <c r="D54" s="120"/>
      <c r="E54" s="120"/>
      <c r="F54" s="120"/>
      <c r="G54" s="63"/>
    </row>
    <row r="55" spans="1:7" outlineLevel="1">
      <c r="A55" s="132"/>
      <c r="B55" s="745"/>
      <c r="C55" s="133"/>
      <c r="D55" s="120"/>
      <c r="E55" s="120"/>
      <c r="F55" s="120"/>
      <c r="G55" s="63"/>
    </row>
    <row r="56" spans="1:7" outlineLevel="1">
      <c r="A56" s="132"/>
      <c r="B56" s="745"/>
      <c r="C56" s="133"/>
      <c r="D56" s="120"/>
      <c r="E56" s="120"/>
      <c r="F56" s="120"/>
      <c r="G56" s="63"/>
    </row>
    <row r="57" spans="1:7" outlineLevel="1">
      <c r="A57" s="132"/>
      <c r="B57" s="745"/>
      <c r="C57" s="133"/>
      <c r="D57" s="120"/>
      <c r="E57" s="120"/>
      <c r="F57" s="120"/>
      <c r="G57" s="63"/>
    </row>
    <row r="58" spans="1:7">
      <c r="A58" s="132"/>
      <c r="B58" s="745"/>
      <c r="C58" s="133"/>
      <c r="D58" s="120"/>
      <c r="E58" s="120"/>
      <c r="F58" s="120"/>
      <c r="G58" s="63"/>
    </row>
    <row r="59" spans="1:7">
      <c r="A59" s="132"/>
      <c r="B59" s="745"/>
      <c r="C59" s="133"/>
      <c r="D59" s="120"/>
      <c r="E59" s="120"/>
      <c r="F59" s="120"/>
      <c r="G59" s="63"/>
    </row>
    <row r="60" spans="1:7" ht="24" hidden="1">
      <c r="A60" s="139" t="s">
        <v>222</v>
      </c>
      <c r="B60" s="977"/>
      <c r="C60" s="140" t="s">
        <v>223</v>
      </c>
      <c r="D60" s="129"/>
      <c r="E60" s="129"/>
      <c r="F60" s="129"/>
      <c r="G60" s="141"/>
    </row>
    <row r="61" spans="1:7" ht="30" hidden="1">
      <c r="A61" s="145" t="s">
        <v>224</v>
      </c>
      <c r="B61" s="745"/>
      <c r="C61" s="133"/>
      <c r="D61" s="120"/>
      <c r="E61" s="120"/>
      <c r="F61" s="120"/>
      <c r="G61" s="63"/>
    </row>
    <row r="62" spans="1:7" ht="15" hidden="1">
      <c r="A62" s="979" t="s">
        <v>225</v>
      </c>
      <c r="B62" s="745"/>
      <c r="C62" s="133"/>
      <c r="D62" s="120"/>
      <c r="E62" s="120"/>
      <c r="F62" s="120"/>
      <c r="G62" s="63"/>
    </row>
    <row r="63" spans="1:7" hidden="1">
      <c r="A63" s="132"/>
      <c r="B63" s="745"/>
      <c r="C63" s="133"/>
      <c r="D63" s="120"/>
      <c r="E63" s="120"/>
      <c r="F63" s="120"/>
      <c r="G63" s="63"/>
    </row>
    <row r="64" spans="1:7" ht="15" hidden="1" outlineLevel="1">
      <c r="A64" s="143" t="s">
        <v>200</v>
      </c>
      <c r="B64" s="745"/>
      <c r="C64" s="133"/>
      <c r="D64" s="120"/>
      <c r="E64" s="120"/>
      <c r="F64" s="120"/>
      <c r="G64" s="63"/>
    </row>
    <row r="65" spans="1:7" ht="15" hidden="1" outlineLevel="1">
      <c r="A65" s="981" t="s">
        <v>201</v>
      </c>
      <c r="B65" s="745" t="s">
        <v>179</v>
      </c>
      <c r="C65" s="121"/>
      <c r="D65" s="122">
        <v>44197</v>
      </c>
      <c r="E65" s="122">
        <v>44197</v>
      </c>
      <c r="F65" s="122">
        <v>44197</v>
      </c>
      <c r="G65" s="63"/>
    </row>
    <row r="66" spans="1:7" ht="16" hidden="1" outlineLevel="1">
      <c r="A66" s="981" t="s">
        <v>202</v>
      </c>
      <c r="B66" s="223" t="str">
        <f>Settings!$C$6</f>
        <v>USD</v>
      </c>
      <c r="C66" s="124"/>
      <c r="D66" s="125"/>
      <c r="E66" s="125"/>
      <c r="F66" s="125"/>
      <c r="G66" s="63" t="s">
        <v>203</v>
      </c>
    </row>
    <row r="67" spans="1:7" ht="16" hidden="1" outlineLevel="1">
      <c r="A67" s="981" t="s">
        <v>204</v>
      </c>
      <c r="B67" s="223" t="str">
        <f>Settings!$C$6</f>
        <v>USD</v>
      </c>
      <c r="C67" s="124"/>
      <c r="D67" s="125"/>
      <c r="E67" s="125"/>
      <c r="F67" s="125"/>
      <c r="G67" s="979"/>
    </row>
    <row r="68" spans="1:7" ht="15" hidden="1" outlineLevel="1">
      <c r="A68" s="981" t="str">
        <f>"Expected "&amp;C67&amp;" Churn Rate"</f>
        <v>Expected  Churn Rate</v>
      </c>
      <c r="B68" s="745" t="s">
        <v>84</v>
      </c>
      <c r="C68" s="135"/>
      <c r="D68" s="136"/>
      <c r="E68" s="136"/>
      <c r="F68" s="136"/>
      <c r="G68" s="63" t="s">
        <v>226</v>
      </c>
    </row>
    <row r="69" spans="1:7" ht="16" hidden="1" outlineLevel="1">
      <c r="A69" s="981" t="s">
        <v>207</v>
      </c>
      <c r="B69" s="223" t="str">
        <f>Settings!$C$6</f>
        <v>USD</v>
      </c>
      <c r="C69" s="144" t="e">
        <f>IF(C67="Monthly",C66/C68,C66/(C68/12))</f>
        <v>#DIV/0!</v>
      </c>
      <c r="D69" s="120"/>
      <c r="E69" s="120"/>
      <c r="F69" s="120"/>
      <c r="G69" s="73"/>
    </row>
    <row r="70" spans="1:7" hidden="1" outlineLevel="1">
      <c r="A70" s="142"/>
      <c r="B70" s="745"/>
      <c r="C70" s="133"/>
      <c r="D70" s="120"/>
      <c r="E70" s="120"/>
      <c r="F70" s="120"/>
      <c r="G70" s="63"/>
    </row>
    <row r="71" spans="1:7" ht="15" hidden="1" outlineLevel="1">
      <c r="A71" s="143" t="s">
        <v>208</v>
      </c>
      <c r="B71" s="745"/>
      <c r="C71" s="131"/>
      <c r="D71" s="120"/>
      <c r="E71" s="120"/>
      <c r="F71" s="120"/>
      <c r="G71" s="63"/>
    </row>
    <row r="72" spans="1:7" ht="15" hidden="1" outlineLevel="1">
      <c r="A72" s="981" t="s">
        <v>227</v>
      </c>
      <c r="B72" s="745" t="s">
        <v>84</v>
      </c>
      <c r="C72" s="135"/>
      <c r="D72" s="136"/>
      <c r="E72" s="136"/>
      <c r="F72" s="136"/>
      <c r="G72" s="63"/>
    </row>
    <row r="73" spans="1:7" hidden="1" outlineLevel="1">
      <c r="A73" s="142"/>
      <c r="B73" s="745"/>
      <c r="C73" s="133"/>
      <c r="D73" s="120"/>
      <c r="E73" s="120"/>
      <c r="F73" s="120"/>
      <c r="G73" s="63"/>
    </row>
    <row r="74" spans="1:7" ht="15" hidden="1" outlineLevel="1">
      <c r="A74" s="143" t="s">
        <v>210</v>
      </c>
      <c r="B74" s="745"/>
      <c r="C74" s="133"/>
      <c r="D74" s="120"/>
      <c r="E74" s="120"/>
      <c r="F74" s="120"/>
      <c r="G74" s="63"/>
    </row>
    <row r="75" spans="1:7" ht="15" hidden="1" outlineLevel="1">
      <c r="A75" s="982" t="s">
        <v>212</v>
      </c>
      <c r="B75" s="745"/>
      <c r="C75" s="133"/>
      <c r="D75" s="120"/>
      <c r="E75" s="120"/>
      <c r="F75" s="120"/>
      <c r="G75" s="63"/>
    </row>
    <row r="76" spans="1:7" ht="16" hidden="1" outlineLevel="1">
      <c r="A76" s="981" t="s">
        <v>213</v>
      </c>
      <c r="B76" s="223" t="str">
        <f>Settings!$C$6</f>
        <v>USD</v>
      </c>
      <c r="C76" s="124"/>
      <c r="D76" s="125"/>
      <c r="E76" s="125"/>
      <c r="F76" s="125"/>
      <c r="G76" s="63" t="s">
        <v>187</v>
      </c>
    </row>
    <row r="77" spans="1:7" ht="16" hidden="1" outlineLevel="1">
      <c r="A77" s="981" t="s">
        <v>188</v>
      </c>
      <c r="B77" s="223" t="str">
        <f>Settings!$C$6</f>
        <v>USD</v>
      </c>
      <c r="C77" s="124"/>
      <c r="D77" s="125"/>
      <c r="E77" s="125"/>
      <c r="F77" s="125"/>
      <c r="G77" s="63" t="s">
        <v>187</v>
      </c>
    </row>
    <row r="78" spans="1:7" ht="16" hidden="1" outlineLevel="1">
      <c r="A78" s="981" t="s">
        <v>214</v>
      </c>
      <c r="B78" s="223" t="str">
        <f>Settings!$C$6</f>
        <v>USD</v>
      </c>
      <c r="C78" s="124"/>
      <c r="D78" s="125"/>
      <c r="E78" s="125"/>
      <c r="F78" s="125"/>
      <c r="G78" s="63" t="s">
        <v>187</v>
      </c>
    </row>
    <row r="79" spans="1:7" hidden="1" outlineLevel="1">
      <c r="A79" s="981"/>
      <c r="B79" s="745"/>
      <c r="C79" s="133"/>
      <c r="D79" s="120"/>
      <c r="E79" s="120"/>
      <c r="F79" s="120"/>
      <c r="G79" s="63"/>
    </row>
    <row r="80" spans="1:7" ht="16" hidden="1" outlineLevel="1">
      <c r="A80" s="982" t="s">
        <v>228</v>
      </c>
      <c r="B80" s="223"/>
      <c r="C80" s="131"/>
      <c r="D80" s="120"/>
      <c r="E80" s="120"/>
      <c r="F80" s="120"/>
      <c r="G80" s="63"/>
    </row>
    <row r="81" spans="1:7" ht="16" hidden="1" outlineLevel="1">
      <c r="A81" s="981" t="s">
        <v>229</v>
      </c>
      <c r="B81" s="223" t="str">
        <f>Settings!$C$6</f>
        <v>USD</v>
      </c>
      <c r="C81" s="124"/>
      <c r="D81" s="125"/>
      <c r="E81" s="125"/>
      <c r="F81" s="125"/>
      <c r="G81" s="63" t="s">
        <v>230</v>
      </c>
    </row>
    <row r="82" spans="1:7" ht="16" hidden="1" outlineLevel="1">
      <c r="A82" s="981" t="s">
        <v>231</v>
      </c>
      <c r="B82" s="223" t="str">
        <f>Settings!$C$6</f>
        <v>USD</v>
      </c>
      <c r="C82" s="124"/>
      <c r="D82" s="125"/>
      <c r="E82" s="125"/>
      <c r="F82" s="125"/>
      <c r="G82" s="979" t="s">
        <v>232</v>
      </c>
    </row>
    <row r="83" spans="1:7" ht="16" hidden="1" outlineLevel="1">
      <c r="A83" s="981" t="s">
        <v>233</v>
      </c>
      <c r="B83" s="223" t="str">
        <f>Settings!$C$6</f>
        <v>USD</v>
      </c>
      <c r="C83" s="124"/>
      <c r="D83" s="125"/>
      <c r="E83" s="125"/>
      <c r="F83" s="125"/>
      <c r="G83" s="63" t="s">
        <v>221</v>
      </c>
    </row>
    <row r="84" spans="1:7" hidden="1" outlineLevel="1">
      <c r="A84" s="132"/>
      <c r="B84" s="745"/>
      <c r="C84" s="133"/>
      <c r="D84" s="120"/>
      <c r="E84" s="120"/>
      <c r="F84" s="120"/>
      <c r="G84" s="63"/>
    </row>
    <row r="85" spans="1:7" ht="15" hidden="1" outlineLevel="1">
      <c r="A85" s="143" t="s">
        <v>234</v>
      </c>
      <c r="B85" s="745"/>
      <c r="C85" s="131"/>
      <c r="D85" s="120"/>
      <c r="E85" s="120"/>
      <c r="F85" s="120"/>
      <c r="G85" s="92"/>
    </row>
    <row r="86" spans="1:7" ht="15" hidden="1" outlineLevel="1">
      <c r="A86" s="981" t="s">
        <v>235</v>
      </c>
      <c r="B86" s="745" t="s">
        <v>193</v>
      </c>
      <c r="C86" s="124"/>
      <c r="D86" s="125"/>
      <c r="E86" s="125"/>
      <c r="F86" s="125"/>
      <c r="G86" s="63"/>
    </row>
    <row r="87" spans="1:7" ht="15" hidden="1" outlineLevel="1">
      <c r="A87" s="981" t="s">
        <v>236</v>
      </c>
      <c r="B87" s="745" t="s">
        <v>237</v>
      </c>
      <c r="C87" s="124" t="s">
        <v>238</v>
      </c>
      <c r="D87" s="125"/>
      <c r="E87" s="125"/>
      <c r="F87" s="125"/>
      <c r="G87" s="63"/>
    </row>
    <row r="88" spans="1:7" hidden="1" outlineLevel="1">
      <c r="A88" s="132"/>
      <c r="B88" s="745"/>
      <c r="C88" s="131"/>
      <c r="D88" s="120"/>
      <c r="E88" s="120"/>
      <c r="F88" s="120"/>
      <c r="G88" s="63"/>
    </row>
    <row r="89" spans="1:7" ht="15" hidden="1" outlineLevel="1">
      <c r="A89" s="143" t="s">
        <v>239</v>
      </c>
      <c r="B89" s="745"/>
      <c r="C89" s="131"/>
      <c r="D89" s="120"/>
      <c r="E89" s="120"/>
      <c r="F89" s="120"/>
      <c r="G89" s="63"/>
    </row>
    <row r="90" spans="1:7" ht="15" hidden="1" outlineLevel="1">
      <c r="A90" s="981" t="s">
        <v>240</v>
      </c>
      <c r="B90" s="745" t="s">
        <v>84</v>
      </c>
      <c r="C90" s="146"/>
      <c r="D90" s="120"/>
      <c r="E90" s="120"/>
      <c r="F90" s="120"/>
      <c r="G90" s="63"/>
    </row>
    <row r="91" spans="1:7" hidden="1" outlineLevel="1">
      <c r="A91" s="132"/>
      <c r="B91" s="745"/>
      <c r="C91" s="131"/>
      <c r="D91" s="120"/>
      <c r="E91" s="120"/>
      <c r="F91" s="120"/>
      <c r="G91" s="63"/>
    </row>
    <row r="92" spans="1:7" ht="23" hidden="1" outlineLevel="1">
      <c r="A92" s="137"/>
      <c r="B92" s="745"/>
      <c r="C92" s="133"/>
      <c r="D92" s="120"/>
      <c r="E92" s="120"/>
      <c r="F92" s="120"/>
      <c r="G92" s="63"/>
    </row>
    <row r="93" spans="1:7" ht="23" hidden="1" outlineLevel="1">
      <c r="A93" s="137"/>
      <c r="B93" s="745"/>
      <c r="C93" s="133"/>
      <c r="D93" s="120"/>
      <c r="E93" s="120"/>
      <c r="F93" s="120"/>
      <c r="G93" s="63"/>
    </row>
    <row r="94" spans="1:7" ht="23" hidden="1" outlineLevel="1">
      <c r="A94" s="137"/>
      <c r="B94" s="745"/>
      <c r="C94" s="133"/>
      <c r="D94" s="120"/>
      <c r="E94" s="120"/>
      <c r="F94" s="120"/>
      <c r="G94" s="63"/>
    </row>
    <row r="95" spans="1:7" ht="23" hidden="1" outlineLevel="1">
      <c r="A95" s="137"/>
      <c r="B95" s="745"/>
      <c r="C95" s="133"/>
      <c r="D95" s="120"/>
      <c r="E95" s="120"/>
      <c r="F95" s="120"/>
      <c r="G95" s="63"/>
    </row>
    <row r="96" spans="1:7" ht="23" hidden="1" outlineLevel="1">
      <c r="A96" s="137"/>
      <c r="B96" s="745"/>
      <c r="C96" s="133"/>
      <c r="D96" s="120"/>
      <c r="E96" s="120"/>
      <c r="F96" s="120"/>
      <c r="G96" s="63"/>
    </row>
    <row r="97" spans="1:7" ht="23" hidden="1" outlineLevel="1">
      <c r="A97" s="137"/>
      <c r="B97" s="745"/>
      <c r="C97" s="133"/>
      <c r="D97" s="120"/>
      <c r="E97" s="120"/>
      <c r="F97" s="120"/>
      <c r="G97" s="63"/>
    </row>
    <row r="98" spans="1:7" ht="23" hidden="1" outlineLevel="1">
      <c r="A98" s="137"/>
      <c r="B98" s="745"/>
      <c r="C98" s="133"/>
      <c r="D98" s="120"/>
      <c r="E98" s="120"/>
      <c r="F98" s="120"/>
      <c r="G98" s="63"/>
    </row>
    <row r="99" spans="1:7" ht="23" hidden="1" collapsed="1">
      <c r="A99" s="137"/>
      <c r="B99" s="745"/>
      <c r="C99" s="133"/>
      <c r="D99" s="120"/>
      <c r="E99" s="120"/>
      <c r="F99" s="120"/>
      <c r="G99" s="63"/>
    </row>
    <row r="100" spans="1:7" ht="23" hidden="1">
      <c r="A100" s="137"/>
      <c r="B100" s="745"/>
      <c r="C100" s="133"/>
      <c r="D100" s="120"/>
      <c r="E100" s="120"/>
      <c r="F100" s="120"/>
      <c r="G100" s="63"/>
    </row>
    <row r="101" spans="1:7" ht="24" hidden="1">
      <c r="A101" s="139" t="s">
        <v>241</v>
      </c>
      <c r="B101" s="977"/>
      <c r="C101" s="140" t="s">
        <v>223</v>
      </c>
      <c r="D101" s="129"/>
      <c r="E101" s="129"/>
      <c r="F101" s="129"/>
      <c r="G101" s="141"/>
    </row>
    <row r="102" spans="1:7" ht="30" hidden="1">
      <c r="A102" s="145" t="s">
        <v>242</v>
      </c>
      <c r="B102" s="745"/>
      <c r="C102" s="133"/>
      <c r="D102" s="120"/>
      <c r="E102" s="120"/>
      <c r="F102" s="120"/>
      <c r="G102" s="63"/>
    </row>
    <row r="103" spans="1:7" hidden="1">
      <c r="A103" s="142"/>
      <c r="B103" s="745"/>
      <c r="C103" s="133"/>
      <c r="D103" s="120"/>
      <c r="E103" s="120"/>
      <c r="F103" s="120"/>
      <c r="G103" s="63"/>
    </row>
    <row r="104" spans="1:7" ht="15" hidden="1" outlineLevel="1">
      <c r="A104" s="142" t="s">
        <v>200</v>
      </c>
      <c r="B104" s="745"/>
      <c r="C104" s="133"/>
      <c r="D104" s="120"/>
      <c r="E104" s="120"/>
      <c r="F104" s="120"/>
      <c r="G104" s="63"/>
    </row>
    <row r="105" spans="1:7" ht="15" hidden="1" outlineLevel="1">
      <c r="A105" s="981" t="s">
        <v>201</v>
      </c>
      <c r="B105" s="745" t="s">
        <v>179</v>
      </c>
      <c r="C105" s="121"/>
      <c r="D105" s="122"/>
      <c r="E105" s="122"/>
      <c r="F105" s="122"/>
      <c r="G105" s="63"/>
    </row>
    <row r="106" spans="1:7" ht="16" hidden="1" outlineLevel="1">
      <c r="A106" s="981" t="s">
        <v>202</v>
      </c>
      <c r="B106" s="223" t="str">
        <f>Settings!$C$6</f>
        <v>USD</v>
      </c>
      <c r="C106" s="124"/>
      <c r="D106" s="125"/>
      <c r="E106" s="125"/>
      <c r="F106" s="125"/>
      <c r="G106" s="63" t="s">
        <v>203</v>
      </c>
    </row>
    <row r="107" spans="1:7" ht="16" hidden="1" outlineLevel="1">
      <c r="A107" s="981" t="s">
        <v>204</v>
      </c>
      <c r="B107" s="223" t="str">
        <f>Settings!$C$6</f>
        <v>USD</v>
      </c>
      <c r="C107" s="124"/>
      <c r="D107" s="125"/>
      <c r="E107" s="125"/>
      <c r="F107" s="125"/>
      <c r="G107" s="979"/>
    </row>
    <row r="108" spans="1:7" ht="15" hidden="1" outlineLevel="1">
      <c r="A108" s="981" t="str">
        <f>"Expected "&amp;C107&amp;" Churn Rate"</f>
        <v>Expected  Churn Rate</v>
      </c>
      <c r="B108" s="745" t="s">
        <v>84</v>
      </c>
      <c r="C108" s="135"/>
      <c r="D108" s="136"/>
      <c r="E108" s="136"/>
      <c r="F108" s="136"/>
      <c r="G108" s="63" t="s">
        <v>226</v>
      </c>
    </row>
    <row r="109" spans="1:7" ht="16" hidden="1" outlineLevel="1">
      <c r="A109" s="981" t="s">
        <v>207</v>
      </c>
      <c r="B109" s="223" t="str">
        <f>Settings!$C$6</f>
        <v>USD</v>
      </c>
      <c r="C109" s="144" t="e">
        <f>IF(C107="Monthly",C106/C108,C106/(C108/12))</f>
        <v>#DIV/0!</v>
      </c>
      <c r="D109" s="120"/>
      <c r="E109" s="120"/>
      <c r="F109" s="120"/>
      <c r="G109" s="73"/>
    </row>
    <row r="110" spans="1:7" ht="15" hidden="1" outlineLevel="1">
      <c r="A110" s="147"/>
      <c r="B110" s="101"/>
      <c r="C110" s="147"/>
      <c r="D110" s="147"/>
      <c r="E110" s="147"/>
      <c r="F110" s="147"/>
      <c r="G110" s="147"/>
    </row>
    <row r="111" spans="1:7" ht="15" hidden="1" outlineLevel="1">
      <c r="A111" s="143" t="s">
        <v>243</v>
      </c>
      <c r="B111" s="745"/>
      <c r="C111" s="63"/>
      <c r="D111" s="120"/>
      <c r="E111" s="120"/>
      <c r="F111" s="120"/>
      <c r="G111" s="63"/>
    </row>
    <row r="112" spans="1:7" ht="15" hidden="1" outlineLevel="1">
      <c r="A112" s="981" t="s">
        <v>244</v>
      </c>
      <c r="B112" s="745"/>
      <c r="C112" s="745" t="str">
        <f>'Team &amp; Salaries'!A48</f>
        <v>Digital Marketer</v>
      </c>
      <c r="D112" s="120"/>
      <c r="E112" s="120"/>
      <c r="F112" s="120"/>
      <c r="G112" s="63"/>
    </row>
    <row r="113" spans="1:7" ht="15" hidden="1" outlineLevel="1">
      <c r="A113" s="981" t="s">
        <v>245</v>
      </c>
      <c r="B113" s="745" t="s">
        <v>193</v>
      </c>
      <c r="C113" s="124">
        <v>0</v>
      </c>
      <c r="D113" s="125"/>
      <c r="E113" s="125"/>
      <c r="F113" s="125"/>
      <c r="G113" s="63" t="str">
        <f>"Employees will be added to the '"&amp;C$112&amp;"' row on the SG&amp;A sheet"</f>
        <v>Employees will be added to the 'Digital Marketer' row on the SG&amp;A sheet</v>
      </c>
    </row>
    <row r="114" spans="1:7" ht="15" hidden="1" outlineLevel="1">
      <c r="A114" s="981" t="s">
        <v>246</v>
      </c>
      <c r="B114" s="745" t="s">
        <v>193</v>
      </c>
      <c r="C114" s="124">
        <v>0</v>
      </c>
      <c r="D114" s="125"/>
      <c r="E114" s="125"/>
      <c r="F114" s="125"/>
      <c r="G114" s="63" t="str">
        <f>"Employees will be added to the '"&amp;C$112&amp;"' row on the SG&amp;A sheet"</f>
        <v>Employees will be added to the 'Digital Marketer' row on the SG&amp;A sheet</v>
      </c>
    </row>
    <row r="115" spans="1:7" hidden="1" outlineLevel="1">
      <c r="A115" s="132"/>
      <c r="B115" s="745"/>
      <c r="C115" s="133"/>
      <c r="D115" s="120"/>
      <c r="E115" s="120"/>
      <c r="F115" s="120"/>
      <c r="G115" s="63"/>
    </row>
    <row r="116" spans="1:7" ht="15" hidden="1" outlineLevel="1">
      <c r="A116" s="981" t="s">
        <v>247</v>
      </c>
      <c r="B116" s="745" t="s">
        <v>193</v>
      </c>
      <c r="C116" s="124"/>
      <c r="D116" s="125"/>
      <c r="E116" s="125"/>
      <c r="F116" s="125"/>
      <c r="G116" s="63"/>
    </row>
    <row r="117" spans="1:7" ht="15" hidden="1" outlineLevel="1">
      <c r="A117" s="981" t="s">
        <v>248</v>
      </c>
      <c r="B117" s="745" t="s">
        <v>249</v>
      </c>
      <c r="C117" s="124"/>
      <c r="D117" s="120"/>
      <c r="E117" s="120"/>
      <c r="F117" s="120"/>
      <c r="G117" s="147"/>
    </row>
    <row r="118" spans="1:7" ht="16" hidden="1" collapsed="1">
      <c r="A118" s="148"/>
      <c r="B118" s="971"/>
      <c r="C118" s="119"/>
      <c r="D118" s="120"/>
      <c r="E118" s="120"/>
      <c r="F118" s="120"/>
      <c r="G118" s="120"/>
    </row>
    <row r="119" spans="1:7" ht="16" hidden="1">
      <c r="A119" s="148"/>
      <c r="B119" s="971"/>
      <c r="C119" s="119"/>
      <c r="D119" s="120"/>
      <c r="E119" s="120"/>
      <c r="F119" s="120"/>
      <c r="G119" s="120"/>
    </row>
    <row r="120" spans="1:7" ht="16" hidden="1">
      <c r="A120" s="148"/>
      <c r="B120" s="971"/>
      <c r="C120" s="119"/>
      <c r="D120" s="120"/>
      <c r="E120" s="120"/>
      <c r="F120" s="120"/>
      <c r="G120" s="120"/>
    </row>
    <row r="121" spans="1:7" ht="24">
      <c r="A121" s="983" t="s">
        <v>61</v>
      </c>
      <c r="B121" s="984"/>
      <c r="C121" s="985"/>
      <c r="D121" s="986"/>
      <c r="E121" s="986"/>
      <c r="F121" s="986"/>
      <c r="G121" s="986"/>
    </row>
    <row r="122" spans="1:7" ht="16">
      <c r="A122" s="148"/>
      <c r="B122" s="971"/>
      <c r="C122" s="119"/>
      <c r="D122" s="120"/>
      <c r="E122" s="120"/>
      <c r="F122" s="120"/>
      <c r="G122" s="120"/>
    </row>
    <row r="123" spans="1:7" ht="16">
      <c r="A123" s="987" t="s">
        <v>250</v>
      </c>
      <c r="B123" s="123" t="str">
        <f>Settings!$C$6</f>
        <v>USD</v>
      </c>
      <c r="C123" s="124">
        <v>0</v>
      </c>
      <c r="D123" s="125"/>
      <c r="E123" s="125"/>
      <c r="F123" s="125"/>
      <c r="G123" s="988"/>
    </row>
    <row r="124" spans="1:7" ht="16">
      <c r="A124" s="148"/>
      <c r="B124" s="971"/>
      <c r="C124" s="119"/>
      <c r="D124" s="120"/>
      <c r="E124" s="120"/>
      <c r="F124" s="120"/>
      <c r="G124" s="120"/>
    </row>
    <row r="125" spans="1:7" ht="15">
      <c r="A125" s="149" t="s">
        <v>251</v>
      </c>
      <c r="B125" s="745"/>
      <c r="C125" s="131"/>
      <c r="D125" s="120"/>
      <c r="E125" s="120"/>
      <c r="F125" s="120"/>
      <c r="G125" s="120"/>
    </row>
    <row r="126" spans="1:7" ht="15">
      <c r="A126" s="981" t="s">
        <v>252</v>
      </c>
      <c r="B126" s="745" t="s">
        <v>193</v>
      </c>
      <c r="C126" s="124"/>
      <c r="D126" s="120"/>
      <c r="E126" s="120"/>
      <c r="F126" s="120"/>
      <c r="G126" s="120"/>
    </row>
    <row r="127" spans="1:7" ht="15">
      <c r="A127" s="981" t="s">
        <v>253</v>
      </c>
      <c r="B127" s="745" t="s">
        <v>237</v>
      </c>
      <c r="C127" s="124" t="s">
        <v>168</v>
      </c>
      <c r="D127" s="120"/>
      <c r="E127" s="120"/>
      <c r="F127" s="120"/>
      <c r="G127" s="120"/>
    </row>
    <row r="128" spans="1:7" ht="16">
      <c r="A128" s="148"/>
      <c r="B128" s="971"/>
      <c r="C128" s="119"/>
      <c r="D128" s="120"/>
      <c r="E128" s="120"/>
      <c r="F128" s="120"/>
      <c r="G128" s="120"/>
    </row>
    <row r="129" spans="1:7" ht="16">
      <c r="A129" s="148"/>
      <c r="B129" s="971"/>
      <c r="C129" s="119"/>
      <c r="D129" s="120"/>
      <c r="E129" s="120"/>
      <c r="F129" s="120"/>
      <c r="G129" s="120"/>
    </row>
    <row r="130" spans="1:7" ht="24">
      <c r="A130" s="989" t="s">
        <v>59</v>
      </c>
      <c r="B130" s="990"/>
      <c r="C130" s="991"/>
      <c r="D130" s="992"/>
      <c r="E130" s="992"/>
      <c r="F130" s="992"/>
      <c r="G130" s="992"/>
    </row>
    <row r="131" spans="1:7" ht="16">
      <c r="A131" s="148"/>
      <c r="B131" s="971"/>
      <c r="C131" s="119"/>
      <c r="D131" s="120"/>
      <c r="E131" s="120"/>
      <c r="F131" s="120"/>
      <c r="G131" s="120"/>
    </row>
    <row r="132" spans="1:7" ht="16">
      <c r="A132" s="148"/>
      <c r="B132" s="971"/>
      <c r="C132" s="119"/>
      <c r="D132" s="120"/>
      <c r="E132" s="120"/>
      <c r="F132" s="120"/>
      <c r="G132" s="120"/>
    </row>
    <row r="133" spans="1:7" ht="16">
      <c r="A133" s="148"/>
      <c r="B133" s="971"/>
      <c r="C133" s="119"/>
      <c r="D133" s="120"/>
      <c r="E133" s="120"/>
      <c r="F133" s="120"/>
      <c r="G133" s="120"/>
    </row>
    <row r="134" spans="1:7" ht="24">
      <c r="A134" s="993" t="s">
        <v>97</v>
      </c>
      <c r="B134" s="994"/>
      <c r="C134" s="995"/>
      <c r="D134" s="996"/>
      <c r="E134" s="996"/>
      <c r="F134" s="996"/>
      <c r="G134" s="996"/>
    </row>
    <row r="135" spans="1:7" ht="16">
      <c r="A135" s="148"/>
      <c r="B135" s="971"/>
      <c r="C135" s="119"/>
      <c r="D135" s="120"/>
      <c r="E135" s="120"/>
      <c r="F135" s="120"/>
      <c r="G135" s="120"/>
    </row>
    <row r="136" spans="1:7" ht="16">
      <c r="A136" s="118"/>
      <c r="B136" s="971"/>
      <c r="C136" s="119"/>
      <c r="D136" s="120"/>
      <c r="E136" s="120"/>
      <c r="F136" s="120"/>
      <c r="G136" s="120"/>
    </row>
    <row r="137" spans="1:7" ht="16">
      <c r="A137" s="148"/>
      <c r="B137" s="971"/>
      <c r="C137" s="119"/>
      <c r="D137" s="120"/>
      <c r="E137" s="120"/>
      <c r="F137" s="120"/>
      <c r="G137" s="120"/>
    </row>
    <row r="138" spans="1:7" ht="16">
      <c r="A138" s="118"/>
      <c r="B138" s="971"/>
      <c r="C138" s="119"/>
      <c r="D138" s="120"/>
      <c r="E138" s="120"/>
      <c r="F138" s="120"/>
      <c r="G138" s="120"/>
    </row>
    <row r="139" spans="1:7" ht="16">
      <c r="A139" s="118"/>
      <c r="B139" s="971"/>
      <c r="C139" s="150"/>
      <c r="D139" s="120"/>
      <c r="E139" s="120"/>
      <c r="F139" s="120"/>
      <c r="G139" s="120"/>
    </row>
    <row r="140" spans="1:7" ht="16">
      <c r="A140" s="118"/>
      <c r="B140" s="971"/>
      <c r="C140" s="150"/>
      <c r="D140" s="120"/>
      <c r="E140" s="120"/>
      <c r="F140" s="120"/>
      <c r="G140" s="120"/>
    </row>
    <row r="141" spans="1:7" ht="16">
      <c r="A141" s="118"/>
      <c r="B141" s="971"/>
      <c r="C141" s="150"/>
      <c r="D141" s="120"/>
      <c r="E141" s="120"/>
      <c r="F141" s="120"/>
      <c r="G141" s="120"/>
    </row>
    <row r="142" spans="1:7" ht="16">
      <c r="A142" s="118"/>
      <c r="B142" s="971"/>
      <c r="C142" s="150"/>
      <c r="D142" s="120"/>
      <c r="E142" s="120"/>
      <c r="F142" s="120"/>
      <c r="G142" s="120"/>
    </row>
    <row r="143" spans="1:7" ht="16">
      <c r="A143" s="118"/>
      <c r="B143" s="971"/>
      <c r="C143" s="150"/>
      <c r="D143" s="120"/>
      <c r="E143" s="120"/>
      <c r="F143" s="120"/>
      <c r="G143" s="120"/>
    </row>
    <row r="144" spans="1:7" ht="16">
      <c r="A144" s="118"/>
      <c r="B144" s="971"/>
      <c r="C144" s="150"/>
      <c r="D144" s="120"/>
      <c r="E144" s="120"/>
      <c r="F144" s="120"/>
      <c r="G144" s="120"/>
    </row>
    <row r="145" spans="1:7" ht="16">
      <c r="A145" s="118"/>
      <c r="B145" s="971"/>
      <c r="C145" s="150"/>
      <c r="D145" s="120"/>
      <c r="E145" s="120"/>
      <c r="F145" s="120"/>
      <c r="G145" s="120"/>
    </row>
    <row r="146" spans="1:7" ht="16">
      <c r="A146" s="118"/>
      <c r="B146" s="971"/>
      <c r="C146" s="150"/>
      <c r="D146" s="120"/>
      <c r="E146" s="120"/>
      <c r="F146" s="120"/>
      <c r="G146" s="120"/>
    </row>
    <row r="147" spans="1:7" ht="16">
      <c r="A147" s="118"/>
      <c r="B147" s="971"/>
      <c r="C147" s="150"/>
      <c r="D147" s="120"/>
      <c r="E147" s="120"/>
      <c r="F147" s="120"/>
      <c r="G147" s="120"/>
    </row>
    <row r="148" spans="1:7" ht="16">
      <c r="A148" s="118"/>
      <c r="B148" s="971"/>
      <c r="C148" s="150"/>
      <c r="D148" s="120"/>
      <c r="E148" s="120"/>
      <c r="F148" s="120"/>
      <c r="G148" s="120"/>
    </row>
    <row r="149" spans="1:7" ht="16">
      <c r="A149" s="118"/>
      <c r="B149" s="971"/>
      <c r="C149" s="150"/>
      <c r="D149" s="120"/>
      <c r="E149" s="120"/>
      <c r="F149" s="120"/>
      <c r="G149" s="120"/>
    </row>
    <row r="150" spans="1:7" ht="16">
      <c r="A150" s="118"/>
      <c r="B150" s="971"/>
      <c r="C150" s="150"/>
      <c r="D150" s="120"/>
      <c r="E150" s="120"/>
      <c r="F150" s="120"/>
      <c r="G150" s="120"/>
    </row>
    <row r="151" spans="1:7" ht="16">
      <c r="A151" s="118"/>
      <c r="B151" s="971"/>
      <c r="C151" s="150"/>
      <c r="D151" s="120"/>
      <c r="E151" s="120"/>
      <c r="F151" s="120"/>
      <c r="G151" s="120"/>
    </row>
    <row r="152" spans="1:7" ht="16">
      <c r="A152" s="118"/>
      <c r="B152" s="971"/>
      <c r="C152" s="150"/>
      <c r="D152" s="120"/>
      <c r="E152" s="120"/>
      <c r="F152" s="120"/>
      <c r="G152" s="120"/>
    </row>
    <row r="153" spans="1:7" ht="16">
      <c r="A153" s="118"/>
      <c r="B153" s="971"/>
      <c r="C153" s="150"/>
      <c r="D153" s="120"/>
      <c r="E153" s="120"/>
      <c r="F153" s="120"/>
      <c r="G153" s="120"/>
    </row>
    <row r="154" spans="1:7" ht="16">
      <c r="A154" s="118"/>
      <c r="B154" s="971"/>
      <c r="C154" s="150"/>
      <c r="D154" s="120"/>
      <c r="E154" s="120"/>
      <c r="F154" s="120"/>
      <c r="G154" s="120"/>
    </row>
    <row r="155" spans="1:7" ht="16">
      <c r="A155" s="118"/>
      <c r="B155" s="971"/>
      <c r="C155" s="150"/>
      <c r="D155" s="120"/>
      <c r="E155" s="120"/>
      <c r="F155" s="120"/>
      <c r="G155" s="120"/>
    </row>
    <row r="156" spans="1:7" ht="16">
      <c r="A156" s="118"/>
      <c r="B156" s="971"/>
      <c r="C156" s="150"/>
      <c r="D156" s="120"/>
      <c r="E156" s="120"/>
      <c r="F156" s="120"/>
      <c r="G156" s="120"/>
    </row>
    <row r="157" spans="1:7" ht="16">
      <c r="A157" s="118"/>
      <c r="B157" s="971"/>
      <c r="C157" s="150"/>
      <c r="D157" s="120"/>
      <c r="E157" s="120"/>
      <c r="F157" s="120"/>
      <c r="G157" s="120"/>
    </row>
    <row r="158" spans="1:7" ht="16">
      <c r="A158" s="118"/>
      <c r="B158" s="971"/>
      <c r="C158" s="150"/>
      <c r="D158" s="120"/>
      <c r="E158" s="120"/>
      <c r="F158" s="120"/>
      <c r="G158" s="120"/>
    </row>
    <row r="159" spans="1:7" ht="16">
      <c r="A159" s="118"/>
      <c r="B159" s="971"/>
      <c r="C159" s="150"/>
      <c r="D159" s="120"/>
      <c r="E159" s="120"/>
      <c r="F159" s="120"/>
      <c r="G159" s="120"/>
    </row>
    <row r="160" spans="1:7" ht="16">
      <c r="A160" s="118"/>
      <c r="B160" s="971"/>
      <c r="C160" s="150"/>
      <c r="D160" s="120"/>
      <c r="E160" s="120"/>
      <c r="F160" s="120"/>
      <c r="G160" s="120"/>
    </row>
    <row r="161" spans="1:7" ht="16">
      <c r="A161" s="118"/>
      <c r="B161" s="971"/>
      <c r="C161" s="150"/>
      <c r="D161" s="120"/>
      <c r="E161" s="120"/>
      <c r="F161" s="120"/>
      <c r="G161" s="120"/>
    </row>
    <row r="162" spans="1:7" ht="16">
      <c r="A162" s="118"/>
      <c r="B162" s="971"/>
      <c r="C162" s="150"/>
      <c r="D162" s="120"/>
      <c r="E162" s="120"/>
      <c r="F162" s="120"/>
      <c r="G162" s="120"/>
    </row>
    <row r="163" spans="1:7" ht="16">
      <c r="A163" s="118"/>
      <c r="B163" s="971"/>
      <c r="C163" s="150"/>
      <c r="D163" s="120"/>
      <c r="E163" s="120"/>
      <c r="F163" s="120"/>
      <c r="G163" s="120"/>
    </row>
    <row r="164" spans="1:7" ht="16">
      <c r="A164" s="118"/>
      <c r="B164" s="971"/>
      <c r="C164" s="150"/>
      <c r="D164" s="120"/>
      <c r="E164" s="120"/>
      <c r="F164" s="120"/>
      <c r="G164" s="120"/>
    </row>
    <row r="165" spans="1:7" ht="16">
      <c r="A165" s="118"/>
      <c r="B165" s="971"/>
      <c r="C165" s="150"/>
      <c r="D165" s="120"/>
      <c r="E165" s="120"/>
      <c r="F165" s="120"/>
      <c r="G165" s="120"/>
    </row>
    <row r="166" spans="1:7" ht="16">
      <c r="A166" s="118"/>
      <c r="B166" s="971"/>
      <c r="C166" s="150"/>
      <c r="D166" s="120"/>
      <c r="E166" s="120"/>
      <c r="F166" s="120"/>
      <c r="G166" s="120"/>
    </row>
    <row r="167" spans="1:7" ht="16">
      <c r="A167" s="118"/>
      <c r="B167" s="971"/>
      <c r="C167" s="150"/>
      <c r="D167" s="120"/>
      <c r="E167" s="120"/>
      <c r="F167" s="120"/>
      <c r="G167" s="120"/>
    </row>
    <row r="168" spans="1:7" ht="16">
      <c r="A168" s="118"/>
      <c r="B168" s="971"/>
      <c r="C168" s="150"/>
      <c r="D168" s="120"/>
      <c r="E168" s="120"/>
      <c r="F168" s="120"/>
      <c r="G168" s="120"/>
    </row>
    <row r="169" spans="1:7" ht="16">
      <c r="A169" s="118"/>
      <c r="B169" s="971"/>
      <c r="C169" s="150"/>
      <c r="D169" s="120"/>
      <c r="E169" s="120"/>
      <c r="F169" s="120"/>
      <c r="G169" s="120"/>
    </row>
    <row r="170" spans="1:7" ht="16">
      <c r="A170" s="118"/>
      <c r="B170" s="971"/>
      <c r="C170" s="150"/>
      <c r="D170" s="120"/>
      <c r="E170" s="120"/>
      <c r="F170" s="120"/>
      <c r="G170" s="120"/>
    </row>
    <row r="171" spans="1:7" ht="16">
      <c r="A171" s="118"/>
      <c r="B171" s="971"/>
      <c r="C171" s="150"/>
      <c r="D171" s="120"/>
      <c r="E171" s="120"/>
      <c r="F171" s="120"/>
      <c r="G171" s="120"/>
    </row>
    <row r="172" spans="1:7" ht="16">
      <c r="A172" s="118"/>
      <c r="B172" s="971"/>
      <c r="C172" s="150"/>
      <c r="D172" s="120"/>
      <c r="E172" s="120"/>
      <c r="F172" s="120"/>
      <c r="G172" s="120"/>
    </row>
    <row r="173" spans="1:7" ht="16">
      <c r="A173" s="118"/>
      <c r="B173" s="971"/>
      <c r="C173" s="150"/>
      <c r="D173" s="120"/>
      <c r="E173" s="120"/>
      <c r="F173" s="120"/>
      <c r="G173" s="120"/>
    </row>
    <row r="174" spans="1:7" ht="16">
      <c r="A174" s="118"/>
      <c r="B174" s="971"/>
      <c r="C174" s="150"/>
      <c r="D174" s="120"/>
      <c r="E174" s="120"/>
      <c r="F174" s="120"/>
      <c r="G174" s="120"/>
    </row>
    <row r="175" spans="1:7" ht="16">
      <c r="A175" s="118"/>
      <c r="B175" s="971"/>
      <c r="C175" s="150"/>
      <c r="D175" s="120"/>
      <c r="E175" s="120"/>
      <c r="F175" s="120"/>
      <c r="G175" s="120"/>
    </row>
    <row r="176" spans="1:7" ht="16">
      <c r="A176" s="118"/>
      <c r="B176" s="971"/>
      <c r="C176" s="150"/>
      <c r="D176" s="120"/>
      <c r="E176" s="120"/>
      <c r="F176" s="120"/>
      <c r="G176" s="120"/>
    </row>
    <row r="177" spans="1:7" ht="16">
      <c r="A177" s="118"/>
      <c r="B177" s="971"/>
      <c r="C177" s="150"/>
      <c r="D177" s="120"/>
      <c r="E177" s="120"/>
      <c r="F177" s="120"/>
      <c r="G177" s="120"/>
    </row>
    <row r="178" spans="1:7" ht="16">
      <c r="A178" s="118"/>
      <c r="B178" s="971"/>
      <c r="C178" s="150"/>
      <c r="D178" s="120"/>
      <c r="E178" s="120"/>
      <c r="F178" s="120"/>
      <c r="G178" s="120"/>
    </row>
    <row r="179" spans="1:7" ht="16">
      <c r="A179" s="118"/>
      <c r="B179" s="971"/>
      <c r="C179" s="150"/>
      <c r="D179" s="120"/>
      <c r="E179" s="120"/>
      <c r="F179" s="120"/>
      <c r="G179" s="120"/>
    </row>
    <row r="180" spans="1:7" ht="16">
      <c r="A180" s="118"/>
      <c r="B180" s="971"/>
      <c r="C180" s="150"/>
      <c r="D180" s="120"/>
      <c r="E180" s="120"/>
      <c r="F180" s="120"/>
      <c r="G180" s="120"/>
    </row>
    <row r="181" spans="1:7" ht="16">
      <c r="A181" s="118"/>
      <c r="B181" s="971"/>
      <c r="C181" s="150"/>
      <c r="D181" s="120"/>
      <c r="E181" s="120"/>
      <c r="F181" s="120"/>
      <c r="G181" s="120"/>
    </row>
    <row r="182" spans="1:7" ht="16">
      <c r="A182" s="118"/>
      <c r="B182" s="971"/>
      <c r="C182" s="150"/>
      <c r="D182" s="120"/>
      <c r="E182" s="120"/>
      <c r="F182" s="120"/>
      <c r="G182" s="120"/>
    </row>
    <row r="183" spans="1:7" ht="16">
      <c r="A183" s="118"/>
      <c r="B183" s="971"/>
      <c r="C183" s="150"/>
      <c r="D183" s="120"/>
      <c r="E183" s="120"/>
      <c r="F183" s="120"/>
      <c r="G183" s="120"/>
    </row>
    <row r="184" spans="1:7" ht="16">
      <c r="A184" s="118"/>
      <c r="B184" s="971"/>
      <c r="C184" s="150"/>
      <c r="D184" s="120"/>
      <c r="E184" s="120"/>
      <c r="F184" s="120"/>
      <c r="G184" s="120"/>
    </row>
    <row r="185" spans="1:7" ht="16">
      <c r="A185" s="118"/>
      <c r="B185" s="971"/>
      <c r="C185" s="150"/>
      <c r="D185" s="120"/>
      <c r="E185" s="120"/>
      <c r="F185" s="120"/>
      <c r="G185" s="120"/>
    </row>
    <row r="186" spans="1:7" ht="16">
      <c r="A186" s="118"/>
      <c r="B186" s="971"/>
      <c r="C186" s="150"/>
      <c r="D186" s="120"/>
      <c r="E186" s="120"/>
      <c r="F186" s="120"/>
      <c r="G186" s="120"/>
    </row>
    <row r="187" spans="1:7" ht="16">
      <c r="A187" s="118"/>
      <c r="B187" s="971"/>
      <c r="C187" s="150"/>
      <c r="D187" s="120"/>
      <c r="E187" s="120"/>
      <c r="F187" s="120"/>
      <c r="G187" s="120"/>
    </row>
    <row r="188" spans="1:7" ht="16">
      <c r="A188" s="118"/>
      <c r="B188" s="971"/>
      <c r="C188" s="150"/>
      <c r="D188" s="120"/>
      <c r="E188" s="120"/>
      <c r="F188" s="120"/>
      <c r="G188" s="120"/>
    </row>
    <row r="189" spans="1:7" ht="16">
      <c r="A189" s="118"/>
      <c r="B189" s="971"/>
      <c r="C189" s="150"/>
      <c r="D189" s="120"/>
      <c r="E189" s="120"/>
      <c r="F189" s="120"/>
      <c r="G189" s="120"/>
    </row>
    <row r="190" spans="1:7" ht="16">
      <c r="A190" s="118"/>
      <c r="B190" s="971"/>
      <c r="C190" s="150"/>
      <c r="D190" s="120"/>
      <c r="E190" s="120"/>
      <c r="F190" s="120"/>
      <c r="G190" s="120"/>
    </row>
    <row r="191" spans="1:7" ht="16">
      <c r="A191" s="118"/>
      <c r="B191" s="971"/>
      <c r="C191" s="150"/>
      <c r="D191" s="120"/>
      <c r="E191" s="120"/>
      <c r="F191" s="120"/>
      <c r="G191" s="120"/>
    </row>
    <row r="192" spans="1:7" ht="16">
      <c r="A192" s="118"/>
      <c r="B192" s="971"/>
      <c r="C192" s="150"/>
      <c r="D192" s="120"/>
      <c r="E192" s="120"/>
      <c r="F192" s="120"/>
      <c r="G192" s="120"/>
    </row>
    <row r="193" spans="1:7" ht="16">
      <c r="A193" s="118"/>
      <c r="B193" s="971"/>
      <c r="C193" s="150"/>
      <c r="D193" s="120"/>
      <c r="E193" s="120"/>
      <c r="F193" s="120"/>
      <c r="G193" s="120"/>
    </row>
    <row r="194" spans="1:7" ht="16">
      <c r="A194" s="118"/>
      <c r="B194" s="971"/>
      <c r="C194" s="150"/>
      <c r="D194" s="120"/>
      <c r="E194" s="120"/>
      <c r="F194" s="120"/>
      <c r="G194" s="120"/>
    </row>
    <row r="195" spans="1:7" ht="16">
      <c r="A195" s="118"/>
      <c r="B195" s="971"/>
      <c r="C195" s="150"/>
      <c r="D195" s="120"/>
      <c r="E195" s="120"/>
      <c r="F195" s="120"/>
      <c r="G195" s="120"/>
    </row>
    <row r="196" spans="1:7" ht="16">
      <c r="A196" s="118"/>
      <c r="B196" s="971"/>
      <c r="C196" s="150"/>
      <c r="D196" s="120"/>
      <c r="E196" s="120"/>
      <c r="F196" s="120"/>
      <c r="G196" s="120"/>
    </row>
    <row r="197" spans="1:7" ht="16">
      <c r="A197" s="118"/>
      <c r="B197" s="971"/>
      <c r="C197" s="150"/>
      <c r="D197" s="120"/>
      <c r="E197" s="120"/>
      <c r="F197" s="120"/>
      <c r="G197" s="120"/>
    </row>
    <row r="198" spans="1:7" ht="16">
      <c r="A198" s="118"/>
      <c r="B198" s="971"/>
      <c r="C198" s="150"/>
      <c r="D198" s="120"/>
      <c r="E198" s="120"/>
      <c r="F198" s="120"/>
      <c r="G198" s="120"/>
    </row>
    <row r="199" spans="1:7" ht="16">
      <c r="A199" s="118"/>
      <c r="B199" s="971"/>
      <c r="C199" s="150"/>
      <c r="D199" s="120"/>
      <c r="E199" s="120"/>
      <c r="F199" s="120"/>
      <c r="G199" s="120"/>
    </row>
    <row r="200" spans="1:7" ht="16">
      <c r="A200" s="118"/>
      <c r="B200" s="971"/>
      <c r="C200" s="150"/>
      <c r="D200" s="120"/>
      <c r="E200" s="120"/>
      <c r="F200" s="120"/>
      <c r="G200" s="120"/>
    </row>
    <row r="201" spans="1:7" ht="16">
      <c r="A201" s="118"/>
      <c r="B201" s="971"/>
      <c r="C201" s="150"/>
      <c r="D201" s="120"/>
      <c r="E201" s="120"/>
      <c r="F201" s="120"/>
      <c r="G201" s="120"/>
    </row>
    <row r="202" spans="1:7" ht="16">
      <c r="A202" s="118"/>
      <c r="B202" s="971"/>
      <c r="C202" s="150"/>
      <c r="D202" s="120"/>
      <c r="E202" s="120"/>
      <c r="F202" s="120"/>
      <c r="G202" s="120"/>
    </row>
    <row r="203" spans="1:7" ht="16">
      <c r="A203" s="118"/>
      <c r="B203" s="971"/>
      <c r="C203" s="150"/>
      <c r="D203" s="120"/>
      <c r="E203" s="120"/>
      <c r="F203" s="120"/>
      <c r="G203" s="120"/>
    </row>
    <row r="204" spans="1:7" ht="16">
      <c r="A204" s="118"/>
      <c r="B204" s="971"/>
      <c r="C204" s="150"/>
      <c r="D204" s="120"/>
      <c r="E204" s="120"/>
      <c r="F204" s="120"/>
      <c r="G204" s="120"/>
    </row>
    <row r="205" spans="1:7" ht="16">
      <c r="A205" s="118"/>
      <c r="B205" s="971"/>
      <c r="C205" s="150"/>
      <c r="D205" s="120"/>
      <c r="E205" s="120"/>
      <c r="F205" s="120"/>
      <c r="G205" s="120"/>
    </row>
    <row r="206" spans="1:7" ht="16">
      <c r="A206" s="118"/>
      <c r="B206" s="971"/>
      <c r="C206" s="150"/>
      <c r="D206" s="120"/>
      <c r="E206" s="120"/>
      <c r="F206" s="120"/>
      <c r="G206" s="120"/>
    </row>
    <row r="207" spans="1:7" ht="16">
      <c r="A207" s="118"/>
      <c r="B207" s="971"/>
      <c r="C207" s="150"/>
      <c r="D207" s="120"/>
      <c r="E207" s="120"/>
      <c r="F207" s="120"/>
      <c r="G207" s="120"/>
    </row>
    <row r="208" spans="1:7" ht="16">
      <c r="A208" s="118"/>
      <c r="B208" s="971"/>
      <c r="C208" s="150"/>
      <c r="D208" s="120"/>
      <c r="E208" s="120"/>
      <c r="F208" s="120"/>
      <c r="G208" s="120"/>
    </row>
    <row r="209" spans="1:7" ht="16">
      <c r="A209" s="118"/>
      <c r="B209" s="971"/>
      <c r="C209" s="150"/>
      <c r="D209" s="120"/>
      <c r="E209" s="120"/>
      <c r="F209" s="120"/>
      <c r="G209" s="120"/>
    </row>
    <row r="210" spans="1:7" ht="16">
      <c r="A210" s="118"/>
      <c r="B210" s="971"/>
      <c r="C210" s="150"/>
      <c r="D210" s="120"/>
      <c r="E210" s="120"/>
      <c r="F210" s="120"/>
      <c r="G210" s="120"/>
    </row>
    <row r="211" spans="1:7" ht="16">
      <c r="A211" s="118"/>
      <c r="B211" s="971"/>
      <c r="C211" s="150"/>
      <c r="D211" s="120"/>
      <c r="E211" s="120"/>
      <c r="F211" s="120"/>
      <c r="G211" s="120"/>
    </row>
    <row r="212" spans="1:7" ht="16">
      <c r="A212" s="118"/>
      <c r="B212" s="971"/>
      <c r="C212" s="150"/>
      <c r="D212" s="120"/>
      <c r="E212" s="120"/>
      <c r="F212" s="120"/>
      <c r="G212" s="120"/>
    </row>
    <row r="213" spans="1:7" ht="16">
      <c r="A213" s="118"/>
      <c r="B213" s="971"/>
      <c r="C213" s="150"/>
      <c r="D213" s="120"/>
      <c r="E213" s="120"/>
      <c r="F213" s="120"/>
      <c r="G213" s="120"/>
    </row>
    <row r="214" spans="1:7" ht="16">
      <c r="A214" s="118"/>
      <c r="B214" s="971"/>
      <c r="C214" s="150"/>
      <c r="D214" s="120"/>
      <c r="E214" s="120"/>
      <c r="F214" s="120"/>
      <c r="G214" s="120"/>
    </row>
    <row r="215" spans="1:7" ht="16">
      <c r="A215" s="118"/>
      <c r="B215" s="971"/>
      <c r="C215" s="150"/>
      <c r="D215" s="120"/>
      <c r="E215" s="120"/>
      <c r="F215" s="120"/>
      <c r="G215" s="120"/>
    </row>
    <row r="216" spans="1:7" ht="16">
      <c r="A216" s="118"/>
      <c r="B216" s="971"/>
      <c r="C216" s="150"/>
      <c r="D216" s="120"/>
      <c r="E216" s="120"/>
      <c r="F216" s="120"/>
      <c r="G216" s="120"/>
    </row>
    <row r="217" spans="1:7" ht="16">
      <c r="A217" s="118"/>
      <c r="B217" s="971"/>
      <c r="C217" s="150"/>
      <c r="D217" s="120"/>
      <c r="E217" s="120"/>
      <c r="F217" s="120"/>
      <c r="G217" s="120"/>
    </row>
    <row r="218" spans="1:7" ht="16">
      <c r="A218" s="118"/>
      <c r="B218" s="971"/>
      <c r="C218" s="150"/>
      <c r="D218" s="120"/>
      <c r="E218" s="120"/>
      <c r="F218" s="120"/>
      <c r="G218" s="120"/>
    </row>
    <row r="219" spans="1:7" ht="16">
      <c r="A219" s="118"/>
      <c r="B219" s="971"/>
      <c r="C219" s="150"/>
      <c r="D219" s="120"/>
      <c r="E219" s="120"/>
      <c r="F219" s="120"/>
      <c r="G219" s="120"/>
    </row>
    <row r="220" spans="1:7" ht="16">
      <c r="A220" s="118"/>
      <c r="B220" s="971"/>
      <c r="C220" s="150"/>
      <c r="D220" s="120"/>
      <c r="E220" s="120"/>
      <c r="F220" s="120"/>
      <c r="G220" s="120"/>
    </row>
    <row r="221" spans="1:7" ht="16">
      <c r="A221" s="118"/>
      <c r="B221" s="971"/>
      <c r="C221" s="150"/>
      <c r="D221" s="120"/>
      <c r="E221" s="120"/>
      <c r="F221" s="120"/>
      <c r="G221" s="120"/>
    </row>
    <row r="222" spans="1:7" ht="16">
      <c r="A222" s="118"/>
      <c r="B222" s="971"/>
      <c r="C222" s="150"/>
      <c r="D222" s="120"/>
      <c r="E222" s="120"/>
      <c r="F222" s="120"/>
      <c r="G222" s="120"/>
    </row>
    <row r="223" spans="1:7" ht="16">
      <c r="A223" s="118"/>
      <c r="B223" s="971"/>
      <c r="C223" s="150"/>
      <c r="D223" s="120"/>
      <c r="E223" s="120"/>
      <c r="F223" s="120"/>
      <c r="G223" s="120"/>
    </row>
    <row r="224" spans="1:7" ht="16">
      <c r="A224" s="118"/>
      <c r="B224" s="966"/>
      <c r="C224" s="150"/>
      <c r="D224" s="120"/>
      <c r="E224" s="120"/>
      <c r="F224" s="120"/>
      <c r="G224" s="120"/>
    </row>
    <row r="225" spans="1:7" ht="16">
      <c r="A225" s="118"/>
      <c r="B225" s="966"/>
      <c r="C225" s="150"/>
      <c r="D225" s="120"/>
      <c r="E225" s="120"/>
      <c r="F225" s="120"/>
      <c r="G225" s="120"/>
    </row>
    <row r="226" spans="1:7" ht="16">
      <c r="A226" s="118"/>
      <c r="B226" s="966"/>
      <c r="C226" s="150"/>
      <c r="D226" s="120"/>
      <c r="E226" s="120"/>
      <c r="F226" s="120"/>
      <c r="G226" s="120"/>
    </row>
    <row r="227" spans="1:7" ht="16">
      <c r="A227" s="118"/>
      <c r="B227" s="966"/>
      <c r="C227" s="150"/>
      <c r="D227" s="120"/>
      <c r="E227" s="120"/>
      <c r="F227" s="120"/>
      <c r="G227" s="120"/>
    </row>
    <row r="228" spans="1:7" ht="16">
      <c r="A228" s="118"/>
      <c r="B228" s="966"/>
      <c r="C228" s="150"/>
      <c r="D228" s="120"/>
      <c r="E228" s="120"/>
      <c r="F228" s="120"/>
      <c r="G228" s="120"/>
    </row>
    <row r="229" spans="1:7" ht="16">
      <c r="A229" s="118"/>
      <c r="B229" s="966"/>
      <c r="C229" s="150"/>
      <c r="D229" s="120"/>
      <c r="E229" s="120"/>
      <c r="F229" s="120"/>
      <c r="G229" s="120"/>
    </row>
    <row r="230" spans="1:7" ht="16">
      <c r="A230" s="118"/>
      <c r="B230" s="966"/>
      <c r="C230" s="150"/>
      <c r="D230" s="120"/>
      <c r="E230" s="120"/>
      <c r="F230" s="120"/>
      <c r="G230" s="120"/>
    </row>
    <row r="231" spans="1:7" ht="16">
      <c r="A231" s="118"/>
      <c r="B231" s="966"/>
      <c r="C231" s="150"/>
      <c r="D231" s="120"/>
      <c r="E231" s="120"/>
      <c r="F231" s="120"/>
      <c r="G231" s="120"/>
    </row>
    <row r="232" spans="1:7" ht="16">
      <c r="A232" s="118"/>
      <c r="B232" s="966"/>
      <c r="C232" s="150"/>
      <c r="D232" s="120"/>
      <c r="E232" s="120"/>
      <c r="F232" s="120"/>
      <c r="G232" s="120"/>
    </row>
    <row r="233" spans="1:7" ht="16">
      <c r="A233" s="118"/>
      <c r="B233" s="966"/>
      <c r="C233" s="150"/>
      <c r="D233" s="120"/>
      <c r="E233" s="120"/>
      <c r="F233" s="120"/>
      <c r="G233" s="120"/>
    </row>
    <row r="234" spans="1:7" ht="16">
      <c r="A234" s="118"/>
      <c r="B234" s="966"/>
      <c r="C234" s="150"/>
      <c r="D234" s="120"/>
      <c r="E234" s="120"/>
      <c r="F234" s="120"/>
      <c r="G234" s="120"/>
    </row>
    <row r="235" spans="1:7" ht="16">
      <c r="A235" s="118"/>
      <c r="B235" s="966"/>
      <c r="C235" s="150"/>
      <c r="D235" s="120"/>
      <c r="E235" s="120"/>
      <c r="F235" s="120"/>
      <c r="G235" s="120"/>
    </row>
    <row r="236" spans="1:7" ht="16">
      <c r="A236" s="118"/>
      <c r="B236" s="966"/>
      <c r="C236" s="150"/>
      <c r="D236" s="120"/>
      <c r="E236" s="120"/>
      <c r="F236" s="120"/>
      <c r="G236" s="120"/>
    </row>
    <row r="237" spans="1:7" ht="16">
      <c r="A237" s="118"/>
      <c r="B237" s="966"/>
      <c r="C237" s="150"/>
      <c r="D237" s="120"/>
      <c r="E237" s="120"/>
      <c r="F237" s="120"/>
      <c r="G237" s="120"/>
    </row>
    <row r="238" spans="1:7" ht="16">
      <c r="A238" s="118"/>
      <c r="B238" s="966"/>
      <c r="C238" s="150"/>
      <c r="D238" s="120"/>
      <c r="E238" s="120"/>
      <c r="F238" s="120"/>
      <c r="G238" s="120"/>
    </row>
    <row r="239" spans="1:7" ht="16">
      <c r="A239" s="118"/>
      <c r="B239" s="966"/>
      <c r="C239" s="150"/>
      <c r="D239" s="120"/>
      <c r="E239" s="120"/>
      <c r="F239" s="120"/>
      <c r="G239" s="120"/>
    </row>
    <row r="240" spans="1:7" ht="16">
      <c r="A240" s="118"/>
      <c r="B240" s="966"/>
      <c r="C240" s="150"/>
      <c r="D240" s="120"/>
      <c r="E240" s="120"/>
      <c r="F240" s="120"/>
      <c r="G240" s="120"/>
    </row>
    <row r="241" spans="1:7" ht="16">
      <c r="A241" s="118"/>
      <c r="B241" s="966"/>
      <c r="C241" s="150"/>
      <c r="D241" s="120"/>
      <c r="E241" s="120"/>
      <c r="F241" s="120"/>
      <c r="G241" s="120"/>
    </row>
    <row r="242" spans="1:7" ht="16">
      <c r="A242" s="118"/>
      <c r="B242" s="966"/>
      <c r="C242" s="150"/>
      <c r="D242" s="120"/>
      <c r="E242" s="120"/>
      <c r="F242" s="120"/>
      <c r="G242" s="120"/>
    </row>
    <row r="243" spans="1:7" ht="16">
      <c r="A243" s="118"/>
      <c r="B243" s="966"/>
      <c r="C243" s="150"/>
      <c r="D243" s="120"/>
      <c r="E243" s="120"/>
      <c r="F243" s="120"/>
      <c r="G243" s="120"/>
    </row>
    <row r="244" spans="1:7" ht="16">
      <c r="A244" s="118"/>
      <c r="B244" s="966"/>
      <c r="C244" s="150"/>
      <c r="D244" s="120"/>
      <c r="E244" s="120"/>
      <c r="F244" s="120"/>
      <c r="G244" s="120"/>
    </row>
    <row r="245" spans="1:7" ht="16">
      <c r="A245" s="118"/>
      <c r="B245" s="966"/>
      <c r="C245" s="150"/>
      <c r="D245" s="120"/>
      <c r="E245" s="120"/>
      <c r="F245" s="120"/>
      <c r="G245" s="120"/>
    </row>
    <row r="246" spans="1:7" ht="16">
      <c r="A246" s="118"/>
      <c r="B246" s="966"/>
      <c r="C246" s="150"/>
      <c r="D246" s="120"/>
      <c r="E246" s="120"/>
      <c r="F246" s="120"/>
      <c r="G246" s="120"/>
    </row>
    <row r="247" spans="1:7" ht="16">
      <c r="A247" s="118"/>
      <c r="B247" s="966"/>
      <c r="C247" s="150"/>
      <c r="D247" s="120"/>
      <c r="E247" s="120"/>
      <c r="F247" s="120"/>
      <c r="G247" s="120"/>
    </row>
    <row r="248" spans="1:7" ht="16">
      <c r="A248" s="118"/>
      <c r="B248" s="966"/>
      <c r="C248" s="150"/>
      <c r="D248" s="120"/>
      <c r="E248" s="120"/>
      <c r="F248" s="120"/>
      <c r="G248" s="120"/>
    </row>
    <row r="249" spans="1:7" ht="16">
      <c r="A249" s="118"/>
      <c r="B249" s="966"/>
      <c r="C249" s="150"/>
      <c r="D249" s="120"/>
      <c r="E249" s="120"/>
      <c r="F249" s="120"/>
      <c r="G249" s="120"/>
    </row>
    <row r="250" spans="1:7" ht="16">
      <c r="A250" s="118"/>
      <c r="B250" s="966"/>
      <c r="C250" s="150"/>
      <c r="D250" s="120"/>
      <c r="E250" s="120"/>
      <c r="F250" s="120"/>
      <c r="G250" s="120"/>
    </row>
    <row r="251" spans="1:7" ht="16">
      <c r="A251" s="118"/>
      <c r="B251" s="966"/>
      <c r="C251" s="150"/>
      <c r="D251" s="120"/>
      <c r="E251" s="120"/>
      <c r="F251" s="120"/>
      <c r="G251" s="120"/>
    </row>
    <row r="252" spans="1:7" ht="16">
      <c r="A252" s="118"/>
      <c r="B252" s="966"/>
      <c r="C252" s="150"/>
      <c r="D252" s="120"/>
      <c r="E252" s="120"/>
      <c r="F252" s="120"/>
      <c r="G252" s="120"/>
    </row>
    <row r="253" spans="1:7" ht="16">
      <c r="A253" s="118"/>
      <c r="B253" s="966"/>
      <c r="C253" s="150"/>
      <c r="D253" s="120"/>
      <c r="E253" s="120"/>
      <c r="F253" s="120"/>
      <c r="G253" s="120"/>
    </row>
    <row r="254" spans="1:7" ht="16">
      <c r="A254" s="118"/>
      <c r="B254" s="966"/>
      <c r="C254" s="150"/>
      <c r="D254" s="120"/>
      <c r="E254" s="120"/>
      <c r="F254" s="120"/>
      <c r="G254" s="120"/>
    </row>
    <row r="255" spans="1:7" ht="16">
      <c r="A255" s="118"/>
      <c r="B255" s="966"/>
      <c r="C255" s="150"/>
      <c r="D255" s="120"/>
      <c r="E255" s="120"/>
      <c r="F255" s="120"/>
      <c r="G255" s="120"/>
    </row>
    <row r="256" spans="1:7" ht="16">
      <c r="A256" s="118"/>
      <c r="B256" s="966"/>
      <c r="C256" s="150"/>
      <c r="D256" s="120"/>
      <c r="E256" s="120"/>
      <c r="F256" s="120"/>
      <c r="G256" s="120"/>
    </row>
    <row r="257" spans="1:7" ht="16">
      <c r="A257" s="118"/>
      <c r="B257" s="966"/>
      <c r="C257" s="150"/>
      <c r="D257" s="120"/>
      <c r="E257" s="120"/>
      <c r="F257" s="120"/>
      <c r="G257" s="120"/>
    </row>
    <row r="258" spans="1:7" ht="16">
      <c r="A258" s="118"/>
      <c r="B258" s="966"/>
      <c r="C258" s="150"/>
      <c r="D258" s="120"/>
      <c r="E258" s="120"/>
      <c r="F258" s="120"/>
      <c r="G258" s="120"/>
    </row>
    <row r="259" spans="1:7" ht="16">
      <c r="A259" s="118"/>
      <c r="B259" s="966"/>
      <c r="C259" s="150"/>
      <c r="D259" s="120"/>
      <c r="E259" s="120"/>
      <c r="F259" s="120"/>
      <c r="G259" s="120"/>
    </row>
    <row r="260" spans="1:7" ht="16">
      <c r="A260" s="118"/>
      <c r="B260" s="966"/>
      <c r="C260" s="150"/>
      <c r="D260" s="120"/>
      <c r="E260" s="120"/>
      <c r="F260" s="120"/>
      <c r="G260" s="120"/>
    </row>
    <row r="261" spans="1:7" ht="16">
      <c r="A261" s="118"/>
      <c r="B261" s="966"/>
      <c r="C261" s="150"/>
      <c r="D261" s="120"/>
      <c r="E261" s="120"/>
      <c r="F261" s="120"/>
      <c r="G261" s="120"/>
    </row>
    <row r="262" spans="1:7" ht="16">
      <c r="A262" s="118"/>
      <c r="B262" s="966"/>
      <c r="C262" s="150"/>
      <c r="D262" s="120"/>
      <c r="E262" s="120"/>
      <c r="F262" s="120"/>
      <c r="G262" s="120"/>
    </row>
    <row r="263" spans="1:7" ht="16">
      <c r="A263" s="118"/>
      <c r="B263" s="966"/>
      <c r="C263" s="150"/>
      <c r="D263" s="120"/>
      <c r="E263" s="120"/>
      <c r="F263" s="120"/>
      <c r="G263" s="120"/>
    </row>
    <row r="264" spans="1:7" ht="16">
      <c r="A264" s="118"/>
      <c r="B264" s="966"/>
      <c r="C264" s="150"/>
      <c r="D264" s="120"/>
      <c r="E264" s="120"/>
      <c r="F264" s="120"/>
      <c r="G264" s="120"/>
    </row>
    <row r="265" spans="1:7" ht="16">
      <c r="A265" s="118"/>
      <c r="B265" s="966"/>
      <c r="C265" s="150"/>
      <c r="D265" s="120"/>
      <c r="E265" s="120"/>
      <c r="F265" s="120"/>
      <c r="G265" s="120"/>
    </row>
    <row r="266" spans="1:7" ht="16">
      <c r="A266" s="118"/>
      <c r="B266" s="966"/>
      <c r="C266" s="150"/>
      <c r="D266" s="120"/>
      <c r="E266" s="120"/>
      <c r="F266" s="120"/>
      <c r="G266" s="120"/>
    </row>
    <row r="267" spans="1:7" ht="16">
      <c r="A267" s="118"/>
      <c r="B267" s="966"/>
      <c r="C267" s="150"/>
      <c r="D267" s="120"/>
      <c r="E267" s="120"/>
      <c r="F267" s="120"/>
      <c r="G267" s="120"/>
    </row>
    <row r="268" spans="1:7" ht="16">
      <c r="A268" s="118"/>
      <c r="B268" s="966"/>
      <c r="C268" s="150"/>
      <c r="D268" s="120"/>
      <c r="E268" s="120"/>
      <c r="F268" s="120"/>
      <c r="G268" s="120"/>
    </row>
    <row r="269" spans="1:7" ht="16">
      <c r="A269" s="118"/>
      <c r="B269" s="966"/>
      <c r="C269" s="150"/>
      <c r="D269" s="120"/>
      <c r="E269" s="120"/>
      <c r="F269" s="120"/>
      <c r="G269" s="120"/>
    </row>
    <row r="270" spans="1:7" ht="16">
      <c r="A270" s="118"/>
      <c r="B270" s="966"/>
      <c r="C270" s="150"/>
      <c r="D270" s="120"/>
      <c r="E270" s="120"/>
      <c r="F270" s="120"/>
      <c r="G270" s="120"/>
    </row>
    <row r="271" spans="1:7" ht="16">
      <c r="A271" s="118"/>
      <c r="B271" s="966"/>
      <c r="C271" s="150"/>
      <c r="D271" s="120"/>
      <c r="E271" s="120"/>
      <c r="F271" s="120"/>
      <c r="G271" s="120"/>
    </row>
    <row r="272" spans="1:7" ht="16">
      <c r="A272" s="118"/>
      <c r="B272" s="966"/>
      <c r="C272" s="150"/>
      <c r="D272" s="120"/>
      <c r="E272" s="120"/>
      <c r="F272" s="120"/>
      <c r="G272" s="120"/>
    </row>
    <row r="273" spans="1:7" ht="16">
      <c r="A273" s="118"/>
      <c r="B273" s="966"/>
      <c r="C273" s="150"/>
      <c r="D273" s="120"/>
      <c r="E273" s="120"/>
      <c r="F273" s="120"/>
      <c r="G273" s="120"/>
    </row>
    <row r="274" spans="1:7" ht="16">
      <c r="A274" s="118"/>
      <c r="B274" s="966"/>
      <c r="C274" s="150"/>
      <c r="D274" s="120"/>
      <c r="E274" s="120"/>
      <c r="F274" s="120"/>
      <c r="G274" s="120"/>
    </row>
    <row r="275" spans="1:7" ht="16">
      <c r="A275" s="118"/>
      <c r="B275" s="966"/>
      <c r="C275" s="150"/>
      <c r="D275" s="120"/>
      <c r="E275" s="120"/>
      <c r="F275" s="120"/>
      <c r="G275" s="120"/>
    </row>
    <row r="276" spans="1:7" ht="16">
      <c r="A276" s="118"/>
      <c r="B276" s="966"/>
      <c r="C276" s="150"/>
      <c r="D276" s="120"/>
      <c r="E276" s="120"/>
      <c r="F276" s="120"/>
      <c r="G276" s="120"/>
    </row>
    <row r="277" spans="1:7" ht="16">
      <c r="A277" s="118"/>
      <c r="B277" s="966"/>
      <c r="C277" s="150"/>
      <c r="D277" s="120"/>
      <c r="E277" s="120"/>
      <c r="F277" s="120"/>
      <c r="G277" s="120"/>
    </row>
    <row r="278" spans="1:7" ht="16">
      <c r="A278" s="118"/>
      <c r="B278" s="966"/>
      <c r="C278" s="150"/>
      <c r="D278" s="120"/>
      <c r="E278" s="120"/>
      <c r="F278" s="120"/>
      <c r="G278" s="120"/>
    </row>
    <row r="279" spans="1:7" ht="16">
      <c r="A279" s="118"/>
      <c r="B279" s="966"/>
      <c r="C279" s="150"/>
      <c r="D279" s="120"/>
      <c r="E279" s="120"/>
      <c r="F279" s="120"/>
      <c r="G279" s="120"/>
    </row>
    <row r="280" spans="1:7" ht="16">
      <c r="A280" s="118"/>
      <c r="B280" s="966"/>
      <c r="C280" s="150"/>
      <c r="D280" s="120"/>
      <c r="E280" s="120"/>
      <c r="F280" s="120"/>
      <c r="G280" s="120"/>
    </row>
    <row r="281" spans="1:7" ht="16">
      <c r="A281" s="118"/>
      <c r="B281" s="966"/>
      <c r="C281" s="150"/>
      <c r="D281" s="120"/>
      <c r="E281" s="120"/>
      <c r="F281" s="120"/>
      <c r="G281" s="120"/>
    </row>
    <row r="282" spans="1:7" ht="16">
      <c r="A282" s="118"/>
      <c r="B282" s="966"/>
      <c r="C282" s="150"/>
      <c r="D282" s="120"/>
      <c r="E282" s="120"/>
      <c r="F282" s="120"/>
      <c r="G282" s="120"/>
    </row>
    <row r="283" spans="1:7" ht="16">
      <c r="A283" s="118"/>
      <c r="B283" s="966"/>
      <c r="C283" s="150"/>
      <c r="D283" s="120"/>
      <c r="E283" s="120"/>
      <c r="F283" s="120"/>
      <c r="G283" s="120"/>
    </row>
    <row r="284" spans="1:7" ht="16">
      <c r="A284" s="118"/>
      <c r="B284" s="966"/>
      <c r="C284" s="150"/>
      <c r="D284" s="120"/>
      <c r="E284" s="120"/>
      <c r="F284" s="120"/>
      <c r="G284" s="120"/>
    </row>
    <row r="285" spans="1:7" ht="16">
      <c r="A285" s="118"/>
      <c r="B285" s="966"/>
      <c r="C285" s="150"/>
      <c r="D285" s="120"/>
      <c r="E285" s="120"/>
      <c r="F285" s="120"/>
      <c r="G285" s="120"/>
    </row>
    <row r="286" spans="1:7" ht="16">
      <c r="A286" s="118"/>
      <c r="B286" s="966"/>
      <c r="C286" s="150"/>
      <c r="D286" s="120"/>
      <c r="E286" s="120"/>
      <c r="F286" s="120"/>
      <c r="G286" s="120"/>
    </row>
    <row r="287" spans="1:7" ht="16">
      <c r="A287" s="118"/>
      <c r="B287" s="966"/>
      <c r="C287" s="150"/>
      <c r="D287" s="120"/>
      <c r="E287" s="120"/>
      <c r="F287" s="120"/>
      <c r="G287" s="120"/>
    </row>
    <row r="288" spans="1:7" ht="16">
      <c r="A288" s="118"/>
      <c r="B288" s="966"/>
      <c r="C288" s="150"/>
      <c r="D288" s="120"/>
      <c r="E288" s="120"/>
      <c r="F288" s="120"/>
      <c r="G288" s="120"/>
    </row>
    <row r="289" spans="1:7" ht="16">
      <c r="A289" s="118"/>
      <c r="B289" s="966"/>
      <c r="C289" s="150"/>
      <c r="D289" s="120"/>
      <c r="E289" s="120"/>
      <c r="F289" s="120"/>
      <c r="G289" s="120"/>
    </row>
    <row r="290" spans="1:7" ht="16">
      <c r="A290" s="118"/>
      <c r="B290" s="966"/>
      <c r="C290" s="150"/>
      <c r="D290" s="120"/>
      <c r="E290" s="120"/>
      <c r="F290" s="120"/>
      <c r="G290" s="120"/>
    </row>
    <row r="291" spans="1:7" ht="16">
      <c r="A291" s="118"/>
      <c r="B291" s="966"/>
      <c r="C291" s="150"/>
      <c r="D291" s="120"/>
      <c r="E291" s="120"/>
      <c r="F291" s="120"/>
      <c r="G291" s="120"/>
    </row>
    <row r="292" spans="1:7" ht="16">
      <c r="A292" s="118"/>
      <c r="B292" s="966"/>
      <c r="C292" s="150"/>
      <c r="D292" s="120"/>
      <c r="E292" s="120"/>
      <c r="F292" s="120"/>
      <c r="G292" s="120"/>
    </row>
    <row r="293" spans="1:7" ht="16">
      <c r="A293" s="118"/>
      <c r="B293" s="966"/>
      <c r="C293" s="150"/>
      <c r="D293" s="120"/>
      <c r="E293" s="120"/>
      <c r="F293" s="120"/>
      <c r="G293" s="120"/>
    </row>
    <row r="294" spans="1:7" ht="16">
      <c r="A294" s="118"/>
      <c r="B294" s="966"/>
      <c r="C294" s="150"/>
      <c r="D294" s="120"/>
      <c r="E294" s="120"/>
      <c r="F294" s="120"/>
      <c r="G294" s="120"/>
    </row>
    <row r="295" spans="1:7" ht="16">
      <c r="A295" s="118"/>
      <c r="B295" s="966"/>
      <c r="C295" s="150"/>
      <c r="D295" s="120"/>
      <c r="E295" s="120"/>
      <c r="F295" s="120"/>
      <c r="G295" s="120"/>
    </row>
    <row r="296" spans="1:7" ht="16">
      <c r="A296" s="118"/>
      <c r="B296" s="966"/>
      <c r="C296" s="150"/>
      <c r="D296" s="120"/>
      <c r="E296" s="120"/>
      <c r="F296" s="120"/>
      <c r="G296" s="120"/>
    </row>
    <row r="297" spans="1:7" ht="16">
      <c r="A297" s="118"/>
      <c r="B297" s="966"/>
      <c r="C297" s="150"/>
      <c r="D297" s="120"/>
      <c r="E297" s="120"/>
      <c r="F297" s="120"/>
      <c r="G297" s="120"/>
    </row>
    <row r="298" spans="1:7" ht="16">
      <c r="A298" s="118"/>
      <c r="B298" s="966"/>
      <c r="C298" s="150"/>
      <c r="D298" s="120"/>
      <c r="E298" s="120"/>
      <c r="F298" s="120"/>
      <c r="G298" s="120"/>
    </row>
    <row r="299" spans="1:7" ht="16">
      <c r="A299" s="118"/>
      <c r="B299" s="966"/>
      <c r="C299" s="150"/>
      <c r="D299" s="120"/>
      <c r="E299" s="120"/>
      <c r="F299" s="120"/>
      <c r="G299" s="120"/>
    </row>
    <row r="300" spans="1:7" ht="16">
      <c r="A300" s="118"/>
      <c r="B300" s="966"/>
      <c r="C300" s="150"/>
      <c r="D300" s="120"/>
      <c r="E300" s="120"/>
      <c r="F300" s="120"/>
      <c r="G300" s="120"/>
    </row>
    <row r="301" spans="1:7" ht="16">
      <c r="A301" s="118"/>
      <c r="B301" s="966"/>
      <c r="C301" s="150"/>
      <c r="D301" s="120"/>
      <c r="E301" s="120"/>
      <c r="F301" s="120"/>
      <c r="G301" s="120"/>
    </row>
    <row r="302" spans="1:7" ht="16">
      <c r="A302" s="118"/>
      <c r="B302" s="966"/>
      <c r="C302" s="150"/>
      <c r="D302" s="120"/>
      <c r="E302" s="120"/>
      <c r="F302" s="120"/>
      <c r="G302" s="120"/>
    </row>
    <row r="303" spans="1:7" ht="16">
      <c r="A303" s="118"/>
      <c r="B303" s="966"/>
      <c r="C303" s="150"/>
      <c r="D303" s="120"/>
      <c r="E303" s="120"/>
      <c r="F303" s="120"/>
      <c r="G303" s="120"/>
    </row>
    <row r="304" spans="1:7" ht="16">
      <c r="A304" s="118"/>
      <c r="B304" s="966"/>
      <c r="C304" s="150"/>
      <c r="D304" s="120"/>
      <c r="E304" s="120"/>
      <c r="F304" s="120"/>
      <c r="G304" s="120"/>
    </row>
    <row r="305" spans="1:7" ht="16">
      <c r="A305" s="118"/>
      <c r="B305" s="966"/>
      <c r="C305" s="150"/>
      <c r="D305" s="120"/>
      <c r="E305" s="120"/>
      <c r="F305" s="120"/>
      <c r="G305" s="120"/>
    </row>
    <row r="306" spans="1:7" ht="16">
      <c r="A306" s="118"/>
      <c r="B306" s="966"/>
      <c r="C306" s="150"/>
      <c r="D306" s="120"/>
      <c r="E306" s="120"/>
      <c r="F306" s="120"/>
      <c r="G306" s="120"/>
    </row>
    <row r="307" spans="1:7" ht="16">
      <c r="A307" s="118"/>
      <c r="B307" s="966"/>
      <c r="C307" s="150"/>
      <c r="D307" s="120"/>
      <c r="E307" s="120"/>
      <c r="F307" s="120"/>
      <c r="G307" s="120"/>
    </row>
    <row r="308" spans="1:7" ht="16">
      <c r="A308" s="118"/>
      <c r="B308" s="966"/>
      <c r="C308" s="150"/>
      <c r="D308" s="120"/>
      <c r="E308" s="120"/>
      <c r="F308" s="120"/>
      <c r="G308" s="120"/>
    </row>
    <row r="309" spans="1:7" ht="16">
      <c r="A309" s="118"/>
      <c r="B309" s="966"/>
      <c r="C309" s="150"/>
      <c r="D309" s="120"/>
      <c r="E309" s="120"/>
      <c r="F309" s="120"/>
      <c r="G309" s="120"/>
    </row>
    <row r="310" spans="1:7" ht="16">
      <c r="A310" s="118"/>
      <c r="B310" s="966"/>
      <c r="C310" s="150"/>
      <c r="D310" s="120"/>
      <c r="E310" s="120"/>
      <c r="F310" s="120"/>
      <c r="G310" s="120"/>
    </row>
    <row r="311" spans="1:7" ht="16">
      <c r="A311" s="118"/>
      <c r="B311" s="966"/>
      <c r="C311" s="150"/>
      <c r="D311" s="120"/>
      <c r="E311" s="120"/>
      <c r="F311" s="120"/>
      <c r="G311" s="120"/>
    </row>
    <row r="312" spans="1:7" ht="16">
      <c r="A312" s="118"/>
      <c r="B312" s="966"/>
      <c r="C312" s="150"/>
      <c r="D312" s="120"/>
      <c r="E312" s="120"/>
      <c r="F312" s="120"/>
      <c r="G312" s="120"/>
    </row>
    <row r="313" spans="1:7" ht="16">
      <c r="A313" s="118"/>
      <c r="B313" s="966"/>
      <c r="C313" s="150"/>
      <c r="D313" s="120"/>
      <c r="E313" s="120"/>
      <c r="F313" s="120"/>
      <c r="G313" s="120"/>
    </row>
    <row r="314" spans="1:7" ht="16">
      <c r="A314" s="118"/>
      <c r="B314" s="966"/>
      <c r="C314" s="150"/>
      <c r="D314" s="120"/>
      <c r="E314" s="120"/>
      <c r="F314" s="120"/>
      <c r="G314" s="120"/>
    </row>
    <row r="315" spans="1:7" ht="16">
      <c r="A315" s="118"/>
      <c r="B315" s="966"/>
      <c r="C315" s="150"/>
      <c r="D315" s="120"/>
      <c r="E315" s="120"/>
      <c r="F315" s="120"/>
      <c r="G315" s="120"/>
    </row>
    <row r="316" spans="1:7" ht="16">
      <c r="A316" s="118"/>
      <c r="B316" s="966"/>
      <c r="C316" s="150"/>
      <c r="D316" s="120"/>
      <c r="E316" s="120"/>
      <c r="F316" s="120"/>
      <c r="G316" s="120"/>
    </row>
    <row r="317" spans="1:7" ht="16">
      <c r="A317" s="118"/>
      <c r="B317" s="966"/>
      <c r="C317" s="150"/>
      <c r="D317" s="120"/>
      <c r="E317" s="120"/>
      <c r="F317" s="120"/>
      <c r="G317" s="120"/>
    </row>
    <row r="318" spans="1:7" ht="16">
      <c r="A318" s="118"/>
      <c r="B318" s="966"/>
      <c r="C318" s="150"/>
      <c r="D318" s="120"/>
      <c r="E318" s="120"/>
      <c r="F318" s="120"/>
      <c r="G318" s="120"/>
    </row>
    <row r="319" spans="1:7" ht="16">
      <c r="A319" s="118"/>
      <c r="B319" s="966"/>
      <c r="C319" s="150"/>
      <c r="D319" s="120"/>
      <c r="E319" s="120"/>
      <c r="F319" s="120"/>
      <c r="G319" s="120"/>
    </row>
    <row r="320" spans="1:7" ht="16">
      <c r="A320" s="118"/>
      <c r="B320" s="966"/>
      <c r="C320" s="150"/>
      <c r="D320" s="120"/>
      <c r="E320" s="120"/>
      <c r="F320" s="120"/>
      <c r="G320" s="120"/>
    </row>
    <row r="321" spans="1:7" ht="16">
      <c r="A321" s="118"/>
      <c r="B321" s="966"/>
      <c r="C321" s="150"/>
      <c r="D321" s="120"/>
      <c r="E321" s="120"/>
      <c r="F321" s="120"/>
      <c r="G321" s="120"/>
    </row>
    <row r="322" spans="1:7" ht="16">
      <c r="A322" s="118"/>
      <c r="B322" s="966"/>
      <c r="C322" s="150"/>
      <c r="D322" s="120"/>
      <c r="E322" s="120"/>
      <c r="F322" s="120"/>
      <c r="G322" s="120"/>
    </row>
    <row r="323" spans="1:7" ht="16">
      <c r="A323" s="118"/>
      <c r="B323" s="966"/>
      <c r="C323" s="150"/>
      <c r="D323" s="120"/>
      <c r="E323" s="120"/>
      <c r="F323" s="120"/>
      <c r="G323" s="120"/>
    </row>
    <row r="324" spans="1:7" ht="16">
      <c r="A324" s="118"/>
      <c r="B324" s="966"/>
      <c r="C324" s="150"/>
      <c r="D324" s="120"/>
      <c r="E324" s="120"/>
      <c r="F324" s="120"/>
      <c r="G324" s="120"/>
    </row>
    <row r="325" spans="1:7" ht="16">
      <c r="A325" s="118"/>
      <c r="B325" s="966"/>
      <c r="C325" s="150"/>
      <c r="D325" s="120"/>
      <c r="E325" s="120"/>
      <c r="F325" s="120"/>
      <c r="G325" s="120"/>
    </row>
    <row r="326" spans="1:7" ht="16">
      <c r="A326" s="118"/>
      <c r="B326" s="966"/>
      <c r="C326" s="150"/>
      <c r="D326" s="120"/>
      <c r="E326" s="120"/>
      <c r="F326" s="120"/>
      <c r="G326" s="120"/>
    </row>
    <row r="327" spans="1:7" ht="16">
      <c r="A327" s="118"/>
      <c r="B327" s="966"/>
      <c r="C327" s="150"/>
      <c r="D327" s="120"/>
      <c r="E327" s="120"/>
      <c r="F327" s="120"/>
      <c r="G327" s="120"/>
    </row>
    <row r="328" spans="1:7" ht="16">
      <c r="A328" s="118"/>
      <c r="B328" s="966"/>
      <c r="C328" s="150"/>
      <c r="D328" s="120"/>
      <c r="E328" s="120"/>
      <c r="F328" s="120"/>
      <c r="G328" s="120"/>
    </row>
    <row r="329" spans="1:7" ht="16">
      <c r="A329" s="118"/>
      <c r="B329" s="966"/>
      <c r="C329" s="150"/>
      <c r="D329" s="120"/>
      <c r="E329" s="120"/>
      <c r="F329" s="120"/>
      <c r="G329" s="120"/>
    </row>
    <row r="330" spans="1:7" ht="16">
      <c r="A330" s="118"/>
      <c r="B330" s="966"/>
      <c r="C330" s="150"/>
      <c r="D330" s="120"/>
      <c r="E330" s="120"/>
      <c r="F330" s="120"/>
      <c r="G330" s="120"/>
    </row>
    <row r="331" spans="1:7" ht="16">
      <c r="A331" s="118"/>
      <c r="B331" s="966"/>
      <c r="C331" s="150"/>
      <c r="D331" s="120"/>
      <c r="E331" s="120"/>
      <c r="F331" s="120"/>
      <c r="G331" s="120"/>
    </row>
    <row r="332" spans="1:7" ht="16">
      <c r="A332" s="118"/>
      <c r="B332" s="966"/>
      <c r="C332" s="150"/>
      <c r="D332" s="120"/>
      <c r="E332" s="120"/>
      <c r="F332" s="120"/>
      <c r="G332" s="120"/>
    </row>
    <row r="333" spans="1:7" ht="16">
      <c r="A333" s="118"/>
      <c r="B333" s="966"/>
      <c r="C333" s="150"/>
      <c r="D333" s="120"/>
      <c r="E333" s="120"/>
      <c r="F333" s="120"/>
      <c r="G333" s="120"/>
    </row>
    <row r="334" spans="1:7" ht="16">
      <c r="A334" s="118"/>
      <c r="B334" s="966"/>
      <c r="C334" s="150"/>
      <c r="D334" s="120"/>
      <c r="E334" s="120"/>
      <c r="F334" s="120"/>
      <c r="G334" s="120"/>
    </row>
    <row r="335" spans="1:7" ht="16">
      <c r="A335" s="118"/>
      <c r="B335" s="966"/>
      <c r="C335" s="150"/>
      <c r="D335" s="120"/>
      <c r="E335" s="120"/>
      <c r="F335" s="120"/>
      <c r="G335" s="120"/>
    </row>
    <row r="336" spans="1:7" ht="16">
      <c r="A336" s="118"/>
      <c r="B336" s="966"/>
      <c r="C336" s="150"/>
      <c r="D336" s="120"/>
      <c r="E336" s="120"/>
      <c r="F336" s="120"/>
      <c r="G336" s="120"/>
    </row>
    <row r="337" spans="1:7" ht="16">
      <c r="A337" s="118"/>
      <c r="B337" s="966"/>
      <c r="C337" s="150"/>
      <c r="D337" s="120"/>
      <c r="E337" s="120"/>
      <c r="F337" s="120"/>
      <c r="G337" s="120"/>
    </row>
    <row r="338" spans="1:7" ht="16">
      <c r="A338" s="118"/>
      <c r="B338" s="966"/>
      <c r="C338" s="150"/>
      <c r="D338" s="120"/>
      <c r="E338" s="120"/>
      <c r="F338" s="120"/>
      <c r="G338" s="120"/>
    </row>
    <row r="339" spans="1:7" ht="16">
      <c r="A339" s="118"/>
      <c r="B339" s="966"/>
      <c r="C339" s="150"/>
      <c r="D339" s="120"/>
      <c r="E339" s="120"/>
      <c r="F339" s="120"/>
      <c r="G339" s="120"/>
    </row>
    <row r="340" spans="1:7" ht="16">
      <c r="A340" s="118"/>
      <c r="B340" s="966"/>
      <c r="C340" s="150"/>
      <c r="D340" s="120"/>
      <c r="E340" s="120"/>
      <c r="F340" s="120"/>
      <c r="G340" s="120"/>
    </row>
    <row r="341" spans="1:7" ht="16">
      <c r="A341" s="118"/>
      <c r="B341" s="966"/>
      <c r="C341" s="150"/>
      <c r="D341" s="120"/>
      <c r="E341" s="120"/>
      <c r="F341" s="120"/>
      <c r="G341" s="120"/>
    </row>
    <row r="342" spans="1:7" ht="16">
      <c r="A342" s="118"/>
      <c r="B342" s="966"/>
      <c r="C342" s="150"/>
      <c r="D342" s="120"/>
      <c r="E342" s="120"/>
      <c r="F342" s="120"/>
      <c r="G342" s="120"/>
    </row>
    <row r="343" spans="1:7" ht="16">
      <c r="A343" s="118"/>
      <c r="B343" s="966"/>
      <c r="C343" s="150"/>
      <c r="D343" s="120"/>
      <c r="E343" s="120"/>
      <c r="F343" s="120"/>
      <c r="G343" s="120"/>
    </row>
    <row r="344" spans="1:7" ht="16">
      <c r="A344" s="118"/>
      <c r="B344" s="966"/>
      <c r="C344" s="150"/>
      <c r="D344" s="120"/>
      <c r="E344" s="120"/>
      <c r="F344" s="120"/>
      <c r="G344" s="120"/>
    </row>
    <row r="345" spans="1:7" ht="16">
      <c r="A345" s="118"/>
      <c r="B345" s="966"/>
      <c r="C345" s="150"/>
      <c r="D345" s="120"/>
      <c r="E345" s="120"/>
      <c r="F345" s="120"/>
      <c r="G345" s="120"/>
    </row>
    <row r="346" spans="1:7" ht="16">
      <c r="A346" s="118"/>
      <c r="B346" s="966"/>
      <c r="C346" s="150"/>
      <c r="D346" s="120"/>
      <c r="E346" s="120"/>
      <c r="F346" s="120"/>
      <c r="G346" s="120"/>
    </row>
    <row r="347" spans="1:7" ht="16">
      <c r="A347" s="118"/>
      <c r="B347" s="966"/>
      <c r="C347" s="150"/>
      <c r="D347" s="120"/>
      <c r="E347" s="120"/>
      <c r="F347" s="120"/>
      <c r="G347" s="120"/>
    </row>
    <row r="348" spans="1:7" ht="16">
      <c r="A348" s="118"/>
      <c r="B348" s="966"/>
      <c r="C348" s="150"/>
      <c r="D348" s="120"/>
      <c r="E348" s="120"/>
      <c r="F348" s="120"/>
      <c r="G348" s="120"/>
    </row>
    <row r="349" spans="1:7" ht="16">
      <c r="A349" s="118"/>
      <c r="B349" s="966"/>
      <c r="C349" s="150"/>
      <c r="D349" s="120"/>
      <c r="E349" s="120"/>
      <c r="F349" s="120"/>
      <c r="G349" s="120"/>
    </row>
    <row r="350" spans="1:7" ht="16">
      <c r="A350" s="118"/>
      <c r="B350" s="966"/>
      <c r="C350" s="150"/>
      <c r="D350" s="120"/>
      <c r="E350" s="120"/>
      <c r="F350" s="120"/>
      <c r="G350" s="120"/>
    </row>
    <row r="351" spans="1:7" ht="16">
      <c r="A351" s="118"/>
      <c r="B351" s="966"/>
      <c r="C351" s="150"/>
      <c r="D351" s="120"/>
      <c r="E351" s="120"/>
      <c r="F351" s="120"/>
      <c r="G351" s="120"/>
    </row>
    <row r="352" spans="1:7" ht="16">
      <c r="A352" s="118"/>
      <c r="B352" s="966"/>
      <c r="C352" s="150"/>
      <c r="D352" s="120"/>
      <c r="E352" s="120"/>
      <c r="F352" s="120"/>
      <c r="G352" s="120"/>
    </row>
    <row r="353" spans="1:7" ht="16">
      <c r="A353" s="118"/>
      <c r="B353" s="966"/>
      <c r="C353" s="150"/>
      <c r="D353" s="120"/>
      <c r="E353" s="120"/>
      <c r="F353" s="120"/>
      <c r="G353" s="120"/>
    </row>
    <row r="354" spans="1:7" ht="16">
      <c r="A354" s="118"/>
      <c r="B354" s="966"/>
      <c r="C354" s="150"/>
      <c r="D354" s="120"/>
      <c r="E354" s="120"/>
      <c r="F354" s="120"/>
      <c r="G354" s="120"/>
    </row>
    <row r="355" spans="1:7" ht="16">
      <c r="A355" s="118"/>
      <c r="B355" s="966"/>
      <c r="C355" s="150"/>
      <c r="D355" s="120"/>
      <c r="E355" s="120"/>
      <c r="F355" s="120"/>
      <c r="G355" s="120"/>
    </row>
    <row r="356" spans="1:7" ht="16">
      <c r="A356" s="118"/>
      <c r="B356" s="966"/>
      <c r="C356" s="150"/>
      <c r="D356" s="120"/>
      <c r="E356" s="120"/>
      <c r="F356" s="120"/>
      <c r="G356" s="120"/>
    </row>
    <row r="357" spans="1:7" ht="16">
      <c r="A357" s="118"/>
      <c r="B357" s="966"/>
      <c r="C357" s="150"/>
      <c r="D357" s="120"/>
      <c r="E357" s="120"/>
      <c r="F357" s="120"/>
      <c r="G357" s="120"/>
    </row>
    <row r="358" spans="1:7" ht="16">
      <c r="A358" s="118"/>
      <c r="B358" s="966"/>
      <c r="C358" s="150"/>
      <c r="D358" s="120"/>
      <c r="E358" s="120"/>
      <c r="F358" s="120"/>
      <c r="G358" s="120"/>
    </row>
    <row r="359" spans="1:7" ht="16">
      <c r="A359" s="118"/>
      <c r="B359" s="966"/>
      <c r="C359" s="150"/>
      <c r="D359" s="120"/>
      <c r="E359" s="120"/>
      <c r="F359" s="120"/>
      <c r="G359" s="120"/>
    </row>
    <row r="360" spans="1:7" ht="16">
      <c r="A360" s="118"/>
      <c r="B360" s="966"/>
      <c r="C360" s="150"/>
      <c r="D360" s="120"/>
      <c r="E360" s="120"/>
      <c r="F360" s="120"/>
      <c r="G360" s="120"/>
    </row>
    <row r="361" spans="1:7" ht="16">
      <c r="A361" s="118"/>
      <c r="B361" s="966"/>
      <c r="C361" s="150"/>
      <c r="D361" s="120"/>
      <c r="E361" s="120"/>
      <c r="F361" s="120"/>
      <c r="G361" s="120"/>
    </row>
    <row r="362" spans="1:7" ht="16">
      <c r="A362" s="118"/>
      <c r="B362" s="966"/>
      <c r="C362" s="150"/>
      <c r="D362" s="120"/>
      <c r="E362" s="120"/>
      <c r="F362" s="120"/>
      <c r="G362" s="120"/>
    </row>
    <row r="363" spans="1:7" ht="16">
      <c r="A363" s="118"/>
      <c r="B363" s="966"/>
      <c r="C363" s="150"/>
      <c r="D363" s="120"/>
      <c r="E363" s="120"/>
      <c r="F363" s="120"/>
      <c r="G363" s="120"/>
    </row>
    <row r="364" spans="1:7" ht="16">
      <c r="A364" s="118"/>
      <c r="B364" s="966"/>
      <c r="C364" s="150"/>
      <c r="D364" s="120"/>
      <c r="E364" s="120"/>
      <c r="F364" s="120"/>
      <c r="G364" s="120"/>
    </row>
    <row r="365" spans="1:7" ht="16">
      <c r="A365" s="118"/>
      <c r="B365" s="966"/>
      <c r="C365" s="150"/>
      <c r="D365" s="120"/>
      <c r="E365" s="120"/>
      <c r="F365" s="120"/>
      <c r="G365" s="120"/>
    </row>
    <row r="366" spans="1:7" ht="16">
      <c r="A366" s="118"/>
      <c r="B366" s="966"/>
      <c r="C366" s="150"/>
      <c r="D366" s="120"/>
      <c r="E366" s="120"/>
      <c r="F366" s="120"/>
      <c r="G366" s="120"/>
    </row>
    <row r="367" spans="1:7" ht="16">
      <c r="A367" s="118"/>
      <c r="B367" s="966"/>
      <c r="C367" s="150"/>
      <c r="D367" s="120"/>
      <c r="E367" s="120"/>
      <c r="F367" s="120"/>
      <c r="G367" s="120"/>
    </row>
    <row r="368" spans="1:7" ht="16">
      <c r="A368" s="118"/>
      <c r="B368" s="966"/>
      <c r="C368" s="150"/>
      <c r="D368" s="120"/>
      <c r="E368" s="120"/>
      <c r="F368" s="120"/>
      <c r="G368" s="120"/>
    </row>
    <row r="369" spans="1:7" ht="16">
      <c r="A369" s="118"/>
      <c r="B369" s="966"/>
      <c r="C369" s="150"/>
      <c r="D369" s="120"/>
      <c r="E369" s="120"/>
      <c r="F369" s="120"/>
      <c r="G369" s="120"/>
    </row>
    <row r="370" spans="1:7" ht="16">
      <c r="A370" s="118"/>
      <c r="B370" s="966"/>
      <c r="C370" s="150"/>
      <c r="D370" s="120"/>
      <c r="E370" s="120"/>
      <c r="F370" s="120"/>
      <c r="G370" s="120"/>
    </row>
    <row r="371" spans="1:7" ht="16">
      <c r="A371" s="118"/>
      <c r="B371" s="966"/>
      <c r="C371" s="150"/>
      <c r="D371" s="120"/>
      <c r="E371" s="120"/>
      <c r="F371" s="120"/>
      <c r="G371" s="120"/>
    </row>
    <row r="372" spans="1:7" ht="16">
      <c r="A372" s="118"/>
      <c r="B372" s="966"/>
      <c r="C372" s="150"/>
      <c r="D372" s="120"/>
      <c r="E372" s="120"/>
      <c r="F372" s="120"/>
      <c r="G372" s="120"/>
    </row>
    <row r="373" spans="1:7" ht="16">
      <c r="A373" s="118"/>
      <c r="B373" s="966"/>
      <c r="C373" s="150"/>
      <c r="D373" s="120"/>
      <c r="E373" s="120"/>
      <c r="F373" s="120"/>
      <c r="G373" s="120"/>
    </row>
    <row r="374" spans="1:7" ht="16">
      <c r="A374" s="118"/>
      <c r="B374" s="966"/>
      <c r="C374" s="150"/>
      <c r="D374" s="120"/>
      <c r="E374" s="120"/>
      <c r="F374" s="120"/>
      <c r="G374" s="120"/>
    </row>
    <row r="375" spans="1:7" ht="16">
      <c r="A375" s="118"/>
      <c r="B375" s="966"/>
      <c r="C375" s="150"/>
      <c r="D375" s="120"/>
      <c r="E375" s="120"/>
      <c r="F375" s="120"/>
      <c r="G375" s="120"/>
    </row>
    <row r="376" spans="1:7" ht="16">
      <c r="A376" s="118"/>
      <c r="B376" s="966"/>
      <c r="C376" s="150"/>
      <c r="D376" s="120"/>
      <c r="E376" s="120"/>
      <c r="F376" s="120"/>
      <c r="G376" s="120"/>
    </row>
    <row r="377" spans="1:7" ht="16">
      <c r="A377" s="118"/>
      <c r="B377" s="966"/>
      <c r="C377" s="150"/>
      <c r="D377" s="120"/>
      <c r="E377" s="120"/>
      <c r="F377" s="120"/>
      <c r="G377" s="120"/>
    </row>
    <row r="378" spans="1:7" ht="16">
      <c r="A378" s="118"/>
      <c r="B378" s="966"/>
      <c r="C378" s="150"/>
      <c r="D378" s="120"/>
      <c r="E378" s="120"/>
      <c r="F378" s="120"/>
      <c r="G378" s="120"/>
    </row>
    <row r="379" spans="1:7" ht="16">
      <c r="A379" s="118"/>
      <c r="B379" s="966"/>
      <c r="C379" s="150"/>
      <c r="D379" s="120"/>
      <c r="E379" s="120"/>
      <c r="F379" s="120"/>
      <c r="G379" s="120"/>
    </row>
    <row r="380" spans="1:7" ht="16">
      <c r="A380" s="118"/>
      <c r="B380" s="966"/>
      <c r="C380" s="150"/>
      <c r="D380" s="120"/>
      <c r="E380" s="120"/>
      <c r="F380" s="120"/>
      <c r="G380" s="120"/>
    </row>
    <row r="381" spans="1:7" ht="16">
      <c r="A381" s="118"/>
      <c r="B381" s="966"/>
      <c r="C381" s="150"/>
      <c r="D381" s="120"/>
      <c r="E381" s="120"/>
      <c r="F381" s="120"/>
      <c r="G381" s="120"/>
    </row>
    <row r="382" spans="1:7" ht="16">
      <c r="A382" s="118"/>
      <c r="B382" s="966"/>
      <c r="C382" s="150"/>
      <c r="D382" s="120"/>
      <c r="E382" s="120"/>
      <c r="F382" s="120"/>
      <c r="G382" s="120"/>
    </row>
    <row r="383" spans="1:7" ht="16">
      <c r="A383" s="118"/>
      <c r="B383" s="966"/>
      <c r="C383" s="150"/>
      <c r="D383" s="120"/>
      <c r="E383" s="120"/>
      <c r="F383" s="120"/>
      <c r="G383" s="120"/>
    </row>
    <row r="384" spans="1:7" ht="16">
      <c r="A384" s="118"/>
      <c r="B384" s="966"/>
      <c r="C384" s="150"/>
      <c r="D384" s="120"/>
      <c r="E384" s="120"/>
      <c r="F384" s="120"/>
      <c r="G384" s="120"/>
    </row>
    <row r="385" spans="1:7" ht="16">
      <c r="A385" s="118"/>
      <c r="B385" s="966"/>
      <c r="C385" s="150"/>
      <c r="D385" s="120"/>
      <c r="E385" s="120"/>
      <c r="F385" s="120"/>
      <c r="G385" s="120"/>
    </row>
    <row r="386" spans="1:7" ht="16">
      <c r="A386" s="118"/>
      <c r="B386" s="966"/>
      <c r="C386" s="150"/>
      <c r="D386" s="120"/>
      <c r="E386" s="120"/>
      <c r="F386" s="120"/>
      <c r="G386" s="120"/>
    </row>
    <row r="387" spans="1:7" ht="16">
      <c r="A387" s="118"/>
      <c r="B387" s="966"/>
      <c r="C387" s="150"/>
      <c r="D387" s="120"/>
      <c r="E387" s="120"/>
      <c r="F387" s="120"/>
      <c r="G387" s="120"/>
    </row>
    <row r="388" spans="1:7" ht="16">
      <c r="A388" s="118"/>
      <c r="B388" s="966"/>
      <c r="C388" s="150"/>
      <c r="D388" s="120"/>
      <c r="E388" s="120"/>
      <c r="F388" s="120"/>
      <c r="G388" s="120"/>
    </row>
    <row r="389" spans="1:7" ht="16">
      <c r="A389" s="118"/>
      <c r="B389" s="966"/>
      <c r="C389" s="150"/>
      <c r="D389" s="120"/>
      <c r="E389" s="120"/>
      <c r="F389" s="120"/>
      <c r="G389" s="120"/>
    </row>
    <row r="390" spans="1:7" ht="16">
      <c r="A390" s="118"/>
      <c r="B390" s="966"/>
      <c r="C390" s="150"/>
      <c r="D390" s="120"/>
      <c r="E390" s="120"/>
      <c r="F390" s="120"/>
      <c r="G390" s="120"/>
    </row>
    <row r="391" spans="1:7" ht="16">
      <c r="A391" s="118"/>
      <c r="B391" s="966"/>
      <c r="C391" s="150"/>
      <c r="D391" s="120"/>
      <c r="E391" s="120"/>
      <c r="F391" s="120"/>
      <c r="G391" s="120"/>
    </row>
    <row r="392" spans="1:7" ht="16">
      <c r="A392" s="118"/>
      <c r="B392" s="966"/>
      <c r="C392" s="150"/>
      <c r="D392" s="120"/>
      <c r="E392" s="120"/>
      <c r="F392" s="120"/>
      <c r="G392" s="120"/>
    </row>
    <row r="393" spans="1:7" ht="16">
      <c r="A393" s="118"/>
      <c r="B393" s="966"/>
      <c r="C393" s="150"/>
      <c r="D393" s="120"/>
      <c r="E393" s="120"/>
      <c r="F393" s="120"/>
      <c r="G393" s="120"/>
    </row>
    <row r="394" spans="1:7" ht="16">
      <c r="A394" s="118"/>
      <c r="B394" s="966"/>
      <c r="C394" s="150"/>
      <c r="D394" s="120"/>
      <c r="E394" s="120"/>
      <c r="F394" s="120"/>
      <c r="G394" s="120"/>
    </row>
    <row r="395" spans="1:7" ht="16">
      <c r="A395" s="118"/>
      <c r="B395" s="966"/>
      <c r="C395" s="150"/>
      <c r="D395" s="120"/>
      <c r="E395" s="120"/>
      <c r="F395" s="120"/>
      <c r="G395" s="120"/>
    </row>
    <row r="396" spans="1:7" ht="16">
      <c r="A396" s="118"/>
      <c r="B396" s="966"/>
      <c r="C396" s="150"/>
      <c r="D396" s="120"/>
      <c r="E396" s="120"/>
      <c r="F396" s="120"/>
      <c r="G396" s="120"/>
    </row>
    <row r="397" spans="1:7" ht="16">
      <c r="A397" s="118"/>
      <c r="B397" s="966"/>
      <c r="C397" s="150"/>
      <c r="D397" s="120"/>
      <c r="E397" s="120"/>
      <c r="F397" s="120"/>
      <c r="G397" s="120"/>
    </row>
    <row r="398" spans="1:7" ht="16">
      <c r="A398" s="118"/>
      <c r="B398" s="966"/>
      <c r="C398" s="150"/>
      <c r="D398" s="120"/>
      <c r="E398" s="120"/>
      <c r="F398" s="120"/>
      <c r="G398" s="120"/>
    </row>
    <row r="399" spans="1:7" ht="16">
      <c r="A399" s="118"/>
      <c r="B399" s="966"/>
      <c r="C399" s="150"/>
      <c r="D399" s="120"/>
      <c r="E399" s="120"/>
      <c r="F399" s="120"/>
      <c r="G399" s="120"/>
    </row>
    <row r="400" spans="1:7" ht="16">
      <c r="A400" s="118"/>
      <c r="B400" s="966"/>
      <c r="C400" s="150"/>
      <c r="D400" s="120"/>
      <c r="E400" s="120"/>
      <c r="F400" s="120"/>
      <c r="G400" s="120"/>
    </row>
    <row r="401" spans="1:7" ht="16">
      <c r="A401" s="118"/>
      <c r="B401" s="966"/>
      <c r="C401" s="150"/>
      <c r="D401" s="120"/>
      <c r="E401" s="120"/>
      <c r="F401" s="120"/>
      <c r="G401" s="120"/>
    </row>
    <row r="402" spans="1:7" ht="16">
      <c r="A402" s="118"/>
      <c r="B402" s="966"/>
      <c r="C402" s="150"/>
      <c r="D402" s="120"/>
      <c r="E402" s="120"/>
      <c r="F402" s="120"/>
      <c r="G402" s="120"/>
    </row>
    <row r="403" spans="1:7" ht="16">
      <c r="A403" s="118"/>
      <c r="B403" s="966"/>
      <c r="C403" s="150"/>
      <c r="D403" s="120"/>
      <c r="E403" s="120"/>
      <c r="F403" s="120"/>
      <c r="G403" s="120"/>
    </row>
    <row r="404" spans="1:7" ht="16">
      <c r="A404" s="118"/>
      <c r="B404" s="966"/>
      <c r="C404" s="150"/>
      <c r="D404" s="120"/>
      <c r="E404" s="120"/>
      <c r="F404" s="120"/>
      <c r="G404" s="120"/>
    </row>
    <row r="405" spans="1:7" ht="16">
      <c r="A405" s="118"/>
      <c r="B405" s="966"/>
      <c r="C405" s="150"/>
      <c r="D405" s="120"/>
      <c r="E405" s="120"/>
      <c r="F405" s="120"/>
      <c r="G405" s="120"/>
    </row>
    <row r="406" spans="1:7" ht="16">
      <c r="A406" s="118"/>
      <c r="B406" s="966"/>
      <c r="C406" s="150"/>
      <c r="D406" s="120"/>
      <c r="E406" s="120"/>
      <c r="F406" s="120"/>
      <c r="G406" s="120"/>
    </row>
    <row r="407" spans="1:7" ht="16">
      <c r="A407" s="118"/>
      <c r="B407" s="966"/>
      <c r="C407" s="150"/>
      <c r="D407" s="120"/>
      <c r="E407" s="120"/>
      <c r="F407" s="120"/>
      <c r="G407" s="120"/>
    </row>
    <row r="408" spans="1:7" ht="16">
      <c r="A408" s="118"/>
      <c r="B408" s="966"/>
      <c r="C408" s="150"/>
      <c r="D408" s="120"/>
      <c r="E408" s="120"/>
      <c r="F408" s="120"/>
      <c r="G408" s="120"/>
    </row>
    <row r="409" spans="1:7" ht="16">
      <c r="A409" s="118"/>
      <c r="B409" s="966"/>
      <c r="C409" s="150"/>
      <c r="D409" s="120"/>
      <c r="E409" s="120"/>
      <c r="F409" s="120"/>
      <c r="G409" s="120"/>
    </row>
    <row r="410" spans="1:7" ht="16">
      <c r="A410" s="118"/>
      <c r="B410" s="966"/>
      <c r="C410" s="150"/>
      <c r="D410" s="120"/>
      <c r="E410" s="120"/>
      <c r="F410" s="120"/>
      <c r="G410" s="120"/>
    </row>
    <row r="411" spans="1:7" ht="16">
      <c r="A411" s="118"/>
      <c r="B411" s="966"/>
      <c r="C411" s="150"/>
      <c r="D411" s="120"/>
      <c r="E411" s="120"/>
      <c r="F411" s="120"/>
      <c r="G411" s="120"/>
    </row>
    <row r="412" spans="1:7" ht="16">
      <c r="A412" s="118"/>
      <c r="B412" s="966"/>
      <c r="C412" s="150"/>
      <c r="D412" s="120"/>
      <c r="E412" s="120"/>
      <c r="F412" s="120"/>
      <c r="G412" s="120"/>
    </row>
    <row r="413" spans="1:7" ht="16">
      <c r="A413" s="118"/>
      <c r="B413" s="966"/>
      <c r="C413" s="150"/>
      <c r="D413" s="120"/>
      <c r="E413" s="120"/>
      <c r="F413" s="120"/>
      <c r="G413" s="120"/>
    </row>
    <row r="414" spans="1:7" ht="16">
      <c r="A414" s="118"/>
      <c r="B414" s="966"/>
      <c r="C414" s="150"/>
      <c r="D414" s="120"/>
      <c r="E414" s="120"/>
      <c r="F414" s="120"/>
      <c r="G414" s="120"/>
    </row>
    <row r="415" spans="1:7" ht="16">
      <c r="A415" s="118"/>
      <c r="B415" s="966"/>
      <c r="C415" s="150"/>
      <c r="D415" s="120"/>
      <c r="E415" s="120"/>
      <c r="F415" s="120"/>
      <c r="G415" s="120"/>
    </row>
    <row r="416" spans="1:7" ht="16">
      <c r="A416" s="118"/>
      <c r="B416" s="966"/>
      <c r="C416" s="150"/>
      <c r="D416" s="120"/>
      <c r="E416" s="120"/>
      <c r="F416" s="120"/>
      <c r="G416" s="120"/>
    </row>
    <row r="417" spans="1:7" ht="16">
      <c r="A417" s="118"/>
      <c r="B417" s="966"/>
      <c r="C417" s="150"/>
      <c r="D417" s="120"/>
      <c r="E417" s="120"/>
      <c r="F417" s="120"/>
      <c r="G417" s="120"/>
    </row>
    <row r="418" spans="1:7" ht="16">
      <c r="A418" s="118"/>
      <c r="B418" s="966"/>
      <c r="C418" s="150"/>
      <c r="D418" s="120"/>
      <c r="E418" s="120"/>
      <c r="F418" s="120"/>
      <c r="G418" s="120"/>
    </row>
    <row r="419" spans="1:7" ht="16">
      <c r="A419" s="118"/>
      <c r="B419" s="966"/>
      <c r="C419" s="150"/>
      <c r="D419" s="120"/>
      <c r="E419" s="120"/>
      <c r="F419" s="120"/>
      <c r="G419" s="120"/>
    </row>
    <row r="420" spans="1:7" ht="16">
      <c r="A420" s="118"/>
      <c r="B420" s="966"/>
      <c r="C420" s="150"/>
      <c r="D420" s="120"/>
      <c r="E420" s="120"/>
      <c r="F420" s="120"/>
      <c r="G420" s="120"/>
    </row>
    <row r="421" spans="1:7" ht="16">
      <c r="A421" s="118"/>
      <c r="B421" s="966"/>
      <c r="C421" s="150"/>
      <c r="D421" s="120"/>
      <c r="E421" s="120"/>
      <c r="F421" s="120"/>
      <c r="G421" s="120"/>
    </row>
    <row r="422" spans="1:7" ht="16">
      <c r="A422" s="118"/>
      <c r="B422" s="966"/>
      <c r="C422" s="150"/>
      <c r="D422" s="120"/>
      <c r="E422" s="120"/>
      <c r="F422" s="120"/>
      <c r="G422" s="120"/>
    </row>
    <row r="423" spans="1:7" ht="16">
      <c r="A423" s="118"/>
      <c r="B423" s="966"/>
      <c r="C423" s="150"/>
      <c r="D423" s="120"/>
      <c r="E423" s="120"/>
      <c r="F423" s="120"/>
      <c r="G423" s="120"/>
    </row>
    <row r="424" spans="1:7" ht="16">
      <c r="A424" s="118"/>
      <c r="B424" s="966"/>
      <c r="C424" s="150"/>
      <c r="D424" s="120"/>
      <c r="E424" s="120"/>
      <c r="F424" s="120"/>
      <c r="G424" s="120"/>
    </row>
    <row r="425" spans="1:7" ht="16">
      <c r="A425" s="118"/>
      <c r="B425" s="966"/>
      <c r="C425" s="150"/>
      <c r="D425" s="120"/>
      <c r="E425" s="120"/>
      <c r="F425" s="120"/>
      <c r="G425" s="120"/>
    </row>
    <row r="426" spans="1:7" ht="16">
      <c r="A426" s="118"/>
      <c r="B426" s="966"/>
      <c r="C426" s="150"/>
      <c r="D426" s="120"/>
      <c r="E426" s="120"/>
      <c r="F426" s="120"/>
      <c r="G426" s="120"/>
    </row>
    <row r="427" spans="1:7" ht="16">
      <c r="A427" s="118"/>
      <c r="B427" s="966"/>
      <c r="C427" s="150"/>
      <c r="D427" s="120"/>
      <c r="E427" s="120"/>
      <c r="F427" s="120"/>
      <c r="G427" s="120"/>
    </row>
    <row r="428" spans="1:7" ht="16">
      <c r="A428" s="118"/>
      <c r="B428" s="966"/>
      <c r="C428" s="150"/>
      <c r="D428" s="120"/>
      <c r="E428" s="120"/>
      <c r="F428" s="120"/>
      <c r="G428" s="120"/>
    </row>
    <row r="429" spans="1:7" ht="16">
      <c r="A429" s="118"/>
      <c r="B429" s="966"/>
      <c r="C429" s="150"/>
      <c r="D429" s="120"/>
      <c r="E429" s="120"/>
      <c r="F429" s="120"/>
      <c r="G429" s="120"/>
    </row>
    <row r="430" spans="1:7" ht="16">
      <c r="A430" s="118"/>
      <c r="B430" s="966"/>
      <c r="C430" s="150"/>
      <c r="D430" s="120"/>
      <c r="E430" s="120"/>
      <c r="F430" s="120"/>
      <c r="G430" s="120"/>
    </row>
    <row r="431" spans="1:7" ht="16">
      <c r="A431" s="118"/>
      <c r="B431" s="966"/>
      <c r="C431" s="150"/>
      <c r="D431" s="120"/>
      <c r="E431" s="120"/>
      <c r="F431" s="120"/>
      <c r="G431" s="120"/>
    </row>
    <row r="432" spans="1:7" ht="16">
      <c r="A432" s="118"/>
      <c r="B432" s="966"/>
      <c r="C432" s="150"/>
      <c r="D432" s="120"/>
      <c r="E432" s="120"/>
      <c r="F432" s="120"/>
      <c r="G432" s="120"/>
    </row>
    <row r="433" spans="1:7" ht="16">
      <c r="A433" s="118"/>
      <c r="B433" s="966"/>
      <c r="C433" s="150"/>
      <c r="D433" s="120"/>
      <c r="E433" s="120"/>
      <c r="F433" s="120"/>
      <c r="G433" s="120"/>
    </row>
    <row r="434" spans="1:7" ht="16">
      <c r="A434" s="118"/>
      <c r="B434" s="966"/>
      <c r="C434" s="150"/>
      <c r="D434" s="120"/>
      <c r="E434" s="120"/>
      <c r="F434" s="120"/>
      <c r="G434" s="120"/>
    </row>
    <row r="435" spans="1:7" ht="16">
      <c r="A435" s="118"/>
      <c r="B435" s="966"/>
      <c r="C435" s="150"/>
      <c r="D435" s="120"/>
      <c r="E435" s="120"/>
      <c r="F435" s="120"/>
      <c r="G435" s="120"/>
    </row>
    <row r="436" spans="1:7" ht="16">
      <c r="A436" s="118"/>
      <c r="B436" s="966"/>
      <c r="C436" s="150"/>
      <c r="D436" s="120"/>
      <c r="E436" s="120"/>
      <c r="F436" s="120"/>
      <c r="G436" s="120"/>
    </row>
    <row r="437" spans="1:7" ht="16">
      <c r="A437" s="118"/>
      <c r="B437" s="966"/>
      <c r="C437" s="150"/>
      <c r="D437" s="120"/>
      <c r="E437" s="120"/>
      <c r="F437" s="120"/>
      <c r="G437" s="120"/>
    </row>
    <row r="438" spans="1:7" ht="16">
      <c r="A438" s="118"/>
      <c r="B438" s="966"/>
      <c r="C438" s="150"/>
      <c r="D438" s="120"/>
      <c r="E438" s="120"/>
      <c r="F438" s="120"/>
      <c r="G438" s="120"/>
    </row>
    <row r="439" spans="1:7" ht="16">
      <c r="A439" s="118"/>
      <c r="B439" s="966"/>
      <c r="C439" s="150"/>
      <c r="D439" s="120"/>
      <c r="E439" s="120"/>
      <c r="F439" s="120"/>
      <c r="G439" s="120"/>
    </row>
    <row r="440" spans="1:7" ht="16">
      <c r="A440" s="118"/>
      <c r="B440" s="966"/>
      <c r="C440" s="150"/>
      <c r="D440" s="120"/>
      <c r="E440" s="120"/>
      <c r="F440" s="120"/>
      <c r="G440" s="120"/>
    </row>
    <row r="441" spans="1:7" ht="16">
      <c r="A441" s="118"/>
      <c r="B441" s="966"/>
      <c r="C441" s="150"/>
      <c r="D441" s="120"/>
      <c r="E441" s="120"/>
      <c r="F441" s="120"/>
      <c r="G441" s="120"/>
    </row>
    <row r="442" spans="1:7" ht="16">
      <c r="A442" s="118"/>
      <c r="B442" s="966"/>
      <c r="C442" s="150"/>
      <c r="D442" s="120"/>
      <c r="E442" s="120"/>
      <c r="F442" s="120"/>
      <c r="G442" s="120"/>
    </row>
    <row r="443" spans="1:7" ht="16">
      <c r="A443" s="118"/>
      <c r="B443" s="966"/>
      <c r="C443" s="150"/>
      <c r="D443" s="120"/>
      <c r="E443" s="120"/>
      <c r="F443" s="120"/>
      <c r="G443" s="120"/>
    </row>
    <row r="444" spans="1:7" ht="16">
      <c r="A444" s="118"/>
      <c r="B444" s="966"/>
      <c r="C444" s="150"/>
      <c r="D444" s="120"/>
      <c r="E444" s="120"/>
      <c r="F444" s="120"/>
      <c r="G444" s="120"/>
    </row>
    <row r="445" spans="1:7" ht="16">
      <c r="A445" s="118"/>
      <c r="B445" s="966"/>
      <c r="C445" s="150"/>
      <c r="D445" s="120"/>
      <c r="E445" s="120"/>
      <c r="F445" s="120"/>
      <c r="G445" s="120"/>
    </row>
    <row r="446" spans="1:7" ht="16">
      <c r="A446" s="118"/>
      <c r="B446" s="966"/>
      <c r="C446" s="150"/>
      <c r="D446" s="120"/>
      <c r="E446" s="120"/>
      <c r="F446" s="120"/>
      <c r="G446" s="120"/>
    </row>
    <row r="447" spans="1:7" ht="16">
      <c r="A447" s="118"/>
      <c r="B447" s="966"/>
      <c r="C447" s="150"/>
      <c r="D447" s="120"/>
      <c r="E447" s="120"/>
      <c r="F447" s="120"/>
      <c r="G447" s="120"/>
    </row>
    <row r="448" spans="1:7" ht="16">
      <c r="A448" s="118"/>
      <c r="B448" s="966"/>
      <c r="C448" s="150"/>
      <c r="D448" s="120"/>
      <c r="E448" s="120"/>
      <c r="F448" s="120"/>
      <c r="G448" s="120"/>
    </row>
    <row r="449" spans="1:7" ht="16">
      <c r="A449" s="118"/>
      <c r="B449" s="966"/>
      <c r="C449" s="150"/>
      <c r="D449" s="120"/>
      <c r="E449" s="120"/>
      <c r="F449" s="120"/>
      <c r="G449" s="120"/>
    </row>
    <row r="450" spans="1:7" ht="16">
      <c r="A450" s="118"/>
      <c r="B450" s="966"/>
      <c r="C450" s="150"/>
      <c r="D450" s="120"/>
      <c r="E450" s="120"/>
      <c r="F450" s="120"/>
      <c r="G450" s="120"/>
    </row>
    <row r="451" spans="1:7" ht="16">
      <c r="A451" s="118"/>
      <c r="B451" s="966"/>
      <c r="C451" s="150"/>
      <c r="D451" s="120"/>
      <c r="E451" s="120"/>
      <c r="F451" s="120"/>
      <c r="G451" s="120"/>
    </row>
    <row r="452" spans="1:7" ht="16">
      <c r="A452" s="118"/>
      <c r="B452" s="966"/>
      <c r="C452" s="150"/>
      <c r="D452" s="120"/>
      <c r="E452" s="120"/>
      <c r="F452" s="120"/>
      <c r="G452" s="120"/>
    </row>
    <row r="453" spans="1:7" ht="16">
      <c r="A453" s="118"/>
      <c r="B453" s="966"/>
      <c r="C453" s="150"/>
      <c r="D453" s="120"/>
      <c r="E453" s="120"/>
      <c r="F453" s="120"/>
      <c r="G453" s="120"/>
    </row>
    <row r="454" spans="1:7" ht="16">
      <c r="A454" s="118"/>
      <c r="B454" s="966"/>
      <c r="C454" s="150"/>
      <c r="D454" s="120"/>
      <c r="E454" s="120"/>
      <c r="F454" s="120"/>
      <c r="G454" s="120"/>
    </row>
    <row r="455" spans="1:7" ht="16">
      <c r="A455" s="118"/>
      <c r="B455" s="966"/>
      <c r="C455" s="150"/>
      <c r="D455" s="120"/>
      <c r="E455" s="120"/>
      <c r="F455" s="120"/>
      <c r="G455" s="120"/>
    </row>
    <row r="456" spans="1:7" ht="16">
      <c r="A456" s="118"/>
      <c r="B456" s="966"/>
      <c r="C456" s="150"/>
      <c r="D456" s="120"/>
      <c r="E456" s="120"/>
      <c r="F456" s="120"/>
      <c r="G456" s="120"/>
    </row>
    <row r="457" spans="1:7" ht="16">
      <c r="A457" s="118"/>
      <c r="B457" s="966"/>
      <c r="C457" s="150"/>
      <c r="D457" s="120"/>
      <c r="E457" s="120"/>
      <c r="F457" s="120"/>
      <c r="G457" s="120"/>
    </row>
    <row r="458" spans="1:7" ht="16">
      <c r="A458" s="118"/>
      <c r="B458" s="966"/>
      <c r="C458" s="150"/>
      <c r="D458" s="120"/>
      <c r="E458" s="120"/>
      <c r="F458" s="120"/>
      <c r="G458" s="120"/>
    </row>
    <row r="459" spans="1:7" ht="16">
      <c r="A459" s="118"/>
      <c r="B459" s="966"/>
      <c r="C459" s="150"/>
      <c r="D459" s="120"/>
      <c r="E459" s="120"/>
      <c r="F459" s="120"/>
      <c r="G459" s="120"/>
    </row>
    <row r="460" spans="1:7" ht="16">
      <c r="A460" s="118"/>
      <c r="B460" s="966"/>
      <c r="C460" s="150"/>
      <c r="D460" s="120"/>
      <c r="E460" s="120"/>
      <c r="F460" s="120"/>
      <c r="G460" s="120"/>
    </row>
    <row r="461" spans="1:7" ht="16">
      <c r="A461" s="118"/>
      <c r="B461" s="966"/>
      <c r="C461" s="150"/>
      <c r="D461" s="120"/>
      <c r="E461" s="120"/>
      <c r="F461" s="120"/>
      <c r="G461" s="120"/>
    </row>
    <row r="462" spans="1:7" ht="16">
      <c r="A462" s="118"/>
      <c r="B462" s="966"/>
      <c r="C462" s="150"/>
      <c r="D462" s="120"/>
      <c r="E462" s="120"/>
      <c r="F462" s="120"/>
      <c r="G462" s="120"/>
    </row>
    <row r="463" spans="1:7" ht="16">
      <c r="A463" s="118"/>
      <c r="B463" s="966"/>
      <c r="C463" s="150"/>
      <c r="D463" s="120"/>
      <c r="E463" s="120"/>
      <c r="F463" s="120"/>
      <c r="G463" s="120"/>
    </row>
    <row r="464" spans="1:7" ht="16">
      <c r="A464" s="118"/>
      <c r="B464" s="966"/>
      <c r="C464" s="150"/>
      <c r="D464" s="120"/>
      <c r="E464" s="120"/>
      <c r="F464" s="120"/>
      <c r="G464" s="120"/>
    </row>
    <row r="465" spans="1:7" ht="16">
      <c r="A465" s="118"/>
      <c r="B465" s="966"/>
      <c r="C465" s="150"/>
      <c r="D465" s="120"/>
      <c r="E465" s="120"/>
      <c r="F465" s="120"/>
      <c r="G465" s="120"/>
    </row>
    <row r="466" spans="1:7" ht="16">
      <c r="A466" s="118"/>
      <c r="B466" s="966"/>
      <c r="C466" s="150"/>
      <c r="D466" s="120"/>
      <c r="E466" s="120"/>
      <c r="F466" s="120"/>
      <c r="G466" s="120"/>
    </row>
    <row r="467" spans="1:7" ht="16">
      <c r="A467" s="118"/>
      <c r="B467" s="966"/>
      <c r="C467" s="150"/>
      <c r="D467" s="120"/>
      <c r="E467" s="120"/>
      <c r="F467" s="120"/>
      <c r="G467" s="120"/>
    </row>
    <row r="468" spans="1:7" ht="16">
      <c r="A468" s="118"/>
      <c r="B468" s="966"/>
      <c r="C468" s="150"/>
      <c r="D468" s="120"/>
      <c r="E468" s="120"/>
      <c r="F468" s="120"/>
      <c r="G468" s="120"/>
    </row>
    <row r="469" spans="1:7" ht="16">
      <c r="A469" s="118"/>
      <c r="B469" s="966"/>
      <c r="C469" s="150"/>
      <c r="D469" s="120"/>
      <c r="E469" s="120"/>
      <c r="F469" s="120"/>
      <c r="G469" s="120"/>
    </row>
    <row r="470" spans="1:7" ht="16">
      <c r="A470" s="118"/>
      <c r="B470" s="966"/>
      <c r="C470" s="150"/>
      <c r="D470" s="120"/>
      <c r="E470" s="120"/>
      <c r="F470" s="120"/>
      <c r="G470" s="120"/>
    </row>
    <row r="471" spans="1:7" ht="16">
      <c r="A471" s="118"/>
      <c r="B471" s="966"/>
      <c r="C471" s="150"/>
      <c r="D471" s="120"/>
      <c r="E471" s="120"/>
      <c r="F471" s="120"/>
      <c r="G471" s="120"/>
    </row>
    <row r="472" spans="1:7" ht="16">
      <c r="A472" s="118"/>
      <c r="B472" s="966"/>
      <c r="C472" s="150"/>
      <c r="D472" s="120"/>
      <c r="E472" s="120"/>
      <c r="F472" s="120"/>
      <c r="G472" s="120"/>
    </row>
    <row r="473" spans="1:7" ht="16">
      <c r="A473" s="118"/>
      <c r="B473" s="966"/>
      <c r="C473" s="150"/>
      <c r="D473" s="120"/>
      <c r="E473" s="120"/>
      <c r="F473" s="120"/>
      <c r="G473" s="120"/>
    </row>
    <row r="474" spans="1:7" ht="16">
      <c r="A474" s="118"/>
      <c r="B474" s="966"/>
      <c r="C474" s="150"/>
      <c r="D474" s="120"/>
      <c r="E474" s="120"/>
      <c r="F474" s="120"/>
      <c r="G474" s="120"/>
    </row>
    <row r="475" spans="1:7" ht="16">
      <c r="A475" s="118"/>
      <c r="B475" s="966"/>
      <c r="C475" s="150"/>
      <c r="D475" s="120"/>
      <c r="E475" s="120"/>
      <c r="F475" s="120"/>
      <c r="G475" s="120"/>
    </row>
    <row r="476" spans="1:7" ht="16">
      <c r="A476" s="118"/>
      <c r="B476" s="966"/>
      <c r="C476" s="150"/>
      <c r="D476" s="120"/>
      <c r="E476" s="120"/>
      <c r="F476" s="120"/>
      <c r="G476" s="120"/>
    </row>
    <row r="477" spans="1:7" ht="16">
      <c r="A477" s="118"/>
      <c r="B477" s="966"/>
      <c r="C477" s="150"/>
      <c r="D477" s="120"/>
      <c r="E477" s="120"/>
      <c r="F477" s="120"/>
      <c r="G477" s="120"/>
    </row>
    <row r="478" spans="1:7" ht="16">
      <c r="A478" s="118"/>
      <c r="B478" s="966"/>
      <c r="C478" s="150"/>
      <c r="D478" s="120"/>
      <c r="E478" s="120"/>
      <c r="F478" s="120"/>
      <c r="G478" s="120"/>
    </row>
    <row r="479" spans="1:7" ht="16">
      <c r="A479" s="118"/>
      <c r="B479" s="966"/>
      <c r="C479" s="150"/>
      <c r="D479" s="120"/>
      <c r="E479" s="120"/>
      <c r="F479" s="120"/>
      <c r="G479" s="120"/>
    </row>
    <row r="480" spans="1:7" ht="16">
      <c r="A480" s="118"/>
      <c r="B480" s="966"/>
      <c r="C480" s="150"/>
      <c r="D480" s="120"/>
      <c r="E480" s="120"/>
      <c r="F480" s="120"/>
      <c r="G480" s="120"/>
    </row>
    <row r="481" spans="1:7" ht="16">
      <c r="A481" s="118"/>
      <c r="B481" s="966"/>
      <c r="C481" s="150"/>
      <c r="D481" s="120"/>
      <c r="E481" s="120"/>
      <c r="F481" s="120"/>
      <c r="G481" s="120"/>
    </row>
    <row r="482" spans="1:7" ht="16">
      <c r="A482" s="118"/>
      <c r="B482" s="966"/>
      <c r="C482" s="150"/>
      <c r="D482" s="120"/>
      <c r="E482" s="120"/>
      <c r="F482" s="120"/>
      <c r="G482" s="120"/>
    </row>
    <row r="483" spans="1:7" ht="16">
      <c r="A483" s="118"/>
      <c r="B483" s="966"/>
      <c r="C483" s="150"/>
      <c r="D483" s="120"/>
      <c r="E483" s="120"/>
      <c r="F483" s="120"/>
      <c r="G483" s="120"/>
    </row>
    <row r="484" spans="1:7" ht="16">
      <c r="A484" s="118"/>
      <c r="B484" s="966"/>
      <c r="C484" s="150"/>
      <c r="D484" s="120"/>
      <c r="E484" s="120"/>
      <c r="F484" s="120"/>
      <c r="G484" s="120"/>
    </row>
    <row r="485" spans="1:7" ht="16">
      <c r="A485" s="118"/>
      <c r="B485" s="966"/>
      <c r="C485" s="150"/>
      <c r="D485" s="120"/>
      <c r="E485" s="120"/>
      <c r="F485" s="120"/>
      <c r="G485" s="120"/>
    </row>
    <row r="486" spans="1:7" ht="16">
      <c r="A486" s="118"/>
      <c r="B486" s="966"/>
      <c r="C486" s="150"/>
      <c r="D486" s="120"/>
      <c r="E486" s="120"/>
      <c r="F486" s="120"/>
      <c r="G486" s="120"/>
    </row>
    <row r="487" spans="1:7" ht="16">
      <c r="A487" s="118"/>
      <c r="B487" s="966"/>
      <c r="C487" s="150"/>
      <c r="D487" s="120"/>
      <c r="E487" s="120"/>
      <c r="F487" s="120"/>
      <c r="G487" s="120"/>
    </row>
    <row r="488" spans="1:7" ht="16">
      <c r="A488" s="118"/>
      <c r="B488" s="966"/>
      <c r="C488" s="150"/>
      <c r="D488" s="120"/>
      <c r="E488" s="120"/>
      <c r="F488" s="120"/>
      <c r="G488" s="120"/>
    </row>
    <row r="489" spans="1:7" ht="16">
      <c r="A489" s="118"/>
      <c r="B489" s="966"/>
      <c r="C489" s="150"/>
      <c r="D489" s="120"/>
      <c r="E489" s="120"/>
      <c r="F489" s="120"/>
      <c r="G489" s="120"/>
    </row>
    <row r="490" spans="1:7" ht="16">
      <c r="A490" s="118"/>
      <c r="B490" s="966"/>
      <c r="C490" s="150"/>
      <c r="D490" s="120"/>
      <c r="E490" s="120"/>
      <c r="F490" s="120"/>
      <c r="G490" s="120"/>
    </row>
    <row r="491" spans="1:7" ht="16">
      <c r="A491" s="118"/>
      <c r="B491" s="966"/>
      <c r="C491" s="150"/>
      <c r="D491" s="120"/>
      <c r="E491" s="120"/>
      <c r="F491" s="120"/>
      <c r="G491" s="120"/>
    </row>
    <row r="492" spans="1:7" ht="16">
      <c r="A492" s="118"/>
      <c r="B492" s="966"/>
      <c r="C492" s="150"/>
      <c r="D492" s="120"/>
      <c r="E492" s="120"/>
      <c r="F492" s="120"/>
      <c r="G492" s="120"/>
    </row>
    <row r="493" spans="1:7" ht="16">
      <c r="A493" s="118"/>
      <c r="B493" s="966"/>
      <c r="C493" s="150"/>
      <c r="D493" s="120"/>
      <c r="E493" s="120"/>
      <c r="F493" s="120"/>
      <c r="G493" s="120"/>
    </row>
    <row r="494" spans="1:7" ht="16">
      <c r="A494" s="118"/>
      <c r="B494" s="966"/>
      <c r="C494" s="150"/>
      <c r="D494" s="120"/>
      <c r="E494" s="120"/>
      <c r="F494" s="120"/>
      <c r="G494" s="120"/>
    </row>
    <row r="495" spans="1:7" ht="16">
      <c r="A495" s="118"/>
      <c r="B495" s="966"/>
      <c r="C495" s="150"/>
      <c r="D495" s="120"/>
      <c r="E495" s="120"/>
      <c r="F495" s="120"/>
      <c r="G495" s="120"/>
    </row>
    <row r="496" spans="1:7" ht="16">
      <c r="A496" s="118"/>
      <c r="B496" s="966"/>
      <c r="C496" s="150"/>
      <c r="D496" s="120"/>
      <c r="E496" s="120"/>
      <c r="F496" s="120"/>
      <c r="G496" s="120"/>
    </row>
    <row r="497" spans="1:7" ht="16">
      <c r="A497" s="118"/>
      <c r="B497" s="966"/>
      <c r="C497" s="150"/>
      <c r="D497" s="120"/>
      <c r="E497" s="120"/>
      <c r="F497" s="120"/>
      <c r="G497" s="120"/>
    </row>
    <row r="498" spans="1:7" ht="16">
      <c r="A498" s="118"/>
      <c r="B498" s="966"/>
      <c r="C498" s="150"/>
      <c r="D498" s="120"/>
      <c r="E498" s="120"/>
      <c r="F498" s="120"/>
      <c r="G498" s="120"/>
    </row>
    <row r="499" spans="1:7" ht="16">
      <c r="A499" s="118"/>
      <c r="B499" s="966"/>
      <c r="C499" s="150"/>
      <c r="D499" s="120"/>
      <c r="E499" s="120"/>
      <c r="F499" s="120"/>
      <c r="G499" s="120"/>
    </row>
    <row r="500" spans="1:7" ht="16">
      <c r="A500" s="118"/>
      <c r="B500" s="966"/>
      <c r="C500" s="150"/>
      <c r="D500" s="120"/>
      <c r="E500" s="120"/>
      <c r="F500" s="120"/>
      <c r="G500" s="120"/>
    </row>
    <row r="501" spans="1:7" ht="16">
      <c r="A501" s="118"/>
      <c r="B501" s="966"/>
      <c r="C501" s="150"/>
      <c r="D501" s="120"/>
      <c r="E501" s="120"/>
      <c r="F501" s="120"/>
      <c r="G501" s="120"/>
    </row>
    <row r="502" spans="1:7" ht="16">
      <c r="A502" s="118"/>
      <c r="B502" s="966"/>
      <c r="C502" s="150"/>
      <c r="D502" s="120"/>
      <c r="E502" s="120"/>
      <c r="F502" s="120"/>
      <c r="G502" s="120"/>
    </row>
    <row r="503" spans="1:7" ht="16">
      <c r="A503" s="118"/>
      <c r="B503" s="966"/>
      <c r="C503" s="150"/>
      <c r="D503" s="120"/>
      <c r="E503" s="120"/>
      <c r="F503" s="120"/>
      <c r="G503" s="120"/>
    </row>
    <row r="504" spans="1:7" ht="16">
      <c r="A504" s="118"/>
      <c r="B504" s="966"/>
      <c r="C504" s="150"/>
      <c r="D504" s="120"/>
      <c r="E504" s="120"/>
      <c r="F504" s="120"/>
      <c r="G504" s="120"/>
    </row>
    <row r="505" spans="1:7" ht="16">
      <c r="A505" s="118"/>
      <c r="B505" s="966"/>
      <c r="C505" s="150"/>
      <c r="D505" s="120"/>
      <c r="E505" s="120"/>
      <c r="F505" s="120"/>
      <c r="G505" s="120"/>
    </row>
    <row r="506" spans="1:7" ht="16">
      <c r="A506" s="118"/>
      <c r="B506" s="966"/>
      <c r="C506" s="150"/>
      <c r="D506" s="120"/>
      <c r="E506" s="120"/>
      <c r="F506" s="120"/>
      <c r="G506" s="120"/>
    </row>
    <row r="507" spans="1:7" ht="16">
      <c r="A507" s="118"/>
      <c r="B507" s="966"/>
      <c r="C507" s="150"/>
      <c r="D507" s="120"/>
      <c r="E507" s="120"/>
      <c r="F507" s="120"/>
      <c r="G507" s="120"/>
    </row>
    <row r="508" spans="1:7" ht="16">
      <c r="A508" s="118"/>
      <c r="B508" s="966"/>
      <c r="C508" s="150"/>
      <c r="D508" s="120"/>
      <c r="E508" s="120"/>
      <c r="F508" s="120"/>
      <c r="G508" s="120"/>
    </row>
    <row r="509" spans="1:7" ht="16">
      <c r="A509" s="118"/>
      <c r="B509" s="966"/>
      <c r="C509" s="150"/>
      <c r="D509" s="120"/>
      <c r="E509" s="120"/>
      <c r="F509" s="120"/>
      <c r="G509" s="120"/>
    </row>
    <row r="510" spans="1:7" ht="16">
      <c r="A510" s="118"/>
      <c r="B510" s="966"/>
      <c r="C510" s="150"/>
      <c r="D510" s="120"/>
      <c r="E510" s="120"/>
      <c r="F510" s="120"/>
      <c r="G510" s="120"/>
    </row>
    <row r="511" spans="1:7" ht="16">
      <c r="A511" s="118"/>
      <c r="B511" s="966"/>
      <c r="C511" s="150"/>
      <c r="D511" s="120"/>
      <c r="E511" s="120"/>
      <c r="F511" s="120"/>
      <c r="G511" s="120"/>
    </row>
    <row r="512" spans="1:7" ht="16">
      <c r="A512" s="118"/>
      <c r="B512" s="966"/>
      <c r="C512" s="150"/>
      <c r="D512" s="120"/>
      <c r="E512" s="120"/>
      <c r="F512" s="120"/>
      <c r="G512" s="120"/>
    </row>
    <row r="513" spans="1:7" ht="16">
      <c r="A513" s="118"/>
      <c r="B513" s="966"/>
      <c r="C513" s="150"/>
      <c r="D513" s="120"/>
      <c r="E513" s="120"/>
      <c r="F513" s="120"/>
      <c r="G513" s="120"/>
    </row>
    <row r="514" spans="1:7" ht="16">
      <c r="A514" s="118"/>
      <c r="B514" s="966"/>
      <c r="C514" s="150"/>
      <c r="D514" s="120"/>
      <c r="E514" s="120"/>
      <c r="F514" s="120"/>
      <c r="G514" s="120"/>
    </row>
    <row r="515" spans="1:7" ht="16">
      <c r="A515" s="118"/>
      <c r="B515" s="966"/>
      <c r="C515" s="150"/>
      <c r="D515" s="120"/>
      <c r="E515" s="120"/>
      <c r="F515" s="120"/>
      <c r="G515" s="120"/>
    </row>
    <row r="516" spans="1:7" ht="16">
      <c r="A516" s="118"/>
      <c r="B516" s="966"/>
      <c r="C516" s="150"/>
      <c r="D516" s="120"/>
      <c r="E516" s="120"/>
      <c r="F516" s="120"/>
      <c r="G516" s="120"/>
    </row>
    <row r="517" spans="1:7" ht="16">
      <c r="A517" s="118"/>
      <c r="B517" s="966"/>
      <c r="C517" s="150"/>
      <c r="D517" s="120"/>
      <c r="E517" s="120"/>
      <c r="F517" s="120"/>
      <c r="G517" s="120"/>
    </row>
    <row r="518" spans="1:7" ht="16">
      <c r="A518" s="118"/>
      <c r="B518" s="966"/>
      <c r="C518" s="150"/>
      <c r="D518" s="120"/>
      <c r="E518" s="120"/>
      <c r="F518" s="120"/>
      <c r="G518" s="120"/>
    </row>
    <row r="519" spans="1:7" ht="16">
      <c r="A519" s="118"/>
      <c r="B519" s="966"/>
      <c r="C519" s="150"/>
      <c r="D519" s="120"/>
      <c r="E519" s="120"/>
      <c r="F519" s="120"/>
      <c r="G519" s="120"/>
    </row>
    <row r="520" spans="1:7" ht="16">
      <c r="A520" s="118"/>
      <c r="B520" s="966"/>
      <c r="C520" s="150"/>
      <c r="D520" s="120"/>
      <c r="E520" s="120"/>
      <c r="F520" s="120"/>
      <c r="G520" s="120"/>
    </row>
    <row r="521" spans="1:7" ht="16">
      <c r="A521" s="118"/>
      <c r="B521" s="966"/>
      <c r="C521" s="150"/>
      <c r="D521" s="120"/>
      <c r="E521" s="120"/>
      <c r="F521" s="120"/>
      <c r="G521" s="120"/>
    </row>
    <row r="522" spans="1:7" ht="16">
      <c r="A522" s="118"/>
      <c r="B522" s="966"/>
      <c r="C522" s="150"/>
      <c r="D522" s="120"/>
      <c r="E522" s="120"/>
      <c r="F522" s="120"/>
      <c r="G522" s="120"/>
    </row>
    <row r="523" spans="1:7" ht="16">
      <c r="A523" s="118"/>
      <c r="B523" s="966"/>
      <c r="C523" s="150"/>
      <c r="D523" s="120"/>
      <c r="E523" s="120"/>
      <c r="F523" s="120"/>
      <c r="G523" s="120"/>
    </row>
    <row r="524" spans="1:7" ht="16">
      <c r="A524" s="118"/>
      <c r="B524" s="966"/>
      <c r="C524" s="150"/>
      <c r="D524" s="120"/>
      <c r="E524" s="120"/>
      <c r="F524" s="120"/>
      <c r="G524" s="120"/>
    </row>
    <row r="525" spans="1:7" ht="16">
      <c r="A525" s="118"/>
      <c r="B525" s="966"/>
      <c r="C525" s="150"/>
      <c r="D525" s="120"/>
      <c r="E525" s="120"/>
      <c r="F525" s="120"/>
      <c r="G525" s="120"/>
    </row>
    <row r="526" spans="1:7" ht="16">
      <c r="A526" s="118"/>
      <c r="B526" s="966"/>
      <c r="C526" s="150"/>
      <c r="D526" s="120"/>
      <c r="E526" s="120"/>
      <c r="F526" s="120"/>
      <c r="G526" s="120"/>
    </row>
    <row r="527" spans="1:7" ht="16">
      <c r="A527" s="118"/>
      <c r="B527" s="966"/>
      <c r="C527" s="150"/>
      <c r="D527" s="120"/>
      <c r="E527" s="120"/>
      <c r="F527" s="120"/>
      <c r="G527" s="120"/>
    </row>
    <row r="528" spans="1:7" ht="16">
      <c r="A528" s="118"/>
      <c r="B528" s="966"/>
      <c r="C528" s="150"/>
      <c r="D528" s="120"/>
      <c r="E528" s="120"/>
      <c r="F528" s="120"/>
      <c r="G528" s="120"/>
    </row>
    <row r="529" spans="1:7" ht="16">
      <c r="A529" s="118"/>
      <c r="B529" s="966"/>
      <c r="C529" s="150"/>
      <c r="D529" s="120"/>
      <c r="E529" s="120"/>
      <c r="F529" s="120"/>
      <c r="G529" s="120"/>
    </row>
    <row r="530" spans="1:7" ht="16">
      <c r="A530" s="118"/>
      <c r="B530" s="966"/>
      <c r="C530" s="150"/>
      <c r="D530" s="120"/>
      <c r="E530" s="120"/>
      <c r="F530" s="120"/>
      <c r="G530" s="120"/>
    </row>
    <row r="531" spans="1:7" ht="16">
      <c r="A531" s="118"/>
      <c r="B531" s="966"/>
      <c r="C531" s="150"/>
      <c r="D531" s="120"/>
      <c r="E531" s="120"/>
      <c r="F531" s="120"/>
      <c r="G531" s="120"/>
    </row>
    <row r="532" spans="1:7" ht="16">
      <c r="A532" s="118"/>
      <c r="B532" s="966"/>
      <c r="C532" s="150"/>
      <c r="D532" s="120"/>
      <c r="E532" s="120"/>
      <c r="F532" s="120"/>
      <c r="G532" s="120"/>
    </row>
    <row r="533" spans="1:7" ht="16">
      <c r="A533" s="118"/>
      <c r="B533" s="966"/>
      <c r="C533" s="150"/>
      <c r="D533" s="120"/>
      <c r="E533" s="120"/>
      <c r="F533" s="120"/>
      <c r="G533" s="120"/>
    </row>
    <row r="534" spans="1:7" ht="16">
      <c r="A534" s="118"/>
      <c r="B534" s="966"/>
      <c r="C534" s="150"/>
      <c r="D534" s="120"/>
      <c r="E534" s="120"/>
      <c r="F534" s="120"/>
      <c r="G534" s="120"/>
    </row>
    <row r="535" spans="1:7" ht="16">
      <c r="A535" s="118"/>
      <c r="B535" s="966"/>
      <c r="C535" s="150"/>
      <c r="D535" s="120"/>
      <c r="E535" s="120"/>
      <c r="F535" s="120"/>
      <c r="G535" s="120"/>
    </row>
    <row r="536" spans="1:7" ht="16">
      <c r="A536" s="118"/>
      <c r="B536" s="966"/>
      <c r="C536" s="150"/>
      <c r="D536" s="120"/>
      <c r="E536" s="120"/>
      <c r="F536" s="120"/>
      <c r="G536" s="120"/>
    </row>
    <row r="537" spans="1:7" ht="16">
      <c r="A537" s="118"/>
      <c r="B537" s="966"/>
      <c r="C537" s="150"/>
      <c r="D537" s="120"/>
      <c r="E537" s="120"/>
      <c r="F537" s="120"/>
      <c r="G537" s="120"/>
    </row>
    <row r="538" spans="1:7" ht="16">
      <c r="A538" s="118"/>
      <c r="B538" s="966"/>
      <c r="C538" s="150"/>
      <c r="D538" s="120"/>
      <c r="E538" s="120"/>
      <c r="F538" s="120"/>
      <c r="G538" s="120"/>
    </row>
    <row r="539" spans="1:7" ht="16">
      <c r="A539" s="118"/>
      <c r="B539" s="966"/>
      <c r="C539" s="150"/>
      <c r="D539" s="120"/>
      <c r="E539" s="120"/>
      <c r="F539" s="120"/>
      <c r="G539" s="120"/>
    </row>
    <row r="540" spans="1:7" ht="16">
      <c r="A540" s="118"/>
      <c r="B540" s="966"/>
      <c r="C540" s="150"/>
      <c r="D540" s="120"/>
      <c r="E540" s="120"/>
      <c r="F540" s="120"/>
      <c r="G540" s="120"/>
    </row>
    <row r="541" spans="1:7" ht="16">
      <c r="A541" s="118"/>
      <c r="B541" s="966"/>
      <c r="C541" s="150"/>
      <c r="D541" s="120"/>
      <c r="E541" s="120"/>
      <c r="F541" s="120"/>
      <c r="G541" s="120"/>
    </row>
    <row r="542" spans="1:7" ht="16">
      <c r="A542" s="118"/>
      <c r="B542" s="966"/>
      <c r="C542" s="150"/>
      <c r="D542" s="120"/>
      <c r="E542" s="120"/>
      <c r="F542" s="120"/>
      <c r="G542" s="120"/>
    </row>
    <row r="543" spans="1:7" ht="16">
      <c r="A543" s="118"/>
      <c r="B543" s="966"/>
      <c r="C543" s="150"/>
      <c r="D543" s="120"/>
      <c r="E543" s="120"/>
      <c r="F543" s="120"/>
      <c r="G543" s="120"/>
    </row>
    <row r="544" spans="1:7" ht="16">
      <c r="A544" s="118"/>
      <c r="B544" s="966"/>
      <c r="C544" s="150"/>
      <c r="D544" s="120"/>
      <c r="E544" s="120"/>
      <c r="F544" s="120"/>
      <c r="G544" s="120"/>
    </row>
    <row r="545" spans="1:7" ht="16">
      <c r="A545" s="118"/>
      <c r="B545" s="966"/>
      <c r="C545" s="150"/>
      <c r="D545" s="120"/>
      <c r="E545" s="120"/>
      <c r="F545" s="120"/>
      <c r="G545" s="120"/>
    </row>
    <row r="546" spans="1:7" ht="16">
      <c r="A546" s="118"/>
      <c r="B546" s="966"/>
      <c r="C546" s="150"/>
      <c r="D546" s="120"/>
      <c r="E546" s="120"/>
      <c r="F546" s="120"/>
      <c r="G546" s="120"/>
    </row>
    <row r="547" spans="1:7" ht="16">
      <c r="A547" s="118"/>
      <c r="B547" s="966"/>
      <c r="C547" s="150"/>
      <c r="D547" s="120"/>
      <c r="E547" s="120"/>
      <c r="F547" s="120"/>
      <c r="G547" s="120"/>
    </row>
    <row r="548" spans="1:7" ht="16">
      <c r="A548" s="118"/>
      <c r="B548" s="966"/>
      <c r="C548" s="150"/>
      <c r="D548" s="120"/>
      <c r="E548" s="120"/>
      <c r="F548" s="120"/>
      <c r="G548" s="120"/>
    </row>
    <row r="549" spans="1:7" ht="16">
      <c r="A549" s="118"/>
      <c r="B549" s="966"/>
      <c r="C549" s="150"/>
      <c r="D549" s="120"/>
      <c r="E549" s="120"/>
      <c r="F549" s="120"/>
      <c r="G549" s="120"/>
    </row>
    <row r="550" spans="1:7" ht="16">
      <c r="A550" s="118"/>
      <c r="B550" s="966"/>
      <c r="C550" s="150"/>
      <c r="D550" s="120"/>
      <c r="E550" s="120"/>
      <c r="F550" s="120"/>
      <c r="G550" s="120"/>
    </row>
    <row r="551" spans="1:7" ht="16">
      <c r="A551" s="118"/>
      <c r="B551" s="966"/>
      <c r="C551" s="150"/>
      <c r="D551" s="120"/>
      <c r="E551" s="120"/>
      <c r="F551" s="120"/>
      <c r="G551" s="120"/>
    </row>
    <row r="552" spans="1:7" ht="16">
      <c r="A552" s="118"/>
      <c r="B552" s="966"/>
      <c r="C552" s="150"/>
      <c r="D552" s="120"/>
      <c r="E552" s="120"/>
      <c r="F552" s="120"/>
      <c r="G552" s="120"/>
    </row>
    <row r="553" spans="1:7" ht="16">
      <c r="A553" s="118"/>
      <c r="B553" s="966"/>
      <c r="C553" s="150"/>
      <c r="D553" s="120"/>
      <c r="E553" s="120"/>
      <c r="F553" s="120"/>
      <c r="G553" s="120"/>
    </row>
    <row r="554" spans="1:7" ht="16">
      <c r="A554" s="118"/>
      <c r="B554" s="966"/>
      <c r="C554" s="150"/>
      <c r="D554" s="120"/>
      <c r="E554" s="120"/>
      <c r="F554" s="120"/>
      <c r="G554" s="120"/>
    </row>
    <row r="555" spans="1:7" ht="16">
      <c r="A555" s="118"/>
      <c r="B555" s="966"/>
      <c r="C555" s="150"/>
      <c r="D555" s="120"/>
      <c r="E555" s="120"/>
      <c r="F555" s="120"/>
      <c r="G555" s="120"/>
    </row>
    <row r="556" spans="1:7" ht="16">
      <c r="A556" s="118"/>
      <c r="B556" s="966"/>
      <c r="C556" s="150"/>
      <c r="D556" s="120"/>
      <c r="E556" s="120"/>
      <c r="F556" s="120"/>
      <c r="G556" s="120"/>
    </row>
    <row r="557" spans="1:7" ht="16">
      <c r="A557" s="118"/>
      <c r="B557" s="966"/>
      <c r="C557" s="150"/>
      <c r="D557" s="120"/>
      <c r="E557" s="120"/>
      <c r="F557" s="120"/>
      <c r="G557" s="120"/>
    </row>
    <row r="558" spans="1:7" ht="16">
      <c r="A558" s="118"/>
      <c r="B558" s="966"/>
      <c r="C558" s="150"/>
      <c r="D558" s="120"/>
      <c r="E558" s="120"/>
      <c r="F558" s="120"/>
      <c r="G558" s="120"/>
    </row>
    <row r="559" spans="1:7" ht="16">
      <c r="A559" s="118"/>
      <c r="B559" s="966"/>
      <c r="C559" s="150"/>
      <c r="D559" s="120"/>
      <c r="E559" s="120"/>
      <c r="F559" s="120"/>
      <c r="G559" s="120"/>
    </row>
    <row r="560" spans="1:7" ht="16">
      <c r="A560" s="118"/>
      <c r="B560" s="966"/>
      <c r="C560" s="150"/>
      <c r="D560" s="120"/>
      <c r="E560" s="120"/>
      <c r="F560" s="120"/>
      <c r="G560" s="120"/>
    </row>
    <row r="561" spans="1:7" ht="16">
      <c r="A561" s="118"/>
      <c r="B561" s="966"/>
      <c r="C561" s="150"/>
      <c r="D561" s="120"/>
      <c r="E561" s="120"/>
      <c r="F561" s="120"/>
      <c r="G561" s="120"/>
    </row>
    <row r="562" spans="1:7" ht="16">
      <c r="A562" s="118"/>
      <c r="B562" s="966"/>
      <c r="C562" s="150"/>
      <c r="D562" s="120"/>
      <c r="E562" s="120"/>
      <c r="F562" s="120"/>
      <c r="G562" s="120"/>
    </row>
    <row r="563" spans="1:7" ht="16">
      <c r="A563" s="118"/>
      <c r="B563" s="966"/>
      <c r="C563" s="150"/>
      <c r="D563" s="120"/>
      <c r="E563" s="120"/>
      <c r="F563" s="120"/>
      <c r="G563" s="120"/>
    </row>
    <row r="564" spans="1:7" ht="16">
      <c r="A564" s="118"/>
      <c r="B564" s="966"/>
      <c r="C564" s="150"/>
      <c r="D564" s="120"/>
      <c r="E564" s="120"/>
      <c r="F564" s="120"/>
      <c r="G564" s="120"/>
    </row>
    <row r="565" spans="1:7" ht="16">
      <c r="A565" s="118"/>
      <c r="B565" s="966"/>
      <c r="C565" s="150"/>
      <c r="D565" s="120"/>
      <c r="E565" s="120"/>
      <c r="F565" s="120"/>
      <c r="G565" s="120"/>
    </row>
    <row r="566" spans="1:7" ht="16">
      <c r="A566" s="118"/>
      <c r="B566" s="966"/>
      <c r="C566" s="150"/>
      <c r="D566" s="120"/>
      <c r="E566" s="120"/>
      <c r="F566" s="120"/>
      <c r="G566" s="120"/>
    </row>
    <row r="567" spans="1:7" ht="16">
      <c r="A567" s="118"/>
      <c r="B567" s="966"/>
      <c r="C567" s="150"/>
      <c r="D567" s="120"/>
      <c r="E567" s="120"/>
      <c r="F567" s="120"/>
      <c r="G567" s="120"/>
    </row>
    <row r="568" spans="1:7" ht="16">
      <c r="A568" s="118"/>
      <c r="B568" s="966"/>
      <c r="C568" s="150"/>
      <c r="D568" s="120"/>
      <c r="E568" s="120"/>
      <c r="F568" s="120"/>
      <c r="G568" s="120"/>
    </row>
    <row r="569" spans="1:7" ht="16">
      <c r="A569" s="118"/>
      <c r="B569" s="966"/>
      <c r="C569" s="150"/>
      <c r="D569" s="120"/>
      <c r="E569" s="120"/>
      <c r="F569" s="120"/>
      <c r="G569" s="120"/>
    </row>
    <row r="570" spans="1:7" ht="16">
      <c r="A570" s="118"/>
      <c r="B570" s="966"/>
      <c r="C570" s="150"/>
      <c r="D570" s="120"/>
      <c r="E570" s="120"/>
      <c r="F570" s="120"/>
      <c r="G570" s="120"/>
    </row>
    <row r="571" spans="1:7" ht="16">
      <c r="A571" s="118"/>
      <c r="B571" s="966"/>
      <c r="C571" s="150"/>
      <c r="D571" s="120"/>
      <c r="E571" s="120"/>
      <c r="F571" s="120"/>
      <c r="G571" s="120"/>
    </row>
    <row r="572" spans="1:7" ht="16">
      <c r="A572" s="118"/>
      <c r="B572" s="966"/>
      <c r="C572" s="150"/>
      <c r="D572" s="120"/>
      <c r="E572" s="120"/>
      <c r="F572" s="120"/>
      <c r="G572" s="120"/>
    </row>
    <row r="573" spans="1:7" ht="16">
      <c r="A573" s="118"/>
      <c r="B573" s="966"/>
      <c r="C573" s="150"/>
      <c r="D573" s="120"/>
      <c r="E573" s="120"/>
      <c r="F573" s="120"/>
      <c r="G573" s="120"/>
    </row>
    <row r="574" spans="1:7" ht="16">
      <c r="A574" s="118"/>
      <c r="B574" s="966"/>
      <c r="C574" s="150"/>
      <c r="D574" s="120"/>
      <c r="E574" s="120"/>
      <c r="F574" s="120"/>
      <c r="G574" s="120"/>
    </row>
    <row r="575" spans="1:7" ht="16">
      <c r="A575" s="118"/>
      <c r="B575" s="966"/>
      <c r="C575" s="150"/>
      <c r="D575" s="120"/>
      <c r="E575" s="120"/>
      <c r="F575" s="120"/>
      <c r="G575" s="120"/>
    </row>
    <row r="576" spans="1:7" ht="16">
      <c r="A576" s="118"/>
      <c r="B576" s="966"/>
      <c r="C576" s="150"/>
      <c r="D576" s="120"/>
      <c r="E576" s="120"/>
      <c r="F576" s="120"/>
      <c r="G576" s="120"/>
    </row>
    <row r="577" spans="1:7" ht="16">
      <c r="A577" s="118"/>
      <c r="B577" s="966"/>
      <c r="C577" s="150"/>
      <c r="D577" s="120"/>
      <c r="E577" s="120"/>
      <c r="F577" s="120"/>
      <c r="G577" s="120"/>
    </row>
    <row r="578" spans="1:7" ht="16">
      <c r="A578" s="118"/>
      <c r="B578" s="966"/>
      <c r="C578" s="150"/>
      <c r="D578" s="120"/>
      <c r="E578" s="120"/>
      <c r="F578" s="120"/>
      <c r="G578" s="120"/>
    </row>
    <row r="579" spans="1:7" ht="16">
      <c r="A579" s="118"/>
      <c r="B579" s="966"/>
      <c r="C579" s="150"/>
      <c r="D579" s="120"/>
      <c r="E579" s="120"/>
      <c r="F579" s="120"/>
      <c r="G579" s="120"/>
    </row>
    <row r="580" spans="1:7" ht="16">
      <c r="A580" s="118"/>
      <c r="B580" s="966"/>
      <c r="C580" s="150"/>
      <c r="D580" s="120"/>
      <c r="E580" s="120"/>
      <c r="F580" s="120"/>
      <c r="G580" s="120"/>
    </row>
    <row r="581" spans="1:7" ht="16">
      <c r="A581" s="118"/>
      <c r="B581" s="966"/>
      <c r="C581" s="150"/>
      <c r="D581" s="120"/>
      <c r="E581" s="120"/>
      <c r="F581" s="120"/>
      <c r="G581" s="120"/>
    </row>
    <row r="582" spans="1:7" ht="16">
      <c r="A582" s="118"/>
      <c r="B582" s="966"/>
      <c r="C582" s="150"/>
      <c r="D582" s="120"/>
      <c r="E582" s="120"/>
      <c r="F582" s="120"/>
      <c r="G582" s="120"/>
    </row>
    <row r="583" spans="1:7" ht="16">
      <c r="A583" s="118"/>
      <c r="B583" s="966"/>
      <c r="C583" s="150"/>
      <c r="D583" s="120"/>
      <c r="E583" s="120"/>
      <c r="F583" s="120"/>
      <c r="G583" s="120"/>
    </row>
    <row r="584" spans="1:7" ht="16">
      <c r="A584" s="118"/>
      <c r="B584" s="966"/>
      <c r="C584" s="150"/>
      <c r="D584" s="120"/>
      <c r="E584" s="120"/>
      <c r="F584" s="120"/>
      <c r="G584" s="120"/>
    </row>
    <row r="585" spans="1:7" ht="16">
      <c r="A585" s="118"/>
      <c r="B585" s="966"/>
      <c r="C585" s="150"/>
      <c r="D585" s="120"/>
      <c r="E585" s="120"/>
      <c r="F585" s="120"/>
      <c r="G585" s="120"/>
    </row>
    <row r="586" spans="1:7" ht="16">
      <c r="A586" s="118"/>
      <c r="B586" s="966"/>
      <c r="C586" s="150"/>
      <c r="D586" s="120"/>
      <c r="E586" s="120"/>
      <c r="F586" s="120"/>
      <c r="G586" s="120"/>
    </row>
    <row r="587" spans="1:7" ht="16">
      <c r="A587" s="118"/>
      <c r="B587" s="966"/>
      <c r="C587" s="150"/>
      <c r="D587" s="120"/>
      <c r="E587" s="120"/>
      <c r="F587" s="120"/>
      <c r="G587" s="120"/>
    </row>
    <row r="588" spans="1:7" ht="16">
      <c r="A588" s="118"/>
      <c r="B588" s="966"/>
      <c r="C588" s="150"/>
      <c r="D588" s="120"/>
      <c r="E588" s="120"/>
      <c r="F588" s="120"/>
      <c r="G588" s="120"/>
    </row>
    <row r="589" spans="1:7" ht="16">
      <c r="A589" s="118"/>
      <c r="B589" s="966"/>
      <c r="C589" s="150"/>
      <c r="D589" s="120"/>
      <c r="E589" s="120"/>
      <c r="F589" s="120"/>
      <c r="G589" s="120"/>
    </row>
    <row r="590" spans="1:7" ht="16">
      <c r="A590" s="118"/>
      <c r="B590" s="966"/>
      <c r="C590" s="150"/>
      <c r="D590" s="120"/>
      <c r="E590" s="120"/>
      <c r="F590" s="120"/>
      <c r="G590" s="120"/>
    </row>
    <row r="591" spans="1:7" ht="16">
      <c r="A591" s="118"/>
      <c r="B591" s="966"/>
      <c r="C591" s="150"/>
      <c r="D591" s="120"/>
      <c r="E591" s="120"/>
      <c r="F591" s="120"/>
      <c r="G591" s="120"/>
    </row>
    <row r="592" spans="1:7" ht="16">
      <c r="A592" s="118"/>
      <c r="B592" s="966"/>
      <c r="C592" s="150"/>
      <c r="D592" s="120"/>
      <c r="E592" s="120"/>
      <c r="F592" s="120"/>
      <c r="G592" s="120"/>
    </row>
    <row r="593" spans="1:7" ht="16">
      <c r="A593" s="118"/>
      <c r="B593" s="966"/>
      <c r="C593" s="150"/>
      <c r="D593" s="120"/>
      <c r="E593" s="120"/>
      <c r="F593" s="120"/>
      <c r="G593" s="120"/>
    </row>
    <row r="594" spans="1:7" ht="16">
      <c r="A594" s="118"/>
      <c r="B594" s="966"/>
      <c r="C594" s="150"/>
      <c r="D594" s="120"/>
      <c r="E594" s="120"/>
      <c r="F594" s="120"/>
      <c r="G594" s="120"/>
    </row>
    <row r="595" spans="1:7" ht="16">
      <c r="A595" s="118"/>
      <c r="B595" s="966"/>
      <c r="C595" s="150"/>
      <c r="D595" s="120"/>
      <c r="E595" s="120"/>
      <c r="F595" s="120"/>
      <c r="G595" s="120"/>
    </row>
    <row r="596" spans="1:7" ht="16">
      <c r="A596" s="118"/>
      <c r="B596" s="966"/>
      <c r="C596" s="150"/>
      <c r="D596" s="120"/>
      <c r="E596" s="120"/>
      <c r="F596" s="120"/>
      <c r="G596" s="120"/>
    </row>
    <row r="597" spans="1:7" ht="16">
      <c r="A597" s="118"/>
      <c r="B597" s="966"/>
      <c r="C597" s="150"/>
      <c r="D597" s="120"/>
      <c r="E597" s="120"/>
      <c r="F597" s="120"/>
      <c r="G597" s="120"/>
    </row>
    <row r="598" spans="1:7" ht="16">
      <c r="A598" s="118"/>
      <c r="B598" s="966"/>
      <c r="C598" s="150"/>
      <c r="D598" s="120"/>
      <c r="E598" s="120"/>
      <c r="F598" s="120"/>
      <c r="G598" s="120"/>
    </row>
    <row r="599" spans="1:7" ht="16">
      <c r="A599" s="118"/>
      <c r="B599" s="966"/>
      <c r="C599" s="150"/>
      <c r="D599" s="120"/>
      <c r="E599" s="120"/>
      <c r="F599" s="120"/>
      <c r="G599" s="120"/>
    </row>
    <row r="600" spans="1:7" ht="16">
      <c r="A600" s="118"/>
      <c r="B600" s="966"/>
      <c r="C600" s="150"/>
      <c r="D600" s="120"/>
      <c r="E600" s="120"/>
      <c r="F600" s="120"/>
      <c r="G600" s="120"/>
    </row>
    <row r="601" spans="1:7" ht="16">
      <c r="A601" s="118"/>
      <c r="B601" s="966"/>
      <c r="C601" s="150"/>
      <c r="D601" s="120"/>
      <c r="E601" s="120"/>
      <c r="F601" s="120"/>
      <c r="G601" s="120"/>
    </row>
    <row r="602" spans="1:7" ht="16">
      <c r="A602" s="118"/>
      <c r="B602" s="966"/>
      <c r="C602" s="150"/>
      <c r="D602" s="120"/>
      <c r="E602" s="120"/>
      <c r="F602" s="120"/>
      <c r="G602" s="120"/>
    </row>
    <row r="603" spans="1:7" ht="16">
      <c r="A603" s="118"/>
      <c r="B603" s="966"/>
      <c r="C603" s="150"/>
      <c r="D603" s="120"/>
      <c r="E603" s="120"/>
      <c r="F603" s="120"/>
      <c r="G603" s="120"/>
    </row>
    <row r="604" spans="1:7" ht="16">
      <c r="A604" s="118"/>
      <c r="B604" s="966"/>
      <c r="C604" s="150"/>
      <c r="D604" s="120"/>
      <c r="E604" s="120"/>
      <c r="F604" s="120"/>
      <c r="G604" s="120"/>
    </row>
    <row r="605" spans="1:7" ht="16">
      <c r="A605" s="118"/>
      <c r="B605" s="966"/>
      <c r="C605" s="150"/>
      <c r="D605" s="120"/>
      <c r="E605" s="120"/>
      <c r="F605" s="120"/>
      <c r="G605" s="120"/>
    </row>
    <row r="606" spans="1:7" ht="16">
      <c r="A606" s="118"/>
      <c r="B606" s="966"/>
      <c r="C606" s="150"/>
      <c r="D606" s="120"/>
      <c r="E606" s="120"/>
      <c r="F606" s="120"/>
      <c r="G606" s="120"/>
    </row>
    <row r="607" spans="1:7" ht="16">
      <c r="A607" s="118"/>
      <c r="B607" s="966"/>
      <c r="C607" s="150"/>
      <c r="D607" s="120"/>
      <c r="E607" s="120"/>
      <c r="F607" s="120"/>
      <c r="G607" s="120"/>
    </row>
    <row r="608" spans="1:7" ht="16">
      <c r="A608" s="118"/>
      <c r="B608" s="966"/>
      <c r="C608" s="150"/>
      <c r="D608" s="120"/>
      <c r="E608" s="120"/>
      <c r="F608" s="120"/>
      <c r="G608" s="120"/>
    </row>
    <row r="609" spans="1:7" ht="16">
      <c r="A609" s="118"/>
      <c r="B609" s="966"/>
      <c r="C609" s="150"/>
      <c r="D609" s="120"/>
      <c r="E609" s="120"/>
      <c r="F609" s="120"/>
      <c r="G609" s="120"/>
    </row>
    <row r="610" spans="1:7" ht="16">
      <c r="A610" s="118"/>
      <c r="B610" s="966"/>
      <c r="C610" s="150"/>
      <c r="D610" s="120"/>
      <c r="E610" s="120"/>
      <c r="F610" s="120"/>
      <c r="G610" s="120"/>
    </row>
    <row r="611" spans="1:7" ht="16">
      <c r="A611" s="118"/>
      <c r="B611" s="966"/>
      <c r="C611" s="150"/>
      <c r="D611" s="120"/>
      <c r="E611" s="120"/>
      <c r="F611" s="120"/>
      <c r="G611" s="120"/>
    </row>
    <row r="612" spans="1:7" ht="16">
      <c r="A612" s="118"/>
      <c r="B612" s="966"/>
      <c r="C612" s="150"/>
      <c r="D612" s="120"/>
      <c r="E612" s="120"/>
      <c r="F612" s="120"/>
      <c r="G612" s="120"/>
    </row>
    <row r="613" spans="1:7" ht="16">
      <c r="A613" s="118"/>
      <c r="B613" s="966"/>
      <c r="C613" s="150"/>
      <c r="D613" s="120"/>
      <c r="E613" s="120"/>
      <c r="F613" s="120"/>
      <c r="G613" s="120"/>
    </row>
    <row r="614" spans="1:7" ht="16">
      <c r="A614" s="118"/>
      <c r="B614" s="966"/>
      <c r="C614" s="150"/>
      <c r="D614" s="120"/>
      <c r="E614" s="120"/>
      <c r="F614" s="120"/>
      <c r="G614" s="120"/>
    </row>
    <row r="615" spans="1:7" ht="16">
      <c r="A615" s="118"/>
      <c r="B615" s="966"/>
      <c r="C615" s="150"/>
      <c r="D615" s="120"/>
      <c r="E615" s="120"/>
      <c r="F615" s="120"/>
      <c r="G615" s="120"/>
    </row>
    <row r="616" spans="1:7" ht="16">
      <c r="A616" s="118"/>
      <c r="B616" s="966"/>
      <c r="C616" s="150"/>
      <c r="D616" s="120"/>
      <c r="E616" s="120"/>
      <c r="F616" s="120"/>
      <c r="G616" s="120"/>
    </row>
    <row r="617" spans="1:7" ht="16">
      <c r="A617" s="118"/>
      <c r="B617" s="966"/>
      <c r="C617" s="150"/>
      <c r="D617" s="120"/>
      <c r="E617" s="120"/>
      <c r="F617" s="120"/>
      <c r="G617" s="120"/>
    </row>
    <row r="618" spans="1:7" ht="16">
      <c r="A618" s="118"/>
      <c r="B618" s="966"/>
      <c r="C618" s="150"/>
      <c r="D618" s="120"/>
      <c r="E618" s="120"/>
      <c r="F618" s="120"/>
      <c r="G618" s="120"/>
    </row>
    <row r="619" spans="1:7" ht="16">
      <c r="A619" s="118"/>
      <c r="B619" s="966"/>
      <c r="C619" s="150"/>
      <c r="D619" s="120"/>
      <c r="E619" s="120"/>
      <c r="F619" s="120"/>
      <c r="G619" s="120"/>
    </row>
    <row r="620" spans="1:7" ht="16">
      <c r="A620" s="118"/>
      <c r="B620" s="966"/>
      <c r="C620" s="150"/>
      <c r="D620" s="120"/>
      <c r="E620" s="120"/>
      <c r="F620" s="120"/>
      <c r="G620" s="120"/>
    </row>
    <row r="621" spans="1:7" ht="16">
      <c r="A621" s="118"/>
      <c r="B621" s="966"/>
      <c r="C621" s="150"/>
      <c r="D621" s="120"/>
      <c r="E621" s="120"/>
      <c r="F621" s="120"/>
      <c r="G621" s="120"/>
    </row>
    <row r="622" spans="1:7" ht="16">
      <c r="A622" s="118"/>
      <c r="B622" s="966"/>
      <c r="C622" s="150"/>
      <c r="D622" s="120"/>
      <c r="E622" s="120"/>
      <c r="F622" s="120"/>
      <c r="G622" s="120"/>
    </row>
    <row r="623" spans="1:7" ht="16">
      <c r="A623" s="118"/>
      <c r="B623" s="966"/>
      <c r="C623" s="150"/>
      <c r="D623" s="120"/>
      <c r="E623" s="120"/>
      <c r="F623" s="120"/>
      <c r="G623" s="120"/>
    </row>
    <row r="624" spans="1:7" ht="16">
      <c r="A624" s="118"/>
      <c r="B624" s="966"/>
      <c r="C624" s="150"/>
      <c r="D624" s="120"/>
      <c r="E624" s="120"/>
      <c r="F624" s="120"/>
      <c r="G624" s="120"/>
    </row>
    <row r="625" spans="1:7" ht="16">
      <c r="A625" s="118"/>
      <c r="B625" s="966"/>
      <c r="C625" s="150"/>
      <c r="D625" s="120"/>
      <c r="E625" s="120"/>
      <c r="F625" s="120"/>
      <c r="G625" s="120"/>
    </row>
    <row r="626" spans="1:7" ht="16">
      <c r="A626" s="118"/>
      <c r="B626" s="966"/>
      <c r="C626" s="150"/>
      <c r="D626" s="120"/>
      <c r="E626" s="120"/>
      <c r="F626" s="120"/>
      <c r="G626" s="120"/>
    </row>
    <row r="627" spans="1:7" ht="16">
      <c r="A627" s="118"/>
      <c r="B627" s="966"/>
      <c r="C627" s="150"/>
      <c r="D627" s="120"/>
      <c r="E627" s="120"/>
      <c r="F627" s="120"/>
      <c r="G627" s="120"/>
    </row>
    <row r="628" spans="1:7" ht="16">
      <c r="A628" s="118"/>
      <c r="B628" s="966"/>
      <c r="C628" s="150"/>
      <c r="D628" s="120"/>
      <c r="E628" s="120"/>
      <c r="F628" s="120"/>
      <c r="G628" s="120"/>
    </row>
    <row r="629" spans="1:7" ht="16">
      <c r="A629" s="118"/>
      <c r="B629" s="966"/>
      <c r="C629" s="150"/>
      <c r="D629" s="120"/>
      <c r="E629" s="120"/>
      <c r="F629" s="120"/>
      <c r="G629" s="120"/>
    </row>
    <row r="630" spans="1:7" ht="16">
      <c r="A630" s="118"/>
      <c r="B630" s="966"/>
      <c r="C630" s="150"/>
      <c r="D630" s="120"/>
      <c r="E630" s="120"/>
      <c r="F630" s="120"/>
      <c r="G630" s="120"/>
    </row>
    <row r="631" spans="1:7" ht="16">
      <c r="A631" s="118"/>
      <c r="B631" s="966"/>
      <c r="C631" s="150"/>
      <c r="D631" s="120"/>
      <c r="E631" s="120"/>
      <c r="F631" s="120"/>
      <c r="G631" s="120"/>
    </row>
    <row r="632" spans="1:7" ht="16">
      <c r="A632" s="118"/>
      <c r="B632" s="966"/>
      <c r="C632" s="150"/>
      <c r="D632" s="120"/>
      <c r="E632" s="120"/>
      <c r="F632" s="120"/>
      <c r="G632" s="120"/>
    </row>
    <row r="633" spans="1:7" ht="16">
      <c r="A633" s="118"/>
      <c r="B633" s="966"/>
      <c r="C633" s="150"/>
      <c r="D633" s="120"/>
      <c r="E633" s="120"/>
      <c r="F633" s="120"/>
      <c r="G633" s="120"/>
    </row>
    <row r="634" spans="1:7" ht="16">
      <c r="A634" s="118"/>
      <c r="B634" s="966"/>
      <c r="C634" s="150"/>
      <c r="D634" s="120"/>
      <c r="E634" s="120"/>
      <c r="F634" s="120"/>
      <c r="G634" s="120"/>
    </row>
    <row r="635" spans="1:7" ht="16">
      <c r="A635" s="118"/>
      <c r="B635" s="966"/>
      <c r="C635" s="150"/>
      <c r="D635" s="120"/>
      <c r="E635" s="120"/>
      <c r="F635" s="120"/>
      <c r="G635" s="120"/>
    </row>
    <row r="636" spans="1:7" ht="16">
      <c r="A636" s="118"/>
      <c r="B636" s="966"/>
      <c r="C636" s="150"/>
      <c r="D636" s="120"/>
      <c r="E636" s="120"/>
      <c r="F636" s="120"/>
      <c r="G636" s="120"/>
    </row>
    <row r="637" spans="1:7" ht="16">
      <c r="A637" s="118"/>
      <c r="B637" s="966"/>
      <c r="C637" s="150"/>
      <c r="D637" s="120"/>
      <c r="E637" s="120"/>
      <c r="F637" s="120"/>
      <c r="G637" s="120"/>
    </row>
    <row r="638" spans="1:7" ht="16">
      <c r="A638" s="118"/>
      <c r="B638" s="966"/>
      <c r="C638" s="150"/>
      <c r="D638" s="120"/>
      <c r="E638" s="120"/>
      <c r="F638" s="120"/>
      <c r="G638" s="120"/>
    </row>
    <row r="639" spans="1:7" ht="16">
      <c r="A639" s="118"/>
      <c r="B639" s="966"/>
      <c r="C639" s="150"/>
      <c r="D639" s="120"/>
      <c r="E639" s="120"/>
      <c r="F639" s="120"/>
      <c r="G639" s="120"/>
    </row>
    <row r="640" spans="1:7" ht="16">
      <c r="A640" s="118"/>
      <c r="B640" s="966"/>
      <c r="C640" s="150"/>
      <c r="D640" s="120"/>
      <c r="E640" s="120"/>
      <c r="F640" s="120"/>
      <c r="G640" s="120"/>
    </row>
    <row r="641" spans="1:7" ht="16">
      <c r="A641" s="118"/>
      <c r="B641" s="966"/>
      <c r="C641" s="150"/>
      <c r="D641" s="120"/>
      <c r="E641" s="120"/>
      <c r="F641" s="120"/>
      <c r="G641" s="120"/>
    </row>
    <row r="642" spans="1:7" ht="16">
      <c r="A642" s="118"/>
      <c r="B642" s="966"/>
      <c r="C642" s="150"/>
      <c r="D642" s="120"/>
      <c r="E642" s="120"/>
      <c r="F642" s="120"/>
      <c r="G642" s="120"/>
    </row>
    <row r="643" spans="1:7" ht="16">
      <c r="A643" s="118"/>
      <c r="B643" s="966"/>
      <c r="C643" s="150"/>
      <c r="D643" s="120"/>
      <c r="E643" s="120"/>
      <c r="F643" s="120"/>
      <c r="G643" s="120"/>
    </row>
    <row r="644" spans="1:7" ht="16">
      <c r="A644" s="118"/>
      <c r="B644" s="966"/>
      <c r="C644" s="150"/>
      <c r="D644" s="120"/>
      <c r="E644" s="120"/>
      <c r="F644" s="120"/>
      <c r="G644" s="120"/>
    </row>
    <row r="645" spans="1:7" ht="16">
      <c r="A645" s="118"/>
      <c r="B645" s="966"/>
      <c r="C645" s="150"/>
      <c r="D645" s="120"/>
      <c r="E645" s="120"/>
      <c r="F645" s="120"/>
      <c r="G645" s="120"/>
    </row>
    <row r="646" spans="1:7" ht="16">
      <c r="A646" s="118"/>
      <c r="B646" s="966"/>
      <c r="C646" s="150"/>
      <c r="D646" s="120"/>
      <c r="E646" s="120"/>
      <c r="F646" s="120"/>
      <c r="G646" s="120"/>
    </row>
    <row r="647" spans="1:7" ht="16">
      <c r="A647" s="118"/>
      <c r="B647" s="966"/>
      <c r="C647" s="150"/>
      <c r="D647" s="120"/>
      <c r="E647" s="120"/>
      <c r="F647" s="120"/>
      <c r="G647" s="120"/>
    </row>
    <row r="648" spans="1:7" ht="16">
      <c r="A648" s="118"/>
      <c r="B648" s="966"/>
      <c r="C648" s="150"/>
      <c r="D648" s="120"/>
      <c r="E648" s="120"/>
      <c r="F648" s="120"/>
      <c r="G648" s="120"/>
    </row>
    <row r="649" spans="1:7" ht="16">
      <c r="A649" s="118"/>
      <c r="B649" s="966"/>
      <c r="C649" s="150"/>
      <c r="D649" s="120"/>
      <c r="E649" s="120"/>
      <c r="F649" s="120"/>
      <c r="G649" s="120"/>
    </row>
    <row r="650" spans="1:7" ht="16">
      <c r="A650" s="118"/>
      <c r="B650" s="966"/>
      <c r="C650" s="150"/>
      <c r="D650" s="120"/>
      <c r="E650" s="120"/>
      <c r="F650" s="120"/>
      <c r="G650" s="120"/>
    </row>
    <row r="651" spans="1:7" ht="16">
      <c r="A651" s="118"/>
      <c r="B651" s="966"/>
      <c r="C651" s="150"/>
      <c r="D651" s="120"/>
      <c r="E651" s="120"/>
      <c r="F651" s="120"/>
      <c r="G651" s="120"/>
    </row>
    <row r="652" spans="1:7" ht="16">
      <c r="A652" s="118"/>
      <c r="B652" s="966"/>
      <c r="C652" s="150"/>
      <c r="D652" s="120"/>
      <c r="E652" s="120"/>
      <c r="F652" s="120"/>
      <c r="G652" s="120"/>
    </row>
    <row r="653" spans="1:7" ht="16">
      <c r="A653" s="118"/>
      <c r="B653" s="966"/>
      <c r="C653" s="150"/>
      <c r="D653" s="120"/>
      <c r="E653" s="120"/>
      <c r="F653" s="120"/>
      <c r="G653" s="120"/>
    </row>
    <row r="654" spans="1:7" ht="16">
      <c r="A654" s="118"/>
      <c r="B654" s="966"/>
      <c r="C654" s="150"/>
      <c r="D654" s="120"/>
      <c r="E654" s="120"/>
      <c r="F654" s="120"/>
      <c r="G654" s="120"/>
    </row>
    <row r="655" spans="1:7" ht="16">
      <c r="A655" s="118"/>
      <c r="B655" s="966"/>
      <c r="C655" s="150"/>
      <c r="D655" s="120"/>
      <c r="E655" s="120"/>
      <c r="F655" s="120"/>
      <c r="G655" s="120"/>
    </row>
    <row r="656" spans="1:7" ht="16">
      <c r="A656" s="118"/>
      <c r="B656" s="966"/>
      <c r="C656" s="150"/>
      <c r="D656" s="120"/>
      <c r="E656" s="120"/>
      <c r="F656" s="120"/>
      <c r="G656" s="120"/>
    </row>
    <row r="657" spans="1:7" ht="16">
      <c r="A657" s="118"/>
      <c r="B657" s="966"/>
      <c r="C657" s="150"/>
      <c r="D657" s="120"/>
      <c r="E657" s="120"/>
      <c r="F657" s="120"/>
      <c r="G657" s="120"/>
    </row>
    <row r="658" spans="1:7" ht="16">
      <c r="A658" s="118"/>
      <c r="B658" s="966"/>
      <c r="C658" s="150"/>
      <c r="D658" s="120"/>
      <c r="E658" s="120"/>
      <c r="F658" s="120"/>
      <c r="G658" s="120"/>
    </row>
    <row r="659" spans="1:7" ht="16">
      <c r="A659" s="118"/>
      <c r="B659" s="966"/>
      <c r="C659" s="150"/>
      <c r="D659" s="120"/>
      <c r="E659" s="120"/>
      <c r="F659" s="120"/>
      <c r="G659" s="120"/>
    </row>
    <row r="660" spans="1:7" ht="16">
      <c r="A660" s="118"/>
      <c r="B660" s="966"/>
      <c r="C660" s="150"/>
      <c r="D660" s="120"/>
      <c r="E660" s="120"/>
      <c r="F660" s="120"/>
      <c r="G660" s="120"/>
    </row>
    <row r="661" spans="1:7" ht="16">
      <c r="A661" s="118"/>
      <c r="B661" s="966"/>
      <c r="C661" s="150"/>
      <c r="D661" s="120"/>
      <c r="E661" s="120"/>
      <c r="F661" s="120"/>
      <c r="G661" s="120"/>
    </row>
    <row r="662" spans="1:7" ht="16">
      <c r="A662" s="118"/>
      <c r="B662" s="966"/>
      <c r="C662" s="150"/>
      <c r="D662" s="120"/>
      <c r="E662" s="120"/>
      <c r="F662" s="120"/>
      <c r="G662" s="120"/>
    </row>
    <row r="663" spans="1:7" ht="16">
      <c r="A663" s="118"/>
      <c r="B663" s="966"/>
      <c r="C663" s="150"/>
      <c r="D663" s="120"/>
      <c r="E663" s="120"/>
      <c r="F663" s="120"/>
      <c r="G663" s="120"/>
    </row>
    <row r="664" spans="1:7" ht="16">
      <c r="A664" s="118"/>
      <c r="B664" s="966"/>
      <c r="C664" s="150"/>
      <c r="D664" s="120"/>
      <c r="E664" s="120"/>
      <c r="F664" s="120"/>
      <c r="G664" s="120"/>
    </row>
    <row r="665" spans="1:7" ht="16">
      <c r="A665" s="118"/>
      <c r="B665" s="966"/>
      <c r="C665" s="150"/>
      <c r="D665" s="120"/>
      <c r="E665" s="120"/>
      <c r="F665" s="120"/>
      <c r="G665" s="120"/>
    </row>
    <row r="666" spans="1:7" ht="16">
      <c r="A666" s="118"/>
      <c r="B666" s="966"/>
      <c r="C666" s="150"/>
      <c r="D666" s="120"/>
      <c r="E666" s="120"/>
      <c r="F666" s="120"/>
      <c r="G666" s="120"/>
    </row>
    <row r="667" spans="1:7" ht="16">
      <c r="A667" s="118"/>
      <c r="B667" s="966"/>
      <c r="C667" s="150"/>
      <c r="D667" s="120"/>
      <c r="E667" s="120"/>
      <c r="F667" s="120"/>
      <c r="G667" s="120"/>
    </row>
    <row r="668" spans="1:7" ht="16">
      <c r="A668" s="118"/>
      <c r="B668" s="966"/>
      <c r="C668" s="150"/>
      <c r="D668" s="120"/>
      <c r="E668" s="120"/>
      <c r="F668" s="120"/>
      <c r="G668" s="120"/>
    </row>
    <row r="669" spans="1:7" ht="16">
      <c r="A669" s="118"/>
      <c r="B669" s="966"/>
      <c r="C669" s="150"/>
      <c r="D669" s="120"/>
      <c r="E669" s="120"/>
      <c r="F669" s="120"/>
      <c r="G669" s="120"/>
    </row>
    <row r="670" spans="1:7" ht="16">
      <c r="A670" s="118"/>
      <c r="B670" s="966"/>
      <c r="C670" s="150"/>
      <c r="D670" s="120"/>
      <c r="E670" s="120"/>
      <c r="F670" s="120"/>
      <c r="G670" s="120"/>
    </row>
    <row r="671" spans="1:7" ht="16">
      <c r="A671" s="118"/>
      <c r="B671" s="966"/>
      <c r="C671" s="150"/>
      <c r="D671" s="120"/>
      <c r="E671" s="120"/>
      <c r="F671" s="120"/>
      <c r="G671" s="120"/>
    </row>
    <row r="672" spans="1:7" ht="16">
      <c r="A672" s="118"/>
      <c r="B672" s="966"/>
      <c r="C672" s="150"/>
      <c r="D672" s="120"/>
      <c r="E672" s="120"/>
      <c r="F672" s="120"/>
      <c r="G672" s="120"/>
    </row>
    <row r="673" spans="1:7" ht="16">
      <c r="A673" s="118"/>
      <c r="B673" s="966"/>
      <c r="C673" s="150"/>
      <c r="D673" s="120"/>
      <c r="E673" s="120"/>
      <c r="F673" s="120"/>
      <c r="G673" s="120"/>
    </row>
    <row r="674" spans="1:7" ht="16">
      <c r="A674" s="118"/>
      <c r="B674" s="966"/>
      <c r="C674" s="150"/>
      <c r="D674" s="120"/>
      <c r="E674" s="120"/>
      <c r="F674" s="120"/>
      <c r="G674" s="120"/>
    </row>
    <row r="675" spans="1:7" ht="16">
      <c r="A675" s="118"/>
      <c r="B675" s="966"/>
      <c r="C675" s="150"/>
      <c r="D675" s="120"/>
      <c r="E675" s="120"/>
      <c r="F675" s="120"/>
      <c r="G675" s="120"/>
    </row>
    <row r="676" spans="1:7" ht="16">
      <c r="A676" s="118"/>
      <c r="B676" s="966"/>
      <c r="C676" s="150"/>
      <c r="D676" s="120"/>
      <c r="E676" s="120"/>
      <c r="F676" s="120"/>
      <c r="G676" s="120"/>
    </row>
    <row r="677" spans="1:7" ht="16">
      <c r="A677" s="118"/>
      <c r="B677" s="966"/>
      <c r="C677" s="150"/>
      <c r="D677" s="120"/>
      <c r="E677" s="120"/>
      <c r="F677" s="120"/>
      <c r="G677" s="120"/>
    </row>
    <row r="678" spans="1:7" ht="16">
      <c r="A678" s="118"/>
      <c r="B678" s="966"/>
      <c r="C678" s="150"/>
      <c r="D678" s="120"/>
      <c r="E678" s="120"/>
      <c r="F678" s="120"/>
      <c r="G678" s="120"/>
    </row>
    <row r="679" spans="1:7" ht="16">
      <c r="A679" s="118"/>
      <c r="B679" s="966"/>
      <c r="C679" s="150"/>
      <c r="D679" s="120"/>
      <c r="E679" s="120"/>
      <c r="F679" s="120"/>
      <c r="G679" s="120"/>
    </row>
    <row r="680" spans="1:7" ht="16">
      <c r="A680" s="118"/>
      <c r="B680" s="966"/>
      <c r="C680" s="150"/>
      <c r="D680" s="120"/>
      <c r="E680" s="120"/>
      <c r="F680" s="120"/>
      <c r="G680" s="120"/>
    </row>
    <row r="681" spans="1:7" ht="16">
      <c r="A681" s="118"/>
      <c r="B681" s="966"/>
      <c r="C681" s="150"/>
      <c r="D681" s="120"/>
      <c r="E681" s="120"/>
      <c r="F681" s="120"/>
      <c r="G681" s="120"/>
    </row>
    <row r="682" spans="1:7" ht="16">
      <c r="A682" s="118"/>
      <c r="B682" s="966"/>
      <c r="C682" s="150"/>
      <c r="D682" s="120"/>
      <c r="E682" s="120"/>
      <c r="F682" s="120"/>
      <c r="G682" s="120"/>
    </row>
    <row r="683" spans="1:7" ht="16">
      <c r="A683" s="118"/>
      <c r="B683" s="966"/>
      <c r="C683" s="150"/>
      <c r="D683" s="120"/>
      <c r="E683" s="120"/>
      <c r="F683" s="120"/>
      <c r="G683" s="120"/>
    </row>
    <row r="684" spans="1:7" ht="16">
      <c r="A684" s="118"/>
      <c r="B684" s="966"/>
      <c r="C684" s="150"/>
      <c r="D684" s="120"/>
      <c r="E684" s="120"/>
      <c r="F684" s="120"/>
      <c r="G684" s="120"/>
    </row>
    <row r="685" spans="1:7" ht="16">
      <c r="A685" s="118"/>
      <c r="B685" s="966"/>
      <c r="C685" s="150"/>
      <c r="D685" s="120"/>
      <c r="E685" s="120"/>
      <c r="F685" s="120"/>
      <c r="G685" s="120"/>
    </row>
    <row r="686" spans="1:7" ht="16">
      <c r="A686" s="118"/>
      <c r="B686" s="966"/>
      <c r="C686" s="150"/>
      <c r="D686" s="120"/>
      <c r="E686" s="120"/>
      <c r="F686" s="120"/>
      <c r="G686" s="120"/>
    </row>
    <row r="687" spans="1:7" ht="16">
      <c r="A687" s="118"/>
      <c r="B687" s="966"/>
      <c r="C687" s="150"/>
      <c r="D687" s="120"/>
      <c r="E687" s="120"/>
      <c r="F687" s="120"/>
      <c r="G687" s="120"/>
    </row>
    <row r="688" spans="1:7" ht="16">
      <c r="A688" s="118"/>
      <c r="B688" s="966"/>
      <c r="C688" s="150"/>
      <c r="D688" s="120"/>
      <c r="E688" s="120"/>
      <c r="F688" s="120"/>
      <c r="G688" s="120"/>
    </row>
    <row r="689" spans="1:7" ht="16">
      <c r="A689" s="118"/>
      <c r="B689" s="966"/>
      <c r="C689" s="150"/>
      <c r="D689" s="120"/>
      <c r="E689" s="120"/>
      <c r="F689" s="120"/>
      <c r="G689" s="120"/>
    </row>
    <row r="690" spans="1:7" ht="16">
      <c r="A690" s="118"/>
      <c r="B690" s="966"/>
      <c r="C690" s="150"/>
      <c r="D690" s="120"/>
      <c r="E690" s="120"/>
      <c r="F690" s="120"/>
      <c r="G690" s="120"/>
    </row>
    <row r="691" spans="1:7" ht="16">
      <c r="A691" s="118"/>
      <c r="B691" s="966"/>
      <c r="C691" s="150"/>
      <c r="D691" s="120"/>
      <c r="E691" s="120"/>
      <c r="F691" s="120"/>
      <c r="G691" s="120"/>
    </row>
    <row r="692" spans="1:7" ht="16">
      <c r="A692" s="118"/>
      <c r="B692" s="966"/>
      <c r="C692" s="150"/>
      <c r="D692" s="120"/>
      <c r="E692" s="120"/>
      <c r="F692" s="120"/>
      <c r="G692" s="120"/>
    </row>
    <row r="693" spans="1:7" ht="16">
      <c r="A693" s="118"/>
      <c r="B693" s="966"/>
      <c r="C693" s="150"/>
      <c r="D693" s="120"/>
      <c r="E693" s="120"/>
      <c r="F693" s="120"/>
      <c r="G693" s="120"/>
    </row>
    <row r="694" spans="1:7" ht="16">
      <c r="A694" s="118"/>
      <c r="B694" s="966"/>
      <c r="C694" s="150"/>
      <c r="D694" s="120"/>
      <c r="E694" s="120"/>
      <c r="F694" s="120"/>
      <c r="G694" s="120"/>
    </row>
    <row r="695" spans="1:7" ht="16">
      <c r="A695" s="118"/>
      <c r="B695" s="966"/>
      <c r="C695" s="150"/>
      <c r="D695" s="120"/>
      <c r="E695" s="120"/>
      <c r="F695" s="120"/>
      <c r="G695" s="120"/>
    </row>
    <row r="696" spans="1:7" ht="16">
      <c r="A696" s="118"/>
      <c r="B696" s="966"/>
      <c r="C696" s="150"/>
      <c r="D696" s="120"/>
      <c r="E696" s="120"/>
      <c r="F696" s="120"/>
      <c r="G696" s="120"/>
    </row>
    <row r="697" spans="1:7" ht="16">
      <c r="A697" s="118"/>
      <c r="B697" s="966"/>
      <c r="C697" s="150"/>
      <c r="D697" s="120"/>
      <c r="E697" s="120"/>
      <c r="F697" s="120"/>
      <c r="G697" s="120"/>
    </row>
    <row r="698" spans="1:7" ht="16">
      <c r="A698" s="118"/>
      <c r="B698" s="966"/>
      <c r="C698" s="150"/>
      <c r="D698" s="120"/>
      <c r="E698" s="120"/>
      <c r="F698" s="120"/>
      <c r="G698" s="120"/>
    </row>
    <row r="699" spans="1:7" ht="16">
      <c r="A699" s="118"/>
      <c r="B699" s="966"/>
      <c r="C699" s="150"/>
      <c r="D699" s="120"/>
      <c r="E699" s="120"/>
      <c r="F699" s="120"/>
      <c r="G699" s="120"/>
    </row>
    <row r="700" spans="1:7" ht="16">
      <c r="A700" s="118"/>
      <c r="B700" s="966"/>
      <c r="C700" s="150"/>
      <c r="D700" s="120"/>
      <c r="E700" s="120"/>
      <c r="F700" s="120"/>
      <c r="G700" s="120"/>
    </row>
    <row r="701" spans="1:7" ht="16">
      <c r="A701" s="118"/>
      <c r="B701" s="966"/>
      <c r="C701" s="150"/>
      <c r="D701" s="120"/>
      <c r="E701" s="120"/>
      <c r="F701" s="120"/>
      <c r="G701" s="120"/>
    </row>
    <row r="702" spans="1:7" ht="16">
      <c r="A702" s="118"/>
      <c r="B702" s="966"/>
      <c r="C702" s="150"/>
      <c r="D702" s="120"/>
      <c r="E702" s="120"/>
      <c r="F702" s="120"/>
      <c r="G702" s="120"/>
    </row>
    <row r="703" spans="1:7" ht="16">
      <c r="A703" s="118"/>
      <c r="B703" s="966"/>
      <c r="C703" s="150"/>
      <c r="D703" s="120"/>
      <c r="E703" s="120"/>
      <c r="F703" s="120"/>
      <c r="G703" s="120"/>
    </row>
    <row r="704" spans="1:7" ht="16">
      <c r="A704" s="118"/>
      <c r="B704" s="966"/>
      <c r="C704" s="150"/>
      <c r="D704" s="120"/>
      <c r="E704" s="120"/>
      <c r="F704" s="120"/>
      <c r="G704" s="120"/>
    </row>
    <row r="705" spans="1:7" ht="16">
      <c r="A705" s="118"/>
      <c r="B705" s="966"/>
      <c r="C705" s="150"/>
      <c r="D705" s="120"/>
      <c r="E705" s="120"/>
      <c r="F705" s="120"/>
      <c r="G705" s="120"/>
    </row>
    <row r="706" spans="1:7" ht="16">
      <c r="A706" s="118"/>
      <c r="B706" s="966"/>
      <c r="C706" s="150"/>
      <c r="D706" s="120"/>
      <c r="E706" s="120"/>
      <c r="F706" s="120"/>
      <c r="G706" s="120"/>
    </row>
    <row r="707" spans="1:7" ht="16">
      <c r="A707" s="118"/>
      <c r="B707" s="966"/>
      <c r="C707" s="150"/>
      <c r="D707" s="120"/>
      <c r="E707" s="120"/>
      <c r="F707" s="120"/>
      <c r="G707" s="120"/>
    </row>
    <row r="708" spans="1:7" ht="16">
      <c r="A708" s="118"/>
      <c r="B708" s="966"/>
      <c r="C708" s="150"/>
      <c r="D708" s="120"/>
      <c r="E708" s="120"/>
      <c r="F708" s="120"/>
      <c r="G708" s="120"/>
    </row>
    <row r="709" spans="1:7" ht="16">
      <c r="A709" s="118"/>
      <c r="B709" s="966"/>
      <c r="C709" s="150"/>
      <c r="D709" s="120"/>
      <c r="E709" s="120"/>
      <c r="F709" s="120"/>
      <c r="G709" s="120"/>
    </row>
    <row r="710" spans="1:7" ht="16">
      <c r="A710" s="118"/>
      <c r="B710" s="966"/>
      <c r="C710" s="150"/>
      <c r="D710" s="120"/>
      <c r="E710" s="120"/>
      <c r="F710" s="120"/>
      <c r="G710" s="120"/>
    </row>
    <row r="711" spans="1:7" ht="16">
      <c r="A711" s="118"/>
      <c r="B711" s="966"/>
      <c r="C711" s="150"/>
      <c r="D711" s="120"/>
      <c r="E711" s="120"/>
      <c r="F711" s="120"/>
      <c r="G711" s="120"/>
    </row>
    <row r="712" spans="1:7" ht="16">
      <c r="A712" s="118"/>
      <c r="B712" s="966"/>
      <c r="C712" s="150"/>
      <c r="D712" s="120"/>
      <c r="E712" s="120"/>
      <c r="F712" s="120"/>
      <c r="G712" s="120"/>
    </row>
    <row r="713" spans="1:7" ht="16">
      <c r="A713" s="118"/>
      <c r="B713" s="966"/>
      <c r="C713" s="150"/>
      <c r="D713" s="120"/>
      <c r="E713" s="120"/>
      <c r="F713" s="120"/>
      <c r="G713" s="120"/>
    </row>
    <row r="714" spans="1:7" ht="16">
      <c r="A714" s="118"/>
      <c r="B714" s="966"/>
      <c r="C714" s="150"/>
      <c r="D714" s="120"/>
      <c r="E714" s="120"/>
      <c r="F714" s="120"/>
      <c r="G714" s="120"/>
    </row>
    <row r="715" spans="1:7" ht="16">
      <c r="A715" s="118"/>
      <c r="B715" s="966"/>
      <c r="C715" s="150"/>
      <c r="D715" s="120"/>
      <c r="E715" s="120"/>
      <c r="F715" s="120"/>
      <c r="G715" s="120"/>
    </row>
    <row r="716" spans="1:7" ht="16">
      <c r="A716" s="118"/>
      <c r="B716" s="966"/>
      <c r="C716" s="150"/>
      <c r="D716" s="120"/>
      <c r="E716" s="120"/>
      <c r="F716" s="120"/>
      <c r="G716" s="120"/>
    </row>
    <row r="717" spans="1:7" ht="16">
      <c r="A717" s="118"/>
      <c r="B717" s="966"/>
      <c r="C717" s="150"/>
      <c r="D717" s="120"/>
      <c r="E717" s="120"/>
      <c r="F717" s="120"/>
      <c r="G717" s="120"/>
    </row>
    <row r="718" spans="1:7" ht="16">
      <c r="A718" s="118"/>
      <c r="B718" s="966"/>
      <c r="C718" s="150"/>
      <c r="D718" s="120"/>
      <c r="E718" s="120"/>
      <c r="F718" s="120"/>
      <c r="G718" s="120"/>
    </row>
    <row r="719" spans="1:7" ht="16">
      <c r="A719" s="118"/>
      <c r="B719" s="966"/>
      <c r="C719" s="150"/>
      <c r="D719" s="120"/>
      <c r="E719" s="120"/>
      <c r="F719" s="120"/>
      <c r="G719" s="120"/>
    </row>
    <row r="720" spans="1:7" ht="16">
      <c r="A720" s="118"/>
      <c r="B720" s="966"/>
      <c r="C720" s="150"/>
      <c r="D720" s="120"/>
      <c r="E720" s="120"/>
      <c r="F720" s="120"/>
      <c r="G720" s="120"/>
    </row>
    <row r="721" spans="1:7" ht="16">
      <c r="A721" s="118"/>
      <c r="B721" s="966"/>
      <c r="C721" s="150"/>
      <c r="D721" s="120"/>
      <c r="E721" s="120"/>
      <c r="F721" s="120"/>
      <c r="G721" s="120"/>
    </row>
    <row r="722" spans="1:7" ht="16">
      <c r="A722" s="118"/>
      <c r="B722" s="966"/>
      <c r="C722" s="150"/>
      <c r="D722" s="120"/>
      <c r="E722" s="120"/>
      <c r="F722" s="120"/>
      <c r="G722" s="120"/>
    </row>
    <row r="723" spans="1:7" ht="16">
      <c r="A723" s="118"/>
      <c r="B723" s="966"/>
      <c r="C723" s="150"/>
      <c r="D723" s="120"/>
      <c r="E723" s="120"/>
      <c r="F723" s="120"/>
      <c r="G723" s="120"/>
    </row>
    <row r="724" spans="1:7" ht="16">
      <c r="A724" s="118"/>
      <c r="B724" s="966"/>
      <c r="C724" s="150"/>
      <c r="D724" s="120"/>
      <c r="E724" s="120"/>
      <c r="F724" s="120"/>
      <c r="G724" s="120"/>
    </row>
    <row r="725" spans="1:7" ht="16">
      <c r="A725" s="118"/>
      <c r="B725" s="966"/>
      <c r="C725" s="150"/>
      <c r="D725" s="120"/>
      <c r="E725" s="120"/>
      <c r="F725" s="120"/>
      <c r="G725" s="120"/>
    </row>
    <row r="726" spans="1:7" ht="16">
      <c r="A726" s="118"/>
      <c r="B726" s="966"/>
      <c r="C726" s="150"/>
      <c r="D726" s="120"/>
      <c r="E726" s="120"/>
      <c r="F726" s="120"/>
      <c r="G726" s="120"/>
    </row>
    <row r="727" spans="1:7" ht="16">
      <c r="A727" s="118"/>
      <c r="B727" s="966"/>
      <c r="C727" s="150"/>
      <c r="D727" s="120"/>
      <c r="E727" s="120"/>
      <c r="F727" s="120"/>
      <c r="G727" s="120"/>
    </row>
    <row r="728" spans="1:7" ht="16">
      <c r="A728" s="118"/>
      <c r="B728" s="966"/>
      <c r="C728" s="150"/>
      <c r="D728" s="120"/>
      <c r="E728" s="120"/>
      <c r="F728" s="120"/>
      <c r="G728" s="120"/>
    </row>
    <row r="729" spans="1:7" ht="16">
      <c r="A729" s="118"/>
      <c r="B729" s="966"/>
      <c r="C729" s="150"/>
      <c r="D729" s="120"/>
      <c r="E729" s="120"/>
      <c r="F729" s="120"/>
      <c r="G729" s="120"/>
    </row>
    <row r="730" spans="1:7" ht="16">
      <c r="A730" s="118"/>
      <c r="B730" s="966"/>
      <c r="C730" s="150"/>
      <c r="D730" s="120"/>
      <c r="E730" s="120"/>
      <c r="F730" s="120"/>
      <c r="G730" s="120"/>
    </row>
    <row r="731" spans="1:7" ht="16">
      <c r="A731" s="118"/>
      <c r="B731" s="966"/>
      <c r="C731" s="150"/>
      <c r="D731" s="120"/>
      <c r="E731" s="120"/>
      <c r="F731" s="120"/>
      <c r="G731" s="120"/>
    </row>
    <row r="732" spans="1:7" ht="16">
      <c r="A732" s="118"/>
      <c r="B732" s="966"/>
      <c r="C732" s="150"/>
      <c r="D732" s="120"/>
      <c r="E732" s="120"/>
      <c r="F732" s="120"/>
      <c r="G732" s="120"/>
    </row>
    <row r="733" spans="1:7" ht="16">
      <c r="A733" s="118"/>
      <c r="B733" s="966"/>
      <c r="C733" s="150"/>
      <c r="D733" s="120"/>
      <c r="E733" s="120"/>
      <c r="F733" s="120"/>
      <c r="G733" s="120"/>
    </row>
    <row r="734" spans="1:7" ht="16">
      <c r="A734" s="118"/>
      <c r="B734" s="966"/>
      <c r="C734" s="150"/>
      <c r="D734" s="120"/>
      <c r="E734" s="120"/>
      <c r="F734" s="120"/>
      <c r="G734" s="120"/>
    </row>
    <row r="735" spans="1:7" ht="16">
      <c r="A735" s="118"/>
      <c r="B735" s="966"/>
      <c r="C735" s="150"/>
      <c r="D735" s="120"/>
      <c r="E735" s="120"/>
      <c r="F735" s="120"/>
      <c r="G735" s="120"/>
    </row>
    <row r="736" spans="1:7" ht="16">
      <c r="A736" s="118"/>
      <c r="B736" s="966"/>
      <c r="C736" s="150"/>
      <c r="D736" s="120"/>
      <c r="E736" s="120"/>
      <c r="F736" s="120"/>
      <c r="G736" s="120"/>
    </row>
    <row r="737" spans="1:7" ht="16">
      <c r="A737" s="118"/>
      <c r="B737" s="966"/>
      <c r="C737" s="150"/>
      <c r="D737" s="120"/>
      <c r="E737" s="120"/>
      <c r="F737" s="120"/>
      <c r="G737" s="120"/>
    </row>
    <row r="738" spans="1:7" ht="16">
      <c r="A738" s="118"/>
      <c r="B738" s="966"/>
      <c r="C738" s="150"/>
      <c r="D738" s="120"/>
      <c r="E738" s="120"/>
      <c r="F738" s="120"/>
      <c r="G738" s="120"/>
    </row>
    <row r="739" spans="1:7" ht="16">
      <c r="A739" s="118"/>
      <c r="B739" s="966"/>
      <c r="C739" s="150"/>
      <c r="D739" s="120"/>
      <c r="E739" s="120"/>
      <c r="F739" s="120"/>
      <c r="G739" s="120"/>
    </row>
    <row r="740" spans="1:7" ht="16">
      <c r="A740" s="118"/>
      <c r="B740" s="966"/>
      <c r="C740" s="150"/>
      <c r="D740" s="120"/>
      <c r="E740" s="120"/>
      <c r="F740" s="120"/>
      <c r="G740" s="120"/>
    </row>
    <row r="741" spans="1:7" ht="16">
      <c r="A741" s="118"/>
      <c r="B741" s="966"/>
      <c r="C741" s="150"/>
      <c r="D741" s="120"/>
      <c r="E741" s="120"/>
      <c r="F741" s="120"/>
      <c r="G741" s="120"/>
    </row>
    <row r="742" spans="1:7" ht="16">
      <c r="A742" s="118"/>
      <c r="B742" s="966"/>
      <c r="C742" s="150"/>
      <c r="D742" s="120"/>
      <c r="E742" s="120"/>
      <c r="F742" s="120"/>
      <c r="G742" s="120"/>
    </row>
    <row r="743" spans="1:7" ht="16">
      <c r="A743" s="118"/>
      <c r="B743" s="966"/>
      <c r="C743" s="150"/>
      <c r="D743" s="120"/>
      <c r="E743" s="120"/>
      <c r="F743" s="120"/>
      <c r="G743" s="120"/>
    </row>
    <row r="744" spans="1:7" ht="16">
      <c r="A744" s="118"/>
      <c r="B744" s="966"/>
      <c r="C744" s="150"/>
      <c r="D744" s="120"/>
      <c r="E744" s="120"/>
      <c r="F744" s="120"/>
      <c r="G744" s="120"/>
    </row>
    <row r="745" spans="1:7" ht="16">
      <c r="A745" s="118"/>
      <c r="B745" s="966"/>
      <c r="C745" s="150"/>
      <c r="D745" s="120"/>
      <c r="E745" s="120"/>
      <c r="F745" s="120"/>
      <c r="G745" s="120"/>
    </row>
    <row r="746" spans="1:7" ht="16">
      <c r="A746" s="118"/>
      <c r="B746" s="966"/>
      <c r="C746" s="150"/>
      <c r="D746" s="120"/>
      <c r="E746" s="120"/>
      <c r="F746" s="120"/>
      <c r="G746" s="120"/>
    </row>
    <row r="747" spans="1:7" ht="16">
      <c r="A747" s="118"/>
      <c r="B747" s="966"/>
      <c r="C747" s="150"/>
      <c r="D747" s="120"/>
      <c r="E747" s="120"/>
      <c r="F747" s="120"/>
      <c r="G747" s="120"/>
    </row>
    <row r="748" spans="1:7" ht="16">
      <c r="A748" s="118"/>
      <c r="B748" s="966"/>
      <c r="C748" s="150"/>
      <c r="D748" s="120"/>
      <c r="E748" s="120"/>
      <c r="F748" s="120"/>
      <c r="G748" s="120"/>
    </row>
    <row r="749" spans="1:7" ht="16">
      <c r="A749" s="118"/>
      <c r="B749" s="966"/>
      <c r="C749" s="150"/>
      <c r="D749" s="120"/>
      <c r="E749" s="120"/>
      <c r="F749" s="120"/>
      <c r="G749" s="120"/>
    </row>
    <row r="750" spans="1:7" ht="16">
      <c r="A750" s="118"/>
      <c r="B750" s="966"/>
      <c r="C750" s="150"/>
      <c r="D750" s="120"/>
      <c r="E750" s="120"/>
      <c r="F750" s="120"/>
      <c r="G750" s="120"/>
    </row>
    <row r="751" spans="1:7" ht="16">
      <c r="A751" s="118"/>
      <c r="B751" s="966"/>
      <c r="C751" s="150"/>
      <c r="D751" s="120"/>
      <c r="E751" s="120"/>
      <c r="F751" s="120"/>
      <c r="G751" s="120"/>
    </row>
    <row r="752" spans="1:7" ht="16">
      <c r="A752" s="118"/>
      <c r="B752" s="966"/>
      <c r="C752" s="150"/>
      <c r="D752" s="120"/>
      <c r="E752" s="120"/>
      <c r="F752" s="120"/>
      <c r="G752" s="120"/>
    </row>
    <row r="753" spans="1:7" ht="16">
      <c r="A753" s="118"/>
      <c r="B753" s="966"/>
      <c r="C753" s="150"/>
      <c r="D753" s="120"/>
      <c r="E753" s="120"/>
      <c r="F753" s="120"/>
      <c r="G753" s="120"/>
    </row>
    <row r="754" spans="1:7" ht="16">
      <c r="A754" s="118"/>
      <c r="B754" s="966"/>
      <c r="C754" s="150"/>
      <c r="D754" s="120"/>
      <c r="E754" s="120"/>
      <c r="F754" s="120"/>
      <c r="G754" s="120"/>
    </row>
    <row r="755" spans="1:7" ht="16">
      <c r="A755" s="118"/>
      <c r="B755" s="966"/>
      <c r="C755" s="150"/>
      <c r="D755" s="120"/>
      <c r="E755" s="120"/>
      <c r="F755" s="120"/>
      <c r="G755" s="120"/>
    </row>
    <row r="756" spans="1:7" ht="16">
      <c r="A756" s="118"/>
      <c r="B756" s="966"/>
      <c r="C756" s="150"/>
      <c r="D756" s="120"/>
      <c r="E756" s="120"/>
      <c r="F756" s="120"/>
      <c r="G756" s="120"/>
    </row>
    <row r="757" spans="1:7" ht="16">
      <c r="A757" s="118"/>
      <c r="B757" s="966"/>
      <c r="C757" s="150"/>
      <c r="D757" s="120"/>
      <c r="E757" s="120"/>
      <c r="F757" s="120"/>
      <c r="G757" s="120"/>
    </row>
    <row r="758" spans="1:7" ht="16">
      <c r="A758" s="118"/>
      <c r="B758" s="966"/>
      <c r="C758" s="150"/>
      <c r="D758" s="120"/>
      <c r="E758" s="120"/>
      <c r="F758" s="120"/>
      <c r="G758" s="120"/>
    </row>
    <row r="759" spans="1:7" ht="16">
      <c r="A759" s="118"/>
      <c r="B759" s="966"/>
      <c r="C759" s="150"/>
      <c r="D759" s="120"/>
      <c r="E759" s="120"/>
      <c r="F759" s="120"/>
      <c r="G759" s="120"/>
    </row>
    <row r="760" spans="1:7" ht="16">
      <c r="A760" s="118"/>
      <c r="B760" s="966"/>
      <c r="C760" s="150"/>
      <c r="D760" s="120"/>
      <c r="E760" s="120"/>
      <c r="F760" s="120"/>
      <c r="G760" s="120"/>
    </row>
    <row r="761" spans="1:7" ht="16">
      <c r="A761" s="118"/>
      <c r="B761" s="966"/>
      <c r="C761" s="150"/>
      <c r="D761" s="120"/>
      <c r="E761" s="120"/>
      <c r="F761" s="120"/>
      <c r="G761" s="120"/>
    </row>
    <row r="762" spans="1:7" ht="16">
      <c r="A762" s="118"/>
      <c r="B762" s="966"/>
      <c r="C762" s="150"/>
      <c r="D762" s="120"/>
      <c r="E762" s="120"/>
      <c r="F762" s="120"/>
      <c r="G762" s="120"/>
    </row>
    <row r="763" spans="1:7" ht="16">
      <c r="A763" s="118"/>
      <c r="B763" s="966"/>
      <c r="C763" s="150"/>
      <c r="D763" s="120"/>
      <c r="E763" s="120"/>
      <c r="F763" s="120"/>
      <c r="G763" s="120"/>
    </row>
    <row r="764" spans="1:7" ht="16">
      <c r="A764" s="118"/>
      <c r="B764" s="966"/>
      <c r="C764" s="150"/>
      <c r="D764" s="120"/>
      <c r="E764" s="120"/>
      <c r="F764" s="120"/>
      <c r="G764" s="120"/>
    </row>
    <row r="765" spans="1:7" ht="16">
      <c r="A765" s="118"/>
      <c r="B765" s="966"/>
      <c r="C765" s="150"/>
      <c r="D765" s="120"/>
      <c r="E765" s="120"/>
      <c r="F765" s="120"/>
      <c r="G765" s="120"/>
    </row>
    <row r="766" spans="1:7" ht="16">
      <c r="A766" s="118"/>
      <c r="B766" s="966"/>
      <c r="C766" s="150"/>
      <c r="D766" s="120"/>
      <c r="E766" s="120"/>
      <c r="F766" s="120"/>
      <c r="G766" s="120"/>
    </row>
    <row r="767" spans="1:7" ht="16">
      <c r="A767" s="118"/>
      <c r="B767" s="966"/>
      <c r="C767" s="150"/>
      <c r="D767" s="120"/>
      <c r="E767" s="120"/>
      <c r="F767" s="120"/>
      <c r="G767" s="120"/>
    </row>
    <row r="768" spans="1:7" ht="16">
      <c r="A768" s="118"/>
      <c r="B768" s="966"/>
      <c r="C768" s="150"/>
      <c r="D768" s="120"/>
      <c r="E768" s="120"/>
      <c r="F768" s="120"/>
      <c r="G768" s="120"/>
    </row>
    <row r="769" spans="1:7" ht="16">
      <c r="A769" s="118"/>
      <c r="B769" s="966"/>
      <c r="C769" s="150"/>
      <c r="D769" s="120"/>
      <c r="E769" s="120"/>
      <c r="F769" s="120"/>
      <c r="G769" s="120"/>
    </row>
    <row r="770" spans="1:7" ht="16">
      <c r="A770" s="118"/>
      <c r="B770" s="966"/>
      <c r="C770" s="150"/>
      <c r="D770" s="120"/>
      <c r="E770" s="120"/>
      <c r="F770" s="120"/>
      <c r="G770" s="120"/>
    </row>
    <row r="771" spans="1:7" ht="16">
      <c r="A771" s="118"/>
      <c r="B771" s="966"/>
      <c r="C771" s="150"/>
      <c r="D771" s="120"/>
      <c r="E771" s="120"/>
      <c r="F771" s="120"/>
      <c r="G771" s="120"/>
    </row>
    <row r="772" spans="1:7" ht="16">
      <c r="A772" s="118"/>
      <c r="B772" s="966"/>
      <c r="C772" s="150"/>
      <c r="D772" s="120"/>
      <c r="E772" s="120"/>
      <c r="F772" s="120"/>
      <c r="G772" s="120"/>
    </row>
    <row r="773" spans="1:7" ht="16">
      <c r="A773" s="118"/>
      <c r="B773" s="966"/>
      <c r="C773" s="150"/>
      <c r="D773" s="120"/>
      <c r="E773" s="120"/>
      <c r="F773" s="120"/>
      <c r="G773" s="120"/>
    </row>
    <row r="774" spans="1:7" ht="16">
      <c r="A774" s="118"/>
      <c r="B774" s="966"/>
      <c r="C774" s="150"/>
      <c r="D774" s="120"/>
      <c r="E774" s="120"/>
      <c r="F774" s="120"/>
      <c r="G774" s="120"/>
    </row>
    <row r="775" spans="1:7" ht="16">
      <c r="A775" s="118"/>
      <c r="B775" s="966"/>
      <c r="C775" s="150"/>
      <c r="D775" s="120"/>
      <c r="E775" s="120"/>
      <c r="F775" s="120"/>
      <c r="G775" s="120"/>
    </row>
    <row r="776" spans="1:7" ht="16">
      <c r="A776" s="118"/>
      <c r="B776" s="966"/>
      <c r="C776" s="150"/>
      <c r="D776" s="120"/>
      <c r="E776" s="120"/>
      <c r="F776" s="120"/>
      <c r="G776" s="120"/>
    </row>
    <row r="777" spans="1:7" ht="16">
      <c r="A777" s="118"/>
      <c r="B777" s="966"/>
      <c r="C777" s="150"/>
      <c r="D777" s="120"/>
      <c r="E777" s="120"/>
      <c r="F777" s="120"/>
      <c r="G777" s="120"/>
    </row>
    <row r="778" spans="1:7" ht="16">
      <c r="A778" s="118"/>
      <c r="B778" s="966"/>
      <c r="C778" s="150"/>
      <c r="D778" s="120"/>
      <c r="E778" s="120"/>
      <c r="F778" s="120"/>
      <c r="G778" s="120"/>
    </row>
    <row r="779" spans="1:7" ht="16">
      <c r="A779" s="118"/>
      <c r="B779" s="966"/>
      <c r="C779" s="150"/>
      <c r="D779" s="120"/>
      <c r="E779" s="120"/>
      <c r="F779" s="120"/>
      <c r="G779" s="120"/>
    </row>
    <row r="780" spans="1:7" ht="16">
      <c r="A780" s="118"/>
      <c r="B780" s="966"/>
      <c r="C780" s="150"/>
      <c r="D780" s="120"/>
      <c r="E780" s="120"/>
      <c r="F780" s="120"/>
      <c r="G780" s="120"/>
    </row>
    <row r="781" spans="1:7" ht="16">
      <c r="A781" s="118"/>
      <c r="B781" s="966"/>
      <c r="C781" s="150"/>
      <c r="D781" s="120"/>
      <c r="E781" s="120"/>
      <c r="F781" s="120"/>
      <c r="G781" s="120"/>
    </row>
    <row r="782" spans="1:7" ht="16">
      <c r="A782" s="118"/>
      <c r="B782" s="966"/>
      <c r="C782" s="150"/>
      <c r="D782" s="120"/>
      <c r="E782" s="120"/>
      <c r="F782" s="120"/>
      <c r="G782" s="120"/>
    </row>
    <row r="783" spans="1:7" ht="16">
      <c r="A783" s="118"/>
      <c r="B783" s="966"/>
      <c r="C783" s="150"/>
      <c r="D783" s="120"/>
      <c r="E783" s="120"/>
      <c r="F783" s="120"/>
      <c r="G783" s="120"/>
    </row>
    <row r="784" spans="1:7" ht="16">
      <c r="A784" s="118"/>
      <c r="B784" s="966"/>
      <c r="C784" s="150"/>
      <c r="D784" s="120"/>
      <c r="E784" s="120"/>
      <c r="F784" s="120"/>
      <c r="G784" s="120"/>
    </row>
    <row r="785" spans="1:7" ht="16">
      <c r="A785" s="118"/>
      <c r="B785" s="966"/>
      <c r="C785" s="150"/>
      <c r="D785" s="120"/>
      <c r="E785" s="120"/>
      <c r="F785" s="120"/>
      <c r="G785" s="120"/>
    </row>
    <row r="786" spans="1:7" ht="16">
      <c r="A786" s="118"/>
      <c r="B786" s="966"/>
      <c r="C786" s="150"/>
      <c r="D786" s="120"/>
      <c r="E786" s="120"/>
      <c r="F786" s="120"/>
      <c r="G786" s="120"/>
    </row>
    <row r="787" spans="1:7" ht="16">
      <c r="A787" s="118"/>
      <c r="B787" s="966"/>
      <c r="C787" s="150"/>
      <c r="D787" s="120"/>
      <c r="E787" s="120"/>
      <c r="F787" s="120"/>
      <c r="G787" s="120"/>
    </row>
    <row r="788" spans="1:7" ht="16">
      <c r="A788" s="118"/>
      <c r="B788" s="966"/>
      <c r="C788" s="150"/>
      <c r="D788" s="120"/>
      <c r="E788" s="120"/>
      <c r="F788" s="120"/>
      <c r="G788" s="120"/>
    </row>
    <row r="789" spans="1:7" ht="16">
      <c r="A789" s="118"/>
      <c r="B789" s="966"/>
      <c r="C789" s="150"/>
      <c r="D789" s="120"/>
      <c r="E789" s="120"/>
      <c r="F789" s="120"/>
      <c r="G789" s="120"/>
    </row>
    <row r="790" spans="1:7" ht="16">
      <c r="A790" s="118"/>
      <c r="B790" s="966"/>
      <c r="C790" s="150"/>
      <c r="D790" s="120"/>
      <c r="E790" s="120"/>
      <c r="F790" s="120"/>
      <c r="G790" s="120"/>
    </row>
    <row r="791" spans="1:7" ht="16">
      <c r="A791" s="118"/>
      <c r="B791" s="966"/>
      <c r="C791" s="150"/>
      <c r="D791" s="120"/>
      <c r="E791" s="120"/>
      <c r="F791" s="120"/>
      <c r="G791" s="120"/>
    </row>
    <row r="792" spans="1:7" ht="16">
      <c r="A792" s="118"/>
      <c r="B792" s="966"/>
      <c r="C792" s="150"/>
      <c r="D792" s="120"/>
      <c r="E792" s="120"/>
      <c r="F792" s="120"/>
      <c r="G792" s="120"/>
    </row>
    <row r="793" spans="1:7" ht="16">
      <c r="A793" s="118"/>
      <c r="B793" s="966"/>
      <c r="C793" s="150"/>
      <c r="D793" s="120"/>
      <c r="E793" s="120"/>
      <c r="F793" s="120"/>
      <c r="G793" s="120"/>
    </row>
    <row r="794" spans="1:7" ht="16">
      <c r="A794" s="118"/>
      <c r="B794" s="966"/>
      <c r="C794" s="150"/>
      <c r="D794" s="120"/>
      <c r="E794" s="120"/>
      <c r="F794" s="120"/>
      <c r="G794" s="120"/>
    </row>
    <row r="795" spans="1:7" ht="16">
      <c r="A795" s="118"/>
      <c r="B795" s="966"/>
      <c r="C795" s="150"/>
      <c r="D795" s="120"/>
      <c r="E795" s="120"/>
      <c r="F795" s="120"/>
      <c r="G795" s="120"/>
    </row>
    <row r="796" spans="1:7" ht="16">
      <c r="A796" s="118"/>
      <c r="B796" s="966"/>
      <c r="C796" s="150"/>
      <c r="D796" s="120"/>
      <c r="E796" s="120"/>
      <c r="F796" s="120"/>
      <c r="G796" s="120"/>
    </row>
    <row r="797" spans="1:7" ht="16">
      <c r="A797" s="118"/>
      <c r="B797" s="966"/>
      <c r="C797" s="150"/>
      <c r="D797" s="120"/>
      <c r="E797" s="120"/>
      <c r="F797" s="120"/>
      <c r="G797" s="120"/>
    </row>
    <row r="798" spans="1:7" ht="16">
      <c r="A798" s="118"/>
      <c r="B798" s="966"/>
      <c r="C798" s="150"/>
      <c r="D798" s="120"/>
      <c r="E798" s="120"/>
      <c r="F798" s="120"/>
      <c r="G798" s="120"/>
    </row>
    <row r="799" spans="1:7" ht="16">
      <c r="A799" s="118"/>
      <c r="B799" s="966"/>
      <c r="C799" s="150"/>
      <c r="D799" s="120"/>
      <c r="E799" s="120"/>
      <c r="F799" s="120"/>
      <c r="G799" s="120"/>
    </row>
    <row r="800" spans="1:7" ht="16">
      <c r="A800" s="118"/>
      <c r="B800" s="966"/>
      <c r="C800" s="150"/>
      <c r="D800" s="120"/>
      <c r="E800" s="120"/>
      <c r="F800" s="120"/>
      <c r="G800" s="120"/>
    </row>
    <row r="801" spans="1:7" ht="16">
      <c r="A801" s="118"/>
      <c r="B801" s="966"/>
      <c r="C801" s="150"/>
      <c r="D801" s="120"/>
      <c r="E801" s="120"/>
      <c r="F801" s="120"/>
      <c r="G801" s="120"/>
    </row>
    <row r="802" spans="1:7" ht="16">
      <c r="A802" s="118"/>
      <c r="B802" s="966"/>
      <c r="C802" s="150"/>
      <c r="D802" s="120"/>
      <c r="E802" s="120"/>
      <c r="F802" s="120"/>
      <c r="G802" s="120"/>
    </row>
    <row r="803" spans="1:7" ht="16">
      <c r="A803" s="118"/>
      <c r="B803" s="966"/>
      <c r="C803" s="150"/>
      <c r="D803" s="120"/>
      <c r="E803" s="120"/>
      <c r="F803" s="120"/>
      <c r="G803" s="120"/>
    </row>
    <row r="804" spans="1:7" ht="16">
      <c r="A804" s="118"/>
      <c r="B804" s="966"/>
      <c r="C804" s="150"/>
      <c r="D804" s="120"/>
      <c r="E804" s="120"/>
      <c r="F804" s="120"/>
      <c r="G804" s="120"/>
    </row>
    <row r="805" spans="1:7" ht="16">
      <c r="A805" s="118"/>
      <c r="B805" s="966"/>
      <c r="C805" s="150"/>
      <c r="D805" s="120"/>
      <c r="E805" s="120"/>
      <c r="F805" s="120"/>
      <c r="G805" s="120"/>
    </row>
    <row r="806" spans="1:7" ht="16">
      <c r="A806" s="118"/>
      <c r="B806" s="966"/>
      <c r="C806" s="150"/>
      <c r="D806" s="120"/>
      <c r="E806" s="120"/>
      <c r="F806" s="120"/>
      <c r="G806" s="120"/>
    </row>
    <row r="807" spans="1:7" ht="16">
      <c r="A807" s="118"/>
      <c r="B807" s="966"/>
      <c r="C807" s="150"/>
      <c r="D807" s="120"/>
      <c r="E807" s="120"/>
      <c r="F807" s="120"/>
      <c r="G807" s="120"/>
    </row>
    <row r="808" spans="1:7" ht="16">
      <c r="A808" s="118"/>
      <c r="B808" s="966"/>
      <c r="C808" s="150"/>
      <c r="D808" s="120"/>
      <c r="E808" s="120"/>
      <c r="F808" s="120"/>
      <c r="G808" s="120"/>
    </row>
    <row r="809" spans="1:7" ht="16">
      <c r="A809" s="118"/>
      <c r="B809" s="966"/>
      <c r="C809" s="150"/>
      <c r="D809" s="120"/>
      <c r="E809" s="120"/>
      <c r="F809" s="120"/>
      <c r="G809" s="120"/>
    </row>
    <row r="810" spans="1:7" ht="16">
      <c r="A810" s="118"/>
      <c r="B810" s="966"/>
      <c r="C810" s="150"/>
      <c r="D810" s="120"/>
      <c r="E810" s="120"/>
      <c r="F810" s="120"/>
      <c r="G810" s="120"/>
    </row>
    <row r="811" spans="1:7" ht="16">
      <c r="A811" s="118"/>
      <c r="B811" s="966"/>
      <c r="C811" s="150"/>
      <c r="D811" s="120"/>
      <c r="E811" s="120"/>
      <c r="F811" s="120"/>
      <c r="G811" s="120"/>
    </row>
    <row r="812" spans="1:7" ht="16">
      <c r="A812" s="118"/>
      <c r="B812" s="966"/>
      <c r="C812" s="150"/>
      <c r="D812" s="120"/>
      <c r="E812" s="120"/>
      <c r="F812" s="120"/>
      <c r="G812" s="120"/>
    </row>
    <row r="813" spans="1:7" ht="16">
      <c r="A813" s="118"/>
      <c r="B813" s="966"/>
      <c r="C813" s="150"/>
      <c r="D813" s="120"/>
      <c r="E813" s="120"/>
      <c r="F813" s="120"/>
      <c r="G813" s="120"/>
    </row>
    <row r="814" spans="1:7" ht="16">
      <c r="A814" s="118"/>
      <c r="B814" s="966"/>
      <c r="C814" s="150"/>
      <c r="D814" s="120"/>
      <c r="E814" s="120"/>
      <c r="F814" s="120"/>
      <c r="G814" s="120"/>
    </row>
    <row r="815" spans="1:7" ht="16">
      <c r="A815" s="118"/>
      <c r="B815" s="966"/>
      <c r="C815" s="150"/>
      <c r="D815" s="120"/>
      <c r="E815" s="120"/>
      <c r="F815" s="120"/>
      <c r="G815" s="120"/>
    </row>
    <row r="816" spans="1:7" ht="16">
      <c r="A816" s="118"/>
      <c r="B816" s="966"/>
      <c r="C816" s="150"/>
      <c r="D816" s="120"/>
      <c r="E816" s="120"/>
      <c r="F816" s="120"/>
      <c r="G816" s="120"/>
    </row>
    <row r="817" spans="1:7" ht="16">
      <c r="A817" s="118"/>
      <c r="B817" s="966"/>
      <c r="C817" s="150"/>
      <c r="D817" s="120"/>
      <c r="E817" s="120"/>
      <c r="F817" s="120"/>
      <c r="G817" s="120"/>
    </row>
    <row r="818" spans="1:7" ht="16">
      <c r="A818" s="118"/>
      <c r="B818" s="966"/>
      <c r="C818" s="150"/>
      <c r="D818" s="120"/>
      <c r="E818" s="120"/>
      <c r="F818" s="120"/>
      <c r="G818" s="120"/>
    </row>
    <row r="819" spans="1:7" ht="16">
      <c r="A819" s="118"/>
      <c r="B819" s="966"/>
      <c r="C819" s="150"/>
      <c r="D819" s="120"/>
      <c r="E819" s="120"/>
      <c r="F819" s="120"/>
      <c r="G819" s="120"/>
    </row>
    <row r="820" spans="1:7" ht="16">
      <c r="A820" s="118"/>
      <c r="B820" s="966"/>
      <c r="C820" s="150"/>
      <c r="D820" s="120"/>
      <c r="E820" s="120"/>
      <c r="F820" s="120"/>
      <c r="G820" s="120"/>
    </row>
    <row r="821" spans="1:7" ht="16">
      <c r="A821" s="118"/>
      <c r="B821" s="966"/>
      <c r="C821" s="150"/>
      <c r="D821" s="120"/>
      <c r="E821" s="120"/>
      <c r="F821" s="120"/>
      <c r="G821" s="120"/>
    </row>
    <row r="822" spans="1:7" ht="16">
      <c r="A822" s="118"/>
      <c r="B822" s="966"/>
      <c r="C822" s="150"/>
      <c r="D822" s="120"/>
      <c r="E822" s="120"/>
      <c r="F822" s="120"/>
      <c r="G822" s="120"/>
    </row>
    <row r="823" spans="1:7" ht="16">
      <c r="A823" s="118"/>
      <c r="B823" s="966"/>
      <c r="C823" s="150"/>
      <c r="D823" s="120"/>
      <c r="E823" s="120"/>
      <c r="F823" s="120"/>
      <c r="G823" s="120"/>
    </row>
    <row r="824" spans="1:7" ht="16">
      <c r="A824" s="118"/>
      <c r="B824" s="966"/>
      <c r="C824" s="150"/>
      <c r="D824" s="120"/>
      <c r="E824" s="120"/>
      <c r="F824" s="120"/>
      <c r="G824" s="120"/>
    </row>
    <row r="825" spans="1:7" ht="16">
      <c r="A825" s="118"/>
      <c r="B825" s="966"/>
      <c r="C825" s="150"/>
      <c r="D825" s="120"/>
      <c r="E825" s="120"/>
      <c r="F825" s="120"/>
      <c r="G825" s="120"/>
    </row>
    <row r="826" spans="1:7" ht="16">
      <c r="A826" s="118"/>
      <c r="B826" s="966"/>
      <c r="C826" s="150"/>
      <c r="D826" s="120"/>
      <c r="E826" s="120"/>
      <c r="F826" s="120"/>
      <c r="G826" s="120"/>
    </row>
    <row r="827" spans="1:7" ht="16">
      <c r="A827" s="118"/>
      <c r="B827" s="966"/>
      <c r="C827" s="150"/>
      <c r="D827" s="120"/>
      <c r="E827" s="120"/>
      <c r="F827" s="120"/>
      <c r="G827" s="120"/>
    </row>
    <row r="828" spans="1:7" ht="16">
      <c r="A828" s="118"/>
      <c r="B828" s="966"/>
      <c r="C828" s="150"/>
      <c r="D828" s="120"/>
      <c r="E828" s="120"/>
      <c r="F828" s="120"/>
      <c r="G828" s="120"/>
    </row>
    <row r="829" spans="1:7" ht="16">
      <c r="A829" s="118"/>
      <c r="B829" s="966"/>
      <c r="C829" s="150"/>
      <c r="D829" s="120"/>
      <c r="E829" s="120"/>
      <c r="F829" s="120"/>
      <c r="G829" s="120"/>
    </row>
    <row r="830" spans="1:7" ht="16">
      <c r="A830" s="118"/>
      <c r="B830" s="966"/>
      <c r="C830" s="150"/>
      <c r="D830" s="120"/>
      <c r="E830" s="120"/>
      <c r="F830" s="120"/>
      <c r="G830" s="120"/>
    </row>
    <row r="831" spans="1:7" ht="16">
      <c r="A831" s="118"/>
      <c r="B831" s="966"/>
      <c r="C831" s="150"/>
      <c r="D831" s="120"/>
      <c r="E831" s="120"/>
      <c r="F831" s="120"/>
      <c r="G831" s="120"/>
    </row>
    <row r="832" spans="1:7" ht="16">
      <c r="A832" s="118"/>
      <c r="B832" s="966"/>
      <c r="C832" s="150"/>
      <c r="D832" s="120"/>
      <c r="E832" s="120"/>
      <c r="F832" s="120"/>
      <c r="G832" s="120"/>
    </row>
    <row r="833" spans="1:7" ht="16">
      <c r="A833" s="118"/>
      <c r="B833" s="966"/>
      <c r="C833" s="150"/>
      <c r="D833" s="120"/>
      <c r="E833" s="120"/>
      <c r="F833" s="120"/>
      <c r="G833" s="120"/>
    </row>
    <row r="834" spans="1:7" ht="16">
      <c r="A834" s="118"/>
      <c r="B834" s="966"/>
      <c r="C834" s="150"/>
      <c r="D834" s="120"/>
      <c r="E834" s="120"/>
      <c r="F834" s="120"/>
      <c r="G834" s="120"/>
    </row>
    <row r="835" spans="1:7" ht="16">
      <c r="A835" s="118"/>
      <c r="B835" s="966"/>
      <c r="C835" s="150"/>
      <c r="D835" s="120"/>
      <c r="E835" s="120"/>
      <c r="F835" s="120"/>
      <c r="G835" s="120"/>
    </row>
    <row r="836" spans="1:7" ht="16">
      <c r="A836" s="118"/>
      <c r="B836" s="966"/>
      <c r="C836" s="150"/>
      <c r="D836" s="120"/>
      <c r="E836" s="120"/>
      <c r="F836" s="120"/>
      <c r="G836" s="120"/>
    </row>
    <row r="837" spans="1:7" ht="16">
      <c r="A837" s="118"/>
      <c r="B837" s="966"/>
      <c r="C837" s="150"/>
      <c r="D837" s="120"/>
      <c r="E837" s="120"/>
      <c r="F837" s="120"/>
      <c r="G837" s="120"/>
    </row>
    <row r="838" spans="1:7" ht="16">
      <c r="A838" s="118"/>
      <c r="B838" s="966"/>
      <c r="C838" s="150"/>
      <c r="D838" s="120"/>
      <c r="E838" s="120"/>
      <c r="F838" s="120"/>
      <c r="G838" s="120"/>
    </row>
    <row r="839" spans="1:7" ht="16">
      <c r="A839" s="118"/>
      <c r="B839" s="966"/>
      <c r="C839" s="150"/>
      <c r="D839" s="120"/>
      <c r="E839" s="120"/>
      <c r="F839" s="120"/>
      <c r="G839" s="120"/>
    </row>
    <row r="840" spans="1:7" ht="16">
      <c r="A840" s="118"/>
      <c r="B840" s="966"/>
      <c r="C840" s="150"/>
      <c r="D840" s="120"/>
      <c r="E840" s="120"/>
      <c r="F840" s="120"/>
      <c r="G840" s="120"/>
    </row>
    <row r="841" spans="1:7" ht="16">
      <c r="A841" s="118"/>
      <c r="B841" s="966"/>
      <c r="C841" s="150"/>
      <c r="D841" s="120"/>
      <c r="E841" s="120"/>
      <c r="F841" s="120"/>
      <c r="G841" s="120"/>
    </row>
    <row r="842" spans="1:7" ht="16">
      <c r="A842" s="118"/>
      <c r="B842" s="966"/>
      <c r="C842" s="150"/>
      <c r="D842" s="120"/>
      <c r="E842" s="120"/>
      <c r="F842" s="120"/>
      <c r="G842" s="120"/>
    </row>
    <row r="843" spans="1:7" ht="16">
      <c r="A843" s="118"/>
      <c r="B843" s="966"/>
      <c r="C843" s="150"/>
      <c r="D843" s="120"/>
      <c r="E843" s="120"/>
      <c r="F843" s="120"/>
      <c r="G843" s="120"/>
    </row>
    <row r="844" spans="1:7" ht="16">
      <c r="A844" s="118"/>
      <c r="B844" s="966"/>
      <c r="C844" s="150"/>
      <c r="D844" s="120"/>
      <c r="E844" s="120"/>
      <c r="F844" s="120"/>
      <c r="G844" s="120"/>
    </row>
    <row r="845" spans="1:7" ht="16">
      <c r="A845" s="118"/>
      <c r="B845" s="966"/>
      <c r="C845" s="150"/>
      <c r="D845" s="120"/>
      <c r="E845" s="120"/>
      <c r="F845" s="120"/>
      <c r="G845" s="120"/>
    </row>
    <row r="846" spans="1:7" ht="16">
      <c r="A846" s="118"/>
      <c r="B846" s="966"/>
      <c r="C846" s="150"/>
      <c r="D846" s="120"/>
      <c r="E846" s="120"/>
      <c r="F846" s="120"/>
      <c r="G846" s="120"/>
    </row>
    <row r="847" spans="1:7" ht="16">
      <c r="A847" s="118"/>
      <c r="B847" s="966"/>
      <c r="C847" s="150"/>
      <c r="D847" s="120"/>
      <c r="E847" s="120"/>
      <c r="F847" s="120"/>
      <c r="G847" s="120"/>
    </row>
    <row r="848" spans="1:7" ht="16">
      <c r="A848" s="118"/>
      <c r="B848" s="966"/>
      <c r="C848" s="150"/>
      <c r="D848" s="120"/>
      <c r="E848" s="120"/>
      <c r="F848" s="120"/>
      <c r="G848" s="120"/>
    </row>
    <row r="849" spans="1:7" ht="16">
      <c r="A849" s="118"/>
      <c r="B849" s="966"/>
      <c r="C849" s="150"/>
      <c r="D849" s="120"/>
      <c r="E849" s="120"/>
      <c r="F849" s="120"/>
      <c r="G849" s="120"/>
    </row>
    <row r="850" spans="1:7" ht="16">
      <c r="A850" s="118"/>
      <c r="B850" s="966"/>
      <c r="C850" s="150"/>
      <c r="D850" s="120"/>
      <c r="E850" s="120"/>
      <c r="F850" s="120"/>
      <c r="G850" s="120"/>
    </row>
    <row r="851" spans="1:7" ht="16">
      <c r="A851" s="118"/>
      <c r="B851" s="966"/>
      <c r="C851" s="150"/>
      <c r="D851" s="120"/>
      <c r="E851" s="120"/>
      <c r="F851" s="120"/>
      <c r="G851" s="120"/>
    </row>
    <row r="852" spans="1:7" ht="16">
      <c r="A852" s="118"/>
      <c r="B852" s="966"/>
      <c r="C852" s="150"/>
      <c r="D852" s="120"/>
      <c r="E852" s="120"/>
      <c r="F852" s="120"/>
      <c r="G852" s="120"/>
    </row>
    <row r="853" spans="1:7" ht="16">
      <c r="A853" s="118"/>
      <c r="B853" s="966"/>
      <c r="C853" s="150"/>
      <c r="D853" s="120"/>
      <c r="E853" s="120"/>
      <c r="F853" s="120"/>
      <c r="G853" s="120"/>
    </row>
    <row r="854" spans="1:7" ht="16">
      <c r="A854" s="118"/>
      <c r="B854" s="966"/>
      <c r="C854" s="150"/>
      <c r="D854" s="120"/>
      <c r="E854" s="120"/>
      <c r="F854" s="120"/>
      <c r="G854" s="120"/>
    </row>
    <row r="855" spans="1:7" ht="16">
      <c r="A855" s="118"/>
      <c r="B855" s="966"/>
      <c r="C855" s="150"/>
      <c r="D855" s="120"/>
      <c r="E855" s="120"/>
      <c r="F855" s="120"/>
      <c r="G855" s="120"/>
    </row>
    <row r="856" spans="1:7" ht="16">
      <c r="A856" s="118"/>
      <c r="B856" s="966"/>
      <c r="C856" s="150"/>
      <c r="D856" s="120"/>
      <c r="E856" s="120"/>
      <c r="F856" s="120"/>
      <c r="G856" s="120"/>
    </row>
    <row r="857" spans="1:7" ht="16">
      <c r="A857" s="118"/>
      <c r="B857" s="966"/>
      <c r="C857" s="150"/>
      <c r="D857" s="120"/>
      <c r="E857" s="120"/>
      <c r="F857" s="120"/>
      <c r="G857" s="120"/>
    </row>
    <row r="858" spans="1:7" ht="16">
      <c r="A858" s="118"/>
      <c r="B858" s="966"/>
      <c r="C858" s="150"/>
      <c r="D858" s="120"/>
      <c r="E858" s="120"/>
      <c r="F858" s="120"/>
      <c r="G858" s="120"/>
    </row>
    <row r="859" spans="1:7" ht="16">
      <c r="A859" s="118"/>
      <c r="B859" s="966"/>
      <c r="C859" s="150"/>
      <c r="D859" s="120"/>
      <c r="E859" s="120"/>
      <c r="F859" s="120"/>
      <c r="G859" s="120"/>
    </row>
    <row r="860" spans="1:7" ht="16">
      <c r="A860" s="118"/>
      <c r="B860" s="966"/>
      <c r="C860" s="150"/>
      <c r="D860" s="120"/>
      <c r="E860" s="120"/>
      <c r="F860" s="120"/>
      <c r="G860" s="120"/>
    </row>
    <row r="861" spans="1:7" ht="16">
      <c r="A861" s="118"/>
      <c r="B861" s="966"/>
      <c r="C861" s="150"/>
      <c r="D861" s="120"/>
      <c r="E861" s="120"/>
      <c r="F861" s="120"/>
      <c r="G861" s="120"/>
    </row>
    <row r="862" spans="1:7" ht="16">
      <c r="A862" s="118"/>
      <c r="B862" s="966"/>
      <c r="C862" s="150"/>
      <c r="D862" s="120"/>
      <c r="E862" s="120"/>
      <c r="F862" s="120"/>
      <c r="G862" s="120"/>
    </row>
    <row r="863" spans="1:7" ht="16">
      <c r="A863" s="118"/>
      <c r="B863" s="966"/>
      <c r="C863" s="150"/>
      <c r="D863" s="120"/>
      <c r="E863" s="120"/>
      <c r="F863" s="120"/>
      <c r="G863" s="120"/>
    </row>
    <row r="864" spans="1:7" ht="16">
      <c r="A864" s="118"/>
      <c r="B864" s="966"/>
      <c r="C864" s="150"/>
      <c r="D864" s="120"/>
      <c r="E864" s="120"/>
      <c r="F864" s="120"/>
      <c r="G864" s="120"/>
    </row>
    <row r="865" spans="1:7" ht="16">
      <c r="A865" s="118"/>
      <c r="B865" s="966"/>
      <c r="C865" s="150"/>
      <c r="D865" s="120"/>
      <c r="E865" s="120"/>
      <c r="F865" s="120"/>
      <c r="G865" s="120"/>
    </row>
    <row r="866" spans="1:7" ht="16">
      <c r="A866" s="118"/>
      <c r="B866" s="966"/>
      <c r="C866" s="150"/>
      <c r="D866" s="120"/>
      <c r="E866" s="120"/>
      <c r="F866" s="120"/>
      <c r="G866" s="120"/>
    </row>
    <row r="867" spans="1:7" ht="16">
      <c r="A867" s="118"/>
      <c r="B867" s="966"/>
      <c r="C867" s="150"/>
      <c r="D867" s="120"/>
      <c r="E867" s="120"/>
      <c r="F867" s="120"/>
      <c r="G867" s="120"/>
    </row>
    <row r="868" spans="1:7" ht="16">
      <c r="A868" s="118"/>
      <c r="B868" s="966"/>
      <c r="C868" s="150"/>
      <c r="D868" s="120"/>
      <c r="E868" s="120"/>
      <c r="F868" s="120"/>
      <c r="G868" s="120"/>
    </row>
    <row r="869" spans="1:7" ht="16">
      <c r="A869" s="118"/>
      <c r="B869" s="966"/>
      <c r="C869" s="150"/>
      <c r="D869" s="120"/>
      <c r="E869" s="120"/>
      <c r="F869" s="120"/>
      <c r="G869" s="120"/>
    </row>
    <row r="870" spans="1:7" ht="16">
      <c r="A870" s="118"/>
      <c r="B870" s="966"/>
      <c r="C870" s="150"/>
      <c r="D870" s="120"/>
      <c r="E870" s="120"/>
      <c r="F870" s="120"/>
      <c r="G870" s="120"/>
    </row>
    <row r="871" spans="1:7" ht="16">
      <c r="A871" s="118"/>
      <c r="B871" s="966"/>
      <c r="C871" s="150"/>
      <c r="D871" s="120"/>
      <c r="E871" s="120"/>
      <c r="F871" s="120"/>
      <c r="G871" s="120"/>
    </row>
    <row r="872" spans="1:7" ht="16">
      <c r="A872" s="118"/>
      <c r="B872" s="966"/>
      <c r="C872" s="150"/>
      <c r="D872" s="120"/>
      <c r="E872" s="120"/>
      <c r="F872" s="120"/>
      <c r="G872" s="120"/>
    </row>
    <row r="873" spans="1:7" ht="16">
      <c r="A873" s="118"/>
      <c r="B873" s="966"/>
      <c r="C873" s="150"/>
      <c r="D873" s="120"/>
      <c r="E873" s="120"/>
      <c r="F873" s="120"/>
      <c r="G873" s="120"/>
    </row>
    <row r="874" spans="1:7" ht="16">
      <c r="A874" s="118"/>
      <c r="B874" s="966"/>
      <c r="C874" s="150"/>
      <c r="D874" s="120"/>
      <c r="E874" s="120"/>
      <c r="F874" s="120"/>
      <c r="G874" s="120"/>
    </row>
    <row r="875" spans="1:7" ht="16">
      <c r="A875" s="118"/>
      <c r="B875" s="966"/>
      <c r="C875" s="150"/>
      <c r="D875" s="120"/>
      <c r="E875" s="120"/>
      <c r="F875" s="120"/>
      <c r="G875" s="120"/>
    </row>
    <row r="876" spans="1:7" ht="16">
      <c r="A876" s="118"/>
      <c r="B876" s="966"/>
      <c r="C876" s="150"/>
      <c r="D876" s="120"/>
      <c r="E876" s="120"/>
      <c r="F876" s="120"/>
      <c r="G876" s="120"/>
    </row>
    <row r="877" spans="1:7" ht="16">
      <c r="A877" s="118"/>
      <c r="B877" s="966"/>
      <c r="C877" s="150"/>
      <c r="D877" s="120"/>
      <c r="E877" s="120"/>
      <c r="F877" s="120"/>
      <c r="G877" s="120"/>
    </row>
    <row r="878" spans="1:7" ht="16">
      <c r="A878" s="118"/>
      <c r="B878" s="966"/>
      <c r="C878" s="150"/>
      <c r="D878" s="120"/>
      <c r="E878" s="120"/>
      <c r="F878" s="120"/>
      <c r="G878" s="120"/>
    </row>
    <row r="879" spans="1:7" ht="16">
      <c r="A879" s="118"/>
      <c r="B879" s="966"/>
      <c r="C879" s="150"/>
      <c r="D879" s="120"/>
      <c r="E879" s="120"/>
      <c r="F879" s="120"/>
      <c r="G879" s="120"/>
    </row>
    <row r="880" spans="1:7" ht="16">
      <c r="A880" s="118"/>
      <c r="B880" s="966"/>
      <c r="C880" s="150"/>
      <c r="D880" s="120"/>
      <c r="E880" s="120"/>
      <c r="F880" s="120"/>
      <c r="G880" s="120"/>
    </row>
    <row r="881" spans="1:7" ht="16">
      <c r="A881" s="118"/>
      <c r="B881" s="966"/>
      <c r="C881" s="150"/>
      <c r="D881" s="120"/>
      <c r="E881" s="120"/>
      <c r="F881" s="120"/>
      <c r="G881" s="120"/>
    </row>
    <row r="882" spans="1:7" ht="16">
      <c r="A882" s="118"/>
      <c r="B882" s="966"/>
      <c r="C882" s="150"/>
      <c r="D882" s="120"/>
      <c r="E882" s="120"/>
      <c r="F882" s="120"/>
      <c r="G882" s="120"/>
    </row>
    <row r="883" spans="1:7" ht="16">
      <c r="A883" s="118"/>
      <c r="B883" s="966"/>
      <c r="C883" s="150"/>
      <c r="D883" s="120"/>
      <c r="E883" s="120"/>
      <c r="F883" s="120"/>
      <c r="G883" s="120"/>
    </row>
    <row r="884" spans="1:7" ht="16">
      <c r="A884" s="118"/>
      <c r="B884" s="966"/>
      <c r="C884" s="150"/>
      <c r="D884" s="120"/>
      <c r="E884" s="120"/>
      <c r="F884" s="120"/>
      <c r="G884" s="120"/>
    </row>
    <row r="885" spans="1:7" ht="16">
      <c r="A885" s="118"/>
      <c r="B885" s="966"/>
      <c r="C885" s="150"/>
      <c r="D885" s="120"/>
      <c r="E885" s="120"/>
      <c r="F885" s="120"/>
      <c r="G885" s="120"/>
    </row>
    <row r="886" spans="1:7" ht="16">
      <c r="A886" s="118"/>
      <c r="B886" s="966"/>
      <c r="C886" s="150"/>
      <c r="D886" s="120"/>
      <c r="E886" s="120"/>
      <c r="F886" s="120"/>
      <c r="G886" s="120"/>
    </row>
    <row r="887" spans="1:7" ht="16">
      <c r="A887" s="118"/>
      <c r="B887" s="966"/>
      <c r="C887" s="150"/>
      <c r="D887" s="120"/>
      <c r="E887" s="120"/>
      <c r="F887" s="120"/>
      <c r="G887" s="120"/>
    </row>
    <row r="888" spans="1:7" ht="16">
      <c r="A888" s="118"/>
      <c r="B888" s="966"/>
      <c r="C888" s="150"/>
      <c r="D888" s="120"/>
      <c r="E888" s="120"/>
      <c r="F888" s="120"/>
      <c r="G888" s="120"/>
    </row>
    <row r="889" spans="1:7" ht="16">
      <c r="A889" s="118"/>
      <c r="B889" s="966"/>
      <c r="C889" s="150"/>
      <c r="D889" s="120"/>
      <c r="E889" s="120"/>
      <c r="F889" s="120"/>
      <c r="G889" s="120"/>
    </row>
    <row r="890" spans="1:7" ht="16">
      <c r="A890" s="118"/>
      <c r="B890" s="966"/>
      <c r="C890" s="150"/>
      <c r="D890" s="120"/>
      <c r="E890" s="120"/>
      <c r="F890" s="120"/>
      <c r="G890" s="120"/>
    </row>
    <row r="891" spans="1:7" ht="16">
      <c r="A891" s="118"/>
      <c r="B891" s="966"/>
      <c r="C891" s="150"/>
      <c r="D891" s="120"/>
      <c r="E891" s="120"/>
      <c r="F891" s="120"/>
      <c r="G891" s="120"/>
    </row>
    <row r="892" spans="1:7" ht="16">
      <c r="A892" s="118"/>
      <c r="B892" s="966"/>
      <c r="C892" s="150"/>
      <c r="D892" s="120"/>
      <c r="E892" s="120"/>
      <c r="F892" s="120"/>
      <c r="G892" s="120"/>
    </row>
    <row r="893" spans="1:7" ht="16">
      <c r="A893" s="118"/>
      <c r="B893" s="966"/>
      <c r="C893" s="150"/>
      <c r="D893" s="120"/>
      <c r="E893" s="120"/>
      <c r="F893" s="120"/>
      <c r="G893" s="120"/>
    </row>
    <row r="894" spans="1:7" ht="16">
      <c r="A894" s="118"/>
      <c r="B894" s="966"/>
      <c r="C894" s="150"/>
      <c r="D894" s="120"/>
      <c r="E894" s="120"/>
      <c r="F894" s="120"/>
      <c r="G894" s="120"/>
    </row>
    <row r="895" spans="1:7" ht="16">
      <c r="A895" s="118"/>
      <c r="B895" s="966"/>
      <c r="C895" s="150"/>
      <c r="D895" s="120"/>
      <c r="E895" s="120"/>
      <c r="F895" s="120"/>
      <c r="G895" s="120"/>
    </row>
    <row r="896" spans="1:7" ht="16">
      <c r="A896" s="118"/>
      <c r="B896" s="966"/>
      <c r="C896" s="150"/>
      <c r="D896" s="120"/>
      <c r="E896" s="120"/>
      <c r="F896" s="120"/>
      <c r="G896" s="120"/>
    </row>
    <row r="897" spans="1:7" ht="16">
      <c r="A897" s="118"/>
      <c r="B897" s="966"/>
      <c r="C897" s="150"/>
      <c r="D897" s="120"/>
      <c r="E897" s="120"/>
      <c r="F897" s="120"/>
      <c r="G897" s="120"/>
    </row>
    <row r="898" spans="1:7" ht="16">
      <c r="A898" s="118"/>
      <c r="B898" s="966"/>
      <c r="C898" s="150"/>
      <c r="D898" s="120"/>
      <c r="E898" s="120"/>
      <c r="F898" s="120"/>
      <c r="G898" s="120"/>
    </row>
    <row r="899" spans="1:7" ht="16">
      <c r="A899" s="118"/>
      <c r="B899" s="966"/>
      <c r="C899" s="150"/>
      <c r="D899" s="120"/>
      <c r="E899" s="120"/>
      <c r="F899" s="120"/>
      <c r="G899" s="120"/>
    </row>
    <row r="900" spans="1:7" ht="16">
      <c r="A900" s="118"/>
      <c r="B900" s="966"/>
      <c r="C900" s="150"/>
      <c r="D900" s="120"/>
      <c r="E900" s="120"/>
      <c r="F900" s="120"/>
      <c r="G900" s="120"/>
    </row>
    <row r="901" spans="1:7" ht="16">
      <c r="A901" s="118"/>
      <c r="B901" s="966"/>
      <c r="C901" s="150"/>
      <c r="D901" s="120"/>
      <c r="E901" s="120"/>
      <c r="F901" s="120"/>
      <c r="G901" s="120"/>
    </row>
    <row r="902" spans="1:7" ht="16">
      <c r="A902" s="118"/>
      <c r="B902" s="966"/>
      <c r="C902" s="150"/>
      <c r="D902" s="120"/>
      <c r="E902" s="120"/>
      <c r="F902" s="120"/>
      <c r="G902" s="120"/>
    </row>
    <row r="903" spans="1:7" ht="16">
      <c r="A903" s="118"/>
      <c r="B903" s="966"/>
      <c r="C903" s="150"/>
      <c r="D903" s="120"/>
      <c r="E903" s="120"/>
      <c r="F903" s="120"/>
      <c r="G903" s="120"/>
    </row>
    <row r="904" spans="1:7" ht="16">
      <c r="A904" s="118"/>
      <c r="B904" s="966"/>
      <c r="C904" s="150"/>
      <c r="D904" s="120"/>
      <c r="E904" s="120"/>
      <c r="F904" s="120"/>
      <c r="G904" s="120"/>
    </row>
    <row r="905" spans="1:7" ht="16">
      <c r="A905" s="118"/>
      <c r="B905" s="966"/>
      <c r="C905" s="150"/>
      <c r="D905" s="120"/>
      <c r="E905" s="120"/>
      <c r="F905" s="120"/>
      <c r="G905" s="120"/>
    </row>
    <row r="906" spans="1:7" ht="16">
      <c r="A906" s="118"/>
      <c r="B906" s="966"/>
      <c r="C906" s="150"/>
      <c r="D906" s="120"/>
      <c r="E906" s="120"/>
      <c r="F906" s="120"/>
      <c r="G906" s="120"/>
    </row>
    <row r="907" spans="1:7" ht="16">
      <c r="A907" s="118"/>
      <c r="B907" s="966"/>
      <c r="C907" s="150"/>
      <c r="D907" s="120"/>
      <c r="E907" s="120"/>
      <c r="F907" s="120"/>
      <c r="G907" s="120"/>
    </row>
    <row r="908" spans="1:7" ht="16">
      <c r="A908" s="118"/>
      <c r="B908" s="966"/>
      <c r="C908" s="150"/>
      <c r="D908" s="120"/>
      <c r="E908" s="120"/>
      <c r="F908" s="120"/>
      <c r="G908" s="120"/>
    </row>
    <row r="909" spans="1:7" ht="16">
      <c r="A909" s="118"/>
      <c r="B909" s="966"/>
      <c r="C909" s="150"/>
      <c r="D909" s="120"/>
      <c r="E909" s="120"/>
      <c r="F909" s="120"/>
      <c r="G909" s="120"/>
    </row>
    <row r="910" spans="1:7" ht="16">
      <c r="A910" s="118"/>
      <c r="B910" s="966"/>
      <c r="C910" s="150"/>
      <c r="D910" s="120"/>
      <c r="E910" s="120"/>
      <c r="F910" s="120"/>
      <c r="G910" s="120"/>
    </row>
    <row r="911" spans="1:7" ht="16">
      <c r="A911" s="118"/>
      <c r="B911" s="966"/>
      <c r="C911" s="150"/>
      <c r="D911" s="120"/>
      <c r="E911" s="120"/>
      <c r="F911" s="120"/>
      <c r="G911" s="120"/>
    </row>
    <row r="912" spans="1:7" ht="16">
      <c r="A912" s="118"/>
      <c r="B912" s="966"/>
      <c r="C912" s="150"/>
      <c r="D912" s="120"/>
      <c r="E912" s="120"/>
      <c r="F912" s="120"/>
      <c r="G912" s="120"/>
    </row>
    <row r="913" spans="1:7" ht="16">
      <c r="A913" s="118"/>
      <c r="B913" s="966"/>
      <c r="C913" s="150"/>
      <c r="D913" s="120"/>
      <c r="E913" s="120"/>
      <c r="F913" s="120"/>
      <c r="G913" s="120"/>
    </row>
    <row r="914" spans="1:7" ht="16">
      <c r="A914" s="118"/>
      <c r="B914" s="966"/>
      <c r="C914" s="150"/>
      <c r="D914" s="120"/>
      <c r="E914" s="120"/>
      <c r="F914" s="120"/>
      <c r="G914" s="120"/>
    </row>
    <row r="915" spans="1:7" ht="16">
      <c r="A915" s="118"/>
      <c r="B915" s="966"/>
      <c r="C915" s="150"/>
      <c r="D915" s="120"/>
      <c r="E915" s="120"/>
      <c r="F915" s="120"/>
      <c r="G915" s="120"/>
    </row>
    <row r="916" spans="1:7" ht="16">
      <c r="A916" s="118"/>
      <c r="B916" s="966"/>
      <c r="C916" s="150"/>
      <c r="D916" s="120"/>
      <c r="E916" s="120"/>
      <c r="F916" s="120"/>
      <c r="G916" s="120"/>
    </row>
    <row r="917" spans="1:7" ht="16">
      <c r="A917" s="118"/>
      <c r="B917" s="966"/>
      <c r="C917" s="150"/>
      <c r="D917" s="120"/>
      <c r="E917" s="120"/>
      <c r="F917" s="120"/>
      <c r="G917" s="120"/>
    </row>
    <row r="918" spans="1:7" ht="16">
      <c r="A918" s="118"/>
      <c r="B918" s="966"/>
      <c r="C918" s="150"/>
      <c r="D918" s="120"/>
      <c r="E918" s="120"/>
      <c r="F918" s="120"/>
      <c r="G918" s="120"/>
    </row>
    <row r="919" spans="1:7" ht="16">
      <c r="A919" s="118"/>
      <c r="B919" s="966"/>
      <c r="C919" s="150"/>
      <c r="D919" s="120"/>
      <c r="E919" s="120"/>
      <c r="F919" s="120"/>
      <c r="G919" s="120"/>
    </row>
    <row r="920" spans="1:7" ht="16">
      <c r="A920" s="118"/>
      <c r="B920" s="966"/>
      <c r="C920" s="150"/>
      <c r="D920" s="120"/>
      <c r="E920" s="120"/>
      <c r="F920" s="120"/>
      <c r="G920" s="120"/>
    </row>
    <row r="921" spans="1:7" ht="16">
      <c r="A921" s="118"/>
      <c r="B921" s="966"/>
      <c r="C921" s="150"/>
      <c r="D921" s="120"/>
      <c r="E921" s="120"/>
      <c r="F921" s="120"/>
      <c r="G921" s="120"/>
    </row>
    <row r="922" spans="1:7" ht="16">
      <c r="A922" s="118"/>
      <c r="B922" s="966"/>
      <c r="C922" s="150"/>
      <c r="D922" s="120"/>
      <c r="E922" s="120"/>
      <c r="F922" s="120"/>
      <c r="G922" s="120"/>
    </row>
    <row r="923" spans="1:7" ht="16">
      <c r="A923" s="118"/>
      <c r="B923" s="966"/>
      <c r="C923" s="150"/>
      <c r="D923" s="120"/>
      <c r="E923" s="120"/>
      <c r="F923" s="120"/>
      <c r="G923" s="120"/>
    </row>
    <row r="924" spans="1:7" ht="16">
      <c r="A924" s="118"/>
      <c r="B924" s="966"/>
      <c r="C924" s="150"/>
      <c r="D924" s="120"/>
      <c r="E924" s="120"/>
      <c r="F924" s="120"/>
      <c r="G924" s="120"/>
    </row>
    <row r="925" spans="1:7" ht="16">
      <c r="A925" s="118"/>
      <c r="B925" s="966"/>
      <c r="C925" s="150"/>
      <c r="D925" s="120"/>
      <c r="E925" s="120"/>
      <c r="F925" s="120"/>
      <c r="G925" s="120"/>
    </row>
    <row r="926" spans="1:7" ht="16">
      <c r="A926" s="118"/>
      <c r="B926" s="966"/>
      <c r="C926" s="150"/>
      <c r="D926" s="120"/>
      <c r="E926" s="120"/>
      <c r="F926" s="120"/>
      <c r="G926" s="120"/>
    </row>
    <row r="927" spans="1:7" ht="16">
      <c r="A927" s="118"/>
      <c r="B927" s="966"/>
      <c r="C927" s="150"/>
      <c r="D927" s="120"/>
      <c r="E927" s="120"/>
      <c r="F927" s="120"/>
      <c r="G927" s="120"/>
    </row>
    <row r="928" spans="1:7" ht="16">
      <c r="A928" s="118"/>
      <c r="B928" s="966"/>
      <c r="C928" s="150"/>
      <c r="D928" s="120"/>
      <c r="E928" s="120"/>
      <c r="F928" s="120"/>
      <c r="G928" s="120"/>
    </row>
    <row r="929" spans="1:7" ht="16">
      <c r="A929" s="118"/>
      <c r="B929" s="966"/>
      <c r="C929" s="150"/>
      <c r="D929" s="120"/>
      <c r="E929" s="120"/>
      <c r="F929" s="120"/>
      <c r="G929" s="120"/>
    </row>
    <row r="930" spans="1:7" ht="16">
      <c r="A930" s="118"/>
      <c r="B930" s="966"/>
      <c r="C930" s="150"/>
      <c r="D930" s="120"/>
      <c r="E930" s="120"/>
      <c r="F930" s="120"/>
      <c r="G930" s="120"/>
    </row>
    <row r="931" spans="1:7" ht="16">
      <c r="A931" s="118"/>
      <c r="B931" s="966"/>
      <c r="C931" s="150"/>
      <c r="D931" s="120"/>
      <c r="E931" s="120"/>
      <c r="F931" s="120"/>
      <c r="G931" s="120"/>
    </row>
    <row r="932" spans="1:7" ht="16">
      <c r="A932" s="118"/>
      <c r="B932" s="966"/>
      <c r="C932" s="150"/>
      <c r="D932" s="120"/>
      <c r="E932" s="120"/>
      <c r="F932" s="120"/>
      <c r="G932" s="120"/>
    </row>
    <row r="933" spans="1:7" ht="16">
      <c r="A933" s="118"/>
      <c r="B933" s="966"/>
      <c r="C933" s="150"/>
      <c r="D933" s="120"/>
      <c r="E933" s="120"/>
      <c r="F933" s="120"/>
      <c r="G933" s="120"/>
    </row>
    <row r="934" spans="1:7" ht="16">
      <c r="A934" s="118"/>
      <c r="B934" s="966"/>
      <c r="C934" s="150"/>
      <c r="D934" s="120"/>
      <c r="E934" s="120"/>
      <c r="F934" s="120"/>
      <c r="G934" s="120"/>
    </row>
    <row r="935" spans="1:7" ht="16">
      <c r="A935" s="118"/>
      <c r="B935" s="966"/>
      <c r="C935" s="150"/>
      <c r="D935" s="120"/>
      <c r="E935" s="120"/>
      <c r="F935" s="120"/>
      <c r="G935" s="120"/>
    </row>
    <row r="936" spans="1:7" ht="16">
      <c r="A936" s="118"/>
      <c r="B936" s="966"/>
      <c r="C936" s="150"/>
      <c r="D936" s="120"/>
      <c r="E936" s="120"/>
      <c r="F936" s="120"/>
      <c r="G936" s="120"/>
    </row>
    <row r="937" spans="1:7" ht="16">
      <c r="A937" s="118"/>
      <c r="B937" s="966"/>
      <c r="C937" s="150"/>
      <c r="D937" s="120"/>
      <c r="E937" s="120"/>
      <c r="F937" s="120"/>
      <c r="G937" s="120"/>
    </row>
    <row r="938" spans="1:7" ht="16">
      <c r="A938" s="118"/>
      <c r="B938" s="966"/>
      <c r="C938" s="150"/>
      <c r="D938" s="120"/>
      <c r="E938" s="120"/>
      <c r="F938" s="120"/>
      <c r="G938" s="120"/>
    </row>
    <row r="939" spans="1:7" ht="16">
      <c r="A939" s="118"/>
      <c r="B939" s="966"/>
      <c r="C939" s="150"/>
      <c r="D939" s="120"/>
      <c r="E939" s="120"/>
      <c r="F939" s="120"/>
      <c r="G939" s="120"/>
    </row>
    <row r="940" spans="1:7" ht="16">
      <c r="A940" s="118"/>
      <c r="B940" s="966"/>
      <c r="C940" s="150"/>
      <c r="D940" s="120"/>
      <c r="E940" s="120"/>
      <c r="F940" s="120"/>
      <c r="G940" s="120"/>
    </row>
    <row r="941" spans="1:7" ht="16">
      <c r="A941" s="118"/>
      <c r="B941" s="966"/>
      <c r="C941" s="150"/>
      <c r="D941" s="120"/>
      <c r="E941" s="120"/>
      <c r="F941" s="120"/>
      <c r="G941" s="120"/>
    </row>
    <row r="942" spans="1:7" ht="16">
      <c r="A942" s="118"/>
      <c r="B942" s="966"/>
      <c r="C942" s="150"/>
      <c r="D942" s="120"/>
      <c r="E942" s="120"/>
      <c r="F942" s="120"/>
      <c r="G942" s="120"/>
    </row>
    <row r="943" spans="1:7" ht="16">
      <c r="A943" s="118"/>
      <c r="B943" s="966"/>
      <c r="C943" s="150"/>
      <c r="D943" s="120"/>
      <c r="E943" s="120"/>
      <c r="F943" s="120"/>
      <c r="G943" s="120"/>
    </row>
    <row r="944" spans="1:7" ht="16">
      <c r="A944" s="118"/>
      <c r="B944" s="966"/>
      <c r="C944" s="150"/>
      <c r="D944" s="120"/>
      <c r="E944" s="120"/>
      <c r="F944" s="120"/>
      <c r="G944" s="120"/>
    </row>
    <row r="945" spans="1:7" ht="16">
      <c r="A945" s="118"/>
      <c r="B945" s="966"/>
      <c r="C945" s="150"/>
      <c r="D945" s="120"/>
      <c r="E945" s="120"/>
      <c r="F945" s="120"/>
      <c r="G945" s="120"/>
    </row>
    <row r="946" spans="1:7" ht="16">
      <c r="A946" s="118"/>
      <c r="B946" s="966"/>
      <c r="C946" s="150"/>
      <c r="D946" s="120"/>
      <c r="E946" s="120"/>
      <c r="F946" s="120"/>
      <c r="G946" s="120"/>
    </row>
    <row r="947" spans="1:7" ht="16">
      <c r="A947" s="118"/>
      <c r="B947" s="966"/>
      <c r="C947" s="150"/>
      <c r="D947" s="120"/>
      <c r="E947" s="120"/>
      <c r="F947" s="120"/>
      <c r="G947" s="120"/>
    </row>
    <row r="948" spans="1:7" ht="16">
      <c r="A948" s="118"/>
      <c r="B948" s="966"/>
      <c r="C948" s="150"/>
      <c r="D948" s="120"/>
      <c r="E948" s="120"/>
      <c r="F948" s="120"/>
      <c r="G948" s="120"/>
    </row>
    <row r="949" spans="1:7" ht="16">
      <c r="A949" s="118"/>
      <c r="B949" s="966"/>
      <c r="C949" s="150"/>
      <c r="D949" s="120"/>
      <c r="E949" s="120"/>
      <c r="F949" s="120"/>
      <c r="G949" s="120"/>
    </row>
    <row r="950" spans="1:7" ht="16">
      <c r="A950" s="118"/>
      <c r="B950" s="966"/>
      <c r="C950" s="150"/>
      <c r="D950" s="120"/>
      <c r="E950" s="120"/>
      <c r="F950" s="120"/>
      <c r="G950" s="120"/>
    </row>
    <row r="951" spans="1:7" ht="16">
      <c r="A951" s="118"/>
      <c r="B951" s="966"/>
      <c r="C951" s="150"/>
      <c r="D951" s="120"/>
      <c r="E951" s="120"/>
      <c r="F951" s="120"/>
      <c r="G951" s="120"/>
    </row>
    <row r="952" spans="1:7" ht="16">
      <c r="A952" s="118"/>
      <c r="B952" s="966"/>
      <c r="C952" s="150"/>
      <c r="D952" s="120"/>
      <c r="E952" s="120"/>
      <c r="F952" s="120"/>
      <c r="G952" s="120"/>
    </row>
    <row r="953" spans="1:7" ht="16">
      <c r="A953" s="118"/>
      <c r="B953" s="966"/>
      <c r="C953" s="150"/>
      <c r="D953" s="120"/>
      <c r="E953" s="120"/>
      <c r="F953" s="120"/>
      <c r="G953" s="120"/>
    </row>
    <row r="954" spans="1:7" ht="16">
      <c r="A954" s="118"/>
      <c r="B954" s="966"/>
      <c r="C954" s="150"/>
      <c r="D954" s="120"/>
      <c r="E954" s="120"/>
      <c r="F954" s="120"/>
      <c r="G954" s="120"/>
    </row>
    <row r="955" spans="1:7" ht="16">
      <c r="A955" s="118"/>
      <c r="B955" s="966"/>
      <c r="C955" s="150"/>
      <c r="D955" s="120"/>
      <c r="E955" s="120"/>
      <c r="F955" s="120"/>
      <c r="G955" s="120"/>
    </row>
    <row r="956" spans="1:7" ht="16">
      <c r="A956" s="118"/>
      <c r="B956" s="966"/>
      <c r="C956" s="150"/>
      <c r="D956" s="120"/>
      <c r="E956" s="120"/>
      <c r="F956" s="120"/>
      <c r="G956" s="120"/>
    </row>
    <row r="957" spans="1:7" ht="16">
      <c r="A957" s="118"/>
      <c r="B957" s="966"/>
      <c r="C957" s="150"/>
      <c r="D957" s="120"/>
      <c r="E957" s="120"/>
      <c r="F957" s="120"/>
      <c r="G957" s="120"/>
    </row>
    <row r="958" spans="1:7" ht="16">
      <c r="A958" s="118"/>
      <c r="B958" s="966"/>
      <c r="C958" s="150"/>
      <c r="D958" s="120"/>
      <c r="E958" s="120"/>
      <c r="F958" s="120"/>
      <c r="G958" s="120"/>
    </row>
    <row r="959" spans="1:7" ht="16">
      <c r="A959" s="118"/>
      <c r="B959" s="966"/>
      <c r="C959" s="150"/>
      <c r="D959" s="120"/>
      <c r="E959" s="120"/>
      <c r="F959" s="120"/>
      <c r="G959" s="120"/>
    </row>
    <row r="960" spans="1:7" ht="16">
      <c r="A960" s="118"/>
      <c r="B960" s="966"/>
      <c r="C960" s="150"/>
      <c r="D960" s="120"/>
      <c r="E960" s="120"/>
      <c r="F960" s="120"/>
      <c r="G960" s="120"/>
    </row>
    <row r="961" spans="1:7" ht="16">
      <c r="A961" s="118"/>
      <c r="B961" s="966"/>
      <c r="C961" s="150"/>
      <c r="D961" s="120"/>
      <c r="E961" s="120"/>
      <c r="F961" s="120"/>
      <c r="G961" s="120"/>
    </row>
    <row r="962" spans="1:7" ht="16">
      <c r="A962" s="118"/>
      <c r="B962" s="966"/>
      <c r="C962" s="150"/>
      <c r="D962" s="120"/>
      <c r="E962" s="120"/>
      <c r="F962" s="120"/>
      <c r="G962" s="120"/>
    </row>
    <row r="963" spans="1:7" ht="16">
      <c r="A963" s="118"/>
      <c r="B963" s="966"/>
      <c r="C963" s="150"/>
      <c r="D963" s="120"/>
      <c r="E963" s="120"/>
      <c r="F963" s="120"/>
      <c r="G963" s="120"/>
    </row>
    <row r="964" spans="1:7" ht="16">
      <c r="A964" s="118"/>
      <c r="B964" s="966"/>
      <c r="C964" s="150"/>
      <c r="D964" s="120"/>
      <c r="E964" s="120"/>
      <c r="F964" s="120"/>
      <c r="G964" s="120"/>
    </row>
    <row r="965" spans="1:7" ht="16">
      <c r="A965" s="118"/>
      <c r="B965" s="966"/>
      <c r="C965" s="150"/>
      <c r="D965" s="120"/>
      <c r="E965" s="120"/>
      <c r="F965" s="120"/>
      <c r="G965" s="120"/>
    </row>
    <row r="966" spans="1:7" ht="16">
      <c r="A966" s="118"/>
      <c r="B966" s="966"/>
      <c r="C966" s="150"/>
      <c r="D966" s="120"/>
      <c r="E966" s="120"/>
      <c r="F966" s="120"/>
      <c r="G966" s="120"/>
    </row>
    <row r="967" spans="1:7" ht="16">
      <c r="A967" s="118"/>
      <c r="B967" s="966"/>
      <c r="C967" s="150"/>
      <c r="D967" s="120"/>
      <c r="E967" s="120"/>
      <c r="F967" s="120"/>
      <c r="G967" s="120"/>
    </row>
    <row r="968" spans="1:7" ht="16">
      <c r="A968" s="118"/>
      <c r="B968" s="966"/>
      <c r="C968" s="150"/>
      <c r="D968" s="120"/>
      <c r="E968" s="120"/>
      <c r="F968" s="120"/>
      <c r="G968" s="120"/>
    </row>
    <row r="969" spans="1:7" ht="16">
      <c r="A969" s="118"/>
      <c r="B969" s="966"/>
      <c r="C969" s="150"/>
      <c r="D969" s="120"/>
      <c r="E969" s="120"/>
      <c r="F969" s="120"/>
      <c r="G969" s="120"/>
    </row>
    <row r="970" spans="1:7" ht="16">
      <c r="A970" s="118"/>
      <c r="B970" s="966"/>
      <c r="C970" s="150"/>
      <c r="D970" s="120"/>
      <c r="E970" s="120"/>
      <c r="F970" s="120"/>
      <c r="G970" s="120"/>
    </row>
    <row r="971" spans="1:7" ht="16">
      <c r="A971" s="118"/>
      <c r="B971" s="966"/>
      <c r="C971" s="150"/>
      <c r="D971" s="120"/>
      <c r="E971" s="120"/>
      <c r="F971" s="120"/>
      <c r="G971" s="120"/>
    </row>
    <row r="972" spans="1:7" ht="16">
      <c r="A972" s="118"/>
      <c r="B972" s="966"/>
      <c r="C972" s="150"/>
      <c r="D972" s="120"/>
      <c r="E972" s="120"/>
      <c r="F972" s="120"/>
      <c r="G972" s="120"/>
    </row>
    <row r="973" spans="1:7" ht="16">
      <c r="A973" s="118"/>
      <c r="B973" s="966"/>
      <c r="C973" s="150"/>
      <c r="D973" s="120"/>
      <c r="E973" s="120"/>
      <c r="F973" s="120"/>
      <c r="G973" s="120"/>
    </row>
    <row r="974" spans="1:7" ht="16">
      <c r="A974" s="118"/>
      <c r="B974" s="966"/>
      <c r="C974" s="150"/>
      <c r="D974" s="120"/>
      <c r="E974" s="120"/>
      <c r="F974" s="120"/>
      <c r="G974" s="120"/>
    </row>
    <row r="975" spans="1:7" ht="16">
      <c r="A975" s="118"/>
      <c r="B975" s="966"/>
      <c r="C975" s="150"/>
      <c r="D975" s="120"/>
      <c r="E975" s="120"/>
      <c r="F975" s="120"/>
      <c r="G975" s="120"/>
    </row>
    <row r="976" spans="1:7" ht="16">
      <c r="A976" s="118"/>
      <c r="B976" s="966"/>
      <c r="C976" s="150"/>
      <c r="D976" s="120"/>
      <c r="E976" s="120"/>
      <c r="F976" s="120"/>
      <c r="G976" s="120"/>
    </row>
    <row r="977" spans="1:7" ht="16">
      <c r="A977" s="118"/>
      <c r="B977" s="966"/>
      <c r="C977" s="150"/>
      <c r="D977" s="120"/>
      <c r="E977" s="120"/>
      <c r="F977" s="120"/>
      <c r="G977" s="120"/>
    </row>
    <row r="978" spans="1:7" ht="16">
      <c r="A978" s="118"/>
      <c r="B978" s="966"/>
      <c r="C978" s="150"/>
      <c r="D978" s="120"/>
      <c r="E978" s="120"/>
      <c r="F978" s="120"/>
      <c r="G978" s="120"/>
    </row>
    <row r="979" spans="1:7" ht="16">
      <c r="A979" s="118"/>
      <c r="B979" s="966"/>
      <c r="C979" s="150"/>
      <c r="D979" s="120"/>
      <c r="E979" s="120"/>
      <c r="F979" s="120"/>
      <c r="G979" s="120"/>
    </row>
    <row r="980" spans="1:7" ht="16">
      <c r="A980" s="118"/>
      <c r="B980" s="966"/>
      <c r="C980" s="150"/>
      <c r="D980" s="120"/>
      <c r="E980" s="120"/>
      <c r="F980" s="120"/>
      <c r="G980" s="120"/>
    </row>
    <row r="981" spans="1:7" ht="16">
      <c r="A981" s="118"/>
      <c r="B981" s="966"/>
      <c r="C981" s="150"/>
      <c r="D981" s="120"/>
      <c r="E981" s="120"/>
      <c r="F981" s="120"/>
      <c r="G981" s="120"/>
    </row>
    <row r="982" spans="1:7" ht="16">
      <c r="A982" s="118"/>
      <c r="B982" s="966"/>
      <c r="C982" s="150"/>
      <c r="D982" s="120"/>
      <c r="E982" s="120"/>
      <c r="F982" s="120"/>
      <c r="G982" s="120"/>
    </row>
    <row r="983" spans="1:7" ht="16">
      <c r="A983" s="118"/>
      <c r="B983" s="966"/>
      <c r="C983" s="150"/>
      <c r="D983" s="120"/>
      <c r="E983" s="120"/>
      <c r="F983" s="120"/>
      <c r="G983" s="120"/>
    </row>
    <row r="984" spans="1:7" ht="16">
      <c r="A984" s="118"/>
      <c r="B984" s="966"/>
      <c r="C984" s="150"/>
      <c r="D984" s="120"/>
      <c r="E984" s="120"/>
      <c r="F984" s="120"/>
      <c r="G984" s="120"/>
    </row>
    <row r="985" spans="1:7" ht="16">
      <c r="A985" s="118"/>
      <c r="B985" s="966"/>
      <c r="C985" s="150"/>
      <c r="D985" s="120"/>
      <c r="E985" s="120"/>
      <c r="F985" s="120"/>
      <c r="G985" s="120"/>
    </row>
    <row r="986" spans="1:7" ht="16">
      <c r="A986" s="118"/>
      <c r="B986" s="966"/>
      <c r="C986" s="150"/>
      <c r="D986" s="120"/>
      <c r="E986" s="120"/>
      <c r="F986" s="120"/>
      <c r="G986" s="120"/>
    </row>
    <row r="987" spans="1:7" ht="16">
      <c r="A987" s="118"/>
      <c r="B987" s="966"/>
      <c r="C987" s="150"/>
      <c r="D987" s="120"/>
      <c r="E987" s="120"/>
      <c r="F987" s="120"/>
      <c r="G987" s="120"/>
    </row>
    <row r="988" spans="1:7" ht="16">
      <c r="A988" s="118"/>
      <c r="B988" s="966"/>
      <c r="C988" s="150"/>
      <c r="D988" s="120"/>
      <c r="E988" s="120"/>
      <c r="F988" s="120"/>
      <c r="G988" s="120"/>
    </row>
    <row r="989" spans="1:7" ht="16">
      <c r="A989" s="118"/>
      <c r="B989" s="966"/>
      <c r="C989" s="150"/>
      <c r="D989" s="120"/>
      <c r="E989" s="120"/>
      <c r="F989" s="120"/>
      <c r="G989" s="120"/>
    </row>
    <row r="990" spans="1:7" ht="16">
      <c r="A990" s="118"/>
      <c r="B990" s="966"/>
      <c r="C990" s="150"/>
      <c r="D990" s="120"/>
      <c r="E990" s="120"/>
      <c r="F990" s="120"/>
      <c r="G990" s="120"/>
    </row>
    <row r="991" spans="1:7" ht="16">
      <c r="A991" s="118"/>
      <c r="B991" s="966"/>
      <c r="C991" s="150"/>
      <c r="D991" s="120"/>
      <c r="E991" s="120"/>
      <c r="F991" s="120"/>
      <c r="G991" s="120"/>
    </row>
    <row r="992" spans="1:7" ht="16">
      <c r="A992" s="118"/>
      <c r="B992" s="966"/>
      <c r="C992" s="150"/>
      <c r="D992" s="120"/>
      <c r="E992" s="120"/>
      <c r="F992" s="120"/>
      <c r="G992" s="120"/>
    </row>
    <row r="993" spans="1:7" ht="16">
      <c r="A993" s="118"/>
      <c r="B993" s="966"/>
      <c r="C993" s="150"/>
      <c r="D993" s="120"/>
      <c r="E993" s="120"/>
      <c r="F993" s="120"/>
      <c r="G993" s="120"/>
    </row>
    <row r="994" spans="1:7" ht="16">
      <c r="A994" s="118"/>
      <c r="B994" s="966"/>
      <c r="C994" s="150"/>
      <c r="D994" s="120"/>
      <c r="E994" s="120"/>
      <c r="F994" s="120"/>
      <c r="G994" s="120"/>
    </row>
    <row r="995" spans="1:7" ht="16">
      <c r="A995" s="118"/>
      <c r="B995" s="966"/>
      <c r="C995" s="150"/>
      <c r="D995" s="120"/>
      <c r="E995" s="120"/>
      <c r="F995" s="120"/>
      <c r="G995" s="120"/>
    </row>
    <row r="996" spans="1:7" ht="16">
      <c r="A996" s="118"/>
      <c r="B996" s="966"/>
      <c r="C996" s="150"/>
      <c r="D996" s="120"/>
      <c r="E996" s="120"/>
      <c r="F996" s="120"/>
      <c r="G996" s="120"/>
    </row>
    <row r="997" spans="1:7" ht="16">
      <c r="A997" s="118"/>
      <c r="B997" s="966"/>
      <c r="C997" s="150"/>
      <c r="D997" s="120"/>
      <c r="E997" s="120"/>
      <c r="F997" s="120"/>
      <c r="G997" s="120"/>
    </row>
    <row r="998" spans="1:7" ht="16">
      <c r="A998" s="118"/>
      <c r="B998" s="966"/>
      <c r="C998" s="150"/>
      <c r="D998" s="120"/>
      <c r="E998" s="120"/>
      <c r="F998" s="120"/>
      <c r="G998" s="120"/>
    </row>
    <row r="999" spans="1:7" ht="16">
      <c r="A999" s="118"/>
      <c r="B999" s="966"/>
      <c r="C999" s="150"/>
      <c r="D999" s="120"/>
      <c r="E999" s="120"/>
      <c r="F999" s="120"/>
      <c r="G999" s="120"/>
    </row>
    <row r="1000" spans="1:7" ht="16">
      <c r="A1000" s="118"/>
      <c r="B1000" s="966"/>
      <c r="C1000" s="150"/>
      <c r="D1000" s="120"/>
      <c r="E1000" s="120"/>
      <c r="F1000" s="120"/>
      <c r="G1000" s="120"/>
    </row>
    <row r="1001" spans="1:7" ht="16">
      <c r="A1001" s="118"/>
      <c r="B1001" s="966"/>
      <c r="C1001" s="150"/>
      <c r="D1001" s="120"/>
      <c r="E1001" s="120"/>
      <c r="F1001" s="120"/>
      <c r="G1001" s="120"/>
    </row>
    <row r="1002" spans="1:7" ht="16">
      <c r="A1002" s="118"/>
      <c r="B1002" s="966"/>
      <c r="C1002" s="150"/>
      <c r="D1002" s="120"/>
      <c r="E1002" s="120"/>
      <c r="F1002" s="120"/>
      <c r="G1002" s="120"/>
    </row>
    <row r="1003" spans="1:7" ht="16">
      <c r="A1003" s="118"/>
      <c r="B1003" s="966"/>
      <c r="C1003" s="150"/>
      <c r="D1003" s="120"/>
      <c r="E1003" s="120"/>
      <c r="F1003" s="120"/>
      <c r="G1003" s="120"/>
    </row>
    <row r="1004" spans="1:7" ht="16">
      <c r="A1004" s="118"/>
      <c r="B1004" s="966"/>
      <c r="C1004" s="150"/>
      <c r="D1004" s="120"/>
      <c r="E1004" s="120"/>
      <c r="F1004" s="120"/>
      <c r="G1004" s="120"/>
    </row>
    <row r="1005" spans="1:7" ht="16">
      <c r="A1005" s="118"/>
      <c r="B1005" s="966"/>
      <c r="C1005" s="150"/>
      <c r="D1005" s="120"/>
      <c r="E1005" s="120"/>
      <c r="F1005" s="120"/>
      <c r="G1005" s="120"/>
    </row>
    <row r="1006" spans="1:7" ht="16">
      <c r="A1006" s="118"/>
      <c r="B1006" s="966"/>
      <c r="C1006" s="150"/>
      <c r="D1006" s="120"/>
      <c r="E1006" s="120"/>
      <c r="F1006" s="120"/>
      <c r="G1006" s="120"/>
    </row>
    <row r="1007" spans="1:7" ht="16">
      <c r="A1007" s="118"/>
      <c r="B1007" s="966"/>
      <c r="C1007" s="150"/>
      <c r="D1007" s="120"/>
      <c r="E1007" s="120"/>
      <c r="F1007" s="120"/>
      <c r="G1007" s="120"/>
    </row>
    <row r="1008" spans="1:7" ht="16">
      <c r="A1008" s="118"/>
      <c r="B1008" s="966"/>
      <c r="C1008" s="150"/>
      <c r="D1008" s="120"/>
      <c r="E1008" s="120"/>
      <c r="F1008" s="120"/>
      <c r="G1008" s="120"/>
    </row>
    <row r="1009" spans="1:7" ht="16">
      <c r="A1009" s="118"/>
      <c r="B1009" s="966"/>
      <c r="C1009" s="150"/>
      <c r="D1009" s="120"/>
      <c r="E1009" s="120"/>
      <c r="F1009" s="120"/>
      <c r="G1009" s="120"/>
    </row>
    <row r="1010" spans="1:7" ht="16">
      <c r="A1010" s="118"/>
      <c r="B1010" s="966"/>
      <c r="C1010" s="150"/>
      <c r="D1010" s="120"/>
      <c r="E1010" s="120"/>
      <c r="F1010" s="120"/>
      <c r="G1010" s="120"/>
    </row>
    <row r="1011" spans="1:7" ht="16">
      <c r="A1011" s="118"/>
      <c r="B1011" s="966"/>
      <c r="C1011" s="150"/>
      <c r="D1011" s="120"/>
      <c r="E1011" s="120"/>
      <c r="F1011" s="120"/>
      <c r="G1011" s="120"/>
    </row>
    <row r="1012" spans="1:7" ht="16">
      <c r="A1012" s="118"/>
      <c r="B1012" s="966"/>
      <c r="C1012" s="150"/>
      <c r="D1012" s="120"/>
      <c r="E1012" s="120"/>
      <c r="F1012" s="120"/>
      <c r="G1012" s="120"/>
    </row>
    <row r="1013" spans="1:7" ht="16">
      <c r="A1013" s="118"/>
      <c r="B1013" s="966"/>
      <c r="C1013" s="150"/>
      <c r="D1013" s="120"/>
      <c r="E1013" s="120"/>
      <c r="F1013" s="120"/>
      <c r="G1013" s="120"/>
    </row>
    <row r="1014" spans="1:7" ht="16">
      <c r="A1014" s="118"/>
      <c r="B1014" s="966"/>
      <c r="C1014" s="150"/>
      <c r="D1014" s="120"/>
      <c r="E1014" s="120"/>
      <c r="F1014" s="120"/>
      <c r="G1014" s="120"/>
    </row>
    <row r="1015" spans="1:7" ht="16">
      <c r="A1015" s="118"/>
      <c r="B1015" s="966"/>
      <c r="C1015" s="150"/>
      <c r="D1015" s="120"/>
      <c r="E1015" s="120"/>
      <c r="F1015" s="120"/>
      <c r="G1015" s="120"/>
    </row>
    <row r="1016" spans="1:7" ht="16">
      <c r="A1016" s="118"/>
      <c r="B1016" s="966"/>
      <c r="C1016" s="150"/>
      <c r="D1016" s="120"/>
      <c r="E1016" s="120"/>
      <c r="F1016" s="120"/>
      <c r="G1016" s="120"/>
    </row>
    <row r="1017" spans="1:7" ht="16">
      <c r="A1017" s="118"/>
      <c r="B1017" s="966"/>
      <c r="C1017" s="150"/>
      <c r="D1017" s="120"/>
      <c r="E1017" s="120"/>
      <c r="F1017" s="120"/>
      <c r="G1017" s="120"/>
    </row>
    <row r="1018" spans="1:7" ht="16">
      <c r="A1018" s="118"/>
      <c r="B1018" s="966"/>
      <c r="C1018" s="150"/>
      <c r="D1018" s="120"/>
      <c r="E1018" s="120"/>
      <c r="F1018" s="120"/>
      <c r="G1018" s="120"/>
    </row>
    <row r="1019" spans="1:7" ht="16">
      <c r="A1019" s="118"/>
      <c r="B1019" s="966"/>
      <c r="C1019" s="150"/>
      <c r="D1019" s="120"/>
      <c r="E1019" s="120"/>
      <c r="F1019" s="120"/>
      <c r="G1019" s="120"/>
    </row>
    <row r="1020" spans="1:7" ht="16">
      <c r="A1020" s="118"/>
      <c r="B1020" s="966"/>
      <c r="C1020" s="150"/>
      <c r="D1020" s="120"/>
      <c r="E1020" s="120"/>
      <c r="F1020" s="120"/>
      <c r="G1020" s="120"/>
    </row>
    <row r="1021" spans="1:7" ht="16">
      <c r="A1021" s="118"/>
      <c r="B1021" s="966"/>
      <c r="C1021" s="150"/>
      <c r="D1021" s="120"/>
      <c r="E1021" s="120"/>
      <c r="F1021" s="120"/>
      <c r="G1021" s="120"/>
    </row>
    <row r="1022" spans="1:7" ht="16">
      <c r="A1022" s="118"/>
      <c r="B1022" s="966"/>
      <c r="C1022" s="150"/>
      <c r="D1022" s="120"/>
      <c r="E1022" s="120"/>
      <c r="F1022" s="120"/>
      <c r="G1022" s="120"/>
    </row>
    <row r="1023" spans="1:7" ht="16">
      <c r="A1023" s="118"/>
      <c r="B1023" s="966"/>
      <c r="C1023" s="150"/>
      <c r="D1023" s="120"/>
      <c r="E1023" s="120"/>
      <c r="F1023" s="120"/>
      <c r="G1023" s="120"/>
    </row>
    <row r="1024" spans="1:7" ht="16">
      <c r="A1024" s="118"/>
      <c r="B1024" s="966"/>
      <c r="C1024" s="150"/>
      <c r="D1024" s="120"/>
      <c r="E1024" s="120"/>
      <c r="F1024" s="120"/>
      <c r="G1024" s="120"/>
    </row>
    <row r="1025" spans="1:7" ht="16">
      <c r="A1025" s="118"/>
      <c r="B1025" s="966"/>
      <c r="C1025" s="150"/>
      <c r="D1025" s="120"/>
      <c r="E1025" s="120"/>
      <c r="F1025" s="120"/>
      <c r="G1025" s="120"/>
    </row>
    <row r="1026" spans="1:7" ht="16">
      <c r="A1026" s="118"/>
      <c r="B1026" s="966"/>
      <c r="C1026" s="150"/>
      <c r="D1026" s="120"/>
      <c r="E1026" s="120"/>
      <c r="F1026" s="120"/>
      <c r="G1026" s="120"/>
    </row>
    <row r="1027" spans="1:7" ht="16">
      <c r="A1027" s="118"/>
      <c r="B1027" s="966"/>
      <c r="C1027" s="150"/>
      <c r="D1027" s="120"/>
      <c r="E1027" s="120"/>
      <c r="F1027" s="120"/>
      <c r="G1027" s="120"/>
    </row>
    <row r="1028" spans="1:7" ht="16">
      <c r="A1028" s="118"/>
      <c r="B1028" s="966"/>
      <c r="C1028" s="150"/>
      <c r="D1028" s="120"/>
      <c r="E1028" s="120"/>
      <c r="F1028" s="120"/>
      <c r="G1028" s="120"/>
    </row>
    <row r="1029" spans="1:7" ht="16">
      <c r="A1029" s="118"/>
      <c r="B1029" s="966"/>
      <c r="C1029" s="150"/>
      <c r="D1029" s="120"/>
      <c r="E1029" s="120"/>
      <c r="F1029" s="120"/>
      <c r="G1029" s="120"/>
    </row>
    <row r="1030" spans="1:7" ht="16">
      <c r="A1030" s="118"/>
      <c r="B1030" s="966"/>
      <c r="C1030" s="150"/>
      <c r="D1030" s="120"/>
      <c r="E1030" s="120"/>
      <c r="F1030" s="120"/>
      <c r="G1030" s="120"/>
    </row>
    <row r="1031" spans="1:7" ht="16">
      <c r="A1031" s="118"/>
      <c r="B1031" s="966"/>
      <c r="C1031" s="150"/>
      <c r="D1031" s="120"/>
      <c r="E1031" s="120"/>
      <c r="F1031" s="120"/>
      <c r="G1031" s="120"/>
    </row>
    <row r="1032" spans="1:7" ht="16">
      <c r="A1032" s="118"/>
      <c r="B1032" s="966"/>
      <c r="C1032" s="150"/>
      <c r="D1032" s="120"/>
      <c r="E1032" s="120"/>
      <c r="F1032" s="120"/>
      <c r="G1032" s="120"/>
    </row>
    <row r="1033" spans="1:7" ht="16">
      <c r="A1033" s="118"/>
      <c r="B1033" s="966"/>
      <c r="C1033" s="150"/>
      <c r="D1033" s="120"/>
      <c r="E1033" s="120"/>
      <c r="F1033" s="120"/>
      <c r="G1033" s="120"/>
    </row>
    <row r="1034" spans="1:7" ht="16">
      <c r="A1034" s="118"/>
      <c r="B1034" s="966"/>
      <c r="C1034" s="150"/>
      <c r="D1034" s="120"/>
      <c r="E1034" s="120"/>
      <c r="F1034" s="120"/>
      <c r="G1034" s="120"/>
    </row>
    <row r="1035" spans="1:7" ht="16">
      <c r="A1035" s="118"/>
      <c r="B1035" s="966"/>
      <c r="C1035" s="150"/>
      <c r="D1035" s="120"/>
      <c r="E1035" s="120"/>
      <c r="F1035" s="120"/>
      <c r="G1035" s="120"/>
    </row>
    <row r="1036" spans="1:7" ht="16">
      <c r="A1036" s="118"/>
      <c r="B1036" s="966"/>
      <c r="C1036" s="150"/>
      <c r="D1036" s="120"/>
      <c r="E1036" s="120"/>
      <c r="F1036" s="120"/>
      <c r="G1036" s="120"/>
    </row>
    <row r="1037" spans="1:7" ht="16">
      <c r="A1037" s="118"/>
      <c r="B1037" s="966"/>
      <c r="C1037" s="150"/>
      <c r="D1037" s="120"/>
      <c r="E1037" s="120"/>
      <c r="F1037" s="120"/>
      <c r="G1037" s="120"/>
    </row>
    <row r="1038" spans="1:7" ht="16">
      <c r="A1038" s="118"/>
      <c r="B1038" s="966"/>
      <c r="C1038" s="150"/>
      <c r="D1038" s="120"/>
      <c r="E1038" s="120"/>
      <c r="F1038" s="120"/>
      <c r="G1038" s="120"/>
    </row>
    <row r="1039" spans="1:7" ht="16">
      <c r="A1039" s="118"/>
      <c r="B1039" s="966"/>
      <c r="C1039" s="150"/>
      <c r="D1039" s="120"/>
      <c r="E1039" s="120"/>
      <c r="F1039" s="120"/>
      <c r="G1039" s="120"/>
    </row>
    <row r="1040" spans="1:7" ht="16">
      <c r="A1040" s="118"/>
      <c r="B1040" s="966"/>
      <c r="C1040" s="150"/>
      <c r="D1040" s="120"/>
      <c r="E1040" s="120"/>
      <c r="F1040" s="120"/>
      <c r="G1040" s="120"/>
    </row>
    <row r="1041" spans="1:7" ht="16">
      <c r="A1041" s="118"/>
      <c r="B1041" s="966"/>
      <c r="C1041" s="150"/>
      <c r="D1041" s="120"/>
      <c r="E1041" s="120"/>
      <c r="F1041" s="120"/>
      <c r="G1041" s="120"/>
    </row>
    <row r="1042" spans="1:7" ht="16">
      <c r="A1042" s="118"/>
      <c r="B1042" s="966"/>
      <c r="C1042" s="150"/>
      <c r="D1042" s="120"/>
      <c r="E1042" s="120"/>
      <c r="F1042" s="120"/>
      <c r="G1042" s="120"/>
    </row>
    <row r="1043" spans="1:7" ht="16">
      <c r="A1043" s="118"/>
      <c r="B1043" s="966"/>
      <c r="C1043" s="150"/>
      <c r="D1043" s="120"/>
      <c r="E1043" s="120"/>
      <c r="F1043" s="120"/>
      <c r="G1043" s="120"/>
    </row>
    <row r="1044" spans="1:7" ht="16">
      <c r="A1044" s="118"/>
      <c r="B1044" s="966"/>
      <c r="C1044" s="150"/>
      <c r="D1044" s="120"/>
      <c r="E1044" s="120"/>
      <c r="F1044" s="120"/>
      <c r="G1044" s="120"/>
    </row>
    <row r="1045" spans="1:7" ht="16">
      <c r="A1045" s="118"/>
      <c r="B1045" s="966"/>
      <c r="C1045" s="150"/>
      <c r="D1045" s="120"/>
      <c r="E1045" s="120"/>
      <c r="F1045" s="120"/>
      <c r="G1045" s="120"/>
    </row>
    <row r="1046" spans="1:7" ht="16">
      <c r="A1046" s="118"/>
      <c r="B1046" s="966"/>
      <c r="C1046" s="150"/>
      <c r="D1046" s="120"/>
      <c r="E1046" s="120"/>
      <c r="F1046" s="120"/>
      <c r="G1046" s="120"/>
    </row>
    <row r="1047" spans="1:7" ht="16">
      <c r="A1047" s="118"/>
      <c r="B1047" s="966"/>
      <c r="C1047" s="150"/>
      <c r="D1047" s="120"/>
      <c r="E1047" s="120"/>
      <c r="F1047" s="120"/>
      <c r="G1047" s="120"/>
    </row>
    <row r="1048" spans="1:7" ht="16">
      <c r="A1048" s="118"/>
      <c r="B1048" s="966"/>
      <c r="C1048" s="150"/>
      <c r="D1048" s="120"/>
      <c r="E1048" s="120"/>
      <c r="F1048" s="120"/>
      <c r="G1048" s="120"/>
    </row>
    <row r="1049" spans="1:7" ht="16">
      <c r="A1049" s="118"/>
      <c r="B1049" s="966"/>
      <c r="C1049" s="150"/>
      <c r="D1049" s="120"/>
      <c r="E1049" s="120"/>
      <c r="F1049" s="120"/>
      <c r="G1049" s="120"/>
    </row>
    <row r="1050" spans="1:7" ht="16">
      <c r="A1050" s="118"/>
      <c r="B1050" s="966"/>
      <c r="C1050" s="150"/>
      <c r="D1050" s="120"/>
      <c r="E1050" s="120"/>
      <c r="F1050" s="120"/>
      <c r="G1050" s="120"/>
    </row>
    <row r="1051" spans="1:7" ht="16">
      <c r="A1051" s="118"/>
      <c r="B1051" s="966"/>
      <c r="C1051" s="150"/>
      <c r="D1051" s="120"/>
      <c r="E1051" s="120"/>
      <c r="F1051" s="120"/>
      <c r="G1051" s="120"/>
    </row>
    <row r="1052" spans="1:7" ht="16">
      <c r="A1052" s="118"/>
      <c r="B1052" s="966"/>
      <c r="C1052" s="150"/>
      <c r="D1052" s="120"/>
      <c r="E1052" s="120"/>
      <c r="F1052" s="120"/>
      <c r="G1052" s="120"/>
    </row>
    <row r="1053" spans="1:7" ht="16">
      <c r="A1053" s="118"/>
      <c r="B1053" s="966"/>
      <c r="C1053" s="150"/>
      <c r="D1053" s="120"/>
      <c r="E1053" s="120"/>
      <c r="F1053" s="120"/>
      <c r="G1053" s="120"/>
    </row>
    <row r="1054" spans="1:7" ht="16">
      <c r="A1054" s="118"/>
      <c r="B1054" s="966"/>
      <c r="C1054" s="150"/>
      <c r="D1054" s="120"/>
      <c r="E1054" s="120"/>
      <c r="F1054" s="120"/>
      <c r="G1054" s="120"/>
    </row>
    <row r="1055" spans="1:7" ht="16">
      <c r="A1055" s="118"/>
      <c r="B1055" s="966"/>
      <c r="C1055" s="150"/>
      <c r="D1055" s="120"/>
      <c r="E1055" s="120"/>
      <c r="F1055" s="120"/>
      <c r="G1055" s="120"/>
    </row>
    <row r="1056" spans="1:7" ht="16">
      <c r="A1056" s="118"/>
      <c r="B1056" s="966"/>
      <c r="C1056" s="150"/>
      <c r="D1056" s="120"/>
      <c r="E1056" s="120"/>
      <c r="F1056" s="120"/>
      <c r="G1056" s="120"/>
    </row>
    <row r="1057" spans="1:7" ht="16">
      <c r="A1057" s="118"/>
      <c r="B1057" s="966"/>
      <c r="C1057" s="150"/>
      <c r="D1057" s="120"/>
      <c r="E1057" s="120"/>
      <c r="F1057" s="120"/>
      <c r="G1057" s="120"/>
    </row>
    <row r="1058" spans="1:7" ht="16">
      <c r="A1058" s="118"/>
      <c r="B1058" s="966"/>
      <c r="C1058" s="150"/>
      <c r="D1058" s="120"/>
      <c r="E1058" s="120"/>
      <c r="F1058" s="120"/>
      <c r="G1058" s="120"/>
    </row>
    <row r="1059" spans="1:7" ht="16">
      <c r="A1059" s="118"/>
      <c r="B1059" s="966"/>
      <c r="C1059" s="150"/>
      <c r="D1059" s="120"/>
      <c r="E1059" s="120"/>
      <c r="F1059" s="120"/>
      <c r="G1059" s="120"/>
    </row>
    <row r="1060" spans="1:7" ht="16">
      <c r="A1060" s="118"/>
      <c r="B1060" s="966"/>
      <c r="C1060" s="150"/>
      <c r="D1060" s="120"/>
      <c r="E1060" s="120"/>
      <c r="F1060" s="120"/>
      <c r="G1060" s="120"/>
    </row>
    <row r="1061" spans="1:7" ht="16">
      <c r="A1061" s="118"/>
      <c r="B1061" s="966"/>
      <c r="C1061" s="150"/>
      <c r="D1061" s="120"/>
      <c r="E1061" s="120"/>
      <c r="F1061" s="120"/>
      <c r="G1061" s="120"/>
    </row>
    <row r="1062" spans="1:7" ht="16">
      <c r="A1062" s="118"/>
      <c r="B1062" s="966"/>
      <c r="C1062" s="150"/>
      <c r="D1062" s="120"/>
      <c r="E1062" s="120"/>
      <c r="F1062" s="120"/>
      <c r="G1062" s="120"/>
    </row>
    <row r="1063" spans="1:7" ht="16">
      <c r="A1063" s="118"/>
      <c r="B1063" s="966"/>
      <c r="C1063" s="150"/>
      <c r="D1063" s="120"/>
      <c r="E1063" s="120"/>
      <c r="F1063" s="120"/>
      <c r="G1063" s="120"/>
    </row>
    <row r="1064" spans="1:7" ht="16">
      <c r="A1064" s="118"/>
      <c r="B1064" s="966"/>
      <c r="C1064" s="150"/>
      <c r="D1064" s="120"/>
      <c r="E1064" s="120"/>
      <c r="F1064" s="120"/>
      <c r="G1064" s="120"/>
    </row>
    <row r="1065" spans="1:7" ht="16">
      <c r="A1065" s="118"/>
      <c r="B1065" s="966"/>
      <c r="C1065" s="150"/>
      <c r="D1065" s="120"/>
      <c r="E1065" s="120"/>
      <c r="F1065" s="120"/>
      <c r="G1065" s="120"/>
    </row>
    <row r="1066" spans="1:7" ht="16">
      <c r="A1066" s="118"/>
      <c r="B1066" s="966"/>
      <c r="C1066" s="150"/>
      <c r="D1066" s="120"/>
      <c r="E1066" s="120"/>
      <c r="F1066" s="120"/>
      <c r="G1066" s="120"/>
    </row>
    <row r="1067" spans="1:7" ht="16">
      <c r="A1067" s="118"/>
      <c r="B1067" s="966"/>
      <c r="C1067" s="150"/>
      <c r="D1067" s="120"/>
      <c r="E1067" s="120"/>
      <c r="F1067" s="120"/>
      <c r="G1067" s="120"/>
    </row>
    <row r="1068" spans="1:7" ht="16">
      <c r="A1068" s="118"/>
      <c r="B1068" s="966"/>
      <c r="C1068" s="150"/>
      <c r="D1068" s="120"/>
      <c r="E1068" s="120"/>
      <c r="F1068" s="120"/>
      <c r="G1068" s="120"/>
    </row>
    <row r="1069" spans="1:7" ht="16">
      <c r="A1069" s="118"/>
      <c r="B1069" s="966"/>
      <c r="C1069" s="150"/>
      <c r="D1069" s="120"/>
      <c r="E1069" s="120"/>
      <c r="F1069" s="120"/>
      <c r="G1069" s="120"/>
    </row>
    <row r="1070" spans="1:7" ht="16">
      <c r="A1070" s="118"/>
      <c r="B1070" s="966"/>
      <c r="C1070" s="150"/>
      <c r="D1070" s="120"/>
      <c r="E1070" s="120"/>
      <c r="F1070" s="120"/>
      <c r="G1070" s="120"/>
    </row>
    <row r="1071" spans="1:7" ht="16">
      <c r="A1071" s="118"/>
      <c r="B1071" s="966"/>
      <c r="C1071" s="150"/>
      <c r="D1071" s="120"/>
      <c r="E1071" s="120"/>
      <c r="F1071" s="120"/>
      <c r="G1071" s="120"/>
    </row>
    <row r="1072" spans="1:7" ht="16">
      <c r="A1072" s="118"/>
      <c r="B1072" s="966"/>
      <c r="C1072" s="150"/>
      <c r="D1072" s="120"/>
      <c r="E1072" s="120"/>
      <c r="F1072" s="120"/>
      <c r="G1072" s="120"/>
    </row>
    <row r="1073" spans="1:7" ht="16">
      <c r="A1073" s="118"/>
      <c r="B1073" s="966"/>
      <c r="C1073" s="150"/>
      <c r="D1073" s="120"/>
      <c r="E1073" s="120"/>
      <c r="F1073" s="120"/>
      <c r="G1073" s="120"/>
    </row>
    <row r="1074" spans="1:7" ht="16">
      <c r="A1074" s="118"/>
      <c r="B1074" s="966"/>
      <c r="C1074" s="150"/>
      <c r="D1074" s="120"/>
      <c r="E1074" s="120"/>
      <c r="F1074" s="120"/>
      <c r="G1074" s="120"/>
    </row>
    <row r="1075" spans="1:7" ht="16">
      <c r="A1075" s="118"/>
      <c r="B1075" s="966"/>
      <c r="C1075" s="150"/>
      <c r="D1075" s="120"/>
      <c r="E1075" s="120"/>
      <c r="F1075" s="120"/>
      <c r="G1075" s="120"/>
    </row>
    <row r="1076" spans="1:7" ht="16">
      <c r="A1076" s="118"/>
      <c r="B1076" s="966"/>
      <c r="C1076" s="150"/>
      <c r="D1076" s="120"/>
      <c r="E1076" s="120"/>
      <c r="F1076" s="120"/>
      <c r="G1076" s="120"/>
    </row>
    <row r="1077" spans="1:7" ht="16">
      <c r="A1077" s="118"/>
      <c r="B1077" s="966"/>
      <c r="C1077" s="150"/>
      <c r="D1077" s="120"/>
      <c r="E1077" s="120"/>
      <c r="F1077" s="120"/>
      <c r="G1077" s="120"/>
    </row>
    <row r="1078" spans="1:7" ht="16">
      <c r="A1078" s="118"/>
      <c r="B1078" s="966"/>
      <c r="C1078" s="150"/>
      <c r="D1078" s="120"/>
      <c r="E1078" s="120"/>
      <c r="F1078" s="120"/>
      <c r="G1078" s="120"/>
    </row>
    <row r="1079" spans="1:7" ht="16">
      <c r="A1079" s="118"/>
      <c r="B1079" s="966"/>
      <c r="C1079" s="150"/>
      <c r="D1079" s="120"/>
      <c r="E1079" s="120"/>
      <c r="F1079" s="120"/>
      <c r="G1079" s="120"/>
    </row>
    <row r="1080" spans="1:7" ht="16">
      <c r="A1080" s="118"/>
      <c r="B1080" s="966"/>
      <c r="C1080" s="150"/>
      <c r="D1080" s="120"/>
      <c r="E1080" s="120"/>
      <c r="F1080" s="120"/>
      <c r="G1080" s="120"/>
    </row>
    <row r="1081" spans="1:7" ht="16">
      <c r="A1081" s="118"/>
      <c r="B1081" s="966"/>
      <c r="C1081" s="150"/>
      <c r="D1081" s="120"/>
      <c r="E1081" s="120"/>
      <c r="F1081" s="120"/>
      <c r="G1081" s="120"/>
    </row>
    <row r="1082" spans="1:7" ht="16">
      <c r="A1082" s="118"/>
      <c r="B1082" s="966"/>
      <c r="C1082" s="150"/>
      <c r="D1082" s="120"/>
      <c r="E1082" s="120"/>
      <c r="F1082" s="120"/>
      <c r="G1082" s="120"/>
    </row>
    <row r="1083" spans="1:7" ht="16">
      <c r="A1083" s="118"/>
      <c r="B1083" s="966"/>
      <c r="C1083" s="150"/>
      <c r="D1083" s="120"/>
      <c r="E1083" s="120"/>
      <c r="F1083" s="120"/>
      <c r="G1083" s="120"/>
    </row>
    <row r="1084" spans="1:7" ht="16">
      <c r="A1084" s="118"/>
      <c r="B1084" s="966"/>
      <c r="C1084" s="150"/>
      <c r="D1084" s="120"/>
      <c r="E1084" s="120"/>
      <c r="F1084" s="120"/>
      <c r="G1084" s="120"/>
    </row>
    <row r="1085" spans="1:7" ht="16">
      <c r="A1085" s="118"/>
      <c r="B1085" s="966"/>
      <c r="C1085" s="150"/>
      <c r="D1085" s="120"/>
      <c r="E1085" s="120"/>
      <c r="F1085" s="120"/>
      <c r="G1085" s="120"/>
    </row>
    <row r="1086" spans="1:7" ht="16">
      <c r="A1086" s="118"/>
      <c r="B1086" s="966"/>
      <c r="C1086" s="150"/>
      <c r="D1086" s="120"/>
      <c r="E1086" s="120"/>
      <c r="F1086" s="120"/>
      <c r="G1086" s="120"/>
    </row>
    <row r="1087" spans="1:7" ht="16">
      <c r="A1087" s="118"/>
      <c r="B1087" s="966"/>
      <c r="C1087" s="150"/>
      <c r="D1087" s="120"/>
      <c r="E1087" s="120"/>
      <c r="F1087" s="120"/>
      <c r="G1087" s="120"/>
    </row>
    <row r="1088" spans="1:7" ht="16">
      <c r="A1088" s="118"/>
      <c r="B1088" s="966"/>
      <c r="C1088" s="150"/>
      <c r="D1088" s="120"/>
      <c r="E1088" s="120"/>
      <c r="F1088" s="120"/>
      <c r="G1088" s="120"/>
    </row>
    <row r="1089" spans="1:7" ht="16">
      <c r="A1089" s="118"/>
      <c r="B1089" s="966"/>
      <c r="C1089" s="150"/>
      <c r="D1089" s="120"/>
      <c r="E1089" s="120"/>
      <c r="F1089" s="120"/>
      <c r="G1089" s="120"/>
    </row>
    <row r="1090" spans="1:7" ht="16">
      <c r="A1090" s="118"/>
      <c r="B1090" s="966"/>
      <c r="C1090" s="150"/>
      <c r="D1090" s="120"/>
      <c r="E1090" s="120"/>
      <c r="F1090" s="120"/>
      <c r="G1090" s="120"/>
    </row>
    <row r="1091" spans="1:7" ht="16">
      <c r="A1091" s="118"/>
      <c r="B1091" s="966"/>
      <c r="C1091" s="150"/>
      <c r="D1091" s="120"/>
      <c r="E1091" s="120"/>
      <c r="F1091" s="120"/>
      <c r="G1091" s="120"/>
    </row>
    <row r="1092" spans="1:7" ht="16">
      <c r="A1092" s="118"/>
      <c r="B1092" s="966"/>
      <c r="C1092" s="150"/>
      <c r="D1092" s="120"/>
      <c r="E1092" s="120"/>
      <c r="F1092" s="120"/>
      <c r="G1092" s="120"/>
    </row>
    <row r="1093" spans="1:7" ht="16">
      <c r="A1093" s="118"/>
      <c r="B1093" s="966"/>
      <c r="C1093" s="150"/>
      <c r="D1093" s="120"/>
      <c r="E1093" s="120"/>
      <c r="F1093" s="120"/>
      <c r="G1093" s="120"/>
    </row>
    <row r="1094" spans="1:7" ht="16">
      <c r="A1094" s="118"/>
      <c r="B1094" s="966"/>
      <c r="C1094" s="150"/>
      <c r="D1094" s="120"/>
      <c r="E1094" s="120"/>
      <c r="F1094" s="120"/>
      <c r="G1094" s="120"/>
    </row>
    <row r="1095" spans="1:7" ht="16">
      <c r="A1095" s="118"/>
      <c r="B1095" s="966"/>
      <c r="C1095" s="150"/>
      <c r="D1095" s="120"/>
      <c r="E1095" s="120"/>
      <c r="F1095" s="120"/>
      <c r="G1095" s="120"/>
    </row>
    <row r="1096" spans="1:7" ht="16">
      <c r="A1096" s="118"/>
      <c r="B1096" s="966"/>
      <c r="C1096" s="150"/>
      <c r="D1096" s="120"/>
      <c r="E1096" s="120"/>
      <c r="F1096" s="120"/>
      <c r="G1096" s="120"/>
    </row>
    <row r="1097" spans="1:7" ht="16">
      <c r="A1097" s="118"/>
      <c r="B1097" s="966"/>
      <c r="C1097" s="150"/>
      <c r="D1097" s="120"/>
      <c r="E1097" s="120"/>
      <c r="F1097" s="120"/>
      <c r="G1097" s="120"/>
    </row>
    <row r="1098" spans="1:7" ht="16">
      <c r="A1098" s="118"/>
      <c r="B1098" s="966"/>
      <c r="C1098" s="150"/>
      <c r="D1098" s="120"/>
      <c r="E1098" s="120"/>
      <c r="F1098" s="120"/>
      <c r="G1098" s="120"/>
    </row>
    <row r="1099" spans="1:7" ht="16">
      <c r="A1099" s="118"/>
      <c r="B1099" s="966"/>
      <c r="C1099" s="150"/>
      <c r="D1099" s="120"/>
      <c r="E1099" s="120"/>
      <c r="F1099" s="120"/>
      <c r="G1099" s="120"/>
    </row>
    <row r="1100" spans="1:7" ht="16">
      <c r="A1100" s="118"/>
      <c r="B1100" s="966"/>
      <c r="C1100" s="150"/>
      <c r="D1100" s="120"/>
      <c r="E1100" s="120"/>
      <c r="F1100" s="120"/>
      <c r="G1100" s="120"/>
    </row>
    <row r="1101" spans="1:7" ht="16">
      <c r="A1101" s="118"/>
      <c r="B1101" s="966"/>
      <c r="C1101" s="150"/>
      <c r="D1101" s="120"/>
      <c r="E1101" s="120"/>
      <c r="F1101" s="120"/>
      <c r="G1101" s="120"/>
    </row>
    <row r="1102" spans="1:7" ht="16">
      <c r="A1102" s="118"/>
      <c r="B1102" s="966"/>
      <c r="C1102" s="150"/>
      <c r="D1102" s="120"/>
      <c r="E1102" s="120"/>
      <c r="F1102" s="120"/>
      <c r="G1102" s="120"/>
    </row>
    <row r="1103" spans="1:7" ht="16">
      <c r="A1103" s="118"/>
      <c r="B1103" s="966"/>
      <c r="C1103" s="150"/>
      <c r="D1103" s="120"/>
      <c r="E1103" s="120"/>
      <c r="F1103" s="120"/>
      <c r="G1103" s="120"/>
    </row>
    <row r="1104" spans="1:7" ht="16">
      <c r="A1104" s="118"/>
      <c r="B1104" s="966"/>
      <c r="C1104" s="150"/>
      <c r="D1104" s="120"/>
      <c r="E1104" s="120"/>
      <c r="F1104" s="120"/>
      <c r="G1104" s="120"/>
    </row>
    <row r="1105" spans="1:7" ht="16">
      <c r="A1105" s="118"/>
      <c r="B1105" s="966"/>
      <c r="C1105" s="150"/>
      <c r="D1105" s="120"/>
      <c r="E1105" s="120"/>
      <c r="F1105" s="120"/>
      <c r="G1105" s="120"/>
    </row>
    <row r="1106" spans="1:7" ht="16">
      <c r="A1106" s="118"/>
      <c r="B1106" s="966"/>
      <c r="C1106" s="150"/>
      <c r="D1106" s="120"/>
      <c r="E1106" s="120"/>
      <c r="F1106" s="120"/>
      <c r="G1106" s="120"/>
    </row>
    <row r="1107" spans="1:7" ht="16">
      <c r="A1107" s="118"/>
      <c r="B1107" s="966"/>
      <c r="C1107" s="150"/>
      <c r="D1107" s="120"/>
      <c r="E1107" s="120"/>
      <c r="F1107" s="120"/>
      <c r="G1107" s="120"/>
    </row>
  </sheetData>
  <dataValidations count="3">
    <dataValidation type="list" allowBlank="1" sqref="C30 C60 C101" xr:uid="{00000000-0002-0000-0500-000003000000}">
      <formula1>"Enabled,Disabled"</formula1>
    </dataValidation>
    <dataValidation type="list" allowBlank="1" sqref="C117" xr:uid="{00000000-0002-0000-0500-000005000000}">
      <formula1>"1,2,3,6"</formula1>
    </dataValidation>
    <dataValidation type="list" allowBlank="1" sqref="C37:F37 C67:F67 C107" xr:uid="{00000000-0002-0000-0500-000006000000}">
      <formula1>"Monthly,Yearly"</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xr:uid="{00000000-0002-0000-0500-000002000000}">
          <x14:formula1>
            <xm:f>'Team &amp; Salaries'!$A$46:$A$54</xm:f>
          </x14:formula1>
          <xm:sqref>D87:F87</xm:sqref>
        </x14:dataValidation>
        <x14:dataValidation type="list" allowBlank="1" xr:uid="{00000000-0002-0000-0500-000004000000}">
          <x14:formula1>
            <xm:f>'Team &amp; Salaries'!$A$47:$A$54</xm:f>
          </x14:formula1>
          <xm:sqref>C87</xm:sqref>
        </x14:dataValidation>
        <x14:dataValidation type="list" allowBlank="1" xr:uid="{00000000-0002-0000-0500-000000000000}">
          <x14:formula1>
            <xm:f>'Team &amp; Salaries'!$A$61:$A$66</xm:f>
          </x14:formula1>
          <xm:sqref>C127</xm:sqref>
        </x14:dataValidation>
        <x14:dataValidation type="list" allowBlank="1" showErrorMessage="1" xr:uid="{00000000-0002-0000-0500-000001000000}">
          <x14:formula1>
            <xm:f>'FS-Month'!$6:$6</xm:f>
          </x14:formula1>
          <xm:sqref>C4:F4 C105 C65:F65 C35:F35 C22:F22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I997"/>
  <sheetViews>
    <sheetView workbookViewId="0"/>
  </sheetViews>
  <sheetFormatPr baseColWidth="10" defaultColWidth="12.6640625" defaultRowHeight="15" customHeight="1"/>
  <cols>
    <col min="1" max="1" width="29.33203125" customWidth="1"/>
  </cols>
  <sheetData>
    <row r="1" spans="1:87" ht="13.5" customHeight="1">
      <c r="A1" s="997" t="str">
        <f>Settings!C5</f>
        <v>VReeMind</v>
      </c>
      <c r="B1" s="151"/>
      <c r="C1" s="151"/>
      <c r="D1" s="151"/>
      <c r="E1" s="63"/>
      <c r="F1" s="69"/>
      <c r="G1" s="63"/>
      <c r="H1" s="63"/>
      <c r="I1" s="63"/>
      <c r="J1" s="92"/>
      <c r="K1" s="92"/>
      <c r="L1" s="92"/>
      <c r="M1" s="92"/>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92"/>
      <c r="BC1" s="92"/>
      <c r="BD1" s="92"/>
      <c r="BE1" s="92"/>
      <c r="BF1" s="92"/>
      <c r="BG1" s="92"/>
      <c r="BH1" s="92"/>
      <c r="BI1" s="92"/>
      <c r="BJ1" s="92"/>
      <c r="BK1" s="92"/>
      <c r="BL1" s="92"/>
      <c r="BM1" s="92"/>
      <c r="BN1" s="92"/>
      <c r="BO1" s="92"/>
      <c r="BP1" s="92"/>
      <c r="BQ1" s="92"/>
      <c r="BR1" s="92"/>
      <c r="BS1" s="92"/>
      <c r="BT1" s="92"/>
      <c r="BU1" s="92"/>
      <c r="BV1" s="92"/>
      <c r="BW1" s="92"/>
      <c r="BX1" s="92"/>
      <c r="BY1" s="92"/>
      <c r="BZ1" s="92"/>
      <c r="CA1" s="92"/>
      <c r="CB1" s="92"/>
      <c r="CC1" s="92"/>
      <c r="CD1" s="92"/>
      <c r="CE1" s="92"/>
      <c r="CF1" s="92"/>
      <c r="CG1" s="92"/>
      <c r="CH1" s="92"/>
      <c r="CI1" s="92"/>
    </row>
    <row r="2" spans="1:87" ht="13.5" customHeight="1">
      <c r="A2" s="998" t="s">
        <v>254</v>
      </c>
      <c r="B2" s="71"/>
      <c r="C2" s="71"/>
      <c r="D2" s="152"/>
      <c r="E2" s="153"/>
      <c r="F2" s="154"/>
      <c r="G2" s="152"/>
      <c r="H2" s="155"/>
      <c r="I2" s="156"/>
      <c r="J2" s="152"/>
      <c r="K2" s="155"/>
      <c r="L2" s="154"/>
      <c r="M2" s="92"/>
      <c r="N2" s="92"/>
      <c r="O2" s="92"/>
      <c r="P2" s="92"/>
      <c r="Q2" s="92"/>
      <c r="R2" s="92"/>
      <c r="S2" s="92"/>
      <c r="T2" s="92"/>
      <c r="U2" s="92"/>
      <c r="V2" s="92"/>
      <c r="W2" s="92"/>
      <c r="X2" s="92"/>
      <c r="Y2" s="92"/>
      <c r="Z2" s="92"/>
      <c r="AA2" s="92"/>
      <c r="AB2" s="92"/>
      <c r="AC2" s="92"/>
      <c r="AD2" s="92"/>
      <c r="AE2" s="92"/>
      <c r="AF2" s="92"/>
      <c r="AG2" s="92"/>
      <c r="AH2" s="92"/>
      <c r="AI2" s="92"/>
      <c r="AJ2" s="92"/>
      <c r="AK2" s="92"/>
      <c r="AL2" s="92"/>
      <c r="AM2" s="92"/>
      <c r="AN2" s="92"/>
      <c r="AO2" s="92"/>
      <c r="AP2" s="92"/>
      <c r="AQ2" s="92"/>
      <c r="AR2" s="92"/>
      <c r="AS2" s="92"/>
      <c r="AT2" s="92"/>
      <c r="AU2" s="92"/>
      <c r="AV2" s="92"/>
      <c r="AW2" s="92"/>
      <c r="AX2" s="92"/>
      <c r="AY2" s="92"/>
      <c r="AZ2" s="92"/>
      <c r="BA2" s="92"/>
      <c r="BB2" s="92"/>
      <c r="BC2" s="92"/>
      <c r="BD2" s="92"/>
      <c r="BE2" s="92"/>
      <c r="BF2" s="92"/>
      <c r="BG2" s="92"/>
      <c r="BH2" s="92"/>
      <c r="BI2" s="92"/>
      <c r="BJ2" s="92"/>
      <c r="BK2" s="92"/>
      <c r="BL2" s="92"/>
      <c r="BM2" s="92"/>
      <c r="BN2" s="92"/>
      <c r="BO2" s="92"/>
      <c r="BP2" s="92"/>
      <c r="BQ2" s="92"/>
      <c r="BR2" s="92"/>
      <c r="BS2" s="92"/>
      <c r="BT2" s="92"/>
      <c r="BU2" s="92"/>
      <c r="BV2" s="92"/>
      <c r="BW2" s="92"/>
      <c r="BX2" s="92"/>
      <c r="BY2" s="92"/>
      <c r="BZ2" s="92"/>
      <c r="CA2" s="92"/>
      <c r="CB2" s="92"/>
      <c r="CC2" s="92"/>
      <c r="CD2" s="92"/>
      <c r="CE2" s="92"/>
      <c r="CF2" s="92"/>
      <c r="CG2" s="92"/>
      <c r="CH2" s="92"/>
      <c r="CI2" s="92"/>
    </row>
    <row r="3" spans="1:87" ht="13.5" customHeight="1">
      <c r="A3" s="999">
        <f ca="1">+TODAY()</f>
        <v>44143</v>
      </c>
      <c r="B3" s="71"/>
      <c r="C3" s="71"/>
      <c r="D3" s="157"/>
      <c r="E3" s="158"/>
      <c r="F3" s="154"/>
      <c r="G3" s="157"/>
      <c r="H3" s="158"/>
      <c r="I3" s="156"/>
      <c r="J3" s="152"/>
      <c r="K3" s="158"/>
      <c r="L3" s="159"/>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2"/>
      <c r="AW3" s="92"/>
      <c r="AX3" s="92"/>
      <c r="AY3" s="92"/>
      <c r="AZ3" s="92"/>
      <c r="BA3" s="92"/>
      <c r="BB3" s="92"/>
      <c r="BC3" s="92"/>
      <c r="BD3" s="92"/>
      <c r="BE3" s="92"/>
      <c r="BF3" s="92"/>
      <c r="BG3" s="92"/>
      <c r="BH3" s="92"/>
      <c r="BI3" s="92"/>
      <c r="BJ3" s="92"/>
      <c r="BK3" s="92"/>
      <c r="BL3" s="92"/>
      <c r="BM3" s="92"/>
      <c r="BN3" s="92"/>
      <c r="BO3" s="92"/>
      <c r="BP3" s="92"/>
      <c r="BQ3" s="92"/>
      <c r="BR3" s="92"/>
      <c r="BS3" s="92"/>
      <c r="BT3" s="92"/>
      <c r="BU3" s="92"/>
      <c r="BV3" s="92"/>
      <c r="BW3" s="92"/>
      <c r="BX3" s="92"/>
      <c r="BY3" s="92"/>
      <c r="BZ3" s="92"/>
      <c r="CA3" s="92"/>
      <c r="CB3" s="92"/>
      <c r="CC3" s="92"/>
      <c r="CD3" s="92"/>
      <c r="CE3" s="92"/>
      <c r="CF3" s="92"/>
      <c r="CG3" s="92"/>
      <c r="CH3" s="92"/>
      <c r="CI3" s="92"/>
    </row>
    <row r="4" spans="1:87" ht="13.5" customHeight="1">
      <c r="A4" s="999"/>
      <c r="B4" s="71"/>
      <c r="C4" s="71"/>
      <c r="D4" s="152"/>
      <c r="E4" s="153"/>
      <c r="F4" s="154"/>
      <c r="G4" s="157"/>
      <c r="H4" s="158"/>
      <c r="I4" s="154"/>
      <c r="J4" s="157"/>
      <c r="K4" s="158"/>
      <c r="L4" s="156"/>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2"/>
      <c r="AW4" s="92"/>
      <c r="AX4" s="92"/>
      <c r="AY4" s="92"/>
      <c r="AZ4" s="92"/>
      <c r="BA4" s="92"/>
      <c r="BB4" s="92"/>
      <c r="BC4" s="92"/>
      <c r="BD4" s="92"/>
      <c r="BE4" s="92"/>
      <c r="BF4" s="92"/>
      <c r="BG4" s="92"/>
      <c r="BH4" s="92"/>
      <c r="BI4" s="92"/>
      <c r="BJ4" s="92"/>
      <c r="BK4" s="92"/>
      <c r="BL4" s="92"/>
      <c r="BM4" s="92"/>
      <c r="BN4" s="92"/>
      <c r="BO4" s="92"/>
      <c r="BP4" s="92"/>
      <c r="BQ4" s="92"/>
      <c r="BR4" s="92"/>
      <c r="BS4" s="92"/>
      <c r="BT4" s="92"/>
      <c r="BU4" s="92"/>
      <c r="BV4" s="92"/>
      <c r="BW4" s="92"/>
      <c r="BX4" s="92"/>
      <c r="BY4" s="92"/>
      <c r="BZ4" s="92"/>
      <c r="CA4" s="92"/>
      <c r="CB4" s="92"/>
      <c r="CC4" s="92"/>
      <c r="CD4" s="92"/>
      <c r="CE4" s="92"/>
      <c r="CF4" s="92"/>
      <c r="CG4" s="92"/>
      <c r="CH4" s="92"/>
      <c r="CI4" s="92"/>
    </row>
    <row r="5" spans="1:87" ht="3.75" customHeight="1">
      <c r="A5" s="999"/>
      <c r="B5" s="63"/>
      <c r="C5" s="63"/>
      <c r="D5" s="63"/>
      <c r="E5" s="92"/>
      <c r="F5" s="92"/>
      <c r="G5" s="92"/>
      <c r="H5" s="92"/>
      <c r="I5" s="92"/>
      <c r="J5" s="92"/>
      <c r="K5" s="92"/>
      <c r="L5" s="92"/>
      <c r="M5" s="92"/>
      <c r="N5" s="92"/>
      <c r="O5" s="92"/>
      <c r="P5" s="92"/>
      <c r="Q5" s="92"/>
      <c r="R5" s="92"/>
      <c r="S5" s="92"/>
      <c r="T5" s="92"/>
      <c r="U5" s="92"/>
      <c r="V5" s="92"/>
      <c r="W5" s="92"/>
      <c r="X5" s="92"/>
      <c r="Y5" s="92"/>
      <c r="Z5" s="92"/>
      <c r="AA5" s="92"/>
      <c r="AB5" s="92"/>
      <c r="AC5" s="92"/>
      <c r="AD5" s="92"/>
      <c r="AE5" s="92"/>
      <c r="AF5" s="92"/>
      <c r="AG5" s="92"/>
      <c r="AH5" s="92"/>
      <c r="AI5" s="92"/>
      <c r="AJ5" s="92"/>
      <c r="AK5" s="92"/>
      <c r="AL5" s="92"/>
      <c r="AM5" s="92"/>
      <c r="AN5" s="92"/>
      <c r="AO5" s="92"/>
      <c r="AP5" s="92"/>
      <c r="AQ5" s="92"/>
      <c r="AR5" s="92"/>
      <c r="AS5" s="92"/>
      <c r="AT5" s="92"/>
      <c r="AU5" s="92"/>
      <c r="AV5" s="92"/>
      <c r="AW5" s="92"/>
      <c r="AX5" s="92"/>
      <c r="AY5" s="92"/>
      <c r="AZ5" s="92"/>
      <c r="BA5" s="92"/>
      <c r="BB5" s="92"/>
      <c r="BC5" s="92"/>
      <c r="BD5" s="92"/>
      <c r="BE5" s="92"/>
      <c r="BF5" s="92"/>
      <c r="BG5" s="92"/>
      <c r="BH5" s="92"/>
      <c r="BI5" s="92"/>
      <c r="BJ5" s="92"/>
      <c r="BK5" s="92"/>
      <c r="BL5" s="92"/>
      <c r="BM5" s="92"/>
      <c r="BN5" s="92"/>
      <c r="BO5" s="92"/>
      <c r="BP5" s="92"/>
      <c r="BQ5" s="92"/>
      <c r="BR5" s="92"/>
      <c r="BS5" s="92"/>
      <c r="BT5" s="92"/>
      <c r="BU5" s="92"/>
      <c r="BV5" s="92"/>
      <c r="BW5" s="92"/>
      <c r="BX5" s="92"/>
      <c r="BY5" s="92"/>
      <c r="BZ5" s="92"/>
      <c r="CA5" s="92"/>
      <c r="CB5" s="92"/>
      <c r="CC5" s="92"/>
      <c r="CD5" s="92"/>
      <c r="CE5" s="92"/>
      <c r="CF5" s="92"/>
      <c r="CG5" s="92"/>
      <c r="CH5" s="92"/>
      <c r="CI5" s="92"/>
    </row>
    <row r="6" spans="1:87" ht="13.5" customHeight="1">
      <c r="A6" s="1000"/>
      <c r="B6" s="1001"/>
      <c r="C6" s="1001"/>
      <c r="D6" s="1002">
        <f>'FS-Month'!D6</f>
        <v>43466</v>
      </c>
      <c r="E6" s="1002">
        <f>'FS-Month'!E6</f>
        <v>43497</v>
      </c>
      <c r="F6" s="1002">
        <f>'FS-Month'!F6</f>
        <v>43525</v>
      </c>
      <c r="G6" s="1002">
        <f>'FS-Month'!G6</f>
        <v>43556</v>
      </c>
      <c r="H6" s="1002">
        <f>'FS-Month'!H6</f>
        <v>43586</v>
      </c>
      <c r="I6" s="1002">
        <f>'FS-Month'!I6</f>
        <v>43617</v>
      </c>
      <c r="J6" s="1002">
        <f>'FS-Month'!J6</f>
        <v>43647</v>
      </c>
      <c r="K6" s="1002">
        <f>'FS-Month'!K6</f>
        <v>43678</v>
      </c>
      <c r="L6" s="1002">
        <f>'FS-Month'!L6</f>
        <v>43709</v>
      </c>
      <c r="M6" s="1002">
        <f>'FS-Month'!M6</f>
        <v>43739</v>
      </c>
      <c r="N6" s="1002">
        <f>'FS-Month'!N6</f>
        <v>43770</v>
      </c>
      <c r="O6" s="1002">
        <f>'FS-Month'!O6</f>
        <v>43800</v>
      </c>
      <c r="P6" s="1002">
        <f>'FS-Month'!P6</f>
        <v>43831</v>
      </c>
      <c r="Q6" s="1002">
        <f>'FS-Month'!Q6</f>
        <v>43862</v>
      </c>
      <c r="R6" s="1002">
        <f>'FS-Month'!R6</f>
        <v>43891</v>
      </c>
      <c r="S6" s="1002">
        <f>'FS-Month'!S6</f>
        <v>43922</v>
      </c>
      <c r="T6" s="1002">
        <f>'FS-Month'!T6</f>
        <v>43952</v>
      </c>
      <c r="U6" s="1002">
        <f>'FS-Month'!U6</f>
        <v>43983</v>
      </c>
      <c r="V6" s="1002">
        <f>'FS-Month'!V6</f>
        <v>44013</v>
      </c>
      <c r="W6" s="1002">
        <f>'FS-Month'!W6</f>
        <v>44044</v>
      </c>
      <c r="X6" s="1002">
        <f>'FS-Month'!X6</f>
        <v>44075</v>
      </c>
      <c r="Y6" s="1002">
        <f>'FS-Month'!Y6</f>
        <v>44105</v>
      </c>
      <c r="Z6" s="1002">
        <f>'FS-Month'!Z6</f>
        <v>44136</v>
      </c>
      <c r="AA6" s="1002">
        <f>'FS-Month'!AA6</f>
        <v>44166</v>
      </c>
      <c r="AB6" s="1002">
        <f>'FS-Month'!AB6</f>
        <v>44197</v>
      </c>
      <c r="AC6" s="1002">
        <f>'FS-Month'!AC6</f>
        <v>44228</v>
      </c>
      <c r="AD6" s="1002">
        <f>'FS-Month'!AD6</f>
        <v>44256</v>
      </c>
      <c r="AE6" s="1002">
        <f>'FS-Month'!AE6</f>
        <v>44287</v>
      </c>
      <c r="AF6" s="1002">
        <f>'FS-Month'!AF6</f>
        <v>44317</v>
      </c>
      <c r="AG6" s="1002">
        <f>'FS-Month'!AG6</f>
        <v>44348</v>
      </c>
      <c r="AH6" s="1002">
        <f>'FS-Month'!AH6</f>
        <v>44378</v>
      </c>
      <c r="AI6" s="1002">
        <f>'FS-Month'!AI6</f>
        <v>44409</v>
      </c>
      <c r="AJ6" s="1002">
        <f>'FS-Month'!AJ6</f>
        <v>44440</v>
      </c>
      <c r="AK6" s="1002">
        <f>'FS-Month'!AK6</f>
        <v>44470</v>
      </c>
      <c r="AL6" s="1002">
        <f>'FS-Month'!AL6</f>
        <v>44501</v>
      </c>
      <c r="AM6" s="1002">
        <f>'FS-Month'!AM6</f>
        <v>44531</v>
      </c>
      <c r="AN6" s="1002">
        <f>'FS-Month'!AN6</f>
        <v>44562</v>
      </c>
      <c r="AO6" s="1002">
        <f>'FS-Month'!AO6</f>
        <v>44593</v>
      </c>
      <c r="AP6" s="1002">
        <f>'FS-Month'!AP6</f>
        <v>44621</v>
      </c>
      <c r="AQ6" s="1002">
        <f>'FS-Month'!AQ6</f>
        <v>44652</v>
      </c>
      <c r="AR6" s="1002">
        <f>'FS-Month'!AR6</f>
        <v>44682</v>
      </c>
      <c r="AS6" s="1002">
        <f>'FS-Month'!AS6</f>
        <v>44713</v>
      </c>
      <c r="AT6" s="1002">
        <f>'FS-Month'!AT6</f>
        <v>44743</v>
      </c>
      <c r="AU6" s="1002">
        <f>'FS-Month'!AU6</f>
        <v>44774</v>
      </c>
      <c r="AV6" s="1002">
        <f>'FS-Month'!AV6</f>
        <v>44805</v>
      </c>
      <c r="AW6" s="1002">
        <f>'FS-Month'!AW6</f>
        <v>44835</v>
      </c>
      <c r="AX6" s="1002">
        <f>'FS-Month'!AX6</f>
        <v>44866</v>
      </c>
      <c r="AY6" s="1002">
        <f>'FS-Month'!AY6</f>
        <v>44896</v>
      </c>
      <c r="AZ6" s="1002">
        <f>'FS-Month'!AZ6</f>
        <v>44927</v>
      </c>
      <c r="BA6" s="1002">
        <f>'FS-Month'!BA6</f>
        <v>44958</v>
      </c>
      <c r="BB6" s="1002">
        <f>'FS-Month'!BB6</f>
        <v>44986</v>
      </c>
      <c r="BC6" s="1002">
        <f>'FS-Month'!BC6</f>
        <v>45017</v>
      </c>
      <c r="BD6" s="1002">
        <f>'FS-Month'!BD6</f>
        <v>45047</v>
      </c>
      <c r="BE6" s="1002">
        <f>'FS-Month'!BE6</f>
        <v>45078</v>
      </c>
      <c r="BF6" s="1002">
        <f>'FS-Month'!BF6</f>
        <v>45108</v>
      </c>
      <c r="BG6" s="1002">
        <f>'FS-Month'!BG6</f>
        <v>45139</v>
      </c>
      <c r="BH6" s="1002">
        <f>'FS-Month'!BH6</f>
        <v>45170</v>
      </c>
      <c r="BI6" s="1002">
        <f>'FS-Month'!BI6</f>
        <v>45200</v>
      </c>
      <c r="BJ6" s="1002">
        <f>'FS-Month'!BJ6</f>
        <v>45231</v>
      </c>
      <c r="BK6" s="1002">
        <f>'FS-Month'!BK6</f>
        <v>45261</v>
      </c>
      <c r="BL6" s="1002" t="e">
        <f>'FS-Month'!#REF!</f>
        <v>#REF!</v>
      </c>
      <c r="BM6" s="1002" t="e">
        <f>'FS-Month'!#REF!</f>
        <v>#REF!</v>
      </c>
      <c r="BN6" s="1002" t="e">
        <f>'FS-Month'!#REF!</f>
        <v>#REF!</v>
      </c>
      <c r="BO6" s="1002" t="e">
        <f>'FS-Month'!#REF!</f>
        <v>#REF!</v>
      </c>
      <c r="BP6" s="1002" t="e">
        <f>'FS-Month'!#REF!</f>
        <v>#REF!</v>
      </c>
      <c r="BQ6" s="1002" t="e">
        <f>'FS-Month'!#REF!</f>
        <v>#REF!</v>
      </c>
      <c r="BR6" s="1002" t="e">
        <f>'FS-Month'!#REF!</f>
        <v>#REF!</v>
      </c>
      <c r="BS6" s="1002" t="e">
        <f>'FS-Month'!#REF!</f>
        <v>#REF!</v>
      </c>
      <c r="BT6" s="1002" t="e">
        <f>'FS-Month'!#REF!</f>
        <v>#REF!</v>
      </c>
      <c r="BU6" s="1002" t="e">
        <f>'FS-Month'!#REF!</f>
        <v>#REF!</v>
      </c>
      <c r="BV6" s="1002" t="e">
        <f>'FS-Month'!#REF!</f>
        <v>#REF!</v>
      </c>
      <c r="BW6" s="1002" t="e">
        <f>'FS-Month'!#REF!</f>
        <v>#REF!</v>
      </c>
      <c r="BX6" s="1002" t="e">
        <f>'FS-Month'!#REF!</f>
        <v>#REF!</v>
      </c>
      <c r="BY6" s="1002" t="e">
        <f>'FS-Month'!#REF!</f>
        <v>#REF!</v>
      </c>
      <c r="BZ6" s="1002" t="e">
        <f>'FS-Month'!#REF!</f>
        <v>#REF!</v>
      </c>
      <c r="CA6" s="1002" t="e">
        <f>'FS-Month'!#REF!</f>
        <v>#REF!</v>
      </c>
      <c r="CB6" s="1002" t="e">
        <f>'FS-Month'!#REF!</f>
        <v>#REF!</v>
      </c>
      <c r="CC6" s="1002" t="e">
        <f>'FS-Month'!#REF!</f>
        <v>#REF!</v>
      </c>
      <c r="CD6" s="1002" t="e">
        <f>'FS-Month'!#REF!</f>
        <v>#REF!</v>
      </c>
      <c r="CE6" s="1002" t="e">
        <f>'FS-Month'!#REF!</f>
        <v>#REF!</v>
      </c>
      <c r="CF6" s="1002" t="e">
        <f>'FS-Month'!#REF!</f>
        <v>#REF!</v>
      </c>
      <c r="CG6" s="1002" t="e">
        <f>'FS-Month'!#REF!</f>
        <v>#REF!</v>
      </c>
      <c r="CH6" s="1002" t="e">
        <f>'FS-Month'!#REF!</f>
        <v>#REF!</v>
      </c>
      <c r="CI6" s="1002" t="e">
        <f>'FS-Month'!#REF!</f>
        <v>#REF!</v>
      </c>
    </row>
    <row r="7" spans="1:87" ht="18" customHeight="1">
      <c r="A7" s="160"/>
      <c r="B7" s="161"/>
      <c r="C7" s="161"/>
      <c r="D7" s="716">
        <f>'FS-Month'!D7</f>
        <v>1</v>
      </c>
      <c r="E7" s="716">
        <f>'FS-Month'!E7</f>
        <v>2</v>
      </c>
      <c r="F7" s="716">
        <f>'FS-Month'!F7</f>
        <v>3</v>
      </c>
      <c r="G7" s="716">
        <f>'FS-Month'!G7</f>
        <v>4</v>
      </c>
      <c r="H7" s="716">
        <f>'FS-Month'!H7</f>
        <v>5</v>
      </c>
      <c r="I7" s="716">
        <f>'FS-Month'!I7</f>
        <v>6</v>
      </c>
      <c r="J7" s="716">
        <f>'FS-Month'!J7</f>
        <v>7</v>
      </c>
      <c r="K7" s="716">
        <f>'FS-Month'!K7</f>
        <v>8</v>
      </c>
      <c r="L7" s="716">
        <f>'FS-Month'!L7</f>
        <v>9</v>
      </c>
      <c r="M7" s="716">
        <f>'FS-Month'!M7</f>
        <v>10</v>
      </c>
      <c r="N7" s="716">
        <f>'FS-Month'!N7</f>
        <v>11</v>
      </c>
      <c r="O7" s="716">
        <f>'FS-Month'!O7</f>
        <v>12</v>
      </c>
      <c r="P7" s="716">
        <f>'FS-Month'!P7</f>
        <v>13</v>
      </c>
      <c r="Q7" s="716">
        <f>'FS-Month'!Q7</f>
        <v>14</v>
      </c>
      <c r="R7" s="716">
        <f>'FS-Month'!R7</f>
        <v>15</v>
      </c>
      <c r="S7" s="716">
        <f>'FS-Month'!S7</f>
        <v>16</v>
      </c>
      <c r="T7" s="716">
        <f>'FS-Month'!T7</f>
        <v>17</v>
      </c>
      <c r="U7" s="716">
        <f>'FS-Month'!U7</f>
        <v>18</v>
      </c>
      <c r="V7" s="716">
        <f>'FS-Month'!V7</f>
        <v>19</v>
      </c>
      <c r="W7" s="716">
        <f>'FS-Month'!W7</f>
        <v>20</v>
      </c>
      <c r="X7" s="716">
        <f>'FS-Month'!X7</f>
        <v>21</v>
      </c>
      <c r="Y7" s="716">
        <f>'FS-Month'!Y7</f>
        <v>22</v>
      </c>
      <c r="Z7" s="716">
        <f>'FS-Month'!Z7</f>
        <v>23</v>
      </c>
      <c r="AA7" s="716">
        <f>'FS-Month'!AA7</f>
        <v>24</v>
      </c>
      <c r="AB7" s="716">
        <f>'FS-Month'!AB7</f>
        <v>25</v>
      </c>
      <c r="AC7" s="716">
        <f>'FS-Month'!AC7</f>
        <v>26</v>
      </c>
      <c r="AD7" s="716">
        <f>'FS-Month'!AD7</f>
        <v>27</v>
      </c>
      <c r="AE7" s="716">
        <f>'FS-Month'!AE7</f>
        <v>28</v>
      </c>
      <c r="AF7" s="716">
        <f>'FS-Month'!AF7</f>
        <v>29</v>
      </c>
      <c r="AG7" s="716">
        <f>'FS-Month'!AG7</f>
        <v>30</v>
      </c>
      <c r="AH7" s="716">
        <f>'FS-Month'!AH7</f>
        <v>31</v>
      </c>
      <c r="AI7" s="716">
        <f>'FS-Month'!AI7</f>
        <v>32</v>
      </c>
      <c r="AJ7" s="716">
        <f>'FS-Month'!AJ7</f>
        <v>33</v>
      </c>
      <c r="AK7" s="716">
        <f>'FS-Month'!AK7</f>
        <v>34</v>
      </c>
      <c r="AL7" s="716">
        <f>'FS-Month'!AL7</f>
        <v>35</v>
      </c>
      <c r="AM7" s="716">
        <f>'FS-Month'!AM7</f>
        <v>36</v>
      </c>
      <c r="AN7" s="716">
        <f>'FS-Month'!AN7</f>
        <v>37</v>
      </c>
      <c r="AO7" s="716">
        <f>'FS-Month'!AO7</f>
        <v>38</v>
      </c>
      <c r="AP7" s="716">
        <f>'FS-Month'!AP7</f>
        <v>39</v>
      </c>
      <c r="AQ7" s="716">
        <f>'FS-Month'!AQ7</f>
        <v>40</v>
      </c>
      <c r="AR7" s="716">
        <f>'FS-Month'!AR7</f>
        <v>41</v>
      </c>
      <c r="AS7" s="716">
        <f>'FS-Month'!AS7</f>
        <v>42</v>
      </c>
      <c r="AT7" s="716">
        <f>'FS-Month'!AT7</f>
        <v>43</v>
      </c>
      <c r="AU7" s="716">
        <f>'FS-Month'!AU7</f>
        <v>44</v>
      </c>
      <c r="AV7" s="716">
        <f>'FS-Month'!AV7</f>
        <v>45</v>
      </c>
      <c r="AW7" s="716">
        <f>'FS-Month'!AW7</f>
        <v>46</v>
      </c>
      <c r="AX7" s="716">
        <f>'FS-Month'!AX7</f>
        <v>47</v>
      </c>
      <c r="AY7" s="716">
        <f>'FS-Month'!AY7</f>
        <v>48</v>
      </c>
      <c r="AZ7" s="716">
        <f>'FS-Month'!AZ7</f>
        <v>49</v>
      </c>
      <c r="BA7" s="716">
        <f>'FS-Month'!BA7</f>
        <v>50</v>
      </c>
      <c r="BB7" s="716">
        <f>'FS-Month'!BB7</f>
        <v>51</v>
      </c>
      <c r="BC7" s="716">
        <f>'FS-Month'!BC7</f>
        <v>52</v>
      </c>
      <c r="BD7" s="716">
        <f>'FS-Month'!BD7</f>
        <v>53</v>
      </c>
      <c r="BE7" s="716">
        <f>'FS-Month'!BE7</f>
        <v>54</v>
      </c>
      <c r="BF7" s="716">
        <f>'FS-Month'!BF7</f>
        <v>55</v>
      </c>
      <c r="BG7" s="716">
        <f>'FS-Month'!BG7</f>
        <v>56</v>
      </c>
      <c r="BH7" s="716">
        <f>'FS-Month'!BH7</f>
        <v>57</v>
      </c>
      <c r="BI7" s="716">
        <f>'FS-Month'!BI7</f>
        <v>58</v>
      </c>
      <c r="BJ7" s="716">
        <f>'FS-Month'!BJ7</f>
        <v>59</v>
      </c>
      <c r="BK7" s="716">
        <f>'FS-Month'!BK7</f>
        <v>60</v>
      </c>
      <c r="BL7" s="716" t="e">
        <f>'FS-Month'!#REF!</f>
        <v>#REF!</v>
      </c>
      <c r="BM7" s="716" t="e">
        <f>'FS-Month'!#REF!</f>
        <v>#REF!</v>
      </c>
      <c r="BN7" s="716" t="e">
        <f>'FS-Month'!#REF!</f>
        <v>#REF!</v>
      </c>
      <c r="BO7" s="716" t="e">
        <f>'FS-Month'!#REF!</f>
        <v>#REF!</v>
      </c>
      <c r="BP7" s="716" t="e">
        <f>'FS-Month'!#REF!</f>
        <v>#REF!</v>
      </c>
      <c r="BQ7" s="716" t="e">
        <f>'FS-Month'!#REF!</f>
        <v>#REF!</v>
      </c>
      <c r="BR7" s="716" t="e">
        <f>'FS-Month'!#REF!</f>
        <v>#REF!</v>
      </c>
      <c r="BS7" s="716" t="e">
        <f>'FS-Month'!#REF!</f>
        <v>#REF!</v>
      </c>
      <c r="BT7" s="716" t="e">
        <f>'FS-Month'!#REF!</f>
        <v>#REF!</v>
      </c>
      <c r="BU7" s="716" t="e">
        <f>'FS-Month'!#REF!</f>
        <v>#REF!</v>
      </c>
      <c r="BV7" s="716" t="e">
        <f>'FS-Month'!#REF!</f>
        <v>#REF!</v>
      </c>
      <c r="BW7" s="716" t="e">
        <f>'FS-Month'!#REF!</f>
        <v>#REF!</v>
      </c>
      <c r="BX7" s="716" t="e">
        <f>'FS-Month'!#REF!</f>
        <v>#REF!</v>
      </c>
      <c r="BY7" s="716" t="e">
        <f>'FS-Month'!#REF!</f>
        <v>#REF!</v>
      </c>
      <c r="BZ7" s="716" t="e">
        <f>'FS-Month'!#REF!</f>
        <v>#REF!</v>
      </c>
      <c r="CA7" s="716" t="e">
        <f>'FS-Month'!#REF!</f>
        <v>#REF!</v>
      </c>
      <c r="CB7" s="716" t="e">
        <f>'FS-Month'!#REF!</f>
        <v>#REF!</v>
      </c>
      <c r="CC7" s="716" t="e">
        <f>'FS-Month'!#REF!</f>
        <v>#REF!</v>
      </c>
      <c r="CD7" s="716" t="e">
        <f>'FS-Month'!#REF!</f>
        <v>#REF!</v>
      </c>
      <c r="CE7" s="716" t="e">
        <f>'FS-Month'!#REF!</f>
        <v>#REF!</v>
      </c>
      <c r="CF7" s="716" t="e">
        <f>'FS-Month'!#REF!</f>
        <v>#REF!</v>
      </c>
      <c r="CG7" s="716" t="e">
        <f>'FS-Month'!#REF!</f>
        <v>#REF!</v>
      </c>
      <c r="CH7" s="716" t="e">
        <f>'FS-Month'!#REF!</f>
        <v>#REF!</v>
      </c>
      <c r="CI7" s="716" t="e">
        <f>'FS-Month'!#REF!</f>
        <v>#REF!</v>
      </c>
    </row>
    <row r="8" spans="1:87" ht="13.5" customHeight="1">
      <c r="A8" s="168"/>
      <c r="B8" s="162"/>
      <c r="C8" s="162"/>
      <c r="D8" s="162"/>
      <c r="E8" s="162"/>
      <c r="F8" s="162"/>
      <c r="G8" s="162"/>
      <c r="H8" s="162"/>
      <c r="I8" s="162"/>
      <c r="J8" s="162"/>
      <c r="K8" s="162"/>
      <c r="L8" s="162"/>
      <c r="M8" s="162"/>
      <c r="N8" s="162"/>
      <c r="O8" s="162"/>
      <c r="P8" s="162"/>
      <c r="Q8" s="162"/>
      <c r="R8" s="162"/>
      <c r="S8" s="162"/>
      <c r="T8" s="162"/>
      <c r="U8" s="162"/>
      <c r="V8" s="162"/>
      <c r="W8" s="162"/>
      <c r="X8" s="162"/>
      <c r="Y8" s="162"/>
      <c r="Z8" s="162"/>
      <c r="AA8" s="162"/>
      <c r="AB8" s="162"/>
      <c r="AC8" s="162"/>
      <c r="AD8" s="162"/>
      <c r="AE8" s="162"/>
      <c r="AF8" s="162"/>
      <c r="AG8" s="162"/>
      <c r="AH8" s="162"/>
      <c r="AI8" s="162"/>
      <c r="AJ8" s="162"/>
      <c r="AK8" s="162"/>
      <c r="AL8" s="162"/>
      <c r="AM8" s="162"/>
      <c r="AN8" s="162"/>
      <c r="AO8" s="162"/>
      <c r="AP8" s="162"/>
      <c r="AQ8" s="162"/>
      <c r="AR8" s="162"/>
      <c r="AS8" s="162"/>
      <c r="AT8" s="162"/>
      <c r="AU8" s="162"/>
      <c r="AV8" s="162"/>
      <c r="AW8" s="162"/>
      <c r="AX8" s="162"/>
      <c r="AY8" s="162"/>
      <c r="AZ8" s="162"/>
      <c r="BA8" s="162"/>
      <c r="BB8" s="162"/>
      <c r="BC8" s="162"/>
      <c r="BD8" s="162"/>
      <c r="BE8" s="162"/>
      <c r="BF8" s="162"/>
      <c r="BG8" s="162"/>
      <c r="BH8" s="162"/>
      <c r="BI8" s="162"/>
      <c r="BJ8" s="162"/>
      <c r="BK8" s="162"/>
      <c r="BL8" s="162"/>
      <c r="BM8" s="162"/>
      <c r="BN8" s="162"/>
      <c r="BO8" s="162"/>
      <c r="BP8" s="162"/>
      <c r="BQ8" s="162"/>
      <c r="BR8" s="162"/>
      <c r="BS8" s="162"/>
      <c r="BT8" s="162"/>
      <c r="BU8" s="162"/>
      <c r="BV8" s="162"/>
      <c r="BW8" s="162"/>
      <c r="BX8" s="162"/>
      <c r="BY8" s="162"/>
      <c r="BZ8" s="162"/>
      <c r="CA8" s="162"/>
      <c r="CB8" s="162"/>
      <c r="CC8" s="162"/>
      <c r="CD8" s="162"/>
      <c r="CE8" s="162"/>
      <c r="CF8" s="162"/>
      <c r="CG8" s="162"/>
      <c r="CH8" s="162"/>
      <c r="CI8" s="162"/>
    </row>
    <row r="9" spans="1:87" ht="13.5" customHeight="1">
      <c r="A9" s="168"/>
      <c r="B9" s="162"/>
      <c r="C9" s="162"/>
      <c r="D9" s="162"/>
      <c r="E9" s="162"/>
      <c r="F9" s="162"/>
      <c r="G9" s="162"/>
      <c r="H9" s="162"/>
      <c r="I9" s="162"/>
      <c r="J9" s="163"/>
      <c r="K9" s="163"/>
      <c r="L9" s="163"/>
      <c r="M9" s="162"/>
      <c r="N9" s="162"/>
      <c r="O9" s="162"/>
      <c r="P9" s="162"/>
      <c r="Q9" s="162"/>
      <c r="R9" s="162"/>
      <c r="S9" s="162"/>
      <c r="T9" s="162"/>
      <c r="U9" s="162"/>
      <c r="V9" s="162"/>
      <c r="W9" s="162"/>
      <c r="X9" s="162"/>
      <c r="Y9" s="162"/>
      <c r="Z9" s="162"/>
      <c r="AA9" s="162"/>
      <c r="AB9" s="162"/>
      <c r="AC9" s="162"/>
      <c r="AD9" s="162"/>
      <c r="AE9" s="162"/>
      <c r="AF9" s="162"/>
      <c r="AG9" s="162"/>
      <c r="AH9" s="162"/>
      <c r="AI9" s="162"/>
      <c r="AJ9" s="162"/>
      <c r="AK9" s="162"/>
      <c r="AL9" s="162"/>
      <c r="AM9" s="162"/>
      <c r="AN9" s="162"/>
      <c r="AO9" s="162"/>
      <c r="AP9" s="162"/>
      <c r="AQ9" s="162"/>
      <c r="AR9" s="162"/>
      <c r="AS9" s="162"/>
      <c r="AT9" s="162"/>
      <c r="AU9" s="162"/>
      <c r="AV9" s="162"/>
      <c r="AW9" s="162"/>
      <c r="AX9" s="162"/>
      <c r="AY9" s="162"/>
      <c r="AZ9" s="162"/>
      <c r="BA9" s="162"/>
      <c r="BB9" s="162"/>
      <c r="BC9" s="162"/>
      <c r="BD9" s="162"/>
      <c r="BE9" s="162"/>
      <c r="BF9" s="162"/>
      <c r="BG9" s="162"/>
      <c r="BH9" s="162"/>
      <c r="BI9" s="162"/>
      <c r="BJ9" s="162"/>
      <c r="BK9" s="162"/>
      <c r="BL9" s="162"/>
      <c r="BM9" s="162"/>
      <c r="BN9" s="162"/>
      <c r="BO9" s="162"/>
      <c r="BP9" s="162"/>
      <c r="BQ9" s="162"/>
      <c r="BR9" s="162"/>
      <c r="BS9" s="162"/>
      <c r="BT9" s="162"/>
      <c r="BU9" s="162"/>
      <c r="BV9" s="162"/>
      <c r="BW9" s="162"/>
      <c r="BX9" s="162"/>
      <c r="BY9" s="162"/>
      <c r="BZ9" s="162"/>
      <c r="CA9" s="162"/>
      <c r="CB9" s="162"/>
      <c r="CC9" s="162"/>
      <c r="CD9" s="162"/>
      <c r="CE9" s="162"/>
      <c r="CF9" s="162"/>
      <c r="CG9" s="162"/>
      <c r="CH9" s="162"/>
      <c r="CI9" s="162"/>
    </row>
    <row r="10" spans="1:87" ht="13.5" customHeight="1">
      <c r="A10" s="168"/>
      <c r="B10" s="162"/>
      <c r="C10" s="162"/>
      <c r="D10" s="162"/>
      <c r="E10" s="162"/>
      <c r="F10" s="162"/>
      <c r="G10" s="162"/>
      <c r="H10" s="162"/>
      <c r="I10" s="162"/>
      <c r="J10" s="163"/>
      <c r="K10" s="163"/>
      <c r="L10" s="163"/>
      <c r="M10" s="162"/>
      <c r="N10" s="162"/>
      <c r="O10" s="162"/>
      <c r="P10" s="162"/>
      <c r="Q10" s="162"/>
      <c r="R10" s="162"/>
      <c r="S10" s="162"/>
      <c r="T10" s="162"/>
      <c r="U10" s="162"/>
      <c r="V10" s="162"/>
      <c r="W10" s="162"/>
      <c r="X10" s="162"/>
      <c r="Y10" s="162"/>
      <c r="Z10" s="162"/>
      <c r="AA10" s="162"/>
      <c r="AB10" s="162"/>
      <c r="AC10" s="162"/>
      <c r="AD10" s="162"/>
      <c r="AE10" s="162"/>
      <c r="AF10" s="162"/>
      <c r="AG10" s="162"/>
      <c r="AH10" s="162"/>
      <c r="AI10" s="162"/>
      <c r="AJ10" s="162"/>
      <c r="AK10" s="162"/>
      <c r="AL10" s="162"/>
      <c r="AM10" s="162"/>
      <c r="AN10" s="162"/>
      <c r="AO10" s="162"/>
      <c r="AP10" s="162"/>
      <c r="AQ10" s="162"/>
      <c r="AR10" s="162"/>
      <c r="AS10" s="162"/>
      <c r="AT10" s="162"/>
      <c r="AU10" s="162"/>
      <c r="AV10" s="162"/>
      <c r="AW10" s="162"/>
      <c r="AX10" s="162"/>
      <c r="AY10" s="162"/>
      <c r="AZ10" s="162"/>
      <c r="BA10" s="162"/>
      <c r="BB10" s="162"/>
      <c r="BC10" s="162"/>
      <c r="BD10" s="162"/>
      <c r="BE10" s="162"/>
      <c r="BF10" s="162"/>
      <c r="BG10" s="162"/>
      <c r="BH10" s="162"/>
      <c r="BI10" s="162"/>
      <c r="BJ10" s="162"/>
      <c r="BK10" s="162"/>
      <c r="BL10" s="162"/>
      <c r="BM10" s="162"/>
      <c r="BN10" s="162"/>
      <c r="BO10" s="162"/>
      <c r="BP10" s="162"/>
      <c r="BQ10" s="162"/>
      <c r="BR10" s="162"/>
      <c r="BS10" s="162"/>
      <c r="BT10" s="162"/>
      <c r="BU10" s="162"/>
      <c r="BV10" s="162"/>
      <c r="BW10" s="162"/>
      <c r="BX10" s="162"/>
      <c r="BY10" s="162"/>
      <c r="BZ10" s="162"/>
      <c r="CA10" s="162"/>
      <c r="CB10" s="162"/>
      <c r="CC10" s="162"/>
      <c r="CD10" s="162"/>
      <c r="CE10" s="162"/>
      <c r="CF10" s="162"/>
      <c r="CG10" s="162"/>
      <c r="CH10" s="162"/>
      <c r="CI10" s="162"/>
    </row>
    <row r="11" spans="1:87" ht="13.5" customHeight="1">
      <c r="A11" s="164" t="s">
        <v>255</v>
      </c>
      <c r="B11" s="41"/>
      <c r="C11" s="41"/>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row>
    <row r="12" spans="1:87" ht="14">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row>
    <row r="13" spans="1:87" ht="14">
      <c r="A13" s="165" t="str">
        <f>'FS-Month'!A12</f>
        <v>Revenue</v>
      </c>
      <c r="B13" s="165"/>
      <c r="C13" s="165"/>
      <c r="D13" s="165">
        <f>'FS-Month'!D12</f>
        <v>0</v>
      </c>
      <c r="E13" s="165">
        <f>'FS-Month'!E12</f>
        <v>0</v>
      </c>
      <c r="F13" s="165">
        <f>'FS-Month'!F12</f>
        <v>0</v>
      </c>
      <c r="G13" s="165">
        <f>'FS-Month'!G12</f>
        <v>0</v>
      </c>
      <c r="H13" s="165">
        <f>'FS-Month'!H12</f>
        <v>0</v>
      </c>
      <c r="I13" s="165">
        <f>'FS-Month'!I12</f>
        <v>0</v>
      </c>
      <c r="J13" s="165">
        <f>'FS-Month'!J12</f>
        <v>0</v>
      </c>
      <c r="K13" s="165">
        <f>'FS-Month'!K12</f>
        <v>0</v>
      </c>
      <c r="L13" s="165">
        <f>'FS-Month'!L12</f>
        <v>0</v>
      </c>
      <c r="M13" s="165">
        <f>'FS-Month'!M12</f>
        <v>0</v>
      </c>
      <c r="N13" s="165">
        <f>'FS-Month'!N12</f>
        <v>0</v>
      </c>
      <c r="O13" s="165">
        <f>'FS-Month'!O12</f>
        <v>0</v>
      </c>
      <c r="P13" s="165">
        <f>'FS-Month'!P12</f>
        <v>0</v>
      </c>
      <c r="Q13" s="165">
        <f>'FS-Month'!Q12</f>
        <v>0</v>
      </c>
      <c r="R13" s="165">
        <f>'FS-Month'!R12</f>
        <v>0</v>
      </c>
      <c r="S13" s="165">
        <f>'FS-Month'!S12</f>
        <v>0</v>
      </c>
      <c r="T13" s="165">
        <f>'FS-Month'!T12</f>
        <v>0</v>
      </c>
      <c r="U13" s="165">
        <f>'FS-Month'!U12</f>
        <v>0</v>
      </c>
      <c r="V13" s="165">
        <f>'FS-Month'!V12</f>
        <v>0</v>
      </c>
      <c r="W13" s="165">
        <f>'FS-Month'!W12</f>
        <v>0</v>
      </c>
      <c r="X13" s="165">
        <f>'FS-Month'!X12</f>
        <v>0</v>
      </c>
      <c r="Y13" s="165">
        <f>'FS-Month'!Y12</f>
        <v>70323.287671232887</v>
      </c>
      <c r="Z13" s="165">
        <f>'FS-Month'!Z12</f>
        <v>68054.794520547948</v>
      </c>
      <c r="AA13" s="165">
        <f>'FS-Month'!AA12</f>
        <v>70323.287671232887</v>
      </c>
      <c r="AB13" s="165">
        <f>'FS-Month'!AB12</f>
        <v>163068.49315068492</v>
      </c>
      <c r="AC13" s="165">
        <f>'FS-Month'!AC12</f>
        <v>147287.67123287672</v>
      </c>
      <c r="AD13" s="165">
        <f>'FS-Month'!AD12</f>
        <v>163068.49315068492</v>
      </c>
      <c r="AE13" s="165">
        <f>'FS-Month'!AE12</f>
        <v>247561.64383561641</v>
      </c>
      <c r="AF13" s="165">
        <f>'FS-Month'!AF12</f>
        <v>255813.69863013696</v>
      </c>
      <c r="AG13" s="165">
        <f>'FS-Month'!AG12</f>
        <v>247561.64383561641</v>
      </c>
      <c r="AH13" s="165">
        <f>'FS-Month'!AH12</f>
        <v>361808.21917808219</v>
      </c>
      <c r="AI13" s="165">
        <f>'FS-Month'!AI12</f>
        <v>361808.21917808219</v>
      </c>
      <c r="AJ13" s="165">
        <f>'FS-Month'!AJ12</f>
        <v>350136.98630136985</v>
      </c>
      <c r="AK13" s="165">
        <f>'FS-Month'!AK12</f>
        <v>680929.31506849313</v>
      </c>
      <c r="AL13" s="165">
        <f>'FS-Month'!AL12</f>
        <v>387221.91780821915</v>
      </c>
      <c r="AM13" s="165">
        <f>'FS-Month'!AM12</f>
        <v>400129.31506849313</v>
      </c>
      <c r="AN13" s="165">
        <f>'FS-Month'!AN12</f>
        <v>767477.26027397264</v>
      </c>
      <c r="AO13" s="165">
        <f>'FS-Month'!AO12</f>
        <v>397308.49315068498</v>
      </c>
      <c r="AP13" s="165">
        <f>'FS-Month'!AP12</f>
        <v>439877.26027397264</v>
      </c>
      <c r="AQ13" s="165">
        <f>'FS-Month'!AQ12</f>
        <v>799446.57534246577</v>
      </c>
      <c r="AR13" s="165">
        <f>'FS-Month'!AR12</f>
        <v>487574.79452054802</v>
      </c>
      <c r="AS13" s="165">
        <f>'FS-Month'!AS12</f>
        <v>471846.57534246577</v>
      </c>
      <c r="AT13" s="165">
        <f>'FS-Month'!AT12</f>
        <v>895098.08219178091</v>
      </c>
      <c r="AU13" s="165">
        <f>'FS-Month'!AU12</f>
        <v>520698.08219178091</v>
      </c>
      <c r="AV13" s="165">
        <f>'FS-Month'!AV12</f>
        <v>503901.36986301374</v>
      </c>
      <c r="AW13" s="165">
        <f>'FS-Month'!AW12</f>
        <v>1019171.5068493151</v>
      </c>
      <c r="AX13" s="165">
        <f>'FS-Month'!AX12</f>
        <v>533391.78082191793</v>
      </c>
      <c r="AY13" s="165">
        <f>'FS-Month'!AY12</f>
        <v>551171.50684931513</v>
      </c>
      <c r="AZ13" s="165">
        <f>'FS-Month'!AZ12</f>
        <v>1213121.9178082193</v>
      </c>
      <c r="BA13" s="165">
        <f>'FS-Month'!BA12</f>
        <v>564572.05479452061</v>
      </c>
      <c r="BB13" s="165">
        <f>'FS-Month'!BB12</f>
        <v>625061.91780821921</v>
      </c>
      <c r="BC13" s="165">
        <f>'FS-Month'!BC12</f>
        <v>1285932.3287671232</v>
      </c>
      <c r="BD13" s="165">
        <f>'FS-Month'!BD12</f>
        <v>691002.73972602747</v>
      </c>
      <c r="BE13" s="165">
        <f>'FS-Month'!BE12</f>
        <v>668712.32876712328</v>
      </c>
      <c r="BF13" s="165">
        <f>'FS-Month'!BF12</f>
        <v>1434190.1917808219</v>
      </c>
      <c r="BG13" s="165">
        <f>'FS-Month'!BG12</f>
        <v>807250.191780822</v>
      </c>
      <c r="BH13" s="165">
        <f>'FS-Month'!BH12</f>
        <v>781209.8630136986</v>
      </c>
      <c r="BI13" s="165">
        <f>'FS-Month'!BI12</f>
        <v>1571892.6575342466</v>
      </c>
      <c r="BJ13" s="165">
        <f>'FS-Month'!BJ12</f>
        <v>886250.95890410955</v>
      </c>
      <c r="BK13" s="165">
        <f>'FS-Month'!BK12</f>
        <v>915792.65753424657</v>
      </c>
      <c r="BL13" s="165" t="e">
        <f>'FS-Month'!#REF!</f>
        <v>#REF!</v>
      </c>
      <c r="BM13" s="165" t="e">
        <f>'FS-Month'!#REF!</f>
        <v>#REF!</v>
      </c>
      <c r="BN13" s="165" t="e">
        <f>'FS-Month'!#REF!</f>
        <v>#REF!</v>
      </c>
      <c r="BO13" s="165" t="e">
        <f>'FS-Month'!#REF!</f>
        <v>#REF!</v>
      </c>
      <c r="BP13" s="165" t="e">
        <f>'FS-Month'!#REF!</f>
        <v>#REF!</v>
      </c>
      <c r="BQ13" s="165" t="e">
        <f>'FS-Month'!#REF!</f>
        <v>#REF!</v>
      </c>
      <c r="BR13" s="165" t="e">
        <f>'FS-Month'!#REF!</f>
        <v>#REF!</v>
      </c>
      <c r="BS13" s="165" t="e">
        <f>'FS-Month'!#REF!</f>
        <v>#REF!</v>
      </c>
      <c r="BT13" s="165" t="e">
        <f>'FS-Month'!#REF!</f>
        <v>#REF!</v>
      </c>
      <c r="BU13" s="165" t="e">
        <f>'FS-Month'!#REF!</f>
        <v>#REF!</v>
      </c>
      <c r="BV13" s="165" t="e">
        <f>'FS-Month'!#REF!</f>
        <v>#REF!</v>
      </c>
      <c r="BW13" s="165" t="e">
        <f>'FS-Month'!#REF!</f>
        <v>#REF!</v>
      </c>
      <c r="BX13" s="165" t="e">
        <f>'FS-Month'!#REF!</f>
        <v>#REF!</v>
      </c>
      <c r="BY13" s="165" t="e">
        <f>'FS-Month'!#REF!</f>
        <v>#REF!</v>
      </c>
      <c r="BZ13" s="165" t="e">
        <f>'FS-Month'!#REF!</f>
        <v>#REF!</v>
      </c>
      <c r="CA13" s="165" t="e">
        <f>'FS-Month'!#REF!</f>
        <v>#REF!</v>
      </c>
      <c r="CB13" s="165" t="e">
        <f>'FS-Month'!#REF!</f>
        <v>#REF!</v>
      </c>
      <c r="CC13" s="165" t="e">
        <f>'FS-Month'!#REF!</f>
        <v>#REF!</v>
      </c>
      <c r="CD13" s="165" t="e">
        <f>'FS-Month'!#REF!</f>
        <v>#REF!</v>
      </c>
      <c r="CE13" s="165" t="e">
        <f>'FS-Month'!#REF!</f>
        <v>#REF!</v>
      </c>
      <c r="CF13" s="165" t="e">
        <f>'FS-Month'!#REF!</f>
        <v>#REF!</v>
      </c>
      <c r="CG13" s="165" t="e">
        <f>'FS-Month'!#REF!</f>
        <v>#REF!</v>
      </c>
      <c r="CH13" s="165" t="e">
        <f>'FS-Month'!#REF!</f>
        <v>#REF!</v>
      </c>
      <c r="CI13" s="165" t="e">
        <f>'FS-Month'!#REF!</f>
        <v>#REF!</v>
      </c>
    </row>
    <row r="14" spans="1:87" ht="14">
      <c r="A14" s="165" t="str">
        <f>'FS-Month'!A18</f>
        <v>COGS</v>
      </c>
      <c r="B14" s="165"/>
      <c r="C14" s="165"/>
      <c r="D14" s="165">
        <f>'FS-Month'!D18*-1</f>
        <v>0</v>
      </c>
      <c r="E14" s="165">
        <f>'FS-Month'!E18*-1</f>
        <v>0</v>
      </c>
      <c r="F14" s="165">
        <f>'FS-Month'!F18*-1</f>
        <v>0</v>
      </c>
      <c r="G14" s="165">
        <f>'FS-Month'!G18*-1</f>
        <v>0</v>
      </c>
      <c r="H14" s="165">
        <f>'FS-Month'!H18*-1</f>
        <v>0</v>
      </c>
      <c r="I14" s="165">
        <f>'FS-Month'!I18*-1</f>
        <v>0</v>
      </c>
      <c r="J14" s="165">
        <f>'FS-Month'!J18*-1</f>
        <v>0</v>
      </c>
      <c r="K14" s="165">
        <f>'FS-Month'!K18*-1</f>
        <v>0</v>
      </c>
      <c r="L14" s="165">
        <f>'FS-Month'!L18*-1</f>
        <v>0</v>
      </c>
      <c r="M14" s="165">
        <f>'FS-Month'!M18*-1</f>
        <v>0</v>
      </c>
      <c r="N14" s="165">
        <f>'FS-Month'!N18*-1</f>
        <v>0</v>
      </c>
      <c r="O14" s="165">
        <f>'FS-Month'!O18*-1</f>
        <v>0</v>
      </c>
      <c r="P14" s="165">
        <f>'FS-Month'!P18*-1</f>
        <v>0</v>
      </c>
      <c r="Q14" s="165">
        <f>'FS-Month'!Q18*-1</f>
        <v>0</v>
      </c>
      <c r="R14" s="165">
        <f>'FS-Month'!R18*-1</f>
        <v>0</v>
      </c>
      <c r="S14" s="165">
        <f>'FS-Month'!S18*-1</f>
        <v>0</v>
      </c>
      <c r="T14" s="165">
        <f>'FS-Month'!T18*-1</f>
        <v>0</v>
      </c>
      <c r="U14" s="165">
        <f>'FS-Month'!U18*-1</f>
        <v>0</v>
      </c>
      <c r="V14" s="165">
        <f>'FS-Month'!V18*-1</f>
        <v>0</v>
      </c>
      <c r="W14" s="165">
        <f>'FS-Month'!W18*-1</f>
        <v>0</v>
      </c>
      <c r="X14" s="165">
        <f>'FS-Month'!X18*-1</f>
        <v>0</v>
      </c>
      <c r="Y14" s="165">
        <f>'FS-Month'!Y18*-1</f>
        <v>-332611.15068493143</v>
      </c>
      <c r="Z14" s="165">
        <f>'FS-Month'!Z18*-1</f>
        <v>-24017.178082191782</v>
      </c>
      <c r="AA14" s="165">
        <f>'FS-Month'!AA18*-1</f>
        <v>-24811.150684931512</v>
      </c>
      <c r="AB14" s="165">
        <f>'FS-Month'!AB18*-1</f>
        <v>-416589.77260273963</v>
      </c>
      <c r="AC14" s="165">
        <f>'FS-Month'!AC18*-1</f>
        <v>-51966.484931506857</v>
      </c>
      <c r="AD14" s="165">
        <f>'FS-Month'!AD18*-1</f>
        <v>-57489.772602739729</v>
      </c>
      <c r="AE14" s="165">
        <f>'FS-Month'!AE18*-1</f>
        <v>-446401.95534246572</v>
      </c>
      <c r="AF14" s="165">
        <f>'FS-Month'!AF18*-1</f>
        <v>-90190.174520547924</v>
      </c>
      <c r="AG14" s="165">
        <f>'FS-Month'!AG18*-1</f>
        <v>-87301.95534246575</v>
      </c>
      <c r="AH14" s="165">
        <f>'FS-Month'!AH18*-1</f>
        <v>-537951.79471232882</v>
      </c>
      <c r="AI14" s="165">
        <f>'FS-Month'!AI18*-1</f>
        <v>-127551.79471232876</v>
      </c>
      <c r="AJ14" s="165">
        <f>'FS-Month'!AJ18*-1</f>
        <v>-123466.86320547946</v>
      </c>
      <c r="AK14" s="165">
        <f>'FS-Month'!AK18*-1</f>
        <v>-738494.07007397269</v>
      </c>
      <c r="AL14" s="165">
        <f>'FS-Month'!AL18*-1</f>
        <v>-136736.48103287671</v>
      </c>
      <c r="AM14" s="165">
        <f>'FS-Month'!AM18*-1</f>
        <v>-141254.0700739726</v>
      </c>
      <c r="AN14" s="165">
        <f>'FS-Month'!AN18*-1</f>
        <v>-874494.7318758904</v>
      </c>
      <c r="AO14" s="165">
        <f>'FS-Month'!AO18*-1</f>
        <v>-140585.66338273973</v>
      </c>
      <c r="AP14" s="165">
        <f>'FS-Month'!AP18*-1</f>
        <v>-155484.73187589043</v>
      </c>
      <c r="AQ14" s="165">
        <f>'FS-Month'!AQ18*-1</f>
        <v>-916814.76102986292</v>
      </c>
      <c r="AR14" s="165">
        <f>'FS-Month'!AR18*-1</f>
        <v>-172529.63774219182</v>
      </c>
      <c r="AS14" s="165">
        <f>'FS-Month'!AS18*-1</f>
        <v>-167024.76102986303</v>
      </c>
      <c r="AT14" s="165">
        <f>'FS-Month'!AT18*-1</f>
        <v>-958598.63441292313</v>
      </c>
      <c r="AU14" s="165">
        <f>'FS-Month'!AU18*-1</f>
        <v>-184508.6344129233</v>
      </c>
      <c r="AV14" s="165">
        <f>'FS-Month'!AV18*-1</f>
        <v>-178629.78509785479</v>
      </c>
      <c r="AW14" s="165">
        <f>'FS-Month'!AW18*-1</f>
        <v>-1028548.7636274402</v>
      </c>
      <c r="AX14" s="165">
        <f>'FS-Month'!AX18*-1</f>
        <v>-189375.85951785126</v>
      </c>
      <c r="AY14" s="165">
        <f>'FS-Month'!AY18*-1</f>
        <v>-195598.76362744029</v>
      </c>
      <c r="AZ14" s="165">
        <f>'FS-Month'!AZ18*-1</f>
        <v>-1354064.2811058746</v>
      </c>
      <c r="BA14" s="165">
        <f>'FS-Month'!BA18*-1</f>
        <v>-200755.82905108022</v>
      </c>
      <c r="BB14" s="165">
        <f>'FS-Month'!BB18*-1</f>
        <v>-221927.28110587469</v>
      </c>
      <c r="BC14" s="165">
        <f>'FS-Month'!BC18*-1</f>
        <v>-1387837.4859485908</v>
      </c>
      <c r="BD14" s="165">
        <f>'FS-Month'!BD18*-1</f>
        <v>-245520.12978420741</v>
      </c>
      <c r="BE14" s="165">
        <f>'FS-Month'!BE18*-1</f>
        <v>-237718.48594859097</v>
      </c>
      <c r="BF14" s="165">
        <f>'FS-Month'!BF18*-1</f>
        <v>-1625512.6551111948</v>
      </c>
      <c r="BG14" s="165">
        <f>'FS-Month'!BG18*-1</f>
        <v>-286771.65511119529</v>
      </c>
      <c r="BH14" s="165">
        <f>'FS-Month'!BH18*-1</f>
        <v>-277657.54004270211</v>
      </c>
      <c r="BI14" s="165">
        <f>'FS-Month'!BI18*-1</f>
        <v>-1653377.9269434847</v>
      </c>
      <c r="BJ14" s="165">
        <f>'FS-Month'!BJ18*-1</f>
        <v>-315043.33242293663</v>
      </c>
      <c r="BK14" s="165">
        <f>'FS-Month'!BK18*-1</f>
        <v>-325382.92694348464</v>
      </c>
      <c r="BL14" s="165" t="e">
        <f>'FS-Month'!#REF!*-1</f>
        <v>#REF!</v>
      </c>
      <c r="BM14" s="165" t="e">
        <f>'FS-Month'!#REF!*-1</f>
        <v>#REF!</v>
      </c>
      <c r="BN14" s="165" t="e">
        <f>'FS-Month'!#REF!*-1</f>
        <v>#REF!</v>
      </c>
      <c r="BO14" s="165" t="e">
        <f>'FS-Month'!#REF!*-1</f>
        <v>#REF!</v>
      </c>
      <c r="BP14" s="165" t="e">
        <f>'FS-Month'!#REF!*-1</f>
        <v>#REF!</v>
      </c>
      <c r="BQ14" s="165" t="e">
        <f>'FS-Month'!#REF!*-1</f>
        <v>#REF!</v>
      </c>
      <c r="BR14" s="165" t="e">
        <f>'FS-Month'!#REF!*-1</f>
        <v>#REF!</v>
      </c>
      <c r="BS14" s="165" t="e">
        <f>'FS-Month'!#REF!*-1</f>
        <v>#REF!</v>
      </c>
      <c r="BT14" s="165" t="e">
        <f>'FS-Month'!#REF!*-1</f>
        <v>#REF!</v>
      </c>
      <c r="BU14" s="165" t="e">
        <f>'FS-Month'!#REF!*-1</f>
        <v>#REF!</v>
      </c>
      <c r="BV14" s="165" t="e">
        <f>'FS-Month'!#REF!*-1</f>
        <v>#REF!</v>
      </c>
      <c r="BW14" s="165" t="e">
        <f>'FS-Month'!#REF!*-1</f>
        <v>#REF!</v>
      </c>
      <c r="BX14" s="165" t="e">
        <f>'FS-Month'!#REF!*-1</f>
        <v>#REF!</v>
      </c>
      <c r="BY14" s="165" t="e">
        <f>'FS-Month'!#REF!*-1</f>
        <v>#REF!</v>
      </c>
      <c r="BZ14" s="165" t="e">
        <f>'FS-Month'!#REF!*-1</f>
        <v>#REF!</v>
      </c>
      <c r="CA14" s="165" t="e">
        <f>'FS-Month'!#REF!*-1</f>
        <v>#REF!</v>
      </c>
      <c r="CB14" s="165" t="e">
        <f>'FS-Month'!#REF!*-1</f>
        <v>#REF!</v>
      </c>
      <c r="CC14" s="165" t="e">
        <f>'FS-Month'!#REF!*-1</f>
        <v>#REF!</v>
      </c>
      <c r="CD14" s="165" t="e">
        <f>'FS-Month'!#REF!*-1</f>
        <v>#REF!</v>
      </c>
      <c r="CE14" s="165" t="e">
        <f>'FS-Month'!#REF!*-1</f>
        <v>#REF!</v>
      </c>
      <c r="CF14" s="165" t="e">
        <f>'FS-Month'!#REF!*-1</f>
        <v>#REF!</v>
      </c>
      <c r="CG14" s="165" t="e">
        <f>'FS-Month'!#REF!*-1</f>
        <v>#REF!</v>
      </c>
      <c r="CH14" s="165" t="e">
        <f>'FS-Month'!#REF!*-1</f>
        <v>#REF!</v>
      </c>
      <c r="CI14" s="165" t="e">
        <f>'FS-Month'!#REF!*-1</f>
        <v>#REF!</v>
      </c>
    </row>
    <row r="15" spans="1:87" ht="14">
      <c r="A15" s="165" t="str">
        <f>'FS-Month'!A25</f>
        <v>SG&amp;A</v>
      </c>
      <c r="B15" s="165"/>
      <c r="C15" s="165"/>
      <c r="D15" s="165">
        <f>'FS-Month'!D25*-1</f>
        <v>-20458.333333333336</v>
      </c>
      <c r="E15" s="165">
        <f>'FS-Month'!E25*-1</f>
        <v>-6875.0000000000009</v>
      </c>
      <c r="F15" s="165">
        <f>'FS-Month'!F25*-1</f>
        <v>-9875</v>
      </c>
      <c r="G15" s="165">
        <f>'FS-Month'!G25*-1</f>
        <v>-21958.333333333336</v>
      </c>
      <c r="H15" s="165">
        <f>'FS-Month'!H25*-1</f>
        <v>-15958.333333333336</v>
      </c>
      <c r="I15" s="165">
        <f>'FS-Month'!I25*-1</f>
        <v>-16179.583333333336</v>
      </c>
      <c r="J15" s="165">
        <f>'FS-Month'!J25*-1</f>
        <v>-21500.500000000004</v>
      </c>
      <c r="K15" s="165">
        <f>'FS-Month'!K25*-1</f>
        <v>-18500.500000000004</v>
      </c>
      <c r="L15" s="165">
        <f>'FS-Month'!L25*-1</f>
        <v>-18500.500000000004</v>
      </c>
      <c r="M15" s="165">
        <f>'FS-Month'!M25*-1</f>
        <v>-23821.416666666672</v>
      </c>
      <c r="N15" s="165">
        <f>'FS-Month'!N25*-1</f>
        <v>-20821.416666666672</v>
      </c>
      <c r="O15" s="165">
        <f>'FS-Month'!O25*-1</f>
        <v>-26321.416666666672</v>
      </c>
      <c r="P15" s="165">
        <f>'FS-Month'!P25*-1</f>
        <v>-40838.250000000007</v>
      </c>
      <c r="Q15" s="165">
        <f>'FS-Month'!Q25*-1</f>
        <v>-52759.416666666679</v>
      </c>
      <c r="R15" s="165">
        <f>'FS-Month'!R25*-1</f>
        <v>-40759.416666666679</v>
      </c>
      <c r="S15" s="165">
        <f>'FS-Month'!S25*-1</f>
        <v>-47455.333333333343</v>
      </c>
      <c r="T15" s="165">
        <f>'FS-Month'!T25*-1</f>
        <v>-44455.333333333343</v>
      </c>
      <c r="U15" s="165">
        <f>'FS-Month'!U25*-1</f>
        <v>-94455.333333333343</v>
      </c>
      <c r="V15" s="165">
        <f>'FS-Month'!V25*-1</f>
        <v>-44455.333333333343</v>
      </c>
      <c r="W15" s="165">
        <f>'FS-Month'!W25*-1</f>
        <v>-44455.333333333343</v>
      </c>
      <c r="X15" s="165">
        <f>'FS-Month'!X25*-1</f>
        <v>-44455.333333333343</v>
      </c>
      <c r="Y15" s="165">
        <f>'FS-Month'!Y25*-1</f>
        <v>-44455.333333333343</v>
      </c>
      <c r="Z15" s="165">
        <f>'FS-Month'!Z25*-1</f>
        <v>-44455.333333333343</v>
      </c>
      <c r="AA15" s="165">
        <f>'FS-Month'!AA25*-1</f>
        <v>-51955.333333333343</v>
      </c>
      <c r="AB15" s="165">
        <f>'FS-Month'!AB25*-1</f>
        <v>-98551.916666666657</v>
      </c>
      <c r="AC15" s="165">
        <f>'FS-Month'!AC25*-1</f>
        <v>-71693.541666666657</v>
      </c>
      <c r="AD15" s="165">
        <f>'FS-Month'!AD25*-1</f>
        <v>-71693.541666666657</v>
      </c>
      <c r="AE15" s="165">
        <f>'FS-Month'!AE25*-1</f>
        <v>-71693.541666666657</v>
      </c>
      <c r="AF15" s="165">
        <f>'FS-Month'!AF25*-1</f>
        <v>-71693.541666666657</v>
      </c>
      <c r="AG15" s="165">
        <f>'FS-Month'!AG25*-1</f>
        <v>-71693.541666666657</v>
      </c>
      <c r="AH15" s="165">
        <f>'FS-Month'!AH25*-1</f>
        <v>-98298.124999999985</v>
      </c>
      <c r="AI15" s="165">
        <f>'FS-Month'!AI25*-1</f>
        <v>-83298.124999999985</v>
      </c>
      <c r="AJ15" s="165">
        <f>'FS-Month'!AJ25*-1</f>
        <v>-83298.124999999985</v>
      </c>
      <c r="AK15" s="165">
        <f>'FS-Month'!AK25*-1</f>
        <v>-83298.124999999985</v>
      </c>
      <c r="AL15" s="165">
        <f>'FS-Month'!AL25*-1</f>
        <v>-83298.124999999985</v>
      </c>
      <c r="AM15" s="165">
        <f>'FS-Month'!AM25*-1</f>
        <v>-97298.124999999985</v>
      </c>
      <c r="AN15" s="165">
        <f>'FS-Month'!AN25*-1</f>
        <v>-140472.875</v>
      </c>
      <c r="AO15" s="165">
        <f>'FS-Month'!AO25*-1</f>
        <v>-120031.24875</v>
      </c>
      <c r="AP15" s="165">
        <f>'FS-Month'!AP25*-1</f>
        <v>-120031.24875</v>
      </c>
      <c r="AQ15" s="165">
        <f>'FS-Month'!AQ25*-1</f>
        <v>-120031.24875</v>
      </c>
      <c r="AR15" s="165">
        <f>'FS-Month'!AR25*-1</f>
        <v>-120031.24875</v>
      </c>
      <c r="AS15" s="165">
        <f>'FS-Month'!AS25*-1</f>
        <v>-120031.24875</v>
      </c>
      <c r="AT15" s="165">
        <f>'FS-Month'!AT25*-1</f>
        <v>-120031.24875</v>
      </c>
      <c r="AU15" s="165">
        <f>'FS-Month'!AU25*-1</f>
        <v>-120031.24875</v>
      </c>
      <c r="AV15" s="165">
        <f>'FS-Month'!AV25*-1</f>
        <v>-120031.24875</v>
      </c>
      <c r="AW15" s="165">
        <f>'FS-Month'!AW25*-1</f>
        <v>-137089.74875</v>
      </c>
      <c r="AX15" s="165">
        <f>'FS-Month'!AX25*-1</f>
        <v>-131089.74875</v>
      </c>
      <c r="AY15" s="165">
        <f>'FS-Month'!AY25*-1</f>
        <v>-149089.74875</v>
      </c>
      <c r="AZ15" s="165">
        <f>'FS-Month'!AZ25*-1</f>
        <v>-157540.68208333338</v>
      </c>
      <c r="BA15" s="165">
        <f>'FS-Month'!BA25*-1</f>
        <v>-153224.97371250001</v>
      </c>
      <c r="BB15" s="165">
        <f>'FS-Month'!BB25*-1</f>
        <v>-153224.97371250001</v>
      </c>
      <c r="BC15" s="165">
        <f>'FS-Month'!BC25*-1</f>
        <v>-153224.97371250001</v>
      </c>
      <c r="BD15" s="165">
        <f>'FS-Month'!BD25*-1</f>
        <v>-153224.97371250001</v>
      </c>
      <c r="BE15" s="165">
        <f>'FS-Month'!BE25*-1</f>
        <v>-153224.97371250001</v>
      </c>
      <c r="BF15" s="165">
        <f>'FS-Month'!BF25*-1</f>
        <v>-176521.05704583338</v>
      </c>
      <c r="BG15" s="165">
        <f>'FS-Month'!BG25*-1</f>
        <v>-167521.05704583338</v>
      </c>
      <c r="BH15" s="165">
        <f>'FS-Month'!BH25*-1</f>
        <v>-167521.05704583338</v>
      </c>
      <c r="BI15" s="165">
        <f>'FS-Month'!BI25*-1</f>
        <v>-167521.05704583338</v>
      </c>
      <c r="BJ15" s="165">
        <f>'FS-Month'!BJ25*-1</f>
        <v>-167521.05704583338</v>
      </c>
      <c r="BK15" s="165">
        <f>'FS-Month'!BK25*-1</f>
        <v>-194521.05704583338</v>
      </c>
      <c r="BL15" s="165" t="e">
        <f>'FS-Month'!#REF!*-1</f>
        <v>#REF!</v>
      </c>
      <c r="BM15" s="165" t="e">
        <f>'FS-Month'!#REF!*-1</f>
        <v>#REF!</v>
      </c>
      <c r="BN15" s="165" t="e">
        <f>'FS-Month'!#REF!*-1</f>
        <v>#REF!</v>
      </c>
      <c r="BO15" s="165" t="e">
        <f>'FS-Month'!#REF!*-1</f>
        <v>#REF!</v>
      </c>
      <c r="BP15" s="165" t="e">
        <f>'FS-Month'!#REF!*-1</f>
        <v>#REF!</v>
      </c>
      <c r="BQ15" s="165" t="e">
        <f>'FS-Month'!#REF!*-1</f>
        <v>#REF!</v>
      </c>
      <c r="BR15" s="165" t="e">
        <f>'FS-Month'!#REF!*-1</f>
        <v>#REF!</v>
      </c>
      <c r="BS15" s="165" t="e">
        <f>'FS-Month'!#REF!*-1</f>
        <v>#REF!</v>
      </c>
      <c r="BT15" s="165" t="e">
        <f>'FS-Month'!#REF!*-1</f>
        <v>#REF!</v>
      </c>
      <c r="BU15" s="165" t="e">
        <f>'FS-Month'!#REF!*-1</f>
        <v>#REF!</v>
      </c>
      <c r="BV15" s="165" t="e">
        <f>'FS-Month'!#REF!*-1</f>
        <v>#REF!</v>
      </c>
      <c r="BW15" s="165" t="e">
        <f>'FS-Month'!#REF!*-1</f>
        <v>#REF!</v>
      </c>
      <c r="BX15" s="165" t="e">
        <f>'FS-Month'!#REF!*-1</f>
        <v>#REF!</v>
      </c>
      <c r="BY15" s="165" t="e">
        <f>'FS-Month'!#REF!*-1</f>
        <v>#REF!</v>
      </c>
      <c r="BZ15" s="165" t="e">
        <f>'FS-Month'!#REF!*-1</f>
        <v>#REF!</v>
      </c>
      <c r="CA15" s="165" t="e">
        <f>'FS-Month'!#REF!*-1</f>
        <v>#REF!</v>
      </c>
      <c r="CB15" s="165" t="e">
        <f>'FS-Month'!#REF!*-1</f>
        <v>#REF!</v>
      </c>
      <c r="CC15" s="165" t="e">
        <f>'FS-Month'!#REF!*-1</f>
        <v>#REF!</v>
      </c>
      <c r="CD15" s="165" t="e">
        <f>'FS-Month'!#REF!*-1</f>
        <v>#REF!</v>
      </c>
      <c r="CE15" s="165" t="e">
        <f>'FS-Month'!#REF!*-1</f>
        <v>#REF!</v>
      </c>
      <c r="CF15" s="165" t="e">
        <f>'FS-Month'!#REF!*-1</f>
        <v>#REF!</v>
      </c>
      <c r="CG15" s="165" t="e">
        <f>'FS-Month'!#REF!*-1</f>
        <v>#REF!</v>
      </c>
      <c r="CH15" s="165" t="e">
        <f>'FS-Month'!#REF!*-1</f>
        <v>#REF!</v>
      </c>
      <c r="CI15" s="165" t="e">
        <f>'FS-Month'!#REF!*-1</f>
        <v>#REF!</v>
      </c>
    </row>
    <row r="16" spans="1:87" ht="14">
      <c r="A16" s="166" t="s">
        <v>97</v>
      </c>
      <c r="B16" s="165"/>
      <c r="C16" s="165"/>
      <c r="D16" s="165">
        <f>'FS-Month'!D86*-1</f>
        <v>0</v>
      </c>
      <c r="E16" s="165">
        <f>'FS-Month'!E86*-1</f>
        <v>0</v>
      </c>
      <c r="F16" s="165">
        <f>'FS-Month'!F86*-1</f>
        <v>0</v>
      </c>
      <c r="G16" s="165">
        <f>'FS-Month'!G86*-1</f>
        <v>0</v>
      </c>
      <c r="H16" s="165">
        <f>'FS-Month'!H86*-1</f>
        <v>0</v>
      </c>
      <c r="I16" s="165">
        <f>'FS-Month'!I86*-1</f>
        <v>0</v>
      </c>
      <c r="J16" s="165">
        <f>'FS-Month'!J86*-1</f>
        <v>0</v>
      </c>
      <c r="K16" s="165">
        <f>'FS-Month'!K86*-1</f>
        <v>0</v>
      </c>
      <c r="L16" s="165">
        <f>'FS-Month'!L86*-1</f>
        <v>0</v>
      </c>
      <c r="M16" s="165">
        <f>'FS-Month'!M86*-1</f>
        <v>0</v>
      </c>
      <c r="N16" s="165">
        <f>'FS-Month'!N86*-1</f>
        <v>0</v>
      </c>
      <c r="O16" s="165">
        <f>'FS-Month'!O86*-1</f>
        <v>0</v>
      </c>
      <c r="P16" s="165">
        <f>'FS-Month'!P86*-1</f>
        <v>0</v>
      </c>
      <c r="Q16" s="165">
        <f>'FS-Month'!Q86*-1</f>
        <v>0</v>
      </c>
      <c r="R16" s="165">
        <f>'FS-Month'!R86*-1</f>
        <v>0</v>
      </c>
      <c r="S16" s="165">
        <f>'FS-Month'!S86*-1</f>
        <v>0</v>
      </c>
      <c r="T16" s="165">
        <f>'FS-Month'!T86*-1</f>
        <v>0</v>
      </c>
      <c r="U16" s="165">
        <f>'FS-Month'!U86*-1</f>
        <v>0</v>
      </c>
      <c r="V16" s="165">
        <f>'FS-Month'!V86*-1</f>
        <v>-50000</v>
      </c>
      <c r="W16" s="165">
        <f>'FS-Month'!W86*-1</f>
        <v>0</v>
      </c>
      <c r="X16" s="165">
        <f>'FS-Month'!X86*-1</f>
        <v>0</v>
      </c>
      <c r="Y16" s="165">
        <f>'FS-Month'!Y86*-1</f>
        <v>0</v>
      </c>
      <c r="Z16" s="165">
        <f>'FS-Month'!Z86*-1</f>
        <v>0</v>
      </c>
      <c r="AA16" s="165">
        <f>'FS-Month'!AA86*-1</f>
        <v>0</v>
      </c>
      <c r="AB16" s="165">
        <f>'FS-Month'!AB86*-1</f>
        <v>0</v>
      </c>
      <c r="AC16" s="165">
        <f>'FS-Month'!AC86*-1</f>
        <v>0</v>
      </c>
      <c r="AD16" s="165">
        <f>'FS-Month'!AD86*-1</f>
        <v>0</v>
      </c>
      <c r="AE16" s="165">
        <f>'FS-Month'!AE86*-1</f>
        <v>0</v>
      </c>
      <c r="AF16" s="165">
        <f>'FS-Month'!AF86*-1</f>
        <v>0</v>
      </c>
      <c r="AG16" s="165">
        <f>'FS-Month'!AG86*-1</f>
        <v>0</v>
      </c>
      <c r="AH16" s="165">
        <f>'FS-Month'!AH86*-1</f>
        <v>0</v>
      </c>
      <c r="AI16" s="165">
        <f>'FS-Month'!AI86*-1</f>
        <v>0</v>
      </c>
      <c r="AJ16" s="165">
        <f>'FS-Month'!AJ86*-1</f>
        <v>0</v>
      </c>
      <c r="AK16" s="165">
        <f>'FS-Month'!AK86*-1</f>
        <v>0</v>
      </c>
      <c r="AL16" s="165">
        <f>'FS-Month'!AL86*-1</f>
        <v>0</v>
      </c>
      <c r="AM16" s="165">
        <f>'FS-Month'!AM86*-1</f>
        <v>0</v>
      </c>
      <c r="AN16" s="165">
        <f>'FS-Month'!AN86*-1</f>
        <v>0</v>
      </c>
      <c r="AO16" s="165">
        <f>'FS-Month'!AO86*-1</f>
        <v>0</v>
      </c>
      <c r="AP16" s="165">
        <f>'FS-Month'!AP86*-1</f>
        <v>0</v>
      </c>
      <c r="AQ16" s="165">
        <f>'FS-Month'!AQ86*-1</f>
        <v>0</v>
      </c>
      <c r="AR16" s="165">
        <f>'FS-Month'!AR86*-1</f>
        <v>0</v>
      </c>
      <c r="AS16" s="165">
        <f>'FS-Month'!AS86*-1</f>
        <v>0</v>
      </c>
      <c r="AT16" s="165">
        <f>'FS-Month'!AT86*-1</f>
        <v>0</v>
      </c>
      <c r="AU16" s="165">
        <f>'FS-Month'!AU86*-1</f>
        <v>0</v>
      </c>
      <c r="AV16" s="165">
        <f>'FS-Month'!AV86*-1</f>
        <v>0</v>
      </c>
      <c r="AW16" s="165">
        <f>'FS-Month'!AW86*-1</f>
        <v>0</v>
      </c>
      <c r="AX16" s="165">
        <f>'FS-Month'!AX86*-1</f>
        <v>0</v>
      </c>
      <c r="AY16" s="165">
        <f>'FS-Month'!AY86*-1</f>
        <v>0</v>
      </c>
      <c r="AZ16" s="165">
        <f>'FS-Month'!AZ86*-1</f>
        <v>0</v>
      </c>
      <c r="BA16" s="165">
        <f>'FS-Month'!BA86*-1</f>
        <v>0</v>
      </c>
      <c r="BB16" s="165">
        <f>'FS-Month'!BB86*-1</f>
        <v>0</v>
      </c>
      <c r="BC16" s="165">
        <f>'FS-Month'!BC86*-1</f>
        <v>0</v>
      </c>
      <c r="BD16" s="165">
        <f>'FS-Month'!BD86*-1</f>
        <v>0</v>
      </c>
      <c r="BE16" s="165">
        <f>'FS-Month'!BE86*-1</f>
        <v>0</v>
      </c>
      <c r="BF16" s="165">
        <f>'FS-Month'!BF86*-1</f>
        <v>0</v>
      </c>
      <c r="BG16" s="165">
        <f>'FS-Month'!BG86*-1</f>
        <v>0</v>
      </c>
      <c r="BH16" s="165">
        <f>'FS-Month'!BH86*-1</f>
        <v>0</v>
      </c>
      <c r="BI16" s="165">
        <f>'FS-Month'!BI86*-1</f>
        <v>0</v>
      </c>
      <c r="BJ16" s="165">
        <f>'FS-Month'!BJ86*-1</f>
        <v>0</v>
      </c>
      <c r="BK16" s="165">
        <f>'FS-Month'!BK86*-1</f>
        <v>0</v>
      </c>
      <c r="BL16" s="165" t="e">
        <f>'FS-Month'!#REF!*-1</f>
        <v>#REF!</v>
      </c>
      <c r="BM16" s="165" t="e">
        <f>'FS-Month'!#REF!*-1</f>
        <v>#REF!</v>
      </c>
      <c r="BN16" s="165" t="e">
        <f>'FS-Month'!#REF!*-1</f>
        <v>#REF!</v>
      </c>
      <c r="BO16" s="165" t="e">
        <f>'FS-Month'!#REF!*-1</f>
        <v>#REF!</v>
      </c>
      <c r="BP16" s="165" t="e">
        <f>'FS-Month'!#REF!*-1</f>
        <v>#REF!</v>
      </c>
      <c r="BQ16" s="165" t="e">
        <f>'FS-Month'!#REF!*-1</f>
        <v>#REF!</v>
      </c>
      <c r="BR16" s="165" t="e">
        <f>'FS-Month'!#REF!*-1</f>
        <v>#REF!</v>
      </c>
      <c r="BS16" s="165" t="e">
        <f>'FS-Month'!#REF!*-1</f>
        <v>#REF!</v>
      </c>
      <c r="BT16" s="165" t="e">
        <f>'FS-Month'!#REF!*-1</f>
        <v>#REF!</v>
      </c>
      <c r="BU16" s="165" t="e">
        <f>'FS-Month'!#REF!*-1</f>
        <v>#REF!</v>
      </c>
      <c r="BV16" s="165" t="e">
        <f>'FS-Month'!#REF!*-1</f>
        <v>#REF!</v>
      </c>
      <c r="BW16" s="165" t="e">
        <f>'FS-Month'!#REF!*-1</f>
        <v>#REF!</v>
      </c>
      <c r="BX16" s="165" t="e">
        <f>'FS-Month'!#REF!*-1</f>
        <v>#REF!</v>
      </c>
      <c r="BY16" s="165" t="e">
        <f>'FS-Month'!#REF!*-1</f>
        <v>#REF!</v>
      </c>
      <c r="BZ16" s="165" t="e">
        <f>'FS-Month'!#REF!*-1</f>
        <v>#REF!</v>
      </c>
      <c r="CA16" s="165" t="e">
        <f>'FS-Month'!#REF!*-1</f>
        <v>#REF!</v>
      </c>
      <c r="CB16" s="165" t="e">
        <f>'FS-Month'!#REF!*-1</f>
        <v>#REF!</v>
      </c>
      <c r="CC16" s="165" t="e">
        <f>'FS-Month'!#REF!*-1</f>
        <v>#REF!</v>
      </c>
      <c r="CD16" s="165" t="e">
        <f>'FS-Month'!#REF!*-1</f>
        <v>#REF!</v>
      </c>
      <c r="CE16" s="165" t="e">
        <f>'FS-Month'!#REF!*-1</f>
        <v>#REF!</v>
      </c>
      <c r="CF16" s="165" t="e">
        <f>'FS-Month'!#REF!*-1</f>
        <v>#REF!</v>
      </c>
      <c r="CG16" s="165" t="e">
        <f>'FS-Month'!#REF!*-1</f>
        <v>#REF!</v>
      </c>
      <c r="CH16" s="165" t="e">
        <f>'FS-Month'!#REF!*-1</f>
        <v>#REF!</v>
      </c>
      <c r="CI16" s="165" t="e">
        <f>'FS-Month'!#REF!*-1</f>
        <v>#REF!</v>
      </c>
    </row>
    <row r="17" spans="1:87" ht="14">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row>
    <row r="18" spans="1:87" ht="14">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row>
    <row r="19" spans="1:87" ht="13.5" customHeight="1">
      <c r="A19" s="164" t="s">
        <v>256</v>
      </c>
      <c r="B19" s="41"/>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1"/>
      <c r="BJ19" s="41"/>
      <c r="BK19" s="41"/>
      <c r="BL19" s="41"/>
      <c r="BM19" s="41"/>
      <c r="BN19" s="41"/>
      <c r="BO19" s="41"/>
      <c r="BP19" s="41"/>
      <c r="BQ19" s="41"/>
      <c r="BR19" s="41"/>
      <c r="BS19" s="41"/>
      <c r="BT19" s="41"/>
      <c r="BU19" s="41"/>
      <c r="BV19" s="41"/>
      <c r="BW19" s="41"/>
      <c r="BX19" s="41"/>
      <c r="BY19" s="41"/>
      <c r="BZ19" s="41"/>
      <c r="CA19" s="41"/>
      <c r="CB19" s="41"/>
      <c r="CC19" s="41"/>
      <c r="CD19" s="41"/>
      <c r="CE19" s="41"/>
      <c r="CF19" s="41"/>
      <c r="CG19" s="41"/>
      <c r="CH19" s="41"/>
      <c r="CI19" s="41"/>
    </row>
    <row r="20" spans="1:87" ht="14">
      <c r="A20" s="166" t="s">
        <v>256</v>
      </c>
      <c r="B20" s="165"/>
      <c r="C20" s="165"/>
      <c r="D20" s="165">
        <f>'FS-Month'!D89</f>
        <v>79541.666666666657</v>
      </c>
      <c r="E20" s="165">
        <f>'FS-Month'!E89</f>
        <v>72666.666666666657</v>
      </c>
      <c r="F20" s="165">
        <f>'FS-Month'!F89</f>
        <v>62791.666666666657</v>
      </c>
      <c r="G20" s="165">
        <f>'FS-Month'!G89</f>
        <v>40833.333333333321</v>
      </c>
      <c r="H20" s="165">
        <f>'FS-Month'!H89</f>
        <v>24874.999999999985</v>
      </c>
      <c r="I20" s="165">
        <f>'FS-Month'!I89</f>
        <v>8695.4166666666497</v>
      </c>
      <c r="J20" s="165">
        <f ca="1">'FS-Month'!J89</f>
        <v>287194.91666666663</v>
      </c>
      <c r="K20" s="165">
        <f ca="1">'FS-Month'!K89</f>
        <v>268694.41666666663</v>
      </c>
      <c r="L20" s="165">
        <f ca="1">'FS-Month'!L89</f>
        <v>250193.91666666663</v>
      </c>
      <c r="M20" s="165">
        <f ca="1">'FS-Month'!M89</f>
        <v>226372.49999999994</v>
      </c>
      <c r="N20" s="165">
        <f ca="1">'FS-Month'!N89</f>
        <v>205551.08333333326</v>
      </c>
      <c r="O20" s="165">
        <f ca="1">'FS-Month'!O89</f>
        <v>179229.66666666657</v>
      </c>
      <c r="P20" s="165">
        <f ca="1">'FS-Month'!P89</f>
        <v>138391.41666666657</v>
      </c>
      <c r="Q20" s="165">
        <f ca="1">'FS-Month'!Q89</f>
        <v>85631.999999999884</v>
      </c>
      <c r="R20" s="165">
        <f ca="1">'FS-Month'!R89</f>
        <v>344872.5833333332</v>
      </c>
      <c r="S20" s="165">
        <f ca="1">'FS-Month'!S89</f>
        <v>297417.24999999988</v>
      </c>
      <c r="T20" s="165">
        <f ca="1">'FS-Month'!T89</f>
        <v>252961.91666666654</v>
      </c>
      <c r="U20" s="165">
        <f ca="1">'FS-Month'!U89</f>
        <v>158506.5833333332</v>
      </c>
      <c r="V20" s="165">
        <f ca="1">'FS-Month'!V89</f>
        <v>64051.249999999854</v>
      </c>
      <c r="W20" s="165">
        <f ca="1">'FS-Month'!W89</f>
        <v>19595.916666666511</v>
      </c>
      <c r="X20" s="165">
        <f ca="1">'FS-Month'!X89</f>
        <v>-24859.416666666832</v>
      </c>
      <c r="Y20" s="165">
        <f ca="1">'FS-Month'!Y89</f>
        <v>426074.09931506845</v>
      </c>
      <c r="Z20" s="165">
        <f ca="1">'FS-Month'!Z89</f>
        <v>357601.58789954334</v>
      </c>
      <c r="AA20" s="165">
        <f ca="1">'FS-Month'!AA89</f>
        <v>280835.10388127842</v>
      </c>
      <c r="AB20" s="165">
        <f ca="1">'FS-Month'!AB89</f>
        <v>857693.41461187205</v>
      </c>
      <c r="AC20" s="165">
        <f ca="1">'FS-Month'!AC89</f>
        <v>734033.38801369839</v>
      </c>
      <c r="AD20" s="165">
        <f ca="1">'FS-Month'!AD89</f>
        <v>604850.07374429191</v>
      </c>
      <c r="AE20" s="165">
        <f ca="1">'FS-Month'!AE89</f>
        <v>1178754.5767351596</v>
      </c>
      <c r="AF20" s="165">
        <f ca="1">'FS-Month'!AF89</f>
        <v>1016870.8605479451</v>
      </c>
      <c r="AG20" s="165">
        <f ca="1">'FS-Month'!AG89</f>
        <v>857875.36353881285</v>
      </c>
      <c r="AH20" s="165">
        <f ca="1">'FS-Month'!AH89</f>
        <v>1469625.4438264838</v>
      </c>
      <c r="AI20" s="165">
        <f ca="1">'FS-Month'!AI89</f>
        <v>1258775.5241141547</v>
      </c>
      <c r="AJ20" s="165">
        <f ca="1">'FS-Month'!AJ89</f>
        <v>1052010.5359086753</v>
      </c>
      <c r="AK20" s="165">
        <f ca="1">'FS-Month'!AK89</f>
        <v>1790218.3408347026</v>
      </c>
      <c r="AL20" s="165">
        <f ca="1">'FS-Month'!AL89</f>
        <v>1570183.7348018256</v>
      </c>
      <c r="AM20" s="165">
        <f ca="1">'FS-Month'!AM89</f>
        <v>1331631.5397278531</v>
      </c>
      <c r="AN20" s="165">
        <f ca="1">'FS-Month'!AN89</f>
        <v>2204263.9328519627</v>
      </c>
      <c r="AO20" s="165">
        <f ca="1">'FS-Month'!AO89</f>
        <v>1943647.020719223</v>
      </c>
      <c r="AP20" s="165">
        <f ca="1">'FS-Month'!AP89</f>
        <v>1668131.0400933325</v>
      </c>
      <c r="AQ20" s="165">
        <f ca="1">'FS-Month'!AQ89</f>
        <v>2612485.0303134695</v>
      </c>
      <c r="AR20" s="165">
        <f ca="1">'FS-Month'!AR89</f>
        <v>2319924.1438212777</v>
      </c>
      <c r="AS20" s="165">
        <f ca="1">'FS-Month'!AS89</f>
        <v>2032868.1340414146</v>
      </c>
      <c r="AT20" s="165">
        <f ca="1">'FS-Month'!AT89</f>
        <v>2966638.2508784914</v>
      </c>
      <c r="AU20" s="165">
        <f ca="1">'FS-Month'!AU89</f>
        <v>2662098.3677155678</v>
      </c>
      <c r="AV20" s="165">
        <f ca="1">'FS-Month'!AV89</f>
        <v>2363437.3338677129</v>
      </c>
      <c r="AW20" s="165">
        <f ca="1">'FS-Month'!AW89</f>
        <v>3303798.8214902729</v>
      </c>
      <c r="AX20" s="165">
        <f ca="1">'FS-Month'!AX89</f>
        <v>2983333.2132224217</v>
      </c>
      <c r="AY20" s="165">
        <f ca="1">'FS-Month'!AY89</f>
        <v>2638644.7008449817</v>
      </c>
      <c r="AZ20" s="165">
        <f ca="1">'FS-Month'!AZ89</f>
        <v>4145099.7376557738</v>
      </c>
      <c r="BA20" s="165">
        <f ca="1">'FS-Month'!BA89</f>
        <v>3791118.9348921934</v>
      </c>
      <c r="BB20" s="165">
        <f ca="1">'FS-Month'!BB89</f>
        <v>3415966.6800738187</v>
      </c>
      <c r="BC20" s="165">
        <f ca="1">'FS-Month'!BC89</f>
        <v>4922124.2204127274</v>
      </c>
      <c r="BD20" s="165">
        <f ca="1">'FS-Month'!BD89</f>
        <v>4523379.1169160204</v>
      </c>
      <c r="BE20" s="165">
        <f ca="1">'FS-Month'!BE89</f>
        <v>4132435.6572549297</v>
      </c>
      <c r="BF20" s="165">
        <f ca="1">'FS-Month'!BF89</f>
        <v>5964061.9450979009</v>
      </c>
      <c r="BG20" s="165">
        <f ca="1">'FS-Month'!BG89</f>
        <v>5509769.2329408722</v>
      </c>
      <c r="BH20" s="165">
        <f ca="1">'FS-Month'!BH89</f>
        <v>5064590.6358523369</v>
      </c>
      <c r="BI20" s="165">
        <f ca="1">'FS-Month'!BI89</f>
        <v>6815791.651863019</v>
      </c>
      <c r="BJ20" s="165">
        <f ca="1">'FS-Month'!BJ89</f>
        <v>6333227.2623942485</v>
      </c>
      <c r="BK20" s="165">
        <f ca="1">'FS-Month'!BK89</f>
        <v>5813323.2784049306</v>
      </c>
      <c r="BL20" s="165" t="e">
        <f>'FS-Month'!#REF!</f>
        <v>#REF!</v>
      </c>
      <c r="BM20" s="165" t="e">
        <f>'FS-Month'!#REF!</f>
        <v>#REF!</v>
      </c>
      <c r="BN20" s="165" t="e">
        <f>'FS-Month'!#REF!</f>
        <v>#REF!</v>
      </c>
      <c r="BO20" s="165" t="e">
        <f>'FS-Month'!#REF!</f>
        <v>#REF!</v>
      </c>
      <c r="BP20" s="165" t="e">
        <f>'FS-Month'!#REF!</f>
        <v>#REF!</v>
      </c>
      <c r="BQ20" s="165" t="e">
        <f>'FS-Month'!#REF!</f>
        <v>#REF!</v>
      </c>
      <c r="BR20" s="165" t="e">
        <f>'FS-Month'!#REF!</f>
        <v>#REF!</v>
      </c>
      <c r="BS20" s="165" t="e">
        <f>'FS-Month'!#REF!</f>
        <v>#REF!</v>
      </c>
      <c r="BT20" s="165" t="e">
        <f>'FS-Month'!#REF!</f>
        <v>#REF!</v>
      </c>
      <c r="BU20" s="165" t="e">
        <f>'FS-Month'!#REF!</f>
        <v>#REF!</v>
      </c>
      <c r="BV20" s="165" t="e">
        <f>'FS-Month'!#REF!</f>
        <v>#REF!</v>
      </c>
      <c r="BW20" s="165" t="e">
        <f>'FS-Month'!#REF!</f>
        <v>#REF!</v>
      </c>
      <c r="BX20" s="165" t="e">
        <f>'FS-Month'!#REF!</f>
        <v>#REF!</v>
      </c>
      <c r="BY20" s="165" t="e">
        <f>'FS-Month'!#REF!</f>
        <v>#REF!</v>
      </c>
      <c r="BZ20" s="165" t="e">
        <f>'FS-Month'!#REF!</f>
        <v>#REF!</v>
      </c>
      <c r="CA20" s="165" t="e">
        <f>'FS-Month'!#REF!</f>
        <v>#REF!</v>
      </c>
      <c r="CB20" s="165" t="e">
        <f>'FS-Month'!#REF!</f>
        <v>#REF!</v>
      </c>
      <c r="CC20" s="165" t="e">
        <f>'FS-Month'!#REF!</f>
        <v>#REF!</v>
      </c>
      <c r="CD20" s="165" t="e">
        <f>'FS-Month'!#REF!</f>
        <v>#REF!</v>
      </c>
      <c r="CE20" s="165" t="e">
        <f>'FS-Month'!#REF!</f>
        <v>#REF!</v>
      </c>
      <c r="CF20" s="165" t="e">
        <f>'FS-Month'!#REF!</f>
        <v>#REF!</v>
      </c>
      <c r="CG20" s="165" t="e">
        <f>'FS-Month'!#REF!</f>
        <v>#REF!</v>
      </c>
      <c r="CH20" s="165" t="e">
        <f>'FS-Month'!#REF!</f>
        <v>#REF!</v>
      </c>
      <c r="CI20" s="165" t="e">
        <f>'FS-Month'!#REF!</f>
        <v>#REF!</v>
      </c>
    </row>
    <row r="21" spans="1:87" ht="14">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c r="BX21" s="25"/>
      <c r="BY21" s="25"/>
      <c r="BZ21" s="25"/>
      <c r="CA21" s="25"/>
      <c r="CB21" s="25"/>
      <c r="CC21" s="25"/>
      <c r="CD21" s="25"/>
      <c r="CE21" s="25"/>
      <c r="CF21" s="25"/>
      <c r="CG21" s="25"/>
      <c r="CH21" s="25"/>
      <c r="CI21" s="25"/>
    </row>
    <row r="22" spans="1:87" ht="14">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5"/>
      <c r="CE22" s="25"/>
      <c r="CF22" s="25"/>
      <c r="CG22" s="25"/>
      <c r="CH22" s="25"/>
      <c r="CI22" s="25"/>
    </row>
    <row r="23" spans="1:87" ht="14">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5"/>
      <c r="CE23" s="25"/>
      <c r="CF23" s="25"/>
      <c r="CG23" s="25"/>
      <c r="CH23" s="25"/>
      <c r="CI23" s="25"/>
    </row>
    <row r="24" spans="1:87" ht="13.5" customHeight="1">
      <c r="A24" s="164" t="s">
        <v>257</v>
      </c>
      <c r="B24" s="41"/>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1"/>
      <c r="BJ24" s="41"/>
      <c r="BK24" s="41"/>
      <c r="BL24" s="41"/>
      <c r="BM24" s="41"/>
      <c r="BN24" s="41"/>
      <c r="BO24" s="41"/>
      <c r="BP24" s="41"/>
      <c r="BQ24" s="41"/>
      <c r="BR24" s="41"/>
      <c r="BS24" s="41"/>
      <c r="BT24" s="41"/>
      <c r="BU24" s="41"/>
      <c r="BV24" s="41"/>
      <c r="BW24" s="41"/>
      <c r="BX24" s="41"/>
      <c r="BY24" s="41"/>
      <c r="BZ24" s="41"/>
      <c r="CA24" s="41"/>
      <c r="CB24" s="41"/>
      <c r="CC24" s="41"/>
      <c r="CD24" s="41"/>
      <c r="CE24" s="41"/>
      <c r="CF24" s="41"/>
      <c r="CG24" s="41"/>
      <c r="CH24" s="41"/>
      <c r="CI24" s="41"/>
    </row>
    <row r="25" spans="1:87" ht="14">
      <c r="A25" s="167"/>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5"/>
      <c r="CA25" s="25"/>
      <c r="CB25" s="25"/>
      <c r="CC25" s="25"/>
      <c r="CD25" s="25"/>
      <c r="CE25" s="25"/>
      <c r="CF25" s="25"/>
      <c r="CG25" s="25"/>
      <c r="CH25" s="25"/>
      <c r="CI25" s="25"/>
    </row>
    <row r="26" spans="1:87" ht="14">
      <c r="A26" s="168" t="s">
        <v>61</v>
      </c>
      <c r="B26" s="168"/>
      <c r="C26" s="168"/>
      <c r="D26" s="168"/>
      <c r="E26" s="168"/>
      <c r="F26" s="168"/>
      <c r="G26" s="168"/>
      <c r="H26" s="168"/>
      <c r="I26" s="168"/>
      <c r="J26" s="168"/>
      <c r="K26" s="168"/>
      <c r="L26" s="168"/>
      <c r="M26" s="168"/>
      <c r="N26" s="168"/>
      <c r="O26" s="168"/>
      <c r="P26" s="168"/>
      <c r="Q26" s="168"/>
      <c r="R26" s="168"/>
      <c r="S26" s="168"/>
      <c r="T26" s="168"/>
      <c r="U26" s="168"/>
      <c r="V26" s="168"/>
      <c r="W26" s="168"/>
      <c r="X26" s="168"/>
      <c r="Y26" s="168"/>
      <c r="Z26" s="168"/>
      <c r="AA26" s="168"/>
      <c r="AB26" s="168"/>
      <c r="AC26" s="168"/>
      <c r="AD26" s="168"/>
      <c r="AE26" s="168"/>
      <c r="AF26" s="168"/>
      <c r="AG26" s="168"/>
      <c r="AH26" s="168"/>
      <c r="AI26" s="168"/>
      <c r="AJ26" s="168"/>
      <c r="AK26" s="168"/>
      <c r="AL26" s="168"/>
      <c r="AM26" s="168"/>
      <c r="AN26" s="168"/>
      <c r="AO26" s="168"/>
      <c r="AP26" s="168"/>
      <c r="AQ26" s="168"/>
      <c r="AR26" s="168"/>
      <c r="AS26" s="168"/>
      <c r="AT26" s="168"/>
      <c r="AU26" s="168"/>
      <c r="AV26" s="168"/>
      <c r="AW26" s="168"/>
      <c r="AX26" s="168"/>
      <c r="AY26" s="168"/>
      <c r="AZ26" s="168"/>
      <c r="BA26" s="168"/>
      <c r="BB26" s="168"/>
      <c r="BC26" s="168"/>
      <c r="BD26" s="168"/>
      <c r="BE26" s="168"/>
      <c r="BF26" s="168"/>
      <c r="BG26" s="168"/>
      <c r="BH26" s="168"/>
      <c r="BI26" s="168"/>
      <c r="BJ26" s="168"/>
      <c r="BK26" s="168"/>
      <c r="BL26" s="168"/>
      <c r="BM26" s="168"/>
      <c r="BN26" s="168"/>
      <c r="BO26" s="168"/>
      <c r="BP26" s="168"/>
      <c r="BQ26" s="168"/>
      <c r="BR26" s="168"/>
      <c r="BS26" s="168"/>
      <c r="BT26" s="168"/>
      <c r="BU26" s="168"/>
      <c r="BV26" s="168"/>
      <c r="BW26" s="168"/>
      <c r="BX26" s="168"/>
      <c r="BY26" s="168"/>
      <c r="BZ26" s="168"/>
      <c r="CA26" s="168"/>
      <c r="CB26" s="168"/>
      <c r="CC26" s="168"/>
      <c r="CD26" s="168"/>
      <c r="CE26" s="168"/>
      <c r="CF26" s="168"/>
      <c r="CG26" s="168"/>
      <c r="CH26" s="168"/>
      <c r="CI26" s="168"/>
    </row>
    <row r="27" spans="1:87" ht="14">
      <c r="A27" s="165" t="s">
        <v>140</v>
      </c>
      <c r="B27" s="165"/>
      <c r="C27" s="165"/>
      <c r="D27" s="165">
        <f>SUMIF('SG&amp;A'!$D:$D,$A27,'SG&amp;A'!F:F)</f>
        <v>18166.666666666668</v>
      </c>
      <c r="E27" s="165">
        <f>SUMIF('SG&amp;A'!$D:$D,$A27,'SG&amp;A'!G:G)</f>
        <v>4583.3333333333339</v>
      </c>
      <c r="F27" s="165">
        <f>SUMIF('SG&amp;A'!$D:$D,$A27,'SG&amp;A'!H:H)</f>
        <v>4583.3333333333339</v>
      </c>
      <c r="G27" s="165">
        <f>SUMIF('SG&amp;A'!$D:$D,$A27,'SG&amp;A'!I:I)</f>
        <v>12083.333333333334</v>
      </c>
      <c r="H27" s="165">
        <f>SUMIF('SG&amp;A'!$D:$D,$A27,'SG&amp;A'!J:J)</f>
        <v>6083.3333333333339</v>
      </c>
      <c r="I27" s="165">
        <f>SUMIF('SG&amp;A'!$D:$D,$A27,'SG&amp;A'!K:K)</f>
        <v>6304.5833333333339</v>
      </c>
      <c r="J27" s="165">
        <f>SUMIF('SG&amp;A'!$D:$D,$A27,'SG&amp;A'!L:L)</f>
        <v>9333.8333333333339</v>
      </c>
      <c r="K27" s="165">
        <f>SUMIF('SG&amp;A'!$D:$D,$A27,'SG&amp;A'!M:M)</f>
        <v>6333.8333333333339</v>
      </c>
      <c r="L27" s="165">
        <f>SUMIF('SG&amp;A'!$D:$D,$A27,'SG&amp;A'!N:N)</f>
        <v>6333.8333333333339</v>
      </c>
      <c r="M27" s="165">
        <f>SUMIF('SG&amp;A'!$D:$D,$A27,'SG&amp;A'!O:O)</f>
        <v>9363.0833333333339</v>
      </c>
      <c r="N27" s="165">
        <f>SUMIF('SG&amp;A'!$D:$D,$A27,'SG&amp;A'!P:P)</f>
        <v>6363.0833333333339</v>
      </c>
      <c r="O27" s="165">
        <f>SUMIF('SG&amp;A'!$D:$D,$A27,'SG&amp;A'!Q:Q)</f>
        <v>11863.083333333334</v>
      </c>
      <c r="P27" s="165">
        <f>SUMIF('SG&amp;A'!$D:$D,$A27,'SG&amp;A'!R:R)</f>
        <v>12421.583333333334</v>
      </c>
      <c r="Q27" s="165">
        <f>SUMIF('SG&amp;A'!$D:$D,$A27,'SG&amp;A'!S:S)</f>
        <v>18676.083333333336</v>
      </c>
      <c r="R27" s="165">
        <f>SUMIF('SG&amp;A'!$D:$D,$A27,'SG&amp;A'!T:T)</f>
        <v>6676.0833333333339</v>
      </c>
      <c r="S27" s="165">
        <f>SUMIF('SG&amp;A'!$D:$D,$A27,'SG&amp;A'!U:U)</f>
        <v>9705.3333333333339</v>
      </c>
      <c r="T27" s="165">
        <f>SUMIF('SG&amp;A'!$D:$D,$A27,'SG&amp;A'!V:V)</f>
        <v>6705.3333333333339</v>
      </c>
      <c r="U27" s="165">
        <f>SUMIF('SG&amp;A'!$D:$D,$A27,'SG&amp;A'!W:W)</f>
        <v>56705.333333333336</v>
      </c>
      <c r="V27" s="165"/>
      <c r="W27" s="165"/>
      <c r="X27" s="165"/>
      <c r="Y27" s="165"/>
      <c r="Z27" s="165"/>
      <c r="AA27" s="165"/>
      <c r="AB27" s="165"/>
      <c r="AC27" s="165"/>
      <c r="AD27" s="165"/>
      <c r="AE27" s="165"/>
      <c r="AF27" s="165"/>
      <c r="AG27" s="165"/>
      <c r="AH27" s="165"/>
      <c r="AI27" s="165"/>
      <c r="AJ27" s="165"/>
      <c r="AK27" s="165"/>
      <c r="AL27" s="165"/>
      <c r="AM27" s="165"/>
      <c r="AN27" s="165"/>
      <c r="AO27" s="165"/>
      <c r="AP27" s="165"/>
      <c r="AQ27" s="165"/>
      <c r="AR27" s="165"/>
      <c r="AS27" s="165"/>
      <c r="AT27" s="165"/>
      <c r="AU27" s="165"/>
      <c r="AV27" s="165"/>
      <c r="AW27" s="165"/>
      <c r="AX27" s="165"/>
      <c r="AY27" s="165"/>
      <c r="AZ27" s="165"/>
      <c r="BA27" s="165"/>
      <c r="BB27" s="165"/>
      <c r="BC27" s="165"/>
      <c r="BD27" s="165"/>
      <c r="BE27" s="165"/>
      <c r="BF27" s="165"/>
      <c r="BG27" s="165"/>
      <c r="BH27" s="165"/>
      <c r="BI27" s="165"/>
      <c r="BJ27" s="165"/>
      <c r="BK27" s="165"/>
      <c r="BL27" s="165"/>
      <c r="BM27" s="165"/>
      <c r="BN27" s="165"/>
      <c r="BO27" s="165"/>
      <c r="BP27" s="165"/>
      <c r="BQ27" s="165"/>
      <c r="BR27" s="165"/>
      <c r="BS27" s="165"/>
      <c r="BT27" s="165"/>
      <c r="BU27" s="165"/>
      <c r="BV27" s="165"/>
      <c r="BW27" s="165"/>
      <c r="BX27" s="165"/>
      <c r="BY27" s="165"/>
      <c r="BZ27" s="165"/>
      <c r="CA27" s="165"/>
      <c r="CB27" s="165"/>
      <c r="CC27" s="165"/>
      <c r="CD27" s="165"/>
      <c r="CE27" s="165"/>
      <c r="CF27" s="165"/>
      <c r="CG27" s="165"/>
      <c r="CH27" s="165"/>
      <c r="CI27" s="165"/>
    </row>
    <row r="28" spans="1:87" ht="14">
      <c r="A28" s="165" t="s">
        <v>258</v>
      </c>
      <c r="B28" s="165"/>
      <c r="C28" s="165"/>
      <c r="D28" s="165">
        <f>SUMIF('SG&amp;A'!$D:$D,$A28,'SG&amp;A'!F:F)</f>
        <v>0</v>
      </c>
      <c r="E28" s="165">
        <f>SUMIF('SG&amp;A'!$D:$D,$A28,'SG&amp;A'!G:G)</f>
        <v>0</v>
      </c>
      <c r="F28" s="165">
        <f>SUMIF('SG&amp;A'!$D:$D,$A28,'SG&amp;A'!H:H)</f>
        <v>0</v>
      </c>
      <c r="G28" s="165">
        <f>SUMIF('SG&amp;A'!$D:$D,$A28,'SG&amp;A'!I:I)</f>
        <v>0</v>
      </c>
      <c r="H28" s="165">
        <f>SUMIF('SG&amp;A'!$D:$D,$A28,'SG&amp;A'!J:J)</f>
        <v>0</v>
      </c>
      <c r="I28" s="165">
        <f>SUMIF('SG&amp;A'!$D:$D,$A28,'SG&amp;A'!K:K)</f>
        <v>0</v>
      </c>
      <c r="J28" s="165">
        <f>SUMIF('SG&amp;A'!$D:$D,$A28,'SG&amp;A'!L:L)</f>
        <v>0</v>
      </c>
      <c r="K28" s="165">
        <f>SUMIF('SG&amp;A'!$D:$D,$A28,'SG&amp;A'!M:M)</f>
        <v>0</v>
      </c>
      <c r="L28" s="165">
        <f>SUMIF('SG&amp;A'!$D:$D,$A28,'SG&amp;A'!N:N)</f>
        <v>0</v>
      </c>
      <c r="M28" s="165">
        <f>SUMIF('SG&amp;A'!$D:$D,$A28,'SG&amp;A'!O:O)</f>
        <v>0</v>
      </c>
      <c r="N28" s="165">
        <f>SUMIF('SG&amp;A'!$D:$D,$A28,'SG&amp;A'!P:P)</f>
        <v>0</v>
      </c>
      <c r="O28" s="165">
        <f>SUMIF('SG&amp;A'!$D:$D,$A28,'SG&amp;A'!Q:Q)</f>
        <v>0</v>
      </c>
      <c r="P28" s="165">
        <f>SUMIF('SG&amp;A'!$D:$D,$A28,'SG&amp;A'!R:R)</f>
        <v>0</v>
      </c>
      <c r="Q28" s="165">
        <f>SUMIF('SG&amp;A'!$D:$D,$A28,'SG&amp;A'!S:S)</f>
        <v>0</v>
      </c>
      <c r="R28" s="165">
        <f>SUMIF('SG&amp;A'!$D:$D,$A28,'SG&amp;A'!T:T)</f>
        <v>0</v>
      </c>
      <c r="S28" s="165">
        <f>SUMIF('SG&amp;A'!$D:$D,$A28,'SG&amp;A'!U:U)</f>
        <v>0</v>
      </c>
      <c r="T28" s="165">
        <f>SUMIF('SG&amp;A'!$D:$D,$A28,'SG&amp;A'!V:V)</f>
        <v>0</v>
      </c>
      <c r="U28" s="165">
        <f>SUMIF('SG&amp;A'!$D:$D,$A28,'SG&amp;A'!W:W)</f>
        <v>0</v>
      </c>
      <c r="V28" s="165"/>
      <c r="W28" s="165"/>
      <c r="X28" s="165"/>
      <c r="Y28" s="165"/>
      <c r="Z28" s="165"/>
      <c r="AA28" s="165"/>
      <c r="AB28" s="165"/>
      <c r="AC28" s="165"/>
      <c r="AD28" s="165"/>
      <c r="AE28" s="165"/>
      <c r="AF28" s="165"/>
      <c r="AG28" s="165"/>
      <c r="AH28" s="165"/>
      <c r="AI28" s="165"/>
      <c r="AJ28" s="165"/>
      <c r="AK28" s="165"/>
      <c r="AL28" s="165"/>
      <c r="AM28" s="165"/>
      <c r="AN28" s="165"/>
      <c r="AO28" s="165"/>
      <c r="AP28" s="165"/>
      <c r="AQ28" s="165"/>
      <c r="AR28" s="165"/>
      <c r="AS28" s="165"/>
      <c r="AT28" s="165"/>
      <c r="AU28" s="165"/>
      <c r="AV28" s="165"/>
      <c r="AW28" s="165"/>
      <c r="AX28" s="165"/>
      <c r="AY28" s="165"/>
      <c r="AZ28" s="165"/>
      <c r="BA28" s="165"/>
      <c r="BB28" s="165"/>
      <c r="BC28" s="165"/>
      <c r="BD28" s="165"/>
      <c r="BE28" s="165"/>
      <c r="BF28" s="165"/>
      <c r="BG28" s="165"/>
      <c r="BH28" s="165"/>
      <c r="BI28" s="165"/>
      <c r="BJ28" s="165"/>
      <c r="BK28" s="165"/>
      <c r="BL28" s="165"/>
      <c r="BM28" s="165"/>
      <c r="BN28" s="165"/>
      <c r="BO28" s="165"/>
      <c r="BP28" s="165"/>
      <c r="BQ28" s="165"/>
      <c r="BR28" s="165"/>
      <c r="BS28" s="165"/>
      <c r="BT28" s="165"/>
      <c r="BU28" s="165"/>
      <c r="BV28" s="165"/>
      <c r="BW28" s="165"/>
      <c r="BX28" s="165"/>
      <c r="BY28" s="165"/>
      <c r="BZ28" s="165"/>
      <c r="CA28" s="165"/>
      <c r="CB28" s="165"/>
      <c r="CC28" s="165"/>
      <c r="CD28" s="165"/>
      <c r="CE28" s="165"/>
      <c r="CF28" s="165"/>
      <c r="CG28" s="165"/>
      <c r="CH28" s="165"/>
      <c r="CI28" s="165"/>
    </row>
    <row r="29" spans="1:87" ht="14">
      <c r="A29" s="166" t="s">
        <v>162</v>
      </c>
      <c r="B29" s="165"/>
      <c r="C29" s="165"/>
      <c r="D29" s="165">
        <f>SUMIF('SG&amp;A'!$D:$D,$A29,'SG&amp;A'!F:F)</f>
        <v>0</v>
      </c>
      <c r="E29" s="165">
        <f>SUMIF('SG&amp;A'!$D:$D,$A29,'SG&amp;A'!G:G)</f>
        <v>0</v>
      </c>
      <c r="F29" s="165">
        <f>SUMIF('SG&amp;A'!$D:$D,$A29,'SG&amp;A'!H:H)</f>
        <v>3000</v>
      </c>
      <c r="G29" s="165">
        <f>SUMIF('SG&amp;A'!$D:$D,$A29,'SG&amp;A'!I:I)</f>
        <v>3000</v>
      </c>
      <c r="H29" s="165">
        <f>SUMIF('SG&amp;A'!$D:$D,$A29,'SG&amp;A'!J:J)</f>
        <v>3000</v>
      </c>
      <c r="I29" s="165">
        <f>SUMIF('SG&amp;A'!$D:$D,$A29,'SG&amp;A'!K:K)</f>
        <v>3000</v>
      </c>
      <c r="J29" s="165">
        <f>SUMIF('SG&amp;A'!$D:$D,$A29,'SG&amp;A'!L:L)</f>
        <v>3000</v>
      </c>
      <c r="K29" s="165">
        <f>SUMIF('SG&amp;A'!$D:$D,$A29,'SG&amp;A'!M:M)</f>
        <v>3000</v>
      </c>
      <c r="L29" s="165">
        <f>SUMIF('SG&amp;A'!$D:$D,$A29,'SG&amp;A'!N:N)</f>
        <v>3000</v>
      </c>
      <c r="M29" s="165">
        <f>SUMIF('SG&amp;A'!$D:$D,$A29,'SG&amp;A'!O:O)</f>
        <v>3000</v>
      </c>
      <c r="N29" s="165">
        <f>SUMIF('SG&amp;A'!$D:$D,$A29,'SG&amp;A'!P:P)</f>
        <v>3000</v>
      </c>
      <c r="O29" s="165">
        <f>SUMIF('SG&amp;A'!$D:$D,$A29,'SG&amp;A'!Q:Q)</f>
        <v>3000</v>
      </c>
      <c r="P29" s="165">
        <f>SUMIF('SG&amp;A'!$D:$D,$A29,'SG&amp;A'!R:R)</f>
        <v>7500</v>
      </c>
      <c r="Q29" s="165">
        <f>SUMIF('SG&amp;A'!$D:$D,$A29,'SG&amp;A'!S:S)</f>
        <v>7500</v>
      </c>
      <c r="R29" s="165">
        <f>SUMIF('SG&amp;A'!$D:$D,$A29,'SG&amp;A'!T:T)</f>
        <v>7500</v>
      </c>
      <c r="S29" s="165">
        <f>SUMIF('SG&amp;A'!$D:$D,$A29,'SG&amp;A'!U:U)</f>
        <v>7500</v>
      </c>
      <c r="T29" s="165">
        <f>SUMIF('SG&amp;A'!$D:$D,$A29,'SG&amp;A'!V:V)</f>
        <v>7500</v>
      </c>
      <c r="U29" s="165">
        <f>SUMIF('SG&amp;A'!$D:$D,$A29,'SG&amp;A'!W:W)</f>
        <v>7500</v>
      </c>
      <c r="V29" s="165"/>
      <c r="W29" s="165"/>
      <c r="X29" s="165"/>
      <c r="Y29" s="165"/>
      <c r="Z29" s="165"/>
      <c r="AA29" s="165"/>
      <c r="AB29" s="165"/>
      <c r="AC29" s="165"/>
      <c r="AD29" s="165"/>
      <c r="AE29" s="165"/>
      <c r="AF29" s="165"/>
      <c r="AG29" s="165"/>
      <c r="AH29" s="165"/>
      <c r="AI29" s="165"/>
      <c r="AJ29" s="165"/>
      <c r="AK29" s="165"/>
      <c r="AL29" s="165"/>
      <c r="AM29" s="165"/>
      <c r="AN29" s="165"/>
      <c r="AO29" s="165"/>
      <c r="AP29" s="165"/>
      <c r="AQ29" s="165"/>
      <c r="AR29" s="165"/>
      <c r="AS29" s="165"/>
      <c r="AT29" s="165"/>
      <c r="AU29" s="165"/>
      <c r="AV29" s="165"/>
      <c r="AW29" s="165"/>
      <c r="AX29" s="165"/>
      <c r="AY29" s="165"/>
      <c r="AZ29" s="165"/>
      <c r="BA29" s="165"/>
      <c r="BB29" s="165"/>
      <c r="BC29" s="165"/>
      <c r="BD29" s="165"/>
      <c r="BE29" s="165"/>
      <c r="BF29" s="165"/>
      <c r="BG29" s="165"/>
      <c r="BH29" s="165"/>
      <c r="BI29" s="165"/>
      <c r="BJ29" s="165"/>
      <c r="BK29" s="165"/>
      <c r="BL29" s="165"/>
      <c r="BM29" s="165"/>
      <c r="BN29" s="165"/>
      <c r="BO29" s="165"/>
      <c r="BP29" s="165"/>
      <c r="BQ29" s="165"/>
      <c r="BR29" s="165"/>
      <c r="BS29" s="165"/>
      <c r="BT29" s="165"/>
      <c r="BU29" s="165"/>
      <c r="BV29" s="165"/>
      <c r="BW29" s="165"/>
      <c r="BX29" s="165"/>
      <c r="BY29" s="165"/>
      <c r="BZ29" s="165"/>
      <c r="CA29" s="165"/>
      <c r="CB29" s="165"/>
      <c r="CC29" s="165"/>
      <c r="CD29" s="165"/>
      <c r="CE29" s="165"/>
      <c r="CF29" s="165"/>
      <c r="CG29" s="165"/>
      <c r="CH29" s="165"/>
      <c r="CI29" s="165"/>
    </row>
    <row r="30" spans="1:87" ht="14">
      <c r="A30" s="165"/>
      <c r="B30" s="165"/>
      <c r="C30" s="165"/>
      <c r="D30" s="165"/>
      <c r="E30" s="165"/>
      <c r="F30" s="165"/>
      <c r="G30" s="165"/>
      <c r="H30" s="165"/>
      <c r="I30" s="165"/>
      <c r="J30" s="165"/>
      <c r="K30" s="165"/>
      <c r="L30" s="165"/>
      <c r="M30" s="165"/>
      <c r="N30" s="165"/>
      <c r="O30" s="165"/>
      <c r="P30" s="165"/>
      <c r="Q30" s="165"/>
      <c r="R30" s="165"/>
      <c r="S30" s="165"/>
      <c r="T30" s="165"/>
      <c r="U30" s="165"/>
      <c r="V30" s="165"/>
      <c r="W30" s="165"/>
      <c r="X30" s="165"/>
      <c r="Y30" s="165"/>
      <c r="Z30" s="165"/>
      <c r="AA30" s="165"/>
      <c r="AB30" s="165"/>
      <c r="AC30" s="165"/>
      <c r="AD30" s="165"/>
      <c r="AE30" s="165"/>
      <c r="AF30" s="165"/>
      <c r="AG30" s="165"/>
      <c r="AH30" s="165"/>
      <c r="AI30" s="165"/>
      <c r="AJ30" s="165"/>
      <c r="AK30" s="165"/>
      <c r="AL30" s="165"/>
      <c r="AM30" s="165"/>
      <c r="AN30" s="165"/>
      <c r="AO30" s="165"/>
      <c r="AP30" s="165"/>
      <c r="AQ30" s="165"/>
      <c r="AR30" s="165"/>
      <c r="AS30" s="165"/>
      <c r="AT30" s="165"/>
      <c r="AU30" s="165"/>
      <c r="AV30" s="165"/>
      <c r="AW30" s="165"/>
      <c r="AX30" s="165"/>
      <c r="AY30" s="165"/>
      <c r="AZ30" s="165"/>
      <c r="BA30" s="165"/>
      <c r="BB30" s="165"/>
      <c r="BC30" s="165"/>
      <c r="BD30" s="165"/>
      <c r="BE30" s="165"/>
      <c r="BF30" s="165"/>
      <c r="BG30" s="165"/>
      <c r="BH30" s="165"/>
      <c r="BI30" s="165"/>
      <c r="BJ30" s="165"/>
      <c r="BK30" s="165"/>
      <c r="BL30" s="165"/>
      <c r="BM30" s="165"/>
      <c r="BN30" s="165"/>
      <c r="BO30" s="165"/>
      <c r="BP30" s="165"/>
      <c r="BQ30" s="165"/>
      <c r="BR30" s="165"/>
      <c r="BS30" s="165"/>
      <c r="BT30" s="165"/>
      <c r="BU30" s="165"/>
      <c r="BV30" s="165"/>
      <c r="BW30" s="165"/>
      <c r="BX30" s="165"/>
      <c r="BY30" s="165"/>
      <c r="BZ30" s="165"/>
      <c r="CA30" s="165"/>
      <c r="CB30" s="165"/>
      <c r="CC30" s="165"/>
      <c r="CD30" s="165"/>
      <c r="CE30" s="165"/>
      <c r="CF30" s="165"/>
      <c r="CG30" s="165"/>
      <c r="CH30" s="165"/>
      <c r="CI30" s="165"/>
    </row>
    <row r="31" spans="1:87" ht="14">
      <c r="A31" s="168" t="s">
        <v>59</v>
      </c>
      <c r="B31" s="168"/>
      <c r="C31" s="168"/>
      <c r="D31" s="168"/>
      <c r="E31" s="168"/>
      <c r="F31" s="168"/>
      <c r="G31" s="168"/>
      <c r="H31" s="168"/>
      <c r="I31" s="168"/>
      <c r="J31" s="168"/>
      <c r="K31" s="168"/>
      <c r="L31" s="168"/>
      <c r="M31" s="168"/>
      <c r="N31" s="168"/>
      <c r="O31" s="168"/>
      <c r="P31" s="168"/>
      <c r="Q31" s="168"/>
      <c r="R31" s="168"/>
      <c r="S31" s="168"/>
      <c r="T31" s="168"/>
      <c r="U31" s="168"/>
      <c r="V31" s="168"/>
      <c r="W31" s="168"/>
      <c r="X31" s="168"/>
      <c r="Y31" s="168"/>
      <c r="Z31" s="168"/>
      <c r="AA31" s="168"/>
      <c r="AB31" s="168"/>
      <c r="AC31" s="168"/>
      <c r="AD31" s="168"/>
      <c r="AE31" s="168"/>
      <c r="AF31" s="168"/>
      <c r="AG31" s="168"/>
      <c r="AH31" s="168"/>
      <c r="AI31" s="168"/>
      <c r="AJ31" s="168"/>
      <c r="AK31" s="168"/>
      <c r="AL31" s="168"/>
      <c r="AM31" s="168"/>
      <c r="AN31" s="168"/>
      <c r="AO31" s="168"/>
      <c r="AP31" s="168"/>
      <c r="AQ31" s="168"/>
      <c r="AR31" s="168"/>
      <c r="AS31" s="168"/>
      <c r="AT31" s="168"/>
      <c r="AU31" s="168"/>
      <c r="AV31" s="168"/>
      <c r="AW31" s="168"/>
      <c r="AX31" s="168"/>
      <c r="AY31" s="168"/>
      <c r="AZ31" s="168"/>
      <c r="BA31" s="168"/>
      <c r="BB31" s="168"/>
      <c r="BC31" s="168"/>
      <c r="BD31" s="168"/>
      <c r="BE31" s="168"/>
      <c r="BF31" s="168"/>
      <c r="BG31" s="168"/>
      <c r="BH31" s="168"/>
      <c r="BI31" s="168"/>
      <c r="BJ31" s="168"/>
      <c r="BK31" s="168"/>
      <c r="BL31" s="168"/>
      <c r="BM31" s="168"/>
      <c r="BN31" s="168"/>
      <c r="BO31" s="168"/>
      <c r="BP31" s="168"/>
      <c r="BQ31" s="168"/>
      <c r="BR31" s="168"/>
      <c r="BS31" s="168"/>
      <c r="BT31" s="168"/>
      <c r="BU31" s="168"/>
      <c r="BV31" s="168"/>
      <c r="BW31" s="168"/>
      <c r="BX31" s="168"/>
      <c r="BY31" s="168"/>
      <c r="BZ31" s="168"/>
      <c r="CA31" s="168"/>
      <c r="CB31" s="168"/>
      <c r="CC31" s="168"/>
      <c r="CD31" s="168"/>
      <c r="CE31" s="168"/>
      <c r="CF31" s="168"/>
      <c r="CG31" s="168"/>
      <c r="CH31" s="168"/>
      <c r="CI31" s="168"/>
    </row>
    <row r="32" spans="1:87" ht="14">
      <c r="A32" s="165" t="s">
        <v>140</v>
      </c>
      <c r="B32" s="165"/>
      <c r="C32" s="165"/>
      <c r="D32" s="165">
        <f>SUMIF(COGS!$C:$C,$A32,COGS!E:E)</f>
        <v>0</v>
      </c>
      <c r="E32" s="165">
        <f>SUMIF(COGS!$C:$C,$A32,COGS!F:F)</f>
        <v>0</v>
      </c>
      <c r="F32" s="165">
        <f>SUMIF(COGS!$C:$C,$A32,COGS!G:G)</f>
        <v>0</v>
      </c>
      <c r="G32" s="165">
        <f>SUMIF(COGS!$C:$C,$A32,COGS!H:H)</f>
        <v>0</v>
      </c>
      <c r="H32" s="165">
        <f>SUMIF(COGS!$C:$C,$A32,COGS!I:I)</f>
        <v>0</v>
      </c>
      <c r="I32" s="165">
        <f>SUMIF(COGS!$C:$C,$A32,COGS!J:J)</f>
        <v>0</v>
      </c>
      <c r="J32" s="165">
        <f>SUMIF(COGS!$C:$C,$A32,COGS!K:K)</f>
        <v>0</v>
      </c>
      <c r="K32" s="165">
        <f>SUMIF(COGS!$C:$C,$A32,COGS!L:L)</f>
        <v>0</v>
      </c>
      <c r="L32" s="165">
        <f>SUMIF(COGS!$C:$C,$A32,COGS!M:M)</f>
        <v>0</v>
      </c>
      <c r="M32" s="165">
        <f>SUMIF(COGS!$C:$C,$A32,COGS!N:N)</f>
        <v>0</v>
      </c>
      <c r="N32" s="165">
        <f>SUMIF(COGS!$C:$C,$A32,COGS!O:O)</f>
        <v>0</v>
      </c>
      <c r="O32" s="165">
        <f>SUMIF(COGS!$C:$C,$A32,COGS!P:P)</f>
        <v>0</v>
      </c>
      <c r="P32" s="165">
        <f>SUMIF(COGS!$C:$C,$A32,COGS!Q:Q)</f>
        <v>0</v>
      </c>
      <c r="Q32" s="165">
        <f>SUMIF(COGS!$C:$C,$A32,COGS!R:R)</f>
        <v>0</v>
      </c>
      <c r="R32" s="165">
        <f>SUMIF(COGS!$C:$C,$A32,COGS!S:S)</f>
        <v>0</v>
      </c>
      <c r="S32" s="165">
        <f>SUMIF(COGS!$C:$C,$A32,COGS!T:T)</f>
        <v>0</v>
      </c>
      <c r="T32" s="165">
        <f>SUMIF(COGS!$C:$C,$A32,COGS!U:U)</f>
        <v>0</v>
      </c>
      <c r="U32" s="165">
        <f>SUMIF(COGS!$C:$C,$A32,COGS!V:V)</f>
        <v>0</v>
      </c>
      <c r="V32" s="165"/>
      <c r="W32" s="165"/>
      <c r="X32" s="165"/>
      <c r="Y32" s="165"/>
      <c r="Z32" s="165"/>
      <c r="AA32" s="165"/>
      <c r="AB32" s="165"/>
      <c r="AC32" s="165"/>
      <c r="AD32" s="165"/>
      <c r="AE32" s="165"/>
      <c r="AF32" s="165"/>
      <c r="AG32" s="165"/>
      <c r="AH32" s="165"/>
      <c r="AI32" s="165"/>
      <c r="AJ32" s="165"/>
      <c r="AK32" s="165"/>
      <c r="AL32" s="165"/>
      <c r="AM32" s="165"/>
      <c r="AN32" s="165"/>
      <c r="AO32" s="165"/>
      <c r="AP32" s="165"/>
      <c r="AQ32" s="165"/>
      <c r="AR32" s="165"/>
      <c r="AS32" s="165"/>
      <c r="AT32" s="165"/>
      <c r="AU32" s="165"/>
      <c r="AV32" s="165"/>
      <c r="AW32" s="165"/>
      <c r="AX32" s="165"/>
      <c r="AY32" s="165"/>
      <c r="AZ32" s="165"/>
      <c r="BA32" s="165"/>
      <c r="BB32" s="165"/>
      <c r="BC32" s="165"/>
      <c r="BD32" s="165"/>
      <c r="BE32" s="165"/>
      <c r="BF32" s="165"/>
      <c r="BG32" s="165"/>
      <c r="BH32" s="165"/>
      <c r="BI32" s="165"/>
      <c r="BJ32" s="165"/>
      <c r="BK32" s="165"/>
      <c r="BL32" s="165"/>
      <c r="BM32" s="165"/>
      <c r="BN32" s="165"/>
      <c r="BO32" s="165"/>
      <c r="BP32" s="165"/>
      <c r="BQ32" s="165"/>
      <c r="BR32" s="165"/>
      <c r="BS32" s="165"/>
      <c r="BT32" s="165"/>
      <c r="BU32" s="165"/>
      <c r="BV32" s="165"/>
      <c r="BW32" s="165"/>
      <c r="BX32" s="165"/>
      <c r="BY32" s="165"/>
      <c r="BZ32" s="165"/>
      <c r="CA32" s="165"/>
      <c r="CB32" s="165"/>
      <c r="CC32" s="165"/>
      <c r="CD32" s="165"/>
      <c r="CE32" s="165"/>
      <c r="CF32" s="165"/>
      <c r="CG32" s="165"/>
      <c r="CH32" s="165"/>
      <c r="CI32" s="165"/>
    </row>
    <row r="33" spans="1:87" ht="14">
      <c r="A33" s="166" t="s">
        <v>258</v>
      </c>
      <c r="B33" s="165"/>
      <c r="C33" s="165"/>
      <c r="D33" s="165">
        <f>SUMIF(COGS!$C:$C,$A33,COGS!E:E)</f>
        <v>0</v>
      </c>
      <c r="E33" s="165">
        <f>SUMIF(COGS!$C:$C,$A33,COGS!F:F)</f>
        <v>0</v>
      </c>
      <c r="F33" s="165">
        <f>SUMIF(COGS!$C:$C,$A33,COGS!G:G)</f>
        <v>0</v>
      </c>
      <c r="G33" s="165">
        <f>SUMIF(COGS!$C:$C,$A33,COGS!H:H)</f>
        <v>0</v>
      </c>
      <c r="H33" s="165">
        <f>SUMIF(COGS!$C:$C,$A33,COGS!I:I)</f>
        <v>0</v>
      </c>
      <c r="I33" s="165">
        <f>SUMIF(COGS!$C:$C,$A33,COGS!J:J)</f>
        <v>0</v>
      </c>
      <c r="J33" s="165">
        <f>SUMIF(COGS!$C:$C,$A33,COGS!K:K)</f>
        <v>0</v>
      </c>
      <c r="K33" s="165">
        <f>SUMIF(COGS!$C:$C,$A33,COGS!L:L)</f>
        <v>0</v>
      </c>
      <c r="L33" s="165">
        <f>SUMIF(COGS!$C:$C,$A33,COGS!M:M)</f>
        <v>0</v>
      </c>
      <c r="M33" s="165">
        <f>SUMIF(COGS!$C:$C,$A33,COGS!N:N)</f>
        <v>0</v>
      </c>
      <c r="N33" s="165">
        <f>SUMIF(COGS!$C:$C,$A33,COGS!O:O)</f>
        <v>0</v>
      </c>
      <c r="O33" s="165">
        <f>SUMIF(COGS!$C:$C,$A33,COGS!P:P)</f>
        <v>0</v>
      </c>
      <c r="P33" s="165">
        <f>SUMIF(COGS!$C:$C,$A33,COGS!Q:Q)</f>
        <v>0</v>
      </c>
      <c r="Q33" s="165">
        <f>SUMIF(COGS!$C:$C,$A33,COGS!R:R)</f>
        <v>0</v>
      </c>
      <c r="R33" s="165">
        <f>SUMIF(COGS!$C:$C,$A33,COGS!S:S)</f>
        <v>0</v>
      </c>
      <c r="S33" s="165">
        <f>SUMIF(COGS!$C:$C,$A33,COGS!T:T)</f>
        <v>0</v>
      </c>
      <c r="T33" s="165">
        <f>SUMIF(COGS!$C:$C,$A33,COGS!U:U)</f>
        <v>0</v>
      </c>
      <c r="U33" s="165">
        <f>SUMIF(COGS!$C:$C,$A33,COGS!V:V)</f>
        <v>0</v>
      </c>
      <c r="V33" s="165"/>
      <c r="W33" s="165"/>
      <c r="X33" s="165"/>
      <c r="Y33" s="165"/>
      <c r="Z33" s="165"/>
      <c r="AA33" s="165"/>
      <c r="AB33" s="165"/>
      <c r="AC33" s="165"/>
      <c r="AD33" s="165"/>
      <c r="AE33" s="165"/>
      <c r="AF33" s="165"/>
      <c r="AG33" s="165"/>
      <c r="AH33" s="165"/>
      <c r="AI33" s="165"/>
      <c r="AJ33" s="165"/>
      <c r="AK33" s="165"/>
      <c r="AL33" s="165"/>
      <c r="AM33" s="165"/>
      <c r="AN33" s="165"/>
      <c r="AO33" s="165"/>
      <c r="AP33" s="165"/>
      <c r="AQ33" s="165"/>
      <c r="AR33" s="165"/>
      <c r="AS33" s="165"/>
      <c r="AT33" s="165"/>
      <c r="AU33" s="165"/>
      <c r="AV33" s="165"/>
      <c r="AW33" s="165"/>
      <c r="AX33" s="165"/>
      <c r="AY33" s="165"/>
      <c r="AZ33" s="165"/>
      <c r="BA33" s="165"/>
      <c r="BB33" s="165"/>
      <c r="BC33" s="165"/>
      <c r="BD33" s="165"/>
      <c r="BE33" s="165"/>
      <c r="BF33" s="165"/>
      <c r="BG33" s="165"/>
      <c r="BH33" s="165"/>
      <c r="BI33" s="165"/>
      <c r="BJ33" s="165"/>
      <c r="BK33" s="165"/>
      <c r="BL33" s="165"/>
      <c r="BM33" s="165"/>
      <c r="BN33" s="165"/>
      <c r="BO33" s="165"/>
      <c r="BP33" s="165"/>
      <c r="BQ33" s="165"/>
      <c r="BR33" s="165"/>
      <c r="BS33" s="165"/>
      <c r="BT33" s="165"/>
      <c r="BU33" s="165"/>
      <c r="BV33" s="165"/>
      <c r="BW33" s="165"/>
      <c r="BX33" s="165"/>
      <c r="BY33" s="165"/>
      <c r="BZ33" s="165"/>
      <c r="CA33" s="165"/>
      <c r="CB33" s="165"/>
      <c r="CC33" s="165"/>
      <c r="CD33" s="165"/>
      <c r="CE33" s="165"/>
      <c r="CF33" s="165"/>
      <c r="CG33" s="165"/>
      <c r="CH33" s="165"/>
      <c r="CI33" s="165"/>
    </row>
    <row r="34" spans="1:87" ht="14">
      <c r="A34" s="165" t="s">
        <v>162</v>
      </c>
      <c r="B34" s="165"/>
      <c r="C34" s="165"/>
      <c r="D34" s="165">
        <f>SUMIF(COGS!$C:$C,$A34,COGS!E:E)</f>
        <v>0</v>
      </c>
      <c r="E34" s="165">
        <f>SUMIF(COGS!$C:$C,$A34,COGS!F:F)</f>
        <v>0</v>
      </c>
      <c r="F34" s="165">
        <f>SUMIF(COGS!$C:$C,$A34,COGS!G:G)</f>
        <v>0</v>
      </c>
      <c r="G34" s="165">
        <f>SUMIF(COGS!$C:$C,$A34,COGS!H:H)</f>
        <v>0</v>
      </c>
      <c r="H34" s="165">
        <f>SUMIF(COGS!$C:$C,$A34,COGS!I:I)</f>
        <v>0</v>
      </c>
      <c r="I34" s="165">
        <f>SUMIF(COGS!$C:$C,$A34,COGS!J:J)</f>
        <v>0</v>
      </c>
      <c r="J34" s="165">
        <f>SUMIF(COGS!$C:$C,$A34,COGS!K:K)</f>
        <v>0</v>
      </c>
      <c r="K34" s="165">
        <f>SUMIF(COGS!$C:$C,$A34,COGS!L:L)</f>
        <v>0</v>
      </c>
      <c r="L34" s="165">
        <f>SUMIF(COGS!$C:$C,$A34,COGS!M:M)</f>
        <v>0</v>
      </c>
      <c r="M34" s="165">
        <f>SUMIF(COGS!$C:$C,$A34,COGS!N:N)</f>
        <v>0</v>
      </c>
      <c r="N34" s="165">
        <f>SUMIF(COGS!$C:$C,$A34,COGS!O:O)</f>
        <v>0</v>
      </c>
      <c r="O34" s="165">
        <f>SUMIF(COGS!$C:$C,$A34,COGS!P:P)</f>
        <v>0</v>
      </c>
      <c r="P34" s="165">
        <f>SUMIF(COGS!$C:$C,$A34,COGS!Q:Q)</f>
        <v>0</v>
      </c>
      <c r="Q34" s="165">
        <f>SUMIF(COGS!$C:$C,$A34,COGS!R:R)</f>
        <v>0</v>
      </c>
      <c r="R34" s="165">
        <f>SUMIF(COGS!$C:$C,$A34,COGS!S:S)</f>
        <v>0</v>
      </c>
      <c r="S34" s="165">
        <f>SUMIF(COGS!$C:$C,$A34,COGS!T:T)</f>
        <v>0</v>
      </c>
      <c r="T34" s="165">
        <f>SUMIF(COGS!$C:$C,$A34,COGS!U:U)</f>
        <v>0</v>
      </c>
      <c r="U34" s="165">
        <f>SUMIF(COGS!$C:$C,$A34,COGS!V:V)</f>
        <v>0</v>
      </c>
      <c r="V34" s="165"/>
      <c r="W34" s="165"/>
      <c r="X34" s="165"/>
      <c r="Y34" s="165"/>
      <c r="Z34" s="165"/>
      <c r="AA34" s="165"/>
      <c r="AB34" s="165"/>
      <c r="AC34" s="165"/>
      <c r="AD34" s="165"/>
      <c r="AE34" s="165"/>
      <c r="AF34" s="165"/>
      <c r="AG34" s="165"/>
      <c r="AH34" s="165"/>
      <c r="AI34" s="165"/>
      <c r="AJ34" s="165"/>
      <c r="AK34" s="165"/>
      <c r="AL34" s="165"/>
      <c r="AM34" s="165"/>
      <c r="AN34" s="165"/>
      <c r="AO34" s="165"/>
      <c r="AP34" s="165"/>
      <c r="AQ34" s="165"/>
      <c r="AR34" s="165"/>
      <c r="AS34" s="165"/>
      <c r="AT34" s="165"/>
      <c r="AU34" s="165"/>
      <c r="AV34" s="165"/>
      <c r="AW34" s="165"/>
      <c r="AX34" s="165"/>
      <c r="AY34" s="165"/>
      <c r="AZ34" s="165"/>
      <c r="BA34" s="165"/>
      <c r="BB34" s="165"/>
      <c r="BC34" s="165"/>
      <c r="BD34" s="165"/>
      <c r="BE34" s="165"/>
      <c r="BF34" s="165"/>
      <c r="BG34" s="165"/>
      <c r="BH34" s="165"/>
      <c r="BI34" s="165"/>
      <c r="BJ34" s="165"/>
      <c r="BK34" s="165"/>
      <c r="BL34" s="165"/>
      <c r="BM34" s="165"/>
      <c r="BN34" s="165"/>
      <c r="BO34" s="165"/>
      <c r="BP34" s="165"/>
      <c r="BQ34" s="165"/>
      <c r="BR34" s="165"/>
      <c r="BS34" s="165"/>
      <c r="BT34" s="165"/>
      <c r="BU34" s="165"/>
      <c r="BV34" s="165"/>
      <c r="BW34" s="165"/>
      <c r="BX34" s="165"/>
      <c r="BY34" s="165"/>
      <c r="BZ34" s="165"/>
      <c r="CA34" s="165"/>
      <c r="CB34" s="165"/>
      <c r="CC34" s="165"/>
      <c r="CD34" s="165"/>
      <c r="CE34" s="165"/>
      <c r="CF34" s="165"/>
      <c r="CG34" s="165"/>
      <c r="CH34" s="165"/>
      <c r="CI34" s="165"/>
    </row>
    <row r="35" spans="1:87" ht="14">
      <c r="A35" s="165"/>
      <c r="B35" s="165"/>
      <c r="C35" s="165"/>
      <c r="D35" s="165"/>
      <c r="E35" s="165"/>
      <c r="F35" s="165"/>
      <c r="G35" s="165"/>
      <c r="H35" s="165"/>
      <c r="I35" s="165"/>
      <c r="J35" s="165"/>
      <c r="K35" s="165"/>
      <c r="L35" s="165"/>
      <c r="M35" s="165"/>
      <c r="N35" s="165"/>
      <c r="O35" s="165"/>
      <c r="P35" s="165"/>
      <c r="Q35" s="165"/>
      <c r="R35" s="165"/>
      <c r="S35" s="165"/>
      <c r="T35" s="165"/>
      <c r="U35" s="165"/>
      <c r="V35" s="165"/>
      <c r="W35" s="165"/>
      <c r="X35" s="165"/>
      <c r="Y35" s="165"/>
      <c r="Z35" s="165"/>
      <c r="AA35" s="165"/>
      <c r="AB35" s="165"/>
      <c r="AC35" s="165"/>
      <c r="AD35" s="165"/>
      <c r="AE35" s="165"/>
      <c r="AF35" s="165"/>
      <c r="AG35" s="165"/>
      <c r="AH35" s="165"/>
      <c r="AI35" s="165"/>
      <c r="AJ35" s="165"/>
      <c r="AK35" s="165"/>
      <c r="AL35" s="165"/>
      <c r="AM35" s="165"/>
      <c r="AN35" s="165"/>
      <c r="AO35" s="165"/>
      <c r="AP35" s="165"/>
      <c r="AQ35" s="165"/>
      <c r="AR35" s="165"/>
      <c r="AS35" s="165"/>
      <c r="AT35" s="165"/>
      <c r="AU35" s="165"/>
      <c r="AV35" s="165"/>
      <c r="AW35" s="165"/>
      <c r="AX35" s="165"/>
      <c r="AY35" s="165"/>
      <c r="AZ35" s="165"/>
      <c r="BA35" s="165"/>
      <c r="BB35" s="165"/>
      <c r="BC35" s="165"/>
      <c r="BD35" s="165"/>
      <c r="BE35" s="165"/>
      <c r="BF35" s="165"/>
      <c r="BG35" s="165"/>
      <c r="BH35" s="165"/>
      <c r="BI35" s="165"/>
      <c r="BJ35" s="165"/>
      <c r="BK35" s="165"/>
      <c r="BL35" s="165"/>
      <c r="BM35" s="165"/>
      <c r="BN35" s="165"/>
      <c r="BO35" s="165"/>
      <c r="BP35" s="165"/>
      <c r="BQ35" s="165"/>
      <c r="BR35" s="165"/>
      <c r="BS35" s="165"/>
      <c r="BT35" s="165"/>
      <c r="BU35" s="165"/>
      <c r="BV35" s="165"/>
      <c r="BW35" s="165"/>
      <c r="BX35" s="165"/>
      <c r="BY35" s="165"/>
      <c r="BZ35" s="165"/>
      <c r="CA35" s="165"/>
      <c r="CB35" s="165"/>
      <c r="CC35" s="165"/>
      <c r="CD35" s="165"/>
      <c r="CE35" s="165"/>
      <c r="CF35" s="165"/>
      <c r="CG35" s="165"/>
      <c r="CH35" s="165"/>
      <c r="CI35" s="165"/>
    </row>
    <row r="36" spans="1:87" ht="14">
      <c r="A36" s="165"/>
      <c r="B36" s="165"/>
      <c r="C36" s="165"/>
      <c r="D36" s="165"/>
      <c r="E36" s="165"/>
      <c r="F36" s="165"/>
      <c r="G36" s="165"/>
      <c r="H36" s="165"/>
      <c r="I36" s="165"/>
      <c r="J36" s="165"/>
      <c r="K36" s="165"/>
      <c r="L36" s="165"/>
      <c r="M36" s="165"/>
      <c r="N36" s="165"/>
      <c r="O36" s="165"/>
      <c r="P36" s="165"/>
      <c r="Q36" s="165"/>
      <c r="R36" s="165"/>
      <c r="S36" s="165"/>
      <c r="T36" s="165"/>
      <c r="U36" s="165"/>
      <c r="V36" s="165"/>
      <c r="W36" s="165"/>
      <c r="X36" s="165"/>
      <c r="Y36" s="165"/>
      <c r="Z36" s="165"/>
      <c r="AA36" s="165"/>
      <c r="AB36" s="165"/>
      <c r="AC36" s="165"/>
      <c r="AD36" s="165"/>
      <c r="AE36" s="165"/>
      <c r="AF36" s="165"/>
      <c r="AG36" s="165"/>
      <c r="AH36" s="165"/>
      <c r="AI36" s="165"/>
      <c r="AJ36" s="165"/>
      <c r="AK36" s="165"/>
      <c r="AL36" s="165"/>
      <c r="AM36" s="165"/>
      <c r="AN36" s="165"/>
      <c r="AO36" s="165"/>
      <c r="AP36" s="165"/>
      <c r="AQ36" s="165"/>
      <c r="AR36" s="165"/>
      <c r="AS36" s="165"/>
      <c r="AT36" s="165"/>
      <c r="AU36" s="165"/>
      <c r="AV36" s="165"/>
      <c r="AW36" s="165"/>
      <c r="AX36" s="165"/>
      <c r="AY36" s="165"/>
      <c r="AZ36" s="165"/>
      <c r="BA36" s="165"/>
      <c r="BB36" s="165"/>
      <c r="BC36" s="165"/>
      <c r="BD36" s="165"/>
      <c r="BE36" s="165"/>
      <c r="BF36" s="165"/>
      <c r="BG36" s="165"/>
      <c r="BH36" s="165"/>
      <c r="BI36" s="165"/>
      <c r="BJ36" s="165"/>
      <c r="BK36" s="165"/>
      <c r="BL36" s="165"/>
      <c r="BM36" s="165"/>
      <c r="BN36" s="165"/>
      <c r="BO36" s="165"/>
      <c r="BP36" s="165"/>
      <c r="BQ36" s="165"/>
      <c r="BR36" s="165"/>
      <c r="BS36" s="165"/>
      <c r="BT36" s="165"/>
      <c r="BU36" s="165"/>
      <c r="BV36" s="165"/>
      <c r="BW36" s="165"/>
      <c r="BX36" s="165"/>
      <c r="BY36" s="165"/>
      <c r="BZ36" s="165"/>
      <c r="CA36" s="165"/>
      <c r="CB36" s="165"/>
      <c r="CC36" s="165"/>
      <c r="CD36" s="165"/>
      <c r="CE36" s="165"/>
      <c r="CF36" s="165"/>
      <c r="CG36" s="165"/>
      <c r="CH36" s="165"/>
      <c r="CI36" s="165"/>
    </row>
    <row r="37" spans="1:87" ht="14">
      <c r="A37" s="169" t="s">
        <v>259</v>
      </c>
      <c r="B37" s="168"/>
      <c r="C37" s="168"/>
      <c r="D37" s="168"/>
      <c r="E37" s="168"/>
      <c r="F37" s="168"/>
      <c r="G37" s="168"/>
      <c r="H37" s="168"/>
      <c r="I37" s="168"/>
      <c r="J37" s="168"/>
      <c r="K37" s="168"/>
      <c r="L37" s="168"/>
      <c r="M37" s="168"/>
      <c r="N37" s="168"/>
      <c r="O37" s="168"/>
      <c r="P37" s="168"/>
      <c r="Q37" s="168"/>
      <c r="R37" s="168"/>
      <c r="S37" s="168"/>
      <c r="T37" s="168"/>
      <c r="U37" s="168"/>
      <c r="V37" s="168"/>
      <c r="W37" s="168"/>
      <c r="X37" s="168"/>
      <c r="Y37" s="168"/>
      <c r="Z37" s="168"/>
      <c r="AA37" s="168"/>
      <c r="AB37" s="168"/>
      <c r="AC37" s="168"/>
      <c r="AD37" s="168"/>
      <c r="AE37" s="168"/>
      <c r="AF37" s="168"/>
      <c r="AG37" s="168"/>
      <c r="AH37" s="168"/>
      <c r="AI37" s="168"/>
      <c r="AJ37" s="168"/>
      <c r="AK37" s="168"/>
      <c r="AL37" s="168"/>
      <c r="AM37" s="168"/>
      <c r="AN37" s="168"/>
      <c r="AO37" s="168"/>
      <c r="AP37" s="168"/>
      <c r="AQ37" s="168"/>
      <c r="AR37" s="168"/>
      <c r="AS37" s="168"/>
      <c r="AT37" s="168"/>
      <c r="AU37" s="168"/>
      <c r="AV37" s="168"/>
      <c r="AW37" s="168"/>
      <c r="AX37" s="168"/>
      <c r="AY37" s="168"/>
      <c r="AZ37" s="168"/>
      <c r="BA37" s="168"/>
      <c r="BB37" s="168"/>
      <c r="BC37" s="168"/>
      <c r="BD37" s="168"/>
      <c r="BE37" s="168"/>
      <c r="BF37" s="168"/>
      <c r="BG37" s="168"/>
      <c r="BH37" s="168"/>
      <c r="BI37" s="168"/>
      <c r="BJ37" s="168"/>
      <c r="BK37" s="168"/>
      <c r="BL37" s="168"/>
      <c r="BM37" s="168"/>
      <c r="BN37" s="168"/>
      <c r="BO37" s="168"/>
      <c r="BP37" s="168"/>
      <c r="BQ37" s="168"/>
      <c r="BR37" s="168"/>
      <c r="BS37" s="168"/>
      <c r="BT37" s="168"/>
      <c r="BU37" s="168"/>
      <c r="BV37" s="168"/>
      <c r="BW37" s="168"/>
      <c r="BX37" s="168"/>
      <c r="BY37" s="168"/>
      <c r="BZ37" s="168"/>
      <c r="CA37" s="168"/>
      <c r="CB37" s="168"/>
      <c r="CC37" s="168"/>
      <c r="CD37" s="168"/>
      <c r="CE37" s="168"/>
      <c r="CF37" s="168"/>
      <c r="CG37" s="168"/>
      <c r="CH37" s="168"/>
      <c r="CI37" s="168"/>
    </row>
    <row r="38" spans="1:87" ht="14">
      <c r="A38" s="165" t="s">
        <v>140</v>
      </c>
      <c r="B38" s="165"/>
      <c r="C38" s="165"/>
      <c r="D38" s="165">
        <f t="shared" ref="D38:U38" si="0">D27+D32</f>
        <v>18166.666666666668</v>
      </c>
      <c r="E38" s="165">
        <f t="shared" si="0"/>
        <v>4583.3333333333339</v>
      </c>
      <c r="F38" s="165">
        <f t="shared" si="0"/>
        <v>4583.3333333333339</v>
      </c>
      <c r="G38" s="165">
        <f t="shared" si="0"/>
        <v>12083.333333333334</v>
      </c>
      <c r="H38" s="165">
        <f t="shared" si="0"/>
        <v>6083.3333333333339</v>
      </c>
      <c r="I38" s="165">
        <f t="shared" si="0"/>
        <v>6304.5833333333339</v>
      </c>
      <c r="J38" s="165">
        <f t="shared" si="0"/>
        <v>9333.8333333333339</v>
      </c>
      <c r="K38" s="165">
        <f t="shared" si="0"/>
        <v>6333.8333333333339</v>
      </c>
      <c r="L38" s="165">
        <f t="shared" si="0"/>
        <v>6333.8333333333339</v>
      </c>
      <c r="M38" s="165">
        <f t="shared" si="0"/>
        <v>9363.0833333333339</v>
      </c>
      <c r="N38" s="165">
        <f t="shared" si="0"/>
        <v>6363.0833333333339</v>
      </c>
      <c r="O38" s="165">
        <f t="shared" si="0"/>
        <v>11863.083333333334</v>
      </c>
      <c r="P38" s="165">
        <f t="shared" si="0"/>
        <v>12421.583333333334</v>
      </c>
      <c r="Q38" s="165">
        <f t="shared" si="0"/>
        <v>18676.083333333336</v>
      </c>
      <c r="R38" s="165">
        <f t="shared" si="0"/>
        <v>6676.0833333333339</v>
      </c>
      <c r="S38" s="165">
        <f t="shared" si="0"/>
        <v>9705.3333333333339</v>
      </c>
      <c r="T38" s="165">
        <f t="shared" si="0"/>
        <v>6705.3333333333339</v>
      </c>
      <c r="U38" s="165">
        <f t="shared" si="0"/>
        <v>56705.333333333336</v>
      </c>
      <c r="V38" s="165"/>
      <c r="W38" s="165"/>
      <c r="X38" s="165"/>
      <c r="Y38" s="165"/>
      <c r="Z38" s="165"/>
      <c r="AA38" s="165"/>
      <c r="AB38" s="165"/>
      <c r="AC38" s="165"/>
      <c r="AD38" s="165"/>
      <c r="AE38" s="165"/>
      <c r="AF38" s="165"/>
      <c r="AG38" s="165"/>
      <c r="AH38" s="165"/>
      <c r="AI38" s="165"/>
      <c r="AJ38" s="165"/>
      <c r="AK38" s="165"/>
      <c r="AL38" s="165"/>
      <c r="AM38" s="165"/>
      <c r="AN38" s="165"/>
      <c r="AO38" s="165"/>
      <c r="AP38" s="165"/>
      <c r="AQ38" s="165"/>
      <c r="AR38" s="165"/>
      <c r="AS38" s="165"/>
      <c r="AT38" s="165"/>
      <c r="AU38" s="165"/>
      <c r="AV38" s="165"/>
      <c r="AW38" s="165"/>
      <c r="AX38" s="165"/>
      <c r="AY38" s="165"/>
      <c r="AZ38" s="165"/>
      <c r="BA38" s="165"/>
      <c r="BB38" s="165"/>
      <c r="BC38" s="165"/>
      <c r="BD38" s="165"/>
      <c r="BE38" s="165"/>
      <c r="BF38" s="165"/>
      <c r="BG38" s="165"/>
      <c r="BH38" s="165"/>
      <c r="BI38" s="165"/>
      <c r="BJ38" s="165"/>
      <c r="BK38" s="165"/>
      <c r="BL38" s="165"/>
      <c r="BM38" s="165"/>
      <c r="BN38" s="165"/>
      <c r="BO38" s="165"/>
      <c r="BP38" s="165"/>
      <c r="BQ38" s="165"/>
      <c r="BR38" s="165"/>
      <c r="BS38" s="165"/>
      <c r="BT38" s="165"/>
      <c r="BU38" s="165"/>
      <c r="BV38" s="165"/>
      <c r="BW38" s="165"/>
      <c r="BX38" s="165"/>
      <c r="BY38" s="165"/>
      <c r="BZ38" s="165"/>
      <c r="CA38" s="165"/>
      <c r="CB38" s="165"/>
      <c r="CC38" s="165"/>
      <c r="CD38" s="165"/>
      <c r="CE38" s="165"/>
      <c r="CF38" s="165"/>
      <c r="CG38" s="165"/>
      <c r="CH38" s="165"/>
      <c r="CI38" s="165"/>
    </row>
    <row r="39" spans="1:87" ht="14">
      <c r="A39" s="165" t="s">
        <v>258</v>
      </c>
      <c r="B39" s="165"/>
      <c r="C39" s="165"/>
      <c r="D39" s="165">
        <f t="shared" ref="D39:U39" si="1">D28+D33</f>
        <v>0</v>
      </c>
      <c r="E39" s="165">
        <f t="shared" si="1"/>
        <v>0</v>
      </c>
      <c r="F39" s="165">
        <f t="shared" si="1"/>
        <v>0</v>
      </c>
      <c r="G39" s="165">
        <f t="shared" si="1"/>
        <v>0</v>
      </c>
      <c r="H39" s="165">
        <f t="shared" si="1"/>
        <v>0</v>
      </c>
      <c r="I39" s="165">
        <f t="shared" si="1"/>
        <v>0</v>
      </c>
      <c r="J39" s="165">
        <f t="shared" si="1"/>
        <v>0</v>
      </c>
      <c r="K39" s="165">
        <f t="shared" si="1"/>
        <v>0</v>
      </c>
      <c r="L39" s="165">
        <f t="shared" si="1"/>
        <v>0</v>
      </c>
      <c r="M39" s="165">
        <f t="shared" si="1"/>
        <v>0</v>
      </c>
      <c r="N39" s="165">
        <f t="shared" si="1"/>
        <v>0</v>
      </c>
      <c r="O39" s="165">
        <f t="shared" si="1"/>
        <v>0</v>
      </c>
      <c r="P39" s="165">
        <f t="shared" si="1"/>
        <v>0</v>
      </c>
      <c r="Q39" s="165">
        <f t="shared" si="1"/>
        <v>0</v>
      </c>
      <c r="R39" s="165">
        <f t="shared" si="1"/>
        <v>0</v>
      </c>
      <c r="S39" s="165">
        <f t="shared" si="1"/>
        <v>0</v>
      </c>
      <c r="T39" s="165">
        <f t="shared" si="1"/>
        <v>0</v>
      </c>
      <c r="U39" s="165">
        <f t="shared" si="1"/>
        <v>0</v>
      </c>
      <c r="V39" s="165"/>
      <c r="W39" s="165"/>
      <c r="X39" s="165"/>
      <c r="Y39" s="165"/>
      <c r="Z39" s="165"/>
      <c r="AA39" s="165"/>
      <c r="AB39" s="165"/>
      <c r="AC39" s="165"/>
      <c r="AD39" s="165"/>
      <c r="AE39" s="165"/>
      <c r="AF39" s="165"/>
      <c r="AG39" s="165"/>
      <c r="AH39" s="165"/>
      <c r="AI39" s="165"/>
      <c r="AJ39" s="165"/>
      <c r="AK39" s="165"/>
      <c r="AL39" s="165"/>
      <c r="AM39" s="165"/>
      <c r="AN39" s="165"/>
      <c r="AO39" s="165"/>
      <c r="AP39" s="165"/>
      <c r="AQ39" s="165"/>
      <c r="AR39" s="165"/>
      <c r="AS39" s="165"/>
      <c r="AT39" s="165"/>
      <c r="AU39" s="165"/>
      <c r="AV39" s="165"/>
      <c r="AW39" s="165"/>
      <c r="AX39" s="165"/>
      <c r="AY39" s="165"/>
      <c r="AZ39" s="165"/>
      <c r="BA39" s="165"/>
      <c r="BB39" s="165"/>
      <c r="BC39" s="165"/>
      <c r="BD39" s="165"/>
      <c r="BE39" s="165"/>
      <c r="BF39" s="165"/>
      <c r="BG39" s="165"/>
      <c r="BH39" s="165"/>
      <c r="BI39" s="165"/>
      <c r="BJ39" s="165"/>
      <c r="BK39" s="165"/>
      <c r="BL39" s="165"/>
      <c r="BM39" s="165"/>
      <c r="BN39" s="165"/>
      <c r="BO39" s="165"/>
      <c r="BP39" s="165"/>
      <c r="BQ39" s="165"/>
      <c r="BR39" s="165"/>
      <c r="BS39" s="165"/>
      <c r="BT39" s="165"/>
      <c r="BU39" s="165"/>
      <c r="BV39" s="165"/>
      <c r="BW39" s="165"/>
      <c r="BX39" s="165"/>
      <c r="BY39" s="165"/>
      <c r="BZ39" s="165"/>
      <c r="CA39" s="165"/>
      <c r="CB39" s="165"/>
      <c r="CC39" s="165"/>
      <c r="CD39" s="165"/>
      <c r="CE39" s="165"/>
      <c r="CF39" s="165"/>
      <c r="CG39" s="165"/>
      <c r="CH39" s="165"/>
      <c r="CI39" s="165"/>
    </row>
    <row r="40" spans="1:87" ht="14">
      <c r="A40" s="165" t="s">
        <v>162</v>
      </c>
      <c r="B40" s="165"/>
      <c r="C40" s="165"/>
      <c r="D40" s="165">
        <f t="shared" ref="D40:U40" si="2">D29+D34</f>
        <v>0</v>
      </c>
      <c r="E40" s="165">
        <f t="shared" si="2"/>
        <v>0</v>
      </c>
      <c r="F40" s="165">
        <f t="shared" si="2"/>
        <v>3000</v>
      </c>
      <c r="G40" s="165">
        <f t="shared" si="2"/>
        <v>3000</v>
      </c>
      <c r="H40" s="165">
        <f t="shared" si="2"/>
        <v>3000</v>
      </c>
      <c r="I40" s="165">
        <f t="shared" si="2"/>
        <v>3000</v>
      </c>
      <c r="J40" s="165">
        <f t="shared" si="2"/>
        <v>3000</v>
      </c>
      <c r="K40" s="165">
        <f t="shared" si="2"/>
        <v>3000</v>
      </c>
      <c r="L40" s="165">
        <f t="shared" si="2"/>
        <v>3000</v>
      </c>
      <c r="M40" s="165">
        <f t="shared" si="2"/>
        <v>3000</v>
      </c>
      <c r="N40" s="165">
        <f t="shared" si="2"/>
        <v>3000</v>
      </c>
      <c r="O40" s="165">
        <f t="shared" si="2"/>
        <v>3000</v>
      </c>
      <c r="P40" s="165">
        <f t="shared" si="2"/>
        <v>7500</v>
      </c>
      <c r="Q40" s="165">
        <f t="shared" si="2"/>
        <v>7500</v>
      </c>
      <c r="R40" s="165">
        <f t="shared" si="2"/>
        <v>7500</v>
      </c>
      <c r="S40" s="165">
        <f t="shared" si="2"/>
        <v>7500</v>
      </c>
      <c r="T40" s="165">
        <f t="shared" si="2"/>
        <v>7500</v>
      </c>
      <c r="U40" s="165">
        <f t="shared" si="2"/>
        <v>7500</v>
      </c>
      <c r="V40" s="165"/>
      <c r="W40" s="165"/>
      <c r="X40" s="165"/>
      <c r="Y40" s="165"/>
      <c r="Z40" s="165"/>
      <c r="AA40" s="165"/>
      <c r="AB40" s="165"/>
      <c r="AC40" s="165"/>
      <c r="AD40" s="165"/>
      <c r="AE40" s="165"/>
      <c r="AF40" s="165"/>
      <c r="AG40" s="165"/>
      <c r="AH40" s="165"/>
      <c r="AI40" s="165"/>
      <c r="AJ40" s="165"/>
      <c r="AK40" s="165"/>
      <c r="AL40" s="165"/>
      <c r="AM40" s="165"/>
      <c r="AN40" s="165"/>
      <c r="AO40" s="165"/>
      <c r="AP40" s="165"/>
      <c r="AQ40" s="165"/>
      <c r="AR40" s="165"/>
      <c r="AS40" s="165"/>
      <c r="AT40" s="165"/>
      <c r="AU40" s="165"/>
      <c r="AV40" s="165"/>
      <c r="AW40" s="165"/>
      <c r="AX40" s="165"/>
      <c r="AY40" s="165"/>
      <c r="AZ40" s="165"/>
      <c r="BA40" s="165"/>
      <c r="BB40" s="165"/>
      <c r="BC40" s="165"/>
      <c r="BD40" s="165"/>
      <c r="BE40" s="165"/>
      <c r="BF40" s="165"/>
      <c r="BG40" s="165"/>
      <c r="BH40" s="165"/>
      <c r="BI40" s="165"/>
      <c r="BJ40" s="165"/>
      <c r="BK40" s="165"/>
      <c r="BL40" s="165"/>
      <c r="BM40" s="165"/>
      <c r="BN40" s="165"/>
      <c r="BO40" s="165"/>
      <c r="BP40" s="165"/>
      <c r="BQ40" s="165"/>
      <c r="BR40" s="165"/>
      <c r="BS40" s="165"/>
      <c r="BT40" s="165"/>
      <c r="BU40" s="165"/>
      <c r="BV40" s="165"/>
      <c r="BW40" s="165"/>
      <c r="BX40" s="165"/>
      <c r="BY40" s="165"/>
      <c r="BZ40" s="165"/>
      <c r="CA40" s="165"/>
      <c r="CB40" s="165"/>
      <c r="CC40" s="165"/>
      <c r="CD40" s="165"/>
      <c r="CE40" s="165"/>
      <c r="CF40" s="165"/>
      <c r="CG40" s="165"/>
      <c r="CH40" s="165"/>
      <c r="CI40" s="165"/>
    </row>
    <row r="41" spans="1:87" ht="14">
      <c r="A41" s="166" t="s">
        <v>120</v>
      </c>
      <c r="B41" s="165"/>
      <c r="C41" s="165"/>
      <c r="D41" s="93">
        <f t="shared" ref="D41:U41" si="3">D42-D38-D39-D40</f>
        <v>2291.6666666666679</v>
      </c>
      <c r="E41" s="93">
        <f t="shared" si="3"/>
        <v>2291.666666666667</v>
      </c>
      <c r="F41" s="93">
        <f t="shared" si="3"/>
        <v>2291.6666666666661</v>
      </c>
      <c r="G41" s="93">
        <f t="shared" si="3"/>
        <v>6875.0000000000018</v>
      </c>
      <c r="H41" s="93">
        <f t="shared" si="3"/>
        <v>6875.0000000000018</v>
      </c>
      <c r="I41" s="93">
        <f t="shared" si="3"/>
        <v>6875.0000000000018</v>
      </c>
      <c r="J41" s="93">
        <f t="shared" si="3"/>
        <v>9166.6666666666697</v>
      </c>
      <c r="K41" s="93">
        <f t="shared" si="3"/>
        <v>9166.6666666666697</v>
      </c>
      <c r="L41" s="93">
        <f t="shared" si="3"/>
        <v>9166.6666666666697</v>
      </c>
      <c r="M41" s="93">
        <f t="shared" si="3"/>
        <v>11458.333333333338</v>
      </c>
      <c r="N41" s="93">
        <f t="shared" si="3"/>
        <v>11458.333333333338</v>
      </c>
      <c r="O41" s="93">
        <f t="shared" si="3"/>
        <v>11458.333333333338</v>
      </c>
      <c r="P41" s="93">
        <f t="shared" si="3"/>
        <v>20916.666666666672</v>
      </c>
      <c r="Q41" s="93">
        <f t="shared" si="3"/>
        <v>26583.333333333343</v>
      </c>
      <c r="R41" s="93">
        <f t="shared" si="3"/>
        <v>26583.333333333343</v>
      </c>
      <c r="S41" s="93">
        <f t="shared" si="3"/>
        <v>30250.000000000007</v>
      </c>
      <c r="T41" s="93">
        <f t="shared" si="3"/>
        <v>30250.000000000007</v>
      </c>
      <c r="U41" s="93">
        <f t="shared" si="3"/>
        <v>30250.000000000007</v>
      </c>
      <c r="V41" s="165"/>
      <c r="W41" s="165"/>
      <c r="X41" s="165"/>
      <c r="Y41" s="165"/>
      <c r="Z41" s="165"/>
      <c r="AA41" s="165"/>
      <c r="AB41" s="165"/>
      <c r="AC41" s="165"/>
      <c r="AD41" s="165"/>
      <c r="AE41" s="165"/>
      <c r="AF41" s="165"/>
      <c r="AG41" s="165"/>
      <c r="AH41" s="165"/>
      <c r="AI41" s="165"/>
      <c r="AJ41" s="165"/>
      <c r="AK41" s="165"/>
      <c r="AL41" s="165"/>
      <c r="AM41" s="165"/>
      <c r="AN41" s="165"/>
      <c r="AO41" s="165"/>
      <c r="AP41" s="165"/>
      <c r="AQ41" s="165"/>
      <c r="AR41" s="165"/>
      <c r="AS41" s="165"/>
      <c r="AT41" s="165"/>
      <c r="AU41" s="165"/>
      <c r="AV41" s="165"/>
      <c r="AW41" s="165"/>
      <c r="AX41" s="165"/>
      <c r="AY41" s="165"/>
      <c r="AZ41" s="165"/>
      <c r="BA41" s="165"/>
      <c r="BB41" s="165"/>
      <c r="BC41" s="165"/>
      <c r="BD41" s="165"/>
      <c r="BE41" s="165"/>
      <c r="BF41" s="165"/>
      <c r="BG41" s="165"/>
      <c r="BH41" s="165"/>
      <c r="BI41" s="165"/>
      <c r="BJ41" s="165"/>
      <c r="BK41" s="165"/>
      <c r="BL41" s="165"/>
      <c r="BM41" s="165"/>
      <c r="BN41" s="165"/>
      <c r="BO41" s="165"/>
      <c r="BP41" s="165"/>
      <c r="BQ41" s="165"/>
      <c r="BR41" s="165"/>
      <c r="BS41" s="165"/>
      <c r="BT41" s="165"/>
      <c r="BU41" s="165"/>
      <c r="BV41" s="165"/>
      <c r="BW41" s="165"/>
      <c r="BX41" s="165"/>
      <c r="BY41" s="165"/>
      <c r="BZ41" s="165"/>
      <c r="CA41" s="165"/>
      <c r="CB41" s="165"/>
      <c r="CC41" s="165"/>
      <c r="CD41" s="165"/>
      <c r="CE41" s="165"/>
      <c r="CF41" s="165"/>
      <c r="CG41" s="165"/>
      <c r="CH41" s="165"/>
      <c r="CI41" s="165"/>
    </row>
    <row r="42" spans="1:87" ht="14">
      <c r="A42" s="166" t="s">
        <v>260</v>
      </c>
      <c r="B42" s="165"/>
      <c r="C42" s="165"/>
      <c r="D42" s="165">
        <f>'FS-Month'!D25+'FS-Month'!D18</f>
        <v>20458.333333333336</v>
      </c>
      <c r="E42" s="165">
        <f>'FS-Month'!E25+'FS-Month'!E18</f>
        <v>6875.0000000000009</v>
      </c>
      <c r="F42" s="165">
        <f>'FS-Month'!F25+'FS-Month'!F18</f>
        <v>9875</v>
      </c>
      <c r="G42" s="165">
        <f>'FS-Month'!G25+'FS-Month'!G18</f>
        <v>21958.333333333336</v>
      </c>
      <c r="H42" s="165">
        <f>'FS-Month'!H25+'FS-Month'!H18</f>
        <v>15958.333333333336</v>
      </c>
      <c r="I42" s="165">
        <f>'FS-Month'!I25+'FS-Month'!I18</f>
        <v>16179.583333333336</v>
      </c>
      <c r="J42" s="165">
        <f>'FS-Month'!J25+'FS-Month'!J18</f>
        <v>21500.500000000004</v>
      </c>
      <c r="K42" s="165">
        <f>'FS-Month'!K25+'FS-Month'!K18</f>
        <v>18500.500000000004</v>
      </c>
      <c r="L42" s="165">
        <f>'FS-Month'!L25+'FS-Month'!L18</f>
        <v>18500.500000000004</v>
      </c>
      <c r="M42" s="165">
        <f>'FS-Month'!M25+'FS-Month'!M18</f>
        <v>23821.416666666672</v>
      </c>
      <c r="N42" s="165">
        <f>'FS-Month'!N25+'FS-Month'!N18</f>
        <v>20821.416666666672</v>
      </c>
      <c r="O42" s="165">
        <f>'FS-Month'!O25+'FS-Month'!O18</f>
        <v>26321.416666666672</v>
      </c>
      <c r="P42" s="165">
        <f>'FS-Month'!P25+'FS-Month'!P18</f>
        <v>40838.250000000007</v>
      </c>
      <c r="Q42" s="165">
        <f>'FS-Month'!Q25+'FS-Month'!Q18</f>
        <v>52759.416666666679</v>
      </c>
      <c r="R42" s="165">
        <f>'FS-Month'!R25+'FS-Month'!R18</f>
        <v>40759.416666666679</v>
      </c>
      <c r="S42" s="165">
        <f>'FS-Month'!S25+'FS-Month'!S18</f>
        <v>47455.333333333343</v>
      </c>
      <c r="T42" s="165">
        <f>'FS-Month'!T25+'FS-Month'!T18</f>
        <v>44455.333333333343</v>
      </c>
      <c r="U42" s="165">
        <f>'FS-Month'!U25+'FS-Month'!U18</f>
        <v>94455.333333333343</v>
      </c>
      <c r="V42" s="165"/>
      <c r="W42" s="165"/>
      <c r="X42" s="165"/>
      <c r="Y42" s="165"/>
      <c r="Z42" s="165"/>
      <c r="AA42" s="165"/>
      <c r="AB42" s="165"/>
      <c r="AC42" s="165"/>
      <c r="AD42" s="165"/>
      <c r="AE42" s="165"/>
      <c r="AF42" s="165"/>
      <c r="AG42" s="165"/>
      <c r="AH42" s="165"/>
      <c r="AI42" s="165"/>
      <c r="AJ42" s="165"/>
      <c r="AK42" s="165"/>
      <c r="AL42" s="165"/>
      <c r="AM42" s="165"/>
      <c r="AN42" s="165"/>
      <c r="AO42" s="165"/>
      <c r="AP42" s="165"/>
      <c r="AQ42" s="165"/>
      <c r="AR42" s="165"/>
      <c r="AS42" s="165"/>
      <c r="AT42" s="165"/>
      <c r="AU42" s="165"/>
      <c r="AV42" s="165"/>
      <c r="AW42" s="165"/>
      <c r="AX42" s="165"/>
      <c r="AY42" s="165"/>
      <c r="AZ42" s="165"/>
      <c r="BA42" s="165"/>
      <c r="BB42" s="165"/>
      <c r="BC42" s="165"/>
      <c r="BD42" s="165"/>
      <c r="BE42" s="165"/>
      <c r="BF42" s="165"/>
      <c r="BG42" s="165"/>
      <c r="BH42" s="165"/>
      <c r="BI42" s="165"/>
      <c r="BJ42" s="165"/>
      <c r="BK42" s="165"/>
      <c r="BL42" s="165"/>
      <c r="BM42" s="165"/>
      <c r="BN42" s="165"/>
      <c r="BO42" s="165"/>
      <c r="BP42" s="165"/>
      <c r="BQ42" s="165"/>
      <c r="BR42" s="165"/>
      <c r="BS42" s="165"/>
      <c r="BT42" s="165"/>
      <c r="BU42" s="165"/>
      <c r="BV42" s="165"/>
      <c r="BW42" s="165"/>
      <c r="BX42" s="165"/>
      <c r="BY42" s="165"/>
      <c r="BZ42" s="165"/>
      <c r="CA42" s="165"/>
      <c r="CB42" s="165"/>
      <c r="CC42" s="165"/>
      <c r="CD42" s="165"/>
      <c r="CE42" s="165"/>
      <c r="CF42" s="165"/>
      <c r="CG42" s="165"/>
      <c r="CH42" s="165"/>
      <c r="CI42" s="165"/>
    </row>
    <row r="43" spans="1:87" ht="14">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c r="BX43" s="25"/>
      <c r="BY43" s="25"/>
      <c r="BZ43" s="25"/>
      <c r="CA43" s="25"/>
      <c r="CB43" s="25"/>
      <c r="CC43" s="25"/>
      <c r="CD43" s="25"/>
      <c r="CE43" s="25"/>
      <c r="CF43" s="25"/>
      <c r="CG43" s="25"/>
      <c r="CH43" s="25"/>
      <c r="CI43" s="25"/>
    </row>
    <row r="44" spans="1:87" ht="1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c r="CD44" s="25"/>
      <c r="CE44" s="25"/>
      <c r="CF44" s="25"/>
      <c r="CG44" s="25"/>
      <c r="CH44" s="25"/>
      <c r="CI44" s="25"/>
    </row>
    <row r="45" spans="1:87" ht="14">
      <c r="A45" s="169" t="s">
        <v>261</v>
      </c>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25"/>
      <c r="BZ45" s="25"/>
      <c r="CA45" s="25"/>
      <c r="CB45" s="25"/>
      <c r="CC45" s="25"/>
      <c r="CD45" s="25"/>
      <c r="CE45" s="25"/>
      <c r="CF45" s="25"/>
      <c r="CG45" s="25"/>
      <c r="CH45" s="25"/>
      <c r="CI45" s="25"/>
    </row>
    <row r="46" spans="1:87" ht="14">
      <c r="A46" s="165" t="s">
        <v>140</v>
      </c>
      <c r="B46" s="25"/>
      <c r="C46" s="170">
        <f>D46/D$50</f>
        <v>0.39203631438424685</v>
      </c>
      <c r="D46" s="165">
        <f>SUM(38:38)</f>
        <v>212285.08333333337</v>
      </c>
      <c r="E46" s="147"/>
      <c r="F46" s="147"/>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c r="BX46" s="25"/>
      <c r="BY46" s="25"/>
      <c r="BZ46" s="25"/>
      <c r="CA46" s="25"/>
      <c r="CB46" s="25"/>
      <c r="CC46" s="25"/>
      <c r="CD46" s="25"/>
      <c r="CE46" s="25"/>
      <c r="CF46" s="25"/>
      <c r="CG46" s="25"/>
      <c r="CH46" s="25"/>
      <c r="CI46" s="25"/>
    </row>
    <row r="47" spans="1:87" ht="14">
      <c r="A47" s="165" t="s">
        <v>258</v>
      </c>
      <c r="B47" s="25"/>
      <c r="C47" s="170">
        <f>D47/D$50</f>
        <v>0</v>
      </c>
      <c r="D47" s="165">
        <f>SUM(39:39)</f>
        <v>0</v>
      </c>
      <c r="E47" s="147"/>
      <c r="F47" s="147"/>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c r="BU47" s="25"/>
      <c r="BV47" s="25"/>
      <c r="BW47" s="25"/>
      <c r="BX47" s="25"/>
      <c r="BY47" s="25"/>
      <c r="BZ47" s="25"/>
      <c r="CA47" s="25"/>
      <c r="CB47" s="25"/>
      <c r="CC47" s="25"/>
      <c r="CD47" s="25"/>
      <c r="CE47" s="25"/>
      <c r="CF47" s="25"/>
      <c r="CG47" s="25"/>
      <c r="CH47" s="25"/>
      <c r="CI47" s="25"/>
    </row>
    <row r="48" spans="1:87" ht="14">
      <c r="A48" s="165" t="s">
        <v>162</v>
      </c>
      <c r="B48" s="25"/>
      <c r="C48" s="170">
        <f>D48/D$50</f>
        <v>0.13850583902143465</v>
      </c>
      <c r="D48" s="165">
        <f>SUM(40:40)</f>
        <v>75000</v>
      </c>
      <c r="E48" s="147"/>
      <c r="F48" s="147"/>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c r="CF48" s="25"/>
      <c r="CG48" s="25"/>
      <c r="CH48" s="25"/>
      <c r="CI48" s="25"/>
    </row>
    <row r="49" spans="1:87" ht="14">
      <c r="A49" s="166" t="s">
        <v>120</v>
      </c>
      <c r="B49" s="25"/>
      <c r="C49" s="170">
        <f>D49/D$50</f>
        <v>0.46945784659431833</v>
      </c>
      <c r="D49" s="165">
        <f>SUM(41:41)</f>
        <v>254208.3333333334</v>
      </c>
      <c r="E49" s="147"/>
      <c r="F49" s="147"/>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c r="BX49" s="25"/>
      <c r="BY49" s="25"/>
      <c r="BZ49" s="25"/>
      <c r="CA49" s="25"/>
      <c r="CB49" s="25"/>
      <c r="CC49" s="25"/>
      <c r="CD49" s="25"/>
      <c r="CE49" s="25"/>
      <c r="CF49" s="25"/>
      <c r="CG49" s="25"/>
      <c r="CH49" s="25"/>
      <c r="CI49" s="25"/>
    </row>
    <row r="50" spans="1:87" ht="14">
      <c r="A50" s="166" t="s">
        <v>260</v>
      </c>
      <c r="B50" s="25"/>
      <c r="C50" s="25"/>
      <c r="D50" s="165">
        <f>SUM(42:42)</f>
        <v>541493.41666666686</v>
      </c>
      <c r="E50" s="147"/>
      <c r="F50" s="147"/>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c r="BU50" s="25"/>
      <c r="BV50" s="25"/>
      <c r="BW50" s="25"/>
      <c r="BX50" s="25"/>
      <c r="BY50" s="25"/>
      <c r="BZ50" s="25"/>
      <c r="CA50" s="25"/>
      <c r="CB50" s="25"/>
      <c r="CC50" s="25"/>
      <c r="CD50" s="25"/>
      <c r="CE50" s="25"/>
      <c r="CF50" s="25"/>
      <c r="CG50" s="25"/>
      <c r="CH50" s="25"/>
      <c r="CI50" s="25"/>
    </row>
    <row r="51" spans="1:87" ht="14">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c r="BX51" s="25"/>
      <c r="BY51" s="25"/>
      <c r="BZ51" s="25"/>
      <c r="CA51" s="25"/>
      <c r="CB51" s="25"/>
      <c r="CC51" s="25"/>
      <c r="CD51" s="25"/>
      <c r="CE51" s="25"/>
      <c r="CF51" s="25"/>
      <c r="CG51" s="25"/>
      <c r="CH51" s="25"/>
      <c r="CI51" s="25"/>
    </row>
    <row r="52" spans="1:87" ht="14">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c r="BV52" s="25"/>
      <c r="BW52" s="25"/>
      <c r="BX52" s="25"/>
      <c r="BY52" s="25"/>
      <c r="BZ52" s="25"/>
      <c r="CA52" s="25"/>
      <c r="CB52" s="25"/>
      <c r="CC52" s="25"/>
      <c r="CD52" s="25"/>
      <c r="CE52" s="25"/>
      <c r="CF52" s="25"/>
      <c r="CG52" s="25"/>
      <c r="CH52" s="25"/>
      <c r="CI52" s="25"/>
    </row>
    <row r="53" spans="1:87" ht="14">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5"/>
      <c r="CA53" s="25"/>
      <c r="CB53" s="25"/>
      <c r="CC53" s="25"/>
      <c r="CD53" s="25"/>
      <c r="CE53" s="25"/>
      <c r="CF53" s="25"/>
      <c r="CG53" s="25"/>
      <c r="CH53" s="25"/>
      <c r="CI53" s="25"/>
    </row>
    <row r="54" spans="1:87" ht="1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c r="BU54" s="25"/>
      <c r="BV54" s="25"/>
      <c r="BW54" s="25"/>
      <c r="BX54" s="25"/>
      <c r="BY54" s="25"/>
      <c r="BZ54" s="25"/>
      <c r="CA54" s="25"/>
      <c r="CB54" s="25"/>
      <c r="CC54" s="25"/>
      <c r="CD54" s="25"/>
      <c r="CE54" s="25"/>
      <c r="CF54" s="25"/>
      <c r="CG54" s="25"/>
      <c r="CH54" s="25"/>
      <c r="CI54" s="25"/>
    </row>
    <row r="55" spans="1:87" ht="14">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c r="BP55" s="25"/>
      <c r="BQ55" s="25"/>
      <c r="BR55" s="25"/>
      <c r="BS55" s="25"/>
      <c r="BT55" s="25"/>
      <c r="BU55" s="25"/>
      <c r="BV55" s="25"/>
      <c r="BW55" s="25"/>
      <c r="BX55" s="25"/>
      <c r="BY55" s="25"/>
      <c r="BZ55" s="25"/>
      <c r="CA55" s="25"/>
      <c r="CB55" s="25"/>
      <c r="CC55" s="25"/>
      <c r="CD55" s="25"/>
      <c r="CE55" s="25"/>
      <c r="CF55" s="25"/>
      <c r="CG55" s="25"/>
      <c r="CH55" s="25"/>
      <c r="CI55" s="25"/>
    </row>
    <row r="56" spans="1:87" ht="14">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c r="BQ56" s="25"/>
      <c r="BR56" s="25"/>
      <c r="BS56" s="25"/>
      <c r="BT56" s="25"/>
      <c r="BU56" s="25"/>
      <c r="BV56" s="25"/>
      <c r="BW56" s="25"/>
      <c r="BX56" s="25"/>
      <c r="BY56" s="25"/>
      <c r="BZ56" s="25"/>
      <c r="CA56" s="25"/>
      <c r="CB56" s="25"/>
      <c r="CC56" s="25"/>
      <c r="CD56" s="25"/>
      <c r="CE56" s="25"/>
      <c r="CF56" s="25"/>
      <c r="CG56" s="25"/>
      <c r="CH56" s="25"/>
      <c r="CI56" s="25"/>
    </row>
    <row r="57" spans="1:87" ht="14">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c r="BX57" s="25"/>
      <c r="BY57" s="25"/>
      <c r="BZ57" s="25"/>
      <c r="CA57" s="25"/>
      <c r="CB57" s="25"/>
      <c r="CC57" s="25"/>
      <c r="CD57" s="25"/>
      <c r="CE57" s="25"/>
      <c r="CF57" s="25"/>
      <c r="CG57" s="25"/>
      <c r="CH57" s="25"/>
      <c r="CI57" s="25"/>
    </row>
    <row r="58" spans="1:87" ht="14">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c r="BT58" s="25"/>
      <c r="BU58" s="25"/>
      <c r="BV58" s="25"/>
      <c r="BW58" s="25"/>
      <c r="BX58" s="25"/>
      <c r="BY58" s="25"/>
      <c r="BZ58" s="25"/>
      <c r="CA58" s="25"/>
      <c r="CB58" s="25"/>
      <c r="CC58" s="25"/>
      <c r="CD58" s="25"/>
      <c r="CE58" s="25"/>
      <c r="CF58" s="25"/>
      <c r="CG58" s="25"/>
      <c r="CH58" s="25"/>
      <c r="CI58" s="25"/>
    </row>
    <row r="59" spans="1:87" ht="14">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25"/>
      <c r="BR59" s="25"/>
      <c r="BS59" s="25"/>
      <c r="BT59" s="25"/>
      <c r="BU59" s="25"/>
      <c r="BV59" s="25"/>
      <c r="BW59" s="25"/>
      <c r="BX59" s="25"/>
      <c r="BY59" s="25"/>
      <c r="BZ59" s="25"/>
      <c r="CA59" s="25"/>
      <c r="CB59" s="25"/>
      <c r="CC59" s="25"/>
      <c r="CD59" s="25"/>
      <c r="CE59" s="25"/>
      <c r="CF59" s="25"/>
      <c r="CG59" s="25"/>
      <c r="CH59" s="25"/>
      <c r="CI59" s="25"/>
    </row>
    <row r="60" spans="1:87" ht="14">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c r="BM60" s="25"/>
      <c r="BN60" s="25"/>
      <c r="BO60" s="25"/>
      <c r="BP60" s="25"/>
      <c r="BQ60" s="25"/>
      <c r="BR60" s="25"/>
      <c r="BS60" s="25"/>
      <c r="BT60" s="25"/>
      <c r="BU60" s="25"/>
      <c r="BV60" s="25"/>
      <c r="BW60" s="25"/>
      <c r="BX60" s="25"/>
      <c r="BY60" s="25"/>
      <c r="BZ60" s="25"/>
      <c r="CA60" s="25"/>
      <c r="CB60" s="25"/>
      <c r="CC60" s="25"/>
      <c r="CD60" s="25"/>
      <c r="CE60" s="25"/>
      <c r="CF60" s="25"/>
      <c r="CG60" s="25"/>
      <c r="CH60" s="25"/>
      <c r="CI60" s="25"/>
    </row>
    <row r="61" spans="1:87" ht="14">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c r="BK61" s="25"/>
      <c r="BL61" s="25"/>
      <c r="BM61" s="25"/>
      <c r="BN61" s="25"/>
      <c r="BO61" s="25"/>
      <c r="BP61" s="25"/>
      <c r="BQ61" s="25"/>
      <c r="BR61" s="25"/>
      <c r="BS61" s="25"/>
      <c r="BT61" s="25"/>
      <c r="BU61" s="25"/>
      <c r="BV61" s="25"/>
      <c r="BW61" s="25"/>
      <c r="BX61" s="25"/>
      <c r="BY61" s="25"/>
      <c r="BZ61" s="25"/>
      <c r="CA61" s="25"/>
      <c r="CB61" s="25"/>
      <c r="CC61" s="25"/>
      <c r="CD61" s="25"/>
      <c r="CE61" s="25"/>
      <c r="CF61" s="25"/>
      <c r="CG61" s="25"/>
      <c r="CH61" s="25"/>
      <c r="CI61" s="25"/>
    </row>
    <row r="62" spans="1:87" ht="14">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25"/>
      <c r="BR62" s="25"/>
      <c r="BS62" s="25"/>
      <c r="BT62" s="25"/>
      <c r="BU62" s="25"/>
      <c r="BV62" s="25"/>
      <c r="BW62" s="25"/>
      <c r="BX62" s="25"/>
      <c r="BY62" s="25"/>
      <c r="BZ62" s="25"/>
      <c r="CA62" s="25"/>
      <c r="CB62" s="25"/>
      <c r="CC62" s="25"/>
      <c r="CD62" s="25"/>
      <c r="CE62" s="25"/>
      <c r="CF62" s="25"/>
      <c r="CG62" s="25"/>
      <c r="CH62" s="25"/>
      <c r="CI62" s="25"/>
    </row>
    <row r="63" spans="1:87" ht="14">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c r="BM63" s="25"/>
      <c r="BN63" s="25"/>
      <c r="BO63" s="25"/>
      <c r="BP63" s="25"/>
      <c r="BQ63" s="25"/>
      <c r="BR63" s="25"/>
      <c r="BS63" s="25"/>
      <c r="BT63" s="25"/>
      <c r="BU63" s="25"/>
      <c r="BV63" s="25"/>
      <c r="BW63" s="25"/>
      <c r="BX63" s="25"/>
      <c r="BY63" s="25"/>
      <c r="BZ63" s="25"/>
      <c r="CA63" s="25"/>
      <c r="CB63" s="25"/>
      <c r="CC63" s="25"/>
      <c r="CD63" s="25"/>
      <c r="CE63" s="25"/>
      <c r="CF63" s="25"/>
      <c r="CG63" s="25"/>
      <c r="CH63" s="25"/>
      <c r="CI63" s="25"/>
    </row>
    <row r="64" spans="1:87" ht="1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5"/>
      <c r="BJ64" s="25"/>
      <c r="BK64" s="25"/>
      <c r="BL64" s="25"/>
      <c r="BM64" s="25"/>
      <c r="BN64" s="25"/>
      <c r="BO64" s="25"/>
      <c r="BP64" s="25"/>
      <c r="BQ64" s="25"/>
      <c r="BR64" s="25"/>
      <c r="BS64" s="25"/>
      <c r="BT64" s="25"/>
      <c r="BU64" s="25"/>
      <c r="BV64" s="25"/>
      <c r="BW64" s="25"/>
      <c r="BX64" s="25"/>
      <c r="BY64" s="25"/>
      <c r="BZ64" s="25"/>
      <c r="CA64" s="25"/>
      <c r="CB64" s="25"/>
      <c r="CC64" s="25"/>
      <c r="CD64" s="25"/>
      <c r="CE64" s="25"/>
      <c r="CF64" s="25"/>
      <c r="CG64" s="25"/>
      <c r="CH64" s="25"/>
      <c r="CI64" s="25"/>
    </row>
    <row r="65" spans="1:87" ht="14">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5"/>
      <c r="BQ65" s="25"/>
      <c r="BR65" s="25"/>
      <c r="BS65" s="25"/>
      <c r="BT65" s="25"/>
      <c r="BU65" s="25"/>
      <c r="BV65" s="25"/>
      <c r="BW65" s="25"/>
      <c r="BX65" s="25"/>
      <c r="BY65" s="25"/>
      <c r="BZ65" s="25"/>
      <c r="CA65" s="25"/>
      <c r="CB65" s="25"/>
      <c r="CC65" s="25"/>
      <c r="CD65" s="25"/>
      <c r="CE65" s="25"/>
      <c r="CF65" s="25"/>
      <c r="CG65" s="25"/>
      <c r="CH65" s="25"/>
      <c r="CI65" s="25"/>
    </row>
    <row r="66" spans="1:87" ht="14">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c r="BP66" s="25"/>
      <c r="BQ66" s="25"/>
      <c r="BR66" s="25"/>
      <c r="BS66" s="25"/>
      <c r="BT66" s="25"/>
      <c r="BU66" s="25"/>
      <c r="BV66" s="25"/>
      <c r="BW66" s="25"/>
      <c r="BX66" s="25"/>
      <c r="BY66" s="25"/>
      <c r="BZ66" s="25"/>
      <c r="CA66" s="25"/>
      <c r="CB66" s="25"/>
      <c r="CC66" s="25"/>
      <c r="CD66" s="25"/>
      <c r="CE66" s="25"/>
      <c r="CF66" s="25"/>
      <c r="CG66" s="25"/>
      <c r="CH66" s="25"/>
      <c r="CI66" s="25"/>
    </row>
    <row r="67" spans="1:87" ht="14">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c r="BM67" s="25"/>
      <c r="BN67" s="25"/>
      <c r="BO67" s="25"/>
      <c r="BP67" s="25"/>
      <c r="BQ67" s="25"/>
      <c r="BR67" s="25"/>
      <c r="BS67" s="25"/>
      <c r="BT67" s="25"/>
      <c r="BU67" s="25"/>
      <c r="BV67" s="25"/>
      <c r="BW67" s="25"/>
      <c r="BX67" s="25"/>
      <c r="BY67" s="25"/>
      <c r="BZ67" s="25"/>
      <c r="CA67" s="25"/>
      <c r="CB67" s="25"/>
      <c r="CC67" s="25"/>
      <c r="CD67" s="25"/>
      <c r="CE67" s="25"/>
      <c r="CF67" s="25"/>
      <c r="CG67" s="25"/>
      <c r="CH67" s="25"/>
      <c r="CI67" s="25"/>
    </row>
    <row r="68" spans="1:87" ht="14">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c r="BM68" s="25"/>
      <c r="BN68" s="25"/>
      <c r="BO68" s="25"/>
      <c r="BP68" s="25"/>
      <c r="BQ68" s="25"/>
      <c r="BR68" s="25"/>
      <c r="BS68" s="25"/>
      <c r="BT68" s="25"/>
      <c r="BU68" s="25"/>
      <c r="BV68" s="25"/>
      <c r="BW68" s="25"/>
      <c r="BX68" s="25"/>
      <c r="BY68" s="25"/>
      <c r="BZ68" s="25"/>
      <c r="CA68" s="25"/>
      <c r="CB68" s="25"/>
      <c r="CC68" s="25"/>
      <c r="CD68" s="25"/>
      <c r="CE68" s="25"/>
      <c r="CF68" s="25"/>
      <c r="CG68" s="25"/>
      <c r="CH68" s="25"/>
      <c r="CI68" s="25"/>
    </row>
    <row r="69" spans="1:87" ht="14">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5"/>
      <c r="BC69" s="25"/>
      <c r="BD69" s="25"/>
      <c r="BE69" s="25"/>
      <c r="BF69" s="25"/>
      <c r="BG69" s="25"/>
      <c r="BH69" s="25"/>
      <c r="BI69" s="25"/>
      <c r="BJ69" s="25"/>
      <c r="BK69" s="25"/>
      <c r="BL69" s="25"/>
      <c r="BM69" s="25"/>
      <c r="BN69" s="25"/>
      <c r="BO69" s="25"/>
      <c r="BP69" s="25"/>
      <c r="BQ69" s="25"/>
      <c r="BR69" s="25"/>
      <c r="BS69" s="25"/>
      <c r="BT69" s="25"/>
      <c r="BU69" s="25"/>
      <c r="BV69" s="25"/>
      <c r="BW69" s="25"/>
      <c r="BX69" s="25"/>
      <c r="BY69" s="25"/>
      <c r="BZ69" s="25"/>
      <c r="CA69" s="25"/>
      <c r="CB69" s="25"/>
      <c r="CC69" s="25"/>
      <c r="CD69" s="25"/>
      <c r="CE69" s="25"/>
      <c r="CF69" s="25"/>
      <c r="CG69" s="25"/>
      <c r="CH69" s="25"/>
      <c r="CI69" s="25"/>
    </row>
    <row r="70" spans="1:87" ht="14">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c r="BJ70" s="25"/>
      <c r="BK70" s="25"/>
      <c r="BL70" s="25"/>
      <c r="BM70" s="25"/>
      <c r="BN70" s="25"/>
      <c r="BO70" s="25"/>
      <c r="BP70" s="25"/>
      <c r="BQ70" s="25"/>
      <c r="BR70" s="25"/>
      <c r="BS70" s="25"/>
      <c r="BT70" s="25"/>
      <c r="BU70" s="25"/>
      <c r="BV70" s="25"/>
      <c r="BW70" s="25"/>
      <c r="BX70" s="25"/>
      <c r="BY70" s="25"/>
      <c r="BZ70" s="25"/>
      <c r="CA70" s="25"/>
      <c r="CB70" s="25"/>
      <c r="CC70" s="25"/>
      <c r="CD70" s="25"/>
      <c r="CE70" s="25"/>
      <c r="CF70" s="25"/>
      <c r="CG70" s="25"/>
      <c r="CH70" s="25"/>
      <c r="CI70" s="25"/>
    </row>
    <row r="71" spans="1:87" ht="14">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5"/>
      <c r="BJ71" s="25"/>
      <c r="BK71" s="25"/>
      <c r="BL71" s="25"/>
      <c r="BM71" s="25"/>
      <c r="BN71" s="25"/>
      <c r="BO71" s="25"/>
      <c r="BP71" s="25"/>
      <c r="BQ71" s="25"/>
      <c r="BR71" s="25"/>
      <c r="BS71" s="25"/>
      <c r="BT71" s="25"/>
      <c r="BU71" s="25"/>
      <c r="BV71" s="25"/>
      <c r="BW71" s="25"/>
      <c r="BX71" s="25"/>
      <c r="BY71" s="25"/>
      <c r="BZ71" s="25"/>
      <c r="CA71" s="25"/>
      <c r="CB71" s="25"/>
      <c r="CC71" s="25"/>
      <c r="CD71" s="25"/>
      <c r="CE71" s="25"/>
      <c r="CF71" s="25"/>
      <c r="CG71" s="25"/>
      <c r="CH71" s="25"/>
      <c r="CI71" s="25"/>
    </row>
    <row r="72" spans="1:87" ht="14">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c r="BD72" s="25"/>
      <c r="BE72" s="25"/>
      <c r="BF72" s="25"/>
      <c r="BG72" s="25"/>
      <c r="BH72" s="25"/>
      <c r="BI72" s="25"/>
      <c r="BJ72" s="25"/>
      <c r="BK72" s="25"/>
      <c r="BL72" s="25"/>
      <c r="BM72" s="25"/>
      <c r="BN72" s="25"/>
      <c r="BO72" s="25"/>
      <c r="BP72" s="25"/>
      <c r="BQ72" s="25"/>
      <c r="BR72" s="25"/>
      <c r="BS72" s="25"/>
      <c r="BT72" s="25"/>
      <c r="BU72" s="25"/>
      <c r="BV72" s="25"/>
      <c r="BW72" s="25"/>
      <c r="BX72" s="25"/>
      <c r="BY72" s="25"/>
      <c r="BZ72" s="25"/>
      <c r="CA72" s="25"/>
      <c r="CB72" s="25"/>
      <c r="CC72" s="25"/>
      <c r="CD72" s="25"/>
      <c r="CE72" s="25"/>
      <c r="CF72" s="25"/>
      <c r="CG72" s="25"/>
      <c r="CH72" s="25"/>
      <c r="CI72" s="25"/>
    </row>
    <row r="73" spans="1:87" ht="14">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5"/>
      <c r="BC73" s="25"/>
      <c r="BD73" s="25"/>
      <c r="BE73" s="25"/>
      <c r="BF73" s="25"/>
      <c r="BG73" s="25"/>
      <c r="BH73" s="25"/>
      <c r="BI73" s="25"/>
      <c r="BJ73" s="25"/>
      <c r="BK73" s="25"/>
      <c r="BL73" s="25"/>
      <c r="BM73" s="25"/>
      <c r="BN73" s="25"/>
      <c r="BO73" s="25"/>
      <c r="BP73" s="25"/>
      <c r="BQ73" s="25"/>
      <c r="BR73" s="25"/>
      <c r="BS73" s="25"/>
      <c r="BT73" s="25"/>
      <c r="BU73" s="25"/>
      <c r="BV73" s="25"/>
      <c r="BW73" s="25"/>
      <c r="BX73" s="25"/>
      <c r="BY73" s="25"/>
      <c r="BZ73" s="25"/>
      <c r="CA73" s="25"/>
      <c r="CB73" s="25"/>
      <c r="CC73" s="25"/>
      <c r="CD73" s="25"/>
      <c r="CE73" s="25"/>
      <c r="CF73" s="25"/>
      <c r="CG73" s="25"/>
      <c r="CH73" s="25"/>
      <c r="CI73" s="25"/>
    </row>
    <row r="74" spans="1:87" ht="1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5"/>
      <c r="BJ74" s="25"/>
      <c r="BK74" s="25"/>
      <c r="BL74" s="25"/>
      <c r="BM74" s="25"/>
      <c r="BN74" s="25"/>
      <c r="BO74" s="25"/>
      <c r="BP74" s="25"/>
      <c r="BQ74" s="25"/>
      <c r="BR74" s="25"/>
      <c r="BS74" s="25"/>
      <c r="BT74" s="25"/>
      <c r="BU74" s="25"/>
      <c r="BV74" s="25"/>
      <c r="BW74" s="25"/>
      <c r="BX74" s="25"/>
      <c r="BY74" s="25"/>
      <c r="BZ74" s="25"/>
      <c r="CA74" s="25"/>
      <c r="CB74" s="25"/>
      <c r="CC74" s="25"/>
      <c r="CD74" s="25"/>
      <c r="CE74" s="25"/>
      <c r="CF74" s="25"/>
      <c r="CG74" s="25"/>
      <c r="CH74" s="25"/>
      <c r="CI74" s="25"/>
    </row>
    <row r="75" spans="1:87" ht="14">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5"/>
      <c r="BJ75" s="25"/>
      <c r="BK75" s="25"/>
      <c r="BL75" s="25"/>
      <c r="BM75" s="25"/>
      <c r="BN75" s="25"/>
      <c r="BO75" s="25"/>
      <c r="BP75" s="25"/>
      <c r="BQ75" s="25"/>
      <c r="BR75" s="25"/>
      <c r="BS75" s="25"/>
      <c r="BT75" s="25"/>
      <c r="BU75" s="25"/>
      <c r="BV75" s="25"/>
      <c r="BW75" s="25"/>
      <c r="BX75" s="25"/>
      <c r="BY75" s="25"/>
      <c r="BZ75" s="25"/>
      <c r="CA75" s="25"/>
      <c r="CB75" s="25"/>
      <c r="CC75" s="25"/>
      <c r="CD75" s="25"/>
      <c r="CE75" s="25"/>
      <c r="CF75" s="25"/>
      <c r="CG75" s="25"/>
      <c r="CH75" s="25"/>
      <c r="CI75" s="25"/>
    </row>
    <row r="76" spans="1:87" ht="14">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25"/>
      <c r="BE76" s="25"/>
      <c r="BF76" s="25"/>
      <c r="BG76" s="25"/>
      <c r="BH76" s="25"/>
      <c r="BI76" s="25"/>
      <c r="BJ76" s="25"/>
      <c r="BK76" s="25"/>
      <c r="BL76" s="25"/>
      <c r="BM76" s="25"/>
      <c r="BN76" s="25"/>
      <c r="BO76" s="25"/>
      <c r="BP76" s="25"/>
      <c r="BQ76" s="25"/>
      <c r="BR76" s="25"/>
      <c r="BS76" s="25"/>
      <c r="BT76" s="25"/>
      <c r="BU76" s="25"/>
      <c r="BV76" s="25"/>
      <c r="BW76" s="25"/>
      <c r="BX76" s="25"/>
      <c r="BY76" s="25"/>
      <c r="BZ76" s="25"/>
      <c r="CA76" s="25"/>
      <c r="CB76" s="25"/>
      <c r="CC76" s="25"/>
      <c r="CD76" s="25"/>
      <c r="CE76" s="25"/>
      <c r="CF76" s="25"/>
      <c r="CG76" s="25"/>
      <c r="CH76" s="25"/>
      <c r="CI76" s="25"/>
    </row>
    <row r="77" spans="1:87" ht="14">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c r="BN77" s="25"/>
      <c r="BO77" s="25"/>
      <c r="BP77" s="25"/>
      <c r="BQ77" s="25"/>
      <c r="BR77" s="25"/>
      <c r="BS77" s="25"/>
      <c r="BT77" s="25"/>
      <c r="BU77" s="25"/>
      <c r="BV77" s="25"/>
      <c r="BW77" s="25"/>
      <c r="BX77" s="25"/>
      <c r="BY77" s="25"/>
      <c r="BZ77" s="25"/>
      <c r="CA77" s="25"/>
      <c r="CB77" s="25"/>
      <c r="CC77" s="25"/>
      <c r="CD77" s="25"/>
      <c r="CE77" s="25"/>
      <c r="CF77" s="25"/>
      <c r="CG77" s="25"/>
      <c r="CH77" s="25"/>
      <c r="CI77" s="25"/>
    </row>
    <row r="78" spans="1:87" ht="14">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5"/>
      <c r="BJ78" s="25"/>
      <c r="BK78" s="25"/>
      <c r="BL78" s="25"/>
      <c r="BM78" s="25"/>
      <c r="BN78" s="25"/>
      <c r="BO78" s="25"/>
      <c r="BP78" s="25"/>
      <c r="BQ78" s="25"/>
      <c r="BR78" s="25"/>
      <c r="BS78" s="25"/>
      <c r="BT78" s="25"/>
      <c r="BU78" s="25"/>
      <c r="BV78" s="25"/>
      <c r="BW78" s="25"/>
      <c r="BX78" s="25"/>
      <c r="BY78" s="25"/>
      <c r="BZ78" s="25"/>
      <c r="CA78" s="25"/>
      <c r="CB78" s="25"/>
      <c r="CC78" s="25"/>
      <c r="CD78" s="25"/>
      <c r="CE78" s="25"/>
      <c r="CF78" s="25"/>
      <c r="CG78" s="25"/>
      <c r="CH78" s="25"/>
      <c r="CI78" s="25"/>
    </row>
    <row r="79" spans="1:87" ht="14">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5"/>
      <c r="BJ79" s="25"/>
      <c r="BK79" s="25"/>
      <c r="BL79" s="25"/>
      <c r="BM79" s="25"/>
      <c r="BN79" s="25"/>
      <c r="BO79" s="25"/>
      <c r="BP79" s="25"/>
      <c r="BQ79" s="25"/>
      <c r="BR79" s="25"/>
      <c r="BS79" s="25"/>
      <c r="BT79" s="25"/>
      <c r="BU79" s="25"/>
      <c r="BV79" s="25"/>
      <c r="BW79" s="25"/>
      <c r="BX79" s="25"/>
      <c r="BY79" s="25"/>
      <c r="BZ79" s="25"/>
      <c r="CA79" s="25"/>
      <c r="CB79" s="25"/>
      <c r="CC79" s="25"/>
      <c r="CD79" s="25"/>
      <c r="CE79" s="25"/>
      <c r="CF79" s="25"/>
      <c r="CG79" s="25"/>
      <c r="CH79" s="25"/>
      <c r="CI79" s="25"/>
    </row>
    <row r="80" spans="1:87" ht="14">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25"/>
      <c r="BM80" s="25"/>
      <c r="BN80" s="25"/>
      <c r="BO80" s="25"/>
      <c r="BP80" s="25"/>
      <c r="BQ80" s="25"/>
      <c r="BR80" s="25"/>
      <c r="BS80" s="25"/>
      <c r="BT80" s="25"/>
      <c r="BU80" s="25"/>
      <c r="BV80" s="25"/>
      <c r="BW80" s="25"/>
      <c r="BX80" s="25"/>
      <c r="BY80" s="25"/>
      <c r="BZ80" s="25"/>
      <c r="CA80" s="25"/>
      <c r="CB80" s="25"/>
      <c r="CC80" s="25"/>
      <c r="CD80" s="25"/>
      <c r="CE80" s="25"/>
      <c r="CF80" s="25"/>
      <c r="CG80" s="25"/>
      <c r="CH80" s="25"/>
      <c r="CI80" s="25"/>
    </row>
    <row r="81" spans="1:87" ht="14">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c r="BP81" s="25"/>
      <c r="BQ81" s="25"/>
      <c r="BR81" s="25"/>
      <c r="BS81" s="25"/>
      <c r="BT81" s="25"/>
      <c r="BU81" s="25"/>
      <c r="BV81" s="25"/>
      <c r="BW81" s="25"/>
      <c r="BX81" s="25"/>
      <c r="BY81" s="25"/>
      <c r="BZ81" s="25"/>
      <c r="CA81" s="25"/>
      <c r="CB81" s="25"/>
      <c r="CC81" s="25"/>
      <c r="CD81" s="25"/>
      <c r="CE81" s="25"/>
      <c r="CF81" s="25"/>
      <c r="CG81" s="25"/>
      <c r="CH81" s="25"/>
      <c r="CI81" s="25"/>
    </row>
    <row r="82" spans="1:87" ht="14">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c r="BO82" s="25"/>
      <c r="BP82" s="25"/>
      <c r="BQ82" s="25"/>
      <c r="BR82" s="25"/>
      <c r="BS82" s="25"/>
      <c r="BT82" s="25"/>
      <c r="BU82" s="25"/>
      <c r="BV82" s="25"/>
      <c r="BW82" s="25"/>
      <c r="BX82" s="25"/>
      <c r="BY82" s="25"/>
      <c r="BZ82" s="25"/>
      <c r="CA82" s="25"/>
      <c r="CB82" s="25"/>
      <c r="CC82" s="25"/>
      <c r="CD82" s="25"/>
      <c r="CE82" s="25"/>
      <c r="CF82" s="25"/>
      <c r="CG82" s="25"/>
      <c r="CH82" s="25"/>
      <c r="CI82" s="25"/>
    </row>
    <row r="83" spans="1:87" ht="14">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c r="BL83" s="25"/>
      <c r="BM83" s="25"/>
      <c r="BN83" s="25"/>
      <c r="BO83" s="25"/>
      <c r="BP83" s="25"/>
      <c r="BQ83" s="25"/>
      <c r="BR83" s="25"/>
      <c r="BS83" s="25"/>
      <c r="BT83" s="25"/>
      <c r="BU83" s="25"/>
      <c r="BV83" s="25"/>
      <c r="BW83" s="25"/>
      <c r="BX83" s="25"/>
      <c r="BY83" s="25"/>
      <c r="BZ83" s="25"/>
      <c r="CA83" s="25"/>
      <c r="CB83" s="25"/>
      <c r="CC83" s="25"/>
      <c r="CD83" s="25"/>
      <c r="CE83" s="25"/>
      <c r="CF83" s="25"/>
      <c r="CG83" s="25"/>
      <c r="CH83" s="25"/>
      <c r="CI83" s="25"/>
    </row>
    <row r="84" spans="1:87" ht="1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c r="BL84" s="25"/>
      <c r="BM84" s="25"/>
      <c r="BN84" s="25"/>
      <c r="BO84" s="25"/>
      <c r="BP84" s="25"/>
      <c r="BQ84" s="25"/>
      <c r="BR84" s="25"/>
      <c r="BS84" s="25"/>
      <c r="BT84" s="25"/>
      <c r="BU84" s="25"/>
      <c r="BV84" s="25"/>
      <c r="BW84" s="25"/>
      <c r="BX84" s="25"/>
      <c r="BY84" s="25"/>
      <c r="BZ84" s="25"/>
      <c r="CA84" s="25"/>
      <c r="CB84" s="25"/>
      <c r="CC84" s="25"/>
      <c r="CD84" s="25"/>
      <c r="CE84" s="25"/>
      <c r="CF84" s="25"/>
      <c r="CG84" s="25"/>
      <c r="CH84" s="25"/>
      <c r="CI84" s="25"/>
    </row>
    <row r="85" spans="1:87" ht="14">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c r="BL85" s="25"/>
      <c r="BM85" s="25"/>
      <c r="BN85" s="25"/>
      <c r="BO85" s="25"/>
      <c r="BP85" s="25"/>
      <c r="BQ85" s="25"/>
      <c r="BR85" s="25"/>
      <c r="BS85" s="25"/>
      <c r="BT85" s="25"/>
      <c r="BU85" s="25"/>
      <c r="BV85" s="25"/>
      <c r="BW85" s="25"/>
      <c r="BX85" s="25"/>
      <c r="BY85" s="25"/>
      <c r="BZ85" s="25"/>
      <c r="CA85" s="25"/>
      <c r="CB85" s="25"/>
      <c r="CC85" s="25"/>
      <c r="CD85" s="25"/>
      <c r="CE85" s="25"/>
      <c r="CF85" s="25"/>
      <c r="CG85" s="25"/>
      <c r="CH85" s="25"/>
      <c r="CI85" s="25"/>
    </row>
    <row r="86" spans="1:87" ht="14">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c r="BK86" s="25"/>
      <c r="BL86" s="25"/>
      <c r="BM86" s="25"/>
      <c r="BN86" s="25"/>
      <c r="BO86" s="25"/>
      <c r="BP86" s="25"/>
      <c r="BQ86" s="25"/>
      <c r="BR86" s="25"/>
      <c r="BS86" s="25"/>
      <c r="BT86" s="25"/>
      <c r="BU86" s="25"/>
      <c r="BV86" s="25"/>
      <c r="BW86" s="25"/>
      <c r="BX86" s="25"/>
      <c r="BY86" s="25"/>
      <c r="BZ86" s="25"/>
      <c r="CA86" s="25"/>
      <c r="CB86" s="25"/>
      <c r="CC86" s="25"/>
      <c r="CD86" s="25"/>
      <c r="CE86" s="25"/>
      <c r="CF86" s="25"/>
      <c r="CG86" s="25"/>
      <c r="CH86" s="25"/>
      <c r="CI86" s="25"/>
    </row>
    <row r="87" spans="1:87" ht="14">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c r="BN87" s="25"/>
      <c r="BO87" s="25"/>
      <c r="BP87" s="25"/>
      <c r="BQ87" s="25"/>
      <c r="BR87" s="25"/>
      <c r="BS87" s="25"/>
      <c r="BT87" s="25"/>
      <c r="BU87" s="25"/>
      <c r="BV87" s="25"/>
      <c r="BW87" s="25"/>
      <c r="BX87" s="25"/>
      <c r="BY87" s="25"/>
      <c r="BZ87" s="25"/>
      <c r="CA87" s="25"/>
      <c r="CB87" s="25"/>
      <c r="CC87" s="25"/>
      <c r="CD87" s="25"/>
      <c r="CE87" s="25"/>
      <c r="CF87" s="25"/>
      <c r="CG87" s="25"/>
      <c r="CH87" s="25"/>
      <c r="CI87" s="25"/>
    </row>
    <row r="88" spans="1:87" ht="14">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c r="BN88" s="25"/>
      <c r="BO88" s="25"/>
      <c r="BP88" s="25"/>
      <c r="BQ88" s="25"/>
      <c r="BR88" s="25"/>
      <c r="BS88" s="25"/>
      <c r="BT88" s="25"/>
      <c r="BU88" s="25"/>
      <c r="BV88" s="25"/>
      <c r="BW88" s="25"/>
      <c r="BX88" s="25"/>
      <c r="BY88" s="25"/>
      <c r="BZ88" s="25"/>
      <c r="CA88" s="25"/>
      <c r="CB88" s="25"/>
      <c r="CC88" s="25"/>
      <c r="CD88" s="25"/>
      <c r="CE88" s="25"/>
      <c r="CF88" s="25"/>
      <c r="CG88" s="25"/>
      <c r="CH88" s="25"/>
      <c r="CI88" s="25"/>
    </row>
    <row r="89" spans="1:87" ht="14">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c r="BL89" s="25"/>
      <c r="BM89" s="25"/>
      <c r="BN89" s="25"/>
      <c r="BO89" s="25"/>
      <c r="BP89" s="25"/>
      <c r="BQ89" s="25"/>
      <c r="BR89" s="25"/>
      <c r="BS89" s="25"/>
      <c r="BT89" s="25"/>
      <c r="BU89" s="25"/>
      <c r="BV89" s="25"/>
      <c r="BW89" s="25"/>
      <c r="BX89" s="25"/>
      <c r="BY89" s="25"/>
      <c r="BZ89" s="25"/>
      <c r="CA89" s="25"/>
      <c r="CB89" s="25"/>
      <c r="CC89" s="25"/>
      <c r="CD89" s="25"/>
      <c r="CE89" s="25"/>
      <c r="CF89" s="25"/>
      <c r="CG89" s="25"/>
      <c r="CH89" s="25"/>
      <c r="CI89" s="25"/>
    </row>
    <row r="90" spans="1:87" ht="14">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c r="BK90" s="25"/>
      <c r="BL90" s="25"/>
      <c r="BM90" s="25"/>
      <c r="BN90" s="25"/>
      <c r="BO90" s="25"/>
      <c r="BP90" s="25"/>
      <c r="BQ90" s="25"/>
      <c r="BR90" s="25"/>
      <c r="BS90" s="25"/>
      <c r="BT90" s="25"/>
      <c r="BU90" s="25"/>
      <c r="BV90" s="25"/>
      <c r="BW90" s="25"/>
      <c r="BX90" s="25"/>
      <c r="BY90" s="25"/>
      <c r="BZ90" s="25"/>
      <c r="CA90" s="25"/>
      <c r="CB90" s="25"/>
      <c r="CC90" s="25"/>
      <c r="CD90" s="25"/>
      <c r="CE90" s="25"/>
      <c r="CF90" s="25"/>
      <c r="CG90" s="25"/>
      <c r="CH90" s="25"/>
      <c r="CI90" s="25"/>
    </row>
    <row r="91" spans="1:87" ht="14">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c r="BP91" s="25"/>
      <c r="BQ91" s="25"/>
      <c r="BR91" s="25"/>
      <c r="BS91" s="25"/>
      <c r="BT91" s="25"/>
      <c r="BU91" s="25"/>
      <c r="BV91" s="25"/>
      <c r="BW91" s="25"/>
      <c r="BX91" s="25"/>
      <c r="BY91" s="25"/>
      <c r="BZ91" s="25"/>
      <c r="CA91" s="25"/>
      <c r="CB91" s="25"/>
      <c r="CC91" s="25"/>
      <c r="CD91" s="25"/>
      <c r="CE91" s="25"/>
      <c r="CF91" s="25"/>
      <c r="CG91" s="25"/>
      <c r="CH91" s="25"/>
      <c r="CI91" s="25"/>
    </row>
    <row r="92" spans="1:87" ht="14">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c r="BN92" s="25"/>
      <c r="BO92" s="25"/>
      <c r="BP92" s="25"/>
      <c r="BQ92" s="25"/>
      <c r="BR92" s="25"/>
      <c r="BS92" s="25"/>
      <c r="BT92" s="25"/>
      <c r="BU92" s="25"/>
      <c r="BV92" s="25"/>
      <c r="BW92" s="25"/>
      <c r="BX92" s="25"/>
      <c r="BY92" s="25"/>
      <c r="BZ92" s="25"/>
      <c r="CA92" s="25"/>
      <c r="CB92" s="25"/>
      <c r="CC92" s="25"/>
      <c r="CD92" s="25"/>
      <c r="CE92" s="25"/>
      <c r="CF92" s="25"/>
      <c r="CG92" s="25"/>
      <c r="CH92" s="25"/>
      <c r="CI92" s="25"/>
    </row>
    <row r="93" spans="1:87" ht="14">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c r="BL93" s="25"/>
      <c r="BM93" s="25"/>
      <c r="BN93" s="25"/>
      <c r="BO93" s="25"/>
      <c r="BP93" s="25"/>
      <c r="BQ93" s="25"/>
      <c r="BR93" s="25"/>
      <c r="BS93" s="25"/>
      <c r="BT93" s="25"/>
      <c r="BU93" s="25"/>
      <c r="BV93" s="25"/>
      <c r="BW93" s="25"/>
      <c r="BX93" s="25"/>
      <c r="BY93" s="25"/>
      <c r="BZ93" s="25"/>
      <c r="CA93" s="25"/>
      <c r="CB93" s="25"/>
      <c r="CC93" s="25"/>
      <c r="CD93" s="25"/>
      <c r="CE93" s="25"/>
      <c r="CF93" s="25"/>
      <c r="CG93" s="25"/>
      <c r="CH93" s="25"/>
      <c r="CI93" s="25"/>
    </row>
    <row r="94" spans="1:87" ht="1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c r="BK94" s="25"/>
      <c r="BL94" s="25"/>
      <c r="BM94" s="25"/>
      <c r="BN94" s="25"/>
      <c r="BO94" s="25"/>
      <c r="BP94" s="25"/>
      <c r="BQ94" s="25"/>
      <c r="BR94" s="25"/>
      <c r="BS94" s="25"/>
      <c r="BT94" s="25"/>
      <c r="BU94" s="25"/>
      <c r="BV94" s="25"/>
      <c r="BW94" s="25"/>
      <c r="BX94" s="25"/>
      <c r="BY94" s="25"/>
      <c r="BZ94" s="25"/>
      <c r="CA94" s="25"/>
      <c r="CB94" s="25"/>
      <c r="CC94" s="25"/>
      <c r="CD94" s="25"/>
      <c r="CE94" s="25"/>
      <c r="CF94" s="25"/>
      <c r="CG94" s="25"/>
      <c r="CH94" s="25"/>
      <c r="CI94" s="25"/>
    </row>
    <row r="95" spans="1:87" ht="14">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c r="BL95" s="25"/>
      <c r="BM95" s="25"/>
      <c r="BN95" s="25"/>
      <c r="BO95" s="25"/>
      <c r="BP95" s="25"/>
      <c r="BQ95" s="25"/>
      <c r="BR95" s="25"/>
      <c r="BS95" s="25"/>
      <c r="BT95" s="25"/>
      <c r="BU95" s="25"/>
      <c r="BV95" s="25"/>
      <c r="BW95" s="25"/>
      <c r="BX95" s="25"/>
      <c r="BY95" s="25"/>
      <c r="BZ95" s="25"/>
      <c r="CA95" s="25"/>
      <c r="CB95" s="25"/>
      <c r="CC95" s="25"/>
      <c r="CD95" s="25"/>
      <c r="CE95" s="25"/>
      <c r="CF95" s="25"/>
      <c r="CG95" s="25"/>
      <c r="CH95" s="25"/>
      <c r="CI95" s="25"/>
    </row>
    <row r="96" spans="1:87" ht="14">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c r="BL96" s="25"/>
      <c r="BM96" s="25"/>
      <c r="BN96" s="25"/>
      <c r="BO96" s="25"/>
      <c r="BP96" s="25"/>
      <c r="BQ96" s="25"/>
      <c r="BR96" s="25"/>
      <c r="BS96" s="25"/>
      <c r="BT96" s="25"/>
      <c r="BU96" s="25"/>
      <c r="BV96" s="25"/>
      <c r="BW96" s="25"/>
      <c r="BX96" s="25"/>
      <c r="BY96" s="25"/>
      <c r="BZ96" s="25"/>
      <c r="CA96" s="25"/>
      <c r="CB96" s="25"/>
      <c r="CC96" s="25"/>
      <c r="CD96" s="25"/>
      <c r="CE96" s="25"/>
      <c r="CF96" s="25"/>
      <c r="CG96" s="25"/>
      <c r="CH96" s="25"/>
      <c r="CI96" s="25"/>
    </row>
    <row r="97" spans="1:87" ht="14">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c r="BN97" s="25"/>
      <c r="BO97" s="25"/>
      <c r="BP97" s="25"/>
      <c r="BQ97" s="25"/>
      <c r="BR97" s="25"/>
      <c r="BS97" s="25"/>
      <c r="BT97" s="25"/>
      <c r="BU97" s="25"/>
      <c r="BV97" s="25"/>
      <c r="BW97" s="25"/>
      <c r="BX97" s="25"/>
      <c r="BY97" s="25"/>
      <c r="BZ97" s="25"/>
      <c r="CA97" s="25"/>
      <c r="CB97" s="25"/>
      <c r="CC97" s="25"/>
      <c r="CD97" s="25"/>
      <c r="CE97" s="25"/>
      <c r="CF97" s="25"/>
      <c r="CG97" s="25"/>
      <c r="CH97" s="25"/>
      <c r="CI97" s="25"/>
    </row>
    <row r="98" spans="1:87" ht="14">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c r="BN98" s="25"/>
      <c r="BO98" s="25"/>
      <c r="BP98" s="25"/>
      <c r="BQ98" s="25"/>
      <c r="BR98" s="25"/>
      <c r="BS98" s="25"/>
      <c r="BT98" s="25"/>
      <c r="BU98" s="25"/>
      <c r="BV98" s="25"/>
      <c r="BW98" s="25"/>
      <c r="BX98" s="25"/>
      <c r="BY98" s="25"/>
      <c r="BZ98" s="25"/>
      <c r="CA98" s="25"/>
      <c r="CB98" s="25"/>
      <c r="CC98" s="25"/>
      <c r="CD98" s="25"/>
      <c r="CE98" s="25"/>
      <c r="CF98" s="25"/>
      <c r="CG98" s="25"/>
      <c r="CH98" s="25"/>
      <c r="CI98" s="25"/>
    </row>
    <row r="99" spans="1:87" ht="14">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c r="BN99" s="25"/>
      <c r="BO99" s="25"/>
      <c r="BP99" s="25"/>
      <c r="BQ99" s="25"/>
      <c r="BR99" s="25"/>
      <c r="BS99" s="25"/>
      <c r="BT99" s="25"/>
      <c r="BU99" s="25"/>
      <c r="BV99" s="25"/>
      <c r="BW99" s="25"/>
      <c r="BX99" s="25"/>
      <c r="BY99" s="25"/>
      <c r="BZ99" s="25"/>
      <c r="CA99" s="25"/>
      <c r="CB99" s="25"/>
      <c r="CC99" s="25"/>
      <c r="CD99" s="25"/>
      <c r="CE99" s="25"/>
      <c r="CF99" s="25"/>
      <c r="CG99" s="25"/>
      <c r="CH99" s="25"/>
      <c r="CI99" s="25"/>
    </row>
    <row r="100" spans="1:87" ht="14">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5"/>
      <c r="BQ100" s="25"/>
      <c r="BR100" s="25"/>
      <c r="BS100" s="25"/>
      <c r="BT100" s="25"/>
      <c r="BU100" s="25"/>
      <c r="BV100" s="25"/>
      <c r="BW100" s="25"/>
      <c r="BX100" s="25"/>
      <c r="BY100" s="25"/>
      <c r="BZ100" s="25"/>
      <c r="CA100" s="25"/>
      <c r="CB100" s="25"/>
      <c r="CC100" s="25"/>
      <c r="CD100" s="25"/>
      <c r="CE100" s="25"/>
      <c r="CF100" s="25"/>
      <c r="CG100" s="25"/>
      <c r="CH100" s="25"/>
      <c r="CI100" s="25"/>
    </row>
    <row r="101" spans="1:87" ht="14">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25"/>
      <c r="BR101" s="25"/>
      <c r="BS101" s="25"/>
      <c r="BT101" s="25"/>
      <c r="BU101" s="25"/>
      <c r="BV101" s="25"/>
      <c r="BW101" s="25"/>
      <c r="BX101" s="25"/>
      <c r="BY101" s="25"/>
      <c r="BZ101" s="25"/>
      <c r="CA101" s="25"/>
      <c r="CB101" s="25"/>
      <c r="CC101" s="25"/>
      <c r="CD101" s="25"/>
      <c r="CE101" s="25"/>
      <c r="CF101" s="25"/>
      <c r="CG101" s="25"/>
      <c r="CH101" s="25"/>
      <c r="CI101" s="25"/>
    </row>
    <row r="102" spans="1:87" ht="14">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25"/>
      <c r="BR102" s="25"/>
      <c r="BS102" s="25"/>
      <c r="BT102" s="25"/>
      <c r="BU102" s="25"/>
      <c r="BV102" s="25"/>
      <c r="BW102" s="25"/>
      <c r="BX102" s="25"/>
      <c r="BY102" s="25"/>
      <c r="BZ102" s="25"/>
      <c r="CA102" s="25"/>
      <c r="CB102" s="25"/>
      <c r="CC102" s="25"/>
      <c r="CD102" s="25"/>
      <c r="CE102" s="25"/>
      <c r="CF102" s="25"/>
      <c r="CG102" s="25"/>
      <c r="CH102" s="25"/>
      <c r="CI102" s="25"/>
    </row>
    <row r="103" spans="1:87" ht="14">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5"/>
      <c r="BJ103" s="25"/>
      <c r="BK103" s="25"/>
      <c r="BL103" s="25"/>
      <c r="BM103" s="25"/>
      <c r="BN103" s="25"/>
      <c r="BO103" s="25"/>
      <c r="BP103" s="25"/>
      <c r="BQ103" s="25"/>
      <c r="BR103" s="25"/>
      <c r="BS103" s="25"/>
      <c r="BT103" s="25"/>
      <c r="BU103" s="25"/>
      <c r="BV103" s="25"/>
      <c r="BW103" s="25"/>
      <c r="BX103" s="25"/>
      <c r="BY103" s="25"/>
      <c r="BZ103" s="25"/>
      <c r="CA103" s="25"/>
      <c r="CB103" s="25"/>
      <c r="CC103" s="25"/>
      <c r="CD103" s="25"/>
      <c r="CE103" s="25"/>
      <c r="CF103" s="25"/>
      <c r="CG103" s="25"/>
      <c r="CH103" s="25"/>
      <c r="CI103" s="25"/>
    </row>
    <row r="104" spans="1:87" ht="1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25"/>
      <c r="BH104" s="25"/>
      <c r="BI104" s="25"/>
      <c r="BJ104" s="25"/>
      <c r="BK104" s="25"/>
      <c r="BL104" s="25"/>
      <c r="BM104" s="25"/>
      <c r="BN104" s="25"/>
      <c r="BO104" s="25"/>
      <c r="BP104" s="25"/>
      <c r="BQ104" s="25"/>
      <c r="BR104" s="25"/>
      <c r="BS104" s="25"/>
      <c r="BT104" s="25"/>
      <c r="BU104" s="25"/>
      <c r="BV104" s="25"/>
      <c r="BW104" s="25"/>
      <c r="BX104" s="25"/>
      <c r="BY104" s="25"/>
      <c r="BZ104" s="25"/>
      <c r="CA104" s="25"/>
      <c r="CB104" s="25"/>
      <c r="CC104" s="25"/>
      <c r="CD104" s="25"/>
      <c r="CE104" s="25"/>
      <c r="CF104" s="25"/>
      <c r="CG104" s="25"/>
      <c r="CH104" s="25"/>
      <c r="CI104" s="25"/>
    </row>
    <row r="105" spans="1:87" ht="14">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c r="BK105" s="25"/>
      <c r="BL105" s="25"/>
      <c r="BM105" s="25"/>
      <c r="BN105" s="25"/>
      <c r="BO105" s="25"/>
      <c r="BP105" s="25"/>
      <c r="BQ105" s="25"/>
      <c r="BR105" s="25"/>
      <c r="BS105" s="25"/>
      <c r="BT105" s="25"/>
      <c r="BU105" s="25"/>
      <c r="BV105" s="25"/>
      <c r="BW105" s="25"/>
      <c r="BX105" s="25"/>
      <c r="BY105" s="25"/>
      <c r="BZ105" s="25"/>
      <c r="CA105" s="25"/>
      <c r="CB105" s="25"/>
      <c r="CC105" s="25"/>
      <c r="CD105" s="25"/>
      <c r="CE105" s="25"/>
      <c r="CF105" s="25"/>
      <c r="CG105" s="25"/>
      <c r="CH105" s="25"/>
      <c r="CI105" s="25"/>
    </row>
    <row r="106" spans="1:87" ht="14">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c r="BK106" s="25"/>
      <c r="BL106" s="25"/>
      <c r="BM106" s="25"/>
      <c r="BN106" s="25"/>
      <c r="BO106" s="25"/>
      <c r="BP106" s="25"/>
      <c r="BQ106" s="25"/>
      <c r="BR106" s="25"/>
      <c r="BS106" s="25"/>
      <c r="BT106" s="25"/>
      <c r="BU106" s="25"/>
      <c r="BV106" s="25"/>
      <c r="BW106" s="25"/>
      <c r="BX106" s="25"/>
      <c r="BY106" s="25"/>
      <c r="BZ106" s="25"/>
      <c r="CA106" s="25"/>
      <c r="CB106" s="25"/>
      <c r="CC106" s="25"/>
      <c r="CD106" s="25"/>
      <c r="CE106" s="25"/>
      <c r="CF106" s="25"/>
      <c r="CG106" s="25"/>
      <c r="CH106" s="25"/>
      <c r="CI106" s="25"/>
    </row>
    <row r="107" spans="1:87" ht="14">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c r="BK107" s="25"/>
      <c r="BL107" s="25"/>
      <c r="BM107" s="25"/>
      <c r="BN107" s="25"/>
      <c r="BO107" s="25"/>
      <c r="BP107" s="25"/>
      <c r="BQ107" s="25"/>
      <c r="BR107" s="25"/>
      <c r="BS107" s="25"/>
      <c r="BT107" s="25"/>
      <c r="BU107" s="25"/>
      <c r="BV107" s="25"/>
      <c r="BW107" s="25"/>
      <c r="BX107" s="25"/>
      <c r="BY107" s="25"/>
      <c r="BZ107" s="25"/>
      <c r="CA107" s="25"/>
      <c r="CB107" s="25"/>
      <c r="CC107" s="25"/>
      <c r="CD107" s="25"/>
      <c r="CE107" s="25"/>
      <c r="CF107" s="25"/>
      <c r="CG107" s="25"/>
      <c r="CH107" s="25"/>
      <c r="CI107" s="25"/>
    </row>
    <row r="108" spans="1:87" ht="14">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c r="BJ108" s="25"/>
      <c r="BK108" s="25"/>
      <c r="BL108" s="25"/>
      <c r="BM108" s="25"/>
      <c r="BN108" s="25"/>
      <c r="BO108" s="25"/>
      <c r="BP108" s="25"/>
      <c r="BQ108" s="25"/>
      <c r="BR108" s="25"/>
      <c r="BS108" s="25"/>
      <c r="BT108" s="25"/>
      <c r="BU108" s="25"/>
      <c r="BV108" s="25"/>
      <c r="BW108" s="25"/>
      <c r="BX108" s="25"/>
      <c r="BY108" s="25"/>
      <c r="BZ108" s="25"/>
      <c r="CA108" s="25"/>
      <c r="CB108" s="25"/>
      <c r="CC108" s="25"/>
      <c r="CD108" s="25"/>
      <c r="CE108" s="25"/>
      <c r="CF108" s="25"/>
      <c r="CG108" s="25"/>
      <c r="CH108" s="25"/>
      <c r="CI108" s="25"/>
    </row>
    <row r="109" spans="1:87" ht="14">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5"/>
      <c r="BJ109" s="25"/>
      <c r="BK109" s="25"/>
      <c r="BL109" s="25"/>
      <c r="BM109" s="25"/>
      <c r="BN109" s="25"/>
      <c r="BO109" s="25"/>
      <c r="BP109" s="25"/>
      <c r="BQ109" s="25"/>
      <c r="BR109" s="25"/>
      <c r="BS109" s="25"/>
      <c r="BT109" s="25"/>
      <c r="BU109" s="25"/>
      <c r="BV109" s="25"/>
      <c r="BW109" s="25"/>
      <c r="BX109" s="25"/>
      <c r="BY109" s="25"/>
      <c r="BZ109" s="25"/>
      <c r="CA109" s="25"/>
      <c r="CB109" s="25"/>
      <c r="CC109" s="25"/>
      <c r="CD109" s="25"/>
      <c r="CE109" s="25"/>
      <c r="CF109" s="25"/>
      <c r="CG109" s="25"/>
      <c r="CH109" s="25"/>
      <c r="CI109" s="25"/>
    </row>
    <row r="110" spans="1:87" ht="14">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5"/>
      <c r="BJ110" s="25"/>
      <c r="BK110" s="25"/>
      <c r="BL110" s="25"/>
      <c r="BM110" s="25"/>
      <c r="BN110" s="25"/>
      <c r="BO110" s="25"/>
      <c r="BP110" s="25"/>
      <c r="BQ110" s="25"/>
      <c r="BR110" s="25"/>
      <c r="BS110" s="25"/>
      <c r="BT110" s="25"/>
      <c r="BU110" s="25"/>
      <c r="BV110" s="25"/>
      <c r="BW110" s="25"/>
      <c r="BX110" s="25"/>
      <c r="BY110" s="25"/>
      <c r="BZ110" s="25"/>
      <c r="CA110" s="25"/>
      <c r="CB110" s="25"/>
      <c r="CC110" s="25"/>
      <c r="CD110" s="25"/>
      <c r="CE110" s="25"/>
      <c r="CF110" s="25"/>
      <c r="CG110" s="25"/>
      <c r="CH110" s="25"/>
      <c r="CI110" s="25"/>
    </row>
    <row r="111" spans="1:87" ht="14">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25"/>
      <c r="BN111" s="25"/>
      <c r="BO111" s="25"/>
      <c r="BP111" s="25"/>
      <c r="BQ111" s="25"/>
      <c r="BR111" s="25"/>
      <c r="BS111" s="25"/>
      <c r="BT111" s="25"/>
      <c r="BU111" s="25"/>
      <c r="BV111" s="25"/>
      <c r="BW111" s="25"/>
      <c r="BX111" s="25"/>
      <c r="BY111" s="25"/>
      <c r="BZ111" s="25"/>
      <c r="CA111" s="25"/>
      <c r="CB111" s="25"/>
      <c r="CC111" s="25"/>
      <c r="CD111" s="25"/>
      <c r="CE111" s="25"/>
      <c r="CF111" s="25"/>
      <c r="CG111" s="25"/>
      <c r="CH111" s="25"/>
      <c r="CI111" s="25"/>
    </row>
    <row r="112" spans="1:87" ht="14">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5"/>
      <c r="BM112" s="25"/>
      <c r="BN112" s="25"/>
      <c r="BO112" s="25"/>
      <c r="BP112" s="25"/>
      <c r="BQ112" s="25"/>
      <c r="BR112" s="25"/>
      <c r="BS112" s="25"/>
      <c r="BT112" s="25"/>
      <c r="BU112" s="25"/>
      <c r="BV112" s="25"/>
      <c r="BW112" s="25"/>
      <c r="BX112" s="25"/>
      <c r="BY112" s="25"/>
      <c r="BZ112" s="25"/>
      <c r="CA112" s="25"/>
      <c r="CB112" s="25"/>
      <c r="CC112" s="25"/>
      <c r="CD112" s="25"/>
      <c r="CE112" s="25"/>
      <c r="CF112" s="25"/>
      <c r="CG112" s="25"/>
      <c r="CH112" s="25"/>
      <c r="CI112" s="25"/>
    </row>
    <row r="113" spans="1:87" ht="14">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5"/>
      <c r="BJ113" s="25"/>
      <c r="BK113" s="25"/>
      <c r="BL113" s="25"/>
      <c r="BM113" s="25"/>
      <c r="BN113" s="25"/>
      <c r="BO113" s="25"/>
      <c r="BP113" s="25"/>
      <c r="BQ113" s="25"/>
      <c r="BR113" s="25"/>
      <c r="BS113" s="25"/>
      <c r="BT113" s="25"/>
      <c r="BU113" s="25"/>
      <c r="BV113" s="25"/>
      <c r="BW113" s="25"/>
      <c r="BX113" s="25"/>
      <c r="BY113" s="25"/>
      <c r="BZ113" s="25"/>
      <c r="CA113" s="25"/>
      <c r="CB113" s="25"/>
      <c r="CC113" s="25"/>
      <c r="CD113" s="25"/>
      <c r="CE113" s="25"/>
      <c r="CF113" s="25"/>
      <c r="CG113" s="25"/>
      <c r="CH113" s="25"/>
      <c r="CI113" s="25"/>
    </row>
    <row r="114" spans="1:87" ht="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5"/>
      <c r="BJ114" s="25"/>
      <c r="BK114" s="25"/>
      <c r="BL114" s="25"/>
      <c r="BM114" s="25"/>
      <c r="BN114" s="25"/>
      <c r="BO114" s="25"/>
      <c r="BP114" s="25"/>
      <c r="BQ114" s="25"/>
      <c r="BR114" s="25"/>
      <c r="BS114" s="25"/>
      <c r="BT114" s="25"/>
      <c r="BU114" s="25"/>
      <c r="BV114" s="25"/>
      <c r="BW114" s="25"/>
      <c r="BX114" s="25"/>
      <c r="BY114" s="25"/>
      <c r="BZ114" s="25"/>
      <c r="CA114" s="25"/>
      <c r="CB114" s="25"/>
      <c r="CC114" s="25"/>
      <c r="CD114" s="25"/>
      <c r="CE114" s="25"/>
      <c r="CF114" s="25"/>
      <c r="CG114" s="25"/>
      <c r="CH114" s="25"/>
      <c r="CI114" s="25"/>
    </row>
    <row r="115" spans="1:87" ht="14">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5"/>
      <c r="BJ115" s="25"/>
      <c r="BK115" s="25"/>
      <c r="BL115" s="25"/>
      <c r="BM115" s="25"/>
      <c r="BN115" s="25"/>
      <c r="BO115" s="25"/>
      <c r="BP115" s="25"/>
      <c r="BQ115" s="25"/>
      <c r="BR115" s="25"/>
      <c r="BS115" s="25"/>
      <c r="BT115" s="25"/>
      <c r="BU115" s="25"/>
      <c r="BV115" s="25"/>
      <c r="BW115" s="25"/>
      <c r="BX115" s="25"/>
      <c r="BY115" s="25"/>
      <c r="BZ115" s="25"/>
      <c r="CA115" s="25"/>
      <c r="CB115" s="25"/>
      <c r="CC115" s="25"/>
      <c r="CD115" s="25"/>
      <c r="CE115" s="25"/>
      <c r="CF115" s="25"/>
      <c r="CG115" s="25"/>
      <c r="CH115" s="25"/>
      <c r="CI115" s="25"/>
    </row>
    <row r="116" spans="1:87" ht="14">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5"/>
      <c r="BJ116" s="25"/>
      <c r="BK116" s="25"/>
      <c r="BL116" s="25"/>
      <c r="BM116" s="25"/>
      <c r="BN116" s="25"/>
      <c r="BO116" s="25"/>
      <c r="BP116" s="25"/>
      <c r="BQ116" s="25"/>
      <c r="BR116" s="25"/>
      <c r="BS116" s="25"/>
      <c r="BT116" s="25"/>
      <c r="BU116" s="25"/>
      <c r="BV116" s="25"/>
      <c r="BW116" s="25"/>
      <c r="BX116" s="25"/>
      <c r="BY116" s="25"/>
      <c r="BZ116" s="25"/>
      <c r="CA116" s="25"/>
      <c r="CB116" s="25"/>
      <c r="CC116" s="25"/>
      <c r="CD116" s="25"/>
      <c r="CE116" s="25"/>
      <c r="CF116" s="25"/>
      <c r="CG116" s="25"/>
      <c r="CH116" s="25"/>
      <c r="CI116" s="25"/>
    </row>
    <row r="117" spans="1:87" ht="14">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c r="BI117" s="25"/>
      <c r="BJ117" s="25"/>
      <c r="BK117" s="25"/>
      <c r="BL117" s="25"/>
      <c r="BM117" s="25"/>
      <c r="BN117" s="25"/>
      <c r="BO117" s="25"/>
      <c r="BP117" s="25"/>
      <c r="BQ117" s="25"/>
      <c r="BR117" s="25"/>
      <c r="BS117" s="25"/>
      <c r="BT117" s="25"/>
      <c r="BU117" s="25"/>
      <c r="BV117" s="25"/>
      <c r="BW117" s="25"/>
      <c r="BX117" s="25"/>
      <c r="BY117" s="25"/>
      <c r="BZ117" s="25"/>
      <c r="CA117" s="25"/>
      <c r="CB117" s="25"/>
      <c r="CC117" s="25"/>
      <c r="CD117" s="25"/>
      <c r="CE117" s="25"/>
      <c r="CF117" s="25"/>
      <c r="CG117" s="25"/>
      <c r="CH117" s="25"/>
      <c r="CI117" s="25"/>
    </row>
    <row r="118" spans="1:87" ht="14">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c r="BK118" s="25"/>
      <c r="BL118" s="25"/>
      <c r="BM118" s="25"/>
      <c r="BN118" s="25"/>
      <c r="BO118" s="25"/>
      <c r="BP118" s="25"/>
      <c r="BQ118" s="25"/>
      <c r="BR118" s="25"/>
      <c r="BS118" s="25"/>
      <c r="BT118" s="25"/>
      <c r="BU118" s="25"/>
      <c r="BV118" s="25"/>
      <c r="BW118" s="25"/>
      <c r="BX118" s="25"/>
      <c r="BY118" s="25"/>
      <c r="BZ118" s="25"/>
      <c r="CA118" s="25"/>
      <c r="CB118" s="25"/>
      <c r="CC118" s="25"/>
      <c r="CD118" s="25"/>
      <c r="CE118" s="25"/>
      <c r="CF118" s="25"/>
      <c r="CG118" s="25"/>
      <c r="CH118" s="25"/>
      <c r="CI118" s="25"/>
    </row>
    <row r="119" spans="1:87" ht="14">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25"/>
      <c r="BH119" s="25"/>
      <c r="BI119" s="25"/>
      <c r="BJ119" s="25"/>
      <c r="BK119" s="25"/>
      <c r="BL119" s="25"/>
      <c r="BM119" s="25"/>
      <c r="BN119" s="25"/>
      <c r="BO119" s="25"/>
      <c r="BP119" s="25"/>
      <c r="BQ119" s="25"/>
      <c r="BR119" s="25"/>
      <c r="BS119" s="25"/>
      <c r="BT119" s="25"/>
      <c r="BU119" s="25"/>
      <c r="BV119" s="25"/>
      <c r="BW119" s="25"/>
      <c r="BX119" s="25"/>
      <c r="BY119" s="25"/>
      <c r="BZ119" s="25"/>
      <c r="CA119" s="25"/>
      <c r="CB119" s="25"/>
      <c r="CC119" s="25"/>
      <c r="CD119" s="25"/>
      <c r="CE119" s="25"/>
      <c r="CF119" s="25"/>
      <c r="CG119" s="25"/>
      <c r="CH119" s="25"/>
      <c r="CI119" s="25"/>
    </row>
    <row r="120" spans="1:87" ht="14">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c r="BD120" s="25"/>
      <c r="BE120" s="25"/>
      <c r="BF120" s="25"/>
      <c r="BG120" s="25"/>
      <c r="BH120" s="25"/>
      <c r="BI120" s="25"/>
      <c r="BJ120" s="25"/>
      <c r="BK120" s="25"/>
      <c r="BL120" s="25"/>
      <c r="BM120" s="25"/>
      <c r="BN120" s="25"/>
      <c r="BO120" s="25"/>
      <c r="BP120" s="25"/>
      <c r="BQ120" s="25"/>
      <c r="BR120" s="25"/>
      <c r="BS120" s="25"/>
      <c r="BT120" s="25"/>
      <c r="BU120" s="25"/>
      <c r="BV120" s="25"/>
      <c r="BW120" s="25"/>
      <c r="BX120" s="25"/>
      <c r="BY120" s="25"/>
      <c r="BZ120" s="25"/>
      <c r="CA120" s="25"/>
      <c r="CB120" s="25"/>
      <c r="CC120" s="25"/>
      <c r="CD120" s="25"/>
      <c r="CE120" s="25"/>
      <c r="CF120" s="25"/>
      <c r="CG120" s="25"/>
      <c r="CH120" s="25"/>
      <c r="CI120" s="25"/>
    </row>
    <row r="121" spans="1:87" ht="14">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25"/>
      <c r="BH121" s="25"/>
      <c r="BI121" s="25"/>
      <c r="BJ121" s="25"/>
      <c r="BK121" s="25"/>
      <c r="BL121" s="25"/>
      <c r="BM121" s="25"/>
      <c r="BN121" s="25"/>
      <c r="BO121" s="25"/>
      <c r="BP121" s="25"/>
      <c r="BQ121" s="25"/>
      <c r="BR121" s="25"/>
      <c r="BS121" s="25"/>
      <c r="BT121" s="25"/>
      <c r="BU121" s="25"/>
      <c r="BV121" s="25"/>
      <c r="BW121" s="25"/>
      <c r="BX121" s="25"/>
      <c r="BY121" s="25"/>
      <c r="BZ121" s="25"/>
      <c r="CA121" s="25"/>
      <c r="CB121" s="25"/>
      <c r="CC121" s="25"/>
      <c r="CD121" s="25"/>
      <c r="CE121" s="25"/>
      <c r="CF121" s="25"/>
      <c r="CG121" s="25"/>
      <c r="CH121" s="25"/>
      <c r="CI121" s="25"/>
    </row>
    <row r="122" spans="1:87" ht="14">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5"/>
      <c r="BJ122" s="25"/>
      <c r="BK122" s="25"/>
      <c r="BL122" s="25"/>
      <c r="BM122" s="25"/>
      <c r="BN122" s="25"/>
      <c r="BO122" s="25"/>
      <c r="BP122" s="25"/>
      <c r="BQ122" s="25"/>
      <c r="BR122" s="25"/>
      <c r="BS122" s="25"/>
      <c r="BT122" s="25"/>
      <c r="BU122" s="25"/>
      <c r="BV122" s="25"/>
      <c r="BW122" s="25"/>
      <c r="BX122" s="25"/>
      <c r="BY122" s="25"/>
      <c r="BZ122" s="25"/>
      <c r="CA122" s="25"/>
      <c r="CB122" s="25"/>
      <c r="CC122" s="25"/>
      <c r="CD122" s="25"/>
      <c r="CE122" s="25"/>
      <c r="CF122" s="25"/>
      <c r="CG122" s="25"/>
      <c r="CH122" s="25"/>
      <c r="CI122" s="25"/>
    </row>
    <row r="123" spans="1:87" ht="14">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c r="BK123" s="25"/>
      <c r="BL123" s="25"/>
      <c r="BM123" s="25"/>
      <c r="BN123" s="25"/>
      <c r="BO123" s="25"/>
      <c r="BP123" s="25"/>
      <c r="BQ123" s="25"/>
      <c r="BR123" s="25"/>
      <c r="BS123" s="25"/>
      <c r="BT123" s="25"/>
      <c r="BU123" s="25"/>
      <c r="BV123" s="25"/>
      <c r="BW123" s="25"/>
      <c r="BX123" s="25"/>
      <c r="BY123" s="25"/>
      <c r="BZ123" s="25"/>
      <c r="CA123" s="25"/>
      <c r="CB123" s="25"/>
      <c r="CC123" s="25"/>
      <c r="CD123" s="25"/>
      <c r="CE123" s="25"/>
      <c r="CF123" s="25"/>
      <c r="CG123" s="25"/>
      <c r="CH123" s="25"/>
      <c r="CI123" s="25"/>
    </row>
    <row r="124" spans="1:87" ht="1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25"/>
      <c r="BR124" s="25"/>
      <c r="BS124" s="25"/>
      <c r="BT124" s="25"/>
      <c r="BU124" s="25"/>
      <c r="BV124" s="25"/>
      <c r="BW124" s="25"/>
      <c r="BX124" s="25"/>
      <c r="BY124" s="25"/>
      <c r="BZ124" s="25"/>
      <c r="CA124" s="25"/>
      <c r="CB124" s="25"/>
      <c r="CC124" s="25"/>
      <c r="CD124" s="25"/>
      <c r="CE124" s="25"/>
      <c r="CF124" s="25"/>
      <c r="CG124" s="25"/>
      <c r="CH124" s="25"/>
      <c r="CI124" s="25"/>
    </row>
    <row r="125" spans="1:87" ht="14">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5"/>
      <c r="BR125" s="25"/>
      <c r="BS125" s="25"/>
      <c r="BT125" s="25"/>
      <c r="BU125" s="25"/>
      <c r="BV125" s="25"/>
      <c r="BW125" s="25"/>
      <c r="BX125" s="25"/>
      <c r="BY125" s="25"/>
      <c r="BZ125" s="25"/>
      <c r="CA125" s="25"/>
      <c r="CB125" s="25"/>
      <c r="CC125" s="25"/>
      <c r="CD125" s="25"/>
      <c r="CE125" s="25"/>
      <c r="CF125" s="25"/>
      <c r="CG125" s="25"/>
      <c r="CH125" s="25"/>
      <c r="CI125" s="25"/>
    </row>
    <row r="126" spans="1:87" ht="14">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25"/>
      <c r="BR126" s="25"/>
      <c r="BS126" s="25"/>
      <c r="BT126" s="25"/>
      <c r="BU126" s="25"/>
      <c r="BV126" s="25"/>
      <c r="BW126" s="25"/>
      <c r="BX126" s="25"/>
      <c r="BY126" s="25"/>
      <c r="BZ126" s="25"/>
      <c r="CA126" s="25"/>
      <c r="CB126" s="25"/>
      <c r="CC126" s="25"/>
      <c r="CD126" s="25"/>
      <c r="CE126" s="25"/>
      <c r="CF126" s="25"/>
      <c r="CG126" s="25"/>
      <c r="CH126" s="25"/>
      <c r="CI126" s="25"/>
    </row>
    <row r="127" spans="1:87" ht="14">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c r="BR127" s="25"/>
      <c r="BS127" s="25"/>
      <c r="BT127" s="25"/>
      <c r="BU127" s="25"/>
      <c r="BV127" s="25"/>
      <c r="BW127" s="25"/>
      <c r="BX127" s="25"/>
      <c r="BY127" s="25"/>
      <c r="BZ127" s="25"/>
      <c r="CA127" s="25"/>
      <c r="CB127" s="25"/>
      <c r="CC127" s="25"/>
      <c r="CD127" s="25"/>
      <c r="CE127" s="25"/>
      <c r="CF127" s="25"/>
      <c r="CG127" s="25"/>
      <c r="CH127" s="25"/>
      <c r="CI127" s="25"/>
    </row>
    <row r="128" spans="1:87" ht="14">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25"/>
      <c r="BR128" s="25"/>
      <c r="BS128" s="25"/>
      <c r="BT128" s="25"/>
      <c r="BU128" s="25"/>
      <c r="BV128" s="25"/>
      <c r="BW128" s="25"/>
      <c r="BX128" s="25"/>
      <c r="BY128" s="25"/>
      <c r="BZ128" s="25"/>
      <c r="CA128" s="25"/>
      <c r="CB128" s="25"/>
      <c r="CC128" s="25"/>
      <c r="CD128" s="25"/>
      <c r="CE128" s="25"/>
      <c r="CF128" s="25"/>
      <c r="CG128" s="25"/>
      <c r="CH128" s="25"/>
      <c r="CI128" s="25"/>
    </row>
    <row r="129" spans="1:87" ht="14">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5"/>
      <c r="BJ129" s="25"/>
      <c r="BK129" s="25"/>
      <c r="BL129" s="25"/>
      <c r="BM129" s="25"/>
      <c r="BN129" s="25"/>
      <c r="BO129" s="25"/>
      <c r="BP129" s="25"/>
      <c r="BQ129" s="25"/>
      <c r="BR129" s="25"/>
      <c r="BS129" s="25"/>
      <c r="BT129" s="25"/>
      <c r="BU129" s="25"/>
      <c r="BV129" s="25"/>
      <c r="BW129" s="25"/>
      <c r="BX129" s="25"/>
      <c r="BY129" s="25"/>
      <c r="BZ129" s="25"/>
      <c r="CA129" s="25"/>
      <c r="CB129" s="25"/>
      <c r="CC129" s="25"/>
      <c r="CD129" s="25"/>
      <c r="CE129" s="25"/>
      <c r="CF129" s="25"/>
      <c r="CG129" s="25"/>
      <c r="CH129" s="25"/>
      <c r="CI129" s="25"/>
    </row>
    <row r="130" spans="1:87" ht="14">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25"/>
      <c r="BH130" s="25"/>
      <c r="BI130" s="25"/>
      <c r="BJ130" s="25"/>
      <c r="BK130" s="25"/>
      <c r="BL130" s="25"/>
      <c r="BM130" s="25"/>
      <c r="BN130" s="25"/>
      <c r="BO130" s="25"/>
      <c r="BP130" s="25"/>
      <c r="BQ130" s="25"/>
      <c r="BR130" s="25"/>
      <c r="BS130" s="25"/>
      <c r="BT130" s="25"/>
      <c r="BU130" s="25"/>
      <c r="BV130" s="25"/>
      <c r="BW130" s="25"/>
      <c r="BX130" s="25"/>
      <c r="BY130" s="25"/>
      <c r="BZ130" s="25"/>
      <c r="CA130" s="25"/>
      <c r="CB130" s="25"/>
      <c r="CC130" s="25"/>
      <c r="CD130" s="25"/>
      <c r="CE130" s="25"/>
      <c r="CF130" s="25"/>
      <c r="CG130" s="25"/>
      <c r="CH130" s="25"/>
      <c r="CI130" s="25"/>
    </row>
    <row r="131" spans="1:87" ht="14">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25"/>
      <c r="BH131" s="25"/>
      <c r="BI131" s="25"/>
      <c r="BJ131" s="25"/>
      <c r="BK131" s="25"/>
      <c r="BL131" s="25"/>
      <c r="BM131" s="25"/>
      <c r="BN131" s="25"/>
      <c r="BO131" s="25"/>
      <c r="BP131" s="25"/>
      <c r="BQ131" s="25"/>
      <c r="BR131" s="25"/>
      <c r="BS131" s="25"/>
      <c r="BT131" s="25"/>
      <c r="BU131" s="25"/>
      <c r="BV131" s="25"/>
      <c r="BW131" s="25"/>
      <c r="BX131" s="25"/>
      <c r="BY131" s="25"/>
      <c r="BZ131" s="25"/>
      <c r="CA131" s="25"/>
      <c r="CB131" s="25"/>
      <c r="CC131" s="25"/>
      <c r="CD131" s="25"/>
      <c r="CE131" s="25"/>
      <c r="CF131" s="25"/>
      <c r="CG131" s="25"/>
      <c r="CH131" s="25"/>
      <c r="CI131" s="25"/>
    </row>
    <row r="132" spans="1:87" ht="14">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25"/>
      <c r="BB132" s="25"/>
      <c r="BC132" s="25"/>
      <c r="BD132" s="25"/>
      <c r="BE132" s="25"/>
      <c r="BF132" s="25"/>
      <c r="BG132" s="25"/>
      <c r="BH132" s="25"/>
      <c r="BI132" s="25"/>
      <c r="BJ132" s="25"/>
      <c r="BK132" s="25"/>
      <c r="BL132" s="25"/>
      <c r="BM132" s="25"/>
      <c r="BN132" s="25"/>
      <c r="BO132" s="25"/>
      <c r="BP132" s="25"/>
      <c r="BQ132" s="25"/>
      <c r="BR132" s="25"/>
      <c r="BS132" s="25"/>
      <c r="BT132" s="25"/>
      <c r="BU132" s="25"/>
      <c r="BV132" s="25"/>
      <c r="BW132" s="25"/>
      <c r="BX132" s="25"/>
      <c r="BY132" s="25"/>
      <c r="BZ132" s="25"/>
      <c r="CA132" s="25"/>
      <c r="CB132" s="25"/>
      <c r="CC132" s="25"/>
      <c r="CD132" s="25"/>
      <c r="CE132" s="25"/>
      <c r="CF132" s="25"/>
      <c r="CG132" s="25"/>
      <c r="CH132" s="25"/>
      <c r="CI132" s="25"/>
    </row>
    <row r="133" spans="1:87" ht="14">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25"/>
      <c r="AY133" s="25"/>
      <c r="AZ133" s="25"/>
      <c r="BA133" s="25"/>
      <c r="BB133" s="25"/>
      <c r="BC133" s="25"/>
      <c r="BD133" s="25"/>
      <c r="BE133" s="25"/>
      <c r="BF133" s="25"/>
      <c r="BG133" s="25"/>
      <c r="BH133" s="25"/>
      <c r="BI133" s="25"/>
      <c r="BJ133" s="25"/>
      <c r="BK133" s="25"/>
      <c r="BL133" s="25"/>
      <c r="BM133" s="25"/>
      <c r="BN133" s="25"/>
      <c r="BO133" s="25"/>
      <c r="BP133" s="25"/>
      <c r="BQ133" s="25"/>
      <c r="BR133" s="25"/>
      <c r="BS133" s="25"/>
      <c r="BT133" s="25"/>
      <c r="BU133" s="25"/>
      <c r="BV133" s="25"/>
      <c r="BW133" s="25"/>
      <c r="BX133" s="25"/>
      <c r="BY133" s="25"/>
      <c r="BZ133" s="25"/>
      <c r="CA133" s="25"/>
      <c r="CB133" s="25"/>
      <c r="CC133" s="25"/>
      <c r="CD133" s="25"/>
      <c r="CE133" s="25"/>
      <c r="CF133" s="25"/>
      <c r="CG133" s="25"/>
      <c r="CH133" s="25"/>
      <c r="CI133" s="25"/>
    </row>
    <row r="134" spans="1:87" ht="1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W134" s="25"/>
      <c r="AX134" s="25"/>
      <c r="AY134" s="25"/>
      <c r="AZ134" s="25"/>
      <c r="BA134" s="25"/>
      <c r="BB134" s="25"/>
      <c r="BC134" s="25"/>
      <c r="BD134" s="25"/>
      <c r="BE134" s="25"/>
      <c r="BF134" s="25"/>
      <c r="BG134" s="25"/>
      <c r="BH134" s="25"/>
      <c r="BI134" s="25"/>
      <c r="BJ134" s="25"/>
      <c r="BK134" s="25"/>
      <c r="BL134" s="25"/>
      <c r="BM134" s="25"/>
      <c r="BN134" s="25"/>
      <c r="BO134" s="25"/>
      <c r="BP134" s="25"/>
      <c r="BQ134" s="25"/>
      <c r="BR134" s="25"/>
      <c r="BS134" s="25"/>
      <c r="BT134" s="25"/>
      <c r="BU134" s="25"/>
      <c r="BV134" s="25"/>
      <c r="BW134" s="25"/>
      <c r="BX134" s="25"/>
      <c r="BY134" s="25"/>
      <c r="BZ134" s="25"/>
      <c r="CA134" s="25"/>
      <c r="CB134" s="25"/>
      <c r="CC134" s="25"/>
      <c r="CD134" s="25"/>
      <c r="CE134" s="25"/>
      <c r="CF134" s="25"/>
      <c r="CG134" s="25"/>
      <c r="CH134" s="25"/>
      <c r="CI134" s="25"/>
    </row>
    <row r="135" spans="1:87" ht="14">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5"/>
      <c r="AZ135" s="25"/>
      <c r="BA135" s="25"/>
      <c r="BB135" s="25"/>
      <c r="BC135" s="25"/>
      <c r="BD135" s="25"/>
      <c r="BE135" s="25"/>
      <c r="BF135" s="25"/>
      <c r="BG135" s="25"/>
      <c r="BH135" s="25"/>
      <c r="BI135" s="25"/>
      <c r="BJ135" s="25"/>
      <c r="BK135" s="25"/>
      <c r="BL135" s="25"/>
      <c r="BM135" s="25"/>
      <c r="BN135" s="25"/>
      <c r="BO135" s="25"/>
      <c r="BP135" s="25"/>
      <c r="BQ135" s="25"/>
      <c r="BR135" s="25"/>
      <c r="BS135" s="25"/>
      <c r="BT135" s="25"/>
      <c r="BU135" s="25"/>
      <c r="BV135" s="25"/>
      <c r="BW135" s="25"/>
      <c r="BX135" s="25"/>
      <c r="BY135" s="25"/>
      <c r="BZ135" s="25"/>
      <c r="CA135" s="25"/>
      <c r="CB135" s="25"/>
      <c r="CC135" s="25"/>
      <c r="CD135" s="25"/>
      <c r="CE135" s="25"/>
      <c r="CF135" s="25"/>
      <c r="CG135" s="25"/>
      <c r="CH135" s="25"/>
      <c r="CI135" s="25"/>
    </row>
    <row r="136" spans="1:87" ht="14">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25"/>
      <c r="BB136" s="25"/>
      <c r="BC136" s="25"/>
      <c r="BD136" s="25"/>
      <c r="BE136" s="25"/>
      <c r="BF136" s="25"/>
      <c r="BG136" s="25"/>
      <c r="BH136" s="25"/>
      <c r="BI136" s="25"/>
      <c r="BJ136" s="25"/>
      <c r="BK136" s="25"/>
      <c r="BL136" s="25"/>
      <c r="BM136" s="25"/>
      <c r="BN136" s="25"/>
      <c r="BO136" s="25"/>
      <c r="BP136" s="25"/>
      <c r="BQ136" s="25"/>
      <c r="BR136" s="25"/>
      <c r="BS136" s="25"/>
      <c r="BT136" s="25"/>
      <c r="BU136" s="25"/>
      <c r="BV136" s="25"/>
      <c r="BW136" s="25"/>
      <c r="BX136" s="25"/>
      <c r="BY136" s="25"/>
      <c r="BZ136" s="25"/>
      <c r="CA136" s="25"/>
      <c r="CB136" s="25"/>
      <c r="CC136" s="25"/>
      <c r="CD136" s="25"/>
      <c r="CE136" s="25"/>
      <c r="CF136" s="25"/>
      <c r="CG136" s="25"/>
      <c r="CH136" s="25"/>
      <c r="CI136" s="25"/>
    </row>
    <row r="137" spans="1:87" ht="14">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c r="AY137" s="25"/>
      <c r="AZ137" s="25"/>
      <c r="BA137" s="25"/>
      <c r="BB137" s="25"/>
      <c r="BC137" s="25"/>
      <c r="BD137" s="25"/>
      <c r="BE137" s="25"/>
      <c r="BF137" s="25"/>
      <c r="BG137" s="25"/>
      <c r="BH137" s="25"/>
      <c r="BI137" s="25"/>
      <c r="BJ137" s="25"/>
      <c r="BK137" s="25"/>
      <c r="BL137" s="25"/>
      <c r="BM137" s="25"/>
      <c r="BN137" s="25"/>
      <c r="BO137" s="25"/>
      <c r="BP137" s="25"/>
      <c r="BQ137" s="25"/>
      <c r="BR137" s="25"/>
      <c r="BS137" s="25"/>
      <c r="BT137" s="25"/>
      <c r="BU137" s="25"/>
      <c r="BV137" s="25"/>
      <c r="BW137" s="25"/>
      <c r="BX137" s="25"/>
      <c r="BY137" s="25"/>
      <c r="BZ137" s="25"/>
      <c r="CA137" s="25"/>
      <c r="CB137" s="25"/>
      <c r="CC137" s="25"/>
      <c r="CD137" s="25"/>
      <c r="CE137" s="25"/>
      <c r="CF137" s="25"/>
      <c r="CG137" s="25"/>
      <c r="CH137" s="25"/>
      <c r="CI137" s="25"/>
    </row>
    <row r="138" spans="1:87" ht="14">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5"/>
      <c r="AZ138" s="25"/>
      <c r="BA138" s="25"/>
      <c r="BB138" s="25"/>
      <c r="BC138" s="25"/>
      <c r="BD138" s="25"/>
      <c r="BE138" s="25"/>
      <c r="BF138" s="25"/>
      <c r="BG138" s="25"/>
      <c r="BH138" s="25"/>
      <c r="BI138" s="25"/>
      <c r="BJ138" s="25"/>
      <c r="BK138" s="25"/>
      <c r="BL138" s="25"/>
      <c r="BM138" s="25"/>
      <c r="BN138" s="25"/>
      <c r="BO138" s="25"/>
      <c r="BP138" s="25"/>
      <c r="BQ138" s="25"/>
      <c r="BR138" s="25"/>
      <c r="BS138" s="25"/>
      <c r="BT138" s="25"/>
      <c r="BU138" s="25"/>
      <c r="BV138" s="25"/>
      <c r="BW138" s="25"/>
      <c r="BX138" s="25"/>
      <c r="BY138" s="25"/>
      <c r="BZ138" s="25"/>
      <c r="CA138" s="25"/>
      <c r="CB138" s="25"/>
      <c r="CC138" s="25"/>
      <c r="CD138" s="25"/>
      <c r="CE138" s="25"/>
      <c r="CF138" s="25"/>
      <c r="CG138" s="25"/>
      <c r="CH138" s="25"/>
      <c r="CI138" s="25"/>
    </row>
    <row r="139" spans="1:87" ht="14">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25"/>
      <c r="BB139" s="25"/>
      <c r="BC139" s="25"/>
      <c r="BD139" s="25"/>
      <c r="BE139" s="25"/>
      <c r="BF139" s="25"/>
      <c r="BG139" s="25"/>
      <c r="BH139" s="25"/>
      <c r="BI139" s="25"/>
      <c r="BJ139" s="25"/>
      <c r="BK139" s="25"/>
      <c r="BL139" s="25"/>
      <c r="BM139" s="25"/>
      <c r="BN139" s="25"/>
      <c r="BO139" s="25"/>
      <c r="BP139" s="25"/>
      <c r="BQ139" s="25"/>
      <c r="BR139" s="25"/>
      <c r="BS139" s="25"/>
      <c r="BT139" s="25"/>
      <c r="BU139" s="25"/>
      <c r="BV139" s="25"/>
      <c r="BW139" s="25"/>
      <c r="BX139" s="25"/>
      <c r="BY139" s="25"/>
      <c r="BZ139" s="25"/>
      <c r="CA139" s="25"/>
      <c r="CB139" s="25"/>
      <c r="CC139" s="25"/>
      <c r="CD139" s="25"/>
      <c r="CE139" s="25"/>
      <c r="CF139" s="25"/>
      <c r="CG139" s="25"/>
      <c r="CH139" s="25"/>
      <c r="CI139" s="25"/>
    </row>
    <row r="140" spans="1:87" ht="14">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c r="AY140" s="25"/>
      <c r="AZ140" s="25"/>
      <c r="BA140" s="25"/>
      <c r="BB140" s="25"/>
      <c r="BC140" s="25"/>
      <c r="BD140" s="25"/>
      <c r="BE140" s="25"/>
      <c r="BF140" s="25"/>
      <c r="BG140" s="25"/>
      <c r="BH140" s="25"/>
      <c r="BI140" s="25"/>
      <c r="BJ140" s="25"/>
      <c r="BK140" s="25"/>
      <c r="BL140" s="25"/>
      <c r="BM140" s="25"/>
      <c r="BN140" s="25"/>
      <c r="BO140" s="25"/>
      <c r="BP140" s="25"/>
      <c r="BQ140" s="25"/>
      <c r="BR140" s="25"/>
      <c r="BS140" s="25"/>
      <c r="BT140" s="25"/>
      <c r="BU140" s="25"/>
      <c r="BV140" s="25"/>
      <c r="BW140" s="25"/>
      <c r="BX140" s="25"/>
      <c r="BY140" s="25"/>
      <c r="BZ140" s="25"/>
      <c r="CA140" s="25"/>
      <c r="CB140" s="25"/>
      <c r="CC140" s="25"/>
      <c r="CD140" s="25"/>
      <c r="CE140" s="25"/>
      <c r="CF140" s="25"/>
      <c r="CG140" s="25"/>
      <c r="CH140" s="25"/>
      <c r="CI140" s="25"/>
    </row>
    <row r="141" spans="1:87" ht="14">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5"/>
      <c r="AZ141" s="25"/>
      <c r="BA141" s="25"/>
      <c r="BB141" s="25"/>
      <c r="BC141" s="25"/>
      <c r="BD141" s="25"/>
      <c r="BE141" s="25"/>
      <c r="BF141" s="25"/>
      <c r="BG141" s="25"/>
      <c r="BH141" s="25"/>
      <c r="BI141" s="25"/>
      <c r="BJ141" s="25"/>
      <c r="BK141" s="25"/>
      <c r="BL141" s="25"/>
      <c r="BM141" s="25"/>
      <c r="BN141" s="25"/>
      <c r="BO141" s="25"/>
      <c r="BP141" s="25"/>
      <c r="BQ141" s="25"/>
      <c r="BR141" s="25"/>
      <c r="BS141" s="25"/>
      <c r="BT141" s="25"/>
      <c r="BU141" s="25"/>
      <c r="BV141" s="25"/>
      <c r="BW141" s="25"/>
      <c r="BX141" s="25"/>
      <c r="BY141" s="25"/>
      <c r="BZ141" s="25"/>
      <c r="CA141" s="25"/>
      <c r="CB141" s="25"/>
      <c r="CC141" s="25"/>
      <c r="CD141" s="25"/>
      <c r="CE141" s="25"/>
      <c r="CF141" s="25"/>
      <c r="CG141" s="25"/>
      <c r="CH141" s="25"/>
      <c r="CI141" s="25"/>
    </row>
    <row r="142" spans="1:87" ht="14">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25"/>
      <c r="AU142" s="25"/>
      <c r="AV142" s="25"/>
      <c r="AW142" s="25"/>
      <c r="AX142" s="25"/>
      <c r="AY142" s="25"/>
      <c r="AZ142" s="25"/>
      <c r="BA142" s="25"/>
      <c r="BB142" s="25"/>
      <c r="BC142" s="25"/>
      <c r="BD142" s="25"/>
      <c r="BE142" s="25"/>
      <c r="BF142" s="25"/>
      <c r="BG142" s="25"/>
      <c r="BH142" s="25"/>
      <c r="BI142" s="25"/>
      <c r="BJ142" s="25"/>
      <c r="BK142" s="25"/>
      <c r="BL142" s="25"/>
      <c r="BM142" s="25"/>
      <c r="BN142" s="25"/>
      <c r="BO142" s="25"/>
      <c r="BP142" s="25"/>
      <c r="BQ142" s="25"/>
      <c r="BR142" s="25"/>
      <c r="BS142" s="25"/>
      <c r="BT142" s="25"/>
      <c r="BU142" s="25"/>
      <c r="BV142" s="25"/>
      <c r="BW142" s="25"/>
      <c r="BX142" s="25"/>
      <c r="BY142" s="25"/>
      <c r="BZ142" s="25"/>
      <c r="CA142" s="25"/>
      <c r="CB142" s="25"/>
      <c r="CC142" s="25"/>
      <c r="CD142" s="25"/>
      <c r="CE142" s="25"/>
      <c r="CF142" s="25"/>
      <c r="CG142" s="25"/>
      <c r="CH142" s="25"/>
      <c r="CI142" s="25"/>
    </row>
    <row r="143" spans="1:87" ht="14">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25"/>
      <c r="AZ143" s="25"/>
      <c r="BA143" s="25"/>
      <c r="BB143" s="25"/>
      <c r="BC143" s="25"/>
      <c r="BD143" s="25"/>
      <c r="BE143" s="25"/>
      <c r="BF143" s="25"/>
      <c r="BG143" s="25"/>
      <c r="BH143" s="25"/>
      <c r="BI143" s="25"/>
      <c r="BJ143" s="25"/>
      <c r="BK143" s="25"/>
      <c r="BL143" s="25"/>
      <c r="BM143" s="25"/>
      <c r="BN143" s="25"/>
      <c r="BO143" s="25"/>
      <c r="BP143" s="25"/>
      <c r="BQ143" s="25"/>
      <c r="BR143" s="25"/>
      <c r="BS143" s="25"/>
      <c r="BT143" s="25"/>
      <c r="BU143" s="25"/>
      <c r="BV143" s="25"/>
      <c r="BW143" s="25"/>
      <c r="BX143" s="25"/>
      <c r="BY143" s="25"/>
      <c r="BZ143" s="25"/>
      <c r="CA143" s="25"/>
      <c r="CB143" s="25"/>
      <c r="CC143" s="25"/>
      <c r="CD143" s="25"/>
      <c r="CE143" s="25"/>
      <c r="CF143" s="25"/>
      <c r="CG143" s="25"/>
      <c r="CH143" s="25"/>
      <c r="CI143" s="25"/>
    </row>
    <row r="144" spans="1:87" ht="1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5"/>
      <c r="AZ144" s="25"/>
      <c r="BA144" s="25"/>
      <c r="BB144" s="25"/>
      <c r="BC144" s="25"/>
      <c r="BD144" s="25"/>
      <c r="BE144" s="25"/>
      <c r="BF144" s="25"/>
      <c r="BG144" s="25"/>
      <c r="BH144" s="25"/>
      <c r="BI144" s="25"/>
      <c r="BJ144" s="25"/>
      <c r="BK144" s="25"/>
      <c r="BL144" s="25"/>
      <c r="BM144" s="25"/>
      <c r="BN144" s="25"/>
      <c r="BO144" s="25"/>
      <c r="BP144" s="25"/>
      <c r="BQ144" s="25"/>
      <c r="BR144" s="25"/>
      <c r="BS144" s="25"/>
      <c r="BT144" s="25"/>
      <c r="BU144" s="25"/>
      <c r="BV144" s="25"/>
      <c r="BW144" s="25"/>
      <c r="BX144" s="25"/>
      <c r="BY144" s="25"/>
      <c r="BZ144" s="25"/>
      <c r="CA144" s="25"/>
      <c r="CB144" s="25"/>
      <c r="CC144" s="25"/>
      <c r="CD144" s="25"/>
      <c r="CE144" s="25"/>
      <c r="CF144" s="25"/>
      <c r="CG144" s="25"/>
      <c r="CH144" s="25"/>
      <c r="CI144" s="25"/>
    </row>
    <row r="145" spans="1:87" ht="14">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c r="AZ145" s="25"/>
      <c r="BA145" s="25"/>
      <c r="BB145" s="25"/>
      <c r="BC145" s="25"/>
      <c r="BD145" s="25"/>
      <c r="BE145" s="25"/>
      <c r="BF145" s="25"/>
      <c r="BG145" s="25"/>
      <c r="BH145" s="25"/>
      <c r="BI145" s="25"/>
      <c r="BJ145" s="25"/>
      <c r="BK145" s="25"/>
      <c r="BL145" s="25"/>
      <c r="BM145" s="25"/>
      <c r="BN145" s="25"/>
      <c r="BO145" s="25"/>
      <c r="BP145" s="25"/>
      <c r="BQ145" s="25"/>
      <c r="BR145" s="25"/>
      <c r="BS145" s="25"/>
      <c r="BT145" s="25"/>
      <c r="BU145" s="25"/>
      <c r="BV145" s="25"/>
      <c r="BW145" s="25"/>
      <c r="BX145" s="25"/>
      <c r="BY145" s="25"/>
      <c r="BZ145" s="25"/>
      <c r="CA145" s="25"/>
      <c r="CB145" s="25"/>
      <c r="CC145" s="25"/>
      <c r="CD145" s="25"/>
      <c r="CE145" s="25"/>
      <c r="CF145" s="25"/>
      <c r="CG145" s="25"/>
      <c r="CH145" s="25"/>
      <c r="CI145" s="25"/>
    </row>
    <row r="146" spans="1:87" ht="14">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25"/>
      <c r="BB146" s="25"/>
      <c r="BC146" s="25"/>
      <c r="BD146" s="25"/>
      <c r="BE146" s="25"/>
      <c r="BF146" s="25"/>
      <c r="BG146" s="25"/>
      <c r="BH146" s="25"/>
      <c r="BI146" s="25"/>
      <c r="BJ146" s="25"/>
      <c r="BK146" s="25"/>
      <c r="BL146" s="25"/>
      <c r="BM146" s="25"/>
      <c r="BN146" s="25"/>
      <c r="BO146" s="25"/>
      <c r="BP146" s="25"/>
      <c r="BQ146" s="25"/>
      <c r="BR146" s="25"/>
      <c r="BS146" s="25"/>
      <c r="BT146" s="25"/>
      <c r="BU146" s="25"/>
      <c r="BV146" s="25"/>
      <c r="BW146" s="25"/>
      <c r="BX146" s="25"/>
      <c r="BY146" s="25"/>
      <c r="BZ146" s="25"/>
      <c r="CA146" s="25"/>
      <c r="CB146" s="25"/>
      <c r="CC146" s="25"/>
      <c r="CD146" s="25"/>
      <c r="CE146" s="25"/>
      <c r="CF146" s="25"/>
      <c r="CG146" s="25"/>
      <c r="CH146" s="25"/>
      <c r="CI146" s="25"/>
    </row>
    <row r="147" spans="1:87" ht="14">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5"/>
      <c r="AZ147" s="25"/>
      <c r="BA147" s="25"/>
      <c r="BB147" s="25"/>
      <c r="BC147" s="25"/>
      <c r="BD147" s="25"/>
      <c r="BE147" s="25"/>
      <c r="BF147" s="25"/>
      <c r="BG147" s="25"/>
      <c r="BH147" s="25"/>
      <c r="BI147" s="25"/>
      <c r="BJ147" s="25"/>
      <c r="BK147" s="25"/>
      <c r="BL147" s="25"/>
      <c r="BM147" s="25"/>
      <c r="BN147" s="25"/>
      <c r="BO147" s="25"/>
      <c r="BP147" s="25"/>
      <c r="BQ147" s="25"/>
      <c r="BR147" s="25"/>
      <c r="BS147" s="25"/>
      <c r="BT147" s="25"/>
      <c r="BU147" s="25"/>
      <c r="BV147" s="25"/>
      <c r="BW147" s="25"/>
      <c r="BX147" s="25"/>
      <c r="BY147" s="25"/>
      <c r="BZ147" s="25"/>
      <c r="CA147" s="25"/>
      <c r="CB147" s="25"/>
      <c r="CC147" s="25"/>
      <c r="CD147" s="25"/>
      <c r="CE147" s="25"/>
      <c r="CF147" s="25"/>
      <c r="CG147" s="25"/>
      <c r="CH147" s="25"/>
      <c r="CI147" s="25"/>
    </row>
    <row r="148" spans="1:87" ht="14">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25"/>
      <c r="AZ148" s="25"/>
      <c r="BA148" s="25"/>
      <c r="BB148" s="25"/>
      <c r="BC148" s="25"/>
      <c r="BD148" s="25"/>
      <c r="BE148" s="25"/>
      <c r="BF148" s="25"/>
      <c r="BG148" s="25"/>
      <c r="BH148" s="25"/>
      <c r="BI148" s="25"/>
      <c r="BJ148" s="25"/>
      <c r="BK148" s="25"/>
      <c r="BL148" s="25"/>
      <c r="BM148" s="25"/>
      <c r="BN148" s="25"/>
      <c r="BO148" s="25"/>
      <c r="BP148" s="25"/>
      <c r="BQ148" s="25"/>
      <c r="BR148" s="25"/>
      <c r="BS148" s="25"/>
      <c r="BT148" s="25"/>
      <c r="BU148" s="25"/>
      <c r="BV148" s="25"/>
      <c r="BW148" s="25"/>
      <c r="BX148" s="25"/>
      <c r="BY148" s="25"/>
      <c r="BZ148" s="25"/>
      <c r="CA148" s="25"/>
      <c r="CB148" s="25"/>
      <c r="CC148" s="25"/>
      <c r="CD148" s="25"/>
      <c r="CE148" s="25"/>
      <c r="CF148" s="25"/>
      <c r="CG148" s="25"/>
      <c r="CH148" s="25"/>
      <c r="CI148" s="25"/>
    </row>
    <row r="149" spans="1:87" ht="14">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25"/>
      <c r="BB149" s="25"/>
      <c r="BC149" s="25"/>
      <c r="BD149" s="25"/>
      <c r="BE149" s="25"/>
      <c r="BF149" s="25"/>
      <c r="BG149" s="25"/>
      <c r="BH149" s="25"/>
      <c r="BI149" s="25"/>
      <c r="BJ149" s="25"/>
      <c r="BK149" s="25"/>
      <c r="BL149" s="25"/>
      <c r="BM149" s="25"/>
      <c r="BN149" s="25"/>
      <c r="BO149" s="25"/>
      <c r="BP149" s="25"/>
      <c r="BQ149" s="25"/>
      <c r="BR149" s="25"/>
      <c r="BS149" s="25"/>
      <c r="BT149" s="25"/>
      <c r="BU149" s="25"/>
      <c r="BV149" s="25"/>
      <c r="BW149" s="25"/>
      <c r="BX149" s="25"/>
      <c r="BY149" s="25"/>
      <c r="BZ149" s="25"/>
      <c r="CA149" s="25"/>
      <c r="CB149" s="25"/>
      <c r="CC149" s="25"/>
      <c r="CD149" s="25"/>
      <c r="CE149" s="25"/>
      <c r="CF149" s="25"/>
      <c r="CG149" s="25"/>
      <c r="CH149" s="25"/>
      <c r="CI149" s="25"/>
    </row>
    <row r="150" spans="1:87" ht="14">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25"/>
      <c r="BB150" s="25"/>
      <c r="BC150" s="25"/>
      <c r="BD150" s="25"/>
      <c r="BE150" s="25"/>
      <c r="BF150" s="25"/>
      <c r="BG150" s="25"/>
      <c r="BH150" s="25"/>
      <c r="BI150" s="25"/>
      <c r="BJ150" s="25"/>
      <c r="BK150" s="25"/>
      <c r="BL150" s="25"/>
      <c r="BM150" s="25"/>
      <c r="BN150" s="25"/>
      <c r="BO150" s="25"/>
      <c r="BP150" s="25"/>
      <c r="BQ150" s="25"/>
      <c r="BR150" s="25"/>
      <c r="BS150" s="25"/>
      <c r="BT150" s="25"/>
      <c r="BU150" s="25"/>
      <c r="BV150" s="25"/>
      <c r="BW150" s="25"/>
      <c r="BX150" s="25"/>
      <c r="BY150" s="25"/>
      <c r="BZ150" s="25"/>
      <c r="CA150" s="25"/>
      <c r="CB150" s="25"/>
      <c r="CC150" s="25"/>
      <c r="CD150" s="25"/>
      <c r="CE150" s="25"/>
      <c r="CF150" s="25"/>
      <c r="CG150" s="25"/>
      <c r="CH150" s="25"/>
      <c r="CI150" s="25"/>
    </row>
    <row r="151" spans="1:87" ht="14">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c r="AY151" s="25"/>
      <c r="AZ151" s="25"/>
      <c r="BA151" s="25"/>
      <c r="BB151" s="25"/>
      <c r="BC151" s="25"/>
      <c r="BD151" s="25"/>
      <c r="BE151" s="25"/>
      <c r="BF151" s="25"/>
      <c r="BG151" s="25"/>
      <c r="BH151" s="25"/>
      <c r="BI151" s="25"/>
      <c r="BJ151" s="25"/>
      <c r="BK151" s="25"/>
      <c r="BL151" s="25"/>
      <c r="BM151" s="25"/>
      <c r="BN151" s="25"/>
      <c r="BO151" s="25"/>
      <c r="BP151" s="25"/>
      <c r="BQ151" s="25"/>
      <c r="BR151" s="25"/>
      <c r="BS151" s="25"/>
      <c r="BT151" s="25"/>
      <c r="BU151" s="25"/>
      <c r="BV151" s="25"/>
      <c r="BW151" s="25"/>
      <c r="BX151" s="25"/>
      <c r="BY151" s="25"/>
      <c r="BZ151" s="25"/>
      <c r="CA151" s="25"/>
      <c r="CB151" s="25"/>
      <c r="CC151" s="25"/>
      <c r="CD151" s="25"/>
      <c r="CE151" s="25"/>
      <c r="CF151" s="25"/>
      <c r="CG151" s="25"/>
      <c r="CH151" s="25"/>
      <c r="CI151" s="25"/>
    </row>
    <row r="152" spans="1:87" ht="14">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25"/>
      <c r="BB152" s="25"/>
      <c r="BC152" s="25"/>
      <c r="BD152" s="25"/>
      <c r="BE152" s="25"/>
      <c r="BF152" s="25"/>
      <c r="BG152" s="25"/>
      <c r="BH152" s="25"/>
      <c r="BI152" s="25"/>
      <c r="BJ152" s="25"/>
      <c r="BK152" s="25"/>
      <c r="BL152" s="25"/>
      <c r="BM152" s="25"/>
      <c r="BN152" s="25"/>
      <c r="BO152" s="25"/>
      <c r="BP152" s="25"/>
      <c r="BQ152" s="25"/>
      <c r="BR152" s="25"/>
      <c r="BS152" s="25"/>
      <c r="BT152" s="25"/>
      <c r="BU152" s="25"/>
      <c r="BV152" s="25"/>
      <c r="BW152" s="25"/>
      <c r="BX152" s="25"/>
      <c r="BY152" s="25"/>
      <c r="BZ152" s="25"/>
      <c r="CA152" s="25"/>
      <c r="CB152" s="25"/>
      <c r="CC152" s="25"/>
      <c r="CD152" s="25"/>
      <c r="CE152" s="25"/>
      <c r="CF152" s="25"/>
      <c r="CG152" s="25"/>
      <c r="CH152" s="25"/>
      <c r="CI152" s="25"/>
    </row>
    <row r="153" spans="1:87" ht="14">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5"/>
      <c r="AZ153" s="25"/>
      <c r="BA153" s="25"/>
      <c r="BB153" s="25"/>
      <c r="BC153" s="25"/>
      <c r="BD153" s="25"/>
      <c r="BE153" s="25"/>
      <c r="BF153" s="25"/>
      <c r="BG153" s="25"/>
      <c r="BH153" s="25"/>
      <c r="BI153" s="25"/>
      <c r="BJ153" s="25"/>
      <c r="BK153" s="25"/>
      <c r="BL153" s="25"/>
      <c r="BM153" s="25"/>
      <c r="BN153" s="25"/>
      <c r="BO153" s="25"/>
      <c r="BP153" s="25"/>
      <c r="BQ153" s="25"/>
      <c r="BR153" s="25"/>
      <c r="BS153" s="25"/>
      <c r="BT153" s="25"/>
      <c r="BU153" s="25"/>
      <c r="BV153" s="25"/>
      <c r="BW153" s="25"/>
      <c r="BX153" s="25"/>
      <c r="BY153" s="25"/>
      <c r="BZ153" s="25"/>
      <c r="CA153" s="25"/>
      <c r="CB153" s="25"/>
      <c r="CC153" s="25"/>
      <c r="CD153" s="25"/>
      <c r="CE153" s="25"/>
      <c r="CF153" s="25"/>
      <c r="CG153" s="25"/>
      <c r="CH153" s="25"/>
      <c r="CI153" s="25"/>
    </row>
    <row r="154" spans="1:87" ht="1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25"/>
      <c r="AZ154" s="25"/>
      <c r="BA154" s="25"/>
      <c r="BB154" s="25"/>
      <c r="BC154" s="25"/>
      <c r="BD154" s="25"/>
      <c r="BE154" s="25"/>
      <c r="BF154" s="25"/>
      <c r="BG154" s="25"/>
      <c r="BH154" s="25"/>
      <c r="BI154" s="25"/>
      <c r="BJ154" s="25"/>
      <c r="BK154" s="25"/>
      <c r="BL154" s="25"/>
      <c r="BM154" s="25"/>
      <c r="BN154" s="25"/>
      <c r="BO154" s="25"/>
      <c r="BP154" s="25"/>
      <c r="BQ154" s="25"/>
      <c r="BR154" s="25"/>
      <c r="BS154" s="25"/>
      <c r="BT154" s="25"/>
      <c r="BU154" s="25"/>
      <c r="BV154" s="25"/>
      <c r="BW154" s="25"/>
      <c r="BX154" s="25"/>
      <c r="BY154" s="25"/>
      <c r="BZ154" s="25"/>
      <c r="CA154" s="25"/>
      <c r="CB154" s="25"/>
      <c r="CC154" s="25"/>
      <c r="CD154" s="25"/>
      <c r="CE154" s="25"/>
      <c r="CF154" s="25"/>
      <c r="CG154" s="25"/>
      <c r="CH154" s="25"/>
      <c r="CI154" s="25"/>
    </row>
    <row r="155" spans="1:87" ht="14">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c r="AY155" s="25"/>
      <c r="AZ155" s="25"/>
      <c r="BA155" s="25"/>
      <c r="BB155" s="25"/>
      <c r="BC155" s="25"/>
      <c r="BD155" s="25"/>
      <c r="BE155" s="25"/>
      <c r="BF155" s="25"/>
      <c r="BG155" s="25"/>
      <c r="BH155" s="25"/>
      <c r="BI155" s="25"/>
      <c r="BJ155" s="25"/>
      <c r="BK155" s="25"/>
      <c r="BL155" s="25"/>
      <c r="BM155" s="25"/>
      <c r="BN155" s="25"/>
      <c r="BO155" s="25"/>
      <c r="BP155" s="25"/>
      <c r="BQ155" s="25"/>
      <c r="BR155" s="25"/>
      <c r="BS155" s="25"/>
      <c r="BT155" s="25"/>
      <c r="BU155" s="25"/>
      <c r="BV155" s="25"/>
      <c r="BW155" s="25"/>
      <c r="BX155" s="25"/>
      <c r="BY155" s="25"/>
      <c r="BZ155" s="25"/>
      <c r="CA155" s="25"/>
      <c r="CB155" s="25"/>
      <c r="CC155" s="25"/>
      <c r="CD155" s="25"/>
      <c r="CE155" s="25"/>
      <c r="CF155" s="25"/>
      <c r="CG155" s="25"/>
      <c r="CH155" s="25"/>
      <c r="CI155" s="25"/>
    </row>
    <row r="156" spans="1:87" ht="14">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25"/>
      <c r="BB156" s="25"/>
      <c r="BC156" s="25"/>
      <c r="BD156" s="25"/>
      <c r="BE156" s="25"/>
      <c r="BF156" s="25"/>
      <c r="BG156" s="25"/>
      <c r="BH156" s="25"/>
      <c r="BI156" s="25"/>
      <c r="BJ156" s="25"/>
      <c r="BK156" s="25"/>
      <c r="BL156" s="25"/>
      <c r="BM156" s="25"/>
      <c r="BN156" s="25"/>
      <c r="BO156" s="25"/>
      <c r="BP156" s="25"/>
      <c r="BQ156" s="25"/>
      <c r="BR156" s="25"/>
      <c r="BS156" s="25"/>
      <c r="BT156" s="25"/>
      <c r="BU156" s="25"/>
      <c r="BV156" s="25"/>
      <c r="BW156" s="25"/>
      <c r="BX156" s="25"/>
      <c r="BY156" s="25"/>
      <c r="BZ156" s="25"/>
      <c r="CA156" s="25"/>
      <c r="CB156" s="25"/>
      <c r="CC156" s="25"/>
      <c r="CD156" s="25"/>
      <c r="CE156" s="25"/>
      <c r="CF156" s="25"/>
      <c r="CG156" s="25"/>
      <c r="CH156" s="25"/>
      <c r="CI156" s="25"/>
    </row>
    <row r="157" spans="1:87" ht="14">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25"/>
      <c r="BB157" s="25"/>
      <c r="BC157" s="25"/>
      <c r="BD157" s="25"/>
      <c r="BE157" s="25"/>
      <c r="BF157" s="25"/>
      <c r="BG157" s="25"/>
      <c r="BH157" s="25"/>
      <c r="BI157" s="25"/>
      <c r="BJ157" s="25"/>
      <c r="BK157" s="25"/>
      <c r="BL157" s="25"/>
      <c r="BM157" s="25"/>
      <c r="BN157" s="25"/>
      <c r="BO157" s="25"/>
      <c r="BP157" s="25"/>
      <c r="BQ157" s="25"/>
      <c r="BR157" s="25"/>
      <c r="BS157" s="25"/>
      <c r="BT157" s="25"/>
      <c r="BU157" s="25"/>
      <c r="BV157" s="25"/>
      <c r="BW157" s="25"/>
      <c r="BX157" s="25"/>
      <c r="BY157" s="25"/>
      <c r="BZ157" s="25"/>
      <c r="CA157" s="25"/>
      <c r="CB157" s="25"/>
      <c r="CC157" s="25"/>
      <c r="CD157" s="25"/>
      <c r="CE157" s="25"/>
      <c r="CF157" s="25"/>
      <c r="CG157" s="25"/>
      <c r="CH157" s="25"/>
      <c r="CI157" s="25"/>
    </row>
    <row r="158" spans="1:87" ht="14">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25"/>
      <c r="AZ158" s="25"/>
      <c r="BA158" s="25"/>
      <c r="BB158" s="25"/>
      <c r="BC158" s="25"/>
      <c r="BD158" s="25"/>
      <c r="BE158" s="25"/>
      <c r="BF158" s="25"/>
      <c r="BG158" s="25"/>
      <c r="BH158" s="25"/>
      <c r="BI158" s="25"/>
      <c r="BJ158" s="25"/>
      <c r="BK158" s="25"/>
      <c r="BL158" s="25"/>
      <c r="BM158" s="25"/>
      <c r="BN158" s="25"/>
      <c r="BO158" s="25"/>
      <c r="BP158" s="25"/>
      <c r="BQ158" s="25"/>
      <c r="BR158" s="25"/>
      <c r="BS158" s="25"/>
      <c r="BT158" s="25"/>
      <c r="BU158" s="25"/>
      <c r="BV158" s="25"/>
      <c r="BW158" s="25"/>
      <c r="BX158" s="25"/>
      <c r="BY158" s="25"/>
      <c r="BZ158" s="25"/>
      <c r="CA158" s="25"/>
      <c r="CB158" s="25"/>
      <c r="CC158" s="25"/>
      <c r="CD158" s="25"/>
      <c r="CE158" s="25"/>
      <c r="CF158" s="25"/>
      <c r="CG158" s="25"/>
      <c r="CH158" s="25"/>
      <c r="CI158" s="25"/>
    </row>
    <row r="159" spans="1:87" ht="14">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25"/>
      <c r="BB159" s="25"/>
      <c r="BC159" s="25"/>
      <c r="BD159" s="25"/>
      <c r="BE159" s="25"/>
      <c r="BF159" s="25"/>
      <c r="BG159" s="25"/>
      <c r="BH159" s="25"/>
      <c r="BI159" s="25"/>
      <c r="BJ159" s="25"/>
      <c r="BK159" s="25"/>
      <c r="BL159" s="25"/>
      <c r="BM159" s="25"/>
      <c r="BN159" s="25"/>
      <c r="BO159" s="25"/>
      <c r="BP159" s="25"/>
      <c r="BQ159" s="25"/>
      <c r="BR159" s="25"/>
      <c r="BS159" s="25"/>
      <c r="BT159" s="25"/>
      <c r="BU159" s="25"/>
      <c r="BV159" s="25"/>
      <c r="BW159" s="25"/>
      <c r="BX159" s="25"/>
      <c r="BY159" s="25"/>
      <c r="BZ159" s="25"/>
      <c r="CA159" s="25"/>
      <c r="CB159" s="25"/>
      <c r="CC159" s="25"/>
      <c r="CD159" s="25"/>
      <c r="CE159" s="25"/>
      <c r="CF159" s="25"/>
      <c r="CG159" s="25"/>
      <c r="CH159" s="25"/>
      <c r="CI159" s="25"/>
    </row>
    <row r="160" spans="1:87" ht="14">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c r="AY160" s="25"/>
      <c r="AZ160" s="25"/>
      <c r="BA160" s="25"/>
      <c r="BB160" s="25"/>
      <c r="BC160" s="25"/>
      <c r="BD160" s="25"/>
      <c r="BE160" s="25"/>
      <c r="BF160" s="25"/>
      <c r="BG160" s="25"/>
      <c r="BH160" s="25"/>
      <c r="BI160" s="25"/>
      <c r="BJ160" s="25"/>
      <c r="BK160" s="25"/>
      <c r="BL160" s="25"/>
      <c r="BM160" s="25"/>
      <c r="BN160" s="25"/>
      <c r="BO160" s="25"/>
      <c r="BP160" s="25"/>
      <c r="BQ160" s="25"/>
      <c r="BR160" s="25"/>
      <c r="BS160" s="25"/>
      <c r="BT160" s="25"/>
      <c r="BU160" s="25"/>
      <c r="BV160" s="25"/>
      <c r="BW160" s="25"/>
      <c r="BX160" s="25"/>
      <c r="BY160" s="25"/>
      <c r="BZ160" s="25"/>
      <c r="CA160" s="25"/>
      <c r="CB160" s="25"/>
      <c r="CC160" s="25"/>
      <c r="CD160" s="25"/>
      <c r="CE160" s="25"/>
      <c r="CF160" s="25"/>
      <c r="CG160" s="25"/>
      <c r="CH160" s="25"/>
      <c r="CI160" s="25"/>
    </row>
    <row r="161" spans="1:87" ht="14">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25"/>
      <c r="AY161" s="25"/>
      <c r="AZ161" s="25"/>
      <c r="BA161" s="25"/>
      <c r="BB161" s="25"/>
      <c r="BC161" s="25"/>
      <c r="BD161" s="25"/>
      <c r="BE161" s="25"/>
      <c r="BF161" s="25"/>
      <c r="BG161" s="25"/>
      <c r="BH161" s="25"/>
      <c r="BI161" s="25"/>
      <c r="BJ161" s="25"/>
      <c r="BK161" s="25"/>
      <c r="BL161" s="25"/>
      <c r="BM161" s="25"/>
      <c r="BN161" s="25"/>
      <c r="BO161" s="25"/>
      <c r="BP161" s="25"/>
      <c r="BQ161" s="25"/>
      <c r="BR161" s="25"/>
      <c r="BS161" s="25"/>
      <c r="BT161" s="25"/>
      <c r="BU161" s="25"/>
      <c r="BV161" s="25"/>
      <c r="BW161" s="25"/>
      <c r="BX161" s="25"/>
      <c r="BY161" s="25"/>
      <c r="BZ161" s="25"/>
      <c r="CA161" s="25"/>
      <c r="CB161" s="25"/>
      <c r="CC161" s="25"/>
      <c r="CD161" s="25"/>
      <c r="CE161" s="25"/>
      <c r="CF161" s="25"/>
      <c r="CG161" s="25"/>
      <c r="CH161" s="25"/>
      <c r="CI161" s="25"/>
    </row>
    <row r="162" spans="1:87" ht="14">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25"/>
      <c r="BB162" s="25"/>
      <c r="BC162" s="25"/>
      <c r="BD162" s="25"/>
      <c r="BE162" s="25"/>
      <c r="BF162" s="25"/>
      <c r="BG162" s="25"/>
      <c r="BH162" s="25"/>
      <c r="BI162" s="25"/>
      <c r="BJ162" s="25"/>
      <c r="BK162" s="25"/>
      <c r="BL162" s="25"/>
      <c r="BM162" s="25"/>
      <c r="BN162" s="25"/>
      <c r="BO162" s="25"/>
      <c r="BP162" s="25"/>
      <c r="BQ162" s="25"/>
      <c r="BR162" s="25"/>
      <c r="BS162" s="25"/>
      <c r="BT162" s="25"/>
      <c r="BU162" s="25"/>
      <c r="BV162" s="25"/>
      <c r="BW162" s="25"/>
      <c r="BX162" s="25"/>
      <c r="BY162" s="25"/>
      <c r="BZ162" s="25"/>
      <c r="CA162" s="25"/>
      <c r="CB162" s="25"/>
      <c r="CC162" s="25"/>
      <c r="CD162" s="25"/>
      <c r="CE162" s="25"/>
      <c r="CF162" s="25"/>
      <c r="CG162" s="25"/>
      <c r="CH162" s="25"/>
      <c r="CI162" s="25"/>
    </row>
    <row r="163" spans="1:87" ht="14">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25"/>
      <c r="BB163" s="25"/>
      <c r="BC163" s="25"/>
      <c r="BD163" s="25"/>
      <c r="BE163" s="25"/>
      <c r="BF163" s="25"/>
      <c r="BG163" s="25"/>
      <c r="BH163" s="25"/>
      <c r="BI163" s="25"/>
      <c r="BJ163" s="25"/>
      <c r="BK163" s="25"/>
      <c r="BL163" s="25"/>
      <c r="BM163" s="25"/>
      <c r="BN163" s="25"/>
      <c r="BO163" s="25"/>
      <c r="BP163" s="25"/>
      <c r="BQ163" s="25"/>
      <c r="BR163" s="25"/>
      <c r="BS163" s="25"/>
      <c r="BT163" s="25"/>
      <c r="BU163" s="25"/>
      <c r="BV163" s="25"/>
      <c r="BW163" s="25"/>
      <c r="BX163" s="25"/>
      <c r="BY163" s="25"/>
      <c r="BZ163" s="25"/>
      <c r="CA163" s="25"/>
      <c r="CB163" s="25"/>
      <c r="CC163" s="25"/>
      <c r="CD163" s="25"/>
      <c r="CE163" s="25"/>
      <c r="CF163" s="25"/>
      <c r="CG163" s="25"/>
      <c r="CH163" s="25"/>
      <c r="CI163" s="25"/>
    </row>
    <row r="164" spans="1:87" ht="1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25"/>
      <c r="BB164" s="25"/>
      <c r="BC164" s="25"/>
      <c r="BD164" s="25"/>
      <c r="BE164" s="25"/>
      <c r="BF164" s="25"/>
      <c r="BG164" s="25"/>
      <c r="BH164" s="25"/>
      <c r="BI164" s="25"/>
      <c r="BJ164" s="25"/>
      <c r="BK164" s="25"/>
      <c r="BL164" s="25"/>
      <c r="BM164" s="25"/>
      <c r="BN164" s="25"/>
      <c r="BO164" s="25"/>
      <c r="BP164" s="25"/>
      <c r="BQ164" s="25"/>
      <c r="BR164" s="25"/>
      <c r="BS164" s="25"/>
      <c r="BT164" s="25"/>
      <c r="BU164" s="25"/>
      <c r="BV164" s="25"/>
      <c r="BW164" s="25"/>
      <c r="BX164" s="25"/>
      <c r="BY164" s="25"/>
      <c r="BZ164" s="25"/>
      <c r="CA164" s="25"/>
      <c r="CB164" s="25"/>
      <c r="CC164" s="25"/>
      <c r="CD164" s="25"/>
      <c r="CE164" s="25"/>
      <c r="CF164" s="25"/>
      <c r="CG164" s="25"/>
      <c r="CH164" s="25"/>
      <c r="CI164" s="25"/>
    </row>
    <row r="165" spans="1:87" ht="14">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c r="AU165" s="25"/>
      <c r="AV165" s="25"/>
      <c r="AW165" s="25"/>
      <c r="AX165" s="25"/>
      <c r="AY165" s="25"/>
      <c r="AZ165" s="25"/>
      <c r="BA165" s="25"/>
      <c r="BB165" s="25"/>
      <c r="BC165" s="25"/>
      <c r="BD165" s="25"/>
      <c r="BE165" s="25"/>
      <c r="BF165" s="25"/>
      <c r="BG165" s="25"/>
      <c r="BH165" s="25"/>
      <c r="BI165" s="25"/>
      <c r="BJ165" s="25"/>
      <c r="BK165" s="25"/>
      <c r="BL165" s="25"/>
      <c r="BM165" s="25"/>
      <c r="BN165" s="25"/>
      <c r="BO165" s="25"/>
      <c r="BP165" s="25"/>
      <c r="BQ165" s="25"/>
      <c r="BR165" s="25"/>
      <c r="BS165" s="25"/>
      <c r="BT165" s="25"/>
      <c r="BU165" s="25"/>
      <c r="BV165" s="25"/>
      <c r="BW165" s="25"/>
      <c r="BX165" s="25"/>
      <c r="BY165" s="25"/>
      <c r="BZ165" s="25"/>
      <c r="CA165" s="25"/>
      <c r="CB165" s="25"/>
      <c r="CC165" s="25"/>
      <c r="CD165" s="25"/>
      <c r="CE165" s="25"/>
      <c r="CF165" s="25"/>
      <c r="CG165" s="25"/>
      <c r="CH165" s="25"/>
      <c r="CI165" s="25"/>
    </row>
    <row r="166" spans="1:87" ht="14">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25"/>
      <c r="AU166" s="25"/>
      <c r="AV166" s="25"/>
      <c r="AW166" s="25"/>
      <c r="AX166" s="25"/>
      <c r="AY166" s="25"/>
      <c r="AZ166" s="25"/>
      <c r="BA166" s="25"/>
      <c r="BB166" s="25"/>
      <c r="BC166" s="25"/>
      <c r="BD166" s="25"/>
      <c r="BE166" s="25"/>
      <c r="BF166" s="25"/>
      <c r="BG166" s="25"/>
      <c r="BH166" s="25"/>
      <c r="BI166" s="25"/>
      <c r="BJ166" s="25"/>
      <c r="BK166" s="25"/>
      <c r="BL166" s="25"/>
      <c r="BM166" s="25"/>
      <c r="BN166" s="25"/>
      <c r="BO166" s="25"/>
      <c r="BP166" s="25"/>
      <c r="BQ166" s="25"/>
      <c r="BR166" s="25"/>
      <c r="BS166" s="25"/>
      <c r="BT166" s="25"/>
      <c r="BU166" s="25"/>
      <c r="BV166" s="25"/>
      <c r="BW166" s="25"/>
      <c r="BX166" s="25"/>
      <c r="BY166" s="25"/>
      <c r="BZ166" s="25"/>
      <c r="CA166" s="25"/>
      <c r="CB166" s="25"/>
      <c r="CC166" s="25"/>
      <c r="CD166" s="25"/>
      <c r="CE166" s="25"/>
      <c r="CF166" s="25"/>
      <c r="CG166" s="25"/>
      <c r="CH166" s="25"/>
      <c r="CI166" s="25"/>
    </row>
    <row r="167" spans="1:87" ht="14">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25"/>
      <c r="AU167" s="25"/>
      <c r="AV167" s="25"/>
      <c r="AW167" s="25"/>
      <c r="AX167" s="25"/>
      <c r="AY167" s="25"/>
      <c r="AZ167" s="25"/>
      <c r="BA167" s="25"/>
      <c r="BB167" s="25"/>
      <c r="BC167" s="25"/>
      <c r="BD167" s="25"/>
      <c r="BE167" s="25"/>
      <c r="BF167" s="25"/>
      <c r="BG167" s="25"/>
      <c r="BH167" s="25"/>
      <c r="BI167" s="25"/>
      <c r="BJ167" s="25"/>
      <c r="BK167" s="25"/>
      <c r="BL167" s="25"/>
      <c r="BM167" s="25"/>
      <c r="BN167" s="25"/>
      <c r="BO167" s="25"/>
      <c r="BP167" s="25"/>
      <c r="BQ167" s="25"/>
      <c r="BR167" s="25"/>
      <c r="BS167" s="25"/>
      <c r="BT167" s="25"/>
      <c r="BU167" s="25"/>
      <c r="BV167" s="25"/>
      <c r="BW167" s="25"/>
      <c r="BX167" s="25"/>
      <c r="BY167" s="25"/>
      <c r="BZ167" s="25"/>
      <c r="CA167" s="25"/>
      <c r="CB167" s="25"/>
      <c r="CC167" s="25"/>
      <c r="CD167" s="25"/>
      <c r="CE167" s="25"/>
      <c r="CF167" s="25"/>
      <c r="CG167" s="25"/>
      <c r="CH167" s="25"/>
      <c r="CI167" s="25"/>
    </row>
    <row r="168" spans="1:87" ht="14">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25"/>
      <c r="AY168" s="25"/>
      <c r="AZ168" s="25"/>
      <c r="BA168" s="25"/>
      <c r="BB168" s="25"/>
      <c r="BC168" s="25"/>
      <c r="BD168" s="25"/>
      <c r="BE168" s="25"/>
      <c r="BF168" s="25"/>
      <c r="BG168" s="25"/>
      <c r="BH168" s="25"/>
      <c r="BI168" s="25"/>
      <c r="BJ168" s="25"/>
      <c r="BK168" s="25"/>
      <c r="BL168" s="25"/>
      <c r="BM168" s="25"/>
      <c r="BN168" s="25"/>
      <c r="BO168" s="25"/>
      <c r="BP168" s="25"/>
      <c r="BQ168" s="25"/>
      <c r="BR168" s="25"/>
      <c r="BS168" s="25"/>
      <c r="BT168" s="25"/>
      <c r="BU168" s="25"/>
      <c r="BV168" s="25"/>
      <c r="BW168" s="25"/>
      <c r="BX168" s="25"/>
      <c r="BY168" s="25"/>
      <c r="BZ168" s="25"/>
      <c r="CA168" s="25"/>
      <c r="CB168" s="25"/>
      <c r="CC168" s="25"/>
      <c r="CD168" s="25"/>
      <c r="CE168" s="25"/>
      <c r="CF168" s="25"/>
      <c r="CG168" s="25"/>
      <c r="CH168" s="25"/>
      <c r="CI168" s="25"/>
    </row>
    <row r="169" spans="1:87" ht="14">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c r="AW169" s="25"/>
      <c r="AX169" s="25"/>
      <c r="AY169" s="25"/>
      <c r="AZ169" s="25"/>
      <c r="BA169" s="25"/>
      <c r="BB169" s="25"/>
      <c r="BC169" s="25"/>
      <c r="BD169" s="25"/>
      <c r="BE169" s="25"/>
      <c r="BF169" s="25"/>
      <c r="BG169" s="25"/>
      <c r="BH169" s="25"/>
      <c r="BI169" s="25"/>
      <c r="BJ169" s="25"/>
      <c r="BK169" s="25"/>
      <c r="BL169" s="25"/>
      <c r="BM169" s="25"/>
      <c r="BN169" s="25"/>
      <c r="BO169" s="25"/>
      <c r="BP169" s="25"/>
      <c r="BQ169" s="25"/>
      <c r="BR169" s="25"/>
      <c r="BS169" s="25"/>
      <c r="BT169" s="25"/>
      <c r="BU169" s="25"/>
      <c r="BV169" s="25"/>
      <c r="BW169" s="25"/>
      <c r="BX169" s="25"/>
      <c r="BY169" s="25"/>
      <c r="BZ169" s="25"/>
      <c r="CA169" s="25"/>
      <c r="CB169" s="25"/>
      <c r="CC169" s="25"/>
      <c r="CD169" s="25"/>
      <c r="CE169" s="25"/>
      <c r="CF169" s="25"/>
      <c r="CG169" s="25"/>
      <c r="CH169" s="25"/>
      <c r="CI169" s="25"/>
    </row>
    <row r="170" spans="1:87" ht="14">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c r="AW170" s="25"/>
      <c r="AX170" s="25"/>
      <c r="AY170" s="25"/>
      <c r="AZ170" s="25"/>
      <c r="BA170" s="25"/>
      <c r="BB170" s="25"/>
      <c r="BC170" s="25"/>
      <c r="BD170" s="25"/>
      <c r="BE170" s="25"/>
      <c r="BF170" s="25"/>
      <c r="BG170" s="25"/>
      <c r="BH170" s="25"/>
      <c r="BI170" s="25"/>
      <c r="BJ170" s="25"/>
      <c r="BK170" s="25"/>
      <c r="BL170" s="25"/>
      <c r="BM170" s="25"/>
      <c r="BN170" s="25"/>
      <c r="BO170" s="25"/>
      <c r="BP170" s="25"/>
      <c r="BQ170" s="25"/>
      <c r="BR170" s="25"/>
      <c r="BS170" s="25"/>
      <c r="BT170" s="25"/>
      <c r="BU170" s="25"/>
      <c r="BV170" s="25"/>
      <c r="BW170" s="25"/>
      <c r="BX170" s="25"/>
      <c r="BY170" s="25"/>
      <c r="BZ170" s="25"/>
      <c r="CA170" s="25"/>
      <c r="CB170" s="25"/>
      <c r="CC170" s="25"/>
      <c r="CD170" s="25"/>
      <c r="CE170" s="25"/>
      <c r="CF170" s="25"/>
      <c r="CG170" s="25"/>
      <c r="CH170" s="25"/>
      <c r="CI170" s="25"/>
    </row>
    <row r="171" spans="1:87" ht="14">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c r="AW171" s="25"/>
      <c r="AX171" s="25"/>
      <c r="AY171" s="25"/>
      <c r="AZ171" s="25"/>
      <c r="BA171" s="25"/>
      <c r="BB171" s="25"/>
      <c r="BC171" s="25"/>
      <c r="BD171" s="25"/>
      <c r="BE171" s="25"/>
      <c r="BF171" s="25"/>
      <c r="BG171" s="25"/>
      <c r="BH171" s="25"/>
      <c r="BI171" s="25"/>
      <c r="BJ171" s="25"/>
      <c r="BK171" s="25"/>
      <c r="BL171" s="25"/>
      <c r="BM171" s="25"/>
      <c r="BN171" s="25"/>
      <c r="BO171" s="25"/>
      <c r="BP171" s="25"/>
      <c r="BQ171" s="25"/>
      <c r="BR171" s="25"/>
      <c r="BS171" s="25"/>
      <c r="BT171" s="25"/>
      <c r="BU171" s="25"/>
      <c r="BV171" s="25"/>
      <c r="BW171" s="25"/>
      <c r="BX171" s="25"/>
      <c r="BY171" s="25"/>
      <c r="BZ171" s="25"/>
      <c r="CA171" s="25"/>
      <c r="CB171" s="25"/>
      <c r="CC171" s="25"/>
      <c r="CD171" s="25"/>
      <c r="CE171" s="25"/>
      <c r="CF171" s="25"/>
      <c r="CG171" s="25"/>
      <c r="CH171" s="25"/>
      <c r="CI171" s="25"/>
    </row>
    <row r="172" spans="1:87" ht="14">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c r="AY172" s="25"/>
      <c r="AZ172" s="25"/>
      <c r="BA172" s="25"/>
      <c r="BB172" s="25"/>
      <c r="BC172" s="25"/>
      <c r="BD172" s="25"/>
      <c r="BE172" s="25"/>
      <c r="BF172" s="25"/>
      <c r="BG172" s="25"/>
      <c r="BH172" s="25"/>
      <c r="BI172" s="25"/>
      <c r="BJ172" s="25"/>
      <c r="BK172" s="25"/>
      <c r="BL172" s="25"/>
      <c r="BM172" s="25"/>
      <c r="BN172" s="25"/>
      <c r="BO172" s="25"/>
      <c r="BP172" s="25"/>
      <c r="BQ172" s="25"/>
      <c r="BR172" s="25"/>
      <c r="BS172" s="25"/>
      <c r="BT172" s="25"/>
      <c r="BU172" s="25"/>
      <c r="BV172" s="25"/>
      <c r="BW172" s="25"/>
      <c r="BX172" s="25"/>
      <c r="BY172" s="25"/>
      <c r="BZ172" s="25"/>
      <c r="CA172" s="25"/>
      <c r="CB172" s="25"/>
      <c r="CC172" s="25"/>
      <c r="CD172" s="25"/>
      <c r="CE172" s="25"/>
      <c r="CF172" s="25"/>
      <c r="CG172" s="25"/>
      <c r="CH172" s="25"/>
      <c r="CI172" s="25"/>
    </row>
    <row r="173" spans="1:87" ht="14">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25"/>
      <c r="AZ173" s="25"/>
      <c r="BA173" s="25"/>
      <c r="BB173" s="25"/>
      <c r="BC173" s="25"/>
      <c r="BD173" s="25"/>
      <c r="BE173" s="25"/>
      <c r="BF173" s="25"/>
      <c r="BG173" s="25"/>
      <c r="BH173" s="25"/>
      <c r="BI173" s="25"/>
      <c r="BJ173" s="25"/>
      <c r="BK173" s="25"/>
      <c r="BL173" s="25"/>
      <c r="BM173" s="25"/>
      <c r="BN173" s="25"/>
      <c r="BO173" s="25"/>
      <c r="BP173" s="25"/>
      <c r="BQ173" s="25"/>
      <c r="BR173" s="25"/>
      <c r="BS173" s="25"/>
      <c r="BT173" s="25"/>
      <c r="BU173" s="25"/>
      <c r="BV173" s="25"/>
      <c r="BW173" s="25"/>
      <c r="BX173" s="25"/>
      <c r="BY173" s="25"/>
      <c r="BZ173" s="25"/>
      <c r="CA173" s="25"/>
      <c r="CB173" s="25"/>
      <c r="CC173" s="25"/>
      <c r="CD173" s="25"/>
      <c r="CE173" s="25"/>
      <c r="CF173" s="25"/>
      <c r="CG173" s="25"/>
      <c r="CH173" s="25"/>
      <c r="CI173" s="25"/>
    </row>
    <row r="174" spans="1:87" ht="1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c r="AU174" s="25"/>
      <c r="AV174" s="25"/>
      <c r="AW174" s="25"/>
      <c r="AX174" s="25"/>
      <c r="AY174" s="25"/>
      <c r="AZ174" s="25"/>
      <c r="BA174" s="25"/>
      <c r="BB174" s="25"/>
      <c r="BC174" s="25"/>
      <c r="BD174" s="25"/>
      <c r="BE174" s="25"/>
      <c r="BF174" s="25"/>
      <c r="BG174" s="25"/>
      <c r="BH174" s="25"/>
      <c r="BI174" s="25"/>
      <c r="BJ174" s="25"/>
      <c r="BK174" s="25"/>
      <c r="BL174" s="25"/>
      <c r="BM174" s="25"/>
      <c r="BN174" s="25"/>
      <c r="BO174" s="25"/>
      <c r="BP174" s="25"/>
      <c r="BQ174" s="25"/>
      <c r="BR174" s="25"/>
      <c r="BS174" s="25"/>
      <c r="BT174" s="25"/>
      <c r="BU174" s="25"/>
      <c r="BV174" s="25"/>
      <c r="BW174" s="25"/>
      <c r="BX174" s="25"/>
      <c r="BY174" s="25"/>
      <c r="BZ174" s="25"/>
      <c r="CA174" s="25"/>
      <c r="CB174" s="25"/>
      <c r="CC174" s="25"/>
      <c r="CD174" s="25"/>
      <c r="CE174" s="25"/>
      <c r="CF174" s="25"/>
      <c r="CG174" s="25"/>
      <c r="CH174" s="25"/>
      <c r="CI174" s="25"/>
    </row>
    <row r="175" spans="1:87" ht="14">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5"/>
      <c r="AZ175" s="25"/>
      <c r="BA175" s="25"/>
      <c r="BB175" s="25"/>
      <c r="BC175" s="25"/>
      <c r="BD175" s="25"/>
      <c r="BE175" s="25"/>
      <c r="BF175" s="25"/>
      <c r="BG175" s="25"/>
      <c r="BH175" s="25"/>
      <c r="BI175" s="25"/>
      <c r="BJ175" s="25"/>
      <c r="BK175" s="25"/>
      <c r="BL175" s="25"/>
      <c r="BM175" s="25"/>
      <c r="BN175" s="25"/>
      <c r="BO175" s="25"/>
      <c r="BP175" s="25"/>
      <c r="BQ175" s="25"/>
      <c r="BR175" s="25"/>
      <c r="BS175" s="25"/>
      <c r="BT175" s="25"/>
      <c r="BU175" s="25"/>
      <c r="BV175" s="25"/>
      <c r="BW175" s="25"/>
      <c r="BX175" s="25"/>
      <c r="BY175" s="25"/>
      <c r="BZ175" s="25"/>
      <c r="CA175" s="25"/>
      <c r="CB175" s="25"/>
      <c r="CC175" s="25"/>
      <c r="CD175" s="25"/>
      <c r="CE175" s="25"/>
      <c r="CF175" s="25"/>
      <c r="CG175" s="25"/>
      <c r="CH175" s="25"/>
      <c r="CI175" s="25"/>
    </row>
    <row r="176" spans="1:87" ht="14">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25"/>
      <c r="AU176" s="25"/>
      <c r="AV176" s="25"/>
      <c r="AW176" s="25"/>
      <c r="AX176" s="25"/>
      <c r="AY176" s="25"/>
      <c r="AZ176" s="25"/>
      <c r="BA176" s="25"/>
      <c r="BB176" s="25"/>
      <c r="BC176" s="25"/>
      <c r="BD176" s="25"/>
      <c r="BE176" s="25"/>
      <c r="BF176" s="25"/>
      <c r="BG176" s="25"/>
      <c r="BH176" s="25"/>
      <c r="BI176" s="25"/>
      <c r="BJ176" s="25"/>
      <c r="BK176" s="25"/>
      <c r="BL176" s="25"/>
      <c r="BM176" s="25"/>
      <c r="BN176" s="25"/>
      <c r="BO176" s="25"/>
      <c r="BP176" s="25"/>
      <c r="BQ176" s="25"/>
      <c r="BR176" s="25"/>
      <c r="BS176" s="25"/>
      <c r="BT176" s="25"/>
      <c r="BU176" s="25"/>
      <c r="BV176" s="25"/>
      <c r="BW176" s="25"/>
      <c r="BX176" s="25"/>
      <c r="BY176" s="25"/>
      <c r="BZ176" s="25"/>
      <c r="CA176" s="25"/>
      <c r="CB176" s="25"/>
      <c r="CC176" s="25"/>
      <c r="CD176" s="25"/>
      <c r="CE176" s="25"/>
      <c r="CF176" s="25"/>
      <c r="CG176" s="25"/>
      <c r="CH176" s="25"/>
      <c r="CI176" s="25"/>
    </row>
    <row r="177" spans="1:87" ht="14">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25"/>
      <c r="AU177" s="25"/>
      <c r="AV177" s="25"/>
      <c r="AW177" s="25"/>
      <c r="AX177" s="25"/>
      <c r="AY177" s="25"/>
      <c r="AZ177" s="25"/>
      <c r="BA177" s="25"/>
      <c r="BB177" s="25"/>
      <c r="BC177" s="25"/>
      <c r="BD177" s="25"/>
      <c r="BE177" s="25"/>
      <c r="BF177" s="25"/>
      <c r="BG177" s="25"/>
      <c r="BH177" s="25"/>
      <c r="BI177" s="25"/>
      <c r="BJ177" s="25"/>
      <c r="BK177" s="25"/>
      <c r="BL177" s="25"/>
      <c r="BM177" s="25"/>
      <c r="BN177" s="25"/>
      <c r="BO177" s="25"/>
      <c r="BP177" s="25"/>
      <c r="BQ177" s="25"/>
      <c r="BR177" s="25"/>
      <c r="BS177" s="25"/>
      <c r="BT177" s="25"/>
      <c r="BU177" s="25"/>
      <c r="BV177" s="25"/>
      <c r="BW177" s="25"/>
      <c r="BX177" s="25"/>
      <c r="BY177" s="25"/>
      <c r="BZ177" s="25"/>
      <c r="CA177" s="25"/>
      <c r="CB177" s="25"/>
      <c r="CC177" s="25"/>
      <c r="CD177" s="25"/>
      <c r="CE177" s="25"/>
      <c r="CF177" s="25"/>
      <c r="CG177" s="25"/>
      <c r="CH177" s="25"/>
      <c r="CI177" s="25"/>
    </row>
    <row r="178" spans="1:87" ht="14">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25"/>
      <c r="AZ178" s="25"/>
      <c r="BA178" s="25"/>
      <c r="BB178" s="25"/>
      <c r="BC178" s="25"/>
      <c r="BD178" s="25"/>
      <c r="BE178" s="25"/>
      <c r="BF178" s="25"/>
      <c r="BG178" s="25"/>
      <c r="BH178" s="25"/>
      <c r="BI178" s="25"/>
      <c r="BJ178" s="25"/>
      <c r="BK178" s="25"/>
      <c r="BL178" s="25"/>
      <c r="BM178" s="25"/>
      <c r="BN178" s="25"/>
      <c r="BO178" s="25"/>
      <c r="BP178" s="25"/>
      <c r="BQ178" s="25"/>
      <c r="BR178" s="25"/>
      <c r="BS178" s="25"/>
      <c r="BT178" s="25"/>
      <c r="BU178" s="25"/>
      <c r="BV178" s="25"/>
      <c r="BW178" s="25"/>
      <c r="BX178" s="25"/>
      <c r="BY178" s="25"/>
      <c r="BZ178" s="25"/>
      <c r="CA178" s="25"/>
      <c r="CB178" s="25"/>
      <c r="CC178" s="25"/>
      <c r="CD178" s="25"/>
      <c r="CE178" s="25"/>
      <c r="CF178" s="25"/>
      <c r="CG178" s="25"/>
      <c r="CH178" s="25"/>
      <c r="CI178" s="25"/>
    </row>
    <row r="179" spans="1:87" ht="14">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25"/>
      <c r="AU179" s="25"/>
      <c r="AV179" s="25"/>
      <c r="AW179" s="25"/>
      <c r="AX179" s="25"/>
      <c r="AY179" s="25"/>
      <c r="AZ179" s="25"/>
      <c r="BA179" s="25"/>
      <c r="BB179" s="25"/>
      <c r="BC179" s="25"/>
      <c r="BD179" s="25"/>
      <c r="BE179" s="25"/>
      <c r="BF179" s="25"/>
      <c r="BG179" s="25"/>
      <c r="BH179" s="25"/>
      <c r="BI179" s="25"/>
      <c r="BJ179" s="25"/>
      <c r="BK179" s="25"/>
      <c r="BL179" s="25"/>
      <c r="BM179" s="25"/>
      <c r="BN179" s="25"/>
      <c r="BO179" s="25"/>
      <c r="BP179" s="25"/>
      <c r="BQ179" s="25"/>
      <c r="BR179" s="25"/>
      <c r="BS179" s="25"/>
      <c r="BT179" s="25"/>
      <c r="BU179" s="25"/>
      <c r="BV179" s="25"/>
      <c r="BW179" s="25"/>
      <c r="BX179" s="25"/>
      <c r="BY179" s="25"/>
      <c r="BZ179" s="25"/>
      <c r="CA179" s="25"/>
      <c r="CB179" s="25"/>
      <c r="CC179" s="25"/>
      <c r="CD179" s="25"/>
      <c r="CE179" s="25"/>
      <c r="CF179" s="25"/>
      <c r="CG179" s="25"/>
      <c r="CH179" s="25"/>
      <c r="CI179" s="25"/>
    </row>
    <row r="180" spans="1:87" ht="14">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25"/>
      <c r="AU180" s="25"/>
      <c r="AV180" s="25"/>
      <c r="AW180" s="25"/>
      <c r="AX180" s="25"/>
      <c r="AY180" s="25"/>
      <c r="AZ180" s="25"/>
      <c r="BA180" s="25"/>
      <c r="BB180" s="25"/>
      <c r="BC180" s="25"/>
      <c r="BD180" s="25"/>
      <c r="BE180" s="25"/>
      <c r="BF180" s="25"/>
      <c r="BG180" s="25"/>
      <c r="BH180" s="25"/>
      <c r="BI180" s="25"/>
      <c r="BJ180" s="25"/>
      <c r="BK180" s="25"/>
      <c r="BL180" s="25"/>
      <c r="BM180" s="25"/>
      <c r="BN180" s="25"/>
      <c r="BO180" s="25"/>
      <c r="BP180" s="25"/>
      <c r="BQ180" s="25"/>
      <c r="BR180" s="25"/>
      <c r="BS180" s="25"/>
      <c r="BT180" s="25"/>
      <c r="BU180" s="25"/>
      <c r="BV180" s="25"/>
      <c r="BW180" s="25"/>
      <c r="BX180" s="25"/>
      <c r="BY180" s="25"/>
      <c r="BZ180" s="25"/>
      <c r="CA180" s="25"/>
      <c r="CB180" s="25"/>
      <c r="CC180" s="25"/>
      <c r="CD180" s="25"/>
      <c r="CE180" s="25"/>
      <c r="CF180" s="25"/>
      <c r="CG180" s="25"/>
      <c r="CH180" s="25"/>
      <c r="CI180" s="25"/>
    </row>
    <row r="181" spans="1:87" ht="14">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5"/>
      <c r="AZ181" s="25"/>
      <c r="BA181" s="25"/>
      <c r="BB181" s="25"/>
      <c r="BC181" s="25"/>
      <c r="BD181" s="25"/>
      <c r="BE181" s="25"/>
      <c r="BF181" s="25"/>
      <c r="BG181" s="25"/>
      <c r="BH181" s="25"/>
      <c r="BI181" s="25"/>
      <c r="BJ181" s="25"/>
      <c r="BK181" s="25"/>
      <c r="BL181" s="25"/>
      <c r="BM181" s="25"/>
      <c r="BN181" s="25"/>
      <c r="BO181" s="25"/>
      <c r="BP181" s="25"/>
      <c r="BQ181" s="25"/>
      <c r="BR181" s="25"/>
      <c r="BS181" s="25"/>
      <c r="BT181" s="25"/>
      <c r="BU181" s="25"/>
      <c r="BV181" s="25"/>
      <c r="BW181" s="25"/>
      <c r="BX181" s="25"/>
      <c r="BY181" s="25"/>
      <c r="BZ181" s="25"/>
      <c r="CA181" s="25"/>
      <c r="CB181" s="25"/>
      <c r="CC181" s="25"/>
      <c r="CD181" s="25"/>
      <c r="CE181" s="25"/>
      <c r="CF181" s="25"/>
      <c r="CG181" s="25"/>
      <c r="CH181" s="25"/>
      <c r="CI181" s="25"/>
    </row>
    <row r="182" spans="1:87" ht="14">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25"/>
      <c r="AU182" s="25"/>
      <c r="AV182" s="25"/>
      <c r="AW182" s="25"/>
      <c r="AX182" s="25"/>
      <c r="AY182" s="25"/>
      <c r="AZ182" s="25"/>
      <c r="BA182" s="25"/>
      <c r="BB182" s="25"/>
      <c r="BC182" s="25"/>
      <c r="BD182" s="25"/>
      <c r="BE182" s="25"/>
      <c r="BF182" s="25"/>
      <c r="BG182" s="25"/>
      <c r="BH182" s="25"/>
      <c r="BI182" s="25"/>
      <c r="BJ182" s="25"/>
      <c r="BK182" s="25"/>
      <c r="BL182" s="25"/>
      <c r="BM182" s="25"/>
      <c r="BN182" s="25"/>
      <c r="BO182" s="25"/>
      <c r="BP182" s="25"/>
      <c r="BQ182" s="25"/>
      <c r="BR182" s="25"/>
      <c r="BS182" s="25"/>
      <c r="BT182" s="25"/>
      <c r="BU182" s="25"/>
      <c r="BV182" s="25"/>
      <c r="BW182" s="25"/>
      <c r="BX182" s="25"/>
      <c r="BY182" s="25"/>
      <c r="BZ182" s="25"/>
      <c r="CA182" s="25"/>
      <c r="CB182" s="25"/>
      <c r="CC182" s="25"/>
      <c r="CD182" s="25"/>
      <c r="CE182" s="25"/>
      <c r="CF182" s="25"/>
      <c r="CG182" s="25"/>
      <c r="CH182" s="25"/>
      <c r="CI182" s="25"/>
    </row>
    <row r="183" spans="1:87" ht="14">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c r="AU183" s="25"/>
      <c r="AV183" s="25"/>
      <c r="AW183" s="25"/>
      <c r="AX183" s="25"/>
      <c r="AY183" s="25"/>
      <c r="AZ183" s="25"/>
      <c r="BA183" s="25"/>
      <c r="BB183" s="25"/>
      <c r="BC183" s="25"/>
      <c r="BD183" s="25"/>
      <c r="BE183" s="25"/>
      <c r="BF183" s="25"/>
      <c r="BG183" s="25"/>
      <c r="BH183" s="25"/>
      <c r="BI183" s="25"/>
      <c r="BJ183" s="25"/>
      <c r="BK183" s="25"/>
      <c r="BL183" s="25"/>
      <c r="BM183" s="25"/>
      <c r="BN183" s="25"/>
      <c r="BO183" s="25"/>
      <c r="BP183" s="25"/>
      <c r="BQ183" s="25"/>
      <c r="BR183" s="25"/>
      <c r="BS183" s="25"/>
      <c r="BT183" s="25"/>
      <c r="BU183" s="25"/>
      <c r="BV183" s="25"/>
      <c r="BW183" s="25"/>
      <c r="BX183" s="25"/>
      <c r="BY183" s="25"/>
      <c r="BZ183" s="25"/>
      <c r="CA183" s="25"/>
      <c r="CB183" s="25"/>
      <c r="CC183" s="25"/>
      <c r="CD183" s="25"/>
      <c r="CE183" s="25"/>
      <c r="CF183" s="25"/>
      <c r="CG183" s="25"/>
      <c r="CH183" s="25"/>
      <c r="CI183" s="25"/>
    </row>
    <row r="184" spans="1:87" ht="1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c r="AY184" s="25"/>
      <c r="AZ184" s="25"/>
      <c r="BA184" s="25"/>
      <c r="BB184" s="25"/>
      <c r="BC184" s="25"/>
      <c r="BD184" s="25"/>
      <c r="BE184" s="25"/>
      <c r="BF184" s="25"/>
      <c r="BG184" s="25"/>
      <c r="BH184" s="25"/>
      <c r="BI184" s="25"/>
      <c r="BJ184" s="25"/>
      <c r="BK184" s="25"/>
      <c r="BL184" s="25"/>
      <c r="BM184" s="25"/>
      <c r="BN184" s="25"/>
      <c r="BO184" s="25"/>
      <c r="BP184" s="25"/>
      <c r="BQ184" s="25"/>
      <c r="BR184" s="25"/>
      <c r="BS184" s="25"/>
      <c r="BT184" s="25"/>
      <c r="BU184" s="25"/>
      <c r="BV184" s="25"/>
      <c r="BW184" s="25"/>
      <c r="BX184" s="25"/>
      <c r="BY184" s="25"/>
      <c r="BZ184" s="25"/>
      <c r="CA184" s="25"/>
      <c r="CB184" s="25"/>
      <c r="CC184" s="25"/>
      <c r="CD184" s="25"/>
      <c r="CE184" s="25"/>
      <c r="CF184" s="25"/>
      <c r="CG184" s="25"/>
      <c r="CH184" s="25"/>
      <c r="CI184" s="25"/>
    </row>
    <row r="185" spans="1:87" ht="14">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25"/>
      <c r="AU185" s="25"/>
      <c r="AV185" s="25"/>
      <c r="AW185" s="25"/>
      <c r="AX185" s="25"/>
      <c r="AY185" s="25"/>
      <c r="AZ185" s="25"/>
      <c r="BA185" s="25"/>
      <c r="BB185" s="25"/>
      <c r="BC185" s="25"/>
      <c r="BD185" s="25"/>
      <c r="BE185" s="25"/>
      <c r="BF185" s="25"/>
      <c r="BG185" s="25"/>
      <c r="BH185" s="25"/>
      <c r="BI185" s="25"/>
      <c r="BJ185" s="25"/>
      <c r="BK185" s="25"/>
      <c r="BL185" s="25"/>
      <c r="BM185" s="25"/>
      <c r="BN185" s="25"/>
      <c r="BO185" s="25"/>
      <c r="BP185" s="25"/>
      <c r="BQ185" s="25"/>
      <c r="BR185" s="25"/>
      <c r="BS185" s="25"/>
      <c r="BT185" s="25"/>
      <c r="BU185" s="25"/>
      <c r="BV185" s="25"/>
      <c r="BW185" s="25"/>
      <c r="BX185" s="25"/>
      <c r="BY185" s="25"/>
      <c r="BZ185" s="25"/>
      <c r="CA185" s="25"/>
      <c r="CB185" s="25"/>
      <c r="CC185" s="25"/>
      <c r="CD185" s="25"/>
      <c r="CE185" s="25"/>
      <c r="CF185" s="25"/>
      <c r="CG185" s="25"/>
      <c r="CH185" s="25"/>
      <c r="CI185" s="25"/>
    </row>
    <row r="186" spans="1:87" ht="14">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25"/>
      <c r="AY186" s="25"/>
      <c r="AZ186" s="25"/>
      <c r="BA186" s="25"/>
      <c r="BB186" s="25"/>
      <c r="BC186" s="25"/>
      <c r="BD186" s="25"/>
      <c r="BE186" s="25"/>
      <c r="BF186" s="25"/>
      <c r="BG186" s="25"/>
      <c r="BH186" s="25"/>
      <c r="BI186" s="25"/>
      <c r="BJ186" s="25"/>
      <c r="BK186" s="25"/>
      <c r="BL186" s="25"/>
      <c r="BM186" s="25"/>
      <c r="BN186" s="25"/>
      <c r="BO186" s="25"/>
      <c r="BP186" s="25"/>
      <c r="BQ186" s="25"/>
      <c r="BR186" s="25"/>
      <c r="BS186" s="25"/>
      <c r="BT186" s="25"/>
      <c r="BU186" s="25"/>
      <c r="BV186" s="25"/>
      <c r="BW186" s="25"/>
      <c r="BX186" s="25"/>
      <c r="BY186" s="25"/>
      <c r="BZ186" s="25"/>
      <c r="CA186" s="25"/>
      <c r="CB186" s="25"/>
      <c r="CC186" s="25"/>
      <c r="CD186" s="25"/>
      <c r="CE186" s="25"/>
      <c r="CF186" s="25"/>
      <c r="CG186" s="25"/>
      <c r="CH186" s="25"/>
      <c r="CI186" s="25"/>
    </row>
    <row r="187" spans="1:87" ht="14">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25"/>
      <c r="AU187" s="25"/>
      <c r="AV187" s="25"/>
      <c r="AW187" s="25"/>
      <c r="AX187" s="25"/>
      <c r="AY187" s="25"/>
      <c r="AZ187" s="25"/>
      <c r="BA187" s="25"/>
      <c r="BB187" s="25"/>
      <c r="BC187" s="25"/>
      <c r="BD187" s="25"/>
      <c r="BE187" s="25"/>
      <c r="BF187" s="25"/>
      <c r="BG187" s="25"/>
      <c r="BH187" s="25"/>
      <c r="BI187" s="25"/>
      <c r="BJ187" s="25"/>
      <c r="BK187" s="25"/>
      <c r="BL187" s="25"/>
      <c r="BM187" s="25"/>
      <c r="BN187" s="25"/>
      <c r="BO187" s="25"/>
      <c r="BP187" s="25"/>
      <c r="BQ187" s="25"/>
      <c r="BR187" s="25"/>
      <c r="BS187" s="25"/>
      <c r="BT187" s="25"/>
      <c r="BU187" s="25"/>
      <c r="BV187" s="25"/>
      <c r="BW187" s="25"/>
      <c r="BX187" s="25"/>
      <c r="BY187" s="25"/>
      <c r="BZ187" s="25"/>
      <c r="CA187" s="25"/>
      <c r="CB187" s="25"/>
      <c r="CC187" s="25"/>
      <c r="CD187" s="25"/>
      <c r="CE187" s="25"/>
      <c r="CF187" s="25"/>
      <c r="CG187" s="25"/>
      <c r="CH187" s="25"/>
      <c r="CI187" s="25"/>
    </row>
    <row r="188" spans="1:87" ht="14">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25"/>
      <c r="BB188" s="25"/>
      <c r="BC188" s="25"/>
      <c r="BD188" s="25"/>
      <c r="BE188" s="25"/>
      <c r="BF188" s="25"/>
      <c r="BG188" s="25"/>
      <c r="BH188" s="25"/>
      <c r="BI188" s="25"/>
      <c r="BJ188" s="25"/>
      <c r="BK188" s="25"/>
      <c r="BL188" s="25"/>
      <c r="BM188" s="25"/>
      <c r="BN188" s="25"/>
      <c r="BO188" s="25"/>
      <c r="BP188" s="25"/>
      <c r="BQ188" s="25"/>
      <c r="BR188" s="25"/>
      <c r="BS188" s="25"/>
      <c r="BT188" s="25"/>
      <c r="BU188" s="25"/>
      <c r="BV188" s="25"/>
      <c r="BW188" s="25"/>
      <c r="BX188" s="25"/>
      <c r="BY188" s="25"/>
      <c r="BZ188" s="25"/>
      <c r="CA188" s="25"/>
      <c r="CB188" s="25"/>
      <c r="CC188" s="25"/>
      <c r="CD188" s="25"/>
      <c r="CE188" s="25"/>
      <c r="CF188" s="25"/>
      <c r="CG188" s="25"/>
      <c r="CH188" s="25"/>
      <c r="CI188" s="25"/>
    </row>
    <row r="189" spans="1:87" ht="14">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25"/>
      <c r="AY189" s="25"/>
      <c r="AZ189" s="25"/>
      <c r="BA189" s="25"/>
      <c r="BB189" s="25"/>
      <c r="BC189" s="25"/>
      <c r="BD189" s="25"/>
      <c r="BE189" s="25"/>
      <c r="BF189" s="25"/>
      <c r="BG189" s="25"/>
      <c r="BH189" s="25"/>
      <c r="BI189" s="25"/>
      <c r="BJ189" s="25"/>
      <c r="BK189" s="25"/>
      <c r="BL189" s="25"/>
      <c r="BM189" s="25"/>
      <c r="BN189" s="25"/>
      <c r="BO189" s="25"/>
      <c r="BP189" s="25"/>
      <c r="BQ189" s="25"/>
      <c r="BR189" s="25"/>
      <c r="BS189" s="25"/>
      <c r="BT189" s="25"/>
      <c r="BU189" s="25"/>
      <c r="BV189" s="25"/>
      <c r="BW189" s="25"/>
      <c r="BX189" s="25"/>
      <c r="BY189" s="25"/>
      <c r="BZ189" s="25"/>
      <c r="CA189" s="25"/>
      <c r="CB189" s="25"/>
      <c r="CC189" s="25"/>
      <c r="CD189" s="25"/>
      <c r="CE189" s="25"/>
      <c r="CF189" s="25"/>
      <c r="CG189" s="25"/>
      <c r="CH189" s="25"/>
      <c r="CI189" s="25"/>
    </row>
    <row r="190" spans="1:87" ht="14">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c r="AY190" s="25"/>
      <c r="AZ190" s="25"/>
      <c r="BA190" s="25"/>
      <c r="BB190" s="25"/>
      <c r="BC190" s="25"/>
      <c r="BD190" s="25"/>
      <c r="BE190" s="25"/>
      <c r="BF190" s="25"/>
      <c r="BG190" s="25"/>
      <c r="BH190" s="25"/>
      <c r="BI190" s="25"/>
      <c r="BJ190" s="25"/>
      <c r="BK190" s="25"/>
      <c r="BL190" s="25"/>
      <c r="BM190" s="25"/>
      <c r="BN190" s="25"/>
      <c r="BO190" s="25"/>
      <c r="BP190" s="25"/>
      <c r="BQ190" s="25"/>
      <c r="BR190" s="25"/>
      <c r="BS190" s="25"/>
      <c r="BT190" s="25"/>
      <c r="BU190" s="25"/>
      <c r="BV190" s="25"/>
      <c r="BW190" s="25"/>
      <c r="BX190" s="25"/>
      <c r="BY190" s="25"/>
      <c r="BZ190" s="25"/>
      <c r="CA190" s="25"/>
      <c r="CB190" s="25"/>
      <c r="CC190" s="25"/>
      <c r="CD190" s="25"/>
      <c r="CE190" s="25"/>
      <c r="CF190" s="25"/>
      <c r="CG190" s="25"/>
      <c r="CH190" s="25"/>
      <c r="CI190" s="25"/>
    </row>
    <row r="191" spans="1:87" ht="14">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25"/>
      <c r="AU191" s="25"/>
      <c r="AV191" s="25"/>
      <c r="AW191" s="25"/>
      <c r="AX191" s="25"/>
      <c r="AY191" s="25"/>
      <c r="AZ191" s="25"/>
      <c r="BA191" s="25"/>
      <c r="BB191" s="25"/>
      <c r="BC191" s="25"/>
      <c r="BD191" s="25"/>
      <c r="BE191" s="25"/>
      <c r="BF191" s="25"/>
      <c r="BG191" s="25"/>
      <c r="BH191" s="25"/>
      <c r="BI191" s="25"/>
      <c r="BJ191" s="25"/>
      <c r="BK191" s="25"/>
      <c r="BL191" s="25"/>
      <c r="BM191" s="25"/>
      <c r="BN191" s="25"/>
      <c r="BO191" s="25"/>
      <c r="BP191" s="25"/>
      <c r="BQ191" s="25"/>
      <c r="BR191" s="25"/>
      <c r="BS191" s="25"/>
      <c r="BT191" s="25"/>
      <c r="BU191" s="25"/>
      <c r="BV191" s="25"/>
      <c r="BW191" s="25"/>
      <c r="BX191" s="25"/>
      <c r="BY191" s="25"/>
      <c r="BZ191" s="25"/>
      <c r="CA191" s="25"/>
      <c r="CB191" s="25"/>
      <c r="CC191" s="25"/>
      <c r="CD191" s="25"/>
      <c r="CE191" s="25"/>
      <c r="CF191" s="25"/>
      <c r="CG191" s="25"/>
      <c r="CH191" s="25"/>
      <c r="CI191" s="25"/>
    </row>
    <row r="192" spans="1:87" ht="14">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c r="AU192" s="25"/>
      <c r="AV192" s="25"/>
      <c r="AW192" s="25"/>
      <c r="AX192" s="25"/>
      <c r="AY192" s="25"/>
      <c r="AZ192" s="25"/>
      <c r="BA192" s="25"/>
      <c r="BB192" s="25"/>
      <c r="BC192" s="25"/>
      <c r="BD192" s="25"/>
      <c r="BE192" s="25"/>
      <c r="BF192" s="25"/>
      <c r="BG192" s="25"/>
      <c r="BH192" s="25"/>
      <c r="BI192" s="25"/>
      <c r="BJ192" s="25"/>
      <c r="BK192" s="25"/>
      <c r="BL192" s="25"/>
      <c r="BM192" s="25"/>
      <c r="BN192" s="25"/>
      <c r="BO192" s="25"/>
      <c r="BP192" s="25"/>
      <c r="BQ192" s="25"/>
      <c r="BR192" s="25"/>
      <c r="BS192" s="25"/>
      <c r="BT192" s="25"/>
      <c r="BU192" s="25"/>
      <c r="BV192" s="25"/>
      <c r="BW192" s="25"/>
      <c r="BX192" s="25"/>
      <c r="BY192" s="25"/>
      <c r="BZ192" s="25"/>
      <c r="CA192" s="25"/>
      <c r="CB192" s="25"/>
      <c r="CC192" s="25"/>
      <c r="CD192" s="25"/>
      <c r="CE192" s="25"/>
      <c r="CF192" s="25"/>
      <c r="CG192" s="25"/>
      <c r="CH192" s="25"/>
      <c r="CI192" s="25"/>
    </row>
    <row r="193" spans="1:87" ht="14">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c r="AU193" s="25"/>
      <c r="AV193" s="25"/>
      <c r="AW193" s="25"/>
      <c r="AX193" s="25"/>
      <c r="AY193" s="25"/>
      <c r="AZ193" s="25"/>
      <c r="BA193" s="25"/>
      <c r="BB193" s="25"/>
      <c r="BC193" s="25"/>
      <c r="BD193" s="25"/>
      <c r="BE193" s="25"/>
      <c r="BF193" s="25"/>
      <c r="BG193" s="25"/>
      <c r="BH193" s="25"/>
      <c r="BI193" s="25"/>
      <c r="BJ193" s="25"/>
      <c r="BK193" s="25"/>
      <c r="BL193" s="25"/>
      <c r="BM193" s="25"/>
      <c r="BN193" s="25"/>
      <c r="BO193" s="25"/>
      <c r="BP193" s="25"/>
      <c r="BQ193" s="25"/>
      <c r="BR193" s="25"/>
      <c r="BS193" s="25"/>
      <c r="BT193" s="25"/>
      <c r="BU193" s="25"/>
      <c r="BV193" s="25"/>
      <c r="BW193" s="25"/>
      <c r="BX193" s="25"/>
      <c r="BY193" s="25"/>
      <c r="BZ193" s="25"/>
      <c r="CA193" s="25"/>
      <c r="CB193" s="25"/>
      <c r="CC193" s="25"/>
      <c r="CD193" s="25"/>
      <c r="CE193" s="25"/>
      <c r="CF193" s="25"/>
      <c r="CG193" s="25"/>
      <c r="CH193" s="25"/>
      <c r="CI193" s="25"/>
    </row>
    <row r="194" spans="1:87" ht="1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25"/>
      <c r="AU194" s="25"/>
      <c r="AV194" s="25"/>
      <c r="AW194" s="25"/>
      <c r="AX194" s="25"/>
      <c r="AY194" s="25"/>
      <c r="AZ194" s="25"/>
      <c r="BA194" s="25"/>
      <c r="BB194" s="25"/>
      <c r="BC194" s="25"/>
      <c r="BD194" s="25"/>
      <c r="BE194" s="25"/>
      <c r="BF194" s="25"/>
      <c r="BG194" s="25"/>
      <c r="BH194" s="25"/>
      <c r="BI194" s="25"/>
      <c r="BJ194" s="25"/>
      <c r="BK194" s="25"/>
      <c r="BL194" s="25"/>
      <c r="BM194" s="25"/>
      <c r="BN194" s="25"/>
      <c r="BO194" s="25"/>
      <c r="BP194" s="25"/>
      <c r="BQ194" s="25"/>
      <c r="BR194" s="25"/>
      <c r="BS194" s="25"/>
      <c r="BT194" s="25"/>
      <c r="BU194" s="25"/>
      <c r="BV194" s="25"/>
      <c r="BW194" s="25"/>
      <c r="BX194" s="25"/>
      <c r="BY194" s="25"/>
      <c r="BZ194" s="25"/>
      <c r="CA194" s="25"/>
      <c r="CB194" s="25"/>
      <c r="CC194" s="25"/>
      <c r="CD194" s="25"/>
      <c r="CE194" s="25"/>
      <c r="CF194" s="25"/>
      <c r="CG194" s="25"/>
      <c r="CH194" s="25"/>
      <c r="CI194" s="25"/>
    </row>
    <row r="195" spans="1:87" ht="14">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c r="AU195" s="25"/>
      <c r="AV195" s="25"/>
      <c r="AW195" s="25"/>
      <c r="AX195" s="25"/>
      <c r="AY195" s="25"/>
      <c r="AZ195" s="25"/>
      <c r="BA195" s="25"/>
      <c r="BB195" s="25"/>
      <c r="BC195" s="25"/>
      <c r="BD195" s="25"/>
      <c r="BE195" s="25"/>
      <c r="BF195" s="25"/>
      <c r="BG195" s="25"/>
      <c r="BH195" s="25"/>
      <c r="BI195" s="25"/>
      <c r="BJ195" s="25"/>
      <c r="BK195" s="25"/>
      <c r="BL195" s="25"/>
      <c r="BM195" s="25"/>
      <c r="BN195" s="25"/>
      <c r="BO195" s="25"/>
      <c r="BP195" s="25"/>
      <c r="BQ195" s="25"/>
      <c r="BR195" s="25"/>
      <c r="BS195" s="25"/>
      <c r="BT195" s="25"/>
      <c r="BU195" s="25"/>
      <c r="BV195" s="25"/>
      <c r="BW195" s="25"/>
      <c r="BX195" s="25"/>
      <c r="BY195" s="25"/>
      <c r="BZ195" s="25"/>
      <c r="CA195" s="25"/>
      <c r="CB195" s="25"/>
      <c r="CC195" s="25"/>
      <c r="CD195" s="25"/>
      <c r="CE195" s="25"/>
      <c r="CF195" s="25"/>
      <c r="CG195" s="25"/>
      <c r="CH195" s="25"/>
      <c r="CI195" s="25"/>
    </row>
    <row r="196" spans="1:87" ht="14">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c r="AN196" s="25"/>
      <c r="AO196" s="25"/>
      <c r="AP196" s="25"/>
      <c r="AQ196" s="25"/>
      <c r="AR196" s="25"/>
      <c r="AS196" s="25"/>
      <c r="AT196" s="25"/>
      <c r="AU196" s="25"/>
      <c r="AV196" s="25"/>
      <c r="AW196" s="25"/>
      <c r="AX196" s="25"/>
      <c r="AY196" s="25"/>
      <c r="AZ196" s="25"/>
      <c r="BA196" s="25"/>
      <c r="BB196" s="25"/>
      <c r="BC196" s="25"/>
      <c r="BD196" s="25"/>
      <c r="BE196" s="25"/>
      <c r="BF196" s="25"/>
      <c r="BG196" s="25"/>
      <c r="BH196" s="25"/>
      <c r="BI196" s="25"/>
      <c r="BJ196" s="25"/>
      <c r="BK196" s="25"/>
      <c r="BL196" s="25"/>
      <c r="BM196" s="25"/>
      <c r="BN196" s="25"/>
      <c r="BO196" s="25"/>
      <c r="BP196" s="25"/>
      <c r="BQ196" s="25"/>
      <c r="BR196" s="25"/>
      <c r="BS196" s="25"/>
      <c r="BT196" s="25"/>
      <c r="BU196" s="25"/>
      <c r="BV196" s="25"/>
      <c r="BW196" s="25"/>
      <c r="BX196" s="25"/>
      <c r="BY196" s="25"/>
      <c r="BZ196" s="25"/>
      <c r="CA196" s="25"/>
      <c r="CB196" s="25"/>
      <c r="CC196" s="25"/>
      <c r="CD196" s="25"/>
      <c r="CE196" s="25"/>
      <c r="CF196" s="25"/>
      <c r="CG196" s="25"/>
      <c r="CH196" s="25"/>
      <c r="CI196" s="25"/>
    </row>
    <row r="197" spans="1:87" ht="14">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c r="AN197" s="25"/>
      <c r="AO197" s="25"/>
      <c r="AP197" s="25"/>
      <c r="AQ197" s="25"/>
      <c r="AR197" s="25"/>
      <c r="AS197" s="25"/>
      <c r="AT197" s="25"/>
      <c r="AU197" s="25"/>
      <c r="AV197" s="25"/>
      <c r="AW197" s="25"/>
      <c r="AX197" s="25"/>
      <c r="AY197" s="25"/>
      <c r="AZ197" s="25"/>
      <c r="BA197" s="25"/>
      <c r="BB197" s="25"/>
      <c r="BC197" s="25"/>
      <c r="BD197" s="25"/>
      <c r="BE197" s="25"/>
      <c r="BF197" s="25"/>
      <c r="BG197" s="25"/>
      <c r="BH197" s="25"/>
      <c r="BI197" s="25"/>
      <c r="BJ197" s="25"/>
      <c r="BK197" s="25"/>
      <c r="BL197" s="25"/>
      <c r="BM197" s="25"/>
      <c r="BN197" s="25"/>
      <c r="BO197" s="25"/>
      <c r="BP197" s="25"/>
      <c r="BQ197" s="25"/>
      <c r="BR197" s="25"/>
      <c r="BS197" s="25"/>
      <c r="BT197" s="25"/>
      <c r="BU197" s="25"/>
      <c r="BV197" s="25"/>
      <c r="BW197" s="25"/>
      <c r="BX197" s="25"/>
      <c r="BY197" s="25"/>
      <c r="BZ197" s="25"/>
      <c r="CA197" s="25"/>
      <c r="CB197" s="25"/>
      <c r="CC197" s="25"/>
      <c r="CD197" s="25"/>
      <c r="CE197" s="25"/>
      <c r="CF197" s="25"/>
      <c r="CG197" s="25"/>
      <c r="CH197" s="25"/>
      <c r="CI197" s="25"/>
    </row>
    <row r="198" spans="1:87" ht="14">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25"/>
      <c r="AK198" s="25"/>
      <c r="AL198" s="25"/>
      <c r="AM198" s="25"/>
      <c r="AN198" s="25"/>
      <c r="AO198" s="25"/>
      <c r="AP198" s="25"/>
      <c r="AQ198" s="25"/>
      <c r="AR198" s="25"/>
      <c r="AS198" s="25"/>
      <c r="AT198" s="25"/>
      <c r="AU198" s="25"/>
      <c r="AV198" s="25"/>
      <c r="AW198" s="25"/>
      <c r="AX198" s="25"/>
      <c r="AY198" s="25"/>
      <c r="AZ198" s="25"/>
      <c r="BA198" s="25"/>
      <c r="BB198" s="25"/>
      <c r="BC198" s="25"/>
      <c r="BD198" s="25"/>
      <c r="BE198" s="25"/>
      <c r="BF198" s="25"/>
      <c r="BG198" s="25"/>
      <c r="BH198" s="25"/>
      <c r="BI198" s="25"/>
      <c r="BJ198" s="25"/>
      <c r="BK198" s="25"/>
      <c r="BL198" s="25"/>
      <c r="BM198" s="25"/>
      <c r="BN198" s="25"/>
      <c r="BO198" s="25"/>
      <c r="BP198" s="25"/>
      <c r="BQ198" s="25"/>
      <c r="BR198" s="25"/>
      <c r="BS198" s="25"/>
      <c r="BT198" s="25"/>
      <c r="BU198" s="25"/>
      <c r="BV198" s="25"/>
      <c r="BW198" s="25"/>
      <c r="BX198" s="25"/>
      <c r="BY198" s="25"/>
      <c r="BZ198" s="25"/>
      <c r="CA198" s="25"/>
      <c r="CB198" s="25"/>
      <c r="CC198" s="25"/>
      <c r="CD198" s="25"/>
      <c r="CE198" s="25"/>
      <c r="CF198" s="25"/>
      <c r="CG198" s="25"/>
      <c r="CH198" s="25"/>
      <c r="CI198" s="25"/>
    </row>
    <row r="199" spans="1:87" ht="14">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c r="AY199" s="25"/>
      <c r="AZ199" s="25"/>
      <c r="BA199" s="25"/>
      <c r="BB199" s="25"/>
      <c r="BC199" s="25"/>
      <c r="BD199" s="25"/>
      <c r="BE199" s="25"/>
      <c r="BF199" s="25"/>
      <c r="BG199" s="25"/>
      <c r="BH199" s="25"/>
      <c r="BI199" s="25"/>
      <c r="BJ199" s="25"/>
      <c r="BK199" s="25"/>
      <c r="BL199" s="25"/>
      <c r="BM199" s="25"/>
      <c r="BN199" s="25"/>
      <c r="BO199" s="25"/>
      <c r="BP199" s="25"/>
      <c r="BQ199" s="25"/>
      <c r="BR199" s="25"/>
      <c r="BS199" s="25"/>
      <c r="BT199" s="25"/>
      <c r="BU199" s="25"/>
      <c r="BV199" s="25"/>
      <c r="BW199" s="25"/>
      <c r="BX199" s="25"/>
      <c r="BY199" s="25"/>
      <c r="BZ199" s="25"/>
      <c r="CA199" s="25"/>
      <c r="CB199" s="25"/>
      <c r="CC199" s="25"/>
      <c r="CD199" s="25"/>
      <c r="CE199" s="25"/>
      <c r="CF199" s="25"/>
      <c r="CG199" s="25"/>
      <c r="CH199" s="25"/>
      <c r="CI199" s="25"/>
    </row>
    <row r="200" spans="1:87" ht="14">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c r="AQ200" s="25"/>
      <c r="AR200" s="25"/>
      <c r="AS200" s="25"/>
      <c r="AT200" s="25"/>
      <c r="AU200" s="25"/>
      <c r="AV200" s="25"/>
      <c r="AW200" s="25"/>
      <c r="AX200" s="25"/>
      <c r="AY200" s="25"/>
      <c r="AZ200" s="25"/>
      <c r="BA200" s="25"/>
      <c r="BB200" s="25"/>
      <c r="BC200" s="25"/>
      <c r="BD200" s="25"/>
      <c r="BE200" s="25"/>
      <c r="BF200" s="25"/>
      <c r="BG200" s="25"/>
      <c r="BH200" s="25"/>
      <c r="BI200" s="25"/>
      <c r="BJ200" s="25"/>
      <c r="BK200" s="25"/>
      <c r="BL200" s="25"/>
      <c r="BM200" s="25"/>
      <c r="BN200" s="25"/>
      <c r="BO200" s="25"/>
      <c r="BP200" s="25"/>
      <c r="BQ200" s="25"/>
      <c r="BR200" s="25"/>
      <c r="BS200" s="25"/>
      <c r="BT200" s="25"/>
      <c r="BU200" s="25"/>
      <c r="BV200" s="25"/>
      <c r="BW200" s="25"/>
      <c r="BX200" s="25"/>
      <c r="BY200" s="25"/>
      <c r="BZ200" s="25"/>
      <c r="CA200" s="25"/>
      <c r="CB200" s="25"/>
      <c r="CC200" s="25"/>
      <c r="CD200" s="25"/>
      <c r="CE200" s="25"/>
      <c r="CF200" s="25"/>
      <c r="CG200" s="25"/>
      <c r="CH200" s="25"/>
      <c r="CI200" s="25"/>
    </row>
    <row r="201" spans="1:87" ht="14">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25"/>
      <c r="AU201" s="25"/>
      <c r="AV201" s="25"/>
      <c r="AW201" s="25"/>
      <c r="AX201" s="25"/>
      <c r="AY201" s="25"/>
      <c r="AZ201" s="25"/>
      <c r="BA201" s="25"/>
      <c r="BB201" s="25"/>
      <c r="BC201" s="25"/>
      <c r="BD201" s="25"/>
      <c r="BE201" s="25"/>
      <c r="BF201" s="25"/>
      <c r="BG201" s="25"/>
      <c r="BH201" s="25"/>
      <c r="BI201" s="25"/>
      <c r="BJ201" s="25"/>
      <c r="BK201" s="25"/>
      <c r="BL201" s="25"/>
      <c r="BM201" s="25"/>
      <c r="BN201" s="25"/>
      <c r="BO201" s="25"/>
      <c r="BP201" s="25"/>
      <c r="BQ201" s="25"/>
      <c r="BR201" s="25"/>
      <c r="BS201" s="25"/>
      <c r="BT201" s="25"/>
      <c r="BU201" s="25"/>
      <c r="BV201" s="25"/>
      <c r="BW201" s="25"/>
      <c r="BX201" s="25"/>
      <c r="BY201" s="25"/>
      <c r="BZ201" s="25"/>
      <c r="CA201" s="25"/>
      <c r="CB201" s="25"/>
      <c r="CC201" s="25"/>
      <c r="CD201" s="25"/>
      <c r="CE201" s="25"/>
      <c r="CF201" s="25"/>
      <c r="CG201" s="25"/>
      <c r="CH201" s="25"/>
      <c r="CI201" s="25"/>
    </row>
    <row r="202" spans="1:87" ht="14">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25"/>
      <c r="AU202" s="25"/>
      <c r="AV202" s="25"/>
      <c r="AW202" s="25"/>
      <c r="AX202" s="25"/>
      <c r="AY202" s="25"/>
      <c r="AZ202" s="25"/>
      <c r="BA202" s="25"/>
      <c r="BB202" s="25"/>
      <c r="BC202" s="25"/>
      <c r="BD202" s="25"/>
      <c r="BE202" s="25"/>
      <c r="BF202" s="25"/>
      <c r="BG202" s="25"/>
      <c r="BH202" s="25"/>
      <c r="BI202" s="25"/>
      <c r="BJ202" s="25"/>
      <c r="BK202" s="25"/>
      <c r="BL202" s="25"/>
      <c r="BM202" s="25"/>
      <c r="BN202" s="25"/>
      <c r="BO202" s="25"/>
      <c r="BP202" s="25"/>
      <c r="BQ202" s="25"/>
      <c r="BR202" s="25"/>
      <c r="BS202" s="25"/>
      <c r="BT202" s="25"/>
      <c r="BU202" s="25"/>
      <c r="BV202" s="25"/>
      <c r="BW202" s="25"/>
      <c r="BX202" s="25"/>
      <c r="BY202" s="25"/>
      <c r="BZ202" s="25"/>
      <c r="CA202" s="25"/>
      <c r="CB202" s="25"/>
      <c r="CC202" s="25"/>
      <c r="CD202" s="25"/>
      <c r="CE202" s="25"/>
      <c r="CF202" s="25"/>
      <c r="CG202" s="25"/>
      <c r="CH202" s="25"/>
      <c r="CI202" s="25"/>
    </row>
    <row r="203" spans="1:87" ht="14">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c r="AO203" s="25"/>
      <c r="AP203" s="25"/>
      <c r="AQ203" s="25"/>
      <c r="AR203" s="25"/>
      <c r="AS203" s="25"/>
      <c r="AT203" s="25"/>
      <c r="AU203" s="25"/>
      <c r="AV203" s="25"/>
      <c r="AW203" s="25"/>
      <c r="AX203" s="25"/>
      <c r="AY203" s="25"/>
      <c r="AZ203" s="25"/>
      <c r="BA203" s="25"/>
      <c r="BB203" s="25"/>
      <c r="BC203" s="25"/>
      <c r="BD203" s="25"/>
      <c r="BE203" s="25"/>
      <c r="BF203" s="25"/>
      <c r="BG203" s="25"/>
      <c r="BH203" s="25"/>
      <c r="BI203" s="25"/>
      <c r="BJ203" s="25"/>
      <c r="BK203" s="25"/>
      <c r="BL203" s="25"/>
      <c r="BM203" s="25"/>
      <c r="BN203" s="25"/>
      <c r="BO203" s="25"/>
      <c r="BP203" s="25"/>
      <c r="BQ203" s="25"/>
      <c r="BR203" s="25"/>
      <c r="BS203" s="25"/>
      <c r="BT203" s="25"/>
      <c r="BU203" s="25"/>
      <c r="BV203" s="25"/>
      <c r="BW203" s="25"/>
      <c r="BX203" s="25"/>
      <c r="BY203" s="25"/>
      <c r="BZ203" s="25"/>
      <c r="CA203" s="25"/>
      <c r="CB203" s="25"/>
      <c r="CC203" s="25"/>
      <c r="CD203" s="25"/>
      <c r="CE203" s="25"/>
      <c r="CF203" s="25"/>
      <c r="CG203" s="25"/>
      <c r="CH203" s="25"/>
      <c r="CI203" s="25"/>
    </row>
    <row r="204" spans="1:87" ht="1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c r="AN204" s="25"/>
      <c r="AO204" s="25"/>
      <c r="AP204" s="25"/>
      <c r="AQ204" s="25"/>
      <c r="AR204" s="25"/>
      <c r="AS204" s="25"/>
      <c r="AT204" s="25"/>
      <c r="AU204" s="25"/>
      <c r="AV204" s="25"/>
      <c r="AW204" s="25"/>
      <c r="AX204" s="25"/>
      <c r="AY204" s="25"/>
      <c r="AZ204" s="25"/>
      <c r="BA204" s="25"/>
      <c r="BB204" s="25"/>
      <c r="BC204" s="25"/>
      <c r="BD204" s="25"/>
      <c r="BE204" s="25"/>
      <c r="BF204" s="25"/>
      <c r="BG204" s="25"/>
      <c r="BH204" s="25"/>
      <c r="BI204" s="25"/>
      <c r="BJ204" s="25"/>
      <c r="BK204" s="25"/>
      <c r="BL204" s="25"/>
      <c r="BM204" s="25"/>
      <c r="BN204" s="25"/>
      <c r="BO204" s="25"/>
      <c r="BP204" s="25"/>
      <c r="BQ204" s="25"/>
      <c r="BR204" s="25"/>
      <c r="BS204" s="25"/>
      <c r="BT204" s="25"/>
      <c r="BU204" s="25"/>
      <c r="BV204" s="25"/>
      <c r="BW204" s="25"/>
      <c r="BX204" s="25"/>
      <c r="BY204" s="25"/>
      <c r="BZ204" s="25"/>
      <c r="CA204" s="25"/>
      <c r="CB204" s="25"/>
      <c r="CC204" s="25"/>
      <c r="CD204" s="25"/>
      <c r="CE204" s="25"/>
      <c r="CF204" s="25"/>
      <c r="CG204" s="25"/>
      <c r="CH204" s="25"/>
      <c r="CI204" s="25"/>
    </row>
    <row r="205" spans="1:87" ht="14">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c r="AO205" s="25"/>
      <c r="AP205" s="25"/>
      <c r="AQ205" s="25"/>
      <c r="AR205" s="25"/>
      <c r="AS205" s="25"/>
      <c r="AT205" s="25"/>
      <c r="AU205" s="25"/>
      <c r="AV205" s="25"/>
      <c r="AW205" s="25"/>
      <c r="AX205" s="25"/>
      <c r="AY205" s="25"/>
      <c r="AZ205" s="25"/>
      <c r="BA205" s="25"/>
      <c r="BB205" s="25"/>
      <c r="BC205" s="25"/>
      <c r="BD205" s="25"/>
      <c r="BE205" s="25"/>
      <c r="BF205" s="25"/>
      <c r="BG205" s="25"/>
      <c r="BH205" s="25"/>
      <c r="BI205" s="25"/>
      <c r="BJ205" s="25"/>
      <c r="BK205" s="25"/>
      <c r="BL205" s="25"/>
      <c r="BM205" s="25"/>
      <c r="BN205" s="25"/>
      <c r="BO205" s="25"/>
      <c r="BP205" s="25"/>
      <c r="BQ205" s="25"/>
      <c r="BR205" s="25"/>
      <c r="BS205" s="25"/>
      <c r="BT205" s="25"/>
      <c r="BU205" s="25"/>
      <c r="BV205" s="25"/>
      <c r="BW205" s="25"/>
      <c r="BX205" s="25"/>
      <c r="BY205" s="25"/>
      <c r="BZ205" s="25"/>
      <c r="CA205" s="25"/>
      <c r="CB205" s="25"/>
      <c r="CC205" s="25"/>
      <c r="CD205" s="25"/>
      <c r="CE205" s="25"/>
      <c r="CF205" s="25"/>
      <c r="CG205" s="25"/>
      <c r="CH205" s="25"/>
      <c r="CI205" s="25"/>
    </row>
    <row r="206" spans="1:87" ht="14">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c r="AP206" s="25"/>
      <c r="AQ206" s="25"/>
      <c r="AR206" s="25"/>
      <c r="AS206" s="25"/>
      <c r="AT206" s="25"/>
      <c r="AU206" s="25"/>
      <c r="AV206" s="25"/>
      <c r="AW206" s="25"/>
      <c r="AX206" s="25"/>
      <c r="AY206" s="25"/>
      <c r="AZ206" s="25"/>
      <c r="BA206" s="25"/>
      <c r="BB206" s="25"/>
      <c r="BC206" s="25"/>
      <c r="BD206" s="25"/>
      <c r="BE206" s="25"/>
      <c r="BF206" s="25"/>
      <c r="BG206" s="25"/>
      <c r="BH206" s="25"/>
      <c r="BI206" s="25"/>
      <c r="BJ206" s="25"/>
      <c r="BK206" s="25"/>
      <c r="BL206" s="25"/>
      <c r="BM206" s="25"/>
      <c r="BN206" s="25"/>
      <c r="BO206" s="25"/>
      <c r="BP206" s="25"/>
      <c r="BQ206" s="25"/>
      <c r="BR206" s="25"/>
      <c r="BS206" s="25"/>
      <c r="BT206" s="25"/>
      <c r="BU206" s="25"/>
      <c r="BV206" s="25"/>
      <c r="BW206" s="25"/>
      <c r="BX206" s="25"/>
      <c r="BY206" s="25"/>
      <c r="BZ206" s="25"/>
      <c r="CA206" s="25"/>
      <c r="CB206" s="25"/>
      <c r="CC206" s="25"/>
      <c r="CD206" s="25"/>
      <c r="CE206" s="25"/>
      <c r="CF206" s="25"/>
      <c r="CG206" s="25"/>
      <c r="CH206" s="25"/>
      <c r="CI206" s="25"/>
    </row>
    <row r="207" spans="1:87" ht="14">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25"/>
      <c r="AL207" s="25"/>
      <c r="AM207" s="25"/>
      <c r="AN207" s="25"/>
      <c r="AO207" s="25"/>
      <c r="AP207" s="25"/>
      <c r="AQ207" s="25"/>
      <c r="AR207" s="25"/>
      <c r="AS207" s="25"/>
      <c r="AT207" s="25"/>
      <c r="AU207" s="25"/>
      <c r="AV207" s="25"/>
      <c r="AW207" s="25"/>
      <c r="AX207" s="25"/>
      <c r="AY207" s="25"/>
      <c r="AZ207" s="25"/>
      <c r="BA207" s="25"/>
      <c r="BB207" s="25"/>
      <c r="BC207" s="25"/>
      <c r="BD207" s="25"/>
      <c r="BE207" s="25"/>
      <c r="BF207" s="25"/>
      <c r="BG207" s="25"/>
      <c r="BH207" s="25"/>
      <c r="BI207" s="25"/>
      <c r="BJ207" s="25"/>
      <c r="BK207" s="25"/>
      <c r="BL207" s="25"/>
      <c r="BM207" s="25"/>
      <c r="BN207" s="25"/>
      <c r="BO207" s="25"/>
      <c r="BP207" s="25"/>
      <c r="BQ207" s="25"/>
      <c r="BR207" s="25"/>
      <c r="BS207" s="25"/>
      <c r="BT207" s="25"/>
      <c r="BU207" s="25"/>
      <c r="BV207" s="25"/>
      <c r="BW207" s="25"/>
      <c r="BX207" s="25"/>
      <c r="BY207" s="25"/>
      <c r="BZ207" s="25"/>
      <c r="CA207" s="25"/>
      <c r="CB207" s="25"/>
      <c r="CC207" s="25"/>
      <c r="CD207" s="25"/>
      <c r="CE207" s="25"/>
      <c r="CF207" s="25"/>
      <c r="CG207" s="25"/>
      <c r="CH207" s="25"/>
      <c r="CI207" s="25"/>
    </row>
    <row r="208" spans="1:87" ht="14">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25"/>
      <c r="AK208" s="25"/>
      <c r="AL208" s="25"/>
      <c r="AM208" s="25"/>
      <c r="AN208" s="25"/>
      <c r="AO208" s="25"/>
      <c r="AP208" s="25"/>
      <c r="AQ208" s="25"/>
      <c r="AR208" s="25"/>
      <c r="AS208" s="25"/>
      <c r="AT208" s="25"/>
      <c r="AU208" s="25"/>
      <c r="AV208" s="25"/>
      <c r="AW208" s="25"/>
      <c r="AX208" s="25"/>
      <c r="AY208" s="25"/>
      <c r="AZ208" s="25"/>
      <c r="BA208" s="25"/>
      <c r="BB208" s="25"/>
      <c r="BC208" s="25"/>
      <c r="BD208" s="25"/>
      <c r="BE208" s="25"/>
      <c r="BF208" s="25"/>
      <c r="BG208" s="25"/>
      <c r="BH208" s="25"/>
      <c r="BI208" s="25"/>
      <c r="BJ208" s="25"/>
      <c r="BK208" s="25"/>
      <c r="BL208" s="25"/>
      <c r="BM208" s="25"/>
      <c r="BN208" s="25"/>
      <c r="BO208" s="25"/>
      <c r="BP208" s="25"/>
      <c r="BQ208" s="25"/>
      <c r="BR208" s="25"/>
      <c r="BS208" s="25"/>
      <c r="BT208" s="25"/>
      <c r="BU208" s="25"/>
      <c r="BV208" s="25"/>
      <c r="BW208" s="25"/>
      <c r="BX208" s="25"/>
      <c r="BY208" s="25"/>
      <c r="BZ208" s="25"/>
      <c r="CA208" s="25"/>
      <c r="CB208" s="25"/>
      <c r="CC208" s="25"/>
      <c r="CD208" s="25"/>
      <c r="CE208" s="25"/>
      <c r="CF208" s="25"/>
      <c r="CG208" s="25"/>
      <c r="CH208" s="25"/>
      <c r="CI208" s="25"/>
    </row>
    <row r="209" spans="1:87" ht="14">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c r="AL209" s="25"/>
      <c r="AM209" s="25"/>
      <c r="AN209" s="25"/>
      <c r="AO209" s="25"/>
      <c r="AP209" s="25"/>
      <c r="AQ209" s="25"/>
      <c r="AR209" s="25"/>
      <c r="AS209" s="25"/>
      <c r="AT209" s="25"/>
      <c r="AU209" s="25"/>
      <c r="AV209" s="25"/>
      <c r="AW209" s="25"/>
      <c r="AX209" s="25"/>
      <c r="AY209" s="25"/>
      <c r="AZ209" s="25"/>
      <c r="BA209" s="25"/>
      <c r="BB209" s="25"/>
      <c r="BC209" s="25"/>
      <c r="BD209" s="25"/>
      <c r="BE209" s="25"/>
      <c r="BF209" s="25"/>
      <c r="BG209" s="25"/>
      <c r="BH209" s="25"/>
      <c r="BI209" s="25"/>
      <c r="BJ209" s="25"/>
      <c r="BK209" s="25"/>
      <c r="BL209" s="25"/>
      <c r="BM209" s="25"/>
      <c r="BN209" s="25"/>
      <c r="BO209" s="25"/>
      <c r="BP209" s="25"/>
      <c r="BQ209" s="25"/>
      <c r="BR209" s="25"/>
      <c r="BS209" s="25"/>
      <c r="BT209" s="25"/>
      <c r="BU209" s="25"/>
      <c r="BV209" s="25"/>
      <c r="BW209" s="25"/>
      <c r="BX209" s="25"/>
      <c r="BY209" s="25"/>
      <c r="BZ209" s="25"/>
      <c r="CA209" s="25"/>
      <c r="CB209" s="25"/>
      <c r="CC209" s="25"/>
      <c r="CD209" s="25"/>
      <c r="CE209" s="25"/>
      <c r="CF209" s="25"/>
      <c r="CG209" s="25"/>
      <c r="CH209" s="25"/>
      <c r="CI209" s="25"/>
    </row>
    <row r="210" spans="1:87" ht="14">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c r="AQ210" s="25"/>
      <c r="AR210" s="25"/>
      <c r="AS210" s="25"/>
      <c r="AT210" s="25"/>
      <c r="AU210" s="25"/>
      <c r="AV210" s="25"/>
      <c r="AW210" s="25"/>
      <c r="AX210" s="25"/>
      <c r="AY210" s="25"/>
      <c r="AZ210" s="25"/>
      <c r="BA210" s="25"/>
      <c r="BB210" s="25"/>
      <c r="BC210" s="25"/>
      <c r="BD210" s="25"/>
      <c r="BE210" s="25"/>
      <c r="BF210" s="25"/>
      <c r="BG210" s="25"/>
      <c r="BH210" s="25"/>
      <c r="BI210" s="25"/>
      <c r="BJ210" s="25"/>
      <c r="BK210" s="25"/>
      <c r="BL210" s="25"/>
      <c r="BM210" s="25"/>
      <c r="BN210" s="25"/>
      <c r="BO210" s="25"/>
      <c r="BP210" s="25"/>
      <c r="BQ210" s="25"/>
      <c r="BR210" s="25"/>
      <c r="BS210" s="25"/>
      <c r="BT210" s="25"/>
      <c r="BU210" s="25"/>
      <c r="BV210" s="25"/>
      <c r="BW210" s="25"/>
      <c r="BX210" s="25"/>
      <c r="BY210" s="25"/>
      <c r="BZ210" s="25"/>
      <c r="CA210" s="25"/>
      <c r="CB210" s="25"/>
      <c r="CC210" s="25"/>
      <c r="CD210" s="25"/>
      <c r="CE210" s="25"/>
      <c r="CF210" s="25"/>
      <c r="CG210" s="25"/>
      <c r="CH210" s="25"/>
      <c r="CI210" s="25"/>
    </row>
    <row r="211" spans="1:87" ht="14">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c r="AQ211" s="25"/>
      <c r="AR211" s="25"/>
      <c r="AS211" s="25"/>
      <c r="AT211" s="25"/>
      <c r="AU211" s="25"/>
      <c r="AV211" s="25"/>
      <c r="AW211" s="25"/>
      <c r="AX211" s="25"/>
      <c r="AY211" s="25"/>
      <c r="AZ211" s="25"/>
      <c r="BA211" s="25"/>
      <c r="BB211" s="25"/>
      <c r="BC211" s="25"/>
      <c r="BD211" s="25"/>
      <c r="BE211" s="25"/>
      <c r="BF211" s="25"/>
      <c r="BG211" s="25"/>
      <c r="BH211" s="25"/>
      <c r="BI211" s="25"/>
      <c r="BJ211" s="25"/>
      <c r="BK211" s="25"/>
      <c r="BL211" s="25"/>
      <c r="BM211" s="25"/>
      <c r="BN211" s="25"/>
      <c r="BO211" s="25"/>
      <c r="BP211" s="25"/>
      <c r="BQ211" s="25"/>
      <c r="BR211" s="25"/>
      <c r="BS211" s="25"/>
      <c r="BT211" s="25"/>
      <c r="BU211" s="25"/>
      <c r="BV211" s="25"/>
      <c r="BW211" s="25"/>
      <c r="BX211" s="25"/>
      <c r="BY211" s="25"/>
      <c r="BZ211" s="25"/>
      <c r="CA211" s="25"/>
      <c r="CB211" s="25"/>
      <c r="CC211" s="25"/>
      <c r="CD211" s="25"/>
      <c r="CE211" s="25"/>
      <c r="CF211" s="25"/>
      <c r="CG211" s="25"/>
      <c r="CH211" s="25"/>
      <c r="CI211" s="25"/>
    </row>
    <row r="212" spans="1:87" ht="14">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25"/>
      <c r="AL212" s="25"/>
      <c r="AM212" s="25"/>
      <c r="AN212" s="25"/>
      <c r="AO212" s="25"/>
      <c r="AP212" s="25"/>
      <c r="AQ212" s="25"/>
      <c r="AR212" s="25"/>
      <c r="AS212" s="25"/>
      <c r="AT212" s="25"/>
      <c r="AU212" s="25"/>
      <c r="AV212" s="25"/>
      <c r="AW212" s="25"/>
      <c r="AX212" s="25"/>
      <c r="AY212" s="25"/>
      <c r="AZ212" s="25"/>
      <c r="BA212" s="25"/>
      <c r="BB212" s="25"/>
      <c r="BC212" s="25"/>
      <c r="BD212" s="25"/>
      <c r="BE212" s="25"/>
      <c r="BF212" s="25"/>
      <c r="BG212" s="25"/>
      <c r="BH212" s="25"/>
      <c r="BI212" s="25"/>
      <c r="BJ212" s="25"/>
      <c r="BK212" s="25"/>
      <c r="BL212" s="25"/>
      <c r="BM212" s="25"/>
      <c r="BN212" s="25"/>
      <c r="BO212" s="25"/>
      <c r="BP212" s="25"/>
      <c r="BQ212" s="25"/>
      <c r="BR212" s="25"/>
      <c r="BS212" s="25"/>
      <c r="BT212" s="25"/>
      <c r="BU212" s="25"/>
      <c r="BV212" s="25"/>
      <c r="BW212" s="25"/>
      <c r="BX212" s="25"/>
      <c r="BY212" s="25"/>
      <c r="BZ212" s="25"/>
      <c r="CA212" s="25"/>
      <c r="CB212" s="25"/>
      <c r="CC212" s="25"/>
      <c r="CD212" s="25"/>
      <c r="CE212" s="25"/>
      <c r="CF212" s="25"/>
      <c r="CG212" s="25"/>
      <c r="CH212" s="25"/>
      <c r="CI212" s="25"/>
    </row>
    <row r="213" spans="1:87" ht="14">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25"/>
      <c r="AL213" s="25"/>
      <c r="AM213" s="25"/>
      <c r="AN213" s="25"/>
      <c r="AO213" s="25"/>
      <c r="AP213" s="25"/>
      <c r="AQ213" s="25"/>
      <c r="AR213" s="25"/>
      <c r="AS213" s="25"/>
      <c r="AT213" s="25"/>
      <c r="AU213" s="25"/>
      <c r="AV213" s="25"/>
      <c r="AW213" s="25"/>
      <c r="AX213" s="25"/>
      <c r="AY213" s="25"/>
      <c r="AZ213" s="25"/>
      <c r="BA213" s="25"/>
      <c r="BB213" s="25"/>
      <c r="BC213" s="25"/>
      <c r="BD213" s="25"/>
      <c r="BE213" s="25"/>
      <c r="BF213" s="25"/>
      <c r="BG213" s="25"/>
      <c r="BH213" s="25"/>
      <c r="BI213" s="25"/>
      <c r="BJ213" s="25"/>
      <c r="BK213" s="25"/>
      <c r="BL213" s="25"/>
      <c r="BM213" s="25"/>
      <c r="BN213" s="25"/>
      <c r="BO213" s="25"/>
      <c r="BP213" s="25"/>
      <c r="BQ213" s="25"/>
      <c r="BR213" s="25"/>
      <c r="BS213" s="25"/>
      <c r="BT213" s="25"/>
      <c r="BU213" s="25"/>
      <c r="BV213" s="25"/>
      <c r="BW213" s="25"/>
      <c r="BX213" s="25"/>
      <c r="BY213" s="25"/>
      <c r="BZ213" s="25"/>
      <c r="CA213" s="25"/>
      <c r="CB213" s="25"/>
      <c r="CC213" s="25"/>
      <c r="CD213" s="25"/>
      <c r="CE213" s="25"/>
      <c r="CF213" s="25"/>
      <c r="CG213" s="25"/>
      <c r="CH213" s="25"/>
      <c r="CI213" s="25"/>
    </row>
    <row r="214" spans="1:87" ht="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c r="AP214" s="25"/>
      <c r="AQ214" s="25"/>
      <c r="AR214" s="25"/>
      <c r="AS214" s="25"/>
      <c r="AT214" s="25"/>
      <c r="AU214" s="25"/>
      <c r="AV214" s="25"/>
      <c r="AW214" s="25"/>
      <c r="AX214" s="25"/>
      <c r="AY214" s="25"/>
      <c r="AZ214" s="25"/>
      <c r="BA214" s="25"/>
      <c r="BB214" s="25"/>
      <c r="BC214" s="25"/>
      <c r="BD214" s="25"/>
      <c r="BE214" s="25"/>
      <c r="BF214" s="25"/>
      <c r="BG214" s="25"/>
      <c r="BH214" s="25"/>
      <c r="BI214" s="25"/>
      <c r="BJ214" s="25"/>
      <c r="BK214" s="25"/>
      <c r="BL214" s="25"/>
      <c r="BM214" s="25"/>
      <c r="BN214" s="25"/>
      <c r="BO214" s="25"/>
      <c r="BP214" s="25"/>
      <c r="BQ214" s="25"/>
      <c r="BR214" s="25"/>
      <c r="BS214" s="25"/>
      <c r="BT214" s="25"/>
      <c r="BU214" s="25"/>
      <c r="BV214" s="25"/>
      <c r="BW214" s="25"/>
      <c r="BX214" s="25"/>
      <c r="BY214" s="25"/>
      <c r="BZ214" s="25"/>
      <c r="CA214" s="25"/>
      <c r="CB214" s="25"/>
      <c r="CC214" s="25"/>
      <c r="CD214" s="25"/>
      <c r="CE214" s="25"/>
      <c r="CF214" s="25"/>
      <c r="CG214" s="25"/>
      <c r="CH214" s="25"/>
      <c r="CI214" s="25"/>
    </row>
    <row r="215" spans="1:87" ht="14">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25"/>
      <c r="AL215" s="25"/>
      <c r="AM215" s="25"/>
      <c r="AN215" s="25"/>
      <c r="AO215" s="25"/>
      <c r="AP215" s="25"/>
      <c r="AQ215" s="25"/>
      <c r="AR215" s="25"/>
      <c r="AS215" s="25"/>
      <c r="AT215" s="25"/>
      <c r="AU215" s="25"/>
      <c r="AV215" s="25"/>
      <c r="AW215" s="25"/>
      <c r="AX215" s="25"/>
      <c r="AY215" s="25"/>
      <c r="AZ215" s="25"/>
      <c r="BA215" s="25"/>
      <c r="BB215" s="25"/>
      <c r="BC215" s="25"/>
      <c r="BD215" s="25"/>
      <c r="BE215" s="25"/>
      <c r="BF215" s="25"/>
      <c r="BG215" s="25"/>
      <c r="BH215" s="25"/>
      <c r="BI215" s="25"/>
      <c r="BJ215" s="25"/>
      <c r="BK215" s="25"/>
      <c r="BL215" s="25"/>
      <c r="BM215" s="25"/>
      <c r="BN215" s="25"/>
      <c r="BO215" s="25"/>
      <c r="BP215" s="25"/>
      <c r="BQ215" s="25"/>
      <c r="BR215" s="25"/>
      <c r="BS215" s="25"/>
      <c r="BT215" s="25"/>
      <c r="BU215" s="25"/>
      <c r="BV215" s="25"/>
      <c r="BW215" s="25"/>
      <c r="BX215" s="25"/>
      <c r="BY215" s="25"/>
      <c r="BZ215" s="25"/>
      <c r="CA215" s="25"/>
      <c r="CB215" s="25"/>
      <c r="CC215" s="25"/>
      <c r="CD215" s="25"/>
      <c r="CE215" s="25"/>
      <c r="CF215" s="25"/>
      <c r="CG215" s="25"/>
      <c r="CH215" s="25"/>
      <c r="CI215" s="25"/>
    </row>
    <row r="216" spans="1:87" ht="14">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c r="AL216" s="25"/>
      <c r="AM216" s="25"/>
      <c r="AN216" s="25"/>
      <c r="AO216" s="25"/>
      <c r="AP216" s="25"/>
      <c r="AQ216" s="25"/>
      <c r="AR216" s="25"/>
      <c r="AS216" s="25"/>
      <c r="AT216" s="25"/>
      <c r="AU216" s="25"/>
      <c r="AV216" s="25"/>
      <c r="AW216" s="25"/>
      <c r="AX216" s="25"/>
      <c r="AY216" s="25"/>
      <c r="AZ216" s="25"/>
      <c r="BA216" s="25"/>
      <c r="BB216" s="25"/>
      <c r="BC216" s="25"/>
      <c r="BD216" s="25"/>
      <c r="BE216" s="25"/>
      <c r="BF216" s="25"/>
      <c r="BG216" s="25"/>
      <c r="BH216" s="25"/>
      <c r="BI216" s="25"/>
      <c r="BJ216" s="25"/>
      <c r="BK216" s="25"/>
      <c r="BL216" s="25"/>
      <c r="BM216" s="25"/>
      <c r="BN216" s="25"/>
      <c r="BO216" s="25"/>
      <c r="BP216" s="25"/>
      <c r="BQ216" s="25"/>
      <c r="BR216" s="25"/>
      <c r="BS216" s="25"/>
      <c r="BT216" s="25"/>
      <c r="BU216" s="25"/>
      <c r="BV216" s="25"/>
      <c r="BW216" s="25"/>
      <c r="BX216" s="25"/>
      <c r="BY216" s="25"/>
      <c r="BZ216" s="25"/>
      <c r="CA216" s="25"/>
      <c r="CB216" s="25"/>
      <c r="CC216" s="25"/>
      <c r="CD216" s="25"/>
      <c r="CE216" s="25"/>
      <c r="CF216" s="25"/>
      <c r="CG216" s="25"/>
      <c r="CH216" s="25"/>
      <c r="CI216" s="25"/>
    </row>
    <row r="217" spans="1:87" ht="14">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c r="AQ217" s="25"/>
      <c r="AR217" s="25"/>
      <c r="AS217" s="25"/>
      <c r="AT217" s="25"/>
      <c r="AU217" s="25"/>
      <c r="AV217" s="25"/>
      <c r="AW217" s="25"/>
      <c r="AX217" s="25"/>
      <c r="AY217" s="25"/>
      <c r="AZ217" s="25"/>
      <c r="BA217" s="25"/>
      <c r="BB217" s="25"/>
      <c r="BC217" s="25"/>
      <c r="BD217" s="25"/>
      <c r="BE217" s="25"/>
      <c r="BF217" s="25"/>
      <c r="BG217" s="25"/>
      <c r="BH217" s="25"/>
      <c r="BI217" s="25"/>
      <c r="BJ217" s="25"/>
      <c r="BK217" s="25"/>
      <c r="BL217" s="25"/>
      <c r="BM217" s="25"/>
      <c r="BN217" s="25"/>
      <c r="BO217" s="25"/>
      <c r="BP217" s="25"/>
      <c r="BQ217" s="25"/>
      <c r="BR217" s="25"/>
      <c r="BS217" s="25"/>
      <c r="BT217" s="25"/>
      <c r="BU217" s="25"/>
      <c r="BV217" s="25"/>
      <c r="BW217" s="25"/>
      <c r="BX217" s="25"/>
      <c r="BY217" s="25"/>
      <c r="BZ217" s="25"/>
      <c r="CA217" s="25"/>
      <c r="CB217" s="25"/>
      <c r="CC217" s="25"/>
      <c r="CD217" s="25"/>
      <c r="CE217" s="25"/>
      <c r="CF217" s="25"/>
      <c r="CG217" s="25"/>
      <c r="CH217" s="25"/>
      <c r="CI217" s="25"/>
    </row>
    <row r="218" spans="1:87" ht="14">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c r="AN218" s="25"/>
      <c r="AO218" s="25"/>
      <c r="AP218" s="25"/>
      <c r="AQ218" s="25"/>
      <c r="AR218" s="25"/>
      <c r="AS218" s="25"/>
      <c r="AT218" s="25"/>
      <c r="AU218" s="25"/>
      <c r="AV218" s="25"/>
      <c r="AW218" s="25"/>
      <c r="AX218" s="25"/>
      <c r="AY218" s="25"/>
      <c r="AZ218" s="25"/>
      <c r="BA218" s="25"/>
      <c r="BB218" s="25"/>
      <c r="BC218" s="25"/>
      <c r="BD218" s="25"/>
      <c r="BE218" s="25"/>
      <c r="BF218" s="25"/>
      <c r="BG218" s="25"/>
      <c r="BH218" s="25"/>
      <c r="BI218" s="25"/>
      <c r="BJ218" s="25"/>
      <c r="BK218" s="25"/>
      <c r="BL218" s="25"/>
      <c r="BM218" s="25"/>
      <c r="BN218" s="25"/>
      <c r="BO218" s="25"/>
      <c r="BP218" s="25"/>
      <c r="BQ218" s="25"/>
      <c r="BR218" s="25"/>
      <c r="BS218" s="25"/>
      <c r="BT218" s="25"/>
      <c r="BU218" s="25"/>
      <c r="BV218" s="25"/>
      <c r="BW218" s="25"/>
      <c r="BX218" s="25"/>
      <c r="BY218" s="25"/>
      <c r="BZ218" s="25"/>
      <c r="CA218" s="25"/>
      <c r="CB218" s="25"/>
      <c r="CC218" s="25"/>
      <c r="CD218" s="25"/>
      <c r="CE218" s="25"/>
      <c r="CF218" s="25"/>
      <c r="CG218" s="25"/>
      <c r="CH218" s="25"/>
      <c r="CI218" s="25"/>
    </row>
    <row r="219" spans="1:87" ht="14">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c r="AN219" s="25"/>
      <c r="AO219" s="25"/>
      <c r="AP219" s="25"/>
      <c r="AQ219" s="25"/>
      <c r="AR219" s="25"/>
      <c r="AS219" s="25"/>
      <c r="AT219" s="25"/>
      <c r="AU219" s="25"/>
      <c r="AV219" s="25"/>
      <c r="AW219" s="25"/>
      <c r="AX219" s="25"/>
      <c r="AY219" s="25"/>
      <c r="AZ219" s="25"/>
      <c r="BA219" s="25"/>
      <c r="BB219" s="25"/>
      <c r="BC219" s="25"/>
      <c r="BD219" s="25"/>
      <c r="BE219" s="25"/>
      <c r="BF219" s="25"/>
      <c r="BG219" s="25"/>
      <c r="BH219" s="25"/>
      <c r="BI219" s="25"/>
      <c r="BJ219" s="25"/>
      <c r="BK219" s="25"/>
      <c r="BL219" s="25"/>
      <c r="BM219" s="25"/>
      <c r="BN219" s="25"/>
      <c r="BO219" s="25"/>
      <c r="BP219" s="25"/>
      <c r="BQ219" s="25"/>
      <c r="BR219" s="25"/>
      <c r="BS219" s="25"/>
      <c r="BT219" s="25"/>
      <c r="BU219" s="25"/>
      <c r="BV219" s="25"/>
      <c r="BW219" s="25"/>
      <c r="BX219" s="25"/>
      <c r="BY219" s="25"/>
      <c r="BZ219" s="25"/>
      <c r="CA219" s="25"/>
      <c r="CB219" s="25"/>
      <c r="CC219" s="25"/>
      <c r="CD219" s="25"/>
      <c r="CE219" s="25"/>
      <c r="CF219" s="25"/>
      <c r="CG219" s="25"/>
      <c r="CH219" s="25"/>
      <c r="CI219" s="25"/>
    </row>
    <row r="220" spans="1:87" ht="14">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25"/>
      <c r="AU220" s="25"/>
      <c r="AV220" s="25"/>
      <c r="AW220" s="25"/>
      <c r="AX220" s="25"/>
      <c r="AY220" s="25"/>
      <c r="AZ220" s="25"/>
      <c r="BA220" s="25"/>
      <c r="BB220" s="25"/>
      <c r="BC220" s="25"/>
      <c r="BD220" s="25"/>
      <c r="BE220" s="25"/>
      <c r="BF220" s="25"/>
      <c r="BG220" s="25"/>
      <c r="BH220" s="25"/>
      <c r="BI220" s="25"/>
      <c r="BJ220" s="25"/>
      <c r="BK220" s="25"/>
      <c r="BL220" s="25"/>
      <c r="BM220" s="25"/>
      <c r="BN220" s="25"/>
      <c r="BO220" s="25"/>
      <c r="BP220" s="25"/>
      <c r="BQ220" s="25"/>
      <c r="BR220" s="25"/>
      <c r="BS220" s="25"/>
      <c r="BT220" s="25"/>
      <c r="BU220" s="25"/>
      <c r="BV220" s="25"/>
      <c r="BW220" s="25"/>
      <c r="BX220" s="25"/>
      <c r="BY220" s="25"/>
      <c r="BZ220" s="25"/>
      <c r="CA220" s="25"/>
      <c r="CB220" s="25"/>
      <c r="CC220" s="25"/>
      <c r="CD220" s="25"/>
      <c r="CE220" s="25"/>
      <c r="CF220" s="25"/>
      <c r="CG220" s="25"/>
      <c r="CH220" s="25"/>
      <c r="CI220" s="25"/>
    </row>
    <row r="221" spans="1:87" ht="14">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c r="AN221" s="25"/>
      <c r="AO221" s="25"/>
      <c r="AP221" s="25"/>
      <c r="AQ221" s="25"/>
      <c r="AR221" s="25"/>
      <c r="AS221" s="25"/>
      <c r="AT221" s="25"/>
      <c r="AU221" s="25"/>
      <c r="AV221" s="25"/>
      <c r="AW221" s="25"/>
      <c r="AX221" s="25"/>
      <c r="AY221" s="25"/>
      <c r="AZ221" s="25"/>
      <c r="BA221" s="25"/>
      <c r="BB221" s="25"/>
      <c r="BC221" s="25"/>
      <c r="BD221" s="25"/>
      <c r="BE221" s="25"/>
      <c r="BF221" s="25"/>
      <c r="BG221" s="25"/>
      <c r="BH221" s="25"/>
      <c r="BI221" s="25"/>
      <c r="BJ221" s="25"/>
      <c r="BK221" s="25"/>
      <c r="BL221" s="25"/>
      <c r="BM221" s="25"/>
      <c r="BN221" s="25"/>
      <c r="BO221" s="25"/>
      <c r="BP221" s="25"/>
      <c r="BQ221" s="25"/>
      <c r="BR221" s="25"/>
      <c r="BS221" s="25"/>
      <c r="BT221" s="25"/>
      <c r="BU221" s="25"/>
      <c r="BV221" s="25"/>
      <c r="BW221" s="25"/>
      <c r="BX221" s="25"/>
      <c r="BY221" s="25"/>
      <c r="BZ221" s="25"/>
      <c r="CA221" s="25"/>
      <c r="CB221" s="25"/>
      <c r="CC221" s="25"/>
      <c r="CD221" s="25"/>
      <c r="CE221" s="25"/>
      <c r="CF221" s="25"/>
      <c r="CG221" s="25"/>
      <c r="CH221" s="25"/>
      <c r="CI221" s="25"/>
    </row>
    <row r="222" spans="1:87" ht="14">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c r="AP222" s="25"/>
      <c r="AQ222" s="25"/>
      <c r="AR222" s="25"/>
      <c r="AS222" s="25"/>
      <c r="AT222" s="25"/>
      <c r="AU222" s="25"/>
      <c r="AV222" s="25"/>
      <c r="AW222" s="25"/>
      <c r="AX222" s="25"/>
      <c r="AY222" s="25"/>
      <c r="AZ222" s="25"/>
      <c r="BA222" s="25"/>
      <c r="BB222" s="25"/>
      <c r="BC222" s="25"/>
      <c r="BD222" s="25"/>
      <c r="BE222" s="25"/>
      <c r="BF222" s="25"/>
      <c r="BG222" s="25"/>
      <c r="BH222" s="25"/>
      <c r="BI222" s="25"/>
      <c r="BJ222" s="25"/>
      <c r="BK222" s="25"/>
      <c r="BL222" s="25"/>
      <c r="BM222" s="25"/>
      <c r="BN222" s="25"/>
      <c r="BO222" s="25"/>
      <c r="BP222" s="25"/>
      <c r="BQ222" s="25"/>
      <c r="BR222" s="25"/>
      <c r="BS222" s="25"/>
      <c r="BT222" s="25"/>
      <c r="BU222" s="25"/>
      <c r="BV222" s="25"/>
      <c r="BW222" s="25"/>
      <c r="BX222" s="25"/>
      <c r="BY222" s="25"/>
      <c r="BZ222" s="25"/>
      <c r="CA222" s="25"/>
      <c r="CB222" s="25"/>
      <c r="CC222" s="25"/>
      <c r="CD222" s="25"/>
      <c r="CE222" s="25"/>
      <c r="CF222" s="25"/>
      <c r="CG222" s="25"/>
      <c r="CH222" s="25"/>
      <c r="CI222" s="25"/>
    </row>
    <row r="223" spans="1:87" ht="14">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c r="AN223" s="25"/>
      <c r="AO223" s="25"/>
      <c r="AP223" s="25"/>
      <c r="AQ223" s="25"/>
      <c r="AR223" s="25"/>
      <c r="AS223" s="25"/>
      <c r="AT223" s="25"/>
      <c r="AU223" s="25"/>
      <c r="AV223" s="25"/>
      <c r="AW223" s="25"/>
      <c r="AX223" s="25"/>
      <c r="AY223" s="25"/>
      <c r="AZ223" s="25"/>
      <c r="BA223" s="25"/>
      <c r="BB223" s="25"/>
      <c r="BC223" s="25"/>
      <c r="BD223" s="25"/>
      <c r="BE223" s="25"/>
      <c r="BF223" s="25"/>
      <c r="BG223" s="25"/>
      <c r="BH223" s="25"/>
      <c r="BI223" s="25"/>
      <c r="BJ223" s="25"/>
      <c r="BK223" s="25"/>
      <c r="BL223" s="25"/>
      <c r="BM223" s="25"/>
      <c r="BN223" s="25"/>
      <c r="BO223" s="25"/>
      <c r="BP223" s="25"/>
      <c r="BQ223" s="25"/>
      <c r="BR223" s="25"/>
      <c r="BS223" s="25"/>
      <c r="BT223" s="25"/>
      <c r="BU223" s="25"/>
      <c r="BV223" s="25"/>
      <c r="BW223" s="25"/>
      <c r="BX223" s="25"/>
      <c r="BY223" s="25"/>
      <c r="BZ223" s="25"/>
      <c r="CA223" s="25"/>
      <c r="CB223" s="25"/>
      <c r="CC223" s="25"/>
      <c r="CD223" s="25"/>
      <c r="CE223" s="25"/>
      <c r="CF223" s="25"/>
      <c r="CG223" s="25"/>
      <c r="CH223" s="25"/>
      <c r="CI223" s="25"/>
    </row>
    <row r="224" spans="1:87" ht="1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c r="AP224" s="25"/>
      <c r="AQ224" s="25"/>
      <c r="AR224" s="25"/>
      <c r="AS224" s="25"/>
      <c r="AT224" s="25"/>
      <c r="AU224" s="25"/>
      <c r="AV224" s="25"/>
      <c r="AW224" s="25"/>
      <c r="AX224" s="25"/>
      <c r="AY224" s="25"/>
      <c r="AZ224" s="25"/>
      <c r="BA224" s="25"/>
      <c r="BB224" s="25"/>
      <c r="BC224" s="25"/>
      <c r="BD224" s="25"/>
      <c r="BE224" s="25"/>
      <c r="BF224" s="25"/>
      <c r="BG224" s="25"/>
      <c r="BH224" s="25"/>
      <c r="BI224" s="25"/>
      <c r="BJ224" s="25"/>
      <c r="BK224" s="25"/>
      <c r="BL224" s="25"/>
      <c r="BM224" s="25"/>
      <c r="BN224" s="25"/>
      <c r="BO224" s="25"/>
      <c r="BP224" s="25"/>
      <c r="BQ224" s="25"/>
      <c r="BR224" s="25"/>
      <c r="BS224" s="25"/>
      <c r="BT224" s="25"/>
      <c r="BU224" s="25"/>
      <c r="BV224" s="25"/>
      <c r="BW224" s="25"/>
      <c r="BX224" s="25"/>
      <c r="BY224" s="25"/>
      <c r="BZ224" s="25"/>
      <c r="CA224" s="25"/>
      <c r="CB224" s="25"/>
      <c r="CC224" s="25"/>
      <c r="CD224" s="25"/>
      <c r="CE224" s="25"/>
      <c r="CF224" s="25"/>
      <c r="CG224" s="25"/>
      <c r="CH224" s="25"/>
      <c r="CI224" s="25"/>
    </row>
    <row r="225" spans="1:87" ht="14">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c r="AL225" s="25"/>
      <c r="AM225" s="25"/>
      <c r="AN225" s="25"/>
      <c r="AO225" s="25"/>
      <c r="AP225" s="25"/>
      <c r="AQ225" s="25"/>
      <c r="AR225" s="25"/>
      <c r="AS225" s="25"/>
      <c r="AT225" s="25"/>
      <c r="AU225" s="25"/>
      <c r="AV225" s="25"/>
      <c r="AW225" s="25"/>
      <c r="AX225" s="25"/>
      <c r="AY225" s="25"/>
      <c r="AZ225" s="25"/>
      <c r="BA225" s="25"/>
      <c r="BB225" s="25"/>
      <c r="BC225" s="25"/>
      <c r="BD225" s="25"/>
      <c r="BE225" s="25"/>
      <c r="BF225" s="25"/>
      <c r="BG225" s="25"/>
      <c r="BH225" s="25"/>
      <c r="BI225" s="25"/>
      <c r="BJ225" s="25"/>
      <c r="BK225" s="25"/>
      <c r="BL225" s="25"/>
      <c r="BM225" s="25"/>
      <c r="BN225" s="25"/>
      <c r="BO225" s="25"/>
      <c r="BP225" s="25"/>
      <c r="BQ225" s="25"/>
      <c r="BR225" s="25"/>
      <c r="BS225" s="25"/>
      <c r="BT225" s="25"/>
      <c r="BU225" s="25"/>
      <c r="BV225" s="25"/>
      <c r="BW225" s="25"/>
      <c r="BX225" s="25"/>
      <c r="BY225" s="25"/>
      <c r="BZ225" s="25"/>
      <c r="CA225" s="25"/>
      <c r="CB225" s="25"/>
      <c r="CC225" s="25"/>
      <c r="CD225" s="25"/>
      <c r="CE225" s="25"/>
      <c r="CF225" s="25"/>
      <c r="CG225" s="25"/>
      <c r="CH225" s="25"/>
      <c r="CI225" s="25"/>
    </row>
    <row r="226" spans="1:87" ht="14">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c r="AN226" s="25"/>
      <c r="AO226" s="25"/>
      <c r="AP226" s="25"/>
      <c r="AQ226" s="25"/>
      <c r="AR226" s="25"/>
      <c r="AS226" s="25"/>
      <c r="AT226" s="25"/>
      <c r="AU226" s="25"/>
      <c r="AV226" s="25"/>
      <c r="AW226" s="25"/>
      <c r="AX226" s="25"/>
      <c r="AY226" s="25"/>
      <c r="AZ226" s="25"/>
      <c r="BA226" s="25"/>
      <c r="BB226" s="25"/>
      <c r="BC226" s="25"/>
      <c r="BD226" s="25"/>
      <c r="BE226" s="25"/>
      <c r="BF226" s="25"/>
      <c r="BG226" s="25"/>
      <c r="BH226" s="25"/>
      <c r="BI226" s="25"/>
      <c r="BJ226" s="25"/>
      <c r="BK226" s="25"/>
      <c r="BL226" s="25"/>
      <c r="BM226" s="25"/>
      <c r="BN226" s="25"/>
      <c r="BO226" s="25"/>
      <c r="BP226" s="25"/>
      <c r="BQ226" s="25"/>
      <c r="BR226" s="25"/>
      <c r="BS226" s="25"/>
      <c r="BT226" s="25"/>
      <c r="BU226" s="25"/>
      <c r="BV226" s="25"/>
      <c r="BW226" s="25"/>
      <c r="BX226" s="25"/>
      <c r="BY226" s="25"/>
      <c r="BZ226" s="25"/>
      <c r="CA226" s="25"/>
      <c r="CB226" s="25"/>
      <c r="CC226" s="25"/>
      <c r="CD226" s="25"/>
      <c r="CE226" s="25"/>
      <c r="CF226" s="25"/>
      <c r="CG226" s="25"/>
      <c r="CH226" s="25"/>
      <c r="CI226" s="25"/>
    </row>
    <row r="227" spans="1:87" ht="14">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c r="AO227" s="25"/>
      <c r="AP227" s="25"/>
      <c r="AQ227" s="25"/>
      <c r="AR227" s="25"/>
      <c r="AS227" s="25"/>
      <c r="AT227" s="25"/>
      <c r="AU227" s="25"/>
      <c r="AV227" s="25"/>
      <c r="AW227" s="25"/>
      <c r="AX227" s="25"/>
      <c r="AY227" s="25"/>
      <c r="AZ227" s="25"/>
      <c r="BA227" s="25"/>
      <c r="BB227" s="25"/>
      <c r="BC227" s="25"/>
      <c r="BD227" s="25"/>
      <c r="BE227" s="25"/>
      <c r="BF227" s="25"/>
      <c r="BG227" s="25"/>
      <c r="BH227" s="25"/>
      <c r="BI227" s="25"/>
      <c r="BJ227" s="25"/>
      <c r="BK227" s="25"/>
      <c r="BL227" s="25"/>
      <c r="BM227" s="25"/>
      <c r="BN227" s="25"/>
      <c r="BO227" s="25"/>
      <c r="BP227" s="25"/>
      <c r="BQ227" s="25"/>
      <c r="BR227" s="25"/>
      <c r="BS227" s="25"/>
      <c r="BT227" s="25"/>
      <c r="BU227" s="25"/>
      <c r="BV227" s="25"/>
      <c r="BW227" s="25"/>
      <c r="BX227" s="25"/>
      <c r="BY227" s="25"/>
      <c r="BZ227" s="25"/>
      <c r="CA227" s="25"/>
      <c r="CB227" s="25"/>
      <c r="CC227" s="25"/>
      <c r="CD227" s="25"/>
      <c r="CE227" s="25"/>
      <c r="CF227" s="25"/>
      <c r="CG227" s="25"/>
      <c r="CH227" s="25"/>
      <c r="CI227" s="25"/>
    </row>
    <row r="228" spans="1:87" ht="14">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25"/>
      <c r="AU228" s="25"/>
      <c r="AV228" s="25"/>
      <c r="AW228" s="25"/>
      <c r="AX228" s="25"/>
      <c r="AY228" s="25"/>
      <c r="AZ228" s="25"/>
      <c r="BA228" s="25"/>
      <c r="BB228" s="25"/>
      <c r="BC228" s="25"/>
      <c r="BD228" s="25"/>
      <c r="BE228" s="25"/>
      <c r="BF228" s="25"/>
      <c r="BG228" s="25"/>
      <c r="BH228" s="25"/>
      <c r="BI228" s="25"/>
      <c r="BJ228" s="25"/>
      <c r="BK228" s="25"/>
      <c r="BL228" s="25"/>
      <c r="BM228" s="25"/>
      <c r="BN228" s="25"/>
      <c r="BO228" s="25"/>
      <c r="BP228" s="25"/>
      <c r="BQ228" s="25"/>
      <c r="BR228" s="25"/>
      <c r="BS228" s="25"/>
      <c r="BT228" s="25"/>
      <c r="BU228" s="25"/>
      <c r="BV228" s="25"/>
      <c r="BW228" s="25"/>
      <c r="BX228" s="25"/>
      <c r="BY228" s="25"/>
      <c r="BZ228" s="25"/>
      <c r="CA228" s="25"/>
      <c r="CB228" s="25"/>
      <c r="CC228" s="25"/>
      <c r="CD228" s="25"/>
      <c r="CE228" s="25"/>
      <c r="CF228" s="25"/>
      <c r="CG228" s="25"/>
      <c r="CH228" s="25"/>
      <c r="CI228" s="25"/>
    </row>
    <row r="229" spans="1:87" ht="14">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c r="AL229" s="25"/>
      <c r="AM229" s="25"/>
      <c r="AN229" s="25"/>
      <c r="AO229" s="25"/>
      <c r="AP229" s="25"/>
      <c r="AQ229" s="25"/>
      <c r="AR229" s="25"/>
      <c r="AS229" s="25"/>
      <c r="AT229" s="25"/>
      <c r="AU229" s="25"/>
      <c r="AV229" s="25"/>
      <c r="AW229" s="25"/>
      <c r="AX229" s="25"/>
      <c r="AY229" s="25"/>
      <c r="AZ229" s="25"/>
      <c r="BA229" s="25"/>
      <c r="BB229" s="25"/>
      <c r="BC229" s="25"/>
      <c r="BD229" s="25"/>
      <c r="BE229" s="25"/>
      <c r="BF229" s="25"/>
      <c r="BG229" s="25"/>
      <c r="BH229" s="25"/>
      <c r="BI229" s="25"/>
      <c r="BJ229" s="25"/>
      <c r="BK229" s="25"/>
      <c r="BL229" s="25"/>
      <c r="BM229" s="25"/>
      <c r="BN229" s="25"/>
      <c r="BO229" s="25"/>
      <c r="BP229" s="25"/>
      <c r="BQ229" s="25"/>
      <c r="BR229" s="25"/>
      <c r="BS229" s="25"/>
      <c r="BT229" s="25"/>
      <c r="BU229" s="25"/>
      <c r="BV229" s="25"/>
      <c r="BW229" s="25"/>
      <c r="BX229" s="25"/>
      <c r="BY229" s="25"/>
      <c r="BZ229" s="25"/>
      <c r="CA229" s="25"/>
      <c r="CB229" s="25"/>
      <c r="CC229" s="25"/>
      <c r="CD229" s="25"/>
      <c r="CE229" s="25"/>
      <c r="CF229" s="25"/>
      <c r="CG229" s="25"/>
      <c r="CH229" s="25"/>
      <c r="CI229" s="25"/>
    </row>
    <row r="230" spans="1:87" ht="14">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c r="AN230" s="25"/>
      <c r="AO230" s="25"/>
      <c r="AP230" s="25"/>
      <c r="AQ230" s="25"/>
      <c r="AR230" s="25"/>
      <c r="AS230" s="25"/>
      <c r="AT230" s="25"/>
      <c r="AU230" s="25"/>
      <c r="AV230" s="25"/>
      <c r="AW230" s="25"/>
      <c r="AX230" s="25"/>
      <c r="AY230" s="25"/>
      <c r="AZ230" s="25"/>
      <c r="BA230" s="25"/>
      <c r="BB230" s="25"/>
      <c r="BC230" s="25"/>
      <c r="BD230" s="25"/>
      <c r="BE230" s="25"/>
      <c r="BF230" s="25"/>
      <c r="BG230" s="25"/>
      <c r="BH230" s="25"/>
      <c r="BI230" s="25"/>
      <c r="BJ230" s="25"/>
      <c r="BK230" s="25"/>
      <c r="BL230" s="25"/>
      <c r="BM230" s="25"/>
      <c r="BN230" s="25"/>
      <c r="BO230" s="25"/>
      <c r="BP230" s="25"/>
      <c r="BQ230" s="25"/>
      <c r="BR230" s="25"/>
      <c r="BS230" s="25"/>
      <c r="BT230" s="25"/>
      <c r="BU230" s="25"/>
      <c r="BV230" s="25"/>
      <c r="BW230" s="25"/>
      <c r="BX230" s="25"/>
      <c r="BY230" s="25"/>
      <c r="BZ230" s="25"/>
      <c r="CA230" s="25"/>
      <c r="CB230" s="25"/>
      <c r="CC230" s="25"/>
      <c r="CD230" s="25"/>
      <c r="CE230" s="25"/>
      <c r="CF230" s="25"/>
      <c r="CG230" s="25"/>
      <c r="CH230" s="25"/>
      <c r="CI230" s="25"/>
    </row>
    <row r="231" spans="1:87" ht="14">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c r="AN231" s="25"/>
      <c r="AO231" s="25"/>
      <c r="AP231" s="25"/>
      <c r="AQ231" s="25"/>
      <c r="AR231" s="25"/>
      <c r="AS231" s="25"/>
      <c r="AT231" s="25"/>
      <c r="AU231" s="25"/>
      <c r="AV231" s="25"/>
      <c r="AW231" s="25"/>
      <c r="AX231" s="25"/>
      <c r="AY231" s="25"/>
      <c r="AZ231" s="25"/>
      <c r="BA231" s="25"/>
      <c r="BB231" s="25"/>
      <c r="BC231" s="25"/>
      <c r="BD231" s="25"/>
      <c r="BE231" s="25"/>
      <c r="BF231" s="25"/>
      <c r="BG231" s="25"/>
      <c r="BH231" s="25"/>
      <c r="BI231" s="25"/>
      <c r="BJ231" s="25"/>
      <c r="BK231" s="25"/>
      <c r="BL231" s="25"/>
      <c r="BM231" s="25"/>
      <c r="BN231" s="25"/>
      <c r="BO231" s="25"/>
      <c r="BP231" s="25"/>
      <c r="BQ231" s="25"/>
      <c r="BR231" s="25"/>
      <c r="BS231" s="25"/>
      <c r="BT231" s="25"/>
      <c r="BU231" s="25"/>
      <c r="BV231" s="25"/>
      <c r="BW231" s="25"/>
      <c r="BX231" s="25"/>
      <c r="BY231" s="25"/>
      <c r="BZ231" s="25"/>
      <c r="CA231" s="25"/>
      <c r="CB231" s="25"/>
      <c r="CC231" s="25"/>
      <c r="CD231" s="25"/>
      <c r="CE231" s="25"/>
      <c r="CF231" s="25"/>
      <c r="CG231" s="25"/>
      <c r="CH231" s="25"/>
      <c r="CI231" s="25"/>
    </row>
    <row r="232" spans="1:87" ht="14">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c r="AP232" s="25"/>
      <c r="AQ232" s="25"/>
      <c r="AR232" s="25"/>
      <c r="AS232" s="25"/>
      <c r="AT232" s="25"/>
      <c r="AU232" s="25"/>
      <c r="AV232" s="25"/>
      <c r="AW232" s="25"/>
      <c r="AX232" s="25"/>
      <c r="AY232" s="25"/>
      <c r="AZ232" s="25"/>
      <c r="BA232" s="25"/>
      <c r="BB232" s="25"/>
      <c r="BC232" s="25"/>
      <c r="BD232" s="25"/>
      <c r="BE232" s="25"/>
      <c r="BF232" s="25"/>
      <c r="BG232" s="25"/>
      <c r="BH232" s="25"/>
      <c r="BI232" s="25"/>
      <c r="BJ232" s="25"/>
      <c r="BK232" s="25"/>
      <c r="BL232" s="25"/>
      <c r="BM232" s="25"/>
      <c r="BN232" s="25"/>
      <c r="BO232" s="25"/>
      <c r="BP232" s="25"/>
      <c r="BQ232" s="25"/>
      <c r="BR232" s="25"/>
      <c r="BS232" s="25"/>
      <c r="BT232" s="25"/>
      <c r="BU232" s="25"/>
      <c r="BV232" s="25"/>
      <c r="BW232" s="25"/>
      <c r="BX232" s="25"/>
      <c r="BY232" s="25"/>
      <c r="BZ232" s="25"/>
      <c r="CA232" s="25"/>
      <c r="CB232" s="25"/>
      <c r="CC232" s="25"/>
      <c r="CD232" s="25"/>
      <c r="CE232" s="25"/>
      <c r="CF232" s="25"/>
      <c r="CG232" s="25"/>
      <c r="CH232" s="25"/>
      <c r="CI232" s="25"/>
    </row>
    <row r="233" spans="1:87" ht="14">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c r="AO233" s="25"/>
      <c r="AP233" s="25"/>
      <c r="AQ233" s="25"/>
      <c r="AR233" s="25"/>
      <c r="AS233" s="25"/>
      <c r="AT233" s="25"/>
      <c r="AU233" s="25"/>
      <c r="AV233" s="25"/>
      <c r="AW233" s="25"/>
      <c r="AX233" s="25"/>
      <c r="AY233" s="25"/>
      <c r="AZ233" s="25"/>
      <c r="BA233" s="25"/>
      <c r="BB233" s="25"/>
      <c r="BC233" s="25"/>
      <c r="BD233" s="25"/>
      <c r="BE233" s="25"/>
      <c r="BF233" s="25"/>
      <c r="BG233" s="25"/>
      <c r="BH233" s="25"/>
      <c r="BI233" s="25"/>
      <c r="BJ233" s="25"/>
      <c r="BK233" s="25"/>
      <c r="BL233" s="25"/>
      <c r="BM233" s="25"/>
      <c r="BN233" s="25"/>
      <c r="BO233" s="25"/>
      <c r="BP233" s="25"/>
      <c r="BQ233" s="25"/>
      <c r="BR233" s="25"/>
      <c r="BS233" s="25"/>
      <c r="BT233" s="25"/>
      <c r="BU233" s="25"/>
      <c r="BV233" s="25"/>
      <c r="BW233" s="25"/>
      <c r="BX233" s="25"/>
      <c r="BY233" s="25"/>
      <c r="BZ233" s="25"/>
      <c r="CA233" s="25"/>
      <c r="CB233" s="25"/>
      <c r="CC233" s="25"/>
      <c r="CD233" s="25"/>
      <c r="CE233" s="25"/>
      <c r="CF233" s="25"/>
      <c r="CG233" s="25"/>
      <c r="CH233" s="25"/>
      <c r="CI233" s="25"/>
    </row>
    <row r="234" spans="1:87" ht="1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c r="AQ234" s="25"/>
      <c r="AR234" s="25"/>
      <c r="AS234" s="25"/>
      <c r="AT234" s="25"/>
      <c r="AU234" s="25"/>
      <c r="AV234" s="25"/>
      <c r="AW234" s="25"/>
      <c r="AX234" s="25"/>
      <c r="AY234" s="25"/>
      <c r="AZ234" s="25"/>
      <c r="BA234" s="25"/>
      <c r="BB234" s="25"/>
      <c r="BC234" s="25"/>
      <c r="BD234" s="25"/>
      <c r="BE234" s="25"/>
      <c r="BF234" s="25"/>
      <c r="BG234" s="25"/>
      <c r="BH234" s="25"/>
      <c r="BI234" s="25"/>
      <c r="BJ234" s="25"/>
      <c r="BK234" s="25"/>
      <c r="BL234" s="25"/>
      <c r="BM234" s="25"/>
      <c r="BN234" s="25"/>
      <c r="BO234" s="25"/>
      <c r="BP234" s="25"/>
      <c r="BQ234" s="25"/>
      <c r="BR234" s="25"/>
      <c r="BS234" s="25"/>
      <c r="BT234" s="25"/>
      <c r="BU234" s="25"/>
      <c r="BV234" s="25"/>
      <c r="BW234" s="25"/>
      <c r="BX234" s="25"/>
      <c r="BY234" s="25"/>
      <c r="BZ234" s="25"/>
      <c r="CA234" s="25"/>
      <c r="CB234" s="25"/>
      <c r="CC234" s="25"/>
      <c r="CD234" s="25"/>
      <c r="CE234" s="25"/>
      <c r="CF234" s="25"/>
      <c r="CG234" s="25"/>
      <c r="CH234" s="25"/>
      <c r="CI234" s="25"/>
    </row>
    <row r="235" spans="1:87" ht="14">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c r="AL235" s="25"/>
      <c r="AM235" s="25"/>
      <c r="AN235" s="25"/>
      <c r="AO235" s="25"/>
      <c r="AP235" s="25"/>
      <c r="AQ235" s="25"/>
      <c r="AR235" s="25"/>
      <c r="AS235" s="25"/>
      <c r="AT235" s="25"/>
      <c r="AU235" s="25"/>
      <c r="AV235" s="25"/>
      <c r="AW235" s="25"/>
      <c r="AX235" s="25"/>
      <c r="AY235" s="25"/>
      <c r="AZ235" s="25"/>
      <c r="BA235" s="25"/>
      <c r="BB235" s="25"/>
      <c r="BC235" s="25"/>
      <c r="BD235" s="25"/>
      <c r="BE235" s="25"/>
      <c r="BF235" s="25"/>
      <c r="BG235" s="25"/>
      <c r="BH235" s="25"/>
      <c r="BI235" s="25"/>
      <c r="BJ235" s="25"/>
      <c r="BK235" s="25"/>
      <c r="BL235" s="25"/>
      <c r="BM235" s="25"/>
      <c r="BN235" s="25"/>
      <c r="BO235" s="25"/>
      <c r="BP235" s="25"/>
      <c r="BQ235" s="25"/>
      <c r="BR235" s="25"/>
      <c r="BS235" s="25"/>
      <c r="BT235" s="25"/>
      <c r="BU235" s="25"/>
      <c r="BV235" s="25"/>
      <c r="BW235" s="25"/>
      <c r="BX235" s="25"/>
      <c r="BY235" s="25"/>
      <c r="BZ235" s="25"/>
      <c r="CA235" s="25"/>
      <c r="CB235" s="25"/>
      <c r="CC235" s="25"/>
      <c r="CD235" s="25"/>
      <c r="CE235" s="25"/>
      <c r="CF235" s="25"/>
      <c r="CG235" s="25"/>
      <c r="CH235" s="25"/>
      <c r="CI235" s="25"/>
    </row>
    <row r="236" spans="1:87" ht="14">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c r="AN236" s="25"/>
      <c r="AO236" s="25"/>
      <c r="AP236" s="25"/>
      <c r="AQ236" s="25"/>
      <c r="AR236" s="25"/>
      <c r="AS236" s="25"/>
      <c r="AT236" s="25"/>
      <c r="AU236" s="25"/>
      <c r="AV236" s="25"/>
      <c r="AW236" s="25"/>
      <c r="AX236" s="25"/>
      <c r="AY236" s="25"/>
      <c r="AZ236" s="25"/>
      <c r="BA236" s="25"/>
      <c r="BB236" s="25"/>
      <c r="BC236" s="25"/>
      <c r="BD236" s="25"/>
      <c r="BE236" s="25"/>
      <c r="BF236" s="25"/>
      <c r="BG236" s="25"/>
      <c r="BH236" s="25"/>
      <c r="BI236" s="25"/>
      <c r="BJ236" s="25"/>
      <c r="BK236" s="25"/>
      <c r="BL236" s="25"/>
      <c r="BM236" s="25"/>
      <c r="BN236" s="25"/>
      <c r="BO236" s="25"/>
      <c r="BP236" s="25"/>
      <c r="BQ236" s="25"/>
      <c r="BR236" s="25"/>
      <c r="BS236" s="25"/>
      <c r="BT236" s="25"/>
      <c r="BU236" s="25"/>
      <c r="BV236" s="25"/>
      <c r="BW236" s="25"/>
      <c r="BX236" s="25"/>
      <c r="BY236" s="25"/>
      <c r="BZ236" s="25"/>
      <c r="CA236" s="25"/>
      <c r="CB236" s="25"/>
      <c r="CC236" s="25"/>
      <c r="CD236" s="25"/>
      <c r="CE236" s="25"/>
      <c r="CF236" s="25"/>
      <c r="CG236" s="25"/>
      <c r="CH236" s="25"/>
      <c r="CI236" s="25"/>
    </row>
    <row r="237" spans="1:87" ht="14">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c r="AR237" s="25"/>
      <c r="AS237" s="25"/>
      <c r="AT237" s="25"/>
      <c r="AU237" s="25"/>
      <c r="AV237" s="25"/>
      <c r="AW237" s="25"/>
      <c r="AX237" s="25"/>
      <c r="AY237" s="25"/>
      <c r="AZ237" s="25"/>
      <c r="BA237" s="25"/>
      <c r="BB237" s="25"/>
      <c r="BC237" s="25"/>
      <c r="BD237" s="25"/>
      <c r="BE237" s="25"/>
      <c r="BF237" s="25"/>
      <c r="BG237" s="25"/>
      <c r="BH237" s="25"/>
      <c r="BI237" s="25"/>
      <c r="BJ237" s="25"/>
      <c r="BK237" s="25"/>
      <c r="BL237" s="25"/>
      <c r="BM237" s="25"/>
      <c r="BN237" s="25"/>
      <c r="BO237" s="25"/>
      <c r="BP237" s="25"/>
      <c r="BQ237" s="25"/>
      <c r="BR237" s="25"/>
      <c r="BS237" s="25"/>
      <c r="BT237" s="25"/>
      <c r="BU237" s="25"/>
      <c r="BV237" s="25"/>
      <c r="BW237" s="25"/>
      <c r="BX237" s="25"/>
      <c r="BY237" s="25"/>
      <c r="BZ237" s="25"/>
      <c r="CA237" s="25"/>
      <c r="CB237" s="25"/>
      <c r="CC237" s="25"/>
      <c r="CD237" s="25"/>
      <c r="CE237" s="25"/>
      <c r="CF237" s="25"/>
      <c r="CG237" s="25"/>
      <c r="CH237" s="25"/>
      <c r="CI237" s="25"/>
    </row>
    <row r="238" spans="1:87" ht="14">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c r="AQ238" s="25"/>
      <c r="AR238" s="25"/>
      <c r="AS238" s="25"/>
      <c r="AT238" s="25"/>
      <c r="AU238" s="25"/>
      <c r="AV238" s="25"/>
      <c r="AW238" s="25"/>
      <c r="AX238" s="25"/>
      <c r="AY238" s="25"/>
      <c r="AZ238" s="25"/>
      <c r="BA238" s="25"/>
      <c r="BB238" s="25"/>
      <c r="BC238" s="25"/>
      <c r="BD238" s="25"/>
      <c r="BE238" s="25"/>
      <c r="BF238" s="25"/>
      <c r="BG238" s="25"/>
      <c r="BH238" s="25"/>
      <c r="BI238" s="25"/>
      <c r="BJ238" s="25"/>
      <c r="BK238" s="25"/>
      <c r="BL238" s="25"/>
      <c r="BM238" s="25"/>
      <c r="BN238" s="25"/>
      <c r="BO238" s="25"/>
      <c r="BP238" s="25"/>
      <c r="BQ238" s="25"/>
      <c r="BR238" s="25"/>
      <c r="BS238" s="25"/>
      <c r="BT238" s="25"/>
      <c r="BU238" s="25"/>
      <c r="BV238" s="25"/>
      <c r="BW238" s="25"/>
      <c r="BX238" s="25"/>
      <c r="BY238" s="25"/>
      <c r="BZ238" s="25"/>
      <c r="CA238" s="25"/>
      <c r="CB238" s="25"/>
      <c r="CC238" s="25"/>
      <c r="CD238" s="25"/>
      <c r="CE238" s="25"/>
      <c r="CF238" s="25"/>
      <c r="CG238" s="25"/>
      <c r="CH238" s="25"/>
      <c r="CI238" s="25"/>
    </row>
    <row r="239" spans="1:87" ht="14">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c r="AQ239" s="25"/>
      <c r="AR239" s="25"/>
      <c r="AS239" s="25"/>
      <c r="AT239" s="25"/>
      <c r="AU239" s="25"/>
      <c r="AV239" s="25"/>
      <c r="AW239" s="25"/>
      <c r="AX239" s="25"/>
      <c r="AY239" s="25"/>
      <c r="AZ239" s="25"/>
      <c r="BA239" s="25"/>
      <c r="BB239" s="25"/>
      <c r="BC239" s="25"/>
      <c r="BD239" s="25"/>
      <c r="BE239" s="25"/>
      <c r="BF239" s="25"/>
      <c r="BG239" s="25"/>
      <c r="BH239" s="25"/>
      <c r="BI239" s="25"/>
      <c r="BJ239" s="25"/>
      <c r="BK239" s="25"/>
      <c r="BL239" s="25"/>
      <c r="BM239" s="25"/>
      <c r="BN239" s="25"/>
      <c r="BO239" s="25"/>
      <c r="BP239" s="25"/>
      <c r="BQ239" s="25"/>
      <c r="BR239" s="25"/>
      <c r="BS239" s="25"/>
      <c r="BT239" s="25"/>
      <c r="BU239" s="25"/>
      <c r="BV239" s="25"/>
      <c r="BW239" s="25"/>
      <c r="BX239" s="25"/>
      <c r="BY239" s="25"/>
      <c r="BZ239" s="25"/>
      <c r="CA239" s="25"/>
      <c r="CB239" s="25"/>
      <c r="CC239" s="25"/>
      <c r="CD239" s="25"/>
      <c r="CE239" s="25"/>
      <c r="CF239" s="25"/>
      <c r="CG239" s="25"/>
      <c r="CH239" s="25"/>
      <c r="CI239" s="25"/>
    </row>
    <row r="240" spans="1:87" ht="14">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25"/>
      <c r="AY240" s="25"/>
      <c r="AZ240" s="25"/>
      <c r="BA240" s="25"/>
      <c r="BB240" s="25"/>
      <c r="BC240" s="25"/>
      <c r="BD240" s="25"/>
      <c r="BE240" s="25"/>
      <c r="BF240" s="25"/>
      <c r="BG240" s="25"/>
      <c r="BH240" s="25"/>
      <c r="BI240" s="25"/>
      <c r="BJ240" s="25"/>
      <c r="BK240" s="25"/>
      <c r="BL240" s="25"/>
      <c r="BM240" s="25"/>
      <c r="BN240" s="25"/>
      <c r="BO240" s="25"/>
      <c r="BP240" s="25"/>
      <c r="BQ240" s="25"/>
      <c r="BR240" s="25"/>
      <c r="BS240" s="25"/>
      <c r="BT240" s="25"/>
      <c r="BU240" s="25"/>
      <c r="BV240" s="25"/>
      <c r="BW240" s="25"/>
      <c r="BX240" s="25"/>
      <c r="BY240" s="25"/>
      <c r="BZ240" s="25"/>
      <c r="CA240" s="25"/>
      <c r="CB240" s="25"/>
      <c r="CC240" s="25"/>
      <c r="CD240" s="25"/>
      <c r="CE240" s="25"/>
      <c r="CF240" s="25"/>
      <c r="CG240" s="25"/>
      <c r="CH240" s="25"/>
      <c r="CI240" s="25"/>
    </row>
    <row r="241" spans="1:87" ht="14">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c r="AQ241" s="25"/>
      <c r="AR241" s="25"/>
      <c r="AS241" s="25"/>
      <c r="AT241" s="25"/>
      <c r="AU241" s="25"/>
      <c r="AV241" s="25"/>
      <c r="AW241" s="25"/>
      <c r="AX241" s="25"/>
      <c r="AY241" s="25"/>
      <c r="AZ241" s="25"/>
      <c r="BA241" s="25"/>
      <c r="BB241" s="25"/>
      <c r="BC241" s="25"/>
      <c r="BD241" s="25"/>
      <c r="BE241" s="25"/>
      <c r="BF241" s="25"/>
      <c r="BG241" s="25"/>
      <c r="BH241" s="25"/>
      <c r="BI241" s="25"/>
      <c r="BJ241" s="25"/>
      <c r="BK241" s="25"/>
      <c r="BL241" s="25"/>
      <c r="BM241" s="25"/>
      <c r="BN241" s="25"/>
      <c r="BO241" s="25"/>
      <c r="BP241" s="25"/>
      <c r="BQ241" s="25"/>
      <c r="BR241" s="25"/>
      <c r="BS241" s="25"/>
      <c r="BT241" s="25"/>
      <c r="BU241" s="25"/>
      <c r="BV241" s="25"/>
      <c r="BW241" s="25"/>
      <c r="BX241" s="25"/>
      <c r="BY241" s="25"/>
      <c r="BZ241" s="25"/>
      <c r="CA241" s="25"/>
      <c r="CB241" s="25"/>
      <c r="CC241" s="25"/>
      <c r="CD241" s="25"/>
      <c r="CE241" s="25"/>
      <c r="CF241" s="25"/>
      <c r="CG241" s="25"/>
      <c r="CH241" s="25"/>
      <c r="CI241" s="25"/>
    </row>
    <row r="242" spans="1:87" ht="14">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c r="AQ242" s="25"/>
      <c r="AR242" s="25"/>
      <c r="AS242" s="25"/>
      <c r="AT242" s="25"/>
      <c r="AU242" s="25"/>
      <c r="AV242" s="25"/>
      <c r="AW242" s="25"/>
      <c r="AX242" s="25"/>
      <c r="AY242" s="25"/>
      <c r="AZ242" s="25"/>
      <c r="BA242" s="25"/>
      <c r="BB242" s="25"/>
      <c r="BC242" s="25"/>
      <c r="BD242" s="25"/>
      <c r="BE242" s="25"/>
      <c r="BF242" s="25"/>
      <c r="BG242" s="25"/>
      <c r="BH242" s="25"/>
      <c r="BI242" s="25"/>
      <c r="BJ242" s="25"/>
      <c r="BK242" s="25"/>
      <c r="BL242" s="25"/>
      <c r="BM242" s="25"/>
      <c r="BN242" s="25"/>
      <c r="BO242" s="25"/>
      <c r="BP242" s="25"/>
      <c r="BQ242" s="25"/>
      <c r="BR242" s="25"/>
      <c r="BS242" s="25"/>
      <c r="BT242" s="25"/>
      <c r="BU242" s="25"/>
      <c r="BV242" s="25"/>
      <c r="BW242" s="25"/>
      <c r="BX242" s="25"/>
      <c r="BY242" s="25"/>
      <c r="BZ242" s="25"/>
      <c r="CA242" s="25"/>
      <c r="CB242" s="25"/>
      <c r="CC242" s="25"/>
      <c r="CD242" s="25"/>
      <c r="CE242" s="25"/>
      <c r="CF242" s="25"/>
      <c r="CG242" s="25"/>
      <c r="CH242" s="25"/>
      <c r="CI242" s="25"/>
    </row>
    <row r="243" spans="1:87" ht="14">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25"/>
      <c r="AU243" s="25"/>
      <c r="AV243" s="25"/>
      <c r="AW243" s="25"/>
      <c r="AX243" s="25"/>
      <c r="AY243" s="25"/>
      <c r="AZ243" s="25"/>
      <c r="BA243" s="25"/>
      <c r="BB243" s="25"/>
      <c r="BC243" s="25"/>
      <c r="BD243" s="25"/>
      <c r="BE243" s="25"/>
      <c r="BF243" s="25"/>
      <c r="BG243" s="25"/>
      <c r="BH243" s="25"/>
      <c r="BI243" s="25"/>
      <c r="BJ243" s="25"/>
      <c r="BK243" s="25"/>
      <c r="BL243" s="25"/>
      <c r="BM243" s="25"/>
      <c r="BN243" s="25"/>
      <c r="BO243" s="25"/>
      <c r="BP243" s="25"/>
      <c r="BQ243" s="25"/>
      <c r="BR243" s="25"/>
      <c r="BS243" s="25"/>
      <c r="BT243" s="25"/>
      <c r="BU243" s="25"/>
      <c r="BV243" s="25"/>
      <c r="BW243" s="25"/>
      <c r="BX243" s="25"/>
      <c r="BY243" s="25"/>
      <c r="BZ243" s="25"/>
      <c r="CA243" s="25"/>
      <c r="CB243" s="25"/>
      <c r="CC243" s="25"/>
      <c r="CD243" s="25"/>
      <c r="CE243" s="25"/>
      <c r="CF243" s="25"/>
      <c r="CG243" s="25"/>
      <c r="CH243" s="25"/>
      <c r="CI243" s="25"/>
    </row>
    <row r="244" spans="1:87" ht="1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c r="AQ244" s="25"/>
      <c r="AR244" s="25"/>
      <c r="AS244" s="25"/>
      <c r="AT244" s="25"/>
      <c r="AU244" s="25"/>
      <c r="AV244" s="25"/>
      <c r="AW244" s="25"/>
      <c r="AX244" s="25"/>
      <c r="AY244" s="25"/>
      <c r="AZ244" s="25"/>
      <c r="BA244" s="25"/>
      <c r="BB244" s="25"/>
      <c r="BC244" s="25"/>
      <c r="BD244" s="25"/>
      <c r="BE244" s="25"/>
      <c r="BF244" s="25"/>
      <c r="BG244" s="25"/>
      <c r="BH244" s="25"/>
      <c r="BI244" s="25"/>
      <c r="BJ244" s="25"/>
      <c r="BK244" s="25"/>
      <c r="BL244" s="25"/>
      <c r="BM244" s="25"/>
      <c r="BN244" s="25"/>
      <c r="BO244" s="25"/>
      <c r="BP244" s="25"/>
      <c r="BQ244" s="25"/>
      <c r="BR244" s="25"/>
      <c r="BS244" s="25"/>
      <c r="BT244" s="25"/>
      <c r="BU244" s="25"/>
      <c r="BV244" s="25"/>
      <c r="BW244" s="25"/>
      <c r="BX244" s="25"/>
      <c r="BY244" s="25"/>
      <c r="BZ244" s="25"/>
      <c r="CA244" s="25"/>
      <c r="CB244" s="25"/>
      <c r="CC244" s="25"/>
      <c r="CD244" s="25"/>
      <c r="CE244" s="25"/>
      <c r="CF244" s="25"/>
      <c r="CG244" s="25"/>
      <c r="CH244" s="25"/>
      <c r="CI244" s="25"/>
    </row>
    <row r="245" spans="1:87" ht="14">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25"/>
      <c r="AU245" s="25"/>
      <c r="AV245" s="25"/>
      <c r="AW245" s="25"/>
      <c r="AX245" s="25"/>
      <c r="AY245" s="25"/>
      <c r="AZ245" s="25"/>
      <c r="BA245" s="25"/>
      <c r="BB245" s="25"/>
      <c r="BC245" s="25"/>
      <c r="BD245" s="25"/>
      <c r="BE245" s="25"/>
      <c r="BF245" s="25"/>
      <c r="BG245" s="25"/>
      <c r="BH245" s="25"/>
      <c r="BI245" s="25"/>
      <c r="BJ245" s="25"/>
      <c r="BK245" s="25"/>
      <c r="BL245" s="25"/>
      <c r="BM245" s="25"/>
      <c r="BN245" s="25"/>
      <c r="BO245" s="25"/>
      <c r="BP245" s="25"/>
      <c r="BQ245" s="25"/>
      <c r="BR245" s="25"/>
      <c r="BS245" s="25"/>
      <c r="BT245" s="25"/>
      <c r="BU245" s="25"/>
      <c r="BV245" s="25"/>
      <c r="BW245" s="25"/>
      <c r="BX245" s="25"/>
      <c r="BY245" s="25"/>
      <c r="BZ245" s="25"/>
      <c r="CA245" s="25"/>
      <c r="CB245" s="25"/>
      <c r="CC245" s="25"/>
      <c r="CD245" s="25"/>
      <c r="CE245" s="25"/>
      <c r="CF245" s="25"/>
      <c r="CG245" s="25"/>
      <c r="CH245" s="25"/>
      <c r="CI245" s="25"/>
    </row>
    <row r="246" spans="1:87" ht="14">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25"/>
      <c r="AU246" s="25"/>
      <c r="AV246" s="25"/>
      <c r="AW246" s="25"/>
      <c r="AX246" s="25"/>
      <c r="AY246" s="25"/>
      <c r="AZ246" s="25"/>
      <c r="BA246" s="25"/>
      <c r="BB246" s="25"/>
      <c r="BC246" s="25"/>
      <c r="BD246" s="25"/>
      <c r="BE246" s="25"/>
      <c r="BF246" s="25"/>
      <c r="BG246" s="25"/>
      <c r="BH246" s="25"/>
      <c r="BI246" s="25"/>
      <c r="BJ246" s="25"/>
      <c r="BK246" s="25"/>
      <c r="BL246" s="25"/>
      <c r="BM246" s="25"/>
      <c r="BN246" s="25"/>
      <c r="BO246" s="25"/>
      <c r="BP246" s="25"/>
      <c r="BQ246" s="25"/>
      <c r="BR246" s="25"/>
      <c r="BS246" s="25"/>
      <c r="BT246" s="25"/>
      <c r="BU246" s="25"/>
      <c r="BV246" s="25"/>
      <c r="BW246" s="25"/>
      <c r="BX246" s="25"/>
      <c r="BY246" s="25"/>
      <c r="BZ246" s="25"/>
      <c r="CA246" s="25"/>
      <c r="CB246" s="25"/>
      <c r="CC246" s="25"/>
      <c r="CD246" s="25"/>
      <c r="CE246" s="25"/>
      <c r="CF246" s="25"/>
      <c r="CG246" s="25"/>
      <c r="CH246" s="25"/>
      <c r="CI246" s="25"/>
    </row>
    <row r="247" spans="1:87" ht="14">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c r="AR247" s="25"/>
      <c r="AS247" s="25"/>
      <c r="AT247" s="25"/>
      <c r="AU247" s="25"/>
      <c r="AV247" s="25"/>
      <c r="AW247" s="25"/>
      <c r="AX247" s="25"/>
      <c r="AY247" s="25"/>
      <c r="AZ247" s="25"/>
      <c r="BA247" s="25"/>
      <c r="BB247" s="25"/>
      <c r="BC247" s="25"/>
      <c r="BD247" s="25"/>
      <c r="BE247" s="25"/>
      <c r="BF247" s="25"/>
      <c r="BG247" s="25"/>
      <c r="BH247" s="25"/>
      <c r="BI247" s="25"/>
      <c r="BJ247" s="25"/>
      <c r="BK247" s="25"/>
      <c r="BL247" s="25"/>
      <c r="BM247" s="25"/>
      <c r="BN247" s="25"/>
      <c r="BO247" s="25"/>
      <c r="BP247" s="25"/>
      <c r="BQ247" s="25"/>
      <c r="BR247" s="25"/>
      <c r="BS247" s="25"/>
      <c r="BT247" s="25"/>
      <c r="BU247" s="25"/>
      <c r="BV247" s="25"/>
      <c r="BW247" s="25"/>
      <c r="BX247" s="25"/>
      <c r="BY247" s="25"/>
      <c r="BZ247" s="25"/>
      <c r="CA247" s="25"/>
      <c r="CB247" s="25"/>
      <c r="CC247" s="25"/>
      <c r="CD247" s="25"/>
      <c r="CE247" s="25"/>
      <c r="CF247" s="25"/>
      <c r="CG247" s="25"/>
      <c r="CH247" s="25"/>
      <c r="CI247" s="25"/>
    </row>
    <row r="248" spans="1:87" ht="14">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c r="AR248" s="25"/>
      <c r="AS248" s="25"/>
      <c r="AT248" s="25"/>
      <c r="AU248" s="25"/>
      <c r="AV248" s="25"/>
      <c r="AW248" s="25"/>
      <c r="AX248" s="25"/>
      <c r="AY248" s="25"/>
      <c r="AZ248" s="25"/>
      <c r="BA248" s="25"/>
      <c r="BB248" s="25"/>
      <c r="BC248" s="25"/>
      <c r="BD248" s="25"/>
      <c r="BE248" s="25"/>
      <c r="BF248" s="25"/>
      <c r="BG248" s="25"/>
      <c r="BH248" s="25"/>
      <c r="BI248" s="25"/>
      <c r="BJ248" s="25"/>
      <c r="BK248" s="25"/>
      <c r="BL248" s="25"/>
      <c r="BM248" s="25"/>
      <c r="BN248" s="25"/>
      <c r="BO248" s="25"/>
      <c r="BP248" s="25"/>
      <c r="BQ248" s="25"/>
      <c r="BR248" s="25"/>
      <c r="BS248" s="25"/>
      <c r="BT248" s="25"/>
      <c r="BU248" s="25"/>
      <c r="BV248" s="25"/>
      <c r="BW248" s="25"/>
      <c r="BX248" s="25"/>
      <c r="BY248" s="25"/>
      <c r="BZ248" s="25"/>
      <c r="CA248" s="25"/>
      <c r="CB248" s="25"/>
      <c r="CC248" s="25"/>
      <c r="CD248" s="25"/>
      <c r="CE248" s="25"/>
      <c r="CF248" s="25"/>
      <c r="CG248" s="25"/>
      <c r="CH248" s="25"/>
      <c r="CI248" s="25"/>
    </row>
    <row r="249" spans="1:87" ht="14">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25"/>
      <c r="AU249" s="25"/>
      <c r="AV249" s="25"/>
      <c r="AW249" s="25"/>
      <c r="AX249" s="25"/>
      <c r="AY249" s="25"/>
      <c r="AZ249" s="25"/>
      <c r="BA249" s="25"/>
      <c r="BB249" s="25"/>
      <c r="BC249" s="25"/>
      <c r="BD249" s="25"/>
      <c r="BE249" s="25"/>
      <c r="BF249" s="25"/>
      <c r="BG249" s="25"/>
      <c r="BH249" s="25"/>
      <c r="BI249" s="25"/>
      <c r="BJ249" s="25"/>
      <c r="BK249" s="25"/>
      <c r="BL249" s="25"/>
      <c r="BM249" s="25"/>
      <c r="BN249" s="25"/>
      <c r="BO249" s="25"/>
      <c r="BP249" s="25"/>
      <c r="BQ249" s="25"/>
      <c r="BR249" s="25"/>
      <c r="BS249" s="25"/>
      <c r="BT249" s="25"/>
      <c r="BU249" s="25"/>
      <c r="BV249" s="25"/>
      <c r="BW249" s="25"/>
      <c r="BX249" s="25"/>
      <c r="BY249" s="25"/>
      <c r="BZ249" s="25"/>
      <c r="CA249" s="25"/>
      <c r="CB249" s="25"/>
      <c r="CC249" s="25"/>
      <c r="CD249" s="25"/>
      <c r="CE249" s="25"/>
      <c r="CF249" s="25"/>
      <c r="CG249" s="25"/>
      <c r="CH249" s="25"/>
      <c r="CI249" s="25"/>
    </row>
    <row r="250" spans="1:87" ht="14">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c r="AQ250" s="25"/>
      <c r="AR250" s="25"/>
      <c r="AS250" s="25"/>
      <c r="AT250" s="25"/>
      <c r="AU250" s="25"/>
      <c r="AV250" s="25"/>
      <c r="AW250" s="25"/>
      <c r="AX250" s="25"/>
      <c r="AY250" s="25"/>
      <c r="AZ250" s="25"/>
      <c r="BA250" s="25"/>
      <c r="BB250" s="25"/>
      <c r="BC250" s="25"/>
      <c r="BD250" s="25"/>
      <c r="BE250" s="25"/>
      <c r="BF250" s="25"/>
      <c r="BG250" s="25"/>
      <c r="BH250" s="25"/>
      <c r="BI250" s="25"/>
      <c r="BJ250" s="25"/>
      <c r="BK250" s="25"/>
      <c r="BL250" s="25"/>
      <c r="BM250" s="25"/>
      <c r="BN250" s="25"/>
      <c r="BO250" s="25"/>
      <c r="BP250" s="25"/>
      <c r="BQ250" s="25"/>
      <c r="BR250" s="25"/>
      <c r="BS250" s="25"/>
      <c r="BT250" s="25"/>
      <c r="BU250" s="25"/>
      <c r="BV250" s="25"/>
      <c r="BW250" s="25"/>
      <c r="BX250" s="25"/>
      <c r="BY250" s="25"/>
      <c r="BZ250" s="25"/>
      <c r="CA250" s="25"/>
      <c r="CB250" s="25"/>
      <c r="CC250" s="25"/>
      <c r="CD250" s="25"/>
      <c r="CE250" s="25"/>
      <c r="CF250" s="25"/>
      <c r="CG250" s="25"/>
      <c r="CH250" s="25"/>
      <c r="CI250" s="25"/>
    </row>
    <row r="251" spans="1:87" ht="14">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c r="AQ251" s="25"/>
      <c r="AR251" s="25"/>
      <c r="AS251" s="25"/>
      <c r="AT251" s="25"/>
      <c r="AU251" s="25"/>
      <c r="AV251" s="25"/>
      <c r="AW251" s="25"/>
      <c r="AX251" s="25"/>
      <c r="AY251" s="25"/>
      <c r="AZ251" s="25"/>
      <c r="BA251" s="25"/>
      <c r="BB251" s="25"/>
      <c r="BC251" s="25"/>
      <c r="BD251" s="25"/>
      <c r="BE251" s="25"/>
      <c r="BF251" s="25"/>
      <c r="BG251" s="25"/>
      <c r="BH251" s="25"/>
      <c r="BI251" s="25"/>
      <c r="BJ251" s="25"/>
      <c r="BK251" s="25"/>
      <c r="BL251" s="25"/>
      <c r="BM251" s="25"/>
      <c r="BN251" s="25"/>
      <c r="BO251" s="25"/>
      <c r="BP251" s="25"/>
      <c r="BQ251" s="25"/>
      <c r="BR251" s="25"/>
      <c r="BS251" s="25"/>
      <c r="BT251" s="25"/>
      <c r="BU251" s="25"/>
      <c r="BV251" s="25"/>
      <c r="BW251" s="25"/>
      <c r="BX251" s="25"/>
      <c r="BY251" s="25"/>
      <c r="BZ251" s="25"/>
      <c r="CA251" s="25"/>
      <c r="CB251" s="25"/>
      <c r="CC251" s="25"/>
      <c r="CD251" s="25"/>
      <c r="CE251" s="25"/>
      <c r="CF251" s="25"/>
      <c r="CG251" s="25"/>
      <c r="CH251" s="25"/>
      <c r="CI251" s="25"/>
    </row>
    <row r="252" spans="1:87" ht="14">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c r="AR252" s="25"/>
      <c r="AS252" s="25"/>
      <c r="AT252" s="25"/>
      <c r="AU252" s="25"/>
      <c r="AV252" s="25"/>
      <c r="AW252" s="25"/>
      <c r="AX252" s="25"/>
      <c r="AY252" s="25"/>
      <c r="AZ252" s="25"/>
      <c r="BA252" s="25"/>
      <c r="BB252" s="25"/>
      <c r="BC252" s="25"/>
      <c r="BD252" s="25"/>
      <c r="BE252" s="25"/>
      <c r="BF252" s="25"/>
      <c r="BG252" s="25"/>
      <c r="BH252" s="25"/>
      <c r="BI252" s="25"/>
      <c r="BJ252" s="25"/>
      <c r="BK252" s="25"/>
      <c r="BL252" s="25"/>
      <c r="BM252" s="25"/>
      <c r="BN252" s="25"/>
      <c r="BO252" s="25"/>
      <c r="BP252" s="25"/>
      <c r="BQ252" s="25"/>
      <c r="BR252" s="25"/>
      <c r="BS252" s="25"/>
      <c r="BT252" s="25"/>
      <c r="BU252" s="25"/>
      <c r="BV252" s="25"/>
      <c r="BW252" s="25"/>
      <c r="BX252" s="25"/>
      <c r="BY252" s="25"/>
      <c r="BZ252" s="25"/>
      <c r="CA252" s="25"/>
      <c r="CB252" s="25"/>
      <c r="CC252" s="25"/>
      <c r="CD252" s="25"/>
      <c r="CE252" s="25"/>
      <c r="CF252" s="25"/>
      <c r="CG252" s="25"/>
      <c r="CH252" s="25"/>
      <c r="CI252" s="25"/>
    </row>
    <row r="253" spans="1:87" ht="14">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c r="AQ253" s="25"/>
      <c r="AR253" s="25"/>
      <c r="AS253" s="25"/>
      <c r="AT253" s="25"/>
      <c r="AU253" s="25"/>
      <c r="AV253" s="25"/>
      <c r="AW253" s="25"/>
      <c r="AX253" s="25"/>
      <c r="AY253" s="25"/>
      <c r="AZ253" s="25"/>
      <c r="BA253" s="25"/>
      <c r="BB253" s="25"/>
      <c r="BC253" s="25"/>
      <c r="BD253" s="25"/>
      <c r="BE253" s="25"/>
      <c r="BF253" s="25"/>
      <c r="BG253" s="25"/>
      <c r="BH253" s="25"/>
      <c r="BI253" s="25"/>
      <c r="BJ253" s="25"/>
      <c r="BK253" s="25"/>
      <c r="BL253" s="25"/>
      <c r="BM253" s="25"/>
      <c r="BN253" s="25"/>
      <c r="BO253" s="25"/>
      <c r="BP253" s="25"/>
      <c r="BQ253" s="25"/>
      <c r="BR253" s="25"/>
      <c r="BS253" s="25"/>
      <c r="BT253" s="25"/>
      <c r="BU253" s="25"/>
      <c r="BV253" s="25"/>
      <c r="BW253" s="25"/>
      <c r="BX253" s="25"/>
      <c r="BY253" s="25"/>
      <c r="BZ253" s="25"/>
      <c r="CA253" s="25"/>
      <c r="CB253" s="25"/>
      <c r="CC253" s="25"/>
      <c r="CD253" s="25"/>
      <c r="CE253" s="25"/>
      <c r="CF253" s="25"/>
      <c r="CG253" s="25"/>
      <c r="CH253" s="25"/>
      <c r="CI253" s="25"/>
    </row>
    <row r="254" spans="1:87" ht="1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c r="AQ254" s="25"/>
      <c r="AR254" s="25"/>
      <c r="AS254" s="25"/>
      <c r="AT254" s="25"/>
      <c r="AU254" s="25"/>
      <c r="AV254" s="25"/>
      <c r="AW254" s="25"/>
      <c r="AX254" s="25"/>
      <c r="AY254" s="25"/>
      <c r="AZ254" s="25"/>
      <c r="BA254" s="25"/>
      <c r="BB254" s="25"/>
      <c r="BC254" s="25"/>
      <c r="BD254" s="25"/>
      <c r="BE254" s="25"/>
      <c r="BF254" s="25"/>
      <c r="BG254" s="25"/>
      <c r="BH254" s="25"/>
      <c r="BI254" s="25"/>
      <c r="BJ254" s="25"/>
      <c r="BK254" s="25"/>
      <c r="BL254" s="25"/>
      <c r="BM254" s="25"/>
      <c r="BN254" s="25"/>
      <c r="BO254" s="25"/>
      <c r="BP254" s="25"/>
      <c r="BQ254" s="25"/>
      <c r="BR254" s="25"/>
      <c r="BS254" s="25"/>
      <c r="BT254" s="25"/>
      <c r="BU254" s="25"/>
      <c r="BV254" s="25"/>
      <c r="BW254" s="25"/>
      <c r="BX254" s="25"/>
      <c r="BY254" s="25"/>
      <c r="BZ254" s="25"/>
      <c r="CA254" s="25"/>
      <c r="CB254" s="25"/>
      <c r="CC254" s="25"/>
      <c r="CD254" s="25"/>
      <c r="CE254" s="25"/>
      <c r="CF254" s="25"/>
      <c r="CG254" s="25"/>
      <c r="CH254" s="25"/>
      <c r="CI254" s="25"/>
    </row>
    <row r="255" spans="1:87" ht="14">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25"/>
      <c r="AU255" s="25"/>
      <c r="AV255" s="25"/>
      <c r="AW255" s="25"/>
      <c r="AX255" s="25"/>
      <c r="AY255" s="25"/>
      <c r="AZ255" s="25"/>
      <c r="BA255" s="25"/>
      <c r="BB255" s="25"/>
      <c r="BC255" s="25"/>
      <c r="BD255" s="25"/>
      <c r="BE255" s="25"/>
      <c r="BF255" s="25"/>
      <c r="BG255" s="25"/>
      <c r="BH255" s="25"/>
      <c r="BI255" s="25"/>
      <c r="BJ255" s="25"/>
      <c r="BK255" s="25"/>
      <c r="BL255" s="25"/>
      <c r="BM255" s="25"/>
      <c r="BN255" s="25"/>
      <c r="BO255" s="25"/>
      <c r="BP255" s="25"/>
      <c r="BQ255" s="25"/>
      <c r="BR255" s="25"/>
      <c r="BS255" s="25"/>
      <c r="BT255" s="25"/>
      <c r="BU255" s="25"/>
      <c r="BV255" s="25"/>
      <c r="BW255" s="25"/>
      <c r="BX255" s="25"/>
      <c r="BY255" s="25"/>
      <c r="BZ255" s="25"/>
      <c r="CA255" s="25"/>
      <c r="CB255" s="25"/>
      <c r="CC255" s="25"/>
      <c r="CD255" s="25"/>
      <c r="CE255" s="25"/>
      <c r="CF255" s="25"/>
      <c r="CG255" s="25"/>
      <c r="CH255" s="25"/>
      <c r="CI255" s="25"/>
    </row>
    <row r="256" spans="1:87" ht="14">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c r="AN256" s="25"/>
      <c r="AO256" s="25"/>
      <c r="AP256" s="25"/>
      <c r="AQ256" s="25"/>
      <c r="AR256" s="25"/>
      <c r="AS256" s="25"/>
      <c r="AT256" s="25"/>
      <c r="AU256" s="25"/>
      <c r="AV256" s="25"/>
      <c r="AW256" s="25"/>
      <c r="AX256" s="25"/>
      <c r="AY256" s="25"/>
      <c r="AZ256" s="25"/>
      <c r="BA256" s="25"/>
      <c r="BB256" s="25"/>
      <c r="BC256" s="25"/>
      <c r="BD256" s="25"/>
      <c r="BE256" s="25"/>
      <c r="BF256" s="25"/>
      <c r="BG256" s="25"/>
      <c r="BH256" s="25"/>
      <c r="BI256" s="25"/>
      <c r="BJ256" s="25"/>
      <c r="BK256" s="25"/>
      <c r="BL256" s="25"/>
      <c r="BM256" s="25"/>
      <c r="BN256" s="25"/>
      <c r="BO256" s="25"/>
      <c r="BP256" s="25"/>
      <c r="BQ256" s="25"/>
      <c r="BR256" s="25"/>
      <c r="BS256" s="25"/>
      <c r="BT256" s="25"/>
      <c r="BU256" s="25"/>
      <c r="BV256" s="25"/>
      <c r="BW256" s="25"/>
      <c r="BX256" s="25"/>
      <c r="BY256" s="25"/>
      <c r="BZ256" s="25"/>
      <c r="CA256" s="25"/>
      <c r="CB256" s="25"/>
      <c r="CC256" s="25"/>
      <c r="CD256" s="25"/>
      <c r="CE256" s="25"/>
      <c r="CF256" s="25"/>
      <c r="CG256" s="25"/>
      <c r="CH256" s="25"/>
      <c r="CI256" s="25"/>
    </row>
    <row r="257" spans="1:87" ht="14">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c r="AQ257" s="25"/>
      <c r="AR257" s="25"/>
      <c r="AS257" s="25"/>
      <c r="AT257" s="25"/>
      <c r="AU257" s="25"/>
      <c r="AV257" s="25"/>
      <c r="AW257" s="25"/>
      <c r="AX257" s="25"/>
      <c r="AY257" s="25"/>
      <c r="AZ257" s="25"/>
      <c r="BA257" s="25"/>
      <c r="BB257" s="25"/>
      <c r="BC257" s="25"/>
      <c r="BD257" s="25"/>
      <c r="BE257" s="25"/>
      <c r="BF257" s="25"/>
      <c r="BG257" s="25"/>
      <c r="BH257" s="25"/>
      <c r="BI257" s="25"/>
      <c r="BJ257" s="25"/>
      <c r="BK257" s="25"/>
      <c r="BL257" s="25"/>
      <c r="BM257" s="25"/>
      <c r="BN257" s="25"/>
      <c r="BO257" s="25"/>
      <c r="BP257" s="25"/>
      <c r="BQ257" s="25"/>
      <c r="BR257" s="25"/>
      <c r="BS257" s="25"/>
      <c r="BT257" s="25"/>
      <c r="BU257" s="25"/>
      <c r="BV257" s="25"/>
      <c r="BW257" s="25"/>
      <c r="BX257" s="25"/>
      <c r="BY257" s="25"/>
      <c r="BZ257" s="25"/>
      <c r="CA257" s="25"/>
      <c r="CB257" s="25"/>
      <c r="CC257" s="25"/>
      <c r="CD257" s="25"/>
      <c r="CE257" s="25"/>
      <c r="CF257" s="25"/>
      <c r="CG257" s="25"/>
      <c r="CH257" s="25"/>
      <c r="CI257" s="25"/>
    </row>
    <row r="258" spans="1:87" ht="14">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25"/>
      <c r="AU258" s="25"/>
      <c r="AV258" s="25"/>
      <c r="AW258" s="25"/>
      <c r="AX258" s="25"/>
      <c r="AY258" s="25"/>
      <c r="AZ258" s="25"/>
      <c r="BA258" s="25"/>
      <c r="BB258" s="25"/>
      <c r="BC258" s="25"/>
      <c r="BD258" s="25"/>
      <c r="BE258" s="25"/>
      <c r="BF258" s="25"/>
      <c r="BG258" s="25"/>
      <c r="BH258" s="25"/>
      <c r="BI258" s="25"/>
      <c r="BJ258" s="25"/>
      <c r="BK258" s="25"/>
      <c r="BL258" s="25"/>
      <c r="BM258" s="25"/>
      <c r="BN258" s="25"/>
      <c r="BO258" s="25"/>
      <c r="BP258" s="25"/>
      <c r="BQ258" s="25"/>
      <c r="BR258" s="25"/>
      <c r="BS258" s="25"/>
      <c r="BT258" s="25"/>
      <c r="BU258" s="25"/>
      <c r="BV258" s="25"/>
      <c r="BW258" s="25"/>
      <c r="BX258" s="25"/>
      <c r="BY258" s="25"/>
      <c r="BZ258" s="25"/>
      <c r="CA258" s="25"/>
      <c r="CB258" s="25"/>
      <c r="CC258" s="25"/>
      <c r="CD258" s="25"/>
      <c r="CE258" s="25"/>
      <c r="CF258" s="25"/>
      <c r="CG258" s="25"/>
      <c r="CH258" s="25"/>
      <c r="CI258" s="25"/>
    </row>
    <row r="259" spans="1:87" ht="14">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c r="AN259" s="25"/>
      <c r="AO259" s="25"/>
      <c r="AP259" s="25"/>
      <c r="AQ259" s="25"/>
      <c r="AR259" s="25"/>
      <c r="AS259" s="25"/>
      <c r="AT259" s="25"/>
      <c r="AU259" s="25"/>
      <c r="AV259" s="25"/>
      <c r="AW259" s="25"/>
      <c r="AX259" s="25"/>
      <c r="AY259" s="25"/>
      <c r="AZ259" s="25"/>
      <c r="BA259" s="25"/>
      <c r="BB259" s="25"/>
      <c r="BC259" s="25"/>
      <c r="BD259" s="25"/>
      <c r="BE259" s="25"/>
      <c r="BF259" s="25"/>
      <c r="BG259" s="25"/>
      <c r="BH259" s="25"/>
      <c r="BI259" s="25"/>
      <c r="BJ259" s="25"/>
      <c r="BK259" s="25"/>
      <c r="BL259" s="25"/>
      <c r="BM259" s="25"/>
      <c r="BN259" s="25"/>
      <c r="BO259" s="25"/>
      <c r="BP259" s="25"/>
      <c r="BQ259" s="25"/>
      <c r="BR259" s="25"/>
      <c r="BS259" s="25"/>
      <c r="BT259" s="25"/>
      <c r="BU259" s="25"/>
      <c r="BV259" s="25"/>
      <c r="BW259" s="25"/>
      <c r="BX259" s="25"/>
      <c r="BY259" s="25"/>
      <c r="BZ259" s="25"/>
      <c r="CA259" s="25"/>
      <c r="CB259" s="25"/>
      <c r="CC259" s="25"/>
      <c r="CD259" s="25"/>
      <c r="CE259" s="25"/>
      <c r="CF259" s="25"/>
      <c r="CG259" s="25"/>
      <c r="CH259" s="25"/>
      <c r="CI259" s="25"/>
    </row>
    <row r="260" spans="1:87" ht="14">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c r="AR260" s="25"/>
      <c r="AS260" s="25"/>
      <c r="AT260" s="25"/>
      <c r="AU260" s="25"/>
      <c r="AV260" s="25"/>
      <c r="AW260" s="25"/>
      <c r="AX260" s="25"/>
      <c r="AY260" s="25"/>
      <c r="AZ260" s="25"/>
      <c r="BA260" s="25"/>
      <c r="BB260" s="25"/>
      <c r="BC260" s="25"/>
      <c r="BD260" s="25"/>
      <c r="BE260" s="25"/>
      <c r="BF260" s="25"/>
      <c r="BG260" s="25"/>
      <c r="BH260" s="25"/>
      <c r="BI260" s="25"/>
      <c r="BJ260" s="25"/>
      <c r="BK260" s="25"/>
      <c r="BL260" s="25"/>
      <c r="BM260" s="25"/>
      <c r="BN260" s="25"/>
      <c r="BO260" s="25"/>
      <c r="BP260" s="25"/>
      <c r="BQ260" s="25"/>
      <c r="BR260" s="25"/>
      <c r="BS260" s="25"/>
      <c r="BT260" s="25"/>
      <c r="BU260" s="25"/>
      <c r="BV260" s="25"/>
      <c r="BW260" s="25"/>
      <c r="BX260" s="25"/>
      <c r="BY260" s="25"/>
      <c r="BZ260" s="25"/>
      <c r="CA260" s="25"/>
      <c r="CB260" s="25"/>
      <c r="CC260" s="25"/>
      <c r="CD260" s="25"/>
      <c r="CE260" s="25"/>
      <c r="CF260" s="25"/>
      <c r="CG260" s="25"/>
      <c r="CH260" s="25"/>
      <c r="CI260" s="25"/>
    </row>
    <row r="261" spans="1:87" ht="14">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c r="AQ261" s="25"/>
      <c r="AR261" s="25"/>
      <c r="AS261" s="25"/>
      <c r="AT261" s="25"/>
      <c r="AU261" s="25"/>
      <c r="AV261" s="25"/>
      <c r="AW261" s="25"/>
      <c r="AX261" s="25"/>
      <c r="AY261" s="25"/>
      <c r="AZ261" s="25"/>
      <c r="BA261" s="25"/>
      <c r="BB261" s="25"/>
      <c r="BC261" s="25"/>
      <c r="BD261" s="25"/>
      <c r="BE261" s="25"/>
      <c r="BF261" s="25"/>
      <c r="BG261" s="25"/>
      <c r="BH261" s="25"/>
      <c r="BI261" s="25"/>
      <c r="BJ261" s="25"/>
      <c r="BK261" s="25"/>
      <c r="BL261" s="25"/>
      <c r="BM261" s="25"/>
      <c r="BN261" s="25"/>
      <c r="BO261" s="25"/>
      <c r="BP261" s="25"/>
      <c r="BQ261" s="25"/>
      <c r="BR261" s="25"/>
      <c r="BS261" s="25"/>
      <c r="BT261" s="25"/>
      <c r="BU261" s="25"/>
      <c r="BV261" s="25"/>
      <c r="BW261" s="25"/>
      <c r="BX261" s="25"/>
      <c r="BY261" s="25"/>
      <c r="BZ261" s="25"/>
      <c r="CA261" s="25"/>
      <c r="CB261" s="25"/>
      <c r="CC261" s="25"/>
      <c r="CD261" s="25"/>
      <c r="CE261" s="25"/>
      <c r="CF261" s="25"/>
      <c r="CG261" s="25"/>
      <c r="CH261" s="25"/>
      <c r="CI261" s="25"/>
    </row>
    <row r="262" spans="1:87" ht="14">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25"/>
      <c r="AU262" s="25"/>
      <c r="AV262" s="25"/>
      <c r="AW262" s="25"/>
      <c r="AX262" s="25"/>
      <c r="AY262" s="25"/>
      <c r="AZ262" s="25"/>
      <c r="BA262" s="25"/>
      <c r="BB262" s="25"/>
      <c r="BC262" s="25"/>
      <c r="BD262" s="25"/>
      <c r="BE262" s="25"/>
      <c r="BF262" s="25"/>
      <c r="BG262" s="25"/>
      <c r="BH262" s="25"/>
      <c r="BI262" s="25"/>
      <c r="BJ262" s="25"/>
      <c r="BK262" s="25"/>
      <c r="BL262" s="25"/>
      <c r="BM262" s="25"/>
      <c r="BN262" s="25"/>
      <c r="BO262" s="25"/>
      <c r="BP262" s="25"/>
      <c r="BQ262" s="25"/>
      <c r="BR262" s="25"/>
      <c r="BS262" s="25"/>
      <c r="BT262" s="25"/>
      <c r="BU262" s="25"/>
      <c r="BV262" s="25"/>
      <c r="BW262" s="25"/>
      <c r="BX262" s="25"/>
      <c r="BY262" s="25"/>
      <c r="BZ262" s="25"/>
      <c r="CA262" s="25"/>
      <c r="CB262" s="25"/>
      <c r="CC262" s="25"/>
      <c r="CD262" s="25"/>
      <c r="CE262" s="25"/>
      <c r="CF262" s="25"/>
      <c r="CG262" s="25"/>
      <c r="CH262" s="25"/>
      <c r="CI262" s="25"/>
    </row>
    <row r="263" spans="1:87" ht="14">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c r="AL263" s="25"/>
      <c r="AM263" s="25"/>
      <c r="AN263" s="25"/>
      <c r="AO263" s="25"/>
      <c r="AP263" s="25"/>
      <c r="AQ263" s="25"/>
      <c r="AR263" s="25"/>
      <c r="AS263" s="25"/>
      <c r="AT263" s="25"/>
      <c r="AU263" s="25"/>
      <c r="AV263" s="25"/>
      <c r="AW263" s="25"/>
      <c r="AX263" s="25"/>
      <c r="AY263" s="25"/>
      <c r="AZ263" s="25"/>
      <c r="BA263" s="25"/>
      <c r="BB263" s="25"/>
      <c r="BC263" s="25"/>
      <c r="BD263" s="25"/>
      <c r="BE263" s="25"/>
      <c r="BF263" s="25"/>
      <c r="BG263" s="25"/>
      <c r="BH263" s="25"/>
      <c r="BI263" s="25"/>
      <c r="BJ263" s="25"/>
      <c r="BK263" s="25"/>
      <c r="BL263" s="25"/>
      <c r="BM263" s="25"/>
      <c r="BN263" s="25"/>
      <c r="BO263" s="25"/>
      <c r="BP263" s="25"/>
      <c r="BQ263" s="25"/>
      <c r="BR263" s="25"/>
      <c r="BS263" s="25"/>
      <c r="BT263" s="25"/>
      <c r="BU263" s="25"/>
      <c r="BV263" s="25"/>
      <c r="BW263" s="25"/>
      <c r="BX263" s="25"/>
      <c r="BY263" s="25"/>
      <c r="BZ263" s="25"/>
      <c r="CA263" s="25"/>
      <c r="CB263" s="25"/>
      <c r="CC263" s="25"/>
      <c r="CD263" s="25"/>
      <c r="CE263" s="25"/>
      <c r="CF263" s="25"/>
      <c r="CG263" s="25"/>
      <c r="CH263" s="25"/>
      <c r="CI263" s="25"/>
    </row>
    <row r="264" spans="1:87" ht="1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c r="AR264" s="25"/>
      <c r="AS264" s="25"/>
      <c r="AT264" s="25"/>
      <c r="AU264" s="25"/>
      <c r="AV264" s="25"/>
      <c r="AW264" s="25"/>
      <c r="AX264" s="25"/>
      <c r="AY264" s="25"/>
      <c r="AZ264" s="25"/>
      <c r="BA264" s="25"/>
      <c r="BB264" s="25"/>
      <c r="BC264" s="25"/>
      <c r="BD264" s="25"/>
      <c r="BE264" s="25"/>
      <c r="BF264" s="25"/>
      <c r="BG264" s="25"/>
      <c r="BH264" s="25"/>
      <c r="BI264" s="25"/>
      <c r="BJ264" s="25"/>
      <c r="BK264" s="25"/>
      <c r="BL264" s="25"/>
      <c r="BM264" s="25"/>
      <c r="BN264" s="25"/>
      <c r="BO264" s="25"/>
      <c r="BP264" s="25"/>
      <c r="BQ264" s="25"/>
      <c r="BR264" s="25"/>
      <c r="BS264" s="25"/>
      <c r="BT264" s="25"/>
      <c r="BU264" s="25"/>
      <c r="BV264" s="25"/>
      <c r="BW264" s="25"/>
      <c r="BX264" s="25"/>
      <c r="BY264" s="25"/>
      <c r="BZ264" s="25"/>
      <c r="CA264" s="25"/>
      <c r="CB264" s="25"/>
      <c r="CC264" s="25"/>
      <c r="CD264" s="25"/>
      <c r="CE264" s="25"/>
      <c r="CF264" s="25"/>
      <c r="CG264" s="25"/>
      <c r="CH264" s="25"/>
      <c r="CI264" s="25"/>
    </row>
    <row r="265" spans="1:87" ht="14">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c r="AN265" s="25"/>
      <c r="AO265" s="25"/>
      <c r="AP265" s="25"/>
      <c r="AQ265" s="25"/>
      <c r="AR265" s="25"/>
      <c r="AS265" s="25"/>
      <c r="AT265" s="25"/>
      <c r="AU265" s="25"/>
      <c r="AV265" s="25"/>
      <c r="AW265" s="25"/>
      <c r="AX265" s="25"/>
      <c r="AY265" s="25"/>
      <c r="AZ265" s="25"/>
      <c r="BA265" s="25"/>
      <c r="BB265" s="25"/>
      <c r="BC265" s="25"/>
      <c r="BD265" s="25"/>
      <c r="BE265" s="25"/>
      <c r="BF265" s="25"/>
      <c r="BG265" s="25"/>
      <c r="BH265" s="25"/>
      <c r="BI265" s="25"/>
      <c r="BJ265" s="25"/>
      <c r="BK265" s="25"/>
      <c r="BL265" s="25"/>
      <c r="BM265" s="25"/>
      <c r="BN265" s="25"/>
      <c r="BO265" s="25"/>
      <c r="BP265" s="25"/>
      <c r="BQ265" s="25"/>
      <c r="BR265" s="25"/>
      <c r="BS265" s="25"/>
      <c r="BT265" s="25"/>
      <c r="BU265" s="25"/>
      <c r="BV265" s="25"/>
      <c r="BW265" s="25"/>
      <c r="BX265" s="25"/>
      <c r="BY265" s="25"/>
      <c r="BZ265" s="25"/>
      <c r="CA265" s="25"/>
      <c r="CB265" s="25"/>
      <c r="CC265" s="25"/>
      <c r="CD265" s="25"/>
      <c r="CE265" s="25"/>
      <c r="CF265" s="25"/>
      <c r="CG265" s="25"/>
      <c r="CH265" s="25"/>
      <c r="CI265" s="25"/>
    </row>
    <row r="266" spans="1:87" ht="14">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c r="AN266" s="25"/>
      <c r="AO266" s="25"/>
      <c r="AP266" s="25"/>
      <c r="AQ266" s="25"/>
      <c r="AR266" s="25"/>
      <c r="AS266" s="25"/>
      <c r="AT266" s="25"/>
      <c r="AU266" s="25"/>
      <c r="AV266" s="25"/>
      <c r="AW266" s="25"/>
      <c r="AX266" s="25"/>
      <c r="AY266" s="25"/>
      <c r="AZ266" s="25"/>
      <c r="BA266" s="25"/>
      <c r="BB266" s="25"/>
      <c r="BC266" s="25"/>
      <c r="BD266" s="25"/>
      <c r="BE266" s="25"/>
      <c r="BF266" s="25"/>
      <c r="BG266" s="25"/>
      <c r="BH266" s="25"/>
      <c r="BI266" s="25"/>
      <c r="BJ266" s="25"/>
      <c r="BK266" s="25"/>
      <c r="BL266" s="25"/>
      <c r="BM266" s="25"/>
      <c r="BN266" s="25"/>
      <c r="BO266" s="25"/>
      <c r="BP266" s="25"/>
      <c r="BQ266" s="25"/>
      <c r="BR266" s="25"/>
      <c r="BS266" s="25"/>
      <c r="BT266" s="25"/>
      <c r="BU266" s="25"/>
      <c r="BV266" s="25"/>
      <c r="BW266" s="25"/>
      <c r="BX266" s="25"/>
      <c r="BY266" s="25"/>
      <c r="BZ266" s="25"/>
      <c r="CA266" s="25"/>
      <c r="CB266" s="25"/>
      <c r="CC266" s="25"/>
      <c r="CD266" s="25"/>
      <c r="CE266" s="25"/>
      <c r="CF266" s="25"/>
      <c r="CG266" s="25"/>
      <c r="CH266" s="25"/>
      <c r="CI266" s="25"/>
    </row>
    <row r="267" spans="1:87" ht="14">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c r="AR267" s="25"/>
      <c r="AS267" s="25"/>
      <c r="AT267" s="25"/>
      <c r="AU267" s="25"/>
      <c r="AV267" s="25"/>
      <c r="AW267" s="25"/>
      <c r="AX267" s="25"/>
      <c r="AY267" s="25"/>
      <c r="AZ267" s="25"/>
      <c r="BA267" s="25"/>
      <c r="BB267" s="25"/>
      <c r="BC267" s="25"/>
      <c r="BD267" s="25"/>
      <c r="BE267" s="25"/>
      <c r="BF267" s="25"/>
      <c r="BG267" s="25"/>
      <c r="BH267" s="25"/>
      <c r="BI267" s="25"/>
      <c r="BJ267" s="25"/>
      <c r="BK267" s="25"/>
      <c r="BL267" s="25"/>
      <c r="BM267" s="25"/>
      <c r="BN267" s="25"/>
      <c r="BO267" s="25"/>
      <c r="BP267" s="25"/>
      <c r="BQ267" s="25"/>
      <c r="BR267" s="25"/>
      <c r="BS267" s="25"/>
      <c r="BT267" s="25"/>
      <c r="BU267" s="25"/>
      <c r="BV267" s="25"/>
      <c r="BW267" s="25"/>
      <c r="BX267" s="25"/>
      <c r="BY267" s="25"/>
      <c r="BZ267" s="25"/>
      <c r="CA267" s="25"/>
      <c r="CB267" s="25"/>
      <c r="CC267" s="25"/>
      <c r="CD267" s="25"/>
      <c r="CE267" s="25"/>
      <c r="CF267" s="25"/>
      <c r="CG267" s="25"/>
      <c r="CH267" s="25"/>
      <c r="CI267" s="25"/>
    </row>
    <row r="268" spans="1:87" ht="14">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c r="AN268" s="25"/>
      <c r="AO268" s="25"/>
      <c r="AP268" s="25"/>
      <c r="AQ268" s="25"/>
      <c r="AR268" s="25"/>
      <c r="AS268" s="25"/>
      <c r="AT268" s="25"/>
      <c r="AU268" s="25"/>
      <c r="AV268" s="25"/>
      <c r="AW268" s="25"/>
      <c r="AX268" s="25"/>
      <c r="AY268" s="25"/>
      <c r="AZ268" s="25"/>
      <c r="BA268" s="25"/>
      <c r="BB268" s="25"/>
      <c r="BC268" s="25"/>
      <c r="BD268" s="25"/>
      <c r="BE268" s="25"/>
      <c r="BF268" s="25"/>
      <c r="BG268" s="25"/>
      <c r="BH268" s="25"/>
      <c r="BI268" s="25"/>
      <c r="BJ268" s="25"/>
      <c r="BK268" s="25"/>
      <c r="BL268" s="25"/>
      <c r="BM268" s="25"/>
      <c r="BN268" s="25"/>
      <c r="BO268" s="25"/>
      <c r="BP268" s="25"/>
      <c r="BQ268" s="25"/>
      <c r="BR268" s="25"/>
      <c r="BS268" s="25"/>
      <c r="BT268" s="25"/>
      <c r="BU268" s="25"/>
      <c r="BV268" s="25"/>
      <c r="BW268" s="25"/>
      <c r="BX268" s="25"/>
      <c r="BY268" s="25"/>
      <c r="BZ268" s="25"/>
      <c r="CA268" s="25"/>
      <c r="CB268" s="25"/>
      <c r="CC268" s="25"/>
      <c r="CD268" s="25"/>
      <c r="CE268" s="25"/>
      <c r="CF268" s="25"/>
      <c r="CG268" s="25"/>
      <c r="CH268" s="25"/>
      <c r="CI268" s="25"/>
    </row>
    <row r="269" spans="1:87" ht="14">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c r="AQ269" s="25"/>
      <c r="AR269" s="25"/>
      <c r="AS269" s="25"/>
      <c r="AT269" s="25"/>
      <c r="AU269" s="25"/>
      <c r="AV269" s="25"/>
      <c r="AW269" s="25"/>
      <c r="AX269" s="25"/>
      <c r="AY269" s="25"/>
      <c r="AZ269" s="25"/>
      <c r="BA269" s="25"/>
      <c r="BB269" s="25"/>
      <c r="BC269" s="25"/>
      <c r="BD269" s="25"/>
      <c r="BE269" s="25"/>
      <c r="BF269" s="25"/>
      <c r="BG269" s="25"/>
      <c r="BH269" s="25"/>
      <c r="BI269" s="25"/>
      <c r="BJ269" s="25"/>
      <c r="BK269" s="25"/>
      <c r="BL269" s="25"/>
      <c r="BM269" s="25"/>
      <c r="BN269" s="25"/>
      <c r="BO269" s="25"/>
      <c r="BP269" s="25"/>
      <c r="BQ269" s="25"/>
      <c r="BR269" s="25"/>
      <c r="BS269" s="25"/>
      <c r="BT269" s="25"/>
      <c r="BU269" s="25"/>
      <c r="BV269" s="25"/>
      <c r="BW269" s="25"/>
      <c r="BX269" s="25"/>
      <c r="BY269" s="25"/>
      <c r="BZ269" s="25"/>
      <c r="CA269" s="25"/>
      <c r="CB269" s="25"/>
      <c r="CC269" s="25"/>
      <c r="CD269" s="25"/>
      <c r="CE269" s="25"/>
      <c r="CF269" s="25"/>
      <c r="CG269" s="25"/>
      <c r="CH269" s="25"/>
      <c r="CI269" s="25"/>
    </row>
    <row r="270" spans="1:87" ht="14">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c r="AQ270" s="25"/>
      <c r="AR270" s="25"/>
      <c r="AS270" s="25"/>
      <c r="AT270" s="25"/>
      <c r="AU270" s="25"/>
      <c r="AV270" s="25"/>
      <c r="AW270" s="25"/>
      <c r="AX270" s="25"/>
      <c r="AY270" s="25"/>
      <c r="AZ270" s="25"/>
      <c r="BA270" s="25"/>
      <c r="BB270" s="25"/>
      <c r="BC270" s="25"/>
      <c r="BD270" s="25"/>
      <c r="BE270" s="25"/>
      <c r="BF270" s="25"/>
      <c r="BG270" s="25"/>
      <c r="BH270" s="25"/>
      <c r="BI270" s="25"/>
      <c r="BJ270" s="25"/>
      <c r="BK270" s="25"/>
      <c r="BL270" s="25"/>
      <c r="BM270" s="25"/>
      <c r="BN270" s="25"/>
      <c r="BO270" s="25"/>
      <c r="BP270" s="25"/>
      <c r="BQ270" s="25"/>
      <c r="BR270" s="25"/>
      <c r="BS270" s="25"/>
      <c r="BT270" s="25"/>
      <c r="BU270" s="25"/>
      <c r="BV270" s="25"/>
      <c r="BW270" s="25"/>
      <c r="BX270" s="25"/>
      <c r="BY270" s="25"/>
      <c r="BZ270" s="25"/>
      <c r="CA270" s="25"/>
      <c r="CB270" s="25"/>
      <c r="CC270" s="25"/>
      <c r="CD270" s="25"/>
      <c r="CE270" s="25"/>
      <c r="CF270" s="25"/>
      <c r="CG270" s="25"/>
      <c r="CH270" s="25"/>
      <c r="CI270" s="25"/>
    </row>
    <row r="271" spans="1:87" ht="14">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c r="AR271" s="25"/>
      <c r="AS271" s="25"/>
      <c r="AT271" s="25"/>
      <c r="AU271" s="25"/>
      <c r="AV271" s="25"/>
      <c r="AW271" s="25"/>
      <c r="AX271" s="25"/>
      <c r="AY271" s="25"/>
      <c r="AZ271" s="25"/>
      <c r="BA271" s="25"/>
      <c r="BB271" s="25"/>
      <c r="BC271" s="25"/>
      <c r="BD271" s="25"/>
      <c r="BE271" s="25"/>
      <c r="BF271" s="25"/>
      <c r="BG271" s="25"/>
      <c r="BH271" s="25"/>
      <c r="BI271" s="25"/>
      <c r="BJ271" s="25"/>
      <c r="BK271" s="25"/>
      <c r="BL271" s="25"/>
      <c r="BM271" s="25"/>
      <c r="BN271" s="25"/>
      <c r="BO271" s="25"/>
      <c r="BP271" s="25"/>
      <c r="BQ271" s="25"/>
      <c r="BR271" s="25"/>
      <c r="BS271" s="25"/>
      <c r="BT271" s="25"/>
      <c r="BU271" s="25"/>
      <c r="BV271" s="25"/>
      <c r="BW271" s="25"/>
      <c r="BX271" s="25"/>
      <c r="BY271" s="25"/>
      <c r="BZ271" s="25"/>
      <c r="CA271" s="25"/>
      <c r="CB271" s="25"/>
      <c r="CC271" s="25"/>
      <c r="CD271" s="25"/>
      <c r="CE271" s="25"/>
      <c r="CF271" s="25"/>
      <c r="CG271" s="25"/>
      <c r="CH271" s="25"/>
      <c r="CI271" s="25"/>
    </row>
    <row r="272" spans="1:87" ht="14">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c r="AN272" s="25"/>
      <c r="AO272" s="25"/>
      <c r="AP272" s="25"/>
      <c r="AQ272" s="25"/>
      <c r="AR272" s="25"/>
      <c r="AS272" s="25"/>
      <c r="AT272" s="25"/>
      <c r="AU272" s="25"/>
      <c r="AV272" s="25"/>
      <c r="AW272" s="25"/>
      <c r="AX272" s="25"/>
      <c r="AY272" s="25"/>
      <c r="AZ272" s="25"/>
      <c r="BA272" s="25"/>
      <c r="BB272" s="25"/>
      <c r="BC272" s="25"/>
      <c r="BD272" s="25"/>
      <c r="BE272" s="25"/>
      <c r="BF272" s="25"/>
      <c r="BG272" s="25"/>
      <c r="BH272" s="25"/>
      <c r="BI272" s="25"/>
      <c r="BJ272" s="25"/>
      <c r="BK272" s="25"/>
      <c r="BL272" s="25"/>
      <c r="BM272" s="25"/>
      <c r="BN272" s="25"/>
      <c r="BO272" s="25"/>
      <c r="BP272" s="25"/>
      <c r="BQ272" s="25"/>
      <c r="BR272" s="25"/>
      <c r="BS272" s="25"/>
      <c r="BT272" s="25"/>
      <c r="BU272" s="25"/>
      <c r="BV272" s="25"/>
      <c r="BW272" s="25"/>
      <c r="BX272" s="25"/>
      <c r="BY272" s="25"/>
      <c r="BZ272" s="25"/>
      <c r="CA272" s="25"/>
      <c r="CB272" s="25"/>
      <c r="CC272" s="25"/>
      <c r="CD272" s="25"/>
      <c r="CE272" s="25"/>
      <c r="CF272" s="25"/>
      <c r="CG272" s="25"/>
      <c r="CH272" s="25"/>
      <c r="CI272" s="25"/>
    </row>
    <row r="273" spans="1:87" ht="14">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c r="AR273" s="25"/>
      <c r="AS273" s="25"/>
      <c r="AT273" s="25"/>
      <c r="AU273" s="25"/>
      <c r="AV273" s="25"/>
      <c r="AW273" s="25"/>
      <c r="AX273" s="25"/>
      <c r="AY273" s="25"/>
      <c r="AZ273" s="25"/>
      <c r="BA273" s="25"/>
      <c r="BB273" s="25"/>
      <c r="BC273" s="25"/>
      <c r="BD273" s="25"/>
      <c r="BE273" s="25"/>
      <c r="BF273" s="25"/>
      <c r="BG273" s="25"/>
      <c r="BH273" s="25"/>
      <c r="BI273" s="25"/>
      <c r="BJ273" s="25"/>
      <c r="BK273" s="25"/>
      <c r="BL273" s="25"/>
      <c r="BM273" s="25"/>
      <c r="BN273" s="25"/>
      <c r="BO273" s="25"/>
      <c r="BP273" s="25"/>
      <c r="BQ273" s="25"/>
      <c r="BR273" s="25"/>
      <c r="BS273" s="25"/>
      <c r="BT273" s="25"/>
      <c r="BU273" s="25"/>
      <c r="BV273" s="25"/>
      <c r="BW273" s="25"/>
      <c r="BX273" s="25"/>
      <c r="BY273" s="25"/>
      <c r="BZ273" s="25"/>
      <c r="CA273" s="25"/>
      <c r="CB273" s="25"/>
      <c r="CC273" s="25"/>
      <c r="CD273" s="25"/>
      <c r="CE273" s="25"/>
      <c r="CF273" s="25"/>
      <c r="CG273" s="25"/>
      <c r="CH273" s="25"/>
      <c r="CI273" s="25"/>
    </row>
    <row r="274" spans="1:87" ht="1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c r="AL274" s="25"/>
      <c r="AM274" s="25"/>
      <c r="AN274" s="25"/>
      <c r="AO274" s="25"/>
      <c r="AP274" s="25"/>
      <c r="AQ274" s="25"/>
      <c r="AR274" s="25"/>
      <c r="AS274" s="25"/>
      <c r="AT274" s="25"/>
      <c r="AU274" s="25"/>
      <c r="AV274" s="25"/>
      <c r="AW274" s="25"/>
      <c r="AX274" s="25"/>
      <c r="AY274" s="25"/>
      <c r="AZ274" s="25"/>
      <c r="BA274" s="25"/>
      <c r="BB274" s="25"/>
      <c r="BC274" s="25"/>
      <c r="BD274" s="25"/>
      <c r="BE274" s="25"/>
      <c r="BF274" s="25"/>
      <c r="BG274" s="25"/>
      <c r="BH274" s="25"/>
      <c r="BI274" s="25"/>
      <c r="BJ274" s="25"/>
      <c r="BK274" s="25"/>
      <c r="BL274" s="25"/>
      <c r="BM274" s="25"/>
      <c r="BN274" s="25"/>
      <c r="BO274" s="25"/>
      <c r="BP274" s="25"/>
      <c r="BQ274" s="25"/>
      <c r="BR274" s="25"/>
      <c r="BS274" s="25"/>
      <c r="BT274" s="25"/>
      <c r="BU274" s="25"/>
      <c r="BV274" s="25"/>
      <c r="BW274" s="25"/>
      <c r="BX274" s="25"/>
      <c r="BY274" s="25"/>
      <c r="BZ274" s="25"/>
      <c r="CA274" s="25"/>
      <c r="CB274" s="25"/>
      <c r="CC274" s="25"/>
      <c r="CD274" s="25"/>
      <c r="CE274" s="25"/>
      <c r="CF274" s="25"/>
      <c r="CG274" s="25"/>
      <c r="CH274" s="25"/>
      <c r="CI274" s="25"/>
    </row>
    <row r="275" spans="1:87" ht="14">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c r="AL275" s="25"/>
      <c r="AM275" s="25"/>
      <c r="AN275" s="25"/>
      <c r="AO275" s="25"/>
      <c r="AP275" s="25"/>
      <c r="AQ275" s="25"/>
      <c r="AR275" s="25"/>
      <c r="AS275" s="25"/>
      <c r="AT275" s="25"/>
      <c r="AU275" s="25"/>
      <c r="AV275" s="25"/>
      <c r="AW275" s="25"/>
      <c r="AX275" s="25"/>
      <c r="AY275" s="25"/>
      <c r="AZ275" s="25"/>
      <c r="BA275" s="25"/>
      <c r="BB275" s="25"/>
      <c r="BC275" s="25"/>
      <c r="BD275" s="25"/>
      <c r="BE275" s="25"/>
      <c r="BF275" s="25"/>
      <c r="BG275" s="25"/>
      <c r="BH275" s="25"/>
      <c r="BI275" s="25"/>
      <c r="BJ275" s="25"/>
      <c r="BK275" s="25"/>
      <c r="BL275" s="25"/>
      <c r="BM275" s="25"/>
      <c r="BN275" s="25"/>
      <c r="BO275" s="25"/>
      <c r="BP275" s="25"/>
      <c r="BQ275" s="25"/>
      <c r="BR275" s="25"/>
      <c r="BS275" s="25"/>
      <c r="BT275" s="25"/>
      <c r="BU275" s="25"/>
      <c r="BV275" s="25"/>
      <c r="BW275" s="25"/>
      <c r="BX275" s="25"/>
      <c r="BY275" s="25"/>
      <c r="BZ275" s="25"/>
      <c r="CA275" s="25"/>
      <c r="CB275" s="25"/>
      <c r="CC275" s="25"/>
      <c r="CD275" s="25"/>
      <c r="CE275" s="25"/>
      <c r="CF275" s="25"/>
      <c r="CG275" s="25"/>
      <c r="CH275" s="25"/>
      <c r="CI275" s="25"/>
    </row>
    <row r="276" spans="1:87" ht="14">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c r="AQ276" s="25"/>
      <c r="AR276" s="25"/>
      <c r="AS276" s="25"/>
      <c r="AT276" s="25"/>
      <c r="AU276" s="25"/>
      <c r="AV276" s="25"/>
      <c r="AW276" s="25"/>
      <c r="AX276" s="25"/>
      <c r="AY276" s="25"/>
      <c r="AZ276" s="25"/>
      <c r="BA276" s="25"/>
      <c r="BB276" s="25"/>
      <c r="BC276" s="25"/>
      <c r="BD276" s="25"/>
      <c r="BE276" s="25"/>
      <c r="BF276" s="25"/>
      <c r="BG276" s="25"/>
      <c r="BH276" s="25"/>
      <c r="BI276" s="25"/>
      <c r="BJ276" s="25"/>
      <c r="BK276" s="25"/>
      <c r="BL276" s="25"/>
      <c r="BM276" s="25"/>
      <c r="BN276" s="25"/>
      <c r="BO276" s="25"/>
      <c r="BP276" s="25"/>
      <c r="BQ276" s="25"/>
      <c r="BR276" s="25"/>
      <c r="BS276" s="25"/>
      <c r="BT276" s="25"/>
      <c r="BU276" s="25"/>
      <c r="BV276" s="25"/>
      <c r="BW276" s="25"/>
      <c r="BX276" s="25"/>
      <c r="BY276" s="25"/>
      <c r="BZ276" s="25"/>
      <c r="CA276" s="25"/>
      <c r="CB276" s="25"/>
      <c r="CC276" s="25"/>
      <c r="CD276" s="25"/>
      <c r="CE276" s="25"/>
      <c r="CF276" s="25"/>
      <c r="CG276" s="25"/>
      <c r="CH276" s="25"/>
      <c r="CI276" s="25"/>
    </row>
    <row r="277" spans="1:87" ht="14">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c r="AL277" s="25"/>
      <c r="AM277" s="25"/>
      <c r="AN277" s="25"/>
      <c r="AO277" s="25"/>
      <c r="AP277" s="25"/>
      <c r="AQ277" s="25"/>
      <c r="AR277" s="25"/>
      <c r="AS277" s="25"/>
      <c r="AT277" s="25"/>
      <c r="AU277" s="25"/>
      <c r="AV277" s="25"/>
      <c r="AW277" s="25"/>
      <c r="AX277" s="25"/>
      <c r="AY277" s="25"/>
      <c r="AZ277" s="25"/>
      <c r="BA277" s="25"/>
      <c r="BB277" s="25"/>
      <c r="BC277" s="25"/>
      <c r="BD277" s="25"/>
      <c r="BE277" s="25"/>
      <c r="BF277" s="25"/>
      <c r="BG277" s="25"/>
      <c r="BH277" s="25"/>
      <c r="BI277" s="25"/>
      <c r="BJ277" s="25"/>
      <c r="BK277" s="25"/>
      <c r="BL277" s="25"/>
      <c r="BM277" s="25"/>
      <c r="BN277" s="25"/>
      <c r="BO277" s="25"/>
      <c r="BP277" s="25"/>
      <c r="BQ277" s="25"/>
      <c r="BR277" s="25"/>
      <c r="BS277" s="25"/>
      <c r="BT277" s="25"/>
      <c r="BU277" s="25"/>
      <c r="BV277" s="25"/>
      <c r="BW277" s="25"/>
      <c r="BX277" s="25"/>
      <c r="BY277" s="25"/>
      <c r="BZ277" s="25"/>
      <c r="CA277" s="25"/>
      <c r="CB277" s="25"/>
      <c r="CC277" s="25"/>
      <c r="CD277" s="25"/>
      <c r="CE277" s="25"/>
      <c r="CF277" s="25"/>
      <c r="CG277" s="25"/>
      <c r="CH277" s="25"/>
      <c r="CI277" s="25"/>
    </row>
    <row r="278" spans="1:87" ht="14">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c r="AL278" s="25"/>
      <c r="AM278" s="25"/>
      <c r="AN278" s="25"/>
      <c r="AO278" s="25"/>
      <c r="AP278" s="25"/>
      <c r="AQ278" s="25"/>
      <c r="AR278" s="25"/>
      <c r="AS278" s="25"/>
      <c r="AT278" s="25"/>
      <c r="AU278" s="25"/>
      <c r="AV278" s="25"/>
      <c r="AW278" s="25"/>
      <c r="AX278" s="25"/>
      <c r="AY278" s="25"/>
      <c r="AZ278" s="25"/>
      <c r="BA278" s="25"/>
      <c r="BB278" s="25"/>
      <c r="BC278" s="25"/>
      <c r="BD278" s="25"/>
      <c r="BE278" s="25"/>
      <c r="BF278" s="25"/>
      <c r="BG278" s="25"/>
      <c r="BH278" s="25"/>
      <c r="BI278" s="25"/>
      <c r="BJ278" s="25"/>
      <c r="BK278" s="25"/>
      <c r="BL278" s="25"/>
      <c r="BM278" s="25"/>
      <c r="BN278" s="25"/>
      <c r="BO278" s="25"/>
      <c r="BP278" s="25"/>
      <c r="BQ278" s="25"/>
      <c r="BR278" s="25"/>
      <c r="BS278" s="25"/>
      <c r="BT278" s="25"/>
      <c r="BU278" s="25"/>
      <c r="BV278" s="25"/>
      <c r="BW278" s="25"/>
      <c r="BX278" s="25"/>
      <c r="BY278" s="25"/>
      <c r="BZ278" s="25"/>
      <c r="CA278" s="25"/>
      <c r="CB278" s="25"/>
      <c r="CC278" s="25"/>
      <c r="CD278" s="25"/>
      <c r="CE278" s="25"/>
      <c r="CF278" s="25"/>
      <c r="CG278" s="25"/>
      <c r="CH278" s="25"/>
      <c r="CI278" s="25"/>
    </row>
    <row r="279" spans="1:87" ht="14">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25"/>
      <c r="AU279" s="25"/>
      <c r="AV279" s="25"/>
      <c r="AW279" s="25"/>
      <c r="AX279" s="25"/>
      <c r="AY279" s="25"/>
      <c r="AZ279" s="25"/>
      <c r="BA279" s="25"/>
      <c r="BB279" s="25"/>
      <c r="BC279" s="25"/>
      <c r="BD279" s="25"/>
      <c r="BE279" s="25"/>
      <c r="BF279" s="25"/>
      <c r="BG279" s="25"/>
      <c r="BH279" s="25"/>
      <c r="BI279" s="25"/>
      <c r="BJ279" s="25"/>
      <c r="BK279" s="25"/>
      <c r="BL279" s="25"/>
      <c r="BM279" s="25"/>
      <c r="BN279" s="25"/>
      <c r="BO279" s="25"/>
      <c r="BP279" s="25"/>
      <c r="BQ279" s="25"/>
      <c r="BR279" s="25"/>
      <c r="BS279" s="25"/>
      <c r="BT279" s="25"/>
      <c r="BU279" s="25"/>
      <c r="BV279" s="25"/>
      <c r="BW279" s="25"/>
      <c r="BX279" s="25"/>
      <c r="BY279" s="25"/>
      <c r="BZ279" s="25"/>
      <c r="CA279" s="25"/>
      <c r="CB279" s="25"/>
      <c r="CC279" s="25"/>
      <c r="CD279" s="25"/>
      <c r="CE279" s="25"/>
      <c r="CF279" s="25"/>
      <c r="CG279" s="25"/>
      <c r="CH279" s="25"/>
      <c r="CI279" s="25"/>
    </row>
    <row r="280" spans="1:87" ht="14">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c r="AN280" s="25"/>
      <c r="AO280" s="25"/>
      <c r="AP280" s="25"/>
      <c r="AQ280" s="25"/>
      <c r="AR280" s="25"/>
      <c r="AS280" s="25"/>
      <c r="AT280" s="25"/>
      <c r="AU280" s="25"/>
      <c r="AV280" s="25"/>
      <c r="AW280" s="25"/>
      <c r="AX280" s="25"/>
      <c r="AY280" s="25"/>
      <c r="AZ280" s="25"/>
      <c r="BA280" s="25"/>
      <c r="BB280" s="25"/>
      <c r="BC280" s="25"/>
      <c r="BD280" s="25"/>
      <c r="BE280" s="25"/>
      <c r="BF280" s="25"/>
      <c r="BG280" s="25"/>
      <c r="BH280" s="25"/>
      <c r="BI280" s="25"/>
      <c r="BJ280" s="25"/>
      <c r="BK280" s="25"/>
      <c r="BL280" s="25"/>
      <c r="BM280" s="25"/>
      <c r="BN280" s="25"/>
      <c r="BO280" s="25"/>
      <c r="BP280" s="25"/>
      <c r="BQ280" s="25"/>
      <c r="BR280" s="25"/>
      <c r="BS280" s="25"/>
      <c r="BT280" s="25"/>
      <c r="BU280" s="25"/>
      <c r="BV280" s="25"/>
      <c r="BW280" s="25"/>
      <c r="BX280" s="25"/>
      <c r="BY280" s="25"/>
      <c r="BZ280" s="25"/>
      <c r="CA280" s="25"/>
      <c r="CB280" s="25"/>
      <c r="CC280" s="25"/>
      <c r="CD280" s="25"/>
      <c r="CE280" s="25"/>
      <c r="CF280" s="25"/>
      <c r="CG280" s="25"/>
      <c r="CH280" s="25"/>
      <c r="CI280" s="25"/>
    </row>
    <row r="281" spans="1:87" ht="14">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c r="AL281" s="25"/>
      <c r="AM281" s="25"/>
      <c r="AN281" s="25"/>
      <c r="AO281" s="25"/>
      <c r="AP281" s="25"/>
      <c r="AQ281" s="25"/>
      <c r="AR281" s="25"/>
      <c r="AS281" s="25"/>
      <c r="AT281" s="25"/>
      <c r="AU281" s="25"/>
      <c r="AV281" s="25"/>
      <c r="AW281" s="25"/>
      <c r="AX281" s="25"/>
      <c r="AY281" s="25"/>
      <c r="AZ281" s="25"/>
      <c r="BA281" s="25"/>
      <c r="BB281" s="25"/>
      <c r="BC281" s="25"/>
      <c r="BD281" s="25"/>
      <c r="BE281" s="25"/>
      <c r="BF281" s="25"/>
      <c r="BG281" s="25"/>
      <c r="BH281" s="25"/>
      <c r="BI281" s="25"/>
      <c r="BJ281" s="25"/>
      <c r="BK281" s="25"/>
      <c r="BL281" s="25"/>
      <c r="BM281" s="25"/>
      <c r="BN281" s="25"/>
      <c r="BO281" s="25"/>
      <c r="BP281" s="25"/>
      <c r="BQ281" s="25"/>
      <c r="BR281" s="25"/>
      <c r="BS281" s="25"/>
      <c r="BT281" s="25"/>
      <c r="BU281" s="25"/>
      <c r="BV281" s="25"/>
      <c r="BW281" s="25"/>
      <c r="BX281" s="25"/>
      <c r="BY281" s="25"/>
      <c r="BZ281" s="25"/>
      <c r="CA281" s="25"/>
      <c r="CB281" s="25"/>
      <c r="CC281" s="25"/>
      <c r="CD281" s="25"/>
      <c r="CE281" s="25"/>
      <c r="CF281" s="25"/>
      <c r="CG281" s="25"/>
      <c r="CH281" s="25"/>
      <c r="CI281" s="25"/>
    </row>
    <row r="282" spans="1:87" ht="14">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c r="AQ282" s="25"/>
      <c r="AR282" s="25"/>
      <c r="AS282" s="25"/>
      <c r="AT282" s="25"/>
      <c r="AU282" s="25"/>
      <c r="AV282" s="25"/>
      <c r="AW282" s="25"/>
      <c r="AX282" s="25"/>
      <c r="AY282" s="25"/>
      <c r="AZ282" s="25"/>
      <c r="BA282" s="25"/>
      <c r="BB282" s="25"/>
      <c r="BC282" s="25"/>
      <c r="BD282" s="25"/>
      <c r="BE282" s="25"/>
      <c r="BF282" s="25"/>
      <c r="BG282" s="25"/>
      <c r="BH282" s="25"/>
      <c r="BI282" s="25"/>
      <c r="BJ282" s="25"/>
      <c r="BK282" s="25"/>
      <c r="BL282" s="25"/>
      <c r="BM282" s="25"/>
      <c r="BN282" s="25"/>
      <c r="BO282" s="25"/>
      <c r="BP282" s="25"/>
      <c r="BQ282" s="25"/>
      <c r="BR282" s="25"/>
      <c r="BS282" s="25"/>
      <c r="BT282" s="25"/>
      <c r="BU282" s="25"/>
      <c r="BV282" s="25"/>
      <c r="BW282" s="25"/>
      <c r="BX282" s="25"/>
      <c r="BY282" s="25"/>
      <c r="BZ282" s="25"/>
      <c r="CA282" s="25"/>
      <c r="CB282" s="25"/>
      <c r="CC282" s="25"/>
      <c r="CD282" s="25"/>
      <c r="CE282" s="25"/>
      <c r="CF282" s="25"/>
      <c r="CG282" s="25"/>
      <c r="CH282" s="25"/>
      <c r="CI282" s="25"/>
    </row>
    <row r="283" spans="1:87" ht="14">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c r="AL283" s="25"/>
      <c r="AM283" s="25"/>
      <c r="AN283" s="25"/>
      <c r="AO283" s="25"/>
      <c r="AP283" s="25"/>
      <c r="AQ283" s="25"/>
      <c r="AR283" s="25"/>
      <c r="AS283" s="25"/>
      <c r="AT283" s="25"/>
      <c r="AU283" s="25"/>
      <c r="AV283" s="25"/>
      <c r="AW283" s="25"/>
      <c r="AX283" s="25"/>
      <c r="AY283" s="25"/>
      <c r="AZ283" s="25"/>
      <c r="BA283" s="25"/>
      <c r="BB283" s="25"/>
      <c r="BC283" s="25"/>
      <c r="BD283" s="25"/>
      <c r="BE283" s="25"/>
      <c r="BF283" s="25"/>
      <c r="BG283" s="25"/>
      <c r="BH283" s="25"/>
      <c r="BI283" s="25"/>
      <c r="BJ283" s="25"/>
      <c r="BK283" s="25"/>
      <c r="BL283" s="25"/>
      <c r="BM283" s="25"/>
      <c r="BN283" s="25"/>
      <c r="BO283" s="25"/>
      <c r="BP283" s="25"/>
      <c r="BQ283" s="25"/>
      <c r="BR283" s="25"/>
      <c r="BS283" s="25"/>
      <c r="BT283" s="25"/>
      <c r="BU283" s="25"/>
      <c r="BV283" s="25"/>
      <c r="BW283" s="25"/>
      <c r="BX283" s="25"/>
      <c r="BY283" s="25"/>
      <c r="BZ283" s="25"/>
      <c r="CA283" s="25"/>
      <c r="CB283" s="25"/>
      <c r="CC283" s="25"/>
      <c r="CD283" s="25"/>
      <c r="CE283" s="25"/>
      <c r="CF283" s="25"/>
      <c r="CG283" s="25"/>
      <c r="CH283" s="25"/>
      <c r="CI283" s="25"/>
    </row>
    <row r="284" spans="1:87" ht="1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c r="AL284" s="25"/>
      <c r="AM284" s="25"/>
      <c r="AN284" s="25"/>
      <c r="AO284" s="25"/>
      <c r="AP284" s="25"/>
      <c r="AQ284" s="25"/>
      <c r="AR284" s="25"/>
      <c r="AS284" s="25"/>
      <c r="AT284" s="25"/>
      <c r="AU284" s="25"/>
      <c r="AV284" s="25"/>
      <c r="AW284" s="25"/>
      <c r="AX284" s="25"/>
      <c r="AY284" s="25"/>
      <c r="AZ284" s="25"/>
      <c r="BA284" s="25"/>
      <c r="BB284" s="25"/>
      <c r="BC284" s="25"/>
      <c r="BD284" s="25"/>
      <c r="BE284" s="25"/>
      <c r="BF284" s="25"/>
      <c r="BG284" s="25"/>
      <c r="BH284" s="25"/>
      <c r="BI284" s="25"/>
      <c r="BJ284" s="25"/>
      <c r="BK284" s="25"/>
      <c r="BL284" s="25"/>
      <c r="BM284" s="25"/>
      <c r="BN284" s="25"/>
      <c r="BO284" s="25"/>
      <c r="BP284" s="25"/>
      <c r="BQ284" s="25"/>
      <c r="BR284" s="25"/>
      <c r="BS284" s="25"/>
      <c r="BT284" s="25"/>
      <c r="BU284" s="25"/>
      <c r="BV284" s="25"/>
      <c r="BW284" s="25"/>
      <c r="BX284" s="25"/>
      <c r="BY284" s="25"/>
      <c r="BZ284" s="25"/>
      <c r="CA284" s="25"/>
      <c r="CB284" s="25"/>
      <c r="CC284" s="25"/>
      <c r="CD284" s="25"/>
      <c r="CE284" s="25"/>
      <c r="CF284" s="25"/>
      <c r="CG284" s="25"/>
      <c r="CH284" s="25"/>
      <c r="CI284" s="25"/>
    </row>
    <row r="285" spans="1:87" ht="14">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c r="AN285" s="25"/>
      <c r="AO285" s="25"/>
      <c r="AP285" s="25"/>
      <c r="AQ285" s="25"/>
      <c r="AR285" s="25"/>
      <c r="AS285" s="25"/>
      <c r="AT285" s="25"/>
      <c r="AU285" s="25"/>
      <c r="AV285" s="25"/>
      <c r="AW285" s="25"/>
      <c r="AX285" s="25"/>
      <c r="AY285" s="25"/>
      <c r="AZ285" s="25"/>
      <c r="BA285" s="25"/>
      <c r="BB285" s="25"/>
      <c r="BC285" s="25"/>
      <c r="BD285" s="25"/>
      <c r="BE285" s="25"/>
      <c r="BF285" s="25"/>
      <c r="BG285" s="25"/>
      <c r="BH285" s="25"/>
      <c r="BI285" s="25"/>
      <c r="BJ285" s="25"/>
      <c r="BK285" s="25"/>
      <c r="BL285" s="25"/>
      <c r="BM285" s="25"/>
      <c r="BN285" s="25"/>
      <c r="BO285" s="25"/>
      <c r="BP285" s="25"/>
      <c r="BQ285" s="25"/>
      <c r="BR285" s="25"/>
      <c r="BS285" s="25"/>
      <c r="BT285" s="25"/>
      <c r="BU285" s="25"/>
      <c r="BV285" s="25"/>
      <c r="BW285" s="25"/>
      <c r="BX285" s="25"/>
      <c r="BY285" s="25"/>
      <c r="BZ285" s="25"/>
      <c r="CA285" s="25"/>
      <c r="CB285" s="25"/>
      <c r="CC285" s="25"/>
      <c r="CD285" s="25"/>
      <c r="CE285" s="25"/>
      <c r="CF285" s="25"/>
      <c r="CG285" s="25"/>
      <c r="CH285" s="25"/>
      <c r="CI285" s="25"/>
    </row>
    <row r="286" spans="1:87" ht="14">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c r="AL286" s="25"/>
      <c r="AM286" s="25"/>
      <c r="AN286" s="25"/>
      <c r="AO286" s="25"/>
      <c r="AP286" s="25"/>
      <c r="AQ286" s="25"/>
      <c r="AR286" s="25"/>
      <c r="AS286" s="25"/>
      <c r="AT286" s="25"/>
      <c r="AU286" s="25"/>
      <c r="AV286" s="25"/>
      <c r="AW286" s="25"/>
      <c r="AX286" s="25"/>
      <c r="AY286" s="25"/>
      <c r="AZ286" s="25"/>
      <c r="BA286" s="25"/>
      <c r="BB286" s="25"/>
      <c r="BC286" s="25"/>
      <c r="BD286" s="25"/>
      <c r="BE286" s="25"/>
      <c r="BF286" s="25"/>
      <c r="BG286" s="25"/>
      <c r="BH286" s="25"/>
      <c r="BI286" s="25"/>
      <c r="BJ286" s="25"/>
      <c r="BK286" s="25"/>
      <c r="BL286" s="25"/>
      <c r="BM286" s="25"/>
      <c r="BN286" s="25"/>
      <c r="BO286" s="25"/>
      <c r="BP286" s="25"/>
      <c r="BQ286" s="25"/>
      <c r="BR286" s="25"/>
      <c r="BS286" s="25"/>
      <c r="BT286" s="25"/>
      <c r="BU286" s="25"/>
      <c r="BV286" s="25"/>
      <c r="BW286" s="25"/>
      <c r="BX286" s="25"/>
      <c r="BY286" s="25"/>
      <c r="BZ286" s="25"/>
      <c r="CA286" s="25"/>
      <c r="CB286" s="25"/>
      <c r="CC286" s="25"/>
      <c r="CD286" s="25"/>
      <c r="CE286" s="25"/>
      <c r="CF286" s="25"/>
      <c r="CG286" s="25"/>
      <c r="CH286" s="25"/>
      <c r="CI286" s="25"/>
    </row>
    <row r="287" spans="1:87" ht="14">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c r="AL287" s="25"/>
      <c r="AM287" s="25"/>
      <c r="AN287" s="25"/>
      <c r="AO287" s="25"/>
      <c r="AP287" s="25"/>
      <c r="AQ287" s="25"/>
      <c r="AR287" s="25"/>
      <c r="AS287" s="25"/>
      <c r="AT287" s="25"/>
      <c r="AU287" s="25"/>
      <c r="AV287" s="25"/>
      <c r="AW287" s="25"/>
      <c r="AX287" s="25"/>
      <c r="AY287" s="25"/>
      <c r="AZ287" s="25"/>
      <c r="BA287" s="25"/>
      <c r="BB287" s="25"/>
      <c r="BC287" s="25"/>
      <c r="BD287" s="25"/>
      <c r="BE287" s="25"/>
      <c r="BF287" s="25"/>
      <c r="BG287" s="25"/>
      <c r="BH287" s="25"/>
      <c r="BI287" s="25"/>
      <c r="BJ287" s="25"/>
      <c r="BK287" s="25"/>
      <c r="BL287" s="25"/>
      <c r="BM287" s="25"/>
      <c r="BN287" s="25"/>
      <c r="BO287" s="25"/>
      <c r="BP287" s="25"/>
      <c r="BQ287" s="25"/>
      <c r="BR287" s="25"/>
      <c r="BS287" s="25"/>
      <c r="BT287" s="25"/>
      <c r="BU287" s="25"/>
      <c r="BV287" s="25"/>
      <c r="BW287" s="25"/>
      <c r="BX287" s="25"/>
      <c r="BY287" s="25"/>
      <c r="BZ287" s="25"/>
      <c r="CA287" s="25"/>
      <c r="CB287" s="25"/>
      <c r="CC287" s="25"/>
      <c r="CD287" s="25"/>
      <c r="CE287" s="25"/>
      <c r="CF287" s="25"/>
      <c r="CG287" s="25"/>
      <c r="CH287" s="25"/>
      <c r="CI287" s="25"/>
    </row>
    <row r="288" spans="1:87" ht="14">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c r="AL288" s="25"/>
      <c r="AM288" s="25"/>
      <c r="AN288" s="25"/>
      <c r="AO288" s="25"/>
      <c r="AP288" s="25"/>
      <c r="AQ288" s="25"/>
      <c r="AR288" s="25"/>
      <c r="AS288" s="25"/>
      <c r="AT288" s="25"/>
      <c r="AU288" s="25"/>
      <c r="AV288" s="25"/>
      <c r="AW288" s="25"/>
      <c r="AX288" s="25"/>
      <c r="AY288" s="25"/>
      <c r="AZ288" s="25"/>
      <c r="BA288" s="25"/>
      <c r="BB288" s="25"/>
      <c r="BC288" s="25"/>
      <c r="BD288" s="25"/>
      <c r="BE288" s="25"/>
      <c r="BF288" s="25"/>
      <c r="BG288" s="25"/>
      <c r="BH288" s="25"/>
      <c r="BI288" s="25"/>
      <c r="BJ288" s="25"/>
      <c r="BK288" s="25"/>
      <c r="BL288" s="25"/>
      <c r="BM288" s="25"/>
      <c r="BN288" s="25"/>
      <c r="BO288" s="25"/>
      <c r="BP288" s="25"/>
      <c r="BQ288" s="25"/>
      <c r="BR288" s="25"/>
      <c r="BS288" s="25"/>
      <c r="BT288" s="25"/>
      <c r="BU288" s="25"/>
      <c r="BV288" s="25"/>
      <c r="BW288" s="25"/>
      <c r="BX288" s="25"/>
      <c r="BY288" s="25"/>
      <c r="BZ288" s="25"/>
      <c r="CA288" s="25"/>
      <c r="CB288" s="25"/>
      <c r="CC288" s="25"/>
      <c r="CD288" s="25"/>
      <c r="CE288" s="25"/>
      <c r="CF288" s="25"/>
      <c r="CG288" s="25"/>
      <c r="CH288" s="25"/>
      <c r="CI288" s="25"/>
    </row>
    <row r="289" spans="1:87" ht="14">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c r="AL289" s="25"/>
      <c r="AM289" s="25"/>
      <c r="AN289" s="25"/>
      <c r="AO289" s="25"/>
      <c r="AP289" s="25"/>
      <c r="AQ289" s="25"/>
      <c r="AR289" s="25"/>
      <c r="AS289" s="25"/>
      <c r="AT289" s="25"/>
      <c r="AU289" s="25"/>
      <c r="AV289" s="25"/>
      <c r="AW289" s="25"/>
      <c r="AX289" s="25"/>
      <c r="AY289" s="25"/>
      <c r="AZ289" s="25"/>
      <c r="BA289" s="25"/>
      <c r="BB289" s="25"/>
      <c r="BC289" s="25"/>
      <c r="BD289" s="25"/>
      <c r="BE289" s="25"/>
      <c r="BF289" s="25"/>
      <c r="BG289" s="25"/>
      <c r="BH289" s="25"/>
      <c r="BI289" s="25"/>
      <c r="BJ289" s="25"/>
      <c r="BK289" s="25"/>
      <c r="BL289" s="25"/>
      <c r="BM289" s="25"/>
      <c r="BN289" s="25"/>
      <c r="BO289" s="25"/>
      <c r="BP289" s="25"/>
      <c r="BQ289" s="25"/>
      <c r="BR289" s="25"/>
      <c r="BS289" s="25"/>
      <c r="BT289" s="25"/>
      <c r="BU289" s="25"/>
      <c r="BV289" s="25"/>
      <c r="BW289" s="25"/>
      <c r="BX289" s="25"/>
      <c r="BY289" s="25"/>
      <c r="BZ289" s="25"/>
      <c r="CA289" s="25"/>
      <c r="CB289" s="25"/>
      <c r="CC289" s="25"/>
      <c r="CD289" s="25"/>
      <c r="CE289" s="25"/>
      <c r="CF289" s="25"/>
      <c r="CG289" s="25"/>
      <c r="CH289" s="25"/>
      <c r="CI289" s="25"/>
    </row>
    <row r="290" spans="1:87" ht="14">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c r="AL290" s="25"/>
      <c r="AM290" s="25"/>
      <c r="AN290" s="25"/>
      <c r="AO290" s="25"/>
      <c r="AP290" s="25"/>
      <c r="AQ290" s="25"/>
      <c r="AR290" s="25"/>
      <c r="AS290" s="25"/>
      <c r="AT290" s="25"/>
      <c r="AU290" s="25"/>
      <c r="AV290" s="25"/>
      <c r="AW290" s="25"/>
      <c r="AX290" s="25"/>
      <c r="AY290" s="25"/>
      <c r="AZ290" s="25"/>
      <c r="BA290" s="25"/>
      <c r="BB290" s="25"/>
      <c r="BC290" s="25"/>
      <c r="BD290" s="25"/>
      <c r="BE290" s="25"/>
      <c r="BF290" s="25"/>
      <c r="BG290" s="25"/>
      <c r="BH290" s="25"/>
      <c r="BI290" s="25"/>
      <c r="BJ290" s="25"/>
      <c r="BK290" s="25"/>
      <c r="BL290" s="25"/>
      <c r="BM290" s="25"/>
      <c r="BN290" s="25"/>
      <c r="BO290" s="25"/>
      <c r="BP290" s="25"/>
      <c r="BQ290" s="25"/>
      <c r="BR290" s="25"/>
      <c r="BS290" s="25"/>
      <c r="BT290" s="25"/>
      <c r="BU290" s="25"/>
      <c r="BV290" s="25"/>
      <c r="BW290" s="25"/>
      <c r="BX290" s="25"/>
      <c r="BY290" s="25"/>
      <c r="BZ290" s="25"/>
      <c r="CA290" s="25"/>
      <c r="CB290" s="25"/>
      <c r="CC290" s="25"/>
      <c r="CD290" s="25"/>
      <c r="CE290" s="25"/>
      <c r="CF290" s="25"/>
      <c r="CG290" s="25"/>
      <c r="CH290" s="25"/>
      <c r="CI290" s="25"/>
    </row>
    <row r="291" spans="1:87" ht="14">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c r="AN291" s="25"/>
      <c r="AO291" s="25"/>
      <c r="AP291" s="25"/>
      <c r="AQ291" s="25"/>
      <c r="AR291" s="25"/>
      <c r="AS291" s="25"/>
      <c r="AT291" s="25"/>
      <c r="AU291" s="25"/>
      <c r="AV291" s="25"/>
      <c r="AW291" s="25"/>
      <c r="AX291" s="25"/>
      <c r="AY291" s="25"/>
      <c r="AZ291" s="25"/>
      <c r="BA291" s="25"/>
      <c r="BB291" s="25"/>
      <c r="BC291" s="25"/>
      <c r="BD291" s="25"/>
      <c r="BE291" s="25"/>
      <c r="BF291" s="25"/>
      <c r="BG291" s="25"/>
      <c r="BH291" s="25"/>
      <c r="BI291" s="25"/>
      <c r="BJ291" s="25"/>
      <c r="BK291" s="25"/>
      <c r="BL291" s="25"/>
      <c r="BM291" s="25"/>
      <c r="BN291" s="25"/>
      <c r="BO291" s="25"/>
      <c r="BP291" s="25"/>
      <c r="BQ291" s="25"/>
      <c r="BR291" s="25"/>
      <c r="BS291" s="25"/>
      <c r="BT291" s="25"/>
      <c r="BU291" s="25"/>
      <c r="BV291" s="25"/>
      <c r="BW291" s="25"/>
      <c r="BX291" s="25"/>
      <c r="BY291" s="25"/>
      <c r="BZ291" s="25"/>
      <c r="CA291" s="25"/>
      <c r="CB291" s="25"/>
      <c r="CC291" s="25"/>
      <c r="CD291" s="25"/>
      <c r="CE291" s="25"/>
      <c r="CF291" s="25"/>
      <c r="CG291" s="25"/>
      <c r="CH291" s="25"/>
      <c r="CI291" s="25"/>
    </row>
    <row r="292" spans="1:87" ht="14">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c r="AL292" s="25"/>
      <c r="AM292" s="25"/>
      <c r="AN292" s="25"/>
      <c r="AO292" s="25"/>
      <c r="AP292" s="25"/>
      <c r="AQ292" s="25"/>
      <c r="AR292" s="25"/>
      <c r="AS292" s="25"/>
      <c r="AT292" s="25"/>
      <c r="AU292" s="25"/>
      <c r="AV292" s="25"/>
      <c r="AW292" s="25"/>
      <c r="AX292" s="25"/>
      <c r="AY292" s="25"/>
      <c r="AZ292" s="25"/>
      <c r="BA292" s="25"/>
      <c r="BB292" s="25"/>
      <c r="BC292" s="25"/>
      <c r="BD292" s="25"/>
      <c r="BE292" s="25"/>
      <c r="BF292" s="25"/>
      <c r="BG292" s="25"/>
      <c r="BH292" s="25"/>
      <c r="BI292" s="25"/>
      <c r="BJ292" s="25"/>
      <c r="BK292" s="25"/>
      <c r="BL292" s="25"/>
      <c r="BM292" s="25"/>
      <c r="BN292" s="25"/>
      <c r="BO292" s="25"/>
      <c r="BP292" s="25"/>
      <c r="BQ292" s="25"/>
      <c r="BR292" s="25"/>
      <c r="BS292" s="25"/>
      <c r="BT292" s="25"/>
      <c r="BU292" s="25"/>
      <c r="BV292" s="25"/>
      <c r="BW292" s="25"/>
      <c r="BX292" s="25"/>
      <c r="BY292" s="25"/>
      <c r="BZ292" s="25"/>
      <c r="CA292" s="25"/>
      <c r="CB292" s="25"/>
      <c r="CC292" s="25"/>
      <c r="CD292" s="25"/>
      <c r="CE292" s="25"/>
      <c r="CF292" s="25"/>
      <c r="CG292" s="25"/>
      <c r="CH292" s="25"/>
      <c r="CI292" s="25"/>
    </row>
    <row r="293" spans="1:87" ht="14">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c r="AL293" s="25"/>
      <c r="AM293" s="25"/>
      <c r="AN293" s="25"/>
      <c r="AO293" s="25"/>
      <c r="AP293" s="25"/>
      <c r="AQ293" s="25"/>
      <c r="AR293" s="25"/>
      <c r="AS293" s="25"/>
      <c r="AT293" s="25"/>
      <c r="AU293" s="25"/>
      <c r="AV293" s="25"/>
      <c r="AW293" s="25"/>
      <c r="AX293" s="25"/>
      <c r="AY293" s="25"/>
      <c r="AZ293" s="25"/>
      <c r="BA293" s="25"/>
      <c r="BB293" s="25"/>
      <c r="BC293" s="25"/>
      <c r="BD293" s="25"/>
      <c r="BE293" s="25"/>
      <c r="BF293" s="25"/>
      <c r="BG293" s="25"/>
      <c r="BH293" s="25"/>
      <c r="BI293" s="25"/>
      <c r="BJ293" s="25"/>
      <c r="BK293" s="25"/>
      <c r="BL293" s="25"/>
      <c r="BM293" s="25"/>
      <c r="BN293" s="25"/>
      <c r="BO293" s="25"/>
      <c r="BP293" s="25"/>
      <c r="BQ293" s="25"/>
      <c r="BR293" s="25"/>
      <c r="BS293" s="25"/>
      <c r="BT293" s="25"/>
      <c r="BU293" s="25"/>
      <c r="BV293" s="25"/>
      <c r="BW293" s="25"/>
      <c r="BX293" s="25"/>
      <c r="BY293" s="25"/>
      <c r="BZ293" s="25"/>
      <c r="CA293" s="25"/>
      <c r="CB293" s="25"/>
      <c r="CC293" s="25"/>
      <c r="CD293" s="25"/>
      <c r="CE293" s="25"/>
      <c r="CF293" s="25"/>
      <c r="CG293" s="25"/>
      <c r="CH293" s="25"/>
      <c r="CI293" s="25"/>
    </row>
    <row r="294" spans="1:87" ht="1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c r="AL294" s="25"/>
      <c r="AM294" s="25"/>
      <c r="AN294" s="25"/>
      <c r="AO294" s="25"/>
      <c r="AP294" s="25"/>
      <c r="AQ294" s="25"/>
      <c r="AR294" s="25"/>
      <c r="AS294" s="25"/>
      <c r="AT294" s="25"/>
      <c r="AU294" s="25"/>
      <c r="AV294" s="25"/>
      <c r="AW294" s="25"/>
      <c r="AX294" s="25"/>
      <c r="AY294" s="25"/>
      <c r="AZ294" s="25"/>
      <c r="BA294" s="25"/>
      <c r="BB294" s="25"/>
      <c r="BC294" s="25"/>
      <c r="BD294" s="25"/>
      <c r="BE294" s="25"/>
      <c r="BF294" s="25"/>
      <c r="BG294" s="25"/>
      <c r="BH294" s="25"/>
      <c r="BI294" s="25"/>
      <c r="BJ294" s="25"/>
      <c r="BK294" s="25"/>
      <c r="BL294" s="25"/>
      <c r="BM294" s="25"/>
      <c r="BN294" s="25"/>
      <c r="BO294" s="25"/>
      <c r="BP294" s="25"/>
      <c r="BQ294" s="25"/>
      <c r="BR294" s="25"/>
      <c r="BS294" s="25"/>
      <c r="BT294" s="25"/>
      <c r="BU294" s="25"/>
      <c r="BV294" s="25"/>
      <c r="BW294" s="25"/>
      <c r="BX294" s="25"/>
      <c r="BY294" s="25"/>
      <c r="BZ294" s="25"/>
      <c r="CA294" s="25"/>
      <c r="CB294" s="25"/>
      <c r="CC294" s="25"/>
      <c r="CD294" s="25"/>
      <c r="CE294" s="25"/>
      <c r="CF294" s="25"/>
      <c r="CG294" s="25"/>
      <c r="CH294" s="25"/>
      <c r="CI294" s="25"/>
    </row>
    <row r="295" spans="1:87" ht="14">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c r="AL295" s="25"/>
      <c r="AM295" s="25"/>
      <c r="AN295" s="25"/>
      <c r="AO295" s="25"/>
      <c r="AP295" s="25"/>
      <c r="AQ295" s="25"/>
      <c r="AR295" s="25"/>
      <c r="AS295" s="25"/>
      <c r="AT295" s="25"/>
      <c r="AU295" s="25"/>
      <c r="AV295" s="25"/>
      <c r="AW295" s="25"/>
      <c r="AX295" s="25"/>
      <c r="AY295" s="25"/>
      <c r="AZ295" s="25"/>
      <c r="BA295" s="25"/>
      <c r="BB295" s="25"/>
      <c r="BC295" s="25"/>
      <c r="BD295" s="25"/>
      <c r="BE295" s="25"/>
      <c r="BF295" s="25"/>
      <c r="BG295" s="25"/>
      <c r="BH295" s="25"/>
      <c r="BI295" s="25"/>
      <c r="BJ295" s="25"/>
      <c r="BK295" s="25"/>
      <c r="BL295" s="25"/>
      <c r="BM295" s="25"/>
      <c r="BN295" s="25"/>
      <c r="BO295" s="25"/>
      <c r="BP295" s="25"/>
      <c r="BQ295" s="25"/>
      <c r="BR295" s="25"/>
      <c r="BS295" s="25"/>
      <c r="BT295" s="25"/>
      <c r="BU295" s="25"/>
      <c r="BV295" s="25"/>
      <c r="BW295" s="25"/>
      <c r="BX295" s="25"/>
      <c r="BY295" s="25"/>
      <c r="BZ295" s="25"/>
      <c r="CA295" s="25"/>
      <c r="CB295" s="25"/>
      <c r="CC295" s="25"/>
      <c r="CD295" s="25"/>
      <c r="CE295" s="25"/>
      <c r="CF295" s="25"/>
      <c r="CG295" s="25"/>
      <c r="CH295" s="25"/>
      <c r="CI295" s="25"/>
    </row>
    <row r="296" spans="1:87" ht="14">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c r="AL296" s="25"/>
      <c r="AM296" s="25"/>
      <c r="AN296" s="25"/>
      <c r="AO296" s="25"/>
      <c r="AP296" s="25"/>
      <c r="AQ296" s="25"/>
      <c r="AR296" s="25"/>
      <c r="AS296" s="25"/>
      <c r="AT296" s="25"/>
      <c r="AU296" s="25"/>
      <c r="AV296" s="25"/>
      <c r="AW296" s="25"/>
      <c r="AX296" s="25"/>
      <c r="AY296" s="25"/>
      <c r="AZ296" s="25"/>
      <c r="BA296" s="25"/>
      <c r="BB296" s="25"/>
      <c r="BC296" s="25"/>
      <c r="BD296" s="25"/>
      <c r="BE296" s="25"/>
      <c r="BF296" s="25"/>
      <c r="BG296" s="25"/>
      <c r="BH296" s="25"/>
      <c r="BI296" s="25"/>
      <c r="BJ296" s="25"/>
      <c r="BK296" s="25"/>
      <c r="BL296" s="25"/>
      <c r="BM296" s="25"/>
      <c r="BN296" s="25"/>
      <c r="BO296" s="25"/>
      <c r="BP296" s="25"/>
      <c r="BQ296" s="25"/>
      <c r="BR296" s="25"/>
      <c r="BS296" s="25"/>
      <c r="BT296" s="25"/>
      <c r="BU296" s="25"/>
      <c r="BV296" s="25"/>
      <c r="BW296" s="25"/>
      <c r="BX296" s="25"/>
      <c r="BY296" s="25"/>
      <c r="BZ296" s="25"/>
      <c r="CA296" s="25"/>
      <c r="CB296" s="25"/>
      <c r="CC296" s="25"/>
      <c r="CD296" s="25"/>
      <c r="CE296" s="25"/>
      <c r="CF296" s="25"/>
      <c r="CG296" s="25"/>
      <c r="CH296" s="25"/>
      <c r="CI296" s="25"/>
    </row>
    <row r="297" spans="1:87" ht="14">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c r="AN297" s="25"/>
      <c r="AO297" s="25"/>
      <c r="AP297" s="25"/>
      <c r="AQ297" s="25"/>
      <c r="AR297" s="25"/>
      <c r="AS297" s="25"/>
      <c r="AT297" s="25"/>
      <c r="AU297" s="25"/>
      <c r="AV297" s="25"/>
      <c r="AW297" s="25"/>
      <c r="AX297" s="25"/>
      <c r="AY297" s="25"/>
      <c r="AZ297" s="25"/>
      <c r="BA297" s="25"/>
      <c r="BB297" s="25"/>
      <c r="BC297" s="25"/>
      <c r="BD297" s="25"/>
      <c r="BE297" s="25"/>
      <c r="BF297" s="25"/>
      <c r="BG297" s="25"/>
      <c r="BH297" s="25"/>
      <c r="BI297" s="25"/>
      <c r="BJ297" s="25"/>
      <c r="BK297" s="25"/>
      <c r="BL297" s="25"/>
      <c r="BM297" s="25"/>
      <c r="BN297" s="25"/>
      <c r="BO297" s="25"/>
      <c r="BP297" s="25"/>
      <c r="BQ297" s="25"/>
      <c r="BR297" s="25"/>
      <c r="BS297" s="25"/>
      <c r="BT297" s="25"/>
      <c r="BU297" s="25"/>
      <c r="BV297" s="25"/>
      <c r="BW297" s="25"/>
      <c r="BX297" s="25"/>
      <c r="BY297" s="25"/>
      <c r="BZ297" s="25"/>
      <c r="CA297" s="25"/>
      <c r="CB297" s="25"/>
      <c r="CC297" s="25"/>
      <c r="CD297" s="25"/>
      <c r="CE297" s="25"/>
      <c r="CF297" s="25"/>
      <c r="CG297" s="25"/>
      <c r="CH297" s="25"/>
      <c r="CI297" s="25"/>
    </row>
    <row r="298" spans="1:87" ht="14">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25"/>
      <c r="AL298" s="25"/>
      <c r="AM298" s="25"/>
      <c r="AN298" s="25"/>
      <c r="AO298" s="25"/>
      <c r="AP298" s="25"/>
      <c r="AQ298" s="25"/>
      <c r="AR298" s="25"/>
      <c r="AS298" s="25"/>
      <c r="AT298" s="25"/>
      <c r="AU298" s="25"/>
      <c r="AV298" s="25"/>
      <c r="AW298" s="25"/>
      <c r="AX298" s="25"/>
      <c r="AY298" s="25"/>
      <c r="AZ298" s="25"/>
      <c r="BA298" s="25"/>
      <c r="BB298" s="25"/>
      <c r="BC298" s="25"/>
      <c r="BD298" s="25"/>
      <c r="BE298" s="25"/>
      <c r="BF298" s="25"/>
      <c r="BG298" s="25"/>
      <c r="BH298" s="25"/>
      <c r="BI298" s="25"/>
      <c r="BJ298" s="25"/>
      <c r="BK298" s="25"/>
      <c r="BL298" s="25"/>
      <c r="BM298" s="25"/>
      <c r="BN298" s="25"/>
      <c r="BO298" s="25"/>
      <c r="BP298" s="25"/>
      <c r="BQ298" s="25"/>
      <c r="BR298" s="25"/>
      <c r="BS298" s="25"/>
      <c r="BT298" s="25"/>
      <c r="BU298" s="25"/>
      <c r="BV298" s="25"/>
      <c r="BW298" s="25"/>
      <c r="BX298" s="25"/>
      <c r="BY298" s="25"/>
      <c r="BZ298" s="25"/>
      <c r="CA298" s="25"/>
      <c r="CB298" s="25"/>
      <c r="CC298" s="25"/>
      <c r="CD298" s="25"/>
      <c r="CE298" s="25"/>
      <c r="CF298" s="25"/>
      <c r="CG298" s="25"/>
      <c r="CH298" s="25"/>
      <c r="CI298" s="25"/>
    </row>
    <row r="299" spans="1:87" ht="14">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25"/>
      <c r="AL299" s="25"/>
      <c r="AM299" s="25"/>
      <c r="AN299" s="25"/>
      <c r="AO299" s="25"/>
      <c r="AP299" s="25"/>
      <c r="AQ299" s="25"/>
      <c r="AR299" s="25"/>
      <c r="AS299" s="25"/>
      <c r="AT299" s="25"/>
      <c r="AU299" s="25"/>
      <c r="AV299" s="25"/>
      <c r="AW299" s="25"/>
      <c r="AX299" s="25"/>
      <c r="AY299" s="25"/>
      <c r="AZ299" s="25"/>
      <c r="BA299" s="25"/>
      <c r="BB299" s="25"/>
      <c r="BC299" s="25"/>
      <c r="BD299" s="25"/>
      <c r="BE299" s="25"/>
      <c r="BF299" s="25"/>
      <c r="BG299" s="25"/>
      <c r="BH299" s="25"/>
      <c r="BI299" s="25"/>
      <c r="BJ299" s="25"/>
      <c r="BK299" s="25"/>
      <c r="BL299" s="25"/>
      <c r="BM299" s="25"/>
      <c r="BN299" s="25"/>
      <c r="BO299" s="25"/>
      <c r="BP299" s="25"/>
      <c r="BQ299" s="25"/>
      <c r="BR299" s="25"/>
      <c r="BS299" s="25"/>
      <c r="BT299" s="25"/>
      <c r="BU299" s="25"/>
      <c r="BV299" s="25"/>
      <c r="BW299" s="25"/>
      <c r="BX299" s="25"/>
      <c r="BY299" s="25"/>
      <c r="BZ299" s="25"/>
      <c r="CA299" s="25"/>
      <c r="CB299" s="25"/>
      <c r="CC299" s="25"/>
      <c r="CD299" s="25"/>
      <c r="CE299" s="25"/>
      <c r="CF299" s="25"/>
      <c r="CG299" s="25"/>
      <c r="CH299" s="25"/>
      <c r="CI299" s="25"/>
    </row>
    <row r="300" spans="1:87" ht="14">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c r="AL300" s="25"/>
      <c r="AM300" s="25"/>
      <c r="AN300" s="25"/>
      <c r="AO300" s="25"/>
      <c r="AP300" s="25"/>
      <c r="AQ300" s="25"/>
      <c r="AR300" s="25"/>
      <c r="AS300" s="25"/>
      <c r="AT300" s="25"/>
      <c r="AU300" s="25"/>
      <c r="AV300" s="25"/>
      <c r="AW300" s="25"/>
      <c r="AX300" s="25"/>
      <c r="AY300" s="25"/>
      <c r="AZ300" s="25"/>
      <c r="BA300" s="25"/>
      <c r="BB300" s="25"/>
      <c r="BC300" s="25"/>
      <c r="BD300" s="25"/>
      <c r="BE300" s="25"/>
      <c r="BF300" s="25"/>
      <c r="BG300" s="25"/>
      <c r="BH300" s="25"/>
      <c r="BI300" s="25"/>
      <c r="BJ300" s="25"/>
      <c r="BK300" s="25"/>
      <c r="BL300" s="25"/>
      <c r="BM300" s="25"/>
      <c r="BN300" s="25"/>
      <c r="BO300" s="25"/>
      <c r="BP300" s="25"/>
      <c r="BQ300" s="25"/>
      <c r="BR300" s="25"/>
      <c r="BS300" s="25"/>
      <c r="BT300" s="25"/>
      <c r="BU300" s="25"/>
      <c r="BV300" s="25"/>
      <c r="BW300" s="25"/>
      <c r="BX300" s="25"/>
      <c r="BY300" s="25"/>
      <c r="BZ300" s="25"/>
      <c r="CA300" s="25"/>
      <c r="CB300" s="25"/>
      <c r="CC300" s="25"/>
      <c r="CD300" s="25"/>
      <c r="CE300" s="25"/>
      <c r="CF300" s="25"/>
      <c r="CG300" s="25"/>
      <c r="CH300" s="25"/>
      <c r="CI300" s="25"/>
    </row>
    <row r="301" spans="1:87" ht="14">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c r="AH301" s="25"/>
      <c r="AI301" s="25"/>
      <c r="AJ301" s="25"/>
      <c r="AK301" s="25"/>
      <c r="AL301" s="25"/>
      <c r="AM301" s="25"/>
      <c r="AN301" s="25"/>
      <c r="AO301" s="25"/>
      <c r="AP301" s="25"/>
      <c r="AQ301" s="25"/>
      <c r="AR301" s="25"/>
      <c r="AS301" s="25"/>
      <c r="AT301" s="25"/>
      <c r="AU301" s="25"/>
      <c r="AV301" s="25"/>
      <c r="AW301" s="25"/>
      <c r="AX301" s="25"/>
      <c r="AY301" s="25"/>
      <c r="AZ301" s="25"/>
      <c r="BA301" s="25"/>
      <c r="BB301" s="25"/>
      <c r="BC301" s="25"/>
      <c r="BD301" s="25"/>
      <c r="BE301" s="25"/>
      <c r="BF301" s="25"/>
      <c r="BG301" s="25"/>
      <c r="BH301" s="25"/>
      <c r="BI301" s="25"/>
      <c r="BJ301" s="25"/>
      <c r="BK301" s="25"/>
      <c r="BL301" s="25"/>
      <c r="BM301" s="25"/>
      <c r="BN301" s="25"/>
      <c r="BO301" s="25"/>
      <c r="BP301" s="25"/>
      <c r="BQ301" s="25"/>
      <c r="BR301" s="25"/>
      <c r="BS301" s="25"/>
      <c r="BT301" s="25"/>
      <c r="BU301" s="25"/>
      <c r="BV301" s="25"/>
      <c r="BW301" s="25"/>
      <c r="BX301" s="25"/>
      <c r="BY301" s="25"/>
      <c r="BZ301" s="25"/>
      <c r="CA301" s="25"/>
      <c r="CB301" s="25"/>
      <c r="CC301" s="25"/>
      <c r="CD301" s="25"/>
      <c r="CE301" s="25"/>
      <c r="CF301" s="25"/>
      <c r="CG301" s="25"/>
      <c r="CH301" s="25"/>
      <c r="CI301" s="25"/>
    </row>
    <row r="302" spans="1:87" ht="14">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c r="AH302" s="25"/>
      <c r="AI302" s="25"/>
      <c r="AJ302" s="25"/>
      <c r="AK302" s="25"/>
      <c r="AL302" s="25"/>
      <c r="AM302" s="25"/>
      <c r="AN302" s="25"/>
      <c r="AO302" s="25"/>
      <c r="AP302" s="25"/>
      <c r="AQ302" s="25"/>
      <c r="AR302" s="25"/>
      <c r="AS302" s="25"/>
      <c r="AT302" s="25"/>
      <c r="AU302" s="25"/>
      <c r="AV302" s="25"/>
      <c r="AW302" s="25"/>
      <c r="AX302" s="25"/>
      <c r="AY302" s="25"/>
      <c r="AZ302" s="25"/>
      <c r="BA302" s="25"/>
      <c r="BB302" s="25"/>
      <c r="BC302" s="25"/>
      <c r="BD302" s="25"/>
      <c r="BE302" s="25"/>
      <c r="BF302" s="25"/>
      <c r="BG302" s="25"/>
      <c r="BH302" s="25"/>
      <c r="BI302" s="25"/>
      <c r="BJ302" s="25"/>
      <c r="BK302" s="25"/>
      <c r="BL302" s="25"/>
      <c r="BM302" s="25"/>
      <c r="BN302" s="25"/>
      <c r="BO302" s="25"/>
      <c r="BP302" s="25"/>
      <c r="BQ302" s="25"/>
      <c r="BR302" s="25"/>
      <c r="BS302" s="25"/>
      <c r="BT302" s="25"/>
      <c r="BU302" s="25"/>
      <c r="BV302" s="25"/>
      <c r="BW302" s="25"/>
      <c r="BX302" s="25"/>
      <c r="BY302" s="25"/>
      <c r="BZ302" s="25"/>
      <c r="CA302" s="25"/>
      <c r="CB302" s="25"/>
      <c r="CC302" s="25"/>
      <c r="CD302" s="25"/>
      <c r="CE302" s="25"/>
      <c r="CF302" s="25"/>
      <c r="CG302" s="25"/>
      <c r="CH302" s="25"/>
      <c r="CI302" s="25"/>
    </row>
    <row r="303" spans="1:87" ht="14">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25"/>
      <c r="AL303" s="25"/>
      <c r="AM303" s="25"/>
      <c r="AN303" s="25"/>
      <c r="AO303" s="25"/>
      <c r="AP303" s="25"/>
      <c r="AQ303" s="25"/>
      <c r="AR303" s="25"/>
      <c r="AS303" s="25"/>
      <c r="AT303" s="25"/>
      <c r="AU303" s="25"/>
      <c r="AV303" s="25"/>
      <c r="AW303" s="25"/>
      <c r="AX303" s="25"/>
      <c r="AY303" s="25"/>
      <c r="AZ303" s="25"/>
      <c r="BA303" s="25"/>
      <c r="BB303" s="25"/>
      <c r="BC303" s="25"/>
      <c r="BD303" s="25"/>
      <c r="BE303" s="25"/>
      <c r="BF303" s="25"/>
      <c r="BG303" s="25"/>
      <c r="BH303" s="25"/>
      <c r="BI303" s="25"/>
      <c r="BJ303" s="25"/>
      <c r="BK303" s="25"/>
      <c r="BL303" s="25"/>
      <c r="BM303" s="25"/>
      <c r="BN303" s="25"/>
      <c r="BO303" s="25"/>
      <c r="BP303" s="25"/>
      <c r="BQ303" s="25"/>
      <c r="BR303" s="25"/>
      <c r="BS303" s="25"/>
      <c r="BT303" s="25"/>
      <c r="BU303" s="25"/>
      <c r="BV303" s="25"/>
      <c r="BW303" s="25"/>
      <c r="BX303" s="25"/>
      <c r="BY303" s="25"/>
      <c r="BZ303" s="25"/>
      <c r="CA303" s="25"/>
      <c r="CB303" s="25"/>
      <c r="CC303" s="25"/>
      <c r="CD303" s="25"/>
      <c r="CE303" s="25"/>
      <c r="CF303" s="25"/>
      <c r="CG303" s="25"/>
      <c r="CH303" s="25"/>
      <c r="CI303" s="25"/>
    </row>
    <row r="304" spans="1:87" ht="1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c r="AH304" s="25"/>
      <c r="AI304" s="25"/>
      <c r="AJ304" s="25"/>
      <c r="AK304" s="25"/>
      <c r="AL304" s="25"/>
      <c r="AM304" s="25"/>
      <c r="AN304" s="25"/>
      <c r="AO304" s="25"/>
      <c r="AP304" s="25"/>
      <c r="AQ304" s="25"/>
      <c r="AR304" s="25"/>
      <c r="AS304" s="25"/>
      <c r="AT304" s="25"/>
      <c r="AU304" s="25"/>
      <c r="AV304" s="25"/>
      <c r="AW304" s="25"/>
      <c r="AX304" s="25"/>
      <c r="AY304" s="25"/>
      <c r="AZ304" s="25"/>
      <c r="BA304" s="25"/>
      <c r="BB304" s="25"/>
      <c r="BC304" s="25"/>
      <c r="BD304" s="25"/>
      <c r="BE304" s="25"/>
      <c r="BF304" s="25"/>
      <c r="BG304" s="25"/>
      <c r="BH304" s="25"/>
      <c r="BI304" s="25"/>
      <c r="BJ304" s="25"/>
      <c r="BK304" s="25"/>
      <c r="BL304" s="25"/>
      <c r="BM304" s="25"/>
      <c r="BN304" s="25"/>
      <c r="BO304" s="25"/>
      <c r="BP304" s="25"/>
      <c r="BQ304" s="25"/>
      <c r="BR304" s="25"/>
      <c r="BS304" s="25"/>
      <c r="BT304" s="25"/>
      <c r="BU304" s="25"/>
      <c r="BV304" s="25"/>
      <c r="BW304" s="25"/>
      <c r="BX304" s="25"/>
      <c r="BY304" s="25"/>
      <c r="BZ304" s="25"/>
      <c r="CA304" s="25"/>
      <c r="CB304" s="25"/>
      <c r="CC304" s="25"/>
      <c r="CD304" s="25"/>
      <c r="CE304" s="25"/>
      <c r="CF304" s="25"/>
      <c r="CG304" s="25"/>
      <c r="CH304" s="25"/>
      <c r="CI304" s="25"/>
    </row>
    <row r="305" spans="1:87" ht="14">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c r="AH305" s="25"/>
      <c r="AI305" s="25"/>
      <c r="AJ305" s="25"/>
      <c r="AK305" s="25"/>
      <c r="AL305" s="25"/>
      <c r="AM305" s="25"/>
      <c r="AN305" s="25"/>
      <c r="AO305" s="25"/>
      <c r="AP305" s="25"/>
      <c r="AQ305" s="25"/>
      <c r="AR305" s="25"/>
      <c r="AS305" s="25"/>
      <c r="AT305" s="25"/>
      <c r="AU305" s="25"/>
      <c r="AV305" s="25"/>
      <c r="AW305" s="25"/>
      <c r="AX305" s="25"/>
      <c r="AY305" s="25"/>
      <c r="AZ305" s="25"/>
      <c r="BA305" s="25"/>
      <c r="BB305" s="25"/>
      <c r="BC305" s="25"/>
      <c r="BD305" s="25"/>
      <c r="BE305" s="25"/>
      <c r="BF305" s="25"/>
      <c r="BG305" s="25"/>
      <c r="BH305" s="25"/>
      <c r="BI305" s="25"/>
      <c r="BJ305" s="25"/>
      <c r="BK305" s="25"/>
      <c r="BL305" s="25"/>
      <c r="BM305" s="25"/>
      <c r="BN305" s="25"/>
      <c r="BO305" s="25"/>
      <c r="BP305" s="25"/>
      <c r="BQ305" s="25"/>
      <c r="BR305" s="25"/>
      <c r="BS305" s="25"/>
      <c r="BT305" s="25"/>
      <c r="BU305" s="25"/>
      <c r="BV305" s="25"/>
      <c r="BW305" s="25"/>
      <c r="BX305" s="25"/>
      <c r="BY305" s="25"/>
      <c r="BZ305" s="25"/>
      <c r="CA305" s="25"/>
      <c r="CB305" s="25"/>
      <c r="CC305" s="25"/>
      <c r="CD305" s="25"/>
      <c r="CE305" s="25"/>
      <c r="CF305" s="25"/>
      <c r="CG305" s="25"/>
      <c r="CH305" s="25"/>
      <c r="CI305" s="25"/>
    </row>
    <row r="306" spans="1:87" ht="14">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25"/>
      <c r="AL306" s="25"/>
      <c r="AM306" s="25"/>
      <c r="AN306" s="25"/>
      <c r="AO306" s="25"/>
      <c r="AP306" s="25"/>
      <c r="AQ306" s="25"/>
      <c r="AR306" s="25"/>
      <c r="AS306" s="25"/>
      <c r="AT306" s="25"/>
      <c r="AU306" s="25"/>
      <c r="AV306" s="25"/>
      <c r="AW306" s="25"/>
      <c r="AX306" s="25"/>
      <c r="AY306" s="25"/>
      <c r="AZ306" s="25"/>
      <c r="BA306" s="25"/>
      <c r="BB306" s="25"/>
      <c r="BC306" s="25"/>
      <c r="BD306" s="25"/>
      <c r="BE306" s="25"/>
      <c r="BF306" s="25"/>
      <c r="BG306" s="25"/>
      <c r="BH306" s="25"/>
      <c r="BI306" s="25"/>
      <c r="BJ306" s="25"/>
      <c r="BK306" s="25"/>
      <c r="BL306" s="25"/>
      <c r="BM306" s="25"/>
      <c r="BN306" s="25"/>
      <c r="BO306" s="25"/>
      <c r="BP306" s="25"/>
      <c r="BQ306" s="25"/>
      <c r="BR306" s="25"/>
      <c r="BS306" s="25"/>
      <c r="BT306" s="25"/>
      <c r="BU306" s="25"/>
      <c r="BV306" s="25"/>
      <c r="BW306" s="25"/>
      <c r="BX306" s="25"/>
      <c r="BY306" s="25"/>
      <c r="BZ306" s="25"/>
      <c r="CA306" s="25"/>
      <c r="CB306" s="25"/>
      <c r="CC306" s="25"/>
      <c r="CD306" s="25"/>
      <c r="CE306" s="25"/>
      <c r="CF306" s="25"/>
      <c r="CG306" s="25"/>
      <c r="CH306" s="25"/>
      <c r="CI306" s="25"/>
    </row>
    <row r="307" spans="1:87" ht="14">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c r="AH307" s="25"/>
      <c r="AI307" s="25"/>
      <c r="AJ307" s="25"/>
      <c r="AK307" s="25"/>
      <c r="AL307" s="25"/>
      <c r="AM307" s="25"/>
      <c r="AN307" s="25"/>
      <c r="AO307" s="25"/>
      <c r="AP307" s="25"/>
      <c r="AQ307" s="25"/>
      <c r="AR307" s="25"/>
      <c r="AS307" s="25"/>
      <c r="AT307" s="25"/>
      <c r="AU307" s="25"/>
      <c r="AV307" s="25"/>
      <c r="AW307" s="25"/>
      <c r="AX307" s="25"/>
      <c r="AY307" s="25"/>
      <c r="AZ307" s="25"/>
      <c r="BA307" s="25"/>
      <c r="BB307" s="25"/>
      <c r="BC307" s="25"/>
      <c r="BD307" s="25"/>
      <c r="BE307" s="25"/>
      <c r="BF307" s="25"/>
      <c r="BG307" s="25"/>
      <c r="BH307" s="25"/>
      <c r="BI307" s="25"/>
      <c r="BJ307" s="25"/>
      <c r="BK307" s="25"/>
      <c r="BL307" s="25"/>
      <c r="BM307" s="25"/>
      <c r="BN307" s="25"/>
      <c r="BO307" s="25"/>
      <c r="BP307" s="25"/>
      <c r="BQ307" s="25"/>
      <c r="BR307" s="25"/>
      <c r="BS307" s="25"/>
      <c r="BT307" s="25"/>
      <c r="BU307" s="25"/>
      <c r="BV307" s="25"/>
      <c r="BW307" s="25"/>
      <c r="BX307" s="25"/>
      <c r="BY307" s="25"/>
      <c r="BZ307" s="25"/>
      <c r="CA307" s="25"/>
      <c r="CB307" s="25"/>
      <c r="CC307" s="25"/>
      <c r="CD307" s="25"/>
      <c r="CE307" s="25"/>
      <c r="CF307" s="25"/>
      <c r="CG307" s="25"/>
      <c r="CH307" s="25"/>
      <c r="CI307" s="25"/>
    </row>
    <row r="308" spans="1:87" ht="14">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25"/>
      <c r="AL308" s="25"/>
      <c r="AM308" s="25"/>
      <c r="AN308" s="25"/>
      <c r="AO308" s="25"/>
      <c r="AP308" s="25"/>
      <c r="AQ308" s="25"/>
      <c r="AR308" s="25"/>
      <c r="AS308" s="25"/>
      <c r="AT308" s="25"/>
      <c r="AU308" s="25"/>
      <c r="AV308" s="25"/>
      <c r="AW308" s="25"/>
      <c r="AX308" s="25"/>
      <c r="AY308" s="25"/>
      <c r="AZ308" s="25"/>
      <c r="BA308" s="25"/>
      <c r="BB308" s="25"/>
      <c r="BC308" s="25"/>
      <c r="BD308" s="25"/>
      <c r="BE308" s="25"/>
      <c r="BF308" s="25"/>
      <c r="BG308" s="25"/>
      <c r="BH308" s="25"/>
      <c r="BI308" s="25"/>
      <c r="BJ308" s="25"/>
      <c r="BK308" s="25"/>
      <c r="BL308" s="25"/>
      <c r="BM308" s="25"/>
      <c r="BN308" s="25"/>
      <c r="BO308" s="25"/>
      <c r="BP308" s="25"/>
      <c r="BQ308" s="25"/>
      <c r="BR308" s="25"/>
      <c r="BS308" s="25"/>
      <c r="BT308" s="25"/>
      <c r="BU308" s="25"/>
      <c r="BV308" s="25"/>
      <c r="BW308" s="25"/>
      <c r="BX308" s="25"/>
      <c r="BY308" s="25"/>
      <c r="BZ308" s="25"/>
      <c r="CA308" s="25"/>
      <c r="CB308" s="25"/>
      <c r="CC308" s="25"/>
      <c r="CD308" s="25"/>
      <c r="CE308" s="25"/>
      <c r="CF308" s="25"/>
      <c r="CG308" s="25"/>
      <c r="CH308" s="25"/>
      <c r="CI308" s="25"/>
    </row>
    <row r="309" spans="1:87" ht="14">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c r="AL309" s="25"/>
      <c r="AM309" s="25"/>
      <c r="AN309" s="25"/>
      <c r="AO309" s="25"/>
      <c r="AP309" s="25"/>
      <c r="AQ309" s="25"/>
      <c r="AR309" s="25"/>
      <c r="AS309" s="25"/>
      <c r="AT309" s="25"/>
      <c r="AU309" s="25"/>
      <c r="AV309" s="25"/>
      <c r="AW309" s="25"/>
      <c r="AX309" s="25"/>
      <c r="AY309" s="25"/>
      <c r="AZ309" s="25"/>
      <c r="BA309" s="25"/>
      <c r="BB309" s="25"/>
      <c r="BC309" s="25"/>
      <c r="BD309" s="25"/>
      <c r="BE309" s="25"/>
      <c r="BF309" s="25"/>
      <c r="BG309" s="25"/>
      <c r="BH309" s="25"/>
      <c r="BI309" s="25"/>
      <c r="BJ309" s="25"/>
      <c r="BK309" s="25"/>
      <c r="BL309" s="25"/>
      <c r="BM309" s="25"/>
      <c r="BN309" s="25"/>
      <c r="BO309" s="25"/>
      <c r="BP309" s="25"/>
      <c r="BQ309" s="25"/>
      <c r="BR309" s="25"/>
      <c r="BS309" s="25"/>
      <c r="BT309" s="25"/>
      <c r="BU309" s="25"/>
      <c r="BV309" s="25"/>
      <c r="BW309" s="25"/>
      <c r="BX309" s="25"/>
      <c r="BY309" s="25"/>
      <c r="BZ309" s="25"/>
      <c r="CA309" s="25"/>
      <c r="CB309" s="25"/>
      <c r="CC309" s="25"/>
      <c r="CD309" s="25"/>
      <c r="CE309" s="25"/>
      <c r="CF309" s="25"/>
      <c r="CG309" s="25"/>
      <c r="CH309" s="25"/>
      <c r="CI309" s="25"/>
    </row>
    <row r="310" spans="1:87" ht="14">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25"/>
      <c r="AK310" s="25"/>
      <c r="AL310" s="25"/>
      <c r="AM310" s="25"/>
      <c r="AN310" s="25"/>
      <c r="AO310" s="25"/>
      <c r="AP310" s="25"/>
      <c r="AQ310" s="25"/>
      <c r="AR310" s="25"/>
      <c r="AS310" s="25"/>
      <c r="AT310" s="25"/>
      <c r="AU310" s="25"/>
      <c r="AV310" s="25"/>
      <c r="AW310" s="25"/>
      <c r="AX310" s="25"/>
      <c r="AY310" s="25"/>
      <c r="AZ310" s="25"/>
      <c r="BA310" s="25"/>
      <c r="BB310" s="25"/>
      <c r="BC310" s="25"/>
      <c r="BD310" s="25"/>
      <c r="BE310" s="25"/>
      <c r="BF310" s="25"/>
      <c r="BG310" s="25"/>
      <c r="BH310" s="25"/>
      <c r="BI310" s="25"/>
      <c r="BJ310" s="25"/>
      <c r="BK310" s="25"/>
      <c r="BL310" s="25"/>
      <c r="BM310" s="25"/>
      <c r="BN310" s="25"/>
      <c r="BO310" s="25"/>
      <c r="BP310" s="25"/>
      <c r="BQ310" s="25"/>
      <c r="BR310" s="25"/>
      <c r="BS310" s="25"/>
      <c r="BT310" s="25"/>
      <c r="BU310" s="25"/>
      <c r="BV310" s="25"/>
      <c r="BW310" s="25"/>
      <c r="BX310" s="25"/>
      <c r="BY310" s="25"/>
      <c r="BZ310" s="25"/>
      <c r="CA310" s="25"/>
      <c r="CB310" s="25"/>
      <c r="CC310" s="25"/>
      <c r="CD310" s="25"/>
      <c r="CE310" s="25"/>
      <c r="CF310" s="25"/>
      <c r="CG310" s="25"/>
      <c r="CH310" s="25"/>
      <c r="CI310" s="25"/>
    </row>
    <row r="311" spans="1:87" ht="14">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25"/>
      <c r="AK311" s="25"/>
      <c r="AL311" s="25"/>
      <c r="AM311" s="25"/>
      <c r="AN311" s="25"/>
      <c r="AO311" s="25"/>
      <c r="AP311" s="25"/>
      <c r="AQ311" s="25"/>
      <c r="AR311" s="25"/>
      <c r="AS311" s="25"/>
      <c r="AT311" s="25"/>
      <c r="AU311" s="25"/>
      <c r="AV311" s="25"/>
      <c r="AW311" s="25"/>
      <c r="AX311" s="25"/>
      <c r="AY311" s="25"/>
      <c r="AZ311" s="25"/>
      <c r="BA311" s="25"/>
      <c r="BB311" s="25"/>
      <c r="BC311" s="25"/>
      <c r="BD311" s="25"/>
      <c r="BE311" s="25"/>
      <c r="BF311" s="25"/>
      <c r="BG311" s="25"/>
      <c r="BH311" s="25"/>
      <c r="BI311" s="25"/>
      <c r="BJ311" s="25"/>
      <c r="BK311" s="25"/>
      <c r="BL311" s="25"/>
      <c r="BM311" s="25"/>
      <c r="BN311" s="25"/>
      <c r="BO311" s="25"/>
      <c r="BP311" s="25"/>
      <c r="BQ311" s="25"/>
      <c r="BR311" s="25"/>
      <c r="BS311" s="25"/>
      <c r="BT311" s="25"/>
      <c r="BU311" s="25"/>
      <c r="BV311" s="25"/>
      <c r="BW311" s="25"/>
      <c r="BX311" s="25"/>
      <c r="BY311" s="25"/>
      <c r="BZ311" s="25"/>
      <c r="CA311" s="25"/>
      <c r="CB311" s="25"/>
      <c r="CC311" s="25"/>
      <c r="CD311" s="25"/>
      <c r="CE311" s="25"/>
      <c r="CF311" s="25"/>
      <c r="CG311" s="25"/>
      <c r="CH311" s="25"/>
      <c r="CI311" s="25"/>
    </row>
    <row r="312" spans="1:87" ht="14">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c r="AL312" s="25"/>
      <c r="AM312" s="25"/>
      <c r="AN312" s="25"/>
      <c r="AO312" s="25"/>
      <c r="AP312" s="25"/>
      <c r="AQ312" s="25"/>
      <c r="AR312" s="25"/>
      <c r="AS312" s="25"/>
      <c r="AT312" s="25"/>
      <c r="AU312" s="25"/>
      <c r="AV312" s="25"/>
      <c r="AW312" s="25"/>
      <c r="AX312" s="25"/>
      <c r="AY312" s="25"/>
      <c r="AZ312" s="25"/>
      <c r="BA312" s="25"/>
      <c r="BB312" s="25"/>
      <c r="BC312" s="25"/>
      <c r="BD312" s="25"/>
      <c r="BE312" s="25"/>
      <c r="BF312" s="25"/>
      <c r="BG312" s="25"/>
      <c r="BH312" s="25"/>
      <c r="BI312" s="25"/>
      <c r="BJ312" s="25"/>
      <c r="BK312" s="25"/>
      <c r="BL312" s="25"/>
      <c r="BM312" s="25"/>
      <c r="BN312" s="25"/>
      <c r="BO312" s="25"/>
      <c r="BP312" s="25"/>
      <c r="BQ312" s="25"/>
      <c r="BR312" s="25"/>
      <c r="BS312" s="25"/>
      <c r="BT312" s="25"/>
      <c r="BU312" s="25"/>
      <c r="BV312" s="25"/>
      <c r="BW312" s="25"/>
      <c r="BX312" s="25"/>
      <c r="BY312" s="25"/>
      <c r="BZ312" s="25"/>
      <c r="CA312" s="25"/>
      <c r="CB312" s="25"/>
      <c r="CC312" s="25"/>
      <c r="CD312" s="25"/>
      <c r="CE312" s="25"/>
      <c r="CF312" s="25"/>
      <c r="CG312" s="25"/>
      <c r="CH312" s="25"/>
      <c r="CI312" s="25"/>
    </row>
    <row r="313" spans="1:87" ht="14">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25"/>
      <c r="AK313" s="25"/>
      <c r="AL313" s="25"/>
      <c r="AM313" s="25"/>
      <c r="AN313" s="25"/>
      <c r="AO313" s="25"/>
      <c r="AP313" s="25"/>
      <c r="AQ313" s="25"/>
      <c r="AR313" s="25"/>
      <c r="AS313" s="25"/>
      <c r="AT313" s="25"/>
      <c r="AU313" s="25"/>
      <c r="AV313" s="25"/>
      <c r="AW313" s="25"/>
      <c r="AX313" s="25"/>
      <c r="AY313" s="25"/>
      <c r="AZ313" s="25"/>
      <c r="BA313" s="25"/>
      <c r="BB313" s="25"/>
      <c r="BC313" s="25"/>
      <c r="BD313" s="25"/>
      <c r="BE313" s="25"/>
      <c r="BF313" s="25"/>
      <c r="BG313" s="25"/>
      <c r="BH313" s="25"/>
      <c r="BI313" s="25"/>
      <c r="BJ313" s="25"/>
      <c r="BK313" s="25"/>
      <c r="BL313" s="25"/>
      <c r="BM313" s="25"/>
      <c r="BN313" s="25"/>
      <c r="BO313" s="25"/>
      <c r="BP313" s="25"/>
      <c r="BQ313" s="25"/>
      <c r="BR313" s="25"/>
      <c r="BS313" s="25"/>
      <c r="BT313" s="25"/>
      <c r="BU313" s="25"/>
      <c r="BV313" s="25"/>
      <c r="BW313" s="25"/>
      <c r="BX313" s="25"/>
      <c r="BY313" s="25"/>
      <c r="BZ313" s="25"/>
      <c r="CA313" s="25"/>
      <c r="CB313" s="25"/>
      <c r="CC313" s="25"/>
      <c r="CD313" s="25"/>
      <c r="CE313" s="25"/>
      <c r="CF313" s="25"/>
      <c r="CG313" s="25"/>
      <c r="CH313" s="25"/>
      <c r="CI313" s="25"/>
    </row>
    <row r="314" spans="1:87" ht="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25"/>
      <c r="AK314" s="25"/>
      <c r="AL314" s="25"/>
      <c r="AM314" s="25"/>
      <c r="AN314" s="25"/>
      <c r="AO314" s="25"/>
      <c r="AP314" s="25"/>
      <c r="AQ314" s="25"/>
      <c r="AR314" s="25"/>
      <c r="AS314" s="25"/>
      <c r="AT314" s="25"/>
      <c r="AU314" s="25"/>
      <c r="AV314" s="25"/>
      <c r="AW314" s="25"/>
      <c r="AX314" s="25"/>
      <c r="AY314" s="25"/>
      <c r="AZ314" s="25"/>
      <c r="BA314" s="25"/>
      <c r="BB314" s="25"/>
      <c r="BC314" s="25"/>
      <c r="BD314" s="25"/>
      <c r="BE314" s="25"/>
      <c r="BF314" s="25"/>
      <c r="BG314" s="25"/>
      <c r="BH314" s="25"/>
      <c r="BI314" s="25"/>
      <c r="BJ314" s="25"/>
      <c r="BK314" s="25"/>
      <c r="BL314" s="25"/>
      <c r="BM314" s="25"/>
      <c r="BN314" s="25"/>
      <c r="BO314" s="25"/>
      <c r="BP314" s="25"/>
      <c r="BQ314" s="25"/>
      <c r="BR314" s="25"/>
      <c r="BS314" s="25"/>
      <c r="BT314" s="25"/>
      <c r="BU314" s="25"/>
      <c r="BV314" s="25"/>
      <c r="BW314" s="25"/>
      <c r="BX314" s="25"/>
      <c r="BY314" s="25"/>
      <c r="BZ314" s="25"/>
      <c r="CA314" s="25"/>
      <c r="CB314" s="25"/>
      <c r="CC314" s="25"/>
      <c r="CD314" s="25"/>
      <c r="CE314" s="25"/>
      <c r="CF314" s="25"/>
      <c r="CG314" s="25"/>
      <c r="CH314" s="25"/>
      <c r="CI314" s="25"/>
    </row>
    <row r="315" spans="1:87" ht="14">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25"/>
      <c r="AL315" s="25"/>
      <c r="AM315" s="25"/>
      <c r="AN315" s="25"/>
      <c r="AO315" s="25"/>
      <c r="AP315" s="25"/>
      <c r="AQ315" s="25"/>
      <c r="AR315" s="25"/>
      <c r="AS315" s="25"/>
      <c r="AT315" s="25"/>
      <c r="AU315" s="25"/>
      <c r="AV315" s="25"/>
      <c r="AW315" s="25"/>
      <c r="AX315" s="25"/>
      <c r="AY315" s="25"/>
      <c r="AZ315" s="25"/>
      <c r="BA315" s="25"/>
      <c r="BB315" s="25"/>
      <c r="BC315" s="25"/>
      <c r="BD315" s="25"/>
      <c r="BE315" s="25"/>
      <c r="BF315" s="25"/>
      <c r="BG315" s="25"/>
      <c r="BH315" s="25"/>
      <c r="BI315" s="25"/>
      <c r="BJ315" s="25"/>
      <c r="BK315" s="25"/>
      <c r="BL315" s="25"/>
      <c r="BM315" s="25"/>
      <c r="BN315" s="25"/>
      <c r="BO315" s="25"/>
      <c r="BP315" s="25"/>
      <c r="BQ315" s="25"/>
      <c r="BR315" s="25"/>
      <c r="BS315" s="25"/>
      <c r="BT315" s="25"/>
      <c r="BU315" s="25"/>
      <c r="BV315" s="25"/>
      <c r="BW315" s="25"/>
      <c r="BX315" s="25"/>
      <c r="BY315" s="25"/>
      <c r="BZ315" s="25"/>
      <c r="CA315" s="25"/>
      <c r="CB315" s="25"/>
      <c r="CC315" s="25"/>
      <c r="CD315" s="25"/>
      <c r="CE315" s="25"/>
      <c r="CF315" s="25"/>
      <c r="CG315" s="25"/>
      <c r="CH315" s="25"/>
      <c r="CI315" s="25"/>
    </row>
    <row r="316" spans="1:87" ht="14">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c r="AH316" s="25"/>
      <c r="AI316" s="25"/>
      <c r="AJ316" s="25"/>
      <c r="AK316" s="25"/>
      <c r="AL316" s="25"/>
      <c r="AM316" s="25"/>
      <c r="AN316" s="25"/>
      <c r="AO316" s="25"/>
      <c r="AP316" s="25"/>
      <c r="AQ316" s="25"/>
      <c r="AR316" s="25"/>
      <c r="AS316" s="25"/>
      <c r="AT316" s="25"/>
      <c r="AU316" s="25"/>
      <c r="AV316" s="25"/>
      <c r="AW316" s="25"/>
      <c r="AX316" s="25"/>
      <c r="AY316" s="25"/>
      <c r="AZ316" s="25"/>
      <c r="BA316" s="25"/>
      <c r="BB316" s="25"/>
      <c r="BC316" s="25"/>
      <c r="BD316" s="25"/>
      <c r="BE316" s="25"/>
      <c r="BF316" s="25"/>
      <c r="BG316" s="25"/>
      <c r="BH316" s="25"/>
      <c r="BI316" s="25"/>
      <c r="BJ316" s="25"/>
      <c r="BK316" s="25"/>
      <c r="BL316" s="25"/>
      <c r="BM316" s="25"/>
      <c r="BN316" s="25"/>
      <c r="BO316" s="25"/>
      <c r="BP316" s="25"/>
      <c r="BQ316" s="25"/>
      <c r="BR316" s="25"/>
      <c r="BS316" s="25"/>
      <c r="BT316" s="25"/>
      <c r="BU316" s="25"/>
      <c r="BV316" s="25"/>
      <c r="BW316" s="25"/>
      <c r="BX316" s="25"/>
      <c r="BY316" s="25"/>
      <c r="BZ316" s="25"/>
      <c r="CA316" s="25"/>
      <c r="CB316" s="25"/>
      <c r="CC316" s="25"/>
      <c r="CD316" s="25"/>
      <c r="CE316" s="25"/>
      <c r="CF316" s="25"/>
      <c r="CG316" s="25"/>
      <c r="CH316" s="25"/>
      <c r="CI316" s="25"/>
    </row>
    <row r="317" spans="1:87" ht="14">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c r="AH317" s="25"/>
      <c r="AI317" s="25"/>
      <c r="AJ317" s="25"/>
      <c r="AK317" s="25"/>
      <c r="AL317" s="25"/>
      <c r="AM317" s="25"/>
      <c r="AN317" s="25"/>
      <c r="AO317" s="25"/>
      <c r="AP317" s="25"/>
      <c r="AQ317" s="25"/>
      <c r="AR317" s="25"/>
      <c r="AS317" s="25"/>
      <c r="AT317" s="25"/>
      <c r="AU317" s="25"/>
      <c r="AV317" s="25"/>
      <c r="AW317" s="25"/>
      <c r="AX317" s="25"/>
      <c r="AY317" s="25"/>
      <c r="AZ317" s="25"/>
      <c r="BA317" s="25"/>
      <c r="BB317" s="25"/>
      <c r="BC317" s="25"/>
      <c r="BD317" s="25"/>
      <c r="BE317" s="25"/>
      <c r="BF317" s="25"/>
      <c r="BG317" s="25"/>
      <c r="BH317" s="25"/>
      <c r="BI317" s="25"/>
      <c r="BJ317" s="25"/>
      <c r="BK317" s="25"/>
      <c r="BL317" s="25"/>
      <c r="BM317" s="25"/>
      <c r="BN317" s="25"/>
      <c r="BO317" s="25"/>
      <c r="BP317" s="25"/>
      <c r="BQ317" s="25"/>
      <c r="BR317" s="25"/>
      <c r="BS317" s="25"/>
      <c r="BT317" s="25"/>
      <c r="BU317" s="25"/>
      <c r="BV317" s="25"/>
      <c r="BW317" s="25"/>
      <c r="BX317" s="25"/>
      <c r="BY317" s="25"/>
      <c r="BZ317" s="25"/>
      <c r="CA317" s="25"/>
      <c r="CB317" s="25"/>
      <c r="CC317" s="25"/>
      <c r="CD317" s="25"/>
      <c r="CE317" s="25"/>
      <c r="CF317" s="25"/>
      <c r="CG317" s="25"/>
      <c r="CH317" s="25"/>
      <c r="CI317" s="25"/>
    </row>
    <row r="318" spans="1:87" ht="14">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c r="AH318" s="25"/>
      <c r="AI318" s="25"/>
      <c r="AJ318" s="25"/>
      <c r="AK318" s="25"/>
      <c r="AL318" s="25"/>
      <c r="AM318" s="25"/>
      <c r="AN318" s="25"/>
      <c r="AO318" s="25"/>
      <c r="AP318" s="25"/>
      <c r="AQ318" s="25"/>
      <c r="AR318" s="25"/>
      <c r="AS318" s="25"/>
      <c r="AT318" s="25"/>
      <c r="AU318" s="25"/>
      <c r="AV318" s="25"/>
      <c r="AW318" s="25"/>
      <c r="AX318" s="25"/>
      <c r="AY318" s="25"/>
      <c r="AZ318" s="25"/>
      <c r="BA318" s="25"/>
      <c r="BB318" s="25"/>
      <c r="BC318" s="25"/>
      <c r="BD318" s="25"/>
      <c r="BE318" s="25"/>
      <c r="BF318" s="25"/>
      <c r="BG318" s="25"/>
      <c r="BH318" s="25"/>
      <c r="BI318" s="25"/>
      <c r="BJ318" s="25"/>
      <c r="BK318" s="25"/>
      <c r="BL318" s="25"/>
      <c r="BM318" s="25"/>
      <c r="BN318" s="25"/>
      <c r="BO318" s="25"/>
      <c r="BP318" s="25"/>
      <c r="BQ318" s="25"/>
      <c r="BR318" s="25"/>
      <c r="BS318" s="25"/>
      <c r="BT318" s="25"/>
      <c r="BU318" s="25"/>
      <c r="BV318" s="25"/>
      <c r="BW318" s="25"/>
      <c r="BX318" s="25"/>
      <c r="BY318" s="25"/>
      <c r="BZ318" s="25"/>
      <c r="CA318" s="25"/>
      <c r="CB318" s="25"/>
      <c r="CC318" s="25"/>
      <c r="CD318" s="25"/>
      <c r="CE318" s="25"/>
      <c r="CF318" s="25"/>
      <c r="CG318" s="25"/>
      <c r="CH318" s="25"/>
      <c r="CI318" s="25"/>
    </row>
    <row r="319" spans="1:87" ht="14">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c r="AH319" s="25"/>
      <c r="AI319" s="25"/>
      <c r="AJ319" s="25"/>
      <c r="AK319" s="25"/>
      <c r="AL319" s="25"/>
      <c r="AM319" s="25"/>
      <c r="AN319" s="25"/>
      <c r="AO319" s="25"/>
      <c r="AP319" s="25"/>
      <c r="AQ319" s="25"/>
      <c r="AR319" s="25"/>
      <c r="AS319" s="25"/>
      <c r="AT319" s="25"/>
      <c r="AU319" s="25"/>
      <c r="AV319" s="25"/>
      <c r="AW319" s="25"/>
      <c r="AX319" s="25"/>
      <c r="AY319" s="25"/>
      <c r="AZ319" s="25"/>
      <c r="BA319" s="25"/>
      <c r="BB319" s="25"/>
      <c r="BC319" s="25"/>
      <c r="BD319" s="25"/>
      <c r="BE319" s="25"/>
      <c r="BF319" s="25"/>
      <c r="BG319" s="25"/>
      <c r="BH319" s="25"/>
      <c r="BI319" s="25"/>
      <c r="BJ319" s="25"/>
      <c r="BK319" s="25"/>
      <c r="BL319" s="25"/>
      <c r="BM319" s="25"/>
      <c r="BN319" s="25"/>
      <c r="BO319" s="25"/>
      <c r="BP319" s="25"/>
      <c r="BQ319" s="25"/>
      <c r="BR319" s="25"/>
      <c r="BS319" s="25"/>
      <c r="BT319" s="25"/>
      <c r="BU319" s="25"/>
      <c r="BV319" s="25"/>
      <c r="BW319" s="25"/>
      <c r="BX319" s="25"/>
      <c r="BY319" s="25"/>
      <c r="BZ319" s="25"/>
      <c r="CA319" s="25"/>
      <c r="CB319" s="25"/>
      <c r="CC319" s="25"/>
      <c r="CD319" s="25"/>
      <c r="CE319" s="25"/>
      <c r="CF319" s="25"/>
      <c r="CG319" s="25"/>
      <c r="CH319" s="25"/>
      <c r="CI319" s="25"/>
    </row>
    <row r="320" spans="1:87" ht="14">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c r="AH320" s="25"/>
      <c r="AI320" s="25"/>
      <c r="AJ320" s="25"/>
      <c r="AK320" s="25"/>
      <c r="AL320" s="25"/>
      <c r="AM320" s="25"/>
      <c r="AN320" s="25"/>
      <c r="AO320" s="25"/>
      <c r="AP320" s="25"/>
      <c r="AQ320" s="25"/>
      <c r="AR320" s="25"/>
      <c r="AS320" s="25"/>
      <c r="AT320" s="25"/>
      <c r="AU320" s="25"/>
      <c r="AV320" s="25"/>
      <c r="AW320" s="25"/>
      <c r="AX320" s="25"/>
      <c r="AY320" s="25"/>
      <c r="AZ320" s="25"/>
      <c r="BA320" s="25"/>
      <c r="BB320" s="25"/>
      <c r="BC320" s="25"/>
      <c r="BD320" s="25"/>
      <c r="BE320" s="25"/>
      <c r="BF320" s="25"/>
      <c r="BG320" s="25"/>
      <c r="BH320" s="25"/>
      <c r="BI320" s="25"/>
      <c r="BJ320" s="25"/>
      <c r="BK320" s="25"/>
      <c r="BL320" s="25"/>
      <c r="BM320" s="25"/>
      <c r="BN320" s="25"/>
      <c r="BO320" s="25"/>
      <c r="BP320" s="25"/>
      <c r="BQ320" s="25"/>
      <c r="BR320" s="25"/>
      <c r="BS320" s="25"/>
      <c r="BT320" s="25"/>
      <c r="BU320" s="25"/>
      <c r="BV320" s="25"/>
      <c r="BW320" s="25"/>
      <c r="BX320" s="25"/>
      <c r="BY320" s="25"/>
      <c r="BZ320" s="25"/>
      <c r="CA320" s="25"/>
      <c r="CB320" s="25"/>
      <c r="CC320" s="25"/>
      <c r="CD320" s="25"/>
      <c r="CE320" s="25"/>
      <c r="CF320" s="25"/>
      <c r="CG320" s="25"/>
      <c r="CH320" s="25"/>
      <c r="CI320" s="25"/>
    </row>
    <row r="321" spans="1:87" ht="14">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c r="AH321" s="25"/>
      <c r="AI321" s="25"/>
      <c r="AJ321" s="25"/>
      <c r="AK321" s="25"/>
      <c r="AL321" s="25"/>
      <c r="AM321" s="25"/>
      <c r="AN321" s="25"/>
      <c r="AO321" s="25"/>
      <c r="AP321" s="25"/>
      <c r="AQ321" s="25"/>
      <c r="AR321" s="25"/>
      <c r="AS321" s="25"/>
      <c r="AT321" s="25"/>
      <c r="AU321" s="25"/>
      <c r="AV321" s="25"/>
      <c r="AW321" s="25"/>
      <c r="AX321" s="25"/>
      <c r="AY321" s="25"/>
      <c r="AZ321" s="25"/>
      <c r="BA321" s="25"/>
      <c r="BB321" s="25"/>
      <c r="BC321" s="25"/>
      <c r="BD321" s="25"/>
      <c r="BE321" s="25"/>
      <c r="BF321" s="25"/>
      <c r="BG321" s="25"/>
      <c r="BH321" s="25"/>
      <c r="BI321" s="25"/>
      <c r="BJ321" s="25"/>
      <c r="BK321" s="25"/>
      <c r="BL321" s="25"/>
      <c r="BM321" s="25"/>
      <c r="BN321" s="25"/>
      <c r="BO321" s="25"/>
      <c r="BP321" s="25"/>
      <c r="BQ321" s="25"/>
      <c r="BR321" s="25"/>
      <c r="BS321" s="25"/>
      <c r="BT321" s="25"/>
      <c r="BU321" s="25"/>
      <c r="BV321" s="25"/>
      <c r="BW321" s="25"/>
      <c r="BX321" s="25"/>
      <c r="BY321" s="25"/>
      <c r="BZ321" s="25"/>
      <c r="CA321" s="25"/>
      <c r="CB321" s="25"/>
      <c r="CC321" s="25"/>
      <c r="CD321" s="25"/>
      <c r="CE321" s="25"/>
      <c r="CF321" s="25"/>
      <c r="CG321" s="25"/>
      <c r="CH321" s="25"/>
      <c r="CI321" s="25"/>
    </row>
    <row r="322" spans="1:87" ht="14">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c r="AH322" s="25"/>
      <c r="AI322" s="25"/>
      <c r="AJ322" s="25"/>
      <c r="AK322" s="25"/>
      <c r="AL322" s="25"/>
      <c r="AM322" s="25"/>
      <c r="AN322" s="25"/>
      <c r="AO322" s="25"/>
      <c r="AP322" s="25"/>
      <c r="AQ322" s="25"/>
      <c r="AR322" s="25"/>
      <c r="AS322" s="25"/>
      <c r="AT322" s="25"/>
      <c r="AU322" s="25"/>
      <c r="AV322" s="25"/>
      <c r="AW322" s="25"/>
      <c r="AX322" s="25"/>
      <c r="AY322" s="25"/>
      <c r="AZ322" s="25"/>
      <c r="BA322" s="25"/>
      <c r="BB322" s="25"/>
      <c r="BC322" s="25"/>
      <c r="BD322" s="25"/>
      <c r="BE322" s="25"/>
      <c r="BF322" s="25"/>
      <c r="BG322" s="25"/>
      <c r="BH322" s="25"/>
      <c r="BI322" s="25"/>
      <c r="BJ322" s="25"/>
      <c r="BK322" s="25"/>
      <c r="BL322" s="25"/>
      <c r="BM322" s="25"/>
      <c r="BN322" s="25"/>
      <c r="BO322" s="25"/>
      <c r="BP322" s="25"/>
      <c r="BQ322" s="25"/>
      <c r="BR322" s="25"/>
      <c r="BS322" s="25"/>
      <c r="BT322" s="25"/>
      <c r="BU322" s="25"/>
      <c r="BV322" s="25"/>
      <c r="BW322" s="25"/>
      <c r="BX322" s="25"/>
      <c r="BY322" s="25"/>
      <c r="BZ322" s="25"/>
      <c r="CA322" s="25"/>
      <c r="CB322" s="25"/>
      <c r="CC322" s="25"/>
      <c r="CD322" s="25"/>
      <c r="CE322" s="25"/>
      <c r="CF322" s="25"/>
      <c r="CG322" s="25"/>
      <c r="CH322" s="25"/>
      <c r="CI322" s="25"/>
    </row>
    <row r="323" spans="1:87" ht="14">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25"/>
      <c r="AL323" s="25"/>
      <c r="AM323" s="25"/>
      <c r="AN323" s="25"/>
      <c r="AO323" s="25"/>
      <c r="AP323" s="25"/>
      <c r="AQ323" s="25"/>
      <c r="AR323" s="25"/>
      <c r="AS323" s="25"/>
      <c r="AT323" s="25"/>
      <c r="AU323" s="25"/>
      <c r="AV323" s="25"/>
      <c r="AW323" s="25"/>
      <c r="AX323" s="25"/>
      <c r="AY323" s="25"/>
      <c r="AZ323" s="25"/>
      <c r="BA323" s="25"/>
      <c r="BB323" s="25"/>
      <c r="BC323" s="25"/>
      <c r="BD323" s="25"/>
      <c r="BE323" s="25"/>
      <c r="BF323" s="25"/>
      <c r="BG323" s="25"/>
      <c r="BH323" s="25"/>
      <c r="BI323" s="25"/>
      <c r="BJ323" s="25"/>
      <c r="BK323" s="25"/>
      <c r="BL323" s="25"/>
      <c r="BM323" s="25"/>
      <c r="BN323" s="25"/>
      <c r="BO323" s="25"/>
      <c r="BP323" s="25"/>
      <c r="BQ323" s="25"/>
      <c r="BR323" s="25"/>
      <c r="BS323" s="25"/>
      <c r="BT323" s="25"/>
      <c r="BU323" s="25"/>
      <c r="BV323" s="25"/>
      <c r="BW323" s="25"/>
      <c r="BX323" s="25"/>
      <c r="BY323" s="25"/>
      <c r="BZ323" s="25"/>
      <c r="CA323" s="25"/>
      <c r="CB323" s="25"/>
      <c r="CC323" s="25"/>
      <c r="CD323" s="25"/>
      <c r="CE323" s="25"/>
      <c r="CF323" s="25"/>
      <c r="CG323" s="25"/>
      <c r="CH323" s="25"/>
      <c r="CI323" s="25"/>
    </row>
    <row r="324" spans="1:87" ht="1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c r="AH324" s="25"/>
      <c r="AI324" s="25"/>
      <c r="AJ324" s="25"/>
      <c r="AK324" s="25"/>
      <c r="AL324" s="25"/>
      <c r="AM324" s="25"/>
      <c r="AN324" s="25"/>
      <c r="AO324" s="25"/>
      <c r="AP324" s="25"/>
      <c r="AQ324" s="25"/>
      <c r="AR324" s="25"/>
      <c r="AS324" s="25"/>
      <c r="AT324" s="25"/>
      <c r="AU324" s="25"/>
      <c r="AV324" s="25"/>
      <c r="AW324" s="25"/>
      <c r="AX324" s="25"/>
      <c r="AY324" s="25"/>
      <c r="AZ324" s="25"/>
      <c r="BA324" s="25"/>
      <c r="BB324" s="25"/>
      <c r="BC324" s="25"/>
      <c r="BD324" s="25"/>
      <c r="BE324" s="25"/>
      <c r="BF324" s="25"/>
      <c r="BG324" s="25"/>
      <c r="BH324" s="25"/>
      <c r="BI324" s="25"/>
      <c r="BJ324" s="25"/>
      <c r="BK324" s="25"/>
      <c r="BL324" s="25"/>
      <c r="BM324" s="25"/>
      <c r="BN324" s="25"/>
      <c r="BO324" s="25"/>
      <c r="BP324" s="25"/>
      <c r="BQ324" s="25"/>
      <c r="BR324" s="25"/>
      <c r="BS324" s="25"/>
      <c r="BT324" s="25"/>
      <c r="BU324" s="25"/>
      <c r="BV324" s="25"/>
      <c r="BW324" s="25"/>
      <c r="BX324" s="25"/>
      <c r="BY324" s="25"/>
      <c r="BZ324" s="25"/>
      <c r="CA324" s="25"/>
      <c r="CB324" s="25"/>
      <c r="CC324" s="25"/>
      <c r="CD324" s="25"/>
      <c r="CE324" s="25"/>
      <c r="CF324" s="25"/>
      <c r="CG324" s="25"/>
      <c r="CH324" s="25"/>
      <c r="CI324" s="25"/>
    </row>
    <row r="325" spans="1:87" ht="14">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c r="AH325" s="25"/>
      <c r="AI325" s="25"/>
      <c r="AJ325" s="25"/>
      <c r="AK325" s="25"/>
      <c r="AL325" s="25"/>
      <c r="AM325" s="25"/>
      <c r="AN325" s="25"/>
      <c r="AO325" s="25"/>
      <c r="AP325" s="25"/>
      <c r="AQ325" s="25"/>
      <c r="AR325" s="25"/>
      <c r="AS325" s="25"/>
      <c r="AT325" s="25"/>
      <c r="AU325" s="25"/>
      <c r="AV325" s="25"/>
      <c r="AW325" s="25"/>
      <c r="AX325" s="25"/>
      <c r="AY325" s="25"/>
      <c r="AZ325" s="25"/>
      <c r="BA325" s="25"/>
      <c r="BB325" s="25"/>
      <c r="BC325" s="25"/>
      <c r="BD325" s="25"/>
      <c r="BE325" s="25"/>
      <c r="BF325" s="25"/>
      <c r="BG325" s="25"/>
      <c r="BH325" s="25"/>
      <c r="BI325" s="25"/>
      <c r="BJ325" s="25"/>
      <c r="BK325" s="25"/>
      <c r="BL325" s="25"/>
      <c r="BM325" s="25"/>
      <c r="BN325" s="25"/>
      <c r="BO325" s="25"/>
      <c r="BP325" s="25"/>
      <c r="BQ325" s="25"/>
      <c r="BR325" s="25"/>
      <c r="BS325" s="25"/>
      <c r="BT325" s="25"/>
      <c r="BU325" s="25"/>
      <c r="BV325" s="25"/>
      <c r="BW325" s="25"/>
      <c r="BX325" s="25"/>
      <c r="BY325" s="25"/>
      <c r="BZ325" s="25"/>
      <c r="CA325" s="25"/>
      <c r="CB325" s="25"/>
      <c r="CC325" s="25"/>
      <c r="CD325" s="25"/>
      <c r="CE325" s="25"/>
      <c r="CF325" s="25"/>
      <c r="CG325" s="25"/>
      <c r="CH325" s="25"/>
      <c r="CI325" s="25"/>
    </row>
    <row r="326" spans="1:87" ht="14">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25"/>
      <c r="AL326" s="25"/>
      <c r="AM326" s="25"/>
      <c r="AN326" s="25"/>
      <c r="AO326" s="25"/>
      <c r="AP326" s="25"/>
      <c r="AQ326" s="25"/>
      <c r="AR326" s="25"/>
      <c r="AS326" s="25"/>
      <c r="AT326" s="25"/>
      <c r="AU326" s="25"/>
      <c r="AV326" s="25"/>
      <c r="AW326" s="25"/>
      <c r="AX326" s="25"/>
      <c r="AY326" s="25"/>
      <c r="AZ326" s="25"/>
      <c r="BA326" s="25"/>
      <c r="BB326" s="25"/>
      <c r="BC326" s="25"/>
      <c r="BD326" s="25"/>
      <c r="BE326" s="25"/>
      <c r="BF326" s="25"/>
      <c r="BG326" s="25"/>
      <c r="BH326" s="25"/>
      <c r="BI326" s="25"/>
      <c r="BJ326" s="25"/>
      <c r="BK326" s="25"/>
      <c r="BL326" s="25"/>
      <c r="BM326" s="25"/>
      <c r="BN326" s="25"/>
      <c r="BO326" s="25"/>
      <c r="BP326" s="25"/>
      <c r="BQ326" s="25"/>
      <c r="BR326" s="25"/>
      <c r="BS326" s="25"/>
      <c r="BT326" s="25"/>
      <c r="BU326" s="25"/>
      <c r="BV326" s="25"/>
      <c r="BW326" s="25"/>
      <c r="BX326" s="25"/>
      <c r="BY326" s="25"/>
      <c r="BZ326" s="25"/>
      <c r="CA326" s="25"/>
      <c r="CB326" s="25"/>
      <c r="CC326" s="25"/>
      <c r="CD326" s="25"/>
      <c r="CE326" s="25"/>
      <c r="CF326" s="25"/>
      <c r="CG326" s="25"/>
      <c r="CH326" s="25"/>
      <c r="CI326" s="25"/>
    </row>
    <row r="327" spans="1:87" ht="14">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c r="AH327" s="25"/>
      <c r="AI327" s="25"/>
      <c r="AJ327" s="25"/>
      <c r="AK327" s="25"/>
      <c r="AL327" s="25"/>
      <c r="AM327" s="25"/>
      <c r="AN327" s="25"/>
      <c r="AO327" s="25"/>
      <c r="AP327" s="25"/>
      <c r="AQ327" s="25"/>
      <c r="AR327" s="25"/>
      <c r="AS327" s="25"/>
      <c r="AT327" s="25"/>
      <c r="AU327" s="25"/>
      <c r="AV327" s="25"/>
      <c r="AW327" s="25"/>
      <c r="AX327" s="25"/>
      <c r="AY327" s="25"/>
      <c r="AZ327" s="25"/>
      <c r="BA327" s="25"/>
      <c r="BB327" s="25"/>
      <c r="BC327" s="25"/>
      <c r="BD327" s="25"/>
      <c r="BE327" s="25"/>
      <c r="BF327" s="25"/>
      <c r="BG327" s="25"/>
      <c r="BH327" s="25"/>
      <c r="BI327" s="25"/>
      <c r="BJ327" s="25"/>
      <c r="BK327" s="25"/>
      <c r="BL327" s="25"/>
      <c r="BM327" s="25"/>
      <c r="BN327" s="25"/>
      <c r="BO327" s="25"/>
      <c r="BP327" s="25"/>
      <c r="BQ327" s="25"/>
      <c r="BR327" s="25"/>
      <c r="BS327" s="25"/>
      <c r="BT327" s="25"/>
      <c r="BU327" s="25"/>
      <c r="BV327" s="25"/>
      <c r="BW327" s="25"/>
      <c r="BX327" s="25"/>
      <c r="BY327" s="25"/>
      <c r="BZ327" s="25"/>
      <c r="CA327" s="25"/>
      <c r="CB327" s="25"/>
      <c r="CC327" s="25"/>
      <c r="CD327" s="25"/>
      <c r="CE327" s="25"/>
      <c r="CF327" s="25"/>
      <c r="CG327" s="25"/>
      <c r="CH327" s="25"/>
      <c r="CI327" s="25"/>
    </row>
    <row r="328" spans="1:87" ht="14">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c r="AH328" s="25"/>
      <c r="AI328" s="25"/>
      <c r="AJ328" s="25"/>
      <c r="AK328" s="25"/>
      <c r="AL328" s="25"/>
      <c r="AM328" s="25"/>
      <c r="AN328" s="25"/>
      <c r="AO328" s="25"/>
      <c r="AP328" s="25"/>
      <c r="AQ328" s="25"/>
      <c r="AR328" s="25"/>
      <c r="AS328" s="25"/>
      <c r="AT328" s="25"/>
      <c r="AU328" s="25"/>
      <c r="AV328" s="25"/>
      <c r="AW328" s="25"/>
      <c r="AX328" s="25"/>
      <c r="AY328" s="25"/>
      <c r="AZ328" s="25"/>
      <c r="BA328" s="25"/>
      <c r="BB328" s="25"/>
      <c r="BC328" s="25"/>
      <c r="BD328" s="25"/>
      <c r="BE328" s="25"/>
      <c r="BF328" s="25"/>
      <c r="BG328" s="25"/>
      <c r="BH328" s="25"/>
      <c r="BI328" s="25"/>
      <c r="BJ328" s="25"/>
      <c r="BK328" s="25"/>
      <c r="BL328" s="25"/>
      <c r="BM328" s="25"/>
      <c r="BN328" s="25"/>
      <c r="BO328" s="25"/>
      <c r="BP328" s="25"/>
      <c r="BQ328" s="25"/>
      <c r="BR328" s="25"/>
      <c r="BS328" s="25"/>
      <c r="BT328" s="25"/>
      <c r="BU328" s="25"/>
      <c r="BV328" s="25"/>
      <c r="BW328" s="25"/>
      <c r="BX328" s="25"/>
      <c r="BY328" s="25"/>
      <c r="BZ328" s="25"/>
      <c r="CA328" s="25"/>
      <c r="CB328" s="25"/>
      <c r="CC328" s="25"/>
      <c r="CD328" s="25"/>
      <c r="CE328" s="25"/>
      <c r="CF328" s="25"/>
      <c r="CG328" s="25"/>
      <c r="CH328" s="25"/>
      <c r="CI328" s="25"/>
    </row>
    <row r="329" spans="1:87" ht="14">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c r="AL329" s="25"/>
      <c r="AM329" s="25"/>
      <c r="AN329" s="25"/>
      <c r="AO329" s="25"/>
      <c r="AP329" s="25"/>
      <c r="AQ329" s="25"/>
      <c r="AR329" s="25"/>
      <c r="AS329" s="25"/>
      <c r="AT329" s="25"/>
      <c r="AU329" s="25"/>
      <c r="AV329" s="25"/>
      <c r="AW329" s="25"/>
      <c r="AX329" s="25"/>
      <c r="AY329" s="25"/>
      <c r="AZ329" s="25"/>
      <c r="BA329" s="25"/>
      <c r="BB329" s="25"/>
      <c r="BC329" s="25"/>
      <c r="BD329" s="25"/>
      <c r="BE329" s="25"/>
      <c r="BF329" s="25"/>
      <c r="BG329" s="25"/>
      <c r="BH329" s="25"/>
      <c r="BI329" s="25"/>
      <c r="BJ329" s="25"/>
      <c r="BK329" s="25"/>
      <c r="BL329" s="25"/>
      <c r="BM329" s="25"/>
      <c r="BN329" s="25"/>
      <c r="BO329" s="25"/>
      <c r="BP329" s="25"/>
      <c r="BQ329" s="25"/>
      <c r="BR329" s="25"/>
      <c r="BS329" s="25"/>
      <c r="BT329" s="25"/>
      <c r="BU329" s="25"/>
      <c r="BV329" s="25"/>
      <c r="BW329" s="25"/>
      <c r="BX329" s="25"/>
      <c r="BY329" s="25"/>
      <c r="BZ329" s="25"/>
      <c r="CA329" s="25"/>
      <c r="CB329" s="25"/>
      <c r="CC329" s="25"/>
      <c r="CD329" s="25"/>
      <c r="CE329" s="25"/>
      <c r="CF329" s="25"/>
      <c r="CG329" s="25"/>
      <c r="CH329" s="25"/>
      <c r="CI329" s="25"/>
    </row>
    <row r="330" spans="1:87" ht="14">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c r="AH330" s="25"/>
      <c r="AI330" s="25"/>
      <c r="AJ330" s="25"/>
      <c r="AK330" s="25"/>
      <c r="AL330" s="25"/>
      <c r="AM330" s="25"/>
      <c r="AN330" s="25"/>
      <c r="AO330" s="25"/>
      <c r="AP330" s="25"/>
      <c r="AQ330" s="25"/>
      <c r="AR330" s="25"/>
      <c r="AS330" s="25"/>
      <c r="AT330" s="25"/>
      <c r="AU330" s="25"/>
      <c r="AV330" s="25"/>
      <c r="AW330" s="25"/>
      <c r="AX330" s="25"/>
      <c r="AY330" s="25"/>
      <c r="AZ330" s="25"/>
      <c r="BA330" s="25"/>
      <c r="BB330" s="25"/>
      <c r="BC330" s="25"/>
      <c r="BD330" s="25"/>
      <c r="BE330" s="25"/>
      <c r="BF330" s="25"/>
      <c r="BG330" s="25"/>
      <c r="BH330" s="25"/>
      <c r="BI330" s="25"/>
      <c r="BJ330" s="25"/>
      <c r="BK330" s="25"/>
      <c r="BL330" s="25"/>
      <c r="BM330" s="25"/>
      <c r="BN330" s="25"/>
      <c r="BO330" s="25"/>
      <c r="BP330" s="25"/>
      <c r="BQ330" s="25"/>
      <c r="BR330" s="25"/>
      <c r="BS330" s="25"/>
      <c r="BT330" s="25"/>
      <c r="BU330" s="25"/>
      <c r="BV330" s="25"/>
      <c r="BW330" s="25"/>
      <c r="BX330" s="25"/>
      <c r="BY330" s="25"/>
      <c r="BZ330" s="25"/>
      <c r="CA330" s="25"/>
      <c r="CB330" s="25"/>
      <c r="CC330" s="25"/>
      <c r="CD330" s="25"/>
      <c r="CE330" s="25"/>
      <c r="CF330" s="25"/>
      <c r="CG330" s="25"/>
      <c r="CH330" s="25"/>
      <c r="CI330" s="25"/>
    </row>
    <row r="331" spans="1:87" ht="14">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c r="AH331" s="25"/>
      <c r="AI331" s="25"/>
      <c r="AJ331" s="25"/>
      <c r="AK331" s="25"/>
      <c r="AL331" s="25"/>
      <c r="AM331" s="25"/>
      <c r="AN331" s="25"/>
      <c r="AO331" s="25"/>
      <c r="AP331" s="25"/>
      <c r="AQ331" s="25"/>
      <c r="AR331" s="25"/>
      <c r="AS331" s="25"/>
      <c r="AT331" s="25"/>
      <c r="AU331" s="25"/>
      <c r="AV331" s="25"/>
      <c r="AW331" s="25"/>
      <c r="AX331" s="25"/>
      <c r="AY331" s="25"/>
      <c r="AZ331" s="25"/>
      <c r="BA331" s="25"/>
      <c r="BB331" s="25"/>
      <c r="BC331" s="25"/>
      <c r="BD331" s="25"/>
      <c r="BE331" s="25"/>
      <c r="BF331" s="25"/>
      <c r="BG331" s="25"/>
      <c r="BH331" s="25"/>
      <c r="BI331" s="25"/>
      <c r="BJ331" s="25"/>
      <c r="BK331" s="25"/>
      <c r="BL331" s="25"/>
      <c r="BM331" s="25"/>
      <c r="BN331" s="25"/>
      <c r="BO331" s="25"/>
      <c r="BP331" s="25"/>
      <c r="BQ331" s="25"/>
      <c r="BR331" s="25"/>
      <c r="BS331" s="25"/>
      <c r="BT331" s="25"/>
      <c r="BU331" s="25"/>
      <c r="BV331" s="25"/>
      <c r="BW331" s="25"/>
      <c r="BX331" s="25"/>
      <c r="BY331" s="25"/>
      <c r="BZ331" s="25"/>
      <c r="CA331" s="25"/>
      <c r="CB331" s="25"/>
      <c r="CC331" s="25"/>
      <c r="CD331" s="25"/>
      <c r="CE331" s="25"/>
      <c r="CF331" s="25"/>
      <c r="CG331" s="25"/>
      <c r="CH331" s="25"/>
      <c r="CI331" s="25"/>
    </row>
    <row r="332" spans="1:87" ht="14">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25"/>
      <c r="AL332" s="25"/>
      <c r="AM332" s="25"/>
      <c r="AN332" s="25"/>
      <c r="AO332" s="25"/>
      <c r="AP332" s="25"/>
      <c r="AQ332" s="25"/>
      <c r="AR332" s="25"/>
      <c r="AS332" s="25"/>
      <c r="AT332" s="25"/>
      <c r="AU332" s="25"/>
      <c r="AV332" s="25"/>
      <c r="AW332" s="25"/>
      <c r="AX332" s="25"/>
      <c r="AY332" s="25"/>
      <c r="AZ332" s="25"/>
      <c r="BA332" s="25"/>
      <c r="BB332" s="25"/>
      <c r="BC332" s="25"/>
      <c r="BD332" s="25"/>
      <c r="BE332" s="25"/>
      <c r="BF332" s="25"/>
      <c r="BG332" s="25"/>
      <c r="BH332" s="25"/>
      <c r="BI332" s="25"/>
      <c r="BJ332" s="25"/>
      <c r="BK332" s="25"/>
      <c r="BL332" s="25"/>
      <c r="BM332" s="25"/>
      <c r="BN332" s="25"/>
      <c r="BO332" s="25"/>
      <c r="BP332" s="25"/>
      <c r="BQ332" s="25"/>
      <c r="BR332" s="25"/>
      <c r="BS332" s="25"/>
      <c r="BT332" s="25"/>
      <c r="BU332" s="25"/>
      <c r="BV332" s="25"/>
      <c r="BW332" s="25"/>
      <c r="BX332" s="25"/>
      <c r="BY332" s="25"/>
      <c r="BZ332" s="25"/>
      <c r="CA332" s="25"/>
      <c r="CB332" s="25"/>
      <c r="CC332" s="25"/>
      <c r="CD332" s="25"/>
      <c r="CE332" s="25"/>
      <c r="CF332" s="25"/>
      <c r="CG332" s="25"/>
      <c r="CH332" s="25"/>
      <c r="CI332" s="25"/>
    </row>
    <row r="333" spans="1:87" ht="14">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c r="AH333" s="25"/>
      <c r="AI333" s="25"/>
      <c r="AJ333" s="25"/>
      <c r="AK333" s="25"/>
      <c r="AL333" s="25"/>
      <c r="AM333" s="25"/>
      <c r="AN333" s="25"/>
      <c r="AO333" s="25"/>
      <c r="AP333" s="25"/>
      <c r="AQ333" s="25"/>
      <c r="AR333" s="25"/>
      <c r="AS333" s="25"/>
      <c r="AT333" s="25"/>
      <c r="AU333" s="25"/>
      <c r="AV333" s="25"/>
      <c r="AW333" s="25"/>
      <c r="AX333" s="25"/>
      <c r="AY333" s="25"/>
      <c r="AZ333" s="25"/>
      <c r="BA333" s="25"/>
      <c r="BB333" s="25"/>
      <c r="BC333" s="25"/>
      <c r="BD333" s="25"/>
      <c r="BE333" s="25"/>
      <c r="BF333" s="25"/>
      <c r="BG333" s="25"/>
      <c r="BH333" s="25"/>
      <c r="BI333" s="25"/>
      <c r="BJ333" s="25"/>
      <c r="BK333" s="25"/>
      <c r="BL333" s="25"/>
      <c r="BM333" s="25"/>
      <c r="BN333" s="25"/>
      <c r="BO333" s="25"/>
      <c r="BP333" s="25"/>
      <c r="BQ333" s="25"/>
      <c r="BR333" s="25"/>
      <c r="BS333" s="25"/>
      <c r="BT333" s="25"/>
      <c r="BU333" s="25"/>
      <c r="BV333" s="25"/>
      <c r="BW333" s="25"/>
      <c r="BX333" s="25"/>
      <c r="BY333" s="25"/>
      <c r="BZ333" s="25"/>
      <c r="CA333" s="25"/>
      <c r="CB333" s="25"/>
      <c r="CC333" s="25"/>
      <c r="CD333" s="25"/>
      <c r="CE333" s="25"/>
      <c r="CF333" s="25"/>
      <c r="CG333" s="25"/>
      <c r="CH333" s="25"/>
      <c r="CI333" s="25"/>
    </row>
    <row r="334" spans="1:87" ht="1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c r="AH334" s="25"/>
      <c r="AI334" s="25"/>
      <c r="AJ334" s="25"/>
      <c r="AK334" s="25"/>
      <c r="AL334" s="25"/>
      <c r="AM334" s="25"/>
      <c r="AN334" s="25"/>
      <c r="AO334" s="25"/>
      <c r="AP334" s="25"/>
      <c r="AQ334" s="25"/>
      <c r="AR334" s="25"/>
      <c r="AS334" s="25"/>
      <c r="AT334" s="25"/>
      <c r="AU334" s="25"/>
      <c r="AV334" s="25"/>
      <c r="AW334" s="25"/>
      <c r="AX334" s="25"/>
      <c r="AY334" s="25"/>
      <c r="AZ334" s="25"/>
      <c r="BA334" s="25"/>
      <c r="BB334" s="25"/>
      <c r="BC334" s="25"/>
      <c r="BD334" s="25"/>
      <c r="BE334" s="25"/>
      <c r="BF334" s="25"/>
      <c r="BG334" s="25"/>
      <c r="BH334" s="25"/>
      <c r="BI334" s="25"/>
      <c r="BJ334" s="25"/>
      <c r="BK334" s="25"/>
      <c r="BL334" s="25"/>
      <c r="BM334" s="25"/>
      <c r="BN334" s="25"/>
      <c r="BO334" s="25"/>
      <c r="BP334" s="25"/>
      <c r="BQ334" s="25"/>
      <c r="BR334" s="25"/>
      <c r="BS334" s="25"/>
      <c r="BT334" s="25"/>
      <c r="BU334" s="25"/>
      <c r="BV334" s="25"/>
      <c r="BW334" s="25"/>
      <c r="BX334" s="25"/>
      <c r="BY334" s="25"/>
      <c r="BZ334" s="25"/>
      <c r="CA334" s="25"/>
      <c r="CB334" s="25"/>
      <c r="CC334" s="25"/>
      <c r="CD334" s="25"/>
      <c r="CE334" s="25"/>
      <c r="CF334" s="25"/>
      <c r="CG334" s="25"/>
      <c r="CH334" s="25"/>
      <c r="CI334" s="25"/>
    </row>
    <row r="335" spans="1:87" ht="14">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25"/>
      <c r="AL335" s="25"/>
      <c r="AM335" s="25"/>
      <c r="AN335" s="25"/>
      <c r="AO335" s="25"/>
      <c r="AP335" s="25"/>
      <c r="AQ335" s="25"/>
      <c r="AR335" s="25"/>
      <c r="AS335" s="25"/>
      <c r="AT335" s="25"/>
      <c r="AU335" s="25"/>
      <c r="AV335" s="25"/>
      <c r="AW335" s="25"/>
      <c r="AX335" s="25"/>
      <c r="AY335" s="25"/>
      <c r="AZ335" s="25"/>
      <c r="BA335" s="25"/>
      <c r="BB335" s="25"/>
      <c r="BC335" s="25"/>
      <c r="BD335" s="25"/>
      <c r="BE335" s="25"/>
      <c r="BF335" s="25"/>
      <c r="BG335" s="25"/>
      <c r="BH335" s="25"/>
      <c r="BI335" s="25"/>
      <c r="BJ335" s="25"/>
      <c r="BK335" s="25"/>
      <c r="BL335" s="25"/>
      <c r="BM335" s="25"/>
      <c r="BN335" s="25"/>
      <c r="BO335" s="25"/>
      <c r="BP335" s="25"/>
      <c r="BQ335" s="25"/>
      <c r="BR335" s="25"/>
      <c r="BS335" s="25"/>
      <c r="BT335" s="25"/>
      <c r="BU335" s="25"/>
      <c r="BV335" s="25"/>
      <c r="BW335" s="25"/>
      <c r="BX335" s="25"/>
      <c r="BY335" s="25"/>
      <c r="BZ335" s="25"/>
      <c r="CA335" s="25"/>
      <c r="CB335" s="25"/>
      <c r="CC335" s="25"/>
      <c r="CD335" s="25"/>
      <c r="CE335" s="25"/>
      <c r="CF335" s="25"/>
      <c r="CG335" s="25"/>
      <c r="CH335" s="25"/>
      <c r="CI335" s="25"/>
    </row>
    <row r="336" spans="1:87" ht="14">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c r="AH336" s="25"/>
      <c r="AI336" s="25"/>
      <c r="AJ336" s="25"/>
      <c r="AK336" s="25"/>
      <c r="AL336" s="25"/>
      <c r="AM336" s="25"/>
      <c r="AN336" s="25"/>
      <c r="AO336" s="25"/>
      <c r="AP336" s="25"/>
      <c r="AQ336" s="25"/>
      <c r="AR336" s="25"/>
      <c r="AS336" s="25"/>
      <c r="AT336" s="25"/>
      <c r="AU336" s="25"/>
      <c r="AV336" s="25"/>
      <c r="AW336" s="25"/>
      <c r="AX336" s="25"/>
      <c r="AY336" s="25"/>
      <c r="AZ336" s="25"/>
      <c r="BA336" s="25"/>
      <c r="BB336" s="25"/>
      <c r="BC336" s="25"/>
      <c r="BD336" s="25"/>
      <c r="BE336" s="25"/>
      <c r="BF336" s="25"/>
      <c r="BG336" s="25"/>
      <c r="BH336" s="25"/>
      <c r="BI336" s="25"/>
      <c r="BJ336" s="25"/>
      <c r="BK336" s="25"/>
      <c r="BL336" s="25"/>
      <c r="BM336" s="25"/>
      <c r="BN336" s="25"/>
      <c r="BO336" s="25"/>
      <c r="BP336" s="25"/>
      <c r="BQ336" s="25"/>
      <c r="BR336" s="25"/>
      <c r="BS336" s="25"/>
      <c r="BT336" s="25"/>
      <c r="BU336" s="25"/>
      <c r="BV336" s="25"/>
      <c r="BW336" s="25"/>
      <c r="BX336" s="25"/>
      <c r="BY336" s="25"/>
      <c r="BZ336" s="25"/>
      <c r="CA336" s="25"/>
      <c r="CB336" s="25"/>
      <c r="CC336" s="25"/>
      <c r="CD336" s="25"/>
      <c r="CE336" s="25"/>
      <c r="CF336" s="25"/>
      <c r="CG336" s="25"/>
      <c r="CH336" s="25"/>
      <c r="CI336" s="25"/>
    </row>
    <row r="337" spans="1:87" ht="14">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c r="AH337" s="25"/>
      <c r="AI337" s="25"/>
      <c r="AJ337" s="25"/>
      <c r="AK337" s="25"/>
      <c r="AL337" s="25"/>
      <c r="AM337" s="25"/>
      <c r="AN337" s="25"/>
      <c r="AO337" s="25"/>
      <c r="AP337" s="25"/>
      <c r="AQ337" s="25"/>
      <c r="AR337" s="25"/>
      <c r="AS337" s="25"/>
      <c r="AT337" s="25"/>
      <c r="AU337" s="25"/>
      <c r="AV337" s="25"/>
      <c r="AW337" s="25"/>
      <c r="AX337" s="25"/>
      <c r="AY337" s="25"/>
      <c r="AZ337" s="25"/>
      <c r="BA337" s="25"/>
      <c r="BB337" s="25"/>
      <c r="BC337" s="25"/>
      <c r="BD337" s="25"/>
      <c r="BE337" s="25"/>
      <c r="BF337" s="25"/>
      <c r="BG337" s="25"/>
      <c r="BH337" s="25"/>
      <c r="BI337" s="25"/>
      <c r="BJ337" s="25"/>
      <c r="BK337" s="25"/>
      <c r="BL337" s="25"/>
      <c r="BM337" s="25"/>
      <c r="BN337" s="25"/>
      <c r="BO337" s="25"/>
      <c r="BP337" s="25"/>
      <c r="BQ337" s="25"/>
      <c r="BR337" s="25"/>
      <c r="BS337" s="25"/>
      <c r="BT337" s="25"/>
      <c r="BU337" s="25"/>
      <c r="BV337" s="25"/>
      <c r="BW337" s="25"/>
      <c r="BX337" s="25"/>
      <c r="BY337" s="25"/>
      <c r="BZ337" s="25"/>
      <c r="CA337" s="25"/>
      <c r="CB337" s="25"/>
      <c r="CC337" s="25"/>
      <c r="CD337" s="25"/>
      <c r="CE337" s="25"/>
      <c r="CF337" s="25"/>
      <c r="CG337" s="25"/>
      <c r="CH337" s="25"/>
      <c r="CI337" s="25"/>
    </row>
    <row r="338" spans="1:87" ht="14">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25"/>
      <c r="AL338" s="25"/>
      <c r="AM338" s="25"/>
      <c r="AN338" s="25"/>
      <c r="AO338" s="25"/>
      <c r="AP338" s="25"/>
      <c r="AQ338" s="25"/>
      <c r="AR338" s="25"/>
      <c r="AS338" s="25"/>
      <c r="AT338" s="25"/>
      <c r="AU338" s="25"/>
      <c r="AV338" s="25"/>
      <c r="AW338" s="25"/>
      <c r="AX338" s="25"/>
      <c r="AY338" s="25"/>
      <c r="AZ338" s="25"/>
      <c r="BA338" s="25"/>
      <c r="BB338" s="25"/>
      <c r="BC338" s="25"/>
      <c r="BD338" s="25"/>
      <c r="BE338" s="25"/>
      <c r="BF338" s="25"/>
      <c r="BG338" s="25"/>
      <c r="BH338" s="25"/>
      <c r="BI338" s="25"/>
      <c r="BJ338" s="25"/>
      <c r="BK338" s="25"/>
      <c r="BL338" s="25"/>
      <c r="BM338" s="25"/>
      <c r="BN338" s="25"/>
      <c r="BO338" s="25"/>
      <c r="BP338" s="25"/>
      <c r="BQ338" s="25"/>
      <c r="BR338" s="25"/>
      <c r="BS338" s="25"/>
      <c r="BT338" s="25"/>
      <c r="BU338" s="25"/>
      <c r="BV338" s="25"/>
      <c r="BW338" s="25"/>
      <c r="BX338" s="25"/>
      <c r="BY338" s="25"/>
      <c r="BZ338" s="25"/>
      <c r="CA338" s="25"/>
      <c r="CB338" s="25"/>
      <c r="CC338" s="25"/>
      <c r="CD338" s="25"/>
      <c r="CE338" s="25"/>
      <c r="CF338" s="25"/>
      <c r="CG338" s="25"/>
      <c r="CH338" s="25"/>
      <c r="CI338" s="25"/>
    </row>
    <row r="339" spans="1:87" ht="14">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c r="AH339" s="25"/>
      <c r="AI339" s="25"/>
      <c r="AJ339" s="25"/>
      <c r="AK339" s="25"/>
      <c r="AL339" s="25"/>
      <c r="AM339" s="25"/>
      <c r="AN339" s="25"/>
      <c r="AO339" s="25"/>
      <c r="AP339" s="25"/>
      <c r="AQ339" s="25"/>
      <c r="AR339" s="25"/>
      <c r="AS339" s="25"/>
      <c r="AT339" s="25"/>
      <c r="AU339" s="25"/>
      <c r="AV339" s="25"/>
      <c r="AW339" s="25"/>
      <c r="AX339" s="25"/>
      <c r="AY339" s="25"/>
      <c r="AZ339" s="25"/>
      <c r="BA339" s="25"/>
      <c r="BB339" s="25"/>
      <c r="BC339" s="25"/>
      <c r="BD339" s="25"/>
      <c r="BE339" s="25"/>
      <c r="BF339" s="25"/>
      <c r="BG339" s="25"/>
      <c r="BH339" s="25"/>
      <c r="BI339" s="25"/>
      <c r="BJ339" s="25"/>
      <c r="BK339" s="25"/>
      <c r="BL339" s="25"/>
      <c r="BM339" s="25"/>
      <c r="BN339" s="25"/>
      <c r="BO339" s="25"/>
      <c r="BP339" s="25"/>
      <c r="BQ339" s="25"/>
      <c r="BR339" s="25"/>
      <c r="BS339" s="25"/>
      <c r="BT339" s="25"/>
      <c r="BU339" s="25"/>
      <c r="BV339" s="25"/>
      <c r="BW339" s="25"/>
      <c r="BX339" s="25"/>
      <c r="BY339" s="25"/>
      <c r="BZ339" s="25"/>
      <c r="CA339" s="25"/>
      <c r="CB339" s="25"/>
      <c r="CC339" s="25"/>
      <c r="CD339" s="25"/>
      <c r="CE339" s="25"/>
      <c r="CF339" s="25"/>
      <c r="CG339" s="25"/>
      <c r="CH339" s="25"/>
      <c r="CI339" s="25"/>
    </row>
    <row r="340" spans="1:87" ht="14">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c r="AH340" s="25"/>
      <c r="AI340" s="25"/>
      <c r="AJ340" s="25"/>
      <c r="AK340" s="25"/>
      <c r="AL340" s="25"/>
      <c r="AM340" s="25"/>
      <c r="AN340" s="25"/>
      <c r="AO340" s="25"/>
      <c r="AP340" s="25"/>
      <c r="AQ340" s="25"/>
      <c r="AR340" s="25"/>
      <c r="AS340" s="25"/>
      <c r="AT340" s="25"/>
      <c r="AU340" s="25"/>
      <c r="AV340" s="25"/>
      <c r="AW340" s="25"/>
      <c r="AX340" s="25"/>
      <c r="AY340" s="25"/>
      <c r="AZ340" s="25"/>
      <c r="BA340" s="25"/>
      <c r="BB340" s="25"/>
      <c r="BC340" s="25"/>
      <c r="BD340" s="25"/>
      <c r="BE340" s="25"/>
      <c r="BF340" s="25"/>
      <c r="BG340" s="25"/>
      <c r="BH340" s="25"/>
      <c r="BI340" s="25"/>
      <c r="BJ340" s="25"/>
      <c r="BK340" s="25"/>
      <c r="BL340" s="25"/>
      <c r="BM340" s="25"/>
      <c r="BN340" s="25"/>
      <c r="BO340" s="25"/>
      <c r="BP340" s="25"/>
      <c r="BQ340" s="25"/>
      <c r="BR340" s="25"/>
      <c r="BS340" s="25"/>
      <c r="BT340" s="25"/>
      <c r="BU340" s="25"/>
      <c r="BV340" s="25"/>
      <c r="BW340" s="25"/>
      <c r="BX340" s="25"/>
      <c r="BY340" s="25"/>
      <c r="BZ340" s="25"/>
      <c r="CA340" s="25"/>
      <c r="CB340" s="25"/>
      <c r="CC340" s="25"/>
      <c r="CD340" s="25"/>
      <c r="CE340" s="25"/>
      <c r="CF340" s="25"/>
      <c r="CG340" s="25"/>
      <c r="CH340" s="25"/>
      <c r="CI340" s="25"/>
    </row>
    <row r="341" spans="1:87" ht="14">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25"/>
      <c r="AL341" s="25"/>
      <c r="AM341" s="25"/>
      <c r="AN341" s="25"/>
      <c r="AO341" s="25"/>
      <c r="AP341" s="25"/>
      <c r="AQ341" s="25"/>
      <c r="AR341" s="25"/>
      <c r="AS341" s="25"/>
      <c r="AT341" s="25"/>
      <c r="AU341" s="25"/>
      <c r="AV341" s="25"/>
      <c r="AW341" s="25"/>
      <c r="AX341" s="25"/>
      <c r="AY341" s="25"/>
      <c r="AZ341" s="25"/>
      <c r="BA341" s="25"/>
      <c r="BB341" s="25"/>
      <c r="BC341" s="25"/>
      <c r="BD341" s="25"/>
      <c r="BE341" s="25"/>
      <c r="BF341" s="25"/>
      <c r="BG341" s="25"/>
      <c r="BH341" s="25"/>
      <c r="BI341" s="25"/>
      <c r="BJ341" s="25"/>
      <c r="BK341" s="25"/>
      <c r="BL341" s="25"/>
      <c r="BM341" s="25"/>
      <c r="BN341" s="25"/>
      <c r="BO341" s="25"/>
      <c r="BP341" s="25"/>
      <c r="BQ341" s="25"/>
      <c r="BR341" s="25"/>
      <c r="BS341" s="25"/>
      <c r="BT341" s="25"/>
      <c r="BU341" s="25"/>
      <c r="BV341" s="25"/>
      <c r="BW341" s="25"/>
      <c r="BX341" s="25"/>
      <c r="BY341" s="25"/>
      <c r="BZ341" s="25"/>
      <c r="CA341" s="25"/>
      <c r="CB341" s="25"/>
      <c r="CC341" s="25"/>
      <c r="CD341" s="25"/>
      <c r="CE341" s="25"/>
      <c r="CF341" s="25"/>
      <c r="CG341" s="25"/>
      <c r="CH341" s="25"/>
      <c r="CI341" s="25"/>
    </row>
    <row r="342" spans="1:87" ht="14">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c r="AH342" s="25"/>
      <c r="AI342" s="25"/>
      <c r="AJ342" s="25"/>
      <c r="AK342" s="25"/>
      <c r="AL342" s="25"/>
      <c r="AM342" s="25"/>
      <c r="AN342" s="25"/>
      <c r="AO342" s="25"/>
      <c r="AP342" s="25"/>
      <c r="AQ342" s="25"/>
      <c r="AR342" s="25"/>
      <c r="AS342" s="25"/>
      <c r="AT342" s="25"/>
      <c r="AU342" s="25"/>
      <c r="AV342" s="25"/>
      <c r="AW342" s="25"/>
      <c r="AX342" s="25"/>
      <c r="AY342" s="25"/>
      <c r="AZ342" s="25"/>
      <c r="BA342" s="25"/>
      <c r="BB342" s="25"/>
      <c r="BC342" s="25"/>
      <c r="BD342" s="25"/>
      <c r="BE342" s="25"/>
      <c r="BF342" s="25"/>
      <c r="BG342" s="25"/>
      <c r="BH342" s="25"/>
      <c r="BI342" s="25"/>
      <c r="BJ342" s="25"/>
      <c r="BK342" s="25"/>
      <c r="BL342" s="25"/>
      <c r="BM342" s="25"/>
      <c r="BN342" s="25"/>
      <c r="BO342" s="25"/>
      <c r="BP342" s="25"/>
      <c r="BQ342" s="25"/>
      <c r="BR342" s="25"/>
      <c r="BS342" s="25"/>
      <c r="BT342" s="25"/>
      <c r="BU342" s="25"/>
      <c r="BV342" s="25"/>
      <c r="BW342" s="25"/>
      <c r="BX342" s="25"/>
      <c r="BY342" s="25"/>
      <c r="BZ342" s="25"/>
      <c r="CA342" s="25"/>
      <c r="CB342" s="25"/>
      <c r="CC342" s="25"/>
      <c r="CD342" s="25"/>
      <c r="CE342" s="25"/>
      <c r="CF342" s="25"/>
      <c r="CG342" s="25"/>
      <c r="CH342" s="25"/>
      <c r="CI342" s="25"/>
    </row>
    <row r="343" spans="1:87" ht="14">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c r="AH343" s="25"/>
      <c r="AI343" s="25"/>
      <c r="AJ343" s="25"/>
      <c r="AK343" s="25"/>
      <c r="AL343" s="25"/>
      <c r="AM343" s="25"/>
      <c r="AN343" s="25"/>
      <c r="AO343" s="25"/>
      <c r="AP343" s="25"/>
      <c r="AQ343" s="25"/>
      <c r="AR343" s="25"/>
      <c r="AS343" s="25"/>
      <c r="AT343" s="25"/>
      <c r="AU343" s="25"/>
      <c r="AV343" s="25"/>
      <c r="AW343" s="25"/>
      <c r="AX343" s="25"/>
      <c r="AY343" s="25"/>
      <c r="AZ343" s="25"/>
      <c r="BA343" s="25"/>
      <c r="BB343" s="25"/>
      <c r="BC343" s="25"/>
      <c r="BD343" s="25"/>
      <c r="BE343" s="25"/>
      <c r="BF343" s="25"/>
      <c r="BG343" s="25"/>
      <c r="BH343" s="25"/>
      <c r="BI343" s="25"/>
      <c r="BJ343" s="25"/>
      <c r="BK343" s="25"/>
      <c r="BL343" s="25"/>
      <c r="BM343" s="25"/>
      <c r="BN343" s="25"/>
      <c r="BO343" s="25"/>
      <c r="BP343" s="25"/>
      <c r="BQ343" s="25"/>
      <c r="BR343" s="25"/>
      <c r="BS343" s="25"/>
      <c r="BT343" s="25"/>
      <c r="BU343" s="25"/>
      <c r="BV343" s="25"/>
      <c r="BW343" s="25"/>
      <c r="BX343" s="25"/>
      <c r="BY343" s="25"/>
      <c r="BZ343" s="25"/>
      <c r="CA343" s="25"/>
      <c r="CB343" s="25"/>
      <c r="CC343" s="25"/>
      <c r="CD343" s="25"/>
      <c r="CE343" s="25"/>
      <c r="CF343" s="25"/>
      <c r="CG343" s="25"/>
      <c r="CH343" s="25"/>
      <c r="CI343" s="25"/>
    </row>
    <row r="344" spans="1:87" ht="1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c r="AH344" s="25"/>
      <c r="AI344" s="25"/>
      <c r="AJ344" s="25"/>
      <c r="AK344" s="25"/>
      <c r="AL344" s="25"/>
      <c r="AM344" s="25"/>
      <c r="AN344" s="25"/>
      <c r="AO344" s="25"/>
      <c r="AP344" s="25"/>
      <c r="AQ344" s="25"/>
      <c r="AR344" s="25"/>
      <c r="AS344" s="25"/>
      <c r="AT344" s="25"/>
      <c r="AU344" s="25"/>
      <c r="AV344" s="25"/>
      <c r="AW344" s="25"/>
      <c r="AX344" s="25"/>
      <c r="AY344" s="25"/>
      <c r="AZ344" s="25"/>
      <c r="BA344" s="25"/>
      <c r="BB344" s="25"/>
      <c r="BC344" s="25"/>
      <c r="BD344" s="25"/>
      <c r="BE344" s="25"/>
      <c r="BF344" s="25"/>
      <c r="BG344" s="25"/>
      <c r="BH344" s="25"/>
      <c r="BI344" s="25"/>
      <c r="BJ344" s="25"/>
      <c r="BK344" s="25"/>
      <c r="BL344" s="25"/>
      <c r="BM344" s="25"/>
      <c r="BN344" s="25"/>
      <c r="BO344" s="25"/>
      <c r="BP344" s="25"/>
      <c r="BQ344" s="25"/>
      <c r="BR344" s="25"/>
      <c r="BS344" s="25"/>
      <c r="BT344" s="25"/>
      <c r="BU344" s="25"/>
      <c r="BV344" s="25"/>
      <c r="BW344" s="25"/>
      <c r="BX344" s="25"/>
      <c r="BY344" s="25"/>
      <c r="BZ344" s="25"/>
      <c r="CA344" s="25"/>
      <c r="CB344" s="25"/>
      <c r="CC344" s="25"/>
      <c r="CD344" s="25"/>
      <c r="CE344" s="25"/>
      <c r="CF344" s="25"/>
      <c r="CG344" s="25"/>
      <c r="CH344" s="25"/>
      <c r="CI344" s="25"/>
    </row>
    <row r="345" spans="1:87" ht="14">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c r="AH345" s="25"/>
      <c r="AI345" s="25"/>
      <c r="AJ345" s="25"/>
      <c r="AK345" s="25"/>
      <c r="AL345" s="25"/>
      <c r="AM345" s="25"/>
      <c r="AN345" s="25"/>
      <c r="AO345" s="25"/>
      <c r="AP345" s="25"/>
      <c r="AQ345" s="25"/>
      <c r="AR345" s="25"/>
      <c r="AS345" s="25"/>
      <c r="AT345" s="25"/>
      <c r="AU345" s="25"/>
      <c r="AV345" s="25"/>
      <c r="AW345" s="25"/>
      <c r="AX345" s="25"/>
      <c r="AY345" s="25"/>
      <c r="AZ345" s="25"/>
      <c r="BA345" s="25"/>
      <c r="BB345" s="25"/>
      <c r="BC345" s="25"/>
      <c r="BD345" s="25"/>
      <c r="BE345" s="25"/>
      <c r="BF345" s="25"/>
      <c r="BG345" s="25"/>
      <c r="BH345" s="25"/>
      <c r="BI345" s="25"/>
      <c r="BJ345" s="25"/>
      <c r="BK345" s="25"/>
      <c r="BL345" s="25"/>
      <c r="BM345" s="25"/>
      <c r="BN345" s="25"/>
      <c r="BO345" s="25"/>
      <c r="BP345" s="25"/>
      <c r="BQ345" s="25"/>
      <c r="BR345" s="25"/>
      <c r="BS345" s="25"/>
      <c r="BT345" s="25"/>
      <c r="BU345" s="25"/>
      <c r="BV345" s="25"/>
      <c r="BW345" s="25"/>
      <c r="BX345" s="25"/>
      <c r="BY345" s="25"/>
      <c r="BZ345" s="25"/>
      <c r="CA345" s="25"/>
      <c r="CB345" s="25"/>
      <c r="CC345" s="25"/>
      <c r="CD345" s="25"/>
      <c r="CE345" s="25"/>
      <c r="CF345" s="25"/>
      <c r="CG345" s="25"/>
      <c r="CH345" s="25"/>
      <c r="CI345" s="25"/>
    </row>
    <row r="346" spans="1:87" ht="14">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c r="AH346" s="25"/>
      <c r="AI346" s="25"/>
      <c r="AJ346" s="25"/>
      <c r="AK346" s="25"/>
      <c r="AL346" s="25"/>
      <c r="AM346" s="25"/>
      <c r="AN346" s="25"/>
      <c r="AO346" s="25"/>
      <c r="AP346" s="25"/>
      <c r="AQ346" s="25"/>
      <c r="AR346" s="25"/>
      <c r="AS346" s="25"/>
      <c r="AT346" s="25"/>
      <c r="AU346" s="25"/>
      <c r="AV346" s="25"/>
      <c r="AW346" s="25"/>
      <c r="AX346" s="25"/>
      <c r="AY346" s="25"/>
      <c r="AZ346" s="25"/>
      <c r="BA346" s="25"/>
      <c r="BB346" s="25"/>
      <c r="BC346" s="25"/>
      <c r="BD346" s="25"/>
      <c r="BE346" s="25"/>
      <c r="BF346" s="25"/>
      <c r="BG346" s="25"/>
      <c r="BH346" s="25"/>
      <c r="BI346" s="25"/>
      <c r="BJ346" s="25"/>
      <c r="BK346" s="25"/>
      <c r="BL346" s="25"/>
      <c r="BM346" s="25"/>
      <c r="BN346" s="25"/>
      <c r="BO346" s="25"/>
      <c r="BP346" s="25"/>
      <c r="BQ346" s="25"/>
      <c r="BR346" s="25"/>
      <c r="BS346" s="25"/>
      <c r="BT346" s="25"/>
      <c r="BU346" s="25"/>
      <c r="BV346" s="25"/>
      <c r="BW346" s="25"/>
      <c r="BX346" s="25"/>
      <c r="BY346" s="25"/>
      <c r="BZ346" s="25"/>
      <c r="CA346" s="25"/>
      <c r="CB346" s="25"/>
      <c r="CC346" s="25"/>
      <c r="CD346" s="25"/>
      <c r="CE346" s="25"/>
      <c r="CF346" s="25"/>
      <c r="CG346" s="25"/>
      <c r="CH346" s="25"/>
      <c r="CI346" s="25"/>
    </row>
    <row r="347" spans="1:87" ht="14">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25"/>
      <c r="AL347" s="25"/>
      <c r="AM347" s="25"/>
      <c r="AN347" s="25"/>
      <c r="AO347" s="25"/>
      <c r="AP347" s="25"/>
      <c r="AQ347" s="25"/>
      <c r="AR347" s="25"/>
      <c r="AS347" s="25"/>
      <c r="AT347" s="25"/>
      <c r="AU347" s="25"/>
      <c r="AV347" s="25"/>
      <c r="AW347" s="25"/>
      <c r="AX347" s="25"/>
      <c r="AY347" s="25"/>
      <c r="AZ347" s="25"/>
      <c r="BA347" s="25"/>
      <c r="BB347" s="25"/>
      <c r="BC347" s="25"/>
      <c r="BD347" s="25"/>
      <c r="BE347" s="25"/>
      <c r="BF347" s="25"/>
      <c r="BG347" s="25"/>
      <c r="BH347" s="25"/>
      <c r="BI347" s="25"/>
      <c r="BJ347" s="25"/>
      <c r="BK347" s="25"/>
      <c r="BL347" s="25"/>
      <c r="BM347" s="25"/>
      <c r="BN347" s="25"/>
      <c r="BO347" s="25"/>
      <c r="BP347" s="25"/>
      <c r="BQ347" s="25"/>
      <c r="BR347" s="25"/>
      <c r="BS347" s="25"/>
      <c r="BT347" s="25"/>
      <c r="BU347" s="25"/>
      <c r="BV347" s="25"/>
      <c r="BW347" s="25"/>
      <c r="BX347" s="25"/>
      <c r="BY347" s="25"/>
      <c r="BZ347" s="25"/>
      <c r="CA347" s="25"/>
      <c r="CB347" s="25"/>
      <c r="CC347" s="25"/>
      <c r="CD347" s="25"/>
      <c r="CE347" s="25"/>
      <c r="CF347" s="25"/>
      <c r="CG347" s="25"/>
      <c r="CH347" s="25"/>
      <c r="CI347" s="25"/>
    </row>
    <row r="348" spans="1:87" ht="14">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c r="AH348" s="25"/>
      <c r="AI348" s="25"/>
      <c r="AJ348" s="25"/>
      <c r="AK348" s="25"/>
      <c r="AL348" s="25"/>
      <c r="AM348" s="25"/>
      <c r="AN348" s="25"/>
      <c r="AO348" s="25"/>
      <c r="AP348" s="25"/>
      <c r="AQ348" s="25"/>
      <c r="AR348" s="25"/>
      <c r="AS348" s="25"/>
      <c r="AT348" s="25"/>
      <c r="AU348" s="25"/>
      <c r="AV348" s="25"/>
      <c r="AW348" s="25"/>
      <c r="AX348" s="25"/>
      <c r="AY348" s="25"/>
      <c r="AZ348" s="25"/>
      <c r="BA348" s="25"/>
      <c r="BB348" s="25"/>
      <c r="BC348" s="25"/>
      <c r="BD348" s="25"/>
      <c r="BE348" s="25"/>
      <c r="BF348" s="25"/>
      <c r="BG348" s="25"/>
      <c r="BH348" s="25"/>
      <c r="BI348" s="25"/>
      <c r="BJ348" s="25"/>
      <c r="BK348" s="25"/>
      <c r="BL348" s="25"/>
      <c r="BM348" s="25"/>
      <c r="BN348" s="25"/>
      <c r="BO348" s="25"/>
      <c r="BP348" s="25"/>
      <c r="BQ348" s="25"/>
      <c r="BR348" s="25"/>
      <c r="BS348" s="25"/>
      <c r="BT348" s="25"/>
      <c r="BU348" s="25"/>
      <c r="BV348" s="25"/>
      <c r="BW348" s="25"/>
      <c r="BX348" s="25"/>
      <c r="BY348" s="25"/>
      <c r="BZ348" s="25"/>
      <c r="CA348" s="25"/>
      <c r="CB348" s="25"/>
      <c r="CC348" s="25"/>
      <c r="CD348" s="25"/>
      <c r="CE348" s="25"/>
      <c r="CF348" s="25"/>
      <c r="CG348" s="25"/>
      <c r="CH348" s="25"/>
      <c r="CI348" s="25"/>
    </row>
    <row r="349" spans="1:87" ht="14">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c r="AH349" s="25"/>
      <c r="AI349" s="25"/>
      <c r="AJ349" s="25"/>
      <c r="AK349" s="25"/>
      <c r="AL349" s="25"/>
      <c r="AM349" s="25"/>
      <c r="AN349" s="25"/>
      <c r="AO349" s="25"/>
      <c r="AP349" s="25"/>
      <c r="AQ349" s="25"/>
      <c r="AR349" s="25"/>
      <c r="AS349" s="25"/>
      <c r="AT349" s="25"/>
      <c r="AU349" s="25"/>
      <c r="AV349" s="25"/>
      <c r="AW349" s="25"/>
      <c r="AX349" s="25"/>
      <c r="AY349" s="25"/>
      <c r="AZ349" s="25"/>
      <c r="BA349" s="25"/>
      <c r="BB349" s="25"/>
      <c r="BC349" s="25"/>
      <c r="BD349" s="25"/>
      <c r="BE349" s="25"/>
      <c r="BF349" s="25"/>
      <c r="BG349" s="25"/>
      <c r="BH349" s="25"/>
      <c r="BI349" s="25"/>
      <c r="BJ349" s="25"/>
      <c r="BK349" s="25"/>
      <c r="BL349" s="25"/>
      <c r="BM349" s="25"/>
      <c r="BN349" s="25"/>
      <c r="BO349" s="25"/>
      <c r="BP349" s="25"/>
      <c r="BQ349" s="25"/>
      <c r="BR349" s="25"/>
      <c r="BS349" s="25"/>
      <c r="BT349" s="25"/>
      <c r="BU349" s="25"/>
      <c r="BV349" s="25"/>
      <c r="BW349" s="25"/>
      <c r="BX349" s="25"/>
      <c r="BY349" s="25"/>
      <c r="BZ349" s="25"/>
      <c r="CA349" s="25"/>
      <c r="CB349" s="25"/>
      <c r="CC349" s="25"/>
      <c r="CD349" s="25"/>
      <c r="CE349" s="25"/>
      <c r="CF349" s="25"/>
      <c r="CG349" s="25"/>
      <c r="CH349" s="25"/>
      <c r="CI349" s="25"/>
    </row>
    <row r="350" spans="1:87" ht="14">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c r="AL350" s="25"/>
      <c r="AM350" s="25"/>
      <c r="AN350" s="25"/>
      <c r="AO350" s="25"/>
      <c r="AP350" s="25"/>
      <c r="AQ350" s="25"/>
      <c r="AR350" s="25"/>
      <c r="AS350" s="25"/>
      <c r="AT350" s="25"/>
      <c r="AU350" s="25"/>
      <c r="AV350" s="25"/>
      <c r="AW350" s="25"/>
      <c r="AX350" s="25"/>
      <c r="AY350" s="25"/>
      <c r="AZ350" s="25"/>
      <c r="BA350" s="25"/>
      <c r="BB350" s="25"/>
      <c r="BC350" s="25"/>
      <c r="BD350" s="25"/>
      <c r="BE350" s="25"/>
      <c r="BF350" s="25"/>
      <c r="BG350" s="25"/>
      <c r="BH350" s="25"/>
      <c r="BI350" s="25"/>
      <c r="BJ350" s="25"/>
      <c r="BK350" s="25"/>
      <c r="BL350" s="25"/>
      <c r="BM350" s="25"/>
      <c r="BN350" s="25"/>
      <c r="BO350" s="25"/>
      <c r="BP350" s="25"/>
      <c r="BQ350" s="25"/>
      <c r="BR350" s="25"/>
      <c r="BS350" s="25"/>
      <c r="BT350" s="25"/>
      <c r="BU350" s="25"/>
      <c r="BV350" s="25"/>
      <c r="BW350" s="25"/>
      <c r="BX350" s="25"/>
      <c r="BY350" s="25"/>
      <c r="BZ350" s="25"/>
      <c r="CA350" s="25"/>
      <c r="CB350" s="25"/>
      <c r="CC350" s="25"/>
      <c r="CD350" s="25"/>
      <c r="CE350" s="25"/>
      <c r="CF350" s="25"/>
      <c r="CG350" s="25"/>
      <c r="CH350" s="25"/>
      <c r="CI350" s="25"/>
    </row>
    <row r="351" spans="1:87" ht="14">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c r="AJ351" s="25"/>
      <c r="AK351" s="25"/>
      <c r="AL351" s="25"/>
      <c r="AM351" s="25"/>
      <c r="AN351" s="25"/>
      <c r="AO351" s="25"/>
      <c r="AP351" s="25"/>
      <c r="AQ351" s="25"/>
      <c r="AR351" s="25"/>
      <c r="AS351" s="25"/>
      <c r="AT351" s="25"/>
      <c r="AU351" s="25"/>
      <c r="AV351" s="25"/>
      <c r="AW351" s="25"/>
      <c r="AX351" s="25"/>
      <c r="AY351" s="25"/>
      <c r="AZ351" s="25"/>
      <c r="BA351" s="25"/>
      <c r="BB351" s="25"/>
      <c r="BC351" s="25"/>
      <c r="BD351" s="25"/>
      <c r="BE351" s="25"/>
      <c r="BF351" s="25"/>
      <c r="BG351" s="25"/>
      <c r="BH351" s="25"/>
      <c r="BI351" s="25"/>
      <c r="BJ351" s="25"/>
      <c r="BK351" s="25"/>
      <c r="BL351" s="25"/>
      <c r="BM351" s="25"/>
      <c r="BN351" s="25"/>
      <c r="BO351" s="25"/>
      <c r="BP351" s="25"/>
      <c r="BQ351" s="25"/>
      <c r="BR351" s="25"/>
      <c r="BS351" s="25"/>
      <c r="BT351" s="25"/>
      <c r="BU351" s="25"/>
      <c r="BV351" s="25"/>
      <c r="BW351" s="25"/>
      <c r="BX351" s="25"/>
      <c r="BY351" s="25"/>
      <c r="BZ351" s="25"/>
      <c r="CA351" s="25"/>
      <c r="CB351" s="25"/>
      <c r="CC351" s="25"/>
      <c r="CD351" s="25"/>
      <c r="CE351" s="25"/>
      <c r="CF351" s="25"/>
      <c r="CG351" s="25"/>
      <c r="CH351" s="25"/>
      <c r="CI351" s="25"/>
    </row>
    <row r="352" spans="1:87" ht="14">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c r="AH352" s="25"/>
      <c r="AI352" s="25"/>
      <c r="AJ352" s="25"/>
      <c r="AK352" s="25"/>
      <c r="AL352" s="25"/>
      <c r="AM352" s="25"/>
      <c r="AN352" s="25"/>
      <c r="AO352" s="25"/>
      <c r="AP352" s="25"/>
      <c r="AQ352" s="25"/>
      <c r="AR352" s="25"/>
      <c r="AS352" s="25"/>
      <c r="AT352" s="25"/>
      <c r="AU352" s="25"/>
      <c r="AV352" s="25"/>
      <c r="AW352" s="25"/>
      <c r="AX352" s="25"/>
      <c r="AY352" s="25"/>
      <c r="AZ352" s="25"/>
      <c r="BA352" s="25"/>
      <c r="BB352" s="25"/>
      <c r="BC352" s="25"/>
      <c r="BD352" s="25"/>
      <c r="BE352" s="25"/>
      <c r="BF352" s="25"/>
      <c r="BG352" s="25"/>
      <c r="BH352" s="25"/>
      <c r="BI352" s="25"/>
      <c r="BJ352" s="25"/>
      <c r="BK352" s="25"/>
      <c r="BL352" s="25"/>
      <c r="BM352" s="25"/>
      <c r="BN352" s="25"/>
      <c r="BO352" s="25"/>
      <c r="BP352" s="25"/>
      <c r="BQ352" s="25"/>
      <c r="BR352" s="25"/>
      <c r="BS352" s="25"/>
      <c r="BT352" s="25"/>
      <c r="BU352" s="25"/>
      <c r="BV352" s="25"/>
      <c r="BW352" s="25"/>
      <c r="BX352" s="25"/>
      <c r="BY352" s="25"/>
      <c r="BZ352" s="25"/>
      <c r="CA352" s="25"/>
      <c r="CB352" s="25"/>
      <c r="CC352" s="25"/>
      <c r="CD352" s="25"/>
      <c r="CE352" s="25"/>
      <c r="CF352" s="25"/>
      <c r="CG352" s="25"/>
      <c r="CH352" s="25"/>
      <c r="CI352" s="25"/>
    </row>
    <row r="353" spans="1:87" ht="14">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c r="AL353" s="25"/>
      <c r="AM353" s="25"/>
      <c r="AN353" s="25"/>
      <c r="AO353" s="25"/>
      <c r="AP353" s="25"/>
      <c r="AQ353" s="25"/>
      <c r="AR353" s="25"/>
      <c r="AS353" s="25"/>
      <c r="AT353" s="25"/>
      <c r="AU353" s="25"/>
      <c r="AV353" s="25"/>
      <c r="AW353" s="25"/>
      <c r="AX353" s="25"/>
      <c r="AY353" s="25"/>
      <c r="AZ353" s="25"/>
      <c r="BA353" s="25"/>
      <c r="BB353" s="25"/>
      <c r="BC353" s="25"/>
      <c r="BD353" s="25"/>
      <c r="BE353" s="25"/>
      <c r="BF353" s="25"/>
      <c r="BG353" s="25"/>
      <c r="BH353" s="25"/>
      <c r="BI353" s="25"/>
      <c r="BJ353" s="25"/>
      <c r="BK353" s="25"/>
      <c r="BL353" s="25"/>
      <c r="BM353" s="25"/>
      <c r="BN353" s="25"/>
      <c r="BO353" s="25"/>
      <c r="BP353" s="25"/>
      <c r="BQ353" s="25"/>
      <c r="BR353" s="25"/>
      <c r="BS353" s="25"/>
      <c r="BT353" s="25"/>
      <c r="BU353" s="25"/>
      <c r="BV353" s="25"/>
      <c r="BW353" s="25"/>
      <c r="BX353" s="25"/>
      <c r="BY353" s="25"/>
      <c r="BZ353" s="25"/>
      <c r="CA353" s="25"/>
      <c r="CB353" s="25"/>
      <c r="CC353" s="25"/>
      <c r="CD353" s="25"/>
      <c r="CE353" s="25"/>
      <c r="CF353" s="25"/>
      <c r="CG353" s="25"/>
      <c r="CH353" s="25"/>
      <c r="CI353" s="25"/>
    </row>
    <row r="354" spans="1:87" ht="1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c r="AH354" s="25"/>
      <c r="AI354" s="25"/>
      <c r="AJ354" s="25"/>
      <c r="AK354" s="25"/>
      <c r="AL354" s="25"/>
      <c r="AM354" s="25"/>
      <c r="AN354" s="25"/>
      <c r="AO354" s="25"/>
      <c r="AP354" s="25"/>
      <c r="AQ354" s="25"/>
      <c r="AR354" s="25"/>
      <c r="AS354" s="25"/>
      <c r="AT354" s="25"/>
      <c r="AU354" s="25"/>
      <c r="AV354" s="25"/>
      <c r="AW354" s="25"/>
      <c r="AX354" s="25"/>
      <c r="AY354" s="25"/>
      <c r="AZ354" s="25"/>
      <c r="BA354" s="25"/>
      <c r="BB354" s="25"/>
      <c r="BC354" s="25"/>
      <c r="BD354" s="25"/>
      <c r="BE354" s="25"/>
      <c r="BF354" s="25"/>
      <c r="BG354" s="25"/>
      <c r="BH354" s="25"/>
      <c r="BI354" s="25"/>
      <c r="BJ354" s="25"/>
      <c r="BK354" s="25"/>
      <c r="BL354" s="25"/>
      <c r="BM354" s="25"/>
      <c r="BN354" s="25"/>
      <c r="BO354" s="25"/>
      <c r="BP354" s="25"/>
      <c r="BQ354" s="25"/>
      <c r="BR354" s="25"/>
      <c r="BS354" s="25"/>
      <c r="BT354" s="25"/>
      <c r="BU354" s="25"/>
      <c r="BV354" s="25"/>
      <c r="BW354" s="25"/>
      <c r="BX354" s="25"/>
      <c r="BY354" s="25"/>
      <c r="BZ354" s="25"/>
      <c r="CA354" s="25"/>
      <c r="CB354" s="25"/>
      <c r="CC354" s="25"/>
      <c r="CD354" s="25"/>
      <c r="CE354" s="25"/>
      <c r="CF354" s="25"/>
      <c r="CG354" s="25"/>
      <c r="CH354" s="25"/>
      <c r="CI354" s="25"/>
    </row>
    <row r="355" spans="1:87" ht="14">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5"/>
      <c r="AK355" s="25"/>
      <c r="AL355" s="25"/>
      <c r="AM355" s="25"/>
      <c r="AN355" s="25"/>
      <c r="AO355" s="25"/>
      <c r="AP355" s="25"/>
      <c r="AQ355" s="25"/>
      <c r="AR355" s="25"/>
      <c r="AS355" s="25"/>
      <c r="AT355" s="25"/>
      <c r="AU355" s="25"/>
      <c r="AV355" s="25"/>
      <c r="AW355" s="25"/>
      <c r="AX355" s="25"/>
      <c r="AY355" s="25"/>
      <c r="AZ355" s="25"/>
      <c r="BA355" s="25"/>
      <c r="BB355" s="25"/>
      <c r="BC355" s="25"/>
      <c r="BD355" s="25"/>
      <c r="BE355" s="25"/>
      <c r="BF355" s="25"/>
      <c r="BG355" s="25"/>
      <c r="BH355" s="25"/>
      <c r="BI355" s="25"/>
      <c r="BJ355" s="25"/>
      <c r="BK355" s="25"/>
      <c r="BL355" s="25"/>
      <c r="BM355" s="25"/>
      <c r="BN355" s="25"/>
      <c r="BO355" s="25"/>
      <c r="BP355" s="25"/>
      <c r="BQ355" s="25"/>
      <c r="BR355" s="25"/>
      <c r="BS355" s="25"/>
      <c r="BT355" s="25"/>
      <c r="BU355" s="25"/>
      <c r="BV355" s="25"/>
      <c r="BW355" s="25"/>
      <c r="BX355" s="25"/>
      <c r="BY355" s="25"/>
      <c r="BZ355" s="25"/>
      <c r="CA355" s="25"/>
      <c r="CB355" s="25"/>
      <c r="CC355" s="25"/>
      <c r="CD355" s="25"/>
      <c r="CE355" s="25"/>
      <c r="CF355" s="25"/>
      <c r="CG355" s="25"/>
      <c r="CH355" s="25"/>
      <c r="CI355" s="25"/>
    </row>
    <row r="356" spans="1:87" ht="14">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c r="AH356" s="25"/>
      <c r="AI356" s="25"/>
      <c r="AJ356" s="25"/>
      <c r="AK356" s="25"/>
      <c r="AL356" s="25"/>
      <c r="AM356" s="25"/>
      <c r="AN356" s="25"/>
      <c r="AO356" s="25"/>
      <c r="AP356" s="25"/>
      <c r="AQ356" s="25"/>
      <c r="AR356" s="25"/>
      <c r="AS356" s="25"/>
      <c r="AT356" s="25"/>
      <c r="AU356" s="25"/>
      <c r="AV356" s="25"/>
      <c r="AW356" s="25"/>
      <c r="AX356" s="25"/>
      <c r="AY356" s="25"/>
      <c r="AZ356" s="25"/>
      <c r="BA356" s="25"/>
      <c r="BB356" s="25"/>
      <c r="BC356" s="25"/>
      <c r="BD356" s="25"/>
      <c r="BE356" s="25"/>
      <c r="BF356" s="25"/>
      <c r="BG356" s="25"/>
      <c r="BH356" s="25"/>
      <c r="BI356" s="25"/>
      <c r="BJ356" s="25"/>
      <c r="BK356" s="25"/>
      <c r="BL356" s="25"/>
      <c r="BM356" s="25"/>
      <c r="BN356" s="25"/>
      <c r="BO356" s="25"/>
      <c r="BP356" s="25"/>
      <c r="BQ356" s="25"/>
      <c r="BR356" s="25"/>
      <c r="BS356" s="25"/>
      <c r="BT356" s="25"/>
      <c r="BU356" s="25"/>
      <c r="BV356" s="25"/>
      <c r="BW356" s="25"/>
      <c r="BX356" s="25"/>
      <c r="BY356" s="25"/>
      <c r="BZ356" s="25"/>
      <c r="CA356" s="25"/>
      <c r="CB356" s="25"/>
      <c r="CC356" s="25"/>
      <c r="CD356" s="25"/>
      <c r="CE356" s="25"/>
      <c r="CF356" s="25"/>
      <c r="CG356" s="25"/>
      <c r="CH356" s="25"/>
      <c r="CI356" s="25"/>
    </row>
    <row r="357" spans="1:87" ht="14">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c r="AJ357" s="25"/>
      <c r="AK357" s="25"/>
      <c r="AL357" s="25"/>
      <c r="AM357" s="25"/>
      <c r="AN357" s="25"/>
      <c r="AO357" s="25"/>
      <c r="AP357" s="25"/>
      <c r="AQ357" s="25"/>
      <c r="AR357" s="25"/>
      <c r="AS357" s="25"/>
      <c r="AT357" s="25"/>
      <c r="AU357" s="25"/>
      <c r="AV357" s="25"/>
      <c r="AW357" s="25"/>
      <c r="AX357" s="25"/>
      <c r="AY357" s="25"/>
      <c r="AZ357" s="25"/>
      <c r="BA357" s="25"/>
      <c r="BB357" s="25"/>
      <c r="BC357" s="25"/>
      <c r="BD357" s="25"/>
      <c r="BE357" s="25"/>
      <c r="BF357" s="25"/>
      <c r="BG357" s="25"/>
      <c r="BH357" s="25"/>
      <c r="BI357" s="25"/>
      <c r="BJ357" s="25"/>
      <c r="BK357" s="25"/>
      <c r="BL357" s="25"/>
      <c r="BM357" s="25"/>
      <c r="BN357" s="25"/>
      <c r="BO357" s="25"/>
      <c r="BP357" s="25"/>
      <c r="BQ357" s="25"/>
      <c r="BR357" s="25"/>
      <c r="BS357" s="25"/>
      <c r="BT357" s="25"/>
      <c r="BU357" s="25"/>
      <c r="BV357" s="25"/>
      <c r="BW357" s="25"/>
      <c r="BX357" s="25"/>
      <c r="BY357" s="25"/>
      <c r="BZ357" s="25"/>
      <c r="CA357" s="25"/>
      <c r="CB357" s="25"/>
      <c r="CC357" s="25"/>
      <c r="CD357" s="25"/>
      <c r="CE357" s="25"/>
      <c r="CF357" s="25"/>
      <c r="CG357" s="25"/>
      <c r="CH357" s="25"/>
      <c r="CI357" s="25"/>
    </row>
    <row r="358" spans="1:87" ht="14">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c r="AH358" s="25"/>
      <c r="AI358" s="25"/>
      <c r="AJ358" s="25"/>
      <c r="AK358" s="25"/>
      <c r="AL358" s="25"/>
      <c r="AM358" s="25"/>
      <c r="AN358" s="25"/>
      <c r="AO358" s="25"/>
      <c r="AP358" s="25"/>
      <c r="AQ358" s="25"/>
      <c r="AR358" s="25"/>
      <c r="AS358" s="25"/>
      <c r="AT358" s="25"/>
      <c r="AU358" s="25"/>
      <c r="AV358" s="25"/>
      <c r="AW358" s="25"/>
      <c r="AX358" s="25"/>
      <c r="AY358" s="25"/>
      <c r="AZ358" s="25"/>
      <c r="BA358" s="25"/>
      <c r="BB358" s="25"/>
      <c r="BC358" s="25"/>
      <c r="BD358" s="25"/>
      <c r="BE358" s="25"/>
      <c r="BF358" s="25"/>
      <c r="BG358" s="25"/>
      <c r="BH358" s="25"/>
      <c r="BI358" s="25"/>
      <c r="BJ358" s="25"/>
      <c r="BK358" s="25"/>
      <c r="BL358" s="25"/>
      <c r="BM358" s="25"/>
      <c r="BN358" s="25"/>
      <c r="BO358" s="25"/>
      <c r="BP358" s="25"/>
      <c r="BQ358" s="25"/>
      <c r="BR358" s="25"/>
      <c r="BS358" s="25"/>
      <c r="BT358" s="25"/>
      <c r="BU358" s="25"/>
      <c r="BV358" s="25"/>
      <c r="BW358" s="25"/>
      <c r="BX358" s="25"/>
      <c r="BY358" s="25"/>
      <c r="BZ358" s="25"/>
      <c r="CA358" s="25"/>
      <c r="CB358" s="25"/>
      <c r="CC358" s="25"/>
      <c r="CD358" s="25"/>
      <c r="CE358" s="25"/>
      <c r="CF358" s="25"/>
      <c r="CG358" s="25"/>
      <c r="CH358" s="25"/>
      <c r="CI358" s="25"/>
    </row>
    <row r="359" spans="1:87" ht="14">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c r="AH359" s="25"/>
      <c r="AI359" s="25"/>
      <c r="AJ359" s="25"/>
      <c r="AK359" s="25"/>
      <c r="AL359" s="25"/>
      <c r="AM359" s="25"/>
      <c r="AN359" s="25"/>
      <c r="AO359" s="25"/>
      <c r="AP359" s="25"/>
      <c r="AQ359" s="25"/>
      <c r="AR359" s="25"/>
      <c r="AS359" s="25"/>
      <c r="AT359" s="25"/>
      <c r="AU359" s="25"/>
      <c r="AV359" s="25"/>
      <c r="AW359" s="25"/>
      <c r="AX359" s="25"/>
      <c r="AY359" s="25"/>
      <c r="AZ359" s="25"/>
      <c r="BA359" s="25"/>
      <c r="BB359" s="25"/>
      <c r="BC359" s="25"/>
      <c r="BD359" s="25"/>
      <c r="BE359" s="25"/>
      <c r="BF359" s="25"/>
      <c r="BG359" s="25"/>
      <c r="BH359" s="25"/>
      <c r="BI359" s="25"/>
      <c r="BJ359" s="25"/>
      <c r="BK359" s="25"/>
      <c r="BL359" s="25"/>
      <c r="BM359" s="25"/>
      <c r="BN359" s="25"/>
      <c r="BO359" s="25"/>
      <c r="BP359" s="25"/>
      <c r="BQ359" s="25"/>
      <c r="BR359" s="25"/>
      <c r="BS359" s="25"/>
      <c r="BT359" s="25"/>
      <c r="BU359" s="25"/>
      <c r="BV359" s="25"/>
      <c r="BW359" s="25"/>
      <c r="BX359" s="25"/>
      <c r="BY359" s="25"/>
      <c r="BZ359" s="25"/>
      <c r="CA359" s="25"/>
      <c r="CB359" s="25"/>
      <c r="CC359" s="25"/>
      <c r="CD359" s="25"/>
      <c r="CE359" s="25"/>
      <c r="CF359" s="25"/>
      <c r="CG359" s="25"/>
      <c r="CH359" s="25"/>
      <c r="CI359" s="25"/>
    </row>
    <row r="360" spans="1:87" ht="14">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c r="AH360" s="25"/>
      <c r="AI360" s="25"/>
      <c r="AJ360" s="25"/>
      <c r="AK360" s="25"/>
      <c r="AL360" s="25"/>
      <c r="AM360" s="25"/>
      <c r="AN360" s="25"/>
      <c r="AO360" s="25"/>
      <c r="AP360" s="25"/>
      <c r="AQ360" s="25"/>
      <c r="AR360" s="25"/>
      <c r="AS360" s="25"/>
      <c r="AT360" s="25"/>
      <c r="AU360" s="25"/>
      <c r="AV360" s="25"/>
      <c r="AW360" s="25"/>
      <c r="AX360" s="25"/>
      <c r="AY360" s="25"/>
      <c r="AZ360" s="25"/>
      <c r="BA360" s="25"/>
      <c r="BB360" s="25"/>
      <c r="BC360" s="25"/>
      <c r="BD360" s="25"/>
      <c r="BE360" s="25"/>
      <c r="BF360" s="25"/>
      <c r="BG360" s="25"/>
      <c r="BH360" s="25"/>
      <c r="BI360" s="25"/>
      <c r="BJ360" s="25"/>
      <c r="BK360" s="25"/>
      <c r="BL360" s="25"/>
      <c r="BM360" s="25"/>
      <c r="BN360" s="25"/>
      <c r="BO360" s="25"/>
      <c r="BP360" s="25"/>
      <c r="BQ360" s="25"/>
      <c r="BR360" s="25"/>
      <c r="BS360" s="25"/>
      <c r="BT360" s="25"/>
      <c r="BU360" s="25"/>
      <c r="BV360" s="25"/>
      <c r="BW360" s="25"/>
      <c r="BX360" s="25"/>
      <c r="BY360" s="25"/>
      <c r="BZ360" s="25"/>
      <c r="CA360" s="25"/>
      <c r="CB360" s="25"/>
      <c r="CC360" s="25"/>
      <c r="CD360" s="25"/>
      <c r="CE360" s="25"/>
      <c r="CF360" s="25"/>
      <c r="CG360" s="25"/>
      <c r="CH360" s="25"/>
      <c r="CI360" s="25"/>
    </row>
    <row r="361" spans="1:87" ht="14">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c r="AH361" s="25"/>
      <c r="AI361" s="25"/>
      <c r="AJ361" s="25"/>
      <c r="AK361" s="25"/>
      <c r="AL361" s="25"/>
      <c r="AM361" s="25"/>
      <c r="AN361" s="25"/>
      <c r="AO361" s="25"/>
      <c r="AP361" s="25"/>
      <c r="AQ361" s="25"/>
      <c r="AR361" s="25"/>
      <c r="AS361" s="25"/>
      <c r="AT361" s="25"/>
      <c r="AU361" s="25"/>
      <c r="AV361" s="25"/>
      <c r="AW361" s="25"/>
      <c r="AX361" s="25"/>
      <c r="AY361" s="25"/>
      <c r="AZ361" s="25"/>
      <c r="BA361" s="25"/>
      <c r="BB361" s="25"/>
      <c r="BC361" s="25"/>
      <c r="BD361" s="25"/>
      <c r="BE361" s="25"/>
      <c r="BF361" s="25"/>
      <c r="BG361" s="25"/>
      <c r="BH361" s="25"/>
      <c r="BI361" s="25"/>
      <c r="BJ361" s="25"/>
      <c r="BK361" s="25"/>
      <c r="BL361" s="25"/>
      <c r="BM361" s="25"/>
      <c r="BN361" s="25"/>
      <c r="BO361" s="25"/>
      <c r="BP361" s="25"/>
      <c r="BQ361" s="25"/>
      <c r="BR361" s="25"/>
      <c r="BS361" s="25"/>
      <c r="BT361" s="25"/>
      <c r="BU361" s="25"/>
      <c r="BV361" s="25"/>
      <c r="BW361" s="25"/>
      <c r="BX361" s="25"/>
      <c r="BY361" s="25"/>
      <c r="BZ361" s="25"/>
      <c r="CA361" s="25"/>
      <c r="CB361" s="25"/>
      <c r="CC361" s="25"/>
      <c r="CD361" s="25"/>
      <c r="CE361" s="25"/>
      <c r="CF361" s="25"/>
      <c r="CG361" s="25"/>
      <c r="CH361" s="25"/>
      <c r="CI361" s="25"/>
    </row>
    <row r="362" spans="1:87" ht="14">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c r="AH362" s="25"/>
      <c r="AI362" s="25"/>
      <c r="AJ362" s="25"/>
      <c r="AK362" s="25"/>
      <c r="AL362" s="25"/>
      <c r="AM362" s="25"/>
      <c r="AN362" s="25"/>
      <c r="AO362" s="25"/>
      <c r="AP362" s="25"/>
      <c r="AQ362" s="25"/>
      <c r="AR362" s="25"/>
      <c r="AS362" s="25"/>
      <c r="AT362" s="25"/>
      <c r="AU362" s="25"/>
      <c r="AV362" s="25"/>
      <c r="AW362" s="25"/>
      <c r="AX362" s="25"/>
      <c r="AY362" s="25"/>
      <c r="AZ362" s="25"/>
      <c r="BA362" s="25"/>
      <c r="BB362" s="25"/>
      <c r="BC362" s="25"/>
      <c r="BD362" s="25"/>
      <c r="BE362" s="25"/>
      <c r="BF362" s="25"/>
      <c r="BG362" s="25"/>
      <c r="BH362" s="25"/>
      <c r="BI362" s="25"/>
      <c r="BJ362" s="25"/>
      <c r="BK362" s="25"/>
      <c r="BL362" s="25"/>
      <c r="BM362" s="25"/>
      <c r="BN362" s="25"/>
      <c r="BO362" s="25"/>
      <c r="BP362" s="25"/>
      <c r="BQ362" s="25"/>
      <c r="BR362" s="25"/>
      <c r="BS362" s="25"/>
      <c r="BT362" s="25"/>
      <c r="BU362" s="25"/>
      <c r="BV362" s="25"/>
      <c r="BW362" s="25"/>
      <c r="BX362" s="25"/>
      <c r="BY362" s="25"/>
      <c r="BZ362" s="25"/>
      <c r="CA362" s="25"/>
      <c r="CB362" s="25"/>
      <c r="CC362" s="25"/>
      <c r="CD362" s="25"/>
      <c r="CE362" s="25"/>
      <c r="CF362" s="25"/>
      <c r="CG362" s="25"/>
      <c r="CH362" s="25"/>
      <c r="CI362" s="25"/>
    </row>
    <row r="363" spans="1:87" ht="14">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c r="AH363" s="25"/>
      <c r="AI363" s="25"/>
      <c r="AJ363" s="25"/>
      <c r="AK363" s="25"/>
      <c r="AL363" s="25"/>
      <c r="AM363" s="25"/>
      <c r="AN363" s="25"/>
      <c r="AO363" s="25"/>
      <c r="AP363" s="25"/>
      <c r="AQ363" s="25"/>
      <c r="AR363" s="25"/>
      <c r="AS363" s="25"/>
      <c r="AT363" s="25"/>
      <c r="AU363" s="25"/>
      <c r="AV363" s="25"/>
      <c r="AW363" s="25"/>
      <c r="AX363" s="25"/>
      <c r="AY363" s="25"/>
      <c r="AZ363" s="25"/>
      <c r="BA363" s="25"/>
      <c r="BB363" s="25"/>
      <c r="BC363" s="25"/>
      <c r="BD363" s="25"/>
      <c r="BE363" s="25"/>
      <c r="BF363" s="25"/>
      <c r="BG363" s="25"/>
      <c r="BH363" s="25"/>
      <c r="BI363" s="25"/>
      <c r="BJ363" s="25"/>
      <c r="BK363" s="25"/>
      <c r="BL363" s="25"/>
      <c r="BM363" s="25"/>
      <c r="BN363" s="25"/>
      <c r="BO363" s="25"/>
      <c r="BP363" s="25"/>
      <c r="BQ363" s="25"/>
      <c r="BR363" s="25"/>
      <c r="BS363" s="25"/>
      <c r="BT363" s="25"/>
      <c r="BU363" s="25"/>
      <c r="BV363" s="25"/>
      <c r="BW363" s="25"/>
      <c r="BX363" s="25"/>
      <c r="BY363" s="25"/>
      <c r="BZ363" s="25"/>
      <c r="CA363" s="25"/>
      <c r="CB363" s="25"/>
      <c r="CC363" s="25"/>
      <c r="CD363" s="25"/>
      <c r="CE363" s="25"/>
      <c r="CF363" s="25"/>
      <c r="CG363" s="25"/>
      <c r="CH363" s="25"/>
      <c r="CI363" s="25"/>
    </row>
    <row r="364" spans="1:87" ht="1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c r="AH364" s="25"/>
      <c r="AI364" s="25"/>
      <c r="AJ364" s="25"/>
      <c r="AK364" s="25"/>
      <c r="AL364" s="25"/>
      <c r="AM364" s="25"/>
      <c r="AN364" s="25"/>
      <c r="AO364" s="25"/>
      <c r="AP364" s="25"/>
      <c r="AQ364" s="25"/>
      <c r="AR364" s="25"/>
      <c r="AS364" s="25"/>
      <c r="AT364" s="25"/>
      <c r="AU364" s="25"/>
      <c r="AV364" s="25"/>
      <c r="AW364" s="25"/>
      <c r="AX364" s="25"/>
      <c r="AY364" s="25"/>
      <c r="AZ364" s="25"/>
      <c r="BA364" s="25"/>
      <c r="BB364" s="25"/>
      <c r="BC364" s="25"/>
      <c r="BD364" s="25"/>
      <c r="BE364" s="25"/>
      <c r="BF364" s="25"/>
      <c r="BG364" s="25"/>
      <c r="BH364" s="25"/>
      <c r="BI364" s="25"/>
      <c r="BJ364" s="25"/>
      <c r="BK364" s="25"/>
      <c r="BL364" s="25"/>
      <c r="BM364" s="25"/>
      <c r="BN364" s="25"/>
      <c r="BO364" s="25"/>
      <c r="BP364" s="25"/>
      <c r="BQ364" s="25"/>
      <c r="BR364" s="25"/>
      <c r="BS364" s="25"/>
      <c r="BT364" s="25"/>
      <c r="BU364" s="25"/>
      <c r="BV364" s="25"/>
      <c r="BW364" s="25"/>
      <c r="BX364" s="25"/>
      <c r="BY364" s="25"/>
      <c r="BZ364" s="25"/>
      <c r="CA364" s="25"/>
      <c r="CB364" s="25"/>
      <c r="CC364" s="25"/>
      <c r="CD364" s="25"/>
      <c r="CE364" s="25"/>
      <c r="CF364" s="25"/>
      <c r="CG364" s="25"/>
      <c r="CH364" s="25"/>
      <c r="CI364" s="25"/>
    </row>
    <row r="365" spans="1:87" ht="14">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c r="AH365" s="25"/>
      <c r="AI365" s="25"/>
      <c r="AJ365" s="25"/>
      <c r="AK365" s="25"/>
      <c r="AL365" s="25"/>
      <c r="AM365" s="25"/>
      <c r="AN365" s="25"/>
      <c r="AO365" s="25"/>
      <c r="AP365" s="25"/>
      <c r="AQ365" s="25"/>
      <c r="AR365" s="25"/>
      <c r="AS365" s="25"/>
      <c r="AT365" s="25"/>
      <c r="AU365" s="25"/>
      <c r="AV365" s="25"/>
      <c r="AW365" s="25"/>
      <c r="AX365" s="25"/>
      <c r="AY365" s="25"/>
      <c r="AZ365" s="25"/>
      <c r="BA365" s="25"/>
      <c r="BB365" s="25"/>
      <c r="BC365" s="25"/>
      <c r="BD365" s="25"/>
      <c r="BE365" s="25"/>
      <c r="BF365" s="25"/>
      <c r="BG365" s="25"/>
      <c r="BH365" s="25"/>
      <c r="BI365" s="25"/>
      <c r="BJ365" s="25"/>
      <c r="BK365" s="25"/>
      <c r="BL365" s="25"/>
      <c r="BM365" s="25"/>
      <c r="BN365" s="25"/>
      <c r="BO365" s="25"/>
      <c r="BP365" s="25"/>
      <c r="BQ365" s="25"/>
      <c r="BR365" s="25"/>
      <c r="BS365" s="25"/>
      <c r="BT365" s="25"/>
      <c r="BU365" s="25"/>
      <c r="BV365" s="25"/>
      <c r="BW365" s="25"/>
      <c r="BX365" s="25"/>
      <c r="BY365" s="25"/>
      <c r="BZ365" s="25"/>
      <c r="CA365" s="25"/>
      <c r="CB365" s="25"/>
      <c r="CC365" s="25"/>
      <c r="CD365" s="25"/>
      <c r="CE365" s="25"/>
      <c r="CF365" s="25"/>
      <c r="CG365" s="25"/>
      <c r="CH365" s="25"/>
      <c r="CI365" s="25"/>
    </row>
    <row r="366" spans="1:87" ht="14">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c r="AH366" s="25"/>
      <c r="AI366" s="25"/>
      <c r="AJ366" s="25"/>
      <c r="AK366" s="25"/>
      <c r="AL366" s="25"/>
      <c r="AM366" s="25"/>
      <c r="AN366" s="25"/>
      <c r="AO366" s="25"/>
      <c r="AP366" s="25"/>
      <c r="AQ366" s="25"/>
      <c r="AR366" s="25"/>
      <c r="AS366" s="25"/>
      <c r="AT366" s="25"/>
      <c r="AU366" s="25"/>
      <c r="AV366" s="25"/>
      <c r="AW366" s="25"/>
      <c r="AX366" s="25"/>
      <c r="AY366" s="25"/>
      <c r="AZ366" s="25"/>
      <c r="BA366" s="25"/>
      <c r="BB366" s="25"/>
      <c r="BC366" s="25"/>
      <c r="BD366" s="25"/>
      <c r="BE366" s="25"/>
      <c r="BF366" s="25"/>
      <c r="BG366" s="25"/>
      <c r="BH366" s="25"/>
      <c r="BI366" s="25"/>
      <c r="BJ366" s="25"/>
      <c r="BK366" s="25"/>
      <c r="BL366" s="25"/>
      <c r="BM366" s="25"/>
      <c r="BN366" s="25"/>
      <c r="BO366" s="25"/>
      <c r="BP366" s="25"/>
      <c r="BQ366" s="25"/>
      <c r="BR366" s="25"/>
      <c r="BS366" s="25"/>
      <c r="BT366" s="25"/>
      <c r="BU366" s="25"/>
      <c r="BV366" s="25"/>
      <c r="BW366" s="25"/>
      <c r="BX366" s="25"/>
      <c r="BY366" s="25"/>
      <c r="BZ366" s="25"/>
      <c r="CA366" s="25"/>
      <c r="CB366" s="25"/>
      <c r="CC366" s="25"/>
      <c r="CD366" s="25"/>
      <c r="CE366" s="25"/>
      <c r="CF366" s="25"/>
      <c r="CG366" s="25"/>
      <c r="CH366" s="25"/>
      <c r="CI366" s="25"/>
    </row>
    <row r="367" spans="1:87" ht="14">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c r="AH367" s="25"/>
      <c r="AI367" s="25"/>
      <c r="AJ367" s="25"/>
      <c r="AK367" s="25"/>
      <c r="AL367" s="25"/>
      <c r="AM367" s="25"/>
      <c r="AN367" s="25"/>
      <c r="AO367" s="25"/>
      <c r="AP367" s="25"/>
      <c r="AQ367" s="25"/>
      <c r="AR367" s="25"/>
      <c r="AS367" s="25"/>
      <c r="AT367" s="25"/>
      <c r="AU367" s="25"/>
      <c r="AV367" s="25"/>
      <c r="AW367" s="25"/>
      <c r="AX367" s="25"/>
      <c r="AY367" s="25"/>
      <c r="AZ367" s="25"/>
      <c r="BA367" s="25"/>
      <c r="BB367" s="25"/>
      <c r="BC367" s="25"/>
      <c r="BD367" s="25"/>
      <c r="BE367" s="25"/>
      <c r="BF367" s="25"/>
      <c r="BG367" s="25"/>
      <c r="BH367" s="25"/>
      <c r="BI367" s="25"/>
      <c r="BJ367" s="25"/>
      <c r="BK367" s="25"/>
      <c r="BL367" s="25"/>
      <c r="BM367" s="25"/>
      <c r="BN367" s="25"/>
      <c r="BO367" s="25"/>
      <c r="BP367" s="25"/>
      <c r="BQ367" s="25"/>
      <c r="BR367" s="25"/>
      <c r="BS367" s="25"/>
      <c r="BT367" s="25"/>
      <c r="BU367" s="25"/>
      <c r="BV367" s="25"/>
      <c r="BW367" s="25"/>
      <c r="BX367" s="25"/>
      <c r="BY367" s="25"/>
      <c r="BZ367" s="25"/>
      <c r="CA367" s="25"/>
      <c r="CB367" s="25"/>
      <c r="CC367" s="25"/>
      <c r="CD367" s="25"/>
      <c r="CE367" s="25"/>
      <c r="CF367" s="25"/>
      <c r="CG367" s="25"/>
      <c r="CH367" s="25"/>
      <c r="CI367" s="25"/>
    </row>
    <row r="368" spans="1:87" ht="14">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c r="AJ368" s="25"/>
      <c r="AK368" s="25"/>
      <c r="AL368" s="25"/>
      <c r="AM368" s="25"/>
      <c r="AN368" s="25"/>
      <c r="AO368" s="25"/>
      <c r="AP368" s="25"/>
      <c r="AQ368" s="25"/>
      <c r="AR368" s="25"/>
      <c r="AS368" s="25"/>
      <c r="AT368" s="25"/>
      <c r="AU368" s="25"/>
      <c r="AV368" s="25"/>
      <c r="AW368" s="25"/>
      <c r="AX368" s="25"/>
      <c r="AY368" s="25"/>
      <c r="AZ368" s="25"/>
      <c r="BA368" s="25"/>
      <c r="BB368" s="25"/>
      <c r="BC368" s="25"/>
      <c r="BD368" s="25"/>
      <c r="BE368" s="25"/>
      <c r="BF368" s="25"/>
      <c r="BG368" s="25"/>
      <c r="BH368" s="25"/>
      <c r="BI368" s="25"/>
      <c r="BJ368" s="25"/>
      <c r="BK368" s="25"/>
      <c r="BL368" s="25"/>
      <c r="BM368" s="25"/>
      <c r="BN368" s="25"/>
      <c r="BO368" s="25"/>
      <c r="BP368" s="25"/>
      <c r="BQ368" s="25"/>
      <c r="BR368" s="25"/>
      <c r="BS368" s="25"/>
      <c r="BT368" s="25"/>
      <c r="BU368" s="25"/>
      <c r="BV368" s="25"/>
      <c r="BW368" s="25"/>
      <c r="BX368" s="25"/>
      <c r="BY368" s="25"/>
      <c r="BZ368" s="25"/>
      <c r="CA368" s="25"/>
      <c r="CB368" s="25"/>
      <c r="CC368" s="25"/>
      <c r="CD368" s="25"/>
      <c r="CE368" s="25"/>
      <c r="CF368" s="25"/>
      <c r="CG368" s="25"/>
      <c r="CH368" s="25"/>
      <c r="CI368" s="25"/>
    </row>
    <row r="369" spans="1:87" ht="14">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25"/>
      <c r="AK369" s="25"/>
      <c r="AL369" s="25"/>
      <c r="AM369" s="25"/>
      <c r="AN369" s="25"/>
      <c r="AO369" s="25"/>
      <c r="AP369" s="25"/>
      <c r="AQ369" s="25"/>
      <c r="AR369" s="25"/>
      <c r="AS369" s="25"/>
      <c r="AT369" s="25"/>
      <c r="AU369" s="25"/>
      <c r="AV369" s="25"/>
      <c r="AW369" s="25"/>
      <c r="AX369" s="25"/>
      <c r="AY369" s="25"/>
      <c r="AZ369" s="25"/>
      <c r="BA369" s="25"/>
      <c r="BB369" s="25"/>
      <c r="BC369" s="25"/>
      <c r="BD369" s="25"/>
      <c r="BE369" s="25"/>
      <c r="BF369" s="25"/>
      <c r="BG369" s="25"/>
      <c r="BH369" s="25"/>
      <c r="BI369" s="25"/>
      <c r="BJ369" s="25"/>
      <c r="BK369" s="25"/>
      <c r="BL369" s="25"/>
      <c r="BM369" s="25"/>
      <c r="BN369" s="25"/>
      <c r="BO369" s="25"/>
      <c r="BP369" s="25"/>
      <c r="BQ369" s="25"/>
      <c r="BR369" s="25"/>
      <c r="BS369" s="25"/>
      <c r="BT369" s="25"/>
      <c r="BU369" s="25"/>
      <c r="BV369" s="25"/>
      <c r="BW369" s="25"/>
      <c r="BX369" s="25"/>
      <c r="BY369" s="25"/>
      <c r="BZ369" s="25"/>
      <c r="CA369" s="25"/>
      <c r="CB369" s="25"/>
      <c r="CC369" s="25"/>
      <c r="CD369" s="25"/>
      <c r="CE369" s="25"/>
      <c r="CF369" s="25"/>
      <c r="CG369" s="25"/>
      <c r="CH369" s="25"/>
      <c r="CI369" s="25"/>
    </row>
    <row r="370" spans="1:87" ht="14">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c r="AJ370" s="25"/>
      <c r="AK370" s="25"/>
      <c r="AL370" s="25"/>
      <c r="AM370" s="25"/>
      <c r="AN370" s="25"/>
      <c r="AO370" s="25"/>
      <c r="AP370" s="25"/>
      <c r="AQ370" s="25"/>
      <c r="AR370" s="25"/>
      <c r="AS370" s="25"/>
      <c r="AT370" s="25"/>
      <c r="AU370" s="25"/>
      <c r="AV370" s="25"/>
      <c r="AW370" s="25"/>
      <c r="AX370" s="25"/>
      <c r="AY370" s="25"/>
      <c r="AZ370" s="25"/>
      <c r="BA370" s="25"/>
      <c r="BB370" s="25"/>
      <c r="BC370" s="25"/>
      <c r="BD370" s="25"/>
      <c r="BE370" s="25"/>
      <c r="BF370" s="25"/>
      <c r="BG370" s="25"/>
      <c r="BH370" s="25"/>
      <c r="BI370" s="25"/>
      <c r="BJ370" s="25"/>
      <c r="BK370" s="25"/>
      <c r="BL370" s="25"/>
      <c r="BM370" s="25"/>
      <c r="BN370" s="25"/>
      <c r="BO370" s="25"/>
      <c r="BP370" s="25"/>
      <c r="BQ370" s="25"/>
      <c r="BR370" s="25"/>
      <c r="BS370" s="25"/>
      <c r="BT370" s="25"/>
      <c r="BU370" s="25"/>
      <c r="BV370" s="25"/>
      <c r="BW370" s="25"/>
      <c r="BX370" s="25"/>
      <c r="BY370" s="25"/>
      <c r="BZ370" s="25"/>
      <c r="CA370" s="25"/>
      <c r="CB370" s="25"/>
      <c r="CC370" s="25"/>
      <c r="CD370" s="25"/>
      <c r="CE370" s="25"/>
      <c r="CF370" s="25"/>
      <c r="CG370" s="25"/>
      <c r="CH370" s="25"/>
      <c r="CI370" s="25"/>
    </row>
    <row r="371" spans="1:87" ht="14">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25"/>
      <c r="AK371" s="25"/>
      <c r="AL371" s="25"/>
      <c r="AM371" s="25"/>
      <c r="AN371" s="25"/>
      <c r="AO371" s="25"/>
      <c r="AP371" s="25"/>
      <c r="AQ371" s="25"/>
      <c r="AR371" s="25"/>
      <c r="AS371" s="25"/>
      <c r="AT371" s="25"/>
      <c r="AU371" s="25"/>
      <c r="AV371" s="25"/>
      <c r="AW371" s="25"/>
      <c r="AX371" s="25"/>
      <c r="AY371" s="25"/>
      <c r="AZ371" s="25"/>
      <c r="BA371" s="25"/>
      <c r="BB371" s="25"/>
      <c r="BC371" s="25"/>
      <c r="BD371" s="25"/>
      <c r="BE371" s="25"/>
      <c r="BF371" s="25"/>
      <c r="BG371" s="25"/>
      <c r="BH371" s="25"/>
      <c r="BI371" s="25"/>
      <c r="BJ371" s="25"/>
      <c r="BK371" s="25"/>
      <c r="BL371" s="25"/>
      <c r="BM371" s="25"/>
      <c r="BN371" s="25"/>
      <c r="BO371" s="25"/>
      <c r="BP371" s="25"/>
      <c r="BQ371" s="25"/>
      <c r="BR371" s="25"/>
      <c r="BS371" s="25"/>
      <c r="BT371" s="25"/>
      <c r="BU371" s="25"/>
      <c r="BV371" s="25"/>
      <c r="BW371" s="25"/>
      <c r="BX371" s="25"/>
      <c r="BY371" s="25"/>
      <c r="BZ371" s="25"/>
      <c r="CA371" s="25"/>
      <c r="CB371" s="25"/>
      <c r="CC371" s="25"/>
      <c r="CD371" s="25"/>
      <c r="CE371" s="25"/>
      <c r="CF371" s="25"/>
      <c r="CG371" s="25"/>
      <c r="CH371" s="25"/>
      <c r="CI371" s="25"/>
    </row>
    <row r="372" spans="1:87" ht="14">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c r="AH372" s="25"/>
      <c r="AI372" s="25"/>
      <c r="AJ372" s="25"/>
      <c r="AK372" s="25"/>
      <c r="AL372" s="25"/>
      <c r="AM372" s="25"/>
      <c r="AN372" s="25"/>
      <c r="AO372" s="25"/>
      <c r="AP372" s="25"/>
      <c r="AQ372" s="25"/>
      <c r="AR372" s="25"/>
      <c r="AS372" s="25"/>
      <c r="AT372" s="25"/>
      <c r="AU372" s="25"/>
      <c r="AV372" s="25"/>
      <c r="AW372" s="25"/>
      <c r="AX372" s="25"/>
      <c r="AY372" s="25"/>
      <c r="AZ372" s="25"/>
      <c r="BA372" s="25"/>
      <c r="BB372" s="25"/>
      <c r="BC372" s="25"/>
      <c r="BD372" s="25"/>
      <c r="BE372" s="25"/>
      <c r="BF372" s="25"/>
      <c r="BG372" s="25"/>
      <c r="BH372" s="25"/>
      <c r="BI372" s="25"/>
      <c r="BJ372" s="25"/>
      <c r="BK372" s="25"/>
      <c r="BL372" s="25"/>
      <c r="BM372" s="25"/>
      <c r="BN372" s="25"/>
      <c r="BO372" s="25"/>
      <c r="BP372" s="25"/>
      <c r="BQ372" s="25"/>
      <c r="BR372" s="25"/>
      <c r="BS372" s="25"/>
      <c r="BT372" s="25"/>
      <c r="BU372" s="25"/>
      <c r="BV372" s="25"/>
      <c r="BW372" s="25"/>
      <c r="BX372" s="25"/>
      <c r="BY372" s="25"/>
      <c r="BZ372" s="25"/>
      <c r="CA372" s="25"/>
      <c r="CB372" s="25"/>
      <c r="CC372" s="25"/>
      <c r="CD372" s="25"/>
      <c r="CE372" s="25"/>
      <c r="CF372" s="25"/>
      <c r="CG372" s="25"/>
      <c r="CH372" s="25"/>
      <c r="CI372" s="25"/>
    </row>
    <row r="373" spans="1:87" ht="14">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25"/>
      <c r="AK373" s="25"/>
      <c r="AL373" s="25"/>
      <c r="AM373" s="25"/>
      <c r="AN373" s="25"/>
      <c r="AO373" s="25"/>
      <c r="AP373" s="25"/>
      <c r="AQ373" s="25"/>
      <c r="AR373" s="25"/>
      <c r="AS373" s="25"/>
      <c r="AT373" s="25"/>
      <c r="AU373" s="25"/>
      <c r="AV373" s="25"/>
      <c r="AW373" s="25"/>
      <c r="AX373" s="25"/>
      <c r="AY373" s="25"/>
      <c r="AZ373" s="25"/>
      <c r="BA373" s="25"/>
      <c r="BB373" s="25"/>
      <c r="BC373" s="25"/>
      <c r="BD373" s="25"/>
      <c r="BE373" s="25"/>
      <c r="BF373" s="25"/>
      <c r="BG373" s="25"/>
      <c r="BH373" s="25"/>
      <c r="BI373" s="25"/>
      <c r="BJ373" s="25"/>
      <c r="BK373" s="25"/>
      <c r="BL373" s="25"/>
      <c r="BM373" s="25"/>
      <c r="BN373" s="25"/>
      <c r="BO373" s="25"/>
      <c r="BP373" s="25"/>
      <c r="BQ373" s="25"/>
      <c r="BR373" s="25"/>
      <c r="BS373" s="25"/>
      <c r="BT373" s="25"/>
      <c r="BU373" s="25"/>
      <c r="BV373" s="25"/>
      <c r="BW373" s="25"/>
      <c r="BX373" s="25"/>
      <c r="BY373" s="25"/>
      <c r="BZ373" s="25"/>
      <c r="CA373" s="25"/>
      <c r="CB373" s="25"/>
      <c r="CC373" s="25"/>
      <c r="CD373" s="25"/>
      <c r="CE373" s="25"/>
      <c r="CF373" s="25"/>
      <c r="CG373" s="25"/>
      <c r="CH373" s="25"/>
      <c r="CI373" s="25"/>
    </row>
    <row r="374" spans="1:87" ht="1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25"/>
      <c r="AK374" s="25"/>
      <c r="AL374" s="25"/>
      <c r="AM374" s="25"/>
      <c r="AN374" s="25"/>
      <c r="AO374" s="25"/>
      <c r="AP374" s="25"/>
      <c r="AQ374" s="25"/>
      <c r="AR374" s="25"/>
      <c r="AS374" s="25"/>
      <c r="AT374" s="25"/>
      <c r="AU374" s="25"/>
      <c r="AV374" s="25"/>
      <c r="AW374" s="25"/>
      <c r="AX374" s="25"/>
      <c r="AY374" s="25"/>
      <c r="AZ374" s="25"/>
      <c r="BA374" s="25"/>
      <c r="BB374" s="25"/>
      <c r="BC374" s="25"/>
      <c r="BD374" s="25"/>
      <c r="BE374" s="25"/>
      <c r="BF374" s="25"/>
      <c r="BG374" s="25"/>
      <c r="BH374" s="25"/>
      <c r="BI374" s="25"/>
      <c r="BJ374" s="25"/>
      <c r="BK374" s="25"/>
      <c r="BL374" s="25"/>
      <c r="BM374" s="25"/>
      <c r="BN374" s="25"/>
      <c r="BO374" s="25"/>
      <c r="BP374" s="25"/>
      <c r="BQ374" s="25"/>
      <c r="BR374" s="25"/>
      <c r="BS374" s="25"/>
      <c r="BT374" s="25"/>
      <c r="BU374" s="25"/>
      <c r="BV374" s="25"/>
      <c r="BW374" s="25"/>
      <c r="BX374" s="25"/>
      <c r="BY374" s="25"/>
      <c r="BZ374" s="25"/>
      <c r="CA374" s="25"/>
      <c r="CB374" s="25"/>
      <c r="CC374" s="25"/>
      <c r="CD374" s="25"/>
      <c r="CE374" s="25"/>
      <c r="CF374" s="25"/>
      <c r="CG374" s="25"/>
      <c r="CH374" s="25"/>
      <c r="CI374" s="25"/>
    </row>
    <row r="375" spans="1:87" ht="14">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c r="AH375" s="25"/>
      <c r="AI375" s="25"/>
      <c r="AJ375" s="25"/>
      <c r="AK375" s="25"/>
      <c r="AL375" s="25"/>
      <c r="AM375" s="25"/>
      <c r="AN375" s="25"/>
      <c r="AO375" s="25"/>
      <c r="AP375" s="25"/>
      <c r="AQ375" s="25"/>
      <c r="AR375" s="25"/>
      <c r="AS375" s="25"/>
      <c r="AT375" s="25"/>
      <c r="AU375" s="25"/>
      <c r="AV375" s="25"/>
      <c r="AW375" s="25"/>
      <c r="AX375" s="25"/>
      <c r="AY375" s="25"/>
      <c r="AZ375" s="25"/>
      <c r="BA375" s="25"/>
      <c r="BB375" s="25"/>
      <c r="BC375" s="25"/>
      <c r="BD375" s="25"/>
      <c r="BE375" s="25"/>
      <c r="BF375" s="25"/>
      <c r="BG375" s="25"/>
      <c r="BH375" s="25"/>
      <c r="BI375" s="25"/>
      <c r="BJ375" s="25"/>
      <c r="BK375" s="25"/>
      <c r="BL375" s="25"/>
      <c r="BM375" s="25"/>
      <c r="BN375" s="25"/>
      <c r="BO375" s="25"/>
      <c r="BP375" s="25"/>
      <c r="BQ375" s="25"/>
      <c r="BR375" s="25"/>
      <c r="BS375" s="25"/>
      <c r="BT375" s="25"/>
      <c r="BU375" s="25"/>
      <c r="BV375" s="25"/>
      <c r="BW375" s="25"/>
      <c r="BX375" s="25"/>
      <c r="BY375" s="25"/>
      <c r="BZ375" s="25"/>
      <c r="CA375" s="25"/>
      <c r="CB375" s="25"/>
      <c r="CC375" s="25"/>
      <c r="CD375" s="25"/>
      <c r="CE375" s="25"/>
      <c r="CF375" s="25"/>
      <c r="CG375" s="25"/>
      <c r="CH375" s="25"/>
      <c r="CI375" s="25"/>
    </row>
    <row r="376" spans="1:87" ht="14">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25"/>
      <c r="AI376" s="25"/>
      <c r="AJ376" s="25"/>
      <c r="AK376" s="25"/>
      <c r="AL376" s="25"/>
      <c r="AM376" s="25"/>
      <c r="AN376" s="25"/>
      <c r="AO376" s="25"/>
      <c r="AP376" s="25"/>
      <c r="AQ376" s="25"/>
      <c r="AR376" s="25"/>
      <c r="AS376" s="25"/>
      <c r="AT376" s="25"/>
      <c r="AU376" s="25"/>
      <c r="AV376" s="25"/>
      <c r="AW376" s="25"/>
      <c r="AX376" s="25"/>
      <c r="AY376" s="25"/>
      <c r="AZ376" s="25"/>
      <c r="BA376" s="25"/>
      <c r="BB376" s="25"/>
      <c r="BC376" s="25"/>
      <c r="BD376" s="25"/>
      <c r="BE376" s="25"/>
      <c r="BF376" s="25"/>
      <c r="BG376" s="25"/>
      <c r="BH376" s="25"/>
      <c r="BI376" s="25"/>
      <c r="BJ376" s="25"/>
      <c r="BK376" s="25"/>
      <c r="BL376" s="25"/>
      <c r="BM376" s="25"/>
      <c r="BN376" s="25"/>
      <c r="BO376" s="25"/>
      <c r="BP376" s="25"/>
      <c r="BQ376" s="25"/>
      <c r="BR376" s="25"/>
      <c r="BS376" s="25"/>
      <c r="BT376" s="25"/>
      <c r="BU376" s="25"/>
      <c r="BV376" s="25"/>
      <c r="BW376" s="25"/>
      <c r="BX376" s="25"/>
      <c r="BY376" s="25"/>
      <c r="BZ376" s="25"/>
      <c r="CA376" s="25"/>
      <c r="CB376" s="25"/>
      <c r="CC376" s="25"/>
      <c r="CD376" s="25"/>
      <c r="CE376" s="25"/>
      <c r="CF376" s="25"/>
      <c r="CG376" s="25"/>
      <c r="CH376" s="25"/>
      <c r="CI376" s="25"/>
    </row>
    <row r="377" spans="1:87" ht="14">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25"/>
      <c r="AK377" s="25"/>
      <c r="AL377" s="25"/>
      <c r="AM377" s="25"/>
      <c r="AN377" s="25"/>
      <c r="AO377" s="25"/>
      <c r="AP377" s="25"/>
      <c r="AQ377" s="25"/>
      <c r="AR377" s="25"/>
      <c r="AS377" s="25"/>
      <c r="AT377" s="25"/>
      <c r="AU377" s="25"/>
      <c r="AV377" s="25"/>
      <c r="AW377" s="25"/>
      <c r="AX377" s="25"/>
      <c r="AY377" s="25"/>
      <c r="AZ377" s="25"/>
      <c r="BA377" s="25"/>
      <c r="BB377" s="25"/>
      <c r="BC377" s="25"/>
      <c r="BD377" s="25"/>
      <c r="BE377" s="25"/>
      <c r="BF377" s="25"/>
      <c r="BG377" s="25"/>
      <c r="BH377" s="25"/>
      <c r="BI377" s="25"/>
      <c r="BJ377" s="25"/>
      <c r="BK377" s="25"/>
      <c r="BL377" s="25"/>
      <c r="BM377" s="25"/>
      <c r="BN377" s="25"/>
      <c r="BO377" s="25"/>
      <c r="BP377" s="25"/>
      <c r="BQ377" s="25"/>
      <c r="BR377" s="25"/>
      <c r="BS377" s="25"/>
      <c r="BT377" s="25"/>
      <c r="BU377" s="25"/>
      <c r="BV377" s="25"/>
      <c r="BW377" s="25"/>
      <c r="BX377" s="25"/>
      <c r="BY377" s="25"/>
      <c r="BZ377" s="25"/>
      <c r="CA377" s="25"/>
      <c r="CB377" s="25"/>
      <c r="CC377" s="25"/>
      <c r="CD377" s="25"/>
      <c r="CE377" s="25"/>
      <c r="CF377" s="25"/>
      <c r="CG377" s="25"/>
      <c r="CH377" s="25"/>
      <c r="CI377" s="25"/>
    </row>
    <row r="378" spans="1:87" ht="14">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c r="AH378" s="25"/>
      <c r="AI378" s="25"/>
      <c r="AJ378" s="25"/>
      <c r="AK378" s="25"/>
      <c r="AL378" s="25"/>
      <c r="AM378" s="25"/>
      <c r="AN378" s="25"/>
      <c r="AO378" s="25"/>
      <c r="AP378" s="25"/>
      <c r="AQ378" s="25"/>
      <c r="AR378" s="25"/>
      <c r="AS378" s="25"/>
      <c r="AT378" s="25"/>
      <c r="AU378" s="25"/>
      <c r="AV378" s="25"/>
      <c r="AW378" s="25"/>
      <c r="AX378" s="25"/>
      <c r="AY378" s="25"/>
      <c r="AZ378" s="25"/>
      <c r="BA378" s="25"/>
      <c r="BB378" s="25"/>
      <c r="BC378" s="25"/>
      <c r="BD378" s="25"/>
      <c r="BE378" s="25"/>
      <c r="BF378" s="25"/>
      <c r="BG378" s="25"/>
      <c r="BH378" s="25"/>
      <c r="BI378" s="25"/>
      <c r="BJ378" s="25"/>
      <c r="BK378" s="25"/>
      <c r="BL378" s="25"/>
      <c r="BM378" s="25"/>
      <c r="BN378" s="25"/>
      <c r="BO378" s="25"/>
      <c r="BP378" s="25"/>
      <c r="BQ378" s="25"/>
      <c r="BR378" s="25"/>
      <c r="BS378" s="25"/>
      <c r="BT378" s="25"/>
      <c r="BU378" s="25"/>
      <c r="BV378" s="25"/>
      <c r="BW378" s="25"/>
      <c r="BX378" s="25"/>
      <c r="BY378" s="25"/>
      <c r="BZ378" s="25"/>
      <c r="CA378" s="25"/>
      <c r="CB378" s="25"/>
      <c r="CC378" s="25"/>
      <c r="CD378" s="25"/>
      <c r="CE378" s="25"/>
      <c r="CF378" s="25"/>
      <c r="CG378" s="25"/>
      <c r="CH378" s="25"/>
      <c r="CI378" s="25"/>
    </row>
    <row r="379" spans="1:87" ht="14">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c r="AH379" s="25"/>
      <c r="AI379" s="25"/>
      <c r="AJ379" s="25"/>
      <c r="AK379" s="25"/>
      <c r="AL379" s="25"/>
      <c r="AM379" s="25"/>
      <c r="AN379" s="25"/>
      <c r="AO379" s="25"/>
      <c r="AP379" s="25"/>
      <c r="AQ379" s="25"/>
      <c r="AR379" s="25"/>
      <c r="AS379" s="25"/>
      <c r="AT379" s="25"/>
      <c r="AU379" s="25"/>
      <c r="AV379" s="25"/>
      <c r="AW379" s="25"/>
      <c r="AX379" s="25"/>
      <c r="AY379" s="25"/>
      <c r="AZ379" s="25"/>
      <c r="BA379" s="25"/>
      <c r="BB379" s="25"/>
      <c r="BC379" s="25"/>
      <c r="BD379" s="25"/>
      <c r="BE379" s="25"/>
      <c r="BF379" s="25"/>
      <c r="BG379" s="25"/>
      <c r="BH379" s="25"/>
      <c r="BI379" s="25"/>
      <c r="BJ379" s="25"/>
      <c r="BK379" s="25"/>
      <c r="BL379" s="25"/>
      <c r="BM379" s="25"/>
      <c r="BN379" s="25"/>
      <c r="BO379" s="25"/>
      <c r="BP379" s="25"/>
      <c r="BQ379" s="25"/>
      <c r="BR379" s="25"/>
      <c r="BS379" s="25"/>
      <c r="BT379" s="25"/>
      <c r="BU379" s="25"/>
      <c r="BV379" s="25"/>
      <c r="BW379" s="25"/>
      <c r="BX379" s="25"/>
      <c r="BY379" s="25"/>
      <c r="BZ379" s="25"/>
      <c r="CA379" s="25"/>
      <c r="CB379" s="25"/>
      <c r="CC379" s="25"/>
      <c r="CD379" s="25"/>
      <c r="CE379" s="25"/>
      <c r="CF379" s="25"/>
      <c r="CG379" s="25"/>
      <c r="CH379" s="25"/>
      <c r="CI379" s="25"/>
    </row>
    <row r="380" spans="1:87" ht="14">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c r="AH380" s="25"/>
      <c r="AI380" s="25"/>
      <c r="AJ380" s="25"/>
      <c r="AK380" s="25"/>
      <c r="AL380" s="25"/>
      <c r="AM380" s="25"/>
      <c r="AN380" s="25"/>
      <c r="AO380" s="25"/>
      <c r="AP380" s="25"/>
      <c r="AQ380" s="25"/>
      <c r="AR380" s="25"/>
      <c r="AS380" s="25"/>
      <c r="AT380" s="25"/>
      <c r="AU380" s="25"/>
      <c r="AV380" s="25"/>
      <c r="AW380" s="25"/>
      <c r="AX380" s="25"/>
      <c r="AY380" s="25"/>
      <c r="AZ380" s="25"/>
      <c r="BA380" s="25"/>
      <c r="BB380" s="25"/>
      <c r="BC380" s="25"/>
      <c r="BD380" s="25"/>
      <c r="BE380" s="25"/>
      <c r="BF380" s="25"/>
      <c r="BG380" s="25"/>
      <c r="BH380" s="25"/>
      <c r="BI380" s="25"/>
      <c r="BJ380" s="25"/>
      <c r="BK380" s="25"/>
      <c r="BL380" s="25"/>
      <c r="BM380" s="25"/>
      <c r="BN380" s="25"/>
      <c r="BO380" s="25"/>
      <c r="BP380" s="25"/>
      <c r="BQ380" s="25"/>
      <c r="BR380" s="25"/>
      <c r="BS380" s="25"/>
      <c r="BT380" s="25"/>
      <c r="BU380" s="25"/>
      <c r="BV380" s="25"/>
      <c r="BW380" s="25"/>
      <c r="BX380" s="25"/>
      <c r="BY380" s="25"/>
      <c r="BZ380" s="25"/>
      <c r="CA380" s="25"/>
      <c r="CB380" s="25"/>
      <c r="CC380" s="25"/>
      <c r="CD380" s="25"/>
      <c r="CE380" s="25"/>
      <c r="CF380" s="25"/>
      <c r="CG380" s="25"/>
      <c r="CH380" s="25"/>
      <c r="CI380" s="25"/>
    </row>
    <row r="381" spans="1:87" ht="14">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c r="AH381" s="25"/>
      <c r="AI381" s="25"/>
      <c r="AJ381" s="25"/>
      <c r="AK381" s="25"/>
      <c r="AL381" s="25"/>
      <c r="AM381" s="25"/>
      <c r="AN381" s="25"/>
      <c r="AO381" s="25"/>
      <c r="AP381" s="25"/>
      <c r="AQ381" s="25"/>
      <c r="AR381" s="25"/>
      <c r="AS381" s="25"/>
      <c r="AT381" s="25"/>
      <c r="AU381" s="25"/>
      <c r="AV381" s="25"/>
      <c r="AW381" s="25"/>
      <c r="AX381" s="25"/>
      <c r="AY381" s="25"/>
      <c r="AZ381" s="25"/>
      <c r="BA381" s="25"/>
      <c r="BB381" s="25"/>
      <c r="BC381" s="25"/>
      <c r="BD381" s="25"/>
      <c r="BE381" s="25"/>
      <c r="BF381" s="25"/>
      <c r="BG381" s="25"/>
      <c r="BH381" s="25"/>
      <c r="BI381" s="25"/>
      <c r="BJ381" s="25"/>
      <c r="BK381" s="25"/>
      <c r="BL381" s="25"/>
      <c r="BM381" s="25"/>
      <c r="BN381" s="25"/>
      <c r="BO381" s="25"/>
      <c r="BP381" s="25"/>
      <c r="BQ381" s="25"/>
      <c r="BR381" s="25"/>
      <c r="BS381" s="25"/>
      <c r="BT381" s="25"/>
      <c r="BU381" s="25"/>
      <c r="BV381" s="25"/>
      <c r="BW381" s="25"/>
      <c r="BX381" s="25"/>
      <c r="BY381" s="25"/>
      <c r="BZ381" s="25"/>
      <c r="CA381" s="25"/>
      <c r="CB381" s="25"/>
      <c r="CC381" s="25"/>
      <c r="CD381" s="25"/>
      <c r="CE381" s="25"/>
      <c r="CF381" s="25"/>
      <c r="CG381" s="25"/>
      <c r="CH381" s="25"/>
      <c r="CI381" s="25"/>
    </row>
    <row r="382" spans="1:87" ht="14">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c r="AH382" s="25"/>
      <c r="AI382" s="25"/>
      <c r="AJ382" s="25"/>
      <c r="AK382" s="25"/>
      <c r="AL382" s="25"/>
      <c r="AM382" s="25"/>
      <c r="AN382" s="25"/>
      <c r="AO382" s="25"/>
      <c r="AP382" s="25"/>
      <c r="AQ382" s="25"/>
      <c r="AR382" s="25"/>
      <c r="AS382" s="25"/>
      <c r="AT382" s="25"/>
      <c r="AU382" s="25"/>
      <c r="AV382" s="25"/>
      <c r="AW382" s="25"/>
      <c r="AX382" s="25"/>
      <c r="AY382" s="25"/>
      <c r="AZ382" s="25"/>
      <c r="BA382" s="25"/>
      <c r="BB382" s="25"/>
      <c r="BC382" s="25"/>
      <c r="BD382" s="25"/>
      <c r="BE382" s="25"/>
      <c r="BF382" s="25"/>
      <c r="BG382" s="25"/>
      <c r="BH382" s="25"/>
      <c r="BI382" s="25"/>
      <c r="BJ382" s="25"/>
      <c r="BK382" s="25"/>
      <c r="BL382" s="25"/>
      <c r="BM382" s="25"/>
      <c r="BN382" s="25"/>
      <c r="BO382" s="25"/>
      <c r="BP382" s="25"/>
      <c r="BQ382" s="25"/>
      <c r="BR382" s="25"/>
      <c r="BS382" s="25"/>
      <c r="BT382" s="25"/>
      <c r="BU382" s="25"/>
      <c r="BV382" s="25"/>
      <c r="BW382" s="25"/>
      <c r="BX382" s="25"/>
      <c r="BY382" s="25"/>
      <c r="BZ382" s="25"/>
      <c r="CA382" s="25"/>
      <c r="CB382" s="25"/>
      <c r="CC382" s="25"/>
      <c r="CD382" s="25"/>
      <c r="CE382" s="25"/>
      <c r="CF382" s="25"/>
      <c r="CG382" s="25"/>
      <c r="CH382" s="25"/>
      <c r="CI382" s="25"/>
    </row>
    <row r="383" spans="1:87" ht="14">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c r="AH383" s="25"/>
      <c r="AI383" s="25"/>
      <c r="AJ383" s="25"/>
      <c r="AK383" s="25"/>
      <c r="AL383" s="25"/>
      <c r="AM383" s="25"/>
      <c r="AN383" s="25"/>
      <c r="AO383" s="25"/>
      <c r="AP383" s="25"/>
      <c r="AQ383" s="25"/>
      <c r="AR383" s="25"/>
      <c r="AS383" s="25"/>
      <c r="AT383" s="25"/>
      <c r="AU383" s="25"/>
      <c r="AV383" s="25"/>
      <c r="AW383" s="25"/>
      <c r="AX383" s="25"/>
      <c r="AY383" s="25"/>
      <c r="AZ383" s="25"/>
      <c r="BA383" s="25"/>
      <c r="BB383" s="25"/>
      <c r="BC383" s="25"/>
      <c r="BD383" s="25"/>
      <c r="BE383" s="25"/>
      <c r="BF383" s="25"/>
      <c r="BG383" s="25"/>
      <c r="BH383" s="25"/>
      <c r="BI383" s="25"/>
      <c r="BJ383" s="25"/>
      <c r="BK383" s="25"/>
      <c r="BL383" s="25"/>
      <c r="BM383" s="25"/>
      <c r="BN383" s="25"/>
      <c r="BO383" s="25"/>
      <c r="BP383" s="25"/>
      <c r="BQ383" s="25"/>
      <c r="BR383" s="25"/>
      <c r="BS383" s="25"/>
      <c r="BT383" s="25"/>
      <c r="BU383" s="25"/>
      <c r="BV383" s="25"/>
      <c r="BW383" s="25"/>
      <c r="BX383" s="25"/>
      <c r="BY383" s="25"/>
      <c r="BZ383" s="25"/>
      <c r="CA383" s="25"/>
      <c r="CB383" s="25"/>
      <c r="CC383" s="25"/>
      <c r="CD383" s="25"/>
      <c r="CE383" s="25"/>
      <c r="CF383" s="25"/>
      <c r="CG383" s="25"/>
      <c r="CH383" s="25"/>
      <c r="CI383" s="25"/>
    </row>
    <row r="384" spans="1:87" ht="1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c r="AH384" s="25"/>
      <c r="AI384" s="25"/>
      <c r="AJ384" s="25"/>
      <c r="AK384" s="25"/>
      <c r="AL384" s="25"/>
      <c r="AM384" s="25"/>
      <c r="AN384" s="25"/>
      <c r="AO384" s="25"/>
      <c r="AP384" s="25"/>
      <c r="AQ384" s="25"/>
      <c r="AR384" s="25"/>
      <c r="AS384" s="25"/>
      <c r="AT384" s="25"/>
      <c r="AU384" s="25"/>
      <c r="AV384" s="25"/>
      <c r="AW384" s="25"/>
      <c r="AX384" s="25"/>
      <c r="AY384" s="25"/>
      <c r="AZ384" s="25"/>
      <c r="BA384" s="25"/>
      <c r="BB384" s="25"/>
      <c r="BC384" s="25"/>
      <c r="BD384" s="25"/>
      <c r="BE384" s="25"/>
      <c r="BF384" s="25"/>
      <c r="BG384" s="25"/>
      <c r="BH384" s="25"/>
      <c r="BI384" s="25"/>
      <c r="BJ384" s="25"/>
      <c r="BK384" s="25"/>
      <c r="BL384" s="25"/>
      <c r="BM384" s="25"/>
      <c r="BN384" s="25"/>
      <c r="BO384" s="25"/>
      <c r="BP384" s="25"/>
      <c r="BQ384" s="25"/>
      <c r="BR384" s="25"/>
      <c r="BS384" s="25"/>
      <c r="BT384" s="25"/>
      <c r="BU384" s="25"/>
      <c r="BV384" s="25"/>
      <c r="BW384" s="25"/>
      <c r="BX384" s="25"/>
      <c r="BY384" s="25"/>
      <c r="BZ384" s="25"/>
      <c r="CA384" s="25"/>
      <c r="CB384" s="25"/>
      <c r="CC384" s="25"/>
      <c r="CD384" s="25"/>
      <c r="CE384" s="25"/>
      <c r="CF384" s="25"/>
      <c r="CG384" s="25"/>
      <c r="CH384" s="25"/>
      <c r="CI384" s="25"/>
    </row>
    <row r="385" spans="1:87" ht="14">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c r="AH385" s="25"/>
      <c r="AI385" s="25"/>
      <c r="AJ385" s="25"/>
      <c r="AK385" s="25"/>
      <c r="AL385" s="25"/>
      <c r="AM385" s="25"/>
      <c r="AN385" s="25"/>
      <c r="AO385" s="25"/>
      <c r="AP385" s="25"/>
      <c r="AQ385" s="25"/>
      <c r="AR385" s="25"/>
      <c r="AS385" s="25"/>
      <c r="AT385" s="25"/>
      <c r="AU385" s="25"/>
      <c r="AV385" s="25"/>
      <c r="AW385" s="25"/>
      <c r="AX385" s="25"/>
      <c r="AY385" s="25"/>
      <c r="AZ385" s="25"/>
      <c r="BA385" s="25"/>
      <c r="BB385" s="25"/>
      <c r="BC385" s="25"/>
      <c r="BD385" s="25"/>
      <c r="BE385" s="25"/>
      <c r="BF385" s="25"/>
      <c r="BG385" s="25"/>
      <c r="BH385" s="25"/>
      <c r="BI385" s="25"/>
      <c r="BJ385" s="25"/>
      <c r="BK385" s="25"/>
      <c r="BL385" s="25"/>
      <c r="BM385" s="25"/>
      <c r="BN385" s="25"/>
      <c r="BO385" s="25"/>
      <c r="BP385" s="25"/>
      <c r="BQ385" s="25"/>
      <c r="BR385" s="25"/>
      <c r="BS385" s="25"/>
      <c r="BT385" s="25"/>
      <c r="BU385" s="25"/>
      <c r="BV385" s="25"/>
      <c r="BW385" s="25"/>
      <c r="BX385" s="25"/>
      <c r="BY385" s="25"/>
      <c r="BZ385" s="25"/>
      <c r="CA385" s="25"/>
      <c r="CB385" s="25"/>
      <c r="CC385" s="25"/>
      <c r="CD385" s="25"/>
      <c r="CE385" s="25"/>
      <c r="CF385" s="25"/>
      <c r="CG385" s="25"/>
      <c r="CH385" s="25"/>
      <c r="CI385" s="25"/>
    </row>
    <row r="386" spans="1:87" ht="14">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c r="AH386" s="25"/>
      <c r="AI386" s="25"/>
      <c r="AJ386" s="25"/>
      <c r="AK386" s="25"/>
      <c r="AL386" s="25"/>
      <c r="AM386" s="25"/>
      <c r="AN386" s="25"/>
      <c r="AO386" s="25"/>
      <c r="AP386" s="25"/>
      <c r="AQ386" s="25"/>
      <c r="AR386" s="25"/>
      <c r="AS386" s="25"/>
      <c r="AT386" s="25"/>
      <c r="AU386" s="25"/>
      <c r="AV386" s="25"/>
      <c r="AW386" s="25"/>
      <c r="AX386" s="25"/>
      <c r="AY386" s="25"/>
      <c r="AZ386" s="25"/>
      <c r="BA386" s="25"/>
      <c r="BB386" s="25"/>
      <c r="BC386" s="25"/>
      <c r="BD386" s="25"/>
      <c r="BE386" s="25"/>
      <c r="BF386" s="25"/>
      <c r="BG386" s="25"/>
      <c r="BH386" s="25"/>
      <c r="BI386" s="25"/>
      <c r="BJ386" s="25"/>
      <c r="BK386" s="25"/>
      <c r="BL386" s="25"/>
      <c r="BM386" s="25"/>
      <c r="BN386" s="25"/>
      <c r="BO386" s="25"/>
      <c r="BP386" s="25"/>
      <c r="BQ386" s="25"/>
      <c r="BR386" s="25"/>
      <c r="BS386" s="25"/>
      <c r="BT386" s="25"/>
      <c r="BU386" s="25"/>
      <c r="BV386" s="25"/>
      <c r="BW386" s="25"/>
      <c r="BX386" s="25"/>
      <c r="BY386" s="25"/>
      <c r="BZ386" s="25"/>
      <c r="CA386" s="25"/>
      <c r="CB386" s="25"/>
      <c r="CC386" s="25"/>
      <c r="CD386" s="25"/>
      <c r="CE386" s="25"/>
      <c r="CF386" s="25"/>
      <c r="CG386" s="25"/>
      <c r="CH386" s="25"/>
      <c r="CI386" s="25"/>
    </row>
    <row r="387" spans="1:87" ht="14">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5"/>
      <c r="AK387" s="25"/>
      <c r="AL387" s="25"/>
      <c r="AM387" s="25"/>
      <c r="AN387" s="25"/>
      <c r="AO387" s="25"/>
      <c r="AP387" s="25"/>
      <c r="AQ387" s="25"/>
      <c r="AR387" s="25"/>
      <c r="AS387" s="25"/>
      <c r="AT387" s="25"/>
      <c r="AU387" s="25"/>
      <c r="AV387" s="25"/>
      <c r="AW387" s="25"/>
      <c r="AX387" s="25"/>
      <c r="AY387" s="25"/>
      <c r="AZ387" s="25"/>
      <c r="BA387" s="25"/>
      <c r="BB387" s="25"/>
      <c r="BC387" s="25"/>
      <c r="BD387" s="25"/>
      <c r="BE387" s="25"/>
      <c r="BF387" s="25"/>
      <c r="BG387" s="25"/>
      <c r="BH387" s="25"/>
      <c r="BI387" s="25"/>
      <c r="BJ387" s="25"/>
      <c r="BK387" s="25"/>
      <c r="BL387" s="25"/>
      <c r="BM387" s="25"/>
      <c r="BN387" s="25"/>
      <c r="BO387" s="25"/>
      <c r="BP387" s="25"/>
      <c r="BQ387" s="25"/>
      <c r="BR387" s="25"/>
      <c r="BS387" s="25"/>
      <c r="BT387" s="25"/>
      <c r="BU387" s="25"/>
      <c r="BV387" s="25"/>
      <c r="BW387" s="25"/>
      <c r="BX387" s="25"/>
      <c r="BY387" s="25"/>
      <c r="BZ387" s="25"/>
      <c r="CA387" s="25"/>
      <c r="CB387" s="25"/>
      <c r="CC387" s="25"/>
      <c r="CD387" s="25"/>
      <c r="CE387" s="25"/>
      <c r="CF387" s="25"/>
      <c r="CG387" s="25"/>
      <c r="CH387" s="25"/>
      <c r="CI387" s="25"/>
    </row>
    <row r="388" spans="1:87" ht="14">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c r="AH388" s="25"/>
      <c r="AI388" s="25"/>
      <c r="AJ388" s="25"/>
      <c r="AK388" s="25"/>
      <c r="AL388" s="25"/>
      <c r="AM388" s="25"/>
      <c r="AN388" s="25"/>
      <c r="AO388" s="25"/>
      <c r="AP388" s="25"/>
      <c r="AQ388" s="25"/>
      <c r="AR388" s="25"/>
      <c r="AS388" s="25"/>
      <c r="AT388" s="25"/>
      <c r="AU388" s="25"/>
      <c r="AV388" s="25"/>
      <c r="AW388" s="25"/>
      <c r="AX388" s="25"/>
      <c r="AY388" s="25"/>
      <c r="AZ388" s="25"/>
      <c r="BA388" s="25"/>
      <c r="BB388" s="25"/>
      <c r="BC388" s="25"/>
      <c r="BD388" s="25"/>
      <c r="BE388" s="25"/>
      <c r="BF388" s="25"/>
      <c r="BG388" s="25"/>
      <c r="BH388" s="25"/>
      <c r="BI388" s="25"/>
      <c r="BJ388" s="25"/>
      <c r="BK388" s="25"/>
      <c r="BL388" s="25"/>
      <c r="BM388" s="25"/>
      <c r="BN388" s="25"/>
      <c r="BO388" s="25"/>
      <c r="BP388" s="25"/>
      <c r="BQ388" s="25"/>
      <c r="BR388" s="25"/>
      <c r="BS388" s="25"/>
      <c r="BT388" s="25"/>
      <c r="BU388" s="25"/>
      <c r="BV388" s="25"/>
      <c r="BW388" s="25"/>
      <c r="BX388" s="25"/>
      <c r="BY388" s="25"/>
      <c r="BZ388" s="25"/>
      <c r="CA388" s="25"/>
      <c r="CB388" s="25"/>
      <c r="CC388" s="25"/>
      <c r="CD388" s="25"/>
      <c r="CE388" s="25"/>
      <c r="CF388" s="25"/>
      <c r="CG388" s="25"/>
      <c r="CH388" s="25"/>
      <c r="CI388" s="25"/>
    </row>
    <row r="389" spans="1:87" ht="14">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c r="AH389" s="25"/>
      <c r="AI389" s="25"/>
      <c r="AJ389" s="25"/>
      <c r="AK389" s="25"/>
      <c r="AL389" s="25"/>
      <c r="AM389" s="25"/>
      <c r="AN389" s="25"/>
      <c r="AO389" s="25"/>
      <c r="AP389" s="25"/>
      <c r="AQ389" s="25"/>
      <c r="AR389" s="25"/>
      <c r="AS389" s="25"/>
      <c r="AT389" s="25"/>
      <c r="AU389" s="25"/>
      <c r="AV389" s="25"/>
      <c r="AW389" s="25"/>
      <c r="AX389" s="25"/>
      <c r="AY389" s="25"/>
      <c r="AZ389" s="25"/>
      <c r="BA389" s="25"/>
      <c r="BB389" s="25"/>
      <c r="BC389" s="25"/>
      <c r="BD389" s="25"/>
      <c r="BE389" s="25"/>
      <c r="BF389" s="25"/>
      <c r="BG389" s="25"/>
      <c r="BH389" s="25"/>
      <c r="BI389" s="25"/>
      <c r="BJ389" s="25"/>
      <c r="BK389" s="25"/>
      <c r="BL389" s="25"/>
      <c r="BM389" s="25"/>
      <c r="BN389" s="25"/>
      <c r="BO389" s="25"/>
      <c r="BP389" s="25"/>
      <c r="BQ389" s="25"/>
      <c r="BR389" s="25"/>
      <c r="BS389" s="25"/>
      <c r="BT389" s="25"/>
      <c r="BU389" s="25"/>
      <c r="BV389" s="25"/>
      <c r="BW389" s="25"/>
      <c r="BX389" s="25"/>
      <c r="BY389" s="25"/>
      <c r="BZ389" s="25"/>
      <c r="CA389" s="25"/>
      <c r="CB389" s="25"/>
      <c r="CC389" s="25"/>
      <c r="CD389" s="25"/>
      <c r="CE389" s="25"/>
      <c r="CF389" s="25"/>
      <c r="CG389" s="25"/>
      <c r="CH389" s="25"/>
      <c r="CI389" s="25"/>
    </row>
    <row r="390" spans="1:87" ht="14">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25"/>
      <c r="AK390" s="25"/>
      <c r="AL390" s="25"/>
      <c r="AM390" s="25"/>
      <c r="AN390" s="25"/>
      <c r="AO390" s="25"/>
      <c r="AP390" s="25"/>
      <c r="AQ390" s="25"/>
      <c r="AR390" s="25"/>
      <c r="AS390" s="25"/>
      <c r="AT390" s="25"/>
      <c r="AU390" s="25"/>
      <c r="AV390" s="25"/>
      <c r="AW390" s="25"/>
      <c r="AX390" s="25"/>
      <c r="AY390" s="25"/>
      <c r="AZ390" s="25"/>
      <c r="BA390" s="25"/>
      <c r="BB390" s="25"/>
      <c r="BC390" s="25"/>
      <c r="BD390" s="25"/>
      <c r="BE390" s="25"/>
      <c r="BF390" s="25"/>
      <c r="BG390" s="25"/>
      <c r="BH390" s="25"/>
      <c r="BI390" s="25"/>
      <c r="BJ390" s="25"/>
      <c r="BK390" s="25"/>
      <c r="BL390" s="25"/>
      <c r="BM390" s="25"/>
      <c r="BN390" s="25"/>
      <c r="BO390" s="25"/>
      <c r="BP390" s="25"/>
      <c r="BQ390" s="25"/>
      <c r="BR390" s="25"/>
      <c r="BS390" s="25"/>
      <c r="BT390" s="25"/>
      <c r="BU390" s="25"/>
      <c r="BV390" s="25"/>
      <c r="BW390" s="25"/>
      <c r="BX390" s="25"/>
      <c r="BY390" s="25"/>
      <c r="BZ390" s="25"/>
      <c r="CA390" s="25"/>
      <c r="CB390" s="25"/>
      <c r="CC390" s="25"/>
      <c r="CD390" s="25"/>
      <c r="CE390" s="25"/>
      <c r="CF390" s="25"/>
      <c r="CG390" s="25"/>
      <c r="CH390" s="25"/>
      <c r="CI390" s="25"/>
    </row>
    <row r="391" spans="1:87" ht="14">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25"/>
      <c r="AL391" s="25"/>
      <c r="AM391" s="25"/>
      <c r="AN391" s="25"/>
      <c r="AO391" s="25"/>
      <c r="AP391" s="25"/>
      <c r="AQ391" s="25"/>
      <c r="AR391" s="25"/>
      <c r="AS391" s="25"/>
      <c r="AT391" s="25"/>
      <c r="AU391" s="25"/>
      <c r="AV391" s="25"/>
      <c r="AW391" s="25"/>
      <c r="AX391" s="25"/>
      <c r="AY391" s="25"/>
      <c r="AZ391" s="25"/>
      <c r="BA391" s="25"/>
      <c r="BB391" s="25"/>
      <c r="BC391" s="25"/>
      <c r="BD391" s="25"/>
      <c r="BE391" s="25"/>
      <c r="BF391" s="25"/>
      <c r="BG391" s="25"/>
      <c r="BH391" s="25"/>
      <c r="BI391" s="25"/>
      <c r="BJ391" s="25"/>
      <c r="BK391" s="25"/>
      <c r="BL391" s="25"/>
      <c r="BM391" s="25"/>
      <c r="BN391" s="25"/>
      <c r="BO391" s="25"/>
      <c r="BP391" s="25"/>
      <c r="BQ391" s="25"/>
      <c r="BR391" s="25"/>
      <c r="BS391" s="25"/>
      <c r="BT391" s="25"/>
      <c r="BU391" s="25"/>
      <c r="BV391" s="25"/>
      <c r="BW391" s="25"/>
      <c r="BX391" s="25"/>
      <c r="BY391" s="25"/>
      <c r="BZ391" s="25"/>
      <c r="CA391" s="25"/>
      <c r="CB391" s="25"/>
      <c r="CC391" s="25"/>
      <c r="CD391" s="25"/>
      <c r="CE391" s="25"/>
      <c r="CF391" s="25"/>
      <c r="CG391" s="25"/>
      <c r="CH391" s="25"/>
      <c r="CI391" s="25"/>
    </row>
    <row r="392" spans="1:87" ht="14">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25"/>
      <c r="AL392" s="25"/>
      <c r="AM392" s="25"/>
      <c r="AN392" s="25"/>
      <c r="AO392" s="25"/>
      <c r="AP392" s="25"/>
      <c r="AQ392" s="25"/>
      <c r="AR392" s="25"/>
      <c r="AS392" s="25"/>
      <c r="AT392" s="25"/>
      <c r="AU392" s="25"/>
      <c r="AV392" s="25"/>
      <c r="AW392" s="25"/>
      <c r="AX392" s="25"/>
      <c r="AY392" s="25"/>
      <c r="AZ392" s="25"/>
      <c r="BA392" s="25"/>
      <c r="BB392" s="25"/>
      <c r="BC392" s="25"/>
      <c r="BD392" s="25"/>
      <c r="BE392" s="25"/>
      <c r="BF392" s="25"/>
      <c r="BG392" s="25"/>
      <c r="BH392" s="25"/>
      <c r="BI392" s="25"/>
      <c r="BJ392" s="25"/>
      <c r="BK392" s="25"/>
      <c r="BL392" s="25"/>
      <c r="BM392" s="25"/>
      <c r="BN392" s="25"/>
      <c r="BO392" s="25"/>
      <c r="BP392" s="25"/>
      <c r="BQ392" s="25"/>
      <c r="BR392" s="25"/>
      <c r="BS392" s="25"/>
      <c r="BT392" s="25"/>
      <c r="BU392" s="25"/>
      <c r="BV392" s="25"/>
      <c r="BW392" s="25"/>
      <c r="BX392" s="25"/>
      <c r="BY392" s="25"/>
      <c r="BZ392" s="25"/>
      <c r="CA392" s="25"/>
      <c r="CB392" s="25"/>
      <c r="CC392" s="25"/>
      <c r="CD392" s="25"/>
      <c r="CE392" s="25"/>
      <c r="CF392" s="25"/>
      <c r="CG392" s="25"/>
      <c r="CH392" s="25"/>
      <c r="CI392" s="25"/>
    </row>
    <row r="393" spans="1:87" ht="14">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25"/>
      <c r="AI393" s="25"/>
      <c r="AJ393" s="25"/>
      <c r="AK393" s="25"/>
      <c r="AL393" s="25"/>
      <c r="AM393" s="25"/>
      <c r="AN393" s="25"/>
      <c r="AO393" s="25"/>
      <c r="AP393" s="25"/>
      <c r="AQ393" s="25"/>
      <c r="AR393" s="25"/>
      <c r="AS393" s="25"/>
      <c r="AT393" s="25"/>
      <c r="AU393" s="25"/>
      <c r="AV393" s="25"/>
      <c r="AW393" s="25"/>
      <c r="AX393" s="25"/>
      <c r="AY393" s="25"/>
      <c r="AZ393" s="25"/>
      <c r="BA393" s="25"/>
      <c r="BB393" s="25"/>
      <c r="BC393" s="25"/>
      <c r="BD393" s="25"/>
      <c r="BE393" s="25"/>
      <c r="BF393" s="25"/>
      <c r="BG393" s="25"/>
      <c r="BH393" s="25"/>
      <c r="BI393" s="25"/>
      <c r="BJ393" s="25"/>
      <c r="BK393" s="25"/>
      <c r="BL393" s="25"/>
      <c r="BM393" s="25"/>
      <c r="BN393" s="25"/>
      <c r="BO393" s="25"/>
      <c r="BP393" s="25"/>
      <c r="BQ393" s="25"/>
      <c r="BR393" s="25"/>
      <c r="BS393" s="25"/>
      <c r="BT393" s="25"/>
      <c r="BU393" s="25"/>
      <c r="BV393" s="25"/>
      <c r="BW393" s="25"/>
      <c r="BX393" s="25"/>
      <c r="BY393" s="25"/>
      <c r="BZ393" s="25"/>
      <c r="CA393" s="25"/>
      <c r="CB393" s="25"/>
      <c r="CC393" s="25"/>
      <c r="CD393" s="25"/>
      <c r="CE393" s="25"/>
      <c r="CF393" s="25"/>
      <c r="CG393" s="25"/>
      <c r="CH393" s="25"/>
      <c r="CI393" s="25"/>
    </row>
    <row r="394" spans="1:87" ht="1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25"/>
      <c r="AK394" s="25"/>
      <c r="AL394" s="25"/>
      <c r="AM394" s="25"/>
      <c r="AN394" s="25"/>
      <c r="AO394" s="25"/>
      <c r="AP394" s="25"/>
      <c r="AQ394" s="25"/>
      <c r="AR394" s="25"/>
      <c r="AS394" s="25"/>
      <c r="AT394" s="25"/>
      <c r="AU394" s="25"/>
      <c r="AV394" s="25"/>
      <c r="AW394" s="25"/>
      <c r="AX394" s="25"/>
      <c r="AY394" s="25"/>
      <c r="AZ394" s="25"/>
      <c r="BA394" s="25"/>
      <c r="BB394" s="25"/>
      <c r="BC394" s="25"/>
      <c r="BD394" s="25"/>
      <c r="BE394" s="25"/>
      <c r="BF394" s="25"/>
      <c r="BG394" s="25"/>
      <c r="BH394" s="25"/>
      <c r="BI394" s="25"/>
      <c r="BJ394" s="25"/>
      <c r="BK394" s="25"/>
      <c r="BL394" s="25"/>
      <c r="BM394" s="25"/>
      <c r="BN394" s="25"/>
      <c r="BO394" s="25"/>
      <c r="BP394" s="25"/>
      <c r="BQ394" s="25"/>
      <c r="BR394" s="25"/>
      <c r="BS394" s="25"/>
      <c r="BT394" s="25"/>
      <c r="BU394" s="25"/>
      <c r="BV394" s="25"/>
      <c r="BW394" s="25"/>
      <c r="BX394" s="25"/>
      <c r="BY394" s="25"/>
      <c r="BZ394" s="25"/>
      <c r="CA394" s="25"/>
      <c r="CB394" s="25"/>
      <c r="CC394" s="25"/>
      <c r="CD394" s="25"/>
      <c r="CE394" s="25"/>
      <c r="CF394" s="25"/>
      <c r="CG394" s="25"/>
      <c r="CH394" s="25"/>
      <c r="CI394" s="25"/>
    </row>
    <row r="395" spans="1:87" ht="14">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25"/>
      <c r="AK395" s="25"/>
      <c r="AL395" s="25"/>
      <c r="AM395" s="25"/>
      <c r="AN395" s="25"/>
      <c r="AO395" s="25"/>
      <c r="AP395" s="25"/>
      <c r="AQ395" s="25"/>
      <c r="AR395" s="25"/>
      <c r="AS395" s="25"/>
      <c r="AT395" s="25"/>
      <c r="AU395" s="25"/>
      <c r="AV395" s="25"/>
      <c r="AW395" s="25"/>
      <c r="AX395" s="25"/>
      <c r="AY395" s="25"/>
      <c r="AZ395" s="25"/>
      <c r="BA395" s="25"/>
      <c r="BB395" s="25"/>
      <c r="BC395" s="25"/>
      <c r="BD395" s="25"/>
      <c r="BE395" s="25"/>
      <c r="BF395" s="25"/>
      <c r="BG395" s="25"/>
      <c r="BH395" s="25"/>
      <c r="BI395" s="25"/>
      <c r="BJ395" s="25"/>
      <c r="BK395" s="25"/>
      <c r="BL395" s="25"/>
      <c r="BM395" s="25"/>
      <c r="BN395" s="25"/>
      <c r="BO395" s="25"/>
      <c r="BP395" s="25"/>
      <c r="BQ395" s="25"/>
      <c r="BR395" s="25"/>
      <c r="BS395" s="25"/>
      <c r="BT395" s="25"/>
      <c r="BU395" s="25"/>
      <c r="BV395" s="25"/>
      <c r="BW395" s="25"/>
      <c r="BX395" s="25"/>
      <c r="BY395" s="25"/>
      <c r="BZ395" s="25"/>
      <c r="CA395" s="25"/>
      <c r="CB395" s="25"/>
      <c r="CC395" s="25"/>
      <c r="CD395" s="25"/>
      <c r="CE395" s="25"/>
      <c r="CF395" s="25"/>
      <c r="CG395" s="25"/>
      <c r="CH395" s="25"/>
      <c r="CI395" s="25"/>
    </row>
    <row r="396" spans="1:87" ht="14">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25"/>
      <c r="AK396" s="25"/>
      <c r="AL396" s="25"/>
      <c r="AM396" s="25"/>
      <c r="AN396" s="25"/>
      <c r="AO396" s="25"/>
      <c r="AP396" s="25"/>
      <c r="AQ396" s="25"/>
      <c r="AR396" s="25"/>
      <c r="AS396" s="25"/>
      <c r="AT396" s="25"/>
      <c r="AU396" s="25"/>
      <c r="AV396" s="25"/>
      <c r="AW396" s="25"/>
      <c r="AX396" s="25"/>
      <c r="AY396" s="25"/>
      <c r="AZ396" s="25"/>
      <c r="BA396" s="25"/>
      <c r="BB396" s="25"/>
      <c r="BC396" s="25"/>
      <c r="BD396" s="25"/>
      <c r="BE396" s="25"/>
      <c r="BF396" s="25"/>
      <c r="BG396" s="25"/>
      <c r="BH396" s="25"/>
      <c r="BI396" s="25"/>
      <c r="BJ396" s="25"/>
      <c r="BK396" s="25"/>
      <c r="BL396" s="25"/>
      <c r="BM396" s="25"/>
      <c r="BN396" s="25"/>
      <c r="BO396" s="25"/>
      <c r="BP396" s="25"/>
      <c r="BQ396" s="25"/>
      <c r="BR396" s="25"/>
      <c r="BS396" s="25"/>
      <c r="BT396" s="25"/>
      <c r="BU396" s="25"/>
      <c r="BV396" s="25"/>
      <c r="BW396" s="25"/>
      <c r="BX396" s="25"/>
      <c r="BY396" s="25"/>
      <c r="BZ396" s="25"/>
      <c r="CA396" s="25"/>
      <c r="CB396" s="25"/>
      <c r="CC396" s="25"/>
      <c r="CD396" s="25"/>
      <c r="CE396" s="25"/>
      <c r="CF396" s="25"/>
      <c r="CG396" s="25"/>
      <c r="CH396" s="25"/>
      <c r="CI396" s="25"/>
    </row>
    <row r="397" spans="1:87" ht="14">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25"/>
      <c r="AK397" s="25"/>
      <c r="AL397" s="25"/>
      <c r="AM397" s="25"/>
      <c r="AN397" s="25"/>
      <c r="AO397" s="25"/>
      <c r="AP397" s="25"/>
      <c r="AQ397" s="25"/>
      <c r="AR397" s="25"/>
      <c r="AS397" s="25"/>
      <c r="AT397" s="25"/>
      <c r="AU397" s="25"/>
      <c r="AV397" s="25"/>
      <c r="AW397" s="25"/>
      <c r="AX397" s="25"/>
      <c r="AY397" s="25"/>
      <c r="AZ397" s="25"/>
      <c r="BA397" s="25"/>
      <c r="BB397" s="25"/>
      <c r="BC397" s="25"/>
      <c r="BD397" s="25"/>
      <c r="BE397" s="25"/>
      <c r="BF397" s="25"/>
      <c r="BG397" s="25"/>
      <c r="BH397" s="25"/>
      <c r="BI397" s="25"/>
      <c r="BJ397" s="25"/>
      <c r="BK397" s="25"/>
      <c r="BL397" s="25"/>
      <c r="BM397" s="25"/>
      <c r="BN397" s="25"/>
      <c r="BO397" s="25"/>
      <c r="BP397" s="25"/>
      <c r="BQ397" s="25"/>
      <c r="BR397" s="25"/>
      <c r="BS397" s="25"/>
      <c r="BT397" s="25"/>
      <c r="BU397" s="25"/>
      <c r="BV397" s="25"/>
      <c r="BW397" s="25"/>
      <c r="BX397" s="25"/>
      <c r="BY397" s="25"/>
      <c r="BZ397" s="25"/>
      <c r="CA397" s="25"/>
      <c r="CB397" s="25"/>
      <c r="CC397" s="25"/>
      <c r="CD397" s="25"/>
      <c r="CE397" s="25"/>
      <c r="CF397" s="25"/>
      <c r="CG397" s="25"/>
      <c r="CH397" s="25"/>
      <c r="CI397" s="25"/>
    </row>
    <row r="398" spans="1:87" ht="14">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25"/>
      <c r="AL398" s="25"/>
      <c r="AM398" s="25"/>
      <c r="AN398" s="25"/>
      <c r="AO398" s="25"/>
      <c r="AP398" s="25"/>
      <c r="AQ398" s="25"/>
      <c r="AR398" s="25"/>
      <c r="AS398" s="25"/>
      <c r="AT398" s="25"/>
      <c r="AU398" s="25"/>
      <c r="AV398" s="25"/>
      <c r="AW398" s="25"/>
      <c r="AX398" s="25"/>
      <c r="AY398" s="25"/>
      <c r="AZ398" s="25"/>
      <c r="BA398" s="25"/>
      <c r="BB398" s="25"/>
      <c r="BC398" s="25"/>
      <c r="BD398" s="25"/>
      <c r="BE398" s="25"/>
      <c r="BF398" s="25"/>
      <c r="BG398" s="25"/>
      <c r="BH398" s="25"/>
      <c r="BI398" s="25"/>
      <c r="BJ398" s="25"/>
      <c r="BK398" s="25"/>
      <c r="BL398" s="25"/>
      <c r="BM398" s="25"/>
      <c r="BN398" s="25"/>
      <c r="BO398" s="25"/>
      <c r="BP398" s="25"/>
      <c r="BQ398" s="25"/>
      <c r="BR398" s="25"/>
      <c r="BS398" s="25"/>
      <c r="BT398" s="25"/>
      <c r="BU398" s="25"/>
      <c r="BV398" s="25"/>
      <c r="BW398" s="25"/>
      <c r="BX398" s="25"/>
      <c r="BY398" s="25"/>
      <c r="BZ398" s="25"/>
      <c r="CA398" s="25"/>
      <c r="CB398" s="25"/>
      <c r="CC398" s="25"/>
      <c r="CD398" s="25"/>
      <c r="CE398" s="25"/>
      <c r="CF398" s="25"/>
      <c r="CG398" s="25"/>
      <c r="CH398" s="25"/>
      <c r="CI398" s="25"/>
    </row>
    <row r="399" spans="1:87" ht="14">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25"/>
      <c r="AK399" s="25"/>
      <c r="AL399" s="25"/>
      <c r="AM399" s="25"/>
      <c r="AN399" s="25"/>
      <c r="AO399" s="25"/>
      <c r="AP399" s="25"/>
      <c r="AQ399" s="25"/>
      <c r="AR399" s="25"/>
      <c r="AS399" s="25"/>
      <c r="AT399" s="25"/>
      <c r="AU399" s="25"/>
      <c r="AV399" s="25"/>
      <c r="AW399" s="25"/>
      <c r="AX399" s="25"/>
      <c r="AY399" s="25"/>
      <c r="AZ399" s="25"/>
      <c r="BA399" s="25"/>
      <c r="BB399" s="25"/>
      <c r="BC399" s="25"/>
      <c r="BD399" s="25"/>
      <c r="BE399" s="25"/>
      <c r="BF399" s="25"/>
      <c r="BG399" s="25"/>
      <c r="BH399" s="25"/>
      <c r="BI399" s="25"/>
      <c r="BJ399" s="25"/>
      <c r="BK399" s="25"/>
      <c r="BL399" s="25"/>
      <c r="BM399" s="25"/>
      <c r="BN399" s="25"/>
      <c r="BO399" s="25"/>
      <c r="BP399" s="25"/>
      <c r="BQ399" s="25"/>
      <c r="BR399" s="25"/>
      <c r="BS399" s="25"/>
      <c r="BT399" s="25"/>
      <c r="BU399" s="25"/>
      <c r="BV399" s="25"/>
      <c r="BW399" s="25"/>
      <c r="BX399" s="25"/>
      <c r="BY399" s="25"/>
      <c r="BZ399" s="25"/>
      <c r="CA399" s="25"/>
      <c r="CB399" s="25"/>
      <c r="CC399" s="25"/>
      <c r="CD399" s="25"/>
      <c r="CE399" s="25"/>
      <c r="CF399" s="25"/>
      <c r="CG399" s="25"/>
      <c r="CH399" s="25"/>
      <c r="CI399" s="25"/>
    </row>
    <row r="400" spans="1:87" ht="14">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25"/>
      <c r="AL400" s="25"/>
      <c r="AM400" s="25"/>
      <c r="AN400" s="25"/>
      <c r="AO400" s="25"/>
      <c r="AP400" s="25"/>
      <c r="AQ400" s="25"/>
      <c r="AR400" s="25"/>
      <c r="AS400" s="25"/>
      <c r="AT400" s="25"/>
      <c r="AU400" s="25"/>
      <c r="AV400" s="25"/>
      <c r="AW400" s="25"/>
      <c r="AX400" s="25"/>
      <c r="AY400" s="25"/>
      <c r="AZ400" s="25"/>
      <c r="BA400" s="25"/>
      <c r="BB400" s="25"/>
      <c r="BC400" s="25"/>
      <c r="BD400" s="25"/>
      <c r="BE400" s="25"/>
      <c r="BF400" s="25"/>
      <c r="BG400" s="25"/>
      <c r="BH400" s="25"/>
      <c r="BI400" s="25"/>
      <c r="BJ400" s="25"/>
      <c r="BK400" s="25"/>
      <c r="BL400" s="25"/>
      <c r="BM400" s="25"/>
      <c r="BN400" s="25"/>
      <c r="BO400" s="25"/>
      <c r="BP400" s="25"/>
      <c r="BQ400" s="25"/>
      <c r="BR400" s="25"/>
      <c r="BS400" s="25"/>
      <c r="BT400" s="25"/>
      <c r="BU400" s="25"/>
      <c r="BV400" s="25"/>
      <c r="BW400" s="25"/>
      <c r="BX400" s="25"/>
      <c r="BY400" s="25"/>
      <c r="BZ400" s="25"/>
      <c r="CA400" s="25"/>
      <c r="CB400" s="25"/>
      <c r="CC400" s="25"/>
      <c r="CD400" s="25"/>
      <c r="CE400" s="25"/>
      <c r="CF400" s="25"/>
      <c r="CG400" s="25"/>
      <c r="CH400" s="25"/>
      <c r="CI400" s="25"/>
    </row>
    <row r="401" spans="1:87" ht="14">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c r="AJ401" s="25"/>
      <c r="AK401" s="25"/>
      <c r="AL401" s="25"/>
      <c r="AM401" s="25"/>
      <c r="AN401" s="25"/>
      <c r="AO401" s="25"/>
      <c r="AP401" s="25"/>
      <c r="AQ401" s="25"/>
      <c r="AR401" s="25"/>
      <c r="AS401" s="25"/>
      <c r="AT401" s="25"/>
      <c r="AU401" s="25"/>
      <c r="AV401" s="25"/>
      <c r="AW401" s="25"/>
      <c r="AX401" s="25"/>
      <c r="AY401" s="25"/>
      <c r="AZ401" s="25"/>
      <c r="BA401" s="25"/>
      <c r="BB401" s="25"/>
      <c r="BC401" s="25"/>
      <c r="BD401" s="25"/>
      <c r="BE401" s="25"/>
      <c r="BF401" s="25"/>
      <c r="BG401" s="25"/>
      <c r="BH401" s="25"/>
      <c r="BI401" s="25"/>
      <c r="BJ401" s="25"/>
      <c r="BK401" s="25"/>
      <c r="BL401" s="25"/>
      <c r="BM401" s="25"/>
      <c r="BN401" s="25"/>
      <c r="BO401" s="25"/>
      <c r="BP401" s="25"/>
      <c r="BQ401" s="25"/>
      <c r="BR401" s="25"/>
      <c r="BS401" s="25"/>
      <c r="BT401" s="25"/>
      <c r="BU401" s="25"/>
      <c r="BV401" s="25"/>
      <c r="BW401" s="25"/>
      <c r="BX401" s="25"/>
      <c r="BY401" s="25"/>
      <c r="BZ401" s="25"/>
      <c r="CA401" s="25"/>
      <c r="CB401" s="25"/>
      <c r="CC401" s="25"/>
      <c r="CD401" s="25"/>
      <c r="CE401" s="25"/>
      <c r="CF401" s="25"/>
      <c r="CG401" s="25"/>
      <c r="CH401" s="25"/>
      <c r="CI401" s="25"/>
    </row>
    <row r="402" spans="1:87" ht="14">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c r="AJ402" s="25"/>
      <c r="AK402" s="25"/>
      <c r="AL402" s="25"/>
      <c r="AM402" s="25"/>
      <c r="AN402" s="25"/>
      <c r="AO402" s="25"/>
      <c r="AP402" s="25"/>
      <c r="AQ402" s="25"/>
      <c r="AR402" s="25"/>
      <c r="AS402" s="25"/>
      <c r="AT402" s="25"/>
      <c r="AU402" s="25"/>
      <c r="AV402" s="25"/>
      <c r="AW402" s="25"/>
      <c r="AX402" s="25"/>
      <c r="AY402" s="25"/>
      <c r="AZ402" s="25"/>
      <c r="BA402" s="25"/>
      <c r="BB402" s="25"/>
      <c r="BC402" s="25"/>
      <c r="BD402" s="25"/>
      <c r="BE402" s="25"/>
      <c r="BF402" s="25"/>
      <c r="BG402" s="25"/>
      <c r="BH402" s="25"/>
      <c r="BI402" s="25"/>
      <c r="BJ402" s="25"/>
      <c r="BK402" s="25"/>
      <c r="BL402" s="25"/>
      <c r="BM402" s="25"/>
      <c r="BN402" s="25"/>
      <c r="BO402" s="25"/>
      <c r="BP402" s="25"/>
      <c r="BQ402" s="25"/>
      <c r="BR402" s="25"/>
      <c r="BS402" s="25"/>
      <c r="BT402" s="25"/>
      <c r="BU402" s="25"/>
      <c r="BV402" s="25"/>
      <c r="BW402" s="25"/>
      <c r="BX402" s="25"/>
      <c r="BY402" s="25"/>
      <c r="BZ402" s="25"/>
      <c r="CA402" s="25"/>
      <c r="CB402" s="25"/>
      <c r="CC402" s="25"/>
      <c r="CD402" s="25"/>
      <c r="CE402" s="25"/>
      <c r="CF402" s="25"/>
      <c r="CG402" s="25"/>
      <c r="CH402" s="25"/>
      <c r="CI402" s="25"/>
    </row>
    <row r="403" spans="1:87" ht="14">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c r="AJ403" s="25"/>
      <c r="AK403" s="25"/>
      <c r="AL403" s="25"/>
      <c r="AM403" s="25"/>
      <c r="AN403" s="25"/>
      <c r="AO403" s="25"/>
      <c r="AP403" s="25"/>
      <c r="AQ403" s="25"/>
      <c r="AR403" s="25"/>
      <c r="AS403" s="25"/>
      <c r="AT403" s="25"/>
      <c r="AU403" s="25"/>
      <c r="AV403" s="25"/>
      <c r="AW403" s="25"/>
      <c r="AX403" s="25"/>
      <c r="AY403" s="25"/>
      <c r="AZ403" s="25"/>
      <c r="BA403" s="25"/>
      <c r="BB403" s="25"/>
      <c r="BC403" s="25"/>
      <c r="BD403" s="25"/>
      <c r="BE403" s="25"/>
      <c r="BF403" s="25"/>
      <c r="BG403" s="25"/>
      <c r="BH403" s="25"/>
      <c r="BI403" s="25"/>
      <c r="BJ403" s="25"/>
      <c r="BK403" s="25"/>
      <c r="BL403" s="25"/>
      <c r="BM403" s="25"/>
      <c r="BN403" s="25"/>
      <c r="BO403" s="25"/>
      <c r="BP403" s="25"/>
      <c r="BQ403" s="25"/>
      <c r="BR403" s="25"/>
      <c r="BS403" s="25"/>
      <c r="BT403" s="25"/>
      <c r="BU403" s="25"/>
      <c r="BV403" s="25"/>
      <c r="BW403" s="25"/>
      <c r="BX403" s="25"/>
      <c r="BY403" s="25"/>
      <c r="BZ403" s="25"/>
      <c r="CA403" s="25"/>
      <c r="CB403" s="25"/>
      <c r="CC403" s="25"/>
      <c r="CD403" s="25"/>
      <c r="CE403" s="25"/>
      <c r="CF403" s="25"/>
      <c r="CG403" s="25"/>
      <c r="CH403" s="25"/>
      <c r="CI403" s="25"/>
    </row>
    <row r="404" spans="1:87" ht="1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c r="AJ404" s="25"/>
      <c r="AK404" s="25"/>
      <c r="AL404" s="25"/>
      <c r="AM404" s="25"/>
      <c r="AN404" s="25"/>
      <c r="AO404" s="25"/>
      <c r="AP404" s="25"/>
      <c r="AQ404" s="25"/>
      <c r="AR404" s="25"/>
      <c r="AS404" s="25"/>
      <c r="AT404" s="25"/>
      <c r="AU404" s="25"/>
      <c r="AV404" s="25"/>
      <c r="AW404" s="25"/>
      <c r="AX404" s="25"/>
      <c r="AY404" s="25"/>
      <c r="AZ404" s="25"/>
      <c r="BA404" s="25"/>
      <c r="BB404" s="25"/>
      <c r="BC404" s="25"/>
      <c r="BD404" s="25"/>
      <c r="BE404" s="25"/>
      <c r="BF404" s="25"/>
      <c r="BG404" s="25"/>
      <c r="BH404" s="25"/>
      <c r="BI404" s="25"/>
      <c r="BJ404" s="25"/>
      <c r="BK404" s="25"/>
      <c r="BL404" s="25"/>
      <c r="BM404" s="25"/>
      <c r="BN404" s="25"/>
      <c r="BO404" s="25"/>
      <c r="BP404" s="25"/>
      <c r="BQ404" s="25"/>
      <c r="BR404" s="25"/>
      <c r="BS404" s="25"/>
      <c r="BT404" s="25"/>
      <c r="BU404" s="25"/>
      <c r="BV404" s="25"/>
      <c r="BW404" s="25"/>
      <c r="BX404" s="25"/>
      <c r="BY404" s="25"/>
      <c r="BZ404" s="25"/>
      <c r="CA404" s="25"/>
      <c r="CB404" s="25"/>
      <c r="CC404" s="25"/>
      <c r="CD404" s="25"/>
      <c r="CE404" s="25"/>
      <c r="CF404" s="25"/>
      <c r="CG404" s="25"/>
      <c r="CH404" s="25"/>
      <c r="CI404" s="25"/>
    </row>
    <row r="405" spans="1:87" ht="14">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25"/>
      <c r="AK405" s="25"/>
      <c r="AL405" s="25"/>
      <c r="AM405" s="25"/>
      <c r="AN405" s="25"/>
      <c r="AO405" s="25"/>
      <c r="AP405" s="25"/>
      <c r="AQ405" s="25"/>
      <c r="AR405" s="25"/>
      <c r="AS405" s="25"/>
      <c r="AT405" s="25"/>
      <c r="AU405" s="25"/>
      <c r="AV405" s="25"/>
      <c r="AW405" s="25"/>
      <c r="AX405" s="25"/>
      <c r="AY405" s="25"/>
      <c r="AZ405" s="25"/>
      <c r="BA405" s="25"/>
      <c r="BB405" s="25"/>
      <c r="BC405" s="25"/>
      <c r="BD405" s="25"/>
      <c r="BE405" s="25"/>
      <c r="BF405" s="25"/>
      <c r="BG405" s="25"/>
      <c r="BH405" s="25"/>
      <c r="BI405" s="25"/>
      <c r="BJ405" s="25"/>
      <c r="BK405" s="25"/>
      <c r="BL405" s="25"/>
      <c r="BM405" s="25"/>
      <c r="BN405" s="25"/>
      <c r="BO405" s="25"/>
      <c r="BP405" s="25"/>
      <c r="BQ405" s="25"/>
      <c r="BR405" s="25"/>
      <c r="BS405" s="25"/>
      <c r="BT405" s="25"/>
      <c r="BU405" s="25"/>
      <c r="BV405" s="25"/>
      <c r="BW405" s="25"/>
      <c r="BX405" s="25"/>
      <c r="BY405" s="25"/>
      <c r="BZ405" s="25"/>
      <c r="CA405" s="25"/>
      <c r="CB405" s="25"/>
      <c r="CC405" s="25"/>
      <c r="CD405" s="25"/>
      <c r="CE405" s="25"/>
      <c r="CF405" s="25"/>
      <c r="CG405" s="25"/>
      <c r="CH405" s="25"/>
      <c r="CI405" s="25"/>
    </row>
    <row r="406" spans="1:87" ht="14">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c r="AJ406" s="25"/>
      <c r="AK406" s="25"/>
      <c r="AL406" s="25"/>
      <c r="AM406" s="25"/>
      <c r="AN406" s="25"/>
      <c r="AO406" s="25"/>
      <c r="AP406" s="25"/>
      <c r="AQ406" s="25"/>
      <c r="AR406" s="25"/>
      <c r="AS406" s="25"/>
      <c r="AT406" s="25"/>
      <c r="AU406" s="25"/>
      <c r="AV406" s="25"/>
      <c r="AW406" s="25"/>
      <c r="AX406" s="25"/>
      <c r="AY406" s="25"/>
      <c r="AZ406" s="25"/>
      <c r="BA406" s="25"/>
      <c r="BB406" s="25"/>
      <c r="BC406" s="25"/>
      <c r="BD406" s="25"/>
      <c r="BE406" s="25"/>
      <c r="BF406" s="25"/>
      <c r="BG406" s="25"/>
      <c r="BH406" s="25"/>
      <c r="BI406" s="25"/>
      <c r="BJ406" s="25"/>
      <c r="BK406" s="25"/>
      <c r="BL406" s="25"/>
      <c r="BM406" s="25"/>
      <c r="BN406" s="25"/>
      <c r="BO406" s="25"/>
      <c r="BP406" s="25"/>
      <c r="BQ406" s="25"/>
      <c r="BR406" s="25"/>
      <c r="BS406" s="25"/>
      <c r="BT406" s="25"/>
      <c r="BU406" s="25"/>
      <c r="BV406" s="25"/>
      <c r="BW406" s="25"/>
      <c r="BX406" s="25"/>
      <c r="BY406" s="25"/>
      <c r="BZ406" s="25"/>
      <c r="CA406" s="25"/>
      <c r="CB406" s="25"/>
      <c r="CC406" s="25"/>
      <c r="CD406" s="25"/>
      <c r="CE406" s="25"/>
      <c r="CF406" s="25"/>
      <c r="CG406" s="25"/>
      <c r="CH406" s="25"/>
      <c r="CI406" s="25"/>
    </row>
    <row r="407" spans="1:87" ht="14">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c r="AH407" s="25"/>
      <c r="AI407" s="25"/>
      <c r="AJ407" s="25"/>
      <c r="AK407" s="25"/>
      <c r="AL407" s="25"/>
      <c r="AM407" s="25"/>
      <c r="AN407" s="25"/>
      <c r="AO407" s="25"/>
      <c r="AP407" s="25"/>
      <c r="AQ407" s="25"/>
      <c r="AR407" s="25"/>
      <c r="AS407" s="25"/>
      <c r="AT407" s="25"/>
      <c r="AU407" s="25"/>
      <c r="AV407" s="25"/>
      <c r="AW407" s="25"/>
      <c r="AX407" s="25"/>
      <c r="AY407" s="25"/>
      <c r="AZ407" s="25"/>
      <c r="BA407" s="25"/>
      <c r="BB407" s="25"/>
      <c r="BC407" s="25"/>
      <c r="BD407" s="25"/>
      <c r="BE407" s="25"/>
      <c r="BF407" s="25"/>
      <c r="BG407" s="25"/>
      <c r="BH407" s="25"/>
      <c r="BI407" s="25"/>
      <c r="BJ407" s="25"/>
      <c r="BK407" s="25"/>
      <c r="BL407" s="25"/>
      <c r="BM407" s="25"/>
      <c r="BN407" s="25"/>
      <c r="BO407" s="25"/>
      <c r="BP407" s="25"/>
      <c r="BQ407" s="25"/>
      <c r="BR407" s="25"/>
      <c r="BS407" s="25"/>
      <c r="BT407" s="25"/>
      <c r="BU407" s="25"/>
      <c r="BV407" s="25"/>
      <c r="BW407" s="25"/>
      <c r="BX407" s="25"/>
      <c r="BY407" s="25"/>
      <c r="BZ407" s="25"/>
      <c r="CA407" s="25"/>
      <c r="CB407" s="25"/>
      <c r="CC407" s="25"/>
      <c r="CD407" s="25"/>
      <c r="CE407" s="25"/>
      <c r="CF407" s="25"/>
      <c r="CG407" s="25"/>
      <c r="CH407" s="25"/>
      <c r="CI407" s="25"/>
    </row>
    <row r="408" spans="1:87" ht="14">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c r="AH408" s="25"/>
      <c r="AI408" s="25"/>
      <c r="AJ408" s="25"/>
      <c r="AK408" s="25"/>
      <c r="AL408" s="25"/>
      <c r="AM408" s="25"/>
      <c r="AN408" s="25"/>
      <c r="AO408" s="25"/>
      <c r="AP408" s="25"/>
      <c r="AQ408" s="25"/>
      <c r="AR408" s="25"/>
      <c r="AS408" s="25"/>
      <c r="AT408" s="25"/>
      <c r="AU408" s="25"/>
      <c r="AV408" s="25"/>
      <c r="AW408" s="25"/>
      <c r="AX408" s="25"/>
      <c r="AY408" s="25"/>
      <c r="AZ408" s="25"/>
      <c r="BA408" s="25"/>
      <c r="BB408" s="25"/>
      <c r="BC408" s="25"/>
      <c r="BD408" s="25"/>
      <c r="BE408" s="25"/>
      <c r="BF408" s="25"/>
      <c r="BG408" s="25"/>
      <c r="BH408" s="25"/>
      <c r="BI408" s="25"/>
      <c r="BJ408" s="25"/>
      <c r="BK408" s="25"/>
      <c r="BL408" s="25"/>
      <c r="BM408" s="25"/>
      <c r="BN408" s="25"/>
      <c r="BO408" s="25"/>
      <c r="BP408" s="25"/>
      <c r="BQ408" s="25"/>
      <c r="BR408" s="25"/>
      <c r="BS408" s="25"/>
      <c r="BT408" s="25"/>
      <c r="BU408" s="25"/>
      <c r="BV408" s="25"/>
      <c r="BW408" s="25"/>
      <c r="BX408" s="25"/>
      <c r="BY408" s="25"/>
      <c r="BZ408" s="25"/>
      <c r="CA408" s="25"/>
      <c r="CB408" s="25"/>
      <c r="CC408" s="25"/>
      <c r="CD408" s="25"/>
      <c r="CE408" s="25"/>
      <c r="CF408" s="25"/>
      <c r="CG408" s="25"/>
      <c r="CH408" s="25"/>
      <c r="CI408" s="25"/>
    </row>
    <row r="409" spans="1:87" ht="14">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c r="AH409" s="25"/>
      <c r="AI409" s="25"/>
      <c r="AJ409" s="25"/>
      <c r="AK409" s="25"/>
      <c r="AL409" s="25"/>
      <c r="AM409" s="25"/>
      <c r="AN409" s="25"/>
      <c r="AO409" s="25"/>
      <c r="AP409" s="25"/>
      <c r="AQ409" s="25"/>
      <c r="AR409" s="25"/>
      <c r="AS409" s="25"/>
      <c r="AT409" s="25"/>
      <c r="AU409" s="25"/>
      <c r="AV409" s="25"/>
      <c r="AW409" s="25"/>
      <c r="AX409" s="25"/>
      <c r="AY409" s="25"/>
      <c r="AZ409" s="25"/>
      <c r="BA409" s="25"/>
      <c r="BB409" s="25"/>
      <c r="BC409" s="25"/>
      <c r="BD409" s="25"/>
      <c r="BE409" s="25"/>
      <c r="BF409" s="25"/>
      <c r="BG409" s="25"/>
      <c r="BH409" s="25"/>
      <c r="BI409" s="25"/>
      <c r="BJ409" s="25"/>
      <c r="BK409" s="25"/>
      <c r="BL409" s="25"/>
      <c r="BM409" s="25"/>
      <c r="BN409" s="25"/>
      <c r="BO409" s="25"/>
      <c r="BP409" s="25"/>
      <c r="BQ409" s="25"/>
      <c r="BR409" s="25"/>
      <c r="BS409" s="25"/>
      <c r="BT409" s="25"/>
      <c r="BU409" s="25"/>
      <c r="BV409" s="25"/>
      <c r="BW409" s="25"/>
      <c r="BX409" s="25"/>
      <c r="BY409" s="25"/>
      <c r="BZ409" s="25"/>
      <c r="CA409" s="25"/>
      <c r="CB409" s="25"/>
      <c r="CC409" s="25"/>
      <c r="CD409" s="25"/>
      <c r="CE409" s="25"/>
      <c r="CF409" s="25"/>
      <c r="CG409" s="25"/>
      <c r="CH409" s="25"/>
      <c r="CI409" s="25"/>
    </row>
    <row r="410" spans="1:87" ht="14">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c r="AH410" s="25"/>
      <c r="AI410" s="25"/>
      <c r="AJ410" s="25"/>
      <c r="AK410" s="25"/>
      <c r="AL410" s="25"/>
      <c r="AM410" s="25"/>
      <c r="AN410" s="25"/>
      <c r="AO410" s="25"/>
      <c r="AP410" s="25"/>
      <c r="AQ410" s="25"/>
      <c r="AR410" s="25"/>
      <c r="AS410" s="25"/>
      <c r="AT410" s="25"/>
      <c r="AU410" s="25"/>
      <c r="AV410" s="25"/>
      <c r="AW410" s="25"/>
      <c r="AX410" s="25"/>
      <c r="AY410" s="25"/>
      <c r="AZ410" s="25"/>
      <c r="BA410" s="25"/>
      <c r="BB410" s="25"/>
      <c r="BC410" s="25"/>
      <c r="BD410" s="25"/>
      <c r="BE410" s="25"/>
      <c r="BF410" s="25"/>
      <c r="BG410" s="25"/>
      <c r="BH410" s="25"/>
      <c r="BI410" s="25"/>
      <c r="BJ410" s="25"/>
      <c r="BK410" s="25"/>
      <c r="BL410" s="25"/>
      <c r="BM410" s="25"/>
      <c r="BN410" s="25"/>
      <c r="BO410" s="25"/>
      <c r="BP410" s="25"/>
      <c r="BQ410" s="25"/>
      <c r="BR410" s="25"/>
      <c r="BS410" s="25"/>
      <c r="BT410" s="25"/>
      <c r="BU410" s="25"/>
      <c r="BV410" s="25"/>
      <c r="BW410" s="25"/>
      <c r="BX410" s="25"/>
      <c r="BY410" s="25"/>
      <c r="BZ410" s="25"/>
      <c r="CA410" s="25"/>
      <c r="CB410" s="25"/>
      <c r="CC410" s="25"/>
      <c r="CD410" s="25"/>
      <c r="CE410" s="25"/>
      <c r="CF410" s="25"/>
      <c r="CG410" s="25"/>
      <c r="CH410" s="25"/>
      <c r="CI410" s="25"/>
    </row>
    <row r="411" spans="1:87" ht="14">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c r="AH411" s="25"/>
      <c r="AI411" s="25"/>
      <c r="AJ411" s="25"/>
      <c r="AK411" s="25"/>
      <c r="AL411" s="25"/>
      <c r="AM411" s="25"/>
      <c r="AN411" s="25"/>
      <c r="AO411" s="25"/>
      <c r="AP411" s="25"/>
      <c r="AQ411" s="25"/>
      <c r="AR411" s="25"/>
      <c r="AS411" s="25"/>
      <c r="AT411" s="25"/>
      <c r="AU411" s="25"/>
      <c r="AV411" s="25"/>
      <c r="AW411" s="25"/>
      <c r="AX411" s="25"/>
      <c r="AY411" s="25"/>
      <c r="AZ411" s="25"/>
      <c r="BA411" s="25"/>
      <c r="BB411" s="25"/>
      <c r="BC411" s="25"/>
      <c r="BD411" s="25"/>
      <c r="BE411" s="25"/>
      <c r="BF411" s="25"/>
      <c r="BG411" s="25"/>
      <c r="BH411" s="25"/>
      <c r="BI411" s="25"/>
      <c r="BJ411" s="25"/>
      <c r="BK411" s="25"/>
      <c r="BL411" s="25"/>
      <c r="BM411" s="25"/>
      <c r="BN411" s="25"/>
      <c r="BO411" s="25"/>
      <c r="BP411" s="25"/>
      <c r="BQ411" s="25"/>
      <c r="BR411" s="25"/>
      <c r="BS411" s="25"/>
      <c r="BT411" s="25"/>
      <c r="BU411" s="25"/>
      <c r="BV411" s="25"/>
      <c r="BW411" s="25"/>
      <c r="BX411" s="25"/>
      <c r="BY411" s="25"/>
      <c r="BZ411" s="25"/>
      <c r="CA411" s="25"/>
      <c r="CB411" s="25"/>
      <c r="CC411" s="25"/>
      <c r="CD411" s="25"/>
      <c r="CE411" s="25"/>
      <c r="CF411" s="25"/>
      <c r="CG411" s="25"/>
      <c r="CH411" s="25"/>
      <c r="CI411" s="25"/>
    </row>
    <row r="412" spans="1:87" ht="14">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c r="AH412" s="25"/>
      <c r="AI412" s="25"/>
      <c r="AJ412" s="25"/>
      <c r="AK412" s="25"/>
      <c r="AL412" s="25"/>
      <c r="AM412" s="25"/>
      <c r="AN412" s="25"/>
      <c r="AO412" s="25"/>
      <c r="AP412" s="25"/>
      <c r="AQ412" s="25"/>
      <c r="AR412" s="25"/>
      <c r="AS412" s="25"/>
      <c r="AT412" s="25"/>
      <c r="AU412" s="25"/>
      <c r="AV412" s="25"/>
      <c r="AW412" s="25"/>
      <c r="AX412" s="25"/>
      <c r="AY412" s="25"/>
      <c r="AZ412" s="25"/>
      <c r="BA412" s="25"/>
      <c r="BB412" s="25"/>
      <c r="BC412" s="25"/>
      <c r="BD412" s="25"/>
      <c r="BE412" s="25"/>
      <c r="BF412" s="25"/>
      <c r="BG412" s="25"/>
      <c r="BH412" s="25"/>
      <c r="BI412" s="25"/>
      <c r="BJ412" s="25"/>
      <c r="BK412" s="25"/>
      <c r="BL412" s="25"/>
      <c r="BM412" s="25"/>
      <c r="BN412" s="25"/>
      <c r="BO412" s="25"/>
      <c r="BP412" s="25"/>
      <c r="BQ412" s="25"/>
      <c r="BR412" s="25"/>
      <c r="BS412" s="25"/>
      <c r="BT412" s="25"/>
      <c r="BU412" s="25"/>
      <c r="BV412" s="25"/>
      <c r="BW412" s="25"/>
      <c r="BX412" s="25"/>
      <c r="BY412" s="25"/>
      <c r="BZ412" s="25"/>
      <c r="CA412" s="25"/>
      <c r="CB412" s="25"/>
      <c r="CC412" s="25"/>
      <c r="CD412" s="25"/>
      <c r="CE412" s="25"/>
      <c r="CF412" s="25"/>
      <c r="CG412" s="25"/>
      <c r="CH412" s="25"/>
      <c r="CI412" s="25"/>
    </row>
    <row r="413" spans="1:87" ht="14">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c r="AH413" s="25"/>
      <c r="AI413" s="25"/>
      <c r="AJ413" s="25"/>
      <c r="AK413" s="25"/>
      <c r="AL413" s="25"/>
      <c r="AM413" s="25"/>
      <c r="AN413" s="25"/>
      <c r="AO413" s="25"/>
      <c r="AP413" s="25"/>
      <c r="AQ413" s="25"/>
      <c r="AR413" s="25"/>
      <c r="AS413" s="25"/>
      <c r="AT413" s="25"/>
      <c r="AU413" s="25"/>
      <c r="AV413" s="25"/>
      <c r="AW413" s="25"/>
      <c r="AX413" s="25"/>
      <c r="AY413" s="25"/>
      <c r="AZ413" s="25"/>
      <c r="BA413" s="25"/>
      <c r="BB413" s="25"/>
      <c r="BC413" s="25"/>
      <c r="BD413" s="25"/>
      <c r="BE413" s="25"/>
      <c r="BF413" s="25"/>
      <c r="BG413" s="25"/>
      <c r="BH413" s="25"/>
      <c r="BI413" s="25"/>
      <c r="BJ413" s="25"/>
      <c r="BK413" s="25"/>
      <c r="BL413" s="25"/>
      <c r="BM413" s="25"/>
      <c r="BN413" s="25"/>
      <c r="BO413" s="25"/>
      <c r="BP413" s="25"/>
      <c r="BQ413" s="25"/>
      <c r="BR413" s="25"/>
      <c r="BS413" s="25"/>
      <c r="BT413" s="25"/>
      <c r="BU413" s="25"/>
      <c r="BV413" s="25"/>
      <c r="BW413" s="25"/>
      <c r="BX413" s="25"/>
      <c r="BY413" s="25"/>
      <c r="BZ413" s="25"/>
      <c r="CA413" s="25"/>
      <c r="CB413" s="25"/>
      <c r="CC413" s="25"/>
      <c r="CD413" s="25"/>
      <c r="CE413" s="25"/>
      <c r="CF413" s="25"/>
      <c r="CG413" s="25"/>
      <c r="CH413" s="25"/>
      <c r="CI413" s="25"/>
    </row>
    <row r="414" spans="1:87" ht="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c r="AH414" s="25"/>
      <c r="AI414" s="25"/>
      <c r="AJ414" s="25"/>
      <c r="AK414" s="25"/>
      <c r="AL414" s="25"/>
      <c r="AM414" s="25"/>
      <c r="AN414" s="25"/>
      <c r="AO414" s="25"/>
      <c r="AP414" s="25"/>
      <c r="AQ414" s="25"/>
      <c r="AR414" s="25"/>
      <c r="AS414" s="25"/>
      <c r="AT414" s="25"/>
      <c r="AU414" s="25"/>
      <c r="AV414" s="25"/>
      <c r="AW414" s="25"/>
      <c r="AX414" s="25"/>
      <c r="AY414" s="25"/>
      <c r="AZ414" s="25"/>
      <c r="BA414" s="25"/>
      <c r="BB414" s="25"/>
      <c r="BC414" s="25"/>
      <c r="BD414" s="25"/>
      <c r="BE414" s="25"/>
      <c r="BF414" s="25"/>
      <c r="BG414" s="25"/>
      <c r="BH414" s="25"/>
      <c r="BI414" s="25"/>
      <c r="BJ414" s="25"/>
      <c r="BK414" s="25"/>
      <c r="BL414" s="25"/>
      <c r="BM414" s="25"/>
      <c r="BN414" s="25"/>
      <c r="BO414" s="25"/>
      <c r="BP414" s="25"/>
      <c r="BQ414" s="25"/>
      <c r="BR414" s="25"/>
      <c r="BS414" s="25"/>
      <c r="BT414" s="25"/>
      <c r="BU414" s="25"/>
      <c r="BV414" s="25"/>
      <c r="BW414" s="25"/>
      <c r="BX414" s="25"/>
      <c r="BY414" s="25"/>
      <c r="BZ414" s="25"/>
      <c r="CA414" s="25"/>
      <c r="CB414" s="25"/>
      <c r="CC414" s="25"/>
      <c r="CD414" s="25"/>
      <c r="CE414" s="25"/>
      <c r="CF414" s="25"/>
      <c r="CG414" s="25"/>
      <c r="CH414" s="25"/>
      <c r="CI414" s="25"/>
    </row>
    <row r="415" spans="1:87" ht="14">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c r="AH415" s="25"/>
      <c r="AI415" s="25"/>
      <c r="AJ415" s="25"/>
      <c r="AK415" s="25"/>
      <c r="AL415" s="25"/>
      <c r="AM415" s="25"/>
      <c r="AN415" s="25"/>
      <c r="AO415" s="25"/>
      <c r="AP415" s="25"/>
      <c r="AQ415" s="25"/>
      <c r="AR415" s="25"/>
      <c r="AS415" s="25"/>
      <c r="AT415" s="25"/>
      <c r="AU415" s="25"/>
      <c r="AV415" s="25"/>
      <c r="AW415" s="25"/>
      <c r="AX415" s="25"/>
      <c r="AY415" s="25"/>
      <c r="AZ415" s="25"/>
      <c r="BA415" s="25"/>
      <c r="BB415" s="25"/>
      <c r="BC415" s="25"/>
      <c r="BD415" s="25"/>
      <c r="BE415" s="25"/>
      <c r="BF415" s="25"/>
      <c r="BG415" s="25"/>
      <c r="BH415" s="25"/>
      <c r="BI415" s="25"/>
      <c r="BJ415" s="25"/>
      <c r="BK415" s="25"/>
      <c r="BL415" s="25"/>
      <c r="BM415" s="25"/>
      <c r="BN415" s="25"/>
      <c r="BO415" s="25"/>
      <c r="BP415" s="25"/>
      <c r="BQ415" s="25"/>
      <c r="BR415" s="25"/>
      <c r="BS415" s="25"/>
      <c r="BT415" s="25"/>
      <c r="BU415" s="25"/>
      <c r="BV415" s="25"/>
      <c r="BW415" s="25"/>
      <c r="BX415" s="25"/>
      <c r="BY415" s="25"/>
      <c r="BZ415" s="25"/>
      <c r="CA415" s="25"/>
      <c r="CB415" s="25"/>
      <c r="CC415" s="25"/>
      <c r="CD415" s="25"/>
      <c r="CE415" s="25"/>
      <c r="CF415" s="25"/>
      <c r="CG415" s="25"/>
      <c r="CH415" s="25"/>
      <c r="CI415" s="25"/>
    </row>
    <row r="416" spans="1:87" ht="14">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c r="AH416" s="25"/>
      <c r="AI416" s="25"/>
      <c r="AJ416" s="25"/>
      <c r="AK416" s="25"/>
      <c r="AL416" s="25"/>
      <c r="AM416" s="25"/>
      <c r="AN416" s="25"/>
      <c r="AO416" s="25"/>
      <c r="AP416" s="25"/>
      <c r="AQ416" s="25"/>
      <c r="AR416" s="25"/>
      <c r="AS416" s="25"/>
      <c r="AT416" s="25"/>
      <c r="AU416" s="25"/>
      <c r="AV416" s="25"/>
      <c r="AW416" s="25"/>
      <c r="AX416" s="25"/>
      <c r="AY416" s="25"/>
      <c r="AZ416" s="25"/>
      <c r="BA416" s="25"/>
      <c r="BB416" s="25"/>
      <c r="BC416" s="25"/>
      <c r="BD416" s="25"/>
      <c r="BE416" s="25"/>
      <c r="BF416" s="25"/>
      <c r="BG416" s="25"/>
      <c r="BH416" s="25"/>
      <c r="BI416" s="25"/>
      <c r="BJ416" s="25"/>
      <c r="BK416" s="25"/>
      <c r="BL416" s="25"/>
      <c r="BM416" s="25"/>
      <c r="BN416" s="25"/>
      <c r="BO416" s="25"/>
      <c r="BP416" s="25"/>
      <c r="BQ416" s="25"/>
      <c r="BR416" s="25"/>
      <c r="BS416" s="25"/>
      <c r="BT416" s="25"/>
      <c r="BU416" s="25"/>
      <c r="BV416" s="25"/>
      <c r="BW416" s="25"/>
      <c r="BX416" s="25"/>
      <c r="BY416" s="25"/>
      <c r="BZ416" s="25"/>
      <c r="CA416" s="25"/>
      <c r="CB416" s="25"/>
      <c r="CC416" s="25"/>
      <c r="CD416" s="25"/>
      <c r="CE416" s="25"/>
      <c r="CF416" s="25"/>
      <c r="CG416" s="25"/>
      <c r="CH416" s="25"/>
      <c r="CI416" s="25"/>
    </row>
    <row r="417" spans="1:87" ht="14">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c r="AH417" s="25"/>
      <c r="AI417" s="25"/>
      <c r="AJ417" s="25"/>
      <c r="AK417" s="25"/>
      <c r="AL417" s="25"/>
      <c r="AM417" s="25"/>
      <c r="AN417" s="25"/>
      <c r="AO417" s="25"/>
      <c r="AP417" s="25"/>
      <c r="AQ417" s="25"/>
      <c r="AR417" s="25"/>
      <c r="AS417" s="25"/>
      <c r="AT417" s="25"/>
      <c r="AU417" s="25"/>
      <c r="AV417" s="25"/>
      <c r="AW417" s="25"/>
      <c r="AX417" s="25"/>
      <c r="AY417" s="25"/>
      <c r="AZ417" s="25"/>
      <c r="BA417" s="25"/>
      <c r="BB417" s="25"/>
      <c r="BC417" s="25"/>
      <c r="BD417" s="25"/>
      <c r="BE417" s="25"/>
      <c r="BF417" s="25"/>
      <c r="BG417" s="25"/>
      <c r="BH417" s="25"/>
      <c r="BI417" s="25"/>
      <c r="BJ417" s="25"/>
      <c r="BK417" s="25"/>
      <c r="BL417" s="25"/>
      <c r="BM417" s="25"/>
      <c r="BN417" s="25"/>
      <c r="BO417" s="25"/>
      <c r="BP417" s="25"/>
      <c r="BQ417" s="25"/>
      <c r="BR417" s="25"/>
      <c r="BS417" s="25"/>
      <c r="BT417" s="25"/>
      <c r="BU417" s="25"/>
      <c r="BV417" s="25"/>
      <c r="BW417" s="25"/>
      <c r="BX417" s="25"/>
      <c r="BY417" s="25"/>
      <c r="BZ417" s="25"/>
      <c r="CA417" s="25"/>
      <c r="CB417" s="25"/>
      <c r="CC417" s="25"/>
      <c r="CD417" s="25"/>
      <c r="CE417" s="25"/>
      <c r="CF417" s="25"/>
      <c r="CG417" s="25"/>
      <c r="CH417" s="25"/>
      <c r="CI417" s="25"/>
    </row>
    <row r="418" spans="1:87" ht="14">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c r="AH418" s="25"/>
      <c r="AI418" s="25"/>
      <c r="AJ418" s="25"/>
      <c r="AK418" s="25"/>
      <c r="AL418" s="25"/>
      <c r="AM418" s="25"/>
      <c r="AN418" s="25"/>
      <c r="AO418" s="25"/>
      <c r="AP418" s="25"/>
      <c r="AQ418" s="25"/>
      <c r="AR418" s="25"/>
      <c r="AS418" s="25"/>
      <c r="AT418" s="25"/>
      <c r="AU418" s="25"/>
      <c r="AV418" s="25"/>
      <c r="AW418" s="25"/>
      <c r="AX418" s="25"/>
      <c r="AY418" s="25"/>
      <c r="AZ418" s="25"/>
      <c r="BA418" s="25"/>
      <c r="BB418" s="25"/>
      <c r="BC418" s="25"/>
      <c r="BD418" s="25"/>
      <c r="BE418" s="25"/>
      <c r="BF418" s="25"/>
      <c r="BG418" s="25"/>
      <c r="BH418" s="25"/>
      <c r="BI418" s="25"/>
      <c r="BJ418" s="25"/>
      <c r="BK418" s="25"/>
      <c r="BL418" s="25"/>
      <c r="BM418" s="25"/>
      <c r="BN418" s="25"/>
      <c r="BO418" s="25"/>
      <c r="BP418" s="25"/>
      <c r="BQ418" s="25"/>
      <c r="BR418" s="25"/>
      <c r="BS418" s="25"/>
      <c r="BT418" s="25"/>
      <c r="BU418" s="25"/>
      <c r="BV418" s="25"/>
      <c r="BW418" s="25"/>
      <c r="BX418" s="25"/>
      <c r="BY418" s="25"/>
      <c r="BZ418" s="25"/>
      <c r="CA418" s="25"/>
      <c r="CB418" s="25"/>
      <c r="CC418" s="25"/>
      <c r="CD418" s="25"/>
      <c r="CE418" s="25"/>
      <c r="CF418" s="25"/>
      <c r="CG418" s="25"/>
      <c r="CH418" s="25"/>
      <c r="CI418" s="25"/>
    </row>
    <row r="419" spans="1:87" ht="14">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25"/>
      <c r="AK419" s="25"/>
      <c r="AL419" s="25"/>
      <c r="AM419" s="25"/>
      <c r="AN419" s="25"/>
      <c r="AO419" s="25"/>
      <c r="AP419" s="25"/>
      <c r="AQ419" s="25"/>
      <c r="AR419" s="25"/>
      <c r="AS419" s="25"/>
      <c r="AT419" s="25"/>
      <c r="AU419" s="25"/>
      <c r="AV419" s="25"/>
      <c r="AW419" s="25"/>
      <c r="AX419" s="25"/>
      <c r="AY419" s="25"/>
      <c r="AZ419" s="25"/>
      <c r="BA419" s="25"/>
      <c r="BB419" s="25"/>
      <c r="BC419" s="25"/>
      <c r="BD419" s="25"/>
      <c r="BE419" s="25"/>
      <c r="BF419" s="25"/>
      <c r="BG419" s="25"/>
      <c r="BH419" s="25"/>
      <c r="BI419" s="25"/>
      <c r="BJ419" s="25"/>
      <c r="BK419" s="25"/>
      <c r="BL419" s="25"/>
      <c r="BM419" s="25"/>
      <c r="BN419" s="25"/>
      <c r="BO419" s="25"/>
      <c r="BP419" s="25"/>
      <c r="BQ419" s="25"/>
      <c r="BR419" s="25"/>
      <c r="BS419" s="25"/>
      <c r="BT419" s="25"/>
      <c r="BU419" s="25"/>
      <c r="BV419" s="25"/>
      <c r="BW419" s="25"/>
      <c r="BX419" s="25"/>
      <c r="BY419" s="25"/>
      <c r="BZ419" s="25"/>
      <c r="CA419" s="25"/>
      <c r="CB419" s="25"/>
      <c r="CC419" s="25"/>
      <c r="CD419" s="25"/>
      <c r="CE419" s="25"/>
      <c r="CF419" s="25"/>
      <c r="CG419" s="25"/>
      <c r="CH419" s="25"/>
      <c r="CI419" s="25"/>
    </row>
    <row r="420" spans="1:87" ht="14">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c r="AH420" s="25"/>
      <c r="AI420" s="25"/>
      <c r="AJ420" s="25"/>
      <c r="AK420" s="25"/>
      <c r="AL420" s="25"/>
      <c r="AM420" s="25"/>
      <c r="AN420" s="25"/>
      <c r="AO420" s="25"/>
      <c r="AP420" s="25"/>
      <c r="AQ420" s="25"/>
      <c r="AR420" s="25"/>
      <c r="AS420" s="25"/>
      <c r="AT420" s="25"/>
      <c r="AU420" s="25"/>
      <c r="AV420" s="25"/>
      <c r="AW420" s="25"/>
      <c r="AX420" s="25"/>
      <c r="AY420" s="25"/>
      <c r="AZ420" s="25"/>
      <c r="BA420" s="25"/>
      <c r="BB420" s="25"/>
      <c r="BC420" s="25"/>
      <c r="BD420" s="25"/>
      <c r="BE420" s="25"/>
      <c r="BF420" s="25"/>
      <c r="BG420" s="25"/>
      <c r="BH420" s="25"/>
      <c r="BI420" s="25"/>
      <c r="BJ420" s="25"/>
      <c r="BK420" s="25"/>
      <c r="BL420" s="25"/>
      <c r="BM420" s="25"/>
      <c r="BN420" s="25"/>
      <c r="BO420" s="25"/>
      <c r="BP420" s="25"/>
      <c r="BQ420" s="25"/>
      <c r="BR420" s="25"/>
      <c r="BS420" s="25"/>
      <c r="BT420" s="25"/>
      <c r="BU420" s="25"/>
      <c r="BV420" s="25"/>
      <c r="BW420" s="25"/>
      <c r="BX420" s="25"/>
      <c r="BY420" s="25"/>
      <c r="BZ420" s="25"/>
      <c r="CA420" s="25"/>
      <c r="CB420" s="25"/>
      <c r="CC420" s="25"/>
      <c r="CD420" s="25"/>
      <c r="CE420" s="25"/>
      <c r="CF420" s="25"/>
      <c r="CG420" s="25"/>
      <c r="CH420" s="25"/>
      <c r="CI420" s="25"/>
    </row>
    <row r="421" spans="1:87" ht="14">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c r="AH421" s="25"/>
      <c r="AI421" s="25"/>
      <c r="AJ421" s="25"/>
      <c r="AK421" s="25"/>
      <c r="AL421" s="25"/>
      <c r="AM421" s="25"/>
      <c r="AN421" s="25"/>
      <c r="AO421" s="25"/>
      <c r="AP421" s="25"/>
      <c r="AQ421" s="25"/>
      <c r="AR421" s="25"/>
      <c r="AS421" s="25"/>
      <c r="AT421" s="25"/>
      <c r="AU421" s="25"/>
      <c r="AV421" s="25"/>
      <c r="AW421" s="25"/>
      <c r="AX421" s="25"/>
      <c r="AY421" s="25"/>
      <c r="AZ421" s="25"/>
      <c r="BA421" s="25"/>
      <c r="BB421" s="25"/>
      <c r="BC421" s="25"/>
      <c r="BD421" s="25"/>
      <c r="BE421" s="25"/>
      <c r="BF421" s="25"/>
      <c r="BG421" s="25"/>
      <c r="BH421" s="25"/>
      <c r="BI421" s="25"/>
      <c r="BJ421" s="25"/>
      <c r="BK421" s="25"/>
      <c r="BL421" s="25"/>
      <c r="BM421" s="25"/>
      <c r="BN421" s="25"/>
      <c r="BO421" s="25"/>
      <c r="BP421" s="25"/>
      <c r="BQ421" s="25"/>
      <c r="BR421" s="25"/>
      <c r="BS421" s="25"/>
      <c r="BT421" s="25"/>
      <c r="BU421" s="25"/>
      <c r="BV421" s="25"/>
      <c r="BW421" s="25"/>
      <c r="BX421" s="25"/>
      <c r="BY421" s="25"/>
      <c r="BZ421" s="25"/>
      <c r="CA421" s="25"/>
      <c r="CB421" s="25"/>
      <c r="CC421" s="25"/>
      <c r="CD421" s="25"/>
      <c r="CE421" s="25"/>
      <c r="CF421" s="25"/>
      <c r="CG421" s="25"/>
      <c r="CH421" s="25"/>
      <c r="CI421" s="25"/>
    </row>
    <row r="422" spans="1:87" ht="14">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c r="AJ422" s="25"/>
      <c r="AK422" s="25"/>
      <c r="AL422" s="25"/>
      <c r="AM422" s="25"/>
      <c r="AN422" s="25"/>
      <c r="AO422" s="25"/>
      <c r="AP422" s="25"/>
      <c r="AQ422" s="25"/>
      <c r="AR422" s="25"/>
      <c r="AS422" s="25"/>
      <c r="AT422" s="25"/>
      <c r="AU422" s="25"/>
      <c r="AV422" s="25"/>
      <c r="AW422" s="25"/>
      <c r="AX422" s="25"/>
      <c r="AY422" s="25"/>
      <c r="AZ422" s="25"/>
      <c r="BA422" s="25"/>
      <c r="BB422" s="25"/>
      <c r="BC422" s="25"/>
      <c r="BD422" s="25"/>
      <c r="BE422" s="25"/>
      <c r="BF422" s="25"/>
      <c r="BG422" s="25"/>
      <c r="BH422" s="25"/>
      <c r="BI422" s="25"/>
      <c r="BJ422" s="25"/>
      <c r="BK422" s="25"/>
      <c r="BL422" s="25"/>
      <c r="BM422" s="25"/>
      <c r="BN422" s="25"/>
      <c r="BO422" s="25"/>
      <c r="BP422" s="25"/>
      <c r="BQ422" s="25"/>
      <c r="BR422" s="25"/>
      <c r="BS422" s="25"/>
      <c r="BT422" s="25"/>
      <c r="BU422" s="25"/>
      <c r="BV422" s="25"/>
      <c r="BW422" s="25"/>
      <c r="BX422" s="25"/>
      <c r="BY422" s="25"/>
      <c r="BZ422" s="25"/>
      <c r="CA422" s="25"/>
      <c r="CB422" s="25"/>
      <c r="CC422" s="25"/>
      <c r="CD422" s="25"/>
      <c r="CE422" s="25"/>
      <c r="CF422" s="25"/>
      <c r="CG422" s="25"/>
      <c r="CH422" s="25"/>
      <c r="CI422" s="25"/>
    </row>
    <row r="423" spans="1:87" ht="14">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c r="AH423" s="25"/>
      <c r="AI423" s="25"/>
      <c r="AJ423" s="25"/>
      <c r="AK423" s="25"/>
      <c r="AL423" s="25"/>
      <c r="AM423" s="25"/>
      <c r="AN423" s="25"/>
      <c r="AO423" s="25"/>
      <c r="AP423" s="25"/>
      <c r="AQ423" s="25"/>
      <c r="AR423" s="25"/>
      <c r="AS423" s="25"/>
      <c r="AT423" s="25"/>
      <c r="AU423" s="25"/>
      <c r="AV423" s="25"/>
      <c r="AW423" s="25"/>
      <c r="AX423" s="25"/>
      <c r="AY423" s="25"/>
      <c r="AZ423" s="25"/>
      <c r="BA423" s="25"/>
      <c r="BB423" s="25"/>
      <c r="BC423" s="25"/>
      <c r="BD423" s="25"/>
      <c r="BE423" s="25"/>
      <c r="BF423" s="25"/>
      <c r="BG423" s="25"/>
      <c r="BH423" s="25"/>
      <c r="BI423" s="25"/>
      <c r="BJ423" s="25"/>
      <c r="BK423" s="25"/>
      <c r="BL423" s="25"/>
      <c r="BM423" s="25"/>
      <c r="BN423" s="25"/>
      <c r="BO423" s="25"/>
      <c r="BP423" s="25"/>
      <c r="BQ423" s="25"/>
      <c r="BR423" s="25"/>
      <c r="BS423" s="25"/>
      <c r="BT423" s="25"/>
      <c r="BU423" s="25"/>
      <c r="BV423" s="25"/>
      <c r="BW423" s="25"/>
      <c r="BX423" s="25"/>
      <c r="BY423" s="25"/>
      <c r="BZ423" s="25"/>
      <c r="CA423" s="25"/>
      <c r="CB423" s="25"/>
      <c r="CC423" s="25"/>
      <c r="CD423" s="25"/>
      <c r="CE423" s="25"/>
      <c r="CF423" s="25"/>
      <c r="CG423" s="25"/>
      <c r="CH423" s="25"/>
      <c r="CI423" s="25"/>
    </row>
    <row r="424" spans="1:87" ht="1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c r="AJ424" s="25"/>
      <c r="AK424" s="25"/>
      <c r="AL424" s="25"/>
      <c r="AM424" s="25"/>
      <c r="AN424" s="25"/>
      <c r="AO424" s="25"/>
      <c r="AP424" s="25"/>
      <c r="AQ424" s="25"/>
      <c r="AR424" s="25"/>
      <c r="AS424" s="25"/>
      <c r="AT424" s="25"/>
      <c r="AU424" s="25"/>
      <c r="AV424" s="25"/>
      <c r="AW424" s="25"/>
      <c r="AX424" s="25"/>
      <c r="AY424" s="25"/>
      <c r="AZ424" s="25"/>
      <c r="BA424" s="25"/>
      <c r="BB424" s="25"/>
      <c r="BC424" s="25"/>
      <c r="BD424" s="25"/>
      <c r="BE424" s="25"/>
      <c r="BF424" s="25"/>
      <c r="BG424" s="25"/>
      <c r="BH424" s="25"/>
      <c r="BI424" s="25"/>
      <c r="BJ424" s="25"/>
      <c r="BK424" s="25"/>
      <c r="BL424" s="25"/>
      <c r="BM424" s="25"/>
      <c r="BN424" s="25"/>
      <c r="BO424" s="25"/>
      <c r="BP424" s="25"/>
      <c r="BQ424" s="25"/>
      <c r="BR424" s="25"/>
      <c r="BS424" s="25"/>
      <c r="BT424" s="25"/>
      <c r="BU424" s="25"/>
      <c r="BV424" s="25"/>
      <c r="BW424" s="25"/>
      <c r="BX424" s="25"/>
      <c r="BY424" s="25"/>
      <c r="BZ424" s="25"/>
      <c r="CA424" s="25"/>
      <c r="CB424" s="25"/>
      <c r="CC424" s="25"/>
      <c r="CD424" s="25"/>
      <c r="CE424" s="25"/>
      <c r="CF424" s="25"/>
      <c r="CG424" s="25"/>
      <c r="CH424" s="25"/>
      <c r="CI424" s="25"/>
    </row>
    <row r="425" spans="1:87" ht="14">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c r="AJ425" s="25"/>
      <c r="AK425" s="25"/>
      <c r="AL425" s="25"/>
      <c r="AM425" s="25"/>
      <c r="AN425" s="25"/>
      <c r="AO425" s="25"/>
      <c r="AP425" s="25"/>
      <c r="AQ425" s="25"/>
      <c r="AR425" s="25"/>
      <c r="AS425" s="25"/>
      <c r="AT425" s="25"/>
      <c r="AU425" s="25"/>
      <c r="AV425" s="25"/>
      <c r="AW425" s="25"/>
      <c r="AX425" s="25"/>
      <c r="AY425" s="25"/>
      <c r="AZ425" s="25"/>
      <c r="BA425" s="25"/>
      <c r="BB425" s="25"/>
      <c r="BC425" s="25"/>
      <c r="BD425" s="25"/>
      <c r="BE425" s="25"/>
      <c r="BF425" s="25"/>
      <c r="BG425" s="25"/>
      <c r="BH425" s="25"/>
      <c r="BI425" s="25"/>
      <c r="BJ425" s="25"/>
      <c r="BK425" s="25"/>
      <c r="BL425" s="25"/>
      <c r="BM425" s="25"/>
      <c r="BN425" s="25"/>
      <c r="BO425" s="25"/>
      <c r="BP425" s="25"/>
      <c r="BQ425" s="25"/>
      <c r="BR425" s="25"/>
      <c r="BS425" s="25"/>
      <c r="BT425" s="25"/>
      <c r="BU425" s="25"/>
      <c r="BV425" s="25"/>
      <c r="BW425" s="25"/>
      <c r="BX425" s="25"/>
      <c r="BY425" s="25"/>
      <c r="BZ425" s="25"/>
      <c r="CA425" s="25"/>
      <c r="CB425" s="25"/>
      <c r="CC425" s="25"/>
      <c r="CD425" s="25"/>
      <c r="CE425" s="25"/>
      <c r="CF425" s="25"/>
      <c r="CG425" s="25"/>
      <c r="CH425" s="25"/>
      <c r="CI425" s="25"/>
    </row>
    <row r="426" spans="1:87" ht="14">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c r="AJ426" s="25"/>
      <c r="AK426" s="25"/>
      <c r="AL426" s="25"/>
      <c r="AM426" s="25"/>
      <c r="AN426" s="25"/>
      <c r="AO426" s="25"/>
      <c r="AP426" s="25"/>
      <c r="AQ426" s="25"/>
      <c r="AR426" s="25"/>
      <c r="AS426" s="25"/>
      <c r="AT426" s="25"/>
      <c r="AU426" s="25"/>
      <c r="AV426" s="25"/>
      <c r="AW426" s="25"/>
      <c r="AX426" s="25"/>
      <c r="AY426" s="25"/>
      <c r="AZ426" s="25"/>
      <c r="BA426" s="25"/>
      <c r="BB426" s="25"/>
      <c r="BC426" s="25"/>
      <c r="BD426" s="25"/>
      <c r="BE426" s="25"/>
      <c r="BF426" s="25"/>
      <c r="BG426" s="25"/>
      <c r="BH426" s="25"/>
      <c r="BI426" s="25"/>
      <c r="BJ426" s="25"/>
      <c r="BK426" s="25"/>
      <c r="BL426" s="25"/>
      <c r="BM426" s="25"/>
      <c r="BN426" s="25"/>
      <c r="BO426" s="25"/>
      <c r="BP426" s="25"/>
      <c r="BQ426" s="25"/>
      <c r="BR426" s="25"/>
      <c r="BS426" s="25"/>
      <c r="BT426" s="25"/>
      <c r="BU426" s="25"/>
      <c r="BV426" s="25"/>
      <c r="BW426" s="25"/>
      <c r="BX426" s="25"/>
      <c r="BY426" s="25"/>
      <c r="BZ426" s="25"/>
      <c r="CA426" s="25"/>
      <c r="CB426" s="25"/>
      <c r="CC426" s="25"/>
      <c r="CD426" s="25"/>
      <c r="CE426" s="25"/>
      <c r="CF426" s="25"/>
      <c r="CG426" s="25"/>
      <c r="CH426" s="25"/>
      <c r="CI426" s="25"/>
    </row>
    <row r="427" spans="1:87" ht="14">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c r="AJ427" s="25"/>
      <c r="AK427" s="25"/>
      <c r="AL427" s="25"/>
      <c r="AM427" s="25"/>
      <c r="AN427" s="25"/>
      <c r="AO427" s="25"/>
      <c r="AP427" s="25"/>
      <c r="AQ427" s="25"/>
      <c r="AR427" s="25"/>
      <c r="AS427" s="25"/>
      <c r="AT427" s="25"/>
      <c r="AU427" s="25"/>
      <c r="AV427" s="25"/>
      <c r="AW427" s="25"/>
      <c r="AX427" s="25"/>
      <c r="AY427" s="25"/>
      <c r="AZ427" s="25"/>
      <c r="BA427" s="25"/>
      <c r="BB427" s="25"/>
      <c r="BC427" s="25"/>
      <c r="BD427" s="25"/>
      <c r="BE427" s="25"/>
      <c r="BF427" s="25"/>
      <c r="BG427" s="25"/>
      <c r="BH427" s="25"/>
      <c r="BI427" s="25"/>
      <c r="BJ427" s="25"/>
      <c r="BK427" s="25"/>
      <c r="BL427" s="25"/>
      <c r="BM427" s="25"/>
      <c r="BN427" s="25"/>
      <c r="BO427" s="25"/>
      <c r="BP427" s="25"/>
      <c r="BQ427" s="25"/>
      <c r="BR427" s="25"/>
      <c r="BS427" s="25"/>
      <c r="BT427" s="25"/>
      <c r="BU427" s="25"/>
      <c r="BV427" s="25"/>
      <c r="BW427" s="25"/>
      <c r="BX427" s="25"/>
      <c r="BY427" s="25"/>
      <c r="BZ427" s="25"/>
      <c r="CA427" s="25"/>
      <c r="CB427" s="25"/>
      <c r="CC427" s="25"/>
      <c r="CD427" s="25"/>
      <c r="CE427" s="25"/>
      <c r="CF427" s="25"/>
      <c r="CG427" s="25"/>
      <c r="CH427" s="25"/>
      <c r="CI427" s="25"/>
    </row>
    <row r="428" spans="1:87" ht="14">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c r="AH428" s="25"/>
      <c r="AI428" s="25"/>
      <c r="AJ428" s="25"/>
      <c r="AK428" s="25"/>
      <c r="AL428" s="25"/>
      <c r="AM428" s="25"/>
      <c r="AN428" s="25"/>
      <c r="AO428" s="25"/>
      <c r="AP428" s="25"/>
      <c r="AQ428" s="25"/>
      <c r="AR428" s="25"/>
      <c r="AS428" s="25"/>
      <c r="AT428" s="25"/>
      <c r="AU428" s="25"/>
      <c r="AV428" s="25"/>
      <c r="AW428" s="25"/>
      <c r="AX428" s="25"/>
      <c r="AY428" s="25"/>
      <c r="AZ428" s="25"/>
      <c r="BA428" s="25"/>
      <c r="BB428" s="25"/>
      <c r="BC428" s="25"/>
      <c r="BD428" s="25"/>
      <c r="BE428" s="25"/>
      <c r="BF428" s="25"/>
      <c r="BG428" s="25"/>
      <c r="BH428" s="25"/>
      <c r="BI428" s="25"/>
      <c r="BJ428" s="25"/>
      <c r="BK428" s="25"/>
      <c r="BL428" s="25"/>
      <c r="BM428" s="25"/>
      <c r="BN428" s="25"/>
      <c r="BO428" s="25"/>
      <c r="BP428" s="25"/>
      <c r="BQ428" s="25"/>
      <c r="BR428" s="25"/>
      <c r="BS428" s="25"/>
      <c r="BT428" s="25"/>
      <c r="BU428" s="25"/>
      <c r="BV428" s="25"/>
      <c r="BW428" s="25"/>
      <c r="BX428" s="25"/>
      <c r="BY428" s="25"/>
      <c r="BZ428" s="25"/>
      <c r="CA428" s="25"/>
      <c r="CB428" s="25"/>
      <c r="CC428" s="25"/>
      <c r="CD428" s="25"/>
      <c r="CE428" s="25"/>
      <c r="CF428" s="25"/>
      <c r="CG428" s="25"/>
      <c r="CH428" s="25"/>
      <c r="CI428" s="25"/>
    </row>
    <row r="429" spans="1:87" ht="14">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c r="AH429" s="25"/>
      <c r="AI429" s="25"/>
      <c r="AJ429" s="25"/>
      <c r="AK429" s="25"/>
      <c r="AL429" s="25"/>
      <c r="AM429" s="25"/>
      <c r="AN429" s="25"/>
      <c r="AO429" s="25"/>
      <c r="AP429" s="25"/>
      <c r="AQ429" s="25"/>
      <c r="AR429" s="25"/>
      <c r="AS429" s="25"/>
      <c r="AT429" s="25"/>
      <c r="AU429" s="25"/>
      <c r="AV429" s="25"/>
      <c r="AW429" s="25"/>
      <c r="AX429" s="25"/>
      <c r="AY429" s="25"/>
      <c r="AZ429" s="25"/>
      <c r="BA429" s="25"/>
      <c r="BB429" s="25"/>
      <c r="BC429" s="25"/>
      <c r="BD429" s="25"/>
      <c r="BE429" s="25"/>
      <c r="BF429" s="25"/>
      <c r="BG429" s="25"/>
      <c r="BH429" s="25"/>
      <c r="BI429" s="25"/>
      <c r="BJ429" s="25"/>
      <c r="BK429" s="25"/>
      <c r="BL429" s="25"/>
      <c r="BM429" s="25"/>
      <c r="BN429" s="25"/>
      <c r="BO429" s="25"/>
      <c r="BP429" s="25"/>
      <c r="BQ429" s="25"/>
      <c r="BR429" s="25"/>
      <c r="BS429" s="25"/>
      <c r="BT429" s="25"/>
      <c r="BU429" s="25"/>
      <c r="BV429" s="25"/>
      <c r="BW429" s="25"/>
      <c r="BX429" s="25"/>
      <c r="BY429" s="25"/>
      <c r="BZ429" s="25"/>
      <c r="CA429" s="25"/>
      <c r="CB429" s="25"/>
      <c r="CC429" s="25"/>
      <c r="CD429" s="25"/>
      <c r="CE429" s="25"/>
      <c r="CF429" s="25"/>
      <c r="CG429" s="25"/>
      <c r="CH429" s="25"/>
      <c r="CI429" s="25"/>
    </row>
    <row r="430" spans="1:87" ht="14">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c r="AH430" s="25"/>
      <c r="AI430" s="25"/>
      <c r="AJ430" s="25"/>
      <c r="AK430" s="25"/>
      <c r="AL430" s="25"/>
      <c r="AM430" s="25"/>
      <c r="AN430" s="25"/>
      <c r="AO430" s="25"/>
      <c r="AP430" s="25"/>
      <c r="AQ430" s="25"/>
      <c r="AR430" s="25"/>
      <c r="AS430" s="25"/>
      <c r="AT430" s="25"/>
      <c r="AU430" s="25"/>
      <c r="AV430" s="25"/>
      <c r="AW430" s="25"/>
      <c r="AX430" s="25"/>
      <c r="AY430" s="25"/>
      <c r="AZ430" s="25"/>
      <c r="BA430" s="25"/>
      <c r="BB430" s="25"/>
      <c r="BC430" s="25"/>
      <c r="BD430" s="25"/>
      <c r="BE430" s="25"/>
      <c r="BF430" s="25"/>
      <c r="BG430" s="25"/>
      <c r="BH430" s="25"/>
      <c r="BI430" s="25"/>
      <c r="BJ430" s="25"/>
      <c r="BK430" s="25"/>
      <c r="BL430" s="25"/>
      <c r="BM430" s="25"/>
      <c r="BN430" s="25"/>
      <c r="BO430" s="25"/>
      <c r="BP430" s="25"/>
      <c r="BQ430" s="25"/>
      <c r="BR430" s="25"/>
      <c r="BS430" s="25"/>
      <c r="BT430" s="25"/>
      <c r="BU430" s="25"/>
      <c r="BV430" s="25"/>
      <c r="BW430" s="25"/>
      <c r="BX430" s="25"/>
      <c r="BY430" s="25"/>
      <c r="BZ430" s="25"/>
      <c r="CA430" s="25"/>
      <c r="CB430" s="25"/>
      <c r="CC430" s="25"/>
      <c r="CD430" s="25"/>
      <c r="CE430" s="25"/>
      <c r="CF430" s="25"/>
      <c r="CG430" s="25"/>
      <c r="CH430" s="25"/>
      <c r="CI430" s="25"/>
    </row>
    <row r="431" spans="1:87" ht="14">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c r="AJ431" s="25"/>
      <c r="AK431" s="25"/>
      <c r="AL431" s="25"/>
      <c r="AM431" s="25"/>
      <c r="AN431" s="25"/>
      <c r="AO431" s="25"/>
      <c r="AP431" s="25"/>
      <c r="AQ431" s="25"/>
      <c r="AR431" s="25"/>
      <c r="AS431" s="25"/>
      <c r="AT431" s="25"/>
      <c r="AU431" s="25"/>
      <c r="AV431" s="25"/>
      <c r="AW431" s="25"/>
      <c r="AX431" s="25"/>
      <c r="AY431" s="25"/>
      <c r="AZ431" s="25"/>
      <c r="BA431" s="25"/>
      <c r="BB431" s="25"/>
      <c r="BC431" s="25"/>
      <c r="BD431" s="25"/>
      <c r="BE431" s="25"/>
      <c r="BF431" s="25"/>
      <c r="BG431" s="25"/>
      <c r="BH431" s="25"/>
      <c r="BI431" s="25"/>
      <c r="BJ431" s="25"/>
      <c r="BK431" s="25"/>
      <c r="BL431" s="25"/>
      <c r="BM431" s="25"/>
      <c r="BN431" s="25"/>
      <c r="BO431" s="25"/>
      <c r="BP431" s="25"/>
      <c r="BQ431" s="25"/>
      <c r="BR431" s="25"/>
      <c r="BS431" s="25"/>
      <c r="BT431" s="25"/>
      <c r="BU431" s="25"/>
      <c r="BV431" s="25"/>
      <c r="BW431" s="25"/>
      <c r="BX431" s="25"/>
      <c r="BY431" s="25"/>
      <c r="BZ431" s="25"/>
      <c r="CA431" s="25"/>
      <c r="CB431" s="25"/>
      <c r="CC431" s="25"/>
      <c r="CD431" s="25"/>
      <c r="CE431" s="25"/>
      <c r="CF431" s="25"/>
      <c r="CG431" s="25"/>
      <c r="CH431" s="25"/>
      <c r="CI431" s="25"/>
    </row>
    <row r="432" spans="1:87" ht="14">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c r="AH432" s="25"/>
      <c r="AI432" s="25"/>
      <c r="AJ432" s="25"/>
      <c r="AK432" s="25"/>
      <c r="AL432" s="25"/>
      <c r="AM432" s="25"/>
      <c r="AN432" s="25"/>
      <c r="AO432" s="25"/>
      <c r="AP432" s="25"/>
      <c r="AQ432" s="25"/>
      <c r="AR432" s="25"/>
      <c r="AS432" s="25"/>
      <c r="AT432" s="25"/>
      <c r="AU432" s="25"/>
      <c r="AV432" s="25"/>
      <c r="AW432" s="25"/>
      <c r="AX432" s="25"/>
      <c r="AY432" s="25"/>
      <c r="AZ432" s="25"/>
      <c r="BA432" s="25"/>
      <c r="BB432" s="25"/>
      <c r="BC432" s="25"/>
      <c r="BD432" s="25"/>
      <c r="BE432" s="25"/>
      <c r="BF432" s="25"/>
      <c r="BG432" s="25"/>
      <c r="BH432" s="25"/>
      <c r="BI432" s="25"/>
      <c r="BJ432" s="25"/>
      <c r="BK432" s="25"/>
      <c r="BL432" s="25"/>
      <c r="BM432" s="25"/>
      <c r="BN432" s="25"/>
      <c r="BO432" s="25"/>
      <c r="BP432" s="25"/>
      <c r="BQ432" s="25"/>
      <c r="BR432" s="25"/>
      <c r="BS432" s="25"/>
      <c r="BT432" s="25"/>
      <c r="BU432" s="25"/>
      <c r="BV432" s="25"/>
      <c r="BW432" s="25"/>
      <c r="BX432" s="25"/>
      <c r="BY432" s="25"/>
      <c r="BZ432" s="25"/>
      <c r="CA432" s="25"/>
      <c r="CB432" s="25"/>
      <c r="CC432" s="25"/>
      <c r="CD432" s="25"/>
      <c r="CE432" s="25"/>
      <c r="CF432" s="25"/>
      <c r="CG432" s="25"/>
      <c r="CH432" s="25"/>
      <c r="CI432" s="25"/>
    </row>
    <row r="433" spans="1:87" ht="14">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c r="AH433" s="25"/>
      <c r="AI433" s="25"/>
      <c r="AJ433" s="25"/>
      <c r="AK433" s="25"/>
      <c r="AL433" s="25"/>
      <c r="AM433" s="25"/>
      <c r="AN433" s="25"/>
      <c r="AO433" s="25"/>
      <c r="AP433" s="25"/>
      <c r="AQ433" s="25"/>
      <c r="AR433" s="25"/>
      <c r="AS433" s="25"/>
      <c r="AT433" s="25"/>
      <c r="AU433" s="25"/>
      <c r="AV433" s="25"/>
      <c r="AW433" s="25"/>
      <c r="AX433" s="25"/>
      <c r="AY433" s="25"/>
      <c r="AZ433" s="25"/>
      <c r="BA433" s="25"/>
      <c r="BB433" s="25"/>
      <c r="BC433" s="25"/>
      <c r="BD433" s="25"/>
      <c r="BE433" s="25"/>
      <c r="BF433" s="25"/>
      <c r="BG433" s="25"/>
      <c r="BH433" s="25"/>
      <c r="BI433" s="25"/>
      <c r="BJ433" s="25"/>
      <c r="BK433" s="25"/>
      <c r="BL433" s="25"/>
      <c r="BM433" s="25"/>
      <c r="BN433" s="25"/>
      <c r="BO433" s="25"/>
      <c r="BP433" s="25"/>
      <c r="BQ433" s="25"/>
      <c r="BR433" s="25"/>
      <c r="BS433" s="25"/>
      <c r="BT433" s="25"/>
      <c r="BU433" s="25"/>
      <c r="BV433" s="25"/>
      <c r="BW433" s="25"/>
      <c r="BX433" s="25"/>
      <c r="BY433" s="25"/>
      <c r="BZ433" s="25"/>
      <c r="CA433" s="25"/>
      <c r="CB433" s="25"/>
      <c r="CC433" s="25"/>
      <c r="CD433" s="25"/>
      <c r="CE433" s="25"/>
      <c r="CF433" s="25"/>
      <c r="CG433" s="25"/>
      <c r="CH433" s="25"/>
      <c r="CI433" s="25"/>
    </row>
    <row r="434" spans="1:87" ht="1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c r="AH434" s="25"/>
      <c r="AI434" s="25"/>
      <c r="AJ434" s="25"/>
      <c r="AK434" s="25"/>
      <c r="AL434" s="25"/>
      <c r="AM434" s="25"/>
      <c r="AN434" s="25"/>
      <c r="AO434" s="25"/>
      <c r="AP434" s="25"/>
      <c r="AQ434" s="25"/>
      <c r="AR434" s="25"/>
      <c r="AS434" s="25"/>
      <c r="AT434" s="25"/>
      <c r="AU434" s="25"/>
      <c r="AV434" s="25"/>
      <c r="AW434" s="25"/>
      <c r="AX434" s="25"/>
      <c r="AY434" s="25"/>
      <c r="AZ434" s="25"/>
      <c r="BA434" s="25"/>
      <c r="BB434" s="25"/>
      <c r="BC434" s="25"/>
      <c r="BD434" s="25"/>
      <c r="BE434" s="25"/>
      <c r="BF434" s="25"/>
      <c r="BG434" s="25"/>
      <c r="BH434" s="25"/>
      <c r="BI434" s="25"/>
      <c r="BJ434" s="25"/>
      <c r="BK434" s="25"/>
      <c r="BL434" s="25"/>
      <c r="BM434" s="25"/>
      <c r="BN434" s="25"/>
      <c r="BO434" s="25"/>
      <c r="BP434" s="25"/>
      <c r="BQ434" s="25"/>
      <c r="BR434" s="25"/>
      <c r="BS434" s="25"/>
      <c r="BT434" s="25"/>
      <c r="BU434" s="25"/>
      <c r="BV434" s="25"/>
      <c r="BW434" s="25"/>
      <c r="BX434" s="25"/>
      <c r="BY434" s="25"/>
      <c r="BZ434" s="25"/>
      <c r="CA434" s="25"/>
      <c r="CB434" s="25"/>
      <c r="CC434" s="25"/>
      <c r="CD434" s="25"/>
      <c r="CE434" s="25"/>
      <c r="CF434" s="25"/>
      <c r="CG434" s="25"/>
      <c r="CH434" s="25"/>
      <c r="CI434" s="25"/>
    </row>
    <row r="435" spans="1:87" ht="14">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c r="AH435" s="25"/>
      <c r="AI435" s="25"/>
      <c r="AJ435" s="25"/>
      <c r="AK435" s="25"/>
      <c r="AL435" s="25"/>
      <c r="AM435" s="25"/>
      <c r="AN435" s="25"/>
      <c r="AO435" s="25"/>
      <c r="AP435" s="25"/>
      <c r="AQ435" s="25"/>
      <c r="AR435" s="25"/>
      <c r="AS435" s="25"/>
      <c r="AT435" s="25"/>
      <c r="AU435" s="25"/>
      <c r="AV435" s="25"/>
      <c r="AW435" s="25"/>
      <c r="AX435" s="25"/>
      <c r="AY435" s="25"/>
      <c r="AZ435" s="25"/>
      <c r="BA435" s="25"/>
      <c r="BB435" s="25"/>
      <c r="BC435" s="25"/>
      <c r="BD435" s="25"/>
      <c r="BE435" s="25"/>
      <c r="BF435" s="25"/>
      <c r="BG435" s="25"/>
      <c r="BH435" s="25"/>
      <c r="BI435" s="25"/>
      <c r="BJ435" s="25"/>
      <c r="BK435" s="25"/>
      <c r="BL435" s="25"/>
      <c r="BM435" s="25"/>
      <c r="BN435" s="25"/>
      <c r="BO435" s="25"/>
      <c r="BP435" s="25"/>
      <c r="BQ435" s="25"/>
      <c r="BR435" s="25"/>
      <c r="BS435" s="25"/>
      <c r="BT435" s="25"/>
      <c r="BU435" s="25"/>
      <c r="BV435" s="25"/>
      <c r="BW435" s="25"/>
      <c r="BX435" s="25"/>
      <c r="BY435" s="25"/>
      <c r="BZ435" s="25"/>
      <c r="CA435" s="25"/>
      <c r="CB435" s="25"/>
      <c r="CC435" s="25"/>
      <c r="CD435" s="25"/>
      <c r="CE435" s="25"/>
      <c r="CF435" s="25"/>
      <c r="CG435" s="25"/>
      <c r="CH435" s="25"/>
      <c r="CI435" s="25"/>
    </row>
    <row r="436" spans="1:87" ht="14">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c r="AH436" s="25"/>
      <c r="AI436" s="25"/>
      <c r="AJ436" s="25"/>
      <c r="AK436" s="25"/>
      <c r="AL436" s="25"/>
      <c r="AM436" s="25"/>
      <c r="AN436" s="25"/>
      <c r="AO436" s="25"/>
      <c r="AP436" s="25"/>
      <c r="AQ436" s="25"/>
      <c r="AR436" s="25"/>
      <c r="AS436" s="25"/>
      <c r="AT436" s="25"/>
      <c r="AU436" s="25"/>
      <c r="AV436" s="25"/>
      <c r="AW436" s="25"/>
      <c r="AX436" s="25"/>
      <c r="AY436" s="25"/>
      <c r="AZ436" s="25"/>
      <c r="BA436" s="25"/>
      <c r="BB436" s="25"/>
      <c r="BC436" s="25"/>
      <c r="BD436" s="25"/>
      <c r="BE436" s="25"/>
      <c r="BF436" s="25"/>
      <c r="BG436" s="25"/>
      <c r="BH436" s="25"/>
      <c r="BI436" s="25"/>
      <c r="BJ436" s="25"/>
      <c r="BK436" s="25"/>
      <c r="BL436" s="25"/>
      <c r="BM436" s="25"/>
      <c r="BN436" s="25"/>
      <c r="BO436" s="25"/>
      <c r="BP436" s="25"/>
      <c r="BQ436" s="25"/>
      <c r="BR436" s="25"/>
      <c r="BS436" s="25"/>
      <c r="BT436" s="25"/>
      <c r="BU436" s="25"/>
      <c r="BV436" s="25"/>
      <c r="BW436" s="25"/>
      <c r="BX436" s="25"/>
      <c r="BY436" s="25"/>
      <c r="BZ436" s="25"/>
      <c r="CA436" s="25"/>
      <c r="CB436" s="25"/>
      <c r="CC436" s="25"/>
      <c r="CD436" s="25"/>
      <c r="CE436" s="25"/>
      <c r="CF436" s="25"/>
      <c r="CG436" s="25"/>
      <c r="CH436" s="25"/>
      <c r="CI436" s="25"/>
    </row>
    <row r="437" spans="1:87" ht="14">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c r="AJ437" s="25"/>
      <c r="AK437" s="25"/>
      <c r="AL437" s="25"/>
      <c r="AM437" s="25"/>
      <c r="AN437" s="25"/>
      <c r="AO437" s="25"/>
      <c r="AP437" s="25"/>
      <c r="AQ437" s="25"/>
      <c r="AR437" s="25"/>
      <c r="AS437" s="25"/>
      <c r="AT437" s="25"/>
      <c r="AU437" s="25"/>
      <c r="AV437" s="25"/>
      <c r="AW437" s="25"/>
      <c r="AX437" s="25"/>
      <c r="AY437" s="25"/>
      <c r="AZ437" s="25"/>
      <c r="BA437" s="25"/>
      <c r="BB437" s="25"/>
      <c r="BC437" s="25"/>
      <c r="BD437" s="25"/>
      <c r="BE437" s="25"/>
      <c r="BF437" s="25"/>
      <c r="BG437" s="25"/>
      <c r="BH437" s="25"/>
      <c r="BI437" s="25"/>
      <c r="BJ437" s="25"/>
      <c r="BK437" s="25"/>
      <c r="BL437" s="25"/>
      <c r="BM437" s="25"/>
      <c r="BN437" s="25"/>
      <c r="BO437" s="25"/>
      <c r="BP437" s="25"/>
      <c r="BQ437" s="25"/>
      <c r="BR437" s="25"/>
      <c r="BS437" s="25"/>
      <c r="BT437" s="25"/>
      <c r="BU437" s="25"/>
      <c r="BV437" s="25"/>
      <c r="BW437" s="25"/>
      <c r="BX437" s="25"/>
      <c r="BY437" s="25"/>
      <c r="BZ437" s="25"/>
      <c r="CA437" s="25"/>
      <c r="CB437" s="25"/>
      <c r="CC437" s="25"/>
      <c r="CD437" s="25"/>
      <c r="CE437" s="25"/>
      <c r="CF437" s="25"/>
      <c r="CG437" s="25"/>
      <c r="CH437" s="25"/>
      <c r="CI437" s="25"/>
    </row>
    <row r="438" spans="1:87" ht="14">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c r="AH438" s="25"/>
      <c r="AI438" s="25"/>
      <c r="AJ438" s="25"/>
      <c r="AK438" s="25"/>
      <c r="AL438" s="25"/>
      <c r="AM438" s="25"/>
      <c r="AN438" s="25"/>
      <c r="AO438" s="25"/>
      <c r="AP438" s="25"/>
      <c r="AQ438" s="25"/>
      <c r="AR438" s="25"/>
      <c r="AS438" s="25"/>
      <c r="AT438" s="25"/>
      <c r="AU438" s="25"/>
      <c r="AV438" s="25"/>
      <c r="AW438" s="25"/>
      <c r="AX438" s="25"/>
      <c r="AY438" s="25"/>
      <c r="AZ438" s="25"/>
      <c r="BA438" s="25"/>
      <c r="BB438" s="25"/>
      <c r="BC438" s="25"/>
      <c r="BD438" s="25"/>
      <c r="BE438" s="25"/>
      <c r="BF438" s="25"/>
      <c r="BG438" s="25"/>
      <c r="BH438" s="25"/>
      <c r="BI438" s="25"/>
      <c r="BJ438" s="25"/>
      <c r="BK438" s="25"/>
      <c r="BL438" s="25"/>
      <c r="BM438" s="25"/>
      <c r="BN438" s="25"/>
      <c r="BO438" s="25"/>
      <c r="BP438" s="25"/>
      <c r="BQ438" s="25"/>
      <c r="BR438" s="25"/>
      <c r="BS438" s="25"/>
      <c r="BT438" s="25"/>
      <c r="BU438" s="25"/>
      <c r="BV438" s="25"/>
      <c r="BW438" s="25"/>
      <c r="BX438" s="25"/>
      <c r="BY438" s="25"/>
      <c r="BZ438" s="25"/>
      <c r="CA438" s="25"/>
      <c r="CB438" s="25"/>
      <c r="CC438" s="25"/>
      <c r="CD438" s="25"/>
      <c r="CE438" s="25"/>
      <c r="CF438" s="25"/>
      <c r="CG438" s="25"/>
      <c r="CH438" s="25"/>
      <c r="CI438" s="25"/>
    </row>
    <row r="439" spans="1:87" ht="14">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25"/>
      <c r="AL439" s="25"/>
      <c r="AM439" s="25"/>
      <c r="AN439" s="25"/>
      <c r="AO439" s="25"/>
      <c r="AP439" s="25"/>
      <c r="AQ439" s="25"/>
      <c r="AR439" s="25"/>
      <c r="AS439" s="25"/>
      <c r="AT439" s="25"/>
      <c r="AU439" s="25"/>
      <c r="AV439" s="25"/>
      <c r="AW439" s="25"/>
      <c r="AX439" s="25"/>
      <c r="AY439" s="25"/>
      <c r="AZ439" s="25"/>
      <c r="BA439" s="25"/>
      <c r="BB439" s="25"/>
      <c r="BC439" s="25"/>
      <c r="BD439" s="25"/>
      <c r="BE439" s="25"/>
      <c r="BF439" s="25"/>
      <c r="BG439" s="25"/>
      <c r="BH439" s="25"/>
      <c r="BI439" s="25"/>
      <c r="BJ439" s="25"/>
      <c r="BK439" s="25"/>
      <c r="BL439" s="25"/>
      <c r="BM439" s="25"/>
      <c r="BN439" s="25"/>
      <c r="BO439" s="25"/>
      <c r="BP439" s="25"/>
      <c r="BQ439" s="25"/>
      <c r="BR439" s="25"/>
      <c r="BS439" s="25"/>
      <c r="BT439" s="25"/>
      <c r="BU439" s="25"/>
      <c r="BV439" s="25"/>
      <c r="BW439" s="25"/>
      <c r="BX439" s="25"/>
      <c r="BY439" s="25"/>
      <c r="BZ439" s="25"/>
      <c r="CA439" s="25"/>
      <c r="CB439" s="25"/>
      <c r="CC439" s="25"/>
      <c r="CD439" s="25"/>
      <c r="CE439" s="25"/>
      <c r="CF439" s="25"/>
      <c r="CG439" s="25"/>
      <c r="CH439" s="25"/>
      <c r="CI439" s="25"/>
    </row>
    <row r="440" spans="1:87" ht="14">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c r="AH440" s="25"/>
      <c r="AI440" s="25"/>
      <c r="AJ440" s="25"/>
      <c r="AK440" s="25"/>
      <c r="AL440" s="25"/>
      <c r="AM440" s="25"/>
      <c r="AN440" s="25"/>
      <c r="AO440" s="25"/>
      <c r="AP440" s="25"/>
      <c r="AQ440" s="25"/>
      <c r="AR440" s="25"/>
      <c r="AS440" s="25"/>
      <c r="AT440" s="25"/>
      <c r="AU440" s="25"/>
      <c r="AV440" s="25"/>
      <c r="AW440" s="25"/>
      <c r="AX440" s="25"/>
      <c r="AY440" s="25"/>
      <c r="AZ440" s="25"/>
      <c r="BA440" s="25"/>
      <c r="BB440" s="25"/>
      <c r="BC440" s="25"/>
      <c r="BD440" s="25"/>
      <c r="BE440" s="25"/>
      <c r="BF440" s="25"/>
      <c r="BG440" s="25"/>
      <c r="BH440" s="25"/>
      <c r="BI440" s="25"/>
      <c r="BJ440" s="25"/>
      <c r="BK440" s="25"/>
      <c r="BL440" s="25"/>
      <c r="BM440" s="25"/>
      <c r="BN440" s="25"/>
      <c r="BO440" s="25"/>
      <c r="BP440" s="25"/>
      <c r="BQ440" s="25"/>
      <c r="BR440" s="25"/>
      <c r="BS440" s="25"/>
      <c r="BT440" s="25"/>
      <c r="BU440" s="25"/>
      <c r="BV440" s="25"/>
      <c r="BW440" s="25"/>
      <c r="BX440" s="25"/>
      <c r="BY440" s="25"/>
      <c r="BZ440" s="25"/>
      <c r="CA440" s="25"/>
      <c r="CB440" s="25"/>
      <c r="CC440" s="25"/>
      <c r="CD440" s="25"/>
      <c r="CE440" s="25"/>
      <c r="CF440" s="25"/>
      <c r="CG440" s="25"/>
      <c r="CH440" s="25"/>
      <c r="CI440" s="25"/>
    </row>
    <row r="441" spans="1:87" ht="14">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c r="AH441" s="25"/>
      <c r="AI441" s="25"/>
      <c r="AJ441" s="25"/>
      <c r="AK441" s="25"/>
      <c r="AL441" s="25"/>
      <c r="AM441" s="25"/>
      <c r="AN441" s="25"/>
      <c r="AO441" s="25"/>
      <c r="AP441" s="25"/>
      <c r="AQ441" s="25"/>
      <c r="AR441" s="25"/>
      <c r="AS441" s="25"/>
      <c r="AT441" s="25"/>
      <c r="AU441" s="25"/>
      <c r="AV441" s="25"/>
      <c r="AW441" s="25"/>
      <c r="AX441" s="25"/>
      <c r="AY441" s="25"/>
      <c r="AZ441" s="25"/>
      <c r="BA441" s="25"/>
      <c r="BB441" s="25"/>
      <c r="BC441" s="25"/>
      <c r="BD441" s="25"/>
      <c r="BE441" s="25"/>
      <c r="BF441" s="25"/>
      <c r="BG441" s="25"/>
      <c r="BH441" s="25"/>
      <c r="BI441" s="25"/>
      <c r="BJ441" s="25"/>
      <c r="BK441" s="25"/>
      <c r="BL441" s="25"/>
      <c r="BM441" s="25"/>
      <c r="BN441" s="25"/>
      <c r="BO441" s="25"/>
      <c r="BP441" s="25"/>
      <c r="BQ441" s="25"/>
      <c r="BR441" s="25"/>
      <c r="BS441" s="25"/>
      <c r="BT441" s="25"/>
      <c r="BU441" s="25"/>
      <c r="BV441" s="25"/>
      <c r="BW441" s="25"/>
      <c r="BX441" s="25"/>
      <c r="BY441" s="25"/>
      <c r="BZ441" s="25"/>
      <c r="CA441" s="25"/>
      <c r="CB441" s="25"/>
      <c r="CC441" s="25"/>
      <c r="CD441" s="25"/>
      <c r="CE441" s="25"/>
      <c r="CF441" s="25"/>
      <c r="CG441" s="25"/>
      <c r="CH441" s="25"/>
      <c r="CI441" s="25"/>
    </row>
    <row r="442" spans="1:87" ht="14">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c r="AH442" s="25"/>
      <c r="AI442" s="25"/>
      <c r="AJ442" s="25"/>
      <c r="AK442" s="25"/>
      <c r="AL442" s="25"/>
      <c r="AM442" s="25"/>
      <c r="AN442" s="25"/>
      <c r="AO442" s="25"/>
      <c r="AP442" s="25"/>
      <c r="AQ442" s="25"/>
      <c r="AR442" s="25"/>
      <c r="AS442" s="25"/>
      <c r="AT442" s="25"/>
      <c r="AU442" s="25"/>
      <c r="AV442" s="25"/>
      <c r="AW442" s="25"/>
      <c r="AX442" s="25"/>
      <c r="AY442" s="25"/>
      <c r="AZ442" s="25"/>
      <c r="BA442" s="25"/>
      <c r="BB442" s="25"/>
      <c r="BC442" s="25"/>
      <c r="BD442" s="25"/>
      <c r="BE442" s="25"/>
      <c r="BF442" s="25"/>
      <c r="BG442" s="25"/>
      <c r="BH442" s="25"/>
      <c r="BI442" s="25"/>
      <c r="BJ442" s="25"/>
      <c r="BK442" s="25"/>
      <c r="BL442" s="25"/>
      <c r="BM442" s="25"/>
      <c r="BN442" s="25"/>
      <c r="BO442" s="25"/>
      <c r="BP442" s="25"/>
      <c r="BQ442" s="25"/>
      <c r="BR442" s="25"/>
      <c r="BS442" s="25"/>
      <c r="BT442" s="25"/>
      <c r="BU442" s="25"/>
      <c r="BV442" s="25"/>
      <c r="BW442" s="25"/>
      <c r="BX442" s="25"/>
      <c r="BY442" s="25"/>
      <c r="BZ442" s="25"/>
      <c r="CA442" s="25"/>
      <c r="CB442" s="25"/>
      <c r="CC442" s="25"/>
      <c r="CD442" s="25"/>
      <c r="CE442" s="25"/>
      <c r="CF442" s="25"/>
      <c r="CG442" s="25"/>
      <c r="CH442" s="25"/>
      <c r="CI442" s="25"/>
    </row>
    <row r="443" spans="1:87" ht="14">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25"/>
      <c r="AL443" s="25"/>
      <c r="AM443" s="25"/>
      <c r="AN443" s="25"/>
      <c r="AO443" s="25"/>
      <c r="AP443" s="25"/>
      <c r="AQ443" s="25"/>
      <c r="AR443" s="25"/>
      <c r="AS443" s="25"/>
      <c r="AT443" s="25"/>
      <c r="AU443" s="25"/>
      <c r="AV443" s="25"/>
      <c r="AW443" s="25"/>
      <c r="AX443" s="25"/>
      <c r="AY443" s="25"/>
      <c r="AZ443" s="25"/>
      <c r="BA443" s="25"/>
      <c r="BB443" s="25"/>
      <c r="BC443" s="25"/>
      <c r="BD443" s="25"/>
      <c r="BE443" s="25"/>
      <c r="BF443" s="25"/>
      <c r="BG443" s="25"/>
      <c r="BH443" s="25"/>
      <c r="BI443" s="25"/>
      <c r="BJ443" s="25"/>
      <c r="BK443" s="25"/>
      <c r="BL443" s="25"/>
      <c r="BM443" s="25"/>
      <c r="BN443" s="25"/>
      <c r="BO443" s="25"/>
      <c r="BP443" s="25"/>
      <c r="BQ443" s="25"/>
      <c r="BR443" s="25"/>
      <c r="BS443" s="25"/>
      <c r="BT443" s="25"/>
      <c r="BU443" s="25"/>
      <c r="BV443" s="25"/>
      <c r="BW443" s="25"/>
      <c r="BX443" s="25"/>
      <c r="BY443" s="25"/>
      <c r="BZ443" s="25"/>
      <c r="CA443" s="25"/>
      <c r="CB443" s="25"/>
      <c r="CC443" s="25"/>
      <c r="CD443" s="25"/>
      <c r="CE443" s="25"/>
      <c r="CF443" s="25"/>
      <c r="CG443" s="25"/>
      <c r="CH443" s="25"/>
      <c r="CI443" s="25"/>
    </row>
    <row r="444" spans="1:87" ht="1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c r="AJ444" s="25"/>
      <c r="AK444" s="25"/>
      <c r="AL444" s="25"/>
      <c r="AM444" s="25"/>
      <c r="AN444" s="25"/>
      <c r="AO444" s="25"/>
      <c r="AP444" s="25"/>
      <c r="AQ444" s="25"/>
      <c r="AR444" s="25"/>
      <c r="AS444" s="25"/>
      <c r="AT444" s="25"/>
      <c r="AU444" s="25"/>
      <c r="AV444" s="25"/>
      <c r="AW444" s="25"/>
      <c r="AX444" s="25"/>
      <c r="AY444" s="25"/>
      <c r="AZ444" s="25"/>
      <c r="BA444" s="25"/>
      <c r="BB444" s="25"/>
      <c r="BC444" s="25"/>
      <c r="BD444" s="25"/>
      <c r="BE444" s="25"/>
      <c r="BF444" s="25"/>
      <c r="BG444" s="25"/>
      <c r="BH444" s="25"/>
      <c r="BI444" s="25"/>
      <c r="BJ444" s="25"/>
      <c r="BK444" s="25"/>
      <c r="BL444" s="25"/>
      <c r="BM444" s="25"/>
      <c r="BN444" s="25"/>
      <c r="BO444" s="25"/>
      <c r="BP444" s="25"/>
      <c r="BQ444" s="25"/>
      <c r="BR444" s="25"/>
      <c r="BS444" s="25"/>
      <c r="BT444" s="25"/>
      <c r="BU444" s="25"/>
      <c r="BV444" s="25"/>
      <c r="BW444" s="25"/>
      <c r="BX444" s="25"/>
      <c r="BY444" s="25"/>
      <c r="BZ444" s="25"/>
      <c r="CA444" s="25"/>
      <c r="CB444" s="25"/>
      <c r="CC444" s="25"/>
      <c r="CD444" s="25"/>
      <c r="CE444" s="25"/>
      <c r="CF444" s="25"/>
      <c r="CG444" s="25"/>
      <c r="CH444" s="25"/>
      <c r="CI444" s="25"/>
    </row>
    <row r="445" spans="1:87" ht="14">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25"/>
      <c r="AK445" s="25"/>
      <c r="AL445" s="25"/>
      <c r="AM445" s="25"/>
      <c r="AN445" s="25"/>
      <c r="AO445" s="25"/>
      <c r="AP445" s="25"/>
      <c r="AQ445" s="25"/>
      <c r="AR445" s="25"/>
      <c r="AS445" s="25"/>
      <c r="AT445" s="25"/>
      <c r="AU445" s="25"/>
      <c r="AV445" s="25"/>
      <c r="AW445" s="25"/>
      <c r="AX445" s="25"/>
      <c r="AY445" s="25"/>
      <c r="AZ445" s="25"/>
      <c r="BA445" s="25"/>
      <c r="BB445" s="25"/>
      <c r="BC445" s="25"/>
      <c r="BD445" s="25"/>
      <c r="BE445" s="25"/>
      <c r="BF445" s="25"/>
      <c r="BG445" s="25"/>
      <c r="BH445" s="25"/>
      <c r="BI445" s="25"/>
      <c r="BJ445" s="25"/>
      <c r="BK445" s="25"/>
      <c r="BL445" s="25"/>
      <c r="BM445" s="25"/>
      <c r="BN445" s="25"/>
      <c r="BO445" s="25"/>
      <c r="BP445" s="25"/>
      <c r="BQ445" s="25"/>
      <c r="BR445" s="25"/>
      <c r="BS445" s="25"/>
      <c r="BT445" s="25"/>
      <c r="BU445" s="25"/>
      <c r="BV445" s="25"/>
      <c r="BW445" s="25"/>
      <c r="BX445" s="25"/>
      <c r="BY445" s="25"/>
      <c r="BZ445" s="25"/>
      <c r="CA445" s="25"/>
      <c r="CB445" s="25"/>
      <c r="CC445" s="25"/>
      <c r="CD445" s="25"/>
      <c r="CE445" s="25"/>
      <c r="CF445" s="25"/>
      <c r="CG445" s="25"/>
      <c r="CH445" s="25"/>
      <c r="CI445" s="25"/>
    </row>
    <row r="446" spans="1:87" ht="14">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c r="AH446" s="25"/>
      <c r="AI446" s="25"/>
      <c r="AJ446" s="25"/>
      <c r="AK446" s="25"/>
      <c r="AL446" s="25"/>
      <c r="AM446" s="25"/>
      <c r="AN446" s="25"/>
      <c r="AO446" s="25"/>
      <c r="AP446" s="25"/>
      <c r="AQ446" s="25"/>
      <c r="AR446" s="25"/>
      <c r="AS446" s="25"/>
      <c r="AT446" s="25"/>
      <c r="AU446" s="25"/>
      <c r="AV446" s="25"/>
      <c r="AW446" s="25"/>
      <c r="AX446" s="25"/>
      <c r="AY446" s="25"/>
      <c r="AZ446" s="25"/>
      <c r="BA446" s="25"/>
      <c r="BB446" s="25"/>
      <c r="BC446" s="25"/>
      <c r="BD446" s="25"/>
      <c r="BE446" s="25"/>
      <c r="BF446" s="25"/>
      <c r="BG446" s="25"/>
      <c r="BH446" s="25"/>
      <c r="BI446" s="25"/>
      <c r="BJ446" s="25"/>
      <c r="BK446" s="25"/>
      <c r="BL446" s="25"/>
      <c r="BM446" s="25"/>
      <c r="BN446" s="25"/>
      <c r="BO446" s="25"/>
      <c r="BP446" s="25"/>
      <c r="BQ446" s="25"/>
      <c r="BR446" s="25"/>
      <c r="BS446" s="25"/>
      <c r="BT446" s="25"/>
      <c r="BU446" s="25"/>
      <c r="BV446" s="25"/>
      <c r="BW446" s="25"/>
      <c r="BX446" s="25"/>
      <c r="BY446" s="25"/>
      <c r="BZ446" s="25"/>
      <c r="CA446" s="25"/>
      <c r="CB446" s="25"/>
      <c r="CC446" s="25"/>
      <c r="CD446" s="25"/>
      <c r="CE446" s="25"/>
      <c r="CF446" s="25"/>
      <c r="CG446" s="25"/>
      <c r="CH446" s="25"/>
      <c r="CI446" s="25"/>
    </row>
    <row r="447" spans="1:87" ht="14">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c r="AH447" s="25"/>
      <c r="AI447" s="25"/>
      <c r="AJ447" s="25"/>
      <c r="AK447" s="25"/>
      <c r="AL447" s="25"/>
      <c r="AM447" s="25"/>
      <c r="AN447" s="25"/>
      <c r="AO447" s="25"/>
      <c r="AP447" s="25"/>
      <c r="AQ447" s="25"/>
      <c r="AR447" s="25"/>
      <c r="AS447" s="25"/>
      <c r="AT447" s="25"/>
      <c r="AU447" s="25"/>
      <c r="AV447" s="25"/>
      <c r="AW447" s="25"/>
      <c r="AX447" s="25"/>
      <c r="AY447" s="25"/>
      <c r="AZ447" s="25"/>
      <c r="BA447" s="25"/>
      <c r="BB447" s="25"/>
      <c r="BC447" s="25"/>
      <c r="BD447" s="25"/>
      <c r="BE447" s="25"/>
      <c r="BF447" s="25"/>
      <c r="BG447" s="25"/>
      <c r="BH447" s="25"/>
      <c r="BI447" s="25"/>
      <c r="BJ447" s="25"/>
      <c r="BK447" s="25"/>
      <c r="BL447" s="25"/>
      <c r="BM447" s="25"/>
      <c r="BN447" s="25"/>
      <c r="BO447" s="25"/>
      <c r="BP447" s="25"/>
      <c r="BQ447" s="25"/>
      <c r="BR447" s="25"/>
      <c r="BS447" s="25"/>
      <c r="BT447" s="25"/>
      <c r="BU447" s="25"/>
      <c r="BV447" s="25"/>
      <c r="BW447" s="25"/>
      <c r="BX447" s="25"/>
      <c r="BY447" s="25"/>
      <c r="BZ447" s="25"/>
      <c r="CA447" s="25"/>
      <c r="CB447" s="25"/>
      <c r="CC447" s="25"/>
      <c r="CD447" s="25"/>
      <c r="CE447" s="25"/>
      <c r="CF447" s="25"/>
      <c r="CG447" s="25"/>
      <c r="CH447" s="25"/>
      <c r="CI447" s="25"/>
    </row>
    <row r="448" spans="1:87" ht="14">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c r="AH448" s="25"/>
      <c r="AI448" s="25"/>
      <c r="AJ448" s="25"/>
      <c r="AK448" s="25"/>
      <c r="AL448" s="25"/>
      <c r="AM448" s="25"/>
      <c r="AN448" s="25"/>
      <c r="AO448" s="25"/>
      <c r="AP448" s="25"/>
      <c r="AQ448" s="25"/>
      <c r="AR448" s="25"/>
      <c r="AS448" s="25"/>
      <c r="AT448" s="25"/>
      <c r="AU448" s="25"/>
      <c r="AV448" s="25"/>
      <c r="AW448" s="25"/>
      <c r="AX448" s="25"/>
      <c r="AY448" s="25"/>
      <c r="AZ448" s="25"/>
      <c r="BA448" s="25"/>
      <c r="BB448" s="25"/>
      <c r="BC448" s="25"/>
      <c r="BD448" s="25"/>
      <c r="BE448" s="25"/>
      <c r="BF448" s="25"/>
      <c r="BG448" s="25"/>
      <c r="BH448" s="25"/>
      <c r="BI448" s="25"/>
      <c r="BJ448" s="25"/>
      <c r="BK448" s="25"/>
      <c r="BL448" s="25"/>
      <c r="BM448" s="25"/>
      <c r="BN448" s="25"/>
      <c r="BO448" s="25"/>
      <c r="BP448" s="25"/>
      <c r="BQ448" s="25"/>
      <c r="BR448" s="25"/>
      <c r="BS448" s="25"/>
      <c r="BT448" s="25"/>
      <c r="BU448" s="25"/>
      <c r="BV448" s="25"/>
      <c r="BW448" s="25"/>
      <c r="BX448" s="25"/>
      <c r="BY448" s="25"/>
      <c r="BZ448" s="25"/>
      <c r="CA448" s="25"/>
      <c r="CB448" s="25"/>
      <c r="CC448" s="25"/>
      <c r="CD448" s="25"/>
      <c r="CE448" s="25"/>
      <c r="CF448" s="25"/>
      <c r="CG448" s="25"/>
      <c r="CH448" s="25"/>
      <c r="CI448" s="25"/>
    </row>
    <row r="449" spans="1:87" ht="14">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c r="AH449" s="25"/>
      <c r="AI449" s="25"/>
      <c r="AJ449" s="25"/>
      <c r="AK449" s="25"/>
      <c r="AL449" s="25"/>
      <c r="AM449" s="25"/>
      <c r="AN449" s="25"/>
      <c r="AO449" s="25"/>
      <c r="AP449" s="25"/>
      <c r="AQ449" s="25"/>
      <c r="AR449" s="25"/>
      <c r="AS449" s="25"/>
      <c r="AT449" s="25"/>
      <c r="AU449" s="25"/>
      <c r="AV449" s="25"/>
      <c r="AW449" s="25"/>
      <c r="AX449" s="25"/>
      <c r="AY449" s="25"/>
      <c r="AZ449" s="25"/>
      <c r="BA449" s="25"/>
      <c r="BB449" s="25"/>
      <c r="BC449" s="25"/>
      <c r="BD449" s="25"/>
      <c r="BE449" s="25"/>
      <c r="BF449" s="25"/>
      <c r="BG449" s="25"/>
      <c r="BH449" s="25"/>
      <c r="BI449" s="25"/>
      <c r="BJ449" s="25"/>
      <c r="BK449" s="25"/>
      <c r="BL449" s="25"/>
      <c r="BM449" s="25"/>
      <c r="BN449" s="25"/>
      <c r="BO449" s="25"/>
      <c r="BP449" s="25"/>
      <c r="BQ449" s="25"/>
      <c r="BR449" s="25"/>
      <c r="BS449" s="25"/>
      <c r="BT449" s="25"/>
      <c r="BU449" s="25"/>
      <c r="BV449" s="25"/>
      <c r="BW449" s="25"/>
      <c r="BX449" s="25"/>
      <c r="BY449" s="25"/>
      <c r="BZ449" s="25"/>
      <c r="CA449" s="25"/>
      <c r="CB449" s="25"/>
      <c r="CC449" s="25"/>
      <c r="CD449" s="25"/>
      <c r="CE449" s="25"/>
      <c r="CF449" s="25"/>
      <c r="CG449" s="25"/>
      <c r="CH449" s="25"/>
      <c r="CI449" s="25"/>
    </row>
    <row r="450" spans="1:87" ht="14">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c r="AJ450" s="25"/>
      <c r="AK450" s="25"/>
      <c r="AL450" s="25"/>
      <c r="AM450" s="25"/>
      <c r="AN450" s="25"/>
      <c r="AO450" s="25"/>
      <c r="AP450" s="25"/>
      <c r="AQ450" s="25"/>
      <c r="AR450" s="25"/>
      <c r="AS450" s="25"/>
      <c r="AT450" s="25"/>
      <c r="AU450" s="25"/>
      <c r="AV450" s="25"/>
      <c r="AW450" s="25"/>
      <c r="AX450" s="25"/>
      <c r="AY450" s="25"/>
      <c r="AZ450" s="25"/>
      <c r="BA450" s="25"/>
      <c r="BB450" s="25"/>
      <c r="BC450" s="25"/>
      <c r="BD450" s="25"/>
      <c r="BE450" s="25"/>
      <c r="BF450" s="25"/>
      <c r="BG450" s="25"/>
      <c r="BH450" s="25"/>
      <c r="BI450" s="25"/>
      <c r="BJ450" s="25"/>
      <c r="BK450" s="25"/>
      <c r="BL450" s="25"/>
      <c r="BM450" s="25"/>
      <c r="BN450" s="25"/>
      <c r="BO450" s="25"/>
      <c r="BP450" s="25"/>
      <c r="BQ450" s="25"/>
      <c r="BR450" s="25"/>
      <c r="BS450" s="25"/>
      <c r="BT450" s="25"/>
      <c r="BU450" s="25"/>
      <c r="BV450" s="25"/>
      <c r="BW450" s="25"/>
      <c r="BX450" s="25"/>
      <c r="BY450" s="25"/>
      <c r="BZ450" s="25"/>
      <c r="CA450" s="25"/>
      <c r="CB450" s="25"/>
      <c r="CC450" s="25"/>
      <c r="CD450" s="25"/>
      <c r="CE450" s="25"/>
      <c r="CF450" s="25"/>
      <c r="CG450" s="25"/>
      <c r="CH450" s="25"/>
      <c r="CI450" s="25"/>
    </row>
    <row r="451" spans="1:87" ht="14">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25"/>
      <c r="AK451" s="25"/>
      <c r="AL451" s="25"/>
      <c r="AM451" s="25"/>
      <c r="AN451" s="25"/>
      <c r="AO451" s="25"/>
      <c r="AP451" s="25"/>
      <c r="AQ451" s="25"/>
      <c r="AR451" s="25"/>
      <c r="AS451" s="25"/>
      <c r="AT451" s="25"/>
      <c r="AU451" s="25"/>
      <c r="AV451" s="25"/>
      <c r="AW451" s="25"/>
      <c r="AX451" s="25"/>
      <c r="AY451" s="25"/>
      <c r="AZ451" s="25"/>
      <c r="BA451" s="25"/>
      <c r="BB451" s="25"/>
      <c r="BC451" s="25"/>
      <c r="BD451" s="25"/>
      <c r="BE451" s="25"/>
      <c r="BF451" s="25"/>
      <c r="BG451" s="25"/>
      <c r="BH451" s="25"/>
      <c r="BI451" s="25"/>
      <c r="BJ451" s="25"/>
      <c r="BK451" s="25"/>
      <c r="BL451" s="25"/>
      <c r="BM451" s="25"/>
      <c r="BN451" s="25"/>
      <c r="BO451" s="25"/>
      <c r="BP451" s="25"/>
      <c r="BQ451" s="25"/>
      <c r="BR451" s="25"/>
      <c r="BS451" s="25"/>
      <c r="BT451" s="25"/>
      <c r="BU451" s="25"/>
      <c r="BV451" s="25"/>
      <c r="BW451" s="25"/>
      <c r="BX451" s="25"/>
      <c r="BY451" s="25"/>
      <c r="BZ451" s="25"/>
      <c r="CA451" s="25"/>
      <c r="CB451" s="25"/>
      <c r="CC451" s="25"/>
      <c r="CD451" s="25"/>
      <c r="CE451" s="25"/>
      <c r="CF451" s="25"/>
      <c r="CG451" s="25"/>
      <c r="CH451" s="25"/>
      <c r="CI451" s="25"/>
    </row>
    <row r="452" spans="1:87" ht="14">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c r="AH452" s="25"/>
      <c r="AI452" s="25"/>
      <c r="AJ452" s="25"/>
      <c r="AK452" s="25"/>
      <c r="AL452" s="25"/>
      <c r="AM452" s="25"/>
      <c r="AN452" s="25"/>
      <c r="AO452" s="25"/>
      <c r="AP452" s="25"/>
      <c r="AQ452" s="25"/>
      <c r="AR452" s="25"/>
      <c r="AS452" s="25"/>
      <c r="AT452" s="25"/>
      <c r="AU452" s="25"/>
      <c r="AV452" s="25"/>
      <c r="AW452" s="25"/>
      <c r="AX452" s="25"/>
      <c r="AY452" s="25"/>
      <c r="AZ452" s="25"/>
      <c r="BA452" s="25"/>
      <c r="BB452" s="25"/>
      <c r="BC452" s="25"/>
      <c r="BD452" s="25"/>
      <c r="BE452" s="25"/>
      <c r="BF452" s="25"/>
      <c r="BG452" s="25"/>
      <c r="BH452" s="25"/>
      <c r="BI452" s="25"/>
      <c r="BJ452" s="25"/>
      <c r="BK452" s="25"/>
      <c r="BL452" s="25"/>
      <c r="BM452" s="25"/>
      <c r="BN452" s="25"/>
      <c r="BO452" s="25"/>
      <c r="BP452" s="25"/>
      <c r="BQ452" s="25"/>
      <c r="BR452" s="25"/>
      <c r="BS452" s="25"/>
      <c r="BT452" s="25"/>
      <c r="BU452" s="25"/>
      <c r="BV452" s="25"/>
      <c r="BW452" s="25"/>
      <c r="BX452" s="25"/>
      <c r="BY452" s="25"/>
      <c r="BZ452" s="25"/>
      <c r="CA452" s="25"/>
      <c r="CB452" s="25"/>
      <c r="CC452" s="25"/>
      <c r="CD452" s="25"/>
      <c r="CE452" s="25"/>
      <c r="CF452" s="25"/>
      <c r="CG452" s="25"/>
      <c r="CH452" s="25"/>
      <c r="CI452" s="25"/>
    </row>
    <row r="453" spans="1:87" ht="14">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c r="AH453" s="25"/>
      <c r="AI453" s="25"/>
      <c r="AJ453" s="25"/>
      <c r="AK453" s="25"/>
      <c r="AL453" s="25"/>
      <c r="AM453" s="25"/>
      <c r="AN453" s="25"/>
      <c r="AO453" s="25"/>
      <c r="AP453" s="25"/>
      <c r="AQ453" s="25"/>
      <c r="AR453" s="25"/>
      <c r="AS453" s="25"/>
      <c r="AT453" s="25"/>
      <c r="AU453" s="25"/>
      <c r="AV453" s="25"/>
      <c r="AW453" s="25"/>
      <c r="AX453" s="25"/>
      <c r="AY453" s="25"/>
      <c r="AZ453" s="25"/>
      <c r="BA453" s="25"/>
      <c r="BB453" s="25"/>
      <c r="BC453" s="25"/>
      <c r="BD453" s="25"/>
      <c r="BE453" s="25"/>
      <c r="BF453" s="25"/>
      <c r="BG453" s="25"/>
      <c r="BH453" s="25"/>
      <c r="BI453" s="25"/>
      <c r="BJ453" s="25"/>
      <c r="BK453" s="25"/>
      <c r="BL453" s="25"/>
      <c r="BM453" s="25"/>
      <c r="BN453" s="25"/>
      <c r="BO453" s="25"/>
      <c r="BP453" s="25"/>
      <c r="BQ453" s="25"/>
      <c r="BR453" s="25"/>
      <c r="BS453" s="25"/>
      <c r="BT453" s="25"/>
      <c r="BU453" s="25"/>
      <c r="BV453" s="25"/>
      <c r="BW453" s="25"/>
      <c r="BX453" s="25"/>
      <c r="BY453" s="25"/>
      <c r="BZ453" s="25"/>
      <c r="CA453" s="25"/>
      <c r="CB453" s="25"/>
      <c r="CC453" s="25"/>
      <c r="CD453" s="25"/>
      <c r="CE453" s="25"/>
      <c r="CF453" s="25"/>
      <c r="CG453" s="25"/>
      <c r="CH453" s="25"/>
      <c r="CI453" s="25"/>
    </row>
    <row r="454" spans="1:87" ht="1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c r="AH454" s="25"/>
      <c r="AI454" s="25"/>
      <c r="AJ454" s="25"/>
      <c r="AK454" s="25"/>
      <c r="AL454" s="25"/>
      <c r="AM454" s="25"/>
      <c r="AN454" s="25"/>
      <c r="AO454" s="25"/>
      <c r="AP454" s="25"/>
      <c r="AQ454" s="25"/>
      <c r="AR454" s="25"/>
      <c r="AS454" s="25"/>
      <c r="AT454" s="25"/>
      <c r="AU454" s="25"/>
      <c r="AV454" s="25"/>
      <c r="AW454" s="25"/>
      <c r="AX454" s="25"/>
      <c r="AY454" s="25"/>
      <c r="AZ454" s="25"/>
      <c r="BA454" s="25"/>
      <c r="BB454" s="25"/>
      <c r="BC454" s="25"/>
      <c r="BD454" s="25"/>
      <c r="BE454" s="25"/>
      <c r="BF454" s="25"/>
      <c r="BG454" s="25"/>
      <c r="BH454" s="25"/>
      <c r="BI454" s="25"/>
      <c r="BJ454" s="25"/>
      <c r="BK454" s="25"/>
      <c r="BL454" s="25"/>
      <c r="BM454" s="25"/>
      <c r="BN454" s="25"/>
      <c r="BO454" s="25"/>
      <c r="BP454" s="25"/>
      <c r="BQ454" s="25"/>
      <c r="BR454" s="25"/>
      <c r="BS454" s="25"/>
      <c r="BT454" s="25"/>
      <c r="BU454" s="25"/>
      <c r="BV454" s="25"/>
      <c r="BW454" s="25"/>
      <c r="BX454" s="25"/>
      <c r="BY454" s="25"/>
      <c r="BZ454" s="25"/>
      <c r="CA454" s="25"/>
      <c r="CB454" s="25"/>
      <c r="CC454" s="25"/>
      <c r="CD454" s="25"/>
      <c r="CE454" s="25"/>
      <c r="CF454" s="25"/>
      <c r="CG454" s="25"/>
      <c r="CH454" s="25"/>
      <c r="CI454" s="25"/>
    </row>
    <row r="455" spans="1:87" ht="14">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c r="AH455" s="25"/>
      <c r="AI455" s="25"/>
      <c r="AJ455" s="25"/>
      <c r="AK455" s="25"/>
      <c r="AL455" s="25"/>
      <c r="AM455" s="25"/>
      <c r="AN455" s="25"/>
      <c r="AO455" s="25"/>
      <c r="AP455" s="25"/>
      <c r="AQ455" s="25"/>
      <c r="AR455" s="25"/>
      <c r="AS455" s="25"/>
      <c r="AT455" s="25"/>
      <c r="AU455" s="25"/>
      <c r="AV455" s="25"/>
      <c r="AW455" s="25"/>
      <c r="AX455" s="25"/>
      <c r="AY455" s="25"/>
      <c r="AZ455" s="25"/>
      <c r="BA455" s="25"/>
      <c r="BB455" s="25"/>
      <c r="BC455" s="25"/>
      <c r="BD455" s="25"/>
      <c r="BE455" s="25"/>
      <c r="BF455" s="25"/>
      <c r="BG455" s="25"/>
      <c r="BH455" s="25"/>
      <c r="BI455" s="25"/>
      <c r="BJ455" s="25"/>
      <c r="BK455" s="25"/>
      <c r="BL455" s="25"/>
      <c r="BM455" s="25"/>
      <c r="BN455" s="25"/>
      <c r="BO455" s="25"/>
      <c r="BP455" s="25"/>
      <c r="BQ455" s="25"/>
      <c r="BR455" s="25"/>
      <c r="BS455" s="25"/>
      <c r="BT455" s="25"/>
      <c r="BU455" s="25"/>
      <c r="BV455" s="25"/>
      <c r="BW455" s="25"/>
      <c r="BX455" s="25"/>
      <c r="BY455" s="25"/>
      <c r="BZ455" s="25"/>
      <c r="CA455" s="25"/>
      <c r="CB455" s="25"/>
      <c r="CC455" s="25"/>
      <c r="CD455" s="25"/>
      <c r="CE455" s="25"/>
      <c r="CF455" s="25"/>
      <c r="CG455" s="25"/>
      <c r="CH455" s="25"/>
      <c r="CI455" s="25"/>
    </row>
    <row r="456" spans="1:87" ht="14">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c r="AH456" s="25"/>
      <c r="AI456" s="25"/>
      <c r="AJ456" s="25"/>
      <c r="AK456" s="25"/>
      <c r="AL456" s="25"/>
      <c r="AM456" s="25"/>
      <c r="AN456" s="25"/>
      <c r="AO456" s="25"/>
      <c r="AP456" s="25"/>
      <c r="AQ456" s="25"/>
      <c r="AR456" s="25"/>
      <c r="AS456" s="25"/>
      <c r="AT456" s="25"/>
      <c r="AU456" s="25"/>
      <c r="AV456" s="25"/>
      <c r="AW456" s="25"/>
      <c r="AX456" s="25"/>
      <c r="AY456" s="25"/>
      <c r="AZ456" s="25"/>
      <c r="BA456" s="25"/>
      <c r="BB456" s="25"/>
      <c r="BC456" s="25"/>
      <c r="BD456" s="25"/>
      <c r="BE456" s="25"/>
      <c r="BF456" s="25"/>
      <c r="BG456" s="25"/>
      <c r="BH456" s="25"/>
      <c r="BI456" s="25"/>
      <c r="BJ456" s="25"/>
      <c r="BK456" s="25"/>
      <c r="BL456" s="25"/>
      <c r="BM456" s="25"/>
      <c r="BN456" s="25"/>
      <c r="BO456" s="25"/>
      <c r="BP456" s="25"/>
      <c r="BQ456" s="25"/>
      <c r="BR456" s="25"/>
      <c r="BS456" s="25"/>
      <c r="BT456" s="25"/>
      <c r="BU456" s="25"/>
      <c r="BV456" s="25"/>
      <c r="BW456" s="25"/>
      <c r="BX456" s="25"/>
      <c r="BY456" s="25"/>
      <c r="BZ456" s="25"/>
      <c r="CA456" s="25"/>
      <c r="CB456" s="25"/>
      <c r="CC456" s="25"/>
      <c r="CD456" s="25"/>
      <c r="CE456" s="25"/>
      <c r="CF456" s="25"/>
      <c r="CG456" s="25"/>
      <c r="CH456" s="25"/>
      <c r="CI456" s="25"/>
    </row>
    <row r="457" spans="1:87" ht="14">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c r="AH457" s="25"/>
      <c r="AI457" s="25"/>
      <c r="AJ457" s="25"/>
      <c r="AK457" s="25"/>
      <c r="AL457" s="25"/>
      <c r="AM457" s="25"/>
      <c r="AN457" s="25"/>
      <c r="AO457" s="25"/>
      <c r="AP457" s="25"/>
      <c r="AQ457" s="25"/>
      <c r="AR457" s="25"/>
      <c r="AS457" s="25"/>
      <c r="AT457" s="25"/>
      <c r="AU457" s="25"/>
      <c r="AV457" s="25"/>
      <c r="AW457" s="25"/>
      <c r="AX457" s="25"/>
      <c r="AY457" s="25"/>
      <c r="AZ457" s="25"/>
      <c r="BA457" s="25"/>
      <c r="BB457" s="25"/>
      <c r="BC457" s="25"/>
      <c r="BD457" s="25"/>
      <c r="BE457" s="25"/>
      <c r="BF457" s="25"/>
      <c r="BG457" s="25"/>
      <c r="BH457" s="25"/>
      <c r="BI457" s="25"/>
      <c r="BJ457" s="25"/>
      <c r="BK457" s="25"/>
      <c r="BL457" s="25"/>
      <c r="BM457" s="25"/>
      <c r="BN457" s="25"/>
      <c r="BO457" s="25"/>
      <c r="BP457" s="25"/>
      <c r="BQ457" s="25"/>
      <c r="BR457" s="25"/>
      <c r="BS457" s="25"/>
      <c r="BT457" s="25"/>
      <c r="BU457" s="25"/>
      <c r="BV457" s="25"/>
      <c r="BW457" s="25"/>
      <c r="BX457" s="25"/>
      <c r="BY457" s="25"/>
      <c r="BZ457" s="25"/>
      <c r="CA457" s="25"/>
      <c r="CB457" s="25"/>
      <c r="CC457" s="25"/>
      <c r="CD457" s="25"/>
      <c r="CE457" s="25"/>
      <c r="CF457" s="25"/>
      <c r="CG457" s="25"/>
      <c r="CH457" s="25"/>
      <c r="CI457" s="25"/>
    </row>
    <row r="458" spans="1:87" ht="14">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c r="AH458" s="25"/>
      <c r="AI458" s="25"/>
      <c r="AJ458" s="25"/>
      <c r="AK458" s="25"/>
      <c r="AL458" s="25"/>
      <c r="AM458" s="25"/>
      <c r="AN458" s="25"/>
      <c r="AO458" s="25"/>
      <c r="AP458" s="25"/>
      <c r="AQ458" s="25"/>
      <c r="AR458" s="25"/>
      <c r="AS458" s="25"/>
      <c r="AT458" s="25"/>
      <c r="AU458" s="25"/>
      <c r="AV458" s="25"/>
      <c r="AW458" s="25"/>
      <c r="AX458" s="25"/>
      <c r="AY458" s="25"/>
      <c r="AZ458" s="25"/>
      <c r="BA458" s="25"/>
      <c r="BB458" s="25"/>
      <c r="BC458" s="25"/>
      <c r="BD458" s="25"/>
      <c r="BE458" s="25"/>
      <c r="BF458" s="25"/>
      <c r="BG458" s="25"/>
      <c r="BH458" s="25"/>
      <c r="BI458" s="25"/>
      <c r="BJ458" s="25"/>
      <c r="BK458" s="25"/>
      <c r="BL458" s="25"/>
      <c r="BM458" s="25"/>
      <c r="BN458" s="25"/>
      <c r="BO458" s="25"/>
      <c r="BP458" s="25"/>
      <c r="BQ458" s="25"/>
      <c r="BR458" s="25"/>
      <c r="BS458" s="25"/>
      <c r="BT458" s="25"/>
      <c r="BU458" s="25"/>
      <c r="BV458" s="25"/>
      <c r="BW458" s="25"/>
      <c r="BX458" s="25"/>
      <c r="BY458" s="25"/>
      <c r="BZ458" s="25"/>
      <c r="CA458" s="25"/>
      <c r="CB458" s="25"/>
      <c r="CC458" s="25"/>
      <c r="CD458" s="25"/>
      <c r="CE458" s="25"/>
      <c r="CF458" s="25"/>
      <c r="CG458" s="25"/>
      <c r="CH458" s="25"/>
      <c r="CI458" s="25"/>
    </row>
    <row r="459" spans="1:87" ht="14">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c r="AH459" s="25"/>
      <c r="AI459" s="25"/>
      <c r="AJ459" s="25"/>
      <c r="AK459" s="25"/>
      <c r="AL459" s="25"/>
      <c r="AM459" s="25"/>
      <c r="AN459" s="25"/>
      <c r="AO459" s="25"/>
      <c r="AP459" s="25"/>
      <c r="AQ459" s="25"/>
      <c r="AR459" s="25"/>
      <c r="AS459" s="25"/>
      <c r="AT459" s="25"/>
      <c r="AU459" s="25"/>
      <c r="AV459" s="25"/>
      <c r="AW459" s="25"/>
      <c r="AX459" s="25"/>
      <c r="AY459" s="25"/>
      <c r="AZ459" s="25"/>
      <c r="BA459" s="25"/>
      <c r="BB459" s="25"/>
      <c r="BC459" s="25"/>
      <c r="BD459" s="25"/>
      <c r="BE459" s="25"/>
      <c r="BF459" s="25"/>
      <c r="BG459" s="25"/>
      <c r="BH459" s="25"/>
      <c r="BI459" s="25"/>
      <c r="BJ459" s="25"/>
      <c r="BK459" s="25"/>
      <c r="BL459" s="25"/>
      <c r="BM459" s="25"/>
      <c r="BN459" s="25"/>
      <c r="BO459" s="25"/>
      <c r="BP459" s="25"/>
      <c r="BQ459" s="25"/>
      <c r="BR459" s="25"/>
      <c r="BS459" s="25"/>
      <c r="BT459" s="25"/>
      <c r="BU459" s="25"/>
      <c r="BV459" s="25"/>
      <c r="BW459" s="25"/>
      <c r="BX459" s="25"/>
      <c r="BY459" s="25"/>
      <c r="BZ459" s="25"/>
      <c r="CA459" s="25"/>
      <c r="CB459" s="25"/>
      <c r="CC459" s="25"/>
      <c r="CD459" s="25"/>
      <c r="CE459" s="25"/>
      <c r="CF459" s="25"/>
      <c r="CG459" s="25"/>
      <c r="CH459" s="25"/>
      <c r="CI459" s="25"/>
    </row>
    <row r="460" spans="1:87" ht="14">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c r="AH460" s="25"/>
      <c r="AI460" s="25"/>
      <c r="AJ460" s="25"/>
      <c r="AK460" s="25"/>
      <c r="AL460" s="25"/>
      <c r="AM460" s="25"/>
      <c r="AN460" s="25"/>
      <c r="AO460" s="25"/>
      <c r="AP460" s="25"/>
      <c r="AQ460" s="25"/>
      <c r="AR460" s="25"/>
      <c r="AS460" s="25"/>
      <c r="AT460" s="25"/>
      <c r="AU460" s="25"/>
      <c r="AV460" s="25"/>
      <c r="AW460" s="25"/>
      <c r="AX460" s="25"/>
      <c r="AY460" s="25"/>
      <c r="AZ460" s="25"/>
      <c r="BA460" s="25"/>
      <c r="BB460" s="25"/>
      <c r="BC460" s="25"/>
      <c r="BD460" s="25"/>
      <c r="BE460" s="25"/>
      <c r="BF460" s="25"/>
      <c r="BG460" s="25"/>
      <c r="BH460" s="25"/>
      <c r="BI460" s="25"/>
      <c r="BJ460" s="25"/>
      <c r="BK460" s="25"/>
      <c r="BL460" s="25"/>
      <c r="BM460" s="25"/>
      <c r="BN460" s="25"/>
      <c r="BO460" s="25"/>
      <c r="BP460" s="25"/>
      <c r="BQ460" s="25"/>
      <c r="BR460" s="25"/>
      <c r="BS460" s="25"/>
      <c r="BT460" s="25"/>
      <c r="BU460" s="25"/>
      <c r="BV460" s="25"/>
      <c r="BW460" s="25"/>
      <c r="BX460" s="25"/>
      <c r="BY460" s="25"/>
      <c r="BZ460" s="25"/>
      <c r="CA460" s="25"/>
      <c r="CB460" s="25"/>
      <c r="CC460" s="25"/>
      <c r="CD460" s="25"/>
      <c r="CE460" s="25"/>
      <c r="CF460" s="25"/>
      <c r="CG460" s="25"/>
      <c r="CH460" s="25"/>
      <c r="CI460" s="25"/>
    </row>
    <row r="461" spans="1:87" ht="14">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c r="AH461" s="25"/>
      <c r="AI461" s="25"/>
      <c r="AJ461" s="25"/>
      <c r="AK461" s="25"/>
      <c r="AL461" s="25"/>
      <c r="AM461" s="25"/>
      <c r="AN461" s="25"/>
      <c r="AO461" s="25"/>
      <c r="AP461" s="25"/>
      <c r="AQ461" s="25"/>
      <c r="AR461" s="25"/>
      <c r="AS461" s="25"/>
      <c r="AT461" s="25"/>
      <c r="AU461" s="25"/>
      <c r="AV461" s="25"/>
      <c r="AW461" s="25"/>
      <c r="AX461" s="25"/>
      <c r="AY461" s="25"/>
      <c r="AZ461" s="25"/>
      <c r="BA461" s="25"/>
      <c r="BB461" s="25"/>
      <c r="BC461" s="25"/>
      <c r="BD461" s="25"/>
      <c r="BE461" s="25"/>
      <c r="BF461" s="25"/>
      <c r="BG461" s="25"/>
      <c r="BH461" s="25"/>
      <c r="BI461" s="25"/>
      <c r="BJ461" s="25"/>
      <c r="BK461" s="25"/>
      <c r="BL461" s="25"/>
      <c r="BM461" s="25"/>
      <c r="BN461" s="25"/>
      <c r="BO461" s="25"/>
      <c r="BP461" s="25"/>
      <c r="BQ461" s="25"/>
      <c r="BR461" s="25"/>
      <c r="BS461" s="25"/>
      <c r="BT461" s="25"/>
      <c r="BU461" s="25"/>
      <c r="BV461" s="25"/>
      <c r="BW461" s="25"/>
      <c r="BX461" s="25"/>
      <c r="BY461" s="25"/>
      <c r="BZ461" s="25"/>
      <c r="CA461" s="25"/>
      <c r="CB461" s="25"/>
      <c r="CC461" s="25"/>
      <c r="CD461" s="25"/>
      <c r="CE461" s="25"/>
      <c r="CF461" s="25"/>
      <c r="CG461" s="25"/>
      <c r="CH461" s="25"/>
      <c r="CI461" s="25"/>
    </row>
    <row r="462" spans="1:87" ht="14">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25"/>
      <c r="AK462" s="25"/>
      <c r="AL462" s="25"/>
      <c r="AM462" s="25"/>
      <c r="AN462" s="25"/>
      <c r="AO462" s="25"/>
      <c r="AP462" s="25"/>
      <c r="AQ462" s="25"/>
      <c r="AR462" s="25"/>
      <c r="AS462" s="25"/>
      <c r="AT462" s="25"/>
      <c r="AU462" s="25"/>
      <c r="AV462" s="25"/>
      <c r="AW462" s="25"/>
      <c r="AX462" s="25"/>
      <c r="AY462" s="25"/>
      <c r="AZ462" s="25"/>
      <c r="BA462" s="25"/>
      <c r="BB462" s="25"/>
      <c r="BC462" s="25"/>
      <c r="BD462" s="25"/>
      <c r="BE462" s="25"/>
      <c r="BF462" s="25"/>
      <c r="BG462" s="25"/>
      <c r="BH462" s="25"/>
      <c r="BI462" s="25"/>
      <c r="BJ462" s="25"/>
      <c r="BK462" s="25"/>
      <c r="BL462" s="25"/>
      <c r="BM462" s="25"/>
      <c r="BN462" s="25"/>
      <c r="BO462" s="25"/>
      <c r="BP462" s="25"/>
      <c r="BQ462" s="25"/>
      <c r="BR462" s="25"/>
      <c r="BS462" s="25"/>
      <c r="BT462" s="25"/>
      <c r="BU462" s="25"/>
      <c r="BV462" s="25"/>
      <c r="BW462" s="25"/>
      <c r="BX462" s="25"/>
      <c r="BY462" s="25"/>
      <c r="BZ462" s="25"/>
      <c r="CA462" s="25"/>
      <c r="CB462" s="25"/>
      <c r="CC462" s="25"/>
      <c r="CD462" s="25"/>
      <c r="CE462" s="25"/>
      <c r="CF462" s="25"/>
      <c r="CG462" s="25"/>
      <c r="CH462" s="25"/>
      <c r="CI462" s="25"/>
    </row>
    <row r="463" spans="1:87" ht="14">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5"/>
      <c r="AK463" s="25"/>
      <c r="AL463" s="25"/>
      <c r="AM463" s="25"/>
      <c r="AN463" s="25"/>
      <c r="AO463" s="25"/>
      <c r="AP463" s="25"/>
      <c r="AQ463" s="25"/>
      <c r="AR463" s="25"/>
      <c r="AS463" s="25"/>
      <c r="AT463" s="25"/>
      <c r="AU463" s="25"/>
      <c r="AV463" s="25"/>
      <c r="AW463" s="25"/>
      <c r="AX463" s="25"/>
      <c r="AY463" s="25"/>
      <c r="AZ463" s="25"/>
      <c r="BA463" s="25"/>
      <c r="BB463" s="25"/>
      <c r="BC463" s="25"/>
      <c r="BD463" s="25"/>
      <c r="BE463" s="25"/>
      <c r="BF463" s="25"/>
      <c r="BG463" s="25"/>
      <c r="BH463" s="25"/>
      <c r="BI463" s="25"/>
      <c r="BJ463" s="25"/>
      <c r="BK463" s="25"/>
      <c r="BL463" s="25"/>
      <c r="BM463" s="25"/>
      <c r="BN463" s="25"/>
      <c r="BO463" s="25"/>
      <c r="BP463" s="25"/>
      <c r="BQ463" s="25"/>
      <c r="BR463" s="25"/>
      <c r="BS463" s="25"/>
      <c r="BT463" s="25"/>
      <c r="BU463" s="25"/>
      <c r="BV463" s="25"/>
      <c r="BW463" s="25"/>
      <c r="BX463" s="25"/>
      <c r="BY463" s="25"/>
      <c r="BZ463" s="25"/>
      <c r="CA463" s="25"/>
      <c r="CB463" s="25"/>
      <c r="CC463" s="25"/>
      <c r="CD463" s="25"/>
      <c r="CE463" s="25"/>
      <c r="CF463" s="25"/>
      <c r="CG463" s="25"/>
      <c r="CH463" s="25"/>
      <c r="CI463" s="25"/>
    </row>
    <row r="464" spans="1:87" ht="1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25"/>
      <c r="AK464" s="25"/>
      <c r="AL464" s="25"/>
      <c r="AM464" s="25"/>
      <c r="AN464" s="25"/>
      <c r="AO464" s="25"/>
      <c r="AP464" s="25"/>
      <c r="AQ464" s="25"/>
      <c r="AR464" s="25"/>
      <c r="AS464" s="25"/>
      <c r="AT464" s="25"/>
      <c r="AU464" s="25"/>
      <c r="AV464" s="25"/>
      <c r="AW464" s="25"/>
      <c r="AX464" s="25"/>
      <c r="AY464" s="25"/>
      <c r="AZ464" s="25"/>
      <c r="BA464" s="25"/>
      <c r="BB464" s="25"/>
      <c r="BC464" s="25"/>
      <c r="BD464" s="25"/>
      <c r="BE464" s="25"/>
      <c r="BF464" s="25"/>
      <c r="BG464" s="25"/>
      <c r="BH464" s="25"/>
      <c r="BI464" s="25"/>
      <c r="BJ464" s="25"/>
      <c r="BK464" s="25"/>
      <c r="BL464" s="25"/>
      <c r="BM464" s="25"/>
      <c r="BN464" s="25"/>
      <c r="BO464" s="25"/>
      <c r="BP464" s="25"/>
      <c r="BQ464" s="25"/>
      <c r="BR464" s="25"/>
      <c r="BS464" s="25"/>
      <c r="BT464" s="25"/>
      <c r="BU464" s="25"/>
      <c r="BV464" s="25"/>
      <c r="BW464" s="25"/>
      <c r="BX464" s="25"/>
      <c r="BY464" s="25"/>
      <c r="BZ464" s="25"/>
      <c r="CA464" s="25"/>
      <c r="CB464" s="25"/>
      <c r="CC464" s="25"/>
      <c r="CD464" s="25"/>
      <c r="CE464" s="25"/>
      <c r="CF464" s="25"/>
      <c r="CG464" s="25"/>
      <c r="CH464" s="25"/>
      <c r="CI464" s="25"/>
    </row>
    <row r="465" spans="1:87" ht="14">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25"/>
      <c r="AK465" s="25"/>
      <c r="AL465" s="25"/>
      <c r="AM465" s="25"/>
      <c r="AN465" s="25"/>
      <c r="AO465" s="25"/>
      <c r="AP465" s="25"/>
      <c r="AQ465" s="25"/>
      <c r="AR465" s="25"/>
      <c r="AS465" s="25"/>
      <c r="AT465" s="25"/>
      <c r="AU465" s="25"/>
      <c r="AV465" s="25"/>
      <c r="AW465" s="25"/>
      <c r="AX465" s="25"/>
      <c r="AY465" s="25"/>
      <c r="AZ465" s="25"/>
      <c r="BA465" s="25"/>
      <c r="BB465" s="25"/>
      <c r="BC465" s="25"/>
      <c r="BD465" s="25"/>
      <c r="BE465" s="25"/>
      <c r="BF465" s="25"/>
      <c r="BG465" s="25"/>
      <c r="BH465" s="25"/>
      <c r="BI465" s="25"/>
      <c r="BJ465" s="25"/>
      <c r="BK465" s="25"/>
      <c r="BL465" s="25"/>
      <c r="BM465" s="25"/>
      <c r="BN465" s="25"/>
      <c r="BO465" s="25"/>
      <c r="BP465" s="25"/>
      <c r="BQ465" s="25"/>
      <c r="BR465" s="25"/>
      <c r="BS465" s="25"/>
      <c r="BT465" s="25"/>
      <c r="BU465" s="25"/>
      <c r="BV465" s="25"/>
      <c r="BW465" s="25"/>
      <c r="BX465" s="25"/>
      <c r="BY465" s="25"/>
      <c r="BZ465" s="25"/>
      <c r="CA465" s="25"/>
      <c r="CB465" s="25"/>
      <c r="CC465" s="25"/>
      <c r="CD465" s="25"/>
      <c r="CE465" s="25"/>
      <c r="CF465" s="25"/>
      <c r="CG465" s="25"/>
      <c r="CH465" s="25"/>
      <c r="CI465" s="25"/>
    </row>
    <row r="466" spans="1:87" ht="14">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25"/>
      <c r="AK466" s="25"/>
      <c r="AL466" s="25"/>
      <c r="AM466" s="25"/>
      <c r="AN466" s="25"/>
      <c r="AO466" s="25"/>
      <c r="AP466" s="25"/>
      <c r="AQ466" s="25"/>
      <c r="AR466" s="25"/>
      <c r="AS466" s="25"/>
      <c r="AT466" s="25"/>
      <c r="AU466" s="25"/>
      <c r="AV466" s="25"/>
      <c r="AW466" s="25"/>
      <c r="AX466" s="25"/>
      <c r="AY466" s="25"/>
      <c r="AZ466" s="25"/>
      <c r="BA466" s="25"/>
      <c r="BB466" s="25"/>
      <c r="BC466" s="25"/>
      <c r="BD466" s="25"/>
      <c r="BE466" s="25"/>
      <c r="BF466" s="25"/>
      <c r="BG466" s="25"/>
      <c r="BH466" s="25"/>
      <c r="BI466" s="25"/>
      <c r="BJ466" s="25"/>
      <c r="BK466" s="25"/>
      <c r="BL466" s="25"/>
      <c r="BM466" s="25"/>
      <c r="BN466" s="25"/>
      <c r="BO466" s="25"/>
      <c r="BP466" s="25"/>
      <c r="BQ466" s="25"/>
      <c r="BR466" s="25"/>
      <c r="BS466" s="25"/>
      <c r="BT466" s="25"/>
      <c r="BU466" s="25"/>
      <c r="BV466" s="25"/>
      <c r="BW466" s="25"/>
      <c r="BX466" s="25"/>
      <c r="BY466" s="25"/>
      <c r="BZ466" s="25"/>
      <c r="CA466" s="25"/>
      <c r="CB466" s="25"/>
      <c r="CC466" s="25"/>
      <c r="CD466" s="25"/>
      <c r="CE466" s="25"/>
      <c r="CF466" s="25"/>
      <c r="CG466" s="25"/>
      <c r="CH466" s="25"/>
      <c r="CI466" s="25"/>
    </row>
    <row r="467" spans="1:87" ht="14">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25"/>
      <c r="AK467" s="25"/>
      <c r="AL467" s="25"/>
      <c r="AM467" s="25"/>
      <c r="AN467" s="25"/>
      <c r="AO467" s="25"/>
      <c r="AP467" s="25"/>
      <c r="AQ467" s="25"/>
      <c r="AR467" s="25"/>
      <c r="AS467" s="25"/>
      <c r="AT467" s="25"/>
      <c r="AU467" s="25"/>
      <c r="AV467" s="25"/>
      <c r="AW467" s="25"/>
      <c r="AX467" s="25"/>
      <c r="AY467" s="25"/>
      <c r="AZ467" s="25"/>
      <c r="BA467" s="25"/>
      <c r="BB467" s="25"/>
      <c r="BC467" s="25"/>
      <c r="BD467" s="25"/>
      <c r="BE467" s="25"/>
      <c r="BF467" s="25"/>
      <c r="BG467" s="25"/>
      <c r="BH467" s="25"/>
      <c r="BI467" s="25"/>
      <c r="BJ467" s="25"/>
      <c r="BK467" s="25"/>
      <c r="BL467" s="25"/>
      <c r="BM467" s="25"/>
      <c r="BN467" s="25"/>
      <c r="BO467" s="25"/>
      <c r="BP467" s="25"/>
      <c r="BQ467" s="25"/>
      <c r="BR467" s="25"/>
      <c r="BS467" s="25"/>
      <c r="BT467" s="25"/>
      <c r="BU467" s="25"/>
      <c r="BV467" s="25"/>
      <c r="BW467" s="25"/>
      <c r="BX467" s="25"/>
      <c r="BY467" s="25"/>
      <c r="BZ467" s="25"/>
      <c r="CA467" s="25"/>
      <c r="CB467" s="25"/>
      <c r="CC467" s="25"/>
      <c r="CD467" s="25"/>
      <c r="CE467" s="25"/>
      <c r="CF467" s="25"/>
      <c r="CG467" s="25"/>
      <c r="CH467" s="25"/>
      <c r="CI467" s="25"/>
    </row>
    <row r="468" spans="1:87" ht="14">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25"/>
      <c r="AL468" s="25"/>
      <c r="AM468" s="25"/>
      <c r="AN468" s="25"/>
      <c r="AO468" s="25"/>
      <c r="AP468" s="25"/>
      <c r="AQ468" s="25"/>
      <c r="AR468" s="25"/>
      <c r="AS468" s="25"/>
      <c r="AT468" s="25"/>
      <c r="AU468" s="25"/>
      <c r="AV468" s="25"/>
      <c r="AW468" s="25"/>
      <c r="AX468" s="25"/>
      <c r="AY468" s="25"/>
      <c r="AZ468" s="25"/>
      <c r="BA468" s="25"/>
      <c r="BB468" s="25"/>
      <c r="BC468" s="25"/>
      <c r="BD468" s="25"/>
      <c r="BE468" s="25"/>
      <c r="BF468" s="25"/>
      <c r="BG468" s="25"/>
      <c r="BH468" s="25"/>
      <c r="BI468" s="25"/>
      <c r="BJ468" s="25"/>
      <c r="BK468" s="25"/>
      <c r="BL468" s="25"/>
      <c r="BM468" s="25"/>
      <c r="BN468" s="25"/>
      <c r="BO468" s="25"/>
      <c r="BP468" s="25"/>
      <c r="BQ468" s="25"/>
      <c r="BR468" s="25"/>
      <c r="BS468" s="25"/>
      <c r="BT468" s="25"/>
      <c r="BU468" s="25"/>
      <c r="BV468" s="25"/>
      <c r="BW468" s="25"/>
      <c r="BX468" s="25"/>
      <c r="BY468" s="25"/>
      <c r="BZ468" s="25"/>
      <c r="CA468" s="25"/>
      <c r="CB468" s="25"/>
      <c r="CC468" s="25"/>
      <c r="CD468" s="25"/>
      <c r="CE468" s="25"/>
      <c r="CF468" s="25"/>
      <c r="CG468" s="25"/>
      <c r="CH468" s="25"/>
      <c r="CI468" s="25"/>
    </row>
    <row r="469" spans="1:87" ht="14">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25"/>
      <c r="AK469" s="25"/>
      <c r="AL469" s="25"/>
      <c r="AM469" s="25"/>
      <c r="AN469" s="25"/>
      <c r="AO469" s="25"/>
      <c r="AP469" s="25"/>
      <c r="AQ469" s="25"/>
      <c r="AR469" s="25"/>
      <c r="AS469" s="25"/>
      <c r="AT469" s="25"/>
      <c r="AU469" s="25"/>
      <c r="AV469" s="25"/>
      <c r="AW469" s="25"/>
      <c r="AX469" s="25"/>
      <c r="AY469" s="25"/>
      <c r="AZ469" s="25"/>
      <c r="BA469" s="25"/>
      <c r="BB469" s="25"/>
      <c r="BC469" s="25"/>
      <c r="BD469" s="25"/>
      <c r="BE469" s="25"/>
      <c r="BF469" s="25"/>
      <c r="BG469" s="25"/>
      <c r="BH469" s="25"/>
      <c r="BI469" s="25"/>
      <c r="BJ469" s="25"/>
      <c r="BK469" s="25"/>
      <c r="BL469" s="25"/>
      <c r="BM469" s="25"/>
      <c r="BN469" s="25"/>
      <c r="BO469" s="25"/>
      <c r="BP469" s="25"/>
      <c r="BQ469" s="25"/>
      <c r="BR469" s="25"/>
      <c r="BS469" s="25"/>
      <c r="BT469" s="25"/>
      <c r="BU469" s="25"/>
      <c r="BV469" s="25"/>
      <c r="BW469" s="25"/>
      <c r="BX469" s="25"/>
      <c r="BY469" s="25"/>
      <c r="BZ469" s="25"/>
      <c r="CA469" s="25"/>
      <c r="CB469" s="25"/>
      <c r="CC469" s="25"/>
      <c r="CD469" s="25"/>
      <c r="CE469" s="25"/>
      <c r="CF469" s="25"/>
      <c r="CG469" s="25"/>
      <c r="CH469" s="25"/>
      <c r="CI469" s="25"/>
    </row>
    <row r="470" spans="1:87" ht="14">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25"/>
      <c r="AK470" s="25"/>
      <c r="AL470" s="25"/>
      <c r="AM470" s="25"/>
      <c r="AN470" s="25"/>
      <c r="AO470" s="25"/>
      <c r="AP470" s="25"/>
      <c r="AQ470" s="25"/>
      <c r="AR470" s="25"/>
      <c r="AS470" s="25"/>
      <c r="AT470" s="25"/>
      <c r="AU470" s="25"/>
      <c r="AV470" s="25"/>
      <c r="AW470" s="25"/>
      <c r="AX470" s="25"/>
      <c r="AY470" s="25"/>
      <c r="AZ470" s="25"/>
      <c r="BA470" s="25"/>
      <c r="BB470" s="25"/>
      <c r="BC470" s="25"/>
      <c r="BD470" s="25"/>
      <c r="BE470" s="25"/>
      <c r="BF470" s="25"/>
      <c r="BG470" s="25"/>
      <c r="BH470" s="25"/>
      <c r="BI470" s="25"/>
      <c r="BJ470" s="25"/>
      <c r="BK470" s="25"/>
      <c r="BL470" s="25"/>
      <c r="BM470" s="25"/>
      <c r="BN470" s="25"/>
      <c r="BO470" s="25"/>
      <c r="BP470" s="25"/>
      <c r="BQ470" s="25"/>
      <c r="BR470" s="25"/>
      <c r="BS470" s="25"/>
      <c r="BT470" s="25"/>
      <c r="BU470" s="25"/>
      <c r="BV470" s="25"/>
      <c r="BW470" s="25"/>
      <c r="BX470" s="25"/>
      <c r="BY470" s="25"/>
      <c r="BZ470" s="25"/>
      <c r="CA470" s="25"/>
      <c r="CB470" s="25"/>
      <c r="CC470" s="25"/>
      <c r="CD470" s="25"/>
      <c r="CE470" s="25"/>
      <c r="CF470" s="25"/>
      <c r="CG470" s="25"/>
      <c r="CH470" s="25"/>
      <c r="CI470" s="25"/>
    </row>
    <row r="471" spans="1:87" ht="14">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25"/>
      <c r="AK471" s="25"/>
      <c r="AL471" s="25"/>
      <c r="AM471" s="25"/>
      <c r="AN471" s="25"/>
      <c r="AO471" s="25"/>
      <c r="AP471" s="25"/>
      <c r="AQ471" s="25"/>
      <c r="AR471" s="25"/>
      <c r="AS471" s="25"/>
      <c r="AT471" s="25"/>
      <c r="AU471" s="25"/>
      <c r="AV471" s="25"/>
      <c r="AW471" s="25"/>
      <c r="AX471" s="25"/>
      <c r="AY471" s="25"/>
      <c r="AZ471" s="25"/>
      <c r="BA471" s="25"/>
      <c r="BB471" s="25"/>
      <c r="BC471" s="25"/>
      <c r="BD471" s="25"/>
      <c r="BE471" s="25"/>
      <c r="BF471" s="25"/>
      <c r="BG471" s="25"/>
      <c r="BH471" s="25"/>
      <c r="BI471" s="25"/>
      <c r="BJ471" s="25"/>
      <c r="BK471" s="25"/>
      <c r="BL471" s="25"/>
      <c r="BM471" s="25"/>
      <c r="BN471" s="25"/>
      <c r="BO471" s="25"/>
      <c r="BP471" s="25"/>
      <c r="BQ471" s="25"/>
      <c r="BR471" s="25"/>
      <c r="BS471" s="25"/>
      <c r="BT471" s="25"/>
      <c r="BU471" s="25"/>
      <c r="BV471" s="25"/>
      <c r="BW471" s="25"/>
      <c r="BX471" s="25"/>
      <c r="BY471" s="25"/>
      <c r="BZ471" s="25"/>
      <c r="CA471" s="25"/>
      <c r="CB471" s="25"/>
      <c r="CC471" s="25"/>
      <c r="CD471" s="25"/>
      <c r="CE471" s="25"/>
      <c r="CF471" s="25"/>
      <c r="CG471" s="25"/>
      <c r="CH471" s="25"/>
      <c r="CI471" s="25"/>
    </row>
    <row r="472" spans="1:87" ht="14">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c r="AH472" s="25"/>
      <c r="AI472" s="25"/>
      <c r="AJ472" s="25"/>
      <c r="AK472" s="25"/>
      <c r="AL472" s="25"/>
      <c r="AM472" s="25"/>
      <c r="AN472" s="25"/>
      <c r="AO472" s="25"/>
      <c r="AP472" s="25"/>
      <c r="AQ472" s="25"/>
      <c r="AR472" s="25"/>
      <c r="AS472" s="25"/>
      <c r="AT472" s="25"/>
      <c r="AU472" s="25"/>
      <c r="AV472" s="25"/>
      <c r="AW472" s="25"/>
      <c r="AX472" s="25"/>
      <c r="AY472" s="25"/>
      <c r="AZ472" s="25"/>
      <c r="BA472" s="25"/>
      <c r="BB472" s="25"/>
      <c r="BC472" s="25"/>
      <c r="BD472" s="25"/>
      <c r="BE472" s="25"/>
      <c r="BF472" s="25"/>
      <c r="BG472" s="25"/>
      <c r="BH472" s="25"/>
      <c r="BI472" s="25"/>
      <c r="BJ472" s="25"/>
      <c r="BK472" s="25"/>
      <c r="BL472" s="25"/>
      <c r="BM472" s="25"/>
      <c r="BN472" s="25"/>
      <c r="BO472" s="25"/>
      <c r="BP472" s="25"/>
      <c r="BQ472" s="25"/>
      <c r="BR472" s="25"/>
      <c r="BS472" s="25"/>
      <c r="BT472" s="25"/>
      <c r="BU472" s="25"/>
      <c r="BV472" s="25"/>
      <c r="BW472" s="25"/>
      <c r="BX472" s="25"/>
      <c r="BY472" s="25"/>
      <c r="BZ472" s="25"/>
      <c r="CA472" s="25"/>
      <c r="CB472" s="25"/>
      <c r="CC472" s="25"/>
      <c r="CD472" s="25"/>
      <c r="CE472" s="25"/>
      <c r="CF472" s="25"/>
      <c r="CG472" s="25"/>
      <c r="CH472" s="25"/>
      <c r="CI472" s="25"/>
    </row>
    <row r="473" spans="1:87" ht="14">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c r="AJ473" s="25"/>
      <c r="AK473" s="25"/>
      <c r="AL473" s="25"/>
      <c r="AM473" s="25"/>
      <c r="AN473" s="25"/>
      <c r="AO473" s="25"/>
      <c r="AP473" s="25"/>
      <c r="AQ473" s="25"/>
      <c r="AR473" s="25"/>
      <c r="AS473" s="25"/>
      <c r="AT473" s="25"/>
      <c r="AU473" s="25"/>
      <c r="AV473" s="25"/>
      <c r="AW473" s="25"/>
      <c r="AX473" s="25"/>
      <c r="AY473" s="25"/>
      <c r="AZ473" s="25"/>
      <c r="BA473" s="25"/>
      <c r="BB473" s="25"/>
      <c r="BC473" s="25"/>
      <c r="BD473" s="25"/>
      <c r="BE473" s="25"/>
      <c r="BF473" s="25"/>
      <c r="BG473" s="25"/>
      <c r="BH473" s="25"/>
      <c r="BI473" s="25"/>
      <c r="BJ473" s="25"/>
      <c r="BK473" s="25"/>
      <c r="BL473" s="25"/>
      <c r="BM473" s="25"/>
      <c r="BN473" s="25"/>
      <c r="BO473" s="25"/>
      <c r="BP473" s="25"/>
      <c r="BQ473" s="25"/>
      <c r="BR473" s="25"/>
      <c r="BS473" s="25"/>
      <c r="BT473" s="25"/>
      <c r="BU473" s="25"/>
      <c r="BV473" s="25"/>
      <c r="BW473" s="25"/>
      <c r="BX473" s="25"/>
      <c r="BY473" s="25"/>
      <c r="BZ473" s="25"/>
      <c r="CA473" s="25"/>
      <c r="CB473" s="25"/>
      <c r="CC473" s="25"/>
      <c r="CD473" s="25"/>
      <c r="CE473" s="25"/>
      <c r="CF473" s="25"/>
      <c r="CG473" s="25"/>
      <c r="CH473" s="25"/>
      <c r="CI473" s="25"/>
    </row>
    <row r="474" spans="1:87" ht="1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c r="AH474" s="25"/>
      <c r="AI474" s="25"/>
      <c r="AJ474" s="25"/>
      <c r="AK474" s="25"/>
      <c r="AL474" s="25"/>
      <c r="AM474" s="25"/>
      <c r="AN474" s="25"/>
      <c r="AO474" s="25"/>
      <c r="AP474" s="25"/>
      <c r="AQ474" s="25"/>
      <c r="AR474" s="25"/>
      <c r="AS474" s="25"/>
      <c r="AT474" s="25"/>
      <c r="AU474" s="25"/>
      <c r="AV474" s="25"/>
      <c r="AW474" s="25"/>
      <c r="AX474" s="25"/>
      <c r="AY474" s="25"/>
      <c r="AZ474" s="25"/>
      <c r="BA474" s="25"/>
      <c r="BB474" s="25"/>
      <c r="BC474" s="25"/>
      <c r="BD474" s="25"/>
      <c r="BE474" s="25"/>
      <c r="BF474" s="25"/>
      <c r="BG474" s="25"/>
      <c r="BH474" s="25"/>
      <c r="BI474" s="25"/>
      <c r="BJ474" s="25"/>
      <c r="BK474" s="25"/>
      <c r="BL474" s="25"/>
      <c r="BM474" s="25"/>
      <c r="BN474" s="25"/>
      <c r="BO474" s="25"/>
      <c r="BP474" s="25"/>
      <c r="BQ474" s="25"/>
      <c r="BR474" s="25"/>
      <c r="BS474" s="25"/>
      <c r="BT474" s="25"/>
      <c r="BU474" s="25"/>
      <c r="BV474" s="25"/>
      <c r="BW474" s="25"/>
      <c r="BX474" s="25"/>
      <c r="BY474" s="25"/>
      <c r="BZ474" s="25"/>
      <c r="CA474" s="25"/>
      <c r="CB474" s="25"/>
      <c r="CC474" s="25"/>
      <c r="CD474" s="25"/>
      <c r="CE474" s="25"/>
      <c r="CF474" s="25"/>
      <c r="CG474" s="25"/>
      <c r="CH474" s="25"/>
      <c r="CI474" s="25"/>
    </row>
    <row r="475" spans="1:87" ht="14">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c r="AH475" s="25"/>
      <c r="AI475" s="25"/>
      <c r="AJ475" s="25"/>
      <c r="AK475" s="25"/>
      <c r="AL475" s="25"/>
      <c r="AM475" s="25"/>
      <c r="AN475" s="25"/>
      <c r="AO475" s="25"/>
      <c r="AP475" s="25"/>
      <c r="AQ475" s="25"/>
      <c r="AR475" s="25"/>
      <c r="AS475" s="25"/>
      <c r="AT475" s="25"/>
      <c r="AU475" s="25"/>
      <c r="AV475" s="25"/>
      <c r="AW475" s="25"/>
      <c r="AX475" s="25"/>
      <c r="AY475" s="25"/>
      <c r="AZ475" s="25"/>
      <c r="BA475" s="25"/>
      <c r="BB475" s="25"/>
      <c r="BC475" s="25"/>
      <c r="BD475" s="25"/>
      <c r="BE475" s="25"/>
      <c r="BF475" s="25"/>
      <c r="BG475" s="25"/>
      <c r="BH475" s="25"/>
      <c r="BI475" s="25"/>
      <c r="BJ475" s="25"/>
      <c r="BK475" s="25"/>
      <c r="BL475" s="25"/>
      <c r="BM475" s="25"/>
      <c r="BN475" s="25"/>
      <c r="BO475" s="25"/>
      <c r="BP475" s="25"/>
      <c r="BQ475" s="25"/>
      <c r="BR475" s="25"/>
      <c r="BS475" s="25"/>
      <c r="BT475" s="25"/>
      <c r="BU475" s="25"/>
      <c r="BV475" s="25"/>
      <c r="BW475" s="25"/>
      <c r="BX475" s="25"/>
      <c r="BY475" s="25"/>
      <c r="BZ475" s="25"/>
      <c r="CA475" s="25"/>
      <c r="CB475" s="25"/>
      <c r="CC475" s="25"/>
      <c r="CD475" s="25"/>
      <c r="CE475" s="25"/>
      <c r="CF475" s="25"/>
      <c r="CG475" s="25"/>
      <c r="CH475" s="25"/>
      <c r="CI475" s="25"/>
    </row>
    <row r="476" spans="1:87" ht="14">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c r="AH476" s="25"/>
      <c r="AI476" s="25"/>
      <c r="AJ476" s="25"/>
      <c r="AK476" s="25"/>
      <c r="AL476" s="25"/>
      <c r="AM476" s="25"/>
      <c r="AN476" s="25"/>
      <c r="AO476" s="25"/>
      <c r="AP476" s="25"/>
      <c r="AQ476" s="25"/>
      <c r="AR476" s="25"/>
      <c r="AS476" s="25"/>
      <c r="AT476" s="25"/>
      <c r="AU476" s="25"/>
      <c r="AV476" s="25"/>
      <c r="AW476" s="25"/>
      <c r="AX476" s="25"/>
      <c r="AY476" s="25"/>
      <c r="AZ476" s="25"/>
      <c r="BA476" s="25"/>
      <c r="BB476" s="25"/>
      <c r="BC476" s="25"/>
      <c r="BD476" s="25"/>
      <c r="BE476" s="25"/>
      <c r="BF476" s="25"/>
      <c r="BG476" s="25"/>
      <c r="BH476" s="25"/>
      <c r="BI476" s="25"/>
      <c r="BJ476" s="25"/>
      <c r="BK476" s="25"/>
      <c r="BL476" s="25"/>
      <c r="BM476" s="25"/>
      <c r="BN476" s="25"/>
      <c r="BO476" s="25"/>
      <c r="BP476" s="25"/>
      <c r="BQ476" s="25"/>
      <c r="BR476" s="25"/>
      <c r="BS476" s="25"/>
      <c r="BT476" s="25"/>
      <c r="BU476" s="25"/>
      <c r="BV476" s="25"/>
      <c r="BW476" s="25"/>
      <c r="BX476" s="25"/>
      <c r="BY476" s="25"/>
      <c r="BZ476" s="25"/>
      <c r="CA476" s="25"/>
      <c r="CB476" s="25"/>
      <c r="CC476" s="25"/>
      <c r="CD476" s="25"/>
      <c r="CE476" s="25"/>
      <c r="CF476" s="25"/>
      <c r="CG476" s="25"/>
      <c r="CH476" s="25"/>
      <c r="CI476" s="25"/>
    </row>
    <row r="477" spans="1:87" ht="14">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c r="AJ477" s="25"/>
      <c r="AK477" s="25"/>
      <c r="AL477" s="25"/>
      <c r="AM477" s="25"/>
      <c r="AN477" s="25"/>
      <c r="AO477" s="25"/>
      <c r="AP477" s="25"/>
      <c r="AQ477" s="25"/>
      <c r="AR477" s="25"/>
      <c r="AS477" s="25"/>
      <c r="AT477" s="25"/>
      <c r="AU477" s="25"/>
      <c r="AV477" s="25"/>
      <c r="AW477" s="25"/>
      <c r="AX477" s="25"/>
      <c r="AY477" s="25"/>
      <c r="AZ477" s="25"/>
      <c r="BA477" s="25"/>
      <c r="BB477" s="25"/>
      <c r="BC477" s="25"/>
      <c r="BD477" s="25"/>
      <c r="BE477" s="25"/>
      <c r="BF477" s="25"/>
      <c r="BG477" s="25"/>
      <c r="BH477" s="25"/>
      <c r="BI477" s="25"/>
      <c r="BJ477" s="25"/>
      <c r="BK477" s="25"/>
      <c r="BL477" s="25"/>
      <c r="BM477" s="25"/>
      <c r="BN477" s="25"/>
      <c r="BO477" s="25"/>
      <c r="BP477" s="25"/>
      <c r="BQ477" s="25"/>
      <c r="BR477" s="25"/>
      <c r="BS477" s="25"/>
      <c r="BT477" s="25"/>
      <c r="BU477" s="25"/>
      <c r="BV477" s="25"/>
      <c r="BW477" s="25"/>
      <c r="BX477" s="25"/>
      <c r="BY477" s="25"/>
      <c r="BZ477" s="25"/>
      <c r="CA477" s="25"/>
      <c r="CB477" s="25"/>
      <c r="CC477" s="25"/>
      <c r="CD477" s="25"/>
      <c r="CE477" s="25"/>
      <c r="CF477" s="25"/>
      <c r="CG477" s="25"/>
      <c r="CH477" s="25"/>
      <c r="CI477" s="25"/>
    </row>
    <row r="478" spans="1:87" ht="14">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25"/>
      <c r="AL478" s="25"/>
      <c r="AM478" s="25"/>
      <c r="AN478" s="25"/>
      <c r="AO478" s="25"/>
      <c r="AP478" s="25"/>
      <c r="AQ478" s="25"/>
      <c r="AR478" s="25"/>
      <c r="AS478" s="25"/>
      <c r="AT478" s="25"/>
      <c r="AU478" s="25"/>
      <c r="AV478" s="25"/>
      <c r="AW478" s="25"/>
      <c r="AX478" s="25"/>
      <c r="AY478" s="25"/>
      <c r="AZ478" s="25"/>
      <c r="BA478" s="25"/>
      <c r="BB478" s="25"/>
      <c r="BC478" s="25"/>
      <c r="BD478" s="25"/>
      <c r="BE478" s="25"/>
      <c r="BF478" s="25"/>
      <c r="BG478" s="25"/>
      <c r="BH478" s="25"/>
      <c r="BI478" s="25"/>
      <c r="BJ478" s="25"/>
      <c r="BK478" s="25"/>
      <c r="BL478" s="25"/>
      <c r="BM478" s="25"/>
      <c r="BN478" s="25"/>
      <c r="BO478" s="25"/>
      <c r="BP478" s="25"/>
      <c r="BQ478" s="25"/>
      <c r="BR478" s="25"/>
      <c r="BS478" s="25"/>
      <c r="BT478" s="25"/>
      <c r="BU478" s="25"/>
      <c r="BV478" s="25"/>
      <c r="BW478" s="25"/>
      <c r="BX478" s="25"/>
      <c r="BY478" s="25"/>
      <c r="BZ478" s="25"/>
      <c r="CA478" s="25"/>
      <c r="CB478" s="25"/>
      <c r="CC478" s="25"/>
      <c r="CD478" s="25"/>
      <c r="CE478" s="25"/>
      <c r="CF478" s="25"/>
      <c r="CG478" s="25"/>
      <c r="CH478" s="25"/>
      <c r="CI478" s="25"/>
    </row>
    <row r="479" spans="1:87" ht="14">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c r="AH479" s="25"/>
      <c r="AI479" s="25"/>
      <c r="AJ479" s="25"/>
      <c r="AK479" s="25"/>
      <c r="AL479" s="25"/>
      <c r="AM479" s="25"/>
      <c r="AN479" s="25"/>
      <c r="AO479" s="25"/>
      <c r="AP479" s="25"/>
      <c r="AQ479" s="25"/>
      <c r="AR479" s="25"/>
      <c r="AS479" s="25"/>
      <c r="AT479" s="25"/>
      <c r="AU479" s="25"/>
      <c r="AV479" s="25"/>
      <c r="AW479" s="25"/>
      <c r="AX479" s="25"/>
      <c r="AY479" s="25"/>
      <c r="AZ479" s="25"/>
      <c r="BA479" s="25"/>
      <c r="BB479" s="25"/>
      <c r="BC479" s="25"/>
      <c r="BD479" s="25"/>
      <c r="BE479" s="25"/>
      <c r="BF479" s="25"/>
      <c r="BG479" s="25"/>
      <c r="BH479" s="25"/>
      <c r="BI479" s="25"/>
      <c r="BJ479" s="25"/>
      <c r="BK479" s="25"/>
      <c r="BL479" s="25"/>
      <c r="BM479" s="25"/>
      <c r="BN479" s="25"/>
      <c r="BO479" s="25"/>
      <c r="BP479" s="25"/>
      <c r="BQ479" s="25"/>
      <c r="BR479" s="25"/>
      <c r="BS479" s="25"/>
      <c r="BT479" s="25"/>
      <c r="BU479" s="25"/>
      <c r="BV479" s="25"/>
      <c r="BW479" s="25"/>
      <c r="BX479" s="25"/>
      <c r="BY479" s="25"/>
      <c r="BZ479" s="25"/>
      <c r="CA479" s="25"/>
      <c r="CB479" s="25"/>
      <c r="CC479" s="25"/>
      <c r="CD479" s="25"/>
      <c r="CE479" s="25"/>
      <c r="CF479" s="25"/>
      <c r="CG479" s="25"/>
      <c r="CH479" s="25"/>
      <c r="CI479" s="25"/>
    </row>
    <row r="480" spans="1:87" ht="14">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c r="AH480" s="25"/>
      <c r="AI480" s="25"/>
      <c r="AJ480" s="25"/>
      <c r="AK480" s="25"/>
      <c r="AL480" s="25"/>
      <c r="AM480" s="25"/>
      <c r="AN480" s="25"/>
      <c r="AO480" s="25"/>
      <c r="AP480" s="25"/>
      <c r="AQ480" s="25"/>
      <c r="AR480" s="25"/>
      <c r="AS480" s="25"/>
      <c r="AT480" s="25"/>
      <c r="AU480" s="25"/>
      <c r="AV480" s="25"/>
      <c r="AW480" s="25"/>
      <c r="AX480" s="25"/>
      <c r="AY480" s="25"/>
      <c r="AZ480" s="25"/>
      <c r="BA480" s="25"/>
      <c r="BB480" s="25"/>
      <c r="BC480" s="25"/>
      <c r="BD480" s="25"/>
      <c r="BE480" s="25"/>
      <c r="BF480" s="25"/>
      <c r="BG480" s="25"/>
      <c r="BH480" s="25"/>
      <c r="BI480" s="25"/>
      <c r="BJ480" s="25"/>
      <c r="BK480" s="25"/>
      <c r="BL480" s="25"/>
      <c r="BM480" s="25"/>
      <c r="BN480" s="25"/>
      <c r="BO480" s="25"/>
      <c r="BP480" s="25"/>
      <c r="BQ480" s="25"/>
      <c r="BR480" s="25"/>
      <c r="BS480" s="25"/>
      <c r="BT480" s="25"/>
      <c r="BU480" s="25"/>
      <c r="BV480" s="25"/>
      <c r="BW480" s="25"/>
      <c r="BX480" s="25"/>
      <c r="BY480" s="25"/>
      <c r="BZ480" s="25"/>
      <c r="CA480" s="25"/>
      <c r="CB480" s="25"/>
      <c r="CC480" s="25"/>
      <c r="CD480" s="25"/>
      <c r="CE480" s="25"/>
      <c r="CF480" s="25"/>
      <c r="CG480" s="25"/>
      <c r="CH480" s="25"/>
      <c r="CI480" s="25"/>
    </row>
    <row r="481" spans="1:87" ht="14">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c r="AJ481" s="25"/>
      <c r="AK481" s="25"/>
      <c r="AL481" s="25"/>
      <c r="AM481" s="25"/>
      <c r="AN481" s="25"/>
      <c r="AO481" s="25"/>
      <c r="AP481" s="25"/>
      <c r="AQ481" s="25"/>
      <c r="AR481" s="25"/>
      <c r="AS481" s="25"/>
      <c r="AT481" s="25"/>
      <c r="AU481" s="25"/>
      <c r="AV481" s="25"/>
      <c r="AW481" s="25"/>
      <c r="AX481" s="25"/>
      <c r="AY481" s="25"/>
      <c r="AZ481" s="25"/>
      <c r="BA481" s="25"/>
      <c r="BB481" s="25"/>
      <c r="BC481" s="25"/>
      <c r="BD481" s="25"/>
      <c r="BE481" s="25"/>
      <c r="BF481" s="25"/>
      <c r="BG481" s="25"/>
      <c r="BH481" s="25"/>
      <c r="BI481" s="25"/>
      <c r="BJ481" s="25"/>
      <c r="BK481" s="25"/>
      <c r="BL481" s="25"/>
      <c r="BM481" s="25"/>
      <c r="BN481" s="25"/>
      <c r="BO481" s="25"/>
      <c r="BP481" s="25"/>
      <c r="BQ481" s="25"/>
      <c r="BR481" s="25"/>
      <c r="BS481" s="25"/>
      <c r="BT481" s="25"/>
      <c r="BU481" s="25"/>
      <c r="BV481" s="25"/>
      <c r="BW481" s="25"/>
      <c r="BX481" s="25"/>
      <c r="BY481" s="25"/>
      <c r="BZ481" s="25"/>
      <c r="CA481" s="25"/>
      <c r="CB481" s="25"/>
      <c r="CC481" s="25"/>
      <c r="CD481" s="25"/>
      <c r="CE481" s="25"/>
      <c r="CF481" s="25"/>
      <c r="CG481" s="25"/>
      <c r="CH481" s="25"/>
      <c r="CI481" s="25"/>
    </row>
    <row r="482" spans="1:87" ht="14">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c r="AJ482" s="25"/>
      <c r="AK482" s="25"/>
      <c r="AL482" s="25"/>
      <c r="AM482" s="25"/>
      <c r="AN482" s="25"/>
      <c r="AO482" s="25"/>
      <c r="AP482" s="25"/>
      <c r="AQ482" s="25"/>
      <c r="AR482" s="25"/>
      <c r="AS482" s="25"/>
      <c r="AT482" s="25"/>
      <c r="AU482" s="25"/>
      <c r="AV482" s="25"/>
      <c r="AW482" s="25"/>
      <c r="AX482" s="25"/>
      <c r="AY482" s="25"/>
      <c r="AZ482" s="25"/>
      <c r="BA482" s="25"/>
      <c r="BB482" s="25"/>
      <c r="BC482" s="25"/>
      <c r="BD482" s="25"/>
      <c r="BE482" s="25"/>
      <c r="BF482" s="25"/>
      <c r="BG482" s="25"/>
      <c r="BH482" s="25"/>
      <c r="BI482" s="25"/>
      <c r="BJ482" s="25"/>
      <c r="BK482" s="25"/>
      <c r="BL482" s="25"/>
      <c r="BM482" s="25"/>
      <c r="BN482" s="25"/>
      <c r="BO482" s="25"/>
      <c r="BP482" s="25"/>
      <c r="BQ482" s="25"/>
      <c r="BR482" s="25"/>
      <c r="BS482" s="25"/>
      <c r="BT482" s="25"/>
      <c r="BU482" s="25"/>
      <c r="BV482" s="25"/>
      <c r="BW482" s="25"/>
      <c r="BX482" s="25"/>
      <c r="BY482" s="25"/>
      <c r="BZ482" s="25"/>
      <c r="CA482" s="25"/>
      <c r="CB482" s="25"/>
      <c r="CC482" s="25"/>
      <c r="CD482" s="25"/>
      <c r="CE482" s="25"/>
      <c r="CF482" s="25"/>
      <c r="CG482" s="25"/>
      <c r="CH482" s="25"/>
      <c r="CI482" s="25"/>
    </row>
    <row r="483" spans="1:87" ht="14">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c r="AH483" s="25"/>
      <c r="AI483" s="25"/>
      <c r="AJ483" s="25"/>
      <c r="AK483" s="25"/>
      <c r="AL483" s="25"/>
      <c r="AM483" s="25"/>
      <c r="AN483" s="25"/>
      <c r="AO483" s="25"/>
      <c r="AP483" s="25"/>
      <c r="AQ483" s="25"/>
      <c r="AR483" s="25"/>
      <c r="AS483" s="25"/>
      <c r="AT483" s="25"/>
      <c r="AU483" s="25"/>
      <c r="AV483" s="25"/>
      <c r="AW483" s="25"/>
      <c r="AX483" s="25"/>
      <c r="AY483" s="25"/>
      <c r="AZ483" s="25"/>
      <c r="BA483" s="25"/>
      <c r="BB483" s="25"/>
      <c r="BC483" s="25"/>
      <c r="BD483" s="25"/>
      <c r="BE483" s="25"/>
      <c r="BF483" s="25"/>
      <c r="BG483" s="25"/>
      <c r="BH483" s="25"/>
      <c r="BI483" s="25"/>
      <c r="BJ483" s="25"/>
      <c r="BK483" s="25"/>
      <c r="BL483" s="25"/>
      <c r="BM483" s="25"/>
      <c r="BN483" s="25"/>
      <c r="BO483" s="25"/>
      <c r="BP483" s="25"/>
      <c r="BQ483" s="25"/>
      <c r="BR483" s="25"/>
      <c r="BS483" s="25"/>
      <c r="BT483" s="25"/>
      <c r="BU483" s="25"/>
      <c r="BV483" s="25"/>
      <c r="BW483" s="25"/>
      <c r="BX483" s="25"/>
      <c r="BY483" s="25"/>
      <c r="BZ483" s="25"/>
      <c r="CA483" s="25"/>
      <c r="CB483" s="25"/>
      <c r="CC483" s="25"/>
      <c r="CD483" s="25"/>
      <c r="CE483" s="25"/>
      <c r="CF483" s="25"/>
      <c r="CG483" s="25"/>
      <c r="CH483" s="25"/>
      <c r="CI483" s="25"/>
    </row>
    <row r="484" spans="1:87" ht="1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c r="AH484" s="25"/>
      <c r="AI484" s="25"/>
      <c r="AJ484" s="25"/>
      <c r="AK484" s="25"/>
      <c r="AL484" s="25"/>
      <c r="AM484" s="25"/>
      <c r="AN484" s="25"/>
      <c r="AO484" s="25"/>
      <c r="AP484" s="25"/>
      <c r="AQ484" s="25"/>
      <c r="AR484" s="25"/>
      <c r="AS484" s="25"/>
      <c r="AT484" s="25"/>
      <c r="AU484" s="25"/>
      <c r="AV484" s="25"/>
      <c r="AW484" s="25"/>
      <c r="AX484" s="25"/>
      <c r="AY484" s="25"/>
      <c r="AZ484" s="25"/>
      <c r="BA484" s="25"/>
      <c r="BB484" s="25"/>
      <c r="BC484" s="25"/>
      <c r="BD484" s="25"/>
      <c r="BE484" s="25"/>
      <c r="BF484" s="25"/>
      <c r="BG484" s="25"/>
      <c r="BH484" s="25"/>
      <c r="BI484" s="25"/>
      <c r="BJ484" s="25"/>
      <c r="BK484" s="25"/>
      <c r="BL484" s="25"/>
      <c r="BM484" s="25"/>
      <c r="BN484" s="25"/>
      <c r="BO484" s="25"/>
      <c r="BP484" s="25"/>
      <c r="BQ484" s="25"/>
      <c r="BR484" s="25"/>
      <c r="BS484" s="25"/>
      <c r="BT484" s="25"/>
      <c r="BU484" s="25"/>
      <c r="BV484" s="25"/>
      <c r="BW484" s="25"/>
      <c r="BX484" s="25"/>
      <c r="BY484" s="25"/>
      <c r="BZ484" s="25"/>
      <c r="CA484" s="25"/>
      <c r="CB484" s="25"/>
      <c r="CC484" s="25"/>
      <c r="CD484" s="25"/>
      <c r="CE484" s="25"/>
      <c r="CF484" s="25"/>
      <c r="CG484" s="25"/>
      <c r="CH484" s="25"/>
      <c r="CI484" s="25"/>
    </row>
    <row r="485" spans="1:87" ht="14">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c r="AH485" s="25"/>
      <c r="AI485" s="25"/>
      <c r="AJ485" s="25"/>
      <c r="AK485" s="25"/>
      <c r="AL485" s="25"/>
      <c r="AM485" s="25"/>
      <c r="AN485" s="25"/>
      <c r="AO485" s="25"/>
      <c r="AP485" s="25"/>
      <c r="AQ485" s="25"/>
      <c r="AR485" s="25"/>
      <c r="AS485" s="25"/>
      <c r="AT485" s="25"/>
      <c r="AU485" s="25"/>
      <c r="AV485" s="25"/>
      <c r="AW485" s="25"/>
      <c r="AX485" s="25"/>
      <c r="AY485" s="25"/>
      <c r="AZ485" s="25"/>
      <c r="BA485" s="25"/>
      <c r="BB485" s="25"/>
      <c r="BC485" s="25"/>
      <c r="BD485" s="25"/>
      <c r="BE485" s="25"/>
      <c r="BF485" s="25"/>
      <c r="BG485" s="25"/>
      <c r="BH485" s="25"/>
      <c r="BI485" s="25"/>
      <c r="BJ485" s="25"/>
      <c r="BK485" s="25"/>
      <c r="BL485" s="25"/>
      <c r="BM485" s="25"/>
      <c r="BN485" s="25"/>
      <c r="BO485" s="25"/>
      <c r="BP485" s="25"/>
      <c r="BQ485" s="25"/>
      <c r="BR485" s="25"/>
      <c r="BS485" s="25"/>
      <c r="BT485" s="25"/>
      <c r="BU485" s="25"/>
      <c r="BV485" s="25"/>
      <c r="BW485" s="25"/>
      <c r="BX485" s="25"/>
      <c r="BY485" s="25"/>
      <c r="BZ485" s="25"/>
      <c r="CA485" s="25"/>
      <c r="CB485" s="25"/>
      <c r="CC485" s="25"/>
      <c r="CD485" s="25"/>
      <c r="CE485" s="25"/>
      <c r="CF485" s="25"/>
      <c r="CG485" s="25"/>
      <c r="CH485" s="25"/>
      <c r="CI485" s="25"/>
    </row>
    <row r="486" spans="1:87" ht="14">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c r="AH486" s="25"/>
      <c r="AI486" s="25"/>
      <c r="AJ486" s="25"/>
      <c r="AK486" s="25"/>
      <c r="AL486" s="25"/>
      <c r="AM486" s="25"/>
      <c r="AN486" s="25"/>
      <c r="AO486" s="25"/>
      <c r="AP486" s="25"/>
      <c r="AQ486" s="25"/>
      <c r="AR486" s="25"/>
      <c r="AS486" s="25"/>
      <c r="AT486" s="25"/>
      <c r="AU486" s="25"/>
      <c r="AV486" s="25"/>
      <c r="AW486" s="25"/>
      <c r="AX486" s="25"/>
      <c r="AY486" s="25"/>
      <c r="AZ486" s="25"/>
      <c r="BA486" s="25"/>
      <c r="BB486" s="25"/>
      <c r="BC486" s="25"/>
      <c r="BD486" s="25"/>
      <c r="BE486" s="25"/>
      <c r="BF486" s="25"/>
      <c r="BG486" s="25"/>
      <c r="BH486" s="25"/>
      <c r="BI486" s="25"/>
      <c r="BJ486" s="25"/>
      <c r="BK486" s="25"/>
      <c r="BL486" s="25"/>
      <c r="BM486" s="25"/>
      <c r="BN486" s="25"/>
      <c r="BO486" s="25"/>
      <c r="BP486" s="25"/>
      <c r="BQ486" s="25"/>
      <c r="BR486" s="25"/>
      <c r="BS486" s="25"/>
      <c r="BT486" s="25"/>
      <c r="BU486" s="25"/>
      <c r="BV486" s="25"/>
      <c r="BW486" s="25"/>
      <c r="BX486" s="25"/>
      <c r="BY486" s="25"/>
      <c r="BZ486" s="25"/>
      <c r="CA486" s="25"/>
      <c r="CB486" s="25"/>
      <c r="CC486" s="25"/>
      <c r="CD486" s="25"/>
      <c r="CE486" s="25"/>
      <c r="CF486" s="25"/>
      <c r="CG486" s="25"/>
      <c r="CH486" s="25"/>
      <c r="CI486" s="25"/>
    </row>
    <row r="487" spans="1:87" ht="14">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c r="AH487" s="25"/>
      <c r="AI487" s="25"/>
      <c r="AJ487" s="25"/>
      <c r="AK487" s="25"/>
      <c r="AL487" s="25"/>
      <c r="AM487" s="25"/>
      <c r="AN487" s="25"/>
      <c r="AO487" s="25"/>
      <c r="AP487" s="25"/>
      <c r="AQ487" s="25"/>
      <c r="AR487" s="25"/>
      <c r="AS487" s="25"/>
      <c r="AT487" s="25"/>
      <c r="AU487" s="25"/>
      <c r="AV487" s="25"/>
      <c r="AW487" s="25"/>
      <c r="AX487" s="25"/>
      <c r="AY487" s="25"/>
      <c r="AZ487" s="25"/>
      <c r="BA487" s="25"/>
      <c r="BB487" s="25"/>
      <c r="BC487" s="25"/>
      <c r="BD487" s="25"/>
      <c r="BE487" s="25"/>
      <c r="BF487" s="25"/>
      <c r="BG487" s="25"/>
      <c r="BH487" s="25"/>
      <c r="BI487" s="25"/>
      <c r="BJ487" s="25"/>
      <c r="BK487" s="25"/>
      <c r="BL487" s="25"/>
      <c r="BM487" s="25"/>
      <c r="BN487" s="25"/>
      <c r="BO487" s="25"/>
      <c r="BP487" s="25"/>
      <c r="BQ487" s="25"/>
      <c r="BR487" s="25"/>
      <c r="BS487" s="25"/>
      <c r="BT487" s="25"/>
      <c r="BU487" s="25"/>
      <c r="BV487" s="25"/>
      <c r="BW487" s="25"/>
      <c r="BX487" s="25"/>
      <c r="BY487" s="25"/>
      <c r="BZ487" s="25"/>
      <c r="CA487" s="25"/>
      <c r="CB487" s="25"/>
      <c r="CC487" s="25"/>
      <c r="CD487" s="25"/>
      <c r="CE487" s="25"/>
      <c r="CF487" s="25"/>
      <c r="CG487" s="25"/>
      <c r="CH487" s="25"/>
      <c r="CI487" s="25"/>
    </row>
    <row r="488" spans="1:87" ht="14">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c r="AH488" s="25"/>
      <c r="AI488" s="25"/>
      <c r="AJ488" s="25"/>
      <c r="AK488" s="25"/>
      <c r="AL488" s="25"/>
      <c r="AM488" s="25"/>
      <c r="AN488" s="25"/>
      <c r="AO488" s="25"/>
      <c r="AP488" s="25"/>
      <c r="AQ488" s="25"/>
      <c r="AR488" s="25"/>
      <c r="AS488" s="25"/>
      <c r="AT488" s="25"/>
      <c r="AU488" s="25"/>
      <c r="AV488" s="25"/>
      <c r="AW488" s="25"/>
      <c r="AX488" s="25"/>
      <c r="AY488" s="25"/>
      <c r="AZ488" s="25"/>
      <c r="BA488" s="25"/>
      <c r="BB488" s="25"/>
      <c r="BC488" s="25"/>
      <c r="BD488" s="25"/>
      <c r="BE488" s="25"/>
      <c r="BF488" s="25"/>
      <c r="BG488" s="25"/>
      <c r="BH488" s="25"/>
      <c r="BI488" s="25"/>
      <c r="BJ488" s="25"/>
      <c r="BK488" s="25"/>
      <c r="BL488" s="25"/>
      <c r="BM488" s="25"/>
      <c r="BN488" s="25"/>
      <c r="BO488" s="25"/>
      <c r="BP488" s="25"/>
      <c r="BQ488" s="25"/>
      <c r="BR488" s="25"/>
      <c r="BS488" s="25"/>
      <c r="BT488" s="25"/>
      <c r="BU488" s="25"/>
      <c r="BV488" s="25"/>
      <c r="BW488" s="25"/>
      <c r="BX488" s="25"/>
      <c r="BY488" s="25"/>
      <c r="BZ488" s="25"/>
      <c r="CA488" s="25"/>
      <c r="CB488" s="25"/>
      <c r="CC488" s="25"/>
      <c r="CD488" s="25"/>
      <c r="CE488" s="25"/>
      <c r="CF488" s="25"/>
      <c r="CG488" s="25"/>
      <c r="CH488" s="25"/>
      <c r="CI488" s="25"/>
    </row>
    <row r="489" spans="1:87" ht="14">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c r="AH489" s="25"/>
      <c r="AI489" s="25"/>
      <c r="AJ489" s="25"/>
      <c r="AK489" s="25"/>
      <c r="AL489" s="25"/>
      <c r="AM489" s="25"/>
      <c r="AN489" s="25"/>
      <c r="AO489" s="25"/>
      <c r="AP489" s="25"/>
      <c r="AQ489" s="25"/>
      <c r="AR489" s="25"/>
      <c r="AS489" s="25"/>
      <c r="AT489" s="25"/>
      <c r="AU489" s="25"/>
      <c r="AV489" s="25"/>
      <c r="AW489" s="25"/>
      <c r="AX489" s="25"/>
      <c r="AY489" s="25"/>
      <c r="AZ489" s="25"/>
      <c r="BA489" s="25"/>
      <c r="BB489" s="25"/>
      <c r="BC489" s="25"/>
      <c r="BD489" s="25"/>
      <c r="BE489" s="25"/>
      <c r="BF489" s="25"/>
      <c r="BG489" s="25"/>
      <c r="BH489" s="25"/>
      <c r="BI489" s="25"/>
      <c r="BJ489" s="25"/>
      <c r="BK489" s="25"/>
      <c r="BL489" s="25"/>
      <c r="BM489" s="25"/>
      <c r="BN489" s="25"/>
      <c r="BO489" s="25"/>
      <c r="BP489" s="25"/>
      <c r="BQ489" s="25"/>
      <c r="BR489" s="25"/>
      <c r="BS489" s="25"/>
      <c r="BT489" s="25"/>
      <c r="BU489" s="25"/>
      <c r="BV489" s="25"/>
      <c r="BW489" s="25"/>
      <c r="BX489" s="25"/>
      <c r="BY489" s="25"/>
      <c r="BZ489" s="25"/>
      <c r="CA489" s="25"/>
      <c r="CB489" s="25"/>
      <c r="CC489" s="25"/>
      <c r="CD489" s="25"/>
      <c r="CE489" s="25"/>
      <c r="CF489" s="25"/>
      <c r="CG489" s="25"/>
      <c r="CH489" s="25"/>
      <c r="CI489" s="25"/>
    </row>
    <row r="490" spans="1:87" ht="14">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c r="AH490" s="25"/>
      <c r="AI490" s="25"/>
      <c r="AJ490" s="25"/>
      <c r="AK490" s="25"/>
      <c r="AL490" s="25"/>
      <c r="AM490" s="25"/>
      <c r="AN490" s="25"/>
      <c r="AO490" s="25"/>
      <c r="AP490" s="25"/>
      <c r="AQ490" s="25"/>
      <c r="AR490" s="25"/>
      <c r="AS490" s="25"/>
      <c r="AT490" s="25"/>
      <c r="AU490" s="25"/>
      <c r="AV490" s="25"/>
      <c r="AW490" s="25"/>
      <c r="AX490" s="25"/>
      <c r="AY490" s="25"/>
      <c r="AZ490" s="25"/>
      <c r="BA490" s="25"/>
      <c r="BB490" s="25"/>
      <c r="BC490" s="25"/>
      <c r="BD490" s="25"/>
      <c r="BE490" s="25"/>
      <c r="BF490" s="25"/>
      <c r="BG490" s="25"/>
      <c r="BH490" s="25"/>
      <c r="BI490" s="25"/>
      <c r="BJ490" s="25"/>
      <c r="BK490" s="25"/>
      <c r="BL490" s="25"/>
      <c r="BM490" s="25"/>
      <c r="BN490" s="25"/>
      <c r="BO490" s="25"/>
      <c r="BP490" s="25"/>
      <c r="BQ490" s="25"/>
      <c r="BR490" s="25"/>
      <c r="BS490" s="25"/>
      <c r="BT490" s="25"/>
      <c r="BU490" s="25"/>
      <c r="BV490" s="25"/>
      <c r="BW490" s="25"/>
      <c r="BX490" s="25"/>
      <c r="BY490" s="25"/>
      <c r="BZ490" s="25"/>
      <c r="CA490" s="25"/>
      <c r="CB490" s="25"/>
      <c r="CC490" s="25"/>
      <c r="CD490" s="25"/>
      <c r="CE490" s="25"/>
      <c r="CF490" s="25"/>
      <c r="CG490" s="25"/>
      <c r="CH490" s="25"/>
      <c r="CI490" s="25"/>
    </row>
    <row r="491" spans="1:87" ht="14">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c r="AH491" s="25"/>
      <c r="AI491" s="25"/>
      <c r="AJ491" s="25"/>
      <c r="AK491" s="25"/>
      <c r="AL491" s="25"/>
      <c r="AM491" s="25"/>
      <c r="AN491" s="25"/>
      <c r="AO491" s="25"/>
      <c r="AP491" s="25"/>
      <c r="AQ491" s="25"/>
      <c r="AR491" s="25"/>
      <c r="AS491" s="25"/>
      <c r="AT491" s="25"/>
      <c r="AU491" s="25"/>
      <c r="AV491" s="25"/>
      <c r="AW491" s="25"/>
      <c r="AX491" s="25"/>
      <c r="AY491" s="25"/>
      <c r="AZ491" s="25"/>
      <c r="BA491" s="25"/>
      <c r="BB491" s="25"/>
      <c r="BC491" s="25"/>
      <c r="BD491" s="25"/>
      <c r="BE491" s="25"/>
      <c r="BF491" s="25"/>
      <c r="BG491" s="25"/>
      <c r="BH491" s="25"/>
      <c r="BI491" s="25"/>
      <c r="BJ491" s="25"/>
      <c r="BK491" s="25"/>
      <c r="BL491" s="25"/>
      <c r="BM491" s="25"/>
      <c r="BN491" s="25"/>
      <c r="BO491" s="25"/>
      <c r="BP491" s="25"/>
      <c r="BQ491" s="25"/>
      <c r="BR491" s="25"/>
      <c r="BS491" s="25"/>
      <c r="BT491" s="25"/>
      <c r="BU491" s="25"/>
      <c r="BV491" s="25"/>
      <c r="BW491" s="25"/>
      <c r="BX491" s="25"/>
      <c r="BY491" s="25"/>
      <c r="BZ491" s="25"/>
      <c r="CA491" s="25"/>
      <c r="CB491" s="25"/>
      <c r="CC491" s="25"/>
      <c r="CD491" s="25"/>
      <c r="CE491" s="25"/>
      <c r="CF491" s="25"/>
      <c r="CG491" s="25"/>
      <c r="CH491" s="25"/>
      <c r="CI491" s="25"/>
    </row>
    <row r="492" spans="1:87" ht="14">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c r="AH492" s="25"/>
      <c r="AI492" s="25"/>
      <c r="AJ492" s="25"/>
      <c r="AK492" s="25"/>
      <c r="AL492" s="25"/>
      <c r="AM492" s="25"/>
      <c r="AN492" s="25"/>
      <c r="AO492" s="25"/>
      <c r="AP492" s="25"/>
      <c r="AQ492" s="25"/>
      <c r="AR492" s="25"/>
      <c r="AS492" s="25"/>
      <c r="AT492" s="25"/>
      <c r="AU492" s="25"/>
      <c r="AV492" s="25"/>
      <c r="AW492" s="25"/>
      <c r="AX492" s="25"/>
      <c r="AY492" s="25"/>
      <c r="AZ492" s="25"/>
      <c r="BA492" s="25"/>
      <c r="BB492" s="25"/>
      <c r="BC492" s="25"/>
      <c r="BD492" s="25"/>
      <c r="BE492" s="25"/>
      <c r="BF492" s="25"/>
      <c r="BG492" s="25"/>
      <c r="BH492" s="25"/>
      <c r="BI492" s="25"/>
      <c r="BJ492" s="25"/>
      <c r="BK492" s="25"/>
      <c r="BL492" s="25"/>
      <c r="BM492" s="25"/>
      <c r="BN492" s="25"/>
      <c r="BO492" s="25"/>
      <c r="BP492" s="25"/>
      <c r="BQ492" s="25"/>
      <c r="BR492" s="25"/>
      <c r="BS492" s="25"/>
      <c r="BT492" s="25"/>
      <c r="BU492" s="25"/>
      <c r="BV492" s="25"/>
      <c r="BW492" s="25"/>
      <c r="BX492" s="25"/>
      <c r="BY492" s="25"/>
      <c r="BZ492" s="25"/>
      <c r="CA492" s="25"/>
      <c r="CB492" s="25"/>
      <c r="CC492" s="25"/>
      <c r="CD492" s="25"/>
      <c r="CE492" s="25"/>
      <c r="CF492" s="25"/>
      <c r="CG492" s="25"/>
      <c r="CH492" s="25"/>
      <c r="CI492" s="25"/>
    </row>
    <row r="493" spans="1:87" ht="14">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c r="AH493" s="25"/>
      <c r="AI493" s="25"/>
      <c r="AJ493" s="25"/>
      <c r="AK493" s="25"/>
      <c r="AL493" s="25"/>
      <c r="AM493" s="25"/>
      <c r="AN493" s="25"/>
      <c r="AO493" s="25"/>
      <c r="AP493" s="25"/>
      <c r="AQ493" s="25"/>
      <c r="AR493" s="25"/>
      <c r="AS493" s="25"/>
      <c r="AT493" s="25"/>
      <c r="AU493" s="25"/>
      <c r="AV493" s="25"/>
      <c r="AW493" s="25"/>
      <c r="AX493" s="25"/>
      <c r="AY493" s="25"/>
      <c r="AZ493" s="25"/>
      <c r="BA493" s="25"/>
      <c r="BB493" s="25"/>
      <c r="BC493" s="25"/>
      <c r="BD493" s="25"/>
      <c r="BE493" s="25"/>
      <c r="BF493" s="25"/>
      <c r="BG493" s="25"/>
      <c r="BH493" s="25"/>
      <c r="BI493" s="25"/>
      <c r="BJ493" s="25"/>
      <c r="BK493" s="25"/>
      <c r="BL493" s="25"/>
      <c r="BM493" s="25"/>
      <c r="BN493" s="25"/>
      <c r="BO493" s="25"/>
      <c r="BP493" s="25"/>
      <c r="BQ493" s="25"/>
      <c r="BR493" s="25"/>
      <c r="BS493" s="25"/>
      <c r="BT493" s="25"/>
      <c r="BU493" s="25"/>
      <c r="BV493" s="25"/>
      <c r="BW493" s="25"/>
      <c r="BX493" s="25"/>
      <c r="BY493" s="25"/>
      <c r="BZ493" s="25"/>
      <c r="CA493" s="25"/>
      <c r="CB493" s="25"/>
      <c r="CC493" s="25"/>
      <c r="CD493" s="25"/>
      <c r="CE493" s="25"/>
      <c r="CF493" s="25"/>
      <c r="CG493" s="25"/>
      <c r="CH493" s="25"/>
      <c r="CI493" s="25"/>
    </row>
    <row r="494" spans="1:87" ht="1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c r="AH494" s="25"/>
      <c r="AI494" s="25"/>
      <c r="AJ494" s="25"/>
      <c r="AK494" s="25"/>
      <c r="AL494" s="25"/>
      <c r="AM494" s="25"/>
      <c r="AN494" s="25"/>
      <c r="AO494" s="25"/>
      <c r="AP494" s="25"/>
      <c r="AQ494" s="25"/>
      <c r="AR494" s="25"/>
      <c r="AS494" s="25"/>
      <c r="AT494" s="25"/>
      <c r="AU494" s="25"/>
      <c r="AV494" s="25"/>
      <c r="AW494" s="25"/>
      <c r="AX494" s="25"/>
      <c r="AY494" s="25"/>
      <c r="AZ494" s="25"/>
      <c r="BA494" s="25"/>
      <c r="BB494" s="25"/>
      <c r="BC494" s="25"/>
      <c r="BD494" s="25"/>
      <c r="BE494" s="25"/>
      <c r="BF494" s="25"/>
      <c r="BG494" s="25"/>
      <c r="BH494" s="25"/>
      <c r="BI494" s="25"/>
      <c r="BJ494" s="25"/>
      <c r="BK494" s="25"/>
      <c r="BL494" s="25"/>
      <c r="BM494" s="25"/>
      <c r="BN494" s="25"/>
      <c r="BO494" s="25"/>
      <c r="BP494" s="25"/>
      <c r="BQ494" s="25"/>
      <c r="BR494" s="25"/>
      <c r="BS494" s="25"/>
      <c r="BT494" s="25"/>
      <c r="BU494" s="25"/>
      <c r="BV494" s="25"/>
      <c r="BW494" s="25"/>
      <c r="BX494" s="25"/>
      <c r="BY494" s="25"/>
      <c r="BZ494" s="25"/>
      <c r="CA494" s="25"/>
      <c r="CB494" s="25"/>
      <c r="CC494" s="25"/>
      <c r="CD494" s="25"/>
      <c r="CE494" s="25"/>
      <c r="CF494" s="25"/>
      <c r="CG494" s="25"/>
      <c r="CH494" s="25"/>
      <c r="CI494" s="25"/>
    </row>
    <row r="495" spans="1:87" ht="14">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c r="AH495" s="25"/>
      <c r="AI495" s="25"/>
      <c r="AJ495" s="25"/>
      <c r="AK495" s="25"/>
      <c r="AL495" s="25"/>
      <c r="AM495" s="25"/>
      <c r="AN495" s="25"/>
      <c r="AO495" s="25"/>
      <c r="AP495" s="25"/>
      <c r="AQ495" s="25"/>
      <c r="AR495" s="25"/>
      <c r="AS495" s="25"/>
      <c r="AT495" s="25"/>
      <c r="AU495" s="25"/>
      <c r="AV495" s="25"/>
      <c r="AW495" s="25"/>
      <c r="AX495" s="25"/>
      <c r="AY495" s="25"/>
      <c r="AZ495" s="25"/>
      <c r="BA495" s="25"/>
      <c r="BB495" s="25"/>
      <c r="BC495" s="25"/>
      <c r="BD495" s="25"/>
      <c r="BE495" s="25"/>
      <c r="BF495" s="25"/>
      <c r="BG495" s="25"/>
      <c r="BH495" s="25"/>
      <c r="BI495" s="25"/>
      <c r="BJ495" s="25"/>
      <c r="BK495" s="25"/>
      <c r="BL495" s="25"/>
      <c r="BM495" s="25"/>
      <c r="BN495" s="25"/>
      <c r="BO495" s="25"/>
      <c r="BP495" s="25"/>
      <c r="BQ495" s="25"/>
      <c r="BR495" s="25"/>
      <c r="BS495" s="25"/>
      <c r="BT495" s="25"/>
      <c r="BU495" s="25"/>
      <c r="BV495" s="25"/>
      <c r="BW495" s="25"/>
      <c r="BX495" s="25"/>
      <c r="BY495" s="25"/>
      <c r="BZ495" s="25"/>
      <c r="CA495" s="25"/>
      <c r="CB495" s="25"/>
      <c r="CC495" s="25"/>
      <c r="CD495" s="25"/>
      <c r="CE495" s="25"/>
      <c r="CF495" s="25"/>
      <c r="CG495" s="25"/>
      <c r="CH495" s="25"/>
      <c r="CI495" s="25"/>
    </row>
    <row r="496" spans="1:87" ht="14">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c r="AH496" s="25"/>
      <c r="AI496" s="25"/>
      <c r="AJ496" s="25"/>
      <c r="AK496" s="25"/>
      <c r="AL496" s="25"/>
      <c r="AM496" s="25"/>
      <c r="AN496" s="25"/>
      <c r="AO496" s="25"/>
      <c r="AP496" s="25"/>
      <c r="AQ496" s="25"/>
      <c r="AR496" s="25"/>
      <c r="AS496" s="25"/>
      <c r="AT496" s="25"/>
      <c r="AU496" s="25"/>
      <c r="AV496" s="25"/>
      <c r="AW496" s="25"/>
      <c r="AX496" s="25"/>
      <c r="AY496" s="25"/>
      <c r="AZ496" s="25"/>
      <c r="BA496" s="25"/>
      <c r="BB496" s="25"/>
      <c r="BC496" s="25"/>
      <c r="BD496" s="25"/>
      <c r="BE496" s="25"/>
      <c r="BF496" s="25"/>
      <c r="BG496" s="25"/>
      <c r="BH496" s="25"/>
      <c r="BI496" s="25"/>
      <c r="BJ496" s="25"/>
      <c r="BK496" s="25"/>
      <c r="BL496" s="25"/>
      <c r="BM496" s="25"/>
      <c r="BN496" s="25"/>
      <c r="BO496" s="25"/>
      <c r="BP496" s="25"/>
      <c r="BQ496" s="25"/>
      <c r="BR496" s="25"/>
      <c r="BS496" s="25"/>
      <c r="BT496" s="25"/>
      <c r="BU496" s="25"/>
      <c r="BV496" s="25"/>
      <c r="BW496" s="25"/>
      <c r="BX496" s="25"/>
      <c r="BY496" s="25"/>
      <c r="BZ496" s="25"/>
      <c r="CA496" s="25"/>
      <c r="CB496" s="25"/>
      <c r="CC496" s="25"/>
      <c r="CD496" s="25"/>
      <c r="CE496" s="25"/>
      <c r="CF496" s="25"/>
      <c r="CG496" s="25"/>
      <c r="CH496" s="25"/>
      <c r="CI496" s="25"/>
    </row>
    <row r="497" spans="1:87" ht="14">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c r="AH497" s="25"/>
      <c r="AI497" s="25"/>
      <c r="AJ497" s="25"/>
      <c r="AK497" s="25"/>
      <c r="AL497" s="25"/>
      <c r="AM497" s="25"/>
      <c r="AN497" s="25"/>
      <c r="AO497" s="25"/>
      <c r="AP497" s="25"/>
      <c r="AQ497" s="25"/>
      <c r="AR497" s="25"/>
      <c r="AS497" s="25"/>
      <c r="AT497" s="25"/>
      <c r="AU497" s="25"/>
      <c r="AV497" s="25"/>
      <c r="AW497" s="25"/>
      <c r="AX497" s="25"/>
      <c r="AY497" s="25"/>
      <c r="AZ497" s="25"/>
      <c r="BA497" s="25"/>
      <c r="BB497" s="25"/>
      <c r="BC497" s="25"/>
      <c r="BD497" s="25"/>
      <c r="BE497" s="25"/>
      <c r="BF497" s="25"/>
      <c r="BG497" s="25"/>
      <c r="BH497" s="25"/>
      <c r="BI497" s="25"/>
      <c r="BJ497" s="25"/>
      <c r="BK497" s="25"/>
      <c r="BL497" s="25"/>
      <c r="BM497" s="25"/>
      <c r="BN497" s="25"/>
      <c r="BO497" s="25"/>
      <c r="BP497" s="25"/>
      <c r="BQ497" s="25"/>
      <c r="BR497" s="25"/>
      <c r="BS497" s="25"/>
      <c r="BT497" s="25"/>
      <c r="BU497" s="25"/>
      <c r="BV497" s="25"/>
      <c r="BW497" s="25"/>
      <c r="BX497" s="25"/>
      <c r="BY497" s="25"/>
      <c r="BZ497" s="25"/>
      <c r="CA497" s="25"/>
      <c r="CB497" s="25"/>
      <c r="CC497" s="25"/>
      <c r="CD497" s="25"/>
      <c r="CE497" s="25"/>
      <c r="CF497" s="25"/>
      <c r="CG497" s="25"/>
      <c r="CH497" s="25"/>
      <c r="CI497" s="25"/>
    </row>
    <row r="498" spans="1:87" ht="14">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c r="AH498" s="25"/>
      <c r="AI498" s="25"/>
      <c r="AJ498" s="25"/>
      <c r="AK498" s="25"/>
      <c r="AL498" s="25"/>
      <c r="AM498" s="25"/>
      <c r="AN498" s="25"/>
      <c r="AO498" s="25"/>
      <c r="AP498" s="25"/>
      <c r="AQ498" s="25"/>
      <c r="AR498" s="25"/>
      <c r="AS498" s="25"/>
      <c r="AT498" s="25"/>
      <c r="AU498" s="25"/>
      <c r="AV498" s="25"/>
      <c r="AW498" s="25"/>
      <c r="AX498" s="25"/>
      <c r="AY498" s="25"/>
      <c r="AZ498" s="25"/>
      <c r="BA498" s="25"/>
      <c r="BB498" s="25"/>
      <c r="BC498" s="25"/>
      <c r="BD498" s="25"/>
      <c r="BE498" s="25"/>
      <c r="BF498" s="25"/>
      <c r="BG498" s="25"/>
      <c r="BH498" s="25"/>
      <c r="BI498" s="25"/>
      <c r="BJ498" s="25"/>
      <c r="BK498" s="25"/>
      <c r="BL498" s="25"/>
      <c r="BM498" s="25"/>
      <c r="BN498" s="25"/>
      <c r="BO498" s="25"/>
      <c r="BP498" s="25"/>
      <c r="BQ498" s="25"/>
      <c r="BR498" s="25"/>
      <c r="BS498" s="25"/>
      <c r="BT498" s="25"/>
      <c r="BU498" s="25"/>
      <c r="BV498" s="25"/>
      <c r="BW498" s="25"/>
      <c r="BX498" s="25"/>
      <c r="BY498" s="25"/>
      <c r="BZ498" s="25"/>
      <c r="CA498" s="25"/>
      <c r="CB498" s="25"/>
      <c r="CC498" s="25"/>
      <c r="CD498" s="25"/>
      <c r="CE498" s="25"/>
      <c r="CF498" s="25"/>
      <c r="CG498" s="25"/>
      <c r="CH498" s="25"/>
      <c r="CI498" s="25"/>
    </row>
    <row r="499" spans="1:87" ht="14">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c r="AH499" s="25"/>
      <c r="AI499" s="25"/>
      <c r="AJ499" s="25"/>
      <c r="AK499" s="25"/>
      <c r="AL499" s="25"/>
      <c r="AM499" s="25"/>
      <c r="AN499" s="25"/>
      <c r="AO499" s="25"/>
      <c r="AP499" s="25"/>
      <c r="AQ499" s="25"/>
      <c r="AR499" s="25"/>
      <c r="AS499" s="25"/>
      <c r="AT499" s="25"/>
      <c r="AU499" s="25"/>
      <c r="AV499" s="25"/>
      <c r="AW499" s="25"/>
      <c r="AX499" s="25"/>
      <c r="AY499" s="25"/>
      <c r="AZ499" s="25"/>
      <c r="BA499" s="25"/>
      <c r="BB499" s="25"/>
      <c r="BC499" s="25"/>
      <c r="BD499" s="25"/>
      <c r="BE499" s="25"/>
      <c r="BF499" s="25"/>
      <c r="BG499" s="25"/>
      <c r="BH499" s="25"/>
      <c r="BI499" s="25"/>
      <c r="BJ499" s="25"/>
      <c r="BK499" s="25"/>
      <c r="BL499" s="25"/>
      <c r="BM499" s="25"/>
      <c r="BN499" s="25"/>
      <c r="BO499" s="25"/>
      <c r="BP499" s="25"/>
      <c r="BQ499" s="25"/>
      <c r="BR499" s="25"/>
      <c r="BS499" s="25"/>
      <c r="BT499" s="25"/>
      <c r="BU499" s="25"/>
      <c r="BV499" s="25"/>
      <c r="BW499" s="25"/>
      <c r="BX499" s="25"/>
      <c r="BY499" s="25"/>
      <c r="BZ499" s="25"/>
      <c r="CA499" s="25"/>
      <c r="CB499" s="25"/>
      <c r="CC499" s="25"/>
      <c r="CD499" s="25"/>
      <c r="CE499" s="25"/>
      <c r="CF499" s="25"/>
      <c r="CG499" s="25"/>
      <c r="CH499" s="25"/>
      <c r="CI499" s="25"/>
    </row>
    <row r="500" spans="1:87" ht="14">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c r="AH500" s="25"/>
      <c r="AI500" s="25"/>
      <c r="AJ500" s="25"/>
      <c r="AK500" s="25"/>
      <c r="AL500" s="25"/>
      <c r="AM500" s="25"/>
      <c r="AN500" s="25"/>
      <c r="AO500" s="25"/>
      <c r="AP500" s="25"/>
      <c r="AQ500" s="25"/>
      <c r="AR500" s="25"/>
      <c r="AS500" s="25"/>
      <c r="AT500" s="25"/>
      <c r="AU500" s="25"/>
      <c r="AV500" s="25"/>
      <c r="AW500" s="25"/>
      <c r="AX500" s="25"/>
      <c r="AY500" s="25"/>
      <c r="AZ500" s="25"/>
      <c r="BA500" s="25"/>
      <c r="BB500" s="25"/>
      <c r="BC500" s="25"/>
      <c r="BD500" s="25"/>
      <c r="BE500" s="25"/>
      <c r="BF500" s="25"/>
      <c r="BG500" s="25"/>
      <c r="BH500" s="25"/>
      <c r="BI500" s="25"/>
      <c r="BJ500" s="25"/>
      <c r="BK500" s="25"/>
      <c r="BL500" s="25"/>
      <c r="BM500" s="25"/>
      <c r="BN500" s="25"/>
      <c r="BO500" s="25"/>
      <c r="BP500" s="25"/>
      <c r="BQ500" s="25"/>
      <c r="BR500" s="25"/>
      <c r="BS500" s="25"/>
      <c r="BT500" s="25"/>
      <c r="BU500" s="25"/>
      <c r="BV500" s="25"/>
      <c r="BW500" s="25"/>
      <c r="BX500" s="25"/>
      <c r="BY500" s="25"/>
      <c r="BZ500" s="25"/>
      <c r="CA500" s="25"/>
      <c r="CB500" s="25"/>
      <c r="CC500" s="25"/>
      <c r="CD500" s="25"/>
      <c r="CE500" s="25"/>
      <c r="CF500" s="25"/>
      <c r="CG500" s="25"/>
      <c r="CH500" s="25"/>
      <c r="CI500" s="25"/>
    </row>
    <row r="501" spans="1:87" ht="14">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c r="AH501" s="25"/>
      <c r="AI501" s="25"/>
      <c r="AJ501" s="25"/>
      <c r="AK501" s="25"/>
      <c r="AL501" s="25"/>
      <c r="AM501" s="25"/>
      <c r="AN501" s="25"/>
      <c r="AO501" s="25"/>
      <c r="AP501" s="25"/>
      <c r="AQ501" s="25"/>
      <c r="AR501" s="25"/>
      <c r="AS501" s="25"/>
      <c r="AT501" s="25"/>
      <c r="AU501" s="25"/>
      <c r="AV501" s="25"/>
      <c r="AW501" s="25"/>
      <c r="AX501" s="25"/>
      <c r="AY501" s="25"/>
      <c r="AZ501" s="25"/>
      <c r="BA501" s="25"/>
      <c r="BB501" s="25"/>
      <c r="BC501" s="25"/>
      <c r="BD501" s="25"/>
      <c r="BE501" s="25"/>
      <c r="BF501" s="25"/>
      <c r="BG501" s="25"/>
      <c r="BH501" s="25"/>
      <c r="BI501" s="25"/>
      <c r="BJ501" s="25"/>
      <c r="BK501" s="25"/>
      <c r="BL501" s="25"/>
      <c r="BM501" s="25"/>
      <c r="BN501" s="25"/>
      <c r="BO501" s="25"/>
      <c r="BP501" s="25"/>
      <c r="BQ501" s="25"/>
      <c r="BR501" s="25"/>
      <c r="BS501" s="25"/>
      <c r="BT501" s="25"/>
      <c r="BU501" s="25"/>
      <c r="BV501" s="25"/>
      <c r="BW501" s="25"/>
      <c r="BX501" s="25"/>
      <c r="BY501" s="25"/>
      <c r="BZ501" s="25"/>
      <c r="CA501" s="25"/>
      <c r="CB501" s="25"/>
      <c r="CC501" s="25"/>
      <c r="CD501" s="25"/>
      <c r="CE501" s="25"/>
      <c r="CF501" s="25"/>
      <c r="CG501" s="25"/>
      <c r="CH501" s="25"/>
      <c r="CI501" s="25"/>
    </row>
    <row r="502" spans="1:87" ht="14">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c r="AH502" s="25"/>
      <c r="AI502" s="25"/>
      <c r="AJ502" s="25"/>
      <c r="AK502" s="25"/>
      <c r="AL502" s="25"/>
      <c r="AM502" s="25"/>
      <c r="AN502" s="25"/>
      <c r="AO502" s="25"/>
      <c r="AP502" s="25"/>
      <c r="AQ502" s="25"/>
      <c r="AR502" s="25"/>
      <c r="AS502" s="25"/>
      <c r="AT502" s="25"/>
      <c r="AU502" s="25"/>
      <c r="AV502" s="25"/>
      <c r="AW502" s="25"/>
      <c r="AX502" s="25"/>
      <c r="AY502" s="25"/>
      <c r="AZ502" s="25"/>
      <c r="BA502" s="25"/>
      <c r="BB502" s="25"/>
      <c r="BC502" s="25"/>
      <c r="BD502" s="25"/>
      <c r="BE502" s="25"/>
      <c r="BF502" s="25"/>
      <c r="BG502" s="25"/>
      <c r="BH502" s="25"/>
      <c r="BI502" s="25"/>
      <c r="BJ502" s="25"/>
      <c r="BK502" s="25"/>
      <c r="BL502" s="25"/>
      <c r="BM502" s="25"/>
      <c r="BN502" s="25"/>
      <c r="BO502" s="25"/>
      <c r="BP502" s="25"/>
      <c r="BQ502" s="25"/>
      <c r="BR502" s="25"/>
      <c r="BS502" s="25"/>
      <c r="BT502" s="25"/>
      <c r="BU502" s="25"/>
      <c r="BV502" s="25"/>
      <c r="BW502" s="25"/>
      <c r="BX502" s="25"/>
      <c r="BY502" s="25"/>
      <c r="BZ502" s="25"/>
      <c r="CA502" s="25"/>
      <c r="CB502" s="25"/>
      <c r="CC502" s="25"/>
      <c r="CD502" s="25"/>
      <c r="CE502" s="25"/>
      <c r="CF502" s="25"/>
      <c r="CG502" s="25"/>
      <c r="CH502" s="25"/>
      <c r="CI502" s="25"/>
    </row>
    <row r="503" spans="1:87" ht="14">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c r="AH503" s="25"/>
      <c r="AI503" s="25"/>
      <c r="AJ503" s="25"/>
      <c r="AK503" s="25"/>
      <c r="AL503" s="25"/>
      <c r="AM503" s="25"/>
      <c r="AN503" s="25"/>
      <c r="AO503" s="25"/>
      <c r="AP503" s="25"/>
      <c r="AQ503" s="25"/>
      <c r="AR503" s="25"/>
      <c r="AS503" s="25"/>
      <c r="AT503" s="25"/>
      <c r="AU503" s="25"/>
      <c r="AV503" s="25"/>
      <c r="AW503" s="25"/>
      <c r="AX503" s="25"/>
      <c r="AY503" s="25"/>
      <c r="AZ503" s="25"/>
      <c r="BA503" s="25"/>
      <c r="BB503" s="25"/>
      <c r="BC503" s="25"/>
      <c r="BD503" s="25"/>
      <c r="BE503" s="25"/>
      <c r="BF503" s="25"/>
      <c r="BG503" s="25"/>
      <c r="BH503" s="25"/>
      <c r="BI503" s="25"/>
      <c r="BJ503" s="25"/>
      <c r="BK503" s="25"/>
      <c r="BL503" s="25"/>
      <c r="BM503" s="25"/>
      <c r="BN503" s="25"/>
      <c r="BO503" s="25"/>
      <c r="BP503" s="25"/>
      <c r="BQ503" s="25"/>
      <c r="BR503" s="25"/>
      <c r="BS503" s="25"/>
      <c r="BT503" s="25"/>
      <c r="BU503" s="25"/>
      <c r="BV503" s="25"/>
      <c r="BW503" s="25"/>
      <c r="BX503" s="25"/>
      <c r="BY503" s="25"/>
      <c r="BZ503" s="25"/>
      <c r="CA503" s="25"/>
      <c r="CB503" s="25"/>
      <c r="CC503" s="25"/>
      <c r="CD503" s="25"/>
      <c r="CE503" s="25"/>
      <c r="CF503" s="25"/>
      <c r="CG503" s="25"/>
      <c r="CH503" s="25"/>
      <c r="CI503" s="25"/>
    </row>
    <row r="504" spans="1:87" ht="1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c r="AH504" s="25"/>
      <c r="AI504" s="25"/>
      <c r="AJ504" s="25"/>
      <c r="AK504" s="25"/>
      <c r="AL504" s="25"/>
      <c r="AM504" s="25"/>
      <c r="AN504" s="25"/>
      <c r="AO504" s="25"/>
      <c r="AP504" s="25"/>
      <c r="AQ504" s="25"/>
      <c r="AR504" s="25"/>
      <c r="AS504" s="25"/>
      <c r="AT504" s="25"/>
      <c r="AU504" s="25"/>
      <c r="AV504" s="25"/>
      <c r="AW504" s="25"/>
      <c r="AX504" s="25"/>
      <c r="AY504" s="25"/>
      <c r="AZ504" s="25"/>
      <c r="BA504" s="25"/>
      <c r="BB504" s="25"/>
      <c r="BC504" s="25"/>
      <c r="BD504" s="25"/>
      <c r="BE504" s="25"/>
      <c r="BF504" s="25"/>
      <c r="BG504" s="25"/>
      <c r="BH504" s="25"/>
      <c r="BI504" s="25"/>
      <c r="BJ504" s="25"/>
      <c r="BK504" s="25"/>
      <c r="BL504" s="25"/>
      <c r="BM504" s="25"/>
      <c r="BN504" s="25"/>
      <c r="BO504" s="25"/>
      <c r="BP504" s="25"/>
      <c r="BQ504" s="25"/>
      <c r="BR504" s="25"/>
      <c r="BS504" s="25"/>
      <c r="BT504" s="25"/>
      <c r="BU504" s="25"/>
      <c r="BV504" s="25"/>
      <c r="BW504" s="25"/>
      <c r="BX504" s="25"/>
      <c r="BY504" s="25"/>
      <c r="BZ504" s="25"/>
      <c r="CA504" s="25"/>
      <c r="CB504" s="25"/>
      <c r="CC504" s="25"/>
      <c r="CD504" s="25"/>
      <c r="CE504" s="25"/>
      <c r="CF504" s="25"/>
      <c r="CG504" s="25"/>
      <c r="CH504" s="25"/>
      <c r="CI504" s="25"/>
    </row>
    <row r="505" spans="1:87" ht="14">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c r="AH505" s="25"/>
      <c r="AI505" s="25"/>
      <c r="AJ505" s="25"/>
      <c r="AK505" s="25"/>
      <c r="AL505" s="25"/>
      <c r="AM505" s="25"/>
      <c r="AN505" s="25"/>
      <c r="AO505" s="25"/>
      <c r="AP505" s="25"/>
      <c r="AQ505" s="25"/>
      <c r="AR505" s="25"/>
      <c r="AS505" s="25"/>
      <c r="AT505" s="25"/>
      <c r="AU505" s="25"/>
      <c r="AV505" s="25"/>
      <c r="AW505" s="25"/>
      <c r="AX505" s="25"/>
      <c r="AY505" s="25"/>
      <c r="AZ505" s="25"/>
      <c r="BA505" s="25"/>
      <c r="BB505" s="25"/>
      <c r="BC505" s="25"/>
      <c r="BD505" s="25"/>
      <c r="BE505" s="25"/>
      <c r="BF505" s="25"/>
      <c r="BG505" s="25"/>
      <c r="BH505" s="25"/>
      <c r="BI505" s="25"/>
      <c r="BJ505" s="25"/>
      <c r="BK505" s="25"/>
      <c r="BL505" s="25"/>
      <c r="BM505" s="25"/>
      <c r="BN505" s="25"/>
      <c r="BO505" s="25"/>
      <c r="BP505" s="25"/>
      <c r="BQ505" s="25"/>
      <c r="BR505" s="25"/>
      <c r="BS505" s="25"/>
      <c r="BT505" s="25"/>
      <c r="BU505" s="25"/>
      <c r="BV505" s="25"/>
      <c r="BW505" s="25"/>
      <c r="BX505" s="25"/>
      <c r="BY505" s="25"/>
      <c r="BZ505" s="25"/>
      <c r="CA505" s="25"/>
      <c r="CB505" s="25"/>
      <c r="CC505" s="25"/>
      <c r="CD505" s="25"/>
      <c r="CE505" s="25"/>
      <c r="CF505" s="25"/>
      <c r="CG505" s="25"/>
      <c r="CH505" s="25"/>
      <c r="CI505" s="25"/>
    </row>
    <row r="506" spans="1:87" ht="14">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c r="AH506" s="25"/>
      <c r="AI506" s="25"/>
      <c r="AJ506" s="25"/>
      <c r="AK506" s="25"/>
      <c r="AL506" s="25"/>
      <c r="AM506" s="25"/>
      <c r="AN506" s="25"/>
      <c r="AO506" s="25"/>
      <c r="AP506" s="25"/>
      <c r="AQ506" s="25"/>
      <c r="AR506" s="25"/>
      <c r="AS506" s="25"/>
      <c r="AT506" s="25"/>
      <c r="AU506" s="25"/>
      <c r="AV506" s="25"/>
      <c r="AW506" s="25"/>
      <c r="AX506" s="25"/>
      <c r="AY506" s="25"/>
      <c r="AZ506" s="25"/>
      <c r="BA506" s="25"/>
      <c r="BB506" s="25"/>
      <c r="BC506" s="25"/>
      <c r="BD506" s="25"/>
      <c r="BE506" s="25"/>
      <c r="BF506" s="25"/>
      <c r="BG506" s="25"/>
      <c r="BH506" s="25"/>
      <c r="BI506" s="25"/>
      <c r="BJ506" s="25"/>
      <c r="BK506" s="25"/>
      <c r="BL506" s="25"/>
      <c r="BM506" s="25"/>
      <c r="BN506" s="25"/>
      <c r="BO506" s="25"/>
      <c r="BP506" s="25"/>
      <c r="BQ506" s="25"/>
      <c r="BR506" s="25"/>
      <c r="BS506" s="25"/>
      <c r="BT506" s="25"/>
      <c r="BU506" s="25"/>
      <c r="BV506" s="25"/>
      <c r="BW506" s="25"/>
      <c r="BX506" s="25"/>
      <c r="BY506" s="25"/>
      <c r="BZ506" s="25"/>
      <c r="CA506" s="25"/>
      <c r="CB506" s="25"/>
      <c r="CC506" s="25"/>
      <c r="CD506" s="25"/>
      <c r="CE506" s="25"/>
      <c r="CF506" s="25"/>
      <c r="CG506" s="25"/>
      <c r="CH506" s="25"/>
      <c r="CI506" s="25"/>
    </row>
    <row r="507" spans="1:87" ht="14">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c r="AH507" s="25"/>
      <c r="AI507" s="25"/>
      <c r="AJ507" s="25"/>
      <c r="AK507" s="25"/>
      <c r="AL507" s="25"/>
      <c r="AM507" s="25"/>
      <c r="AN507" s="25"/>
      <c r="AO507" s="25"/>
      <c r="AP507" s="25"/>
      <c r="AQ507" s="25"/>
      <c r="AR507" s="25"/>
      <c r="AS507" s="25"/>
      <c r="AT507" s="25"/>
      <c r="AU507" s="25"/>
      <c r="AV507" s="25"/>
      <c r="AW507" s="25"/>
      <c r="AX507" s="25"/>
      <c r="AY507" s="25"/>
      <c r="AZ507" s="25"/>
      <c r="BA507" s="25"/>
      <c r="BB507" s="25"/>
      <c r="BC507" s="25"/>
      <c r="BD507" s="25"/>
      <c r="BE507" s="25"/>
      <c r="BF507" s="25"/>
      <c r="BG507" s="25"/>
      <c r="BH507" s="25"/>
      <c r="BI507" s="25"/>
      <c r="BJ507" s="25"/>
      <c r="BK507" s="25"/>
      <c r="BL507" s="25"/>
      <c r="BM507" s="25"/>
      <c r="BN507" s="25"/>
      <c r="BO507" s="25"/>
      <c r="BP507" s="25"/>
      <c r="BQ507" s="25"/>
      <c r="BR507" s="25"/>
      <c r="BS507" s="25"/>
      <c r="BT507" s="25"/>
      <c r="BU507" s="25"/>
      <c r="BV507" s="25"/>
      <c r="BW507" s="25"/>
      <c r="BX507" s="25"/>
      <c r="BY507" s="25"/>
      <c r="BZ507" s="25"/>
      <c r="CA507" s="25"/>
      <c r="CB507" s="25"/>
      <c r="CC507" s="25"/>
      <c r="CD507" s="25"/>
      <c r="CE507" s="25"/>
      <c r="CF507" s="25"/>
      <c r="CG507" s="25"/>
      <c r="CH507" s="25"/>
      <c r="CI507" s="25"/>
    </row>
    <row r="508" spans="1:87" ht="14">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c r="AH508" s="25"/>
      <c r="AI508" s="25"/>
      <c r="AJ508" s="25"/>
      <c r="AK508" s="25"/>
      <c r="AL508" s="25"/>
      <c r="AM508" s="25"/>
      <c r="AN508" s="25"/>
      <c r="AO508" s="25"/>
      <c r="AP508" s="25"/>
      <c r="AQ508" s="25"/>
      <c r="AR508" s="25"/>
      <c r="AS508" s="25"/>
      <c r="AT508" s="25"/>
      <c r="AU508" s="25"/>
      <c r="AV508" s="25"/>
      <c r="AW508" s="25"/>
      <c r="AX508" s="25"/>
      <c r="AY508" s="25"/>
      <c r="AZ508" s="25"/>
      <c r="BA508" s="25"/>
      <c r="BB508" s="25"/>
      <c r="BC508" s="25"/>
      <c r="BD508" s="25"/>
      <c r="BE508" s="25"/>
      <c r="BF508" s="25"/>
      <c r="BG508" s="25"/>
      <c r="BH508" s="25"/>
      <c r="BI508" s="25"/>
      <c r="BJ508" s="25"/>
      <c r="BK508" s="25"/>
      <c r="BL508" s="25"/>
      <c r="BM508" s="25"/>
      <c r="BN508" s="25"/>
      <c r="BO508" s="25"/>
      <c r="BP508" s="25"/>
      <c r="BQ508" s="25"/>
      <c r="BR508" s="25"/>
      <c r="BS508" s="25"/>
      <c r="BT508" s="25"/>
      <c r="BU508" s="25"/>
      <c r="BV508" s="25"/>
      <c r="BW508" s="25"/>
      <c r="BX508" s="25"/>
      <c r="BY508" s="25"/>
      <c r="BZ508" s="25"/>
      <c r="CA508" s="25"/>
      <c r="CB508" s="25"/>
      <c r="CC508" s="25"/>
      <c r="CD508" s="25"/>
      <c r="CE508" s="25"/>
      <c r="CF508" s="25"/>
      <c r="CG508" s="25"/>
      <c r="CH508" s="25"/>
      <c r="CI508" s="25"/>
    </row>
    <row r="509" spans="1:87" ht="14">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c r="AH509" s="25"/>
      <c r="AI509" s="25"/>
      <c r="AJ509" s="25"/>
      <c r="AK509" s="25"/>
      <c r="AL509" s="25"/>
      <c r="AM509" s="25"/>
      <c r="AN509" s="25"/>
      <c r="AO509" s="25"/>
      <c r="AP509" s="25"/>
      <c r="AQ509" s="25"/>
      <c r="AR509" s="25"/>
      <c r="AS509" s="25"/>
      <c r="AT509" s="25"/>
      <c r="AU509" s="25"/>
      <c r="AV509" s="25"/>
      <c r="AW509" s="25"/>
      <c r="AX509" s="25"/>
      <c r="AY509" s="25"/>
      <c r="AZ509" s="25"/>
      <c r="BA509" s="25"/>
      <c r="BB509" s="25"/>
      <c r="BC509" s="25"/>
      <c r="BD509" s="25"/>
      <c r="BE509" s="25"/>
      <c r="BF509" s="25"/>
      <c r="BG509" s="25"/>
      <c r="BH509" s="25"/>
      <c r="BI509" s="25"/>
      <c r="BJ509" s="25"/>
      <c r="BK509" s="25"/>
      <c r="BL509" s="25"/>
      <c r="BM509" s="25"/>
      <c r="BN509" s="25"/>
      <c r="BO509" s="25"/>
      <c r="BP509" s="25"/>
      <c r="BQ509" s="25"/>
      <c r="BR509" s="25"/>
      <c r="BS509" s="25"/>
      <c r="BT509" s="25"/>
      <c r="BU509" s="25"/>
      <c r="BV509" s="25"/>
      <c r="BW509" s="25"/>
      <c r="BX509" s="25"/>
      <c r="BY509" s="25"/>
      <c r="BZ509" s="25"/>
      <c r="CA509" s="25"/>
      <c r="CB509" s="25"/>
      <c r="CC509" s="25"/>
      <c r="CD509" s="25"/>
      <c r="CE509" s="25"/>
      <c r="CF509" s="25"/>
      <c r="CG509" s="25"/>
      <c r="CH509" s="25"/>
      <c r="CI509" s="25"/>
    </row>
    <row r="510" spans="1:87" ht="14">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c r="AH510" s="25"/>
      <c r="AI510" s="25"/>
      <c r="AJ510" s="25"/>
      <c r="AK510" s="25"/>
      <c r="AL510" s="25"/>
      <c r="AM510" s="25"/>
      <c r="AN510" s="25"/>
      <c r="AO510" s="25"/>
      <c r="AP510" s="25"/>
      <c r="AQ510" s="25"/>
      <c r="AR510" s="25"/>
      <c r="AS510" s="25"/>
      <c r="AT510" s="25"/>
      <c r="AU510" s="25"/>
      <c r="AV510" s="25"/>
      <c r="AW510" s="25"/>
      <c r="AX510" s="25"/>
      <c r="AY510" s="25"/>
      <c r="AZ510" s="25"/>
      <c r="BA510" s="25"/>
      <c r="BB510" s="25"/>
      <c r="BC510" s="25"/>
      <c r="BD510" s="25"/>
      <c r="BE510" s="25"/>
      <c r="BF510" s="25"/>
      <c r="BG510" s="25"/>
      <c r="BH510" s="25"/>
      <c r="BI510" s="25"/>
      <c r="BJ510" s="25"/>
      <c r="BK510" s="25"/>
      <c r="BL510" s="25"/>
      <c r="BM510" s="25"/>
      <c r="BN510" s="25"/>
      <c r="BO510" s="25"/>
      <c r="BP510" s="25"/>
      <c r="BQ510" s="25"/>
      <c r="BR510" s="25"/>
      <c r="BS510" s="25"/>
      <c r="BT510" s="25"/>
      <c r="BU510" s="25"/>
      <c r="BV510" s="25"/>
      <c r="BW510" s="25"/>
      <c r="BX510" s="25"/>
      <c r="BY510" s="25"/>
      <c r="BZ510" s="25"/>
      <c r="CA510" s="25"/>
      <c r="CB510" s="25"/>
      <c r="CC510" s="25"/>
      <c r="CD510" s="25"/>
      <c r="CE510" s="25"/>
      <c r="CF510" s="25"/>
      <c r="CG510" s="25"/>
      <c r="CH510" s="25"/>
      <c r="CI510" s="25"/>
    </row>
    <row r="511" spans="1:87" ht="14">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c r="AH511" s="25"/>
      <c r="AI511" s="25"/>
      <c r="AJ511" s="25"/>
      <c r="AK511" s="25"/>
      <c r="AL511" s="25"/>
      <c r="AM511" s="25"/>
      <c r="AN511" s="25"/>
      <c r="AO511" s="25"/>
      <c r="AP511" s="25"/>
      <c r="AQ511" s="25"/>
      <c r="AR511" s="25"/>
      <c r="AS511" s="25"/>
      <c r="AT511" s="25"/>
      <c r="AU511" s="25"/>
      <c r="AV511" s="25"/>
      <c r="AW511" s="25"/>
      <c r="AX511" s="25"/>
      <c r="AY511" s="25"/>
      <c r="AZ511" s="25"/>
      <c r="BA511" s="25"/>
      <c r="BB511" s="25"/>
      <c r="BC511" s="25"/>
      <c r="BD511" s="25"/>
      <c r="BE511" s="25"/>
      <c r="BF511" s="25"/>
      <c r="BG511" s="25"/>
      <c r="BH511" s="25"/>
      <c r="BI511" s="25"/>
      <c r="BJ511" s="25"/>
      <c r="BK511" s="25"/>
      <c r="BL511" s="25"/>
      <c r="BM511" s="25"/>
      <c r="BN511" s="25"/>
      <c r="BO511" s="25"/>
      <c r="BP511" s="25"/>
      <c r="BQ511" s="25"/>
      <c r="BR511" s="25"/>
      <c r="BS511" s="25"/>
      <c r="BT511" s="25"/>
      <c r="BU511" s="25"/>
      <c r="BV511" s="25"/>
      <c r="BW511" s="25"/>
      <c r="BX511" s="25"/>
      <c r="BY511" s="25"/>
      <c r="BZ511" s="25"/>
      <c r="CA511" s="25"/>
      <c r="CB511" s="25"/>
      <c r="CC511" s="25"/>
      <c r="CD511" s="25"/>
      <c r="CE511" s="25"/>
      <c r="CF511" s="25"/>
      <c r="CG511" s="25"/>
      <c r="CH511" s="25"/>
      <c r="CI511" s="25"/>
    </row>
    <row r="512" spans="1:87" ht="14">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c r="AH512" s="25"/>
      <c r="AI512" s="25"/>
      <c r="AJ512" s="25"/>
      <c r="AK512" s="25"/>
      <c r="AL512" s="25"/>
      <c r="AM512" s="25"/>
      <c r="AN512" s="25"/>
      <c r="AO512" s="25"/>
      <c r="AP512" s="25"/>
      <c r="AQ512" s="25"/>
      <c r="AR512" s="25"/>
      <c r="AS512" s="25"/>
      <c r="AT512" s="25"/>
      <c r="AU512" s="25"/>
      <c r="AV512" s="25"/>
      <c r="AW512" s="25"/>
      <c r="AX512" s="25"/>
      <c r="AY512" s="25"/>
      <c r="AZ512" s="25"/>
      <c r="BA512" s="25"/>
      <c r="BB512" s="25"/>
      <c r="BC512" s="25"/>
      <c r="BD512" s="25"/>
      <c r="BE512" s="25"/>
      <c r="BF512" s="25"/>
      <c r="BG512" s="25"/>
      <c r="BH512" s="25"/>
      <c r="BI512" s="25"/>
      <c r="BJ512" s="25"/>
      <c r="BK512" s="25"/>
      <c r="BL512" s="25"/>
      <c r="BM512" s="25"/>
      <c r="BN512" s="25"/>
      <c r="BO512" s="25"/>
      <c r="BP512" s="25"/>
      <c r="BQ512" s="25"/>
      <c r="BR512" s="25"/>
      <c r="BS512" s="25"/>
      <c r="BT512" s="25"/>
      <c r="BU512" s="25"/>
      <c r="BV512" s="25"/>
      <c r="BW512" s="25"/>
      <c r="BX512" s="25"/>
      <c r="BY512" s="25"/>
      <c r="BZ512" s="25"/>
      <c r="CA512" s="25"/>
      <c r="CB512" s="25"/>
      <c r="CC512" s="25"/>
      <c r="CD512" s="25"/>
      <c r="CE512" s="25"/>
      <c r="CF512" s="25"/>
      <c r="CG512" s="25"/>
      <c r="CH512" s="25"/>
      <c r="CI512" s="25"/>
    </row>
    <row r="513" spans="1:87" ht="14">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c r="AH513" s="25"/>
      <c r="AI513" s="25"/>
      <c r="AJ513" s="25"/>
      <c r="AK513" s="25"/>
      <c r="AL513" s="25"/>
      <c r="AM513" s="25"/>
      <c r="AN513" s="25"/>
      <c r="AO513" s="25"/>
      <c r="AP513" s="25"/>
      <c r="AQ513" s="25"/>
      <c r="AR513" s="25"/>
      <c r="AS513" s="25"/>
      <c r="AT513" s="25"/>
      <c r="AU513" s="25"/>
      <c r="AV513" s="25"/>
      <c r="AW513" s="25"/>
      <c r="AX513" s="25"/>
      <c r="AY513" s="25"/>
      <c r="AZ513" s="25"/>
      <c r="BA513" s="25"/>
      <c r="BB513" s="25"/>
      <c r="BC513" s="25"/>
      <c r="BD513" s="25"/>
      <c r="BE513" s="25"/>
      <c r="BF513" s="25"/>
      <c r="BG513" s="25"/>
      <c r="BH513" s="25"/>
      <c r="BI513" s="25"/>
      <c r="BJ513" s="25"/>
      <c r="BK513" s="25"/>
      <c r="BL513" s="25"/>
      <c r="BM513" s="25"/>
      <c r="BN513" s="25"/>
      <c r="BO513" s="25"/>
      <c r="BP513" s="25"/>
      <c r="BQ513" s="25"/>
      <c r="BR513" s="25"/>
      <c r="BS513" s="25"/>
      <c r="BT513" s="25"/>
      <c r="BU513" s="25"/>
      <c r="BV513" s="25"/>
      <c r="BW513" s="25"/>
      <c r="BX513" s="25"/>
      <c r="BY513" s="25"/>
      <c r="BZ513" s="25"/>
      <c r="CA513" s="25"/>
      <c r="CB513" s="25"/>
      <c r="CC513" s="25"/>
      <c r="CD513" s="25"/>
      <c r="CE513" s="25"/>
      <c r="CF513" s="25"/>
      <c r="CG513" s="25"/>
      <c r="CH513" s="25"/>
      <c r="CI513" s="25"/>
    </row>
    <row r="514" spans="1:87" ht="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c r="AH514" s="25"/>
      <c r="AI514" s="25"/>
      <c r="AJ514" s="25"/>
      <c r="AK514" s="25"/>
      <c r="AL514" s="25"/>
      <c r="AM514" s="25"/>
      <c r="AN514" s="25"/>
      <c r="AO514" s="25"/>
      <c r="AP514" s="25"/>
      <c r="AQ514" s="25"/>
      <c r="AR514" s="25"/>
      <c r="AS514" s="25"/>
      <c r="AT514" s="25"/>
      <c r="AU514" s="25"/>
      <c r="AV514" s="25"/>
      <c r="AW514" s="25"/>
      <c r="AX514" s="25"/>
      <c r="AY514" s="25"/>
      <c r="AZ514" s="25"/>
      <c r="BA514" s="25"/>
      <c r="BB514" s="25"/>
      <c r="BC514" s="25"/>
      <c r="BD514" s="25"/>
      <c r="BE514" s="25"/>
      <c r="BF514" s="25"/>
      <c r="BG514" s="25"/>
      <c r="BH514" s="25"/>
      <c r="BI514" s="25"/>
      <c r="BJ514" s="25"/>
      <c r="BK514" s="25"/>
      <c r="BL514" s="25"/>
      <c r="BM514" s="25"/>
      <c r="BN514" s="25"/>
      <c r="BO514" s="25"/>
      <c r="BP514" s="25"/>
      <c r="BQ514" s="25"/>
      <c r="BR514" s="25"/>
      <c r="BS514" s="25"/>
      <c r="BT514" s="25"/>
      <c r="BU514" s="25"/>
      <c r="BV514" s="25"/>
      <c r="BW514" s="25"/>
      <c r="BX514" s="25"/>
      <c r="BY514" s="25"/>
      <c r="BZ514" s="25"/>
      <c r="CA514" s="25"/>
      <c r="CB514" s="25"/>
      <c r="CC514" s="25"/>
      <c r="CD514" s="25"/>
      <c r="CE514" s="25"/>
      <c r="CF514" s="25"/>
      <c r="CG514" s="25"/>
      <c r="CH514" s="25"/>
      <c r="CI514" s="25"/>
    </row>
    <row r="515" spans="1:87" ht="14">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c r="AH515" s="25"/>
      <c r="AI515" s="25"/>
      <c r="AJ515" s="25"/>
      <c r="AK515" s="25"/>
      <c r="AL515" s="25"/>
      <c r="AM515" s="25"/>
      <c r="AN515" s="25"/>
      <c r="AO515" s="25"/>
      <c r="AP515" s="25"/>
      <c r="AQ515" s="25"/>
      <c r="AR515" s="25"/>
      <c r="AS515" s="25"/>
      <c r="AT515" s="25"/>
      <c r="AU515" s="25"/>
      <c r="AV515" s="25"/>
      <c r="AW515" s="25"/>
      <c r="AX515" s="25"/>
      <c r="AY515" s="25"/>
      <c r="AZ515" s="25"/>
      <c r="BA515" s="25"/>
      <c r="BB515" s="25"/>
      <c r="BC515" s="25"/>
      <c r="BD515" s="25"/>
      <c r="BE515" s="25"/>
      <c r="BF515" s="25"/>
      <c r="BG515" s="25"/>
      <c r="BH515" s="25"/>
      <c r="BI515" s="25"/>
      <c r="BJ515" s="25"/>
      <c r="BK515" s="25"/>
      <c r="BL515" s="25"/>
      <c r="BM515" s="25"/>
      <c r="BN515" s="25"/>
      <c r="BO515" s="25"/>
      <c r="BP515" s="25"/>
      <c r="BQ515" s="25"/>
      <c r="BR515" s="25"/>
      <c r="BS515" s="25"/>
      <c r="BT515" s="25"/>
      <c r="BU515" s="25"/>
      <c r="BV515" s="25"/>
      <c r="BW515" s="25"/>
      <c r="BX515" s="25"/>
      <c r="BY515" s="25"/>
      <c r="BZ515" s="25"/>
      <c r="CA515" s="25"/>
      <c r="CB515" s="25"/>
      <c r="CC515" s="25"/>
      <c r="CD515" s="25"/>
      <c r="CE515" s="25"/>
      <c r="CF515" s="25"/>
      <c r="CG515" s="25"/>
      <c r="CH515" s="25"/>
      <c r="CI515" s="25"/>
    </row>
    <row r="516" spans="1:87" ht="14">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c r="AH516" s="25"/>
      <c r="AI516" s="25"/>
      <c r="AJ516" s="25"/>
      <c r="AK516" s="25"/>
      <c r="AL516" s="25"/>
      <c r="AM516" s="25"/>
      <c r="AN516" s="25"/>
      <c r="AO516" s="25"/>
      <c r="AP516" s="25"/>
      <c r="AQ516" s="25"/>
      <c r="AR516" s="25"/>
      <c r="AS516" s="25"/>
      <c r="AT516" s="25"/>
      <c r="AU516" s="25"/>
      <c r="AV516" s="25"/>
      <c r="AW516" s="25"/>
      <c r="AX516" s="25"/>
      <c r="AY516" s="25"/>
      <c r="AZ516" s="25"/>
      <c r="BA516" s="25"/>
      <c r="BB516" s="25"/>
      <c r="BC516" s="25"/>
      <c r="BD516" s="25"/>
      <c r="BE516" s="25"/>
      <c r="BF516" s="25"/>
      <c r="BG516" s="25"/>
      <c r="BH516" s="25"/>
      <c r="BI516" s="25"/>
      <c r="BJ516" s="25"/>
      <c r="BK516" s="25"/>
      <c r="BL516" s="25"/>
      <c r="BM516" s="25"/>
      <c r="BN516" s="25"/>
      <c r="BO516" s="25"/>
      <c r="BP516" s="25"/>
      <c r="BQ516" s="25"/>
      <c r="BR516" s="25"/>
      <c r="BS516" s="25"/>
      <c r="BT516" s="25"/>
      <c r="BU516" s="25"/>
      <c r="BV516" s="25"/>
      <c r="BW516" s="25"/>
      <c r="BX516" s="25"/>
      <c r="BY516" s="25"/>
      <c r="BZ516" s="25"/>
      <c r="CA516" s="25"/>
      <c r="CB516" s="25"/>
      <c r="CC516" s="25"/>
      <c r="CD516" s="25"/>
      <c r="CE516" s="25"/>
      <c r="CF516" s="25"/>
      <c r="CG516" s="25"/>
      <c r="CH516" s="25"/>
      <c r="CI516" s="25"/>
    </row>
    <row r="517" spans="1:87" ht="14">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c r="AH517" s="25"/>
      <c r="AI517" s="25"/>
      <c r="AJ517" s="25"/>
      <c r="AK517" s="25"/>
      <c r="AL517" s="25"/>
      <c r="AM517" s="25"/>
      <c r="AN517" s="25"/>
      <c r="AO517" s="25"/>
      <c r="AP517" s="25"/>
      <c r="AQ517" s="25"/>
      <c r="AR517" s="25"/>
      <c r="AS517" s="25"/>
      <c r="AT517" s="25"/>
      <c r="AU517" s="25"/>
      <c r="AV517" s="25"/>
      <c r="AW517" s="25"/>
      <c r="AX517" s="25"/>
      <c r="AY517" s="25"/>
      <c r="AZ517" s="25"/>
      <c r="BA517" s="25"/>
      <c r="BB517" s="25"/>
      <c r="BC517" s="25"/>
      <c r="BD517" s="25"/>
      <c r="BE517" s="25"/>
      <c r="BF517" s="25"/>
      <c r="BG517" s="25"/>
      <c r="BH517" s="25"/>
      <c r="BI517" s="25"/>
      <c r="BJ517" s="25"/>
      <c r="BK517" s="25"/>
      <c r="BL517" s="25"/>
      <c r="BM517" s="25"/>
      <c r="BN517" s="25"/>
      <c r="BO517" s="25"/>
      <c r="BP517" s="25"/>
      <c r="BQ517" s="25"/>
      <c r="BR517" s="25"/>
      <c r="BS517" s="25"/>
      <c r="BT517" s="25"/>
      <c r="BU517" s="25"/>
      <c r="BV517" s="25"/>
      <c r="BW517" s="25"/>
      <c r="BX517" s="25"/>
      <c r="BY517" s="25"/>
      <c r="BZ517" s="25"/>
      <c r="CA517" s="25"/>
      <c r="CB517" s="25"/>
      <c r="CC517" s="25"/>
      <c r="CD517" s="25"/>
      <c r="CE517" s="25"/>
      <c r="CF517" s="25"/>
      <c r="CG517" s="25"/>
      <c r="CH517" s="25"/>
      <c r="CI517" s="25"/>
    </row>
    <row r="518" spans="1:87" ht="14">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c r="AH518" s="25"/>
      <c r="AI518" s="25"/>
      <c r="AJ518" s="25"/>
      <c r="AK518" s="25"/>
      <c r="AL518" s="25"/>
      <c r="AM518" s="25"/>
      <c r="AN518" s="25"/>
      <c r="AO518" s="25"/>
      <c r="AP518" s="25"/>
      <c r="AQ518" s="25"/>
      <c r="AR518" s="25"/>
      <c r="AS518" s="25"/>
      <c r="AT518" s="25"/>
      <c r="AU518" s="25"/>
      <c r="AV518" s="25"/>
      <c r="AW518" s="25"/>
      <c r="AX518" s="25"/>
      <c r="AY518" s="25"/>
      <c r="AZ518" s="25"/>
      <c r="BA518" s="25"/>
      <c r="BB518" s="25"/>
      <c r="BC518" s="25"/>
      <c r="BD518" s="25"/>
      <c r="BE518" s="25"/>
      <c r="BF518" s="25"/>
      <c r="BG518" s="25"/>
      <c r="BH518" s="25"/>
      <c r="BI518" s="25"/>
      <c r="BJ518" s="25"/>
      <c r="BK518" s="25"/>
      <c r="BL518" s="25"/>
      <c r="BM518" s="25"/>
      <c r="BN518" s="25"/>
      <c r="BO518" s="25"/>
      <c r="BP518" s="25"/>
      <c r="BQ518" s="25"/>
      <c r="BR518" s="25"/>
      <c r="BS518" s="25"/>
      <c r="BT518" s="25"/>
      <c r="BU518" s="25"/>
      <c r="BV518" s="25"/>
      <c r="BW518" s="25"/>
      <c r="BX518" s="25"/>
      <c r="BY518" s="25"/>
      <c r="BZ518" s="25"/>
      <c r="CA518" s="25"/>
      <c r="CB518" s="25"/>
      <c r="CC518" s="25"/>
      <c r="CD518" s="25"/>
      <c r="CE518" s="25"/>
      <c r="CF518" s="25"/>
      <c r="CG518" s="25"/>
      <c r="CH518" s="25"/>
      <c r="CI518" s="25"/>
    </row>
    <row r="519" spans="1:87" ht="14">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c r="AH519" s="25"/>
      <c r="AI519" s="25"/>
      <c r="AJ519" s="25"/>
      <c r="AK519" s="25"/>
      <c r="AL519" s="25"/>
      <c r="AM519" s="25"/>
      <c r="AN519" s="25"/>
      <c r="AO519" s="25"/>
      <c r="AP519" s="25"/>
      <c r="AQ519" s="25"/>
      <c r="AR519" s="25"/>
      <c r="AS519" s="25"/>
      <c r="AT519" s="25"/>
      <c r="AU519" s="25"/>
      <c r="AV519" s="25"/>
      <c r="AW519" s="25"/>
      <c r="AX519" s="25"/>
      <c r="AY519" s="25"/>
      <c r="AZ519" s="25"/>
      <c r="BA519" s="25"/>
      <c r="BB519" s="25"/>
      <c r="BC519" s="25"/>
      <c r="BD519" s="25"/>
      <c r="BE519" s="25"/>
      <c r="BF519" s="25"/>
      <c r="BG519" s="25"/>
      <c r="BH519" s="25"/>
      <c r="BI519" s="25"/>
      <c r="BJ519" s="25"/>
      <c r="BK519" s="25"/>
      <c r="BL519" s="25"/>
      <c r="BM519" s="25"/>
      <c r="BN519" s="25"/>
      <c r="BO519" s="25"/>
      <c r="BP519" s="25"/>
      <c r="BQ519" s="25"/>
      <c r="BR519" s="25"/>
      <c r="BS519" s="25"/>
      <c r="BT519" s="25"/>
      <c r="BU519" s="25"/>
      <c r="BV519" s="25"/>
      <c r="BW519" s="25"/>
      <c r="BX519" s="25"/>
      <c r="BY519" s="25"/>
      <c r="BZ519" s="25"/>
      <c r="CA519" s="25"/>
      <c r="CB519" s="25"/>
      <c r="CC519" s="25"/>
      <c r="CD519" s="25"/>
      <c r="CE519" s="25"/>
      <c r="CF519" s="25"/>
      <c r="CG519" s="25"/>
      <c r="CH519" s="25"/>
      <c r="CI519" s="25"/>
    </row>
    <row r="520" spans="1:87" ht="14">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c r="AH520" s="25"/>
      <c r="AI520" s="25"/>
      <c r="AJ520" s="25"/>
      <c r="AK520" s="25"/>
      <c r="AL520" s="25"/>
      <c r="AM520" s="25"/>
      <c r="AN520" s="25"/>
      <c r="AO520" s="25"/>
      <c r="AP520" s="25"/>
      <c r="AQ520" s="25"/>
      <c r="AR520" s="25"/>
      <c r="AS520" s="25"/>
      <c r="AT520" s="25"/>
      <c r="AU520" s="25"/>
      <c r="AV520" s="25"/>
      <c r="AW520" s="25"/>
      <c r="AX520" s="25"/>
      <c r="AY520" s="25"/>
      <c r="AZ520" s="25"/>
      <c r="BA520" s="25"/>
      <c r="BB520" s="25"/>
      <c r="BC520" s="25"/>
      <c r="BD520" s="25"/>
      <c r="BE520" s="25"/>
      <c r="BF520" s="25"/>
      <c r="BG520" s="25"/>
      <c r="BH520" s="25"/>
      <c r="BI520" s="25"/>
      <c r="BJ520" s="25"/>
      <c r="BK520" s="25"/>
      <c r="BL520" s="25"/>
      <c r="BM520" s="25"/>
      <c r="BN520" s="25"/>
      <c r="BO520" s="25"/>
      <c r="BP520" s="25"/>
      <c r="BQ520" s="25"/>
      <c r="BR520" s="25"/>
      <c r="BS520" s="25"/>
      <c r="BT520" s="25"/>
      <c r="BU520" s="25"/>
      <c r="BV520" s="25"/>
      <c r="BW520" s="25"/>
      <c r="BX520" s="25"/>
      <c r="BY520" s="25"/>
      <c r="BZ520" s="25"/>
      <c r="CA520" s="25"/>
      <c r="CB520" s="25"/>
      <c r="CC520" s="25"/>
      <c r="CD520" s="25"/>
      <c r="CE520" s="25"/>
      <c r="CF520" s="25"/>
      <c r="CG520" s="25"/>
      <c r="CH520" s="25"/>
      <c r="CI520" s="25"/>
    </row>
    <row r="521" spans="1:87" ht="14">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c r="AH521" s="25"/>
      <c r="AI521" s="25"/>
      <c r="AJ521" s="25"/>
      <c r="AK521" s="25"/>
      <c r="AL521" s="25"/>
      <c r="AM521" s="25"/>
      <c r="AN521" s="25"/>
      <c r="AO521" s="25"/>
      <c r="AP521" s="25"/>
      <c r="AQ521" s="25"/>
      <c r="AR521" s="25"/>
      <c r="AS521" s="25"/>
      <c r="AT521" s="25"/>
      <c r="AU521" s="25"/>
      <c r="AV521" s="25"/>
      <c r="AW521" s="25"/>
      <c r="AX521" s="25"/>
      <c r="AY521" s="25"/>
      <c r="AZ521" s="25"/>
      <c r="BA521" s="25"/>
      <c r="BB521" s="25"/>
      <c r="BC521" s="25"/>
      <c r="BD521" s="25"/>
      <c r="BE521" s="25"/>
      <c r="BF521" s="25"/>
      <c r="BG521" s="25"/>
      <c r="BH521" s="25"/>
      <c r="BI521" s="25"/>
      <c r="BJ521" s="25"/>
      <c r="BK521" s="25"/>
      <c r="BL521" s="25"/>
      <c r="BM521" s="25"/>
      <c r="BN521" s="25"/>
      <c r="BO521" s="25"/>
      <c r="BP521" s="25"/>
      <c r="BQ521" s="25"/>
      <c r="BR521" s="25"/>
      <c r="BS521" s="25"/>
      <c r="BT521" s="25"/>
      <c r="BU521" s="25"/>
      <c r="BV521" s="25"/>
      <c r="BW521" s="25"/>
      <c r="BX521" s="25"/>
      <c r="BY521" s="25"/>
      <c r="BZ521" s="25"/>
      <c r="CA521" s="25"/>
      <c r="CB521" s="25"/>
      <c r="CC521" s="25"/>
      <c r="CD521" s="25"/>
      <c r="CE521" s="25"/>
      <c r="CF521" s="25"/>
      <c r="CG521" s="25"/>
      <c r="CH521" s="25"/>
      <c r="CI521" s="25"/>
    </row>
    <row r="522" spans="1:87" ht="14">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c r="AH522" s="25"/>
      <c r="AI522" s="25"/>
      <c r="AJ522" s="25"/>
      <c r="AK522" s="25"/>
      <c r="AL522" s="25"/>
      <c r="AM522" s="25"/>
      <c r="AN522" s="25"/>
      <c r="AO522" s="25"/>
      <c r="AP522" s="25"/>
      <c r="AQ522" s="25"/>
      <c r="AR522" s="25"/>
      <c r="AS522" s="25"/>
      <c r="AT522" s="25"/>
      <c r="AU522" s="25"/>
      <c r="AV522" s="25"/>
      <c r="AW522" s="25"/>
      <c r="AX522" s="25"/>
      <c r="AY522" s="25"/>
      <c r="AZ522" s="25"/>
      <c r="BA522" s="25"/>
      <c r="BB522" s="25"/>
      <c r="BC522" s="25"/>
      <c r="BD522" s="25"/>
      <c r="BE522" s="25"/>
      <c r="BF522" s="25"/>
      <c r="BG522" s="25"/>
      <c r="BH522" s="25"/>
      <c r="BI522" s="25"/>
      <c r="BJ522" s="25"/>
      <c r="BK522" s="25"/>
      <c r="BL522" s="25"/>
      <c r="BM522" s="25"/>
      <c r="BN522" s="25"/>
      <c r="BO522" s="25"/>
      <c r="BP522" s="25"/>
      <c r="BQ522" s="25"/>
      <c r="BR522" s="25"/>
      <c r="BS522" s="25"/>
      <c r="BT522" s="25"/>
      <c r="BU522" s="25"/>
      <c r="BV522" s="25"/>
      <c r="BW522" s="25"/>
      <c r="BX522" s="25"/>
      <c r="BY522" s="25"/>
      <c r="BZ522" s="25"/>
      <c r="CA522" s="25"/>
      <c r="CB522" s="25"/>
      <c r="CC522" s="25"/>
      <c r="CD522" s="25"/>
      <c r="CE522" s="25"/>
      <c r="CF522" s="25"/>
      <c r="CG522" s="25"/>
      <c r="CH522" s="25"/>
      <c r="CI522" s="25"/>
    </row>
    <row r="523" spans="1:87" ht="14">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c r="AH523" s="25"/>
      <c r="AI523" s="25"/>
      <c r="AJ523" s="25"/>
      <c r="AK523" s="25"/>
      <c r="AL523" s="25"/>
      <c r="AM523" s="25"/>
      <c r="AN523" s="25"/>
      <c r="AO523" s="25"/>
      <c r="AP523" s="25"/>
      <c r="AQ523" s="25"/>
      <c r="AR523" s="25"/>
      <c r="AS523" s="25"/>
      <c r="AT523" s="25"/>
      <c r="AU523" s="25"/>
      <c r="AV523" s="25"/>
      <c r="AW523" s="25"/>
      <c r="AX523" s="25"/>
      <c r="AY523" s="25"/>
      <c r="AZ523" s="25"/>
      <c r="BA523" s="25"/>
      <c r="BB523" s="25"/>
      <c r="BC523" s="25"/>
      <c r="BD523" s="25"/>
      <c r="BE523" s="25"/>
      <c r="BF523" s="25"/>
      <c r="BG523" s="25"/>
      <c r="BH523" s="25"/>
      <c r="BI523" s="25"/>
      <c r="BJ523" s="25"/>
      <c r="BK523" s="25"/>
      <c r="BL523" s="25"/>
      <c r="BM523" s="25"/>
      <c r="BN523" s="25"/>
      <c r="BO523" s="25"/>
      <c r="BP523" s="25"/>
      <c r="BQ523" s="25"/>
      <c r="BR523" s="25"/>
      <c r="BS523" s="25"/>
      <c r="BT523" s="25"/>
      <c r="BU523" s="25"/>
      <c r="BV523" s="25"/>
      <c r="BW523" s="25"/>
      <c r="BX523" s="25"/>
      <c r="BY523" s="25"/>
      <c r="BZ523" s="25"/>
      <c r="CA523" s="25"/>
      <c r="CB523" s="25"/>
      <c r="CC523" s="25"/>
      <c r="CD523" s="25"/>
      <c r="CE523" s="25"/>
      <c r="CF523" s="25"/>
      <c r="CG523" s="25"/>
      <c r="CH523" s="25"/>
      <c r="CI523" s="25"/>
    </row>
    <row r="524" spans="1:87" ht="1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c r="AH524" s="25"/>
      <c r="AI524" s="25"/>
      <c r="AJ524" s="25"/>
      <c r="AK524" s="25"/>
      <c r="AL524" s="25"/>
      <c r="AM524" s="25"/>
      <c r="AN524" s="25"/>
      <c r="AO524" s="25"/>
      <c r="AP524" s="25"/>
      <c r="AQ524" s="25"/>
      <c r="AR524" s="25"/>
      <c r="AS524" s="25"/>
      <c r="AT524" s="25"/>
      <c r="AU524" s="25"/>
      <c r="AV524" s="25"/>
      <c r="AW524" s="25"/>
      <c r="AX524" s="25"/>
      <c r="AY524" s="25"/>
      <c r="AZ524" s="25"/>
      <c r="BA524" s="25"/>
      <c r="BB524" s="25"/>
      <c r="BC524" s="25"/>
      <c r="BD524" s="25"/>
      <c r="BE524" s="25"/>
      <c r="BF524" s="25"/>
      <c r="BG524" s="25"/>
      <c r="BH524" s="25"/>
      <c r="BI524" s="25"/>
      <c r="BJ524" s="25"/>
      <c r="BK524" s="25"/>
      <c r="BL524" s="25"/>
      <c r="BM524" s="25"/>
      <c r="BN524" s="25"/>
      <c r="BO524" s="25"/>
      <c r="BP524" s="25"/>
      <c r="BQ524" s="25"/>
      <c r="BR524" s="25"/>
      <c r="BS524" s="25"/>
      <c r="BT524" s="25"/>
      <c r="BU524" s="25"/>
      <c r="BV524" s="25"/>
      <c r="BW524" s="25"/>
      <c r="BX524" s="25"/>
      <c r="BY524" s="25"/>
      <c r="BZ524" s="25"/>
      <c r="CA524" s="25"/>
      <c r="CB524" s="25"/>
      <c r="CC524" s="25"/>
      <c r="CD524" s="25"/>
      <c r="CE524" s="25"/>
      <c r="CF524" s="25"/>
      <c r="CG524" s="25"/>
      <c r="CH524" s="25"/>
      <c r="CI524" s="25"/>
    </row>
    <row r="525" spans="1:87" ht="14">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c r="AH525" s="25"/>
      <c r="AI525" s="25"/>
      <c r="AJ525" s="25"/>
      <c r="AK525" s="25"/>
      <c r="AL525" s="25"/>
      <c r="AM525" s="25"/>
      <c r="AN525" s="25"/>
      <c r="AO525" s="25"/>
      <c r="AP525" s="25"/>
      <c r="AQ525" s="25"/>
      <c r="AR525" s="25"/>
      <c r="AS525" s="25"/>
      <c r="AT525" s="25"/>
      <c r="AU525" s="25"/>
      <c r="AV525" s="25"/>
      <c r="AW525" s="25"/>
      <c r="AX525" s="25"/>
      <c r="AY525" s="25"/>
      <c r="AZ525" s="25"/>
      <c r="BA525" s="25"/>
      <c r="BB525" s="25"/>
      <c r="BC525" s="25"/>
      <c r="BD525" s="25"/>
      <c r="BE525" s="25"/>
      <c r="BF525" s="25"/>
      <c r="BG525" s="25"/>
      <c r="BH525" s="25"/>
      <c r="BI525" s="25"/>
      <c r="BJ525" s="25"/>
      <c r="BK525" s="25"/>
      <c r="BL525" s="25"/>
      <c r="BM525" s="25"/>
      <c r="BN525" s="25"/>
      <c r="BO525" s="25"/>
      <c r="BP525" s="25"/>
      <c r="BQ525" s="25"/>
      <c r="BR525" s="25"/>
      <c r="BS525" s="25"/>
      <c r="BT525" s="25"/>
      <c r="BU525" s="25"/>
      <c r="BV525" s="25"/>
      <c r="BW525" s="25"/>
      <c r="BX525" s="25"/>
      <c r="BY525" s="25"/>
      <c r="BZ525" s="25"/>
      <c r="CA525" s="25"/>
      <c r="CB525" s="25"/>
      <c r="CC525" s="25"/>
      <c r="CD525" s="25"/>
      <c r="CE525" s="25"/>
      <c r="CF525" s="25"/>
      <c r="CG525" s="25"/>
      <c r="CH525" s="25"/>
      <c r="CI525" s="25"/>
    </row>
    <row r="526" spans="1:87" ht="14">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c r="AH526" s="25"/>
      <c r="AI526" s="25"/>
      <c r="AJ526" s="25"/>
      <c r="AK526" s="25"/>
      <c r="AL526" s="25"/>
      <c r="AM526" s="25"/>
      <c r="AN526" s="25"/>
      <c r="AO526" s="25"/>
      <c r="AP526" s="25"/>
      <c r="AQ526" s="25"/>
      <c r="AR526" s="25"/>
      <c r="AS526" s="25"/>
      <c r="AT526" s="25"/>
      <c r="AU526" s="25"/>
      <c r="AV526" s="25"/>
      <c r="AW526" s="25"/>
      <c r="AX526" s="25"/>
      <c r="AY526" s="25"/>
      <c r="AZ526" s="25"/>
      <c r="BA526" s="25"/>
      <c r="BB526" s="25"/>
      <c r="BC526" s="25"/>
      <c r="BD526" s="25"/>
      <c r="BE526" s="25"/>
      <c r="BF526" s="25"/>
      <c r="BG526" s="25"/>
      <c r="BH526" s="25"/>
      <c r="BI526" s="25"/>
      <c r="BJ526" s="25"/>
      <c r="BK526" s="25"/>
      <c r="BL526" s="25"/>
      <c r="BM526" s="25"/>
      <c r="BN526" s="25"/>
      <c r="BO526" s="25"/>
      <c r="BP526" s="25"/>
      <c r="BQ526" s="25"/>
      <c r="BR526" s="25"/>
      <c r="BS526" s="25"/>
      <c r="BT526" s="25"/>
      <c r="BU526" s="25"/>
      <c r="BV526" s="25"/>
      <c r="BW526" s="25"/>
      <c r="BX526" s="25"/>
      <c r="BY526" s="25"/>
      <c r="BZ526" s="25"/>
      <c r="CA526" s="25"/>
      <c r="CB526" s="25"/>
      <c r="CC526" s="25"/>
      <c r="CD526" s="25"/>
      <c r="CE526" s="25"/>
      <c r="CF526" s="25"/>
      <c r="CG526" s="25"/>
      <c r="CH526" s="25"/>
      <c r="CI526" s="25"/>
    </row>
    <row r="527" spans="1:87" ht="14">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c r="AH527" s="25"/>
      <c r="AI527" s="25"/>
      <c r="AJ527" s="25"/>
      <c r="AK527" s="25"/>
      <c r="AL527" s="25"/>
      <c r="AM527" s="25"/>
      <c r="AN527" s="25"/>
      <c r="AO527" s="25"/>
      <c r="AP527" s="25"/>
      <c r="AQ527" s="25"/>
      <c r="AR527" s="25"/>
      <c r="AS527" s="25"/>
      <c r="AT527" s="25"/>
      <c r="AU527" s="25"/>
      <c r="AV527" s="25"/>
      <c r="AW527" s="25"/>
      <c r="AX527" s="25"/>
      <c r="AY527" s="25"/>
      <c r="AZ527" s="25"/>
      <c r="BA527" s="25"/>
      <c r="BB527" s="25"/>
      <c r="BC527" s="25"/>
      <c r="BD527" s="25"/>
      <c r="BE527" s="25"/>
      <c r="BF527" s="25"/>
      <c r="BG527" s="25"/>
      <c r="BH527" s="25"/>
      <c r="BI527" s="25"/>
      <c r="BJ527" s="25"/>
      <c r="BK527" s="25"/>
      <c r="BL527" s="25"/>
      <c r="BM527" s="25"/>
      <c r="BN527" s="25"/>
      <c r="BO527" s="25"/>
      <c r="BP527" s="25"/>
      <c r="BQ527" s="25"/>
      <c r="BR527" s="25"/>
      <c r="BS527" s="25"/>
      <c r="BT527" s="25"/>
      <c r="BU527" s="25"/>
      <c r="BV527" s="25"/>
      <c r="BW527" s="25"/>
      <c r="BX527" s="25"/>
      <c r="BY527" s="25"/>
      <c r="BZ527" s="25"/>
      <c r="CA527" s="25"/>
      <c r="CB527" s="25"/>
      <c r="CC527" s="25"/>
      <c r="CD527" s="25"/>
      <c r="CE527" s="25"/>
      <c r="CF527" s="25"/>
      <c r="CG527" s="25"/>
      <c r="CH527" s="25"/>
      <c r="CI527" s="25"/>
    </row>
    <row r="528" spans="1:87" ht="14">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c r="AH528" s="25"/>
      <c r="AI528" s="25"/>
      <c r="AJ528" s="25"/>
      <c r="AK528" s="25"/>
      <c r="AL528" s="25"/>
      <c r="AM528" s="25"/>
      <c r="AN528" s="25"/>
      <c r="AO528" s="25"/>
      <c r="AP528" s="25"/>
      <c r="AQ528" s="25"/>
      <c r="AR528" s="25"/>
      <c r="AS528" s="25"/>
      <c r="AT528" s="25"/>
      <c r="AU528" s="25"/>
      <c r="AV528" s="25"/>
      <c r="AW528" s="25"/>
      <c r="AX528" s="25"/>
      <c r="AY528" s="25"/>
      <c r="AZ528" s="25"/>
      <c r="BA528" s="25"/>
      <c r="BB528" s="25"/>
      <c r="BC528" s="25"/>
      <c r="BD528" s="25"/>
      <c r="BE528" s="25"/>
      <c r="BF528" s="25"/>
      <c r="BG528" s="25"/>
      <c r="BH528" s="25"/>
      <c r="BI528" s="25"/>
      <c r="BJ528" s="25"/>
      <c r="BK528" s="25"/>
      <c r="BL528" s="25"/>
      <c r="BM528" s="25"/>
      <c r="BN528" s="25"/>
      <c r="BO528" s="25"/>
      <c r="BP528" s="25"/>
      <c r="BQ528" s="25"/>
      <c r="BR528" s="25"/>
      <c r="BS528" s="25"/>
      <c r="BT528" s="25"/>
      <c r="BU528" s="25"/>
      <c r="BV528" s="25"/>
      <c r="BW528" s="25"/>
      <c r="BX528" s="25"/>
      <c r="BY528" s="25"/>
      <c r="BZ528" s="25"/>
      <c r="CA528" s="25"/>
      <c r="CB528" s="25"/>
      <c r="CC528" s="25"/>
      <c r="CD528" s="25"/>
      <c r="CE528" s="25"/>
      <c r="CF528" s="25"/>
      <c r="CG528" s="25"/>
      <c r="CH528" s="25"/>
      <c r="CI528" s="25"/>
    </row>
    <row r="529" spans="1:87" ht="14">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c r="AH529" s="25"/>
      <c r="AI529" s="25"/>
      <c r="AJ529" s="25"/>
      <c r="AK529" s="25"/>
      <c r="AL529" s="25"/>
      <c r="AM529" s="25"/>
      <c r="AN529" s="25"/>
      <c r="AO529" s="25"/>
      <c r="AP529" s="25"/>
      <c r="AQ529" s="25"/>
      <c r="AR529" s="25"/>
      <c r="AS529" s="25"/>
      <c r="AT529" s="25"/>
      <c r="AU529" s="25"/>
      <c r="AV529" s="25"/>
      <c r="AW529" s="25"/>
      <c r="AX529" s="25"/>
      <c r="AY529" s="25"/>
      <c r="AZ529" s="25"/>
      <c r="BA529" s="25"/>
      <c r="BB529" s="25"/>
      <c r="BC529" s="25"/>
      <c r="BD529" s="25"/>
      <c r="BE529" s="25"/>
      <c r="BF529" s="25"/>
      <c r="BG529" s="25"/>
      <c r="BH529" s="25"/>
      <c r="BI529" s="25"/>
      <c r="BJ529" s="25"/>
      <c r="BK529" s="25"/>
      <c r="BL529" s="25"/>
      <c r="BM529" s="25"/>
      <c r="BN529" s="25"/>
      <c r="BO529" s="25"/>
      <c r="BP529" s="25"/>
      <c r="BQ529" s="25"/>
      <c r="BR529" s="25"/>
      <c r="BS529" s="25"/>
      <c r="BT529" s="25"/>
      <c r="BU529" s="25"/>
      <c r="BV529" s="25"/>
      <c r="BW529" s="25"/>
      <c r="BX529" s="25"/>
      <c r="BY529" s="25"/>
      <c r="BZ529" s="25"/>
      <c r="CA529" s="25"/>
      <c r="CB529" s="25"/>
      <c r="CC529" s="25"/>
      <c r="CD529" s="25"/>
      <c r="CE529" s="25"/>
      <c r="CF529" s="25"/>
      <c r="CG529" s="25"/>
      <c r="CH529" s="25"/>
      <c r="CI529" s="25"/>
    </row>
    <row r="530" spans="1:87" ht="14">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c r="AH530" s="25"/>
      <c r="AI530" s="25"/>
      <c r="AJ530" s="25"/>
      <c r="AK530" s="25"/>
      <c r="AL530" s="25"/>
      <c r="AM530" s="25"/>
      <c r="AN530" s="25"/>
      <c r="AO530" s="25"/>
      <c r="AP530" s="25"/>
      <c r="AQ530" s="25"/>
      <c r="AR530" s="25"/>
      <c r="AS530" s="25"/>
      <c r="AT530" s="25"/>
      <c r="AU530" s="25"/>
      <c r="AV530" s="25"/>
      <c r="AW530" s="25"/>
      <c r="AX530" s="25"/>
      <c r="AY530" s="25"/>
      <c r="AZ530" s="25"/>
      <c r="BA530" s="25"/>
      <c r="BB530" s="25"/>
      <c r="BC530" s="25"/>
      <c r="BD530" s="25"/>
      <c r="BE530" s="25"/>
      <c r="BF530" s="25"/>
      <c r="BG530" s="25"/>
      <c r="BH530" s="25"/>
      <c r="BI530" s="25"/>
      <c r="BJ530" s="25"/>
      <c r="BK530" s="25"/>
      <c r="BL530" s="25"/>
      <c r="BM530" s="25"/>
      <c r="BN530" s="25"/>
      <c r="BO530" s="25"/>
      <c r="BP530" s="25"/>
      <c r="BQ530" s="25"/>
      <c r="BR530" s="25"/>
      <c r="BS530" s="25"/>
      <c r="BT530" s="25"/>
      <c r="BU530" s="25"/>
      <c r="BV530" s="25"/>
      <c r="BW530" s="25"/>
      <c r="BX530" s="25"/>
      <c r="BY530" s="25"/>
      <c r="BZ530" s="25"/>
      <c r="CA530" s="25"/>
      <c r="CB530" s="25"/>
      <c r="CC530" s="25"/>
      <c r="CD530" s="25"/>
      <c r="CE530" s="25"/>
      <c r="CF530" s="25"/>
      <c r="CG530" s="25"/>
      <c r="CH530" s="25"/>
      <c r="CI530" s="25"/>
    </row>
    <row r="531" spans="1:87" ht="14">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c r="AH531" s="25"/>
      <c r="AI531" s="25"/>
      <c r="AJ531" s="25"/>
      <c r="AK531" s="25"/>
      <c r="AL531" s="25"/>
      <c r="AM531" s="25"/>
      <c r="AN531" s="25"/>
      <c r="AO531" s="25"/>
      <c r="AP531" s="25"/>
      <c r="AQ531" s="25"/>
      <c r="AR531" s="25"/>
      <c r="AS531" s="25"/>
      <c r="AT531" s="25"/>
      <c r="AU531" s="25"/>
      <c r="AV531" s="25"/>
      <c r="AW531" s="25"/>
      <c r="AX531" s="25"/>
      <c r="AY531" s="25"/>
      <c r="AZ531" s="25"/>
      <c r="BA531" s="25"/>
      <c r="BB531" s="25"/>
      <c r="BC531" s="25"/>
      <c r="BD531" s="25"/>
      <c r="BE531" s="25"/>
      <c r="BF531" s="25"/>
      <c r="BG531" s="25"/>
      <c r="BH531" s="25"/>
      <c r="BI531" s="25"/>
      <c r="BJ531" s="25"/>
      <c r="BK531" s="25"/>
      <c r="BL531" s="25"/>
      <c r="BM531" s="25"/>
      <c r="BN531" s="25"/>
      <c r="BO531" s="25"/>
      <c r="BP531" s="25"/>
      <c r="BQ531" s="25"/>
      <c r="BR531" s="25"/>
      <c r="BS531" s="25"/>
      <c r="BT531" s="25"/>
      <c r="BU531" s="25"/>
      <c r="BV531" s="25"/>
      <c r="BW531" s="25"/>
      <c r="BX531" s="25"/>
      <c r="BY531" s="25"/>
      <c r="BZ531" s="25"/>
      <c r="CA531" s="25"/>
      <c r="CB531" s="25"/>
      <c r="CC531" s="25"/>
      <c r="CD531" s="25"/>
      <c r="CE531" s="25"/>
      <c r="CF531" s="25"/>
      <c r="CG531" s="25"/>
      <c r="CH531" s="25"/>
      <c r="CI531" s="25"/>
    </row>
    <row r="532" spans="1:87" ht="14">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c r="AH532" s="25"/>
      <c r="AI532" s="25"/>
      <c r="AJ532" s="25"/>
      <c r="AK532" s="25"/>
      <c r="AL532" s="25"/>
      <c r="AM532" s="25"/>
      <c r="AN532" s="25"/>
      <c r="AO532" s="25"/>
      <c r="AP532" s="25"/>
      <c r="AQ532" s="25"/>
      <c r="AR532" s="25"/>
      <c r="AS532" s="25"/>
      <c r="AT532" s="25"/>
      <c r="AU532" s="25"/>
      <c r="AV532" s="25"/>
      <c r="AW532" s="25"/>
      <c r="AX532" s="25"/>
      <c r="AY532" s="25"/>
      <c r="AZ532" s="25"/>
      <c r="BA532" s="25"/>
      <c r="BB532" s="25"/>
      <c r="BC532" s="25"/>
      <c r="BD532" s="25"/>
      <c r="BE532" s="25"/>
      <c r="BF532" s="25"/>
      <c r="BG532" s="25"/>
      <c r="BH532" s="25"/>
      <c r="BI532" s="25"/>
      <c r="BJ532" s="25"/>
      <c r="BK532" s="25"/>
      <c r="BL532" s="25"/>
      <c r="BM532" s="25"/>
      <c r="BN532" s="25"/>
      <c r="BO532" s="25"/>
      <c r="BP532" s="25"/>
      <c r="BQ532" s="25"/>
      <c r="BR532" s="25"/>
      <c r="BS532" s="25"/>
      <c r="BT532" s="25"/>
      <c r="BU532" s="25"/>
      <c r="BV532" s="25"/>
      <c r="BW532" s="25"/>
      <c r="BX532" s="25"/>
      <c r="BY532" s="25"/>
      <c r="BZ532" s="25"/>
      <c r="CA532" s="25"/>
      <c r="CB532" s="25"/>
      <c r="CC532" s="25"/>
      <c r="CD532" s="25"/>
      <c r="CE532" s="25"/>
      <c r="CF532" s="25"/>
      <c r="CG532" s="25"/>
      <c r="CH532" s="25"/>
      <c r="CI532" s="25"/>
    </row>
    <row r="533" spans="1:87" ht="14">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c r="AH533" s="25"/>
      <c r="AI533" s="25"/>
      <c r="AJ533" s="25"/>
      <c r="AK533" s="25"/>
      <c r="AL533" s="25"/>
      <c r="AM533" s="25"/>
      <c r="AN533" s="25"/>
      <c r="AO533" s="25"/>
      <c r="AP533" s="25"/>
      <c r="AQ533" s="25"/>
      <c r="AR533" s="25"/>
      <c r="AS533" s="25"/>
      <c r="AT533" s="25"/>
      <c r="AU533" s="25"/>
      <c r="AV533" s="25"/>
      <c r="AW533" s="25"/>
      <c r="AX533" s="25"/>
      <c r="AY533" s="25"/>
      <c r="AZ533" s="25"/>
      <c r="BA533" s="25"/>
      <c r="BB533" s="25"/>
      <c r="BC533" s="25"/>
      <c r="BD533" s="25"/>
      <c r="BE533" s="25"/>
      <c r="BF533" s="25"/>
      <c r="BG533" s="25"/>
      <c r="BH533" s="25"/>
      <c r="BI533" s="25"/>
      <c r="BJ533" s="25"/>
      <c r="BK533" s="25"/>
      <c r="BL533" s="25"/>
      <c r="BM533" s="25"/>
      <c r="BN533" s="25"/>
      <c r="BO533" s="25"/>
      <c r="BP533" s="25"/>
      <c r="BQ533" s="25"/>
      <c r="BR533" s="25"/>
      <c r="BS533" s="25"/>
      <c r="BT533" s="25"/>
      <c r="BU533" s="25"/>
      <c r="BV533" s="25"/>
      <c r="BW533" s="25"/>
      <c r="BX533" s="25"/>
      <c r="BY533" s="25"/>
      <c r="BZ533" s="25"/>
      <c r="CA533" s="25"/>
      <c r="CB533" s="25"/>
      <c r="CC533" s="25"/>
      <c r="CD533" s="25"/>
      <c r="CE533" s="25"/>
      <c r="CF533" s="25"/>
      <c r="CG533" s="25"/>
      <c r="CH533" s="25"/>
      <c r="CI533" s="25"/>
    </row>
    <row r="534" spans="1:87" ht="1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c r="AH534" s="25"/>
      <c r="AI534" s="25"/>
      <c r="AJ534" s="25"/>
      <c r="AK534" s="25"/>
      <c r="AL534" s="25"/>
      <c r="AM534" s="25"/>
      <c r="AN534" s="25"/>
      <c r="AO534" s="25"/>
      <c r="AP534" s="25"/>
      <c r="AQ534" s="25"/>
      <c r="AR534" s="25"/>
      <c r="AS534" s="25"/>
      <c r="AT534" s="25"/>
      <c r="AU534" s="25"/>
      <c r="AV534" s="25"/>
      <c r="AW534" s="25"/>
      <c r="AX534" s="25"/>
      <c r="AY534" s="25"/>
      <c r="AZ534" s="25"/>
      <c r="BA534" s="25"/>
      <c r="BB534" s="25"/>
      <c r="BC534" s="25"/>
      <c r="BD534" s="25"/>
      <c r="BE534" s="25"/>
      <c r="BF534" s="25"/>
      <c r="BG534" s="25"/>
      <c r="BH534" s="25"/>
      <c r="BI534" s="25"/>
      <c r="BJ534" s="25"/>
      <c r="BK534" s="25"/>
      <c r="BL534" s="25"/>
      <c r="BM534" s="25"/>
      <c r="BN534" s="25"/>
      <c r="BO534" s="25"/>
      <c r="BP534" s="25"/>
      <c r="BQ534" s="25"/>
      <c r="BR534" s="25"/>
      <c r="BS534" s="25"/>
      <c r="BT534" s="25"/>
      <c r="BU534" s="25"/>
      <c r="BV534" s="25"/>
      <c r="BW534" s="25"/>
      <c r="BX534" s="25"/>
      <c r="BY534" s="25"/>
      <c r="BZ534" s="25"/>
      <c r="CA534" s="25"/>
      <c r="CB534" s="25"/>
      <c r="CC534" s="25"/>
      <c r="CD534" s="25"/>
      <c r="CE534" s="25"/>
      <c r="CF534" s="25"/>
      <c r="CG534" s="25"/>
      <c r="CH534" s="25"/>
      <c r="CI534" s="25"/>
    </row>
    <row r="535" spans="1:87" ht="14">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c r="AH535" s="25"/>
      <c r="AI535" s="25"/>
      <c r="AJ535" s="25"/>
      <c r="AK535" s="25"/>
      <c r="AL535" s="25"/>
      <c r="AM535" s="25"/>
      <c r="AN535" s="25"/>
      <c r="AO535" s="25"/>
      <c r="AP535" s="25"/>
      <c r="AQ535" s="25"/>
      <c r="AR535" s="25"/>
      <c r="AS535" s="25"/>
      <c r="AT535" s="25"/>
      <c r="AU535" s="25"/>
      <c r="AV535" s="25"/>
      <c r="AW535" s="25"/>
      <c r="AX535" s="25"/>
      <c r="AY535" s="25"/>
      <c r="AZ535" s="25"/>
      <c r="BA535" s="25"/>
      <c r="BB535" s="25"/>
      <c r="BC535" s="25"/>
      <c r="BD535" s="25"/>
      <c r="BE535" s="25"/>
      <c r="BF535" s="25"/>
      <c r="BG535" s="25"/>
      <c r="BH535" s="25"/>
      <c r="BI535" s="25"/>
      <c r="BJ535" s="25"/>
      <c r="BK535" s="25"/>
      <c r="BL535" s="25"/>
      <c r="BM535" s="25"/>
      <c r="BN535" s="25"/>
      <c r="BO535" s="25"/>
      <c r="BP535" s="25"/>
      <c r="BQ535" s="25"/>
      <c r="BR535" s="25"/>
      <c r="BS535" s="25"/>
      <c r="BT535" s="25"/>
      <c r="BU535" s="25"/>
      <c r="BV535" s="25"/>
      <c r="BW535" s="25"/>
      <c r="BX535" s="25"/>
      <c r="BY535" s="25"/>
      <c r="BZ535" s="25"/>
      <c r="CA535" s="25"/>
      <c r="CB535" s="25"/>
      <c r="CC535" s="25"/>
      <c r="CD535" s="25"/>
      <c r="CE535" s="25"/>
      <c r="CF535" s="25"/>
      <c r="CG535" s="25"/>
      <c r="CH535" s="25"/>
      <c r="CI535" s="25"/>
    </row>
    <row r="536" spans="1:87" ht="14">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c r="AH536" s="25"/>
      <c r="AI536" s="25"/>
      <c r="AJ536" s="25"/>
      <c r="AK536" s="25"/>
      <c r="AL536" s="25"/>
      <c r="AM536" s="25"/>
      <c r="AN536" s="25"/>
      <c r="AO536" s="25"/>
      <c r="AP536" s="25"/>
      <c r="AQ536" s="25"/>
      <c r="AR536" s="25"/>
      <c r="AS536" s="25"/>
      <c r="AT536" s="25"/>
      <c r="AU536" s="25"/>
      <c r="AV536" s="25"/>
      <c r="AW536" s="25"/>
      <c r="AX536" s="25"/>
      <c r="AY536" s="25"/>
      <c r="AZ536" s="25"/>
      <c r="BA536" s="25"/>
      <c r="BB536" s="25"/>
      <c r="BC536" s="25"/>
      <c r="BD536" s="25"/>
      <c r="BE536" s="25"/>
      <c r="BF536" s="25"/>
      <c r="BG536" s="25"/>
      <c r="BH536" s="25"/>
      <c r="BI536" s="25"/>
      <c r="BJ536" s="25"/>
      <c r="BK536" s="25"/>
      <c r="BL536" s="25"/>
      <c r="BM536" s="25"/>
      <c r="BN536" s="25"/>
      <c r="BO536" s="25"/>
      <c r="BP536" s="25"/>
      <c r="BQ536" s="25"/>
      <c r="BR536" s="25"/>
      <c r="BS536" s="25"/>
      <c r="BT536" s="25"/>
      <c r="BU536" s="25"/>
      <c r="BV536" s="25"/>
      <c r="BW536" s="25"/>
      <c r="BX536" s="25"/>
      <c r="BY536" s="25"/>
      <c r="BZ536" s="25"/>
      <c r="CA536" s="25"/>
      <c r="CB536" s="25"/>
      <c r="CC536" s="25"/>
      <c r="CD536" s="25"/>
      <c r="CE536" s="25"/>
      <c r="CF536" s="25"/>
      <c r="CG536" s="25"/>
      <c r="CH536" s="25"/>
      <c r="CI536" s="25"/>
    </row>
    <row r="537" spans="1:87" ht="14">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c r="AH537" s="25"/>
      <c r="AI537" s="25"/>
      <c r="AJ537" s="25"/>
      <c r="AK537" s="25"/>
      <c r="AL537" s="25"/>
      <c r="AM537" s="25"/>
      <c r="AN537" s="25"/>
      <c r="AO537" s="25"/>
      <c r="AP537" s="25"/>
      <c r="AQ537" s="25"/>
      <c r="AR537" s="25"/>
      <c r="AS537" s="25"/>
      <c r="AT537" s="25"/>
      <c r="AU537" s="25"/>
      <c r="AV537" s="25"/>
      <c r="AW537" s="25"/>
      <c r="AX537" s="25"/>
      <c r="AY537" s="25"/>
      <c r="AZ537" s="25"/>
      <c r="BA537" s="25"/>
      <c r="BB537" s="25"/>
      <c r="BC537" s="25"/>
      <c r="BD537" s="25"/>
      <c r="BE537" s="25"/>
      <c r="BF537" s="25"/>
      <c r="BG537" s="25"/>
      <c r="BH537" s="25"/>
      <c r="BI537" s="25"/>
      <c r="BJ537" s="25"/>
      <c r="BK537" s="25"/>
      <c r="BL537" s="25"/>
      <c r="BM537" s="25"/>
      <c r="BN537" s="25"/>
      <c r="BO537" s="25"/>
      <c r="BP537" s="25"/>
      <c r="BQ537" s="25"/>
      <c r="BR537" s="25"/>
      <c r="BS537" s="25"/>
      <c r="BT537" s="25"/>
      <c r="BU537" s="25"/>
      <c r="BV537" s="25"/>
      <c r="BW537" s="25"/>
      <c r="BX537" s="25"/>
      <c r="BY537" s="25"/>
      <c r="BZ537" s="25"/>
      <c r="CA537" s="25"/>
      <c r="CB537" s="25"/>
      <c r="CC537" s="25"/>
      <c r="CD537" s="25"/>
      <c r="CE537" s="25"/>
      <c r="CF537" s="25"/>
      <c r="CG537" s="25"/>
      <c r="CH537" s="25"/>
      <c r="CI537" s="25"/>
    </row>
    <row r="538" spans="1:87" ht="14">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c r="AH538" s="25"/>
      <c r="AI538" s="25"/>
      <c r="AJ538" s="25"/>
      <c r="AK538" s="25"/>
      <c r="AL538" s="25"/>
      <c r="AM538" s="25"/>
      <c r="AN538" s="25"/>
      <c r="AO538" s="25"/>
      <c r="AP538" s="25"/>
      <c r="AQ538" s="25"/>
      <c r="AR538" s="25"/>
      <c r="AS538" s="25"/>
      <c r="AT538" s="25"/>
      <c r="AU538" s="25"/>
      <c r="AV538" s="25"/>
      <c r="AW538" s="25"/>
      <c r="AX538" s="25"/>
      <c r="AY538" s="25"/>
      <c r="AZ538" s="25"/>
      <c r="BA538" s="25"/>
      <c r="BB538" s="25"/>
      <c r="BC538" s="25"/>
      <c r="BD538" s="25"/>
      <c r="BE538" s="25"/>
      <c r="BF538" s="25"/>
      <c r="BG538" s="25"/>
      <c r="BH538" s="25"/>
      <c r="BI538" s="25"/>
      <c r="BJ538" s="25"/>
      <c r="BK538" s="25"/>
      <c r="BL538" s="25"/>
      <c r="BM538" s="25"/>
      <c r="BN538" s="25"/>
      <c r="BO538" s="25"/>
      <c r="BP538" s="25"/>
      <c r="BQ538" s="25"/>
      <c r="BR538" s="25"/>
      <c r="BS538" s="25"/>
      <c r="BT538" s="25"/>
      <c r="BU538" s="25"/>
      <c r="BV538" s="25"/>
      <c r="BW538" s="25"/>
      <c r="BX538" s="25"/>
      <c r="BY538" s="25"/>
      <c r="BZ538" s="25"/>
      <c r="CA538" s="25"/>
      <c r="CB538" s="25"/>
      <c r="CC538" s="25"/>
      <c r="CD538" s="25"/>
      <c r="CE538" s="25"/>
      <c r="CF538" s="25"/>
      <c r="CG538" s="25"/>
      <c r="CH538" s="25"/>
      <c r="CI538" s="25"/>
    </row>
    <row r="539" spans="1:87" ht="14">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c r="AH539" s="25"/>
      <c r="AI539" s="25"/>
      <c r="AJ539" s="25"/>
      <c r="AK539" s="25"/>
      <c r="AL539" s="25"/>
      <c r="AM539" s="25"/>
      <c r="AN539" s="25"/>
      <c r="AO539" s="25"/>
      <c r="AP539" s="25"/>
      <c r="AQ539" s="25"/>
      <c r="AR539" s="25"/>
      <c r="AS539" s="25"/>
      <c r="AT539" s="25"/>
      <c r="AU539" s="25"/>
      <c r="AV539" s="25"/>
      <c r="AW539" s="25"/>
      <c r="AX539" s="25"/>
      <c r="AY539" s="25"/>
      <c r="AZ539" s="25"/>
      <c r="BA539" s="25"/>
      <c r="BB539" s="25"/>
      <c r="BC539" s="25"/>
      <c r="BD539" s="25"/>
      <c r="BE539" s="25"/>
      <c r="BF539" s="25"/>
      <c r="BG539" s="25"/>
      <c r="BH539" s="25"/>
      <c r="BI539" s="25"/>
      <c r="BJ539" s="25"/>
      <c r="BK539" s="25"/>
      <c r="BL539" s="25"/>
      <c r="BM539" s="25"/>
      <c r="BN539" s="25"/>
      <c r="BO539" s="25"/>
      <c r="BP539" s="25"/>
      <c r="BQ539" s="25"/>
      <c r="BR539" s="25"/>
      <c r="BS539" s="25"/>
      <c r="BT539" s="25"/>
      <c r="BU539" s="25"/>
      <c r="BV539" s="25"/>
      <c r="BW539" s="25"/>
      <c r="BX539" s="25"/>
      <c r="BY539" s="25"/>
      <c r="BZ539" s="25"/>
      <c r="CA539" s="25"/>
      <c r="CB539" s="25"/>
      <c r="CC539" s="25"/>
      <c r="CD539" s="25"/>
      <c r="CE539" s="25"/>
      <c r="CF539" s="25"/>
      <c r="CG539" s="25"/>
      <c r="CH539" s="25"/>
      <c r="CI539" s="25"/>
    </row>
    <row r="540" spans="1:87" ht="14">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c r="AH540" s="25"/>
      <c r="AI540" s="25"/>
      <c r="AJ540" s="25"/>
      <c r="AK540" s="25"/>
      <c r="AL540" s="25"/>
      <c r="AM540" s="25"/>
      <c r="AN540" s="25"/>
      <c r="AO540" s="25"/>
      <c r="AP540" s="25"/>
      <c r="AQ540" s="25"/>
      <c r="AR540" s="25"/>
      <c r="AS540" s="25"/>
      <c r="AT540" s="25"/>
      <c r="AU540" s="25"/>
      <c r="AV540" s="25"/>
      <c r="AW540" s="25"/>
      <c r="AX540" s="25"/>
      <c r="AY540" s="25"/>
      <c r="AZ540" s="25"/>
      <c r="BA540" s="25"/>
      <c r="BB540" s="25"/>
      <c r="BC540" s="25"/>
      <c r="BD540" s="25"/>
      <c r="BE540" s="25"/>
      <c r="BF540" s="25"/>
      <c r="BG540" s="25"/>
      <c r="BH540" s="25"/>
      <c r="BI540" s="25"/>
      <c r="BJ540" s="25"/>
      <c r="BK540" s="25"/>
      <c r="BL540" s="25"/>
      <c r="BM540" s="25"/>
      <c r="BN540" s="25"/>
      <c r="BO540" s="25"/>
      <c r="BP540" s="25"/>
      <c r="BQ540" s="25"/>
      <c r="BR540" s="25"/>
      <c r="BS540" s="25"/>
      <c r="BT540" s="25"/>
      <c r="BU540" s="25"/>
      <c r="BV540" s="25"/>
      <c r="BW540" s="25"/>
      <c r="BX540" s="25"/>
      <c r="BY540" s="25"/>
      <c r="BZ540" s="25"/>
      <c r="CA540" s="25"/>
      <c r="CB540" s="25"/>
      <c r="CC540" s="25"/>
      <c r="CD540" s="25"/>
      <c r="CE540" s="25"/>
      <c r="CF540" s="25"/>
      <c r="CG540" s="25"/>
      <c r="CH540" s="25"/>
      <c r="CI540" s="25"/>
    </row>
    <row r="541" spans="1:87" ht="14">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c r="AH541" s="25"/>
      <c r="AI541" s="25"/>
      <c r="AJ541" s="25"/>
      <c r="AK541" s="25"/>
      <c r="AL541" s="25"/>
      <c r="AM541" s="25"/>
      <c r="AN541" s="25"/>
      <c r="AO541" s="25"/>
      <c r="AP541" s="25"/>
      <c r="AQ541" s="25"/>
      <c r="AR541" s="25"/>
      <c r="AS541" s="25"/>
      <c r="AT541" s="25"/>
      <c r="AU541" s="25"/>
      <c r="AV541" s="25"/>
      <c r="AW541" s="25"/>
      <c r="AX541" s="25"/>
      <c r="AY541" s="25"/>
      <c r="AZ541" s="25"/>
      <c r="BA541" s="25"/>
      <c r="BB541" s="25"/>
      <c r="BC541" s="25"/>
      <c r="BD541" s="25"/>
      <c r="BE541" s="25"/>
      <c r="BF541" s="25"/>
      <c r="BG541" s="25"/>
      <c r="BH541" s="25"/>
      <c r="BI541" s="25"/>
      <c r="BJ541" s="25"/>
      <c r="BK541" s="25"/>
      <c r="BL541" s="25"/>
      <c r="BM541" s="25"/>
      <c r="BN541" s="25"/>
      <c r="BO541" s="25"/>
      <c r="BP541" s="25"/>
      <c r="BQ541" s="25"/>
      <c r="BR541" s="25"/>
      <c r="BS541" s="25"/>
      <c r="BT541" s="25"/>
      <c r="BU541" s="25"/>
      <c r="BV541" s="25"/>
      <c r="BW541" s="25"/>
      <c r="BX541" s="25"/>
      <c r="BY541" s="25"/>
      <c r="BZ541" s="25"/>
      <c r="CA541" s="25"/>
      <c r="CB541" s="25"/>
      <c r="CC541" s="25"/>
      <c r="CD541" s="25"/>
      <c r="CE541" s="25"/>
      <c r="CF541" s="25"/>
      <c r="CG541" s="25"/>
      <c r="CH541" s="25"/>
      <c r="CI541" s="25"/>
    </row>
    <row r="542" spans="1:87" ht="14">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c r="AH542" s="25"/>
      <c r="AI542" s="25"/>
      <c r="AJ542" s="25"/>
      <c r="AK542" s="25"/>
      <c r="AL542" s="25"/>
      <c r="AM542" s="25"/>
      <c r="AN542" s="25"/>
      <c r="AO542" s="25"/>
      <c r="AP542" s="25"/>
      <c r="AQ542" s="25"/>
      <c r="AR542" s="25"/>
      <c r="AS542" s="25"/>
      <c r="AT542" s="25"/>
      <c r="AU542" s="25"/>
      <c r="AV542" s="25"/>
      <c r="AW542" s="25"/>
      <c r="AX542" s="25"/>
      <c r="AY542" s="25"/>
      <c r="AZ542" s="25"/>
      <c r="BA542" s="25"/>
      <c r="BB542" s="25"/>
      <c r="BC542" s="25"/>
      <c r="BD542" s="25"/>
      <c r="BE542" s="25"/>
      <c r="BF542" s="25"/>
      <c r="BG542" s="25"/>
      <c r="BH542" s="25"/>
      <c r="BI542" s="25"/>
      <c r="BJ542" s="25"/>
      <c r="BK542" s="25"/>
      <c r="BL542" s="25"/>
      <c r="BM542" s="25"/>
      <c r="BN542" s="25"/>
      <c r="BO542" s="25"/>
      <c r="BP542" s="25"/>
      <c r="BQ542" s="25"/>
      <c r="BR542" s="25"/>
      <c r="BS542" s="25"/>
      <c r="BT542" s="25"/>
      <c r="BU542" s="25"/>
      <c r="BV542" s="25"/>
      <c r="BW542" s="25"/>
      <c r="BX542" s="25"/>
      <c r="BY542" s="25"/>
      <c r="BZ542" s="25"/>
      <c r="CA542" s="25"/>
      <c r="CB542" s="25"/>
      <c r="CC542" s="25"/>
      <c r="CD542" s="25"/>
      <c r="CE542" s="25"/>
      <c r="CF542" s="25"/>
      <c r="CG542" s="25"/>
      <c r="CH542" s="25"/>
      <c r="CI542" s="25"/>
    </row>
    <row r="543" spans="1:87" ht="14">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c r="AH543" s="25"/>
      <c r="AI543" s="25"/>
      <c r="AJ543" s="25"/>
      <c r="AK543" s="25"/>
      <c r="AL543" s="25"/>
      <c r="AM543" s="25"/>
      <c r="AN543" s="25"/>
      <c r="AO543" s="25"/>
      <c r="AP543" s="25"/>
      <c r="AQ543" s="25"/>
      <c r="AR543" s="25"/>
      <c r="AS543" s="25"/>
      <c r="AT543" s="25"/>
      <c r="AU543" s="25"/>
      <c r="AV543" s="25"/>
      <c r="AW543" s="25"/>
      <c r="AX543" s="25"/>
      <c r="AY543" s="25"/>
      <c r="AZ543" s="25"/>
      <c r="BA543" s="25"/>
      <c r="BB543" s="25"/>
      <c r="BC543" s="25"/>
      <c r="BD543" s="25"/>
      <c r="BE543" s="25"/>
      <c r="BF543" s="25"/>
      <c r="BG543" s="25"/>
      <c r="BH543" s="25"/>
      <c r="BI543" s="25"/>
      <c r="BJ543" s="25"/>
      <c r="BK543" s="25"/>
      <c r="BL543" s="25"/>
      <c r="BM543" s="25"/>
      <c r="BN543" s="25"/>
      <c r="BO543" s="25"/>
      <c r="BP543" s="25"/>
      <c r="BQ543" s="25"/>
      <c r="BR543" s="25"/>
      <c r="BS543" s="25"/>
      <c r="BT543" s="25"/>
      <c r="BU543" s="25"/>
      <c r="BV543" s="25"/>
      <c r="BW543" s="25"/>
      <c r="BX543" s="25"/>
      <c r="BY543" s="25"/>
      <c r="BZ543" s="25"/>
      <c r="CA543" s="25"/>
      <c r="CB543" s="25"/>
      <c r="CC543" s="25"/>
      <c r="CD543" s="25"/>
      <c r="CE543" s="25"/>
      <c r="CF543" s="25"/>
      <c r="CG543" s="25"/>
      <c r="CH543" s="25"/>
      <c r="CI543" s="25"/>
    </row>
    <row r="544" spans="1:87" ht="1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c r="AH544" s="25"/>
      <c r="AI544" s="25"/>
      <c r="AJ544" s="25"/>
      <c r="AK544" s="25"/>
      <c r="AL544" s="25"/>
      <c r="AM544" s="25"/>
      <c r="AN544" s="25"/>
      <c r="AO544" s="25"/>
      <c r="AP544" s="25"/>
      <c r="AQ544" s="25"/>
      <c r="AR544" s="25"/>
      <c r="AS544" s="25"/>
      <c r="AT544" s="25"/>
      <c r="AU544" s="25"/>
      <c r="AV544" s="25"/>
      <c r="AW544" s="25"/>
      <c r="AX544" s="25"/>
      <c r="AY544" s="25"/>
      <c r="AZ544" s="25"/>
      <c r="BA544" s="25"/>
      <c r="BB544" s="25"/>
      <c r="BC544" s="25"/>
      <c r="BD544" s="25"/>
      <c r="BE544" s="25"/>
      <c r="BF544" s="25"/>
      <c r="BG544" s="25"/>
      <c r="BH544" s="25"/>
      <c r="BI544" s="25"/>
      <c r="BJ544" s="25"/>
      <c r="BK544" s="25"/>
      <c r="BL544" s="25"/>
      <c r="BM544" s="25"/>
      <c r="BN544" s="25"/>
      <c r="BO544" s="25"/>
      <c r="BP544" s="25"/>
      <c r="BQ544" s="25"/>
      <c r="BR544" s="25"/>
      <c r="BS544" s="25"/>
      <c r="BT544" s="25"/>
      <c r="BU544" s="25"/>
      <c r="BV544" s="25"/>
      <c r="BW544" s="25"/>
      <c r="BX544" s="25"/>
      <c r="BY544" s="25"/>
      <c r="BZ544" s="25"/>
      <c r="CA544" s="25"/>
      <c r="CB544" s="25"/>
      <c r="CC544" s="25"/>
      <c r="CD544" s="25"/>
      <c r="CE544" s="25"/>
      <c r="CF544" s="25"/>
      <c r="CG544" s="25"/>
      <c r="CH544" s="25"/>
      <c r="CI544" s="25"/>
    </row>
    <row r="545" spans="1:87" ht="14">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c r="AH545" s="25"/>
      <c r="AI545" s="25"/>
      <c r="AJ545" s="25"/>
      <c r="AK545" s="25"/>
      <c r="AL545" s="25"/>
      <c r="AM545" s="25"/>
      <c r="AN545" s="25"/>
      <c r="AO545" s="25"/>
      <c r="AP545" s="25"/>
      <c r="AQ545" s="25"/>
      <c r="AR545" s="25"/>
      <c r="AS545" s="25"/>
      <c r="AT545" s="25"/>
      <c r="AU545" s="25"/>
      <c r="AV545" s="25"/>
      <c r="AW545" s="25"/>
      <c r="AX545" s="25"/>
      <c r="AY545" s="25"/>
      <c r="AZ545" s="25"/>
      <c r="BA545" s="25"/>
      <c r="BB545" s="25"/>
      <c r="BC545" s="25"/>
      <c r="BD545" s="25"/>
      <c r="BE545" s="25"/>
      <c r="BF545" s="25"/>
      <c r="BG545" s="25"/>
      <c r="BH545" s="25"/>
      <c r="BI545" s="25"/>
      <c r="BJ545" s="25"/>
      <c r="BK545" s="25"/>
      <c r="BL545" s="25"/>
      <c r="BM545" s="25"/>
      <c r="BN545" s="25"/>
      <c r="BO545" s="25"/>
      <c r="BP545" s="25"/>
      <c r="BQ545" s="25"/>
      <c r="BR545" s="25"/>
      <c r="BS545" s="25"/>
      <c r="BT545" s="25"/>
      <c r="BU545" s="25"/>
      <c r="BV545" s="25"/>
      <c r="BW545" s="25"/>
      <c r="BX545" s="25"/>
      <c r="BY545" s="25"/>
      <c r="BZ545" s="25"/>
      <c r="CA545" s="25"/>
      <c r="CB545" s="25"/>
      <c r="CC545" s="25"/>
      <c r="CD545" s="25"/>
      <c r="CE545" s="25"/>
      <c r="CF545" s="25"/>
      <c r="CG545" s="25"/>
      <c r="CH545" s="25"/>
      <c r="CI545" s="25"/>
    </row>
    <row r="546" spans="1:87" ht="14">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c r="AH546" s="25"/>
      <c r="AI546" s="25"/>
      <c r="AJ546" s="25"/>
      <c r="AK546" s="25"/>
      <c r="AL546" s="25"/>
      <c r="AM546" s="25"/>
      <c r="AN546" s="25"/>
      <c r="AO546" s="25"/>
      <c r="AP546" s="25"/>
      <c r="AQ546" s="25"/>
      <c r="AR546" s="25"/>
      <c r="AS546" s="25"/>
      <c r="AT546" s="25"/>
      <c r="AU546" s="25"/>
      <c r="AV546" s="25"/>
      <c r="AW546" s="25"/>
      <c r="AX546" s="25"/>
      <c r="AY546" s="25"/>
      <c r="AZ546" s="25"/>
      <c r="BA546" s="25"/>
      <c r="BB546" s="25"/>
      <c r="BC546" s="25"/>
      <c r="BD546" s="25"/>
      <c r="BE546" s="25"/>
      <c r="BF546" s="25"/>
      <c r="BG546" s="25"/>
      <c r="BH546" s="25"/>
      <c r="BI546" s="25"/>
      <c r="BJ546" s="25"/>
      <c r="BK546" s="25"/>
      <c r="BL546" s="25"/>
      <c r="BM546" s="25"/>
      <c r="BN546" s="25"/>
      <c r="BO546" s="25"/>
      <c r="BP546" s="25"/>
      <c r="BQ546" s="25"/>
      <c r="BR546" s="25"/>
      <c r="BS546" s="25"/>
      <c r="BT546" s="25"/>
      <c r="BU546" s="25"/>
      <c r="BV546" s="25"/>
      <c r="BW546" s="25"/>
      <c r="BX546" s="25"/>
      <c r="BY546" s="25"/>
      <c r="BZ546" s="25"/>
      <c r="CA546" s="25"/>
      <c r="CB546" s="25"/>
      <c r="CC546" s="25"/>
      <c r="CD546" s="25"/>
      <c r="CE546" s="25"/>
      <c r="CF546" s="25"/>
      <c r="CG546" s="25"/>
      <c r="CH546" s="25"/>
      <c r="CI546" s="25"/>
    </row>
    <row r="547" spans="1:87" ht="14">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c r="AH547" s="25"/>
      <c r="AI547" s="25"/>
      <c r="AJ547" s="25"/>
      <c r="AK547" s="25"/>
      <c r="AL547" s="25"/>
      <c r="AM547" s="25"/>
      <c r="AN547" s="25"/>
      <c r="AO547" s="25"/>
      <c r="AP547" s="25"/>
      <c r="AQ547" s="25"/>
      <c r="AR547" s="25"/>
      <c r="AS547" s="25"/>
      <c r="AT547" s="25"/>
      <c r="AU547" s="25"/>
      <c r="AV547" s="25"/>
      <c r="AW547" s="25"/>
      <c r="AX547" s="25"/>
      <c r="AY547" s="25"/>
      <c r="AZ547" s="25"/>
      <c r="BA547" s="25"/>
      <c r="BB547" s="25"/>
      <c r="BC547" s="25"/>
      <c r="BD547" s="25"/>
      <c r="BE547" s="25"/>
      <c r="BF547" s="25"/>
      <c r="BG547" s="25"/>
      <c r="BH547" s="25"/>
      <c r="BI547" s="25"/>
      <c r="BJ547" s="25"/>
      <c r="BK547" s="25"/>
      <c r="BL547" s="25"/>
      <c r="BM547" s="25"/>
      <c r="BN547" s="25"/>
      <c r="BO547" s="25"/>
      <c r="BP547" s="25"/>
      <c r="BQ547" s="25"/>
      <c r="BR547" s="25"/>
      <c r="BS547" s="25"/>
      <c r="BT547" s="25"/>
      <c r="BU547" s="25"/>
      <c r="BV547" s="25"/>
      <c r="BW547" s="25"/>
      <c r="BX547" s="25"/>
      <c r="BY547" s="25"/>
      <c r="BZ547" s="25"/>
      <c r="CA547" s="25"/>
      <c r="CB547" s="25"/>
      <c r="CC547" s="25"/>
      <c r="CD547" s="25"/>
      <c r="CE547" s="25"/>
      <c r="CF547" s="25"/>
      <c r="CG547" s="25"/>
      <c r="CH547" s="25"/>
      <c r="CI547" s="25"/>
    </row>
    <row r="548" spans="1:87" ht="14">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c r="AH548" s="25"/>
      <c r="AI548" s="25"/>
      <c r="AJ548" s="25"/>
      <c r="AK548" s="25"/>
      <c r="AL548" s="25"/>
      <c r="AM548" s="25"/>
      <c r="AN548" s="25"/>
      <c r="AO548" s="25"/>
      <c r="AP548" s="25"/>
      <c r="AQ548" s="25"/>
      <c r="AR548" s="25"/>
      <c r="AS548" s="25"/>
      <c r="AT548" s="25"/>
      <c r="AU548" s="25"/>
      <c r="AV548" s="25"/>
      <c r="AW548" s="25"/>
      <c r="AX548" s="25"/>
      <c r="AY548" s="25"/>
      <c r="AZ548" s="25"/>
      <c r="BA548" s="25"/>
      <c r="BB548" s="25"/>
      <c r="BC548" s="25"/>
      <c r="BD548" s="25"/>
      <c r="BE548" s="25"/>
      <c r="BF548" s="25"/>
      <c r="BG548" s="25"/>
      <c r="BH548" s="25"/>
      <c r="BI548" s="25"/>
      <c r="BJ548" s="25"/>
      <c r="BK548" s="25"/>
      <c r="BL548" s="25"/>
      <c r="BM548" s="25"/>
      <c r="BN548" s="25"/>
      <c r="BO548" s="25"/>
      <c r="BP548" s="25"/>
      <c r="BQ548" s="25"/>
      <c r="BR548" s="25"/>
      <c r="BS548" s="25"/>
      <c r="BT548" s="25"/>
      <c r="BU548" s="25"/>
      <c r="BV548" s="25"/>
      <c r="BW548" s="25"/>
      <c r="BX548" s="25"/>
      <c r="BY548" s="25"/>
      <c r="BZ548" s="25"/>
      <c r="CA548" s="25"/>
      <c r="CB548" s="25"/>
      <c r="CC548" s="25"/>
      <c r="CD548" s="25"/>
      <c r="CE548" s="25"/>
      <c r="CF548" s="25"/>
      <c r="CG548" s="25"/>
      <c r="CH548" s="25"/>
      <c r="CI548" s="25"/>
    </row>
    <row r="549" spans="1:87" ht="14">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c r="AH549" s="25"/>
      <c r="AI549" s="25"/>
      <c r="AJ549" s="25"/>
      <c r="AK549" s="25"/>
      <c r="AL549" s="25"/>
      <c r="AM549" s="25"/>
      <c r="AN549" s="25"/>
      <c r="AO549" s="25"/>
      <c r="AP549" s="25"/>
      <c r="AQ549" s="25"/>
      <c r="AR549" s="25"/>
      <c r="AS549" s="25"/>
      <c r="AT549" s="25"/>
      <c r="AU549" s="25"/>
      <c r="AV549" s="25"/>
      <c r="AW549" s="25"/>
      <c r="AX549" s="25"/>
      <c r="AY549" s="25"/>
      <c r="AZ549" s="25"/>
      <c r="BA549" s="25"/>
      <c r="BB549" s="25"/>
      <c r="BC549" s="25"/>
      <c r="BD549" s="25"/>
      <c r="BE549" s="25"/>
      <c r="BF549" s="25"/>
      <c r="BG549" s="25"/>
      <c r="BH549" s="25"/>
      <c r="BI549" s="25"/>
      <c r="BJ549" s="25"/>
      <c r="BK549" s="25"/>
      <c r="BL549" s="25"/>
      <c r="BM549" s="25"/>
      <c r="BN549" s="25"/>
      <c r="BO549" s="25"/>
      <c r="BP549" s="25"/>
      <c r="BQ549" s="25"/>
      <c r="BR549" s="25"/>
      <c r="BS549" s="25"/>
      <c r="BT549" s="25"/>
      <c r="BU549" s="25"/>
      <c r="BV549" s="25"/>
      <c r="BW549" s="25"/>
      <c r="BX549" s="25"/>
      <c r="BY549" s="25"/>
      <c r="BZ549" s="25"/>
      <c r="CA549" s="25"/>
      <c r="CB549" s="25"/>
      <c r="CC549" s="25"/>
      <c r="CD549" s="25"/>
      <c r="CE549" s="25"/>
      <c r="CF549" s="25"/>
      <c r="CG549" s="25"/>
      <c r="CH549" s="25"/>
      <c r="CI549" s="25"/>
    </row>
    <row r="550" spans="1:87" ht="14">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c r="AH550" s="25"/>
      <c r="AI550" s="25"/>
      <c r="AJ550" s="25"/>
      <c r="AK550" s="25"/>
      <c r="AL550" s="25"/>
      <c r="AM550" s="25"/>
      <c r="AN550" s="25"/>
      <c r="AO550" s="25"/>
      <c r="AP550" s="25"/>
      <c r="AQ550" s="25"/>
      <c r="AR550" s="25"/>
      <c r="AS550" s="25"/>
      <c r="AT550" s="25"/>
      <c r="AU550" s="25"/>
      <c r="AV550" s="25"/>
      <c r="AW550" s="25"/>
      <c r="AX550" s="25"/>
      <c r="AY550" s="25"/>
      <c r="AZ550" s="25"/>
      <c r="BA550" s="25"/>
      <c r="BB550" s="25"/>
      <c r="BC550" s="25"/>
      <c r="BD550" s="25"/>
      <c r="BE550" s="25"/>
      <c r="BF550" s="25"/>
      <c r="BG550" s="25"/>
      <c r="BH550" s="25"/>
      <c r="BI550" s="25"/>
      <c r="BJ550" s="25"/>
      <c r="BK550" s="25"/>
      <c r="BL550" s="25"/>
      <c r="BM550" s="25"/>
      <c r="BN550" s="25"/>
      <c r="BO550" s="25"/>
      <c r="BP550" s="25"/>
      <c r="BQ550" s="25"/>
      <c r="BR550" s="25"/>
      <c r="BS550" s="25"/>
      <c r="BT550" s="25"/>
      <c r="BU550" s="25"/>
      <c r="BV550" s="25"/>
      <c r="BW550" s="25"/>
      <c r="BX550" s="25"/>
      <c r="BY550" s="25"/>
      <c r="BZ550" s="25"/>
      <c r="CA550" s="25"/>
      <c r="CB550" s="25"/>
      <c r="CC550" s="25"/>
      <c r="CD550" s="25"/>
      <c r="CE550" s="25"/>
      <c r="CF550" s="25"/>
      <c r="CG550" s="25"/>
      <c r="CH550" s="25"/>
      <c r="CI550" s="25"/>
    </row>
    <row r="551" spans="1:87" ht="14">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c r="AH551" s="25"/>
      <c r="AI551" s="25"/>
      <c r="AJ551" s="25"/>
      <c r="AK551" s="25"/>
      <c r="AL551" s="25"/>
      <c r="AM551" s="25"/>
      <c r="AN551" s="25"/>
      <c r="AO551" s="25"/>
      <c r="AP551" s="25"/>
      <c r="AQ551" s="25"/>
      <c r="AR551" s="25"/>
      <c r="AS551" s="25"/>
      <c r="AT551" s="25"/>
      <c r="AU551" s="25"/>
      <c r="AV551" s="25"/>
      <c r="AW551" s="25"/>
      <c r="AX551" s="25"/>
      <c r="AY551" s="25"/>
      <c r="AZ551" s="25"/>
      <c r="BA551" s="25"/>
      <c r="BB551" s="25"/>
      <c r="BC551" s="25"/>
      <c r="BD551" s="25"/>
      <c r="BE551" s="25"/>
      <c r="BF551" s="25"/>
      <c r="BG551" s="25"/>
      <c r="BH551" s="25"/>
      <c r="BI551" s="25"/>
      <c r="BJ551" s="25"/>
      <c r="BK551" s="25"/>
      <c r="BL551" s="25"/>
      <c r="BM551" s="25"/>
      <c r="BN551" s="25"/>
      <c r="BO551" s="25"/>
      <c r="BP551" s="25"/>
      <c r="BQ551" s="25"/>
      <c r="BR551" s="25"/>
      <c r="BS551" s="25"/>
      <c r="BT551" s="25"/>
      <c r="BU551" s="25"/>
      <c r="BV551" s="25"/>
      <c r="BW551" s="25"/>
      <c r="BX551" s="25"/>
      <c r="BY551" s="25"/>
      <c r="BZ551" s="25"/>
      <c r="CA551" s="25"/>
      <c r="CB551" s="25"/>
      <c r="CC551" s="25"/>
      <c r="CD551" s="25"/>
      <c r="CE551" s="25"/>
      <c r="CF551" s="25"/>
      <c r="CG551" s="25"/>
      <c r="CH551" s="25"/>
      <c r="CI551" s="25"/>
    </row>
    <row r="552" spans="1:87" ht="14">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c r="AH552" s="25"/>
      <c r="AI552" s="25"/>
      <c r="AJ552" s="25"/>
      <c r="AK552" s="25"/>
      <c r="AL552" s="25"/>
      <c r="AM552" s="25"/>
      <c r="AN552" s="25"/>
      <c r="AO552" s="25"/>
      <c r="AP552" s="25"/>
      <c r="AQ552" s="25"/>
      <c r="AR552" s="25"/>
      <c r="AS552" s="25"/>
      <c r="AT552" s="25"/>
      <c r="AU552" s="25"/>
      <c r="AV552" s="25"/>
      <c r="AW552" s="25"/>
      <c r="AX552" s="25"/>
      <c r="AY552" s="25"/>
      <c r="AZ552" s="25"/>
      <c r="BA552" s="25"/>
      <c r="BB552" s="25"/>
      <c r="BC552" s="25"/>
      <c r="BD552" s="25"/>
      <c r="BE552" s="25"/>
      <c r="BF552" s="25"/>
      <c r="BG552" s="25"/>
      <c r="BH552" s="25"/>
      <c r="BI552" s="25"/>
      <c r="BJ552" s="25"/>
      <c r="BK552" s="25"/>
      <c r="BL552" s="25"/>
      <c r="BM552" s="25"/>
      <c r="BN552" s="25"/>
      <c r="BO552" s="25"/>
      <c r="BP552" s="25"/>
      <c r="BQ552" s="25"/>
      <c r="BR552" s="25"/>
      <c r="BS552" s="25"/>
      <c r="BT552" s="25"/>
      <c r="BU552" s="25"/>
      <c r="BV552" s="25"/>
      <c r="BW552" s="25"/>
      <c r="BX552" s="25"/>
      <c r="BY552" s="25"/>
      <c r="BZ552" s="25"/>
      <c r="CA552" s="25"/>
      <c r="CB552" s="25"/>
      <c r="CC552" s="25"/>
      <c r="CD552" s="25"/>
      <c r="CE552" s="25"/>
      <c r="CF552" s="25"/>
      <c r="CG552" s="25"/>
      <c r="CH552" s="25"/>
      <c r="CI552" s="25"/>
    </row>
    <row r="553" spans="1:87" ht="14">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c r="AH553" s="25"/>
      <c r="AI553" s="25"/>
      <c r="AJ553" s="25"/>
      <c r="AK553" s="25"/>
      <c r="AL553" s="25"/>
      <c r="AM553" s="25"/>
      <c r="AN553" s="25"/>
      <c r="AO553" s="25"/>
      <c r="AP553" s="25"/>
      <c r="AQ553" s="25"/>
      <c r="AR553" s="25"/>
      <c r="AS553" s="25"/>
      <c r="AT553" s="25"/>
      <c r="AU553" s="25"/>
      <c r="AV553" s="25"/>
      <c r="AW553" s="25"/>
      <c r="AX553" s="25"/>
      <c r="AY553" s="25"/>
      <c r="AZ553" s="25"/>
      <c r="BA553" s="25"/>
      <c r="BB553" s="25"/>
      <c r="BC553" s="25"/>
      <c r="BD553" s="25"/>
      <c r="BE553" s="25"/>
      <c r="BF553" s="25"/>
      <c r="BG553" s="25"/>
      <c r="BH553" s="25"/>
      <c r="BI553" s="25"/>
      <c r="BJ553" s="25"/>
      <c r="BK553" s="25"/>
      <c r="BL553" s="25"/>
      <c r="BM553" s="25"/>
      <c r="BN553" s="25"/>
      <c r="BO553" s="25"/>
      <c r="BP553" s="25"/>
      <c r="BQ553" s="25"/>
      <c r="BR553" s="25"/>
      <c r="BS553" s="25"/>
      <c r="BT553" s="25"/>
      <c r="BU553" s="25"/>
      <c r="BV553" s="25"/>
      <c r="BW553" s="25"/>
      <c r="BX553" s="25"/>
      <c r="BY553" s="25"/>
      <c r="BZ553" s="25"/>
      <c r="CA553" s="25"/>
      <c r="CB553" s="25"/>
      <c r="CC553" s="25"/>
      <c r="CD553" s="25"/>
      <c r="CE553" s="25"/>
      <c r="CF553" s="25"/>
      <c r="CG553" s="25"/>
      <c r="CH553" s="25"/>
      <c r="CI553" s="25"/>
    </row>
    <row r="554" spans="1:87" ht="1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c r="AH554" s="25"/>
      <c r="AI554" s="25"/>
      <c r="AJ554" s="25"/>
      <c r="AK554" s="25"/>
      <c r="AL554" s="25"/>
      <c r="AM554" s="25"/>
      <c r="AN554" s="25"/>
      <c r="AO554" s="25"/>
      <c r="AP554" s="25"/>
      <c r="AQ554" s="25"/>
      <c r="AR554" s="25"/>
      <c r="AS554" s="25"/>
      <c r="AT554" s="25"/>
      <c r="AU554" s="25"/>
      <c r="AV554" s="25"/>
      <c r="AW554" s="25"/>
      <c r="AX554" s="25"/>
      <c r="AY554" s="25"/>
      <c r="AZ554" s="25"/>
      <c r="BA554" s="25"/>
      <c r="BB554" s="25"/>
      <c r="BC554" s="25"/>
      <c r="BD554" s="25"/>
      <c r="BE554" s="25"/>
      <c r="BF554" s="25"/>
      <c r="BG554" s="25"/>
      <c r="BH554" s="25"/>
      <c r="BI554" s="25"/>
      <c r="BJ554" s="25"/>
      <c r="BK554" s="25"/>
      <c r="BL554" s="25"/>
      <c r="BM554" s="25"/>
      <c r="BN554" s="25"/>
      <c r="BO554" s="25"/>
      <c r="BP554" s="25"/>
      <c r="BQ554" s="25"/>
      <c r="BR554" s="25"/>
      <c r="BS554" s="25"/>
      <c r="BT554" s="25"/>
      <c r="BU554" s="25"/>
      <c r="BV554" s="25"/>
      <c r="BW554" s="25"/>
      <c r="BX554" s="25"/>
      <c r="BY554" s="25"/>
      <c r="BZ554" s="25"/>
      <c r="CA554" s="25"/>
      <c r="CB554" s="25"/>
      <c r="CC554" s="25"/>
      <c r="CD554" s="25"/>
      <c r="CE554" s="25"/>
      <c r="CF554" s="25"/>
      <c r="CG554" s="25"/>
      <c r="CH554" s="25"/>
      <c r="CI554" s="25"/>
    </row>
    <row r="555" spans="1:87" ht="14">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c r="AH555" s="25"/>
      <c r="AI555" s="25"/>
      <c r="AJ555" s="25"/>
      <c r="AK555" s="25"/>
      <c r="AL555" s="25"/>
      <c r="AM555" s="25"/>
      <c r="AN555" s="25"/>
      <c r="AO555" s="25"/>
      <c r="AP555" s="25"/>
      <c r="AQ555" s="25"/>
      <c r="AR555" s="25"/>
      <c r="AS555" s="25"/>
      <c r="AT555" s="25"/>
      <c r="AU555" s="25"/>
      <c r="AV555" s="25"/>
      <c r="AW555" s="25"/>
      <c r="AX555" s="25"/>
      <c r="AY555" s="25"/>
      <c r="AZ555" s="25"/>
      <c r="BA555" s="25"/>
      <c r="BB555" s="25"/>
      <c r="BC555" s="25"/>
      <c r="BD555" s="25"/>
      <c r="BE555" s="25"/>
      <c r="BF555" s="25"/>
      <c r="BG555" s="25"/>
      <c r="BH555" s="25"/>
      <c r="BI555" s="25"/>
      <c r="BJ555" s="25"/>
      <c r="BK555" s="25"/>
      <c r="BL555" s="25"/>
      <c r="BM555" s="25"/>
      <c r="BN555" s="25"/>
      <c r="BO555" s="25"/>
      <c r="BP555" s="25"/>
      <c r="BQ555" s="25"/>
      <c r="BR555" s="25"/>
      <c r="BS555" s="25"/>
      <c r="BT555" s="25"/>
      <c r="BU555" s="25"/>
      <c r="BV555" s="25"/>
      <c r="BW555" s="25"/>
      <c r="BX555" s="25"/>
      <c r="BY555" s="25"/>
      <c r="BZ555" s="25"/>
      <c r="CA555" s="25"/>
      <c r="CB555" s="25"/>
      <c r="CC555" s="25"/>
      <c r="CD555" s="25"/>
      <c r="CE555" s="25"/>
      <c r="CF555" s="25"/>
      <c r="CG555" s="25"/>
      <c r="CH555" s="25"/>
      <c r="CI555" s="25"/>
    </row>
    <row r="556" spans="1:87" ht="14">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c r="AH556" s="25"/>
      <c r="AI556" s="25"/>
      <c r="AJ556" s="25"/>
      <c r="AK556" s="25"/>
      <c r="AL556" s="25"/>
      <c r="AM556" s="25"/>
      <c r="AN556" s="25"/>
      <c r="AO556" s="25"/>
      <c r="AP556" s="25"/>
      <c r="AQ556" s="25"/>
      <c r="AR556" s="25"/>
      <c r="AS556" s="25"/>
      <c r="AT556" s="25"/>
      <c r="AU556" s="25"/>
      <c r="AV556" s="25"/>
      <c r="AW556" s="25"/>
      <c r="AX556" s="25"/>
      <c r="AY556" s="25"/>
      <c r="AZ556" s="25"/>
      <c r="BA556" s="25"/>
      <c r="BB556" s="25"/>
      <c r="BC556" s="25"/>
      <c r="BD556" s="25"/>
      <c r="BE556" s="25"/>
      <c r="BF556" s="25"/>
      <c r="BG556" s="25"/>
      <c r="BH556" s="25"/>
      <c r="BI556" s="25"/>
      <c r="BJ556" s="25"/>
      <c r="BK556" s="25"/>
      <c r="BL556" s="25"/>
      <c r="BM556" s="25"/>
      <c r="BN556" s="25"/>
      <c r="BO556" s="25"/>
      <c r="BP556" s="25"/>
      <c r="BQ556" s="25"/>
      <c r="BR556" s="25"/>
      <c r="BS556" s="25"/>
      <c r="BT556" s="25"/>
      <c r="BU556" s="25"/>
      <c r="BV556" s="25"/>
      <c r="BW556" s="25"/>
      <c r="BX556" s="25"/>
      <c r="BY556" s="25"/>
      <c r="BZ556" s="25"/>
      <c r="CA556" s="25"/>
      <c r="CB556" s="25"/>
      <c r="CC556" s="25"/>
      <c r="CD556" s="25"/>
      <c r="CE556" s="25"/>
      <c r="CF556" s="25"/>
      <c r="CG556" s="25"/>
      <c r="CH556" s="25"/>
      <c r="CI556" s="25"/>
    </row>
    <row r="557" spans="1:87" ht="14">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c r="AH557" s="25"/>
      <c r="AI557" s="25"/>
      <c r="AJ557" s="25"/>
      <c r="AK557" s="25"/>
      <c r="AL557" s="25"/>
      <c r="AM557" s="25"/>
      <c r="AN557" s="25"/>
      <c r="AO557" s="25"/>
      <c r="AP557" s="25"/>
      <c r="AQ557" s="25"/>
      <c r="AR557" s="25"/>
      <c r="AS557" s="25"/>
      <c r="AT557" s="25"/>
      <c r="AU557" s="25"/>
      <c r="AV557" s="25"/>
      <c r="AW557" s="25"/>
      <c r="AX557" s="25"/>
      <c r="AY557" s="25"/>
      <c r="AZ557" s="25"/>
      <c r="BA557" s="25"/>
      <c r="BB557" s="25"/>
      <c r="BC557" s="25"/>
      <c r="BD557" s="25"/>
      <c r="BE557" s="25"/>
      <c r="BF557" s="25"/>
      <c r="BG557" s="25"/>
      <c r="BH557" s="25"/>
      <c r="BI557" s="25"/>
      <c r="BJ557" s="25"/>
      <c r="BK557" s="25"/>
      <c r="BL557" s="25"/>
      <c r="BM557" s="25"/>
      <c r="BN557" s="25"/>
      <c r="BO557" s="25"/>
      <c r="BP557" s="25"/>
      <c r="BQ557" s="25"/>
      <c r="BR557" s="25"/>
      <c r="BS557" s="25"/>
      <c r="BT557" s="25"/>
      <c r="BU557" s="25"/>
      <c r="BV557" s="25"/>
      <c r="BW557" s="25"/>
      <c r="BX557" s="25"/>
      <c r="BY557" s="25"/>
      <c r="BZ557" s="25"/>
      <c r="CA557" s="25"/>
      <c r="CB557" s="25"/>
      <c r="CC557" s="25"/>
      <c r="CD557" s="25"/>
      <c r="CE557" s="25"/>
      <c r="CF557" s="25"/>
      <c r="CG557" s="25"/>
      <c r="CH557" s="25"/>
      <c r="CI557" s="25"/>
    </row>
    <row r="558" spans="1:87" ht="14">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c r="AH558" s="25"/>
      <c r="AI558" s="25"/>
      <c r="AJ558" s="25"/>
      <c r="AK558" s="25"/>
      <c r="AL558" s="25"/>
      <c r="AM558" s="25"/>
      <c r="AN558" s="25"/>
      <c r="AO558" s="25"/>
      <c r="AP558" s="25"/>
      <c r="AQ558" s="25"/>
      <c r="AR558" s="25"/>
      <c r="AS558" s="25"/>
      <c r="AT558" s="25"/>
      <c r="AU558" s="25"/>
      <c r="AV558" s="25"/>
      <c r="AW558" s="25"/>
      <c r="AX558" s="25"/>
      <c r="AY558" s="25"/>
      <c r="AZ558" s="25"/>
      <c r="BA558" s="25"/>
      <c r="BB558" s="25"/>
      <c r="BC558" s="25"/>
      <c r="BD558" s="25"/>
      <c r="BE558" s="25"/>
      <c r="BF558" s="25"/>
      <c r="BG558" s="25"/>
      <c r="BH558" s="25"/>
      <c r="BI558" s="25"/>
      <c r="BJ558" s="25"/>
      <c r="BK558" s="25"/>
      <c r="BL558" s="25"/>
      <c r="BM558" s="25"/>
      <c r="BN558" s="25"/>
      <c r="BO558" s="25"/>
      <c r="BP558" s="25"/>
      <c r="BQ558" s="25"/>
      <c r="BR558" s="25"/>
      <c r="BS558" s="25"/>
      <c r="BT558" s="25"/>
      <c r="BU558" s="25"/>
      <c r="BV558" s="25"/>
      <c r="BW558" s="25"/>
      <c r="BX558" s="25"/>
      <c r="BY558" s="25"/>
      <c r="BZ558" s="25"/>
      <c r="CA558" s="25"/>
      <c r="CB558" s="25"/>
      <c r="CC558" s="25"/>
      <c r="CD558" s="25"/>
      <c r="CE558" s="25"/>
      <c r="CF558" s="25"/>
      <c r="CG558" s="25"/>
      <c r="CH558" s="25"/>
      <c r="CI558" s="25"/>
    </row>
    <row r="559" spans="1:87" ht="14">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c r="AH559" s="25"/>
      <c r="AI559" s="25"/>
      <c r="AJ559" s="25"/>
      <c r="AK559" s="25"/>
      <c r="AL559" s="25"/>
      <c r="AM559" s="25"/>
      <c r="AN559" s="25"/>
      <c r="AO559" s="25"/>
      <c r="AP559" s="25"/>
      <c r="AQ559" s="25"/>
      <c r="AR559" s="25"/>
      <c r="AS559" s="25"/>
      <c r="AT559" s="25"/>
      <c r="AU559" s="25"/>
      <c r="AV559" s="25"/>
      <c r="AW559" s="25"/>
      <c r="AX559" s="25"/>
      <c r="AY559" s="25"/>
      <c r="AZ559" s="25"/>
      <c r="BA559" s="25"/>
      <c r="BB559" s="25"/>
      <c r="BC559" s="25"/>
      <c r="BD559" s="25"/>
      <c r="BE559" s="25"/>
      <c r="BF559" s="25"/>
      <c r="BG559" s="25"/>
      <c r="BH559" s="25"/>
      <c r="BI559" s="25"/>
      <c r="BJ559" s="25"/>
      <c r="BK559" s="25"/>
      <c r="BL559" s="25"/>
      <c r="BM559" s="25"/>
      <c r="BN559" s="25"/>
      <c r="BO559" s="25"/>
      <c r="BP559" s="25"/>
      <c r="BQ559" s="25"/>
      <c r="BR559" s="25"/>
      <c r="BS559" s="25"/>
      <c r="BT559" s="25"/>
      <c r="BU559" s="25"/>
      <c r="BV559" s="25"/>
      <c r="BW559" s="25"/>
      <c r="BX559" s="25"/>
      <c r="BY559" s="25"/>
      <c r="BZ559" s="25"/>
      <c r="CA559" s="25"/>
      <c r="CB559" s="25"/>
      <c r="CC559" s="25"/>
      <c r="CD559" s="25"/>
      <c r="CE559" s="25"/>
      <c r="CF559" s="25"/>
      <c r="CG559" s="25"/>
      <c r="CH559" s="25"/>
      <c r="CI559" s="25"/>
    </row>
    <row r="560" spans="1:87" ht="14">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c r="AH560" s="25"/>
      <c r="AI560" s="25"/>
      <c r="AJ560" s="25"/>
      <c r="AK560" s="25"/>
      <c r="AL560" s="25"/>
      <c r="AM560" s="25"/>
      <c r="AN560" s="25"/>
      <c r="AO560" s="25"/>
      <c r="AP560" s="25"/>
      <c r="AQ560" s="25"/>
      <c r="AR560" s="25"/>
      <c r="AS560" s="25"/>
      <c r="AT560" s="25"/>
      <c r="AU560" s="25"/>
      <c r="AV560" s="25"/>
      <c r="AW560" s="25"/>
      <c r="AX560" s="25"/>
      <c r="AY560" s="25"/>
      <c r="AZ560" s="25"/>
      <c r="BA560" s="25"/>
      <c r="BB560" s="25"/>
      <c r="BC560" s="25"/>
      <c r="BD560" s="25"/>
      <c r="BE560" s="25"/>
      <c r="BF560" s="25"/>
      <c r="BG560" s="25"/>
      <c r="BH560" s="25"/>
      <c r="BI560" s="25"/>
      <c r="BJ560" s="25"/>
      <c r="BK560" s="25"/>
      <c r="BL560" s="25"/>
      <c r="BM560" s="25"/>
      <c r="BN560" s="25"/>
      <c r="BO560" s="25"/>
      <c r="BP560" s="25"/>
      <c r="BQ560" s="25"/>
      <c r="BR560" s="25"/>
      <c r="BS560" s="25"/>
      <c r="BT560" s="25"/>
      <c r="BU560" s="25"/>
      <c r="BV560" s="25"/>
      <c r="BW560" s="25"/>
      <c r="BX560" s="25"/>
      <c r="BY560" s="25"/>
      <c r="BZ560" s="25"/>
      <c r="CA560" s="25"/>
      <c r="CB560" s="25"/>
      <c r="CC560" s="25"/>
      <c r="CD560" s="25"/>
      <c r="CE560" s="25"/>
      <c r="CF560" s="25"/>
      <c r="CG560" s="25"/>
      <c r="CH560" s="25"/>
      <c r="CI560" s="25"/>
    </row>
    <row r="561" spans="1:87" ht="14">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c r="AH561" s="25"/>
      <c r="AI561" s="25"/>
      <c r="AJ561" s="25"/>
      <c r="AK561" s="25"/>
      <c r="AL561" s="25"/>
      <c r="AM561" s="25"/>
      <c r="AN561" s="25"/>
      <c r="AO561" s="25"/>
      <c r="AP561" s="25"/>
      <c r="AQ561" s="25"/>
      <c r="AR561" s="25"/>
      <c r="AS561" s="25"/>
      <c r="AT561" s="25"/>
      <c r="AU561" s="25"/>
      <c r="AV561" s="25"/>
      <c r="AW561" s="25"/>
      <c r="AX561" s="25"/>
      <c r="AY561" s="25"/>
      <c r="AZ561" s="25"/>
      <c r="BA561" s="25"/>
      <c r="BB561" s="25"/>
      <c r="BC561" s="25"/>
      <c r="BD561" s="25"/>
      <c r="BE561" s="25"/>
      <c r="BF561" s="25"/>
      <c r="BG561" s="25"/>
      <c r="BH561" s="25"/>
      <c r="BI561" s="25"/>
      <c r="BJ561" s="25"/>
      <c r="BK561" s="25"/>
      <c r="BL561" s="25"/>
      <c r="BM561" s="25"/>
      <c r="BN561" s="25"/>
      <c r="BO561" s="25"/>
      <c r="BP561" s="25"/>
      <c r="BQ561" s="25"/>
      <c r="BR561" s="25"/>
      <c r="BS561" s="25"/>
      <c r="BT561" s="25"/>
      <c r="BU561" s="25"/>
      <c r="BV561" s="25"/>
      <c r="BW561" s="25"/>
      <c r="BX561" s="25"/>
      <c r="BY561" s="25"/>
      <c r="BZ561" s="25"/>
      <c r="CA561" s="25"/>
      <c r="CB561" s="25"/>
      <c r="CC561" s="25"/>
      <c r="CD561" s="25"/>
      <c r="CE561" s="25"/>
      <c r="CF561" s="25"/>
      <c r="CG561" s="25"/>
      <c r="CH561" s="25"/>
      <c r="CI561" s="25"/>
    </row>
    <row r="562" spans="1:87" ht="14">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c r="AH562" s="25"/>
      <c r="AI562" s="25"/>
      <c r="AJ562" s="25"/>
      <c r="AK562" s="25"/>
      <c r="AL562" s="25"/>
      <c r="AM562" s="25"/>
      <c r="AN562" s="25"/>
      <c r="AO562" s="25"/>
      <c r="AP562" s="25"/>
      <c r="AQ562" s="25"/>
      <c r="AR562" s="25"/>
      <c r="AS562" s="25"/>
      <c r="AT562" s="25"/>
      <c r="AU562" s="25"/>
      <c r="AV562" s="25"/>
      <c r="AW562" s="25"/>
      <c r="AX562" s="25"/>
      <c r="AY562" s="25"/>
      <c r="AZ562" s="25"/>
      <c r="BA562" s="25"/>
      <c r="BB562" s="25"/>
      <c r="BC562" s="25"/>
      <c r="BD562" s="25"/>
      <c r="BE562" s="25"/>
      <c r="BF562" s="25"/>
      <c r="BG562" s="25"/>
      <c r="BH562" s="25"/>
      <c r="BI562" s="25"/>
      <c r="BJ562" s="25"/>
      <c r="BK562" s="25"/>
      <c r="BL562" s="25"/>
      <c r="BM562" s="25"/>
      <c r="BN562" s="25"/>
      <c r="BO562" s="25"/>
      <c r="BP562" s="25"/>
      <c r="BQ562" s="25"/>
      <c r="BR562" s="25"/>
      <c r="BS562" s="25"/>
      <c r="BT562" s="25"/>
      <c r="BU562" s="25"/>
      <c r="BV562" s="25"/>
      <c r="BW562" s="25"/>
      <c r="BX562" s="25"/>
      <c r="BY562" s="25"/>
      <c r="BZ562" s="25"/>
      <c r="CA562" s="25"/>
      <c r="CB562" s="25"/>
      <c r="CC562" s="25"/>
      <c r="CD562" s="25"/>
      <c r="CE562" s="25"/>
      <c r="CF562" s="25"/>
      <c r="CG562" s="25"/>
      <c r="CH562" s="25"/>
      <c r="CI562" s="25"/>
    </row>
    <row r="563" spans="1:87" ht="14">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c r="AH563" s="25"/>
      <c r="AI563" s="25"/>
      <c r="AJ563" s="25"/>
      <c r="AK563" s="25"/>
      <c r="AL563" s="25"/>
      <c r="AM563" s="25"/>
      <c r="AN563" s="25"/>
      <c r="AO563" s="25"/>
      <c r="AP563" s="25"/>
      <c r="AQ563" s="25"/>
      <c r="AR563" s="25"/>
      <c r="AS563" s="25"/>
      <c r="AT563" s="25"/>
      <c r="AU563" s="25"/>
      <c r="AV563" s="25"/>
      <c r="AW563" s="25"/>
      <c r="AX563" s="25"/>
      <c r="AY563" s="25"/>
      <c r="AZ563" s="25"/>
      <c r="BA563" s="25"/>
      <c r="BB563" s="25"/>
      <c r="BC563" s="25"/>
      <c r="BD563" s="25"/>
      <c r="BE563" s="25"/>
      <c r="BF563" s="25"/>
      <c r="BG563" s="25"/>
      <c r="BH563" s="25"/>
      <c r="BI563" s="25"/>
      <c r="BJ563" s="25"/>
      <c r="BK563" s="25"/>
      <c r="BL563" s="25"/>
      <c r="BM563" s="25"/>
      <c r="BN563" s="25"/>
      <c r="BO563" s="25"/>
      <c r="BP563" s="25"/>
      <c r="BQ563" s="25"/>
      <c r="BR563" s="25"/>
      <c r="BS563" s="25"/>
      <c r="BT563" s="25"/>
      <c r="BU563" s="25"/>
      <c r="BV563" s="25"/>
      <c r="BW563" s="25"/>
      <c r="BX563" s="25"/>
      <c r="BY563" s="25"/>
      <c r="BZ563" s="25"/>
      <c r="CA563" s="25"/>
      <c r="CB563" s="25"/>
      <c r="CC563" s="25"/>
      <c r="CD563" s="25"/>
      <c r="CE563" s="25"/>
      <c r="CF563" s="25"/>
      <c r="CG563" s="25"/>
      <c r="CH563" s="25"/>
      <c r="CI563" s="25"/>
    </row>
    <row r="564" spans="1:87" ht="1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c r="AH564" s="25"/>
      <c r="AI564" s="25"/>
      <c r="AJ564" s="25"/>
      <c r="AK564" s="25"/>
      <c r="AL564" s="25"/>
      <c r="AM564" s="25"/>
      <c r="AN564" s="25"/>
      <c r="AO564" s="25"/>
      <c r="AP564" s="25"/>
      <c r="AQ564" s="25"/>
      <c r="AR564" s="25"/>
      <c r="AS564" s="25"/>
      <c r="AT564" s="25"/>
      <c r="AU564" s="25"/>
      <c r="AV564" s="25"/>
      <c r="AW564" s="25"/>
      <c r="AX564" s="25"/>
      <c r="AY564" s="25"/>
      <c r="AZ564" s="25"/>
      <c r="BA564" s="25"/>
      <c r="BB564" s="25"/>
      <c r="BC564" s="25"/>
      <c r="BD564" s="25"/>
      <c r="BE564" s="25"/>
      <c r="BF564" s="25"/>
      <c r="BG564" s="25"/>
      <c r="BH564" s="25"/>
      <c r="BI564" s="25"/>
      <c r="BJ564" s="25"/>
      <c r="BK564" s="25"/>
      <c r="BL564" s="25"/>
      <c r="BM564" s="25"/>
      <c r="BN564" s="25"/>
      <c r="BO564" s="25"/>
      <c r="BP564" s="25"/>
      <c r="BQ564" s="25"/>
      <c r="BR564" s="25"/>
      <c r="BS564" s="25"/>
      <c r="BT564" s="25"/>
      <c r="BU564" s="25"/>
      <c r="BV564" s="25"/>
      <c r="BW564" s="25"/>
      <c r="BX564" s="25"/>
      <c r="BY564" s="25"/>
      <c r="BZ564" s="25"/>
      <c r="CA564" s="25"/>
      <c r="CB564" s="25"/>
      <c r="CC564" s="25"/>
      <c r="CD564" s="25"/>
      <c r="CE564" s="25"/>
      <c r="CF564" s="25"/>
      <c r="CG564" s="25"/>
      <c r="CH564" s="25"/>
      <c r="CI564" s="25"/>
    </row>
    <row r="565" spans="1:87" ht="14">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c r="AH565" s="25"/>
      <c r="AI565" s="25"/>
      <c r="AJ565" s="25"/>
      <c r="AK565" s="25"/>
      <c r="AL565" s="25"/>
      <c r="AM565" s="25"/>
      <c r="AN565" s="25"/>
      <c r="AO565" s="25"/>
      <c r="AP565" s="25"/>
      <c r="AQ565" s="25"/>
      <c r="AR565" s="25"/>
      <c r="AS565" s="25"/>
      <c r="AT565" s="25"/>
      <c r="AU565" s="25"/>
      <c r="AV565" s="25"/>
      <c r="AW565" s="25"/>
      <c r="AX565" s="25"/>
      <c r="AY565" s="25"/>
      <c r="AZ565" s="25"/>
      <c r="BA565" s="25"/>
      <c r="BB565" s="25"/>
      <c r="BC565" s="25"/>
      <c r="BD565" s="25"/>
      <c r="BE565" s="25"/>
      <c r="BF565" s="25"/>
      <c r="BG565" s="25"/>
      <c r="BH565" s="25"/>
      <c r="BI565" s="25"/>
      <c r="BJ565" s="25"/>
      <c r="BK565" s="25"/>
      <c r="BL565" s="25"/>
      <c r="BM565" s="25"/>
      <c r="BN565" s="25"/>
      <c r="BO565" s="25"/>
      <c r="BP565" s="25"/>
      <c r="BQ565" s="25"/>
      <c r="BR565" s="25"/>
      <c r="BS565" s="25"/>
      <c r="BT565" s="25"/>
      <c r="BU565" s="25"/>
      <c r="BV565" s="25"/>
      <c r="BW565" s="25"/>
      <c r="BX565" s="25"/>
      <c r="BY565" s="25"/>
      <c r="BZ565" s="25"/>
      <c r="CA565" s="25"/>
      <c r="CB565" s="25"/>
      <c r="CC565" s="25"/>
      <c r="CD565" s="25"/>
      <c r="CE565" s="25"/>
      <c r="CF565" s="25"/>
      <c r="CG565" s="25"/>
      <c r="CH565" s="25"/>
      <c r="CI565" s="25"/>
    </row>
    <row r="566" spans="1:87" ht="14">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c r="AH566" s="25"/>
      <c r="AI566" s="25"/>
      <c r="AJ566" s="25"/>
      <c r="AK566" s="25"/>
      <c r="AL566" s="25"/>
      <c r="AM566" s="25"/>
      <c r="AN566" s="25"/>
      <c r="AO566" s="25"/>
      <c r="AP566" s="25"/>
      <c r="AQ566" s="25"/>
      <c r="AR566" s="25"/>
      <c r="AS566" s="25"/>
      <c r="AT566" s="25"/>
      <c r="AU566" s="25"/>
      <c r="AV566" s="25"/>
      <c r="AW566" s="25"/>
      <c r="AX566" s="25"/>
      <c r="AY566" s="25"/>
      <c r="AZ566" s="25"/>
      <c r="BA566" s="25"/>
      <c r="BB566" s="25"/>
      <c r="BC566" s="25"/>
      <c r="BD566" s="25"/>
      <c r="BE566" s="25"/>
      <c r="BF566" s="25"/>
      <c r="BG566" s="25"/>
      <c r="BH566" s="25"/>
      <c r="BI566" s="25"/>
      <c r="BJ566" s="25"/>
      <c r="BK566" s="25"/>
      <c r="BL566" s="25"/>
      <c r="BM566" s="25"/>
      <c r="BN566" s="25"/>
      <c r="BO566" s="25"/>
      <c r="BP566" s="25"/>
      <c r="BQ566" s="25"/>
      <c r="BR566" s="25"/>
      <c r="BS566" s="25"/>
      <c r="BT566" s="25"/>
      <c r="BU566" s="25"/>
      <c r="BV566" s="25"/>
      <c r="BW566" s="25"/>
      <c r="BX566" s="25"/>
      <c r="BY566" s="25"/>
      <c r="BZ566" s="25"/>
      <c r="CA566" s="25"/>
      <c r="CB566" s="25"/>
      <c r="CC566" s="25"/>
      <c r="CD566" s="25"/>
      <c r="CE566" s="25"/>
      <c r="CF566" s="25"/>
      <c r="CG566" s="25"/>
      <c r="CH566" s="25"/>
      <c r="CI566" s="25"/>
    </row>
    <row r="567" spans="1:87" ht="14">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c r="AH567" s="25"/>
      <c r="AI567" s="25"/>
      <c r="AJ567" s="25"/>
      <c r="AK567" s="25"/>
      <c r="AL567" s="25"/>
      <c r="AM567" s="25"/>
      <c r="AN567" s="25"/>
      <c r="AO567" s="25"/>
      <c r="AP567" s="25"/>
      <c r="AQ567" s="25"/>
      <c r="AR567" s="25"/>
      <c r="AS567" s="25"/>
      <c r="AT567" s="25"/>
      <c r="AU567" s="25"/>
      <c r="AV567" s="25"/>
      <c r="AW567" s="25"/>
      <c r="AX567" s="25"/>
      <c r="AY567" s="25"/>
      <c r="AZ567" s="25"/>
      <c r="BA567" s="25"/>
      <c r="BB567" s="25"/>
      <c r="BC567" s="25"/>
      <c r="BD567" s="25"/>
      <c r="BE567" s="25"/>
      <c r="BF567" s="25"/>
      <c r="BG567" s="25"/>
      <c r="BH567" s="25"/>
      <c r="BI567" s="25"/>
      <c r="BJ567" s="25"/>
      <c r="BK567" s="25"/>
      <c r="BL567" s="25"/>
      <c r="BM567" s="25"/>
      <c r="BN567" s="25"/>
      <c r="BO567" s="25"/>
      <c r="BP567" s="25"/>
      <c r="BQ567" s="25"/>
      <c r="BR567" s="25"/>
      <c r="BS567" s="25"/>
      <c r="BT567" s="25"/>
      <c r="BU567" s="25"/>
      <c r="BV567" s="25"/>
      <c r="BW567" s="25"/>
      <c r="BX567" s="25"/>
      <c r="BY567" s="25"/>
      <c r="BZ567" s="25"/>
      <c r="CA567" s="25"/>
      <c r="CB567" s="25"/>
      <c r="CC567" s="25"/>
      <c r="CD567" s="25"/>
      <c r="CE567" s="25"/>
      <c r="CF567" s="25"/>
      <c r="CG567" s="25"/>
      <c r="CH567" s="25"/>
      <c r="CI567" s="25"/>
    </row>
    <row r="568" spans="1:87" ht="14">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c r="AH568" s="25"/>
      <c r="AI568" s="25"/>
      <c r="AJ568" s="25"/>
      <c r="AK568" s="25"/>
      <c r="AL568" s="25"/>
      <c r="AM568" s="25"/>
      <c r="AN568" s="25"/>
      <c r="AO568" s="25"/>
      <c r="AP568" s="25"/>
      <c r="AQ568" s="25"/>
      <c r="AR568" s="25"/>
      <c r="AS568" s="25"/>
      <c r="AT568" s="25"/>
      <c r="AU568" s="25"/>
      <c r="AV568" s="25"/>
      <c r="AW568" s="25"/>
      <c r="AX568" s="25"/>
      <c r="AY568" s="25"/>
      <c r="AZ568" s="25"/>
      <c r="BA568" s="25"/>
      <c r="BB568" s="25"/>
      <c r="BC568" s="25"/>
      <c r="BD568" s="25"/>
      <c r="BE568" s="25"/>
      <c r="BF568" s="25"/>
      <c r="BG568" s="25"/>
      <c r="BH568" s="25"/>
      <c r="BI568" s="25"/>
      <c r="BJ568" s="25"/>
      <c r="BK568" s="25"/>
      <c r="BL568" s="25"/>
      <c r="BM568" s="25"/>
      <c r="BN568" s="25"/>
      <c r="BO568" s="25"/>
      <c r="BP568" s="25"/>
      <c r="BQ568" s="25"/>
      <c r="BR568" s="25"/>
      <c r="BS568" s="25"/>
      <c r="BT568" s="25"/>
      <c r="BU568" s="25"/>
      <c r="BV568" s="25"/>
      <c r="BW568" s="25"/>
      <c r="BX568" s="25"/>
      <c r="BY568" s="25"/>
      <c r="BZ568" s="25"/>
      <c r="CA568" s="25"/>
      <c r="CB568" s="25"/>
      <c r="CC568" s="25"/>
      <c r="CD568" s="25"/>
      <c r="CE568" s="25"/>
      <c r="CF568" s="25"/>
      <c r="CG568" s="25"/>
      <c r="CH568" s="25"/>
      <c r="CI568" s="25"/>
    </row>
    <row r="569" spans="1:87" ht="14">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c r="AH569" s="25"/>
      <c r="AI569" s="25"/>
      <c r="AJ569" s="25"/>
      <c r="AK569" s="25"/>
      <c r="AL569" s="25"/>
      <c r="AM569" s="25"/>
      <c r="AN569" s="25"/>
      <c r="AO569" s="25"/>
      <c r="AP569" s="25"/>
      <c r="AQ569" s="25"/>
      <c r="AR569" s="25"/>
      <c r="AS569" s="25"/>
      <c r="AT569" s="25"/>
      <c r="AU569" s="25"/>
      <c r="AV569" s="25"/>
      <c r="AW569" s="25"/>
      <c r="AX569" s="25"/>
      <c r="AY569" s="25"/>
      <c r="AZ569" s="25"/>
      <c r="BA569" s="25"/>
      <c r="BB569" s="25"/>
      <c r="BC569" s="25"/>
      <c r="BD569" s="25"/>
      <c r="BE569" s="25"/>
      <c r="BF569" s="25"/>
      <c r="BG569" s="25"/>
      <c r="BH569" s="25"/>
      <c r="BI569" s="25"/>
      <c r="BJ569" s="25"/>
      <c r="BK569" s="25"/>
      <c r="BL569" s="25"/>
      <c r="BM569" s="25"/>
      <c r="BN569" s="25"/>
      <c r="BO569" s="25"/>
      <c r="BP569" s="25"/>
      <c r="BQ569" s="25"/>
      <c r="BR569" s="25"/>
      <c r="BS569" s="25"/>
      <c r="BT569" s="25"/>
      <c r="BU569" s="25"/>
      <c r="BV569" s="25"/>
      <c r="BW569" s="25"/>
      <c r="BX569" s="25"/>
      <c r="BY569" s="25"/>
      <c r="BZ569" s="25"/>
      <c r="CA569" s="25"/>
      <c r="CB569" s="25"/>
      <c r="CC569" s="25"/>
      <c r="CD569" s="25"/>
      <c r="CE569" s="25"/>
      <c r="CF569" s="25"/>
      <c r="CG569" s="25"/>
      <c r="CH569" s="25"/>
      <c r="CI569" s="25"/>
    </row>
    <row r="570" spans="1:87" ht="14">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c r="AH570" s="25"/>
      <c r="AI570" s="25"/>
      <c r="AJ570" s="25"/>
      <c r="AK570" s="25"/>
      <c r="AL570" s="25"/>
      <c r="AM570" s="25"/>
      <c r="AN570" s="25"/>
      <c r="AO570" s="25"/>
      <c r="AP570" s="25"/>
      <c r="AQ570" s="25"/>
      <c r="AR570" s="25"/>
      <c r="AS570" s="25"/>
      <c r="AT570" s="25"/>
      <c r="AU570" s="25"/>
      <c r="AV570" s="25"/>
      <c r="AW570" s="25"/>
      <c r="AX570" s="25"/>
      <c r="AY570" s="25"/>
      <c r="AZ570" s="25"/>
      <c r="BA570" s="25"/>
      <c r="BB570" s="25"/>
      <c r="BC570" s="25"/>
      <c r="BD570" s="25"/>
      <c r="BE570" s="25"/>
      <c r="BF570" s="25"/>
      <c r="BG570" s="25"/>
      <c r="BH570" s="25"/>
      <c r="BI570" s="25"/>
      <c r="BJ570" s="25"/>
      <c r="BK570" s="25"/>
      <c r="BL570" s="25"/>
      <c r="BM570" s="25"/>
      <c r="BN570" s="25"/>
      <c r="BO570" s="25"/>
      <c r="BP570" s="25"/>
      <c r="BQ570" s="25"/>
      <c r="BR570" s="25"/>
      <c r="BS570" s="25"/>
      <c r="BT570" s="25"/>
      <c r="BU570" s="25"/>
      <c r="BV570" s="25"/>
      <c r="BW570" s="25"/>
      <c r="BX570" s="25"/>
      <c r="BY570" s="25"/>
      <c r="BZ570" s="25"/>
      <c r="CA570" s="25"/>
      <c r="CB570" s="25"/>
      <c r="CC570" s="25"/>
      <c r="CD570" s="25"/>
      <c r="CE570" s="25"/>
      <c r="CF570" s="25"/>
      <c r="CG570" s="25"/>
      <c r="CH570" s="25"/>
      <c r="CI570" s="25"/>
    </row>
    <row r="571" spans="1:87" ht="14">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c r="AH571" s="25"/>
      <c r="AI571" s="25"/>
      <c r="AJ571" s="25"/>
      <c r="AK571" s="25"/>
      <c r="AL571" s="25"/>
      <c r="AM571" s="25"/>
      <c r="AN571" s="25"/>
      <c r="AO571" s="25"/>
      <c r="AP571" s="25"/>
      <c r="AQ571" s="25"/>
      <c r="AR571" s="25"/>
      <c r="AS571" s="25"/>
      <c r="AT571" s="25"/>
      <c r="AU571" s="25"/>
      <c r="AV571" s="25"/>
      <c r="AW571" s="25"/>
      <c r="AX571" s="25"/>
      <c r="AY571" s="25"/>
      <c r="AZ571" s="25"/>
      <c r="BA571" s="25"/>
      <c r="BB571" s="25"/>
      <c r="BC571" s="25"/>
      <c r="BD571" s="25"/>
      <c r="BE571" s="25"/>
      <c r="BF571" s="25"/>
      <c r="BG571" s="25"/>
      <c r="BH571" s="25"/>
      <c r="BI571" s="25"/>
      <c r="BJ571" s="25"/>
      <c r="BK571" s="25"/>
      <c r="BL571" s="25"/>
      <c r="BM571" s="25"/>
      <c r="BN571" s="25"/>
      <c r="BO571" s="25"/>
      <c r="BP571" s="25"/>
      <c r="BQ571" s="25"/>
      <c r="BR571" s="25"/>
      <c r="BS571" s="25"/>
      <c r="BT571" s="25"/>
      <c r="BU571" s="25"/>
      <c r="BV571" s="25"/>
      <c r="BW571" s="25"/>
      <c r="BX571" s="25"/>
      <c r="BY571" s="25"/>
      <c r="BZ571" s="25"/>
      <c r="CA571" s="25"/>
      <c r="CB571" s="25"/>
      <c r="CC571" s="25"/>
      <c r="CD571" s="25"/>
      <c r="CE571" s="25"/>
      <c r="CF571" s="25"/>
      <c r="CG571" s="25"/>
      <c r="CH571" s="25"/>
      <c r="CI571" s="25"/>
    </row>
    <row r="572" spans="1:87" ht="14">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c r="AH572" s="25"/>
      <c r="AI572" s="25"/>
      <c r="AJ572" s="25"/>
      <c r="AK572" s="25"/>
      <c r="AL572" s="25"/>
      <c r="AM572" s="25"/>
      <c r="AN572" s="25"/>
      <c r="AO572" s="25"/>
      <c r="AP572" s="25"/>
      <c r="AQ572" s="25"/>
      <c r="AR572" s="25"/>
      <c r="AS572" s="25"/>
      <c r="AT572" s="25"/>
      <c r="AU572" s="25"/>
      <c r="AV572" s="25"/>
      <c r="AW572" s="25"/>
      <c r="AX572" s="25"/>
      <c r="AY572" s="25"/>
      <c r="AZ572" s="25"/>
      <c r="BA572" s="25"/>
      <c r="BB572" s="25"/>
      <c r="BC572" s="25"/>
      <c r="BD572" s="25"/>
      <c r="BE572" s="25"/>
      <c r="BF572" s="25"/>
      <c r="BG572" s="25"/>
      <c r="BH572" s="25"/>
      <c r="BI572" s="25"/>
      <c r="BJ572" s="25"/>
      <c r="BK572" s="25"/>
      <c r="BL572" s="25"/>
      <c r="BM572" s="25"/>
      <c r="BN572" s="25"/>
      <c r="BO572" s="25"/>
      <c r="BP572" s="25"/>
      <c r="BQ572" s="25"/>
      <c r="BR572" s="25"/>
      <c r="BS572" s="25"/>
      <c r="BT572" s="25"/>
      <c r="BU572" s="25"/>
      <c r="BV572" s="25"/>
      <c r="BW572" s="25"/>
      <c r="BX572" s="25"/>
      <c r="BY572" s="25"/>
      <c r="BZ572" s="25"/>
      <c r="CA572" s="25"/>
      <c r="CB572" s="25"/>
      <c r="CC572" s="25"/>
      <c r="CD572" s="25"/>
      <c r="CE572" s="25"/>
      <c r="CF572" s="25"/>
      <c r="CG572" s="25"/>
      <c r="CH572" s="25"/>
      <c r="CI572" s="25"/>
    </row>
    <row r="573" spans="1:87" ht="14">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c r="AH573" s="25"/>
      <c r="AI573" s="25"/>
      <c r="AJ573" s="25"/>
      <c r="AK573" s="25"/>
      <c r="AL573" s="25"/>
      <c r="AM573" s="25"/>
      <c r="AN573" s="25"/>
      <c r="AO573" s="25"/>
      <c r="AP573" s="25"/>
      <c r="AQ573" s="25"/>
      <c r="AR573" s="25"/>
      <c r="AS573" s="25"/>
      <c r="AT573" s="25"/>
      <c r="AU573" s="25"/>
      <c r="AV573" s="25"/>
      <c r="AW573" s="25"/>
      <c r="AX573" s="25"/>
      <c r="AY573" s="25"/>
      <c r="AZ573" s="25"/>
      <c r="BA573" s="25"/>
      <c r="BB573" s="25"/>
      <c r="BC573" s="25"/>
      <c r="BD573" s="25"/>
      <c r="BE573" s="25"/>
      <c r="BF573" s="25"/>
      <c r="BG573" s="25"/>
      <c r="BH573" s="25"/>
      <c r="BI573" s="25"/>
      <c r="BJ573" s="25"/>
      <c r="BK573" s="25"/>
      <c r="BL573" s="25"/>
      <c r="BM573" s="25"/>
      <c r="BN573" s="25"/>
      <c r="BO573" s="25"/>
      <c r="BP573" s="25"/>
      <c r="BQ573" s="25"/>
      <c r="BR573" s="25"/>
      <c r="BS573" s="25"/>
      <c r="BT573" s="25"/>
      <c r="BU573" s="25"/>
      <c r="BV573" s="25"/>
      <c r="BW573" s="25"/>
      <c r="BX573" s="25"/>
      <c r="BY573" s="25"/>
      <c r="BZ573" s="25"/>
      <c r="CA573" s="25"/>
      <c r="CB573" s="25"/>
      <c r="CC573" s="25"/>
      <c r="CD573" s="25"/>
      <c r="CE573" s="25"/>
      <c r="CF573" s="25"/>
      <c r="CG573" s="25"/>
      <c r="CH573" s="25"/>
      <c r="CI573" s="25"/>
    </row>
    <row r="574" spans="1:87" ht="1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c r="AH574" s="25"/>
      <c r="AI574" s="25"/>
      <c r="AJ574" s="25"/>
      <c r="AK574" s="25"/>
      <c r="AL574" s="25"/>
      <c r="AM574" s="25"/>
      <c r="AN574" s="25"/>
      <c r="AO574" s="25"/>
      <c r="AP574" s="25"/>
      <c r="AQ574" s="25"/>
      <c r="AR574" s="25"/>
      <c r="AS574" s="25"/>
      <c r="AT574" s="25"/>
      <c r="AU574" s="25"/>
      <c r="AV574" s="25"/>
      <c r="AW574" s="25"/>
      <c r="AX574" s="25"/>
      <c r="AY574" s="25"/>
      <c r="AZ574" s="25"/>
      <c r="BA574" s="25"/>
      <c r="BB574" s="25"/>
      <c r="BC574" s="25"/>
      <c r="BD574" s="25"/>
      <c r="BE574" s="25"/>
      <c r="BF574" s="25"/>
      <c r="BG574" s="25"/>
      <c r="BH574" s="25"/>
      <c r="BI574" s="25"/>
      <c r="BJ574" s="25"/>
      <c r="BK574" s="25"/>
      <c r="BL574" s="25"/>
      <c r="BM574" s="25"/>
      <c r="BN574" s="25"/>
      <c r="BO574" s="25"/>
      <c r="BP574" s="25"/>
      <c r="BQ574" s="25"/>
      <c r="BR574" s="25"/>
      <c r="BS574" s="25"/>
      <c r="BT574" s="25"/>
      <c r="BU574" s="25"/>
      <c r="BV574" s="25"/>
      <c r="BW574" s="25"/>
      <c r="BX574" s="25"/>
      <c r="BY574" s="25"/>
      <c r="BZ574" s="25"/>
      <c r="CA574" s="25"/>
      <c r="CB574" s="25"/>
      <c r="CC574" s="25"/>
      <c r="CD574" s="25"/>
      <c r="CE574" s="25"/>
      <c r="CF574" s="25"/>
      <c r="CG574" s="25"/>
      <c r="CH574" s="25"/>
      <c r="CI574" s="25"/>
    </row>
    <row r="575" spans="1:87" ht="14">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c r="AH575" s="25"/>
      <c r="AI575" s="25"/>
      <c r="AJ575" s="25"/>
      <c r="AK575" s="25"/>
      <c r="AL575" s="25"/>
      <c r="AM575" s="25"/>
      <c r="AN575" s="25"/>
      <c r="AO575" s="25"/>
      <c r="AP575" s="25"/>
      <c r="AQ575" s="25"/>
      <c r="AR575" s="25"/>
      <c r="AS575" s="25"/>
      <c r="AT575" s="25"/>
      <c r="AU575" s="25"/>
      <c r="AV575" s="25"/>
      <c r="AW575" s="25"/>
      <c r="AX575" s="25"/>
      <c r="AY575" s="25"/>
      <c r="AZ575" s="25"/>
      <c r="BA575" s="25"/>
      <c r="BB575" s="25"/>
      <c r="BC575" s="25"/>
      <c r="BD575" s="25"/>
      <c r="BE575" s="25"/>
      <c r="BF575" s="25"/>
      <c r="BG575" s="25"/>
      <c r="BH575" s="25"/>
      <c r="BI575" s="25"/>
      <c r="BJ575" s="25"/>
      <c r="BK575" s="25"/>
      <c r="BL575" s="25"/>
      <c r="BM575" s="25"/>
      <c r="BN575" s="25"/>
      <c r="BO575" s="25"/>
      <c r="BP575" s="25"/>
      <c r="BQ575" s="25"/>
      <c r="BR575" s="25"/>
      <c r="BS575" s="25"/>
      <c r="BT575" s="25"/>
      <c r="BU575" s="25"/>
      <c r="BV575" s="25"/>
      <c r="BW575" s="25"/>
      <c r="BX575" s="25"/>
      <c r="BY575" s="25"/>
      <c r="BZ575" s="25"/>
      <c r="CA575" s="25"/>
      <c r="CB575" s="25"/>
      <c r="CC575" s="25"/>
      <c r="CD575" s="25"/>
      <c r="CE575" s="25"/>
      <c r="CF575" s="25"/>
      <c r="CG575" s="25"/>
      <c r="CH575" s="25"/>
      <c r="CI575" s="25"/>
    </row>
    <row r="576" spans="1:87" ht="14">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c r="AH576" s="25"/>
      <c r="AI576" s="25"/>
      <c r="AJ576" s="25"/>
      <c r="AK576" s="25"/>
      <c r="AL576" s="25"/>
      <c r="AM576" s="25"/>
      <c r="AN576" s="25"/>
      <c r="AO576" s="25"/>
      <c r="AP576" s="25"/>
      <c r="AQ576" s="25"/>
      <c r="AR576" s="25"/>
      <c r="AS576" s="25"/>
      <c r="AT576" s="25"/>
      <c r="AU576" s="25"/>
      <c r="AV576" s="25"/>
      <c r="AW576" s="25"/>
      <c r="AX576" s="25"/>
      <c r="AY576" s="25"/>
      <c r="AZ576" s="25"/>
      <c r="BA576" s="25"/>
      <c r="BB576" s="25"/>
      <c r="BC576" s="25"/>
      <c r="BD576" s="25"/>
      <c r="BE576" s="25"/>
      <c r="BF576" s="25"/>
      <c r="BG576" s="25"/>
      <c r="BH576" s="25"/>
      <c r="BI576" s="25"/>
      <c r="BJ576" s="25"/>
      <c r="BK576" s="25"/>
      <c r="BL576" s="25"/>
      <c r="BM576" s="25"/>
      <c r="BN576" s="25"/>
      <c r="BO576" s="25"/>
      <c r="BP576" s="25"/>
      <c r="BQ576" s="25"/>
      <c r="BR576" s="25"/>
      <c r="BS576" s="25"/>
      <c r="BT576" s="25"/>
      <c r="BU576" s="25"/>
      <c r="BV576" s="25"/>
      <c r="BW576" s="25"/>
      <c r="BX576" s="25"/>
      <c r="BY576" s="25"/>
      <c r="BZ576" s="25"/>
      <c r="CA576" s="25"/>
      <c r="CB576" s="25"/>
      <c r="CC576" s="25"/>
      <c r="CD576" s="25"/>
      <c r="CE576" s="25"/>
      <c r="CF576" s="25"/>
      <c r="CG576" s="25"/>
      <c r="CH576" s="25"/>
      <c r="CI576" s="25"/>
    </row>
    <row r="577" spans="1:87" ht="14">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c r="AH577" s="25"/>
      <c r="AI577" s="25"/>
      <c r="AJ577" s="25"/>
      <c r="AK577" s="25"/>
      <c r="AL577" s="25"/>
      <c r="AM577" s="25"/>
      <c r="AN577" s="25"/>
      <c r="AO577" s="25"/>
      <c r="AP577" s="25"/>
      <c r="AQ577" s="25"/>
      <c r="AR577" s="25"/>
      <c r="AS577" s="25"/>
      <c r="AT577" s="25"/>
      <c r="AU577" s="25"/>
      <c r="AV577" s="25"/>
      <c r="AW577" s="25"/>
      <c r="AX577" s="25"/>
      <c r="AY577" s="25"/>
      <c r="AZ577" s="25"/>
      <c r="BA577" s="25"/>
      <c r="BB577" s="25"/>
      <c r="BC577" s="25"/>
      <c r="BD577" s="25"/>
      <c r="BE577" s="25"/>
      <c r="BF577" s="25"/>
      <c r="BG577" s="25"/>
      <c r="BH577" s="25"/>
      <c r="BI577" s="25"/>
      <c r="BJ577" s="25"/>
      <c r="BK577" s="25"/>
      <c r="BL577" s="25"/>
      <c r="BM577" s="25"/>
      <c r="BN577" s="25"/>
      <c r="BO577" s="25"/>
      <c r="BP577" s="25"/>
      <c r="BQ577" s="25"/>
      <c r="BR577" s="25"/>
      <c r="BS577" s="25"/>
      <c r="BT577" s="25"/>
      <c r="BU577" s="25"/>
      <c r="BV577" s="25"/>
      <c r="BW577" s="25"/>
      <c r="BX577" s="25"/>
      <c r="BY577" s="25"/>
      <c r="BZ577" s="25"/>
      <c r="CA577" s="25"/>
      <c r="CB577" s="25"/>
      <c r="CC577" s="25"/>
      <c r="CD577" s="25"/>
      <c r="CE577" s="25"/>
      <c r="CF577" s="25"/>
      <c r="CG577" s="25"/>
      <c r="CH577" s="25"/>
      <c r="CI577" s="25"/>
    </row>
    <row r="578" spans="1:87" ht="14">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c r="AH578" s="25"/>
      <c r="AI578" s="25"/>
      <c r="AJ578" s="25"/>
      <c r="AK578" s="25"/>
      <c r="AL578" s="25"/>
      <c r="AM578" s="25"/>
      <c r="AN578" s="25"/>
      <c r="AO578" s="25"/>
      <c r="AP578" s="25"/>
      <c r="AQ578" s="25"/>
      <c r="AR578" s="25"/>
      <c r="AS578" s="25"/>
      <c r="AT578" s="25"/>
      <c r="AU578" s="25"/>
      <c r="AV578" s="25"/>
      <c r="AW578" s="25"/>
      <c r="AX578" s="25"/>
      <c r="AY578" s="25"/>
      <c r="AZ578" s="25"/>
      <c r="BA578" s="25"/>
      <c r="BB578" s="25"/>
      <c r="BC578" s="25"/>
      <c r="BD578" s="25"/>
      <c r="BE578" s="25"/>
      <c r="BF578" s="25"/>
      <c r="BG578" s="25"/>
      <c r="BH578" s="25"/>
      <c r="BI578" s="25"/>
      <c r="BJ578" s="25"/>
      <c r="BK578" s="25"/>
      <c r="BL578" s="25"/>
      <c r="BM578" s="25"/>
      <c r="BN578" s="25"/>
      <c r="BO578" s="25"/>
      <c r="BP578" s="25"/>
      <c r="BQ578" s="25"/>
      <c r="BR578" s="25"/>
      <c r="BS578" s="25"/>
      <c r="BT578" s="25"/>
      <c r="BU578" s="25"/>
      <c r="BV578" s="25"/>
      <c r="BW578" s="25"/>
      <c r="BX578" s="25"/>
      <c r="BY578" s="25"/>
      <c r="BZ578" s="25"/>
      <c r="CA578" s="25"/>
      <c r="CB578" s="25"/>
      <c r="CC578" s="25"/>
      <c r="CD578" s="25"/>
      <c r="CE578" s="25"/>
      <c r="CF578" s="25"/>
      <c r="CG578" s="25"/>
      <c r="CH578" s="25"/>
      <c r="CI578" s="25"/>
    </row>
    <row r="579" spans="1:87" ht="14">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c r="AH579" s="25"/>
      <c r="AI579" s="25"/>
      <c r="AJ579" s="25"/>
      <c r="AK579" s="25"/>
      <c r="AL579" s="25"/>
      <c r="AM579" s="25"/>
      <c r="AN579" s="25"/>
      <c r="AO579" s="25"/>
      <c r="AP579" s="25"/>
      <c r="AQ579" s="25"/>
      <c r="AR579" s="25"/>
      <c r="AS579" s="25"/>
      <c r="AT579" s="25"/>
      <c r="AU579" s="25"/>
      <c r="AV579" s="25"/>
      <c r="AW579" s="25"/>
      <c r="AX579" s="25"/>
      <c r="AY579" s="25"/>
      <c r="AZ579" s="25"/>
      <c r="BA579" s="25"/>
      <c r="BB579" s="25"/>
      <c r="BC579" s="25"/>
      <c r="BD579" s="25"/>
      <c r="BE579" s="25"/>
      <c r="BF579" s="25"/>
      <c r="BG579" s="25"/>
      <c r="BH579" s="25"/>
      <c r="BI579" s="25"/>
      <c r="BJ579" s="25"/>
      <c r="BK579" s="25"/>
      <c r="BL579" s="25"/>
      <c r="BM579" s="25"/>
      <c r="BN579" s="25"/>
      <c r="BO579" s="25"/>
      <c r="BP579" s="25"/>
      <c r="BQ579" s="25"/>
      <c r="BR579" s="25"/>
      <c r="BS579" s="25"/>
      <c r="BT579" s="25"/>
      <c r="BU579" s="25"/>
      <c r="BV579" s="25"/>
      <c r="BW579" s="25"/>
      <c r="BX579" s="25"/>
      <c r="BY579" s="25"/>
      <c r="BZ579" s="25"/>
      <c r="CA579" s="25"/>
      <c r="CB579" s="25"/>
      <c r="CC579" s="25"/>
      <c r="CD579" s="25"/>
      <c r="CE579" s="25"/>
      <c r="CF579" s="25"/>
      <c r="CG579" s="25"/>
      <c r="CH579" s="25"/>
      <c r="CI579" s="25"/>
    </row>
    <row r="580" spans="1:87" ht="14">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c r="AH580" s="25"/>
      <c r="AI580" s="25"/>
      <c r="AJ580" s="25"/>
      <c r="AK580" s="25"/>
      <c r="AL580" s="25"/>
      <c r="AM580" s="25"/>
      <c r="AN580" s="25"/>
      <c r="AO580" s="25"/>
      <c r="AP580" s="25"/>
      <c r="AQ580" s="25"/>
      <c r="AR580" s="25"/>
      <c r="AS580" s="25"/>
      <c r="AT580" s="25"/>
      <c r="AU580" s="25"/>
      <c r="AV580" s="25"/>
      <c r="AW580" s="25"/>
      <c r="AX580" s="25"/>
      <c r="AY580" s="25"/>
      <c r="AZ580" s="25"/>
      <c r="BA580" s="25"/>
      <c r="BB580" s="25"/>
      <c r="BC580" s="25"/>
      <c r="BD580" s="25"/>
      <c r="BE580" s="25"/>
      <c r="BF580" s="25"/>
      <c r="BG580" s="25"/>
      <c r="BH580" s="25"/>
      <c r="BI580" s="25"/>
      <c r="BJ580" s="25"/>
      <c r="BK580" s="25"/>
      <c r="BL580" s="25"/>
      <c r="BM580" s="25"/>
      <c r="BN580" s="25"/>
      <c r="BO580" s="25"/>
      <c r="BP580" s="25"/>
      <c r="BQ580" s="25"/>
      <c r="BR580" s="25"/>
      <c r="BS580" s="25"/>
      <c r="BT580" s="25"/>
      <c r="BU580" s="25"/>
      <c r="BV580" s="25"/>
      <c r="BW580" s="25"/>
      <c r="BX580" s="25"/>
      <c r="BY580" s="25"/>
      <c r="BZ580" s="25"/>
      <c r="CA580" s="25"/>
      <c r="CB580" s="25"/>
      <c r="CC580" s="25"/>
      <c r="CD580" s="25"/>
      <c r="CE580" s="25"/>
      <c r="CF580" s="25"/>
      <c r="CG580" s="25"/>
      <c r="CH580" s="25"/>
      <c r="CI580" s="25"/>
    </row>
    <row r="581" spans="1:87" ht="14">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c r="AH581" s="25"/>
      <c r="AI581" s="25"/>
      <c r="AJ581" s="25"/>
      <c r="AK581" s="25"/>
      <c r="AL581" s="25"/>
      <c r="AM581" s="25"/>
      <c r="AN581" s="25"/>
      <c r="AO581" s="25"/>
      <c r="AP581" s="25"/>
      <c r="AQ581" s="25"/>
      <c r="AR581" s="25"/>
      <c r="AS581" s="25"/>
      <c r="AT581" s="25"/>
      <c r="AU581" s="25"/>
      <c r="AV581" s="25"/>
      <c r="AW581" s="25"/>
      <c r="AX581" s="25"/>
      <c r="AY581" s="25"/>
      <c r="AZ581" s="25"/>
      <c r="BA581" s="25"/>
      <c r="BB581" s="25"/>
      <c r="BC581" s="25"/>
      <c r="BD581" s="25"/>
      <c r="BE581" s="25"/>
      <c r="BF581" s="25"/>
      <c r="BG581" s="25"/>
      <c r="BH581" s="25"/>
      <c r="BI581" s="25"/>
      <c r="BJ581" s="25"/>
      <c r="BK581" s="25"/>
      <c r="BL581" s="25"/>
      <c r="BM581" s="25"/>
      <c r="BN581" s="25"/>
      <c r="BO581" s="25"/>
      <c r="BP581" s="25"/>
      <c r="BQ581" s="25"/>
      <c r="BR581" s="25"/>
      <c r="BS581" s="25"/>
      <c r="BT581" s="25"/>
      <c r="BU581" s="25"/>
      <c r="BV581" s="25"/>
      <c r="BW581" s="25"/>
      <c r="BX581" s="25"/>
      <c r="BY581" s="25"/>
      <c r="BZ581" s="25"/>
      <c r="CA581" s="25"/>
      <c r="CB581" s="25"/>
      <c r="CC581" s="25"/>
      <c r="CD581" s="25"/>
      <c r="CE581" s="25"/>
      <c r="CF581" s="25"/>
      <c r="CG581" s="25"/>
      <c r="CH581" s="25"/>
      <c r="CI581" s="25"/>
    </row>
    <row r="582" spans="1:87" ht="14">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c r="AH582" s="25"/>
      <c r="AI582" s="25"/>
      <c r="AJ582" s="25"/>
      <c r="AK582" s="25"/>
      <c r="AL582" s="25"/>
      <c r="AM582" s="25"/>
      <c r="AN582" s="25"/>
      <c r="AO582" s="25"/>
      <c r="AP582" s="25"/>
      <c r="AQ582" s="25"/>
      <c r="AR582" s="25"/>
      <c r="AS582" s="25"/>
      <c r="AT582" s="25"/>
      <c r="AU582" s="25"/>
      <c r="AV582" s="25"/>
      <c r="AW582" s="25"/>
      <c r="AX582" s="25"/>
      <c r="AY582" s="25"/>
      <c r="AZ582" s="25"/>
      <c r="BA582" s="25"/>
      <c r="BB582" s="25"/>
      <c r="BC582" s="25"/>
      <c r="BD582" s="25"/>
      <c r="BE582" s="25"/>
      <c r="BF582" s="25"/>
      <c r="BG582" s="25"/>
      <c r="BH582" s="25"/>
      <c r="BI582" s="25"/>
      <c r="BJ582" s="25"/>
      <c r="BK582" s="25"/>
      <c r="BL582" s="25"/>
      <c r="BM582" s="25"/>
      <c r="BN582" s="25"/>
      <c r="BO582" s="25"/>
      <c r="BP582" s="25"/>
      <c r="BQ582" s="25"/>
      <c r="BR582" s="25"/>
      <c r="BS582" s="25"/>
      <c r="BT582" s="25"/>
      <c r="BU582" s="25"/>
      <c r="BV582" s="25"/>
      <c r="BW582" s="25"/>
      <c r="BX582" s="25"/>
      <c r="BY582" s="25"/>
      <c r="BZ582" s="25"/>
      <c r="CA582" s="25"/>
      <c r="CB582" s="25"/>
      <c r="CC582" s="25"/>
      <c r="CD582" s="25"/>
      <c r="CE582" s="25"/>
      <c r="CF582" s="25"/>
      <c r="CG582" s="25"/>
      <c r="CH582" s="25"/>
      <c r="CI582" s="25"/>
    </row>
    <row r="583" spans="1:87" ht="14">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c r="AH583" s="25"/>
      <c r="AI583" s="25"/>
      <c r="AJ583" s="25"/>
      <c r="AK583" s="25"/>
      <c r="AL583" s="25"/>
      <c r="AM583" s="25"/>
      <c r="AN583" s="25"/>
      <c r="AO583" s="25"/>
      <c r="AP583" s="25"/>
      <c r="AQ583" s="25"/>
      <c r="AR583" s="25"/>
      <c r="AS583" s="25"/>
      <c r="AT583" s="25"/>
      <c r="AU583" s="25"/>
      <c r="AV583" s="25"/>
      <c r="AW583" s="25"/>
      <c r="AX583" s="25"/>
      <c r="AY583" s="25"/>
      <c r="AZ583" s="25"/>
      <c r="BA583" s="25"/>
      <c r="BB583" s="25"/>
      <c r="BC583" s="25"/>
      <c r="BD583" s="25"/>
      <c r="BE583" s="25"/>
      <c r="BF583" s="25"/>
      <c r="BG583" s="25"/>
      <c r="BH583" s="25"/>
      <c r="BI583" s="25"/>
      <c r="BJ583" s="25"/>
      <c r="BK583" s="25"/>
      <c r="BL583" s="25"/>
      <c r="BM583" s="25"/>
      <c r="BN583" s="25"/>
      <c r="BO583" s="25"/>
      <c r="BP583" s="25"/>
      <c r="BQ583" s="25"/>
      <c r="BR583" s="25"/>
      <c r="BS583" s="25"/>
      <c r="BT583" s="25"/>
      <c r="BU583" s="25"/>
      <c r="BV583" s="25"/>
      <c r="BW583" s="25"/>
      <c r="BX583" s="25"/>
      <c r="BY583" s="25"/>
      <c r="BZ583" s="25"/>
      <c r="CA583" s="25"/>
      <c r="CB583" s="25"/>
      <c r="CC583" s="25"/>
      <c r="CD583" s="25"/>
      <c r="CE583" s="25"/>
      <c r="CF583" s="25"/>
      <c r="CG583" s="25"/>
      <c r="CH583" s="25"/>
      <c r="CI583" s="25"/>
    </row>
    <row r="584" spans="1:87" ht="1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c r="AH584" s="25"/>
      <c r="AI584" s="25"/>
      <c r="AJ584" s="25"/>
      <c r="AK584" s="25"/>
      <c r="AL584" s="25"/>
      <c r="AM584" s="25"/>
      <c r="AN584" s="25"/>
      <c r="AO584" s="25"/>
      <c r="AP584" s="25"/>
      <c r="AQ584" s="25"/>
      <c r="AR584" s="25"/>
      <c r="AS584" s="25"/>
      <c r="AT584" s="25"/>
      <c r="AU584" s="25"/>
      <c r="AV584" s="25"/>
      <c r="AW584" s="25"/>
      <c r="AX584" s="25"/>
      <c r="AY584" s="25"/>
      <c r="AZ584" s="25"/>
      <c r="BA584" s="25"/>
      <c r="BB584" s="25"/>
      <c r="BC584" s="25"/>
      <c r="BD584" s="25"/>
      <c r="BE584" s="25"/>
      <c r="BF584" s="25"/>
      <c r="BG584" s="25"/>
      <c r="BH584" s="25"/>
      <c r="BI584" s="25"/>
      <c r="BJ584" s="25"/>
      <c r="BK584" s="25"/>
      <c r="BL584" s="25"/>
      <c r="BM584" s="25"/>
      <c r="BN584" s="25"/>
      <c r="BO584" s="25"/>
      <c r="BP584" s="25"/>
      <c r="BQ584" s="25"/>
      <c r="BR584" s="25"/>
      <c r="BS584" s="25"/>
      <c r="BT584" s="25"/>
      <c r="BU584" s="25"/>
      <c r="BV584" s="25"/>
      <c r="BW584" s="25"/>
      <c r="BX584" s="25"/>
      <c r="BY584" s="25"/>
      <c r="BZ584" s="25"/>
      <c r="CA584" s="25"/>
      <c r="CB584" s="25"/>
      <c r="CC584" s="25"/>
      <c r="CD584" s="25"/>
      <c r="CE584" s="25"/>
      <c r="CF584" s="25"/>
      <c r="CG584" s="25"/>
      <c r="CH584" s="25"/>
      <c r="CI584" s="25"/>
    </row>
    <row r="585" spans="1:87" ht="14">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c r="AH585" s="25"/>
      <c r="AI585" s="25"/>
      <c r="AJ585" s="25"/>
      <c r="AK585" s="25"/>
      <c r="AL585" s="25"/>
      <c r="AM585" s="25"/>
      <c r="AN585" s="25"/>
      <c r="AO585" s="25"/>
      <c r="AP585" s="25"/>
      <c r="AQ585" s="25"/>
      <c r="AR585" s="25"/>
      <c r="AS585" s="25"/>
      <c r="AT585" s="25"/>
      <c r="AU585" s="25"/>
      <c r="AV585" s="25"/>
      <c r="AW585" s="25"/>
      <c r="AX585" s="25"/>
      <c r="AY585" s="25"/>
      <c r="AZ585" s="25"/>
      <c r="BA585" s="25"/>
      <c r="BB585" s="25"/>
      <c r="BC585" s="25"/>
      <c r="BD585" s="25"/>
      <c r="BE585" s="25"/>
      <c r="BF585" s="25"/>
      <c r="BG585" s="25"/>
      <c r="BH585" s="25"/>
      <c r="BI585" s="25"/>
      <c r="BJ585" s="25"/>
      <c r="BK585" s="25"/>
      <c r="BL585" s="25"/>
      <c r="BM585" s="25"/>
      <c r="BN585" s="25"/>
      <c r="BO585" s="25"/>
      <c r="BP585" s="25"/>
      <c r="BQ585" s="25"/>
      <c r="BR585" s="25"/>
      <c r="BS585" s="25"/>
      <c r="BT585" s="25"/>
      <c r="BU585" s="25"/>
      <c r="BV585" s="25"/>
      <c r="BW585" s="25"/>
      <c r="BX585" s="25"/>
      <c r="BY585" s="25"/>
      <c r="BZ585" s="25"/>
      <c r="CA585" s="25"/>
      <c r="CB585" s="25"/>
      <c r="CC585" s="25"/>
      <c r="CD585" s="25"/>
      <c r="CE585" s="25"/>
      <c r="CF585" s="25"/>
      <c r="CG585" s="25"/>
      <c r="CH585" s="25"/>
      <c r="CI585" s="25"/>
    </row>
    <row r="586" spans="1:87" ht="14">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c r="AH586" s="25"/>
      <c r="AI586" s="25"/>
      <c r="AJ586" s="25"/>
      <c r="AK586" s="25"/>
      <c r="AL586" s="25"/>
      <c r="AM586" s="25"/>
      <c r="AN586" s="25"/>
      <c r="AO586" s="25"/>
      <c r="AP586" s="25"/>
      <c r="AQ586" s="25"/>
      <c r="AR586" s="25"/>
      <c r="AS586" s="25"/>
      <c r="AT586" s="25"/>
      <c r="AU586" s="25"/>
      <c r="AV586" s="25"/>
      <c r="AW586" s="25"/>
      <c r="AX586" s="25"/>
      <c r="AY586" s="25"/>
      <c r="AZ586" s="25"/>
      <c r="BA586" s="25"/>
      <c r="BB586" s="25"/>
      <c r="BC586" s="25"/>
      <c r="BD586" s="25"/>
      <c r="BE586" s="25"/>
      <c r="BF586" s="25"/>
      <c r="BG586" s="25"/>
      <c r="BH586" s="25"/>
      <c r="BI586" s="25"/>
      <c r="BJ586" s="25"/>
      <c r="BK586" s="25"/>
      <c r="BL586" s="25"/>
      <c r="BM586" s="25"/>
      <c r="BN586" s="25"/>
      <c r="BO586" s="25"/>
      <c r="BP586" s="25"/>
      <c r="BQ586" s="25"/>
      <c r="BR586" s="25"/>
      <c r="BS586" s="25"/>
      <c r="BT586" s="25"/>
      <c r="BU586" s="25"/>
      <c r="BV586" s="25"/>
      <c r="BW586" s="25"/>
      <c r="BX586" s="25"/>
      <c r="BY586" s="25"/>
      <c r="BZ586" s="25"/>
      <c r="CA586" s="25"/>
      <c r="CB586" s="25"/>
      <c r="CC586" s="25"/>
      <c r="CD586" s="25"/>
      <c r="CE586" s="25"/>
      <c r="CF586" s="25"/>
      <c r="CG586" s="25"/>
      <c r="CH586" s="25"/>
      <c r="CI586" s="25"/>
    </row>
    <row r="587" spans="1:87" ht="14">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c r="AH587" s="25"/>
      <c r="AI587" s="25"/>
      <c r="AJ587" s="25"/>
      <c r="AK587" s="25"/>
      <c r="AL587" s="25"/>
      <c r="AM587" s="25"/>
      <c r="AN587" s="25"/>
      <c r="AO587" s="25"/>
      <c r="AP587" s="25"/>
      <c r="AQ587" s="25"/>
      <c r="AR587" s="25"/>
      <c r="AS587" s="25"/>
      <c r="AT587" s="25"/>
      <c r="AU587" s="25"/>
      <c r="AV587" s="25"/>
      <c r="AW587" s="25"/>
      <c r="AX587" s="25"/>
      <c r="AY587" s="25"/>
      <c r="AZ587" s="25"/>
      <c r="BA587" s="25"/>
      <c r="BB587" s="25"/>
      <c r="BC587" s="25"/>
      <c r="BD587" s="25"/>
      <c r="BE587" s="25"/>
      <c r="BF587" s="25"/>
      <c r="BG587" s="25"/>
      <c r="BH587" s="25"/>
      <c r="BI587" s="25"/>
      <c r="BJ587" s="25"/>
      <c r="BK587" s="25"/>
      <c r="BL587" s="25"/>
      <c r="BM587" s="25"/>
      <c r="BN587" s="25"/>
      <c r="BO587" s="25"/>
      <c r="BP587" s="25"/>
      <c r="BQ587" s="25"/>
      <c r="BR587" s="25"/>
      <c r="BS587" s="25"/>
      <c r="BT587" s="25"/>
      <c r="BU587" s="25"/>
      <c r="BV587" s="25"/>
      <c r="BW587" s="25"/>
      <c r="BX587" s="25"/>
      <c r="BY587" s="25"/>
      <c r="BZ587" s="25"/>
      <c r="CA587" s="25"/>
      <c r="CB587" s="25"/>
      <c r="CC587" s="25"/>
      <c r="CD587" s="25"/>
      <c r="CE587" s="25"/>
      <c r="CF587" s="25"/>
      <c r="CG587" s="25"/>
      <c r="CH587" s="25"/>
      <c r="CI587" s="25"/>
    </row>
    <row r="588" spans="1:87" ht="14">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c r="AH588" s="25"/>
      <c r="AI588" s="25"/>
      <c r="AJ588" s="25"/>
      <c r="AK588" s="25"/>
      <c r="AL588" s="25"/>
      <c r="AM588" s="25"/>
      <c r="AN588" s="25"/>
      <c r="AO588" s="25"/>
      <c r="AP588" s="25"/>
      <c r="AQ588" s="25"/>
      <c r="AR588" s="25"/>
      <c r="AS588" s="25"/>
      <c r="AT588" s="25"/>
      <c r="AU588" s="25"/>
      <c r="AV588" s="25"/>
      <c r="AW588" s="25"/>
      <c r="AX588" s="25"/>
      <c r="AY588" s="25"/>
      <c r="AZ588" s="25"/>
      <c r="BA588" s="25"/>
      <c r="BB588" s="25"/>
      <c r="BC588" s="25"/>
      <c r="BD588" s="25"/>
      <c r="BE588" s="25"/>
      <c r="BF588" s="25"/>
      <c r="BG588" s="25"/>
      <c r="BH588" s="25"/>
      <c r="BI588" s="25"/>
      <c r="BJ588" s="25"/>
      <c r="BK588" s="25"/>
      <c r="BL588" s="25"/>
      <c r="BM588" s="25"/>
      <c r="BN588" s="25"/>
      <c r="BO588" s="25"/>
      <c r="BP588" s="25"/>
      <c r="BQ588" s="25"/>
      <c r="BR588" s="25"/>
      <c r="BS588" s="25"/>
      <c r="BT588" s="25"/>
      <c r="BU588" s="25"/>
      <c r="BV588" s="25"/>
      <c r="BW588" s="25"/>
      <c r="BX588" s="25"/>
      <c r="BY588" s="25"/>
      <c r="BZ588" s="25"/>
      <c r="CA588" s="25"/>
      <c r="CB588" s="25"/>
      <c r="CC588" s="25"/>
      <c r="CD588" s="25"/>
      <c r="CE588" s="25"/>
      <c r="CF588" s="25"/>
      <c r="CG588" s="25"/>
      <c r="CH588" s="25"/>
      <c r="CI588" s="25"/>
    </row>
    <row r="589" spans="1:87" ht="14">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c r="AH589" s="25"/>
      <c r="AI589" s="25"/>
      <c r="AJ589" s="25"/>
      <c r="AK589" s="25"/>
      <c r="AL589" s="25"/>
      <c r="AM589" s="25"/>
      <c r="AN589" s="25"/>
      <c r="AO589" s="25"/>
      <c r="AP589" s="25"/>
      <c r="AQ589" s="25"/>
      <c r="AR589" s="25"/>
      <c r="AS589" s="25"/>
      <c r="AT589" s="25"/>
      <c r="AU589" s="25"/>
      <c r="AV589" s="25"/>
      <c r="AW589" s="25"/>
      <c r="AX589" s="25"/>
      <c r="AY589" s="25"/>
      <c r="AZ589" s="25"/>
      <c r="BA589" s="25"/>
      <c r="BB589" s="25"/>
      <c r="BC589" s="25"/>
      <c r="BD589" s="25"/>
      <c r="BE589" s="25"/>
      <c r="BF589" s="25"/>
      <c r="BG589" s="25"/>
      <c r="BH589" s="25"/>
      <c r="BI589" s="25"/>
      <c r="BJ589" s="25"/>
      <c r="BK589" s="25"/>
      <c r="BL589" s="25"/>
      <c r="BM589" s="25"/>
      <c r="BN589" s="25"/>
      <c r="BO589" s="25"/>
      <c r="BP589" s="25"/>
      <c r="BQ589" s="25"/>
      <c r="BR589" s="25"/>
      <c r="BS589" s="25"/>
      <c r="BT589" s="25"/>
      <c r="BU589" s="25"/>
      <c r="BV589" s="25"/>
      <c r="BW589" s="25"/>
      <c r="BX589" s="25"/>
      <c r="BY589" s="25"/>
      <c r="BZ589" s="25"/>
      <c r="CA589" s="25"/>
      <c r="CB589" s="25"/>
      <c r="CC589" s="25"/>
      <c r="CD589" s="25"/>
      <c r="CE589" s="25"/>
      <c r="CF589" s="25"/>
      <c r="CG589" s="25"/>
      <c r="CH589" s="25"/>
      <c r="CI589" s="25"/>
    </row>
    <row r="590" spans="1:87" ht="14">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c r="AH590" s="25"/>
      <c r="AI590" s="25"/>
      <c r="AJ590" s="25"/>
      <c r="AK590" s="25"/>
      <c r="AL590" s="25"/>
      <c r="AM590" s="25"/>
      <c r="AN590" s="25"/>
      <c r="AO590" s="25"/>
      <c r="AP590" s="25"/>
      <c r="AQ590" s="25"/>
      <c r="AR590" s="25"/>
      <c r="AS590" s="25"/>
      <c r="AT590" s="25"/>
      <c r="AU590" s="25"/>
      <c r="AV590" s="25"/>
      <c r="AW590" s="25"/>
      <c r="AX590" s="25"/>
      <c r="AY590" s="25"/>
      <c r="AZ590" s="25"/>
      <c r="BA590" s="25"/>
      <c r="BB590" s="25"/>
      <c r="BC590" s="25"/>
      <c r="BD590" s="25"/>
      <c r="BE590" s="25"/>
      <c r="BF590" s="25"/>
      <c r="BG590" s="25"/>
      <c r="BH590" s="25"/>
      <c r="BI590" s="25"/>
      <c r="BJ590" s="25"/>
      <c r="BK590" s="25"/>
      <c r="BL590" s="25"/>
      <c r="BM590" s="25"/>
      <c r="BN590" s="25"/>
      <c r="BO590" s="25"/>
      <c r="BP590" s="25"/>
      <c r="BQ590" s="25"/>
      <c r="BR590" s="25"/>
      <c r="BS590" s="25"/>
      <c r="BT590" s="25"/>
      <c r="BU590" s="25"/>
      <c r="BV590" s="25"/>
      <c r="BW590" s="25"/>
      <c r="BX590" s="25"/>
      <c r="BY590" s="25"/>
      <c r="BZ590" s="25"/>
      <c r="CA590" s="25"/>
      <c r="CB590" s="25"/>
      <c r="CC590" s="25"/>
      <c r="CD590" s="25"/>
      <c r="CE590" s="25"/>
      <c r="CF590" s="25"/>
      <c r="CG590" s="25"/>
      <c r="CH590" s="25"/>
      <c r="CI590" s="25"/>
    </row>
    <row r="591" spans="1:87" ht="14">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c r="AH591" s="25"/>
      <c r="AI591" s="25"/>
      <c r="AJ591" s="25"/>
      <c r="AK591" s="25"/>
      <c r="AL591" s="25"/>
      <c r="AM591" s="25"/>
      <c r="AN591" s="25"/>
      <c r="AO591" s="25"/>
      <c r="AP591" s="25"/>
      <c r="AQ591" s="25"/>
      <c r="AR591" s="25"/>
      <c r="AS591" s="25"/>
      <c r="AT591" s="25"/>
      <c r="AU591" s="25"/>
      <c r="AV591" s="25"/>
      <c r="AW591" s="25"/>
      <c r="AX591" s="25"/>
      <c r="AY591" s="25"/>
      <c r="AZ591" s="25"/>
      <c r="BA591" s="25"/>
      <c r="BB591" s="25"/>
      <c r="BC591" s="25"/>
      <c r="BD591" s="25"/>
      <c r="BE591" s="25"/>
      <c r="BF591" s="25"/>
      <c r="BG591" s="25"/>
      <c r="BH591" s="25"/>
      <c r="BI591" s="25"/>
      <c r="BJ591" s="25"/>
      <c r="BK591" s="25"/>
      <c r="BL591" s="25"/>
      <c r="BM591" s="25"/>
      <c r="BN591" s="25"/>
      <c r="BO591" s="25"/>
      <c r="BP591" s="25"/>
      <c r="BQ591" s="25"/>
      <c r="BR591" s="25"/>
      <c r="BS591" s="25"/>
      <c r="BT591" s="25"/>
      <c r="BU591" s="25"/>
      <c r="BV591" s="25"/>
      <c r="BW591" s="25"/>
      <c r="BX591" s="25"/>
      <c r="BY591" s="25"/>
      <c r="BZ591" s="25"/>
      <c r="CA591" s="25"/>
      <c r="CB591" s="25"/>
      <c r="CC591" s="25"/>
      <c r="CD591" s="25"/>
      <c r="CE591" s="25"/>
      <c r="CF591" s="25"/>
      <c r="CG591" s="25"/>
      <c r="CH591" s="25"/>
      <c r="CI591" s="25"/>
    </row>
    <row r="592" spans="1:87" ht="14">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c r="AH592" s="25"/>
      <c r="AI592" s="25"/>
      <c r="AJ592" s="25"/>
      <c r="AK592" s="25"/>
      <c r="AL592" s="25"/>
      <c r="AM592" s="25"/>
      <c r="AN592" s="25"/>
      <c r="AO592" s="25"/>
      <c r="AP592" s="25"/>
      <c r="AQ592" s="25"/>
      <c r="AR592" s="25"/>
      <c r="AS592" s="25"/>
      <c r="AT592" s="25"/>
      <c r="AU592" s="25"/>
      <c r="AV592" s="25"/>
      <c r="AW592" s="25"/>
      <c r="AX592" s="25"/>
      <c r="AY592" s="25"/>
      <c r="AZ592" s="25"/>
      <c r="BA592" s="25"/>
      <c r="BB592" s="25"/>
      <c r="BC592" s="25"/>
      <c r="BD592" s="25"/>
      <c r="BE592" s="25"/>
      <c r="BF592" s="25"/>
      <c r="BG592" s="25"/>
      <c r="BH592" s="25"/>
      <c r="BI592" s="25"/>
      <c r="BJ592" s="25"/>
      <c r="BK592" s="25"/>
      <c r="BL592" s="25"/>
      <c r="BM592" s="25"/>
      <c r="BN592" s="25"/>
      <c r="BO592" s="25"/>
      <c r="BP592" s="25"/>
      <c r="BQ592" s="25"/>
      <c r="BR592" s="25"/>
      <c r="BS592" s="25"/>
      <c r="BT592" s="25"/>
      <c r="BU592" s="25"/>
      <c r="BV592" s="25"/>
      <c r="BW592" s="25"/>
      <c r="BX592" s="25"/>
      <c r="BY592" s="25"/>
      <c r="BZ592" s="25"/>
      <c r="CA592" s="25"/>
      <c r="CB592" s="25"/>
      <c r="CC592" s="25"/>
      <c r="CD592" s="25"/>
      <c r="CE592" s="25"/>
      <c r="CF592" s="25"/>
      <c r="CG592" s="25"/>
      <c r="CH592" s="25"/>
      <c r="CI592" s="25"/>
    </row>
    <row r="593" spans="1:87" ht="14">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c r="AH593" s="25"/>
      <c r="AI593" s="25"/>
      <c r="AJ593" s="25"/>
      <c r="AK593" s="25"/>
      <c r="AL593" s="25"/>
      <c r="AM593" s="25"/>
      <c r="AN593" s="25"/>
      <c r="AO593" s="25"/>
      <c r="AP593" s="25"/>
      <c r="AQ593" s="25"/>
      <c r="AR593" s="25"/>
      <c r="AS593" s="25"/>
      <c r="AT593" s="25"/>
      <c r="AU593" s="25"/>
      <c r="AV593" s="25"/>
      <c r="AW593" s="25"/>
      <c r="AX593" s="25"/>
      <c r="AY593" s="25"/>
      <c r="AZ593" s="25"/>
      <c r="BA593" s="25"/>
      <c r="BB593" s="25"/>
      <c r="BC593" s="25"/>
      <c r="BD593" s="25"/>
      <c r="BE593" s="25"/>
      <c r="BF593" s="25"/>
      <c r="BG593" s="25"/>
      <c r="BH593" s="25"/>
      <c r="BI593" s="25"/>
      <c r="BJ593" s="25"/>
      <c r="BK593" s="25"/>
      <c r="BL593" s="25"/>
      <c r="BM593" s="25"/>
      <c r="BN593" s="25"/>
      <c r="BO593" s="25"/>
      <c r="BP593" s="25"/>
      <c r="BQ593" s="25"/>
      <c r="BR593" s="25"/>
      <c r="BS593" s="25"/>
      <c r="BT593" s="25"/>
      <c r="BU593" s="25"/>
      <c r="BV593" s="25"/>
      <c r="BW593" s="25"/>
      <c r="BX593" s="25"/>
      <c r="BY593" s="25"/>
      <c r="BZ593" s="25"/>
      <c r="CA593" s="25"/>
      <c r="CB593" s="25"/>
      <c r="CC593" s="25"/>
      <c r="CD593" s="25"/>
      <c r="CE593" s="25"/>
      <c r="CF593" s="25"/>
      <c r="CG593" s="25"/>
      <c r="CH593" s="25"/>
      <c r="CI593" s="25"/>
    </row>
    <row r="594" spans="1:87" ht="1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c r="AH594" s="25"/>
      <c r="AI594" s="25"/>
      <c r="AJ594" s="25"/>
      <c r="AK594" s="25"/>
      <c r="AL594" s="25"/>
      <c r="AM594" s="25"/>
      <c r="AN594" s="25"/>
      <c r="AO594" s="25"/>
      <c r="AP594" s="25"/>
      <c r="AQ594" s="25"/>
      <c r="AR594" s="25"/>
      <c r="AS594" s="25"/>
      <c r="AT594" s="25"/>
      <c r="AU594" s="25"/>
      <c r="AV594" s="25"/>
      <c r="AW594" s="25"/>
      <c r="AX594" s="25"/>
      <c r="AY594" s="25"/>
      <c r="AZ594" s="25"/>
      <c r="BA594" s="25"/>
      <c r="BB594" s="25"/>
      <c r="BC594" s="25"/>
      <c r="BD594" s="25"/>
      <c r="BE594" s="25"/>
      <c r="BF594" s="25"/>
      <c r="BG594" s="25"/>
      <c r="BH594" s="25"/>
      <c r="BI594" s="25"/>
      <c r="BJ594" s="25"/>
      <c r="BK594" s="25"/>
      <c r="BL594" s="25"/>
      <c r="BM594" s="25"/>
      <c r="BN594" s="25"/>
      <c r="BO594" s="25"/>
      <c r="BP594" s="25"/>
      <c r="BQ594" s="25"/>
      <c r="BR594" s="25"/>
      <c r="BS594" s="25"/>
      <c r="BT594" s="25"/>
      <c r="BU594" s="25"/>
      <c r="BV594" s="25"/>
      <c r="BW594" s="25"/>
      <c r="BX594" s="25"/>
      <c r="BY594" s="25"/>
      <c r="BZ594" s="25"/>
      <c r="CA594" s="25"/>
      <c r="CB594" s="25"/>
      <c r="CC594" s="25"/>
      <c r="CD594" s="25"/>
      <c r="CE594" s="25"/>
      <c r="CF594" s="25"/>
      <c r="CG594" s="25"/>
      <c r="CH594" s="25"/>
      <c r="CI594" s="25"/>
    </row>
    <row r="595" spans="1:87" ht="14">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c r="AH595" s="25"/>
      <c r="AI595" s="25"/>
      <c r="AJ595" s="25"/>
      <c r="AK595" s="25"/>
      <c r="AL595" s="25"/>
      <c r="AM595" s="25"/>
      <c r="AN595" s="25"/>
      <c r="AO595" s="25"/>
      <c r="AP595" s="25"/>
      <c r="AQ595" s="25"/>
      <c r="AR595" s="25"/>
      <c r="AS595" s="25"/>
      <c r="AT595" s="25"/>
      <c r="AU595" s="25"/>
      <c r="AV595" s="25"/>
      <c r="AW595" s="25"/>
      <c r="AX595" s="25"/>
      <c r="AY595" s="25"/>
      <c r="AZ595" s="25"/>
      <c r="BA595" s="25"/>
      <c r="BB595" s="25"/>
      <c r="BC595" s="25"/>
      <c r="BD595" s="25"/>
      <c r="BE595" s="25"/>
      <c r="BF595" s="25"/>
      <c r="BG595" s="25"/>
      <c r="BH595" s="25"/>
      <c r="BI595" s="25"/>
      <c r="BJ595" s="25"/>
      <c r="BK595" s="25"/>
      <c r="BL595" s="25"/>
      <c r="BM595" s="25"/>
      <c r="BN595" s="25"/>
      <c r="BO595" s="25"/>
      <c r="BP595" s="25"/>
      <c r="BQ595" s="25"/>
      <c r="BR595" s="25"/>
      <c r="BS595" s="25"/>
      <c r="BT595" s="25"/>
      <c r="BU595" s="25"/>
      <c r="BV595" s="25"/>
      <c r="BW595" s="25"/>
      <c r="BX595" s="25"/>
      <c r="BY595" s="25"/>
      <c r="BZ595" s="25"/>
      <c r="CA595" s="25"/>
      <c r="CB595" s="25"/>
      <c r="CC595" s="25"/>
      <c r="CD595" s="25"/>
      <c r="CE595" s="25"/>
      <c r="CF595" s="25"/>
      <c r="CG595" s="25"/>
      <c r="CH595" s="25"/>
      <c r="CI595" s="25"/>
    </row>
    <row r="596" spans="1:87" ht="14">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c r="AH596" s="25"/>
      <c r="AI596" s="25"/>
      <c r="AJ596" s="25"/>
      <c r="AK596" s="25"/>
      <c r="AL596" s="25"/>
      <c r="AM596" s="25"/>
      <c r="AN596" s="25"/>
      <c r="AO596" s="25"/>
      <c r="AP596" s="25"/>
      <c r="AQ596" s="25"/>
      <c r="AR596" s="25"/>
      <c r="AS596" s="25"/>
      <c r="AT596" s="25"/>
      <c r="AU596" s="25"/>
      <c r="AV596" s="25"/>
      <c r="AW596" s="25"/>
      <c r="AX596" s="25"/>
      <c r="AY596" s="25"/>
      <c r="AZ596" s="25"/>
      <c r="BA596" s="25"/>
      <c r="BB596" s="25"/>
      <c r="BC596" s="25"/>
      <c r="BD596" s="25"/>
      <c r="BE596" s="25"/>
      <c r="BF596" s="25"/>
      <c r="BG596" s="25"/>
      <c r="BH596" s="25"/>
      <c r="BI596" s="25"/>
      <c r="BJ596" s="25"/>
      <c r="BK596" s="25"/>
      <c r="BL596" s="25"/>
      <c r="BM596" s="25"/>
      <c r="BN596" s="25"/>
      <c r="BO596" s="25"/>
      <c r="BP596" s="25"/>
      <c r="BQ596" s="25"/>
      <c r="BR596" s="25"/>
      <c r="BS596" s="25"/>
      <c r="BT596" s="25"/>
      <c r="BU596" s="25"/>
      <c r="BV596" s="25"/>
      <c r="BW596" s="25"/>
      <c r="BX596" s="25"/>
      <c r="BY596" s="25"/>
      <c r="BZ596" s="25"/>
      <c r="CA596" s="25"/>
      <c r="CB596" s="25"/>
      <c r="CC596" s="25"/>
      <c r="CD596" s="25"/>
      <c r="CE596" s="25"/>
      <c r="CF596" s="25"/>
      <c r="CG596" s="25"/>
      <c r="CH596" s="25"/>
      <c r="CI596" s="25"/>
    </row>
    <row r="597" spans="1:87" ht="14">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c r="AH597" s="25"/>
      <c r="AI597" s="25"/>
      <c r="AJ597" s="25"/>
      <c r="AK597" s="25"/>
      <c r="AL597" s="25"/>
      <c r="AM597" s="25"/>
      <c r="AN597" s="25"/>
      <c r="AO597" s="25"/>
      <c r="AP597" s="25"/>
      <c r="AQ597" s="25"/>
      <c r="AR597" s="25"/>
      <c r="AS597" s="25"/>
      <c r="AT597" s="25"/>
      <c r="AU597" s="25"/>
      <c r="AV597" s="25"/>
      <c r="AW597" s="25"/>
      <c r="AX597" s="25"/>
      <c r="AY597" s="25"/>
      <c r="AZ597" s="25"/>
      <c r="BA597" s="25"/>
      <c r="BB597" s="25"/>
      <c r="BC597" s="25"/>
      <c r="BD597" s="25"/>
      <c r="BE597" s="25"/>
      <c r="BF597" s="25"/>
      <c r="BG597" s="25"/>
      <c r="BH597" s="25"/>
      <c r="BI597" s="25"/>
      <c r="BJ597" s="25"/>
      <c r="BK597" s="25"/>
      <c r="BL597" s="25"/>
      <c r="BM597" s="25"/>
      <c r="BN597" s="25"/>
      <c r="BO597" s="25"/>
      <c r="BP597" s="25"/>
      <c r="BQ597" s="25"/>
      <c r="BR597" s="25"/>
      <c r="BS597" s="25"/>
      <c r="BT597" s="25"/>
      <c r="BU597" s="25"/>
      <c r="BV597" s="25"/>
      <c r="BW597" s="25"/>
      <c r="BX597" s="25"/>
      <c r="BY597" s="25"/>
      <c r="BZ597" s="25"/>
      <c r="CA597" s="25"/>
      <c r="CB597" s="25"/>
      <c r="CC597" s="25"/>
      <c r="CD597" s="25"/>
      <c r="CE597" s="25"/>
      <c r="CF597" s="25"/>
      <c r="CG597" s="25"/>
      <c r="CH597" s="25"/>
      <c r="CI597" s="25"/>
    </row>
    <row r="598" spans="1:87" ht="14">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c r="AH598" s="25"/>
      <c r="AI598" s="25"/>
      <c r="AJ598" s="25"/>
      <c r="AK598" s="25"/>
      <c r="AL598" s="25"/>
      <c r="AM598" s="25"/>
      <c r="AN598" s="25"/>
      <c r="AO598" s="25"/>
      <c r="AP598" s="25"/>
      <c r="AQ598" s="25"/>
      <c r="AR598" s="25"/>
      <c r="AS598" s="25"/>
      <c r="AT598" s="25"/>
      <c r="AU598" s="25"/>
      <c r="AV598" s="25"/>
      <c r="AW598" s="25"/>
      <c r="AX598" s="25"/>
      <c r="AY598" s="25"/>
      <c r="AZ598" s="25"/>
      <c r="BA598" s="25"/>
      <c r="BB598" s="25"/>
      <c r="BC598" s="25"/>
      <c r="BD598" s="25"/>
      <c r="BE598" s="25"/>
      <c r="BF598" s="25"/>
      <c r="BG598" s="25"/>
      <c r="BH598" s="25"/>
      <c r="BI598" s="25"/>
      <c r="BJ598" s="25"/>
      <c r="BK598" s="25"/>
      <c r="BL598" s="25"/>
      <c r="BM598" s="25"/>
      <c r="BN598" s="25"/>
      <c r="BO598" s="25"/>
      <c r="BP598" s="25"/>
      <c r="BQ598" s="25"/>
      <c r="BR598" s="25"/>
      <c r="BS598" s="25"/>
      <c r="BT598" s="25"/>
      <c r="BU598" s="25"/>
      <c r="BV598" s="25"/>
      <c r="BW598" s="25"/>
      <c r="BX598" s="25"/>
      <c r="BY598" s="25"/>
      <c r="BZ598" s="25"/>
      <c r="CA598" s="25"/>
      <c r="CB598" s="25"/>
      <c r="CC598" s="25"/>
      <c r="CD598" s="25"/>
      <c r="CE598" s="25"/>
      <c r="CF598" s="25"/>
      <c r="CG598" s="25"/>
      <c r="CH598" s="25"/>
      <c r="CI598" s="25"/>
    </row>
    <row r="599" spans="1:87" ht="14">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c r="AH599" s="25"/>
      <c r="AI599" s="25"/>
      <c r="AJ599" s="25"/>
      <c r="AK599" s="25"/>
      <c r="AL599" s="25"/>
      <c r="AM599" s="25"/>
      <c r="AN599" s="25"/>
      <c r="AO599" s="25"/>
      <c r="AP599" s="25"/>
      <c r="AQ599" s="25"/>
      <c r="AR599" s="25"/>
      <c r="AS599" s="25"/>
      <c r="AT599" s="25"/>
      <c r="AU599" s="25"/>
      <c r="AV599" s="25"/>
      <c r="AW599" s="25"/>
      <c r="AX599" s="25"/>
      <c r="AY599" s="25"/>
      <c r="AZ599" s="25"/>
      <c r="BA599" s="25"/>
      <c r="BB599" s="25"/>
      <c r="BC599" s="25"/>
      <c r="BD599" s="25"/>
      <c r="BE599" s="25"/>
      <c r="BF599" s="25"/>
      <c r="BG599" s="25"/>
      <c r="BH599" s="25"/>
      <c r="BI599" s="25"/>
      <c r="BJ599" s="25"/>
      <c r="BK599" s="25"/>
      <c r="BL599" s="25"/>
      <c r="BM599" s="25"/>
      <c r="BN599" s="25"/>
      <c r="BO599" s="25"/>
      <c r="BP599" s="25"/>
      <c r="BQ599" s="25"/>
      <c r="BR599" s="25"/>
      <c r="BS599" s="25"/>
      <c r="BT599" s="25"/>
      <c r="BU599" s="25"/>
      <c r="BV599" s="25"/>
      <c r="BW599" s="25"/>
      <c r="BX599" s="25"/>
      <c r="BY599" s="25"/>
      <c r="BZ599" s="25"/>
      <c r="CA599" s="25"/>
      <c r="CB599" s="25"/>
      <c r="CC599" s="25"/>
      <c r="CD599" s="25"/>
      <c r="CE599" s="25"/>
      <c r="CF599" s="25"/>
      <c r="CG599" s="25"/>
      <c r="CH599" s="25"/>
      <c r="CI599" s="25"/>
    </row>
    <row r="600" spans="1:87" ht="14">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c r="AH600" s="25"/>
      <c r="AI600" s="25"/>
      <c r="AJ600" s="25"/>
      <c r="AK600" s="25"/>
      <c r="AL600" s="25"/>
      <c r="AM600" s="25"/>
      <c r="AN600" s="25"/>
      <c r="AO600" s="25"/>
      <c r="AP600" s="25"/>
      <c r="AQ600" s="25"/>
      <c r="AR600" s="25"/>
      <c r="AS600" s="25"/>
      <c r="AT600" s="25"/>
      <c r="AU600" s="25"/>
      <c r="AV600" s="25"/>
      <c r="AW600" s="25"/>
      <c r="AX600" s="25"/>
      <c r="AY600" s="25"/>
      <c r="AZ600" s="25"/>
      <c r="BA600" s="25"/>
      <c r="BB600" s="25"/>
      <c r="BC600" s="25"/>
      <c r="BD600" s="25"/>
      <c r="BE600" s="25"/>
      <c r="BF600" s="25"/>
      <c r="BG600" s="25"/>
      <c r="BH600" s="25"/>
      <c r="BI600" s="25"/>
      <c r="BJ600" s="25"/>
      <c r="BK600" s="25"/>
      <c r="BL600" s="25"/>
      <c r="BM600" s="25"/>
      <c r="BN600" s="25"/>
      <c r="BO600" s="25"/>
      <c r="BP600" s="25"/>
      <c r="BQ600" s="25"/>
      <c r="BR600" s="25"/>
      <c r="BS600" s="25"/>
      <c r="BT600" s="25"/>
      <c r="BU600" s="25"/>
      <c r="BV600" s="25"/>
      <c r="BW600" s="25"/>
      <c r="BX600" s="25"/>
      <c r="BY600" s="25"/>
      <c r="BZ600" s="25"/>
      <c r="CA600" s="25"/>
      <c r="CB600" s="25"/>
      <c r="CC600" s="25"/>
      <c r="CD600" s="25"/>
      <c r="CE600" s="25"/>
      <c r="CF600" s="25"/>
      <c r="CG600" s="25"/>
      <c r="CH600" s="25"/>
      <c r="CI600" s="25"/>
    </row>
    <row r="601" spans="1:87" ht="14">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c r="AH601" s="25"/>
      <c r="AI601" s="25"/>
      <c r="AJ601" s="25"/>
      <c r="AK601" s="25"/>
      <c r="AL601" s="25"/>
      <c r="AM601" s="25"/>
      <c r="AN601" s="25"/>
      <c r="AO601" s="25"/>
      <c r="AP601" s="25"/>
      <c r="AQ601" s="25"/>
      <c r="AR601" s="25"/>
      <c r="AS601" s="25"/>
      <c r="AT601" s="25"/>
      <c r="AU601" s="25"/>
      <c r="AV601" s="25"/>
      <c r="AW601" s="25"/>
      <c r="AX601" s="25"/>
      <c r="AY601" s="25"/>
      <c r="AZ601" s="25"/>
      <c r="BA601" s="25"/>
      <c r="BB601" s="25"/>
      <c r="BC601" s="25"/>
      <c r="BD601" s="25"/>
      <c r="BE601" s="25"/>
      <c r="BF601" s="25"/>
      <c r="BG601" s="25"/>
      <c r="BH601" s="25"/>
      <c r="BI601" s="25"/>
      <c r="BJ601" s="25"/>
      <c r="BK601" s="25"/>
      <c r="BL601" s="25"/>
      <c r="BM601" s="25"/>
      <c r="BN601" s="25"/>
      <c r="BO601" s="25"/>
      <c r="BP601" s="25"/>
      <c r="BQ601" s="25"/>
      <c r="BR601" s="25"/>
      <c r="BS601" s="25"/>
      <c r="BT601" s="25"/>
      <c r="BU601" s="25"/>
      <c r="BV601" s="25"/>
      <c r="BW601" s="25"/>
      <c r="BX601" s="25"/>
      <c r="BY601" s="25"/>
      <c r="BZ601" s="25"/>
      <c r="CA601" s="25"/>
      <c r="CB601" s="25"/>
      <c r="CC601" s="25"/>
      <c r="CD601" s="25"/>
      <c r="CE601" s="25"/>
      <c r="CF601" s="25"/>
      <c r="CG601" s="25"/>
      <c r="CH601" s="25"/>
      <c r="CI601" s="25"/>
    </row>
    <row r="602" spans="1:87" ht="14">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c r="AH602" s="25"/>
      <c r="AI602" s="25"/>
      <c r="AJ602" s="25"/>
      <c r="AK602" s="25"/>
      <c r="AL602" s="25"/>
      <c r="AM602" s="25"/>
      <c r="AN602" s="25"/>
      <c r="AO602" s="25"/>
      <c r="AP602" s="25"/>
      <c r="AQ602" s="25"/>
      <c r="AR602" s="25"/>
      <c r="AS602" s="25"/>
      <c r="AT602" s="25"/>
      <c r="AU602" s="25"/>
      <c r="AV602" s="25"/>
      <c r="AW602" s="25"/>
      <c r="AX602" s="25"/>
      <c r="AY602" s="25"/>
      <c r="AZ602" s="25"/>
      <c r="BA602" s="25"/>
      <c r="BB602" s="25"/>
      <c r="BC602" s="25"/>
      <c r="BD602" s="25"/>
      <c r="BE602" s="25"/>
      <c r="BF602" s="25"/>
      <c r="BG602" s="25"/>
      <c r="BH602" s="25"/>
      <c r="BI602" s="25"/>
      <c r="BJ602" s="25"/>
      <c r="BK602" s="25"/>
      <c r="BL602" s="25"/>
      <c r="BM602" s="25"/>
      <c r="BN602" s="25"/>
      <c r="BO602" s="25"/>
      <c r="BP602" s="25"/>
      <c r="BQ602" s="25"/>
      <c r="BR602" s="25"/>
      <c r="BS602" s="25"/>
      <c r="BT602" s="25"/>
      <c r="BU602" s="25"/>
      <c r="BV602" s="25"/>
      <c r="BW602" s="25"/>
      <c r="BX602" s="25"/>
      <c r="BY602" s="25"/>
      <c r="BZ602" s="25"/>
      <c r="CA602" s="25"/>
      <c r="CB602" s="25"/>
      <c r="CC602" s="25"/>
      <c r="CD602" s="25"/>
      <c r="CE602" s="25"/>
      <c r="CF602" s="25"/>
      <c r="CG602" s="25"/>
      <c r="CH602" s="25"/>
      <c r="CI602" s="25"/>
    </row>
    <row r="603" spans="1:87" ht="14">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c r="AH603" s="25"/>
      <c r="AI603" s="25"/>
      <c r="AJ603" s="25"/>
      <c r="AK603" s="25"/>
      <c r="AL603" s="25"/>
      <c r="AM603" s="25"/>
      <c r="AN603" s="25"/>
      <c r="AO603" s="25"/>
      <c r="AP603" s="25"/>
      <c r="AQ603" s="25"/>
      <c r="AR603" s="25"/>
      <c r="AS603" s="25"/>
      <c r="AT603" s="25"/>
      <c r="AU603" s="25"/>
      <c r="AV603" s="25"/>
      <c r="AW603" s="25"/>
      <c r="AX603" s="25"/>
      <c r="AY603" s="25"/>
      <c r="AZ603" s="25"/>
      <c r="BA603" s="25"/>
      <c r="BB603" s="25"/>
      <c r="BC603" s="25"/>
      <c r="BD603" s="25"/>
      <c r="BE603" s="25"/>
      <c r="BF603" s="25"/>
      <c r="BG603" s="25"/>
      <c r="BH603" s="25"/>
      <c r="BI603" s="25"/>
      <c r="BJ603" s="25"/>
      <c r="BK603" s="25"/>
      <c r="BL603" s="25"/>
      <c r="BM603" s="25"/>
      <c r="BN603" s="25"/>
      <c r="BO603" s="25"/>
      <c r="BP603" s="25"/>
      <c r="BQ603" s="25"/>
      <c r="BR603" s="25"/>
      <c r="BS603" s="25"/>
      <c r="BT603" s="25"/>
      <c r="BU603" s="25"/>
      <c r="BV603" s="25"/>
      <c r="BW603" s="25"/>
      <c r="BX603" s="25"/>
      <c r="BY603" s="25"/>
      <c r="BZ603" s="25"/>
      <c r="CA603" s="25"/>
      <c r="CB603" s="25"/>
      <c r="CC603" s="25"/>
      <c r="CD603" s="25"/>
      <c r="CE603" s="25"/>
      <c r="CF603" s="25"/>
      <c r="CG603" s="25"/>
      <c r="CH603" s="25"/>
      <c r="CI603" s="25"/>
    </row>
    <row r="604" spans="1:87" ht="1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c r="AH604" s="25"/>
      <c r="AI604" s="25"/>
      <c r="AJ604" s="25"/>
      <c r="AK604" s="25"/>
      <c r="AL604" s="25"/>
      <c r="AM604" s="25"/>
      <c r="AN604" s="25"/>
      <c r="AO604" s="25"/>
      <c r="AP604" s="25"/>
      <c r="AQ604" s="25"/>
      <c r="AR604" s="25"/>
      <c r="AS604" s="25"/>
      <c r="AT604" s="25"/>
      <c r="AU604" s="25"/>
      <c r="AV604" s="25"/>
      <c r="AW604" s="25"/>
      <c r="AX604" s="25"/>
      <c r="AY604" s="25"/>
      <c r="AZ604" s="25"/>
      <c r="BA604" s="25"/>
      <c r="BB604" s="25"/>
      <c r="BC604" s="25"/>
      <c r="BD604" s="25"/>
      <c r="BE604" s="25"/>
      <c r="BF604" s="25"/>
      <c r="BG604" s="25"/>
      <c r="BH604" s="25"/>
      <c r="BI604" s="25"/>
      <c r="BJ604" s="25"/>
      <c r="BK604" s="25"/>
      <c r="BL604" s="25"/>
      <c r="BM604" s="25"/>
      <c r="BN604" s="25"/>
      <c r="BO604" s="25"/>
      <c r="BP604" s="25"/>
      <c r="BQ604" s="25"/>
      <c r="BR604" s="25"/>
      <c r="BS604" s="25"/>
      <c r="BT604" s="25"/>
      <c r="BU604" s="25"/>
      <c r="BV604" s="25"/>
      <c r="BW604" s="25"/>
      <c r="BX604" s="25"/>
      <c r="BY604" s="25"/>
      <c r="BZ604" s="25"/>
      <c r="CA604" s="25"/>
      <c r="CB604" s="25"/>
      <c r="CC604" s="25"/>
      <c r="CD604" s="25"/>
      <c r="CE604" s="25"/>
      <c r="CF604" s="25"/>
      <c r="CG604" s="25"/>
      <c r="CH604" s="25"/>
      <c r="CI604" s="25"/>
    </row>
    <row r="605" spans="1:87" ht="14">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c r="AH605" s="25"/>
      <c r="AI605" s="25"/>
      <c r="AJ605" s="25"/>
      <c r="AK605" s="25"/>
      <c r="AL605" s="25"/>
      <c r="AM605" s="25"/>
      <c r="AN605" s="25"/>
      <c r="AO605" s="25"/>
      <c r="AP605" s="25"/>
      <c r="AQ605" s="25"/>
      <c r="AR605" s="25"/>
      <c r="AS605" s="25"/>
      <c r="AT605" s="25"/>
      <c r="AU605" s="25"/>
      <c r="AV605" s="25"/>
      <c r="AW605" s="25"/>
      <c r="AX605" s="25"/>
      <c r="AY605" s="25"/>
      <c r="AZ605" s="25"/>
      <c r="BA605" s="25"/>
      <c r="BB605" s="25"/>
      <c r="BC605" s="25"/>
      <c r="BD605" s="25"/>
      <c r="BE605" s="25"/>
      <c r="BF605" s="25"/>
      <c r="BG605" s="25"/>
      <c r="BH605" s="25"/>
      <c r="BI605" s="25"/>
      <c r="BJ605" s="25"/>
      <c r="BK605" s="25"/>
      <c r="BL605" s="25"/>
      <c r="BM605" s="25"/>
      <c r="BN605" s="25"/>
      <c r="BO605" s="25"/>
      <c r="BP605" s="25"/>
      <c r="BQ605" s="25"/>
      <c r="BR605" s="25"/>
      <c r="BS605" s="25"/>
      <c r="BT605" s="25"/>
      <c r="BU605" s="25"/>
      <c r="BV605" s="25"/>
      <c r="BW605" s="25"/>
      <c r="BX605" s="25"/>
      <c r="BY605" s="25"/>
      <c r="BZ605" s="25"/>
      <c r="CA605" s="25"/>
      <c r="CB605" s="25"/>
      <c r="CC605" s="25"/>
      <c r="CD605" s="25"/>
      <c r="CE605" s="25"/>
      <c r="CF605" s="25"/>
      <c r="CG605" s="25"/>
      <c r="CH605" s="25"/>
      <c r="CI605" s="25"/>
    </row>
    <row r="606" spans="1:87" ht="14">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c r="AH606" s="25"/>
      <c r="AI606" s="25"/>
      <c r="AJ606" s="25"/>
      <c r="AK606" s="25"/>
      <c r="AL606" s="25"/>
      <c r="AM606" s="25"/>
      <c r="AN606" s="25"/>
      <c r="AO606" s="25"/>
      <c r="AP606" s="25"/>
      <c r="AQ606" s="25"/>
      <c r="AR606" s="25"/>
      <c r="AS606" s="25"/>
      <c r="AT606" s="25"/>
      <c r="AU606" s="25"/>
      <c r="AV606" s="25"/>
      <c r="AW606" s="25"/>
      <c r="AX606" s="25"/>
      <c r="AY606" s="25"/>
      <c r="AZ606" s="25"/>
      <c r="BA606" s="25"/>
      <c r="BB606" s="25"/>
      <c r="BC606" s="25"/>
      <c r="BD606" s="25"/>
      <c r="BE606" s="25"/>
      <c r="BF606" s="25"/>
      <c r="BG606" s="25"/>
      <c r="BH606" s="25"/>
      <c r="BI606" s="25"/>
      <c r="BJ606" s="25"/>
      <c r="BK606" s="25"/>
      <c r="BL606" s="25"/>
      <c r="BM606" s="25"/>
      <c r="BN606" s="25"/>
      <c r="BO606" s="25"/>
      <c r="BP606" s="25"/>
      <c r="BQ606" s="25"/>
      <c r="BR606" s="25"/>
      <c r="BS606" s="25"/>
      <c r="BT606" s="25"/>
      <c r="BU606" s="25"/>
      <c r="BV606" s="25"/>
      <c r="BW606" s="25"/>
      <c r="BX606" s="25"/>
      <c r="BY606" s="25"/>
      <c r="BZ606" s="25"/>
      <c r="CA606" s="25"/>
      <c r="CB606" s="25"/>
      <c r="CC606" s="25"/>
      <c r="CD606" s="25"/>
      <c r="CE606" s="25"/>
      <c r="CF606" s="25"/>
      <c r="CG606" s="25"/>
      <c r="CH606" s="25"/>
      <c r="CI606" s="25"/>
    </row>
    <row r="607" spans="1:87" ht="14">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c r="AH607" s="25"/>
      <c r="AI607" s="25"/>
      <c r="AJ607" s="25"/>
      <c r="AK607" s="25"/>
      <c r="AL607" s="25"/>
      <c r="AM607" s="25"/>
      <c r="AN607" s="25"/>
      <c r="AO607" s="25"/>
      <c r="AP607" s="25"/>
      <c r="AQ607" s="25"/>
      <c r="AR607" s="25"/>
      <c r="AS607" s="25"/>
      <c r="AT607" s="25"/>
      <c r="AU607" s="25"/>
      <c r="AV607" s="25"/>
      <c r="AW607" s="25"/>
      <c r="AX607" s="25"/>
      <c r="AY607" s="25"/>
      <c r="AZ607" s="25"/>
      <c r="BA607" s="25"/>
      <c r="BB607" s="25"/>
      <c r="BC607" s="25"/>
      <c r="BD607" s="25"/>
      <c r="BE607" s="25"/>
      <c r="BF607" s="25"/>
      <c r="BG607" s="25"/>
      <c r="BH607" s="25"/>
      <c r="BI607" s="25"/>
      <c r="BJ607" s="25"/>
      <c r="BK607" s="25"/>
      <c r="BL607" s="25"/>
      <c r="BM607" s="25"/>
      <c r="BN607" s="25"/>
      <c r="BO607" s="25"/>
      <c r="BP607" s="25"/>
      <c r="BQ607" s="25"/>
      <c r="BR607" s="25"/>
      <c r="BS607" s="25"/>
      <c r="BT607" s="25"/>
      <c r="BU607" s="25"/>
      <c r="BV607" s="25"/>
      <c r="BW607" s="25"/>
      <c r="BX607" s="25"/>
      <c r="BY607" s="25"/>
      <c r="BZ607" s="25"/>
      <c r="CA607" s="25"/>
      <c r="CB607" s="25"/>
      <c r="CC607" s="25"/>
      <c r="CD607" s="25"/>
      <c r="CE607" s="25"/>
      <c r="CF607" s="25"/>
      <c r="CG607" s="25"/>
      <c r="CH607" s="25"/>
      <c r="CI607" s="25"/>
    </row>
    <row r="608" spans="1:87" ht="14">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c r="AH608" s="25"/>
      <c r="AI608" s="25"/>
      <c r="AJ608" s="25"/>
      <c r="AK608" s="25"/>
      <c r="AL608" s="25"/>
      <c r="AM608" s="25"/>
      <c r="AN608" s="25"/>
      <c r="AO608" s="25"/>
      <c r="AP608" s="25"/>
      <c r="AQ608" s="25"/>
      <c r="AR608" s="25"/>
      <c r="AS608" s="25"/>
      <c r="AT608" s="25"/>
      <c r="AU608" s="25"/>
      <c r="AV608" s="25"/>
      <c r="AW608" s="25"/>
      <c r="AX608" s="25"/>
      <c r="AY608" s="25"/>
      <c r="AZ608" s="25"/>
      <c r="BA608" s="25"/>
      <c r="BB608" s="25"/>
      <c r="BC608" s="25"/>
      <c r="BD608" s="25"/>
      <c r="BE608" s="25"/>
      <c r="BF608" s="25"/>
      <c r="BG608" s="25"/>
      <c r="BH608" s="25"/>
      <c r="BI608" s="25"/>
      <c r="BJ608" s="25"/>
      <c r="BK608" s="25"/>
      <c r="BL608" s="25"/>
      <c r="BM608" s="25"/>
      <c r="BN608" s="25"/>
      <c r="BO608" s="25"/>
      <c r="BP608" s="25"/>
      <c r="BQ608" s="25"/>
      <c r="BR608" s="25"/>
      <c r="BS608" s="25"/>
      <c r="BT608" s="25"/>
      <c r="BU608" s="25"/>
      <c r="BV608" s="25"/>
      <c r="BW608" s="25"/>
      <c r="BX608" s="25"/>
      <c r="BY608" s="25"/>
      <c r="BZ608" s="25"/>
      <c r="CA608" s="25"/>
      <c r="CB608" s="25"/>
      <c r="CC608" s="25"/>
      <c r="CD608" s="25"/>
      <c r="CE608" s="25"/>
      <c r="CF608" s="25"/>
      <c r="CG608" s="25"/>
      <c r="CH608" s="25"/>
      <c r="CI608" s="25"/>
    </row>
    <row r="609" spans="1:87" ht="14">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c r="AH609" s="25"/>
      <c r="AI609" s="25"/>
      <c r="AJ609" s="25"/>
      <c r="AK609" s="25"/>
      <c r="AL609" s="25"/>
      <c r="AM609" s="25"/>
      <c r="AN609" s="25"/>
      <c r="AO609" s="25"/>
      <c r="AP609" s="25"/>
      <c r="AQ609" s="25"/>
      <c r="AR609" s="25"/>
      <c r="AS609" s="25"/>
      <c r="AT609" s="25"/>
      <c r="AU609" s="25"/>
      <c r="AV609" s="25"/>
      <c r="AW609" s="25"/>
      <c r="AX609" s="25"/>
      <c r="AY609" s="25"/>
      <c r="AZ609" s="25"/>
      <c r="BA609" s="25"/>
      <c r="BB609" s="25"/>
      <c r="BC609" s="25"/>
      <c r="BD609" s="25"/>
      <c r="BE609" s="25"/>
      <c r="BF609" s="25"/>
      <c r="BG609" s="25"/>
      <c r="BH609" s="25"/>
      <c r="BI609" s="25"/>
      <c r="BJ609" s="25"/>
      <c r="BK609" s="25"/>
      <c r="BL609" s="25"/>
      <c r="BM609" s="25"/>
      <c r="BN609" s="25"/>
      <c r="BO609" s="25"/>
      <c r="BP609" s="25"/>
      <c r="BQ609" s="25"/>
      <c r="BR609" s="25"/>
      <c r="BS609" s="25"/>
      <c r="BT609" s="25"/>
      <c r="BU609" s="25"/>
      <c r="BV609" s="25"/>
      <c r="BW609" s="25"/>
      <c r="BX609" s="25"/>
      <c r="BY609" s="25"/>
      <c r="BZ609" s="25"/>
      <c r="CA609" s="25"/>
      <c r="CB609" s="25"/>
      <c r="CC609" s="25"/>
      <c r="CD609" s="25"/>
      <c r="CE609" s="25"/>
      <c r="CF609" s="25"/>
      <c r="CG609" s="25"/>
      <c r="CH609" s="25"/>
      <c r="CI609" s="25"/>
    </row>
    <row r="610" spans="1:87" ht="14">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c r="AH610" s="25"/>
      <c r="AI610" s="25"/>
      <c r="AJ610" s="25"/>
      <c r="AK610" s="25"/>
      <c r="AL610" s="25"/>
      <c r="AM610" s="25"/>
      <c r="AN610" s="25"/>
      <c r="AO610" s="25"/>
      <c r="AP610" s="25"/>
      <c r="AQ610" s="25"/>
      <c r="AR610" s="25"/>
      <c r="AS610" s="25"/>
      <c r="AT610" s="25"/>
      <c r="AU610" s="25"/>
      <c r="AV610" s="25"/>
      <c r="AW610" s="25"/>
      <c r="AX610" s="25"/>
      <c r="AY610" s="25"/>
      <c r="AZ610" s="25"/>
      <c r="BA610" s="25"/>
      <c r="BB610" s="25"/>
      <c r="BC610" s="25"/>
      <c r="BD610" s="25"/>
      <c r="BE610" s="25"/>
      <c r="BF610" s="25"/>
      <c r="BG610" s="25"/>
      <c r="BH610" s="25"/>
      <c r="BI610" s="25"/>
      <c r="BJ610" s="25"/>
      <c r="BK610" s="25"/>
      <c r="BL610" s="25"/>
      <c r="BM610" s="25"/>
      <c r="BN610" s="25"/>
      <c r="BO610" s="25"/>
      <c r="BP610" s="25"/>
      <c r="BQ610" s="25"/>
      <c r="BR610" s="25"/>
      <c r="BS610" s="25"/>
      <c r="BT610" s="25"/>
      <c r="BU610" s="25"/>
      <c r="BV610" s="25"/>
      <c r="BW610" s="25"/>
      <c r="BX610" s="25"/>
      <c r="BY610" s="25"/>
      <c r="BZ610" s="25"/>
      <c r="CA610" s="25"/>
      <c r="CB610" s="25"/>
      <c r="CC610" s="25"/>
      <c r="CD610" s="25"/>
      <c r="CE610" s="25"/>
      <c r="CF610" s="25"/>
      <c r="CG610" s="25"/>
      <c r="CH610" s="25"/>
      <c r="CI610" s="25"/>
    </row>
    <row r="611" spans="1:87" ht="14">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c r="AH611" s="25"/>
      <c r="AI611" s="25"/>
      <c r="AJ611" s="25"/>
      <c r="AK611" s="25"/>
      <c r="AL611" s="25"/>
      <c r="AM611" s="25"/>
      <c r="AN611" s="25"/>
      <c r="AO611" s="25"/>
      <c r="AP611" s="25"/>
      <c r="AQ611" s="25"/>
      <c r="AR611" s="25"/>
      <c r="AS611" s="25"/>
      <c r="AT611" s="25"/>
      <c r="AU611" s="25"/>
      <c r="AV611" s="25"/>
      <c r="AW611" s="25"/>
      <c r="AX611" s="25"/>
      <c r="AY611" s="25"/>
      <c r="AZ611" s="25"/>
      <c r="BA611" s="25"/>
      <c r="BB611" s="25"/>
      <c r="BC611" s="25"/>
      <c r="BD611" s="25"/>
      <c r="BE611" s="25"/>
      <c r="BF611" s="25"/>
      <c r="BG611" s="25"/>
      <c r="BH611" s="25"/>
      <c r="BI611" s="25"/>
      <c r="BJ611" s="25"/>
      <c r="BK611" s="25"/>
      <c r="BL611" s="25"/>
      <c r="BM611" s="25"/>
      <c r="BN611" s="25"/>
      <c r="BO611" s="25"/>
      <c r="BP611" s="25"/>
      <c r="BQ611" s="25"/>
      <c r="BR611" s="25"/>
      <c r="BS611" s="25"/>
      <c r="BT611" s="25"/>
      <c r="BU611" s="25"/>
      <c r="BV611" s="25"/>
      <c r="BW611" s="25"/>
      <c r="BX611" s="25"/>
      <c r="BY611" s="25"/>
      <c r="BZ611" s="25"/>
      <c r="CA611" s="25"/>
      <c r="CB611" s="25"/>
      <c r="CC611" s="25"/>
      <c r="CD611" s="25"/>
      <c r="CE611" s="25"/>
      <c r="CF611" s="25"/>
      <c r="CG611" s="25"/>
      <c r="CH611" s="25"/>
      <c r="CI611" s="25"/>
    </row>
    <row r="612" spans="1:87" ht="14">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c r="AH612" s="25"/>
      <c r="AI612" s="25"/>
      <c r="AJ612" s="25"/>
      <c r="AK612" s="25"/>
      <c r="AL612" s="25"/>
      <c r="AM612" s="25"/>
      <c r="AN612" s="25"/>
      <c r="AO612" s="25"/>
      <c r="AP612" s="25"/>
      <c r="AQ612" s="25"/>
      <c r="AR612" s="25"/>
      <c r="AS612" s="25"/>
      <c r="AT612" s="25"/>
      <c r="AU612" s="25"/>
      <c r="AV612" s="25"/>
      <c r="AW612" s="25"/>
      <c r="AX612" s="25"/>
      <c r="AY612" s="25"/>
      <c r="AZ612" s="25"/>
      <c r="BA612" s="25"/>
      <c r="BB612" s="25"/>
      <c r="BC612" s="25"/>
      <c r="BD612" s="25"/>
      <c r="BE612" s="25"/>
      <c r="BF612" s="25"/>
      <c r="BG612" s="25"/>
      <c r="BH612" s="25"/>
      <c r="BI612" s="25"/>
      <c r="BJ612" s="25"/>
      <c r="BK612" s="25"/>
      <c r="BL612" s="25"/>
      <c r="BM612" s="25"/>
      <c r="BN612" s="25"/>
      <c r="BO612" s="25"/>
      <c r="BP612" s="25"/>
      <c r="BQ612" s="25"/>
      <c r="BR612" s="25"/>
      <c r="BS612" s="25"/>
      <c r="BT612" s="25"/>
      <c r="BU612" s="25"/>
      <c r="BV612" s="25"/>
      <c r="BW612" s="25"/>
      <c r="BX612" s="25"/>
      <c r="BY612" s="25"/>
      <c r="BZ612" s="25"/>
      <c r="CA612" s="25"/>
      <c r="CB612" s="25"/>
      <c r="CC612" s="25"/>
      <c r="CD612" s="25"/>
      <c r="CE612" s="25"/>
      <c r="CF612" s="25"/>
      <c r="CG612" s="25"/>
      <c r="CH612" s="25"/>
      <c r="CI612" s="25"/>
    </row>
    <row r="613" spans="1:87" ht="14">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c r="AH613" s="25"/>
      <c r="AI613" s="25"/>
      <c r="AJ613" s="25"/>
      <c r="AK613" s="25"/>
      <c r="AL613" s="25"/>
      <c r="AM613" s="25"/>
      <c r="AN613" s="25"/>
      <c r="AO613" s="25"/>
      <c r="AP613" s="25"/>
      <c r="AQ613" s="25"/>
      <c r="AR613" s="25"/>
      <c r="AS613" s="25"/>
      <c r="AT613" s="25"/>
      <c r="AU613" s="25"/>
      <c r="AV613" s="25"/>
      <c r="AW613" s="25"/>
      <c r="AX613" s="25"/>
      <c r="AY613" s="25"/>
      <c r="AZ613" s="25"/>
      <c r="BA613" s="25"/>
      <c r="BB613" s="25"/>
      <c r="BC613" s="25"/>
      <c r="BD613" s="25"/>
      <c r="BE613" s="25"/>
      <c r="BF613" s="25"/>
      <c r="BG613" s="25"/>
      <c r="BH613" s="25"/>
      <c r="BI613" s="25"/>
      <c r="BJ613" s="25"/>
      <c r="BK613" s="25"/>
      <c r="BL613" s="25"/>
      <c r="BM613" s="25"/>
      <c r="BN613" s="25"/>
      <c r="BO613" s="25"/>
      <c r="BP613" s="25"/>
      <c r="BQ613" s="25"/>
      <c r="BR613" s="25"/>
      <c r="BS613" s="25"/>
      <c r="BT613" s="25"/>
      <c r="BU613" s="25"/>
      <c r="BV613" s="25"/>
      <c r="BW613" s="25"/>
      <c r="BX613" s="25"/>
      <c r="BY613" s="25"/>
      <c r="BZ613" s="25"/>
      <c r="CA613" s="25"/>
      <c r="CB613" s="25"/>
      <c r="CC613" s="25"/>
      <c r="CD613" s="25"/>
      <c r="CE613" s="25"/>
      <c r="CF613" s="25"/>
      <c r="CG613" s="25"/>
      <c r="CH613" s="25"/>
      <c r="CI613" s="25"/>
    </row>
    <row r="614" spans="1:87" ht="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c r="AH614" s="25"/>
      <c r="AI614" s="25"/>
      <c r="AJ614" s="25"/>
      <c r="AK614" s="25"/>
      <c r="AL614" s="25"/>
      <c r="AM614" s="25"/>
      <c r="AN614" s="25"/>
      <c r="AO614" s="25"/>
      <c r="AP614" s="25"/>
      <c r="AQ614" s="25"/>
      <c r="AR614" s="25"/>
      <c r="AS614" s="25"/>
      <c r="AT614" s="25"/>
      <c r="AU614" s="25"/>
      <c r="AV614" s="25"/>
      <c r="AW614" s="25"/>
      <c r="AX614" s="25"/>
      <c r="AY614" s="25"/>
      <c r="AZ614" s="25"/>
      <c r="BA614" s="25"/>
      <c r="BB614" s="25"/>
      <c r="BC614" s="25"/>
      <c r="BD614" s="25"/>
      <c r="BE614" s="25"/>
      <c r="BF614" s="25"/>
      <c r="BG614" s="25"/>
      <c r="BH614" s="25"/>
      <c r="BI614" s="25"/>
      <c r="BJ614" s="25"/>
      <c r="BK614" s="25"/>
      <c r="BL614" s="25"/>
      <c r="BM614" s="25"/>
      <c r="BN614" s="25"/>
      <c r="BO614" s="25"/>
      <c r="BP614" s="25"/>
      <c r="BQ614" s="25"/>
      <c r="BR614" s="25"/>
      <c r="BS614" s="25"/>
      <c r="BT614" s="25"/>
      <c r="BU614" s="25"/>
      <c r="BV614" s="25"/>
      <c r="BW614" s="25"/>
      <c r="BX614" s="25"/>
      <c r="BY614" s="25"/>
      <c r="BZ614" s="25"/>
      <c r="CA614" s="25"/>
      <c r="CB614" s="25"/>
      <c r="CC614" s="25"/>
      <c r="CD614" s="25"/>
      <c r="CE614" s="25"/>
      <c r="CF614" s="25"/>
      <c r="CG614" s="25"/>
      <c r="CH614" s="25"/>
      <c r="CI614" s="25"/>
    </row>
    <row r="615" spans="1:87" ht="14">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c r="AH615" s="25"/>
      <c r="AI615" s="25"/>
      <c r="AJ615" s="25"/>
      <c r="AK615" s="25"/>
      <c r="AL615" s="25"/>
      <c r="AM615" s="25"/>
      <c r="AN615" s="25"/>
      <c r="AO615" s="25"/>
      <c r="AP615" s="25"/>
      <c r="AQ615" s="25"/>
      <c r="AR615" s="25"/>
      <c r="AS615" s="25"/>
      <c r="AT615" s="25"/>
      <c r="AU615" s="25"/>
      <c r="AV615" s="25"/>
      <c r="AW615" s="25"/>
      <c r="AX615" s="25"/>
      <c r="AY615" s="25"/>
      <c r="AZ615" s="25"/>
      <c r="BA615" s="25"/>
      <c r="BB615" s="25"/>
      <c r="BC615" s="25"/>
      <c r="BD615" s="25"/>
      <c r="BE615" s="25"/>
      <c r="BF615" s="25"/>
      <c r="BG615" s="25"/>
      <c r="BH615" s="25"/>
      <c r="BI615" s="25"/>
      <c r="BJ615" s="25"/>
      <c r="BK615" s="25"/>
      <c r="BL615" s="25"/>
      <c r="BM615" s="25"/>
      <c r="BN615" s="25"/>
      <c r="BO615" s="25"/>
      <c r="BP615" s="25"/>
      <c r="BQ615" s="25"/>
      <c r="BR615" s="25"/>
      <c r="BS615" s="25"/>
      <c r="BT615" s="25"/>
      <c r="BU615" s="25"/>
      <c r="BV615" s="25"/>
      <c r="BW615" s="25"/>
      <c r="BX615" s="25"/>
      <c r="BY615" s="25"/>
      <c r="BZ615" s="25"/>
      <c r="CA615" s="25"/>
      <c r="CB615" s="25"/>
      <c r="CC615" s="25"/>
      <c r="CD615" s="25"/>
      <c r="CE615" s="25"/>
      <c r="CF615" s="25"/>
      <c r="CG615" s="25"/>
      <c r="CH615" s="25"/>
      <c r="CI615" s="25"/>
    </row>
    <row r="616" spans="1:87" ht="14">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c r="AH616" s="25"/>
      <c r="AI616" s="25"/>
      <c r="AJ616" s="25"/>
      <c r="AK616" s="25"/>
      <c r="AL616" s="25"/>
      <c r="AM616" s="25"/>
      <c r="AN616" s="25"/>
      <c r="AO616" s="25"/>
      <c r="AP616" s="25"/>
      <c r="AQ616" s="25"/>
      <c r="AR616" s="25"/>
      <c r="AS616" s="25"/>
      <c r="AT616" s="25"/>
      <c r="AU616" s="25"/>
      <c r="AV616" s="25"/>
      <c r="AW616" s="25"/>
      <c r="AX616" s="25"/>
      <c r="AY616" s="25"/>
      <c r="AZ616" s="25"/>
      <c r="BA616" s="25"/>
      <c r="BB616" s="25"/>
      <c r="BC616" s="25"/>
      <c r="BD616" s="25"/>
      <c r="BE616" s="25"/>
      <c r="BF616" s="25"/>
      <c r="BG616" s="25"/>
      <c r="BH616" s="25"/>
      <c r="BI616" s="25"/>
      <c r="BJ616" s="25"/>
      <c r="BK616" s="25"/>
      <c r="BL616" s="25"/>
      <c r="BM616" s="25"/>
      <c r="BN616" s="25"/>
      <c r="BO616" s="25"/>
      <c r="BP616" s="25"/>
      <c r="BQ616" s="25"/>
      <c r="BR616" s="25"/>
      <c r="BS616" s="25"/>
      <c r="BT616" s="25"/>
      <c r="BU616" s="25"/>
      <c r="BV616" s="25"/>
      <c r="BW616" s="25"/>
      <c r="BX616" s="25"/>
      <c r="BY616" s="25"/>
      <c r="BZ616" s="25"/>
      <c r="CA616" s="25"/>
      <c r="CB616" s="25"/>
      <c r="CC616" s="25"/>
      <c r="CD616" s="25"/>
      <c r="CE616" s="25"/>
      <c r="CF616" s="25"/>
      <c r="CG616" s="25"/>
      <c r="CH616" s="25"/>
      <c r="CI616" s="25"/>
    </row>
    <row r="617" spans="1:87" ht="14">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c r="AH617" s="25"/>
      <c r="AI617" s="25"/>
      <c r="AJ617" s="25"/>
      <c r="AK617" s="25"/>
      <c r="AL617" s="25"/>
      <c r="AM617" s="25"/>
      <c r="AN617" s="25"/>
      <c r="AO617" s="25"/>
      <c r="AP617" s="25"/>
      <c r="AQ617" s="25"/>
      <c r="AR617" s="25"/>
      <c r="AS617" s="25"/>
      <c r="AT617" s="25"/>
      <c r="AU617" s="25"/>
      <c r="AV617" s="25"/>
      <c r="AW617" s="25"/>
      <c r="AX617" s="25"/>
      <c r="AY617" s="25"/>
      <c r="AZ617" s="25"/>
      <c r="BA617" s="25"/>
      <c r="BB617" s="25"/>
      <c r="BC617" s="25"/>
      <c r="BD617" s="25"/>
      <c r="BE617" s="25"/>
      <c r="BF617" s="25"/>
      <c r="BG617" s="25"/>
      <c r="BH617" s="25"/>
      <c r="BI617" s="25"/>
      <c r="BJ617" s="25"/>
      <c r="BK617" s="25"/>
      <c r="BL617" s="25"/>
      <c r="BM617" s="25"/>
      <c r="BN617" s="25"/>
      <c r="BO617" s="25"/>
      <c r="BP617" s="25"/>
      <c r="BQ617" s="25"/>
      <c r="BR617" s="25"/>
      <c r="BS617" s="25"/>
      <c r="BT617" s="25"/>
      <c r="BU617" s="25"/>
      <c r="BV617" s="25"/>
      <c r="BW617" s="25"/>
      <c r="BX617" s="25"/>
      <c r="BY617" s="25"/>
      <c r="BZ617" s="25"/>
      <c r="CA617" s="25"/>
      <c r="CB617" s="25"/>
      <c r="CC617" s="25"/>
      <c r="CD617" s="25"/>
      <c r="CE617" s="25"/>
      <c r="CF617" s="25"/>
      <c r="CG617" s="25"/>
      <c r="CH617" s="25"/>
      <c r="CI617" s="25"/>
    </row>
    <row r="618" spans="1:87" ht="14">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c r="AH618" s="25"/>
      <c r="AI618" s="25"/>
      <c r="AJ618" s="25"/>
      <c r="AK618" s="25"/>
      <c r="AL618" s="25"/>
      <c r="AM618" s="25"/>
      <c r="AN618" s="25"/>
      <c r="AO618" s="25"/>
      <c r="AP618" s="25"/>
      <c r="AQ618" s="25"/>
      <c r="AR618" s="25"/>
      <c r="AS618" s="25"/>
      <c r="AT618" s="25"/>
      <c r="AU618" s="25"/>
      <c r="AV618" s="25"/>
      <c r="AW618" s="25"/>
      <c r="AX618" s="25"/>
      <c r="AY618" s="25"/>
      <c r="AZ618" s="25"/>
      <c r="BA618" s="25"/>
      <c r="BB618" s="25"/>
      <c r="BC618" s="25"/>
      <c r="BD618" s="25"/>
      <c r="BE618" s="25"/>
      <c r="BF618" s="25"/>
      <c r="BG618" s="25"/>
      <c r="BH618" s="25"/>
      <c r="BI618" s="25"/>
      <c r="BJ618" s="25"/>
      <c r="BK618" s="25"/>
      <c r="BL618" s="25"/>
      <c r="BM618" s="25"/>
      <c r="BN618" s="25"/>
      <c r="BO618" s="25"/>
      <c r="BP618" s="25"/>
      <c r="BQ618" s="25"/>
      <c r="BR618" s="25"/>
      <c r="BS618" s="25"/>
      <c r="BT618" s="25"/>
      <c r="BU618" s="25"/>
      <c r="BV618" s="25"/>
      <c r="BW618" s="25"/>
      <c r="BX618" s="25"/>
      <c r="BY618" s="25"/>
      <c r="BZ618" s="25"/>
      <c r="CA618" s="25"/>
      <c r="CB618" s="25"/>
      <c r="CC618" s="25"/>
      <c r="CD618" s="25"/>
      <c r="CE618" s="25"/>
      <c r="CF618" s="25"/>
      <c r="CG618" s="25"/>
      <c r="CH618" s="25"/>
      <c r="CI618" s="25"/>
    </row>
    <row r="619" spans="1:87" ht="14">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c r="AH619" s="25"/>
      <c r="AI619" s="25"/>
      <c r="AJ619" s="25"/>
      <c r="AK619" s="25"/>
      <c r="AL619" s="25"/>
      <c r="AM619" s="25"/>
      <c r="AN619" s="25"/>
      <c r="AO619" s="25"/>
      <c r="AP619" s="25"/>
      <c r="AQ619" s="25"/>
      <c r="AR619" s="25"/>
      <c r="AS619" s="25"/>
      <c r="AT619" s="25"/>
      <c r="AU619" s="25"/>
      <c r="AV619" s="25"/>
      <c r="AW619" s="25"/>
      <c r="AX619" s="25"/>
      <c r="AY619" s="25"/>
      <c r="AZ619" s="25"/>
      <c r="BA619" s="25"/>
      <c r="BB619" s="25"/>
      <c r="BC619" s="25"/>
      <c r="BD619" s="25"/>
      <c r="BE619" s="25"/>
      <c r="BF619" s="25"/>
      <c r="BG619" s="25"/>
      <c r="BH619" s="25"/>
      <c r="BI619" s="25"/>
      <c r="BJ619" s="25"/>
      <c r="BK619" s="25"/>
      <c r="BL619" s="25"/>
      <c r="BM619" s="25"/>
      <c r="BN619" s="25"/>
      <c r="BO619" s="25"/>
      <c r="BP619" s="25"/>
      <c r="BQ619" s="25"/>
      <c r="BR619" s="25"/>
      <c r="BS619" s="25"/>
      <c r="BT619" s="25"/>
      <c r="BU619" s="25"/>
      <c r="BV619" s="25"/>
      <c r="BW619" s="25"/>
      <c r="BX619" s="25"/>
      <c r="BY619" s="25"/>
      <c r="BZ619" s="25"/>
      <c r="CA619" s="25"/>
      <c r="CB619" s="25"/>
      <c r="CC619" s="25"/>
      <c r="CD619" s="25"/>
      <c r="CE619" s="25"/>
      <c r="CF619" s="25"/>
      <c r="CG619" s="25"/>
      <c r="CH619" s="25"/>
      <c r="CI619" s="25"/>
    </row>
    <row r="620" spans="1:87" ht="14">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c r="AH620" s="25"/>
      <c r="AI620" s="25"/>
      <c r="AJ620" s="25"/>
      <c r="AK620" s="25"/>
      <c r="AL620" s="25"/>
      <c r="AM620" s="25"/>
      <c r="AN620" s="25"/>
      <c r="AO620" s="25"/>
      <c r="AP620" s="25"/>
      <c r="AQ620" s="25"/>
      <c r="AR620" s="25"/>
      <c r="AS620" s="25"/>
      <c r="AT620" s="25"/>
      <c r="AU620" s="25"/>
      <c r="AV620" s="25"/>
      <c r="AW620" s="25"/>
      <c r="AX620" s="25"/>
      <c r="AY620" s="25"/>
      <c r="AZ620" s="25"/>
      <c r="BA620" s="25"/>
      <c r="BB620" s="25"/>
      <c r="BC620" s="25"/>
      <c r="BD620" s="25"/>
      <c r="BE620" s="25"/>
      <c r="BF620" s="25"/>
      <c r="BG620" s="25"/>
      <c r="BH620" s="25"/>
      <c r="BI620" s="25"/>
      <c r="BJ620" s="25"/>
      <c r="BK620" s="25"/>
      <c r="BL620" s="25"/>
      <c r="BM620" s="25"/>
      <c r="BN620" s="25"/>
      <c r="BO620" s="25"/>
      <c r="BP620" s="25"/>
      <c r="BQ620" s="25"/>
      <c r="BR620" s="25"/>
      <c r="BS620" s="25"/>
      <c r="BT620" s="25"/>
      <c r="BU620" s="25"/>
      <c r="BV620" s="25"/>
      <c r="BW620" s="25"/>
      <c r="BX620" s="25"/>
      <c r="BY620" s="25"/>
      <c r="BZ620" s="25"/>
      <c r="CA620" s="25"/>
      <c r="CB620" s="25"/>
      <c r="CC620" s="25"/>
      <c r="CD620" s="25"/>
      <c r="CE620" s="25"/>
      <c r="CF620" s="25"/>
      <c r="CG620" s="25"/>
      <c r="CH620" s="25"/>
      <c r="CI620" s="25"/>
    </row>
    <row r="621" spans="1:87" ht="14">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c r="AH621" s="25"/>
      <c r="AI621" s="25"/>
      <c r="AJ621" s="25"/>
      <c r="AK621" s="25"/>
      <c r="AL621" s="25"/>
      <c r="AM621" s="25"/>
      <c r="AN621" s="25"/>
      <c r="AO621" s="25"/>
      <c r="AP621" s="25"/>
      <c r="AQ621" s="25"/>
      <c r="AR621" s="25"/>
      <c r="AS621" s="25"/>
      <c r="AT621" s="25"/>
      <c r="AU621" s="25"/>
      <c r="AV621" s="25"/>
      <c r="AW621" s="25"/>
      <c r="AX621" s="25"/>
      <c r="AY621" s="25"/>
      <c r="AZ621" s="25"/>
      <c r="BA621" s="25"/>
      <c r="BB621" s="25"/>
      <c r="BC621" s="25"/>
      <c r="BD621" s="25"/>
      <c r="BE621" s="25"/>
      <c r="BF621" s="25"/>
      <c r="BG621" s="25"/>
      <c r="BH621" s="25"/>
      <c r="BI621" s="25"/>
      <c r="BJ621" s="25"/>
      <c r="BK621" s="25"/>
      <c r="BL621" s="25"/>
      <c r="BM621" s="25"/>
      <c r="BN621" s="25"/>
      <c r="BO621" s="25"/>
      <c r="BP621" s="25"/>
      <c r="BQ621" s="25"/>
      <c r="BR621" s="25"/>
      <c r="BS621" s="25"/>
      <c r="BT621" s="25"/>
      <c r="BU621" s="25"/>
      <c r="BV621" s="25"/>
      <c r="BW621" s="25"/>
      <c r="BX621" s="25"/>
      <c r="BY621" s="25"/>
      <c r="BZ621" s="25"/>
      <c r="CA621" s="25"/>
      <c r="CB621" s="25"/>
      <c r="CC621" s="25"/>
      <c r="CD621" s="25"/>
      <c r="CE621" s="25"/>
      <c r="CF621" s="25"/>
      <c r="CG621" s="25"/>
      <c r="CH621" s="25"/>
      <c r="CI621" s="25"/>
    </row>
    <row r="622" spans="1:87" ht="14">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c r="AH622" s="25"/>
      <c r="AI622" s="25"/>
      <c r="AJ622" s="25"/>
      <c r="AK622" s="25"/>
      <c r="AL622" s="25"/>
      <c r="AM622" s="25"/>
      <c r="AN622" s="25"/>
      <c r="AO622" s="25"/>
      <c r="AP622" s="25"/>
      <c r="AQ622" s="25"/>
      <c r="AR622" s="25"/>
      <c r="AS622" s="25"/>
      <c r="AT622" s="25"/>
      <c r="AU622" s="25"/>
      <c r="AV622" s="25"/>
      <c r="AW622" s="25"/>
      <c r="AX622" s="25"/>
      <c r="AY622" s="25"/>
      <c r="AZ622" s="25"/>
      <c r="BA622" s="25"/>
      <c r="BB622" s="25"/>
      <c r="BC622" s="25"/>
      <c r="BD622" s="25"/>
      <c r="BE622" s="25"/>
      <c r="BF622" s="25"/>
      <c r="BG622" s="25"/>
      <c r="BH622" s="25"/>
      <c r="BI622" s="25"/>
      <c r="BJ622" s="25"/>
      <c r="BK622" s="25"/>
      <c r="BL622" s="25"/>
      <c r="BM622" s="25"/>
      <c r="BN622" s="25"/>
      <c r="BO622" s="25"/>
      <c r="BP622" s="25"/>
      <c r="BQ622" s="25"/>
      <c r="BR622" s="25"/>
      <c r="BS622" s="25"/>
      <c r="BT622" s="25"/>
      <c r="BU622" s="25"/>
      <c r="BV622" s="25"/>
      <c r="BW622" s="25"/>
      <c r="BX622" s="25"/>
      <c r="BY622" s="25"/>
      <c r="BZ622" s="25"/>
      <c r="CA622" s="25"/>
      <c r="CB622" s="25"/>
      <c r="CC622" s="25"/>
      <c r="CD622" s="25"/>
      <c r="CE622" s="25"/>
      <c r="CF622" s="25"/>
      <c r="CG622" s="25"/>
      <c r="CH622" s="25"/>
      <c r="CI622" s="25"/>
    </row>
    <row r="623" spans="1:87" ht="14">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c r="AH623" s="25"/>
      <c r="AI623" s="25"/>
      <c r="AJ623" s="25"/>
      <c r="AK623" s="25"/>
      <c r="AL623" s="25"/>
      <c r="AM623" s="25"/>
      <c r="AN623" s="25"/>
      <c r="AO623" s="25"/>
      <c r="AP623" s="25"/>
      <c r="AQ623" s="25"/>
      <c r="AR623" s="25"/>
      <c r="AS623" s="25"/>
      <c r="AT623" s="25"/>
      <c r="AU623" s="25"/>
      <c r="AV623" s="25"/>
      <c r="AW623" s="25"/>
      <c r="AX623" s="25"/>
      <c r="AY623" s="25"/>
      <c r="AZ623" s="25"/>
      <c r="BA623" s="25"/>
      <c r="BB623" s="25"/>
      <c r="BC623" s="25"/>
      <c r="BD623" s="25"/>
      <c r="BE623" s="25"/>
      <c r="BF623" s="25"/>
      <c r="BG623" s="25"/>
      <c r="BH623" s="25"/>
      <c r="BI623" s="25"/>
      <c r="BJ623" s="25"/>
      <c r="BK623" s="25"/>
      <c r="BL623" s="25"/>
      <c r="BM623" s="25"/>
      <c r="BN623" s="25"/>
      <c r="BO623" s="25"/>
      <c r="BP623" s="25"/>
      <c r="BQ623" s="25"/>
      <c r="BR623" s="25"/>
      <c r="BS623" s="25"/>
      <c r="BT623" s="25"/>
      <c r="BU623" s="25"/>
      <c r="BV623" s="25"/>
      <c r="BW623" s="25"/>
      <c r="BX623" s="25"/>
      <c r="BY623" s="25"/>
      <c r="BZ623" s="25"/>
      <c r="CA623" s="25"/>
      <c r="CB623" s="25"/>
      <c r="CC623" s="25"/>
      <c r="CD623" s="25"/>
      <c r="CE623" s="25"/>
      <c r="CF623" s="25"/>
      <c r="CG623" s="25"/>
      <c r="CH623" s="25"/>
      <c r="CI623" s="25"/>
    </row>
    <row r="624" spans="1:87" ht="1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c r="AH624" s="25"/>
      <c r="AI624" s="25"/>
      <c r="AJ624" s="25"/>
      <c r="AK624" s="25"/>
      <c r="AL624" s="25"/>
      <c r="AM624" s="25"/>
      <c r="AN624" s="25"/>
      <c r="AO624" s="25"/>
      <c r="AP624" s="25"/>
      <c r="AQ624" s="25"/>
      <c r="AR624" s="25"/>
      <c r="AS624" s="25"/>
      <c r="AT624" s="25"/>
      <c r="AU624" s="25"/>
      <c r="AV624" s="25"/>
      <c r="AW624" s="25"/>
      <c r="AX624" s="25"/>
      <c r="AY624" s="25"/>
      <c r="AZ624" s="25"/>
      <c r="BA624" s="25"/>
      <c r="BB624" s="25"/>
      <c r="BC624" s="25"/>
      <c r="BD624" s="25"/>
      <c r="BE624" s="25"/>
      <c r="BF624" s="25"/>
      <c r="BG624" s="25"/>
      <c r="BH624" s="25"/>
      <c r="BI624" s="25"/>
      <c r="BJ624" s="25"/>
      <c r="BK624" s="25"/>
      <c r="BL624" s="25"/>
      <c r="BM624" s="25"/>
      <c r="BN624" s="25"/>
      <c r="BO624" s="25"/>
      <c r="BP624" s="25"/>
      <c r="BQ624" s="25"/>
      <c r="BR624" s="25"/>
      <c r="BS624" s="25"/>
      <c r="BT624" s="25"/>
      <c r="BU624" s="25"/>
      <c r="BV624" s="25"/>
      <c r="BW624" s="25"/>
      <c r="BX624" s="25"/>
      <c r="BY624" s="25"/>
      <c r="BZ624" s="25"/>
      <c r="CA624" s="25"/>
      <c r="CB624" s="25"/>
      <c r="CC624" s="25"/>
      <c r="CD624" s="25"/>
      <c r="CE624" s="25"/>
      <c r="CF624" s="25"/>
      <c r="CG624" s="25"/>
      <c r="CH624" s="25"/>
      <c r="CI624" s="25"/>
    </row>
    <row r="625" spans="1:87" ht="14">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c r="AH625" s="25"/>
      <c r="AI625" s="25"/>
      <c r="AJ625" s="25"/>
      <c r="AK625" s="25"/>
      <c r="AL625" s="25"/>
      <c r="AM625" s="25"/>
      <c r="AN625" s="25"/>
      <c r="AO625" s="25"/>
      <c r="AP625" s="25"/>
      <c r="AQ625" s="25"/>
      <c r="AR625" s="25"/>
      <c r="AS625" s="25"/>
      <c r="AT625" s="25"/>
      <c r="AU625" s="25"/>
      <c r="AV625" s="25"/>
      <c r="AW625" s="25"/>
      <c r="AX625" s="25"/>
      <c r="AY625" s="25"/>
      <c r="AZ625" s="25"/>
      <c r="BA625" s="25"/>
      <c r="BB625" s="25"/>
      <c r="BC625" s="25"/>
      <c r="BD625" s="25"/>
      <c r="BE625" s="25"/>
      <c r="BF625" s="25"/>
      <c r="BG625" s="25"/>
      <c r="BH625" s="25"/>
      <c r="BI625" s="25"/>
      <c r="BJ625" s="25"/>
      <c r="BK625" s="25"/>
      <c r="BL625" s="25"/>
      <c r="BM625" s="25"/>
      <c r="BN625" s="25"/>
      <c r="BO625" s="25"/>
      <c r="BP625" s="25"/>
      <c r="BQ625" s="25"/>
      <c r="BR625" s="25"/>
      <c r="BS625" s="25"/>
      <c r="BT625" s="25"/>
      <c r="BU625" s="25"/>
      <c r="BV625" s="25"/>
      <c r="BW625" s="25"/>
      <c r="BX625" s="25"/>
      <c r="BY625" s="25"/>
      <c r="BZ625" s="25"/>
      <c r="CA625" s="25"/>
      <c r="CB625" s="25"/>
      <c r="CC625" s="25"/>
      <c r="CD625" s="25"/>
      <c r="CE625" s="25"/>
      <c r="CF625" s="25"/>
      <c r="CG625" s="25"/>
      <c r="CH625" s="25"/>
      <c r="CI625" s="25"/>
    </row>
    <row r="626" spans="1:87" ht="14">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c r="AH626" s="25"/>
      <c r="AI626" s="25"/>
      <c r="AJ626" s="25"/>
      <c r="AK626" s="25"/>
      <c r="AL626" s="25"/>
      <c r="AM626" s="25"/>
      <c r="AN626" s="25"/>
      <c r="AO626" s="25"/>
      <c r="AP626" s="25"/>
      <c r="AQ626" s="25"/>
      <c r="AR626" s="25"/>
      <c r="AS626" s="25"/>
      <c r="AT626" s="25"/>
      <c r="AU626" s="25"/>
      <c r="AV626" s="25"/>
      <c r="AW626" s="25"/>
      <c r="AX626" s="25"/>
      <c r="AY626" s="25"/>
      <c r="AZ626" s="25"/>
      <c r="BA626" s="25"/>
      <c r="BB626" s="25"/>
      <c r="BC626" s="25"/>
      <c r="BD626" s="25"/>
      <c r="BE626" s="25"/>
      <c r="BF626" s="25"/>
      <c r="BG626" s="25"/>
      <c r="BH626" s="25"/>
      <c r="BI626" s="25"/>
      <c r="BJ626" s="25"/>
      <c r="BK626" s="25"/>
      <c r="BL626" s="25"/>
      <c r="BM626" s="25"/>
      <c r="BN626" s="25"/>
      <c r="BO626" s="25"/>
      <c r="BP626" s="25"/>
      <c r="BQ626" s="25"/>
      <c r="BR626" s="25"/>
      <c r="BS626" s="25"/>
      <c r="BT626" s="25"/>
      <c r="BU626" s="25"/>
      <c r="BV626" s="25"/>
      <c r="BW626" s="25"/>
      <c r="BX626" s="25"/>
      <c r="BY626" s="25"/>
      <c r="BZ626" s="25"/>
      <c r="CA626" s="25"/>
      <c r="CB626" s="25"/>
      <c r="CC626" s="25"/>
      <c r="CD626" s="25"/>
      <c r="CE626" s="25"/>
      <c r="CF626" s="25"/>
      <c r="CG626" s="25"/>
      <c r="CH626" s="25"/>
      <c r="CI626" s="25"/>
    </row>
    <row r="627" spans="1:87" ht="14">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c r="AH627" s="25"/>
      <c r="AI627" s="25"/>
      <c r="AJ627" s="25"/>
      <c r="AK627" s="25"/>
      <c r="AL627" s="25"/>
      <c r="AM627" s="25"/>
      <c r="AN627" s="25"/>
      <c r="AO627" s="25"/>
      <c r="AP627" s="25"/>
      <c r="AQ627" s="25"/>
      <c r="AR627" s="25"/>
      <c r="AS627" s="25"/>
      <c r="AT627" s="25"/>
      <c r="AU627" s="25"/>
      <c r="AV627" s="25"/>
      <c r="AW627" s="25"/>
      <c r="AX627" s="25"/>
      <c r="AY627" s="25"/>
      <c r="AZ627" s="25"/>
      <c r="BA627" s="25"/>
      <c r="BB627" s="25"/>
      <c r="BC627" s="25"/>
      <c r="BD627" s="25"/>
      <c r="BE627" s="25"/>
      <c r="BF627" s="25"/>
      <c r="BG627" s="25"/>
      <c r="BH627" s="25"/>
      <c r="BI627" s="25"/>
      <c r="BJ627" s="25"/>
      <c r="BK627" s="25"/>
      <c r="BL627" s="25"/>
      <c r="BM627" s="25"/>
      <c r="BN627" s="25"/>
      <c r="BO627" s="25"/>
      <c r="BP627" s="25"/>
      <c r="BQ627" s="25"/>
      <c r="BR627" s="25"/>
      <c r="BS627" s="25"/>
      <c r="BT627" s="25"/>
      <c r="BU627" s="25"/>
      <c r="BV627" s="25"/>
      <c r="BW627" s="25"/>
      <c r="BX627" s="25"/>
      <c r="BY627" s="25"/>
      <c r="BZ627" s="25"/>
      <c r="CA627" s="25"/>
      <c r="CB627" s="25"/>
      <c r="CC627" s="25"/>
      <c r="CD627" s="25"/>
      <c r="CE627" s="25"/>
      <c r="CF627" s="25"/>
      <c r="CG627" s="25"/>
      <c r="CH627" s="25"/>
      <c r="CI627" s="25"/>
    </row>
    <row r="628" spans="1:87" ht="14">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c r="AH628" s="25"/>
      <c r="AI628" s="25"/>
      <c r="AJ628" s="25"/>
      <c r="AK628" s="25"/>
      <c r="AL628" s="25"/>
      <c r="AM628" s="25"/>
      <c r="AN628" s="25"/>
      <c r="AO628" s="25"/>
      <c r="AP628" s="25"/>
      <c r="AQ628" s="25"/>
      <c r="AR628" s="25"/>
      <c r="AS628" s="25"/>
      <c r="AT628" s="25"/>
      <c r="AU628" s="25"/>
      <c r="AV628" s="25"/>
      <c r="AW628" s="25"/>
      <c r="AX628" s="25"/>
      <c r="AY628" s="25"/>
      <c r="AZ628" s="25"/>
      <c r="BA628" s="25"/>
      <c r="BB628" s="25"/>
      <c r="BC628" s="25"/>
      <c r="BD628" s="25"/>
      <c r="BE628" s="25"/>
      <c r="BF628" s="25"/>
      <c r="BG628" s="25"/>
      <c r="BH628" s="25"/>
      <c r="BI628" s="25"/>
      <c r="BJ628" s="25"/>
      <c r="BK628" s="25"/>
      <c r="BL628" s="25"/>
      <c r="BM628" s="25"/>
      <c r="BN628" s="25"/>
      <c r="BO628" s="25"/>
      <c r="BP628" s="25"/>
      <c r="BQ628" s="25"/>
      <c r="BR628" s="25"/>
      <c r="BS628" s="25"/>
      <c r="BT628" s="25"/>
      <c r="BU628" s="25"/>
      <c r="BV628" s="25"/>
      <c r="BW628" s="25"/>
      <c r="BX628" s="25"/>
      <c r="BY628" s="25"/>
      <c r="BZ628" s="25"/>
      <c r="CA628" s="25"/>
      <c r="CB628" s="25"/>
      <c r="CC628" s="25"/>
      <c r="CD628" s="25"/>
      <c r="CE628" s="25"/>
      <c r="CF628" s="25"/>
      <c r="CG628" s="25"/>
      <c r="CH628" s="25"/>
      <c r="CI628" s="25"/>
    </row>
    <row r="629" spans="1:87" ht="14">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c r="AH629" s="25"/>
      <c r="AI629" s="25"/>
      <c r="AJ629" s="25"/>
      <c r="AK629" s="25"/>
      <c r="AL629" s="25"/>
      <c r="AM629" s="25"/>
      <c r="AN629" s="25"/>
      <c r="AO629" s="25"/>
      <c r="AP629" s="25"/>
      <c r="AQ629" s="25"/>
      <c r="AR629" s="25"/>
      <c r="AS629" s="25"/>
      <c r="AT629" s="25"/>
      <c r="AU629" s="25"/>
      <c r="AV629" s="25"/>
      <c r="AW629" s="25"/>
      <c r="AX629" s="25"/>
      <c r="AY629" s="25"/>
      <c r="AZ629" s="25"/>
      <c r="BA629" s="25"/>
      <c r="BB629" s="25"/>
      <c r="BC629" s="25"/>
      <c r="BD629" s="25"/>
      <c r="BE629" s="25"/>
      <c r="BF629" s="25"/>
      <c r="BG629" s="25"/>
      <c r="BH629" s="25"/>
      <c r="BI629" s="25"/>
      <c r="BJ629" s="25"/>
      <c r="BK629" s="25"/>
      <c r="BL629" s="25"/>
      <c r="BM629" s="25"/>
      <c r="BN629" s="25"/>
      <c r="BO629" s="25"/>
      <c r="BP629" s="25"/>
      <c r="BQ629" s="25"/>
      <c r="BR629" s="25"/>
      <c r="BS629" s="25"/>
      <c r="BT629" s="25"/>
      <c r="BU629" s="25"/>
      <c r="BV629" s="25"/>
      <c r="BW629" s="25"/>
      <c r="BX629" s="25"/>
      <c r="BY629" s="25"/>
      <c r="BZ629" s="25"/>
      <c r="CA629" s="25"/>
      <c r="CB629" s="25"/>
      <c r="CC629" s="25"/>
      <c r="CD629" s="25"/>
      <c r="CE629" s="25"/>
      <c r="CF629" s="25"/>
      <c r="CG629" s="25"/>
      <c r="CH629" s="25"/>
      <c r="CI629" s="25"/>
    </row>
    <row r="630" spans="1:87" ht="14">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c r="AH630" s="25"/>
      <c r="AI630" s="25"/>
      <c r="AJ630" s="25"/>
      <c r="AK630" s="25"/>
      <c r="AL630" s="25"/>
      <c r="AM630" s="25"/>
      <c r="AN630" s="25"/>
      <c r="AO630" s="25"/>
      <c r="AP630" s="25"/>
      <c r="AQ630" s="25"/>
      <c r="AR630" s="25"/>
      <c r="AS630" s="25"/>
      <c r="AT630" s="25"/>
      <c r="AU630" s="25"/>
      <c r="AV630" s="25"/>
      <c r="AW630" s="25"/>
      <c r="AX630" s="25"/>
      <c r="AY630" s="25"/>
      <c r="AZ630" s="25"/>
      <c r="BA630" s="25"/>
      <c r="BB630" s="25"/>
      <c r="BC630" s="25"/>
      <c r="BD630" s="25"/>
      <c r="BE630" s="25"/>
      <c r="BF630" s="25"/>
      <c r="BG630" s="25"/>
      <c r="BH630" s="25"/>
      <c r="BI630" s="25"/>
      <c r="BJ630" s="25"/>
      <c r="BK630" s="25"/>
      <c r="BL630" s="25"/>
      <c r="BM630" s="25"/>
      <c r="BN630" s="25"/>
      <c r="BO630" s="25"/>
      <c r="BP630" s="25"/>
      <c r="BQ630" s="25"/>
      <c r="BR630" s="25"/>
      <c r="BS630" s="25"/>
      <c r="BT630" s="25"/>
      <c r="BU630" s="25"/>
      <c r="BV630" s="25"/>
      <c r="BW630" s="25"/>
      <c r="BX630" s="25"/>
      <c r="BY630" s="25"/>
      <c r="BZ630" s="25"/>
      <c r="CA630" s="25"/>
      <c r="CB630" s="25"/>
      <c r="CC630" s="25"/>
      <c r="CD630" s="25"/>
      <c r="CE630" s="25"/>
      <c r="CF630" s="25"/>
      <c r="CG630" s="25"/>
      <c r="CH630" s="25"/>
      <c r="CI630" s="25"/>
    </row>
    <row r="631" spans="1:87" ht="14">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c r="AH631" s="25"/>
      <c r="AI631" s="25"/>
      <c r="AJ631" s="25"/>
      <c r="AK631" s="25"/>
      <c r="AL631" s="25"/>
      <c r="AM631" s="25"/>
      <c r="AN631" s="25"/>
      <c r="AO631" s="25"/>
      <c r="AP631" s="25"/>
      <c r="AQ631" s="25"/>
      <c r="AR631" s="25"/>
      <c r="AS631" s="25"/>
      <c r="AT631" s="25"/>
      <c r="AU631" s="25"/>
      <c r="AV631" s="25"/>
      <c r="AW631" s="25"/>
      <c r="AX631" s="25"/>
      <c r="AY631" s="25"/>
      <c r="AZ631" s="25"/>
      <c r="BA631" s="25"/>
      <c r="BB631" s="25"/>
      <c r="BC631" s="25"/>
      <c r="BD631" s="25"/>
      <c r="BE631" s="25"/>
      <c r="BF631" s="25"/>
      <c r="BG631" s="25"/>
      <c r="BH631" s="25"/>
      <c r="BI631" s="25"/>
      <c r="BJ631" s="25"/>
      <c r="BK631" s="25"/>
      <c r="BL631" s="25"/>
      <c r="BM631" s="25"/>
      <c r="BN631" s="25"/>
      <c r="BO631" s="25"/>
      <c r="BP631" s="25"/>
      <c r="BQ631" s="25"/>
      <c r="BR631" s="25"/>
      <c r="BS631" s="25"/>
      <c r="BT631" s="25"/>
      <c r="BU631" s="25"/>
      <c r="BV631" s="25"/>
      <c r="BW631" s="25"/>
      <c r="BX631" s="25"/>
      <c r="BY631" s="25"/>
      <c r="BZ631" s="25"/>
      <c r="CA631" s="25"/>
      <c r="CB631" s="25"/>
      <c r="CC631" s="25"/>
      <c r="CD631" s="25"/>
      <c r="CE631" s="25"/>
      <c r="CF631" s="25"/>
      <c r="CG631" s="25"/>
      <c r="CH631" s="25"/>
      <c r="CI631" s="25"/>
    </row>
    <row r="632" spans="1:87" ht="14">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c r="AH632" s="25"/>
      <c r="AI632" s="25"/>
      <c r="AJ632" s="25"/>
      <c r="AK632" s="25"/>
      <c r="AL632" s="25"/>
      <c r="AM632" s="25"/>
      <c r="AN632" s="25"/>
      <c r="AO632" s="25"/>
      <c r="AP632" s="25"/>
      <c r="AQ632" s="25"/>
      <c r="AR632" s="25"/>
      <c r="AS632" s="25"/>
      <c r="AT632" s="25"/>
      <c r="AU632" s="25"/>
      <c r="AV632" s="25"/>
      <c r="AW632" s="25"/>
      <c r="AX632" s="25"/>
      <c r="AY632" s="25"/>
      <c r="AZ632" s="25"/>
      <c r="BA632" s="25"/>
      <c r="BB632" s="25"/>
      <c r="BC632" s="25"/>
      <c r="BD632" s="25"/>
      <c r="BE632" s="25"/>
      <c r="BF632" s="25"/>
      <c r="BG632" s="25"/>
      <c r="BH632" s="25"/>
      <c r="BI632" s="25"/>
      <c r="BJ632" s="25"/>
      <c r="BK632" s="25"/>
      <c r="BL632" s="25"/>
      <c r="BM632" s="25"/>
      <c r="BN632" s="25"/>
      <c r="BO632" s="25"/>
      <c r="BP632" s="25"/>
      <c r="BQ632" s="25"/>
      <c r="BR632" s="25"/>
      <c r="BS632" s="25"/>
      <c r="BT632" s="25"/>
      <c r="BU632" s="25"/>
      <c r="BV632" s="25"/>
      <c r="BW632" s="25"/>
      <c r="BX632" s="25"/>
      <c r="BY632" s="25"/>
      <c r="BZ632" s="25"/>
      <c r="CA632" s="25"/>
      <c r="CB632" s="25"/>
      <c r="CC632" s="25"/>
      <c r="CD632" s="25"/>
      <c r="CE632" s="25"/>
      <c r="CF632" s="25"/>
      <c r="CG632" s="25"/>
      <c r="CH632" s="25"/>
      <c r="CI632" s="25"/>
    </row>
    <row r="633" spans="1:87" ht="14">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c r="AH633" s="25"/>
      <c r="AI633" s="25"/>
      <c r="AJ633" s="25"/>
      <c r="AK633" s="25"/>
      <c r="AL633" s="25"/>
      <c r="AM633" s="25"/>
      <c r="AN633" s="25"/>
      <c r="AO633" s="25"/>
      <c r="AP633" s="25"/>
      <c r="AQ633" s="25"/>
      <c r="AR633" s="25"/>
      <c r="AS633" s="25"/>
      <c r="AT633" s="25"/>
      <c r="AU633" s="25"/>
      <c r="AV633" s="25"/>
      <c r="AW633" s="25"/>
      <c r="AX633" s="25"/>
      <c r="AY633" s="25"/>
      <c r="AZ633" s="25"/>
      <c r="BA633" s="25"/>
      <c r="BB633" s="25"/>
      <c r="BC633" s="25"/>
      <c r="BD633" s="25"/>
      <c r="BE633" s="25"/>
      <c r="BF633" s="25"/>
      <c r="BG633" s="25"/>
      <c r="BH633" s="25"/>
      <c r="BI633" s="25"/>
      <c r="BJ633" s="25"/>
      <c r="BK633" s="25"/>
      <c r="BL633" s="25"/>
      <c r="BM633" s="25"/>
      <c r="BN633" s="25"/>
      <c r="BO633" s="25"/>
      <c r="BP633" s="25"/>
      <c r="BQ633" s="25"/>
      <c r="BR633" s="25"/>
      <c r="BS633" s="25"/>
      <c r="BT633" s="25"/>
      <c r="BU633" s="25"/>
      <c r="BV633" s="25"/>
      <c r="BW633" s="25"/>
      <c r="BX633" s="25"/>
      <c r="BY633" s="25"/>
      <c r="BZ633" s="25"/>
      <c r="CA633" s="25"/>
      <c r="CB633" s="25"/>
      <c r="CC633" s="25"/>
      <c r="CD633" s="25"/>
      <c r="CE633" s="25"/>
      <c r="CF633" s="25"/>
      <c r="CG633" s="25"/>
      <c r="CH633" s="25"/>
      <c r="CI633" s="25"/>
    </row>
    <row r="634" spans="1:87" ht="1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c r="AH634" s="25"/>
      <c r="AI634" s="25"/>
      <c r="AJ634" s="25"/>
      <c r="AK634" s="25"/>
      <c r="AL634" s="25"/>
      <c r="AM634" s="25"/>
      <c r="AN634" s="25"/>
      <c r="AO634" s="25"/>
      <c r="AP634" s="25"/>
      <c r="AQ634" s="25"/>
      <c r="AR634" s="25"/>
      <c r="AS634" s="25"/>
      <c r="AT634" s="25"/>
      <c r="AU634" s="25"/>
      <c r="AV634" s="25"/>
      <c r="AW634" s="25"/>
      <c r="AX634" s="25"/>
      <c r="AY634" s="25"/>
      <c r="AZ634" s="25"/>
      <c r="BA634" s="25"/>
      <c r="BB634" s="25"/>
      <c r="BC634" s="25"/>
      <c r="BD634" s="25"/>
      <c r="BE634" s="25"/>
      <c r="BF634" s="25"/>
      <c r="BG634" s="25"/>
      <c r="BH634" s="25"/>
      <c r="BI634" s="25"/>
      <c r="BJ634" s="25"/>
      <c r="BK634" s="25"/>
      <c r="BL634" s="25"/>
      <c r="BM634" s="25"/>
      <c r="BN634" s="25"/>
      <c r="BO634" s="25"/>
      <c r="BP634" s="25"/>
      <c r="BQ634" s="25"/>
      <c r="BR634" s="25"/>
      <c r="BS634" s="25"/>
      <c r="BT634" s="25"/>
      <c r="BU634" s="25"/>
      <c r="BV634" s="25"/>
      <c r="BW634" s="25"/>
      <c r="BX634" s="25"/>
      <c r="BY634" s="25"/>
      <c r="BZ634" s="25"/>
      <c r="CA634" s="25"/>
      <c r="CB634" s="25"/>
      <c r="CC634" s="25"/>
      <c r="CD634" s="25"/>
      <c r="CE634" s="25"/>
      <c r="CF634" s="25"/>
      <c r="CG634" s="25"/>
      <c r="CH634" s="25"/>
      <c r="CI634" s="25"/>
    </row>
    <row r="635" spans="1:87" ht="14">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c r="AH635" s="25"/>
      <c r="AI635" s="25"/>
      <c r="AJ635" s="25"/>
      <c r="AK635" s="25"/>
      <c r="AL635" s="25"/>
      <c r="AM635" s="25"/>
      <c r="AN635" s="25"/>
      <c r="AO635" s="25"/>
      <c r="AP635" s="25"/>
      <c r="AQ635" s="25"/>
      <c r="AR635" s="25"/>
      <c r="AS635" s="25"/>
      <c r="AT635" s="25"/>
      <c r="AU635" s="25"/>
      <c r="AV635" s="25"/>
      <c r="AW635" s="25"/>
      <c r="AX635" s="25"/>
      <c r="AY635" s="25"/>
      <c r="AZ635" s="25"/>
      <c r="BA635" s="25"/>
      <c r="BB635" s="25"/>
      <c r="BC635" s="25"/>
      <c r="BD635" s="25"/>
      <c r="BE635" s="25"/>
      <c r="BF635" s="25"/>
      <c r="BG635" s="25"/>
      <c r="BH635" s="25"/>
      <c r="BI635" s="25"/>
      <c r="BJ635" s="25"/>
      <c r="BK635" s="25"/>
      <c r="BL635" s="25"/>
      <c r="BM635" s="25"/>
      <c r="BN635" s="25"/>
      <c r="BO635" s="25"/>
      <c r="BP635" s="25"/>
      <c r="BQ635" s="25"/>
      <c r="BR635" s="25"/>
      <c r="BS635" s="25"/>
      <c r="BT635" s="25"/>
      <c r="BU635" s="25"/>
      <c r="BV635" s="25"/>
      <c r="BW635" s="25"/>
      <c r="BX635" s="25"/>
      <c r="BY635" s="25"/>
      <c r="BZ635" s="25"/>
      <c r="CA635" s="25"/>
      <c r="CB635" s="25"/>
      <c r="CC635" s="25"/>
      <c r="CD635" s="25"/>
      <c r="CE635" s="25"/>
      <c r="CF635" s="25"/>
      <c r="CG635" s="25"/>
      <c r="CH635" s="25"/>
      <c r="CI635" s="25"/>
    </row>
    <row r="636" spans="1:87" ht="14">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c r="AH636" s="25"/>
      <c r="AI636" s="25"/>
      <c r="AJ636" s="25"/>
      <c r="AK636" s="25"/>
      <c r="AL636" s="25"/>
      <c r="AM636" s="25"/>
      <c r="AN636" s="25"/>
      <c r="AO636" s="25"/>
      <c r="AP636" s="25"/>
      <c r="AQ636" s="25"/>
      <c r="AR636" s="25"/>
      <c r="AS636" s="25"/>
      <c r="AT636" s="25"/>
      <c r="AU636" s="25"/>
      <c r="AV636" s="25"/>
      <c r="AW636" s="25"/>
      <c r="AX636" s="25"/>
      <c r="AY636" s="25"/>
      <c r="AZ636" s="25"/>
      <c r="BA636" s="25"/>
      <c r="BB636" s="25"/>
      <c r="BC636" s="25"/>
      <c r="BD636" s="25"/>
      <c r="BE636" s="25"/>
      <c r="BF636" s="25"/>
      <c r="BG636" s="25"/>
      <c r="BH636" s="25"/>
      <c r="BI636" s="25"/>
      <c r="BJ636" s="25"/>
      <c r="BK636" s="25"/>
      <c r="BL636" s="25"/>
      <c r="BM636" s="25"/>
      <c r="BN636" s="25"/>
      <c r="BO636" s="25"/>
      <c r="BP636" s="25"/>
      <c r="BQ636" s="25"/>
      <c r="BR636" s="25"/>
      <c r="BS636" s="25"/>
      <c r="BT636" s="25"/>
      <c r="BU636" s="25"/>
      <c r="BV636" s="25"/>
      <c r="BW636" s="25"/>
      <c r="BX636" s="25"/>
      <c r="BY636" s="25"/>
      <c r="BZ636" s="25"/>
      <c r="CA636" s="25"/>
      <c r="CB636" s="25"/>
      <c r="CC636" s="25"/>
      <c r="CD636" s="25"/>
      <c r="CE636" s="25"/>
      <c r="CF636" s="25"/>
      <c r="CG636" s="25"/>
      <c r="CH636" s="25"/>
      <c r="CI636" s="25"/>
    </row>
    <row r="637" spans="1:87" ht="14">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c r="AH637" s="25"/>
      <c r="AI637" s="25"/>
      <c r="AJ637" s="25"/>
      <c r="AK637" s="25"/>
      <c r="AL637" s="25"/>
      <c r="AM637" s="25"/>
      <c r="AN637" s="25"/>
      <c r="AO637" s="25"/>
      <c r="AP637" s="25"/>
      <c r="AQ637" s="25"/>
      <c r="AR637" s="25"/>
      <c r="AS637" s="25"/>
      <c r="AT637" s="25"/>
      <c r="AU637" s="25"/>
      <c r="AV637" s="25"/>
      <c r="AW637" s="25"/>
      <c r="AX637" s="25"/>
      <c r="AY637" s="25"/>
      <c r="AZ637" s="25"/>
      <c r="BA637" s="25"/>
      <c r="BB637" s="25"/>
      <c r="BC637" s="25"/>
      <c r="BD637" s="25"/>
      <c r="BE637" s="25"/>
      <c r="BF637" s="25"/>
      <c r="BG637" s="25"/>
      <c r="BH637" s="25"/>
      <c r="BI637" s="25"/>
      <c r="BJ637" s="25"/>
      <c r="BK637" s="25"/>
      <c r="BL637" s="25"/>
      <c r="BM637" s="25"/>
      <c r="BN637" s="25"/>
      <c r="BO637" s="25"/>
      <c r="BP637" s="25"/>
      <c r="BQ637" s="25"/>
      <c r="BR637" s="25"/>
      <c r="BS637" s="25"/>
      <c r="BT637" s="25"/>
      <c r="BU637" s="25"/>
      <c r="BV637" s="25"/>
      <c r="BW637" s="25"/>
      <c r="BX637" s="25"/>
      <c r="BY637" s="25"/>
      <c r="BZ637" s="25"/>
      <c r="CA637" s="25"/>
      <c r="CB637" s="25"/>
      <c r="CC637" s="25"/>
      <c r="CD637" s="25"/>
      <c r="CE637" s="25"/>
      <c r="CF637" s="25"/>
      <c r="CG637" s="25"/>
      <c r="CH637" s="25"/>
      <c r="CI637" s="25"/>
    </row>
    <row r="638" spans="1:87" ht="14">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c r="AH638" s="25"/>
      <c r="AI638" s="25"/>
      <c r="AJ638" s="25"/>
      <c r="AK638" s="25"/>
      <c r="AL638" s="25"/>
      <c r="AM638" s="25"/>
      <c r="AN638" s="25"/>
      <c r="AO638" s="25"/>
      <c r="AP638" s="25"/>
      <c r="AQ638" s="25"/>
      <c r="AR638" s="25"/>
      <c r="AS638" s="25"/>
      <c r="AT638" s="25"/>
      <c r="AU638" s="25"/>
      <c r="AV638" s="25"/>
      <c r="AW638" s="25"/>
      <c r="AX638" s="25"/>
      <c r="AY638" s="25"/>
      <c r="AZ638" s="25"/>
      <c r="BA638" s="25"/>
      <c r="BB638" s="25"/>
      <c r="BC638" s="25"/>
      <c r="BD638" s="25"/>
      <c r="BE638" s="25"/>
      <c r="BF638" s="25"/>
      <c r="BG638" s="25"/>
      <c r="BH638" s="25"/>
      <c r="BI638" s="25"/>
      <c r="BJ638" s="25"/>
      <c r="BK638" s="25"/>
      <c r="BL638" s="25"/>
      <c r="BM638" s="25"/>
      <c r="BN638" s="25"/>
      <c r="BO638" s="25"/>
      <c r="BP638" s="25"/>
      <c r="BQ638" s="25"/>
      <c r="BR638" s="25"/>
      <c r="BS638" s="25"/>
      <c r="BT638" s="25"/>
      <c r="BU638" s="25"/>
      <c r="BV638" s="25"/>
      <c r="BW638" s="25"/>
      <c r="BX638" s="25"/>
      <c r="BY638" s="25"/>
      <c r="BZ638" s="25"/>
      <c r="CA638" s="25"/>
      <c r="CB638" s="25"/>
      <c r="CC638" s="25"/>
      <c r="CD638" s="25"/>
      <c r="CE638" s="25"/>
      <c r="CF638" s="25"/>
      <c r="CG638" s="25"/>
      <c r="CH638" s="25"/>
      <c r="CI638" s="25"/>
    </row>
    <row r="639" spans="1:87" ht="14">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c r="AH639" s="25"/>
      <c r="AI639" s="25"/>
      <c r="AJ639" s="25"/>
      <c r="AK639" s="25"/>
      <c r="AL639" s="25"/>
      <c r="AM639" s="25"/>
      <c r="AN639" s="25"/>
      <c r="AO639" s="25"/>
      <c r="AP639" s="25"/>
      <c r="AQ639" s="25"/>
      <c r="AR639" s="25"/>
      <c r="AS639" s="25"/>
      <c r="AT639" s="25"/>
      <c r="AU639" s="25"/>
      <c r="AV639" s="25"/>
      <c r="AW639" s="25"/>
      <c r="AX639" s="25"/>
      <c r="AY639" s="25"/>
      <c r="AZ639" s="25"/>
      <c r="BA639" s="25"/>
      <c r="BB639" s="25"/>
      <c r="BC639" s="25"/>
      <c r="BD639" s="25"/>
      <c r="BE639" s="25"/>
      <c r="BF639" s="25"/>
      <c r="BG639" s="25"/>
      <c r="BH639" s="25"/>
      <c r="BI639" s="25"/>
      <c r="BJ639" s="25"/>
      <c r="BK639" s="25"/>
      <c r="BL639" s="25"/>
      <c r="BM639" s="25"/>
      <c r="BN639" s="25"/>
      <c r="BO639" s="25"/>
      <c r="BP639" s="25"/>
      <c r="BQ639" s="25"/>
      <c r="BR639" s="25"/>
      <c r="BS639" s="25"/>
      <c r="BT639" s="25"/>
      <c r="BU639" s="25"/>
      <c r="BV639" s="25"/>
      <c r="BW639" s="25"/>
      <c r="BX639" s="25"/>
      <c r="BY639" s="25"/>
      <c r="BZ639" s="25"/>
      <c r="CA639" s="25"/>
      <c r="CB639" s="25"/>
      <c r="CC639" s="25"/>
      <c r="CD639" s="25"/>
      <c r="CE639" s="25"/>
      <c r="CF639" s="25"/>
      <c r="CG639" s="25"/>
      <c r="CH639" s="25"/>
      <c r="CI639" s="25"/>
    </row>
    <row r="640" spans="1:87" ht="14">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c r="AH640" s="25"/>
      <c r="AI640" s="25"/>
      <c r="AJ640" s="25"/>
      <c r="AK640" s="25"/>
      <c r="AL640" s="25"/>
      <c r="AM640" s="25"/>
      <c r="AN640" s="25"/>
      <c r="AO640" s="25"/>
      <c r="AP640" s="25"/>
      <c r="AQ640" s="25"/>
      <c r="AR640" s="25"/>
      <c r="AS640" s="25"/>
      <c r="AT640" s="25"/>
      <c r="AU640" s="25"/>
      <c r="AV640" s="25"/>
      <c r="AW640" s="25"/>
      <c r="AX640" s="25"/>
      <c r="AY640" s="25"/>
      <c r="AZ640" s="25"/>
      <c r="BA640" s="25"/>
      <c r="BB640" s="25"/>
      <c r="BC640" s="25"/>
      <c r="BD640" s="25"/>
      <c r="BE640" s="25"/>
      <c r="BF640" s="25"/>
      <c r="BG640" s="25"/>
      <c r="BH640" s="25"/>
      <c r="BI640" s="25"/>
      <c r="BJ640" s="25"/>
      <c r="BK640" s="25"/>
      <c r="BL640" s="25"/>
      <c r="BM640" s="25"/>
      <c r="BN640" s="25"/>
      <c r="BO640" s="25"/>
      <c r="BP640" s="25"/>
      <c r="BQ640" s="25"/>
      <c r="BR640" s="25"/>
      <c r="BS640" s="25"/>
      <c r="BT640" s="25"/>
      <c r="BU640" s="25"/>
      <c r="BV640" s="25"/>
      <c r="BW640" s="25"/>
      <c r="BX640" s="25"/>
      <c r="BY640" s="25"/>
      <c r="BZ640" s="25"/>
      <c r="CA640" s="25"/>
      <c r="CB640" s="25"/>
      <c r="CC640" s="25"/>
      <c r="CD640" s="25"/>
      <c r="CE640" s="25"/>
      <c r="CF640" s="25"/>
      <c r="CG640" s="25"/>
      <c r="CH640" s="25"/>
      <c r="CI640" s="25"/>
    </row>
    <row r="641" spans="1:87" ht="14">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c r="AH641" s="25"/>
      <c r="AI641" s="25"/>
      <c r="AJ641" s="25"/>
      <c r="AK641" s="25"/>
      <c r="AL641" s="25"/>
      <c r="AM641" s="25"/>
      <c r="AN641" s="25"/>
      <c r="AO641" s="25"/>
      <c r="AP641" s="25"/>
      <c r="AQ641" s="25"/>
      <c r="AR641" s="25"/>
      <c r="AS641" s="25"/>
      <c r="AT641" s="25"/>
      <c r="AU641" s="25"/>
      <c r="AV641" s="25"/>
      <c r="AW641" s="25"/>
      <c r="AX641" s="25"/>
      <c r="AY641" s="25"/>
      <c r="AZ641" s="25"/>
      <c r="BA641" s="25"/>
      <c r="BB641" s="25"/>
      <c r="BC641" s="25"/>
      <c r="BD641" s="25"/>
      <c r="BE641" s="25"/>
      <c r="BF641" s="25"/>
      <c r="BG641" s="25"/>
      <c r="BH641" s="25"/>
      <c r="BI641" s="25"/>
      <c r="BJ641" s="25"/>
      <c r="BK641" s="25"/>
      <c r="BL641" s="25"/>
      <c r="BM641" s="25"/>
      <c r="BN641" s="25"/>
      <c r="BO641" s="25"/>
      <c r="BP641" s="25"/>
      <c r="BQ641" s="25"/>
      <c r="BR641" s="25"/>
      <c r="BS641" s="25"/>
      <c r="BT641" s="25"/>
      <c r="BU641" s="25"/>
      <c r="BV641" s="25"/>
      <c r="BW641" s="25"/>
      <c r="BX641" s="25"/>
      <c r="BY641" s="25"/>
      <c r="BZ641" s="25"/>
      <c r="CA641" s="25"/>
      <c r="CB641" s="25"/>
      <c r="CC641" s="25"/>
      <c r="CD641" s="25"/>
      <c r="CE641" s="25"/>
      <c r="CF641" s="25"/>
      <c r="CG641" s="25"/>
      <c r="CH641" s="25"/>
      <c r="CI641" s="25"/>
    </row>
    <row r="642" spans="1:87" ht="14">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c r="AH642" s="25"/>
      <c r="AI642" s="25"/>
      <c r="AJ642" s="25"/>
      <c r="AK642" s="25"/>
      <c r="AL642" s="25"/>
      <c r="AM642" s="25"/>
      <c r="AN642" s="25"/>
      <c r="AO642" s="25"/>
      <c r="AP642" s="25"/>
      <c r="AQ642" s="25"/>
      <c r="AR642" s="25"/>
      <c r="AS642" s="25"/>
      <c r="AT642" s="25"/>
      <c r="AU642" s="25"/>
      <c r="AV642" s="25"/>
      <c r="AW642" s="25"/>
      <c r="AX642" s="25"/>
      <c r="AY642" s="25"/>
      <c r="AZ642" s="25"/>
      <c r="BA642" s="25"/>
      <c r="BB642" s="25"/>
      <c r="BC642" s="25"/>
      <c r="BD642" s="25"/>
      <c r="BE642" s="25"/>
      <c r="BF642" s="25"/>
      <c r="BG642" s="25"/>
      <c r="BH642" s="25"/>
      <c r="BI642" s="25"/>
      <c r="BJ642" s="25"/>
      <c r="BK642" s="25"/>
      <c r="BL642" s="25"/>
      <c r="BM642" s="25"/>
      <c r="BN642" s="25"/>
      <c r="BO642" s="25"/>
      <c r="BP642" s="25"/>
      <c r="BQ642" s="25"/>
      <c r="BR642" s="25"/>
      <c r="BS642" s="25"/>
      <c r="BT642" s="25"/>
      <c r="BU642" s="25"/>
      <c r="BV642" s="25"/>
      <c r="BW642" s="25"/>
      <c r="BX642" s="25"/>
      <c r="BY642" s="25"/>
      <c r="BZ642" s="25"/>
      <c r="CA642" s="25"/>
      <c r="CB642" s="25"/>
      <c r="CC642" s="25"/>
      <c r="CD642" s="25"/>
      <c r="CE642" s="25"/>
      <c r="CF642" s="25"/>
      <c r="CG642" s="25"/>
      <c r="CH642" s="25"/>
      <c r="CI642" s="25"/>
    </row>
    <row r="643" spans="1:87" ht="14">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c r="AH643" s="25"/>
      <c r="AI643" s="25"/>
      <c r="AJ643" s="25"/>
      <c r="AK643" s="25"/>
      <c r="AL643" s="25"/>
      <c r="AM643" s="25"/>
      <c r="AN643" s="25"/>
      <c r="AO643" s="25"/>
      <c r="AP643" s="25"/>
      <c r="AQ643" s="25"/>
      <c r="AR643" s="25"/>
      <c r="AS643" s="25"/>
      <c r="AT643" s="25"/>
      <c r="AU643" s="25"/>
      <c r="AV643" s="25"/>
      <c r="AW643" s="25"/>
      <c r="AX643" s="25"/>
      <c r="AY643" s="25"/>
      <c r="AZ643" s="25"/>
      <c r="BA643" s="25"/>
      <c r="BB643" s="25"/>
      <c r="BC643" s="25"/>
      <c r="BD643" s="25"/>
      <c r="BE643" s="25"/>
      <c r="BF643" s="25"/>
      <c r="BG643" s="25"/>
      <c r="BH643" s="25"/>
      <c r="BI643" s="25"/>
      <c r="BJ643" s="25"/>
      <c r="BK643" s="25"/>
      <c r="BL643" s="25"/>
      <c r="BM643" s="25"/>
      <c r="BN643" s="25"/>
      <c r="BO643" s="25"/>
      <c r="BP643" s="25"/>
      <c r="BQ643" s="25"/>
      <c r="BR643" s="25"/>
      <c r="BS643" s="25"/>
      <c r="BT643" s="25"/>
      <c r="BU643" s="25"/>
      <c r="BV643" s="25"/>
      <c r="BW643" s="25"/>
      <c r="BX643" s="25"/>
      <c r="BY643" s="25"/>
      <c r="BZ643" s="25"/>
      <c r="CA643" s="25"/>
      <c r="CB643" s="25"/>
      <c r="CC643" s="25"/>
      <c r="CD643" s="25"/>
      <c r="CE643" s="25"/>
      <c r="CF643" s="25"/>
      <c r="CG643" s="25"/>
      <c r="CH643" s="25"/>
      <c r="CI643" s="25"/>
    </row>
    <row r="644" spans="1:87" ht="1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c r="AH644" s="25"/>
      <c r="AI644" s="25"/>
      <c r="AJ644" s="25"/>
      <c r="AK644" s="25"/>
      <c r="AL644" s="25"/>
      <c r="AM644" s="25"/>
      <c r="AN644" s="25"/>
      <c r="AO644" s="25"/>
      <c r="AP644" s="25"/>
      <c r="AQ644" s="25"/>
      <c r="AR644" s="25"/>
      <c r="AS644" s="25"/>
      <c r="AT644" s="25"/>
      <c r="AU644" s="25"/>
      <c r="AV644" s="25"/>
      <c r="AW644" s="25"/>
      <c r="AX644" s="25"/>
      <c r="AY644" s="25"/>
      <c r="AZ644" s="25"/>
      <c r="BA644" s="25"/>
      <c r="BB644" s="25"/>
      <c r="BC644" s="25"/>
      <c r="BD644" s="25"/>
      <c r="BE644" s="25"/>
      <c r="BF644" s="25"/>
      <c r="BG644" s="25"/>
      <c r="BH644" s="25"/>
      <c r="BI644" s="25"/>
      <c r="BJ644" s="25"/>
      <c r="BK644" s="25"/>
      <c r="BL644" s="25"/>
      <c r="BM644" s="25"/>
      <c r="BN644" s="25"/>
      <c r="BO644" s="25"/>
      <c r="BP644" s="25"/>
      <c r="BQ644" s="25"/>
      <c r="BR644" s="25"/>
      <c r="BS644" s="25"/>
      <c r="BT644" s="25"/>
      <c r="BU644" s="25"/>
      <c r="BV644" s="25"/>
      <c r="BW644" s="25"/>
      <c r="BX644" s="25"/>
      <c r="BY644" s="25"/>
      <c r="BZ644" s="25"/>
      <c r="CA644" s="25"/>
      <c r="CB644" s="25"/>
      <c r="CC644" s="25"/>
      <c r="CD644" s="25"/>
      <c r="CE644" s="25"/>
      <c r="CF644" s="25"/>
      <c r="CG644" s="25"/>
      <c r="CH644" s="25"/>
      <c r="CI644" s="25"/>
    </row>
    <row r="645" spans="1:87" ht="14">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c r="AH645" s="25"/>
      <c r="AI645" s="25"/>
      <c r="AJ645" s="25"/>
      <c r="AK645" s="25"/>
      <c r="AL645" s="25"/>
      <c r="AM645" s="25"/>
      <c r="AN645" s="25"/>
      <c r="AO645" s="25"/>
      <c r="AP645" s="25"/>
      <c r="AQ645" s="25"/>
      <c r="AR645" s="25"/>
      <c r="AS645" s="25"/>
      <c r="AT645" s="25"/>
      <c r="AU645" s="25"/>
      <c r="AV645" s="25"/>
      <c r="AW645" s="25"/>
      <c r="AX645" s="25"/>
      <c r="AY645" s="25"/>
      <c r="AZ645" s="25"/>
      <c r="BA645" s="25"/>
      <c r="BB645" s="25"/>
      <c r="BC645" s="25"/>
      <c r="BD645" s="25"/>
      <c r="BE645" s="25"/>
      <c r="BF645" s="25"/>
      <c r="BG645" s="25"/>
      <c r="BH645" s="25"/>
      <c r="BI645" s="25"/>
      <c r="BJ645" s="25"/>
      <c r="BK645" s="25"/>
      <c r="BL645" s="25"/>
      <c r="BM645" s="25"/>
      <c r="BN645" s="25"/>
      <c r="BO645" s="25"/>
      <c r="BP645" s="25"/>
      <c r="BQ645" s="25"/>
      <c r="BR645" s="25"/>
      <c r="BS645" s="25"/>
      <c r="BT645" s="25"/>
      <c r="BU645" s="25"/>
      <c r="BV645" s="25"/>
      <c r="BW645" s="25"/>
      <c r="BX645" s="25"/>
      <c r="BY645" s="25"/>
      <c r="BZ645" s="25"/>
      <c r="CA645" s="25"/>
      <c r="CB645" s="25"/>
      <c r="CC645" s="25"/>
      <c r="CD645" s="25"/>
      <c r="CE645" s="25"/>
      <c r="CF645" s="25"/>
      <c r="CG645" s="25"/>
      <c r="CH645" s="25"/>
      <c r="CI645" s="25"/>
    </row>
    <row r="646" spans="1:87" ht="14">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c r="AH646" s="25"/>
      <c r="AI646" s="25"/>
      <c r="AJ646" s="25"/>
      <c r="AK646" s="25"/>
      <c r="AL646" s="25"/>
      <c r="AM646" s="25"/>
      <c r="AN646" s="25"/>
      <c r="AO646" s="25"/>
      <c r="AP646" s="25"/>
      <c r="AQ646" s="25"/>
      <c r="AR646" s="25"/>
      <c r="AS646" s="25"/>
      <c r="AT646" s="25"/>
      <c r="AU646" s="25"/>
      <c r="AV646" s="25"/>
      <c r="AW646" s="25"/>
      <c r="AX646" s="25"/>
      <c r="AY646" s="25"/>
      <c r="AZ646" s="25"/>
      <c r="BA646" s="25"/>
      <c r="BB646" s="25"/>
      <c r="BC646" s="25"/>
      <c r="BD646" s="25"/>
      <c r="BE646" s="25"/>
      <c r="BF646" s="25"/>
      <c r="BG646" s="25"/>
      <c r="BH646" s="25"/>
      <c r="BI646" s="25"/>
      <c r="BJ646" s="25"/>
      <c r="BK646" s="25"/>
      <c r="BL646" s="25"/>
      <c r="BM646" s="25"/>
      <c r="BN646" s="25"/>
      <c r="BO646" s="25"/>
      <c r="BP646" s="25"/>
      <c r="BQ646" s="25"/>
      <c r="BR646" s="25"/>
      <c r="BS646" s="25"/>
      <c r="BT646" s="25"/>
      <c r="BU646" s="25"/>
      <c r="BV646" s="25"/>
      <c r="BW646" s="25"/>
      <c r="BX646" s="25"/>
      <c r="BY646" s="25"/>
      <c r="BZ646" s="25"/>
      <c r="CA646" s="25"/>
      <c r="CB646" s="25"/>
      <c r="CC646" s="25"/>
      <c r="CD646" s="25"/>
      <c r="CE646" s="25"/>
      <c r="CF646" s="25"/>
      <c r="CG646" s="25"/>
      <c r="CH646" s="25"/>
      <c r="CI646" s="25"/>
    </row>
    <row r="647" spans="1:87" ht="14">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c r="AH647" s="25"/>
      <c r="AI647" s="25"/>
      <c r="AJ647" s="25"/>
      <c r="AK647" s="25"/>
      <c r="AL647" s="25"/>
      <c r="AM647" s="25"/>
      <c r="AN647" s="25"/>
      <c r="AO647" s="25"/>
      <c r="AP647" s="25"/>
      <c r="AQ647" s="25"/>
      <c r="AR647" s="25"/>
      <c r="AS647" s="25"/>
      <c r="AT647" s="25"/>
      <c r="AU647" s="25"/>
      <c r="AV647" s="25"/>
      <c r="AW647" s="25"/>
      <c r="AX647" s="25"/>
      <c r="AY647" s="25"/>
      <c r="AZ647" s="25"/>
      <c r="BA647" s="25"/>
      <c r="BB647" s="25"/>
      <c r="BC647" s="25"/>
      <c r="BD647" s="25"/>
      <c r="BE647" s="25"/>
      <c r="BF647" s="25"/>
      <c r="BG647" s="25"/>
      <c r="BH647" s="25"/>
      <c r="BI647" s="25"/>
      <c r="BJ647" s="25"/>
      <c r="BK647" s="25"/>
      <c r="BL647" s="25"/>
      <c r="BM647" s="25"/>
      <c r="BN647" s="25"/>
      <c r="BO647" s="25"/>
      <c r="BP647" s="25"/>
      <c r="BQ647" s="25"/>
      <c r="BR647" s="25"/>
      <c r="BS647" s="25"/>
      <c r="BT647" s="25"/>
      <c r="BU647" s="25"/>
      <c r="BV647" s="25"/>
      <c r="BW647" s="25"/>
      <c r="BX647" s="25"/>
      <c r="BY647" s="25"/>
      <c r="BZ647" s="25"/>
      <c r="CA647" s="25"/>
      <c r="CB647" s="25"/>
      <c r="CC647" s="25"/>
      <c r="CD647" s="25"/>
      <c r="CE647" s="25"/>
      <c r="CF647" s="25"/>
      <c r="CG647" s="25"/>
      <c r="CH647" s="25"/>
      <c r="CI647" s="25"/>
    </row>
    <row r="648" spans="1:87" ht="14">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c r="AH648" s="25"/>
      <c r="AI648" s="25"/>
      <c r="AJ648" s="25"/>
      <c r="AK648" s="25"/>
      <c r="AL648" s="25"/>
      <c r="AM648" s="25"/>
      <c r="AN648" s="25"/>
      <c r="AO648" s="25"/>
      <c r="AP648" s="25"/>
      <c r="AQ648" s="25"/>
      <c r="AR648" s="25"/>
      <c r="AS648" s="25"/>
      <c r="AT648" s="25"/>
      <c r="AU648" s="25"/>
      <c r="AV648" s="25"/>
      <c r="AW648" s="25"/>
      <c r="AX648" s="25"/>
      <c r="AY648" s="25"/>
      <c r="AZ648" s="25"/>
      <c r="BA648" s="25"/>
      <c r="BB648" s="25"/>
      <c r="BC648" s="25"/>
      <c r="BD648" s="25"/>
      <c r="BE648" s="25"/>
      <c r="BF648" s="25"/>
      <c r="BG648" s="25"/>
      <c r="BH648" s="25"/>
      <c r="BI648" s="25"/>
      <c r="BJ648" s="25"/>
      <c r="BK648" s="25"/>
      <c r="BL648" s="25"/>
      <c r="BM648" s="25"/>
      <c r="BN648" s="25"/>
      <c r="BO648" s="25"/>
      <c r="BP648" s="25"/>
      <c r="BQ648" s="25"/>
      <c r="BR648" s="25"/>
      <c r="BS648" s="25"/>
      <c r="BT648" s="25"/>
      <c r="BU648" s="25"/>
      <c r="BV648" s="25"/>
      <c r="BW648" s="25"/>
      <c r="BX648" s="25"/>
      <c r="BY648" s="25"/>
      <c r="BZ648" s="25"/>
      <c r="CA648" s="25"/>
      <c r="CB648" s="25"/>
      <c r="CC648" s="25"/>
      <c r="CD648" s="25"/>
      <c r="CE648" s="25"/>
      <c r="CF648" s="25"/>
      <c r="CG648" s="25"/>
      <c r="CH648" s="25"/>
      <c r="CI648" s="25"/>
    </row>
    <row r="649" spans="1:87" ht="14">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c r="AH649" s="25"/>
      <c r="AI649" s="25"/>
      <c r="AJ649" s="25"/>
      <c r="AK649" s="25"/>
      <c r="AL649" s="25"/>
      <c r="AM649" s="25"/>
      <c r="AN649" s="25"/>
      <c r="AO649" s="25"/>
      <c r="AP649" s="25"/>
      <c r="AQ649" s="25"/>
      <c r="AR649" s="25"/>
      <c r="AS649" s="25"/>
      <c r="AT649" s="25"/>
      <c r="AU649" s="25"/>
      <c r="AV649" s="25"/>
      <c r="AW649" s="25"/>
      <c r="AX649" s="25"/>
      <c r="AY649" s="25"/>
      <c r="AZ649" s="25"/>
      <c r="BA649" s="25"/>
      <c r="BB649" s="25"/>
      <c r="BC649" s="25"/>
      <c r="BD649" s="25"/>
      <c r="BE649" s="25"/>
      <c r="BF649" s="25"/>
      <c r="BG649" s="25"/>
      <c r="BH649" s="25"/>
      <c r="BI649" s="25"/>
      <c r="BJ649" s="25"/>
      <c r="BK649" s="25"/>
      <c r="BL649" s="25"/>
      <c r="BM649" s="25"/>
      <c r="BN649" s="25"/>
      <c r="BO649" s="25"/>
      <c r="BP649" s="25"/>
      <c r="BQ649" s="25"/>
      <c r="BR649" s="25"/>
      <c r="BS649" s="25"/>
      <c r="BT649" s="25"/>
      <c r="BU649" s="25"/>
      <c r="BV649" s="25"/>
      <c r="BW649" s="25"/>
      <c r="BX649" s="25"/>
      <c r="BY649" s="25"/>
      <c r="BZ649" s="25"/>
      <c r="CA649" s="25"/>
      <c r="CB649" s="25"/>
      <c r="CC649" s="25"/>
      <c r="CD649" s="25"/>
      <c r="CE649" s="25"/>
      <c r="CF649" s="25"/>
      <c r="CG649" s="25"/>
      <c r="CH649" s="25"/>
      <c r="CI649" s="25"/>
    </row>
    <row r="650" spans="1:87" ht="14">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c r="AH650" s="25"/>
      <c r="AI650" s="25"/>
      <c r="AJ650" s="25"/>
      <c r="AK650" s="25"/>
      <c r="AL650" s="25"/>
      <c r="AM650" s="25"/>
      <c r="AN650" s="25"/>
      <c r="AO650" s="25"/>
      <c r="AP650" s="25"/>
      <c r="AQ650" s="25"/>
      <c r="AR650" s="25"/>
      <c r="AS650" s="25"/>
      <c r="AT650" s="25"/>
      <c r="AU650" s="25"/>
      <c r="AV650" s="25"/>
      <c r="AW650" s="25"/>
      <c r="AX650" s="25"/>
      <c r="AY650" s="25"/>
      <c r="AZ650" s="25"/>
      <c r="BA650" s="25"/>
      <c r="BB650" s="25"/>
      <c r="BC650" s="25"/>
      <c r="BD650" s="25"/>
      <c r="BE650" s="25"/>
      <c r="BF650" s="25"/>
      <c r="BG650" s="25"/>
      <c r="BH650" s="25"/>
      <c r="BI650" s="25"/>
      <c r="BJ650" s="25"/>
      <c r="BK650" s="25"/>
      <c r="BL650" s="25"/>
      <c r="BM650" s="25"/>
      <c r="BN650" s="25"/>
      <c r="BO650" s="25"/>
      <c r="BP650" s="25"/>
      <c r="BQ650" s="25"/>
      <c r="BR650" s="25"/>
      <c r="BS650" s="25"/>
      <c r="BT650" s="25"/>
      <c r="BU650" s="25"/>
      <c r="BV650" s="25"/>
      <c r="BW650" s="25"/>
      <c r="BX650" s="25"/>
      <c r="BY650" s="25"/>
      <c r="BZ650" s="25"/>
      <c r="CA650" s="25"/>
      <c r="CB650" s="25"/>
      <c r="CC650" s="25"/>
      <c r="CD650" s="25"/>
      <c r="CE650" s="25"/>
      <c r="CF650" s="25"/>
      <c r="CG650" s="25"/>
      <c r="CH650" s="25"/>
      <c r="CI650" s="25"/>
    </row>
    <row r="651" spans="1:87" ht="14">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c r="AH651" s="25"/>
      <c r="AI651" s="25"/>
      <c r="AJ651" s="25"/>
      <c r="AK651" s="25"/>
      <c r="AL651" s="25"/>
      <c r="AM651" s="25"/>
      <c r="AN651" s="25"/>
      <c r="AO651" s="25"/>
      <c r="AP651" s="25"/>
      <c r="AQ651" s="25"/>
      <c r="AR651" s="25"/>
      <c r="AS651" s="25"/>
      <c r="AT651" s="25"/>
      <c r="AU651" s="25"/>
      <c r="AV651" s="25"/>
      <c r="AW651" s="25"/>
      <c r="AX651" s="25"/>
      <c r="AY651" s="25"/>
      <c r="AZ651" s="25"/>
      <c r="BA651" s="25"/>
      <c r="BB651" s="25"/>
      <c r="BC651" s="25"/>
      <c r="BD651" s="25"/>
      <c r="BE651" s="25"/>
      <c r="BF651" s="25"/>
      <c r="BG651" s="25"/>
      <c r="BH651" s="25"/>
      <c r="BI651" s="25"/>
      <c r="BJ651" s="25"/>
      <c r="BK651" s="25"/>
      <c r="BL651" s="25"/>
      <c r="BM651" s="25"/>
      <c r="BN651" s="25"/>
      <c r="BO651" s="25"/>
      <c r="BP651" s="25"/>
      <c r="BQ651" s="25"/>
      <c r="BR651" s="25"/>
      <c r="BS651" s="25"/>
      <c r="BT651" s="25"/>
      <c r="BU651" s="25"/>
      <c r="BV651" s="25"/>
      <c r="BW651" s="25"/>
      <c r="BX651" s="25"/>
      <c r="BY651" s="25"/>
      <c r="BZ651" s="25"/>
      <c r="CA651" s="25"/>
      <c r="CB651" s="25"/>
      <c r="CC651" s="25"/>
      <c r="CD651" s="25"/>
      <c r="CE651" s="25"/>
      <c r="CF651" s="25"/>
      <c r="CG651" s="25"/>
      <c r="CH651" s="25"/>
      <c r="CI651" s="25"/>
    </row>
    <row r="652" spans="1:87" ht="14">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c r="AH652" s="25"/>
      <c r="AI652" s="25"/>
      <c r="AJ652" s="25"/>
      <c r="AK652" s="25"/>
      <c r="AL652" s="25"/>
      <c r="AM652" s="25"/>
      <c r="AN652" s="25"/>
      <c r="AO652" s="25"/>
      <c r="AP652" s="25"/>
      <c r="AQ652" s="25"/>
      <c r="AR652" s="25"/>
      <c r="AS652" s="25"/>
      <c r="AT652" s="25"/>
      <c r="AU652" s="25"/>
      <c r="AV652" s="25"/>
      <c r="AW652" s="25"/>
      <c r="AX652" s="25"/>
      <c r="AY652" s="25"/>
      <c r="AZ652" s="25"/>
      <c r="BA652" s="25"/>
      <c r="BB652" s="25"/>
      <c r="BC652" s="25"/>
      <c r="BD652" s="25"/>
      <c r="BE652" s="25"/>
      <c r="BF652" s="25"/>
      <c r="BG652" s="25"/>
      <c r="BH652" s="25"/>
      <c r="BI652" s="25"/>
      <c r="BJ652" s="25"/>
      <c r="BK652" s="25"/>
      <c r="BL652" s="25"/>
      <c r="BM652" s="25"/>
      <c r="BN652" s="25"/>
      <c r="BO652" s="25"/>
      <c r="BP652" s="25"/>
      <c r="BQ652" s="25"/>
      <c r="BR652" s="25"/>
      <c r="BS652" s="25"/>
      <c r="BT652" s="25"/>
      <c r="BU652" s="25"/>
      <c r="BV652" s="25"/>
      <c r="BW652" s="25"/>
      <c r="BX652" s="25"/>
      <c r="BY652" s="25"/>
      <c r="BZ652" s="25"/>
      <c r="CA652" s="25"/>
      <c r="CB652" s="25"/>
      <c r="CC652" s="25"/>
      <c r="CD652" s="25"/>
      <c r="CE652" s="25"/>
      <c r="CF652" s="25"/>
      <c r="CG652" s="25"/>
      <c r="CH652" s="25"/>
      <c r="CI652" s="25"/>
    </row>
    <row r="653" spans="1:87" ht="14">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c r="AH653" s="25"/>
      <c r="AI653" s="25"/>
      <c r="AJ653" s="25"/>
      <c r="AK653" s="25"/>
      <c r="AL653" s="25"/>
      <c r="AM653" s="25"/>
      <c r="AN653" s="25"/>
      <c r="AO653" s="25"/>
      <c r="AP653" s="25"/>
      <c r="AQ653" s="25"/>
      <c r="AR653" s="25"/>
      <c r="AS653" s="25"/>
      <c r="AT653" s="25"/>
      <c r="AU653" s="25"/>
      <c r="AV653" s="25"/>
      <c r="AW653" s="25"/>
      <c r="AX653" s="25"/>
      <c r="AY653" s="25"/>
      <c r="AZ653" s="25"/>
      <c r="BA653" s="25"/>
      <c r="BB653" s="25"/>
      <c r="BC653" s="25"/>
      <c r="BD653" s="25"/>
      <c r="BE653" s="25"/>
      <c r="BF653" s="25"/>
      <c r="BG653" s="25"/>
      <c r="BH653" s="25"/>
      <c r="BI653" s="25"/>
      <c r="BJ653" s="25"/>
      <c r="BK653" s="25"/>
      <c r="BL653" s="25"/>
      <c r="BM653" s="25"/>
      <c r="BN653" s="25"/>
      <c r="BO653" s="25"/>
      <c r="BP653" s="25"/>
      <c r="BQ653" s="25"/>
      <c r="BR653" s="25"/>
      <c r="BS653" s="25"/>
      <c r="BT653" s="25"/>
      <c r="BU653" s="25"/>
      <c r="BV653" s="25"/>
      <c r="BW653" s="25"/>
      <c r="BX653" s="25"/>
      <c r="BY653" s="25"/>
      <c r="BZ653" s="25"/>
      <c r="CA653" s="25"/>
      <c r="CB653" s="25"/>
      <c r="CC653" s="25"/>
      <c r="CD653" s="25"/>
      <c r="CE653" s="25"/>
      <c r="CF653" s="25"/>
      <c r="CG653" s="25"/>
      <c r="CH653" s="25"/>
      <c r="CI653" s="25"/>
    </row>
    <row r="654" spans="1:87" ht="1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c r="AH654" s="25"/>
      <c r="AI654" s="25"/>
      <c r="AJ654" s="25"/>
      <c r="AK654" s="25"/>
      <c r="AL654" s="25"/>
      <c r="AM654" s="25"/>
      <c r="AN654" s="25"/>
      <c r="AO654" s="25"/>
      <c r="AP654" s="25"/>
      <c r="AQ654" s="25"/>
      <c r="AR654" s="25"/>
      <c r="AS654" s="25"/>
      <c r="AT654" s="25"/>
      <c r="AU654" s="25"/>
      <c r="AV654" s="25"/>
      <c r="AW654" s="25"/>
      <c r="AX654" s="25"/>
      <c r="AY654" s="25"/>
      <c r="AZ654" s="25"/>
      <c r="BA654" s="25"/>
      <c r="BB654" s="25"/>
      <c r="BC654" s="25"/>
      <c r="BD654" s="25"/>
      <c r="BE654" s="25"/>
      <c r="BF654" s="25"/>
      <c r="BG654" s="25"/>
      <c r="BH654" s="25"/>
      <c r="BI654" s="25"/>
      <c r="BJ654" s="25"/>
      <c r="BK654" s="25"/>
      <c r="BL654" s="25"/>
      <c r="BM654" s="25"/>
      <c r="BN654" s="25"/>
      <c r="BO654" s="25"/>
      <c r="BP654" s="25"/>
      <c r="BQ654" s="25"/>
      <c r="BR654" s="25"/>
      <c r="BS654" s="25"/>
      <c r="BT654" s="25"/>
      <c r="BU654" s="25"/>
      <c r="BV654" s="25"/>
      <c r="BW654" s="25"/>
      <c r="BX654" s="25"/>
      <c r="BY654" s="25"/>
      <c r="BZ654" s="25"/>
      <c r="CA654" s="25"/>
      <c r="CB654" s="25"/>
      <c r="CC654" s="25"/>
      <c r="CD654" s="25"/>
      <c r="CE654" s="25"/>
      <c r="CF654" s="25"/>
      <c r="CG654" s="25"/>
      <c r="CH654" s="25"/>
      <c r="CI654" s="25"/>
    </row>
    <row r="655" spans="1:87" ht="14">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c r="AH655" s="25"/>
      <c r="AI655" s="25"/>
      <c r="AJ655" s="25"/>
      <c r="AK655" s="25"/>
      <c r="AL655" s="25"/>
      <c r="AM655" s="25"/>
      <c r="AN655" s="25"/>
      <c r="AO655" s="25"/>
      <c r="AP655" s="25"/>
      <c r="AQ655" s="25"/>
      <c r="AR655" s="25"/>
      <c r="AS655" s="25"/>
      <c r="AT655" s="25"/>
      <c r="AU655" s="25"/>
      <c r="AV655" s="25"/>
      <c r="AW655" s="25"/>
      <c r="AX655" s="25"/>
      <c r="AY655" s="25"/>
      <c r="AZ655" s="25"/>
      <c r="BA655" s="25"/>
      <c r="BB655" s="25"/>
      <c r="BC655" s="25"/>
      <c r="BD655" s="25"/>
      <c r="BE655" s="25"/>
      <c r="BF655" s="25"/>
      <c r="BG655" s="25"/>
      <c r="BH655" s="25"/>
      <c r="BI655" s="25"/>
      <c r="BJ655" s="25"/>
      <c r="BK655" s="25"/>
      <c r="BL655" s="25"/>
      <c r="BM655" s="25"/>
      <c r="BN655" s="25"/>
      <c r="BO655" s="25"/>
      <c r="BP655" s="25"/>
      <c r="BQ655" s="25"/>
      <c r="BR655" s="25"/>
      <c r="BS655" s="25"/>
      <c r="BT655" s="25"/>
      <c r="BU655" s="25"/>
      <c r="BV655" s="25"/>
      <c r="BW655" s="25"/>
      <c r="BX655" s="25"/>
      <c r="BY655" s="25"/>
      <c r="BZ655" s="25"/>
      <c r="CA655" s="25"/>
      <c r="CB655" s="25"/>
      <c r="CC655" s="25"/>
      <c r="CD655" s="25"/>
      <c r="CE655" s="25"/>
      <c r="CF655" s="25"/>
      <c r="CG655" s="25"/>
      <c r="CH655" s="25"/>
      <c r="CI655" s="25"/>
    </row>
    <row r="656" spans="1:87" ht="14">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c r="AH656" s="25"/>
      <c r="AI656" s="25"/>
      <c r="AJ656" s="25"/>
      <c r="AK656" s="25"/>
      <c r="AL656" s="25"/>
      <c r="AM656" s="25"/>
      <c r="AN656" s="25"/>
      <c r="AO656" s="25"/>
      <c r="AP656" s="25"/>
      <c r="AQ656" s="25"/>
      <c r="AR656" s="25"/>
      <c r="AS656" s="25"/>
      <c r="AT656" s="25"/>
      <c r="AU656" s="25"/>
      <c r="AV656" s="25"/>
      <c r="AW656" s="25"/>
      <c r="AX656" s="25"/>
      <c r="AY656" s="25"/>
      <c r="AZ656" s="25"/>
      <c r="BA656" s="25"/>
      <c r="BB656" s="25"/>
      <c r="BC656" s="25"/>
      <c r="BD656" s="25"/>
      <c r="BE656" s="25"/>
      <c r="BF656" s="25"/>
      <c r="BG656" s="25"/>
      <c r="BH656" s="25"/>
      <c r="BI656" s="25"/>
      <c r="BJ656" s="25"/>
      <c r="BK656" s="25"/>
      <c r="BL656" s="25"/>
      <c r="BM656" s="25"/>
      <c r="BN656" s="25"/>
      <c r="BO656" s="25"/>
      <c r="BP656" s="25"/>
      <c r="BQ656" s="25"/>
      <c r="BR656" s="25"/>
      <c r="BS656" s="25"/>
      <c r="BT656" s="25"/>
      <c r="BU656" s="25"/>
      <c r="BV656" s="25"/>
      <c r="BW656" s="25"/>
      <c r="BX656" s="25"/>
      <c r="BY656" s="25"/>
      <c r="BZ656" s="25"/>
      <c r="CA656" s="25"/>
      <c r="CB656" s="25"/>
      <c r="CC656" s="25"/>
      <c r="CD656" s="25"/>
      <c r="CE656" s="25"/>
      <c r="CF656" s="25"/>
      <c r="CG656" s="25"/>
      <c r="CH656" s="25"/>
      <c r="CI656" s="25"/>
    </row>
    <row r="657" spans="1:87" ht="14">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c r="AH657" s="25"/>
      <c r="AI657" s="25"/>
      <c r="AJ657" s="25"/>
      <c r="AK657" s="25"/>
      <c r="AL657" s="25"/>
      <c r="AM657" s="25"/>
      <c r="AN657" s="25"/>
      <c r="AO657" s="25"/>
      <c r="AP657" s="25"/>
      <c r="AQ657" s="25"/>
      <c r="AR657" s="25"/>
      <c r="AS657" s="25"/>
      <c r="AT657" s="25"/>
      <c r="AU657" s="25"/>
      <c r="AV657" s="25"/>
      <c r="AW657" s="25"/>
      <c r="AX657" s="25"/>
      <c r="AY657" s="25"/>
      <c r="AZ657" s="25"/>
      <c r="BA657" s="25"/>
      <c r="BB657" s="25"/>
      <c r="BC657" s="25"/>
      <c r="BD657" s="25"/>
      <c r="BE657" s="25"/>
      <c r="BF657" s="25"/>
      <c r="BG657" s="25"/>
      <c r="BH657" s="25"/>
      <c r="BI657" s="25"/>
      <c r="BJ657" s="25"/>
      <c r="BK657" s="25"/>
      <c r="BL657" s="25"/>
      <c r="BM657" s="25"/>
      <c r="BN657" s="25"/>
      <c r="BO657" s="25"/>
      <c r="BP657" s="25"/>
      <c r="BQ657" s="25"/>
      <c r="BR657" s="25"/>
      <c r="BS657" s="25"/>
      <c r="BT657" s="25"/>
      <c r="BU657" s="25"/>
      <c r="BV657" s="25"/>
      <c r="BW657" s="25"/>
      <c r="BX657" s="25"/>
      <c r="BY657" s="25"/>
      <c r="BZ657" s="25"/>
      <c r="CA657" s="25"/>
      <c r="CB657" s="25"/>
      <c r="CC657" s="25"/>
      <c r="CD657" s="25"/>
      <c r="CE657" s="25"/>
      <c r="CF657" s="25"/>
      <c r="CG657" s="25"/>
      <c r="CH657" s="25"/>
      <c r="CI657" s="25"/>
    </row>
    <row r="658" spans="1:87" ht="14">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c r="AH658" s="25"/>
      <c r="AI658" s="25"/>
      <c r="AJ658" s="25"/>
      <c r="AK658" s="25"/>
      <c r="AL658" s="25"/>
      <c r="AM658" s="25"/>
      <c r="AN658" s="25"/>
      <c r="AO658" s="25"/>
      <c r="AP658" s="25"/>
      <c r="AQ658" s="25"/>
      <c r="AR658" s="25"/>
      <c r="AS658" s="25"/>
      <c r="AT658" s="25"/>
      <c r="AU658" s="25"/>
      <c r="AV658" s="25"/>
      <c r="AW658" s="25"/>
      <c r="AX658" s="25"/>
      <c r="AY658" s="25"/>
      <c r="AZ658" s="25"/>
      <c r="BA658" s="25"/>
      <c r="BB658" s="25"/>
      <c r="BC658" s="25"/>
      <c r="BD658" s="25"/>
      <c r="BE658" s="25"/>
      <c r="BF658" s="25"/>
      <c r="BG658" s="25"/>
      <c r="BH658" s="25"/>
      <c r="BI658" s="25"/>
      <c r="BJ658" s="25"/>
      <c r="BK658" s="25"/>
      <c r="BL658" s="25"/>
      <c r="BM658" s="25"/>
      <c r="BN658" s="25"/>
      <c r="BO658" s="25"/>
      <c r="BP658" s="25"/>
      <c r="BQ658" s="25"/>
      <c r="BR658" s="25"/>
      <c r="BS658" s="25"/>
      <c r="BT658" s="25"/>
      <c r="BU658" s="25"/>
      <c r="BV658" s="25"/>
      <c r="BW658" s="25"/>
      <c r="BX658" s="25"/>
      <c r="BY658" s="25"/>
      <c r="BZ658" s="25"/>
      <c r="CA658" s="25"/>
      <c r="CB658" s="25"/>
      <c r="CC658" s="25"/>
      <c r="CD658" s="25"/>
      <c r="CE658" s="25"/>
      <c r="CF658" s="25"/>
      <c r="CG658" s="25"/>
      <c r="CH658" s="25"/>
      <c r="CI658" s="25"/>
    </row>
    <row r="659" spans="1:87" ht="14">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c r="AH659" s="25"/>
      <c r="AI659" s="25"/>
      <c r="AJ659" s="25"/>
      <c r="AK659" s="25"/>
      <c r="AL659" s="25"/>
      <c r="AM659" s="25"/>
      <c r="AN659" s="25"/>
      <c r="AO659" s="25"/>
      <c r="AP659" s="25"/>
      <c r="AQ659" s="25"/>
      <c r="AR659" s="25"/>
      <c r="AS659" s="25"/>
      <c r="AT659" s="25"/>
      <c r="AU659" s="25"/>
      <c r="AV659" s="25"/>
      <c r="AW659" s="25"/>
      <c r="AX659" s="25"/>
      <c r="AY659" s="25"/>
      <c r="AZ659" s="25"/>
      <c r="BA659" s="25"/>
      <c r="BB659" s="25"/>
      <c r="BC659" s="25"/>
      <c r="BD659" s="25"/>
      <c r="BE659" s="25"/>
      <c r="BF659" s="25"/>
      <c r="BG659" s="25"/>
      <c r="BH659" s="25"/>
      <c r="BI659" s="25"/>
      <c r="BJ659" s="25"/>
      <c r="BK659" s="25"/>
      <c r="BL659" s="25"/>
      <c r="BM659" s="25"/>
      <c r="BN659" s="25"/>
      <c r="BO659" s="25"/>
      <c r="BP659" s="25"/>
      <c r="BQ659" s="25"/>
      <c r="BR659" s="25"/>
      <c r="BS659" s="25"/>
      <c r="BT659" s="25"/>
      <c r="BU659" s="25"/>
      <c r="BV659" s="25"/>
      <c r="BW659" s="25"/>
      <c r="BX659" s="25"/>
      <c r="BY659" s="25"/>
      <c r="BZ659" s="25"/>
      <c r="CA659" s="25"/>
      <c r="CB659" s="25"/>
      <c r="CC659" s="25"/>
      <c r="CD659" s="25"/>
      <c r="CE659" s="25"/>
      <c r="CF659" s="25"/>
      <c r="CG659" s="25"/>
      <c r="CH659" s="25"/>
      <c r="CI659" s="25"/>
    </row>
    <row r="660" spans="1:87" ht="14">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c r="AH660" s="25"/>
      <c r="AI660" s="25"/>
      <c r="AJ660" s="25"/>
      <c r="AK660" s="25"/>
      <c r="AL660" s="25"/>
      <c r="AM660" s="25"/>
      <c r="AN660" s="25"/>
      <c r="AO660" s="25"/>
      <c r="AP660" s="25"/>
      <c r="AQ660" s="25"/>
      <c r="AR660" s="25"/>
      <c r="AS660" s="25"/>
      <c r="AT660" s="25"/>
      <c r="AU660" s="25"/>
      <c r="AV660" s="25"/>
      <c r="AW660" s="25"/>
      <c r="AX660" s="25"/>
      <c r="AY660" s="25"/>
      <c r="AZ660" s="25"/>
      <c r="BA660" s="25"/>
      <c r="BB660" s="25"/>
      <c r="BC660" s="25"/>
      <c r="BD660" s="25"/>
      <c r="BE660" s="25"/>
      <c r="BF660" s="25"/>
      <c r="BG660" s="25"/>
      <c r="BH660" s="25"/>
      <c r="BI660" s="25"/>
      <c r="BJ660" s="25"/>
      <c r="BK660" s="25"/>
      <c r="BL660" s="25"/>
      <c r="BM660" s="25"/>
      <c r="BN660" s="25"/>
      <c r="BO660" s="25"/>
      <c r="BP660" s="25"/>
      <c r="BQ660" s="25"/>
      <c r="BR660" s="25"/>
      <c r="BS660" s="25"/>
      <c r="BT660" s="25"/>
      <c r="BU660" s="25"/>
      <c r="BV660" s="25"/>
      <c r="BW660" s="25"/>
      <c r="BX660" s="25"/>
      <c r="BY660" s="25"/>
      <c r="BZ660" s="25"/>
      <c r="CA660" s="25"/>
      <c r="CB660" s="25"/>
      <c r="CC660" s="25"/>
      <c r="CD660" s="25"/>
      <c r="CE660" s="25"/>
      <c r="CF660" s="25"/>
      <c r="CG660" s="25"/>
      <c r="CH660" s="25"/>
      <c r="CI660" s="25"/>
    </row>
    <row r="661" spans="1:87" ht="14">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c r="AH661" s="25"/>
      <c r="AI661" s="25"/>
      <c r="AJ661" s="25"/>
      <c r="AK661" s="25"/>
      <c r="AL661" s="25"/>
      <c r="AM661" s="25"/>
      <c r="AN661" s="25"/>
      <c r="AO661" s="25"/>
      <c r="AP661" s="25"/>
      <c r="AQ661" s="25"/>
      <c r="AR661" s="25"/>
      <c r="AS661" s="25"/>
      <c r="AT661" s="25"/>
      <c r="AU661" s="25"/>
      <c r="AV661" s="25"/>
      <c r="AW661" s="25"/>
      <c r="AX661" s="25"/>
      <c r="AY661" s="25"/>
      <c r="AZ661" s="25"/>
      <c r="BA661" s="25"/>
      <c r="BB661" s="25"/>
      <c r="BC661" s="25"/>
      <c r="BD661" s="25"/>
      <c r="BE661" s="25"/>
      <c r="BF661" s="25"/>
      <c r="BG661" s="25"/>
      <c r="BH661" s="25"/>
      <c r="BI661" s="25"/>
      <c r="BJ661" s="25"/>
      <c r="BK661" s="25"/>
      <c r="BL661" s="25"/>
      <c r="BM661" s="25"/>
      <c r="BN661" s="25"/>
      <c r="BO661" s="25"/>
      <c r="BP661" s="25"/>
      <c r="BQ661" s="25"/>
      <c r="BR661" s="25"/>
      <c r="BS661" s="25"/>
      <c r="BT661" s="25"/>
      <c r="BU661" s="25"/>
      <c r="BV661" s="25"/>
      <c r="BW661" s="25"/>
      <c r="BX661" s="25"/>
      <c r="BY661" s="25"/>
      <c r="BZ661" s="25"/>
      <c r="CA661" s="25"/>
      <c r="CB661" s="25"/>
      <c r="CC661" s="25"/>
      <c r="CD661" s="25"/>
      <c r="CE661" s="25"/>
      <c r="CF661" s="25"/>
      <c r="CG661" s="25"/>
      <c r="CH661" s="25"/>
      <c r="CI661" s="25"/>
    </row>
    <row r="662" spans="1:87" ht="14">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c r="AH662" s="25"/>
      <c r="AI662" s="25"/>
      <c r="AJ662" s="25"/>
      <c r="AK662" s="25"/>
      <c r="AL662" s="25"/>
      <c r="AM662" s="25"/>
      <c r="AN662" s="25"/>
      <c r="AO662" s="25"/>
      <c r="AP662" s="25"/>
      <c r="AQ662" s="25"/>
      <c r="AR662" s="25"/>
      <c r="AS662" s="25"/>
      <c r="AT662" s="25"/>
      <c r="AU662" s="25"/>
      <c r="AV662" s="25"/>
      <c r="AW662" s="25"/>
      <c r="AX662" s="25"/>
      <c r="AY662" s="25"/>
      <c r="AZ662" s="25"/>
      <c r="BA662" s="25"/>
      <c r="BB662" s="25"/>
      <c r="BC662" s="25"/>
      <c r="BD662" s="25"/>
      <c r="BE662" s="25"/>
      <c r="BF662" s="25"/>
      <c r="BG662" s="25"/>
      <c r="BH662" s="25"/>
      <c r="BI662" s="25"/>
      <c r="BJ662" s="25"/>
      <c r="BK662" s="25"/>
      <c r="BL662" s="25"/>
      <c r="BM662" s="25"/>
      <c r="BN662" s="25"/>
      <c r="BO662" s="25"/>
      <c r="BP662" s="25"/>
      <c r="BQ662" s="25"/>
      <c r="BR662" s="25"/>
      <c r="BS662" s="25"/>
      <c r="BT662" s="25"/>
      <c r="BU662" s="25"/>
      <c r="BV662" s="25"/>
      <c r="BW662" s="25"/>
      <c r="BX662" s="25"/>
      <c r="BY662" s="25"/>
      <c r="BZ662" s="25"/>
      <c r="CA662" s="25"/>
      <c r="CB662" s="25"/>
      <c r="CC662" s="25"/>
      <c r="CD662" s="25"/>
      <c r="CE662" s="25"/>
      <c r="CF662" s="25"/>
      <c r="CG662" s="25"/>
      <c r="CH662" s="25"/>
      <c r="CI662" s="25"/>
    </row>
    <row r="663" spans="1:87" ht="14">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F663" s="25"/>
      <c r="AG663" s="25"/>
      <c r="AH663" s="25"/>
      <c r="AI663" s="25"/>
      <c r="AJ663" s="25"/>
      <c r="AK663" s="25"/>
      <c r="AL663" s="25"/>
      <c r="AM663" s="25"/>
      <c r="AN663" s="25"/>
      <c r="AO663" s="25"/>
      <c r="AP663" s="25"/>
      <c r="AQ663" s="25"/>
      <c r="AR663" s="25"/>
      <c r="AS663" s="25"/>
      <c r="AT663" s="25"/>
      <c r="AU663" s="25"/>
      <c r="AV663" s="25"/>
      <c r="AW663" s="25"/>
      <c r="AX663" s="25"/>
      <c r="AY663" s="25"/>
      <c r="AZ663" s="25"/>
      <c r="BA663" s="25"/>
      <c r="BB663" s="25"/>
      <c r="BC663" s="25"/>
      <c r="BD663" s="25"/>
      <c r="BE663" s="25"/>
      <c r="BF663" s="25"/>
      <c r="BG663" s="25"/>
      <c r="BH663" s="25"/>
      <c r="BI663" s="25"/>
      <c r="BJ663" s="25"/>
      <c r="BK663" s="25"/>
      <c r="BL663" s="25"/>
      <c r="BM663" s="25"/>
      <c r="BN663" s="25"/>
      <c r="BO663" s="25"/>
      <c r="BP663" s="25"/>
      <c r="BQ663" s="25"/>
      <c r="BR663" s="25"/>
      <c r="BS663" s="25"/>
      <c r="BT663" s="25"/>
      <c r="BU663" s="25"/>
      <c r="BV663" s="25"/>
      <c r="BW663" s="25"/>
      <c r="BX663" s="25"/>
      <c r="BY663" s="25"/>
      <c r="BZ663" s="25"/>
      <c r="CA663" s="25"/>
      <c r="CB663" s="25"/>
      <c r="CC663" s="25"/>
      <c r="CD663" s="25"/>
      <c r="CE663" s="25"/>
      <c r="CF663" s="25"/>
      <c r="CG663" s="25"/>
      <c r="CH663" s="25"/>
      <c r="CI663" s="25"/>
    </row>
    <row r="664" spans="1:87" ht="1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F664" s="25"/>
      <c r="AG664" s="25"/>
      <c r="AH664" s="25"/>
      <c r="AI664" s="25"/>
      <c r="AJ664" s="25"/>
      <c r="AK664" s="25"/>
      <c r="AL664" s="25"/>
      <c r="AM664" s="25"/>
      <c r="AN664" s="25"/>
      <c r="AO664" s="25"/>
      <c r="AP664" s="25"/>
      <c r="AQ664" s="25"/>
      <c r="AR664" s="25"/>
      <c r="AS664" s="25"/>
      <c r="AT664" s="25"/>
      <c r="AU664" s="25"/>
      <c r="AV664" s="25"/>
      <c r="AW664" s="25"/>
      <c r="AX664" s="25"/>
      <c r="AY664" s="25"/>
      <c r="AZ664" s="25"/>
      <c r="BA664" s="25"/>
      <c r="BB664" s="25"/>
      <c r="BC664" s="25"/>
      <c r="BD664" s="25"/>
      <c r="BE664" s="25"/>
      <c r="BF664" s="25"/>
      <c r="BG664" s="25"/>
      <c r="BH664" s="25"/>
      <c r="BI664" s="25"/>
      <c r="BJ664" s="25"/>
      <c r="BK664" s="25"/>
      <c r="BL664" s="25"/>
      <c r="BM664" s="25"/>
      <c r="BN664" s="25"/>
      <c r="BO664" s="25"/>
      <c r="BP664" s="25"/>
      <c r="BQ664" s="25"/>
      <c r="BR664" s="25"/>
      <c r="BS664" s="25"/>
      <c r="BT664" s="25"/>
      <c r="BU664" s="25"/>
      <c r="BV664" s="25"/>
      <c r="BW664" s="25"/>
      <c r="BX664" s="25"/>
      <c r="BY664" s="25"/>
      <c r="BZ664" s="25"/>
      <c r="CA664" s="25"/>
      <c r="CB664" s="25"/>
      <c r="CC664" s="25"/>
      <c r="CD664" s="25"/>
      <c r="CE664" s="25"/>
      <c r="CF664" s="25"/>
      <c r="CG664" s="25"/>
      <c r="CH664" s="25"/>
      <c r="CI664" s="25"/>
    </row>
    <row r="665" spans="1:87" ht="14">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c r="AH665" s="25"/>
      <c r="AI665" s="25"/>
      <c r="AJ665" s="25"/>
      <c r="AK665" s="25"/>
      <c r="AL665" s="25"/>
      <c r="AM665" s="25"/>
      <c r="AN665" s="25"/>
      <c r="AO665" s="25"/>
      <c r="AP665" s="25"/>
      <c r="AQ665" s="25"/>
      <c r="AR665" s="25"/>
      <c r="AS665" s="25"/>
      <c r="AT665" s="25"/>
      <c r="AU665" s="25"/>
      <c r="AV665" s="25"/>
      <c r="AW665" s="25"/>
      <c r="AX665" s="25"/>
      <c r="AY665" s="25"/>
      <c r="AZ665" s="25"/>
      <c r="BA665" s="25"/>
      <c r="BB665" s="25"/>
      <c r="BC665" s="25"/>
      <c r="BD665" s="25"/>
      <c r="BE665" s="25"/>
      <c r="BF665" s="25"/>
      <c r="BG665" s="25"/>
      <c r="BH665" s="25"/>
      <c r="BI665" s="25"/>
      <c r="BJ665" s="25"/>
      <c r="BK665" s="25"/>
      <c r="BL665" s="25"/>
      <c r="BM665" s="25"/>
      <c r="BN665" s="25"/>
      <c r="BO665" s="25"/>
      <c r="BP665" s="25"/>
      <c r="BQ665" s="25"/>
      <c r="BR665" s="25"/>
      <c r="BS665" s="25"/>
      <c r="BT665" s="25"/>
      <c r="BU665" s="25"/>
      <c r="BV665" s="25"/>
      <c r="BW665" s="25"/>
      <c r="BX665" s="25"/>
      <c r="BY665" s="25"/>
      <c r="BZ665" s="25"/>
      <c r="CA665" s="25"/>
      <c r="CB665" s="25"/>
      <c r="CC665" s="25"/>
      <c r="CD665" s="25"/>
      <c r="CE665" s="25"/>
      <c r="CF665" s="25"/>
      <c r="CG665" s="25"/>
      <c r="CH665" s="25"/>
      <c r="CI665" s="25"/>
    </row>
    <row r="666" spans="1:87" ht="14">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c r="AH666" s="25"/>
      <c r="AI666" s="25"/>
      <c r="AJ666" s="25"/>
      <c r="AK666" s="25"/>
      <c r="AL666" s="25"/>
      <c r="AM666" s="25"/>
      <c r="AN666" s="25"/>
      <c r="AO666" s="25"/>
      <c r="AP666" s="25"/>
      <c r="AQ666" s="25"/>
      <c r="AR666" s="25"/>
      <c r="AS666" s="25"/>
      <c r="AT666" s="25"/>
      <c r="AU666" s="25"/>
      <c r="AV666" s="25"/>
      <c r="AW666" s="25"/>
      <c r="AX666" s="25"/>
      <c r="AY666" s="25"/>
      <c r="AZ666" s="25"/>
      <c r="BA666" s="25"/>
      <c r="BB666" s="25"/>
      <c r="BC666" s="25"/>
      <c r="BD666" s="25"/>
      <c r="BE666" s="25"/>
      <c r="BF666" s="25"/>
      <c r="BG666" s="25"/>
      <c r="BH666" s="25"/>
      <c r="BI666" s="25"/>
      <c r="BJ666" s="25"/>
      <c r="BK666" s="25"/>
      <c r="BL666" s="25"/>
      <c r="BM666" s="25"/>
      <c r="BN666" s="25"/>
      <c r="BO666" s="25"/>
      <c r="BP666" s="25"/>
      <c r="BQ666" s="25"/>
      <c r="BR666" s="25"/>
      <c r="BS666" s="25"/>
      <c r="BT666" s="25"/>
      <c r="BU666" s="25"/>
      <c r="BV666" s="25"/>
      <c r="BW666" s="25"/>
      <c r="BX666" s="25"/>
      <c r="BY666" s="25"/>
      <c r="BZ666" s="25"/>
      <c r="CA666" s="25"/>
      <c r="CB666" s="25"/>
      <c r="CC666" s="25"/>
      <c r="CD666" s="25"/>
      <c r="CE666" s="25"/>
      <c r="CF666" s="25"/>
      <c r="CG666" s="25"/>
      <c r="CH666" s="25"/>
      <c r="CI666" s="25"/>
    </row>
    <row r="667" spans="1:87" ht="14">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c r="AH667" s="25"/>
      <c r="AI667" s="25"/>
      <c r="AJ667" s="25"/>
      <c r="AK667" s="25"/>
      <c r="AL667" s="25"/>
      <c r="AM667" s="25"/>
      <c r="AN667" s="25"/>
      <c r="AO667" s="25"/>
      <c r="AP667" s="25"/>
      <c r="AQ667" s="25"/>
      <c r="AR667" s="25"/>
      <c r="AS667" s="25"/>
      <c r="AT667" s="25"/>
      <c r="AU667" s="25"/>
      <c r="AV667" s="25"/>
      <c r="AW667" s="25"/>
      <c r="AX667" s="25"/>
      <c r="AY667" s="25"/>
      <c r="AZ667" s="25"/>
      <c r="BA667" s="25"/>
      <c r="BB667" s="25"/>
      <c r="BC667" s="25"/>
      <c r="BD667" s="25"/>
      <c r="BE667" s="25"/>
      <c r="BF667" s="25"/>
      <c r="BG667" s="25"/>
      <c r="BH667" s="25"/>
      <c r="BI667" s="25"/>
      <c r="BJ667" s="25"/>
      <c r="BK667" s="25"/>
      <c r="BL667" s="25"/>
      <c r="BM667" s="25"/>
      <c r="BN667" s="25"/>
      <c r="BO667" s="25"/>
      <c r="BP667" s="25"/>
      <c r="BQ667" s="25"/>
      <c r="BR667" s="25"/>
      <c r="BS667" s="25"/>
      <c r="BT667" s="25"/>
      <c r="BU667" s="25"/>
      <c r="BV667" s="25"/>
      <c r="BW667" s="25"/>
      <c r="BX667" s="25"/>
      <c r="BY667" s="25"/>
      <c r="BZ667" s="25"/>
      <c r="CA667" s="25"/>
      <c r="CB667" s="25"/>
      <c r="CC667" s="25"/>
      <c r="CD667" s="25"/>
      <c r="CE667" s="25"/>
      <c r="CF667" s="25"/>
      <c r="CG667" s="25"/>
      <c r="CH667" s="25"/>
      <c r="CI667" s="25"/>
    </row>
    <row r="668" spans="1:87" ht="14">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c r="AH668" s="25"/>
      <c r="AI668" s="25"/>
      <c r="AJ668" s="25"/>
      <c r="AK668" s="25"/>
      <c r="AL668" s="25"/>
      <c r="AM668" s="25"/>
      <c r="AN668" s="25"/>
      <c r="AO668" s="25"/>
      <c r="AP668" s="25"/>
      <c r="AQ668" s="25"/>
      <c r="AR668" s="25"/>
      <c r="AS668" s="25"/>
      <c r="AT668" s="25"/>
      <c r="AU668" s="25"/>
      <c r="AV668" s="25"/>
      <c r="AW668" s="25"/>
      <c r="AX668" s="25"/>
      <c r="AY668" s="25"/>
      <c r="AZ668" s="25"/>
      <c r="BA668" s="25"/>
      <c r="BB668" s="25"/>
      <c r="BC668" s="25"/>
      <c r="BD668" s="25"/>
      <c r="BE668" s="25"/>
      <c r="BF668" s="25"/>
      <c r="BG668" s="25"/>
      <c r="BH668" s="25"/>
      <c r="BI668" s="25"/>
      <c r="BJ668" s="25"/>
      <c r="BK668" s="25"/>
      <c r="BL668" s="25"/>
      <c r="BM668" s="25"/>
      <c r="BN668" s="25"/>
      <c r="BO668" s="25"/>
      <c r="BP668" s="25"/>
      <c r="BQ668" s="25"/>
      <c r="BR668" s="25"/>
      <c r="BS668" s="25"/>
      <c r="BT668" s="25"/>
      <c r="BU668" s="25"/>
      <c r="BV668" s="25"/>
      <c r="BW668" s="25"/>
      <c r="BX668" s="25"/>
      <c r="BY668" s="25"/>
      <c r="BZ668" s="25"/>
      <c r="CA668" s="25"/>
      <c r="CB668" s="25"/>
      <c r="CC668" s="25"/>
      <c r="CD668" s="25"/>
      <c r="CE668" s="25"/>
      <c r="CF668" s="25"/>
      <c r="CG668" s="25"/>
      <c r="CH668" s="25"/>
      <c r="CI668" s="25"/>
    </row>
    <row r="669" spans="1:87" ht="14">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c r="AH669" s="25"/>
      <c r="AI669" s="25"/>
      <c r="AJ669" s="25"/>
      <c r="AK669" s="25"/>
      <c r="AL669" s="25"/>
      <c r="AM669" s="25"/>
      <c r="AN669" s="25"/>
      <c r="AO669" s="25"/>
      <c r="AP669" s="25"/>
      <c r="AQ669" s="25"/>
      <c r="AR669" s="25"/>
      <c r="AS669" s="25"/>
      <c r="AT669" s="25"/>
      <c r="AU669" s="25"/>
      <c r="AV669" s="25"/>
      <c r="AW669" s="25"/>
      <c r="AX669" s="25"/>
      <c r="AY669" s="25"/>
      <c r="AZ669" s="25"/>
      <c r="BA669" s="25"/>
      <c r="BB669" s="25"/>
      <c r="BC669" s="25"/>
      <c r="BD669" s="25"/>
      <c r="BE669" s="25"/>
      <c r="BF669" s="25"/>
      <c r="BG669" s="25"/>
      <c r="BH669" s="25"/>
      <c r="BI669" s="25"/>
      <c r="BJ669" s="25"/>
      <c r="BK669" s="25"/>
      <c r="BL669" s="25"/>
      <c r="BM669" s="25"/>
      <c r="BN669" s="25"/>
      <c r="BO669" s="25"/>
      <c r="BP669" s="25"/>
      <c r="BQ669" s="25"/>
      <c r="BR669" s="25"/>
      <c r="BS669" s="25"/>
      <c r="BT669" s="25"/>
      <c r="BU669" s="25"/>
      <c r="BV669" s="25"/>
      <c r="BW669" s="25"/>
      <c r="BX669" s="25"/>
      <c r="BY669" s="25"/>
      <c r="BZ669" s="25"/>
      <c r="CA669" s="25"/>
      <c r="CB669" s="25"/>
      <c r="CC669" s="25"/>
      <c r="CD669" s="25"/>
      <c r="CE669" s="25"/>
      <c r="CF669" s="25"/>
      <c r="CG669" s="25"/>
      <c r="CH669" s="25"/>
      <c r="CI669" s="25"/>
    </row>
    <row r="670" spans="1:87" ht="14">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c r="AH670" s="25"/>
      <c r="AI670" s="25"/>
      <c r="AJ670" s="25"/>
      <c r="AK670" s="25"/>
      <c r="AL670" s="25"/>
      <c r="AM670" s="25"/>
      <c r="AN670" s="25"/>
      <c r="AO670" s="25"/>
      <c r="AP670" s="25"/>
      <c r="AQ670" s="25"/>
      <c r="AR670" s="25"/>
      <c r="AS670" s="25"/>
      <c r="AT670" s="25"/>
      <c r="AU670" s="25"/>
      <c r="AV670" s="25"/>
      <c r="AW670" s="25"/>
      <c r="AX670" s="25"/>
      <c r="AY670" s="25"/>
      <c r="AZ670" s="25"/>
      <c r="BA670" s="25"/>
      <c r="BB670" s="25"/>
      <c r="BC670" s="25"/>
      <c r="BD670" s="25"/>
      <c r="BE670" s="25"/>
      <c r="BF670" s="25"/>
      <c r="BG670" s="25"/>
      <c r="BH670" s="25"/>
      <c r="BI670" s="25"/>
      <c r="BJ670" s="25"/>
      <c r="BK670" s="25"/>
      <c r="BL670" s="25"/>
      <c r="BM670" s="25"/>
      <c r="BN670" s="25"/>
      <c r="BO670" s="25"/>
      <c r="BP670" s="25"/>
      <c r="BQ670" s="25"/>
      <c r="BR670" s="25"/>
      <c r="BS670" s="25"/>
      <c r="BT670" s="25"/>
      <c r="BU670" s="25"/>
      <c r="BV670" s="25"/>
      <c r="BW670" s="25"/>
      <c r="BX670" s="25"/>
      <c r="BY670" s="25"/>
      <c r="BZ670" s="25"/>
      <c r="CA670" s="25"/>
      <c r="CB670" s="25"/>
      <c r="CC670" s="25"/>
      <c r="CD670" s="25"/>
      <c r="CE670" s="25"/>
      <c r="CF670" s="25"/>
      <c r="CG670" s="25"/>
      <c r="CH670" s="25"/>
      <c r="CI670" s="25"/>
    </row>
    <row r="671" spans="1:87" ht="14">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c r="AH671" s="25"/>
      <c r="AI671" s="25"/>
      <c r="AJ671" s="25"/>
      <c r="AK671" s="25"/>
      <c r="AL671" s="25"/>
      <c r="AM671" s="25"/>
      <c r="AN671" s="25"/>
      <c r="AO671" s="25"/>
      <c r="AP671" s="25"/>
      <c r="AQ671" s="25"/>
      <c r="AR671" s="25"/>
      <c r="AS671" s="25"/>
      <c r="AT671" s="25"/>
      <c r="AU671" s="25"/>
      <c r="AV671" s="25"/>
      <c r="AW671" s="25"/>
      <c r="AX671" s="25"/>
      <c r="AY671" s="25"/>
      <c r="AZ671" s="25"/>
      <c r="BA671" s="25"/>
      <c r="BB671" s="25"/>
      <c r="BC671" s="25"/>
      <c r="BD671" s="25"/>
      <c r="BE671" s="25"/>
      <c r="BF671" s="25"/>
      <c r="BG671" s="25"/>
      <c r="BH671" s="25"/>
      <c r="BI671" s="25"/>
      <c r="BJ671" s="25"/>
      <c r="BK671" s="25"/>
      <c r="BL671" s="25"/>
      <c r="BM671" s="25"/>
      <c r="BN671" s="25"/>
      <c r="BO671" s="25"/>
      <c r="BP671" s="25"/>
      <c r="BQ671" s="25"/>
      <c r="BR671" s="25"/>
      <c r="BS671" s="25"/>
      <c r="BT671" s="25"/>
      <c r="BU671" s="25"/>
      <c r="BV671" s="25"/>
      <c r="BW671" s="25"/>
      <c r="BX671" s="25"/>
      <c r="BY671" s="25"/>
      <c r="BZ671" s="25"/>
      <c r="CA671" s="25"/>
      <c r="CB671" s="25"/>
      <c r="CC671" s="25"/>
      <c r="CD671" s="25"/>
      <c r="CE671" s="25"/>
      <c r="CF671" s="25"/>
      <c r="CG671" s="25"/>
      <c r="CH671" s="25"/>
      <c r="CI671" s="25"/>
    </row>
    <row r="672" spans="1:87" ht="14">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c r="AH672" s="25"/>
      <c r="AI672" s="25"/>
      <c r="AJ672" s="25"/>
      <c r="AK672" s="25"/>
      <c r="AL672" s="25"/>
      <c r="AM672" s="25"/>
      <c r="AN672" s="25"/>
      <c r="AO672" s="25"/>
      <c r="AP672" s="25"/>
      <c r="AQ672" s="25"/>
      <c r="AR672" s="25"/>
      <c r="AS672" s="25"/>
      <c r="AT672" s="25"/>
      <c r="AU672" s="25"/>
      <c r="AV672" s="25"/>
      <c r="AW672" s="25"/>
      <c r="AX672" s="25"/>
      <c r="AY672" s="25"/>
      <c r="AZ672" s="25"/>
      <c r="BA672" s="25"/>
      <c r="BB672" s="25"/>
      <c r="BC672" s="25"/>
      <c r="BD672" s="25"/>
      <c r="BE672" s="25"/>
      <c r="BF672" s="25"/>
      <c r="BG672" s="25"/>
      <c r="BH672" s="25"/>
      <c r="BI672" s="25"/>
      <c r="BJ672" s="25"/>
      <c r="BK672" s="25"/>
      <c r="BL672" s="25"/>
      <c r="BM672" s="25"/>
      <c r="BN672" s="25"/>
      <c r="BO672" s="25"/>
      <c r="BP672" s="25"/>
      <c r="BQ672" s="25"/>
      <c r="BR672" s="25"/>
      <c r="BS672" s="25"/>
      <c r="BT672" s="25"/>
      <c r="BU672" s="25"/>
      <c r="BV672" s="25"/>
      <c r="BW672" s="25"/>
      <c r="BX672" s="25"/>
      <c r="BY672" s="25"/>
      <c r="BZ672" s="25"/>
      <c r="CA672" s="25"/>
      <c r="CB672" s="25"/>
      <c r="CC672" s="25"/>
      <c r="CD672" s="25"/>
      <c r="CE672" s="25"/>
      <c r="CF672" s="25"/>
      <c r="CG672" s="25"/>
      <c r="CH672" s="25"/>
      <c r="CI672" s="25"/>
    </row>
    <row r="673" spans="1:87" ht="14">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c r="AH673" s="25"/>
      <c r="AI673" s="25"/>
      <c r="AJ673" s="25"/>
      <c r="AK673" s="25"/>
      <c r="AL673" s="25"/>
      <c r="AM673" s="25"/>
      <c r="AN673" s="25"/>
      <c r="AO673" s="25"/>
      <c r="AP673" s="25"/>
      <c r="AQ673" s="25"/>
      <c r="AR673" s="25"/>
      <c r="AS673" s="25"/>
      <c r="AT673" s="25"/>
      <c r="AU673" s="25"/>
      <c r="AV673" s="25"/>
      <c r="AW673" s="25"/>
      <c r="AX673" s="25"/>
      <c r="AY673" s="25"/>
      <c r="AZ673" s="25"/>
      <c r="BA673" s="25"/>
      <c r="BB673" s="25"/>
      <c r="BC673" s="25"/>
      <c r="BD673" s="25"/>
      <c r="BE673" s="25"/>
      <c r="BF673" s="25"/>
      <c r="BG673" s="25"/>
      <c r="BH673" s="25"/>
      <c r="BI673" s="25"/>
      <c r="BJ673" s="25"/>
      <c r="BK673" s="25"/>
      <c r="BL673" s="25"/>
      <c r="BM673" s="25"/>
      <c r="BN673" s="25"/>
      <c r="BO673" s="25"/>
      <c r="BP673" s="25"/>
      <c r="BQ673" s="25"/>
      <c r="BR673" s="25"/>
      <c r="BS673" s="25"/>
      <c r="BT673" s="25"/>
      <c r="BU673" s="25"/>
      <c r="BV673" s="25"/>
      <c r="BW673" s="25"/>
      <c r="BX673" s="25"/>
      <c r="BY673" s="25"/>
      <c r="BZ673" s="25"/>
      <c r="CA673" s="25"/>
      <c r="CB673" s="25"/>
      <c r="CC673" s="25"/>
      <c r="CD673" s="25"/>
      <c r="CE673" s="25"/>
      <c r="CF673" s="25"/>
      <c r="CG673" s="25"/>
      <c r="CH673" s="25"/>
      <c r="CI673" s="25"/>
    </row>
    <row r="674" spans="1:87" ht="1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c r="AH674" s="25"/>
      <c r="AI674" s="25"/>
      <c r="AJ674" s="25"/>
      <c r="AK674" s="25"/>
      <c r="AL674" s="25"/>
      <c r="AM674" s="25"/>
      <c r="AN674" s="25"/>
      <c r="AO674" s="25"/>
      <c r="AP674" s="25"/>
      <c r="AQ674" s="25"/>
      <c r="AR674" s="25"/>
      <c r="AS674" s="25"/>
      <c r="AT674" s="25"/>
      <c r="AU674" s="25"/>
      <c r="AV674" s="25"/>
      <c r="AW674" s="25"/>
      <c r="AX674" s="25"/>
      <c r="AY674" s="25"/>
      <c r="AZ674" s="25"/>
      <c r="BA674" s="25"/>
      <c r="BB674" s="25"/>
      <c r="BC674" s="25"/>
      <c r="BD674" s="25"/>
      <c r="BE674" s="25"/>
      <c r="BF674" s="25"/>
      <c r="BG674" s="25"/>
      <c r="BH674" s="25"/>
      <c r="BI674" s="25"/>
      <c r="BJ674" s="25"/>
      <c r="BK674" s="25"/>
      <c r="BL674" s="25"/>
      <c r="BM674" s="25"/>
      <c r="BN674" s="25"/>
      <c r="BO674" s="25"/>
      <c r="BP674" s="25"/>
      <c r="BQ674" s="25"/>
      <c r="BR674" s="25"/>
      <c r="BS674" s="25"/>
      <c r="BT674" s="25"/>
      <c r="BU674" s="25"/>
      <c r="BV674" s="25"/>
      <c r="BW674" s="25"/>
      <c r="BX674" s="25"/>
      <c r="BY674" s="25"/>
      <c r="BZ674" s="25"/>
      <c r="CA674" s="25"/>
      <c r="CB674" s="25"/>
      <c r="CC674" s="25"/>
      <c r="CD674" s="25"/>
      <c r="CE674" s="25"/>
      <c r="CF674" s="25"/>
      <c r="CG674" s="25"/>
      <c r="CH674" s="25"/>
      <c r="CI674" s="25"/>
    </row>
    <row r="675" spans="1:87" ht="14">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c r="AH675" s="25"/>
      <c r="AI675" s="25"/>
      <c r="AJ675" s="25"/>
      <c r="AK675" s="25"/>
      <c r="AL675" s="25"/>
      <c r="AM675" s="25"/>
      <c r="AN675" s="25"/>
      <c r="AO675" s="25"/>
      <c r="AP675" s="25"/>
      <c r="AQ675" s="25"/>
      <c r="AR675" s="25"/>
      <c r="AS675" s="25"/>
      <c r="AT675" s="25"/>
      <c r="AU675" s="25"/>
      <c r="AV675" s="25"/>
      <c r="AW675" s="25"/>
      <c r="AX675" s="25"/>
      <c r="AY675" s="25"/>
      <c r="AZ675" s="25"/>
      <c r="BA675" s="25"/>
      <c r="BB675" s="25"/>
      <c r="BC675" s="25"/>
      <c r="BD675" s="25"/>
      <c r="BE675" s="25"/>
      <c r="BF675" s="25"/>
      <c r="BG675" s="25"/>
      <c r="BH675" s="25"/>
      <c r="BI675" s="25"/>
      <c r="BJ675" s="25"/>
      <c r="BK675" s="25"/>
      <c r="BL675" s="25"/>
      <c r="BM675" s="25"/>
      <c r="BN675" s="25"/>
      <c r="BO675" s="25"/>
      <c r="BP675" s="25"/>
      <c r="BQ675" s="25"/>
      <c r="BR675" s="25"/>
      <c r="BS675" s="25"/>
      <c r="BT675" s="25"/>
      <c r="BU675" s="25"/>
      <c r="BV675" s="25"/>
      <c r="BW675" s="25"/>
      <c r="BX675" s="25"/>
      <c r="BY675" s="25"/>
      <c r="BZ675" s="25"/>
      <c r="CA675" s="25"/>
      <c r="CB675" s="25"/>
      <c r="CC675" s="25"/>
      <c r="CD675" s="25"/>
      <c r="CE675" s="25"/>
      <c r="CF675" s="25"/>
      <c r="CG675" s="25"/>
      <c r="CH675" s="25"/>
      <c r="CI675" s="25"/>
    </row>
    <row r="676" spans="1:87" ht="14">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c r="AH676" s="25"/>
      <c r="AI676" s="25"/>
      <c r="AJ676" s="25"/>
      <c r="AK676" s="25"/>
      <c r="AL676" s="25"/>
      <c r="AM676" s="25"/>
      <c r="AN676" s="25"/>
      <c r="AO676" s="25"/>
      <c r="AP676" s="25"/>
      <c r="AQ676" s="25"/>
      <c r="AR676" s="25"/>
      <c r="AS676" s="25"/>
      <c r="AT676" s="25"/>
      <c r="AU676" s="25"/>
      <c r="AV676" s="25"/>
      <c r="AW676" s="25"/>
      <c r="AX676" s="25"/>
      <c r="AY676" s="25"/>
      <c r="AZ676" s="25"/>
      <c r="BA676" s="25"/>
      <c r="BB676" s="25"/>
      <c r="BC676" s="25"/>
      <c r="BD676" s="25"/>
      <c r="BE676" s="25"/>
      <c r="BF676" s="25"/>
      <c r="BG676" s="25"/>
      <c r="BH676" s="25"/>
      <c r="BI676" s="25"/>
      <c r="BJ676" s="25"/>
      <c r="BK676" s="25"/>
      <c r="BL676" s="25"/>
      <c r="BM676" s="25"/>
      <c r="BN676" s="25"/>
      <c r="BO676" s="25"/>
      <c r="BP676" s="25"/>
      <c r="BQ676" s="25"/>
      <c r="BR676" s="25"/>
      <c r="BS676" s="25"/>
      <c r="BT676" s="25"/>
      <c r="BU676" s="25"/>
      <c r="BV676" s="25"/>
      <c r="BW676" s="25"/>
      <c r="BX676" s="25"/>
      <c r="BY676" s="25"/>
      <c r="BZ676" s="25"/>
      <c r="CA676" s="25"/>
      <c r="CB676" s="25"/>
      <c r="CC676" s="25"/>
      <c r="CD676" s="25"/>
      <c r="CE676" s="25"/>
      <c r="CF676" s="25"/>
      <c r="CG676" s="25"/>
      <c r="CH676" s="25"/>
      <c r="CI676" s="25"/>
    </row>
    <row r="677" spans="1:87" ht="14">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c r="AH677" s="25"/>
      <c r="AI677" s="25"/>
      <c r="AJ677" s="25"/>
      <c r="AK677" s="25"/>
      <c r="AL677" s="25"/>
      <c r="AM677" s="25"/>
      <c r="AN677" s="25"/>
      <c r="AO677" s="25"/>
      <c r="AP677" s="25"/>
      <c r="AQ677" s="25"/>
      <c r="AR677" s="25"/>
      <c r="AS677" s="25"/>
      <c r="AT677" s="25"/>
      <c r="AU677" s="25"/>
      <c r="AV677" s="25"/>
      <c r="AW677" s="25"/>
      <c r="AX677" s="25"/>
      <c r="AY677" s="25"/>
      <c r="AZ677" s="25"/>
      <c r="BA677" s="25"/>
      <c r="BB677" s="25"/>
      <c r="BC677" s="25"/>
      <c r="BD677" s="25"/>
      <c r="BE677" s="25"/>
      <c r="BF677" s="25"/>
      <c r="BG677" s="25"/>
      <c r="BH677" s="25"/>
      <c r="BI677" s="25"/>
      <c r="BJ677" s="25"/>
      <c r="BK677" s="25"/>
      <c r="BL677" s="25"/>
      <c r="BM677" s="25"/>
      <c r="BN677" s="25"/>
      <c r="BO677" s="25"/>
      <c r="BP677" s="25"/>
      <c r="BQ677" s="25"/>
      <c r="BR677" s="25"/>
      <c r="BS677" s="25"/>
      <c r="BT677" s="25"/>
      <c r="BU677" s="25"/>
      <c r="BV677" s="25"/>
      <c r="BW677" s="25"/>
      <c r="BX677" s="25"/>
      <c r="BY677" s="25"/>
      <c r="BZ677" s="25"/>
      <c r="CA677" s="25"/>
      <c r="CB677" s="25"/>
      <c r="CC677" s="25"/>
      <c r="CD677" s="25"/>
      <c r="CE677" s="25"/>
      <c r="CF677" s="25"/>
      <c r="CG677" s="25"/>
      <c r="CH677" s="25"/>
      <c r="CI677" s="25"/>
    </row>
    <row r="678" spans="1:87" ht="14">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c r="AH678" s="25"/>
      <c r="AI678" s="25"/>
      <c r="AJ678" s="25"/>
      <c r="AK678" s="25"/>
      <c r="AL678" s="25"/>
      <c r="AM678" s="25"/>
      <c r="AN678" s="25"/>
      <c r="AO678" s="25"/>
      <c r="AP678" s="25"/>
      <c r="AQ678" s="25"/>
      <c r="AR678" s="25"/>
      <c r="AS678" s="25"/>
      <c r="AT678" s="25"/>
      <c r="AU678" s="25"/>
      <c r="AV678" s="25"/>
      <c r="AW678" s="25"/>
      <c r="AX678" s="25"/>
      <c r="AY678" s="25"/>
      <c r="AZ678" s="25"/>
      <c r="BA678" s="25"/>
      <c r="BB678" s="25"/>
      <c r="BC678" s="25"/>
      <c r="BD678" s="25"/>
      <c r="BE678" s="25"/>
      <c r="BF678" s="25"/>
      <c r="BG678" s="25"/>
      <c r="BH678" s="25"/>
      <c r="BI678" s="25"/>
      <c r="BJ678" s="25"/>
      <c r="BK678" s="25"/>
      <c r="BL678" s="25"/>
      <c r="BM678" s="25"/>
      <c r="BN678" s="25"/>
      <c r="BO678" s="25"/>
      <c r="BP678" s="25"/>
      <c r="BQ678" s="25"/>
      <c r="BR678" s="25"/>
      <c r="BS678" s="25"/>
      <c r="BT678" s="25"/>
      <c r="BU678" s="25"/>
      <c r="BV678" s="25"/>
      <c r="BW678" s="25"/>
      <c r="BX678" s="25"/>
      <c r="BY678" s="25"/>
      <c r="BZ678" s="25"/>
      <c r="CA678" s="25"/>
      <c r="CB678" s="25"/>
      <c r="CC678" s="25"/>
      <c r="CD678" s="25"/>
      <c r="CE678" s="25"/>
      <c r="CF678" s="25"/>
      <c r="CG678" s="25"/>
      <c r="CH678" s="25"/>
      <c r="CI678" s="25"/>
    </row>
    <row r="679" spans="1:87" ht="14">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c r="AH679" s="25"/>
      <c r="AI679" s="25"/>
      <c r="AJ679" s="25"/>
      <c r="AK679" s="25"/>
      <c r="AL679" s="25"/>
      <c r="AM679" s="25"/>
      <c r="AN679" s="25"/>
      <c r="AO679" s="25"/>
      <c r="AP679" s="25"/>
      <c r="AQ679" s="25"/>
      <c r="AR679" s="25"/>
      <c r="AS679" s="25"/>
      <c r="AT679" s="25"/>
      <c r="AU679" s="25"/>
      <c r="AV679" s="25"/>
      <c r="AW679" s="25"/>
      <c r="AX679" s="25"/>
      <c r="AY679" s="25"/>
      <c r="AZ679" s="25"/>
      <c r="BA679" s="25"/>
      <c r="BB679" s="25"/>
      <c r="BC679" s="25"/>
      <c r="BD679" s="25"/>
      <c r="BE679" s="25"/>
      <c r="BF679" s="25"/>
      <c r="BG679" s="25"/>
      <c r="BH679" s="25"/>
      <c r="BI679" s="25"/>
      <c r="BJ679" s="25"/>
      <c r="BK679" s="25"/>
      <c r="BL679" s="25"/>
      <c r="BM679" s="25"/>
      <c r="BN679" s="25"/>
      <c r="BO679" s="25"/>
      <c r="BP679" s="25"/>
      <c r="BQ679" s="25"/>
      <c r="BR679" s="25"/>
      <c r="BS679" s="25"/>
      <c r="BT679" s="25"/>
      <c r="BU679" s="25"/>
      <c r="BV679" s="25"/>
      <c r="BW679" s="25"/>
      <c r="BX679" s="25"/>
      <c r="BY679" s="25"/>
      <c r="BZ679" s="25"/>
      <c r="CA679" s="25"/>
      <c r="CB679" s="25"/>
      <c r="CC679" s="25"/>
      <c r="CD679" s="25"/>
      <c r="CE679" s="25"/>
      <c r="CF679" s="25"/>
      <c r="CG679" s="25"/>
      <c r="CH679" s="25"/>
      <c r="CI679" s="25"/>
    </row>
    <row r="680" spans="1:87" ht="14">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c r="AH680" s="25"/>
      <c r="AI680" s="25"/>
      <c r="AJ680" s="25"/>
      <c r="AK680" s="25"/>
      <c r="AL680" s="25"/>
      <c r="AM680" s="25"/>
      <c r="AN680" s="25"/>
      <c r="AO680" s="25"/>
      <c r="AP680" s="25"/>
      <c r="AQ680" s="25"/>
      <c r="AR680" s="25"/>
      <c r="AS680" s="25"/>
      <c r="AT680" s="25"/>
      <c r="AU680" s="25"/>
      <c r="AV680" s="25"/>
      <c r="AW680" s="25"/>
      <c r="AX680" s="25"/>
      <c r="AY680" s="25"/>
      <c r="AZ680" s="25"/>
      <c r="BA680" s="25"/>
      <c r="BB680" s="25"/>
      <c r="BC680" s="25"/>
      <c r="BD680" s="25"/>
      <c r="BE680" s="25"/>
      <c r="BF680" s="25"/>
      <c r="BG680" s="25"/>
      <c r="BH680" s="25"/>
      <c r="BI680" s="25"/>
      <c r="BJ680" s="25"/>
      <c r="BK680" s="25"/>
      <c r="BL680" s="25"/>
      <c r="BM680" s="25"/>
      <c r="BN680" s="25"/>
      <c r="BO680" s="25"/>
      <c r="BP680" s="25"/>
      <c r="BQ680" s="25"/>
      <c r="BR680" s="25"/>
      <c r="BS680" s="25"/>
      <c r="BT680" s="25"/>
      <c r="BU680" s="25"/>
      <c r="BV680" s="25"/>
      <c r="BW680" s="25"/>
      <c r="BX680" s="25"/>
      <c r="BY680" s="25"/>
      <c r="BZ680" s="25"/>
      <c r="CA680" s="25"/>
      <c r="CB680" s="25"/>
      <c r="CC680" s="25"/>
      <c r="CD680" s="25"/>
      <c r="CE680" s="25"/>
      <c r="CF680" s="25"/>
      <c r="CG680" s="25"/>
      <c r="CH680" s="25"/>
      <c r="CI680" s="25"/>
    </row>
    <row r="681" spans="1:87" ht="14">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c r="AH681" s="25"/>
      <c r="AI681" s="25"/>
      <c r="AJ681" s="25"/>
      <c r="AK681" s="25"/>
      <c r="AL681" s="25"/>
      <c r="AM681" s="25"/>
      <c r="AN681" s="25"/>
      <c r="AO681" s="25"/>
      <c r="AP681" s="25"/>
      <c r="AQ681" s="25"/>
      <c r="AR681" s="25"/>
      <c r="AS681" s="25"/>
      <c r="AT681" s="25"/>
      <c r="AU681" s="25"/>
      <c r="AV681" s="25"/>
      <c r="AW681" s="25"/>
      <c r="AX681" s="25"/>
      <c r="AY681" s="25"/>
      <c r="AZ681" s="25"/>
      <c r="BA681" s="25"/>
      <c r="BB681" s="25"/>
      <c r="BC681" s="25"/>
      <c r="BD681" s="25"/>
      <c r="BE681" s="25"/>
      <c r="BF681" s="25"/>
      <c r="BG681" s="25"/>
      <c r="BH681" s="25"/>
      <c r="BI681" s="25"/>
      <c r="BJ681" s="25"/>
      <c r="BK681" s="25"/>
      <c r="BL681" s="25"/>
      <c r="BM681" s="25"/>
      <c r="BN681" s="25"/>
      <c r="BO681" s="25"/>
      <c r="BP681" s="25"/>
      <c r="BQ681" s="25"/>
      <c r="BR681" s="25"/>
      <c r="BS681" s="25"/>
      <c r="BT681" s="25"/>
      <c r="BU681" s="25"/>
      <c r="BV681" s="25"/>
      <c r="BW681" s="25"/>
      <c r="BX681" s="25"/>
      <c r="BY681" s="25"/>
      <c r="BZ681" s="25"/>
      <c r="CA681" s="25"/>
      <c r="CB681" s="25"/>
      <c r="CC681" s="25"/>
      <c r="CD681" s="25"/>
      <c r="CE681" s="25"/>
      <c r="CF681" s="25"/>
      <c r="CG681" s="25"/>
      <c r="CH681" s="25"/>
      <c r="CI681" s="25"/>
    </row>
    <row r="682" spans="1:87" ht="14">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c r="AH682" s="25"/>
      <c r="AI682" s="25"/>
      <c r="AJ682" s="25"/>
      <c r="AK682" s="25"/>
      <c r="AL682" s="25"/>
      <c r="AM682" s="25"/>
      <c r="AN682" s="25"/>
      <c r="AO682" s="25"/>
      <c r="AP682" s="25"/>
      <c r="AQ682" s="25"/>
      <c r="AR682" s="25"/>
      <c r="AS682" s="25"/>
      <c r="AT682" s="25"/>
      <c r="AU682" s="25"/>
      <c r="AV682" s="25"/>
      <c r="AW682" s="25"/>
      <c r="AX682" s="25"/>
      <c r="AY682" s="25"/>
      <c r="AZ682" s="25"/>
      <c r="BA682" s="25"/>
      <c r="BB682" s="25"/>
      <c r="BC682" s="25"/>
      <c r="BD682" s="25"/>
      <c r="BE682" s="25"/>
      <c r="BF682" s="25"/>
      <c r="BG682" s="25"/>
      <c r="BH682" s="25"/>
      <c r="BI682" s="25"/>
      <c r="BJ682" s="25"/>
      <c r="BK682" s="25"/>
      <c r="BL682" s="25"/>
      <c r="BM682" s="25"/>
      <c r="BN682" s="25"/>
      <c r="BO682" s="25"/>
      <c r="BP682" s="25"/>
      <c r="BQ682" s="25"/>
      <c r="BR682" s="25"/>
      <c r="BS682" s="25"/>
      <c r="BT682" s="25"/>
      <c r="BU682" s="25"/>
      <c r="BV682" s="25"/>
      <c r="BW682" s="25"/>
      <c r="BX682" s="25"/>
      <c r="BY682" s="25"/>
      <c r="BZ682" s="25"/>
      <c r="CA682" s="25"/>
      <c r="CB682" s="25"/>
      <c r="CC682" s="25"/>
      <c r="CD682" s="25"/>
      <c r="CE682" s="25"/>
      <c r="CF682" s="25"/>
      <c r="CG682" s="25"/>
      <c r="CH682" s="25"/>
      <c r="CI682" s="25"/>
    </row>
    <row r="683" spans="1:87" ht="14">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c r="AH683" s="25"/>
      <c r="AI683" s="25"/>
      <c r="AJ683" s="25"/>
      <c r="AK683" s="25"/>
      <c r="AL683" s="25"/>
      <c r="AM683" s="25"/>
      <c r="AN683" s="25"/>
      <c r="AO683" s="25"/>
      <c r="AP683" s="25"/>
      <c r="AQ683" s="25"/>
      <c r="AR683" s="25"/>
      <c r="AS683" s="25"/>
      <c r="AT683" s="25"/>
      <c r="AU683" s="25"/>
      <c r="AV683" s="25"/>
      <c r="AW683" s="25"/>
      <c r="AX683" s="25"/>
      <c r="AY683" s="25"/>
      <c r="AZ683" s="25"/>
      <c r="BA683" s="25"/>
      <c r="BB683" s="25"/>
      <c r="BC683" s="25"/>
      <c r="BD683" s="25"/>
      <c r="BE683" s="25"/>
      <c r="BF683" s="25"/>
      <c r="BG683" s="25"/>
      <c r="BH683" s="25"/>
      <c r="BI683" s="25"/>
      <c r="BJ683" s="25"/>
      <c r="BK683" s="25"/>
      <c r="BL683" s="25"/>
      <c r="BM683" s="25"/>
      <c r="BN683" s="25"/>
      <c r="BO683" s="25"/>
      <c r="BP683" s="25"/>
      <c r="BQ683" s="25"/>
      <c r="BR683" s="25"/>
      <c r="BS683" s="25"/>
      <c r="BT683" s="25"/>
      <c r="BU683" s="25"/>
      <c r="BV683" s="25"/>
      <c r="BW683" s="25"/>
      <c r="BX683" s="25"/>
      <c r="BY683" s="25"/>
      <c r="BZ683" s="25"/>
      <c r="CA683" s="25"/>
      <c r="CB683" s="25"/>
      <c r="CC683" s="25"/>
      <c r="CD683" s="25"/>
      <c r="CE683" s="25"/>
      <c r="CF683" s="25"/>
      <c r="CG683" s="25"/>
      <c r="CH683" s="25"/>
      <c r="CI683" s="25"/>
    </row>
    <row r="684" spans="1:87" ht="1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c r="AH684" s="25"/>
      <c r="AI684" s="25"/>
      <c r="AJ684" s="25"/>
      <c r="AK684" s="25"/>
      <c r="AL684" s="25"/>
      <c r="AM684" s="25"/>
      <c r="AN684" s="25"/>
      <c r="AO684" s="25"/>
      <c r="AP684" s="25"/>
      <c r="AQ684" s="25"/>
      <c r="AR684" s="25"/>
      <c r="AS684" s="25"/>
      <c r="AT684" s="25"/>
      <c r="AU684" s="25"/>
      <c r="AV684" s="25"/>
      <c r="AW684" s="25"/>
      <c r="AX684" s="25"/>
      <c r="AY684" s="25"/>
      <c r="AZ684" s="25"/>
      <c r="BA684" s="25"/>
      <c r="BB684" s="25"/>
      <c r="BC684" s="25"/>
      <c r="BD684" s="25"/>
      <c r="BE684" s="25"/>
      <c r="BF684" s="25"/>
      <c r="BG684" s="25"/>
      <c r="BH684" s="25"/>
      <c r="BI684" s="25"/>
      <c r="BJ684" s="25"/>
      <c r="BK684" s="25"/>
      <c r="BL684" s="25"/>
      <c r="BM684" s="25"/>
      <c r="BN684" s="25"/>
      <c r="BO684" s="25"/>
      <c r="BP684" s="25"/>
      <c r="BQ684" s="25"/>
      <c r="BR684" s="25"/>
      <c r="BS684" s="25"/>
      <c r="BT684" s="25"/>
      <c r="BU684" s="25"/>
      <c r="BV684" s="25"/>
      <c r="BW684" s="25"/>
      <c r="BX684" s="25"/>
      <c r="BY684" s="25"/>
      <c r="BZ684" s="25"/>
      <c r="CA684" s="25"/>
      <c r="CB684" s="25"/>
      <c r="CC684" s="25"/>
      <c r="CD684" s="25"/>
      <c r="CE684" s="25"/>
      <c r="CF684" s="25"/>
      <c r="CG684" s="25"/>
      <c r="CH684" s="25"/>
      <c r="CI684" s="25"/>
    </row>
    <row r="685" spans="1:87" ht="14">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c r="AH685" s="25"/>
      <c r="AI685" s="25"/>
      <c r="AJ685" s="25"/>
      <c r="AK685" s="25"/>
      <c r="AL685" s="25"/>
      <c r="AM685" s="25"/>
      <c r="AN685" s="25"/>
      <c r="AO685" s="25"/>
      <c r="AP685" s="25"/>
      <c r="AQ685" s="25"/>
      <c r="AR685" s="25"/>
      <c r="AS685" s="25"/>
      <c r="AT685" s="25"/>
      <c r="AU685" s="25"/>
      <c r="AV685" s="25"/>
      <c r="AW685" s="25"/>
      <c r="AX685" s="25"/>
      <c r="AY685" s="25"/>
      <c r="AZ685" s="25"/>
      <c r="BA685" s="25"/>
      <c r="BB685" s="25"/>
      <c r="BC685" s="25"/>
      <c r="BD685" s="25"/>
      <c r="BE685" s="25"/>
      <c r="BF685" s="25"/>
      <c r="BG685" s="25"/>
      <c r="BH685" s="25"/>
      <c r="BI685" s="25"/>
      <c r="BJ685" s="25"/>
      <c r="BK685" s="25"/>
      <c r="BL685" s="25"/>
      <c r="BM685" s="25"/>
      <c r="BN685" s="25"/>
      <c r="BO685" s="25"/>
      <c r="BP685" s="25"/>
      <c r="BQ685" s="25"/>
      <c r="BR685" s="25"/>
      <c r="BS685" s="25"/>
      <c r="BT685" s="25"/>
      <c r="BU685" s="25"/>
      <c r="BV685" s="25"/>
      <c r="BW685" s="25"/>
      <c r="BX685" s="25"/>
      <c r="BY685" s="25"/>
      <c r="BZ685" s="25"/>
      <c r="CA685" s="25"/>
      <c r="CB685" s="25"/>
      <c r="CC685" s="25"/>
      <c r="CD685" s="25"/>
      <c r="CE685" s="25"/>
      <c r="CF685" s="25"/>
      <c r="CG685" s="25"/>
      <c r="CH685" s="25"/>
      <c r="CI685" s="25"/>
    </row>
    <row r="686" spans="1:87" ht="14">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c r="AH686" s="25"/>
      <c r="AI686" s="25"/>
      <c r="AJ686" s="25"/>
      <c r="AK686" s="25"/>
      <c r="AL686" s="25"/>
      <c r="AM686" s="25"/>
      <c r="AN686" s="25"/>
      <c r="AO686" s="25"/>
      <c r="AP686" s="25"/>
      <c r="AQ686" s="25"/>
      <c r="AR686" s="25"/>
      <c r="AS686" s="25"/>
      <c r="AT686" s="25"/>
      <c r="AU686" s="25"/>
      <c r="AV686" s="25"/>
      <c r="AW686" s="25"/>
      <c r="AX686" s="25"/>
      <c r="AY686" s="25"/>
      <c r="AZ686" s="25"/>
      <c r="BA686" s="25"/>
      <c r="BB686" s="25"/>
      <c r="BC686" s="25"/>
      <c r="BD686" s="25"/>
      <c r="BE686" s="25"/>
      <c r="BF686" s="25"/>
      <c r="BG686" s="25"/>
      <c r="BH686" s="25"/>
      <c r="BI686" s="25"/>
      <c r="BJ686" s="25"/>
      <c r="BK686" s="25"/>
      <c r="BL686" s="25"/>
      <c r="BM686" s="25"/>
      <c r="BN686" s="25"/>
      <c r="BO686" s="25"/>
      <c r="BP686" s="25"/>
      <c r="BQ686" s="25"/>
      <c r="BR686" s="25"/>
      <c r="BS686" s="25"/>
      <c r="BT686" s="25"/>
      <c r="BU686" s="25"/>
      <c r="BV686" s="25"/>
      <c r="BW686" s="25"/>
      <c r="BX686" s="25"/>
      <c r="BY686" s="25"/>
      <c r="BZ686" s="25"/>
      <c r="CA686" s="25"/>
      <c r="CB686" s="25"/>
      <c r="CC686" s="25"/>
      <c r="CD686" s="25"/>
      <c r="CE686" s="25"/>
      <c r="CF686" s="25"/>
      <c r="CG686" s="25"/>
      <c r="CH686" s="25"/>
      <c r="CI686" s="25"/>
    </row>
    <row r="687" spans="1:87" ht="14">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c r="AH687" s="25"/>
      <c r="AI687" s="25"/>
      <c r="AJ687" s="25"/>
      <c r="AK687" s="25"/>
      <c r="AL687" s="25"/>
      <c r="AM687" s="25"/>
      <c r="AN687" s="25"/>
      <c r="AO687" s="25"/>
      <c r="AP687" s="25"/>
      <c r="AQ687" s="25"/>
      <c r="AR687" s="25"/>
      <c r="AS687" s="25"/>
      <c r="AT687" s="25"/>
      <c r="AU687" s="25"/>
      <c r="AV687" s="25"/>
      <c r="AW687" s="25"/>
      <c r="AX687" s="25"/>
      <c r="AY687" s="25"/>
      <c r="AZ687" s="25"/>
      <c r="BA687" s="25"/>
      <c r="BB687" s="25"/>
      <c r="BC687" s="25"/>
      <c r="BD687" s="25"/>
      <c r="BE687" s="25"/>
      <c r="BF687" s="25"/>
      <c r="BG687" s="25"/>
      <c r="BH687" s="25"/>
      <c r="BI687" s="25"/>
      <c r="BJ687" s="25"/>
      <c r="BK687" s="25"/>
      <c r="BL687" s="25"/>
      <c r="BM687" s="25"/>
      <c r="BN687" s="25"/>
      <c r="BO687" s="25"/>
      <c r="BP687" s="25"/>
      <c r="BQ687" s="25"/>
      <c r="BR687" s="25"/>
      <c r="BS687" s="25"/>
      <c r="BT687" s="25"/>
      <c r="BU687" s="25"/>
      <c r="BV687" s="25"/>
      <c r="BW687" s="25"/>
      <c r="BX687" s="25"/>
      <c r="BY687" s="25"/>
      <c r="BZ687" s="25"/>
      <c r="CA687" s="25"/>
      <c r="CB687" s="25"/>
      <c r="CC687" s="25"/>
      <c r="CD687" s="25"/>
      <c r="CE687" s="25"/>
      <c r="CF687" s="25"/>
      <c r="CG687" s="25"/>
      <c r="CH687" s="25"/>
      <c r="CI687" s="25"/>
    </row>
    <row r="688" spans="1:87" ht="14">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c r="AH688" s="25"/>
      <c r="AI688" s="25"/>
      <c r="AJ688" s="25"/>
      <c r="AK688" s="25"/>
      <c r="AL688" s="25"/>
      <c r="AM688" s="25"/>
      <c r="AN688" s="25"/>
      <c r="AO688" s="25"/>
      <c r="AP688" s="25"/>
      <c r="AQ688" s="25"/>
      <c r="AR688" s="25"/>
      <c r="AS688" s="25"/>
      <c r="AT688" s="25"/>
      <c r="AU688" s="25"/>
      <c r="AV688" s="25"/>
      <c r="AW688" s="25"/>
      <c r="AX688" s="25"/>
      <c r="AY688" s="25"/>
      <c r="AZ688" s="25"/>
      <c r="BA688" s="25"/>
      <c r="BB688" s="25"/>
      <c r="BC688" s="25"/>
      <c r="BD688" s="25"/>
      <c r="BE688" s="25"/>
      <c r="BF688" s="25"/>
      <c r="BG688" s="25"/>
      <c r="BH688" s="25"/>
      <c r="BI688" s="25"/>
      <c r="BJ688" s="25"/>
      <c r="BK688" s="25"/>
      <c r="BL688" s="25"/>
      <c r="BM688" s="25"/>
      <c r="BN688" s="25"/>
      <c r="BO688" s="25"/>
      <c r="BP688" s="25"/>
      <c r="BQ688" s="25"/>
      <c r="BR688" s="25"/>
      <c r="BS688" s="25"/>
      <c r="BT688" s="25"/>
      <c r="BU688" s="25"/>
      <c r="BV688" s="25"/>
      <c r="BW688" s="25"/>
      <c r="BX688" s="25"/>
      <c r="BY688" s="25"/>
      <c r="BZ688" s="25"/>
      <c r="CA688" s="25"/>
      <c r="CB688" s="25"/>
      <c r="CC688" s="25"/>
      <c r="CD688" s="25"/>
      <c r="CE688" s="25"/>
      <c r="CF688" s="25"/>
      <c r="CG688" s="25"/>
      <c r="CH688" s="25"/>
      <c r="CI688" s="25"/>
    </row>
    <row r="689" spans="1:87" ht="14">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c r="AH689" s="25"/>
      <c r="AI689" s="25"/>
      <c r="AJ689" s="25"/>
      <c r="AK689" s="25"/>
      <c r="AL689" s="25"/>
      <c r="AM689" s="25"/>
      <c r="AN689" s="25"/>
      <c r="AO689" s="25"/>
      <c r="AP689" s="25"/>
      <c r="AQ689" s="25"/>
      <c r="AR689" s="25"/>
      <c r="AS689" s="25"/>
      <c r="AT689" s="25"/>
      <c r="AU689" s="25"/>
      <c r="AV689" s="25"/>
      <c r="AW689" s="25"/>
      <c r="AX689" s="25"/>
      <c r="AY689" s="25"/>
      <c r="AZ689" s="25"/>
      <c r="BA689" s="25"/>
      <c r="BB689" s="25"/>
      <c r="BC689" s="25"/>
      <c r="BD689" s="25"/>
      <c r="BE689" s="25"/>
      <c r="BF689" s="25"/>
      <c r="BG689" s="25"/>
      <c r="BH689" s="25"/>
      <c r="BI689" s="25"/>
      <c r="BJ689" s="25"/>
      <c r="BK689" s="25"/>
      <c r="BL689" s="25"/>
      <c r="BM689" s="25"/>
      <c r="BN689" s="25"/>
      <c r="BO689" s="25"/>
      <c r="BP689" s="25"/>
      <c r="BQ689" s="25"/>
      <c r="BR689" s="25"/>
      <c r="BS689" s="25"/>
      <c r="BT689" s="25"/>
      <c r="BU689" s="25"/>
      <c r="BV689" s="25"/>
      <c r="BW689" s="25"/>
      <c r="BX689" s="25"/>
      <c r="BY689" s="25"/>
      <c r="BZ689" s="25"/>
      <c r="CA689" s="25"/>
      <c r="CB689" s="25"/>
      <c r="CC689" s="25"/>
      <c r="CD689" s="25"/>
      <c r="CE689" s="25"/>
      <c r="CF689" s="25"/>
      <c r="CG689" s="25"/>
      <c r="CH689" s="25"/>
      <c r="CI689" s="25"/>
    </row>
    <row r="690" spans="1:87" ht="14">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c r="AH690" s="25"/>
      <c r="AI690" s="25"/>
      <c r="AJ690" s="25"/>
      <c r="AK690" s="25"/>
      <c r="AL690" s="25"/>
      <c r="AM690" s="25"/>
      <c r="AN690" s="25"/>
      <c r="AO690" s="25"/>
      <c r="AP690" s="25"/>
      <c r="AQ690" s="25"/>
      <c r="AR690" s="25"/>
      <c r="AS690" s="25"/>
      <c r="AT690" s="25"/>
      <c r="AU690" s="25"/>
      <c r="AV690" s="25"/>
      <c r="AW690" s="25"/>
      <c r="AX690" s="25"/>
      <c r="AY690" s="25"/>
      <c r="AZ690" s="25"/>
      <c r="BA690" s="25"/>
      <c r="BB690" s="25"/>
      <c r="BC690" s="25"/>
      <c r="BD690" s="25"/>
      <c r="BE690" s="25"/>
      <c r="BF690" s="25"/>
      <c r="BG690" s="25"/>
      <c r="BH690" s="25"/>
      <c r="BI690" s="25"/>
      <c r="BJ690" s="25"/>
      <c r="BK690" s="25"/>
      <c r="BL690" s="25"/>
      <c r="BM690" s="25"/>
      <c r="BN690" s="25"/>
      <c r="BO690" s="25"/>
      <c r="BP690" s="25"/>
      <c r="BQ690" s="25"/>
      <c r="BR690" s="25"/>
      <c r="BS690" s="25"/>
      <c r="BT690" s="25"/>
      <c r="BU690" s="25"/>
      <c r="BV690" s="25"/>
      <c r="BW690" s="25"/>
      <c r="BX690" s="25"/>
      <c r="BY690" s="25"/>
      <c r="BZ690" s="25"/>
      <c r="CA690" s="25"/>
      <c r="CB690" s="25"/>
      <c r="CC690" s="25"/>
      <c r="CD690" s="25"/>
      <c r="CE690" s="25"/>
      <c r="CF690" s="25"/>
      <c r="CG690" s="25"/>
      <c r="CH690" s="25"/>
      <c r="CI690" s="25"/>
    </row>
    <row r="691" spans="1:87" ht="14">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c r="AH691" s="25"/>
      <c r="AI691" s="25"/>
      <c r="AJ691" s="25"/>
      <c r="AK691" s="25"/>
      <c r="AL691" s="25"/>
      <c r="AM691" s="25"/>
      <c r="AN691" s="25"/>
      <c r="AO691" s="25"/>
      <c r="AP691" s="25"/>
      <c r="AQ691" s="25"/>
      <c r="AR691" s="25"/>
      <c r="AS691" s="25"/>
      <c r="AT691" s="25"/>
      <c r="AU691" s="25"/>
      <c r="AV691" s="25"/>
      <c r="AW691" s="25"/>
      <c r="AX691" s="25"/>
      <c r="AY691" s="25"/>
      <c r="AZ691" s="25"/>
      <c r="BA691" s="25"/>
      <c r="BB691" s="25"/>
      <c r="BC691" s="25"/>
      <c r="BD691" s="25"/>
      <c r="BE691" s="25"/>
      <c r="BF691" s="25"/>
      <c r="BG691" s="25"/>
      <c r="BH691" s="25"/>
      <c r="BI691" s="25"/>
      <c r="BJ691" s="25"/>
      <c r="BK691" s="25"/>
      <c r="BL691" s="25"/>
      <c r="BM691" s="25"/>
      <c r="BN691" s="25"/>
      <c r="BO691" s="25"/>
      <c r="BP691" s="25"/>
      <c r="BQ691" s="25"/>
      <c r="BR691" s="25"/>
      <c r="BS691" s="25"/>
      <c r="BT691" s="25"/>
      <c r="BU691" s="25"/>
      <c r="BV691" s="25"/>
      <c r="BW691" s="25"/>
      <c r="BX691" s="25"/>
      <c r="BY691" s="25"/>
      <c r="BZ691" s="25"/>
      <c r="CA691" s="25"/>
      <c r="CB691" s="25"/>
      <c r="CC691" s="25"/>
      <c r="CD691" s="25"/>
      <c r="CE691" s="25"/>
      <c r="CF691" s="25"/>
      <c r="CG691" s="25"/>
      <c r="CH691" s="25"/>
      <c r="CI691" s="25"/>
    </row>
    <row r="692" spans="1:87" ht="14">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c r="AH692" s="25"/>
      <c r="AI692" s="25"/>
      <c r="AJ692" s="25"/>
      <c r="AK692" s="25"/>
      <c r="AL692" s="25"/>
      <c r="AM692" s="25"/>
      <c r="AN692" s="25"/>
      <c r="AO692" s="25"/>
      <c r="AP692" s="25"/>
      <c r="AQ692" s="25"/>
      <c r="AR692" s="25"/>
      <c r="AS692" s="25"/>
      <c r="AT692" s="25"/>
      <c r="AU692" s="25"/>
      <c r="AV692" s="25"/>
      <c r="AW692" s="25"/>
      <c r="AX692" s="25"/>
      <c r="AY692" s="25"/>
      <c r="AZ692" s="25"/>
      <c r="BA692" s="25"/>
      <c r="BB692" s="25"/>
      <c r="BC692" s="25"/>
      <c r="BD692" s="25"/>
      <c r="BE692" s="25"/>
      <c r="BF692" s="25"/>
      <c r="BG692" s="25"/>
      <c r="BH692" s="25"/>
      <c r="BI692" s="25"/>
      <c r="BJ692" s="25"/>
      <c r="BK692" s="25"/>
      <c r="BL692" s="25"/>
      <c r="BM692" s="25"/>
      <c r="BN692" s="25"/>
      <c r="BO692" s="25"/>
      <c r="BP692" s="25"/>
      <c r="BQ692" s="25"/>
      <c r="BR692" s="25"/>
      <c r="BS692" s="25"/>
      <c r="BT692" s="25"/>
      <c r="BU692" s="25"/>
      <c r="BV692" s="25"/>
      <c r="BW692" s="25"/>
      <c r="BX692" s="25"/>
      <c r="BY692" s="25"/>
      <c r="BZ692" s="25"/>
      <c r="CA692" s="25"/>
      <c r="CB692" s="25"/>
      <c r="CC692" s="25"/>
      <c r="CD692" s="25"/>
      <c r="CE692" s="25"/>
      <c r="CF692" s="25"/>
      <c r="CG692" s="25"/>
      <c r="CH692" s="25"/>
      <c r="CI692" s="25"/>
    </row>
    <row r="693" spans="1:87" ht="14">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c r="AH693" s="25"/>
      <c r="AI693" s="25"/>
      <c r="AJ693" s="25"/>
      <c r="AK693" s="25"/>
      <c r="AL693" s="25"/>
      <c r="AM693" s="25"/>
      <c r="AN693" s="25"/>
      <c r="AO693" s="25"/>
      <c r="AP693" s="25"/>
      <c r="AQ693" s="25"/>
      <c r="AR693" s="25"/>
      <c r="AS693" s="25"/>
      <c r="AT693" s="25"/>
      <c r="AU693" s="25"/>
      <c r="AV693" s="25"/>
      <c r="AW693" s="25"/>
      <c r="AX693" s="25"/>
      <c r="AY693" s="25"/>
      <c r="AZ693" s="25"/>
      <c r="BA693" s="25"/>
      <c r="BB693" s="25"/>
      <c r="BC693" s="25"/>
      <c r="BD693" s="25"/>
      <c r="BE693" s="25"/>
      <c r="BF693" s="25"/>
      <c r="BG693" s="25"/>
      <c r="BH693" s="25"/>
      <c r="BI693" s="25"/>
      <c r="BJ693" s="25"/>
      <c r="BK693" s="25"/>
      <c r="BL693" s="25"/>
      <c r="BM693" s="25"/>
      <c r="BN693" s="25"/>
      <c r="BO693" s="25"/>
      <c r="BP693" s="25"/>
      <c r="BQ693" s="25"/>
      <c r="BR693" s="25"/>
      <c r="BS693" s="25"/>
      <c r="BT693" s="25"/>
      <c r="BU693" s="25"/>
      <c r="BV693" s="25"/>
      <c r="BW693" s="25"/>
      <c r="BX693" s="25"/>
      <c r="BY693" s="25"/>
      <c r="BZ693" s="25"/>
      <c r="CA693" s="25"/>
      <c r="CB693" s="25"/>
      <c r="CC693" s="25"/>
      <c r="CD693" s="25"/>
      <c r="CE693" s="25"/>
      <c r="CF693" s="25"/>
      <c r="CG693" s="25"/>
      <c r="CH693" s="25"/>
      <c r="CI693" s="25"/>
    </row>
    <row r="694" spans="1:87" ht="1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c r="AH694" s="25"/>
      <c r="AI694" s="25"/>
      <c r="AJ694" s="25"/>
      <c r="AK694" s="25"/>
      <c r="AL694" s="25"/>
      <c r="AM694" s="25"/>
      <c r="AN694" s="25"/>
      <c r="AO694" s="25"/>
      <c r="AP694" s="25"/>
      <c r="AQ694" s="25"/>
      <c r="AR694" s="25"/>
      <c r="AS694" s="25"/>
      <c r="AT694" s="25"/>
      <c r="AU694" s="25"/>
      <c r="AV694" s="25"/>
      <c r="AW694" s="25"/>
      <c r="AX694" s="25"/>
      <c r="AY694" s="25"/>
      <c r="AZ694" s="25"/>
      <c r="BA694" s="25"/>
      <c r="BB694" s="25"/>
      <c r="BC694" s="25"/>
      <c r="BD694" s="25"/>
      <c r="BE694" s="25"/>
      <c r="BF694" s="25"/>
      <c r="BG694" s="25"/>
      <c r="BH694" s="25"/>
      <c r="BI694" s="25"/>
      <c r="BJ694" s="25"/>
      <c r="BK694" s="25"/>
      <c r="BL694" s="25"/>
      <c r="BM694" s="25"/>
      <c r="BN694" s="25"/>
      <c r="BO694" s="25"/>
      <c r="BP694" s="25"/>
      <c r="BQ694" s="25"/>
      <c r="BR694" s="25"/>
      <c r="BS694" s="25"/>
      <c r="BT694" s="25"/>
      <c r="BU694" s="25"/>
      <c r="BV694" s="25"/>
      <c r="BW694" s="25"/>
      <c r="BX694" s="25"/>
      <c r="BY694" s="25"/>
      <c r="BZ694" s="25"/>
      <c r="CA694" s="25"/>
      <c r="CB694" s="25"/>
      <c r="CC694" s="25"/>
      <c r="CD694" s="25"/>
      <c r="CE694" s="25"/>
      <c r="CF694" s="25"/>
      <c r="CG694" s="25"/>
      <c r="CH694" s="25"/>
      <c r="CI694" s="25"/>
    </row>
    <row r="695" spans="1:87" ht="14">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c r="AH695" s="25"/>
      <c r="AI695" s="25"/>
      <c r="AJ695" s="25"/>
      <c r="AK695" s="25"/>
      <c r="AL695" s="25"/>
      <c r="AM695" s="25"/>
      <c r="AN695" s="25"/>
      <c r="AO695" s="25"/>
      <c r="AP695" s="25"/>
      <c r="AQ695" s="25"/>
      <c r="AR695" s="25"/>
      <c r="AS695" s="25"/>
      <c r="AT695" s="25"/>
      <c r="AU695" s="25"/>
      <c r="AV695" s="25"/>
      <c r="AW695" s="25"/>
      <c r="AX695" s="25"/>
      <c r="AY695" s="25"/>
      <c r="AZ695" s="25"/>
      <c r="BA695" s="25"/>
      <c r="BB695" s="25"/>
      <c r="BC695" s="25"/>
      <c r="BD695" s="25"/>
      <c r="BE695" s="25"/>
      <c r="BF695" s="25"/>
      <c r="BG695" s="25"/>
      <c r="BH695" s="25"/>
      <c r="BI695" s="25"/>
      <c r="BJ695" s="25"/>
      <c r="BK695" s="25"/>
      <c r="BL695" s="25"/>
      <c r="BM695" s="25"/>
      <c r="BN695" s="25"/>
      <c r="BO695" s="25"/>
      <c r="BP695" s="25"/>
      <c r="BQ695" s="25"/>
      <c r="BR695" s="25"/>
      <c r="BS695" s="25"/>
      <c r="BT695" s="25"/>
      <c r="BU695" s="25"/>
      <c r="BV695" s="25"/>
      <c r="BW695" s="25"/>
      <c r="BX695" s="25"/>
      <c r="BY695" s="25"/>
      <c r="BZ695" s="25"/>
      <c r="CA695" s="25"/>
      <c r="CB695" s="25"/>
      <c r="CC695" s="25"/>
      <c r="CD695" s="25"/>
      <c r="CE695" s="25"/>
      <c r="CF695" s="25"/>
      <c r="CG695" s="25"/>
      <c r="CH695" s="25"/>
      <c r="CI695" s="25"/>
    </row>
    <row r="696" spans="1:87" ht="14">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c r="AH696" s="25"/>
      <c r="AI696" s="25"/>
      <c r="AJ696" s="25"/>
      <c r="AK696" s="25"/>
      <c r="AL696" s="25"/>
      <c r="AM696" s="25"/>
      <c r="AN696" s="25"/>
      <c r="AO696" s="25"/>
      <c r="AP696" s="25"/>
      <c r="AQ696" s="25"/>
      <c r="AR696" s="25"/>
      <c r="AS696" s="25"/>
      <c r="AT696" s="25"/>
      <c r="AU696" s="25"/>
      <c r="AV696" s="25"/>
      <c r="AW696" s="25"/>
      <c r="AX696" s="25"/>
      <c r="AY696" s="25"/>
      <c r="AZ696" s="25"/>
      <c r="BA696" s="25"/>
      <c r="BB696" s="25"/>
      <c r="BC696" s="25"/>
      <c r="BD696" s="25"/>
      <c r="BE696" s="25"/>
      <c r="BF696" s="25"/>
      <c r="BG696" s="25"/>
      <c r="BH696" s="25"/>
      <c r="BI696" s="25"/>
      <c r="BJ696" s="25"/>
      <c r="BK696" s="25"/>
      <c r="BL696" s="25"/>
      <c r="BM696" s="25"/>
      <c r="BN696" s="25"/>
      <c r="BO696" s="25"/>
      <c r="BP696" s="25"/>
      <c r="BQ696" s="25"/>
      <c r="BR696" s="25"/>
      <c r="BS696" s="25"/>
      <c r="BT696" s="25"/>
      <c r="BU696" s="25"/>
      <c r="BV696" s="25"/>
      <c r="BW696" s="25"/>
      <c r="BX696" s="25"/>
      <c r="BY696" s="25"/>
      <c r="BZ696" s="25"/>
      <c r="CA696" s="25"/>
      <c r="CB696" s="25"/>
      <c r="CC696" s="25"/>
      <c r="CD696" s="25"/>
      <c r="CE696" s="25"/>
      <c r="CF696" s="25"/>
      <c r="CG696" s="25"/>
      <c r="CH696" s="25"/>
      <c r="CI696" s="25"/>
    </row>
    <row r="697" spans="1:87" ht="14">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c r="AH697" s="25"/>
      <c r="AI697" s="25"/>
      <c r="AJ697" s="25"/>
      <c r="AK697" s="25"/>
      <c r="AL697" s="25"/>
      <c r="AM697" s="25"/>
      <c r="AN697" s="25"/>
      <c r="AO697" s="25"/>
      <c r="AP697" s="25"/>
      <c r="AQ697" s="25"/>
      <c r="AR697" s="25"/>
      <c r="AS697" s="25"/>
      <c r="AT697" s="25"/>
      <c r="AU697" s="25"/>
      <c r="AV697" s="25"/>
      <c r="AW697" s="25"/>
      <c r="AX697" s="25"/>
      <c r="AY697" s="25"/>
      <c r="AZ697" s="25"/>
      <c r="BA697" s="25"/>
      <c r="BB697" s="25"/>
      <c r="BC697" s="25"/>
      <c r="BD697" s="25"/>
      <c r="BE697" s="25"/>
      <c r="BF697" s="25"/>
      <c r="BG697" s="25"/>
      <c r="BH697" s="25"/>
      <c r="BI697" s="25"/>
      <c r="BJ697" s="25"/>
      <c r="BK697" s="25"/>
      <c r="BL697" s="25"/>
      <c r="BM697" s="25"/>
      <c r="BN697" s="25"/>
      <c r="BO697" s="25"/>
      <c r="BP697" s="25"/>
      <c r="BQ697" s="25"/>
      <c r="BR697" s="25"/>
      <c r="BS697" s="25"/>
      <c r="BT697" s="25"/>
      <c r="BU697" s="25"/>
      <c r="BV697" s="25"/>
      <c r="BW697" s="25"/>
      <c r="BX697" s="25"/>
      <c r="BY697" s="25"/>
      <c r="BZ697" s="25"/>
      <c r="CA697" s="25"/>
      <c r="CB697" s="25"/>
      <c r="CC697" s="25"/>
      <c r="CD697" s="25"/>
      <c r="CE697" s="25"/>
      <c r="CF697" s="25"/>
      <c r="CG697" s="25"/>
      <c r="CH697" s="25"/>
      <c r="CI697" s="25"/>
    </row>
    <row r="698" spans="1:87" ht="14">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c r="AH698" s="25"/>
      <c r="AI698" s="25"/>
      <c r="AJ698" s="25"/>
      <c r="AK698" s="25"/>
      <c r="AL698" s="25"/>
      <c r="AM698" s="25"/>
      <c r="AN698" s="25"/>
      <c r="AO698" s="25"/>
      <c r="AP698" s="25"/>
      <c r="AQ698" s="25"/>
      <c r="AR698" s="25"/>
      <c r="AS698" s="25"/>
      <c r="AT698" s="25"/>
      <c r="AU698" s="25"/>
      <c r="AV698" s="25"/>
      <c r="AW698" s="25"/>
      <c r="AX698" s="25"/>
      <c r="AY698" s="25"/>
      <c r="AZ698" s="25"/>
      <c r="BA698" s="25"/>
      <c r="BB698" s="25"/>
      <c r="BC698" s="25"/>
      <c r="BD698" s="25"/>
      <c r="BE698" s="25"/>
      <c r="BF698" s="25"/>
      <c r="BG698" s="25"/>
      <c r="BH698" s="25"/>
      <c r="BI698" s="25"/>
      <c r="BJ698" s="25"/>
      <c r="BK698" s="25"/>
      <c r="BL698" s="25"/>
      <c r="BM698" s="25"/>
      <c r="BN698" s="25"/>
      <c r="BO698" s="25"/>
      <c r="BP698" s="25"/>
      <c r="BQ698" s="25"/>
      <c r="BR698" s="25"/>
      <c r="BS698" s="25"/>
      <c r="BT698" s="25"/>
      <c r="BU698" s="25"/>
      <c r="BV698" s="25"/>
      <c r="BW698" s="25"/>
      <c r="BX698" s="25"/>
      <c r="BY698" s="25"/>
      <c r="BZ698" s="25"/>
      <c r="CA698" s="25"/>
      <c r="CB698" s="25"/>
      <c r="CC698" s="25"/>
      <c r="CD698" s="25"/>
      <c r="CE698" s="25"/>
      <c r="CF698" s="25"/>
      <c r="CG698" s="25"/>
      <c r="CH698" s="25"/>
      <c r="CI698" s="25"/>
    </row>
    <row r="699" spans="1:87" ht="14">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c r="AH699" s="25"/>
      <c r="AI699" s="25"/>
      <c r="AJ699" s="25"/>
      <c r="AK699" s="25"/>
      <c r="AL699" s="25"/>
      <c r="AM699" s="25"/>
      <c r="AN699" s="25"/>
      <c r="AO699" s="25"/>
      <c r="AP699" s="25"/>
      <c r="AQ699" s="25"/>
      <c r="AR699" s="25"/>
      <c r="AS699" s="25"/>
      <c r="AT699" s="25"/>
      <c r="AU699" s="25"/>
      <c r="AV699" s="25"/>
      <c r="AW699" s="25"/>
      <c r="AX699" s="25"/>
      <c r="AY699" s="25"/>
      <c r="AZ699" s="25"/>
      <c r="BA699" s="25"/>
      <c r="BB699" s="25"/>
      <c r="BC699" s="25"/>
      <c r="BD699" s="25"/>
      <c r="BE699" s="25"/>
      <c r="BF699" s="25"/>
      <c r="BG699" s="25"/>
      <c r="BH699" s="25"/>
      <c r="BI699" s="25"/>
      <c r="BJ699" s="25"/>
      <c r="BK699" s="25"/>
      <c r="BL699" s="25"/>
      <c r="BM699" s="25"/>
      <c r="BN699" s="25"/>
      <c r="BO699" s="25"/>
      <c r="BP699" s="25"/>
      <c r="BQ699" s="25"/>
      <c r="BR699" s="25"/>
      <c r="BS699" s="25"/>
      <c r="BT699" s="25"/>
      <c r="BU699" s="25"/>
      <c r="BV699" s="25"/>
      <c r="BW699" s="25"/>
      <c r="BX699" s="25"/>
      <c r="BY699" s="25"/>
      <c r="BZ699" s="25"/>
      <c r="CA699" s="25"/>
      <c r="CB699" s="25"/>
      <c r="CC699" s="25"/>
      <c r="CD699" s="25"/>
      <c r="CE699" s="25"/>
      <c r="CF699" s="25"/>
      <c r="CG699" s="25"/>
      <c r="CH699" s="25"/>
      <c r="CI699" s="25"/>
    </row>
    <row r="700" spans="1:87" ht="14">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c r="AH700" s="25"/>
      <c r="AI700" s="25"/>
      <c r="AJ700" s="25"/>
      <c r="AK700" s="25"/>
      <c r="AL700" s="25"/>
      <c r="AM700" s="25"/>
      <c r="AN700" s="25"/>
      <c r="AO700" s="25"/>
      <c r="AP700" s="25"/>
      <c r="AQ700" s="25"/>
      <c r="AR700" s="25"/>
      <c r="AS700" s="25"/>
      <c r="AT700" s="25"/>
      <c r="AU700" s="25"/>
      <c r="AV700" s="25"/>
      <c r="AW700" s="25"/>
      <c r="AX700" s="25"/>
      <c r="AY700" s="25"/>
      <c r="AZ700" s="25"/>
      <c r="BA700" s="25"/>
      <c r="BB700" s="25"/>
      <c r="BC700" s="25"/>
      <c r="BD700" s="25"/>
      <c r="BE700" s="25"/>
      <c r="BF700" s="25"/>
      <c r="BG700" s="25"/>
      <c r="BH700" s="25"/>
      <c r="BI700" s="25"/>
      <c r="BJ700" s="25"/>
      <c r="BK700" s="25"/>
      <c r="BL700" s="25"/>
      <c r="BM700" s="25"/>
      <c r="BN700" s="25"/>
      <c r="BO700" s="25"/>
      <c r="BP700" s="25"/>
      <c r="BQ700" s="25"/>
      <c r="BR700" s="25"/>
      <c r="BS700" s="25"/>
      <c r="BT700" s="25"/>
      <c r="BU700" s="25"/>
      <c r="BV700" s="25"/>
      <c r="BW700" s="25"/>
      <c r="BX700" s="25"/>
      <c r="BY700" s="25"/>
      <c r="BZ700" s="25"/>
      <c r="CA700" s="25"/>
      <c r="CB700" s="25"/>
      <c r="CC700" s="25"/>
      <c r="CD700" s="25"/>
      <c r="CE700" s="25"/>
      <c r="CF700" s="25"/>
      <c r="CG700" s="25"/>
      <c r="CH700" s="25"/>
      <c r="CI700" s="25"/>
    </row>
    <row r="701" spans="1:87" ht="14">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c r="AH701" s="25"/>
      <c r="AI701" s="25"/>
      <c r="AJ701" s="25"/>
      <c r="AK701" s="25"/>
      <c r="AL701" s="25"/>
      <c r="AM701" s="25"/>
      <c r="AN701" s="25"/>
      <c r="AO701" s="25"/>
      <c r="AP701" s="25"/>
      <c r="AQ701" s="25"/>
      <c r="AR701" s="25"/>
      <c r="AS701" s="25"/>
      <c r="AT701" s="25"/>
      <c r="AU701" s="25"/>
      <c r="AV701" s="25"/>
      <c r="AW701" s="25"/>
      <c r="AX701" s="25"/>
      <c r="AY701" s="25"/>
      <c r="AZ701" s="25"/>
      <c r="BA701" s="25"/>
      <c r="BB701" s="25"/>
      <c r="BC701" s="25"/>
      <c r="BD701" s="25"/>
      <c r="BE701" s="25"/>
      <c r="BF701" s="25"/>
      <c r="BG701" s="25"/>
      <c r="BH701" s="25"/>
      <c r="BI701" s="25"/>
      <c r="BJ701" s="25"/>
      <c r="BK701" s="25"/>
      <c r="BL701" s="25"/>
      <c r="BM701" s="25"/>
      <c r="BN701" s="25"/>
      <c r="BO701" s="25"/>
      <c r="BP701" s="25"/>
      <c r="BQ701" s="25"/>
      <c r="BR701" s="25"/>
      <c r="BS701" s="25"/>
      <c r="BT701" s="25"/>
      <c r="BU701" s="25"/>
      <c r="BV701" s="25"/>
      <c r="BW701" s="25"/>
      <c r="BX701" s="25"/>
      <c r="BY701" s="25"/>
      <c r="BZ701" s="25"/>
      <c r="CA701" s="25"/>
      <c r="CB701" s="25"/>
      <c r="CC701" s="25"/>
      <c r="CD701" s="25"/>
      <c r="CE701" s="25"/>
      <c r="CF701" s="25"/>
      <c r="CG701" s="25"/>
      <c r="CH701" s="25"/>
      <c r="CI701" s="25"/>
    </row>
    <row r="702" spans="1:87" ht="14">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c r="AH702" s="25"/>
      <c r="AI702" s="25"/>
      <c r="AJ702" s="25"/>
      <c r="AK702" s="25"/>
      <c r="AL702" s="25"/>
      <c r="AM702" s="25"/>
      <c r="AN702" s="25"/>
      <c r="AO702" s="25"/>
      <c r="AP702" s="25"/>
      <c r="AQ702" s="25"/>
      <c r="AR702" s="25"/>
      <c r="AS702" s="25"/>
      <c r="AT702" s="25"/>
      <c r="AU702" s="25"/>
      <c r="AV702" s="25"/>
      <c r="AW702" s="25"/>
      <c r="AX702" s="25"/>
      <c r="AY702" s="25"/>
      <c r="AZ702" s="25"/>
      <c r="BA702" s="25"/>
      <c r="BB702" s="25"/>
      <c r="BC702" s="25"/>
      <c r="BD702" s="25"/>
      <c r="BE702" s="25"/>
      <c r="BF702" s="25"/>
      <c r="BG702" s="25"/>
      <c r="BH702" s="25"/>
      <c r="BI702" s="25"/>
      <c r="BJ702" s="25"/>
      <c r="BK702" s="25"/>
      <c r="BL702" s="25"/>
      <c r="BM702" s="25"/>
      <c r="BN702" s="25"/>
      <c r="BO702" s="25"/>
      <c r="BP702" s="25"/>
      <c r="BQ702" s="25"/>
      <c r="BR702" s="25"/>
      <c r="BS702" s="25"/>
      <c r="BT702" s="25"/>
      <c r="BU702" s="25"/>
      <c r="BV702" s="25"/>
      <c r="BW702" s="25"/>
      <c r="BX702" s="25"/>
      <c r="BY702" s="25"/>
      <c r="BZ702" s="25"/>
      <c r="CA702" s="25"/>
      <c r="CB702" s="25"/>
      <c r="CC702" s="25"/>
      <c r="CD702" s="25"/>
      <c r="CE702" s="25"/>
      <c r="CF702" s="25"/>
      <c r="CG702" s="25"/>
      <c r="CH702" s="25"/>
      <c r="CI702" s="25"/>
    </row>
    <row r="703" spans="1:87" ht="14">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c r="AH703" s="25"/>
      <c r="AI703" s="25"/>
      <c r="AJ703" s="25"/>
      <c r="AK703" s="25"/>
      <c r="AL703" s="25"/>
      <c r="AM703" s="25"/>
      <c r="AN703" s="25"/>
      <c r="AO703" s="25"/>
      <c r="AP703" s="25"/>
      <c r="AQ703" s="25"/>
      <c r="AR703" s="25"/>
      <c r="AS703" s="25"/>
      <c r="AT703" s="25"/>
      <c r="AU703" s="25"/>
      <c r="AV703" s="25"/>
      <c r="AW703" s="25"/>
      <c r="AX703" s="25"/>
      <c r="AY703" s="25"/>
      <c r="AZ703" s="25"/>
      <c r="BA703" s="25"/>
      <c r="BB703" s="25"/>
      <c r="BC703" s="25"/>
      <c r="BD703" s="25"/>
      <c r="BE703" s="25"/>
      <c r="BF703" s="25"/>
      <c r="BG703" s="25"/>
      <c r="BH703" s="25"/>
      <c r="BI703" s="25"/>
      <c r="BJ703" s="25"/>
      <c r="BK703" s="25"/>
      <c r="BL703" s="25"/>
      <c r="BM703" s="25"/>
      <c r="BN703" s="25"/>
      <c r="BO703" s="25"/>
      <c r="BP703" s="25"/>
      <c r="BQ703" s="25"/>
      <c r="BR703" s="25"/>
      <c r="BS703" s="25"/>
      <c r="BT703" s="25"/>
      <c r="BU703" s="25"/>
      <c r="BV703" s="25"/>
      <c r="BW703" s="25"/>
      <c r="BX703" s="25"/>
      <c r="BY703" s="25"/>
      <c r="BZ703" s="25"/>
      <c r="CA703" s="25"/>
      <c r="CB703" s="25"/>
      <c r="CC703" s="25"/>
      <c r="CD703" s="25"/>
      <c r="CE703" s="25"/>
      <c r="CF703" s="25"/>
      <c r="CG703" s="25"/>
      <c r="CH703" s="25"/>
      <c r="CI703" s="25"/>
    </row>
    <row r="704" spans="1:87" ht="1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c r="AH704" s="25"/>
      <c r="AI704" s="25"/>
      <c r="AJ704" s="25"/>
      <c r="AK704" s="25"/>
      <c r="AL704" s="25"/>
      <c r="AM704" s="25"/>
      <c r="AN704" s="25"/>
      <c r="AO704" s="25"/>
      <c r="AP704" s="25"/>
      <c r="AQ704" s="25"/>
      <c r="AR704" s="25"/>
      <c r="AS704" s="25"/>
      <c r="AT704" s="25"/>
      <c r="AU704" s="25"/>
      <c r="AV704" s="25"/>
      <c r="AW704" s="25"/>
      <c r="AX704" s="25"/>
      <c r="AY704" s="25"/>
      <c r="AZ704" s="25"/>
      <c r="BA704" s="25"/>
      <c r="BB704" s="25"/>
      <c r="BC704" s="25"/>
      <c r="BD704" s="25"/>
      <c r="BE704" s="25"/>
      <c r="BF704" s="25"/>
      <c r="BG704" s="25"/>
      <c r="BH704" s="25"/>
      <c r="BI704" s="25"/>
      <c r="BJ704" s="25"/>
      <c r="BK704" s="25"/>
      <c r="BL704" s="25"/>
      <c r="BM704" s="25"/>
      <c r="BN704" s="25"/>
      <c r="BO704" s="25"/>
      <c r="BP704" s="25"/>
      <c r="BQ704" s="25"/>
      <c r="BR704" s="25"/>
      <c r="BS704" s="25"/>
      <c r="BT704" s="25"/>
      <c r="BU704" s="25"/>
      <c r="BV704" s="25"/>
      <c r="BW704" s="25"/>
      <c r="BX704" s="25"/>
      <c r="BY704" s="25"/>
      <c r="BZ704" s="25"/>
      <c r="CA704" s="25"/>
      <c r="CB704" s="25"/>
      <c r="CC704" s="25"/>
      <c r="CD704" s="25"/>
      <c r="CE704" s="25"/>
      <c r="CF704" s="25"/>
      <c r="CG704" s="25"/>
      <c r="CH704" s="25"/>
      <c r="CI704" s="25"/>
    </row>
    <row r="705" spans="1:87" ht="14">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c r="AH705" s="25"/>
      <c r="AI705" s="25"/>
      <c r="AJ705" s="25"/>
      <c r="AK705" s="25"/>
      <c r="AL705" s="25"/>
      <c r="AM705" s="25"/>
      <c r="AN705" s="25"/>
      <c r="AO705" s="25"/>
      <c r="AP705" s="25"/>
      <c r="AQ705" s="25"/>
      <c r="AR705" s="25"/>
      <c r="AS705" s="25"/>
      <c r="AT705" s="25"/>
      <c r="AU705" s="25"/>
      <c r="AV705" s="25"/>
      <c r="AW705" s="25"/>
      <c r="AX705" s="25"/>
      <c r="AY705" s="25"/>
      <c r="AZ705" s="25"/>
      <c r="BA705" s="25"/>
      <c r="BB705" s="25"/>
      <c r="BC705" s="25"/>
      <c r="BD705" s="25"/>
      <c r="BE705" s="25"/>
      <c r="BF705" s="25"/>
      <c r="BG705" s="25"/>
      <c r="BH705" s="25"/>
      <c r="BI705" s="25"/>
      <c r="BJ705" s="25"/>
      <c r="BK705" s="25"/>
      <c r="BL705" s="25"/>
      <c r="BM705" s="25"/>
      <c r="BN705" s="25"/>
      <c r="BO705" s="25"/>
      <c r="BP705" s="25"/>
      <c r="BQ705" s="25"/>
      <c r="BR705" s="25"/>
      <c r="BS705" s="25"/>
      <c r="BT705" s="25"/>
      <c r="BU705" s="25"/>
      <c r="BV705" s="25"/>
      <c r="BW705" s="25"/>
      <c r="BX705" s="25"/>
      <c r="BY705" s="25"/>
      <c r="BZ705" s="25"/>
      <c r="CA705" s="25"/>
      <c r="CB705" s="25"/>
      <c r="CC705" s="25"/>
      <c r="CD705" s="25"/>
      <c r="CE705" s="25"/>
      <c r="CF705" s="25"/>
      <c r="CG705" s="25"/>
      <c r="CH705" s="25"/>
      <c r="CI705" s="25"/>
    </row>
    <row r="706" spans="1:87" ht="14">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c r="AH706" s="25"/>
      <c r="AI706" s="25"/>
      <c r="AJ706" s="25"/>
      <c r="AK706" s="25"/>
      <c r="AL706" s="25"/>
      <c r="AM706" s="25"/>
      <c r="AN706" s="25"/>
      <c r="AO706" s="25"/>
      <c r="AP706" s="25"/>
      <c r="AQ706" s="25"/>
      <c r="AR706" s="25"/>
      <c r="AS706" s="25"/>
      <c r="AT706" s="25"/>
      <c r="AU706" s="25"/>
      <c r="AV706" s="25"/>
      <c r="AW706" s="25"/>
      <c r="AX706" s="25"/>
      <c r="AY706" s="25"/>
      <c r="AZ706" s="25"/>
      <c r="BA706" s="25"/>
      <c r="BB706" s="25"/>
      <c r="BC706" s="25"/>
      <c r="BD706" s="25"/>
      <c r="BE706" s="25"/>
      <c r="BF706" s="25"/>
      <c r="BG706" s="25"/>
      <c r="BH706" s="25"/>
      <c r="BI706" s="25"/>
      <c r="BJ706" s="25"/>
      <c r="BK706" s="25"/>
      <c r="BL706" s="25"/>
      <c r="BM706" s="25"/>
      <c r="BN706" s="25"/>
      <c r="BO706" s="25"/>
      <c r="BP706" s="25"/>
      <c r="BQ706" s="25"/>
      <c r="BR706" s="25"/>
      <c r="BS706" s="25"/>
      <c r="BT706" s="25"/>
      <c r="BU706" s="25"/>
      <c r="BV706" s="25"/>
      <c r="BW706" s="25"/>
      <c r="BX706" s="25"/>
      <c r="BY706" s="25"/>
      <c r="BZ706" s="25"/>
      <c r="CA706" s="25"/>
      <c r="CB706" s="25"/>
      <c r="CC706" s="25"/>
      <c r="CD706" s="25"/>
      <c r="CE706" s="25"/>
      <c r="CF706" s="25"/>
      <c r="CG706" s="25"/>
      <c r="CH706" s="25"/>
      <c r="CI706" s="25"/>
    </row>
    <row r="707" spans="1:87" ht="14">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c r="AH707" s="25"/>
      <c r="AI707" s="25"/>
      <c r="AJ707" s="25"/>
      <c r="AK707" s="25"/>
      <c r="AL707" s="25"/>
      <c r="AM707" s="25"/>
      <c r="AN707" s="25"/>
      <c r="AO707" s="25"/>
      <c r="AP707" s="25"/>
      <c r="AQ707" s="25"/>
      <c r="AR707" s="25"/>
      <c r="AS707" s="25"/>
      <c r="AT707" s="25"/>
      <c r="AU707" s="25"/>
      <c r="AV707" s="25"/>
      <c r="AW707" s="25"/>
      <c r="AX707" s="25"/>
      <c r="AY707" s="25"/>
      <c r="AZ707" s="25"/>
      <c r="BA707" s="25"/>
      <c r="BB707" s="25"/>
      <c r="BC707" s="25"/>
      <c r="BD707" s="25"/>
      <c r="BE707" s="25"/>
      <c r="BF707" s="25"/>
      <c r="BG707" s="25"/>
      <c r="BH707" s="25"/>
      <c r="BI707" s="25"/>
      <c r="BJ707" s="25"/>
      <c r="BK707" s="25"/>
      <c r="BL707" s="25"/>
      <c r="BM707" s="25"/>
      <c r="BN707" s="25"/>
      <c r="BO707" s="25"/>
      <c r="BP707" s="25"/>
      <c r="BQ707" s="25"/>
      <c r="BR707" s="25"/>
      <c r="BS707" s="25"/>
      <c r="BT707" s="25"/>
      <c r="BU707" s="25"/>
      <c r="BV707" s="25"/>
      <c r="BW707" s="25"/>
      <c r="BX707" s="25"/>
      <c r="BY707" s="25"/>
      <c r="BZ707" s="25"/>
      <c r="CA707" s="25"/>
      <c r="CB707" s="25"/>
      <c r="CC707" s="25"/>
      <c r="CD707" s="25"/>
      <c r="CE707" s="25"/>
      <c r="CF707" s="25"/>
      <c r="CG707" s="25"/>
      <c r="CH707" s="25"/>
      <c r="CI707" s="25"/>
    </row>
    <row r="708" spans="1:87" ht="14">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c r="AH708" s="25"/>
      <c r="AI708" s="25"/>
      <c r="AJ708" s="25"/>
      <c r="AK708" s="25"/>
      <c r="AL708" s="25"/>
      <c r="AM708" s="25"/>
      <c r="AN708" s="25"/>
      <c r="AO708" s="25"/>
      <c r="AP708" s="25"/>
      <c r="AQ708" s="25"/>
      <c r="AR708" s="25"/>
      <c r="AS708" s="25"/>
      <c r="AT708" s="25"/>
      <c r="AU708" s="25"/>
      <c r="AV708" s="25"/>
      <c r="AW708" s="25"/>
      <c r="AX708" s="25"/>
      <c r="AY708" s="25"/>
      <c r="AZ708" s="25"/>
      <c r="BA708" s="25"/>
      <c r="BB708" s="25"/>
      <c r="BC708" s="25"/>
      <c r="BD708" s="25"/>
      <c r="BE708" s="25"/>
      <c r="BF708" s="25"/>
      <c r="BG708" s="25"/>
      <c r="BH708" s="25"/>
      <c r="BI708" s="25"/>
      <c r="BJ708" s="25"/>
      <c r="BK708" s="25"/>
      <c r="BL708" s="25"/>
      <c r="BM708" s="25"/>
      <c r="BN708" s="25"/>
      <c r="BO708" s="25"/>
      <c r="BP708" s="25"/>
      <c r="BQ708" s="25"/>
      <c r="BR708" s="25"/>
      <c r="BS708" s="25"/>
      <c r="BT708" s="25"/>
      <c r="BU708" s="25"/>
      <c r="BV708" s="25"/>
      <c r="BW708" s="25"/>
      <c r="BX708" s="25"/>
      <c r="BY708" s="25"/>
      <c r="BZ708" s="25"/>
      <c r="CA708" s="25"/>
      <c r="CB708" s="25"/>
      <c r="CC708" s="25"/>
      <c r="CD708" s="25"/>
      <c r="CE708" s="25"/>
      <c r="CF708" s="25"/>
      <c r="CG708" s="25"/>
      <c r="CH708" s="25"/>
      <c r="CI708" s="25"/>
    </row>
    <row r="709" spans="1:87" ht="14">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c r="AH709" s="25"/>
      <c r="AI709" s="25"/>
      <c r="AJ709" s="25"/>
      <c r="AK709" s="25"/>
      <c r="AL709" s="25"/>
      <c r="AM709" s="25"/>
      <c r="AN709" s="25"/>
      <c r="AO709" s="25"/>
      <c r="AP709" s="25"/>
      <c r="AQ709" s="25"/>
      <c r="AR709" s="25"/>
      <c r="AS709" s="25"/>
      <c r="AT709" s="25"/>
      <c r="AU709" s="25"/>
      <c r="AV709" s="25"/>
      <c r="AW709" s="25"/>
      <c r="AX709" s="25"/>
      <c r="AY709" s="25"/>
      <c r="AZ709" s="25"/>
      <c r="BA709" s="25"/>
      <c r="BB709" s="25"/>
      <c r="BC709" s="25"/>
      <c r="BD709" s="25"/>
      <c r="BE709" s="25"/>
      <c r="BF709" s="25"/>
      <c r="BG709" s="25"/>
      <c r="BH709" s="25"/>
      <c r="BI709" s="25"/>
      <c r="BJ709" s="25"/>
      <c r="BK709" s="25"/>
      <c r="BL709" s="25"/>
      <c r="BM709" s="25"/>
      <c r="BN709" s="25"/>
      <c r="BO709" s="25"/>
      <c r="BP709" s="25"/>
      <c r="BQ709" s="25"/>
      <c r="BR709" s="25"/>
      <c r="BS709" s="25"/>
      <c r="BT709" s="25"/>
      <c r="BU709" s="25"/>
      <c r="BV709" s="25"/>
      <c r="BW709" s="25"/>
      <c r="BX709" s="25"/>
      <c r="BY709" s="25"/>
      <c r="BZ709" s="25"/>
      <c r="CA709" s="25"/>
      <c r="CB709" s="25"/>
      <c r="CC709" s="25"/>
      <c r="CD709" s="25"/>
      <c r="CE709" s="25"/>
      <c r="CF709" s="25"/>
      <c r="CG709" s="25"/>
      <c r="CH709" s="25"/>
      <c r="CI709" s="25"/>
    </row>
    <row r="710" spans="1:87" ht="14">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c r="AH710" s="25"/>
      <c r="AI710" s="25"/>
      <c r="AJ710" s="25"/>
      <c r="AK710" s="25"/>
      <c r="AL710" s="25"/>
      <c r="AM710" s="25"/>
      <c r="AN710" s="25"/>
      <c r="AO710" s="25"/>
      <c r="AP710" s="25"/>
      <c r="AQ710" s="25"/>
      <c r="AR710" s="25"/>
      <c r="AS710" s="25"/>
      <c r="AT710" s="25"/>
      <c r="AU710" s="25"/>
      <c r="AV710" s="25"/>
      <c r="AW710" s="25"/>
      <c r="AX710" s="25"/>
      <c r="AY710" s="25"/>
      <c r="AZ710" s="25"/>
      <c r="BA710" s="25"/>
      <c r="BB710" s="25"/>
      <c r="BC710" s="25"/>
      <c r="BD710" s="25"/>
      <c r="BE710" s="25"/>
      <c r="BF710" s="25"/>
      <c r="BG710" s="25"/>
      <c r="BH710" s="25"/>
      <c r="BI710" s="25"/>
      <c r="BJ710" s="25"/>
      <c r="BK710" s="25"/>
      <c r="BL710" s="25"/>
      <c r="BM710" s="25"/>
      <c r="BN710" s="25"/>
      <c r="BO710" s="25"/>
      <c r="BP710" s="25"/>
      <c r="BQ710" s="25"/>
      <c r="BR710" s="25"/>
      <c r="BS710" s="25"/>
      <c r="BT710" s="25"/>
      <c r="BU710" s="25"/>
      <c r="BV710" s="25"/>
      <c r="BW710" s="25"/>
      <c r="BX710" s="25"/>
      <c r="BY710" s="25"/>
      <c r="BZ710" s="25"/>
      <c r="CA710" s="25"/>
      <c r="CB710" s="25"/>
      <c r="CC710" s="25"/>
      <c r="CD710" s="25"/>
      <c r="CE710" s="25"/>
      <c r="CF710" s="25"/>
      <c r="CG710" s="25"/>
      <c r="CH710" s="25"/>
      <c r="CI710" s="25"/>
    </row>
    <row r="711" spans="1:87" ht="14">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c r="AH711" s="25"/>
      <c r="AI711" s="25"/>
      <c r="AJ711" s="25"/>
      <c r="AK711" s="25"/>
      <c r="AL711" s="25"/>
      <c r="AM711" s="25"/>
      <c r="AN711" s="25"/>
      <c r="AO711" s="25"/>
      <c r="AP711" s="25"/>
      <c r="AQ711" s="25"/>
      <c r="AR711" s="25"/>
      <c r="AS711" s="25"/>
      <c r="AT711" s="25"/>
      <c r="AU711" s="25"/>
      <c r="AV711" s="25"/>
      <c r="AW711" s="25"/>
      <c r="AX711" s="25"/>
      <c r="AY711" s="25"/>
      <c r="AZ711" s="25"/>
      <c r="BA711" s="25"/>
      <c r="BB711" s="25"/>
      <c r="BC711" s="25"/>
      <c r="BD711" s="25"/>
      <c r="BE711" s="25"/>
      <c r="BF711" s="25"/>
      <c r="BG711" s="25"/>
      <c r="BH711" s="25"/>
      <c r="BI711" s="25"/>
      <c r="BJ711" s="25"/>
      <c r="BK711" s="25"/>
      <c r="BL711" s="25"/>
      <c r="BM711" s="25"/>
      <c r="BN711" s="25"/>
      <c r="BO711" s="25"/>
      <c r="BP711" s="25"/>
      <c r="BQ711" s="25"/>
      <c r="BR711" s="25"/>
      <c r="BS711" s="25"/>
      <c r="BT711" s="25"/>
      <c r="BU711" s="25"/>
      <c r="BV711" s="25"/>
      <c r="BW711" s="25"/>
      <c r="BX711" s="25"/>
      <c r="BY711" s="25"/>
      <c r="BZ711" s="25"/>
      <c r="CA711" s="25"/>
      <c r="CB711" s="25"/>
      <c r="CC711" s="25"/>
      <c r="CD711" s="25"/>
      <c r="CE711" s="25"/>
      <c r="CF711" s="25"/>
      <c r="CG711" s="25"/>
      <c r="CH711" s="25"/>
      <c r="CI711" s="25"/>
    </row>
    <row r="712" spans="1:87" ht="14">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c r="AH712" s="25"/>
      <c r="AI712" s="25"/>
      <c r="AJ712" s="25"/>
      <c r="AK712" s="25"/>
      <c r="AL712" s="25"/>
      <c r="AM712" s="25"/>
      <c r="AN712" s="25"/>
      <c r="AO712" s="25"/>
      <c r="AP712" s="25"/>
      <c r="AQ712" s="25"/>
      <c r="AR712" s="25"/>
      <c r="AS712" s="25"/>
      <c r="AT712" s="25"/>
      <c r="AU712" s="25"/>
      <c r="AV712" s="25"/>
      <c r="AW712" s="25"/>
      <c r="AX712" s="25"/>
      <c r="AY712" s="25"/>
      <c r="AZ712" s="25"/>
      <c r="BA712" s="25"/>
      <c r="BB712" s="25"/>
      <c r="BC712" s="25"/>
      <c r="BD712" s="25"/>
      <c r="BE712" s="25"/>
      <c r="BF712" s="25"/>
      <c r="BG712" s="25"/>
      <c r="BH712" s="25"/>
      <c r="BI712" s="25"/>
      <c r="BJ712" s="25"/>
      <c r="BK712" s="25"/>
      <c r="BL712" s="25"/>
      <c r="BM712" s="25"/>
      <c r="BN712" s="25"/>
      <c r="BO712" s="25"/>
      <c r="BP712" s="25"/>
      <c r="BQ712" s="25"/>
      <c r="BR712" s="25"/>
      <c r="BS712" s="25"/>
      <c r="BT712" s="25"/>
      <c r="BU712" s="25"/>
      <c r="BV712" s="25"/>
      <c r="BW712" s="25"/>
      <c r="BX712" s="25"/>
      <c r="BY712" s="25"/>
      <c r="BZ712" s="25"/>
      <c r="CA712" s="25"/>
      <c r="CB712" s="25"/>
      <c r="CC712" s="25"/>
      <c r="CD712" s="25"/>
      <c r="CE712" s="25"/>
      <c r="CF712" s="25"/>
      <c r="CG712" s="25"/>
      <c r="CH712" s="25"/>
      <c r="CI712" s="25"/>
    </row>
    <row r="713" spans="1:87" ht="14">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c r="AH713" s="25"/>
      <c r="AI713" s="25"/>
      <c r="AJ713" s="25"/>
      <c r="AK713" s="25"/>
      <c r="AL713" s="25"/>
      <c r="AM713" s="25"/>
      <c r="AN713" s="25"/>
      <c r="AO713" s="25"/>
      <c r="AP713" s="25"/>
      <c r="AQ713" s="25"/>
      <c r="AR713" s="25"/>
      <c r="AS713" s="25"/>
      <c r="AT713" s="25"/>
      <c r="AU713" s="25"/>
      <c r="AV713" s="25"/>
      <c r="AW713" s="25"/>
      <c r="AX713" s="25"/>
      <c r="AY713" s="25"/>
      <c r="AZ713" s="25"/>
      <c r="BA713" s="25"/>
      <c r="BB713" s="25"/>
      <c r="BC713" s="25"/>
      <c r="BD713" s="25"/>
      <c r="BE713" s="25"/>
      <c r="BF713" s="25"/>
      <c r="BG713" s="25"/>
      <c r="BH713" s="25"/>
      <c r="BI713" s="25"/>
      <c r="BJ713" s="25"/>
      <c r="BK713" s="25"/>
      <c r="BL713" s="25"/>
      <c r="BM713" s="25"/>
      <c r="BN713" s="25"/>
      <c r="BO713" s="25"/>
      <c r="BP713" s="25"/>
      <c r="BQ713" s="25"/>
      <c r="BR713" s="25"/>
      <c r="BS713" s="25"/>
      <c r="BT713" s="25"/>
      <c r="BU713" s="25"/>
      <c r="BV713" s="25"/>
      <c r="BW713" s="25"/>
      <c r="BX713" s="25"/>
      <c r="BY713" s="25"/>
      <c r="BZ713" s="25"/>
      <c r="CA713" s="25"/>
      <c r="CB713" s="25"/>
      <c r="CC713" s="25"/>
      <c r="CD713" s="25"/>
      <c r="CE713" s="25"/>
      <c r="CF713" s="25"/>
      <c r="CG713" s="25"/>
      <c r="CH713" s="25"/>
      <c r="CI713" s="25"/>
    </row>
    <row r="714" spans="1:87" ht="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c r="AH714" s="25"/>
      <c r="AI714" s="25"/>
      <c r="AJ714" s="25"/>
      <c r="AK714" s="25"/>
      <c r="AL714" s="25"/>
      <c r="AM714" s="25"/>
      <c r="AN714" s="25"/>
      <c r="AO714" s="25"/>
      <c r="AP714" s="25"/>
      <c r="AQ714" s="25"/>
      <c r="AR714" s="25"/>
      <c r="AS714" s="25"/>
      <c r="AT714" s="25"/>
      <c r="AU714" s="25"/>
      <c r="AV714" s="25"/>
      <c r="AW714" s="25"/>
      <c r="AX714" s="25"/>
      <c r="AY714" s="25"/>
      <c r="AZ714" s="25"/>
      <c r="BA714" s="25"/>
      <c r="BB714" s="25"/>
      <c r="BC714" s="25"/>
      <c r="BD714" s="25"/>
      <c r="BE714" s="25"/>
      <c r="BF714" s="25"/>
      <c r="BG714" s="25"/>
      <c r="BH714" s="25"/>
      <c r="BI714" s="25"/>
      <c r="BJ714" s="25"/>
      <c r="BK714" s="25"/>
      <c r="BL714" s="25"/>
      <c r="BM714" s="25"/>
      <c r="BN714" s="25"/>
      <c r="BO714" s="25"/>
      <c r="BP714" s="25"/>
      <c r="BQ714" s="25"/>
      <c r="BR714" s="25"/>
      <c r="BS714" s="25"/>
      <c r="BT714" s="25"/>
      <c r="BU714" s="25"/>
      <c r="BV714" s="25"/>
      <c r="BW714" s="25"/>
      <c r="BX714" s="25"/>
      <c r="BY714" s="25"/>
      <c r="BZ714" s="25"/>
      <c r="CA714" s="25"/>
      <c r="CB714" s="25"/>
      <c r="CC714" s="25"/>
      <c r="CD714" s="25"/>
      <c r="CE714" s="25"/>
      <c r="CF714" s="25"/>
      <c r="CG714" s="25"/>
      <c r="CH714" s="25"/>
      <c r="CI714" s="25"/>
    </row>
    <row r="715" spans="1:87" ht="14">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c r="AH715" s="25"/>
      <c r="AI715" s="25"/>
      <c r="AJ715" s="25"/>
      <c r="AK715" s="25"/>
      <c r="AL715" s="25"/>
      <c r="AM715" s="25"/>
      <c r="AN715" s="25"/>
      <c r="AO715" s="25"/>
      <c r="AP715" s="25"/>
      <c r="AQ715" s="25"/>
      <c r="AR715" s="25"/>
      <c r="AS715" s="25"/>
      <c r="AT715" s="25"/>
      <c r="AU715" s="25"/>
      <c r="AV715" s="25"/>
      <c r="AW715" s="25"/>
      <c r="AX715" s="25"/>
      <c r="AY715" s="25"/>
      <c r="AZ715" s="25"/>
      <c r="BA715" s="25"/>
      <c r="BB715" s="25"/>
      <c r="BC715" s="25"/>
      <c r="BD715" s="25"/>
      <c r="BE715" s="25"/>
      <c r="BF715" s="25"/>
      <c r="BG715" s="25"/>
      <c r="BH715" s="25"/>
      <c r="BI715" s="25"/>
      <c r="BJ715" s="25"/>
      <c r="BK715" s="25"/>
      <c r="BL715" s="25"/>
      <c r="BM715" s="25"/>
      <c r="BN715" s="25"/>
      <c r="BO715" s="25"/>
      <c r="BP715" s="25"/>
      <c r="BQ715" s="25"/>
      <c r="BR715" s="25"/>
      <c r="BS715" s="25"/>
      <c r="BT715" s="25"/>
      <c r="BU715" s="25"/>
      <c r="BV715" s="25"/>
      <c r="BW715" s="25"/>
      <c r="BX715" s="25"/>
      <c r="BY715" s="25"/>
      <c r="BZ715" s="25"/>
      <c r="CA715" s="25"/>
      <c r="CB715" s="25"/>
      <c r="CC715" s="25"/>
      <c r="CD715" s="25"/>
      <c r="CE715" s="25"/>
      <c r="CF715" s="25"/>
      <c r="CG715" s="25"/>
      <c r="CH715" s="25"/>
      <c r="CI715" s="25"/>
    </row>
    <row r="716" spans="1:87" ht="14">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c r="AH716" s="25"/>
      <c r="AI716" s="25"/>
      <c r="AJ716" s="25"/>
      <c r="AK716" s="25"/>
      <c r="AL716" s="25"/>
      <c r="AM716" s="25"/>
      <c r="AN716" s="25"/>
      <c r="AO716" s="25"/>
      <c r="AP716" s="25"/>
      <c r="AQ716" s="25"/>
      <c r="AR716" s="25"/>
      <c r="AS716" s="25"/>
      <c r="AT716" s="25"/>
      <c r="AU716" s="25"/>
      <c r="AV716" s="25"/>
      <c r="AW716" s="25"/>
      <c r="AX716" s="25"/>
      <c r="AY716" s="25"/>
      <c r="AZ716" s="25"/>
      <c r="BA716" s="25"/>
      <c r="BB716" s="25"/>
      <c r="BC716" s="25"/>
      <c r="BD716" s="25"/>
      <c r="BE716" s="25"/>
      <c r="BF716" s="25"/>
      <c r="BG716" s="25"/>
      <c r="BH716" s="25"/>
      <c r="BI716" s="25"/>
      <c r="BJ716" s="25"/>
      <c r="BK716" s="25"/>
      <c r="BL716" s="25"/>
      <c r="BM716" s="25"/>
      <c r="BN716" s="25"/>
      <c r="BO716" s="25"/>
      <c r="BP716" s="25"/>
      <c r="BQ716" s="25"/>
      <c r="BR716" s="25"/>
      <c r="BS716" s="25"/>
      <c r="BT716" s="25"/>
      <c r="BU716" s="25"/>
      <c r="BV716" s="25"/>
      <c r="BW716" s="25"/>
      <c r="BX716" s="25"/>
      <c r="BY716" s="25"/>
      <c r="BZ716" s="25"/>
      <c r="CA716" s="25"/>
      <c r="CB716" s="25"/>
      <c r="CC716" s="25"/>
      <c r="CD716" s="25"/>
      <c r="CE716" s="25"/>
      <c r="CF716" s="25"/>
      <c r="CG716" s="25"/>
      <c r="CH716" s="25"/>
      <c r="CI716" s="25"/>
    </row>
    <row r="717" spans="1:87" ht="14">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c r="AH717" s="25"/>
      <c r="AI717" s="25"/>
      <c r="AJ717" s="25"/>
      <c r="AK717" s="25"/>
      <c r="AL717" s="25"/>
      <c r="AM717" s="25"/>
      <c r="AN717" s="25"/>
      <c r="AO717" s="25"/>
      <c r="AP717" s="25"/>
      <c r="AQ717" s="25"/>
      <c r="AR717" s="25"/>
      <c r="AS717" s="25"/>
      <c r="AT717" s="25"/>
      <c r="AU717" s="25"/>
      <c r="AV717" s="25"/>
      <c r="AW717" s="25"/>
      <c r="AX717" s="25"/>
      <c r="AY717" s="25"/>
      <c r="AZ717" s="25"/>
      <c r="BA717" s="25"/>
      <c r="BB717" s="25"/>
      <c r="BC717" s="25"/>
      <c r="BD717" s="25"/>
      <c r="BE717" s="25"/>
      <c r="BF717" s="25"/>
      <c r="BG717" s="25"/>
      <c r="BH717" s="25"/>
      <c r="BI717" s="25"/>
      <c r="BJ717" s="25"/>
      <c r="BK717" s="25"/>
      <c r="BL717" s="25"/>
      <c r="BM717" s="25"/>
      <c r="BN717" s="25"/>
      <c r="BO717" s="25"/>
      <c r="BP717" s="25"/>
      <c r="BQ717" s="25"/>
      <c r="BR717" s="25"/>
      <c r="BS717" s="25"/>
      <c r="BT717" s="25"/>
      <c r="BU717" s="25"/>
      <c r="BV717" s="25"/>
      <c r="BW717" s="25"/>
      <c r="BX717" s="25"/>
      <c r="BY717" s="25"/>
      <c r="BZ717" s="25"/>
      <c r="CA717" s="25"/>
      <c r="CB717" s="25"/>
      <c r="CC717" s="25"/>
      <c r="CD717" s="25"/>
      <c r="CE717" s="25"/>
      <c r="CF717" s="25"/>
      <c r="CG717" s="25"/>
      <c r="CH717" s="25"/>
      <c r="CI717" s="25"/>
    </row>
    <row r="718" spans="1:87" ht="14">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c r="AH718" s="25"/>
      <c r="AI718" s="25"/>
      <c r="AJ718" s="25"/>
      <c r="AK718" s="25"/>
      <c r="AL718" s="25"/>
      <c r="AM718" s="25"/>
      <c r="AN718" s="25"/>
      <c r="AO718" s="25"/>
      <c r="AP718" s="25"/>
      <c r="AQ718" s="25"/>
      <c r="AR718" s="25"/>
      <c r="AS718" s="25"/>
      <c r="AT718" s="25"/>
      <c r="AU718" s="25"/>
      <c r="AV718" s="25"/>
      <c r="AW718" s="25"/>
      <c r="AX718" s="25"/>
      <c r="AY718" s="25"/>
      <c r="AZ718" s="25"/>
      <c r="BA718" s="25"/>
      <c r="BB718" s="25"/>
      <c r="BC718" s="25"/>
      <c r="BD718" s="25"/>
      <c r="BE718" s="25"/>
      <c r="BF718" s="25"/>
      <c r="BG718" s="25"/>
      <c r="BH718" s="25"/>
      <c r="BI718" s="25"/>
      <c r="BJ718" s="25"/>
      <c r="BK718" s="25"/>
      <c r="BL718" s="25"/>
      <c r="BM718" s="25"/>
      <c r="BN718" s="25"/>
      <c r="BO718" s="25"/>
      <c r="BP718" s="25"/>
      <c r="BQ718" s="25"/>
      <c r="BR718" s="25"/>
      <c r="BS718" s="25"/>
      <c r="BT718" s="25"/>
      <c r="BU718" s="25"/>
      <c r="BV718" s="25"/>
      <c r="BW718" s="25"/>
      <c r="BX718" s="25"/>
      <c r="BY718" s="25"/>
      <c r="BZ718" s="25"/>
      <c r="CA718" s="25"/>
      <c r="CB718" s="25"/>
      <c r="CC718" s="25"/>
      <c r="CD718" s="25"/>
      <c r="CE718" s="25"/>
      <c r="CF718" s="25"/>
      <c r="CG718" s="25"/>
      <c r="CH718" s="25"/>
      <c r="CI718" s="25"/>
    </row>
    <row r="719" spans="1:87" ht="14">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c r="AH719" s="25"/>
      <c r="AI719" s="25"/>
      <c r="AJ719" s="25"/>
      <c r="AK719" s="25"/>
      <c r="AL719" s="25"/>
      <c r="AM719" s="25"/>
      <c r="AN719" s="25"/>
      <c r="AO719" s="25"/>
      <c r="AP719" s="25"/>
      <c r="AQ719" s="25"/>
      <c r="AR719" s="25"/>
      <c r="AS719" s="25"/>
      <c r="AT719" s="25"/>
      <c r="AU719" s="25"/>
      <c r="AV719" s="25"/>
      <c r="AW719" s="25"/>
      <c r="AX719" s="25"/>
      <c r="AY719" s="25"/>
      <c r="AZ719" s="25"/>
      <c r="BA719" s="25"/>
      <c r="BB719" s="25"/>
      <c r="BC719" s="25"/>
      <c r="BD719" s="25"/>
      <c r="BE719" s="25"/>
      <c r="BF719" s="25"/>
      <c r="BG719" s="25"/>
      <c r="BH719" s="25"/>
      <c r="BI719" s="25"/>
      <c r="BJ719" s="25"/>
      <c r="BK719" s="25"/>
      <c r="BL719" s="25"/>
      <c r="BM719" s="25"/>
      <c r="BN719" s="25"/>
      <c r="BO719" s="25"/>
      <c r="BP719" s="25"/>
      <c r="BQ719" s="25"/>
      <c r="BR719" s="25"/>
      <c r="BS719" s="25"/>
      <c r="BT719" s="25"/>
      <c r="BU719" s="25"/>
      <c r="BV719" s="25"/>
      <c r="BW719" s="25"/>
      <c r="BX719" s="25"/>
      <c r="BY719" s="25"/>
      <c r="BZ719" s="25"/>
      <c r="CA719" s="25"/>
      <c r="CB719" s="25"/>
      <c r="CC719" s="25"/>
      <c r="CD719" s="25"/>
      <c r="CE719" s="25"/>
      <c r="CF719" s="25"/>
      <c r="CG719" s="25"/>
      <c r="CH719" s="25"/>
      <c r="CI719" s="25"/>
    </row>
    <row r="720" spans="1:87" ht="14">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c r="AH720" s="25"/>
      <c r="AI720" s="25"/>
      <c r="AJ720" s="25"/>
      <c r="AK720" s="25"/>
      <c r="AL720" s="25"/>
      <c r="AM720" s="25"/>
      <c r="AN720" s="25"/>
      <c r="AO720" s="25"/>
      <c r="AP720" s="25"/>
      <c r="AQ720" s="25"/>
      <c r="AR720" s="25"/>
      <c r="AS720" s="25"/>
      <c r="AT720" s="25"/>
      <c r="AU720" s="25"/>
      <c r="AV720" s="25"/>
      <c r="AW720" s="25"/>
      <c r="AX720" s="25"/>
      <c r="AY720" s="25"/>
      <c r="AZ720" s="25"/>
      <c r="BA720" s="25"/>
      <c r="BB720" s="25"/>
      <c r="BC720" s="25"/>
      <c r="BD720" s="25"/>
      <c r="BE720" s="25"/>
      <c r="BF720" s="25"/>
      <c r="BG720" s="25"/>
      <c r="BH720" s="25"/>
      <c r="BI720" s="25"/>
      <c r="BJ720" s="25"/>
      <c r="BK720" s="25"/>
      <c r="BL720" s="25"/>
      <c r="BM720" s="25"/>
      <c r="BN720" s="25"/>
      <c r="BO720" s="25"/>
      <c r="BP720" s="25"/>
      <c r="BQ720" s="25"/>
      <c r="BR720" s="25"/>
      <c r="BS720" s="25"/>
      <c r="BT720" s="25"/>
      <c r="BU720" s="25"/>
      <c r="BV720" s="25"/>
      <c r="BW720" s="25"/>
      <c r="BX720" s="25"/>
      <c r="BY720" s="25"/>
      <c r="BZ720" s="25"/>
      <c r="CA720" s="25"/>
      <c r="CB720" s="25"/>
      <c r="CC720" s="25"/>
      <c r="CD720" s="25"/>
      <c r="CE720" s="25"/>
      <c r="CF720" s="25"/>
      <c r="CG720" s="25"/>
      <c r="CH720" s="25"/>
      <c r="CI720" s="25"/>
    </row>
    <row r="721" spans="1:87" ht="14">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F721" s="25"/>
      <c r="AG721" s="25"/>
      <c r="AH721" s="25"/>
      <c r="AI721" s="25"/>
      <c r="AJ721" s="25"/>
      <c r="AK721" s="25"/>
      <c r="AL721" s="25"/>
      <c r="AM721" s="25"/>
      <c r="AN721" s="25"/>
      <c r="AO721" s="25"/>
      <c r="AP721" s="25"/>
      <c r="AQ721" s="25"/>
      <c r="AR721" s="25"/>
      <c r="AS721" s="25"/>
      <c r="AT721" s="25"/>
      <c r="AU721" s="25"/>
      <c r="AV721" s="25"/>
      <c r="AW721" s="25"/>
      <c r="AX721" s="25"/>
      <c r="AY721" s="25"/>
      <c r="AZ721" s="25"/>
      <c r="BA721" s="25"/>
      <c r="BB721" s="25"/>
      <c r="BC721" s="25"/>
      <c r="BD721" s="25"/>
      <c r="BE721" s="25"/>
      <c r="BF721" s="25"/>
      <c r="BG721" s="25"/>
      <c r="BH721" s="25"/>
      <c r="BI721" s="25"/>
      <c r="BJ721" s="25"/>
      <c r="BK721" s="25"/>
      <c r="BL721" s="25"/>
      <c r="BM721" s="25"/>
      <c r="BN721" s="25"/>
      <c r="BO721" s="25"/>
      <c r="BP721" s="25"/>
      <c r="BQ721" s="25"/>
      <c r="BR721" s="25"/>
      <c r="BS721" s="25"/>
      <c r="BT721" s="25"/>
      <c r="BU721" s="25"/>
      <c r="BV721" s="25"/>
      <c r="BW721" s="25"/>
      <c r="BX721" s="25"/>
      <c r="BY721" s="25"/>
      <c r="BZ721" s="25"/>
      <c r="CA721" s="25"/>
      <c r="CB721" s="25"/>
      <c r="CC721" s="25"/>
      <c r="CD721" s="25"/>
      <c r="CE721" s="25"/>
      <c r="CF721" s="25"/>
      <c r="CG721" s="25"/>
      <c r="CH721" s="25"/>
      <c r="CI721" s="25"/>
    </row>
    <row r="722" spans="1:87" ht="14">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F722" s="25"/>
      <c r="AG722" s="25"/>
      <c r="AH722" s="25"/>
      <c r="AI722" s="25"/>
      <c r="AJ722" s="25"/>
      <c r="AK722" s="25"/>
      <c r="AL722" s="25"/>
      <c r="AM722" s="25"/>
      <c r="AN722" s="25"/>
      <c r="AO722" s="25"/>
      <c r="AP722" s="25"/>
      <c r="AQ722" s="25"/>
      <c r="AR722" s="25"/>
      <c r="AS722" s="25"/>
      <c r="AT722" s="25"/>
      <c r="AU722" s="25"/>
      <c r="AV722" s="25"/>
      <c r="AW722" s="25"/>
      <c r="AX722" s="25"/>
      <c r="AY722" s="25"/>
      <c r="AZ722" s="25"/>
      <c r="BA722" s="25"/>
      <c r="BB722" s="25"/>
      <c r="BC722" s="25"/>
      <c r="BD722" s="25"/>
      <c r="BE722" s="25"/>
      <c r="BF722" s="25"/>
      <c r="BG722" s="25"/>
      <c r="BH722" s="25"/>
      <c r="BI722" s="25"/>
      <c r="BJ722" s="25"/>
      <c r="BK722" s="25"/>
      <c r="BL722" s="25"/>
      <c r="BM722" s="25"/>
      <c r="BN722" s="25"/>
      <c r="BO722" s="25"/>
      <c r="BP722" s="25"/>
      <c r="BQ722" s="25"/>
      <c r="BR722" s="25"/>
      <c r="BS722" s="25"/>
      <c r="BT722" s="25"/>
      <c r="BU722" s="25"/>
      <c r="BV722" s="25"/>
      <c r="BW722" s="25"/>
      <c r="BX722" s="25"/>
      <c r="BY722" s="25"/>
      <c r="BZ722" s="25"/>
      <c r="CA722" s="25"/>
      <c r="CB722" s="25"/>
      <c r="CC722" s="25"/>
      <c r="CD722" s="25"/>
      <c r="CE722" s="25"/>
      <c r="CF722" s="25"/>
      <c r="CG722" s="25"/>
      <c r="CH722" s="25"/>
      <c r="CI722" s="25"/>
    </row>
    <row r="723" spans="1:87" ht="14">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F723" s="25"/>
      <c r="AG723" s="25"/>
      <c r="AH723" s="25"/>
      <c r="AI723" s="25"/>
      <c r="AJ723" s="25"/>
      <c r="AK723" s="25"/>
      <c r="AL723" s="25"/>
      <c r="AM723" s="25"/>
      <c r="AN723" s="25"/>
      <c r="AO723" s="25"/>
      <c r="AP723" s="25"/>
      <c r="AQ723" s="25"/>
      <c r="AR723" s="25"/>
      <c r="AS723" s="25"/>
      <c r="AT723" s="25"/>
      <c r="AU723" s="25"/>
      <c r="AV723" s="25"/>
      <c r="AW723" s="25"/>
      <c r="AX723" s="25"/>
      <c r="AY723" s="25"/>
      <c r="AZ723" s="25"/>
      <c r="BA723" s="25"/>
      <c r="BB723" s="25"/>
      <c r="BC723" s="25"/>
      <c r="BD723" s="25"/>
      <c r="BE723" s="25"/>
      <c r="BF723" s="25"/>
      <c r="BG723" s="25"/>
      <c r="BH723" s="25"/>
      <c r="BI723" s="25"/>
      <c r="BJ723" s="25"/>
      <c r="BK723" s="25"/>
      <c r="BL723" s="25"/>
      <c r="BM723" s="25"/>
      <c r="BN723" s="25"/>
      <c r="BO723" s="25"/>
      <c r="BP723" s="25"/>
      <c r="BQ723" s="25"/>
      <c r="BR723" s="25"/>
      <c r="BS723" s="25"/>
      <c r="BT723" s="25"/>
      <c r="BU723" s="25"/>
      <c r="BV723" s="25"/>
      <c r="BW723" s="25"/>
      <c r="BX723" s="25"/>
      <c r="BY723" s="25"/>
      <c r="BZ723" s="25"/>
      <c r="CA723" s="25"/>
      <c r="CB723" s="25"/>
      <c r="CC723" s="25"/>
      <c r="CD723" s="25"/>
      <c r="CE723" s="25"/>
      <c r="CF723" s="25"/>
      <c r="CG723" s="25"/>
      <c r="CH723" s="25"/>
      <c r="CI723" s="25"/>
    </row>
    <row r="724" spans="1:87" ht="1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c r="AH724" s="25"/>
      <c r="AI724" s="25"/>
      <c r="AJ724" s="25"/>
      <c r="AK724" s="25"/>
      <c r="AL724" s="25"/>
      <c r="AM724" s="25"/>
      <c r="AN724" s="25"/>
      <c r="AO724" s="25"/>
      <c r="AP724" s="25"/>
      <c r="AQ724" s="25"/>
      <c r="AR724" s="25"/>
      <c r="AS724" s="25"/>
      <c r="AT724" s="25"/>
      <c r="AU724" s="25"/>
      <c r="AV724" s="25"/>
      <c r="AW724" s="25"/>
      <c r="AX724" s="25"/>
      <c r="AY724" s="25"/>
      <c r="AZ724" s="25"/>
      <c r="BA724" s="25"/>
      <c r="BB724" s="25"/>
      <c r="BC724" s="25"/>
      <c r="BD724" s="25"/>
      <c r="BE724" s="25"/>
      <c r="BF724" s="25"/>
      <c r="BG724" s="25"/>
      <c r="BH724" s="25"/>
      <c r="BI724" s="25"/>
      <c r="BJ724" s="25"/>
      <c r="BK724" s="25"/>
      <c r="BL724" s="25"/>
      <c r="BM724" s="25"/>
      <c r="BN724" s="25"/>
      <c r="BO724" s="25"/>
      <c r="BP724" s="25"/>
      <c r="BQ724" s="25"/>
      <c r="BR724" s="25"/>
      <c r="BS724" s="25"/>
      <c r="BT724" s="25"/>
      <c r="BU724" s="25"/>
      <c r="BV724" s="25"/>
      <c r="BW724" s="25"/>
      <c r="BX724" s="25"/>
      <c r="BY724" s="25"/>
      <c r="BZ724" s="25"/>
      <c r="CA724" s="25"/>
      <c r="CB724" s="25"/>
      <c r="CC724" s="25"/>
      <c r="CD724" s="25"/>
      <c r="CE724" s="25"/>
      <c r="CF724" s="25"/>
      <c r="CG724" s="25"/>
      <c r="CH724" s="25"/>
      <c r="CI724" s="25"/>
    </row>
    <row r="725" spans="1:87" ht="14">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c r="AH725" s="25"/>
      <c r="AI725" s="25"/>
      <c r="AJ725" s="25"/>
      <c r="AK725" s="25"/>
      <c r="AL725" s="25"/>
      <c r="AM725" s="25"/>
      <c r="AN725" s="25"/>
      <c r="AO725" s="25"/>
      <c r="AP725" s="25"/>
      <c r="AQ725" s="25"/>
      <c r="AR725" s="25"/>
      <c r="AS725" s="25"/>
      <c r="AT725" s="25"/>
      <c r="AU725" s="25"/>
      <c r="AV725" s="25"/>
      <c r="AW725" s="25"/>
      <c r="AX725" s="25"/>
      <c r="AY725" s="25"/>
      <c r="AZ725" s="25"/>
      <c r="BA725" s="25"/>
      <c r="BB725" s="25"/>
      <c r="BC725" s="25"/>
      <c r="BD725" s="25"/>
      <c r="BE725" s="25"/>
      <c r="BF725" s="25"/>
      <c r="BG725" s="25"/>
      <c r="BH725" s="25"/>
      <c r="BI725" s="25"/>
      <c r="BJ725" s="25"/>
      <c r="BK725" s="25"/>
      <c r="BL725" s="25"/>
      <c r="BM725" s="25"/>
      <c r="BN725" s="25"/>
      <c r="BO725" s="25"/>
      <c r="BP725" s="25"/>
      <c r="BQ725" s="25"/>
      <c r="BR725" s="25"/>
      <c r="BS725" s="25"/>
      <c r="BT725" s="25"/>
      <c r="BU725" s="25"/>
      <c r="BV725" s="25"/>
      <c r="BW725" s="25"/>
      <c r="BX725" s="25"/>
      <c r="BY725" s="25"/>
      <c r="BZ725" s="25"/>
      <c r="CA725" s="25"/>
      <c r="CB725" s="25"/>
      <c r="CC725" s="25"/>
      <c r="CD725" s="25"/>
      <c r="CE725" s="25"/>
      <c r="CF725" s="25"/>
      <c r="CG725" s="25"/>
      <c r="CH725" s="25"/>
      <c r="CI725" s="25"/>
    </row>
    <row r="726" spans="1:87" ht="14">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c r="AH726" s="25"/>
      <c r="AI726" s="25"/>
      <c r="AJ726" s="25"/>
      <c r="AK726" s="25"/>
      <c r="AL726" s="25"/>
      <c r="AM726" s="25"/>
      <c r="AN726" s="25"/>
      <c r="AO726" s="25"/>
      <c r="AP726" s="25"/>
      <c r="AQ726" s="25"/>
      <c r="AR726" s="25"/>
      <c r="AS726" s="25"/>
      <c r="AT726" s="25"/>
      <c r="AU726" s="25"/>
      <c r="AV726" s="25"/>
      <c r="AW726" s="25"/>
      <c r="AX726" s="25"/>
      <c r="AY726" s="25"/>
      <c r="AZ726" s="25"/>
      <c r="BA726" s="25"/>
      <c r="BB726" s="25"/>
      <c r="BC726" s="25"/>
      <c r="BD726" s="25"/>
      <c r="BE726" s="25"/>
      <c r="BF726" s="25"/>
      <c r="BG726" s="25"/>
      <c r="BH726" s="25"/>
      <c r="BI726" s="25"/>
      <c r="BJ726" s="25"/>
      <c r="BK726" s="25"/>
      <c r="BL726" s="25"/>
      <c r="BM726" s="25"/>
      <c r="BN726" s="25"/>
      <c r="BO726" s="25"/>
      <c r="BP726" s="25"/>
      <c r="BQ726" s="25"/>
      <c r="BR726" s="25"/>
      <c r="BS726" s="25"/>
      <c r="BT726" s="25"/>
      <c r="BU726" s="25"/>
      <c r="BV726" s="25"/>
      <c r="BW726" s="25"/>
      <c r="BX726" s="25"/>
      <c r="BY726" s="25"/>
      <c r="BZ726" s="25"/>
      <c r="CA726" s="25"/>
      <c r="CB726" s="25"/>
      <c r="CC726" s="25"/>
      <c r="CD726" s="25"/>
      <c r="CE726" s="25"/>
      <c r="CF726" s="25"/>
      <c r="CG726" s="25"/>
      <c r="CH726" s="25"/>
      <c r="CI726" s="25"/>
    </row>
    <row r="727" spans="1:87" ht="14">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c r="AH727" s="25"/>
      <c r="AI727" s="25"/>
      <c r="AJ727" s="25"/>
      <c r="AK727" s="25"/>
      <c r="AL727" s="25"/>
      <c r="AM727" s="25"/>
      <c r="AN727" s="25"/>
      <c r="AO727" s="25"/>
      <c r="AP727" s="25"/>
      <c r="AQ727" s="25"/>
      <c r="AR727" s="25"/>
      <c r="AS727" s="25"/>
      <c r="AT727" s="25"/>
      <c r="AU727" s="25"/>
      <c r="AV727" s="25"/>
      <c r="AW727" s="25"/>
      <c r="AX727" s="25"/>
      <c r="AY727" s="25"/>
      <c r="AZ727" s="25"/>
      <c r="BA727" s="25"/>
      <c r="BB727" s="25"/>
      <c r="BC727" s="25"/>
      <c r="BD727" s="25"/>
      <c r="BE727" s="25"/>
      <c r="BF727" s="25"/>
      <c r="BG727" s="25"/>
      <c r="BH727" s="25"/>
      <c r="BI727" s="25"/>
      <c r="BJ727" s="25"/>
      <c r="BK727" s="25"/>
      <c r="BL727" s="25"/>
      <c r="BM727" s="25"/>
      <c r="BN727" s="25"/>
      <c r="BO727" s="25"/>
      <c r="BP727" s="25"/>
      <c r="BQ727" s="25"/>
      <c r="BR727" s="25"/>
      <c r="BS727" s="25"/>
      <c r="BT727" s="25"/>
      <c r="BU727" s="25"/>
      <c r="BV727" s="25"/>
      <c r="BW727" s="25"/>
      <c r="BX727" s="25"/>
      <c r="BY727" s="25"/>
      <c r="BZ727" s="25"/>
      <c r="CA727" s="25"/>
      <c r="CB727" s="25"/>
      <c r="CC727" s="25"/>
      <c r="CD727" s="25"/>
      <c r="CE727" s="25"/>
      <c r="CF727" s="25"/>
      <c r="CG727" s="25"/>
      <c r="CH727" s="25"/>
      <c r="CI727" s="25"/>
    </row>
    <row r="728" spans="1:87" ht="14">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c r="AH728" s="25"/>
      <c r="AI728" s="25"/>
      <c r="AJ728" s="25"/>
      <c r="AK728" s="25"/>
      <c r="AL728" s="25"/>
      <c r="AM728" s="25"/>
      <c r="AN728" s="25"/>
      <c r="AO728" s="25"/>
      <c r="AP728" s="25"/>
      <c r="AQ728" s="25"/>
      <c r="AR728" s="25"/>
      <c r="AS728" s="25"/>
      <c r="AT728" s="25"/>
      <c r="AU728" s="25"/>
      <c r="AV728" s="25"/>
      <c r="AW728" s="25"/>
      <c r="AX728" s="25"/>
      <c r="AY728" s="25"/>
      <c r="AZ728" s="25"/>
      <c r="BA728" s="25"/>
      <c r="BB728" s="25"/>
      <c r="BC728" s="25"/>
      <c r="BD728" s="25"/>
      <c r="BE728" s="25"/>
      <c r="BF728" s="25"/>
      <c r="BG728" s="25"/>
      <c r="BH728" s="25"/>
      <c r="BI728" s="25"/>
      <c r="BJ728" s="25"/>
      <c r="BK728" s="25"/>
      <c r="BL728" s="25"/>
      <c r="BM728" s="25"/>
      <c r="BN728" s="25"/>
      <c r="BO728" s="25"/>
      <c r="BP728" s="25"/>
      <c r="BQ728" s="25"/>
      <c r="BR728" s="25"/>
      <c r="BS728" s="25"/>
      <c r="BT728" s="25"/>
      <c r="BU728" s="25"/>
      <c r="BV728" s="25"/>
      <c r="BW728" s="25"/>
      <c r="BX728" s="25"/>
      <c r="BY728" s="25"/>
      <c r="BZ728" s="25"/>
      <c r="CA728" s="25"/>
      <c r="CB728" s="25"/>
      <c r="CC728" s="25"/>
      <c r="CD728" s="25"/>
      <c r="CE728" s="25"/>
      <c r="CF728" s="25"/>
      <c r="CG728" s="25"/>
      <c r="CH728" s="25"/>
      <c r="CI728" s="25"/>
    </row>
    <row r="729" spans="1:87" ht="14">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c r="AH729" s="25"/>
      <c r="AI729" s="25"/>
      <c r="AJ729" s="25"/>
      <c r="AK729" s="25"/>
      <c r="AL729" s="25"/>
      <c r="AM729" s="25"/>
      <c r="AN729" s="25"/>
      <c r="AO729" s="25"/>
      <c r="AP729" s="25"/>
      <c r="AQ729" s="25"/>
      <c r="AR729" s="25"/>
      <c r="AS729" s="25"/>
      <c r="AT729" s="25"/>
      <c r="AU729" s="25"/>
      <c r="AV729" s="25"/>
      <c r="AW729" s="25"/>
      <c r="AX729" s="25"/>
      <c r="AY729" s="25"/>
      <c r="AZ729" s="25"/>
      <c r="BA729" s="25"/>
      <c r="BB729" s="25"/>
      <c r="BC729" s="25"/>
      <c r="BD729" s="25"/>
      <c r="BE729" s="25"/>
      <c r="BF729" s="25"/>
      <c r="BG729" s="25"/>
      <c r="BH729" s="25"/>
      <c r="BI729" s="25"/>
      <c r="BJ729" s="25"/>
      <c r="BK729" s="25"/>
      <c r="BL729" s="25"/>
      <c r="BM729" s="25"/>
      <c r="BN729" s="25"/>
      <c r="BO729" s="25"/>
      <c r="BP729" s="25"/>
      <c r="BQ729" s="25"/>
      <c r="BR729" s="25"/>
      <c r="BS729" s="25"/>
      <c r="BT729" s="25"/>
      <c r="BU729" s="25"/>
      <c r="BV729" s="25"/>
      <c r="BW729" s="25"/>
      <c r="BX729" s="25"/>
      <c r="BY729" s="25"/>
      <c r="BZ729" s="25"/>
      <c r="CA729" s="25"/>
      <c r="CB729" s="25"/>
      <c r="CC729" s="25"/>
      <c r="CD729" s="25"/>
      <c r="CE729" s="25"/>
      <c r="CF729" s="25"/>
      <c r="CG729" s="25"/>
      <c r="CH729" s="25"/>
      <c r="CI729" s="25"/>
    </row>
    <row r="730" spans="1:87" ht="14">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c r="AH730" s="25"/>
      <c r="AI730" s="25"/>
      <c r="AJ730" s="25"/>
      <c r="AK730" s="25"/>
      <c r="AL730" s="25"/>
      <c r="AM730" s="25"/>
      <c r="AN730" s="25"/>
      <c r="AO730" s="25"/>
      <c r="AP730" s="25"/>
      <c r="AQ730" s="25"/>
      <c r="AR730" s="25"/>
      <c r="AS730" s="25"/>
      <c r="AT730" s="25"/>
      <c r="AU730" s="25"/>
      <c r="AV730" s="25"/>
      <c r="AW730" s="25"/>
      <c r="AX730" s="25"/>
      <c r="AY730" s="25"/>
      <c r="AZ730" s="25"/>
      <c r="BA730" s="25"/>
      <c r="BB730" s="25"/>
      <c r="BC730" s="25"/>
      <c r="BD730" s="25"/>
      <c r="BE730" s="25"/>
      <c r="BF730" s="25"/>
      <c r="BG730" s="25"/>
      <c r="BH730" s="25"/>
      <c r="BI730" s="25"/>
      <c r="BJ730" s="25"/>
      <c r="BK730" s="25"/>
      <c r="BL730" s="25"/>
      <c r="BM730" s="25"/>
      <c r="BN730" s="25"/>
      <c r="BO730" s="25"/>
      <c r="BP730" s="25"/>
      <c r="BQ730" s="25"/>
      <c r="BR730" s="25"/>
      <c r="BS730" s="25"/>
      <c r="BT730" s="25"/>
      <c r="BU730" s="25"/>
      <c r="BV730" s="25"/>
      <c r="BW730" s="25"/>
      <c r="BX730" s="25"/>
      <c r="BY730" s="25"/>
      <c r="BZ730" s="25"/>
      <c r="CA730" s="25"/>
      <c r="CB730" s="25"/>
      <c r="CC730" s="25"/>
      <c r="CD730" s="25"/>
      <c r="CE730" s="25"/>
      <c r="CF730" s="25"/>
      <c r="CG730" s="25"/>
      <c r="CH730" s="25"/>
      <c r="CI730" s="25"/>
    </row>
    <row r="731" spans="1:87" ht="14">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c r="AH731" s="25"/>
      <c r="AI731" s="25"/>
      <c r="AJ731" s="25"/>
      <c r="AK731" s="25"/>
      <c r="AL731" s="25"/>
      <c r="AM731" s="25"/>
      <c r="AN731" s="25"/>
      <c r="AO731" s="25"/>
      <c r="AP731" s="25"/>
      <c r="AQ731" s="25"/>
      <c r="AR731" s="25"/>
      <c r="AS731" s="25"/>
      <c r="AT731" s="25"/>
      <c r="AU731" s="25"/>
      <c r="AV731" s="25"/>
      <c r="AW731" s="25"/>
      <c r="AX731" s="25"/>
      <c r="AY731" s="25"/>
      <c r="AZ731" s="25"/>
      <c r="BA731" s="25"/>
      <c r="BB731" s="25"/>
      <c r="BC731" s="25"/>
      <c r="BD731" s="25"/>
      <c r="BE731" s="25"/>
      <c r="BF731" s="25"/>
      <c r="BG731" s="25"/>
      <c r="BH731" s="25"/>
      <c r="BI731" s="25"/>
      <c r="BJ731" s="25"/>
      <c r="BK731" s="25"/>
      <c r="BL731" s="25"/>
      <c r="BM731" s="25"/>
      <c r="BN731" s="25"/>
      <c r="BO731" s="25"/>
      <c r="BP731" s="25"/>
      <c r="BQ731" s="25"/>
      <c r="BR731" s="25"/>
      <c r="BS731" s="25"/>
      <c r="BT731" s="25"/>
      <c r="BU731" s="25"/>
      <c r="BV731" s="25"/>
      <c r="BW731" s="25"/>
      <c r="BX731" s="25"/>
      <c r="BY731" s="25"/>
      <c r="BZ731" s="25"/>
      <c r="CA731" s="25"/>
      <c r="CB731" s="25"/>
      <c r="CC731" s="25"/>
      <c r="CD731" s="25"/>
      <c r="CE731" s="25"/>
      <c r="CF731" s="25"/>
      <c r="CG731" s="25"/>
      <c r="CH731" s="25"/>
      <c r="CI731" s="25"/>
    </row>
    <row r="732" spans="1:87" ht="14">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c r="AH732" s="25"/>
      <c r="AI732" s="25"/>
      <c r="AJ732" s="25"/>
      <c r="AK732" s="25"/>
      <c r="AL732" s="25"/>
      <c r="AM732" s="25"/>
      <c r="AN732" s="25"/>
      <c r="AO732" s="25"/>
      <c r="AP732" s="25"/>
      <c r="AQ732" s="25"/>
      <c r="AR732" s="25"/>
      <c r="AS732" s="25"/>
      <c r="AT732" s="25"/>
      <c r="AU732" s="25"/>
      <c r="AV732" s="25"/>
      <c r="AW732" s="25"/>
      <c r="AX732" s="25"/>
      <c r="AY732" s="25"/>
      <c r="AZ732" s="25"/>
      <c r="BA732" s="25"/>
      <c r="BB732" s="25"/>
      <c r="BC732" s="25"/>
      <c r="BD732" s="25"/>
      <c r="BE732" s="25"/>
      <c r="BF732" s="25"/>
      <c r="BG732" s="25"/>
      <c r="BH732" s="25"/>
      <c r="BI732" s="25"/>
      <c r="BJ732" s="25"/>
      <c r="BK732" s="25"/>
      <c r="BL732" s="25"/>
      <c r="BM732" s="25"/>
      <c r="BN732" s="25"/>
      <c r="BO732" s="25"/>
      <c r="BP732" s="25"/>
      <c r="BQ732" s="25"/>
      <c r="BR732" s="25"/>
      <c r="BS732" s="25"/>
      <c r="BT732" s="25"/>
      <c r="BU732" s="25"/>
      <c r="BV732" s="25"/>
      <c r="BW732" s="25"/>
      <c r="BX732" s="25"/>
      <c r="BY732" s="25"/>
      <c r="BZ732" s="25"/>
      <c r="CA732" s="25"/>
      <c r="CB732" s="25"/>
      <c r="CC732" s="25"/>
      <c r="CD732" s="25"/>
      <c r="CE732" s="25"/>
      <c r="CF732" s="25"/>
      <c r="CG732" s="25"/>
      <c r="CH732" s="25"/>
      <c r="CI732" s="25"/>
    </row>
    <row r="733" spans="1:87" ht="14">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c r="AH733" s="25"/>
      <c r="AI733" s="25"/>
      <c r="AJ733" s="25"/>
      <c r="AK733" s="25"/>
      <c r="AL733" s="25"/>
      <c r="AM733" s="25"/>
      <c r="AN733" s="25"/>
      <c r="AO733" s="25"/>
      <c r="AP733" s="25"/>
      <c r="AQ733" s="25"/>
      <c r="AR733" s="25"/>
      <c r="AS733" s="25"/>
      <c r="AT733" s="25"/>
      <c r="AU733" s="25"/>
      <c r="AV733" s="25"/>
      <c r="AW733" s="25"/>
      <c r="AX733" s="25"/>
      <c r="AY733" s="25"/>
      <c r="AZ733" s="25"/>
      <c r="BA733" s="25"/>
      <c r="BB733" s="25"/>
      <c r="BC733" s="25"/>
      <c r="BD733" s="25"/>
      <c r="BE733" s="25"/>
      <c r="BF733" s="25"/>
      <c r="BG733" s="25"/>
      <c r="BH733" s="25"/>
      <c r="BI733" s="25"/>
      <c r="BJ733" s="25"/>
      <c r="BK733" s="25"/>
      <c r="BL733" s="25"/>
      <c r="BM733" s="25"/>
      <c r="BN733" s="25"/>
      <c r="BO733" s="25"/>
      <c r="BP733" s="25"/>
      <c r="BQ733" s="25"/>
      <c r="BR733" s="25"/>
      <c r="BS733" s="25"/>
      <c r="BT733" s="25"/>
      <c r="BU733" s="25"/>
      <c r="BV733" s="25"/>
      <c r="BW733" s="25"/>
      <c r="BX733" s="25"/>
      <c r="BY733" s="25"/>
      <c r="BZ733" s="25"/>
      <c r="CA733" s="25"/>
      <c r="CB733" s="25"/>
      <c r="CC733" s="25"/>
      <c r="CD733" s="25"/>
      <c r="CE733" s="25"/>
      <c r="CF733" s="25"/>
      <c r="CG733" s="25"/>
      <c r="CH733" s="25"/>
      <c r="CI733" s="25"/>
    </row>
    <row r="734" spans="1:87" ht="1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c r="AH734" s="25"/>
      <c r="AI734" s="25"/>
      <c r="AJ734" s="25"/>
      <c r="AK734" s="25"/>
      <c r="AL734" s="25"/>
      <c r="AM734" s="25"/>
      <c r="AN734" s="25"/>
      <c r="AO734" s="25"/>
      <c r="AP734" s="25"/>
      <c r="AQ734" s="25"/>
      <c r="AR734" s="25"/>
      <c r="AS734" s="25"/>
      <c r="AT734" s="25"/>
      <c r="AU734" s="25"/>
      <c r="AV734" s="25"/>
      <c r="AW734" s="25"/>
      <c r="AX734" s="25"/>
      <c r="AY734" s="25"/>
      <c r="AZ734" s="25"/>
      <c r="BA734" s="25"/>
      <c r="BB734" s="25"/>
      <c r="BC734" s="25"/>
      <c r="BD734" s="25"/>
      <c r="BE734" s="25"/>
      <c r="BF734" s="25"/>
      <c r="BG734" s="25"/>
      <c r="BH734" s="25"/>
      <c r="BI734" s="25"/>
      <c r="BJ734" s="25"/>
      <c r="BK734" s="25"/>
      <c r="BL734" s="25"/>
      <c r="BM734" s="25"/>
      <c r="BN734" s="25"/>
      <c r="BO734" s="25"/>
      <c r="BP734" s="25"/>
      <c r="BQ734" s="25"/>
      <c r="BR734" s="25"/>
      <c r="BS734" s="25"/>
      <c r="BT734" s="25"/>
      <c r="BU734" s="25"/>
      <c r="BV734" s="25"/>
      <c r="BW734" s="25"/>
      <c r="BX734" s="25"/>
      <c r="BY734" s="25"/>
      <c r="BZ734" s="25"/>
      <c r="CA734" s="25"/>
      <c r="CB734" s="25"/>
      <c r="CC734" s="25"/>
      <c r="CD734" s="25"/>
      <c r="CE734" s="25"/>
      <c r="CF734" s="25"/>
      <c r="CG734" s="25"/>
      <c r="CH734" s="25"/>
      <c r="CI734" s="25"/>
    </row>
    <row r="735" spans="1:87" ht="14">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c r="AH735" s="25"/>
      <c r="AI735" s="25"/>
      <c r="AJ735" s="25"/>
      <c r="AK735" s="25"/>
      <c r="AL735" s="25"/>
      <c r="AM735" s="25"/>
      <c r="AN735" s="25"/>
      <c r="AO735" s="25"/>
      <c r="AP735" s="25"/>
      <c r="AQ735" s="25"/>
      <c r="AR735" s="25"/>
      <c r="AS735" s="25"/>
      <c r="AT735" s="25"/>
      <c r="AU735" s="25"/>
      <c r="AV735" s="25"/>
      <c r="AW735" s="25"/>
      <c r="AX735" s="25"/>
      <c r="AY735" s="25"/>
      <c r="AZ735" s="25"/>
      <c r="BA735" s="25"/>
      <c r="BB735" s="25"/>
      <c r="BC735" s="25"/>
      <c r="BD735" s="25"/>
      <c r="BE735" s="25"/>
      <c r="BF735" s="25"/>
      <c r="BG735" s="25"/>
      <c r="BH735" s="25"/>
      <c r="BI735" s="25"/>
      <c r="BJ735" s="25"/>
      <c r="BK735" s="25"/>
      <c r="BL735" s="25"/>
      <c r="BM735" s="25"/>
      <c r="BN735" s="25"/>
      <c r="BO735" s="25"/>
      <c r="BP735" s="25"/>
      <c r="BQ735" s="25"/>
      <c r="BR735" s="25"/>
      <c r="BS735" s="25"/>
      <c r="BT735" s="25"/>
      <c r="BU735" s="25"/>
      <c r="BV735" s="25"/>
      <c r="BW735" s="25"/>
      <c r="BX735" s="25"/>
      <c r="BY735" s="25"/>
      <c r="BZ735" s="25"/>
      <c r="CA735" s="25"/>
      <c r="CB735" s="25"/>
      <c r="CC735" s="25"/>
      <c r="CD735" s="25"/>
      <c r="CE735" s="25"/>
      <c r="CF735" s="25"/>
      <c r="CG735" s="25"/>
      <c r="CH735" s="25"/>
      <c r="CI735" s="25"/>
    </row>
    <row r="736" spans="1:87" ht="14">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c r="AH736" s="25"/>
      <c r="AI736" s="25"/>
      <c r="AJ736" s="25"/>
      <c r="AK736" s="25"/>
      <c r="AL736" s="25"/>
      <c r="AM736" s="25"/>
      <c r="AN736" s="25"/>
      <c r="AO736" s="25"/>
      <c r="AP736" s="25"/>
      <c r="AQ736" s="25"/>
      <c r="AR736" s="25"/>
      <c r="AS736" s="25"/>
      <c r="AT736" s="25"/>
      <c r="AU736" s="25"/>
      <c r="AV736" s="25"/>
      <c r="AW736" s="25"/>
      <c r="AX736" s="25"/>
      <c r="AY736" s="25"/>
      <c r="AZ736" s="25"/>
      <c r="BA736" s="25"/>
      <c r="BB736" s="25"/>
      <c r="BC736" s="25"/>
      <c r="BD736" s="25"/>
      <c r="BE736" s="25"/>
      <c r="BF736" s="25"/>
      <c r="BG736" s="25"/>
      <c r="BH736" s="25"/>
      <c r="BI736" s="25"/>
      <c r="BJ736" s="25"/>
      <c r="BK736" s="25"/>
      <c r="BL736" s="25"/>
      <c r="BM736" s="25"/>
      <c r="BN736" s="25"/>
      <c r="BO736" s="25"/>
      <c r="BP736" s="25"/>
      <c r="BQ736" s="25"/>
      <c r="BR736" s="25"/>
      <c r="BS736" s="25"/>
      <c r="BT736" s="25"/>
      <c r="BU736" s="25"/>
      <c r="BV736" s="25"/>
      <c r="BW736" s="25"/>
      <c r="BX736" s="25"/>
      <c r="BY736" s="25"/>
      <c r="BZ736" s="25"/>
      <c r="CA736" s="25"/>
      <c r="CB736" s="25"/>
      <c r="CC736" s="25"/>
      <c r="CD736" s="25"/>
      <c r="CE736" s="25"/>
      <c r="CF736" s="25"/>
      <c r="CG736" s="25"/>
      <c r="CH736" s="25"/>
      <c r="CI736" s="25"/>
    </row>
    <row r="737" spans="1:87" ht="14">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c r="AH737" s="25"/>
      <c r="AI737" s="25"/>
      <c r="AJ737" s="25"/>
      <c r="AK737" s="25"/>
      <c r="AL737" s="25"/>
      <c r="AM737" s="25"/>
      <c r="AN737" s="25"/>
      <c r="AO737" s="25"/>
      <c r="AP737" s="25"/>
      <c r="AQ737" s="25"/>
      <c r="AR737" s="25"/>
      <c r="AS737" s="25"/>
      <c r="AT737" s="25"/>
      <c r="AU737" s="25"/>
      <c r="AV737" s="25"/>
      <c r="AW737" s="25"/>
      <c r="AX737" s="25"/>
      <c r="AY737" s="25"/>
      <c r="AZ737" s="25"/>
      <c r="BA737" s="25"/>
      <c r="BB737" s="25"/>
      <c r="BC737" s="25"/>
      <c r="BD737" s="25"/>
      <c r="BE737" s="25"/>
      <c r="BF737" s="25"/>
      <c r="BG737" s="25"/>
      <c r="BH737" s="25"/>
      <c r="BI737" s="25"/>
      <c r="BJ737" s="25"/>
      <c r="BK737" s="25"/>
      <c r="BL737" s="25"/>
      <c r="BM737" s="25"/>
      <c r="BN737" s="25"/>
      <c r="BO737" s="25"/>
      <c r="BP737" s="25"/>
      <c r="BQ737" s="25"/>
      <c r="BR737" s="25"/>
      <c r="BS737" s="25"/>
      <c r="BT737" s="25"/>
      <c r="BU737" s="25"/>
      <c r="BV737" s="25"/>
      <c r="BW737" s="25"/>
      <c r="BX737" s="25"/>
      <c r="BY737" s="25"/>
      <c r="BZ737" s="25"/>
      <c r="CA737" s="25"/>
      <c r="CB737" s="25"/>
      <c r="CC737" s="25"/>
      <c r="CD737" s="25"/>
      <c r="CE737" s="25"/>
      <c r="CF737" s="25"/>
      <c r="CG737" s="25"/>
      <c r="CH737" s="25"/>
      <c r="CI737" s="25"/>
    </row>
    <row r="738" spans="1:87" ht="14">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c r="AH738" s="25"/>
      <c r="AI738" s="25"/>
      <c r="AJ738" s="25"/>
      <c r="AK738" s="25"/>
      <c r="AL738" s="25"/>
      <c r="AM738" s="25"/>
      <c r="AN738" s="25"/>
      <c r="AO738" s="25"/>
      <c r="AP738" s="25"/>
      <c r="AQ738" s="25"/>
      <c r="AR738" s="25"/>
      <c r="AS738" s="25"/>
      <c r="AT738" s="25"/>
      <c r="AU738" s="25"/>
      <c r="AV738" s="25"/>
      <c r="AW738" s="25"/>
      <c r="AX738" s="25"/>
      <c r="AY738" s="25"/>
      <c r="AZ738" s="25"/>
      <c r="BA738" s="25"/>
      <c r="BB738" s="25"/>
      <c r="BC738" s="25"/>
      <c r="BD738" s="25"/>
      <c r="BE738" s="25"/>
      <c r="BF738" s="25"/>
      <c r="BG738" s="25"/>
      <c r="BH738" s="25"/>
      <c r="BI738" s="25"/>
      <c r="BJ738" s="25"/>
      <c r="BK738" s="25"/>
      <c r="BL738" s="25"/>
      <c r="BM738" s="25"/>
      <c r="BN738" s="25"/>
      <c r="BO738" s="25"/>
      <c r="BP738" s="25"/>
      <c r="BQ738" s="25"/>
      <c r="BR738" s="25"/>
      <c r="BS738" s="25"/>
      <c r="BT738" s="25"/>
      <c r="BU738" s="25"/>
      <c r="BV738" s="25"/>
      <c r="BW738" s="25"/>
      <c r="BX738" s="25"/>
      <c r="BY738" s="25"/>
      <c r="BZ738" s="25"/>
      <c r="CA738" s="25"/>
      <c r="CB738" s="25"/>
      <c r="CC738" s="25"/>
      <c r="CD738" s="25"/>
      <c r="CE738" s="25"/>
      <c r="CF738" s="25"/>
      <c r="CG738" s="25"/>
      <c r="CH738" s="25"/>
      <c r="CI738" s="25"/>
    </row>
    <row r="739" spans="1:87" ht="14">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c r="AH739" s="25"/>
      <c r="AI739" s="25"/>
      <c r="AJ739" s="25"/>
      <c r="AK739" s="25"/>
      <c r="AL739" s="25"/>
      <c r="AM739" s="25"/>
      <c r="AN739" s="25"/>
      <c r="AO739" s="25"/>
      <c r="AP739" s="25"/>
      <c r="AQ739" s="25"/>
      <c r="AR739" s="25"/>
      <c r="AS739" s="25"/>
      <c r="AT739" s="25"/>
      <c r="AU739" s="25"/>
      <c r="AV739" s="25"/>
      <c r="AW739" s="25"/>
      <c r="AX739" s="25"/>
      <c r="AY739" s="25"/>
      <c r="AZ739" s="25"/>
      <c r="BA739" s="25"/>
      <c r="BB739" s="25"/>
      <c r="BC739" s="25"/>
      <c r="BD739" s="25"/>
      <c r="BE739" s="25"/>
      <c r="BF739" s="25"/>
      <c r="BG739" s="25"/>
      <c r="BH739" s="25"/>
      <c r="BI739" s="25"/>
      <c r="BJ739" s="25"/>
      <c r="BK739" s="25"/>
      <c r="BL739" s="25"/>
      <c r="BM739" s="25"/>
      <c r="BN739" s="25"/>
      <c r="BO739" s="25"/>
      <c r="BP739" s="25"/>
      <c r="BQ739" s="25"/>
      <c r="BR739" s="25"/>
      <c r="BS739" s="25"/>
      <c r="BT739" s="25"/>
      <c r="BU739" s="25"/>
      <c r="BV739" s="25"/>
      <c r="BW739" s="25"/>
      <c r="BX739" s="25"/>
      <c r="BY739" s="25"/>
      <c r="BZ739" s="25"/>
      <c r="CA739" s="25"/>
      <c r="CB739" s="25"/>
      <c r="CC739" s="25"/>
      <c r="CD739" s="25"/>
      <c r="CE739" s="25"/>
      <c r="CF739" s="25"/>
      <c r="CG739" s="25"/>
      <c r="CH739" s="25"/>
      <c r="CI739" s="25"/>
    </row>
    <row r="740" spans="1:87" ht="14">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c r="AH740" s="25"/>
      <c r="AI740" s="25"/>
      <c r="AJ740" s="25"/>
      <c r="AK740" s="25"/>
      <c r="AL740" s="25"/>
      <c r="AM740" s="25"/>
      <c r="AN740" s="25"/>
      <c r="AO740" s="25"/>
      <c r="AP740" s="25"/>
      <c r="AQ740" s="25"/>
      <c r="AR740" s="25"/>
      <c r="AS740" s="25"/>
      <c r="AT740" s="25"/>
      <c r="AU740" s="25"/>
      <c r="AV740" s="25"/>
      <c r="AW740" s="25"/>
      <c r="AX740" s="25"/>
      <c r="AY740" s="25"/>
      <c r="AZ740" s="25"/>
      <c r="BA740" s="25"/>
      <c r="BB740" s="25"/>
      <c r="BC740" s="25"/>
      <c r="BD740" s="25"/>
      <c r="BE740" s="25"/>
      <c r="BF740" s="25"/>
      <c r="BG740" s="25"/>
      <c r="BH740" s="25"/>
      <c r="BI740" s="25"/>
      <c r="BJ740" s="25"/>
      <c r="BK740" s="25"/>
      <c r="BL740" s="25"/>
      <c r="BM740" s="25"/>
      <c r="BN740" s="25"/>
      <c r="BO740" s="25"/>
      <c r="BP740" s="25"/>
      <c r="BQ740" s="25"/>
      <c r="BR740" s="25"/>
      <c r="BS740" s="25"/>
      <c r="BT740" s="25"/>
      <c r="BU740" s="25"/>
      <c r="BV740" s="25"/>
      <c r="BW740" s="25"/>
      <c r="BX740" s="25"/>
      <c r="BY740" s="25"/>
      <c r="BZ740" s="25"/>
      <c r="CA740" s="25"/>
      <c r="CB740" s="25"/>
      <c r="CC740" s="25"/>
      <c r="CD740" s="25"/>
      <c r="CE740" s="25"/>
      <c r="CF740" s="25"/>
      <c r="CG740" s="25"/>
      <c r="CH740" s="25"/>
      <c r="CI740" s="25"/>
    </row>
    <row r="741" spans="1:87" ht="14">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c r="AH741" s="25"/>
      <c r="AI741" s="25"/>
      <c r="AJ741" s="25"/>
      <c r="AK741" s="25"/>
      <c r="AL741" s="25"/>
      <c r="AM741" s="25"/>
      <c r="AN741" s="25"/>
      <c r="AO741" s="25"/>
      <c r="AP741" s="25"/>
      <c r="AQ741" s="25"/>
      <c r="AR741" s="25"/>
      <c r="AS741" s="25"/>
      <c r="AT741" s="25"/>
      <c r="AU741" s="25"/>
      <c r="AV741" s="25"/>
      <c r="AW741" s="25"/>
      <c r="AX741" s="25"/>
      <c r="AY741" s="25"/>
      <c r="AZ741" s="25"/>
      <c r="BA741" s="25"/>
      <c r="BB741" s="25"/>
      <c r="BC741" s="25"/>
      <c r="BD741" s="25"/>
      <c r="BE741" s="25"/>
      <c r="BF741" s="25"/>
      <c r="BG741" s="25"/>
      <c r="BH741" s="25"/>
      <c r="BI741" s="25"/>
      <c r="BJ741" s="25"/>
      <c r="BK741" s="25"/>
      <c r="BL741" s="25"/>
      <c r="BM741" s="25"/>
      <c r="BN741" s="25"/>
      <c r="BO741" s="25"/>
      <c r="BP741" s="25"/>
      <c r="BQ741" s="25"/>
      <c r="BR741" s="25"/>
      <c r="BS741" s="25"/>
      <c r="BT741" s="25"/>
      <c r="BU741" s="25"/>
      <c r="BV741" s="25"/>
      <c r="BW741" s="25"/>
      <c r="BX741" s="25"/>
      <c r="BY741" s="25"/>
      <c r="BZ741" s="25"/>
      <c r="CA741" s="25"/>
      <c r="CB741" s="25"/>
      <c r="CC741" s="25"/>
      <c r="CD741" s="25"/>
      <c r="CE741" s="25"/>
      <c r="CF741" s="25"/>
      <c r="CG741" s="25"/>
      <c r="CH741" s="25"/>
      <c r="CI741" s="25"/>
    </row>
    <row r="742" spans="1:87" ht="14">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c r="AH742" s="25"/>
      <c r="AI742" s="25"/>
      <c r="AJ742" s="25"/>
      <c r="AK742" s="25"/>
      <c r="AL742" s="25"/>
      <c r="AM742" s="25"/>
      <c r="AN742" s="25"/>
      <c r="AO742" s="25"/>
      <c r="AP742" s="25"/>
      <c r="AQ742" s="25"/>
      <c r="AR742" s="25"/>
      <c r="AS742" s="25"/>
      <c r="AT742" s="25"/>
      <c r="AU742" s="25"/>
      <c r="AV742" s="25"/>
      <c r="AW742" s="25"/>
      <c r="AX742" s="25"/>
      <c r="AY742" s="25"/>
      <c r="AZ742" s="25"/>
      <c r="BA742" s="25"/>
      <c r="BB742" s="25"/>
      <c r="BC742" s="25"/>
      <c r="BD742" s="25"/>
      <c r="BE742" s="25"/>
      <c r="BF742" s="25"/>
      <c r="BG742" s="25"/>
      <c r="BH742" s="25"/>
      <c r="BI742" s="25"/>
      <c r="BJ742" s="25"/>
      <c r="BK742" s="25"/>
      <c r="BL742" s="25"/>
      <c r="BM742" s="25"/>
      <c r="BN742" s="25"/>
      <c r="BO742" s="25"/>
      <c r="BP742" s="25"/>
      <c r="BQ742" s="25"/>
      <c r="BR742" s="25"/>
      <c r="BS742" s="25"/>
      <c r="BT742" s="25"/>
      <c r="BU742" s="25"/>
      <c r="BV742" s="25"/>
      <c r="BW742" s="25"/>
      <c r="BX742" s="25"/>
      <c r="BY742" s="25"/>
      <c r="BZ742" s="25"/>
      <c r="CA742" s="25"/>
      <c r="CB742" s="25"/>
      <c r="CC742" s="25"/>
      <c r="CD742" s="25"/>
      <c r="CE742" s="25"/>
      <c r="CF742" s="25"/>
      <c r="CG742" s="25"/>
      <c r="CH742" s="25"/>
      <c r="CI742" s="25"/>
    </row>
    <row r="743" spans="1:87" ht="14">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c r="AH743" s="25"/>
      <c r="AI743" s="25"/>
      <c r="AJ743" s="25"/>
      <c r="AK743" s="25"/>
      <c r="AL743" s="25"/>
      <c r="AM743" s="25"/>
      <c r="AN743" s="25"/>
      <c r="AO743" s="25"/>
      <c r="AP743" s="25"/>
      <c r="AQ743" s="25"/>
      <c r="AR743" s="25"/>
      <c r="AS743" s="25"/>
      <c r="AT743" s="25"/>
      <c r="AU743" s="25"/>
      <c r="AV743" s="25"/>
      <c r="AW743" s="25"/>
      <c r="AX743" s="25"/>
      <c r="AY743" s="25"/>
      <c r="AZ743" s="25"/>
      <c r="BA743" s="25"/>
      <c r="BB743" s="25"/>
      <c r="BC743" s="25"/>
      <c r="BD743" s="25"/>
      <c r="BE743" s="25"/>
      <c r="BF743" s="25"/>
      <c r="BG743" s="25"/>
      <c r="BH743" s="25"/>
      <c r="BI743" s="25"/>
      <c r="BJ743" s="25"/>
      <c r="BK743" s="25"/>
      <c r="BL743" s="25"/>
      <c r="BM743" s="25"/>
      <c r="BN743" s="25"/>
      <c r="BO743" s="25"/>
      <c r="BP743" s="25"/>
      <c r="BQ743" s="25"/>
      <c r="BR743" s="25"/>
      <c r="BS743" s="25"/>
      <c r="BT743" s="25"/>
      <c r="BU743" s="25"/>
      <c r="BV743" s="25"/>
      <c r="BW743" s="25"/>
      <c r="BX743" s="25"/>
      <c r="BY743" s="25"/>
      <c r="BZ743" s="25"/>
      <c r="CA743" s="25"/>
      <c r="CB743" s="25"/>
      <c r="CC743" s="25"/>
      <c r="CD743" s="25"/>
      <c r="CE743" s="25"/>
      <c r="CF743" s="25"/>
      <c r="CG743" s="25"/>
      <c r="CH743" s="25"/>
      <c r="CI743" s="25"/>
    </row>
    <row r="744" spans="1:87" ht="1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c r="AH744" s="25"/>
      <c r="AI744" s="25"/>
      <c r="AJ744" s="25"/>
      <c r="AK744" s="25"/>
      <c r="AL744" s="25"/>
      <c r="AM744" s="25"/>
      <c r="AN744" s="25"/>
      <c r="AO744" s="25"/>
      <c r="AP744" s="25"/>
      <c r="AQ744" s="25"/>
      <c r="AR744" s="25"/>
      <c r="AS744" s="25"/>
      <c r="AT744" s="25"/>
      <c r="AU744" s="25"/>
      <c r="AV744" s="25"/>
      <c r="AW744" s="25"/>
      <c r="AX744" s="25"/>
      <c r="AY744" s="25"/>
      <c r="AZ744" s="25"/>
      <c r="BA744" s="25"/>
      <c r="BB744" s="25"/>
      <c r="BC744" s="25"/>
      <c r="BD744" s="25"/>
      <c r="BE744" s="25"/>
      <c r="BF744" s="25"/>
      <c r="BG744" s="25"/>
      <c r="BH744" s="25"/>
      <c r="BI744" s="25"/>
      <c r="BJ744" s="25"/>
      <c r="BK744" s="25"/>
      <c r="BL744" s="25"/>
      <c r="BM744" s="25"/>
      <c r="BN744" s="25"/>
      <c r="BO744" s="25"/>
      <c r="BP744" s="25"/>
      <c r="BQ744" s="25"/>
      <c r="BR744" s="25"/>
      <c r="BS744" s="25"/>
      <c r="BT744" s="25"/>
      <c r="BU744" s="25"/>
      <c r="BV744" s="25"/>
      <c r="BW744" s="25"/>
      <c r="BX744" s="25"/>
      <c r="BY744" s="25"/>
      <c r="BZ744" s="25"/>
      <c r="CA744" s="25"/>
      <c r="CB744" s="25"/>
      <c r="CC744" s="25"/>
      <c r="CD744" s="25"/>
      <c r="CE744" s="25"/>
      <c r="CF744" s="25"/>
      <c r="CG744" s="25"/>
      <c r="CH744" s="25"/>
      <c r="CI744" s="25"/>
    </row>
    <row r="745" spans="1:87" ht="14">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c r="AH745" s="25"/>
      <c r="AI745" s="25"/>
      <c r="AJ745" s="25"/>
      <c r="AK745" s="25"/>
      <c r="AL745" s="25"/>
      <c r="AM745" s="25"/>
      <c r="AN745" s="25"/>
      <c r="AO745" s="25"/>
      <c r="AP745" s="25"/>
      <c r="AQ745" s="25"/>
      <c r="AR745" s="25"/>
      <c r="AS745" s="25"/>
      <c r="AT745" s="25"/>
      <c r="AU745" s="25"/>
      <c r="AV745" s="25"/>
      <c r="AW745" s="25"/>
      <c r="AX745" s="25"/>
      <c r="AY745" s="25"/>
      <c r="AZ745" s="25"/>
      <c r="BA745" s="25"/>
      <c r="BB745" s="25"/>
      <c r="BC745" s="25"/>
      <c r="BD745" s="25"/>
      <c r="BE745" s="25"/>
      <c r="BF745" s="25"/>
      <c r="BG745" s="25"/>
      <c r="BH745" s="25"/>
      <c r="BI745" s="25"/>
      <c r="BJ745" s="25"/>
      <c r="BK745" s="25"/>
      <c r="BL745" s="25"/>
      <c r="BM745" s="25"/>
      <c r="BN745" s="25"/>
      <c r="BO745" s="25"/>
      <c r="BP745" s="25"/>
      <c r="BQ745" s="25"/>
      <c r="BR745" s="25"/>
      <c r="BS745" s="25"/>
      <c r="BT745" s="25"/>
      <c r="BU745" s="25"/>
      <c r="BV745" s="25"/>
      <c r="BW745" s="25"/>
      <c r="BX745" s="25"/>
      <c r="BY745" s="25"/>
      <c r="BZ745" s="25"/>
      <c r="CA745" s="25"/>
      <c r="CB745" s="25"/>
      <c r="CC745" s="25"/>
      <c r="CD745" s="25"/>
      <c r="CE745" s="25"/>
      <c r="CF745" s="25"/>
      <c r="CG745" s="25"/>
      <c r="CH745" s="25"/>
      <c r="CI745" s="25"/>
    </row>
    <row r="746" spans="1:87" ht="14">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c r="AH746" s="25"/>
      <c r="AI746" s="25"/>
      <c r="AJ746" s="25"/>
      <c r="AK746" s="25"/>
      <c r="AL746" s="25"/>
      <c r="AM746" s="25"/>
      <c r="AN746" s="25"/>
      <c r="AO746" s="25"/>
      <c r="AP746" s="25"/>
      <c r="AQ746" s="25"/>
      <c r="AR746" s="25"/>
      <c r="AS746" s="25"/>
      <c r="AT746" s="25"/>
      <c r="AU746" s="25"/>
      <c r="AV746" s="25"/>
      <c r="AW746" s="25"/>
      <c r="AX746" s="25"/>
      <c r="AY746" s="25"/>
      <c r="AZ746" s="25"/>
      <c r="BA746" s="25"/>
      <c r="BB746" s="25"/>
      <c r="BC746" s="25"/>
      <c r="BD746" s="25"/>
      <c r="BE746" s="25"/>
      <c r="BF746" s="25"/>
      <c r="BG746" s="25"/>
      <c r="BH746" s="25"/>
      <c r="BI746" s="25"/>
      <c r="BJ746" s="25"/>
      <c r="BK746" s="25"/>
      <c r="BL746" s="25"/>
      <c r="BM746" s="25"/>
      <c r="BN746" s="25"/>
      <c r="BO746" s="25"/>
      <c r="BP746" s="25"/>
      <c r="BQ746" s="25"/>
      <c r="BR746" s="25"/>
      <c r="BS746" s="25"/>
      <c r="BT746" s="25"/>
      <c r="BU746" s="25"/>
      <c r="BV746" s="25"/>
      <c r="BW746" s="25"/>
      <c r="BX746" s="25"/>
      <c r="BY746" s="25"/>
      <c r="BZ746" s="25"/>
      <c r="CA746" s="25"/>
      <c r="CB746" s="25"/>
      <c r="CC746" s="25"/>
      <c r="CD746" s="25"/>
      <c r="CE746" s="25"/>
      <c r="CF746" s="25"/>
      <c r="CG746" s="25"/>
      <c r="CH746" s="25"/>
      <c r="CI746" s="25"/>
    </row>
    <row r="747" spans="1:87" ht="14">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c r="AH747" s="25"/>
      <c r="AI747" s="25"/>
      <c r="AJ747" s="25"/>
      <c r="AK747" s="25"/>
      <c r="AL747" s="25"/>
      <c r="AM747" s="25"/>
      <c r="AN747" s="25"/>
      <c r="AO747" s="25"/>
      <c r="AP747" s="25"/>
      <c r="AQ747" s="25"/>
      <c r="AR747" s="25"/>
      <c r="AS747" s="25"/>
      <c r="AT747" s="25"/>
      <c r="AU747" s="25"/>
      <c r="AV747" s="25"/>
      <c r="AW747" s="25"/>
      <c r="AX747" s="25"/>
      <c r="AY747" s="25"/>
      <c r="AZ747" s="25"/>
      <c r="BA747" s="25"/>
      <c r="BB747" s="25"/>
      <c r="BC747" s="25"/>
      <c r="BD747" s="25"/>
      <c r="BE747" s="25"/>
      <c r="BF747" s="25"/>
      <c r="BG747" s="25"/>
      <c r="BH747" s="25"/>
      <c r="BI747" s="25"/>
      <c r="BJ747" s="25"/>
      <c r="BK747" s="25"/>
      <c r="BL747" s="25"/>
      <c r="BM747" s="25"/>
      <c r="BN747" s="25"/>
      <c r="BO747" s="25"/>
      <c r="BP747" s="25"/>
      <c r="BQ747" s="25"/>
      <c r="BR747" s="25"/>
      <c r="BS747" s="25"/>
      <c r="BT747" s="25"/>
      <c r="BU747" s="25"/>
      <c r="BV747" s="25"/>
      <c r="BW747" s="25"/>
      <c r="BX747" s="25"/>
      <c r="BY747" s="25"/>
      <c r="BZ747" s="25"/>
      <c r="CA747" s="25"/>
      <c r="CB747" s="25"/>
      <c r="CC747" s="25"/>
      <c r="CD747" s="25"/>
      <c r="CE747" s="25"/>
      <c r="CF747" s="25"/>
      <c r="CG747" s="25"/>
      <c r="CH747" s="25"/>
      <c r="CI747" s="25"/>
    </row>
    <row r="748" spans="1:87" ht="14">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c r="AH748" s="25"/>
      <c r="AI748" s="25"/>
      <c r="AJ748" s="25"/>
      <c r="AK748" s="25"/>
      <c r="AL748" s="25"/>
      <c r="AM748" s="25"/>
      <c r="AN748" s="25"/>
      <c r="AO748" s="25"/>
      <c r="AP748" s="25"/>
      <c r="AQ748" s="25"/>
      <c r="AR748" s="25"/>
      <c r="AS748" s="25"/>
      <c r="AT748" s="25"/>
      <c r="AU748" s="25"/>
      <c r="AV748" s="25"/>
      <c r="AW748" s="25"/>
      <c r="AX748" s="25"/>
      <c r="AY748" s="25"/>
      <c r="AZ748" s="25"/>
      <c r="BA748" s="25"/>
      <c r="BB748" s="25"/>
      <c r="BC748" s="25"/>
      <c r="BD748" s="25"/>
      <c r="BE748" s="25"/>
      <c r="BF748" s="25"/>
      <c r="BG748" s="25"/>
      <c r="BH748" s="25"/>
      <c r="BI748" s="25"/>
      <c r="BJ748" s="25"/>
      <c r="BK748" s="25"/>
      <c r="BL748" s="25"/>
      <c r="BM748" s="25"/>
      <c r="BN748" s="25"/>
      <c r="BO748" s="25"/>
      <c r="BP748" s="25"/>
      <c r="BQ748" s="25"/>
      <c r="BR748" s="25"/>
      <c r="BS748" s="25"/>
      <c r="BT748" s="25"/>
      <c r="BU748" s="25"/>
      <c r="BV748" s="25"/>
      <c r="BW748" s="25"/>
      <c r="BX748" s="25"/>
      <c r="BY748" s="25"/>
      <c r="BZ748" s="25"/>
      <c r="CA748" s="25"/>
      <c r="CB748" s="25"/>
      <c r="CC748" s="25"/>
      <c r="CD748" s="25"/>
      <c r="CE748" s="25"/>
      <c r="CF748" s="25"/>
      <c r="CG748" s="25"/>
      <c r="CH748" s="25"/>
      <c r="CI748" s="25"/>
    </row>
    <row r="749" spans="1:87" ht="14">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c r="AH749" s="25"/>
      <c r="AI749" s="25"/>
      <c r="AJ749" s="25"/>
      <c r="AK749" s="25"/>
      <c r="AL749" s="25"/>
      <c r="AM749" s="25"/>
      <c r="AN749" s="25"/>
      <c r="AO749" s="25"/>
      <c r="AP749" s="25"/>
      <c r="AQ749" s="25"/>
      <c r="AR749" s="25"/>
      <c r="AS749" s="25"/>
      <c r="AT749" s="25"/>
      <c r="AU749" s="25"/>
      <c r="AV749" s="25"/>
      <c r="AW749" s="25"/>
      <c r="AX749" s="25"/>
      <c r="AY749" s="25"/>
      <c r="AZ749" s="25"/>
      <c r="BA749" s="25"/>
      <c r="BB749" s="25"/>
      <c r="BC749" s="25"/>
      <c r="BD749" s="25"/>
      <c r="BE749" s="25"/>
      <c r="BF749" s="25"/>
      <c r="BG749" s="25"/>
      <c r="BH749" s="25"/>
      <c r="BI749" s="25"/>
      <c r="BJ749" s="25"/>
      <c r="BK749" s="25"/>
      <c r="BL749" s="25"/>
      <c r="BM749" s="25"/>
      <c r="BN749" s="25"/>
      <c r="BO749" s="25"/>
      <c r="BP749" s="25"/>
      <c r="BQ749" s="25"/>
      <c r="BR749" s="25"/>
      <c r="BS749" s="25"/>
      <c r="BT749" s="25"/>
      <c r="BU749" s="25"/>
      <c r="BV749" s="25"/>
      <c r="BW749" s="25"/>
      <c r="BX749" s="25"/>
      <c r="BY749" s="25"/>
      <c r="BZ749" s="25"/>
      <c r="CA749" s="25"/>
      <c r="CB749" s="25"/>
      <c r="CC749" s="25"/>
      <c r="CD749" s="25"/>
      <c r="CE749" s="25"/>
      <c r="CF749" s="25"/>
      <c r="CG749" s="25"/>
      <c r="CH749" s="25"/>
      <c r="CI749" s="25"/>
    </row>
    <row r="750" spans="1:87" ht="14">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c r="AH750" s="25"/>
      <c r="AI750" s="25"/>
      <c r="AJ750" s="25"/>
      <c r="AK750" s="25"/>
      <c r="AL750" s="25"/>
      <c r="AM750" s="25"/>
      <c r="AN750" s="25"/>
      <c r="AO750" s="25"/>
      <c r="AP750" s="25"/>
      <c r="AQ750" s="25"/>
      <c r="AR750" s="25"/>
      <c r="AS750" s="25"/>
      <c r="AT750" s="25"/>
      <c r="AU750" s="25"/>
      <c r="AV750" s="25"/>
      <c r="AW750" s="25"/>
      <c r="AX750" s="25"/>
      <c r="AY750" s="25"/>
      <c r="AZ750" s="25"/>
      <c r="BA750" s="25"/>
      <c r="BB750" s="25"/>
      <c r="BC750" s="25"/>
      <c r="BD750" s="25"/>
      <c r="BE750" s="25"/>
      <c r="BF750" s="25"/>
      <c r="BG750" s="25"/>
      <c r="BH750" s="25"/>
      <c r="BI750" s="25"/>
      <c r="BJ750" s="25"/>
      <c r="BK750" s="25"/>
      <c r="BL750" s="25"/>
      <c r="BM750" s="25"/>
      <c r="BN750" s="25"/>
      <c r="BO750" s="25"/>
      <c r="BP750" s="25"/>
      <c r="BQ750" s="25"/>
      <c r="BR750" s="25"/>
      <c r="BS750" s="25"/>
      <c r="BT750" s="25"/>
      <c r="BU750" s="25"/>
      <c r="BV750" s="25"/>
      <c r="BW750" s="25"/>
      <c r="BX750" s="25"/>
      <c r="BY750" s="25"/>
      <c r="BZ750" s="25"/>
      <c r="CA750" s="25"/>
      <c r="CB750" s="25"/>
      <c r="CC750" s="25"/>
      <c r="CD750" s="25"/>
      <c r="CE750" s="25"/>
      <c r="CF750" s="25"/>
      <c r="CG750" s="25"/>
      <c r="CH750" s="25"/>
      <c r="CI750" s="25"/>
    </row>
    <row r="751" spans="1:87" ht="14">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c r="AH751" s="25"/>
      <c r="AI751" s="25"/>
      <c r="AJ751" s="25"/>
      <c r="AK751" s="25"/>
      <c r="AL751" s="25"/>
      <c r="AM751" s="25"/>
      <c r="AN751" s="25"/>
      <c r="AO751" s="25"/>
      <c r="AP751" s="25"/>
      <c r="AQ751" s="25"/>
      <c r="AR751" s="25"/>
      <c r="AS751" s="25"/>
      <c r="AT751" s="25"/>
      <c r="AU751" s="25"/>
      <c r="AV751" s="25"/>
      <c r="AW751" s="25"/>
      <c r="AX751" s="25"/>
      <c r="AY751" s="25"/>
      <c r="AZ751" s="25"/>
      <c r="BA751" s="25"/>
      <c r="BB751" s="25"/>
      <c r="BC751" s="25"/>
      <c r="BD751" s="25"/>
      <c r="BE751" s="25"/>
      <c r="BF751" s="25"/>
      <c r="BG751" s="25"/>
      <c r="BH751" s="25"/>
      <c r="BI751" s="25"/>
      <c r="BJ751" s="25"/>
      <c r="BK751" s="25"/>
      <c r="BL751" s="25"/>
      <c r="BM751" s="25"/>
      <c r="BN751" s="25"/>
      <c r="BO751" s="25"/>
      <c r="BP751" s="25"/>
      <c r="BQ751" s="25"/>
      <c r="BR751" s="25"/>
      <c r="BS751" s="25"/>
      <c r="BT751" s="25"/>
      <c r="BU751" s="25"/>
      <c r="BV751" s="25"/>
      <c r="BW751" s="25"/>
      <c r="BX751" s="25"/>
      <c r="BY751" s="25"/>
      <c r="BZ751" s="25"/>
      <c r="CA751" s="25"/>
      <c r="CB751" s="25"/>
      <c r="CC751" s="25"/>
      <c r="CD751" s="25"/>
      <c r="CE751" s="25"/>
      <c r="CF751" s="25"/>
      <c r="CG751" s="25"/>
      <c r="CH751" s="25"/>
      <c r="CI751" s="25"/>
    </row>
    <row r="752" spans="1:87" ht="14">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c r="AH752" s="25"/>
      <c r="AI752" s="25"/>
      <c r="AJ752" s="25"/>
      <c r="AK752" s="25"/>
      <c r="AL752" s="25"/>
      <c r="AM752" s="25"/>
      <c r="AN752" s="25"/>
      <c r="AO752" s="25"/>
      <c r="AP752" s="25"/>
      <c r="AQ752" s="25"/>
      <c r="AR752" s="25"/>
      <c r="AS752" s="25"/>
      <c r="AT752" s="25"/>
      <c r="AU752" s="25"/>
      <c r="AV752" s="25"/>
      <c r="AW752" s="25"/>
      <c r="AX752" s="25"/>
      <c r="AY752" s="25"/>
      <c r="AZ752" s="25"/>
      <c r="BA752" s="25"/>
      <c r="BB752" s="25"/>
      <c r="BC752" s="25"/>
      <c r="BD752" s="25"/>
      <c r="BE752" s="25"/>
      <c r="BF752" s="25"/>
      <c r="BG752" s="25"/>
      <c r="BH752" s="25"/>
      <c r="BI752" s="25"/>
      <c r="BJ752" s="25"/>
      <c r="BK752" s="25"/>
      <c r="BL752" s="25"/>
      <c r="BM752" s="25"/>
      <c r="BN752" s="25"/>
      <c r="BO752" s="25"/>
      <c r="BP752" s="25"/>
      <c r="BQ752" s="25"/>
      <c r="BR752" s="25"/>
      <c r="BS752" s="25"/>
      <c r="BT752" s="25"/>
      <c r="BU752" s="25"/>
      <c r="BV752" s="25"/>
      <c r="BW752" s="25"/>
      <c r="BX752" s="25"/>
      <c r="BY752" s="25"/>
      <c r="BZ752" s="25"/>
      <c r="CA752" s="25"/>
      <c r="CB752" s="25"/>
      <c r="CC752" s="25"/>
      <c r="CD752" s="25"/>
      <c r="CE752" s="25"/>
      <c r="CF752" s="25"/>
      <c r="CG752" s="25"/>
      <c r="CH752" s="25"/>
      <c r="CI752" s="25"/>
    </row>
    <row r="753" spans="1:87" ht="14">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c r="AH753" s="25"/>
      <c r="AI753" s="25"/>
      <c r="AJ753" s="25"/>
      <c r="AK753" s="25"/>
      <c r="AL753" s="25"/>
      <c r="AM753" s="25"/>
      <c r="AN753" s="25"/>
      <c r="AO753" s="25"/>
      <c r="AP753" s="25"/>
      <c r="AQ753" s="25"/>
      <c r="AR753" s="25"/>
      <c r="AS753" s="25"/>
      <c r="AT753" s="25"/>
      <c r="AU753" s="25"/>
      <c r="AV753" s="25"/>
      <c r="AW753" s="25"/>
      <c r="AX753" s="25"/>
      <c r="AY753" s="25"/>
      <c r="AZ753" s="25"/>
      <c r="BA753" s="25"/>
      <c r="BB753" s="25"/>
      <c r="BC753" s="25"/>
      <c r="BD753" s="25"/>
      <c r="BE753" s="25"/>
      <c r="BF753" s="25"/>
      <c r="BG753" s="25"/>
      <c r="BH753" s="25"/>
      <c r="BI753" s="25"/>
      <c r="BJ753" s="25"/>
      <c r="BK753" s="25"/>
      <c r="BL753" s="25"/>
      <c r="BM753" s="25"/>
      <c r="BN753" s="25"/>
      <c r="BO753" s="25"/>
      <c r="BP753" s="25"/>
      <c r="BQ753" s="25"/>
      <c r="BR753" s="25"/>
      <c r="BS753" s="25"/>
      <c r="BT753" s="25"/>
      <c r="BU753" s="25"/>
      <c r="BV753" s="25"/>
      <c r="BW753" s="25"/>
      <c r="BX753" s="25"/>
      <c r="BY753" s="25"/>
      <c r="BZ753" s="25"/>
      <c r="CA753" s="25"/>
      <c r="CB753" s="25"/>
      <c r="CC753" s="25"/>
      <c r="CD753" s="25"/>
      <c r="CE753" s="25"/>
      <c r="CF753" s="25"/>
      <c r="CG753" s="25"/>
      <c r="CH753" s="25"/>
      <c r="CI753" s="25"/>
    </row>
    <row r="754" spans="1:87" ht="1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c r="AH754" s="25"/>
      <c r="AI754" s="25"/>
      <c r="AJ754" s="25"/>
      <c r="AK754" s="25"/>
      <c r="AL754" s="25"/>
      <c r="AM754" s="25"/>
      <c r="AN754" s="25"/>
      <c r="AO754" s="25"/>
      <c r="AP754" s="25"/>
      <c r="AQ754" s="25"/>
      <c r="AR754" s="25"/>
      <c r="AS754" s="25"/>
      <c r="AT754" s="25"/>
      <c r="AU754" s="25"/>
      <c r="AV754" s="25"/>
      <c r="AW754" s="25"/>
      <c r="AX754" s="25"/>
      <c r="AY754" s="25"/>
      <c r="AZ754" s="25"/>
      <c r="BA754" s="25"/>
      <c r="BB754" s="25"/>
      <c r="BC754" s="25"/>
      <c r="BD754" s="25"/>
      <c r="BE754" s="25"/>
      <c r="BF754" s="25"/>
      <c r="BG754" s="25"/>
      <c r="BH754" s="25"/>
      <c r="BI754" s="25"/>
      <c r="BJ754" s="25"/>
      <c r="BK754" s="25"/>
      <c r="BL754" s="25"/>
      <c r="BM754" s="25"/>
      <c r="BN754" s="25"/>
      <c r="BO754" s="25"/>
      <c r="BP754" s="25"/>
      <c r="BQ754" s="25"/>
      <c r="BR754" s="25"/>
      <c r="BS754" s="25"/>
      <c r="BT754" s="25"/>
      <c r="BU754" s="25"/>
      <c r="BV754" s="25"/>
      <c r="BW754" s="25"/>
      <c r="BX754" s="25"/>
      <c r="BY754" s="25"/>
      <c r="BZ754" s="25"/>
      <c r="CA754" s="25"/>
      <c r="CB754" s="25"/>
      <c r="CC754" s="25"/>
      <c r="CD754" s="25"/>
      <c r="CE754" s="25"/>
      <c r="CF754" s="25"/>
      <c r="CG754" s="25"/>
      <c r="CH754" s="25"/>
      <c r="CI754" s="25"/>
    </row>
    <row r="755" spans="1:87" ht="14">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c r="AH755" s="25"/>
      <c r="AI755" s="25"/>
      <c r="AJ755" s="25"/>
      <c r="AK755" s="25"/>
      <c r="AL755" s="25"/>
      <c r="AM755" s="25"/>
      <c r="AN755" s="25"/>
      <c r="AO755" s="25"/>
      <c r="AP755" s="25"/>
      <c r="AQ755" s="25"/>
      <c r="AR755" s="25"/>
      <c r="AS755" s="25"/>
      <c r="AT755" s="25"/>
      <c r="AU755" s="25"/>
      <c r="AV755" s="25"/>
      <c r="AW755" s="25"/>
      <c r="AX755" s="25"/>
      <c r="AY755" s="25"/>
      <c r="AZ755" s="25"/>
      <c r="BA755" s="25"/>
      <c r="BB755" s="25"/>
      <c r="BC755" s="25"/>
      <c r="BD755" s="25"/>
      <c r="BE755" s="25"/>
      <c r="BF755" s="25"/>
      <c r="BG755" s="25"/>
      <c r="BH755" s="25"/>
      <c r="BI755" s="25"/>
      <c r="BJ755" s="25"/>
      <c r="BK755" s="25"/>
      <c r="BL755" s="25"/>
      <c r="BM755" s="25"/>
      <c r="BN755" s="25"/>
      <c r="BO755" s="25"/>
      <c r="BP755" s="25"/>
      <c r="BQ755" s="25"/>
      <c r="BR755" s="25"/>
      <c r="BS755" s="25"/>
      <c r="BT755" s="25"/>
      <c r="BU755" s="25"/>
      <c r="BV755" s="25"/>
      <c r="BW755" s="25"/>
      <c r="BX755" s="25"/>
      <c r="BY755" s="25"/>
      <c r="BZ755" s="25"/>
      <c r="CA755" s="25"/>
      <c r="CB755" s="25"/>
      <c r="CC755" s="25"/>
      <c r="CD755" s="25"/>
      <c r="CE755" s="25"/>
      <c r="CF755" s="25"/>
      <c r="CG755" s="25"/>
      <c r="CH755" s="25"/>
      <c r="CI755" s="25"/>
    </row>
    <row r="756" spans="1:87" ht="14">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c r="AH756" s="25"/>
      <c r="AI756" s="25"/>
      <c r="AJ756" s="25"/>
      <c r="AK756" s="25"/>
      <c r="AL756" s="25"/>
      <c r="AM756" s="25"/>
      <c r="AN756" s="25"/>
      <c r="AO756" s="25"/>
      <c r="AP756" s="25"/>
      <c r="AQ756" s="25"/>
      <c r="AR756" s="25"/>
      <c r="AS756" s="25"/>
      <c r="AT756" s="25"/>
      <c r="AU756" s="25"/>
      <c r="AV756" s="25"/>
      <c r="AW756" s="25"/>
      <c r="AX756" s="25"/>
      <c r="AY756" s="25"/>
      <c r="AZ756" s="25"/>
      <c r="BA756" s="25"/>
      <c r="BB756" s="25"/>
      <c r="BC756" s="25"/>
      <c r="BD756" s="25"/>
      <c r="BE756" s="25"/>
      <c r="BF756" s="25"/>
      <c r="BG756" s="25"/>
      <c r="BH756" s="25"/>
      <c r="BI756" s="25"/>
      <c r="BJ756" s="25"/>
      <c r="BK756" s="25"/>
      <c r="BL756" s="25"/>
      <c r="BM756" s="25"/>
      <c r="BN756" s="25"/>
      <c r="BO756" s="25"/>
      <c r="BP756" s="25"/>
      <c r="BQ756" s="25"/>
      <c r="BR756" s="25"/>
      <c r="BS756" s="25"/>
      <c r="BT756" s="25"/>
      <c r="BU756" s="25"/>
      <c r="BV756" s="25"/>
      <c r="BW756" s="25"/>
      <c r="BX756" s="25"/>
      <c r="BY756" s="25"/>
      <c r="BZ756" s="25"/>
      <c r="CA756" s="25"/>
      <c r="CB756" s="25"/>
      <c r="CC756" s="25"/>
      <c r="CD756" s="25"/>
      <c r="CE756" s="25"/>
      <c r="CF756" s="25"/>
      <c r="CG756" s="25"/>
      <c r="CH756" s="25"/>
      <c r="CI756" s="25"/>
    </row>
    <row r="757" spans="1:87" ht="14">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c r="AH757" s="25"/>
      <c r="AI757" s="25"/>
      <c r="AJ757" s="25"/>
      <c r="AK757" s="25"/>
      <c r="AL757" s="25"/>
      <c r="AM757" s="25"/>
      <c r="AN757" s="25"/>
      <c r="AO757" s="25"/>
      <c r="AP757" s="25"/>
      <c r="AQ757" s="25"/>
      <c r="AR757" s="25"/>
      <c r="AS757" s="25"/>
      <c r="AT757" s="25"/>
      <c r="AU757" s="25"/>
      <c r="AV757" s="25"/>
      <c r="AW757" s="25"/>
      <c r="AX757" s="25"/>
      <c r="AY757" s="25"/>
      <c r="AZ757" s="25"/>
      <c r="BA757" s="25"/>
      <c r="BB757" s="25"/>
      <c r="BC757" s="25"/>
      <c r="BD757" s="25"/>
      <c r="BE757" s="25"/>
      <c r="BF757" s="25"/>
      <c r="BG757" s="25"/>
      <c r="BH757" s="25"/>
      <c r="BI757" s="25"/>
      <c r="BJ757" s="25"/>
      <c r="BK757" s="25"/>
      <c r="BL757" s="25"/>
      <c r="BM757" s="25"/>
      <c r="BN757" s="25"/>
      <c r="BO757" s="25"/>
      <c r="BP757" s="25"/>
      <c r="BQ757" s="25"/>
      <c r="BR757" s="25"/>
      <c r="BS757" s="25"/>
      <c r="BT757" s="25"/>
      <c r="BU757" s="25"/>
      <c r="BV757" s="25"/>
      <c r="BW757" s="25"/>
      <c r="BX757" s="25"/>
      <c r="BY757" s="25"/>
      <c r="BZ757" s="25"/>
      <c r="CA757" s="25"/>
      <c r="CB757" s="25"/>
      <c r="CC757" s="25"/>
      <c r="CD757" s="25"/>
      <c r="CE757" s="25"/>
      <c r="CF757" s="25"/>
      <c r="CG757" s="25"/>
      <c r="CH757" s="25"/>
      <c r="CI757" s="25"/>
    </row>
    <row r="758" spans="1:87" ht="14">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c r="AH758" s="25"/>
      <c r="AI758" s="25"/>
      <c r="AJ758" s="25"/>
      <c r="AK758" s="25"/>
      <c r="AL758" s="25"/>
      <c r="AM758" s="25"/>
      <c r="AN758" s="25"/>
      <c r="AO758" s="25"/>
      <c r="AP758" s="25"/>
      <c r="AQ758" s="25"/>
      <c r="AR758" s="25"/>
      <c r="AS758" s="25"/>
      <c r="AT758" s="25"/>
      <c r="AU758" s="25"/>
      <c r="AV758" s="25"/>
      <c r="AW758" s="25"/>
      <c r="AX758" s="25"/>
      <c r="AY758" s="25"/>
      <c r="AZ758" s="25"/>
      <c r="BA758" s="25"/>
      <c r="BB758" s="25"/>
      <c r="BC758" s="25"/>
      <c r="BD758" s="25"/>
      <c r="BE758" s="25"/>
      <c r="BF758" s="25"/>
      <c r="BG758" s="25"/>
      <c r="BH758" s="25"/>
      <c r="BI758" s="25"/>
      <c r="BJ758" s="25"/>
      <c r="BK758" s="25"/>
      <c r="BL758" s="25"/>
      <c r="BM758" s="25"/>
      <c r="BN758" s="25"/>
      <c r="BO758" s="25"/>
      <c r="BP758" s="25"/>
      <c r="BQ758" s="25"/>
      <c r="BR758" s="25"/>
      <c r="BS758" s="25"/>
      <c r="BT758" s="25"/>
      <c r="BU758" s="25"/>
      <c r="BV758" s="25"/>
      <c r="BW758" s="25"/>
      <c r="BX758" s="25"/>
      <c r="BY758" s="25"/>
      <c r="BZ758" s="25"/>
      <c r="CA758" s="25"/>
      <c r="CB758" s="25"/>
      <c r="CC758" s="25"/>
      <c r="CD758" s="25"/>
      <c r="CE758" s="25"/>
      <c r="CF758" s="25"/>
      <c r="CG758" s="25"/>
      <c r="CH758" s="25"/>
      <c r="CI758" s="25"/>
    </row>
    <row r="759" spans="1:87" ht="14">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c r="AH759" s="25"/>
      <c r="AI759" s="25"/>
      <c r="AJ759" s="25"/>
      <c r="AK759" s="25"/>
      <c r="AL759" s="25"/>
      <c r="AM759" s="25"/>
      <c r="AN759" s="25"/>
      <c r="AO759" s="25"/>
      <c r="AP759" s="25"/>
      <c r="AQ759" s="25"/>
      <c r="AR759" s="25"/>
      <c r="AS759" s="25"/>
      <c r="AT759" s="25"/>
      <c r="AU759" s="25"/>
      <c r="AV759" s="25"/>
      <c r="AW759" s="25"/>
      <c r="AX759" s="25"/>
      <c r="AY759" s="25"/>
      <c r="AZ759" s="25"/>
      <c r="BA759" s="25"/>
      <c r="BB759" s="25"/>
      <c r="BC759" s="25"/>
      <c r="BD759" s="25"/>
      <c r="BE759" s="25"/>
      <c r="BF759" s="25"/>
      <c r="BG759" s="25"/>
      <c r="BH759" s="25"/>
      <c r="BI759" s="25"/>
      <c r="BJ759" s="25"/>
      <c r="BK759" s="25"/>
      <c r="BL759" s="25"/>
      <c r="BM759" s="25"/>
      <c r="BN759" s="25"/>
      <c r="BO759" s="25"/>
      <c r="BP759" s="25"/>
      <c r="BQ759" s="25"/>
      <c r="BR759" s="25"/>
      <c r="BS759" s="25"/>
      <c r="BT759" s="25"/>
      <c r="BU759" s="25"/>
      <c r="BV759" s="25"/>
      <c r="BW759" s="25"/>
      <c r="BX759" s="25"/>
      <c r="BY759" s="25"/>
      <c r="BZ759" s="25"/>
      <c r="CA759" s="25"/>
      <c r="CB759" s="25"/>
      <c r="CC759" s="25"/>
      <c r="CD759" s="25"/>
      <c r="CE759" s="25"/>
      <c r="CF759" s="25"/>
      <c r="CG759" s="25"/>
      <c r="CH759" s="25"/>
      <c r="CI759" s="25"/>
    </row>
    <row r="760" spans="1:87" ht="14">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c r="AH760" s="25"/>
      <c r="AI760" s="25"/>
      <c r="AJ760" s="25"/>
      <c r="AK760" s="25"/>
      <c r="AL760" s="25"/>
      <c r="AM760" s="25"/>
      <c r="AN760" s="25"/>
      <c r="AO760" s="25"/>
      <c r="AP760" s="25"/>
      <c r="AQ760" s="25"/>
      <c r="AR760" s="25"/>
      <c r="AS760" s="25"/>
      <c r="AT760" s="25"/>
      <c r="AU760" s="25"/>
      <c r="AV760" s="25"/>
      <c r="AW760" s="25"/>
      <c r="AX760" s="25"/>
      <c r="AY760" s="25"/>
      <c r="AZ760" s="25"/>
      <c r="BA760" s="25"/>
      <c r="BB760" s="25"/>
      <c r="BC760" s="25"/>
      <c r="BD760" s="25"/>
      <c r="BE760" s="25"/>
      <c r="BF760" s="25"/>
      <c r="BG760" s="25"/>
      <c r="BH760" s="25"/>
      <c r="BI760" s="25"/>
      <c r="BJ760" s="25"/>
      <c r="BK760" s="25"/>
      <c r="BL760" s="25"/>
      <c r="BM760" s="25"/>
      <c r="BN760" s="25"/>
      <c r="BO760" s="25"/>
      <c r="BP760" s="25"/>
      <c r="BQ760" s="25"/>
      <c r="BR760" s="25"/>
      <c r="BS760" s="25"/>
      <c r="BT760" s="25"/>
      <c r="BU760" s="25"/>
      <c r="BV760" s="25"/>
      <c r="BW760" s="25"/>
      <c r="BX760" s="25"/>
      <c r="BY760" s="25"/>
      <c r="BZ760" s="25"/>
      <c r="CA760" s="25"/>
      <c r="CB760" s="25"/>
      <c r="CC760" s="25"/>
      <c r="CD760" s="25"/>
      <c r="CE760" s="25"/>
      <c r="CF760" s="25"/>
      <c r="CG760" s="25"/>
      <c r="CH760" s="25"/>
      <c r="CI760" s="25"/>
    </row>
    <row r="761" spans="1:87" ht="14">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c r="AH761" s="25"/>
      <c r="AI761" s="25"/>
      <c r="AJ761" s="25"/>
      <c r="AK761" s="25"/>
      <c r="AL761" s="25"/>
      <c r="AM761" s="25"/>
      <c r="AN761" s="25"/>
      <c r="AO761" s="25"/>
      <c r="AP761" s="25"/>
      <c r="AQ761" s="25"/>
      <c r="AR761" s="25"/>
      <c r="AS761" s="25"/>
      <c r="AT761" s="25"/>
      <c r="AU761" s="25"/>
      <c r="AV761" s="25"/>
      <c r="AW761" s="25"/>
      <c r="AX761" s="25"/>
      <c r="AY761" s="25"/>
      <c r="AZ761" s="25"/>
      <c r="BA761" s="25"/>
      <c r="BB761" s="25"/>
      <c r="BC761" s="25"/>
      <c r="BD761" s="25"/>
      <c r="BE761" s="25"/>
      <c r="BF761" s="25"/>
      <c r="BG761" s="25"/>
      <c r="BH761" s="25"/>
      <c r="BI761" s="25"/>
      <c r="BJ761" s="25"/>
      <c r="BK761" s="25"/>
      <c r="BL761" s="25"/>
      <c r="BM761" s="25"/>
      <c r="BN761" s="25"/>
      <c r="BO761" s="25"/>
      <c r="BP761" s="25"/>
      <c r="BQ761" s="25"/>
      <c r="BR761" s="25"/>
      <c r="BS761" s="25"/>
      <c r="BT761" s="25"/>
      <c r="BU761" s="25"/>
      <c r="BV761" s="25"/>
      <c r="BW761" s="25"/>
      <c r="BX761" s="25"/>
      <c r="BY761" s="25"/>
      <c r="BZ761" s="25"/>
      <c r="CA761" s="25"/>
      <c r="CB761" s="25"/>
      <c r="CC761" s="25"/>
      <c r="CD761" s="25"/>
      <c r="CE761" s="25"/>
      <c r="CF761" s="25"/>
      <c r="CG761" s="25"/>
      <c r="CH761" s="25"/>
      <c r="CI761" s="25"/>
    </row>
    <row r="762" spans="1:87" ht="14">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c r="AH762" s="25"/>
      <c r="AI762" s="25"/>
      <c r="AJ762" s="25"/>
      <c r="AK762" s="25"/>
      <c r="AL762" s="25"/>
      <c r="AM762" s="25"/>
      <c r="AN762" s="25"/>
      <c r="AO762" s="25"/>
      <c r="AP762" s="25"/>
      <c r="AQ762" s="25"/>
      <c r="AR762" s="25"/>
      <c r="AS762" s="25"/>
      <c r="AT762" s="25"/>
      <c r="AU762" s="25"/>
      <c r="AV762" s="25"/>
      <c r="AW762" s="25"/>
      <c r="AX762" s="25"/>
      <c r="AY762" s="25"/>
      <c r="AZ762" s="25"/>
      <c r="BA762" s="25"/>
      <c r="BB762" s="25"/>
      <c r="BC762" s="25"/>
      <c r="BD762" s="25"/>
      <c r="BE762" s="25"/>
      <c r="BF762" s="25"/>
      <c r="BG762" s="25"/>
      <c r="BH762" s="25"/>
      <c r="BI762" s="25"/>
      <c r="BJ762" s="25"/>
      <c r="BK762" s="25"/>
      <c r="BL762" s="25"/>
      <c r="BM762" s="25"/>
      <c r="BN762" s="25"/>
      <c r="BO762" s="25"/>
      <c r="BP762" s="25"/>
      <c r="BQ762" s="25"/>
      <c r="BR762" s="25"/>
      <c r="BS762" s="25"/>
      <c r="BT762" s="25"/>
      <c r="BU762" s="25"/>
      <c r="BV762" s="25"/>
      <c r="BW762" s="25"/>
      <c r="BX762" s="25"/>
      <c r="BY762" s="25"/>
      <c r="BZ762" s="25"/>
      <c r="CA762" s="25"/>
      <c r="CB762" s="25"/>
      <c r="CC762" s="25"/>
      <c r="CD762" s="25"/>
      <c r="CE762" s="25"/>
      <c r="CF762" s="25"/>
      <c r="CG762" s="25"/>
      <c r="CH762" s="25"/>
      <c r="CI762" s="25"/>
    </row>
    <row r="763" spans="1:87" ht="14">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c r="AH763" s="25"/>
      <c r="AI763" s="25"/>
      <c r="AJ763" s="25"/>
      <c r="AK763" s="25"/>
      <c r="AL763" s="25"/>
      <c r="AM763" s="25"/>
      <c r="AN763" s="25"/>
      <c r="AO763" s="25"/>
      <c r="AP763" s="25"/>
      <c r="AQ763" s="25"/>
      <c r="AR763" s="25"/>
      <c r="AS763" s="25"/>
      <c r="AT763" s="25"/>
      <c r="AU763" s="25"/>
      <c r="AV763" s="25"/>
      <c r="AW763" s="25"/>
      <c r="AX763" s="25"/>
      <c r="AY763" s="25"/>
      <c r="AZ763" s="25"/>
      <c r="BA763" s="25"/>
      <c r="BB763" s="25"/>
      <c r="BC763" s="25"/>
      <c r="BD763" s="25"/>
      <c r="BE763" s="25"/>
      <c r="BF763" s="25"/>
      <c r="BG763" s="25"/>
      <c r="BH763" s="25"/>
      <c r="BI763" s="25"/>
      <c r="BJ763" s="25"/>
      <c r="BK763" s="25"/>
      <c r="BL763" s="25"/>
      <c r="BM763" s="25"/>
      <c r="BN763" s="25"/>
      <c r="BO763" s="25"/>
      <c r="BP763" s="25"/>
      <c r="BQ763" s="25"/>
      <c r="BR763" s="25"/>
      <c r="BS763" s="25"/>
      <c r="BT763" s="25"/>
      <c r="BU763" s="25"/>
      <c r="BV763" s="25"/>
      <c r="BW763" s="25"/>
      <c r="BX763" s="25"/>
      <c r="BY763" s="25"/>
      <c r="BZ763" s="25"/>
      <c r="CA763" s="25"/>
      <c r="CB763" s="25"/>
      <c r="CC763" s="25"/>
      <c r="CD763" s="25"/>
      <c r="CE763" s="25"/>
      <c r="CF763" s="25"/>
      <c r="CG763" s="25"/>
      <c r="CH763" s="25"/>
      <c r="CI763" s="25"/>
    </row>
    <row r="764" spans="1:87" ht="1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c r="AH764" s="25"/>
      <c r="AI764" s="25"/>
      <c r="AJ764" s="25"/>
      <c r="AK764" s="25"/>
      <c r="AL764" s="25"/>
      <c r="AM764" s="25"/>
      <c r="AN764" s="25"/>
      <c r="AO764" s="25"/>
      <c r="AP764" s="25"/>
      <c r="AQ764" s="25"/>
      <c r="AR764" s="25"/>
      <c r="AS764" s="25"/>
      <c r="AT764" s="25"/>
      <c r="AU764" s="25"/>
      <c r="AV764" s="25"/>
      <c r="AW764" s="25"/>
      <c r="AX764" s="25"/>
      <c r="AY764" s="25"/>
      <c r="AZ764" s="25"/>
      <c r="BA764" s="25"/>
      <c r="BB764" s="25"/>
      <c r="BC764" s="25"/>
      <c r="BD764" s="25"/>
      <c r="BE764" s="25"/>
      <c r="BF764" s="25"/>
      <c r="BG764" s="25"/>
      <c r="BH764" s="25"/>
      <c r="BI764" s="25"/>
      <c r="BJ764" s="25"/>
      <c r="BK764" s="25"/>
      <c r="BL764" s="25"/>
      <c r="BM764" s="25"/>
      <c r="BN764" s="25"/>
      <c r="BO764" s="25"/>
      <c r="BP764" s="25"/>
      <c r="BQ764" s="25"/>
      <c r="BR764" s="25"/>
      <c r="BS764" s="25"/>
      <c r="BT764" s="25"/>
      <c r="BU764" s="25"/>
      <c r="BV764" s="25"/>
      <c r="BW764" s="25"/>
      <c r="BX764" s="25"/>
      <c r="BY764" s="25"/>
      <c r="BZ764" s="25"/>
      <c r="CA764" s="25"/>
      <c r="CB764" s="25"/>
      <c r="CC764" s="25"/>
      <c r="CD764" s="25"/>
      <c r="CE764" s="25"/>
      <c r="CF764" s="25"/>
      <c r="CG764" s="25"/>
      <c r="CH764" s="25"/>
      <c r="CI764" s="25"/>
    </row>
    <row r="765" spans="1:87" ht="14">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c r="AH765" s="25"/>
      <c r="AI765" s="25"/>
      <c r="AJ765" s="25"/>
      <c r="AK765" s="25"/>
      <c r="AL765" s="25"/>
      <c r="AM765" s="25"/>
      <c r="AN765" s="25"/>
      <c r="AO765" s="25"/>
      <c r="AP765" s="25"/>
      <c r="AQ765" s="25"/>
      <c r="AR765" s="25"/>
      <c r="AS765" s="25"/>
      <c r="AT765" s="25"/>
      <c r="AU765" s="25"/>
      <c r="AV765" s="25"/>
      <c r="AW765" s="25"/>
      <c r="AX765" s="25"/>
      <c r="AY765" s="25"/>
      <c r="AZ765" s="25"/>
      <c r="BA765" s="25"/>
      <c r="BB765" s="25"/>
      <c r="BC765" s="25"/>
      <c r="BD765" s="25"/>
      <c r="BE765" s="25"/>
      <c r="BF765" s="25"/>
      <c r="BG765" s="25"/>
      <c r="BH765" s="25"/>
      <c r="BI765" s="25"/>
      <c r="BJ765" s="25"/>
      <c r="BK765" s="25"/>
      <c r="BL765" s="25"/>
      <c r="BM765" s="25"/>
      <c r="BN765" s="25"/>
      <c r="BO765" s="25"/>
      <c r="BP765" s="25"/>
      <c r="BQ765" s="25"/>
      <c r="BR765" s="25"/>
      <c r="BS765" s="25"/>
      <c r="BT765" s="25"/>
      <c r="BU765" s="25"/>
      <c r="BV765" s="25"/>
      <c r="BW765" s="25"/>
      <c r="BX765" s="25"/>
      <c r="BY765" s="25"/>
      <c r="BZ765" s="25"/>
      <c r="CA765" s="25"/>
      <c r="CB765" s="25"/>
      <c r="CC765" s="25"/>
      <c r="CD765" s="25"/>
      <c r="CE765" s="25"/>
      <c r="CF765" s="25"/>
      <c r="CG765" s="25"/>
      <c r="CH765" s="25"/>
      <c r="CI765" s="25"/>
    </row>
    <row r="766" spans="1:87" ht="14">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c r="AH766" s="25"/>
      <c r="AI766" s="25"/>
      <c r="AJ766" s="25"/>
      <c r="AK766" s="25"/>
      <c r="AL766" s="25"/>
      <c r="AM766" s="25"/>
      <c r="AN766" s="25"/>
      <c r="AO766" s="25"/>
      <c r="AP766" s="25"/>
      <c r="AQ766" s="25"/>
      <c r="AR766" s="25"/>
      <c r="AS766" s="25"/>
      <c r="AT766" s="25"/>
      <c r="AU766" s="25"/>
      <c r="AV766" s="25"/>
      <c r="AW766" s="25"/>
      <c r="AX766" s="25"/>
      <c r="AY766" s="25"/>
      <c r="AZ766" s="25"/>
      <c r="BA766" s="25"/>
      <c r="BB766" s="25"/>
      <c r="BC766" s="25"/>
      <c r="BD766" s="25"/>
      <c r="BE766" s="25"/>
      <c r="BF766" s="25"/>
      <c r="BG766" s="25"/>
      <c r="BH766" s="25"/>
      <c r="BI766" s="25"/>
      <c r="BJ766" s="25"/>
      <c r="BK766" s="25"/>
      <c r="BL766" s="25"/>
      <c r="BM766" s="25"/>
      <c r="BN766" s="25"/>
      <c r="BO766" s="25"/>
      <c r="BP766" s="25"/>
      <c r="BQ766" s="25"/>
      <c r="BR766" s="25"/>
      <c r="BS766" s="25"/>
      <c r="BT766" s="25"/>
      <c r="BU766" s="25"/>
      <c r="BV766" s="25"/>
      <c r="BW766" s="25"/>
      <c r="BX766" s="25"/>
      <c r="BY766" s="25"/>
      <c r="BZ766" s="25"/>
      <c r="CA766" s="25"/>
      <c r="CB766" s="25"/>
      <c r="CC766" s="25"/>
      <c r="CD766" s="25"/>
      <c r="CE766" s="25"/>
      <c r="CF766" s="25"/>
      <c r="CG766" s="25"/>
      <c r="CH766" s="25"/>
      <c r="CI766" s="25"/>
    </row>
    <row r="767" spans="1:87" ht="14">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c r="AH767" s="25"/>
      <c r="AI767" s="25"/>
      <c r="AJ767" s="25"/>
      <c r="AK767" s="25"/>
      <c r="AL767" s="25"/>
      <c r="AM767" s="25"/>
      <c r="AN767" s="25"/>
      <c r="AO767" s="25"/>
      <c r="AP767" s="25"/>
      <c r="AQ767" s="25"/>
      <c r="AR767" s="25"/>
      <c r="AS767" s="25"/>
      <c r="AT767" s="25"/>
      <c r="AU767" s="25"/>
      <c r="AV767" s="25"/>
      <c r="AW767" s="25"/>
      <c r="AX767" s="25"/>
      <c r="AY767" s="25"/>
      <c r="AZ767" s="25"/>
      <c r="BA767" s="25"/>
      <c r="BB767" s="25"/>
      <c r="BC767" s="25"/>
      <c r="BD767" s="25"/>
      <c r="BE767" s="25"/>
      <c r="BF767" s="25"/>
      <c r="BG767" s="25"/>
      <c r="BH767" s="25"/>
      <c r="BI767" s="25"/>
      <c r="BJ767" s="25"/>
      <c r="BK767" s="25"/>
      <c r="BL767" s="25"/>
      <c r="BM767" s="25"/>
      <c r="BN767" s="25"/>
      <c r="BO767" s="25"/>
      <c r="BP767" s="25"/>
      <c r="BQ767" s="25"/>
      <c r="BR767" s="25"/>
      <c r="BS767" s="25"/>
      <c r="BT767" s="25"/>
      <c r="BU767" s="25"/>
      <c r="BV767" s="25"/>
      <c r="BW767" s="25"/>
      <c r="BX767" s="25"/>
      <c r="BY767" s="25"/>
      <c r="BZ767" s="25"/>
      <c r="CA767" s="25"/>
      <c r="CB767" s="25"/>
      <c r="CC767" s="25"/>
      <c r="CD767" s="25"/>
      <c r="CE767" s="25"/>
      <c r="CF767" s="25"/>
      <c r="CG767" s="25"/>
      <c r="CH767" s="25"/>
      <c r="CI767" s="25"/>
    </row>
    <row r="768" spans="1:87" ht="14">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c r="AH768" s="25"/>
      <c r="AI768" s="25"/>
      <c r="AJ768" s="25"/>
      <c r="AK768" s="25"/>
      <c r="AL768" s="25"/>
      <c r="AM768" s="25"/>
      <c r="AN768" s="25"/>
      <c r="AO768" s="25"/>
      <c r="AP768" s="25"/>
      <c r="AQ768" s="25"/>
      <c r="AR768" s="25"/>
      <c r="AS768" s="25"/>
      <c r="AT768" s="25"/>
      <c r="AU768" s="25"/>
      <c r="AV768" s="25"/>
      <c r="AW768" s="25"/>
      <c r="AX768" s="25"/>
      <c r="AY768" s="25"/>
      <c r="AZ768" s="25"/>
      <c r="BA768" s="25"/>
      <c r="BB768" s="25"/>
      <c r="BC768" s="25"/>
      <c r="BD768" s="25"/>
      <c r="BE768" s="25"/>
      <c r="BF768" s="25"/>
      <c r="BG768" s="25"/>
      <c r="BH768" s="25"/>
      <c r="BI768" s="25"/>
      <c r="BJ768" s="25"/>
      <c r="BK768" s="25"/>
      <c r="BL768" s="25"/>
      <c r="BM768" s="25"/>
      <c r="BN768" s="25"/>
      <c r="BO768" s="25"/>
      <c r="BP768" s="25"/>
      <c r="BQ768" s="25"/>
      <c r="BR768" s="25"/>
      <c r="BS768" s="25"/>
      <c r="BT768" s="25"/>
      <c r="BU768" s="25"/>
      <c r="BV768" s="25"/>
      <c r="BW768" s="25"/>
      <c r="BX768" s="25"/>
      <c r="BY768" s="25"/>
      <c r="BZ768" s="25"/>
      <c r="CA768" s="25"/>
      <c r="CB768" s="25"/>
      <c r="CC768" s="25"/>
      <c r="CD768" s="25"/>
      <c r="CE768" s="25"/>
      <c r="CF768" s="25"/>
      <c r="CG768" s="25"/>
      <c r="CH768" s="25"/>
      <c r="CI768" s="25"/>
    </row>
    <row r="769" spans="1:87" ht="14">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c r="AH769" s="25"/>
      <c r="AI769" s="25"/>
      <c r="AJ769" s="25"/>
      <c r="AK769" s="25"/>
      <c r="AL769" s="25"/>
      <c r="AM769" s="25"/>
      <c r="AN769" s="25"/>
      <c r="AO769" s="25"/>
      <c r="AP769" s="25"/>
      <c r="AQ769" s="25"/>
      <c r="AR769" s="25"/>
      <c r="AS769" s="25"/>
      <c r="AT769" s="25"/>
      <c r="AU769" s="25"/>
      <c r="AV769" s="25"/>
      <c r="AW769" s="25"/>
      <c r="AX769" s="25"/>
      <c r="AY769" s="25"/>
      <c r="AZ769" s="25"/>
      <c r="BA769" s="25"/>
      <c r="BB769" s="25"/>
      <c r="BC769" s="25"/>
      <c r="BD769" s="25"/>
      <c r="BE769" s="25"/>
      <c r="BF769" s="25"/>
      <c r="BG769" s="25"/>
      <c r="BH769" s="25"/>
      <c r="BI769" s="25"/>
      <c r="BJ769" s="25"/>
      <c r="BK769" s="25"/>
      <c r="BL769" s="25"/>
      <c r="BM769" s="25"/>
      <c r="BN769" s="25"/>
      <c r="BO769" s="25"/>
      <c r="BP769" s="25"/>
      <c r="BQ769" s="25"/>
      <c r="BR769" s="25"/>
      <c r="BS769" s="25"/>
      <c r="BT769" s="25"/>
      <c r="BU769" s="25"/>
      <c r="BV769" s="25"/>
      <c r="BW769" s="25"/>
      <c r="BX769" s="25"/>
      <c r="BY769" s="25"/>
      <c r="BZ769" s="25"/>
      <c r="CA769" s="25"/>
      <c r="CB769" s="25"/>
      <c r="CC769" s="25"/>
      <c r="CD769" s="25"/>
      <c r="CE769" s="25"/>
      <c r="CF769" s="25"/>
      <c r="CG769" s="25"/>
      <c r="CH769" s="25"/>
      <c r="CI769" s="25"/>
    </row>
    <row r="770" spans="1:87" ht="14">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c r="AH770" s="25"/>
      <c r="AI770" s="25"/>
      <c r="AJ770" s="25"/>
      <c r="AK770" s="25"/>
      <c r="AL770" s="25"/>
      <c r="AM770" s="25"/>
      <c r="AN770" s="25"/>
      <c r="AO770" s="25"/>
      <c r="AP770" s="25"/>
      <c r="AQ770" s="25"/>
      <c r="AR770" s="25"/>
      <c r="AS770" s="25"/>
      <c r="AT770" s="25"/>
      <c r="AU770" s="25"/>
      <c r="AV770" s="25"/>
      <c r="AW770" s="25"/>
      <c r="AX770" s="25"/>
      <c r="AY770" s="25"/>
      <c r="AZ770" s="25"/>
      <c r="BA770" s="25"/>
      <c r="BB770" s="25"/>
      <c r="BC770" s="25"/>
      <c r="BD770" s="25"/>
      <c r="BE770" s="25"/>
      <c r="BF770" s="25"/>
      <c r="BG770" s="25"/>
      <c r="BH770" s="25"/>
      <c r="BI770" s="25"/>
      <c r="BJ770" s="25"/>
      <c r="BK770" s="25"/>
      <c r="BL770" s="25"/>
      <c r="BM770" s="25"/>
      <c r="BN770" s="25"/>
      <c r="BO770" s="25"/>
      <c r="BP770" s="25"/>
      <c r="BQ770" s="25"/>
      <c r="BR770" s="25"/>
      <c r="BS770" s="25"/>
      <c r="BT770" s="25"/>
      <c r="BU770" s="25"/>
      <c r="BV770" s="25"/>
      <c r="BW770" s="25"/>
      <c r="BX770" s="25"/>
      <c r="BY770" s="25"/>
      <c r="BZ770" s="25"/>
      <c r="CA770" s="25"/>
      <c r="CB770" s="25"/>
      <c r="CC770" s="25"/>
      <c r="CD770" s="25"/>
      <c r="CE770" s="25"/>
      <c r="CF770" s="25"/>
      <c r="CG770" s="25"/>
      <c r="CH770" s="25"/>
      <c r="CI770" s="25"/>
    </row>
    <row r="771" spans="1:87" ht="14">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c r="AH771" s="25"/>
      <c r="AI771" s="25"/>
      <c r="AJ771" s="25"/>
      <c r="AK771" s="25"/>
      <c r="AL771" s="25"/>
      <c r="AM771" s="25"/>
      <c r="AN771" s="25"/>
      <c r="AO771" s="25"/>
      <c r="AP771" s="25"/>
      <c r="AQ771" s="25"/>
      <c r="AR771" s="25"/>
      <c r="AS771" s="25"/>
      <c r="AT771" s="25"/>
      <c r="AU771" s="25"/>
      <c r="AV771" s="25"/>
      <c r="AW771" s="25"/>
      <c r="AX771" s="25"/>
      <c r="AY771" s="25"/>
      <c r="AZ771" s="25"/>
      <c r="BA771" s="25"/>
      <c r="BB771" s="25"/>
      <c r="BC771" s="25"/>
      <c r="BD771" s="25"/>
      <c r="BE771" s="25"/>
      <c r="BF771" s="25"/>
      <c r="BG771" s="25"/>
      <c r="BH771" s="25"/>
      <c r="BI771" s="25"/>
      <c r="BJ771" s="25"/>
      <c r="BK771" s="25"/>
      <c r="BL771" s="25"/>
      <c r="BM771" s="25"/>
      <c r="BN771" s="25"/>
      <c r="BO771" s="25"/>
      <c r="BP771" s="25"/>
      <c r="BQ771" s="25"/>
      <c r="BR771" s="25"/>
      <c r="BS771" s="25"/>
      <c r="BT771" s="25"/>
      <c r="BU771" s="25"/>
      <c r="BV771" s="25"/>
      <c r="BW771" s="25"/>
      <c r="BX771" s="25"/>
      <c r="BY771" s="25"/>
      <c r="BZ771" s="25"/>
      <c r="CA771" s="25"/>
      <c r="CB771" s="25"/>
      <c r="CC771" s="25"/>
      <c r="CD771" s="25"/>
      <c r="CE771" s="25"/>
      <c r="CF771" s="25"/>
      <c r="CG771" s="25"/>
      <c r="CH771" s="25"/>
      <c r="CI771" s="25"/>
    </row>
    <row r="772" spans="1:87" ht="14">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c r="AH772" s="25"/>
      <c r="AI772" s="25"/>
      <c r="AJ772" s="25"/>
      <c r="AK772" s="25"/>
      <c r="AL772" s="25"/>
      <c r="AM772" s="25"/>
      <c r="AN772" s="25"/>
      <c r="AO772" s="25"/>
      <c r="AP772" s="25"/>
      <c r="AQ772" s="25"/>
      <c r="AR772" s="25"/>
      <c r="AS772" s="25"/>
      <c r="AT772" s="25"/>
      <c r="AU772" s="25"/>
      <c r="AV772" s="25"/>
      <c r="AW772" s="25"/>
      <c r="AX772" s="25"/>
      <c r="AY772" s="25"/>
      <c r="AZ772" s="25"/>
      <c r="BA772" s="25"/>
      <c r="BB772" s="25"/>
      <c r="BC772" s="25"/>
      <c r="BD772" s="25"/>
      <c r="BE772" s="25"/>
      <c r="BF772" s="25"/>
      <c r="BG772" s="25"/>
      <c r="BH772" s="25"/>
      <c r="BI772" s="25"/>
      <c r="BJ772" s="25"/>
      <c r="BK772" s="25"/>
      <c r="BL772" s="25"/>
      <c r="BM772" s="25"/>
      <c r="BN772" s="25"/>
      <c r="BO772" s="25"/>
      <c r="BP772" s="25"/>
      <c r="BQ772" s="25"/>
      <c r="BR772" s="25"/>
      <c r="BS772" s="25"/>
      <c r="BT772" s="25"/>
      <c r="BU772" s="25"/>
      <c r="BV772" s="25"/>
      <c r="BW772" s="25"/>
      <c r="BX772" s="25"/>
      <c r="BY772" s="25"/>
      <c r="BZ772" s="25"/>
      <c r="CA772" s="25"/>
      <c r="CB772" s="25"/>
      <c r="CC772" s="25"/>
      <c r="CD772" s="25"/>
      <c r="CE772" s="25"/>
      <c r="CF772" s="25"/>
      <c r="CG772" s="25"/>
      <c r="CH772" s="25"/>
      <c r="CI772" s="25"/>
    </row>
    <row r="773" spans="1:87" ht="14">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c r="AH773" s="25"/>
      <c r="AI773" s="25"/>
      <c r="AJ773" s="25"/>
      <c r="AK773" s="25"/>
      <c r="AL773" s="25"/>
      <c r="AM773" s="25"/>
      <c r="AN773" s="25"/>
      <c r="AO773" s="25"/>
      <c r="AP773" s="25"/>
      <c r="AQ773" s="25"/>
      <c r="AR773" s="25"/>
      <c r="AS773" s="25"/>
      <c r="AT773" s="25"/>
      <c r="AU773" s="25"/>
      <c r="AV773" s="25"/>
      <c r="AW773" s="25"/>
      <c r="AX773" s="25"/>
      <c r="AY773" s="25"/>
      <c r="AZ773" s="25"/>
      <c r="BA773" s="25"/>
      <c r="BB773" s="25"/>
      <c r="BC773" s="25"/>
      <c r="BD773" s="25"/>
      <c r="BE773" s="25"/>
      <c r="BF773" s="25"/>
      <c r="BG773" s="25"/>
      <c r="BH773" s="25"/>
      <c r="BI773" s="25"/>
      <c r="BJ773" s="25"/>
      <c r="BK773" s="25"/>
      <c r="BL773" s="25"/>
      <c r="BM773" s="25"/>
      <c r="BN773" s="25"/>
      <c r="BO773" s="25"/>
      <c r="BP773" s="25"/>
      <c r="BQ773" s="25"/>
      <c r="BR773" s="25"/>
      <c r="BS773" s="25"/>
      <c r="BT773" s="25"/>
      <c r="BU773" s="25"/>
      <c r="BV773" s="25"/>
      <c r="BW773" s="25"/>
      <c r="BX773" s="25"/>
      <c r="BY773" s="25"/>
      <c r="BZ773" s="25"/>
      <c r="CA773" s="25"/>
      <c r="CB773" s="25"/>
      <c r="CC773" s="25"/>
      <c r="CD773" s="25"/>
      <c r="CE773" s="25"/>
      <c r="CF773" s="25"/>
      <c r="CG773" s="25"/>
      <c r="CH773" s="25"/>
      <c r="CI773" s="25"/>
    </row>
    <row r="774" spans="1:87" ht="1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c r="AH774" s="25"/>
      <c r="AI774" s="25"/>
      <c r="AJ774" s="25"/>
      <c r="AK774" s="25"/>
      <c r="AL774" s="25"/>
      <c r="AM774" s="25"/>
      <c r="AN774" s="25"/>
      <c r="AO774" s="25"/>
      <c r="AP774" s="25"/>
      <c r="AQ774" s="25"/>
      <c r="AR774" s="25"/>
      <c r="AS774" s="25"/>
      <c r="AT774" s="25"/>
      <c r="AU774" s="25"/>
      <c r="AV774" s="25"/>
      <c r="AW774" s="25"/>
      <c r="AX774" s="25"/>
      <c r="AY774" s="25"/>
      <c r="AZ774" s="25"/>
      <c r="BA774" s="25"/>
      <c r="BB774" s="25"/>
      <c r="BC774" s="25"/>
      <c r="BD774" s="25"/>
      <c r="BE774" s="25"/>
      <c r="BF774" s="25"/>
      <c r="BG774" s="25"/>
      <c r="BH774" s="25"/>
      <c r="BI774" s="25"/>
      <c r="BJ774" s="25"/>
      <c r="BK774" s="25"/>
      <c r="BL774" s="25"/>
      <c r="BM774" s="25"/>
      <c r="BN774" s="25"/>
      <c r="BO774" s="25"/>
      <c r="BP774" s="25"/>
      <c r="BQ774" s="25"/>
      <c r="BR774" s="25"/>
      <c r="BS774" s="25"/>
      <c r="BT774" s="25"/>
      <c r="BU774" s="25"/>
      <c r="BV774" s="25"/>
      <c r="BW774" s="25"/>
      <c r="BX774" s="25"/>
      <c r="BY774" s="25"/>
      <c r="BZ774" s="25"/>
      <c r="CA774" s="25"/>
      <c r="CB774" s="25"/>
      <c r="CC774" s="25"/>
      <c r="CD774" s="25"/>
      <c r="CE774" s="25"/>
      <c r="CF774" s="25"/>
      <c r="CG774" s="25"/>
      <c r="CH774" s="25"/>
      <c r="CI774" s="25"/>
    </row>
    <row r="775" spans="1:87" ht="14">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c r="AH775" s="25"/>
      <c r="AI775" s="25"/>
      <c r="AJ775" s="25"/>
      <c r="AK775" s="25"/>
      <c r="AL775" s="25"/>
      <c r="AM775" s="25"/>
      <c r="AN775" s="25"/>
      <c r="AO775" s="25"/>
      <c r="AP775" s="25"/>
      <c r="AQ775" s="25"/>
      <c r="AR775" s="25"/>
      <c r="AS775" s="25"/>
      <c r="AT775" s="25"/>
      <c r="AU775" s="25"/>
      <c r="AV775" s="25"/>
      <c r="AW775" s="25"/>
      <c r="AX775" s="25"/>
      <c r="AY775" s="25"/>
      <c r="AZ775" s="25"/>
      <c r="BA775" s="25"/>
      <c r="BB775" s="25"/>
      <c r="BC775" s="25"/>
      <c r="BD775" s="25"/>
      <c r="BE775" s="25"/>
      <c r="BF775" s="25"/>
      <c r="BG775" s="25"/>
      <c r="BH775" s="25"/>
      <c r="BI775" s="25"/>
      <c r="BJ775" s="25"/>
      <c r="BK775" s="25"/>
      <c r="BL775" s="25"/>
      <c r="BM775" s="25"/>
      <c r="BN775" s="25"/>
      <c r="BO775" s="25"/>
      <c r="BP775" s="25"/>
      <c r="BQ775" s="25"/>
      <c r="BR775" s="25"/>
      <c r="BS775" s="25"/>
      <c r="BT775" s="25"/>
      <c r="BU775" s="25"/>
      <c r="BV775" s="25"/>
      <c r="BW775" s="25"/>
      <c r="BX775" s="25"/>
      <c r="BY775" s="25"/>
      <c r="BZ775" s="25"/>
      <c r="CA775" s="25"/>
      <c r="CB775" s="25"/>
      <c r="CC775" s="25"/>
      <c r="CD775" s="25"/>
      <c r="CE775" s="25"/>
      <c r="CF775" s="25"/>
      <c r="CG775" s="25"/>
      <c r="CH775" s="25"/>
      <c r="CI775" s="25"/>
    </row>
    <row r="776" spans="1:87" ht="14">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c r="AE776" s="25"/>
      <c r="AF776" s="25"/>
      <c r="AG776" s="25"/>
      <c r="AH776" s="25"/>
      <c r="AI776" s="25"/>
      <c r="AJ776" s="25"/>
      <c r="AK776" s="25"/>
      <c r="AL776" s="25"/>
      <c r="AM776" s="25"/>
      <c r="AN776" s="25"/>
      <c r="AO776" s="25"/>
      <c r="AP776" s="25"/>
      <c r="AQ776" s="25"/>
      <c r="AR776" s="25"/>
      <c r="AS776" s="25"/>
      <c r="AT776" s="25"/>
      <c r="AU776" s="25"/>
      <c r="AV776" s="25"/>
      <c r="AW776" s="25"/>
      <c r="AX776" s="25"/>
      <c r="AY776" s="25"/>
      <c r="AZ776" s="25"/>
      <c r="BA776" s="25"/>
      <c r="BB776" s="25"/>
      <c r="BC776" s="25"/>
      <c r="BD776" s="25"/>
      <c r="BE776" s="25"/>
      <c r="BF776" s="25"/>
      <c r="BG776" s="25"/>
      <c r="BH776" s="25"/>
      <c r="BI776" s="25"/>
      <c r="BJ776" s="25"/>
      <c r="BK776" s="25"/>
      <c r="BL776" s="25"/>
      <c r="BM776" s="25"/>
      <c r="BN776" s="25"/>
      <c r="BO776" s="25"/>
      <c r="BP776" s="25"/>
      <c r="BQ776" s="25"/>
      <c r="BR776" s="25"/>
      <c r="BS776" s="25"/>
      <c r="BT776" s="25"/>
      <c r="BU776" s="25"/>
      <c r="BV776" s="25"/>
      <c r="BW776" s="25"/>
      <c r="BX776" s="25"/>
      <c r="BY776" s="25"/>
      <c r="BZ776" s="25"/>
      <c r="CA776" s="25"/>
      <c r="CB776" s="25"/>
      <c r="CC776" s="25"/>
      <c r="CD776" s="25"/>
      <c r="CE776" s="25"/>
      <c r="CF776" s="25"/>
      <c r="CG776" s="25"/>
      <c r="CH776" s="25"/>
      <c r="CI776" s="25"/>
    </row>
    <row r="777" spans="1:87" ht="14">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c r="AE777" s="25"/>
      <c r="AF777" s="25"/>
      <c r="AG777" s="25"/>
      <c r="AH777" s="25"/>
      <c r="AI777" s="25"/>
      <c r="AJ777" s="25"/>
      <c r="AK777" s="25"/>
      <c r="AL777" s="25"/>
      <c r="AM777" s="25"/>
      <c r="AN777" s="25"/>
      <c r="AO777" s="25"/>
      <c r="AP777" s="25"/>
      <c r="AQ777" s="25"/>
      <c r="AR777" s="25"/>
      <c r="AS777" s="25"/>
      <c r="AT777" s="25"/>
      <c r="AU777" s="25"/>
      <c r="AV777" s="25"/>
      <c r="AW777" s="25"/>
      <c r="AX777" s="25"/>
      <c r="AY777" s="25"/>
      <c r="AZ777" s="25"/>
      <c r="BA777" s="25"/>
      <c r="BB777" s="25"/>
      <c r="BC777" s="25"/>
      <c r="BD777" s="25"/>
      <c r="BE777" s="25"/>
      <c r="BF777" s="25"/>
      <c r="BG777" s="25"/>
      <c r="BH777" s="25"/>
      <c r="BI777" s="25"/>
      <c r="BJ777" s="25"/>
      <c r="BK777" s="25"/>
      <c r="BL777" s="25"/>
      <c r="BM777" s="25"/>
      <c r="BN777" s="25"/>
      <c r="BO777" s="25"/>
      <c r="BP777" s="25"/>
      <c r="BQ777" s="25"/>
      <c r="BR777" s="25"/>
      <c r="BS777" s="25"/>
      <c r="BT777" s="25"/>
      <c r="BU777" s="25"/>
      <c r="BV777" s="25"/>
      <c r="BW777" s="25"/>
      <c r="BX777" s="25"/>
      <c r="BY777" s="25"/>
      <c r="BZ777" s="25"/>
      <c r="CA777" s="25"/>
      <c r="CB777" s="25"/>
      <c r="CC777" s="25"/>
      <c r="CD777" s="25"/>
      <c r="CE777" s="25"/>
      <c r="CF777" s="25"/>
      <c r="CG777" s="25"/>
      <c r="CH777" s="25"/>
      <c r="CI777" s="25"/>
    </row>
    <row r="778" spans="1:87" ht="14">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c r="AE778" s="25"/>
      <c r="AF778" s="25"/>
      <c r="AG778" s="25"/>
      <c r="AH778" s="25"/>
      <c r="AI778" s="25"/>
      <c r="AJ778" s="25"/>
      <c r="AK778" s="25"/>
      <c r="AL778" s="25"/>
      <c r="AM778" s="25"/>
      <c r="AN778" s="25"/>
      <c r="AO778" s="25"/>
      <c r="AP778" s="25"/>
      <c r="AQ778" s="25"/>
      <c r="AR778" s="25"/>
      <c r="AS778" s="25"/>
      <c r="AT778" s="25"/>
      <c r="AU778" s="25"/>
      <c r="AV778" s="25"/>
      <c r="AW778" s="25"/>
      <c r="AX778" s="25"/>
      <c r="AY778" s="25"/>
      <c r="AZ778" s="25"/>
      <c r="BA778" s="25"/>
      <c r="BB778" s="25"/>
      <c r="BC778" s="25"/>
      <c r="BD778" s="25"/>
      <c r="BE778" s="25"/>
      <c r="BF778" s="25"/>
      <c r="BG778" s="25"/>
      <c r="BH778" s="25"/>
      <c r="BI778" s="25"/>
      <c r="BJ778" s="25"/>
      <c r="BK778" s="25"/>
      <c r="BL778" s="25"/>
      <c r="BM778" s="25"/>
      <c r="BN778" s="25"/>
      <c r="BO778" s="25"/>
      <c r="BP778" s="25"/>
      <c r="BQ778" s="25"/>
      <c r="BR778" s="25"/>
      <c r="BS778" s="25"/>
      <c r="BT778" s="25"/>
      <c r="BU778" s="25"/>
      <c r="BV778" s="25"/>
      <c r="BW778" s="25"/>
      <c r="BX778" s="25"/>
      <c r="BY778" s="25"/>
      <c r="BZ778" s="25"/>
      <c r="CA778" s="25"/>
      <c r="CB778" s="25"/>
      <c r="CC778" s="25"/>
      <c r="CD778" s="25"/>
      <c r="CE778" s="25"/>
      <c r="CF778" s="25"/>
      <c r="CG778" s="25"/>
      <c r="CH778" s="25"/>
      <c r="CI778" s="25"/>
    </row>
    <row r="779" spans="1:87" ht="14">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c r="AE779" s="25"/>
      <c r="AF779" s="25"/>
      <c r="AG779" s="25"/>
      <c r="AH779" s="25"/>
      <c r="AI779" s="25"/>
      <c r="AJ779" s="25"/>
      <c r="AK779" s="25"/>
      <c r="AL779" s="25"/>
      <c r="AM779" s="25"/>
      <c r="AN779" s="25"/>
      <c r="AO779" s="25"/>
      <c r="AP779" s="25"/>
      <c r="AQ779" s="25"/>
      <c r="AR779" s="25"/>
      <c r="AS779" s="25"/>
      <c r="AT779" s="25"/>
      <c r="AU779" s="25"/>
      <c r="AV779" s="25"/>
      <c r="AW779" s="25"/>
      <c r="AX779" s="25"/>
      <c r="AY779" s="25"/>
      <c r="AZ779" s="25"/>
      <c r="BA779" s="25"/>
      <c r="BB779" s="25"/>
      <c r="BC779" s="25"/>
      <c r="BD779" s="25"/>
      <c r="BE779" s="25"/>
      <c r="BF779" s="25"/>
      <c r="BG779" s="25"/>
      <c r="BH779" s="25"/>
      <c r="BI779" s="25"/>
      <c r="BJ779" s="25"/>
      <c r="BK779" s="25"/>
      <c r="BL779" s="25"/>
      <c r="BM779" s="25"/>
      <c r="BN779" s="25"/>
      <c r="BO779" s="25"/>
      <c r="BP779" s="25"/>
      <c r="BQ779" s="25"/>
      <c r="BR779" s="25"/>
      <c r="BS779" s="25"/>
      <c r="BT779" s="25"/>
      <c r="BU779" s="25"/>
      <c r="BV779" s="25"/>
      <c r="BW779" s="25"/>
      <c r="BX779" s="25"/>
      <c r="BY779" s="25"/>
      <c r="BZ779" s="25"/>
      <c r="CA779" s="25"/>
      <c r="CB779" s="25"/>
      <c r="CC779" s="25"/>
      <c r="CD779" s="25"/>
      <c r="CE779" s="25"/>
      <c r="CF779" s="25"/>
      <c r="CG779" s="25"/>
      <c r="CH779" s="25"/>
      <c r="CI779" s="25"/>
    </row>
    <row r="780" spans="1:87" ht="14">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c r="AE780" s="25"/>
      <c r="AF780" s="25"/>
      <c r="AG780" s="25"/>
      <c r="AH780" s="25"/>
      <c r="AI780" s="25"/>
      <c r="AJ780" s="25"/>
      <c r="AK780" s="25"/>
      <c r="AL780" s="25"/>
      <c r="AM780" s="25"/>
      <c r="AN780" s="25"/>
      <c r="AO780" s="25"/>
      <c r="AP780" s="25"/>
      <c r="AQ780" s="25"/>
      <c r="AR780" s="25"/>
      <c r="AS780" s="25"/>
      <c r="AT780" s="25"/>
      <c r="AU780" s="25"/>
      <c r="AV780" s="25"/>
      <c r="AW780" s="25"/>
      <c r="AX780" s="25"/>
      <c r="AY780" s="25"/>
      <c r="AZ780" s="25"/>
      <c r="BA780" s="25"/>
      <c r="BB780" s="25"/>
      <c r="BC780" s="25"/>
      <c r="BD780" s="25"/>
      <c r="BE780" s="25"/>
      <c r="BF780" s="25"/>
      <c r="BG780" s="25"/>
      <c r="BH780" s="25"/>
      <c r="BI780" s="25"/>
      <c r="BJ780" s="25"/>
      <c r="BK780" s="25"/>
      <c r="BL780" s="25"/>
      <c r="BM780" s="25"/>
      <c r="BN780" s="25"/>
      <c r="BO780" s="25"/>
      <c r="BP780" s="25"/>
      <c r="BQ780" s="25"/>
      <c r="BR780" s="25"/>
      <c r="BS780" s="25"/>
      <c r="BT780" s="25"/>
      <c r="BU780" s="25"/>
      <c r="BV780" s="25"/>
      <c r="BW780" s="25"/>
      <c r="BX780" s="25"/>
      <c r="BY780" s="25"/>
      <c r="BZ780" s="25"/>
      <c r="CA780" s="25"/>
      <c r="CB780" s="25"/>
      <c r="CC780" s="25"/>
      <c r="CD780" s="25"/>
      <c r="CE780" s="25"/>
      <c r="CF780" s="25"/>
      <c r="CG780" s="25"/>
      <c r="CH780" s="25"/>
      <c r="CI780" s="25"/>
    </row>
    <row r="781" spans="1:87" ht="14">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c r="AE781" s="25"/>
      <c r="AF781" s="25"/>
      <c r="AG781" s="25"/>
      <c r="AH781" s="25"/>
      <c r="AI781" s="25"/>
      <c r="AJ781" s="25"/>
      <c r="AK781" s="25"/>
      <c r="AL781" s="25"/>
      <c r="AM781" s="25"/>
      <c r="AN781" s="25"/>
      <c r="AO781" s="25"/>
      <c r="AP781" s="25"/>
      <c r="AQ781" s="25"/>
      <c r="AR781" s="25"/>
      <c r="AS781" s="25"/>
      <c r="AT781" s="25"/>
      <c r="AU781" s="25"/>
      <c r="AV781" s="25"/>
      <c r="AW781" s="25"/>
      <c r="AX781" s="25"/>
      <c r="AY781" s="25"/>
      <c r="AZ781" s="25"/>
      <c r="BA781" s="25"/>
      <c r="BB781" s="25"/>
      <c r="BC781" s="25"/>
      <c r="BD781" s="25"/>
      <c r="BE781" s="25"/>
      <c r="BF781" s="25"/>
      <c r="BG781" s="25"/>
      <c r="BH781" s="25"/>
      <c r="BI781" s="25"/>
      <c r="BJ781" s="25"/>
      <c r="BK781" s="25"/>
      <c r="BL781" s="25"/>
      <c r="BM781" s="25"/>
      <c r="BN781" s="25"/>
      <c r="BO781" s="25"/>
      <c r="BP781" s="25"/>
      <c r="BQ781" s="25"/>
      <c r="BR781" s="25"/>
      <c r="BS781" s="25"/>
      <c r="BT781" s="25"/>
      <c r="BU781" s="25"/>
      <c r="BV781" s="25"/>
      <c r="BW781" s="25"/>
      <c r="BX781" s="25"/>
      <c r="BY781" s="25"/>
      <c r="BZ781" s="25"/>
      <c r="CA781" s="25"/>
      <c r="CB781" s="25"/>
      <c r="CC781" s="25"/>
      <c r="CD781" s="25"/>
      <c r="CE781" s="25"/>
      <c r="CF781" s="25"/>
      <c r="CG781" s="25"/>
      <c r="CH781" s="25"/>
      <c r="CI781" s="25"/>
    </row>
    <row r="782" spans="1:87" ht="14">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c r="AE782" s="25"/>
      <c r="AF782" s="25"/>
      <c r="AG782" s="25"/>
      <c r="AH782" s="25"/>
      <c r="AI782" s="25"/>
      <c r="AJ782" s="25"/>
      <c r="AK782" s="25"/>
      <c r="AL782" s="25"/>
      <c r="AM782" s="25"/>
      <c r="AN782" s="25"/>
      <c r="AO782" s="25"/>
      <c r="AP782" s="25"/>
      <c r="AQ782" s="25"/>
      <c r="AR782" s="25"/>
      <c r="AS782" s="25"/>
      <c r="AT782" s="25"/>
      <c r="AU782" s="25"/>
      <c r="AV782" s="25"/>
      <c r="AW782" s="25"/>
      <c r="AX782" s="25"/>
      <c r="AY782" s="25"/>
      <c r="AZ782" s="25"/>
      <c r="BA782" s="25"/>
      <c r="BB782" s="25"/>
      <c r="BC782" s="25"/>
      <c r="BD782" s="25"/>
      <c r="BE782" s="25"/>
      <c r="BF782" s="25"/>
      <c r="BG782" s="25"/>
      <c r="BH782" s="25"/>
      <c r="BI782" s="25"/>
      <c r="BJ782" s="25"/>
      <c r="BK782" s="25"/>
      <c r="BL782" s="25"/>
      <c r="BM782" s="25"/>
      <c r="BN782" s="25"/>
      <c r="BO782" s="25"/>
      <c r="BP782" s="25"/>
      <c r="BQ782" s="25"/>
      <c r="BR782" s="25"/>
      <c r="BS782" s="25"/>
      <c r="BT782" s="25"/>
      <c r="BU782" s="25"/>
      <c r="BV782" s="25"/>
      <c r="BW782" s="25"/>
      <c r="BX782" s="25"/>
      <c r="BY782" s="25"/>
      <c r="BZ782" s="25"/>
      <c r="CA782" s="25"/>
      <c r="CB782" s="25"/>
      <c r="CC782" s="25"/>
      <c r="CD782" s="25"/>
      <c r="CE782" s="25"/>
      <c r="CF782" s="25"/>
      <c r="CG782" s="25"/>
      <c r="CH782" s="25"/>
      <c r="CI782" s="25"/>
    </row>
    <row r="783" spans="1:87" ht="14">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c r="AE783" s="25"/>
      <c r="AF783" s="25"/>
      <c r="AG783" s="25"/>
      <c r="AH783" s="25"/>
      <c r="AI783" s="25"/>
      <c r="AJ783" s="25"/>
      <c r="AK783" s="25"/>
      <c r="AL783" s="25"/>
      <c r="AM783" s="25"/>
      <c r="AN783" s="25"/>
      <c r="AO783" s="25"/>
      <c r="AP783" s="25"/>
      <c r="AQ783" s="25"/>
      <c r="AR783" s="25"/>
      <c r="AS783" s="25"/>
      <c r="AT783" s="25"/>
      <c r="AU783" s="25"/>
      <c r="AV783" s="25"/>
      <c r="AW783" s="25"/>
      <c r="AX783" s="25"/>
      <c r="AY783" s="25"/>
      <c r="AZ783" s="25"/>
      <c r="BA783" s="25"/>
      <c r="BB783" s="25"/>
      <c r="BC783" s="25"/>
      <c r="BD783" s="25"/>
      <c r="BE783" s="25"/>
      <c r="BF783" s="25"/>
      <c r="BG783" s="25"/>
      <c r="BH783" s="25"/>
      <c r="BI783" s="25"/>
      <c r="BJ783" s="25"/>
      <c r="BK783" s="25"/>
      <c r="BL783" s="25"/>
      <c r="BM783" s="25"/>
      <c r="BN783" s="25"/>
      <c r="BO783" s="25"/>
      <c r="BP783" s="25"/>
      <c r="BQ783" s="25"/>
      <c r="BR783" s="25"/>
      <c r="BS783" s="25"/>
      <c r="BT783" s="25"/>
      <c r="BU783" s="25"/>
      <c r="BV783" s="25"/>
      <c r="BW783" s="25"/>
      <c r="BX783" s="25"/>
      <c r="BY783" s="25"/>
      <c r="BZ783" s="25"/>
      <c r="CA783" s="25"/>
      <c r="CB783" s="25"/>
      <c r="CC783" s="25"/>
      <c r="CD783" s="25"/>
      <c r="CE783" s="25"/>
      <c r="CF783" s="25"/>
      <c r="CG783" s="25"/>
      <c r="CH783" s="25"/>
      <c r="CI783" s="25"/>
    </row>
    <row r="784" spans="1:87" ht="1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c r="AE784" s="25"/>
      <c r="AF784" s="25"/>
      <c r="AG784" s="25"/>
      <c r="AH784" s="25"/>
      <c r="AI784" s="25"/>
      <c r="AJ784" s="25"/>
      <c r="AK784" s="25"/>
      <c r="AL784" s="25"/>
      <c r="AM784" s="25"/>
      <c r="AN784" s="25"/>
      <c r="AO784" s="25"/>
      <c r="AP784" s="25"/>
      <c r="AQ784" s="25"/>
      <c r="AR784" s="25"/>
      <c r="AS784" s="25"/>
      <c r="AT784" s="25"/>
      <c r="AU784" s="25"/>
      <c r="AV784" s="25"/>
      <c r="AW784" s="25"/>
      <c r="AX784" s="25"/>
      <c r="AY784" s="25"/>
      <c r="AZ784" s="25"/>
      <c r="BA784" s="25"/>
      <c r="BB784" s="25"/>
      <c r="BC784" s="25"/>
      <c r="BD784" s="25"/>
      <c r="BE784" s="25"/>
      <c r="BF784" s="25"/>
      <c r="BG784" s="25"/>
      <c r="BH784" s="25"/>
      <c r="BI784" s="25"/>
      <c r="BJ784" s="25"/>
      <c r="BK784" s="25"/>
      <c r="BL784" s="25"/>
      <c r="BM784" s="25"/>
      <c r="BN784" s="25"/>
      <c r="BO784" s="25"/>
      <c r="BP784" s="25"/>
      <c r="BQ784" s="25"/>
      <c r="BR784" s="25"/>
      <c r="BS784" s="25"/>
      <c r="BT784" s="25"/>
      <c r="BU784" s="25"/>
      <c r="BV784" s="25"/>
      <c r="BW784" s="25"/>
      <c r="BX784" s="25"/>
      <c r="BY784" s="25"/>
      <c r="BZ784" s="25"/>
      <c r="CA784" s="25"/>
      <c r="CB784" s="25"/>
      <c r="CC784" s="25"/>
      <c r="CD784" s="25"/>
      <c r="CE784" s="25"/>
      <c r="CF784" s="25"/>
      <c r="CG784" s="25"/>
      <c r="CH784" s="25"/>
      <c r="CI784" s="25"/>
    </row>
    <row r="785" spans="1:87" ht="14">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c r="AE785" s="25"/>
      <c r="AF785" s="25"/>
      <c r="AG785" s="25"/>
      <c r="AH785" s="25"/>
      <c r="AI785" s="25"/>
      <c r="AJ785" s="25"/>
      <c r="AK785" s="25"/>
      <c r="AL785" s="25"/>
      <c r="AM785" s="25"/>
      <c r="AN785" s="25"/>
      <c r="AO785" s="25"/>
      <c r="AP785" s="25"/>
      <c r="AQ785" s="25"/>
      <c r="AR785" s="25"/>
      <c r="AS785" s="25"/>
      <c r="AT785" s="25"/>
      <c r="AU785" s="25"/>
      <c r="AV785" s="25"/>
      <c r="AW785" s="25"/>
      <c r="AX785" s="25"/>
      <c r="AY785" s="25"/>
      <c r="AZ785" s="25"/>
      <c r="BA785" s="25"/>
      <c r="BB785" s="25"/>
      <c r="BC785" s="25"/>
      <c r="BD785" s="25"/>
      <c r="BE785" s="25"/>
      <c r="BF785" s="25"/>
      <c r="BG785" s="25"/>
      <c r="BH785" s="25"/>
      <c r="BI785" s="25"/>
      <c r="BJ785" s="25"/>
      <c r="BK785" s="25"/>
      <c r="BL785" s="25"/>
      <c r="BM785" s="25"/>
      <c r="BN785" s="25"/>
      <c r="BO785" s="25"/>
      <c r="BP785" s="25"/>
      <c r="BQ785" s="25"/>
      <c r="BR785" s="25"/>
      <c r="BS785" s="25"/>
      <c r="BT785" s="25"/>
      <c r="BU785" s="25"/>
      <c r="BV785" s="25"/>
      <c r="BW785" s="25"/>
      <c r="BX785" s="25"/>
      <c r="BY785" s="25"/>
      <c r="BZ785" s="25"/>
      <c r="CA785" s="25"/>
      <c r="CB785" s="25"/>
      <c r="CC785" s="25"/>
      <c r="CD785" s="25"/>
      <c r="CE785" s="25"/>
      <c r="CF785" s="25"/>
      <c r="CG785" s="25"/>
      <c r="CH785" s="25"/>
      <c r="CI785" s="25"/>
    </row>
    <row r="786" spans="1:87" ht="14">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c r="AE786" s="25"/>
      <c r="AF786" s="25"/>
      <c r="AG786" s="25"/>
      <c r="AH786" s="25"/>
      <c r="AI786" s="25"/>
      <c r="AJ786" s="25"/>
      <c r="AK786" s="25"/>
      <c r="AL786" s="25"/>
      <c r="AM786" s="25"/>
      <c r="AN786" s="25"/>
      <c r="AO786" s="25"/>
      <c r="AP786" s="25"/>
      <c r="AQ786" s="25"/>
      <c r="AR786" s="25"/>
      <c r="AS786" s="25"/>
      <c r="AT786" s="25"/>
      <c r="AU786" s="25"/>
      <c r="AV786" s="25"/>
      <c r="AW786" s="25"/>
      <c r="AX786" s="25"/>
      <c r="AY786" s="25"/>
      <c r="AZ786" s="25"/>
      <c r="BA786" s="25"/>
      <c r="BB786" s="25"/>
      <c r="BC786" s="25"/>
      <c r="BD786" s="25"/>
      <c r="BE786" s="25"/>
      <c r="BF786" s="25"/>
      <c r="BG786" s="25"/>
      <c r="BH786" s="25"/>
      <c r="BI786" s="25"/>
      <c r="BJ786" s="25"/>
      <c r="BK786" s="25"/>
      <c r="BL786" s="25"/>
      <c r="BM786" s="25"/>
      <c r="BN786" s="25"/>
      <c r="BO786" s="25"/>
      <c r="BP786" s="25"/>
      <c r="BQ786" s="25"/>
      <c r="BR786" s="25"/>
      <c r="BS786" s="25"/>
      <c r="BT786" s="25"/>
      <c r="BU786" s="25"/>
      <c r="BV786" s="25"/>
      <c r="BW786" s="25"/>
      <c r="BX786" s="25"/>
      <c r="BY786" s="25"/>
      <c r="BZ786" s="25"/>
      <c r="CA786" s="25"/>
      <c r="CB786" s="25"/>
      <c r="CC786" s="25"/>
      <c r="CD786" s="25"/>
      <c r="CE786" s="25"/>
      <c r="CF786" s="25"/>
      <c r="CG786" s="25"/>
      <c r="CH786" s="25"/>
      <c r="CI786" s="25"/>
    </row>
    <row r="787" spans="1:87" ht="14">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c r="AE787" s="25"/>
      <c r="AF787" s="25"/>
      <c r="AG787" s="25"/>
      <c r="AH787" s="25"/>
      <c r="AI787" s="25"/>
      <c r="AJ787" s="25"/>
      <c r="AK787" s="25"/>
      <c r="AL787" s="25"/>
      <c r="AM787" s="25"/>
      <c r="AN787" s="25"/>
      <c r="AO787" s="25"/>
      <c r="AP787" s="25"/>
      <c r="AQ787" s="25"/>
      <c r="AR787" s="25"/>
      <c r="AS787" s="25"/>
      <c r="AT787" s="25"/>
      <c r="AU787" s="25"/>
      <c r="AV787" s="25"/>
      <c r="AW787" s="25"/>
      <c r="AX787" s="25"/>
      <c r="AY787" s="25"/>
      <c r="AZ787" s="25"/>
      <c r="BA787" s="25"/>
      <c r="BB787" s="25"/>
      <c r="BC787" s="25"/>
      <c r="BD787" s="25"/>
      <c r="BE787" s="25"/>
      <c r="BF787" s="25"/>
      <c r="BG787" s="25"/>
      <c r="BH787" s="25"/>
      <c r="BI787" s="25"/>
      <c r="BJ787" s="25"/>
      <c r="BK787" s="25"/>
      <c r="BL787" s="25"/>
      <c r="BM787" s="25"/>
      <c r="BN787" s="25"/>
      <c r="BO787" s="25"/>
      <c r="BP787" s="25"/>
      <c r="BQ787" s="25"/>
      <c r="BR787" s="25"/>
      <c r="BS787" s="25"/>
      <c r="BT787" s="25"/>
      <c r="BU787" s="25"/>
      <c r="BV787" s="25"/>
      <c r="BW787" s="25"/>
      <c r="BX787" s="25"/>
      <c r="BY787" s="25"/>
      <c r="BZ787" s="25"/>
      <c r="CA787" s="25"/>
      <c r="CB787" s="25"/>
      <c r="CC787" s="25"/>
      <c r="CD787" s="25"/>
      <c r="CE787" s="25"/>
      <c r="CF787" s="25"/>
      <c r="CG787" s="25"/>
      <c r="CH787" s="25"/>
      <c r="CI787" s="25"/>
    </row>
    <row r="788" spans="1:87" ht="14">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c r="AE788" s="25"/>
      <c r="AF788" s="25"/>
      <c r="AG788" s="25"/>
      <c r="AH788" s="25"/>
      <c r="AI788" s="25"/>
      <c r="AJ788" s="25"/>
      <c r="AK788" s="25"/>
      <c r="AL788" s="25"/>
      <c r="AM788" s="25"/>
      <c r="AN788" s="25"/>
      <c r="AO788" s="25"/>
      <c r="AP788" s="25"/>
      <c r="AQ788" s="25"/>
      <c r="AR788" s="25"/>
      <c r="AS788" s="25"/>
      <c r="AT788" s="25"/>
      <c r="AU788" s="25"/>
      <c r="AV788" s="25"/>
      <c r="AW788" s="25"/>
      <c r="AX788" s="25"/>
      <c r="AY788" s="25"/>
      <c r="AZ788" s="25"/>
      <c r="BA788" s="25"/>
      <c r="BB788" s="25"/>
      <c r="BC788" s="25"/>
      <c r="BD788" s="25"/>
      <c r="BE788" s="25"/>
      <c r="BF788" s="25"/>
      <c r="BG788" s="25"/>
      <c r="BH788" s="25"/>
      <c r="BI788" s="25"/>
      <c r="BJ788" s="25"/>
      <c r="BK788" s="25"/>
      <c r="BL788" s="25"/>
      <c r="BM788" s="25"/>
      <c r="BN788" s="25"/>
      <c r="BO788" s="25"/>
      <c r="BP788" s="25"/>
      <c r="BQ788" s="25"/>
      <c r="BR788" s="25"/>
      <c r="BS788" s="25"/>
      <c r="BT788" s="25"/>
      <c r="BU788" s="25"/>
      <c r="BV788" s="25"/>
      <c r="BW788" s="25"/>
      <c r="BX788" s="25"/>
      <c r="BY788" s="25"/>
      <c r="BZ788" s="25"/>
      <c r="CA788" s="25"/>
      <c r="CB788" s="25"/>
      <c r="CC788" s="25"/>
      <c r="CD788" s="25"/>
      <c r="CE788" s="25"/>
      <c r="CF788" s="25"/>
      <c r="CG788" s="25"/>
      <c r="CH788" s="25"/>
      <c r="CI788" s="25"/>
    </row>
    <row r="789" spans="1:87" ht="14">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c r="AE789" s="25"/>
      <c r="AF789" s="25"/>
      <c r="AG789" s="25"/>
      <c r="AH789" s="25"/>
      <c r="AI789" s="25"/>
      <c r="AJ789" s="25"/>
      <c r="AK789" s="25"/>
      <c r="AL789" s="25"/>
      <c r="AM789" s="25"/>
      <c r="AN789" s="25"/>
      <c r="AO789" s="25"/>
      <c r="AP789" s="25"/>
      <c r="AQ789" s="25"/>
      <c r="AR789" s="25"/>
      <c r="AS789" s="25"/>
      <c r="AT789" s="25"/>
      <c r="AU789" s="25"/>
      <c r="AV789" s="25"/>
      <c r="AW789" s="25"/>
      <c r="AX789" s="25"/>
      <c r="AY789" s="25"/>
      <c r="AZ789" s="25"/>
      <c r="BA789" s="25"/>
      <c r="BB789" s="25"/>
      <c r="BC789" s="25"/>
      <c r="BD789" s="25"/>
      <c r="BE789" s="25"/>
      <c r="BF789" s="25"/>
      <c r="BG789" s="25"/>
      <c r="BH789" s="25"/>
      <c r="BI789" s="25"/>
      <c r="BJ789" s="25"/>
      <c r="BK789" s="25"/>
      <c r="BL789" s="25"/>
      <c r="BM789" s="25"/>
      <c r="BN789" s="25"/>
      <c r="BO789" s="25"/>
      <c r="BP789" s="25"/>
      <c r="BQ789" s="25"/>
      <c r="BR789" s="25"/>
      <c r="BS789" s="25"/>
      <c r="BT789" s="25"/>
      <c r="BU789" s="25"/>
      <c r="BV789" s="25"/>
      <c r="BW789" s="25"/>
      <c r="BX789" s="25"/>
      <c r="BY789" s="25"/>
      <c r="BZ789" s="25"/>
      <c r="CA789" s="25"/>
      <c r="CB789" s="25"/>
      <c r="CC789" s="25"/>
      <c r="CD789" s="25"/>
      <c r="CE789" s="25"/>
      <c r="CF789" s="25"/>
      <c r="CG789" s="25"/>
      <c r="CH789" s="25"/>
      <c r="CI789" s="25"/>
    </row>
    <row r="790" spans="1:87" ht="14">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c r="AE790" s="25"/>
      <c r="AF790" s="25"/>
      <c r="AG790" s="25"/>
      <c r="AH790" s="25"/>
      <c r="AI790" s="25"/>
      <c r="AJ790" s="25"/>
      <c r="AK790" s="25"/>
      <c r="AL790" s="25"/>
      <c r="AM790" s="25"/>
      <c r="AN790" s="25"/>
      <c r="AO790" s="25"/>
      <c r="AP790" s="25"/>
      <c r="AQ790" s="25"/>
      <c r="AR790" s="25"/>
      <c r="AS790" s="25"/>
      <c r="AT790" s="25"/>
      <c r="AU790" s="25"/>
      <c r="AV790" s="25"/>
      <c r="AW790" s="25"/>
      <c r="AX790" s="25"/>
      <c r="AY790" s="25"/>
      <c r="AZ790" s="25"/>
      <c r="BA790" s="25"/>
      <c r="BB790" s="25"/>
      <c r="BC790" s="25"/>
      <c r="BD790" s="25"/>
      <c r="BE790" s="25"/>
      <c r="BF790" s="25"/>
      <c r="BG790" s="25"/>
      <c r="BH790" s="25"/>
      <c r="BI790" s="25"/>
      <c r="BJ790" s="25"/>
      <c r="BK790" s="25"/>
      <c r="BL790" s="25"/>
      <c r="BM790" s="25"/>
      <c r="BN790" s="25"/>
      <c r="BO790" s="25"/>
      <c r="BP790" s="25"/>
      <c r="BQ790" s="25"/>
      <c r="BR790" s="25"/>
      <c r="BS790" s="25"/>
      <c r="BT790" s="25"/>
      <c r="BU790" s="25"/>
      <c r="BV790" s="25"/>
      <c r="BW790" s="25"/>
      <c r="BX790" s="25"/>
      <c r="BY790" s="25"/>
      <c r="BZ790" s="25"/>
      <c r="CA790" s="25"/>
      <c r="CB790" s="25"/>
      <c r="CC790" s="25"/>
      <c r="CD790" s="25"/>
      <c r="CE790" s="25"/>
      <c r="CF790" s="25"/>
      <c r="CG790" s="25"/>
      <c r="CH790" s="25"/>
      <c r="CI790" s="25"/>
    </row>
    <row r="791" spans="1:87" ht="14">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c r="AE791" s="25"/>
      <c r="AF791" s="25"/>
      <c r="AG791" s="25"/>
      <c r="AH791" s="25"/>
      <c r="AI791" s="25"/>
      <c r="AJ791" s="25"/>
      <c r="AK791" s="25"/>
      <c r="AL791" s="25"/>
      <c r="AM791" s="25"/>
      <c r="AN791" s="25"/>
      <c r="AO791" s="25"/>
      <c r="AP791" s="25"/>
      <c r="AQ791" s="25"/>
      <c r="AR791" s="25"/>
      <c r="AS791" s="25"/>
      <c r="AT791" s="25"/>
      <c r="AU791" s="25"/>
      <c r="AV791" s="25"/>
      <c r="AW791" s="25"/>
      <c r="AX791" s="25"/>
      <c r="AY791" s="25"/>
      <c r="AZ791" s="25"/>
      <c r="BA791" s="25"/>
      <c r="BB791" s="25"/>
      <c r="BC791" s="25"/>
      <c r="BD791" s="25"/>
      <c r="BE791" s="25"/>
      <c r="BF791" s="25"/>
      <c r="BG791" s="25"/>
      <c r="BH791" s="25"/>
      <c r="BI791" s="25"/>
      <c r="BJ791" s="25"/>
      <c r="BK791" s="25"/>
      <c r="BL791" s="25"/>
      <c r="BM791" s="25"/>
      <c r="BN791" s="25"/>
      <c r="BO791" s="25"/>
      <c r="BP791" s="25"/>
      <c r="BQ791" s="25"/>
      <c r="BR791" s="25"/>
      <c r="BS791" s="25"/>
      <c r="BT791" s="25"/>
      <c r="BU791" s="25"/>
      <c r="BV791" s="25"/>
      <c r="BW791" s="25"/>
      <c r="BX791" s="25"/>
      <c r="BY791" s="25"/>
      <c r="BZ791" s="25"/>
      <c r="CA791" s="25"/>
      <c r="CB791" s="25"/>
      <c r="CC791" s="25"/>
      <c r="CD791" s="25"/>
      <c r="CE791" s="25"/>
      <c r="CF791" s="25"/>
      <c r="CG791" s="25"/>
      <c r="CH791" s="25"/>
      <c r="CI791" s="25"/>
    </row>
    <row r="792" spans="1:87" ht="14">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c r="AE792" s="25"/>
      <c r="AF792" s="25"/>
      <c r="AG792" s="25"/>
      <c r="AH792" s="25"/>
      <c r="AI792" s="25"/>
      <c r="AJ792" s="25"/>
      <c r="AK792" s="25"/>
      <c r="AL792" s="25"/>
      <c r="AM792" s="25"/>
      <c r="AN792" s="25"/>
      <c r="AO792" s="25"/>
      <c r="AP792" s="25"/>
      <c r="AQ792" s="25"/>
      <c r="AR792" s="25"/>
      <c r="AS792" s="25"/>
      <c r="AT792" s="25"/>
      <c r="AU792" s="25"/>
      <c r="AV792" s="25"/>
      <c r="AW792" s="25"/>
      <c r="AX792" s="25"/>
      <c r="AY792" s="25"/>
      <c r="AZ792" s="25"/>
      <c r="BA792" s="25"/>
      <c r="BB792" s="25"/>
      <c r="BC792" s="25"/>
      <c r="BD792" s="25"/>
      <c r="BE792" s="25"/>
      <c r="BF792" s="25"/>
      <c r="BG792" s="25"/>
      <c r="BH792" s="25"/>
      <c r="BI792" s="25"/>
      <c r="BJ792" s="25"/>
      <c r="BK792" s="25"/>
      <c r="BL792" s="25"/>
      <c r="BM792" s="25"/>
      <c r="BN792" s="25"/>
      <c r="BO792" s="25"/>
      <c r="BP792" s="25"/>
      <c r="BQ792" s="25"/>
      <c r="BR792" s="25"/>
      <c r="BS792" s="25"/>
      <c r="BT792" s="25"/>
      <c r="BU792" s="25"/>
      <c r="BV792" s="25"/>
      <c r="BW792" s="25"/>
      <c r="BX792" s="25"/>
      <c r="BY792" s="25"/>
      <c r="BZ792" s="25"/>
      <c r="CA792" s="25"/>
      <c r="CB792" s="25"/>
      <c r="CC792" s="25"/>
      <c r="CD792" s="25"/>
      <c r="CE792" s="25"/>
      <c r="CF792" s="25"/>
      <c r="CG792" s="25"/>
      <c r="CH792" s="25"/>
      <c r="CI792" s="25"/>
    </row>
    <row r="793" spans="1:87" ht="14">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c r="AE793" s="25"/>
      <c r="AF793" s="25"/>
      <c r="AG793" s="25"/>
      <c r="AH793" s="25"/>
      <c r="AI793" s="25"/>
      <c r="AJ793" s="25"/>
      <c r="AK793" s="25"/>
      <c r="AL793" s="25"/>
      <c r="AM793" s="25"/>
      <c r="AN793" s="25"/>
      <c r="AO793" s="25"/>
      <c r="AP793" s="25"/>
      <c r="AQ793" s="25"/>
      <c r="AR793" s="25"/>
      <c r="AS793" s="25"/>
      <c r="AT793" s="25"/>
      <c r="AU793" s="25"/>
      <c r="AV793" s="25"/>
      <c r="AW793" s="25"/>
      <c r="AX793" s="25"/>
      <c r="AY793" s="25"/>
      <c r="AZ793" s="25"/>
      <c r="BA793" s="25"/>
      <c r="BB793" s="25"/>
      <c r="BC793" s="25"/>
      <c r="BD793" s="25"/>
      <c r="BE793" s="25"/>
      <c r="BF793" s="25"/>
      <c r="BG793" s="25"/>
      <c r="BH793" s="25"/>
      <c r="BI793" s="25"/>
      <c r="BJ793" s="25"/>
      <c r="BK793" s="25"/>
      <c r="BL793" s="25"/>
      <c r="BM793" s="25"/>
      <c r="BN793" s="25"/>
      <c r="BO793" s="25"/>
      <c r="BP793" s="25"/>
      <c r="BQ793" s="25"/>
      <c r="BR793" s="25"/>
      <c r="BS793" s="25"/>
      <c r="BT793" s="25"/>
      <c r="BU793" s="25"/>
      <c r="BV793" s="25"/>
      <c r="BW793" s="25"/>
      <c r="BX793" s="25"/>
      <c r="BY793" s="25"/>
      <c r="BZ793" s="25"/>
      <c r="CA793" s="25"/>
      <c r="CB793" s="25"/>
      <c r="CC793" s="25"/>
      <c r="CD793" s="25"/>
      <c r="CE793" s="25"/>
      <c r="CF793" s="25"/>
      <c r="CG793" s="25"/>
      <c r="CH793" s="25"/>
      <c r="CI793" s="25"/>
    </row>
    <row r="794" spans="1:87" ht="1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c r="AE794" s="25"/>
      <c r="AF794" s="25"/>
      <c r="AG794" s="25"/>
      <c r="AH794" s="25"/>
      <c r="AI794" s="25"/>
      <c r="AJ794" s="25"/>
      <c r="AK794" s="25"/>
      <c r="AL794" s="25"/>
      <c r="AM794" s="25"/>
      <c r="AN794" s="25"/>
      <c r="AO794" s="25"/>
      <c r="AP794" s="25"/>
      <c r="AQ794" s="25"/>
      <c r="AR794" s="25"/>
      <c r="AS794" s="25"/>
      <c r="AT794" s="25"/>
      <c r="AU794" s="25"/>
      <c r="AV794" s="25"/>
      <c r="AW794" s="25"/>
      <c r="AX794" s="25"/>
      <c r="AY794" s="25"/>
      <c r="AZ794" s="25"/>
      <c r="BA794" s="25"/>
      <c r="BB794" s="25"/>
      <c r="BC794" s="25"/>
      <c r="BD794" s="25"/>
      <c r="BE794" s="25"/>
      <c r="BF794" s="25"/>
      <c r="BG794" s="25"/>
      <c r="BH794" s="25"/>
      <c r="BI794" s="25"/>
      <c r="BJ794" s="25"/>
      <c r="BK794" s="25"/>
      <c r="BL794" s="25"/>
      <c r="BM794" s="25"/>
      <c r="BN794" s="25"/>
      <c r="BO794" s="25"/>
      <c r="BP794" s="25"/>
      <c r="BQ794" s="25"/>
      <c r="BR794" s="25"/>
      <c r="BS794" s="25"/>
      <c r="BT794" s="25"/>
      <c r="BU794" s="25"/>
      <c r="BV794" s="25"/>
      <c r="BW794" s="25"/>
      <c r="BX794" s="25"/>
      <c r="BY794" s="25"/>
      <c r="BZ794" s="25"/>
      <c r="CA794" s="25"/>
      <c r="CB794" s="25"/>
      <c r="CC794" s="25"/>
      <c r="CD794" s="25"/>
      <c r="CE794" s="25"/>
      <c r="CF794" s="25"/>
      <c r="CG794" s="25"/>
      <c r="CH794" s="25"/>
      <c r="CI794" s="25"/>
    </row>
    <row r="795" spans="1:87" ht="14">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c r="AE795" s="25"/>
      <c r="AF795" s="25"/>
      <c r="AG795" s="25"/>
      <c r="AH795" s="25"/>
      <c r="AI795" s="25"/>
      <c r="AJ795" s="25"/>
      <c r="AK795" s="25"/>
      <c r="AL795" s="25"/>
      <c r="AM795" s="25"/>
      <c r="AN795" s="25"/>
      <c r="AO795" s="25"/>
      <c r="AP795" s="25"/>
      <c r="AQ795" s="25"/>
      <c r="AR795" s="25"/>
      <c r="AS795" s="25"/>
      <c r="AT795" s="25"/>
      <c r="AU795" s="25"/>
      <c r="AV795" s="25"/>
      <c r="AW795" s="25"/>
      <c r="AX795" s="25"/>
      <c r="AY795" s="25"/>
      <c r="AZ795" s="25"/>
      <c r="BA795" s="25"/>
      <c r="BB795" s="25"/>
      <c r="BC795" s="25"/>
      <c r="BD795" s="25"/>
      <c r="BE795" s="25"/>
      <c r="BF795" s="25"/>
      <c r="BG795" s="25"/>
      <c r="BH795" s="25"/>
      <c r="BI795" s="25"/>
      <c r="BJ795" s="25"/>
      <c r="BK795" s="25"/>
      <c r="BL795" s="25"/>
      <c r="BM795" s="25"/>
      <c r="BN795" s="25"/>
      <c r="BO795" s="25"/>
      <c r="BP795" s="25"/>
      <c r="BQ795" s="25"/>
      <c r="BR795" s="25"/>
      <c r="BS795" s="25"/>
      <c r="BT795" s="25"/>
      <c r="BU795" s="25"/>
      <c r="BV795" s="25"/>
      <c r="BW795" s="25"/>
      <c r="BX795" s="25"/>
      <c r="BY795" s="25"/>
      <c r="BZ795" s="25"/>
      <c r="CA795" s="25"/>
      <c r="CB795" s="25"/>
      <c r="CC795" s="25"/>
      <c r="CD795" s="25"/>
      <c r="CE795" s="25"/>
      <c r="CF795" s="25"/>
      <c r="CG795" s="25"/>
      <c r="CH795" s="25"/>
      <c r="CI795" s="25"/>
    </row>
    <row r="796" spans="1:87" ht="14">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5"/>
      <c r="AE796" s="25"/>
      <c r="AF796" s="25"/>
      <c r="AG796" s="25"/>
      <c r="AH796" s="25"/>
      <c r="AI796" s="25"/>
      <c r="AJ796" s="25"/>
      <c r="AK796" s="25"/>
      <c r="AL796" s="25"/>
      <c r="AM796" s="25"/>
      <c r="AN796" s="25"/>
      <c r="AO796" s="25"/>
      <c r="AP796" s="25"/>
      <c r="AQ796" s="25"/>
      <c r="AR796" s="25"/>
      <c r="AS796" s="25"/>
      <c r="AT796" s="25"/>
      <c r="AU796" s="25"/>
      <c r="AV796" s="25"/>
      <c r="AW796" s="25"/>
      <c r="AX796" s="25"/>
      <c r="AY796" s="25"/>
      <c r="AZ796" s="25"/>
      <c r="BA796" s="25"/>
      <c r="BB796" s="25"/>
      <c r="BC796" s="25"/>
      <c r="BD796" s="25"/>
      <c r="BE796" s="25"/>
      <c r="BF796" s="25"/>
      <c r="BG796" s="25"/>
      <c r="BH796" s="25"/>
      <c r="BI796" s="25"/>
      <c r="BJ796" s="25"/>
      <c r="BK796" s="25"/>
      <c r="BL796" s="25"/>
      <c r="BM796" s="25"/>
      <c r="BN796" s="25"/>
      <c r="BO796" s="25"/>
      <c r="BP796" s="25"/>
      <c r="BQ796" s="25"/>
      <c r="BR796" s="25"/>
      <c r="BS796" s="25"/>
      <c r="BT796" s="25"/>
      <c r="BU796" s="25"/>
      <c r="BV796" s="25"/>
      <c r="BW796" s="25"/>
      <c r="BX796" s="25"/>
      <c r="BY796" s="25"/>
      <c r="BZ796" s="25"/>
      <c r="CA796" s="25"/>
      <c r="CB796" s="25"/>
      <c r="CC796" s="25"/>
      <c r="CD796" s="25"/>
      <c r="CE796" s="25"/>
      <c r="CF796" s="25"/>
      <c r="CG796" s="25"/>
      <c r="CH796" s="25"/>
      <c r="CI796" s="25"/>
    </row>
    <row r="797" spans="1:87" ht="14">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c r="AE797" s="25"/>
      <c r="AF797" s="25"/>
      <c r="AG797" s="25"/>
      <c r="AH797" s="25"/>
      <c r="AI797" s="25"/>
      <c r="AJ797" s="25"/>
      <c r="AK797" s="25"/>
      <c r="AL797" s="25"/>
      <c r="AM797" s="25"/>
      <c r="AN797" s="25"/>
      <c r="AO797" s="25"/>
      <c r="AP797" s="25"/>
      <c r="AQ797" s="25"/>
      <c r="AR797" s="25"/>
      <c r="AS797" s="25"/>
      <c r="AT797" s="25"/>
      <c r="AU797" s="25"/>
      <c r="AV797" s="25"/>
      <c r="AW797" s="25"/>
      <c r="AX797" s="25"/>
      <c r="AY797" s="25"/>
      <c r="AZ797" s="25"/>
      <c r="BA797" s="25"/>
      <c r="BB797" s="25"/>
      <c r="BC797" s="25"/>
      <c r="BD797" s="25"/>
      <c r="BE797" s="25"/>
      <c r="BF797" s="25"/>
      <c r="BG797" s="25"/>
      <c r="BH797" s="25"/>
      <c r="BI797" s="25"/>
      <c r="BJ797" s="25"/>
      <c r="BK797" s="25"/>
      <c r="BL797" s="25"/>
      <c r="BM797" s="25"/>
      <c r="BN797" s="25"/>
      <c r="BO797" s="25"/>
      <c r="BP797" s="25"/>
      <c r="BQ797" s="25"/>
      <c r="BR797" s="25"/>
      <c r="BS797" s="25"/>
      <c r="BT797" s="25"/>
      <c r="BU797" s="25"/>
      <c r="BV797" s="25"/>
      <c r="BW797" s="25"/>
      <c r="BX797" s="25"/>
      <c r="BY797" s="25"/>
      <c r="BZ797" s="25"/>
      <c r="CA797" s="25"/>
      <c r="CB797" s="25"/>
      <c r="CC797" s="25"/>
      <c r="CD797" s="25"/>
      <c r="CE797" s="25"/>
      <c r="CF797" s="25"/>
      <c r="CG797" s="25"/>
      <c r="CH797" s="25"/>
      <c r="CI797" s="25"/>
    </row>
    <row r="798" spans="1:87" ht="14">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5"/>
      <c r="AE798" s="25"/>
      <c r="AF798" s="25"/>
      <c r="AG798" s="25"/>
      <c r="AH798" s="25"/>
      <c r="AI798" s="25"/>
      <c r="AJ798" s="25"/>
      <c r="AK798" s="25"/>
      <c r="AL798" s="25"/>
      <c r="AM798" s="25"/>
      <c r="AN798" s="25"/>
      <c r="AO798" s="25"/>
      <c r="AP798" s="25"/>
      <c r="AQ798" s="25"/>
      <c r="AR798" s="25"/>
      <c r="AS798" s="25"/>
      <c r="AT798" s="25"/>
      <c r="AU798" s="25"/>
      <c r="AV798" s="25"/>
      <c r="AW798" s="25"/>
      <c r="AX798" s="25"/>
      <c r="AY798" s="25"/>
      <c r="AZ798" s="25"/>
      <c r="BA798" s="25"/>
      <c r="BB798" s="25"/>
      <c r="BC798" s="25"/>
      <c r="BD798" s="25"/>
      <c r="BE798" s="25"/>
      <c r="BF798" s="25"/>
      <c r="BG798" s="25"/>
      <c r="BH798" s="25"/>
      <c r="BI798" s="25"/>
      <c r="BJ798" s="25"/>
      <c r="BK798" s="25"/>
      <c r="BL798" s="25"/>
      <c r="BM798" s="25"/>
      <c r="BN798" s="25"/>
      <c r="BO798" s="25"/>
      <c r="BP798" s="25"/>
      <c r="BQ798" s="25"/>
      <c r="BR798" s="25"/>
      <c r="BS798" s="25"/>
      <c r="BT798" s="25"/>
      <c r="BU798" s="25"/>
      <c r="BV798" s="25"/>
      <c r="BW798" s="25"/>
      <c r="BX798" s="25"/>
      <c r="BY798" s="25"/>
      <c r="BZ798" s="25"/>
      <c r="CA798" s="25"/>
      <c r="CB798" s="25"/>
      <c r="CC798" s="25"/>
      <c r="CD798" s="25"/>
      <c r="CE798" s="25"/>
      <c r="CF798" s="25"/>
      <c r="CG798" s="25"/>
      <c r="CH798" s="25"/>
      <c r="CI798" s="25"/>
    </row>
    <row r="799" spans="1:87" ht="14">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c r="AE799" s="25"/>
      <c r="AF799" s="25"/>
      <c r="AG799" s="25"/>
      <c r="AH799" s="25"/>
      <c r="AI799" s="25"/>
      <c r="AJ799" s="25"/>
      <c r="AK799" s="25"/>
      <c r="AL799" s="25"/>
      <c r="AM799" s="25"/>
      <c r="AN799" s="25"/>
      <c r="AO799" s="25"/>
      <c r="AP799" s="25"/>
      <c r="AQ799" s="25"/>
      <c r="AR799" s="25"/>
      <c r="AS799" s="25"/>
      <c r="AT799" s="25"/>
      <c r="AU799" s="25"/>
      <c r="AV799" s="25"/>
      <c r="AW799" s="25"/>
      <c r="AX799" s="25"/>
      <c r="AY799" s="25"/>
      <c r="AZ799" s="25"/>
      <c r="BA799" s="25"/>
      <c r="BB799" s="25"/>
      <c r="BC799" s="25"/>
      <c r="BD799" s="25"/>
      <c r="BE799" s="25"/>
      <c r="BF799" s="25"/>
      <c r="BG799" s="25"/>
      <c r="BH799" s="25"/>
      <c r="BI799" s="25"/>
      <c r="BJ799" s="25"/>
      <c r="BK799" s="25"/>
      <c r="BL799" s="25"/>
      <c r="BM799" s="25"/>
      <c r="BN799" s="25"/>
      <c r="BO799" s="25"/>
      <c r="BP799" s="25"/>
      <c r="BQ799" s="25"/>
      <c r="BR799" s="25"/>
      <c r="BS799" s="25"/>
      <c r="BT799" s="25"/>
      <c r="BU799" s="25"/>
      <c r="BV799" s="25"/>
      <c r="BW799" s="25"/>
      <c r="BX799" s="25"/>
      <c r="BY799" s="25"/>
      <c r="BZ799" s="25"/>
      <c r="CA799" s="25"/>
      <c r="CB799" s="25"/>
      <c r="CC799" s="25"/>
      <c r="CD799" s="25"/>
      <c r="CE799" s="25"/>
      <c r="CF799" s="25"/>
      <c r="CG799" s="25"/>
      <c r="CH799" s="25"/>
      <c r="CI799" s="25"/>
    </row>
    <row r="800" spans="1:87" ht="14">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c r="AE800" s="25"/>
      <c r="AF800" s="25"/>
      <c r="AG800" s="25"/>
      <c r="AH800" s="25"/>
      <c r="AI800" s="25"/>
      <c r="AJ800" s="25"/>
      <c r="AK800" s="25"/>
      <c r="AL800" s="25"/>
      <c r="AM800" s="25"/>
      <c r="AN800" s="25"/>
      <c r="AO800" s="25"/>
      <c r="AP800" s="25"/>
      <c r="AQ800" s="25"/>
      <c r="AR800" s="25"/>
      <c r="AS800" s="25"/>
      <c r="AT800" s="25"/>
      <c r="AU800" s="25"/>
      <c r="AV800" s="25"/>
      <c r="AW800" s="25"/>
      <c r="AX800" s="25"/>
      <c r="AY800" s="25"/>
      <c r="AZ800" s="25"/>
      <c r="BA800" s="25"/>
      <c r="BB800" s="25"/>
      <c r="BC800" s="25"/>
      <c r="BD800" s="25"/>
      <c r="BE800" s="25"/>
      <c r="BF800" s="25"/>
      <c r="BG800" s="25"/>
      <c r="BH800" s="25"/>
      <c r="BI800" s="25"/>
      <c r="BJ800" s="25"/>
      <c r="BK800" s="25"/>
      <c r="BL800" s="25"/>
      <c r="BM800" s="25"/>
      <c r="BN800" s="25"/>
      <c r="BO800" s="25"/>
      <c r="BP800" s="25"/>
      <c r="BQ800" s="25"/>
      <c r="BR800" s="25"/>
      <c r="BS800" s="25"/>
      <c r="BT800" s="25"/>
      <c r="BU800" s="25"/>
      <c r="BV800" s="25"/>
      <c r="BW800" s="25"/>
      <c r="BX800" s="25"/>
      <c r="BY800" s="25"/>
      <c r="BZ800" s="25"/>
      <c r="CA800" s="25"/>
      <c r="CB800" s="25"/>
      <c r="CC800" s="25"/>
      <c r="CD800" s="25"/>
      <c r="CE800" s="25"/>
      <c r="CF800" s="25"/>
      <c r="CG800" s="25"/>
      <c r="CH800" s="25"/>
      <c r="CI800" s="25"/>
    </row>
    <row r="801" spans="1:87" ht="14">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c r="AE801" s="25"/>
      <c r="AF801" s="25"/>
      <c r="AG801" s="25"/>
      <c r="AH801" s="25"/>
      <c r="AI801" s="25"/>
      <c r="AJ801" s="25"/>
      <c r="AK801" s="25"/>
      <c r="AL801" s="25"/>
      <c r="AM801" s="25"/>
      <c r="AN801" s="25"/>
      <c r="AO801" s="25"/>
      <c r="AP801" s="25"/>
      <c r="AQ801" s="25"/>
      <c r="AR801" s="25"/>
      <c r="AS801" s="25"/>
      <c r="AT801" s="25"/>
      <c r="AU801" s="25"/>
      <c r="AV801" s="25"/>
      <c r="AW801" s="25"/>
      <c r="AX801" s="25"/>
      <c r="AY801" s="25"/>
      <c r="AZ801" s="25"/>
      <c r="BA801" s="25"/>
      <c r="BB801" s="25"/>
      <c r="BC801" s="25"/>
      <c r="BD801" s="25"/>
      <c r="BE801" s="25"/>
      <c r="BF801" s="25"/>
      <c r="BG801" s="25"/>
      <c r="BH801" s="25"/>
      <c r="BI801" s="25"/>
      <c r="BJ801" s="25"/>
      <c r="BK801" s="25"/>
      <c r="BL801" s="25"/>
      <c r="BM801" s="25"/>
      <c r="BN801" s="25"/>
      <c r="BO801" s="25"/>
      <c r="BP801" s="25"/>
      <c r="BQ801" s="25"/>
      <c r="BR801" s="25"/>
      <c r="BS801" s="25"/>
      <c r="BT801" s="25"/>
      <c r="BU801" s="25"/>
      <c r="BV801" s="25"/>
      <c r="BW801" s="25"/>
      <c r="BX801" s="25"/>
      <c r="BY801" s="25"/>
      <c r="BZ801" s="25"/>
      <c r="CA801" s="25"/>
      <c r="CB801" s="25"/>
      <c r="CC801" s="25"/>
      <c r="CD801" s="25"/>
      <c r="CE801" s="25"/>
      <c r="CF801" s="25"/>
      <c r="CG801" s="25"/>
      <c r="CH801" s="25"/>
      <c r="CI801" s="25"/>
    </row>
    <row r="802" spans="1:87" ht="14">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5"/>
      <c r="AE802" s="25"/>
      <c r="AF802" s="25"/>
      <c r="AG802" s="25"/>
      <c r="AH802" s="25"/>
      <c r="AI802" s="25"/>
      <c r="AJ802" s="25"/>
      <c r="AK802" s="25"/>
      <c r="AL802" s="25"/>
      <c r="AM802" s="25"/>
      <c r="AN802" s="25"/>
      <c r="AO802" s="25"/>
      <c r="AP802" s="25"/>
      <c r="AQ802" s="25"/>
      <c r="AR802" s="25"/>
      <c r="AS802" s="25"/>
      <c r="AT802" s="25"/>
      <c r="AU802" s="25"/>
      <c r="AV802" s="25"/>
      <c r="AW802" s="25"/>
      <c r="AX802" s="25"/>
      <c r="AY802" s="25"/>
      <c r="AZ802" s="25"/>
      <c r="BA802" s="25"/>
      <c r="BB802" s="25"/>
      <c r="BC802" s="25"/>
      <c r="BD802" s="25"/>
      <c r="BE802" s="25"/>
      <c r="BF802" s="25"/>
      <c r="BG802" s="25"/>
      <c r="BH802" s="25"/>
      <c r="BI802" s="25"/>
      <c r="BJ802" s="25"/>
      <c r="BK802" s="25"/>
      <c r="BL802" s="25"/>
      <c r="BM802" s="25"/>
      <c r="BN802" s="25"/>
      <c r="BO802" s="25"/>
      <c r="BP802" s="25"/>
      <c r="BQ802" s="25"/>
      <c r="BR802" s="25"/>
      <c r="BS802" s="25"/>
      <c r="BT802" s="25"/>
      <c r="BU802" s="25"/>
      <c r="BV802" s="25"/>
      <c r="BW802" s="25"/>
      <c r="BX802" s="25"/>
      <c r="BY802" s="25"/>
      <c r="BZ802" s="25"/>
      <c r="CA802" s="25"/>
      <c r="CB802" s="25"/>
      <c r="CC802" s="25"/>
      <c r="CD802" s="25"/>
      <c r="CE802" s="25"/>
      <c r="CF802" s="25"/>
      <c r="CG802" s="25"/>
      <c r="CH802" s="25"/>
      <c r="CI802" s="25"/>
    </row>
    <row r="803" spans="1:87" ht="14">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c r="AE803" s="25"/>
      <c r="AF803" s="25"/>
      <c r="AG803" s="25"/>
      <c r="AH803" s="25"/>
      <c r="AI803" s="25"/>
      <c r="AJ803" s="25"/>
      <c r="AK803" s="25"/>
      <c r="AL803" s="25"/>
      <c r="AM803" s="25"/>
      <c r="AN803" s="25"/>
      <c r="AO803" s="25"/>
      <c r="AP803" s="25"/>
      <c r="AQ803" s="25"/>
      <c r="AR803" s="25"/>
      <c r="AS803" s="25"/>
      <c r="AT803" s="25"/>
      <c r="AU803" s="25"/>
      <c r="AV803" s="25"/>
      <c r="AW803" s="25"/>
      <c r="AX803" s="25"/>
      <c r="AY803" s="25"/>
      <c r="AZ803" s="25"/>
      <c r="BA803" s="25"/>
      <c r="BB803" s="25"/>
      <c r="BC803" s="25"/>
      <c r="BD803" s="25"/>
      <c r="BE803" s="25"/>
      <c r="BF803" s="25"/>
      <c r="BG803" s="25"/>
      <c r="BH803" s="25"/>
      <c r="BI803" s="25"/>
      <c r="BJ803" s="25"/>
      <c r="BK803" s="25"/>
      <c r="BL803" s="25"/>
      <c r="BM803" s="25"/>
      <c r="BN803" s="25"/>
      <c r="BO803" s="25"/>
      <c r="BP803" s="25"/>
      <c r="BQ803" s="25"/>
      <c r="BR803" s="25"/>
      <c r="BS803" s="25"/>
      <c r="BT803" s="25"/>
      <c r="BU803" s="25"/>
      <c r="BV803" s="25"/>
      <c r="BW803" s="25"/>
      <c r="BX803" s="25"/>
      <c r="BY803" s="25"/>
      <c r="BZ803" s="25"/>
      <c r="CA803" s="25"/>
      <c r="CB803" s="25"/>
      <c r="CC803" s="25"/>
      <c r="CD803" s="25"/>
      <c r="CE803" s="25"/>
      <c r="CF803" s="25"/>
      <c r="CG803" s="25"/>
      <c r="CH803" s="25"/>
      <c r="CI803" s="25"/>
    </row>
    <row r="804" spans="1:87" ht="1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5"/>
      <c r="AE804" s="25"/>
      <c r="AF804" s="25"/>
      <c r="AG804" s="25"/>
      <c r="AH804" s="25"/>
      <c r="AI804" s="25"/>
      <c r="AJ804" s="25"/>
      <c r="AK804" s="25"/>
      <c r="AL804" s="25"/>
      <c r="AM804" s="25"/>
      <c r="AN804" s="25"/>
      <c r="AO804" s="25"/>
      <c r="AP804" s="25"/>
      <c r="AQ804" s="25"/>
      <c r="AR804" s="25"/>
      <c r="AS804" s="25"/>
      <c r="AT804" s="25"/>
      <c r="AU804" s="25"/>
      <c r="AV804" s="25"/>
      <c r="AW804" s="25"/>
      <c r="AX804" s="25"/>
      <c r="AY804" s="25"/>
      <c r="AZ804" s="25"/>
      <c r="BA804" s="25"/>
      <c r="BB804" s="25"/>
      <c r="BC804" s="25"/>
      <c r="BD804" s="25"/>
      <c r="BE804" s="25"/>
      <c r="BF804" s="25"/>
      <c r="BG804" s="25"/>
      <c r="BH804" s="25"/>
      <c r="BI804" s="25"/>
      <c r="BJ804" s="25"/>
      <c r="BK804" s="25"/>
      <c r="BL804" s="25"/>
      <c r="BM804" s="25"/>
      <c r="BN804" s="25"/>
      <c r="BO804" s="25"/>
      <c r="BP804" s="25"/>
      <c r="BQ804" s="25"/>
      <c r="BR804" s="25"/>
      <c r="BS804" s="25"/>
      <c r="BT804" s="25"/>
      <c r="BU804" s="25"/>
      <c r="BV804" s="25"/>
      <c r="BW804" s="25"/>
      <c r="BX804" s="25"/>
      <c r="BY804" s="25"/>
      <c r="BZ804" s="25"/>
      <c r="CA804" s="25"/>
      <c r="CB804" s="25"/>
      <c r="CC804" s="25"/>
      <c r="CD804" s="25"/>
      <c r="CE804" s="25"/>
      <c r="CF804" s="25"/>
      <c r="CG804" s="25"/>
      <c r="CH804" s="25"/>
      <c r="CI804" s="25"/>
    </row>
    <row r="805" spans="1:87" ht="14">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c r="AE805" s="25"/>
      <c r="AF805" s="25"/>
      <c r="AG805" s="25"/>
      <c r="AH805" s="25"/>
      <c r="AI805" s="25"/>
      <c r="AJ805" s="25"/>
      <c r="AK805" s="25"/>
      <c r="AL805" s="25"/>
      <c r="AM805" s="25"/>
      <c r="AN805" s="25"/>
      <c r="AO805" s="25"/>
      <c r="AP805" s="25"/>
      <c r="AQ805" s="25"/>
      <c r="AR805" s="25"/>
      <c r="AS805" s="25"/>
      <c r="AT805" s="25"/>
      <c r="AU805" s="25"/>
      <c r="AV805" s="25"/>
      <c r="AW805" s="25"/>
      <c r="AX805" s="25"/>
      <c r="AY805" s="25"/>
      <c r="AZ805" s="25"/>
      <c r="BA805" s="25"/>
      <c r="BB805" s="25"/>
      <c r="BC805" s="25"/>
      <c r="BD805" s="25"/>
      <c r="BE805" s="25"/>
      <c r="BF805" s="25"/>
      <c r="BG805" s="25"/>
      <c r="BH805" s="25"/>
      <c r="BI805" s="25"/>
      <c r="BJ805" s="25"/>
      <c r="BK805" s="25"/>
      <c r="BL805" s="25"/>
      <c r="BM805" s="25"/>
      <c r="BN805" s="25"/>
      <c r="BO805" s="25"/>
      <c r="BP805" s="25"/>
      <c r="BQ805" s="25"/>
      <c r="BR805" s="25"/>
      <c r="BS805" s="25"/>
      <c r="BT805" s="25"/>
      <c r="BU805" s="25"/>
      <c r="BV805" s="25"/>
      <c r="BW805" s="25"/>
      <c r="BX805" s="25"/>
      <c r="BY805" s="25"/>
      <c r="BZ805" s="25"/>
      <c r="CA805" s="25"/>
      <c r="CB805" s="25"/>
      <c r="CC805" s="25"/>
      <c r="CD805" s="25"/>
      <c r="CE805" s="25"/>
      <c r="CF805" s="25"/>
      <c r="CG805" s="25"/>
      <c r="CH805" s="25"/>
      <c r="CI805" s="25"/>
    </row>
    <row r="806" spans="1:87" ht="14">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c r="AE806" s="25"/>
      <c r="AF806" s="25"/>
      <c r="AG806" s="25"/>
      <c r="AH806" s="25"/>
      <c r="AI806" s="25"/>
      <c r="AJ806" s="25"/>
      <c r="AK806" s="25"/>
      <c r="AL806" s="25"/>
      <c r="AM806" s="25"/>
      <c r="AN806" s="25"/>
      <c r="AO806" s="25"/>
      <c r="AP806" s="25"/>
      <c r="AQ806" s="25"/>
      <c r="AR806" s="25"/>
      <c r="AS806" s="25"/>
      <c r="AT806" s="25"/>
      <c r="AU806" s="25"/>
      <c r="AV806" s="25"/>
      <c r="AW806" s="25"/>
      <c r="AX806" s="25"/>
      <c r="AY806" s="25"/>
      <c r="AZ806" s="25"/>
      <c r="BA806" s="25"/>
      <c r="BB806" s="25"/>
      <c r="BC806" s="25"/>
      <c r="BD806" s="25"/>
      <c r="BE806" s="25"/>
      <c r="BF806" s="25"/>
      <c r="BG806" s="25"/>
      <c r="BH806" s="25"/>
      <c r="BI806" s="25"/>
      <c r="BJ806" s="25"/>
      <c r="BK806" s="25"/>
      <c r="BL806" s="25"/>
      <c r="BM806" s="25"/>
      <c r="BN806" s="25"/>
      <c r="BO806" s="25"/>
      <c r="BP806" s="25"/>
      <c r="BQ806" s="25"/>
      <c r="BR806" s="25"/>
      <c r="BS806" s="25"/>
      <c r="BT806" s="25"/>
      <c r="BU806" s="25"/>
      <c r="BV806" s="25"/>
      <c r="BW806" s="25"/>
      <c r="BX806" s="25"/>
      <c r="BY806" s="25"/>
      <c r="BZ806" s="25"/>
      <c r="CA806" s="25"/>
      <c r="CB806" s="25"/>
      <c r="CC806" s="25"/>
      <c r="CD806" s="25"/>
      <c r="CE806" s="25"/>
      <c r="CF806" s="25"/>
      <c r="CG806" s="25"/>
      <c r="CH806" s="25"/>
      <c r="CI806" s="25"/>
    </row>
    <row r="807" spans="1:87" ht="14">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c r="AE807" s="25"/>
      <c r="AF807" s="25"/>
      <c r="AG807" s="25"/>
      <c r="AH807" s="25"/>
      <c r="AI807" s="25"/>
      <c r="AJ807" s="25"/>
      <c r="AK807" s="25"/>
      <c r="AL807" s="25"/>
      <c r="AM807" s="25"/>
      <c r="AN807" s="25"/>
      <c r="AO807" s="25"/>
      <c r="AP807" s="25"/>
      <c r="AQ807" s="25"/>
      <c r="AR807" s="25"/>
      <c r="AS807" s="25"/>
      <c r="AT807" s="25"/>
      <c r="AU807" s="25"/>
      <c r="AV807" s="25"/>
      <c r="AW807" s="25"/>
      <c r="AX807" s="25"/>
      <c r="AY807" s="25"/>
      <c r="AZ807" s="25"/>
      <c r="BA807" s="25"/>
      <c r="BB807" s="25"/>
      <c r="BC807" s="25"/>
      <c r="BD807" s="25"/>
      <c r="BE807" s="25"/>
      <c r="BF807" s="25"/>
      <c r="BG807" s="25"/>
      <c r="BH807" s="25"/>
      <c r="BI807" s="25"/>
      <c r="BJ807" s="25"/>
      <c r="BK807" s="25"/>
      <c r="BL807" s="25"/>
      <c r="BM807" s="25"/>
      <c r="BN807" s="25"/>
      <c r="BO807" s="25"/>
      <c r="BP807" s="25"/>
      <c r="BQ807" s="25"/>
      <c r="BR807" s="25"/>
      <c r="BS807" s="25"/>
      <c r="BT807" s="25"/>
      <c r="BU807" s="25"/>
      <c r="BV807" s="25"/>
      <c r="BW807" s="25"/>
      <c r="BX807" s="25"/>
      <c r="BY807" s="25"/>
      <c r="BZ807" s="25"/>
      <c r="CA807" s="25"/>
      <c r="CB807" s="25"/>
      <c r="CC807" s="25"/>
      <c r="CD807" s="25"/>
      <c r="CE807" s="25"/>
      <c r="CF807" s="25"/>
      <c r="CG807" s="25"/>
      <c r="CH807" s="25"/>
      <c r="CI807" s="25"/>
    </row>
    <row r="808" spans="1:87" ht="14">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5"/>
      <c r="AE808" s="25"/>
      <c r="AF808" s="25"/>
      <c r="AG808" s="25"/>
      <c r="AH808" s="25"/>
      <c r="AI808" s="25"/>
      <c r="AJ808" s="25"/>
      <c r="AK808" s="25"/>
      <c r="AL808" s="25"/>
      <c r="AM808" s="25"/>
      <c r="AN808" s="25"/>
      <c r="AO808" s="25"/>
      <c r="AP808" s="25"/>
      <c r="AQ808" s="25"/>
      <c r="AR808" s="25"/>
      <c r="AS808" s="25"/>
      <c r="AT808" s="25"/>
      <c r="AU808" s="25"/>
      <c r="AV808" s="25"/>
      <c r="AW808" s="25"/>
      <c r="AX808" s="25"/>
      <c r="AY808" s="25"/>
      <c r="AZ808" s="25"/>
      <c r="BA808" s="25"/>
      <c r="BB808" s="25"/>
      <c r="BC808" s="25"/>
      <c r="BD808" s="25"/>
      <c r="BE808" s="25"/>
      <c r="BF808" s="25"/>
      <c r="BG808" s="25"/>
      <c r="BH808" s="25"/>
      <c r="BI808" s="25"/>
      <c r="BJ808" s="25"/>
      <c r="BK808" s="25"/>
      <c r="BL808" s="25"/>
      <c r="BM808" s="25"/>
      <c r="BN808" s="25"/>
      <c r="BO808" s="25"/>
      <c r="BP808" s="25"/>
      <c r="BQ808" s="25"/>
      <c r="BR808" s="25"/>
      <c r="BS808" s="25"/>
      <c r="BT808" s="25"/>
      <c r="BU808" s="25"/>
      <c r="BV808" s="25"/>
      <c r="BW808" s="25"/>
      <c r="BX808" s="25"/>
      <c r="BY808" s="25"/>
      <c r="BZ808" s="25"/>
      <c r="CA808" s="25"/>
      <c r="CB808" s="25"/>
      <c r="CC808" s="25"/>
      <c r="CD808" s="25"/>
      <c r="CE808" s="25"/>
      <c r="CF808" s="25"/>
      <c r="CG808" s="25"/>
      <c r="CH808" s="25"/>
      <c r="CI808" s="25"/>
    </row>
    <row r="809" spans="1:87" ht="14">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c r="AE809" s="25"/>
      <c r="AF809" s="25"/>
      <c r="AG809" s="25"/>
      <c r="AH809" s="25"/>
      <c r="AI809" s="25"/>
      <c r="AJ809" s="25"/>
      <c r="AK809" s="25"/>
      <c r="AL809" s="25"/>
      <c r="AM809" s="25"/>
      <c r="AN809" s="25"/>
      <c r="AO809" s="25"/>
      <c r="AP809" s="25"/>
      <c r="AQ809" s="25"/>
      <c r="AR809" s="25"/>
      <c r="AS809" s="25"/>
      <c r="AT809" s="25"/>
      <c r="AU809" s="25"/>
      <c r="AV809" s="25"/>
      <c r="AW809" s="25"/>
      <c r="AX809" s="25"/>
      <c r="AY809" s="25"/>
      <c r="AZ809" s="25"/>
      <c r="BA809" s="25"/>
      <c r="BB809" s="25"/>
      <c r="BC809" s="25"/>
      <c r="BD809" s="25"/>
      <c r="BE809" s="25"/>
      <c r="BF809" s="25"/>
      <c r="BG809" s="25"/>
      <c r="BH809" s="25"/>
      <c r="BI809" s="25"/>
      <c r="BJ809" s="25"/>
      <c r="BK809" s="25"/>
      <c r="BL809" s="25"/>
      <c r="BM809" s="25"/>
      <c r="BN809" s="25"/>
      <c r="BO809" s="25"/>
      <c r="BP809" s="25"/>
      <c r="BQ809" s="25"/>
      <c r="BR809" s="25"/>
      <c r="BS809" s="25"/>
      <c r="BT809" s="25"/>
      <c r="BU809" s="25"/>
      <c r="BV809" s="25"/>
      <c r="BW809" s="25"/>
      <c r="BX809" s="25"/>
      <c r="BY809" s="25"/>
      <c r="BZ809" s="25"/>
      <c r="CA809" s="25"/>
      <c r="CB809" s="25"/>
      <c r="CC809" s="25"/>
      <c r="CD809" s="25"/>
      <c r="CE809" s="25"/>
      <c r="CF809" s="25"/>
      <c r="CG809" s="25"/>
      <c r="CH809" s="25"/>
      <c r="CI809" s="25"/>
    </row>
    <row r="810" spans="1:87" ht="14">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5"/>
      <c r="AE810" s="25"/>
      <c r="AF810" s="25"/>
      <c r="AG810" s="25"/>
      <c r="AH810" s="25"/>
      <c r="AI810" s="25"/>
      <c r="AJ810" s="25"/>
      <c r="AK810" s="25"/>
      <c r="AL810" s="25"/>
      <c r="AM810" s="25"/>
      <c r="AN810" s="25"/>
      <c r="AO810" s="25"/>
      <c r="AP810" s="25"/>
      <c r="AQ810" s="25"/>
      <c r="AR810" s="25"/>
      <c r="AS810" s="25"/>
      <c r="AT810" s="25"/>
      <c r="AU810" s="25"/>
      <c r="AV810" s="25"/>
      <c r="AW810" s="25"/>
      <c r="AX810" s="25"/>
      <c r="AY810" s="25"/>
      <c r="AZ810" s="25"/>
      <c r="BA810" s="25"/>
      <c r="BB810" s="25"/>
      <c r="BC810" s="25"/>
      <c r="BD810" s="25"/>
      <c r="BE810" s="25"/>
      <c r="BF810" s="25"/>
      <c r="BG810" s="25"/>
      <c r="BH810" s="25"/>
      <c r="BI810" s="25"/>
      <c r="BJ810" s="25"/>
      <c r="BK810" s="25"/>
      <c r="BL810" s="25"/>
      <c r="BM810" s="25"/>
      <c r="BN810" s="25"/>
      <c r="BO810" s="25"/>
      <c r="BP810" s="25"/>
      <c r="BQ810" s="25"/>
      <c r="BR810" s="25"/>
      <c r="BS810" s="25"/>
      <c r="BT810" s="25"/>
      <c r="BU810" s="25"/>
      <c r="BV810" s="25"/>
      <c r="BW810" s="25"/>
      <c r="BX810" s="25"/>
      <c r="BY810" s="25"/>
      <c r="BZ810" s="25"/>
      <c r="CA810" s="25"/>
      <c r="CB810" s="25"/>
      <c r="CC810" s="25"/>
      <c r="CD810" s="25"/>
      <c r="CE810" s="25"/>
      <c r="CF810" s="25"/>
      <c r="CG810" s="25"/>
      <c r="CH810" s="25"/>
      <c r="CI810" s="25"/>
    </row>
    <row r="811" spans="1:87" ht="14">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c r="AE811" s="25"/>
      <c r="AF811" s="25"/>
      <c r="AG811" s="25"/>
      <c r="AH811" s="25"/>
      <c r="AI811" s="25"/>
      <c r="AJ811" s="25"/>
      <c r="AK811" s="25"/>
      <c r="AL811" s="25"/>
      <c r="AM811" s="25"/>
      <c r="AN811" s="25"/>
      <c r="AO811" s="25"/>
      <c r="AP811" s="25"/>
      <c r="AQ811" s="25"/>
      <c r="AR811" s="25"/>
      <c r="AS811" s="25"/>
      <c r="AT811" s="25"/>
      <c r="AU811" s="25"/>
      <c r="AV811" s="25"/>
      <c r="AW811" s="25"/>
      <c r="AX811" s="25"/>
      <c r="AY811" s="25"/>
      <c r="AZ811" s="25"/>
      <c r="BA811" s="25"/>
      <c r="BB811" s="25"/>
      <c r="BC811" s="25"/>
      <c r="BD811" s="25"/>
      <c r="BE811" s="25"/>
      <c r="BF811" s="25"/>
      <c r="BG811" s="25"/>
      <c r="BH811" s="25"/>
      <c r="BI811" s="25"/>
      <c r="BJ811" s="25"/>
      <c r="BK811" s="25"/>
      <c r="BL811" s="25"/>
      <c r="BM811" s="25"/>
      <c r="BN811" s="25"/>
      <c r="BO811" s="25"/>
      <c r="BP811" s="25"/>
      <c r="BQ811" s="25"/>
      <c r="BR811" s="25"/>
      <c r="BS811" s="25"/>
      <c r="BT811" s="25"/>
      <c r="BU811" s="25"/>
      <c r="BV811" s="25"/>
      <c r="BW811" s="25"/>
      <c r="BX811" s="25"/>
      <c r="BY811" s="25"/>
      <c r="BZ811" s="25"/>
      <c r="CA811" s="25"/>
      <c r="CB811" s="25"/>
      <c r="CC811" s="25"/>
      <c r="CD811" s="25"/>
      <c r="CE811" s="25"/>
      <c r="CF811" s="25"/>
      <c r="CG811" s="25"/>
      <c r="CH811" s="25"/>
      <c r="CI811" s="25"/>
    </row>
    <row r="812" spans="1:87" ht="14">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c r="AE812" s="25"/>
      <c r="AF812" s="25"/>
      <c r="AG812" s="25"/>
      <c r="AH812" s="25"/>
      <c r="AI812" s="25"/>
      <c r="AJ812" s="25"/>
      <c r="AK812" s="25"/>
      <c r="AL812" s="25"/>
      <c r="AM812" s="25"/>
      <c r="AN812" s="25"/>
      <c r="AO812" s="25"/>
      <c r="AP812" s="25"/>
      <c r="AQ812" s="25"/>
      <c r="AR812" s="25"/>
      <c r="AS812" s="25"/>
      <c r="AT812" s="25"/>
      <c r="AU812" s="25"/>
      <c r="AV812" s="25"/>
      <c r="AW812" s="25"/>
      <c r="AX812" s="25"/>
      <c r="AY812" s="25"/>
      <c r="AZ812" s="25"/>
      <c r="BA812" s="25"/>
      <c r="BB812" s="25"/>
      <c r="BC812" s="25"/>
      <c r="BD812" s="25"/>
      <c r="BE812" s="25"/>
      <c r="BF812" s="25"/>
      <c r="BG812" s="25"/>
      <c r="BH812" s="25"/>
      <c r="BI812" s="25"/>
      <c r="BJ812" s="25"/>
      <c r="BK812" s="25"/>
      <c r="BL812" s="25"/>
      <c r="BM812" s="25"/>
      <c r="BN812" s="25"/>
      <c r="BO812" s="25"/>
      <c r="BP812" s="25"/>
      <c r="BQ812" s="25"/>
      <c r="BR812" s="25"/>
      <c r="BS812" s="25"/>
      <c r="BT812" s="25"/>
      <c r="BU812" s="25"/>
      <c r="BV812" s="25"/>
      <c r="BW812" s="25"/>
      <c r="BX812" s="25"/>
      <c r="BY812" s="25"/>
      <c r="BZ812" s="25"/>
      <c r="CA812" s="25"/>
      <c r="CB812" s="25"/>
      <c r="CC812" s="25"/>
      <c r="CD812" s="25"/>
      <c r="CE812" s="25"/>
      <c r="CF812" s="25"/>
      <c r="CG812" s="25"/>
      <c r="CH812" s="25"/>
      <c r="CI812" s="25"/>
    </row>
    <row r="813" spans="1:87" ht="14">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c r="AE813" s="25"/>
      <c r="AF813" s="25"/>
      <c r="AG813" s="25"/>
      <c r="AH813" s="25"/>
      <c r="AI813" s="25"/>
      <c r="AJ813" s="25"/>
      <c r="AK813" s="25"/>
      <c r="AL813" s="25"/>
      <c r="AM813" s="25"/>
      <c r="AN813" s="25"/>
      <c r="AO813" s="25"/>
      <c r="AP813" s="25"/>
      <c r="AQ813" s="25"/>
      <c r="AR813" s="25"/>
      <c r="AS813" s="25"/>
      <c r="AT813" s="25"/>
      <c r="AU813" s="25"/>
      <c r="AV813" s="25"/>
      <c r="AW813" s="25"/>
      <c r="AX813" s="25"/>
      <c r="AY813" s="25"/>
      <c r="AZ813" s="25"/>
      <c r="BA813" s="25"/>
      <c r="BB813" s="25"/>
      <c r="BC813" s="25"/>
      <c r="BD813" s="25"/>
      <c r="BE813" s="25"/>
      <c r="BF813" s="25"/>
      <c r="BG813" s="25"/>
      <c r="BH813" s="25"/>
      <c r="BI813" s="25"/>
      <c r="BJ813" s="25"/>
      <c r="BK813" s="25"/>
      <c r="BL813" s="25"/>
      <c r="BM813" s="25"/>
      <c r="BN813" s="25"/>
      <c r="BO813" s="25"/>
      <c r="BP813" s="25"/>
      <c r="BQ813" s="25"/>
      <c r="BR813" s="25"/>
      <c r="BS813" s="25"/>
      <c r="BT813" s="25"/>
      <c r="BU813" s="25"/>
      <c r="BV813" s="25"/>
      <c r="BW813" s="25"/>
      <c r="BX813" s="25"/>
      <c r="BY813" s="25"/>
      <c r="BZ813" s="25"/>
      <c r="CA813" s="25"/>
      <c r="CB813" s="25"/>
      <c r="CC813" s="25"/>
      <c r="CD813" s="25"/>
      <c r="CE813" s="25"/>
      <c r="CF813" s="25"/>
      <c r="CG813" s="25"/>
      <c r="CH813" s="25"/>
      <c r="CI813" s="25"/>
    </row>
    <row r="814" spans="1:87" ht="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5"/>
      <c r="AE814" s="25"/>
      <c r="AF814" s="25"/>
      <c r="AG814" s="25"/>
      <c r="AH814" s="25"/>
      <c r="AI814" s="25"/>
      <c r="AJ814" s="25"/>
      <c r="AK814" s="25"/>
      <c r="AL814" s="25"/>
      <c r="AM814" s="25"/>
      <c r="AN814" s="25"/>
      <c r="AO814" s="25"/>
      <c r="AP814" s="25"/>
      <c r="AQ814" s="25"/>
      <c r="AR814" s="25"/>
      <c r="AS814" s="25"/>
      <c r="AT814" s="25"/>
      <c r="AU814" s="25"/>
      <c r="AV814" s="25"/>
      <c r="AW814" s="25"/>
      <c r="AX814" s="25"/>
      <c r="AY814" s="25"/>
      <c r="AZ814" s="25"/>
      <c r="BA814" s="25"/>
      <c r="BB814" s="25"/>
      <c r="BC814" s="25"/>
      <c r="BD814" s="25"/>
      <c r="BE814" s="25"/>
      <c r="BF814" s="25"/>
      <c r="BG814" s="25"/>
      <c r="BH814" s="25"/>
      <c r="BI814" s="25"/>
      <c r="BJ814" s="25"/>
      <c r="BK814" s="25"/>
      <c r="BL814" s="25"/>
      <c r="BM814" s="25"/>
      <c r="BN814" s="25"/>
      <c r="BO814" s="25"/>
      <c r="BP814" s="25"/>
      <c r="BQ814" s="25"/>
      <c r="BR814" s="25"/>
      <c r="BS814" s="25"/>
      <c r="BT814" s="25"/>
      <c r="BU814" s="25"/>
      <c r="BV814" s="25"/>
      <c r="BW814" s="25"/>
      <c r="BX814" s="25"/>
      <c r="BY814" s="25"/>
      <c r="BZ814" s="25"/>
      <c r="CA814" s="25"/>
      <c r="CB814" s="25"/>
      <c r="CC814" s="25"/>
      <c r="CD814" s="25"/>
      <c r="CE814" s="25"/>
      <c r="CF814" s="25"/>
      <c r="CG814" s="25"/>
      <c r="CH814" s="25"/>
      <c r="CI814" s="25"/>
    </row>
    <row r="815" spans="1:87" ht="14">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c r="AE815" s="25"/>
      <c r="AF815" s="25"/>
      <c r="AG815" s="25"/>
      <c r="AH815" s="25"/>
      <c r="AI815" s="25"/>
      <c r="AJ815" s="25"/>
      <c r="AK815" s="25"/>
      <c r="AL815" s="25"/>
      <c r="AM815" s="25"/>
      <c r="AN815" s="25"/>
      <c r="AO815" s="25"/>
      <c r="AP815" s="25"/>
      <c r="AQ815" s="25"/>
      <c r="AR815" s="25"/>
      <c r="AS815" s="25"/>
      <c r="AT815" s="25"/>
      <c r="AU815" s="25"/>
      <c r="AV815" s="25"/>
      <c r="AW815" s="25"/>
      <c r="AX815" s="25"/>
      <c r="AY815" s="25"/>
      <c r="AZ815" s="25"/>
      <c r="BA815" s="25"/>
      <c r="BB815" s="25"/>
      <c r="BC815" s="25"/>
      <c r="BD815" s="25"/>
      <c r="BE815" s="25"/>
      <c r="BF815" s="25"/>
      <c r="BG815" s="25"/>
      <c r="BH815" s="25"/>
      <c r="BI815" s="25"/>
      <c r="BJ815" s="25"/>
      <c r="BK815" s="25"/>
      <c r="BL815" s="25"/>
      <c r="BM815" s="25"/>
      <c r="BN815" s="25"/>
      <c r="BO815" s="25"/>
      <c r="BP815" s="25"/>
      <c r="BQ815" s="25"/>
      <c r="BR815" s="25"/>
      <c r="BS815" s="25"/>
      <c r="BT815" s="25"/>
      <c r="BU815" s="25"/>
      <c r="BV815" s="25"/>
      <c r="BW815" s="25"/>
      <c r="BX815" s="25"/>
      <c r="BY815" s="25"/>
      <c r="BZ815" s="25"/>
      <c r="CA815" s="25"/>
      <c r="CB815" s="25"/>
      <c r="CC815" s="25"/>
      <c r="CD815" s="25"/>
      <c r="CE815" s="25"/>
      <c r="CF815" s="25"/>
      <c r="CG815" s="25"/>
      <c r="CH815" s="25"/>
      <c r="CI815" s="25"/>
    </row>
    <row r="816" spans="1:87" ht="14">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5"/>
      <c r="AE816" s="25"/>
      <c r="AF816" s="25"/>
      <c r="AG816" s="25"/>
      <c r="AH816" s="25"/>
      <c r="AI816" s="25"/>
      <c r="AJ816" s="25"/>
      <c r="AK816" s="25"/>
      <c r="AL816" s="25"/>
      <c r="AM816" s="25"/>
      <c r="AN816" s="25"/>
      <c r="AO816" s="25"/>
      <c r="AP816" s="25"/>
      <c r="AQ816" s="25"/>
      <c r="AR816" s="25"/>
      <c r="AS816" s="25"/>
      <c r="AT816" s="25"/>
      <c r="AU816" s="25"/>
      <c r="AV816" s="25"/>
      <c r="AW816" s="25"/>
      <c r="AX816" s="25"/>
      <c r="AY816" s="25"/>
      <c r="AZ816" s="25"/>
      <c r="BA816" s="25"/>
      <c r="BB816" s="25"/>
      <c r="BC816" s="25"/>
      <c r="BD816" s="25"/>
      <c r="BE816" s="25"/>
      <c r="BF816" s="25"/>
      <c r="BG816" s="25"/>
      <c r="BH816" s="25"/>
      <c r="BI816" s="25"/>
      <c r="BJ816" s="25"/>
      <c r="BK816" s="25"/>
      <c r="BL816" s="25"/>
      <c r="BM816" s="25"/>
      <c r="BN816" s="25"/>
      <c r="BO816" s="25"/>
      <c r="BP816" s="25"/>
      <c r="BQ816" s="25"/>
      <c r="BR816" s="25"/>
      <c r="BS816" s="25"/>
      <c r="BT816" s="25"/>
      <c r="BU816" s="25"/>
      <c r="BV816" s="25"/>
      <c r="BW816" s="25"/>
      <c r="BX816" s="25"/>
      <c r="BY816" s="25"/>
      <c r="BZ816" s="25"/>
      <c r="CA816" s="25"/>
      <c r="CB816" s="25"/>
      <c r="CC816" s="25"/>
      <c r="CD816" s="25"/>
      <c r="CE816" s="25"/>
      <c r="CF816" s="25"/>
      <c r="CG816" s="25"/>
      <c r="CH816" s="25"/>
      <c r="CI816" s="25"/>
    </row>
    <row r="817" spans="1:87" ht="14">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c r="AE817" s="25"/>
      <c r="AF817" s="25"/>
      <c r="AG817" s="25"/>
      <c r="AH817" s="25"/>
      <c r="AI817" s="25"/>
      <c r="AJ817" s="25"/>
      <c r="AK817" s="25"/>
      <c r="AL817" s="25"/>
      <c r="AM817" s="25"/>
      <c r="AN817" s="25"/>
      <c r="AO817" s="25"/>
      <c r="AP817" s="25"/>
      <c r="AQ817" s="25"/>
      <c r="AR817" s="25"/>
      <c r="AS817" s="25"/>
      <c r="AT817" s="25"/>
      <c r="AU817" s="25"/>
      <c r="AV817" s="25"/>
      <c r="AW817" s="25"/>
      <c r="AX817" s="25"/>
      <c r="AY817" s="25"/>
      <c r="AZ817" s="25"/>
      <c r="BA817" s="25"/>
      <c r="BB817" s="25"/>
      <c r="BC817" s="25"/>
      <c r="BD817" s="25"/>
      <c r="BE817" s="25"/>
      <c r="BF817" s="25"/>
      <c r="BG817" s="25"/>
      <c r="BH817" s="25"/>
      <c r="BI817" s="25"/>
      <c r="BJ817" s="25"/>
      <c r="BK817" s="25"/>
      <c r="BL817" s="25"/>
      <c r="BM817" s="25"/>
      <c r="BN817" s="25"/>
      <c r="BO817" s="25"/>
      <c r="BP817" s="25"/>
      <c r="BQ817" s="25"/>
      <c r="BR817" s="25"/>
      <c r="BS817" s="25"/>
      <c r="BT817" s="25"/>
      <c r="BU817" s="25"/>
      <c r="BV817" s="25"/>
      <c r="BW817" s="25"/>
      <c r="BX817" s="25"/>
      <c r="BY817" s="25"/>
      <c r="BZ817" s="25"/>
      <c r="CA817" s="25"/>
      <c r="CB817" s="25"/>
      <c r="CC817" s="25"/>
      <c r="CD817" s="25"/>
      <c r="CE817" s="25"/>
      <c r="CF817" s="25"/>
      <c r="CG817" s="25"/>
      <c r="CH817" s="25"/>
      <c r="CI817" s="25"/>
    </row>
    <row r="818" spans="1:87" ht="14">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c r="AE818" s="25"/>
      <c r="AF818" s="25"/>
      <c r="AG818" s="25"/>
      <c r="AH818" s="25"/>
      <c r="AI818" s="25"/>
      <c r="AJ818" s="25"/>
      <c r="AK818" s="25"/>
      <c r="AL818" s="25"/>
      <c r="AM818" s="25"/>
      <c r="AN818" s="25"/>
      <c r="AO818" s="25"/>
      <c r="AP818" s="25"/>
      <c r="AQ818" s="25"/>
      <c r="AR818" s="25"/>
      <c r="AS818" s="25"/>
      <c r="AT818" s="25"/>
      <c r="AU818" s="25"/>
      <c r="AV818" s="25"/>
      <c r="AW818" s="25"/>
      <c r="AX818" s="25"/>
      <c r="AY818" s="25"/>
      <c r="AZ818" s="25"/>
      <c r="BA818" s="25"/>
      <c r="BB818" s="25"/>
      <c r="BC818" s="25"/>
      <c r="BD818" s="25"/>
      <c r="BE818" s="25"/>
      <c r="BF818" s="25"/>
      <c r="BG818" s="25"/>
      <c r="BH818" s="25"/>
      <c r="BI818" s="25"/>
      <c r="BJ818" s="25"/>
      <c r="BK818" s="25"/>
      <c r="BL818" s="25"/>
      <c r="BM818" s="25"/>
      <c r="BN818" s="25"/>
      <c r="BO818" s="25"/>
      <c r="BP818" s="25"/>
      <c r="BQ818" s="25"/>
      <c r="BR818" s="25"/>
      <c r="BS818" s="25"/>
      <c r="BT818" s="25"/>
      <c r="BU818" s="25"/>
      <c r="BV818" s="25"/>
      <c r="BW818" s="25"/>
      <c r="BX818" s="25"/>
      <c r="BY818" s="25"/>
      <c r="BZ818" s="25"/>
      <c r="CA818" s="25"/>
      <c r="CB818" s="25"/>
      <c r="CC818" s="25"/>
      <c r="CD818" s="25"/>
      <c r="CE818" s="25"/>
      <c r="CF818" s="25"/>
      <c r="CG818" s="25"/>
      <c r="CH818" s="25"/>
      <c r="CI818" s="25"/>
    </row>
    <row r="819" spans="1:87" ht="14">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c r="AE819" s="25"/>
      <c r="AF819" s="25"/>
      <c r="AG819" s="25"/>
      <c r="AH819" s="25"/>
      <c r="AI819" s="25"/>
      <c r="AJ819" s="25"/>
      <c r="AK819" s="25"/>
      <c r="AL819" s="25"/>
      <c r="AM819" s="25"/>
      <c r="AN819" s="25"/>
      <c r="AO819" s="25"/>
      <c r="AP819" s="25"/>
      <c r="AQ819" s="25"/>
      <c r="AR819" s="25"/>
      <c r="AS819" s="25"/>
      <c r="AT819" s="25"/>
      <c r="AU819" s="25"/>
      <c r="AV819" s="25"/>
      <c r="AW819" s="25"/>
      <c r="AX819" s="25"/>
      <c r="AY819" s="25"/>
      <c r="AZ819" s="25"/>
      <c r="BA819" s="25"/>
      <c r="BB819" s="25"/>
      <c r="BC819" s="25"/>
      <c r="BD819" s="25"/>
      <c r="BE819" s="25"/>
      <c r="BF819" s="25"/>
      <c r="BG819" s="25"/>
      <c r="BH819" s="25"/>
      <c r="BI819" s="25"/>
      <c r="BJ819" s="25"/>
      <c r="BK819" s="25"/>
      <c r="BL819" s="25"/>
      <c r="BM819" s="25"/>
      <c r="BN819" s="25"/>
      <c r="BO819" s="25"/>
      <c r="BP819" s="25"/>
      <c r="BQ819" s="25"/>
      <c r="BR819" s="25"/>
      <c r="BS819" s="25"/>
      <c r="BT819" s="25"/>
      <c r="BU819" s="25"/>
      <c r="BV819" s="25"/>
      <c r="BW819" s="25"/>
      <c r="BX819" s="25"/>
      <c r="BY819" s="25"/>
      <c r="BZ819" s="25"/>
      <c r="CA819" s="25"/>
      <c r="CB819" s="25"/>
      <c r="CC819" s="25"/>
      <c r="CD819" s="25"/>
      <c r="CE819" s="25"/>
      <c r="CF819" s="25"/>
      <c r="CG819" s="25"/>
      <c r="CH819" s="25"/>
      <c r="CI819" s="25"/>
    </row>
    <row r="820" spans="1:87" ht="14">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5"/>
      <c r="AE820" s="25"/>
      <c r="AF820" s="25"/>
      <c r="AG820" s="25"/>
      <c r="AH820" s="25"/>
      <c r="AI820" s="25"/>
      <c r="AJ820" s="25"/>
      <c r="AK820" s="25"/>
      <c r="AL820" s="25"/>
      <c r="AM820" s="25"/>
      <c r="AN820" s="25"/>
      <c r="AO820" s="25"/>
      <c r="AP820" s="25"/>
      <c r="AQ820" s="25"/>
      <c r="AR820" s="25"/>
      <c r="AS820" s="25"/>
      <c r="AT820" s="25"/>
      <c r="AU820" s="25"/>
      <c r="AV820" s="25"/>
      <c r="AW820" s="25"/>
      <c r="AX820" s="25"/>
      <c r="AY820" s="25"/>
      <c r="AZ820" s="25"/>
      <c r="BA820" s="25"/>
      <c r="BB820" s="25"/>
      <c r="BC820" s="25"/>
      <c r="BD820" s="25"/>
      <c r="BE820" s="25"/>
      <c r="BF820" s="25"/>
      <c r="BG820" s="25"/>
      <c r="BH820" s="25"/>
      <c r="BI820" s="25"/>
      <c r="BJ820" s="25"/>
      <c r="BK820" s="25"/>
      <c r="BL820" s="25"/>
      <c r="BM820" s="25"/>
      <c r="BN820" s="25"/>
      <c r="BO820" s="25"/>
      <c r="BP820" s="25"/>
      <c r="BQ820" s="25"/>
      <c r="BR820" s="25"/>
      <c r="BS820" s="25"/>
      <c r="BT820" s="25"/>
      <c r="BU820" s="25"/>
      <c r="BV820" s="25"/>
      <c r="BW820" s="25"/>
      <c r="BX820" s="25"/>
      <c r="BY820" s="25"/>
      <c r="BZ820" s="25"/>
      <c r="CA820" s="25"/>
      <c r="CB820" s="25"/>
      <c r="CC820" s="25"/>
      <c r="CD820" s="25"/>
      <c r="CE820" s="25"/>
      <c r="CF820" s="25"/>
      <c r="CG820" s="25"/>
      <c r="CH820" s="25"/>
      <c r="CI820" s="25"/>
    </row>
    <row r="821" spans="1:87" ht="14">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c r="AE821" s="25"/>
      <c r="AF821" s="25"/>
      <c r="AG821" s="25"/>
      <c r="AH821" s="25"/>
      <c r="AI821" s="25"/>
      <c r="AJ821" s="25"/>
      <c r="AK821" s="25"/>
      <c r="AL821" s="25"/>
      <c r="AM821" s="25"/>
      <c r="AN821" s="25"/>
      <c r="AO821" s="25"/>
      <c r="AP821" s="25"/>
      <c r="AQ821" s="25"/>
      <c r="AR821" s="25"/>
      <c r="AS821" s="25"/>
      <c r="AT821" s="25"/>
      <c r="AU821" s="25"/>
      <c r="AV821" s="25"/>
      <c r="AW821" s="25"/>
      <c r="AX821" s="25"/>
      <c r="AY821" s="25"/>
      <c r="AZ821" s="25"/>
      <c r="BA821" s="25"/>
      <c r="BB821" s="25"/>
      <c r="BC821" s="25"/>
      <c r="BD821" s="25"/>
      <c r="BE821" s="25"/>
      <c r="BF821" s="25"/>
      <c r="BG821" s="25"/>
      <c r="BH821" s="25"/>
      <c r="BI821" s="25"/>
      <c r="BJ821" s="25"/>
      <c r="BK821" s="25"/>
      <c r="BL821" s="25"/>
      <c r="BM821" s="25"/>
      <c r="BN821" s="25"/>
      <c r="BO821" s="25"/>
      <c r="BP821" s="25"/>
      <c r="BQ821" s="25"/>
      <c r="BR821" s="25"/>
      <c r="BS821" s="25"/>
      <c r="BT821" s="25"/>
      <c r="BU821" s="25"/>
      <c r="BV821" s="25"/>
      <c r="BW821" s="25"/>
      <c r="BX821" s="25"/>
      <c r="BY821" s="25"/>
      <c r="BZ821" s="25"/>
      <c r="CA821" s="25"/>
      <c r="CB821" s="25"/>
      <c r="CC821" s="25"/>
      <c r="CD821" s="25"/>
      <c r="CE821" s="25"/>
      <c r="CF821" s="25"/>
      <c r="CG821" s="25"/>
      <c r="CH821" s="25"/>
      <c r="CI821" s="25"/>
    </row>
    <row r="822" spans="1:87" ht="14">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5"/>
      <c r="AE822" s="25"/>
      <c r="AF822" s="25"/>
      <c r="AG822" s="25"/>
      <c r="AH822" s="25"/>
      <c r="AI822" s="25"/>
      <c r="AJ822" s="25"/>
      <c r="AK822" s="25"/>
      <c r="AL822" s="25"/>
      <c r="AM822" s="25"/>
      <c r="AN822" s="25"/>
      <c r="AO822" s="25"/>
      <c r="AP822" s="25"/>
      <c r="AQ822" s="25"/>
      <c r="AR822" s="25"/>
      <c r="AS822" s="25"/>
      <c r="AT822" s="25"/>
      <c r="AU822" s="25"/>
      <c r="AV822" s="25"/>
      <c r="AW822" s="25"/>
      <c r="AX822" s="25"/>
      <c r="AY822" s="25"/>
      <c r="AZ822" s="25"/>
      <c r="BA822" s="25"/>
      <c r="BB822" s="25"/>
      <c r="BC822" s="25"/>
      <c r="BD822" s="25"/>
      <c r="BE822" s="25"/>
      <c r="BF822" s="25"/>
      <c r="BG822" s="25"/>
      <c r="BH822" s="25"/>
      <c r="BI822" s="25"/>
      <c r="BJ822" s="25"/>
      <c r="BK822" s="25"/>
      <c r="BL822" s="25"/>
      <c r="BM822" s="25"/>
      <c r="BN822" s="25"/>
      <c r="BO822" s="25"/>
      <c r="BP822" s="25"/>
      <c r="BQ822" s="25"/>
      <c r="BR822" s="25"/>
      <c r="BS822" s="25"/>
      <c r="BT822" s="25"/>
      <c r="BU822" s="25"/>
      <c r="BV822" s="25"/>
      <c r="BW822" s="25"/>
      <c r="BX822" s="25"/>
      <c r="BY822" s="25"/>
      <c r="BZ822" s="25"/>
      <c r="CA822" s="25"/>
      <c r="CB822" s="25"/>
      <c r="CC822" s="25"/>
      <c r="CD822" s="25"/>
      <c r="CE822" s="25"/>
      <c r="CF822" s="25"/>
      <c r="CG822" s="25"/>
      <c r="CH822" s="25"/>
      <c r="CI822" s="25"/>
    </row>
    <row r="823" spans="1:87" ht="14">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c r="AE823" s="25"/>
      <c r="AF823" s="25"/>
      <c r="AG823" s="25"/>
      <c r="AH823" s="25"/>
      <c r="AI823" s="25"/>
      <c r="AJ823" s="25"/>
      <c r="AK823" s="25"/>
      <c r="AL823" s="25"/>
      <c r="AM823" s="25"/>
      <c r="AN823" s="25"/>
      <c r="AO823" s="25"/>
      <c r="AP823" s="25"/>
      <c r="AQ823" s="25"/>
      <c r="AR823" s="25"/>
      <c r="AS823" s="25"/>
      <c r="AT823" s="25"/>
      <c r="AU823" s="25"/>
      <c r="AV823" s="25"/>
      <c r="AW823" s="25"/>
      <c r="AX823" s="25"/>
      <c r="AY823" s="25"/>
      <c r="AZ823" s="25"/>
      <c r="BA823" s="25"/>
      <c r="BB823" s="25"/>
      <c r="BC823" s="25"/>
      <c r="BD823" s="25"/>
      <c r="BE823" s="25"/>
      <c r="BF823" s="25"/>
      <c r="BG823" s="25"/>
      <c r="BH823" s="25"/>
      <c r="BI823" s="25"/>
      <c r="BJ823" s="25"/>
      <c r="BK823" s="25"/>
      <c r="BL823" s="25"/>
      <c r="BM823" s="25"/>
      <c r="BN823" s="25"/>
      <c r="BO823" s="25"/>
      <c r="BP823" s="25"/>
      <c r="BQ823" s="25"/>
      <c r="BR823" s="25"/>
      <c r="BS823" s="25"/>
      <c r="BT823" s="25"/>
      <c r="BU823" s="25"/>
      <c r="BV823" s="25"/>
      <c r="BW823" s="25"/>
      <c r="BX823" s="25"/>
      <c r="BY823" s="25"/>
      <c r="BZ823" s="25"/>
      <c r="CA823" s="25"/>
      <c r="CB823" s="25"/>
      <c r="CC823" s="25"/>
      <c r="CD823" s="25"/>
      <c r="CE823" s="25"/>
      <c r="CF823" s="25"/>
      <c r="CG823" s="25"/>
      <c r="CH823" s="25"/>
      <c r="CI823" s="25"/>
    </row>
    <row r="824" spans="1:87" ht="1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c r="AE824" s="25"/>
      <c r="AF824" s="25"/>
      <c r="AG824" s="25"/>
      <c r="AH824" s="25"/>
      <c r="AI824" s="25"/>
      <c r="AJ824" s="25"/>
      <c r="AK824" s="25"/>
      <c r="AL824" s="25"/>
      <c r="AM824" s="25"/>
      <c r="AN824" s="25"/>
      <c r="AO824" s="25"/>
      <c r="AP824" s="25"/>
      <c r="AQ824" s="25"/>
      <c r="AR824" s="25"/>
      <c r="AS824" s="25"/>
      <c r="AT824" s="25"/>
      <c r="AU824" s="25"/>
      <c r="AV824" s="25"/>
      <c r="AW824" s="25"/>
      <c r="AX824" s="25"/>
      <c r="AY824" s="25"/>
      <c r="AZ824" s="25"/>
      <c r="BA824" s="25"/>
      <c r="BB824" s="25"/>
      <c r="BC824" s="25"/>
      <c r="BD824" s="25"/>
      <c r="BE824" s="25"/>
      <c r="BF824" s="25"/>
      <c r="BG824" s="25"/>
      <c r="BH824" s="25"/>
      <c r="BI824" s="25"/>
      <c r="BJ824" s="25"/>
      <c r="BK824" s="25"/>
      <c r="BL824" s="25"/>
      <c r="BM824" s="25"/>
      <c r="BN824" s="25"/>
      <c r="BO824" s="25"/>
      <c r="BP824" s="25"/>
      <c r="BQ824" s="25"/>
      <c r="BR824" s="25"/>
      <c r="BS824" s="25"/>
      <c r="BT824" s="25"/>
      <c r="BU824" s="25"/>
      <c r="BV824" s="25"/>
      <c r="BW824" s="25"/>
      <c r="BX824" s="25"/>
      <c r="BY824" s="25"/>
      <c r="BZ824" s="25"/>
      <c r="CA824" s="25"/>
      <c r="CB824" s="25"/>
      <c r="CC824" s="25"/>
      <c r="CD824" s="25"/>
      <c r="CE824" s="25"/>
      <c r="CF824" s="25"/>
      <c r="CG824" s="25"/>
      <c r="CH824" s="25"/>
      <c r="CI824" s="25"/>
    </row>
    <row r="825" spans="1:87" ht="14">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c r="AE825" s="25"/>
      <c r="AF825" s="25"/>
      <c r="AG825" s="25"/>
      <c r="AH825" s="25"/>
      <c r="AI825" s="25"/>
      <c r="AJ825" s="25"/>
      <c r="AK825" s="25"/>
      <c r="AL825" s="25"/>
      <c r="AM825" s="25"/>
      <c r="AN825" s="25"/>
      <c r="AO825" s="25"/>
      <c r="AP825" s="25"/>
      <c r="AQ825" s="25"/>
      <c r="AR825" s="25"/>
      <c r="AS825" s="25"/>
      <c r="AT825" s="25"/>
      <c r="AU825" s="25"/>
      <c r="AV825" s="25"/>
      <c r="AW825" s="25"/>
      <c r="AX825" s="25"/>
      <c r="AY825" s="25"/>
      <c r="AZ825" s="25"/>
      <c r="BA825" s="25"/>
      <c r="BB825" s="25"/>
      <c r="BC825" s="25"/>
      <c r="BD825" s="25"/>
      <c r="BE825" s="25"/>
      <c r="BF825" s="25"/>
      <c r="BG825" s="25"/>
      <c r="BH825" s="25"/>
      <c r="BI825" s="25"/>
      <c r="BJ825" s="25"/>
      <c r="BK825" s="25"/>
      <c r="BL825" s="25"/>
      <c r="BM825" s="25"/>
      <c r="BN825" s="25"/>
      <c r="BO825" s="25"/>
      <c r="BP825" s="25"/>
      <c r="BQ825" s="25"/>
      <c r="BR825" s="25"/>
      <c r="BS825" s="25"/>
      <c r="BT825" s="25"/>
      <c r="BU825" s="25"/>
      <c r="BV825" s="25"/>
      <c r="BW825" s="25"/>
      <c r="BX825" s="25"/>
      <c r="BY825" s="25"/>
      <c r="BZ825" s="25"/>
      <c r="CA825" s="25"/>
      <c r="CB825" s="25"/>
      <c r="CC825" s="25"/>
      <c r="CD825" s="25"/>
      <c r="CE825" s="25"/>
      <c r="CF825" s="25"/>
      <c r="CG825" s="25"/>
      <c r="CH825" s="25"/>
      <c r="CI825" s="25"/>
    </row>
    <row r="826" spans="1:87" ht="14">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5"/>
      <c r="AE826" s="25"/>
      <c r="AF826" s="25"/>
      <c r="AG826" s="25"/>
      <c r="AH826" s="25"/>
      <c r="AI826" s="25"/>
      <c r="AJ826" s="25"/>
      <c r="AK826" s="25"/>
      <c r="AL826" s="25"/>
      <c r="AM826" s="25"/>
      <c r="AN826" s="25"/>
      <c r="AO826" s="25"/>
      <c r="AP826" s="25"/>
      <c r="AQ826" s="25"/>
      <c r="AR826" s="25"/>
      <c r="AS826" s="25"/>
      <c r="AT826" s="25"/>
      <c r="AU826" s="25"/>
      <c r="AV826" s="25"/>
      <c r="AW826" s="25"/>
      <c r="AX826" s="25"/>
      <c r="AY826" s="25"/>
      <c r="AZ826" s="25"/>
      <c r="BA826" s="25"/>
      <c r="BB826" s="25"/>
      <c r="BC826" s="25"/>
      <c r="BD826" s="25"/>
      <c r="BE826" s="25"/>
      <c r="BF826" s="25"/>
      <c r="BG826" s="25"/>
      <c r="BH826" s="25"/>
      <c r="BI826" s="25"/>
      <c r="BJ826" s="25"/>
      <c r="BK826" s="25"/>
      <c r="BL826" s="25"/>
      <c r="BM826" s="25"/>
      <c r="BN826" s="25"/>
      <c r="BO826" s="25"/>
      <c r="BP826" s="25"/>
      <c r="BQ826" s="25"/>
      <c r="BR826" s="25"/>
      <c r="BS826" s="25"/>
      <c r="BT826" s="25"/>
      <c r="BU826" s="25"/>
      <c r="BV826" s="25"/>
      <c r="BW826" s="25"/>
      <c r="BX826" s="25"/>
      <c r="BY826" s="25"/>
      <c r="BZ826" s="25"/>
      <c r="CA826" s="25"/>
      <c r="CB826" s="25"/>
      <c r="CC826" s="25"/>
      <c r="CD826" s="25"/>
      <c r="CE826" s="25"/>
      <c r="CF826" s="25"/>
      <c r="CG826" s="25"/>
      <c r="CH826" s="25"/>
      <c r="CI826" s="25"/>
    </row>
    <row r="827" spans="1:87" ht="14">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c r="AE827" s="25"/>
      <c r="AF827" s="25"/>
      <c r="AG827" s="25"/>
      <c r="AH827" s="25"/>
      <c r="AI827" s="25"/>
      <c r="AJ827" s="25"/>
      <c r="AK827" s="25"/>
      <c r="AL827" s="25"/>
      <c r="AM827" s="25"/>
      <c r="AN827" s="25"/>
      <c r="AO827" s="25"/>
      <c r="AP827" s="25"/>
      <c r="AQ827" s="25"/>
      <c r="AR827" s="25"/>
      <c r="AS827" s="25"/>
      <c r="AT827" s="25"/>
      <c r="AU827" s="25"/>
      <c r="AV827" s="25"/>
      <c r="AW827" s="25"/>
      <c r="AX827" s="25"/>
      <c r="AY827" s="25"/>
      <c r="AZ827" s="25"/>
      <c r="BA827" s="25"/>
      <c r="BB827" s="25"/>
      <c r="BC827" s="25"/>
      <c r="BD827" s="25"/>
      <c r="BE827" s="25"/>
      <c r="BF827" s="25"/>
      <c r="BG827" s="25"/>
      <c r="BH827" s="25"/>
      <c r="BI827" s="25"/>
      <c r="BJ827" s="25"/>
      <c r="BK827" s="25"/>
      <c r="BL827" s="25"/>
      <c r="BM827" s="25"/>
      <c r="BN827" s="25"/>
      <c r="BO827" s="25"/>
      <c r="BP827" s="25"/>
      <c r="BQ827" s="25"/>
      <c r="BR827" s="25"/>
      <c r="BS827" s="25"/>
      <c r="BT827" s="25"/>
      <c r="BU827" s="25"/>
      <c r="BV827" s="25"/>
      <c r="BW827" s="25"/>
      <c r="BX827" s="25"/>
      <c r="BY827" s="25"/>
      <c r="BZ827" s="25"/>
      <c r="CA827" s="25"/>
      <c r="CB827" s="25"/>
      <c r="CC827" s="25"/>
      <c r="CD827" s="25"/>
      <c r="CE827" s="25"/>
      <c r="CF827" s="25"/>
      <c r="CG827" s="25"/>
      <c r="CH827" s="25"/>
      <c r="CI827" s="25"/>
    </row>
    <row r="828" spans="1:87" ht="14">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5"/>
      <c r="AE828" s="25"/>
      <c r="AF828" s="25"/>
      <c r="AG828" s="25"/>
      <c r="AH828" s="25"/>
      <c r="AI828" s="25"/>
      <c r="AJ828" s="25"/>
      <c r="AK828" s="25"/>
      <c r="AL828" s="25"/>
      <c r="AM828" s="25"/>
      <c r="AN828" s="25"/>
      <c r="AO828" s="25"/>
      <c r="AP828" s="25"/>
      <c r="AQ828" s="25"/>
      <c r="AR828" s="25"/>
      <c r="AS828" s="25"/>
      <c r="AT828" s="25"/>
      <c r="AU828" s="25"/>
      <c r="AV828" s="25"/>
      <c r="AW828" s="25"/>
      <c r="AX828" s="25"/>
      <c r="AY828" s="25"/>
      <c r="AZ828" s="25"/>
      <c r="BA828" s="25"/>
      <c r="BB828" s="25"/>
      <c r="BC828" s="25"/>
      <c r="BD828" s="25"/>
      <c r="BE828" s="25"/>
      <c r="BF828" s="25"/>
      <c r="BG828" s="25"/>
      <c r="BH828" s="25"/>
      <c r="BI828" s="25"/>
      <c r="BJ828" s="25"/>
      <c r="BK828" s="25"/>
      <c r="BL828" s="25"/>
      <c r="BM828" s="25"/>
      <c r="BN828" s="25"/>
      <c r="BO828" s="25"/>
      <c r="BP828" s="25"/>
      <c r="BQ828" s="25"/>
      <c r="BR828" s="25"/>
      <c r="BS828" s="25"/>
      <c r="BT828" s="25"/>
      <c r="BU828" s="25"/>
      <c r="BV828" s="25"/>
      <c r="BW828" s="25"/>
      <c r="BX828" s="25"/>
      <c r="BY828" s="25"/>
      <c r="BZ828" s="25"/>
      <c r="CA828" s="25"/>
      <c r="CB828" s="25"/>
      <c r="CC828" s="25"/>
      <c r="CD828" s="25"/>
      <c r="CE828" s="25"/>
      <c r="CF828" s="25"/>
      <c r="CG828" s="25"/>
      <c r="CH828" s="25"/>
      <c r="CI828" s="25"/>
    </row>
    <row r="829" spans="1:87" ht="14">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c r="AE829" s="25"/>
      <c r="AF829" s="25"/>
      <c r="AG829" s="25"/>
      <c r="AH829" s="25"/>
      <c r="AI829" s="25"/>
      <c r="AJ829" s="25"/>
      <c r="AK829" s="25"/>
      <c r="AL829" s="25"/>
      <c r="AM829" s="25"/>
      <c r="AN829" s="25"/>
      <c r="AO829" s="25"/>
      <c r="AP829" s="25"/>
      <c r="AQ829" s="25"/>
      <c r="AR829" s="25"/>
      <c r="AS829" s="25"/>
      <c r="AT829" s="25"/>
      <c r="AU829" s="25"/>
      <c r="AV829" s="25"/>
      <c r="AW829" s="25"/>
      <c r="AX829" s="25"/>
      <c r="AY829" s="25"/>
      <c r="AZ829" s="25"/>
      <c r="BA829" s="25"/>
      <c r="BB829" s="25"/>
      <c r="BC829" s="25"/>
      <c r="BD829" s="25"/>
      <c r="BE829" s="25"/>
      <c r="BF829" s="25"/>
      <c r="BG829" s="25"/>
      <c r="BH829" s="25"/>
      <c r="BI829" s="25"/>
      <c r="BJ829" s="25"/>
      <c r="BK829" s="25"/>
      <c r="BL829" s="25"/>
      <c r="BM829" s="25"/>
      <c r="BN829" s="25"/>
      <c r="BO829" s="25"/>
      <c r="BP829" s="25"/>
      <c r="BQ829" s="25"/>
      <c r="BR829" s="25"/>
      <c r="BS829" s="25"/>
      <c r="BT829" s="25"/>
      <c r="BU829" s="25"/>
      <c r="BV829" s="25"/>
      <c r="BW829" s="25"/>
      <c r="BX829" s="25"/>
      <c r="BY829" s="25"/>
      <c r="BZ829" s="25"/>
      <c r="CA829" s="25"/>
      <c r="CB829" s="25"/>
      <c r="CC829" s="25"/>
      <c r="CD829" s="25"/>
      <c r="CE829" s="25"/>
      <c r="CF829" s="25"/>
      <c r="CG829" s="25"/>
      <c r="CH829" s="25"/>
      <c r="CI829" s="25"/>
    </row>
    <row r="830" spans="1:87" ht="14">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c r="AE830" s="25"/>
      <c r="AF830" s="25"/>
      <c r="AG830" s="25"/>
      <c r="AH830" s="25"/>
      <c r="AI830" s="25"/>
      <c r="AJ830" s="25"/>
      <c r="AK830" s="25"/>
      <c r="AL830" s="25"/>
      <c r="AM830" s="25"/>
      <c r="AN830" s="25"/>
      <c r="AO830" s="25"/>
      <c r="AP830" s="25"/>
      <c r="AQ830" s="25"/>
      <c r="AR830" s="25"/>
      <c r="AS830" s="25"/>
      <c r="AT830" s="25"/>
      <c r="AU830" s="25"/>
      <c r="AV830" s="25"/>
      <c r="AW830" s="25"/>
      <c r="AX830" s="25"/>
      <c r="AY830" s="25"/>
      <c r="AZ830" s="25"/>
      <c r="BA830" s="25"/>
      <c r="BB830" s="25"/>
      <c r="BC830" s="25"/>
      <c r="BD830" s="25"/>
      <c r="BE830" s="25"/>
      <c r="BF830" s="25"/>
      <c r="BG830" s="25"/>
      <c r="BH830" s="25"/>
      <c r="BI830" s="25"/>
      <c r="BJ830" s="25"/>
      <c r="BK830" s="25"/>
      <c r="BL830" s="25"/>
      <c r="BM830" s="25"/>
      <c r="BN830" s="25"/>
      <c r="BO830" s="25"/>
      <c r="BP830" s="25"/>
      <c r="BQ830" s="25"/>
      <c r="BR830" s="25"/>
      <c r="BS830" s="25"/>
      <c r="BT830" s="25"/>
      <c r="BU830" s="25"/>
      <c r="BV830" s="25"/>
      <c r="BW830" s="25"/>
      <c r="BX830" s="25"/>
      <c r="BY830" s="25"/>
      <c r="BZ830" s="25"/>
      <c r="CA830" s="25"/>
      <c r="CB830" s="25"/>
      <c r="CC830" s="25"/>
      <c r="CD830" s="25"/>
      <c r="CE830" s="25"/>
      <c r="CF830" s="25"/>
      <c r="CG830" s="25"/>
      <c r="CH830" s="25"/>
      <c r="CI830" s="25"/>
    </row>
    <row r="831" spans="1:87" ht="14">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c r="AE831" s="25"/>
      <c r="AF831" s="25"/>
      <c r="AG831" s="25"/>
      <c r="AH831" s="25"/>
      <c r="AI831" s="25"/>
      <c r="AJ831" s="25"/>
      <c r="AK831" s="25"/>
      <c r="AL831" s="25"/>
      <c r="AM831" s="25"/>
      <c r="AN831" s="25"/>
      <c r="AO831" s="25"/>
      <c r="AP831" s="25"/>
      <c r="AQ831" s="25"/>
      <c r="AR831" s="25"/>
      <c r="AS831" s="25"/>
      <c r="AT831" s="25"/>
      <c r="AU831" s="25"/>
      <c r="AV831" s="25"/>
      <c r="AW831" s="25"/>
      <c r="AX831" s="25"/>
      <c r="AY831" s="25"/>
      <c r="AZ831" s="25"/>
      <c r="BA831" s="25"/>
      <c r="BB831" s="25"/>
      <c r="BC831" s="25"/>
      <c r="BD831" s="25"/>
      <c r="BE831" s="25"/>
      <c r="BF831" s="25"/>
      <c r="BG831" s="25"/>
      <c r="BH831" s="25"/>
      <c r="BI831" s="25"/>
      <c r="BJ831" s="25"/>
      <c r="BK831" s="25"/>
      <c r="BL831" s="25"/>
      <c r="BM831" s="25"/>
      <c r="BN831" s="25"/>
      <c r="BO831" s="25"/>
      <c r="BP831" s="25"/>
      <c r="BQ831" s="25"/>
      <c r="BR831" s="25"/>
      <c r="BS831" s="25"/>
      <c r="BT831" s="25"/>
      <c r="BU831" s="25"/>
      <c r="BV831" s="25"/>
      <c r="BW831" s="25"/>
      <c r="BX831" s="25"/>
      <c r="BY831" s="25"/>
      <c r="BZ831" s="25"/>
      <c r="CA831" s="25"/>
      <c r="CB831" s="25"/>
      <c r="CC831" s="25"/>
      <c r="CD831" s="25"/>
      <c r="CE831" s="25"/>
      <c r="CF831" s="25"/>
      <c r="CG831" s="25"/>
      <c r="CH831" s="25"/>
      <c r="CI831" s="25"/>
    </row>
    <row r="832" spans="1:87" ht="14">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5"/>
      <c r="AE832" s="25"/>
      <c r="AF832" s="25"/>
      <c r="AG832" s="25"/>
      <c r="AH832" s="25"/>
      <c r="AI832" s="25"/>
      <c r="AJ832" s="25"/>
      <c r="AK832" s="25"/>
      <c r="AL832" s="25"/>
      <c r="AM832" s="25"/>
      <c r="AN832" s="25"/>
      <c r="AO832" s="25"/>
      <c r="AP832" s="25"/>
      <c r="AQ832" s="25"/>
      <c r="AR832" s="25"/>
      <c r="AS832" s="25"/>
      <c r="AT832" s="25"/>
      <c r="AU832" s="25"/>
      <c r="AV832" s="25"/>
      <c r="AW832" s="25"/>
      <c r="AX832" s="25"/>
      <c r="AY832" s="25"/>
      <c r="AZ832" s="25"/>
      <c r="BA832" s="25"/>
      <c r="BB832" s="25"/>
      <c r="BC832" s="25"/>
      <c r="BD832" s="25"/>
      <c r="BE832" s="25"/>
      <c r="BF832" s="25"/>
      <c r="BG832" s="25"/>
      <c r="BH832" s="25"/>
      <c r="BI832" s="25"/>
      <c r="BJ832" s="25"/>
      <c r="BK832" s="25"/>
      <c r="BL832" s="25"/>
      <c r="BM832" s="25"/>
      <c r="BN832" s="25"/>
      <c r="BO832" s="25"/>
      <c r="BP832" s="25"/>
      <c r="BQ832" s="25"/>
      <c r="BR832" s="25"/>
      <c r="BS832" s="25"/>
      <c r="BT832" s="25"/>
      <c r="BU832" s="25"/>
      <c r="BV832" s="25"/>
      <c r="BW832" s="25"/>
      <c r="BX832" s="25"/>
      <c r="BY832" s="25"/>
      <c r="BZ832" s="25"/>
      <c r="CA832" s="25"/>
      <c r="CB832" s="25"/>
      <c r="CC832" s="25"/>
      <c r="CD832" s="25"/>
      <c r="CE832" s="25"/>
      <c r="CF832" s="25"/>
      <c r="CG832" s="25"/>
      <c r="CH832" s="25"/>
      <c r="CI832" s="25"/>
    </row>
    <row r="833" spans="1:87" ht="14">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c r="AE833" s="25"/>
      <c r="AF833" s="25"/>
      <c r="AG833" s="25"/>
      <c r="AH833" s="25"/>
      <c r="AI833" s="25"/>
      <c r="AJ833" s="25"/>
      <c r="AK833" s="25"/>
      <c r="AL833" s="25"/>
      <c r="AM833" s="25"/>
      <c r="AN833" s="25"/>
      <c r="AO833" s="25"/>
      <c r="AP833" s="25"/>
      <c r="AQ833" s="25"/>
      <c r="AR833" s="25"/>
      <c r="AS833" s="25"/>
      <c r="AT833" s="25"/>
      <c r="AU833" s="25"/>
      <c r="AV833" s="25"/>
      <c r="AW833" s="25"/>
      <c r="AX833" s="25"/>
      <c r="AY833" s="25"/>
      <c r="AZ833" s="25"/>
      <c r="BA833" s="25"/>
      <c r="BB833" s="25"/>
      <c r="BC833" s="25"/>
      <c r="BD833" s="25"/>
      <c r="BE833" s="25"/>
      <c r="BF833" s="25"/>
      <c r="BG833" s="25"/>
      <c r="BH833" s="25"/>
      <c r="BI833" s="25"/>
      <c r="BJ833" s="25"/>
      <c r="BK833" s="25"/>
      <c r="BL833" s="25"/>
      <c r="BM833" s="25"/>
      <c r="BN833" s="25"/>
      <c r="BO833" s="25"/>
      <c r="BP833" s="25"/>
      <c r="BQ833" s="25"/>
      <c r="BR833" s="25"/>
      <c r="BS833" s="25"/>
      <c r="BT833" s="25"/>
      <c r="BU833" s="25"/>
      <c r="BV833" s="25"/>
      <c r="BW833" s="25"/>
      <c r="BX833" s="25"/>
      <c r="BY833" s="25"/>
      <c r="BZ833" s="25"/>
      <c r="CA833" s="25"/>
      <c r="CB833" s="25"/>
      <c r="CC833" s="25"/>
      <c r="CD833" s="25"/>
      <c r="CE833" s="25"/>
      <c r="CF833" s="25"/>
      <c r="CG833" s="25"/>
      <c r="CH833" s="25"/>
      <c r="CI833" s="25"/>
    </row>
    <row r="834" spans="1:87" ht="1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5"/>
      <c r="AE834" s="25"/>
      <c r="AF834" s="25"/>
      <c r="AG834" s="25"/>
      <c r="AH834" s="25"/>
      <c r="AI834" s="25"/>
      <c r="AJ834" s="25"/>
      <c r="AK834" s="25"/>
      <c r="AL834" s="25"/>
      <c r="AM834" s="25"/>
      <c r="AN834" s="25"/>
      <c r="AO834" s="25"/>
      <c r="AP834" s="25"/>
      <c r="AQ834" s="25"/>
      <c r="AR834" s="25"/>
      <c r="AS834" s="25"/>
      <c r="AT834" s="25"/>
      <c r="AU834" s="25"/>
      <c r="AV834" s="25"/>
      <c r="AW834" s="25"/>
      <c r="AX834" s="25"/>
      <c r="AY834" s="25"/>
      <c r="AZ834" s="25"/>
      <c r="BA834" s="25"/>
      <c r="BB834" s="25"/>
      <c r="BC834" s="25"/>
      <c r="BD834" s="25"/>
      <c r="BE834" s="25"/>
      <c r="BF834" s="25"/>
      <c r="BG834" s="25"/>
      <c r="BH834" s="25"/>
      <c r="BI834" s="25"/>
      <c r="BJ834" s="25"/>
      <c r="BK834" s="25"/>
      <c r="BL834" s="25"/>
      <c r="BM834" s="25"/>
      <c r="BN834" s="25"/>
      <c r="BO834" s="25"/>
      <c r="BP834" s="25"/>
      <c r="BQ834" s="25"/>
      <c r="BR834" s="25"/>
      <c r="BS834" s="25"/>
      <c r="BT834" s="25"/>
      <c r="BU834" s="25"/>
      <c r="BV834" s="25"/>
      <c r="BW834" s="25"/>
      <c r="BX834" s="25"/>
      <c r="BY834" s="25"/>
      <c r="BZ834" s="25"/>
      <c r="CA834" s="25"/>
      <c r="CB834" s="25"/>
      <c r="CC834" s="25"/>
      <c r="CD834" s="25"/>
      <c r="CE834" s="25"/>
      <c r="CF834" s="25"/>
      <c r="CG834" s="25"/>
      <c r="CH834" s="25"/>
      <c r="CI834" s="25"/>
    </row>
    <row r="835" spans="1:87" ht="14">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c r="AE835" s="25"/>
      <c r="AF835" s="25"/>
      <c r="AG835" s="25"/>
      <c r="AH835" s="25"/>
      <c r="AI835" s="25"/>
      <c r="AJ835" s="25"/>
      <c r="AK835" s="25"/>
      <c r="AL835" s="25"/>
      <c r="AM835" s="25"/>
      <c r="AN835" s="25"/>
      <c r="AO835" s="25"/>
      <c r="AP835" s="25"/>
      <c r="AQ835" s="25"/>
      <c r="AR835" s="25"/>
      <c r="AS835" s="25"/>
      <c r="AT835" s="25"/>
      <c r="AU835" s="25"/>
      <c r="AV835" s="25"/>
      <c r="AW835" s="25"/>
      <c r="AX835" s="25"/>
      <c r="AY835" s="25"/>
      <c r="AZ835" s="25"/>
      <c r="BA835" s="25"/>
      <c r="BB835" s="25"/>
      <c r="BC835" s="25"/>
      <c r="BD835" s="25"/>
      <c r="BE835" s="25"/>
      <c r="BF835" s="25"/>
      <c r="BG835" s="25"/>
      <c r="BH835" s="25"/>
      <c r="BI835" s="25"/>
      <c r="BJ835" s="25"/>
      <c r="BK835" s="25"/>
      <c r="BL835" s="25"/>
      <c r="BM835" s="25"/>
      <c r="BN835" s="25"/>
      <c r="BO835" s="25"/>
      <c r="BP835" s="25"/>
      <c r="BQ835" s="25"/>
      <c r="BR835" s="25"/>
      <c r="BS835" s="25"/>
      <c r="BT835" s="25"/>
      <c r="BU835" s="25"/>
      <c r="BV835" s="25"/>
      <c r="BW835" s="25"/>
      <c r="BX835" s="25"/>
      <c r="BY835" s="25"/>
      <c r="BZ835" s="25"/>
      <c r="CA835" s="25"/>
      <c r="CB835" s="25"/>
      <c r="CC835" s="25"/>
      <c r="CD835" s="25"/>
      <c r="CE835" s="25"/>
      <c r="CF835" s="25"/>
      <c r="CG835" s="25"/>
      <c r="CH835" s="25"/>
      <c r="CI835" s="25"/>
    </row>
    <row r="836" spans="1:87" ht="14">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c r="AE836" s="25"/>
      <c r="AF836" s="25"/>
      <c r="AG836" s="25"/>
      <c r="AH836" s="25"/>
      <c r="AI836" s="25"/>
      <c r="AJ836" s="25"/>
      <c r="AK836" s="25"/>
      <c r="AL836" s="25"/>
      <c r="AM836" s="25"/>
      <c r="AN836" s="25"/>
      <c r="AO836" s="25"/>
      <c r="AP836" s="25"/>
      <c r="AQ836" s="25"/>
      <c r="AR836" s="25"/>
      <c r="AS836" s="25"/>
      <c r="AT836" s="25"/>
      <c r="AU836" s="25"/>
      <c r="AV836" s="25"/>
      <c r="AW836" s="25"/>
      <c r="AX836" s="25"/>
      <c r="AY836" s="25"/>
      <c r="AZ836" s="25"/>
      <c r="BA836" s="25"/>
      <c r="BB836" s="25"/>
      <c r="BC836" s="25"/>
      <c r="BD836" s="25"/>
      <c r="BE836" s="25"/>
      <c r="BF836" s="25"/>
      <c r="BG836" s="25"/>
      <c r="BH836" s="25"/>
      <c r="BI836" s="25"/>
      <c r="BJ836" s="25"/>
      <c r="BK836" s="25"/>
      <c r="BL836" s="25"/>
      <c r="BM836" s="25"/>
      <c r="BN836" s="25"/>
      <c r="BO836" s="25"/>
      <c r="BP836" s="25"/>
      <c r="BQ836" s="25"/>
      <c r="BR836" s="25"/>
      <c r="BS836" s="25"/>
      <c r="BT836" s="25"/>
      <c r="BU836" s="25"/>
      <c r="BV836" s="25"/>
      <c r="BW836" s="25"/>
      <c r="BX836" s="25"/>
      <c r="BY836" s="25"/>
      <c r="BZ836" s="25"/>
      <c r="CA836" s="25"/>
      <c r="CB836" s="25"/>
      <c r="CC836" s="25"/>
      <c r="CD836" s="25"/>
      <c r="CE836" s="25"/>
      <c r="CF836" s="25"/>
      <c r="CG836" s="25"/>
      <c r="CH836" s="25"/>
      <c r="CI836" s="25"/>
    </row>
    <row r="837" spans="1:87" ht="14">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c r="AE837" s="25"/>
      <c r="AF837" s="25"/>
      <c r="AG837" s="25"/>
      <c r="AH837" s="25"/>
      <c r="AI837" s="25"/>
      <c r="AJ837" s="25"/>
      <c r="AK837" s="25"/>
      <c r="AL837" s="25"/>
      <c r="AM837" s="25"/>
      <c r="AN837" s="25"/>
      <c r="AO837" s="25"/>
      <c r="AP837" s="25"/>
      <c r="AQ837" s="25"/>
      <c r="AR837" s="25"/>
      <c r="AS837" s="25"/>
      <c r="AT837" s="25"/>
      <c r="AU837" s="25"/>
      <c r="AV837" s="25"/>
      <c r="AW837" s="25"/>
      <c r="AX837" s="25"/>
      <c r="AY837" s="25"/>
      <c r="AZ837" s="25"/>
      <c r="BA837" s="25"/>
      <c r="BB837" s="25"/>
      <c r="BC837" s="25"/>
      <c r="BD837" s="25"/>
      <c r="BE837" s="25"/>
      <c r="BF837" s="25"/>
      <c r="BG837" s="25"/>
      <c r="BH837" s="25"/>
      <c r="BI837" s="25"/>
      <c r="BJ837" s="25"/>
      <c r="BK837" s="25"/>
      <c r="BL837" s="25"/>
      <c r="BM837" s="25"/>
      <c r="BN837" s="25"/>
      <c r="BO837" s="25"/>
      <c r="BP837" s="25"/>
      <c r="BQ837" s="25"/>
      <c r="BR837" s="25"/>
      <c r="BS837" s="25"/>
      <c r="BT837" s="25"/>
      <c r="BU837" s="25"/>
      <c r="BV837" s="25"/>
      <c r="BW837" s="25"/>
      <c r="BX837" s="25"/>
      <c r="BY837" s="25"/>
      <c r="BZ837" s="25"/>
      <c r="CA837" s="25"/>
      <c r="CB837" s="25"/>
      <c r="CC837" s="25"/>
      <c r="CD837" s="25"/>
      <c r="CE837" s="25"/>
      <c r="CF837" s="25"/>
      <c r="CG837" s="25"/>
      <c r="CH837" s="25"/>
      <c r="CI837" s="25"/>
    </row>
    <row r="838" spans="1:87" ht="14">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5"/>
      <c r="AE838" s="25"/>
      <c r="AF838" s="25"/>
      <c r="AG838" s="25"/>
      <c r="AH838" s="25"/>
      <c r="AI838" s="25"/>
      <c r="AJ838" s="25"/>
      <c r="AK838" s="25"/>
      <c r="AL838" s="25"/>
      <c r="AM838" s="25"/>
      <c r="AN838" s="25"/>
      <c r="AO838" s="25"/>
      <c r="AP838" s="25"/>
      <c r="AQ838" s="25"/>
      <c r="AR838" s="25"/>
      <c r="AS838" s="25"/>
      <c r="AT838" s="25"/>
      <c r="AU838" s="25"/>
      <c r="AV838" s="25"/>
      <c r="AW838" s="25"/>
      <c r="AX838" s="25"/>
      <c r="AY838" s="25"/>
      <c r="AZ838" s="25"/>
      <c r="BA838" s="25"/>
      <c r="BB838" s="25"/>
      <c r="BC838" s="25"/>
      <c r="BD838" s="25"/>
      <c r="BE838" s="25"/>
      <c r="BF838" s="25"/>
      <c r="BG838" s="25"/>
      <c r="BH838" s="25"/>
      <c r="BI838" s="25"/>
      <c r="BJ838" s="25"/>
      <c r="BK838" s="25"/>
      <c r="BL838" s="25"/>
      <c r="BM838" s="25"/>
      <c r="BN838" s="25"/>
      <c r="BO838" s="25"/>
      <c r="BP838" s="25"/>
      <c r="BQ838" s="25"/>
      <c r="BR838" s="25"/>
      <c r="BS838" s="25"/>
      <c r="BT838" s="25"/>
      <c r="BU838" s="25"/>
      <c r="BV838" s="25"/>
      <c r="BW838" s="25"/>
      <c r="BX838" s="25"/>
      <c r="BY838" s="25"/>
      <c r="BZ838" s="25"/>
      <c r="CA838" s="25"/>
      <c r="CB838" s="25"/>
      <c r="CC838" s="25"/>
      <c r="CD838" s="25"/>
      <c r="CE838" s="25"/>
      <c r="CF838" s="25"/>
      <c r="CG838" s="25"/>
      <c r="CH838" s="25"/>
      <c r="CI838" s="25"/>
    </row>
    <row r="839" spans="1:87" ht="14">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c r="AE839" s="25"/>
      <c r="AF839" s="25"/>
      <c r="AG839" s="25"/>
      <c r="AH839" s="25"/>
      <c r="AI839" s="25"/>
      <c r="AJ839" s="25"/>
      <c r="AK839" s="25"/>
      <c r="AL839" s="25"/>
      <c r="AM839" s="25"/>
      <c r="AN839" s="25"/>
      <c r="AO839" s="25"/>
      <c r="AP839" s="25"/>
      <c r="AQ839" s="25"/>
      <c r="AR839" s="25"/>
      <c r="AS839" s="25"/>
      <c r="AT839" s="25"/>
      <c r="AU839" s="25"/>
      <c r="AV839" s="25"/>
      <c r="AW839" s="25"/>
      <c r="AX839" s="25"/>
      <c r="AY839" s="25"/>
      <c r="AZ839" s="25"/>
      <c r="BA839" s="25"/>
      <c r="BB839" s="25"/>
      <c r="BC839" s="25"/>
      <c r="BD839" s="25"/>
      <c r="BE839" s="25"/>
      <c r="BF839" s="25"/>
      <c r="BG839" s="25"/>
      <c r="BH839" s="25"/>
      <c r="BI839" s="25"/>
      <c r="BJ839" s="25"/>
      <c r="BK839" s="25"/>
      <c r="BL839" s="25"/>
      <c r="BM839" s="25"/>
      <c r="BN839" s="25"/>
      <c r="BO839" s="25"/>
      <c r="BP839" s="25"/>
      <c r="BQ839" s="25"/>
      <c r="BR839" s="25"/>
      <c r="BS839" s="25"/>
      <c r="BT839" s="25"/>
      <c r="BU839" s="25"/>
      <c r="BV839" s="25"/>
      <c r="BW839" s="25"/>
      <c r="BX839" s="25"/>
      <c r="BY839" s="25"/>
      <c r="BZ839" s="25"/>
      <c r="CA839" s="25"/>
      <c r="CB839" s="25"/>
      <c r="CC839" s="25"/>
      <c r="CD839" s="25"/>
      <c r="CE839" s="25"/>
      <c r="CF839" s="25"/>
      <c r="CG839" s="25"/>
      <c r="CH839" s="25"/>
      <c r="CI839" s="25"/>
    </row>
    <row r="840" spans="1:87" ht="14">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5"/>
      <c r="AE840" s="25"/>
      <c r="AF840" s="25"/>
      <c r="AG840" s="25"/>
      <c r="AH840" s="25"/>
      <c r="AI840" s="25"/>
      <c r="AJ840" s="25"/>
      <c r="AK840" s="25"/>
      <c r="AL840" s="25"/>
      <c r="AM840" s="25"/>
      <c r="AN840" s="25"/>
      <c r="AO840" s="25"/>
      <c r="AP840" s="25"/>
      <c r="AQ840" s="25"/>
      <c r="AR840" s="25"/>
      <c r="AS840" s="25"/>
      <c r="AT840" s="25"/>
      <c r="AU840" s="25"/>
      <c r="AV840" s="25"/>
      <c r="AW840" s="25"/>
      <c r="AX840" s="25"/>
      <c r="AY840" s="25"/>
      <c r="AZ840" s="25"/>
      <c r="BA840" s="25"/>
      <c r="BB840" s="25"/>
      <c r="BC840" s="25"/>
      <c r="BD840" s="25"/>
      <c r="BE840" s="25"/>
      <c r="BF840" s="25"/>
      <c r="BG840" s="25"/>
      <c r="BH840" s="25"/>
      <c r="BI840" s="25"/>
      <c r="BJ840" s="25"/>
      <c r="BK840" s="25"/>
      <c r="BL840" s="25"/>
      <c r="BM840" s="25"/>
      <c r="BN840" s="25"/>
      <c r="BO840" s="25"/>
      <c r="BP840" s="25"/>
      <c r="BQ840" s="25"/>
      <c r="BR840" s="25"/>
      <c r="BS840" s="25"/>
      <c r="BT840" s="25"/>
      <c r="BU840" s="25"/>
      <c r="BV840" s="25"/>
      <c r="BW840" s="25"/>
      <c r="BX840" s="25"/>
      <c r="BY840" s="25"/>
      <c r="BZ840" s="25"/>
      <c r="CA840" s="25"/>
      <c r="CB840" s="25"/>
      <c r="CC840" s="25"/>
      <c r="CD840" s="25"/>
      <c r="CE840" s="25"/>
      <c r="CF840" s="25"/>
      <c r="CG840" s="25"/>
      <c r="CH840" s="25"/>
      <c r="CI840" s="25"/>
    </row>
    <row r="841" spans="1:87" ht="14">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c r="AE841" s="25"/>
      <c r="AF841" s="25"/>
      <c r="AG841" s="25"/>
      <c r="AH841" s="25"/>
      <c r="AI841" s="25"/>
      <c r="AJ841" s="25"/>
      <c r="AK841" s="25"/>
      <c r="AL841" s="25"/>
      <c r="AM841" s="25"/>
      <c r="AN841" s="25"/>
      <c r="AO841" s="25"/>
      <c r="AP841" s="25"/>
      <c r="AQ841" s="25"/>
      <c r="AR841" s="25"/>
      <c r="AS841" s="25"/>
      <c r="AT841" s="25"/>
      <c r="AU841" s="25"/>
      <c r="AV841" s="25"/>
      <c r="AW841" s="25"/>
      <c r="AX841" s="25"/>
      <c r="AY841" s="25"/>
      <c r="AZ841" s="25"/>
      <c r="BA841" s="25"/>
      <c r="BB841" s="25"/>
      <c r="BC841" s="25"/>
      <c r="BD841" s="25"/>
      <c r="BE841" s="25"/>
      <c r="BF841" s="25"/>
      <c r="BG841" s="25"/>
      <c r="BH841" s="25"/>
      <c r="BI841" s="25"/>
      <c r="BJ841" s="25"/>
      <c r="BK841" s="25"/>
      <c r="BL841" s="25"/>
      <c r="BM841" s="25"/>
      <c r="BN841" s="25"/>
      <c r="BO841" s="25"/>
      <c r="BP841" s="25"/>
      <c r="BQ841" s="25"/>
      <c r="BR841" s="25"/>
      <c r="BS841" s="25"/>
      <c r="BT841" s="25"/>
      <c r="BU841" s="25"/>
      <c r="BV841" s="25"/>
      <c r="BW841" s="25"/>
      <c r="BX841" s="25"/>
      <c r="BY841" s="25"/>
      <c r="BZ841" s="25"/>
      <c r="CA841" s="25"/>
      <c r="CB841" s="25"/>
      <c r="CC841" s="25"/>
      <c r="CD841" s="25"/>
      <c r="CE841" s="25"/>
      <c r="CF841" s="25"/>
      <c r="CG841" s="25"/>
      <c r="CH841" s="25"/>
      <c r="CI841" s="25"/>
    </row>
    <row r="842" spans="1:87" ht="14">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c r="AE842" s="25"/>
      <c r="AF842" s="25"/>
      <c r="AG842" s="25"/>
      <c r="AH842" s="25"/>
      <c r="AI842" s="25"/>
      <c r="AJ842" s="25"/>
      <c r="AK842" s="25"/>
      <c r="AL842" s="25"/>
      <c r="AM842" s="25"/>
      <c r="AN842" s="25"/>
      <c r="AO842" s="25"/>
      <c r="AP842" s="25"/>
      <c r="AQ842" s="25"/>
      <c r="AR842" s="25"/>
      <c r="AS842" s="25"/>
      <c r="AT842" s="25"/>
      <c r="AU842" s="25"/>
      <c r="AV842" s="25"/>
      <c r="AW842" s="25"/>
      <c r="AX842" s="25"/>
      <c r="AY842" s="25"/>
      <c r="AZ842" s="25"/>
      <c r="BA842" s="25"/>
      <c r="BB842" s="25"/>
      <c r="BC842" s="25"/>
      <c r="BD842" s="25"/>
      <c r="BE842" s="25"/>
      <c r="BF842" s="25"/>
      <c r="BG842" s="25"/>
      <c r="BH842" s="25"/>
      <c r="BI842" s="25"/>
      <c r="BJ842" s="25"/>
      <c r="BK842" s="25"/>
      <c r="BL842" s="25"/>
      <c r="BM842" s="25"/>
      <c r="BN842" s="25"/>
      <c r="BO842" s="25"/>
      <c r="BP842" s="25"/>
      <c r="BQ842" s="25"/>
      <c r="BR842" s="25"/>
      <c r="BS842" s="25"/>
      <c r="BT842" s="25"/>
      <c r="BU842" s="25"/>
      <c r="BV842" s="25"/>
      <c r="BW842" s="25"/>
      <c r="BX842" s="25"/>
      <c r="BY842" s="25"/>
      <c r="BZ842" s="25"/>
      <c r="CA842" s="25"/>
      <c r="CB842" s="25"/>
      <c r="CC842" s="25"/>
      <c r="CD842" s="25"/>
      <c r="CE842" s="25"/>
      <c r="CF842" s="25"/>
      <c r="CG842" s="25"/>
      <c r="CH842" s="25"/>
      <c r="CI842" s="25"/>
    </row>
    <row r="843" spans="1:87" ht="14">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c r="AE843" s="25"/>
      <c r="AF843" s="25"/>
      <c r="AG843" s="25"/>
      <c r="AH843" s="25"/>
      <c r="AI843" s="25"/>
      <c r="AJ843" s="25"/>
      <c r="AK843" s="25"/>
      <c r="AL843" s="25"/>
      <c r="AM843" s="25"/>
      <c r="AN843" s="25"/>
      <c r="AO843" s="25"/>
      <c r="AP843" s="25"/>
      <c r="AQ843" s="25"/>
      <c r="AR843" s="25"/>
      <c r="AS843" s="25"/>
      <c r="AT843" s="25"/>
      <c r="AU843" s="25"/>
      <c r="AV843" s="25"/>
      <c r="AW843" s="25"/>
      <c r="AX843" s="25"/>
      <c r="AY843" s="25"/>
      <c r="AZ843" s="25"/>
      <c r="BA843" s="25"/>
      <c r="BB843" s="25"/>
      <c r="BC843" s="25"/>
      <c r="BD843" s="25"/>
      <c r="BE843" s="25"/>
      <c r="BF843" s="25"/>
      <c r="BG843" s="25"/>
      <c r="BH843" s="25"/>
      <c r="BI843" s="25"/>
      <c r="BJ843" s="25"/>
      <c r="BK843" s="25"/>
      <c r="BL843" s="25"/>
      <c r="BM843" s="25"/>
      <c r="BN843" s="25"/>
      <c r="BO843" s="25"/>
      <c r="BP843" s="25"/>
      <c r="BQ843" s="25"/>
      <c r="BR843" s="25"/>
      <c r="BS843" s="25"/>
      <c r="BT843" s="25"/>
      <c r="BU843" s="25"/>
      <c r="BV843" s="25"/>
      <c r="BW843" s="25"/>
      <c r="BX843" s="25"/>
      <c r="BY843" s="25"/>
      <c r="BZ843" s="25"/>
      <c r="CA843" s="25"/>
      <c r="CB843" s="25"/>
      <c r="CC843" s="25"/>
      <c r="CD843" s="25"/>
      <c r="CE843" s="25"/>
      <c r="CF843" s="25"/>
      <c r="CG843" s="25"/>
      <c r="CH843" s="25"/>
      <c r="CI843" s="25"/>
    </row>
    <row r="844" spans="1:87" ht="1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5"/>
      <c r="AE844" s="25"/>
      <c r="AF844" s="25"/>
      <c r="AG844" s="25"/>
      <c r="AH844" s="25"/>
      <c r="AI844" s="25"/>
      <c r="AJ844" s="25"/>
      <c r="AK844" s="25"/>
      <c r="AL844" s="25"/>
      <c r="AM844" s="25"/>
      <c r="AN844" s="25"/>
      <c r="AO844" s="25"/>
      <c r="AP844" s="25"/>
      <c r="AQ844" s="25"/>
      <c r="AR844" s="25"/>
      <c r="AS844" s="25"/>
      <c r="AT844" s="25"/>
      <c r="AU844" s="25"/>
      <c r="AV844" s="25"/>
      <c r="AW844" s="25"/>
      <c r="AX844" s="25"/>
      <c r="AY844" s="25"/>
      <c r="AZ844" s="25"/>
      <c r="BA844" s="25"/>
      <c r="BB844" s="25"/>
      <c r="BC844" s="25"/>
      <c r="BD844" s="25"/>
      <c r="BE844" s="25"/>
      <c r="BF844" s="25"/>
      <c r="BG844" s="25"/>
      <c r="BH844" s="25"/>
      <c r="BI844" s="25"/>
      <c r="BJ844" s="25"/>
      <c r="BK844" s="25"/>
      <c r="BL844" s="25"/>
      <c r="BM844" s="25"/>
      <c r="BN844" s="25"/>
      <c r="BO844" s="25"/>
      <c r="BP844" s="25"/>
      <c r="BQ844" s="25"/>
      <c r="BR844" s="25"/>
      <c r="BS844" s="25"/>
      <c r="BT844" s="25"/>
      <c r="BU844" s="25"/>
      <c r="BV844" s="25"/>
      <c r="BW844" s="25"/>
      <c r="BX844" s="25"/>
      <c r="BY844" s="25"/>
      <c r="BZ844" s="25"/>
      <c r="CA844" s="25"/>
      <c r="CB844" s="25"/>
      <c r="CC844" s="25"/>
      <c r="CD844" s="25"/>
      <c r="CE844" s="25"/>
      <c r="CF844" s="25"/>
      <c r="CG844" s="25"/>
      <c r="CH844" s="25"/>
      <c r="CI844" s="25"/>
    </row>
    <row r="845" spans="1:87" ht="14">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c r="AE845" s="25"/>
      <c r="AF845" s="25"/>
      <c r="AG845" s="25"/>
      <c r="AH845" s="25"/>
      <c r="AI845" s="25"/>
      <c r="AJ845" s="25"/>
      <c r="AK845" s="25"/>
      <c r="AL845" s="25"/>
      <c r="AM845" s="25"/>
      <c r="AN845" s="25"/>
      <c r="AO845" s="25"/>
      <c r="AP845" s="25"/>
      <c r="AQ845" s="25"/>
      <c r="AR845" s="25"/>
      <c r="AS845" s="25"/>
      <c r="AT845" s="25"/>
      <c r="AU845" s="25"/>
      <c r="AV845" s="25"/>
      <c r="AW845" s="25"/>
      <c r="AX845" s="25"/>
      <c r="AY845" s="25"/>
      <c r="AZ845" s="25"/>
      <c r="BA845" s="25"/>
      <c r="BB845" s="25"/>
      <c r="BC845" s="25"/>
      <c r="BD845" s="25"/>
      <c r="BE845" s="25"/>
      <c r="BF845" s="25"/>
      <c r="BG845" s="25"/>
      <c r="BH845" s="25"/>
      <c r="BI845" s="25"/>
      <c r="BJ845" s="25"/>
      <c r="BK845" s="25"/>
      <c r="BL845" s="25"/>
      <c r="BM845" s="25"/>
      <c r="BN845" s="25"/>
      <c r="BO845" s="25"/>
      <c r="BP845" s="25"/>
      <c r="BQ845" s="25"/>
      <c r="BR845" s="25"/>
      <c r="BS845" s="25"/>
      <c r="BT845" s="25"/>
      <c r="BU845" s="25"/>
      <c r="BV845" s="25"/>
      <c r="BW845" s="25"/>
      <c r="BX845" s="25"/>
      <c r="BY845" s="25"/>
      <c r="BZ845" s="25"/>
      <c r="CA845" s="25"/>
      <c r="CB845" s="25"/>
      <c r="CC845" s="25"/>
      <c r="CD845" s="25"/>
      <c r="CE845" s="25"/>
      <c r="CF845" s="25"/>
      <c r="CG845" s="25"/>
      <c r="CH845" s="25"/>
      <c r="CI845" s="25"/>
    </row>
    <row r="846" spans="1:87" ht="14">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5"/>
      <c r="AE846" s="25"/>
      <c r="AF846" s="25"/>
      <c r="AG846" s="25"/>
      <c r="AH846" s="25"/>
      <c r="AI846" s="25"/>
      <c r="AJ846" s="25"/>
      <c r="AK846" s="25"/>
      <c r="AL846" s="25"/>
      <c r="AM846" s="25"/>
      <c r="AN846" s="25"/>
      <c r="AO846" s="25"/>
      <c r="AP846" s="25"/>
      <c r="AQ846" s="25"/>
      <c r="AR846" s="25"/>
      <c r="AS846" s="25"/>
      <c r="AT846" s="25"/>
      <c r="AU846" s="25"/>
      <c r="AV846" s="25"/>
      <c r="AW846" s="25"/>
      <c r="AX846" s="25"/>
      <c r="AY846" s="25"/>
      <c r="AZ846" s="25"/>
      <c r="BA846" s="25"/>
      <c r="BB846" s="25"/>
      <c r="BC846" s="25"/>
      <c r="BD846" s="25"/>
      <c r="BE846" s="25"/>
      <c r="BF846" s="25"/>
      <c r="BG846" s="25"/>
      <c r="BH846" s="25"/>
      <c r="BI846" s="25"/>
      <c r="BJ846" s="25"/>
      <c r="BK846" s="25"/>
      <c r="BL846" s="25"/>
      <c r="BM846" s="25"/>
      <c r="BN846" s="25"/>
      <c r="BO846" s="25"/>
      <c r="BP846" s="25"/>
      <c r="BQ846" s="25"/>
      <c r="BR846" s="25"/>
      <c r="BS846" s="25"/>
      <c r="BT846" s="25"/>
      <c r="BU846" s="25"/>
      <c r="BV846" s="25"/>
      <c r="BW846" s="25"/>
      <c r="BX846" s="25"/>
      <c r="BY846" s="25"/>
      <c r="BZ846" s="25"/>
      <c r="CA846" s="25"/>
      <c r="CB846" s="25"/>
      <c r="CC846" s="25"/>
      <c r="CD846" s="25"/>
      <c r="CE846" s="25"/>
      <c r="CF846" s="25"/>
      <c r="CG846" s="25"/>
      <c r="CH846" s="25"/>
      <c r="CI846" s="25"/>
    </row>
    <row r="847" spans="1:87" ht="14">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c r="AE847" s="25"/>
      <c r="AF847" s="25"/>
      <c r="AG847" s="25"/>
      <c r="AH847" s="25"/>
      <c r="AI847" s="25"/>
      <c r="AJ847" s="25"/>
      <c r="AK847" s="25"/>
      <c r="AL847" s="25"/>
      <c r="AM847" s="25"/>
      <c r="AN847" s="25"/>
      <c r="AO847" s="25"/>
      <c r="AP847" s="25"/>
      <c r="AQ847" s="25"/>
      <c r="AR847" s="25"/>
      <c r="AS847" s="25"/>
      <c r="AT847" s="25"/>
      <c r="AU847" s="25"/>
      <c r="AV847" s="25"/>
      <c r="AW847" s="25"/>
      <c r="AX847" s="25"/>
      <c r="AY847" s="25"/>
      <c r="AZ847" s="25"/>
      <c r="BA847" s="25"/>
      <c r="BB847" s="25"/>
      <c r="BC847" s="25"/>
      <c r="BD847" s="25"/>
      <c r="BE847" s="25"/>
      <c r="BF847" s="25"/>
      <c r="BG847" s="25"/>
      <c r="BH847" s="25"/>
      <c r="BI847" s="25"/>
      <c r="BJ847" s="25"/>
      <c r="BK847" s="25"/>
      <c r="BL847" s="25"/>
      <c r="BM847" s="25"/>
      <c r="BN847" s="25"/>
      <c r="BO847" s="25"/>
      <c r="BP847" s="25"/>
      <c r="BQ847" s="25"/>
      <c r="BR847" s="25"/>
      <c r="BS847" s="25"/>
      <c r="BT847" s="25"/>
      <c r="BU847" s="25"/>
      <c r="BV847" s="25"/>
      <c r="BW847" s="25"/>
      <c r="BX847" s="25"/>
      <c r="BY847" s="25"/>
      <c r="BZ847" s="25"/>
      <c r="CA847" s="25"/>
      <c r="CB847" s="25"/>
      <c r="CC847" s="25"/>
      <c r="CD847" s="25"/>
      <c r="CE847" s="25"/>
      <c r="CF847" s="25"/>
      <c r="CG847" s="25"/>
      <c r="CH847" s="25"/>
      <c r="CI847" s="25"/>
    </row>
    <row r="848" spans="1:87" ht="14">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c r="AE848" s="25"/>
      <c r="AF848" s="25"/>
      <c r="AG848" s="25"/>
      <c r="AH848" s="25"/>
      <c r="AI848" s="25"/>
      <c r="AJ848" s="25"/>
      <c r="AK848" s="25"/>
      <c r="AL848" s="25"/>
      <c r="AM848" s="25"/>
      <c r="AN848" s="25"/>
      <c r="AO848" s="25"/>
      <c r="AP848" s="25"/>
      <c r="AQ848" s="25"/>
      <c r="AR848" s="25"/>
      <c r="AS848" s="25"/>
      <c r="AT848" s="25"/>
      <c r="AU848" s="25"/>
      <c r="AV848" s="25"/>
      <c r="AW848" s="25"/>
      <c r="AX848" s="25"/>
      <c r="AY848" s="25"/>
      <c r="AZ848" s="25"/>
      <c r="BA848" s="25"/>
      <c r="BB848" s="25"/>
      <c r="BC848" s="25"/>
      <c r="BD848" s="25"/>
      <c r="BE848" s="25"/>
      <c r="BF848" s="25"/>
      <c r="BG848" s="25"/>
      <c r="BH848" s="25"/>
      <c r="BI848" s="25"/>
      <c r="BJ848" s="25"/>
      <c r="BK848" s="25"/>
      <c r="BL848" s="25"/>
      <c r="BM848" s="25"/>
      <c r="BN848" s="25"/>
      <c r="BO848" s="25"/>
      <c r="BP848" s="25"/>
      <c r="BQ848" s="25"/>
      <c r="BR848" s="25"/>
      <c r="BS848" s="25"/>
      <c r="BT848" s="25"/>
      <c r="BU848" s="25"/>
      <c r="BV848" s="25"/>
      <c r="BW848" s="25"/>
      <c r="BX848" s="25"/>
      <c r="BY848" s="25"/>
      <c r="BZ848" s="25"/>
      <c r="CA848" s="25"/>
      <c r="CB848" s="25"/>
      <c r="CC848" s="25"/>
      <c r="CD848" s="25"/>
      <c r="CE848" s="25"/>
      <c r="CF848" s="25"/>
      <c r="CG848" s="25"/>
      <c r="CH848" s="25"/>
      <c r="CI848" s="25"/>
    </row>
    <row r="849" spans="1:87" ht="14">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c r="AE849" s="25"/>
      <c r="AF849" s="25"/>
      <c r="AG849" s="25"/>
      <c r="AH849" s="25"/>
      <c r="AI849" s="25"/>
      <c r="AJ849" s="25"/>
      <c r="AK849" s="25"/>
      <c r="AL849" s="25"/>
      <c r="AM849" s="25"/>
      <c r="AN849" s="25"/>
      <c r="AO849" s="25"/>
      <c r="AP849" s="25"/>
      <c r="AQ849" s="25"/>
      <c r="AR849" s="25"/>
      <c r="AS849" s="25"/>
      <c r="AT849" s="25"/>
      <c r="AU849" s="25"/>
      <c r="AV849" s="25"/>
      <c r="AW849" s="25"/>
      <c r="AX849" s="25"/>
      <c r="AY849" s="25"/>
      <c r="AZ849" s="25"/>
      <c r="BA849" s="25"/>
      <c r="BB849" s="25"/>
      <c r="BC849" s="25"/>
      <c r="BD849" s="25"/>
      <c r="BE849" s="25"/>
      <c r="BF849" s="25"/>
      <c r="BG849" s="25"/>
      <c r="BH849" s="25"/>
      <c r="BI849" s="25"/>
      <c r="BJ849" s="25"/>
      <c r="BK849" s="25"/>
      <c r="BL849" s="25"/>
      <c r="BM849" s="25"/>
      <c r="BN849" s="25"/>
      <c r="BO849" s="25"/>
      <c r="BP849" s="25"/>
      <c r="BQ849" s="25"/>
      <c r="BR849" s="25"/>
      <c r="BS849" s="25"/>
      <c r="BT849" s="25"/>
      <c r="BU849" s="25"/>
      <c r="BV849" s="25"/>
      <c r="BW849" s="25"/>
      <c r="BX849" s="25"/>
      <c r="BY849" s="25"/>
      <c r="BZ849" s="25"/>
      <c r="CA849" s="25"/>
      <c r="CB849" s="25"/>
      <c r="CC849" s="25"/>
      <c r="CD849" s="25"/>
      <c r="CE849" s="25"/>
      <c r="CF849" s="25"/>
      <c r="CG849" s="25"/>
      <c r="CH849" s="25"/>
      <c r="CI849" s="25"/>
    </row>
    <row r="850" spans="1:87" ht="14">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5"/>
      <c r="AE850" s="25"/>
      <c r="AF850" s="25"/>
      <c r="AG850" s="25"/>
      <c r="AH850" s="25"/>
      <c r="AI850" s="25"/>
      <c r="AJ850" s="25"/>
      <c r="AK850" s="25"/>
      <c r="AL850" s="25"/>
      <c r="AM850" s="25"/>
      <c r="AN850" s="25"/>
      <c r="AO850" s="25"/>
      <c r="AP850" s="25"/>
      <c r="AQ850" s="25"/>
      <c r="AR850" s="25"/>
      <c r="AS850" s="25"/>
      <c r="AT850" s="25"/>
      <c r="AU850" s="25"/>
      <c r="AV850" s="25"/>
      <c r="AW850" s="25"/>
      <c r="AX850" s="25"/>
      <c r="AY850" s="25"/>
      <c r="AZ850" s="25"/>
      <c r="BA850" s="25"/>
      <c r="BB850" s="25"/>
      <c r="BC850" s="25"/>
      <c r="BD850" s="25"/>
      <c r="BE850" s="25"/>
      <c r="BF850" s="25"/>
      <c r="BG850" s="25"/>
      <c r="BH850" s="25"/>
      <c r="BI850" s="25"/>
      <c r="BJ850" s="25"/>
      <c r="BK850" s="25"/>
      <c r="BL850" s="25"/>
      <c r="BM850" s="25"/>
      <c r="BN850" s="25"/>
      <c r="BO850" s="25"/>
      <c r="BP850" s="25"/>
      <c r="BQ850" s="25"/>
      <c r="BR850" s="25"/>
      <c r="BS850" s="25"/>
      <c r="BT850" s="25"/>
      <c r="BU850" s="25"/>
      <c r="BV850" s="25"/>
      <c r="BW850" s="25"/>
      <c r="BX850" s="25"/>
      <c r="BY850" s="25"/>
      <c r="BZ850" s="25"/>
      <c r="CA850" s="25"/>
      <c r="CB850" s="25"/>
      <c r="CC850" s="25"/>
      <c r="CD850" s="25"/>
      <c r="CE850" s="25"/>
      <c r="CF850" s="25"/>
      <c r="CG850" s="25"/>
      <c r="CH850" s="25"/>
      <c r="CI850" s="25"/>
    </row>
    <row r="851" spans="1:87" ht="14">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c r="AE851" s="25"/>
      <c r="AF851" s="25"/>
      <c r="AG851" s="25"/>
      <c r="AH851" s="25"/>
      <c r="AI851" s="25"/>
      <c r="AJ851" s="25"/>
      <c r="AK851" s="25"/>
      <c r="AL851" s="25"/>
      <c r="AM851" s="25"/>
      <c r="AN851" s="25"/>
      <c r="AO851" s="25"/>
      <c r="AP851" s="25"/>
      <c r="AQ851" s="25"/>
      <c r="AR851" s="25"/>
      <c r="AS851" s="25"/>
      <c r="AT851" s="25"/>
      <c r="AU851" s="25"/>
      <c r="AV851" s="25"/>
      <c r="AW851" s="25"/>
      <c r="AX851" s="25"/>
      <c r="AY851" s="25"/>
      <c r="AZ851" s="25"/>
      <c r="BA851" s="25"/>
      <c r="BB851" s="25"/>
      <c r="BC851" s="25"/>
      <c r="BD851" s="25"/>
      <c r="BE851" s="25"/>
      <c r="BF851" s="25"/>
      <c r="BG851" s="25"/>
      <c r="BH851" s="25"/>
      <c r="BI851" s="25"/>
      <c r="BJ851" s="25"/>
      <c r="BK851" s="25"/>
      <c r="BL851" s="25"/>
      <c r="BM851" s="25"/>
      <c r="BN851" s="25"/>
      <c r="BO851" s="25"/>
      <c r="BP851" s="25"/>
      <c r="BQ851" s="25"/>
      <c r="BR851" s="25"/>
      <c r="BS851" s="25"/>
      <c r="BT851" s="25"/>
      <c r="BU851" s="25"/>
      <c r="BV851" s="25"/>
      <c r="BW851" s="25"/>
      <c r="BX851" s="25"/>
      <c r="BY851" s="25"/>
      <c r="BZ851" s="25"/>
      <c r="CA851" s="25"/>
      <c r="CB851" s="25"/>
      <c r="CC851" s="25"/>
      <c r="CD851" s="25"/>
      <c r="CE851" s="25"/>
      <c r="CF851" s="25"/>
      <c r="CG851" s="25"/>
      <c r="CH851" s="25"/>
      <c r="CI851" s="25"/>
    </row>
    <row r="852" spans="1:87" ht="14">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5"/>
      <c r="AE852" s="25"/>
      <c r="AF852" s="25"/>
      <c r="AG852" s="25"/>
      <c r="AH852" s="25"/>
      <c r="AI852" s="25"/>
      <c r="AJ852" s="25"/>
      <c r="AK852" s="25"/>
      <c r="AL852" s="25"/>
      <c r="AM852" s="25"/>
      <c r="AN852" s="25"/>
      <c r="AO852" s="25"/>
      <c r="AP852" s="25"/>
      <c r="AQ852" s="25"/>
      <c r="AR852" s="25"/>
      <c r="AS852" s="25"/>
      <c r="AT852" s="25"/>
      <c r="AU852" s="25"/>
      <c r="AV852" s="25"/>
      <c r="AW852" s="25"/>
      <c r="AX852" s="25"/>
      <c r="AY852" s="25"/>
      <c r="AZ852" s="25"/>
      <c r="BA852" s="25"/>
      <c r="BB852" s="25"/>
      <c r="BC852" s="25"/>
      <c r="BD852" s="25"/>
      <c r="BE852" s="25"/>
      <c r="BF852" s="25"/>
      <c r="BG852" s="25"/>
      <c r="BH852" s="25"/>
      <c r="BI852" s="25"/>
      <c r="BJ852" s="25"/>
      <c r="BK852" s="25"/>
      <c r="BL852" s="25"/>
      <c r="BM852" s="25"/>
      <c r="BN852" s="25"/>
      <c r="BO852" s="25"/>
      <c r="BP852" s="25"/>
      <c r="BQ852" s="25"/>
      <c r="BR852" s="25"/>
      <c r="BS852" s="25"/>
      <c r="BT852" s="25"/>
      <c r="BU852" s="25"/>
      <c r="BV852" s="25"/>
      <c r="BW852" s="25"/>
      <c r="BX852" s="25"/>
      <c r="BY852" s="25"/>
      <c r="BZ852" s="25"/>
      <c r="CA852" s="25"/>
      <c r="CB852" s="25"/>
      <c r="CC852" s="25"/>
      <c r="CD852" s="25"/>
      <c r="CE852" s="25"/>
      <c r="CF852" s="25"/>
      <c r="CG852" s="25"/>
      <c r="CH852" s="25"/>
      <c r="CI852" s="25"/>
    </row>
    <row r="853" spans="1:87" ht="14">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c r="AE853" s="25"/>
      <c r="AF853" s="25"/>
      <c r="AG853" s="25"/>
      <c r="AH853" s="25"/>
      <c r="AI853" s="25"/>
      <c r="AJ853" s="25"/>
      <c r="AK853" s="25"/>
      <c r="AL853" s="25"/>
      <c r="AM853" s="25"/>
      <c r="AN853" s="25"/>
      <c r="AO853" s="25"/>
      <c r="AP853" s="25"/>
      <c r="AQ853" s="25"/>
      <c r="AR853" s="25"/>
      <c r="AS853" s="25"/>
      <c r="AT853" s="25"/>
      <c r="AU853" s="25"/>
      <c r="AV853" s="25"/>
      <c r="AW853" s="25"/>
      <c r="AX853" s="25"/>
      <c r="AY853" s="25"/>
      <c r="AZ853" s="25"/>
      <c r="BA853" s="25"/>
      <c r="BB853" s="25"/>
      <c r="BC853" s="25"/>
      <c r="BD853" s="25"/>
      <c r="BE853" s="25"/>
      <c r="BF853" s="25"/>
      <c r="BG853" s="25"/>
      <c r="BH853" s="25"/>
      <c r="BI853" s="25"/>
      <c r="BJ853" s="25"/>
      <c r="BK853" s="25"/>
      <c r="BL853" s="25"/>
      <c r="BM853" s="25"/>
      <c r="BN853" s="25"/>
      <c r="BO853" s="25"/>
      <c r="BP853" s="25"/>
      <c r="BQ853" s="25"/>
      <c r="BR853" s="25"/>
      <c r="BS853" s="25"/>
      <c r="BT853" s="25"/>
      <c r="BU853" s="25"/>
      <c r="BV853" s="25"/>
      <c r="BW853" s="25"/>
      <c r="BX853" s="25"/>
      <c r="BY853" s="25"/>
      <c r="BZ853" s="25"/>
      <c r="CA853" s="25"/>
      <c r="CB853" s="25"/>
      <c r="CC853" s="25"/>
      <c r="CD853" s="25"/>
      <c r="CE853" s="25"/>
      <c r="CF853" s="25"/>
      <c r="CG853" s="25"/>
      <c r="CH853" s="25"/>
      <c r="CI853" s="25"/>
    </row>
    <row r="854" spans="1:87" ht="1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c r="AE854" s="25"/>
      <c r="AF854" s="25"/>
      <c r="AG854" s="25"/>
      <c r="AH854" s="25"/>
      <c r="AI854" s="25"/>
      <c r="AJ854" s="25"/>
      <c r="AK854" s="25"/>
      <c r="AL854" s="25"/>
      <c r="AM854" s="25"/>
      <c r="AN854" s="25"/>
      <c r="AO854" s="25"/>
      <c r="AP854" s="25"/>
      <c r="AQ854" s="25"/>
      <c r="AR854" s="25"/>
      <c r="AS854" s="25"/>
      <c r="AT854" s="25"/>
      <c r="AU854" s="25"/>
      <c r="AV854" s="25"/>
      <c r="AW854" s="25"/>
      <c r="AX854" s="25"/>
      <c r="AY854" s="25"/>
      <c r="AZ854" s="25"/>
      <c r="BA854" s="25"/>
      <c r="BB854" s="25"/>
      <c r="BC854" s="25"/>
      <c r="BD854" s="25"/>
      <c r="BE854" s="25"/>
      <c r="BF854" s="25"/>
      <c r="BG854" s="25"/>
      <c r="BH854" s="25"/>
      <c r="BI854" s="25"/>
      <c r="BJ854" s="25"/>
      <c r="BK854" s="25"/>
      <c r="BL854" s="25"/>
      <c r="BM854" s="25"/>
      <c r="BN854" s="25"/>
      <c r="BO854" s="25"/>
      <c r="BP854" s="25"/>
      <c r="BQ854" s="25"/>
      <c r="BR854" s="25"/>
      <c r="BS854" s="25"/>
      <c r="BT854" s="25"/>
      <c r="BU854" s="25"/>
      <c r="BV854" s="25"/>
      <c r="BW854" s="25"/>
      <c r="BX854" s="25"/>
      <c r="BY854" s="25"/>
      <c r="BZ854" s="25"/>
      <c r="CA854" s="25"/>
      <c r="CB854" s="25"/>
      <c r="CC854" s="25"/>
      <c r="CD854" s="25"/>
      <c r="CE854" s="25"/>
      <c r="CF854" s="25"/>
      <c r="CG854" s="25"/>
      <c r="CH854" s="25"/>
      <c r="CI854" s="25"/>
    </row>
    <row r="855" spans="1:87" ht="14">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c r="AE855" s="25"/>
      <c r="AF855" s="25"/>
      <c r="AG855" s="25"/>
      <c r="AH855" s="25"/>
      <c r="AI855" s="25"/>
      <c r="AJ855" s="25"/>
      <c r="AK855" s="25"/>
      <c r="AL855" s="25"/>
      <c r="AM855" s="25"/>
      <c r="AN855" s="25"/>
      <c r="AO855" s="25"/>
      <c r="AP855" s="25"/>
      <c r="AQ855" s="25"/>
      <c r="AR855" s="25"/>
      <c r="AS855" s="25"/>
      <c r="AT855" s="25"/>
      <c r="AU855" s="25"/>
      <c r="AV855" s="25"/>
      <c r="AW855" s="25"/>
      <c r="AX855" s="25"/>
      <c r="AY855" s="25"/>
      <c r="AZ855" s="25"/>
      <c r="BA855" s="25"/>
      <c r="BB855" s="25"/>
      <c r="BC855" s="25"/>
      <c r="BD855" s="25"/>
      <c r="BE855" s="25"/>
      <c r="BF855" s="25"/>
      <c r="BG855" s="25"/>
      <c r="BH855" s="25"/>
      <c r="BI855" s="25"/>
      <c r="BJ855" s="25"/>
      <c r="BK855" s="25"/>
      <c r="BL855" s="25"/>
      <c r="BM855" s="25"/>
      <c r="BN855" s="25"/>
      <c r="BO855" s="25"/>
      <c r="BP855" s="25"/>
      <c r="BQ855" s="25"/>
      <c r="BR855" s="25"/>
      <c r="BS855" s="25"/>
      <c r="BT855" s="25"/>
      <c r="BU855" s="25"/>
      <c r="BV855" s="25"/>
      <c r="BW855" s="25"/>
      <c r="BX855" s="25"/>
      <c r="BY855" s="25"/>
      <c r="BZ855" s="25"/>
      <c r="CA855" s="25"/>
      <c r="CB855" s="25"/>
      <c r="CC855" s="25"/>
      <c r="CD855" s="25"/>
      <c r="CE855" s="25"/>
      <c r="CF855" s="25"/>
      <c r="CG855" s="25"/>
      <c r="CH855" s="25"/>
      <c r="CI855" s="25"/>
    </row>
    <row r="856" spans="1:87" ht="14">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c r="AE856" s="25"/>
      <c r="AF856" s="25"/>
      <c r="AG856" s="25"/>
      <c r="AH856" s="25"/>
      <c r="AI856" s="25"/>
      <c r="AJ856" s="25"/>
      <c r="AK856" s="25"/>
      <c r="AL856" s="25"/>
      <c r="AM856" s="25"/>
      <c r="AN856" s="25"/>
      <c r="AO856" s="25"/>
      <c r="AP856" s="25"/>
      <c r="AQ856" s="25"/>
      <c r="AR856" s="25"/>
      <c r="AS856" s="25"/>
      <c r="AT856" s="25"/>
      <c r="AU856" s="25"/>
      <c r="AV856" s="25"/>
      <c r="AW856" s="25"/>
      <c r="AX856" s="25"/>
      <c r="AY856" s="25"/>
      <c r="AZ856" s="25"/>
      <c r="BA856" s="25"/>
      <c r="BB856" s="25"/>
      <c r="BC856" s="25"/>
      <c r="BD856" s="25"/>
      <c r="BE856" s="25"/>
      <c r="BF856" s="25"/>
      <c r="BG856" s="25"/>
      <c r="BH856" s="25"/>
      <c r="BI856" s="25"/>
      <c r="BJ856" s="25"/>
      <c r="BK856" s="25"/>
      <c r="BL856" s="25"/>
      <c r="BM856" s="25"/>
      <c r="BN856" s="25"/>
      <c r="BO856" s="25"/>
      <c r="BP856" s="25"/>
      <c r="BQ856" s="25"/>
      <c r="BR856" s="25"/>
      <c r="BS856" s="25"/>
      <c r="BT856" s="25"/>
      <c r="BU856" s="25"/>
      <c r="BV856" s="25"/>
      <c r="BW856" s="25"/>
      <c r="BX856" s="25"/>
      <c r="BY856" s="25"/>
      <c r="BZ856" s="25"/>
      <c r="CA856" s="25"/>
      <c r="CB856" s="25"/>
      <c r="CC856" s="25"/>
      <c r="CD856" s="25"/>
      <c r="CE856" s="25"/>
      <c r="CF856" s="25"/>
      <c r="CG856" s="25"/>
      <c r="CH856" s="25"/>
      <c r="CI856" s="25"/>
    </row>
    <row r="857" spans="1:87" ht="14">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c r="AE857" s="25"/>
      <c r="AF857" s="25"/>
      <c r="AG857" s="25"/>
      <c r="AH857" s="25"/>
      <c r="AI857" s="25"/>
      <c r="AJ857" s="25"/>
      <c r="AK857" s="25"/>
      <c r="AL857" s="25"/>
      <c r="AM857" s="25"/>
      <c r="AN857" s="25"/>
      <c r="AO857" s="25"/>
      <c r="AP857" s="25"/>
      <c r="AQ857" s="25"/>
      <c r="AR857" s="25"/>
      <c r="AS857" s="25"/>
      <c r="AT857" s="25"/>
      <c r="AU857" s="25"/>
      <c r="AV857" s="25"/>
      <c r="AW857" s="25"/>
      <c r="AX857" s="25"/>
      <c r="AY857" s="25"/>
      <c r="AZ857" s="25"/>
      <c r="BA857" s="25"/>
      <c r="BB857" s="25"/>
      <c r="BC857" s="25"/>
      <c r="BD857" s="25"/>
      <c r="BE857" s="25"/>
      <c r="BF857" s="25"/>
      <c r="BG857" s="25"/>
      <c r="BH857" s="25"/>
      <c r="BI857" s="25"/>
      <c r="BJ857" s="25"/>
      <c r="BK857" s="25"/>
      <c r="BL857" s="25"/>
      <c r="BM857" s="25"/>
      <c r="BN857" s="25"/>
      <c r="BO857" s="25"/>
      <c r="BP857" s="25"/>
      <c r="BQ857" s="25"/>
      <c r="BR857" s="25"/>
      <c r="BS857" s="25"/>
      <c r="BT857" s="25"/>
      <c r="BU857" s="25"/>
      <c r="BV857" s="25"/>
      <c r="BW857" s="25"/>
      <c r="BX857" s="25"/>
      <c r="BY857" s="25"/>
      <c r="BZ857" s="25"/>
      <c r="CA857" s="25"/>
      <c r="CB857" s="25"/>
      <c r="CC857" s="25"/>
      <c r="CD857" s="25"/>
      <c r="CE857" s="25"/>
      <c r="CF857" s="25"/>
      <c r="CG857" s="25"/>
      <c r="CH857" s="25"/>
      <c r="CI857" s="25"/>
    </row>
    <row r="858" spans="1:87" ht="14">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c r="AE858" s="25"/>
      <c r="AF858" s="25"/>
      <c r="AG858" s="25"/>
      <c r="AH858" s="25"/>
      <c r="AI858" s="25"/>
      <c r="AJ858" s="25"/>
      <c r="AK858" s="25"/>
      <c r="AL858" s="25"/>
      <c r="AM858" s="25"/>
      <c r="AN858" s="25"/>
      <c r="AO858" s="25"/>
      <c r="AP858" s="25"/>
      <c r="AQ858" s="25"/>
      <c r="AR858" s="25"/>
      <c r="AS858" s="25"/>
      <c r="AT858" s="25"/>
      <c r="AU858" s="25"/>
      <c r="AV858" s="25"/>
      <c r="AW858" s="25"/>
      <c r="AX858" s="25"/>
      <c r="AY858" s="25"/>
      <c r="AZ858" s="25"/>
      <c r="BA858" s="25"/>
      <c r="BB858" s="25"/>
      <c r="BC858" s="25"/>
      <c r="BD858" s="25"/>
      <c r="BE858" s="25"/>
      <c r="BF858" s="25"/>
      <c r="BG858" s="25"/>
      <c r="BH858" s="25"/>
      <c r="BI858" s="25"/>
      <c r="BJ858" s="25"/>
      <c r="BK858" s="25"/>
      <c r="BL858" s="25"/>
      <c r="BM858" s="25"/>
      <c r="BN858" s="25"/>
      <c r="BO858" s="25"/>
      <c r="BP858" s="25"/>
      <c r="BQ858" s="25"/>
      <c r="BR858" s="25"/>
      <c r="BS858" s="25"/>
      <c r="BT858" s="25"/>
      <c r="BU858" s="25"/>
      <c r="BV858" s="25"/>
      <c r="BW858" s="25"/>
      <c r="BX858" s="25"/>
      <c r="BY858" s="25"/>
      <c r="BZ858" s="25"/>
      <c r="CA858" s="25"/>
      <c r="CB858" s="25"/>
      <c r="CC858" s="25"/>
      <c r="CD858" s="25"/>
      <c r="CE858" s="25"/>
      <c r="CF858" s="25"/>
      <c r="CG858" s="25"/>
      <c r="CH858" s="25"/>
      <c r="CI858" s="25"/>
    </row>
    <row r="859" spans="1:87" ht="14">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c r="AE859" s="25"/>
      <c r="AF859" s="25"/>
      <c r="AG859" s="25"/>
      <c r="AH859" s="25"/>
      <c r="AI859" s="25"/>
      <c r="AJ859" s="25"/>
      <c r="AK859" s="25"/>
      <c r="AL859" s="25"/>
      <c r="AM859" s="25"/>
      <c r="AN859" s="25"/>
      <c r="AO859" s="25"/>
      <c r="AP859" s="25"/>
      <c r="AQ859" s="25"/>
      <c r="AR859" s="25"/>
      <c r="AS859" s="25"/>
      <c r="AT859" s="25"/>
      <c r="AU859" s="25"/>
      <c r="AV859" s="25"/>
      <c r="AW859" s="25"/>
      <c r="AX859" s="25"/>
      <c r="AY859" s="25"/>
      <c r="AZ859" s="25"/>
      <c r="BA859" s="25"/>
      <c r="BB859" s="25"/>
      <c r="BC859" s="25"/>
      <c r="BD859" s="25"/>
      <c r="BE859" s="25"/>
      <c r="BF859" s="25"/>
      <c r="BG859" s="25"/>
      <c r="BH859" s="25"/>
      <c r="BI859" s="25"/>
      <c r="BJ859" s="25"/>
      <c r="BK859" s="25"/>
      <c r="BL859" s="25"/>
      <c r="BM859" s="25"/>
      <c r="BN859" s="25"/>
      <c r="BO859" s="25"/>
      <c r="BP859" s="25"/>
      <c r="BQ859" s="25"/>
      <c r="BR859" s="25"/>
      <c r="BS859" s="25"/>
      <c r="BT859" s="25"/>
      <c r="BU859" s="25"/>
      <c r="BV859" s="25"/>
      <c r="BW859" s="25"/>
      <c r="BX859" s="25"/>
      <c r="BY859" s="25"/>
      <c r="BZ859" s="25"/>
      <c r="CA859" s="25"/>
      <c r="CB859" s="25"/>
      <c r="CC859" s="25"/>
      <c r="CD859" s="25"/>
      <c r="CE859" s="25"/>
      <c r="CF859" s="25"/>
      <c r="CG859" s="25"/>
      <c r="CH859" s="25"/>
      <c r="CI859" s="25"/>
    </row>
    <row r="860" spans="1:87" ht="14">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c r="AE860" s="25"/>
      <c r="AF860" s="25"/>
      <c r="AG860" s="25"/>
      <c r="AH860" s="25"/>
      <c r="AI860" s="25"/>
      <c r="AJ860" s="25"/>
      <c r="AK860" s="25"/>
      <c r="AL860" s="25"/>
      <c r="AM860" s="25"/>
      <c r="AN860" s="25"/>
      <c r="AO860" s="25"/>
      <c r="AP860" s="25"/>
      <c r="AQ860" s="25"/>
      <c r="AR860" s="25"/>
      <c r="AS860" s="25"/>
      <c r="AT860" s="25"/>
      <c r="AU860" s="25"/>
      <c r="AV860" s="25"/>
      <c r="AW860" s="25"/>
      <c r="AX860" s="25"/>
      <c r="AY860" s="25"/>
      <c r="AZ860" s="25"/>
      <c r="BA860" s="25"/>
      <c r="BB860" s="25"/>
      <c r="BC860" s="25"/>
      <c r="BD860" s="25"/>
      <c r="BE860" s="25"/>
      <c r="BF860" s="25"/>
      <c r="BG860" s="25"/>
      <c r="BH860" s="25"/>
      <c r="BI860" s="25"/>
      <c r="BJ860" s="25"/>
      <c r="BK860" s="25"/>
      <c r="BL860" s="25"/>
      <c r="BM860" s="25"/>
      <c r="BN860" s="25"/>
      <c r="BO860" s="25"/>
      <c r="BP860" s="25"/>
      <c r="BQ860" s="25"/>
      <c r="BR860" s="25"/>
      <c r="BS860" s="25"/>
      <c r="BT860" s="25"/>
      <c r="BU860" s="25"/>
      <c r="BV860" s="25"/>
      <c r="BW860" s="25"/>
      <c r="BX860" s="25"/>
      <c r="BY860" s="25"/>
      <c r="BZ860" s="25"/>
      <c r="CA860" s="25"/>
      <c r="CB860" s="25"/>
      <c r="CC860" s="25"/>
      <c r="CD860" s="25"/>
      <c r="CE860" s="25"/>
      <c r="CF860" s="25"/>
      <c r="CG860" s="25"/>
      <c r="CH860" s="25"/>
      <c r="CI860" s="25"/>
    </row>
    <row r="861" spans="1:87" ht="14">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c r="AE861" s="25"/>
      <c r="AF861" s="25"/>
      <c r="AG861" s="25"/>
      <c r="AH861" s="25"/>
      <c r="AI861" s="25"/>
      <c r="AJ861" s="25"/>
      <c r="AK861" s="25"/>
      <c r="AL861" s="25"/>
      <c r="AM861" s="25"/>
      <c r="AN861" s="25"/>
      <c r="AO861" s="25"/>
      <c r="AP861" s="25"/>
      <c r="AQ861" s="25"/>
      <c r="AR861" s="25"/>
      <c r="AS861" s="25"/>
      <c r="AT861" s="25"/>
      <c r="AU861" s="25"/>
      <c r="AV861" s="25"/>
      <c r="AW861" s="25"/>
      <c r="AX861" s="25"/>
      <c r="AY861" s="25"/>
      <c r="AZ861" s="25"/>
      <c r="BA861" s="25"/>
      <c r="BB861" s="25"/>
      <c r="BC861" s="25"/>
      <c r="BD861" s="25"/>
      <c r="BE861" s="25"/>
      <c r="BF861" s="25"/>
      <c r="BG861" s="25"/>
      <c r="BH861" s="25"/>
      <c r="BI861" s="25"/>
      <c r="BJ861" s="25"/>
      <c r="BK861" s="25"/>
      <c r="BL861" s="25"/>
      <c r="BM861" s="25"/>
      <c r="BN861" s="25"/>
      <c r="BO861" s="25"/>
      <c r="BP861" s="25"/>
      <c r="BQ861" s="25"/>
      <c r="BR861" s="25"/>
      <c r="BS861" s="25"/>
      <c r="BT861" s="25"/>
      <c r="BU861" s="25"/>
      <c r="BV861" s="25"/>
      <c r="BW861" s="25"/>
      <c r="BX861" s="25"/>
      <c r="BY861" s="25"/>
      <c r="BZ861" s="25"/>
      <c r="CA861" s="25"/>
      <c r="CB861" s="25"/>
      <c r="CC861" s="25"/>
      <c r="CD861" s="25"/>
      <c r="CE861" s="25"/>
      <c r="CF861" s="25"/>
      <c r="CG861" s="25"/>
      <c r="CH861" s="25"/>
      <c r="CI861" s="25"/>
    </row>
    <row r="862" spans="1:87" ht="14">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c r="AE862" s="25"/>
      <c r="AF862" s="25"/>
      <c r="AG862" s="25"/>
      <c r="AH862" s="25"/>
      <c r="AI862" s="25"/>
      <c r="AJ862" s="25"/>
      <c r="AK862" s="25"/>
      <c r="AL862" s="25"/>
      <c r="AM862" s="25"/>
      <c r="AN862" s="25"/>
      <c r="AO862" s="25"/>
      <c r="AP862" s="25"/>
      <c r="AQ862" s="25"/>
      <c r="AR862" s="25"/>
      <c r="AS862" s="25"/>
      <c r="AT862" s="25"/>
      <c r="AU862" s="25"/>
      <c r="AV862" s="25"/>
      <c r="AW862" s="25"/>
      <c r="AX862" s="25"/>
      <c r="AY862" s="25"/>
      <c r="AZ862" s="25"/>
      <c r="BA862" s="25"/>
      <c r="BB862" s="25"/>
      <c r="BC862" s="25"/>
      <c r="BD862" s="25"/>
      <c r="BE862" s="25"/>
      <c r="BF862" s="25"/>
      <c r="BG862" s="25"/>
      <c r="BH862" s="25"/>
      <c r="BI862" s="25"/>
      <c r="BJ862" s="25"/>
      <c r="BK862" s="25"/>
      <c r="BL862" s="25"/>
      <c r="BM862" s="25"/>
      <c r="BN862" s="25"/>
      <c r="BO862" s="25"/>
      <c r="BP862" s="25"/>
      <c r="BQ862" s="25"/>
      <c r="BR862" s="25"/>
      <c r="BS862" s="25"/>
      <c r="BT862" s="25"/>
      <c r="BU862" s="25"/>
      <c r="BV862" s="25"/>
      <c r="BW862" s="25"/>
      <c r="BX862" s="25"/>
      <c r="BY862" s="25"/>
      <c r="BZ862" s="25"/>
      <c r="CA862" s="25"/>
      <c r="CB862" s="25"/>
      <c r="CC862" s="25"/>
      <c r="CD862" s="25"/>
      <c r="CE862" s="25"/>
      <c r="CF862" s="25"/>
      <c r="CG862" s="25"/>
      <c r="CH862" s="25"/>
      <c r="CI862" s="25"/>
    </row>
    <row r="863" spans="1:87" ht="14">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c r="AE863" s="25"/>
      <c r="AF863" s="25"/>
      <c r="AG863" s="25"/>
      <c r="AH863" s="25"/>
      <c r="AI863" s="25"/>
      <c r="AJ863" s="25"/>
      <c r="AK863" s="25"/>
      <c r="AL863" s="25"/>
      <c r="AM863" s="25"/>
      <c r="AN863" s="25"/>
      <c r="AO863" s="25"/>
      <c r="AP863" s="25"/>
      <c r="AQ863" s="25"/>
      <c r="AR863" s="25"/>
      <c r="AS863" s="25"/>
      <c r="AT863" s="25"/>
      <c r="AU863" s="25"/>
      <c r="AV863" s="25"/>
      <c r="AW863" s="25"/>
      <c r="AX863" s="25"/>
      <c r="AY863" s="25"/>
      <c r="AZ863" s="25"/>
      <c r="BA863" s="25"/>
      <c r="BB863" s="25"/>
      <c r="BC863" s="25"/>
      <c r="BD863" s="25"/>
      <c r="BE863" s="25"/>
      <c r="BF863" s="25"/>
      <c r="BG863" s="25"/>
      <c r="BH863" s="25"/>
      <c r="BI863" s="25"/>
      <c r="BJ863" s="25"/>
      <c r="BK863" s="25"/>
      <c r="BL863" s="25"/>
      <c r="BM863" s="25"/>
      <c r="BN863" s="25"/>
      <c r="BO863" s="25"/>
      <c r="BP863" s="25"/>
      <c r="BQ863" s="25"/>
      <c r="BR863" s="25"/>
      <c r="BS863" s="25"/>
      <c r="BT863" s="25"/>
      <c r="BU863" s="25"/>
      <c r="BV863" s="25"/>
      <c r="BW863" s="25"/>
      <c r="BX863" s="25"/>
      <c r="BY863" s="25"/>
      <c r="BZ863" s="25"/>
      <c r="CA863" s="25"/>
      <c r="CB863" s="25"/>
      <c r="CC863" s="25"/>
      <c r="CD863" s="25"/>
      <c r="CE863" s="25"/>
      <c r="CF863" s="25"/>
      <c r="CG863" s="25"/>
      <c r="CH863" s="25"/>
      <c r="CI863" s="25"/>
    </row>
    <row r="864" spans="1:87" ht="1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5"/>
      <c r="AE864" s="25"/>
      <c r="AF864" s="25"/>
      <c r="AG864" s="25"/>
      <c r="AH864" s="25"/>
      <c r="AI864" s="25"/>
      <c r="AJ864" s="25"/>
      <c r="AK864" s="25"/>
      <c r="AL864" s="25"/>
      <c r="AM864" s="25"/>
      <c r="AN864" s="25"/>
      <c r="AO864" s="25"/>
      <c r="AP864" s="25"/>
      <c r="AQ864" s="25"/>
      <c r="AR864" s="25"/>
      <c r="AS864" s="25"/>
      <c r="AT864" s="25"/>
      <c r="AU864" s="25"/>
      <c r="AV864" s="25"/>
      <c r="AW864" s="25"/>
      <c r="AX864" s="25"/>
      <c r="AY864" s="25"/>
      <c r="AZ864" s="25"/>
      <c r="BA864" s="25"/>
      <c r="BB864" s="25"/>
      <c r="BC864" s="25"/>
      <c r="BD864" s="25"/>
      <c r="BE864" s="25"/>
      <c r="BF864" s="25"/>
      <c r="BG864" s="25"/>
      <c r="BH864" s="25"/>
      <c r="BI864" s="25"/>
      <c r="BJ864" s="25"/>
      <c r="BK864" s="25"/>
      <c r="BL864" s="25"/>
      <c r="BM864" s="25"/>
      <c r="BN864" s="25"/>
      <c r="BO864" s="25"/>
      <c r="BP864" s="25"/>
      <c r="BQ864" s="25"/>
      <c r="BR864" s="25"/>
      <c r="BS864" s="25"/>
      <c r="BT864" s="25"/>
      <c r="BU864" s="25"/>
      <c r="BV864" s="25"/>
      <c r="BW864" s="25"/>
      <c r="BX864" s="25"/>
      <c r="BY864" s="25"/>
      <c r="BZ864" s="25"/>
      <c r="CA864" s="25"/>
      <c r="CB864" s="25"/>
      <c r="CC864" s="25"/>
      <c r="CD864" s="25"/>
      <c r="CE864" s="25"/>
      <c r="CF864" s="25"/>
      <c r="CG864" s="25"/>
      <c r="CH864" s="25"/>
      <c r="CI864" s="25"/>
    </row>
    <row r="865" spans="1:87" ht="14">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c r="AE865" s="25"/>
      <c r="AF865" s="25"/>
      <c r="AG865" s="25"/>
      <c r="AH865" s="25"/>
      <c r="AI865" s="25"/>
      <c r="AJ865" s="25"/>
      <c r="AK865" s="25"/>
      <c r="AL865" s="25"/>
      <c r="AM865" s="25"/>
      <c r="AN865" s="25"/>
      <c r="AO865" s="25"/>
      <c r="AP865" s="25"/>
      <c r="AQ865" s="25"/>
      <c r="AR865" s="25"/>
      <c r="AS865" s="25"/>
      <c r="AT865" s="25"/>
      <c r="AU865" s="25"/>
      <c r="AV865" s="25"/>
      <c r="AW865" s="25"/>
      <c r="AX865" s="25"/>
      <c r="AY865" s="25"/>
      <c r="AZ865" s="25"/>
      <c r="BA865" s="25"/>
      <c r="BB865" s="25"/>
      <c r="BC865" s="25"/>
      <c r="BD865" s="25"/>
      <c r="BE865" s="25"/>
      <c r="BF865" s="25"/>
      <c r="BG865" s="25"/>
      <c r="BH865" s="25"/>
      <c r="BI865" s="25"/>
      <c r="BJ865" s="25"/>
      <c r="BK865" s="25"/>
      <c r="BL865" s="25"/>
      <c r="BM865" s="25"/>
      <c r="BN865" s="25"/>
      <c r="BO865" s="25"/>
      <c r="BP865" s="25"/>
      <c r="BQ865" s="25"/>
      <c r="BR865" s="25"/>
      <c r="BS865" s="25"/>
      <c r="BT865" s="25"/>
      <c r="BU865" s="25"/>
      <c r="BV865" s="25"/>
      <c r="BW865" s="25"/>
      <c r="BX865" s="25"/>
      <c r="BY865" s="25"/>
      <c r="BZ865" s="25"/>
      <c r="CA865" s="25"/>
      <c r="CB865" s="25"/>
      <c r="CC865" s="25"/>
      <c r="CD865" s="25"/>
      <c r="CE865" s="25"/>
      <c r="CF865" s="25"/>
      <c r="CG865" s="25"/>
      <c r="CH865" s="25"/>
      <c r="CI865" s="25"/>
    </row>
    <row r="866" spans="1:87" ht="14">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c r="AE866" s="25"/>
      <c r="AF866" s="25"/>
      <c r="AG866" s="25"/>
      <c r="AH866" s="25"/>
      <c r="AI866" s="25"/>
      <c r="AJ866" s="25"/>
      <c r="AK866" s="25"/>
      <c r="AL866" s="25"/>
      <c r="AM866" s="25"/>
      <c r="AN866" s="25"/>
      <c r="AO866" s="25"/>
      <c r="AP866" s="25"/>
      <c r="AQ866" s="25"/>
      <c r="AR866" s="25"/>
      <c r="AS866" s="25"/>
      <c r="AT866" s="25"/>
      <c r="AU866" s="25"/>
      <c r="AV866" s="25"/>
      <c r="AW866" s="25"/>
      <c r="AX866" s="25"/>
      <c r="AY866" s="25"/>
      <c r="AZ866" s="25"/>
      <c r="BA866" s="25"/>
      <c r="BB866" s="25"/>
      <c r="BC866" s="25"/>
      <c r="BD866" s="25"/>
      <c r="BE866" s="25"/>
      <c r="BF866" s="25"/>
      <c r="BG866" s="25"/>
      <c r="BH866" s="25"/>
      <c r="BI866" s="25"/>
      <c r="BJ866" s="25"/>
      <c r="BK866" s="25"/>
      <c r="BL866" s="25"/>
      <c r="BM866" s="25"/>
      <c r="BN866" s="25"/>
      <c r="BO866" s="25"/>
      <c r="BP866" s="25"/>
      <c r="BQ866" s="25"/>
      <c r="BR866" s="25"/>
      <c r="BS866" s="25"/>
      <c r="BT866" s="25"/>
      <c r="BU866" s="25"/>
      <c r="BV866" s="25"/>
      <c r="BW866" s="25"/>
      <c r="BX866" s="25"/>
      <c r="BY866" s="25"/>
      <c r="BZ866" s="25"/>
      <c r="CA866" s="25"/>
      <c r="CB866" s="25"/>
      <c r="CC866" s="25"/>
      <c r="CD866" s="25"/>
      <c r="CE866" s="25"/>
      <c r="CF866" s="25"/>
      <c r="CG866" s="25"/>
      <c r="CH866" s="25"/>
      <c r="CI866" s="25"/>
    </row>
    <row r="867" spans="1:87" ht="14">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c r="AE867" s="25"/>
      <c r="AF867" s="25"/>
      <c r="AG867" s="25"/>
      <c r="AH867" s="25"/>
      <c r="AI867" s="25"/>
      <c r="AJ867" s="25"/>
      <c r="AK867" s="25"/>
      <c r="AL867" s="25"/>
      <c r="AM867" s="25"/>
      <c r="AN867" s="25"/>
      <c r="AO867" s="25"/>
      <c r="AP867" s="25"/>
      <c r="AQ867" s="25"/>
      <c r="AR867" s="25"/>
      <c r="AS867" s="25"/>
      <c r="AT867" s="25"/>
      <c r="AU867" s="25"/>
      <c r="AV867" s="25"/>
      <c r="AW867" s="25"/>
      <c r="AX867" s="25"/>
      <c r="AY867" s="25"/>
      <c r="AZ867" s="25"/>
      <c r="BA867" s="25"/>
      <c r="BB867" s="25"/>
      <c r="BC867" s="25"/>
      <c r="BD867" s="25"/>
      <c r="BE867" s="25"/>
      <c r="BF867" s="25"/>
      <c r="BG867" s="25"/>
      <c r="BH867" s="25"/>
      <c r="BI867" s="25"/>
      <c r="BJ867" s="25"/>
      <c r="BK867" s="25"/>
      <c r="BL867" s="25"/>
      <c r="BM867" s="25"/>
      <c r="BN867" s="25"/>
      <c r="BO867" s="25"/>
      <c r="BP867" s="25"/>
      <c r="BQ867" s="25"/>
      <c r="BR867" s="25"/>
      <c r="BS867" s="25"/>
      <c r="BT867" s="25"/>
      <c r="BU867" s="25"/>
      <c r="BV867" s="25"/>
      <c r="BW867" s="25"/>
      <c r="BX867" s="25"/>
      <c r="BY867" s="25"/>
      <c r="BZ867" s="25"/>
      <c r="CA867" s="25"/>
      <c r="CB867" s="25"/>
      <c r="CC867" s="25"/>
      <c r="CD867" s="25"/>
      <c r="CE867" s="25"/>
      <c r="CF867" s="25"/>
      <c r="CG867" s="25"/>
      <c r="CH867" s="25"/>
      <c r="CI867" s="25"/>
    </row>
    <row r="868" spans="1:87" ht="14">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c r="AE868" s="25"/>
      <c r="AF868" s="25"/>
      <c r="AG868" s="25"/>
      <c r="AH868" s="25"/>
      <c r="AI868" s="25"/>
      <c r="AJ868" s="25"/>
      <c r="AK868" s="25"/>
      <c r="AL868" s="25"/>
      <c r="AM868" s="25"/>
      <c r="AN868" s="25"/>
      <c r="AO868" s="25"/>
      <c r="AP868" s="25"/>
      <c r="AQ868" s="25"/>
      <c r="AR868" s="25"/>
      <c r="AS868" s="25"/>
      <c r="AT868" s="25"/>
      <c r="AU868" s="25"/>
      <c r="AV868" s="25"/>
      <c r="AW868" s="25"/>
      <c r="AX868" s="25"/>
      <c r="AY868" s="25"/>
      <c r="AZ868" s="25"/>
      <c r="BA868" s="25"/>
      <c r="BB868" s="25"/>
      <c r="BC868" s="25"/>
      <c r="BD868" s="25"/>
      <c r="BE868" s="25"/>
      <c r="BF868" s="25"/>
      <c r="BG868" s="25"/>
      <c r="BH868" s="25"/>
      <c r="BI868" s="25"/>
      <c r="BJ868" s="25"/>
      <c r="BK868" s="25"/>
      <c r="BL868" s="25"/>
      <c r="BM868" s="25"/>
      <c r="BN868" s="25"/>
      <c r="BO868" s="25"/>
      <c r="BP868" s="25"/>
      <c r="BQ868" s="25"/>
      <c r="BR868" s="25"/>
      <c r="BS868" s="25"/>
      <c r="BT868" s="25"/>
      <c r="BU868" s="25"/>
      <c r="BV868" s="25"/>
      <c r="BW868" s="25"/>
      <c r="BX868" s="25"/>
      <c r="BY868" s="25"/>
      <c r="BZ868" s="25"/>
      <c r="CA868" s="25"/>
      <c r="CB868" s="25"/>
      <c r="CC868" s="25"/>
      <c r="CD868" s="25"/>
      <c r="CE868" s="25"/>
      <c r="CF868" s="25"/>
      <c r="CG868" s="25"/>
      <c r="CH868" s="25"/>
      <c r="CI868" s="25"/>
    </row>
    <row r="869" spans="1:87" ht="14">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c r="AE869" s="25"/>
      <c r="AF869" s="25"/>
      <c r="AG869" s="25"/>
      <c r="AH869" s="25"/>
      <c r="AI869" s="25"/>
      <c r="AJ869" s="25"/>
      <c r="AK869" s="25"/>
      <c r="AL869" s="25"/>
      <c r="AM869" s="25"/>
      <c r="AN869" s="25"/>
      <c r="AO869" s="25"/>
      <c r="AP869" s="25"/>
      <c r="AQ869" s="25"/>
      <c r="AR869" s="25"/>
      <c r="AS869" s="25"/>
      <c r="AT869" s="25"/>
      <c r="AU869" s="25"/>
      <c r="AV869" s="25"/>
      <c r="AW869" s="25"/>
      <c r="AX869" s="25"/>
      <c r="AY869" s="25"/>
      <c r="AZ869" s="25"/>
      <c r="BA869" s="25"/>
      <c r="BB869" s="25"/>
      <c r="BC869" s="25"/>
      <c r="BD869" s="25"/>
      <c r="BE869" s="25"/>
      <c r="BF869" s="25"/>
      <c r="BG869" s="25"/>
      <c r="BH869" s="25"/>
      <c r="BI869" s="25"/>
      <c r="BJ869" s="25"/>
      <c r="BK869" s="25"/>
      <c r="BL869" s="25"/>
      <c r="BM869" s="25"/>
      <c r="BN869" s="25"/>
      <c r="BO869" s="25"/>
      <c r="BP869" s="25"/>
      <c r="BQ869" s="25"/>
      <c r="BR869" s="25"/>
      <c r="BS869" s="25"/>
      <c r="BT869" s="25"/>
      <c r="BU869" s="25"/>
      <c r="BV869" s="25"/>
      <c r="BW869" s="25"/>
      <c r="BX869" s="25"/>
      <c r="BY869" s="25"/>
      <c r="BZ869" s="25"/>
      <c r="CA869" s="25"/>
      <c r="CB869" s="25"/>
      <c r="CC869" s="25"/>
      <c r="CD869" s="25"/>
      <c r="CE869" s="25"/>
      <c r="CF869" s="25"/>
      <c r="CG869" s="25"/>
      <c r="CH869" s="25"/>
      <c r="CI869" s="25"/>
    </row>
    <row r="870" spans="1:87" ht="14">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c r="AE870" s="25"/>
      <c r="AF870" s="25"/>
      <c r="AG870" s="25"/>
      <c r="AH870" s="25"/>
      <c r="AI870" s="25"/>
      <c r="AJ870" s="25"/>
      <c r="AK870" s="25"/>
      <c r="AL870" s="25"/>
      <c r="AM870" s="25"/>
      <c r="AN870" s="25"/>
      <c r="AO870" s="25"/>
      <c r="AP870" s="25"/>
      <c r="AQ870" s="25"/>
      <c r="AR870" s="25"/>
      <c r="AS870" s="25"/>
      <c r="AT870" s="25"/>
      <c r="AU870" s="25"/>
      <c r="AV870" s="25"/>
      <c r="AW870" s="25"/>
      <c r="AX870" s="25"/>
      <c r="AY870" s="25"/>
      <c r="AZ870" s="25"/>
      <c r="BA870" s="25"/>
      <c r="BB870" s="25"/>
      <c r="BC870" s="25"/>
      <c r="BD870" s="25"/>
      <c r="BE870" s="25"/>
      <c r="BF870" s="25"/>
      <c r="BG870" s="25"/>
      <c r="BH870" s="25"/>
      <c r="BI870" s="25"/>
      <c r="BJ870" s="25"/>
      <c r="BK870" s="25"/>
      <c r="BL870" s="25"/>
      <c r="BM870" s="25"/>
      <c r="BN870" s="25"/>
      <c r="BO870" s="25"/>
      <c r="BP870" s="25"/>
      <c r="BQ870" s="25"/>
      <c r="BR870" s="25"/>
      <c r="BS870" s="25"/>
      <c r="BT870" s="25"/>
      <c r="BU870" s="25"/>
      <c r="BV870" s="25"/>
      <c r="BW870" s="25"/>
      <c r="BX870" s="25"/>
      <c r="BY870" s="25"/>
      <c r="BZ870" s="25"/>
      <c r="CA870" s="25"/>
      <c r="CB870" s="25"/>
      <c r="CC870" s="25"/>
      <c r="CD870" s="25"/>
      <c r="CE870" s="25"/>
      <c r="CF870" s="25"/>
      <c r="CG870" s="25"/>
      <c r="CH870" s="25"/>
      <c r="CI870" s="25"/>
    </row>
    <row r="871" spans="1:87" ht="14">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c r="AE871" s="25"/>
      <c r="AF871" s="25"/>
      <c r="AG871" s="25"/>
      <c r="AH871" s="25"/>
      <c r="AI871" s="25"/>
      <c r="AJ871" s="25"/>
      <c r="AK871" s="25"/>
      <c r="AL871" s="25"/>
      <c r="AM871" s="25"/>
      <c r="AN871" s="25"/>
      <c r="AO871" s="25"/>
      <c r="AP871" s="25"/>
      <c r="AQ871" s="25"/>
      <c r="AR871" s="25"/>
      <c r="AS871" s="25"/>
      <c r="AT871" s="25"/>
      <c r="AU871" s="25"/>
      <c r="AV871" s="25"/>
      <c r="AW871" s="25"/>
      <c r="AX871" s="25"/>
      <c r="AY871" s="25"/>
      <c r="AZ871" s="25"/>
      <c r="BA871" s="25"/>
      <c r="BB871" s="25"/>
      <c r="BC871" s="25"/>
      <c r="BD871" s="25"/>
      <c r="BE871" s="25"/>
      <c r="BF871" s="25"/>
      <c r="BG871" s="25"/>
      <c r="BH871" s="25"/>
      <c r="BI871" s="25"/>
      <c r="BJ871" s="25"/>
      <c r="BK871" s="25"/>
      <c r="BL871" s="25"/>
      <c r="BM871" s="25"/>
      <c r="BN871" s="25"/>
      <c r="BO871" s="25"/>
      <c r="BP871" s="25"/>
      <c r="BQ871" s="25"/>
      <c r="BR871" s="25"/>
      <c r="BS871" s="25"/>
      <c r="BT871" s="25"/>
      <c r="BU871" s="25"/>
      <c r="BV871" s="25"/>
      <c r="BW871" s="25"/>
      <c r="BX871" s="25"/>
      <c r="BY871" s="25"/>
      <c r="BZ871" s="25"/>
      <c r="CA871" s="25"/>
      <c r="CB871" s="25"/>
      <c r="CC871" s="25"/>
      <c r="CD871" s="25"/>
      <c r="CE871" s="25"/>
      <c r="CF871" s="25"/>
      <c r="CG871" s="25"/>
      <c r="CH871" s="25"/>
      <c r="CI871" s="25"/>
    </row>
    <row r="872" spans="1:87" ht="14">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c r="AE872" s="25"/>
      <c r="AF872" s="25"/>
      <c r="AG872" s="25"/>
      <c r="AH872" s="25"/>
      <c r="AI872" s="25"/>
      <c r="AJ872" s="25"/>
      <c r="AK872" s="25"/>
      <c r="AL872" s="25"/>
      <c r="AM872" s="25"/>
      <c r="AN872" s="25"/>
      <c r="AO872" s="25"/>
      <c r="AP872" s="25"/>
      <c r="AQ872" s="25"/>
      <c r="AR872" s="25"/>
      <c r="AS872" s="25"/>
      <c r="AT872" s="25"/>
      <c r="AU872" s="25"/>
      <c r="AV872" s="25"/>
      <c r="AW872" s="25"/>
      <c r="AX872" s="25"/>
      <c r="AY872" s="25"/>
      <c r="AZ872" s="25"/>
      <c r="BA872" s="25"/>
      <c r="BB872" s="25"/>
      <c r="BC872" s="25"/>
      <c r="BD872" s="25"/>
      <c r="BE872" s="25"/>
      <c r="BF872" s="25"/>
      <c r="BG872" s="25"/>
      <c r="BH872" s="25"/>
      <c r="BI872" s="25"/>
      <c r="BJ872" s="25"/>
      <c r="BK872" s="25"/>
      <c r="BL872" s="25"/>
      <c r="BM872" s="25"/>
      <c r="BN872" s="25"/>
      <c r="BO872" s="25"/>
      <c r="BP872" s="25"/>
      <c r="BQ872" s="25"/>
      <c r="BR872" s="25"/>
      <c r="BS872" s="25"/>
      <c r="BT872" s="25"/>
      <c r="BU872" s="25"/>
      <c r="BV872" s="25"/>
      <c r="BW872" s="25"/>
      <c r="BX872" s="25"/>
      <c r="BY872" s="25"/>
      <c r="BZ872" s="25"/>
      <c r="CA872" s="25"/>
      <c r="CB872" s="25"/>
      <c r="CC872" s="25"/>
      <c r="CD872" s="25"/>
      <c r="CE872" s="25"/>
      <c r="CF872" s="25"/>
      <c r="CG872" s="25"/>
      <c r="CH872" s="25"/>
      <c r="CI872" s="25"/>
    </row>
    <row r="873" spans="1:87" ht="14">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c r="AE873" s="25"/>
      <c r="AF873" s="25"/>
      <c r="AG873" s="25"/>
      <c r="AH873" s="25"/>
      <c r="AI873" s="25"/>
      <c r="AJ873" s="25"/>
      <c r="AK873" s="25"/>
      <c r="AL873" s="25"/>
      <c r="AM873" s="25"/>
      <c r="AN873" s="25"/>
      <c r="AO873" s="25"/>
      <c r="AP873" s="25"/>
      <c r="AQ873" s="25"/>
      <c r="AR873" s="25"/>
      <c r="AS873" s="25"/>
      <c r="AT873" s="25"/>
      <c r="AU873" s="25"/>
      <c r="AV873" s="25"/>
      <c r="AW873" s="25"/>
      <c r="AX873" s="25"/>
      <c r="AY873" s="25"/>
      <c r="AZ873" s="25"/>
      <c r="BA873" s="25"/>
      <c r="BB873" s="25"/>
      <c r="BC873" s="25"/>
      <c r="BD873" s="25"/>
      <c r="BE873" s="25"/>
      <c r="BF873" s="25"/>
      <c r="BG873" s="25"/>
      <c r="BH873" s="25"/>
      <c r="BI873" s="25"/>
      <c r="BJ873" s="25"/>
      <c r="BK873" s="25"/>
      <c r="BL873" s="25"/>
      <c r="BM873" s="25"/>
      <c r="BN873" s="25"/>
      <c r="BO873" s="25"/>
      <c r="BP873" s="25"/>
      <c r="BQ873" s="25"/>
      <c r="BR873" s="25"/>
      <c r="BS873" s="25"/>
      <c r="BT873" s="25"/>
      <c r="BU873" s="25"/>
      <c r="BV873" s="25"/>
      <c r="BW873" s="25"/>
      <c r="BX873" s="25"/>
      <c r="BY873" s="25"/>
      <c r="BZ873" s="25"/>
      <c r="CA873" s="25"/>
      <c r="CB873" s="25"/>
      <c r="CC873" s="25"/>
      <c r="CD873" s="25"/>
      <c r="CE873" s="25"/>
      <c r="CF873" s="25"/>
      <c r="CG873" s="25"/>
      <c r="CH873" s="25"/>
      <c r="CI873" s="25"/>
    </row>
    <row r="874" spans="1:87" ht="1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5"/>
      <c r="AE874" s="25"/>
      <c r="AF874" s="25"/>
      <c r="AG874" s="25"/>
      <c r="AH874" s="25"/>
      <c r="AI874" s="25"/>
      <c r="AJ874" s="25"/>
      <c r="AK874" s="25"/>
      <c r="AL874" s="25"/>
      <c r="AM874" s="25"/>
      <c r="AN874" s="25"/>
      <c r="AO874" s="25"/>
      <c r="AP874" s="25"/>
      <c r="AQ874" s="25"/>
      <c r="AR874" s="25"/>
      <c r="AS874" s="25"/>
      <c r="AT874" s="25"/>
      <c r="AU874" s="25"/>
      <c r="AV874" s="25"/>
      <c r="AW874" s="25"/>
      <c r="AX874" s="25"/>
      <c r="AY874" s="25"/>
      <c r="AZ874" s="25"/>
      <c r="BA874" s="25"/>
      <c r="BB874" s="25"/>
      <c r="BC874" s="25"/>
      <c r="BD874" s="25"/>
      <c r="BE874" s="25"/>
      <c r="BF874" s="25"/>
      <c r="BG874" s="25"/>
      <c r="BH874" s="25"/>
      <c r="BI874" s="25"/>
      <c r="BJ874" s="25"/>
      <c r="BK874" s="25"/>
      <c r="BL874" s="25"/>
      <c r="BM874" s="25"/>
      <c r="BN874" s="25"/>
      <c r="BO874" s="25"/>
      <c r="BP874" s="25"/>
      <c r="BQ874" s="25"/>
      <c r="BR874" s="25"/>
      <c r="BS874" s="25"/>
      <c r="BT874" s="25"/>
      <c r="BU874" s="25"/>
      <c r="BV874" s="25"/>
      <c r="BW874" s="25"/>
      <c r="BX874" s="25"/>
      <c r="BY874" s="25"/>
      <c r="BZ874" s="25"/>
      <c r="CA874" s="25"/>
      <c r="CB874" s="25"/>
      <c r="CC874" s="25"/>
      <c r="CD874" s="25"/>
      <c r="CE874" s="25"/>
      <c r="CF874" s="25"/>
      <c r="CG874" s="25"/>
      <c r="CH874" s="25"/>
      <c r="CI874" s="25"/>
    </row>
    <row r="875" spans="1:87" ht="14">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c r="AE875" s="25"/>
      <c r="AF875" s="25"/>
      <c r="AG875" s="25"/>
      <c r="AH875" s="25"/>
      <c r="AI875" s="25"/>
      <c r="AJ875" s="25"/>
      <c r="AK875" s="25"/>
      <c r="AL875" s="25"/>
      <c r="AM875" s="25"/>
      <c r="AN875" s="25"/>
      <c r="AO875" s="25"/>
      <c r="AP875" s="25"/>
      <c r="AQ875" s="25"/>
      <c r="AR875" s="25"/>
      <c r="AS875" s="25"/>
      <c r="AT875" s="25"/>
      <c r="AU875" s="25"/>
      <c r="AV875" s="25"/>
      <c r="AW875" s="25"/>
      <c r="AX875" s="25"/>
      <c r="AY875" s="25"/>
      <c r="AZ875" s="25"/>
      <c r="BA875" s="25"/>
      <c r="BB875" s="25"/>
      <c r="BC875" s="25"/>
      <c r="BD875" s="25"/>
      <c r="BE875" s="25"/>
      <c r="BF875" s="25"/>
      <c r="BG875" s="25"/>
      <c r="BH875" s="25"/>
      <c r="BI875" s="25"/>
      <c r="BJ875" s="25"/>
      <c r="BK875" s="25"/>
      <c r="BL875" s="25"/>
      <c r="BM875" s="25"/>
      <c r="BN875" s="25"/>
      <c r="BO875" s="25"/>
      <c r="BP875" s="25"/>
      <c r="BQ875" s="25"/>
      <c r="BR875" s="25"/>
      <c r="BS875" s="25"/>
      <c r="BT875" s="25"/>
      <c r="BU875" s="25"/>
      <c r="BV875" s="25"/>
      <c r="BW875" s="25"/>
      <c r="BX875" s="25"/>
      <c r="BY875" s="25"/>
      <c r="BZ875" s="25"/>
      <c r="CA875" s="25"/>
      <c r="CB875" s="25"/>
      <c r="CC875" s="25"/>
      <c r="CD875" s="25"/>
      <c r="CE875" s="25"/>
      <c r="CF875" s="25"/>
      <c r="CG875" s="25"/>
      <c r="CH875" s="25"/>
      <c r="CI875" s="25"/>
    </row>
    <row r="876" spans="1:87" ht="14">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5"/>
      <c r="AE876" s="25"/>
      <c r="AF876" s="25"/>
      <c r="AG876" s="25"/>
      <c r="AH876" s="25"/>
      <c r="AI876" s="25"/>
      <c r="AJ876" s="25"/>
      <c r="AK876" s="25"/>
      <c r="AL876" s="25"/>
      <c r="AM876" s="25"/>
      <c r="AN876" s="25"/>
      <c r="AO876" s="25"/>
      <c r="AP876" s="25"/>
      <c r="AQ876" s="25"/>
      <c r="AR876" s="25"/>
      <c r="AS876" s="25"/>
      <c r="AT876" s="25"/>
      <c r="AU876" s="25"/>
      <c r="AV876" s="25"/>
      <c r="AW876" s="25"/>
      <c r="AX876" s="25"/>
      <c r="AY876" s="25"/>
      <c r="AZ876" s="25"/>
      <c r="BA876" s="25"/>
      <c r="BB876" s="25"/>
      <c r="BC876" s="25"/>
      <c r="BD876" s="25"/>
      <c r="BE876" s="25"/>
      <c r="BF876" s="25"/>
      <c r="BG876" s="25"/>
      <c r="BH876" s="25"/>
      <c r="BI876" s="25"/>
      <c r="BJ876" s="25"/>
      <c r="BK876" s="25"/>
      <c r="BL876" s="25"/>
      <c r="BM876" s="25"/>
      <c r="BN876" s="25"/>
      <c r="BO876" s="25"/>
      <c r="BP876" s="25"/>
      <c r="BQ876" s="25"/>
      <c r="BR876" s="25"/>
      <c r="BS876" s="25"/>
      <c r="BT876" s="25"/>
      <c r="BU876" s="25"/>
      <c r="BV876" s="25"/>
      <c r="BW876" s="25"/>
      <c r="BX876" s="25"/>
      <c r="BY876" s="25"/>
      <c r="BZ876" s="25"/>
      <c r="CA876" s="25"/>
      <c r="CB876" s="25"/>
      <c r="CC876" s="25"/>
      <c r="CD876" s="25"/>
      <c r="CE876" s="25"/>
      <c r="CF876" s="25"/>
      <c r="CG876" s="25"/>
      <c r="CH876" s="25"/>
      <c r="CI876" s="25"/>
    </row>
    <row r="877" spans="1:87" ht="14">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c r="AE877" s="25"/>
      <c r="AF877" s="25"/>
      <c r="AG877" s="25"/>
      <c r="AH877" s="25"/>
      <c r="AI877" s="25"/>
      <c r="AJ877" s="25"/>
      <c r="AK877" s="25"/>
      <c r="AL877" s="25"/>
      <c r="AM877" s="25"/>
      <c r="AN877" s="25"/>
      <c r="AO877" s="25"/>
      <c r="AP877" s="25"/>
      <c r="AQ877" s="25"/>
      <c r="AR877" s="25"/>
      <c r="AS877" s="25"/>
      <c r="AT877" s="25"/>
      <c r="AU877" s="25"/>
      <c r="AV877" s="25"/>
      <c r="AW877" s="25"/>
      <c r="AX877" s="25"/>
      <c r="AY877" s="25"/>
      <c r="AZ877" s="25"/>
      <c r="BA877" s="25"/>
      <c r="BB877" s="25"/>
      <c r="BC877" s="25"/>
      <c r="BD877" s="25"/>
      <c r="BE877" s="25"/>
      <c r="BF877" s="25"/>
      <c r="BG877" s="25"/>
      <c r="BH877" s="25"/>
      <c r="BI877" s="25"/>
      <c r="BJ877" s="25"/>
      <c r="BK877" s="25"/>
      <c r="BL877" s="25"/>
      <c r="BM877" s="25"/>
      <c r="BN877" s="25"/>
      <c r="BO877" s="25"/>
      <c r="BP877" s="25"/>
      <c r="BQ877" s="25"/>
      <c r="BR877" s="25"/>
      <c r="BS877" s="25"/>
      <c r="BT877" s="25"/>
      <c r="BU877" s="25"/>
      <c r="BV877" s="25"/>
      <c r="BW877" s="25"/>
      <c r="BX877" s="25"/>
      <c r="BY877" s="25"/>
      <c r="BZ877" s="25"/>
      <c r="CA877" s="25"/>
      <c r="CB877" s="25"/>
      <c r="CC877" s="25"/>
      <c r="CD877" s="25"/>
      <c r="CE877" s="25"/>
      <c r="CF877" s="25"/>
      <c r="CG877" s="25"/>
      <c r="CH877" s="25"/>
      <c r="CI877" s="25"/>
    </row>
    <row r="878" spans="1:87" ht="14">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c r="AE878" s="25"/>
      <c r="AF878" s="25"/>
      <c r="AG878" s="25"/>
      <c r="AH878" s="25"/>
      <c r="AI878" s="25"/>
      <c r="AJ878" s="25"/>
      <c r="AK878" s="25"/>
      <c r="AL878" s="25"/>
      <c r="AM878" s="25"/>
      <c r="AN878" s="25"/>
      <c r="AO878" s="25"/>
      <c r="AP878" s="25"/>
      <c r="AQ878" s="25"/>
      <c r="AR878" s="25"/>
      <c r="AS878" s="25"/>
      <c r="AT878" s="25"/>
      <c r="AU878" s="25"/>
      <c r="AV878" s="25"/>
      <c r="AW878" s="25"/>
      <c r="AX878" s="25"/>
      <c r="AY878" s="25"/>
      <c r="AZ878" s="25"/>
      <c r="BA878" s="25"/>
      <c r="BB878" s="25"/>
      <c r="BC878" s="25"/>
      <c r="BD878" s="25"/>
      <c r="BE878" s="25"/>
      <c r="BF878" s="25"/>
      <c r="BG878" s="25"/>
      <c r="BH878" s="25"/>
      <c r="BI878" s="25"/>
      <c r="BJ878" s="25"/>
      <c r="BK878" s="25"/>
      <c r="BL878" s="25"/>
      <c r="BM878" s="25"/>
      <c r="BN878" s="25"/>
      <c r="BO878" s="25"/>
      <c r="BP878" s="25"/>
      <c r="BQ878" s="25"/>
      <c r="BR878" s="25"/>
      <c r="BS878" s="25"/>
      <c r="BT878" s="25"/>
      <c r="BU878" s="25"/>
      <c r="BV878" s="25"/>
      <c r="BW878" s="25"/>
      <c r="BX878" s="25"/>
      <c r="BY878" s="25"/>
      <c r="BZ878" s="25"/>
      <c r="CA878" s="25"/>
      <c r="CB878" s="25"/>
      <c r="CC878" s="25"/>
      <c r="CD878" s="25"/>
      <c r="CE878" s="25"/>
      <c r="CF878" s="25"/>
      <c r="CG878" s="25"/>
      <c r="CH878" s="25"/>
      <c r="CI878" s="25"/>
    </row>
    <row r="879" spans="1:87" ht="14">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c r="AE879" s="25"/>
      <c r="AF879" s="25"/>
      <c r="AG879" s="25"/>
      <c r="AH879" s="25"/>
      <c r="AI879" s="25"/>
      <c r="AJ879" s="25"/>
      <c r="AK879" s="25"/>
      <c r="AL879" s="25"/>
      <c r="AM879" s="25"/>
      <c r="AN879" s="25"/>
      <c r="AO879" s="25"/>
      <c r="AP879" s="25"/>
      <c r="AQ879" s="25"/>
      <c r="AR879" s="25"/>
      <c r="AS879" s="25"/>
      <c r="AT879" s="25"/>
      <c r="AU879" s="25"/>
      <c r="AV879" s="25"/>
      <c r="AW879" s="25"/>
      <c r="AX879" s="25"/>
      <c r="AY879" s="25"/>
      <c r="AZ879" s="25"/>
      <c r="BA879" s="25"/>
      <c r="BB879" s="25"/>
      <c r="BC879" s="25"/>
      <c r="BD879" s="25"/>
      <c r="BE879" s="25"/>
      <c r="BF879" s="25"/>
      <c r="BG879" s="25"/>
      <c r="BH879" s="25"/>
      <c r="BI879" s="25"/>
      <c r="BJ879" s="25"/>
      <c r="BK879" s="25"/>
      <c r="BL879" s="25"/>
      <c r="BM879" s="25"/>
      <c r="BN879" s="25"/>
      <c r="BO879" s="25"/>
      <c r="BP879" s="25"/>
      <c r="BQ879" s="25"/>
      <c r="BR879" s="25"/>
      <c r="BS879" s="25"/>
      <c r="BT879" s="25"/>
      <c r="BU879" s="25"/>
      <c r="BV879" s="25"/>
      <c r="BW879" s="25"/>
      <c r="BX879" s="25"/>
      <c r="BY879" s="25"/>
      <c r="BZ879" s="25"/>
      <c r="CA879" s="25"/>
      <c r="CB879" s="25"/>
      <c r="CC879" s="25"/>
      <c r="CD879" s="25"/>
      <c r="CE879" s="25"/>
      <c r="CF879" s="25"/>
      <c r="CG879" s="25"/>
      <c r="CH879" s="25"/>
      <c r="CI879" s="25"/>
    </row>
    <row r="880" spans="1:87" ht="14">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5"/>
      <c r="AE880" s="25"/>
      <c r="AF880" s="25"/>
      <c r="AG880" s="25"/>
      <c r="AH880" s="25"/>
      <c r="AI880" s="25"/>
      <c r="AJ880" s="25"/>
      <c r="AK880" s="25"/>
      <c r="AL880" s="25"/>
      <c r="AM880" s="25"/>
      <c r="AN880" s="25"/>
      <c r="AO880" s="25"/>
      <c r="AP880" s="25"/>
      <c r="AQ880" s="25"/>
      <c r="AR880" s="25"/>
      <c r="AS880" s="25"/>
      <c r="AT880" s="25"/>
      <c r="AU880" s="25"/>
      <c r="AV880" s="25"/>
      <c r="AW880" s="25"/>
      <c r="AX880" s="25"/>
      <c r="AY880" s="25"/>
      <c r="AZ880" s="25"/>
      <c r="BA880" s="25"/>
      <c r="BB880" s="25"/>
      <c r="BC880" s="25"/>
      <c r="BD880" s="25"/>
      <c r="BE880" s="25"/>
      <c r="BF880" s="25"/>
      <c r="BG880" s="25"/>
      <c r="BH880" s="25"/>
      <c r="BI880" s="25"/>
      <c r="BJ880" s="25"/>
      <c r="BK880" s="25"/>
      <c r="BL880" s="25"/>
      <c r="BM880" s="25"/>
      <c r="BN880" s="25"/>
      <c r="BO880" s="25"/>
      <c r="BP880" s="25"/>
      <c r="BQ880" s="25"/>
      <c r="BR880" s="25"/>
      <c r="BS880" s="25"/>
      <c r="BT880" s="25"/>
      <c r="BU880" s="25"/>
      <c r="BV880" s="25"/>
      <c r="BW880" s="25"/>
      <c r="BX880" s="25"/>
      <c r="BY880" s="25"/>
      <c r="BZ880" s="25"/>
      <c r="CA880" s="25"/>
      <c r="CB880" s="25"/>
      <c r="CC880" s="25"/>
      <c r="CD880" s="25"/>
      <c r="CE880" s="25"/>
      <c r="CF880" s="25"/>
      <c r="CG880" s="25"/>
      <c r="CH880" s="25"/>
      <c r="CI880" s="25"/>
    </row>
    <row r="881" spans="1:87" ht="14">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c r="AE881" s="25"/>
      <c r="AF881" s="25"/>
      <c r="AG881" s="25"/>
      <c r="AH881" s="25"/>
      <c r="AI881" s="25"/>
      <c r="AJ881" s="25"/>
      <c r="AK881" s="25"/>
      <c r="AL881" s="25"/>
      <c r="AM881" s="25"/>
      <c r="AN881" s="25"/>
      <c r="AO881" s="25"/>
      <c r="AP881" s="25"/>
      <c r="AQ881" s="25"/>
      <c r="AR881" s="25"/>
      <c r="AS881" s="25"/>
      <c r="AT881" s="25"/>
      <c r="AU881" s="25"/>
      <c r="AV881" s="25"/>
      <c r="AW881" s="25"/>
      <c r="AX881" s="25"/>
      <c r="AY881" s="25"/>
      <c r="AZ881" s="25"/>
      <c r="BA881" s="25"/>
      <c r="BB881" s="25"/>
      <c r="BC881" s="25"/>
      <c r="BD881" s="25"/>
      <c r="BE881" s="25"/>
      <c r="BF881" s="25"/>
      <c r="BG881" s="25"/>
      <c r="BH881" s="25"/>
      <c r="BI881" s="25"/>
      <c r="BJ881" s="25"/>
      <c r="BK881" s="25"/>
      <c r="BL881" s="25"/>
      <c r="BM881" s="25"/>
      <c r="BN881" s="25"/>
      <c r="BO881" s="25"/>
      <c r="BP881" s="25"/>
      <c r="BQ881" s="25"/>
      <c r="BR881" s="25"/>
      <c r="BS881" s="25"/>
      <c r="BT881" s="25"/>
      <c r="BU881" s="25"/>
      <c r="BV881" s="25"/>
      <c r="BW881" s="25"/>
      <c r="BX881" s="25"/>
      <c r="BY881" s="25"/>
      <c r="BZ881" s="25"/>
      <c r="CA881" s="25"/>
      <c r="CB881" s="25"/>
      <c r="CC881" s="25"/>
      <c r="CD881" s="25"/>
      <c r="CE881" s="25"/>
      <c r="CF881" s="25"/>
      <c r="CG881" s="25"/>
      <c r="CH881" s="25"/>
      <c r="CI881" s="25"/>
    </row>
    <row r="882" spans="1:87" ht="14">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5"/>
      <c r="AE882" s="25"/>
      <c r="AF882" s="25"/>
      <c r="AG882" s="25"/>
      <c r="AH882" s="25"/>
      <c r="AI882" s="25"/>
      <c r="AJ882" s="25"/>
      <c r="AK882" s="25"/>
      <c r="AL882" s="25"/>
      <c r="AM882" s="25"/>
      <c r="AN882" s="25"/>
      <c r="AO882" s="25"/>
      <c r="AP882" s="25"/>
      <c r="AQ882" s="25"/>
      <c r="AR882" s="25"/>
      <c r="AS882" s="25"/>
      <c r="AT882" s="25"/>
      <c r="AU882" s="25"/>
      <c r="AV882" s="25"/>
      <c r="AW882" s="25"/>
      <c r="AX882" s="25"/>
      <c r="AY882" s="25"/>
      <c r="AZ882" s="25"/>
      <c r="BA882" s="25"/>
      <c r="BB882" s="25"/>
      <c r="BC882" s="25"/>
      <c r="BD882" s="25"/>
      <c r="BE882" s="25"/>
      <c r="BF882" s="25"/>
      <c r="BG882" s="25"/>
      <c r="BH882" s="25"/>
      <c r="BI882" s="25"/>
      <c r="BJ882" s="25"/>
      <c r="BK882" s="25"/>
      <c r="BL882" s="25"/>
      <c r="BM882" s="25"/>
      <c r="BN882" s="25"/>
      <c r="BO882" s="25"/>
      <c r="BP882" s="25"/>
      <c r="BQ882" s="25"/>
      <c r="BR882" s="25"/>
      <c r="BS882" s="25"/>
      <c r="BT882" s="25"/>
      <c r="BU882" s="25"/>
      <c r="BV882" s="25"/>
      <c r="BW882" s="25"/>
      <c r="BX882" s="25"/>
      <c r="BY882" s="25"/>
      <c r="BZ882" s="25"/>
      <c r="CA882" s="25"/>
      <c r="CB882" s="25"/>
      <c r="CC882" s="25"/>
      <c r="CD882" s="25"/>
      <c r="CE882" s="25"/>
      <c r="CF882" s="25"/>
      <c r="CG882" s="25"/>
      <c r="CH882" s="25"/>
      <c r="CI882" s="25"/>
    </row>
    <row r="883" spans="1:87" ht="14">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c r="AE883" s="25"/>
      <c r="AF883" s="25"/>
      <c r="AG883" s="25"/>
      <c r="AH883" s="25"/>
      <c r="AI883" s="25"/>
      <c r="AJ883" s="25"/>
      <c r="AK883" s="25"/>
      <c r="AL883" s="25"/>
      <c r="AM883" s="25"/>
      <c r="AN883" s="25"/>
      <c r="AO883" s="25"/>
      <c r="AP883" s="25"/>
      <c r="AQ883" s="25"/>
      <c r="AR883" s="25"/>
      <c r="AS883" s="25"/>
      <c r="AT883" s="25"/>
      <c r="AU883" s="25"/>
      <c r="AV883" s="25"/>
      <c r="AW883" s="25"/>
      <c r="AX883" s="25"/>
      <c r="AY883" s="25"/>
      <c r="AZ883" s="25"/>
      <c r="BA883" s="25"/>
      <c r="BB883" s="25"/>
      <c r="BC883" s="25"/>
      <c r="BD883" s="25"/>
      <c r="BE883" s="25"/>
      <c r="BF883" s="25"/>
      <c r="BG883" s="25"/>
      <c r="BH883" s="25"/>
      <c r="BI883" s="25"/>
      <c r="BJ883" s="25"/>
      <c r="BK883" s="25"/>
      <c r="BL883" s="25"/>
      <c r="BM883" s="25"/>
      <c r="BN883" s="25"/>
      <c r="BO883" s="25"/>
      <c r="BP883" s="25"/>
      <c r="BQ883" s="25"/>
      <c r="BR883" s="25"/>
      <c r="BS883" s="25"/>
      <c r="BT883" s="25"/>
      <c r="BU883" s="25"/>
      <c r="BV883" s="25"/>
      <c r="BW883" s="25"/>
      <c r="BX883" s="25"/>
      <c r="BY883" s="25"/>
      <c r="BZ883" s="25"/>
      <c r="CA883" s="25"/>
      <c r="CB883" s="25"/>
      <c r="CC883" s="25"/>
      <c r="CD883" s="25"/>
      <c r="CE883" s="25"/>
      <c r="CF883" s="25"/>
      <c r="CG883" s="25"/>
      <c r="CH883" s="25"/>
      <c r="CI883" s="25"/>
    </row>
    <row r="884" spans="1:87" ht="1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c r="AE884" s="25"/>
      <c r="AF884" s="25"/>
      <c r="AG884" s="25"/>
      <c r="AH884" s="25"/>
      <c r="AI884" s="25"/>
      <c r="AJ884" s="25"/>
      <c r="AK884" s="25"/>
      <c r="AL884" s="25"/>
      <c r="AM884" s="25"/>
      <c r="AN884" s="25"/>
      <c r="AO884" s="25"/>
      <c r="AP884" s="25"/>
      <c r="AQ884" s="25"/>
      <c r="AR884" s="25"/>
      <c r="AS884" s="25"/>
      <c r="AT884" s="25"/>
      <c r="AU884" s="25"/>
      <c r="AV884" s="25"/>
      <c r="AW884" s="25"/>
      <c r="AX884" s="25"/>
      <c r="AY884" s="25"/>
      <c r="AZ884" s="25"/>
      <c r="BA884" s="25"/>
      <c r="BB884" s="25"/>
      <c r="BC884" s="25"/>
      <c r="BD884" s="25"/>
      <c r="BE884" s="25"/>
      <c r="BF884" s="25"/>
      <c r="BG884" s="25"/>
      <c r="BH884" s="25"/>
      <c r="BI884" s="25"/>
      <c r="BJ884" s="25"/>
      <c r="BK884" s="25"/>
      <c r="BL884" s="25"/>
      <c r="BM884" s="25"/>
      <c r="BN884" s="25"/>
      <c r="BO884" s="25"/>
      <c r="BP884" s="25"/>
      <c r="BQ884" s="25"/>
      <c r="BR884" s="25"/>
      <c r="BS884" s="25"/>
      <c r="BT884" s="25"/>
      <c r="BU884" s="25"/>
      <c r="BV884" s="25"/>
      <c r="BW884" s="25"/>
      <c r="BX884" s="25"/>
      <c r="BY884" s="25"/>
      <c r="BZ884" s="25"/>
      <c r="CA884" s="25"/>
      <c r="CB884" s="25"/>
      <c r="CC884" s="25"/>
      <c r="CD884" s="25"/>
      <c r="CE884" s="25"/>
      <c r="CF884" s="25"/>
      <c r="CG884" s="25"/>
      <c r="CH884" s="25"/>
      <c r="CI884" s="25"/>
    </row>
    <row r="885" spans="1:87" ht="14">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c r="AE885" s="25"/>
      <c r="AF885" s="25"/>
      <c r="AG885" s="25"/>
      <c r="AH885" s="25"/>
      <c r="AI885" s="25"/>
      <c r="AJ885" s="25"/>
      <c r="AK885" s="25"/>
      <c r="AL885" s="25"/>
      <c r="AM885" s="25"/>
      <c r="AN885" s="25"/>
      <c r="AO885" s="25"/>
      <c r="AP885" s="25"/>
      <c r="AQ885" s="25"/>
      <c r="AR885" s="25"/>
      <c r="AS885" s="25"/>
      <c r="AT885" s="25"/>
      <c r="AU885" s="25"/>
      <c r="AV885" s="25"/>
      <c r="AW885" s="25"/>
      <c r="AX885" s="25"/>
      <c r="AY885" s="25"/>
      <c r="AZ885" s="25"/>
      <c r="BA885" s="25"/>
      <c r="BB885" s="25"/>
      <c r="BC885" s="25"/>
      <c r="BD885" s="25"/>
      <c r="BE885" s="25"/>
      <c r="BF885" s="25"/>
      <c r="BG885" s="25"/>
      <c r="BH885" s="25"/>
      <c r="BI885" s="25"/>
      <c r="BJ885" s="25"/>
      <c r="BK885" s="25"/>
      <c r="BL885" s="25"/>
      <c r="BM885" s="25"/>
      <c r="BN885" s="25"/>
      <c r="BO885" s="25"/>
      <c r="BP885" s="25"/>
      <c r="BQ885" s="25"/>
      <c r="BR885" s="25"/>
      <c r="BS885" s="25"/>
      <c r="BT885" s="25"/>
      <c r="BU885" s="25"/>
      <c r="BV885" s="25"/>
      <c r="BW885" s="25"/>
      <c r="BX885" s="25"/>
      <c r="BY885" s="25"/>
      <c r="BZ885" s="25"/>
      <c r="CA885" s="25"/>
      <c r="CB885" s="25"/>
      <c r="CC885" s="25"/>
      <c r="CD885" s="25"/>
      <c r="CE885" s="25"/>
      <c r="CF885" s="25"/>
      <c r="CG885" s="25"/>
      <c r="CH885" s="25"/>
      <c r="CI885" s="25"/>
    </row>
    <row r="886" spans="1:87" ht="14">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5"/>
      <c r="AE886" s="25"/>
      <c r="AF886" s="25"/>
      <c r="AG886" s="25"/>
      <c r="AH886" s="25"/>
      <c r="AI886" s="25"/>
      <c r="AJ886" s="25"/>
      <c r="AK886" s="25"/>
      <c r="AL886" s="25"/>
      <c r="AM886" s="25"/>
      <c r="AN886" s="25"/>
      <c r="AO886" s="25"/>
      <c r="AP886" s="25"/>
      <c r="AQ886" s="25"/>
      <c r="AR886" s="25"/>
      <c r="AS886" s="25"/>
      <c r="AT886" s="25"/>
      <c r="AU886" s="25"/>
      <c r="AV886" s="25"/>
      <c r="AW886" s="25"/>
      <c r="AX886" s="25"/>
      <c r="AY886" s="25"/>
      <c r="AZ886" s="25"/>
      <c r="BA886" s="25"/>
      <c r="BB886" s="25"/>
      <c r="BC886" s="25"/>
      <c r="BD886" s="25"/>
      <c r="BE886" s="25"/>
      <c r="BF886" s="25"/>
      <c r="BG886" s="25"/>
      <c r="BH886" s="25"/>
      <c r="BI886" s="25"/>
      <c r="BJ886" s="25"/>
      <c r="BK886" s="25"/>
      <c r="BL886" s="25"/>
      <c r="BM886" s="25"/>
      <c r="BN886" s="25"/>
      <c r="BO886" s="25"/>
      <c r="BP886" s="25"/>
      <c r="BQ886" s="25"/>
      <c r="BR886" s="25"/>
      <c r="BS886" s="25"/>
      <c r="BT886" s="25"/>
      <c r="BU886" s="25"/>
      <c r="BV886" s="25"/>
      <c r="BW886" s="25"/>
      <c r="BX886" s="25"/>
      <c r="BY886" s="25"/>
      <c r="BZ886" s="25"/>
      <c r="CA886" s="25"/>
      <c r="CB886" s="25"/>
      <c r="CC886" s="25"/>
      <c r="CD886" s="25"/>
      <c r="CE886" s="25"/>
      <c r="CF886" s="25"/>
      <c r="CG886" s="25"/>
      <c r="CH886" s="25"/>
      <c r="CI886" s="25"/>
    </row>
    <row r="887" spans="1:87" ht="14">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c r="AE887" s="25"/>
      <c r="AF887" s="25"/>
      <c r="AG887" s="25"/>
      <c r="AH887" s="25"/>
      <c r="AI887" s="25"/>
      <c r="AJ887" s="25"/>
      <c r="AK887" s="25"/>
      <c r="AL887" s="25"/>
      <c r="AM887" s="25"/>
      <c r="AN887" s="25"/>
      <c r="AO887" s="25"/>
      <c r="AP887" s="25"/>
      <c r="AQ887" s="25"/>
      <c r="AR887" s="25"/>
      <c r="AS887" s="25"/>
      <c r="AT887" s="25"/>
      <c r="AU887" s="25"/>
      <c r="AV887" s="25"/>
      <c r="AW887" s="25"/>
      <c r="AX887" s="25"/>
      <c r="AY887" s="25"/>
      <c r="AZ887" s="25"/>
      <c r="BA887" s="25"/>
      <c r="BB887" s="25"/>
      <c r="BC887" s="25"/>
      <c r="BD887" s="25"/>
      <c r="BE887" s="25"/>
      <c r="BF887" s="25"/>
      <c r="BG887" s="25"/>
      <c r="BH887" s="25"/>
      <c r="BI887" s="25"/>
      <c r="BJ887" s="25"/>
      <c r="BK887" s="25"/>
      <c r="BL887" s="25"/>
      <c r="BM887" s="25"/>
      <c r="BN887" s="25"/>
      <c r="BO887" s="25"/>
      <c r="BP887" s="25"/>
      <c r="BQ887" s="25"/>
      <c r="BR887" s="25"/>
      <c r="BS887" s="25"/>
      <c r="BT887" s="25"/>
      <c r="BU887" s="25"/>
      <c r="BV887" s="25"/>
      <c r="BW887" s="25"/>
      <c r="BX887" s="25"/>
      <c r="BY887" s="25"/>
      <c r="BZ887" s="25"/>
      <c r="CA887" s="25"/>
      <c r="CB887" s="25"/>
      <c r="CC887" s="25"/>
      <c r="CD887" s="25"/>
      <c r="CE887" s="25"/>
      <c r="CF887" s="25"/>
      <c r="CG887" s="25"/>
      <c r="CH887" s="25"/>
      <c r="CI887" s="25"/>
    </row>
    <row r="888" spans="1:87" ht="14">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5"/>
      <c r="AE888" s="25"/>
      <c r="AF888" s="25"/>
      <c r="AG888" s="25"/>
      <c r="AH888" s="25"/>
      <c r="AI888" s="25"/>
      <c r="AJ888" s="25"/>
      <c r="AK888" s="25"/>
      <c r="AL888" s="25"/>
      <c r="AM888" s="25"/>
      <c r="AN888" s="25"/>
      <c r="AO888" s="25"/>
      <c r="AP888" s="25"/>
      <c r="AQ888" s="25"/>
      <c r="AR888" s="25"/>
      <c r="AS888" s="25"/>
      <c r="AT888" s="25"/>
      <c r="AU888" s="25"/>
      <c r="AV888" s="25"/>
      <c r="AW888" s="25"/>
      <c r="AX888" s="25"/>
      <c r="AY888" s="25"/>
      <c r="AZ888" s="25"/>
      <c r="BA888" s="25"/>
      <c r="BB888" s="25"/>
      <c r="BC888" s="25"/>
      <c r="BD888" s="25"/>
      <c r="BE888" s="25"/>
      <c r="BF888" s="25"/>
      <c r="BG888" s="25"/>
      <c r="BH888" s="25"/>
      <c r="BI888" s="25"/>
      <c r="BJ888" s="25"/>
      <c r="BK888" s="25"/>
      <c r="BL888" s="25"/>
      <c r="BM888" s="25"/>
      <c r="BN888" s="25"/>
      <c r="BO888" s="25"/>
      <c r="BP888" s="25"/>
      <c r="BQ888" s="25"/>
      <c r="BR888" s="25"/>
      <c r="BS888" s="25"/>
      <c r="BT888" s="25"/>
      <c r="BU888" s="25"/>
      <c r="BV888" s="25"/>
      <c r="BW888" s="25"/>
      <c r="BX888" s="25"/>
      <c r="BY888" s="25"/>
      <c r="BZ888" s="25"/>
      <c r="CA888" s="25"/>
      <c r="CB888" s="25"/>
      <c r="CC888" s="25"/>
      <c r="CD888" s="25"/>
      <c r="CE888" s="25"/>
      <c r="CF888" s="25"/>
      <c r="CG888" s="25"/>
      <c r="CH888" s="25"/>
      <c r="CI888" s="25"/>
    </row>
    <row r="889" spans="1:87" ht="14">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c r="AE889" s="25"/>
      <c r="AF889" s="25"/>
      <c r="AG889" s="25"/>
      <c r="AH889" s="25"/>
      <c r="AI889" s="25"/>
      <c r="AJ889" s="25"/>
      <c r="AK889" s="25"/>
      <c r="AL889" s="25"/>
      <c r="AM889" s="25"/>
      <c r="AN889" s="25"/>
      <c r="AO889" s="25"/>
      <c r="AP889" s="25"/>
      <c r="AQ889" s="25"/>
      <c r="AR889" s="25"/>
      <c r="AS889" s="25"/>
      <c r="AT889" s="25"/>
      <c r="AU889" s="25"/>
      <c r="AV889" s="25"/>
      <c r="AW889" s="25"/>
      <c r="AX889" s="25"/>
      <c r="AY889" s="25"/>
      <c r="AZ889" s="25"/>
      <c r="BA889" s="25"/>
      <c r="BB889" s="25"/>
      <c r="BC889" s="25"/>
      <c r="BD889" s="25"/>
      <c r="BE889" s="25"/>
      <c r="BF889" s="25"/>
      <c r="BG889" s="25"/>
      <c r="BH889" s="25"/>
      <c r="BI889" s="25"/>
      <c r="BJ889" s="25"/>
      <c r="BK889" s="25"/>
      <c r="BL889" s="25"/>
      <c r="BM889" s="25"/>
      <c r="BN889" s="25"/>
      <c r="BO889" s="25"/>
      <c r="BP889" s="25"/>
      <c r="BQ889" s="25"/>
      <c r="BR889" s="25"/>
      <c r="BS889" s="25"/>
      <c r="BT889" s="25"/>
      <c r="BU889" s="25"/>
      <c r="BV889" s="25"/>
      <c r="BW889" s="25"/>
      <c r="BX889" s="25"/>
      <c r="BY889" s="25"/>
      <c r="BZ889" s="25"/>
      <c r="CA889" s="25"/>
      <c r="CB889" s="25"/>
      <c r="CC889" s="25"/>
      <c r="CD889" s="25"/>
      <c r="CE889" s="25"/>
      <c r="CF889" s="25"/>
      <c r="CG889" s="25"/>
      <c r="CH889" s="25"/>
      <c r="CI889" s="25"/>
    </row>
    <row r="890" spans="1:87" ht="14">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c r="AE890" s="25"/>
      <c r="AF890" s="25"/>
      <c r="AG890" s="25"/>
      <c r="AH890" s="25"/>
      <c r="AI890" s="25"/>
      <c r="AJ890" s="25"/>
      <c r="AK890" s="25"/>
      <c r="AL890" s="25"/>
      <c r="AM890" s="25"/>
      <c r="AN890" s="25"/>
      <c r="AO890" s="25"/>
      <c r="AP890" s="25"/>
      <c r="AQ890" s="25"/>
      <c r="AR890" s="25"/>
      <c r="AS890" s="25"/>
      <c r="AT890" s="25"/>
      <c r="AU890" s="25"/>
      <c r="AV890" s="25"/>
      <c r="AW890" s="25"/>
      <c r="AX890" s="25"/>
      <c r="AY890" s="25"/>
      <c r="AZ890" s="25"/>
      <c r="BA890" s="25"/>
      <c r="BB890" s="25"/>
      <c r="BC890" s="25"/>
      <c r="BD890" s="25"/>
      <c r="BE890" s="25"/>
      <c r="BF890" s="25"/>
      <c r="BG890" s="25"/>
      <c r="BH890" s="25"/>
      <c r="BI890" s="25"/>
      <c r="BJ890" s="25"/>
      <c r="BK890" s="25"/>
      <c r="BL890" s="25"/>
      <c r="BM890" s="25"/>
      <c r="BN890" s="25"/>
      <c r="BO890" s="25"/>
      <c r="BP890" s="25"/>
      <c r="BQ890" s="25"/>
      <c r="BR890" s="25"/>
      <c r="BS890" s="25"/>
      <c r="BT890" s="25"/>
      <c r="BU890" s="25"/>
      <c r="BV890" s="25"/>
      <c r="BW890" s="25"/>
      <c r="BX890" s="25"/>
      <c r="BY890" s="25"/>
      <c r="BZ890" s="25"/>
      <c r="CA890" s="25"/>
      <c r="CB890" s="25"/>
      <c r="CC890" s="25"/>
      <c r="CD890" s="25"/>
      <c r="CE890" s="25"/>
      <c r="CF890" s="25"/>
      <c r="CG890" s="25"/>
      <c r="CH890" s="25"/>
      <c r="CI890" s="25"/>
    </row>
    <row r="891" spans="1:87" ht="14">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c r="AE891" s="25"/>
      <c r="AF891" s="25"/>
      <c r="AG891" s="25"/>
      <c r="AH891" s="25"/>
      <c r="AI891" s="25"/>
      <c r="AJ891" s="25"/>
      <c r="AK891" s="25"/>
      <c r="AL891" s="25"/>
      <c r="AM891" s="25"/>
      <c r="AN891" s="25"/>
      <c r="AO891" s="25"/>
      <c r="AP891" s="25"/>
      <c r="AQ891" s="25"/>
      <c r="AR891" s="25"/>
      <c r="AS891" s="25"/>
      <c r="AT891" s="25"/>
      <c r="AU891" s="25"/>
      <c r="AV891" s="25"/>
      <c r="AW891" s="25"/>
      <c r="AX891" s="25"/>
      <c r="AY891" s="25"/>
      <c r="AZ891" s="25"/>
      <c r="BA891" s="25"/>
      <c r="BB891" s="25"/>
      <c r="BC891" s="25"/>
      <c r="BD891" s="25"/>
      <c r="BE891" s="25"/>
      <c r="BF891" s="25"/>
      <c r="BG891" s="25"/>
      <c r="BH891" s="25"/>
      <c r="BI891" s="25"/>
      <c r="BJ891" s="25"/>
      <c r="BK891" s="25"/>
      <c r="BL891" s="25"/>
      <c r="BM891" s="25"/>
      <c r="BN891" s="25"/>
      <c r="BO891" s="25"/>
      <c r="BP891" s="25"/>
      <c r="BQ891" s="25"/>
      <c r="BR891" s="25"/>
      <c r="BS891" s="25"/>
      <c r="BT891" s="25"/>
      <c r="BU891" s="25"/>
      <c r="BV891" s="25"/>
      <c r="BW891" s="25"/>
      <c r="BX891" s="25"/>
      <c r="BY891" s="25"/>
      <c r="BZ891" s="25"/>
      <c r="CA891" s="25"/>
      <c r="CB891" s="25"/>
      <c r="CC891" s="25"/>
      <c r="CD891" s="25"/>
      <c r="CE891" s="25"/>
      <c r="CF891" s="25"/>
      <c r="CG891" s="25"/>
      <c r="CH891" s="25"/>
      <c r="CI891" s="25"/>
    </row>
    <row r="892" spans="1:87" ht="14">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5"/>
      <c r="AE892" s="25"/>
      <c r="AF892" s="25"/>
      <c r="AG892" s="25"/>
      <c r="AH892" s="25"/>
      <c r="AI892" s="25"/>
      <c r="AJ892" s="25"/>
      <c r="AK892" s="25"/>
      <c r="AL892" s="25"/>
      <c r="AM892" s="25"/>
      <c r="AN892" s="25"/>
      <c r="AO892" s="25"/>
      <c r="AP892" s="25"/>
      <c r="AQ892" s="25"/>
      <c r="AR892" s="25"/>
      <c r="AS892" s="25"/>
      <c r="AT892" s="25"/>
      <c r="AU892" s="25"/>
      <c r="AV892" s="25"/>
      <c r="AW892" s="25"/>
      <c r="AX892" s="25"/>
      <c r="AY892" s="25"/>
      <c r="AZ892" s="25"/>
      <c r="BA892" s="25"/>
      <c r="BB892" s="25"/>
      <c r="BC892" s="25"/>
      <c r="BD892" s="25"/>
      <c r="BE892" s="25"/>
      <c r="BF892" s="25"/>
      <c r="BG892" s="25"/>
      <c r="BH892" s="25"/>
      <c r="BI892" s="25"/>
      <c r="BJ892" s="25"/>
      <c r="BK892" s="25"/>
      <c r="BL892" s="25"/>
      <c r="BM892" s="25"/>
      <c r="BN892" s="25"/>
      <c r="BO892" s="25"/>
      <c r="BP892" s="25"/>
      <c r="BQ892" s="25"/>
      <c r="BR892" s="25"/>
      <c r="BS892" s="25"/>
      <c r="BT892" s="25"/>
      <c r="BU892" s="25"/>
      <c r="BV892" s="25"/>
      <c r="BW892" s="25"/>
      <c r="BX892" s="25"/>
      <c r="BY892" s="25"/>
      <c r="BZ892" s="25"/>
      <c r="CA892" s="25"/>
      <c r="CB892" s="25"/>
      <c r="CC892" s="25"/>
      <c r="CD892" s="25"/>
      <c r="CE892" s="25"/>
      <c r="CF892" s="25"/>
      <c r="CG892" s="25"/>
      <c r="CH892" s="25"/>
      <c r="CI892" s="25"/>
    </row>
    <row r="893" spans="1:87" ht="14">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c r="AE893" s="25"/>
      <c r="AF893" s="25"/>
      <c r="AG893" s="25"/>
      <c r="AH893" s="25"/>
      <c r="AI893" s="25"/>
      <c r="AJ893" s="25"/>
      <c r="AK893" s="25"/>
      <c r="AL893" s="25"/>
      <c r="AM893" s="25"/>
      <c r="AN893" s="25"/>
      <c r="AO893" s="25"/>
      <c r="AP893" s="25"/>
      <c r="AQ893" s="25"/>
      <c r="AR893" s="25"/>
      <c r="AS893" s="25"/>
      <c r="AT893" s="25"/>
      <c r="AU893" s="25"/>
      <c r="AV893" s="25"/>
      <c r="AW893" s="25"/>
      <c r="AX893" s="25"/>
      <c r="AY893" s="25"/>
      <c r="AZ893" s="25"/>
      <c r="BA893" s="25"/>
      <c r="BB893" s="25"/>
      <c r="BC893" s="25"/>
      <c r="BD893" s="25"/>
      <c r="BE893" s="25"/>
      <c r="BF893" s="25"/>
      <c r="BG893" s="25"/>
      <c r="BH893" s="25"/>
      <c r="BI893" s="25"/>
      <c r="BJ893" s="25"/>
      <c r="BK893" s="25"/>
      <c r="BL893" s="25"/>
      <c r="BM893" s="25"/>
      <c r="BN893" s="25"/>
      <c r="BO893" s="25"/>
      <c r="BP893" s="25"/>
      <c r="BQ893" s="25"/>
      <c r="BR893" s="25"/>
      <c r="BS893" s="25"/>
      <c r="BT893" s="25"/>
      <c r="BU893" s="25"/>
      <c r="BV893" s="25"/>
      <c r="BW893" s="25"/>
      <c r="BX893" s="25"/>
      <c r="BY893" s="25"/>
      <c r="BZ893" s="25"/>
      <c r="CA893" s="25"/>
      <c r="CB893" s="25"/>
      <c r="CC893" s="25"/>
      <c r="CD893" s="25"/>
      <c r="CE893" s="25"/>
      <c r="CF893" s="25"/>
      <c r="CG893" s="25"/>
      <c r="CH893" s="25"/>
      <c r="CI893" s="25"/>
    </row>
    <row r="894" spans="1:87" ht="1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c r="AE894" s="25"/>
      <c r="AF894" s="25"/>
      <c r="AG894" s="25"/>
      <c r="AH894" s="25"/>
      <c r="AI894" s="25"/>
      <c r="AJ894" s="25"/>
      <c r="AK894" s="25"/>
      <c r="AL894" s="25"/>
      <c r="AM894" s="25"/>
      <c r="AN894" s="25"/>
      <c r="AO894" s="25"/>
      <c r="AP894" s="25"/>
      <c r="AQ894" s="25"/>
      <c r="AR894" s="25"/>
      <c r="AS894" s="25"/>
      <c r="AT894" s="25"/>
      <c r="AU894" s="25"/>
      <c r="AV894" s="25"/>
      <c r="AW894" s="25"/>
      <c r="AX894" s="25"/>
      <c r="AY894" s="25"/>
      <c r="AZ894" s="25"/>
      <c r="BA894" s="25"/>
      <c r="BB894" s="25"/>
      <c r="BC894" s="25"/>
      <c r="BD894" s="25"/>
      <c r="BE894" s="25"/>
      <c r="BF894" s="25"/>
      <c r="BG894" s="25"/>
      <c r="BH894" s="25"/>
      <c r="BI894" s="25"/>
      <c r="BJ894" s="25"/>
      <c r="BK894" s="25"/>
      <c r="BL894" s="25"/>
      <c r="BM894" s="25"/>
      <c r="BN894" s="25"/>
      <c r="BO894" s="25"/>
      <c r="BP894" s="25"/>
      <c r="BQ894" s="25"/>
      <c r="BR894" s="25"/>
      <c r="BS894" s="25"/>
      <c r="BT894" s="25"/>
      <c r="BU894" s="25"/>
      <c r="BV894" s="25"/>
      <c r="BW894" s="25"/>
      <c r="BX894" s="25"/>
      <c r="BY894" s="25"/>
      <c r="BZ894" s="25"/>
      <c r="CA894" s="25"/>
      <c r="CB894" s="25"/>
      <c r="CC894" s="25"/>
      <c r="CD894" s="25"/>
      <c r="CE894" s="25"/>
      <c r="CF894" s="25"/>
      <c r="CG894" s="25"/>
      <c r="CH894" s="25"/>
      <c r="CI894" s="25"/>
    </row>
    <row r="895" spans="1:87" ht="14">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c r="AE895" s="25"/>
      <c r="AF895" s="25"/>
      <c r="AG895" s="25"/>
      <c r="AH895" s="25"/>
      <c r="AI895" s="25"/>
      <c r="AJ895" s="25"/>
      <c r="AK895" s="25"/>
      <c r="AL895" s="25"/>
      <c r="AM895" s="25"/>
      <c r="AN895" s="25"/>
      <c r="AO895" s="25"/>
      <c r="AP895" s="25"/>
      <c r="AQ895" s="25"/>
      <c r="AR895" s="25"/>
      <c r="AS895" s="25"/>
      <c r="AT895" s="25"/>
      <c r="AU895" s="25"/>
      <c r="AV895" s="25"/>
      <c r="AW895" s="25"/>
      <c r="AX895" s="25"/>
      <c r="AY895" s="25"/>
      <c r="AZ895" s="25"/>
      <c r="BA895" s="25"/>
      <c r="BB895" s="25"/>
      <c r="BC895" s="25"/>
      <c r="BD895" s="25"/>
      <c r="BE895" s="25"/>
      <c r="BF895" s="25"/>
      <c r="BG895" s="25"/>
      <c r="BH895" s="25"/>
      <c r="BI895" s="25"/>
      <c r="BJ895" s="25"/>
      <c r="BK895" s="25"/>
      <c r="BL895" s="25"/>
      <c r="BM895" s="25"/>
      <c r="BN895" s="25"/>
      <c r="BO895" s="25"/>
      <c r="BP895" s="25"/>
      <c r="BQ895" s="25"/>
      <c r="BR895" s="25"/>
      <c r="BS895" s="25"/>
      <c r="BT895" s="25"/>
      <c r="BU895" s="25"/>
      <c r="BV895" s="25"/>
      <c r="BW895" s="25"/>
      <c r="BX895" s="25"/>
      <c r="BY895" s="25"/>
      <c r="BZ895" s="25"/>
      <c r="CA895" s="25"/>
      <c r="CB895" s="25"/>
      <c r="CC895" s="25"/>
      <c r="CD895" s="25"/>
      <c r="CE895" s="25"/>
      <c r="CF895" s="25"/>
      <c r="CG895" s="25"/>
      <c r="CH895" s="25"/>
      <c r="CI895" s="25"/>
    </row>
    <row r="896" spans="1:87" ht="14">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c r="AE896" s="25"/>
      <c r="AF896" s="25"/>
      <c r="AG896" s="25"/>
      <c r="AH896" s="25"/>
      <c r="AI896" s="25"/>
      <c r="AJ896" s="25"/>
      <c r="AK896" s="25"/>
      <c r="AL896" s="25"/>
      <c r="AM896" s="25"/>
      <c r="AN896" s="25"/>
      <c r="AO896" s="25"/>
      <c r="AP896" s="25"/>
      <c r="AQ896" s="25"/>
      <c r="AR896" s="25"/>
      <c r="AS896" s="25"/>
      <c r="AT896" s="25"/>
      <c r="AU896" s="25"/>
      <c r="AV896" s="25"/>
      <c r="AW896" s="25"/>
      <c r="AX896" s="25"/>
      <c r="AY896" s="25"/>
      <c r="AZ896" s="25"/>
      <c r="BA896" s="25"/>
      <c r="BB896" s="25"/>
      <c r="BC896" s="25"/>
      <c r="BD896" s="25"/>
      <c r="BE896" s="25"/>
      <c r="BF896" s="25"/>
      <c r="BG896" s="25"/>
      <c r="BH896" s="25"/>
      <c r="BI896" s="25"/>
      <c r="BJ896" s="25"/>
      <c r="BK896" s="25"/>
      <c r="BL896" s="25"/>
      <c r="BM896" s="25"/>
      <c r="BN896" s="25"/>
      <c r="BO896" s="25"/>
      <c r="BP896" s="25"/>
      <c r="BQ896" s="25"/>
      <c r="BR896" s="25"/>
      <c r="BS896" s="25"/>
      <c r="BT896" s="25"/>
      <c r="BU896" s="25"/>
      <c r="BV896" s="25"/>
      <c r="BW896" s="25"/>
      <c r="BX896" s="25"/>
      <c r="BY896" s="25"/>
      <c r="BZ896" s="25"/>
      <c r="CA896" s="25"/>
      <c r="CB896" s="25"/>
      <c r="CC896" s="25"/>
      <c r="CD896" s="25"/>
      <c r="CE896" s="25"/>
      <c r="CF896" s="25"/>
      <c r="CG896" s="25"/>
      <c r="CH896" s="25"/>
      <c r="CI896" s="25"/>
    </row>
    <row r="897" spans="1:87" ht="14">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c r="AE897" s="25"/>
      <c r="AF897" s="25"/>
      <c r="AG897" s="25"/>
      <c r="AH897" s="25"/>
      <c r="AI897" s="25"/>
      <c r="AJ897" s="25"/>
      <c r="AK897" s="25"/>
      <c r="AL897" s="25"/>
      <c r="AM897" s="25"/>
      <c r="AN897" s="25"/>
      <c r="AO897" s="25"/>
      <c r="AP897" s="25"/>
      <c r="AQ897" s="25"/>
      <c r="AR897" s="25"/>
      <c r="AS897" s="25"/>
      <c r="AT897" s="25"/>
      <c r="AU897" s="25"/>
      <c r="AV897" s="25"/>
      <c r="AW897" s="25"/>
      <c r="AX897" s="25"/>
      <c r="AY897" s="25"/>
      <c r="AZ897" s="25"/>
      <c r="BA897" s="25"/>
      <c r="BB897" s="25"/>
      <c r="BC897" s="25"/>
      <c r="BD897" s="25"/>
      <c r="BE897" s="25"/>
      <c r="BF897" s="25"/>
      <c r="BG897" s="25"/>
      <c r="BH897" s="25"/>
      <c r="BI897" s="25"/>
      <c r="BJ897" s="25"/>
      <c r="BK897" s="25"/>
      <c r="BL897" s="25"/>
      <c r="BM897" s="25"/>
      <c r="BN897" s="25"/>
      <c r="BO897" s="25"/>
      <c r="BP897" s="25"/>
      <c r="BQ897" s="25"/>
      <c r="BR897" s="25"/>
      <c r="BS897" s="25"/>
      <c r="BT897" s="25"/>
      <c r="BU897" s="25"/>
      <c r="BV897" s="25"/>
      <c r="BW897" s="25"/>
      <c r="BX897" s="25"/>
      <c r="BY897" s="25"/>
      <c r="BZ897" s="25"/>
      <c r="CA897" s="25"/>
      <c r="CB897" s="25"/>
      <c r="CC897" s="25"/>
      <c r="CD897" s="25"/>
      <c r="CE897" s="25"/>
      <c r="CF897" s="25"/>
      <c r="CG897" s="25"/>
      <c r="CH897" s="25"/>
      <c r="CI897" s="25"/>
    </row>
    <row r="898" spans="1:87" ht="14">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c r="AE898" s="25"/>
      <c r="AF898" s="25"/>
      <c r="AG898" s="25"/>
      <c r="AH898" s="25"/>
      <c r="AI898" s="25"/>
      <c r="AJ898" s="25"/>
      <c r="AK898" s="25"/>
      <c r="AL898" s="25"/>
      <c r="AM898" s="25"/>
      <c r="AN898" s="25"/>
      <c r="AO898" s="25"/>
      <c r="AP898" s="25"/>
      <c r="AQ898" s="25"/>
      <c r="AR898" s="25"/>
      <c r="AS898" s="25"/>
      <c r="AT898" s="25"/>
      <c r="AU898" s="25"/>
      <c r="AV898" s="25"/>
      <c r="AW898" s="25"/>
      <c r="AX898" s="25"/>
      <c r="AY898" s="25"/>
      <c r="AZ898" s="25"/>
      <c r="BA898" s="25"/>
      <c r="BB898" s="25"/>
      <c r="BC898" s="25"/>
      <c r="BD898" s="25"/>
      <c r="BE898" s="25"/>
      <c r="BF898" s="25"/>
      <c r="BG898" s="25"/>
      <c r="BH898" s="25"/>
      <c r="BI898" s="25"/>
      <c r="BJ898" s="25"/>
      <c r="BK898" s="25"/>
      <c r="BL898" s="25"/>
      <c r="BM898" s="25"/>
      <c r="BN898" s="25"/>
      <c r="BO898" s="25"/>
      <c r="BP898" s="25"/>
      <c r="BQ898" s="25"/>
      <c r="BR898" s="25"/>
      <c r="BS898" s="25"/>
      <c r="BT898" s="25"/>
      <c r="BU898" s="25"/>
      <c r="BV898" s="25"/>
      <c r="BW898" s="25"/>
      <c r="BX898" s="25"/>
      <c r="BY898" s="25"/>
      <c r="BZ898" s="25"/>
      <c r="CA898" s="25"/>
      <c r="CB898" s="25"/>
      <c r="CC898" s="25"/>
      <c r="CD898" s="25"/>
      <c r="CE898" s="25"/>
      <c r="CF898" s="25"/>
      <c r="CG898" s="25"/>
      <c r="CH898" s="25"/>
      <c r="CI898" s="25"/>
    </row>
    <row r="899" spans="1:87" ht="14">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c r="AE899" s="25"/>
      <c r="AF899" s="25"/>
      <c r="AG899" s="25"/>
      <c r="AH899" s="25"/>
      <c r="AI899" s="25"/>
      <c r="AJ899" s="25"/>
      <c r="AK899" s="25"/>
      <c r="AL899" s="25"/>
      <c r="AM899" s="25"/>
      <c r="AN899" s="25"/>
      <c r="AO899" s="25"/>
      <c r="AP899" s="25"/>
      <c r="AQ899" s="25"/>
      <c r="AR899" s="25"/>
      <c r="AS899" s="25"/>
      <c r="AT899" s="25"/>
      <c r="AU899" s="25"/>
      <c r="AV899" s="25"/>
      <c r="AW899" s="25"/>
      <c r="AX899" s="25"/>
      <c r="AY899" s="25"/>
      <c r="AZ899" s="25"/>
      <c r="BA899" s="25"/>
      <c r="BB899" s="25"/>
      <c r="BC899" s="25"/>
      <c r="BD899" s="25"/>
      <c r="BE899" s="25"/>
      <c r="BF899" s="25"/>
      <c r="BG899" s="25"/>
      <c r="BH899" s="25"/>
      <c r="BI899" s="25"/>
      <c r="BJ899" s="25"/>
      <c r="BK899" s="25"/>
      <c r="BL899" s="25"/>
      <c r="BM899" s="25"/>
      <c r="BN899" s="25"/>
      <c r="BO899" s="25"/>
      <c r="BP899" s="25"/>
      <c r="BQ899" s="25"/>
      <c r="BR899" s="25"/>
      <c r="BS899" s="25"/>
      <c r="BT899" s="25"/>
      <c r="BU899" s="25"/>
      <c r="BV899" s="25"/>
      <c r="BW899" s="25"/>
      <c r="BX899" s="25"/>
      <c r="BY899" s="25"/>
      <c r="BZ899" s="25"/>
      <c r="CA899" s="25"/>
      <c r="CB899" s="25"/>
      <c r="CC899" s="25"/>
      <c r="CD899" s="25"/>
      <c r="CE899" s="25"/>
      <c r="CF899" s="25"/>
      <c r="CG899" s="25"/>
      <c r="CH899" s="25"/>
      <c r="CI899" s="25"/>
    </row>
    <row r="900" spans="1:87" ht="14">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5"/>
      <c r="AE900" s="25"/>
      <c r="AF900" s="25"/>
      <c r="AG900" s="25"/>
      <c r="AH900" s="25"/>
      <c r="AI900" s="25"/>
      <c r="AJ900" s="25"/>
      <c r="AK900" s="25"/>
      <c r="AL900" s="25"/>
      <c r="AM900" s="25"/>
      <c r="AN900" s="25"/>
      <c r="AO900" s="25"/>
      <c r="AP900" s="25"/>
      <c r="AQ900" s="25"/>
      <c r="AR900" s="25"/>
      <c r="AS900" s="25"/>
      <c r="AT900" s="25"/>
      <c r="AU900" s="25"/>
      <c r="AV900" s="25"/>
      <c r="AW900" s="25"/>
      <c r="AX900" s="25"/>
      <c r="AY900" s="25"/>
      <c r="AZ900" s="25"/>
      <c r="BA900" s="25"/>
      <c r="BB900" s="25"/>
      <c r="BC900" s="25"/>
      <c r="BD900" s="25"/>
      <c r="BE900" s="25"/>
      <c r="BF900" s="25"/>
      <c r="BG900" s="25"/>
      <c r="BH900" s="25"/>
      <c r="BI900" s="25"/>
      <c r="BJ900" s="25"/>
      <c r="BK900" s="25"/>
      <c r="BL900" s="25"/>
      <c r="BM900" s="25"/>
      <c r="BN900" s="25"/>
      <c r="BO900" s="25"/>
      <c r="BP900" s="25"/>
      <c r="BQ900" s="25"/>
      <c r="BR900" s="25"/>
      <c r="BS900" s="25"/>
      <c r="BT900" s="25"/>
      <c r="BU900" s="25"/>
      <c r="BV900" s="25"/>
      <c r="BW900" s="25"/>
      <c r="BX900" s="25"/>
      <c r="BY900" s="25"/>
      <c r="BZ900" s="25"/>
      <c r="CA900" s="25"/>
      <c r="CB900" s="25"/>
      <c r="CC900" s="25"/>
      <c r="CD900" s="25"/>
      <c r="CE900" s="25"/>
      <c r="CF900" s="25"/>
      <c r="CG900" s="25"/>
      <c r="CH900" s="25"/>
      <c r="CI900" s="25"/>
    </row>
    <row r="901" spans="1:87" ht="14">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c r="AE901" s="25"/>
      <c r="AF901" s="25"/>
      <c r="AG901" s="25"/>
      <c r="AH901" s="25"/>
      <c r="AI901" s="25"/>
      <c r="AJ901" s="25"/>
      <c r="AK901" s="25"/>
      <c r="AL901" s="25"/>
      <c r="AM901" s="25"/>
      <c r="AN901" s="25"/>
      <c r="AO901" s="25"/>
      <c r="AP901" s="25"/>
      <c r="AQ901" s="25"/>
      <c r="AR901" s="25"/>
      <c r="AS901" s="25"/>
      <c r="AT901" s="25"/>
      <c r="AU901" s="25"/>
      <c r="AV901" s="25"/>
      <c r="AW901" s="25"/>
      <c r="AX901" s="25"/>
      <c r="AY901" s="25"/>
      <c r="AZ901" s="25"/>
      <c r="BA901" s="25"/>
      <c r="BB901" s="25"/>
      <c r="BC901" s="25"/>
      <c r="BD901" s="25"/>
      <c r="BE901" s="25"/>
      <c r="BF901" s="25"/>
      <c r="BG901" s="25"/>
      <c r="BH901" s="25"/>
      <c r="BI901" s="25"/>
      <c r="BJ901" s="25"/>
      <c r="BK901" s="25"/>
      <c r="BL901" s="25"/>
      <c r="BM901" s="25"/>
      <c r="BN901" s="25"/>
      <c r="BO901" s="25"/>
      <c r="BP901" s="25"/>
      <c r="BQ901" s="25"/>
      <c r="BR901" s="25"/>
      <c r="BS901" s="25"/>
      <c r="BT901" s="25"/>
      <c r="BU901" s="25"/>
      <c r="BV901" s="25"/>
      <c r="BW901" s="25"/>
      <c r="BX901" s="25"/>
      <c r="BY901" s="25"/>
      <c r="BZ901" s="25"/>
      <c r="CA901" s="25"/>
      <c r="CB901" s="25"/>
      <c r="CC901" s="25"/>
      <c r="CD901" s="25"/>
      <c r="CE901" s="25"/>
      <c r="CF901" s="25"/>
      <c r="CG901" s="25"/>
      <c r="CH901" s="25"/>
      <c r="CI901" s="25"/>
    </row>
    <row r="902" spans="1:87" ht="14">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c r="AE902" s="25"/>
      <c r="AF902" s="25"/>
      <c r="AG902" s="25"/>
      <c r="AH902" s="25"/>
      <c r="AI902" s="25"/>
      <c r="AJ902" s="25"/>
      <c r="AK902" s="25"/>
      <c r="AL902" s="25"/>
      <c r="AM902" s="25"/>
      <c r="AN902" s="25"/>
      <c r="AO902" s="25"/>
      <c r="AP902" s="25"/>
      <c r="AQ902" s="25"/>
      <c r="AR902" s="25"/>
      <c r="AS902" s="25"/>
      <c r="AT902" s="25"/>
      <c r="AU902" s="25"/>
      <c r="AV902" s="25"/>
      <c r="AW902" s="25"/>
      <c r="AX902" s="25"/>
      <c r="AY902" s="25"/>
      <c r="AZ902" s="25"/>
      <c r="BA902" s="25"/>
      <c r="BB902" s="25"/>
      <c r="BC902" s="25"/>
      <c r="BD902" s="25"/>
      <c r="BE902" s="25"/>
      <c r="BF902" s="25"/>
      <c r="BG902" s="25"/>
      <c r="BH902" s="25"/>
      <c r="BI902" s="25"/>
      <c r="BJ902" s="25"/>
      <c r="BK902" s="25"/>
      <c r="BL902" s="25"/>
      <c r="BM902" s="25"/>
      <c r="BN902" s="25"/>
      <c r="BO902" s="25"/>
      <c r="BP902" s="25"/>
      <c r="BQ902" s="25"/>
      <c r="BR902" s="25"/>
      <c r="BS902" s="25"/>
      <c r="BT902" s="25"/>
      <c r="BU902" s="25"/>
      <c r="BV902" s="25"/>
      <c r="BW902" s="25"/>
      <c r="BX902" s="25"/>
      <c r="BY902" s="25"/>
      <c r="BZ902" s="25"/>
      <c r="CA902" s="25"/>
      <c r="CB902" s="25"/>
      <c r="CC902" s="25"/>
      <c r="CD902" s="25"/>
      <c r="CE902" s="25"/>
      <c r="CF902" s="25"/>
      <c r="CG902" s="25"/>
      <c r="CH902" s="25"/>
      <c r="CI902" s="25"/>
    </row>
    <row r="903" spans="1:87" ht="14">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c r="AE903" s="25"/>
      <c r="AF903" s="25"/>
      <c r="AG903" s="25"/>
      <c r="AH903" s="25"/>
      <c r="AI903" s="25"/>
      <c r="AJ903" s="25"/>
      <c r="AK903" s="25"/>
      <c r="AL903" s="25"/>
      <c r="AM903" s="25"/>
      <c r="AN903" s="25"/>
      <c r="AO903" s="25"/>
      <c r="AP903" s="25"/>
      <c r="AQ903" s="25"/>
      <c r="AR903" s="25"/>
      <c r="AS903" s="25"/>
      <c r="AT903" s="25"/>
      <c r="AU903" s="25"/>
      <c r="AV903" s="25"/>
      <c r="AW903" s="25"/>
      <c r="AX903" s="25"/>
      <c r="AY903" s="25"/>
      <c r="AZ903" s="25"/>
      <c r="BA903" s="25"/>
      <c r="BB903" s="25"/>
      <c r="BC903" s="25"/>
      <c r="BD903" s="25"/>
      <c r="BE903" s="25"/>
      <c r="BF903" s="25"/>
      <c r="BG903" s="25"/>
      <c r="BH903" s="25"/>
      <c r="BI903" s="25"/>
      <c r="BJ903" s="25"/>
      <c r="BK903" s="25"/>
      <c r="BL903" s="25"/>
      <c r="BM903" s="25"/>
      <c r="BN903" s="25"/>
      <c r="BO903" s="25"/>
      <c r="BP903" s="25"/>
      <c r="BQ903" s="25"/>
      <c r="BR903" s="25"/>
      <c r="BS903" s="25"/>
      <c r="BT903" s="25"/>
      <c r="BU903" s="25"/>
      <c r="BV903" s="25"/>
      <c r="BW903" s="25"/>
      <c r="BX903" s="25"/>
      <c r="BY903" s="25"/>
      <c r="BZ903" s="25"/>
      <c r="CA903" s="25"/>
      <c r="CB903" s="25"/>
      <c r="CC903" s="25"/>
      <c r="CD903" s="25"/>
      <c r="CE903" s="25"/>
      <c r="CF903" s="25"/>
      <c r="CG903" s="25"/>
      <c r="CH903" s="25"/>
      <c r="CI903" s="25"/>
    </row>
    <row r="904" spans="1:87" ht="1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c r="AE904" s="25"/>
      <c r="AF904" s="25"/>
      <c r="AG904" s="25"/>
      <c r="AH904" s="25"/>
      <c r="AI904" s="25"/>
      <c r="AJ904" s="25"/>
      <c r="AK904" s="25"/>
      <c r="AL904" s="25"/>
      <c r="AM904" s="25"/>
      <c r="AN904" s="25"/>
      <c r="AO904" s="25"/>
      <c r="AP904" s="25"/>
      <c r="AQ904" s="25"/>
      <c r="AR904" s="25"/>
      <c r="AS904" s="25"/>
      <c r="AT904" s="25"/>
      <c r="AU904" s="25"/>
      <c r="AV904" s="25"/>
      <c r="AW904" s="25"/>
      <c r="AX904" s="25"/>
      <c r="AY904" s="25"/>
      <c r="AZ904" s="25"/>
      <c r="BA904" s="25"/>
      <c r="BB904" s="25"/>
      <c r="BC904" s="25"/>
      <c r="BD904" s="25"/>
      <c r="BE904" s="25"/>
      <c r="BF904" s="25"/>
      <c r="BG904" s="25"/>
      <c r="BH904" s="25"/>
      <c r="BI904" s="25"/>
      <c r="BJ904" s="25"/>
      <c r="BK904" s="25"/>
      <c r="BL904" s="25"/>
      <c r="BM904" s="25"/>
      <c r="BN904" s="25"/>
      <c r="BO904" s="25"/>
      <c r="BP904" s="25"/>
      <c r="BQ904" s="25"/>
      <c r="BR904" s="25"/>
      <c r="BS904" s="25"/>
      <c r="BT904" s="25"/>
      <c r="BU904" s="25"/>
      <c r="BV904" s="25"/>
      <c r="BW904" s="25"/>
      <c r="BX904" s="25"/>
      <c r="BY904" s="25"/>
      <c r="BZ904" s="25"/>
      <c r="CA904" s="25"/>
      <c r="CB904" s="25"/>
      <c r="CC904" s="25"/>
      <c r="CD904" s="25"/>
      <c r="CE904" s="25"/>
      <c r="CF904" s="25"/>
      <c r="CG904" s="25"/>
      <c r="CH904" s="25"/>
      <c r="CI904" s="25"/>
    </row>
    <row r="905" spans="1:87" ht="14">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c r="AE905" s="25"/>
      <c r="AF905" s="25"/>
      <c r="AG905" s="25"/>
      <c r="AH905" s="25"/>
      <c r="AI905" s="25"/>
      <c r="AJ905" s="25"/>
      <c r="AK905" s="25"/>
      <c r="AL905" s="25"/>
      <c r="AM905" s="25"/>
      <c r="AN905" s="25"/>
      <c r="AO905" s="25"/>
      <c r="AP905" s="25"/>
      <c r="AQ905" s="25"/>
      <c r="AR905" s="25"/>
      <c r="AS905" s="25"/>
      <c r="AT905" s="25"/>
      <c r="AU905" s="25"/>
      <c r="AV905" s="25"/>
      <c r="AW905" s="25"/>
      <c r="AX905" s="25"/>
      <c r="AY905" s="25"/>
      <c r="AZ905" s="25"/>
      <c r="BA905" s="25"/>
      <c r="BB905" s="25"/>
      <c r="BC905" s="25"/>
      <c r="BD905" s="25"/>
      <c r="BE905" s="25"/>
      <c r="BF905" s="25"/>
      <c r="BG905" s="25"/>
      <c r="BH905" s="25"/>
      <c r="BI905" s="25"/>
      <c r="BJ905" s="25"/>
      <c r="BK905" s="25"/>
      <c r="BL905" s="25"/>
      <c r="BM905" s="25"/>
      <c r="BN905" s="25"/>
      <c r="BO905" s="25"/>
      <c r="BP905" s="25"/>
      <c r="BQ905" s="25"/>
      <c r="BR905" s="25"/>
      <c r="BS905" s="25"/>
      <c r="BT905" s="25"/>
      <c r="BU905" s="25"/>
      <c r="BV905" s="25"/>
      <c r="BW905" s="25"/>
      <c r="BX905" s="25"/>
      <c r="BY905" s="25"/>
      <c r="BZ905" s="25"/>
      <c r="CA905" s="25"/>
      <c r="CB905" s="25"/>
      <c r="CC905" s="25"/>
      <c r="CD905" s="25"/>
      <c r="CE905" s="25"/>
      <c r="CF905" s="25"/>
      <c r="CG905" s="25"/>
      <c r="CH905" s="25"/>
      <c r="CI905" s="25"/>
    </row>
    <row r="906" spans="1:87" ht="14">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5"/>
      <c r="AE906" s="25"/>
      <c r="AF906" s="25"/>
      <c r="AG906" s="25"/>
      <c r="AH906" s="25"/>
      <c r="AI906" s="25"/>
      <c r="AJ906" s="25"/>
      <c r="AK906" s="25"/>
      <c r="AL906" s="25"/>
      <c r="AM906" s="25"/>
      <c r="AN906" s="25"/>
      <c r="AO906" s="25"/>
      <c r="AP906" s="25"/>
      <c r="AQ906" s="25"/>
      <c r="AR906" s="25"/>
      <c r="AS906" s="25"/>
      <c r="AT906" s="25"/>
      <c r="AU906" s="25"/>
      <c r="AV906" s="25"/>
      <c r="AW906" s="25"/>
      <c r="AX906" s="25"/>
      <c r="AY906" s="25"/>
      <c r="AZ906" s="25"/>
      <c r="BA906" s="25"/>
      <c r="BB906" s="25"/>
      <c r="BC906" s="25"/>
      <c r="BD906" s="25"/>
      <c r="BE906" s="25"/>
      <c r="BF906" s="25"/>
      <c r="BG906" s="25"/>
      <c r="BH906" s="25"/>
      <c r="BI906" s="25"/>
      <c r="BJ906" s="25"/>
      <c r="BK906" s="25"/>
      <c r="BL906" s="25"/>
      <c r="BM906" s="25"/>
      <c r="BN906" s="25"/>
      <c r="BO906" s="25"/>
      <c r="BP906" s="25"/>
      <c r="BQ906" s="25"/>
      <c r="BR906" s="25"/>
      <c r="BS906" s="25"/>
      <c r="BT906" s="25"/>
      <c r="BU906" s="25"/>
      <c r="BV906" s="25"/>
      <c r="BW906" s="25"/>
      <c r="BX906" s="25"/>
      <c r="BY906" s="25"/>
      <c r="BZ906" s="25"/>
      <c r="CA906" s="25"/>
      <c r="CB906" s="25"/>
      <c r="CC906" s="25"/>
      <c r="CD906" s="25"/>
      <c r="CE906" s="25"/>
      <c r="CF906" s="25"/>
      <c r="CG906" s="25"/>
      <c r="CH906" s="25"/>
      <c r="CI906" s="25"/>
    </row>
    <row r="907" spans="1:87" ht="14">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c r="AE907" s="25"/>
      <c r="AF907" s="25"/>
      <c r="AG907" s="25"/>
      <c r="AH907" s="25"/>
      <c r="AI907" s="25"/>
      <c r="AJ907" s="25"/>
      <c r="AK907" s="25"/>
      <c r="AL907" s="25"/>
      <c r="AM907" s="25"/>
      <c r="AN907" s="25"/>
      <c r="AO907" s="25"/>
      <c r="AP907" s="25"/>
      <c r="AQ907" s="25"/>
      <c r="AR907" s="25"/>
      <c r="AS907" s="25"/>
      <c r="AT907" s="25"/>
      <c r="AU907" s="25"/>
      <c r="AV907" s="25"/>
      <c r="AW907" s="25"/>
      <c r="AX907" s="25"/>
      <c r="AY907" s="25"/>
      <c r="AZ907" s="25"/>
      <c r="BA907" s="25"/>
      <c r="BB907" s="25"/>
      <c r="BC907" s="25"/>
      <c r="BD907" s="25"/>
      <c r="BE907" s="25"/>
      <c r="BF907" s="25"/>
      <c r="BG907" s="25"/>
      <c r="BH907" s="25"/>
      <c r="BI907" s="25"/>
      <c r="BJ907" s="25"/>
      <c r="BK907" s="25"/>
      <c r="BL907" s="25"/>
      <c r="BM907" s="25"/>
      <c r="BN907" s="25"/>
      <c r="BO907" s="25"/>
      <c r="BP907" s="25"/>
      <c r="BQ907" s="25"/>
      <c r="BR907" s="25"/>
      <c r="BS907" s="25"/>
      <c r="BT907" s="25"/>
      <c r="BU907" s="25"/>
      <c r="BV907" s="25"/>
      <c r="BW907" s="25"/>
      <c r="BX907" s="25"/>
      <c r="BY907" s="25"/>
      <c r="BZ907" s="25"/>
      <c r="CA907" s="25"/>
      <c r="CB907" s="25"/>
      <c r="CC907" s="25"/>
      <c r="CD907" s="25"/>
      <c r="CE907" s="25"/>
      <c r="CF907" s="25"/>
      <c r="CG907" s="25"/>
      <c r="CH907" s="25"/>
      <c r="CI907" s="25"/>
    </row>
    <row r="908" spans="1:87" ht="14">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c r="AE908" s="25"/>
      <c r="AF908" s="25"/>
      <c r="AG908" s="25"/>
      <c r="AH908" s="25"/>
      <c r="AI908" s="25"/>
      <c r="AJ908" s="25"/>
      <c r="AK908" s="25"/>
      <c r="AL908" s="25"/>
      <c r="AM908" s="25"/>
      <c r="AN908" s="25"/>
      <c r="AO908" s="25"/>
      <c r="AP908" s="25"/>
      <c r="AQ908" s="25"/>
      <c r="AR908" s="25"/>
      <c r="AS908" s="25"/>
      <c r="AT908" s="25"/>
      <c r="AU908" s="25"/>
      <c r="AV908" s="25"/>
      <c r="AW908" s="25"/>
      <c r="AX908" s="25"/>
      <c r="AY908" s="25"/>
      <c r="AZ908" s="25"/>
      <c r="BA908" s="25"/>
      <c r="BB908" s="25"/>
      <c r="BC908" s="25"/>
      <c r="BD908" s="25"/>
      <c r="BE908" s="25"/>
      <c r="BF908" s="25"/>
      <c r="BG908" s="25"/>
      <c r="BH908" s="25"/>
      <c r="BI908" s="25"/>
      <c r="BJ908" s="25"/>
      <c r="BK908" s="25"/>
      <c r="BL908" s="25"/>
      <c r="BM908" s="25"/>
      <c r="BN908" s="25"/>
      <c r="BO908" s="25"/>
      <c r="BP908" s="25"/>
      <c r="BQ908" s="25"/>
      <c r="BR908" s="25"/>
      <c r="BS908" s="25"/>
      <c r="BT908" s="25"/>
      <c r="BU908" s="25"/>
      <c r="BV908" s="25"/>
      <c r="BW908" s="25"/>
      <c r="BX908" s="25"/>
      <c r="BY908" s="25"/>
      <c r="BZ908" s="25"/>
      <c r="CA908" s="25"/>
      <c r="CB908" s="25"/>
      <c r="CC908" s="25"/>
      <c r="CD908" s="25"/>
      <c r="CE908" s="25"/>
      <c r="CF908" s="25"/>
      <c r="CG908" s="25"/>
      <c r="CH908" s="25"/>
      <c r="CI908" s="25"/>
    </row>
    <row r="909" spans="1:87" ht="14">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c r="AE909" s="25"/>
      <c r="AF909" s="25"/>
      <c r="AG909" s="25"/>
      <c r="AH909" s="25"/>
      <c r="AI909" s="25"/>
      <c r="AJ909" s="25"/>
      <c r="AK909" s="25"/>
      <c r="AL909" s="25"/>
      <c r="AM909" s="25"/>
      <c r="AN909" s="25"/>
      <c r="AO909" s="25"/>
      <c r="AP909" s="25"/>
      <c r="AQ909" s="25"/>
      <c r="AR909" s="25"/>
      <c r="AS909" s="25"/>
      <c r="AT909" s="25"/>
      <c r="AU909" s="25"/>
      <c r="AV909" s="25"/>
      <c r="AW909" s="25"/>
      <c r="AX909" s="25"/>
      <c r="AY909" s="25"/>
      <c r="AZ909" s="25"/>
      <c r="BA909" s="25"/>
      <c r="BB909" s="25"/>
      <c r="BC909" s="25"/>
      <c r="BD909" s="25"/>
      <c r="BE909" s="25"/>
      <c r="BF909" s="25"/>
      <c r="BG909" s="25"/>
      <c r="BH909" s="25"/>
      <c r="BI909" s="25"/>
      <c r="BJ909" s="25"/>
      <c r="BK909" s="25"/>
      <c r="BL909" s="25"/>
      <c r="BM909" s="25"/>
      <c r="BN909" s="25"/>
      <c r="BO909" s="25"/>
      <c r="BP909" s="25"/>
      <c r="BQ909" s="25"/>
      <c r="BR909" s="25"/>
      <c r="BS909" s="25"/>
      <c r="BT909" s="25"/>
      <c r="BU909" s="25"/>
      <c r="BV909" s="25"/>
      <c r="BW909" s="25"/>
      <c r="BX909" s="25"/>
      <c r="BY909" s="25"/>
      <c r="BZ909" s="25"/>
      <c r="CA909" s="25"/>
      <c r="CB909" s="25"/>
      <c r="CC909" s="25"/>
      <c r="CD909" s="25"/>
      <c r="CE909" s="25"/>
      <c r="CF909" s="25"/>
      <c r="CG909" s="25"/>
      <c r="CH909" s="25"/>
      <c r="CI909" s="25"/>
    </row>
    <row r="910" spans="1:87" ht="14">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5"/>
      <c r="AE910" s="25"/>
      <c r="AF910" s="25"/>
      <c r="AG910" s="25"/>
      <c r="AH910" s="25"/>
      <c r="AI910" s="25"/>
      <c r="AJ910" s="25"/>
      <c r="AK910" s="25"/>
      <c r="AL910" s="25"/>
      <c r="AM910" s="25"/>
      <c r="AN910" s="25"/>
      <c r="AO910" s="25"/>
      <c r="AP910" s="25"/>
      <c r="AQ910" s="25"/>
      <c r="AR910" s="25"/>
      <c r="AS910" s="25"/>
      <c r="AT910" s="25"/>
      <c r="AU910" s="25"/>
      <c r="AV910" s="25"/>
      <c r="AW910" s="25"/>
      <c r="AX910" s="25"/>
      <c r="AY910" s="25"/>
      <c r="AZ910" s="25"/>
      <c r="BA910" s="25"/>
      <c r="BB910" s="25"/>
      <c r="BC910" s="25"/>
      <c r="BD910" s="25"/>
      <c r="BE910" s="25"/>
      <c r="BF910" s="25"/>
      <c r="BG910" s="25"/>
      <c r="BH910" s="25"/>
      <c r="BI910" s="25"/>
      <c r="BJ910" s="25"/>
      <c r="BK910" s="25"/>
      <c r="BL910" s="25"/>
      <c r="BM910" s="25"/>
      <c r="BN910" s="25"/>
      <c r="BO910" s="25"/>
      <c r="BP910" s="25"/>
      <c r="BQ910" s="25"/>
      <c r="BR910" s="25"/>
      <c r="BS910" s="25"/>
      <c r="BT910" s="25"/>
      <c r="BU910" s="25"/>
      <c r="BV910" s="25"/>
      <c r="BW910" s="25"/>
      <c r="BX910" s="25"/>
      <c r="BY910" s="25"/>
      <c r="BZ910" s="25"/>
      <c r="CA910" s="25"/>
      <c r="CB910" s="25"/>
      <c r="CC910" s="25"/>
      <c r="CD910" s="25"/>
      <c r="CE910" s="25"/>
      <c r="CF910" s="25"/>
      <c r="CG910" s="25"/>
      <c r="CH910" s="25"/>
      <c r="CI910" s="25"/>
    </row>
    <row r="911" spans="1:87" ht="14">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c r="AE911" s="25"/>
      <c r="AF911" s="25"/>
      <c r="AG911" s="25"/>
      <c r="AH911" s="25"/>
      <c r="AI911" s="25"/>
      <c r="AJ911" s="25"/>
      <c r="AK911" s="25"/>
      <c r="AL911" s="25"/>
      <c r="AM911" s="25"/>
      <c r="AN911" s="25"/>
      <c r="AO911" s="25"/>
      <c r="AP911" s="25"/>
      <c r="AQ911" s="25"/>
      <c r="AR911" s="25"/>
      <c r="AS911" s="25"/>
      <c r="AT911" s="25"/>
      <c r="AU911" s="25"/>
      <c r="AV911" s="25"/>
      <c r="AW911" s="25"/>
      <c r="AX911" s="25"/>
      <c r="AY911" s="25"/>
      <c r="AZ911" s="25"/>
      <c r="BA911" s="25"/>
      <c r="BB911" s="25"/>
      <c r="BC911" s="25"/>
      <c r="BD911" s="25"/>
      <c r="BE911" s="25"/>
      <c r="BF911" s="25"/>
      <c r="BG911" s="25"/>
      <c r="BH911" s="25"/>
      <c r="BI911" s="25"/>
      <c r="BJ911" s="25"/>
      <c r="BK911" s="25"/>
      <c r="BL911" s="25"/>
      <c r="BM911" s="25"/>
      <c r="BN911" s="25"/>
      <c r="BO911" s="25"/>
      <c r="BP911" s="25"/>
      <c r="BQ911" s="25"/>
      <c r="BR911" s="25"/>
      <c r="BS911" s="25"/>
      <c r="BT911" s="25"/>
      <c r="BU911" s="25"/>
      <c r="BV911" s="25"/>
      <c r="BW911" s="25"/>
      <c r="BX911" s="25"/>
      <c r="BY911" s="25"/>
      <c r="BZ911" s="25"/>
      <c r="CA911" s="25"/>
      <c r="CB911" s="25"/>
      <c r="CC911" s="25"/>
      <c r="CD911" s="25"/>
      <c r="CE911" s="25"/>
      <c r="CF911" s="25"/>
      <c r="CG911" s="25"/>
      <c r="CH911" s="25"/>
      <c r="CI911" s="25"/>
    </row>
    <row r="912" spans="1:87" ht="14">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5"/>
      <c r="AE912" s="25"/>
      <c r="AF912" s="25"/>
      <c r="AG912" s="25"/>
      <c r="AH912" s="25"/>
      <c r="AI912" s="25"/>
      <c r="AJ912" s="25"/>
      <c r="AK912" s="25"/>
      <c r="AL912" s="25"/>
      <c r="AM912" s="25"/>
      <c r="AN912" s="25"/>
      <c r="AO912" s="25"/>
      <c r="AP912" s="25"/>
      <c r="AQ912" s="25"/>
      <c r="AR912" s="25"/>
      <c r="AS912" s="25"/>
      <c r="AT912" s="25"/>
      <c r="AU912" s="25"/>
      <c r="AV912" s="25"/>
      <c r="AW912" s="25"/>
      <c r="AX912" s="25"/>
      <c r="AY912" s="25"/>
      <c r="AZ912" s="25"/>
      <c r="BA912" s="25"/>
      <c r="BB912" s="25"/>
      <c r="BC912" s="25"/>
      <c r="BD912" s="25"/>
      <c r="BE912" s="25"/>
      <c r="BF912" s="25"/>
      <c r="BG912" s="25"/>
      <c r="BH912" s="25"/>
      <c r="BI912" s="25"/>
      <c r="BJ912" s="25"/>
      <c r="BK912" s="25"/>
      <c r="BL912" s="25"/>
      <c r="BM912" s="25"/>
      <c r="BN912" s="25"/>
      <c r="BO912" s="25"/>
      <c r="BP912" s="25"/>
      <c r="BQ912" s="25"/>
      <c r="BR912" s="25"/>
      <c r="BS912" s="25"/>
      <c r="BT912" s="25"/>
      <c r="BU912" s="25"/>
      <c r="BV912" s="25"/>
      <c r="BW912" s="25"/>
      <c r="BX912" s="25"/>
      <c r="BY912" s="25"/>
      <c r="BZ912" s="25"/>
      <c r="CA912" s="25"/>
      <c r="CB912" s="25"/>
      <c r="CC912" s="25"/>
      <c r="CD912" s="25"/>
      <c r="CE912" s="25"/>
      <c r="CF912" s="25"/>
      <c r="CG912" s="25"/>
      <c r="CH912" s="25"/>
      <c r="CI912" s="25"/>
    </row>
    <row r="913" spans="1:87" ht="14">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c r="AE913" s="25"/>
      <c r="AF913" s="25"/>
      <c r="AG913" s="25"/>
      <c r="AH913" s="25"/>
      <c r="AI913" s="25"/>
      <c r="AJ913" s="25"/>
      <c r="AK913" s="25"/>
      <c r="AL913" s="25"/>
      <c r="AM913" s="25"/>
      <c r="AN913" s="25"/>
      <c r="AO913" s="25"/>
      <c r="AP913" s="25"/>
      <c r="AQ913" s="25"/>
      <c r="AR913" s="25"/>
      <c r="AS913" s="25"/>
      <c r="AT913" s="25"/>
      <c r="AU913" s="25"/>
      <c r="AV913" s="25"/>
      <c r="AW913" s="25"/>
      <c r="AX913" s="25"/>
      <c r="AY913" s="25"/>
      <c r="AZ913" s="25"/>
      <c r="BA913" s="25"/>
      <c r="BB913" s="25"/>
      <c r="BC913" s="25"/>
      <c r="BD913" s="25"/>
      <c r="BE913" s="25"/>
      <c r="BF913" s="25"/>
      <c r="BG913" s="25"/>
      <c r="BH913" s="25"/>
      <c r="BI913" s="25"/>
      <c r="BJ913" s="25"/>
      <c r="BK913" s="25"/>
      <c r="BL913" s="25"/>
      <c r="BM913" s="25"/>
      <c r="BN913" s="25"/>
      <c r="BO913" s="25"/>
      <c r="BP913" s="25"/>
      <c r="BQ913" s="25"/>
      <c r="BR913" s="25"/>
      <c r="BS913" s="25"/>
      <c r="BT913" s="25"/>
      <c r="BU913" s="25"/>
      <c r="BV913" s="25"/>
      <c r="BW913" s="25"/>
      <c r="BX913" s="25"/>
      <c r="BY913" s="25"/>
      <c r="BZ913" s="25"/>
      <c r="CA913" s="25"/>
      <c r="CB913" s="25"/>
      <c r="CC913" s="25"/>
      <c r="CD913" s="25"/>
      <c r="CE913" s="25"/>
      <c r="CF913" s="25"/>
      <c r="CG913" s="25"/>
      <c r="CH913" s="25"/>
      <c r="CI913" s="25"/>
    </row>
    <row r="914" spans="1:87" ht="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c r="AE914" s="25"/>
      <c r="AF914" s="25"/>
      <c r="AG914" s="25"/>
      <c r="AH914" s="25"/>
      <c r="AI914" s="25"/>
      <c r="AJ914" s="25"/>
      <c r="AK914" s="25"/>
      <c r="AL914" s="25"/>
      <c r="AM914" s="25"/>
      <c r="AN914" s="25"/>
      <c r="AO914" s="25"/>
      <c r="AP914" s="25"/>
      <c r="AQ914" s="25"/>
      <c r="AR914" s="25"/>
      <c r="AS914" s="25"/>
      <c r="AT914" s="25"/>
      <c r="AU914" s="25"/>
      <c r="AV914" s="25"/>
      <c r="AW914" s="25"/>
      <c r="AX914" s="25"/>
      <c r="AY914" s="25"/>
      <c r="AZ914" s="25"/>
      <c r="BA914" s="25"/>
      <c r="BB914" s="25"/>
      <c r="BC914" s="25"/>
      <c r="BD914" s="25"/>
      <c r="BE914" s="25"/>
      <c r="BF914" s="25"/>
      <c r="BG914" s="25"/>
      <c r="BH914" s="25"/>
      <c r="BI914" s="25"/>
      <c r="BJ914" s="25"/>
      <c r="BK914" s="25"/>
      <c r="BL914" s="25"/>
      <c r="BM914" s="25"/>
      <c r="BN914" s="25"/>
      <c r="BO914" s="25"/>
      <c r="BP914" s="25"/>
      <c r="BQ914" s="25"/>
      <c r="BR914" s="25"/>
      <c r="BS914" s="25"/>
      <c r="BT914" s="25"/>
      <c r="BU914" s="25"/>
      <c r="BV914" s="25"/>
      <c r="BW914" s="25"/>
      <c r="BX914" s="25"/>
      <c r="BY914" s="25"/>
      <c r="BZ914" s="25"/>
      <c r="CA914" s="25"/>
      <c r="CB914" s="25"/>
      <c r="CC914" s="25"/>
      <c r="CD914" s="25"/>
      <c r="CE914" s="25"/>
      <c r="CF914" s="25"/>
      <c r="CG914" s="25"/>
      <c r="CH914" s="25"/>
      <c r="CI914" s="25"/>
    </row>
    <row r="915" spans="1:87" ht="14">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c r="AE915" s="25"/>
      <c r="AF915" s="25"/>
      <c r="AG915" s="25"/>
      <c r="AH915" s="25"/>
      <c r="AI915" s="25"/>
      <c r="AJ915" s="25"/>
      <c r="AK915" s="25"/>
      <c r="AL915" s="25"/>
      <c r="AM915" s="25"/>
      <c r="AN915" s="25"/>
      <c r="AO915" s="25"/>
      <c r="AP915" s="25"/>
      <c r="AQ915" s="25"/>
      <c r="AR915" s="25"/>
      <c r="AS915" s="25"/>
      <c r="AT915" s="25"/>
      <c r="AU915" s="25"/>
      <c r="AV915" s="25"/>
      <c r="AW915" s="25"/>
      <c r="AX915" s="25"/>
      <c r="AY915" s="25"/>
      <c r="AZ915" s="25"/>
      <c r="BA915" s="25"/>
      <c r="BB915" s="25"/>
      <c r="BC915" s="25"/>
      <c r="BD915" s="25"/>
      <c r="BE915" s="25"/>
      <c r="BF915" s="25"/>
      <c r="BG915" s="25"/>
      <c r="BH915" s="25"/>
      <c r="BI915" s="25"/>
      <c r="BJ915" s="25"/>
      <c r="BK915" s="25"/>
      <c r="BL915" s="25"/>
      <c r="BM915" s="25"/>
      <c r="BN915" s="25"/>
      <c r="BO915" s="25"/>
      <c r="BP915" s="25"/>
      <c r="BQ915" s="25"/>
      <c r="BR915" s="25"/>
      <c r="BS915" s="25"/>
      <c r="BT915" s="25"/>
      <c r="BU915" s="25"/>
      <c r="BV915" s="25"/>
      <c r="BW915" s="25"/>
      <c r="BX915" s="25"/>
      <c r="BY915" s="25"/>
      <c r="BZ915" s="25"/>
      <c r="CA915" s="25"/>
      <c r="CB915" s="25"/>
      <c r="CC915" s="25"/>
      <c r="CD915" s="25"/>
      <c r="CE915" s="25"/>
      <c r="CF915" s="25"/>
      <c r="CG915" s="25"/>
      <c r="CH915" s="25"/>
      <c r="CI915" s="25"/>
    </row>
    <row r="916" spans="1:87" ht="14">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5"/>
      <c r="AE916" s="25"/>
      <c r="AF916" s="25"/>
      <c r="AG916" s="25"/>
      <c r="AH916" s="25"/>
      <c r="AI916" s="25"/>
      <c r="AJ916" s="25"/>
      <c r="AK916" s="25"/>
      <c r="AL916" s="25"/>
      <c r="AM916" s="25"/>
      <c r="AN916" s="25"/>
      <c r="AO916" s="25"/>
      <c r="AP916" s="25"/>
      <c r="AQ916" s="25"/>
      <c r="AR916" s="25"/>
      <c r="AS916" s="25"/>
      <c r="AT916" s="25"/>
      <c r="AU916" s="25"/>
      <c r="AV916" s="25"/>
      <c r="AW916" s="25"/>
      <c r="AX916" s="25"/>
      <c r="AY916" s="25"/>
      <c r="AZ916" s="25"/>
      <c r="BA916" s="25"/>
      <c r="BB916" s="25"/>
      <c r="BC916" s="25"/>
      <c r="BD916" s="25"/>
      <c r="BE916" s="25"/>
      <c r="BF916" s="25"/>
      <c r="BG916" s="25"/>
      <c r="BH916" s="25"/>
      <c r="BI916" s="25"/>
      <c r="BJ916" s="25"/>
      <c r="BK916" s="25"/>
      <c r="BL916" s="25"/>
      <c r="BM916" s="25"/>
      <c r="BN916" s="25"/>
      <c r="BO916" s="25"/>
      <c r="BP916" s="25"/>
      <c r="BQ916" s="25"/>
      <c r="BR916" s="25"/>
      <c r="BS916" s="25"/>
      <c r="BT916" s="25"/>
      <c r="BU916" s="25"/>
      <c r="BV916" s="25"/>
      <c r="BW916" s="25"/>
      <c r="BX916" s="25"/>
      <c r="BY916" s="25"/>
      <c r="BZ916" s="25"/>
      <c r="CA916" s="25"/>
      <c r="CB916" s="25"/>
      <c r="CC916" s="25"/>
      <c r="CD916" s="25"/>
      <c r="CE916" s="25"/>
      <c r="CF916" s="25"/>
      <c r="CG916" s="25"/>
      <c r="CH916" s="25"/>
      <c r="CI916" s="25"/>
    </row>
    <row r="917" spans="1:87" ht="14">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c r="AE917" s="25"/>
      <c r="AF917" s="25"/>
      <c r="AG917" s="25"/>
      <c r="AH917" s="25"/>
      <c r="AI917" s="25"/>
      <c r="AJ917" s="25"/>
      <c r="AK917" s="25"/>
      <c r="AL917" s="25"/>
      <c r="AM917" s="25"/>
      <c r="AN917" s="25"/>
      <c r="AO917" s="25"/>
      <c r="AP917" s="25"/>
      <c r="AQ917" s="25"/>
      <c r="AR917" s="25"/>
      <c r="AS917" s="25"/>
      <c r="AT917" s="25"/>
      <c r="AU917" s="25"/>
      <c r="AV917" s="25"/>
      <c r="AW917" s="25"/>
      <c r="AX917" s="25"/>
      <c r="AY917" s="25"/>
      <c r="AZ917" s="25"/>
      <c r="BA917" s="25"/>
      <c r="BB917" s="25"/>
      <c r="BC917" s="25"/>
      <c r="BD917" s="25"/>
      <c r="BE917" s="25"/>
      <c r="BF917" s="25"/>
      <c r="BG917" s="25"/>
      <c r="BH917" s="25"/>
      <c r="BI917" s="25"/>
      <c r="BJ917" s="25"/>
      <c r="BK917" s="25"/>
      <c r="BL917" s="25"/>
      <c r="BM917" s="25"/>
      <c r="BN917" s="25"/>
      <c r="BO917" s="25"/>
      <c r="BP917" s="25"/>
      <c r="BQ917" s="25"/>
      <c r="BR917" s="25"/>
      <c r="BS917" s="25"/>
      <c r="BT917" s="25"/>
      <c r="BU917" s="25"/>
      <c r="BV917" s="25"/>
      <c r="BW917" s="25"/>
      <c r="BX917" s="25"/>
      <c r="BY917" s="25"/>
      <c r="BZ917" s="25"/>
      <c r="CA917" s="25"/>
      <c r="CB917" s="25"/>
      <c r="CC917" s="25"/>
      <c r="CD917" s="25"/>
      <c r="CE917" s="25"/>
      <c r="CF917" s="25"/>
      <c r="CG917" s="25"/>
      <c r="CH917" s="25"/>
      <c r="CI917" s="25"/>
    </row>
    <row r="918" spans="1:87" ht="14">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c r="AE918" s="25"/>
      <c r="AF918" s="25"/>
      <c r="AG918" s="25"/>
      <c r="AH918" s="25"/>
      <c r="AI918" s="25"/>
      <c r="AJ918" s="25"/>
      <c r="AK918" s="25"/>
      <c r="AL918" s="25"/>
      <c r="AM918" s="25"/>
      <c r="AN918" s="25"/>
      <c r="AO918" s="25"/>
      <c r="AP918" s="25"/>
      <c r="AQ918" s="25"/>
      <c r="AR918" s="25"/>
      <c r="AS918" s="25"/>
      <c r="AT918" s="25"/>
      <c r="AU918" s="25"/>
      <c r="AV918" s="25"/>
      <c r="AW918" s="25"/>
      <c r="AX918" s="25"/>
      <c r="AY918" s="25"/>
      <c r="AZ918" s="25"/>
      <c r="BA918" s="25"/>
      <c r="BB918" s="25"/>
      <c r="BC918" s="25"/>
      <c r="BD918" s="25"/>
      <c r="BE918" s="25"/>
      <c r="BF918" s="25"/>
      <c r="BG918" s="25"/>
      <c r="BH918" s="25"/>
      <c r="BI918" s="25"/>
      <c r="BJ918" s="25"/>
      <c r="BK918" s="25"/>
      <c r="BL918" s="25"/>
      <c r="BM918" s="25"/>
      <c r="BN918" s="25"/>
      <c r="BO918" s="25"/>
      <c r="BP918" s="25"/>
      <c r="BQ918" s="25"/>
      <c r="BR918" s="25"/>
      <c r="BS918" s="25"/>
      <c r="BT918" s="25"/>
      <c r="BU918" s="25"/>
      <c r="BV918" s="25"/>
      <c r="BW918" s="25"/>
      <c r="BX918" s="25"/>
      <c r="BY918" s="25"/>
      <c r="BZ918" s="25"/>
      <c r="CA918" s="25"/>
      <c r="CB918" s="25"/>
      <c r="CC918" s="25"/>
      <c r="CD918" s="25"/>
      <c r="CE918" s="25"/>
      <c r="CF918" s="25"/>
      <c r="CG918" s="25"/>
      <c r="CH918" s="25"/>
      <c r="CI918" s="25"/>
    </row>
    <row r="919" spans="1:87" ht="14">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c r="AE919" s="25"/>
      <c r="AF919" s="25"/>
      <c r="AG919" s="25"/>
      <c r="AH919" s="25"/>
      <c r="AI919" s="25"/>
      <c r="AJ919" s="25"/>
      <c r="AK919" s="25"/>
      <c r="AL919" s="25"/>
      <c r="AM919" s="25"/>
      <c r="AN919" s="25"/>
      <c r="AO919" s="25"/>
      <c r="AP919" s="25"/>
      <c r="AQ919" s="25"/>
      <c r="AR919" s="25"/>
      <c r="AS919" s="25"/>
      <c r="AT919" s="25"/>
      <c r="AU919" s="25"/>
      <c r="AV919" s="25"/>
      <c r="AW919" s="25"/>
      <c r="AX919" s="25"/>
      <c r="AY919" s="25"/>
      <c r="AZ919" s="25"/>
      <c r="BA919" s="25"/>
      <c r="BB919" s="25"/>
      <c r="BC919" s="25"/>
      <c r="BD919" s="25"/>
      <c r="BE919" s="25"/>
      <c r="BF919" s="25"/>
      <c r="BG919" s="25"/>
      <c r="BH919" s="25"/>
      <c r="BI919" s="25"/>
      <c r="BJ919" s="25"/>
      <c r="BK919" s="25"/>
      <c r="BL919" s="25"/>
      <c r="BM919" s="25"/>
      <c r="BN919" s="25"/>
      <c r="BO919" s="25"/>
      <c r="BP919" s="25"/>
      <c r="BQ919" s="25"/>
      <c r="BR919" s="25"/>
      <c r="BS919" s="25"/>
      <c r="BT919" s="25"/>
      <c r="BU919" s="25"/>
      <c r="BV919" s="25"/>
      <c r="BW919" s="25"/>
      <c r="BX919" s="25"/>
      <c r="BY919" s="25"/>
      <c r="BZ919" s="25"/>
      <c r="CA919" s="25"/>
      <c r="CB919" s="25"/>
      <c r="CC919" s="25"/>
      <c r="CD919" s="25"/>
      <c r="CE919" s="25"/>
      <c r="CF919" s="25"/>
      <c r="CG919" s="25"/>
      <c r="CH919" s="25"/>
      <c r="CI919" s="25"/>
    </row>
    <row r="920" spans="1:87" ht="14">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c r="AE920" s="25"/>
      <c r="AF920" s="25"/>
      <c r="AG920" s="25"/>
      <c r="AH920" s="25"/>
      <c r="AI920" s="25"/>
      <c r="AJ920" s="25"/>
      <c r="AK920" s="25"/>
      <c r="AL920" s="25"/>
      <c r="AM920" s="25"/>
      <c r="AN920" s="25"/>
      <c r="AO920" s="25"/>
      <c r="AP920" s="25"/>
      <c r="AQ920" s="25"/>
      <c r="AR920" s="25"/>
      <c r="AS920" s="25"/>
      <c r="AT920" s="25"/>
      <c r="AU920" s="25"/>
      <c r="AV920" s="25"/>
      <c r="AW920" s="25"/>
      <c r="AX920" s="25"/>
      <c r="AY920" s="25"/>
      <c r="AZ920" s="25"/>
      <c r="BA920" s="25"/>
      <c r="BB920" s="25"/>
      <c r="BC920" s="25"/>
      <c r="BD920" s="25"/>
      <c r="BE920" s="25"/>
      <c r="BF920" s="25"/>
      <c r="BG920" s="25"/>
      <c r="BH920" s="25"/>
      <c r="BI920" s="25"/>
      <c r="BJ920" s="25"/>
      <c r="BK920" s="25"/>
      <c r="BL920" s="25"/>
      <c r="BM920" s="25"/>
      <c r="BN920" s="25"/>
      <c r="BO920" s="25"/>
      <c r="BP920" s="25"/>
      <c r="BQ920" s="25"/>
      <c r="BR920" s="25"/>
      <c r="BS920" s="25"/>
      <c r="BT920" s="25"/>
      <c r="BU920" s="25"/>
      <c r="BV920" s="25"/>
      <c r="BW920" s="25"/>
      <c r="BX920" s="25"/>
      <c r="BY920" s="25"/>
      <c r="BZ920" s="25"/>
      <c r="CA920" s="25"/>
      <c r="CB920" s="25"/>
      <c r="CC920" s="25"/>
      <c r="CD920" s="25"/>
      <c r="CE920" s="25"/>
      <c r="CF920" s="25"/>
      <c r="CG920" s="25"/>
      <c r="CH920" s="25"/>
      <c r="CI920" s="25"/>
    </row>
    <row r="921" spans="1:87" ht="14">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c r="AE921" s="25"/>
      <c r="AF921" s="25"/>
      <c r="AG921" s="25"/>
      <c r="AH921" s="25"/>
      <c r="AI921" s="25"/>
      <c r="AJ921" s="25"/>
      <c r="AK921" s="25"/>
      <c r="AL921" s="25"/>
      <c r="AM921" s="25"/>
      <c r="AN921" s="25"/>
      <c r="AO921" s="25"/>
      <c r="AP921" s="25"/>
      <c r="AQ921" s="25"/>
      <c r="AR921" s="25"/>
      <c r="AS921" s="25"/>
      <c r="AT921" s="25"/>
      <c r="AU921" s="25"/>
      <c r="AV921" s="25"/>
      <c r="AW921" s="25"/>
      <c r="AX921" s="25"/>
      <c r="AY921" s="25"/>
      <c r="AZ921" s="25"/>
      <c r="BA921" s="25"/>
      <c r="BB921" s="25"/>
      <c r="BC921" s="25"/>
      <c r="BD921" s="25"/>
      <c r="BE921" s="25"/>
      <c r="BF921" s="25"/>
      <c r="BG921" s="25"/>
      <c r="BH921" s="25"/>
      <c r="BI921" s="25"/>
      <c r="BJ921" s="25"/>
      <c r="BK921" s="25"/>
      <c r="BL921" s="25"/>
      <c r="BM921" s="25"/>
      <c r="BN921" s="25"/>
      <c r="BO921" s="25"/>
      <c r="BP921" s="25"/>
      <c r="BQ921" s="25"/>
      <c r="BR921" s="25"/>
      <c r="BS921" s="25"/>
      <c r="BT921" s="25"/>
      <c r="BU921" s="25"/>
      <c r="BV921" s="25"/>
      <c r="BW921" s="25"/>
      <c r="BX921" s="25"/>
      <c r="BY921" s="25"/>
      <c r="BZ921" s="25"/>
      <c r="CA921" s="25"/>
      <c r="CB921" s="25"/>
      <c r="CC921" s="25"/>
      <c r="CD921" s="25"/>
      <c r="CE921" s="25"/>
      <c r="CF921" s="25"/>
      <c r="CG921" s="25"/>
      <c r="CH921" s="25"/>
      <c r="CI921" s="25"/>
    </row>
    <row r="922" spans="1:87" ht="14">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c r="AE922" s="25"/>
      <c r="AF922" s="25"/>
      <c r="AG922" s="25"/>
      <c r="AH922" s="25"/>
      <c r="AI922" s="25"/>
      <c r="AJ922" s="25"/>
      <c r="AK922" s="25"/>
      <c r="AL922" s="25"/>
      <c r="AM922" s="25"/>
      <c r="AN922" s="25"/>
      <c r="AO922" s="25"/>
      <c r="AP922" s="25"/>
      <c r="AQ922" s="25"/>
      <c r="AR922" s="25"/>
      <c r="AS922" s="25"/>
      <c r="AT922" s="25"/>
      <c r="AU922" s="25"/>
      <c r="AV922" s="25"/>
      <c r="AW922" s="25"/>
      <c r="AX922" s="25"/>
      <c r="AY922" s="25"/>
      <c r="AZ922" s="25"/>
      <c r="BA922" s="25"/>
      <c r="BB922" s="25"/>
      <c r="BC922" s="25"/>
      <c r="BD922" s="25"/>
      <c r="BE922" s="25"/>
      <c r="BF922" s="25"/>
      <c r="BG922" s="25"/>
      <c r="BH922" s="25"/>
      <c r="BI922" s="25"/>
      <c r="BJ922" s="25"/>
      <c r="BK922" s="25"/>
      <c r="BL922" s="25"/>
      <c r="BM922" s="25"/>
      <c r="BN922" s="25"/>
      <c r="BO922" s="25"/>
      <c r="BP922" s="25"/>
      <c r="BQ922" s="25"/>
      <c r="BR922" s="25"/>
      <c r="BS922" s="25"/>
      <c r="BT922" s="25"/>
      <c r="BU922" s="25"/>
      <c r="BV922" s="25"/>
      <c r="BW922" s="25"/>
      <c r="BX922" s="25"/>
      <c r="BY922" s="25"/>
      <c r="BZ922" s="25"/>
      <c r="CA922" s="25"/>
      <c r="CB922" s="25"/>
      <c r="CC922" s="25"/>
      <c r="CD922" s="25"/>
      <c r="CE922" s="25"/>
      <c r="CF922" s="25"/>
      <c r="CG922" s="25"/>
      <c r="CH922" s="25"/>
      <c r="CI922" s="25"/>
    </row>
    <row r="923" spans="1:87" ht="14">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c r="AE923" s="25"/>
      <c r="AF923" s="25"/>
      <c r="AG923" s="25"/>
      <c r="AH923" s="25"/>
      <c r="AI923" s="25"/>
      <c r="AJ923" s="25"/>
      <c r="AK923" s="25"/>
      <c r="AL923" s="25"/>
      <c r="AM923" s="25"/>
      <c r="AN923" s="25"/>
      <c r="AO923" s="25"/>
      <c r="AP923" s="25"/>
      <c r="AQ923" s="25"/>
      <c r="AR923" s="25"/>
      <c r="AS923" s="25"/>
      <c r="AT923" s="25"/>
      <c r="AU923" s="25"/>
      <c r="AV923" s="25"/>
      <c r="AW923" s="25"/>
      <c r="AX923" s="25"/>
      <c r="AY923" s="25"/>
      <c r="AZ923" s="25"/>
      <c r="BA923" s="25"/>
      <c r="BB923" s="25"/>
      <c r="BC923" s="25"/>
      <c r="BD923" s="25"/>
      <c r="BE923" s="25"/>
      <c r="BF923" s="25"/>
      <c r="BG923" s="25"/>
      <c r="BH923" s="25"/>
      <c r="BI923" s="25"/>
      <c r="BJ923" s="25"/>
      <c r="BK923" s="25"/>
      <c r="BL923" s="25"/>
      <c r="BM923" s="25"/>
      <c r="BN923" s="25"/>
      <c r="BO923" s="25"/>
      <c r="BP923" s="25"/>
      <c r="BQ923" s="25"/>
      <c r="BR923" s="25"/>
      <c r="BS923" s="25"/>
      <c r="BT923" s="25"/>
      <c r="BU923" s="25"/>
      <c r="BV923" s="25"/>
      <c r="BW923" s="25"/>
      <c r="BX923" s="25"/>
      <c r="BY923" s="25"/>
      <c r="BZ923" s="25"/>
      <c r="CA923" s="25"/>
      <c r="CB923" s="25"/>
      <c r="CC923" s="25"/>
      <c r="CD923" s="25"/>
      <c r="CE923" s="25"/>
      <c r="CF923" s="25"/>
      <c r="CG923" s="25"/>
      <c r="CH923" s="25"/>
      <c r="CI923" s="25"/>
    </row>
    <row r="924" spans="1:87" ht="1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c r="AE924" s="25"/>
      <c r="AF924" s="25"/>
      <c r="AG924" s="25"/>
      <c r="AH924" s="25"/>
      <c r="AI924" s="25"/>
      <c r="AJ924" s="25"/>
      <c r="AK924" s="25"/>
      <c r="AL924" s="25"/>
      <c r="AM924" s="25"/>
      <c r="AN924" s="25"/>
      <c r="AO924" s="25"/>
      <c r="AP924" s="25"/>
      <c r="AQ924" s="25"/>
      <c r="AR924" s="25"/>
      <c r="AS924" s="25"/>
      <c r="AT924" s="25"/>
      <c r="AU924" s="25"/>
      <c r="AV924" s="25"/>
      <c r="AW924" s="25"/>
      <c r="AX924" s="25"/>
      <c r="AY924" s="25"/>
      <c r="AZ924" s="25"/>
      <c r="BA924" s="25"/>
      <c r="BB924" s="25"/>
      <c r="BC924" s="25"/>
      <c r="BD924" s="25"/>
      <c r="BE924" s="25"/>
      <c r="BF924" s="25"/>
      <c r="BG924" s="25"/>
      <c r="BH924" s="25"/>
      <c r="BI924" s="25"/>
      <c r="BJ924" s="25"/>
      <c r="BK924" s="25"/>
      <c r="BL924" s="25"/>
      <c r="BM924" s="25"/>
      <c r="BN924" s="25"/>
      <c r="BO924" s="25"/>
      <c r="BP924" s="25"/>
      <c r="BQ924" s="25"/>
      <c r="BR924" s="25"/>
      <c r="BS924" s="25"/>
      <c r="BT924" s="25"/>
      <c r="BU924" s="25"/>
      <c r="BV924" s="25"/>
      <c r="BW924" s="25"/>
      <c r="BX924" s="25"/>
      <c r="BY924" s="25"/>
      <c r="BZ924" s="25"/>
      <c r="CA924" s="25"/>
      <c r="CB924" s="25"/>
      <c r="CC924" s="25"/>
      <c r="CD924" s="25"/>
      <c r="CE924" s="25"/>
      <c r="CF924" s="25"/>
      <c r="CG924" s="25"/>
      <c r="CH924" s="25"/>
      <c r="CI924" s="25"/>
    </row>
    <row r="925" spans="1:87" ht="14">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c r="AE925" s="25"/>
      <c r="AF925" s="25"/>
      <c r="AG925" s="25"/>
      <c r="AH925" s="25"/>
      <c r="AI925" s="25"/>
      <c r="AJ925" s="25"/>
      <c r="AK925" s="25"/>
      <c r="AL925" s="25"/>
      <c r="AM925" s="25"/>
      <c r="AN925" s="25"/>
      <c r="AO925" s="25"/>
      <c r="AP925" s="25"/>
      <c r="AQ925" s="25"/>
      <c r="AR925" s="25"/>
      <c r="AS925" s="25"/>
      <c r="AT925" s="25"/>
      <c r="AU925" s="25"/>
      <c r="AV925" s="25"/>
      <c r="AW925" s="25"/>
      <c r="AX925" s="25"/>
      <c r="AY925" s="25"/>
      <c r="AZ925" s="25"/>
      <c r="BA925" s="25"/>
      <c r="BB925" s="25"/>
      <c r="BC925" s="25"/>
      <c r="BD925" s="25"/>
      <c r="BE925" s="25"/>
      <c r="BF925" s="25"/>
      <c r="BG925" s="25"/>
      <c r="BH925" s="25"/>
      <c r="BI925" s="25"/>
      <c r="BJ925" s="25"/>
      <c r="BK925" s="25"/>
      <c r="BL925" s="25"/>
      <c r="BM925" s="25"/>
      <c r="BN925" s="25"/>
      <c r="BO925" s="25"/>
      <c r="BP925" s="25"/>
      <c r="BQ925" s="25"/>
      <c r="BR925" s="25"/>
      <c r="BS925" s="25"/>
      <c r="BT925" s="25"/>
      <c r="BU925" s="25"/>
      <c r="BV925" s="25"/>
      <c r="BW925" s="25"/>
      <c r="BX925" s="25"/>
      <c r="BY925" s="25"/>
      <c r="BZ925" s="25"/>
      <c r="CA925" s="25"/>
      <c r="CB925" s="25"/>
      <c r="CC925" s="25"/>
      <c r="CD925" s="25"/>
      <c r="CE925" s="25"/>
      <c r="CF925" s="25"/>
      <c r="CG925" s="25"/>
      <c r="CH925" s="25"/>
      <c r="CI925" s="25"/>
    </row>
    <row r="926" spans="1:87" ht="14">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c r="AE926" s="25"/>
      <c r="AF926" s="25"/>
      <c r="AG926" s="25"/>
      <c r="AH926" s="25"/>
      <c r="AI926" s="25"/>
      <c r="AJ926" s="25"/>
      <c r="AK926" s="25"/>
      <c r="AL926" s="25"/>
      <c r="AM926" s="25"/>
      <c r="AN926" s="25"/>
      <c r="AO926" s="25"/>
      <c r="AP926" s="25"/>
      <c r="AQ926" s="25"/>
      <c r="AR926" s="25"/>
      <c r="AS926" s="25"/>
      <c r="AT926" s="25"/>
      <c r="AU926" s="25"/>
      <c r="AV926" s="25"/>
      <c r="AW926" s="25"/>
      <c r="AX926" s="25"/>
      <c r="AY926" s="25"/>
      <c r="AZ926" s="25"/>
      <c r="BA926" s="25"/>
      <c r="BB926" s="25"/>
      <c r="BC926" s="25"/>
      <c r="BD926" s="25"/>
      <c r="BE926" s="25"/>
      <c r="BF926" s="25"/>
      <c r="BG926" s="25"/>
      <c r="BH926" s="25"/>
      <c r="BI926" s="25"/>
      <c r="BJ926" s="25"/>
      <c r="BK926" s="25"/>
      <c r="BL926" s="25"/>
      <c r="BM926" s="25"/>
      <c r="BN926" s="25"/>
      <c r="BO926" s="25"/>
      <c r="BP926" s="25"/>
      <c r="BQ926" s="25"/>
      <c r="BR926" s="25"/>
      <c r="BS926" s="25"/>
      <c r="BT926" s="25"/>
      <c r="BU926" s="25"/>
      <c r="BV926" s="25"/>
      <c r="BW926" s="25"/>
      <c r="BX926" s="25"/>
      <c r="BY926" s="25"/>
      <c r="BZ926" s="25"/>
      <c r="CA926" s="25"/>
      <c r="CB926" s="25"/>
      <c r="CC926" s="25"/>
      <c r="CD926" s="25"/>
      <c r="CE926" s="25"/>
      <c r="CF926" s="25"/>
      <c r="CG926" s="25"/>
      <c r="CH926" s="25"/>
      <c r="CI926" s="25"/>
    </row>
    <row r="927" spans="1:87" ht="14">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c r="AE927" s="25"/>
      <c r="AF927" s="25"/>
      <c r="AG927" s="25"/>
      <c r="AH927" s="25"/>
      <c r="AI927" s="25"/>
      <c r="AJ927" s="25"/>
      <c r="AK927" s="25"/>
      <c r="AL927" s="25"/>
      <c r="AM927" s="25"/>
      <c r="AN927" s="25"/>
      <c r="AO927" s="25"/>
      <c r="AP927" s="25"/>
      <c r="AQ927" s="25"/>
      <c r="AR927" s="25"/>
      <c r="AS927" s="25"/>
      <c r="AT927" s="25"/>
      <c r="AU927" s="25"/>
      <c r="AV927" s="25"/>
      <c r="AW927" s="25"/>
      <c r="AX927" s="25"/>
      <c r="AY927" s="25"/>
      <c r="AZ927" s="25"/>
      <c r="BA927" s="25"/>
      <c r="BB927" s="25"/>
      <c r="BC927" s="25"/>
      <c r="BD927" s="25"/>
      <c r="BE927" s="25"/>
      <c r="BF927" s="25"/>
      <c r="BG927" s="25"/>
      <c r="BH927" s="25"/>
      <c r="BI927" s="25"/>
      <c r="BJ927" s="25"/>
      <c r="BK927" s="25"/>
      <c r="BL927" s="25"/>
      <c r="BM927" s="25"/>
      <c r="BN927" s="25"/>
      <c r="BO927" s="25"/>
      <c r="BP927" s="25"/>
      <c r="BQ927" s="25"/>
      <c r="BR927" s="25"/>
      <c r="BS927" s="25"/>
      <c r="BT927" s="25"/>
      <c r="BU927" s="25"/>
      <c r="BV927" s="25"/>
      <c r="BW927" s="25"/>
      <c r="BX927" s="25"/>
      <c r="BY927" s="25"/>
      <c r="BZ927" s="25"/>
      <c r="CA927" s="25"/>
      <c r="CB927" s="25"/>
      <c r="CC927" s="25"/>
      <c r="CD927" s="25"/>
      <c r="CE927" s="25"/>
      <c r="CF927" s="25"/>
      <c r="CG927" s="25"/>
      <c r="CH927" s="25"/>
      <c r="CI927" s="25"/>
    </row>
    <row r="928" spans="1:87" ht="14">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5"/>
      <c r="AE928" s="25"/>
      <c r="AF928" s="25"/>
      <c r="AG928" s="25"/>
      <c r="AH928" s="25"/>
      <c r="AI928" s="25"/>
      <c r="AJ928" s="25"/>
      <c r="AK928" s="25"/>
      <c r="AL928" s="25"/>
      <c r="AM928" s="25"/>
      <c r="AN928" s="25"/>
      <c r="AO928" s="25"/>
      <c r="AP928" s="25"/>
      <c r="AQ928" s="25"/>
      <c r="AR928" s="25"/>
      <c r="AS928" s="25"/>
      <c r="AT928" s="25"/>
      <c r="AU928" s="25"/>
      <c r="AV928" s="25"/>
      <c r="AW928" s="25"/>
      <c r="AX928" s="25"/>
      <c r="AY928" s="25"/>
      <c r="AZ928" s="25"/>
      <c r="BA928" s="25"/>
      <c r="BB928" s="25"/>
      <c r="BC928" s="25"/>
      <c r="BD928" s="25"/>
      <c r="BE928" s="25"/>
      <c r="BF928" s="25"/>
      <c r="BG928" s="25"/>
      <c r="BH928" s="25"/>
      <c r="BI928" s="25"/>
      <c r="BJ928" s="25"/>
      <c r="BK928" s="25"/>
      <c r="BL928" s="25"/>
      <c r="BM928" s="25"/>
      <c r="BN928" s="25"/>
      <c r="BO928" s="25"/>
      <c r="BP928" s="25"/>
      <c r="BQ928" s="25"/>
      <c r="BR928" s="25"/>
      <c r="BS928" s="25"/>
      <c r="BT928" s="25"/>
      <c r="BU928" s="25"/>
      <c r="BV928" s="25"/>
      <c r="BW928" s="25"/>
      <c r="BX928" s="25"/>
      <c r="BY928" s="25"/>
      <c r="BZ928" s="25"/>
      <c r="CA928" s="25"/>
      <c r="CB928" s="25"/>
      <c r="CC928" s="25"/>
      <c r="CD928" s="25"/>
      <c r="CE928" s="25"/>
      <c r="CF928" s="25"/>
      <c r="CG928" s="25"/>
      <c r="CH928" s="25"/>
      <c r="CI928" s="25"/>
    </row>
    <row r="929" spans="1:87" ht="14">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c r="AE929" s="25"/>
      <c r="AF929" s="25"/>
      <c r="AG929" s="25"/>
      <c r="AH929" s="25"/>
      <c r="AI929" s="25"/>
      <c r="AJ929" s="25"/>
      <c r="AK929" s="25"/>
      <c r="AL929" s="25"/>
      <c r="AM929" s="25"/>
      <c r="AN929" s="25"/>
      <c r="AO929" s="25"/>
      <c r="AP929" s="25"/>
      <c r="AQ929" s="25"/>
      <c r="AR929" s="25"/>
      <c r="AS929" s="25"/>
      <c r="AT929" s="25"/>
      <c r="AU929" s="25"/>
      <c r="AV929" s="25"/>
      <c r="AW929" s="25"/>
      <c r="AX929" s="25"/>
      <c r="AY929" s="25"/>
      <c r="AZ929" s="25"/>
      <c r="BA929" s="25"/>
      <c r="BB929" s="25"/>
      <c r="BC929" s="25"/>
      <c r="BD929" s="25"/>
      <c r="BE929" s="25"/>
      <c r="BF929" s="25"/>
      <c r="BG929" s="25"/>
      <c r="BH929" s="25"/>
      <c r="BI929" s="25"/>
      <c r="BJ929" s="25"/>
      <c r="BK929" s="25"/>
      <c r="BL929" s="25"/>
      <c r="BM929" s="25"/>
      <c r="BN929" s="25"/>
      <c r="BO929" s="25"/>
      <c r="BP929" s="25"/>
      <c r="BQ929" s="25"/>
      <c r="BR929" s="25"/>
      <c r="BS929" s="25"/>
      <c r="BT929" s="25"/>
      <c r="BU929" s="25"/>
      <c r="BV929" s="25"/>
      <c r="BW929" s="25"/>
      <c r="BX929" s="25"/>
      <c r="BY929" s="25"/>
      <c r="BZ929" s="25"/>
      <c r="CA929" s="25"/>
      <c r="CB929" s="25"/>
      <c r="CC929" s="25"/>
      <c r="CD929" s="25"/>
      <c r="CE929" s="25"/>
      <c r="CF929" s="25"/>
      <c r="CG929" s="25"/>
      <c r="CH929" s="25"/>
      <c r="CI929" s="25"/>
    </row>
    <row r="930" spans="1:87" ht="14">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5"/>
      <c r="AE930" s="25"/>
      <c r="AF930" s="25"/>
      <c r="AG930" s="25"/>
      <c r="AH930" s="25"/>
      <c r="AI930" s="25"/>
      <c r="AJ930" s="25"/>
      <c r="AK930" s="25"/>
      <c r="AL930" s="25"/>
      <c r="AM930" s="25"/>
      <c r="AN930" s="25"/>
      <c r="AO930" s="25"/>
      <c r="AP930" s="25"/>
      <c r="AQ930" s="25"/>
      <c r="AR930" s="25"/>
      <c r="AS930" s="25"/>
      <c r="AT930" s="25"/>
      <c r="AU930" s="25"/>
      <c r="AV930" s="25"/>
      <c r="AW930" s="25"/>
      <c r="AX930" s="25"/>
      <c r="AY930" s="25"/>
      <c r="AZ930" s="25"/>
      <c r="BA930" s="25"/>
      <c r="BB930" s="25"/>
      <c r="BC930" s="25"/>
      <c r="BD930" s="25"/>
      <c r="BE930" s="25"/>
      <c r="BF930" s="25"/>
      <c r="BG930" s="25"/>
      <c r="BH930" s="25"/>
      <c r="BI930" s="25"/>
      <c r="BJ930" s="25"/>
      <c r="BK930" s="25"/>
      <c r="BL930" s="25"/>
      <c r="BM930" s="25"/>
      <c r="BN930" s="25"/>
      <c r="BO930" s="25"/>
      <c r="BP930" s="25"/>
      <c r="BQ930" s="25"/>
      <c r="BR930" s="25"/>
      <c r="BS930" s="25"/>
      <c r="BT930" s="25"/>
      <c r="BU930" s="25"/>
      <c r="BV930" s="25"/>
      <c r="BW930" s="25"/>
      <c r="BX930" s="25"/>
      <c r="BY930" s="25"/>
      <c r="BZ930" s="25"/>
      <c r="CA930" s="25"/>
      <c r="CB930" s="25"/>
      <c r="CC930" s="25"/>
      <c r="CD930" s="25"/>
      <c r="CE930" s="25"/>
      <c r="CF930" s="25"/>
      <c r="CG930" s="25"/>
      <c r="CH930" s="25"/>
      <c r="CI930" s="25"/>
    </row>
    <row r="931" spans="1:87" ht="14">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c r="AE931" s="25"/>
      <c r="AF931" s="25"/>
      <c r="AG931" s="25"/>
      <c r="AH931" s="25"/>
      <c r="AI931" s="25"/>
      <c r="AJ931" s="25"/>
      <c r="AK931" s="25"/>
      <c r="AL931" s="25"/>
      <c r="AM931" s="25"/>
      <c r="AN931" s="25"/>
      <c r="AO931" s="25"/>
      <c r="AP931" s="25"/>
      <c r="AQ931" s="25"/>
      <c r="AR931" s="25"/>
      <c r="AS931" s="25"/>
      <c r="AT931" s="25"/>
      <c r="AU931" s="25"/>
      <c r="AV931" s="25"/>
      <c r="AW931" s="25"/>
      <c r="AX931" s="25"/>
      <c r="AY931" s="25"/>
      <c r="AZ931" s="25"/>
      <c r="BA931" s="25"/>
      <c r="BB931" s="25"/>
      <c r="BC931" s="25"/>
      <c r="BD931" s="25"/>
      <c r="BE931" s="25"/>
      <c r="BF931" s="25"/>
      <c r="BG931" s="25"/>
      <c r="BH931" s="25"/>
      <c r="BI931" s="25"/>
      <c r="BJ931" s="25"/>
      <c r="BK931" s="25"/>
      <c r="BL931" s="25"/>
      <c r="BM931" s="25"/>
      <c r="BN931" s="25"/>
      <c r="BO931" s="25"/>
      <c r="BP931" s="25"/>
      <c r="BQ931" s="25"/>
      <c r="BR931" s="25"/>
      <c r="BS931" s="25"/>
      <c r="BT931" s="25"/>
      <c r="BU931" s="25"/>
      <c r="BV931" s="25"/>
      <c r="BW931" s="25"/>
      <c r="BX931" s="25"/>
      <c r="BY931" s="25"/>
      <c r="BZ931" s="25"/>
      <c r="CA931" s="25"/>
      <c r="CB931" s="25"/>
      <c r="CC931" s="25"/>
      <c r="CD931" s="25"/>
      <c r="CE931" s="25"/>
      <c r="CF931" s="25"/>
      <c r="CG931" s="25"/>
      <c r="CH931" s="25"/>
      <c r="CI931" s="25"/>
    </row>
    <row r="932" spans="1:87" ht="14">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c r="AE932" s="25"/>
      <c r="AF932" s="25"/>
      <c r="AG932" s="25"/>
      <c r="AH932" s="25"/>
      <c r="AI932" s="25"/>
      <c r="AJ932" s="25"/>
      <c r="AK932" s="25"/>
      <c r="AL932" s="25"/>
      <c r="AM932" s="25"/>
      <c r="AN932" s="25"/>
      <c r="AO932" s="25"/>
      <c r="AP932" s="25"/>
      <c r="AQ932" s="25"/>
      <c r="AR932" s="25"/>
      <c r="AS932" s="25"/>
      <c r="AT932" s="25"/>
      <c r="AU932" s="25"/>
      <c r="AV932" s="25"/>
      <c r="AW932" s="25"/>
      <c r="AX932" s="25"/>
      <c r="AY932" s="25"/>
      <c r="AZ932" s="25"/>
      <c r="BA932" s="25"/>
      <c r="BB932" s="25"/>
      <c r="BC932" s="25"/>
      <c r="BD932" s="25"/>
      <c r="BE932" s="25"/>
      <c r="BF932" s="25"/>
      <c r="BG932" s="25"/>
      <c r="BH932" s="25"/>
      <c r="BI932" s="25"/>
      <c r="BJ932" s="25"/>
      <c r="BK932" s="25"/>
      <c r="BL932" s="25"/>
      <c r="BM932" s="25"/>
      <c r="BN932" s="25"/>
      <c r="BO932" s="25"/>
      <c r="BP932" s="25"/>
      <c r="BQ932" s="25"/>
      <c r="BR932" s="25"/>
      <c r="BS932" s="25"/>
      <c r="BT932" s="25"/>
      <c r="BU932" s="25"/>
      <c r="BV932" s="25"/>
      <c r="BW932" s="25"/>
      <c r="BX932" s="25"/>
      <c r="BY932" s="25"/>
      <c r="BZ932" s="25"/>
      <c r="CA932" s="25"/>
      <c r="CB932" s="25"/>
      <c r="CC932" s="25"/>
      <c r="CD932" s="25"/>
      <c r="CE932" s="25"/>
      <c r="CF932" s="25"/>
      <c r="CG932" s="25"/>
      <c r="CH932" s="25"/>
      <c r="CI932" s="25"/>
    </row>
    <row r="933" spans="1:87" ht="14">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c r="AE933" s="25"/>
      <c r="AF933" s="25"/>
      <c r="AG933" s="25"/>
      <c r="AH933" s="25"/>
      <c r="AI933" s="25"/>
      <c r="AJ933" s="25"/>
      <c r="AK933" s="25"/>
      <c r="AL933" s="25"/>
      <c r="AM933" s="25"/>
      <c r="AN933" s="25"/>
      <c r="AO933" s="25"/>
      <c r="AP933" s="25"/>
      <c r="AQ933" s="25"/>
      <c r="AR933" s="25"/>
      <c r="AS933" s="25"/>
      <c r="AT933" s="25"/>
      <c r="AU933" s="25"/>
      <c r="AV933" s="25"/>
      <c r="AW933" s="25"/>
      <c r="AX933" s="25"/>
      <c r="AY933" s="25"/>
      <c r="AZ933" s="25"/>
      <c r="BA933" s="25"/>
      <c r="BB933" s="25"/>
      <c r="BC933" s="25"/>
      <c r="BD933" s="25"/>
      <c r="BE933" s="25"/>
      <c r="BF933" s="25"/>
      <c r="BG933" s="25"/>
      <c r="BH933" s="25"/>
      <c r="BI933" s="25"/>
      <c r="BJ933" s="25"/>
      <c r="BK933" s="25"/>
      <c r="BL933" s="25"/>
      <c r="BM933" s="25"/>
      <c r="BN933" s="25"/>
      <c r="BO933" s="25"/>
      <c r="BP933" s="25"/>
      <c r="BQ933" s="25"/>
      <c r="BR933" s="25"/>
      <c r="BS933" s="25"/>
      <c r="BT933" s="25"/>
      <c r="BU933" s="25"/>
      <c r="BV933" s="25"/>
      <c r="BW933" s="25"/>
      <c r="BX933" s="25"/>
      <c r="BY933" s="25"/>
      <c r="BZ933" s="25"/>
      <c r="CA933" s="25"/>
      <c r="CB933" s="25"/>
      <c r="CC933" s="25"/>
      <c r="CD933" s="25"/>
      <c r="CE933" s="25"/>
      <c r="CF933" s="25"/>
      <c r="CG933" s="25"/>
      <c r="CH933" s="25"/>
      <c r="CI933" s="25"/>
    </row>
    <row r="934" spans="1:87" ht="1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5"/>
      <c r="AE934" s="25"/>
      <c r="AF934" s="25"/>
      <c r="AG934" s="25"/>
      <c r="AH934" s="25"/>
      <c r="AI934" s="25"/>
      <c r="AJ934" s="25"/>
      <c r="AK934" s="25"/>
      <c r="AL934" s="25"/>
      <c r="AM934" s="25"/>
      <c r="AN934" s="25"/>
      <c r="AO934" s="25"/>
      <c r="AP934" s="25"/>
      <c r="AQ934" s="25"/>
      <c r="AR934" s="25"/>
      <c r="AS934" s="25"/>
      <c r="AT934" s="25"/>
      <c r="AU934" s="25"/>
      <c r="AV934" s="25"/>
      <c r="AW934" s="25"/>
      <c r="AX934" s="25"/>
      <c r="AY934" s="25"/>
      <c r="AZ934" s="25"/>
      <c r="BA934" s="25"/>
      <c r="BB934" s="25"/>
      <c r="BC934" s="25"/>
      <c r="BD934" s="25"/>
      <c r="BE934" s="25"/>
      <c r="BF934" s="25"/>
      <c r="BG934" s="25"/>
      <c r="BH934" s="25"/>
      <c r="BI934" s="25"/>
      <c r="BJ934" s="25"/>
      <c r="BK934" s="25"/>
      <c r="BL934" s="25"/>
      <c r="BM934" s="25"/>
      <c r="BN934" s="25"/>
      <c r="BO934" s="25"/>
      <c r="BP934" s="25"/>
      <c r="BQ934" s="25"/>
      <c r="BR934" s="25"/>
      <c r="BS934" s="25"/>
      <c r="BT934" s="25"/>
      <c r="BU934" s="25"/>
      <c r="BV934" s="25"/>
      <c r="BW934" s="25"/>
      <c r="BX934" s="25"/>
      <c r="BY934" s="25"/>
      <c r="BZ934" s="25"/>
      <c r="CA934" s="25"/>
      <c r="CB934" s="25"/>
      <c r="CC934" s="25"/>
      <c r="CD934" s="25"/>
      <c r="CE934" s="25"/>
      <c r="CF934" s="25"/>
      <c r="CG934" s="25"/>
      <c r="CH934" s="25"/>
      <c r="CI934" s="25"/>
    </row>
    <row r="935" spans="1:87" ht="14">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c r="AE935" s="25"/>
      <c r="AF935" s="25"/>
      <c r="AG935" s="25"/>
      <c r="AH935" s="25"/>
      <c r="AI935" s="25"/>
      <c r="AJ935" s="25"/>
      <c r="AK935" s="25"/>
      <c r="AL935" s="25"/>
      <c r="AM935" s="25"/>
      <c r="AN935" s="25"/>
      <c r="AO935" s="25"/>
      <c r="AP935" s="25"/>
      <c r="AQ935" s="25"/>
      <c r="AR935" s="25"/>
      <c r="AS935" s="25"/>
      <c r="AT935" s="25"/>
      <c r="AU935" s="25"/>
      <c r="AV935" s="25"/>
      <c r="AW935" s="25"/>
      <c r="AX935" s="25"/>
      <c r="AY935" s="25"/>
      <c r="AZ935" s="25"/>
      <c r="BA935" s="25"/>
      <c r="BB935" s="25"/>
      <c r="BC935" s="25"/>
      <c r="BD935" s="25"/>
      <c r="BE935" s="25"/>
      <c r="BF935" s="25"/>
      <c r="BG935" s="25"/>
      <c r="BH935" s="25"/>
      <c r="BI935" s="25"/>
      <c r="BJ935" s="25"/>
      <c r="BK935" s="25"/>
      <c r="BL935" s="25"/>
      <c r="BM935" s="25"/>
      <c r="BN935" s="25"/>
      <c r="BO935" s="25"/>
      <c r="BP935" s="25"/>
      <c r="BQ935" s="25"/>
      <c r="BR935" s="25"/>
      <c r="BS935" s="25"/>
      <c r="BT935" s="25"/>
      <c r="BU935" s="25"/>
      <c r="BV935" s="25"/>
      <c r="BW935" s="25"/>
      <c r="BX935" s="25"/>
      <c r="BY935" s="25"/>
      <c r="BZ935" s="25"/>
      <c r="CA935" s="25"/>
      <c r="CB935" s="25"/>
      <c r="CC935" s="25"/>
      <c r="CD935" s="25"/>
      <c r="CE935" s="25"/>
      <c r="CF935" s="25"/>
      <c r="CG935" s="25"/>
      <c r="CH935" s="25"/>
      <c r="CI935" s="25"/>
    </row>
    <row r="936" spans="1:87" ht="14">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5"/>
      <c r="AE936" s="25"/>
      <c r="AF936" s="25"/>
      <c r="AG936" s="25"/>
      <c r="AH936" s="25"/>
      <c r="AI936" s="25"/>
      <c r="AJ936" s="25"/>
      <c r="AK936" s="25"/>
      <c r="AL936" s="25"/>
      <c r="AM936" s="25"/>
      <c r="AN936" s="25"/>
      <c r="AO936" s="25"/>
      <c r="AP936" s="25"/>
      <c r="AQ936" s="25"/>
      <c r="AR936" s="25"/>
      <c r="AS936" s="25"/>
      <c r="AT936" s="25"/>
      <c r="AU936" s="25"/>
      <c r="AV936" s="25"/>
      <c r="AW936" s="25"/>
      <c r="AX936" s="25"/>
      <c r="AY936" s="25"/>
      <c r="AZ936" s="25"/>
      <c r="BA936" s="25"/>
      <c r="BB936" s="25"/>
      <c r="BC936" s="25"/>
      <c r="BD936" s="25"/>
      <c r="BE936" s="25"/>
      <c r="BF936" s="25"/>
      <c r="BG936" s="25"/>
      <c r="BH936" s="25"/>
      <c r="BI936" s="25"/>
      <c r="BJ936" s="25"/>
      <c r="BK936" s="25"/>
      <c r="BL936" s="25"/>
      <c r="BM936" s="25"/>
      <c r="BN936" s="25"/>
      <c r="BO936" s="25"/>
      <c r="BP936" s="25"/>
      <c r="BQ936" s="25"/>
      <c r="BR936" s="25"/>
      <c r="BS936" s="25"/>
      <c r="BT936" s="25"/>
      <c r="BU936" s="25"/>
      <c r="BV936" s="25"/>
      <c r="BW936" s="25"/>
      <c r="BX936" s="25"/>
      <c r="BY936" s="25"/>
      <c r="BZ936" s="25"/>
      <c r="CA936" s="25"/>
      <c r="CB936" s="25"/>
      <c r="CC936" s="25"/>
      <c r="CD936" s="25"/>
      <c r="CE936" s="25"/>
      <c r="CF936" s="25"/>
      <c r="CG936" s="25"/>
      <c r="CH936" s="25"/>
      <c r="CI936" s="25"/>
    </row>
    <row r="937" spans="1:87" ht="14">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c r="AE937" s="25"/>
      <c r="AF937" s="25"/>
      <c r="AG937" s="25"/>
      <c r="AH937" s="25"/>
      <c r="AI937" s="25"/>
      <c r="AJ937" s="25"/>
      <c r="AK937" s="25"/>
      <c r="AL937" s="25"/>
      <c r="AM937" s="25"/>
      <c r="AN937" s="25"/>
      <c r="AO937" s="25"/>
      <c r="AP937" s="25"/>
      <c r="AQ937" s="25"/>
      <c r="AR937" s="25"/>
      <c r="AS937" s="25"/>
      <c r="AT937" s="25"/>
      <c r="AU937" s="25"/>
      <c r="AV937" s="25"/>
      <c r="AW937" s="25"/>
      <c r="AX937" s="25"/>
      <c r="AY937" s="25"/>
      <c r="AZ937" s="25"/>
      <c r="BA937" s="25"/>
      <c r="BB937" s="25"/>
      <c r="BC937" s="25"/>
      <c r="BD937" s="25"/>
      <c r="BE937" s="25"/>
      <c r="BF937" s="25"/>
      <c r="BG937" s="25"/>
      <c r="BH937" s="25"/>
      <c r="BI937" s="25"/>
      <c r="BJ937" s="25"/>
      <c r="BK937" s="25"/>
      <c r="BL937" s="25"/>
      <c r="BM937" s="25"/>
      <c r="BN937" s="25"/>
      <c r="BO937" s="25"/>
      <c r="BP937" s="25"/>
      <c r="BQ937" s="25"/>
      <c r="BR937" s="25"/>
      <c r="BS937" s="25"/>
      <c r="BT937" s="25"/>
      <c r="BU937" s="25"/>
      <c r="BV937" s="25"/>
      <c r="BW937" s="25"/>
      <c r="BX937" s="25"/>
      <c r="BY937" s="25"/>
      <c r="BZ937" s="25"/>
      <c r="CA937" s="25"/>
      <c r="CB937" s="25"/>
      <c r="CC937" s="25"/>
      <c r="CD937" s="25"/>
      <c r="CE937" s="25"/>
      <c r="CF937" s="25"/>
      <c r="CG937" s="25"/>
      <c r="CH937" s="25"/>
      <c r="CI937" s="25"/>
    </row>
    <row r="938" spans="1:87" ht="14">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c r="AE938" s="25"/>
      <c r="AF938" s="25"/>
      <c r="AG938" s="25"/>
      <c r="AH938" s="25"/>
      <c r="AI938" s="25"/>
      <c r="AJ938" s="25"/>
      <c r="AK938" s="25"/>
      <c r="AL938" s="25"/>
      <c r="AM938" s="25"/>
      <c r="AN938" s="25"/>
      <c r="AO938" s="25"/>
      <c r="AP938" s="25"/>
      <c r="AQ938" s="25"/>
      <c r="AR938" s="25"/>
      <c r="AS938" s="25"/>
      <c r="AT938" s="25"/>
      <c r="AU938" s="25"/>
      <c r="AV938" s="25"/>
      <c r="AW938" s="25"/>
      <c r="AX938" s="25"/>
      <c r="AY938" s="25"/>
      <c r="AZ938" s="25"/>
      <c r="BA938" s="25"/>
      <c r="BB938" s="25"/>
      <c r="BC938" s="25"/>
      <c r="BD938" s="25"/>
      <c r="BE938" s="25"/>
      <c r="BF938" s="25"/>
      <c r="BG938" s="25"/>
      <c r="BH938" s="25"/>
      <c r="BI938" s="25"/>
      <c r="BJ938" s="25"/>
      <c r="BK938" s="25"/>
      <c r="BL938" s="25"/>
      <c r="BM938" s="25"/>
      <c r="BN938" s="25"/>
      <c r="BO938" s="25"/>
      <c r="BP938" s="25"/>
      <c r="BQ938" s="25"/>
      <c r="BR938" s="25"/>
      <c r="BS938" s="25"/>
      <c r="BT938" s="25"/>
      <c r="BU938" s="25"/>
      <c r="BV938" s="25"/>
      <c r="BW938" s="25"/>
      <c r="BX938" s="25"/>
      <c r="BY938" s="25"/>
      <c r="BZ938" s="25"/>
      <c r="CA938" s="25"/>
      <c r="CB938" s="25"/>
      <c r="CC938" s="25"/>
      <c r="CD938" s="25"/>
      <c r="CE938" s="25"/>
      <c r="CF938" s="25"/>
      <c r="CG938" s="25"/>
      <c r="CH938" s="25"/>
      <c r="CI938" s="25"/>
    </row>
    <row r="939" spans="1:87" ht="14">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c r="AE939" s="25"/>
      <c r="AF939" s="25"/>
      <c r="AG939" s="25"/>
      <c r="AH939" s="25"/>
      <c r="AI939" s="25"/>
      <c r="AJ939" s="25"/>
      <c r="AK939" s="25"/>
      <c r="AL939" s="25"/>
      <c r="AM939" s="25"/>
      <c r="AN939" s="25"/>
      <c r="AO939" s="25"/>
      <c r="AP939" s="25"/>
      <c r="AQ939" s="25"/>
      <c r="AR939" s="25"/>
      <c r="AS939" s="25"/>
      <c r="AT939" s="25"/>
      <c r="AU939" s="25"/>
      <c r="AV939" s="25"/>
      <c r="AW939" s="25"/>
      <c r="AX939" s="25"/>
      <c r="AY939" s="25"/>
      <c r="AZ939" s="25"/>
      <c r="BA939" s="25"/>
      <c r="BB939" s="25"/>
      <c r="BC939" s="25"/>
      <c r="BD939" s="25"/>
      <c r="BE939" s="25"/>
      <c r="BF939" s="25"/>
      <c r="BG939" s="25"/>
      <c r="BH939" s="25"/>
      <c r="BI939" s="25"/>
      <c r="BJ939" s="25"/>
      <c r="BK939" s="25"/>
      <c r="BL939" s="25"/>
      <c r="BM939" s="25"/>
      <c r="BN939" s="25"/>
      <c r="BO939" s="25"/>
      <c r="BP939" s="25"/>
      <c r="BQ939" s="25"/>
      <c r="BR939" s="25"/>
      <c r="BS939" s="25"/>
      <c r="BT939" s="25"/>
      <c r="BU939" s="25"/>
      <c r="BV939" s="25"/>
      <c r="BW939" s="25"/>
      <c r="BX939" s="25"/>
      <c r="BY939" s="25"/>
      <c r="BZ939" s="25"/>
      <c r="CA939" s="25"/>
      <c r="CB939" s="25"/>
      <c r="CC939" s="25"/>
      <c r="CD939" s="25"/>
      <c r="CE939" s="25"/>
      <c r="CF939" s="25"/>
      <c r="CG939" s="25"/>
      <c r="CH939" s="25"/>
      <c r="CI939" s="25"/>
    </row>
    <row r="940" spans="1:87" ht="14">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c r="AE940" s="25"/>
      <c r="AF940" s="25"/>
      <c r="AG940" s="25"/>
      <c r="AH940" s="25"/>
      <c r="AI940" s="25"/>
      <c r="AJ940" s="25"/>
      <c r="AK940" s="25"/>
      <c r="AL940" s="25"/>
      <c r="AM940" s="25"/>
      <c r="AN940" s="25"/>
      <c r="AO940" s="25"/>
      <c r="AP940" s="25"/>
      <c r="AQ940" s="25"/>
      <c r="AR940" s="25"/>
      <c r="AS940" s="25"/>
      <c r="AT940" s="25"/>
      <c r="AU940" s="25"/>
      <c r="AV940" s="25"/>
      <c r="AW940" s="25"/>
      <c r="AX940" s="25"/>
      <c r="AY940" s="25"/>
      <c r="AZ940" s="25"/>
      <c r="BA940" s="25"/>
      <c r="BB940" s="25"/>
      <c r="BC940" s="25"/>
      <c r="BD940" s="25"/>
      <c r="BE940" s="25"/>
      <c r="BF940" s="25"/>
      <c r="BG940" s="25"/>
      <c r="BH940" s="25"/>
      <c r="BI940" s="25"/>
      <c r="BJ940" s="25"/>
      <c r="BK940" s="25"/>
      <c r="BL940" s="25"/>
      <c r="BM940" s="25"/>
      <c r="BN940" s="25"/>
      <c r="BO940" s="25"/>
      <c r="BP940" s="25"/>
      <c r="BQ940" s="25"/>
      <c r="BR940" s="25"/>
      <c r="BS940" s="25"/>
      <c r="BT940" s="25"/>
      <c r="BU940" s="25"/>
      <c r="BV940" s="25"/>
      <c r="BW940" s="25"/>
      <c r="BX940" s="25"/>
      <c r="BY940" s="25"/>
      <c r="BZ940" s="25"/>
      <c r="CA940" s="25"/>
      <c r="CB940" s="25"/>
      <c r="CC940" s="25"/>
      <c r="CD940" s="25"/>
      <c r="CE940" s="25"/>
      <c r="CF940" s="25"/>
      <c r="CG940" s="25"/>
      <c r="CH940" s="25"/>
      <c r="CI940" s="25"/>
    </row>
    <row r="941" spans="1:87" ht="14">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c r="AE941" s="25"/>
      <c r="AF941" s="25"/>
      <c r="AG941" s="25"/>
      <c r="AH941" s="25"/>
      <c r="AI941" s="25"/>
      <c r="AJ941" s="25"/>
      <c r="AK941" s="25"/>
      <c r="AL941" s="25"/>
      <c r="AM941" s="25"/>
      <c r="AN941" s="25"/>
      <c r="AO941" s="25"/>
      <c r="AP941" s="25"/>
      <c r="AQ941" s="25"/>
      <c r="AR941" s="25"/>
      <c r="AS941" s="25"/>
      <c r="AT941" s="25"/>
      <c r="AU941" s="25"/>
      <c r="AV941" s="25"/>
      <c r="AW941" s="25"/>
      <c r="AX941" s="25"/>
      <c r="AY941" s="25"/>
      <c r="AZ941" s="25"/>
      <c r="BA941" s="25"/>
      <c r="BB941" s="25"/>
      <c r="BC941" s="25"/>
      <c r="BD941" s="25"/>
      <c r="BE941" s="25"/>
      <c r="BF941" s="25"/>
      <c r="BG941" s="25"/>
      <c r="BH941" s="25"/>
      <c r="BI941" s="25"/>
      <c r="BJ941" s="25"/>
      <c r="BK941" s="25"/>
      <c r="BL941" s="25"/>
      <c r="BM941" s="25"/>
      <c r="BN941" s="25"/>
      <c r="BO941" s="25"/>
      <c r="BP941" s="25"/>
      <c r="BQ941" s="25"/>
      <c r="BR941" s="25"/>
      <c r="BS941" s="25"/>
      <c r="BT941" s="25"/>
      <c r="BU941" s="25"/>
      <c r="BV941" s="25"/>
      <c r="BW941" s="25"/>
      <c r="BX941" s="25"/>
      <c r="BY941" s="25"/>
      <c r="BZ941" s="25"/>
      <c r="CA941" s="25"/>
      <c r="CB941" s="25"/>
      <c r="CC941" s="25"/>
      <c r="CD941" s="25"/>
      <c r="CE941" s="25"/>
      <c r="CF941" s="25"/>
      <c r="CG941" s="25"/>
      <c r="CH941" s="25"/>
      <c r="CI941" s="25"/>
    </row>
    <row r="942" spans="1:87" ht="14">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5"/>
      <c r="AE942" s="25"/>
      <c r="AF942" s="25"/>
      <c r="AG942" s="25"/>
      <c r="AH942" s="25"/>
      <c r="AI942" s="25"/>
      <c r="AJ942" s="25"/>
      <c r="AK942" s="25"/>
      <c r="AL942" s="25"/>
      <c r="AM942" s="25"/>
      <c r="AN942" s="25"/>
      <c r="AO942" s="25"/>
      <c r="AP942" s="25"/>
      <c r="AQ942" s="25"/>
      <c r="AR942" s="25"/>
      <c r="AS942" s="25"/>
      <c r="AT942" s="25"/>
      <c r="AU942" s="25"/>
      <c r="AV942" s="25"/>
      <c r="AW942" s="25"/>
      <c r="AX942" s="25"/>
      <c r="AY942" s="25"/>
      <c r="AZ942" s="25"/>
      <c r="BA942" s="25"/>
      <c r="BB942" s="25"/>
      <c r="BC942" s="25"/>
      <c r="BD942" s="25"/>
      <c r="BE942" s="25"/>
      <c r="BF942" s="25"/>
      <c r="BG942" s="25"/>
      <c r="BH942" s="25"/>
      <c r="BI942" s="25"/>
      <c r="BJ942" s="25"/>
      <c r="BK942" s="25"/>
      <c r="BL942" s="25"/>
      <c r="BM942" s="25"/>
      <c r="BN942" s="25"/>
      <c r="BO942" s="25"/>
      <c r="BP942" s="25"/>
      <c r="BQ942" s="25"/>
      <c r="BR942" s="25"/>
      <c r="BS942" s="25"/>
      <c r="BT942" s="25"/>
      <c r="BU942" s="25"/>
      <c r="BV942" s="25"/>
      <c r="BW942" s="25"/>
      <c r="BX942" s="25"/>
      <c r="BY942" s="25"/>
      <c r="BZ942" s="25"/>
      <c r="CA942" s="25"/>
      <c r="CB942" s="25"/>
      <c r="CC942" s="25"/>
      <c r="CD942" s="25"/>
      <c r="CE942" s="25"/>
      <c r="CF942" s="25"/>
      <c r="CG942" s="25"/>
      <c r="CH942" s="25"/>
      <c r="CI942" s="25"/>
    </row>
    <row r="943" spans="1:87" ht="14">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c r="AE943" s="25"/>
      <c r="AF943" s="25"/>
      <c r="AG943" s="25"/>
      <c r="AH943" s="25"/>
      <c r="AI943" s="25"/>
      <c r="AJ943" s="25"/>
      <c r="AK943" s="25"/>
      <c r="AL943" s="25"/>
      <c r="AM943" s="25"/>
      <c r="AN943" s="25"/>
      <c r="AO943" s="25"/>
      <c r="AP943" s="25"/>
      <c r="AQ943" s="25"/>
      <c r="AR943" s="25"/>
      <c r="AS943" s="25"/>
      <c r="AT943" s="25"/>
      <c r="AU943" s="25"/>
      <c r="AV943" s="25"/>
      <c r="AW943" s="25"/>
      <c r="AX943" s="25"/>
      <c r="AY943" s="25"/>
      <c r="AZ943" s="25"/>
      <c r="BA943" s="25"/>
      <c r="BB943" s="25"/>
      <c r="BC943" s="25"/>
      <c r="BD943" s="25"/>
      <c r="BE943" s="25"/>
      <c r="BF943" s="25"/>
      <c r="BG943" s="25"/>
      <c r="BH943" s="25"/>
      <c r="BI943" s="25"/>
      <c r="BJ943" s="25"/>
      <c r="BK943" s="25"/>
      <c r="BL943" s="25"/>
      <c r="BM943" s="25"/>
      <c r="BN943" s="25"/>
      <c r="BO943" s="25"/>
      <c r="BP943" s="25"/>
      <c r="BQ943" s="25"/>
      <c r="BR943" s="25"/>
      <c r="BS943" s="25"/>
      <c r="BT943" s="25"/>
      <c r="BU943" s="25"/>
      <c r="BV943" s="25"/>
      <c r="BW943" s="25"/>
      <c r="BX943" s="25"/>
      <c r="BY943" s="25"/>
      <c r="BZ943" s="25"/>
      <c r="CA943" s="25"/>
      <c r="CB943" s="25"/>
      <c r="CC943" s="25"/>
      <c r="CD943" s="25"/>
      <c r="CE943" s="25"/>
      <c r="CF943" s="25"/>
      <c r="CG943" s="25"/>
      <c r="CH943" s="25"/>
      <c r="CI943" s="25"/>
    </row>
    <row r="944" spans="1:87" ht="1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c r="AE944" s="25"/>
      <c r="AF944" s="25"/>
      <c r="AG944" s="25"/>
      <c r="AH944" s="25"/>
      <c r="AI944" s="25"/>
      <c r="AJ944" s="25"/>
      <c r="AK944" s="25"/>
      <c r="AL944" s="25"/>
      <c r="AM944" s="25"/>
      <c r="AN944" s="25"/>
      <c r="AO944" s="25"/>
      <c r="AP944" s="25"/>
      <c r="AQ944" s="25"/>
      <c r="AR944" s="25"/>
      <c r="AS944" s="25"/>
      <c r="AT944" s="25"/>
      <c r="AU944" s="25"/>
      <c r="AV944" s="25"/>
      <c r="AW944" s="25"/>
      <c r="AX944" s="25"/>
      <c r="AY944" s="25"/>
      <c r="AZ944" s="25"/>
      <c r="BA944" s="25"/>
      <c r="BB944" s="25"/>
      <c r="BC944" s="25"/>
      <c r="BD944" s="25"/>
      <c r="BE944" s="25"/>
      <c r="BF944" s="25"/>
      <c r="BG944" s="25"/>
      <c r="BH944" s="25"/>
      <c r="BI944" s="25"/>
      <c r="BJ944" s="25"/>
      <c r="BK944" s="25"/>
      <c r="BL944" s="25"/>
      <c r="BM944" s="25"/>
      <c r="BN944" s="25"/>
      <c r="BO944" s="25"/>
      <c r="BP944" s="25"/>
      <c r="BQ944" s="25"/>
      <c r="BR944" s="25"/>
      <c r="BS944" s="25"/>
      <c r="BT944" s="25"/>
      <c r="BU944" s="25"/>
      <c r="BV944" s="25"/>
      <c r="BW944" s="25"/>
      <c r="BX944" s="25"/>
      <c r="BY944" s="25"/>
      <c r="BZ944" s="25"/>
      <c r="CA944" s="25"/>
      <c r="CB944" s="25"/>
      <c r="CC944" s="25"/>
      <c r="CD944" s="25"/>
      <c r="CE944" s="25"/>
      <c r="CF944" s="25"/>
      <c r="CG944" s="25"/>
      <c r="CH944" s="25"/>
      <c r="CI944" s="25"/>
    </row>
    <row r="945" spans="1:87" ht="14">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c r="AE945" s="25"/>
      <c r="AF945" s="25"/>
      <c r="AG945" s="25"/>
      <c r="AH945" s="25"/>
      <c r="AI945" s="25"/>
      <c r="AJ945" s="25"/>
      <c r="AK945" s="25"/>
      <c r="AL945" s="25"/>
      <c r="AM945" s="25"/>
      <c r="AN945" s="25"/>
      <c r="AO945" s="25"/>
      <c r="AP945" s="25"/>
      <c r="AQ945" s="25"/>
      <c r="AR945" s="25"/>
      <c r="AS945" s="25"/>
      <c r="AT945" s="25"/>
      <c r="AU945" s="25"/>
      <c r="AV945" s="25"/>
      <c r="AW945" s="25"/>
      <c r="AX945" s="25"/>
      <c r="AY945" s="25"/>
      <c r="AZ945" s="25"/>
      <c r="BA945" s="25"/>
      <c r="BB945" s="25"/>
      <c r="BC945" s="25"/>
      <c r="BD945" s="25"/>
      <c r="BE945" s="25"/>
      <c r="BF945" s="25"/>
      <c r="BG945" s="25"/>
      <c r="BH945" s="25"/>
      <c r="BI945" s="25"/>
      <c r="BJ945" s="25"/>
      <c r="BK945" s="25"/>
      <c r="BL945" s="25"/>
      <c r="BM945" s="25"/>
      <c r="BN945" s="25"/>
      <c r="BO945" s="25"/>
      <c r="BP945" s="25"/>
      <c r="BQ945" s="25"/>
      <c r="BR945" s="25"/>
      <c r="BS945" s="25"/>
      <c r="BT945" s="25"/>
      <c r="BU945" s="25"/>
      <c r="BV945" s="25"/>
      <c r="BW945" s="25"/>
      <c r="BX945" s="25"/>
      <c r="BY945" s="25"/>
      <c r="BZ945" s="25"/>
      <c r="CA945" s="25"/>
      <c r="CB945" s="25"/>
      <c r="CC945" s="25"/>
      <c r="CD945" s="25"/>
      <c r="CE945" s="25"/>
      <c r="CF945" s="25"/>
      <c r="CG945" s="25"/>
      <c r="CH945" s="25"/>
      <c r="CI945" s="25"/>
    </row>
    <row r="946" spans="1:87" ht="14">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c r="AE946" s="25"/>
      <c r="AF946" s="25"/>
      <c r="AG946" s="25"/>
      <c r="AH946" s="25"/>
      <c r="AI946" s="25"/>
      <c r="AJ946" s="25"/>
      <c r="AK946" s="25"/>
      <c r="AL946" s="25"/>
      <c r="AM946" s="25"/>
      <c r="AN946" s="25"/>
      <c r="AO946" s="25"/>
      <c r="AP946" s="25"/>
      <c r="AQ946" s="25"/>
      <c r="AR946" s="25"/>
      <c r="AS946" s="25"/>
      <c r="AT946" s="25"/>
      <c r="AU946" s="25"/>
      <c r="AV946" s="25"/>
      <c r="AW946" s="25"/>
      <c r="AX946" s="25"/>
      <c r="AY946" s="25"/>
      <c r="AZ946" s="25"/>
      <c r="BA946" s="25"/>
      <c r="BB946" s="25"/>
      <c r="BC946" s="25"/>
      <c r="BD946" s="25"/>
      <c r="BE946" s="25"/>
      <c r="BF946" s="25"/>
      <c r="BG946" s="25"/>
      <c r="BH946" s="25"/>
      <c r="BI946" s="25"/>
      <c r="BJ946" s="25"/>
      <c r="BK946" s="25"/>
      <c r="BL946" s="25"/>
      <c r="BM946" s="25"/>
      <c r="BN946" s="25"/>
      <c r="BO946" s="25"/>
      <c r="BP946" s="25"/>
      <c r="BQ946" s="25"/>
      <c r="BR946" s="25"/>
      <c r="BS946" s="25"/>
      <c r="BT946" s="25"/>
      <c r="BU946" s="25"/>
      <c r="BV946" s="25"/>
      <c r="BW946" s="25"/>
      <c r="BX946" s="25"/>
      <c r="BY946" s="25"/>
      <c r="BZ946" s="25"/>
      <c r="CA946" s="25"/>
      <c r="CB946" s="25"/>
      <c r="CC946" s="25"/>
      <c r="CD946" s="25"/>
      <c r="CE946" s="25"/>
      <c r="CF946" s="25"/>
      <c r="CG946" s="25"/>
      <c r="CH946" s="25"/>
      <c r="CI946" s="25"/>
    </row>
    <row r="947" spans="1:87" ht="14">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c r="AE947" s="25"/>
      <c r="AF947" s="25"/>
      <c r="AG947" s="25"/>
      <c r="AH947" s="25"/>
      <c r="AI947" s="25"/>
      <c r="AJ947" s="25"/>
      <c r="AK947" s="25"/>
      <c r="AL947" s="25"/>
      <c r="AM947" s="25"/>
      <c r="AN947" s="25"/>
      <c r="AO947" s="25"/>
      <c r="AP947" s="25"/>
      <c r="AQ947" s="25"/>
      <c r="AR947" s="25"/>
      <c r="AS947" s="25"/>
      <c r="AT947" s="25"/>
      <c r="AU947" s="25"/>
      <c r="AV947" s="25"/>
      <c r="AW947" s="25"/>
      <c r="AX947" s="25"/>
      <c r="AY947" s="25"/>
      <c r="AZ947" s="25"/>
      <c r="BA947" s="25"/>
      <c r="BB947" s="25"/>
      <c r="BC947" s="25"/>
      <c r="BD947" s="25"/>
      <c r="BE947" s="25"/>
      <c r="BF947" s="25"/>
      <c r="BG947" s="25"/>
      <c r="BH947" s="25"/>
      <c r="BI947" s="25"/>
      <c r="BJ947" s="25"/>
      <c r="BK947" s="25"/>
      <c r="BL947" s="25"/>
      <c r="BM947" s="25"/>
      <c r="BN947" s="25"/>
      <c r="BO947" s="25"/>
      <c r="BP947" s="25"/>
      <c r="BQ947" s="25"/>
      <c r="BR947" s="25"/>
      <c r="BS947" s="25"/>
      <c r="BT947" s="25"/>
      <c r="BU947" s="25"/>
      <c r="BV947" s="25"/>
      <c r="BW947" s="25"/>
      <c r="BX947" s="25"/>
      <c r="BY947" s="25"/>
      <c r="BZ947" s="25"/>
      <c r="CA947" s="25"/>
      <c r="CB947" s="25"/>
      <c r="CC947" s="25"/>
      <c r="CD947" s="25"/>
      <c r="CE947" s="25"/>
      <c r="CF947" s="25"/>
      <c r="CG947" s="25"/>
      <c r="CH947" s="25"/>
      <c r="CI947" s="25"/>
    </row>
    <row r="948" spans="1:87" ht="14">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c r="AE948" s="25"/>
      <c r="AF948" s="25"/>
      <c r="AG948" s="25"/>
      <c r="AH948" s="25"/>
      <c r="AI948" s="25"/>
      <c r="AJ948" s="25"/>
      <c r="AK948" s="25"/>
      <c r="AL948" s="25"/>
      <c r="AM948" s="25"/>
      <c r="AN948" s="25"/>
      <c r="AO948" s="25"/>
      <c r="AP948" s="25"/>
      <c r="AQ948" s="25"/>
      <c r="AR948" s="25"/>
      <c r="AS948" s="25"/>
      <c r="AT948" s="25"/>
      <c r="AU948" s="25"/>
      <c r="AV948" s="25"/>
      <c r="AW948" s="25"/>
      <c r="AX948" s="25"/>
      <c r="AY948" s="25"/>
      <c r="AZ948" s="25"/>
      <c r="BA948" s="25"/>
      <c r="BB948" s="25"/>
      <c r="BC948" s="25"/>
      <c r="BD948" s="25"/>
      <c r="BE948" s="25"/>
      <c r="BF948" s="25"/>
      <c r="BG948" s="25"/>
      <c r="BH948" s="25"/>
      <c r="BI948" s="25"/>
      <c r="BJ948" s="25"/>
      <c r="BK948" s="25"/>
      <c r="BL948" s="25"/>
      <c r="BM948" s="25"/>
      <c r="BN948" s="25"/>
      <c r="BO948" s="25"/>
      <c r="BP948" s="25"/>
      <c r="BQ948" s="25"/>
      <c r="BR948" s="25"/>
      <c r="BS948" s="25"/>
      <c r="BT948" s="25"/>
      <c r="BU948" s="25"/>
      <c r="BV948" s="25"/>
      <c r="BW948" s="25"/>
      <c r="BX948" s="25"/>
      <c r="BY948" s="25"/>
      <c r="BZ948" s="25"/>
      <c r="CA948" s="25"/>
      <c r="CB948" s="25"/>
      <c r="CC948" s="25"/>
      <c r="CD948" s="25"/>
      <c r="CE948" s="25"/>
      <c r="CF948" s="25"/>
      <c r="CG948" s="25"/>
      <c r="CH948" s="25"/>
      <c r="CI948" s="25"/>
    </row>
    <row r="949" spans="1:87" ht="14">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c r="AE949" s="25"/>
      <c r="AF949" s="25"/>
      <c r="AG949" s="25"/>
      <c r="AH949" s="25"/>
      <c r="AI949" s="25"/>
      <c r="AJ949" s="25"/>
      <c r="AK949" s="25"/>
      <c r="AL949" s="25"/>
      <c r="AM949" s="25"/>
      <c r="AN949" s="25"/>
      <c r="AO949" s="25"/>
      <c r="AP949" s="25"/>
      <c r="AQ949" s="25"/>
      <c r="AR949" s="25"/>
      <c r="AS949" s="25"/>
      <c r="AT949" s="25"/>
      <c r="AU949" s="25"/>
      <c r="AV949" s="25"/>
      <c r="AW949" s="25"/>
      <c r="AX949" s="25"/>
      <c r="AY949" s="25"/>
      <c r="AZ949" s="25"/>
      <c r="BA949" s="25"/>
      <c r="BB949" s="25"/>
      <c r="BC949" s="25"/>
      <c r="BD949" s="25"/>
      <c r="BE949" s="25"/>
      <c r="BF949" s="25"/>
      <c r="BG949" s="25"/>
      <c r="BH949" s="25"/>
      <c r="BI949" s="25"/>
      <c r="BJ949" s="25"/>
      <c r="BK949" s="25"/>
      <c r="BL949" s="25"/>
      <c r="BM949" s="25"/>
      <c r="BN949" s="25"/>
      <c r="BO949" s="25"/>
      <c r="BP949" s="25"/>
      <c r="BQ949" s="25"/>
      <c r="BR949" s="25"/>
      <c r="BS949" s="25"/>
      <c r="BT949" s="25"/>
      <c r="BU949" s="25"/>
      <c r="BV949" s="25"/>
      <c r="BW949" s="25"/>
      <c r="BX949" s="25"/>
      <c r="BY949" s="25"/>
      <c r="BZ949" s="25"/>
      <c r="CA949" s="25"/>
      <c r="CB949" s="25"/>
      <c r="CC949" s="25"/>
      <c r="CD949" s="25"/>
      <c r="CE949" s="25"/>
      <c r="CF949" s="25"/>
      <c r="CG949" s="25"/>
      <c r="CH949" s="25"/>
      <c r="CI949" s="25"/>
    </row>
    <row r="950" spans="1:87" ht="14">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c r="AE950" s="25"/>
      <c r="AF950" s="25"/>
      <c r="AG950" s="25"/>
      <c r="AH950" s="25"/>
      <c r="AI950" s="25"/>
      <c r="AJ950" s="25"/>
      <c r="AK950" s="25"/>
      <c r="AL950" s="25"/>
      <c r="AM950" s="25"/>
      <c r="AN950" s="25"/>
      <c r="AO950" s="25"/>
      <c r="AP950" s="25"/>
      <c r="AQ950" s="25"/>
      <c r="AR950" s="25"/>
      <c r="AS950" s="25"/>
      <c r="AT950" s="25"/>
      <c r="AU950" s="25"/>
      <c r="AV950" s="25"/>
      <c r="AW950" s="25"/>
      <c r="AX950" s="25"/>
      <c r="AY950" s="25"/>
      <c r="AZ950" s="25"/>
      <c r="BA950" s="25"/>
      <c r="BB950" s="25"/>
      <c r="BC950" s="25"/>
      <c r="BD950" s="25"/>
      <c r="BE950" s="25"/>
      <c r="BF950" s="25"/>
      <c r="BG950" s="25"/>
      <c r="BH950" s="25"/>
      <c r="BI950" s="25"/>
      <c r="BJ950" s="25"/>
      <c r="BK950" s="25"/>
      <c r="BL950" s="25"/>
      <c r="BM950" s="25"/>
      <c r="BN950" s="25"/>
      <c r="BO950" s="25"/>
      <c r="BP950" s="25"/>
      <c r="BQ950" s="25"/>
      <c r="BR950" s="25"/>
      <c r="BS950" s="25"/>
      <c r="BT950" s="25"/>
      <c r="BU950" s="25"/>
      <c r="BV950" s="25"/>
      <c r="BW950" s="25"/>
      <c r="BX950" s="25"/>
      <c r="BY950" s="25"/>
      <c r="BZ950" s="25"/>
      <c r="CA950" s="25"/>
      <c r="CB950" s="25"/>
      <c r="CC950" s="25"/>
      <c r="CD950" s="25"/>
      <c r="CE950" s="25"/>
      <c r="CF950" s="25"/>
      <c r="CG950" s="25"/>
      <c r="CH950" s="25"/>
      <c r="CI950" s="25"/>
    </row>
    <row r="951" spans="1:87" ht="14">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c r="AE951" s="25"/>
      <c r="AF951" s="25"/>
      <c r="AG951" s="25"/>
      <c r="AH951" s="25"/>
      <c r="AI951" s="25"/>
      <c r="AJ951" s="25"/>
      <c r="AK951" s="25"/>
      <c r="AL951" s="25"/>
      <c r="AM951" s="25"/>
      <c r="AN951" s="25"/>
      <c r="AO951" s="25"/>
      <c r="AP951" s="25"/>
      <c r="AQ951" s="25"/>
      <c r="AR951" s="25"/>
      <c r="AS951" s="25"/>
      <c r="AT951" s="25"/>
      <c r="AU951" s="25"/>
      <c r="AV951" s="25"/>
      <c r="AW951" s="25"/>
      <c r="AX951" s="25"/>
      <c r="AY951" s="25"/>
      <c r="AZ951" s="25"/>
      <c r="BA951" s="25"/>
      <c r="BB951" s="25"/>
      <c r="BC951" s="25"/>
      <c r="BD951" s="25"/>
      <c r="BE951" s="25"/>
      <c r="BF951" s="25"/>
      <c r="BG951" s="25"/>
      <c r="BH951" s="25"/>
      <c r="BI951" s="25"/>
      <c r="BJ951" s="25"/>
      <c r="BK951" s="25"/>
      <c r="BL951" s="25"/>
      <c r="BM951" s="25"/>
      <c r="BN951" s="25"/>
      <c r="BO951" s="25"/>
      <c r="BP951" s="25"/>
      <c r="BQ951" s="25"/>
      <c r="BR951" s="25"/>
      <c r="BS951" s="25"/>
      <c r="BT951" s="25"/>
      <c r="BU951" s="25"/>
      <c r="BV951" s="25"/>
      <c r="BW951" s="25"/>
      <c r="BX951" s="25"/>
      <c r="BY951" s="25"/>
      <c r="BZ951" s="25"/>
      <c r="CA951" s="25"/>
      <c r="CB951" s="25"/>
      <c r="CC951" s="25"/>
      <c r="CD951" s="25"/>
      <c r="CE951" s="25"/>
      <c r="CF951" s="25"/>
      <c r="CG951" s="25"/>
      <c r="CH951" s="25"/>
      <c r="CI951" s="25"/>
    </row>
    <row r="952" spans="1:87" ht="14">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5"/>
      <c r="AE952" s="25"/>
      <c r="AF952" s="25"/>
      <c r="AG952" s="25"/>
      <c r="AH952" s="25"/>
      <c r="AI952" s="25"/>
      <c r="AJ952" s="25"/>
      <c r="AK952" s="25"/>
      <c r="AL952" s="25"/>
      <c r="AM952" s="25"/>
      <c r="AN952" s="25"/>
      <c r="AO952" s="25"/>
      <c r="AP952" s="25"/>
      <c r="AQ952" s="25"/>
      <c r="AR952" s="25"/>
      <c r="AS952" s="25"/>
      <c r="AT952" s="25"/>
      <c r="AU952" s="25"/>
      <c r="AV952" s="25"/>
      <c r="AW952" s="25"/>
      <c r="AX952" s="25"/>
      <c r="AY952" s="25"/>
      <c r="AZ952" s="25"/>
      <c r="BA952" s="25"/>
      <c r="BB952" s="25"/>
      <c r="BC952" s="25"/>
      <c r="BD952" s="25"/>
      <c r="BE952" s="25"/>
      <c r="BF952" s="25"/>
      <c r="BG952" s="25"/>
      <c r="BH952" s="25"/>
      <c r="BI952" s="25"/>
      <c r="BJ952" s="25"/>
      <c r="BK952" s="25"/>
      <c r="BL952" s="25"/>
      <c r="BM952" s="25"/>
      <c r="BN952" s="25"/>
      <c r="BO952" s="25"/>
      <c r="BP952" s="25"/>
      <c r="BQ952" s="25"/>
      <c r="BR952" s="25"/>
      <c r="BS952" s="25"/>
      <c r="BT952" s="25"/>
      <c r="BU952" s="25"/>
      <c r="BV952" s="25"/>
      <c r="BW952" s="25"/>
      <c r="BX952" s="25"/>
      <c r="BY952" s="25"/>
      <c r="BZ952" s="25"/>
      <c r="CA952" s="25"/>
      <c r="CB952" s="25"/>
      <c r="CC952" s="25"/>
      <c r="CD952" s="25"/>
      <c r="CE952" s="25"/>
      <c r="CF952" s="25"/>
      <c r="CG952" s="25"/>
      <c r="CH952" s="25"/>
      <c r="CI952" s="25"/>
    </row>
    <row r="953" spans="1:87" ht="14">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c r="AE953" s="25"/>
      <c r="AF953" s="25"/>
      <c r="AG953" s="25"/>
      <c r="AH953" s="25"/>
      <c r="AI953" s="25"/>
      <c r="AJ953" s="25"/>
      <c r="AK953" s="25"/>
      <c r="AL953" s="25"/>
      <c r="AM953" s="25"/>
      <c r="AN953" s="25"/>
      <c r="AO953" s="25"/>
      <c r="AP953" s="25"/>
      <c r="AQ953" s="25"/>
      <c r="AR953" s="25"/>
      <c r="AS953" s="25"/>
      <c r="AT953" s="25"/>
      <c r="AU953" s="25"/>
      <c r="AV953" s="25"/>
      <c r="AW953" s="25"/>
      <c r="AX953" s="25"/>
      <c r="AY953" s="25"/>
      <c r="AZ953" s="25"/>
      <c r="BA953" s="25"/>
      <c r="BB953" s="25"/>
      <c r="BC953" s="25"/>
      <c r="BD953" s="25"/>
      <c r="BE953" s="25"/>
      <c r="BF953" s="25"/>
      <c r="BG953" s="25"/>
      <c r="BH953" s="25"/>
      <c r="BI953" s="25"/>
      <c r="BJ953" s="25"/>
      <c r="BK953" s="25"/>
      <c r="BL953" s="25"/>
      <c r="BM953" s="25"/>
      <c r="BN953" s="25"/>
      <c r="BO953" s="25"/>
      <c r="BP953" s="25"/>
      <c r="BQ953" s="25"/>
      <c r="BR953" s="25"/>
      <c r="BS953" s="25"/>
      <c r="BT953" s="25"/>
      <c r="BU953" s="25"/>
      <c r="BV953" s="25"/>
      <c r="BW953" s="25"/>
      <c r="BX953" s="25"/>
      <c r="BY953" s="25"/>
      <c r="BZ953" s="25"/>
      <c r="CA953" s="25"/>
      <c r="CB953" s="25"/>
      <c r="CC953" s="25"/>
      <c r="CD953" s="25"/>
      <c r="CE953" s="25"/>
      <c r="CF953" s="25"/>
      <c r="CG953" s="25"/>
      <c r="CH953" s="25"/>
      <c r="CI953" s="25"/>
    </row>
    <row r="954" spans="1:87" ht="1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5"/>
      <c r="AE954" s="25"/>
      <c r="AF954" s="25"/>
      <c r="AG954" s="25"/>
      <c r="AH954" s="25"/>
      <c r="AI954" s="25"/>
      <c r="AJ954" s="25"/>
      <c r="AK954" s="25"/>
      <c r="AL954" s="25"/>
      <c r="AM954" s="25"/>
      <c r="AN954" s="25"/>
      <c r="AO954" s="25"/>
      <c r="AP954" s="25"/>
      <c r="AQ954" s="25"/>
      <c r="AR954" s="25"/>
      <c r="AS954" s="25"/>
      <c r="AT954" s="25"/>
      <c r="AU954" s="25"/>
      <c r="AV954" s="25"/>
      <c r="AW954" s="25"/>
      <c r="AX954" s="25"/>
      <c r="AY954" s="25"/>
      <c r="AZ954" s="25"/>
      <c r="BA954" s="25"/>
      <c r="BB954" s="25"/>
      <c r="BC954" s="25"/>
      <c r="BD954" s="25"/>
      <c r="BE954" s="25"/>
      <c r="BF954" s="25"/>
      <c r="BG954" s="25"/>
      <c r="BH954" s="25"/>
      <c r="BI954" s="25"/>
      <c r="BJ954" s="25"/>
      <c r="BK954" s="25"/>
      <c r="BL954" s="25"/>
      <c r="BM954" s="25"/>
      <c r="BN954" s="25"/>
      <c r="BO954" s="25"/>
      <c r="BP954" s="25"/>
      <c r="BQ954" s="25"/>
      <c r="BR954" s="25"/>
      <c r="BS954" s="25"/>
      <c r="BT954" s="25"/>
      <c r="BU954" s="25"/>
      <c r="BV954" s="25"/>
      <c r="BW954" s="25"/>
      <c r="BX954" s="25"/>
      <c r="BY954" s="25"/>
      <c r="BZ954" s="25"/>
      <c r="CA954" s="25"/>
      <c r="CB954" s="25"/>
      <c r="CC954" s="25"/>
      <c r="CD954" s="25"/>
      <c r="CE954" s="25"/>
      <c r="CF954" s="25"/>
      <c r="CG954" s="25"/>
      <c r="CH954" s="25"/>
      <c r="CI954" s="25"/>
    </row>
    <row r="955" spans="1:87" ht="14">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c r="AE955" s="25"/>
      <c r="AF955" s="25"/>
      <c r="AG955" s="25"/>
      <c r="AH955" s="25"/>
      <c r="AI955" s="25"/>
      <c r="AJ955" s="25"/>
      <c r="AK955" s="25"/>
      <c r="AL955" s="25"/>
      <c r="AM955" s="25"/>
      <c r="AN955" s="25"/>
      <c r="AO955" s="25"/>
      <c r="AP955" s="25"/>
      <c r="AQ955" s="25"/>
      <c r="AR955" s="25"/>
      <c r="AS955" s="25"/>
      <c r="AT955" s="25"/>
      <c r="AU955" s="25"/>
      <c r="AV955" s="25"/>
      <c r="AW955" s="25"/>
      <c r="AX955" s="25"/>
      <c r="AY955" s="25"/>
      <c r="AZ955" s="25"/>
      <c r="BA955" s="25"/>
      <c r="BB955" s="25"/>
      <c r="BC955" s="25"/>
      <c r="BD955" s="25"/>
      <c r="BE955" s="25"/>
      <c r="BF955" s="25"/>
      <c r="BG955" s="25"/>
      <c r="BH955" s="25"/>
      <c r="BI955" s="25"/>
      <c r="BJ955" s="25"/>
      <c r="BK955" s="25"/>
      <c r="BL955" s="25"/>
      <c r="BM955" s="25"/>
      <c r="BN955" s="25"/>
      <c r="BO955" s="25"/>
      <c r="BP955" s="25"/>
      <c r="BQ955" s="25"/>
      <c r="BR955" s="25"/>
      <c r="BS955" s="25"/>
      <c r="BT955" s="25"/>
      <c r="BU955" s="25"/>
      <c r="BV955" s="25"/>
      <c r="BW955" s="25"/>
      <c r="BX955" s="25"/>
      <c r="BY955" s="25"/>
      <c r="BZ955" s="25"/>
      <c r="CA955" s="25"/>
      <c r="CB955" s="25"/>
      <c r="CC955" s="25"/>
      <c r="CD955" s="25"/>
      <c r="CE955" s="25"/>
      <c r="CF955" s="25"/>
      <c r="CG955" s="25"/>
      <c r="CH955" s="25"/>
      <c r="CI955" s="25"/>
    </row>
    <row r="956" spans="1:87" ht="14">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c r="AE956" s="25"/>
      <c r="AF956" s="25"/>
      <c r="AG956" s="25"/>
      <c r="AH956" s="25"/>
      <c r="AI956" s="25"/>
      <c r="AJ956" s="25"/>
      <c r="AK956" s="25"/>
      <c r="AL956" s="25"/>
      <c r="AM956" s="25"/>
      <c r="AN956" s="25"/>
      <c r="AO956" s="25"/>
      <c r="AP956" s="25"/>
      <c r="AQ956" s="25"/>
      <c r="AR956" s="25"/>
      <c r="AS956" s="25"/>
      <c r="AT956" s="25"/>
      <c r="AU956" s="25"/>
      <c r="AV956" s="25"/>
      <c r="AW956" s="25"/>
      <c r="AX956" s="25"/>
      <c r="AY956" s="25"/>
      <c r="AZ956" s="25"/>
      <c r="BA956" s="25"/>
      <c r="BB956" s="25"/>
      <c r="BC956" s="25"/>
      <c r="BD956" s="25"/>
      <c r="BE956" s="25"/>
      <c r="BF956" s="25"/>
      <c r="BG956" s="25"/>
      <c r="BH956" s="25"/>
      <c r="BI956" s="25"/>
      <c r="BJ956" s="25"/>
      <c r="BK956" s="25"/>
      <c r="BL956" s="25"/>
      <c r="BM956" s="25"/>
      <c r="BN956" s="25"/>
      <c r="BO956" s="25"/>
      <c r="BP956" s="25"/>
      <c r="BQ956" s="25"/>
      <c r="BR956" s="25"/>
      <c r="BS956" s="25"/>
      <c r="BT956" s="25"/>
      <c r="BU956" s="25"/>
      <c r="BV956" s="25"/>
      <c r="BW956" s="25"/>
      <c r="BX956" s="25"/>
      <c r="BY956" s="25"/>
      <c r="BZ956" s="25"/>
      <c r="CA956" s="25"/>
      <c r="CB956" s="25"/>
      <c r="CC956" s="25"/>
      <c r="CD956" s="25"/>
      <c r="CE956" s="25"/>
      <c r="CF956" s="25"/>
      <c r="CG956" s="25"/>
      <c r="CH956" s="25"/>
      <c r="CI956" s="25"/>
    </row>
    <row r="957" spans="1:87" ht="14">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c r="AE957" s="25"/>
      <c r="AF957" s="25"/>
      <c r="AG957" s="25"/>
      <c r="AH957" s="25"/>
      <c r="AI957" s="25"/>
      <c r="AJ957" s="25"/>
      <c r="AK957" s="25"/>
      <c r="AL957" s="25"/>
      <c r="AM957" s="25"/>
      <c r="AN957" s="25"/>
      <c r="AO957" s="25"/>
      <c r="AP957" s="25"/>
      <c r="AQ957" s="25"/>
      <c r="AR957" s="25"/>
      <c r="AS957" s="25"/>
      <c r="AT957" s="25"/>
      <c r="AU957" s="25"/>
      <c r="AV957" s="25"/>
      <c r="AW957" s="25"/>
      <c r="AX957" s="25"/>
      <c r="AY957" s="25"/>
      <c r="AZ957" s="25"/>
      <c r="BA957" s="25"/>
      <c r="BB957" s="25"/>
      <c r="BC957" s="25"/>
      <c r="BD957" s="25"/>
      <c r="BE957" s="25"/>
      <c r="BF957" s="25"/>
      <c r="BG957" s="25"/>
      <c r="BH957" s="25"/>
      <c r="BI957" s="25"/>
      <c r="BJ957" s="25"/>
      <c r="BK957" s="25"/>
      <c r="BL957" s="25"/>
      <c r="BM957" s="25"/>
      <c r="BN957" s="25"/>
      <c r="BO957" s="25"/>
      <c r="BP957" s="25"/>
      <c r="BQ957" s="25"/>
      <c r="BR957" s="25"/>
      <c r="BS957" s="25"/>
      <c r="BT957" s="25"/>
      <c r="BU957" s="25"/>
      <c r="BV957" s="25"/>
      <c r="BW957" s="25"/>
      <c r="BX957" s="25"/>
      <c r="BY957" s="25"/>
      <c r="BZ957" s="25"/>
      <c r="CA957" s="25"/>
      <c r="CB957" s="25"/>
      <c r="CC957" s="25"/>
      <c r="CD957" s="25"/>
      <c r="CE957" s="25"/>
      <c r="CF957" s="25"/>
      <c r="CG957" s="25"/>
      <c r="CH957" s="25"/>
      <c r="CI957" s="25"/>
    </row>
    <row r="958" spans="1:87" ht="14">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c r="AC958" s="25"/>
      <c r="AD958" s="25"/>
      <c r="AE958" s="25"/>
      <c r="AF958" s="25"/>
      <c r="AG958" s="25"/>
      <c r="AH958" s="25"/>
      <c r="AI958" s="25"/>
      <c r="AJ958" s="25"/>
      <c r="AK958" s="25"/>
      <c r="AL958" s="25"/>
      <c r="AM958" s="25"/>
      <c r="AN958" s="25"/>
      <c r="AO958" s="25"/>
      <c r="AP958" s="25"/>
      <c r="AQ958" s="25"/>
      <c r="AR958" s="25"/>
      <c r="AS958" s="25"/>
      <c r="AT958" s="25"/>
      <c r="AU958" s="25"/>
      <c r="AV958" s="25"/>
      <c r="AW958" s="25"/>
      <c r="AX958" s="25"/>
      <c r="AY958" s="25"/>
      <c r="AZ958" s="25"/>
      <c r="BA958" s="25"/>
      <c r="BB958" s="25"/>
      <c r="BC958" s="25"/>
      <c r="BD958" s="25"/>
      <c r="BE958" s="25"/>
      <c r="BF958" s="25"/>
      <c r="BG958" s="25"/>
      <c r="BH958" s="25"/>
      <c r="BI958" s="25"/>
      <c r="BJ958" s="25"/>
      <c r="BK958" s="25"/>
      <c r="BL958" s="25"/>
      <c r="BM958" s="25"/>
      <c r="BN958" s="25"/>
      <c r="BO958" s="25"/>
      <c r="BP958" s="25"/>
      <c r="BQ958" s="25"/>
      <c r="BR958" s="25"/>
      <c r="BS958" s="25"/>
      <c r="BT958" s="25"/>
      <c r="BU958" s="25"/>
      <c r="BV958" s="25"/>
      <c r="BW958" s="25"/>
      <c r="BX958" s="25"/>
      <c r="BY958" s="25"/>
      <c r="BZ958" s="25"/>
      <c r="CA958" s="25"/>
      <c r="CB958" s="25"/>
      <c r="CC958" s="25"/>
      <c r="CD958" s="25"/>
      <c r="CE958" s="25"/>
      <c r="CF958" s="25"/>
      <c r="CG958" s="25"/>
      <c r="CH958" s="25"/>
      <c r="CI958" s="25"/>
    </row>
    <row r="959" spans="1:87" ht="14">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c r="AE959" s="25"/>
      <c r="AF959" s="25"/>
      <c r="AG959" s="25"/>
      <c r="AH959" s="25"/>
      <c r="AI959" s="25"/>
      <c r="AJ959" s="25"/>
      <c r="AK959" s="25"/>
      <c r="AL959" s="25"/>
      <c r="AM959" s="25"/>
      <c r="AN959" s="25"/>
      <c r="AO959" s="25"/>
      <c r="AP959" s="25"/>
      <c r="AQ959" s="25"/>
      <c r="AR959" s="25"/>
      <c r="AS959" s="25"/>
      <c r="AT959" s="25"/>
      <c r="AU959" s="25"/>
      <c r="AV959" s="25"/>
      <c r="AW959" s="25"/>
      <c r="AX959" s="25"/>
      <c r="AY959" s="25"/>
      <c r="AZ959" s="25"/>
      <c r="BA959" s="25"/>
      <c r="BB959" s="25"/>
      <c r="BC959" s="25"/>
      <c r="BD959" s="25"/>
      <c r="BE959" s="25"/>
      <c r="BF959" s="25"/>
      <c r="BG959" s="25"/>
      <c r="BH959" s="25"/>
      <c r="BI959" s="25"/>
      <c r="BJ959" s="25"/>
      <c r="BK959" s="25"/>
      <c r="BL959" s="25"/>
      <c r="BM959" s="25"/>
      <c r="BN959" s="25"/>
      <c r="BO959" s="25"/>
      <c r="BP959" s="25"/>
      <c r="BQ959" s="25"/>
      <c r="BR959" s="25"/>
      <c r="BS959" s="25"/>
      <c r="BT959" s="25"/>
      <c r="BU959" s="25"/>
      <c r="BV959" s="25"/>
      <c r="BW959" s="25"/>
      <c r="BX959" s="25"/>
      <c r="BY959" s="25"/>
      <c r="BZ959" s="25"/>
      <c r="CA959" s="25"/>
      <c r="CB959" s="25"/>
      <c r="CC959" s="25"/>
      <c r="CD959" s="25"/>
      <c r="CE959" s="25"/>
      <c r="CF959" s="25"/>
      <c r="CG959" s="25"/>
      <c r="CH959" s="25"/>
      <c r="CI959" s="25"/>
    </row>
    <row r="960" spans="1:87" ht="14">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c r="AC960" s="25"/>
      <c r="AD960" s="25"/>
      <c r="AE960" s="25"/>
      <c r="AF960" s="25"/>
      <c r="AG960" s="25"/>
      <c r="AH960" s="25"/>
      <c r="AI960" s="25"/>
      <c r="AJ960" s="25"/>
      <c r="AK960" s="25"/>
      <c r="AL960" s="25"/>
      <c r="AM960" s="25"/>
      <c r="AN960" s="25"/>
      <c r="AO960" s="25"/>
      <c r="AP960" s="25"/>
      <c r="AQ960" s="25"/>
      <c r="AR960" s="25"/>
      <c r="AS960" s="25"/>
      <c r="AT960" s="25"/>
      <c r="AU960" s="25"/>
      <c r="AV960" s="25"/>
      <c r="AW960" s="25"/>
      <c r="AX960" s="25"/>
      <c r="AY960" s="25"/>
      <c r="AZ960" s="25"/>
      <c r="BA960" s="25"/>
      <c r="BB960" s="25"/>
      <c r="BC960" s="25"/>
      <c r="BD960" s="25"/>
      <c r="BE960" s="25"/>
      <c r="BF960" s="25"/>
      <c r="BG960" s="25"/>
      <c r="BH960" s="25"/>
      <c r="BI960" s="25"/>
      <c r="BJ960" s="25"/>
      <c r="BK960" s="25"/>
      <c r="BL960" s="25"/>
      <c r="BM960" s="25"/>
      <c r="BN960" s="25"/>
      <c r="BO960" s="25"/>
      <c r="BP960" s="25"/>
      <c r="BQ960" s="25"/>
      <c r="BR960" s="25"/>
      <c r="BS960" s="25"/>
      <c r="BT960" s="25"/>
      <c r="BU960" s="25"/>
      <c r="BV960" s="25"/>
      <c r="BW960" s="25"/>
      <c r="BX960" s="25"/>
      <c r="BY960" s="25"/>
      <c r="BZ960" s="25"/>
      <c r="CA960" s="25"/>
      <c r="CB960" s="25"/>
      <c r="CC960" s="25"/>
      <c r="CD960" s="25"/>
      <c r="CE960" s="25"/>
      <c r="CF960" s="25"/>
      <c r="CG960" s="25"/>
      <c r="CH960" s="25"/>
      <c r="CI960" s="25"/>
    </row>
    <row r="961" spans="1:87" ht="14">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c r="AC961" s="25"/>
      <c r="AD961" s="25"/>
      <c r="AE961" s="25"/>
      <c r="AF961" s="25"/>
      <c r="AG961" s="25"/>
      <c r="AH961" s="25"/>
      <c r="AI961" s="25"/>
      <c r="AJ961" s="25"/>
      <c r="AK961" s="25"/>
      <c r="AL961" s="25"/>
      <c r="AM961" s="25"/>
      <c r="AN961" s="25"/>
      <c r="AO961" s="25"/>
      <c r="AP961" s="25"/>
      <c r="AQ961" s="25"/>
      <c r="AR961" s="25"/>
      <c r="AS961" s="25"/>
      <c r="AT961" s="25"/>
      <c r="AU961" s="25"/>
      <c r="AV961" s="25"/>
      <c r="AW961" s="25"/>
      <c r="AX961" s="25"/>
      <c r="AY961" s="25"/>
      <c r="AZ961" s="25"/>
      <c r="BA961" s="25"/>
      <c r="BB961" s="25"/>
      <c r="BC961" s="25"/>
      <c r="BD961" s="25"/>
      <c r="BE961" s="25"/>
      <c r="BF961" s="25"/>
      <c r="BG961" s="25"/>
      <c r="BH961" s="25"/>
      <c r="BI961" s="25"/>
      <c r="BJ961" s="25"/>
      <c r="BK961" s="25"/>
      <c r="BL961" s="25"/>
      <c r="BM961" s="25"/>
      <c r="BN961" s="25"/>
      <c r="BO961" s="25"/>
      <c r="BP961" s="25"/>
      <c r="BQ961" s="25"/>
      <c r="BR961" s="25"/>
      <c r="BS961" s="25"/>
      <c r="BT961" s="25"/>
      <c r="BU961" s="25"/>
      <c r="BV961" s="25"/>
      <c r="BW961" s="25"/>
      <c r="BX961" s="25"/>
      <c r="BY961" s="25"/>
      <c r="BZ961" s="25"/>
      <c r="CA961" s="25"/>
      <c r="CB961" s="25"/>
      <c r="CC961" s="25"/>
      <c r="CD961" s="25"/>
      <c r="CE961" s="25"/>
      <c r="CF961" s="25"/>
      <c r="CG961" s="25"/>
      <c r="CH961" s="25"/>
      <c r="CI961" s="25"/>
    </row>
    <row r="962" spans="1:87" ht="14">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5"/>
      <c r="AE962" s="25"/>
      <c r="AF962" s="25"/>
      <c r="AG962" s="25"/>
      <c r="AH962" s="25"/>
      <c r="AI962" s="25"/>
      <c r="AJ962" s="25"/>
      <c r="AK962" s="25"/>
      <c r="AL962" s="25"/>
      <c r="AM962" s="25"/>
      <c r="AN962" s="25"/>
      <c r="AO962" s="25"/>
      <c r="AP962" s="25"/>
      <c r="AQ962" s="25"/>
      <c r="AR962" s="25"/>
      <c r="AS962" s="25"/>
      <c r="AT962" s="25"/>
      <c r="AU962" s="25"/>
      <c r="AV962" s="25"/>
      <c r="AW962" s="25"/>
      <c r="AX962" s="25"/>
      <c r="AY962" s="25"/>
      <c r="AZ962" s="25"/>
      <c r="BA962" s="25"/>
      <c r="BB962" s="25"/>
      <c r="BC962" s="25"/>
      <c r="BD962" s="25"/>
      <c r="BE962" s="25"/>
      <c r="BF962" s="25"/>
      <c r="BG962" s="25"/>
      <c r="BH962" s="25"/>
      <c r="BI962" s="25"/>
      <c r="BJ962" s="25"/>
      <c r="BK962" s="25"/>
      <c r="BL962" s="25"/>
      <c r="BM962" s="25"/>
      <c r="BN962" s="25"/>
      <c r="BO962" s="25"/>
      <c r="BP962" s="25"/>
      <c r="BQ962" s="25"/>
      <c r="BR962" s="25"/>
      <c r="BS962" s="25"/>
      <c r="BT962" s="25"/>
      <c r="BU962" s="25"/>
      <c r="BV962" s="25"/>
      <c r="BW962" s="25"/>
      <c r="BX962" s="25"/>
      <c r="BY962" s="25"/>
      <c r="BZ962" s="25"/>
      <c r="CA962" s="25"/>
      <c r="CB962" s="25"/>
      <c r="CC962" s="25"/>
      <c r="CD962" s="25"/>
      <c r="CE962" s="25"/>
      <c r="CF962" s="25"/>
      <c r="CG962" s="25"/>
      <c r="CH962" s="25"/>
      <c r="CI962" s="25"/>
    </row>
    <row r="963" spans="1:87" ht="14">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c r="AC963" s="25"/>
      <c r="AD963" s="25"/>
      <c r="AE963" s="25"/>
      <c r="AF963" s="25"/>
      <c r="AG963" s="25"/>
      <c r="AH963" s="25"/>
      <c r="AI963" s="25"/>
      <c r="AJ963" s="25"/>
      <c r="AK963" s="25"/>
      <c r="AL963" s="25"/>
      <c r="AM963" s="25"/>
      <c r="AN963" s="25"/>
      <c r="AO963" s="25"/>
      <c r="AP963" s="25"/>
      <c r="AQ963" s="25"/>
      <c r="AR963" s="25"/>
      <c r="AS963" s="25"/>
      <c r="AT963" s="25"/>
      <c r="AU963" s="25"/>
      <c r="AV963" s="25"/>
      <c r="AW963" s="25"/>
      <c r="AX963" s="25"/>
      <c r="AY963" s="25"/>
      <c r="AZ963" s="25"/>
      <c r="BA963" s="25"/>
      <c r="BB963" s="25"/>
      <c r="BC963" s="25"/>
      <c r="BD963" s="25"/>
      <c r="BE963" s="25"/>
      <c r="BF963" s="25"/>
      <c r="BG963" s="25"/>
      <c r="BH963" s="25"/>
      <c r="BI963" s="25"/>
      <c r="BJ963" s="25"/>
      <c r="BK963" s="25"/>
      <c r="BL963" s="25"/>
      <c r="BM963" s="25"/>
      <c r="BN963" s="25"/>
      <c r="BO963" s="25"/>
      <c r="BP963" s="25"/>
      <c r="BQ963" s="25"/>
      <c r="BR963" s="25"/>
      <c r="BS963" s="25"/>
      <c r="BT963" s="25"/>
      <c r="BU963" s="25"/>
      <c r="BV963" s="25"/>
      <c r="BW963" s="25"/>
      <c r="BX963" s="25"/>
      <c r="BY963" s="25"/>
      <c r="BZ963" s="25"/>
      <c r="CA963" s="25"/>
      <c r="CB963" s="25"/>
      <c r="CC963" s="25"/>
      <c r="CD963" s="25"/>
      <c r="CE963" s="25"/>
      <c r="CF963" s="25"/>
      <c r="CG963" s="25"/>
      <c r="CH963" s="25"/>
      <c r="CI963" s="25"/>
    </row>
    <row r="964" spans="1:87" ht="1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c r="AC964" s="25"/>
      <c r="AD964" s="25"/>
      <c r="AE964" s="25"/>
      <c r="AF964" s="25"/>
      <c r="AG964" s="25"/>
      <c r="AH964" s="25"/>
      <c r="AI964" s="25"/>
      <c r="AJ964" s="25"/>
      <c r="AK964" s="25"/>
      <c r="AL964" s="25"/>
      <c r="AM964" s="25"/>
      <c r="AN964" s="25"/>
      <c r="AO964" s="25"/>
      <c r="AP964" s="25"/>
      <c r="AQ964" s="25"/>
      <c r="AR964" s="25"/>
      <c r="AS964" s="25"/>
      <c r="AT964" s="25"/>
      <c r="AU964" s="25"/>
      <c r="AV964" s="25"/>
      <c r="AW964" s="25"/>
      <c r="AX964" s="25"/>
      <c r="AY964" s="25"/>
      <c r="AZ964" s="25"/>
      <c r="BA964" s="25"/>
      <c r="BB964" s="25"/>
      <c r="BC964" s="25"/>
      <c r="BD964" s="25"/>
      <c r="BE964" s="25"/>
      <c r="BF964" s="25"/>
      <c r="BG964" s="25"/>
      <c r="BH964" s="25"/>
      <c r="BI964" s="25"/>
      <c r="BJ964" s="25"/>
      <c r="BK964" s="25"/>
      <c r="BL964" s="25"/>
      <c r="BM964" s="25"/>
      <c r="BN964" s="25"/>
      <c r="BO964" s="25"/>
      <c r="BP964" s="25"/>
      <c r="BQ964" s="25"/>
      <c r="BR964" s="25"/>
      <c r="BS964" s="25"/>
      <c r="BT964" s="25"/>
      <c r="BU964" s="25"/>
      <c r="BV964" s="25"/>
      <c r="BW964" s="25"/>
      <c r="BX964" s="25"/>
      <c r="BY964" s="25"/>
      <c r="BZ964" s="25"/>
      <c r="CA964" s="25"/>
      <c r="CB964" s="25"/>
      <c r="CC964" s="25"/>
      <c r="CD964" s="25"/>
      <c r="CE964" s="25"/>
      <c r="CF964" s="25"/>
      <c r="CG964" s="25"/>
      <c r="CH964" s="25"/>
      <c r="CI964" s="25"/>
    </row>
    <row r="965" spans="1:87" ht="14">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c r="AE965" s="25"/>
      <c r="AF965" s="25"/>
      <c r="AG965" s="25"/>
      <c r="AH965" s="25"/>
      <c r="AI965" s="25"/>
      <c r="AJ965" s="25"/>
      <c r="AK965" s="25"/>
      <c r="AL965" s="25"/>
      <c r="AM965" s="25"/>
      <c r="AN965" s="25"/>
      <c r="AO965" s="25"/>
      <c r="AP965" s="25"/>
      <c r="AQ965" s="25"/>
      <c r="AR965" s="25"/>
      <c r="AS965" s="25"/>
      <c r="AT965" s="25"/>
      <c r="AU965" s="25"/>
      <c r="AV965" s="25"/>
      <c r="AW965" s="25"/>
      <c r="AX965" s="25"/>
      <c r="AY965" s="25"/>
      <c r="AZ965" s="25"/>
      <c r="BA965" s="25"/>
      <c r="BB965" s="25"/>
      <c r="BC965" s="25"/>
      <c r="BD965" s="25"/>
      <c r="BE965" s="25"/>
      <c r="BF965" s="25"/>
      <c r="BG965" s="25"/>
      <c r="BH965" s="25"/>
      <c r="BI965" s="25"/>
      <c r="BJ965" s="25"/>
      <c r="BK965" s="25"/>
      <c r="BL965" s="25"/>
      <c r="BM965" s="25"/>
      <c r="BN965" s="25"/>
      <c r="BO965" s="25"/>
      <c r="BP965" s="25"/>
      <c r="BQ965" s="25"/>
      <c r="BR965" s="25"/>
      <c r="BS965" s="25"/>
      <c r="BT965" s="25"/>
      <c r="BU965" s="25"/>
      <c r="BV965" s="25"/>
      <c r="BW965" s="25"/>
      <c r="BX965" s="25"/>
      <c r="BY965" s="25"/>
      <c r="BZ965" s="25"/>
      <c r="CA965" s="25"/>
      <c r="CB965" s="25"/>
      <c r="CC965" s="25"/>
      <c r="CD965" s="25"/>
      <c r="CE965" s="25"/>
      <c r="CF965" s="25"/>
      <c r="CG965" s="25"/>
      <c r="CH965" s="25"/>
      <c r="CI965" s="25"/>
    </row>
    <row r="966" spans="1:87" ht="14">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5"/>
      <c r="AE966" s="25"/>
      <c r="AF966" s="25"/>
      <c r="AG966" s="25"/>
      <c r="AH966" s="25"/>
      <c r="AI966" s="25"/>
      <c r="AJ966" s="25"/>
      <c r="AK966" s="25"/>
      <c r="AL966" s="25"/>
      <c r="AM966" s="25"/>
      <c r="AN966" s="25"/>
      <c r="AO966" s="25"/>
      <c r="AP966" s="25"/>
      <c r="AQ966" s="25"/>
      <c r="AR966" s="25"/>
      <c r="AS966" s="25"/>
      <c r="AT966" s="25"/>
      <c r="AU966" s="25"/>
      <c r="AV966" s="25"/>
      <c r="AW966" s="25"/>
      <c r="AX966" s="25"/>
      <c r="AY966" s="25"/>
      <c r="AZ966" s="25"/>
      <c r="BA966" s="25"/>
      <c r="BB966" s="25"/>
      <c r="BC966" s="25"/>
      <c r="BD966" s="25"/>
      <c r="BE966" s="25"/>
      <c r="BF966" s="25"/>
      <c r="BG966" s="25"/>
      <c r="BH966" s="25"/>
      <c r="BI966" s="25"/>
      <c r="BJ966" s="25"/>
      <c r="BK966" s="25"/>
      <c r="BL966" s="25"/>
      <c r="BM966" s="25"/>
      <c r="BN966" s="25"/>
      <c r="BO966" s="25"/>
      <c r="BP966" s="25"/>
      <c r="BQ966" s="25"/>
      <c r="BR966" s="25"/>
      <c r="BS966" s="25"/>
      <c r="BT966" s="25"/>
      <c r="BU966" s="25"/>
      <c r="BV966" s="25"/>
      <c r="BW966" s="25"/>
      <c r="BX966" s="25"/>
      <c r="BY966" s="25"/>
      <c r="BZ966" s="25"/>
      <c r="CA966" s="25"/>
      <c r="CB966" s="25"/>
      <c r="CC966" s="25"/>
      <c r="CD966" s="25"/>
      <c r="CE966" s="25"/>
      <c r="CF966" s="25"/>
      <c r="CG966" s="25"/>
      <c r="CH966" s="25"/>
      <c r="CI966" s="25"/>
    </row>
    <row r="967" spans="1:87" ht="14">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c r="AE967" s="25"/>
      <c r="AF967" s="25"/>
      <c r="AG967" s="25"/>
      <c r="AH967" s="25"/>
      <c r="AI967" s="25"/>
      <c r="AJ967" s="25"/>
      <c r="AK967" s="25"/>
      <c r="AL967" s="25"/>
      <c r="AM967" s="25"/>
      <c r="AN967" s="25"/>
      <c r="AO967" s="25"/>
      <c r="AP967" s="25"/>
      <c r="AQ967" s="25"/>
      <c r="AR967" s="25"/>
      <c r="AS967" s="25"/>
      <c r="AT967" s="25"/>
      <c r="AU967" s="25"/>
      <c r="AV967" s="25"/>
      <c r="AW967" s="25"/>
      <c r="AX967" s="25"/>
      <c r="AY967" s="25"/>
      <c r="AZ967" s="25"/>
      <c r="BA967" s="25"/>
      <c r="BB967" s="25"/>
      <c r="BC967" s="25"/>
      <c r="BD967" s="25"/>
      <c r="BE967" s="25"/>
      <c r="BF967" s="25"/>
      <c r="BG967" s="25"/>
      <c r="BH967" s="25"/>
      <c r="BI967" s="25"/>
      <c r="BJ967" s="25"/>
      <c r="BK967" s="25"/>
      <c r="BL967" s="25"/>
      <c r="BM967" s="25"/>
      <c r="BN967" s="25"/>
      <c r="BO967" s="25"/>
      <c r="BP967" s="25"/>
      <c r="BQ967" s="25"/>
      <c r="BR967" s="25"/>
      <c r="BS967" s="25"/>
      <c r="BT967" s="25"/>
      <c r="BU967" s="25"/>
      <c r="BV967" s="25"/>
      <c r="BW967" s="25"/>
      <c r="BX967" s="25"/>
      <c r="BY967" s="25"/>
      <c r="BZ967" s="25"/>
      <c r="CA967" s="25"/>
      <c r="CB967" s="25"/>
      <c r="CC967" s="25"/>
      <c r="CD967" s="25"/>
      <c r="CE967" s="25"/>
      <c r="CF967" s="25"/>
      <c r="CG967" s="25"/>
      <c r="CH967" s="25"/>
      <c r="CI967" s="25"/>
    </row>
    <row r="968" spans="1:87" ht="14">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c r="AE968" s="25"/>
      <c r="AF968" s="25"/>
      <c r="AG968" s="25"/>
      <c r="AH968" s="25"/>
      <c r="AI968" s="25"/>
      <c r="AJ968" s="25"/>
      <c r="AK968" s="25"/>
      <c r="AL968" s="25"/>
      <c r="AM968" s="25"/>
      <c r="AN968" s="25"/>
      <c r="AO968" s="25"/>
      <c r="AP968" s="25"/>
      <c r="AQ968" s="25"/>
      <c r="AR968" s="25"/>
      <c r="AS968" s="25"/>
      <c r="AT968" s="25"/>
      <c r="AU968" s="25"/>
      <c r="AV968" s="25"/>
      <c r="AW968" s="25"/>
      <c r="AX968" s="25"/>
      <c r="AY968" s="25"/>
      <c r="AZ968" s="25"/>
      <c r="BA968" s="25"/>
      <c r="BB968" s="25"/>
      <c r="BC968" s="25"/>
      <c r="BD968" s="25"/>
      <c r="BE968" s="25"/>
      <c r="BF968" s="25"/>
      <c r="BG968" s="25"/>
      <c r="BH968" s="25"/>
      <c r="BI968" s="25"/>
      <c r="BJ968" s="25"/>
      <c r="BK968" s="25"/>
      <c r="BL968" s="25"/>
      <c r="BM968" s="25"/>
      <c r="BN968" s="25"/>
      <c r="BO968" s="25"/>
      <c r="BP968" s="25"/>
      <c r="BQ968" s="25"/>
      <c r="BR968" s="25"/>
      <c r="BS968" s="25"/>
      <c r="BT968" s="25"/>
      <c r="BU968" s="25"/>
      <c r="BV968" s="25"/>
      <c r="BW968" s="25"/>
      <c r="BX968" s="25"/>
      <c r="BY968" s="25"/>
      <c r="BZ968" s="25"/>
      <c r="CA968" s="25"/>
      <c r="CB968" s="25"/>
      <c r="CC968" s="25"/>
      <c r="CD968" s="25"/>
      <c r="CE968" s="25"/>
      <c r="CF968" s="25"/>
      <c r="CG968" s="25"/>
      <c r="CH968" s="25"/>
      <c r="CI968" s="25"/>
    </row>
    <row r="969" spans="1:87" ht="14">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c r="AE969" s="25"/>
      <c r="AF969" s="25"/>
      <c r="AG969" s="25"/>
      <c r="AH969" s="25"/>
      <c r="AI969" s="25"/>
      <c r="AJ969" s="25"/>
      <c r="AK969" s="25"/>
      <c r="AL969" s="25"/>
      <c r="AM969" s="25"/>
      <c r="AN969" s="25"/>
      <c r="AO969" s="25"/>
      <c r="AP969" s="25"/>
      <c r="AQ969" s="25"/>
      <c r="AR969" s="25"/>
      <c r="AS969" s="25"/>
      <c r="AT969" s="25"/>
      <c r="AU969" s="25"/>
      <c r="AV969" s="25"/>
      <c r="AW969" s="25"/>
      <c r="AX969" s="25"/>
      <c r="AY969" s="25"/>
      <c r="AZ969" s="25"/>
      <c r="BA969" s="25"/>
      <c r="BB969" s="25"/>
      <c r="BC969" s="25"/>
      <c r="BD969" s="25"/>
      <c r="BE969" s="25"/>
      <c r="BF969" s="25"/>
      <c r="BG969" s="25"/>
      <c r="BH969" s="25"/>
      <c r="BI969" s="25"/>
      <c r="BJ969" s="25"/>
      <c r="BK969" s="25"/>
      <c r="BL969" s="25"/>
      <c r="BM969" s="25"/>
      <c r="BN969" s="25"/>
      <c r="BO969" s="25"/>
      <c r="BP969" s="25"/>
      <c r="BQ969" s="25"/>
      <c r="BR969" s="25"/>
      <c r="BS969" s="25"/>
      <c r="BT969" s="25"/>
      <c r="BU969" s="25"/>
      <c r="BV969" s="25"/>
      <c r="BW969" s="25"/>
      <c r="BX969" s="25"/>
      <c r="BY969" s="25"/>
      <c r="BZ969" s="25"/>
      <c r="CA969" s="25"/>
      <c r="CB969" s="25"/>
      <c r="CC969" s="25"/>
      <c r="CD969" s="25"/>
      <c r="CE969" s="25"/>
      <c r="CF969" s="25"/>
      <c r="CG969" s="25"/>
      <c r="CH969" s="25"/>
      <c r="CI969" s="25"/>
    </row>
    <row r="970" spans="1:87" ht="14">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5"/>
      <c r="AE970" s="25"/>
      <c r="AF970" s="25"/>
      <c r="AG970" s="25"/>
      <c r="AH970" s="25"/>
      <c r="AI970" s="25"/>
      <c r="AJ970" s="25"/>
      <c r="AK970" s="25"/>
      <c r="AL970" s="25"/>
      <c r="AM970" s="25"/>
      <c r="AN970" s="25"/>
      <c r="AO970" s="25"/>
      <c r="AP970" s="25"/>
      <c r="AQ970" s="25"/>
      <c r="AR970" s="25"/>
      <c r="AS970" s="25"/>
      <c r="AT970" s="25"/>
      <c r="AU970" s="25"/>
      <c r="AV970" s="25"/>
      <c r="AW970" s="25"/>
      <c r="AX970" s="25"/>
      <c r="AY970" s="25"/>
      <c r="AZ970" s="25"/>
      <c r="BA970" s="25"/>
      <c r="BB970" s="25"/>
      <c r="BC970" s="25"/>
      <c r="BD970" s="25"/>
      <c r="BE970" s="25"/>
      <c r="BF970" s="25"/>
      <c r="BG970" s="25"/>
      <c r="BH970" s="25"/>
      <c r="BI970" s="25"/>
      <c r="BJ970" s="25"/>
      <c r="BK970" s="25"/>
      <c r="BL970" s="25"/>
      <c r="BM970" s="25"/>
      <c r="BN970" s="25"/>
      <c r="BO970" s="25"/>
      <c r="BP970" s="25"/>
      <c r="BQ970" s="25"/>
      <c r="BR970" s="25"/>
      <c r="BS970" s="25"/>
      <c r="BT970" s="25"/>
      <c r="BU970" s="25"/>
      <c r="BV970" s="25"/>
      <c r="BW970" s="25"/>
      <c r="BX970" s="25"/>
      <c r="BY970" s="25"/>
      <c r="BZ970" s="25"/>
      <c r="CA970" s="25"/>
      <c r="CB970" s="25"/>
      <c r="CC970" s="25"/>
      <c r="CD970" s="25"/>
      <c r="CE970" s="25"/>
      <c r="CF970" s="25"/>
      <c r="CG970" s="25"/>
      <c r="CH970" s="25"/>
      <c r="CI970" s="25"/>
    </row>
    <row r="971" spans="1:87" ht="14">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c r="AE971" s="25"/>
      <c r="AF971" s="25"/>
      <c r="AG971" s="25"/>
      <c r="AH971" s="25"/>
      <c r="AI971" s="25"/>
      <c r="AJ971" s="25"/>
      <c r="AK971" s="25"/>
      <c r="AL971" s="25"/>
      <c r="AM971" s="25"/>
      <c r="AN971" s="25"/>
      <c r="AO971" s="25"/>
      <c r="AP971" s="25"/>
      <c r="AQ971" s="25"/>
      <c r="AR971" s="25"/>
      <c r="AS971" s="25"/>
      <c r="AT971" s="25"/>
      <c r="AU971" s="25"/>
      <c r="AV971" s="25"/>
      <c r="AW971" s="25"/>
      <c r="AX971" s="25"/>
      <c r="AY971" s="25"/>
      <c r="AZ971" s="25"/>
      <c r="BA971" s="25"/>
      <c r="BB971" s="25"/>
      <c r="BC971" s="25"/>
      <c r="BD971" s="25"/>
      <c r="BE971" s="25"/>
      <c r="BF971" s="25"/>
      <c r="BG971" s="25"/>
      <c r="BH971" s="25"/>
      <c r="BI971" s="25"/>
      <c r="BJ971" s="25"/>
      <c r="BK971" s="25"/>
      <c r="BL971" s="25"/>
      <c r="BM971" s="25"/>
      <c r="BN971" s="25"/>
      <c r="BO971" s="25"/>
      <c r="BP971" s="25"/>
      <c r="BQ971" s="25"/>
      <c r="BR971" s="25"/>
      <c r="BS971" s="25"/>
      <c r="BT971" s="25"/>
      <c r="BU971" s="25"/>
      <c r="BV971" s="25"/>
      <c r="BW971" s="25"/>
      <c r="BX971" s="25"/>
      <c r="BY971" s="25"/>
      <c r="BZ971" s="25"/>
      <c r="CA971" s="25"/>
      <c r="CB971" s="25"/>
      <c r="CC971" s="25"/>
      <c r="CD971" s="25"/>
      <c r="CE971" s="25"/>
      <c r="CF971" s="25"/>
      <c r="CG971" s="25"/>
      <c r="CH971" s="25"/>
      <c r="CI971" s="25"/>
    </row>
    <row r="972" spans="1:87" ht="14">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c r="AC972" s="25"/>
      <c r="AD972" s="25"/>
      <c r="AE972" s="25"/>
      <c r="AF972" s="25"/>
      <c r="AG972" s="25"/>
      <c r="AH972" s="25"/>
      <c r="AI972" s="25"/>
      <c r="AJ972" s="25"/>
      <c r="AK972" s="25"/>
      <c r="AL972" s="25"/>
      <c r="AM972" s="25"/>
      <c r="AN972" s="25"/>
      <c r="AO972" s="25"/>
      <c r="AP972" s="25"/>
      <c r="AQ972" s="25"/>
      <c r="AR972" s="25"/>
      <c r="AS972" s="25"/>
      <c r="AT972" s="25"/>
      <c r="AU972" s="25"/>
      <c r="AV972" s="25"/>
      <c r="AW972" s="25"/>
      <c r="AX972" s="25"/>
      <c r="AY972" s="25"/>
      <c r="AZ972" s="25"/>
      <c r="BA972" s="25"/>
      <c r="BB972" s="25"/>
      <c r="BC972" s="25"/>
      <c r="BD972" s="25"/>
      <c r="BE972" s="25"/>
      <c r="BF972" s="25"/>
      <c r="BG972" s="25"/>
      <c r="BH972" s="25"/>
      <c r="BI972" s="25"/>
      <c r="BJ972" s="25"/>
      <c r="BK972" s="25"/>
      <c r="BL972" s="25"/>
      <c r="BM972" s="25"/>
      <c r="BN972" s="25"/>
      <c r="BO972" s="25"/>
      <c r="BP972" s="25"/>
      <c r="BQ972" s="25"/>
      <c r="BR972" s="25"/>
      <c r="BS972" s="25"/>
      <c r="BT972" s="25"/>
      <c r="BU972" s="25"/>
      <c r="BV972" s="25"/>
      <c r="BW972" s="25"/>
      <c r="BX972" s="25"/>
      <c r="BY972" s="25"/>
      <c r="BZ972" s="25"/>
      <c r="CA972" s="25"/>
      <c r="CB972" s="25"/>
      <c r="CC972" s="25"/>
      <c r="CD972" s="25"/>
      <c r="CE972" s="25"/>
      <c r="CF972" s="25"/>
      <c r="CG972" s="25"/>
      <c r="CH972" s="25"/>
      <c r="CI972" s="25"/>
    </row>
    <row r="973" spans="1:87" ht="14">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c r="AC973" s="25"/>
      <c r="AD973" s="25"/>
      <c r="AE973" s="25"/>
      <c r="AF973" s="25"/>
      <c r="AG973" s="25"/>
      <c r="AH973" s="25"/>
      <c r="AI973" s="25"/>
      <c r="AJ973" s="25"/>
      <c r="AK973" s="25"/>
      <c r="AL973" s="25"/>
      <c r="AM973" s="25"/>
      <c r="AN973" s="25"/>
      <c r="AO973" s="25"/>
      <c r="AP973" s="25"/>
      <c r="AQ973" s="25"/>
      <c r="AR973" s="25"/>
      <c r="AS973" s="25"/>
      <c r="AT973" s="25"/>
      <c r="AU973" s="25"/>
      <c r="AV973" s="25"/>
      <c r="AW973" s="25"/>
      <c r="AX973" s="25"/>
      <c r="AY973" s="25"/>
      <c r="AZ973" s="25"/>
      <c r="BA973" s="25"/>
      <c r="BB973" s="25"/>
      <c r="BC973" s="25"/>
      <c r="BD973" s="25"/>
      <c r="BE973" s="25"/>
      <c r="BF973" s="25"/>
      <c r="BG973" s="25"/>
      <c r="BH973" s="25"/>
      <c r="BI973" s="25"/>
      <c r="BJ973" s="25"/>
      <c r="BK973" s="25"/>
      <c r="BL973" s="25"/>
      <c r="BM973" s="25"/>
      <c r="BN973" s="25"/>
      <c r="BO973" s="25"/>
      <c r="BP973" s="25"/>
      <c r="BQ973" s="25"/>
      <c r="BR973" s="25"/>
      <c r="BS973" s="25"/>
      <c r="BT973" s="25"/>
      <c r="BU973" s="25"/>
      <c r="BV973" s="25"/>
      <c r="BW973" s="25"/>
      <c r="BX973" s="25"/>
      <c r="BY973" s="25"/>
      <c r="BZ973" s="25"/>
      <c r="CA973" s="25"/>
      <c r="CB973" s="25"/>
      <c r="CC973" s="25"/>
      <c r="CD973" s="25"/>
      <c r="CE973" s="25"/>
      <c r="CF973" s="25"/>
      <c r="CG973" s="25"/>
      <c r="CH973" s="25"/>
      <c r="CI973" s="25"/>
    </row>
    <row r="974" spans="1:87" ht="1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5"/>
      <c r="AE974" s="25"/>
      <c r="AF974" s="25"/>
      <c r="AG974" s="25"/>
      <c r="AH974" s="25"/>
      <c r="AI974" s="25"/>
      <c r="AJ974" s="25"/>
      <c r="AK974" s="25"/>
      <c r="AL974" s="25"/>
      <c r="AM974" s="25"/>
      <c r="AN974" s="25"/>
      <c r="AO974" s="25"/>
      <c r="AP974" s="25"/>
      <c r="AQ974" s="25"/>
      <c r="AR974" s="25"/>
      <c r="AS974" s="25"/>
      <c r="AT974" s="25"/>
      <c r="AU974" s="25"/>
      <c r="AV974" s="25"/>
      <c r="AW974" s="25"/>
      <c r="AX974" s="25"/>
      <c r="AY974" s="25"/>
      <c r="AZ974" s="25"/>
      <c r="BA974" s="25"/>
      <c r="BB974" s="25"/>
      <c r="BC974" s="25"/>
      <c r="BD974" s="25"/>
      <c r="BE974" s="25"/>
      <c r="BF974" s="25"/>
      <c r="BG974" s="25"/>
      <c r="BH974" s="25"/>
      <c r="BI974" s="25"/>
      <c r="BJ974" s="25"/>
      <c r="BK974" s="25"/>
      <c r="BL974" s="25"/>
      <c r="BM974" s="25"/>
      <c r="BN974" s="25"/>
      <c r="BO974" s="25"/>
      <c r="BP974" s="25"/>
      <c r="BQ974" s="25"/>
      <c r="BR974" s="25"/>
      <c r="BS974" s="25"/>
      <c r="BT974" s="25"/>
      <c r="BU974" s="25"/>
      <c r="BV974" s="25"/>
      <c r="BW974" s="25"/>
      <c r="BX974" s="25"/>
      <c r="BY974" s="25"/>
      <c r="BZ974" s="25"/>
      <c r="CA974" s="25"/>
      <c r="CB974" s="25"/>
      <c r="CC974" s="25"/>
      <c r="CD974" s="25"/>
      <c r="CE974" s="25"/>
      <c r="CF974" s="25"/>
      <c r="CG974" s="25"/>
      <c r="CH974" s="25"/>
      <c r="CI974" s="25"/>
    </row>
    <row r="975" spans="1:87" ht="14">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c r="AE975" s="25"/>
      <c r="AF975" s="25"/>
      <c r="AG975" s="25"/>
      <c r="AH975" s="25"/>
      <c r="AI975" s="25"/>
      <c r="AJ975" s="25"/>
      <c r="AK975" s="25"/>
      <c r="AL975" s="25"/>
      <c r="AM975" s="25"/>
      <c r="AN975" s="25"/>
      <c r="AO975" s="25"/>
      <c r="AP975" s="25"/>
      <c r="AQ975" s="25"/>
      <c r="AR975" s="25"/>
      <c r="AS975" s="25"/>
      <c r="AT975" s="25"/>
      <c r="AU975" s="25"/>
      <c r="AV975" s="25"/>
      <c r="AW975" s="25"/>
      <c r="AX975" s="25"/>
      <c r="AY975" s="25"/>
      <c r="AZ975" s="25"/>
      <c r="BA975" s="25"/>
      <c r="BB975" s="25"/>
      <c r="BC975" s="25"/>
      <c r="BD975" s="25"/>
      <c r="BE975" s="25"/>
      <c r="BF975" s="25"/>
      <c r="BG975" s="25"/>
      <c r="BH975" s="25"/>
      <c r="BI975" s="25"/>
      <c r="BJ975" s="25"/>
      <c r="BK975" s="25"/>
      <c r="BL975" s="25"/>
      <c r="BM975" s="25"/>
      <c r="BN975" s="25"/>
      <c r="BO975" s="25"/>
      <c r="BP975" s="25"/>
      <c r="BQ975" s="25"/>
      <c r="BR975" s="25"/>
      <c r="BS975" s="25"/>
      <c r="BT975" s="25"/>
      <c r="BU975" s="25"/>
      <c r="BV975" s="25"/>
      <c r="BW975" s="25"/>
      <c r="BX975" s="25"/>
      <c r="BY975" s="25"/>
      <c r="BZ975" s="25"/>
      <c r="CA975" s="25"/>
      <c r="CB975" s="25"/>
      <c r="CC975" s="25"/>
      <c r="CD975" s="25"/>
      <c r="CE975" s="25"/>
      <c r="CF975" s="25"/>
      <c r="CG975" s="25"/>
      <c r="CH975" s="25"/>
      <c r="CI975" s="25"/>
    </row>
    <row r="976" spans="1:87" ht="14">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c r="AC976" s="25"/>
      <c r="AD976" s="25"/>
      <c r="AE976" s="25"/>
      <c r="AF976" s="25"/>
      <c r="AG976" s="25"/>
      <c r="AH976" s="25"/>
      <c r="AI976" s="25"/>
      <c r="AJ976" s="25"/>
      <c r="AK976" s="25"/>
      <c r="AL976" s="25"/>
      <c r="AM976" s="25"/>
      <c r="AN976" s="25"/>
      <c r="AO976" s="25"/>
      <c r="AP976" s="25"/>
      <c r="AQ976" s="25"/>
      <c r="AR976" s="25"/>
      <c r="AS976" s="25"/>
      <c r="AT976" s="25"/>
      <c r="AU976" s="25"/>
      <c r="AV976" s="25"/>
      <c r="AW976" s="25"/>
      <c r="AX976" s="25"/>
      <c r="AY976" s="25"/>
      <c r="AZ976" s="25"/>
      <c r="BA976" s="25"/>
      <c r="BB976" s="25"/>
      <c r="BC976" s="25"/>
      <c r="BD976" s="25"/>
      <c r="BE976" s="25"/>
      <c r="BF976" s="25"/>
      <c r="BG976" s="25"/>
      <c r="BH976" s="25"/>
      <c r="BI976" s="25"/>
      <c r="BJ976" s="25"/>
      <c r="BK976" s="25"/>
      <c r="BL976" s="25"/>
      <c r="BM976" s="25"/>
      <c r="BN976" s="25"/>
      <c r="BO976" s="25"/>
      <c r="BP976" s="25"/>
      <c r="BQ976" s="25"/>
      <c r="BR976" s="25"/>
      <c r="BS976" s="25"/>
      <c r="BT976" s="25"/>
      <c r="BU976" s="25"/>
      <c r="BV976" s="25"/>
      <c r="BW976" s="25"/>
      <c r="BX976" s="25"/>
      <c r="BY976" s="25"/>
      <c r="BZ976" s="25"/>
      <c r="CA976" s="25"/>
      <c r="CB976" s="25"/>
      <c r="CC976" s="25"/>
      <c r="CD976" s="25"/>
      <c r="CE976" s="25"/>
      <c r="CF976" s="25"/>
      <c r="CG976" s="25"/>
      <c r="CH976" s="25"/>
      <c r="CI976" s="25"/>
    </row>
    <row r="977" spans="1:87" ht="14">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c r="AE977" s="25"/>
      <c r="AF977" s="25"/>
      <c r="AG977" s="25"/>
      <c r="AH977" s="25"/>
      <c r="AI977" s="25"/>
      <c r="AJ977" s="25"/>
      <c r="AK977" s="25"/>
      <c r="AL977" s="25"/>
      <c r="AM977" s="25"/>
      <c r="AN977" s="25"/>
      <c r="AO977" s="25"/>
      <c r="AP977" s="25"/>
      <c r="AQ977" s="25"/>
      <c r="AR977" s="25"/>
      <c r="AS977" s="25"/>
      <c r="AT977" s="25"/>
      <c r="AU977" s="25"/>
      <c r="AV977" s="25"/>
      <c r="AW977" s="25"/>
      <c r="AX977" s="25"/>
      <c r="AY977" s="25"/>
      <c r="AZ977" s="25"/>
      <c r="BA977" s="25"/>
      <c r="BB977" s="25"/>
      <c r="BC977" s="25"/>
      <c r="BD977" s="25"/>
      <c r="BE977" s="25"/>
      <c r="BF977" s="25"/>
      <c r="BG977" s="25"/>
      <c r="BH977" s="25"/>
      <c r="BI977" s="25"/>
      <c r="BJ977" s="25"/>
      <c r="BK977" s="25"/>
      <c r="BL977" s="25"/>
      <c r="BM977" s="25"/>
      <c r="BN977" s="25"/>
      <c r="BO977" s="25"/>
      <c r="BP977" s="25"/>
      <c r="BQ977" s="25"/>
      <c r="BR977" s="25"/>
      <c r="BS977" s="25"/>
      <c r="BT977" s="25"/>
      <c r="BU977" s="25"/>
      <c r="BV977" s="25"/>
      <c r="BW977" s="25"/>
      <c r="BX977" s="25"/>
      <c r="BY977" s="25"/>
      <c r="BZ977" s="25"/>
      <c r="CA977" s="25"/>
      <c r="CB977" s="25"/>
      <c r="CC977" s="25"/>
      <c r="CD977" s="25"/>
      <c r="CE977" s="25"/>
      <c r="CF977" s="25"/>
      <c r="CG977" s="25"/>
      <c r="CH977" s="25"/>
      <c r="CI977" s="25"/>
    </row>
    <row r="978" spans="1:87" ht="14">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c r="AC978" s="25"/>
      <c r="AD978" s="25"/>
      <c r="AE978" s="25"/>
      <c r="AF978" s="25"/>
      <c r="AG978" s="25"/>
      <c r="AH978" s="25"/>
      <c r="AI978" s="25"/>
      <c r="AJ978" s="25"/>
      <c r="AK978" s="25"/>
      <c r="AL978" s="25"/>
      <c r="AM978" s="25"/>
      <c r="AN978" s="25"/>
      <c r="AO978" s="25"/>
      <c r="AP978" s="25"/>
      <c r="AQ978" s="25"/>
      <c r="AR978" s="25"/>
      <c r="AS978" s="25"/>
      <c r="AT978" s="25"/>
      <c r="AU978" s="25"/>
      <c r="AV978" s="25"/>
      <c r="AW978" s="25"/>
      <c r="AX978" s="25"/>
      <c r="AY978" s="25"/>
      <c r="AZ978" s="25"/>
      <c r="BA978" s="25"/>
      <c r="BB978" s="25"/>
      <c r="BC978" s="25"/>
      <c r="BD978" s="25"/>
      <c r="BE978" s="25"/>
      <c r="BF978" s="25"/>
      <c r="BG978" s="25"/>
      <c r="BH978" s="25"/>
      <c r="BI978" s="25"/>
      <c r="BJ978" s="25"/>
      <c r="BK978" s="25"/>
      <c r="BL978" s="25"/>
      <c r="BM978" s="25"/>
      <c r="BN978" s="25"/>
      <c r="BO978" s="25"/>
      <c r="BP978" s="25"/>
      <c r="BQ978" s="25"/>
      <c r="BR978" s="25"/>
      <c r="BS978" s="25"/>
      <c r="BT978" s="25"/>
      <c r="BU978" s="25"/>
      <c r="BV978" s="25"/>
      <c r="BW978" s="25"/>
      <c r="BX978" s="25"/>
      <c r="BY978" s="25"/>
      <c r="BZ978" s="25"/>
      <c r="CA978" s="25"/>
      <c r="CB978" s="25"/>
      <c r="CC978" s="25"/>
      <c r="CD978" s="25"/>
      <c r="CE978" s="25"/>
      <c r="CF978" s="25"/>
      <c r="CG978" s="25"/>
      <c r="CH978" s="25"/>
      <c r="CI978" s="25"/>
    </row>
    <row r="979" spans="1:87" ht="14">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c r="AC979" s="25"/>
      <c r="AD979" s="25"/>
      <c r="AE979" s="25"/>
      <c r="AF979" s="25"/>
      <c r="AG979" s="25"/>
      <c r="AH979" s="25"/>
      <c r="AI979" s="25"/>
      <c r="AJ979" s="25"/>
      <c r="AK979" s="25"/>
      <c r="AL979" s="25"/>
      <c r="AM979" s="25"/>
      <c r="AN979" s="25"/>
      <c r="AO979" s="25"/>
      <c r="AP979" s="25"/>
      <c r="AQ979" s="25"/>
      <c r="AR979" s="25"/>
      <c r="AS979" s="25"/>
      <c r="AT979" s="25"/>
      <c r="AU979" s="25"/>
      <c r="AV979" s="25"/>
      <c r="AW979" s="25"/>
      <c r="AX979" s="25"/>
      <c r="AY979" s="25"/>
      <c r="AZ979" s="25"/>
      <c r="BA979" s="25"/>
      <c r="BB979" s="25"/>
      <c r="BC979" s="25"/>
      <c r="BD979" s="25"/>
      <c r="BE979" s="25"/>
      <c r="BF979" s="25"/>
      <c r="BG979" s="25"/>
      <c r="BH979" s="25"/>
      <c r="BI979" s="25"/>
      <c r="BJ979" s="25"/>
      <c r="BK979" s="25"/>
      <c r="BL979" s="25"/>
      <c r="BM979" s="25"/>
      <c r="BN979" s="25"/>
      <c r="BO979" s="25"/>
      <c r="BP979" s="25"/>
      <c r="BQ979" s="25"/>
      <c r="BR979" s="25"/>
      <c r="BS979" s="25"/>
      <c r="BT979" s="25"/>
      <c r="BU979" s="25"/>
      <c r="BV979" s="25"/>
      <c r="BW979" s="25"/>
      <c r="BX979" s="25"/>
      <c r="BY979" s="25"/>
      <c r="BZ979" s="25"/>
      <c r="CA979" s="25"/>
      <c r="CB979" s="25"/>
      <c r="CC979" s="25"/>
      <c r="CD979" s="25"/>
      <c r="CE979" s="25"/>
      <c r="CF979" s="25"/>
      <c r="CG979" s="25"/>
      <c r="CH979" s="25"/>
      <c r="CI979" s="25"/>
    </row>
    <row r="980" spans="1:87" ht="14">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5"/>
      <c r="AE980" s="25"/>
      <c r="AF980" s="25"/>
      <c r="AG980" s="25"/>
      <c r="AH980" s="25"/>
      <c r="AI980" s="25"/>
      <c r="AJ980" s="25"/>
      <c r="AK980" s="25"/>
      <c r="AL980" s="25"/>
      <c r="AM980" s="25"/>
      <c r="AN980" s="25"/>
      <c r="AO980" s="25"/>
      <c r="AP980" s="25"/>
      <c r="AQ980" s="25"/>
      <c r="AR980" s="25"/>
      <c r="AS980" s="25"/>
      <c r="AT980" s="25"/>
      <c r="AU980" s="25"/>
      <c r="AV980" s="25"/>
      <c r="AW980" s="25"/>
      <c r="AX980" s="25"/>
      <c r="AY980" s="25"/>
      <c r="AZ980" s="25"/>
      <c r="BA980" s="25"/>
      <c r="BB980" s="25"/>
      <c r="BC980" s="25"/>
      <c r="BD980" s="25"/>
      <c r="BE980" s="25"/>
      <c r="BF980" s="25"/>
      <c r="BG980" s="25"/>
      <c r="BH980" s="25"/>
      <c r="BI980" s="25"/>
      <c r="BJ980" s="25"/>
      <c r="BK980" s="25"/>
      <c r="BL980" s="25"/>
      <c r="BM980" s="25"/>
      <c r="BN980" s="25"/>
      <c r="BO980" s="25"/>
      <c r="BP980" s="25"/>
      <c r="BQ980" s="25"/>
      <c r="BR980" s="25"/>
      <c r="BS980" s="25"/>
      <c r="BT980" s="25"/>
      <c r="BU980" s="25"/>
      <c r="BV980" s="25"/>
      <c r="BW980" s="25"/>
      <c r="BX980" s="25"/>
      <c r="BY980" s="25"/>
      <c r="BZ980" s="25"/>
      <c r="CA980" s="25"/>
      <c r="CB980" s="25"/>
      <c r="CC980" s="25"/>
      <c r="CD980" s="25"/>
      <c r="CE980" s="25"/>
      <c r="CF980" s="25"/>
      <c r="CG980" s="25"/>
      <c r="CH980" s="25"/>
      <c r="CI980" s="25"/>
    </row>
    <row r="981" spans="1:87" ht="14">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c r="AC981" s="25"/>
      <c r="AD981" s="25"/>
      <c r="AE981" s="25"/>
      <c r="AF981" s="25"/>
      <c r="AG981" s="25"/>
      <c r="AH981" s="25"/>
      <c r="AI981" s="25"/>
      <c r="AJ981" s="25"/>
      <c r="AK981" s="25"/>
      <c r="AL981" s="25"/>
      <c r="AM981" s="25"/>
      <c r="AN981" s="25"/>
      <c r="AO981" s="25"/>
      <c r="AP981" s="25"/>
      <c r="AQ981" s="25"/>
      <c r="AR981" s="25"/>
      <c r="AS981" s="25"/>
      <c r="AT981" s="25"/>
      <c r="AU981" s="25"/>
      <c r="AV981" s="25"/>
      <c r="AW981" s="25"/>
      <c r="AX981" s="25"/>
      <c r="AY981" s="25"/>
      <c r="AZ981" s="25"/>
      <c r="BA981" s="25"/>
      <c r="BB981" s="25"/>
      <c r="BC981" s="25"/>
      <c r="BD981" s="25"/>
      <c r="BE981" s="25"/>
      <c r="BF981" s="25"/>
      <c r="BG981" s="25"/>
      <c r="BH981" s="25"/>
      <c r="BI981" s="25"/>
      <c r="BJ981" s="25"/>
      <c r="BK981" s="25"/>
      <c r="BL981" s="25"/>
      <c r="BM981" s="25"/>
      <c r="BN981" s="25"/>
      <c r="BO981" s="25"/>
      <c r="BP981" s="25"/>
      <c r="BQ981" s="25"/>
      <c r="BR981" s="25"/>
      <c r="BS981" s="25"/>
      <c r="BT981" s="25"/>
      <c r="BU981" s="25"/>
      <c r="BV981" s="25"/>
      <c r="BW981" s="25"/>
      <c r="BX981" s="25"/>
      <c r="BY981" s="25"/>
      <c r="BZ981" s="25"/>
      <c r="CA981" s="25"/>
      <c r="CB981" s="25"/>
      <c r="CC981" s="25"/>
      <c r="CD981" s="25"/>
      <c r="CE981" s="25"/>
      <c r="CF981" s="25"/>
      <c r="CG981" s="25"/>
      <c r="CH981" s="25"/>
      <c r="CI981" s="25"/>
    </row>
    <row r="982" spans="1:87" ht="14">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c r="AC982" s="25"/>
      <c r="AD982" s="25"/>
      <c r="AE982" s="25"/>
      <c r="AF982" s="25"/>
      <c r="AG982" s="25"/>
      <c r="AH982" s="25"/>
      <c r="AI982" s="25"/>
      <c r="AJ982" s="25"/>
      <c r="AK982" s="25"/>
      <c r="AL982" s="25"/>
      <c r="AM982" s="25"/>
      <c r="AN982" s="25"/>
      <c r="AO982" s="25"/>
      <c r="AP982" s="25"/>
      <c r="AQ982" s="25"/>
      <c r="AR982" s="25"/>
      <c r="AS982" s="25"/>
      <c r="AT982" s="25"/>
      <c r="AU982" s="25"/>
      <c r="AV982" s="25"/>
      <c r="AW982" s="25"/>
      <c r="AX982" s="25"/>
      <c r="AY982" s="25"/>
      <c r="AZ982" s="25"/>
      <c r="BA982" s="25"/>
      <c r="BB982" s="25"/>
      <c r="BC982" s="25"/>
      <c r="BD982" s="25"/>
      <c r="BE982" s="25"/>
      <c r="BF982" s="25"/>
      <c r="BG982" s="25"/>
      <c r="BH982" s="25"/>
      <c r="BI982" s="25"/>
      <c r="BJ982" s="25"/>
      <c r="BK982" s="25"/>
      <c r="BL982" s="25"/>
      <c r="BM982" s="25"/>
      <c r="BN982" s="25"/>
      <c r="BO982" s="25"/>
      <c r="BP982" s="25"/>
      <c r="BQ982" s="25"/>
      <c r="BR982" s="25"/>
      <c r="BS982" s="25"/>
      <c r="BT982" s="25"/>
      <c r="BU982" s="25"/>
      <c r="BV982" s="25"/>
      <c r="BW982" s="25"/>
      <c r="BX982" s="25"/>
      <c r="BY982" s="25"/>
      <c r="BZ982" s="25"/>
      <c r="CA982" s="25"/>
      <c r="CB982" s="25"/>
      <c r="CC982" s="25"/>
      <c r="CD982" s="25"/>
      <c r="CE982" s="25"/>
      <c r="CF982" s="25"/>
      <c r="CG982" s="25"/>
      <c r="CH982" s="25"/>
      <c r="CI982" s="25"/>
    </row>
    <row r="983" spans="1:87" ht="14">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c r="AE983" s="25"/>
      <c r="AF983" s="25"/>
      <c r="AG983" s="25"/>
      <c r="AH983" s="25"/>
      <c r="AI983" s="25"/>
      <c r="AJ983" s="25"/>
      <c r="AK983" s="25"/>
      <c r="AL983" s="25"/>
      <c r="AM983" s="25"/>
      <c r="AN983" s="25"/>
      <c r="AO983" s="25"/>
      <c r="AP983" s="25"/>
      <c r="AQ983" s="25"/>
      <c r="AR983" s="25"/>
      <c r="AS983" s="25"/>
      <c r="AT983" s="25"/>
      <c r="AU983" s="25"/>
      <c r="AV983" s="25"/>
      <c r="AW983" s="25"/>
      <c r="AX983" s="25"/>
      <c r="AY983" s="25"/>
      <c r="AZ983" s="25"/>
      <c r="BA983" s="25"/>
      <c r="BB983" s="25"/>
      <c r="BC983" s="25"/>
      <c r="BD983" s="25"/>
      <c r="BE983" s="25"/>
      <c r="BF983" s="25"/>
      <c r="BG983" s="25"/>
      <c r="BH983" s="25"/>
      <c r="BI983" s="25"/>
      <c r="BJ983" s="25"/>
      <c r="BK983" s="25"/>
      <c r="BL983" s="25"/>
      <c r="BM983" s="25"/>
      <c r="BN983" s="25"/>
      <c r="BO983" s="25"/>
      <c r="BP983" s="25"/>
      <c r="BQ983" s="25"/>
      <c r="BR983" s="25"/>
      <c r="BS983" s="25"/>
      <c r="BT983" s="25"/>
      <c r="BU983" s="25"/>
      <c r="BV983" s="25"/>
      <c r="BW983" s="25"/>
      <c r="BX983" s="25"/>
      <c r="BY983" s="25"/>
      <c r="BZ983" s="25"/>
      <c r="CA983" s="25"/>
      <c r="CB983" s="25"/>
      <c r="CC983" s="25"/>
      <c r="CD983" s="25"/>
      <c r="CE983" s="25"/>
      <c r="CF983" s="25"/>
      <c r="CG983" s="25"/>
      <c r="CH983" s="25"/>
      <c r="CI983" s="25"/>
    </row>
    <row r="984" spans="1:87" ht="1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c r="AC984" s="25"/>
      <c r="AD984" s="25"/>
      <c r="AE984" s="25"/>
      <c r="AF984" s="25"/>
      <c r="AG984" s="25"/>
      <c r="AH984" s="25"/>
      <c r="AI984" s="25"/>
      <c r="AJ984" s="25"/>
      <c r="AK984" s="25"/>
      <c r="AL984" s="25"/>
      <c r="AM984" s="25"/>
      <c r="AN984" s="25"/>
      <c r="AO984" s="25"/>
      <c r="AP984" s="25"/>
      <c r="AQ984" s="25"/>
      <c r="AR984" s="25"/>
      <c r="AS984" s="25"/>
      <c r="AT984" s="25"/>
      <c r="AU984" s="25"/>
      <c r="AV984" s="25"/>
      <c r="AW984" s="25"/>
      <c r="AX984" s="25"/>
      <c r="AY984" s="25"/>
      <c r="AZ984" s="25"/>
      <c r="BA984" s="25"/>
      <c r="BB984" s="25"/>
      <c r="BC984" s="25"/>
      <c r="BD984" s="25"/>
      <c r="BE984" s="25"/>
      <c r="BF984" s="25"/>
      <c r="BG984" s="25"/>
      <c r="BH984" s="25"/>
      <c r="BI984" s="25"/>
      <c r="BJ984" s="25"/>
      <c r="BK984" s="25"/>
      <c r="BL984" s="25"/>
      <c r="BM984" s="25"/>
      <c r="BN984" s="25"/>
      <c r="BO984" s="25"/>
      <c r="BP984" s="25"/>
      <c r="BQ984" s="25"/>
      <c r="BR984" s="25"/>
      <c r="BS984" s="25"/>
      <c r="BT984" s="25"/>
      <c r="BU984" s="25"/>
      <c r="BV984" s="25"/>
      <c r="BW984" s="25"/>
      <c r="BX984" s="25"/>
      <c r="BY984" s="25"/>
      <c r="BZ984" s="25"/>
      <c r="CA984" s="25"/>
      <c r="CB984" s="25"/>
      <c r="CC984" s="25"/>
      <c r="CD984" s="25"/>
      <c r="CE984" s="25"/>
      <c r="CF984" s="25"/>
      <c r="CG984" s="25"/>
      <c r="CH984" s="25"/>
      <c r="CI984" s="25"/>
    </row>
    <row r="985" spans="1:87" ht="14">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c r="AC985" s="25"/>
      <c r="AD985" s="25"/>
      <c r="AE985" s="25"/>
      <c r="AF985" s="25"/>
      <c r="AG985" s="25"/>
      <c r="AH985" s="25"/>
      <c r="AI985" s="25"/>
      <c r="AJ985" s="25"/>
      <c r="AK985" s="25"/>
      <c r="AL985" s="25"/>
      <c r="AM985" s="25"/>
      <c r="AN985" s="25"/>
      <c r="AO985" s="25"/>
      <c r="AP985" s="25"/>
      <c r="AQ985" s="25"/>
      <c r="AR985" s="25"/>
      <c r="AS985" s="25"/>
      <c r="AT985" s="25"/>
      <c r="AU985" s="25"/>
      <c r="AV985" s="25"/>
      <c r="AW985" s="25"/>
      <c r="AX985" s="25"/>
      <c r="AY985" s="25"/>
      <c r="AZ985" s="25"/>
      <c r="BA985" s="25"/>
      <c r="BB985" s="25"/>
      <c r="BC985" s="25"/>
      <c r="BD985" s="25"/>
      <c r="BE985" s="25"/>
      <c r="BF985" s="25"/>
      <c r="BG985" s="25"/>
      <c r="BH985" s="25"/>
      <c r="BI985" s="25"/>
      <c r="BJ985" s="25"/>
      <c r="BK985" s="25"/>
      <c r="BL985" s="25"/>
      <c r="BM985" s="25"/>
      <c r="BN985" s="25"/>
      <c r="BO985" s="25"/>
      <c r="BP985" s="25"/>
      <c r="BQ985" s="25"/>
      <c r="BR985" s="25"/>
      <c r="BS985" s="25"/>
      <c r="BT985" s="25"/>
      <c r="BU985" s="25"/>
      <c r="BV985" s="25"/>
      <c r="BW985" s="25"/>
      <c r="BX985" s="25"/>
      <c r="BY985" s="25"/>
      <c r="BZ985" s="25"/>
      <c r="CA985" s="25"/>
      <c r="CB985" s="25"/>
      <c r="CC985" s="25"/>
      <c r="CD985" s="25"/>
      <c r="CE985" s="25"/>
      <c r="CF985" s="25"/>
      <c r="CG985" s="25"/>
      <c r="CH985" s="25"/>
      <c r="CI985" s="25"/>
    </row>
    <row r="986" spans="1:87" ht="14">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c r="AC986" s="25"/>
      <c r="AD986" s="25"/>
      <c r="AE986" s="25"/>
      <c r="AF986" s="25"/>
      <c r="AG986" s="25"/>
      <c r="AH986" s="25"/>
      <c r="AI986" s="25"/>
      <c r="AJ986" s="25"/>
      <c r="AK986" s="25"/>
      <c r="AL986" s="25"/>
      <c r="AM986" s="25"/>
      <c r="AN986" s="25"/>
      <c r="AO986" s="25"/>
      <c r="AP986" s="25"/>
      <c r="AQ986" s="25"/>
      <c r="AR986" s="25"/>
      <c r="AS986" s="25"/>
      <c r="AT986" s="25"/>
      <c r="AU986" s="25"/>
      <c r="AV986" s="25"/>
      <c r="AW986" s="25"/>
      <c r="AX986" s="25"/>
      <c r="AY986" s="25"/>
      <c r="AZ986" s="25"/>
      <c r="BA986" s="25"/>
      <c r="BB986" s="25"/>
      <c r="BC986" s="25"/>
      <c r="BD986" s="25"/>
      <c r="BE986" s="25"/>
      <c r="BF986" s="25"/>
      <c r="BG986" s="25"/>
      <c r="BH986" s="25"/>
      <c r="BI986" s="25"/>
      <c r="BJ986" s="25"/>
      <c r="BK986" s="25"/>
      <c r="BL986" s="25"/>
      <c r="BM986" s="25"/>
      <c r="BN986" s="25"/>
      <c r="BO986" s="25"/>
      <c r="BP986" s="25"/>
      <c r="BQ986" s="25"/>
      <c r="BR986" s="25"/>
      <c r="BS986" s="25"/>
      <c r="BT986" s="25"/>
      <c r="BU986" s="25"/>
      <c r="BV986" s="25"/>
      <c r="BW986" s="25"/>
      <c r="BX986" s="25"/>
      <c r="BY986" s="25"/>
      <c r="BZ986" s="25"/>
      <c r="CA986" s="25"/>
      <c r="CB986" s="25"/>
      <c r="CC986" s="25"/>
      <c r="CD986" s="25"/>
      <c r="CE986" s="25"/>
      <c r="CF986" s="25"/>
      <c r="CG986" s="25"/>
      <c r="CH986" s="25"/>
      <c r="CI986" s="25"/>
    </row>
    <row r="987" spans="1:87" ht="14">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c r="AC987" s="25"/>
      <c r="AD987" s="25"/>
      <c r="AE987" s="25"/>
      <c r="AF987" s="25"/>
      <c r="AG987" s="25"/>
      <c r="AH987" s="25"/>
      <c r="AI987" s="25"/>
      <c r="AJ987" s="25"/>
      <c r="AK987" s="25"/>
      <c r="AL987" s="25"/>
      <c r="AM987" s="25"/>
      <c r="AN987" s="25"/>
      <c r="AO987" s="25"/>
      <c r="AP987" s="25"/>
      <c r="AQ987" s="25"/>
      <c r="AR987" s="25"/>
      <c r="AS987" s="25"/>
      <c r="AT987" s="25"/>
      <c r="AU987" s="25"/>
      <c r="AV987" s="25"/>
      <c r="AW987" s="25"/>
      <c r="AX987" s="25"/>
      <c r="AY987" s="25"/>
      <c r="AZ987" s="25"/>
      <c r="BA987" s="25"/>
      <c r="BB987" s="25"/>
      <c r="BC987" s="25"/>
      <c r="BD987" s="25"/>
      <c r="BE987" s="25"/>
      <c r="BF987" s="25"/>
      <c r="BG987" s="25"/>
      <c r="BH987" s="25"/>
      <c r="BI987" s="25"/>
      <c r="BJ987" s="25"/>
      <c r="BK987" s="25"/>
      <c r="BL987" s="25"/>
      <c r="BM987" s="25"/>
      <c r="BN987" s="25"/>
      <c r="BO987" s="25"/>
      <c r="BP987" s="25"/>
      <c r="BQ987" s="25"/>
      <c r="BR987" s="25"/>
      <c r="BS987" s="25"/>
      <c r="BT987" s="25"/>
      <c r="BU987" s="25"/>
      <c r="BV987" s="25"/>
      <c r="BW987" s="25"/>
      <c r="BX987" s="25"/>
      <c r="BY987" s="25"/>
      <c r="BZ987" s="25"/>
      <c r="CA987" s="25"/>
      <c r="CB987" s="25"/>
      <c r="CC987" s="25"/>
      <c r="CD987" s="25"/>
      <c r="CE987" s="25"/>
      <c r="CF987" s="25"/>
      <c r="CG987" s="25"/>
      <c r="CH987" s="25"/>
      <c r="CI987" s="25"/>
    </row>
    <row r="988" spans="1:87" ht="14">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c r="AC988" s="25"/>
      <c r="AD988" s="25"/>
      <c r="AE988" s="25"/>
      <c r="AF988" s="25"/>
      <c r="AG988" s="25"/>
      <c r="AH988" s="25"/>
      <c r="AI988" s="25"/>
      <c r="AJ988" s="25"/>
      <c r="AK988" s="25"/>
      <c r="AL988" s="25"/>
      <c r="AM988" s="25"/>
      <c r="AN988" s="25"/>
      <c r="AO988" s="25"/>
      <c r="AP988" s="25"/>
      <c r="AQ988" s="25"/>
      <c r="AR988" s="25"/>
      <c r="AS988" s="25"/>
      <c r="AT988" s="25"/>
      <c r="AU988" s="25"/>
      <c r="AV988" s="25"/>
      <c r="AW988" s="25"/>
      <c r="AX988" s="25"/>
      <c r="AY988" s="25"/>
      <c r="AZ988" s="25"/>
      <c r="BA988" s="25"/>
      <c r="BB988" s="25"/>
      <c r="BC988" s="25"/>
      <c r="BD988" s="25"/>
      <c r="BE988" s="25"/>
      <c r="BF988" s="25"/>
      <c r="BG988" s="25"/>
      <c r="BH988" s="25"/>
      <c r="BI988" s="25"/>
      <c r="BJ988" s="25"/>
      <c r="BK988" s="25"/>
      <c r="BL988" s="25"/>
      <c r="BM988" s="25"/>
      <c r="BN988" s="25"/>
      <c r="BO988" s="25"/>
      <c r="BP988" s="25"/>
      <c r="BQ988" s="25"/>
      <c r="BR988" s="25"/>
      <c r="BS988" s="25"/>
      <c r="BT988" s="25"/>
      <c r="BU988" s="25"/>
      <c r="BV988" s="25"/>
      <c r="BW988" s="25"/>
      <c r="BX988" s="25"/>
      <c r="BY988" s="25"/>
      <c r="BZ988" s="25"/>
      <c r="CA988" s="25"/>
      <c r="CB988" s="25"/>
      <c r="CC988" s="25"/>
      <c r="CD988" s="25"/>
      <c r="CE988" s="25"/>
      <c r="CF988" s="25"/>
      <c r="CG988" s="25"/>
      <c r="CH988" s="25"/>
      <c r="CI988" s="25"/>
    </row>
    <row r="989" spans="1:87" ht="14">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c r="AC989" s="25"/>
      <c r="AD989" s="25"/>
      <c r="AE989" s="25"/>
      <c r="AF989" s="25"/>
      <c r="AG989" s="25"/>
      <c r="AH989" s="25"/>
      <c r="AI989" s="25"/>
      <c r="AJ989" s="25"/>
      <c r="AK989" s="25"/>
      <c r="AL989" s="25"/>
      <c r="AM989" s="25"/>
      <c r="AN989" s="25"/>
      <c r="AO989" s="25"/>
      <c r="AP989" s="25"/>
      <c r="AQ989" s="25"/>
      <c r="AR989" s="25"/>
      <c r="AS989" s="25"/>
      <c r="AT989" s="25"/>
      <c r="AU989" s="25"/>
      <c r="AV989" s="25"/>
      <c r="AW989" s="25"/>
      <c r="AX989" s="25"/>
      <c r="AY989" s="25"/>
      <c r="AZ989" s="25"/>
      <c r="BA989" s="25"/>
      <c r="BB989" s="25"/>
      <c r="BC989" s="25"/>
      <c r="BD989" s="25"/>
      <c r="BE989" s="25"/>
      <c r="BF989" s="25"/>
      <c r="BG989" s="25"/>
      <c r="BH989" s="25"/>
      <c r="BI989" s="25"/>
      <c r="BJ989" s="25"/>
      <c r="BK989" s="25"/>
      <c r="BL989" s="25"/>
      <c r="BM989" s="25"/>
      <c r="BN989" s="25"/>
      <c r="BO989" s="25"/>
      <c r="BP989" s="25"/>
      <c r="BQ989" s="25"/>
      <c r="BR989" s="25"/>
      <c r="BS989" s="25"/>
      <c r="BT989" s="25"/>
      <c r="BU989" s="25"/>
      <c r="BV989" s="25"/>
      <c r="BW989" s="25"/>
      <c r="BX989" s="25"/>
      <c r="BY989" s="25"/>
      <c r="BZ989" s="25"/>
      <c r="CA989" s="25"/>
      <c r="CB989" s="25"/>
      <c r="CC989" s="25"/>
      <c r="CD989" s="25"/>
      <c r="CE989" s="25"/>
      <c r="CF989" s="25"/>
      <c r="CG989" s="25"/>
      <c r="CH989" s="25"/>
      <c r="CI989" s="25"/>
    </row>
    <row r="990" spans="1:87" ht="14">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c r="AC990" s="25"/>
      <c r="AD990" s="25"/>
      <c r="AE990" s="25"/>
      <c r="AF990" s="25"/>
      <c r="AG990" s="25"/>
      <c r="AH990" s="25"/>
      <c r="AI990" s="25"/>
      <c r="AJ990" s="25"/>
      <c r="AK990" s="25"/>
      <c r="AL990" s="25"/>
      <c r="AM990" s="25"/>
      <c r="AN990" s="25"/>
      <c r="AO990" s="25"/>
      <c r="AP990" s="25"/>
      <c r="AQ990" s="25"/>
      <c r="AR990" s="25"/>
      <c r="AS990" s="25"/>
      <c r="AT990" s="25"/>
      <c r="AU990" s="25"/>
      <c r="AV990" s="25"/>
      <c r="AW990" s="25"/>
      <c r="AX990" s="25"/>
      <c r="AY990" s="25"/>
      <c r="AZ990" s="25"/>
      <c r="BA990" s="25"/>
      <c r="BB990" s="25"/>
      <c r="BC990" s="25"/>
      <c r="BD990" s="25"/>
      <c r="BE990" s="25"/>
      <c r="BF990" s="25"/>
      <c r="BG990" s="25"/>
      <c r="BH990" s="25"/>
      <c r="BI990" s="25"/>
      <c r="BJ990" s="25"/>
      <c r="BK990" s="25"/>
      <c r="BL990" s="25"/>
      <c r="BM990" s="25"/>
      <c r="BN990" s="25"/>
      <c r="BO990" s="25"/>
      <c r="BP990" s="25"/>
      <c r="BQ990" s="25"/>
      <c r="BR990" s="25"/>
      <c r="BS990" s="25"/>
      <c r="BT990" s="25"/>
      <c r="BU990" s="25"/>
      <c r="BV990" s="25"/>
      <c r="BW990" s="25"/>
      <c r="BX990" s="25"/>
      <c r="BY990" s="25"/>
      <c r="BZ990" s="25"/>
      <c r="CA990" s="25"/>
      <c r="CB990" s="25"/>
      <c r="CC990" s="25"/>
      <c r="CD990" s="25"/>
      <c r="CE990" s="25"/>
      <c r="CF990" s="25"/>
      <c r="CG990" s="25"/>
      <c r="CH990" s="25"/>
      <c r="CI990" s="25"/>
    </row>
    <row r="991" spans="1:87" ht="14">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c r="AC991" s="25"/>
      <c r="AD991" s="25"/>
      <c r="AE991" s="25"/>
      <c r="AF991" s="25"/>
      <c r="AG991" s="25"/>
      <c r="AH991" s="25"/>
      <c r="AI991" s="25"/>
      <c r="AJ991" s="25"/>
      <c r="AK991" s="25"/>
      <c r="AL991" s="25"/>
      <c r="AM991" s="25"/>
      <c r="AN991" s="25"/>
      <c r="AO991" s="25"/>
      <c r="AP991" s="25"/>
      <c r="AQ991" s="25"/>
      <c r="AR991" s="25"/>
      <c r="AS991" s="25"/>
      <c r="AT991" s="25"/>
      <c r="AU991" s="25"/>
      <c r="AV991" s="25"/>
      <c r="AW991" s="25"/>
      <c r="AX991" s="25"/>
      <c r="AY991" s="25"/>
      <c r="AZ991" s="25"/>
      <c r="BA991" s="25"/>
      <c r="BB991" s="25"/>
      <c r="BC991" s="25"/>
      <c r="BD991" s="25"/>
      <c r="BE991" s="25"/>
      <c r="BF991" s="25"/>
      <c r="BG991" s="25"/>
      <c r="BH991" s="25"/>
      <c r="BI991" s="25"/>
      <c r="BJ991" s="25"/>
      <c r="BK991" s="25"/>
      <c r="BL991" s="25"/>
      <c r="BM991" s="25"/>
      <c r="BN991" s="25"/>
      <c r="BO991" s="25"/>
      <c r="BP991" s="25"/>
      <c r="BQ991" s="25"/>
      <c r="BR991" s="25"/>
      <c r="BS991" s="25"/>
      <c r="BT991" s="25"/>
      <c r="BU991" s="25"/>
      <c r="BV991" s="25"/>
      <c r="BW991" s="25"/>
      <c r="BX991" s="25"/>
      <c r="BY991" s="25"/>
      <c r="BZ991" s="25"/>
      <c r="CA991" s="25"/>
      <c r="CB991" s="25"/>
      <c r="CC991" s="25"/>
      <c r="CD991" s="25"/>
      <c r="CE991" s="25"/>
      <c r="CF991" s="25"/>
      <c r="CG991" s="25"/>
      <c r="CH991" s="25"/>
      <c r="CI991" s="25"/>
    </row>
    <row r="992" spans="1:87" ht="14">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c r="AC992" s="25"/>
      <c r="AD992" s="25"/>
      <c r="AE992" s="25"/>
      <c r="AF992" s="25"/>
      <c r="AG992" s="25"/>
      <c r="AH992" s="25"/>
      <c r="AI992" s="25"/>
      <c r="AJ992" s="25"/>
      <c r="AK992" s="25"/>
      <c r="AL992" s="25"/>
      <c r="AM992" s="25"/>
      <c r="AN992" s="25"/>
      <c r="AO992" s="25"/>
      <c r="AP992" s="25"/>
      <c r="AQ992" s="25"/>
      <c r="AR992" s="25"/>
      <c r="AS992" s="25"/>
      <c r="AT992" s="25"/>
      <c r="AU992" s="25"/>
      <c r="AV992" s="25"/>
      <c r="AW992" s="25"/>
      <c r="AX992" s="25"/>
      <c r="AY992" s="25"/>
      <c r="AZ992" s="25"/>
      <c r="BA992" s="25"/>
      <c r="BB992" s="25"/>
      <c r="BC992" s="25"/>
      <c r="BD992" s="25"/>
      <c r="BE992" s="25"/>
      <c r="BF992" s="25"/>
      <c r="BG992" s="25"/>
      <c r="BH992" s="25"/>
      <c r="BI992" s="25"/>
      <c r="BJ992" s="25"/>
      <c r="BK992" s="25"/>
      <c r="BL992" s="25"/>
      <c r="BM992" s="25"/>
      <c r="BN992" s="25"/>
      <c r="BO992" s="25"/>
      <c r="BP992" s="25"/>
      <c r="BQ992" s="25"/>
      <c r="BR992" s="25"/>
      <c r="BS992" s="25"/>
      <c r="BT992" s="25"/>
      <c r="BU992" s="25"/>
      <c r="BV992" s="25"/>
      <c r="BW992" s="25"/>
      <c r="BX992" s="25"/>
      <c r="BY992" s="25"/>
      <c r="BZ992" s="25"/>
      <c r="CA992" s="25"/>
      <c r="CB992" s="25"/>
      <c r="CC992" s="25"/>
      <c r="CD992" s="25"/>
      <c r="CE992" s="25"/>
      <c r="CF992" s="25"/>
      <c r="CG992" s="25"/>
      <c r="CH992" s="25"/>
      <c r="CI992" s="25"/>
    </row>
    <row r="993" spans="1:87" ht="14">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c r="AC993" s="25"/>
      <c r="AD993" s="25"/>
      <c r="AE993" s="25"/>
      <c r="AF993" s="25"/>
      <c r="AG993" s="25"/>
      <c r="AH993" s="25"/>
      <c r="AI993" s="25"/>
      <c r="AJ993" s="25"/>
      <c r="AK993" s="25"/>
      <c r="AL993" s="25"/>
      <c r="AM993" s="25"/>
      <c r="AN993" s="25"/>
      <c r="AO993" s="25"/>
      <c r="AP993" s="25"/>
      <c r="AQ993" s="25"/>
      <c r="AR993" s="25"/>
      <c r="AS993" s="25"/>
      <c r="AT993" s="25"/>
      <c r="AU993" s="25"/>
      <c r="AV993" s="25"/>
      <c r="AW993" s="25"/>
      <c r="AX993" s="25"/>
      <c r="AY993" s="25"/>
      <c r="AZ993" s="25"/>
      <c r="BA993" s="25"/>
      <c r="BB993" s="25"/>
      <c r="BC993" s="25"/>
      <c r="BD993" s="25"/>
      <c r="BE993" s="25"/>
      <c r="BF993" s="25"/>
      <c r="BG993" s="25"/>
      <c r="BH993" s="25"/>
      <c r="BI993" s="25"/>
      <c r="BJ993" s="25"/>
      <c r="BK993" s="25"/>
      <c r="BL993" s="25"/>
      <c r="BM993" s="25"/>
      <c r="BN993" s="25"/>
      <c r="BO993" s="25"/>
      <c r="BP993" s="25"/>
      <c r="BQ993" s="25"/>
      <c r="BR993" s="25"/>
      <c r="BS993" s="25"/>
      <c r="BT993" s="25"/>
      <c r="BU993" s="25"/>
      <c r="BV993" s="25"/>
      <c r="BW993" s="25"/>
      <c r="BX993" s="25"/>
      <c r="BY993" s="25"/>
      <c r="BZ993" s="25"/>
      <c r="CA993" s="25"/>
      <c r="CB993" s="25"/>
      <c r="CC993" s="25"/>
      <c r="CD993" s="25"/>
      <c r="CE993" s="25"/>
      <c r="CF993" s="25"/>
      <c r="CG993" s="25"/>
      <c r="CH993" s="25"/>
      <c r="CI993" s="25"/>
    </row>
    <row r="994" spans="1:87" ht="1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c r="AC994" s="25"/>
      <c r="AD994" s="25"/>
      <c r="AE994" s="25"/>
      <c r="AF994" s="25"/>
      <c r="AG994" s="25"/>
      <c r="AH994" s="25"/>
      <c r="AI994" s="25"/>
      <c r="AJ994" s="25"/>
      <c r="AK994" s="25"/>
      <c r="AL994" s="25"/>
      <c r="AM994" s="25"/>
      <c r="AN994" s="25"/>
      <c r="AO994" s="25"/>
      <c r="AP994" s="25"/>
      <c r="AQ994" s="25"/>
      <c r="AR994" s="25"/>
      <c r="AS994" s="25"/>
      <c r="AT994" s="25"/>
      <c r="AU994" s="25"/>
      <c r="AV994" s="25"/>
      <c r="AW994" s="25"/>
      <c r="AX994" s="25"/>
      <c r="AY994" s="25"/>
      <c r="AZ994" s="25"/>
      <c r="BA994" s="25"/>
      <c r="BB994" s="25"/>
      <c r="BC994" s="25"/>
      <c r="BD994" s="25"/>
      <c r="BE994" s="25"/>
      <c r="BF994" s="25"/>
      <c r="BG994" s="25"/>
      <c r="BH994" s="25"/>
      <c r="BI994" s="25"/>
      <c r="BJ994" s="25"/>
      <c r="BK994" s="25"/>
      <c r="BL994" s="25"/>
      <c r="BM994" s="25"/>
      <c r="BN994" s="25"/>
      <c r="BO994" s="25"/>
      <c r="BP994" s="25"/>
      <c r="BQ994" s="25"/>
      <c r="BR994" s="25"/>
      <c r="BS994" s="25"/>
      <c r="BT994" s="25"/>
      <c r="BU994" s="25"/>
      <c r="BV994" s="25"/>
      <c r="BW994" s="25"/>
      <c r="BX994" s="25"/>
      <c r="BY994" s="25"/>
      <c r="BZ994" s="25"/>
      <c r="CA994" s="25"/>
      <c r="CB994" s="25"/>
      <c r="CC994" s="25"/>
      <c r="CD994" s="25"/>
      <c r="CE994" s="25"/>
      <c r="CF994" s="25"/>
      <c r="CG994" s="25"/>
      <c r="CH994" s="25"/>
      <c r="CI994" s="25"/>
    </row>
    <row r="995" spans="1:87" ht="14">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c r="AC995" s="25"/>
      <c r="AD995" s="25"/>
      <c r="AE995" s="25"/>
      <c r="AF995" s="25"/>
      <c r="AG995" s="25"/>
      <c r="AH995" s="25"/>
      <c r="AI995" s="25"/>
      <c r="AJ995" s="25"/>
      <c r="AK995" s="25"/>
      <c r="AL995" s="25"/>
      <c r="AM995" s="25"/>
      <c r="AN995" s="25"/>
      <c r="AO995" s="25"/>
      <c r="AP995" s="25"/>
      <c r="AQ995" s="25"/>
      <c r="AR995" s="25"/>
      <c r="AS995" s="25"/>
      <c r="AT995" s="25"/>
      <c r="AU995" s="25"/>
      <c r="AV995" s="25"/>
      <c r="AW995" s="25"/>
      <c r="AX995" s="25"/>
      <c r="AY995" s="25"/>
      <c r="AZ995" s="25"/>
      <c r="BA995" s="25"/>
      <c r="BB995" s="25"/>
      <c r="BC995" s="25"/>
      <c r="BD995" s="25"/>
      <c r="BE995" s="25"/>
      <c r="BF995" s="25"/>
      <c r="BG995" s="25"/>
      <c r="BH995" s="25"/>
      <c r="BI995" s="25"/>
      <c r="BJ995" s="25"/>
      <c r="BK995" s="25"/>
      <c r="BL995" s="25"/>
      <c r="BM995" s="25"/>
      <c r="BN995" s="25"/>
      <c r="BO995" s="25"/>
      <c r="BP995" s="25"/>
      <c r="BQ995" s="25"/>
      <c r="BR995" s="25"/>
      <c r="BS995" s="25"/>
      <c r="BT995" s="25"/>
      <c r="BU995" s="25"/>
      <c r="BV995" s="25"/>
      <c r="BW995" s="25"/>
      <c r="BX995" s="25"/>
      <c r="BY995" s="25"/>
      <c r="BZ995" s="25"/>
      <c r="CA995" s="25"/>
      <c r="CB995" s="25"/>
      <c r="CC995" s="25"/>
      <c r="CD995" s="25"/>
      <c r="CE995" s="25"/>
      <c r="CF995" s="25"/>
      <c r="CG995" s="25"/>
      <c r="CH995" s="25"/>
      <c r="CI995" s="25"/>
    </row>
    <row r="996" spans="1:87" ht="14">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c r="AC996" s="25"/>
      <c r="AD996" s="25"/>
      <c r="AE996" s="25"/>
      <c r="AF996" s="25"/>
      <c r="AG996" s="25"/>
      <c r="AH996" s="25"/>
      <c r="AI996" s="25"/>
      <c r="AJ996" s="25"/>
      <c r="AK996" s="25"/>
      <c r="AL996" s="25"/>
      <c r="AM996" s="25"/>
      <c r="AN996" s="25"/>
      <c r="AO996" s="25"/>
      <c r="AP996" s="25"/>
      <c r="AQ996" s="25"/>
      <c r="AR996" s="25"/>
      <c r="AS996" s="25"/>
      <c r="AT996" s="25"/>
      <c r="AU996" s="25"/>
      <c r="AV996" s="25"/>
      <c r="AW996" s="25"/>
      <c r="AX996" s="25"/>
      <c r="AY996" s="25"/>
      <c r="AZ996" s="25"/>
      <c r="BA996" s="25"/>
      <c r="BB996" s="25"/>
      <c r="BC996" s="25"/>
      <c r="BD996" s="25"/>
      <c r="BE996" s="25"/>
      <c r="BF996" s="25"/>
      <c r="BG996" s="25"/>
      <c r="BH996" s="25"/>
      <c r="BI996" s="25"/>
      <c r="BJ996" s="25"/>
      <c r="BK996" s="25"/>
      <c r="BL996" s="25"/>
      <c r="BM996" s="25"/>
      <c r="BN996" s="25"/>
      <c r="BO996" s="25"/>
      <c r="BP996" s="25"/>
      <c r="BQ996" s="25"/>
      <c r="BR996" s="25"/>
      <c r="BS996" s="25"/>
      <c r="BT996" s="25"/>
      <c r="BU996" s="25"/>
      <c r="BV996" s="25"/>
      <c r="BW996" s="25"/>
      <c r="BX996" s="25"/>
      <c r="BY996" s="25"/>
      <c r="BZ996" s="25"/>
      <c r="CA996" s="25"/>
      <c r="CB996" s="25"/>
      <c r="CC996" s="25"/>
      <c r="CD996" s="25"/>
      <c r="CE996" s="25"/>
      <c r="CF996" s="25"/>
      <c r="CG996" s="25"/>
      <c r="CH996" s="25"/>
      <c r="CI996" s="25"/>
    </row>
    <row r="997" spans="1:87" ht="14">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c r="AC997" s="25"/>
      <c r="AD997" s="25"/>
      <c r="AE997" s="25"/>
      <c r="AF997" s="25"/>
      <c r="AG997" s="25"/>
      <c r="AH997" s="25"/>
      <c r="AI997" s="25"/>
      <c r="AJ997" s="25"/>
      <c r="AK997" s="25"/>
      <c r="AL997" s="25"/>
      <c r="AM997" s="25"/>
      <c r="AN997" s="25"/>
      <c r="AO997" s="25"/>
      <c r="AP997" s="25"/>
      <c r="AQ997" s="25"/>
      <c r="AR997" s="25"/>
      <c r="AS997" s="25"/>
      <c r="AT997" s="25"/>
      <c r="AU997" s="25"/>
      <c r="AV997" s="25"/>
      <c r="AW997" s="25"/>
      <c r="AX997" s="25"/>
      <c r="AY997" s="25"/>
      <c r="AZ997" s="25"/>
      <c r="BA997" s="25"/>
      <c r="BB997" s="25"/>
      <c r="BC997" s="25"/>
      <c r="BD997" s="25"/>
      <c r="BE997" s="25"/>
      <c r="BF997" s="25"/>
      <c r="BG997" s="25"/>
      <c r="BH997" s="25"/>
      <c r="BI997" s="25"/>
      <c r="BJ997" s="25"/>
      <c r="BK997" s="25"/>
      <c r="BL997" s="25"/>
      <c r="BM997" s="25"/>
      <c r="BN997" s="25"/>
      <c r="BO997" s="25"/>
      <c r="BP997" s="25"/>
      <c r="BQ997" s="25"/>
      <c r="BR997" s="25"/>
      <c r="BS997" s="25"/>
      <c r="BT997" s="25"/>
      <c r="BU997" s="25"/>
      <c r="BV997" s="25"/>
      <c r="BW997" s="25"/>
      <c r="BX997" s="25"/>
      <c r="BY997" s="25"/>
      <c r="BZ997" s="25"/>
      <c r="CA997" s="25"/>
      <c r="CB997" s="25"/>
      <c r="CC997" s="25"/>
      <c r="CD997" s="25"/>
      <c r="CE997" s="25"/>
      <c r="CF997" s="25"/>
      <c r="CG997" s="25"/>
      <c r="CH997" s="25"/>
      <c r="CI997" s="2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113"/>
  <sheetViews>
    <sheetView showGridLines="0" tabSelected="1" workbookViewId="0">
      <pane xSplit="2" ySplit="7" topLeftCell="C17" activePane="bottomRight" state="frozen"/>
      <selection pane="topRight" activeCell="C1" sqref="C1"/>
      <selection pane="bottomLeft" activeCell="A8" sqref="A8"/>
      <selection pane="bottomRight" activeCell="F51" sqref="F51"/>
    </sheetView>
  </sheetViews>
  <sheetFormatPr baseColWidth="10" defaultColWidth="12.6640625" defaultRowHeight="14" outlineLevelRow="1"/>
  <cols>
    <col min="1" max="1" width="27.33203125" customWidth="1"/>
    <col min="2" max="2" width="13.33203125" bestFit="1" customWidth="1"/>
    <col min="3" max="7" width="14.5" customWidth="1"/>
    <col min="8" max="9" width="14.5" style="866" customWidth="1"/>
    <col min="10" max="10" width="14.5" style="923" customWidth="1"/>
  </cols>
  <sheetData>
    <row r="1" spans="1:10" ht="16">
      <c r="A1" s="997" t="str">
        <f>Settings!C5</f>
        <v>VReeMind</v>
      </c>
      <c r="B1" s="1003"/>
      <c r="C1" s="1004"/>
      <c r="D1" s="1004"/>
      <c r="E1" s="1004"/>
      <c r="F1" s="1004"/>
      <c r="G1" s="1004"/>
      <c r="H1" s="1005"/>
      <c r="I1" s="1005"/>
      <c r="J1" s="913"/>
    </row>
    <row r="2" spans="1:10" ht="23">
      <c r="A2" s="946" t="s">
        <v>262</v>
      </c>
      <c r="B2" s="1003"/>
      <c r="C2" s="1004"/>
      <c r="D2" s="1004"/>
      <c r="E2" s="1004"/>
      <c r="F2" s="1004"/>
      <c r="G2" s="1004"/>
      <c r="H2" s="1005"/>
      <c r="I2" s="1005"/>
      <c r="J2" s="913"/>
    </row>
    <row r="3" spans="1:10" ht="16">
      <c r="A3" s="999">
        <f ca="1">+TODAY()</f>
        <v>44143</v>
      </c>
      <c r="B3" s="1003"/>
      <c r="C3" s="1004"/>
      <c r="D3" s="1004"/>
      <c r="E3" s="1004"/>
      <c r="F3" s="1004"/>
      <c r="G3" s="1004"/>
      <c r="H3" s="1005"/>
      <c r="I3" s="1005"/>
      <c r="J3" s="914"/>
    </row>
    <row r="4" spans="1:10" ht="16">
      <c r="A4" s="999"/>
      <c r="B4" s="1006"/>
      <c r="C4" s="745" t="s">
        <v>263</v>
      </c>
      <c r="D4" s="745" t="s">
        <v>264</v>
      </c>
      <c r="E4" s="745" t="s">
        <v>265</v>
      </c>
      <c r="F4" s="745" t="s">
        <v>266</v>
      </c>
      <c r="G4" s="745" t="s">
        <v>267</v>
      </c>
      <c r="H4" s="852" t="s">
        <v>268</v>
      </c>
      <c r="I4" s="852" t="s">
        <v>269</v>
      </c>
      <c r="J4" s="915"/>
    </row>
    <row r="5" spans="1:10" ht="16">
      <c r="A5" s="999"/>
      <c r="B5" s="1006"/>
      <c r="C5" s="1007"/>
      <c r="D5" s="1008"/>
      <c r="E5" s="1008"/>
      <c r="F5" s="1008"/>
      <c r="G5" s="1008"/>
      <c r="H5" s="1009"/>
      <c r="I5" s="1009"/>
      <c r="J5" s="913"/>
    </row>
    <row r="6" spans="1:10" ht="16">
      <c r="A6" s="1010" t="s">
        <v>270</v>
      </c>
      <c r="B6" s="1011">
        <f ca="1">NPV(Settings!C21,C111:I111)</f>
        <v>51678188.903372169</v>
      </c>
      <c r="C6" s="1012">
        <f>Settings!C7</f>
        <v>43466</v>
      </c>
      <c r="D6" s="1012">
        <f t="shared" ref="D6:I6" si="0">EDATE(C6,12)</f>
        <v>43831</v>
      </c>
      <c r="E6" s="1012">
        <f t="shared" si="0"/>
        <v>44197</v>
      </c>
      <c r="F6" s="1012">
        <f t="shared" si="0"/>
        <v>44562</v>
      </c>
      <c r="G6" s="1012">
        <f t="shared" si="0"/>
        <v>44927</v>
      </c>
      <c r="H6" s="1013">
        <f t="shared" si="0"/>
        <v>45292</v>
      </c>
      <c r="I6" s="1013">
        <f t="shared" si="0"/>
        <v>45658</v>
      </c>
      <c r="J6" s="916" t="s">
        <v>271</v>
      </c>
    </row>
    <row r="7" spans="1:10" ht="16">
      <c r="A7" s="1014"/>
      <c r="B7" s="1015" t="s">
        <v>272</v>
      </c>
      <c r="C7" s="1016">
        <v>1</v>
      </c>
      <c r="D7" s="1016">
        <f t="shared" ref="D7:I7" si="1">C7+1</f>
        <v>2</v>
      </c>
      <c r="E7" s="1016">
        <f t="shared" si="1"/>
        <v>3</v>
      </c>
      <c r="F7" s="1016">
        <f t="shared" si="1"/>
        <v>4</v>
      </c>
      <c r="G7" s="1016">
        <f t="shared" si="1"/>
        <v>5</v>
      </c>
      <c r="H7" s="1017">
        <f t="shared" si="1"/>
        <v>6</v>
      </c>
      <c r="I7" s="1017">
        <f t="shared" si="1"/>
        <v>7</v>
      </c>
      <c r="J7" s="917" t="s">
        <v>273</v>
      </c>
    </row>
    <row r="8" spans="1:10" ht="16">
      <c r="A8" s="171"/>
      <c r="B8" s="1018"/>
      <c r="C8" s="172"/>
      <c r="D8" s="172"/>
      <c r="E8" s="172"/>
      <c r="F8" s="172"/>
      <c r="G8" s="172"/>
      <c r="H8" s="853"/>
      <c r="I8" s="853"/>
      <c r="J8" s="918"/>
    </row>
    <row r="9" spans="1:10" ht="24" thickBot="1">
      <c r="A9" s="40" t="s">
        <v>274</v>
      </c>
      <c r="B9" s="173"/>
      <c r="C9" s="173"/>
      <c r="D9" s="173"/>
      <c r="E9" s="173"/>
      <c r="F9" s="173"/>
      <c r="G9" s="173"/>
      <c r="H9" s="854"/>
      <c r="I9" s="854"/>
      <c r="J9" s="919"/>
    </row>
    <row r="10" spans="1:10" ht="16">
      <c r="A10" s="78"/>
      <c r="B10" s="1019"/>
      <c r="C10" s="114"/>
      <c r="D10" s="114"/>
      <c r="E10" s="114"/>
      <c r="F10" s="114"/>
      <c r="G10" s="114"/>
      <c r="H10" s="855"/>
      <c r="I10" s="855"/>
      <c r="J10" s="918"/>
    </row>
    <row r="11" spans="1:10" ht="16">
      <c r="A11" s="78"/>
      <c r="B11" s="1019"/>
      <c r="C11" s="174"/>
      <c r="D11" s="174"/>
      <c r="E11" s="174"/>
      <c r="F11" s="174"/>
      <c r="G11" s="174"/>
      <c r="H11" s="856"/>
      <c r="I11" s="856"/>
      <c r="J11" s="920"/>
    </row>
    <row r="12" spans="1:10" ht="16">
      <c r="A12" s="78"/>
      <c r="B12" s="1019"/>
      <c r="C12" s="175"/>
      <c r="D12" s="175"/>
      <c r="E12" s="175"/>
      <c r="F12" s="175"/>
      <c r="G12" s="175"/>
      <c r="H12" s="857"/>
      <c r="I12" s="857"/>
      <c r="J12" s="918"/>
    </row>
    <row r="13" spans="1:10" ht="16">
      <c r="A13" s="78"/>
      <c r="B13" s="1019"/>
      <c r="C13" s="175"/>
      <c r="D13" s="175"/>
      <c r="E13" s="175"/>
      <c r="F13" s="175"/>
      <c r="G13" s="175"/>
      <c r="H13" s="857"/>
      <c r="I13" s="857"/>
      <c r="J13" s="920"/>
    </row>
    <row r="14" spans="1:10" ht="16">
      <c r="A14" s="78"/>
      <c r="B14" s="1019"/>
      <c r="C14" s="175"/>
      <c r="D14" s="175"/>
      <c r="E14" s="175"/>
      <c r="F14" s="175"/>
      <c r="G14" s="175"/>
      <c r="H14" s="857"/>
      <c r="I14" s="857"/>
      <c r="J14" s="920"/>
    </row>
    <row r="15" spans="1:10" ht="16">
      <c r="A15" s="78"/>
      <c r="B15" s="1019"/>
      <c r="C15" s="174"/>
      <c r="D15" s="174"/>
      <c r="E15" s="174"/>
      <c r="F15" s="174"/>
      <c r="G15" s="174"/>
      <c r="H15" s="856"/>
      <c r="I15" s="856"/>
      <c r="J15" s="918"/>
    </row>
    <row r="16" spans="1:10" ht="16">
      <c r="A16" s="171"/>
      <c r="B16" s="1018"/>
      <c r="C16" s="331"/>
      <c r="D16" s="114"/>
      <c r="E16" s="174"/>
      <c r="F16" s="174"/>
      <c r="G16" s="331"/>
      <c r="H16" s="858"/>
      <c r="I16" s="858"/>
      <c r="J16" s="918"/>
    </row>
    <row r="17" spans="1:12" ht="24" thickBot="1">
      <c r="A17" s="40" t="s">
        <v>275</v>
      </c>
      <c r="B17" s="173"/>
      <c r="C17" s="173"/>
      <c r="D17" s="173"/>
      <c r="E17" s="173"/>
      <c r="F17" s="173"/>
      <c r="G17" s="173"/>
      <c r="H17" s="854"/>
      <c r="I17" s="854"/>
      <c r="J17" s="919"/>
      <c r="K17" s="147"/>
      <c r="L17" s="147"/>
    </row>
    <row r="18" spans="1:12" ht="16">
      <c r="A18" s="92"/>
      <c r="B18" s="1020"/>
      <c r="C18" s="1004"/>
      <c r="D18" s="471"/>
      <c r="E18" s="1336"/>
      <c r="F18" s="1336"/>
      <c r="G18" s="1336"/>
      <c r="H18" s="1005"/>
      <c r="I18" s="1005"/>
      <c r="J18" s="918"/>
      <c r="K18" s="147"/>
      <c r="L18" s="147"/>
    </row>
    <row r="19" spans="1:12" ht="18">
      <c r="A19" s="1021" t="s">
        <v>57</v>
      </c>
      <c r="B19" s="1022" t="str">
        <f>Settings!$C$6</f>
        <v>USD</v>
      </c>
      <c r="C19" s="718">
        <f t="shared" ref="C19:I19" si="2">SUM(C20:C23)</f>
        <v>0</v>
      </c>
      <c r="D19" s="718">
        <f>SUM(D20:D23)</f>
        <v>208701.36986301374</v>
      </c>
      <c r="E19" s="718">
        <f>SUM(E20:E23)</f>
        <v>3766395.6164383562</v>
      </c>
      <c r="F19" s="718">
        <f t="shared" si="2"/>
        <v>7386963.2876712335</v>
      </c>
      <c r="G19" s="718">
        <f t="shared" si="2"/>
        <v>11444989.80821918</v>
      </c>
      <c r="H19" s="1023">
        <f>SUM(H20:H23)</f>
        <v>20542724.712328769</v>
      </c>
      <c r="I19" s="1023">
        <f t="shared" si="2"/>
        <v>36015130.19178082</v>
      </c>
      <c r="J19" s="920">
        <f>IF(IFERROR((I19/E19)^(1/5)-1,"-")&lt;0,"-",IFERROR((I19/E19)^(1/5)-1,"-"))</f>
        <v>0.57076715191052552</v>
      </c>
      <c r="K19" s="147"/>
      <c r="L19" s="147"/>
    </row>
    <row r="20" spans="1:12" ht="16" outlineLevel="1">
      <c r="A20" s="1024" t="str">
        <f>'FS-Month'!A13</f>
        <v>SOURCE #1: Self-Service Subscriptions</v>
      </c>
      <c r="B20" s="1025" t="str">
        <f>Settings!$C$6</f>
        <v>USD</v>
      </c>
      <c r="C20" s="1026">
        <f>SUM('FS-Month'!D13:O13)</f>
        <v>0</v>
      </c>
      <c r="D20" s="1026">
        <f>SUM('FS-Month'!P13:AA13)</f>
        <v>208701.36986301374</v>
      </c>
      <c r="E20" s="1026">
        <f>SUM('FS-Month'!AB13:AM13)</f>
        <v>3485595.6164383562</v>
      </c>
      <c r="F20" s="1026">
        <f>SUM('FS-Month'!AN13:AY13)</f>
        <v>5889363.2876712335</v>
      </c>
      <c r="G20" s="1026">
        <f>SUM('FS-Month'!AZ13:BK13)</f>
        <v>8956669.8082191795</v>
      </c>
      <c r="H20" s="1027">
        <f>SUM('FS-Month'!BL13:BW13)</f>
        <v>15970844.712328767</v>
      </c>
      <c r="I20" s="1027">
        <f>SUM('FS-Month'!BX13:CI13)</f>
        <v>28464922.19178082</v>
      </c>
      <c r="J20" s="920">
        <f>IF(IFERROR((I20/E20)^(1/5)-1,"-")&lt;0,"-",IFERROR((I20/E20)^(1/5)-1,"-"))</f>
        <v>0.52197178041278014</v>
      </c>
      <c r="K20" s="147"/>
      <c r="L20" s="147"/>
    </row>
    <row r="21" spans="1:12" ht="16" outlineLevel="1">
      <c r="A21" s="1024" t="str">
        <f>'FS-Month'!A14</f>
        <v>SOURCE #2: Inbound Sales</v>
      </c>
      <c r="B21" s="1025" t="str">
        <f>Settings!$C$6</f>
        <v>USD</v>
      </c>
      <c r="C21" s="1026">
        <f>SUM('FS-Month'!D14:O14)</f>
        <v>0</v>
      </c>
      <c r="D21" s="1026">
        <f>SUM('FS-Month'!P14:AA14)</f>
        <v>0</v>
      </c>
      <c r="E21" s="1026">
        <f>SUM('FS-Month'!AB14:AM14)</f>
        <v>0</v>
      </c>
      <c r="F21" s="1026">
        <f>SUM('FS-Month'!AN14:AY14)</f>
        <v>0</v>
      </c>
      <c r="G21" s="1026">
        <f>SUM('FS-Month'!AZ14:BK14)</f>
        <v>0</v>
      </c>
      <c r="H21" s="1027">
        <f>SUM('FS-Month'!BL14:BW14)</f>
        <v>0</v>
      </c>
      <c r="I21" s="1027">
        <f>SUM('FS-Month'!BX14:CI14)</f>
        <v>0</v>
      </c>
      <c r="J21" s="920" t="str">
        <f t="shared" ref="J21:J30" si="3">IF(IFERROR((I21/E21)^(1/5)-1,"-")&lt;0,"-",IFERROR((I21/E21)^(1/5)-1,"-"))</f>
        <v>-</v>
      </c>
      <c r="K21" s="147"/>
      <c r="L21" s="147"/>
    </row>
    <row r="22" spans="1:12" ht="16" outlineLevel="1">
      <c r="A22" s="1024" t="str">
        <f>'FS-Month'!A15</f>
        <v>SOURCE #3: Outbound Sales</v>
      </c>
      <c r="B22" s="1025" t="str">
        <f>Settings!$C$6</f>
        <v>USD</v>
      </c>
      <c r="C22" s="1026">
        <f>SUM('FS-Month'!D15:O15)</f>
        <v>0</v>
      </c>
      <c r="D22" s="1026">
        <f>SUM('FS-Month'!P15:AA15)</f>
        <v>0</v>
      </c>
      <c r="E22" s="1026">
        <f>SUM('FS-Month'!AB15:AM15)</f>
        <v>0</v>
      </c>
      <c r="F22" s="1026">
        <f>SUM('FS-Month'!AN15:AY15)</f>
        <v>0</v>
      </c>
      <c r="G22" s="1026">
        <f>SUM('FS-Month'!AZ15:BK15)</f>
        <v>0</v>
      </c>
      <c r="H22" s="1027">
        <f>SUM('FS-Month'!BL15:BW15)</f>
        <v>0</v>
      </c>
      <c r="I22" s="1027">
        <f>SUM('FS-Month'!BX15:CI15)</f>
        <v>0</v>
      </c>
      <c r="J22" s="920" t="str">
        <f t="shared" si="3"/>
        <v>-</v>
      </c>
      <c r="K22" s="147"/>
      <c r="L22" s="147"/>
    </row>
    <row r="23" spans="1:12" ht="16" outlineLevel="1">
      <c r="A23" s="1024" t="str">
        <f>'FS-Month'!A16</f>
        <v>Renewals</v>
      </c>
      <c r="B23" s="1025" t="str">
        <f>Settings!$C$6</f>
        <v>USD</v>
      </c>
      <c r="C23" s="1026">
        <f>SUM('FS-Month'!D16:O16)</f>
        <v>0</v>
      </c>
      <c r="D23" s="1026">
        <f>SUM('FS-Month'!P16:AA16)</f>
        <v>0</v>
      </c>
      <c r="E23" s="1026">
        <f>SUM('FS-Month'!AB16:AM16)</f>
        <v>280800</v>
      </c>
      <c r="F23" s="1026">
        <f>SUM('FS-Month'!AN16:AY16)</f>
        <v>1497600</v>
      </c>
      <c r="G23" s="1026">
        <f>SUM('FS-Month'!AZ16:BK16)</f>
        <v>2488320</v>
      </c>
      <c r="H23" s="1027">
        <f>SUM('FS-Month'!BL16:BW16)</f>
        <v>4571880</v>
      </c>
      <c r="I23" s="1027">
        <f>SUM('FS-Month'!BX16:CI16)</f>
        <v>7550208</v>
      </c>
      <c r="J23" s="920">
        <f t="shared" si="3"/>
        <v>0.93157849920753688</v>
      </c>
      <c r="K23" s="147"/>
      <c r="L23" s="147"/>
    </row>
    <row r="24" spans="1:12" ht="16" outlineLevel="1">
      <c r="A24" s="71"/>
      <c r="B24" s="745"/>
      <c r="C24" s="529"/>
      <c r="D24" s="529"/>
      <c r="E24" s="529"/>
      <c r="F24" s="529"/>
      <c r="G24" s="529"/>
      <c r="H24" s="1028"/>
      <c r="I24" s="1028"/>
      <c r="J24" s="920" t="str">
        <f t="shared" si="3"/>
        <v>-</v>
      </c>
      <c r="K24" s="147"/>
      <c r="L24" s="147"/>
    </row>
    <row r="25" spans="1:12" ht="18">
      <c r="A25" s="1029" t="s">
        <v>59</v>
      </c>
      <c r="B25" s="1030" t="str">
        <f>Settings!$C$6</f>
        <v>USD</v>
      </c>
      <c r="C25" s="719">
        <f t="shared" ref="C25:I25" si="4">SUM(C26:C28)</f>
        <v>0</v>
      </c>
      <c r="D25" s="719">
        <f>SUM(D26:D28)</f>
        <v>381439.47945205477</v>
      </c>
      <c r="E25" s="719">
        <f t="shared" si="4"/>
        <v>2955395.1891534245</v>
      </c>
      <c r="F25" s="719">
        <f t="shared" si="4"/>
        <v>5162194.7276328709</v>
      </c>
      <c r="G25" s="719">
        <f t="shared" si="4"/>
        <v>8131569.5295192162</v>
      </c>
      <c r="H25" s="1031">
        <f t="shared" si="4"/>
        <v>12968149.098595623</v>
      </c>
      <c r="I25" s="1031">
        <f t="shared" si="4"/>
        <v>21692893.498094637</v>
      </c>
      <c r="J25" s="920">
        <f t="shared" si="3"/>
        <v>0.48984258709967343</v>
      </c>
      <c r="K25" s="634"/>
      <c r="L25" s="147"/>
    </row>
    <row r="26" spans="1:12" ht="16" outlineLevel="1">
      <c r="A26" s="1032" t="str">
        <f>'FS-Month'!A19</f>
        <v>CATEGORY #1: Hosting/Customer Service</v>
      </c>
      <c r="B26" s="1033" t="str">
        <f>Settings!$C$6</f>
        <v>USD</v>
      </c>
      <c r="C26" s="1034">
        <f>SUM('FS-Month'!D19:O19)</f>
        <v>0</v>
      </c>
      <c r="D26" s="1034">
        <f>SUM('FS-Month'!P19:AA19)</f>
        <v>594</v>
      </c>
      <c r="E26" s="1034">
        <f>SUM('FS-Month'!AB19:AM19)</f>
        <v>9596.7233999999989</v>
      </c>
      <c r="F26" s="1034">
        <f>SUM('FS-Month'!AN19:AY19)</f>
        <v>25077.576947939993</v>
      </c>
      <c r="G26" s="1034">
        <f>SUM('FS-Month'!AZ19:BK19)</f>
        <v>47743.096642505159</v>
      </c>
      <c r="H26" s="1035">
        <f>SUM('FS-Month'!BL19:BW19)</f>
        <v>80927.684896993407</v>
      </c>
      <c r="I26" s="1035">
        <f>SUM('FS-Month'!BX19:CI19)</f>
        <v>129513.24056038968</v>
      </c>
      <c r="J26" s="920">
        <f t="shared" si="3"/>
        <v>0.6828222226105356</v>
      </c>
      <c r="K26" s="147"/>
      <c r="L26" s="147"/>
    </row>
    <row r="27" spans="1:12" ht="16" outlineLevel="1">
      <c r="A27" s="1032" t="str">
        <f>'FS-Month'!A20</f>
        <v>CATEGORY #2: Partnership Commissions</v>
      </c>
      <c r="B27" s="1033" t="str">
        <f>Settings!$C$6</f>
        <v>USD</v>
      </c>
      <c r="C27" s="1034">
        <f>SUM('FS-Month'!D20:O20)</f>
        <v>0</v>
      </c>
      <c r="D27" s="1034">
        <f>SUM('FS-Month'!P20:AA20)</f>
        <v>318235.06849315064</v>
      </c>
      <c r="E27" s="1034">
        <f>SUM('FS-Month'!AB20:AM20)</f>
        <v>1815879.7808219176</v>
      </c>
      <c r="F27" s="1034">
        <f>SUM('FS-Month'!AN20:AY20)</f>
        <v>2921028.1643835609</v>
      </c>
      <c r="G27" s="1034">
        <f>SUM('FS-Month'!AZ20:BK20)</f>
        <v>4650329.4904109575</v>
      </c>
      <c r="H27" s="1035">
        <f>SUM('FS-Month'!BL20:BW20)</f>
        <v>6724403.9999999991</v>
      </c>
      <c r="I27" s="1035">
        <f>SUM('FS-Month'!BX20:CI20)</f>
        <v>10758841.199999999</v>
      </c>
      <c r="J27" s="920">
        <f t="shared" si="3"/>
        <v>0.42736709538145323</v>
      </c>
      <c r="K27" s="147"/>
      <c r="L27" s="147"/>
    </row>
    <row r="28" spans="1:12" ht="16" outlineLevel="1">
      <c r="A28" s="1032" t="str">
        <f>'FS-Month'!A21</f>
        <v>CATEGORY #3: App Store Fees</v>
      </c>
      <c r="B28" s="1033" t="str">
        <f>Settings!$C$6</f>
        <v>USD</v>
      </c>
      <c r="C28" s="1034">
        <f>SUM('FS-Month'!D21:O21)</f>
        <v>0</v>
      </c>
      <c r="D28" s="1034">
        <f>SUM('FS-Month'!P21:AA21)</f>
        <v>62610.410958904118</v>
      </c>
      <c r="E28" s="1034">
        <f>SUM('FS-Month'!AB21:AM21)</f>
        <v>1129918.6849315069</v>
      </c>
      <c r="F28" s="1034">
        <f>SUM('FS-Month'!AN21:AY21)</f>
        <v>2216088.98630137</v>
      </c>
      <c r="G28" s="1034">
        <f>SUM('FS-Month'!AZ21:BK21)</f>
        <v>3433496.9424657533</v>
      </c>
      <c r="H28" s="1035">
        <f>SUM('FS-Month'!BL21:BW21)</f>
        <v>6162817.4136986295</v>
      </c>
      <c r="I28" s="1035">
        <f>SUM('FS-Month'!BX21:CI21)</f>
        <v>10804539.057534248</v>
      </c>
      <c r="J28" s="920">
        <f t="shared" si="3"/>
        <v>0.57076715191052552</v>
      </c>
      <c r="K28" s="147"/>
      <c r="L28" s="147"/>
    </row>
    <row r="29" spans="1:12" ht="16">
      <c r="A29" s="168" t="s">
        <v>276</v>
      </c>
      <c r="B29" s="745" t="str">
        <f>Settings!$C$6</f>
        <v>USD</v>
      </c>
      <c r="C29" s="720">
        <f t="shared" ref="C29:I29" si="5">C19-C25</f>
        <v>0</v>
      </c>
      <c r="D29" s="720">
        <f t="shared" si="5"/>
        <v>-172738.10958904104</v>
      </c>
      <c r="E29" s="720">
        <f>E19-E25</f>
        <v>811000.42728493176</v>
      </c>
      <c r="F29" s="720">
        <f t="shared" si="5"/>
        <v>2224768.5600383626</v>
      </c>
      <c r="G29" s="720">
        <f t="shared" si="5"/>
        <v>3313420.2786999634</v>
      </c>
      <c r="H29" s="1036">
        <f t="shared" si="5"/>
        <v>7574575.6137331463</v>
      </c>
      <c r="I29" s="1036">
        <f t="shared" si="5"/>
        <v>14322236.693686184</v>
      </c>
      <c r="J29" s="920">
        <f t="shared" si="3"/>
        <v>0.77581595135613823</v>
      </c>
      <c r="K29" s="147"/>
      <c r="L29" s="147"/>
    </row>
    <row r="30" spans="1:12" ht="16">
      <c r="A30" s="176" t="s">
        <v>277</v>
      </c>
      <c r="B30" s="177" t="s">
        <v>84</v>
      </c>
      <c r="C30" s="178" t="str">
        <f t="shared" ref="C30:I30" si="6">IFERROR(C29/C$19,"-")</f>
        <v>-</v>
      </c>
      <c r="D30" s="178">
        <f>IFERROR(D29/D$19,"-")</f>
        <v>-0.82768076559546266</v>
      </c>
      <c r="E30" s="178">
        <f t="shared" si="6"/>
        <v>0.21532534281458302</v>
      </c>
      <c r="F30" s="178">
        <f t="shared" si="6"/>
        <v>0.30117498536258852</v>
      </c>
      <c r="G30" s="178">
        <f t="shared" si="6"/>
        <v>0.28950836429058607</v>
      </c>
      <c r="H30" s="859">
        <f t="shared" si="6"/>
        <v>0.3687230257818353</v>
      </c>
      <c r="I30" s="859">
        <f t="shared" si="6"/>
        <v>0.39767277301012582</v>
      </c>
      <c r="J30" s="920">
        <f t="shared" si="3"/>
        <v>0.13054054459708531</v>
      </c>
      <c r="K30" s="147"/>
      <c r="L30" s="147"/>
    </row>
    <row r="31" spans="1:12" s="851" customFormat="1" ht="17" customHeight="1">
      <c r="A31" s="849"/>
      <c r="B31" s="850"/>
      <c r="C31" s="849"/>
      <c r="D31" s="849" t="b">
        <f>(D28)=D19*0.3</f>
        <v>1</v>
      </c>
      <c r="E31" s="849" t="b">
        <f>(E28)=E19*0.3</f>
        <v>1</v>
      </c>
      <c r="F31" s="849" t="b">
        <f t="shared" ref="F31:I31" si="7">(F28)=F19*0.3</f>
        <v>1</v>
      </c>
      <c r="G31" s="849" t="b">
        <f t="shared" si="7"/>
        <v>1</v>
      </c>
      <c r="H31" s="860" t="b">
        <f t="shared" si="7"/>
        <v>1</v>
      </c>
      <c r="I31" s="860" t="b">
        <f t="shared" si="7"/>
        <v>1</v>
      </c>
      <c r="J31" s="920"/>
      <c r="K31" s="849"/>
      <c r="L31" s="849"/>
    </row>
    <row r="32" spans="1:12" ht="18">
      <c r="A32" s="1037" t="s">
        <v>61</v>
      </c>
      <c r="B32" s="1038" t="str">
        <f>Settings!$C$6</f>
        <v>USD</v>
      </c>
      <c r="C32" s="722">
        <f>SUM(C33:C40)</f>
        <v>220770.33333333337</v>
      </c>
      <c r="D32" s="722">
        <f>SUM(D33:D40)</f>
        <v>594955.08333333349</v>
      </c>
      <c r="E32" s="722">
        <f>SUM(E33:E40)</f>
        <v>985808.37499999988</v>
      </c>
      <c r="F32" s="722">
        <f t="shared" ref="F32:I32" si="8">SUM(F33:F40)</f>
        <v>1517992.1112500001</v>
      </c>
      <c r="G32" s="722">
        <f t="shared" si="8"/>
        <v>1964791.892920834</v>
      </c>
      <c r="H32" s="1039">
        <f t="shared" si="8"/>
        <v>2421328.0180417928</v>
      </c>
      <c r="I32" s="1039">
        <f t="shared" si="8"/>
        <v>2518233.1894163797</v>
      </c>
      <c r="J32" s="920">
        <f t="shared" ref="J32:J41" si="9">IF(IFERROR((I32/E32)^(1/5)-1,"-")&lt;0,"-",IFERROR((I32/E32)^(1/5)-1,"-"))</f>
        <v>0.20631488860329661</v>
      </c>
      <c r="K32" s="147"/>
      <c r="L32" s="147"/>
    </row>
    <row r="33" spans="1:10" ht="16" outlineLevel="1">
      <c r="A33" s="1040" t="str">
        <f>'FS-Month'!A26</f>
        <v>PAYROLL</v>
      </c>
      <c r="B33" s="1041" t="str">
        <f>Settings!$C$6</f>
        <v>USD</v>
      </c>
      <c r="C33" s="1042">
        <f>SUM('FS-Month'!D26:O26)</f>
        <v>148958.33333333337</v>
      </c>
      <c r="D33" s="1042">
        <f>SUM('FS-Month'!P26:AA26)</f>
        <v>399345.83333333349</v>
      </c>
      <c r="E33" s="1042">
        <f>SUM('FS-Month'!AB26:AM26)</f>
        <v>742957.87499999988</v>
      </c>
      <c r="F33" s="1042">
        <f>SUM('FS-Month'!AN26:AY26)</f>
        <v>1183631.6112500001</v>
      </c>
      <c r="G33" s="1042">
        <f>SUM('FS-Month'!AZ26:BK26)</f>
        <v>1511676.392920834</v>
      </c>
      <c r="H33" s="1043">
        <f>SUM('FS-Month'!BL26:BW26)</f>
        <v>1870311.2680417928</v>
      </c>
      <c r="I33" s="1043">
        <f>SUM('FS-Month'!BX26:CI26)</f>
        <v>1965783.1894163794</v>
      </c>
      <c r="J33" s="920">
        <f t="shared" si="9"/>
        <v>0.21482657922627735</v>
      </c>
    </row>
    <row r="34" spans="1:10" ht="16" outlineLevel="1">
      <c r="A34" s="1040" t="str">
        <f>'FS-Month'!A27</f>
        <v>MARKETING &amp; GROWTH</v>
      </c>
      <c r="B34" s="1041" t="str">
        <f>Settings!$C$6</f>
        <v>USD</v>
      </c>
      <c r="C34" s="1042">
        <f>SUM('FS-Month'!D27:O27)</f>
        <v>30000</v>
      </c>
      <c r="D34" s="1042">
        <f>SUM('FS-Month'!P27:AA27)</f>
        <v>90000</v>
      </c>
      <c r="E34" s="1042">
        <f>SUM('FS-Month'!AB27:AM27)</f>
        <v>150000</v>
      </c>
      <c r="F34" s="1042">
        <f>SUM('FS-Month'!AN27:AY27)</f>
        <v>240000</v>
      </c>
      <c r="G34" s="1042">
        <f>SUM('FS-Month'!AZ27:BK27)</f>
        <v>360000</v>
      </c>
      <c r="H34" s="1043">
        <f>SUM('FS-Month'!BL27:BW27)</f>
        <v>480000</v>
      </c>
      <c r="I34" s="1043">
        <f>SUM('FS-Month'!BX27:CI27)</f>
        <v>480000</v>
      </c>
      <c r="J34" s="920">
        <f t="shared" si="9"/>
        <v>0.2619146889603865</v>
      </c>
    </row>
    <row r="35" spans="1:10" ht="16" outlineLevel="1">
      <c r="A35" s="1040" t="str">
        <f>'FS-Month'!A28</f>
        <v>LEGAL, ADVISORY, PROF. SERVICES</v>
      </c>
      <c r="B35" s="1041" t="str">
        <f>Settings!$C$6</f>
        <v>USD</v>
      </c>
      <c r="C35" s="1042">
        <f>SUM('FS-Month'!D28:O28)</f>
        <v>16000</v>
      </c>
      <c r="D35" s="1042">
        <f>SUM('FS-Month'!P28:AA28)</f>
        <v>74000</v>
      </c>
      <c r="E35" s="1042">
        <f>SUM('FS-Month'!AB28:AM28)</f>
        <v>31000</v>
      </c>
      <c r="F35" s="1042">
        <f>SUM('FS-Month'!AN28:AY28)</f>
        <v>40000</v>
      </c>
      <c r="G35" s="1042">
        <f>SUM('FS-Month'!AZ28:BK28)</f>
        <v>40000</v>
      </c>
      <c r="H35" s="1043">
        <f>SUM('FS-Month'!BL28:BW28)</f>
        <v>40000</v>
      </c>
      <c r="I35" s="1043">
        <f>SUM('FS-Month'!BX28:CI28)</f>
        <v>40000</v>
      </c>
      <c r="J35" s="920">
        <f t="shared" si="9"/>
        <v>5.2300215891077695E-2</v>
      </c>
    </row>
    <row r="36" spans="1:10" ht="16" outlineLevel="1">
      <c r="A36" s="1040" t="str">
        <f>'FS-Month'!A29</f>
        <v>WFA Stipend</v>
      </c>
      <c r="B36" s="1041" t="str">
        <f>Settings!$C$6</f>
        <v>USD</v>
      </c>
      <c r="C36" s="1042">
        <f>SUM('FS-Month'!D29:O29)</f>
        <v>21000</v>
      </c>
      <c r="D36" s="1042">
        <f>SUM('FS-Month'!P29:AA29)</f>
        <v>21000</v>
      </c>
      <c r="E36" s="1042">
        <f>SUM('FS-Month'!AB29:AM29)</f>
        <v>42000</v>
      </c>
      <c r="F36" s="1042">
        <f>SUM('FS-Month'!AN29:AY29)</f>
        <v>27000</v>
      </c>
      <c r="G36" s="1042">
        <f>SUM('FS-Month'!AZ29:BK29)</f>
        <v>15000</v>
      </c>
      <c r="H36" s="1043">
        <f>SUM('FS-Month'!BL29:BW29)</f>
        <v>12000</v>
      </c>
      <c r="I36" s="1043">
        <f>SUM('FS-Month'!BX29:CI29)</f>
        <v>12000</v>
      </c>
      <c r="J36" s="920" t="str">
        <f t="shared" si="9"/>
        <v>-</v>
      </c>
    </row>
    <row r="37" spans="1:10" ht="16" outlineLevel="1">
      <c r="A37" s="1040" t="str">
        <f>'FS-Month'!A30</f>
        <v>TECH SUPPORT &amp; SERVICES</v>
      </c>
      <c r="B37" s="1041" t="str">
        <f>Settings!$C$6</f>
        <v>USD</v>
      </c>
      <c r="C37" s="1042">
        <f>SUM('FS-Month'!D30:O30)</f>
        <v>1812</v>
      </c>
      <c r="D37" s="1042">
        <f>SUM('FS-Month'!P30:AA30)</f>
        <v>5609.25</v>
      </c>
      <c r="E37" s="1042">
        <f>SUM('FS-Month'!AB30:AM30)</f>
        <v>9850.5</v>
      </c>
      <c r="F37" s="1042">
        <f>SUM('FS-Month'!AN30:AY30)</f>
        <v>13360.5</v>
      </c>
      <c r="G37" s="1042">
        <f>SUM('FS-Month'!AZ30:BK30)</f>
        <v>15115.5</v>
      </c>
      <c r="H37" s="1043">
        <f>SUM('FS-Month'!BL30:BW30)</f>
        <v>17016.75</v>
      </c>
      <c r="I37" s="1043">
        <f>SUM('FS-Month'!BX30:CI30)</f>
        <v>18450</v>
      </c>
      <c r="J37" s="920">
        <f t="shared" si="9"/>
        <v>0.13372472739185093</v>
      </c>
    </row>
    <row r="38" spans="1:10" ht="16" outlineLevel="1">
      <c r="A38" s="1040" t="str">
        <f>'FS-Month'!A31</f>
        <v>INSURANCE</v>
      </c>
      <c r="B38" s="1041" t="str">
        <f>Settings!$C$6</f>
        <v>USD</v>
      </c>
      <c r="C38" s="1042">
        <f>SUM('FS-Month'!D31:O31)</f>
        <v>1000</v>
      </c>
      <c r="D38" s="1042">
        <f>SUM('FS-Month'!P31:AA31)</f>
        <v>1000</v>
      </c>
      <c r="E38" s="1042">
        <f>SUM('FS-Month'!AB31:AM31)</f>
        <v>2000</v>
      </c>
      <c r="F38" s="1042">
        <f>SUM('FS-Month'!AN31:AY31)</f>
        <v>4000</v>
      </c>
      <c r="G38" s="1042">
        <f>SUM('FS-Month'!AZ31:BK31)</f>
        <v>8000</v>
      </c>
      <c r="H38" s="1043">
        <f>SUM('FS-Month'!BL31:BW31)</f>
        <v>2000</v>
      </c>
      <c r="I38" s="1043">
        <f>SUM('FS-Month'!BX31:CI31)</f>
        <v>2000</v>
      </c>
      <c r="J38" s="920">
        <f t="shared" si="9"/>
        <v>0</v>
      </c>
    </row>
    <row r="39" spans="1:10" ht="16" hidden="1" outlineLevel="1">
      <c r="A39" s="1040">
        <f>'FS-Month'!A32</f>
        <v>0</v>
      </c>
      <c r="B39" s="1041" t="str">
        <f>Settings!$C$6</f>
        <v>USD</v>
      </c>
      <c r="C39" s="1042">
        <f>SUM('FS-Month'!D32:O32)</f>
        <v>0</v>
      </c>
      <c r="D39" s="1042">
        <f>SUM('FS-Month'!P32:AA32)</f>
        <v>0</v>
      </c>
      <c r="E39" s="1042">
        <f>SUM('FS-Month'!AB32:AM32)</f>
        <v>0</v>
      </c>
      <c r="F39" s="1042">
        <f>SUM('FS-Month'!AN32:AY32)</f>
        <v>0</v>
      </c>
      <c r="G39" s="1042">
        <f>SUM('FS-Month'!AZ32:BK32)</f>
        <v>0</v>
      </c>
      <c r="H39" s="1043">
        <f>SUM('FS-Month'!BL32:BW32)</f>
        <v>0</v>
      </c>
      <c r="I39" s="1043">
        <f>SUM('FS-Month'!BX32:CI32)</f>
        <v>0</v>
      </c>
      <c r="J39" s="920" t="str">
        <f t="shared" si="9"/>
        <v>-</v>
      </c>
    </row>
    <row r="40" spans="1:10" ht="16" outlineLevel="1">
      <c r="A40" s="1040" t="str">
        <f>'FS-Month'!A33</f>
        <v>OTHER EXPENSES</v>
      </c>
      <c r="B40" s="1041" t="str">
        <f>Settings!$C$6</f>
        <v>USD</v>
      </c>
      <c r="C40" s="1042">
        <f>SUM('FS-Month'!D33:O33)</f>
        <v>2000</v>
      </c>
      <c r="D40" s="1042">
        <f>SUM('FS-Month'!P33:AA33)</f>
        <v>4000</v>
      </c>
      <c r="E40" s="1042">
        <f>SUM('FS-Month'!AB33:AM33)</f>
        <v>8000</v>
      </c>
      <c r="F40" s="1042">
        <f>SUM('FS-Month'!AN33:AY33)</f>
        <v>10000</v>
      </c>
      <c r="G40" s="1042">
        <f>SUM('FS-Month'!AZ33:BK33)</f>
        <v>15000</v>
      </c>
      <c r="H40" s="1043">
        <f>SUM('FS-Month'!BL33:BW33)</f>
        <v>0</v>
      </c>
      <c r="I40" s="1043">
        <f>SUM('FS-Month'!BX33:CI33)</f>
        <v>0</v>
      </c>
      <c r="J40" s="920" t="str">
        <f t="shared" si="9"/>
        <v>-</v>
      </c>
    </row>
    <row r="41" spans="1:10" ht="16">
      <c r="A41" s="171" t="s">
        <v>278</v>
      </c>
      <c r="B41" s="745" t="str">
        <f>Settings!$C$6</f>
        <v>USD</v>
      </c>
      <c r="C41" s="1044">
        <f>C29-C32</f>
        <v>-220770.33333333337</v>
      </c>
      <c r="D41" s="1044">
        <f>D29-D32</f>
        <v>-767693.19292237447</v>
      </c>
      <c r="E41" s="1044">
        <f>E29-E32</f>
        <v>-174807.94771506812</v>
      </c>
      <c r="F41" s="1044">
        <f t="shared" ref="F41:I41" si="10">F29-F32</f>
        <v>706776.44878836256</v>
      </c>
      <c r="G41" s="1044">
        <f t="shared" si="10"/>
        <v>1348628.3857791293</v>
      </c>
      <c r="H41" s="1045">
        <f>H29-H32</f>
        <v>5153247.5956913531</v>
      </c>
      <c r="I41" s="1045">
        <f t="shared" si="10"/>
        <v>11804003.504269805</v>
      </c>
      <c r="J41" s="920" t="str">
        <f t="shared" si="9"/>
        <v>-</v>
      </c>
    </row>
    <row r="42" spans="1:10" ht="16">
      <c r="A42" s="179" t="s">
        <v>279</v>
      </c>
      <c r="B42" s="1019"/>
      <c r="C42" s="180" t="str">
        <f t="shared" ref="C42:I42" si="11">IFERROR(MAX((C41/C$19),0),"-")</f>
        <v>-</v>
      </c>
      <c r="D42" s="180">
        <f t="shared" si="11"/>
        <v>0</v>
      </c>
      <c r="E42" s="180">
        <f t="shared" si="11"/>
        <v>0</v>
      </c>
      <c r="F42" s="180">
        <f t="shared" si="11"/>
        <v>9.567889012904196E-2</v>
      </c>
      <c r="G42" s="180">
        <f t="shared" si="11"/>
        <v>0.11783570002051173</v>
      </c>
      <c r="H42" s="861">
        <f t="shared" si="11"/>
        <v>0.25085511624456602</v>
      </c>
      <c r="I42" s="861">
        <f t="shared" si="11"/>
        <v>0.32775123792176797</v>
      </c>
      <c r="J42" s="920"/>
    </row>
    <row r="43" spans="1:10" ht="16">
      <c r="A43" s="78"/>
      <c r="B43" s="1019"/>
      <c r="C43" s="114"/>
      <c r="D43" s="114"/>
      <c r="E43" s="114"/>
      <c r="F43" s="114"/>
      <c r="G43" s="114"/>
      <c r="H43" s="855"/>
      <c r="I43" s="855"/>
      <c r="J43" s="920"/>
    </row>
    <row r="44" spans="1:10" ht="16">
      <c r="A44" s="78" t="s">
        <v>280</v>
      </c>
      <c r="B44" s="745" t="str">
        <f>Settings!$C$6</f>
        <v>USD</v>
      </c>
      <c r="C44" s="174">
        <f>SUM('FS-Month'!D37:O37)</f>
        <v>0</v>
      </c>
      <c r="D44" s="174">
        <f>SUM('FS-Month'!P37:AA37)</f>
        <v>0</v>
      </c>
      <c r="E44" s="174">
        <f>SUM('FS-Month'!AB37:AM37)</f>
        <v>0</v>
      </c>
      <c r="F44" s="174">
        <f>SUM('FS-Month'!AN37:AY37)</f>
        <v>0</v>
      </c>
      <c r="G44" s="174">
        <f>SUM('FS-Month'!AZ37:BK37)</f>
        <v>0</v>
      </c>
      <c r="H44" s="856">
        <f>SUM('FS-Month'!BL37:BW37)</f>
        <v>0</v>
      </c>
      <c r="I44" s="856">
        <f>SUM('FS-Month'!BX37:CI37)</f>
        <v>0</v>
      </c>
      <c r="J44" s="920" t="str">
        <f>IF(IFERROR((I44/E44)^(1/5)-1,"-")&lt;0,"-",IFERROR((I44/E44)^(1/5)-1,"-"))</f>
        <v>-</v>
      </c>
    </row>
    <row r="45" spans="1:10" ht="16">
      <c r="A45" s="171" t="s">
        <v>281</v>
      </c>
      <c r="B45" s="745" t="str">
        <f>Settings!$C$6</f>
        <v>USD</v>
      </c>
      <c r="C45" s="1046">
        <f t="shared" ref="C45:I45" si="12">C41-C44</f>
        <v>-220770.33333333337</v>
      </c>
      <c r="D45" s="1046">
        <f>D41-D44</f>
        <v>-767693.19292237447</v>
      </c>
      <c r="E45" s="1046">
        <f t="shared" si="12"/>
        <v>-174807.94771506812</v>
      </c>
      <c r="F45" s="1046">
        <f t="shared" si="12"/>
        <v>706776.44878836256</v>
      </c>
      <c r="G45" s="1046">
        <f t="shared" si="12"/>
        <v>1348628.3857791293</v>
      </c>
      <c r="H45" s="1047">
        <f t="shared" si="12"/>
        <v>5153247.5956913531</v>
      </c>
      <c r="I45" s="1047">
        <f t="shared" si="12"/>
        <v>11804003.504269805</v>
      </c>
      <c r="J45" s="920" t="str">
        <f>IF(IFERROR((I45/E45)^(1/5)-1,"-")&lt;0,"-",IFERROR((I45/E45)^(1/5)-1,"-"))</f>
        <v>-</v>
      </c>
    </row>
    <row r="46" spans="1:10" ht="16">
      <c r="A46" s="179" t="s">
        <v>282</v>
      </c>
      <c r="B46" s="1019"/>
      <c r="C46" s="180" t="str">
        <f t="shared" ref="C46:H46" si="13">IFERROR(MAX((C45/C$19),0),"-")</f>
        <v>-</v>
      </c>
      <c r="D46" s="180">
        <f t="shared" si="13"/>
        <v>0</v>
      </c>
      <c r="E46" s="180">
        <f t="shared" si="13"/>
        <v>0</v>
      </c>
      <c r="F46" s="180">
        <f t="shared" si="13"/>
        <v>9.567889012904196E-2</v>
      </c>
      <c r="G46" s="180">
        <f t="shared" si="13"/>
        <v>0.11783570002051173</v>
      </c>
      <c r="H46" s="861">
        <f t="shared" si="13"/>
        <v>0.25085511624456602</v>
      </c>
      <c r="I46" s="861"/>
      <c r="J46" s="920"/>
    </row>
    <row r="47" spans="1:10" ht="16">
      <c r="A47" s="78"/>
      <c r="B47" s="1019"/>
      <c r="C47" s="114"/>
      <c r="D47" s="114"/>
      <c r="E47" s="114"/>
      <c r="F47" s="114"/>
      <c r="G47" s="114"/>
      <c r="H47" s="855"/>
      <c r="I47" s="855"/>
      <c r="J47" s="920"/>
    </row>
    <row r="48" spans="1:10" ht="16">
      <c r="A48" s="84" t="s">
        <v>283</v>
      </c>
      <c r="B48" s="745" t="str">
        <f>Settings!$C$6</f>
        <v>USD</v>
      </c>
      <c r="C48" s="286">
        <f>SUM('FS-Month'!D41:O41)</f>
        <v>0</v>
      </c>
      <c r="D48" s="286">
        <f>SUM('FS-Month'!P41:AA41)</f>
        <v>0</v>
      </c>
      <c r="E48" s="286">
        <f>SUM('FS-Month'!AB41:AM41)</f>
        <v>0</v>
      </c>
      <c r="F48" s="286">
        <f>SUM('FS-Month'!AN41:AY41)</f>
        <v>0</v>
      </c>
      <c r="G48" s="286">
        <f>SUM('FS-Month'!AZ41:BK41)</f>
        <v>0</v>
      </c>
      <c r="H48" s="862">
        <f>SUM('FS-Month'!BL41:BW41)</f>
        <v>0</v>
      </c>
      <c r="I48" s="862">
        <f>SUM('FS-Month'!BB41:BM41)</f>
        <v>0</v>
      </c>
      <c r="J48" s="920"/>
    </row>
    <row r="49" spans="1:10" ht="16">
      <c r="A49" s="84" t="s">
        <v>284</v>
      </c>
      <c r="B49" s="745" t="str">
        <f>Settings!$C$6</f>
        <v>USD</v>
      </c>
      <c r="C49" s="286" t="str">
        <f>IF(C45&gt;0,C45*Settings!$C$16,"0")</f>
        <v>0</v>
      </c>
      <c r="D49" s="286" t="str">
        <f>IF(D45&gt;0,D45*Settings!$C$16,"0")</f>
        <v>0</v>
      </c>
      <c r="E49" s="844" t="str">
        <f>IF(E45&gt;0,E45*Settings!$C$16,"0")</f>
        <v>0</v>
      </c>
      <c r="F49" s="844">
        <f>IF(F45&gt;0,F45*Settings!$C$16,"0")</f>
        <v>0</v>
      </c>
      <c r="G49" s="844">
        <f>IF(G45&gt;0,G45*Settings!$C$16,"0")</f>
        <v>0</v>
      </c>
      <c r="H49" s="863">
        <f>IF(H45&gt;0,H45*Settings!$C$16,"0")</f>
        <v>0</v>
      </c>
      <c r="I49" s="863">
        <f>IF(I45&gt;0,I45*Settings!$C$16,"0")</f>
        <v>0</v>
      </c>
      <c r="J49" s="920" t="str">
        <f>IF(IFERROR((I49/E49)^(1/5)-1,"-")&lt;0,"-",IFERROR((I49/E49)^(1/5)-1,"-"))</f>
        <v>-</v>
      </c>
    </row>
    <row r="50" spans="1:10" ht="16">
      <c r="A50" s="181" t="s">
        <v>285</v>
      </c>
      <c r="B50" s="745" t="str">
        <f>Settings!$C$6</f>
        <v>USD</v>
      </c>
      <c r="C50" s="1044">
        <f t="shared" ref="C50:I50" si="14">C45-C48-C49</f>
        <v>-220770.33333333337</v>
      </c>
      <c r="D50" s="1044">
        <f>D45-D48-D49</f>
        <v>-767693.19292237447</v>
      </c>
      <c r="E50" s="1044">
        <f t="shared" si="14"/>
        <v>-174807.94771506812</v>
      </c>
      <c r="F50" s="1044">
        <f t="shared" si="14"/>
        <v>706776.44878836256</v>
      </c>
      <c r="G50" s="1044">
        <f t="shared" si="14"/>
        <v>1348628.3857791293</v>
      </c>
      <c r="H50" s="1045">
        <f t="shared" si="14"/>
        <v>5153247.5956913531</v>
      </c>
      <c r="I50" s="1045">
        <f t="shared" si="14"/>
        <v>11804003.504269805</v>
      </c>
      <c r="J50" s="920" t="str">
        <f>IF(IFERROR((I50/E50)^(1/5)-1,"-")&lt;0,"-",IFERROR((I50/E50)^(1/5)-1,"-"))</f>
        <v>-</v>
      </c>
    </row>
    <row r="51" spans="1:10" ht="16">
      <c r="A51" s="179" t="s">
        <v>286</v>
      </c>
      <c r="B51" s="1019"/>
      <c r="C51" s="180" t="str">
        <f>IFERROR(C50/C19,"-")</f>
        <v>-</v>
      </c>
      <c r="D51" s="180">
        <f t="shared" ref="D51:H51" si="15">IFERROR(D50/D19,"-")</f>
        <v>-3.6784291038734853</v>
      </c>
      <c r="E51" s="180">
        <f t="shared" si="15"/>
        <v>-4.6412529515519406E-2</v>
      </c>
      <c r="F51" s="180">
        <f t="shared" si="15"/>
        <v>9.567889012904196E-2</v>
      </c>
      <c r="G51" s="180">
        <f t="shared" si="15"/>
        <v>0.11783570002051173</v>
      </c>
      <c r="H51" s="180">
        <f t="shared" si="15"/>
        <v>0.25085511624456602</v>
      </c>
      <c r="I51" s="180">
        <f>IFERROR(I50/I19,"-")</f>
        <v>0.32775123792176797</v>
      </c>
      <c r="J51" s="920"/>
    </row>
    <row r="52" spans="1:10" ht="16">
      <c r="A52" s="78"/>
      <c r="B52" s="1019"/>
      <c r="C52" s="174"/>
      <c r="D52" s="174"/>
      <c r="E52" s="174"/>
      <c r="F52" s="174"/>
      <c r="G52" s="174"/>
      <c r="H52" s="856"/>
      <c r="I52" s="856"/>
      <c r="J52" s="920"/>
    </row>
    <row r="53" spans="1:10" ht="16">
      <c r="A53" s="78"/>
      <c r="B53" s="1019"/>
      <c r="C53" s="174"/>
      <c r="D53" s="174"/>
      <c r="E53" s="174"/>
      <c r="F53" s="174"/>
      <c r="G53" s="174"/>
      <c r="H53" s="856"/>
      <c r="I53" s="856"/>
      <c r="J53" s="920"/>
    </row>
    <row r="54" spans="1:10" ht="24" thickBot="1">
      <c r="A54" s="40" t="s">
        <v>287</v>
      </c>
      <c r="B54" s="173"/>
      <c r="C54" s="173"/>
      <c r="D54" s="173"/>
      <c r="E54" s="173"/>
      <c r="F54" s="173"/>
      <c r="G54" s="173"/>
      <c r="H54" s="854"/>
      <c r="I54" s="854"/>
      <c r="J54" s="919"/>
    </row>
    <row r="55" spans="1:10" ht="16">
      <c r="A55" s="78"/>
      <c r="B55" s="745"/>
      <c r="C55" s="114"/>
      <c r="D55" s="114"/>
      <c r="E55" s="114"/>
      <c r="F55" s="114"/>
      <c r="G55" s="114"/>
      <c r="H55" s="855"/>
      <c r="I55" s="855"/>
      <c r="J55" s="920"/>
    </row>
    <row r="56" spans="1:10" ht="16">
      <c r="A56" s="78" t="s">
        <v>288</v>
      </c>
      <c r="B56" s="745" t="str">
        <f>Settings!$C$6</f>
        <v>USD</v>
      </c>
      <c r="C56" s="174">
        <f ca="1">'FS-Month'!O49</f>
        <v>179229.66666666657</v>
      </c>
      <c r="D56" s="174">
        <f ca="1">'FS-Month'!AA49</f>
        <v>280835.10388127842</v>
      </c>
      <c r="E56" s="174">
        <f ca="1">'FS-Month'!AM49</f>
        <v>1331631.5397278531</v>
      </c>
      <c r="F56" s="174">
        <f ca="1">'FS-Month'!AY49</f>
        <v>2638644.7008449817</v>
      </c>
      <c r="G56" s="174">
        <f ca="1">'FS-Month'!BK49</f>
        <v>5813323.2784049306</v>
      </c>
      <c r="H56" s="856">
        <f ca="1">'FS-Month'!BW49</f>
        <v>14804726.161767513</v>
      </c>
      <c r="I56" s="856">
        <f ca="1">'FS-Month'!CI49</f>
        <v>30860607.474256501</v>
      </c>
      <c r="J56" s="920">
        <f ca="1">IF(IFERROR((I56/E56)^(1/5)-1,"-")&lt;0,"-",IFERROR((I56/E56)^(1/5)-1,"-"))</f>
        <v>0.87501212095682623</v>
      </c>
    </row>
    <row r="57" spans="1:10" ht="16">
      <c r="A57" s="78" t="s">
        <v>289</v>
      </c>
      <c r="B57" s="745" t="str">
        <f>Settings!$C$6</f>
        <v>USD</v>
      </c>
      <c r="C57" s="576">
        <f>'FS-Month'!O57</f>
        <v>0</v>
      </c>
      <c r="D57" s="576">
        <v>0</v>
      </c>
      <c r="E57" s="576">
        <v>0</v>
      </c>
      <c r="F57" s="576">
        <v>0</v>
      </c>
      <c r="G57" s="576">
        <v>0</v>
      </c>
      <c r="H57" s="576">
        <v>0</v>
      </c>
      <c r="I57" s="576">
        <v>0</v>
      </c>
      <c r="J57" s="920" t="str">
        <f t="shared" ref="J57:J64" si="16">IF(IFERROR((I57/E57)^(1/5)-1,"-")&lt;0,"-",IFERROR((I57/E57)^(1/5)-1,"-"))</f>
        <v>-</v>
      </c>
    </row>
    <row r="58" spans="1:10" ht="16">
      <c r="A58" s="78" t="s">
        <v>290</v>
      </c>
      <c r="B58" s="745" t="str">
        <f>Settings!$C$6</f>
        <v>USD</v>
      </c>
      <c r="C58" s="174">
        <f>'FS-Month'!O58</f>
        <v>0</v>
      </c>
      <c r="D58" s="174">
        <f>'FS-Month'!P58</f>
        <v>0</v>
      </c>
      <c r="E58" s="174">
        <f>'FS-Month'!Q58</f>
        <v>0</v>
      </c>
      <c r="F58" s="174">
        <f>'FS-Month'!R58</f>
        <v>0</v>
      </c>
      <c r="G58" s="174">
        <f>'FS-Month'!S58</f>
        <v>0</v>
      </c>
      <c r="H58" s="856">
        <f>'FS-Month'!T58</f>
        <v>0</v>
      </c>
      <c r="I58" s="856">
        <f>'FS-Month'!U58</f>
        <v>0</v>
      </c>
      <c r="J58" s="920" t="str">
        <f t="shared" si="16"/>
        <v>-</v>
      </c>
    </row>
    <row r="59" spans="1:10" s="1322" customFormat="1" ht="16">
      <c r="A59" s="171" t="s">
        <v>291</v>
      </c>
      <c r="B59" s="1319" t="str">
        <f>Settings!$C$6</f>
        <v>USD</v>
      </c>
      <c r="C59" s="231">
        <f t="shared" ref="C59:I59" ca="1" si="17">SUM(C56:C58)</f>
        <v>179229.66666666657</v>
      </c>
      <c r="D59" s="1324">
        <f t="shared" ca="1" si="17"/>
        <v>280835.10388127842</v>
      </c>
      <c r="E59" s="231">
        <f t="shared" ca="1" si="17"/>
        <v>1331631.5397278531</v>
      </c>
      <c r="F59" s="231">
        <f t="shared" ca="1" si="17"/>
        <v>2638644.7008449817</v>
      </c>
      <c r="G59" s="231">
        <f t="shared" ca="1" si="17"/>
        <v>5813323.2784049306</v>
      </c>
      <c r="H59" s="1320">
        <f ca="1">SUM(H56:H58)</f>
        <v>14804726.161767513</v>
      </c>
      <c r="I59" s="1320">
        <f t="shared" ca="1" si="17"/>
        <v>30860607.474256501</v>
      </c>
      <c r="J59" s="1321">
        <f ca="1">IF(IFERROR((I59/E59)^(1/5)-1,"-")&lt;0,"-",IFERROR((I59/E59)^(1/5)-1,"-"))</f>
        <v>0.87501212095682623</v>
      </c>
    </row>
    <row r="60" spans="1:10" ht="16">
      <c r="A60" s="78"/>
      <c r="B60" s="745" t="str">
        <f>Settings!$C$6</f>
        <v>USD</v>
      </c>
      <c r="C60" s="114"/>
      <c r="D60" s="114"/>
      <c r="E60" s="114"/>
      <c r="F60" s="114"/>
      <c r="G60" s="114"/>
      <c r="H60" s="855"/>
      <c r="I60" s="855"/>
      <c r="J60" s="920" t="str">
        <f t="shared" si="16"/>
        <v>-</v>
      </c>
    </row>
    <row r="61" spans="1:10" ht="16">
      <c r="A61" s="78" t="s">
        <v>292</v>
      </c>
      <c r="B61" s="745" t="str">
        <f>Settings!$C$6</f>
        <v>USD</v>
      </c>
      <c r="C61" s="174">
        <f>'FS-Month'!O58</f>
        <v>0</v>
      </c>
      <c r="D61" s="174">
        <v>50000</v>
      </c>
      <c r="E61" s="174">
        <v>50000</v>
      </c>
      <c r="F61" s="174">
        <v>50000</v>
      </c>
      <c r="G61" s="174">
        <v>50000</v>
      </c>
      <c r="H61" s="856">
        <v>50000</v>
      </c>
      <c r="I61" s="856">
        <v>50000</v>
      </c>
      <c r="J61" s="920">
        <f t="shared" si="16"/>
        <v>0</v>
      </c>
    </row>
    <row r="62" spans="1:10" ht="16">
      <c r="A62" s="78" t="s">
        <v>293</v>
      </c>
      <c r="B62" s="745" t="str">
        <f>Settings!$C$6</f>
        <v>USD</v>
      </c>
      <c r="C62" s="174">
        <v>0</v>
      </c>
      <c r="D62" s="174">
        <v>0</v>
      </c>
      <c r="E62" s="174">
        <v>0</v>
      </c>
      <c r="F62" s="174">
        <v>0</v>
      </c>
      <c r="G62" s="174">
        <v>0</v>
      </c>
      <c r="H62" s="856">
        <v>0</v>
      </c>
      <c r="I62" s="856">
        <v>0</v>
      </c>
      <c r="J62" s="920" t="str">
        <f t="shared" si="16"/>
        <v>-</v>
      </c>
    </row>
    <row r="63" spans="1:10" ht="16">
      <c r="A63" s="78" t="s">
        <v>294</v>
      </c>
      <c r="B63" s="745" t="str">
        <f>Settings!$C$6</f>
        <v>USD</v>
      </c>
      <c r="C63" s="174">
        <v>0</v>
      </c>
      <c r="D63" s="174">
        <v>0</v>
      </c>
      <c r="E63" s="174">
        <v>0</v>
      </c>
      <c r="F63" s="174">
        <v>0</v>
      </c>
      <c r="G63" s="174"/>
      <c r="H63" s="856"/>
      <c r="I63" s="856"/>
      <c r="J63" s="920" t="str">
        <f t="shared" si="16"/>
        <v>-</v>
      </c>
    </row>
    <row r="64" spans="1:10" ht="16">
      <c r="A64" s="171" t="s">
        <v>295</v>
      </c>
      <c r="B64" s="745" t="str">
        <f>Settings!$C$6</f>
        <v>USD</v>
      </c>
      <c r="C64" s="1046">
        <f t="shared" ref="C64:I64" si="18">SUM(C61:C63)</f>
        <v>0</v>
      </c>
      <c r="D64" s="1046">
        <f t="shared" si="18"/>
        <v>50000</v>
      </c>
      <c r="E64" s="1046">
        <f t="shared" si="18"/>
        <v>50000</v>
      </c>
      <c r="F64" s="1046">
        <f t="shared" si="18"/>
        <v>50000</v>
      </c>
      <c r="G64" s="1046">
        <f t="shared" si="18"/>
        <v>50000</v>
      </c>
      <c r="H64" s="1047">
        <f t="shared" si="18"/>
        <v>50000</v>
      </c>
      <c r="I64" s="1047">
        <f t="shared" si="18"/>
        <v>50000</v>
      </c>
      <c r="J64" s="920">
        <f t="shared" si="16"/>
        <v>0</v>
      </c>
    </row>
    <row r="65" spans="1:10" ht="16">
      <c r="A65" s="78"/>
      <c r="B65" s="745" t="str">
        <f>Settings!$C$6</f>
        <v>USD</v>
      </c>
      <c r="C65" s="114"/>
      <c r="D65" s="114"/>
      <c r="E65" s="114"/>
      <c r="F65" s="114"/>
      <c r="G65" s="114"/>
      <c r="H65" s="855"/>
      <c r="I65" s="855"/>
      <c r="J65" s="921"/>
    </row>
    <row r="66" spans="1:10" ht="16">
      <c r="A66" s="171" t="s">
        <v>296</v>
      </c>
      <c r="B66" s="745" t="str">
        <f>Settings!$C$6</f>
        <v>USD</v>
      </c>
      <c r="C66" s="1044">
        <f ca="1">SUM(C64,C59)</f>
        <v>179229.66666666657</v>
      </c>
      <c r="D66" s="1044">
        <f t="shared" ref="D66:I66" ca="1" si="19">SUM(D64,D59)</f>
        <v>330835.10388127842</v>
      </c>
      <c r="E66" s="1044">
        <f t="shared" ca="1" si="19"/>
        <v>1381631.5397278531</v>
      </c>
      <c r="F66" s="1044">
        <f t="shared" ca="1" si="19"/>
        <v>2688644.7008449817</v>
      </c>
      <c r="G66" s="1044">
        <f t="shared" ca="1" si="19"/>
        <v>5863323.2784049306</v>
      </c>
      <c r="H66" s="1045">
        <f t="shared" ca="1" si="19"/>
        <v>14854726.161767513</v>
      </c>
      <c r="I66" s="1045">
        <f t="shared" ca="1" si="19"/>
        <v>30910607.474256501</v>
      </c>
      <c r="J66" s="920"/>
    </row>
    <row r="67" spans="1:10" ht="16">
      <c r="A67" s="78"/>
      <c r="B67" s="745" t="str">
        <f>Settings!$C$6</f>
        <v>USD</v>
      </c>
      <c r="C67" s="174"/>
      <c r="D67" s="174"/>
      <c r="E67" s="174"/>
      <c r="F67" s="174"/>
      <c r="G67" s="174"/>
      <c r="H67" s="856"/>
      <c r="I67" s="856"/>
      <c r="J67" s="920"/>
    </row>
    <row r="68" spans="1:10" ht="16">
      <c r="A68" s="78" t="s">
        <v>297</v>
      </c>
      <c r="B68" s="745" t="str">
        <f>Settings!$C$6</f>
        <v>USD</v>
      </c>
      <c r="C68" s="174">
        <f>'FS-Month'!O62</f>
        <v>0</v>
      </c>
      <c r="D68" s="174">
        <f>'FS-Month'!AA62</f>
        <v>0</v>
      </c>
      <c r="E68" s="174">
        <f>'FS-Month'!AM62</f>
        <v>0</v>
      </c>
      <c r="F68" s="174">
        <f>'FS-Month'!AY62</f>
        <v>0</v>
      </c>
      <c r="G68" s="174">
        <f>'FS-Month'!BK62</f>
        <v>0</v>
      </c>
      <c r="H68" s="856">
        <f>'FS-Month'!BW62</f>
        <v>0</v>
      </c>
      <c r="I68" s="856">
        <f>'FS-Month'!CI62</f>
        <v>0</v>
      </c>
      <c r="J68" s="920"/>
    </row>
    <row r="69" spans="1:10" ht="16">
      <c r="A69" s="78" t="s">
        <v>298</v>
      </c>
      <c r="B69" s="745" t="str">
        <f>Settings!$C$6</f>
        <v>USD</v>
      </c>
      <c r="C69" s="174">
        <f ca="1">'FS-Month'!O64</f>
        <v>0</v>
      </c>
      <c r="D69" s="174">
        <f ca="1">'FS-Month'!AA64</f>
        <v>619298.63013698626</v>
      </c>
      <c r="E69" s="174">
        <f ca="1">'FS-Month'!AM64</f>
        <v>1844903.0136986296</v>
      </c>
      <c r="F69" s="174">
        <f ca="1">'FS-Month'!AY64</f>
        <v>2445139.726027396</v>
      </c>
      <c r="G69" s="174">
        <f ca="1">'FS-Month'!BK64</f>
        <v>4271189.917808217</v>
      </c>
      <c r="H69" s="856">
        <f ca="1">'FS-Month'!BW64</f>
        <v>8109345.2054794505</v>
      </c>
      <c r="I69" s="856">
        <f ca="1">'FS-Month'!CI64</f>
        <v>12361223.01369863</v>
      </c>
      <c r="J69" s="920"/>
    </row>
    <row r="70" spans="1:10" ht="16">
      <c r="A70" s="171" t="s">
        <v>299</v>
      </c>
      <c r="B70" s="745" t="str">
        <f>Settings!$C$6</f>
        <v>USD</v>
      </c>
      <c r="C70" s="1046">
        <f ca="1">SUM(C68:C69)</f>
        <v>0</v>
      </c>
      <c r="D70" s="1046">
        <f ca="1">SUM(D68:D69)</f>
        <v>619298.63013698626</v>
      </c>
      <c r="E70" s="1046">
        <f ca="1">SUM(E68:E69)</f>
        <v>1844903.0136986296</v>
      </c>
      <c r="F70" s="1046">
        <f ca="1">SUM(F68:F69)</f>
        <v>2445139.726027396</v>
      </c>
      <c r="G70" s="1046">
        <f t="shared" ref="G70:I70" ca="1" si="20">SUM(G68:G69)</f>
        <v>4271189.917808217</v>
      </c>
      <c r="H70" s="1047">
        <f t="shared" ca="1" si="20"/>
        <v>8109345.2054794505</v>
      </c>
      <c r="I70" s="1047">
        <f t="shared" ca="1" si="20"/>
        <v>12361223.01369863</v>
      </c>
      <c r="J70" s="922">
        <f ca="1">IF(IFERROR((I70/E70)^(1/5)-1,"-")&lt;0,"-",IFERROR((I70/E70)^(1/5)-1,"-"))</f>
        <v>0.46290990458143577</v>
      </c>
    </row>
    <row r="71" spans="1:10" ht="16">
      <c r="A71" s="78"/>
      <c r="B71" s="745" t="str">
        <f>Settings!$C$6</f>
        <v>USD</v>
      </c>
      <c r="C71" s="114"/>
      <c r="D71" s="114"/>
      <c r="E71" s="114"/>
      <c r="F71" s="114"/>
      <c r="G71" s="114"/>
      <c r="H71" s="855"/>
      <c r="I71" s="855"/>
      <c r="J71" s="920"/>
    </row>
    <row r="72" spans="1:10" ht="16">
      <c r="A72" s="78" t="s">
        <v>300</v>
      </c>
      <c r="B72" s="745" t="str">
        <f>Settings!$C$6</f>
        <v>USD</v>
      </c>
      <c r="C72" s="174">
        <f ca="1">'FS-Month'!O67</f>
        <v>400000</v>
      </c>
      <c r="D72" s="174">
        <f ca="1">'FS-Month'!AA67</f>
        <v>700000</v>
      </c>
      <c r="E72" s="174">
        <f ca="1">'FS-Month'!AM67</f>
        <v>700000</v>
      </c>
      <c r="F72" s="174">
        <f ca="1">'FS-Month'!AY67</f>
        <v>700000</v>
      </c>
      <c r="G72" s="174">
        <f ca="1">'FS-Month'!BK67</f>
        <v>700000</v>
      </c>
      <c r="H72" s="856">
        <f ca="1">'FS-Month'!BW67</f>
        <v>700000</v>
      </c>
      <c r="I72" s="856">
        <f ca="1">'FS-Month'!CI67</f>
        <v>700000</v>
      </c>
      <c r="J72" s="920">
        <f ca="1">IF(IFERROR((I72/E72)^(1/5)-1,"-")&lt;0,"-",IFERROR((I72/E72)^(1/5)-1,"-"))</f>
        <v>0</v>
      </c>
    </row>
    <row r="73" spans="1:10" ht="16">
      <c r="A73" s="78" t="s">
        <v>301</v>
      </c>
      <c r="B73" s="745" t="str">
        <f>Settings!$C$6</f>
        <v>USD</v>
      </c>
      <c r="C73" s="174">
        <f>'FS-Month'!O69</f>
        <v>-220770.33333333337</v>
      </c>
      <c r="D73" s="174">
        <f>'FS-Month'!AA69</f>
        <v>-988463.52625570795</v>
      </c>
      <c r="E73" s="174">
        <f>'FS-Month'!AM69</f>
        <v>-1163271.4739707769</v>
      </c>
      <c r="F73" s="174">
        <f>'FS-Month'!AY69</f>
        <v>-456495.02518241468</v>
      </c>
      <c r="G73" s="174">
        <f>'FS-Month'!BK69</f>
        <v>892133.36059671291</v>
      </c>
      <c r="H73" s="856">
        <f>'FS-Month'!BW69</f>
        <v>6045380.9562880658</v>
      </c>
      <c r="I73" s="856">
        <f>'FS-Month'!CI69</f>
        <v>17849384.460557874</v>
      </c>
      <c r="J73" s="920" t="str">
        <f>IF(IFERROR((I73/E73)^(1/5)-1,"-")&lt;0,"-",IFERROR((I73/E73)^(1/5)-1,"-"))</f>
        <v>-</v>
      </c>
    </row>
    <row r="74" spans="1:10" ht="16">
      <c r="A74" s="171" t="s">
        <v>302</v>
      </c>
      <c r="B74" s="745" t="str">
        <f>Settings!$C$6</f>
        <v>USD</v>
      </c>
      <c r="C74" s="1046">
        <f ca="1">C72+C73</f>
        <v>179229.66666666663</v>
      </c>
      <c r="D74" s="1046">
        <f t="shared" ref="D74:I74" ca="1" si="21">D72+D73</f>
        <v>-288463.52625570795</v>
      </c>
      <c r="E74" s="1046">
        <f t="shared" ca="1" si="21"/>
        <v>-463271.47397077689</v>
      </c>
      <c r="F74" s="1046">
        <f t="shared" ca="1" si="21"/>
        <v>243504.97481758532</v>
      </c>
      <c r="G74" s="1046">
        <f t="shared" ca="1" si="21"/>
        <v>1592133.3605967129</v>
      </c>
      <c r="H74" s="1047">
        <f ca="1">H72+H73</f>
        <v>6745380.9562880658</v>
      </c>
      <c r="I74" s="1047">
        <f t="shared" ca="1" si="21"/>
        <v>18549384.460557874</v>
      </c>
      <c r="J74" s="920" t="str">
        <f ca="1">IF(IFERROR((I74/E74)^(1/5)-1,"-")&lt;0,"-",IFERROR((I74/E74)^(1/5)-1,"-"))</f>
        <v>-</v>
      </c>
    </row>
    <row r="75" spans="1:10" ht="16">
      <c r="A75" s="78"/>
      <c r="B75" s="745"/>
      <c r="C75" s="114"/>
      <c r="D75" s="114"/>
      <c r="E75" s="114"/>
      <c r="F75" s="114"/>
      <c r="G75" s="114"/>
      <c r="H75" s="855"/>
      <c r="I75" s="855"/>
      <c r="J75" s="920" t="str">
        <f t="shared" ref="J75:J76" si="22">IF(IFERROR((I75/E75)^(1/5)-1,"-")&lt;0,"-",IFERROR((I75/E75)^(1/5)-1,"-"))</f>
        <v>-</v>
      </c>
    </row>
    <row r="76" spans="1:10" ht="16">
      <c r="A76" s="171" t="s">
        <v>303</v>
      </c>
      <c r="B76" s="745" t="str">
        <f>Settings!$C$6</f>
        <v>USD</v>
      </c>
      <c r="C76" s="1044">
        <f ca="1">C74+C70</f>
        <v>179229.66666666663</v>
      </c>
      <c r="D76" s="1044">
        <f t="shared" ref="D76:I76" ca="1" si="23">D74+D70</f>
        <v>330835.10388127831</v>
      </c>
      <c r="E76" s="1044">
        <f t="shared" ca="1" si="23"/>
        <v>1381631.5397278527</v>
      </c>
      <c r="F76" s="1044">
        <f t="shared" ca="1" si="23"/>
        <v>2688644.7008449812</v>
      </c>
      <c r="G76" s="1044">
        <f t="shared" ca="1" si="23"/>
        <v>5863323.2784049297</v>
      </c>
      <c r="H76" s="1045">
        <f ca="1">H74+H70</f>
        <v>14854726.161767516</v>
      </c>
      <c r="I76" s="1045">
        <f t="shared" ca="1" si="23"/>
        <v>30910607.474256504</v>
      </c>
      <c r="J76" s="920">
        <f t="shared" ca="1" si="22"/>
        <v>0.86184301718234457</v>
      </c>
    </row>
    <row r="77" spans="1:10" ht="16">
      <c r="A77" s="182" t="s">
        <v>304</v>
      </c>
      <c r="B77" s="223"/>
      <c r="C77" s="183">
        <f ca="1">C76-C66</f>
        <v>0</v>
      </c>
      <c r="D77" s="183">
        <f t="shared" ref="D77:I77" ca="1" si="24">D76-D66</f>
        <v>0</v>
      </c>
      <c r="E77" s="183">
        <f t="shared" ca="1" si="24"/>
        <v>0</v>
      </c>
      <c r="F77" s="183">
        <f t="shared" ca="1" si="24"/>
        <v>0</v>
      </c>
      <c r="G77" s="183">
        <f t="shared" ca="1" si="24"/>
        <v>0</v>
      </c>
      <c r="H77" s="864">
        <f ca="1">H76-H66</f>
        <v>0</v>
      </c>
      <c r="I77" s="864">
        <f t="shared" ca="1" si="24"/>
        <v>0</v>
      </c>
      <c r="J77" s="920"/>
    </row>
    <row r="78" spans="1:10" ht="16">
      <c r="A78" s="78"/>
      <c r="B78" s="223"/>
      <c r="C78" s="174"/>
      <c r="D78" s="174"/>
      <c r="E78" s="174"/>
      <c r="F78" s="174"/>
      <c r="G78" s="174"/>
      <c r="H78" s="856"/>
      <c r="I78" s="856"/>
      <c r="J78" s="920"/>
    </row>
    <row r="79" spans="1:10" ht="16">
      <c r="A79" s="78"/>
      <c r="B79" s="223"/>
      <c r="C79" s="174"/>
      <c r="D79" s="174"/>
      <c r="E79" s="174"/>
      <c r="F79" s="174"/>
      <c r="G79" s="174"/>
      <c r="H79" s="856"/>
      <c r="I79" s="856"/>
      <c r="J79" s="920"/>
    </row>
    <row r="80" spans="1:10" ht="24" thickBot="1">
      <c r="A80" s="40" t="s">
        <v>305</v>
      </c>
      <c r="B80" s="173"/>
      <c r="C80" s="173"/>
      <c r="D80" s="173"/>
      <c r="E80" s="173"/>
      <c r="F80" s="173"/>
      <c r="G80" s="173"/>
      <c r="H80" s="854"/>
      <c r="I80" s="854"/>
      <c r="J80" s="919"/>
    </row>
    <row r="81" spans="1:10" ht="16">
      <c r="A81" s="78"/>
      <c r="B81" s="223"/>
      <c r="C81" s="114"/>
      <c r="D81" s="114"/>
      <c r="E81" s="114"/>
      <c r="F81" s="114"/>
      <c r="G81" s="114"/>
      <c r="H81" s="855"/>
      <c r="I81" s="855"/>
      <c r="J81" s="920"/>
    </row>
    <row r="82" spans="1:10" ht="16">
      <c r="A82" s="78" t="s">
        <v>306</v>
      </c>
      <c r="B82" s="745" t="str">
        <f>Settings!$C$6</f>
        <v>USD</v>
      </c>
      <c r="C82" s="174">
        <v>100000</v>
      </c>
      <c r="D82" s="174">
        <f t="shared" ref="D82:G82" ca="1" si="25">C93</f>
        <v>179229.66666666663</v>
      </c>
      <c r="E82" s="174">
        <f t="shared" ca="1" si="25"/>
        <v>280835.10388127842</v>
      </c>
      <c r="F82" s="174">
        <f t="shared" ca="1" si="25"/>
        <v>1331631.5397278536</v>
      </c>
      <c r="G82" s="174">
        <f t="shared" ca="1" si="25"/>
        <v>2638644.7008449826</v>
      </c>
      <c r="H82" s="856">
        <f t="shared" ref="H82" ca="1" si="26">G93</f>
        <v>5813323.2784049325</v>
      </c>
      <c r="I82" s="856">
        <f ca="1">H93</f>
        <v>14804726.16176752</v>
      </c>
      <c r="J82" s="920">
        <f ca="1">IF(IFERROR((I82/E82)^(1/5)-1,"-")&lt;0,"-",IFERROR((I82/E82)^(1/5)-1,"-"))</f>
        <v>1.209987397829841</v>
      </c>
    </row>
    <row r="83" spans="1:10" ht="16">
      <c r="A83" s="78" t="s">
        <v>307</v>
      </c>
      <c r="B83" s="745" t="str">
        <f>Settings!$C$6</f>
        <v>USD</v>
      </c>
      <c r="C83" s="174">
        <v>0</v>
      </c>
      <c r="D83" s="174">
        <f>SUM('FS-Month'!P79:AA79)</f>
        <v>0</v>
      </c>
      <c r="E83" s="174">
        <f>SUM('FS-Month'!AB79:AM79)</f>
        <v>0</v>
      </c>
      <c r="F83" s="174">
        <f>SUM('FS-Month'!AN79:AY79)</f>
        <v>0</v>
      </c>
      <c r="G83" s="174">
        <f>SUM('FS-Month'!AZ79:BK79)</f>
        <v>0</v>
      </c>
      <c r="H83" s="174">
        <f>SUM('FS-Month'!BL79:BW79)</f>
        <v>0</v>
      </c>
      <c r="I83" s="856">
        <f>SUM('FS-Month'!BX79:CI79)</f>
        <v>0</v>
      </c>
      <c r="J83" s="920" t="str">
        <f>IF(IFERROR((I83/E83)^(1/5)-1,"-")&lt;0,"-",IFERROR((I83/E83)^(1/5)-1,"-"))</f>
        <v>-</v>
      </c>
    </row>
    <row r="84" spans="1:10" ht="16">
      <c r="A84" s="78" t="s">
        <v>308</v>
      </c>
      <c r="B84" s="745" t="str">
        <f>Settings!$C$6</f>
        <v>USD</v>
      </c>
      <c r="C84" s="174">
        <f ca="1">C85+C88+C89-C90+C91-C92</f>
        <v>79229.666666666628</v>
      </c>
      <c r="D84" s="174">
        <f t="shared" ref="D84:G84" ca="1" si="27">D85+D88+D89-D90+D91-D92</f>
        <v>101605.4372146118</v>
      </c>
      <c r="E84" s="174">
        <f t="shared" ca="1" si="27"/>
        <v>1050796.4358465751</v>
      </c>
      <c r="F84" s="174">
        <f t="shared" ca="1" si="27"/>
        <v>1307013.161117129</v>
      </c>
      <c r="G84" s="174">
        <f t="shared" ca="1" si="27"/>
        <v>3174678.5775599503</v>
      </c>
      <c r="H84" s="856">
        <f ca="1">H85+H88+H89-H90+H91-H92</f>
        <v>8991402.8833625875</v>
      </c>
      <c r="I84" s="856">
        <f ca="1">I85+I88+I89-I90+I91-I92</f>
        <v>16055881.312488984</v>
      </c>
      <c r="J84" s="920">
        <f ca="1">IF(IFERROR((I84/E84)^(1/5)-1,"-")&lt;0,"-",IFERROR((I84/E84)^(1/5)-1,"-"))</f>
        <v>0.72513510038228213</v>
      </c>
    </row>
    <row r="85" spans="1:10" ht="16" outlineLevel="1">
      <c r="A85" s="84" t="s">
        <v>285</v>
      </c>
      <c r="B85" s="745" t="str">
        <f>Settings!$C$6</f>
        <v>USD</v>
      </c>
      <c r="C85" s="174">
        <f t="shared" ref="C85:I85" si="28">C50</f>
        <v>-220770.33333333337</v>
      </c>
      <c r="D85" s="174">
        <f t="shared" si="28"/>
        <v>-767693.19292237447</v>
      </c>
      <c r="E85" s="174">
        <f t="shared" si="28"/>
        <v>-174807.94771506812</v>
      </c>
      <c r="F85" s="174">
        <f t="shared" si="28"/>
        <v>706776.44878836256</v>
      </c>
      <c r="G85" s="174">
        <f t="shared" si="28"/>
        <v>1348628.3857791293</v>
      </c>
      <c r="H85" s="856">
        <f>H50</f>
        <v>5153247.5956913531</v>
      </c>
      <c r="I85" s="856">
        <f t="shared" si="28"/>
        <v>11804003.504269805</v>
      </c>
      <c r="J85" s="920" t="str">
        <f>IF(IFERROR((I85/E85)^(1/5)-1,"-")&lt;0,"-",IFERROR((I85/E85)^(1/5)-1,"-"))</f>
        <v>-</v>
      </c>
    </row>
    <row r="86" spans="1:10" ht="16" outlineLevel="1">
      <c r="A86" s="84"/>
      <c r="B86" s="745"/>
      <c r="C86" s="174"/>
      <c r="D86" s="174"/>
      <c r="E86" s="174"/>
      <c r="F86" s="174"/>
      <c r="G86" s="174"/>
      <c r="H86" s="856"/>
      <c r="I86" s="856"/>
      <c r="J86" s="920"/>
    </row>
    <row r="87" spans="1:10" ht="16" outlineLevel="1">
      <c r="A87" s="84"/>
      <c r="B87" s="745"/>
      <c r="C87" s="174"/>
      <c r="D87" s="174"/>
      <c r="E87" s="174"/>
      <c r="F87" s="174"/>
      <c r="G87" s="174"/>
      <c r="H87" s="856"/>
      <c r="I87" s="856"/>
      <c r="J87" s="920"/>
    </row>
    <row r="88" spans="1:10" ht="16" outlineLevel="1">
      <c r="A88" s="84" t="s">
        <v>309</v>
      </c>
      <c r="B88" s="745" t="str">
        <f>Settings!$C$6</f>
        <v>USD</v>
      </c>
      <c r="C88" s="174">
        <f>SUM('FS-Month'!D84:O84)</f>
        <v>0</v>
      </c>
      <c r="D88" s="174">
        <f>SUM('FS-Month'!P84:AA84)</f>
        <v>0</v>
      </c>
      <c r="E88" s="174">
        <f>SUM('FS-Month'!AB84:AM84)</f>
        <v>0</v>
      </c>
      <c r="F88" s="174">
        <f>SUM('FS-Month'!AN84:AY84)</f>
        <v>0</v>
      </c>
      <c r="G88" s="174">
        <f>SUM('FS-Month'!AZ84:BK84)</f>
        <v>0</v>
      </c>
      <c r="H88" s="856">
        <f>SUM('FS-Month'!BA84:BL84)</f>
        <v>0</v>
      </c>
      <c r="I88" s="856">
        <f>SUM('FS-Month'!BB84:BM84)</f>
        <v>0</v>
      </c>
      <c r="J88" s="920" t="str">
        <f t="shared" ref="J88:J93" si="29">IF(IFERROR((I88/E88)^(1/5)-1,"-")&lt;0,"-",IFERROR((I88/E88)^(1/5)-1,"-"))</f>
        <v>-</v>
      </c>
    </row>
    <row r="89" spans="1:10" ht="16" outlineLevel="1">
      <c r="A89" s="84" t="s">
        <v>310</v>
      </c>
      <c r="B89" s="745" t="str">
        <f>Settings!$C$6</f>
        <v>USD</v>
      </c>
      <c r="C89" s="174">
        <f ca="1">SUM('FS-Month'!D85:O85)</f>
        <v>300000</v>
      </c>
      <c r="D89" s="174">
        <f>SUM('FS-Month'!P85:AA85)</f>
        <v>300000</v>
      </c>
      <c r="E89" s="174">
        <f>SUM('FS-Month'!AB85:AM85)</f>
        <v>0</v>
      </c>
      <c r="F89" s="174">
        <f>SUM('FS-Month'!AN85:AY85)</f>
        <v>0</v>
      </c>
      <c r="G89" s="174">
        <f>SUM('FS-Month'!AZ85:BK85)</f>
        <v>0</v>
      </c>
      <c r="H89" s="856">
        <f>SUM('FS-Month'!BA85:BL85)</f>
        <v>0</v>
      </c>
      <c r="I89" s="856">
        <f>SUM('FS-Month'!BB85:BM85)</f>
        <v>0</v>
      </c>
      <c r="J89" s="920" t="str">
        <f>IF(IFERROR((I89/E89)^(1/5)-1,"-")&lt;0,"-",IFERROR((I89/E89)^(1/5)-1,"-"))</f>
        <v>-</v>
      </c>
    </row>
    <row r="90" spans="1:10" ht="16" outlineLevel="1">
      <c r="A90" s="84" t="s">
        <v>615</v>
      </c>
      <c r="B90" s="745" t="str">
        <f>Settings!$C$6</f>
        <v>USD</v>
      </c>
      <c r="C90" s="174">
        <f>SUM('FS-Month'!D86:O86)</f>
        <v>0</v>
      </c>
      <c r="D90" s="174">
        <f>SUM('FS-Month'!P86:AA86)</f>
        <v>50000</v>
      </c>
      <c r="E90" s="174">
        <f>SUM('FS-Month'!AB86:AM86)</f>
        <v>0</v>
      </c>
      <c r="F90" s="174">
        <f>SUM('FS-Month'!AN86:AY86)</f>
        <v>0</v>
      </c>
      <c r="G90" s="174">
        <f>SUM('FS-Month'!AZ86:BK86)</f>
        <v>0</v>
      </c>
      <c r="H90" s="856">
        <f>SUM('FS-Month'!BA86:BL86)</f>
        <v>0</v>
      </c>
      <c r="I90" s="856">
        <f>SUM('FS-Month'!BB86:BM86)</f>
        <v>0</v>
      </c>
      <c r="J90" s="920" t="str">
        <f t="shared" si="29"/>
        <v>-</v>
      </c>
    </row>
    <row r="91" spans="1:10" ht="16" outlineLevel="1">
      <c r="A91" s="84" t="s">
        <v>312</v>
      </c>
      <c r="B91" s="745" t="str">
        <f>Settings!$C$6</f>
        <v>USD</v>
      </c>
      <c r="C91" s="174">
        <f ca="1">SUM('FS-Month'!D87:O87)</f>
        <v>0</v>
      </c>
      <c r="D91" s="174">
        <f ca="1">SUM('FS-Month'!P87:AA87)</f>
        <v>619298.63013698626</v>
      </c>
      <c r="E91" s="174">
        <f ca="1">SUM('FS-Month'!AB87:AM87)</f>
        <v>1225604.3835616433</v>
      </c>
      <c r="F91" s="174">
        <f ca="1">SUM('FS-Month'!AN87:AY87)</f>
        <v>600236.71232876647</v>
      </c>
      <c r="G91" s="174">
        <f ca="1">SUM('FS-Month'!AZ87:BK87)</f>
        <v>1826050.191780821</v>
      </c>
      <c r="H91" s="856">
        <f ca="1">SUM('FS-Month'!BL87:BW87)</f>
        <v>3838155.2876712335</v>
      </c>
      <c r="I91" s="856">
        <f ca="1">SUM('FS-Month'!BX87:CI87)</f>
        <v>4251877.8082191795</v>
      </c>
      <c r="J91" s="920">
        <f t="shared" ca="1" si="29"/>
        <v>0.28246669021538273</v>
      </c>
    </row>
    <row r="92" spans="1:10" ht="16" outlineLevel="1">
      <c r="A92" s="84" t="s">
        <v>313</v>
      </c>
      <c r="B92" s="745" t="str">
        <f>Settings!$C$6</f>
        <v>USD</v>
      </c>
      <c r="C92" s="174">
        <f>SUM('FS-Month'!D88:O88)</f>
        <v>0</v>
      </c>
      <c r="D92" s="174">
        <f>SUM('FS-Month'!P88:AA88)</f>
        <v>0</v>
      </c>
      <c r="E92" s="174">
        <f>SUM('FS-Month'!AB88:AM88)</f>
        <v>0</v>
      </c>
      <c r="F92" s="174">
        <f>SUM('FS-Month'!AN88:AY88)</f>
        <v>0</v>
      </c>
      <c r="G92" s="174">
        <f>SUM('FS-Month'!AZ88:BK88)</f>
        <v>0</v>
      </c>
      <c r="H92" s="856">
        <f>SUM('FS-Month'!BA88:BL88)</f>
        <v>0</v>
      </c>
      <c r="I92" s="856">
        <f>SUM('FS-Month'!BB88:BM88)</f>
        <v>0</v>
      </c>
      <c r="J92" s="920" t="str">
        <f t="shared" si="29"/>
        <v>-</v>
      </c>
    </row>
    <row r="93" spans="1:10" ht="16">
      <c r="A93" s="78" t="s">
        <v>314</v>
      </c>
      <c r="B93" s="745" t="str">
        <f>Settings!$C$6</f>
        <v>USD</v>
      </c>
      <c r="C93" s="1044">
        <f t="shared" ref="C93:G93" ca="1" si="30">SUM(C82,C83,C84)</f>
        <v>179229.66666666663</v>
      </c>
      <c r="D93" s="1323">
        <f ca="1">SUM(D82,D83,D84)</f>
        <v>280835.10388127842</v>
      </c>
      <c r="E93" s="1044">
        <f t="shared" ca="1" si="30"/>
        <v>1331631.5397278536</v>
      </c>
      <c r="F93" s="1044">
        <f t="shared" ca="1" si="30"/>
        <v>2638644.7008449826</v>
      </c>
      <c r="G93" s="1044">
        <f t="shared" ca="1" si="30"/>
        <v>5813323.2784049325</v>
      </c>
      <c r="H93" s="1045">
        <f ca="1">SUM(H82,H83,H84)</f>
        <v>14804726.16176752</v>
      </c>
      <c r="I93" s="1045">
        <f ca="1">SUM(I82,I83,I84)</f>
        <v>30860607.474256504</v>
      </c>
      <c r="J93" s="920">
        <f t="shared" ca="1" si="29"/>
        <v>0.87501212095682623</v>
      </c>
    </row>
    <row r="94" spans="1:10" ht="16">
      <c r="A94" s="78" t="s">
        <v>315</v>
      </c>
      <c r="B94" s="745" t="str">
        <f>Settings!$C$6</f>
        <v>USD</v>
      </c>
      <c r="C94" s="910">
        <f ca="1">'FS-Month'!D90</f>
        <v>-24859.416666666832</v>
      </c>
      <c r="D94" s="174"/>
      <c r="E94" s="174"/>
      <c r="F94" s="174"/>
      <c r="G94" s="174"/>
      <c r="H94" s="856"/>
      <c r="I94" s="856"/>
      <c r="J94" s="920"/>
    </row>
    <row r="95" spans="1:10" s="1322" customFormat="1" ht="16">
      <c r="A95" s="1337" t="s">
        <v>611</v>
      </c>
      <c r="B95" s="1319"/>
      <c r="C95" s="1337" t="b">
        <f ca="1">C93=C59</f>
        <v>1</v>
      </c>
      <c r="D95" s="1337" t="b">
        <f ca="1">D93=D59</f>
        <v>1</v>
      </c>
      <c r="E95" s="1337" t="b">
        <f t="shared" ref="E95:I95" ca="1" si="31">E93=E59</f>
        <v>1</v>
      </c>
      <c r="F95" s="1337" t="b">
        <f t="shared" ca="1" si="31"/>
        <v>1</v>
      </c>
      <c r="G95" s="1337" t="b">
        <f t="shared" ca="1" si="31"/>
        <v>1</v>
      </c>
      <c r="H95" s="1337" t="b">
        <f t="shared" ca="1" si="31"/>
        <v>1</v>
      </c>
      <c r="I95" s="1337" t="b">
        <f t="shared" ca="1" si="31"/>
        <v>1</v>
      </c>
      <c r="J95" s="1321"/>
    </row>
    <row r="96" spans="1:10" ht="16">
      <c r="A96" s="78"/>
      <c r="B96" s="745"/>
      <c r="C96" s="174"/>
      <c r="D96" s="174"/>
      <c r="E96" s="174"/>
      <c r="F96" s="174"/>
      <c r="G96" s="174"/>
      <c r="H96" s="856"/>
      <c r="I96" s="856"/>
      <c r="J96" s="920"/>
    </row>
    <row r="97" spans="1:10" ht="24" thickBot="1">
      <c r="A97" s="40" t="s">
        <v>316</v>
      </c>
      <c r="B97" s="173"/>
      <c r="C97" s="173"/>
      <c r="D97" s="173"/>
      <c r="E97" s="173"/>
      <c r="F97" s="173"/>
      <c r="G97" s="173"/>
      <c r="H97" s="854"/>
      <c r="I97" s="854"/>
      <c r="J97" s="919"/>
    </row>
    <row r="98" spans="1:10" ht="16">
      <c r="A98" s="78"/>
      <c r="B98" s="745"/>
      <c r="C98" s="114"/>
      <c r="D98" s="114"/>
      <c r="E98" s="114"/>
      <c r="F98" s="114"/>
      <c r="G98" s="114"/>
      <c r="H98" s="855"/>
      <c r="I98" s="855"/>
      <c r="J98" s="920"/>
    </row>
    <row r="99" spans="1:10" ht="16">
      <c r="A99" s="78" t="s">
        <v>281</v>
      </c>
      <c r="B99" s="745" t="str">
        <f>Settings!$C$6</f>
        <v>USD</v>
      </c>
      <c r="C99" s="174">
        <f t="shared" ref="C99:I99" si="32">C45</f>
        <v>-220770.33333333337</v>
      </c>
      <c r="D99" s="174">
        <f t="shared" si="32"/>
        <v>-767693.19292237447</v>
      </c>
      <c r="E99" s="174">
        <f t="shared" si="32"/>
        <v>-174807.94771506812</v>
      </c>
      <c r="F99" s="174">
        <f t="shared" si="32"/>
        <v>706776.44878836256</v>
      </c>
      <c r="G99" s="174">
        <f t="shared" si="32"/>
        <v>1348628.3857791293</v>
      </c>
      <c r="H99" s="856">
        <f t="shared" si="32"/>
        <v>5153247.5956913531</v>
      </c>
      <c r="I99" s="856">
        <f t="shared" si="32"/>
        <v>11804003.504269805</v>
      </c>
      <c r="J99" s="920">
        <f>IF(IFERROR((I99/F99)^(1/5)-1,"-")&lt;0,"-",IFERROR((I99/F99)^(1/5)-1,"-"))</f>
        <v>0.75610084571855496</v>
      </c>
    </row>
    <row r="100" spans="1:10" ht="16">
      <c r="A100" s="78" t="s">
        <v>317</v>
      </c>
      <c r="B100" s="745" t="str">
        <f>Settings!$C$6</f>
        <v>USD</v>
      </c>
      <c r="C100" s="174" t="str">
        <f t="shared" ref="C100:I100" si="33">C49</f>
        <v>0</v>
      </c>
      <c r="D100" s="174" t="str">
        <f t="shared" si="33"/>
        <v>0</v>
      </c>
      <c r="E100" s="174" t="str">
        <f t="shared" si="33"/>
        <v>0</v>
      </c>
      <c r="F100" s="174">
        <f t="shared" si="33"/>
        <v>0</v>
      </c>
      <c r="G100" s="174">
        <f t="shared" si="33"/>
        <v>0</v>
      </c>
      <c r="H100" s="856">
        <f t="shared" si="33"/>
        <v>0</v>
      </c>
      <c r="I100" s="856">
        <f t="shared" si="33"/>
        <v>0</v>
      </c>
      <c r="J100" s="920" t="str">
        <f t="shared" ref="J100:J111" si="34">IF(IFERROR((I100/F100)^(1/5)-1,"-")&lt;0,"-",IFERROR((I100/F100)^(1/5)-1,"-"))</f>
        <v>-</v>
      </c>
    </row>
    <row r="101" spans="1:10" ht="16">
      <c r="A101" s="78" t="s">
        <v>318</v>
      </c>
      <c r="B101" s="745" t="str">
        <f>Settings!$C$6</f>
        <v>USD</v>
      </c>
      <c r="C101" s="174">
        <f t="shared" ref="C101:I101" si="35">C48</f>
        <v>0</v>
      </c>
      <c r="D101" s="174">
        <f t="shared" si="35"/>
        <v>0</v>
      </c>
      <c r="E101" s="174">
        <f t="shared" si="35"/>
        <v>0</v>
      </c>
      <c r="F101" s="174">
        <f t="shared" si="35"/>
        <v>0</v>
      </c>
      <c r="G101" s="174">
        <f t="shared" si="35"/>
        <v>0</v>
      </c>
      <c r="H101" s="856">
        <f t="shared" si="35"/>
        <v>0</v>
      </c>
      <c r="I101" s="856">
        <f t="shared" si="35"/>
        <v>0</v>
      </c>
      <c r="J101" s="920" t="str">
        <f t="shared" si="34"/>
        <v>-</v>
      </c>
    </row>
    <row r="102" spans="1:10" ht="16">
      <c r="A102" s="78" t="s">
        <v>285</v>
      </c>
      <c r="B102" s="745" t="str">
        <f>Settings!$C$6</f>
        <v>USD</v>
      </c>
      <c r="C102" s="1046">
        <f t="shared" ref="C102:I102" si="36">C99-C100-C101</f>
        <v>-220770.33333333337</v>
      </c>
      <c r="D102" s="1046">
        <f t="shared" si="36"/>
        <v>-767693.19292237447</v>
      </c>
      <c r="E102" s="1046">
        <f t="shared" si="36"/>
        <v>-174807.94771506812</v>
      </c>
      <c r="F102" s="1046">
        <f t="shared" si="36"/>
        <v>706776.44878836256</v>
      </c>
      <c r="G102" s="1046">
        <f t="shared" si="36"/>
        <v>1348628.3857791293</v>
      </c>
      <c r="H102" s="1047">
        <f t="shared" si="36"/>
        <v>5153247.5956913531</v>
      </c>
      <c r="I102" s="1047">
        <f t="shared" si="36"/>
        <v>11804003.504269805</v>
      </c>
      <c r="J102" s="920">
        <f t="shared" si="34"/>
        <v>0.75610084571855496</v>
      </c>
    </row>
    <row r="103" spans="1:10" ht="16">
      <c r="A103" s="78" t="s">
        <v>309</v>
      </c>
      <c r="B103" s="745" t="str">
        <f>Settings!$C$6</f>
        <v>USD</v>
      </c>
      <c r="C103" s="174">
        <f t="shared" ref="C103:I103" si="37">C44</f>
        <v>0</v>
      </c>
      <c r="D103" s="174">
        <f t="shared" si="37"/>
        <v>0</v>
      </c>
      <c r="E103" s="174">
        <f t="shared" si="37"/>
        <v>0</v>
      </c>
      <c r="F103" s="174">
        <f t="shared" si="37"/>
        <v>0</v>
      </c>
      <c r="G103" s="174">
        <f t="shared" si="37"/>
        <v>0</v>
      </c>
      <c r="H103" s="856">
        <f t="shared" si="37"/>
        <v>0</v>
      </c>
      <c r="I103" s="856">
        <f t="shared" si="37"/>
        <v>0</v>
      </c>
      <c r="J103" s="920" t="str">
        <f t="shared" si="34"/>
        <v>-</v>
      </c>
    </row>
    <row r="104" spans="1:10" ht="16">
      <c r="A104" s="171" t="s">
        <v>319</v>
      </c>
      <c r="B104" s="745" t="str">
        <f>Settings!$C$6</f>
        <v>USD</v>
      </c>
      <c r="C104" s="1046">
        <f t="shared" ref="C104:I104" si="38">C102+C103</f>
        <v>-220770.33333333337</v>
      </c>
      <c r="D104" s="1046">
        <f t="shared" si="38"/>
        <v>-767693.19292237447</v>
      </c>
      <c r="E104" s="1046">
        <f t="shared" si="38"/>
        <v>-174807.94771506812</v>
      </c>
      <c r="F104" s="1046">
        <f t="shared" si="38"/>
        <v>706776.44878836256</v>
      </c>
      <c r="G104" s="1046">
        <f t="shared" si="38"/>
        <v>1348628.3857791293</v>
      </c>
      <c r="H104" s="1047">
        <f t="shared" si="38"/>
        <v>5153247.5956913531</v>
      </c>
      <c r="I104" s="1047">
        <f t="shared" si="38"/>
        <v>11804003.504269805</v>
      </c>
      <c r="J104" s="920">
        <f t="shared" si="34"/>
        <v>0.75610084571855496</v>
      </c>
    </row>
    <row r="105" spans="1:10" ht="16">
      <c r="A105" s="78" t="s">
        <v>320</v>
      </c>
      <c r="B105" s="745" t="str">
        <f>Settings!$C$6</f>
        <v>USD</v>
      </c>
      <c r="C105" s="174">
        <f t="shared" ref="C105:I105" ca="1" si="39">C89</f>
        <v>300000</v>
      </c>
      <c r="D105" s="174">
        <f t="shared" si="39"/>
        <v>300000</v>
      </c>
      <c r="E105" s="174">
        <f t="shared" si="39"/>
        <v>0</v>
      </c>
      <c r="F105" s="174">
        <f t="shared" si="39"/>
        <v>0</v>
      </c>
      <c r="G105" s="174">
        <f t="shared" si="39"/>
        <v>0</v>
      </c>
      <c r="H105" s="856">
        <f t="shared" si="39"/>
        <v>0</v>
      </c>
      <c r="I105" s="856">
        <f t="shared" si="39"/>
        <v>0</v>
      </c>
      <c r="J105" s="920" t="str">
        <f t="shared" si="34"/>
        <v>-</v>
      </c>
    </row>
    <row r="106" spans="1:10" ht="16">
      <c r="A106" s="78" t="s">
        <v>311</v>
      </c>
      <c r="B106" s="745" t="str">
        <f>Settings!$C$6</f>
        <v>USD</v>
      </c>
      <c r="C106" s="174">
        <f t="shared" ref="C106:I106" si="40">C90</f>
        <v>0</v>
      </c>
      <c r="D106" s="174">
        <f t="shared" si="40"/>
        <v>50000</v>
      </c>
      <c r="E106" s="174">
        <f t="shared" si="40"/>
        <v>0</v>
      </c>
      <c r="F106" s="174">
        <f t="shared" si="40"/>
        <v>0</v>
      </c>
      <c r="G106" s="174">
        <f t="shared" si="40"/>
        <v>0</v>
      </c>
      <c r="H106" s="856">
        <f t="shared" si="40"/>
        <v>0</v>
      </c>
      <c r="I106" s="856">
        <f t="shared" si="40"/>
        <v>0</v>
      </c>
      <c r="J106" s="920" t="str">
        <f t="shared" si="34"/>
        <v>-</v>
      </c>
    </row>
    <row r="107" spans="1:10" ht="16">
      <c r="A107" s="78" t="s">
        <v>321</v>
      </c>
      <c r="B107" s="745" t="str">
        <f>Settings!$C$6</f>
        <v>USD</v>
      </c>
      <c r="C107" s="174">
        <f t="shared" ref="C107:I107" si="41">C83</f>
        <v>0</v>
      </c>
      <c r="D107" s="174">
        <f t="shared" si="41"/>
        <v>0</v>
      </c>
      <c r="E107" s="174">
        <f t="shared" si="41"/>
        <v>0</v>
      </c>
      <c r="F107" s="174">
        <f t="shared" si="41"/>
        <v>0</v>
      </c>
      <c r="G107" s="174">
        <f t="shared" si="41"/>
        <v>0</v>
      </c>
      <c r="H107" s="856">
        <f t="shared" si="41"/>
        <v>0</v>
      </c>
      <c r="I107" s="856">
        <f t="shared" si="41"/>
        <v>0</v>
      </c>
      <c r="J107" s="920" t="str">
        <f t="shared" si="34"/>
        <v>-</v>
      </c>
    </row>
    <row r="108" spans="1:10" ht="16">
      <c r="A108" s="78" t="s">
        <v>322</v>
      </c>
      <c r="B108" s="745" t="str">
        <f>Settings!$C$6</f>
        <v>USD</v>
      </c>
      <c r="C108" s="174">
        <f>C68</f>
        <v>0</v>
      </c>
      <c r="D108" s="174">
        <f t="shared" ref="D108:I108" si="42">D68-C68</f>
        <v>0</v>
      </c>
      <c r="E108" s="174">
        <f t="shared" si="42"/>
        <v>0</v>
      </c>
      <c r="F108" s="174">
        <f t="shared" si="42"/>
        <v>0</v>
      </c>
      <c r="G108" s="174">
        <f t="shared" si="42"/>
        <v>0</v>
      </c>
      <c r="H108" s="856">
        <f t="shared" si="42"/>
        <v>0</v>
      </c>
      <c r="I108" s="856">
        <f t="shared" si="42"/>
        <v>0</v>
      </c>
      <c r="J108" s="920" t="str">
        <f t="shared" si="34"/>
        <v>-</v>
      </c>
    </row>
    <row r="109" spans="1:10" ht="16">
      <c r="A109" s="171" t="s">
        <v>323</v>
      </c>
      <c r="B109" s="745" t="str">
        <f>Settings!$C$6</f>
        <v>USD</v>
      </c>
      <c r="C109" s="1044">
        <f t="shared" ref="C109:I109" ca="1" si="43">C104+C105-C106+C107+C108</f>
        <v>79229.666666666628</v>
      </c>
      <c r="D109" s="1044">
        <f t="shared" si="43"/>
        <v>-517693.19292237447</v>
      </c>
      <c r="E109" s="1044">
        <f t="shared" si="43"/>
        <v>-174807.94771506812</v>
      </c>
      <c r="F109" s="1044">
        <f t="shared" si="43"/>
        <v>706776.44878836256</v>
      </c>
      <c r="G109" s="1044">
        <f t="shared" si="43"/>
        <v>1348628.3857791293</v>
      </c>
      <c r="H109" s="1045">
        <f t="shared" si="43"/>
        <v>5153247.5956913531</v>
      </c>
      <c r="I109" s="1045">
        <f t="shared" si="43"/>
        <v>11804003.504269805</v>
      </c>
      <c r="J109" s="920">
        <f t="shared" si="34"/>
        <v>0.75610084571855496</v>
      </c>
    </row>
    <row r="110" spans="1:10" ht="16">
      <c r="A110" s="78" t="s">
        <v>324</v>
      </c>
      <c r="B110" s="745" t="str">
        <f>Settings!$C$6</f>
        <v>USD</v>
      </c>
      <c r="C110" s="174"/>
      <c r="D110" s="174"/>
      <c r="E110" s="174"/>
      <c r="F110" s="174"/>
      <c r="G110" s="174"/>
      <c r="H110" s="865"/>
      <c r="I110" s="856">
        <f>IF(Settings!$C$20="xEBITDA",(I41*(Settings!$C$22)))</f>
        <v>118040035.04269806</v>
      </c>
      <c r="J110" s="920" t="str">
        <f t="shared" si="34"/>
        <v>-</v>
      </c>
    </row>
    <row r="111" spans="1:10" ht="16">
      <c r="A111" s="171" t="s">
        <v>325</v>
      </c>
      <c r="B111" s="745" t="str">
        <f>Settings!$C$6</f>
        <v>USD</v>
      </c>
      <c r="C111" s="1044">
        <f ca="1">SUM(C109:C110)</f>
        <v>79229.666666666628</v>
      </c>
      <c r="D111" s="1044">
        <f t="shared" ref="D111:I111" si="44">SUM(D109:D110)</f>
        <v>-517693.19292237447</v>
      </c>
      <c r="E111" s="1044">
        <f t="shared" si="44"/>
        <v>-174807.94771506812</v>
      </c>
      <c r="F111" s="1044">
        <f t="shared" si="44"/>
        <v>706776.44878836256</v>
      </c>
      <c r="G111" s="1044">
        <f t="shared" si="44"/>
        <v>1348628.3857791293</v>
      </c>
      <c r="H111" s="1045">
        <f t="shared" si="44"/>
        <v>5153247.5956913531</v>
      </c>
      <c r="I111" s="1045">
        <f t="shared" si="44"/>
        <v>129844038.54696786</v>
      </c>
      <c r="J111" s="920">
        <f t="shared" si="34"/>
        <v>1.836795237046549</v>
      </c>
    </row>
    <row r="112" spans="1:10" ht="16">
      <c r="A112" s="78"/>
      <c r="B112" s="223"/>
      <c r="C112" s="174"/>
      <c r="D112" s="174"/>
      <c r="E112" s="174"/>
      <c r="F112" s="174"/>
      <c r="G112" s="174"/>
      <c r="H112" s="856"/>
      <c r="I112" s="856"/>
      <c r="J112" s="920"/>
    </row>
    <row r="113" spans="1:10" ht="16">
      <c r="A113" s="78"/>
      <c r="B113" s="223"/>
      <c r="C113" s="174"/>
      <c r="D113" s="174"/>
      <c r="E113" s="174"/>
      <c r="F113" s="174"/>
      <c r="G113" s="174"/>
      <c r="H113" s="856"/>
      <c r="I113" s="856"/>
      <c r="J113" s="920"/>
    </row>
  </sheetData>
  <printOptions horizontalCentered="1"/>
  <pageMargins left="0.5" right="0.5" top="0.5" bottom="0.5" header="0" footer="0"/>
  <pageSetup scale="69" fitToHeight="3"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heetPr>
  <dimension ref="A1:DG105"/>
  <sheetViews>
    <sheetView showGridLines="0" zoomScale="110" zoomScaleNormal="110" workbookViewId="0">
      <pane xSplit="2" ySplit="7" topLeftCell="C55" activePane="bottomRight" state="frozen"/>
      <selection pane="topRight" activeCell="C1" sqref="C1"/>
      <selection pane="bottomLeft" activeCell="A8" sqref="A8"/>
      <selection pane="bottomRight" activeCell="C60" sqref="C60"/>
    </sheetView>
  </sheetViews>
  <sheetFormatPr baseColWidth="10" defaultColWidth="12.6640625" defaultRowHeight="14" outlineLevelRow="1"/>
  <cols>
    <col min="1" max="1" width="45.83203125" bestFit="1" customWidth="1"/>
    <col min="2" max="2" width="6.33203125" bestFit="1" customWidth="1"/>
    <col min="3" max="3" width="11.6640625" style="568" bestFit="1" customWidth="1"/>
    <col min="4" max="9" width="11.6640625" bestFit="1" customWidth="1"/>
    <col min="10" max="14" width="12.33203125" bestFit="1" customWidth="1"/>
    <col min="15" max="15" width="12.33203125" style="399" bestFit="1" customWidth="1"/>
    <col min="16" max="18" width="12.33203125" bestFit="1" customWidth="1"/>
    <col min="19" max="21" width="13.1640625" bestFit="1" customWidth="1"/>
    <col min="22" max="22" width="13.1640625" style="1302" bestFit="1" customWidth="1"/>
    <col min="23" max="25" width="13.1640625" bestFit="1" customWidth="1"/>
    <col min="26" max="26" width="13.1640625" style="733" bestFit="1" customWidth="1"/>
    <col min="27" max="27" width="13.1640625" style="399" bestFit="1" customWidth="1"/>
    <col min="28" max="28" width="13.83203125" style="733" bestFit="1" customWidth="1"/>
    <col min="29" max="37" width="13.83203125" bestFit="1" customWidth="1"/>
    <col min="38" max="38" width="13.1640625" style="733" bestFit="1" customWidth="1"/>
    <col min="39" max="39" width="13.1640625" style="399" bestFit="1" customWidth="1"/>
    <col min="40" max="40" width="13.1640625" style="733" bestFit="1" customWidth="1"/>
    <col min="41" max="50" width="13.1640625" bestFit="1" customWidth="1"/>
    <col min="51" max="51" width="13.1640625" style="399" bestFit="1" customWidth="1"/>
    <col min="52" max="62" width="13.1640625" bestFit="1" customWidth="1"/>
    <col min="63" max="63" width="13.1640625" style="399" bestFit="1" customWidth="1"/>
    <col min="64" max="66" width="13.1640625" style="147" bestFit="1" customWidth="1"/>
    <col min="67" max="73" width="14.33203125" style="147" bestFit="1" customWidth="1"/>
    <col min="74" max="74" width="14.33203125" style="733" bestFit="1" customWidth="1"/>
    <col min="75" max="75" width="14.33203125" style="904" bestFit="1" customWidth="1"/>
    <col min="76" max="76" width="14.33203125" style="733" bestFit="1" customWidth="1"/>
    <col min="77" max="85" width="14.33203125" style="147" bestFit="1" customWidth="1"/>
    <col min="86" max="86" width="14.33203125" style="733" bestFit="1" customWidth="1"/>
    <col min="87" max="87" width="14.33203125" style="744" bestFit="1" customWidth="1"/>
    <col min="88" max="88" width="14.33203125" style="733" bestFit="1" customWidth="1"/>
    <col min="89" max="99" width="14.33203125" style="147" bestFit="1" customWidth="1"/>
    <col min="100" max="100" width="14.33203125" style="733" bestFit="1" customWidth="1"/>
    <col min="101" max="111" width="14.33203125" style="147" bestFit="1" customWidth="1"/>
  </cols>
  <sheetData>
    <row r="1" spans="1:111" ht="16">
      <c r="A1" s="997" t="str">
        <f>Settings!C5</f>
        <v>VReeMind</v>
      </c>
      <c r="B1" s="1048"/>
      <c r="C1" s="554"/>
      <c r="D1" s="151"/>
      <c r="E1" s="63"/>
      <c r="F1" s="69"/>
      <c r="G1" s="63"/>
      <c r="H1" s="63"/>
      <c r="I1" s="63"/>
      <c r="J1" s="92"/>
      <c r="K1" s="92"/>
      <c r="L1" s="92"/>
      <c r="M1" s="92"/>
      <c r="N1" s="92"/>
      <c r="O1" s="380"/>
      <c r="P1" s="549"/>
      <c r="Q1" s="549"/>
      <c r="R1" s="549"/>
      <c r="S1" s="549"/>
      <c r="T1" s="549"/>
      <c r="U1" s="549"/>
      <c r="V1" s="1266"/>
      <c r="W1" s="549"/>
      <c r="X1" s="549"/>
      <c r="Y1" s="549"/>
      <c r="Z1" s="1325"/>
      <c r="AA1" s="380"/>
      <c r="AB1" s="1330"/>
      <c r="AC1" s="550"/>
      <c r="AD1" s="550"/>
      <c r="AE1" s="550"/>
      <c r="AF1" s="550"/>
      <c r="AG1" s="550"/>
      <c r="AH1" s="550"/>
      <c r="AI1" s="550"/>
      <c r="AJ1" s="550"/>
      <c r="AK1" s="550"/>
      <c r="AL1" s="1330"/>
      <c r="AM1" s="380"/>
      <c r="AN1" s="1332"/>
      <c r="AO1" s="551"/>
      <c r="AP1" s="551"/>
      <c r="AQ1" s="551"/>
      <c r="AR1" s="551"/>
      <c r="AS1" s="551"/>
      <c r="AT1" s="551"/>
      <c r="AU1" s="551"/>
      <c r="AV1" s="551"/>
      <c r="AW1" s="551"/>
      <c r="AX1" s="551"/>
      <c r="AY1" s="380"/>
      <c r="AZ1" s="552"/>
      <c r="BA1" s="552"/>
      <c r="BB1" s="552"/>
      <c r="BC1" s="552"/>
      <c r="BD1" s="552"/>
      <c r="BE1" s="552"/>
      <c r="BF1" s="552"/>
      <c r="BG1" s="552"/>
      <c r="BH1" s="552"/>
      <c r="BI1" s="552"/>
      <c r="BJ1" s="552"/>
      <c r="BK1" s="380"/>
      <c r="BL1" s="552"/>
      <c r="BM1" s="552"/>
      <c r="BN1" s="552"/>
      <c r="BO1" s="552"/>
      <c r="BP1" s="552"/>
      <c r="BQ1" s="552"/>
      <c r="BR1" s="552"/>
      <c r="BS1" s="552"/>
      <c r="BT1" s="552"/>
      <c r="BU1" s="552"/>
      <c r="BV1" s="715"/>
      <c r="BW1" s="867"/>
      <c r="BX1" s="715"/>
      <c r="BY1" s="552"/>
      <c r="BZ1" s="552"/>
      <c r="CA1" s="552"/>
      <c r="CB1" s="552"/>
      <c r="CC1" s="552"/>
      <c r="CD1" s="552"/>
      <c r="CE1" s="552"/>
      <c r="CF1" s="552"/>
      <c r="CG1" s="552"/>
      <c r="CH1" s="715"/>
      <c r="CI1" s="738"/>
      <c r="CJ1" s="715"/>
      <c r="CK1" s="552"/>
      <c r="CL1" s="552"/>
      <c r="CM1" s="552"/>
      <c r="CN1" s="552"/>
      <c r="CO1" s="552"/>
      <c r="CP1" s="552"/>
      <c r="CQ1" s="552"/>
      <c r="CR1" s="552"/>
      <c r="CS1" s="552"/>
      <c r="CT1" s="552"/>
      <c r="CU1" s="552"/>
      <c r="CV1" s="715"/>
      <c r="CW1" s="552"/>
      <c r="CX1" s="552"/>
      <c r="CY1" s="552"/>
      <c r="CZ1" s="552"/>
      <c r="DA1" s="552"/>
      <c r="DB1" s="552"/>
      <c r="DC1" s="552"/>
      <c r="DD1" s="552"/>
      <c r="DE1" s="552"/>
      <c r="DF1" s="552"/>
      <c r="DG1" s="552"/>
    </row>
    <row r="2" spans="1:111" ht="23">
      <c r="A2" s="946" t="s">
        <v>326</v>
      </c>
      <c r="B2" s="1048"/>
      <c r="C2" s="554"/>
      <c r="D2" s="152"/>
      <c r="E2" s="153"/>
      <c r="F2" s="154"/>
      <c r="G2" s="152"/>
      <c r="H2" s="155"/>
      <c r="I2" s="156"/>
      <c r="J2" s="152"/>
      <c r="K2" s="155"/>
      <c r="L2" s="154"/>
      <c r="M2" s="92"/>
      <c r="N2" s="92"/>
      <c r="O2" s="381"/>
      <c r="P2" s="549"/>
      <c r="Q2" s="549"/>
      <c r="R2" s="549"/>
      <c r="S2" s="549"/>
      <c r="T2" s="549"/>
      <c r="U2" s="549"/>
      <c r="V2" s="1267"/>
      <c r="W2" s="549"/>
      <c r="X2" s="549"/>
      <c r="Y2" s="549"/>
      <c r="Z2" s="1325"/>
      <c r="AA2" s="381"/>
      <c r="AB2" s="1330"/>
      <c r="AC2" s="550"/>
      <c r="AD2" s="550"/>
      <c r="AE2" s="550"/>
      <c r="AF2" s="550"/>
      <c r="AG2" s="550"/>
      <c r="AH2" s="550"/>
      <c r="AI2" s="550"/>
      <c r="AJ2" s="550"/>
      <c r="AK2" s="550"/>
      <c r="AL2" s="1330"/>
      <c r="AM2" s="381"/>
      <c r="AN2" s="1332"/>
      <c r="AO2" s="551"/>
      <c r="AP2" s="551"/>
      <c r="AQ2" s="551"/>
      <c r="AR2" s="551"/>
      <c r="AS2" s="551"/>
      <c r="AT2" s="551"/>
      <c r="AU2" s="551"/>
      <c r="AV2" s="551"/>
      <c r="AW2" s="551"/>
      <c r="AX2" s="551"/>
      <c r="AY2" s="381"/>
      <c r="AZ2" s="552"/>
      <c r="BA2" s="552"/>
      <c r="BB2" s="552"/>
      <c r="BC2" s="552"/>
      <c r="BD2" s="552"/>
      <c r="BE2" s="552"/>
      <c r="BF2" s="552"/>
      <c r="BG2" s="552"/>
      <c r="BH2" s="552"/>
      <c r="BI2" s="552"/>
      <c r="BJ2" s="552"/>
      <c r="BK2" s="381"/>
      <c r="BL2" s="552"/>
      <c r="BM2" s="552"/>
      <c r="BN2" s="552"/>
      <c r="BO2" s="552"/>
      <c r="BP2" s="552"/>
      <c r="BQ2" s="552"/>
      <c r="BR2" s="552"/>
      <c r="BS2" s="552"/>
      <c r="BT2" s="552"/>
      <c r="BU2" s="552"/>
      <c r="BV2" s="715"/>
      <c r="BW2" s="868"/>
      <c r="BX2" s="715"/>
      <c r="BY2" s="552"/>
      <c r="BZ2" s="552"/>
      <c r="CA2" s="552"/>
      <c r="CB2" s="552"/>
      <c r="CC2" s="552"/>
      <c r="CD2" s="552"/>
      <c r="CE2" s="552"/>
      <c r="CF2" s="552"/>
      <c r="CG2" s="552"/>
      <c r="CH2" s="715"/>
      <c r="CI2" s="739"/>
      <c r="CJ2" s="715"/>
      <c r="CK2" s="552"/>
      <c r="CL2" s="552"/>
      <c r="CM2" s="552"/>
      <c r="CN2" s="552"/>
      <c r="CO2" s="552"/>
      <c r="CP2" s="552"/>
      <c r="CQ2" s="552"/>
      <c r="CR2" s="552"/>
      <c r="CS2" s="552"/>
      <c r="CT2" s="552"/>
      <c r="CU2" s="552"/>
      <c r="CV2" s="715"/>
      <c r="CW2" s="552"/>
      <c r="CX2" s="552"/>
      <c r="CY2" s="552"/>
      <c r="CZ2" s="552"/>
      <c r="DA2" s="552"/>
      <c r="DB2" s="552"/>
      <c r="DC2" s="552"/>
      <c r="DD2" s="552"/>
      <c r="DE2" s="552"/>
      <c r="DF2" s="552"/>
      <c r="DG2" s="552"/>
    </row>
    <row r="3" spans="1:111" ht="16">
      <c r="A3" s="999">
        <f ca="1">+TODAY()</f>
        <v>44143</v>
      </c>
      <c r="B3" s="1048"/>
      <c r="C3" s="554"/>
      <c r="D3" s="157"/>
      <c r="E3" s="158"/>
      <c r="F3" s="154"/>
      <c r="G3" s="157"/>
      <c r="H3" s="158"/>
      <c r="I3" s="156"/>
      <c r="J3" s="152"/>
      <c r="K3" s="158"/>
      <c r="L3" s="159"/>
      <c r="M3" s="92"/>
      <c r="N3" s="92"/>
      <c r="O3" s="381"/>
      <c r="P3" s="549"/>
      <c r="Q3" s="549"/>
      <c r="R3" s="549"/>
      <c r="S3" s="549"/>
      <c r="T3" s="549"/>
      <c r="U3" s="549"/>
      <c r="V3" s="1267"/>
      <c r="W3" s="549"/>
      <c r="X3" s="549"/>
      <c r="Y3" s="549"/>
      <c r="Z3" s="1325"/>
      <c r="AA3" s="381"/>
      <c r="AB3" s="1330"/>
      <c r="AC3" s="550"/>
      <c r="AD3" s="550"/>
      <c r="AE3" s="550"/>
      <c r="AF3" s="550"/>
      <c r="AG3" s="550"/>
      <c r="AH3" s="550"/>
      <c r="AI3" s="550"/>
      <c r="AJ3" s="550"/>
      <c r="AK3" s="550"/>
      <c r="AL3" s="1330"/>
      <c r="AM3" s="381"/>
      <c r="AN3" s="1332"/>
      <c r="AO3" s="551"/>
      <c r="AP3" s="551"/>
      <c r="AQ3" s="551"/>
      <c r="AR3" s="551"/>
      <c r="AS3" s="551"/>
      <c r="AT3" s="551"/>
      <c r="AU3" s="551"/>
      <c r="AV3" s="551"/>
      <c r="AW3" s="551"/>
      <c r="AX3" s="551"/>
      <c r="AY3" s="381"/>
      <c r="AZ3" s="552"/>
      <c r="BA3" s="552"/>
      <c r="BB3" s="552"/>
      <c r="BC3" s="552"/>
      <c r="BD3" s="552"/>
      <c r="BE3" s="552"/>
      <c r="BF3" s="552"/>
      <c r="BG3" s="552"/>
      <c r="BH3" s="552"/>
      <c r="BI3" s="552"/>
      <c r="BJ3" s="552"/>
      <c r="BK3" s="381"/>
      <c r="BL3" s="552"/>
      <c r="BM3" s="552"/>
      <c r="BN3" s="552"/>
      <c r="BO3" s="552"/>
      <c r="BP3" s="552"/>
      <c r="BQ3" s="552"/>
      <c r="BR3" s="552"/>
      <c r="BS3" s="552"/>
      <c r="BT3" s="552"/>
      <c r="BU3" s="552"/>
      <c r="BV3" s="715"/>
      <c r="BW3" s="868"/>
      <c r="BX3" s="715"/>
      <c r="BY3" s="552"/>
      <c r="BZ3" s="552"/>
      <c r="CA3" s="552"/>
      <c r="CB3" s="552"/>
      <c r="CC3" s="552"/>
      <c r="CD3" s="552"/>
      <c r="CE3" s="552"/>
      <c r="CF3" s="552"/>
      <c r="CG3" s="552"/>
      <c r="CH3" s="715"/>
      <c r="CI3" s="739"/>
      <c r="CJ3" s="715"/>
      <c r="CK3" s="552"/>
      <c r="CL3" s="552"/>
      <c r="CM3" s="552"/>
      <c r="CN3" s="552"/>
      <c r="CO3" s="552"/>
      <c r="CP3" s="552"/>
      <c r="CQ3" s="552"/>
      <c r="CR3" s="552"/>
      <c r="CS3" s="552"/>
      <c r="CT3" s="552"/>
      <c r="CU3" s="552"/>
      <c r="CV3" s="715"/>
      <c r="CW3" s="552"/>
      <c r="CX3" s="552"/>
      <c r="CY3" s="552"/>
      <c r="CZ3" s="552"/>
      <c r="DA3" s="552"/>
      <c r="DB3" s="552"/>
      <c r="DC3" s="552"/>
      <c r="DD3" s="552"/>
      <c r="DE3" s="552"/>
      <c r="DF3" s="552"/>
      <c r="DG3" s="552"/>
    </row>
    <row r="4" spans="1:111" ht="16">
      <c r="A4" s="999"/>
      <c r="B4" s="1049"/>
      <c r="C4" s="555"/>
      <c r="D4" s="152"/>
      <c r="E4" s="153"/>
      <c r="F4" s="154"/>
      <c r="G4" s="157"/>
      <c r="H4" s="158"/>
      <c r="I4" s="154"/>
      <c r="J4" s="157"/>
      <c r="K4" s="158"/>
      <c r="L4" s="156"/>
      <c r="M4" s="92"/>
      <c r="N4" s="92"/>
      <c r="O4" s="381"/>
      <c r="P4" s="549"/>
      <c r="Q4" s="549"/>
      <c r="R4" s="549"/>
      <c r="S4" s="549"/>
      <c r="T4" s="549"/>
      <c r="U4" s="549"/>
      <c r="V4" s="1267"/>
      <c r="W4" s="549"/>
      <c r="X4" s="549"/>
      <c r="Y4" s="549"/>
      <c r="Z4" s="1325"/>
      <c r="AA4" s="381"/>
      <c r="AB4" s="1330"/>
      <c r="AC4" s="550"/>
      <c r="AD4" s="550"/>
      <c r="AE4" s="550"/>
      <c r="AF4" s="550"/>
      <c r="AG4" s="550"/>
      <c r="AH4" s="550"/>
      <c r="AI4" s="550"/>
      <c r="AJ4" s="550"/>
      <c r="AK4" s="550"/>
      <c r="AL4" s="1330"/>
      <c r="AM4" s="381"/>
      <c r="AN4" s="1332"/>
      <c r="AO4" s="551"/>
      <c r="AP4" s="551"/>
      <c r="AQ4" s="551"/>
      <c r="AR4" s="551"/>
      <c r="AS4" s="551"/>
      <c r="AT4" s="551"/>
      <c r="AU4" s="551"/>
      <c r="AV4" s="551"/>
      <c r="AW4" s="551"/>
      <c r="AX4" s="551"/>
      <c r="AY4" s="381"/>
      <c r="AZ4" s="552"/>
      <c r="BA4" s="552"/>
      <c r="BB4" s="552"/>
      <c r="BC4" s="552"/>
      <c r="BD4" s="552"/>
      <c r="BE4" s="552"/>
      <c r="BF4" s="552"/>
      <c r="BG4" s="552"/>
      <c r="BH4" s="552"/>
      <c r="BI4" s="552"/>
      <c r="BJ4" s="552"/>
      <c r="BK4" s="381"/>
      <c r="BL4" s="552"/>
      <c r="BM4" s="552"/>
      <c r="BN4" s="552"/>
      <c r="BO4" s="552"/>
      <c r="BP4" s="552"/>
      <c r="BQ4" s="552"/>
      <c r="BR4" s="552"/>
      <c r="BS4" s="552"/>
      <c r="BT4" s="552"/>
      <c r="BU4" s="552"/>
      <c r="BV4" s="715"/>
      <c r="BW4" s="868"/>
      <c r="BX4" s="715"/>
      <c r="BY4" s="552"/>
      <c r="BZ4" s="552"/>
      <c r="CA4" s="552"/>
      <c r="CB4" s="552"/>
      <c r="CC4" s="552"/>
      <c r="CD4" s="552"/>
      <c r="CE4" s="552"/>
      <c r="CF4" s="552"/>
      <c r="CG4" s="552"/>
      <c r="CH4" s="715"/>
      <c r="CI4" s="739"/>
      <c r="CJ4" s="715"/>
      <c r="CK4" s="552"/>
      <c r="CL4" s="552"/>
      <c r="CM4" s="552"/>
      <c r="CN4" s="552"/>
      <c r="CO4" s="552"/>
      <c r="CP4" s="552"/>
      <c r="CQ4" s="552"/>
      <c r="CR4" s="552"/>
      <c r="CS4" s="552"/>
      <c r="CT4" s="552"/>
      <c r="CU4" s="552"/>
      <c r="CV4" s="715"/>
      <c r="CW4" s="552"/>
      <c r="CX4" s="552"/>
      <c r="CY4" s="552"/>
      <c r="CZ4" s="552"/>
      <c r="DA4" s="552"/>
      <c r="DB4" s="552"/>
      <c r="DC4" s="552"/>
      <c r="DD4" s="552"/>
      <c r="DE4" s="552"/>
      <c r="DF4" s="552"/>
      <c r="DG4" s="552"/>
    </row>
    <row r="5" spans="1:111" ht="16">
      <c r="A5" s="999"/>
      <c r="B5" s="1049"/>
      <c r="C5" s="555"/>
      <c r="D5" s="63"/>
      <c r="E5" s="92"/>
      <c r="F5" s="92"/>
      <c r="G5" s="92"/>
      <c r="H5" s="92"/>
      <c r="I5" s="92"/>
      <c r="J5" s="92"/>
      <c r="K5" s="92"/>
      <c r="L5" s="92"/>
      <c r="M5" s="92"/>
      <c r="N5" s="92"/>
      <c r="O5" s="381"/>
      <c r="P5" s="549"/>
      <c r="Q5" s="549"/>
      <c r="R5" s="549"/>
      <c r="S5" s="549"/>
      <c r="T5" s="549"/>
      <c r="U5" s="549"/>
      <c r="V5" s="1267"/>
      <c r="W5" s="549"/>
      <c r="X5" s="549"/>
      <c r="Y5" s="549"/>
      <c r="Z5" s="1325"/>
      <c r="AA5" s="381"/>
      <c r="AB5" s="1330"/>
      <c r="AC5" s="550"/>
      <c r="AD5" s="550"/>
      <c r="AE5" s="550"/>
      <c r="AF5" s="550"/>
      <c r="AG5" s="550"/>
      <c r="AH5" s="550"/>
      <c r="AI5" s="550"/>
      <c r="AJ5" s="550"/>
      <c r="AK5" s="550"/>
      <c r="AL5" s="1330"/>
      <c r="AM5" s="381"/>
      <c r="AN5" s="1332"/>
      <c r="AO5" s="551"/>
      <c r="AP5" s="551"/>
      <c r="AQ5" s="551"/>
      <c r="AR5" s="551"/>
      <c r="AS5" s="551"/>
      <c r="AT5" s="551"/>
      <c r="AU5" s="551"/>
      <c r="AV5" s="551"/>
      <c r="AW5" s="551"/>
      <c r="AX5" s="551"/>
      <c r="AY5" s="381"/>
      <c r="AZ5" s="552"/>
      <c r="BA5" s="552"/>
      <c r="BB5" s="552"/>
      <c r="BC5" s="552"/>
      <c r="BD5" s="552"/>
      <c r="BE5" s="552"/>
      <c r="BF5" s="552"/>
      <c r="BG5" s="552"/>
      <c r="BH5" s="552"/>
      <c r="BI5" s="552"/>
      <c r="BJ5" s="552"/>
      <c r="BK5" s="381"/>
      <c r="BL5" s="552"/>
      <c r="BM5" s="552"/>
      <c r="BN5" s="552"/>
      <c r="BO5" s="552"/>
      <c r="BP5" s="552"/>
      <c r="BQ5" s="552"/>
      <c r="BR5" s="552"/>
      <c r="BS5" s="552"/>
      <c r="BT5" s="552"/>
      <c r="BU5" s="552"/>
      <c r="BV5" s="715"/>
      <c r="BW5" s="868"/>
      <c r="BX5" s="715"/>
      <c r="BY5" s="552"/>
      <c r="BZ5" s="552"/>
      <c r="CA5" s="552"/>
      <c r="CB5" s="552"/>
      <c r="CC5" s="552"/>
      <c r="CD5" s="552"/>
      <c r="CE5" s="552"/>
      <c r="CF5" s="552"/>
      <c r="CG5" s="552"/>
      <c r="CH5" s="715"/>
      <c r="CI5" s="739"/>
      <c r="CJ5" s="715"/>
      <c r="CK5" s="552"/>
      <c r="CL5" s="552"/>
      <c r="CM5" s="552"/>
      <c r="CN5" s="552"/>
      <c r="CO5" s="552"/>
      <c r="CP5" s="552"/>
      <c r="CQ5" s="552"/>
      <c r="CR5" s="552"/>
      <c r="CS5" s="552"/>
      <c r="CT5" s="552"/>
      <c r="CU5" s="552"/>
      <c r="CV5" s="715"/>
      <c r="CW5" s="552"/>
      <c r="CX5" s="552"/>
      <c r="CY5" s="552"/>
      <c r="CZ5" s="552"/>
      <c r="DA5" s="552"/>
      <c r="DB5" s="552"/>
      <c r="DC5" s="552"/>
      <c r="DD5" s="552"/>
      <c r="DE5" s="552"/>
      <c r="DF5" s="552"/>
      <c r="DG5" s="552"/>
    </row>
    <row r="6" spans="1:111" ht="16">
      <c r="A6" s="1000"/>
      <c r="B6" s="1050"/>
      <c r="C6" s="540" t="s">
        <v>327</v>
      </c>
      <c r="D6" s="1051">
        <f>Settings!$C$7</f>
        <v>43466</v>
      </c>
      <c r="E6" s="1051">
        <f>EDATE(D6,1)</f>
        <v>43497</v>
      </c>
      <c r="F6" s="1051">
        <f t="shared" ref="F6:BK6" si="0">EDATE(E6,1)</f>
        <v>43525</v>
      </c>
      <c r="G6" s="1051">
        <f t="shared" si="0"/>
        <v>43556</v>
      </c>
      <c r="H6" s="1051">
        <f t="shared" si="0"/>
        <v>43586</v>
      </c>
      <c r="I6" s="1051">
        <f t="shared" si="0"/>
        <v>43617</v>
      </c>
      <c r="J6" s="1051">
        <f t="shared" si="0"/>
        <v>43647</v>
      </c>
      <c r="K6" s="1051">
        <f t="shared" si="0"/>
        <v>43678</v>
      </c>
      <c r="L6" s="1051">
        <f t="shared" si="0"/>
        <v>43709</v>
      </c>
      <c r="M6" s="1051">
        <f t="shared" si="0"/>
        <v>43739</v>
      </c>
      <c r="N6" s="1051">
        <f t="shared" si="0"/>
        <v>43770</v>
      </c>
      <c r="O6" s="382">
        <f t="shared" si="0"/>
        <v>43800</v>
      </c>
      <c r="P6" s="1051">
        <f t="shared" si="0"/>
        <v>43831</v>
      </c>
      <c r="Q6" s="1051">
        <f t="shared" si="0"/>
        <v>43862</v>
      </c>
      <c r="R6" s="1051">
        <f t="shared" si="0"/>
        <v>43891</v>
      </c>
      <c r="S6" s="1051">
        <f t="shared" si="0"/>
        <v>43922</v>
      </c>
      <c r="T6" s="1051">
        <f t="shared" si="0"/>
        <v>43952</v>
      </c>
      <c r="U6" s="1051">
        <f t="shared" si="0"/>
        <v>43983</v>
      </c>
      <c r="V6" s="1268">
        <f t="shared" si="0"/>
        <v>44013</v>
      </c>
      <c r="W6" s="1051">
        <f t="shared" si="0"/>
        <v>44044</v>
      </c>
      <c r="X6" s="1051">
        <f t="shared" si="0"/>
        <v>44075</v>
      </c>
      <c r="Y6" s="1051">
        <f t="shared" si="0"/>
        <v>44105</v>
      </c>
      <c r="Z6" s="1051">
        <f t="shared" si="0"/>
        <v>44136</v>
      </c>
      <c r="AA6" s="382">
        <f t="shared" si="0"/>
        <v>44166</v>
      </c>
      <c r="AB6" s="1051">
        <f t="shared" si="0"/>
        <v>44197</v>
      </c>
      <c r="AC6" s="1051">
        <f t="shared" si="0"/>
        <v>44228</v>
      </c>
      <c r="AD6" s="1051">
        <f t="shared" si="0"/>
        <v>44256</v>
      </c>
      <c r="AE6" s="1051">
        <f t="shared" si="0"/>
        <v>44287</v>
      </c>
      <c r="AF6" s="1051">
        <f t="shared" si="0"/>
        <v>44317</v>
      </c>
      <c r="AG6" s="1051">
        <f t="shared" si="0"/>
        <v>44348</v>
      </c>
      <c r="AH6" s="1051">
        <f t="shared" si="0"/>
        <v>44378</v>
      </c>
      <c r="AI6" s="1051">
        <f t="shared" si="0"/>
        <v>44409</v>
      </c>
      <c r="AJ6" s="1051">
        <f t="shared" si="0"/>
        <v>44440</v>
      </c>
      <c r="AK6" s="1051">
        <f t="shared" si="0"/>
        <v>44470</v>
      </c>
      <c r="AL6" s="1051">
        <f t="shared" si="0"/>
        <v>44501</v>
      </c>
      <c r="AM6" s="382">
        <f t="shared" si="0"/>
        <v>44531</v>
      </c>
      <c r="AN6" s="1051">
        <f t="shared" si="0"/>
        <v>44562</v>
      </c>
      <c r="AO6" s="1051">
        <f t="shared" si="0"/>
        <v>44593</v>
      </c>
      <c r="AP6" s="1051">
        <f t="shared" si="0"/>
        <v>44621</v>
      </c>
      <c r="AQ6" s="1051">
        <f t="shared" si="0"/>
        <v>44652</v>
      </c>
      <c r="AR6" s="1051">
        <f t="shared" si="0"/>
        <v>44682</v>
      </c>
      <c r="AS6" s="1051">
        <f t="shared" si="0"/>
        <v>44713</v>
      </c>
      <c r="AT6" s="1051">
        <f t="shared" si="0"/>
        <v>44743</v>
      </c>
      <c r="AU6" s="1051">
        <f t="shared" si="0"/>
        <v>44774</v>
      </c>
      <c r="AV6" s="1051">
        <f t="shared" si="0"/>
        <v>44805</v>
      </c>
      <c r="AW6" s="1051">
        <f t="shared" si="0"/>
        <v>44835</v>
      </c>
      <c r="AX6" s="1051">
        <f t="shared" si="0"/>
        <v>44866</v>
      </c>
      <c r="AY6" s="382">
        <f t="shared" si="0"/>
        <v>44896</v>
      </c>
      <c r="AZ6" s="1051">
        <f t="shared" si="0"/>
        <v>44927</v>
      </c>
      <c r="BA6" s="1051">
        <f t="shared" si="0"/>
        <v>44958</v>
      </c>
      <c r="BB6" s="1051">
        <f t="shared" si="0"/>
        <v>44986</v>
      </c>
      <c r="BC6" s="1051">
        <f t="shared" si="0"/>
        <v>45017</v>
      </c>
      <c r="BD6" s="1051">
        <f t="shared" si="0"/>
        <v>45047</v>
      </c>
      <c r="BE6" s="1051">
        <f t="shared" si="0"/>
        <v>45078</v>
      </c>
      <c r="BF6" s="1051">
        <f t="shared" si="0"/>
        <v>45108</v>
      </c>
      <c r="BG6" s="1051">
        <f t="shared" si="0"/>
        <v>45139</v>
      </c>
      <c r="BH6" s="1051">
        <f t="shared" si="0"/>
        <v>45170</v>
      </c>
      <c r="BI6" s="1051">
        <f t="shared" si="0"/>
        <v>45200</v>
      </c>
      <c r="BJ6" s="1051">
        <f t="shared" si="0"/>
        <v>45231</v>
      </c>
      <c r="BK6" s="382">
        <f t="shared" si="0"/>
        <v>45261</v>
      </c>
      <c r="BL6" s="382">
        <f t="shared" ref="BL6" si="1">EDATE(BK6,1)</f>
        <v>45292</v>
      </c>
      <c r="BM6" s="382">
        <f t="shared" ref="BM6" si="2">EDATE(BL6,1)</f>
        <v>45323</v>
      </c>
      <c r="BN6" s="382">
        <f t="shared" ref="BN6" si="3">EDATE(BM6,1)</f>
        <v>45352</v>
      </c>
      <c r="BO6" s="382">
        <f t="shared" ref="BO6" si="4">EDATE(BN6,1)</f>
        <v>45383</v>
      </c>
      <c r="BP6" s="382">
        <f t="shared" ref="BP6" si="5">EDATE(BO6,1)</f>
        <v>45413</v>
      </c>
      <c r="BQ6" s="382">
        <f t="shared" ref="BQ6" si="6">EDATE(BP6,1)</f>
        <v>45444</v>
      </c>
      <c r="BR6" s="382">
        <f t="shared" ref="BR6" si="7">EDATE(BQ6,1)</f>
        <v>45474</v>
      </c>
      <c r="BS6" s="382">
        <f t="shared" ref="BS6" si="8">EDATE(BR6,1)</f>
        <v>45505</v>
      </c>
      <c r="BT6" s="382">
        <f t="shared" ref="BT6" si="9">EDATE(BS6,1)</f>
        <v>45536</v>
      </c>
      <c r="BU6" s="382">
        <f t="shared" ref="BU6" si="10">EDATE(BT6,1)</f>
        <v>45566</v>
      </c>
      <c r="BV6" s="382">
        <f t="shared" ref="BV6" si="11">EDATE(BU6,1)</f>
        <v>45597</v>
      </c>
      <c r="BW6" s="869">
        <f t="shared" ref="BW6" si="12">EDATE(BV6,1)</f>
        <v>45627</v>
      </c>
      <c r="BX6" s="382">
        <f t="shared" ref="BX6" si="13">EDATE(BW6,1)</f>
        <v>45658</v>
      </c>
      <c r="BY6" s="382">
        <f t="shared" ref="BY6" si="14">EDATE(BX6,1)</f>
        <v>45689</v>
      </c>
      <c r="BZ6" s="382">
        <f t="shared" ref="BZ6" si="15">EDATE(BY6,1)</f>
        <v>45717</v>
      </c>
      <c r="CA6" s="382">
        <f t="shared" ref="CA6" si="16">EDATE(BZ6,1)</f>
        <v>45748</v>
      </c>
      <c r="CB6" s="382">
        <f t="shared" ref="CB6" si="17">EDATE(CA6,1)</f>
        <v>45778</v>
      </c>
      <c r="CC6" s="382">
        <f t="shared" ref="CC6" si="18">EDATE(CB6,1)</f>
        <v>45809</v>
      </c>
      <c r="CD6" s="382">
        <f t="shared" ref="CD6" si="19">EDATE(CC6,1)</f>
        <v>45839</v>
      </c>
      <c r="CE6" s="382">
        <f t="shared" ref="CE6" si="20">EDATE(CD6,1)</f>
        <v>45870</v>
      </c>
      <c r="CF6" s="382">
        <f t="shared" ref="CF6" si="21">EDATE(CE6,1)</f>
        <v>45901</v>
      </c>
      <c r="CG6" s="382">
        <f t="shared" ref="CG6" si="22">EDATE(CF6,1)</f>
        <v>45931</v>
      </c>
      <c r="CH6" s="382">
        <f t="shared" ref="CH6" si="23">EDATE(CG6,1)</f>
        <v>45962</v>
      </c>
      <c r="CI6" s="382">
        <f t="shared" ref="CI6" si="24">EDATE(CH6,1)</f>
        <v>45992</v>
      </c>
      <c r="CJ6" s="382">
        <f t="shared" ref="CJ6" si="25">EDATE(CI6,1)</f>
        <v>46023</v>
      </c>
      <c r="CK6" s="382">
        <f t="shared" ref="CK6" si="26">EDATE(CJ6,1)</f>
        <v>46054</v>
      </c>
      <c r="CL6" s="382">
        <f t="shared" ref="CL6" si="27">EDATE(CK6,1)</f>
        <v>46082</v>
      </c>
      <c r="CM6" s="382">
        <f t="shared" ref="CM6" si="28">EDATE(CL6,1)</f>
        <v>46113</v>
      </c>
      <c r="CN6" s="382">
        <f t="shared" ref="CN6" si="29">EDATE(CM6,1)</f>
        <v>46143</v>
      </c>
      <c r="CO6" s="382">
        <f t="shared" ref="CO6" si="30">EDATE(CN6,1)</f>
        <v>46174</v>
      </c>
      <c r="CP6" s="382">
        <f t="shared" ref="CP6" si="31">EDATE(CO6,1)</f>
        <v>46204</v>
      </c>
      <c r="CQ6" s="382">
        <f t="shared" ref="CQ6" si="32">EDATE(CP6,1)</f>
        <v>46235</v>
      </c>
      <c r="CR6" s="382">
        <f t="shared" ref="CR6" si="33">EDATE(CQ6,1)</f>
        <v>46266</v>
      </c>
      <c r="CS6" s="382">
        <f t="shared" ref="CS6" si="34">EDATE(CR6,1)</f>
        <v>46296</v>
      </c>
      <c r="CT6" s="382">
        <f t="shared" ref="CT6" si="35">EDATE(CS6,1)</f>
        <v>46327</v>
      </c>
      <c r="CU6" s="382">
        <f t="shared" ref="CU6" si="36">EDATE(CT6,1)</f>
        <v>46357</v>
      </c>
      <c r="CV6" s="382">
        <f t="shared" ref="CV6" si="37">EDATE(CU6,1)</f>
        <v>46388</v>
      </c>
      <c r="CW6" s="382">
        <f t="shared" ref="CW6" si="38">EDATE(CV6,1)</f>
        <v>46419</v>
      </c>
      <c r="CX6" s="382">
        <f t="shared" ref="CX6" si="39">EDATE(CW6,1)</f>
        <v>46447</v>
      </c>
      <c r="CY6" s="382">
        <f t="shared" ref="CY6" si="40">EDATE(CX6,1)</f>
        <v>46478</v>
      </c>
      <c r="CZ6" s="382">
        <f t="shared" ref="CZ6" si="41">EDATE(CY6,1)</f>
        <v>46508</v>
      </c>
      <c r="DA6" s="382">
        <f t="shared" ref="DA6" si="42">EDATE(CZ6,1)</f>
        <v>46539</v>
      </c>
      <c r="DB6" s="382">
        <f t="shared" ref="DB6" si="43">EDATE(DA6,1)</f>
        <v>46569</v>
      </c>
      <c r="DC6" s="382">
        <f t="shared" ref="DC6" si="44">EDATE(DB6,1)</f>
        <v>46600</v>
      </c>
      <c r="DD6" s="382">
        <f t="shared" ref="DD6" si="45">EDATE(DC6,1)</f>
        <v>46631</v>
      </c>
      <c r="DE6" s="382">
        <f t="shared" ref="DE6" si="46">EDATE(DD6,1)</f>
        <v>46661</v>
      </c>
      <c r="DF6" s="382">
        <f t="shared" ref="DF6" si="47">EDATE(DE6,1)</f>
        <v>46692</v>
      </c>
      <c r="DG6" s="382">
        <f t="shared" ref="DG6" si="48">EDATE(DF6,1)</f>
        <v>46722</v>
      </c>
    </row>
    <row r="7" spans="1:111">
      <c r="A7" s="160"/>
      <c r="B7" s="1052" t="s">
        <v>272</v>
      </c>
      <c r="C7" s="556"/>
      <c r="D7" s="1053">
        <v>1</v>
      </c>
      <c r="E7" s="716">
        <f>D7+1</f>
        <v>2</v>
      </c>
      <c r="F7" s="716">
        <f t="shared" ref="F7:BK7" si="49">E7+1</f>
        <v>3</v>
      </c>
      <c r="G7" s="716">
        <f t="shared" si="49"/>
        <v>4</v>
      </c>
      <c r="H7" s="716">
        <f t="shared" si="49"/>
        <v>5</v>
      </c>
      <c r="I7" s="716">
        <f t="shared" si="49"/>
        <v>6</v>
      </c>
      <c r="J7" s="716">
        <f t="shared" si="49"/>
        <v>7</v>
      </c>
      <c r="K7" s="716">
        <f t="shared" si="49"/>
        <v>8</v>
      </c>
      <c r="L7" s="716">
        <f t="shared" si="49"/>
        <v>9</v>
      </c>
      <c r="M7" s="716">
        <f t="shared" si="49"/>
        <v>10</v>
      </c>
      <c r="N7" s="716">
        <f t="shared" si="49"/>
        <v>11</v>
      </c>
      <c r="O7" s="383">
        <f t="shared" si="49"/>
        <v>12</v>
      </c>
      <c r="P7" s="716">
        <f t="shared" si="49"/>
        <v>13</v>
      </c>
      <c r="Q7" s="716">
        <f t="shared" si="49"/>
        <v>14</v>
      </c>
      <c r="R7" s="716">
        <f t="shared" si="49"/>
        <v>15</v>
      </c>
      <c r="S7" s="716">
        <f t="shared" si="49"/>
        <v>16</v>
      </c>
      <c r="T7" s="716">
        <f t="shared" si="49"/>
        <v>17</v>
      </c>
      <c r="U7" s="716">
        <f t="shared" si="49"/>
        <v>18</v>
      </c>
      <c r="V7" s="1269">
        <f t="shared" si="49"/>
        <v>19</v>
      </c>
      <c r="W7" s="716">
        <f t="shared" si="49"/>
        <v>20</v>
      </c>
      <c r="X7" s="716">
        <f t="shared" si="49"/>
        <v>21</v>
      </c>
      <c r="Y7" s="716">
        <f t="shared" si="49"/>
        <v>22</v>
      </c>
      <c r="Z7" s="716">
        <f t="shared" si="49"/>
        <v>23</v>
      </c>
      <c r="AA7" s="383">
        <f t="shared" si="49"/>
        <v>24</v>
      </c>
      <c r="AB7" s="716">
        <f t="shared" si="49"/>
        <v>25</v>
      </c>
      <c r="AC7" s="716">
        <f t="shared" si="49"/>
        <v>26</v>
      </c>
      <c r="AD7" s="716">
        <f t="shared" si="49"/>
        <v>27</v>
      </c>
      <c r="AE7" s="716">
        <f t="shared" si="49"/>
        <v>28</v>
      </c>
      <c r="AF7" s="716">
        <f t="shared" si="49"/>
        <v>29</v>
      </c>
      <c r="AG7" s="716">
        <f t="shared" si="49"/>
        <v>30</v>
      </c>
      <c r="AH7" s="716">
        <f t="shared" si="49"/>
        <v>31</v>
      </c>
      <c r="AI7" s="716">
        <f t="shared" si="49"/>
        <v>32</v>
      </c>
      <c r="AJ7" s="716">
        <f t="shared" si="49"/>
        <v>33</v>
      </c>
      <c r="AK7" s="716">
        <f t="shared" si="49"/>
        <v>34</v>
      </c>
      <c r="AL7" s="716">
        <f t="shared" si="49"/>
        <v>35</v>
      </c>
      <c r="AM7" s="383">
        <f t="shared" si="49"/>
        <v>36</v>
      </c>
      <c r="AN7" s="716">
        <f t="shared" si="49"/>
        <v>37</v>
      </c>
      <c r="AO7" s="716">
        <f t="shared" si="49"/>
        <v>38</v>
      </c>
      <c r="AP7" s="716">
        <f t="shared" si="49"/>
        <v>39</v>
      </c>
      <c r="AQ7" s="716">
        <f t="shared" si="49"/>
        <v>40</v>
      </c>
      <c r="AR7" s="716">
        <f t="shared" si="49"/>
        <v>41</v>
      </c>
      <c r="AS7" s="716">
        <f t="shared" si="49"/>
        <v>42</v>
      </c>
      <c r="AT7" s="716">
        <f t="shared" si="49"/>
        <v>43</v>
      </c>
      <c r="AU7" s="716">
        <f t="shared" si="49"/>
        <v>44</v>
      </c>
      <c r="AV7" s="716">
        <f t="shared" si="49"/>
        <v>45</v>
      </c>
      <c r="AW7" s="716">
        <f t="shared" si="49"/>
        <v>46</v>
      </c>
      <c r="AX7" s="716">
        <f t="shared" si="49"/>
        <v>47</v>
      </c>
      <c r="AY7" s="383">
        <f t="shared" si="49"/>
        <v>48</v>
      </c>
      <c r="AZ7" s="716">
        <f t="shared" si="49"/>
        <v>49</v>
      </c>
      <c r="BA7" s="716">
        <f t="shared" si="49"/>
        <v>50</v>
      </c>
      <c r="BB7" s="716">
        <f t="shared" si="49"/>
        <v>51</v>
      </c>
      <c r="BC7" s="716">
        <f t="shared" si="49"/>
        <v>52</v>
      </c>
      <c r="BD7" s="716">
        <f t="shared" si="49"/>
        <v>53</v>
      </c>
      <c r="BE7" s="716">
        <f t="shared" si="49"/>
        <v>54</v>
      </c>
      <c r="BF7" s="716">
        <f t="shared" si="49"/>
        <v>55</v>
      </c>
      <c r="BG7" s="716">
        <f t="shared" si="49"/>
        <v>56</v>
      </c>
      <c r="BH7" s="716">
        <f t="shared" si="49"/>
        <v>57</v>
      </c>
      <c r="BI7" s="716">
        <f t="shared" si="49"/>
        <v>58</v>
      </c>
      <c r="BJ7" s="716">
        <f t="shared" si="49"/>
        <v>59</v>
      </c>
      <c r="BK7" s="383">
        <f t="shared" si="49"/>
        <v>60</v>
      </c>
      <c r="BL7" s="716">
        <f t="shared" ref="BL7" si="50">BK7+1</f>
        <v>61</v>
      </c>
      <c r="BM7" s="716">
        <f t="shared" ref="BM7" si="51">BL7+1</f>
        <v>62</v>
      </c>
      <c r="BN7" s="716">
        <f t="shared" ref="BN7" si="52">BM7+1</f>
        <v>63</v>
      </c>
      <c r="BO7" s="716">
        <f t="shared" ref="BO7" si="53">BN7+1</f>
        <v>64</v>
      </c>
      <c r="BP7" s="716">
        <f t="shared" ref="BP7" si="54">BO7+1</f>
        <v>65</v>
      </c>
      <c r="BQ7" s="716">
        <f t="shared" ref="BQ7" si="55">BP7+1</f>
        <v>66</v>
      </c>
      <c r="BR7" s="716">
        <f t="shared" ref="BR7" si="56">BQ7+1</f>
        <v>67</v>
      </c>
      <c r="BS7" s="716">
        <f t="shared" ref="BS7" si="57">BR7+1</f>
        <v>68</v>
      </c>
      <c r="BT7" s="716">
        <f t="shared" ref="BT7" si="58">BS7+1</f>
        <v>69</v>
      </c>
      <c r="BU7" s="716">
        <f t="shared" ref="BU7" si="59">BT7+1</f>
        <v>70</v>
      </c>
      <c r="BV7" s="716">
        <f t="shared" ref="BV7" si="60">BU7+1</f>
        <v>71</v>
      </c>
      <c r="BW7" s="870">
        <f t="shared" ref="BW7" si="61">BV7+1</f>
        <v>72</v>
      </c>
      <c r="BX7" s="716">
        <f t="shared" ref="BX7" si="62">BW7+1</f>
        <v>73</v>
      </c>
      <c r="BY7" s="716">
        <f t="shared" ref="BY7" si="63">BX7+1</f>
        <v>74</v>
      </c>
      <c r="BZ7" s="716">
        <f t="shared" ref="BZ7" si="64">BY7+1</f>
        <v>75</v>
      </c>
      <c r="CA7" s="716">
        <f t="shared" ref="CA7" si="65">BZ7+1</f>
        <v>76</v>
      </c>
      <c r="CB7" s="716">
        <f t="shared" ref="CB7" si="66">CA7+1</f>
        <v>77</v>
      </c>
      <c r="CC7" s="716">
        <f t="shared" ref="CC7" si="67">CB7+1</f>
        <v>78</v>
      </c>
      <c r="CD7" s="716">
        <f t="shared" ref="CD7" si="68">CC7+1</f>
        <v>79</v>
      </c>
      <c r="CE7" s="716">
        <f t="shared" ref="CE7" si="69">CD7+1</f>
        <v>80</v>
      </c>
      <c r="CF7" s="716">
        <f t="shared" ref="CF7" si="70">CE7+1</f>
        <v>81</v>
      </c>
      <c r="CG7" s="716">
        <f t="shared" ref="CG7" si="71">CF7+1</f>
        <v>82</v>
      </c>
      <c r="CH7" s="716">
        <f t="shared" ref="CH7" si="72">CG7+1</f>
        <v>83</v>
      </c>
      <c r="CI7" s="383">
        <f t="shared" ref="CI7" si="73">CH7+1</f>
        <v>84</v>
      </c>
      <c r="CJ7" s="716">
        <f t="shared" ref="CJ7" si="74">CI7+1</f>
        <v>85</v>
      </c>
      <c r="CK7" s="716">
        <f t="shared" ref="CK7" si="75">CJ7+1</f>
        <v>86</v>
      </c>
      <c r="CL7" s="716">
        <f t="shared" ref="CL7" si="76">CK7+1</f>
        <v>87</v>
      </c>
      <c r="CM7" s="716">
        <f t="shared" ref="CM7" si="77">CL7+1</f>
        <v>88</v>
      </c>
      <c r="CN7" s="716">
        <f t="shared" ref="CN7" si="78">CM7+1</f>
        <v>89</v>
      </c>
      <c r="CO7" s="716">
        <f t="shared" ref="CO7" si="79">CN7+1</f>
        <v>90</v>
      </c>
      <c r="CP7" s="716">
        <f t="shared" ref="CP7" si="80">CO7+1</f>
        <v>91</v>
      </c>
      <c r="CQ7" s="716">
        <f t="shared" ref="CQ7" si="81">CP7+1</f>
        <v>92</v>
      </c>
      <c r="CR7" s="716">
        <f t="shared" ref="CR7" si="82">CQ7+1</f>
        <v>93</v>
      </c>
      <c r="CS7" s="716">
        <f t="shared" ref="CS7" si="83">CR7+1</f>
        <v>94</v>
      </c>
      <c r="CT7" s="716">
        <f t="shared" ref="CT7" si="84">CS7+1</f>
        <v>95</v>
      </c>
      <c r="CU7" s="716">
        <f t="shared" ref="CU7" si="85">CT7+1</f>
        <v>96</v>
      </c>
      <c r="CV7" s="716">
        <f t="shared" ref="CV7" si="86">CU7+1</f>
        <v>97</v>
      </c>
      <c r="CW7" s="716">
        <f t="shared" ref="CW7" si="87">CV7+1</f>
        <v>98</v>
      </c>
      <c r="CX7" s="716">
        <f t="shared" ref="CX7" si="88">CW7+1</f>
        <v>99</v>
      </c>
      <c r="CY7" s="716">
        <f t="shared" ref="CY7" si="89">CX7+1</f>
        <v>100</v>
      </c>
      <c r="CZ7" s="716">
        <f t="shared" ref="CZ7" si="90">CY7+1</f>
        <v>101</v>
      </c>
      <c r="DA7" s="716">
        <f t="shared" ref="DA7" si="91">CZ7+1</f>
        <v>102</v>
      </c>
      <c r="DB7" s="716">
        <f t="shared" ref="DB7" si="92">DA7+1</f>
        <v>103</v>
      </c>
      <c r="DC7" s="716">
        <f t="shared" ref="DC7" si="93">DB7+1</f>
        <v>104</v>
      </c>
      <c r="DD7" s="716">
        <f t="shared" ref="DD7" si="94">DC7+1</f>
        <v>105</v>
      </c>
      <c r="DE7" s="716">
        <f t="shared" ref="DE7" si="95">DD7+1</f>
        <v>106</v>
      </c>
      <c r="DF7" s="716">
        <f t="shared" ref="DF7" si="96">DE7+1</f>
        <v>107</v>
      </c>
      <c r="DG7" s="716">
        <f t="shared" ref="DG7" si="97">DF7+1</f>
        <v>108</v>
      </c>
    </row>
    <row r="8" spans="1:111">
      <c r="A8" s="168"/>
      <c r="B8" s="1054"/>
      <c r="C8" s="557"/>
      <c r="D8" s="162"/>
      <c r="E8" s="162"/>
      <c r="F8" s="162"/>
      <c r="G8" s="162"/>
      <c r="H8" s="162"/>
      <c r="I8" s="162"/>
      <c r="J8" s="162"/>
      <c r="K8" s="162"/>
      <c r="L8" s="162"/>
      <c r="M8" s="162"/>
      <c r="N8" s="162"/>
      <c r="O8" s="384"/>
      <c r="P8" s="162"/>
      <c r="Q8" s="162"/>
      <c r="R8" s="162"/>
      <c r="S8" s="162"/>
      <c r="T8" s="162"/>
      <c r="U8" s="162"/>
      <c r="V8" s="1270"/>
      <c r="W8" s="162"/>
      <c r="X8" s="162"/>
      <c r="Y8" s="162"/>
      <c r="Z8" s="717"/>
      <c r="AA8" s="384"/>
      <c r="AB8" s="717"/>
      <c r="AC8" s="162"/>
      <c r="AD8" s="162"/>
      <c r="AE8" s="162"/>
      <c r="AF8" s="162"/>
      <c r="AG8" s="162"/>
      <c r="AH8" s="162"/>
      <c r="AI8" s="162"/>
      <c r="AJ8" s="162"/>
      <c r="AK8" s="162"/>
      <c r="AL8" s="717"/>
      <c r="AM8" s="384"/>
      <c r="AN8" s="717"/>
      <c r="AO8" s="162"/>
      <c r="AP8" s="162"/>
      <c r="AQ8" s="162"/>
      <c r="AR8" s="162"/>
      <c r="AS8" s="162"/>
      <c r="AT8" s="162"/>
      <c r="AU8" s="162"/>
      <c r="AV8" s="162"/>
      <c r="AW8" s="162"/>
      <c r="AX8" s="162"/>
      <c r="AY8" s="384"/>
      <c r="AZ8" s="162"/>
      <c r="BA8" s="162"/>
      <c r="BB8" s="162"/>
      <c r="BC8" s="162"/>
      <c r="BD8" s="162"/>
      <c r="BE8" s="162"/>
      <c r="BF8" s="162"/>
      <c r="BG8" s="162"/>
      <c r="BH8" s="162"/>
      <c r="BI8" s="162"/>
      <c r="BJ8" s="162"/>
      <c r="BK8" s="384"/>
      <c r="BL8" s="162"/>
      <c r="BM8" s="162"/>
      <c r="BN8" s="162"/>
      <c r="BO8" s="162"/>
      <c r="BP8" s="162"/>
      <c r="BQ8" s="162"/>
      <c r="BR8" s="162"/>
      <c r="BS8" s="162"/>
      <c r="BT8" s="162"/>
      <c r="BU8" s="162"/>
      <c r="BV8" s="717"/>
      <c r="BW8" s="871"/>
      <c r="BX8" s="717"/>
      <c r="BY8" s="162"/>
      <c r="BZ8" s="162"/>
      <c r="CA8" s="162"/>
      <c r="CB8" s="162"/>
      <c r="CC8" s="162"/>
      <c r="CD8" s="162"/>
      <c r="CE8" s="162"/>
      <c r="CF8" s="162"/>
      <c r="CG8" s="162"/>
      <c r="CH8" s="717"/>
      <c r="CI8" s="384"/>
      <c r="CJ8" s="717"/>
      <c r="CK8" s="162"/>
      <c r="CL8" s="162"/>
      <c r="CM8" s="162"/>
      <c r="CN8" s="162"/>
      <c r="CO8" s="162"/>
      <c r="CP8" s="162"/>
      <c r="CQ8" s="162"/>
      <c r="CR8" s="162"/>
      <c r="CS8" s="162"/>
      <c r="CT8" s="162"/>
      <c r="CU8" s="162"/>
      <c r="CV8" s="717"/>
      <c r="CW8" s="162"/>
      <c r="CX8" s="162"/>
      <c r="CY8" s="162"/>
      <c r="CZ8" s="162"/>
      <c r="DA8" s="162"/>
      <c r="DB8" s="162"/>
      <c r="DC8" s="162"/>
      <c r="DD8" s="162"/>
      <c r="DE8" s="162"/>
      <c r="DF8" s="162"/>
      <c r="DG8" s="162"/>
    </row>
    <row r="9" spans="1:111" ht="24" thickBot="1">
      <c r="A9" s="40" t="s">
        <v>274</v>
      </c>
      <c r="B9" s="41"/>
      <c r="C9" s="541"/>
      <c r="D9" s="41"/>
      <c r="E9" s="41"/>
      <c r="F9" s="41"/>
      <c r="G9" s="41"/>
      <c r="H9" s="41"/>
      <c r="I9" s="41"/>
      <c r="J9" s="41"/>
      <c r="K9" s="41"/>
      <c r="L9" s="41"/>
      <c r="M9" s="41"/>
      <c r="N9" s="41"/>
      <c r="O9" s="385"/>
      <c r="P9" s="41"/>
      <c r="Q9" s="41"/>
      <c r="R9" s="41"/>
      <c r="S9" s="41"/>
      <c r="T9" s="41"/>
      <c r="U9" s="41"/>
      <c r="V9" s="1271"/>
      <c r="W9" s="41"/>
      <c r="X9" s="41"/>
      <c r="Y9" s="41"/>
      <c r="Z9" s="41"/>
      <c r="AA9" s="385"/>
      <c r="AB9" s="41"/>
      <c r="AC9" s="41"/>
      <c r="AD9" s="41"/>
      <c r="AE9" s="41"/>
      <c r="AF9" s="41"/>
      <c r="AG9" s="41"/>
      <c r="AH9" s="41"/>
      <c r="AI9" s="41"/>
      <c r="AJ9" s="41"/>
      <c r="AK9" s="41"/>
      <c r="AL9" s="41"/>
      <c r="AM9" s="385"/>
      <c r="AN9" s="41"/>
      <c r="AO9" s="41"/>
      <c r="AP9" s="41"/>
      <c r="AQ9" s="41"/>
      <c r="AR9" s="41"/>
      <c r="AS9" s="41"/>
      <c r="AT9" s="41"/>
      <c r="AU9" s="41"/>
      <c r="AV9" s="41"/>
      <c r="AW9" s="41"/>
      <c r="AX9" s="41"/>
      <c r="AY9" s="385"/>
      <c r="AZ9" s="41"/>
      <c r="BA9" s="41"/>
      <c r="BB9" s="41"/>
      <c r="BC9" s="41"/>
      <c r="BD9" s="41"/>
      <c r="BE9" s="41"/>
      <c r="BF9" s="41"/>
      <c r="BG9" s="41"/>
      <c r="BH9" s="41"/>
      <c r="BI9" s="41"/>
      <c r="BJ9" s="41"/>
      <c r="BK9" s="385"/>
      <c r="BL9" s="41"/>
      <c r="BM9" s="41"/>
      <c r="BN9" s="41"/>
      <c r="BO9" s="41"/>
      <c r="BP9" s="41"/>
      <c r="BQ9" s="41"/>
      <c r="BR9" s="41"/>
      <c r="BS9" s="41"/>
      <c r="BT9" s="41"/>
      <c r="BU9" s="41"/>
      <c r="BV9" s="41"/>
      <c r="BW9" s="872"/>
      <c r="BX9" s="41"/>
      <c r="BY9" s="41"/>
      <c r="BZ9" s="41"/>
      <c r="CA9" s="41"/>
      <c r="CB9" s="41"/>
      <c r="CC9" s="41"/>
      <c r="CD9" s="41"/>
      <c r="CE9" s="41"/>
      <c r="CF9" s="41"/>
      <c r="CG9" s="41"/>
      <c r="CH9" s="41"/>
      <c r="CI9" s="385"/>
      <c r="CJ9" s="41"/>
      <c r="CK9" s="41"/>
      <c r="CL9" s="41"/>
      <c r="CM9" s="41"/>
      <c r="CN9" s="41"/>
      <c r="CO9" s="41"/>
      <c r="CP9" s="41"/>
      <c r="CQ9" s="41"/>
      <c r="CR9" s="41"/>
      <c r="CS9" s="41"/>
      <c r="CT9" s="41"/>
      <c r="CU9" s="41"/>
      <c r="CV9" s="41"/>
      <c r="CW9" s="41"/>
      <c r="CX9" s="41"/>
      <c r="CY9" s="41"/>
      <c r="CZ9" s="41"/>
      <c r="DA9" s="41"/>
      <c r="DB9" s="41"/>
      <c r="DC9" s="41"/>
      <c r="DD9" s="41"/>
      <c r="DE9" s="41"/>
      <c r="DF9" s="41"/>
      <c r="DG9" s="41"/>
    </row>
    <row r="10" spans="1:111" ht="24" thickBot="1">
      <c r="A10" s="40" t="s">
        <v>275</v>
      </c>
      <c r="B10" s="41"/>
      <c r="C10" s="541"/>
      <c r="D10" s="41"/>
      <c r="E10" s="41"/>
      <c r="F10" s="41"/>
      <c r="G10" s="41"/>
      <c r="H10" s="41"/>
      <c r="I10" s="41"/>
      <c r="J10" s="41"/>
      <c r="K10" s="41"/>
      <c r="L10" s="41"/>
      <c r="M10" s="41"/>
      <c r="N10" s="41"/>
      <c r="O10" s="385"/>
      <c r="P10" s="41"/>
      <c r="Q10" s="41"/>
      <c r="R10" s="41"/>
      <c r="S10" s="41"/>
      <c r="T10" s="41"/>
      <c r="U10" s="41"/>
      <c r="V10" s="1271"/>
      <c r="W10" s="41"/>
      <c r="X10" s="41"/>
      <c r="Y10" s="41"/>
      <c r="Z10" s="41"/>
      <c r="AA10" s="385"/>
      <c r="AB10" s="41"/>
      <c r="AC10" s="41"/>
      <c r="AD10" s="41"/>
      <c r="AE10" s="41"/>
      <c r="AF10" s="41"/>
      <c r="AG10" s="41"/>
      <c r="AH10" s="41"/>
      <c r="AI10" s="41"/>
      <c r="AJ10" s="41"/>
      <c r="AK10" s="41"/>
      <c r="AL10" s="41"/>
      <c r="AM10" s="385"/>
      <c r="AN10" s="41"/>
      <c r="AO10" s="41"/>
      <c r="AP10" s="41"/>
      <c r="AQ10" s="41"/>
      <c r="AR10" s="41"/>
      <c r="AS10" s="41"/>
      <c r="AT10" s="41"/>
      <c r="AU10" s="41"/>
      <c r="AV10" s="41"/>
      <c r="AW10" s="41"/>
      <c r="AX10" s="41"/>
      <c r="AY10" s="385"/>
      <c r="AZ10" s="41"/>
      <c r="BA10" s="41"/>
      <c r="BB10" s="41"/>
      <c r="BC10" s="41"/>
      <c r="BD10" s="41"/>
      <c r="BE10" s="41"/>
      <c r="BF10" s="41"/>
      <c r="BG10" s="41"/>
      <c r="BH10" s="41"/>
      <c r="BI10" s="41"/>
      <c r="BJ10" s="41"/>
      <c r="BK10" s="385"/>
      <c r="BL10" s="41"/>
      <c r="BM10" s="41"/>
      <c r="BN10" s="41"/>
      <c r="BO10" s="41"/>
      <c r="BP10" s="41"/>
      <c r="BQ10" s="41"/>
      <c r="BR10" s="41"/>
      <c r="BS10" s="41"/>
      <c r="BT10" s="41"/>
      <c r="BU10" s="41"/>
      <c r="BV10" s="41"/>
      <c r="BW10" s="872"/>
      <c r="BX10" s="41"/>
      <c r="BY10" s="41"/>
      <c r="BZ10" s="41"/>
      <c r="CA10" s="41"/>
      <c r="CB10" s="41"/>
      <c r="CC10" s="41"/>
      <c r="CD10" s="41"/>
      <c r="CE10" s="41"/>
      <c r="CF10" s="41"/>
      <c r="CG10" s="41"/>
      <c r="CH10" s="41"/>
      <c r="CI10" s="385"/>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row>
    <row r="11" spans="1:111">
      <c r="A11" s="92"/>
      <c r="B11" s="1055"/>
      <c r="C11" s="558"/>
      <c r="D11" s="92"/>
      <c r="E11" s="92"/>
      <c r="F11" s="92"/>
      <c r="G11" s="92"/>
      <c r="H11" s="92"/>
      <c r="I11" s="92"/>
      <c r="J11" s="92"/>
      <c r="K11" s="92"/>
      <c r="L11" s="92"/>
      <c r="M11" s="92"/>
      <c r="N11" s="92"/>
      <c r="O11" s="381"/>
      <c r="P11" s="92"/>
      <c r="Q11" s="92"/>
      <c r="R11" s="92"/>
      <c r="S11" s="92"/>
      <c r="T11" s="92"/>
      <c r="U11" s="92"/>
      <c r="V11" s="1267"/>
      <c r="W11" s="92"/>
      <c r="X11" s="92"/>
      <c r="Y11" s="92" t="b">
        <f>Y12=Revenue!Y21</f>
        <v>1</v>
      </c>
      <c r="Z11" s="1326" t="b">
        <f>Z12=Revenue!Z21</f>
        <v>1</v>
      </c>
      <c r="AA11" s="1331" t="b">
        <f>AA12=Revenue!AA21</f>
        <v>1</v>
      </c>
      <c r="AB11" s="1326" t="b">
        <f>AB12=Revenue!AB21</f>
        <v>1</v>
      </c>
      <c r="AC11" s="92" t="b">
        <f>AC12=Revenue!AC21</f>
        <v>1</v>
      </c>
      <c r="AD11" s="92" t="b">
        <f>AD12=Revenue!AD21</f>
        <v>1</v>
      </c>
      <c r="AE11" s="92" t="b">
        <f>AE12=Revenue!AE21</f>
        <v>1</v>
      </c>
      <c r="AF11" s="92" t="b">
        <f>AF12=Revenue!AF21</f>
        <v>1</v>
      </c>
      <c r="AG11" s="92" t="b">
        <f>AG12=Revenue!AG21</f>
        <v>1</v>
      </c>
      <c r="AH11" s="92" t="b">
        <f>AH12=Revenue!AH21</f>
        <v>1</v>
      </c>
      <c r="AI11" s="92" t="b">
        <f>AI12=Revenue!AI21</f>
        <v>1</v>
      </c>
      <c r="AJ11" s="92" t="b">
        <f>AJ12=Revenue!AJ21</f>
        <v>1</v>
      </c>
      <c r="AK11" s="92" t="b">
        <f>AK12=Revenue!AK21</f>
        <v>1</v>
      </c>
      <c r="AL11" s="1326" t="b">
        <f>AL12=Revenue!AL21</f>
        <v>1</v>
      </c>
      <c r="AM11" s="1331" t="b">
        <f>AM12=Revenue!AM21</f>
        <v>1</v>
      </c>
      <c r="AN11" s="1326" t="b">
        <f>AN12=Revenue!AN21</f>
        <v>1</v>
      </c>
      <c r="AO11" s="92" t="b">
        <f>AO12=Revenue!AO21</f>
        <v>1</v>
      </c>
      <c r="AP11" s="92" t="b">
        <f>AP12=Revenue!AP21</f>
        <v>1</v>
      </c>
      <c r="AQ11" s="92" t="b">
        <f>AQ12=Revenue!AQ21</f>
        <v>1</v>
      </c>
      <c r="AR11" s="92" t="b">
        <f>AR12=Revenue!AR21</f>
        <v>1</v>
      </c>
      <c r="AS11" s="92" t="b">
        <f>AS12=Revenue!AS21</f>
        <v>1</v>
      </c>
      <c r="AT11" s="92" t="b">
        <f>AT12=Revenue!AT21</f>
        <v>1</v>
      </c>
      <c r="AU11" s="92" t="b">
        <f>AU12=Revenue!AU21</f>
        <v>1</v>
      </c>
      <c r="AV11" s="92" t="b">
        <f>AV12=Revenue!AV21</f>
        <v>1</v>
      </c>
      <c r="AW11" s="92" t="b">
        <f>AW12=Revenue!AW21</f>
        <v>1</v>
      </c>
      <c r="AX11" s="92" t="b">
        <f>AX12=Revenue!AX21</f>
        <v>1</v>
      </c>
      <c r="AY11" s="92" t="b">
        <f>AY12=Revenue!AY21</f>
        <v>1</v>
      </c>
      <c r="AZ11" s="92" t="b">
        <f>AZ12=Revenue!AZ21</f>
        <v>1</v>
      </c>
      <c r="BA11" s="92" t="b">
        <f>BA12=Revenue!BA21</f>
        <v>1</v>
      </c>
      <c r="BB11" s="92" t="b">
        <f>BB12=Revenue!BB21</f>
        <v>1</v>
      </c>
      <c r="BC11" s="92" t="b">
        <f>BC12=Revenue!BC21</f>
        <v>1</v>
      </c>
      <c r="BD11" s="92" t="b">
        <f>BD12=Revenue!BD21</f>
        <v>1</v>
      </c>
      <c r="BE11" s="92" t="b">
        <f>BE12=Revenue!BE21</f>
        <v>1</v>
      </c>
      <c r="BF11" s="92" t="b">
        <f>BF12=Revenue!BF21</f>
        <v>1</v>
      </c>
      <c r="BG11" s="92" t="b">
        <f>BG12=Revenue!BG21</f>
        <v>1</v>
      </c>
      <c r="BH11" s="92" t="b">
        <f>BH12=Revenue!BH21</f>
        <v>1</v>
      </c>
      <c r="BI11" s="92" t="b">
        <f>BI12=Revenue!BI21</f>
        <v>1</v>
      </c>
      <c r="BJ11" s="92" t="b">
        <f>BJ12=Revenue!BJ21</f>
        <v>1</v>
      </c>
      <c r="BK11" s="92" t="b">
        <f>BK12=Revenue!BK21</f>
        <v>1</v>
      </c>
      <c r="BL11" s="92" t="b">
        <f>BL12=Revenue!BL21</f>
        <v>1</v>
      </c>
      <c r="BM11" s="92" t="b">
        <f>BM12=Revenue!BM21</f>
        <v>1</v>
      </c>
      <c r="BN11" s="92" t="b">
        <f>BN12=Revenue!BN21</f>
        <v>1</v>
      </c>
      <c r="BO11" s="92" t="b">
        <f>BO12=Revenue!BO21</f>
        <v>1</v>
      </c>
      <c r="BP11" s="92" t="b">
        <f>BP12=Revenue!BP21</f>
        <v>1</v>
      </c>
      <c r="BQ11" s="92" t="b">
        <f>BQ12=Revenue!BQ21</f>
        <v>1</v>
      </c>
      <c r="BR11" s="92" t="b">
        <f>BR12=Revenue!BR21</f>
        <v>1</v>
      </c>
      <c r="BS11" s="92" t="b">
        <f>BS12=Revenue!BS21</f>
        <v>1</v>
      </c>
      <c r="BT11" s="92" t="b">
        <f>BT12=Revenue!BT21</f>
        <v>1</v>
      </c>
      <c r="BU11" s="92" t="b">
        <f>BU12=Revenue!BU21</f>
        <v>1</v>
      </c>
      <c r="BV11" s="92" t="b">
        <f>BV12=Revenue!BV21</f>
        <v>1</v>
      </c>
      <c r="BW11" s="873" t="b">
        <f>BW12=Revenue!BW21</f>
        <v>1</v>
      </c>
      <c r="BX11" s="92" t="b">
        <f>BX12=Revenue!BX21</f>
        <v>1</v>
      </c>
      <c r="BY11" s="92" t="b">
        <f>BY12=Revenue!BY21</f>
        <v>1</v>
      </c>
      <c r="BZ11" s="92" t="b">
        <f>BZ12=Revenue!BZ21</f>
        <v>1</v>
      </c>
      <c r="CA11" s="92" t="b">
        <f>CA12=Revenue!CA21</f>
        <v>1</v>
      </c>
      <c r="CB11" s="92" t="b">
        <f>CB12=Revenue!CB21</f>
        <v>1</v>
      </c>
      <c r="CC11" s="92" t="b">
        <f>CC12=Revenue!CC21</f>
        <v>1</v>
      </c>
      <c r="CD11" s="92" t="b">
        <f>CD12=Revenue!CD21</f>
        <v>1</v>
      </c>
      <c r="CE11" s="92" t="b">
        <f>CE12=Revenue!CE21</f>
        <v>1</v>
      </c>
      <c r="CF11" s="92" t="b">
        <f>CF12=Revenue!CF21</f>
        <v>1</v>
      </c>
      <c r="CG11" s="92" t="b">
        <f>CG12=Revenue!CG21</f>
        <v>1</v>
      </c>
      <c r="CH11" s="92" t="b">
        <f>CH12=Revenue!CH21</f>
        <v>1</v>
      </c>
      <c r="CI11" s="92" t="b">
        <f>CI12=Revenue!CI21</f>
        <v>1</v>
      </c>
      <c r="CJ11" s="92" t="b">
        <f>CJ12=Revenue!CJ21</f>
        <v>1</v>
      </c>
      <c r="CK11" s="92" t="b">
        <f>CK12=Revenue!CK21</f>
        <v>1</v>
      </c>
      <c r="CL11" s="92" t="b">
        <f>CL12=Revenue!CL21</f>
        <v>1</v>
      </c>
      <c r="CM11" s="92" t="b">
        <f>CM12=Revenue!CM21</f>
        <v>1</v>
      </c>
      <c r="CN11" s="92" t="b">
        <f>CN12=Revenue!CN21</f>
        <v>1</v>
      </c>
      <c r="CO11" s="92" t="b">
        <f>CO12=Revenue!CO21</f>
        <v>1</v>
      </c>
      <c r="CP11" s="92" t="b">
        <f>CP12=Revenue!CP21</f>
        <v>1</v>
      </c>
      <c r="CQ11" s="92" t="b">
        <f>CQ12=Revenue!CQ21</f>
        <v>1</v>
      </c>
      <c r="CR11" s="92" t="b">
        <f>CR12=Revenue!CR21</f>
        <v>1</v>
      </c>
      <c r="CS11" s="92" t="b">
        <f>CS12=Revenue!CS21</f>
        <v>1</v>
      </c>
      <c r="CT11" s="92" t="b">
        <f>CT12=Revenue!CT21</f>
        <v>1</v>
      </c>
      <c r="CU11" s="92" t="b">
        <f>CU12=Revenue!CU21</f>
        <v>1</v>
      </c>
      <c r="CV11" s="92" t="b">
        <f>CV12=Revenue!CV21</f>
        <v>1</v>
      </c>
      <c r="CW11" s="92" t="b">
        <f>CW12=Revenue!CW21</f>
        <v>1</v>
      </c>
      <c r="CX11" s="92" t="b">
        <f>CX12=Revenue!CX21</f>
        <v>1</v>
      </c>
      <c r="CY11" s="92" t="b">
        <f>CY12=Revenue!CY21</f>
        <v>1</v>
      </c>
      <c r="CZ11" s="92" t="b">
        <f>CZ12=Revenue!CZ21</f>
        <v>1</v>
      </c>
      <c r="DA11" s="92" t="b">
        <f>DA12=Revenue!DA21</f>
        <v>1</v>
      </c>
      <c r="DB11" s="92" t="b">
        <f>DB12=Revenue!DB21</f>
        <v>1</v>
      </c>
      <c r="DC11" s="92" t="b">
        <f>DC12=Revenue!DC21</f>
        <v>1</v>
      </c>
      <c r="DD11" s="92" t="b">
        <f>DD12=Revenue!DD21</f>
        <v>1</v>
      </c>
      <c r="DE11" s="92" t="b">
        <f>DE12=Revenue!DE21</f>
        <v>1</v>
      </c>
      <c r="DF11" s="92" t="b">
        <f>DF12=Revenue!DF21</f>
        <v>1</v>
      </c>
      <c r="DG11" s="92" t="b">
        <f>DG12=Revenue!DG21</f>
        <v>1</v>
      </c>
    </row>
    <row r="12" spans="1:111" ht="18">
      <c r="A12" s="1021" t="s">
        <v>57</v>
      </c>
      <c r="B12" s="1056" t="str">
        <f>Settings!$C$6</f>
        <v>USD</v>
      </c>
      <c r="C12" s="542"/>
      <c r="D12" s="718">
        <f>Revenue!D56</f>
        <v>0</v>
      </c>
      <c r="E12" s="718">
        <f t="shared" ref="E12:BK12" si="98">SUM(E13:E16)</f>
        <v>0</v>
      </c>
      <c r="F12" s="718">
        <f t="shared" si="98"/>
        <v>0</v>
      </c>
      <c r="G12" s="718">
        <f t="shared" si="98"/>
        <v>0</v>
      </c>
      <c r="H12" s="718">
        <f t="shared" si="98"/>
        <v>0</v>
      </c>
      <c r="I12" s="718">
        <f t="shared" si="98"/>
        <v>0</v>
      </c>
      <c r="J12" s="718">
        <f t="shared" si="98"/>
        <v>0</v>
      </c>
      <c r="K12" s="718">
        <f t="shared" si="98"/>
        <v>0</v>
      </c>
      <c r="L12" s="718">
        <f t="shared" si="98"/>
        <v>0</v>
      </c>
      <c r="M12" s="718">
        <f t="shared" si="98"/>
        <v>0</v>
      </c>
      <c r="N12" s="718">
        <f t="shared" si="98"/>
        <v>0</v>
      </c>
      <c r="O12" s="386">
        <f t="shared" si="98"/>
        <v>0</v>
      </c>
      <c r="P12" s="718">
        <f>SUM(P13:P16)</f>
        <v>0</v>
      </c>
      <c r="Q12" s="718">
        <f t="shared" si="98"/>
        <v>0</v>
      </c>
      <c r="R12" s="718">
        <f t="shared" si="98"/>
        <v>0</v>
      </c>
      <c r="S12" s="718">
        <f t="shared" si="98"/>
        <v>0</v>
      </c>
      <c r="T12" s="718">
        <f t="shared" si="98"/>
        <v>0</v>
      </c>
      <c r="U12" s="718">
        <f t="shared" si="98"/>
        <v>0</v>
      </c>
      <c r="V12" s="1272">
        <f t="shared" si="98"/>
        <v>0</v>
      </c>
      <c r="W12" s="718">
        <f t="shared" si="98"/>
        <v>0</v>
      </c>
      <c r="X12" s="718">
        <f t="shared" si="98"/>
        <v>0</v>
      </c>
      <c r="Y12" s="718">
        <f t="shared" si="98"/>
        <v>70323.287671232887</v>
      </c>
      <c r="Z12" s="718">
        <f t="shared" si="98"/>
        <v>68054.794520547948</v>
      </c>
      <c r="AA12" s="386">
        <f t="shared" si="98"/>
        <v>70323.287671232887</v>
      </c>
      <c r="AB12" s="718">
        <f t="shared" si="98"/>
        <v>163068.49315068492</v>
      </c>
      <c r="AC12" s="718">
        <f t="shared" si="98"/>
        <v>147287.67123287672</v>
      </c>
      <c r="AD12" s="718">
        <f t="shared" si="98"/>
        <v>163068.49315068492</v>
      </c>
      <c r="AE12" s="718">
        <f t="shared" si="98"/>
        <v>247561.64383561641</v>
      </c>
      <c r="AF12" s="718">
        <f t="shared" si="98"/>
        <v>255813.69863013696</v>
      </c>
      <c r="AG12" s="718">
        <f t="shared" si="98"/>
        <v>247561.64383561641</v>
      </c>
      <c r="AH12" s="718">
        <f t="shared" si="98"/>
        <v>361808.21917808219</v>
      </c>
      <c r="AI12" s="718">
        <f t="shared" si="98"/>
        <v>361808.21917808219</v>
      </c>
      <c r="AJ12" s="718">
        <f t="shared" si="98"/>
        <v>350136.98630136985</v>
      </c>
      <c r="AK12" s="718">
        <f t="shared" si="98"/>
        <v>680929.31506849313</v>
      </c>
      <c r="AL12" s="718">
        <f t="shared" si="98"/>
        <v>387221.91780821915</v>
      </c>
      <c r="AM12" s="386">
        <f t="shared" si="98"/>
        <v>400129.31506849313</v>
      </c>
      <c r="AN12" s="718">
        <f>SUM(AN13:AN16)</f>
        <v>767477.26027397264</v>
      </c>
      <c r="AO12" s="718">
        <f t="shared" si="98"/>
        <v>397308.49315068498</v>
      </c>
      <c r="AP12" s="718">
        <f t="shared" si="98"/>
        <v>439877.26027397264</v>
      </c>
      <c r="AQ12" s="718">
        <f t="shared" si="98"/>
        <v>799446.57534246577</v>
      </c>
      <c r="AR12" s="718">
        <f t="shared" si="98"/>
        <v>487574.79452054802</v>
      </c>
      <c r="AS12" s="718">
        <f t="shared" si="98"/>
        <v>471846.57534246577</v>
      </c>
      <c r="AT12" s="718">
        <f t="shared" si="98"/>
        <v>895098.08219178091</v>
      </c>
      <c r="AU12" s="718">
        <f t="shared" si="98"/>
        <v>520698.08219178091</v>
      </c>
      <c r="AV12" s="718">
        <f t="shared" si="98"/>
        <v>503901.36986301374</v>
      </c>
      <c r="AW12" s="718">
        <f t="shared" si="98"/>
        <v>1019171.5068493151</v>
      </c>
      <c r="AX12" s="718">
        <f t="shared" si="98"/>
        <v>533391.78082191793</v>
      </c>
      <c r="AY12" s="386">
        <f t="shared" si="98"/>
        <v>551171.50684931513</v>
      </c>
      <c r="AZ12" s="718">
        <f t="shared" si="98"/>
        <v>1213121.9178082193</v>
      </c>
      <c r="BA12" s="718">
        <f t="shared" si="98"/>
        <v>564572.05479452061</v>
      </c>
      <c r="BB12" s="718">
        <f t="shared" si="98"/>
        <v>625061.91780821921</v>
      </c>
      <c r="BC12" s="718">
        <f t="shared" si="98"/>
        <v>1285932.3287671232</v>
      </c>
      <c r="BD12" s="718">
        <f t="shared" si="98"/>
        <v>691002.73972602747</v>
      </c>
      <c r="BE12" s="718">
        <f t="shared" si="98"/>
        <v>668712.32876712328</v>
      </c>
      <c r="BF12" s="718">
        <f t="shared" si="98"/>
        <v>1434190.1917808219</v>
      </c>
      <c r="BG12" s="718">
        <f t="shared" si="98"/>
        <v>807250.191780822</v>
      </c>
      <c r="BH12" s="718">
        <f t="shared" si="98"/>
        <v>781209.8630136986</v>
      </c>
      <c r="BI12" s="718">
        <f t="shared" si="98"/>
        <v>1571892.6575342466</v>
      </c>
      <c r="BJ12" s="718">
        <f t="shared" si="98"/>
        <v>886250.95890410955</v>
      </c>
      <c r="BK12" s="386">
        <f t="shared" si="98"/>
        <v>915792.65753424657</v>
      </c>
      <c r="BL12" s="718">
        <f t="shared" ref="BL12:DG12" si="99">SUM(BL13:BL16)</f>
        <v>2065094.3013698631</v>
      </c>
      <c r="BM12" s="718">
        <f t="shared" si="99"/>
        <v>959202.41095890407</v>
      </c>
      <c r="BN12" s="718">
        <f t="shared" si="99"/>
        <v>1018696.7671232877</v>
      </c>
      <c r="BO12" s="718">
        <f t="shared" si="99"/>
        <v>2255103.4520547944</v>
      </c>
      <c r="BP12" s="718">
        <f t="shared" si="99"/>
        <v>1245496.7671232875</v>
      </c>
      <c r="BQ12" s="718">
        <f t="shared" si="99"/>
        <v>1197081.8630136987</v>
      </c>
      <c r="BR12" s="718">
        <f t="shared" si="99"/>
        <v>2715829.3150684931</v>
      </c>
      <c r="BS12" s="718">
        <f t="shared" si="99"/>
        <v>1464049.3150684931</v>
      </c>
      <c r="BT12" s="718">
        <f t="shared" si="99"/>
        <v>1408832.8767123288</v>
      </c>
      <c r="BU12" s="718">
        <f t="shared" si="99"/>
        <v>2912984.2191780824</v>
      </c>
      <c r="BV12" s="718">
        <f t="shared" si="99"/>
        <v>1628136.98630137</v>
      </c>
      <c r="BW12" s="874">
        <f t="shared" si="99"/>
        <v>1672216.4383561644</v>
      </c>
      <c r="BX12" s="718">
        <f t="shared" si="99"/>
        <v>3492912.98630137</v>
      </c>
      <c r="BY12" s="718">
        <f t="shared" si="99"/>
        <v>1823375.3424657532</v>
      </c>
      <c r="BZ12" s="718">
        <f t="shared" si="99"/>
        <v>2018736.9863013697</v>
      </c>
      <c r="CA12" s="718">
        <f t="shared" si="99"/>
        <v>4115653.4794520549</v>
      </c>
      <c r="CB12" s="718">
        <f t="shared" si="99"/>
        <v>2309712.3287671232</v>
      </c>
      <c r="CC12" s="718">
        <f t="shared" si="99"/>
        <v>2235205.4794520549</v>
      </c>
      <c r="CD12" s="718">
        <f t="shared" si="99"/>
        <v>4668751.8904109588</v>
      </c>
      <c r="CE12" s="718">
        <f t="shared" si="99"/>
        <v>2553295.8904109588</v>
      </c>
      <c r="CF12" s="718">
        <f t="shared" si="99"/>
        <v>2470931.5068493155</v>
      </c>
      <c r="CG12" s="718">
        <f t="shared" si="99"/>
        <v>4858815.1232876712</v>
      </c>
      <c r="CH12" s="718">
        <f t="shared" si="99"/>
        <v>2689052.0547945211</v>
      </c>
      <c r="CI12" s="386">
        <f t="shared" si="99"/>
        <v>2778687.1232876712</v>
      </c>
      <c r="CJ12" s="718">
        <f t="shared" si="99"/>
        <v>3267892.6027397262</v>
      </c>
      <c r="CK12" s="718">
        <f t="shared" si="99"/>
        <v>2951644.9315068494</v>
      </c>
      <c r="CL12" s="718">
        <f t="shared" si="99"/>
        <v>3267892.6027397262</v>
      </c>
      <c r="CM12" s="718">
        <f t="shared" si="99"/>
        <v>3572778.0821917802</v>
      </c>
      <c r="CN12" s="718">
        <f t="shared" si="99"/>
        <v>3691870.6849315073</v>
      </c>
      <c r="CO12" s="718">
        <f t="shared" si="99"/>
        <v>3572778.0821917802</v>
      </c>
      <c r="CP12" s="718">
        <f t="shared" si="99"/>
        <v>4115848.7671232885</v>
      </c>
      <c r="CQ12" s="718">
        <f t="shared" si="99"/>
        <v>4115848.7671232885</v>
      </c>
      <c r="CR12" s="718">
        <f t="shared" si="99"/>
        <v>3983079.4520547939</v>
      </c>
      <c r="CS12" s="718">
        <f t="shared" si="99"/>
        <v>4565917.8082191786</v>
      </c>
      <c r="CT12" s="718">
        <f t="shared" si="99"/>
        <v>4418630.1369863013</v>
      </c>
      <c r="CU12" s="718">
        <f t="shared" si="99"/>
        <v>4565917.8082191786</v>
      </c>
      <c r="CV12" s="718">
        <f t="shared" si="99"/>
        <v>4516356.2493708264</v>
      </c>
      <c r="CW12" s="718">
        <f t="shared" si="99"/>
        <v>4079289.5155607467</v>
      </c>
      <c r="CX12" s="718">
        <f t="shared" si="99"/>
        <v>4516356.2493708264</v>
      </c>
      <c r="CY12" s="718">
        <f t="shared" si="99"/>
        <v>4534043.4862875128</v>
      </c>
      <c r="CZ12" s="718">
        <f t="shared" si="99"/>
        <v>4685178.2691637641</v>
      </c>
      <c r="DA12" s="718">
        <f t="shared" si="99"/>
        <v>4534043.4862875128</v>
      </c>
      <c r="DB12" s="718">
        <f t="shared" si="99"/>
        <v>5116060.5833262466</v>
      </c>
      <c r="DC12" s="718">
        <f t="shared" si="99"/>
        <v>5116060.5833262466</v>
      </c>
      <c r="DD12" s="718">
        <f t="shared" si="99"/>
        <v>4951026.3709608838</v>
      </c>
      <c r="DE12" s="718">
        <f t="shared" si="99"/>
        <v>5861415.2506989585</v>
      </c>
      <c r="DF12" s="718">
        <f t="shared" si="99"/>
        <v>5672337.3393860888</v>
      </c>
      <c r="DG12" s="718">
        <f t="shared" si="99"/>
        <v>5861415.2506989585</v>
      </c>
    </row>
    <row r="13" spans="1:111" outlineLevel="1">
      <c r="A13" s="1024" t="str">
        <f>Revenue!A17</f>
        <v>SOURCE #1: Self-Service Subscriptions</v>
      </c>
      <c r="B13" s="1057" t="str">
        <f>Settings!$C$6</f>
        <v>USD</v>
      </c>
      <c r="C13" s="559"/>
      <c r="D13" s="1026">
        <f>Revenue!D17</f>
        <v>0</v>
      </c>
      <c r="E13" s="1026">
        <f>Revenue!E17</f>
        <v>0</v>
      </c>
      <c r="F13" s="1026">
        <f>Revenue!F17</f>
        <v>0</v>
      </c>
      <c r="G13" s="1026">
        <f>Revenue!G17</f>
        <v>0</v>
      </c>
      <c r="H13" s="1026">
        <f>Revenue!H17</f>
        <v>0</v>
      </c>
      <c r="I13" s="1026">
        <f>Revenue!I17</f>
        <v>0</v>
      </c>
      <c r="J13" s="1026">
        <f>Revenue!J17</f>
        <v>0</v>
      </c>
      <c r="K13" s="1026">
        <f>Revenue!K17</f>
        <v>0</v>
      </c>
      <c r="L13" s="1026">
        <f>Revenue!L17</f>
        <v>0</v>
      </c>
      <c r="M13" s="1026">
        <f>Revenue!M17</f>
        <v>0</v>
      </c>
      <c r="N13" s="1026">
        <f>Revenue!N17</f>
        <v>0</v>
      </c>
      <c r="O13" s="387">
        <f>Revenue!O17</f>
        <v>0</v>
      </c>
      <c r="P13" s="1026">
        <f>Revenue!P17</f>
        <v>0</v>
      </c>
      <c r="Q13" s="1026">
        <f>Revenue!Q17</f>
        <v>0</v>
      </c>
      <c r="R13" s="1026">
        <f>Revenue!R17</f>
        <v>0</v>
      </c>
      <c r="S13" s="1026">
        <f>Revenue!S17</f>
        <v>0</v>
      </c>
      <c r="T13" s="1026">
        <f>Revenue!T17</f>
        <v>0</v>
      </c>
      <c r="U13" s="1026">
        <f>Revenue!U17</f>
        <v>0</v>
      </c>
      <c r="V13" s="1273">
        <f>Revenue!V17</f>
        <v>0</v>
      </c>
      <c r="W13" s="1026">
        <f>Revenue!W17</f>
        <v>0</v>
      </c>
      <c r="X13" s="1026">
        <f>Revenue!X17</f>
        <v>0</v>
      </c>
      <c r="Y13" s="1026">
        <f>Revenue!Y17</f>
        <v>70323.287671232887</v>
      </c>
      <c r="Z13" s="1026">
        <f>Revenue!Z17</f>
        <v>68054.794520547948</v>
      </c>
      <c r="AA13" s="387">
        <f>Revenue!AA17</f>
        <v>70323.287671232887</v>
      </c>
      <c r="AB13" s="1026">
        <f>Revenue!AB17</f>
        <v>163068.49315068492</v>
      </c>
      <c r="AC13" s="1026">
        <f>Revenue!AC17</f>
        <v>147287.67123287672</v>
      </c>
      <c r="AD13" s="1026">
        <f>Revenue!AD17</f>
        <v>163068.49315068492</v>
      </c>
      <c r="AE13" s="1026">
        <f>Revenue!AE17</f>
        <v>247561.64383561641</v>
      </c>
      <c r="AF13" s="1026">
        <f>Revenue!AF17</f>
        <v>255813.69863013696</v>
      </c>
      <c r="AG13" s="1026">
        <f>Revenue!AG17</f>
        <v>247561.64383561641</v>
      </c>
      <c r="AH13" s="1026">
        <f>Revenue!AH17</f>
        <v>361808.21917808219</v>
      </c>
      <c r="AI13" s="1026">
        <f>Revenue!AI17</f>
        <v>361808.21917808219</v>
      </c>
      <c r="AJ13" s="1026">
        <f>Revenue!AJ17</f>
        <v>350136.98630136985</v>
      </c>
      <c r="AK13" s="1026">
        <f>Revenue!AK17</f>
        <v>400129.31506849313</v>
      </c>
      <c r="AL13" s="1026">
        <f>Revenue!AL17</f>
        <v>387221.91780821915</v>
      </c>
      <c r="AM13" s="387">
        <f>Revenue!AM17</f>
        <v>400129.31506849313</v>
      </c>
      <c r="AN13" s="1026">
        <f>Revenue!AN17</f>
        <v>439877.26027397264</v>
      </c>
      <c r="AO13" s="1026">
        <f>Revenue!AO17</f>
        <v>397308.49315068498</v>
      </c>
      <c r="AP13" s="1026">
        <f>Revenue!AP17</f>
        <v>439877.26027397264</v>
      </c>
      <c r="AQ13" s="1026">
        <f>Revenue!AQ17</f>
        <v>471846.57534246577</v>
      </c>
      <c r="AR13" s="1026">
        <f>Revenue!AR17</f>
        <v>487574.79452054802</v>
      </c>
      <c r="AS13" s="1026">
        <f>Revenue!AS17</f>
        <v>471846.57534246577</v>
      </c>
      <c r="AT13" s="1026">
        <f>Revenue!AT17</f>
        <v>520698.08219178091</v>
      </c>
      <c r="AU13" s="1026">
        <f>Revenue!AU17</f>
        <v>520698.08219178091</v>
      </c>
      <c r="AV13" s="1026">
        <f>Revenue!AV17</f>
        <v>503901.36986301374</v>
      </c>
      <c r="AW13" s="1026">
        <f>Revenue!AW17</f>
        <v>551171.50684931513</v>
      </c>
      <c r="AX13" s="1026">
        <f>Revenue!AX17</f>
        <v>533391.78082191793</v>
      </c>
      <c r="AY13" s="387">
        <f>Revenue!AY17</f>
        <v>551171.50684931513</v>
      </c>
      <c r="AZ13" s="1026">
        <f>Revenue!AZ17</f>
        <v>625061.91780821921</v>
      </c>
      <c r="BA13" s="1026">
        <f>Revenue!BA17</f>
        <v>564572.05479452061</v>
      </c>
      <c r="BB13" s="1026">
        <f>Revenue!BB17</f>
        <v>625061.91780821921</v>
      </c>
      <c r="BC13" s="1026">
        <f>Revenue!BC17</f>
        <v>668712.32876712328</v>
      </c>
      <c r="BD13" s="1026">
        <f>Revenue!BD17</f>
        <v>691002.73972602747</v>
      </c>
      <c r="BE13" s="1026">
        <f>Revenue!BE17</f>
        <v>668712.32876712328</v>
      </c>
      <c r="BF13" s="1026">
        <f>Revenue!BF17</f>
        <v>807250.191780822</v>
      </c>
      <c r="BG13" s="1026">
        <f>Revenue!BG17</f>
        <v>807250.191780822</v>
      </c>
      <c r="BH13" s="1026">
        <f>Revenue!BH17</f>
        <v>781209.8630136986</v>
      </c>
      <c r="BI13" s="1026">
        <f>Revenue!BI17</f>
        <v>915792.65753424657</v>
      </c>
      <c r="BJ13" s="1026">
        <f>Revenue!BJ17</f>
        <v>886250.95890410955</v>
      </c>
      <c r="BK13" s="387">
        <f>Revenue!BK17</f>
        <v>915792.65753424657</v>
      </c>
      <c r="BL13" s="1026">
        <f>Revenue!BL17</f>
        <v>1025354.301369863</v>
      </c>
      <c r="BM13" s="1026">
        <f>Revenue!BM17</f>
        <v>959202.41095890407</v>
      </c>
      <c r="BN13" s="1026">
        <f>Revenue!BN17</f>
        <v>1018696.7671232877</v>
      </c>
      <c r="BO13" s="1026">
        <f>Revenue!BO17</f>
        <v>1205319.4520547944</v>
      </c>
      <c r="BP13" s="1026">
        <f>Revenue!BP17</f>
        <v>1245496.7671232875</v>
      </c>
      <c r="BQ13" s="1026">
        <f>Revenue!BQ17</f>
        <v>1197081.8630136987</v>
      </c>
      <c r="BR13" s="1026">
        <f>Revenue!BR17</f>
        <v>1464049.3150684931</v>
      </c>
      <c r="BS13" s="1026">
        <f>Revenue!BS17</f>
        <v>1464049.3150684931</v>
      </c>
      <c r="BT13" s="1026">
        <f>Revenue!BT17</f>
        <v>1408832.8767123288</v>
      </c>
      <c r="BU13" s="1026">
        <f>Revenue!BU17</f>
        <v>1682408.2191780822</v>
      </c>
      <c r="BV13" s="1026">
        <f>Revenue!BV17</f>
        <v>1628136.98630137</v>
      </c>
      <c r="BW13" s="875">
        <f>Revenue!BW17</f>
        <v>1672216.4383561644</v>
      </c>
      <c r="BX13" s="1026">
        <f>Revenue!BX17</f>
        <v>2018736.9863013697</v>
      </c>
      <c r="BY13" s="1026">
        <f>Revenue!BY17</f>
        <v>1823375.3424657532</v>
      </c>
      <c r="BZ13" s="1026">
        <f>Revenue!BZ17</f>
        <v>2018736.9863013697</v>
      </c>
      <c r="CA13" s="1026">
        <f>Revenue!CA17</f>
        <v>2235205.4794520549</v>
      </c>
      <c r="CB13" s="1026">
        <f>Revenue!CB17</f>
        <v>2309712.3287671232</v>
      </c>
      <c r="CC13" s="1026">
        <f>Revenue!CC17</f>
        <v>2235205.4794520549</v>
      </c>
      <c r="CD13" s="1026">
        <f>Revenue!CD17</f>
        <v>2553295.8904109588</v>
      </c>
      <c r="CE13" s="1026">
        <f>Revenue!CE17</f>
        <v>2553295.8904109588</v>
      </c>
      <c r="CF13" s="1026">
        <f>Revenue!CF17</f>
        <v>2470931.5068493155</v>
      </c>
      <c r="CG13" s="1026">
        <f>Revenue!CG17</f>
        <v>2778687.1232876712</v>
      </c>
      <c r="CH13" s="1026">
        <f>Revenue!CH17</f>
        <v>2689052.0547945211</v>
      </c>
      <c r="CI13" s="1058">
        <f>Revenue!CI17</f>
        <v>2778687.1232876712</v>
      </c>
      <c r="CJ13" s="1026">
        <f>Revenue!CJ17</f>
        <v>3267892.6027397262</v>
      </c>
      <c r="CK13" s="1026">
        <f>Revenue!CK17</f>
        <v>2951644.9315068494</v>
      </c>
      <c r="CL13" s="1026">
        <f>Revenue!CL17</f>
        <v>3267892.6027397262</v>
      </c>
      <c r="CM13" s="1026">
        <f>Revenue!CM17</f>
        <v>3572778.0821917802</v>
      </c>
      <c r="CN13" s="1026">
        <f>Revenue!CN17</f>
        <v>3691870.6849315073</v>
      </c>
      <c r="CO13" s="1026">
        <f>Revenue!CO17</f>
        <v>3572778.0821917802</v>
      </c>
      <c r="CP13" s="1026">
        <f>Revenue!CP17</f>
        <v>4115848.7671232885</v>
      </c>
      <c r="CQ13" s="1026">
        <f>Revenue!CQ17</f>
        <v>4115848.7671232885</v>
      </c>
      <c r="CR13" s="1026">
        <f>Revenue!CR17</f>
        <v>3983079.4520547939</v>
      </c>
      <c r="CS13" s="1026">
        <f>Revenue!CS17</f>
        <v>4565917.8082191786</v>
      </c>
      <c r="CT13" s="1026">
        <f>Revenue!CT17</f>
        <v>4418630.1369863013</v>
      </c>
      <c r="CU13" s="1026">
        <f>Revenue!CU17</f>
        <v>4565917.8082191786</v>
      </c>
      <c r="CV13" s="1026">
        <f>Revenue!CV17</f>
        <v>4516356.2493708264</v>
      </c>
      <c r="CW13" s="1026">
        <f>Revenue!CW17</f>
        <v>4079289.5155607467</v>
      </c>
      <c r="CX13" s="1026">
        <f>Revenue!CX17</f>
        <v>4516356.2493708264</v>
      </c>
      <c r="CY13" s="1026">
        <f>Revenue!CY17</f>
        <v>4534043.4862875128</v>
      </c>
      <c r="CZ13" s="1026">
        <f>Revenue!CZ17</f>
        <v>4685178.2691637641</v>
      </c>
      <c r="DA13" s="1026">
        <f>Revenue!DA17</f>
        <v>4534043.4862875128</v>
      </c>
      <c r="DB13" s="1026">
        <f>Revenue!DB17</f>
        <v>5116060.5833262466</v>
      </c>
      <c r="DC13" s="1026">
        <f>Revenue!DC17</f>
        <v>5116060.5833262466</v>
      </c>
      <c r="DD13" s="1026">
        <f>Revenue!DD17</f>
        <v>4951026.3709608838</v>
      </c>
      <c r="DE13" s="1026">
        <f>Revenue!DE17</f>
        <v>5861415.2506989585</v>
      </c>
      <c r="DF13" s="1026">
        <f>Revenue!DF17</f>
        <v>5672337.3393860888</v>
      </c>
      <c r="DG13" s="1026">
        <f>Revenue!DG17</f>
        <v>5861415.2506989585</v>
      </c>
    </row>
    <row r="14" spans="1:111" outlineLevel="1">
      <c r="A14" s="1024" t="str">
        <f>Revenue!A18</f>
        <v>SOURCE #2: Inbound Sales</v>
      </c>
      <c r="B14" s="1057" t="str">
        <f>Settings!$C$6</f>
        <v>USD</v>
      </c>
      <c r="C14" s="559"/>
      <c r="D14" s="1026">
        <f>Revenue!D18</f>
        <v>0</v>
      </c>
      <c r="E14" s="1026">
        <f>Revenue!E18</f>
        <v>0</v>
      </c>
      <c r="F14" s="1026">
        <f>Revenue!F18</f>
        <v>0</v>
      </c>
      <c r="G14" s="1026">
        <f>Revenue!G18</f>
        <v>0</v>
      </c>
      <c r="H14" s="1026">
        <f>Revenue!H18</f>
        <v>0</v>
      </c>
      <c r="I14" s="1026">
        <f>Revenue!I18</f>
        <v>0</v>
      </c>
      <c r="J14" s="1026">
        <f>Revenue!J18</f>
        <v>0</v>
      </c>
      <c r="K14" s="1026">
        <f>Revenue!K18</f>
        <v>0</v>
      </c>
      <c r="L14" s="1026">
        <f>Revenue!L18</f>
        <v>0</v>
      </c>
      <c r="M14" s="1026">
        <f>Revenue!M18</f>
        <v>0</v>
      </c>
      <c r="N14" s="1026">
        <f>Revenue!N18</f>
        <v>0</v>
      </c>
      <c r="O14" s="387">
        <f>Revenue!O18</f>
        <v>0</v>
      </c>
      <c r="P14" s="1026">
        <f>Revenue!P18</f>
        <v>0</v>
      </c>
      <c r="Q14" s="1026">
        <f>Revenue!Q18</f>
        <v>0</v>
      </c>
      <c r="R14" s="1026">
        <f>Revenue!R18</f>
        <v>0</v>
      </c>
      <c r="S14" s="1026">
        <f>Revenue!S18</f>
        <v>0</v>
      </c>
      <c r="T14" s="1026">
        <f>Revenue!T18</f>
        <v>0</v>
      </c>
      <c r="U14" s="1026">
        <f>Revenue!U18</f>
        <v>0</v>
      </c>
      <c r="V14" s="1273">
        <f>Revenue!V18</f>
        <v>0</v>
      </c>
      <c r="W14" s="1026">
        <f>Revenue!W18</f>
        <v>0</v>
      </c>
      <c r="X14" s="1026">
        <f>Revenue!X18</f>
        <v>0</v>
      </c>
      <c r="Y14" s="1026">
        <f>Revenue!Y18</f>
        <v>0</v>
      </c>
      <c r="Z14" s="1026">
        <f>Revenue!Z18</f>
        <v>0</v>
      </c>
      <c r="AA14" s="387">
        <f>Revenue!AA18</f>
        <v>0</v>
      </c>
      <c r="AB14" s="1026">
        <f>Revenue!AB18</f>
        <v>0</v>
      </c>
      <c r="AC14" s="1026">
        <f>Revenue!AC18</f>
        <v>0</v>
      </c>
      <c r="AD14" s="1026">
        <f>Revenue!AD18</f>
        <v>0</v>
      </c>
      <c r="AE14" s="1026">
        <f>Revenue!AE18</f>
        <v>0</v>
      </c>
      <c r="AF14" s="1026">
        <f>Revenue!AF18</f>
        <v>0</v>
      </c>
      <c r="AG14" s="1026">
        <f>Revenue!AG18</f>
        <v>0</v>
      </c>
      <c r="AH14" s="1026">
        <f>Revenue!AH18</f>
        <v>0</v>
      </c>
      <c r="AI14" s="1026">
        <f>Revenue!AI18</f>
        <v>0</v>
      </c>
      <c r="AJ14" s="1026">
        <f>Revenue!AJ18</f>
        <v>0</v>
      </c>
      <c r="AK14" s="1026">
        <f>Revenue!AK18</f>
        <v>0</v>
      </c>
      <c r="AL14" s="1026">
        <f>Revenue!AL18</f>
        <v>0</v>
      </c>
      <c r="AM14" s="387">
        <f>Revenue!AM18</f>
        <v>0</v>
      </c>
      <c r="AN14" s="1026">
        <f>Revenue!AN18</f>
        <v>0</v>
      </c>
      <c r="AO14" s="1026">
        <f>Revenue!AO18</f>
        <v>0</v>
      </c>
      <c r="AP14" s="1026">
        <f>Revenue!AP18</f>
        <v>0</v>
      </c>
      <c r="AQ14" s="1026">
        <f>Revenue!AQ18</f>
        <v>0</v>
      </c>
      <c r="AR14" s="1026">
        <f>Revenue!AR18</f>
        <v>0</v>
      </c>
      <c r="AS14" s="1026">
        <f>Revenue!AS18</f>
        <v>0</v>
      </c>
      <c r="AT14" s="1026">
        <f>Revenue!AT18</f>
        <v>0</v>
      </c>
      <c r="AU14" s="1026">
        <f>Revenue!AU18</f>
        <v>0</v>
      </c>
      <c r="AV14" s="1026">
        <f>Revenue!AV18</f>
        <v>0</v>
      </c>
      <c r="AW14" s="1026">
        <f>Revenue!AW18</f>
        <v>0</v>
      </c>
      <c r="AX14" s="1026">
        <f>Revenue!AX18</f>
        <v>0</v>
      </c>
      <c r="AY14" s="387">
        <f>Revenue!AY18</f>
        <v>0</v>
      </c>
      <c r="AZ14" s="1026">
        <f>Revenue!AZ18</f>
        <v>0</v>
      </c>
      <c r="BA14" s="1026">
        <f>Revenue!BA18</f>
        <v>0</v>
      </c>
      <c r="BB14" s="1026">
        <f>Revenue!BB18</f>
        <v>0</v>
      </c>
      <c r="BC14" s="1026">
        <f>Revenue!BC18</f>
        <v>0</v>
      </c>
      <c r="BD14" s="1026">
        <f>Revenue!BD18</f>
        <v>0</v>
      </c>
      <c r="BE14" s="1026">
        <f>Revenue!BE18</f>
        <v>0</v>
      </c>
      <c r="BF14" s="1026">
        <f>Revenue!BF18</f>
        <v>0</v>
      </c>
      <c r="BG14" s="1026">
        <f>Revenue!BG18</f>
        <v>0</v>
      </c>
      <c r="BH14" s="1026">
        <f>Revenue!BH18</f>
        <v>0</v>
      </c>
      <c r="BI14" s="1026">
        <f>Revenue!BI18</f>
        <v>0</v>
      </c>
      <c r="BJ14" s="1026">
        <f>Revenue!BJ18</f>
        <v>0</v>
      </c>
      <c r="BK14" s="387">
        <f>Revenue!BK18</f>
        <v>0</v>
      </c>
      <c r="BL14" s="1026">
        <f>Revenue!BL18</f>
        <v>0</v>
      </c>
      <c r="BM14" s="1026">
        <f>Revenue!BM18</f>
        <v>0</v>
      </c>
      <c r="BN14" s="1026">
        <f>Revenue!BN18</f>
        <v>0</v>
      </c>
      <c r="BO14" s="1026">
        <f>Revenue!BO18</f>
        <v>0</v>
      </c>
      <c r="BP14" s="1026">
        <f>Revenue!BP18</f>
        <v>0</v>
      </c>
      <c r="BQ14" s="1026">
        <f>Revenue!BQ18</f>
        <v>0</v>
      </c>
      <c r="BR14" s="1026">
        <f>Revenue!BR18</f>
        <v>0</v>
      </c>
      <c r="BS14" s="1026">
        <f>Revenue!BS18</f>
        <v>0</v>
      </c>
      <c r="BT14" s="1026">
        <f>Revenue!BT18</f>
        <v>0</v>
      </c>
      <c r="BU14" s="1026">
        <f>Revenue!BU18</f>
        <v>0</v>
      </c>
      <c r="BV14" s="1026">
        <f>Revenue!BV18</f>
        <v>0</v>
      </c>
      <c r="BW14" s="875">
        <f>Revenue!BW18</f>
        <v>0</v>
      </c>
      <c r="BX14" s="1026">
        <f>Revenue!BX18</f>
        <v>0</v>
      </c>
      <c r="BY14" s="1026">
        <f>Revenue!BY18</f>
        <v>0</v>
      </c>
      <c r="BZ14" s="1026">
        <f>Revenue!BZ18</f>
        <v>0</v>
      </c>
      <c r="CA14" s="1026">
        <f>Revenue!CA18</f>
        <v>0</v>
      </c>
      <c r="CB14" s="1026">
        <f>Revenue!CB18</f>
        <v>0</v>
      </c>
      <c r="CC14" s="1026">
        <f>Revenue!CC18</f>
        <v>0</v>
      </c>
      <c r="CD14" s="1026">
        <f>Revenue!CD18</f>
        <v>0</v>
      </c>
      <c r="CE14" s="1026">
        <f>Revenue!CE18</f>
        <v>0</v>
      </c>
      <c r="CF14" s="1026">
        <f>Revenue!CF18</f>
        <v>0</v>
      </c>
      <c r="CG14" s="1026">
        <f>Revenue!CG18</f>
        <v>0</v>
      </c>
      <c r="CH14" s="1026">
        <f>Revenue!CH18</f>
        <v>0</v>
      </c>
      <c r="CI14" s="1058">
        <f>Revenue!CI18</f>
        <v>0</v>
      </c>
      <c r="CJ14" s="1026">
        <f>Revenue!CJ18</f>
        <v>0</v>
      </c>
      <c r="CK14" s="1026">
        <f>Revenue!CK18</f>
        <v>0</v>
      </c>
      <c r="CL14" s="1026">
        <f>Revenue!CL18</f>
        <v>0</v>
      </c>
      <c r="CM14" s="1026">
        <f>Revenue!CM18</f>
        <v>0</v>
      </c>
      <c r="CN14" s="1026">
        <f>Revenue!CN18</f>
        <v>0</v>
      </c>
      <c r="CO14" s="1026">
        <f>Revenue!CO18</f>
        <v>0</v>
      </c>
      <c r="CP14" s="1026">
        <f>Revenue!CP18</f>
        <v>0</v>
      </c>
      <c r="CQ14" s="1026">
        <f>Revenue!CQ18</f>
        <v>0</v>
      </c>
      <c r="CR14" s="1026">
        <f>Revenue!CR18</f>
        <v>0</v>
      </c>
      <c r="CS14" s="1026">
        <f>Revenue!CS18</f>
        <v>0</v>
      </c>
      <c r="CT14" s="1026">
        <f>Revenue!CT18</f>
        <v>0</v>
      </c>
      <c r="CU14" s="1026">
        <f>Revenue!CU18</f>
        <v>0</v>
      </c>
      <c r="CV14" s="1026">
        <f>Revenue!CV18</f>
        <v>0</v>
      </c>
      <c r="CW14" s="1026">
        <f>Revenue!CW18</f>
        <v>0</v>
      </c>
      <c r="CX14" s="1026">
        <f>Revenue!CX18</f>
        <v>0</v>
      </c>
      <c r="CY14" s="1026">
        <f>Revenue!CY18</f>
        <v>0</v>
      </c>
      <c r="CZ14" s="1026">
        <f>Revenue!CZ18</f>
        <v>0</v>
      </c>
      <c r="DA14" s="1026">
        <f>Revenue!DA18</f>
        <v>0</v>
      </c>
      <c r="DB14" s="1026">
        <f>Revenue!DB18</f>
        <v>0</v>
      </c>
      <c r="DC14" s="1026">
        <f>Revenue!DC18</f>
        <v>0</v>
      </c>
      <c r="DD14" s="1026">
        <f>Revenue!DD18</f>
        <v>0</v>
      </c>
      <c r="DE14" s="1026">
        <f>Revenue!DE18</f>
        <v>0</v>
      </c>
      <c r="DF14" s="1026">
        <f>Revenue!DF18</f>
        <v>0</v>
      </c>
      <c r="DG14" s="1026">
        <f>Revenue!DG18</f>
        <v>0</v>
      </c>
    </row>
    <row r="15" spans="1:111" outlineLevel="1">
      <c r="A15" s="1024" t="str">
        <f>Revenue!A19</f>
        <v>SOURCE #3: Outbound Sales</v>
      </c>
      <c r="B15" s="1057" t="str">
        <f>Settings!$C$6</f>
        <v>USD</v>
      </c>
      <c r="C15" s="559"/>
      <c r="D15" s="1026">
        <f>Revenue!D19</f>
        <v>0</v>
      </c>
      <c r="E15" s="1026">
        <f>Revenue!E19</f>
        <v>0</v>
      </c>
      <c r="F15" s="1026">
        <f>Revenue!F19</f>
        <v>0</v>
      </c>
      <c r="G15" s="1026">
        <f>Revenue!G19</f>
        <v>0</v>
      </c>
      <c r="H15" s="1026">
        <f>Revenue!H19</f>
        <v>0</v>
      </c>
      <c r="I15" s="1026">
        <f>Revenue!I19</f>
        <v>0</v>
      </c>
      <c r="J15" s="1026">
        <f>Revenue!J19</f>
        <v>0</v>
      </c>
      <c r="K15" s="1026">
        <f>Revenue!K19</f>
        <v>0</v>
      </c>
      <c r="L15" s="1026">
        <f>Revenue!L19</f>
        <v>0</v>
      </c>
      <c r="M15" s="1026">
        <f>Revenue!M19</f>
        <v>0</v>
      </c>
      <c r="N15" s="1026">
        <f>Revenue!N19</f>
        <v>0</v>
      </c>
      <c r="O15" s="387">
        <f>Revenue!O19</f>
        <v>0</v>
      </c>
      <c r="P15" s="1026">
        <f>Revenue!P19</f>
        <v>0</v>
      </c>
      <c r="Q15" s="1026">
        <f>Revenue!Q19</f>
        <v>0</v>
      </c>
      <c r="R15" s="1026">
        <f>Revenue!R19</f>
        <v>0</v>
      </c>
      <c r="S15" s="1026">
        <f>Revenue!S19</f>
        <v>0</v>
      </c>
      <c r="T15" s="1026">
        <f>Revenue!T19</f>
        <v>0</v>
      </c>
      <c r="U15" s="1026">
        <f>Revenue!U19</f>
        <v>0</v>
      </c>
      <c r="V15" s="1273">
        <f>Revenue!V19</f>
        <v>0</v>
      </c>
      <c r="W15" s="1026">
        <f>Revenue!W19</f>
        <v>0</v>
      </c>
      <c r="X15" s="1026">
        <f>Revenue!X19</f>
        <v>0</v>
      </c>
      <c r="Y15" s="1026">
        <f>Revenue!Y19</f>
        <v>0</v>
      </c>
      <c r="Z15" s="1026">
        <f>Revenue!Z19</f>
        <v>0</v>
      </c>
      <c r="AA15" s="387">
        <f>Revenue!AA19</f>
        <v>0</v>
      </c>
      <c r="AB15" s="1026">
        <f>Revenue!AB19</f>
        <v>0</v>
      </c>
      <c r="AC15" s="1026">
        <f>Revenue!AC19</f>
        <v>0</v>
      </c>
      <c r="AD15" s="1026">
        <f>Revenue!AD19</f>
        <v>0</v>
      </c>
      <c r="AE15" s="1026">
        <f>Revenue!AE19</f>
        <v>0</v>
      </c>
      <c r="AF15" s="1026">
        <f>Revenue!AF19</f>
        <v>0</v>
      </c>
      <c r="AG15" s="1026">
        <f>Revenue!AG19</f>
        <v>0</v>
      </c>
      <c r="AH15" s="1026">
        <f>Revenue!AH19</f>
        <v>0</v>
      </c>
      <c r="AI15" s="1026">
        <f>Revenue!AI19</f>
        <v>0</v>
      </c>
      <c r="AJ15" s="1026">
        <f>Revenue!AJ19</f>
        <v>0</v>
      </c>
      <c r="AK15" s="1026">
        <f>Revenue!AK19</f>
        <v>0</v>
      </c>
      <c r="AL15" s="1026">
        <f>Revenue!AL19</f>
        <v>0</v>
      </c>
      <c r="AM15" s="387">
        <f>Revenue!AM19</f>
        <v>0</v>
      </c>
      <c r="AN15" s="1026">
        <f>Revenue!AN19</f>
        <v>0</v>
      </c>
      <c r="AO15" s="1026">
        <f>Revenue!AO19</f>
        <v>0</v>
      </c>
      <c r="AP15" s="1026">
        <f>Revenue!AP19</f>
        <v>0</v>
      </c>
      <c r="AQ15" s="1026">
        <f>Revenue!AQ19</f>
        <v>0</v>
      </c>
      <c r="AR15" s="1026">
        <f>Revenue!AR19</f>
        <v>0</v>
      </c>
      <c r="AS15" s="1026">
        <f>Revenue!AS19</f>
        <v>0</v>
      </c>
      <c r="AT15" s="1026">
        <f>Revenue!AT19</f>
        <v>0</v>
      </c>
      <c r="AU15" s="1026">
        <f>Revenue!AU19</f>
        <v>0</v>
      </c>
      <c r="AV15" s="1026">
        <f>Revenue!AV19</f>
        <v>0</v>
      </c>
      <c r="AW15" s="1026">
        <f>Revenue!AW19</f>
        <v>0</v>
      </c>
      <c r="AX15" s="1026">
        <f>Revenue!AX19</f>
        <v>0</v>
      </c>
      <c r="AY15" s="387">
        <f>Revenue!AY19</f>
        <v>0</v>
      </c>
      <c r="AZ15" s="1026">
        <f>Revenue!AZ19</f>
        <v>0</v>
      </c>
      <c r="BA15" s="1026">
        <f>Revenue!BA19</f>
        <v>0</v>
      </c>
      <c r="BB15" s="1026">
        <f>Revenue!BB19</f>
        <v>0</v>
      </c>
      <c r="BC15" s="1026">
        <f>Revenue!BC19</f>
        <v>0</v>
      </c>
      <c r="BD15" s="1026">
        <f>Revenue!BD19</f>
        <v>0</v>
      </c>
      <c r="BE15" s="1026">
        <f>Revenue!BE19</f>
        <v>0</v>
      </c>
      <c r="BF15" s="1026">
        <f>Revenue!BF19</f>
        <v>0</v>
      </c>
      <c r="BG15" s="1026">
        <f>Revenue!BG19</f>
        <v>0</v>
      </c>
      <c r="BH15" s="1026">
        <f>Revenue!BH19</f>
        <v>0</v>
      </c>
      <c r="BI15" s="1026">
        <f>Revenue!BI19</f>
        <v>0</v>
      </c>
      <c r="BJ15" s="1026">
        <f>Revenue!BJ19</f>
        <v>0</v>
      </c>
      <c r="BK15" s="387">
        <f>Revenue!BK19</f>
        <v>0</v>
      </c>
      <c r="BL15" s="1026">
        <f>Revenue!BL19</f>
        <v>0</v>
      </c>
      <c r="BM15" s="1026">
        <f>Revenue!BM19</f>
        <v>0</v>
      </c>
      <c r="BN15" s="1026">
        <f>Revenue!BN19</f>
        <v>0</v>
      </c>
      <c r="BO15" s="1026">
        <f>Revenue!BO19</f>
        <v>0</v>
      </c>
      <c r="BP15" s="1026">
        <f>Revenue!BP19</f>
        <v>0</v>
      </c>
      <c r="BQ15" s="1026">
        <f>Revenue!BQ19</f>
        <v>0</v>
      </c>
      <c r="BR15" s="1026">
        <f>Revenue!BR19</f>
        <v>0</v>
      </c>
      <c r="BS15" s="1026">
        <f>Revenue!BS19</f>
        <v>0</v>
      </c>
      <c r="BT15" s="1026">
        <f>Revenue!BT19</f>
        <v>0</v>
      </c>
      <c r="BU15" s="1026">
        <f>Revenue!BU19</f>
        <v>0</v>
      </c>
      <c r="BV15" s="1026">
        <f>Revenue!BV19</f>
        <v>0</v>
      </c>
      <c r="BW15" s="875">
        <f>Revenue!BW19</f>
        <v>0</v>
      </c>
      <c r="BX15" s="1026">
        <f>Revenue!BX19</f>
        <v>0</v>
      </c>
      <c r="BY15" s="1026">
        <f>Revenue!BY19</f>
        <v>0</v>
      </c>
      <c r="BZ15" s="1026">
        <f>Revenue!BZ19</f>
        <v>0</v>
      </c>
      <c r="CA15" s="1026">
        <f>Revenue!CA19</f>
        <v>0</v>
      </c>
      <c r="CB15" s="1026">
        <f>Revenue!CB19</f>
        <v>0</v>
      </c>
      <c r="CC15" s="1026">
        <f>Revenue!CC19</f>
        <v>0</v>
      </c>
      <c r="CD15" s="1026">
        <f>Revenue!CD19</f>
        <v>0</v>
      </c>
      <c r="CE15" s="1026">
        <f>Revenue!CE19</f>
        <v>0</v>
      </c>
      <c r="CF15" s="1026">
        <f>Revenue!CF19</f>
        <v>0</v>
      </c>
      <c r="CG15" s="1026">
        <f>Revenue!CG19</f>
        <v>0</v>
      </c>
      <c r="CH15" s="1026">
        <f>Revenue!CH19</f>
        <v>0</v>
      </c>
      <c r="CI15" s="1058">
        <f>Revenue!CI19</f>
        <v>0</v>
      </c>
      <c r="CJ15" s="1026">
        <f>Revenue!CJ19</f>
        <v>0</v>
      </c>
      <c r="CK15" s="1026">
        <f>Revenue!CK19</f>
        <v>0</v>
      </c>
      <c r="CL15" s="1026">
        <f>Revenue!CL19</f>
        <v>0</v>
      </c>
      <c r="CM15" s="1026">
        <f>Revenue!CM19</f>
        <v>0</v>
      </c>
      <c r="CN15" s="1026">
        <f>Revenue!CN19</f>
        <v>0</v>
      </c>
      <c r="CO15" s="1026">
        <f>Revenue!CO19</f>
        <v>0</v>
      </c>
      <c r="CP15" s="1026">
        <f>Revenue!CP19</f>
        <v>0</v>
      </c>
      <c r="CQ15" s="1026">
        <f>Revenue!CQ19</f>
        <v>0</v>
      </c>
      <c r="CR15" s="1026">
        <f>Revenue!CR19</f>
        <v>0</v>
      </c>
      <c r="CS15" s="1026">
        <f>Revenue!CS19</f>
        <v>0</v>
      </c>
      <c r="CT15" s="1026">
        <f>Revenue!CT19</f>
        <v>0</v>
      </c>
      <c r="CU15" s="1026">
        <f>Revenue!CU19</f>
        <v>0</v>
      </c>
      <c r="CV15" s="1026">
        <f>Revenue!CV19</f>
        <v>0</v>
      </c>
      <c r="CW15" s="1026">
        <f>Revenue!CW19</f>
        <v>0</v>
      </c>
      <c r="CX15" s="1026">
        <f>Revenue!CX19</f>
        <v>0</v>
      </c>
      <c r="CY15" s="1026">
        <f>Revenue!CY19</f>
        <v>0</v>
      </c>
      <c r="CZ15" s="1026">
        <f>Revenue!CZ19</f>
        <v>0</v>
      </c>
      <c r="DA15" s="1026">
        <f>Revenue!DA19</f>
        <v>0</v>
      </c>
      <c r="DB15" s="1026">
        <f>Revenue!DB19</f>
        <v>0</v>
      </c>
      <c r="DC15" s="1026">
        <f>Revenue!DC19</f>
        <v>0</v>
      </c>
      <c r="DD15" s="1026">
        <f>Revenue!DD19</f>
        <v>0</v>
      </c>
      <c r="DE15" s="1026">
        <f>Revenue!DE19</f>
        <v>0</v>
      </c>
      <c r="DF15" s="1026">
        <f>Revenue!DF19</f>
        <v>0</v>
      </c>
      <c r="DG15" s="1026">
        <f>Revenue!DG19</f>
        <v>0</v>
      </c>
    </row>
    <row r="16" spans="1:111" s="834" customFormat="1" outlineLevel="1">
      <c r="A16" s="1059" t="str">
        <f>Revenue!A20</f>
        <v>Renewals</v>
      </c>
      <c r="B16" s="1060" t="str">
        <f>Settings!$C$6</f>
        <v>USD</v>
      </c>
      <c r="C16" s="830"/>
      <c r="D16" s="832">
        <f>Revenue!D20</f>
        <v>0</v>
      </c>
      <c r="E16" s="832">
        <f>Revenue!E20</f>
        <v>0</v>
      </c>
      <c r="F16" s="832">
        <f>Revenue!F20</f>
        <v>0</v>
      </c>
      <c r="G16" s="832">
        <f>Revenue!G20</f>
        <v>0</v>
      </c>
      <c r="H16" s="832">
        <f>Revenue!H20</f>
        <v>0</v>
      </c>
      <c r="I16" s="832">
        <f>Revenue!I20</f>
        <v>0</v>
      </c>
      <c r="J16" s="832">
        <f>Revenue!J20</f>
        <v>0</v>
      </c>
      <c r="K16" s="832">
        <f>Revenue!K20</f>
        <v>0</v>
      </c>
      <c r="L16" s="832">
        <f>Revenue!L20</f>
        <v>0</v>
      </c>
      <c r="M16" s="832">
        <f>Revenue!M20</f>
        <v>0</v>
      </c>
      <c r="N16" s="832">
        <f>Revenue!N20</f>
        <v>0</v>
      </c>
      <c r="O16" s="831">
        <f>Revenue!O20</f>
        <v>0</v>
      </c>
      <c r="P16" s="832">
        <f>Revenue!P20</f>
        <v>0</v>
      </c>
      <c r="Q16" s="832">
        <f>Revenue!Q20</f>
        <v>0</v>
      </c>
      <c r="R16" s="832">
        <f>Revenue!R20</f>
        <v>0</v>
      </c>
      <c r="S16" s="832">
        <f>Revenue!S20</f>
        <v>0</v>
      </c>
      <c r="T16" s="832">
        <f>Revenue!T20</f>
        <v>0</v>
      </c>
      <c r="U16" s="832">
        <f>Revenue!U20</f>
        <v>0</v>
      </c>
      <c r="V16" s="1274">
        <f>Revenue!V20</f>
        <v>0</v>
      </c>
      <c r="W16" s="832">
        <f>Revenue!W20</f>
        <v>0</v>
      </c>
      <c r="X16" s="832">
        <f>Revenue!X20</f>
        <v>0</v>
      </c>
      <c r="Y16" s="832">
        <f>Revenue!Y20</f>
        <v>0</v>
      </c>
      <c r="Z16" s="832">
        <f>Revenue!Z20</f>
        <v>0</v>
      </c>
      <c r="AA16" s="831">
        <f>Revenue!AA20</f>
        <v>0</v>
      </c>
      <c r="AB16" s="832">
        <f>Revenue!AB20</f>
        <v>0</v>
      </c>
      <c r="AC16" s="832">
        <f>Revenue!AC20</f>
        <v>0</v>
      </c>
      <c r="AD16" s="832">
        <f>Revenue!AD20</f>
        <v>0</v>
      </c>
      <c r="AE16" s="832">
        <f>Revenue!AE20</f>
        <v>0</v>
      </c>
      <c r="AF16" s="832">
        <f>Revenue!AF20</f>
        <v>0</v>
      </c>
      <c r="AG16" s="832">
        <f>Revenue!AG20</f>
        <v>0</v>
      </c>
      <c r="AH16" s="832">
        <f>Revenue!AH20</f>
        <v>0</v>
      </c>
      <c r="AI16" s="832">
        <f>Revenue!AI20</f>
        <v>0</v>
      </c>
      <c r="AJ16" s="832">
        <f>Revenue!AJ20</f>
        <v>0</v>
      </c>
      <c r="AK16" s="832">
        <f>Revenue!AK20</f>
        <v>280800</v>
      </c>
      <c r="AL16" s="832">
        <f>Revenue!AL20</f>
        <v>0</v>
      </c>
      <c r="AM16" s="831">
        <f>Revenue!AM20</f>
        <v>0</v>
      </c>
      <c r="AN16" s="832">
        <f>Revenue!AN20</f>
        <v>327600</v>
      </c>
      <c r="AO16" s="832">
        <f>Revenue!AO20</f>
        <v>0</v>
      </c>
      <c r="AP16" s="832">
        <f>Revenue!AP20</f>
        <v>0</v>
      </c>
      <c r="AQ16" s="832">
        <f>Revenue!AQ20</f>
        <v>327600</v>
      </c>
      <c r="AR16" s="832">
        <f>Revenue!AR20</f>
        <v>0</v>
      </c>
      <c r="AS16" s="832">
        <f>Revenue!AS20</f>
        <v>0</v>
      </c>
      <c r="AT16" s="832">
        <f>Revenue!AT20</f>
        <v>374400</v>
      </c>
      <c r="AU16" s="832">
        <f>Revenue!AU20</f>
        <v>0</v>
      </c>
      <c r="AV16" s="832">
        <f>Revenue!AV20</f>
        <v>0</v>
      </c>
      <c r="AW16" s="832">
        <f>Revenue!AW20</f>
        <v>468000</v>
      </c>
      <c r="AX16" s="832">
        <f>Revenue!AX20</f>
        <v>0</v>
      </c>
      <c r="AY16" s="831">
        <f>Revenue!AY20</f>
        <v>0</v>
      </c>
      <c r="AZ16" s="832">
        <f>Revenue!AZ20</f>
        <v>588060</v>
      </c>
      <c r="BA16" s="832">
        <f>Revenue!BA20</f>
        <v>0</v>
      </c>
      <c r="BB16" s="832">
        <f>Revenue!BB20</f>
        <v>0</v>
      </c>
      <c r="BC16" s="832">
        <f>Revenue!BC20</f>
        <v>617220</v>
      </c>
      <c r="BD16" s="832">
        <f>Revenue!BD20</f>
        <v>0</v>
      </c>
      <c r="BE16" s="832">
        <f>Revenue!BE20</f>
        <v>0</v>
      </c>
      <c r="BF16" s="832">
        <f>Revenue!BF20</f>
        <v>626940</v>
      </c>
      <c r="BG16" s="832">
        <f>Revenue!BG20</f>
        <v>0</v>
      </c>
      <c r="BH16" s="832">
        <f>Revenue!BH20</f>
        <v>0</v>
      </c>
      <c r="BI16" s="832">
        <f>Revenue!BI20</f>
        <v>656100</v>
      </c>
      <c r="BJ16" s="832">
        <f>Revenue!BJ20</f>
        <v>0</v>
      </c>
      <c r="BK16" s="831">
        <f>Revenue!BK20</f>
        <v>0</v>
      </c>
      <c r="BL16" s="832">
        <f>Revenue!BL20</f>
        <v>1039740</v>
      </c>
      <c r="BM16" s="832">
        <f>Revenue!BM20</f>
        <v>0</v>
      </c>
      <c r="BN16" s="832">
        <f>Revenue!BN20</f>
        <v>0</v>
      </c>
      <c r="BO16" s="832">
        <f>Revenue!BO20</f>
        <v>1049784</v>
      </c>
      <c r="BP16" s="832">
        <f>Revenue!BP20</f>
        <v>0</v>
      </c>
      <c r="BQ16" s="832">
        <f>Revenue!BQ20</f>
        <v>0</v>
      </c>
      <c r="BR16" s="832">
        <f>Revenue!BR20</f>
        <v>1251780</v>
      </c>
      <c r="BS16" s="832">
        <f>Revenue!BS20</f>
        <v>0</v>
      </c>
      <c r="BT16" s="832">
        <f>Revenue!BT20</f>
        <v>0</v>
      </c>
      <c r="BU16" s="832">
        <f>Revenue!BU20</f>
        <v>1230576</v>
      </c>
      <c r="BV16" s="832">
        <f>Revenue!BV20</f>
        <v>0</v>
      </c>
      <c r="BW16" s="876">
        <f>Revenue!BW20</f>
        <v>0</v>
      </c>
      <c r="BX16" s="832">
        <f>Revenue!BX20</f>
        <v>1474176</v>
      </c>
      <c r="BY16" s="832">
        <f>Revenue!BY20</f>
        <v>0</v>
      </c>
      <c r="BZ16" s="832">
        <f>Revenue!BZ20</f>
        <v>0</v>
      </c>
      <c r="CA16" s="832">
        <f>Revenue!CA20</f>
        <v>1880448</v>
      </c>
      <c r="CB16" s="832">
        <f>Revenue!CB20</f>
        <v>0</v>
      </c>
      <c r="CC16" s="832">
        <f>Revenue!CC20</f>
        <v>0</v>
      </c>
      <c r="CD16" s="832">
        <f>Revenue!CD20</f>
        <v>2115456</v>
      </c>
      <c r="CE16" s="832">
        <f>Revenue!CE20</f>
        <v>0</v>
      </c>
      <c r="CF16" s="832">
        <f>Revenue!CF20</f>
        <v>0</v>
      </c>
      <c r="CG16" s="832">
        <f>Revenue!CG20</f>
        <v>2080128</v>
      </c>
      <c r="CH16" s="832">
        <f>Revenue!CH20</f>
        <v>0</v>
      </c>
      <c r="CI16" s="833">
        <f>Revenue!CI20</f>
        <v>0</v>
      </c>
      <c r="CJ16" s="832" t="str">
        <f>Revenue!CJ20</f>
        <v>ERR</v>
      </c>
      <c r="CK16" s="832" t="str">
        <f>Revenue!CK20</f>
        <v>ERR</v>
      </c>
      <c r="CL16" s="832" t="str">
        <f>Revenue!CL20</f>
        <v>ERR</v>
      </c>
      <c r="CM16" s="832" t="str">
        <f>Revenue!CM20</f>
        <v>ERR</v>
      </c>
      <c r="CN16" s="832" t="str">
        <f>Revenue!CN20</f>
        <v>ERR</v>
      </c>
      <c r="CO16" s="832" t="str">
        <f>Revenue!CO20</f>
        <v>ERR</v>
      </c>
      <c r="CP16" s="832" t="str">
        <f>Revenue!CP20</f>
        <v>ERR</v>
      </c>
      <c r="CQ16" s="832" t="str">
        <f>Revenue!CQ20</f>
        <v>ERR</v>
      </c>
      <c r="CR16" s="832" t="str">
        <f>Revenue!CR20</f>
        <v>ERR</v>
      </c>
      <c r="CS16" s="832" t="str">
        <f>Revenue!CS20</f>
        <v>ERR</v>
      </c>
      <c r="CT16" s="832" t="str">
        <f>Revenue!CT20</f>
        <v>ERR</v>
      </c>
      <c r="CU16" s="832" t="str">
        <f>Revenue!CU20</f>
        <v>ERR</v>
      </c>
      <c r="CV16" s="832" t="str">
        <f>Revenue!CV20</f>
        <v>ERR</v>
      </c>
      <c r="CW16" s="832" t="str">
        <f>Revenue!CW20</f>
        <v>ERR</v>
      </c>
      <c r="CX16" s="832" t="str">
        <f>Revenue!CX20</f>
        <v>ERR</v>
      </c>
      <c r="CY16" s="832" t="str">
        <f>Revenue!CY20</f>
        <v>ERR</v>
      </c>
      <c r="CZ16" s="832" t="str">
        <f>Revenue!CZ20</f>
        <v>ERR</v>
      </c>
      <c r="DA16" s="832" t="str">
        <f>Revenue!DA20</f>
        <v>ERR</v>
      </c>
      <c r="DB16" s="832" t="str">
        <f>Revenue!DB20</f>
        <v>ERR</v>
      </c>
      <c r="DC16" s="832" t="str">
        <f>Revenue!DC20</f>
        <v>ERR</v>
      </c>
      <c r="DD16" s="832" t="str">
        <f>Revenue!DD20</f>
        <v>ERR</v>
      </c>
      <c r="DE16" s="832" t="str">
        <f>Revenue!DE20</f>
        <v>ERR</v>
      </c>
      <c r="DF16" s="832" t="str">
        <f>Revenue!DF20</f>
        <v>ERR</v>
      </c>
      <c r="DG16" s="832" t="str">
        <f>Revenue!DG20</f>
        <v>ERR</v>
      </c>
    </row>
    <row r="17" spans="1:111" outlineLevel="1">
      <c r="A17" s="71"/>
      <c r="B17" s="188"/>
      <c r="C17" s="557"/>
      <c r="D17" s="529"/>
      <c r="E17" s="529"/>
      <c r="F17" s="529"/>
      <c r="G17" s="529"/>
      <c r="H17" s="529"/>
      <c r="I17" s="529"/>
      <c r="J17" s="529"/>
      <c r="K17" s="529"/>
      <c r="L17" s="529"/>
      <c r="M17" s="529"/>
      <c r="N17" s="529"/>
      <c r="O17" s="388"/>
      <c r="P17" s="529"/>
      <c r="Q17" s="529"/>
      <c r="R17" s="529"/>
      <c r="S17" s="529"/>
      <c r="T17" s="529"/>
      <c r="U17" s="529"/>
      <c r="V17" s="1275"/>
      <c r="W17" s="529"/>
      <c r="X17" s="529"/>
      <c r="Y17" s="529"/>
      <c r="Z17" s="1061"/>
      <c r="AA17" s="388"/>
      <c r="AB17" s="1061"/>
      <c r="AC17" s="529"/>
      <c r="AD17" s="529"/>
      <c r="AE17" s="529"/>
      <c r="AF17" s="529"/>
      <c r="AG17" s="529"/>
      <c r="AH17" s="529"/>
      <c r="AI17" s="529"/>
      <c r="AJ17" s="529"/>
      <c r="AK17" s="529"/>
      <c r="AL17" s="1061"/>
      <c r="AM17" s="388"/>
      <c r="AN17" s="1061"/>
      <c r="AO17" s="529"/>
      <c r="AP17" s="529"/>
      <c r="AQ17" s="529"/>
      <c r="AR17" s="529"/>
      <c r="AS17" s="529"/>
      <c r="AT17" s="529"/>
      <c r="AU17" s="529"/>
      <c r="AV17" s="529"/>
      <c r="AW17" s="529"/>
      <c r="AX17" s="529"/>
      <c r="AY17" s="388"/>
      <c r="AZ17" s="529"/>
      <c r="BA17" s="529"/>
      <c r="BB17" s="529"/>
      <c r="BC17" s="529"/>
      <c r="BD17" s="529"/>
      <c r="BE17" s="529"/>
      <c r="BF17" s="529"/>
      <c r="BG17" s="529"/>
      <c r="BH17" s="529"/>
      <c r="BI17" s="529"/>
      <c r="BJ17" s="529"/>
      <c r="BK17" s="388"/>
      <c r="BL17" s="529"/>
      <c r="BM17" s="529"/>
      <c r="BN17" s="529"/>
      <c r="BO17" s="529"/>
      <c r="BP17" s="529"/>
      <c r="BQ17" s="529"/>
      <c r="BR17" s="529"/>
      <c r="BS17" s="529"/>
      <c r="BT17" s="529"/>
      <c r="BU17" s="529"/>
      <c r="BV17" s="1061"/>
      <c r="BW17" s="877"/>
      <c r="BX17" s="1061"/>
      <c r="BY17" s="529"/>
      <c r="BZ17" s="529"/>
      <c r="CA17" s="529"/>
      <c r="CB17" s="529"/>
      <c r="CC17" s="529"/>
      <c r="CD17" s="529"/>
      <c r="CE17" s="529"/>
      <c r="CF17" s="529"/>
      <c r="CG17" s="529"/>
      <c r="CH17" s="1061"/>
      <c r="CI17" s="1062"/>
      <c r="CJ17" s="1061"/>
      <c r="CK17" s="529"/>
      <c r="CL17" s="529"/>
      <c r="CM17" s="529"/>
      <c r="CN17" s="529"/>
      <c r="CO17" s="529"/>
      <c r="CP17" s="529"/>
      <c r="CQ17" s="529"/>
      <c r="CR17" s="529"/>
      <c r="CS17" s="529"/>
      <c r="CT17" s="529"/>
      <c r="CU17" s="529"/>
      <c r="CV17" s="1061"/>
      <c r="CW17" s="529"/>
      <c r="CX17" s="529"/>
      <c r="CY17" s="529"/>
      <c r="CZ17" s="529"/>
      <c r="DA17" s="529"/>
      <c r="DB17" s="529"/>
      <c r="DC17" s="529"/>
      <c r="DD17" s="529"/>
      <c r="DE17" s="529"/>
      <c r="DF17" s="529"/>
      <c r="DG17" s="529"/>
    </row>
    <row r="18" spans="1:111" ht="18">
      <c r="A18" s="1029" t="s">
        <v>59</v>
      </c>
      <c r="B18" s="1063" t="str">
        <f>Settings!$C$6</f>
        <v>USD</v>
      </c>
      <c r="C18" s="543"/>
      <c r="D18" s="719">
        <f t="shared" ref="D18:BK18" si="100">SUM(D19:D21)</f>
        <v>0</v>
      </c>
      <c r="E18" s="719">
        <f t="shared" si="100"/>
        <v>0</v>
      </c>
      <c r="F18" s="719">
        <f t="shared" si="100"/>
        <v>0</v>
      </c>
      <c r="G18" s="719">
        <f t="shared" si="100"/>
        <v>0</v>
      </c>
      <c r="H18" s="719">
        <f t="shared" si="100"/>
        <v>0</v>
      </c>
      <c r="I18" s="719">
        <f t="shared" si="100"/>
        <v>0</v>
      </c>
      <c r="J18" s="719">
        <f t="shared" si="100"/>
        <v>0</v>
      </c>
      <c r="K18" s="719">
        <f t="shared" si="100"/>
        <v>0</v>
      </c>
      <c r="L18" s="719">
        <f t="shared" si="100"/>
        <v>0</v>
      </c>
      <c r="M18" s="719">
        <f t="shared" si="100"/>
        <v>0</v>
      </c>
      <c r="N18" s="719">
        <f t="shared" si="100"/>
        <v>0</v>
      </c>
      <c r="O18" s="389">
        <f t="shared" si="100"/>
        <v>0</v>
      </c>
      <c r="P18" s="719">
        <f t="shared" si="100"/>
        <v>0</v>
      </c>
      <c r="Q18" s="719">
        <f t="shared" si="100"/>
        <v>0</v>
      </c>
      <c r="R18" s="719">
        <f t="shared" si="100"/>
        <v>0</v>
      </c>
      <c r="S18" s="719">
        <f t="shared" si="100"/>
        <v>0</v>
      </c>
      <c r="T18" s="719">
        <f t="shared" si="100"/>
        <v>0</v>
      </c>
      <c r="U18" s="719">
        <f t="shared" si="100"/>
        <v>0</v>
      </c>
      <c r="V18" s="1276">
        <f t="shared" si="100"/>
        <v>0</v>
      </c>
      <c r="W18" s="719">
        <f t="shared" si="100"/>
        <v>0</v>
      </c>
      <c r="X18" s="719">
        <f t="shared" si="100"/>
        <v>0</v>
      </c>
      <c r="Y18" s="719">
        <f t="shared" si="100"/>
        <v>332611.15068493143</v>
      </c>
      <c r="Z18" s="719">
        <f t="shared" si="100"/>
        <v>24017.178082191782</v>
      </c>
      <c r="AA18" s="389">
        <f t="shared" si="100"/>
        <v>24811.150684931512</v>
      </c>
      <c r="AB18" s="719">
        <f t="shared" si="100"/>
        <v>416589.77260273963</v>
      </c>
      <c r="AC18" s="719">
        <f t="shared" si="100"/>
        <v>51966.484931506857</v>
      </c>
      <c r="AD18" s="719">
        <f t="shared" si="100"/>
        <v>57489.772602739729</v>
      </c>
      <c r="AE18" s="719">
        <f t="shared" si="100"/>
        <v>446401.95534246572</v>
      </c>
      <c r="AF18" s="719">
        <f t="shared" si="100"/>
        <v>90190.174520547924</v>
      </c>
      <c r="AG18" s="719">
        <f t="shared" si="100"/>
        <v>87301.95534246575</v>
      </c>
      <c r="AH18" s="719">
        <f t="shared" si="100"/>
        <v>537951.79471232882</v>
      </c>
      <c r="AI18" s="719">
        <f t="shared" si="100"/>
        <v>127551.79471232876</v>
      </c>
      <c r="AJ18" s="719">
        <f t="shared" si="100"/>
        <v>123466.86320547946</v>
      </c>
      <c r="AK18" s="719">
        <f t="shared" si="100"/>
        <v>738494.07007397269</v>
      </c>
      <c r="AL18" s="719">
        <f t="shared" si="100"/>
        <v>136736.48103287671</v>
      </c>
      <c r="AM18" s="389">
        <f t="shared" si="100"/>
        <v>141254.0700739726</v>
      </c>
      <c r="AN18" s="719">
        <f t="shared" si="100"/>
        <v>874494.7318758904</v>
      </c>
      <c r="AO18" s="719">
        <f t="shared" si="100"/>
        <v>140585.66338273973</v>
      </c>
      <c r="AP18" s="719">
        <f t="shared" si="100"/>
        <v>155484.73187589043</v>
      </c>
      <c r="AQ18" s="719">
        <f t="shared" si="100"/>
        <v>916814.76102986292</v>
      </c>
      <c r="AR18" s="719">
        <f t="shared" si="100"/>
        <v>172529.63774219182</v>
      </c>
      <c r="AS18" s="719">
        <f t="shared" si="100"/>
        <v>167024.76102986303</v>
      </c>
      <c r="AT18" s="719">
        <f t="shared" si="100"/>
        <v>958598.63441292313</v>
      </c>
      <c r="AU18" s="719">
        <f t="shared" si="100"/>
        <v>184508.6344129233</v>
      </c>
      <c r="AV18" s="719">
        <f t="shared" si="100"/>
        <v>178629.78509785479</v>
      </c>
      <c r="AW18" s="719">
        <f t="shared" si="100"/>
        <v>1028548.7636274402</v>
      </c>
      <c r="AX18" s="719">
        <f t="shared" si="100"/>
        <v>189375.85951785126</v>
      </c>
      <c r="AY18" s="389">
        <f t="shared" si="100"/>
        <v>195598.76362744029</v>
      </c>
      <c r="AZ18" s="719">
        <f t="shared" si="100"/>
        <v>1354064.2811058746</v>
      </c>
      <c r="BA18" s="719">
        <f t="shared" si="100"/>
        <v>200755.82905108022</v>
      </c>
      <c r="BB18" s="719">
        <f t="shared" si="100"/>
        <v>221927.28110587469</v>
      </c>
      <c r="BC18" s="719">
        <f t="shared" si="100"/>
        <v>1387837.4859485908</v>
      </c>
      <c r="BD18" s="719">
        <f t="shared" si="100"/>
        <v>245520.12978420741</v>
      </c>
      <c r="BE18" s="719">
        <f t="shared" si="100"/>
        <v>237718.48594859097</v>
      </c>
      <c r="BF18" s="719">
        <f t="shared" si="100"/>
        <v>1625512.6551111948</v>
      </c>
      <c r="BG18" s="719">
        <f t="shared" si="100"/>
        <v>286771.65511119529</v>
      </c>
      <c r="BH18" s="719">
        <f t="shared" si="100"/>
        <v>277657.54004270211</v>
      </c>
      <c r="BI18" s="719">
        <f t="shared" si="100"/>
        <v>1653377.9269434847</v>
      </c>
      <c r="BJ18" s="719">
        <f t="shared" si="100"/>
        <v>315043.33242293663</v>
      </c>
      <c r="BK18" s="389">
        <f t="shared" si="100"/>
        <v>325382.92694348464</v>
      </c>
      <c r="BL18" s="719">
        <f t="shared" ref="BL18:DG18" si="101">SUM(BL19:BL21)</f>
        <v>1937834.336917907</v>
      </c>
      <c r="BM18" s="719">
        <f t="shared" si="101"/>
        <v>293299.76979461941</v>
      </c>
      <c r="BN18" s="719">
        <f t="shared" si="101"/>
        <v>311148.07664393447</v>
      </c>
      <c r="BO18" s="719">
        <f t="shared" si="101"/>
        <v>2357459.186793881</v>
      </c>
      <c r="BP18" s="719">
        <f t="shared" si="101"/>
        <v>379939.9813144292</v>
      </c>
      <c r="BQ18" s="719">
        <f t="shared" si="101"/>
        <v>365415.51008155255</v>
      </c>
      <c r="BR18" s="719">
        <f t="shared" si="101"/>
        <v>2706115.8408355354</v>
      </c>
      <c r="BS18" s="719">
        <f t="shared" si="101"/>
        <v>446332.8408355352</v>
      </c>
      <c r="BT18" s="719">
        <f t="shared" si="101"/>
        <v>429767.9093286859</v>
      </c>
      <c r="BU18" s="719">
        <f t="shared" si="101"/>
        <v>2734673.9167197105</v>
      </c>
      <c r="BV18" s="719">
        <f t="shared" si="101"/>
        <v>496468.94685669697</v>
      </c>
      <c r="BW18" s="878">
        <f t="shared" si="101"/>
        <v>509692.78247313533</v>
      </c>
      <c r="BX18" s="719">
        <f t="shared" si="101"/>
        <v>3502783.9319731253</v>
      </c>
      <c r="BY18" s="719">
        <f t="shared" si="101"/>
        <v>556041.23882244062</v>
      </c>
      <c r="BZ18" s="719">
        <f t="shared" si="101"/>
        <v>614649.7319731256</v>
      </c>
      <c r="CA18" s="719">
        <f t="shared" si="101"/>
        <v>4004457.7435464021</v>
      </c>
      <c r="CB18" s="719">
        <f t="shared" si="101"/>
        <v>703043.19834092294</v>
      </c>
      <c r="CC18" s="719">
        <f t="shared" si="101"/>
        <v>680691.14354640245</v>
      </c>
      <c r="CD18" s="719">
        <f t="shared" si="101"/>
        <v>4234389.4168249518</v>
      </c>
      <c r="CE18" s="719">
        <f t="shared" si="101"/>
        <v>777329.2168249524</v>
      </c>
      <c r="CF18" s="719">
        <f t="shared" si="101"/>
        <v>752619.90175645938</v>
      </c>
      <c r="CG18" s="719">
        <f t="shared" si="101"/>
        <v>4201221.2316779317</v>
      </c>
      <c r="CH18" s="719">
        <f t="shared" si="101"/>
        <v>819388.11112998752</v>
      </c>
      <c r="CI18" s="389">
        <f t="shared" si="101"/>
        <v>846278.63167793257</v>
      </c>
      <c r="CJ18" s="719">
        <f t="shared" si="101"/>
        <v>5319536.529501508</v>
      </c>
      <c r="CK18" s="719">
        <f t="shared" si="101"/>
        <v>899764.42813164578</v>
      </c>
      <c r="CL18" s="719">
        <f t="shared" si="101"/>
        <v>994638.72950150876</v>
      </c>
      <c r="CM18" s="719">
        <f t="shared" si="101"/>
        <v>5507004.5181226768</v>
      </c>
      <c r="CN18" s="719">
        <f t="shared" si="101"/>
        <v>1123750.2989445948</v>
      </c>
      <c r="CO18" s="719">
        <f t="shared" si="101"/>
        <v>1088022.5181226768</v>
      </c>
      <c r="CP18" s="719">
        <f t="shared" si="101"/>
        <v>5691105.8973447913</v>
      </c>
      <c r="CQ18" s="719">
        <f t="shared" si="101"/>
        <v>1253245.4973447912</v>
      </c>
      <c r="CR18" s="719">
        <f t="shared" si="101"/>
        <v>1213414.7028242429</v>
      </c>
      <c r="CS18" s="719">
        <f t="shared" si="101"/>
        <v>5801391.9381647529</v>
      </c>
      <c r="CT18" s="719">
        <f t="shared" si="101"/>
        <v>1346842.0367948895</v>
      </c>
      <c r="CU18" s="719">
        <f t="shared" si="101"/>
        <v>1391028.3381647526</v>
      </c>
      <c r="CV18" s="719">
        <f t="shared" si="101"/>
        <v>5034737.4573851703</v>
      </c>
      <c r="CW18" s="719">
        <f t="shared" si="101"/>
        <v>1248354.4045566565</v>
      </c>
      <c r="CX18" s="719">
        <f t="shared" si="101"/>
        <v>1379474.4246996804</v>
      </c>
      <c r="CY18" s="719">
        <f t="shared" si="101"/>
        <v>5759355.3800245933</v>
      </c>
      <c r="CZ18" s="719">
        <f t="shared" si="101"/>
        <v>1434098.4956648818</v>
      </c>
      <c r="DA18" s="719">
        <f t="shared" si="101"/>
        <v>1388758.0608020064</v>
      </c>
      <c r="DB18" s="719">
        <f t="shared" si="101"/>
        <v>6768693.8910135143</v>
      </c>
      <c r="DC18" s="719">
        <f t="shared" si="101"/>
        <v>1568136.1479464106</v>
      </c>
      <c r="DD18" s="719">
        <f t="shared" si="101"/>
        <v>1518625.8842368019</v>
      </c>
      <c r="DE18" s="719">
        <f t="shared" si="101"/>
        <v>7979123.8693734631</v>
      </c>
      <c r="DF18" s="719">
        <f t="shared" si="101"/>
        <v>1740746.7244036032</v>
      </c>
      <c r="DG18" s="719">
        <f t="shared" si="101"/>
        <v>1797470.0977974641</v>
      </c>
    </row>
    <row r="19" spans="1:111" outlineLevel="1">
      <c r="A19" s="1032" t="str">
        <f>COGS!A19</f>
        <v>CATEGORY #1: Hosting/Customer Service</v>
      </c>
      <c r="B19" s="1064" t="str">
        <f>Settings!$C$6</f>
        <v>USD</v>
      </c>
      <c r="C19" s="560"/>
      <c r="D19" s="1034">
        <f>COGS!E19</f>
        <v>0</v>
      </c>
      <c r="E19" s="1034">
        <f>COGS!F19</f>
        <v>0</v>
      </c>
      <c r="F19" s="1034">
        <f>COGS!G19</f>
        <v>0</v>
      </c>
      <c r="G19" s="1034">
        <f>COGS!H19</f>
        <v>0</v>
      </c>
      <c r="H19" s="1034">
        <f>COGS!I19</f>
        <v>0</v>
      </c>
      <c r="I19" s="1034">
        <f>COGS!J19</f>
        <v>0</v>
      </c>
      <c r="J19" s="1034">
        <f>COGS!K19</f>
        <v>0</v>
      </c>
      <c r="K19" s="1034">
        <f>COGS!L19</f>
        <v>0</v>
      </c>
      <c r="L19" s="1034">
        <f>COGS!M19</f>
        <v>0</v>
      </c>
      <c r="M19" s="1034">
        <f>COGS!N19</f>
        <v>0</v>
      </c>
      <c r="N19" s="1034">
        <f>COGS!O19</f>
        <v>0</v>
      </c>
      <c r="O19" s="390">
        <f>COGS!P19</f>
        <v>0</v>
      </c>
      <c r="P19" s="1034">
        <f>COGS!Q19</f>
        <v>0</v>
      </c>
      <c r="Q19" s="1034">
        <f>COGS!R19</f>
        <v>0</v>
      </c>
      <c r="R19" s="1034">
        <f>COGS!S19</f>
        <v>0</v>
      </c>
      <c r="S19" s="1034">
        <f>COGS!T19</f>
        <v>0</v>
      </c>
      <c r="T19" s="1034">
        <f>COGS!U19</f>
        <v>0</v>
      </c>
      <c r="U19" s="1034">
        <f>COGS!V19</f>
        <v>0</v>
      </c>
      <c r="V19" s="1277">
        <f>COGS!W19</f>
        <v>0</v>
      </c>
      <c r="W19" s="1034">
        <f>COGS!X19</f>
        <v>0</v>
      </c>
      <c r="X19" s="1034">
        <f>COGS!Y19</f>
        <v>0</v>
      </c>
      <c r="Y19" s="1034">
        <f>COGS!Z19</f>
        <v>198</v>
      </c>
      <c r="Z19" s="1034">
        <f>COGS!AA19</f>
        <v>198</v>
      </c>
      <c r="AA19" s="390">
        <f>COGS!AB19</f>
        <v>198</v>
      </c>
      <c r="AB19" s="1034">
        <f>COGS!AC19</f>
        <v>415.79999999999995</v>
      </c>
      <c r="AC19" s="1034">
        <f>COGS!AD19</f>
        <v>415.79999999999995</v>
      </c>
      <c r="AD19" s="1034">
        <f>COGS!AE19</f>
        <v>415.79999999999995</v>
      </c>
      <c r="AE19" s="1034">
        <f>COGS!AF19</f>
        <v>655.38</v>
      </c>
      <c r="AF19" s="1034">
        <f>COGS!AG19</f>
        <v>655.38</v>
      </c>
      <c r="AG19" s="1034">
        <f>COGS!AH19</f>
        <v>655.38</v>
      </c>
      <c r="AH19" s="1034">
        <f>COGS!AI19</f>
        <v>918.91800000000001</v>
      </c>
      <c r="AI19" s="1034">
        <f>COGS!AJ19</f>
        <v>918.91800000000001</v>
      </c>
      <c r="AJ19" s="1034">
        <f>COGS!AK19</f>
        <v>918.91800000000001</v>
      </c>
      <c r="AK19" s="1034">
        <f>COGS!AL19</f>
        <v>1208.8098</v>
      </c>
      <c r="AL19" s="1034">
        <f>COGS!AM19</f>
        <v>1208.8098</v>
      </c>
      <c r="AM19" s="390">
        <f>COGS!AN19</f>
        <v>1208.8098</v>
      </c>
      <c r="AN19" s="1034">
        <f>COGS!AO19</f>
        <v>1527.6907799999999</v>
      </c>
      <c r="AO19" s="1034">
        <f>COGS!AP19</f>
        <v>1527.6907799999999</v>
      </c>
      <c r="AP19" s="1034">
        <f>COGS!AQ19</f>
        <v>1527.6907799999999</v>
      </c>
      <c r="AQ19" s="1034">
        <f>COGS!AR19</f>
        <v>1878.4596599999998</v>
      </c>
      <c r="AR19" s="1034">
        <f>COGS!AS19</f>
        <v>1878.4596599999998</v>
      </c>
      <c r="AS19" s="1034">
        <f>COGS!AT19</f>
        <v>1878.4596599999998</v>
      </c>
      <c r="AT19" s="1034">
        <f>COGS!AU19</f>
        <v>2264.3056457999996</v>
      </c>
      <c r="AU19" s="1034">
        <f>COGS!AV19</f>
        <v>2264.3056457999996</v>
      </c>
      <c r="AV19" s="1034">
        <f>COGS!AW19</f>
        <v>2264.3056457999996</v>
      </c>
      <c r="AW19" s="1034">
        <f>COGS!AX19</f>
        <v>2688.7362301799999</v>
      </c>
      <c r="AX19" s="1034">
        <f>COGS!AY19</f>
        <v>2688.7362301799999</v>
      </c>
      <c r="AY19" s="390">
        <f>COGS!AZ19</f>
        <v>2688.7362301799999</v>
      </c>
      <c r="AZ19" s="1034">
        <f>COGS!BA19</f>
        <v>3155.6098729979999</v>
      </c>
      <c r="BA19" s="1034">
        <f>COGS!BB19</f>
        <v>3155.6098729979999</v>
      </c>
      <c r="BB19" s="1034">
        <f>COGS!BC19</f>
        <v>3155.6098729979999</v>
      </c>
      <c r="BC19" s="1034">
        <f>COGS!BD19</f>
        <v>3669.1708800977999</v>
      </c>
      <c r="BD19" s="1034">
        <f>COGS!BE19</f>
        <v>3669.1708800977999</v>
      </c>
      <c r="BE19" s="1034">
        <f>COGS!BF19</f>
        <v>3669.1708800977999</v>
      </c>
      <c r="BF19" s="1034">
        <f>COGS!BG19</f>
        <v>4234.0879879075801</v>
      </c>
      <c r="BG19" s="1034">
        <f>COGS!BH19</f>
        <v>4234.0879879075801</v>
      </c>
      <c r="BH19" s="1034">
        <f>COGS!BI19</f>
        <v>4234.0879879075801</v>
      </c>
      <c r="BI19" s="1034">
        <f>COGS!BJ19</f>
        <v>4855.4968064983386</v>
      </c>
      <c r="BJ19" s="1034">
        <f>COGS!BK19</f>
        <v>4855.4968064983386</v>
      </c>
      <c r="BK19" s="390">
        <f>COGS!BL19</f>
        <v>4855.4968064983386</v>
      </c>
      <c r="BL19" s="1034">
        <f>COGS!BM19</f>
        <v>5539.0465069481725</v>
      </c>
      <c r="BM19" s="1034">
        <f>COGS!BN19</f>
        <v>5539.0465069481725</v>
      </c>
      <c r="BN19" s="1034">
        <f>COGS!BO19</f>
        <v>5539.0465069481725</v>
      </c>
      <c r="BO19" s="1034">
        <f>COGS!BP19</f>
        <v>6290.9511774429902</v>
      </c>
      <c r="BP19" s="1034">
        <f>COGS!BQ19</f>
        <v>6290.9511774429902</v>
      </c>
      <c r="BQ19" s="1034">
        <f>COGS!BR19</f>
        <v>6290.9511774429902</v>
      </c>
      <c r="BR19" s="1034">
        <f>COGS!BS19</f>
        <v>7118.0463149872903</v>
      </c>
      <c r="BS19" s="1034">
        <f>COGS!BT19</f>
        <v>7118.0463149872903</v>
      </c>
      <c r="BT19" s="1034">
        <f>COGS!BU19</f>
        <v>7118.0463149872903</v>
      </c>
      <c r="BU19" s="1034">
        <f>COGS!BV19</f>
        <v>8027.8509662860197</v>
      </c>
      <c r="BV19" s="1034">
        <f>COGS!BW19</f>
        <v>8027.8509662860197</v>
      </c>
      <c r="BW19" s="879">
        <f>COGS!BX19</f>
        <v>8027.8509662860197</v>
      </c>
      <c r="BX19" s="1034">
        <f>COGS!BY19</f>
        <v>9028.6360827146218</v>
      </c>
      <c r="BY19" s="1034">
        <f>COGS!BZ19</f>
        <v>9028.6360827146218</v>
      </c>
      <c r="BZ19" s="1034">
        <f>COGS!CA19</f>
        <v>9028.6360827146218</v>
      </c>
      <c r="CA19" s="1034">
        <f>COGS!CB19</f>
        <v>10129.499710786085</v>
      </c>
      <c r="CB19" s="1034">
        <f>COGS!CC19</f>
        <v>10129.499710786085</v>
      </c>
      <c r="CC19" s="1034">
        <f>COGS!CD19</f>
        <v>10129.499710786085</v>
      </c>
      <c r="CD19" s="1034">
        <f>COGS!CE19</f>
        <v>11340.449701664695</v>
      </c>
      <c r="CE19" s="1034">
        <f>COGS!CF19</f>
        <v>11340.449701664695</v>
      </c>
      <c r="CF19" s="1034">
        <f>COGS!CG19</f>
        <v>11340.449701664695</v>
      </c>
      <c r="CG19" s="1034">
        <f>COGS!CH19</f>
        <v>12672.494691631166</v>
      </c>
      <c r="CH19" s="1034">
        <f>COGS!CI19</f>
        <v>12672.494691631166</v>
      </c>
      <c r="CI19" s="1065">
        <f>COGS!CJ19</f>
        <v>12672.494691631166</v>
      </c>
      <c r="CJ19" s="1034">
        <f>COGS!CK19</f>
        <v>14270.948679590929</v>
      </c>
      <c r="CK19" s="1034">
        <f>COGS!CL19</f>
        <v>14270.948679590929</v>
      </c>
      <c r="CL19" s="1034">
        <f>COGS!CM19</f>
        <v>14270.948679590929</v>
      </c>
      <c r="CM19" s="1034">
        <f>COGS!CN19</f>
        <v>16189.093465142647</v>
      </c>
      <c r="CN19" s="1034">
        <f>COGS!CO19</f>
        <v>16189.093465142647</v>
      </c>
      <c r="CO19" s="1034">
        <f>COGS!CP19</f>
        <v>16189.093465142647</v>
      </c>
      <c r="CP19" s="1034">
        <f>COGS!CQ19</f>
        <v>18490.867207804706</v>
      </c>
      <c r="CQ19" s="1034">
        <f>COGS!CR19</f>
        <v>18490.867207804706</v>
      </c>
      <c r="CR19" s="1034">
        <f>COGS!CS19</f>
        <v>18490.867207804706</v>
      </c>
      <c r="CS19" s="1034">
        <f>COGS!CT19</f>
        <v>21252.995698999177</v>
      </c>
      <c r="CT19" s="1034">
        <f>COGS!CU19</f>
        <v>21252.995698999177</v>
      </c>
      <c r="CU19" s="1034">
        <f>COGS!CV19</f>
        <v>21252.995698999177</v>
      </c>
      <c r="CV19" s="1034">
        <f>COGS!CW19</f>
        <v>24567.549888432546</v>
      </c>
      <c r="CW19" s="1034">
        <f>COGS!CX19</f>
        <v>24567.549888432546</v>
      </c>
      <c r="CX19" s="1034">
        <f>COGS!CY19</f>
        <v>24567.549888432546</v>
      </c>
      <c r="CY19" s="1034">
        <f>COGS!CZ19</f>
        <v>28545.014915752588</v>
      </c>
      <c r="CZ19" s="1034">
        <f>COGS!DA19</f>
        <v>28545.014915752588</v>
      </c>
      <c r="DA19" s="1034">
        <f>COGS!DB19</f>
        <v>28545.014915752588</v>
      </c>
      <c r="DB19" s="1034">
        <f>COGS!DC19</f>
        <v>33317.972948536633</v>
      </c>
      <c r="DC19" s="1034">
        <f>COGS!DD19</f>
        <v>33317.972948536633</v>
      </c>
      <c r="DD19" s="1034">
        <f>COGS!DE19</f>
        <v>33317.972948536633</v>
      </c>
      <c r="DE19" s="1034">
        <f>COGS!DF19</f>
        <v>39045.522587776635</v>
      </c>
      <c r="DF19" s="1034">
        <f>COGS!DG19</f>
        <v>39045.522587776635</v>
      </c>
      <c r="DG19" s="1034">
        <f>COGS!DH19</f>
        <v>39045.522587776635</v>
      </c>
    </row>
    <row r="20" spans="1:111" outlineLevel="1">
      <c r="A20" s="1032" t="str">
        <f>COGS!A20</f>
        <v>CATEGORY #2: Partnership Commissions</v>
      </c>
      <c r="B20" s="1064" t="str">
        <f>Settings!$C$6</f>
        <v>USD</v>
      </c>
      <c r="C20" s="560"/>
      <c r="D20" s="1034">
        <f>COGS!E20</f>
        <v>0</v>
      </c>
      <c r="E20" s="1034">
        <f>COGS!F20</f>
        <v>0</v>
      </c>
      <c r="F20" s="1034">
        <f>COGS!G20</f>
        <v>0</v>
      </c>
      <c r="G20" s="1034">
        <f>COGS!H20</f>
        <v>0</v>
      </c>
      <c r="H20" s="1034">
        <f>COGS!I20</f>
        <v>0</v>
      </c>
      <c r="I20" s="1034">
        <f>COGS!J20</f>
        <v>0</v>
      </c>
      <c r="J20" s="1034">
        <f>COGS!K20</f>
        <v>0</v>
      </c>
      <c r="K20" s="1034">
        <f>COGS!L20</f>
        <v>0</v>
      </c>
      <c r="L20" s="1034">
        <f>COGS!M20</f>
        <v>0</v>
      </c>
      <c r="M20" s="1034">
        <f>COGS!N20</f>
        <v>0</v>
      </c>
      <c r="N20" s="1034">
        <f>COGS!O20</f>
        <v>0</v>
      </c>
      <c r="O20" s="390">
        <f>COGS!P20</f>
        <v>0</v>
      </c>
      <c r="P20" s="1034">
        <f>COGS!Q20</f>
        <v>0</v>
      </c>
      <c r="Q20" s="1034">
        <f>COGS!R20</f>
        <v>0</v>
      </c>
      <c r="R20" s="1034">
        <f>COGS!S20</f>
        <v>0</v>
      </c>
      <c r="S20" s="1034">
        <f>COGS!T20</f>
        <v>0</v>
      </c>
      <c r="T20" s="1034">
        <f>COGS!U20</f>
        <v>0</v>
      </c>
      <c r="U20" s="1034">
        <f>COGS!V20</f>
        <v>0</v>
      </c>
      <c r="V20" s="1277">
        <f>COGS!W20</f>
        <v>0</v>
      </c>
      <c r="W20" s="1034">
        <f>COGS!X20</f>
        <v>0</v>
      </c>
      <c r="X20" s="1034">
        <f>COGS!Y20</f>
        <v>0</v>
      </c>
      <c r="Y20" s="1034">
        <f>COGS!Z20</f>
        <v>311316.16438356158</v>
      </c>
      <c r="Z20" s="1034">
        <f>COGS!AA20</f>
        <v>3402.7397260273974</v>
      </c>
      <c r="AA20" s="390">
        <f>COGS!AB20</f>
        <v>3516.1643835616446</v>
      </c>
      <c r="AB20" s="1034">
        <f>COGS!AC20</f>
        <v>367253.42465753417</v>
      </c>
      <c r="AC20" s="1034">
        <f>COGS!AD20</f>
        <v>7364.3835616438364</v>
      </c>
      <c r="AD20" s="1034">
        <f>COGS!AE20</f>
        <v>8153.4246575342468</v>
      </c>
      <c r="AE20" s="1034">
        <f>COGS!AF20</f>
        <v>371478.08219178079</v>
      </c>
      <c r="AF20" s="1034">
        <f>COGS!AG20</f>
        <v>12790.684931506848</v>
      </c>
      <c r="AG20" s="1034">
        <f>COGS!AH20</f>
        <v>12378.082191780821</v>
      </c>
      <c r="AH20" s="1034">
        <f>COGS!AI20</f>
        <v>428490.41095890413</v>
      </c>
      <c r="AI20" s="1034">
        <f>COGS!AJ20</f>
        <v>18090.410958904111</v>
      </c>
      <c r="AJ20" s="1034">
        <f>COGS!AK20</f>
        <v>17506.849315068492</v>
      </c>
      <c r="AK20" s="1034">
        <f>COGS!AL20</f>
        <v>533006.46575342468</v>
      </c>
      <c r="AL20" s="1034">
        <f>COGS!AM20</f>
        <v>19361.095890410958</v>
      </c>
      <c r="AM20" s="390">
        <f>COGS!AN20</f>
        <v>20006.465753424658</v>
      </c>
      <c r="AN20" s="1034">
        <f>COGS!AO20</f>
        <v>642723.8630136986</v>
      </c>
      <c r="AO20" s="1034">
        <f>COGS!AP20</f>
        <v>19865.424657534251</v>
      </c>
      <c r="AP20" s="1034">
        <f>COGS!AQ20</f>
        <v>21993.863013698632</v>
      </c>
      <c r="AQ20" s="1034">
        <f>COGS!AR20</f>
        <v>675102.32876712317</v>
      </c>
      <c r="AR20" s="1034">
        <f>COGS!AS20</f>
        <v>24378.739726027401</v>
      </c>
      <c r="AS20" s="1034">
        <f>COGS!AT20</f>
        <v>23592.32876712329</v>
      </c>
      <c r="AT20" s="1034">
        <f>COGS!AU20</f>
        <v>687804.90410958894</v>
      </c>
      <c r="AU20" s="1034">
        <f>COGS!AV20</f>
        <v>26034.904109589046</v>
      </c>
      <c r="AV20" s="1034">
        <f>COGS!AW20</f>
        <v>25195.068493150688</v>
      </c>
      <c r="AW20" s="1034">
        <f>COGS!AX20</f>
        <v>720108.57534246566</v>
      </c>
      <c r="AX20" s="1034">
        <f>COGS!AY20</f>
        <v>26669.589041095896</v>
      </c>
      <c r="AY20" s="390">
        <f>COGS!AZ20</f>
        <v>27558.57534246576</v>
      </c>
      <c r="AZ20" s="1034">
        <f>COGS!BA20</f>
        <v>986972.09589041094</v>
      </c>
      <c r="BA20" s="1034">
        <f>COGS!BB20</f>
        <v>28228.602739726033</v>
      </c>
      <c r="BB20" s="1034">
        <f>COGS!BC20</f>
        <v>31253.095890410961</v>
      </c>
      <c r="BC20" s="1034">
        <f>COGS!BD20</f>
        <v>998388.61643835611</v>
      </c>
      <c r="BD20" s="1034">
        <f>COGS!BE20</f>
        <v>34550.136986301375</v>
      </c>
      <c r="BE20" s="1034">
        <f>COGS!BF20</f>
        <v>33435.616438356163</v>
      </c>
      <c r="BF20" s="1034">
        <f>COGS!BG20</f>
        <v>1191021.5095890409</v>
      </c>
      <c r="BG20" s="1034">
        <f>COGS!BH20</f>
        <v>40362.509589041103</v>
      </c>
      <c r="BH20" s="1034">
        <f>COGS!BI20</f>
        <v>39060.493150684932</v>
      </c>
      <c r="BI20" s="1034">
        <f>COGS!BJ20</f>
        <v>1176954.6328767124</v>
      </c>
      <c r="BJ20" s="1034">
        <f>COGS!BK20</f>
        <v>44312.547945205479</v>
      </c>
      <c r="BK20" s="390">
        <f>COGS!BL20</f>
        <v>45789.632876712334</v>
      </c>
      <c r="BL20" s="1034">
        <f>COGS!BM20</f>
        <v>1312767</v>
      </c>
      <c r="BM20" s="1034">
        <f>COGS!BN20</f>
        <v>0</v>
      </c>
      <c r="BN20" s="1034">
        <f>COGS!BO20</f>
        <v>0</v>
      </c>
      <c r="BO20" s="1034">
        <f>COGS!BP20</f>
        <v>1674637.1999999997</v>
      </c>
      <c r="BP20" s="1034">
        <f>COGS!BQ20</f>
        <v>0</v>
      </c>
      <c r="BQ20" s="1034">
        <f>COGS!BR20</f>
        <v>0</v>
      </c>
      <c r="BR20" s="1034">
        <f>COGS!BS20</f>
        <v>1884249</v>
      </c>
      <c r="BS20" s="1034">
        <f>COGS!BT20</f>
        <v>0</v>
      </c>
      <c r="BT20" s="1034">
        <f>COGS!BU20</f>
        <v>0</v>
      </c>
      <c r="BU20" s="1034">
        <f>COGS!BV20</f>
        <v>1852750.8</v>
      </c>
      <c r="BV20" s="1034">
        <f>COGS!BW20</f>
        <v>0</v>
      </c>
      <c r="BW20" s="879">
        <f>COGS!BX20</f>
        <v>0</v>
      </c>
      <c r="BX20" s="1034">
        <f>COGS!BY20</f>
        <v>2445881.4</v>
      </c>
      <c r="BY20" s="1034">
        <f>COGS!BZ20</f>
        <v>0</v>
      </c>
      <c r="BZ20" s="1034">
        <f>COGS!CA20</f>
        <v>0</v>
      </c>
      <c r="CA20" s="1034">
        <f>COGS!CB20</f>
        <v>2759632.1999999997</v>
      </c>
      <c r="CB20" s="1034">
        <f>COGS!CC20</f>
        <v>0</v>
      </c>
      <c r="CC20" s="1034">
        <f>COGS!CD20</f>
        <v>0</v>
      </c>
      <c r="CD20" s="1034">
        <f>COGS!CE20</f>
        <v>2822423.3999999994</v>
      </c>
      <c r="CE20" s="1034">
        <f>COGS!CF20</f>
        <v>0</v>
      </c>
      <c r="CF20" s="1034">
        <f>COGS!CG20</f>
        <v>0</v>
      </c>
      <c r="CG20" s="1034">
        <f>COGS!CH20</f>
        <v>2730904.1999999993</v>
      </c>
      <c r="CH20" s="1034">
        <f>COGS!CI20</f>
        <v>0</v>
      </c>
      <c r="CI20" s="1065">
        <f>COGS!CJ20</f>
        <v>0</v>
      </c>
      <c r="CJ20" s="1034">
        <f>COGS!CK20</f>
        <v>4324897.8</v>
      </c>
      <c r="CK20" s="1034">
        <f>COGS!CL20</f>
        <v>0</v>
      </c>
      <c r="CL20" s="1034">
        <f>COGS!CM20</f>
        <v>0</v>
      </c>
      <c r="CM20" s="1034">
        <f>COGS!CN20</f>
        <v>4418982</v>
      </c>
      <c r="CN20" s="1034">
        <f>COGS!CO20</f>
        <v>0</v>
      </c>
      <c r="CO20" s="1034">
        <f>COGS!CP20</f>
        <v>0</v>
      </c>
      <c r="CP20" s="1034">
        <f>COGS!CQ20</f>
        <v>4437860.4000000004</v>
      </c>
      <c r="CQ20" s="1034">
        <f>COGS!CR20</f>
        <v>0</v>
      </c>
      <c r="CR20" s="1034">
        <f>COGS!CS20</f>
        <v>0</v>
      </c>
      <c r="CS20" s="1034">
        <f>COGS!CT20</f>
        <v>4410363.5999999996</v>
      </c>
      <c r="CT20" s="1034">
        <f>COGS!CU20</f>
        <v>0</v>
      </c>
      <c r="CU20" s="1034">
        <f>COGS!CV20</f>
        <v>0</v>
      </c>
      <c r="CV20" s="1034">
        <f>COGS!CW20</f>
        <v>3655263.0326854899</v>
      </c>
      <c r="CW20" s="1034">
        <f>COGS!CX20</f>
        <v>0</v>
      </c>
      <c r="CX20" s="1034">
        <f>COGS!CY20</f>
        <v>0</v>
      </c>
      <c r="CY20" s="1034">
        <f>COGS!CZ20</f>
        <v>4370597.3192225872</v>
      </c>
      <c r="CZ20" s="1034">
        <f>COGS!DA20</f>
        <v>0</v>
      </c>
      <c r="DA20" s="1034">
        <f>COGS!DB20</f>
        <v>0</v>
      </c>
      <c r="DB20" s="1034">
        <f>COGS!DC20</f>
        <v>5200557.7430671044</v>
      </c>
      <c r="DC20" s="1034">
        <f>COGS!DD20</f>
        <v>0</v>
      </c>
      <c r="DD20" s="1034">
        <f>COGS!DE20</f>
        <v>0</v>
      </c>
      <c r="DE20" s="1034">
        <f>COGS!DF20</f>
        <v>6181653.7715759994</v>
      </c>
      <c r="DF20" s="1034">
        <f>COGS!DG20</f>
        <v>0</v>
      </c>
      <c r="DG20" s="1034">
        <f>COGS!DH20</f>
        <v>0</v>
      </c>
    </row>
    <row r="21" spans="1:111" outlineLevel="1">
      <c r="A21" s="1032" t="str">
        <f>COGS!A21</f>
        <v>CATEGORY #3: App Store Fees</v>
      </c>
      <c r="B21" s="1064" t="str">
        <f>Settings!$C$6</f>
        <v>USD</v>
      </c>
      <c r="C21" s="560"/>
      <c r="D21" s="1034">
        <f>COGS!E21</f>
        <v>0</v>
      </c>
      <c r="E21" s="1034">
        <f>COGS!F21</f>
        <v>0</v>
      </c>
      <c r="F21" s="1034">
        <f>COGS!G21</f>
        <v>0</v>
      </c>
      <c r="G21" s="1034">
        <f>COGS!H21</f>
        <v>0</v>
      </c>
      <c r="H21" s="1034">
        <f>COGS!I21</f>
        <v>0</v>
      </c>
      <c r="I21" s="1034">
        <f>COGS!J21</f>
        <v>0</v>
      </c>
      <c r="J21" s="1034">
        <f>COGS!K21</f>
        <v>0</v>
      </c>
      <c r="K21" s="1034">
        <f>COGS!L21</f>
        <v>0</v>
      </c>
      <c r="L21" s="1034">
        <f>COGS!M21</f>
        <v>0</v>
      </c>
      <c r="M21" s="1034">
        <f>COGS!N21</f>
        <v>0</v>
      </c>
      <c r="N21" s="1034">
        <f>COGS!O21</f>
        <v>0</v>
      </c>
      <c r="O21" s="390">
        <f>COGS!P21</f>
        <v>0</v>
      </c>
      <c r="P21" s="1034">
        <f>COGS!Q21</f>
        <v>0</v>
      </c>
      <c r="Q21" s="1034">
        <f>COGS!R21</f>
        <v>0</v>
      </c>
      <c r="R21" s="1034">
        <f>COGS!S21</f>
        <v>0</v>
      </c>
      <c r="S21" s="1034">
        <f>COGS!T21</f>
        <v>0</v>
      </c>
      <c r="T21" s="1034">
        <f>COGS!U21</f>
        <v>0</v>
      </c>
      <c r="U21" s="1034">
        <f>COGS!V21</f>
        <v>0</v>
      </c>
      <c r="V21" s="1277">
        <f>COGS!W21</f>
        <v>0</v>
      </c>
      <c r="W21" s="1034">
        <f>COGS!X21</f>
        <v>0</v>
      </c>
      <c r="X21" s="1034">
        <f>COGS!Y21</f>
        <v>0</v>
      </c>
      <c r="Y21" s="1034">
        <f>COGS!Z21</f>
        <v>21096.986301369867</v>
      </c>
      <c r="Z21" s="1034">
        <f>COGS!AA21</f>
        <v>20416.438356164384</v>
      </c>
      <c r="AA21" s="390">
        <f>COGS!AB21</f>
        <v>21096.986301369867</v>
      </c>
      <c r="AB21" s="1034">
        <f>COGS!AC21</f>
        <v>48920.547945205479</v>
      </c>
      <c r="AC21" s="1034">
        <f>COGS!AD21</f>
        <v>44186.301369863017</v>
      </c>
      <c r="AD21" s="1034">
        <f>COGS!AE21</f>
        <v>48920.547945205479</v>
      </c>
      <c r="AE21" s="1034">
        <f>COGS!AF21</f>
        <v>74268.493150684924</v>
      </c>
      <c r="AF21" s="1034">
        <f>COGS!AG21</f>
        <v>76744.10958904108</v>
      </c>
      <c r="AG21" s="1034">
        <f>COGS!AH21</f>
        <v>74268.493150684924</v>
      </c>
      <c r="AH21" s="1034">
        <f>COGS!AI21</f>
        <v>108542.46575342465</v>
      </c>
      <c r="AI21" s="1034">
        <f>COGS!AJ21</f>
        <v>108542.46575342465</v>
      </c>
      <c r="AJ21" s="1034">
        <f>COGS!AK21</f>
        <v>105041.09589041096</v>
      </c>
      <c r="AK21" s="1034">
        <f>COGS!AL21</f>
        <v>204278.79452054793</v>
      </c>
      <c r="AL21" s="1034">
        <f>COGS!AM21</f>
        <v>116166.57534246575</v>
      </c>
      <c r="AM21" s="390">
        <f>COGS!AN21</f>
        <v>120038.79452054793</v>
      </c>
      <c r="AN21" s="1034">
        <f>COGS!AO21</f>
        <v>230243.17808219179</v>
      </c>
      <c r="AO21" s="1034">
        <f>COGS!AP21</f>
        <v>119192.54794520549</v>
      </c>
      <c r="AP21" s="1034">
        <f>COGS!AQ21</f>
        <v>131963.17808219179</v>
      </c>
      <c r="AQ21" s="1034">
        <f>COGS!AR21</f>
        <v>239833.97260273973</v>
      </c>
      <c r="AR21" s="1034">
        <f>COGS!AS21</f>
        <v>146272.43835616441</v>
      </c>
      <c r="AS21" s="1034">
        <f>COGS!AT21</f>
        <v>141553.97260273973</v>
      </c>
      <c r="AT21" s="1034">
        <f>COGS!AU21</f>
        <v>268529.42465753428</v>
      </c>
      <c r="AU21" s="1034">
        <f>COGS!AV21</f>
        <v>156209.42465753425</v>
      </c>
      <c r="AV21" s="1034">
        <f>COGS!AW21</f>
        <v>151170.4109589041</v>
      </c>
      <c r="AW21" s="1034">
        <f>COGS!AX21</f>
        <v>305751.45205479453</v>
      </c>
      <c r="AX21" s="1034">
        <f>COGS!AY21</f>
        <v>160017.53424657538</v>
      </c>
      <c r="AY21" s="390">
        <f>COGS!AZ21</f>
        <v>165351.45205479453</v>
      </c>
      <c r="AZ21" s="1034">
        <f>COGS!BA21</f>
        <v>363936.57534246577</v>
      </c>
      <c r="BA21" s="1034">
        <f>COGS!BB21</f>
        <v>169371.61643835617</v>
      </c>
      <c r="BB21" s="1034">
        <f>COGS!BC21</f>
        <v>187518.57534246575</v>
      </c>
      <c r="BC21" s="1034">
        <f>COGS!BD21</f>
        <v>385779.69863013696</v>
      </c>
      <c r="BD21" s="1034">
        <f>COGS!BE21</f>
        <v>207300.82191780824</v>
      </c>
      <c r="BE21" s="1034">
        <f>COGS!BF21</f>
        <v>200613.69863013699</v>
      </c>
      <c r="BF21" s="1034">
        <f>COGS!BG21</f>
        <v>430257.05753424653</v>
      </c>
      <c r="BG21" s="1034">
        <f>COGS!BH21</f>
        <v>242175.05753424659</v>
      </c>
      <c r="BH21" s="1034">
        <f>COGS!BI21</f>
        <v>234362.95890410958</v>
      </c>
      <c r="BI21" s="1034">
        <f>COGS!BJ21</f>
        <v>471567.79726027395</v>
      </c>
      <c r="BJ21" s="1034">
        <f>COGS!BK21</f>
        <v>265875.28767123283</v>
      </c>
      <c r="BK21" s="390">
        <f>COGS!BL21</f>
        <v>274737.79726027395</v>
      </c>
      <c r="BL21" s="1034">
        <f>COGS!BM21</f>
        <v>619528.29041095893</v>
      </c>
      <c r="BM21" s="1034">
        <f>COGS!BN21</f>
        <v>287760.72328767122</v>
      </c>
      <c r="BN21" s="1034">
        <f>COGS!BO21</f>
        <v>305609.03013698629</v>
      </c>
      <c r="BO21" s="1034">
        <f>COGS!BP21</f>
        <v>676531.03561643825</v>
      </c>
      <c r="BP21" s="1034">
        <f>COGS!BQ21</f>
        <v>373649.03013698623</v>
      </c>
      <c r="BQ21" s="1034">
        <f>COGS!BR21</f>
        <v>359124.55890410958</v>
      </c>
      <c r="BR21" s="1034">
        <f>COGS!BS21</f>
        <v>814748.79452054796</v>
      </c>
      <c r="BS21" s="1034">
        <f>COGS!BT21</f>
        <v>439214.7945205479</v>
      </c>
      <c r="BT21" s="1034">
        <f>COGS!BU21</f>
        <v>422649.8630136986</v>
      </c>
      <c r="BU21" s="1034">
        <f>COGS!BV21</f>
        <v>873895.26575342473</v>
      </c>
      <c r="BV21" s="1034">
        <f>COGS!BW21</f>
        <v>488441.09589041094</v>
      </c>
      <c r="BW21" s="879">
        <f>COGS!BX21</f>
        <v>501664.9315068493</v>
      </c>
      <c r="BX21" s="1034">
        <f>COGS!BY21</f>
        <v>1047873.895890411</v>
      </c>
      <c r="BY21" s="1034">
        <f>COGS!BZ21</f>
        <v>547012.60273972596</v>
      </c>
      <c r="BZ21" s="1034">
        <f>COGS!CA21</f>
        <v>605621.09589041094</v>
      </c>
      <c r="CA21" s="1034">
        <f>COGS!CB21</f>
        <v>1234696.0438356164</v>
      </c>
      <c r="CB21" s="1034">
        <f>COGS!CC21</f>
        <v>692913.6986301369</v>
      </c>
      <c r="CC21" s="1034">
        <f>COGS!CD21</f>
        <v>670561.64383561641</v>
      </c>
      <c r="CD21" s="1034">
        <f>COGS!CE21</f>
        <v>1400625.5671232876</v>
      </c>
      <c r="CE21" s="1034">
        <f>COGS!CF21</f>
        <v>765988.76712328766</v>
      </c>
      <c r="CF21" s="1034">
        <f>COGS!CG21</f>
        <v>741279.45205479464</v>
      </c>
      <c r="CG21" s="1034">
        <f>COGS!CH21</f>
        <v>1457644.5369863014</v>
      </c>
      <c r="CH21" s="1034">
        <f>COGS!CI21</f>
        <v>806715.61643835634</v>
      </c>
      <c r="CI21" s="1065">
        <f>COGS!CJ21</f>
        <v>833606.1369863014</v>
      </c>
      <c r="CJ21" s="1034">
        <f>COGS!CK21</f>
        <v>980367.78082191781</v>
      </c>
      <c r="CK21" s="1034">
        <f>COGS!CL21</f>
        <v>885493.47945205483</v>
      </c>
      <c r="CL21" s="1034">
        <f>COGS!CM21</f>
        <v>980367.78082191781</v>
      </c>
      <c r="CM21" s="1034">
        <f>COGS!CN21</f>
        <v>1071833.4246575341</v>
      </c>
      <c r="CN21" s="1034">
        <f>COGS!CO21</f>
        <v>1107561.2054794522</v>
      </c>
      <c r="CO21" s="1034">
        <f>COGS!CP21</f>
        <v>1071833.4246575341</v>
      </c>
      <c r="CP21" s="1034">
        <f>COGS!CQ21</f>
        <v>1234754.6301369865</v>
      </c>
      <c r="CQ21" s="1034">
        <f>COGS!CR21</f>
        <v>1234754.6301369865</v>
      </c>
      <c r="CR21" s="1034">
        <f>COGS!CS21</f>
        <v>1194923.8356164382</v>
      </c>
      <c r="CS21" s="1034">
        <f>COGS!CT21</f>
        <v>1369775.3424657534</v>
      </c>
      <c r="CT21" s="1034">
        <f>COGS!CU21</f>
        <v>1325589.0410958903</v>
      </c>
      <c r="CU21" s="1034">
        <f>COGS!CV21</f>
        <v>1369775.3424657534</v>
      </c>
      <c r="CV21" s="1034">
        <f>COGS!CW21</f>
        <v>1354906.8748112479</v>
      </c>
      <c r="CW21" s="1034">
        <f>COGS!CX21</f>
        <v>1223786.854668224</v>
      </c>
      <c r="CX21" s="1034">
        <f>COGS!CY21</f>
        <v>1354906.8748112479</v>
      </c>
      <c r="CY21" s="1034">
        <f>COGS!CZ21</f>
        <v>1360213.0458862537</v>
      </c>
      <c r="CZ21" s="1034">
        <f>COGS!DA21</f>
        <v>1405553.4807491291</v>
      </c>
      <c r="DA21" s="1034">
        <f>COGS!DB21</f>
        <v>1360213.0458862537</v>
      </c>
      <c r="DB21" s="1034">
        <f>COGS!DC21</f>
        <v>1534818.1749978738</v>
      </c>
      <c r="DC21" s="1034">
        <f>COGS!DD21</f>
        <v>1534818.1749978738</v>
      </c>
      <c r="DD21" s="1034">
        <f>COGS!DE21</f>
        <v>1485307.9112882651</v>
      </c>
      <c r="DE21" s="1034">
        <f>COGS!DF21</f>
        <v>1758424.5752096875</v>
      </c>
      <c r="DF21" s="1034">
        <f>COGS!DG21</f>
        <v>1701701.2018158266</v>
      </c>
      <c r="DG21" s="1034">
        <f>COGS!DH21</f>
        <v>1758424.5752096875</v>
      </c>
    </row>
    <row r="22" spans="1:111">
      <c r="A22" s="168" t="s">
        <v>276</v>
      </c>
      <c r="B22" s="188" t="str">
        <f>Settings!$C$6</f>
        <v>USD</v>
      </c>
      <c r="C22" s="557"/>
      <c r="D22" s="720">
        <f>D12-D18</f>
        <v>0</v>
      </c>
      <c r="E22" s="720">
        <f t="shared" ref="E22:BK22" si="102">E12-E18</f>
        <v>0</v>
      </c>
      <c r="F22" s="720">
        <f t="shared" si="102"/>
        <v>0</v>
      </c>
      <c r="G22" s="720">
        <f t="shared" si="102"/>
        <v>0</v>
      </c>
      <c r="H22" s="720">
        <f t="shared" si="102"/>
        <v>0</v>
      </c>
      <c r="I22" s="720">
        <f t="shared" si="102"/>
        <v>0</v>
      </c>
      <c r="J22" s="720">
        <f t="shared" si="102"/>
        <v>0</v>
      </c>
      <c r="K22" s="720">
        <f t="shared" si="102"/>
        <v>0</v>
      </c>
      <c r="L22" s="720">
        <f t="shared" si="102"/>
        <v>0</v>
      </c>
      <c r="M22" s="720">
        <f t="shared" si="102"/>
        <v>0</v>
      </c>
      <c r="N22" s="720">
        <f t="shared" si="102"/>
        <v>0</v>
      </c>
      <c r="O22" s="391">
        <f t="shared" si="102"/>
        <v>0</v>
      </c>
      <c r="P22" s="720">
        <f>P12-P18</f>
        <v>0</v>
      </c>
      <c r="Q22" s="720">
        <f t="shared" si="102"/>
        <v>0</v>
      </c>
      <c r="R22" s="720">
        <f t="shared" si="102"/>
        <v>0</v>
      </c>
      <c r="S22" s="720">
        <f t="shared" si="102"/>
        <v>0</v>
      </c>
      <c r="T22" s="720">
        <f t="shared" si="102"/>
        <v>0</v>
      </c>
      <c r="U22" s="720">
        <f t="shared" si="102"/>
        <v>0</v>
      </c>
      <c r="V22" s="1278">
        <f t="shared" si="102"/>
        <v>0</v>
      </c>
      <c r="W22" s="720">
        <f t="shared" si="102"/>
        <v>0</v>
      </c>
      <c r="X22" s="720">
        <f t="shared" si="102"/>
        <v>0</v>
      </c>
      <c r="Y22" s="720">
        <f t="shared" si="102"/>
        <v>-262287.86301369854</v>
      </c>
      <c r="Z22" s="720">
        <f t="shared" si="102"/>
        <v>44037.61643835617</v>
      </c>
      <c r="AA22" s="391">
        <f t="shared" si="102"/>
        <v>45512.136986301375</v>
      </c>
      <c r="AB22" s="720">
        <f t="shared" si="102"/>
        <v>-253521.2794520547</v>
      </c>
      <c r="AC22" s="720">
        <f t="shared" si="102"/>
        <v>95321.18630136986</v>
      </c>
      <c r="AD22" s="720">
        <f t="shared" si="102"/>
        <v>105578.72054794519</v>
      </c>
      <c r="AE22" s="720">
        <f t="shared" si="102"/>
        <v>-198840.31150684931</v>
      </c>
      <c r="AF22" s="720">
        <f t="shared" si="102"/>
        <v>165623.52410958905</v>
      </c>
      <c r="AG22" s="720">
        <f t="shared" si="102"/>
        <v>160259.68849315066</v>
      </c>
      <c r="AH22" s="720">
        <f t="shared" si="102"/>
        <v>-176143.57553424663</v>
      </c>
      <c r="AI22" s="720">
        <f t="shared" si="102"/>
        <v>234256.42446575343</v>
      </c>
      <c r="AJ22" s="720">
        <f t="shared" si="102"/>
        <v>226670.12309589039</v>
      </c>
      <c r="AK22" s="720">
        <f t="shared" si="102"/>
        <v>-57564.755005479557</v>
      </c>
      <c r="AL22" s="720">
        <f t="shared" si="102"/>
        <v>250485.43677534244</v>
      </c>
      <c r="AM22" s="391">
        <f t="shared" si="102"/>
        <v>258875.24499452053</v>
      </c>
      <c r="AN22" s="720">
        <f t="shared" si="102"/>
        <v>-107017.47160191776</v>
      </c>
      <c r="AO22" s="720">
        <f t="shared" si="102"/>
        <v>256722.82976794525</v>
      </c>
      <c r="AP22" s="720">
        <f t="shared" si="102"/>
        <v>284392.52839808224</v>
      </c>
      <c r="AQ22" s="720">
        <f t="shared" si="102"/>
        <v>-117368.18568739714</v>
      </c>
      <c r="AR22" s="720">
        <f t="shared" si="102"/>
        <v>315045.15677835618</v>
      </c>
      <c r="AS22" s="720">
        <f t="shared" si="102"/>
        <v>304821.81431260274</v>
      </c>
      <c r="AT22" s="720">
        <f t="shared" si="102"/>
        <v>-63500.552221142221</v>
      </c>
      <c r="AU22" s="720">
        <f t="shared" si="102"/>
        <v>336189.4477788576</v>
      </c>
      <c r="AV22" s="720">
        <f t="shared" si="102"/>
        <v>325271.58476515894</v>
      </c>
      <c r="AW22" s="720">
        <f t="shared" si="102"/>
        <v>-9377.2567781250691</v>
      </c>
      <c r="AX22" s="720">
        <f t="shared" si="102"/>
        <v>344015.92130406667</v>
      </c>
      <c r="AY22" s="391">
        <f t="shared" si="102"/>
        <v>355572.74322187481</v>
      </c>
      <c r="AZ22" s="720">
        <f t="shared" si="102"/>
        <v>-140942.36329765525</v>
      </c>
      <c r="BA22" s="720">
        <f t="shared" si="102"/>
        <v>363816.22574344039</v>
      </c>
      <c r="BB22" s="720">
        <f t="shared" si="102"/>
        <v>403134.63670234452</v>
      </c>
      <c r="BC22" s="720">
        <f t="shared" si="102"/>
        <v>-101905.15718146763</v>
      </c>
      <c r="BD22" s="720">
        <f t="shared" si="102"/>
        <v>445482.60994182003</v>
      </c>
      <c r="BE22" s="720">
        <f t="shared" si="102"/>
        <v>430993.84281853231</v>
      </c>
      <c r="BF22" s="720">
        <f t="shared" si="102"/>
        <v>-191322.46333037294</v>
      </c>
      <c r="BG22" s="720">
        <f t="shared" si="102"/>
        <v>520478.53666962672</v>
      </c>
      <c r="BH22" s="720">
        <f t="shared" si="102"/>
        <v>503552.32297099649</v>
      </c>
      <c r="BI22" s="720">
        <f t="shared" si="102"/>
        <v>-81485.269409238128</v>
      </c>
      <c r="BJ22" s="720">
        <f t="shared" si="102"/>
        <v>571207.62648117286</v>
      </c>
      <c r="BK22" s="391">
        <f t="shared" si="102"/>
        <v>590409.73059076187</v>
      </c>
      <c r="BL22" s="720">
        <f t="shared" ref="BL22:DG22" si="103">BL12-BL18</f>
        <v>127259.9644519561</v>
      </c>
      <c r="BM22" s="720">
        <f t="shared" si="103"/>
        <v>665902.64116428467</v>
      </c>
      <c r="BN22" s="720">
        <f t="shared" si="103"/>
        <v>707548.69047935319</v>
      </c>
      <c r="BO22" s="720">
        <f t="shared" si="103"/>
        <v>-102355.73473908659</v>
      </c>
      <c r="BP22" s="720">
        <f t="shared" si="103"/>
        <v>865556.78580885835</v>
      </c>
      <c r="BQ22" s="720">
        <f t="shared" si="103"/>
        <v>831666.35293214617</v>
      </c>
      <c r="BR22" s="720">
        <f t="shared" si="103"/>
        <v>9713.4742329576984</v>
      </c>
      <c r="BS22" s="720">
        <f t="shared" si="103"/>
        <v>1017716.4742329579</v>
      </c>
      <c r="BT22" s="720">
        <f t="shared" si="103"/>
        <v>979064.96738364291</v>
      </c>
      <c r="BU22" s="720">
        <f t="shared" si="103"/>
        <v>178310.30245837197</v>
      </c>
      <c r="BV22" s="720">
        <f t="shared" si="103"/>
        <v>1131668.0394446729</v>
      </c>
      <c r="BW22" s="880">
        <f t="shared" si="103"/>
        <v>1162523.6558830291</v>
      </c>
      <c r="BX22" s="720">
        <f t="shared" si="103"/>
        <v>-9870.9456717553549</v>
      </c>
      <c r="BY22" s="720">
        <f t="shared" si="103"/>
        <v>1267334.1036433126</v>
      </c>
      <c r="BZ22" s="720">
        <f t="shared" si="103"/>
        <v>1404087.2543282441</v>
      </c>
      <c r="CA22" s="720">
        <f t="shared" si="103"/>
        <v>111195.73590565287</v>
      </c>
      <c r="CB22" s="720">
        <f t="shared" si="103"/>
        <v>1606669.1304262001</v>
      </c>
      <c r="CC22" s="720">
        <f t="shared" si="103"/>
        <v>1554514.3359056525</v>
      </c>
      <c r="CD22" s="720">
        <f t="shared" si="103"/>
        <v>434362.47358600702</v>
      </c>
      <c r="CE22" s="720">
        <f t="shared" si="103"/>
        <v>1775966.6735860063</v>
      </c>
      <c r="CF22" s="720">
        <f t="shared" si="103"/>
        <v>1718311.6050928561</v>
      </c>
      <c r="CG22" s="720">
        <f t="shared" si="103"/>
        <v>657593.89160973951</v>
      </c>
      <c r="CH22" s="720">
        <f t="shared" si="103"/>
        <v>1869663.9436645336</v>
      </c>
      <c r="CI22" s="391">
        <f t="shared" si="103"/>
        <v>1932408.4916097387</v>
      </c>
      <c r="CJ22" s="720">
        <f t="shared" si="103"/>
        <v>-2051643.9267617818</v>
      </c>
      <c r="CK22" s="720">
        <f t="shared" si="103"/>
        <v>2051880.5033752036</v>
      </c>
      <c r="CL22" s="720">
        <f t="shared" si="103"/>
        <v>2273253.8732382176</v>
      </c>
      <c r="CM22" s="720">
        <f t="shared" si="103"/>
        <v>-1934226.4359308966</v>
      </c>
      <c r="CN22" s="720">
        <f t="shared" si="103"/>
        <v>2568120.3859869125</v>
      </c>
      <c r="CO22" s="720">
        <f t="shared" si="103"/>
        <v>2484755.5640691034</v>
      </c>
      <c r="CP22" s="720">
        <f t="shared" si="103"/>
        <v>-1575257.1302215029</v>
      </c>
      <c r="CQ22" s="720">
        <f t="shared" si="103"/>
        <v>2862603.2697784975</v>
      </c>
      <c r="CR22" s="720">
        <f t="shared" si="103"/>
        <v>2769664.7492305511</v>
      </c>
      <c r="CS22" s="720">
        <f t="shared" si="103"/>
        <v>-1235474.1299455743</v>
      </c>
      <c r="CT22" s="720">
        <f t="shared" si="103"/>
        <v>3071788.1001914116</v>
      </c>
      <c r="CU22" s="720">
        <f t="shared" si="103"/>
        <v>3174889.4700544262</v>
      </c>
      <c r="CV22" s="720">
        <f t="shared" si="103"/>
        <v>-518381.20801434387</v>
      </c>
      <c r="CW22" s="720">
        <f t="shared" si="103"/>
        <v>2830935.1110040899</v>
      </c>
      <c r="CX22" s="720">
        <f t="shared" si="103"/>
        <v>3136881.824671146</v>
      </c>
      <c r="CY22" s="720">
        <f t="shared" si="103"/>
        <v>-1225311.8937370805</v>
      </c>
      <c r="CZ22" s="720">
        <f t="shared" si="103"/>
        <v>3251079.7734988825</v>
      </c>
      <c r="DA22" s="720">
        <f t="shared" si="103"/>
        <v>3145285.4254855067</v>
      </c>
      <c r="DB22" s="720">
        <f t="shared" si="103"/>
        <v>-1652633.3076872677</v>
      </c>
      <c r="DC22" s="720">
        <f t="shared" si="103"/>
        <v>3547924.4353798358</v>
      </c>
      <c r="DD22" s="720">
        <f t="shared" si="103"/>
        <v>3432400.4867240819</v>
      </c>
      <c r="DE22" s="720">
        <f t="shared" si="103"/>
        <v>-2117708.6186745046</v>
      </c>
      <c r="DF22" s="720">
        <f t="shared" si="103"/>
        <v>3931590.6149824858</v>
      </c>
      <c r="DG22" s="720">
        <f t="shared" si="103"/>
        <v>4063945.1529014944</v>
      </c>
    </row>
    <row r="23" spans="1:111">
      <c r="A23" s="176" t="s">
        <v>277</v>
      </c>
      <c r="B23" s="187" t="s">
        <v>84</v>
      </c>
      <c r="C23" s="561"/>
      <c r="D23" s="178" t="str">
        <f t="shared" ref="D23:AI23" si="104">IFERROR(D22/D$12,"-")</f>
        <v>-</v>
      </c>
      <c r="E23" s="178" t="str">
        <f t="shared" si="104"/>
        <v>-</v>
      </c>
      <c r="F23" s="178" t="str">
        <f t="shared" si="104"/>
        <v>-</v>
      </c>
      <c r="G23" s="178" t="str">
        <f t="shared" si="104"/>
        <v>-</v>
      </c>
      <c r="H23" s="178" t="str">
        <f t="shared" si="104"/>
        <v>-</v>
      </c>
      <c r="I23" s="178" t="str">
        <f t="shared" si="104"/>
        <v>-</v>
      </c>
      <c r="J23" s="178" t="str">
        <f t="shared" si="104"/>
        <v>-</v>
      </c>
      <c r="K23" s="178" t="str">
        <f t="shared" si="104"/>
        <v>-</v>
      </c>
      <c r="L23" s="178" t="str">
        <f t="shared" si="104"/>
        <v>-</v>
      </c>
      <c r="M23" s="178" t="str">
        <f t="shared" si="104"/>
        <v>-</v>
      </c>
      <c r="N23" s="178" t="str">
        <f t="shared" si="104"/>
        <v>-</v>
      </c>
      <c r="O23" s="392" t="str">
        <f t="shared" si="104"/>
        <v>-</v>
      </c>
      <c r="P23" s="178" t="str">
        <f t="shared" si="104"/>
        <v>-</v>
      </c>
      <c r="Q23" s="178" t="str">
        <f t="shared" si="104"/>
        <v>-</v>
      </c>
      <c r="R23" s="178" t="str">
        <f t="shared" si="104"/>
        <v>-</v>
      </c>
      <c r="S23" s="178" t="str">
        <f t="shared" si="104"/>
        <v>-</v>
      </c>
      <c r="T23" s="178" t="str">
        <f t="shared" si="104"/>
        <v>-</v>
      </c>
      <c r="U23" s="178" t="str">
        <f t="shared" si="104"/>
        <v>-</v>
      </c>
      <c r="V23" s="1279" t="str">
        <f t="shared" si="104"/>
        <v>-</v>
      </c>
      <c r="W23" s="178" t="str">
        <f t="shared" si="104"/>
        <v>-</v>
      </c>
      <c r="X23" s="178" t="str">
        <f t="shared" si="104"/>
        <v>-</v>
      </c>
      <c r="Y23" s="178">
        <f t="shared" si="104"/>
        <v>-3.7297440392706855</v>
      </c>
      <c r="Z23" s="721">
        <f t="shared" si="104"/>
        <v>0.64709057971014494</v>
      </c>
      <c r="AA23" s="392">
        <f t="shared" si="104"/>
        <v>0.64718443197755959</v>
      </c>
      <c r="AB23" s="721">
        <f t="shared" si="104"/>
        <v>-1.5546919858870962</v>
      </c>
      <c r="AC23" s="178">
        <f t="shared" si="104"/>
        <v>0.64717695312500001</v>
      </c>
      <c r="AD23" s="178">
        <f t="shared" si="104"/>
        <v>0.64745015120967742</v>
      </c>
      <c r="AE23" s="178">
        <f t="shared" si="104"/>
        <v>-0.80319514940239045</v>
      </c>
      <c r="AF23" s="178">
        <f t="shared" si="104"/>
        <v>0.64743805744762895</v>
      </c>
      <c r="AG23" s="178">
        <f t="shared" si="104"/>
        <v>0.64735265936254982</v>
      </c>
      <c r="AH23" s="178">
        <f t="shared" si="104"/>
        <v>-0.48684238278055447</v>
      </c>
      <c r="AI23" s="178">
        <f t="shared" si="104"/>
        <v>0.64746020695138573</v>
      </c>
      <c r="AJ23" s="178">
        <f t="shared" ref="AJ23:BK23" si="105">IFERROR(AJ22/AJ$12,"-")</f>
        <v>0.64737554718309853</v>
      </c>
      <c r="AK23" s="178">
        <f t="shared" si="105"/>
        <v>-8.453851777506341E-2</v>
      </c>
      <c r="AL23" s="721">
        <f t="shared" si="105"/>
        <v>0.64687825057310244</v>
      </c>
      <c r="AM23" s="392">
        <f t="shared" si="105"/>
        <v>0.64697895216751844</v>
      </c>
      <c r="AN23" s="721">
        <f t="shared" si="105"/>
        <v>-0.13944057647221347</v>
      </c>
      <c r="AO23" s="178">
        <f t="shared" si="105"/>
        <v>0.64615490026934663</v>
      </c>
      <c r="AP23" s="178">
        <f t="shared" si="105"/>
        <v>0.64652700669489382</v>
      </c>
      <c r="AQ23" s="178">
        <f t="shared" si="105"/>
        <v>-0.14681179369255429</v>
      </c>
      <c r="AR23" s="178">
        <f t="shared" si="105"/>
        <v>0.64614734050834766</v>
      </c>
      <c r="AS23" s="178">
        <f t="shared" si="105"/>
        <v>0.64601891852529258</v>
      </c>
      <c r="AT23" s="178">
        <f t="shared" si="105"/>
        <v>-7.0942563149785406E-2</v>
      </c>
      <c r="AU23" s="178">
        <f t="shared" si="105"/>
        <v>0.64565140390709941</v>
      </c>
      <c r="AV23" s="178">
        <f t="shared" si="105"/>
        <v>0.64550645070400281</v>
      </c>
      <c r="AW23" s="178">
        <f t="shared" si="105"/>
        <v>-9.2008623819499098E-3</v>
      </c>
      <c r="AX23" s="178">
        <f t="shared" si="105"/>
        <v>0.64495917198792074</v>
      </c>
      <c r="AY23" s="392">
        <f t="shared" si="105"/>
        <v>0.64512177934314896</v>
      </c>
      <c r="AZ23" s="178">
        <f t="shared" si="105"/>
        <v>-0.11618153231647128</v>
      </c>
      <c r="BA23" s="178">
        <f t="shared" si="105"/>
        <v>0.64441061624251572</v>
      </c>
      <c r="BB23" s="178">
        <f t="shared" si="105"/>
        <v>0.64495152434807879</v>
      </c>
      <c r="BC23" s="178">
        <f t="shared" si="105"/>
        <v>-7.9246127421936999E-2</v>
      </c>
      <c r="BD23" s="178">
        <f t="shared" si="105"/>
        <v>0.64469007766662023</v>
      </c>
      <c r="BE23" s="178">
        <f t="shared" si="105"/>
        <v>0.64451308025550758</v>
      </c>
      <c r="BF23" s="178">
        <f t="shared" si="105"/>
        <v>-0.13340104013178994</v>
      </c>
      <c r="BG23" s="178">
        <f t="shared" si="105"/>
        <v>0.64475492476679741</v>
      </c>
      <c r="BH23" s="178">
        <f t="shared" si="105"/>
        <v>0.64458008892569074</v>
      </c>
      <c r="BI23" s="178">
        <f t="shared" si="105"/>
        <v>-5.1838952881846402E-2</v>
      </c>
      <c r="BJ23" s="178">
        <f t="shared" si="105"/>
        <v>0.64452130713347566</v>
      </c>
      <c r="BK23" s="392">
        <f t="shared" si="105"/>
        <v>0.64469803916142798</v>
      </c>
      <c r="BL23" s="178">
        <f t="shared" ref="BL23:DG23" si="106">IFERROR(BL22/BL$12,"-")</f>
        <v>6.162428726259099E-2</v>
      </c>
      <c r="BM23" s="178">
        <f t="shared" si="106"/>
        <v>0.69422536219293818</v>
      </c>
      <c r="BN23" s="178">
        <f t="shared" si="106"/>
        <v>0.69456261501389671</v>
      </c>
      <c r="BO23" s="178">
        <f t="shared" si="106"/>
        <v>-4.5388487453124411E-2</v>
      </c>
      <c r="BP23" s="178">
        <f t="shared" si="106"/>
        <v>0.69494904254792</v>
      </c>
      <c r="BQ23" s="178">
        <f t="shared" si="106"/>
        <v>0.69474476109628358</v>
      </c>
      <c r="BR23" s="178">
        <f t="shared" si="106"/>
        <v>3.5766143988002152E-3</v>
      </c>
      <c r="BS23" s="178">
        <f t="shared" si="106"/>
        <v>0.69513811027967032</v>
      </c>
      <c r="BT23" s="178">
        <f t="shared" si="106"/>
        <v>0.69494755805841357</v>
      </c>
      <c r="BU23" s="178">
        <f t="shared" si="106"/>
        <v>6.1212244571885593E-2</v>
      </c>
      <c r="BV23" s="721">
        <f t="shared" si="106"/>
        <v>0.69506930250106114</v>
      </c>
      <c r="BW23" s="881">
        <f t="shared" si="106"/>
        <v>0.6951992751762579</v>
      </c>
      <c r="BX23" s="721">
        <f t="shared" si="106"/>
        <v>-2.8259924339562939E-3</v>
      </c>
      <c r="BY23" s="178">
        <f t="shared" si="106"/>
        <v>0.69504839411149144</v>
      </c>
      <c r="BZ23" s="178">
        <f t="shared" si="106"/>
        <v>0.69552758177812135</v>
      </c>
      <c r="CA23" s="178">
        <f t="shared" si="106"/>
        <v>2.7017759503032094E-2</v>
      </c>
      <c r="CB23" s="178">
        <f t="shared" si="106"/>
        <v>0.69561438903684036</v>
      </c>
      <c r="CC23" s="178">
        <f t="shared" si="106"/>
        <v>0.69546820200473514</v>
      </c>
      <c r="CD23" s="178">
        <f t="shared" si="106"/>
        <v>9.303610124970102E-2</v>
      </c>
      <c r="CE23" s="178">
        <f t="shared" si="106"/>
        <v>0.69555850548138409</v>
      </c>
      <c r="CF23" s="178">
        <f t="shared" si="106"/>
        <v>0.69541045566409687</v>
      </c>
      <c r="CG23" s="178">
        <f t="shared" si="106"/>
        <v>0.13534038133247284</v>
      </c>
      <c r="CH23" s="721">
        <f t="shared" si="106"/>
        <v>0.69528737472038282</v>
      </c>
      <c r="CI23" s="740">
        <f t="shared" si="106"/>
        <v>0.69543939489069306</v>
      </c>
      <c r="CJ23" s="721">
        <f t="shared" si="106"/>
        <v>-0.62781865139684534</v>
      </c>
      <c r="CK23" s="178">
        <f t="shared" si="106"/>
        <v>0.69516508624487383</v>
      </c>
      <c r="CL23" s="178">
        <f t="shared" si="106"/>
        <v>0.69563298112440219</v>
      </c>
      <c r="CM23" s="178">
        <f t="shared" si="106"/>
        <v>-0.54137883502249684</v>
      </c>
      <c r="CN23" s="178">
        <f t="shared" si="106"/>
        <v>0.6956149348536993</v>
      </c>
      <c r="CO23" s="178">
        <f t="shared" si="106"/>
        <v>0.69546876601548924</v>
      </c>
      <c r="CP23" s="178">
        <f t="shared" si="106"/>
        <v>-0.38272959463535039</v>
      </c>
      <c r="CQ23" s="178">
        <f t="shared" si="106"/>
        <v>0.69550739877628487</v>
      </c>
      <c r="CR23" s="178">
        <f t="shared" si="106"/>
        <v>0.69535764540216094</v>
      </c>
      <c r="CS23" s="178">
        <f t="shared" si="106"/>
        <v>-0.27058615197180697</v>
      </c>
      <c r="CT23" s="178">
        <f t="shared" si="106"/>
        <v>0.69519013924222794</v>
      </c>
      <c r="CU23" s="178">
        <f t="shared" si="106"/>
        <v>0.69534529604086592</v>
      </c>
      <c r="CV23" s="721">
        <f t="shared" si="106"/>
        <v>-0.11477863556192219</v>
      </c>
      <c r="CW23" s="178">
        <f t="shared" si="106"/>
        <v>0.69397749294461253</v>
      </c>
      <c r="CX23" s="178">
        <f t="shared" si="106"/>
        <v>0.69456031620803715</v>
      </c>
      <c r="CY23" s="178">
        <f t="shared" si="106"/>
        <v>-0.27024705374856678</v>
      </c>
      <c r="CZ23" s="178">
        <f t="shared" si="106"/>
        <v>0.69390737912714529</v>
      </c>
      <c r="DA23" s="178">
        <f t="shared" si="106"/>
        <v>0.69370429176471682</v>
      </c>
      <c r="DB23" s="178">
        <f t="shared" si="106"/>
        <v>-0.32302848661983502</v>
      </c>
      <c r="DC23" s="178">
        <f t="shared" si="106"/>
        <v>0.69348757263408423</v>
      </c>
      <c r="DD23" s="178">
        <f t="shared" si="106"/>
        <v>0.69327049172188704</v>
      </c>
      <c r="DE23" s="178">
        <f t="shared" si="106"/>
        <v>-0.36129646648426306</v>
      </c>
      <c r="DF23" s="178">
        <f t="shared" si="106"/>
        <v>0.69311650202524766</v>
      </c>
      <c r="DG23" s="178">
        <f t="shared" si="106"/>
        <v>0.69333855034701386</v>
      </c>
    </row>
    <row r="24" spans="1:111">
      <c r="A24" s="92"/>
      <c r="B24" s="188"/>
      <c r="C24" s="557"/>
      <c r="D24" s="1004"/>
      <c r="E24" s="1004"/>
      <c r="F24" s="1004"/>
      <c r="G24" s="1004"/>
      <c r="H24" s="1004"/>
      <c r="I24" s="1004"/>
      <c r="J24" s="1004"/>
      <c r="K24" s="1004"/>
      <c r="L24" s="1004"/>
      <c r="M24" s="1004"/>
      <c r="N24" s="1004"/>
      <c r="O24" s="393"/>
      <c r="P24" s="1004"/>
      <c r="Q24" s="1004"/>
      <c r="R24" s="1004"/>
      <c r="S24" s="1004"/>
      <c r="T24" s="1004"/>
      <c r="U24" s="1004"/>
      <c r="V24" s="1280"/>
      <c r="W24" s="1004"/>
      <c r="X24" s="1004"/>
      <c r="Y24" s="1004"/>
      <c r="Z24" s="1066"/>
      <c r="AA24" s="393"/>
      <c r="AB24" s="1066"/>
      <c r="AC24" s="1004"/>
      <c r="AD24" s="1004"/>
      <c r="AE24" s="1004"/>
      <c r="AF24" s="1004"/>
      <c r="AG24" s="1004"/>
      <c r="AH24" s="1004"/>
      <c r="AI24" s="1004"/>
      <c r="AJ24" s="1004"/>
      <c r="AK24" s="1004"/>
      <c r="AL24" s="1066"/>
      <c r="AM24" s="393"/>
      <c r="AN24" s="1066"/>
      <c r="AO24" s="1004"/>
      <c r="AP24" s="1004"/>
      <c r="AQ24" s="1004"/>
      <c r="AR24" s="1004"/>
      <c r="AS24" s="1004"/>
      <c r="AT24" s="1004"/>
      <c r="AU24" s="1004"/>
      <c r="AV24" s="1004"/>
      <c r="AW24" s="1004"/>
      <c r="AX24" s="1004"/>
      <c r="AY24" s="393"/>
      <c r="AZ24" s="1004"/>
      <c r="BA24" s="1004"/>
      <c r="BB24" s="1004"/>
      <c r="BC24" s="1004"/>
      <c r="BD24" s="1004"/>
      <c r="BE24" s="1004"/>
      <c r="BF24" s="1004"/>
      <c r="BG24" s="1004"/>
      <c r="BH24" s="1004"/>
      <c r="BI24" s="1004"/>
      <c r="BJ24" s="1004"/>
      <c r="BK24" s="393"/>
      <c r="BL24" s="1004"/>
      <c r="BM24" s="1004"/>
      <c r="BN24" s="1004"/>
      <c r="BO24" s="1004"/>
      <c r="BP24" s="1004"/>
      <c r="BQ24" s="1004"/>
      <c r="BR24" s="1004"/>
      <c r="BS24" s="1004"/>
      <c r="BT24" s="1004"/>
      <c r="BU24" s="1004"/>
      <c r="BV24" s="1066"/>
      <c r="BW24" s="882"/>
      <c r="BX24" s="1066"/>
      <c r="BY24" s="1004"/>
      <c r="BZ24" s="1004"/>
      <c r="CA24" s="1004"/>
      <c r="CB24" s="1004"/>
      <c r="CC24" s="1004"/>
      <c r="CD24" s="1004"/>
      <c r="CE24" s="1004"/>
      <c r="CF24" s="1004"/>
      <c r="CG24" s="1004"/>
      <c r="CH24" s="1066"/>
      <c r="CI24" s="1067"/>
      <c r="CJ24" s="1066"/>
      <c r="CK24" s="1004"/>
      <c r="CL24" s="1004"/>
      <c r="CM24" s="1004"/>
      <c r="CN24" s="1004"/>
      <c r="CO24" s="1004"/>
      <c r="CP24" s="1004"/>
      <c r="CQ24" s="1004"/>
      <c r="CR24" s="1004"/>
      <c r="CS24" s="1004"/>
      <c r="CT24" s="1004"/>
      <c r="CU24" s="1004"/>
      <c r="CV24" s="1066"/>
      <c r="CW24" s="1004"/>
      <c r="CX24" s="1004"/>
      <c r="CY24" s="1004"/>
      <c r="CZ24" s="1004"/>
      <c r="DA24" s="1004"/>
      <c r="DB24" s="1004"/>
      <c r="DC24" s="1004"/>
      <c r="DD24" s="1004"/>
      <c r="DE24" s="1004"/>
      <c r="DF24" s="1004"/>
      <c r="DG24" s="1004"/>
    </row>
    <row r="25" spans="1:111" ht="18">
      <c r="A25" s="1037" t="s">
        <v>61</v>
      </c>
      <c r="B25" s="1068" t="str">
        <f>Settings!$C$6</f>
        <v>USD</v>
      </c>
      <c r="C25" s="544"/>
      <c r="D25" s="722">
        <f>SUM(D26:D33)</f>
        <v>20458.333333333336</v>
      </c>
      <c r="E25" s="722">
        <f t="shared" ref="E25:N25" si="107">SUM(E26:E33)</f>
        <v>6875.0000000000009</v>
      </c>
      <c r="F25" s="722">
        <f t="shared" si="107"/>
        <v>9875</v>
      </c>
      <c r="G25" s="722">
        <f t="shared" si="107"/>
        <v>21958.333333333336</v>
      </c>
      <c r="H25" s="722">
        <f t="shared" si="107"/>
        <v>15958.333333333336</v>
      </c>
      <c r="I25" s="722">
        <f t="shared" si="107"/>
        <v>16179.583333333336</v>
      </c>
      <c r="J25" s="722">
        <f t="shared" si="107"/>
        <v>21500.500000000004</v>
      </c>
      <c r="K25" s="722">
        <f t="shared" si="107"/>
        <v>18500.500000000004</v>
      </c>
      <c r="L25" s="722">
        <f t="shared" si="107"/>
        <v>18500.500000000004</v>
      </c>
      <c r="M25" s="722">
        <f t="shared" si="107"/>
        <v>23821.416666666672</v>
      </c>
      <c r="N25" s="722">
        <f t="shared" si="107"/>
        <v>20821.416666666672</v>
      </c>
      <c r="O25" s="394">
        <f>SUM(O26:O33)</f>
        <v>26321.416666666672</v>
      </c>
      <c r="P25" s="722">
        <f t="shared" ref="P25:BK25" si="108">SUM(P26:P33)</f>
        <v>40838.250000000007</v>
      </c>
      <c r="Q25" s="722">
        <f t="shared" si="108"/>
        <v>52759.416666666679</v>
      </c>
      <c r="R25" s="722">
        <f t="shared" si="108"/>
        <v>40759.416666666679</v>
      </c>
      <c r="S25" s="722">
        <f t="shared" si="108"/>
        <v>47455.333333333343</v>
      </c>
      <c r="T25" s="722">
        <f t="shared" si="108"/>
        <v>44455.333333333343</v>
      </c>
      <c r="U25" s="722">
        <f t="shared" si="108"/>
        <v>94455.333333333343</v>
      </c>
      <c r="V25" s="1281">
        <f t="shared" si="108"/>
        <v>44455.333333333343</v>
      </c>
      <c r="W25" s="722">
        <f t="shared" si="108"/>
        <v>44455.333333333343</v>
      </c>
      <c r="X25" s="722">
        <f t="shared" si="108"/>
        <v>44455.333333333343</v>
      </c>
      <c r="Y25" s="722">
        <f t="shared" si="108"/>
        <v>44455.333333333343</v>
      </c>
      <c r="Z25" s="722">
        <f t="shared" si="108"/>
        <v>44455.333333333343</v>
      </c>
      <c r="AA25" s="394">
        <f t="shared" si="108"/>
        <v>51955.333333333343</v>
      </c>
      <c r="AB25" s="722">
        <f t="shared" si="108"/>
        <v>98551.916666666657</v>
      </c>
      <c r="AC25" s="722">
        <f t="shared" si="108"/>
        <v>71693.541666666657</v>
      </c>
      <c r="AD25" s="722">
        <f t="shared" si="108"/>
        <v>71693.541666666657</v>
      </c>
      <c r="AE25" s="722">
        <f t="shared" si="108"/>
        <v>71693.541666666657</v>
      </c>
      <c r="AF25" s="722">
        <f t="shared" si="108"/>
        <v>71693.541666666657</v>
      </c>
      <c r="AG25" s="722">
        <f t="shared" si="108"/>
        <v>71693.541666666657</v>
      </c>
      <c r="AH25" s="722">
        <f t="shared" si="108"/>
        <v>98298.124999999985</v>
      </c>
      <c r="AI25" s="722">
        <f t="shared" si="108"/>
        <v>83298.124999999985</v>
      </c>
      <c r="AJ25" s="722">
        <f t="shared" si="108"/>
        <v>83298.124999999985</v>
      </c>
      <c r="AK25" s="722">
        <f t="shared" si="108"/>
        <v>83298.124999999985</v>
      </c>
      <c r="AL25" s="722">
        <f t="shared" si="108"/>
        <v>83298.124999999985</v>
      </c>
      <c r="AM25" s="394">
        <f t="shared" si="108"/>
        <v>97298.124999999985</v>
      </c>
      <c r="AN25" s="722">
        <f t="shared" si="108"/>
        <v>140472.875</v>
      </c>
      <c r="AO25" s="722">
        <f t="shared" si="108"/>
        <v>120031.24875</v>
      </c>
      <c r="AP25" s="722">
        <f t="shared" si="108"/>
        <v>120031.24875</v>
      </c>
      <c r="AQ25" s="722">
        <f t="shared" si="108"/>
        <v>120031.24875</v>
      </c>
      <c r="AR25" s="722">
        <f t="shared" si="108"/>
        <v>120031.24875</v>
      </c>
      <c r="AS25" s="722">
        <f t="shared" si="108"/>
        <v>120031.24875</v>
      </c>
      <c r="AT25" s="722">
        <f t="shared" si="108"/>
        <v>120031.24875</v>
      </c>
      <c r="AU25" s="722">
        <f t="shared" si="108"/>
        <v>120031.24875</v>
      </c>
      <c r="AV25" s="722">
        <f t="shared" si="108"/>
        <v>120031.24875</v>
      </c>
      <c r="AW25" s="722">
        <f t="shared" si="108"/>
        <v>137089.74875</v>
      </c>
      <c r="AX25" s="722">
        <f t="shared" si="108"/>
        <v>131089.74875</v>
      </c>
      <c r="AY25" s="394">
        <f t="shared" si="108"/>
        <v>149089.74875</v>
      </c>
      <c r="AZ25" s="722">
        <f t="shared" si="108"/>
        <v>157540.68208333338</v>
      </c>
      <c r="BA25" s="722">
        <f t="shared" si="108"/>
        <v>153224.97371250001</v>
      </c>
      <c r="BB25" s="722">
        <f t="shared" si="108"/>
        <v>153224.97371250001</v>
      </c>
      <c r="BC25" s="722">
        <f t="shared" si="108"/>
        <v>153224.97371250001</v>
      </c>
      <c r="BD25" s="722">
        <f t="shared" si="108"/>
        <v>153224.97371250001</v>
      </c>
      <c r="BE25" s="722">
        <f t="shared" si="108"/>
        <v>153224.97371250001</v>
      </c>
      <c r="BF25" s="722">
        <f t="shared" si="108"/>
        <v>176521.05704583338</v>
      </c>
      <c r="BG25" s="722">
        <f t="shared" si="108"/>
        <v>167521.05704583338</v>
      </c>
      <c r="BH25" s="722">
        <f t="shared" si="108"/>
        <v>167521.05704583338</v>
      </c>
      <c r="BI25" s="722">
        <f t="shared" si="108"/>
        <v>167521.05704583338</v>
      </c>
      <c r="BJ25" s="722">
        <f t="shared" si="108"/>
        <v>167521.05704583338</v>
      </c>
      <c r="BK25" s="394">
        <f t="shared" si="108"/>
        <v>194521.05704583338</v>
      </c>
      <c r="BL25" s="722">
        <f t="shared" ref="BL25:DG25" si="109">SUM(BL26:BL33)</f>
        <v>203885.51337916675</v>
      </c>
      <c r="BM25" s="722">
        <f t="shared" si="109"/>
        <v>196734.91709054171</v>
      </c>
      <c r="BN25" s="722">
        <f t="shared" si="109"/>
        <v>196734.91709054171</v>
      </c>
      <c r="BO25" s="722">
        <f t="shared" si="109"/>
        <v>202972.50042387506</v>
      </c>
      <c r="BP25" s="722">
        <f t="shared" si="109"/>
        <v>199972.50042387506</v>
      </c>
      <c r="BQ25" s="722">
        <f t="shared" si="109"/>
        <v>199972.50042387506</v>
      </c>
      <c r="BR25" s="722">
        <f t="shared" si="109"/>
        <v>207667.5837572084</v>
      </c>
      <c r="BS25" s="722">
        <f t="shared" si="109"/>
        <v>204667.5837572084</v>
      </c>
      <c r="BT25" s="722">
        <f t="shared" si="109"/>
        <v>198430.00042387506</v>
      </c>
      <c r="BU25" s="722">
        <f t="shared" si="109"/>
        <v>201430.00042387506</v>
      </c>
      <c r="BV25" s="722">
        <f t="shared" si="109"/>
        <v>201430.00042387506</v>
      </c>
      <c r="BW25" s="883">
        <f t="shared" si="109"/>
        <v>207430.00042387506</v>
      </c>
      <c r="BX25" s="722">
        <f t="shared" si="109"/>
        <v>218458.25794720836</v>
      </c>
      <c r="BY25" s="722">
        <f t="shared" si="109"/>
        <v>208478.64376992465</v>
      </c>
      <c r="BZ25" s="722">
        <f t="shared" si="109"/>
        <v>208478.64376992465</v>
      </c>
      <c r="CA25" s="722">
        <f t="shared" si="109"/>
        <v>208478.64376992465</v>
      </c>
      <c r="CB25" s="722">
        <f t="shared" si="109"/>
        <v>208478.64376992465</v>
      </c>
      <c r="CC25" s="722">
        <f t="shared" si="109"/>
        <v>208478.64376992465</v>
      </c>
      <c r="CD25" s="722">
        <f t="shared" si="109"/>
        <v>208563.61876992465</v>
      </c>
      <c r="CE25" s="722">
        <f t="shared" si="109"/>
        <v>208563.61876992465</v>
      </c>
      <c r="CF25" s="722">
        <f t="shared" si="109"/>
        <v>208563.61876992465</v>
      </c>
      <c r="CG25" s="722">
        <f t="shared" si="109"/>
        <v>208563.61876992465</v>
      </c>
      <c r="CH25" s="722">
        <f t="shared" si="109"/>
        <v>208563.61876992465</v>
      </c>
      <c r="CI25" s="394">
        <f t="shared" si="109"/>
        <v>214563.61876992465</v>
      </c>
      <c r="CJ25" s="722">
        <f t="shared" si="109"/>
        <v>208901.38068562464</v>
      </c>
      <c r="CK25" s="722">
        <f t="shared" si="109"/>
        <v>211002.59058302233</v>
      </c>
      <c r="CL25" s="722">
        <f t="shared" si="109"/>
        <v>211002.59058302233</v>
      </c>
      <c r="CM25" s="722">
        <f t="shared" si="109"/>
        <v>211002.59058302233</v>
      </c>
      <c r="CN25" s="722">
        <f t="shared" si="109"/>
        <v>211002.59058302233</v>
      </c>
      <c r="CO25" s="722">
        <f t="shared" si="109"/>
        <v>211002.59058302233</v>
      </c>
      <c r="CP25" s="722">
        <f t="shared" si="109"/>
        <v>211090.11483302232</v>
      </c>
      <c r="CQ25" s="722">
        <f t="shared" si="109"/>
        <v>211090.11483302232</v>
      </c>
      <c r="CR25" s="722">
        <f t="shared" si="109"/>
        <v>211090.11483302232</v>
      </c>
      <c r="CS25" s="722">
        <f t="shared" si="109"/>
        <v>211090.11483302232</v>
      </c>
      <c r="CT25" s="722">
        <f t="shared" si="109"/>
        <v>211090.11483302232</v>
      </c>
      <c r="CU25" s="722">
        <f t="shared" si="109"/>
        <v>217090.11483302232</v>
      </c>
      <c r="CV25" s="722">
        <f t="shared" si="109"/>
        <v>211438.00960619334</v>
      </c>
      <c r="CW25" s="722">
        <f t="shared" si="109"/>
        <v>213623.47892551305</v>
      </c>
      <c r="CX25" s="722">
        <f t="shared" si="109"/>
        <v>213623.47892551305</v>
      </c>
      <c r="CY25" s="722">
        <f t="shared" si="109"/>
        <v>213623.47892551305</v>
      </c>
      <c r="CZ25" s="722">
        <f t="shared" si="109"/>
        <v>213623.47892551305</v>
      </c>
      <c r="DA25" s="722">
        <f t="shared" si="109"/>
        <v>213623.47892551305</v>
      </c>
      <c r="DB25" s="722">
        <f t="shared" si="109"/>
        <v>213713.62890301304</v>
      </c>
      <c r="DC25" s="722">
        <f t="shared" si="109"/>
        <v>213713.62890301304</v>
      </c>
      <c r="DD25" s="722">
        <f t="shared" si="109"/>
        <v>213713.62890301304</v>
      </c>
      <c r="DE25" s="722">
        <f t="shared" si="109"/>
        <v>213713.62890301304</v>
      </c>
      <c r="DF25" s="722">
        <f t="shared" si="109"/>
        <v>213713.62890301304</v>
      </c>
      <c r="DG25" s="722">
        <f t="shared" si="109"/>
        <v>219713.62890301304</v>
      </c>
    </row>
    <row r="26" spans="1:111" outlineLevel="1">
      <c r="A26" s="1040" t="str">
        <f>'SG&amp;A'!A22</f>
        <v>PAYROLL</v>
      </c>
      <c r="B26" s="1069" t="str">
        <f>Settings!$C$6</f>
        <v>USD</v>
      </c>
      <c r="C26" s="562"/>
      <c r="D26" s="1042">
        <f>'SG&amp;A'!F22</f>
        <v>11458.333333333336</v>
      </c>
      <c r="E26" s="1042">
        <f>'SG&amp;A'!G22</f>
        <v>6875.0000000000009</v>
      </c>
      <c r="F26" s="1042">
        <f>'SG&amp;A'!H22</f>
        <v>6875.0000000000009</v>
      </c>
      <c r="G26" s="1042">
        <f>'SG&amp;A'!I22</f>
        <v>11458.333333333336</v>
      </c>
      <c r="H26" s="1042">
        <f>'SG&amp;A'!J22</f>
        <v>11458.333333333336</v>
      </c>
      <c r="I26" s="1042">
        <f>'SG&amp;A'!K22</f>
        <v>11458.333333333336</v>
      </c>
      <c r="J26" s="1042">
        <f>'SG&amp;A'!L22</f>
        <v>13750.000000000004</v>
      </c>
      <c r="K26" s="1042">
        <f>'SG&amp;A'!M22</f>
        <v>13750.000000000004</v>
      </c>
      <c r="L26" s="1042">
        <f>'SG&amp;A'!N22</f>
        <v>13750.000000000004</v>
      </c>
      <c r="M26" s="1042">
        <f>'SG&amp;A'!O22</f>
        <v>16041.666666666672</v>
      </c>
      <c r="N26" s="1042">
        <f>'SG&amp;A'!P22</f>
        <v>16041.666666666672</v>
      </c>
      <c r="O26" s="395">
        <f>'SG&amp;A'!Q22</f>
        <v>16041.666666666672</v>
      </c>
      <c r="P26" s="1042">
        <f>'SG&amp;A'!R22</f>
        <v>22000.000000000007</v>
      </c>
      <c r="Q26" s="1042">
        <f>'SG&amp;A'!S22</f>
        <v>31304.166666666679</v>
      </c>
      <c r="R26" s="1042">
        <f>'SG&amp;A'!T22</f>
        <v>31304.166666666679</v>
      </c>
      <c r="S26" s="1042">
        <f>'SG&amp;A'!U22</f>
        <v>34970.833333333343</v>
      </c>
      <c r="T26" s="1042">
        <f>'SG&amp;A'!V22</f>
        <v>34970.833333333343</v>
      </c>
      <c r="U26" s="1042">
        <f>'SG&amp;A'!W22</f>
        <v>34970.833333333343</v>
      </c>
      <c r="V26" s="1282">
        <f>'SG&amp;A'!X22</f>
        <v>34970.833333333343</v>
      </c>
      <c r="W26" s="1042">
        <f>'SG&amp;A'!Y22</f>
        <v>34970.833333333343</v>
      </c>
      <c r="X26" s="1042">
        <f>'SG&amp;A'!Z22</f>
        <v>34970.833333333343</v>
      </c>
      <c r="Y26" s="1042">
        <f>'SG&amp;A'!AA22</f>
        <v>34970.833333333343</v>
      </c>
      <c r="Z26" s="1042">
        <f>'SG&amp;A'!AB22</f>
        <v>34970.833333333343</v>
      </c>
      <c r="AA26" s="395">
        <f>'SG&amp;A'!AC22</f>
        <v>34970.833333333343</v>
      </c>
      <c r="AB26" s="1042">
        <f>'SG&amp;A'!AD22</f>
        <v>56054.166666666657</v>
      </c>
      <c r="AC26" s="1042">
        <f>'SG&amp;A'!AE22</f>
        <v>56195.791666666657</v>
      </c>
      <c r="AD26" s="1042">
        <f>'SG&amp;A'!AF22</f>
        <v>56195.791666666657</v>
      </c>
      <c r="AE26" s="1042">
        <f>'SG&amp;A'!AG22</f>
        <v>56195.791666666657</v>
      </c>
      <c r="AF26" s="1042">
        <f>'SG&amp;A'!AH22</f>
        <v>56195.791666666657</v>
      </c>
      <c r="AG26" s="1042">
        <f>'SG&amp;A'!AI22</f>
        <v>56195.791666666657</v>
      </c>
      <c r="AH26" s="1042">
        <f>'SG&amp;A'!AJ22</f>
        <v>67654.124999999985</v>
      </c>
      <c r="AI26" s="1042">
        <f>'SG&amp;A'!AK22</f>
        <v>67654.124999999985</v>
      </c>
      <c r="AJ26" s="1042">
        <f>'SG&amp;A'!AL22</f>
        <v>67654.124999999985</v>
      </c>
      <c r="AK26" s="1042">
        <f>'SG&amp;A'!AM22</f>
        <v>67654.124999999985</v>
      </c>
      <c r="AL26" s="1042">
        <f>'SG&amp;A'!AN22</f>
        <v>67654.124999999985</v>
      </c>
      <c r="AM26" s="395">
        <f>'SG&amp;A'!AO22</f>
        <v>67654.124999999985</v>
      </c>
      <c r="AN26" s="1042">
        <f>'SG&amp;A'!AP22</f>
        <v>95374.125</v>
      </c>
      <c r="AO26" s="1042">
        <f>'SG&amp;A'!AQ22</f>
        <v>95932.498749999999</v>
      </c>
      <c r="AP26" s="1042">
        <f>'SG&amp;A'!AR22</f>
        <v>95932.498749999999</v>
      </c>
      <c r="AQ26" s="1042">
        <f>'SG&amp;A'!AS22</f>
        <v>95932.498749999999</v>
      </c>
      <c r="AR26" s="1042">
        <f>'SG&amp;A'!AT22</f>
        <v>95932.498749999999</v>
      </c>
      <c r="AS26" s="1042">
        <f>'SG&amp;A'!AU22</f>
        <v>95932.498749999999</v>
      </c>
      <c r="AT26" s="1042">
        <f>'SG&amp;A'!AV22</f>
        <v>95932.498749999999</v>
      </c>
      <c r="AU26" s="1042">
        <f>'SG&amp;A'!AW22</f>
        <v>95932.498749999999</v>
      </c>
      <c r="AV26" s="1042">
        <f>'SG&amp;A'!AX22</f>
        <v>95932.498749999999</v>
      </c>
      <c r="AW26" s="1042">
        <f>'SG&amp;A'!AY22</f>
        <v>106932.49875</v>
      </c>
      <c r="AX26" s="1042">
        <f>'SG&amp;A'!AZ22</f>
        <v>106932.49875</v>
      </c>
      <c r="AY26" s="395">
        <f>'SG&amp;A'!BA22</f>
        <v>106932.49875</v>
      </c>
      <c r="AZ26" s="1042">
        <f>'SG&amp;A'!BB22</f>
        <v>117324.93208333336</v>
      </c>
      <c r="BA26" s="1042">
        <f>'SG&amp;A'!BC22</f>
        <v>119009.22371250002</v>
      </c>
      <c r="BB26" s="1042">
        <f>'SG&amp;A'!BD22</f>
        <v>119009.22371250002</v>
      </c>
      <c r="BC26" s="1042">
        <f>'SG&amp;A'!BE22</f>
        <v>119009.22371250002</v>
      </c>
      <c r="BD26" s="1042">
        <f>'SG&amp;A'!BF22</f>
        <v>119009.22371250002</v>
      </c>
      <c r="BE26" s="1042">
        <f>'SG&amp;A'!BG22</f>
        <v>119009.22371250002</v>
      </c>
      <c r="BF26" s="1042">
        <f>'SG&amp;A'!BH22</f>
        <v>133217.55704583338</v>
      </c>
      <c r="BG26" s="1042">
        <f>'SG&amp;A'!BI22</f>
        <v>133217.55704583338</v>
      </c>
      <c r="BH26" s="1042">
        <f>'SG&amp;A'!BJ22</f>
        <v>133217.55704583338</v>
      </c>
      <c r="BI26" s="1042">
        <f>'SG&amp;A'!BK22</f>
        <v>133217.55704583338</v>
      </c>
      <c r="BJ26" s="1042">
        <f>'SG&amp;A'!BL22</f>
        <v>133217.55704583338</v>
      </c>
      <c r="BK26" s="395">
        <f>'SG&amp;A'!BM22</f>
        <v>133217.55704583338</v>
      </c>
      <c r="BL26" s="1042">
        <f>'SG&amp;A'!BN22</f>
        <v>150494.26337916675</v>
      </c>
      <c r="BM26" s="1042">
        <f>'SG&amp;A'!BO22</f>
        <v>152343.66709054171</v>
      </c>
      <c r="BN26" s="1042">
        <f>'SG&amp;A'!BP22</f>
        <v>152343.66709054171</v>
      </c>
      <c r="BO26" s="1042">
        <f>'SG&amp;A'!BQ22</f>
        <v>155552.00042387506</v>
      </c>
      <c r="BP26" s="1042">
        <f>'SG&amp;A'!BR22</f>
        <v>155552.00042387506</v>
      </c>
      <c r="BQ26" s="1042">
        <f>'SG&amp;A'!BS22</f>
        <v>155552.00042387506</v>
      </c>
      <c r="BR26" s="1042">
        <f>'SG&amp;A'!BT22</f>
        <v>160217.8337572084</v>
      </c>
      <c r="BS26" s="1042">
        <f>'SG&amp;A'!BU22</f>
        <v>160217.8337572084</v>
      </c>
      <c r="BT26" s="1042">
        <f>'SG&amp;A'!BV22</f>
        <v>157009.50042387506</v>
      </c>
      <c r="BU26" s="1042">
        <f>'SG&amp;A'!BW22</f>
        <v>157009.50042387506</v>
      </c>
      <c r="BV26" s="1042">
        <f>'SG&amp;A'!BX22</f>
        <v>157009.50042387506</v>
      </c>
      <c r="BW26" s="884">
        <f>'SG&amp;A'!BY22</f>
        <v>157009.50042387506</v>
      </c>
      <c r="BX26" s="1042">
        <f>'SG&amp;A'!BZ22</f>
        <v>161920.75794720836</v>
      </c>
      <c r="BY26" s="1042">
        <f>'SG&amp;A'!CA22</f>
        <v>163941.14376992465</v>
      </c>
      <c r="BZ26" s="1042">
        <f>'SG&amp;A'!CB22</f>
        <v>163941.14376992465</v>
      </c>
      <c r="CA26" s="1042">
        <f>'SG&amp;A'!CC22</f>
        <v>163941.14376992465</v>
      </c>
      <c r="CB26" s="1042">
        <f>'SG&amp;A'!CD22</f>
        <v>163941.14376992465</v>
      </c>
      <c r="CC26" s="1042">
        <f>'SG&amp;A'!CE22</f>
        <v>163941.14376992465</v>
      </c>
      <c r="CD26" s="1042">
        <f>'SG&amp;A'!CF22</f>
        <v>164026.11876992465</v>
      </c>
      <c r="CE26" s="1042">
        <f>'SG&amp;A'!CG22</f>
        <v>164026.11876992465</v>
      </c>
      <c r="CF26" s="1042">
        <f>'SG&amp;A'!CH22</f>
        <v>164026.11876992465</v>
      </c>
      <c r="CG26" s="1042">
        <f>'SG&amp;A'!CI22</f>
        <v>164026.11876992465</v>
      </c>
      <c r="CH26" s="1042">
        <f>'SG&amp;A'!CJ22</f>
        <v>164026.11876992465</v>
      </c>
      <c r="CI26" s="1070">
        <f>'SG&amp;A'!CK22</f>
        <v>164026.11876992465</v>
      </c>
      <c r="CJ26" s="1042">
        <f>'SG&amp;A'!CL22</f>
        <v>164363.88068562464</v>
      </c>
      <c r="CK26" s="1042">
        <f>'SG&amp;A'!CM22</f>
        <v>166465.09058302233</v>
      </c>
      <c r="CL26" s="1042">
        <f>'SG&amp;A'!CN22</f>
        <v>166465.09058302233</v>
      </c>
      <c r="CM26" s="1042">
        <f>'SG&amp;A'!CO22</f>
        <v>166465.09058302233</v>
      </c>
      <c r="CN26" s="1042">
        <f>'SG&amp;A'!CP22</f>
        <v>166465.09058302233</v>
      </c>
      <c r="CO26" s="1042">
        <f>'SG&amp;A'!CQ22</f>
        <v>166465.09058302233</v>
      </c>
      <c r="CP26" s="1042">
        <f>'SG&amp;A'!CR22</f>
        <v>166552.61483302232</v>
      </c>
      <c r="CQ26" s="1042">
        <f>'SG&amp;A'!CS22</f>
        <v>166552.61483302232</v>
      </c>
      <c r="CR26" s="1042">
        <f>'SG&amp;A'!CT22</f>
        <v>166552.61483302232</v>
      </c>
      <c r="CS26" s="1042">
        <f>'SG&amp;A'!CU22</f>
        <v>166552.61483302232</v>
      </c>
      <c r="CT26" s="1042">
        <f>'SG&amp;A'!CV22</f>
        <v>166552.61483302232</v>
      </c>
      <c r="CU26" s="1042">
        <f>'SG&amp;A'!CW22</f>
        <v>166552.61483302232</v>
      </c>
      <c r="CV26" s="1042">
        <f>'SG&amp;A'!CX22</f>
        <v>166900.50960619334</v>
      </c>
      <c r="CW26" s="1042">
        <f>'SG&amp;A'!CY22</f>
        <v>169085.97892551305</v>
      </c>
      <c r="CX26" s="1042">
        <f>'SG&amp;A'!CZ22</f>
        <v>169085.97892551305</v>
      </c>
      <c r="CY26" s="1042">
        <f>'SG&amp;A'!DA22</f>
        <v>169085.97892551305</v>
      </c>
      <c r="CZ26" s="1042">
        <f>'SG&amp;A'!DB22</f>
        <v>169085.97892551305</v>
      </c>
      <c r="DA26" s="1042">
        <f>'SG&amp;A'!DC22</f>
        <v>169085.97892551305</v>
      </c>
      <c r="DB26" s="1042">
        <f>'SG&amp;A'!DD22</f>
        <v>169176.12890301304</v>
      </c>
      <c r="DC26" s="1042">
        <f>'SG&amp;A'!DE22</f>
        <v>169176.12890301304</v>
      </c>
      <c r="DD26" s="1042">
        <f>'SG&amp;A'!DF22</f>
        <v>169176.12890301304</v>
      </c>
      <c r="DE26" s="1042">
        <f>'SG&amp;A'!DG22</f>
        <v>169176.12890301304</v>
      </c>
      <c r="DF26" s="1042">
        <f>'SG&amp;A'!DH22</f>
        <v>169176.12890301304</v>
      </c>
      <c r="DG26" s="1042">
        <f>'SG&amp;A'!DI22</f>
        <v>169176.12890301304</v>
      </c>
    </row>
    <row r="27" spans="1:111" outlineLevel="1">
      <c r="A27" s="1040" t="str">
        <f>'SG&amp;A'!A23</f>
        <v>MARKETING &amp; GROWTH</v>
      </c>
      <c r="B27" s="1069" t="str">
        <f>Settings!$C$6</f>
        <v>USD</v>
      </c>
      <c r="C27" s="562"/>
      <c r="D27" s="1042">
        <f>'SG&amp;A'!F23</f>
        <v>0</v>
      </c>
      <c r="E27" s="1042">
        <f>'SG&amp;A'!G23</f>
        <v>0</v>
      </c>
      <c r="F27" s="1042">
        <f>'SG&amp;A'!H23</f>
        <v>3000</v>
      </c>
      <c r="G27" s="1042">
        <f>'SG&amp;A'!I23</f>
        <v>3000</v>
      </c>
      <c r="H27" s="1042">
        <f>'SG&amp;A'!J23</f>
        <v>3000</v>
      </c>
      <c r="I27" s="1042">
        <f>'SG&amp;A'!K23</f>
        <v>3000</v>
      </c>
      <c r="J27" s="1042">
        <f>'SG&amp;A'!L23</f>
        <v>3000</v>
      </c>
      <c r="K27" s="1042">
        <f>'SG&amp;A'!M23</f>
        <v>3000</v>
      </c>
      <c r="L27" s="1042">
        <f>'SG&amp;A'!N23</f>
        <v>3000</v>
      </c>
      <c r="M27" s="1042">
        <f>'SG&amp;A'!O23</f>
        <v>3000</v>
      </c>
      <c r="N27" s="1042">
        <f>'SG&amp;A'!P23</f>
        <v>3000</v>
      </c>
      <c r="O27" s="395">
        <f>'SG&amp;A'!Q23</f>
        <v>3000</v>
      </c>
      <c r="P27" s="1042">
        <f>'SG&amp;A'!R23</f>
        <v>7500</v>
      </c>
      <c r="Q27" s="1042">
        <f>'SG&amp;A'!S23</f>
        <v>7500</v>
      </c>
      <c r="R27" s="1042">
        <f>'SG&amp;A'!T23</f>
        <v>7500</v>
      </c>
      <c r="S27" s="1042">
        <f>'SG&amp;A'!U23</f>
        <v>7500</v>
      </c>
      <c r="T27" s="1042">
        <f>'SG&amp;A'!V23</f>
        <v>7500</v>
      </c>
      <c r="U27" s="1042">
        <f>'SG&amp;A'!W23</f>
        <v>7500</v>
      </c>
      <c r="V27" s="1282">
        <f>'SG&amp;A'!X23</f>
        <v>7500</v>
      </c>
      <c r="W27" s="1042">
        <f>'SG&amp;A'!Y23</f>
        <v>7500</v>
      </c>
      <c r="X27" s="1042">
        <f>'SG&amp;A'!Z23</f>
        <v>7500</v>
      </c>
      <c r="Y27" s="1042">
        <f>'SG&amp;A'!AA23</f>
        <v>7500</v>
      </c>
      <c r="Z27" s="1042">
        <f>'SG&amp;A'!AB23</f>
        <v>7500</v>
      </c>
      <c r="AA27" s="395">
        <f>'SG&amp;A'!AC23</f>
        <v>7500</v>
      </c>
      <c r="AB27" s="1042">
        <f>'SG&amp;A'!AD23</f>
        <v>12500</v>
      </c>
      <c r="AC27" s="1042">
        <f>'SG&amp;A'!AE23</f>
        <v>12500</v>
      </c>
      <c r="AD27" s="1042">
        <f>'SG&amp;A'!AF23</f>
        <v>12500</v>
      </c>
      <c r="AE27" s="1042">
        <f>'SG&amp;A'!AG23</f>
        <v>12500</v>
      </c>
      <c r="AF27" s="1042">
        <f>'SG&amp;A'!AH23</f>
        <v>12500</v>
      </c>
      <c r="AG27" s="1042">
        <f>'SG&amp;A'!AI23</f>
        <v>12500</v>
      </c>
      <c r="AH27" s="1042">
        <f>'SG&amp;A'!AJ23</f>
        <v>12500</v>
      </c>
      <c r="AI27" s="1042">
        <f>'SG&amp;A'!AK23</f>
        <v>12500</v>
      </c>
      <c r="AJ27" s="1042">
        <f>'SG&amp;A'!AL23</f>
        <v>12500</v>
      </c>
      <c r="AK27" s="1042">
        <f>'SG&amp;A'!AM23</f>
        <v>12500</v>
      </c>
      <c r="AL27" s="1042">
        <f>'SG&amp;A'!AN23</f>
        <v>12500</v>
      </c>
      <c r="AM27" s="395">
        <f>'SG&amp;A'!AO23</f>
        <v>12500</v>
      </c>
      <c r="AN27" s="1042">
        <f>'SG&amp;A'!AP23</f>
        <v>20000</v>
      </c>
      <c r="AO27" s="1042">
        <f>'SG&amp;A'!AQ23</f>
        <v>20000</v>
      </c>
      <c r="AP27" s="1042">
        <f>'SG&amp;A'!AR23</f>
        <v>20000</v>
      </c>
      <c r="AQ27" s="1042">
        <f>'SG&amp;A'!AS23</f>
        <v>20000</v>
      </c>
      <c r="AR27" s="1042">
        <f>'SG&amp;A'!AT23</f>
        <v>20000</v>
      </c>
      <c r="AS27" s="1042">
        <f>'SG&amp;A'!AU23</f>
        <v>20000</v>
      </c>
      <c r="AT27" s="1042">
        <f>'SG&amp;A'!AV23</f>
        <v>20000</v>
      </c>
      <c r="AU27" s="1042">
        <f>'SG&amp;A'!AW23</f>
        <v>20000</v>
      </c>
      <c r="AV27" s="1042">
        <f>'SG&amp;A'!AX23</f>
        <v>20000</v>
      </c>
      <c r="AW27" s="1042">
        <f>'SG&amp;A'!AY23</f>
        <v>20000</v>
      </c>
      <c r="AX27" s="1042">
        <f>'SG&amp;A'!AZ23</f>
        <v>20000</v>
      </c>
      <c r="AY27" s="395">
        <f>'SG&amp;A'!BA23</f>
        <v>20000</v>
      </c>
      <c r="AZ27" s="1042">
        <f>'SG&amp;A'!BB23</f>
        <v>30000</v>
      </c>
      <c r="BA27" s="1042">
        <f>'SG&amp;A'!BC23</f>
        <v>30000</v>
      </c>
      <c r="BB27" s="1042">
        <f>'SG&amp;A'!BD23</f>
        <v>30000</v>
      </c>
      <c r="BC27" s="1042">
        <f>'SG&amp;A'!BE23</f>
        <v>30000</v>
      </c>
      <c r="BD27" s="1042">
        <f>'SG&amp;A'!BF23</f>
        <v>30000</v>
      </c>
      <c r="BE27" s="1042">
        <f>'SG&amp;A'!BG23</f>
        <v>30000</v>
      </c>
      <c r="BF27" s="1042">
        <f>'SG&amp;A'!BH23</f>
        <v>30000</v>
      </c>
      <c r="BG27" s="1042">
        <f>'SG&amp;A'!BI23</f>
        <v>30000</v>
      </c>
      <c r="BH27" s="1042">
        <f>'SG&amp;A'!BJ23</f>
        <v>30000</v>
      </c>
      <c r="BI27" s="1042">
        <f>'SG&amp;A'!BK23</f>
        <v>30000</v>
      </c>
      <c r="BJ27" s="1042">
        <f>'SG&amp;A'!BL23</f>
        <v>30000</v>
      </c>
      <c r="BK27" s="395">
        <f>'SG&amp;A'!BM23</f>
        <v>30000</v>
      </c>
      <c r="BL27" s="1042">
        <f>'SG&amp;A'!BN23</f>
        <v>40000</v>
      </c>
      <c r="BM27" s="1042">
        <f>'SG&amp;A'!BO23</f>
        <v>40000</v>
      </c>
      <c r="BN27" s="1042">
        <f>'SG&amp;A'!BP23</f>
        <v>40000</v>
      </c>
      <c r="BO27" s="1042">
        <f>'SG&amp;A'!BQ23</f>
        <v>40000</v>
      </c>
      <c r="BP27" s="1042">
        <f>'SG&amp;A'!BR23</f>
        <v>40000</v>
      </c>
      <c r="BQ27" s="1042">
        <f>'SG&amp;A'!BS23</f>
        <v>40000</v>
      </c>
      <c r="BR27" s="1042">
        <f>'SG&amp;A'!BT23</f>
        <v>40000</v>
      </c>
      <c r="BS27" s="1042">
        <f>'SG&amp;A'!BU23</f>
        <v>40000</v>
      </c>
      <c r="BT27" s="1042">
        <f>'SG&amp;A'!BV23</f>
        <v>40000</v>
      </c>
      <c r="BU27" s="1042">
        <f>'SG&amp;A'!BW23</f>
        <v>40000</v>
      </c>
      <c r="BV27" s="1042">
        <f>'SG&amp;A'!BX23</f>
        <v>40000</v>
      </c>
      <c r="BW27" s="884">
        <f>'SG&amp;A'!BY23</f>
        <v>40000</v>
      </c>
      <c r="BX27" s="1042">
        <f>'SG&amp;A'!BZ23</f>
        <v>40000</v>
      </c>
      <c r="BY27" s="1042">
        <f>'SG&amp;A'!CA23</f>
        <v>40000</v>
      </c>
      <c r="BZ27" s="1042">
        <f>'SG&amp;A'!CB23</f>
        <v>40000</v>
      </c>
      <c r="CA27" s="1042">
        <f>'SG&amp;A'!CC23</f>
        <v>40000</v>
      </c>
      <c r="CB27" s="1042">
        <f>'SG&amp;A'!CD23</f>
        <v>40000</v>
      </c>
      <c r="CC27" s="1042">
        <f>'SG&amp;A'!CE23</f>
        <v>40000</v>
      </c>
      <c r="CD27" s="1042">
        <f>'SG&amp;A'!CF23</f>
        <v>40000</v>
      </c>
      <c r="CE27" s="1042">
        <f>'SG&amp;A'!CG23</f>
        <v>40000</v>
      </c>
      <c r="CF27" s="1042">
        <f>'SG&amp;A'!CH23</f>
        <v>40000</v>
      </c>
      <c r="CG27" s="1042">
        <f>'SG&amp;A'!CI23</f>
        <v>40000</v>
      </c>
      <c r="CH27" s="1042">
        <f>'SG&amp;A'!CJ23</f>
        <v>40000</v>
      </c>
      <c r="CI27" s="1070">
        <f>'SG&amp;A'!CK23</f>
        <v>40000</v>
      </c>
      <c r="CJ27" s="1042">
        <f>'SG&amp;A'!CL23</f>
        <v>40000</v>
      </c>
      <c r="CK27" s="1042">
        <f>'SG&amp;A'!CM23</f>
        <v>40000</v>
      </c>
      <c r="CL27" s="1042">
        <f>'SG&amp;A'!CN23</f>
        <v>40000</v>
      </c>
      <c r="CM27" s="1042">
        <f>'SG&amp;A'!CO23</f>
        <v>40000</v>
      </c>
      <c r="CN27" s="1042">
        <f>'SG&amp;A'!CP23</f>
        <v>40000</v>
      </c>
      <c r="CO27" s="1042">
        <f>'SG&amp;A'!CQ23</f>
        <v>40000</v>
      </c>
      <c r="CP27" s="1042">
        <f>'SG&amp;A'!CR23</f>
        <v>40000</v>
      </c>
      <c r="CQ27" s="1042">
        <f>'SG&amp;A'!CS23</f>
        <v>40000</v>
      </c>
      <c r="CR27" s="1042">
        <f>'SG&amp;A'!CT23</f>
        <v>40000</v>
      </c>
      <c r="CS27" s="1042">
        <f>'SG&amp;A'!CU23</f>
        <v>40000</v>
      </c>
      <c r="CT27" s="1042">
        <f>'SG&amp;A'!CV23</f>
        <v>40000</v>
      </c>
      <c r="CU27" s="1042">
        <f>'SG&amp;A'!CW23</f>
        <v>40000</v>
      </c>
      <c r="CV27" s="1042">
        <f>'SG&amp;A'!CX23</f>
        <v>40000</v>
      </c>
      <c r="CW27" s="1042">
        <f>'SG&amp;A'!CY23</f>
        <v>40000</v>
      </c>
      <c r="CX27" s="1042">
        <f>'SG&amp;A'!CZ23</f>
        <v>40000</v>
      </c>
      <c r="CY27" s="1042">
        <f>'SG&amp;A'!DA23</f>
        <v>40000</v>
      </c>
      <c r="CZ27" s="1042">
        <f>'SG&amp;A'!DB23</f>
        <v>40000</v>
      </c>
      <c r="DA27" s="1042">
        <f>'SG&amp;A'!DC23</f>
        <v>40000</v>
      </c>
      <c r="DB27" s="1042">
        <f>'SG&amp;A'!DD23</f>
        <v>40000</v>
      </c>
      <c r="DC27" s="1042">
        <f>'SG&amp;A'!DE23</f>
        <v>40000</v>
      </c>
      <c r="DD27" s="1042">
        <f>'SG&amp;A'!DF23</f>
        <v>40000</v>
      </c>
      <c r="DE27" s="1042">
        <f>'SG&amp;A'!DG23</f>
        <v>40000</v>
      </c>
      <c r="DF27" s="1042">
        <f>'SG&amp;A'!DH23</f>
        <v>40000</v>
      </c>
      <c r="DG27" s="1042">
        <f>'SG&amp;A'!DI23</f>
        <v>40000</v>
      </c>
    </row>
    <row r="28" spans="1:111" outlineLevel="1">
      <c r="A28" s="1040" t="str">
        <f>'SG&amp;A'!A24</f>
        <v>LEGAL, ADVISORY, PROF. SERVICES</v>
      </c>
      <c r="B28" s="1069" t="str">
        <f>Settings!$C$6</f>
        <v>USD</v>
      </c>
      <c r="C28" s="562"/>
      <c r="D28" s="1042">
        <f>'SG&amp;A'!F24</f>
        <v>0</v>
      </c>
      <c r="E28" s="1042">
        <f>'SG&amp;A'!G24</f>
        <v>0</v>
      </c>
      <c r="F28" s="1042">
        <f>'SG&amp;A'!H24</f>
        <v>0</v>
      </c>
      <c r="G28" s="1042">
        <f>'SG&amp;A'!I24</f>
        <v>1500</v>
      </c>
      <c r="H28" s="1042">
        <f>'SG&amp;A'!J24</f>
        <v>1500</v>
      </c>
      <c r="I28" s="1042">
        <f>'SG&amp;A'!K24</f>
        <v>1500</v>
      </c>
      <c r="J28" s="1042">
        <f>'SG&amp;A'!L24</f>
        <v>1500</v>
      </c>
      <c r="K28" s="1042">
        <f>'SG&amp;A'!M24</f>
        <v>1500</v>
      </c>
      <c r="L28" s="1042">
        <f>'SG&amp;A'!N24</f>
        <v>1500</v>
      </c>
      <c r="M28" s="1042">
        <f>'SG&amp;A'!O24</f>
        <v>1500</v>
      </c>
      <c r="N28" s="1042">
        <f>'SG&amp;A'!P24</f>
        <v>1500</v>
      </c>
      <c r="O28" s="395">
        <f>'SG&amp;A'!Q24</f>
        <v>4000</v>
      </c>
      <c r="P28" s="1042">
        <f>'SG&amp;A'!R24</f>
        <v>5000</v>
      </c>
      <c r="Q28" s="1042">
        <f>'SG&amp;A'!S24</f>
        <v>1500</v>
      </c>
      <c r="R28" s="1042">
        <f>'SG&amp;A'!T24</f>
        <v>1500</v>
      </c>
      <c r="S28" s="1042">
        <f>'SG&amp;A'!U24</f>
        <v>1500</v>
      </c>
      <c r="T28" s="1042">
        <f>'SG&amp;A'!V24</f>
        <v>1500</v>
      </c>
      <c r="U28" s="1042">
        <f>'SG&amp;A'!W24</f>
        <v>51500</v>
      </c>
      <c r="V28" s="1282">
        <f>'SG&amp;A'!X24</f>
        <v>1500</v>
      </c>
      <c r="W28" s="1042">
        <f>'SG&amp;A'!Y24</f>
        <v>1500</v>
      </c>
      <c r="X28" s="1042">
        <f>'SG&amp;A'!Z24</f>
        <v>1500</v>
      </c>
      <c r="Y28" s="1042">
        <f>'SG&amp;A'!AA24</f>
        <v>1500</v>
      </c>
      <c r="Z28" s="1042">
        <f>'SG&amp;A'!AB24</f>
        <v>1500</v>
      </c>
      <c r="AA28" s="395">
        <f>'SG&amp;A'!AC24</f>
        <v>4000</v>
      </c>
      <c r="AB28" s="1042">
        <f>'SG&amp;A'!AD24</f>
        <v>2250</v>
      </c>
      <c r="AC28" s="1042">
        <f>'SG&amp;A'!AE24</f>
        <v>2250</v>
      </c>
      <c r="AD28" s="1042">
        <f>'SG&amp;A'!AF24</f>
        <v>2250</v>
      </c>
      <c r="AE28" s="1042">
        <f>'SG&amp;A'!AG24</f>
        <v>2250</v>
      </c>
      <c r="AF28" s="1042">
        <f>'SG&amp;A'!AH24</f>
        <v>2250</v>
      </c>
      <c r="AG28" s="1042">
        <f>'SG&amp;A'!AI24</f>
        <v>2250</v>
      </c>
      <c r="AH28" s="1042">
        <f>'SG&amp;A'!AJ24</f>
        <v>2250</v>
      </c>
      <c r="AI28" s="1042">
        <f>'SG&amp;A'!AK24</f>
        <v>2250</v>
      </c>
      <c r="AJ28" s="1042">
        <f>'SG&amp;A'!AL24</f>
        <v>2250</v>
      </c>
      <c r="AK28" s="1042">
        <f>'SG&amp;A'!AM24</f>
        <v>2250</v>
      </c>
      <c r="AL28" s="1042">
        <f>'SG&amp;A'!AN24</f>
        <v>2250</v>
      </c>
      <c r="AM28" s="395">
        <f>'SG&amp;A'!AO24</f>
        <v>6250</v>
      </c>
      <c r="AN28" s="1042">
        <f>'SG&amp;A'!AP24</f>
        <v>3000</v>
      </c>
      <c r="AO28" s="1042">
        <f>'SG&amp;A'!AQ24</f>
        <v>3000</v>
      </c>
      <c r="AP28" s="1042">
        <f>'SG&amp;A'!AR24</f>
        <v>3000</v>
      </c>
      <c r="AQ28" s="1042">
        <f>'SG&amp;A'!AS24</f>
        <v>3000</v>
      </c>
      <c r="AR28" s="1042">
        <f>'SG&amp;A'!AT24</f>
        <v>3000</v>
      </c>
      <c r="AS28" s="1042">
        <f>'SG&amp;A'!AU24</f>
        <v>3000</v>
      </c>
      <c r="AT28" s="1042">
        <f>'SG&amp;A'!AV24</f>
        <v>3000</v>
      </c>
      <c r="AU28" s="1042">
        <f>'SG&amp;A'!AW24</f>
        <v>3000</v>
      </c>
      <c r="AV28" s="1042">
        <f>'SG&amp;A'!AX24</f>
        <v>3000</v>
      </c>
      <c r="AW28" s="1042">
        <f>'SG&amp;A'!AY24</f>
        <v>3000</v>
      </c>
      <c r="AX28" s="1042">
        <f>'SG&amp;A'!AZ24</f>
        <v>3000</v>
      </c>
      <c r="AY28" s="395">
        <f>'SG&amp;A'!BA24</f>
        <v>7000</v>
      </c>
      <c r="AZ28" s="1042">
        <f>'SG&amp;A'!BB24</f>
        <v>3000</v>
      </c>
      <c r="BA28" s="1042">
        <f>'SG&amp;A'!BC24</f>
        <v>3000</v>
      </c>
      <c r="BB28" s="1042">
        <f>'SG&amp;A'!BD24</f>
        <v>3000</v>
      </c>
      <c r="BC28" s="1042">
        <f>'SG&amp;A'!BE24</f>
        <v>3000</v>
      </c>
      <c r="BD28" s="1042">
        <f>'SG&amp;A'!BF24</f>
        <v>3000</v>
      </c>
      <c r="BE28" s="1042">
        <f>'SG&amp;A'!BG24</f>
        <v>3000</v>
      </c>
      <c r="BF28" s="1042">
        <f>'SG&amp;A'!BH24</f>
        <v>3000</v>
      </c>
      <c r="BG28" s="1042">
        <f>'SG&amp;A'!BI24</f>
        <v>3000</v>
      </c>
      <c r="BH28" s="1042">
        <f>'SG&amp;A'!BJ24</f>
        <v>3000</v>
      </c>
      <c r="BI28" s="1042">
        <f>'SG&amp;A'!BK24</f>
        <v>3000</v>
      </c>
      <c r="BJ28" s="1042">
        <f>'SG&amp;A'!BL24</f>
        <v>3000</v>
      </c>
      <c r="BK28" s="395">
        <f>'SG&amp;A'!BM24</f>
        <v>7000</v>
      </c>
      <c r="BL28" s="1042">
        <f>'SG&amp;A'!BN24</f>
        <v>3000</v>
      </c>
      <c r="BM28" s="1042">
        <f>'SG&amp;A'!BO24</f>
        <v>3000</v>
      </c>
      <c r="BN28" s="1042">
        <f>'SG&amp;A'!BP24</f>
        <v>3000</v>
      </c>
      <c r="BO28" s="1042">
        <f>'SG&amp;A'!BQ24</f>
        <v>3000</v>
      </c>
      <c r="BP28" s="1042">
        <f>'SG&amp;A'!BR24</f>
        <v>3000</v>
      </c>
      <c r="BQ28" s="1042">
        <f>'SG&amp;A'!BS24</f>
        <v>3000</v>
      </c>
      <c r="BR28" s="1042">
        <f>'SG&amp;A'!BT24</f>
        <v>3000</v>
      </c>
      <c r="BS28" s="1042">
        <f>'SG&amp;A'!BU24</f>
        <v>3000</v>
      </c>
      <c r="BT28" s="1042">
        <f>'SG&amp;A'!BV24</f>
        <v>3000</v>
      </c>
      <c r="BU28" s="1042">
        <f>'SG&amp;A'!BW24</f>
        <v>3000</v>
      </c>
      <c r="BV28" s="1042">
        <f>'SG&amp;A'!BX24</f>
        <v>3000</v>
      </c>
      <c r="BW28" s="884">
        <f>'SG&amp;A'!BY24</f>
        <v>7000</v>
      </c>
      <c r="BX28" s="1042">
        <f>'SG&amp;A'!BZ24</f>
        <v>3000</v>
      </c>
      <c r="BY28" s="1042">
        <f>'SG&amp;A'!CA24</f>
        <v>3000</v>
      </c>
      <c r="BZ28" s="1042">
        <f>'SG&amp;A'!CB24</f>
        <v>3000</v>
      </c>
      <c r="CA28" s="1042">
        <f>'SG&amp;A'!CC24</f>
        <v>3000</v>
      </c>
      <c r="CB28" s="1042">
        <f>'SG&amp;A'!CD24</f>
        <v>3000</v>
      </c>
      <c r="CC28" s="1042">
        <f>'SG&amp;A'!CE24</f>
        <v>3000</v>
      </c>
      <c r="CD28" s="1042">
        <f>'SG&amp;A'!CF24</f>
        <v>3000</v>
      </c>
      <c r="CE28" s="1042">
        <f>'SG&amp;A'!CG24</f>
        <v>3000</v>
      </c>
      <c r="CF28" s="1042">
        <f>'SG&amp;A'!CH24</f>
        <v>3000</v>
      </c>
      <c r="CG28" s="1042">
        <f>'SG&amp;A'!CI24</f>
        <v>3000</v>
      </c>
      <c r="CH28" s="1042">
        <f>'SG&amp;A'!CJ24</f>
        <v>3000</v>
      </c>
      <c r="CI28" s="1070">
        <f>'SG&amp;A'!CK24</f>
        <v>7000</v>
      </c>
      <c r="CJ28" s="1042">
        <f>'SG&amp;A'!CL24</f>
        <v>3000</v>
      </c>
      <c r="CK28" s="1042">
        <f>'SG&amp;A'!CM24</f>
        <v>3000</v>
      </c>
      <c r="CL28" s="1042">
        <f>'SG&amp;A'!CN24</f>
        <v>3000</v>
      </c>
      <c r="CM28" s="1042">
        <f>'SG&amp;A'!CO24</f>
        <v>3000</v>
      </c>
      <c r="CN28" s="1042">
        <f>'SG&amp;A'!CP24</f>
        <v>3000</v>
      </c>
      <c r="CO28" s="1042">
        <f>'SG&amp;A'!CQ24</f>
        <v>3000</v>
      </c>
      <c r="CP28" s="1042">
        <f>'SG&amp;A'!CR24</f>
        <v>3000</v>
      </c>
      <c r="CQ28" s="1042">
        <f>'SG&amp;A'!CS24</f>
        <v>3000</v>
      </c>
      <c r="CR28" s="1042">
        <f>'SG&amp;A'!CT24</f>
        <v>3000</v>
      </c>
      <c r="CS28" s="1042">
        <f>'SG&amp;A'!CU24</f>
        <v>3000</v>
      </c>
      <c r="CT28" s="1042">
        <f>'SG&amp;A'!CV24</f>
        <v>3000</v>
      </c>
      <c r="CU28" s="1042">
        <f>'SG&amp;A'!CW24</f>
        <v>7000</v>
      </c>
      <c r="CV28" s="1042">
        <f>'SG&amp;A'!CX24</f>
        <v>3000</v>
      </c>
      <c r="CW28" s="1042">
        <f>'SG&amp;A'!CY24</f>
        <v>3000</v>
      </c>
      <c r="CX28" s="1042">
        <f>'SG&amp;A'!CZ24</f>
        <v>3000</v>
      </c>
      <c r="CY28" s="1042">
        <f>'SG&amp;A'!DA24</f>
        <v>3000</v>
      </c>
      <c r="CZ28" s="1042">
        <f>'SG&amp;A'!DB24</f>
        <v>3000</v>
      </c>
      <c r="DA28" s="1042">
        <f>'SG&amp;A'!DC24</f>
        <v>3000</v>
      </c>
      <c r="DB28" s="1042">
        <f>'SG&amp;A'!DD24</f>
        <v>3000</v>
      </c>
      <c r="DC28" s="1042">
        <f>'SG&amp;A'!DE24</f>
        <v>3000</v>
      </c>
      <c r="DD28" s="1042">
        <f>'SG&amp;A'!DF24</f>
        <v>3000</v>
      </c>
      <c r="DE28" s="1042">
        <f>'SG&amp;A'!DG24</f>
        <v>3000</v>
      </c>
      <c r="DF28" s="1042">
        <f>'SG&amp;A'!DH24</f>
        <v>3000</v>
      </c>
      <c r="DG28" s="1042">
        <f>'SG&amp;A'!DI24</f>
        <v>7000</v>
      </c>
    </row>
    <row r="29" spans="1:111" outlineLevel="1">
      <c r="A29" s="1040" t="str">
        <f>'SG&amp;A'!A25</f>
        <v>WFA Stipend</v>
      </c>
      <c r="B29" s="1069" t="str">
        <f>Settings!$C$6</f>
        <v>USD</v>
      </c>
      <c r="C29" s="562"/>
      <c r="D29" s="1042">
        <f>'SG&amp;A'!F25</f>
        <v>9000</v>
      </c>
      <c r="E29" s="1042">
        <f>'SG&amp;A'!G25</f>
        <v>0</v>
      </c>
      <c r="F29" s="1042">
        <f>'SG&amp;A'!H25</f>
        <v>0</v>
      </c>
      <c r="G29" s="1042">
        <f>'SG&amp;A'!I25</f>
        <v>6000</v>
      </c>
      <c r="H29" s="1042">
        <f>'SG&amp;A'!J25</f>
        <v>0</v>
      </c>
      <c r="I29" s="1042">
        <f>'SG&amp;A'!K25</f>
        <v>0</v>
      </c>
      <c r="J29" s="1042">
        <f>'SG&amp;A'!L25</f>
        <v>3000</v>
      </c>
      <c r="K29" s="1042">
        <f>'SG&amp;A'!M25</f>
        <v>0</v>
      </c>
      <c r="L29" s="1042">
        <f>'SG&amp;A'!N25</f>
        <v>0</v>
      </c>
      <c r="M29" s="1042">
        <f>'SG&amp;A'!O25</f>
        <v>3000</v>
      </c>
      <c r="N29" s="1042">
        <f>'SG&amp;A'!P25</f>
        <v>0</v>
      </c>
      <c r="O29" s="395">
        <f>'SG&amp;A'!Q25</f>
        <v>0</v>
      </c>
      <c r="P29" s="1042">
        <f>'SG&amp;A'!R25</f>
        <v>6000</v>
      </c>
      <c r="Q29" s="1042">
        <f>'SG&amp;A'!S25</f>
        <v>12000</v>
      </c>
      <c r="R29" s="1042">
        <f>'SG&amp;A'!T25</f>
        <v>0</v>
      </c>
      <c r="S29" s="1042">
        <f>'SG&amp;A'!U25</f>
        <v>3000</v>
      </c>
      <c r="T29" s="1042">
        <f>'SG&amp;A'!V25</f>
        <v>0</v>
      </c>
      <c r="U29" s="1042">
        <f>'SG&amp;A'!W25</f>
        <v>0</v>
      </c>
      <c r="V29" s="1282">
        <f>'SG&amp;A'!X25</f>
        <v>0</v>
      </c>
      <c r="W29" s="1042">
        <f>'SG&amp;A'!Y25</f>
        <v>0</v>
      </c>
      <c r="X29" s="1042">
        <f>'SG&amp;A'!Z25</f>
        <v>0</v>
      </c>
      <c r="Y29" s="1042">
        <f>'SG&amp;A'!AA25</f>
        <v>0</v>
      </c>
      <c r="Z29" s="1042">
        <f>'SG&amp;A'!AB25</f>
        <v>0</v>
      </c>
      <c r="AA29" s="395">
        <f>'SG&amp;A'!AC25</f>
        <v>0</v>
      </c>
      <c r="AB29" s="1042">
        <f>'SG&amp;A'!AD25</f>
        <v>27000</v>
      </c>
      <c r="AC29" s="1042">
        <f>'SG&amp;A'!AE25</f>
        <v>0</v>
      </c>
      <c r="AD29" s="1042">
        <f>'SG&amp;A'!AF25</f>
        <v>0</v>
      </c>
      <c r="AE29" s="1042">
        <f>'SG&amp;A'!AG25</f>
        <v>0</v>
      </c>
      <c r="AF29" s="1042">
        <f>'SG&amp;A'!AH25</f>
        <v>0</v>
      </c>
      <c r="AG29" s="1042">
        <f>'SG&amp;A'!AI25</f>
        <v>0</v>
      </c>
      <c r="AH29" s="1042">
        <f>'SG&amp;A'!AJ25</f>
        <v>15000</v>
      </c>
      <c r="AI29" s="1042">
        <f>'SG&amp;A'!AK25</f>
        <v>0</v>
      </c>
      <c r="AJ29" s="1042">
        <f>'SG&amp;A'!AL25</f>
        <v>0</v>
      </c>
      <c r="AK29" s="1042">
        <f>'SG&amp;A'!AM25</f>
        <v>0</v>
      </c>
      <c r="AL29" s="1042">
        <f>'SG&amp;A'!AN25</f>
        <v>0</v>
      </c>
      <c r="AM29" s="395">
        <f>'SG&amp;A'!AO25</f>
        <v>0</v>
      </c>
      <c r="AN29" s="1042">
        <f>'SG&amp;A'!AP25</f>
        <v>21000</v>
      </c>
      <c r="AO29" s="1042">
        <f>'SG&amp;A'!AQ25</f>
        <v>0</v>
      </c>
      <c r="AP29" s="1042">
        <f>'SG&amp;A'!AR25</f>
        <v>0</v>
      </c>
      <c r="AQ29" s="1042">
        <f>'SG&amp;A'!AS25</f>
        <v>0</v>
      </c>
      <c r="AR29" s="1042">
        <f>'SG&amp;A'!AT25</f>
        <v>0</v>
      </c>
      <c r="AS29" s="1042">
        <f>'SG&amp;A'!AU25</f>
        <v>0</v>
      </c>
      <c r="AT29" s="1042">
        <f>'SG&amp;A'!AV25</f>
        <v>0</v>
      </c>
      <c r="AU29" s="1042">
        <f>'SG&amp;A'!AW25</f>
        <v>0</v>
      </c>
      <c r="AV29" s="1042">
        <f>'SG&amp;A'!AX25</f>
        <v>0</v>
      </c>
      <c r="AW29" s="1042">
        <f>'SG&amp;A'!AY25</f>
        <v>6000</v>
      </c>
      <c r="AX29" s="1042">
        <f>'SG&amp;A'!AZ25</f>
        <v>0</v>
      </c>
      <c r="AY29" s="395">
        <f>'SG&amp;A'!BA25</f>
        <v>0</v>
      </c>
      <c r="AZ29" s="1042">
        <f>'SG&amp;A'!BB25</f>
        <v>6000</v>
      </c>
      <c r="BA29" s="1042">
        <f>'SG&amp;A'!BC25</f>
        <v>0</v>
      </c>
      <c r="BB29" s="1042">
        <f>'SG&amp;A'!BD25</f>
        <v>0</v>
      </c>
      <c r="BC29" s="1042">
        <f>'SG&amp;A'!BE25</f>
        <v>0</v>
      </c>
      <c r="BD29" s="1042">
        <f>'SG&amp;A'!BF25</f>
        <v>0</v>
      </c>
      <c r="BE29" s="1042">
        <f>'SG&amp;A'!BG25</f>
        <v>0</v>
      </c>
      <c r="BF29" s="1042">
        <f>'SG&amp;A'!BH25</f>
        <v>9000</v>
      </c>
      <c r="BG29" s="1042">
        <f>'SG&amp;A'!BI25</f>
        <v>0</v>
      </c>
      <c r="BH29" s="1042">
        <f>'SG&amp;A'!BJ25</f>
        <v>0</v>
      </c>
      <c r="BI29" s="1042">
        <f>'SG&amp;A'!BK25</f>
        <v>0</v>
      </c>
      <c r="BJ29" s="1042">
        <f>'SG&amp;A'!BL25</f>
        <v>0</v>
      </c>
      <c r="BK29" s="395">
        <f>'SG&amp;A'!BM25</f>
        <v>0</v>
      </c>
      <c r="BL29" s="1042">
        <f>'SG&amp;A'!BN25</f>
        <v>9000</v>
      </c>
      <c r="BM29" s="1042">
        <f>'SG&amp;A'!BO25</f>
        <v>0</v>
      </c>
      <c r="BN29" s="1042">
        <f>'SG&amp;A'!BP25</f>
        <v>0</v>
      </c>
      <c r="BO29" s="1042">
        <f>'SG&amp;A'!BQ25</f>
        <v>3000</v>
      </c>
      <c r="BP29" s="1042">
        <f>'SG&amp;A'!BR25</f>
        <v>0</v>
      </c>
      <c r="BQ29" s="1042">
        <f>'SG&amp;A'!BS25</f>
        <v>0</v>
      </c>
      <c r="BR29" s="1042">
        <f>'SG&amp;A'!BT25</f>
        <v>3000</v>
      </c>
      <c r="BS29" s="1042">
        <f>'SG&amp;A'!BU25</f>
        <v>0</v>
      </c>
      <c r="BT29" s="1042">
        <f>'SG&amp;A'!BV25</f>
        <v>-3000</v>
      </c>
      <c r="BU29" s="1042">
        <f>'SG&amp;A'!BW25</f>
        <v>0</v>
      </c>
      <c r="BV29" s="1042">
        <f>'SG&amp;A'!BX25</f>
        <v>0</v>
      </c>
      <c r="BW29" s="884">
        <f>'SG&amp;A'!BY25</f>
        <v>0</v>
      </c>
      <c r="BX29" s="1042">
        <f>'SG&amp;A'!BZ25</f>
        <v>12000</v>
      </c>
      <c r="BY29" s="1042">
        <f>'SG&amp;A'!CA25</f>
        <v>0</v>
      </c>
      <c r="BZ29" s="1042">
        <f>'SG&amp;A'!CB25</f>
        <v>0</v>
      </c>
      <c r="CA29" s="1042">
        <f>'SG&amp;A'!CC25</f>
        <v>0</v>
      </c>
      <c r="CB29" s="1042">
        <f>'SG&amp;A'!CD25</f>
        <v>0</v>
      </c>
      <c r="CC29" s="1042">
        <f>'SG&amp;A'!CE25</f>
        <v>0</v>
      </c>
      <c r="CD29" s="1042">
        <f>'SG&amp;A'!CF25</f>
        <v>0</v>
      </c>
      <c r="CE29" s="1042">
        <f>'SG&amp;A'!CG25</f>
        <v>0</v>
      </c>
      <c r="CF29" s="1042">
        <f>'SG&amp;A'!CH25</f>
        <v>0</v>
      </c>
      <c r="CG29" s="1042">
        <f>'SG&amp;A'!CI25</f>
        <v>0</v>
      </c>
      <c r="CH29" s="1042">
        <f>'SG&amp;A'!CJ25</f>
        <v>0</v>
      </c>
      <c r="CI29" s="1070">
        <f>'SG&amp;A'!CK25</f>
        <v>0</v>
      </c>
      <c r="CJ29" s="1042">
        <f>'SG&amp;A'!CL25</f>
        <v>0</v>
      </c>
      <c r="CK29" s="1042">
        <f>'SG&amp;A'!CM25</f>
        <v>0</v>
      </c>
      <c r="CL29" s="1042">
        <f>'SG&amp;A'!CN25</f>
        <v>0</v>
      </c>
      <c r="CM29" s="1042">
        <f>'SG&amp;A'!CO25</f>
        <v>0</v>
      </c>
      <c r="CN29" s="1042">
        <f>'SG&amp;A'!CP25</f>
        <v>0</v>
      </c>
      <c r="CO29" s="1042">
        <f>'SG&amp;A'!CQ25</f>
        <v>0</v>
      </c>
      <c r="CP29" s="1042">
        <f>'SG&amp;A'!CR25</f>
        <v>0</v>
      </c>
      <c r="CQ29" s="1042">
        <f>'SG&amp;A'!CS25</f>
        <v>0</v>
      </c>
      <c r="CR29" s="1042">
        <f>'SG&amp;A'!CT25</f>
        <v>0</v>
      </c>
      <c r="CS29" s="1042">
        <f>'SG&amp;A'!CU25</f>
        <v>0</v>
      </c>
      <c r="CT29" s="1042">
        <f>'SG&amp;A'!CV25</f>
        <v>0</v>
      </c>
      <c r="CU29" s="1042">
        <f>'SG&amp;A'!CW25</f>
        <v>0</v>
      </c>
      <c r="CV29" s="1042">
        <f>'SG&amp;A'!CX25</f>
        <v>0</v>
      </c>
      <c r="CW29" s="1042">
        <f>'SG&amp;A'!CY25</f>
        <v>0</v>
      </c>
      <c r="CX29" s="1042">
        <f>'SG&amp;A'!CZ25</f>
        <v>0</v>
      </c>
      <c r="CY29" s="1042">
        <f>'SG&amp;A'!DA25</f>
        <v>0</v>
      </c>
      <c r="CZ29" s="1042">
        <f>'SG&amp;A'!DB25</f>
        <v>0</v>
      </c>
      <c r="DA29" s="1042">
        <f>'SG&amp;A'!DC25</f>
        <v>0</v>
      </c>
      <c r="DB29" s="1042">
        <f>'SG&amp;A'!DD25</f>
        <v>0</v>
      </c>
      <c r="DC29" s="1042">
        <f>'SG&amp;A'!DE25</f>
        <v>0</v>
      </c>
      <c r="DD29" s="1042">
        <f>'SG&amp;A'!DF25</f>
        <v>0</v>
      </c>
      <c r="DE29" s="1042">
        <f>'SG&amp;A'!DG25</f>
        <v>0</v>
      </c>
      <c r="DF29" s="1042">
        <f>'SG&amp;A'!DH25</f>
        <v>0</v>
      </c>
      <c r="DG29" s="1042">
        <f>'SG&amp;A'!DI25</f>
        <v>0</v>
      </c>
    </row>
    <row r="30" spans="1:111" outlineLevel="1">
      <c r="A30" s="1040" t="str">
        <f>'SG&amp;A'!A26</f>
        <v>TECH SUPPORT &amp; SERVICES</v>
      </c>
      <c r="B30" s="1069" t="str">
        <f>Settings!$C$6</f>
        <v>USD</v>
      </c>
      <c r="C30" s="562"/>
      <c r="D30" s="1042">
        <f>'SG&amp;A'!F26</f>
        <v>0</v>
      </c>
      <c r="E30" s="1042">
        <f>'SG&amp;A'!G26</f>
        <v>0</v>
      </c>
      <c r="F30" s="1042">
        <f>'SG&amp;A'!H26</f>
        <v>0</v>
      </c>
      <c r="G30" s="1042">
        <f>'SG&amp;A'!I26</f>
        <v>0</v>
      </c>
      <c r="H30" s="1042">
        <f>'SG&amp;A'!J26</f>
        <v>0</v>
      </c>
      <c r="I30" s="1042">
        <f>'SG&amp;A'!K26</f>
        <v>221.25</v>
      </c>
      <c r="J30" s="1042">
        <f>'SG&amp;A'!L26</f>
        <v>250.5</v>
      </c>
      <c r="K30" s="1042">
        <f>'SG&amp;A'!M26</f>
        <v>250.5</v>
      </c>
      <c r="L30" s="1042">
        <f>'SG&amp;A'!N26</f>
        <v>250.5</v>
      </c>
      <c r="M30" s="1042">
        <f>'SG&amp;A'!O26</f>
        <v>279.75</v>
      </c>
      <c r="N30" s="1042">
        <f>'SG&amp;A'!P26</f>
        <v>279.75</v>
      </c>
      <c r="O30" s="395">
        <f>'SG&amp;A'!Q26</f>
        <v>279.75</v>
      </c>
      <c r="P30" s="1042">
        <f>'SG&amp;A'!R26</f>
        <v>338.25</v>
      </c>
      <c r="Q30" s="1042">
        <f>'SG&amp;A'!S26</f>
        <v>455.25</v>
      </c>
      <c r="R30" s="1042">
        <f>'SG&amp;A'!T26</f>
        <v>455.25</v>
      </c>
      <c r="S30" s="1042">
        <f>'SG&amp;A'!U26</f>
        <v>484.5</v>
      </c>
      <c r="T30" s="1042">
        <f>'SG&amp;A'!V26</f>
        <v>484.5</v>
      </c>
      <c r="U30" s="1042">
        <f>'SG&amp;A'!W26</f>
        <v>484.5</v>
      </c>
      <c r="V30" s="1282">
        <f>'SG&amp;A'!X26</f>
        <v>484.5</v>
      </c>
      <c r="W30" s="1042">
        <f>'SG&amp;A'!Y26</f>
        <v>484.5</v>
      </c>
      <c r="X30" s="1042">
        <f>'SG&amp;A'!Z26</f>
        <v>484.5</v>
      </c>
      <c r="Y30" s="1042">
        <f>'SG&amp;A'!AA26</f>
        <v>484.5</v>
      </c>
      <c r="Z30" s="1042">
        <f>'SG&amp;A'!AB26</f>
        <v>484.5</v>
      </c>
      <c r="AA30" s="395">
        <f>'SG&amp;A'!AC26</f>
        <v>484.5</v>
      </c>
      <c r="AB30" s="1042">
        <f>'SG&amp;A'!AD26</f>
        <v>747.75</v>
      </c>
      <c r="AC30" s="1042">
        <f>'SG&amp;A'!AE26</f>
        <v>747.75</v>
      </c>
      <c r="AD30" s="1042">
        <f>'SG&amp;A'!AF26</f>
        <v>747.75</v>
      </c>
      <c r="AE30" s="1042">
        <f>'SG&amp;A'!AG26</f>
        <v>747.75</v>
      </c>
      <c r="AF30" s="1042">
        <f>'SG&amp;A'!AH26</f>
        <v>747.75</v>
      </c>
      <c r="AG30" s="1042">
        <f>'SG&amp;A'!AI26</f>
        <v>747.75</v>
      </c>
      <c r="AH30" s="1042">
        <f>'SG&amp;A'!AJ26</f>
        <v>894</v>
      </c>
      <c r="AI30" s="1042">
        <f>'SG&amp;A'!AK26</f>
        <v>894</v>
      </c>
      <c r="AJ30" s="1042">
        <f>'SG&amp;A'!AL26</f>
        <v>894</v>
      </c>
      <c r="AK30" s="1042">
        <f>'SG&amp;A'!AM26</f>
        <v>894</v>
      </c>
      <c r="AL30" s="1042">
        <f>'SG&amp;A'!AN26</f>
        <v>894</v>
      </c>
      <c r="AM30" s="395">
        <f>'SG&amp;A'!AO26</f>
        <v>894</v>
      </c>
      <c r="AN30" s="1042">
        <f>'SG&amp;A'!AP26</f>
        <v>1098.75</v>
      </c>
      <c r="AO30" s="1042">
        <f>'SG&amp;A'!AQ26</f>
        <v>1098.75</v>
      </c>
      <c r="AP30" s="1042">
        <f>'SG&amp;A'!AR26</f>
        <v>1098.75</v>
      </c>
      <c r="AQ30" s="1042">
        <f>'SG&amp;A'!AS26</f>
        <v>1098.75</v>
      </c>
      <c r="AR30" s="1042">
        <f>'SG&amp;A'!AT26</f>
        <v>1098.75</v>
      </c>
      <c r="AS30" s="1042">
        <f>'SG&amp;A'!AU26</f>
        <v>1098.75</v>
      </c>
      <c r="AT30" s="1042">
        <f>'SG&amp;A'!AV26</f>
        <v>1098.75</v>
      </c>
      <c r="AU30" s="1042">
        <f>'SG&amp;A'!AW26</f>
        <v>1098.75</v>
      </c>
      <c r="AV30" s="1042">
        <f>'SG&amp;A'!AX26</f>
        <v>1098.75</v>
      </c>
      <c r="AW30" s="1042">
        <f>'SG&amp;A'!AY26</f>
        <v>1157.25</v>
      </c>
      <c r="AX30" s="1042">
        <f>'SG&amp;A'!AZ26</f>
        <v>1157.25</v>
      </c>
      <c r="AY30" s="395">
        <f>'SG&amp;A'!BA26</f>
        <v>1157.25</v>
      </c>
      <c r="AZ30" s="1042">
        <f>'SG&amp;A'!BB26</f>
        <v>1215.75</v>
      </c>
      <c r="BA30" s="1042">
        <f>'SG&amp;A'!BC26</f>
        <v>1215.75</v>
      </c>
      <c r="BB30" s="1042">
        <f>'SG&amp;A'!BD26</f>
        <v>1215.75</v>
      </c>
      <c r="BC30" s="1042">
        <f>'SG&amp;A'!BE26</f>
        <v>1215.75</v>
      </c>
      <c r="BD30" s="1042">
        <f>'SG&amp;A'!BF26</f>
        <v>1215.75</v>
      </c>
      <c r="BE30" s="1042">
        <f>'SG&amp;A'!BG26</f>
        <v>1215.75</v>
      </c>
      <c r="BF30" s="1042">
        <f>'SG&amp;A'!BH26</f>
        <v>1303.5</v>
      </c>
      <c r="BG30" s="1042">
        <f>'SG&amp;A'!BI26</f>
        <v>1303.5</v>
      </c>
      <c r="BH30" s="1042">
        <f>'SG&amp;A'!BJ26</f>
        <v>1303.5</v>
      </c>
      <c r="BI30" s="1042">
        <f>'SG&amp;A'!BK26</f>
        <v>1303.5</v>
      </c>
      <c r="BJ30" s="1042">
        <f>'SG&amp;A'!BL26</f>
        <v>1303.5</v>
      </c>
      <c r="BK30" s="395">
        <f>'SG&amp;A'!BM26</f>
        <v>1303.5</v>
      </c>
      <c r="BL30" s="1042">
        <f>'SG&amp;A'!BN26</f>
        <v>1391.25</v>
      </c>
      <c r="BM30" s="1042">
        <f>'SG&amp;A'!BO26</f>
        <v>1391.25</v>
      </c>
      <c r="BN30" s="1042">
        <f>'SG&amp;A'!BP26</f>
        <v>1391.25</v>
      </c>
      <c r="BO30" s="1042">
        <f>'SG&amp;A'!BQ26</f>
        <v>1420.5</v>
      </c>
      <c r="BP30" s="1042">
        <f>'SG&amp;A'!BR26</f>
        <v>1420.5</v>
      </c>
      <c r="BQ30" s="1042">
        <f>'SG&amp;A'!BS26</f>
        <v>1420.5</v>
      </c>
      <c r="BR30" s="1042">
        <f>'SG&amp;A'!BT26</f>
        <v>1449.75</v>
      </c>
      <c r="BS30" s="1042">
        <f>'SG&amp;A'!BU26</f>
        <v>1449.75</v>
      </c>
      <c r="BT30" s="1042">
        <f>'SG&amp;A'!BV26</f>
        <v>1420.5</v>
      </c>
      <c r="BU30" s="1042">
        <f>'SG&amp;A'!BW26</f>
        <v>1420.5</v>
      </c>
      <c r="BV30" s="1042">
        <f>'SG&amp;A'!BX26</f>
        <v>1420.5</v>
      </c>
      <c r="BW30" s="884">
        <f>'SG&amp;A'!BY26</f>
        <v>1420.5</v>
      </c>
      <c r="BX30" s="1042">
        <f>'SG&amp;A'!BZ26</f>
        <v>1537.5</v>
      </c>
      <c r="BY30" s="1042">
        <f>'SG&amp;A'!CA26</f>
        <v>1537.5</v>
      </c>
      <c r="BZ30" s="1042">
        <f>'SG&amp;A'!CB26</f>
        <v>1537.5</v>
      </c>
      <c r="CA30" s="1042">
        <f>'SG&amp;A'!CC26</f>
        <v>1537.5</v>
      </c>
      <c r="CB30" s="1042">
        <f>'SG&amp;A'!CD26</f>
        <v>1537.5</v>
      </c>
      <c r="CC30" s="1042">
        <f>'SG&amp;A'!CE26</f>
        <v>1537.5</v>
      </c>
      <c r="CD30" s="1042">
        <f>'SG&amp;A'!CF26</f>
        <v>1537.5</v>
      </c>
      <c r="CE30" s="1042">
        <f>'SG&amp;A'!CG26</f>
        <v>1537.5</v>
      </c>
      <c r="CF30" s="1042">
        <f>'SG&amp;A'!CH26</f>
        <v>1537.5</v>
      </c>
      <c r="CG30" s="1042">
        <f>'SG&amp;A'!CI26</f>
        <v>1537.5</v>
      </c>
      <c r="CH30" s="1042">
        <f>'SG&amp;A'!CJ26</f>
        <v>1537.5</v>
      </c>
      <c r="CI30" s="1070">
        <f>'SG&amp;A'!CK26</f>
        <v>1537.5</v>
      </c>
      <c r="CJ30" s="1042">
        <f>'SG&amp;A'!CL26</f>
        <v>1537.5</v>
      </c>
      <c r="CK30" s="1042">
        <f>'SG&amp;A'!CM26</f>
        <v>1537.5</v>
      </c>
      <c r="CL30" s="1042">
        <f>'SG&amp;A'!CN26</f>
        <v>1537.5</v>
      </c>
      <c r="CM30" s="1042">
        <f>'SG&amp;A'!CO26</f>
        <v>1537.5</v>
      </c>
      <c r="CN30" s="1042">
        <f>'SG&amp;A'!CP26</f>
        <v>1537.5</v>
      </c>
      <c r="CO30" s="1042">
        <f>'SG&amp;A'!CQ26</f>
        <v>1537.5</v>
      </c>
      <c r="CP30" s="1042">
        <f>'SG&amp;A'!CR26</f>
        <v>1537.5</v>
      </c>
      <c r="CQ30" s="1042">
        <f>'SG&amp;A'!CS26</f>
        <v>1537.5</v>
      </c>
      <c r="CR30" s="1042">
        <f>'SG&amp;A'!CT26</f>
        <v>1537.5</v>
      </c>
      <c r="CS30" s="1042">
        <f>'SG&amp;A'!CU26</f>
        <v>1537.5</v>
      </c>
      <c r="CT30" s="1042">
        <f>'SG&amp;A'!CV26</f>
        <v>1537.5</v>
      </c>
      <c r="CU30" s="1042">
        <f>'SG&amp;A'!CW26</f>
        <v>1537.5</v>
      </c>
      <c r="CV30" s="1042">
        <f>'SG&amp;A'!CX26</f>
        <v>1537.5</v>
      </c>
      <c r="CW30" s="1042">
        <f>'SG&amp;A'!CY26</f>
        <v>1537.5</v>
      </c>
      <c r="CX30" s="1042">
        <f>'SG&amp;A'!CZ26</f>
        <v>1537.5</v>
      </c>
      <c r="CY30" s="1042">
        <f>'SG&amp;A'!DA26</f>
        <v>1537.5</v>
      </c>
      <c r="CZ30" s="1042">
        <f>'SG&amp;A'!DB26</f>
        <v>1537.5</v>
      </c>
      <c r="DA30" s="1042">
        <f>'SG&amp;A'!DC26</f>
        <v>1537.5</v>
      </c>
      <c r="DB30" s="1042">
        <f>'SG&amp;A'!DD26</f>
        <v>1537.5</v>
      </c>
      <c r="DC30" s="1042">
        <f>'SG&amp;A'!DE26</f>
        <v>1537.5</v>
      </c>
      <c r="DD30" s="1042">
        <f>'SG&amp;A'!DF26</f>
        <v>1537.5</v>
      </c>
      <c r="DE30" s="1042">
        <f>'SG&amp;A'!DG26</f>
        <v>1537.5</v>
      </c>
      <c r="DF30" s="1042">
        <f>'SG&amp;A'!DH26</f>
        <v>1537.5</v>
      </c>
      <c r="DG30" s="1042">
        <f>'SG&amp;A'!DI26</f>
        <v>1537.5</v>
      </c>
    </row>
    <row r="31" spans="1:111" outlineLevel="1">
      <c r="A31" s="1040" t="str">
        <f>'SG&amp;A'!A27</f>
        <v>INSURANCE</v>
      </c>
      <c r="B31" s="1069" t="str">
        <f>Settings!$C$6</f>
        <v>USD</v>
      </c>
      <c r="C31" s="562"/>
      <c r="D31" s="1042">
        <f>'SG&amp;A'!F27</f>
        <v>0</v>
      </c>
      <c r="E31" s="1042">
        <f>'SG&amp;A'!G27</f>
        <v>0</v>
      </c>
      <c r="F31" s="1042">
        <f>'SG&amp;A'!H27</f>
        <v>0</v>
      </c>
      <c r="G31" s="1042">
        <f>'SG&amp;A'!I27</f>
        <v>0</v>
      </c>
      <c r="H31" s="1042">
        <f>'SG&amp;A'!J27</f>
        <v>0</v>
      </c>
      <c r="I31" s="1042">
        <f>'SG&amp;A'!K27</f>
        <v>0</v>
      </c>
      <c r="J31" s="1042">
        <f>'SG&amp;A'!L27</f>
        <v>0</v>
      </c>
      <c r="K31" s="1042">
        <f>'SG&amp;A'!M27</f>
        <v>0</v>
      </c>
      <c r="L31" s="1042">
        <f>'SG&amp;A'!N27</f>
        <v>0</v>
      </c>
      <c r="M31" s="1042">
        <f>'SG&amp;A'!O27</f>
        <v>0</v>
      </c>
      <c r="N31" s="1042">
        <f>'SG&amp;A'!P27</f>
        <v>0</v>
      </c>
      <c r="O31" s="395">
        <f>'SG&amp;A'!Q27</f>
        <v>1000</v>
      </c>
      <c r="P31" s="1042">
        <f>'SG&amp;A'!R27</f>
        <v>0</v>
      </c>
      <c r="Q31" s="1042">
        <f>'SG&amp;A'!S27</f>
        <v>0</v>
      </c>
      <c r="R31" s="1042">
        <f>'SG&amp;A'!T27</f>
        <v>0</v>
      </c>
      <c r="S31" s="1042">
        <f>'SG&amp;A'!U27</f>
        <v>0</v>
      </c>
      <c r="T31" s="1042">
        <f>'SG&amp;A'!V27</f>
        <v>0</v>
      </c>
      <c r="U31" s="1042">
        <f>'SG&amp;A'!W27</f>
        <v>0</v>
      </c>
      <c r="V31" s="1282">
        <f>'SG&amp;A'!X27</f>
        <v>0</v>
      </c>
      <c r="W31" s="1042">
        <f>'SG&amp;A'!Y27</f>
        <v>0</v>
      </c>
      <c r="X31" s="1042">
        <f>'SG&amp;A'!Z27</f>
        <v>0</v>
      </c>
      <c r="Y31" s="1042">
        <f>'SG&amp;A'!AA27</f>
        <v>0</v>
      </c>
      <c r="Z31" s="1042">
        <f>'SG&amp;A'!AB27</f>
        <v>0</v>
      </c>
      <c r="AA31" s="395">
        <f>'SG&amp;A'!AC27</f>
        <v>1000</v>
      </c>
      <c r="AB31" s="1042">
        <f>'SG&amp;A'!AD27</f>
        <v>0</v>
      </c>
      <c r="AC31" s="1042">
        <f>'SG&amp;A'!AE27</f>
        <v>0</v>
      </c>
      <c r="AD31" s="1042">
        <f>'SG&amp;A'!AF27</f>
        <v>0</v>
      </c>
      <c r="AE31" s="1042">
        <f>'SG&amp;A'!AG27</f>
        <v>0</v>
      </c>
      <c r="AF31" s="1042">
        <f>'SG&amp;A'!AH27</f>
        <v>0</v>
      </c>
      <c r="AG31" s="1042">
        <f>'SG&amp;A'!AI27</f>
        <v>0</v>
      </c>
      <c r="AH31" s="1042">
        <f>'SG&amp;A'!AJ27</f>
        <v>0</v>
      </c>
      <c r="AI31" s="1042">
        <f>'SG&amp;A'!AK27</f>
        <v>0</v>
      </c>
      <c r="AJ31" s="1042">
        <f>'SG&amp;A'!AL27</f>
        <v>0</v>
      </c>
      <c r="AK31" s="1042">
        <f>'SG&amp;A'!AM27</f>
        <v>0</v>
      </c>
      <c r="AL31" s="1042">
        <f>'SG&amp;A'!AN27</f>
        <v>0</v>
      </c>
      <c r="AM31" s="395">
        <f>'SG&amp;A'!AO27</f>
        <v>2000</v>
      </c>
      <c r="AN31" s="1042">
        <f>'SG&amp;A'!AP27</f>
        <v>0</v>
      </c>
      <c r="AO31" s="1042">
        <f>'SG&amp;A'!AQ27</f>
        <v>0</v>
      </c>
      <c r="AP31" s="1042">
        <f>'SG&amp;A'!AR27</f>
        <v>0</v>
      </c>
      <c r="AQ31" s="1042">
        <f>'SG&amp;A'!AS27</f>
        <v>0</v>
      </c>
      <c r="AR31" s="1042">
        <f>'SG&amp;A'!AT27</f>
        <v>0</v>
      </c>
      <c r="AS31" s="1042">
        <f>'SG&amp;A'!AU27</f>
        <v>0</v>
      </c>
      <c r="AT31" s="1042">
        <f>'SG&amp;A'!AV27</f>
        <v>0</v>
      </c>
      <c r="AU31" s="1042">
        <f>'SG&amp;A'!AW27</f>
        <v>0</v>
      </c>
      <c r="AV31" s="1042">
        <f>'SG&amp;A'!AX27</f>
        <v>0</v>
      </c>
      <c r="AW31" s="1042">
        <f>'SG&amp;A'!AY27</f>
        <v>0</v>
      </c>
      <c r="AX31" s="1042">
        <f>'SG&amp;A'!AZ27</f>
        <v>0</v>
      </c>
      <c r="AY31" s="395">
        <f>'SG&amp;A'!BA27</f>
        <v>4000</v>
      </c>
      <c r="AZ31" s="1042">
        <f>'SG&amp;A'!BB27</f>
        <v>0</v>
      </c>
      <c r="BA31" s="1042">
        <f>'SG&amp;A'!BC27</f>
        <v>0</v>
      </c>
      <c r="BB31" s="1042">
        <f>'SG&amp;A'!BD27</f>
        <v>0</v>
      </c>
      <c r="BC31" s="1042">
        <f>'SG&amp;A'!BE27</f>
        <v>0</v>
      </c>
      <c r="BD31" s="1042">
        <f>'SG&amp;A'!BF27</f>
        <v>0</v>
      </c>
      <c r="BE31" s="1042">
        <f>'SG&amp;A'!BG27</f>
        <v>0</v>
      </c>
      <c r="BF31" s="1042">
        <f>'SG&amp;A'!BH27</f>
        <v>0</v>
      </c>
      <c r="BG31" s="1042">
        <f>'SG&amp;A'!BI27</f>
        <v>0</v>
      </c>
      <c r="BH31" s="1042">
        <f>'SG&amp;A'!BJ27</f>
        <v>0</v>
      </c>
      <c r="BI31" s="1042">
        <f>'SG&amp;A'!BK27</f>
        <v>0</v>
      </c>
      <c r="BJ31" s="1042">
        <f>'SG&amp;A'!BL27</f>
        <v>0</v>
      </c>
      <c r="BK31" s="395">
        <f>'SG&amp;A'!BM27</f>
        <v>8000</v>
      </c>
      <c r="BL31" s="1042">
        <f>'SG&amp;A'!BN27</f>
        <v>0</v>
      </c>
      <c r="BM31" s="1042">
        <f>'SG&amp;A'!BO27</f>
        <v>0</v>
      </c>
      <c r="BN31" s="1042">
        <f>'SG&amp;A'!BP27</f>
        <v>0</v>
      </c>
      <c r="BO31" s="1042">
        <f>'SG&amp;A'!BQ27</f>
        <v>0</v>
      </c>
      <c r="BP31" s="1042">
        <f>'SG&amp;A'!BR27</f>
        <v>0</v>
      </c>
      <c r="BQ31" s="1042">
        <f>'SG&amp;A'!BS27</f>
        <v>0</v>
      </c>
      <c r="BR31" s="1042">
        <f>'SG&amp;A'!BT27</f>
        <v>0</v>
      </c>
      <c r="BS31" s="1042">
        <f>'SG&amp;A'!BU27</f>
        <v>0</v>
      </c>
      <c r="BT31" s="1042">
        <f>'SG&amp;A'!BV27</f>
        <v>0</v>
      </c>
      <c r="BU31" s="1042">
        <f>'SG&amp;A'!BW27</f>
        <v>0</v>
      </c>
      <c r="BV31" s="1042">
        <f>'SG&amp;A'!BX27</f>
        <v>0</v>
      </c>
      <c r="BW31" s="884">
        <f>'SG&amp;A'!BY27</f>
        <v>2000</v>
      </c>
      <c r="BX31" s="1042">
        <f>'SG&amp;A'!BZ27</f>
        <v>0</v>
      </c>
      <c r="BY31" s="1042">
        <f>'SG&amp;A'!CA27</f>
        <v>0</v>
      </c>
      <c r="BZ31" s="1042">
        <f>'SG&amp;A'!CB27</f>
        <v>0</v>
      </c>
      <c r="CA31" s="1042">
        <f>'SG&amp;A'!CC27</f>
        <v>0</v>
      </c>
      <c r="CB31" s="1042">
        <f>'SG&amp;A'!CD27</f>
        <v>0</v>
      </c>
      <c r="CC31" s="1042">
        <f>'SG&amp;A'!CE27</f>
        <v>0</v>
      </c>
      <c r="CD31" s="1042">
        <f>'SG&amp;A'!CF27</f>
        <v>0</v>
      </c>
      <c r="CE31" s="1042">
        <f>'SG&amp;A'!CG27</f>
        <v>0</v>
      </c>
      <c r="CF31" s="1042">
        <f>'SG&amp;A'!CH27</f>
        <v>0</v>
      </c>
      <c r="CG31" s="1042">
        <f>'SG&amp;A'!CI27</f>
        <v>0</v>
      </c>
      <c r="CH31" s="1042">
        <f>'SG&amp;A'!CJ27</f>
        <v>0</v>
      </c>
      <c r="CI31" s="1070">
        <f>'SG&amp;A'!CK27</f>
        <v>2000</v>
      </c>
      <c r="CJ31" s="1042">
        <f>'SG&amp;A'!CL27</f>
        <v>0</v>
      </c>
      <c r="CK31" s="1042">
        <f>'SG&amp;A'!CM27</f>
        <v>0</v>
      </c>
      <c r="CL31" s="1042">
        <f>'SG&amp;A'!CN27</f>
        <v>0</v>
      </c>
      <c r="CM31" s="1042">
        <f>'SG&amp;A'!CO27</f>
        <v>0</v>
      </c>
      <c r="CN31" s="1042">
        <f>'SG&amp;A'!CP27</f>
        <v>0</v>
      </c>
      <c r="CO31" s="1042">
        <f>'SG&amp;A'!CQ27</f>
        <v>0</v>
      </c>
      <c r="CP31" s="1042">
        <f>'SG&amp;A'!CR27</f>
        <v>0</v>
      </c>
      <c r="CQ31" s="1042">
        <f>'SG&amp;A'!CS27</f>
        <v>0</v>
      </c>
      <c r="CR31" s="1042">
        <f>'SG&amp;A'!CT27</f>
        <v>0</v>
      </c>
      <c r="CS31" s="1042">
        <f>'SG&amp;A'!CU27</f>
        <v>0</v>
      </c>
      <c r="CT31" s="1042">
        <f>'SG&amp;A'!CV27</f>
        <v>0</v>
      </c>
      <c r="CU31" s="1042">
        <f>'SG&amp;A'!CW27</f>
        <v>2000</v>
      </c>
      <c r="CV31" s="1042">
        <f>'SG&amp;A'!CX27</f>
        <v>0</v>
      </c>
      <c r="CW31" s="1042">
        <f>'SG&amp;A'!CY27</f>
        <v>0</v>
      </c>
      <c r="CX31" s="1042">
        <f>'SG&amp;A'!CZ27</f>
        <v>0</v>
      </c>
      <c r="CY31" s="1042">
        <f>'SG&amp;A'!DA27</f>
        <v>0</v>
      </c>
      <c r="CZ31" s="1042">
        <f>'SG&amp;A'!DB27</f>
        <v>0</v>
      </c>
      <c r="DA31" s="1042">
        <f>'SG&amp;A'!DC27</f>
        <v>0</v>
      </c>
      <c r="DB31" s="1042">
        <f>'SG&amp;A'!DD27</f>
        <v>0</v>
      </c>
      <c r="DC31" s="1042">
        <f>'SG&amp;A'!DE27</f>
        <v>0</v>
      </c>
      <c r="DD31" s="1042">
        <f>'SG&amp;A'!DF27</f>
        <v>0</v>
      </c>
      <c r="DE31" s="1042">
        <f>'SG&amp;A'!DG27</f>
        <v>0</v>
      </c>
      <c r="DF31" s="1042">
        <f>'SG&amp;A'!DH27</f>
        <v>0</v>
      </c>
      <c r="DG31" s="1042">
        <f>'SG&amp;A'!DI27</f>
        <v>2000</v>
      </c>
    </row>
    <row r="32" spans="1:111" outlineLevel="1">
      <c r="A32" s="1040">
        <f>'SG&amp;A'!A28</f>
        <v>0</v>
      </c>
      <c r="B32" s="1069" t="str">
        <f>Settings!$C$6</f>
        <v>USD</v>
      </c>
      <c r="C32" s="562"/>
      <c r="D32" s="1042">
        <f>'SG&amp;A'!F28</f>
        <v>0</v>
      </c>
      <c r="E32" s="1042">
        <f>'SG&amp;A'!G28</f>
        <v>0</v>
      </c>
      <c r="F32" s="1042">
        <f>'SG&amp;A'!H28</f>
        <v>0</v>
      </c>
      <c r="G32" s="1042">
        <f>'SG&amp;A'!I28</f>
        <v>0</v>
      </c>
      <c r="H32" s="1042">
        <f>'SG&amp;A'!J28</f>
        <v>0</v>
      </c>
      <c r="I32" s="1042">
        <f>'SG&amp;A'!K28</f>
        <v>0</v>
      </c>
      <c r="J32" s="1042">
        <f>'SG&amp;A'!L28</f>
        <v>0</v>
      </c>
      <c r="K32" s="1042">
        <f>'SG&amp;A'!M28</f>
        <v>0</v>
      </c>
      <c r="L32" s="1042">
        <f>'SG&amp;A'!N28</f>
        <v>0</v>
      </c>
      <c r="M32" s="1042">
        <f>'SG&amp;A'!O28</f>
        <v>0</v>
      </c>
      <c r="N32" s="1042">
        <f>'SG&amp;A'!P28</f>
        <v>0</v>
      </c>
      <c r="O32" s="395">
        <f>'SG&amp;A'!Q28</f>
        <v>0</v>
      </c>
      <c r="P32" s="1042">
        <f>'SG&amp;A'!R28</f>
        <v>0</v>
      </c>
      <c r="Q32" s="1042">
        <f>'SG&amp;A'!S28</f>
        <v>0</v>
      </c>
      <c r="R32" s="1042">
        <f>'SG&amp;A'!T28</f>
        <v>0</v>
      </c>
      <c r="S32" s="1042">
        <f>'SG&amp;A'!U28</f>
        <v>0</v>
      </c>
      <c r="T32" s="1042">
        <f>'SG&amp;A'!V28</f>
        <v>0</v>
      </c>
      <c r="U32" s="1042">
        <f>'SG&amp;A'!W28</f>
        <v>0</v>
      </c>
      <c r="V32" s="1282">
        <f>'SG&amp;A'!X28</f>
        <v>0</v>
      </c>
      <c r="W32" s="1042">
        <f>'SG&amp;A'!Y28</f>
        <v>0</v>
      </c>
      <c r="X32" s="1042">
        <f>'SG&amp;A'!Z28</f>
        <v>0</v>
      </c>
      <c r="Y32" s="1042">
        <f>'SG&amp;A'!AA28</f>
        <v>0</v>
      </c>
      <c r="Z32" s="1042">
        <f>'SG&amp;A'!AB28</f>
        <v>0</v>
      </c>
      <c r="AA32" s="395">
        <f>'SG&amp;A'!AC28</f>
        <v>0</v>
      </c>
      <c r="AB32" s="1042">
        <f>'SG&amp;A'!AD28</f>
        <v>0</v>
      </c>
      <c r="AC32" s="1042">
        <f>'SG&amp;A'!AE28</f>
        <v>0</v>
      </c>
      <c r="AD32" s="1042">
        <f>'SG&amp;A'!AF28</f>
        <v>0</v>
      </c>
      <c r="AE32" s="1042">
        <f>'SG&amp;A'!AG28</f>
        <v>0</v>
      </c>
      <c r="AF32" s="1042">
        <f>'SG&amp;A'!AH28</f>
        <v>0</v>
      </c>
      <c r="AG32" s="1042">
        <f>'SG&amp;A'!AI28</f>
        <v>0</v>
      </c>
      <c r="AH32" s="1042">
        <f>'SG&amp;A'!AJ28</f>
        <v>0</v>
      </c>
      <c r="AI32" s="1042">
        <f>'SG&amp;A'!AK28</f>
        <v>0</v>
      </c>
      <c r="AJ32" s="1042">
        <f>'SG&amp;A'!AL28</f>
        <v>0</v>
      </c>
      <c r="AK32" s="1042">
        <f>'SG&amp;A'!AM28</f>
        <v>0</v>
      </c>
      <c r="AL32" s="1042">
        <f>'SG&amp;A'!AN28</f>
        <v>0</v>
      </c>
      <c r="AM32" s="395">
        <f>'SG&amp;A'!AO28</f>
        <v>0</v>
      </c>
      <c r="AN32" s="1042">
        <f>'SG&amp;A'!AP28</f>
        <v>0</v>
      </c>
      <c r="AO32" s="1042">
        <f>'SG&amp;A'!AQ28</f>
        <v>0</v>
      </c>
      <c r="AP32" s="1042">
        <f>'SG&amp;A'!AR28</f>
        <v>0</v>
      </c>
      <c r="AQ32" s="1042">
        <f>'SG&amp;A'!AS28</f>
        <v>0</v>
      </c>
      <c r="AR32" s="1042">
        <f>'SG&amp;A'!AT28</f>
        <v>0</v>
      </c>
      <c r="AS32" s="1042">
        <f>'SG&amp;A'!AU28</f>
        <v>0</v>
      </c>
      <c r="AT32" s="1042">
        <f>'SG&amp;A'!AV28</f>
        <v>0</v>
      </c>
      <c r="AU32" s="1042">
        <f>'SG&amp;A'!AW28</f>
        <v>0</v>
      </c>
      <c r="AV32" s="1042">
        <f>'SG&amp;A'!AX28</f>
        <v>0</v>
      </c>
      <c r="AW32" s="1042">
        <f>'SG&amp;A'!AY28</f>
        <v>0</v>
      </c>
      <c r="AX32" s="1042">
        <f>'SG&amp;A'!AZ28</f>
        <v>0</v>
      </c>
      <c r="AY32" s="395">
        <f>'SG&amp;A'!BA28</f>
        <v>0</v>
      </c>
      <c r="AZ32" s="1042">
        <f>'SG&amp;A'!BB28</f>
        <v>0</v>
      </c>
      <c r="BA32" s="1042">
        <f>'SG&amp;A'!BC28</f>
        <v>0</v>
      </c>
      <c r="BB32" s="1042">
        <f>'SG&amp;A'!BD28</f>
        <v>0</v>
      </c>
      <c r="BC32" s="1042">
        <f>'SG&amp;A'!BE28</f>
        <v>0</v>
      </c>
      <c r="BD32" s="1042">
        <f>'SG&amp;A'!BF28</f>
        <v>0</v>
      </c>
      <c r="BE32" s="1042">
        <f>'SG&amp;A'!BG28</f>
        <v>0</v>
      </c>
      <c r="BF32" s="1042">
        <f>'SG&amp;A'!BH28</f>
        <v>0</v>
      </c>
      <c r="BG32" s="1042">
        <f>'SG&amp;A'!BI28</f>
        <v>0</v>
      </c>
      <c r="BH32" s="1042">
        <f>'SG&amp;A'!BJ28</f>
        <v>0</v>
      </c>
      <c r="BI32" s="1042">
        <f>'SG&amp;A'!BK28</f>
        <v>0</v>
      </c>
      <c r="BJ32" s="1042">
        <f>'SG&amp;A'!BL28</f>
        <v>0</v>
      </c>
      <c r="BK32" s="395">
        <f>'SG&amp;A'!BM28</f>
        <v>0</v>
      </c>
      <c r="BL32" s="1042">
        <f>'SG&amp;A'!BN28</f>
        <v>0</v>
      </c>
      <c r="BM32" s="1042">
        <f>'SG&amp;A'!BO28</f>
        <v>0</v>
      </c>
      <c r="BN32" s="1042">
        <f>'SG&amp;A'!BP28</f>
        <v>0</v>
      </c>
      <c r="BO32" s="1042">
        <f>'SG&amp;A'!BQ28</f>
        <v>0</v>
      </c>
      <c r="BP32" s="1042">
        <f>'SG&amp;A'!BR28</f>
        <v>0</v>
      </c>
      <c r="BQ32" s="1042">
        <f>'SG&amp;A'!BS28</f>
        <v>0</v>
      </c>
      <c r="BR32" s="1042">
        <f>'SG&amp;A'!BT28</f>
        <v>0</v>
      </c>
      <c r="BS32" s="1042">
        <f>'SG&amp;A'!BU28</f>
        <v>0</v>
      </c>
      <c r="BT32" s="1042">
        <f>'SG&amp;A'!BV28</f>
        <v>0</v>
      </c>
      <c r="BU32" s="1042">
        <f>'SG&amp;A'!BW28</f>
        <v>0</v>
      </c>
      <c r="BV32" s="1042">
        <f>'SG&amp;A'!BX28</f>
        <v>0</v>
      </c>
      <c r="BW32" s="884">
        <f>'SG&amp;A'!BY28</f>
        <v>0</v>
      </c>
      <c r="BX32" s="1042">
        <f>'SG&amp;A'!BZ28</f>
        <v>0</v>
      </c>
      <c r="BY32" s="1042">
        <f>'SG&amp;A'!CA28</f>
        <v>0</v>
      </c>
      <c r="BZ32" s="1042">
        <f>'SG&amp;A'!CB28</f>
        <v>0</v>
      </c>
      <c r="CA32" s="1042">
        <f>'SG&amp;A'!CC28</f>
        <v>0</v>
      </c>
      <c r="CB32" s="1042">
        <f>'SG&amp;A'!CD28</f>
        <v>0</v>
      </c>
      <c r="CC32" s="1042">
        <f>'SG&amp;A'!CE28</f>
        <v>0</v>
      </c>
      <c r="CD32" s="1042">
        <f>'SG&amp;A'!CF28</f>
        <v>0</v>
      </c>
      <c r="CE32" s="1042">
        <f>'SG&amp;A'!CG28</f>
        <v>0</v>
      </c>
      <c r="CF32" s="1042">
        <f>'SG&amp;A'!CH28</f>
        <v>0</v>
      </c>
      <c r="CG32" s="1042">
        <f>'SG&amp;A'!CI28</f>
        <v>0</v>
      </c>
      <c r="CH32" s="1042">
        <f>'SG&amp;A'!CJ28</f>
        <v>0</v>
      </c>
      <c r="CI32" s="1070">
        <f>'SG&amp;A'!CK28</f>
        <v>0</v>
      </c>
      <c r="CJ32" s="1042">
        <f>'SG&amp;A'!CL28</f>
        <v>0</v>
      </c>
      <c r="CK32" s="1042">
        <f>'SG&amp;A'!CM28</f>
        <v>0</v>
      </c>
      <c r="CL32" s="1042">
        <f>'SG&amp;A'!CN28</f>
        <v>0</v>
      </c>
      <c r="CM32" s="1042">
        <f>'SG&amp;A'!CO28</f>
        <v>0</v>
      </c>
      <c r="CN32" s="1042">
        <f>'SG&amp;A'!CP28</f>
        <v>0</v>
      </c>
      <c r="CO32" s="1042">
        <f>'SG&amp;A'!CQ28</f>
        <v>0</v>
      </c>
      <c r="CP32" s="1042">
        <f>'SG&amp;A'!CR28</f>
        <v>0</v>
      </c>
      <c r="CQ32" s="1042">
        <f>'SG&amp;A'!CS28</f>
        <v>0</v>
      </c>
      <c r="CR32" s="1042">
        <f>'SG&amp;A'!CT28</f>
        <v>0</v>
      </c>
      <c r="CS32" s="1042">
        <f>'SG&amp;A'!CU28</f>
        <v>0</v>
      </c>
      <c r="CT32" s="1042">
        <f>'SG&amp;A'!CV28</f>
        <v>0</v>
      </c>
      <c r="CU32" s="1042">
        <f>'SG&amp;A'!CW28</f>
        <v>0</v>
      </c>
      <c r="CV32" s="1042">
        <f>'SG&amp;A'!CX28</f>
        <v>0</v>
      </c>
      <c r="CW32" s="1042">
        <f>'SG&amp;A'!CY28</f>
        <v>0</v>
      </c>
      <c r="CX32" s="1042">
        <f>'SG&amp;A'!CZ28</f>
        <v>0</v>
      </c>
      <c r="CY32" s="1042">
        <f>'SG&amp;A'!DA28</f>
        <v>0</v>
      </c>
      <c r="CZ32" s="1042">
        <f>'SG&amp;A'!DB28</f>
        <v>0</v>
      </c>
      <c r="DA32" s="1042">
        <f>'SG&amp;A'!DC28</f>
        <v>0</v>
      </c>
      <c r="DB32" s="1042">
        <f>'SG&amp;A'!DD28</f>
        <v>0</v>
      </c>
      <c r="DC32" s="1042">
        <f>'SG&amp;A'!DE28</f>
        <v>0</v>
      </c>
      <c r="DD32" s="1042">
        <f>'SG&amp;A'!DF28</f>
        <v>0</v>
      </c>
      <c r="DE32" s="1042">
        <f>'SG&amp;A'!DG28</f>
        <v>0</v>
      </c>
      <c r="DF32" s="1042">
        <f>'SG&amp;A'!DH28</f>
        <v>0</v>
      </c>
      <c r="DG32" s="1042">
        <f>'SG&amp;A'!DI28</f>
        <v>0</v>
      </c>
    </row>
    <row r="33" spans="1:111" outlineLevel="1">
      <c r="A33" s="1040" t="str">
        <f>'SG&amp;A'!A29</f>
        <v>OTHER EXPENSES</v>
      </c>
      <c r="B33" s="1069" t="str">
        <f>Settings!$C$6</f>
        <v>USD</v>
      </c>
      <c r="C33" s="562"/>
      <c r="D33" s="1042">
        <f>'SG&amp;A'!F29</f>
        <v>0</v>
      </c>
      <c r="E33" s="1042">
        <f>'SG&amp;A'!G29</f>
        <v>0</v>
      </c>
      <c r="F33" s="1042">
        <f>'SG&amp;A'!H29</f>
        <v>0</v>
      </c>
      <c r="G33" s="1042">
        <f>'SG&amp;A'!I29</f>
        <v>0</v>
      </c>
      <c r="H33" s="1042">
        <f>'SG&amp;A'!J29</f>
        <v>0</v>
      </c>
      <c r="I33" s="1042">
        <f>'SG&amp;A'!K29</f>
        <v>0</v>
      </c>
      <c r="J33" s="1042">
        <f>'SG&amp;A'!L29</f>
        <v>0</v>
      </c>
      <c r="K33" s="1042">
        <f>'SG&amp;A'!M29</f>
        <v>0</v>
      </c>
      <c r="L33" s="1042">
        <f>'SG&amp;A'!N29</f>
        <v>0</v>
      </c>
      <c r="M33" s="1042">
        <f>'SG&amp;A'!O29</f>
        <v>0</v>
      </c>
      <c r="N33" s="1042">
        <f>'SG&amp;A'!P29</f>
        <v>0</v>
      </c>
      <c r="O33" s="395">
        <f>'SG&amp;A'!Q29</f>
        <v>2000</v>
      </c>
      <c r="P33" s="1042">
        <f>'SG&amp;A'!R29</f>
        <v>0</v>
      </c>
      <c r="Q33" s="1042">
        <f>'SG&amp;A'!S29</f>
        <v>0</v>
      </c>
      <c r="R33" s="1042">
        <f>'SG&amp;A'!T29</f>
        <v>0</v>
      </c>
      <c r="S33" s="1042">
        <f>'SG&amp;A'!U29</f>
        <v>0</v>
      </c>
      <c r="T33" s="1042">
        <f>'SG&amp;A'!V29</f>
        <v>0</v>
      </c>
      <c r="U33" s="1042">
        <f>'SG&amp;A'!W29</f>
        <v>0</v>
      </c>
      <c r="V33" s="1282">
        <f>'SG&amp;A'!X29</f>
        <v>0</v>
      </c>
      <c r="W33" s="1042">
        <f>'SG&amp;A'!Y29</f>
        <v>0</v>
      </c>
      <c r="X33" s="1042">
        <f>'SG&amp;A'!Z29</f>
        <v>0</v>
      </c>
      <c r="Y33" s="1042">
        <f>'SG&amp;A'!AA29</f>
        <v>0</v>
      </c>
      <c r="Z33" s="1042">
        <f>'SG&amp;A'!AB29</f>
        <v>0</v>
      </c>
      <c r="AA33" s="395">
        <f>'SG&amp;A'!AC29</f>
        <v>4000</v>
      </c>
      <c r="AB33" s="1042">
        <f>'SG&amp;A'!AD29</f>
        <v>0</v>
      </c>
      <c r="AC33" s="1042">
        <f>'SG&amp;A'!AE29</f>
        <v>0</v>
      </c>
      <c r="AD33" s="1042">
        <f>'SG&amp;A'!AF29</f>
        <v>0</v>
      </c>
      <c r="AE33" s="1042">
        <f>'SG&amp;A'!AG29</f>
        <v>0</v>
      </c>
      <c r="AF33" s="1042">
        <f>'SG&amp;A'!AH29</f>
        <v>0</v>
      </c>
      <c r="AG33" s="1042">
        <f>'SG&amp;A'!AI29</f>
        <v>0</v>
      </c>
      <c r="AH33" s="1042">
        <f>'SG&amp;A'!AJ29</f>
        <v>0</v>
      </c>
      <c r="AI33" s="1042">
        <f>'SG&amp;A'!AK29</f>
        <v>0</v>
      </c>
      <c r="AJ33" s="1042">
        <f>'SG&amp;A'!AL29</f>
        <v>0</v>
      </c>
      <c r="AK33" s="1042">
        <f>'SG&amp;A'!AM29</f>
        <v>0</v>
      </c>
      <c r="AL33" s="1042">
        <f>'SG&amp;A'!AN29</f>
        <v>0</v>
      </c>
      <c r="AM33" s="395">
        <f>'SG&amp;A'!AO29</f>
        <v>8000</v>
      </c>
      <c r="AN33" s="1042">
        <f>'SG&amp;A'!AP29</f>
        <v>0</v>
      </c>
      <c r="AO33" s="1042">
        <f>'SG&amp;A'!AQ29</f>
        <v>0</v>
      </c>
      <c r="AP33" s="1042">
        <f>'SG&amp;A'!AR29</f>
        <v>0</v>
      </c>
      <c r="AQ33" s="1042">
        <f>'SG&amp;A'!AS29</f>
        <v>0</v>
      </c>
      <c r="AR33" s="1042">
        <f>'SG&amp;A'!AT29</f>
        <v>0</v>
      </c>
      <c r="AS33" s="1042">
        <f>'SG&amp;A'!AU29</f>
        <v>0</v>
      </c>
      <c r="AT33" s="1042">
        <f>'SG&amp;A'!AV29</f>
        <v>0</v>
      </c>
      <c r="AU33" s="1042">
        <f>'SG&amp;A'!AW29</f>
        <v>0</v>
      </c>
      <c r="AV33" s="1042">
        <f>'SG&amp;A'!AX29</f>
        <v>0</v>
      </c>
      <c r="AW33" s="1042">
        <f>'SG&amp;A'!AY29</f>
        <v>0</v>
      </c>
      <c r="AX33" s="1042">
        <f>'SG&amp;A'!AZ29</f>
        <v>0</v>
      </c>
      <c r="AY33" s="395">
        <f>'SG&amp;A'!BA29</f>
        <v>10000</v>
      </c>
      <c r="AZ33" s="1042">
        <f>'SG&amp;A'!BB29</f>
        <v>0</v>
      </c>
      <c r="BA33" s="1042">
        <f>'SG&amp;A'!BC29</f>
        <v>0</v>
      </c>
      <c r="BB33" s="1042">
        <f>'SG&amp;A'!BD29</f>
        <v>0</v>
      </c>
      <c r="BC33" s="1042">
        <f>'SG&amp;A'!BE29</f>
        <v>0</v>
      </c>
      <c r="BD33" s="1042">
        <f>'SG&amp;A'!BF29</f>
        <v>0</v>
      </c>
      <c r="BE33" s="1042">
        <f>'SG&amp;A'!BG29</f>
        <v>0</v>
      </c>
      <c r="BF33" s="1042">
        <f>'SG&amp;A'!BH29</f>
        <v>0</v>
      </c>
      <c r="BG33" s="1042">
        <f>'SG&amp;A'!BI29</f>
        <v>0</v>
      </c>
      <c r="BH33" s="1042">
        <f>'SG&amp;A'!BJ29</f>
        <v>0</v>
      </c>
      <c r="BI33" s="1042">
        <f>'SG&amp;A'!BK29</f>
        <v>0</v>
      </c>
      <c r="BJ33" s="1042">
        <f>'SG&amp;A'!BL29</f>
        <v>0</v>
      </c>
      <c r="BK33" s="395">
        <f>'SG&amp;A'!BM29</f>
        <v>15000</v>
      </c>
      <c r="BL33" s="1042">
        <f>'SG&amp;A'!BN29</f>
        <v>0</v>
      </c>
      <c r="BM33" s="1042">
        <f>'SG&amp;A'!BO29</f>
        <v>0</v>
      </c>
      <c r="BN33" s="1042">
        <f>'SG&amp;A'!BP29</f>
        <v>0</v>
      </c>
      <c r="BO33" s="1042">
        <f>'SG&amp;A'!BQ29</f>
        <v>0</v>
      </c>
      <c r="BP33" s="1042">
        <f>'SG&amp;A'!BR29</f>
        <v>0</v>
      </c>
      <c r="BQ33" s="1042">
        <f>'SG&amp;A'!BS29</f>
        <v>0</v>
      </c>
      <c r="BR33" s="1042">
        <f>'SG&amp;A'!BT29</f>
        <v>0</v>
      </c>
      <c r="BS33" s="1042">
        <f>'SG&amp;A'!BU29</f>
        <v>0</v>
      </c>
      <c r="BT33" s="1042">
        <f>'SG&amp;A'!BV29</f>
        <v>0</v>
      </c>
      <c r="BU33" s="1042">
        <f>'SG&amp;A'!BW29</f>
        <v>0</v>
      </c>
      <c r="BV33" s="1042">
        <f>'SG&amp;A'!BX29</f>
        <v>0</v>
      </c>
      <c r="BW33" s="884">
        <f>'SG&amp;A'!BY29</f>
        <v>0</v>
      </c>
      <c r="BX33" s="1042">
        <f>'SG&amp;A'!BZ29</f>
        <v>0</v>
      </c>
      <c r="BY33" s="1042">
        <f>'SG&amp;A'!CA29</f>
        <v>0</v>
      </c>
      <c r="BZ33" s="1042">
        <f>'SG&amp;A'!CB29</f>
        <v>0</v>
      </c>
      <c r="CA33" s="1042">
        <f>'SG&amp;A'!CC29</f>
        <v>0</v>
      </c>
      <c r="CB33" s="1042">
        <f>'SG&amp;A'!CD29</f>
        <v>0</v>
      </c>
      <c r="CC33" s="1042">
        <f>'SG&amp;A'!CE29</f>
        <v>0</v>
      </c>
      <c r="CD33" s="1042">
        <f>'SG&amp;A'!CF29</f>
        <v>0</v>
      </c>
      <c r="CE33" s="1042">
        <f>'SG&amp;A'!CG29</f>
        <v>0</v>
      </c>
      <c r="CF33" s="1042">
        <f>'SG&amp;A'!CH29</f>
        <v>0</v>
      </c>
      <c r="CG33" s="1042">
        <f>'SG&amp;A'!CI29</f>
        <v>0</v>
      </c>
      <c r="CH33" s="1042">
        <f>'SG&amp;A'!CJ29</f>
        <v>0</v>
      </c>
      <c r="CI33" s="1070">
        <f>'SG&amp;A'!CK29</f>
        <v>0</v>
      </c>
      <c r="CJ33" s="1042">
        <f>'SG&amp;A'!CL29</f>
        <v>0</v>
      </c>
      <c r="CK33" s="1042">
        <f>'SG&amp;A'!CM29</f>
        <v>0</v>
      </c>
      <c r="CL33" s="1042">
        <f>'SG&amp;A'!CN29</f>
        <v>0</v>
      </c>
      <c r="CM33" s="1042">
        <f>'SG&amp;A'!CO29</f>
        <v>0</v>
      </c>
      <c r="CN33" s="1042">
        <f>'SG&amp;A'!CP29</f>
        <v>0</v>
      </c>
      <c r="CO33" s="1042">
        <f>'SG&amp;A'!CQ29</f>
        <v>0</v>
      </c>
      <c r="CP33" s="1042">
        <f>'SG&amp;A'!CR29</f>
        <v>0</v>
      </c>
      <c r="CQ33" s="1042">
        <f>'SG&amp;A'!CS29</f>
        <v>0</v>
      </c>
      <c r="CR33" s="1042">
        <f>'SG&amp;A'!CT29</f>
        <v>0</v>
      </c>
      <c r="CS33" s="1042">
        <f>'SG&amp;A'!CU29</f>
        <v>0</v>
      </c>
      <c r="CT33" s="1042">
        <f>'SG&amp;A'!CV29</f>
        <v>0</v>
      </c>
      <c r="CU33" s="1042">
        <f>'SG&amp;A'!CW29</f>
        <v>0</v>
      </c>
      <c r="CV33" s="1042">
        <f>'SG&amp;A'!CX29</f>
        <v>0</v>
      </c>
      <c r="CW33" s="1042">
        <f>'SG&amp;A'!CY29</f>
        <v>0</v>
      </c>
      <c r="CX33" s="1042">
        <f>'SG&amp;A'!CZ29</f>
        <v>0</v>
      </c>
      <c r="CY33" s="1042">
        <f>'SG&amp;A'!DA29</f>
        <v>0</v>
      </c>
      <c r="CZ33" s="1042">
        <f>'SG&amp;A'!DB29</f>
        <v>0</v>
      </c>
      <c r="DA33" s="1042">
        <f>'SG&amp;A'!DC29</f>
        <v>0</v>
      </c>
      <c r="DB33" s="1042">
        <f>'SG&amp;A'!DD29</f>
        <v>0</v>
      </c>
      <c r="DC33" s="1042">
        <f>'SG&amp;A'!DE29</f>
        <v>0</v>
      </c>
      <c r="DD33" s="1042">
        <f>'SG&amp;A'!DF29</f>
        <v>0</v>
      </c>
      <c r="DE33" s="1042">
        <f>'SG&amp;A'!DG29</f>
        <v>0</v>
      </c>
      <c r="DF33" s="1042">
        <f>'SG&amp;A'!DH29</f>
        <v>0</v>
      </c>
      <c r="DG33" s="1042">
        <f>'SG&amp;A'!DI29</f>
        <v>0</v>
      </c>
    </row>
    <row r="34" spans="1:111">
      <c r="A34" s="168" t="s">
        <v>278</v>
      </c>
      <c r="B34" s="188" t="str">
        <f>Settings!$C$6</f>
        <v>USD</v>
      </c>
      <c r="C34" s="557"/>
      <c r="D34" s="720">
        <f>D22-D25</f>
        <v>-20458.333333333336</v>
      </c>
      <c r="E34" s="720">
        <f t="shared" ref="E34:BK34" si="110">E22-E25</f>
        <v>-6875.0000000000009</v>
      </c>
      <c r="F34" s="720">
        <f t="shared" si="110"/>
        <v>-9875</v>
      </c>
      <c r="G34" s="720">
        <f t="shared" si="110"/>
        <v>-21958.333333333336</v>
      </c>
      <c r="H34" s="720">
        <f t="shared" si="110"/>
        <v>-15958.333333333336</v>
      </c>
      <c r="I34" s="720">
        <f t="shared" si="110"/>
        <v>-16179.583333333336</v>
      </c>
      <c r="J34" s="720">
        <f t="shared" si="110"/>
        <v>-21500.500000000004</v>
      </c>
      <c r="K34" s="720">
        <f t="shared" si="110"/>
        <v>-18500.500000000004</v>
      </c>
      <c r="L34" s="720">
        <f t="shared" si="110"/>
        <v>-18500.500000000004</v>
      </c>
      <c r="M34" s="720">
        <f t="shared" si="110"/>
        <v>-23821.416666666672</v>
      </c>
      <c r="N34" s="720">
        <f t="shared" si="110"/>
        <v>-20821.416666666672</v>
      </c>
      <c r="O34" s="391">
        <f>O22-O25</f>
        <v>-26321.416666666672</v>
      </c>
      <c r="P34" s="720">
        <f>P22-P25</f>
        <v>-40838.250000000007</v>
      </c>
      <c r="Q34" s="720">
        <f t="shared" si="110"/>
        <v>-52759.416666666679</v>
      </c>
      <c r="R34" s="720">
        <f t="shared" si="110"/>
        <v>-40759.416666666679</v>
      </c>
      <c r="S34" s="720">
        <f t="shared" si="110"/>
        <v>-47455.333333333343</v>
      </c>
      <c r="T34" s="720">
        <f t="shared" si="110"/>
        <v>-44455.333333333343</v>
      </c>
      <c r="U34" s="720">
        <f t="shared" si="110"/>
        <v>-94455.333333333343</v>
      </c>
      <c r="V34" s="1278">
        <f>V22-V25</f>
        <v>-44455.333333333343</v>
      </c>
      <c r="W34" s="720">
        <f t="shared" si="110"/>
        <v>-44455.333333333343</v>
      </c>
      <c r="X34" s="720">
        <f t="shared" si="110"/>
        <v>-44455.333333333343</v>
      </c>
      <c r="Y34" s="720">
        <f>Y22-Y25</f>
        <v>-306743.19634703186</v>
      </c>
      <c r="Z34" s="720">
        <f t="shared" si="110"/>
        <v>-417.71689497717307</v>
      </c>
      <c r="AA34" s="391">
        <f>AA22-AA25</f>
        <v>-6443.1963470319679</v>
      </c>
      <c r="AB34" s="720">
        <f t="shared" si="110"/>
        <v>-352073.19611872139</v>
      </c>
      <c r="AC34" s="720">
        <f t="shared" si="110"/>
        <v>23627.644634703203</v>
      </c>
      <c r="AD34" s="720">
        <f t="shared" si="110"/>
        <v>33885.178881278538</v>
      </c>
      <c r="AE34" s="720">
        <f t="shared" si="110"/>
        <v>-270533.85317351599</v>
      </c>
      <c r="AF34" s="720">
        <f t="shared" si="110"/>
        <v>93929.982442922395</v>
      </c>
      <c r="AG34" s="720">
        <f t="shared" si="110"/>
        <v>88566.146826484008</v>
      </c>
      <c r="AH34" s="720">
        <f t="shared" si="110"/>
        <v>-274441.70053424663</v>
      </c>
      <c r="AI34" s="720">
        <f t="shared" si="110"/>
        <v>150958.29946575343</v>
      </c>
      <c r="AJ34" s="720">
        <f t="shared" si="110"/>
        <v>143371.99809589039</v>
      </c>
      <c r="AK34" s="720">
        <f t="shared" si="110"/>
        <v>-140862.88000547956</v>
      </c>
      <c r="AL34" s="720">
        <f t="shared" si="110"/>
        <v>167187.31177534244</v>
      </c>
      <c r="AM34" s="391">
        <f t="shared" si="110"/>
        <v>161577.11999452056</v>
      </c>
      <c r="AN34" s="720">
        <f t="shared" si="110"/>
        <v>-247490.34660191776</v>
      </c>
      <c r="AO34" s="720">
        <f t="shared" si="110"/>
        <v>136691.58101794525</v>
      </c>
      <c r="AP34" s="720">
        <f t="shared" si="110"/>
        <v>164361.27964808224</v>
      </c>
      <c r="AQ34" s="720">
        <f t="shared" si="110"/>
        <v>-237399.43443739714</v>
      </c>
      <c r="AR34" s="720">
        <f t="shared" si="110"/>
        <v>195013.90802835618</v>
      </c>
      <c r="AS34" s="720">
        <f t="shared" si="110"/>
        <v>184790.56556260274</v>
      </c>
      <c r="AT34" s="720">
        <f t="shared" si="110"/>
        <v>-183531.80097114222</v>
      </c>
      <c r="AU34" s="720">
        <f t="shared" si="110"/>
        <v>216158.19902885761</v>
      </c>
      <c r="AV34" s="720">
        <f t="shared" si="110"/>
        <v>205240.33601515894</v>
      </c>
      <c r="AW34" s="720">
        <f t="shared" si="110"/>
        <v>-146467.00552812507</v>
      </c>
      <c r="AX34" s="720">
        <f t="shared" si="110"/>
        <v>212926.17255406667</v>
      </c>
      <c r="AY34" s="391">
        <f t="shared" si="110"/>
        <v>206482.99447187482</v>
      </c>
      <c r="AZ34" s="720">
        <f t="shared" si="110"/>
        <v>-298483.04538098862</v>
      </c>
      <c r="BA34" s="720">
        <f t="shared" si="110"/>
        <v>210591.25203094038</v>
      </c>
      <c r="BB34" s="720">
        <f t="shared" si="110"/>
        <v>249909.66298984451</v>
      </c>
      <c r="BC34" s="720">
        <f t="shared" si="110"/>
        <v>-255130.13089396764</v>
      </c>
      <c r="BD34" s="720">
        <f t="shared" si="110"/>
        <v>292257.63622932002</v>
      </c>
      <c r="BE34" s="720">
        <f t="shared" si="110"/>
        <v>277768.8691060323</v>
      </c>
      <c r="BF34" s="720">
        <f t="shared" si="110"/>
        <v>-367843.52037620632</v>
      </c>
      <c r="BG34" s="720">
        <f t="shared" si="110"/>
        <v>352957.47962379333</v>
      </c>
      <c r="BH34" s="720">
        <f t="shared" si="110"/>
        <v>336031.26592516311</v>
      </c>
      <c r="BI34" s="720">
        <f t="shared" si="110"/>
        <v>-249006.32645507151</v>
      </c>
      <c r="BJ34" s="720">
        <f t="shared" si="110"/>
        <v>403686.56943533948</v>
      </c>
      <c r="BK34" s="391">
        <f t="shared" si="110"/>
        <v>395888.67354492849</v>
      </c>
      <c r="BL34" s="720">
        <f t="shared" ref="BL34:DG34" si="111">BL22-BL25</f>
        <v>-76625.54892721065</v>
      </c>
      <c r="BM34" s="720">
        <f t="shared" si="111"/>
        <v>469167.72407374298</v>
      </c>
      <c r="BN34" s="720">
        <f t="shared" si="111"/>
        <v>510813.7733888115</v>
      </c>
      <c r="BO34" s="720">
        <f t="shared" si="111"/>
        <v>-305328.23516296165</v>
      </c>
      <c r="BP34" s="720">
        <f t="shared" si="111"/>
        <v>665584.28538498329</v>
      </c>
      <c r="BQ34" s="720">
        <f t="shared" si="111"/>
        <v>631693.85250827111</v>
      </c>
      <c r="BR34" s="720">
        <f t="shared" si="111"/>
        <v>-197954.1095242507</v>
      </c>
      <c r="BS34" s="720">
        <f t="shared" si="111"/>
        <v>813048.8904757495</v>
      </c>
      <c r="BT34" s="720">
        <f t="shared" si="111"/>
        <v>780634.96695976786</v>
      </c>
      <c r="BU34" s="720">
        <f t="shared" si="111"/>
        <v>-23119.697965503088</v>
      </c>
      <c r="BV34" s="720">
        <f t="shared" si="111"/>
        <v>930238.03902079782</v>
      </c>
      <c r="BW34" s="880">
        <f t="shared" si="111"/>
        <v>955093.65545915405</v>
      </c>
      <c r="BX34" s="720">
        <f t="shared" si="111"/>
        <v>-228329.20361896371</v>
      </c>
      <c r="BY34" s="720">
        <f t="shared" si="111"/>
        <v>1058855.4598733881</v>
      </c>
      <c r="BZ34" s="720">
        <f t="shared" si="111"/>
        <v>1195608.6105583194</v>
      </c>
      <c r="CA34" s="720">
        <f t="shared" si="111"/>
        <v>-97282.90786427178</v>
      </c>
      <c r="CB34" s="720">
        <f t="shared" si="111"/>
        <v>1398190.4866562756</v>
      </c>
      <c r="CC34" s="720">
        <f t="shared" si="111"/>
        <v>1346035.692135728</v>
      </c>
      <c r="CD34" s="720">
        <f t="shared" si="111"/>
        <v>225798.85481608237</v>
      </c>
      <c r="CE34" s="720">
        <f t="shared" si="111"/>
        <v>1567403.0548160817</v>
      </c>
      <c r="CF34" s="720">
        <f t="shared" si="111"/>
        <v>1509747.9863229315</v>
      </c>
      <c r="CG34" s="720">
        <f t="shared" si="111"/>
        <v>449030.27283981489</v>
      </c>
      <c r="CH34" s="720">
        <f t="shared" si="111"/>
        <v>1661100.3248946089</v>
      </c>
      <c r="CI34" s="391">
        <f t="shared" si="111"/>
        <v>1717844.8728398141</v>
      </c>
      <c r="CJ34" s="720">
        <f t="shared" si="111"/>
        <v>-2260545.3074474065</v>
      </c>
      <c r="CK34" s="720">
        <f t="shared" si="111"/>
        <v>1840877.9127921811</v>
      </c>
      <c r="CL34" s="720">
        <f t="shared" si="111"/>
        <v>2062251.2826551953</v>
      </c>
      <c r="CM34" s="720">
        <f t="shared" si="111"/>
        <v>-2145229.0265139188</v>
      </c>
      <c r="CN34" s="720">
        <f t="shared" si="111"/>
        <v>2357117.7954038903</v>
      </c>
      <c r="CO34" s="720">
        <f t="shared" si="111"/>
        <v>2273752.9734860812</v>
      </c>
      <c r="CP34" s="720">
        <f t="shared" si="111"/>
        <v>-1786347.2450545251</v>
      </c>
      <c r="CQ34" s="720">
        <f t="shared" si="111"/>
        <v>2651513.154945475</v>
      </c>
      <c r="CR34" s="720">
        <f t="shared" si="111"/>
        <v>2558574.6343975286</v>
      </c>
      <c r="CS34" s="720">
        <f t="shared" si="111"/>
        <v>-1446564.2447785966</v>
      </c>
      <c r="CT34" s="720">
        <f t="shared" si="111"/>
        <v>2860697.9853583891</v>
      </c>
      <c r="CU34" s="720">
        <f t="shared" si="111"/>
        <v>2957799.3552214038</v>
      </c>
      <c r="CV34" s="720">
        <f t="shared" si="111"/>
        <v>-729819.21762053715</v>
      </c>
      <c r="CW34" s="720">
        <f t="shared" si="111"/>
        <v>2617311.6320785768</v>
      </c>
      <c r="CX34" s="720">
        <f t="shared" si="111"/>
        <v>2923258.3457456329</v>
      </c>
      <c r="CY34" s="720">
        <f t="shared" si="111"/>
        <v>-1438935.3726625936</v>
      </c>
      <c r="CZ34" s="720">
        <f t="shared" si="111"/>
        <v>3037456.2945733694</v>
      </c>
      <c r="DA34" s="720">
        <f t="shared" si="111"/>
        <v>2931661.9465599936</v>
      </c>
      <c r="DB34" s="720">
        <f t="shared" si="111"/>
        <v>-1866346.9365902806</v>
      </c>
      <c r="DC34" s="720">
        <f t="shared" si="111"/>
        <v>3334210.8064768226</v>
      </c>
      <c r="DD34" s="720">
        <f t="shared" si="111"/>
        <v>3218686.8578210687</v>
      </c>
      <c r="DE34" s="720">
        <f t="shared" si="111"/>
        <v>-2331422.2475775178</v>
      </c>
      <c r="DF34" s="720">
        <f t="shared" si="111"/>
        <v>3717876.9860794726</v>
      </c>
      <c r="DG34" s="720">
        <f t="shared" si="111"/>
        <v>3844231.5239984812</v>
      </c>
    </row>
    <row r="35" spans="1:111">
      <c r="A35" s="176" t="s">
        <v>279</v>
      </c>
      <c r="B35" s="188" t="s">
        <v>84</v>
      </c>
      <c r="C35" s="557"/>
      <c r="D35" s="178" t="str">
        <f t="shared" ref="D35:AI35" si="112">IFERROR(MAX((D34/D$12),0),"-")</f>
        <v>-</v>
      </c>
      <c r="E35" s="178" t="str">
        <f t="shared" si="112"/>
        <v>-</v>
      </c>
      <c r="F35" s="178" t="str">
        <f t="shared" si="112"/>
        <v>-</v>
      </c>
      <c r="G35" s="178" t="str">
        <f t="shared" si="112"/>
        <v>-</v>
      </c>
      <c r="H35" s="178" t="str">
        <f t="shared" si="112"/>
        <v>-</v>
      </c>
      <c r="I35" s="178" t="str">
        <f t="shared" si="112"/>
        <v>-</v>
      </c>
      <c r="J35" s="178" t="str">
        <f t="shared" si="112"/>
        <v>-</v>
      </c>
      <c r="K35" s="178" t="str">
        <f t="shared" si="112"/>
        <v>-</v>
      </c>
      <c r="L35" s="178" t="str">
        <f t="shared" si="112"/>
        <v>-</v>
      </c>
      <c r="M35" s="178" t="str">
        <f t="shared" si="112"/>
        <v>-</v>
      </c>
      <c r="N35" s="178" t="str">
        <f t="shared" si="112"/>
        <v>-</v>
      </c>
      <c r="O35" s="392" t="str">
        <f t="shared" si="112"/>
        <v>-</v>
      </c>
      <c r="P35" s="178" t="str">
        <f t="shared" si="112"/>
        <v>-</v>
      </c>
      <c r="Q35" s="178" t="str">
        <f t="shared" si="112"/>
        <v>-</v>
      </c>
      <c r="R35" s="178" t="str">
        <f t="shared" si="112"/>
        <v>-</v>
      </c>
      <c r="S35" s="178" t="str">
        <f t="shared" si="112"/>
        <v>-</v>
      </c>
      <c r="T35" s="178" t="str">
        <f t="shared" si="112"/>
        <v>-</v>
      </c>
      <c r="U35" s="178" t="str">
        <f t="shared" si="112"/>
        <v>-</v>
      </c>
      <c r="V35" s="1279" t="str">
        <f t="shared" si="112"/>
        <v>-</v>
      </c>
      <c r="W35" s="178" t="str">
        <f t="shared" si="112"/>
        <v>-</v>
      </c>
      <c r="X35" s="178" t="str">
        <f t="shared" si="112"/>
        <v>-</v>
      </c>
      <c r="Y35" s="178">
        <f t="shared" si="112"/>
        <v>0</v>
      </c>
      <c r="Z35" s="721">
        <f t="shared" si="112"/>
        <v>0</v>
      </c>
      <c r="AA35" s="392">
        <f t="shared" si="112"/>
        <v>0</v>
      </c>
      <c r="AB35" s="721">
        <f t="shared" si="112"/>
        <v>0</v>
      </c>
      <c r="AC35" s="178">
        <f t="shared" si="112"/>
        <v>0.16041834619915679</v>
      </c>
      <c r="AD35" s="178">
        <f t="shared" si="112"/>
        <v>0.20779721592181899</v>
      </c>
      <c r="AE35" s="178">
        <f t="shared" si="112"/>
        <v>0</v>
      </c>
      <c r="AF35" s="178">
        <f t="shared" si="112"/>
        <v>0.36718120626811762</v>
      </c>
      <c r="AG35" s="178">
        <f t="shared" si="112"/>
        <v>0.3577539131437214</v>
      </c>
      <c r="AH35" s="178">
        <f t="shared" si="112"/>
        <v>0</v>
      </c>
      <c r="AI35" s="178">
        <f t="shared" si="112"/>
        <v>0.41723291916553085</v>
      </c>
      <c r="AJ35" s="178">
        <f t="shared" ref="AJ35:BK35" si="113">IFERROR(MAX((AJ34/AJ$12),0),"-")</f>
        <v>0.40947401647104847</v>
      </c>
      <c r="AK35" s="178">
        <f t="shared" si="113"/>
        <v>0</v>
      </c>
      <c r="AL35" s="721">
        <f t="shared" si="113"/>
        <v>0.43176097242033168</v>
      </c>
      <c r="AM35" s="392">
        <f t="shared" si="113"/>
        <v>0.40381225246358715</v>
      </c>
      <c r="AN35" s="721">
        <f t="shared" si="113"/>
        <v>0</v>
      </c>
      <c r="AO35" s="178">
        <f t="shared" si="113"/>
        <v>0.34404394412505801</v>
      </c>
      <c r="AP35" s="178">
        <f t="shared" si="113"/>
        <v>0.37365259469360079</v>
      </c>
      <c r="AQ35" s="178">
        <f t="shared" si="113"/>
        <v>0</v>
      </c>
      <c r="AR35" s="178">
        <f t="shared" si="113"/>
        <v>0.3999671644637029</v>
      </c>
      <c r="AS35" s="178">
        <f t="shared" si="113"/>
        <v>0.39163273661249304</v>
      </c>
      <c r="AT35" s="178">
        <f t="shared" si="113"/>
        <v>0</v>
      </c>
      <c r="AU35" s="178">
        <f t="shared" si="113"/>
        <v>0.41513154440473493</v>
      </c>
      <c r="AV35" s="178">
        <f t="shared" si="113"/>
        <v>0.4073025958848927</v>
      </c>
      <c r="AW35" s="178">
        <f t="shared" si="113"/>
        <v>0</v>
      </c>
      <c r="AX35" s="178">
        <f t="shared" si="113"/>
        <v>0.39919282637981957</v>
      </c>
      <c r="AY35" s="392">
        <f t="shared" si="113"/>
        <v>0.37462566897226279</v>
      </c>
      <c r="AZ35" s="178">
        <f t="shared" si="113"/>
        <v>0</v>
      </c>
      <c r="BA35" s="178">
        <f t="shared" si="113"/>
        <v>0.37301040716155592</v>
      </c>
      <c r="BB35" s="178">
        <f t="shared" si="113"/>
        <v>0.3998158516297925</v>
      </c>
      <c r="BC35" s="178">
        <f t="shared" si="113"/>
        <v>0</v>
      </c>
      <c r="BD35" s="178">
        <f t="shared" si="113"/>
        <v>0.42294714539799932</v>
      </c>
      <c r="BE35" s="178">
        <f t="shared" si="113"/>
        <v>0.41537871691126593</v>
      </c>
      <c r="BF35" s="178">
        <f t="shared" si="113"/>
        <v>0</v>
      </c>
      <c r="BG35" s="178">
        <f t="shared" si="113"/>
        <v>0.43723430878988934</v>
      </c>
      <c r="BH35" s="178">
        <f t="shared" si="113"/>
        <v>0.43014211908288563</v>
      </c>
      <c r="BI35" s="178">
        <f t="shared" si="113"/>
        <v>0</v>
      </c>
      <c r="BJ35" s="178">
        <f t="shared" si="113"/>
        <v>0.45549916237553828</v>
      </c>
      <c r="BK35" s="392">
        <f t="shared" si="113"/>
        <v>0.43229072682330827</v>
      </c>
      <c r="BL35" s="178">
        <f t="shared" ref="BL35:DG35" si="114">IFERROR(MAX((BL34/BL$12),0),"-")</f>
        <v>0</v>
      </c>
      <c r="BM35" s="178">
        <f t="shared" si="114"/>
        <v>0.48912275314729575</v>
      </c>
      <c r="BN35" s="178">
        <f t="shared" si="114"/>
        <v>0.50143849462809797</v>
      </c>
      <c r="BO35" s="178">
        <f t="shared" si="114"/>
        <v>0</v>
      </c>
      <c r="BP35" s="178">
        <f t="shared" si="114"/>
        <v>0.53439262385423703</v>
      </c>
      <c r="BQ35" s="178">
        <f t="shared" si="114"/>
        <v>0.52769478180711715</v>
      </c>
      <c r="BR35" s="178">
        <f t="shared" si="114"/>
        <v>0</v>
      </c>
      <c r="BS35" s="178">
        <f t="shared" si="114"/>
        <v>0.55534255718545411</v>
      </c>
      <c r="BT35" s="178">
        <f t="shared" si="114"/>
        <v>0.55410047555212372</v>
      </c>
      <c r="BU35" s="178">
        <f t="shared" si="114"/>
        <v>0</v>
      </c>
      <c r="BV35" s="721">
        <f t="shared" si="114"/>
        <v>0.57135121113734699</v>
      </c>
      <c r="BW35" s="881">
        <f t="shared" si="114"/>
        <v>0.57115432760488705</v>
      </c>
      <c r="BX35" s="721">
        <f t="shared" si="114"/>
        <v>0</v>
      </c>
      <c r="BY35" s="178">
        <f t="shared" si="114"/>
        <v>0.58071173565476442</v>
      </c>
      <c r="BZ35" s="178">
        <f t="shared" si="114"/>
        <v>0.59225576123656132</v>
      </c>
      <c r="CA35" s="178">
        <f t="shared" si="114"/>
        <v>0</v>
      </c>
      <c r="CB35" s="178">
        <f t="shared" si="114"/>
        <v>0.60535265333350008</v>
      </c>
      <c r="CC35" s="178">
        <f t="shared" si="114"/>
        <v>0.60219774177795016</v>
      </c>
      <c r="CD35" s="178">
        <f t="shared" si="114"/>
        <v>4.8363858289373958E-2</v>
      </c>
      <c r="CE35" s="178">
        <f t="shared" si="114"/>
        <v>0.61387442822531801</v>
      </c>
      <c r="CF35" s="178">
        <f t="shared" si="114"/>
        <v>0.61100357583282872</v>
      </c>
      <c r="CG35" s="178">
        <f t="shared" si="114"/>
        <v>9.2415591341944867E-2</v>
      </c>
      <c r="CH35" s="721">
        <f t="shared" si="114"/>
        <v>0.6177270990098177</v>
      </c>
      <c r="CI35" s="740">
        <f t="shared" si="114"/>
        <v>0.61822177043355064</v>
      </c>
      <c r="CJ35" s="721">
        <f t="shared" si="114"/>
        <v>0</v>
      </c>
      <c r="CK35" s="178">
        <f t="shared" si="114"/>
        <v>0.62367864547054153</v>
      </c>
      <c r="CL35" s="178">
        <f t="shared" si="114"/>
        <v>0.63106458300565049</v>
      </c>
      <c r="CM35" s="178">
        <f t="shared" si="114"/>
        <v>0</v>
      </c>
      <c r="CN35" s="178">
        <f t="shared" si="114"/>
        <v>0.6384616354588325</v>
      </c>
      <c r="CO35" s="178">
        <f t="shared" si="114"/>
        <v>0.6364103566407936</v>
      </c>
      <c r="CP35" s="178">
        <f t="shared" si="114"/>
        <v>0</v>
      </c>
      <c r="CQ35" s="178">
        <f t="shared" si="114"/>
        <v>0.64422025807296868</v>
      </c>
      <c r="CR35" s="178">
        <f t="shared" si="114"/>
        <v>0.64236093334206756</v>
      </c>
      <c r="CS35" s="178">
        <f t="shared" si="114"/>
        <v>0</v>
      </c>
      <c r="CT35" s="178">
        <f t="shared" si="114"/>
        <v>0.64741738879948663</v>
      </c>
      <c r="CU35" s="178">
        <f t="shared" si="114"/>
        <v>0.64779951796263702</v>
      </c>
      <c r="CV35" s="721">
        <f t="shared" si="114"/>
        <v>0</v>
      </c>
      <c r="CW35" s="178">
        <f t="shared" si="114"/>
        <v>0.64160967788499712</v>
      </c>
      <c r="CX35" s="178">
        <f t="shared" si="114"/>
        <v>0.6472603542187072</v>
      </c>
      <c r="CY35" s="178">
        <f t="shared" si="114"/>
        <v>0</v>
      </c>
      <c r="CZ35" s="178">
        <f t="shared" si="114"/>
        <v>0.64831178667519751</v>
      </c>
      <c r="DA35" s="178">
        <f t="shared" si="114"/>
        <v>0.64658884623103741</v>
      </c>
      <c r="DB35" s="178">
        <f t="shared" si="114"/>
        <v>0</v>
      </c>
      <c r="DC35" s="178">
        <f t="shared" si="114"/>
        <v>0.65171448855460179</v>
      </c>
      <c r="DD35" s="178">
        <f t="shared" si="114"/>
        <v>0.65010497150642188</v>
      </c>
      <c r="DE35" s="178">
        <f t="shared" si="114"/>
        <v>0</v>
      </c>
      <c r="DF35" s="178">
        <f t="shared" si="114"/>
        <v>0.65544003532093431</v>
      </c>
      <c r="DG35" s="178">
        <f t="shared" si="114"/>
        <v>0.65585380997192899</v>
      </c>
    </row>
    <row r="36" spans="1:111">
      <c r="A36" s="92"/>
      <c r="B36" s="188"/>
      <c r="C36" s="557"/>
      <c r="D36" s="1004"/>
      <c r="E36" s="1004"/>
      <c r="F36" s="1004"/>
      <c r="G36" s="1004"/>
      <c r="H36" s="1004"/>
      <c r="I36" s="1004"/>
      <c r="J36" s="1004"/>
      <c r="K36" s="1004"/>
      <c r="L36" s="1004"/>
      <c r="M36" s="1004"/>
      <c r="N36" s="1004"/>
      <c r="O36" s="393"/>
      <c r="P36" s="1004"/>
      <c r="Q36" s="1004"/>
      <c r="R36" s="1004"/>
      <c r="S36" s="1004"/>
      <c r="T36" s="1004"/>
      <c r="U36" s="1004"/>
      <c r="V36" s="1280"/>
      <c r="W36" s="1004"/>
      <c r="X36" s="1004"/>
      <c r="Y36" s="1004"/>
      <c r="Z36" s="1066"/>
      <c r="AA36" s="393"/>
      <c r="AB36" s="1066"/>
      <c r="AC36" s="1004"/>
      <c r="AD36" s="1004"/>
      <c r="AE36" s="1004"/>
      <c r="AF36" s="1004"/>
      <c r="AG36" s="1004"/>
      <c r="AH36" s="1004"/>
      <c r="AI36" s="1004"/>
      <c r="AJ36" s="1004"/>
      <c r="AK36" s="1004"/>
      <c r="AL36" s="1066"/>
      <c r="AM36" s="393"/>
      <c r="AN36" s="1066"/>
      <c r="AO36" s="1004"/>
      <c r="AP36" s="1004"/>
      <c r="AQ36" s="1004"/>
      <c r="AR36" s="1004"/>
      <c r="AS36" s="1004"/>
      <c r="AT36" s="1004"/>
      <c r="AU36" s="1004"/>
      <c r="AV36" s="1004"/>
      <c r="AW36" s="1004"/>
      <c r="AX36" s="1004"/>
      <c r="AY36" s="393"/>
      <c r="AZ36" s="1004"/>
      <c r="BA36" s="1004"/>
      <c r="BB36" s="1004"/>
      <c r="BC36" s="1004"/>
      <c r="BD36" s="1004"/>
      <c r="BE36" s="1004"/>
      <c r="BF36" s="1004"/>
      <c r="BG36" s="1004"/>
      <c r="BH36" s="1004"/>
      <c r="BI36" s="1004"/>
      <c r="BJ36" s="1004"/>
      <c r="BK36" s="393"/>
      <c r="BL36" s="1004"/>
      <c r="BM36" s="1004"/>
      <c r="BN36" s="1004"/>
      <c r="BO36" s="1004"/>
      <c r="BP36" s="1004"/>
      <c r="BQ36" s="1004"/>
      <c r="BR36" s="1004"/>
      <c r="BS36" s="1004"/>
      <c r="BT36" s="1004"/>
      <c r="BU36" s="1004"/>
      <c r="BV36" s="1066"/>
      <c r="BW36" s="882"/>
      <c r="BX36" s="1066"/>
      <c r="BY36" s="1004"/>
      <c r="BZ36" s="1004"/>
      <c r="CA36" s="1004"/>
      <c r="CB36" s="1004"/>
      <c r="CC36" s="1004"/>
      <c r="CD36" s="1004"/>
      <c r="CE36" s="1004"/>
      <c r="CF36" s="1004"/>
      <c r="CG36" s="1004"/>
      <c r="CH36" s="1066"/>
      <c r="CI36" s="1067"/>
      <c r="CJ36" s="1066"/>
      <c r="CK36" s="1004"/>
      <c r="CL36" s="1004"/>
      <c r="CM36" s="1004"/>
      <c r="CN36" s="1004"/>
      <c r="CO36" s="1004"/>
      <c r="CP36" s="1004"/>
      <c r="CQ36" s="1004"/>
      <c r="CR36" s="1004"/>
      <c r="CS36" s="1004"/>
      <c r="CT36" s="1004"/>
      <c r="CU36" s="1004"/>
      <c r="CV36" s="1066"/>
      <c r="CW36" s="1004"/>
      <c r="CX36" s="1004"/>
      <c r="CY36" s="1004"/>
      <c r="CZ36" s="1004"/>
      <c r="DA36" s="1004"/>
      <c r="DB36" s="1004"/>
      <c r="DC36" s="1004"/>
      <c r="DD36" s="1004"/>
      <c r="DE36" s="1004"/>
      <c r="DF36" s="1004"/>
      <c r="DG36" s="1004"/>
    </row>
    <row r="37" spans="1:111" ht="15">
      <c r="A37" s="70" t="s">
        <v>280</v>
      </c>
      <c r="B37" s="188" t="str">
        <f>Settings!$C$6</f>
        <v>USD</v>
      </c>
      <c r="C37" s="557"/>
      <c r="D37" s="1071">
        <f>'WK+CAPEX'!D77</f>
        <v>0</v>
      </c>
      <c r="E37" s="1072">
        <f>'WK+CAPEX'!E77</f>
        <v>0</v>
      </c>
      <c r="F37" s="1072">
        <f>'WK+CAPEX'!F77</f>
        <v>0</v>
      </c>
      <c r="G37" s="1072">
        <f>'WK+CAPEX'!G77</f>
        <v>0</v>
      </c>
      <c r="H37" s="1072">
        <f>'WK+CAPEX'!H77</f>
        <v>0</v>
      </c>
      <c r="I37" s="1072">
        <f>'WK+CAPEX'!I77</f>
        <v>0</v>
      </c>
      <c r="J37" s="1072">
        <f>'WK+CAPEX'!J77</f>
        <v>0</v>
      </c>
      <c r="K37" s="1072">
        <f>'WK+CAPEX'!K77</f>
        <v>0</v>
      </c>
      <c r="L37" s="1072">
        <f>'WK+CAPEX'!L77</f>
        <v>0</v>
      </c>
      <c r="M37" s="1072">
        <f>'WK+CAPEX'!M77</f>
        <v>0</v>
      </c>
      <c r="N37" s="1072">
        <f>'WK+CAPEX'!N77</f>
        <v>0</v>
      </c>
      <c r="O37" s="396">
        <f>'WK+CAPEX'!O77</f>
        <v>0</v>
      </c>
      <c r="P37" s="1072">
        <f>'WK+CAPEX'!P77</f>
        <v>0</v>
      </c>
      <c r="Q37" s="1072">
        <f>'WK+CAPEX'!Q77</f>
        <v>0</v>
      </c>
      <c r="R37" s="1072">
        <f>'WK+CAPEX'!R77</f>
        <v>0</v>
      </c>
      <c r="S37" s="1072">
        <f>'WK+CAPEX'!S77</f>
        <v>0</v>
      </c>
      <c r="T37" s="1072">
        <f>'WK+CAPEX'!T77</f>
        <v>0</v>
      </c>
      <c r="U37" s="1072">
        <f>'WK+CAPEX'!U77</f>
        <v>0</v>
      </c>
      <c r="V37" s="1283">
        <f>'WK+CAPEX'!V77</f>
        <v>0</v>
      </c>
      <c r="W37" s="1072">
        <f>'WK+CAPEX'!W77</f>
        <v>0</v>
      </c>
      <c r="X37" s="1072">
        <f>'WK+CAPEX'!X77</f>
        <v>0</v>
      </c>
      <c r="Y37" s="1072">
        <f>'WK+CAPEX'!Y77</f>
        <v>0</v>
      </c>
      <c r="Z37" s="1073">
        <f>'WK+CAPEX'!Z77</f>
        <v>0</v>
      </c>
      <c r="AA37" s="396">
        <f>'WK+CAPEX'!AA77</f>
        <v>0</v>
      </c>
      <c r="AB37" s="1073">
        <f>'WK+CAPEX'!AB77</f>
        <v>0</v>
      </c>
      <c r="AC37" s="1072">
        <f>'WK+CAPEX'!AC77</f>
        <v>0</v>
      </c>
      <c r="AD37" s="1072">
        <f>'WK+CAPEX'!AD77</f>
        <v>0</v>
      </c>
      <c r="AE37" s="1072">
        <f>'WK+CAPEX'!AE77</f>
        <v>0</v>
      </c>
      <c r="AF37" s="1072">
        <f>'WK+CAPEX'!AF77</f>
        <v>0</v>
      </c>
      <c r="AG37" s="1072">
        <f>'WK+CAPEX'!AG77</f>
        <v>0</v>
      </c>
      <c r="AH37" s="1072">
        <f>'WK+CAPEX'!AH77</f>
        <v>0</v>
      </c>
      <c r="AI37" s="1072">
        <v>0</v>
      </c>
      <c r="AJ37" s="1072">
        <v>0</v>
      </c>
      <c r="AK37" s="1072">
        <v>0</v>
      </c>
      <c r="AL37" s="1073">
        <v>0</v>
      </c>
      <c r="AM37" s="396">
        <v>0</v>
      </c>
      <c r="AN37" s="1073">
        <v>0</v>
      </c>
      <c r="AO37" s="1072">
        <v>0</v>
      </c>
      <c r="AP37" s="1072">
        <v>0</v>
      </c>
      <c r="AQ37" s="1072">
        <v>0</v>
      </c>
      <c r="AR37" s="1072">
        <v>0</v>
      </c>
      <c r="AS37" s="1072">
        <v>0</v>
      </c>
      <c r="AT37" s="1072">
        <v>0</v>
      </c>
      <c r="AU37" s="1072">
        <v>0</v>
      </c>
      <c r="AV37" s="1072">
        <v>0</v>
      </c>
      <c r="AW37" s="1072">
        <v>0</v>
      </c>
      <c r="AX37" s="1072">
        <v>0</v>
      </c>
      <c r="AY37" s="396">
        <v>0</v>
      </c>
      <c r="AZ37" s="1072">
        <v>0</v>
      </c>
      <c r="BA37" s="1072">
        <v>0</v>
      </c>
      <c r="BB37" s="1072">
        <v>0</v>
      </c>
      <c r="BC37" s="1072">
        <v>0</v>
      </c>
      <c r="BD37" s="1072">
        <v>0</v>
      </c>
      <c r="BE37" s="1072">
        <v>0</v>
      </c>
      <c r="BF37" s="1072">
        <v>0</v>
      </c>
      <c r="BG37" s="1072">
        <v>0</v>
      </c>
      <c r="BH37" s="1072">
        <v>0</v>
      </c>
      <c r="BI37" s="1072">
        <v>0</v>
      </c>
      <c r="BJ37" s="1072">
        <v>0</v>
      </c>
      <c r="BK37" s="396">
        <v>0</v>
      </c>
      <c r="BL37" s="1072">
        <v>0</v>
      </c>
      <c r="BM37" s="1072">
        <v>0</v>
      </c>
      <c r="BN37" s="1072">
        <v>0</v>
      </c>
      <c r="BO37" s="1072">
        <v>0</v>
      </c>
      <c r="BP37" s="1072">
        <v>0</v>
      </c>
      <c r="BQ37" s="1072">
        <v>0</v>
      </c>
      <c r="BR37" s="1072">
        <v>0</v>
      </c>
      <c r="BS37" s="1072">
        <v>0</v>
      </c>
      <c r="BT37" s="1072">
        <v>0</v>
      </c>
      <c r="BU37" s="1072">
        <v>0</v>
      </c>
      <c r="BV37" s="1072">
        <v>0</v>
      </c>
      <c r="BW37" s="885">
        <v>0</v>
      </c>
      <c r="BX37" s="1072">
        <v>0</v>
      </c>
      <c r="BY37" s="1072">
        <v>0</v>
      </c>
      <c r="BZ37" s="1072">
        <v>0</v>
      </c>
      <c r="CA37" s="1072">
        <v>0</v>
      </c>
      <c r="CB37" s="1072">
        <v>0</v>
      </c>
      <c r="CC37" s="1072">
        <v>0</v>
      </c>
      <c r="CD37" s="1072">
        <v>0</v>
      </c>
      <c r="CE37" s="1072">
        <v>0</v>
      </c>
      <c r="CF37" s="1072">
        <v>0</v>
      </c>
      <c r="CG37" s="1072">
        <v>0</v>
      </c>
      <c r="CH37" s="1073">
        <v>0</v>
      </c>
      <c r="CI37" s="1074">
        <v>0</v>
      </c>
      <c r="CJ37" s="1072">
        <v>0</v>
      </c>
      <c r="CK37" s="1072">
        <v>0</v>
      </c>
      <c r="CL37" s="1072">
        <v>0</v>
      </c>
      <c r="CM37" s="1072">
        <v>0</v>
      </c>
      <c r="CN37" s="1072">
        <v>0</v>
      </c>
      <c r="CO37" s="1072">
        <v>0</v>
      </c>
      <c r="CP37" s="1072">
        <v>0</v>
      </c>
      <c r="CQ37" s="1072">
        <v>0</v>
      </c>
      <c r="CR37" s="1072">
        <v>0</v>
      </c>
      <c r="CS37" s="1072">
        <v>0</v>
      </c>
      <c r="CT37" s="1072">
        <v>0</v>
      </c>
      <c r="CU37" s="1072">
        <v>0</v>
      </c>
      <c r="CV37" s="1072">
        <v>0</v>
      </c>
      <c r="CW37" s="1072">
        <v>0</v>
      </c>
      <c r="CX37" s="1072">
        <v>0</v>
      </c>
      <c r="CY37" s="1072">
        <v>0</v>
      </c>
      <c r="CZ37" s="1072">
        <v>0</v>
      </c>
      <c r="DA37" s="1072">
        <v>0</v>
      </c>
      <c r="DB37" s="1072">
        <v>0</v>
      </c>
      <c r="DC37" s="1072">
        <v>0</v>
      </c>
      <c r="DD37" s="1072">
        <v>0</v>
      </c>
      <c r="DE37" s="1072">
        <v>0</v>
      </c>
      <c r="DF37" s="1072">
        <v>0</v>
      </c>
      <c r="DG37" s="1072">
        <v>0</v>
      </c>
    </row>
    <row r="38" spans="1:111">
      <c r="A38" s="168" t="s">
        <v>281</v>
      </c>
      <c r="B38" s="188" t="str">
        <f>Settings!$C$6</f>
        <v>USD</v>
      </c>
      <c r="C38" s="557"/>
      <c r="D38" s="1075">
        <f>D34-D37</f>
        <v>-20458.333333333336</v>
      </c>
      <c r="E38" s="1075">
        <f t="shared" ref="E38:BK38" si="115">E34-E37</f>
        <v>-6875.0000000000009</v>
      </c>
      <c r="F38" s="1075">
        <f t="shared" si="115"/>
        <v>-9875</v>
      </c>
      <c r="G38" s="1075">
        <f t="shared" si="115"/>
        <v>-21958.333333333336</v>
      </c>
      <c r="H38" s="1075">
        <f t="shared" si="115"/>
        <v>-15958.333333333336</v>
      </c>
      <c r="I38" s="1075">
        <f t="shared" si="115"/>
        <v>-16179.583333333336</v>
      </c>
      <c r="J38" s="1075">
        <f t="shared" si="115"/>
        <v>-21500.500000000004</v>
      </c>
      <c r="K38" s="1075">
        <f t="shared" si="115"/>
        <v>-18500.500000000004</v>
      </c>
      <c r="L38" s="1075">
        <f t="shared" si="115"/>
        <v>-18500.500000000004</v>
      </c>
      <c r="M38" s="1075">
        <f t="shared" si="115"/>
        <v>-23821.416666666672</v>
      </c>
      <c r="N38" s="1075">
        <f t="shared" si="115"/>
        <v>-20821.416666666672</v>
      </c>
      <c r="O38" s="391">
        <f t="shared" si="115"/>
        <v>-26321.416666666672</v>
      </c>
      <c r="P38" s="1075">
        <f t="shared" si="115"/>
        <v>-40838.250000000007</v>
      </c>
      <c r="Q38" s="1075">
        <f t="shared" si="115"/>
        <v>-52759.416666666679</v>
      </c>
      <c r="R38" s="1075">
        <f t="shared" si="115"/>
        <v>-40759.416666666679</v>
      </c>
      <c r="S38" s="1075">
        <f t="shared" si="115"/>
        <v>-47455.333333333343</v>
      </c>
      <c r="T38" s="1075">
        <f t="shared" si="115"/>
        <v>-44455.333333333343</v>
      </c>
      <c r="U38" s="1075">
        <f t="shared" si="115"/>
        <v>-94455.333333333343</v>
      </c>
      <c r="V38" s="1284">
        <f t="shared" si="115"/>
        <v>-44455.333333333343</v>
      </c>
      <c r="W38" s="1075">
        <f t="shared" si="115"/>
        <v>-44455.333333333343</v>
      </c>
      <c r="X38" s="1075">
        <f t="shared" si="115"/>
        <v>-44455.333333333343</v>
      </c>
      <c r="Y38" s="1075">
        <f t="shared" si="115"/>
        <v>-306743.19634703186</v>
      </c>
      <c r="Z38" s="1075">
        <f t="shared" si="115"/>
        <v>-417.71689497717307</v>
      </c>
      <c r="AA38" s="391">
        <f t="shared" si="115"/>
        <v>-6443.1963470319679</v>
      </c>
      <c r="AB38" s="1075">
        <f t="shared" si="115"/>
        <v>-352073.19611872139</v>
      </c>
      <c r="AC38" s="1075">
        <f t="shared" si="115"/>
        <v>23627.644634703203</v>
      </c>
      <c r="AD38" s="1075">
        <f t="shared" si="115"/>
        <v>33885.178881278538</v>
      </c>
      <c r="AE38" s="1075">
        <f t="shared" si="115"/>
        <v>-270533.85317351599</v>
      </c>
      <c r="AF38" s="1075">
        <f t="shared" si="115"/>
        <v>93929.982442922395</v>
      </c>
      <c r="AG38" s="1075">
        <f t="shared" si="115"/>
        <v>88566.146826484008</v>
      </c>
      <c r="AH38" s="1075">
        <f t="shared" si="115"/>
        <v>-274441.70053424663</v>
      </c>
      <c r="AI38" s="1075">
        <f t="shared" si="115"/>
        <v>150958.29946575343</v>
      </c>
      <c r="AJ38" s="1075">
        <f t="shared" si="115"/>
        <v>143371.99809589039</v>
      </c>
      <c r="AK38" s="1075">
        <f t="shared" si="115"/>
        <v>-140862.88000547956</v>
      </c>
      <c r="AL38" s="1075">
        <f t="shared" si="115"/>
        <v>167187.31177534244</v>
      </c>
      <c r="AM38" s="391">
        <f t="shared" si="115"/>
        <v>161577.11999452056</v>
      </c>
      <c r="AN38" s="1075">
        <f t="shared" si="115"/>
        <v>-247490.34660191776</v>
      </c>
      <c r="AO38" s="1075">
        <f t="shared" si="115"/>
        <v>136691.58101794525</v>
      </c>
      <c r="AP38" s="1075">
        <f t="shared" si="115"/>
        <v>164361.27964808224</v>
      </c>
      <c r="AQ38" s="1075">
        <f t="shared" si="115"/>
        <v>-237399.43443739714</v>
      </c>
      <c r="AR38" s="1075">
        <f t="shared" si="115"/>
        <v>195013.90802835618</v>
      </c>
      <c r="AS38" s="1075">
        <f t="shared" si="115"/>
        <v>184790.56556260274</v>
      </c>
      <c r="AT38" s="1075">
        <f t="shared" si="115"/>
        <v>-183531.80097114222</v>
      </c>
      <c r="AU38" s="1075">
        <f t="shared" si="115"/>
        <v>216158.19902885761</v>
      </c>
      <c r="AV38" s="1075">
        <f t="shared" si="115"/>
        <v>205240.33601515894</v>
      </c>
      <c r="AW38" s="1075">
        <f t="shared" si="115"/>
        <v>-146467.00552812507</v>
      </c>
      <c r="AX38" s="1075">
        <f t="shared" si="115"/>
        <v>212926.17255406667</v>
      </c>
      <c r="AY38" s="391">
        <f t="shared" si="115"/>
        <v>206482.99447187482</v>
      </c>
      <c r="AZ38" s="1075">
        <f t="shared" si="115"/>
        <v>-298483.04538098862</v>
      </c>
      <c r="BA38" s="1075">
        <f t="shared" si="115"/>
        <v>210591.25203094038</v>
      </c>
      <c r="BB38" s="1075">
        <f t="shared" si="115"/>
        <v>249909.66298984451</v>
      </c>
      <c r="BC38" s="1075">
        <f t="shared" si="115"/>
        <v>-255130.13089396764</v>
      </c>
      <c r="BD38" s="1075">
        <f t="shared" si="115"/>
        <v>292257.63622932002</v>
      </c>
      <c r="BE38" s="1075">
        <f t="shared" si="115"/>
        <v>277768.8691060323</v>
      </c>
      <c r="BF38" s="1075">
        <f t="shared" si="115"/>
        <v>-367843.52037620632</v>
      </c>
      <c r="BG38" s="1075">
        <f t="shared" si="115"/>
        <v>352957.47962379333</v>
      </c>
      <c r="BH38" s="1075">
        <f t="shared" si="115"/>
        <v>336031.26592516311</v>
      </c>
      <c r="BI38" s="1075">
        <f t="shared" si="115"/>
        <v>-249006.32645507151</v>
      </c>
      <c r="BJ38" s="1075">
        <f t="shared" si="115"/>
        <v>403686.56943533948</v>
      </c>
      <c r="BK38" s="391">
        <f t="shared" si="115"/>
        <v>395888.67354492849</v>
      </c>
      <c r="BL38" s="1075">
        <f t="shared" ref="BL38:DG38" si="116">BL34-BL37</f>
        <v>-76625.54892721065</v>
      </c>
      <c r="BM38" s="1075">
        <f t="shared" si="116"/>
        <v>469167.72407374298</v>
      </c>
      <c r="BN38" s="1075">
        <f t="shared" si="116"/>
        <v>510813.7733888115</v>
      </c>
      <c r="BO38" s="1075">
        <f t="shared" si="116"/>
        <v>-305328.23516296165</v>
      </c>
      <c r="BP38" s="1075">
        <f t="shared" si="116"/>
        <v>665584.28538498329</v>
      </c>
      <c r="BQ38" s="1075">
        <f t="shared" si="116"/>
        <v>631693.85250827111</v>
      </c>
      <c r="BR38" s="1075">
        <f t="shared" si="116"/>
        <v>-197954.1095242507</v>
      </c>
      <c r="BS38" s="1075">
        <f t="shared" si="116"/>
        <v>813048.8904757495</v>
      </c>
      <c r="BT38" s="1075">
        <f t="shared" si="116"/>
        <v>780634.96695976786</v>
      </c>
      <c r="BU38" s="1075">
        <f t="shared" si="116"/>
        <v>-23119.697965503088</v>
      </c>
      <c r="BV38" s="1075">
        <f t="shared" si="116"/>
        <v>930238.03902079782</v>
      </c>
      <c r="BW38" s="886">
        <f t="shared" si="116"/>
        <v>955093.65545915405</v>
      </c>
      <c r="BX38" s="1075">
        <f t="shared" si="116"/>
        <v>-228329.20361896371</v>
      </c>
      <c r="BY38" s="1075">
        <f t="shared" si="116"/>
        <v>1058855.4598733881</v>
      </c>
      <c r="BZ38" s="1075">
        <f t="shared" si="116"/>
        <v>1195608.6105583194</v>
      </c>
      <c r="CA38" s="1075">
        <f t="shared" si="116"/>
        <v>-97282.90786427178</v>
      </c>
      <c r="CB38" s="1075">
        <f t="shared" si="116"/>
        <v>1398190.4866562756</v>
      </c>
      <c r="CC38" s="1075">
        <f t="shared" si="116"/>
        <v>1346035.692135728</v>
      </c>
      <c r="CD38" s="1075">
        <f t="shared" si="116"/>
        <v>225798.85481608237</v>
      </c>
      <c r="CE38" s="1075">
        <f t="shared" si="116"/>
        <v>1567403.0548160817</v>
      </c>
      <c r="CF38" s="1075">
        <f t="shared" si="116"/>
        <v>1509747.9863229315</v>
      </c>
      <c r="CG38" s="1075">
        <f t="shared" si="116"/>
        <v>449030.27283981489</v>
      </c>
      <c r="CH38" s="1075">
        <f t="shared" si="116"/>
        <v>1661100.3248946089</v>
      </c>
      <c r="CI38" s="1076">
        <f t="shared" si="116"/>
        <v>1717844.8728398141</v>
      </c>
      <c r="CJ38" s="1075">
        <f t="shared" si="116"/>
        <v>-2260545.3074474065</v>
      </c>
      <c r="CK38" s="1075">
        <f t="shared" si="116"/>
        <v>1840877.9127921811</v>
      </c>
      <c r="CL38" s="1075">
        <f t="shared" si="116"/>
        <v>2062251.2826551953</v>
      </c>
      <c r="CM38" s="1075">
        <f t="shared" si="116"/>
        <v>-2145229.0265139188</v>
      </c>
      <c r="CN38" s="1075">
        <f t="shared" si="116"/>
        <v>2357117.7954038903</v>
      </c>
      <c r="CO38" s="1075">
        <f t="shared" si="116"/>
        <v>2273752.9734860812</v>
      </c>
      <c r="CP38" s="1075">
        <f t="shared" si="116"/>
        <v>-1786347.2450545251</v>
      </c>
      <c r="CQ38" s="1075">
        <f t="shared" si="116"/>
        <v>2651513.154945475</v>
      </c>
      <c r="CR38" s="1075">
        <f t="shared" si="116"/>
        <v>2558574.6343975286</v>
      </c>
      <c r="CS38" s="1075">
        <f t="shared" si="116"/>
        <v>-1446564.2447785966</v>
      </c>
      <c r="CT38" s="1075">
        <f t="shared" si="116"/>
        <v>2860697.9853583891</v>
      </c>
      <c r="CU38" s="1075">
        <f t="shared" si="116"/>
        <v>2957799.3552214038</v>
      </c>
      <c r="CV38" s="1075">
        <f t="shared" si="116"/>
        <v>-729819.21762053715</v>
      </c>
      <c r="CW38" s="1075">
        <f t="shared" si="116"/>
        <v>2617311.6320785768</v>
      </c>
      <c r="CX38" s="1075">
        <f t="shared" si="116"/>
        <v>2923258.3457456329</v>
      </c>
      <c r="CY38" s="1075">
        <f t="shared" si="116"/>
        <v>-1438935.3726625936</v>
      </c>
      <c r="CZ38" s="1075">
        <f t="shared" si="116"/>
        <v>3037456.2945733694</v>
      </c>
      <c r="DA38" s="1075">
        <f t="shared" si="116"/>
        <v>2931661.9465599936</v>
      </c>
      <c r="DB38" s="1075">
        <f t="shared" si="116"/>
        <v>-1866346.9365902806</v>
      </c>
      <c r="DC38" s="1075">
        <f t="shared" si="116"/>
        <v>3334210.8064768226</v>
      </c>
      <c r="DD38" s="1075">
        <f t="shared" si="116"/>
        <v>3218686.8578210687</v>
      </c>
      <c r="DE38" s="1075">
        <f t="shared" si="116"/>
        <v>-2331422.2475775178</v>
      </c>
      <c r="DF38" s="1075">
        <f t="shared" si="116"/>
        <v>3717876.9860794726</v>
      </c>
      <c r="DG38" s="1075">
        <f t="shared" si="116"/>
        <v>3844231.5239984812</v>
      </c>
    </row>
    <row r="39" spans="1:111">
      <c r="A39" s="176" t="s">
        <v>282</v>
      </c>
      <c r="B39" s="188"/>
      <c r="C39" s="557"/>
      <c r="D39" s="178" t="s">
        <v>328</v>
      </c>
      <c r="E39" s="178" t="str">
        <f t="shared" ref="E39:AJ39" si="117">IFERROR(MAX((E38/E$12),0),"-")</f>
        <v>-</v>
      </c>
      <c r="F39" s="178" t="str">
        <f t="shared" si="117"/>
        <v>-</v>
      </c>
      <c r="G39" s="178" t="str">
        <f t="shared" si="117"/>
        <v>-</v>
      </c>
      <c r="H39" s="178" t="str">
        <f t="shared" si="117"/>
        <v>-</v>
      </c>
      <c r="I39" s="178" t="str">
        <f t="shared" si="117"/>
        <v>-</v>
      </c>
      <c r="J39" s="178" t="str">
        <f t="shared" si="117"/>
        <v>-</v>
      </c>
      <c r="K39" s="178" t="str">
        <f t="shared" si="117"/>
        <v>-</v>
      </c>
      <c r="L39" s="178" t="str">
        <f t="shared" si="117"/>
        <v>-</v>
      </c>
      <c r="M39" s="178" t="str">
        <f t="shared" si="117"/>
        <v>-</v>
      </c>
      <c r="N39" s="178" t="str">
        <f t="shared" si="117"/>
        <v>-</v>
      </c>
      <c r="O39" s="392" t="str">
        <f t="shared" si="117"/>
        <v>-</v>
      </c>
      <c r="P39" s="178" t="str">
        <f t="shared" si="117"/>
        <v>-</v>
      </c>
      <c r="Q39" s="178" t="str">
        <f t="shared" si="117"/>
        <v>-</v>
      </c>
      <c r="R39" s="178" t="str">
        <f t="shared" si="117"/>
        <v>-</v>
      </c>
      <c r="S39" s="178" t="str">
        <f t="shared" si="117"/>
        <v>-</v>
      </c>
      <c r="T39" s="178" t="str">
        <f t="shared" si="117"/>
        <v>-</v>
      </c>
      <c r="U39" s="178" t="str">
        <f t="shared" si="117"/>
        <v>-</v>
      </c>
      <c r="V39" s="1279" t="str">
        <f t="shared" si="117"/>
        <v>-</v>
      </c>
      <c r="W39" s="178" t="str">
        <f t="shared" si="117"/>
        <v>-</v>
      </c>
      <c r="X39" s="178" t="str">
        <f t="shared" si="117"/>
        <v>-</v>
      </c>
      <c r="Y39" s="178">
        <f t="shared" si="117"/>
        <v>0</v>
      </c>
      <c r="Z39" s="721">
        <f t="shared" si="117"/>
        <v>0</v>
      </c>
      <c r="AA39" s="392">
        <f t="shared" si="117"/>
        <v>0</v>
      </c>
      <c r="AB39" s="721">
        <f t="shared" si="117"/>
        <v>0</v>
      </c>
      <c r="AC39" s="178">
        <f t="shared" si="117"/>
        <v>0.16041834619915679</v>
      </c>
      <c r="AD39" s="178">
        <f t="shared" si="117"/>
        <v>0.20779721592181899</v>
      </c>
      <c r="AE39" s="178">
        <f t="shared" si="117"/>
        <v>0</v>
      </c>
      <c r="AF39" s="178">
        <f t="shared" si="117"/>
        <v>0.36718120626811762</v>
      </c>
      <c r="AG39" s="178">
        <f t="shared" si="117"/>
        <v>0.3577539131437214</v>
      </c>
      <c r="AH39" s="178">
        <f t="shared" si="117"/>
        <v>0</v>
      </c>
      <c r="AI39" s="178">
        <f t="shared" si="117"/>
        <v>0.41723291916553085</v>
      </c>
      <c r="AJ39" s="178">
        <f t="shared" si="117"/>
        <v>0.40947401647104847</v>
      </c>
      <c r="AK39" s="178">
        <f t="shared" ref="AK39:BK39" si="118">IFERROR(MAX((AK38/AK$12),0),"-")</f>
        <v>0</v>
      </c>
      <c r="AL39" s="721">
        <f t="shared" si="118"/>
        <v>0.43176097242033168</v>
      </c>
      <c r="AM39" s="392">
        <f t="shared" si="118"/>
        <v>0.40381225246358715</v>
      </c>
      <c r="AN39" s="721">
        <f t="shared" si="118"/>
        <v>0</v>
      </c>
      <c r="AO39" s="178">
        <f t="shared" si="118"/>
        <v>0.34404394412505801</v>
      </c>
      <c r="AP39" s="178">
        <f t="shared" si="118"/>
        <v>0.37365259469360079</v>
      </c>
      <c r="AQ39" s="178">
        <f t="shared" si="118"/>
        <v>0</v>
      </c>
      <c r="AR39" s="178">
        <f t="shared" si="118"/>
        <v>0.3999671644637029</v>
      </c>
      <c r="AS39" s="178">
        <f t="shared" si="118"/>
        <v>0.39163273661249304</v>
      </c>
      <c r="AT39" s="178">
        <f t="shared" si="118"/>
        <v>0</v>
      </c>
      <c r="AU39" s="178">
        <f t="shared" si="118"/>
        <v>0.41513154440473493</v>
      </c>
      <c r="AV39" s="178">
        <f t="shared" si="118"/>
        <v>0.4073025958848927</v>
      </c>
      <c r="AW39" s="178">
        <f t="shared" si="118"/>
        <v>0</v>
      </c>
      <c r="AX39" s="178">
        <f t="shared" si="118"/>
        <v>0.39919282637981957</v>
      </c>
      <c r="AY39" s="392">
        <f t="shared" si="118"/>
        <v>0.37462566897226279</v>
      </c>
      <c r="AZ39" s="178">
        <f t="shared" si="118"/>
        <v>0</v>
      </c>
      <c r="BA39" s="178">
        <f t="shared" si="118"/>
        <v>0.37301040716155592</v>
      </c>
      <c r="BB39" s="178">
        <f t="shared" si="118"/>
        <v>0.3998158516297925</v>
      </c>
      <c r="BC39" s="178">
        <f t="shared" si="118"/>
        <v>0</v>
      </c>
      <c r="BD39" s="178">
        <f t="shared" si="118"/>
        <v>0.42294714539799932</v>
      </c>
      <c r="BE39" s="178">
        <f t="shared" si="118"/>
        <v>0.41537871691126593</v>
      </c>
      <c r="BF39" s="178">
        <f t="shared" si="118"/>
        <v>0</v>
      </c>
      <c r="BG39" s="178">
        <f t="shared" si="118"/>
        <v>0.43723430878988934</v>
      </c>
      <c r="BH39" s="178">
        <f t="shared" si="118"/>
        <v>0.43014211908288563</v>
      </c>
      <c r="BI39" s="178">
        <f t="shared" si="118"/>
        <v>0</v>
      </c>
      <c r="BJ39" s="178">
        <f t="shared" si="118"/>
        <v>0.45549916237553828</v>
      </c>
      <c r="BK39" s="392">
        <f t="shared" si="118"/>
        <v>0.43229072682330827</v>
      </c>
      <c r="BL39" s="178">
        <f t="shared" ref="BL39:DG39" si="119">IFERROR(MAX((BL38/BL$12),0),"-")</f>
        <v>0</v>
      </c>
      <c r="BM39" s="178">
        <f t="shared" si="119"/>
        <v>0.48912275314729575</v>
      </c>
      <c r="BN39" s="178">
        <f t="shared" si="119"/>
        <v>0.50143849462809797</v>
      </c>
      <c r="BO39" s="178">
        <f t="shared" si="119"/>
        <v>0</v>
      </c>
      <c r="BP39" s="178">
        <f t="shared" si="119"/>
        <v>0.53439262385423703</v>
      </c>
      <c r="BQ39" s="178">
        <f t="shared" si="119"/>
        <v>0.52769478180711715</v>
      </c>
      <c r="BR39" s="178">
        <f t="shared" si="119"/>
        <v>0</v>
      </c>
      <c r="BS39" s="178">
        <f t="shared" si="119"/>
        <v>0.55534255718545411</v>
      </c>
      <c r="BT39" s="178">
        <f t="shared" si="119"/>
        <v>0.55410047555212372</v>
      </c>
      <c r="BU39" s="178">
        <f t="shared" si="119"/>
        <v>0</v>
      </c>
      <c r="BV39" s="721">
        <f t="shared" si="119"/>
        <v>0.57135121113734699</v>
      </c>
      <c r="BW39" s="881">
        <f t="shared" si="119"/>
        <v>0.57115432760488705</v>
      </c>
      <c r="BX39" s="721">
        <f t="shared" si="119"/>
        <v>0</v>
      </c>
      <c r="BY39" s="178">
        <f t="shared" si="119"/>
        <v>0.58071173565476442</v>
      </c>
      <c r="BZ39" s="178">
        <f t="shared" si="119"/>
        <v>0.59225576123656132</v>
      </c>
      <c r="CA39" s="178">
        <f t="shared" si="119"/>
        <v>0</v>
      </c>
      <c r="CB39" s="178">
        <f t="shared" si="119"/>
        <v>0.60535265333350008</v>
      </c>
      <c r="CC39" s="178">
        <f t="shared" si="119"/>
        <v>0.60219774177795016</v>
      </c>
      <c r="CD39" s="178">
        <f t="shared" si="119"/>
        <v>4.8363858289373958E-2</v>
      </c>
      <c r="CE39" s="178">
        <f t="shared" si="119"/>
        <v>0.61387442822531801</v>
      </c>
      <c r="CF39" s="178">
        <f t="shared" si="119"/>
        <v>0.61100357583282872</v>
      </c>
      <c r="CG39" s="178">
        <f t="shared" si="119"/>
        <v>9.2415591341944867E-2</v>
      </c>
      <c r="CH39" s="721">
        <f t="shared" si="119"/>
        <v>0.6177270990098177</v>
      </c>
      <c r="CI39" s="740">
        <f t="shared" si="119"/>
        <v>0.61822177043355064</v>
      </c>
      <c r="CJ39" s="721">
        <f t="shared" si="119"/>
        <v>0</v>
      </c>
      <c r="CK39" s="178">
        <f t="shared" si="119"/>
        <v>0.62367864547054153</v>
      </c>
      <c r="CL39" s="178">
        <f t="shared" si="119"/>
        <v>0.63106458300565049</v>
      </c>
      <c r="CM39" s="178">
        <f t="shared" si="119"/>
        <v>0</v>
      </c>
      <c r="CN39" s="178">
        <f t="shared" si="119"/>
        <v>0.6384616354588325</v>
      </c>
      <c r="CO39" s="178">
        <f t="shared" si="119"/>
        <v>0.6364103566407936</v>
      </c>
      <c r="CP39" s="178">
        <f t="shared" si="119"/>
        <v>0</v>
      </c>
      <c r="CQ39" s="178">
        <f t="shared" si="119"/>
        <v>0.64422025807296868</v>
      </c>
      <c r="CR39" s="178">
        <f t="shared" si="119"/>
        <v>0.64236093334206756</v>
      </c>
      <c r="CS39" s="178">
        <f t="shared" si="119"/>
        <v>0</v>
      </c>
      <c r="CT39" s="178">
        <f t="shared" si="119"/>
        <v>0.64741738879948663</v>
      </c>
      <c r="CU39" s="178">
        <f t="shared" si="119"/>
        <v>0.64779951796263702</v>
      </c>
      <c r="CV39" s="721">
        <f t="shared" si="119"/>
        <v>0</v>
      </c>
      <c r="CW39" s="178">
        <f t="shared" si="119"/>
        <v>0.64160967788499712</v>
      </c>
      <c r="CX39" s="178">
        <f t="shared" si="119"/>
        <v>0.6472603542187072</v>
      </c>
      <c r="CY39" s="178">
        <f t="shared" si="119"/>
        <v>0</v>
      </c>
      <c r="CZ39" s="178">
        <f t="shared" si="119"/>
        <v>0.64831178667519751</v>
      </c>
      <c r="DA39" s="178">
        <f t="shared" si="119"/>
        <v>0.64658884623103741</v>
      </c>
      <c r="DB39" s="178">
        <f t="shared" si="119"/>
        <v>0</v>
      </c>
      <c r="DC39" s="178">
        <f t="shared" si="119"/>
        <v>0.65171448855460179</v>
      </c>
      <c r="DD39" s="178">
        <f t="shared" si="119"/>
        <v>0.65010497150642188</v>
      </c>
      <c r="DE39" s="178">
        <f t="shared" si="119"/>
        <v>0</v>
      </c>
      <c r="DF39" s="178">
        <f t="shared" si="119"/>
        <v>0.65544003532093431</v>
      </c>
      <c r="DG39" s="178">
        <f t="shared" si="119"/>
        <v>0.65585380997192899</v>
      </c>
    </row>
    <row r="40" spans="1:111">
      <c r="A40" s="92"/>
      <c r="B40" s="188"/>
      <c r="C40" s="557"/>
      <c r="D40" s="1004"/>
      <c r="E40" s="1004"/>
      <c r="F40" s="1004"/>
      <c r="G40" s="1004"/>
      <c r="H40" s="1004"/>
      <c r="I40" s="1004"/>
      <c r="J40" s="1004"/>
      <c r="K40" s="1004"/>
      <c r="L40" s="1004"/>
      <c r="M40" s="1004"/>
      <c r="N40" s="1004"/>
      <c r="O40" s="393"/>
      <c r="P40" s="1004"/>
      <c r="Q40" s="1004"/>
      <c r="R40" s="1004"/>
      <c r="S40" s="1004"/>
      <c r="T40" s="1004"/>
      <c r="U40" s="1004"/>
      <c r="V40" s="1280"/>
      <c r="W40" s="1004"/>
      <c r="X40" s="1004"/>
      <c r="Y40" s="1004"/>
      <c r="Z40" s="1066"/>
      <c r="AA40" s="393"/>
      <c r="AB40" s="1066"/>
      <c r="AC40" s="1004"/>
      <c r="AD40" s="1004"/>
      <c r="AE40" s="1004"/>
      <c r="AF40" s="1004"/>
      <c r="AG40" s="1004"/>
      <c r="AH40" s="1004"/>
      <c r="AI40" s="1004"/>
      <c r="AJ40" s="1004"/>
      <c r="AK40" s="1004"/>
      <c r="AL40" s="1066"/>
      <c r="AM40" s="393"/>
      <c r="AN40" s="1066"/>
      <c r="AO40" s="1004"/>
      <c r="AP40" s="1004"/>
      <c r="AQ40" s="1004"/>
      <c r="AR40" s="1004"/>
      <c r="AS40" s="1004"/>
      <c r="AT40" s="1004"/>
      <c r="AU40" s="1004"/>
      <c r="AV40" s="1004"/>
      <c r="AW40" s="1004"/>
      <c r="AX40" s="1004"/>
      <c r="AY40" s="393"/>
      <c r="AZ40" s="1004"/>
      <c r="BA40" s="1004"/>
      <c r="BB40" s="1004"/>
      <c r="BC40" s="1004"/>
      <c r="BD40" s="1004"/>
      <c r="BE40" s="1004"/>
      <c r="BF40" s="1004"/>
      <c r="BG40" s="1004"/>
      <c r="BH40" s="1004"/>
      <c r="BI40" s="1004"/>
      <c r="BJ40" s="1004"/>
      <c r="BK40" s="393"/>
      <c r="BL40" s="1004"/>
      <c r="BM40" s="1004"/>
      <c r="BN40" s="1004"/>
      <c r="BO40" s="1004"/>
      <c r="BP40" s="1004"/>
      <c r="BQ40" s="1004"/>
      <c r="BR40" s="1004"/>
      <c r="BS40" s="1004"/>
      <c r="BT40" s="1004"/>
      <c r="BU40" s="1004"/>
      <c r="BV40" s="1066"/>
      <c r="BW40" s="882"/>
      <c r="BX40" s="1066"/>
      <c r="BY40" s="1004"/>
      <c r="BZ40" s="1004"/>
      <c r="CA40" s="1004"/>
      <c r="CB40" s="1004"/>
      <c r="CC40" s="1004"/>
      <c r="CD40" s="1004"/>
      <c r="CE40" s="1004"/>
      <c r="CF40" s="1004"/>
      <c r="CG40" s="1004"/>
      <c r="CH40" s="1066"/>
      <c r="CI40" s="1067"/>
      <c r="CJ40" s="1066"/>
      <c r="CK40" s="1004"/>
      <c r="CL40" s="1004"/>
      <c r="CM40" s="1004"/>
      <c r="CN40" s="1004"/>
      <c r="CO40" s="1004"/>
      <c r="CP40" s="1004"/>
      <c r="CQ40" s="1004"/>
      <c r="CR40" s="1004"/>
      <c r="CS40" s="1004"/>
      <c r="CT40" s="1004"/>
      <c r="CU40" s="1004"/>
      <c r="CV40" s="1066"/>
      <c r="CW40" s="1004"/>
      <c r="CX40" s="1004"/>
      <c r="CY40" s="1004"/>
      <c r="CZ40" s="1004"/>
      <c r="DA40" s="1004"/>
      <c r="DB40" s="1004"/>
      <c r="DC40" s="1004"/>
      <c r="DD40" s="1004"/>
      <c r="DE40" s="1004"/>
      <c r="DF40" s="1004"/>
      <c r="DG40" s="1004"/>
    </row>
    <row r="41" spans="1:111">
      <c r="A41" s="71" t="s">
        <v>283</v>
      </c>
      <c r="B41" s="188" t="str">
        <f>Settings!$C$6</f>
        <v>USD</v>
      </c>
      <c r="C41" s="557"/>
      <c r="D41" s="471">
        <f>D63*(Settings!$C$24/12)</f>
        <v>0</v>
      </c>
      <c r="E41" s="471">
        <f>E63*(Settings!$C$24/12)</f>
        <v>0</v>
      </c>
      <c r="F41" s="471">
        <f>F63*(Settings!$C$24/12)</f>
        <v>0</v>
      </c>
      <c r="G41" s="471">
        <f>G63*(Settings!$C$24/12)</f>
        <v>0</v>
      </c>
      <c r="H41" s="471">
        <f>H63*(Settings!$C$24/12)</f>
        <v>0</v>
      </c>
      <c r="I41" s="471">
        <f>I63*(Settings!$C$24/12)</f>
        <v>0</v>
      </c>
      <c r="J41" s="471">
        <f>J63*(Settings!$C$24/12)</f>
        <v>0</v>
      </c>
      <c r="K41" s="471">
        <f>K63*(Settings!$C$24/12)</f>
        <v>0</v>
      </c>
      <c r="L41" s="471">
        <f>L63*(Settings!$C$24/12)</f>
        <v>0</v>
      </c>
      <c r="M41" s="471">
        <f>M63*(Settings!$C$24/12)</f>
        <v>0</v>
      </c>
      <c r="N41" s="471">
        <f>N63*(Settings!$C$24/12)</f>
        <v>0</v>
      </c>
      <c r="O41" s="472">
        <f>O63*(Settings!$C$24/12)</f>
        <v>0</v>
      </c>
      <c r="P41" s="529">
        <f>P63*(Settings!$C$24/12)</f>
        <v>0</v>
      </c>
      <c r="Q41" s="529">
        <f>Q63*(Settings!$C$24/12)</f>
        <v>0</v>
      </c>
      <c r="R41" s="529">
        <f>R63*(Settings!$C$24/12)</f>
        <v>0</v>
      </c>
      <c r="S41" s="529">
        <f>S63*(Settings!$C$24/12)</f>
        <v>0</v>
      </c>
      <c r="T41" s="529">
        <f>T63*(Settings!$C$24/12)</f>
        <v>0</v>
      </c>
      <c r="U41" s="529">
        <f>U63*(Settings!$C$24/12)</f>
        <v>0</v>
      </c>
      <c r="V41" s="1275">
        <f>V63*(Settings!$C$24/12)</f>
        <v>0</v>
      </c>
      <c r="W41" s="529">
        <f>W63*(Settings!$C$24/12)</f>
        <v>0</v>
      </c>
      <c r="X41" s="529">
        <f>X63*(Settings!$C$24/12)</f>
        <v>0</v>
      </c>
      <c r="Y41" s="529">
        <f>Y63*(Settings!$C$24/12)</f>
        <v>0</v>
      </c>
      <c r="Z41" s="1061">
        <f>Z63*(Settings!$C$24/12)</f>
        <v>0</v>
      </c>
      <c r="AA41" s="472">
        <f>AA63*(Settings!$C$24/12)</f>
        <v>0</v>
      </c>
      <c r="AB41" s="1061">
        <f>AB63*(Settings!$C$24/12)</f>
        <v>0</v>
      </c>
      <c r="AC41" s="529">
        <f>AC63*(Settings!$C$24/12)</f>
        <v>0</v>
      </c>
      <c r="AD41" s="529">
        <f>AD63*(Settings!$C$24/12)</f>
        <v>0</v>
      </c>
      <c r="AE41" s="529">
        <f>AE63*(Settings!$C$24/12)</f>
        <v>0</v>
      </c>
      <c r="AF41" s="529">
        <f>AF63*(Settings!$C$24/12)</f>
        <v>0</v>
      </c>
      <c r="AG41" s="529">
        <f>AG63*(Settings!$C$24/12)</f>
        <v>0</v>
      </c>
      <c r="AH41" s="529">
        <f>AH63*(Settings!$C$24/12)</f>
        <v>0</v>
      </c>
      <c r="AI41" s="529">
        <f>AI63*(Settings!$C$24/12)</f>
        <v>0</v>
      </c>
      <c r="AJ41" s="529">
        <f>AJ63*(Settings!$C$24/12)</f>
        <v>0</v>
      </c>
      <c r="AK41" s="529">
        <f>AK63*(Settings!$C$24/12)</f>
        <v>0</v>
      </c>
      <c r="AL41" s="1061">
        <f>AL63*(Settings!$C$24/12)</f>
        <v>0</v>
      </c>
      <c r="AM41" s="472">
        <f>AM63*(Settings!$C$24/12)</f>
        <v>0</v>
      </c>
      <c r="AN41" s="1061">
        <f>AN63*(Settings!$C$24/12)</f>
        <v>0</v>
      </c>
      <c r="AO41" s="529">
        <f>AO63*(Settings!$C$24/12)</f>
        <v>0</v>
      </c>
      <c r="AP41" s="529">
        <f>AP63*(Settings!$C$24/12)</f>
        <v>0</v>
      </c>
      <c r="AQ41" s="529">
        <f>AQ63*(Settings!$C$24/12)</f>
        <v>0</v>
      </c>
      <c r="AR41" s="529">
        <f>AR63*(Settings!$C$24/12)</f>
        <v>0</v>
      </c>
      <c r="AS41" s="529">
        <f>AS63*(Settings!$C$24/12)</f>
        <v>0</v>
      </c>
      <c r="AT41" s="529">
        <f>AT63*(Settings!$C$24/12)</f>
        <v>0</v>
      </c>
      <c r="AU41" s="529">
        <f>AU63*(Settings!$C$24/12)</f>
        <v>0</v>
      </c>
      <c r="AV41" s="529">
        <f>AV63*(Settings!$C$24/12)</f>
        <v>0</v>
      </c>
      <c r="AW41" s="529">
        <f>AW63*(Settings!$C$24/12)</f>
        <v>0</v>
      </c>
      <c r="AX41" s="529">
        <f>AX63*(Settings!$C$24/12)</f>
        <v>0</v>
      </c>
      <c r="AY41" s="472">
        <f>AY63*(Settings!$C$24/12)</f>
        <v>0</v>
      </c>
      <c r="AZ41" s="529">
        <f>AZ63*(Settings!$C$24/12)</f>
        <v>0</v>
      </c>
      <c r="BA41" s="529">
        <f>BA63*(Settings!$C$24/12)</f>
        <v>0</v>
      </c>
      <c r="BB41" s="529">
        <f>BB63*(Settings!$C$24/12)</f>
        <v>0</v>
      </c>
      <c r="BC41" s="529">
        <f>BC63*(Settings!$C$24/12)</f>
        <v>0</v>
      </c>
      <c r="BD41" s="529">
        <f>BD63*(Settings!$C$24/12)</f>
        <v>0</v>
      </c>
      <c r="BE41" s="529">
        <f>BE63*(Settings!$C$24/12)</f>
        <v>0</v>
      </c>
      <c r="BF41" s="529">
        <f>BF63*(Settings!$C$24/12)</f>
        <v>0</v>
      </c>
      <c r="BG41" s="529">
        <f>BG63*(Settings!$C$24/12)</f>
        <v>0</v>
      </c>
      <c r="BH41" s="529">
        <f>BH63*(Settings!$C$24/12)</f>
        <v>0</v>
      </c>
      <c r="BI41" s="529">
        <f>BI63*(Settings!$C$24/12)</f>
        <v>0</v>
      </c>
      <c r="BJ41" s="529">
        <f>BJ63*(Settings!$C$24/12)</f>
        <v>0</v>
      </c>
      <c r="BK41" s="472">
        <f>BK63*(Settings!$C$24/12)</f>
        <v>0</v>
      </c>
      <c r="BL41" s="529">
        <f>BL63*(Settings!$C$24/12)</f>
        <v>0</v>
      </c>
      <c r="BM41" s="529">
        <f>BM63*(Settings!$C$24/12)</f>
        <v>0</v>
      </c>
      <c r="BN41" s="529">
        <f>BN63*(Settings!$C$24/12)</f>
        <v>0</v>
      </c>
      <c r="BO41" s="529">
        <f>BO63*(Settings!$C$24/12)</f>
        <v>0</v>
      </c>
      <c r="BP41" s="529">
        <f>BP63*(Settings!$C$24/12)</f>
        <v>0</v>
      </c>
      <c r="BQ41" s="529">
        <f>BQ63*(Settings!$C$24/12)</f>
        <v>0</v>
      </c>
      <c r="BR41" s="529">
        <f>BR63*(Settings!$C$24/12)</f>
        <v>0</v>
      </c>
      <c r="BS41" s="529">
        <f>BS63*(Settings!$C$24/12)</f>
        <v>0</v>
      </c>
      <c r="BT41" s="529">
        <f>BT63*(Settings!$C$24/12)</f>
        <v>0</v>
      </c>
      <c r="BU41" s="529">
        <f>BU63*(Settings!$C$24/12)</f>
        <v>0</v>
      </c>
      <c r="BV41" s="1061">
        <f>BV63*(Settings!$C$24/12)</f>
        <v>0</v>
      </c>
      <c r="BW41" s="877">
        <f>BW63*(Settings!$C$24/12)</f>
        <v>0</v>
      </c>
      <c r="BX41" s="1061">
        <f>BX63*(Settings!$C$24/12)</f>
        <v>0</v>
      </c>
      <c r="BY41" s="529">
        <f>BY63*(Settings!$C$24/12)</f>
        <v>0</v>
      </c>
      <c r="BZ41" s="529">
        <f>BZ63*(Settings!$C$24/12)</f>
        <v>0</v>
      </c>
      <c r="CA41" s="529">
        <f>CA63*(Settings!$C$24/12)</f>
        <v>0</v>
      </c>
      <c r="CB41" s="529">
        <f>CB63*(Settings!$C$24/12)</f>
        <v>0</v>
      </c>
      <c r="CC41" s="529">
        <f>CC63*(Settings!$C$24/12)</f>
        <v>0</v>
      </c>
      <c r="CD41" s="529">
        <f>CD63*(Settings!$C$24/12)</f>
        <v>0</v>
      </c>
      <c r="CE41" s="529">
        <f>CE63*(Settings!$C$24/12)</f>
        <v>0</v>
      </c>
      <c r="CF41" s="529">
        <f>CF63*(Settings!$C$24/12)</f>
        <v>0</v>
      </c>
      <c r="CG41" s="529">
        <f>CG63*(Settings!$C$24/12)</f>
        <v>0</v>
      </c>
      <c r="CH41" s="1061">
        <f>CH63*(Settings!$C$24/12)</f>
        <v>0</v>
      </c>
      <c r="CI41" s="1062">
        <f>CI63*(Settings!$C$24/12)</f>
        <v>0</v>
      </c>
      <c r="CJ41" s="1061">
        <f>CJ63*(Settings!$C$24/12)</f>
        <v>0</v>
      </c>
      <c r="CK41" s="529">
        <f>CK63*(Settings!$C$24/12)</f>
        <v>0</v>
      </c>
      <c r="CL41" s="529">
        <f>CL63*(Settings!$C$24/12)</f>
        <v>0</v>
      </c>
      <c r="CM41" s="529">
        <f>CM63*(Settings!$C$24/12)</f>
        <v>0</v>
      </c>
      <c r="CN41" s="529">
        <f>CN63*(Settings!$C$24/12)</f>
        <v>0</v>
      </c>
      <c r="CO41" s="529">
        <f>CO63*(Settings!$C$24/12)</f>
        <v>0</v>
      </c>
      <c r="CP41" s="529">
        <f>CP63*(Settings!$C$24/12)</f>
        <v>0</v>
      </c>
      <c r="CQ41" s="529">
        <f>CQ63*(Settings!$C$24/12)</f>
        <v>0</v>
      </c>
      <c r="CR41" s="529">
        <f>CR63*(Settings!$C$24/12)</f>
        <v>0</v>
      </c>
      <c r="CS41" s="529">
        <f>CS63*(Settings!$C$24/12)</f>
        <v>0</v>
      </c>
      <c r="CT41" s="529">
        <f>CT63*(Settings!$C$24/12)</f>
        <v>0</v>
      </c>
      <c r="CU41" s="529">
        <f>CU63*(Settings!$C$24/12)</f>
        <v>0</v>
      </c>
      <c r="CV41" s="1061">
        <f>CV63*(Settings!$C$24/12)</f>
        <v>0</v>
      </c>
      <c r="CW41" s="529">
        <f>CW63*(Settings!$C$24/12)</f>
        <v>0</v>
      </c>
      <c r="CX41" s="529">
        <f>CX63*(Settings!$C$24/12)</f>
        <v>0</v>
      </c>
      <c r="CY41" s="529">
        <f>CY63*(Settings!$C$24/12)</f>
        <v>0</v>
      </c>
      <c r="CZ41" s="529">
        <f>CZ63*(Settings!$C$24/12)</f>
        <v>0</v>
      </c>
      <c r="DA41" s="529">
        <f>DA63*(Settings!$C$24/12)</f>
        <v>0</v>
      </c>
      <c r="DB41" s="529">
        <f>DB63*(Settings!$C$24/12)</f>
        <v>0</v>
      </c>
      <c r="DC41" s="529">
        <f>DC63*(Settings!$C$24/12)</f>
        <v>0</v>
      </c>
      <c r="DD41" s="529">
        <f>DD63*(Settings!$C$24/12)</f>
        <v>0</v>
      </c>
      <c r="DE41" s="529">
        <f>DE63*(Settings!$C$24/12)</f>
        <v>0</v>
      </c>
      <c r="DF41" s="529">
        <f>DF63*(Settings!$C$24/12)</f>
        <v>0</v>
      </c>
      <c r="DG41" s="529">
        <f>DG63*(Settings!$C$24/12)</f>
        <v>0</v>
      </c>
    </row>
    <row r="42" spans="1:111">
      <c r="A42" s="71" t="s">
        <v>284</v>
      </c>
      <c r="B42" s="188" t="str">
        <f>Settings!$C$6</f>
        <v>USD</v>
      </c>
      <c r="C42" s="557"/>
      <c r="D42" s="471" t="str">
        <f>IF(D38&gt;0,D38*Settings!$C$16,"0")</f>
        <v>0</v>
      </c>
      <c r="E42" s="471" t="str">
        <f>IF(E38&gt;0,E38*Settings!$C$16,"0")</f>
        <v>0</v>
      </c>
      <c r="F42" s="471" t="str">
        <f>IF(F38&gt;0,F38*Settings!$C$16,"0")</f>
        <v>0</v>
      </c>
      <c r="G42" s="471" t="str">
        <f>IF(G38&gt;0,G38*Settings!$C$16,"0")</f>
        <v>0</v>
      </c>
      <c r="H42" s="471" t="str">
        <f>IF(H38&gt;0,H38*Settings!$C$16,"0")</f>
        <v>0</v>
      </c>
      <c r="I42" s="471" t="str">
        <f>IF(I38&gt;0,I38*Settings!$C$16,"0")</f>
        <v>0</v>
      </c>
      <c r="J42" s="471" t="str">
        <f>IF(J38&gt;0,J38*Settings!$C$16,"0")</f>
        <v>0</v>
      </c>
      <c r="K42" s="471" t="str">
        <f>IF(K38&gt;0,K38*Settings!$C$16,"0")</f>
        <v>0</v>
      </c>
      <c r="L42" s="471" t="str">
        <f>IF(L38&gt;0,L38*Settings!$C$16,"0")</f>
        <v>0</v>
      </c>
      <c r="M42" s="471" t="str">
        <f>IF(M38&gt;0,M38*Settings!$C$16,"0")</f>
        <v>0</v>
      </c>
      <c r="N42" s="471" t="str">
        <f>IF(N38&gt;0,N38*Settings!$C$16,"0")</f>
        <v>0</v>
      </c>
      <c r="O42" s="471" t="str">
        <f>IF(O38&gt;0,O38*Settings!$C$16,"0")</f>
        <v>0</v>
      </c>
      <c r="P42" s="471" t="str">
        <f>IF(P38&gt;0,P38*Settings!$C$16,"0")</f>
        <v>0</v>
      </c>
      <c r="Q42" s="471" t="str">
        <f>IF(Q38&gt;0,Q38*Settings!$C$16,"0")</f>
        <v>0</v>
      </c>
      <c r="R42" s="471" t="str">
        <f>IF(R38&gt;0,R38*Settings!$C$16,"0")</f>
        <v>0</v>
      </c>
      <c r="S42" s="471" t="str">
        <f>IF(S38&gt;0,S38*Settings!$C$16,"0")</f>
        <v>0</v>
      </c>
      <c r="T42" s="471" t="str">
        <f>IF(T38&gt;0,T38*Settings!$C$16,"0")</f>
        <v>0</v>
      </c>
      <c r="U42" s="471" t="str">
        <f>IF(U38&gt;0,U38*Settings!$C$16,"0")</f>
        <v>0</v>
      </c>
      <c r="V42" s="742" t="str">
        <f>IF(V38&gt;0,V38*Settings!$C$16,"0")</f>
        <v>0</v>
      </c>
      <c r="W42" s="471" t="str">
        <f>IF(W38&gt;0,W38*Settings!$C$16,"0")</f>
        <v>0</v>
      </c>
      <c r="X42" s="471" t="str">
        <f>IF(X38&gt;0,X38*Settings!$C$16,"0")</f>
        <v>0</v>
      </c>
      <c r="Y42" s="471" t="str">
        <f>IF(Y38&gt;0,Y38*Settings!$C$16,"0")</f>
        <v>0</v>
      </c>
      <c r="Z42" s="726" t="str">
        <f>IF(Z38&gt;0,Z38*Settings!$C$16,"0")</f>
        <v>0</v>
      </c>
      <c r="AA42" s="742" t="str">
        <f>IF(AA38&gt;0,AA38*Settings!$C$16,"0")</f>
        <v>0</v>
      </c>
      <c r="AB42" s="726" t="str">
        <f>IF(AB38&gt;0,AB38*Settings!$C$16,"0")</f>
        <v>0</v>
      </c>
      <c r="AC42" s="471">
        <f>IF(AC38&gt;0,AC38*Settings!$C$16,"0")</f>
        <v>0</v>
      </c>
      <c r="AD42" s="471">
        <f>IF(AD38&gt;0,AD38*Settings!$C$16,"0")</f>
        <v>0</v>
      </c>
      <c r="AE42" s="471" t="str">
        <f>IF(AE38&gt;0,AE38*Settings!$C$16,"0")</f>
        <v>0</v>
      </c>
      <c r="AF42" s="471">
        <f>IF(AF38&gt;0,AF38*Settings!$C$16,"0")</f>
        <v>0</v>
      </c>
      <c r="AG42" s="471">
        <f>IF(AG38&gt;0,AG38*Settings!$C$16,"0")</f>
        <v>0</v>
      </c>
      <c r="AH42" s="471" t="str">
        <f>IF(AH38&gt;0,AH38*Settings!$C$16,"0")</f>
        <v>0</v>
      </c>
      <c r="AI42" s="471">
        <f>IF(AI38&gt;0,AI38*Settings!$C$16,"0")</f>
        <v>0</v>
      </c>
      <c r="AJ42" s="471">
        <f>IF(AJ38&gt;0,AJ38*Settings!$C$16,"0")</f>
        <v>0</v>
      </c>
      <c r="AK42" s="471" t="str">
        <f>IF(AK38&gt;0,AK38*Settings!$C$16,"0")</f>
        <v>0</v>
      </c>
      <c r="AL42" s="726">
        <f>IF(AL38&gt;0,AL38*Settings!$C$16,"0")</f>
        <v>0</v>
      </c>
      <c r="AM42" s="742">
        <f>IF(AM38&gt;0,AM38*Settings!$C$16,"0")</f>
        <v>0</v>
      </c>
      <c r="AN42" s="726" t="str">
        <f>IF(AN38&gt;0,AN38*Settings!$C$16,"0")</f>
        <v>0</v>
      </c>
      <c r="AO42" s="471">
        <f>IF(AO38&gt;0,AO38*Settings!$C$16,"0")</f>
        <v>0</v>
      </c>
      <c r="AP42" s="471">
        <f>IF(AP38&gt;0,AP38*Settings!$C$16,"0")</f>
        <v>0</v>
      </c>
      <c r="AQ42" s="471" t="str">
        <f>IF(AQ38&gt;0,AQ38*Settings!$C$16,"0")</f>
        <v>0</v>
      </c>
      <c r="AR42" s="471">
        <f>IF(AR38&gt;0,AR38*Settings!$C$16,"0")</f>
        <v>0</v>
      </c>
      <c r="AS42" s="471">
        <f>IF(AS38&gt;0,AS38*Settings!$C$16,"0")</f>
        <v>0</v>
      </c>
      <c r="AT42" s="471" t="str">
        <f>IF(AT38&gt;0,AT38*Settings!$C$16,"0")</f>
        <v>0</v>
      </c>
      <c r="AU42" s="471">
        <f>IF(AU38&gt;0,AU38*Settings!$C$16,"0")</f>
        <v>0</v>
      </c>
      <c r="AV42" s="471">
        <f>IF(AV38&gt;0,AV38*Settings!$C$16,"0")</f>
        <v>0</v>
      </c>
      <c r="AW42" s="471" t="str">
        <f>IF(AW38&gt;0,AW38*Settings!$C$16,"0")</f>
        <v>0</v>
      </c>
      <c r="AX42" s="471">
        <f>IF(AX38&gt;0,AX38*Settings!$C$16,"0")</f>
        <v>0</v>
      </c>
      <c r="AY42" s="471">
        <f>IF(AY38&gt;0,AY38*Settings!$C$16,"0")</f>
        <v>0</v>
      </c>
      <c r="AZ42" s="471" t="str">
        <f>IF(AZ38&gt;0,AZ38*Settings!$C$16,"0")</f>
        <v>0</v>
      </c>
      <c r="BA42" s="471">
        <f>IF(BA38&gt;0,BA38*Settings!$C$16,"0")</f>
        <v>0</v>
      </c>
      <c r="BB42" s="471">
        <f>IF(BB38&gt;0,BB38*Settings!$C$16,"0")</f>
        <v>0</v>
      </c>
      <c r="BC42" s="471" t="str">
        <f>IF(BC38&gt;0,BC38*Settings!$C$16,"0")</f>
        <v>0</v>
      </c>
      <c r="BD42" s="471">
        <f>IF(BD38&gt;0,BD38*Settings!$C$16,"0")</f>
        <v>0</v>
      </c>
      <c r="BE42" s="471">
        <f>IF(BE38&gt;0,BE38*Settings!$C$16,"0")</f>
        <v>0</v>
      </c>
      <c r="BF42" s="471" t="str">
        <f>IF(BF38&gt;0,BF38*Settings!$C$16,"0")</f>
        <v>0</v>
      </c>
      <c r="BG42" s="471">
        <f>IF(BG38&gt;0,BG38*Settings!$C$16,"0")</f>
        <v>0</v>
      </c>
      <c r="BH42" s="471">
        <f>IF(BH38&gt;0,BH38*Settings!$C$16,"0")</f>
        <v>0</v>
      </c>
      <c r="BI42" s="471" t="str">
        <f>IF(BI38&gt;0,BI38*Settings!$C$16,"0")</f>
        <v>0</v>
      </c>
      <c r="BJ42" s="471">
        <f>IF(BJ38&gt;0,BJ38*Settings!$C$16,"0")</f>
        <v>0</v>
      </c>
      <c r="BK42" s="471">
        <f>IF(BK38&gt;0,BK38*Settings!$C$16,"0")</f>
        <v>0</v>
      </c>
      <c r="BL42" s="471" t="str">
        <f>IF(BL38&gt;0,BL38*Settings!$C$16,"0")</f>
        <v>0</v>
      </c>
      <c r="BM42" s="471">
        <f>IF(BM38&gt;0,BM38*Settings!$C$16,"0")</f>
        <v>0</v>
      </c>
      <c r="BN42" s="471">
        <f>IF(BN38&gt;0,BN38*Settings!$C$16,"0")</f>
        <v>0</v>
      </c>
      <c r="BO42" s="471" t="str">
        <f>IF(BO38&gt;0,BO38*Settings!$C$16,"0")</f>
        <v>0</v>
      </c>
      <c r="BP42" s="471">
        <f>IF(BP38&gt;0,BP38*Settings!$C$16,"0")</f>
        <v>0</v>
      </c>
      <c r="BQ42" s="471">
        <f>IF(BQ38&gt;0,BQ38*Settings!$C$16,"0")</f>
        <v>0</v>
      </c>
      <c r="BR42" s="471" t="str">
        <f>IF(BR38&gt;0,BR38*Settings!$C$16,"0")</f>
        <v>0</v>
      </c>
      <c r="BS42" s="471">
        <f>IF(BS38&gt;0,BS38*Settings!$C$16,"0")</f>
        <v>0</v>
      </c>
      <c r="BT42" s="471">
        <f>IF(BT38&gt;0,BT38*Settings!$C$16,"0")</f>
        <v>0</v>
      </c>
      <c r="BU42" s="471" t="str">
        <f>IF(BU38&gt;0,BU38*Settings!$C$16,"0")</f>
        <v>0</v>
      </c>
      <c r="BV42" s="471">
        <f>IF(BV38&gt;0,BV38*Settings!$C$16,"0")</f>
        <v>0</v>
      </c>
      <c r="BW42" s="887">
        <f>IF(BW38&gt;0,BW38*Settings!$C$16,"0")</f>
        <v>0</v>
      </c>
      <c r="BX42" s="471" t="str">
        <f>IF(BX38&gt;0,BX38*Settings!$C$16,"0")</f>
        <v>0</v>
      </c>
      <c r="BY42" s="471">
        <f>IF(BY38&gt;0,BY38*Settings!$C$16,"0")</f>
        <v>0</v>
      </c>
      <c r="BZ42" s="471">
        <f>IF(BZ38&gt;0,BZ38*Settings!$C$16,"0")</f>
        <v>0</v>
      </c>
      <c r="CA42" s="471" t="str">
        <f>IF(CA38&gt;0,CA38*Settings!$C$16,"0")</f>
        <v>0</v>
      </c>
      <c r="CB42" s="471">
        <f>IF(CB38&gt;0,CB38*Settings!$C$16,"0")</f>
        <v>0</v>
      </c>
      <c r="CC42" s="471">
        <f>IF(CC38&gt;0,CC38*Settings!$C$16,"0")</f>
        <v>0</v>
      </c>
      <c r="CD42" s="471">
        <f>IF(CD38&gt;0,CD38*Settings!$C$16,"0")</f>
        <v>0</v>
      </c>
      <c r="CE42" s="471">
        <f>IF(CE38&gt;0,CE38*Settings!$C$16,"0")</f>
        <v>0</v>
      </c>
      <c r="CF42" s="471">
        <f>IF(CF38&gt;0,CF38*Settings!$C$16,"0")</f>
        <v>0</v>
      </c>
      <c r="CG42" s="471">
        <f>IF(CG38&gt;0,CG38*Settings!$C$16,"0")</f>
        <v>0</v>
      </c>
      <c r="CH42" s="471">
        <f>IF(CH38&gt;0,CH38*Settings!$C$16,"0")</f>
        <v>0</v>
      </c>
      <c r="CI42" s="471">
        <f>IF(CI38&gt;0,CI38*Settings!$C$16,"0")</f>
        <v>0</v>
      </c>
      <c r="CJ42" s="471" t="str">
        <f>IF(CJ38&gt;0,CJ38*Settings!$C$16,"0")</f>
        <v>0</v>
      </c>
      <c r="CK42" s="471">
        <f>IF(CK38&gt;0,CK38*Settings!$C$16,"0")</f>
        <v>0</v>
      </c>
      <c r="CL42" s="471">
        <f>IF(CL38&gt;0,CL38*Settings!$C$16,"0")</f>
        <v>0</v>
      </c>
      <c r="CM42" s="471" t="str">
        <f>IF(CM38&gt;0,CM38*Settings!$C$16,"0")</f>
        <v>0</v>
      </c>
      <c r="CN42" s="471">
        <f>IF(CN38&gt;0,CN38*Settings!$C$16,"0")</f>
        <v>0</v>
      </c>
      <c r="CO42" s="471">
        <f>IF(CO38&gt;0,CO38*Settings!$C$16,"0")</f>
        <v>0</v>
      </c>
      <c r="CP42" s="471" t="str">
        <f>IF(CP38&gt;0,CP38*Settings!$C$16,"0")</f>
        <v>0</v>
      </c>
      <c r="CQ42" s="471">
        <f>IF(CQ38&gt;0,CQ38*Settings!$C$16,"0")</f>
        <v>0</v>
      </c>
      <c r="CR42" s="471">
        <f>IF(CR38&gt;0,CR38*Settings!$C$16,"0")</f>
        <v>0</v>
      </c>
      <c r="CS42" s="471" t="str">
        <f>IF(CS38&gt;0,CS38*Settings!$C$16,"0")</f>
        <v>0</v>
      </c>
      <c r="CT42" s="471">
        <f>IF(CT38&gt;0,CT38*Settings!$C$16,"0")</f>
        <v>0</v>
      </c>
      <c r="CU42" s="471">
        <f>IF(CU38&gt;0,CU38*Settings!$C$16,"0")</f>
        <v>0</v>
      </c>
      <c r="CV42" s="471" t="str">
        <f>IF(CV38&gt;0,CV38*Settings!$C$16,"0")</f>
        <v>0</v>
      </c>
      <c r="CW42" s="471">
        <f>IF(CW38&gt;0,CW38*Settings!$C$16,"0")</f>
        <v>0</v>
      </c>
      <c r="CX42" s="471">
        <f>IF(CX38&gt;0,CX38*Settings!$C$16,"0")</f>
        <v>0</v>
      </c>
      <c r="CY42" s="471" t="str">
        <f>IF(CY38&gt;0,CY38*Settings!$C$16,"0")</f>
        <v>0</v>
      </c>
      <c r="CZ42" s="471">
        <f>IF(CZ38&gt;0,CZ38*Settings!$C$16,"0")</f>
        <v>0</v>
      </c>
      <c r="DA42" s="471">
        <f>IF(DA38&gt;0,DA38*Settings!$C$16,"0")</f>
        <v>0</v>
      </c>
      <c r="DB42" s="471" t="str">
        <f>IF(DB38&gt;0,DB38*Settings!$C$16,"0")</f>
        <v>0</v>
      </c>
      <c r="DC42" s="471">
        <f>IF(DC38&gt;0,DC38*Settings!$C$16,"0")</f>
        <v>0</v>
      </c>
      <c r="DD42" s="471">
        <f>IF(DD38&gt;0,DD38*Settings!$C$16,"0")</f>
        <v>0</v>
      </c>
      <c r="DE42" s="471" t="str">
        <f>IF(DE38&gt;0,DE38*Settings!$C$16,"0")</f>
        <v>0</v>
      </c>
      <c r="DF42" s="471">
        <f>IF(DF38&gt;0,DF38*Settings!$C$16,"0")</f>
        <v>0</v>
      </c>
      <c r="DG42" s="471">
        <f>IF(DG38&gt;0,DG38*Settings!$C$16,"0")</f>
        <v>0</v>
      </c>
    </row>
    <row r="43" spans="1:111">
      <c r="A43" s="1077" t="s">
        <v>285</v>
      </c>
      <c r="B43" s="188" t="str">
        <f>Settings!$C$6</f>
        <v>USD</v>
      </c>
      <c r="C43" s="557"/>
      <c r="D43" s="720">
        <f t="shared" ref="D43:BK43" si="120">D38-D41-D42</f>
        <v>-20458.333333333336</v>
      </c>
      <c r="E43" s="720">
        <f t="shared" si="120"/>
        <v>-6875.0000000000009</v>
      </c>
      <c r="F43" s="720">
        <f t="shared" si="120"/>
        <v>-9875</v>
      </c>
      <c r="G43" s="720">
        <f t="shared" si="120"/>
        <v>-21958.333333333336</v>
      </c>
      <c r="H43" s="720">
        <f t="shared" si="120"/>
        <v>-15958.333333333336</v>
      </c>
      <c r="I43" s="720">
        <f t="shared" si="120"/>
        <v>-16179.583333333336</v>
      </c>
      <c r="J43" s="720">
        <f t="shared" si="120"/>
        <v>-21500.500000000004</v>
      </c>
      <c r="K43" s="720">
        <f t="shared" si="120"/>
        <v>-18500.500000000004</v>
      </c>
      <c r="L43" s="720">
        <f t="shared" si="120"/>
        <v>-18500.500000000004</v>
      </c>
      <c r="M43" s="720">
        <f t="shared" si="120"/>
        <v>-23821.416666666672</v>
      </c>
      <c r="N43" s="720">
        <f t="shared" si="120"/>
        <v>-20821.416666666672</v>
      </c>
      <c r="O43" s="391">
        <f t="shared" si="120"/>
        <v>-26321.416666666672</v>
      </c>
      <c r="P43" s="720">
        <f>P38-P41-P42</f>
        <v>-40838.250000000007</v>
      </c>
      <c r="Q43" s="720">
        <f t="shared" si="120"/>
        <v>-52759.416666666679</v>
      </c>
      <c r="R43" s="720">
        <f t="shared" si="120"/>
        <v>-40759.416666666679</v>
      </c>
      <c r="S43" s="720">
        <f t="shared" si="120"/>
        <v>-47455.333333333343</v>
      </c>
      <c r="T43" s="720">
        <f t="shared" si="120"/>
        <v>-44455.333333333343</v>
      </c>
      <c r="U43" s="720">
        <f t="shared" si="120"/>
        <v>-94455.333333333343</v>
      </c>
      <c r="V43" s="1278">
        <f t="shared" si="120"/>
        <v>-44455.333333333343</v>
      </c>
      <c r="W43" s="720">
        <f t="shared" si="120"/>
        <v>-44455.333333333343</v>
      </c>
      <c r="X43" s="720">
        <f t="shared" si="120"/>
        <v>-44455.333333333343</v>
      </c>
      <c r="Y43" s="720">
        <f t="shared" si="120"/>
        <v>-306743.19634703186</v>
      </c>
      <c r="Z43" s="720">
        <f t="shared" si="120"/>
        <v>-417.71689497717307</v>
      </c>
      <c r="AA43" s="391">
        <f t="shared" si="120"/>
        <v>-6443.1963470319679</v>
      </c>
      <c r="AB43" s="720">
        <f t="shared" si="120"/>
        <v>-352073.19611872139</v>
      </c>
      <c r="AC43" s="720">
        <f t="shared" si="120"/>
        <v>23627.644634703203</v>
      </c>
      <c r="AD43" s="720">
        <f t="shared" si="120"/>
        <v>33885.178881278538</v>
      </c>
      <c r="AE43" s="720">
        <f t="shared" si="120"/>
        <v>-270533.85317351599</v>
      </c>
      <c r="AF43" s="720">
        <f t="shared" si="120"/>
        <v>93929.982442922395</v>
      </c>
      <c r="AG43" s="720">
        <f t="shared" si="120"/>
        <v>88566.146826484008</v>
      </c>
      <c r="AH43" s="720">
        <f t="shared" si="120"/>
        <v>-274441.70053424663</v>
      </c>
      <c r="AI43" s="720">
        <f t="shared" si="120"/>
        <v>150958.29946575343</v>
      </c>
      <c r="AJ43" s="720">
        <f t="shared" si="120"/>
        <v>143371.99809589039</v>
      </c>
      <c r="AK43" s="720">
        <f t="shared" si="120"/>
        <v>-140862.88000547956</v>
      </c>
      <c r="AL43" s="720">
        <f t="shared" si="120"/>
        <v>167187.31177534244</v>
      </c>
      <c r="AM43" s="391">
        <f t="shared" si="120"/>
        <v>161577.11999452056</v>
      </c>
      <c r="AN43" s="720">
        <f t="shared" si="120"/>
        <v>-247490.34660191776</v>
      </c>
      <c r="AO43" s="720">
        <f t="shared" si="120"/>
        <v>136691.58101794525</v>
      </c>
      <c r="AP43" s="720">
        <f t="shared" si="120"/>
        <v>164361.27964808224</v>
      </c>
      <c r="AQ43" s="720">
        <f t="shared" si="120"/>
        <v>-237399.43443739714</v>
      </c>
      <c r="AR43" s="720">
        <f t="shared" si="120"/>
        <v>195013.90802835618</v>
      </c>
      <c r="AS43" s="720">
        <f t="shared" si="120"/>
        <v>184790.56556260274</v>
      </c>
      <c r="AT43" s="720">
        <f t="shared" si="120"/>
        <v>-183531.80097114222</v>
      </c>
      <c r="AU43" s="720">
        <f t="shared" si="120"/>
        <v>216158.19902885761</v>
      </c>
      <c r="AV43" s="720">
        <f t="shared" si="120"/>
        <v>205240.33601515894</v>
      </c>
      <c r="AW43" s="720">
        <f t="shared" si="120"/>
        <v>-146467.00552812507</v>
      </c>
      <c r="AX43" s="720">
        <f t="shared" si="120"/>
        <v>212926.17255406667</v>
      </c>
      <c r="AY43" s="391">
        <f t="shared" si="120"/>
        <v>206482.99447187482</v>
      </c>
      <c r="AZ43" s="720">
        <f t="shared" si="120"/>
        <v>-298483.04538098862</v>
      </c>
      <c r="BA43" s="720">
        <f t="shared" si="120"/>
        <v>210591.25203094038</v>
      </c>
      <c r="BB43" s="720">
        <f t="shared" si="120"/>
        <v>249909.66298984451</v>
      </c>
      <c r="BC43" s="720">
        <f t="shared" si="120"/>
        <v>-255130.13089396764</v>
      </c>
      <c r="BD43" s="720">
        <f t="shared" si="120"/>
        <v>292257.63622932002</v>
      </c>
      <c r="BE43" s="720">
        <f t="shared" si="120"/>
        <v>277768.8691060323</v>
      </c>
      <c r="BF43" s="720">
        <f t="shared" si="120"/>
        <v>-367843.52037620632</v>
      </c>
      <c r="BG43" s="720">
        <f t="shared" si="120"/>
        <v>352957.47962379333</v>
      </c>
      <c r="BH43" s="720">
        <f t="shared" si="120"/>
        <v>336031.26592516311</v>
      </c>
      <c r="BI43" s="720">
        <f t="shared" si="120"/>
        <v>-249006.32645507151</v>
      </c>
      <c r="BJ43" s="720">
        <f t="shared" si="120"/>
        <v>403686.56943533948</v>
      </c>
      <c r="BK43" s="391">
        <f t="shared" si="120"/>
        <v>395888.67354492849</v>
      </c>
      <c r="BL43" s="720">
        <f t="shared" ref="BL43:DG43" si="121">BL38-BL41-BL42</f>
        <v>-76625.54892721065</v>
      </c>
      <c r="BM43" s="720">
        <f t="shared" si="121"/>
        <v>469167.72407374298</v>
      </c>
      <c r="BN43" s="720">
        <f t="shared" si="121"/>
        <v>510813.7733888115</v>
      </c>
      <c r="BO43" s="720">
        <f t="shared" si="121"/>
        <v>-305328.23516296165</v>
      </c>
      <c r="BP43" s="720">
        <f t="shared" si="121"/>
        <v>665584.28538498329</v>
      </c>
      <c r="BQ43" s="720">
        <f t="shared" si="121"/>
        <v>631693.85250827111</v>
      </c>
      <c r="BR43" s="720">
        <f t="shared" si="121"/>
        <v>-197954.1095242507</v>
      </c>
      <c r="BS43" s="720">
        <f t="shared" si="121"/>
        <v>813048.8904757495</v>
      </c>
      <c r="BT43" s="720">
        <f t="shared" si="121"/>
        <v>780634.96695976786</v>
      </c>
      <c r="BU43" s="720">
        <f t="shared" si="121"/>
        <v>-23119.697965503088</v>
      </c>
      <c r="BV43" s="720">
        <f t="shared" si="121"/>
        <v>930238.03902079782</v>
      </c>
      <c r="BW43" s="880">
        <f t="shared" si="121"/>
        <v>955093.65545915405</v>
      </c>
      <c r="BX43" s="720">
        <f t="shared" si="121"/>
        <v>-228329.20361896371</v>
      </c>
      <c r="BY43" s="720">
        <f t="shared" si="121"/>
        <v>1058855.4598733881</v>
      </c>
      <c r="BZ43" s="720">
        <f t="shared" si="121"/>
        <v>1195608.6105583194</v>
      </c>
      <c r="CA43" s="720">
        <f t="shared" si="121"/>
        <v>-97282.90786427178</v>
      </c>
      <c r="CB43" s="720">
        <f t="shared" si="121"/>
        <v>1398190.4866562756</v>
      </c>
      <c r="CC43" s="720">
        <f t="shared" si="121"/>
        <v>1346035.692135728</v>
      </c>
      <c r="CD43" s="720">
        <f t="shared" si="121"/>
        <v>225798.85481608237</v>
      </c>
      <c r="CE43" s="720">
        <f t="shared" si="121"/>
        <v>1567403.0548160817</v>
      </c>
      <c r="CF43" s="720">
        <f t="shared" si="121"/>
        <v>1509747.9863229315</v>
      </c>
      <c r="CG43" s="720">
        <f t="shared" si="121"/>
        <v>449030.27283981489</v>
      </c>
      <c r="CH43" s="720">
        <f t="shared" si="121"/>
        <v>1661100.3248946089</v>
      </c>
      <c r="CI43" s="391">
        <f t="shared" si="121"/>
        <v>1717844.8728398141</v>
      </c>
      <c r="CJ43" s="720">
        <f t="shared" si="121"/>
        <v>-2260545.3074474065</v>
      </c>
      <c r="CK43" s="720">
        <f t="shared" si="121"/>
        <v>1840877.9127921811</v>
      </c>
      <c r="CL43" s="720">
        <f t="shared" si="121"/>
        <v>2062251.2826551953</v>
      </c>
      <c r="CM43" s="720">
        <f t="shared" si="121"/>
        <v>-2145229.0265139188</v>
      </c>
      <c r="CN43" s="720">
        <f t="shared" si="121"/>
        <v>2357117.7954038903</v>
      </c>
      <c r="CO43" s="720">
        <f t="shared" si="121"/>
        <v>2273752.9734860812</v>
      </c>
      <c r="CP43" s="720">
        <f t="shared" si="121"/>
        <v>-1786347.2450545251</v>
      </c>
      <c r="CQ43" s="720">
        <f t="shared" si="121"/>
        <v>2651513.154945475</v>
      </c>
      <c r="CR43" s="720">
        <f t="shared" si="121"/>
        <v>2558574.6343975286</v>
      </c>
      <c r="CS43" s="720">
        <f t="shared" si="121"/>
        <v>-1446564.2447785966</v>
      </c>
      <c r="CT43" s="720">
        <f t="shared" si="121"/>
        <v>2860697.9853583891</v>
      </c>
      <c r="CU43" s="720">
        <f t="shared" si="121"/>
        <v>2957799.3552214038</v>
      </c>
      <c r="CV43" s="720">
        <f t="shared" si="121"/>
        <v>-729819.21762053715</v>
      </c>
      <c r="CW43" s="720">
        <f t="shared" si="121"/>
        <v>2617311.6320785768</v>
      </c>
      <c r="CX43" s="720">
        <f t="shared" si="121"/>
        <v>2923258.3457456329</v>
      </c>
      <c r="CY43" s="720">
        <f t="shared" si="121"/>
        <v>-1438935.3726625936</v>
      </c>
      <c r="CZ43" s="720">
        <f t="shared" si="121"/>
        <v>3037456.2945733694</v>
      </c>
      <c r="DA43" s="720">
        <f t="shared" si="121"/>
        <v>2931661.9465599936</v>
      </c>
      <c r="DB43" s="720">
        <f t="shared" si="121"/>
        <v>-1866346.9365902806</v>
      </c>
      <c r="DC43" s="720">
        <f t="shared" si="121"/>
        <v>3334210.8064768226</v>
      </c>
      <c r="DD43" s="720">
        <f t="shared" si="121"/>
        <v>3218686.8578210687</v>
      </c>
      <c r="DE43" s="720">
        <f t="shared" si="121"/>
        <v>-2331422.2475775178</v>
      </c>
      <c r="DF43" s="720">
        <f t="shared" si="121"/>
        <v>3717876.9860794726</v>
      </c>
      <c r="DG43" s="720">
        <f t="shared" si="121"/>
        <v>3844231.5239984812</v>
      </c>
    </row>
    <row r="44" spans="1:111">
      <c r="A44" s="176" t="s">
        <v>286</v>
      </c>
      <c r="B44" s="188"/>
      <c r="C44" s="557"/>
      <c r="D44" s="178" t="str">
        <f t="shared" ref="D44:AI44" si="122">IFERROR(MAX((D43/D$12),0),"-")</f>
        <v>-</v>
      </c>
      <c r="E44" s="178" t="str">
        <f t="shared" si="122"/>
        <v>-</v>
      </c>
      <c r="F44" s="178" t="str">
        <f t="shared" si="122"/>
        <v>-</v>
      </c>
      <c r="G44" s="178" t="str">
        <f t="shared" si="122"/>
        <v>-</v>
      </c>
      <c r="H44" s="178" t="str">
        <f t="shared" si="122"/>
        <v>-</v>
      </c>
      <c r="I44" s="178" t="str">
        <f t="shared" si="122"/>
        <v>-</v>
      </c>
      <c r="J44" s="178" t="str">
        <f t="shared" si="122"/>
        <v>-</v>
      </c>
      <c r="K44" s="178" t="str">
        <f t="shared" si="122"/>
        <v>-</v>
      </c>
      <c r="L44" s="178" t="str">
        <f t="shared" si="122"/>
        <v>-</v>
      </c>
      <c r="M44" s="178" t="str">
        <f t="shared" si="122"/>
        <v>-</v>
      </c>
      <c r="N44" s="178" t="str">
        <f t="shared" si="122"/>
        <v>-</v>
      </c>
      <c r="O44" s="392" t="str">
        <f t="shared" si="122"/>
        <v>-</v>
      </c>
      <c r="P44" s="178" t="str">
        <f t="shared" si="122"/>
        <v>-</v>
      </c>
      <c r="Q44" s="178" t="str">
        <f t="shared" si="122"/>
        <v>-</v>
      </c>
      <c r="R44" s="178" t="str">
        <f t="shared" si="122"/>
        <v>-</v>
      </c>
      <c r="S44" s="178" t="str">
        <f t="shared" si="122"/>
        <v>-</v>
      </c>
      <c r="T44" s="178" t="str">
        <f t="shared" si="122"/>
        <v>-</v>
      </c>
      <c r="U44" s="178" t="str">
        <f t="shared" si="122"/>
        <v>-</v>
      </c>
      <c r="V44" s="1279" t="str">
        <f t="shared" si="122"/>
        <v>-</v>
      </c>
      <c r="W44" s="178" t="str">
        <f t="shared" si="122"/>
        <v>-</v>
      </c>
      <c r="X44" s="178" t="str">
        <f t="shared" si="122"/>
        <v>-</v>
      </c>
      <c r="Y44" s="178">
        <f t="shared" si="122"/>
        <v>0</v>
      </c>
      <c r="Z44" s="721">
        <f t="shared" si="122"/>
        <v>0</v>
      </c>
      <c r="AA44" s="392">
        <f t="shared" si="122"/>
        <v>0</v>
      </c>
      <c r="AB44" s="721">
        <f t="shared" si="122"/>
        <v>0</v>
      </c>
      <c r="AC44" s="178">
        <f t="shared" si="122"/>
        <v>0.16041834619915679</v>
      </c>
      <c r="AD44" s="178">
        <f t="shared" si="122"/>
        <v>0.20779721592181899</v>
      </c>
      <c r="AE44" s="178">
        <f t="shared" si="122"/>
        <v>0</v>
      </c>
      <c r="AF44" s="178">
        <f t="shared" si="122"/>
        <v>0.36718120626811762</v>
      </c>
      <c r="AG44" s="178">
        <f t="shared" si="122"/>
        <v>0.3577539131437214</v>
      </c>
      <c r="AH44" s="178">
        <f t="shared" si="122"/>
        <v>0</v>
      </c>
      <c r="AI44" s="178">
        <f t="shared" si="122"/>
        <v>0.41723291916553085</v>
      </c>
      <c r="AJ44" s="178">
        <f t="shared" ref="AJ44:BK44" si="123">IFERROR(MAX((AJ43/AJ$12),0),"-")</f>
        <v>0.40947401647104847</v>
      </c>
      <c r="AK44" s="178">
        <f t="shared" si="123"/>
        <v>0</v>
      </c>
      <c r="AL44" s="721">
        <f t="shared" si="123"/>
        <v>0.43176097242033168</v>
      </c>
      <c r="AM44" s="392">
        <f t="shared" si="123"/>
        <v>0.40381225246358715</v>
      </c>
      <c r="AN44" s="721">
        <f t="shared" si="123"/>
        <v>0</v>
      </c>
      <c r="AO44" s="178">
        <f t="shared" si="123"/>
        <v>0.34404394412505801</v>
      </c>
      <c r="AP44" s="178">
        <f t="shared" si="123"/>
        <v>0.37365259469360079</v>
      </c>
      <c r="AQ44" s="178">
        <f t="shared" si="123"/>
        <v>0</v>
      </c>
      <c r="AR44" s="178">
        <f t="shared" si="123"/>
        <v>0.3999671644637029</v>
      </c>
      <c r="AS44" s="178">
        <f t="shared" si="123"/>
        <v>0.39163273661249304</v>
      </c>
      <c r="AT44" s="178">
        <f t="shared" si="123"/>
        <v>0</v>
      </c>
      <c r="AU44" s="178">
        <f t="shared" si="123"/>
        <v>0.41513154440473493</v>
      </c>
      <c r="AV44" s="178">
        <f t="shared" si="123"/>
        <v>0.4073025958848927</v>
      </c>
      <c r="AW44" s="178">
        <f t="shared" si="123"/>
        <v>0</v>
      </c>
      <c r="AX44" s="178">
        <f t="shared" si="123"/>
        <v>0.39919282637981957</v>
      </c>
      <c r="AY44" s="392">
        <f t="shared" si="123"/>
        <v>0.37462566897226279</v>
      </c>
      <c r="AZ44" s="178">
        <f t="shared" si="123"/>
        <v>0</v>
      </c>
      <c r="BA44" s="178">
        <f t="shared" si="123"/>
        <v>0.37301040716155592</v>
      </c>
      <c r="BB44" s="178">
        <f t="shared" si="123"/>
        <v>0.3998158516297925</v>
      </c>
      <c r="BC44" s="178">
        <f t="shared" si="123"/>
        <v>0</v>
      </c>
      <c r="BD44" s="178">
        <f t="shared" si="123"/>
        <v>0.42294714539799932</v>
      </c>
      <c r="BE44" s="178">
        <f t="shared" si="123"/>
        <v>0.41537871691126593</v>
      </c>
      <c r="BF44" s="178">
        <f t="shared" si="123"/>
        <v>0</v>
      </c>
      <c r="BG44" s="178">
        <f t="shared" si="123"/>
        <v>0.43723430878988934</v>
      </c>
      <c r="BH44" s="178">
        <f t="shared" si="123"/>
        <v>0.43014211908288563</v>
      </c>
      <c r="BI44" s="178">
        <f t="shared" si="123"/>
        <v>0</v>
      </c>
      <c r="BJ44" s="178">
        <f t="shared" si="123"/>
        <v>0.45549916237553828</v>
      </c>
      <c r="BK44" s="392">
        <f t="shared" si="123"/>
        <v>0.43229072682330827</v>
      </c>
      <c r="BL44" s="178">
        <f t="shared" ref="BL44:DG44" si="124">IFERROR(MAX((BL43/BL$12),0),"-")</f>
        <v>0</v>
      </c>
      <c r="BM44" s="178">
        <f t="shared" si="124"/>
        <v>0.48912275314729575</v>
      </c>
      <c r="BN44" s="178">
        <f t="shared" si="124"/>
        <v>0.50143849462809797</v>
      </c>
      <c r="BO44" s="178">
        <f t="shared" si="124"/>
        <v>0</v>
      </c>
      <c r="BP44" s="178">
        <f t="shared" si="124"/>
        <v>0.53439262385423703</v>
      </c>
      <c r="BQ44" s="178">
        <f t="shared" si="124"/>
        <v>0.52769478180711715</v>
      </c>
      <c r="BR44" s="178">
        <f t="shared" si="124"/>
        <v>0</v>
      </c>
      <c r="BS44" s="178">
        <f t="shared" si="124"/>
        <v>0.55534255718545411</v>
      </c>
      <c r="BT44" s="178">
        <f t="shared" si="124"/>
        <v>0.55410047555212372</v>
      </c>
      <c r="BU44" s="178">
        <f t="shared" si="124"/>
        <v>0</v>
      </c>
      <c r="BV44" s="721">
        <f t="shared" si="124"/>
        <v>0.57135121113734699</v>
      </c>
      <c r="BW44" s="881">
        <f t="shared" si="124"/>
        <v>0.57115432760488705</v>
      </c>
      <c r="BX44" s="721">
        <f t="shared" si="124"/>
        <v>0</v>
      </c>
      <c r="BY44" s="178">
        <f t="shared" si="124"/>
        <v>0.58071173565476442</v>
      </c>
      <c r="BZ44" s="178">
        <f t="shared" si="124"/>
        <v>0.59225576123656132</v>
      </c>
      <c r="CA44" s="178">
        <f t="shared" si="124"/>
        <v>0</v>
      </c>
      <c r="CB44" s="178">
        <f t="shared" si="124"/>
        <v>0.60535265333350008</v>
      </c>
      <c r="CC44" s="178">
        <f t="shared" si="124"/>
        <v>0.60219774177795016</v>
      </c>
      <c r="CD44" s="178">
        <f t="shared" si="124"/>
        <v>4.8363858289373958E-2</v>
      </c>
      <c r="CE44" s="178">
        <f t="shared" si="124"/>
        <v>0.61387442822531801</v>
      </c>
      <c r="CF44" s="178">
        <f t="shared" si="124"/>
        <v>0.61100357583282872</v>
      </c>
      <c r="CG44" s="178">
        <f t="shared" si="124"/>
        <v>9.2415591341944867E-2</v>
      </c>
      <c r="CH44" s="721">
        <f t="shared" si="124"/>
        <v>0.6177270990098177</v>
      </c>
      <c r="CI44" s="740">
        <f t="shared" si="124"/>
        <v>0.61822177043355064</v>
      </c>
      <c r="CJ44" s="721">
        <f t="shared" si="124"/>
        <v>0</v>
      </c>
      <c r="CK44" s="178">
        <f t="shared" si="124"/>
        <v>0.62367864547054153</v>
      </c>
      <c r="CL44" s="178">
        <f t="shared" si="124"/>
        <v>0.63106458300565049</v>
      </c>
      <c r="CM44" s="178">
        <f t="shared" si="124"/>
        <v>0</v>
      </c>
      <c r="CN44" s="178">
        <f t="shared" si="124"/>
        <v>0.6384616354588325</v>
      </c>
      <c r="CO44" s="178">
        <f t="shared" si="124"/>
        <v>0.6364103566407936</v>
      </c>
      <c r="CP44" s="178">
        <f t="shared" si="124"/>
        <v>0</v>
      </c>
      <c r="CQ44" s="178">
        <f t="shared" si="124"/>
        <v>0.64422025807296868</v>
      </c>
      <c r="CR44" s="178">
        <f t="shared" si="124"/>
        <v>0.64236093334206756</v>
      </c>
      <c r="CS44" s="178">
        <f t="shared" si="124"/>
        <v>0</v>
      </c>
      <c r="CT44" s="178">
        <f t="shared" si="124"/>
        <v>0.64741738879948663</v>
      </c>
      <c r="CU44" s="178">
        <f t="shared" si="124"/>
        <v>0.64779951796263702</v>
      </c>
      <c r="CV44" s="721">
        <f t="shared" si="124"/>
        <v>0</v>
      </c>
      <c r="CW44" s="178">
        <f t="shared" si="124"/>
        <v>0.64160967788499712</v>
      </c>
      <c r="CX44" s="178">
        <f t="shared" si="124"/>
        <v>0.6472603542187072</v>
      </c>
      <c r="CY44" s="178">
        <f t="shared" si="124"/>
        <v>0</v>
      </c>
      <c r="CZ44" s="178">
        <f t="shared" si="124"/>
        <v>0.64831178667519751</v>
      </c>
      <c r="DA44" s="178">
        <f t="shared" si="124"/>
        <v>0.64658884623103741</v>
      </c>
      <c r="DB44" s="178">
        <f t="shared" si="124"/>
        <v>0</v>
      </c>
      <c r="DC44" s="178">
        <f t="shared" si="124"/>
        <v>0.65171448855460179</v>
      </c>
      <c r="DD44" s="178">
        <f t="shared" si="124"/>
        <v>0.65010497150642188</v>
      </c>
      <c r="DE44" s="178">
        <f t="shared" si="124"/>
        <v>0</v>
      </c>
      <c r="DF44" s="178">
        <f t="shared" si="124"/>
        <v>0.65544003532093431</v>
      </c>
      <c r="DG44" s="178">
        <f t="shared" si="124"/>
        <v>0.65585380997192899</v>
      </c>
    </row>
    <row r="45" spans="1:111">
      <c r="A45" s="92"/>
      <c r="B45" s="188"/>
      <c r="C45" s="557"/>
      <c r="D45" s="529"/>
      <c r="E45" s="529"/>
      <c r="F45" s="529"/>
      <c r="G45" s="529"/>
      <c r="H45" s="529"/>
      <c r="I45" s="529"/>
      <c r="J45" s="529"/>
      <c r="K45" s="529"/>
      <c r="L45" s="529"/>
      <c r="M45" s="529"/>
      <c r="N45" s="529"/>
      <c r="O45" s="388"/>
      <c r="P45" s="529"/>
      <c r="Q45" s="529"/>
      <c r="R45" s="529"/>
      <c r="S45" s="529"/>
      <c r="T45" s="529"/>
      <c r="U45" s="529"/>
      <c r="V45" s="1275"/>
      <c r="W45" s="529"/>
      <c r="X45" s="529"/>
      <c r="Y45" s="529"/>
      <c r="Z45" s="1061"/>
      <c r="AA45" s="388"/>
      <c r="AB45" s="1061"/>
      <c r="AC45" s="529"/>
      <c r="AD45" s="529"/>
      <c r="AE45" s="529"/>
      <c r="AF45" s="529"/>
      <c r="AG45" s="529"/>
      <c r="AH45" s="529"/>
      <c r="AI45" s="529"/>
      <c r="AJ45" s="529"/>
      <c r="AK45" s="529"/>
      <c r="AL45" s="1061"/>
      <c r="AM45" s="388"/>
      <c r="AN45" s="1061"/>
      <c r="AO45" s="529"/>
      <c r="AP45" s="529"/>
      <c r="AQ45" s="529"/>
      <c r="AR45" s="529"/>
      <c r="AS45" s="529"/>
      <c r="AT45" s="529"/>
      <c r="AU45" s="529"/>
      <c r="AV45" s="529"/>
      <c r="AW45" s="529"/>
      <c r="AX45" s="529"/>
      <c r="AY45" s="388"/>
      <c r="AZ45" s="529"/>
      <c r="BA45" s="529"/>
      <c r="BB45" s="529"/>
      <c r="BC45" s="529"/>
      <c r="BD45" s="529"/>
      <c r="BE45" s="529"/>
      <c r="BF45" s="529"/>
      <c r="BG45" s="529"/>
      <c r="BH45" s="529"/>
      <c r="BI45" s="529"/>
      <c r="BJ45" s="529"/>
      <c r="BK45" s="388"/>
      <c r="BL45" s="529"/>
      <c r="BM45" s="529"/>
      <c r="BN45" s="529"/>
      <c r="BO45" s="529"/>
      <c r="BP45" s="529"/>
      <c r="BQ45" s="529"/>
      <c r="BR45" s="529"/>
      <c r="BS45" s="529"/>
      <c r="BT45" s="529"/>
      <c r="BU45" s="529"/>
      <c r="BV45" s="1061"/>
      <c r="BW45" s="877"/>
      <c r="BX45" s="1061"/>
      <c r="BY45" s="529"/>
      <c r="BZ45" s="529"/>
      <c r="CA45" s="529"/>
      <c r="CB45" s="529"/>
      <c r="CC45" s="529"/>
      <c r="CD45" s="529"/>
      <c r="CE45" s="529"/>
      <c r="CF45" s="529"/>
      <c r="CG45" s="529"/>
      <c r="CH45" s="1061"/>
      <c r="CI45" s="1062"/>
      <c r="CJ45" s="1061"/>
      <c r="CK45" s="529"/>
      <c r="CL45" s="529"/>
      <c r="CM45" s="529"/>
      <c r="CN45" s="529"/>
      <c r="CO45" s="529"/>
      <c r="CP45" s="529"/>
      <c r="CQ45" s="529"/>
      <c r="CR45" s="529"/>
      <c r="CS45" s="529"/>
      <c r="CT45" s="529"/>
      <c r="CU45" s="529"/>
      <c r="CV45" s="1061"/>
      <c r="CW45" s="529"/>
      <c r="CX45" s="529"/>
      <c r="CY45" s="529"/>
      <c r="CZ45" s="529"/>
      <c r="DA45" s="529"/>
      <c r="DB45" s="529"/>
      <c r="DC45" s="529"/>
      <c r="DD45" s="529"/>
      <c r="DE45" s="529"/>
      <c r="DF45" s="529"/>
      <c r="DG45" s="529"/>
    </row>
    <row r="46" spans="1:111">
      <c r="A46" s="92"/>
      <c r="B46" s="188"/>
      <c r="C46" s="557"/>
      <c r="D46" s="529"/>
      <c r="E46" s="529"/>
      <c r="F46" s="529"/>
      <c r="G46" s="529"/>
      <c r="H46" s="529"/>
      <c r="I46" s="529"/>
      <c r="J46" s="529"/>
      <c r="K46" s="529"/>
      <c r="L46" s="529"/>
      <c r="M46" s="529"/>
      <c r="N46" s="529"/>
      <c r="O46" s="388"/>
      <c r="P46" s="529"/>
      <c r="Q46" s="529"/>
      <c r="R46" s="529"/>
      <c r="S46" s="529"/>
      <c r="T46" s="529"/>
      <c r="U46" s="529"/>
      <c r="V46" s="1275"/>
      <c r="W46" s="529"/>
      <c r="X46" s="529"/>
      <c r="Y46" s="529"/>
      <c r="Z46" s="1061"/>
      <c r="AA46" s="388"/>
      <c r="AB46" s="1061"/>
      <c r="AC46" s="529"/>
      <c r="AD46" s="529"/>
      <c r="AE46" s="529"/>
      <c r="AF46" s="529"/>
      <c r="AG46" s="529"/>
      <c r="AH46" s="529"/>
      <c r="AI46" s="529"/>
      <c r="AJ46" s="529"/>
      <c r="AK46" s="529"/>
      <c r="AL46" s="1061"/>
      <c r="AM46" s="388"/>
      <c r="AN46" s="1061"/>
      <c r="AO46" s="529"/>
      <c r="AP46" s="529"/>
      <c r="AQ46" s="529"/>
      <c r="AR46" s="529"/>
      <c r="AS46" s="529"/>
      <c r="AT46" s="529"/>
      <c r="AU46" s="529"/>
      <c r="AV46" s="529"/>
      <c r="AW46" s="529"/>
      <c r="AX46" s="529"/>
      <c r="AY46" s="388"/>
      <c r="AZ46" s="529"/>
      <c r="BA46" s="529"/>
      <c r="BB46" s="529"/>
      <c r="BC46" s="529"/>
      <c r="BD46" s="529"/>
      <c r="BE46" s="529"/>
      <c r="BF46" s="529"/>
      <c r="BG46" s="529"/>
      <c r="BH46" s="529"/>
      <c r="BI46" s="529"/>
      <c r="BJ46" s="529"/>
      <c r="BK46" s="388"/>
      <c r="BL46" s="529"/>
      <c r="BM46" s="529"/>
      <c r="BN46" s="529"/>
      <c r="BO46" s="529"/>
      <c r="BP46" s="529"/>
      <c r="BQ46" s="529"/>
      <c r="BR46" s="529"/>
      <c r="BS46" s="529"/>
      <c r="BT46" s="529"/>
      <c r="BU46" s="529"/>
      <c r="BV46" s="1061"/>
      <c r="BW46" s="877"/>
      <c r="BX46" s="1061"/>
      <c r="BY46" s="529"/>
      <c r="BZ46" s="529"/>
      <c r="CA46" s="529"/>
      <c r="CB46" s="529"/>
      <c r="CC46" s="529"/>
      <c r="CD46" s="529"/>
      <c r="CE46" s="529"/>
      <c r="CF46" s="529"/>
      <c r="CG46" s="529"/>
      <c r="CH46" s="1061"/>
      <c r="CI46" s="1062"/>
      <c r="CJ46" s="1061"/>
      <c r="CK46" s="529"/>
      <c r="CL46" s="529"/>
      <c r="CM46" s="529"/>
      <c r="CN46" s="529"/>
      <c r="CO46" s="529"/>
      <c r="CP46" s="529"/>
      <c r="CQ46" s="529"/>
      <c r="CR46" s="529"/>
      <c r="CS46" s="529"/>
      <c r="CT46" s="529"/>
      <c r="CU46" s="529"/>
      <c r="CV46" s="1061"/>
      <c r="CW46" s="529"/>
      <c r="CX46" s="529"/>
      <c r="CY46" s="529"/>
      <c r="CZ46" s="529"/>
      <c r="DA46" s="529"/>
      <c r="DB46" s="529"/>
      <c r="DC46" s="529"/>
      <c r="DD46" s="529"/>
      <c r="DE46" s="529"/>
      <c r="DF46" s="529"/>
      <c r="DG46" s="529"/>
    </row>
    <row r="47" spans="1:111" ht="24" thickBot="1">
      <c r="A47" s="40" t="s">
        <v>287</v>
      </c>
      <c r="B47" s="41"/>
      <c r="C47" s="541"/>
      <c r="D47" s="173"/>
      <c r="E47" s="173"/>
      <c r="F47" s="173"/>
      <c r="G47" s="173"/>
      <c r="H47" s="173"/>
      <c r="I47" s="173"/>
      <c r="J47" s="173"/>
      <c r="K47" s="173"/>
      <c r="L47" s="173"/>
      <c r="M47" s="173"/>
      <c r="N47" s="173"/>
      <c r="O47" s="397"/>
      <c r="P47" s="173"/>
      <c r="Q47" s="173"/>
      <c r="R47" s="173"/>
      <c r="S47" s="173"/>
      <c r="T47" s="173"/>
      <c r="U47" s="173"/>
      <c r="V47" s="1285"/>
      <c r="W47" s="173"/>
      <c r="X47" s="173"/>
      <c r="Y47" s="173"/>
      <c r="Z47" s="173"/>
      <c r="AA47" s="397"/>
      <c r="AB47" s="173"/>
      <c r="AC47" s="173"/>
      <c r="AD47" s="173"/>
      <c r="AE47" s="173"/>
      <c r="AF47" s="173"/>
      <c r="AG47" s="173"/>
      <c r="AH47" s="173"/>
      <c r="AI47" s="173"/>
      <c r="AJ47" s="173"/>
      <c r="AK47" s="173"/>
      <c r="AL47" s="173"/>
      <c r="AM47" s="397"/>
      <c r="AN47" s="173"/>
      <c r="AO47" s="173"/>
      <c r="AP47" s="173"/>
      <c r="AQ47" s="173"/>
      <c r="AR47" s="173"/>
      <c r="AS47" s="173"/>
      <c r="AT47" s="173"/>
      <c r="AU47" s="173"/>
      <c r="AV47" s="173"/>
      <c r="AW47" s="173"/>
      <c r="AX47" s="173"/>
      <c r="AY47" s="397"/>
      <c r="AZ47" s="173"/>
      <c r="BA47" s="173"/>
      <c r="BB47" s="173"/>
      <c r="BC47" s="173"/>
      <c r="BD47" s="173"/>
      <c r="BE47" s="173"/>
      <c r="BF47" s="173"/>
      <c r="BG47" s="173"/>
      <c r="BH47" s="173"/>
      <c r="BI47" s="173"/>
      <c r="BJ47" s="173"/>
      <c r="BK47" s="397"/>
      <c r="BL47" s="173"/>
      <c r="BM47" s="173"/>
      <c r="BN47" s="173"/>
      <c r="BO47" s="173"/>
      <c r="BP47" s="173"/>
      <c r="BQ47" s="173"/>
      <c r="BR47" s="173"/>
      <c r="BS47" s="173"/>
      <c r="BT47" s="173"/>
      <c r="BU47" s="173"/>
      <c r="BV47" s="173"/>
      <c r="BW47" s="872"/>
      <c r="BX47" s="173"/>
      <c r="BY47" s="173"/>
      <c r="BZ47" s="173"/>
      <c r="CA47" s="173"/>
      <c r="CB47" s="173"/>
      <c r="CC47" s="173"/>
      <c r="CD47" s="173"/>
      <c r="CE47" s="173"/>
      <c r="CF47" s="173"/>
      <c r="CG47" s="173"/>
      <c r="CH47" s="173"/>
      <c r="CI47" s="397"/>
      <c r="CJ47" s="173"/>
      <c r="CK47" s="173"/>
      <c r="CL47" s="173"/>
      <c r="CM47" s="173"/>
      <c r="CN47" s="173"/>
      <c r="CO47" s="173"/>
      <c r="CP47" s="173"/>
      <c r="CQ47" s="173"/>
      <c r="CR47" s="173"/>
      <c r="CS47" s="173"/>
      <c r="CT47" s="173"/>
      <c r="CU47" s="173"/>
      <c r="CV47" s="173"/>
      <c r="CW47" s="173"/>
      <c r="CX47" s="173"/>
      <c r="CY47" s="173"/>
      <c r="CZ47" s="173"/>
      <c r="DA47" s="173"/>
      <c r="DB47" s="173"/>
      <c r="DC47" s="173"/>
      <c r="DD47" s="173"/>
      <c r="DE47" s="173"/>
      <c r="DF47" s="173"/>
      <c r="DG47" s="173"/>
    </row>
    <row r="48" spans="1:111">
      <c r="A48" s="92"/>
      <c r="B48" s="188"/>
      <c r="C48" s="557"/>
      <c r="D48" s="1004"/>
      <c r="E48" s="1004"/>
      <c r="F48" s="1004"/>
      <c r="G48" s="1004"/>
      <c r="H48" s="1004"/>
      <c r="I48" s="1004"/>
      <c r="J48" s="1004"/>
      <c r="K48" s="1004"/>
      <c r="L48" s="1004"/>
      <c r="M48" s="1004"/>
      <c r="N48" s="1004"/>
      <c r="O48" s="393"/>
      <c r="P48" s="1004"/>
      <c r="Q48" s="1004"/>
      <c r="R48" s="1004"/>
      <c r="S48" s="1004"/>
      <c r="T48" s="1004"/>
      <c r="U48" s="1004"/>
      <c r="V48" s="1280"/>
      <c r="W48" s="1004"/>
      <c r="X48" s="1004"/>
      <c r="Y48" s="1004"/>
      <c r="Z48" s="1066"/>
      <c r="AA48" s="393"/>
      <c r="AB48" s="1066"/>
      <c r="AC48" s="1004"/>
      <c r="AD48" s="1004"/>
      <c r="AE48" s="1004"/>
      <c r="AF48" s="1004"/>
      <c r="AG48" s="1004"/>
      <c r="AH48" s="1004"/>
      <c r="AI48" s="1004"/>
      <c r="AJ48" s="1004"/>
      <c r="AK48" s="1004"/>
      <c r="AL48" s="1066"/>
      <c r="AM48" s="393"/>
      <c r="AN48" s="1066"/>
      <c r="AO48" s="1004"/>
      <c r="AP48" s="1004"/>
      <c r="AQ48" s="1004"/>
      <c r="AR48" s="1004"/>
      <c r="AS48" s="1004"/>
      <c r="AT48" s="1004"/>
      <c r="AU48" s="1004"/>
      <c r="AV48" s="1004"/>
      <c r="AW48" s="1004"/>
      <c r="AX48" s="1004"/>
      <c r="AY48" s="393"/>
      <c r="AZ48" s="1004"/>
      <c r="BA48" s="1004"/>
      <c r="BB48" s="1004"/>
      <c r="BC48" s="1004"/>
      <c r="BD48" s="1004"/>
      <c r="BE48" s="1004"/>
      <c r="BF48" s="1004"/>
      <c r="BG48" s="1004"/>
      <c r="BH48" s="1004"/>
      <c r="BI48" s="1004"/>
      <c r="BJ48" s="1004"/>
      <c r="BK48" s="393"/>
      <c r="BL48" s="1004"/>
      <c r="BM48" s="1004"/>
      <c r="BN48" s="1004"/>
      <c r="BO48" s="1004"/>
      <c r="BP48" s="1004"/>
      <c r="BQ48" s="1004"/>
      <c r="BR48" s="1004"/>
      <c r="BS48" s="1004"/>
      <c r="BT48" s="1004"/>
      <c r="BU48" s="1004"/>
      <c r="BV48" s="1066"/>
      <c r="BW48" s="882"/>
      <c r="BX48" s="1066"/>
      <c r="BY48" s="1004"/>
      <c r="BZ48" s="1004"/>
      <c r="CA48" s="1004"/>
      <c r="CB48" s="1004"/>
      <c r="CC48" s="1004"/>
      <c r="CD48" s="1004"/>
      <c r="CE48" s="1004"/>
      <c r="CF48" s="1004"/>
      <c r="CG48" s="1004"/>
      <c r="CH48" s="1066"/>
      <c r="CI48" s="1067"/>
      <c r="CJ48" s="1066"/>
      <c r="CK48" s="1004"/>
      <c r="CL48" s="1004"/>
      <c r="CM48" s="1004"/>
      <c r="CN48" s="1004"/>
      <c r="CO48" s="1004"/>
      <c r="CP48" s="1004"/>
      <c r="CQ48" s="1004"/>
      <c r="CR48" s="1004"/>
      <c r="CS48" s="1004"/>
      <c r="CT48" s="1004"/>
      <c r="CU48" s="1004"/>
      <c r="CV48" s="1066"/>
      <c r="CW48" s="1004"/>
      <c r="CX48" s="1004"/>
      <c r="CY48" s="1004"/>
      <c r="CZ48" s="1004"/>
      <c r="DA48" s="1004"/>
      <c r="DB48" s="1004"/>
      <c r="DC48" s="1004"/>
      <c r="DD48" s="1004"/>
      <c r="DE48" s="1004"/>
      <c r="DF48" s="1004"/>
      <c r="DG48" s="1004"/>
    </row>
    <row r="49" spans="1:111" s="531" customFormat="1">
      <c r="A49" s="532" t="s">
        <v>288</v>
      </c>
      <c r="B49" s="533" t="str">
        <f>[1]Settings!$C$6</f>
        <v>USD</v>
      </c>
      <c r="C49" s="547">
        <v>100000</v>
      </c>
      <c r="D49" s="471">
        <f>C49+D82</f>
        <v>79541.666666666657</v>
      </c>
      <c r="E49" s="471">
        <f t="shared" ref="E49:BP49" si="125">D49+E82</f>
        <v>72666.666666666657</v>
      </c>
      <c r="F49" s="471">
        <f t="shared" si="125"/>
        <v>62791.666666666657</v>
      </c>
      <c r="G49" s="471">
        <f t="shared" si="125"/>
        <v>40833.333333333321</v>
      </c>
      <c r="H49" s="471">
        <f t="shared" si="125"/>
        <v>24874.999999999985</v>
      </c>
      <c r="I49" s="471">
        <f t="shared" si="125"/>
        <v>8695.4166666666497</v>
      </c>
      <c r="J49" s="471">
        <f t="shared" ca="1" si="125"/>
        <v>287194.91666666663</v>
      </c>
      <c r="K49" s="471">
        <f t="shared" ca="1" si="125"/>
        <v>268694.41666666663</v>
      </c>
      <c r="L49" s="471">
        <f t="shared" ca="1" si="125"/>
        <v>250193.91666666663</v>
      </c>
      <c r="M49" s="471">
        <f t="shared" ca="1" si="125"/>
        <v>226372.49999999994</v>
      </c>
      <c r="N49" s="471">
        <f t="shared" ca="1" si="125"/>
        <v>205551.08333333326</v>
      </c>
      <c r="O49" s="471">
        <f t="shared" ca="1" si="125"/>
        <v>179229.66666666657</v>
      </c>
      <c r="P49" s="471">
        <f t="shared" ca="1" si="125"/>
        <v>138391.41666666657</v>
      </c>
      <c r="Q49" s="471">
        <f t="shared" ca="1" si="125"/>
        <v>85631.999999999884</v>
      </c>
      <c r="R49" s="471">
        <f t="shared" ca="1" si="125"/>
        <v>344872.5833333332</v>
      </c>
      <c r="S49" s="471">
        <f t="shared" ca="1" si="125"/>
        <v>297417.24999999988</v>
      </c>
      <c r="T49" s="471">
        <f t="shared" ca="1" si="125"/>
        <v>252961.91666666654</v>
      </c>
      <c r="U49" s="471">
        <f t="shared" ca="1" si="125"/>
        <v>158506.5833333332</v>
      </c>
      <c r="V49" s="471">
        <f ca="1">U49+V82</f>
        <v>64051.249999999854</v>
      </c>
      <c r="W49" s="471">
        <f t="shared" ca="1" si="125"/>
        <v>19595.916666666511</v>
      </c>
      <c r="X49" s="471">
        <f t="shared" ca="1" si="125"/>
        <v>-24859.416666666832</v>
      </c>
      <c r="Y49" s="471">
        <f t="shared" ca="1" si="125"/>
        <v>426074.09931506845</v>
      </c>
      <c r="Z49" s="726">
        <f t="shared" ca="1" si="125"/>
        <v>357601.58789954334</v>
      </c>
      <c r="AA49" s="742">
        <f ca="1">Z49+AA82</f>
        <v>280835.10388127842</v>
      </c>
      <c r="AB49" s="726">
        <f t="shared" ca="1" si="125"/>
        <v>857693.41461187205</v>
      </c>
      <c r="AC49" s="471">
        <f t="shared" ca="1" si="125"/>
        <v>734033.38801369839</v>
      </c>
      <c r="AD49" s="471">
        <f t="shared" ca="1" si="125"/>
        <v>604850.07374429191</v>
      </c>
      <c r="AE49" s="471">
        <f t="shared" ca="1" si="125"/>
        <v>1178754.5767351596</v>
      </c>
      <c r="AF49" s="471">
        <f t="shared" ca="1" si="125"/>
        <v>1016870.8605479451</v>
      </c>
      <c r="AG49" s="471">
        <f t="shared" ca="1" si="125"/>
        <v>857875.36353881285</v>
      </c>
      <c r="AH49" s="471">
        <f t="shared" ca="1" si="125"/>
        <v>1469625.4438264838</v>
      </c>
      <c r="AI49" s="471">
        <f t="shared" ca="1" si="125"/>
        <v>1258775.5241141547</v>
      </c>
      <c r="AJ49" s="471">
        <f t="shared" ca="1" si="125"/>
        <v>1052010.5359086753</v>
      </c>
      <c r="AK49" s="471">
        <f t="shared" ca="1" si="125"/>
        <v>1790218.3408347026</v>
      </c>
      <c r="AL49" s="726">
        <f t="shared" ca="1" si="125"/>
        <v>1570183.7348018256</v>
      </c>
      <c r="AM49" s="742">
        <f t="shared" ca="1" si="125"/>
        <v>1331631.5397278531</v>
      </c>
      <c r="AN49" s="726">
        <f t="shared" ca="1" si="125"/>
        <v>2204263.9328519627</v>
      </c>
      <c r="AO49" s="471">
        <f t="shared" ca="1" si="125"/>
        <v>1943647.020719223</v>
      </c>
      <c r="AP49" s="471">
        <f t="shared" ca="1" si="125"/>
        <v>1668131.0400933325</v>
      </c>
      <c r="AQ49" s="471">
        <f t="shared" ca="1" si="125"/>
        <v>2612485.0303134695</v>
      </c>
      <c r="AR49" s="471">
        <f t="shared" ca="1" si="125"/>
        <v>2319924.1438212777</v>
      </c>
      <c r="AS49" s="471">
        <f t="shared" ca="1" si="125"/>
        <v>2032868.1340414146</v>
      </c>
      <c r="AT49" s="471">
        <f t="shared" ca="1" si="125"/>
        <v>2966638.2508784914</v>
      </c>
      <c r="AU49" s="471">
        <f t="shared" ca="1" si="125"/>
        <v>2662098.3677155678</v>
      </c>
      <c r="AV49" s="471">
        <f t="shared" ca="1" si="125"/>
        <v>2363437.3338677129</v>
      </c>
      <c r="AW49" s="471">
        <f t="shared" ca="1" si="125"/>
        <v>3303798.8214902729</v>
      </c>
      <c r="AX49" s="471">
        <f t="shared" ca="1" si="125"/>
        <v>2983333.2132224217</v>
      </c>
      <c r="AY49" s="471">
        <f t="shared" ca="1" si="125"/>
        <v>2638644.7008449817</v>
      </c>
      <c r="AZ49" s="471">
        <f t="shared" ca="1" si="125"/>
        <v>4145099.7376557738</v>
      </c>
      <c r="BA49" s="471">
        <f t="shared" ca="1" si="125"/>
        <v>3791118.9348921934</v>
      </c>
      <c r="BB49" s="471">
        <f t="shared" ca="1" si="125"/>
        <v>3415966.6800738187</v>
      </c>
      <c r="BC49" s="471">
        <f t="shared" ca="1" si="125"/>
        <v>4922124.2204127274</v>
      </c>
      <c r="BD49" s="471">
        <f t="shared" ca="1" si="125"/>
        <v>4523379.1169160204</v>
      </c>
      <c r="BE49" s="471">
        <f t="shared" ca="1" si="125"/>
        <v>4132435.6572549297</v>
      </c>
      <c r="BF49" s="471">
        <f t="shared" ca="1" si="125"/>
        <v>5964061.9450979009</v>
      </c>
      <c r="BG49" s="471">
        <f t="shared" ca="1" si="125"/>
        <v>5509769.2329408722</v>
      </c>
      <c r="BH49" s="471">
        <f t="shared" ca="1" si="125"/>
        <v>5064590.6358523369</v>
      </c>
      <c r="BI49" s="471">
        <f t="shared" ca="1" si="125"/>
        <v>6815791.651863019</v>
      </c>
      <c r="BJ49" s="471">
        <f t="shared" ca="1" si="125"/>
        <v>6333227.2623942485</v>
      </c>
      <c r="BK49" s="471">
        <f t="shared" ca="1" si="125"/>
        <v>5813323.2784049306</v>
      </c>
      <c r="BL49" s="471">
        <f t="shared" ca="1" si="125"/>
        <v>8431343.4281078558</v>
      </c>
      <c r="BM49" s="471">
        <f t="shared" ca="1" si="125"/>
        <v>7941308.7412226945</v>
      </c>
      <c r="BN49" s="471">
        <f t="shared" ca="1" si="125"/>
        <v>7433425.7474882184</v>
      </c>
      <c r="BO49" s="471">
        <f t="shared" ca="1" si="125"/>
        <v>10944778.060270462</v>
      </c>
      <c r="BP49" s="471">
        <f t="shared" ca="1" si="125"/>
        <v>10364865.578532157</v>
      </c>
      <c r="BQ49" s="471">
        <f t="shared" ref="BQ49:DG49" ca="1" si="126">BP49+BQ82</f>
        <v>9799477.5680267289</v>
      </c>
      <c r="BR49" s="471">
        <f t="shared" ca="1" si="126"/>
        <v>13717474.143433984</v>
      </c>
      <c r="BS49" s="471">
        <f t="shared" ca="1" si="126"/>
        <v>13066473.718841242</v>
      </c>
      <c r="BT49" s="471">
        <f t="shared" ca="1" si="126"/>
        <v>12438275.809088681</v>
      </c>
      <c r="BU49" s="471">
        <f t="shared" ca="1" si="126"/>
        <v>16219747.891945096</v>
      </c>
      <c r="BV49" s="471">
        <f t="shared" ca="1" si="126"/>
        <v>15521848.944664523</v>
      </c>
      <c r="BW49" s="471">
        <f t="shared" ca="1" si="126"/>
        <v>14804726.161767513</v>
      </c>
      <c r="BX49" s="471">
        <f t="shared" ca="1" si="126"/>
        <v>20237659.971847177</v>
      </c>
      <c r="BY49" s="471">
        <f t="shared" ca="1" si="126"/>
        <v>19473140.089254811</v>
      </c>
      <c r="BZ49" s="471">
        <f t="shared" ca="1" si="126"/>
        <v>18650011.713511761</v>
      </c>
      <c r="CA49" s="471">
        <f t="shared" ca="1" si="126"/>
        <v>24765523.326195434</v>
      </c>
      <c r="CB49" s="471">
        <f t="shared" ca="1" si="126"/>
        <v>23854001.484084588</v>
      </c>
      <c r="CC49" s="471">
        <f t="shared" ca="1" si="126"/>
        <v>22964831.696768261</v>
      </c>
      <c r="CD49" s="471">
        <f t="shared" ca="1" si="126"/>
        <v>29085334.661173385</v>
      </c>
      <c r="CE49" s="471">
        <f t="shared" ca="1" si="126"/>
        <v>28099441.825578507</v>
      </c>
      <c r="CF49" s="471">
        <f t="shared" ca="1" si="126"/>
        <v>27138258.305052124</v>
      </c>
      <c r="CG49" s="471">
        <f t="shared" ca="1" si="126"/>
        <v>32949401.454604268</v>
      </c>
      <c r="CH49" s="471">
        <f t="shared" ca="1" si="126"/>
        <v>31921449.724704355</v>
      </c>
      <c r="CI49" s="471">
        <f t="shared" ca="1" si="126"/>
        <v>30860607.474256501</v>
      </c>
      <c r="CJ49" s="471">
        <f t="shared" ca="1" si="126"/>
        <v>38772169.564069368</v>
      </c>
      <c r="CK49" s="471">
        <f t="shared" ca="1" si="126"/>
        <v>37661429.545354702</v>
      </c>
      <c r="CL49" s="471">
        <f t="shared" ca="1" si="126"/>
        <v>36455761.225270174</v>
      </c>
      <c r="CM49" s="471">
        <f t="shared" ca="1" si="126"/>
        <v>44177754.116564475</v>
      </c>
      <c r="CN49" s="471">
        <f t="shared" ca="1" si="126"/>
        <v>42843001.227036856</v>
      </c>
      <c r="CO49" s="471">
        <f t="shared" ca="1" si="126"/>
        <v>41543976.118331157</v>
      </c>
      <c r="CP49" s="471">
        <f t="shared" ca="1" si="126"/>
        <v>49081780.106153339</v>
      </c>
      <c r="CQ49" s="471">
        <f t="shared" ca="1" si="126"/>
        <v>47617444.493975528</v>
      </c>
      <c r="CR49" s="471">
        <f t="shared" ca="1" si="126"/>
        <v>46192939.676318258</v>
      </c>
      <c r="CS49" s="471">
        <f t="shared" ca="1" si="126"/>
        <v>53620457.623320483</v>
      </c>
      <c r="CT49" s="471">
        <f t="shared" ca="1" si="126"/>
        <v>52062525.47169257</v>
      </c>
      <c r="CU49" s="471">
        <f t="shared" ca="1" si="126"/>
        <v>50454407.018694796</v>
      </c>
      <c r="CV49" s="471">
        <f t="shared" ca="1" si="126"/>
        <v>58064684.165263161</v>
      </c>
      <c r="CW49" s="471">
        <f t="shared" ca="1" si="126"/>
        <v>56602706.281780988</v>
      </c>
      <c r="CX49" s="471">
        <f t="shared" ca="1" si="126"/>
        <v>55009608.37815579</v>
      </c>
      <c r="CY49" s="471">
        <f t="shared" ca="1" si="126"/>
        <v>64464372.65547736</v>
      </c>
      <c r="CZ49" s="471">
        <f t="shared" ca="1" si="126"/>
        <v>62816650.680886962</v>
      </c>
      <c r="DA49" s="471">
        <f t="shared" ca="1" si="126"/>
        <v>61214269.141159445</v>
      </c>
      <c r="DB49" s="471">
        <f t="shared" ca="1" si="126"/>
        <v>72745153.384768933</v>
      </c>
      <c r="DC49" s="471">
        <f t="shared" ca="1" si="126"/>
        <v>70963303.607919514</v>
      </c>
      <c r="DD49" s="471">
        <f t="shared" ca="1" si="126"/>
        <v>69230964.0947797</v>
      </c>
      <c r="DE49" s="471">
        <f t="shared" ca="1" si="126"/>
        <v>83254076.712343231</v>
      </c>
      <c r="DF49" s="471">
        <f t="shared" ca="1" si="126"/>
        <v>81299616.35903661</v>
      </c>
      <c r="DG49" s="471">
        <f t="shared" ca="1" si="126"/>
        <v>79282432.63233614</v>
      </c>
    </row>
    <row r="50" spans="1:111" s="531" customFormat="1">
      <c r="A50" s="1078" t="s">
        <v>329</v>
      </c>
      <c r="B50" s="1079" t="str">
        <f>[1]Settings!$C$6</f>
        <v>USD</v>
      </c>
      <c r="C50" s="563"/>
      <c r="D50" s="1080">
        <v>0</v>
      </c>
      <c r="E50" s="1080">
        <v>0</v>
      </c>
      <c r="F50" s="1080">
        <v>0</v>
      </c>
      <c r="G50" s="1080">
        <v>0</v>
      </c>
      <c r="H50" s="1080">
        <v>0</v>
      </c>
      <c r="I50" s="1080">
        <v>0</v>
      </c>
      <c r="J50" s="1080">
        <v>0</v>
      </c>
      <c r="K50" s="1080">
        <v>0</v>
      </c>
      <c r="L50" s="1080">
        <v>0</v>
      </c>
      <c r="M50" s="1080">
        <v>0</v>
      </c>
      <c r="N50" s="1080">
        <v>0</v>
      </c>
      <c r="O50" s="553">
        <v>0</v>
      </c>
      <c r="P50" s="1080">
        <v>0</v>
      </c>
      <c r="Q50" s="1080">
        <v>0</v>
      </c>
      <c r="R50" s="1080">
        <v>0</v>
      </c>
      <c r="S50" s="1080">
        <v>0</v>
      </c>
      <c r="T50" s="1080">
        <v>0</v>
      </c>
      <c r="U50" s="1080">
        <v>0</v>
      </c>
      <c r="V50" s="1286">
        <v>0</v>
      </c>
      <c r="W50" s="1080">
        <v>0</v>
      </c>
      <c r="X50" s="1080">
        <v>0</v>
      </c>
      <c r="Y50" s="1080">
        <v>0</v>
      </c>
      <c r="Z50" s="1080">
        <v>0</v>
      </c>
      <c r="AA50" s="1081">
        <v>0</v>
      </c>
      <c r="AB50" s="1080">
        <v>0</v>
      </c>
      <c r="AC50" s="1080">
        <v>0</v>
      </c>
      <c r="AD50" s="1080">
        <v>0</v>
      </c>
      <c r="AE50" s="1080">
        <v>0</v>
      </c>
      <c r="AF50" s="1080">
        <v>0</v>
      </c>
      <c r="AG50" s="1080">
        <v>0</v>
      </c>
      <c r="AH50" s="1080">
        <v>0</v>
      </c>
      <c r="AI50" s="1080">
        <v>0</v>
      </c>
      <c r="AJ50" s="1080">
        <v>0</v>
      </c>
      <c r="AK50" s="1080">
        <v>0</v>
      </c>
      <c r="AL50" s="1080">
        <v>0</v>
      </c>
      <c r="AM50" s="1081">
        <v>0</v>
      </c>
      <c r="AN50" s="1080">
        <v>0</v>
      </c>
      <c r="AO50" s="1080">
        <v>0</v>
      </c>
      <c r="AP50" s="1080">
        <v>0</v>
      </c>
      <c r="AQ50" s="1080">
        <v>0</v>
      </c>
      <c r="AR50" s="1080">
        <v>0</v>
      </c>
      <c r="AS50" s="1080">
        <v>0</v>
      </c>
      <c r="AT50" s="1080">
        <v>0</v>
      </c>
      <c r="AU50" s="1080">
        <v>0</v>
      </c>
      <c r="AV50" s="1080">
        <v>0</v>
      </c>
      <c r="AW50" s="1080">
        <v>0</v>
      </c>
      <c r="AX50" s="1080">
        <v>0</v>
      </c>
      <c r="AY50" s="1080">
        <v>0</v>
      </c>
      <c r="AZ50" s="1080">
        <v>0</v>
      </c>
      <c r="BA50" s="1080"/>
      <c r="BB50" s="1080"/>
      <c r="BC50" s="1080"/>
      <c r="BD50" s="1080"/>
      <c r="BE50" s="1080"/>
      <c r="BF50" s="1080"/>
      <c r="BG50" s="1080"/>
      <c r="BH50" s="1080"/>
      <c r="BI50" s="1080"/>
      <c r="BJ50" s="1080"/>
      <c r="BK50" s="1080"/>
      <c r="BL50" s="1080"/>
      <c r="BM50" s="1080"/>
      <c r="BN50" s="1080"/>
      <c r="BO50" s="1080"/>
      <c r="BP50" s="1080"/>
      <c r="BQ50" s="1080"/>
      <c r="BR50" s="1080"/>
      <c r="BS50" s="1080"/>
      <c r="BT50" s="1080"/>
      <c r="BU50" s="1080"/>
      <c r="BV50" s="1080"/>
      <c r="BW50" s="888"/>
      <c r="BX50" s="1080"/>
      <c r="BY50" s="1080"/>
      <c r="BZ50" s="1080"/>
      <c r="CA50" s="1080"/>
      <c r="CB50" s="1080"/>
      <c r="CC50" s="1080"/>
      <c r="CD50" s="1080"/>
      <c r="CE50" s="1080"/>
      <c r="CF50" s="1080"/>
      <c r="CG50" s="1080"/>
      <c r="CH50" s="1080"/>
      <c r="CI50" s="1081"/>
      <c r="CJ50" s="1080"/>
      <c r="CK50" s="1080"/>
      <c r="CL50" s="1080"/>
      <c r="CM50" s="1080"/>
      <c r="CN50" s="1080"/>
      <c r="CO50" s="1080"/>
      <c r="CP50" s="1080"/>
      <c r="CQ50" s="1080"/>
      <c r="CR50" s="1080"/>
      <c r="CS50" s="1080"/>
      <c r="CT50" s="1080"/>
      <c r="CU50" s="1080"/>
      <c r="CV50" s="1080"/>
      <c r="CW50" s="1080"/>
      <c r="CX50" s="1080"/>
      <c r="CY50" s="1080"/>
      <c r="CZ50" s="1080"/>
      <c r="DA50" s="1080"/>
      <c r="DB50" s="1080"/>
      <c r="DC50" s="1080"/>
      <c r="DD50" s="1080"/>
      <c r="DE50" s="1080"/>
      <c r="DF50" s="1080"/>
      <c r="DG50" s="1080"/>
    </row>
    <row r="51" spans="1:111" s="574" customFormat="1">
      <c r="A51" s="570" t="s">
        <v>291</v>
      </c>
      <c r="B51" s="571" t="str">
        <f>[1]Settings!$C$6</f>
        <v>USD</v>
      </c>
      <c r="C51" s="572">
        <f t="shared" ref="C51:AH51" si="127">SUM(C49:C50)</f>
        <v>100000</v>
      </c>
      <c r="D51" s="570">
        <f t="shared" si="127"/>
        <v>79541.666666666657</v>
      </c>
      <c r="E51" s="570">
        <f t="shared" si="127"/>
        <v>72666.666666666657</v>
      </c>
      <c r="F51" s="570">
        <f t="shared" si="127"/>
        <v>62791.666666666657</v>
      </c>
      <c r="G51" s="570">
        <f t="shared" si="127"/>
        <v>40833.333333333321</v>
      </c>
      <c r="H51" s="570">
        <f t="shared" si="127"/>
        <v>24874.999999999985</v>
      </c>
      <c r="I51" s="570">
        <f t="shared" si="127"/>
        <v>8695.4166666666497</v>
      </c>
      <c r="J51" s="570">
        <f t="shared" ca="1" si="127"/>
        <v>287194.91666666663</v>
      </c>
      <c r="K51" s="570">
        <f t="shared" ca="1" si="127"/>
        <v>268694.41666666663</v>
      </c>
      <c r="L51" s="570">
        <f t="shared" ca="1" si="127"/>
        <v>250193.91666666663</v>
      </c>
      <c r="M51" s="570">
        <f t="shared" ca="1" si="127"/>
        <v>226372.49999999994</v>
      </c>
      <c r="N51" s="570">
        <f t="shared" ca="1" si="127"/>
        <v>205551.08333333326</v>
      </c>
      <c r="O51" s="570">
        <f t="shared" ca="1" si="127"/>
        <v>179229.66666666657</v>
      </c>
      <c r="P51" s="570">
        <f t="shared" ca="1" si="127"/>
        <v>138391.41666666657</v>
      </c>
      <c r="Q51" s="570">
        <f t="shared" ca="1" si="127"/>
        <v>85631.999999999884</v>
      </c>
      <c r="R51" s="570">
        <f t="shared" ca="1" si="127"/>
        <v>344872.5833333332</v>
      </c>
      <c r="S51" s="570">
        <f t="shared" ca="1" si="127"/>
        <v>297417.24999999988</v>
      </c>
      <c r="T51" s="570">
        <f t="shared" ca="1" si="127"/>
        <v>252961.91666666654</v>
      </c>
      <c r="U51" s="570">
        <f t="shared" ca="1" si="127"/>
        <v>158506.5833333332</v>
      </c>
      <c r="V51" s="1287">
        <f t="shared" ca="1" si="127"/>
        <v>64051.249999999854</v>
      </c>
      <c r="W51" s="570">
        <f ca="1">SUM(W49:W50)</f>
        <v>19595.916666666511</v>
      </c>
      <c r="X51" s="570">
        <f t="shared" ca="1" si="127"/>
        <v>-24859.416666666832</v>
      </c>
      <c r="Y51" s="570">
        <f t="shared" ca="1" si="127"/>
        <v>426074.09931506845</v>
      </c>
      <c r="Z51" s="723">
        <f t="shared" ca="1" si="127"/>
        <v>357601.58789954334</v>
      </c>
      <c r="AA51" s="573">
        <f t="shared" ca="1" si="127"/>
        <v>280835.10388127842</v>
      </c>
      <c r="AB51" s="723">
        <f t="shared" ca="1" si="127"/>
        <v>857693.41461187205</v>
      </c>
      <c r="AC51" s="570">
        <f t="shared" ca="1" si="127"/>
        <v>734033.38801369839</v>
      </c>
      <c r="AD51" s="570">
        <f t="shared" ca="1" si="127"/>
        <v>604850.07374429191</v>
      </c>
      <c r="AE51" s="570">
        <f t="shared" ca="1" si="127"/>
        <v>1178754.5767351596</v>
      </c>
      <c r="AF51" s="570">
        <f t="shared" ca="1" si="127"/>
        <v>1016870.8605479451</v>
      </c>
      <c r="AG51" s="570">
        <f t="shared" ca="1" si="127"/>
        <v>857875.36353881285</v>
      </c>
      <c r="AH51" s="570">
        <f t="shared" ca="1" si="127"/>
        <v>1469625.4438264838</v>
      </c>
      <c r="AI51" s="570">
        <f t="shared" ref="AI51:BK51" ca="1" si="128">SUM(AI49:AI50)</f>
        <v>1258775.5241141547</v>
      </c>
      <c r="AJ51" s="570">
        <f t="shared" ca="1" si="128"/>
        <v>1052010.5359086753</v>
      </c>
      <c r="AK51" s="570">
        <f t="shared" ca="1" si="128"/>
        <v>1790218.3408347026</v>
      </c>
      <c r="AL51" s="723">
        <f t="shared" ca="1" si="128"/>
        <v>1570183.7348018256</v>
      </c>
      <c r="AM51" s="573">
        <f t="shared" ca="1" si="128"/>
        <v>1331631.5397278531</v>
      </c>
      <c r="AN51" s="723">
        <f t="shared" ca="1" si="128"/>
        <v>2204263.9328519627</v>
      </c>
      <c r="AO51" s="570">
        <f t="shared" ca="1" si="128"/>
        <v>1943647.020719223</v>
      </c>
      <c r="AP51" s="570">
        <f t="shared" ca="1" si="128"/>
        <v>1668131.0400933325</v>
      </c>
      <c r="AQ51" s="570">
        <f t="shared" ca="1" si="128"/>
        <v>2612485.0303134695</v>
      </c>
      <c r="AR51" s="570">
        <f t="shared" ca="1" si="128"/>
        <v>2319924.1438212777</v>
      </c>
      <c r="AS51" s="570">
        <f t="shared" ca="1" si="128"/>
        <v>2032868.1340414146</v>
      </c>
      <c r="AT51" s="570">
        <f t="shared" ca="1" si="128"/>
        <v>2966638.2508784914</v>
      </c>
      <c r="AU51" s="570">
        <f t="shared" ca="1" si="128"/>
        <v>2662098.3677155678</v>
      </c>
      <c r="AV51" s="570">
        <f t="shared" ca="1" si="128"/>
        <v>2363437.3338677129</v>
      </c>
      <c r="AW51" s="570">
        <f t="shared" ca="1" si="128"/>
        <v>3303798.8214902729</v>
      </c>
      <c r="AX51" s="570">
        <f t="shared" ca="1" si="128"/>
        <v>2983333.2132224217</v>
      </c>
      <c r="AY51" s="573">
        <f t="shared" ca="1" si="128"/>
        <v>2638644.7008449817</v>
      </c>
      <c r="AZ51" s="570">
        <f t="shared" ca="1" si="128"/>
        <v>4145099.7376557738</v>
      </c>
      <c r="BA51" s="570">
        <f t="shared" ca="1" si="128"/>
        <v>3791118.9348921934</v>
      </c>
      <c r="BB51" s="570">
        <f t="shared" ca="1" si="128"/>
        <v>3415966.6800738187</v>
      </c>
      <c r="BC51" s="570">
        <f t="shared" ca="1" si="128"/>
        <v>4922124.2204127274</v>
      </c>
      <c r="BD51" s="570">
        <f t="shared" ca="1" si="128"/>
        <v>4523379.1169160204</v>
      </c>
      <c r="BE51" s="570">
        <f t="shared" ca="1" si="128"/>
        <v>4132435.6572549297</v>
      </c>
      <c r="BF51" s="570">
        <f t="shared" ca="1" si="128"/>
        <v>5964061.9450979009</v>
      </c>
      <c r="BG51" s="570">
        <f t="shared" ca="1" si="128"/>
        <v>5509769.2329408722</v>
      </c>
      <c r="BH51" s="570">
        <f t="shared" ca="1" si="128"/>
        <v>5064590.6358523369</v>
      </c>
      <c r="BI51" s="570">
        <f t="shared" ca="1" si="128"/>
        <v>6815791.651863019</v>
      </c>
      <c r="BJ51" s="570">
        <f t="shared" ca="1" si="128"/>
        <v>6333227.2623942485</v>
      </c>
      <c r="BK51" s="573">
        <f t="shared" ca="1" si="128"/>
        <v>5813323.2784049306</v>
      </c>
      <c r="BL51" s="570">
        <f t="shared" ref="BL51:DG51" ca="1" si="129">SUM(BL49:BL50)</f>
        <v>8431343.4281078558</v>
      </c>
      <c r="BM51" s="570">
        <f t="shared" ca="1" si="129"/>
        <v>7941308.7412226945</v>
      </c>
      <c r="BN51" s="570">
        <f t="shared" ca="1" si="129"/>
        <v>7433425.7474882184</v>
      </c>
      <c r="BO51" s="570">
        <f t="shared" ca="1" si="129"/>
        <v>10944778.060270462</v>
      </c>
      <c r="BP51" s="570">
        <f t="shared" ca="1" si="129"/>
        <v>10364865.578532157</v>
      </c>
      <c r="BQ51" s="570">
        <f t="shared" ca="1" si="129"/>
        <v>9799477.5680267289</v>
      </c>
      <c r="BR51" s="570">
        <f t="shared" ca="1" si="129"/>
        <v>13717474.143433984</v>
      </c>
      <c r="BS51" s="570">
        <f t="shared" ca="1" si="129"/>
        <v>13066473.718841242</v>
      </c>
      <c r="BT51" s="570">
        <f t="shared" ca="1" si="129"/>
        <v>12438275.809088681</v>
      </c>
      <c r="BU51" s="570">
        <f t="shared" ca="1" si="129"/>
        <v>16219747.891945096</v>
      </c>
      <c r="BV51" s="723">
        <f ca="1">SUM(BV49:BV50)</f>
        <v>15521848.944664523</v>
      </c>
      <c r="BW51" s="889">
        <f ca="1">SUM(BW49:BW50)</f>
        <v>14804726.161767513</v>
      </c>
      <c r="BX51" s="723">
        <f t="shared" ca="1" si="129"/>
        <v>20237659.971847177</v>
      </c>
      <c r="BY51" s="570">
        <f t="shared" ca="1" si="129"/>
        <v>19473140.089254811</v>
      </c>
      <c r="BZ51" s="570">
        <f t="shared" ca="1" si="129"/>
        <v>18650011.713511761</v>
      </c>
      <c r="CA51" s="570">
        <f t="shared" ca="1" si="129"/>
        <v>24765523.326195434</v>
      </c>
      <c r="CB51" s="570">
        <f t="shared" ca="1" si="129"/>
        <v>23854001.484084588</v>
      </c>
      <c r="CC51" s="570">
        <f t="shared" ca="1" si="129"/>
        <v>22964831.696768261</v>
      </c>
      <c r="CD51" s="570">
        <f t="shared" ca="1" si="129"/>
        <v>29085334.661173385</v>
      </c>
      <c r="CE51" s="570">
        <f t="shared" ca="1" si="129"/>
        <v>28099441.825578507</v>
      </c>
      <c r="CF51" s="570">
        <f t="shared" ca="1" si="129"/>
        <v>27138258.305052124</v>
      </c>
      <c r="CG51" s="570">
        <f t="shared" ca="1" si="129"/>
        <v>32949401.454604268</v>
      </c>
      <c r="CH51" s="723">
        <f t="shared" ca="1" si="129"/>
        <v>31921449.724704355</v>
      </c>
      <c r="CI51" s="573">
        <f t="shared" ca="1" si="129"/>
        <v>30860607.474256501</v>
      </c>
      <c r="CJ51" s="723">
        <f t="shared" ca="1" si="129"/>
        <v>38772169.564069368</v>
      </c>
      <c r="CK51" s="570">
        <f t="shared" ca="1" si="129"/>
        <v>37661429.545354702</v>
      </c>
      <c r="CL51" s="570">
        <f t="shared" ca="1" si="129"/>
        <v>36455761.225270174</v>
      </c>
      <c r="CM51" s="570">
        <f t="shared" ca="1" si="129"/>
        <v>44177754.116564475</v>
      </c>
      <c r="CN51" s="570">
        <f t="shared" ca="1" si="129"/>
        <v>42843001.227036856</v>
      </c>
      <c r="CO51" s="570">
        <f t="shared" ca="1" si="129"/>
        <v>41543976.118331157</v>
      </c>
      <c r="CP51" s="570">
        <f t="shared" ca="1" si="129"/>
        <v>49081780.106153339</v>
      </c>
      <c r="CQ51" s="570">
        <f t="shared" ca="1" si="129"/>
        <v>47617444.493975528</v>
      </c>
      <c r="CR51" s="570">
        <f t="shared" ca="1" si="129"/>
        <v>46192939.676318258</v>
      </c>
      <c r="CS51" s="570">
        <f t="shared" ca="1" si="129"/>
        <v>53620457.623320483</v>
      </c>
      <c r="CT51" s="570">
        <f t="shared" ca="1" si="129"/>
        <v>52062525.47169257</v>
      </c>
      <c r="CU51" s="570">
        <f t="shared" ca="1" si="129"/>
        <v>50454407.018694796</v>
      </c>
      <c r="CV51" s="723">
        <f t="shared" ca="1" si="129"/>
        <v>58064684.165263161</v>
      </c>
      <c r="CW51" s="570">
        <f t="shared" ca="1" si="129"/>
        <v>56602706.281780988</v>
      </c>
      <c r="CX51" s="570">
        <f t="shared" ca="1" si="129"/>
        <v>55009608.37815579</v>
      </c>
      <c r="CY51" s="570">
        <f t="shared" ca="1" si="129"/>
        <v>64464372.65547736</v>
      </c>
      <c r="CZ51" s="570">
        <f t="shared" ca="1" si="129"/>
        <v>62816650.680886962</v>
      </c>
      <c r="DA51" s="570">
        <f t="shared" ca="1" si="129"/>
        <v>61214269.141159445</v>
      </c>
      <c r="DB51" s="570">
        <f t="shared" ca="1" si="129"/>
        <v>72745153.384768933</v>
      </c>
      <c r="DC51" s="570">
        <f t="shared" ca="1" si="129"/>
        <v>70963303.607919514</v>
      </c>
      <c r="DD51" s="570">
        <f t="shared" ca="1" si="129"/>
        <v>69230964.0947797</v>
      </c>
      <c r="DE51" s="570">
        <f t="shared" ca="1" si="129"/>
        <v>83254076.712343231</v>
      </c>
      <c r="DF51" s="570">
        <f t="shared" ca="1" si="129"/>
        <v>81299616.35903661</v>
      </c>
      <c r="DG51" s="570">
        <f t="shared" ca="1" si="129"/>
        <v>79282432.63233614</v>
      </c>
    </row>
    <row r="52" spans="1:111" s="531" customFormat="1">
      <c r="A52" s="532"/>
      <c r="B52" s="533"/>
      <c r="C52" s="547"/>
      <c r="D52" s="471"/>
      <c r="E52" s="471"/>
      <c r="F52" s="471"/>
      <c r="G52" s="471"/>
      <c r="H52" s="471"/>
      <c r="I52" s="471"/>
      <c r="J52" s="471"/>
      <c r="K52" s="471"/>
      <c r="L52" s="471"/>
      <c r="M52" s="471"/>
      <c r="N52" s="471"/>
      <c r="O52" s="472"/>
      <c r="P52" s="471"/>
      <c r="Q52" s="471"/>
      <c r="R52" s="471"/>
      <c r="S52" s="471"/>
      <c r="T52" s="471"/>
      <c r="U52" s="471"/>
      <c r="V52" s="1288"/>
      <c r="W52" s="471"/>
      <c r="X52" s="471"/>
      <c r="Y52" s="471"/>
      <c r="Z52" s="726"/>
      <c r="AA52" s="472"/>
      <c r="AB52" s="726"/>
      <c r="AC52" s="471"/>
      <c r="AD52" s="471"/>
      <c r="AE52" s="471"/>
      <c r="AF52" s="471"/>
      <c r="AG52" s="471"/>
      <c r="AH52" s="471"/>
      <c r="AI52" s="471"/>
      <c r="AJ52" s="471"/>
      <c r="AK52" s="471"/>
      <c r="AL52" s="726"/>
      <c r="AM52" s="472"/>
      <c r="AN52" s="726"/>
      <c r="AO52" s="471"/>
      <c r="AP52" s="471"/>
      <c r="AQ52" s="471"/>
      <c r="AR52" s="471"/>
      <c r="AS52" s="471"/>
      <c r="AT52" s="471"/>
      <c r="AU52" s="471"/>
      <c r="AV52" s="471"/>
      <c r="AW52" s="471"/>
      <c r="AX52" s="471"/>
      <c r="AY52" s="472"/>
      <c r="AZ52" s="471"/>
      <c r="BA52" s="471"/>
      <c r="BB52" s="471"/>
      <c r="BC52" s="471"/>
      <c r="BD52" s="471"/>
      <c r="BE52" s="471"/>
      <c r="BF52" s="471"/>
      <c r="BG52" s="471"/>
      <c r="BH52" s="471"/>
      <c r="BI52" s="471"/>
      <c r="BJ52" s="471"/>
      <c r="BK52" s="472"/>
      <c r="BL52" s="471"/>
      <c r="BM52" s="471"/>
      <c r="BN52" s="471"/>
      <c r="BO52" s="471"/>
      <c r="BP52" s="471"/>
      <c r="BQ52" s="471"/>
      <c r="BR52" s="471"/>
      <c r="BS52" s="471"/>
      <c r="BT52" s="471"/>
      <c r="BU52" s="471"/>
      <c r="BV52" s="726"/>
      <c r="BW52" s="890"/>
      <c r="BX52" s="726"/>
      <c r="BY52" s="471"/>
      <c r="BZ52" s="471"/>
      <c r="CA52" s="471"/>
      <c r="CB52" s="471"/>
      <c r="CC52" s="471"/>
      <c r="CD52" s="471"/>
      <c r="CE52" s="471"/>
      <c r="CF52" s="471"/>
      <c r="CG52" s="471"/>
      <c r="CH52" s="726"/>
      <c r="CI52" s="742"/>
      <c r="CJ52" s="726"/>
      <c r="CK52" s="471"/>
      <c r="CL52" s="471"/>
      <c r="CM52" s="471"/>
      <c r="CN52" s="471"/>
      <c r="CO52" s="471"/>
      <c r="CP52" s="471"/>
      <c r="CQ52" s="471"/>
      <c r="CR52" s="471"/>
      <c r="CS52" s="471"/>
      <c r="CT52" s="471"/>
      <c r="CU52" s="471"/>
      <c r="CV52" s="726"/>
      <c r="CW52" s="471"/>
      <c r="CX52" s="471"/>
      <c r="CY52" s="471"/>
      <c r="CZ52" s="471"/>
      <c r="DA52" s="471"/>
      <c r="DB52" s="471"/>
      <c r="DC52" s="471"/>
      <c r="DD52" s="471"/>
      <c r="DE52" s="471"/>
      <c r="DF52" s="471"/>
      <c r="DG52" s="471"/>
    </row>
    <row r="53" spans="1:111" s="531" customFormat="1">
      <c r="A53" s="1082" t="s">
        <v>330</v>
      </c>
      <c r="B53" s="1083" t="str">
        <f>[1]Settings!$C$6</f>
        <v>USD</v>
      </c>
      <c r="C53" s="564"/>
      <c r="D53" s="1084"/>
      <c r="E53" s="1084"/>
      <c r="F53" s="1084"/>
      <c r="G53" s="1084"/>
      <c r="H53" s="1084"/>
      <c r="I53" s="1084"/>
      <c r="J53" s="1084"/>
      <c r="K53" s="1084"/>
      <c r="L53" s="1084"/>
      <c r="M53" s="1084"/>
      <c r="N53" s="1084"/>
      <c r="O53" s="534"/>
      <c r="P53" s="1084"/>
      <c r="Q53" s="1084"/>
      <c r="R53" s="1084"/>
      <c r="S53" s="1084"/>
      <c r="T53" s="1084"/>
      <c r="U53" s="1084"/>
      <c r="V53" s="1289"/>
      <c r="W53" s="1084"/>
      <c r="X53" s="1084"/>
      <c r="Y53" s="1084"/>
      <c r="Z53" s="1084"/>
      <c r="AA53" s="534"/>
      <c r="AB53" s="1084"/>
      <c r="AC53" s="1084"/>
      <c r="AD53" s="1084"/>
      <c r="AE53" s="1084"/>
      <c r="AF53" s="1084"/>
      <c r="AG53" s="1084"/>
      <c r="AH53" s="1084"/>
      <c r="AI53" s="1084"/>
      <c r="AJ53" s="1084"/>
      <c r="AK53" s="1084"/>
      <c r="AL53" s="1084"/>
      <c r="AM53" s="534"/>
      <c r="AN53" s="1084"/>
      <c r="AO53" s="1084"/>
      <c r="AP53" s="1084"/>
      <c r="AQ53" s="1084"/>
      <c r="AR53" s="1084"/>
      <c r="AS53" s="1084"/>
      <c r="AT53" s="1084"/>
      <c r="AU53" s="1084"/>
      <c r="AV53" s="1084"/>
      <c r="AW53" s="1084"/>
      <c r="AX53" s="1084"/>
      <c r="AY53" s="534"/>
      <c r="AZ53" s="1084"/>
      <c r="BA53" s="1084"/>
      <c r="BB53" s="1084"/>
      <c r="BC53" s="1084"/>
      <c r="BD53" s="1084"/>
      <c r="BE53" s="1084"/>
      <c r="BF53" s="1084"/>
      <c r="BG53" s="1084"/>
      <c r="BH53" s="1084"/>
      <c r="BI53" s="1084"/>
      <c r="BJ53" s="1084"/>
      <c r="BK53" s="534"/>
      <c r="BL53" s="1084"/>
      <c r="BM53" s="1084"/>
      <c r="BN53" s="1084"/>
      <c r="BO53" s="1084"/>
      <c r="BP53" s="1084"/>
      <c r="BQ53" s="1084"/>
      <c r="BR53" s="1084"/>
      <c r="BS53" s="1084"/>
      <c r="BT53" s="1084"/>
      <c r="BU53" s="1084"/>
      <c r="BV53" s="1084"/>
      <c r="BW53" s="891"/>
      <c r="BX53" s="1084"/>
      <c r="BY53" s="1084"/>
      <c r="BZ53" s="1084"/>
      <c r="CA53" s="1084"/>
      <c r="CB53" s="1084"/>
      <c r="CC53" s="1084"/>
      <c r="CD53" s="1084"/>
      <c r="CE53" s="1084"/>
      <c r="CF53" s="1084"/>
      <c r="CG53" s="1084"/>
      <c r="CH53" s="1084"/>
      <c r="CI53" s="1085"/>
      <c r="CJ53" s="1084"/>
      <c r="CK53" s="1084"/>
      <c r="CL53" s="1084"/>
      <c r="CM53" s="1084"/>
      <c r="CN53" s="1084"/>
      <c r="CO53" s="1084"/>
      <c r="CP53" s="1084"/>
      <c r="CQ53" s="1084"/>
      <c r="CR53" s="1084"/>
      <c r="CS53" s="1084"/>
      <c r="CT53" s="1084"/>
      <c r="CU53" s="1084"/>
      <c r="CV53" s="1084"/>
      <c r="CW53" s="1084"/>
      <c r="CX53" s="1084"/>
      <c r="CY53" s="1084"/>
      <c r="CZ53" s="1084"/>
      <c r="DA53" s="1084"/>
      <c r="DB53" s="1084"/>
      <c r="DC53" s="1084"/>
      <c r="DD53" s="1084"/>
      <c r="DE53" s="1084"/>
      <c r="DF53" s="1084"/>
      <c r="DG53" s="1084"/>
    </row>
    <row r="54" spans="1:111" s="531" customFormat="1">
      <c r="A54" s="532" t="s">
        <v>292</v>
      </c>
      <c r="B54" s="533" t="str">
        <f>[1]Settings!$C$6</f>
        <v>USD</v>
      </c>
      <c r="C54" s="547"/>
      <c r="D54" s="471"/>
      <c r="E54" s="471"/>
      <c r="F54" s="471"/>
      <c r="G54" s="471"/>
      <c r="H54" s="471"/>
      <c r="I54" s="471"/>
      <c r="J54" s="471"/>
      <c r="K54" s="471"/>
      <c r="L54" s="471"/>
      <c r="M54" s="471"/>
      <c r="N54" s="471"/>
      <c r="O54" s="472"/>
      <c r="P54" s="471"/>
      <c r="Q54" s="471"/>
      <c r="R54" s="471"/>
      <c r="S54" s="471"/>
      <c r="T54" s="471"/>
      <c r="U54" s="471"/>
      <c r="V54" s="1288">
        <v>50000</v>
      </c>
      <c r="W54" s="1288">
        <v>50000</v>
      </c>
      <c r="X54" s="1288">
        <v>50000</v>
      </c>
      <c r="Y54" s="1288">
        <v>50000</v>
      </c>
      <c r="Z54" s="1288">
        <v>50000</v>
      </c>
      <c r="AA54" s="1288">
        <v>50000</v>
      </c>
      <c r="AB54" s="1288">
        <v>50000</v>
      </c>
      <c r="AC54" s="1288">
        <v>50000</v>
      </c>
      <c r="AD54" s="1288">
        <v>50000</v>
      </c>
      <c r="AE54" s="1288">
        <v>50000</v>
      </c>
      <c r="AF54" s="1288">
        <v>50000</v>
      </c>
      <c r="AG54" s="1288">
        <v>50000</v>
      </c>
      <c r="AH54" s="1288">
        <v>50000</v>
      </c>
      <c r="AI54" s="1288">
        <v>50000</v>
      </c>
      <c r="AJ54" s="1288">
        <v>50000</v>
      </c>
      <c r="AK54" s="1288">
        <v>50000</v>
      </c>
      <c r="AL54" s="1288">
        <v>50000</v>
      </c>
      <c r="AM54" s="1288">
        <v>50000</v>
      </c>
      <c r="AN54" s="1288">
        <v>50000</v>
      </c>
      <c r="AO54" s="1288">
        <v>50000</v>
      </c>
      <c r="AP54" s="1288">
        <v>50000</v>
      </c>
      <c r="AQ54" s="1288">
        <v>50000</v>
      </c>
      <c r="AR54" s="1288">
        <v>50000</v>
      </c>
      <c r="AS54" s="1288">
        <v>50000</v>
      </c>
      <c r="AT54" s="1288">
        <v>50000</v>
      </c>
      <c r="AU54" s="1288">
        <v>50000</v>
      </c>
      <c r="AV54" s="1288">
        <v>50000</v>
      </c>
      <c r="AW54" s="1288">
        <v>50000</v>
      </c>
      <c r="AX54" s="1288">
        <v>50000</v>
      </c>
      <c r="AY54" s="1288">
        <v>50000</v>
      </c>
      <c r="AZ54" s="1288">
        <v>50000</v>
      </c>
      <c r="BA54" s="1288">
        <v>50000</v>
      </c>
      <c r="BB54" s="1288">
        <v>50000</v>
      </c>
      <c r="BC54" s="1288">
        <v>50000</v>
      </c>
      <c r="BD54" s="1288">
        <v>50000</v>
      </c>
      <c r="BE54" s="1288">
        <v>50000</v>
      </c>
      <c r="BF54" s="1288">
        <v>50000</v>
      </c>
      <c r="BG54" s="1288">
        <v>50000</v>
      </c>
      <c r="BH54" s="1288">
        <v>50000</v>
      </c>
      <c r="BI54" s="1288">
        <v>50000</v>
      </c>
      <c r="BJ54" s="1288">
        <v>50000</v>
      </c>
      <c r="BK54" s="1288">
        <v>50000</v>
      </c>
      <c r="BL54" s="1288">
        <v>50000</v>
      </c>
      <c r="BM54" s="1288">
        <v>50000</v>
      </c>
      <c r="BN54" s="1288">
        <v>50000</v>
      </c>
      <c r="BO54" s="1288">
        <v>50000</v>
      </c>
      <c r="BP54" s="1288">
        <v>50000</v>
      </c>
      <c r="BQ54" s="1288">
        <v>50000</v>
      </c>
      <c r="BR54" s="1288">
        <v>50000</v>
      </c>
      <c r="BS54" s="1288">
        <v>50000</v>
      </c>
      <c r="BT54" s="1288">
        <v>50000</v>
      </c>
      <c r="BU54" s="1288">
        <v>50000</v>
      </c>
      <c r="BV54" s="1288">
        <v>50000</v>
      </c>
      <c r="BW54" s="1288">
        <v>50000</v>
      </c>
      <c r="BX54" s="1288">
        <v>50000</v>
      </c>
      <c r="BY54" s="1288">
        <v>50000</v>
      </c>
      <c r="BZ54" s="1288">
        <v>50000</v>
      </c>
      <c r="CA54" s="1288">
        <v>50000</v>
      </c>
      <c r="CB54" s="1288">
        <v>50000</v>
      </c>
      <c r="CC54" s="1288">
        <v>50000</v>
      </c>
      <c r="CD54" s="1288">
        <v>50000</v>
      </c>
      <c r="CE54" s="1288">
        <v>50000</v>
      </c>
      <c r="CF54" s="1288">
        <v>50000</v>
      </c>
      <c r="CG54" s="1288">
        <v>50000</v>
      </c>
      <c r="CH54" s="1288">
        <v>50000</v>
      </c>
      <c r="CI54" s="1288">
        <v>50000</v>
      </c>
      <c r="CJ54" s="1288">
        <v>50000</v>
      </c>
      <c r="CK54" s="1288">
        <v>50000</v>
      </c>
      <c r="CL54" s="1288">
        <v>50000</v>
      </c>
      <c r="CM54" s="1288">
        <v>50000</v>
      </c>
      <c r="CN54" s="1288">
        <v>50000</v>
      </c>
      <c r="CO54" s="1288">
        <v>50000</v>
      </c>
      <c r="CP54" s="1288">
        <v>50000</v>
      </c>
      <c r="CQ54" s="1288">
        <v>50000</v>
      </c>
      <c r="CR54" s="1288">
        <v>50000</v>
      </c>
      <c r="CS54" s="1288">
        <v>50000</v>
      </c>
      <c r="CT54" s="1288">
        <v>50000</v>
      </c>
      <c r="CU54" s="1288">
        <v>50000</v>
      </c>
      <c r="CV54" s="1288">
        <v>50000</v>
      </c>
      <c r="CW54" s="1288">
        <v>50000</v>
      </c>
      <c r="CX54" s="1288">
        <v>50000</v>
      </c>
      <c r="CY54" s="1288">
        <v>50000</v>
      </c>
      <c r="CZ54" s="1288">
        <v>50000</v>
      </c>
      <c r="DA54" s="1288">
        <v>50000</v>
      </c>
      <c r="DB54" s="1288">
        <v>50000</v>
      </c>
      <c r="DC54" s="1288">
        <v>50000</v>
      </c>
      <c r="DD54" s="1288">
        <v>50000</v>
      </c>
      <c r="DE54" s="1288">
        <v>50000</v>
      </c>
      <c r="DF54" s="1288">
        <v>50000</v>
      </c>
      <c r="DG54" s="1288">
        <v>50000</v>
      </c>
    </row>
    <row r="55" spans="1:111" s="531" customFormat="1">
      <c r="A55" s="1078" t="s">
        <v>293</v>
      </c>
      <c r="B55" s="1079" t="str">
        <f>[1]Settings!$C$6</f>
        <v>USD</v>
      </c>
      <c r="C55" s="563"/>
      <c r="D55" s="1080"/>
      <c r="E55" s="1080"/>
      <c r="F55" s="1080"/>
      <c r="G55" s="1080"/>
      <c r="H55" s="1080"/>
      <c r="I55" s="1080"/>
      <c r="J55" s="1080"/>
      <c r="K55" s="1080"/>
      <c r="L55" s="1080"/>
      <c r="M55" s="1080"/>
      <c r="N55" s="1080"/>
      <c r="O55" s="535"/>
      <c r="P55" s="1080"/>
      <c r="Q55" s="1080"/>
      <c r="R55" s="1080"/>
      <c r="S55" s="1080"/>
      <c r="T55" s="1080"/>
      <c r="U55" s="1080"/>
      <c r="V55" s="1286"/>
      <c r="W55" s="1080"/>
      <c r="X55" s="1080"/>
      <c r="Y55" s="1080"/>
      <c r="Z55" s="1080"/>
      <c r="AA55" s="535"/>
      <c r="AB55" s="1080"/>
      <c r="AC55" s="1080"/>
      <c r="AD55" s="1080"/>
      <c r="AE55" s="1080"/>
      <c r="AF55" s="1080"/>
      <c r="AG55" s="1080"/>
      <c r="AH55" s="1080"/>
      <c r="AI55" s="1080"/>
      <c r="AJ55" s="1080"/>
      <c r="AK55" s="1080"/>
      <c r="AL55" s="1080"/>
      <c r="AM55" s="535"/>
      <c r="AN55" s="1080"/>
      <c r="AO55" s="1080"/>
      <c r="AP55" s="1080"/>
      <c r="AQ55" s="1080"/>
      <c r="AR55" s="1080"/>
      <c r="AS55" s="1080"/>
      <c r="AT55" s="1080"/>
      <c r="AU55" s="1080"/>
      <c r="AV55" s="1080"/>
      <c r="AW55" s="1080"/>
      <c r="AX55" s="1080"/>
      <c r="AY55" s="535"/>
      <c r="AZ55" s="1080"/>
      <c r="BA55" s="1080"/>
      <c r="BB55" s="1080"/>
      <c r="BC55" s="1080"/>
      <c r="BD55" s="1080"/>
      <c r="BE55" s="1080"/>
      <c r="BF55" s="1080"/>
      <c r="BG55" s="1080"/>
      <c r="BH55" s="1080"/>
      <c r="BI55" s="1080"/>
      <c r="BJ55" s="1080"/>
      <c r="BK55" s="535"/>
      <c r="BL55" s="1080"/>
      <c r="BM55" s="1080"/>
      <c r="BN55" s="1080"/>
      <c r="BO55" s="1080"/>
      <c r="BP55" s="1080"/>
      <c r="BQ55" s="1080"/>
      <c r="BR55" s="1080"/>
      <c r="BS55" s="1080"/>
      <c r="BT55" s="1080"/>
      <c r="BU55" s="1080"/>
      <c r="BV55" s="1080"/>
      <c r="BW55" s="888"/>
      <c r="BX55" s="1080"/>
      <c r="BY55" s="1080"/>
      <c r="BZ55" s="1080"/>
      <c r="CA55" s="1080"/>
      <c r="CB55" s="1080"/>
      <c r="CC55" s="1080"/>
      <c r="CD55" s="1080"/>
      <c r="CE55" s="1080"/>
      <c r="CF55" s="1080"/>
      <c r="CG55" s="1080"/>
      <c r="CH55" s="1080"/>
      <c r="CI55" s="1081"/>
      <c r="CJ55" s="1080"/>
      <c r="CK55" s="1080"/>
      <c r="CL55" s="1080"/>
      <c r="CM55" s="1080"/>
      <c r="CN55" s="1080"/>
      <c r="CO55" s="1080"/>
      <c r="CP55" s="1080"/>
      <c r="CQ55" s="1080"/>
      <c r="CR55" s="1080"/>
      <c r="CS55" s="1080"/>
      <c r="CT55" s="1080"/>
      <c r="CU55" s="1080"/>
      <c r="CV55" s="1080"/>
      <c r="CW55" s="1080"/>
      <c r="CX55" s="1080"/>
      <c r="CY55" s="1080"/>
      <c r="CZ55" s="1080"/>
      <c r="DA55" s="1080"/>
      <c r="DB55" s="1080"/>
      <c r="DC55" s="1080"/>
      <c r="DD55" s="1080"/>
      <c r="DE55" s="1080"/>
      <c r="DF55" s="1080"/>
      <c r="DG55" s="1080"/>
    </row>
    <row r="56" spans="1:111" s="531" customFormat="1">
      <c r="A56" s="532" t="s">
        <v>294</v>
      </c>
      <c r="B56" s="533" t="str">
        <f>[1]Settings!$C$6</f>
        <v>USD</v>
      </c>
      <c r="C56" s="547"/>
      <c r="D56" s="471"/>
      <c r="E56" s="471"/>
      <c r="F56" s="471"/>
      <c r="G56" s="471"/>
      <c r="H56" s="471"/>
      <c r="I56" s="471"/>
      <c r="J56" s="471"/>
      <c r="K56" s="471"/>
      <c r="L56" s="471"/>
      <c r="M56" s="471"/>
      <c r="N56" s="471"/>
      <c r="O56" s="472"/>
      <c r="P56" s="471"/>
      <c r="Q56" s="471"/>
      <c r="R56" s="471"/>
      <c r="S56" s="471"/>
      <c r="T56" s="471"/>
      <c r="U56" s="471"/>
      <c r="V56" s="1288"/>
      <c r="W56" s="1303"/>
      <c r="X56" s="1304"/>
      <c r="Y56" s="471"/>
      <c r="Z56" s="726"/>
      <c r="AA56" s="472"/>
      <c r="AB56" s="726"/>
      <c r="AC56" s="471"/>
      <c r="AD56" s="471"/>
      <c r="AE56" s="471"/>
      <c r="AF56" s="471"/>
      <c r="AG56" s="471"/>
      <c r="AH56" s="471"/>
      <c r="AI56" s="471"/>
      <c r="AJ56" s="471"/>
      <c r="AK56" s="471"/>
      <c r="AL56" s="726"/>
      <c r="AM56" s="472"/>
      <c r="AN56" s="726"/>
      <c r="AO56" s="471"/>
      <c r="AP56" s="471"/>
      <c r="AQ56" s="471"/>
      <c r="AR56" s="471"/>
      <c r="AS56" s="471"/>
      <c r="AT56" s="471"/>
      <c r="AU56" s="471"/>
      <c r="AV56" s="471"/>
      <c r="AW56" s="471"/>
      <c r="AX56" s="471"/>
      <c r="AY56" s="472"/>
      <c r="AZ56" s="471"/>
      <c r="BA56" s="471"/>
      <c r="BB56" s="471"/>
      <c r="BC56" s="471"/>
      <c r="BD56" s="471"/>
      <c r="BE56" s="471"/>
      <c r="BF56" s="471"/>
      <c r="BG56" s="471"/>
      <c r="BH56" s="471"/>
      <c r="BI56" s="471"/>
      <c r="BJ56" s="471"/>
      <c r="BK56" s="472"/>
      <c r="BL56" s="471"/>
      <c r="BM56" s="471"/>
      <c r="BN56" s="471"/>
      <c r="BO56" s="471"/>
      <c r="BP56" s="471"/>
      <c r="BQ56" s="471"/>
      <c r="BR56" s="471"/>
      <c r="BS56" s="471"/>
      <c r="BT56" s="471"/>
      <c r="BU56" s="471"/>
      <c r="BV56" s="726"/>
      <c r="BW56" s="890"/>
      <c r="BX56" s="726"/>
      <c r="BY56" s="471"/>
      <c r="BZ56" s="471"/>
      <c r="CA56" s="471"/>
      <c r="CB56" s="471"/>
      <c r="CC56" s="471"/>
      <c r="CD56" s="471"/>
      <c r="CE56" s="471"/>
      <c r="CF56" s="471"/>
      <c r="CG56" s="471"/>
      <c r="CH56" s="726"/>
      <c r="CI56" s="742"/>
      <c r="CJ56" s="726"/>
      <c r="CK56" s="471"/>
      <c r="CL56" s="471"/>
      <c r="CM56" s="471"/>
      <c r="CN56" s="471"/>
      <c r="CO56" s="471"/>
      <c r="CP56" s="471"/>
      <c r="CQ56" s="471"/>
      <c r="CR56" s="471"/>
      <c r="CS56" s="471"/>
      <c r="CT56" s="471"/>
      <c r="CU56" s="471"/>
      <c r="CV56" s="726"/>
      <c r="CW56" s="471"/>
      <c r="CX56" s="471"/>
      <c r="CY56" s="471"/>
      <c r="CZ56" s="471"/>
      <c r="DA56" s="471"/>
      <c r="DB56" s="471"/>
      <c r="DC56" s="471"/>
      <c r="DD56" s="471"/>
      <c r="DE56" s="471"/>
      <c r="DF56" s="471"/>
      <c r="DG56" s="471"/>
    </row>
    <row r="57" spans="1:111" s="531" customFormat="1">
      <c r="A57" s="532" t="s">
        <v>295</v>
      </c>
      <c r="B57" s="533" t="str">
        <f>[1]Settings!$C$6</f>
        <v>USD</v>
      </c>
      <c r="C57" s="547"/>
      <c r="D57" s="471">
        <f t="shared" ref="D57:U57" si="130">SUM(D53:D56)</f>
        <v>0</v>
      </c>
      <c r="E57" s="471">
        <f t="shared" si="130"/>
        <v>0</v>
      </c>
      <c r="F57" s="471">
        <f t="shared" si="130"/>
        <v>0</v>
      </c>
      <c r="G57" s="471">
        <f t="shared" si="130"/>
        <v>0</v>
      </c>
      <c r="H57" s="471">
        <f t="shared" si="130"/>
        <v>0</v>
      </c>
      <c r="I57" s="471">
        <f t="shared" si="130"/>
        <v>0</v>
      </c>
      <c r="J57" s="471">
        <f t="shared" si="130"/>
        <v>0</v>
      </c>
      <c r="K57" s="471">
        <f t="shared" si="130"/>
        <v>0</v>
      </c>
      <c r="L57" s="471">
        <f t="shared" si="130"/>
        <v>0</v>
      </c>
      <c r="M57" s="471">
        <f t="shared" si="130"/>
        <v>0</v>
      </c>
      <c r="N57" s="471">
        <f t="shared" si="130"/>
        <v>0</v>
      </c>
      <c r="O57" s="472">
        <f t="shared" si="130"/>
        <v>0</v>
      </c>
      <c r="P57" s="471">
        <f t="shared" si="130"/>
        <v>0</v>
      </c>
      <c r="Q57" s="471">
        <f t="shared" si="130"/>
        <v>0</v>
      </c>
      <c r="R57" s="471">
        <f t="shared" si="130"/>
        <v>0</v>
      </c>
      <c r="S57" s="471">
        <f t="shared" si="130"/>
        <v>0</v>
      </c>
      <c r="T57" s="471">
        <f t="shared" si="130"/>
        <v>0</v>
      </c>
      <c r="U57" s="471">
        <f t="shared" si="130"/>
        <v>0</v>
      </c>
      <c r="V57" s="1288">
        <v>50000</v>
      </c>
      <c r="W57" s="1288">
        <v>50000</v>
      </c>
      <c r="X57" s="1288">
        <v>50000</v>
      </c>
      <c r="Y57" s="1288">
        <v>50000</v>
      </c>
      <c r="Z57" s="1288">
        <v>50000</v>
      </c>
      <c r="AA57" s="1288">
        <v>50000</v>
      </c>
      <c r="AB57" s="1288">
        <v>50000</v>
      </c>
      <c r="AC57" s="1288">
        <v>50000</v>
      </c>
      <c r="AD57" s="1288">
        <v>50000</v>
      </c>
      <c r="AE57" s="1288">
        <v>50000</v>
      </c>
      <c r="AF57" s="1288">
        <v>50000</v>
      </c>
      <c r="AG57" s="1288">
        <v>50000</v>
      </c>
      <c r="AH57" s="1288">
        <v>50000</v>
      </c>
      <c r="AI57" s="1288">
        <v>50000</v>
      </c>
      <c r="AJ57" s="1288">
        <v>50000</v>
      </c>
      <c r="AK57" s="1288">
        <v>50000</v>
      </c>
      <c r="AL57" s="1288">
        <v>50000</v>
      </c>
      <c r="AM57" s="1288">
        <v>50000</v>
      </c>
      <c r="AN57" s="1288">
        <v>50000</v>
      </c>
      <c r="AO57" s="1288">
        <v>50000</v>
      </c>
      <c r="AP57" s="1288">
        <v>50000</v>
      </c>
      <c r="AQ57" s="1288">
        <v>50000</v>
      </c>
      <c r="AR57" s="1288">
        <v>50000</v>
      </c>
      <c r="AS57" s="1288">
        <v>50000</v>
      </c>
      <c r="AT57" s="1288">
        <v>50000</v>
      </c>
      <c r="AU57" s="1288">
        <v>50000</v>
      </c>
      <c r="AV57" s="1288">
        <v>50000</v>
      </c>
      <c r="AW57" s="1288">
        <v>50000</v>
      </c>
      <c r="AX57" s="1288">
        <v>50000</v>
      </c>
      <c r="AY57" s="1288">
        <v>50000</v>
      </c>
      <c r="AZ57" s="1288">
        <v>50000</v>
      </c>
      <c r="BA57" s="1288">
        <v>50000</v>
      </c>
      <c r="BB57" s="1288">
        <v>50000</v>
      </c>
      <c r="BC57" s="1288">
        <v>50000</v>
      </c>
      <c r="BD57" s="1288">
        <v>50000</v>
      </c>
      <c r="BE57" s="1288">
        <v>50000</v>
      </c>
      <c r="BF57" s="1288">
        <v>50000</v>
      </c>
      <c r="BG57" s="1288">
        <v>50000</v>
      </c>
      <c r="BH57" s="1288">
        <v>50000</v>
      </c>
      <c r="BI57" s="1288">
        <v>50000</v>
      </c>
      <c r="BJ57" s="1288">
        <v>50000</v>
      </c>
      <c r="BK57" s="1288">
        <v>50000</v>
      </c>
      <c r="BL57" s="1288">
        <v>50000</v>
      </c>
      <c r="BM57" s="1288">
        <v>50000</v>
      </c>
      <c r="BN57" s="1288">
        <v>50000</v>
      </c>
      <c r="BO57" s="1288">
        <v>50000</v>
      </c>
      <c r="BP57" s="1288">
        <v>50000</v>
      </c>
      <c r="BQ57" s="1288">
        <v>50000</v>
      </c>
      <c r="BR57" s="1288">
        <v>50000</v>
      </c>
      <c r="BS57" s="1288">
        <v>50000</v>
      </c>
      <c r="BT57" s="1288">
        <v>50000</v>
      </c>
      <c r="BU57" s="1288">
        <v>50000</v>
      </c>
      <c r="BV57" s="1288">
        <v>50000</v>
      </c>
      <c r="BW57" s="1288">
        <v>50000</v>
      </c>
      <c r="BX57" s="1288">
        <v>50000</v>
      </c>
      <c r="BY57" s="1288">
        <v>50000</v>
      </c>
      <c r="BZ57" s="1288">
        <v>50000</v>
      </c>
      <c r="CA57" s="1288">
        <v>50000</v>
      </c>
      <c r="CB57" s="1288">
        <v>50000</v>
      </c>
      <c r="CC57" s="1288">
        <v>50000</v>
      </c>
      <c r="CD57" s="1288">
        <v>50000</v>
      </c>
      <c r="CE57" s="1288">
        <v>50000</v>
      </c>
      <c r="CF57" s="1288">
        <v>50000</v>
      </c>
      <c r="CG57" s="1288">
        <v>50000</v>
      </c>
      <c r="CH57" s="1288">
        <v>50000</v>
      </c>
      <c r="CI57" s="1288">
        <v>50000</v>
      </c>
      <c r="CJ57" s="1288">
        <v>50000</v>
      </c>
      <c r="CK57" s="1288">
        <v>50000</v>
      </c>
      <c r="CL57" s="1288">
        <v>50000</v>
      </c>
      <c r="CM57" s="1288">
        <v>50000</v>
      </c>
      <c r="CN57" s="1288">
        <v>50000</v>
      </c>
      <c r="CO57" s="1288">
        <v>50000</v>
      </c>
      <c r="CP57" s="1288">
        <v>50000</v>
      </c>
      <c r="CQ57" s="1288">
        <v>50000</v>
      </c>
      <c r="CR57" s="1288">
        <v>50000</v>
      </c>
      <c r="CS57" s="1288">
        <v>50000</v>
      </c>
      <c r="CT57" s="1288">
        <v>50000</v>
      </c>
      <c r="CU57" s="1288">
        <v>50000</v>
      </c>
      <c r="CV57" s="1288">
        <v>50000</v>
      </c>
      <c r="CW57" s="1288">
        <v>50000</v>
      </c>
      <c r="CX57" s="1288">
        <v>50000</v>
      </c>
      <c r="CY57" s="1288">
        <v>50000</v>
      </c>
      <c r="CZ57" s="1288">
        <v>50000</v>
      </c>
      <c r="DA57" s="1288">
        <v>50000</v>
      </c>
      <c r="DB57" s="1288">
        <v>50000</v>
      </c>
      <c r="DC57" s="1288">
        <v>50000</v>
      </c>
      <c r="DD57" s="1288">
        <v>50000</v>
      </c>
      <c r="DE57" s="1288">
        <v>50000</v>
      </c>
      <c r="DF57" s="1288">
        <v>50000</v>
      </c>
      <c r="DG57" s="1288">
        <v>50000</v>
      </c>
    </row>
    <row r="58" spans="1:111" s="531" customFormat="1">
      <c r="A58" s="532"/>
      <c r="B58" s="533" t="str">
        <f>[1]Settings!$C$6</f>
        <v>USD</v>
      </c>
      <c r="C58" s="547"/>
      <c r="D58" s="471"/>
      <c r="E58" s="471"/>
      <c r="F58" s="471"/>
      <c r="G58" s="471"/>
      <c r="H58" s="471"/>
      <c r="I58" s="471"/>
      <c r="J58" s="471"/>
      <c r="K58" s="471"/>
      <c r="L58" s="471"/>
      <c r="M58" s="471"/>
      <c r="N58" s="471"/>
      <c r="O58" s="472"/>
      <c r="P58" s="471"/>
      <c r="Q58" s="471"/>
      <c r="R58" s="471"/>
      <c r="S58" s="471"/>
      <c r="T58" s="471"/>
      <c r="U58" s="471"/>
      <c r="V58" s="1288"/>
      <c r="W58" s="471"/>
      <c r="X58" s="471"/>
      <c r="Y58" s="471"/>
      <c r="Z58" s="726"/>
      <c r="AA58" s="472"/>
      <c r="AB58" s="726"/>
      <c r="AC58" s="471"/>
      <c r="AD58" s="471"/>
      <c r="AE58" s="471"/>
      <c r="AF58" s="471"/>
      <c r="AG58" s="471"/>
      <c r="AH58" s="471"/>
      <c r="AI58" s="471"/>
      <c r="AJ58" s="471"/>
      <c r="AK58" s="471"/>
      <c r="AL58" s="726"/>
      <c r="AM58" s="472"/>
      <c r="AN58" s="726"/>
      <c r="AO58" s="471"/>
      <c r="AP58" s="471"/>
      <c r="AQ58" s="471"/>
      <c r="AR58" s="471"/>
      <c r="AS58" s="471"/>
      <c r="AT58" s="471"/>
      <c r="AU58" s="471"/>
      <c r="AV58" s="471"/>
      <c r="AW58" s="471"/>
      <c r="AX58" s="471"/>
      <c r="AY58" s="472"/>
      <c r="AZ58" s="471"/>
      <c r="BA58" s="471"/>
      <c r="BB58" s="471"/>
      <c r="BC58" s="471"/>
      <c r="BD58" s="471"/>
      <c r="BE58" s="471"/>
      <c r="BF58" s="471"/>
      <c r="BG58" s="471"/>
      <c r="BH58" s="471"/>
      <c r="BI58" s="471"/>
      <c r="BJ58" s="471"/>
      <c r="BK58" s="472"/>
      <c r="BL58" s="471"/>
      <c r="BM58" s="471"/>
      <c r="BN58" s="471"/>
      <c r="BO58" s="471"/>
      <c r="BP58" s="471"/>
      <c r="BQ58" s="471"/>
      <c r="BR58" s="471"/>
      <c r="BS58" s="471"/>
      <c r="BT58" s="471"/>
      <c r="BU58" s="471"/>
      <c r="BV58" s="726"/>
      <c r="BW58" s="890"/>
      <c r="BX58" s="726"/>
      <c r="BY58" s="471"/>
      <c r="BZ58" s="471"/>
      <c r="CA58" s="471"/>
      <c r="CB58" s="471"/>
      <c r="CC58" s="471"/>
      <c r="CD58" s="471"/>
      <c r="CE58" s="471"/>
      <c r="CF58" s="471"/>
      <c r="CG58" s="471"/>
      <c r="CH58" s="726"/>
      <c r="CI58" s="742"/>
      <c r="CJ58" s="726"/>
      <c r="CK58" s="471"/>
      <c r="CL58" s="471"/>
      <c r="CM58" s="471"/>
      <c r="CN58" s="471"/>
      <c r="CO58" s="471"/>
      <c r="CP58" s="471"/>
      <c r="CQ58" s="471"/>
      <c r="CR58" s="471"/>
      <c r="CS58" s="471"/>
      <c r="CT58" s="471"/>
      <c r="CU58" s="471"/>
      <c r="CV58" s="726"/>
      <c r="CW58" s="471"/>
      <c r="CX58" s="471"/>
      <c r="CY58" s="471"/>
      <c r="CZ58" s="471"/>
      <c r="DA58" s="471"/>
      <c r="DB58" s="471"/>
      <c r="DC58" s="471"/>
      <c r="DD58" s="471"/>
      <c r="DE58" s="471"/>
      <c r="DF58" s="471"/>
      <c r="DG58" s="471"/>
    </row>
    <row r="59" spans="1:111" s="548" customFormat="1">
      <c r="A59" s="545" t="s">
        <v>296</v>
      </c>
      <c r="B59" s="546" t="str">
        <f>[1]Settings!$C$6</f>
        <v>USD</v>
      </c>
      <c r="C59" s="547"/>
      <c r="D59" s="724">
        <f t="shared" ref="D59:BK59" si="131">SUM(D51,D57)</f>
        <v>79541.666666666657</v>
      </c>
      <c r="E59" s="724">
        <f t="shared" si="131"/>
        <v>72666.666666666657</v>
      </c>
      <c r="F59" s="724">
        <f t="shared" si="131"/>
        <v>62791.666666666657</v>
      </c>
      <c r="G59" s="724">
        <f t="shared" si="131"/>
        <v>40833.333333333321</v>
      </c>
      <c r="H59" s="724">
        <f t="shared" si="131"/>
        <v>24874.999999999985</v>
      </c>
      <c r="I59" s="724">
        <f t="shared" si="131"/>
        <v>8695.4166666666497</v>
      </c>
      <c r="J59" s="724">
        <f t="shared" ca="1" si="131"/>
        <v>287194.91666666663</v>
      </c>
      <c r="K59" s="724">
        <f t="shared" ca="1" si="131"/>
        <v>268694.41666666663</v>
      </c>
      <c r="L59" s="724">
        <f t="shared" ca="1" si="131"/>
        <v>250193.91666666663</v>
      </c>
      <c r="M59" s="724">
        <f t="shared" ca="1" si="131"/>
        <v>226372.49999999994</v>
      </c>
      <c r="N59" s="724">
        <f t="shared" ca="1" si="131"/>
        <v>205551.08333333326</v>
      </c>
      <c r="O59" s="724">
        <f t="shared" ca="1" si="131"/>
        <v>179229.66666666657</v>
      </c>
      <c r="P59" s="724">
        <f t="shared" ca="1" si="131"/>
        <v>138391.41666666657</v>
      </c>
      <c r="Q59" s="724">
        <f t="shared" ca="1" si="131"/>
        <v>85631.999999999884</v>
      </c>
      <c r="R59" s="724">
        <f t="shared" ca="1" si="131"/>
        <v>344872.5833333332</v>
      </c>
      <c r="S59" s="724">
        <f t="shared" ca="1" si="131"/>
        <v>297417.24999999988</v>
      </c>
      <c r="T59" s="724">
        <f t="shared" ca="1" si="131"/>
        <v>252961.91666666654</v>
      </c>
      <c r="U59" s="724">
        <f t="shared" ca="1" si="131"/>
        <v>158506.5833333332</v>
      </c>
      <c r="V59" s="1290">
        <f ca="1">SUM(V51,V57)</f>
        <v>114051.24999999985</v>
      </c>
      <c r="W59" s="1290">
        <f ca="1">SUM(W51,W57)</f>
        <v>69595.916666666511</v>
      </c>
      <c r="X59" s="1290">
        <f ca="1">SUM(X51,X57)</f>
        <v>25140.583333333168</v>
      </c>
      <c r="Y59" s="1290">
        <f t="shared" ref="Y59:AA59" ca="1" si="132">SUM(Y51,Y57)</f>
        <v>476074.09931506845</v>
      </c>
      <c r="Z59" s="1327">
        <f t="shared" ca="1" si="132"/>
        <v>407601.58789954334</v>
      </c>
      <c r="AA59" s="1290">
        <f t="shared" ca="1" si="132"/>
        <v>330835.10388127842</v>
      </c>
      <c r="AB59" s="724">
        <f t="shared" ca="1" si="131"/>
        <v>907693.41461187205</v>
      </c>
      <c r="AC59" s="724">
        <f t="shared" ca="1" si="131"/>
        <v>784033.38801369839</v>
      </c>
      <c r="AD59" s="724">
        <f t="shared" ca="1" si="131"/>
        <v>654850.07374429191</v>
      </c>
      <c r="AE59" s="724">
        <f t="shared" ca="1" si="131"/>
        <v>1228754.5767351596</v>
      </c>
      <c r="AF59" s="724">
        <f t="shared" ca="1" si="131"/>
        <v>1066870.8605479451</v>
      </c>
      <c r="AG59" s="724">
        <f t="shared" ca="1" si="131"/>
        <v>907875.36353881285</v>
      </c>
      <c r="AH59" s="724">
        <f t="shared" ca="1" si="131"/>
        <v>1519625.4438264838</v>
      </c>
      <c r="AI59" s="724">
        <f t="shared" ca="1" si="131"/>
        <v>1308775.5241141547</v>
      </c>
      <c r="AJ59" s="724">
        <f t="shared" ca="1" si="131"/>
        <v>1102010.5359086753</v>
      </c>
      <c r="AK59" s="724">
        <f t="shared" ca="1" si="131"/>
        <v>1840218.3408347026</v>
      </c>
      <c r="AL59" s="724">
        <f t="shared" ca="1" si="131"/>
        <v>1620183.7348018256</v>
      </c>
      <c r="AM59" s="741">
        <f t="shared" ca="1" si="131"/>
        <v>1381631.5397278531</v>
      </c>
      <c r="AN59" s="724">
        <f t="shared" ca="1" si="131"/>
        <v>2254263.9328519627</v>
      </c>
      <c r="AO59" s="724">
        <f t="shared" ca="1" si="131"/>
        <v>1993647.020719223</v>
      </c>
      <c r="AP59" s="724">
        <f t="shared" ca="1" si="131"/>
        <v>1718131.0400933325</v>
      </c>
      <c r="AQ59" s="724">
        <f t="shared" ca="1" si="131"/>
        <v>2662485.0303134695</v>
      </c>
      <c r="AR59" s="724">
        <f t="shared" ca="1" si="131"/>
        <v>2369924.1438212777</v>
      </c>
      <c r="AS59" s="724">
        <f t="shared" ca="1" si="131"/>
        <v>2082868.1340414146</v>
      </c>
      <c r="AT59" s="724">
        <f t="shared" ca="1" si="131"/>
        <v>3016638.2508784914</v>
      </c>
      <c r="AU59" s="724">
        <f t="shared" ca="1" si="131"/>
        <v>2712098.3677155678</v>
      </c>
      <c r="AV59" s="724">
        <f t="shared" ca="1" si="131"/>
        <v>2413437.3338677129</v>
      </c>
      <c r="AW59" s="724">
        <f t="shared" ca="1" si="131"/>
        <v>3353798.8214902729</v>
      </c>
      <c r="AX59" s="724">
        <f t="shared" ca="1" si="131"/>
        <v>3033333.2132224217</v>
      </c>
      <c r="AY59" s="724">
        <f t="shared" ca="1" si="131"/>
        <v>2688644.7008449817</v>
      </c>
      <c r="AZ59" s="724">
        <f ca="1">SUM(AZ51,AZ57)</f>
        <v>4195099.7376557738</v>
      </c>
      <c r="BA59" s="724">
        <f ca="1">SUM(BA51,BA57)</f>
        <v>3841118.9348921934</v>
      </c>
      <c r="BB59" s="724">
        <f t="shared" ca="1" si="131"/>
        <v>3465966.6800738187</v>
      </c>
      <c r="BC59" s="724">
        <f t="shared" ca="1" si="131"/>
        <v>4972124.2204127274</v>
      </c>
      <c r="BD59" s="724">
        <f t="shared" ca="1" si="131"/>
        <v>4573379.1169160204</v>
      </c>
      <c r="BE59" s="724">
        <f t="shared" ca="1" si="131"/>
        <v>4182435.6572549297</v>
      </c>
      <c r="BF59" s="724">
        <f t="shared" ca="1" si="131"/>
        <v>6014061.9450979009</v>
      </c>
      <c r="BG59" s="724">
        <f t="shared" ca="1" si="131"/>
        <v>5559769.2329408722</v>
      </c>
      <c r="BH59" s="724">
        <f t="shared" ca="1" si="131"/>
        <v>5114590.6358523369</v>
      </c>
      <c r="BI59" s="724">
        <f t="shared" ca="1" si="131"/>
        <v>6865791.651863019</v>
      </c>
      <c r="BJ59" s="724">
        <f t="shared" ca="1" si="131"/>
        <v>6383227.2623942485</v>
      </c>
      <c r="BK59" s="724">
        <f t="shared" ca="1" si="131"/>
        <v>5863323.2784049306</v>
      </c>
      <c r="BL59" s="724">
        <f t="shared" ref="BL59:DG59" ca="1" si="133">SUM(BL51,BL57)</f>
        <v>8481343.4281078558</v>
      </c>
      <c r="BM59" s="724">
        <f t="shared" ca="1" si="133"/>
        <v>7991308.7412226945</v>
      </c>
      <c r="BN59" s="724">
        <f t="shared" ca="1" si="133"/>
        <v>7483425.7474882184</v>
      </c>
      <c r="BO59" s="724">
        <f t="shared" ca="1" si="133"/>
        <v>10994778.060270462</v>
      </c>
      <c r="BP59" s="724">
        <f t="shared" ca="1" si="133"/>
        <v>10414865.578532157</v>
      </c>
      <c r="BQ59" s="724">
        <f t="shared" ca="1" si="133"/>
        <v>9849477.5680267289</v>
      </c>
      <c r="BR59" s="724">
        <f t="shared" ca="1" si="133"/>
        <v>13767474.143433984</v>
      </c>
      <c r="BS59" s="724">
        <f t="shared" ca="1" si="133"/>
        <v>13116473.718841242</v>
      </c>
      <c r="BT59" s="724">
        <f t="shared" ca="1" si="133"/>
        <v>12488275.809088681</v>
      </c>
      <c r="BU59" s="724">
        <f t="shared" ca="1" si="133"/>
        <v>16269747.891945096</v>
      </c>
      <c r="BV59" s="724">
        <f t="shared" ca="1" si="133"/>
        <v>15571848.944664523</v>
      </c>
      <c r="BW59" s="892">
        <f t="shared" ca="1" si="133"/>
        <v>14854726.161767513</v>
      </c>
      <c r="BX59" s="724">
        <f t="shared" ca="1" si="133"/>
        <v>20287659.971847177</v>
      </c>
      <c r="BY59" s="724">
        <f t="shared" ca="1" si="133"/>
        <v>19523140.089254811</v>
      </c>
      <c r="BZ59" s="724">
        <f t="shared" ca="1" si="133"/>
        <v>18700011.713511761</v>
      </c>
      <c r="CA59" s="724">
        <f t="shared" ca="1" si="133"/>
        <v>24815523.326195434</v>
      </c>
      <c r="CB59" s="724">
        <f t="shared" ca="1" si="133"/>
        <v>23904001.484084588</v>
      </c>
      <c r="CC59" s="724">
        <f t="shared" ca="1" si="133"/>
        <v>23014831.696768261</v>
      </c>
      <c r="CD59" s="724">
        <f t="shared" ca="1" si="133"/>
        <v>29135334.661173385</v>
      </c>
      <c r="CE59" s="724">
        <f t="shared" ca="1" si="133"/>
        <v>28149441.825578507</v>
      </c>
      <c r="CF59" s="724">
        <f t="shared" ca="1" si="133"/>
        <v>27188258.305052124</v>
      </c>
      <c r="CG59" s="724">
        <f t="shared" ca="1" si="133"/>
        <v>32999401.454604268</v>
      </c>
      <c r="CH59" s="724">
        <f t="shared" ca="1" si="133"/>
        <v>31971449.724704355</v>
      </c>
      <c r="CI59" s="741">
        <f t="shared" ca="1" si="133"/>
        <v>30910607.474256501</v>
      </c>
      <c r="CJ59" s="724">
        <f t="shared" ca="1" si="133"/>
        <v>38822169.564069368</v>
      </c>
      <c r="CK59" s="724">
        <f t="shared" ca="1" si="133"/>
        <v>37711429.545354702</v>
      </c>
      <c r="CL59" s="724">
        <f t="shared" ca="1" si="133"/>
        <v>36505761.225270174</v>
      </c>
      <c r="CM59" s="724">
        <f t="shared" ca="1" si="133"/>
        <v>44227754.116564475</v>
      </c>
      <c r="CN59" s="724">
        <f t="shared" ca="1" si="133"/>
        <v>42893001.227036856</v>
      </c>
      <c r="CO59" s="724">
        <f t="shared" ca="1" si="133"/>
        <v>41593976.118331157</v>
      </c>
      <c r="CP59" s="724">
        <f t="shared" ca="1" si="133"/>
        <v>49131780.106153339</v>
      </c>
      <c r="CQ59" s="724">
        <f t="shared" ca="1" si="133"/>
        <v>47667444.493975528</v>
      </c>
      <c r="CR59" s="724">
        <f t="shared" ca="1" si="133"/>
        <v>46242939.676318258</v>
      </c>
      <c r="CS59" s="724">
        <f t="shared" ca="1" si="133"/>
        <v>53670457.623320483</v>
      </c>
      <c r="CT59" s="724">
        <f t="shared" ca="1" si="133"/>
        <v>52112525.47169257</v>
      </c>
      <c r="CU59" s="724">
        <f t="shared" ca="1" si="133"/>
        <v>50504407.018694796</v>
      </c>
      <c r="CV59" s="724">
        <f t="shared" ca="1" si="133"/>
        <v>58114684.165263161</v>
      </c>
      <c r="CW59" s="724">
        <f t="shared" ca="1" si="133"/>
        <v>56652706.281780988</v>
      </c>
      <c r="CX59" s="724">
        <f t="shared" ca="1" si="133"/>
        <v>55059608.37815579</v>
      </c>
      <c r="CY59" s="724">
        <f t="shared" ca="1" si="133"/>
        <v>64514372.65547736</v>
      </c>
      <c r="CZ59" s="724">
        <f t="shared" ca="1" si="133"/>
        <v>62866650.680886962</v>
      </c>
      <c r="DA59" s="724">
        <f t="shared" ca="1" si="133"/>
        <v>61264269.141159445</v>
      </c>
      <c r="DB59" s="724">
        <f t="shared" ca="1" si="133"/>
        <v>72795153.384768933</v>
      </c>
      <c r="DC59" s="724">
        <f t="shared" ca="1" si="133"/>
        <v>71013303.607919514</v>
      </c>
      <c r="DD59" s="724">
        <f t="shared" ca="1" si="133"/>
        <v>69280964.0947797</v>
      </c>
      <c r="DE59" s="724">
        <f t="shared" ca="1" si="133"/>
        <v>83304076.712343231</v>
      </c>
      <c r="DF59" s="724">
        <f t="shared" ca="1" si="133"/>
        <v>81349616.35903661</v>
      </c>
      <c r="DG59" s="724">
        <f t="shared" ca="1" si="133"/>
        <v>79332432.63233614</v>
      </c>
    </row>
    <row r="60" spans="1:111">
      <c r="A60" s="92"/>
      <c r="B60" s="188" t="str">
        <f>[1]Settings!$C$6</f>
        <v>USD</v>
      </c>
      <c r="C60" s="557"/>
      <c r="D60" s="1004"/>
      <c r="E60" s="1004"/>
      <c r="F60" s="1004"/>
      <c r="G60" s="1004"/>
      <c r="H60" s="1004"/>
      <c r="I60" s="1004"/>
      <c r="J60" s="1004"/>
      <c r="K60" s="1004"/>
      <c r="L60" s="1004"/>
      <c r="M60" s="1004"/>
      <c r="N60" s="1004"/>
      <c r="O60" s="393"/>
      <c r="P60" s="1004"/>
      <c r="Q60" s="1004"/>
      <c r="R60" s="1004"/>
      <c r="S60" s="1004"/>
      <c r="T60" s="1004"/>
      <c r="U60" s="1004"/>
      <c r="V60" s="1280"/>
      <c r="W60" s="1004"/>
      <c r="X60" s="1004"/>
      <c r="Y60" s="1004"/>
      <c r="Z60" s="1066"/>
      <c r="AA60" s="393"/>
      <c r="AB60" s="1066"/>
      <c r="AC60" s="1004"/>
      <c r="AD60" s="1004"/>
      <c r="AE60" s="1004"/>
      <c r="AF60" s="1004"/>
      <c r="AG60" s="1004"/>
      <c r="AH60" s="1004"/>
      <c r="AI60" s="1004"/>
      <c r="AJ60" s="1004"/>
      <c r="AK60" s="1004"/>
      <c r="AL60" s="1066"/>
      <c r="AM60" s="393"/>
      <c r="AN60" s="1066"/>
      <c r="AO60" s="1004"/>
      <c r="AP60" s="1004"/>
      <c r="AQ60" s="1004"/>
      <c r="AR60" s="1004"/>
      <c r="AS60" s="1004"/>
      <c r="AT60" s="1004"/>
      <c r="AU60" s="1004"/>
      <c r="AV60" s="1004"/>
      <c r="AW60" s="1004"/>
      <c r="AX60" s="1004"/>
      <c r="AY60" s="393"/>
      <c r="AZ60" s="1004"/>
      <c r="BA60" s="1004"/>
      <c r="BB60" s="1004"/>
      <c r="BC60" s="1004"/>
      <c r="BD60" s="1004"/>
      <c r="BE60" s="1004"/>
      <c r="BF60" s="1004"/>
      <c r="BG60" s="1004"/>
      <c r="BH60" s="1004"/>
      <c r="BI60" s="1004"/>
      <c r="BJ60" s="1004"/>
      <c r="BK60" s="393"/>
      <c r="BL60" s="1004"/>
      <c r="BM60" s="1004"/>
      <c r="BN60" s="1004"/>
      <c r="BO60" s="1004"/>
      <c r="BP60" s="1004"/>
      <c r="BQ60" s="1004"/>
      <c r="BR60" s="1004"/>
      <c r="BS60" s="1004"/>
      <c r="BT60" s="1004"/>
      <c r="BU60" s="1004"/>
      <c r="BV60" s="1066"/>
      <c r="BW60" s="882"/>
      <c r="BX60" s="1066"/>
      <c r="BY60" s="1004"/>
      <c r="BZ60" s="1004"/>
      <c r="CA60" s="1004"/>
      <c r="CB60" s="1004"/>
      <c r="CC60" s="1004"/>
      <c r="CD60" s="1004"/>
      <c r="CE60" s="1004"/>
      <c r="CF60" s="1004"/>
      <c r="CG60" s="1004"/>
      <c r="CH60" s="1066"/>
      <c r="CI60" s="1067"/>
      <c r="CJ60" s="1066"/>
      <c r="CK60" s="1004"/>
      <c r="CL60" s="1004"/>
      <c r="CM60" s="1004"/>
      <c r="CN60" s="1004"/>
      <c r="CO60" s="1004"/>
      <c r="CP60" s="1004"/>
      <c r="CQ60" s="1004"/>
      <c r="CR60" s="1004"/>
      <c r="CS60" s="1004"/>
      <c r="CT60" s="1004"/>
      <c r="CU60" s="1004"/>
      <c r="CV60" s="1066"/>
      <c r="CW60" s="1004"/>
      <c r="CX60" s="1004"/>
      <c r="CY60" s="1004"/>
      <c r="CZ60" s="1004"/>
      <c r="DA60" s="1004"/>
      <c r="DB60" s="1004"/>
      <c r="DC60" s="1004"/>
      <c r="DD60" s="1004"/>
      <c r="DE60" s="1004"/>
      <c r="DF60" s="1004"/>
      <c r="DG60" s="1004"/>
    </row>
    <row r="61" spans="1:111" ht="18">
      <c r="A61" s="1086" t="s">
        <v>331</v>
      </c>
      <c r="B61" s="944" t="str">
        <f>[1]Settings!$C$6</f>
        <v>USD</v>
      </c>
      <c r="C61" s="565"/>
      <c r="D61" s="725">
        <v>0</v>
      </c>
      <c r="E61" s="725">
        <f>D61+E77/(1-[1]Settings!$C$23)-E77</f>
        <v>0</v>
      </c>
      <c r="F61" s="725">
        <f>E61+F77/(1-[1]Settings!$C$23)-F77</f>
        <v>0</v>
      </c>
      <c r="G61" s="725">
        <f>F61+G77/(1-[1]Settings!$C$23)-G77</f>
        <v>0</v>
      </c>
      <c r="H61" s="725">
        <f>G61+H77/(1-[1]Settings!$C$23)-H77</f>
        <v>0</v>
      </c>
      <c r="I61" s="725">
        <f>H61+I77/(1-[1]Settings!$C$23)-I77</f>
        <v>0</v>
      </c>
      <c r="J61" s="725">
        <f>I61+J77/(1-[1]Settings!$C$23)-J77</f>
        <v>0</v>
      </c>
      <c r="K61" s="725">
        <f>J61+K77/(1-[1]Settings!$C$23)-K77</f>
        <v>0</v>
      </c>
      <c r="L61" s="725">
        <f>K61+L77/(1-[1]Settings!$C$23)-L77</f>
        <v>0</v>
      </c>
      <c r="M61" s="725">
        <f>L61+M77/(1-[1]Settings!$C$23)-M77</f>
        <v>0</v>
      </c>
      <c r="N61" s="725">
        <f>M61+N77/(1-[1]Settings!$C$23)-N77</f>
        <v>0</v>
      </c>
      <c r="O61" s="398">
        <f>N61+O77/(1-[1]Settings!$C$23)-O77</f>
        <v>0</v>
      </c>
      <c r="P61" s="725">
        <f>O61+P77/(1-[1]Settings!$C$23)-P77</f>
        <v>0</v>
      </c>
      <c r="Q61" s="725">
        <f>P61+Q77/(1-[1]Settings!$C$23)-Q77</f>
        <v>0</v>
      </c>
      <c r="R61" s="725">
        <f>Q61+R77/(1-[1]Settings!$C$23)-R77</f>
        <v>0</v>
      </c>
      <c r="S61" s="725">
        <f>R61+S77/(1-[1]Settings!$C$23)-S77</f>
        <v>0</v>
      </c>
      <c r="T61" s="725">
        <f>S61+T77/(1-[1]Settings!$C$23)-T77</f>
        <v>0</v>
      </c>
      <c r="U61" s="725">
        <f>T61+U77/(1-[1]Settings!$C$23)-U77</f>
        <v>0</v>
      </c>
      <c r="V61" s="1291">
        <f>U61+V77/(1-[1]Settings!$C$23)-V77</f>
        <v>0</v>
      </c>
      <c r="W61" s="725">
        <f>V61+W77/(1-[1]Settings!$C$23)-W77</f>
        <v>0</v>
      </c>
      <c r="X61" s="725">
        <f>W61+X77/(1-[1]Settings!$C$23)-X77</f>
        <v>0</v>
      </c>
      <c r="Y61" s="725">
        <f>X61+Y77/(1-[1]Settings!$C$23)-Y77</f>
        <v>0</v>
      </c>
      <c r="Z61" s="725">
        <f>Y61+Z77/(1-[1]Settings!$C$23)-Z77</f>
        <v>0</v>
      </c>
      <c r="AA61" s="398">
        <f>Z61+AA77/(1-[1]Settings!$C$23)-AA77</f>
        <v>0</v>
      </c>
      <c r="AB61" s="725">
        <f>AA61+AB77/(1-[1]Settings!$C$23)-AB77</f>
        <v>0</v>
      </c>
      <c r="AC61" s="725">
        <f>AB61+AC77/(1-[1]Settings!$C$23)-AC77</f>
        <v>0</v>
      </c>
      <c r="AD61" s="725">
        <f>AC61+AD77/(1-[1]Settings!$C$23)-AD77</f>
        <v>0</v>
      </c>
      <c r="AE61" s="725">
        <f>AD61+AE77/(1-[1]Settings!$C$23)-AE77</f>
        <v>0</v>
      </c>
      <c r="AF61" s="725">
        <f>AE61+AF77/(1-[1]Settings!$C$23)-AF77</f>
        <v>0</v>
      </c>
      <c r="AG61" s="725">
        <f>AF61+AG77/(1-[1]Settings!$C$23)-AG77</f>
        <v>0</v>
      </c>
      <c r="AH61" s="725">
        <f>AG61+AH77/(1-[1]Settings!$C$23)-AH77</f>
        <v>0</v>
      </c>
      <c r="AI61" s="725">
        <f>AH61+AI77/(1-[1]Settings!$C$23)-AI77</f>
        <v>0</v>
      </c>
      <c r="AJ61" s="725">
        <f>AI61+AJ77/(1-[1]Settings!$C$23)-AJ77</f>
        <v>0</v>
      </c>
      <c r="AK61" s="725">
        <f>AJ61+AK77/(1-[1]Settings!$C$23)-AK77</f>
        <v>0</v>
      </c>
      <c r="AL61" s="725">
        <f>AK61+AL77/(1-[1]Settings!$C$23)-AL77</f>
        <v>0</v>
      </c>
      <c r="AM61" s="398">
        <f>AL61+AM77/(1-[1]Settings!$C$23)-AM77</f>
        <v>0</v>
      </c>
      <c r="AN61" s="725">
        <f>AM61+AN77/(1-[1]Settings!$C$23)-AN77</f>
        <v>0</v>
      </c>
      <c r="AO61" s="725">
        <f>AN61+AO77/(1-[1]Settings!$C$23)-AO77</f>
        <v>0</v>
      </c>
      <c r="AP61" s="725">
        <f>AO61+AP77/(1-[1]Settings!$C$23)-AP77</f>
        <v>0</v>
      </c>
      <c r="AQ61" s="725">
        <f>AP61+AQ77/(1-[1]Settings!$C$23)-AQ77</f>
        <v>0</v>
      </c>
      <c r="AR61" s="725">
        <f>AQ61+AR77/(1-[1]Settings!$C$23)-AR77</f>
        <v>0</v>
      </c>
      <c r="AS61" s="725">
        <f>AR61+AS77/(1-[1]Settings!$C$23)-AS77</f>
        <v>0</v>
      </c>
      <c r="AT61" s="725">
        <f>AS61+AT77/(1-[1]Settings!$C$23)-AT77</f>
        <v>0</v>
      </c>
      <c r="AU61" s="725">
        <f>AT61+AU77/(1-[1]Settings!$C$23)-AU77</f>
        <v>0</v>
      </c>
      <c r="AV61" s="725">
        <f>AU61+AV77/(1-[1]Settings!$C$23)-AV77</f>
        <v>0</v>
      </c>
      <c r="AW61" s="725">
        <f>AV61+AW77/(1-[1]Settings!$C$23)-AW77</f>
        <v>0</v>
      </c>
      <c r="AX61" s="725">
        <f>AW61+AX77/(1-[1]Settings!$C$23)-AX77</f>
        <v>0</v>
      </c>
      <c r="AY61" s="398">
        <f>AX61+AY77/(1-[1]Settings!$C$23)-AY77</f>
        <v>0</v>
      </c>
      <c r="AZ61" s="725">
        <f>AY61+AZ77/(1-[1]Settings!$C$23)-AZ77</f>
        <v>0</v>
      </c>
      <c r="BA61" s="725">
        <f>AZ61+BA77/(1-[1]Settings!$C$23)-BA77</f>
        <v>0</v>
      </c>
      <c r="BB61" s="725">
        <f>BA61+BB77/(1-[1]Settings!$C$23)-BB77</f>
        <v>0</v>
      </c>
      <c r="BC61" s="725">
        <f>BB61+BC77/(1-[1]Settings!$C$23)-BC77</f>
        <v>0</v>
      </c>
      <c r="BD61" s="725">
        <f>BC61+BD77/(1-[1]Settings!$C$23)-BD77</f>
        <v>0</v>
      </c>
      <c r="BE61" s="725">
        <f>BD61+BE77/(1-[1]Settings!$C$23)-BE77</f>
        <v>0</v>
      </c>
      <c r="BF61" s="725">
        <f>BE61+BF77/(1-[1]Settings!$C$23)-BF77</f>
        <v>0</v>
      </c>
      <c r="BG61" s="725">
        <f>BF61+BG77/(1-[1]Settings!$C$23)-BG77</f>
        <v>0</v>
      </c>
      <c r="BH61" s="725">
        <f>BG61+BH77/(1-[1]Settings!$C$23)-BH77</f>
        <v>0</v>
      </c>
      <c r="BI61" s="725">
        <f>BH61+BI77/(1-[1]Settings!$C$23)-BI77</f>
        <v>0</v>
      </c>
      <c r="BJ61" s="725">
        <f>BI61+BJ77/(1-[1]Settings!$C$23)-BJ77</f>
        <v>0</v>
      </c>
      <c r="BK61" s="398">
        <f>BJ61+BK77/(1-[1]Settings!$C$23)-BK77</f>
        <v>0</v>
      </c>
      <c r="BL61" s="725">
        <f>BK61+BL77/(1-[1]Settings!$C$23)-BL77</f>
        <v>0</v>
      </c>
      <c r="BM61" s="725">
        <f>BL61+BM77/(1-[1]Settings!$C$23)-BM77</f>
        <v>0</v>
      </c>
      <c r="BN61" s="725">
        <f>BM61+BN77/(1-[1]Settings!$C$23)-BN77</f>
        <v>0</v>
      </c>
      <c r="BO61" s="725">
        <f>BN61+BO77/(1-[1]Settings!$C$23)-BO77</f>
        <v>0</v>
      </c>
      <c r="BP61" s="725">
        <f>BO61+BP77/(1-[1]Settings!$C$23)-BP77</f>
        <v>0</v>
      </c>
      <c r="BQ61" s="725">
        <f>BP61+BQ77/(1-[1]Settings!$C$23)-BQ77</f>
        <v>0</v>
      </c>
      <c r="BR61" s="725">
        <f>BQ61+BR77/(1-[1]Settings!$C$23)-BR77</f>
        <v>0</v>
      </c>
      <c r="BS61" s="725">
        <f>BR61+BS77/(1-[1]Settings!$C$23)-BS77</f>
        <v>0</v>
      </c>
      <c r="BT61" s="725">
        <f>BS61+BT77/(1-[1]Settings!$C$23)-BT77</f>
        <v>0</v>
      </c>
      <c r="BU61" s="725">
        <f>BT61+BU77/(1-[1]Settings!$C$23)-BU77</f>
        <v>0</v>
      </c>
      <c r="BV61" s="725">
        <f>BU61+BV77/(1-[1]Settings!$C$23)-BV77</f>
        <v>0</v>
      </c>
      <c r="BW61" s="893">
        <f>BV61+BW77/(1-[1]Settings!$C$23)-BW77</f>
        <v>0</v>
      </c>
      <c r="BX61" s="725">
        <f>BW61+BX77/(1-[1]Settings!$C$23)-BX77</f>
        <v>0</v>
      </c>
      <c r="BY61" s="725">
        <f>BX61+BY77/(1-[1]Settings!$C$23)-BY77</f>
        <v>0</v>
      </c>
      <c r="BZ61" s="725">
        <f>BY61+BZ77/(1-[1]Settings!$C$23)-BZ77</f>
        <v>0</v>
      </c>
      <c r="CA61" s="725">
        <f>BZ61+CA77/(1-[1]Settings!$C$23)-CA77</f>
        <v>0</v>
      </c>
      <c r="CB61" s="725">
        <f>CA61+CB77/(1-[1]Settings!$C$23)-CB77</f>
        <v>0</v>
      </c>
      <c r="CC61" s="725">
        <f>CB61+CC77/(1-[1]Settings!$C$23)-CC77</f>
        <v>0</v>
      </c>
      <c r="CD61" s="725">
        <f>CC61+CD77/(1-[1]Settings!$C$23)-CD77</f>
        <v>0</v>
      </c>
      <c r="CE61" s="725">
        <f>CD61+CE77/(1-[1]Settings!$C$23)-CE77</f>
        <v>0</v>
      </c>
      <c r="CF61" s="725">
        <f>CE61+CF77/(1-[1]Settings!$C$23)-CF77</f>
        <v>0</v>
      </c>
      <c r="CG61" s="725">
        <f>CF61+CG77/(1-[1]Settings!$C$23)-CG77</f>
        <v>0</v>
      </c>
      <c r="CH61" s="725">
        <f>CG61+CH77/(1-[1]Settings!$C$23)-CH77</f>
        <v>0</v>
      </c>
      <c r="CI61" s="398">
        <f>CH61+CI77/(1-[1]Settings!$C$23)-CI77</f>
        <v>0</v>
      </c>
      <c r="CJ61" s="725">
        <f>CI61+CJ77/(1-[1]Settings!$C$23)-CJ77</f>
        <v>0</v>
      </c>
      <c r="CK61" s="725">
        <f>CJ61+CK77/(1-[1]Settings!$C$23)-CK77</f>
        <v>0</v>
      </c>
      <c r="CL61" s="725">
        <f>CK61+CL77/(1-[1]Settings!$C$23)-CL77</f>
        <v>0</v>
      </c>
      <c r="CM61" s="725">
        <f>CL61+CM77/(1-[1]Settings!$C$23)-CM77</f>
        <v>0</v>
      </c>
      <c r="CN61" s="725">
        <f>CM61+CN77/(1-[1]Settings!$C$23)-CN77</f>
        <v>0</v>
      </c>
      <c r="CO61" s="725">
        <f>CN61+CO77/(1-[1]Settings!$C$23)-CO77</f>
        <v>0</v>
      </c>
      <c r="CP61" s="725">
        <f>CO61+CP77/(1-[1]Settings!$C$23)-CP77</f>
        <v>0</v>
      </c>
      <c r="CQ61" s="725">
        <f>CP61+CQ77/(1-[1]Settings!$C$23)-CQ77</f>
        <v>0</v>
      </c>
      <c r="CR61" s="725">
        <f>CQ61+CR77/(1-[1]Settings!$C$23)-CR77</f>
        <v>0</v>
      </c>
      <c r="CS61" s="725">
        <f>CR61+CS77/(1-[1]Settings!$C$23)-CS77</f>
        <v>0</v>
      </c>
      <c r="CT61" s="725">
        <f>CS61+CT77/(1-[1]Settings!$C$23)-CT77</f>
        <v>0</v>
      </c>
      <c r="CU61" s="725">
        <f>CT61+CU77/(1-[1]Settings!$C$23)-CU77</f>
        <v>0</v>
      </c>
      <c r="CV61" s="725">
        <f>CU61+CV77/(1-[1]Settings!$C$23)-CV77</f>
        <v>0</v>
      </c>
      <c r="CW61" s="725">
        <f>CV61+CW77/(1-[1]Settings!$C$23)-CW77</f>
        <v>0</v>
      </c>
      <c r="CX61" s="725">
        <f>CW61+CX77/(1-[1]Settings!$C$23)-CX77</f>
        <v>0</v>
      </c>
      <c r="CY61" s="725">
        <f>CX61+CY77/(1-[1]Settings!$C$23)-CY77</f>
        <v>0</v>
      </c>
      <c r="CZ61" s="725">
        <f>CY61+CZ77/(1-[1]Settings!$C$23)-CZ77</f>
        <v>0</v>
      </c>
      <c r="DA61" s="725">
        <f>CZ61+DA77/(1-[1]Settings!$C$23)-DA77</f>
        <v>0</v>
      </c>
      <c r="DB61" s="725">
        <f>DA61+DB77/(1-[1]Settings!$C$23)-DB77</f>
        <v>0</v>
      </c>
      <c r="DC61" s="725">
        <f>DB61+DC77/(1-[1]Settings!$C$23)-DC77</f>
        <v>0</v>
      </c>
      <c r="DD61" s="725">
        <f>DC61+DD77/(1-[1]Settings!$C$23)-DD77</f>
        <v>0</v>
      </c>
      <c r="DE61" s="725">
        <f>DD61+DE77/(1-[1]Settings!$C$23)-DE77</f>
        <v>0</v>
      </c>
      <c r="DF61" s="725">
        <f>DE61+DF77/(1-[1]Settings!$C$23)-DF77</f>
        <v>0</v>
      </c>
      <c r="DG61" s="725">
        <f>DF61+DG77/(1-[1]Settings!$C$23)-DG77</f>
        <v>0</v>
      </c>
    </row>
    <row r="62" spans="1:111">
      <c r="A62" s="92" t="s">
        <v>297</v>
      </c>
      <c r="B62" s="188" t="str">
        <f>[1]Settings!$C$6</f>
        <v>USD</v>
      </c>
      <c r="C62" s="557"/>
      <c r="D62" s="529"/>
      <c r="E62" s="529"/>
      <c r="F62" s="529"/>
      <c r="G62" s="529"/>
      <c r="H62" s="529"/>
      <c r="I62" s="529"/>
      <c r="J62" s="529"/>
      <c r="K62" s="529"/>
      <c r="L62" s="529"/>
      <c r="M62" s="529"/>
      <c r="N62" s="529"/>
      <c r="O62" s="388"/>
      <c r="P62" s="529"/>
      <c r="Q62" s="529"/>
      <c r="R62" s="529"/>
      <c r="S62" s="529"/>
      <c r="T62" s="529"/>
      <c r="U62" s="529"/>
      <c r="V62" s="1275"/>
      <c r="W62" s="529"/>
      <c r="X62" s="529"/>
      <c r="Y62" s="529"/>
      <c r="Z62" s="1061"/>
      <c r="AA62" s="388"/>
      <c r="AB62" s="1061"/>
      <c r="AC62" s="529"/>
      <c r="AD62" s="529"/>
      <c r="AE62" s="529"/>
      <c r="AF62" s="529"/>
      <c r="AG62" s="529"/>
      <c r="AH62" s="529"/>
      <c r="AI62" s="529"/>
      <c r="AJ62" s="529"/>
      <c r="AK62" s="529"/>
      <c r="AL62" s="1061"/>
      <c r="AM62" s="388"/>
      <c r="AN62" s="1061"/>
      <c r="AO62" s="1004"/>
      <c r="AP62" s="1004"/>
      <c r="AQ62" s="1004"/>
      <c r="AR62" s="1004"/>
      <c r="AS62" s="1004"/>
      <c r="AT62" s="1004"/>
      <c r="AU62" s="1004"/>
      <c r="AV62" s="1004"/>
      <c r="AW62" s="1004"/>
      <c r="AX62" s="1004"/>
      <c r="AY62" s="388"/>
      <c r="AZ62" s="1004"/>
      <c r="BA62" s="1004">
        <f>'[1]WK+CAPEX'!BA33</f>
        <v>0</v>
      </c>
      <c r="BB62" s="1004">
        <f>'[1]WK+CAPEX'!BB33</f>
        <v>0</v>
      </c>
      <c r="BC62" s="1004">
        <f>'[1]WK+CAPEX'!BC33</f>
        <v>0</v>
      </c>
      <c r="BD62" s="1004">
        <f>'[1]WK+CAPEX'!BD33</f>
        <v>0</v>
      </c>
      <c r="BE62" s="1004">
        <f>'[1]WK+CAPEX'!BE33</f>
        <v>0</v>
      </c>
      <c r="BF62" s="1004">
        <f>'[1]WK+CAPEX'!BF33</f>
        <v>0</v>
      </c>
      <c r="BG62" s="1004">
        <f>'[1]WK+CAPEX'!BG33</f>
        <v>0</v>
      </c>
      <c r="BH62" s="1004">
        <f>'[1]WK+CAPEX'!BH33</f>
        <v>0</v>
      </c>
      <c r="BI62" s="1004">
        <f>'[1]WK+CAPEX'!BI33</f>
        <v>0</v>
      </c>
      <c r="BJ62" s="1004">
        <f>'[1]WK+CAPEX'!BJ33</f>
        <v>0</v>
      </c>
      <c r="BK62" s="388">
        <f>'[1]WK+CAPEX'!BK33</f>
        <v>0</v>
      </c>
      <c r="BL62" s="1004">
        <f>'[1]WK+CAPEX'!BL33</f>
        <v>0</v>
      </c>
      <c r="BM62" s="1004">
        <f>'[1]WK+CAPEX'!BM33</f>
        <v>0</v>
      </c>
      <c r="BN62" s="1004">
        <f>'[1]WK+CAPEX'!BN33</f>
        <v>0</v>
      </c>
      <c r="BO62" s="1004">
        <f>'[1]WK+CAPEX'!BO33</f>
        <v>0</v>
      </c>
      <c r="BP62" s="1004">
        <f>'[1]WK+CAPEX'!BP33</f>
        <v>0</v>
      </c>
      <c r="BQ62" s="1004">
        <f>'[1]WK+CAPEX'!BQ33</f>
        <v>0</v>
      </c>
      <c r="BR62" s="1004">
        <f>'[1]WK+CAPEX'!BR33</f>
        <v>0</v>
      </c>
      <c r="BS62" s="1004">
        <f>'[1]WK+CAPEX'!BS33</f>
        <v>0</v>
      </c>
      <c r="BT62" s="1004">
        <f>'[1]WK+CAPEX'!BT33</f>
        <v>0</v>
      </c>
      <c r="BU62" s="1004">
        <f>'[1]WK+CAPEX'!BU33</f>
        <v>0</v>
      </c>
      <c r="BV62" s="1066">
        <f>'[1]WK+CAPEX'!BV33</f>
        <v>0</v>
      </c>
      <c r="BW62" s="882">
        <f>'[1]WK+CAPEX'!BW33</f>
        <v>0</v>
      </c>
      <c r="BX62" s="1066">
        <f>'[1]WK+CAPEX'!BX33</f>
        <v>0</v>
      </c>
      <c r="BY62" s="1004">
        <f>'[1]WK+CAPEX'!BY33</f>
        <v>0</v>
      </c>
      <c r="BZ62" s="1004">
        <f>'[1]WK+CAPEX'!BZ33</f>
        <v>0</v>
      </c>
      <c r="CA62" s="1004">
        <f>'[1]WK+CAPEX'!CA33</f>
        <v>0</v>
      </c>
      <c r="CB62" s="1004">
        <f>'[1]WK+CAPEX'!CB33</f>
        <v>0</v>
      </c>
      <c r="CC62" s="1004">
        <f>'[1]WK+CAPEX'!CC33</f>
        <v>0</v>
      </c>
      <c r="CD62" s="1004">
        <f>'[1]WK+CAPEX'!CD33</f>
        <v>0</v>
      </c>
      <c r="CE62" s="1004">
        <f>'[1]WK+CAPEX'!CE33</f>
        <v>0</v>
      </c>
      <c r="CF62" s="1004">
        <f>'[1]WK+CAPEX'!CF33</f>
        <v>0</v>
      </c>
      <c r="CG62" s="1004">
        <f>'[1]WK+CAPEX'!CG33</f>
        <v>0</v>
      </c>
      <c r="CH62" s="1066">
        <f>'[1]WK+CAPEX'!CH33</f>
        <v>0</v>
      </c>
      <c r="CI62" s="1067">
        <f>'[1]WK+CAPEX'!CI33</f>
        <v>0</v>
      </c>
      <c r="CJ62" s="1066">
        <f>'[1]WK+CAPEX'!CJ33</f>
        <v>0</v>
      </c>
      <c r="CK62" s="1004">
        <f>'[1]WK+CAPEX'!CK33</f>
        <v>27</v>
      </c>
      <c r="CL62" s="1004">
        <f>'[1]WK+CAPEX'!CL33</f>
        <v>0</v>
      </c>
      <c r="CM62" s="1004">
        <f>'[1]WK+CAPEX'!CM33</f>
        <v>0</v>
      </c>
      <c r="CN62" s="1004">
        <f>'[1]WK+CAPEX'!CN33</f>
        <v>0</v>
      </c>
      <c r="CO62" s="1004">
        <f>'[1]WK+CAPEX'!CO33</f>
        <v>0</v>
      </c>
      <c r="CP62" s="1004">
        <f>'[1]WK+CAPEX'!CP33</f>
        <v>0</v>
      </c>
      <c r="CQ62" s="1004">
        <f>'[1]WK+CAPEX'!CQ33</f>
        <v>0</v>
      </c>
      <c r="CR62" s="1004">
        <f>'[1]WK+CAPEX'!CR33</f>
        <v>0</v>
      </c>
      <c r="CS62" s="1004">
        <f>'[1]WK+CAPEX'!CS33</f>
        <v>0</v>
      </c>
      <c r="CT62" s="1004">
        <f>'[1]WK+CAPEX'!CT33</f>
        <v>0</v>
      </c>
      <c r="CU62" s="1004">
        <f>'[1]WK+CAPEX'!CU33</f>
        <v>0</v>
      </c>
      <c r="CV62" s="1066">
        <f>'[1]WK+CAPEX'!CV33</f>
        <v>0</v>
      </c>
      <c r="CW62" s="1004">
        <f>'[1]WK+CAPEX'!CW33</f>
        <v>0</v>
      </c>
      <c r="CX62" s="1004">
        <f>'[1]WK+CAPEX'!CX33</f>
        <v>0</v>
      </c>
      <c r="CY62" s="1004">
        <f>'[1]WK+CAPEX'!CY33</f>
        <v>0</v>
      </c>
      <c r="CZ62" s="1004">
        <f>'[1]WK+CAPEX'!CZ33</f>
        <v>0</v>
      </c>
      <c r="DA62" s="1004">
        <f>'[1]WK+CAPEX'!DA33</f>
        <v>0</v>
      </c>
      <c r="DB62" s="1004">
        <f>'[1]WK+CAPEX'!DB33</f>
        <v>0</v>
      </c>
      <c r="DC62" s="1004">
        <f>'[1]WK+CAPEX'!DC33</f>
        <v>0</v>
      </c>
      <c r="DD62" s="1004">
        <f>'[1]WK+CAPEX'!DD33</f>
        <v>0</v>
      </c>
      <c r="DE62" s="1004">
        <f>'[1]WK+CAPEX'!DE33</f>
        <v>0</v>
      </c>
      <c r="DF62" s="1004">
        <f>'[1]WK+CAPEX'!DF33</f>
        <v>0</v>
      </c>
      <c r="DG62" s="1004">
        <f>'[1]WK+CAPEX'!DG33</f>
        <v>0</v>
      </c>
    </row>
    <row r="63" spans="1:111">
      <c r="A63" s="92" t="s">
        <v>332</v>
      </c>
      <c r="B63" s="188" t="str">
        <f>[1]Settings!$C$6</f>
        <v>USD</v>
      </c>
      <c r="C63" s="557"/>
      <c r="D63" s="529"/>
      <c r="E63" s="529"/>
      <c r="F63" s="529"/>
      <c r="G63" s="529"/>
      <c r="H63" s="529"/>
      <c r="I63" s="529"/>
      <c r="J63" s="529"/>
      <c r="K63" s="529"/>
      <c r="L63" s="529"/>
      <c r="M63" s="529"/>
      <c r="N63" s="529"/>
      <c r="O63" s="388"/>
      <c r="P63" s="529"/>
      <c r="Q63" s="529"/>
      <c r="R63" s="529"/>
      <c r="S63" s="529"/>
      <c r="T63" s="529"/>
      <c r="U63" s="529"/>
      <c r="V63" s="1275"/>
      <c r="W63" s="529"/>
      <c r="X63" s="529"/>
      <c r="Y63" s="529"/>
      <c r="Z63" s="1061"/>
      <c r="AA63" s="388"/>
      <c r="AB63" s="1061"/>
      <c r="AC63" s="529"/>
      <c r="AD63" s="529"/>
      <c r="AE63" s="529"/>
      <c r="AF63" s="529"/>
      <c r="AG63" s="529"/>
      <c r="AH63" s="529"/>
      <c r="AI63" s="529"/>
      <c r="AJ63" s="529"/>
      <c r="AK63" s="529"/>
      <c r="AL63" s="1061"/>
      <c r="AM63" s="388"/>
      <c r="AN63" s="1061"/>
      <c r="AO63" s="529"/>
      <c r="AP63" s="529"/>
      <c r="AQ63" s="529"/>
      <c r="AR63" s="529"/>
      <c r="AS63" s="529"/>
      <c r="AT63" s="529"/>
      <c r="AU63" s="529"/>
      <c r="AV63" s="529"/>
      <c r="AW63" s="529"/>
      <c r="AX63" s="529"/>
      <c r="AY63" s="388"/>
      <c r="AZ63" s="529"/>
      <c r="BA63" s="529"/>
      <c r="BB63" s="529"/>
      <c r="BC63" s="529"/>
      <c r="BD63" s="529"/>
      <c r="BE63" s="529"/>
      <c r="BF63" s="529"/>
      <c r="BG63" s="529"/>
      <c r="BH63" s="529"/>
      <c r="BI63" s="529"/>
      <c r="BJ63" s="529"/>
      <c r="BK63" s="388"/>
      <c r="BL63" s="529"/>
      <c r="BM63" s="529"/>
      <c r="BN63" s="529"/>
      <c r="BO63" s="529"/>
      <c r="BP63" s="529"/>
      <c r="BQ63" s="529"/>
      <c r="BR63" s="529"/>
      <c r="BS63" s="529"/>
      <c r="BT63" s="529"/>
      <c r="BU63" s="529"/>
      <c r="BV63" s="1061"/>
      <c r="BW63" s="877"/>
      <c r="BX63" s="1061"/>
      <c r="BY63" s="529"/>
      <c r="BZ63" s="529"/>
      <c r="CA63" s="529"/>
      <c r="CB63" s="529"/>
      <c r="CC63" s="529"/>
      <c r="CD63" s="529"/>
      <c r="CE63" s="529"/>
      <c r="CF63" s="529"/>
      <c r="CG63" s="529"/>
      <c r="CH63" s="1061"/>
      <c r="CI63" s="1062"/>
      <c r="CJ63" s="1061"/>
      <c r="CK63" s="529"/>
      <c r="CL63" s="529"/>
      <c r="CM63" s="529"/>
      <c r="CN63" s="529"/>
      <c r="CO63" s="529"/>
      <c r="CP63" s="529"/>
      <c r="CQ63" s="529"/>
      <c r="CR63" s="529"/>
      <c r="CS63" s="529"/>
      <c r="CT63" s="529"/>
      <c r="CU63" s="529"/>
      <c r="CV63" s="1061"/>
      <c r="CW63" s="529"/>
      <c r="CX63" s="529"/>
      <c r="CY63" s="529"/>
      <c r="CZ63" s="529"/>
      <c r="DA63" s="529"/>
      <c r="DB63" s="529"/>
      <c r="DC63" s="529"/>
      <c r="DD63" s="529"/>
      <c r="DE63" s="529"/>
      <c r="DF63" s="529"/>
      <c r="DG63" s="529"/>
    </row>
    <row r="64" spans="1:111" s="747" customFormat="1">
      <c r="A64" s="1087" t="s">
        <v>298</v>
      </c>
      <c r="B64" s="1088" t="str">
        <f>[1]Settings!$C$6</f>
        <v>USD</v>
      </c>
      <c r="C64" s="746"/>
      <c r="D64" s="1089">
        <f>DEFERRED!J16</f>
        <v>0</v>
      </c>
      <c r="E64" s="1089">
        <f>DEFERRED!K16</f>
        <v>0</v>
      </c>
      <c r="F64" s="1089">
        <f>DEFERRED!L16</f>
        <v>0</v>
      </c>
      <c r="G64" s="1089">
        <f>DEFERRED!M16</f>
        <v>0</v>
      </c>
      <c r="H64" s="1089">
        <f>DEFERRED!N16</f>
        <v>0</v>
      </c>
      <c r="I64" s="1089">
        <f>DEFERRED!O16</f>
        <v>0</v>
      </c>
      <c r="J64" s="1089">
        <f ca="1">DEFERRED!P16</f>
        <v>0</v>
      </c>
      <c r="K64" s="1089">
        <f ca="1">DEFERRED!Q16</f>
        <v>0</v>
      </c>
      <c r="L64" s="1089">
        <f ca="1">DEFERRED!R16</f>
        <v>0</v>
      </c>
      <c r="M64" s="1089">
        <f ca="1">DEFERRED!S16</f>
        <v>0</v>
      </c>
      <c r="N64" s="1089">
        <f ca="1">DEFERRED!T16</f>
        <v>0</v>
      </c>
      <c r="O64" s="1090">
        <f ca="1">DEFERRED!U16</f>
        <v>0</v>
      </c>
      <c r="P64" s="1089">
        <f ca="1">DEFERRED!V16</f>
        <v>0</v>
      </c>
      <c r="Q64" s="1089">
        <f ca="1">DEFERRED!W16</f>
        <v>0</v>
      </c>
      <c r="R64" s="1089">
        <f ca="1">DEFERRED!X16</f>
        <v>0</v>
      </c>
      <c r="S64" s="1089">
        <f ca="1">DEFERRED!Y16</f>
        <v>0</v>
      </c>
      <c r="T64" s="1089">
        <f ca="1">DEFERRED!Z16</f>
        <v>0</v>
      </c>
      <c r="U64" s="1089">
        <f ca="1">DEFERRED!AA16</f>
        <v>0</v>
      </c>
      <c r="V64" s="1292">
        <f ca="1">DEFERRED!AB16</f>
        <v>0</v>
      </c>
      <c r="W64" s="1089">
        <f ca="1">DEFERRED!AC16</f>
        <v>0</v>
      </c>
      <c r="X64" s="1089">
        <f ca="1">DEFERRED!AD16</f>
        <v>0</v>
      </c>
      <c r="Y64" s="1089">
        <f ca="1">DEFERRED!AE16</f>
        <v>757676.71232876717</v>
      </c>
      <c r="Z64" s="1089">
        <f ca="1">DEFERRED!AF16</f>
        <v>689621.91780821921</v>
      </c>
      <c r="AA64" s="1091">
        <f ca="1">DEFERRED!AG16</f>
        <v>619298.63013698626</v>
      </c>
      <c r="AB64" s="1089">
        <f ca="1">DEFERRED!AH16</f>
        <v>1548230.1369863013</v>
      </c>
      <c r="AC64" s="1089">
        <f ca="1">DEFERRED!AI16</f>
        <v>1400942.4657534244</v>
      </c>
      <c r="AD64" s="1089">
        <f ca="1">DEFERRED!AJ16</f>
        <v>1237873.9726027395</v>
      </c>
      <c r="AE64" s="1089">
        <f ca="1">DEFERRED!AK16</f>
        <v>2082312.3287671232</v>
      </c>
      <c r="AF64" s="1089">
        <f ca="1">DEFERRED!AL16</f>
        <v>1826498.6301369863</v>
      </c>
      <c r="AG64" s="1089">
        <f ca="1">DEFERRED!AM16</f>
        <v>1578936.98630137</v>
      </c>
      <c r="AH64" s="1089">
        <f ca="1">DEFERRED!AN16</f>
        <v>2465128.7671232875</v>
      </c>
      <c r="AI64" s="1089">
        <f ca="1">DEFERRED!AO16</f>
        <v>2103320.5479452051</v>
      </c>
      <c r="AJ64" s="1089">
        <f ca="1">DEFERRED!AP16</f>
        <v>1753183.5616438352</v>
      </c>
      <c r="AK64" s="1089">
        <f ca="1">DEFERRED!AQ16</f>
        <v>2632254.246575342</v>
      </c>
      <c r="AL64" s="1089">
        <f ca="1">DEFERRED!AR16</f>
        <v>2245032.3287671227</v>
      </c>
      <c r="AM64" s="1091">
        <f ca="1">DEFERRED!AS16</f>
        <v>1844903.0136986296</v>
      </c>
      <c r="AN64" s="1089">
        <f ca="1">DEFERRED!AT16</f>
        <v>2965025.753424657</v>
      </c>
      <c r="AO64" s="1089">
        <f ca="1">DEFERRED!AU16</f>
        <v>2567717.2602739721</v>
      </c>
      <c r="AP64" s="1089">
        <f ca="1">DEFERRED!AV16</f>
        <v>2127839.9999999995</v>
      </c>
      <c r="AQ64" s="1089">
        <f ca="1">DEFERRED!AW16</f>
        <v>3309593.4246575339</v>
      </c>
      <c r="AR64" s="1089">
        <f ca="1">DEFERRED!AX16</f>
        <v>2822018.6301369858</v>
      </c>
      <c r="AS64" s="1089">
        <f ca="1">DEFERRED!AY16</f>
        <v>2350172.0547945201</v>
      </c>
      <c r="AT64" s="1089">
        <f ca="1">DEFERRED!AZ16</f>
        <v>3467473.972602739</v>
      </c>
      <c r="AU64" s="1089">
        <f ca="1">DEFERRED!BA16</f>
        <v>2946775.8904109579</v>
      </c>
      <c r="AV64" s="1089">
        <f ca="1">DEFERRED!BB16</f>
        <v>2442874.5205479441</v>
      </c>
      <c r="AW64" s="1089">
        <f ca="1">DEFERRED!BC16</f>
        <v>3529703.0136986291</v>
      </c>
      <c r="AX64" s="1089">
        <f ca="1">DEFERRED!BD16</f>
        <v>2996311.2328767111</v>
      </c>
      <c r="AY64" s="1089">
        <f ca="1">DEFERRED!BE16</f>
        <v>2445139.726027396</v>
      </c>
      <c r="AZ64" s="1089">
        <f ca="1">DEFERRED!BF16</f>
        <v>4250077.8082191767</v>
      </c>
      <c r="BA64" s="1089">
        <f ca="1">DEFERRED!BG16</f>
        <v>3685505.7534246561</v>
      </c>
      <c r="BB64" s="1089">
        <f ca="1">DEFERRED!BH16</f>
        <v>3060443.8356164368</v>
      </c>
      <c r="BC64" s="1089">
        <f ca="1">DEFERRED!BI16</f>
        <v>4821731.5068493132</v>
      </c>
      <c r="BD64" s="1089">
        <f ca="1">DEFERRED!BJ16</f>
        <v>4130728.7671232857</v>
      </c>
      <c r="BE64" s="1089">
        <f ca="1">DEFERRED!BK16</f>
        <v>3462016.4383561625</v>
      </c>
      <c r="BF64" s="1089">
        <f ca="1">DEFERRED!BL16</f>
        <v>5661486.2465753406</v>
      </c>
      <c r="BG64" s="1089">
        <f ca="1">DEFERRED!BM16</f>
        <v>4854236.0547945183</v>
      </c>
      <c r="BH64" s="1089">
        <f ca="1">DEFERRED!BN16</f>
        <v>4073026.1917808196</v>
      </c>
      <c r="BI64" s="1089">
        <f ca="1">DEFERRED!BO16</f>
        <v>6073233.5342465732</v>
      </c>
      <c r="BJ64" s="1089">
        <f ca="1">DEFERRED!BP16</f>
        <v>5186982.5753424633</v>
      </c>
      <c r="BK64" s="1089">
        <f ca="1">DEFERRED!BQ16</f>
        <v>4271189.917808217</v>
      </c>
      <c r="BL64" s="1089">
        <f ca="1">DEFERRED!BR16</f>
        <v>6965835.6164383534</v>
      </c>
      <c r="BM64" s="1089">
        <f ca="1">DEFERRED!BS16</f>
        <v>6006633.2054794496</v>
      </c>
      <c r="BN64" s="1089">
        <f ca="1">DEFERRED!BT16</f>
        <v>4987936.438356162</v>
      </c>
      <c r="BO64" s="1089">
        <f ca="1">DEFERRED!BU16</f>
        <v>8804616.9863013681</v>
      </c>
      <c r="BP64" s="1089">
        <f ca="1">DEFERRED!BV16</f>
        <v>7559120.2191780806</v>
      </c>
      <c r="BQ64" s="1089">
        <f ca="1">DEFERRED!BW16</f>
        <v>6362038.3561643818</v>
      </c>
      <c r="BR64" s="1089">
        <f ca="1">DEFERRED!BX16</f>
        <v>10477989.041095888</v>
      </c>
      <c r="BS64" s="1089">
        <f ca="1">DEFERRED!BY16</f>
        <v>9013939.7260273956</v>
      </c>
      <c r="BT64" s="1089">
        <f ca="1">DEFERRED!BZ16</f>
        <v>7605106.8493150668</v>
      </c>
      <c r="BU64" s="1089">
        <f ca="1">DEFERRED!CA16</f>
        <v>11409698.630136985</v>
      </c>
      <c r="BV64" s="1089">
        <f ca="1">DEFERRED!CB16</f>
        <v>9781561.6438356154</v>
      </c>
      <c r="BW64" s="894">
        <f ca="1">DEFERRED!CC16</f>
        <v>8109345.2054794505</v>
      </c>
      <c r="BX64" s="1089">
        <f ca="1">DEFERRED!CD16</f>
        <v>13770608.219178081</v>
      </c>
      <c r="BY64" s="1089">
        <f ca="1">DEFERRED!CE16</f>
        <v>11947232.876712328</v>
      </c>
      <c r="BZ64" s="1089">
        <f ca="1">DEFERRED!CF16</f>
        <v>9928495.8904109579</v>
      </c>
      <c r="CA64" s="1089">
        <f ca="1">DEFERRED!CG16</f>
        <v>16141290.410958903</v>
      </c>
      <c r="CB64" s="1089">
        <f ca="1">DEFERRED!CH16</f>
        <v>13831578.08219178</v>
      </c>
      <c r="CC64" s="1089">
        <f ca="1">DEFERRED!CI16</f>
        <v>11596372.602739725</v>
      </c>
      <c r="CD64" s="1089">
        <f ca="1">DEFERRED!CJ16</f>
        <v>17491076.712328766</v>
      </c>
      <c r="CE64" s="1089">
        <f ca="1">DEFERRED!CK16</f>
        <v>14937780.821917806</v>
      </c>
      <c r="CF64" s="1089">
        <f ca="1">DEFERRED!CL16</f>
        <v>12466849.315068491</v>
      </c>
      <c r="CG64" s="1089">
        <f ca="1">DEFERRED!CM16</f>
        <v>17828962.19178082</v>
      </c>
      <c r="CH64" s="1089">
        <f ca="1">DEFERRED!CN16</f>
        <v>15139910.1369863</v>
      </c>
      <c r="CI64" s="1091">
        <f ca="1">DEFERRED!CO16</f>
        <v>12361223.01369863</v>
      </c>
      <c r="CJ64" s="1089">
        <f ca="1">DEFERRED!CP16</f>
        <v>22533330.410958905</v>
      </c>
      <c r="CK64" s="1089">
        <f ca="1">DEFERRED!CQ16</f>
        <v>19581685.479452055</v>
      </c>
      <c r="CL64" s="1089">
        <f ca="1">DEFERRED!CR16</f>
        <v>16313792.87671233</v>
      </c>
      <c r="CM64" s="1089">
        <f ca="1">DEFERRED!CS16</f>
        <v>26181014.794520549</v>
      </c>
      <c r="CN64" s="1089">
        <f ca="1">DEFERRED!CT16</f>
        <v>22489144.10958904</v>
      </c>
      <c r="CO64" s="1089">
        <f ca="1">DEFERRED!CU16</f>
        <v>18916366.02739726</v>
      </c>
      <c r="CP64" s="1089">
        <f ca="1">DEFERRED!CV16</f>
        <v>28240517.260273971</v>
      </c>
      <c r="CQ64" s="1089">
        <f ca="1">DEFERRED!CW16</f>
        <v>24124668.493150681</v>
      </c>
      <c r="CR64" s="1089">
        <f ca="1">DEFERRED!CX16</f>
        <v>20141589.041095886</v>
      </c>
      <c r="CS64" s="1089">
        <f ca="1">DEFERRED!CY16</f>
        <v>29015671.232876707</v>
      </c>
      <c r="CT64" s="1089">
        <f ca="1">DEFERRED!CZ16</f>
        <v>24597041.095890407</v>
      </c>
      <c r="CU64" s="1089">
        <f ca="1">DEFERRED!DA16</f>
        <v>20031123.287671227</v>
      </c>
      <c r="CV64" s="1089">
        <f ca="1">DEFERRED!DB16</f>
        <v>28371219.651860133</v>
      </c>
      <c r="CW64" s="1089">
        <f ca="1">DEFERRED!DC16</f>
        <v>24291930.136299387</v>
      </c>
      <c r="CX64" s="1089">
        <f ca="1">DEFERRED!DD16</f>
        <v>19775573.886928558</v>
      </c>
      <c r="CY64" s="1089">
        <f ca="1">DEFERRED!DE16</f>
        <v>30669273.536912721</v>
      </c>
      <c r="CZ64" s="1089">
        <f ca="1">DEFERRED!DF16</f>
        <v>25984095.267748956</v>
      </c>
      <c r="DA64" s="1089">
        <f ca="1">DEFERRED!DG16</f>
        <v>21450051.781461444</v>
      </c>
      <c r="DB64" s="1089">
        <f ca="1">DEFERRED!DH16</f>
        <v>34847282.961661205</v>
      </c>
      <c r="DC64" s="1089">
        <f ca="1">DEFERRED!DI16</f>
        <v>29731222.378334958</v>
      </c>
      <c r="DD64" s="1089">
        <f ca="1">DEFERRED!DJ16</f>
        <v>24780196.007374074</v>
      </c>
      <c r="DE64" s="1089">
        <f ca="1">DEFERRED!DK16</f>
        <v>41134730.87251512</v>
      </c>
      <c r="DF64" s="1089">
        <f ca="1">DEFERRED!DL16</f>
        <v>35462393.533129029</v>
      </c>
      <c r="DG64" s="1089">
        <f ca="1">DEFERRED!DM16</f>
        <v>29600978.282430071</v>
      </c>
    </row>
    <row r="65" spans="1:111">
      <c r="A65" s="92" t="s">
        <v>299</v>
      </c>
      <c r="B65" s="188" t="str">
        <f>[1]Settings!$C$6</f>
        <v>USD</v>
      </c>
      <c r="C65" s="557"/>
      <c r="D65" s="529">
        <f t="shared" ref="D65:BK65" si="134">SUM(D61:D64)</f>
        <v>0</v>
      </c>
      <c r="E65" s="529">
        <f t="shared" si="134"/>
        <v>0</v>
      </c>
      <c r="F65" s="529">
        <f t="shared" si="134"/>
        <v>0</v>
      </c>
      <c r="G65" s="529">
        <f t="shared" si="134"/>
        <v>0</v>
      </c>
      <c r="H65" s="529">
        <f t="shared" si="134"/>
        <v>0</v>
      </c>
      <c r="I65" s="529">
        <f t="shared" si="134"/>
        <v>0</v>
      </c>
      <c r="J65" s="529">
        <f t="shared" ca="1" si="134"/>
        <v>0</v>
      </c>
      <c r="K65" s="529">
        <f t="shared" ca="1" si="134"/>
        <v>0</v>
      </c>
      <c r="L65" s="529">
        <f t="shared" ca="1" si="134"/>
        <v>0</v>
      </c>
      <c r="M65" s="529">
        <f t="shared" ca="1" si="134"/>
        <v>0</v>
      </c>
      <c r="N65" s="529">
        <f t="shared" ca="1" si="134"/>
        <v>0</v>
      </c>
      <c r="O65" s="388">
        <f t="shared" ca="1" si="134"/>
        <v>0</v>
      </c>
      <c r="P65" s="529">
        <f t="shared" ca="1" si="134"/>
        <v>0</v>
      </c>
      <c r="Q65" s="529">
        <f t="shared" ca="1" si="134"/>
        <v>0</v>
      </c>
      <c r="R65" s="529">
        <f t="shared" ca="1" si="134"/>
        <v>0</v>
      </c>
      <c r="S65" s="529">
        <f t="shared" ca="1" si="134"/>
        <v>0</v>
      </c>
      <c r="T65" s="529">
        <f t="shared" ca="1" si="134"/>
        <v>0</v>
      </c>
      <c r="U65" s="529">
        <f t="shared" ca="1" si="134"/>
        <v>0</v>
      </c>
      <c r="V65" s="1275">
        <f t="shared" ca="1" si="134"/>
        <v>0</v>
      </c>
      <c r="W65" s="529">
        <f t="shared" ca="1" si="134"/>
        <v>0</v>
      </c>
      <c r="X65" s="529">
        <f t="shared" ca="1" si="134"/>
        <v>0</v>
      </c>
      <c r="Y65" s="529">
        <f t="shared" ca="1" si="134"/>
        <v>757676.71232876717</v>
      </c>
      <c r="Z65" s="1061">
        <f t="shared" ca="1" si="134"/>
        <v>689621.91780821921</v>
      </c>
      <c r="AA65" s="388">
        <f t="shared" ca="1" si="134"/>
        <v>619298.63013698626</v>
      </c>
      <c r="AB65" s="1061">
        <f t="shared" ca="1" si="134"/>
        <v>1548230.1369863013</v>
      </c>
      <c r="AC65" s="529">
        <f t="shared" ca="1" si="134"/>
        <v>1400942.4657534244</v>
      </c>
      <c r="AD65" s="529">
        <f t="shared" ca="1" si="134"/>
        <v>1237873.9726027395</v>
      </c>
      <c r="AE65" s="529">
        <f t="shared" ca="1" si="134"/>
        <v>2082312.3287671232</v>
      </c>
      <c r="AF65" s="529">
        <f t="shared" ca="1" si="134"/>
        <v>1826498.6301369863</v>
      </c>
      <c r="AG65" s="529">
        <f t="shared" ca="1" si="134"/>
        <v>1578936.98630137</v>
      </c>
      <c r="AH65" s="529">
        <f t="shared" ca="1" si="134"/>
        <v>2465128.7671232875</v>
      </c>
      <c r="AI65" s="529">
        <f t="shared" ca="1" si="134"/>
        <v>2103320.5479452051</v>
      </c>
      <c r="AJ65" s="529">
        <f t="shared" ca="1" si="134"/>
        <v>1753183.5616438352</v>
      </c>
      <c r="AK65" s="529">
        <f t="shared" ca="1" si="134"/>
        <v>2632254.246575342</v>
      </c>
      <c r="AL65" s="1061">
        <f t="shared" ca="1" si="134"/>
        <v>2245032.3287671227</v>
      </c>
      <c r="AM65" s="388">
        <f t="shared" ca="1" si="134"/>
        <v>1844903.0136986296</v>
      </c>
      <c r="AN65" s="1061">
        <f t="shared" ca="1" si="134"/>
        <v>2965025.753424657</v>
      </c>
      <c r="AO65" s="1004">
        <f t="shared" ca="1" si="134"/>
        <v>2567717.2602739721</v>
      </c>
      <c r="AP65" s="1004">
        <f t="shared" ca="1" si="134"/>
        <v>2127839.9999999995</v>
      </c>
      <c r="AQ65" s="1004">
        <f t="shared" ca="1" si="134"/>
        <v>3309593.4246575339</v>
      </c>
      <c r="AR65" s="1004">
        <f t="shared" ca="1" si="134"/>
        <v>2822018.6301369858</v>
      </c>
      <c r="AS65" s="1004">
        <f t="shared" ca="1" si="134"/>
        <v>2350172.0547945201</v>
      </c>
      <c r="AT65" s="1004">
        <f t="shared" ca="1" si="134"/>
        <v>3467473.972602739</v>
      </c>
      <c r="AU65" s="1004">
        <f t="shared" ca="1" si="134"/>
        <v>2946775.8904109579</v>
      </c>
      <c r="AV65" s="1004">
        <f t="shared" ca="1" si="134"/>
        <v>2442874.5205479441</v>
      </c>
      <c r="AW65" s="1004">
        <f t="shared" ca="1" si="134"/>
        <v>3529703.0136986291</v>
      </c>
      <c r="AX65" s="1004">
        <f t="shared" ca="1" si="134"/>
        <v>2996311.2328767111</v>
      </c>
      <c r="AY65" s="388">
        <f t="shared" ca="1" si="134"/>
        <v>2445139.726027396</v>
      </c>
      <c r="AZ65" s="1004">
        <f t="shared" ca="1" si="134"/>
        <v>4250077.8082191767</v>
      </c>
      <c r="BA65" s="1004">
        <f t="shared" ca="1" si="134"/>
        <v>3685505.7534246561</v>
      </c>
      <c r="BB65" s="1004">
        <f t="shared" ca="1" si="134"/>
        <v>3060443.8356164368</v>
      </c>
      <c r="BC65" s="1004">
        <f t="shared" ca="1" si="134"/>
        <v>4821731.5068493132</v>
      </c>
      <c r="BD65" s="1004">
        <f t="shared" ca="1" si="134"/>
        <v>4130728.7671232857</v>
      </c>
      <c r="BE65" s="1004">
        <f t="shared" ca="1" si="134"/>
        <v>3462016.4383561625</v>
      </c>
      <c r="BF65" s="1004">
        <f t="shared" ca="1" si="134"/>
        <v>5661486.2465753406</v>
      </c>
      <c r="BG65" s="1004">
        <f t="shared" ca="1" si="134"/>
        <v>4854236.0547945183</v>
      </c>
      <c r="BH65" s="1004">
        <f t="shared" ca="1" si="134"/>
        <v>4073026.1917808196</v>
      </c>
      <c r="BI65" s="1004">
        <f t="shared" ca="1" si="134"/>
        <v>6073233.5342465732</v>
      </c>
      <c r="BJ65" s="1004">
        <f t="shared" ca="1" si="134"/>
        <v>5186982.5753424633</v>
      </c>
      <c r="BK65" s="388">
        <f t="shared" ca="1" si="134"/>
        <v>4271189.917808217</v>
      </c>
      <c r="BL65" s="1004">
        <f t="shared" ref="BL65:DG65" ca="1" si="135">SUM(BL61:BL64)</f>
        <v>6965835.6164383534</v>
      </c>
      <c r="BM65" s="1004">
        <f t="shared" ca="1" si="135"/>
        <v>6006633.2054794496</v>
      </c>
      <c r="BN65" s="1004">
        <f t="shared" ca="1" si="135"/>
        <v>4987936.438356162</v>
      </c>
      <c r="BO65" s="1004">
        <f t="shared" ca="1" si="135"/>
        <v>8804616.9863013681</v>
      </c>
      <c r="BP65" s="1004">
        <f t="shared" ca="1" si="135"/>
        <v>7559120.2191780806</v>
      </c>
      <c r="BQ65" s="1004">
        <f t="shared" ca="1" si="135"/>
        <v>6362038.3561643818</v>
      </c>
      <c r="BR65" s="1004">
        <f t="shared" ca="1" si="135"/>
        <v>10477989.041095888</v>
      </c>
      <c r="BS65" s="1004">
        <f t="shared" ca="1" si="135"/>
        <v>9013939.7260273956</v>
      </c>
      <c r="BT65" s="1004">
        <f t="shared" ca="1" si="135"/>
        <v>7605106.8493150668</v>
      </c>
      <c r="BU65" s="1004">
        <f t="shared" ca="1" si="135"/>
        <v>11409698.630136985</v>
      </c>
      <c r="BV65" s="1066">
        <f t="shared" ca="1" si="135"/>
        <v>9781561.6438356154</v>
      </c>
      <c r="BW65" s="882">
        <f ca="1">SUM(BW61:BW64)</f>
        <v>8109345.2054794505</v>
      </c>
      <c r="BX65" s="1066">
        <f t="shared" ca="1" si="135"/>
        <v>13770608.219178081</v>
      </c>
      <c r="BY65" s="1004">
        <f t="shared" ca="1" si="135"/>
        <v>11947232.876712328</v>
      </c>
      <c r="BZ65" s="1004">
        <f t="shared" ca="1" si="135"/>
        <v>9928495.8904109579</v>
      </c>
      <c r="CA65" s="1004">
        <f t="shared" ca="1" si="135"/>
        <v>16141290.410958903</v>
      </c>
      <c r="CB65" s="1004">
        <f t="shared" ca="1" si="135"/>
        <v>13831578.08219178</v>
      </c>
      <c r="CC65" s="1004">
        <f t="shared" ca="1" si="135"/>
        <v>11596372.602739725</v>
      </c>
      <c r="CD65" s="1004">
        <f t="shared" ca="1" si="135"/>
        <v>17491076.712328766</v>
      </c>
      <c r="CE65" s="1004">
        <f ca="1">SUM(CE61:CE64)</f>
        <v>14937780.821917806</v>
      </c>
      <c r="CF65" s="1004">
        <f t="shared" ca="1" si="135"/>
        <v>12466849.315068491</v>
      </c>
      <c r="CG65" s="1004">
        <f t="shared" ca="1" si="135"/>
        <v>17828962.19178082</v>
      </c>
      <c r="CH65" s="1066">
        <f t="shared" ca="1" si="135"/>
        <v>15139910.1369863</v>
      </c>
      <c r="CI65" s="1067">
        <f t="shared" ca="1" si="135"/>
        <v>12361223.01369863</v>
      </c>
      <c r="CJ65" s="1066">
        <f t="shared" ca="1" si="135"/>
        <v>22533330.410958905</v>
      </c>
      <c r="CK65" s="1004">
        <f t="shared" ca="1" si="135"/>
        <v>19581712.479452055</v>
      </c>
      <c r="CL65" s="1004">
        <f t="shared" ca="1" si="135"/>
        <v>16313792.87671233</v>
      </c>
      <c r="CM65" s="1004">
        <f t="shared" ca="1" si="135"/>
        <v>26181014.794520549</v>
      </c>
      <c r="CN65" s="1004">
        <f t="shared" ca="1" si="135"/>
        <v>22489144.10958904</v>
      </c>
      <c r="CO65" s="1004">
        <f t="shared" ca="1" si="135"/>
        <v>18916366.02739726</v>
      </c>
      <c r="CP65" s="1004">
        <f t="shared" ca="1" si="135"/>
        <v>28240517.260273971</v>
      </c>
      <c r="CQ65" s="1004">
        <f t="shared" ca="1" si="135"/>
        <v>24124668.493150681</v>
      </c>
      <c r="CR65" s="1004">
        <f t="shared" ca="1" si="135"/>
        <v>20141589.041095886</v>
      </c>
      <c r="CS65" s="1004">
        <f t="shared" ca="1" si="135"/>
        <v>29015671.232876707</v>
      </c>
      <c r="CT65" s="1004">
        <f t="shared" ca="1" si="135"/>
        <v>24597041.095890407</v>
      </c>
      <c r="CU65" s="1004">
        <f t="shared" ca="1" si="135"/>
        <v>20031123.287671227</v>
      </c>
      <c r="CV65" s="1066">
        <f t="shared" ca="1" si="135"/>
        <v>28371219.651860133</v>
      </c>
      <c r="CW65" s="1004">
        <f t="shared" ca="1" si="135"/>
        <v>24291930.136299387</v>
      </c>
      <c r="CX65" s="1004">
        <f t="shared" ca="1" si="135"/>
        <v>19775573.886928558</v>
      </c>
      <c r="CY65" s="1004">
        <f t="shared" ca="1" si="135"/>
        <v>30669273.536912721</v>
      </c>
      <c r="CZ65" s="1004">
        <f t="shared" ca="1" si="135"/>
        <v>25984095.267748956</v>
      </c>
      <c r="DA65" s="1004">
        <f t="shared" ca="1" si="135"/>
        <v>21450051.781461444</v>
      </c>
      <c r="DB65" s="1004">
        <f t="shared" ca="1" si="135"/>
        <v>34847282.961661205</v>
      </c>
      <c r="DC65" s="1004">
        <f t="shared" ca="1" si="135"/>
        <v>29731222.378334958</v>
      </c>
      <c r="DD65" s="1004">
        <f t="shared" ca="1" si="135"/>
        <v>24780196.007374074</v>
      </c>
      <c r="DE65" s="1004">
        <f t="shared" ca="1" si="135"/>
        <v>41134730.87251512</v>
      </c>
      <c r="DF65" s="1004">
        <f t="shared" ca="1" si="135"/>
        <v>35462393.533129029</v>
      </c>
      <c r="DG65" s="1004">
        <f t="shared" ca="1" si="135"/>
        <v>29600978.282430071</v>
      </c>
    </row>
    <row r="66" spans="1:111">
      <c r="A66" s="92"/>
      <c r="B66" s="188" t="str">
        <f>[1]Settings!$C$6</f>
        <v>USD</v>
      </c>
      <c r="C66" s="557"/>
      <c r="D66" s="529"/>
      <c r="E66" s="529"/>
      <c r="F66" s="529"/>
      <c r="G66" s="529"/>
      <c r="H66" s="529"/>
      <c r="I66" s="529"/>
      <c r="J66" s="529"/>
      <c r="K66" s="529"/>
      <c r="L66" s="529"/>
      <c r="M66" s="529"/>
      <c r="N66" s="529"/>
      <c r="O66" s="388"/>
      <c r="P66" s="529"/>
      <c r="Q66" s="529"/>
      <c r="R66" s="529"/>
      <c r="S66" s="529"/>
      <c r="T66" s="529"/>
      <c r="U66" s="529"/>
      <c r="V66" s="1275"/>
      <c r="W66" s="529"/>
      <c r="X66" s="529"/>
      <c r="Y66" s="529"/>
      <c r="Z66" s="1061"/>
      <c r="AA66" s="388"/>
      <c r="AB66" s="1061"/>
      <c r="AC66" s="529"/>
      <c r="AD66" s="529"/>
      <c r="AE66" s="529"/>
      <c r="AF66" s="529"/>
      <c r="AG66" s="529"/>
      <c r="AH66" s="529"/>
      <c r="AI66" s="529"/>
      <c r="AJ66" s="529"/>
      <c r="AK66" s="529"/>
      <c r="AL66" s="1061"/>
      <c r="AM66" s="388"/>
      <c r="AN66" s="1061"/>
      <c r="AO66" s="1004"/>
      <c r="AP66" s="1004"/>
      <c r="AQ66" s="1004"/>
      <c r="AR66" s="1004"/>
      <c r="AS66" s="1004"/>
      <c r="AT66" s="1004"/>
      <c r="AU66" s="1004"/>
      <c r="AV66" s="1004"/>
      <c r="AW66" s="1004"/>
      <c r="AX66" s="1004"/>
      <c r="AY66" s="388"/>
      <c r="AZ66" s="1004"/>
      <c r="BA66" s="1004"/>
      <c r="BB66" s="1004"/>
      <c r="BC66" s="1004"/>
      <c r="BD66" s="1004"/>
      <c r="BE66" s="1004"/>
      <c r="BF66" s="1004"/>
      <c r="BG66" s="1004"/>
      <c r="BH66" s="1004"/>
      <c r="BI66" s="1004"/>
      <c r="BJ66" s="1004"/>
      <c r="BK66" s="388"/>
      <c r="BL66" s="1004"/>
      <c r="BM66" s="1004"/>
      <c r="BN66" s="1004"/>
      <c r="BO66" s="1004"/>
      <c r="BP66" s="1004"/>
      <c r="BQ66" s="1004"/>
      <c r="BR66" s="1004"/>
      <c r="BS66" s="1004"/>
      <c r="BT66" s="1004"/>
      <c r="BU66" s="1004"/>
      <c r="BV66" s="1066"/>
      <c r="BW66" s="882"/>
      <c r="BX66" s="1066"/>
      <c r="BY66" s="1004"/>
      <c r="BZ66" s="1004"/>
      <c r="CA66" s="1004"/>
      <c r="CB66" s="1004"/>
      <c r="CC66" s="1004"/>
      <c r="CD66" s="1004"/>
      <c r="CE66" s="1004"/>
      <c r="CF66" s="1004"/>
      <c r="CG66" s="1004"/>
      <c r="CH66" s="1066"/>
      <c r="CI66" s="1067"/>
      <c r="CJ66" s="1066"/>
      <c r="CK66" s="1004"/>
      <c r="CL66" s="1004"/>
      <c r="CM66" s="1004"/>
      <c r="CN66" s="1004"/>
      <c r="CO66" s="1004"/>
      <c r="CP66" s="1004"/>
      <c r="CQ66" s="1004"/>
      <c r="CR66" s="1004"/>
      <c r="CS66" s="1004"/>
      <c r="CT66" s="1004"/>
      <c r="CU66" s="1004"/>
      <c r="CV66" s="1066"/>
      <c r="CW66" s="1004"/>
      <c r="CX66" s="1004"/>
      <c r="CY66" s="1004"/>
      <c r="CZ66" s="1004"/>
      <c r="DA66" s="1004"/>
      <c r="DB66" s="1004"/>
      <c r="DC66" s="1004"/>
      <c r="DD66" s="1004"/>
      <c r="DE66" s="1004"/>
      <c r="DF66" s="1004"/>
      <c r="DG66" s="1004"/>
    </row>
    <row r="67" spans="1:111" s="531" customFormat="1">
      <c r="A67" s="530" t="s">
        <v>300</v>
      </c>
      <c r="B67" s="1079" t="str">
        <f>[1]Settings!$C$6</f>
        <v>USD</v>
      </c>
      <c r="C67" s="563">
        <v>100000</v>
      </c>
      <c r="D67" s="1092">
        <f>C79+D85</f>
        <v>100000</v>
      </c>
      <c r="E67" s="1092">
        <f>D67+E85</f>
        <v>100000</v>
      </c>
      <c r="F67" s="1092">
        <f t="shared" ref="F67:P67" si="136">E67+F85</f>
        <v>100000</v>
      </c>
      <c r="G67" s="1092">
        <f t="shared" si="136"/>
        <v>100000</v>
      </c>
      <c r="H67" s="1092">
        <f t="shared" si="136"/>
        <v>100000</v>
      </c>
      <c r="I67" s="1092">
        <f t="shared" si="136"/>
        <v>100000</v>
      </c>
      <c r="J67" s="1092">
        <f t="shared" si="136"/>
        <v>400000</v>
      </c>
      <c r="K67" s="1092">
        <f t="shared" ca="1" si="136"/>
        <v>400000</v>
      </c>
      <c r="L67" s="1092">
        <f t="shared" ca="1" si="136"/>
        <v>400000</v>
      </c>
      <c r="M67" s="1092">
        <f t="shared" ca="1" si="136"/>
        <v>400000</v>
      </c>
      <c r="N67" s="1092">
        <f t="shared" ca="1" si="136"/>
        <v>400000</v>
      </c>
      <c r="O67" s="1092">
        <f t="shared" ca="1" si="136"/>
        <v>400000</v>
      </c>
      <c r="P67" s="1092">
        <f t="shared" ca="1" si="136"/>
        <v>400000</v>
      </c>
      <c r="Q67" s="1092">
        <f ca="1">P67+Q85</f>
        <v>400000</v>
      </c>
      <c r="R67" s="1092">
        <f t="shared" ref="R67:AU67" ca="1" si="137">Q67+R85</f>
        <v>700000</v>
      </c>
      <c r="S67" s="1092">
        <f t="shared" ca="1" si="137"/>
        <v>700000</v>
      </c>
      <c r="T67" s="1092">
        <f t="shared" ca="1" si="137"/>
        <v>700000</v>
      </c>
      <c r="U67" s="1092">
        <f t="shared" ca="1" si="137"/>
        <v>700000</v>
      </c>
      <c r="V67" s="1293">
        <f ca="1">U67+V85</f>
        <v>700000</v>
      </c>
      <c r="W67" s="1092">
        <f t="shared" ca="1" si="137"/>
        <v>700000</v>
      </c>
      <c r="X67" s="1092">
        <f t="shared" ca="1" si="137"/>
        <v>700000</v>
      </c>
      <c r="Y67" s="1092">
        <f t="shared" ca="1" si="137"/>
        <v>700000</v>
      </c>
      <c r="Z67" s="1092">
        <f t="shared" ca="1" si="137"/>
        <v>700000</v>
      </c>
      <c r="AA67" s="1093">
        <f t="shared" ca="1" si="137"/>
        <v>700000</v>
      </c>
      <c r="AB67" s="1092">
        <f t="shared" ca="1" si="137"/>
        <v>700000</v>
      </c>
      <c r="AC67" s="1092">
        <f t="shared" ca="1" si="137"/>
        <v>700000</v>
      </c>
      <c r="AD67" s="1092">
        <f t="shared" ca="1" si="137"/>
        <v>700000</v>
      </c>
      <c r="AE67" s="1092">
        <f t="shared" ca="1" si="137"/>
        <v>700000</v>
      </c>
      <c r="AF67" s="1092">
        <f t="shared" ca="1" si="137"/>
        <v>700000</v>
      </c>
      <c r="AG67" s="1092">
        <f t="shared" ca="1" si="137"/>
        <v>700000</v>
      </c>
      <c r="AH67" s="1092">
        <f t="shared" ca="1" si="137"/>
        <v>700000</v>
      </c>
      <c r="AI67" s="1092">
        <f t="shared" ca="1" si="137"/>
        <v>700000</v>
      </c>
      <c r="AJ67" s="1092">
        <f t="shared" ca="1" si="137"/>
        <v>700000</v>
      </c>
      <c r="AK67" s="1092">
        <f t="shared" ca="1" si="137"/>
        <v>700000</v>
      </c>
      <c r="AL67" s="1092">
        <f t="shared" ca="1" si="137"/>
        <v>700000</v>
      </c>
      <c r="AM67" s="1093">
        <f t="shared" ca="1" si="137"/>
        <v>700000</v>
      </c>
      <c r="AN67" s="1092">
        <f t="shared" ca="1" si="137"/>
        <v>700000</v>
      </c>
      <c r="AO67" s="1092">
        <f t="shared" ca="1" si="137"/>
        <v>700000</v>
      </c>
      <c r="AP67" s="1092">
        <f t="shared" ca="1" si="137"/>
        <v>700000</v>
      </c>
      <c r="AQ67" s="1092">
        <f t="shared" ca="1" si="137"/>
        <v>700000</v>
      </c>
      <c r="AR67" s="1092">
        <f t="shared" ca="1" si="137"/>
        <v>700000</v>
      </c>
      <c r="AS67" s="1092">
        <f t="shared" ca="1" si="137"/>
        <v>700000</v>
      </c>
      <c r="AT67" s="1092">
        <f t="shared" ca="1" si="137"/>
        <v>700000</v>
      </c>
      <c r="AU67" s="1092">
        <f t="shared" ca="1" si="137"/>
        <v>700000</v>
      </c>
      <c r="AV67" s="1092">
        <f ca="1">AU67+AV85</f>
        <v>700000</v>
      </c>
      <c r="AW67" s="1092">
        <f t="shared" ref="AW67:BG67" ca="1" si="138">AV67+AW85</f>
        <v>700000</v>
      </c>
      <c r="AX67" s="1092">
        <f t="shared" ca="1" si="138"/>
        <v>700000</v>
      </c>
      <c r="AY67" s="1092">
        <f t="shared" ca="1" si="138"/>
        <v>700000</v>
      </c>
      <c r="AZ67" s="1092">
        <f ca="1">AY67+AZ85</f>
        <v>700000</v>
      </c>
      <c r="BA67" s="1092">
        <f t="shared" ca="1" si="138"/>
        <v>700000</v>
      </c>
      <c r="BB67" s="1092">
        <f t="shared" ca="1" si="138"/>
        <v>700000</v>
      </c>
      <c r="BC67" s="1092">
        <f t="shared" ca="1" si="138"/>
        <v>700000</v>
      </c>
      <c r="BD67" s="1092">
        <f t="shared" ca="1" si="138"/>
        <v>700000</v>
      </c>
      <c r="BE67" s="1092">
        <f t="shared" ca="1" si="138"/>
        <v>700000</v>
      </c>
      <c r="BF67" s="1092">
        <f t="shared" ca="1" si="138"/>
        <v>700000</v>
      </c>
      <c r="BG67" s="1092">
        <f t="shared" ca="1" si="138"/>
        <v>700000</v>
      </c>
      <c r="BH67" s="1092">
        <f ca="1">BG67+BH85</f>
        <v>700000</v>
      </c>
      <c r="BI67" s="1092">
        <f ca="1">BH67+BI85</f>
        <v>700000</v>
      </c>
      <c r="BJ67" s="1092">
        <f ca="1">BI67+BJ85</f>
        <v>700000</v>
      </c>
      <c r="BK67" s="1092">
        <f ca="1">BJ67+BK85</f>
        <v>700000</v>
      </c>
      <c r="BL67" s="1092">
        <f t="shared" ref="BL67:DG67" ca="1" si="139">BK67+BL85</f>
        <v>700000</v>
      </c>
      <c r="BM67" s="1092">
        <f t="shared" ca="1" si="139"/>
        <v>700000</v>
      </c>
      <c r="BN67" s="1092">
        <f t="shared" ca="1" si="139"/>
        <v>700000</v>
      </c>
      <c r="BO67" s="1092">
        <f t="shared" ca="1" si="139"/>
        <v>700000</v>
      </c>
      <c r="BP67" s="1092">
        <f t="shared" ca="1" si="139"/>
        <v>700000</v>
      </c>
      <c r="BQ67" s="1092">
        <f t="shared" ca="1" si="139"/>
        <v>700000</v>
      </c>
      <c r="BR67" s="1092">
        <f t="shared" ca="1" si="139"/>
        <v>700000</v>
      </c>
      <c r="BS67" s="1092">
        <f t="shared" ca="1" si="139"/>
        <v>700000</v>
      </c>
      <c r="BT67" s="1092">
        <f t="shared" ca="1" si="139"/>
        <v>700000</v>
      </c>
      <c r="BU67" s="1092">
        <f t="shared" ca="1" si="139"/>
        <v>700000</v>
      </c>
      <c r="BV67" s="1092">
        <f t="shared" ca="1" si="139"/>
        <v>700000</v>
      </c>
      <c r="BW67" s="895">
        <f t="shared" ca="1" si="139"/>
        <v>700000</v>
      </c>
      <c r="BX67" s="1092">
        <f t="shared" ca="1" si="139"/>
        <v>700000</v>
      </c>
      <c r="BY67" s="1092">
        <f t="shared" ca="1" si="139"/>
        <v>700000</v>
      </c>
      <c r="BZ67" s="1092">
        <f t="shared" ca="1" si="139"/>
        <v>700000</v>
      </c>
      <c r="CA67" s="1092">
        <f t="shared" ca="1" si="139"/>
        <v>700000</v>
      </c>
      <c r="CB67" s="1092">
        <f t="shared" ca="1" si="139"/>
        <v>700000</v>
      </c>
      <c r="CC67" s="1092">
        <f t="shared" ca="1" si="139"/>
        <v>700000</v>
      </c>
      <c r="CD67" s="1092">
        <f t="shared" ca="1" si="139"/>
        <v>700000</v>
      </c>
      <c r="CE67" s="1092">
        <f t="shared" ca="1" si="139"/>
        <v>700000</v>
      </c>
      <c r="CF67" s="1092">
        <f t="shared" ca="1" si="139"/>
        <v>700000</v>
      </c>
      <c r="CG67" s="1092">
        <f t="shared" ca="1" si="139"/>
        <v>700000</v>
      </c>
      <c r="CH67" s="1092">
        <f t="shared" ca="1" si="139"/>
        <v>700000</v>
      </c>
      <c r="CI67" s="1093">
        <f t="shared" ca="1" si="139"/>
        <v>700000</v>
      </c>
      <c r="CJ67" s="1092">
        <f t="shared" ca="1" si="139"/>
        <v>700000</v>
      </c>
      <c r="CK67" s="1092">
        <f t="shared" ca="1" si="139"/>
        <v>700000</v>
      </c>
      <c r="CL67" s="1092">
        <f t="shared" ca="1" si="139"/>
        <v>700000</v>
      </c>
      <c r="CM67" s="1092">
        <f t="shared" ca="1" si="139"/>
        <v>700000</v>
      </c>
      <c r="CN67" s="1092">
        <f t="shared" ca="1" si="139"/>
        <v>700000</v>
      </c>
      <c r="CO67" s="1092">
        <f t="shared" ca="1" si="139"/>
        <v>700000</v>
      </c>
      <c r="CP67" s="1092">
        <f t="shared" ca="1" si="139"/>
        <v>700000</v>
      </c>
      <c r="CQ67" s="1092">
        <f t="shared" ca="1" si="139"/>
        <v>700000</v>
      </c>
      <c r="CR67" s="1092">
        <f t="shared" ca="1" si="139"/>
        <v>700000</v>
      </c>
      <c r="CS67" s="1092">
        <f t="shared" ca="1" si="139"/>
        <v>700000</v>
      </c>
      <c r="CT67" s="1092">
        <f t="shared" ca="1" si="139"/>
        <v>700000</v>
      </c>
      <c r="CU67" s="1092">
        <f t="shared" ca="1" si="139"/>
        <v>700000</v>
      </c>
      <c r="CV67" s="1092">
        <f t="shared" ca="1" si="139"/>
        <v>700000</v>
      </c>
      <c r="CW67" s="1092">
        <f t="shared" ca="1" si="139"/>
        <v>700000</v>
      </c>
      <c r="CX67" s="1092">
        <f t="shared" ca="1" si="139"/>
        <v>700000</v>
      </c>
      <c r="CY67" s="1092">
        <f t="shared" ca="1" si="139"/>
        <v>700000</v>
      </c>
      <c r="CZ67" s="1092">
        <f t="shared" ca="1" si="139"/>
        <v>700000</v>
      </c>
      <c r="DA67" s="1092">
        <f t="shared" ca="1" si="139"/>
        <v>700000</v>
      </c>
      <c r="DB67" s="1092">
        <f t="shared" ca="1" si="139"/>
        <v>700000</v>
      </c>
      <c r="DC67" s="1092">
        <f t="shared" ca="1" si="139"/>
        <v>700000</v>
      </c>
      <c r="DD67" s="1092">
        <f t="shared" ca="1" si="139"/>
        <v>700000</v>
      </c>
      <c r="DE67" s="1092">
        <f t="shared" ca="1" si="139"/>
        <v>700000</v>
      </c>
      <c r="DF67" s="1092">
        <f t="shared" ca="1" si="139"/>
        <v>700000</v>
      </c>
      <c r="DG67" s="1092">
        <f t="shared" ca="1" si="139"/>
        <v>700000</v>
      </c>
    </row>
    <row r="68" spans="1:111" s="531" customFormat="1">
      <c r="A68" s="530" t="s">
        <v>333</v>
      </c>
      <c r="B68" s="1079" t="str">
        <f>[1]Settings!$C$6</f>
        <v>USD</v>
      </c>
      <c r="C68" s="563"/>
      <c r="D68" s="1080">
        <f t="shared" ref="D68:O68" si="140">D43</f>
        <v>-20458.333333333336</v>
      </c>
      <c r="E68" s="1080">
        <f t="shared" si="140"/>
        <v>-6875.0000000000009</v>
      </c>
      <c r="F68" s="1080">
        <f t="shared" si="140"/>
        <v>-9875</v>
      </c>
      <c r="G68" s="1080">
        <f t="shared" si="140"/>
        <v>-21958.333333333336</v>
      </c>
      <c r="H68" s="1080">
        <f t="shared" si="140"/>
        <v>-15958.333333333336</v>
      </c>
      <c r="I68" s="1080">
        <f t="shared" si="140"/>
        <v>-16179.583333333336</v>
      </c>
      <c r="J68" s="1080">
        <f t="shared" si="140"/>
        <v>-21500.500000000004</v>
      </c>
      <c r="K68" s="1080">
        <f t="shared" si="140"/>
        <v>-18500.500000000004</v>
      </c>
      <c r="L68" s="1080">
        <f t="shared" si="140"/>
        <v>-18500.500000000004</v>
      </c>
      <c r="M68" s="1080">
        <f t="shared" si="140"/>
        <v>-23821.416666666672</v>
      </c>
      <c r="N68" s="1080">
        <f t="shared" si="140"/>
        <v>-20821.416666666672</v>
      </c>
      <c r="O68" s="553">
        <f t="shared" si="140"/>
        <v>-26321.416666666672</v>
      </c>
      <c r="P68" s="1080">
        <f t="shared" ref="P68:AA68" si="141">P43</f>
        <v>-40838.250000000007</v>
      </c>
      <c r="Q68" s="1080">
        <f t="shared" si="141"/>
        <v>-52759.416666666679</v>
      </c>
      <c r="R68" s="1080">
        <f t="shared" si="141"/>
        <v>-40759.416666666679</v>
      </c>
      <c r="S68" s="1080">
        <f t="shared" si="141"/>
        <v>-47455.333333333343</v>
      </c>
      <c r="T68" s="1080">
        <f t="shared" si="141"/>
        <v>-44455.333333333343</v>
      </c>
      <c r="U68" s="1080">
        <f t="shared" si="141"/>
        <v>-94455.333333333343</v>
      </c>
      <c r="V68" s="1286">
        <f>V43</f>
        <v>-44455.333333333343</v>
      </c>
      <c r="W68" s="1080">
        <f t="shared" si="141"/>
        <v>-44455.333333333343</v>
      </c>
      <c r="X68" s="1080">
        <f t="shared" si="141"/>
        <v>-44455.333333333343</v>
      </c>
      <c r="Y68" s="1080">
        <f t="shared" si="141"/>
        <v>-306743.19634703186</v>
      </c>
      <c r="Z68" s="1080">
        <f t="shared" si="141"/>
        <v>-417.71689497717307</v>
      </c>
      <c r="AA68" s="1081">
        <f t="shared" si="141"/>
        <v>-6443.1963470319679</v>
      </c>
      <c r="AB68" s="1080">
        <f t="shared" ref="AB68:BK68" si="142">AB43</f>
        <v>-352073.19611872139</v>
      </c>
      <c r="AC68" s="1080">
        <f t="shared" si="142"/>
        <v>23627.644634703203</v>
      </c>
      <c r="AD68" s="1080">
        <f t="shared" si="142"/>
        <v>33885.178881278538</v>
      </c>
      <c r="AE68" s="1080">
        <f t="shared" si="142"/>
        <v>-270533.85317351599</v>
      </c>
      <c r="AF68" s="1080">
        <f t="shared" si="142"/>
        <v>93929.982442922395</v>
      </c>
      <c r="AG68" s="1080">
        <f t="shared" si="142"/>
        <v>88566.146826484008</v>
      </c>
      <c r="AH68" s="1080">
        <f t="shared" si="142"/>
        <v>-274441.70053424663</v>
      </c>
      <c r="AI68" s="1080">
        <f t="shared" si="142"/>
        <v>150958.29946575343</v>
      </c>
      <c r="AJ68" s="1080">
        <f t="shared" si="142"/>
        <v>143371.99809589039</v>
      </c>
      <c r="AK68" s="1080">
        <f t="shared" si="142"/>
        <v>-140862.88000547956</v>
      </c>
      <c r="AL68" s="1080">
        <f t="shared" si="142"/>
        <v>167187.31177534244</v>
      </c>
      <c r="AM68" s="1081">
        <f t="shared" si="142"/>
        <v>161577.11999452056</v>
      </c>
      <c r="AN68" s="1080">
        <f t="shared" si="142"/>
        <v>-247490.34660191776</v>
      </c>
      <c r="AO68" s="1080">
        <f t="shared" si="142"/>
        <v>136691.58101794525</v>
      </c>
      <c r="AP68" s="1080">
        <f t="shared" si="142"/>
        <v>164361.27964808224</v>
      </c>
      <c r="AQ68" s="1080">
        <f t="shared" si="142"/>
        <v>-237399.43443739714</v>
      </c>
      <c r="AR68" s="1080">
        <f t="shared" si="142"/>
        <v>195013.90802835618</v>
      </c>
      <c r="AS68" s="1080">
        <f t="shared" si="142"/>
        <v>184790.56556260274</v>
      </c>
      <c r="AT68" s="1080">
        <f t="shared" si="142"/>
        <v>-183531.80097114222</v>
      </c>
      <c r="AU68" s="1080">
        <f t="shared" si="142"/>
        <v>216158.19902885761</v>
      </c>
      <c r="AV68" s="1080">
        <f t="shared" si="142"/>
        <v>205240.33601515894</v>
      </c>
      <c r="AW68" s="1080">
        <f t="shared" si="142"/>
        <v>-146467.00552812507</v>
      </c>
      <c r="AX68" s="1080">
        <f t="shared" si="142"/>
        <v>212926.17255406667</v>
      </c>
      <c r="AY68" s="1080">
        <f t="shared" si="142"/>
        <v>206482.99447187482</v>
      </c>
      <c r="AZ68" s="1080">
        <f>AZ43</f>
        <v>-298483.04538098862</v>
      </c>
      <c r="BA68" s="1080">
        <f t="shared" si="142"/>
        <v>210591.25203094038</v>
      </c>
      <c r="BB68" s="1080">
        <f t="shared" si="142"/>
        <v>249909.66298984451</v>
      </c>
      <c r="BC68" s="1080">
        <f t="shared" si="142"/>
        <v>-255130.13089396764</v>
      </c>
      <c r="BD68" s="1080">
        <f t="shared" si="142"/>
        <v>292257.63622932002</v>
      </c>
      <c r="BE68" s="1080">
        <f t="shared" si="142"/>
        <v>277768.8691060323</v>
      </c>
      <c r="BF68" s="1080">
        <f t="shared" si="142"/>
        <v>-367843.52037620632</v>
      </c>
      <c r="BG68" s="1080">
        <f t="shared" si="142"/>
        <v>352957.47962379333</v>
      </c>
      <c r="BH68" s="1080">
        <f t="shared" si="142"/>
        <v>336031.26592516311</v>
      </c>
      <c r="BI68" s="1080">
        <f t="shared" si="142"/>
        <v>-249006.32645507151</v>
      </c>
      <c r="BJ68" s="1080">
        <f t="shared" si="142"/>
        <v>403686.56943533948</v>
      </c>
      <c r="BK68" s="1080">
        <f t="shared" si="142"/>
        <v>395888.67354492849</v>
      </c>
      <c r="BL68" s="1080">
        <f t="shared" ref="BL68:DG68" si="143">BL43</f>
        <v>-76625.54892721065</v>
      </c>
      <c r="BM68" s="1080">
        <f t="shared" si="143"/>
        <v>469167.72407374298</v>
      </c>
      <c r="BN68" s="1080">
        <f t="shared" si="143"/>
        <v>510813.7733888115</v>
      </c>
      <c r="BO68" s="1080">
        <f t="shared" si="143"/>
        <v>-305328.23516296165</v>
      </c>
      <c r="BP68" s="1080">
        <f t="shared" si="143"/>
        <v>665584.28538498329</v>
      </c>
      <c r="BQ68" s="1080">
        <f t="shared" si="143"/>
        <v>631693.85250827111</v>
      </c>
      <c r="BR68" s="1080">
        <f t="shared" si="143"/>
        <v>-197954.1095242507</v>
      </c>
      <c r="BS68" s="1080">
        <f t="shared" si="143"/>
        <v>813048.8904757495</v>
      </c>
      <c r="BT68" s="1080">
        <f t="shared" si="143"/>
        <v>780634.96695976786</v>
      </c>
      <c r="BU68" s="1080">
        <f t="shared" si="143"/>
        <v>-23119.697965503088</v>
      </c>
      <c r="BV68" s="1080">
        <f t="shared" si="143"/>
        <v>930238.03902079782</v>
      </c>
      <c r="BW68" s="888">
        <f t="shared" si="143"/>
        <v>955093.65545915405</v>
      </c>
      <c r="BX68" s="1080">
        <f t="shared" si="143"/>
        <v>-228329.20361896371</v>
      </c>
      <c r="BY68" s="1080">
        <f t="shared" si="143"/>
        <v>1058855.4598733881</v>
      </c>
      <c r="BZ68" s="1080">
        <f t="shared" si="143"/>
        <v>1195608.6105583194</v>
      </c>
      <c r="CA68" s="1080">
        <f t="shared" si="143"/>
        <v>-97282.90786427178</v>
      </c>
      <c r="CB68" s="1080">
        <f t="shared" si="143"/>
        <v>1398190.4866562756</v>
      </c>
      <c r="CC68" s="1080">
        <f t="shared" si="143"/>
        <v>1346035.692135728</v>
      </c>
      <c r="CD68" s="1080">
        <f t="shared" si="143"/>
        <v>225798.85481608237</v>
      </c>
      <c r="CE68" s="1080">
        <f t="shared" si="143"/>
        <v>1567403.0548160817</v>
      </c>
      <c r="CF68" s="1080">
        <f t="shared" si="143"/>
        <v>1509747.9863229315</v>
      </c>
      <c r="CG68" s="1080">
        <f t="shared" si="143"/>
        <v>449030.27283981489</v>
      </c>
      <c r="CH68" s="1080">
        <f t="shared" si="143"/>
        <v>1661100.3248946089</v>
      </c>
      <c r="CI68" s="1081">
        <f t="shared" si="143"/>
        <v>1717844.8728398141</v>
      </c>
      <c r="CJ68" s="1080">
        <f t="shared" si="143"/>
        <v>-2260545.3074474065</v>
      </c>
      <c r="CK68" s="1080">
        <f t="shared" si="143"/>
        <v>1840877.9127921811</v>
      </c>
      <c r="CL68" s="1080">
        <f t="shared" si="143"/>
        <v>2062251.2826551953</v>
      </c>
      <c r="CM68" s="1080">
        <f t="shared" si="143"/>
        <v>-2145229.0265139188</v>
      </c>
      <c r="CN68" s="1080">
        <f t="shared" si="143"/>
        <v>2357117.7954038903</v>
      </c>
      <c r="CO68" s="1080">
        <f t="shared" si="143"/>
        <v>2273752.9734860812</v>
      </c>
      <c r="CP68" s="1080">
        <f t="shared" si="143"/>
        <v>-1786347.2450545251</v>
      </c>
      <c r="CQ68" s="1080">
        <f t="shared" si="143"/>
        <v>2651513.154945475</v>
      </c>
      <c r="CR68" s="1080">
        <f t="shared" si="143"/>
        <v>2558574.6343975286</v>
      </c>
      <c r="CS68" s="1080">
        <f t="shared" si="143"/>
        <v>-1446564.2447785966</v>
      </c>
      <c r="CT68" s="1080">
        <f t="shared" si="143"/>
        <v>2860697.9853583891</v>
      </c>
      <c r="CU68" s="1080">
        <f t="shared" si="143"/>
        <v>2957799.3552214038</v>
      </c>
      <c r="CV68" s="1080">
        <f t="shared" si="143"/>
        <v>-729819.21762053715</v>
      </c>
      <c r="CW68" s="1080">
        <f t="shared" si="143"/>
        <v>2617311.6320785768</v>
      </c>
      <c r="CX68" s="1080">
        <f t="shared" si="143"/>
        <v>2923258.3457456329</v>
      </c>
      <c r="CY68" s="1080">
        <f t="shared" si="143"/>
        <v>-1438935.3726625936</v>
      </c>
      <c r="CZ68" s="1080">
        <f t="shared" si="143"/>
        <v>3037456.2945733694</v>
      </c>
      <c r="DA68" s="1080">
        <f t="shared" si="143"/>
        <v>2931661.9465599936</v>
      </c>
      <c r="DB68" s="1080">
        <f t="shared" si="143"/>
        <v>-1866346.9365902806</v>
      </c>
      <c r="DC68" s="1080">
        <f t="shared" si="143"/>
        <v>3334210.8064768226</v>
      </c>
      <c r="DD68" s="1080">
        <f t="shared" si="143"/>
        <v>3218686.8578210687</v>
      </c>
      <c r="DE68" s="1080">
        <f t="shared" si="143"/>
        <v>-2331422.2475775178</v>
      </c>
      <c r="DF68" s="1080">
        <f t="shared" si="143"/>
        <v>3717876.9860794726</v>
      </c>
      <c r="DG68" s="1080">
        <f t="shared" si="143"/>
        <v>3844231.5239984812</v>
      </c>
    </row>
    <row r="69" spans="1:111" s="531" customFormat="1">
      <c r="A69" s="530" t="s">
        <v>334</v>
      </c>
      <c r="B69" s="1079" t="str">
        <f>[1]Settings!$C$6</f>
        <v>USD</v>
      </c>
      <c r="C69" s="563"/>
      <c r="D69" s="529">
        <f>SUM(C68:C69)-D88</f>
        <v>0</v>
      </c>
      <c r="E69" s="471">
        <f>SUM($D$68:E68)</f>
        <v>-27333.333333333336</v>
      </c>
      <c r="F69" s="471">
        <f>SUM($D$68:F68)</f>
        <v>-37208.333333333336</v>
      </c>
      <c r="G69" s="471">
        <f>SUM($D$68:G68)</f>
        <v>-59166.666666666672</v>
      </c>
      <c r="H69" s="471">
        <f>SUM($D$68:H68)</f>
        <v>-75125</v>
      </c>
      <c r="I69" s="471">
        <f>SUM($D$68:I68)</f>
        <v>-91304.583333333343</v>
      </c>
      <c r="J69" s="471">
        <f>SUM($D$68:J68)</f>
        <v>-112805.08333333334</v>
      </c>
      <c r="K69" s="471">
        <f>SUM($D$68:K68)</f>
        <v>-131305.58333333334</v>
      </c>
      <c r="L69" s="471">
        <f>SUM($D$68:L68)</f>
        <v>-149806.08333333334</v>
      </c>
      <c r="M69" s="471">
        <f>SUM($D$68:M68)</f>
        <v>-173627.5</v>
      </c>
      <c r="N69" s="471">
        <f>SUM($D$68:N68)</f>
        <v>-194448.91666666669</v>
      </c>
      <c r="O69" s="471">
        <f>SUM($D$68:O68)</f>
        <v>-220770.33333333337</v>
      </c>
      <c r="P69" s="471">
        <f>SUM($D$68:P68)</f>
        <v>-261608.58333333337</v>
      </c>
      <c r="Q69" s="471">
        <f>SUM($D$68:Q68)</f>
        <v>-314368.00000000006</v>
      </c>
      <c r="R69" s="471">
        <f>SUM($D$68:R68)</f>
        <v>-355127.41666666674</v>
      </c>
      <c r="S69" s="471">
        <f>SUM($D$68:S68)</f>
        <v>-402582.75000000012</v>
      </c>
      <c r="T69" s="471">
        <f>SUM($D$68:T68)</f>
        <v>-447038.08333333349</v>
      </c>
      <c r="U69" s="471">
        <f>SUM($D$68:U68)</f>
        <v>-541493.41666666686</v>
      </c>
      <c r="V69" s="1288">
        <f>SUM($D$68:V68)</f>
        <v>-585948.75000000023</v>
      </c>
      <c r="W69" s="471">
        <f>SUM($D$68:W68)</f>
        <v>-630404.0833333336</v>
      </c>
      <c r="X69" s="471">
        <f>SUM($D$68:X68)</f>
        <v>-674859.41666666698</v>
      </c>
      <c r="Y69" s="471">
        <f>SUM($D$68:Y68)</f>
        <v>-981602.61301369884</v>
      </c>
      <c r="Z69" s="726">
        <f>SUM($D$68:Z68)</f>
        <v>-982020.32990867598</v>
      </c>
      <c r="AA69" s="742">
        <f>SUM($D$68:AA68)</f>
        <v>-988463.52625570795</v>
      </c>
      <c r="AB69" s="726">
        <f>SUM($D$68:AB68)</f>
        <v>-1340536.7223744295</v>
      </c>
      <c r="AC69" s="471">
        <f>SUM($D$68:AC68)</f>
        <v>-1316909.0777397263</v>
      </c>
      <c r="AD69" s="471">
        <f>SUM($D$68:AD68)</f>
        <v>-1283023.8988584478</v>
      </c>
      <c r="AE69" s="471">
        <f>SUM($D$68:AE68)</f>
        <v>-1553557.7520319638</v>
      </c>
      <c r="AF69" s="471">
        <f>SUM($D$68:AF68)</f>
        <v>-1459627.7695890414</v>
      </c>
      <c r="AG69" s="471">
        <f>SUM($D$68:AG68)</f>
        <v>-1371061.6227625574</v>
      </c>
      <c r="AH69" s="471">
        <f>SUM($D$68:AH68)</f>
        <v>-1645503.323296804</v>
      </c>
      <c r="AI69" s="471">
        <f>SUM($D$68:AI68)</f>
        <v>-1494545.0238310506</v>
      </c>
      <c r="AJ69" s="471">
        <f>SUM($D$68:AJ68)</f>
        <v>-1351173.0257351603</v>
      </c>
      <c r="AK69" s="471">
        <f>SUM($D$68:AK68)</f>
        <v>-1492035.9057406399</v>
      </c>
      <c r="AL69" s="726">
        <f>SUM($D$68:AL68)</f>
        <v>-1324848.5939652976</v>
      </c>
      <c r="AM69" s="742">
        <f>SUM($D$68:AM68)</f>
        <v>-1163271.4739707769</v>
      </c>
      <c r="AN69" s="726">
        <f>SUM($D$68:AN68)</f>
        <v>-1410761.8205726948</v>
      </c>
      <c r="AO69" s="471">
        <f>SUM($D$68:AO68)</f>
        <v>-1274070.2395547496</v>
      </c>
      <c r="AP69" s="471">
        <f>SUM($D$68:AP68)</f>
        <v>-1109708.9599066672</v>
      </c>
      <c r="AQ69" s="471">
        <f>SUM($D$68:AQ68)</f>
        <v>-1347108.3943440644</v>
      </c>
      <c r="AR69" s="471">
        <f>SUM($D$68:AR68)</f>
        <v>-1152094.4863157081</v>
      </c>
      <c r="AS69" s="471">
        <f>SUM($D$68:AS68)</f>
        <v>-967303.92075310543</v>
      </c>
      <c r="AT69" s="471">
        <f>SUM($D$68:AT68)</f>
        <v>-1150835.7217242476</v>
      </c>
      <c r="AU69" s="471">
        <f>SUM($D$68:AU68)</f>
        <v>-934677.52269538993</v>
      </c>
      <c r="AV69" s="471">
        <f>SUM($D$68:AV68)</f>
        <v>-729437.18668023101</v>
      </c>
      <c r="AW69" s="471">
        <f>SUM($D$68:AW68)</f>
        <v>-875904.19220835611</v>
      </c>
      <c r="AX69" s="471">
        <f>SUM($D$68:AX68)</f>
        <v>-662978.01965428947</v>
      </c>
      <c r="AY69" s="471">
        <f>SUM($D$68:AY68)</f>
        <v>-456495.02518241468</v>
      </c>
      <c r="AZ69" s="471">
        <f>SUM($D$68:AZ68)</f>
        <v>-754978.07056340331</v>
      </c>
      <c r="BA69" s="471">
        <f>SUM($D$68:BA68)</f>
        <v>-544386.81853246293</v>
      </c>
      <c r="BB69" s="471">
        <f>SUM($D$68:BB68)</f>
        <v>-294477.15554261842</v>
      </c>
      <c r="BC69" s="471">
        <f>SUM($D$68:BC68)</f>
        <v>-549607.28643658606</v>
      </c>
      <c r="BD69" s="471">
        <f>SUM($D$68:BD68)</f>
        <v>-257349.65020726604</v>
      </c>
      <c r="BE69" s="471">
        <f>SUM($D$68:BE68)</f>
        <v>20419.218898766267</v>
      </c>
      <c r="BF69" s="471">
        <f>SUM($D$68:BF68)</f>
        <v>-347424.30147744005</v>
      </c>
      <c r="BG69" s="471">
        <f>SUM($D$68:BG68)</f>
        <v>5533.1781463532825</v>
      </c>
      <c r="BH69" s="471">
        <f>SUM($D$68:BH68)</f>
        <v>341564.44407151639</v>
      </c>
      <c r="BI69" s="471">
        <f>SUM($D$68:BI68)</f>
        <v>92558.117616444884</v>
      </c>
      <c r="BJ69" s="471">
        <f>SUM($D$68:BJ68)</f>
        <v>496244.68705178436</v>
      </c>
      <c r="BK69" s="471">
        <f>SUM($D$68:BK68)</f>
        <v>892133.36059671291</v>
      </c>
      <c r="BL69" s="471">
        <f>SUM($D$68:BL68)</f>
        <v>815507.81166950229</v>
      </c>
      <c r="BM69" s="471">
        <f>SUM($D$68:BM68)</f>
        <v>1284675.5357432454</v>
      </c>
      <c r="BN69" s="471">
        <f>SUM($D$68:BN68)</f>
        <v>1795489.3091320568</v>
      </c>
      <c r="BO69" s="471">
        <f>SUM($D$68:BO68)</f>
        <v>1490161.073969095</v>
      </c>
      <c r="BP69" s="471">
        <f>SUM($D$68:BP68)</f>
        <v>2155745.3593540783</v>
      </c>
      <c r="BQ69" s="471">
        <f>SUM($D$68:BQ68)</f>
        <v>2787439.2118623494</v>
      </c>
      <c r="BR69" s="471">
        <f>SUM($D$68:BR68)</f>
        <v>2589485.1023380989</v>
      </c>
      <c r="BS69" s="471">
        <f>SUM($D$68:BS68)</f>
        <v>3402533.9928138484</v>
      </c>
      <c r="BT69" s="471">
        <f>SUM($D$68:BT68)</f>
        <v>4183168.9597736164</v>
      </c>
      <c r="BU69" s="471">
        <f>SUM($D$68:BU68)</f>
        <v>4160049.2618081132</v>
      </c>
      <c r="BV69" s="726">
        <f>SUM($D$68:BV68)</f>
        <v>5090287.3008289114</v>
      </c>
      <c r="BW69" s="890">
        <f>SUM($D$68:BW68)</f>
        <v>6045380.9562880658</v>
      </c>
      <c r="BX69" s="726">
        <f>SUM($D$68:BX68)</f>
        <v>5817051.7526691016</v>
      </c>
      <c r="BY69" s="471">
        <f>SUM($D$68:BY68)</f>
        <v>6875907.2125424892</v>
      </c>
      <c r="BZ69" s="471">
        <f>SUM($D$68:BZ68)</f>
        <v>8071515.823100809</v>
      </c>
      <c r="CA69" s="471">
        <f>SUM($D$68:CA68)</f>
        <v>7974232.9152365373</v>
      </c>
      <c r="CB69" s="471">
        <f>SUM($D$68:CB68)</f>
        <v>9372423.4018928129</v>
      </c>
      <c r="CC69" s="471">
        <f>SUM($D$68:CC68)</f>
        <v>10718459.09402854</v>
      </c>
      <c r="CD69" s="471">
        <f>SUM($D$68:CD68)</f>
        <v>10944257.948844623</v>
      </c>
      <c r="CE69" s="471">
        <f>SUM($D$68:CE68)</f>
        <v>12511661.003660705</v>
      </c>
      <c r="CF69" s="471">
        <f>SUM($D$68:CF68)</f>
        <v>14021408.989983637</v>
      </c>
      <c r="CG69" s="471">
        <f>SUM($D$68:CG68)</f>
        <v>14470439.262823451</v>
      </c>
      <c r="CH69" s="726">
        <f>SUM($D$68:CH68)</f>
        <v>16131539.58771806</v>
      </c>
      <c r="CI69" s="742">
        <f>SUM($D$68:CI68)</f>
        <v>17849384.460557874</v>
      </c>
      <c r="CJ69" s="726">
        <f>SUM($D$68:CJ68)</f>
        <v>15588839.153110467</v>
      </c>
      <c r="CK69" s="471">
        <f>SUM($D$68:CK68)</f>
        <v>17429717.065902647</v>
      </c>
      <c r="CL69" s="471">
        <f>SUM($D$68:CL68)</f>
        <v>19491968.348557841</v>
      </c>
      <c r="CM69" s="471">
        <f>SUM($D$68:CM68)</f>
        <v>17346739.322043922</v>
      </c>
      <c r="CN69" s="471">
        <f>SUM($D$68:CN68)</f>
        <v>19703857.117447812</v>
      </c>
      <c r="CO69" s="471">
        <f>SUM($D$68:CO68)</f>
        <v>21977610.090933893</v>
      </c>
      <c r="CP69" s="471">
        <f>SUM($D$68:CP68)</f>
        <v>20191262.845879368</v>
      </c>
      <c r="CQ69" s="471">
        <f>SUM($D$68:CQ68)</f>
        <v>22842776.000824843</v>
      </c>
      <c r="CR69" s="471">
        <f>SUM($D$68:CR68)</f>
        <v>25401350.635222372</v>
      </c>
      <c r="CS69" s="471">
        <f>SUM($D$68:CS68)</f>
        <v>23954786.390443776</v>
      </c>
      <c r="CT69" s="471">
        <f>SUM($D$68:CT68)</f>
        <v>26815484.375802167</v>
      </c>
      <c r="CU69" s="471">
        <f>SUM($D$68:CU68)</f>
        <v>29773283.731023572</v>
      </c>
      <c r="CV69" s="726">
        <f>SUM($D$68:CV68)</f>
        <v>29043464.513403036</v>
      </c>
      <c r="CW69" s="471">
        <f>SUM($D$68:CW68)</f>
        <v>31660776.145481613</v>
      </c>
      <c r="CX69" s="471">
        <f>SUM($D$68:CX68)</f>
        <v>34584034.491227247</v>
      </c>
      <c r="CY69" s="471">
        <f>SUM($D$68:CY68)</f>
        <v>33145099.118564654</v>
      </c>
      <c r="CZ69" s="471">
        <f>SUM($D$68:CZ68)</f>
        <v>36182555.413138025</v>
      </c>
      <c r="DA69" s="471">
        <f>SUM($D$68:DA68)</f>
        <v>39114217.35969802</v>
      </c>
      <c r="DB69" s="471">
        <f>SUM($D$68:DB68)</f>
        <v>37247870.423107736</v>
      </c>
      <c r="DC69" s="471">
        <f>SUM($D$68:DC68)</f>
        <v>40582081.22958456</v>
      </c>
      <c r="DD69" s="471">
        <f>SUM($D$68:DD68)</f>
        <v>43800768.087405629</v>
      </c>
      <c r="DE69" s="471">
        <f>SUM($D$68:DE68)</f>
        <v>41469345.839828111</v>
      </c>
      <c r="DF69" s="471">
        <f>SUM($D$68:DF68)</f>
        <v>45187222.825907581</v>
      </c>
      <c r="DG69" s="471">
        <f>SUM($D$68:DG68)</f>
        <v>49031454.349906065</v>
      </c>
    </row>
    <row r="70" spans="1:111" s="531" customFormat="1">
      <c r="A70" s="532" t="s">
        <v>302</v>
      </c>
      <c r="B70" s="533" t="str">
        <f>[1]Settings!$C$6</f>
        <v>USD</v>
      </c>
      <c r="C70" s="547">
        <v>100000</v>
      </c>
      <c r="D70" s="471">
        <f>D67+D68+D69</f>
        <v>79541.666666666657</v>
      </c>
      <c r="E70" s="471">
        <f>E67+E69</f>
        <v>72666.666666666657</v>
      </c>
      <c r="F70" s="471">
        <f t="shared" ref="F70:N70" si="144">F67+F69</f>
        <v>62791.666666666664</v>
      </c>
      <c r="G70" s="471">
        <f t="shared" si="144"/>
        <v>40833.333333333328</v>
      </c>
      <c r="H70" s="471">
        <f t="shared" si="144"/>
        <v>24875</v>
      </c>
      <c r="I70" s="471">
        <f t="shared" si="144"/>
        <v>8695.416666666657</v>
      </c>
      <c r="J70" s="471">
        <f t="shared" si="144"/>
        <v>287194.91666666663</v>
      </c>
      <c r="K70" s="471">
        <f t="shared" ca="1" si="144"/>
        <v>268694.41666666663</v>
      </c>
      <c r="L70" s="471">
        <f t="shared" ca="1" si="144"/>
        <v>250193.91666666666</v>
      </c>
      <c r="M70" s="471">
        <f t="shared" ca="1" si="144"/>
        <v>226372.5</v>
      </c>
      <c r="N70" s="471">
        <f t="shared" ca="1" si="144"/>
        <v>205551.08333333331</v>
      </c>
      <c r="O70" s="471">
        <f ca="1">O67+O69</f>
        <v>179229.66666666663</v>
      </c>
      <c r="P70" s="471">
        <f t="shared" ref="P70:BK70" ca="1" si="145">P67+P69</f>
        <v>138391.41666666663</v>
      </c>
      <c r="Q70" s="471">
        <f t="shared" ca="1" si="145"/>
        <v>85631.999999999942</v>
      </c>
      <c r="R70" s="471">
        <f t="shared" ca="1" si="145"/>
        <v>344872.58333333326</v>
      </c>
      <c r="S70" s="471">
        <f t="shared" ca="1" si="145"/>
        <v>297417.24999999988</v>
      </c>
      <c r="T70" s="471">
        <f t="shared" ca="1" si="145"/>
        <v>252961.91666666651</v>
      </c>
      <c r="U70" s="471">
        <f ca="1">U67+U69</f>
        <v>158506.58333333314</v>
      </c>
      <c r="V70" s="1288">
        <f ca="1">V67+V69</f>
        <v>114051.24999999977</v>
      </c>
      <c r="W70" s="471">
        <f t="shared" ca="1" si="145"/>
        <v>69595.916666666395</v>
      </c>
      <c r="X70" s="471">
        <f t="shared" ca="1" si="145"/>
        <v>25140.583333333023</v>
      </c>
      <c r="Y70" s="471">
        <f t="shared" ca="1" si="145"/>
        <v>-281602.61301369884</v>
      </c>
      <c r="Z70" s="726">
        <f t="shared" ca="1" si="145"/>
        <v>-282020.32990867598</v>
      </c>
      <c r="AA70" s="742">
        <f t="shared" ca="1" si="145"/>
        <v>-288463.52625570795</v>
      </c>
      <c r="AB70" s="726">
        <f t="shared" ca="1" si="145"/>
        <v>-640536.72237442946</v>
      </c>
      <c r="AC70" s="471">
        <f t="shared" ca="1" si="145"/>
        <v>-616909.07773972629</v>
      </c>
      <c r="AD70" s="471">
        <f t="shared" ca="1" si="145"/>
        <v>-583023.89885844779</v>
      </c>
      <c r="AE70" s="471">
        <f t="shared" ca="1" si="145"/>
        <v>-853557.75203196378</v>
      </c>
      <c r="AF70" s="471">
        <f t="shared" ca="1" si="145"/>
        <v>-759627.76958904136</v>
      </c>
      <c r="AG70" s="471">
        <f t="shared" ca="1" si="145"/>
        <v>-671061.62276255735</v>
      </c>
      <c r="AH70" s="471">
        <f t="shared" ca="1" si="145"/>
        <v>-945503.32329680398</v>
      </c>
      <c r="AI70" s="471">
        <f t="shared" ca="1" si="145"/>
        <v>-794545.02383105061</v>
      </c>
      <c r="AJ70" s="471">
        <f t="shared" ca="1" si="145"/>
        <v>-651173.02573516034</v>
      </c>
      <c r="AK70" s="471">
        <f t="shared" ca="1" si="145"/>
        <v>-792035.90574063989</v>
      </c>
      <c r="AL70" s="726">
        <f t="shared" ca="1" si="145"/>
        <v>-624848.59396529756</v>
      </c>
      <c r="AM70" s="742">
        <f t="shared" ca="1" si="145"/>
        <v>-463271.47397077689</v>
      </c>
      <c r="AN70" s="726">
        <f t="shared" ca="1" si="145"/>
        <v>-710761.82057269476</v>
      </c>
      <c r="AO70" s="471">
        <f t="shared" ca="1" si="145"/>
        <v>-574070.23955474957</v>
      </c>
      <c r="AP70" s="471">
        <f t="shared" ca="1" si="145"/>
        <v>-409708.95990666724</v>
      </c>
      <c r="AQ70" s="471">
        <f t="shared" ca="1" si="145"/>
        <v>-647108.39434406441</v>
      </c>
      <c r="AR70" s="471">
        <f t="shared" ca="1" si="145"/>
        <v>-452094.48631570814</v>
      </c>
      <c r="AS70" s="471">
        <f t="shared" ca="1" si="145"/>
        <v>-267303.92075310543</v>
      </c>
      <c r="AT70" s="471">
        <f t="shared" ca="1" si="145"/>
        <v>-450835.72172424756</v>
      </c>
      <c r="AU70" s="471">
        <f t="shared" ca="1" si="145"/>
        <v>-234677.52269538993</v>
      </c>
      <c r="AV70" s="471">
        <f t="shared" ca="1" si="145"/>
        <v>-29437.186680231011</v>
      </c>
      <c r="AW70" s="471">
        <f t="shared" ca="1" si="145"/>
        <v>-175904.19220835611</v>
      </c>
      <c r="AX70" s="471">
        <f t="shared" ca="1" si="145"/>
        <v>37021.98034571053</v>
      </c>
      <c r="AY70" s="471">
        <f t="shared" ca="1" si="145"/>
        <v>243504.97481758532</v>
      </c>
      <c r="AZ70" s="471">
        <f ca="1">AZ67+AZ69</f>
        <v>-54978.070563403307</v>
      </c>
      <c r="BA70" s="471">
        <f t="shared" ca="1" si="145"/>
        <v>155613.18146753707</v>
      </c>
      <c r="BB70" s="471">
        <f t="shared" ca="1" si="145"/>
        <v>405522.84445738158</v>
      </c>
      <c r="BC70" s="471">
        <f t="shared" ca="1" si="145"/>
        <v>150392.71356341394</v>
      </c>
      <c r="BD70" s="471">
        <f t="shared" ca="1" si="145"/>
        <v>442650.34979273396</v>
      </c>
      <c r="BE70" s="471">
        <f t="shared" ca="1" si="145"/>
        <v>720419.21889876621</v>
      </c>
      <c r="BF70" s="471">
        <f t="shared" ca="1" si="145"/>
        <v>352575.69852255995</v>
      </c>
      <c r="BG70" s="471">
        <f t="shared" ca="1" si="145"/>
        <v>705533.17814635322</v>
      </c>
      <c r="BH70" s="471">
        <f t="shared" ca="1" si="145"/>
        <v>1041564.4440715164</v>
      </c>
      <c r="BI70" s="471">
        <f t="shared" ca="1" si="145"/>
        <v>792558.11761644483</v>
      </c>
      <c r="BJ70" s="471">
        <f t="shared" ca="1" si="145"/>
        <v>1196244.6870517842</v>
      </c>
      <c r="BK70" s="471">
        <f t="shared" ca="1" si="145"/>
        <v>1592133.3605967129</v>
      </c>
      <c r="BL70" s="471">
        <f t="shared" ref="BL70:DG70" ca="1" si="146">BL67+BL69</f>
        <v>1515507.8116695024</v>
      </c>
      <c r="BM70" s="471">
        <f t="shared" ca="1" si="146"/>
        <v>1984675.5357432454</v>
      </c>
      <c r="BN70" s="471">
        <f t="shared" ca="1" si="146"/>
        <v>2495489.3091320568</v>
      </c>
      <c r="BO70" s="471">
        <f t="shared" ca="1" si="146"/>
        <v>2190161.073969095</v>
      </c>
      <c r="BP70" s="471">
        <f t="shared" ca="1" si="146"/>
        <v>2855745.3593540783</v>
      </c>
      <c r="BQ70" s="471">
        <f t="shared" ca="1" si="146"/>
        <v>3487439.2118623494</v>
      </c>
      <c r="BR70" s="471">
        <f t="shared" ca="1" si="146"/>
        <v>3289485.1023380989</v>
      </c>
      <c r="BS70" s="471">
        <f t="shared" ca="1" si="146"/>
        <v>4102533.9928138484</v>
      </c>
      <c r="BT70" s="471">
        <f t="shared" ca="1" si="146"/>
        <v>4883168.9597736169</v>
      </c>
      <c r="BU70" s="471">
        <f t="shared" ca="1" si="146"/>
        <v>4860049.2618081132</v>
      </c>
      <c r="BV70" s="726">
        <f t="shared" ca="1" si="146"/>
        <v>5790287.3008289114</v>
      </c>
      <c r="BW70" s="890">
        <f t="shared" ca="1" si="146"/>
        <v>6745380.9562880658</v>
      </c>
      <c r="BX70" s="726">
        <f t="shared" ca="1" si="146"/>
        <v>6517051.7526691016</v>
      </c>
      <c r="BY70" s="471">
        <f t="shared" ca="1" si="146"/>
        <v>7575907.2125424892</v>
      </c>
      <c r="BZ70" s="471">
        <f ca="1">BZ67+BZ69</f>
        <v>8771515.823100809</v>
      </c>
      <c r="CA70" s="471">
        <f t="shared" ca="1" si="146"/>
        <v>8674232.9152365364</v>
      </c>
      <c r="CB70" s="471">
        <f t="shared" ca="1" si="146"/>
        <v>10072423.401892813</v>
      </c>
      <c r="CC70" s="471">
        <f t="shared" ca="1" si="146"/>
        <v>11418459.09402854</v>
      </c>
      <c r="CD70" s="471">
        <f t="shared" ca="1" si="146"/>
        <v>11644257.948844623</v>
      </c>
      <c r="CE70" s="471">
        <f t="shared" ca="1" si="146"/>
        <v>13211661.003660705</v>
      </c>
      <c r="CF70" s="471">
        <f t="shared" ca="1" si="146"/>
        <v>14721408.989983637</v>
      </c>
      <c r="CG70" s="471">
        <f t="shared" ca="1" si="146"/>
        <v>15170439.262823451</v>
      </c>
      <c r="CH70" s="726">
        <f t="shared" ca="1" si="146"/>
        <v>16831539.587718062</v>
      </c>
      <c r="CI70" s="742">
        <f t="shared" ca="1" si="146"/>
        <v>18549384.460557874</v>
      </c>
      <c r="CJ70" s="726">
        <f t="shared" ca="1" si="146"/>
        <v>16288839.153110467</v>
      </c>
      <c r="CK70" s="471">
        <f t="shared" ca="1" si="146"/>
        <v>18129717.065902647</v>
      </c>
      <c r="CL70" s="471">
        <f t="shared" ca="1" si="146"/>
        <v>20191968.348557841</v>
      </c>
      <c r="CM70" s="471">
        <f t="shared" ca="1" si="146"/>
        <v>18046739.322043922</v>
      </c>
      <c r="CN70" s="471">
        <f t="shared" ca="1" si="146"/>
        <v>20403857.117447812</v>
      </c>
      <c r="CO70" s="471">
        <f t="shared" ca="1" si="146"/>
        <v>22677610.090933893</v>
      </c>
      <c r="CP70" s="471">
        <f t="shared" ca="1" si="146"/>
        <v>20891262.845879368</v>
      </c>
      <c r="CQ70" s="471">
        <f t="shared" ca="1" si="146"/>
        <v>23542776.000824843</v>
      </c>
      <c r="CR70" s="471">
        <f t="shared" ca="1" si="146"/>
        <v>26101350.635222372</v>
      </c>
      <c r="CS70" s="471">
        <f t="shared" ca="1" si="146"/>
        <v>24654786.390443776</v>
      </c>
      <c r="CT70" s="471">
        <f t="shared" ca="1" si="146"/>
        <v>27515484.375802167</v>
      </c>
      <c r="CU70" s="471">
        <f t="shared" ca="1" si="146"/>
        <v>30473283.731023572</v>
      </c>
      <c r="CV70" s="726">
        <f t="shared" ca="1" si="146"/>
        <v>29743464.513403036</v>
      </c>
      <c r="CW70" s="471">
        <f t="shared" ca="1" si="146"/>
        <v>32360776.145481613</v>
      </c>
      <c r="CX70" s="471">
        <f t="shared" ca="1" si="146"/>
        <v>35284034.491227247</v>
      </c>
      <c r="CY70" s="471">
        <f t="shared" ca="1" si="146"/>
        <v>33845099.11856465</v>
      </c>
      <c r="CZ70" s="471">
        <f t="shared" ca="1" si="146"/>
        <v>36882555.413138025</v>
      </c>
      <c r="DA70" s="471">
        <f t="shared" ca="1" si="146"/>
        <v>39814217.35969802</v>
      </c>
      <c r="DB70" s="471">
        <f t="shared" ca="1" si="146"/>
        <v>37947870.423107736</v>
      </c>
      <c r="DC70" s="471">
        <f t="shared" ca="1" si="146"/>
        <v>41282081.22958456</v>
      </c>
      <c r="DD70" s="471">
        <f t="shared" ca="1" si="146"/>
        <v>44500768.087405629</v>
      </c>
      <c r="DE70" s="471">
        <f t="shared" ca="1" si="146"/>
        <v>42169345.839828111</v>
      </c>
      <c r="DF70" s="471">
        <f t="shared" ca="1" si="146"/>
        <v>45887222.825907581</v>
      </c>
      <c r="DG70" s="471">
        <f t="shared" ca="1" si="146"/>
        <v>49731454.349906065</v>
      </c>
    </row>
    <row r="71" spans="1:111" s="531" customFormat="1">
      <c r="A71" s="532"/>
      <c r="B71" s="533" t="str">
        <f>[1]Settings!$C$6</f>
        <v>USD</v>
      </c>
      <c r="C71" s="547"/>
      <c r="D71" s="471"/>
      <c r="E71" s="471"/>
      <c r="F71" s="471"/>
      <c r="G71" s="471"/>
      <c r="H71" s="471"/>
      <c r="I71" s="471"/>
      <c r="J71" s="471"/>
      <c r="K71" s="471"/>
      <c r="L71" s="471"/>
      <c r="M71" s="471"/>
      <c r="N71" s="471"/>
      <c r="O71" s="472"/>
      <c r="P71" s="471"/>
      <c r="Q71" s="471"/>
      <c r="R71" s="471"/>
      <c r="S71" s="471"/>
      <c r="T71" s="471"/>
      <c r="U71" s="471"/>
      <c r="V71" s="1288"/>
      <c r="W71" s="471"/>
      <c r="X71" s="471"/>
      <c r="Y71" s="471"/>
      <c r="Z71" s="726"/>
      <c r="AA71" s="472"/>
      <c r="AB71" s="734"/>
      <c r="AC71" s="472"/>
      <c r="AD71" s="472"/>
      <c r="AE71" s="472"/>
      <c r="AF71" s="472"/>
      <c r="AG71" s="472"/>
      <c r="AH71" s="472"/>
      <c r="AI71" s="472"/>
      <c r="AJ71" s="472"/>
      <c r="AK71" s="472"/>
      <c r="AL71" s="727"/>
      <c r="AM71" s="472"/>
      <c r="AN71" s="734"/>
      <c r="AO71" s="472"/>
      <c r="AP71" s="472"/>
      <c r="AQ71" s="472"/>
      <c r="AR71" s="472"/>
      <c r="AS71" s="472"/>
      <c r="AT71" s="472"/>
      <c r="AU71" s="472"/>
      <c r="AV71" s="472"/>
      <c r="AW71" s="472"/>
      <c r="AX71" s="472"/>
      <c r="AY71" s="472"/>
      <c r="AZ71" s="472"/>
      <c r="BA71" s="472"/>
      <c r="BB71" s="472"/>
      <c r="BC71" s="472"/>
      <c r="BD71" s="472"/>
      <c r="BE71" s="472"/>
      <c r="BF71" s="472"/>
      <c r="BG71" s="472"/>
      <c r="BH71" s="472"/>
      <c r="BI71" s="472"/>
      <c r="BJ71" s="472"/>
      <c r="BK71" s="472"/>
      <c r="BL71" s="472"/>
      <c r="BM71" s="472"/>
      <c r="BN71" s="472"/>
      <c r="BO71" s="472"/>
      <c r="BP71" s="472"/>
      <c r="BQ71" s="472"/>
      <c r="BR71" s="472"/>
      <c r="BS71" s="472"/>
      <c r="BT71" s="472"/>
      <c r="BU71" s="472"/>
      <c r="BV71" s="727"/>
      <c r="BW71" s="889"/>
      <c r="BX71" s="734"/>
      <c r="BY71" s="472"/>
      <c r="BZ71" s="472"/>
      <c r="CA71" s="472"/>
      <c r="CB71" s="472"/>
      <c r="CC71" s="472"/>
      <c r="CD71" s="472"/>
      <c r="CE71" s="472"/>
      <c r="CF71" s="472"/>
      <c r="CG71" s="472"/>
      <c r="CH71" s="727"/>
      <c r="CI71" s="472"/>
      <c r="CJ71" s="734"/>
      <c r="CK71" s="472"/>
      <c r="CL71" s="472"/>
      <c r="CM71" s="472"/>
      <c r="CN71" s="472"/>
      <c r="CO71" s="472"/>
      <c r="CP71" s="472"/>
      <c r="CQ71" s="472"/>
      <c r="CR71" s="472"/>
      <c r="CS71" s="472"/>
      <c r="CT71" s="472"/>
      <c r="CU71" s="472"/>
      <c r="CV71" s="734"/>
      <c r="CW71" s="472"/>
      <c r="CX71" s="472"/>
      <c r="CY71" s="472"/>
      <c r="CZ71" s="472"/>
      <c r="DA71" s="472"/>
      <c r="DB71" s="472"/>
      <c r="DC71" s="472"/>
      <c r="DD71" s="472"/>
      <c r="DE71" s="472"/>
      <c r="DF71" s="472"/>
      <c r="DG71" s="472"/>
    </row>
    <row r="72" spans="1:111" s="531" customFormat="1">
      <c r="A72" s="545" t="s">
        <v>303</v>
      </c>
      <c r="B72" s="533" t="str">
        <f>[1]Settings!$C$6</f>
        <v>USD</v>
      </c>
      <c r="C72" s="547"/>
      <c r="D72" s="1094">
        <f>SUM(D65,D70)</f>
        <v>79541.666666666657</v>
      </c>
      <c r="E72" s="1094">
        <f>SUM(E65,E70)</f>
        <v>72666.666666666657</v>
      </c>
      <c r="F72" s="1094">
        <f t="shared" ref="F72:N72" si="147">SUM(F65,F70)</f>
        <v>62791.666666666664</v>
      </c>
      <c r="G72" s="1094">
        <f t="shared" si="147"/>
        <v>40833.333333333328</v>
      </c>
      <c r="H72" s="1094">
        <f t="shared" si="147"/>
        <v>24875</v>
      </c>
      <c r="I72" s="1094">
        <f t="shared" si="147"/>
        <v>8695.416666666657</v>
      </c>
      <c r="J72" s="1094">
        <f t="shared" ca="1" si="147"/>
        <v>287194.91666666663</v>
      </c>
      <c r="K72" s="1094">
        <f t="shared" ca="1" si="147"/>
        <v>268694.41666666663</v>
      </c>
      <c r="L72" s="1094">
        <f t="shared" ca="1" si="147"/>
        <v>250193.91666666666</v>
      </c>
      <c r="M72" s="1094">
        <f t="shared" ca="1" si="147"/>
        <v>226372.5</v>
      </c>
      <c r="N72" s="1094">
        <f t="shared" ca="1" si="147"/>
        <v>205551.08333333331</v>
      </c>
      <c r="O72" s="724">
        <f ca="1">SUM(O65,O70)</f>
        <v>179229.66666666663</v>
      </c>
      <c r="P72" s="1094">
        <f ca="1">SUM(P65,P70)</f>
        <v>138391.41666666663</v>
      </c>
      <c r="Q72" s="1094">
        <f t="shared" ref="Q72:AA72" ca="1" si="148">SUM(Q65,Q70)</f>
        <v>85631.999999999942</v>
      </c>
      <c r="R72" s="1094">
        <f t="shared" ca="1" si="148"/>
        <v>344872.58333333326</v>
      </c>
      <c r="S72" s="1094">
        <f t="shared" ca="1" si="148"/>
        <v>297417.24999999988</v>
      </c>
      <c r="T72" s="1094">
        <f t="shared" ca="1" si="148"/>
        <v>252961.91666666651</v>
      </c>
      <c r="U72" s="1094">
        <f t="shared" ca="1" si="148"/>
        <v>158506.58333333314</v>
      </c>
      <c r="V72" s="1294">
        <f ca="1">SUM(V65,V70)</f>
        <v>114051.24999999977</v>
      </c>
      <c r="W72" s="1094">
        <f ca="1">SUM(W65,W70)</f>
        <v>69595.916666666395</v>
      </c>
      <c r="X72" s="1094">
        <f ca="1">SUM(X65,X70)</f>
        <v>25140.583333333023</v>
      </c>
      <c r="Y72" s="1094">
        <f t="shared" ca="1" si="148"/>
        <v>476074.09931506834</v>
      </c>
      <c r="Z72" s="1094">
        <f t="shared" ca="1" si="148"/>
        <v>407601.58789954323</v>
      </c>
      <c r="AA72" s="1095">
        <f t="shared" ca="1" si="148"/>
        <v>330835.10388127831</v>
      </c>
      <c r="AB72" s="1094">
        <f t="shared" ref="AB72:BK72" ca="1" si="149">SUM(AB65,AB70)</f>
        <v>907693.41461187182</v>
      </c>
      <c r="AC72" s="1094">
        <f t="shared" ca="1" si="149"/>
        <v>784033.38801369816</v>
      </c>
      <c r="AD72" s="1094">
        <f t="shared" ca="1" si="149"/>
        <v>654850.07374429167</v>
      </c>
      <c r="AE72" s="1094">
        <f t="shared" ca="1" si="149"/>
        <v>1228754.5767351594</v>
      </c>
      <c r="AF72" s="1094">
        <f t="shared" ca="1" si="149"/>
        <v>1066870.8605479449</v>
      </c>
      <c r="AG72" s="1094">
        <f t="shared" ca="1" si="149"/>
        <v>907875.36353881261</v>
      </c>
      <c r="AH72" s="1094">
        <f t="shared" ca="1" si="149"/>
        <v>1519625.4438264836</v>
      </c>
      <c r="AI72" s="1094">
        <f t="shared" ca="1" si="149"/>
        <v>1308775.5241141545</v>
      </c>
      <c r="AJ72" s="1094">
        <f t="shared" ca="1" si="149"/>
        <v>1102010.5359086748</v>
      </c>
      <c r="AK72" s="1094">
        <f t="shared" ca="1" si="149"/>
        <v>1840218.3408347021</v>
      </c>
      <c r="AL72" s="1094">
        <f t="shared" ca="1" si="149"/>
        <v>1620183.7348018251</v>
      </c>
      <c r="AM72" s="1095">
        <f t="shared" ca="1" si="149"/>
        <v>1381631.5397278527</v>
      </c>
      <c r="AN72" s="1094">
        <f t="shared" ca="1" si="149"/>
        <v>2254263.9328519623</v>
      </c>
      <c r="AO72" s="1094">
        <f t="shared" ca="1" si="149"/>
        <v>1993647.0207192225</v>
      </c>
      <c r="AP72" s="1094">
        <f t="shared" ca="1" si="149"/>
        <v>1718131.0400933323</v>
      </c>
      <c r="AQ72" s="1094">
        <f t="shared" ca="1" si="149"/>
        <v>2662485.0303134695</v>
      </c>
      <c r="AR72" s="1094">
        <f t="shared" ca="1" si="149"/>
        <v>2369924.1438212777</v>
      </c>
      <c r="AS72" s="1094">
        <f t="shared" ca="1" si="149"/>
        <v>2082868.1340414146</v>
      </c>
      <c r="AT72" s="1094">
        <f t="shared" ca="1" si="149"/>
        <v>3016638.2508784914</v>
      </c>
      <c r="AU72" s="1094">
        <f t="shared" ca="1" si="149"/>
        <v>2712098.3677155678</v>
      </c>
      <c r="AV72" s="1094">
        <f t="shared" ca="1" si="149"/>
        <v>2413437.3338677129</v>
      </c>
      <c r="AW72" s="1094">
        <f t="shared" ca="1" si="149"/>
        <v>3353798.8214902729</v>
      </c>
      <c r="AX72" s="1094">
        <f t="shared" ca="1" si="149"/>
        <v>3033333.2132224217</v>
      </c>
      <c r="AY72" s="1094">
        <f t="shared" ca="1" si="149"/>
        <v>2688644.7008449812</v>
      </c>
      <c r="AZ72" s="1094">
        <f t="shared" ca="1" si="149"/>
        <v>4195099.7376557738</v>
      </c>
      <c r="BA72" s="1094">
        <f t="shared" ca="1" si="149"/>
        <v>3841118.9348921934</v>
      </c>
      <c r="BB72" s="1094">
        <f t="shared" ca="1" si="149"/>
        <v>3465966.6800738182</v>
      </c>
      <c r="BC72" s="1094">
        <f t="shared" ca="1" si="149"/>
        <v>4972124.2204127274</v>
      </c>
      <c r="BD72" s="1094">
        <f t="shared" ca="1" si="149"/>
        <v>4573379.1169160195</v>
      </c>
      <c r="BE72" s="1094">
        <f t="shared" ca="1" si="149"/>
        <v>4182435.6572549287</v>
      </c>
      <c r="BF72" s="1094">
        <f t="shared" ca="1" si="149"/>
        <v>6014061.9450979009</v>
      </c>
      <c r="BG72" s="1094">
        <f t="shared" ca="1" si="149"/>
        <v>5559769.2329408713</v>
      </c>
      <c r="BH72" s="1094">
        <f t="shared" ca="1" si="149"/>
        <v>5114590.635852336</v>
      </c>
      <c r="BI72" s="1094">
        <f t="shared" ca="1" si="149"/>
        <v>6865791.6518630181</v>
      </c>
      <c r="BJ72" s="1094">
        <f t="shared" ca="1" si="149"/>
        <v>6383227.2623942476</v>
      </c>
      <c r="BK72" s="1094">
        <f t="shared" ca="1" si="149"/>
        <v>5863323.2784049297</v>
      </c>
      <c r="BL72" s="1094">
        <f t="shared" ref="BL72:DG72" ca="1" si="150">SUM(BL65,BL70)</f>
        <v>8481343.4281078558</v>
      </c>
      <c r="BM72" s="1094">
        <f t="shared" ca="1" si="150"/>
        <v>7991308.7412226945</v>
      </c>
      <c r="BN72" s="1094">
        <f t="shared" ca="1" si="150"/>
        <v>7483425.7474882193</v>
      </c>
      <c r="BO72" s="1094">
        <f t="shared" ca="1" si="150"/>
        <v>10994778.060270462</v>
      </c>
      <c r="BP72" s="1094">
        <f t="shared" ca="1" si="150"/>
        <v>10414865.578532159</v>
      </c>
      <c r="BQ72" s="1094">
        <f t="shared" ca="1" si="150"/>
        <v>9849477.5680267308</v>
      </c>
      <c r="BR72" s="1094">
        <f t="shared" ca="1" si="150"/>
        <v>13767474.143433988</v>
      </c>
      <c r="BS72" s="1094">
        <f t="shared" ca="1" si="150"/>
        <v>13116473.718841244</v>
      </c>
      <c r="BT72" s="1094">
        <f t="shared" ca="1" si="150"/>
        <v>12488275.809088685</v>
      </c>
      <c r="BU72" s="1094">
        <f t="shared" ca="1" si="150"/>
        <v>16269747.891945098</v>
      </c>
      <c r="BV72" s="1094">
        <f t="shared" ca="1" si="150"/>
        <v>15571848.944664527</v>
      </c>
      <c r="BW72" s="896">
        <f ca="1">SUM(BW65,BW70)</f>
        <v>14854726.161767516</v>
      </c>
      <c r="BX72" s="1094">
        <f t="shared" ca="1" si="150"/>
        <v>20287659.971847184</v>
      </c>
      <c r="BY72" s="1094">
        <f t="shared" ca="1" si="150"/>
        <v>19523140.089254819</v>
      </c>
      <c r="BZ72" s="1094">
        <f ca="1">SUM(BZ65,BZ70)</f>
        <v>18700011.713511765</v>
      </c>
      <c r="CA72" s="1094">
        <f t="shared" ca="1" si="150"/>
        <v>24815523.326195441</v>
      </c>
      <c r="CB72" s="1094">
        <f t="shared" ca="1" si="150"/>
        <v>23904001.484084591</v>
      </c>
      <c r="CC72" s="1094">
        <f t="shared" ca="1" si="150"/>
        <v>23014831.696768265</v>
      </c>
      <c r="CD72" s="1094">
        <f t="shared" ca="1" si="150"/>
        <v>29135334.661173388</v>
      </c>
      <c r="CE72" s="1094">
        <f t="shared" ca="1" si="150"/>
        <v>28149441.825578511</v>
      </c>
      <c r="CF72" s="1094">
        <f t="shared" ca="1" si="150"/>
        <v>27188258.305052128</v>
      </c>
      <c r="CG72" s="1094">
        <f t="shared" ca="1" si="150"/>
        <v>32999401.454604272</v>
      </c>
      <c r="CH72" s="1094">
        <f t="shared" ca="1" si="150"/>
        <v>31971449.724704362</v>
      </c>
      <c r="CI72" s="1095">
        <f t="shared" ca="1" si="150"/>
        <v>30910607.474256504</v>
      </c>
      <c r="CJ72" s="1094">
        <f t="shared" ca="1" si="150"/>
        <v>38822169.564069375</v>
      </c>
      <c r="CK72" s="1094">
        <f t="shared" ca="1" si="150"/>
        <v>37711429.545354702</v>
      </c>
      <c r="CL72" s="1094">
        <f t="shared" ca="1" si="150"/>
        <v>36505761.225270167</v>
      </c>
      <c r="CM72" s="1094">
        <f t="shared" ca="1" si="150"/>
        <v>44227754.116564468</v>
      </c>
      <c r="CN72" s="1094">
        <f t="shared" ca="1" si="150"/>
        <v>42893001.227036849</v>
      </c>
      <c r="CO72" s="1094">
        <f t="shared" ca="1" si="150"/>
        <v>41593976.118331149</v>
      </c>
      <c r="CP72" s="1094">
        <f t="shared" ca="1" si="150"/>
        <v>49131780.106153339</v>
      </c>
      <c r="CQ72" s="1094">
        <f t="shared" ca="1" si="150"/>
        <v>47667444.49397552</v>
      </c>
      <c r="CR72" s="1094">
        <f t="shared" ca="1" si="150"/>
        <v>46242939.676318258</v>
      </c>
      <c r="CS72" s="1094">
        <f t="shared" ca="1" si="150"/>
        <v>53670457.623320483</v>
      </c>
      <c r="CT72" s="1094">
        <f t="shared" ca="1" si="150"/>
        <v>52112525.471692577</v>
      </c>
      <c r="CU72" s="1094">
        <f t="shared" ca="1" si="150"/>
        <v>50504407.018694803</v>
      </c>
      <c r="CV72" s="1094">
        <f t="shared" ca="1" si="150"/>
        <v>58114684.165263169</v>
      </c>
      <c r="CW72" s="1094">
        <f t="shared" ca="1" si="150"/>
        <v>56652706.281781003</v>
      </c>
      <c r="CX72" s="1094">
        <f t="shared" ca="1" si="150"/>
        <v>55059608.378155805</v>
      </c>
      <c r="CY72" s="1094">
        <f t="shared" ca="1" si="150"/>
        <v>64514372.655477375</v>
      </c>
      <c r="CZ72" s="1094">
        <f t="shared" ca="1" si="150"/>
        <v>62866650.680886984</v>
      </c>
      <c r="DA72" s="1094">
        <f t="shared" ca="1" si="150"/>
        <v>61264269.14115946</v>
      </c>
      <c r="DB72" s="1094">
        <f t="shared" ca="1" si="150"/>
        <v>72795153.384768933</v>
      </c>
      <c r="DC72" s="1094">
        <f t="shared" ca="1" si="150"/>
        <v>71013303.607919514</v>
      </c>
      <c r="DD72" s="1094">
        <f t="shared" ca="1" si="150"/>
        <v>69280964.0947797</v>
      </c>
      <c r="DE72" s="1094">
        <f t="shared" ca="1" si="150"/>
        <v>83304076.712343231</v>
      </c>
      <c r="DF72" s="1094">
        <f t="shared" ca="1" si="150"/>
        <v>81349616.35903661</v>
      </c>
      <c r="DG72" s="1094">
        <f t="shared" ca="1" si="150"/>
        <v>79332432.63233614</v>
      </c>
    </row>
    <row r="73" spans="1:111" s="539" customFormat="1">
      <c r="A73" s="536" t="s">
        <v>304</v>
      </c>
      <c r="B73" s="537"/>
      <c r="C73" s="575"/>
      <c r="D73" s="538">
        <f>D72-D59</f>
        <v>0</v>
      </c>
      <c r="E73" s="538">
        <f t="shared" ref="E73:BP73" si="151">E72-E59</f>
        <v>0</v>
      </c>
      <c r="F73" s="538">
        <f t="shared" si="151"/>
        <v>0</v>
      </c>
      <c r="G73" s="538">
        <f t="shared" si="151"/>
        <v>0</v>
      </c>
      <c r="H73" s="538">
        <f t="shared" si="151"/>
        <v>0</v>
      </c>
      <c r="I73" s="538">
        <f t="shared" si="151"/>
        <v>0</v>
      </c>
      <c r="J73" s="538">
        <f t="shared" ca="1" si="151"/>
        <v>0</v>
      </c>
      <c r="K73" s="538">
        <f t="shared" ca="1" si="151"/>
        <v>0</v>
      </c>
      <c r="L73" s="538">
        <f t="shared" ca="1" si="151"/>
        <v>0</v>
      </c>
      <c r="M73" s="538">
        <f t="shared" ca="1" si="151"/>
        <v>0</v>
      </c>
      <c r="N73" s="538">
        <f t="shared" ca="1" si="151"/>
        <v>0</v>
      </c>
      <c r="O73" s="538">
        <f t="shared" ca="1" si="151"/>
        <v>0</v>
      </c>
      <c r="P73" s="538">
        <f t="shared" ca="1" si="151"/>
        <v>0</v>
      </c>
      <c r="Q73" s="538">
        <f t="shared" ca="1" si="151"/>
        <v>0</v>
      </c>
      <c r="R73" s="538">
        <f t="shared" ca="1" si="151"/>
        <v>0</v>
      </c>
      <c r="S73" s="538">
        <f t="shared" ca="1" si="151"/>
        <v>0</v>
      </c>
      <c r="T73" s="538">
        <f t="shared" ca="1" si="151"/>
        <v>0</v>
      </c>
      <c r="U73" s="538">
        <f t="shared" ca="1" si="151"/>
        <v>0</v>
      </c>
      <c r="V73" s="1295">
        <f ca="1">V72-V59</f>
        <v>0</v>
      </c>
      <c r="W73" s="1295">
        <f ca="1">W72-W59</f>
        <v>-1.1641532182693481E-10</v>
      </c>
      <c r="X73" s="538">
        <f t="shared" ca="1" si="151"/>
        <v>-1.4551915228366852E-10</v>
      </c>
      <c r="Y73" s="538">
        <f t="shared" ca="1" si="151"/>
        <v>0</v>
      </c>
      <c r="Z73" s="728">
        <f t="shared" ca="1" si="151"/>
        <v>0</v>
      </c>
      <c r="AA73" s="743">
        <f t="shared" ca="1" si="151"/>
        <v>0</v>
      </c>
      <c r="AB73" s="728">
        <f t="shared" ca="1" si="151"/>
        <v>0</v>
      </c>
      <c r="AC73" s="538">
        <f t="shared" ca="1" si="151"/>
        <v>0</v>
      </c>
      <c r="AD73" s="538">
        <f t="shared" ca="1" si="151"/>
        <v>0</v>
      </c>
      <c r="AE73" s="538">
        <f t="shared" ca="1" si="151"/>
        <v>0</v>
      </c>
      <c r="AF73" s="538">
        <f t="shared" ca="1" si="151"/>
        <v>0</v>
      </c>
      <c r="AG73" s="538">
        <f t="shared" ca="1" si="151"/>
        <v>0</v>
      </c>
      <c r="AH73" s="538">
        <f t="shared" ca="1" si="151"/>
        <v>0</v>
      </c>
      <c r="AI73" s="538">
        <f t="shared" ca="1" si="151"/>
        <v>0</v>
      </c>
      <c r="AJ73" s="538">
        <f t="shared" ca="1" si="151"/>
        <v>0</v>
      </c>
      <c r="AK73" s="538">
        <f t="shared" ca="1" si="151"/>
        <v>0</v>
      </c>
      <c r="AL73" s="728">
        <f t="shared" ca="1" si="151"/>
        <v>0</v>
      </c>
      <c r="AM73" s="743">
        <f t="shared" ca="1" si="151"/>
        <v>0</v>
      </c>
      <c r="AN73" s="728">
        <f t="shared" ca="1" si="151"/>
        <v>0</v>
      </c>
      <c r="AO73" s="538">
        <f t="shared" ca="1" si="151"/>
        <v>0</v>
      </c>
      <c r="AP73" s="538">
        <f t="shared" ca="1" si="151"/>
        <v>0</v>
      </c>
      <c r="AQ73" s="538">
        <f t="shared" ca="1" si="151"/>
        <v>0</v>
      </c>
      <c r="AR73" s="538">
        <f t="shared" ca="1" si="151"/>
        <v>0</v>
      </c>
      <c r="AS73" s="538">
        <f t="shared" ca="1" si="151"/>
        <v>0</v>
      </c>
      <c r="AT73" s="538">
        <f t="shared" ca="1" si="151"/>
        <v>0</v>
      </c>
      <c r="AU73" s="538">
        <f t="shared" ca="1" si="151"/>
        <v>0</v>
      </c>
      <c r="AV73" s="538">
        <f t="shared" ca="1" si="151"/>
        <v>0</v>
      </c>
      <c r="AW73" s="538">
        <f t="shared" ca="1" si="151"/>
        <v>0</v>
      </c>
      <c r="AX73" s="538">
        <f t="shared" ca="1" si="151"/>
        <v>0</v>
      </c>
      <c r="AY73" s="538">
        <f t="shared" ca="1" si="151"/>
        <v>0</v>
      </c>
      <c r="AZ73" s="538">
        <f t="shared" ca="1" si="151"/>
        <v>0</v>
      </c>
      <c r="BA73" s="538">
        <f t="shared" ca="1" si="151"/>
        <v>0</v>
      </c>
      <c r="BB73" s="538">
        <f t="shared" ca="1" si="151"/>
        <v>0</v>
      </c>
      <c r="BC73" s="538">
        <f t="shared" ca="1" si="151"/>
        <v>0</v>
      </c>
      <c r="BD73" s="538">
        <f t="shared" ca="1" si="151"/>
        <v>0</v>
      </c>
      <c r="BE73" s="538">
        <f t="shared" ca="1" si="151"/>
        <v>0</v>
      </c>
      <c r="BF73" s="538">
        <f t="shared" ca="1" si="151"/>
        <v>0</v>
      </c>
      <c r="BG73" s="538">
        <f t="shared" ca="1" si="151"/>
        <v>0</v>
      </c>
      <c r="BH73" s="538">
        <f t="shared" ca="1" si="151"/>
        <v>0</v>
      </c>
      <c r="BI73" s="538">
        <f t="shared" ca="1" si="151"/>
        <v>0</v>
      </c>
      <c r="BJ73" s="538">
        <f t="shared" ca="1" si="151"/>
        <v>0</v>
      </c>
      <c r="BK73" s="538">
        <f t="shared" ca="1" si="151"/>
        <v>0</v>
      </c>
      <c r="BL73" s="538">
        <f t="shared" ca="1" si="151"/>
        <v>0</v>
      </c>
      <c r="BM73" s="538">
        <f t="shared" ca="1" si="151"/>
        <v>0</v>
      </c>
      <c r="BN73" s="538">
        <f t="shared" ca="1" si="151"/>
        <v>0</v>
      </c>
      <c r="BO73" s="538">
        <f t="shared" ca="1" si="151"/>
        <v>0</v>
      </c>
      <c r="BP73" s="538">
        <f t="shared" ca="1" si="151"/>
        <v>0</v>
      </c>
      <c r="BQ73" s="538">
        <f t="shared" ref="BQ73:DG73" ca="1" si="152">BQ72-BQ59</f>
        <v>0</v>
      </c>
      <c r="BR73" s="538">
        <f t="shared" ca="1" si="152"/>
        <v>0</v>
      </c>
      <c r="BS73" s="538">
        <f t="shared" ca="1" si="152"/>
        <v>0</v>
      </c>
      <c r="BT73" s="538">
        <f t="shared" ca="1" si="152"/>
        <v>0</v>
      </c>
      <c r="BU73" s="538">
        <f t="shared" ca="1" si="152"/>
        <v>0</v>
      </c>
      <c r="BV73" s="538">
        <f ca="1">BV72-BV59</f>
        <v>0</v>
      </c>
      <c r="BW73" s="897">
        <f ca="1">BW72-BW59</f>
        <v>0</v>
      </c>
      <c r="BX73" s="538">
        <f t="shared" ca="1" si="152"/>
        <v>0</v>
      </c>
      <c r="BY73" s="538">
        <f t="shared" ca="1" si="152"/>
        <v>0</v>
      </c>
      <c r="BZ73" s="538">
        <f t="shared" ca="1" si="152"/>
        <v>0</v>
      </c>
      <c r="CA73" s="538">
        <f t="shared" ca="1" si="152"/>
        <v>0</v>
      </c>
      <c r="CB73" s="538">
        <f t="shared" ca="1" si="152"/>
        <v>0</v>
      </c>
      <c r="CC73" s="538">
        <f t="shared" ca="1" si="152"/>
        <v>0</v>
      </c>
      <c r="CD73" s="538">
        <f t="shared" ca="1" si="152"/>
        <v>0</v>
      </c>
      <c r="CE73" s="538">
        <f t="shared" ca="1" si="152"/>
        <v>0</v>
      </c>
      <c r="CF73" s="538">
        <f t="shared" ca="1" si="152"/>
        <v>0</v>
      </c>
      <c r="CG73" s="538">
        <f t="shared" ca="1" si="152"/>
        <v>0</v>
      </c>
      <c r="CH73" s="728">
        <f t="shared" ca="1" si="152"/>
        <v>0</v>
      </c>
      <c r="CI73" s="743">
        <f t="shared" ca="1" si="152"/>
        <v>0</v>
      </c>
      <c r="CJ73" s="538">
        <f t="shared" ca="1" si="152"/>
        <v>0</v>
      </c>
      <c r="CK73" s="538">
        <f t="shared" ca="1" si="152"/>
        <v>0</v>
      </c>
      <c r="CL73" s="538">
        <f t="shared" ca="1" si="152"/>
        <v>0</v>
      </c>
      <c r="CM73" s="538">
        <f t="shared" ca="1" si="152"/>
        <v>0</v>
      </c>
      <c r="CN73" s="538">
        <f t="shared" ca="1" si="152"/>
        <v>0</v>
      </c>
      <c r="CO73" s="538">
        <f t="shared" ca="1" si="152"/>
        <v>0</v>
      </c>
      <c r="CP73" s="538">
        <f t="shared" ca="1" si="152"/>
        <v>0</v>
      </c>
      <c r="CQ73" s="538">
        <f t="shared" ca="1" si="152"/>
        <v>0</v>
      </c>
      <c r="CR73" s="538">
        <f t="shared" ca="1" si="152"/>
        <v>0</v>
      </c>
      <c r="CS73" s="538">
        <f t="shared" ca="1" si="152"/>
        <v>0</v>
      </c>
      <c r="CT73" s="538">
        <f t="shared" ca="1" si="152"/>
        <v>0</v>
      </c>
      <c r="CU73" s="538">
        <f t="shared" ca="1" si="152"/>
        <v>0</v>
      </c>
      <c r="CV73" s="538">
        <f t="shared" ca="1" si="152"/>
        <v>0</v>
      </c>
      <c r="CW73" s="538">
        <f t="shared" ca="1" si="152"/>
        <v>0</v>
      </c>
      <c r="CX73" s="538">
        <f t="shared" ca="1" si="152"/>
        <v>0</v>
      </c>
      <c r="CY73" s="538">
        <f t="shared" ca="1" si="152"/>
        <v>0</v>
      </c>
      <c r="CZ73" s="538">
        <f t="shared" ca="1" si="152"/>
        <v>0</v>
      </c>
      <c r="DA73" s="538">
        <f t="shared" ca="1" si="152"/>
        <v>0</v>
      </c>
      <c r="DB73" s="538">
        <f t="shared" ca="1" si="152"/>
        <v>0</v>
      </c>
      <c r="DC73" s="538">
        <f t="shared" ca="1" si="152"/>
        <v>0</v>
      </c>
      <c r="DD73" s="538">
        <f t="shared" ca="1" si="152"/>
        <v>0</v>
      </c>
      <c r="DE73" s="538">
        <f t="shared" ca="1" si="152"/>
        <v>0</v>
      </c>
      <c r="DF73" s="538">
        <f t="shared" ca="1" si="152"/>
        <v>0</v>
      </c>
      <c r="DG73" s="538">
        <f t="shared" ca="1" si="152"/>
        <v>0</v>
      </c>
    </row>
    <row r="74" spans="1:111">
      <c r="A74" s="92"/>
      <c r="B74" s="188"/>
      <c r="C74" s="557"/>
      <c r="D74" s="529"/>
      <c r="E74" s="529"/>
      <c r="F74" s="529"/>
      <c r="G74" s="529"/>
      <c r="H74" s="529"/>
      <c r="I74" s="529"/>
      <c r="J74" s="529"/>
      <c r="K74" s="529"/>
      <c r="L74" s="529"/>
      <c r="M74" s="529"/>
      <c r="N74" s="529"/>
      <c r="O74" s="388"/>
      <c r="P74" s="529"/>
      <c r="Q74" s="529"/>
      <c r="R74" s="529"/>
      <c r="S74" s="529"/>
      <c r="T74" s="529"/>
      <c r="U74" s="529"/>
      <c r="V74" s="1275"/>
      <c r="W74" s="529"/>
      <c r="X74" s="529"/>
      <c r="Y74" s="529"/>
      <c r="Z74" s="1061"/>
      <c r="AA74" s="388"/>
      <c r="AB74" s="735"/>
      <c r="AC74" s="388"/>
      <c r="AD74" s="388"/>
      <c r="AE74" s="388"/>
      <c r="AF74" s="388"/>
      <c r="AG74" s="388"/>
      <c r="AH74" s="388"/>
      <c r="AI74" s="388"/>
      <c r="AJ74" s="388"/>
      <c r="AK74" s="388"/>
      <c r="AL74" s="729"/>
      <c r="AM74" s="388"/>
      <c r="AN74" s="735"/>
      <c r="AO74" s="388"/>
      <c r="AP74" s="388"/>
      <c r="AQ74" s="388"/>
      <c r="AR74" s="388"/>
      <c r="AS74" s="388"/>
      <c r="AT74" s="388"/>
      <c r="AU74" s="388"/>
      <c r="AV74" s="388"/>
      <c r="AW74" s="388"/>
      <c r="AX74" s="388"/>
      <c r="AY74" s="388"/>
      <c r="AZ74" s="388"/>
      <c r="BA74" s="388"/>
      <c r="BB74" s="388"/>
      <c r="BC74" s="388"/>
      <c r="BD74" s="388"/>
      <c r="BE74" s="388"/>
      <c r="BF74" s="388"/>
      <c r="BG74" s="388"/>
      <c r="BH74" s="388"/>
      <c r="BI74" s="388"/>
      <c r="BJ74" s="388"/>
      <c r="BK74" s="388"/>
      <c r="BL74" s="388"/>
      <c r="BM74" s="388"/>
      <c r="BN74" s="388"/>
      <c r="BO74" s="388"/>
      <c r="BP74" s="388"/>
      <c r="BQ74" s="388"/>
      <c r="BR74" s="388"/>
      <c r="BS74" s="388"/>
      <c r="BT74" s="388"/>
      <c r="BU74" s="388"/>
      <c r="BV74" s="729"/>
      <c r="BW74" s="898"/>
      <c r="BX74" s="735"/>
      <c r="BY74" s="388"/>
      <c r="BZ74" s="388"/>
      <c r="CA74" s="388"/>
      <c r="CB74" s="388"/>
      <c r="CC74" s="388"/>
      <c r="CD74" s="388"/>
      <c r="CE74" s="388"/>
      <c r="CF74" s="388"/>
      <c r="CG74" s="388"/>
      <c r="CH74" s="729"/>
      <c r="CI74" s="388"/>
      <c r="CJ74" s="735"/>
      <c r="CK74" s="388"/>
      <c r="CL74" s="388"/>
      <c r="CM74" s="388"/>
      <c r="CN74" s="388"/>
      <c r="CO74" s="388"/>
      <c r="CP74" s="388"/>
      <c r="CQ74" s="388"/>
      <c r="CR74" s="388"/>
      <c r="CS74" s="388"/>
      <c r="CT74" s="388"/>
      <c r="CU74" s="388"/>
      <c r="CV74" s="735"/>
      <c r="CW74" s="388"/>
      <c r="CX74" s="388"/>
      <c r="CY74" s="388"/>
      <c r="CZ74" s="388"/>
      <c r="DA74" s="388"/>
      <c r="DB74" s="388"/>
      <c r="DC74" s="388"/>
      <c r="DD74" s="388"/>
      <c r="DE74" s="388"/>
      <c r="DF74" s="388"/>
      <c r="DG74" s="388"/>
    </row>
    <row r="75" spans="1:111">
      <c r="A75" s="92"/>
      <c r="B75" s="188"/>
      <c r="C75" s="557"/>
      <c r="D75" s="529"/>
      <c r="E75" s="529"/>
      <c r="F75" s="529"/>
      <c r="G75" s="529"/>
      <c r="H75" s="529"/>
      <c r="I75" s="529"/>
      <c r="J75" s="529"/>
      <c r="K75" s="529"/>
      <c r="L75" s="529"/>
      <c r="M75" s="529"/>
      <c r="N75" s="529"/>
      <c r="O75" s="388"/>
      <c r="P75" s="529"/>
      <c r="Q75" s="529"/>
      <c r="R75" s="529"/>
      <c r="S75" s="529"/>
      <c r="T75" s="529"/>
      <c r="U75" s="529"/>
      <c r="V75" s="1275"/>
      <c r="W75" s="529"/>
      <c r="X75" s="529"/>
      <c r="Y75" s="529"/>
      <c r="Z75" s="1061"/>
      <c r="AA75" s="388"/>
      <c r="AB75" s="735"/>
      <c r="AC75" s="388"/>
      <c r="AD75" s="388"/>
      <c r="AE75" s="388"/>
      <c r="AF75" s="388"/>
      <c r="AG75" s="388"/>
      <c r="AH75" s="388"/>
      <c r="AI75" s="388"/>
      <c r="AJ75" s="388"/>
      <c r="AK75" s="388"/>
      <c r="AL75" s="729"/>
      <c r="AM75" s="388"/>
      <c r="AN75" s="735"/>
      <c r="AO75" s="388"/>
      <c r="AP75" s="388"/>
      <c r="AQ75" s="388"/>
      <c r="AR75" s="388"/>
      <c r="AS75" s="388"/>
      <c r="AT75" s="388"/>
      <c r="AU75" s="388"/>
      <c r="AV75" s="388"/>
      <c r="AW75" s="388"/>
      <c r="AX75" s="388"/>
      <c r="AY75" s="388"/>
      <c r="AZ75" s="388"/>
      <c r="BA75" s="388"/>
      <c r="BB75" s="388"/>
      <c r="BC75" s="388"/>
      <c r="BD75" s="388"/>
      <c r="BE75" s="388"/>
      <c r="BF75" s="388"/>
      <c r="BG75" s="388"/>
      <c r="BH75" s="388"/>
      <c r="BI75" s="388"/>
      <c r="BJ75" s="388"/>
      <c r="BK75" s="388"/>
      <c r="BL75" s="388"/>
      <c r="BM75" s="388"/>
      <c r="BN75" s="388"/>
      <c r="BO75" s="388"/>
      <c r="BP75" s="388"/>
      <c r="BQ75" s="388"/>
      <c r="BR75" s="388"/>
      <c r="BS75" s="388"/>
      <c r="BT75" s="388"/>
      <c r="BU75" s="388"/>
      <c r="BV75" s="729"/>
      <c r="BW75" s="898"/>
      <c r="BX75" s="735"/>
      <c r="BY75" s="388"/>
      <c r="BZ75" s="388"/>
      <c r="CA75" s="388"/>
      <c r="CB75" s="388"/>
      <c r="CC75" s="388"/>
      <c r="CD75" s="388"/>
      <c r="CE75" s="388"/>
      <c r="CF75" s="388"/>
      <c r="CG75" s="388"/>
      <c r="CH75" s="729"/>
      <c r="CI75" s="388"/>
      <c r="CJ75" s="735"/>
      <c r="CK75" s="388"/>
      <c r="CL75" s="388"/>
      <c r="CM75" s="388"/>
      <c r="CN75" s="388"/>
      <c r="CO75" s="388"/>
      <c r="CP75" s="388"/>
      <c r="CQ75" s="388"/>
      <c r="CR75" s="388"/>
      <c r="CS75" s="388"/>
      <c r="CT75" s="388"/>
      <c r="CU75" s="388"/>
      <c r="CV75" s="735"/>
      <c r="CW75" s="388"/>
      <c r="CX75" s="388"/>
      <c r="CY75" s="388"/>
      <c r="CZ75" s="388"/>
      <c r="DA75" s="388"/>
      <c r="DB75" s="388"/>
      <c r="DC75" s="388"/>
      <c r="DD75" s="388"/>
      <c r="DE75" s="388"/>
      <c r="DF75" s="388"/>
      <c r="DG75" s="388"/>
    </row>
    <row r="76" spans="1:111" ht="24" thickBot="1">
      <c r="A76" s="40" t="s">
        <v>305</v>
      </c>
      <c r="B76" s="41"/>
      <c r="C76" s="541"/>
      <c r="D76" s="173"/>
      <c r="E76" s="173"/>
      <c r="F76" s="173"/>
      <c r="G76" s="173"/>
      <c r="H76" s="173"/>
      <c r="I76" s="173"/>
      <c r="J76" s="173"/>
      <c r="K76" s="173"/>
      <c r="L76" s="173"/>
      <c r="M76" s="173"/>
      <c r="N76" s="173"/>
      <c r="O76" s="397"/>
      <c r="P76" s="173"/>
      <c r="Q76" s="173"/>
      <c r="R76" s="173"/>
      <c r="S76" s="173"/>
      <c r="T76" s="173"/>
      <c r="U76" s="173"/>
      <c r="V76" s="1285"/>
      <c r="W76" s="173"/>
      <c r="X76" s="173"/>
      <c r="Y76" s="173"/>
      <c r="Z76" s="173"/>
      <c r="AA76" s="397"/>
      <c r="AB76" s="736"/>
      <c r="AC76" s="397"/>
      <c r="AD76" s="397"/>
      <c r="AE76" s="397"/>
      <c r="AF76" s="397"/>
      <c r="AG76" s="397"/>
      <c r="AH76" s="397"/>
      <c r="AI76" s="397"/>
      <c r="AJ76" s="397"/>
      <c r="AK76" s="397"/>
      <c r="AL76" s="730"/>
      <c r="AM76" s="397"/>
      <c r="AN76" s="736"/>
      <c r="AO76" s="397"/>
      <c r="AP76" s="397"/>
      <c r="AQ76" s="397"/>
      <c r="AR76" s="397"/>
      <c r="AS76" s="397"/>
      <c r="AT76" s="397"/>
      <c r="AU76" s="397"/>
      <c r="AV76" s="397"/>
      <c r="AW76" s="397"/>
      <c r="AX76" s="397"/>
      <c r="AY76" s="397"/>
      <c r="AZ76" s="397"/>
      <c r="BA76" s="397"/>
      <c r="BB76" s="397"/>
      <c r="BC76" s="397"/>
      <c r="BD76" s="397"/>
      <c r="BE76" s="397"/>
      <c r="BF76" s="397"/>
      <c r="BG76" s="397"/>
      <c r="BH76" s="397"/>
      <c r="BI76" s="397"/>
      <c r="BJ76" s="397"/>
      <c r="BK76" s="397"/>
      <c r="BL76" s="397"/>
      <c r="BM76" s="397"/>
      <c r="BN76" s="397"/>
      <c r="BO76" s="397"/>
      <c r="BP76" s="397"/>
      <c r="BQ76" s="397"/>
      <c r="BR76" s="397"/>
      <c r="BS76" s="397"/>
      <c r="BT76" s="397"/>
      <c r="BU76" s="397"/>
      <c r="BV76" s="730"/>
      <c r="BW76" s="872"/>
      <c r="BX76" s="736"/>
      <c r="BY76" s="397"/>
      <c r="BZ76" s="397"/>
      <c r="CA76" s="397"/>
      <c r="CB76" s="397"/>
      <c r="CC76" s="397"/>
      <c r="CD76" s="397"/>
      <c r="CE76" s="397"/>
      <c r="CF76" s="397"/>
      <c r="CG76" s="397"/>
      <c r="CH76" s="730"/>
      <c r="CI76" s="397"/>
      <c r="CJ76" s="736"/>
      <c r="CK76" s="397"/>
      <c r="CL76" s="397"/>
      <c r="CM76" s="397"/>
      <c r="CN76" s="397"/>
      <c r="CO76" s="397"/>
      <c r="CP76" s="397"/>
      <c r="CQ76" s="397"/>
      <c r="CR76" s="397"/>
      <c r="CS76" s="397"/>
      <c r="CT76" s="397"/>
      <c r="CU76" s="397"/>
      <c r="CV76" s="736"/>
      <c r="CW76" s="397"/>
      <c r="CX76" s="397"/>
      <c r="CY76" s="397"/>
      <c r="CZ76" s="397"/>
      <c r="DA76" s="397"/>
      <c r="DB76" s="397"/>
      <c r="DC76" s="397"/>
      <c r="DD76" s="397"/>
      <c r="DE76" s="397"/>
      <c r="DF76" s="397"/>
      <c r="DG76" s="397"/>
    </row>
    <row r="77" spans="1:111">
      <c r="A77" s="92"/>
      <c r="B77" s="188"/>
      <c r="C77" s="557"/>
      <c r="D77" s="1004"/>
      <c r="E77" s="1004"/>
      <c r="F77" s="1004"/>
      <c r="G77" s="1004"/>
      <c r="H77" s="1004"/>
      <c r="I77" s="1004"/>
      <c r="J77" s="1004"/>
      <c r="K77" s="1004"/>
      <c r="L77" s="1004"/>
      <c r="M77" s="1004"/>
      <c r="N77" s="1004"/>
      <c r="O77" s="393"/>
      <c r="P77" s="1004"/>
      <c r="Q77" s="1004"/>
      <c r="R77" s="1004"/>
      <c r="S77" s="1004"/>
      <c r="T77" s="1004"/>
      <c r="U77" s="1004"/>
      <c r="V77" s="1280"/>
      <c r="W77" s="1004"/>
      <c r="X77" s="1004"/>
      <c r="Y77" s="1004"/>
      <c r="Z77" s="1066"/>
      <c r="AA77" s="393"/>
      <c r="AB77" s="1066"/>
      <c r="AC77" s="1004"/>
      <c r="AD77" s="1004"/>
      <c r="AE77" s="1004"/>
      <c r="AF77" s="1004"/>
      <c r="AG77" s="1004"/>
      <c r="AH77" s="1004"/>
      <c r="AI77" s="1004"/>
      <c r="AJ77" s="1004"/>
      <c r="AK77" s="1004"/>
      <c r="AL77" s="1066"/>
      <c r="AM77" s="393"/>
      <c r="AN77" s="737"/>
      <c r="AO77" s="393"/>
      <c r="AP77" s="393"/>
      <c r="AQ77" s="393"/>
      <c r="AR77" s="393"/>
      <c r="AS77" s="393"/>
      <c r="AT77" s="393"/>
      <c r="AU77" s="393"/>
      <c r="AV77" s="393"/>
      <c r="AW77" s="393"/>
      <c r="AX77" s="393"/>
      <c r="AY77" s="393"/>
      <c r="AZ77" s="393"/>
      <c r="BA77" s="393"/>
      <c r="BB77" s="393"/>
      <c r="BC77" s="393"/>
      <c r="BD77" s="393"/>
      <c r="BE77" s="393"/>
      <c r="BF77" s="393"/>
      <c r="BG77" s="393"/>
      <c r="BH77" s="393"/>
      <c r="BI77" s="393"/>
      <c r="BJ77" s="393"/>
      <c r="BK77" s="393"/>
      <c r="BL77" s="393"/>
      <c r="BM77" s="393"/>
      <c r="BN77" s="393"/>
      <c r="BO77" s="393"/>
      <c r="BP77" s="393"/>
      <c r="BQ77" s="393"/>
      <c r="BR77" s="393"/>
      <c r="BS77" s="393"/>
      <c r="BT77" s="393"/>
      <c r="BU77" s="393"/>
      <c r="BV77" s="731"/>
      <c r="BW77" s="899"/>
      <c r="BX77" s="737"/>
      <c r="BY77" s="393"/>
      <c r="BZ77" s="393"/>
      <c r="CA77" s="393"/>
      <c r="CB77" s="393"/>
      <c r="CC77" s="393"/>
      <c r="CD77" s="393"/>
      <c r="CE77" s="393"/>
      <c r="CF77" s="393"/>
      <c r="CG77" s="393"/>
      <c r="CH77" s="731"/>
      <c r="CI77" s="393"/>
      <c r="CJ77" s="737"/>
      <c r="CK77" s="393"/>
      <c r="CL77" s="393"/>
      <c r="CM77" s="393"/>
      <c r="CN77" s="393"/>
      <c r="CO77" s="393"/>
      <c r="CP77" s="393"/>
      <c r="CQ77" s="393"/>
      <c r="CR77" s="393"/>
      <c r="CS77" s="393"/>
      <c r="CT77" s="393"/>
      <c r="CU77" s="393"/>
      <c r="CV77" s="737"/>
      <c r="CW77" s="393"/>
      <c r="CX77" s="393"/>
      <c r="CY77" s="393"/>
      <c r="CZ77" s="393"/>
      <c r="DA77" s="393"/>
      <c r="DB77" s="393"/>
      <c r="DC77" s="393"/>
      <c r="DD77" s="393"/>
      <c r="DE77" s="393"/>
      <c r="DF77" s="393"/>
      <c r="DG77" s="393"/>
    </row>
    <row r="78" spans="1:111">
      <c r="A78" s="92" t="s">
        <v>306</v>
      </c>
      <c r="B78" s="188" t="str">
        <f>Settings!$C$6</f>
        <v>USD</v>
      </c>
      <c r="C78" s="557"/>
      <c r="D78" s="529">
        <v>100000</v>
      </c>
      <c r="E78" s="529">
        <f>D89</f>
        <v>79541.666666666657</v>
      </c>
      <c r="F78" s="529">
        <f t="shared" ref="F78:AA78" si="153">E89</f>
        <v>72666.666666666657</v>
      </c>
      <c r="G78" s="529">
        <f>F89</f>
        <v>62791.666666666657</v>
      </c>
      <c r="H78" s="529">
        <f t="shared" si="153"/>
        <v>40833.333333333321</v>
      </c>
      <c r="I78" s="529">
        <f t="shared" si="153"/>
        <v>24874.999999999985</v>
      </c>
      <c r="J78" s="529">
        <f t="shared" si="153"/>
        <v>8695.4166666666497</v>
      </c>
      <c r="K78" s="529">
        <f t="shared" ca="1" si="153"/>
        <v>287194.91666666663</v>
      </c>
      <c r="L78" s="529">
        <f t="shared" ca="1" si="153"/>
        <v>268694.41666666663</v>
      </c>
      <c r="M78" s="529">
        <f ca="1">L89</f>
        <v>250193.91666666663</v>
      </c>
      <c r="N78" s="529">
        <f t="shared" ca="1" si="153"/>
        <v>226372.49999999994</v>
      </c>
      <c r="O78" s="388">
        <f ca="1">N89</f>
        <v>205551.08333333326</v>
      </c>
      <c r="P78" s="388">
        <f ca="1">O89</f>
        <v>179229.66666666657</v>
      </c>
      <c r="Q78" s="529">
        <f t="shared" ca="1" si="153"/>
        <v>138391.41666666657</v>
      </c>
      <c r="R78" s="529">
        <f t="shared" ca="1" si="153"/>
        <v>85631.999999999884</v>
      </c>
      <c r="S78" s="529">
        <f t="shared" ca="1" si="153"/>
        <v>344872.5833333332</v>
      </c>
      <c r="T78" s="529">
        <f t="shared" ca="1" si="153"/>
        <v>297417.24999999988</v>
      </c>
      <c r="U78" s="529">
        <f t="shared" ca="1" si="153"/>
        <v>252961.91666666654</v>
      </c>
      <c r="V78" s="1275">
        <f ca="1">U89</f>
        <v>158506.5833333332</v>
      </c>
      <c r="W78" s="529">
        <f t="shared" ca="1" si="153"/>
        <v>64051.249999999854</v>
      </c>
      <c r="X78" s="529">
        <f t="shared" ca="1" si="153"/>
        <v>19595.916666666511</v>
      </c>
      <c r="Y78" s="529">
        <f t="shared" ca="1" si="153"/>
        <v>-24859.416666666832</v>
      </c>
      <c r="Z78" s="1061">
        <f t="shared" ca="1" si="153"/>
        <v>426074.09931506845</v>
      </c>
      <c r="AA78" s="388">
        <f t="shared" ca="1" si="153"/>
        <v>357601.58789954334</v>
      </c>
      <c r="AB78" s="735">
        <f t="shared" ref="AB78:BK78" ca="1" si="154">AA89</f>
        <v>280835.10388127842</v>
      </c>
      <c r="AC78" s="529">
        <f t="shared" ca="1" si="154"/>
        <v>857693.41461187205</v>
      </c>
      <c r="AD78" s="529">
        <f t="shared" ca="1" si="154"/>
        <v>734033.38801369839</v>
      </c>
      <c r="AE78" s="529">
        <f t="shared" ca="1" si="154"/>
        <v>604850.07374429191</v>
      </c>
      <c r="AF78" s="529">
        <f t="shared" ca="1" si="154"/>
        <v>1178754.5767351596</v>
      </c>
      <c r="AG78" s="529">
        <f t="shared" ca="1" si="154"/>
        <v>1016870.8605479451</v>
      </c>
      <c r="AH78" s="529">
        <f t="shared" ca="1" si="154"/>
        <v>857875.36353881285</v>
      </c>
      <c r="AI78" s="529">
        <f t="shared" ca="1" si="154"/>
        <v>1469625.4438264838</v>
      </c>
      <c r="AJ78" s="529">
        <f t="shared" ca="1" si="154"/>
        <v>1258775.5241141547</v>
      </c>
      <c r="AK78" s="529">
        <f t="shared" ca="1" si="154"/>
        <v>1052010.5359086753</v>
      </c>
      <c r="AL78" s="1061">
        <f t="shared" ca="1" si="154"/>
        <v>1790218.3408347026</v>
      </c>
      <c r="AM78" s="388">
        <f t="shared" ca="1" si="154"/>
        <v>1570183.7348018256</v>
      </c>
      <c r="AN78" s="735">
        <f t="shared" ca="1" si="154"/>
        <v>1331631.5397278531</v>
      </c>
      <c r="AO78" s="388">
        <f t="shared" ca="1" si="154"/>
        <v>2204263.9328519627</v>
      </c>
      <c r="AP78" s="388">
        <f t="shared" ca="1" si="154"/>
        <v>1943647.020719223</v>
      </c>
      <c r="AQ78" s="388">
        <f t="shared" ca="1" si="154"/>
        <v>1668131.0400933325</v>
      </c>
      <c r="AR78" s="388">
        <f t="shared" ca="1" si="154"/>
        <v>2612485.0303134695</v>
      </c>
      <c r="AS78" s="388">
        <f t="shared" ca="1" si="154"/>
        <v>2319924.1438212777</v>
      </c>
      <c r="AT78" s="388">
        <f t="shared" ca="1" si="154"/>
        <v>2032868.1340414146</v>
      </c>
      <c r="AU78" s="388">
        <f t="shared" ca="1" si="154"/>
        <v>2966638.2508784914</v>
      </c>
      <c r="AV78" s="388">
        <f t="shared" ca="1" si="154"/>
        <v>2662098.3677155678</v>
      </c>
      <c r="AW78" s="388">
        <f t="shared" ca="1" si="154"/>
        <v>2363437.3338677129</v>
      </c>
      <c r="AX78" s="388">
        <f t="shared" ca="1" si="154"/>
        <v>3303798.8214902729</v>
      </c>
      <c r="AY78" s="388">
        <f ca="1">AX89</f>
        <v>2983333.2132224217</v>
      </c>
      <c r="AZ78" s="388">
        <f t="shared" ca="1" si="154"/>
        <v>2638644.7008449817</v>
      </c>
      <c r="BA78" s="388">
        <f ca="1">AZ89</f>
        <v>4145099.7376557738</v>
      </c>
      <c r="BB78" s="388">
        <f t="shared" ca="1" si="154"/>
        <v>3791118.9348921934</v>
      </c>
      <c r="BC78" s="388">
        <f t="shared" ca="1" si="154"/>
        <v>3415966.6800738187</v>
      </c>
      <c r="BD78" s="388">
        <f t="shared" ca="1" si="154"/>
        <v>4922124.2204127274</v>
      </c>
      <c r="BE78" s="388">
        <f t="shared" ca="1" si="154"/>
        <v>4523379.1169160204</v>
      </c>
      <c r="BF78" s="388">
        <f t="shared" ca="1" si="154"/>
        <v>4132435.6572549297</v>
      </c>
      <c r="BG78" s="388">
        <f t="shared" ca="1" si="154"/>
        <v>5964061.9450979009</v>
      </c>
      <c r="BH78" s="388">
        <f t="shared" ca="1" si="154"/>
        <v>5509769.2329408722</v>
      </c>
      <c r="BI78" s="388">
        <f t="shared" ca="1" si="154"/>
        <v>5064590.6358523369</v>
      </c>
      <c r="BJ78" s="388">
        <f t="shared" ca="1" si="154"/>
        <v>6815791.651863019</v>
      </c>
      <c r="BK78" s="388">
        <f t="shared" ca="1" si="154"/>
        <v>6333227.2623942485</v>
      </c>
      <c r="BL78" s="388">
        <f t="shared" ref="BL78" ca="1" si="155">BK89</f>
        <v>5813323.2784049306</v>
      </c>
      <c r="BM78" s="388">
        <f t="shared" ref="BM78" ca="1" si="156">BL89</f>
        <v>8431343.4281078558</v>
      </c>
      <c r="BN78" s="388">
        <f t="shared" ref="BN78" ca="1" si="157">BM89</f>
        <v>7941308.7412226945</v>
      </c>
      <c r="BO78" s="388">
        <f t="shared" ref="BO78" ca="1" si="158">BN89</f>
        <v>7433425.7474882184</v>
      </c>
      <c r="BP78" s="388">
        <f t="shared" ref="BP78" ca="1" si="159">BO89</f>
        <v>10944778.060270462</v>
      </c>
      <c r="BQ78" s="388">
        <f t="shared" ref="BQ78" ca="1" si="160">BP89</f>
        <v>10364865.578532157</v>
      </c>
      <c r="BR78" s="388">
        <f t="shared" ref="BR78" ca="1" si="161">BQ89</f>
        <v>9799477.5680267289</v>
      </c>
      <c r="BS78" s="388">
        <f t="shared" ref="BS78" ca="1" si="162">BR89</f>
        <v>13717474.143433984</v>
      </c>
      <c r="BT78" s="388">
        <f t="shared" ref="BT78" ca="1" si="163">BS89</f>
        <v>13066473.718841242</v>
      </c>
      <c r="BU78" s="388">
        <f t="shared" ref="BU78" ca="1" si="164">BT89</f>
        <v>12438275.809088681</v>
      </c>
      <c r="BV78" s="729">
        <f ca="1">BU89</f>
        <v>16219747.891945096</v>
      </c>
      <c r="BW78" s="898">
        <f ca="1">BV89</f>
        <v>15521848.944664523</v>
      </c>
      <c r="BX78" s="735">
        <f t="shared" ref="BX78" ca="1" si="165">BW89</f>
        <v>14804726.161767513</v>
      </c>
      <c r="BY78" s="388">
        <f t="shared" ref="BY78" ca="1" si="166">BX89</f>
        <v>20237659.971847177</v>
      </c>
      <c r="BZ78" s="388">
        <f t="shared" ref="BZ78" ca="1" si="167">BY89</f>
        <v>19473140.089254811</v>
      </c>
      <c r="CA78" s="388">
        <f t="shared" ref="CA78" ca="1" si="168">BZ89</f>
        <v>18650011.713511761</v>
      </c>
      <c r="CB78" s="388">
        <f t="shared" ref="CB78" ca="1" si="169">CA89</f>
        <v>24765523.326195434</v>
      </c>
      <c r="CC78" s="388">
        <f t="shared" ref="CC78" ca="1" si="170">CB89</f>
        <v>23854001.484084588</v>
      </c>
      <c r="CD78" s="388">
        <f t="shared" ref="CD78" ca="1" si="171">CC89</f>
        <v>22964831.696768261</v>
      </c>
      <c r="CE78" s="388">
        <f t="shared" ref="CE78" ca="1" si="172">CD89</f>
        <v>29085334.661173385</v>
      </c>
      <c r="CF78" s="388">
        <f t="shared" ref="CF78" ca="1" si="173">CE89</f>
        <v>28099441.825578507</v>
      </c>
      <c r="CG78" s="388">
        <f t="shared" ref="CG78" ca="1" si="174">CF89</f>
        <v>27138258.305052124</v>
      </c>
      <c r="CH78" s="729">
        <f t="shared" ref="CH78" ca="1" si="175">CG89</f>
        <v>32949401.454604268</v>
      </c>
      <c r="CI78" s="388">
        <f t="shared" ref="CI78" ca="1" si="176">CH89</f>
        <v>31921449.724704355</v>
      </c>
      <c r="CJ78" s="735">
        <f t="shared" ref="CJ78" ca="1" si="177">CI89</f>
        <v>30860607.474256501</v>
      </c>
      <c r="CK78" s="388">
        <f t="shared" ref="CK78" ca="1" si="178">CJ89</f>
        <v>38772169.564069368</v>
      </c>
      <c r="CL78" s="388">
        <f t="shared" ref="CL78" ca="1" si="179">CK89</f>
        <v>37661429.545354702</v>
      </c>
      <c r="CM78" s="388">
        <f t="shared" ref="CM78" ca="1" si="180">CL89</f>
        <v>36455761.225270174</v>
      </c>
      <c r="CN78" s="388">
        <f t="shared" ref="CN78" ca="1" si="181">CM89</f>
        <v>44177754.116564475</v>
      </c>
      <c r="CO78" s="388">
        <f t="shared" ref="CO78" ca="1" si="182">CN89</f>
        <v>42843001.227036856</v>
      </c>
      <c r="CP78" s="388">
        <f t="shared" ref="CP78" ca="1" si="183">CO89</f>
        <v>41543976.118331157</v>
      </c>
      <c r="CQ78" s="388">
        <f t="shared" ref="CQ78" ca="1" si="184">CP89</f>
        <v>49081780.106153339</v>
      </c>
      <c r="CR78" s="388">
        <f t="shared" ref="CR78" ca="1" si="185">CQ89</f>
        <v>47617444.493975528</v>
      </c>
      <c r="CS78" s="388">
        <f t="shared" ref="CS78" ca="1" si="186">CR89</f>
        <v>46192939.676318258</v>
      </c>
      <c r="CT78" s="388">
        <f t="shared" ref="CT78" ca="1" si="187">CS89</f>
        <v>53620457.623320483</v>
      </c>
      <c r="CU78" s="388">
        <f t="shared" ref="CU78" ca="1" si="188">CT89</f>
        <v>52062525.47169257</v>
      </c>
      <c r="CV78" s="735">
        <f t="shared" ref="CV78" ca="1" si="189">CU89</f>
        <v>50454407.018694796</v>
      </c>
      <c r="CW78" s="388">
        <f t="shared" ref="CW78" ca="1" si="190">CV89</f>
        <v>58064684.165263161</v>
      </c>
      <c r="CX78" s="388">
        <f t="shared" ref="CX78" ca="1" si="191">CW89</f>
        <v>56602706.281780988</v>
      </c>
      <c r="CY78" s="388">
        <f t="shared" ref="CY78" ca="1" si="192">CX89</f>
        <v>55009608.37815579</v>
      </c>
      <c r="CZ78" s="388">
        <f t="shared" ref="CZ78" ca="1" si="193">CY89</f>
        <v>64464372.65547736</v>
      </c>
      <c r="DA78" s="388">
        <f t="shared" ref="DA78" ca="1" si="194">CZ89</f>
        <v>62816650.680886962</v>
      </c>
      <c r="DB78" s="388">
        <f t="shared" ref="DB78" ca="1" si="195">DA89</f>
        <v>61214269.141159445</v>
      </c>
      <c r="DC78" s="388">
        <f t="shared" ref="DC78" ca="1" si="196">DB89</f>
        <v>72745153.384768933</v>
      </c>
      <c r="DD78" s="388">
        <f t="shared" ref="DD78" ca="1" si="197">DC89</f>
        <v>70963303.607919514</v>
      </c>
      <c r="DE78" s="388">
        <f t="shared" ref="DE78" ca="1" si="198">DD89</f>
        <v>69230964.0947797</v>
      </c>
      <c r="DF78" s="388">
        <f t="shared" ref="DF78" ca="1" si="199">DE89</f>
        <v>83254076.712343231</v>
      </c>
      <c r="DG78" s="388">
        <f t="shared" ref="DG78" ca="1" si="200">DF89</f>
        <v>81299616.35903661</v>
      </c>
    </row>
    <row r="79" spans="1:111">
      <c r="A79" s="92" t="s">
        <v>335</v>
      </c>
      <c r="B79" s="188" t="str">
        <f>Settings!$C$6</f>
        <v>USD</v>
      </c>
      <c r="C79" s="566">
        <v>100000</v>
      </c>
      <c r="D79" s="569">
        <v>0</v>
      </c>
      <c r="E79" s="569">
        <v>0</v>
      </c>
      <c r="F79" s="569">
        <v>0</v>
      </c>
      <c r="G79" s="569">
        <v>0</v>
      </c>
      <c r="H79" s="569">
        <v>0</v>
      </c>
      <c r="I79" s="569">
        <v>0</v>
      </c>
      <c r="J79" s="569">
        <v>0</v>
      </c>
      <c r="K79" s="569">
        <v>0</v>
      </c>
      <c r="L79" s="569">
        <v>0</v>
      </c>
      <c r="M79" s="569">
        <v>0</v>
      </c>
      <c r="N79" s="569">
        <v>0</v>
      </c>
      <c r="O79" s="569">
        <v>0</v>
      </c>
      <c r="P79" s="569">
        <v>0</v>
      </c>
      <c r="Q79" s="529">
        <v>0</v>
      </c>
      <c r="R79" s="569">
        <v>0</v>
      </c>
      <c r="S79" s="569">
        <v>0</v>
      </c>
      <c r="T79" s="569">
        <v>0</v>
      </c>
      <c r="U79" s="569">
        <v>0</v>
      </c>
      <c r="V79" s="1296">
        <v>0</v>
      </c>
      <c r="W79" s="569">
        <v>0</v>
      </c>
      <c r="X79" s="569">
        <v>0</v>
      </c>
      <c r="Y79" s="569">
        <v>0</v>
      </c>
      <c r="Z79" s="1328">
        <v>0</v>
      </c>
      <c r="AA79" s="1297">
        <v>0</v>
      </c>
      <c r="AB79" s="1328">
        <v>0</v>
      </c>
      <c r="AC79" s="569">
        <v>0</v>
      </c>
      <c r="AD79" s="569">
        <v>0</v>
      </c>
      <c r="AE79" s="569">
        <v>0</v>
      </c>
      <c r="AF79" s="569">
        <v>0</v>
      </c>
      <c r="AG79" s="569">
        <v>0</v>
      </c>
      <c r="AH79" s="569">
        <v>0</v>
      </c>
      <c r="AI79" s="569">
        <v>0</v>
      </c>
      <c r="AJ79" s="569">
        <v>0</v>
      </c>
      <c r="AK79" s="569">
        <v>0</v>
      </c>
      <c r="AL79" s="1328">
        <v>0</v>
      </c>
      <c r="AM79" s="1297">
        <v>0</v>
      </c>
      <c r="AN79" s="1328">
        <v>0</v>
      </c>
      <c r="AO79" s="569">
        <v>0</v>
      </c>
      <c r="AP79" s="569">
        <v>0</v>
      </c>
      <c r="AQ79" s="569">
        <v>0</v>
      </c>
      <c r="AR79" s="569">
        <v>0</v>
      </c>
      <c r="AS79" s="569">
        <v>0</v>
      </c>
      <c r="AT79" s="569">
        <v>0</v>
      </c>
      <c r="AU79" s="569">
        <v>0</v>
      </c>
      <c r="AV79" s="569">
        <v>0</v>
      </c>
      <c r="AW79" s="569">
        <v>0</v>
      </c>
      <c r="AX79" s="569">
        <v>0</v>
      </c>
      <c r="AY79" s="569">
        <v>0</v>
      </c>
      <c r="AZ79" s="569">
        <v>0</v>
      </c>
      <c r="BA79" s="569">
        <v>0</v>
      </c>
      <c r="BB79" s="569">
        <v>0</v>
      </c>
      <c r="BC79" s="569">
        <v>0</v>
      </c>
      <c r="BD79" s="569">
        <v>0</v>
      </c>
      <c r="BE79" s="569">
        <v>0</v>
      </c>
      <c r="BF79" s="569">
        <v>0</v>
      </c>
      <c r="BG79" s="569">
        <v>0</v>
      </c>
      <c r="BH79" s="569">
        <v>0</v>
      </c>
      <c r="BI79" s="569">
        <v>0</v>
      </c>
      <c r="BJ79" s="569">
        <v>0</v>
      </c>
      <c r="BK79" s="569">
        <v>0</v>
      </c>
      <c r="BL79" s="569">
        <v>0</v>
      </c>
      <c r="BM79" s="569">
        <v>0</v>
      </c>
      <c r="BN79" s="569">
        <v>0</v>
      </c>
      <c r="BO79" s="569">
        <v>0</v>
      </c>
      <c r="BP79" s="569">
        <v>0</v>
      </c>
      <c r="BQ79" s="569">
        <v>0</v>
      </c>
      <c r="BR79" s="569">
        <v>0</v>
      </c>
      <c r="BS79" s="569">
        <v>0</v>
      </c>
      <c r="BT79" s="569">
        <v>0</v>
      </c>
      <c r="BU79" s="569">
        <v>0</v>
      </c>
      <c r="BV79" s="569">
        <v>0</v>
      </c>
      <c r="BW79" s="900">
        <v>0</v>
      </c>
      <c r="BX79" s="569">
        <v>0</v>
      </c>
      <c r="BY79" s="569">
        <v>0</v>
      </c>
      <c r="BZ79" s="569">
        <v>0</v>
      </c>
      <c r="CA79" s="569">
        <v>0</v>
      </c>
      <c r="CB79" s="569">
        <v>0</v>
      </c>
      <c r="CC79" s="569">
        <v>0</v>
      </c>
      <c r="CD79" s="569">
        <v>0</v>
      </c>
      <c r="CE79" s="569">
        <v>0</v>
      </c>
      <c r="CF79" s="569">
        <v>0</v>
      </c>
      <c r="CG79" s="569">
        <v>0</v>
      </c>
      <c r="CH79" s="569">
        <v>0</v>
      </c>
      <c r="CI79" s="569">
        <v>0</v>
      </c>
      <c r="CJ79" s="569">
        <v>0</v>
      </c>
      <c r="CK79" s="569">
        <v>0</v>
      </c>
      <c r="CL79" s="569">
        <v>0</v>
      </c>
      <c r="CM79" s="569">
        <v>0</v>
      </c>
      <c r="CN79" s="569">
        <v>0</v>
      </c>
      <c r="CO79" s="569">
        <v>0</v>
      </c>
      <c r="CP79" s="569">
        <v>0</v>
      </c>
      <c r="CQ79" s="569">
        <v>0</v>
      </c>
      <c r="CR79" s="569">
        <v>0</v>
      </c>
      <c r="CS79" s="569">
        <v>0</v>
      </c>
      <c r="CT79" s="569">
        <v>0</v>
      </c>
      <c r="CU79" s="569">
        <v>0</v>
      </c>
      <c r="CV79" s="569">
        <v>0</v>
      </c>
      <c r="CW79" s="569">
        <v>0</v>
      </c>
      <c r="CX79" s="569">
        <v>0</v>
      </c>
      <c r="CY79" s="569">
        <v>0</v>
      </c>
      <c r="CZ79" s="569">
        <v>0</v>
      </c>
      <c r="DA79" s="569">
        <v>0</v>
      </c>
      <c r="DB79" s="569">
        <v>0</v>
      </c>
      <c r="DC79" s="569">
        <v>0</v>
      </c>
      <c r="DD79" s="569">
        <v>0</v>
      </c>
      <c r="DE79" s="569">
        <v>0</v>
      </c>
      <c r="DF79" s="569">
        <v>0</v>
      </c>
      <c r="DG79" s="569">
        <v>0</v>
      </c>
    </row>
    <row r="80" spans="1:111" outlineLevel="1">
      <c r="A80" s="71" t="s">
        <v>336</v>
      </c>
      <c r="B80" s="188" t="str">
        <f>Settings!$C$6</f>
        <v>USD</v>
      </c>
      <c r="C80" s="557"/>
      <c r="D80" s="569">
        <f>DEFERRED!J12</f>
        <v>0</v>
      </c>
      <c r="E80" s="569">
        <f>DEFERRED!K12</f>
        <v>0</v>
      </c>
      <c r="F80" s="569">
        <f>DEFERRED!L12</f>
        <v>0</v>
      </c>
      <c r="G80" s="569">
        <f>DEFERRED!M12</f>
        <v>0</v>
      </c>
      <c r="H80" s="569">
        <f>DEFERRED!N12</f>
        <v>0</v>
      </c>
      <c r="I80" s="569">
        <f>DEFERRED!O12</f>
        <v>0</v>
      </c>
      <c r="J80" s="569">
        <f>DEFERRED!P12</f>
        <v>0</v>
      </c>
      <c r="K80" s="569">
        <f>DEFERRED!Q12</f>
        <v>0</v>
      </c>
      <c r="L80" s="569">
        <f>DEFERRED!R12</f>
        <v>0</v>
      </c>
      <c r="M80" s="569">
        <f>DEFERRED!S12</f>
        <v>0</v>
      </c>
      <c r="N80" s="569">
        <f>DEFERRED!T12</f>
        <v>0</v>
      </c>
      <c r="O80" s="569">
        <f>DEFERRED!U12</f>
        <v>0</v>
      </c>
      <c r="P80" s="569">
        <f>DEFERRED!V12</f>
        <v>0</v>
      </c>
      <c r="Q80" s="569">
        <f>DEFERRED!W12</f>
        <v>0</v>
      </c>
      <c r="R80" s="569">
        <f>DEFERRED!X12</f>
        <v>0</v>
      </c>
      <c r="S80" s="569">
        <f>DEFERRED!Y12</f>
        <v>0</v>
      </c>
      <c r="T80" s="569">
        <f>DEFERRED!Z12</f>
        <v>0</v>
      </c>
      <c r="U80" s="569">
        <f>DEFERRED!AA12</f>
        <v>0</v>
      </c>
      <c r="V80" s="1297"/>
      <c r="W80" s="569">
        <f>DEFERRED!AC12</f>
        <v>0</v>
      </c>
      <c r="X80" s="569">
        <f>DEFERRED!AD12</f>
        <v>0</v>
      </c>
      <c r="Y80" s="569">
        <f>DEFERRED!AE12</f>
        <v>828000</v>
      </c>
      <c r="Z80" s="1328">
        <f>DEFERRED!AF12</f>
        <v>0</v>
      </c>
      <c r="AA80" s="1297">
        <f>DEFERRED!AG12</f>
        <v>0</v>
      </c>
      <c r="AB80" s="1328">
        <f>DEFERRED!AH12</f>
        <v>1092000</v>
      </c>
      <c r="AC80" s="569">
        <f>DEFERRED!AI12</f>
        <v>0</v>
      </c>
      <c r="AD80" s="569">
        <f>DEFERRED!AJ12</f>
        <v>0</v>
      </c>
      <c r="AE80" s="569">
        <f>DEFERRED!AK12</f>
        <v>1092000</v>
      </c>
      <c r="AF80" s="569">
        <f>DEFERRED!AL12</f>
        <v>0</v>
      </c>
      <c r="AG80" s="569">
        <f>DEFERRED!AM12</f>
        <v>0</v>
      </c>
      <c r="AH80" s="569">
        <f>DEFERRED!AN12</f>
        <v>1248000</v>
      </c>
      <c r="AI80" s="569">
        <f>DEFERRED!AO12</f>
        <v>0</v>
      </c>
      <c r="AJ80" s="569">
        <f>DEFERRED!AP12</f>
        <v>0</v>
      </c>
      <c r="AK80" s="569">
        <f>DEFERRED!AQ12</f>
        <v>1279200</v>
      </c>
      <c r="AL80" s="1328">
        <f>DEFERRED!AR12</f>
        <v>0</v>
      </c>
      <c r="AM80" s="1297">
        <f>DEFERRED!AS12</f>
        <v>0</v>
      </c>
      <c r="AN80" s="1328">
        <f>DEFERRED!AT12</f>
        <v>1560000</v>
      </c>
      <c r="AO80" s="569">
        <f>DEFERRED!AU12</f>
        <v>0</v>
      </c>
      <c r="AP80" s="569">
        <f>DEFERRED!AV12</f>
        <v>0</v>
      </c>
      <c r="AQ80" s="569">
        <f>DEFERRED!AW12</f>
        <v>1653600</v>
      </c>
      <c r="AR80" s="569">
        <f>DEFERRED!AX12</f>
        <v>0</v>
      </c>
      <c r="AS80" s="569">
        <f>DEFERRED!AY12</f>
        <v>0</v>
      </c>
      <c r="AT80" s="569">
        <f>DEFERRED!AZ12</f>
        <v>1638000</v>
      </c>
      <c r="AU80" s="569">
        <f>DEFERRED!BA12</f>
        <v>0</v>
      </c>
      <c r="AV80" s="569">
        <f>DEFERRED!BB12</f>
        <v>0</v>
      </c>
      <c r="AW80" s="569">
        <f>DEFERRED!BC12</f>
        <v>1638000</v>
      </c>
      <c r="AX80" s="569">
        <f>DEFERRED!BD12</f>
        <v>0</v>
      </c>
      <c r="AY80" s="569">
        <f>DEFERRED!BE12</f>
        <v>0</v>
      </c>
      <c r="AZ80" s="569">
        <f>DEFERRED!BF12</f>
        <v>2430000</v>
      </c>
      <c r="BA80" s="569">
        <f>DEFERRED!BG12</f>
        <v>0</v>
      </c>
      <c r="BB80" s="569">
        <f>DEFERRED!BH12</f>
        <v>0</v>
      </c>
      <c r="BC80" s="569">
        <f>DEFERRED!BI12</f>
        <v>2430000</v>
      </c>
      <c r="BD80" s="569">
        <f>DEFERRED!BJ12</f>
        <v>0</v>
      </c>
      <c r="BE80" s="569">
        <f>DEFERRED!BK12</f>
        <v>0</v>
      </c>
      <c r="BF80" s="569">
        <f>DEFERRED!BL12</f>
        <v>3006720</v>
      </c>
      <c r="BG80" s="569">
        <f>DEFERRED!BM12</f>
        <v>0</v>
      </c>
      <c r="BH80" s="569">
        <f>DEFERRED!BN12</f>
        <v>0</v>
      </c>
      <c r="BI80" s="569">
        <f>DEFERRED!BO12</f>
        <v>2916000</v>
      </c>
      <c r="BJ80" s="569">
        <f>DEFERRED!BP12</f>
        <v>0</v>
      </c>
      <c r="BK80" s="569">
        <f>DEFERRED!BQ12</f>
        <v>0</v>
      </c>
      <c r="BL80" s="569">
        <f>DEFERRED!BR12</f>
        <v>3720000</v>
      </c>
      <c r="BM80" s="569">
        <f>DEFERRED!BS12</f>
        <v>0</v>
      </c>
      <c r="BN80" s="569">
        <f>DEFERRED!BT12</f>
        <v>0</v>
      </c>
      <c r="BO80" s="569">
        <f>DEFERRED!BU12</f>
        <v>5022000</v>
      </c>
      <c r="BP80" s="569">
        <f>DEFERRED!BV12</f>
        <v>0</v>
      </c>
      <c r="BQ80" s="569">
        <f>DEFERRED!BW12</f>
        <v>0</v>
      </c>
      <c r="BR80" s="569">
        <f>DEFERRED!BX12</f>
        <v>5580000</v>
      </c>
      <c r="BS80" s="569">
        <f>DEFERRED!BY12</f>
        <v>0</v>
      </c>
      <c r="BT80" s="569">
        <f>DEFERRED!BZ12</f>
        <v>0</v>
      </c>
      <c r="BU80" s="569">
        <f>DEFERRED!CA12</f>
        <v>5487000</v>
      </c>
      <c r="BV80" s="569">
        <f>DEFERRED!CB12</f>
        <v>0</v>
      </c>
      <c r="BW80" s="900">
        <f>DEFERRED!CC12</f>
        <v>0</v>
      </c>
      <c r="BX80" s="569">
        <f>DEFERRED!CD12</f>
        <v>7680000</v>
      </c>
      <c r="BY80" s="569">
        <f>DEFERRED!CE12</f>
        <v>0</v>
      </c>
      <c r="BZ80" s="569">
        <f>DEFERRED!CF12</f>
        <v>0</v>
      </c>
      <c r="CA80" s="569">
        <f>DEFERRED!CG12</f>
        <v>8448000</v>
      </c>
      <c r="CB80" s="569">
        <f>DEFERRED!CH12</f>
        <v>0</v>
      </c>
      <c r="CC80" s="569">
        <f>DEFERRED!CI12</f>
        <v>0</v>
      </c>
      <c r="CD80" s="569">
        <f>DEFERRED!CJ12</f>
        <v>8448000</v>
      </c>
      <c r="CE80" s="569">
        <f>DEFERRED!CK12</f>
        <v>0</v>
      </c>
      <c r="CF80" s="569">
        <f>DEFERRED!CL12</f>
        <v>0</v>
      </c>
      <c r="CG80" s="569">
        <f>DEFERRED!CM12</f>
        <v>8140800</v>
      </c>
      <c r="CH80" s="569">
        <f>DEFERRED!CN12</f>
        <v>0</v>
      </c>
      <c r="CI80" s="569">
        <f>DEFERRED!CO12</f>
        <v>0</v>
      </c>
      <c r="CJ80" s="569">
        <f>DEFERRED!CP12</f>
        <v>13440000</v>
      </c>
      <c r="CK80" s="569">
        <f>DEFERRED!CQ12</f>
        <v>0</v>
      </c>
      <c r="CL80" s="569">
        <f>DEFERRED!CR12</f>
        <v>0</v>
      </c>
      <c r="CM80" s="569">
        <f>DEFERRED!CS12</f>
        <v>13440000</v>
      </c>
      <c r="CN80" s="569">
        <f>DEFERRED!CT12</f>
        <v>0</v>
      </c>
      <c r="CO80" s="569">
        <f>DEFERRED!CU12</f>
        <v>0</v>
      </c>
      <c r="CP80" s="569">
        <f>DEFERRED!CV12</f>
        <v>13440000</v>
      </c>
      <c r="CQ80" s="569">
        <f>DEFERRED!CW12</f>
        <v>0</v>
      </c>
      <c r="CR80" s="569">
        <f>DEFERRED!CX12</f>
        <v>0</v>
      </c>
      <c r="CS80" s="569">
        <f>DEFERRED!CY12</f>
        <v>13440000</v>
      </c>
      <c r="CT80" s="569">
        <f>DEFERRED!CZ12</f>
        <v>0</v>
      </c>
      <c r="CU80" s="569">
        <f>DEFERRED!DA12</f>
        <v>0</v>
      </c>
      <c r="CV80" s="569">
        <f>DEFERRED!DB12</f>
        <v>12856452.61355973</v>
      </c>
      <c r="CW80" s="569">
        <f>DEFERRED!DC12</f>
        <v>0</v>
      </c>
      <c r="CX80" s="569">
        <f>DEFERRED!DD12</f>
        <v>0</v>
      </c>
      <c r="CY80" s="569">
        <f>DEFERRED!DE12</f>
        <v>15427743.136271674</v>
      </c>
      <c r="CZ80" s="569">
        <f>DEFERRED!DF12</f>
        <v>0</v>
      </c>
      <c r="DA80" s="569">
        <f>DEFERRED!DG12</f>
        <v>0</v>
      </c>
      <c r="DB80" s="569">
        <f>DEFERRED!DH12</f>
        <v>18513291.763526008</v>
      </c>
      <c r="DC80" s="569">
        <f>DEFERRED!DI12</f>
        <v>0</v>
      </c>
      <c r="DD80" s="569">
        <f>DEFERRED!DJ12</f>
        <v>0</v>
      </c>
      <c r="DE80" s="569">
        <f>DEFERRED!DK12</f>
        <v>22215950.115840003</v>
      </c>
      <c r="DF80" s="569">
        <f>DEFERRED!DL12</f>
        <v>0</v>
      </c>
      <c r="DG80" s="569">
        <f>DEFERRED!DM12</f>
        <v>0</v>
      </c>
    </row>
    <row r="81" spans="1:111" outlineLevel="1">
      <c r="A81" s="71" t="s">
        <v>337</v>
      </c>
      <c r="B81" s="188" t="str">
        <f>Settings!$C$6</f>
        <v>USD</v>
      </c>
      <c r="C81" s="557"/>
      <c r="D81" s="529">
        <f>IF(D$6=Projections!$C$4,Projections!$C$5,0)</f>
        <v>0</v>
      </c>
      <c r="E81" s="529">
        <f>IF(E$6=Projections!$C$4,Projections!$C$5,0)</f>
        <v>0</v>
      </c>
      <c r="F81" s="529">
        <f>IF(F$6=Projections!$C$4,Projections!$C$5,0)</f>
        <v>0</v>
      </c>
      <c r="G81" s="529">
        <f>IF(G$6=Projections!$C$4,Projections!$C$5,0)</f>
        <v>0</v>
      </c>
      <c r="H81" s="529">
        <f>IF(H$6=Projections!$C$4,Projections!$C$5,0)</f>
        <v>0</v>
      </c>
      <c r="I81" s="529">
        <f>IF(I$6=Projections!$C$4,Projections!$C$5,0)</f>
        <v>0</v>
      </c>
      <c r="J81" s="529">
        <f>IF(J$6=Projections!$C$4,Projections!$C$5,0)</f>
        <v>0</v>
      </c>
      <c r="K81" s="529">
        <f>IF(K$6=Projections!$C$4,Projections!$C$5,0)</f>
        <v>0</v>
      </c>
      <c r="L81" s="529">
        <f>IF(L$6=Projections!$C$4,Projections!$C$5,0)</f>
        <v>0</v>
      </c>
      <c r="M81" s="529">
        <v>0</v>
      </c>
      <c r="N81" s="529">
        <f>IF(N$6=Projections!$C$4,Projections!$C$5,0)</f>
        <v>0</v>
      </c>
      <c r="O81" s="388">
        <f>IF(O$6=Projections!$C$4,Projections!$C$5,0)</f>
        <v>0</v>
      </c>
      <c r="P81" s="529">
        <f>IF(P$6=Projections!$C$4,Projections!$C$5,0)</f>
        <v>0</v>
      </c>
      <c r="Q81" s="529">
        <v>0</v>
      </c>
      <c r="R81" s="529">
        <f>IF(R$6=Projections!$C$4,Projections!$C$5,0)</f>
        <v>0</v>
      </c>
      <c r="S81" s="529">
        <f>IF(S$6=Projections!$C$4,Projections!$C$5,0)</f>
        <v>0</v>
      </c>
      <c r="T81" s="529">
        <f>IF(T$6=Projections!$C$4,Projections!$C$5,0)</f>
        <v>0</v>
      </c>
      <c r="U81" s="529">
        <f>IF(U$6=Projections!$C$4,Projections!$C$5,0)</f>
        <v>0</v>
      </c>
      <c r="V81" s="1275"/>
      <c r="W81" s="529">
        <f>IF(W$6=Projections!$C$4,Projections!$C$5,0)</f>
        <v>0</v>
      </c>
      <c r="X81" s="529">
        <f>IF(X$6=Projections!$C$4,Projections!$C$5,0)</f>
        <v>0</v>
      </c>
      <c r="Y81" s="529">
        <f>IF(Y$6=Projections!$C$4,Projections!$C$5,0)</f>
        <v>0</v>
      </c>
      <c r="Z81" s="1061">
        <f>IF(Z$6=Projections!$C$4,Projections!$C$5,0)</f>
        <v>0</v>
      </c>
      <c r="AA81" s="388">
        <f>IF(AA$6=Projections!$C$4,Projections!$C$5,0)</f>
        <v>0</v>
      </c>
      <c r="AB81" s="1061">
        <v>0</v>
      </c>
      <c r="AC81" s="529">
        <v>0</v>
      </c>
      <c r="AD81" s="529">
        <v>0</v>
      </c>
      <c r="AE81" s="529">
        <v>0</v>
      </c>
      <c r="AF81" s="529">
        <v>0</v>
      </c>
      <c r="AG81" s="529">
        <v>0</v>
      </c>
      <c r="AH81" s="529">
        <v>0</v>
      </c>
      <c r="AI81" s="529">
        <v>0</v>
      </c>
      <c r="AJ81" s="529">
        <v>0</v>
      </c>
      <c r="AK81" s="529">
        <v>0</v>
      </c>
      <c r="AL81" s="1061">
        <v>0</v>
      </c>
      <c r="AM81" s="1062">
        <v>0</v>
      </c>
      <c r="AN81" s="1061">
        <v>0</v>
      </c>
      <c r="AO81" s="529">
        <v>0</v>
      </c>
      <c r="AP81" s="529">
        <v>0</v>
      </c>
      <c r="AQ81" s="529">
        <v>0</v>
      </c>
      <c r="AR81" s="529">
        <v>0</v>
      </c>
      <c r="AS81" s="529">
        <v>0</v>
      </c>
      <c r="AT81" s="529">
        <v>0</v>
      </c>
      <c r="AU81" s="529">
        <v>0</v>
      </c>
      <c r="AV81" s="529">
        <v>0</v>
      </c>
      <c r="AW81" s="529">
        <v>0</v>
      </c>
      <c r="AX81" s="529">
        <v>0</v>
      </c>
      <c r="AY81" s="529">
        <v>0</v>
      </c>
      <c r="AZ81" s="529">
        <v>0</v>
      </c>
      <c r="BA81" s="529">
        <v>0</v>
      </c>
      <c r="BB81" s="529">
        <v>0</v>
      </c>
      <c r="BC81" s="529">
        <v>0</v>
      </c>
      <c r="BD81" s="529">
        <v>0</v>
      </c>
      <c r="BE81" s="529">
        <v>0</v>
      </c>
      <c r="BF81" s="529">
        <v>0</v>
      </c>
      <c r="BG81" s="529">
        <v>0</v>
      </c>
      <c r="BH81" s="529">
        <v>0</v>
      </c>
      <c r="BI81" s="529">
        <v>0</v>
      </c>
      <c r="BJ81" s="529">
        <v>0</v>
      </c>
      <c r="BK81" s="529">
        <v>0</v>
      </c>
      <c r="BL81" s="529">
        <v>0</v>
      </c>
      <c r="BM81" s="529">
        <v>0</v>
      </c>
      <c r="BN81" s="529">
        <v>0</v>
      </c>
      <c r="BO81" s="529">
        <v>0</v>
      </c>
      <c r="BP81" s="529">
        <v>0</v>
      </c>
      <c r="BQ81" s="529">
        <v>0</v>
      </c>
      <c r="BR81" s="529">
        <v>0</v>
      </c>
      <c r="BS81" s="529">
        <v>0</v>
      </c>
      <c r="BT81" s="529">
        <v>0</v>
      </c>
      <c r="BU81" s="529">
        <v>0</v>
      </c>
      <c r="BV81" s="529">
        <v>0</v>
      </c>
      <c r="BW81" s="901">
        <v>0</v>
      </c>
      <c r="BX81" s="529">
        <v>0</v>
      </c>
      <c r="BY81" s="529">
        <v>0</v>
      </c>
      <c r="BZ81" s="529">
        <v>0</v>
      </c>
      <c r="CA81" s="529">
        <v>0</v>
      </c>
      <c r="CB81" s="529">
        <v>0</v>
      </c>
      <c r="CC81" s="529">
        <v>0</v>
      </c>
      <c r="CD81" s="529">
        <v>0</v>
      </c>
      <c r="CE81" s="529">
        <v>0</v>
      </c>
      <c r="CF81" s="529">
        <v>0</v>
      </c>
      <c r="CG81" s="529">
        <v>0</v>
      </c>
      <c r="CH81" s="1061">
        <v>0</v>
      </c>
      <c r="CI81" s="1062">
        <v>0</v>
      </c>
      <c r="CJ81" s="529">
        <v>0</v>
      </c>
      <c r="CK81" s="529">
        <v>0</v>
      </c>
      <c r="CL81" s="529">
        <v>0</v>
      </c>
      <c r="CM81" s="529">
        <v>0</v>
      </c>
      <c r="CN81" s="529">
        <v>0</v>
      </c>
      <c r="CO81" s="529">
        <v>0</v>
      </c>
      <c r="CP81" s="529">
        <v>0</v>
      </c>
      <c r="CQ81" s="529">
        <v>0</v>
      </c>
      <c r="CR81" s="529">
        <v>0</v>
      </c>
      <c r="CS81" s="529">
        <v>0</v>
      </c>
      <c r="CT81" s="529">
        <v>0</v>
      </c>
      <c r="CU81" s="529">
        <v>0</v>
      </c>
      <c r="CV81" s="529">
        <v>0</v>
      </c>
      <c r="CW81" s="529">
        <v>0</v>
      </c>
      <c r="CX81" s="529">
        <v>0</v>
      </c>
      <c r="CY81" s="529">
        <v>0</v>
      </c>
      <c r="CZ81" s="529">
        <v>0</v>
      </c>
      <c r="DA81" s="529">
        <v>0</v>
      </c>
      <c r="DB81" s="529">
        <v>0</v>
      </c>
      <c r="DC81" s="529">
        <v>0</v>
      </c>
      <c r="DD81" s="529">
        <v>0</v>
      </c>
      <c r="DE81" s="529">
        <v>0</v>
      </c>
      <c r="DF81" s="529">
        <v>0</v>
      </c>
      <c r="DG81" s="529">
        <v>0</v>
      </c>
    </row>
    <row r="82" spans="1:111">
      <c r="A82" s="92" t="s">
        <v>308</v>
      </c>
      <c r="B82" s="188" t="str">
        <f>Settings!$C$6</f>
        <v>USD</v>
      </c>
      <c r="C82" s="557"/>
      <c r="D82" s="471">
        <f>SUM(D83:D88)</f>
        <v>-20458.333333333336</v>
      </c>
      <c r="E82" s="471">
        <f>SUM(E83:E88)</f>
        <v>-6875.0000000000009</v>
      </c>
      <c r="F82" s="471">
        <f t="shared" ref="F82:M82" si="201">SUM(F83:F88)</f>
        <v>-9875</v>
      </c>
      <c r="G82" s="471">
        <f t="shared" si="201"/>
        <v>-21958.333333333336</v>
      </c>
      <c r="H82" s="471">
        <f t="shared" si="201"/>
        <v>-15958.333333333336</v>
      </c>
      <c r="I82" s="471">
        <f t="shared" si="201"/>
        <v>-16179.583333333336</v>
      </c>
      <c r="J82" s="471">
        <f t="shared" ca="1" si="201"/>
        <v>278499.5</v>
      </c>
      <c r="K82" s="471">
        <f t="shared" ca="1" si="201"/>
        <v>-18500.500000000004</v>
      </c>
      <c r="L82" s="471">
        <f t="shared" ca="1" si="201"/>
        <v>-18500.500000000004</v>
      </c>
      <c r="M82" s="471">
        <f t="shared" ca="1" si="201"/>
        <v>-23821.416666666672</v>
      </c>
      <c r="N82" s="471">
        <f ca="1">SUM(N83:N88)</f>
        <v>-20821.416666666672</v>
      </c>
      <c r="O82" s="472">
        <f ca="1">O83+O84+O85-O86+O87-O88</f>
        <v>-26321.416666666672</v>
      </c>
      <c r="P82" s="471">
        <f ca="1">SUM(P83:P88)</f>
        <v>-40838.250000000007</v>
      </c>
      <c r="Q82" s="471">
        <f ca="1">SUM(Q83:Q88)</f>
        <v>-52759.416666666679</v>
      </c>
      <c r="R82" s="471">
        <f ca="1">SUM(R83:R88)</f>
        <v>259240.58333333331</v>
      </c>
      <c r="S82" s="471">
        <f ca="1">SUM(S83:S88)</f>
        <v>-47455.333333333343</v>
      </c>
      <c r="T82" s="529">
        <f t="shared" ref="T82:AA82" ca="1" si="202">T83+T84+T85-T86+T87-T88</f>
        <v>-44455.333333333343</v>
      </c>
      <c r="U82" s="529">
        <f t="shared" ca="1" si="202"/>
        <v>-94455.333333333343</v>
      </c>
      <c r="V82" s="1275">
        <f ca="1">V83+V84+V85-V86+V87-V88</f>
        <v>-94455.333333333343</v>
      </c>
      <c r="W82" s="529">
        <f t="shared" ca="1" si="202"/>
        <v>-44455.333333333343</v>
      </c>
      <c r="X82" s="529">
        <f t="shared" ca="1" si="202"/>
        <v>-44455.333333333343</v>
      </c>
      <c r="Y82" s="529">
        <f t="shared" ca="1" si="202"/>
        <v>450933.51598173531</v>
      </c>
      <c r="Z82" s="1061">
        <f t="shared" ca="1" si="202"/>
        <v>-68472.511415525136</v>
      </c>
      <c r="AA82" s="472">
        <f t="shared" ca="1" si="202"/>
        <v>-76766.48401826492</v>
      </c>
      <c r="AB82" s="726">
        <f t="shared" ref="AB82:BK82" ca="1" si="203">AB83+AB84+AB85-AB86+AB87-AB88</f>
        <v>576858.31073059363</v>
      </c>
      <c r="AC82" s="471">
        <f t="shared" ca="1" si="203"/>
        <v>-123660.02659817363</v>
      </c>
      <c r="AD82" s="471">
        <f t="shared" ca="1" si="203"/>
        <v>-129183.31426940644</v>
      </c>
      <c r="AE82" s="471">
        <f t="shared" ca="1" si="203"/>
        <v>573904.50299086771</v>
      </c>
      <c r="AF82" s="529">
        <f t="shared" ca="1" si="203"/>
        <v>-161883.71618721451</v>
      </c>
      <c r="AG82" s="529">
        <f t="shared" ca="1" si="203"/>
        <v>-158995.49700913229</v>
      </c>
      <c r="AH82" s="529">
        <f t="shared" ca="1" si="203"/>
        <v>611750.08028767095</v>
      </c>
      <c r="AI82" s="529">
        <f t="shared" ca="1" si="203"/>
        <v>-210849.91971232899</v>
      </c>
      <c r="AJ82" s="529">
        <f t="shared" ca="1" si="203"/>
        <v>-206764.98820547957</v>
      </c>
      <c r="AK82" s="529">
        <f t="shared" ca="1" si="203"/>
        <v>738207.80492602731</v>
      </c>
      <c r="AL82" s="1061">
        <f t="shared" ca="1" si="203"/>
        <v>-220034.60603287688</v>
      </c>
      <c r="AM82" s="472">
        <f t="shared" ca="1" si="203"/>
        <v>-238552.19507397257</v>
      </c>
      <c r="AN82" s="734">
        <f t="shared" ca="1" si="203"/>
        <v>872632.39312410972</v>
      </c>
      <c r="AO82" s="472">
        <f t="shared" ca="1" si="203"/>
        <v>-260616.91213273973</v>
      </c>
      <c r="AP82" s="472">
        <f t="shared" ca="1" si="203"/>
        <v>-275515.98062589031</v>
      </c>
      <c r="AQ82" s="472">
        <f t="shared" ca="1" si="203"/>
        <v>944353.99022013717</v>
      </c>
      <c r="AR82" s="472">
        <f t="shared" ca="1" si="203"/>
        <v>-292560.88649219193</v>
      </c>
      <c r="AS82" s="472">
        <f t="shared" ca="1" si="203"/>
        <v>-287056.00977986294</v>
      </c>
      <c r="AT82" s="472">
        <f t="shared" ca="1" si="203"/>
        <v>933770.11683707661</v>
      </c>
      <c r="AU82" s="472">
        <f t="shared" ca="1" si="203"/>
        <v>-304539.88316292351</v>
      </c>
      <c r="AV82" s="472">
        <f t="shared" ca="1" si="203"/>
        <v>-298661.03384785482</v>
      </c>
      <c r="AW82" s="472">
        <f t="shared" ca="1" si="203"/>
        <v>940361.48762255989</v>
      </c>
      <c r="AX82" s="472">
        <f t="shared" ca="1" si="203"/>
        <v>-320465.60826785141</v>
      </c>
      <c r="AY82" s="472">
        <f ca="1">AY83+AY84+AY85-AY86+AY87-AY88</f>
        <v>-344688.51237744023</v>
      </c>
      <c r="AZ82" s="472">
        <f ca="1">AZ83+AZ84+AZ85-AZ86+AZ87-AZ88</f>
        <v>1506455.0368107921</v>
      </c>
      <c r="BA82" s="472">
        <f ca="1">BA83+BA84+BA85-BA86+BA87-BA88</f>
        <v>-353980.80276358023</v>
      </c>
      <c r="BB82" s="472">
        <f t="shared" ca="1" si="203"/>
        <v>-375152.25481837481</v>
      </c>
      <c r="BC82" s="472">
        <f t="shared" ca="1" si="203"/>
        <v>1506157.5403389088</v>
      </c>
      <c r="BD82" s="472">
        <f t="shared" ca="1" si="203"/>
        <v>-398745.10349670745</v>
      </c>
      <c r="BE82" s="472">
        <f t="shared" ca="1" si="203"/>
        <v>-390943.45966109086</v>
      </c>
      <c r="BF82" s="472">
        <f t="shared" ca="1" si="203"/>
        <v>1831626.2878429717</v>
      </c>
      <c r="BG82" s="472">
        <f t="shared" ca="1" si="203"/>
        <v>-454292.71215702902</v>
      </c>
      <c r="BH82" s="472">
        <f t="shared" ca="1" si="203"/>
        <v>-445178.59708853561</v>
      </c>
      <c r="BI82" s="472">
        <f t="shared" ca="1" si="203"/>
        <v>1751201.0160106821</v>
      </c>
      <c r="BJ82" s="472">
        <f t="shared" ca="1" si="203"/>
        <v>-482564.38946877042</v>
      </c>
      <c r="BK82" s="472">
        <f t="shared" ca="1" si="203"/>
        <v>-519903.98398931784</v>
      </c>
      <c r="BL82" s="472">
        <f t="shared" ref="BL82:DG82" ca="1" si="204">BL83+BL84+BL85-BL86+BL87-BL88</f>
        <v>2618020.1497029257</v>
      </c>
      <c r="BM82" s="472">
        <f t="shared" ca="1" si="204"/>
        <v>-490034.68688516086</v>
      </c>
      <c r="BN82" s="472">
        <f t="shared" ca="1" si="204"/>
        <v>-507882.99373447604</v>
      </c>
      <c r="BO82" s="472">
        <f t="shared" ca="1" si="204"/>
        <v>3511352.3127822443</v>
      </c>
      <c r="BP82" s="472">
        <f t="shared" ca="1" si="204"/>
        <v>-579912.48173830425</v>
      </c>
      <c r="BQ82" s="472">
        <f t="shared" ca="1" si="204"/>
        <v>-565388.01050542761</v>
      </c>
      <c r="BR82" s="472">
        <f t="shared" ca="1" si="204"/>
        <v>3917996.5754072559</v>
      </c>
      <c r="BS82" s="472">
        <f t="shared" ca="1" si="204"/>
        <v>-651000.42459274316</v>
      </c>
      <c r="BT82" s="472">
        <f t="shared" ca="1" si="204"/>
        <v>-628197.9097525609</v>
      </c>
      <c r="BU82" s="472">
        <f t="shared" ca="1" si="204"/>
        <v>3781472.0828564153</v>
      </c>
      <c r="BV82" s="727">
        <f t="shared" ca="1" si="204"/>
        <v>-697898.94728057215</v>
      </c>
      <c r="BW82" s="727">
        <f t="shared" ca="1" si="204"/>
        <v>-717122.78289701079</v>
      </c>
      <c r="BX82" s="734">
        <f t="shared" ca="1" si="204"/>
        <v>5432933.8100796659</v>
      </c>
      <c r="BY82" s="472">
        <f t="shared" ca="1" si="204"/>
        <v>-764519.88259236468</v>
      </c>
      <c r="BZ82" s="472">
        <f t="shared" ca="1" si="204"/>
        <v>-823128.37574305059</v>
      </c>
      <c r="CA82" s="472">
        <f t="shared" ca="1" si="204"/>
        <v>6115511.6126836734</v>
      </c>
      <c r="CB82" s="472">
        <f t="shared" ca="1" si="204"/>
        <v>-911521.84211084712</v>
      </c>
      <c r="CC82" s="472">
        <f t="shared" ca="1" si="204"/>
        <v>-889169.78731632698</v>
      </c>
      <c r="CD82" s="472">
        <f t="shared" ca="1" si="204"/>
        <v>6120502.9644051222</v>
      </c>
      <c r="CE82" s="472">
        <f t="shared" ca="1" si="204"/>
        <v>-985892.83559487807</v>
      </c>
      <c r="CF82" s="472">
        <f t="shared" ca="1" si="204"/>
        <v>-961183.52052638354</v>
      </c>
      <c r="CG82" s="472">
        <f t="shared" ca="1" si="204"/>
        <v>5811143.1495521441</v>
      </c>
      <c r="CH82" s="727">
        <f t="shared" ca="1" si="204"/>
        <v>-1027951.7298999112</v>
      </c>
      <c r="CI82" s="472">
        <f t="shared" ca="1" si="204"/>
        <v>-1060842.2504478563</v>
      </c>
      <c r="CJ82" s="734">
        <f t="shared" ca="1" si="204"/>
        <v>7911562.0898128683</v>
      </c>
      <c r="CK82" s="472">
        <f t="shared" ca="1" si="204"/>
        <v>-1110740.0187146687</v>
      </c>
      <c r="CL82" s="472">
        <f t="shared" ca="1" si="204"/>
        <v>-1205668.3200845299</v>
      </c>
      <c r="CM82" s="472">
        <f t="shared" ca="1" si="204"/>
        <v>7721992.8912943006</v>
      </c>
      <c r="CN82" s="472">
        <f t="shared" ca="1" si="204"/>
        <v>-1334752.8895276189</v>
      </c>
      <c r="CO82" s="472">
        <f t="shared" ca="1" si="204"/>
        <v>-1299025.108705699</v>
      </c>
      <c r="CP82" s="472">
        <f t="shared" ca="1" si="204"/>
        <v>7537803.9878221853</v>
      </c>
      <c r="CQ82" s="472">
        <f t="shared" ca="1" si="204"/>
        <v>-1464335.6121778144</v>
      </c>
      <c r="CR82" s="472">
        <f t="shared" ca="1" si="204"/>
        <v>-1424504.8176572663</v>
      </c>
      <c r="CS82" s="472">
        <f t="shared" ca="1" si="204"/>
        <v>7427517.9470022237</v>
      </c>
      <c r="CT82" s="472">
        <f t="shared" ca="1" si="204"/>
        <v>-1557932.1516279113</v>
      </c>
      <c r="CU82" s="472">
        <f t="shared" ca="1" si="204"/>
        <v>-1608118.4529977757</v>
      </c>
      <c r="CV82" s="734">
        <f t="shared" ca="1" si="204"/>
        <v>7610277.1465683691</v>
      </c>
      <c r="CW82" s="472">
        <f t="shared" ca="1" si="204"/>
        <v>-1461977.8834821694</v>
      </c>
      <c r="CX82" s="472">
        <f t="shared" ca="1" si="204"/>
        <v>-1593097.9036251954</v>
      </c>
      <c r="CY82" s="472">
        <f t="shared" ca="1" si="204"/>
        <v>9454764.2773215696</v>
      </c>
      <c r="CZ82" s="472">
        <f t="shared" ca="1" si="204"/>
        <v>-1647721.9745903956</v>
      </c>
      <c r="DA82" s="472">
        <f t="shared" ca="1" si="204"/>
        <v>-1602381.5397275183</v>
      </c>
      <c r="DB82" s="472">
        <f t="shared" ca="1" si="204"/>
        <v>11530884.243609481</v>
      </c>
      <c r="DC82" s="472">
        <f t="shared" ca="1" si="204"/>
        <v>-1781849.776849424</v>
      </c>
      <c r="DD82" s="472">
        <f t="shared" ca="1" si="204"/>
        <v>-1732339.5131398151</v>
      </c>
      <c r="DE82" s="472">
        <f t="shared" ca="1" si="204"/>
        <v>14023112.617563527</v>
      </c>
      <c r="DF82" s="472">
        <f t="shared" ca="1" si="204"/>
        <v>-1954460.3533066181</v>
      </c>
      <c r="DG82" s="472">
        <f t="shared" ca="1" si="204"/>
        <v>-2017183.7267004764</v>
      </c>
    </row>
    <row r="83" spans="1:111" outlineLevel="1">
      <c r="A83" s="71" t="s">
        <v>285</v>
      </c>
      <c r="B83" s="188" t="str">
        <f>Settings!$C$6</f>
        <v>USD</v>
      </c>
      <c r="C83" s="557"/>
      <c r="D83" s="471">
        <f t="shared" ref="D83:AA83" si="205">D43</f>
        <v>-20458.333333333336</v>
      </c>
      <c r="E83" s="471">
        <f t="shared" si="205"/>
        <v>-6875.0000000000009</v>
      </c>
      <c r="F83" s="471">
        <f t="shared" si="205"/>
        <v>-9875</v>
      </c>
      <c r="G83" s="471">
        <f t="shared" si="205"/>
        <v>-21958.333333333336</v>
      </c>
      <c r="H83" s="471">
        <f t="shared" si="205"/>
        <v>-15958.333333333336</v>
      </c>
      <c r="I83" s="471">
        <f t="shared" si="205"/>
        <v>-16179.583333333336</v>
      </c>
      <c r="J83" s="471">
        <f t="shared" si="205"/>
        <v>-21500.500000000004</v>
      </c>
      <c r="K83" s="471">
        <f t="shared" si="205"/>
        <v>-18500.500000000004</v>
      </c>
      <c r="L83" s="471">
        <f t="shared" si="205"/>
        <v>-18500.500000000004</v>
      </c>
      <c r="M83" s="471">
        <f t="shared" si="205"/>
        <v>-23821.416666666672</v>
      </c>
      <c r="N83" s="471">
        <f t="shared" si="205"/>
        <v>-20821.416666666672</v>
      </c>
      <c r="O83" s="472">
        <f t="shared" si="205"/>
        <v>-26321.416666666672</v>
      </c>
      <c r="P83" s="529">
        <f t="shared" si="205"/>
        <v>-40838.250000000007</v>
      </c>
      <c r="Q83" s="529">
        <f t="shared" si="205"/>
        <v>-52759.416666666679</v>
      </c>
      <c r="R83" s="529">
        <f t="shared" si="205"/>
        <v>-40759.416666666679</v>
      </c>
      <c r="S83" s="529">
        <f t="shared" si="205"/>
        <v>-47455.333333333343</v>
      </c>
      <c r="T83" s="529">
        <f t="shared" si="205"/>
        <v>-44455.333333333343</v>
      </c>
      <c r="U83" s="529">
        <f t="shared" si="205"/>
        <v>-94455.333333333343</v>
      </c>
      <c r="V83" s="1275">
        <f t="shared" si="205"/>
        <v>-44455.333333333343</v>
      </c>
      <c r="W83" s="529">
        <f t="shared" si="205"/>
        <v>-44455.333333333343</v>
      </c>
      <c r="X83" s="529">
        <f t="shared" si="205"/>
        <v>-44455.333333333343</v>
      </c>
      <c r="Y83" s="529">
        <f t="shared" si="205"/>
        <v>-306743.19634703186</v>
      </c>
      <c r="Z83" s="1061">
        <f t="shared" si="205"/>
        <v>-417.71689497717307</v>
      </c>
      <c r="AA83" s="472">
        <f t="shared" si="205"/>
        <v>-6443.1963470319679</v>
      </c>
      <c r="AB83" s="1061">
        <f t="shared" ref="AB83:BK83" si="206">AB43</f>
        <v>-352073.19611872139</v>
      </c>
      <c r="AC83" s="529">
        <f t="shared" si="206"/>
        <v>23627.644634703203</v>
      </c>
      <c r="AD83" s="529">
        <f t="shared" si="206"/>
        <v>33885.178881278538</v>
      </c>
      <c r="AE83" s="529">
        <f t="shared" si="206"/>
        <v>-270533.85317351599</v>
      </c>
      <c r="AF83" s="529">
        <f t="shared" si="206"/>
        <v>93929.982442922395</v>
      </c>
      <c r="AG83" s="529">
        <f t="shared" si="206"/>
        <v>88566.146826484008</v>
      </c>
      <c r="AH83" s="529">
        <f t="shared" si="206"/>
        <v>-274441.70053424663</v>
      </c>
      <c r="AI83" s="529">
        <f t="shared" si="206"/>
        <v>150958.29946575343</v>
      </c>
      <c r="AJ83" s="529">
        <f t="shared" si="206"/>
        <v>143371.99809589039</v>
      </c>
      <c r="AK83" s="529">
        <f t="shared" si="206"/>
        <v>-140862.88000547956</v>
      </c>
      <c r="AL83" s="1061">
        <f t="shared" si="206"/>
        <v>167187.31177534244</v>
      </c>
      <c r="AM83" s="472">
        <f t="shared" si="206"/>
        <v>161577.11999452056</v>
      </c>
      <c r="AN83" s="734">
        <f t="shared" si="206"/>
        <v>-247490.34660191776</v>
      </c>
      <c r="AO83" s="472">
        <f t="shared" si="206"/>
        <v>136691.58101794525</v>
      </c>
      <c r="AP83" s="472">
        <f t="shared" si="206"/>
        <v>164361.27964808224</v>
      </c>
      <c r="AQ83" s="472">
        <f t="shared" si="206"/>
        <v>-237399.43443739714</v>
      </c>
      <c r="AR83" s="472">
        <f t="shared" si="206"/>
        <v>195013.90802835618</v>
      </c>
      <c r="AS83" s="472">
        <f t="shared" si="206"/>
        <v>184790.56556260274</v>
      </c>
      <c r="AT83" s="472">
        <f t="shared" si="206"/>
        <v>-183531.80097114222</v>
      </c>
      <c r="AU83" s="472">
        <f t="shared" si="206"/>
        <v>216158.19902885761</v>
      </c>
      <c r="AV83" s="472">
        <f t="shared" si="206"/>
        <v>205240.33601515894</v>
      </c>
      <c r="AW83" s="472">
        <f t="shared" si="206"/>
        <v>-146467.00552812507</v>
      </c>
      <c r="AX83" s="472">
        <f t="shared" si="206"/>
        <v>212926.17255406667</v>
      </c>
      <c r="AY83" s="472">
        <f t="shared" si="206"/>
        <v>206482.99447187482</v>
      </c>
      <c r="AZ83" s="472">
        <f t="shared" si="206"/>
        <v>-298483.04538098862</v>
      </c>
      <c r="BA83" s="472">
        <f>BA43</f>
        <v>210591.25203094038</v>
      </c>
      <c r="BB83" s="472">
        <f t="shared" si="206"/>
        <v>249909.66298984451</v>
      </c>
      <c r="BC83" s="472">
        <f t="shared" si="206"/>
        <v>-255130.13089396764</v>
      </c>
      <c r="BD83" s="472">
        <f t="shared" si="206"/>
        <v>292257.63622932002</v>
      </c>
      <c r="BE83" s="472">
        <f t="shared" si="206"/>
        <v>277768.8691060323</v>
      </c>
      <c r="BF83" s="472">
        <f t="shared" si="206"/>
        <v>-367843.52037620632</v>
      </c>
      <c r="BG83" s="472">
        <f t="shared" si="206"/>
        <v>352957.47962379333</v>
      </c>
      <c r="BH83" s="472">
        <f t="shared" si="206"/>
        <v>336031.26592516311</v>
      </c>
      <c r="BI83" s="472">
        <f t="shared" si="206"/>
        <v>-249006.32645507151</v>
      </c>
      <c r="BJ83" s="472">
        <f t="shared" si="206"/>
        <v>403686.56943533948</v>
      </c>
      <c r="BK83" s="472">
        <f t="shared" si="206"/>
        <v>395888.67354492849</v>
      </c>
      <c r="BL83" s="472">
        <f t="shared" ref="BL83:DG83" si="207">BL43</f>
        <v>-76625.54892721065</v>
      </c>
      <c r="BM83" s="472">
        <f t="shared" si="207"/>
        <v>469167.72407374298</v>
      </c>
      <c r="BN83" s="472">
        <f t="shared" si="207"/>
        <v>510813.7733888115</v>
      </c>
      <c r="BO83" s="472">
        <f t="shared" si="207"/>
        <v>-305328.23516296165</v>
      </c>
      <c r="BP83" s="472">
        <f t="shared" si="207"/>
        <v>665584.28538498329</v>
      </c>
      <c r="BQ83" s="472">
        <f t="shared" si="207"/>
        <v>631693.85250827111</v>
      </c>
      <c r="BR83" s="472">
        <f t="shared" si="207"/>
        <v>-197954.1095242507</v>
      </c>
      <c r="BS83" s="472">
        <f t="shared" si="207"/>
        <v>813048.8904757495</v>
      </c>
      <c r="BT83" s="472">
        <f t="shared" si="207"/>
        <v>780634.96695976786</v>
      </c>
      <c r="BU83" s="472">
        <f t="shared" si="207"/>
        <v>-23119.697965503088</v>
      </c>
      <c r="BV83" s="727">
        <f t="shared" si="207"/>
        <v>930238.03902079782</v>
      </c>
      <c r="BW83" s="889">
        <f t="shared" si="207"/>
        <v>955093.65545915405</v>
      </c>
      <c r="BX83" s="734">
        <f t="shared" si="207"/>
        <v>-228329.20361896371</v>
      </c>
      <c r="BY83" s="472">
        <f t="shared" si="207"/>
        <v>1058855.4598733881</v>
      </c>
      <c r="BZ83" s="472">
        <f t="shared" si="207"/>
        <v>1195608.6105583194</v>
      </c>
      <c r="CA83" s="472">
        <f t="shared" si="207"/>
        <v>-97282.90786427178</v>
      </c>
      <c r="CB83" s="472">
        <f t="shared" si="207"/>
        <v>1398190.4866562756</v>
      </c>
      <c r="CC83" s="472">
        <f t="shared" si="207"/>
        <v>1346035.692135728</v>
      </c>
      <c r="CD83" s="472">
        <f t="shared" si="207"/>
        <v>225798.85481608237</v>
      </c>
      <c r="CE83" s="472">
        <f t="shared" si="207"/>
        <v>1567403.0548160817</v>
      </c>
      <c r="CF83" s="472">
        <f t="shared" si="207"/>
        <v>1509747.9863229315</v>
      </c>
      <c r="CG83" s="472">
        <f t="shared" si="207"/>
        <v>449030.27283981489</v>
      </c>
      <c r="CH83" s="727">
        <f t="shared" si="207"/>
        <v>1661100.3248946089</v>
      </c>
      <c r="CI83" s="472">
        <f t="shared" si="207"/>
        <v>1717844.8728398141</v>
      </c>
      <c r="CJ83" s="734">
        <f t="shared" si="207"/>
        <v>-2260545.3074474065</v>
      </c>
      <c r="CK83" s="472">
        <f t="shared" si="207"/>
        <v>1840877.9127921811</v>
      </c>
      <c r="CL83" s="472">
        <f t="shared" si="207"/>
        <v>2062251.2826551953</v>
      </c>
      <c r="CM83" s="472">
        <f t="shared" si="207"/>
        <v>-2145229.0265139188</v>
      </c>
      <c r="CN83" s="472">
        <f t="shared" si="207"/>
        <v>2357117.7954038903</v>
      </c>
      <c r="CO83" s="472">
        <f t="shared" si="207"/>
        <v>2273752.9734860812</v>
      </c>
      <c r="CP83" s="472">
        <f t="shared" si="207"/>
        <v>-1786347.2450545251</v>
      </c>
      <c r="CQ83" s="472">
        <f t="shared" si="207"/>
        <v>2651513.154945475</v>
      </c>
      <c r="CR83" s="472">
        <f t="shared" si="207"/>
        <v>2558574.6343975286</v>
      </c>
      <c r="CS83" s="472">
        <f t="shared" si="207"/>
        <v>-1446564.2447785966</v>
      </c>
      <c r="CT83" s="472">
        <f t="shared" si="207"/>
        <v>2860697.9853583891</v>
      </c>
      <c r="CU83" s="472">
        <f t="shared" si="207"/>
        <v>2957799.3552214038</v>
      </c>
      <c r="CV83" s="734">
        <f t="shared" si="207"/>
        <v>-729819.21762053715</v>
      </c>
      <c r="CW83" s="472">
        <f t="shared" si="207"/>
        <v>2617311.6320785768</v>
      </c>
      <c r="CX83" s="472">
        <f t="shared" si="207"/>
        <v>2923258.3457456329</v>
      </c>
      <c r="CY83" s="472">
        <f t="shared" si="207"/>
        <v>-1438935.3726625936</v>
      </c>
      <c r="CZ83" s="472">
        <f t="shared" si="207"/>
        <v>3037456.2945733694</v>
      </c>
      <c r="DA83" s="472">
        <f t="shared" si="207"/>
        <v>2931661.9465599936</v>
      </c>
      <c r="DB83" s="472">
        <f t="shared" si="207"/>
        <v>-1866346.9365902806</v>
      </c>
      <c r="DC83" s="472">
        <f t="shared" si="207"/>
        <v>3334210.8064768226</v>
      </c>
      <c r="DD83" s="472">
        <f t="shared" si="207"/>
        <v>3218686.8578210687</v>
      </c>
      <c r="DE83" s="472">
        <f t="shared" si="207"/>
        <v>-2331422.2475775178</v>
      </c>
      <c r="DF83" s="472">
        <f t="shared" si="207"/>
        <v>3717876.9860794726</v>
      </c>
      <c r="DG83" s="472">
        <f t="shared" si="207"/>
        <v>3844231.5239984812</v>
      </c>
    </row>
    <row r="84" spans="1:111" outlineLevel="1">
      <c r="A84" s="71" t="s">
        <v>309</v>
      </c>
      <c r="B84" s="188" t="str">
        <f>Settings!$C$6</f>
        <v>USD</v>
      </c>
      <c r="C84" s="557"/>
      <c r="D84" s="529">
        <f t="shared" ref="D84:AA84" si="208">D37</f>
        <v>0</v>
      </c>
      <c r="E84" s="529">
        <f t="shared" si="208"/>
        <v>0</v>
      </c>
      <c r="F84" s="529">
        <f t="shared" si="208"/>
        <v>0</v>
      </c>
      <c r="G84" s="529">
        <f t="shared" si="208"/>
        <v>0</v>
      </c>
      <c r="H84" s="529">
        <f t="shared" si="208"/>
        <v>0</v>
      </c>
      <c r="I84" s="529">
        <f t="shared" si="208"/>
        <v>0</v>
      </c>
      <c r="J84" s="529">
        <f t="shared" si="208"/>
        <v>0</v>
      </c>
      <c r="K84" s="529">
        <f t="shared" si="208"/>
        <v>0</v>
      </c>
      <c r="L84" s="529">
        <f t="shared" si="208"/>
        <v>0</v>
      </c>
      <c r="M84" s="529">
        <f t="shared" si="208"/>
        <v>0</v>
      </c>
      <c r="N84" s="529">
        <f t="shared" si="208"/>
        <v>0</v>
      </c>
      <c r="O84" s="529">
        <f t="shared" si="208"/>
        <v>0</v>
      </c>
      <c r="P84" s="529">
        <f t="shared" si="208"/>
        <v>0</v>
      </c>
      <c r="Q84" s="529">
        <f t="shared" si="208"/>
        <v>0</v>
      </c>
      <c r="R84" s="529">
        <f t="shared" si="208"/>
        <v>0</v>
      </c>
      <c r="S84" s="529">
        <f t="shared" si="208"/>
        <v>0</v>
      </c>
      <c r="T84" s="529">
        <f t="shared" si="208"/>
        <v>0</v>
      </c>
      <c r="U84" s="529">
        <f t="shared" si="208"/>
        <v>0</v>
      </c>
      <c r="V84" s="1275">
        <f t="shared" si="208"/>
        <v>0</v>
      </c>
      <c r="W84" s="529">
        <f t="shared" si="208"/>
        <v>0</v>
      </c>
      <c r="X84" s="529">
        <f t="shared" si="208"/>
        <v>0</v>
      </c>
      <c r="Y84" s="529">
        <f t="shared" si="208"/>
        <v>0</v>
      </c>
      <c r="Z84" s="1061">
        <f t="shared" si="208"/>
        <v>0</v>
      </c>
      <c r="AA84" s="388">
        <f t="shared" si="208"/>
        <v>0</v>
      </c>
      <c r="AB84" s="1061">
        <f t="shared" ref="AB84:BK84" si="209">AB37</f>
        <v>0</v>
      </c>
      <c r="AC84" s="529">
        <f t="shared" si="209"/>
        <v>0</v>
      </c>
      <c r="AD84" s="529">
        <f t="shared" si="209"/>
        <v>0</v>
      </c>
      <c r="AE84" s="529">
        <f t="shared" si="209"/>
        <v>0</v>
      </c>
      <c r="AF84" s="529">
        <f t="shared" si="209"/>
        <v>0</v>
      </c>
      <c r="AG84" s="529">
        <f t="shared" si="209"/>
        <v>0</v>
      </c>
      <c r="AH84" s="529">
        <f t="shared" si="209"/>
        <v>0</v>
      </c>
      <c r="AI84" s="529">
        <f t="shared" si="209"/>
        <v>0</v>
      </c>
      <c r="AJ84" s="529">
        <f t="shared" si="209"/>
        <v>0</v>
      </c>
      <c r="AK84" s="529">
        <f t="shared" si="209"/>
        <v>0</v>
      </c>
      <c r="AL84" s="1061">
        <f t="shared" si="209"/>
        <v>0</v>
      </c>
      <c r="AM84" s="388">
        <f t="shared" si="209"/>
        <v>0</v>
      </c>
      <c r="AN84" s="735">
        <f t="shared" si="209"/>
        <v>0</v>
      </c>
      <c r="AO84" s="388">
        <f t="shared" si="209"/>
        <v>0</v>
      </c>
      <c r="AP84" s="388">
        <f t="shared" si="209"/>
        <v>0</v>
      </c>
      <c r="AQ84" s="388">
        <f t="shared" si="209"/>
        <v>0</v>
      </c>
      <c r="AR84" s="388">
        <f t="shared" si="209"/>
        <v>0</v>
      </c>
      <c r="AS84" s="388">
        <f t="shared" si="209"/>
        <v>0</v>
      </c>
      <c r="AT84" s="388">
        <f t="shared" si="209"/>
        <v>0</v>
      </c>
      <c r="AU84" s="388">
        <f t="shared" si="209"/>
        <v>0</v>
      </c>
      <c r="AV84" s="388">
        <f t="shared" si="209"/>
        <v>0</v>
      </c>
      <c r="AW84" s="388">
        <f t="shared" si="209"/>
        <v>0</v>
      </c>
      <c r="AX84" s="388">
        <f t="shared" si="209"/>
        <v>0</v>
      </c>
      <c r="AY84" s="388">
        <f t="shared" si="209"/>
        <v>0</v>
      </c>
      <c r="AZ84" s="388">
        <f t="shared" si="209"/>
        <v>0</v>
      </c>
      <c r="BA84" s="388">
        <f t="shared" si="209"/>
        <v>0</v>
      </c>
      <c r="BB84" s="388">
        <f t="shared" si="209"/>
        <v>0</v>
      </c>
      <c r="BC84" s="388">
        <f t="shared" si="209"/>
        <v>0</v>
      </c>
      <c r="BD84" s="388">
        <f t="shared" si="209"/>
        <v>0</v>
      </c>
      <c r="BE84" s="388">
        <f t="shared" si="209"/>
        <v>0</v>
      </c>
      <c r="BF84" s="388">
        <f t="shared" si="209"/>
        <v>0</v>
      </c>
      <c r="BG84" s="388">
        <f t="shared" si="209"/>
        <v>0</v>
      </c>
      <c r="BH84" s="388">
        <f t="shared" si="209"/>
        <v>0</v>
      </c>
      <c r="BI84" s="388">
        <f t="shared" si="209"/>
        <v>0</v>
      </c>
      <c r="BJ84" s="388">
        <f t="shared" si="209"/>
        <v>0</v>
      </c>
      <c r="BK84" s="388">
        <f t="shared" si="209"/>
        <v>0</v>
      </c>
      <c r="BL84" s="388">
        <f t="shared" ref="BL84:DG84" si="210">BL37</f>
        <v>0</v>
      </c>
      <c r="BM84" s="388">
        <f t="shared" si="210"/>
        <v>0</v>
      </c>
      <c r="BN84" s="388">
        <f t="shared" si="210"/>
        <v>0</v>
      </c>
      <c r="BO84" s="388">
        <f t="shared" si="210"/>
        <v>0</v>
      </c>
      <c r="BP84" s="388">
        <f t="shared" si="210"/>
        <v>0</v>
      </c>
      <c r="BQ84" s="388">
        <f t="shared" si="210"/>
        <v>0</v>
      </c>
      <c r="BR84" s="388">
        <f t="shared" si="210"/>
        <v>0</v>
      </c>
      <c r="BS84" s="388">
        <f t="shared" si="210"/>
        <v>0</v>
      </c>
      <c r="BT84" s="388">
        <f t="shared" si="210"/>
        <v>0</v>
      </c>
      <c r="BU84" s="388">
        <f t="shared" si="210"/>
        <v>0</v>
      </c>
      <c r="BV84" s="729">
        <f t="shared" si="210"/>
        <v>0</v>
      </c>
      <c r="BW84" s="898">
        <f t="shared" si="210"/>
        <v>0</v>
      </c>
      <c r="BX84" s="735">
        <f t="shared" si="210"/>
        <v>0</v>
      </c>
      <c r="BY84" s="388">
        <f t="shared" si="210"/>
        <v>0</v>
      </c>
      <c r="BZ84" s="388">
        <f t="shared" si="210"/>
        <v>0</v>
      </c>
      <c r="CA84" s="388">
        <f t="shared" si="210"/>
        <v>0</v>
      </c>
      <c r="CB84" s="388">
        <f t="shared" si="210"/>
        <v>0</v>
      </c>
      <c r="CC84" s="388">
        <f t="shared" si="210"/>
        <v>0</v>
      </c>
      <c r="CD84" s="388">
        <f t="shared" si="210"/>
        <v>0</v>
      </c>
      <c r="CE84" s="388">
        <f t="shared" si="210"/>
        <v>0</v>
      </c>
      <c r="CF84" s="388">
        <f t="shared" si="210"/>
        <v>0</v>
      </c>
      <c r="CG84" s="388">
        <f t="shared" si="210"/>
        <v>0</v>
      </c>
      <c r="CH84" s="729">
        <f t="shared" si="210"/>
        <v>0</v>
      </c>
      <c r="CI84" s="388">
        <f t="shared" si="210"/>
        <v>0</v>
      </c>
      <c r="CJ84" s="735">
        <f t="shared" si="210"/>
        <v>0</v>
      </c>
      <c r="CK84" s="388">
        <f t="shared" si="210"/>
        <v>0</v>
      </c>
      <c r="CL84" s="388">
        <f t="shared" si="210"/>
        <v>0</v>
      </c>
      <c r="CM84" s="388">
        <f t="shared" si="210"/>
        <v>0</v>
      </c>
      <c r="CN84" s="388">
        <f t="shared" si="210"/>
        <v>0</v>
      </c>
      <c r="CO84" s="388">
        <f t="shared" si="210"/>
        <v>0</v>
      </c>
      <c r="CP84" s="388">
        <f t="shared" si="210"/>
        <v>0</v>
      </c>
      <c r="CQ84" s="388">
        <f t="shared" si="210"/>
        <v>0</v>
      </c>
      <c r="CR84" s="388">
        <f t="shared" si="210"/>
        <v>0</v>
      </c>
      <c r="CS84" s="388">
        <f t="shared" si="210"/>
        <v>0</v>
      </c>
      <c r="CT84" s="388">
        <f t="shared" si="210"/>
        <v>0</v>
      </c>
      <c r="CU84" s="388">
        <f t="shared" si="210"/>
        <v>0</v>
      </c>
      <c r="CV84" s="735">
        <f t="shared" si="210"/>
        <v>0</v>
      </c>
      <c r="CW84" s="388">
        <f t="shared" si="210"/>
        <v>0</v>
      </c>
      <c r="CX84" s="388">
        <f t="shared" si="210"/>
        <v>0</v>
      </c>
      <c r="CY84" s="388">
        <f t="shared" si="210"/>
        <v>0</v>
      </c>
      <c r="CZ84" s="388">
        <f t="shared" si="210"/>
        <v>0</v>
      </c>
      <c r="DA84" s="388">
        <f t="shared" si="210"/>
        <v>0</v>
      </c>
      <c r="DB84" s="388">
        <f t="shared" si="210"/>
        <v>0</v>
      </c>
      <c r="DC84" s="388">
        <f t="shared" si="210"/>
        <v>0</v>
      </c>
      <c r="DD84" s="388">
        <f t="shared" si="210"/>
        <v>0</v>
      </c>
      <c r="DE84" s="388">
        <f t="shared" si="210"/>
        <v>0</v>
      </c>
      <c r="DF84" s="388">
        <f t="shared" si="210"/>
        <v>0</v>
      </c>
      <c r="DG84" s="388">
        <f t="shared" si="210"/>
        <v>0</v>
      </c>
    </row>
    <row r="85" spans="1:111" s="672" customFormat="1" outlineLevel="1">
      <c r="A85" s="687" t="s">
        <v>338</v>
      </c>
      <c r="B85" s="688" t="str">
        <f>Settings!$C$6</f>
        <v>USD</v>
      </c>
      <c r="C85" s="689"/>
      <c r="D85" s="1096">
        <f>DEFERRED!J16</f>
        <v>0</v>
      </c>
      <c r="E85" s="1096">
        <f>DEFERRED!K16</f>
        <v>0</v>
      </c>
      <c r="F85" s="1096">
        <f>DEFERRED!L16</f>
        <v>0</v>
      </c>
      <c r="G85" s="1096">
        <f>DEFERRED!M16</f>
        <v>0</v>
      </c>
      <c r="H85" s="1096">
        <f>DEFERRED!N16</f>
        <v>0</v>
      </c>
      <c r="I85" s="1096">
        <f>DEFERRED!O16</f>
        <v>0</v>
      </c>
      <c r="J85" s="1096">
        <v>300000</v>
      </c>
      <c r="K85" s="1096">
        <f ca="1">DEFERRED!Q16</f>
        <v>0</v>
      </c>
      <c r="L85" s="697">
        <v>0</v>
      </c>
      <c r="M85" s="1096">
        <f ca="1">DEFERRED!S16</f>
        <v>0</v>
      </c>
      <c r="N85" s="1096">
        <f ca="1">DEFERRED!T16</f>
        <v>0</v>
      </c>
      <c r="O85" s="1096">
        <f ca="1">DEFERRED!U16</f>
        <v>0</v>
      </c>
      <c r="P85" s="1096">
        <v>0</v>
      </c>
      <c r="Q85" s="1096">
        <v>0</v>
      </c>
      <c r="R85" s="1096">
        <v>300000</v>
      </c>
      <c r="S85" s="1096">
        <v>0</v>
      </c>
      <c r="T85" s="1096">
        <v>0</v>
      </c>
      <c r="U85" s="1096"/>
      <c r="V85" s="1298">
        <v>0</v>
      </c>
      <c r="W85" s="1096">
        <v>0</v>
      </c>
      <c r="X85" s="1096">
        <v>0</v>
      </c>
      <c r="Y85" s="1096">
        <v>0</v>
      </c>
      <c r="Z85" s="1097">
        <v>0</v>
      </c>
      <c r="AA85" s="1098">
        <v>0</v>
      </c>
      <c r="AB85" s="1097">
        <v>0</v>
      </c>
      <c r="AC85" s="1096">
        <v>0</v>
      </c>
      <c r="AD85" s="1096">
        <v>0</v>
      </c>
      <c r="AE85" s="1096">
        <v>0</v>
      </c>
      <c r="AF85" s="1096">
        <v>0</v>
      </c>
      <c r="AG85" s="1096">
        <v>0</v>
      </c>
      <c r="AH85" s="1096">
        <v>0</v>
      </c>
      <c r="AI85" s="1096">
        <v>0</v>
      </c>
      <c r="AJ85" s="1096">
        <v>0</v>
      </c>
      <c r="AK85" s="1096">
        <v>0</v>
      </c>
      <c r="AL85" s="1097">
        <v>0</v>
      </c>
      <c r="AM85" s="1098">
        <v>0</v>
      </c>
      <c r="AN85" s="1097">
        <v>0</v>
      </c>
      <c r="AO85" s="1096">
        <v>0</v>
      </c>
      <c r="AP85" s="1096">
        <v>0</v>
      </c>
      <c r="AQ85" s="1096">
        <v>0</v>
      </c>
      <c r="AR85" s="1096">
        <v>0</v>
      </c>
      <c r="AS85" s="1096">
        <v>0</v>
      </c>
      <c r="AT85" s="1096">
        <v>0</v>
      </c>
      <c r="AU85" s="1096">
        <v>0</v>
      </c>
      <c r="AV85" s="1096">
        <v>0</v>
      </c>
      <c r="AW85" s="1096">
        <v>0</v>
      </c>
      <c r="AX85" s="1096">
        <v>0</v>
      </c>
      <c r="AY85" s="1096">
        <v>0</v>
      </c>
      <c r="AZ85" s="1096">
        <v>0</v>
      </c>
      <c r="BA85" s="1096">
        <v>0</v>
      </c>
      <c r="BB85" s="1096">
        <v>0</v>
      </c>
      <c r="BC85" s="1096">
        <v>0</v>
      </c>
      <c r="BD85" s="1096">
        <v>0</v>
      </c>
      <c r="BE85" s="1096">
        <v>0</v>
      </c>
      <c r="BF85" s="1096">
        <v>0</v>
      </c>
      <c r="BG85" s="1096">
        <v>0</v>
      </c>
      <c r="BH85" s="1096">
        <v>0</v>
      </c>
      <c r="BI85" s="1096">
        <v>0</v>
      </c>
      <c r="BJ85" s="1096">
        <v>0</v>
      </c>
      <c r="BK85" s="1096">
        <v>0</v>
      </c>
      <c r="BL85" s="1096">
        <v>0</v>
      </c>
      <c r="BM85" s="1096">
        <v>0</v>
      </c>
      <c r="BN85" s="1096">
        <v>0</v>
      </c>
      <c r="BO85" s="1096">
        <v>0</v>
      </c>
      <c r="BP85" s="1096">
        <v>0</v>
      </c>
      <c r="BQ85" s="1096">
        <v>0</v>
      </c>
      <c r="BR85" s="1096">
        <v>0</v>
      </c>
      <c r="BS85" s="1096">
        <v>0</v>
      </c>
      <c r="BT85" s="1096">
        <v>0</v>
      </c>
      <c r="BU85" s="1096">
        <v>0</v>
      </c>
      <c r="BV85" s="1097">
        <v>0</v>
      </c>
      <c r="BW85" s="902">
        <v>0</v>
      </c>
      <c r="BX85" s="1097">
        <v>0</v>
      </c>
      <c r="BY85" s="1096">
        <v>0</v>
      </c>
      <c r="BZ85" s="1096">
        <v>0</v>
      </c>
      <c r="CA85" s="1096">
        <v>0</v>
      </c>
      <c r="CB85" s="1096">
        <v>0</v>
      </c>
      <c r="CC85" s="1096">
        <v>0</v>
      </c>
      <c r="CD85" s="1096">
        <v>0</v>
      </c>
      <c r="CE85" s="1096">
        <v>0</v>
      </c>
      <c r="CF85" s="1096">
        <v>0</v>
      </c>
      <c r="CG85" s="1096">
        <v>0</v>
      </c>
      <c r="CH85" s="1097">
        <v>0</v>
      </c>
      <c r="CI85" s="1098">
        <v>0</v>
      </c>
      <c r="CJ85" s="1097">
        <v>0</v>
      </c>
      <c r="CK85" s="1096">
        <v>0</v>
      </c>
      <c r="CL85" s="1096">
        <v>0</v>
      </c>
      <c r="CM85" s="1096">
        <v>0</v>
      </c>
      <c r="CN85" s="1096">
        <v>0</v>
      </c>
      <c r="CO85" s="1096">
        <v>0</v>
      </c>
      <c r="CP85" s="1096">
        <v>0</v>
      </c>
      <c r="CQ85" s="1096">
        <v>0</v>
      </c>
      <c r="CR85" s="1096">
        <v>0</v>
      </c>
      <c r="CS85" s="1096">
        <v>0</v>
      </c>
      <c r="CT85" s="1096">
        <v>0</v>
      </c>
      <c r="CU85" s="1096">
        <v>0</v>
      </c>
      <c r="CV85" s="1097">
        <v>0</v>
      </c>
      <c r="CW85" s="1096">
        <v>0</v>
      </c>
      <c r="CX85" s="1096">
        <v>0</v>
      </c>
      <c r="CY85" s="1096">
        <v>0</v>
      </c>
      <c r="CZ85" s="1096">
        <v>0</v>
      </c>
      <c r="DA85" s="1096">
        <v>0</v>
      </c>
      <c r="DB85" s="1096">
        <v>0</v>
      </c>
      <c r="DC85" s="1096">
        <v>0</v>
      </c>
      <c r="DD85" s="1096">
        <v>0</v>
      </c>
      <c r="DE85" s="1096">
        <v>0</v>
      </c>
      <c r="DF85" s="1096">
        <v>0</v>
      </c>
      <c r="DG85" s="1096">
        <v>0</v>
      </c>
    </row>
    <row r="86" spans="1:111" outlineLevel="1">
      <c r="A86" s="71" t="s">
        <v>609</v>
      </c>
      <c r="B86" s="188" t="str">
        <f>Settings!$C$6</f>
        <v>USD</v>
      </c>
      <c r="C86" s="557"/>
      <c r="D86" s="529">
        <v>0</v>
      </c>
      <c r="E86" s="529">
        <v>0</v>
      </c>
      <c r="F86" s="529">
        <v>0</v>
      </c>
      <c r="G86" s="529">
        <v>0</v>
      </c>
      <c r="H86" s="529">
        <v>0</v>
      </c>
      <c r="I86" s="529">
        <v>0</v>
      </c>
      <c r="J86" s="529">
        <v>0</v>
      </c>
      <c r="K86" s="529">
        <v>0</v>
      </c>
      <c r="L86" s="529">
        <v>0</v>
      </c>
      <c r="M86" s="529">
        <v>0</v>
      </c>
      <c r="N86" s="529">
        <v>0</v>
      </c>
      <c r="O86" s="529">
        <v>0</v>
      </c>
      <c r="P86" s="529">
        <v>0</v>
      </c>
      <c r="Q86" s="529">
        <v>0</v>
      </c>
      <c r="R86" s="529">
        <v>0</v>
      </c>
      <c r="S86" s="529">
        <v>0</v>
      </c>
      <c r="T86" s="529">
        <v>0</v>
      </c>
      <c r="U86" s="529">
        <v>0</v>
      </c>
      <c r="V86" s="1275">
        <v>50000</v>
      </c>
      <c r="W86" s="529">
        <v>0</v>
      </c>
      <c r="X86" s="529">
        <v>0</v>
      </c>
      <c r="Y86" s="529">
        <v>0</v>
      </c>
      <c r="Z86" s="1061">
        <v>0</v>
      </c>
      <c r="AA86" s="1062">
        <v>0</v>
      </c>
      <c r="AB86" s="1061">
        <v>0</v>
      </c>
      <c r="AC86" s="529">
        <v>0</v>
      </c>
      <c r="AD86" s="529">
        <v>0</v>
      </c>
      <c r="AE86" s="529">
        <v>0</v>
      </c>
      <c r="AF86" s="529">
        <v>0</v>
      </c>
      <c r="AG86" s="529">
        <v>0</v>
      </c>
      <c r="AH86" s="529">
        <v>0</v>
      </c>
      <c r="AI86" s="529">
        <v>0</v>
      </c>
      <c r="AJ86" s="529">
        <v>0</v>
      </c>
      <c r="AK86" s="529">
        <v>0</v>
      </c>
      <c r="AL86" s="1061">
        <v>0</v>
      </c>
      <c r="AM86" s="1062">
        <v>0</v>
      </c>
      <c r="AN86" s="1061">
        <v>0</v>
      </c>
      <c r="AO86" s="529">
        <v>0</v>
      </c>
      <c r="AP86" s="529">
        <v>0</v>
      </c>
      <c r="AQ86" s="529">
        <v>0</v>
      </c>
      <c r="AR86" s="529">
        <v>0</v>
      </c>
      <c r="AS86" s="529">
        <v>0</v>
      </c>
      <c r="AT86" s="529">
        <v>0</v>
      </c>
      <c r="AU86" s="529">
        <v>0</v>
      </c>
      <c r="AV86" s="529">
        <v>0</v>
      </c>
      <c r="AW86" s="529">
        <v>0</v>
      </c>
      <c r="AX86" s="529">
        <v>0</v>
      </c>
      <c r="AY86" s="529">
        <v>0</v>
      </c>
      <c r="AZ86" s="529">
        <v>0</v>
      </c>
      <c r="BA86" s="529">
        <v>0</v>
      </c>
      <c r="BB86" s="529">
        <v>0</v>
      </c>
      <c r="BC86" s="529">
        <v>0</v>
      </c>
      <c r="BD86" s="529">
        <v>0</v>
      </c>
      <c r="BE86" s="529">
        <v>0</v>
      </c>
      <c r="BF86" s="529">
        <v>0</v>
      </c>
      <c r="BG86" s="529">
        <v>0</v>
      </c>
      <c r="BH86" s="529">
        <v>0</v>
      </c>
      <c r="BI86" s="529">
        <v>0</v>
      </c>
      <c r="BJ86" s="529">
        <v>0</v>
      </c>
      <c r="BK86" s="529">
        <v>0</v>
      </c>
      <c r="BL86" s="529">
        <v>0</v>
      </c>
      <c r="BM86" s="529">
        <v>0</v>
      </c>
      <c r="BN86" s="529">
        <v>0</v>
      </c>
      <c r="BO86" s="529">
        <v>0</v>
      </c>
      <c r="BP86" s="529">
        <v>0</v>
      </c>
      <c r="BQ86" s="529">
        <v>0</v>
      </c>
      <c r="BR86" s="529">
        <v>0</v>
      </c>
      <c r="BS86" s="529">
        <v>0</v>
      </c>
      <c r="BT86" s="529">
        <v>0</v>
      </c>
      <c r="BU86" s="529">
        <v>0</v>
      </c>
      <c r="BV86" s="1061">
        <v>0</v>
      </c>
      <c r="BW86" s="877">
        <v>0</v>
      </c>
      <c r="BX86" s="1061">
        <v>0</v>
      </c>
      <c r="BY86" s="529">
        <v>0</v>
      </c>
      <c r="BZ86" s="529">
        <v>0</v>
      </c>
      <c r="CA86" s="529">
        <v>0</v>
      </c>
      <c r="CB86" s="529">
        <v>0</v>
      </c>
      <c r="CC86" s="529">
        <v>0</v>
      </c>
      <c r="CD86" s="529">
        <v>0</v>
      </c>
      <c r="CE86" s="529">
        <v>0</v>
      </c>
      <c r="CF86" s="529">
        <v>0</v>
      </c>
      <c r="CG86" s="529">
        <v>0</v>
      </c>
      <c r="CH86" s="1061">
        <v>0</v>
      </c>
      <c r="CI86" s="1062">
        <v>0</v>
      </c>
      <c r="CJ86" s="1061">
        <v>0</v>
      </c>
      <c r="CK86" s="529">
        <v>0</v>
      </c>
      <c r="CL86" s="529">
        <v>0</v>
      </c>
      <c r="CM86" s="529">
        <v>0</v>
      </c>
      <c r="CN86" s="529">
        <v>0</v>
      </c>
      <c r="CO86" s="529">
        <v>0</v>
      </c>
      <c r="CP86" s="529">
        <v>0</v>
      </c>
      <c r="CQ86" s="529">
        <v>0</v>
      </c>
      <c r="CR86" s="529">
        <v>0</v>
      </c>
      <c r="CS86" s="529">
        <v>0</v>
      </c>
      <c r="CT86" s="529">
        <v>0</v>
      </c>
      <c r="CU86" s="529">
        <v>0</v>
      </c>
      <c r="CV86" s="1061">
        <v>0</v>
      </c>
      <c r="CW86" s="529">
        <v>0</v>
      </c>
      <c r="CX86" s="529">
        <v>0</v>
      </c>
      <c r="CY86" s="529">
        <v>0</v>
      </c>
      <c r="CZ86" s="529">
        <v>0</v>
      </c>
      <c r="DA86" s="529">
        <v>0</v>
      </c>
      <c r="DB86" s="529">
        <v>0</v>
      </c>
      <c r="DC86" s="529">
        <v>0</v>
      </c>
      <c r="DD86" s="529">
        <v>0</v>
      </c>
      <c r="DE86" s="529">
        <v>0</v>
      </c>
      <c r="DF86" s="529">
        <v>0</v>
      </c>
      <c r="DG86" s="529">
        <v>0</v>
      </c>
    </row>
    <row r="87" spans="1:111" outlineLevel="1">
      <c r="A87" s="71" t="s">
        <v>312</v>
      </c>
      <c r="B87" s="188" t="str">
        <f>Settings!$C$6</f>
        <v>USD</v>
      </c>
      <c r="C87" s="557"/>
      <c r="D87" s="529">
        <v>0</v>
      </c>
      <c r="E87" s="529">
        <f>E65-D65</f>
        <v>0</v>
      </c>
      <c r="F87" s="529">
        <f t="shared" ref="F87:N87" si="211">F65-E65</f>
        <v>0</v>
      </c>
      <c r="G87" s="529">
        <f t="shared" si="211"/>
        <v>0</v>
      </c>
      <c r="H87" s="529">
        <f t="shared" si="211"/>
        <v>0</v>
      </c>
      <c r="I87" s="529">
        <f t="shared" si="211"/>
        <v>0</v>
      </c>
      <c r="J87" s="529">
        <f t="shared" ca="1" si="211"/>
        <v>0</v>
      </c>
      <c r="K87" s="529">
        <f t="shared" ca="1" si="211"/>
        <v>0</v>
      </c>
      <c r="L87" s="529">
        <f t="shared" ca="1" si="211"/>
        <v>0</v>
      </c>
      <c r="M87" s="529">
        <f t="shared" ca="1" si="211"/>
        <v>0</v>
      </c>
      <c r="N87" s="529">
        <f t="shared" ca="1" si="211"/>
        <v>0</v>
      </c>
      <c r="O87" s="529">
        <f t="shared" ref="O87" ca="1" si="212">O65-N65</f>
        <v>0</v>
      </c>
      <c r="P87" s="529">
        <f t="shared" ref="P87" ca="1" si="213">P65-O65</f>
        <v>0</v>
      </c>
      <c r="Q87" s="529">
        <f t="shared" ref="Q87" ca="1" si="214">Q65-P65</f>
        <v>0</v>
      </c>
      <c r="R87" s="529">
        <f t="shared" ref="R87" ca="1" si="215">R65-Q65</f>
        <v>0</v>
      </c>
      <c r="S87" s="529">
        <f t="shared" ref="S87" ca="1" si="216">S65-R65</f>
        <v>0</v>
      </c>
      <c r="T87" s="529">
        <f t="shared" ref="T87" ca="1" si="217">T65-S65</f>
        <v>0</v>
      </c>
      <c r="U87" s="529">
        <f t="shared" ref="U87" ca="1" si="218">U65-T65</f>
        <v>0</v>
      </c>
      <c r="V87" s="1062">
        <f t="shared" ref="V87" ca="1" si="219">V65-U65</f>
        <v>0</v>
      </c>
      <c r="W87" s="529">
        <f t="shared" ref="W87" ca="1" si="220">W65-V65</f>
        <v>0</v>
      </c>
      <c r="X87" s="529">
        <f t="shared" ref="X87" ca="1" si="221">X65-W65</f>
        <v>0</v>
      </c>
      <c r="Y87" s="529">
        <f t="shared" ref="Y87" ca="1" si="222">Y65-X65</f>
        <v>757676.71232876717</v>
      </c>
      <c r="Z87" s="1061">
        <f t="shared" ref="Z87" ca="1" si="223">Z65-Y65</f>
        <v>-68054.794520547963</v>
      </c>
      <c r="AA87" s="1062">
        <f t="shared" ref="AA87" ca="1" si="224">AA65-Z65</f>
        <v>-70323.287671232945</v>
      </c>
      <c r="AB87" s="1061">
        <f t="shared" ref="AB87" ca="1" si="225">AB65-AA65</f>
        <v>928931.50684931502</v>
      </c>
      <c r="AC87" s="529">
        <f t="shared" ref="AC87" ca="1" si="226">AC65-AB65</f>
        <v>-147287.67123287683</v>
      </c>
      <c r="AD87" s="529">
        <f t="shared" ref="AD87" ca="1" si="227">AD65-AC65</f>
        <v>-163068.49315068498</v>
      </c>
      <c r="AE87" s="529">
        <f t="shared" ref="AE87" ca="1" si="228">AE65-AD65</f>
        <v>844438.3561643837</v>
      </c>
      <c r="AF87" s="529">
        <f t="shared" ref="AF87" ca="1" si="229">AF65-AE65</f>
        <v>-255813.6986301369</v>
      </c>
      <c r="AG87" s="529">
        <f t="shared" ref="AG87" ca="1" si="230">AG65-AF65</f>
        <v>-247561.6438356163</v>
      </c>
      <c r="AH87" s="529">
        <f t="shared" ref="AH87" ca="1" si="231">AH65-AG65</f>
        <v>886191.78082191758</v>
      </c>
      <c r="AI87" s="529">
        <f t="shared" ref="AI87" ca="1" si="232">AI65-AH65</f>
        <v>-361808.21917808242</v>
      </c>
      <c r="AJ87" s="529">
        <f t="shared" ref="AJ87" ca="1" si="233">AJ65-AI65</f>
        <v>-350136.98630136997</v>
      </c>
      <c r="AK87" s="529">
        <f t="shared" ref="AK87" ca="1" si="234">AK65-AJ65</f>
        <v>879070.68493150687</v>
      </c>
      <c r="AL87" s="1061">
        <f t="shared" ref="AL87" ca="1" si="235">AL65-AK65</f>
        <v>-387221.91780821932</v>
      </c>
      <c r="AM87" s="1062">
        <f t="shared" ref="AM87" ca="1" si="236">AM65-AL65</f>
        <v>-400129.31506849313</v>
      </c>
      <c r="AN87" s="1061">
        <f t="shared" ref="AN87" ca="1" si="237">AN65-AM65</f>
        <v>1120122.7397260275</v>
      </c>
      <c r="AO87" s="529">
        <f t="shared" ref="AO87" ca="1" si="238">AO65-AN65</f>
        <v>-397308.49315068498</v>
      </c>
      <c r="AP87" s="529">
        <f t="shared" ref="AP87" ca="1" si="239">AP65-AO65</f>
        <v>-439877.26027397253</v>
      </c>
      <c r="AQ87" s="529">
        <f t="shared" ref="AQ87" ca="1" si="240">AQ65-AP65</f>
        <v>1181753.4246575343</v>
      </c>
      <c r="AR87" s="529">
        <f t="shared" ref="AR87" ca="1" si="241">AR65-AQ65</f>
        <v>-487574.79452054808</v>
      </c>
      <c r="AS87" s="529">
        <f t="shared" ref="AS87" ca="1" si="242">AS65-AR65</f>
        <v>-471846.57534246566</v>
      </c>
      <c r="AT87" s="529">
        <f t="shared" ref="AT87" ca="1" si="243">AT65-AS65</f>
        <v>1117301.9178082189</v>
      </c>
      <c r="AU87" s="529">
        <f t="shared" ref="AU87" ca="1" si="244">AU65-AT65</f>
        <v>-520698.08219178114</v>
      </c>
      <c r="AV87" s="529">
        <f t="shared" ref="AV87" ca="1" si="245">AV65-AU65</f>
        <v>-503901.36986301374</v>
      </c>
      <c r="AW87" s="529">
        <f t="shared" ref="AW87" ca="1" si="246">AW65-AV65</f>
        <v>1086828.493150685</v>
      </c>
      <c r="AX87" s="529">
        <f t="shared" ref="AX87" ca="1" si="247">AX65-AW65</f>
        <v>-533391.78082191804</v>
      </c>
      <c r="AY87" s="529">
        <f t="shared" ref="AY87" ca="1" si="248">AY65-AX65</f>
        <v>-551171.50684931502</v>
      </c>
      <c r="AZ87" s="529">
        <f t="shared" ref="AZ87" ca="1" si="249">AZ65-AY65</f>
        <v>1804938.0821917807</v>
      </c>
      <c r="BA87" s="529">
        <f t="shared" ref="BA87" ca="1" si="250">BA65-AZ65</f>
        <v>-564572.05479452061</v>
      </c>
      <c r="BB87" s="529">
        <f t="shared" ref="BB87" ca="1" si="251">BB65-BA65</f>
        <v>-625061.91780821932</v>
      </c>
      <c r="BC87" s="529">
        <f t="shared" ref="BC87" ca="1" si="252">BC65-BB65</f>
        <v>1761287.6712328764</v>
      </c>
      <c r="BD87" s="529">
        <f t="shared" ref="BD87" ca="1" si="253">BD65-BC65</f>
        <v>-691002.73972602747</v>
      </c>
      <c r="BE87" s="529">
        <f t="shared" ref="BE87" ca="1" si="254">BE65-BD65</f>
        <v>-668712.32876712317</v>
      </c>
      <c r="BF87" s="529">
        <f t="shared" ref="BF87" ca="1" si="255">BF65-BE65</f>
        <v>2199469.8082191781</v>
      </c>
      <c r="BG87" s="529">
        <f t="shared" ref="BG87" ca="1" si="256">BG65-BF65</f>
        <v>-807250.19178082235</v>
      </c>
      <c r="BH87" s="529">
        <f t="shared" ref="BH87" ca="1" si="257">BH65-BG65</f>
        <v>-781209.86301369872</v>
      </c>
      <c r="BI87" s="529">
        <f t="shared" ref="BI87" ca="1" si="258">BI65-BH65</f>
        <v>2000207.3424657537</v>
      </c>
      <c r="BJ87" s="529">
        <f t="shared" ref="BJ87" ca="1" si="259">BJ65-BI65</f>
        <v>-886250.9589041099</v>
      </c>
      <c r="BK87" s="529">
        <f t="shared" ref="BK87" ca="1" si="260">BK65-BJ65</f>
        <v>-915792.65753424633</v>
      </c>
      <c r="BL87" s="529">
        <f t="shared" ref="BL87" ca="1" si="261">BL65-BK65</f>
        <v>2694645.6986301364</v>
      </c>
      <c r="BM87" s="529">
        <f t="shared" ref="BM87" ca="1" si="262">BM65-BL65</f>
        <v>-959202.41095890384</v>
      </c>
      <c r="BN87" s="529">
        <f t="shared" ref="BN87" ca="1" si="263">BN65-BM65</f>
        <v>-1018696.7671232875</v>
      </c>
      <c r="BO87" s="529">
        <f t="shared" ref="BO87" ca="1" si="264">BO65-BN65</f>
        <v>3816680.5479452061</v>
      </c>
      <c r="BP87" s="529">
        <f t="shared" ref="BP87" ca="1" si="265">BP65-BO65</f>
        <v>-1245496.7671232875</v>
      </c>
      <c r="BQ87" s="529">
        <f t="shared" ref="BQ87" ca="1" si="266">BQ65-BP65</f>
        <v>-1197081.8630136987</v>
      </c>
      <c r="BR87" s="529">
        <f t="shared" ref="BR87" ca="1" si="267">BR65-BQ65</f>
        <v>4115950.6849315064</v>
      </c>
      <c r="BS87" s="529">
        <f t="shared" ref="BS87" ca="1" si="268">BS65-BR65</f>
        <v>-1464049.3150684927</v>
      </c>
      <c r="BT87" s="529">
        <f t="shared" ref="BT87" ca="1" si="269">BT65-BS65</f>
        <v>-1408832.8767123288</v>
      </c>
      <c r="BU87" s="529">
        <f t="shared" ref="BU87" ca="1" si="270">BU65-BT65</f>
        <v>3804591.7808219185</v>
      </c>
      <c r="BV87" s="529">
        <f t="shared" ref="BV87:BW87" ca="1" si="271">BV65-BU65</f>
        <v>-1628136.98630137</v>
      </c>
      <c r="BW87" s="529">
        <f t="shared" ca="1" si="271"/>
        <v>-1672216.4383561648</v>
      </c>
      <c r="BX87" s="529">
        <f t="shared" ref="BX87" ca="1" si="272">BX65-BW65</f>
        <v>5661263.01369863</v>
      </c>
      <c r="BY87" s="529">
        <f t="shared" ref="BY87" ca="1" si="273">BY65-BX65</f>
        <v>-1823375.3424657527</v>
      </c>
      <c r="BZ87" s="529">
        <f t="shared" ref="BZ87" ca="1" si="274">BZ65-BY65</f>
        <v>-2018736.98630137</v>
      </c>
      <c r="CA87" s="529">
        <f t="shared" ref="CA87" ca="1" si="275">CA65-BZ65</f>
        <v>6212794.5205479451</v>
      </c>
      <c r="CB87" s="529">
        <f t="shared" ref="CB87" ca="1" si="276">CB65-CA65</f>
        <v>-2309712.3287671227</v>
      </c>
      <c r="CC87" s="529">
        <f t="shared" ref="CC87" ca="1" si="277">CC65-CB65</f>
        <v>-2235205.4794520549</v>
      </c>
      <c r="CD87" s="529">
        <f t="shared" ref="CD87" ca="1" si="278">CD65-CC65</f>
        <v>5894704.1095890403</v>
      </c>
      <c r="CE87" s="529">
        <f t="shared" ref="CE87" ca="1" si="279">CE65-CD65</f>
        <v>-2553295.8904109597</v>
      </c>
      <c r="CF87" s="529">
        <f t="shared" ref="CF87" ca="1" si="280">CF65-CE65</f>
        <v>-2470931.506849315</v>
      </c>
      <c r="CG87" s="529">
        <f t="shared" ref="CG87" ca="1" si="281">CG65-CF65</f>
        <v>5362112.8767123297</v>
      </c>
      <c r="CH87" s="529">
        <f t="shared" ref="CH87" ca="1" si="282">CH65-CG65</f>
        <v>-2689052.0547945201</v>
      </c>
      <c r="CI87" s="529">
        <f t="shared" ref="CI87" ca="1" si="283">CI65-CH65</f>
        <v>-2778687.1232876703</v>
      </c>
      <c r="CJ87" s="529">
        <f t="shared" ref="CJ87" ca="1" si="284">CJ65-CI65</f>
        <v>10172107.397260275</v>
      </c>
      <c r="CK87" s="529">
        <f t="shared" ref="CK87" ca="1" si="285">CK65-CJ65</f>
        <v>-2951617.9315068498</v>
      </c>
      <c r="CL87" s="529">
        <f t="shared" ref="CL87" ca="1" si="286">CL65-CK65</f>
        <v>-3267919.6027397253</v>
      </c>
      <c r="CM87" s="529">
        <f t="shared" ref="CM87" ca="1" si="287">CM65-CL65</f>
        <v>9867221.9178082198</v>
      </c>
      <c r="CN87" s="529">
        <f t="shared" ref="CN87" ca="1" si="288">CN65-CM65</f>
        <v>-3691870.6849315092</v>
      </c>
      <c r="CO87" s="529">
        <f t="shared" ref="CO87" ca="1" si="289">CO65-CN65</f>
        <v>-3572778.0821917802</v>
      </c>
      <c r="CP87" s="529">
        <f t="shared" ref="CP87" ca="1" si="290">CP65-CO65</f>
        <v>9324151.2328767106</v>
      </c>
      <c r="CQ87" s="529">
        <f t="shared" ref="CQ87" ca="1" si="291">CQ65-CP65</f>
        <v>-4115848.7671232894</v>
      </c>
      <c r="CR87" s="529">
        <f t="shared" ref="CR87" ca="1" si="292">CR65-CQ65</f>
        <v>-3983079.4520547949</v>
      </c>
      <c r="CS87" s="529">
        <f t="shared" ref="CS87" ca="1" si="293">CS65-CR65</f>
        <v>8874082.1917808205</v>
      </c>
      <c r="CT87" s="529">
        <f t="shared" ref="CT87" ca="1" si="294">CT65-CS65</f>
        <v>-4418630.1369863003</v>
      </c>
      <c r="CU87" s="529">
        <f t="shared" ref="CU87" ca="1" si="295">CU65-CT65</f>
        <v>-4565917.8082191795</v>
      </c>
      <c r="CV87" s="529">
        <f t="shared" ref="CV87" ca="1" si="296">CV65-CU65</f>
        <v>8340096.3641889058</v>
      </c>
      <c r="CW87" s="529">
        <f t="shared" ref="CW87" ca="1" si="297">CW65-CV65</f>
        <v>-4079289.5155607462</v>
      </c>
      <c r="CX87" s="529">
        <f t="shared" ref="CX87" ca="1" si="298">CX65-CW65</f>
        <v>-4516356.2493708283</v>
      </c>
      <c r="CY87" s="529">
        <f t="shared" ref="CY87" ca="1" si="299">CY65-CX65</f>
        <v>10893699.649984162</v>
      </c>
      <c r="CZ87" s="529">
        <f t="shared" ref="CZ87" ca="1" si="300">CZ65-CY65</f>
        <v>-4685178.269163765</v>
      </c>
      <c r="DA87" s="529">
        <f t="shared" ref="DA87" ca="1" si="301">DA65-CZ65</f>
        <v>-4534043.4862875119</v>
      </c>
      <c r="DB87" s="529">
        <f t="shared" ref="DB87" ca="1" si="302">DB65-DA65</f>
        <v>13397231.180199761</v>
      </c>
      <c r="DC87" s="529">
        <f t="shared" ref="DC87" ca="1" si="303">DC65-DB65</f>
        <v>-5116060.5833262466</v>
      </c>
      <c r="DD87" s="529">
        <f t="shared" ref="DD87" ca="1" si="304">DD65-DC65</f>
        <v>-4951026.3709608838</v>
      </c>
      <c r="DE87" s="529">
        <f t="shared" ref="DE87" ca="1" si="305">DE65-DD65</f>
        <v>16354534.865141045</v>
      </c>
      <c r="DF87" s="529">
        <f t="shared" ref="DF87" ca="1" si="306">DF65-DE65</f>
        <v>-5672337.3393860906</v>
      </c>
      <c r="DG87" s="529">
        <f t="shared" ref="DG87" ca="1" si="307">DG65-DF65</f>
        <v>-5861415.2506989576</v>
      </c>
    </row>
    <row r="88" spans="1:111" outlineLevel="1">
      <c r="A88" s="189" t="s">
        <v>313</v>
      </c>
      <c r="B88" s="190" t="str">
        <f>Settings!$C$6</f>
        <v>USD</v>
      </c>
      <c r="C88" s="567"/>
      <c r="D88" s="1099">
        <v>0</v>
      </c>
      <c r="E88" s="1099">
        <v>0</v>
      </c>
      <c r="F88" s="1099">
        <v>0</v>
      </c>
      <c r="G88" s="1099">
        <v>0</v>
      </c>
      <c r="H88" s="1099">
        <v>0</v>
      </c>
      <c r="I88" s="1099">
        <v>0</v>
      </c>
      <c r="J88" s="1099">
        <v>0</v>
      </c>
      <c r="K88" s="1099">
        <v>0</v>
      </c>
      <c r="L88" s="1099">
        <v>0</v>
      </c>
      <c r="M88" s="1099">
        <v>0</v>
      </c>
      <c r="N88" s="1099">
        <v>0</v>
      </c>
      <c r="O88" s="379">
        <v>0</v>
      </c>
      <c r="P88" s="1099">
        <v>0</v>
      </c>
      <c r="Q88" s="1099">
        <v>0</v>
      </c>
      <c r="R88" s="1099">
        <v>0</v>
      </c>
      <c r="S88" s="1099">
        <v>0</v>
      </c>
      <c r="T88" s="1099">
        <v>0</v>
      </c>
      <c r="U88" s="1099">
        <v>0</v>
      </c>
      <c r="V88" s="1299"/>
      <c r="W88" s="1099"/>
      <c r="X88" s="1099"/>
      <c r="Y88" s="1099"/>
      <c r="Z88" s="1099"/>
      <c r="AA88" s="1100"/>
      <c r="AB88" s="1099"/>
      <c r="AC88" s="1099"/>
      <c r="AD88" s="1099"/>
      <c r="AE88" s="1099"/>
      <c r="AF88" s="1099"/>
      <c r="AG88" s="1099"/>
      <c r="AH88" s="1099"/>
      <c r="AI88" s="1099"/>
      <c r="AJ88" s="1099"/>
      <c r="AK88" s="1099"/>
      <c r="AL88" s="1099"/>
      <c r="AM88" s="1100"/>
      <c r="AN88" s="1099"/>
      <c r="AO88" s="1099"/>
      <c r="AP88" s="1099"/>
      <c r="AQ88" s="1099"/>
      <c r="AR88" s="1099"/>
      <c r="AS88" s="1099"/>
      <c r="AT88" s="1099"/>
      <c r="AU88" s="1099"/>
      <c r="AV88" s="1099"/>
      <c r="AW88" s="1099"/>
      <c r="AX88" s="1099"/>
      <c r="AY88" s="1099"/>
      <c r="AZ88" s="1099"/>
      <c r="BA88" s="1099"/>
      <c r="BB88" s="1099"/>
      <c r="BC88" s="1099"/>
      <c r="BD88" s="1099"/>
      <c r="BE88" s="1099"/>
      <c r="BF88" s="1099"/>
      <c r="BG88" s="1099"/>
      <c r="BH88" s="1099"/>
      <c r="BI88" s="1099"/>
      <c r="BJ88" s="1099"/>
      <c r="BK88" s="1099"/>
      <c r="BL88" s="1099"/>
      <c r="BM88" s="1099"/>
      <c r="BN88" s="1099"/>
      <c r="BO88" s="1099"/>
      <c r="BP88" s="1099"/>
      <c r="BQ88" s="1099"/>
      <c r="BR88" s="1099"/>
      <c r="BS88" s="1099"/>
      <c r="BT88" s="1099"/>
      <c r="BU88" s="1099"/>
      <c r="BV88" s="1099"/>
      <c r="BW88" s="903"/>
      <c r="BX88" s="1099"/>
      <c r="BY88" s="1099"/>
      <c r="BZ88" s="1099"/>
      <c r="CA88" s="1099"/>
      <c r="CB88" s="1099"/>
      <c r="CC88" s="1099"/>
      <c r="CD88" s="1099"/>
      <c r="CE88" s="1099"/>
      <c r="CF88" s="1099"/>
      <c r="CG88" s="1099"/>
      <c r="CH88" s="1099"/>
      <c r="CI88" s="1100"/>
      <c r="CJ88" s="1099"/>
      <c r="CK88" s="1099"/>
      <c r="CL88" s="1099"/>
      <c r="CM88" s="1099"/>
      <c r="CN88" s="1099"/>
      <c r="CO88" s="1099"/>
      <c r="CP88" s="1099"/>
      <c r="CQ88" s="1099"/>
      <c r="CR88" s="1099"/>
      <c r="CS88" s="1099"/>
      <c r="CT88" s="1099"/>
      <c r="CU88" s="1099"/>
      <c r="CV88" s="1099"/>
      <c r="CW88" s="1099"/>
      <c r="CX88" s="1099"/>
      <c r="CY88" s="1099"/>
      <c r="CZ88" s="1099"/>
      <c r="DA88" s="1099"/>
      <c r="DB88" s="1099"/>
      <c r="DC88" s="1099"/>
      <c r="DD88" s="1099"/>
      <c r="DE88" s="1099"/>
      <c r="DF88" s="1099"/>
      <c r="DG88" s="1099"/>
    </row>
    <row r="89" spans="1:111" s="909" customFormat="1">
      <c r="A89" s="905" t="s">
        <v>314</v>
      </c>
      <c r="B89" s="906" t="str">
        <f>Settings!$C$6</f>
        <v>USD</v>
      </c>
      <c r="C89" s="907"/>
      <c r="D89" s="908">
        <f>SUM(D78,D82)</f>
        <v>79541.666666666657</v>
      </c>
      <c r="E89" s="908">
        <f t="shared" ref="E89:BP89" si="308">SUM(E78,E82)</f>
        <v>72666.666666666657</v>
      </c>
      <c r="F89" s="908">
        <f t="shared" si="308"/>
        <v>62791.666666666657</v>
      </c>
      <c r="G89" s="908">
        <f t="shared" si="308"/>
        <v>40833.333333333321</v>
      </c>
      <c r="H89" s="908">
        <f t="shared" si="308"/>
        <v>24874.999999999985</v>
      </c>
      <c r="I89" s="908">
        <f t="shared" si="308"/>
        <v>8695.4166666666497</v>
      </c>
      <c r="J89" s="908">
        <f t="shared" ca="1" si="308"/>
        <v>287194.91666666663</v>
      </c>
      <c r="K89" s="908">
        <f t="shared" ca="1" si="308"/>
        <v>268694.41666666663</v>
      </c>
      <c r="L89" s="908">
        <f t="shared" ca="1" si="308"/>
        <v>250193.91666666663</v>
      </c>
      <c r="M89" s="908">
        <f t="shared" ca="1" si="308"/>
        <v>226372.49999999994</v>
      </c>
      <c r="N89" s="908">
        <f t="shared" ca="1" si="308"/>
        <v>205551.08333333326</v>
      </c>
      <c r="O89" s="908">
        <f t="shared" ca="1" si="308"/>
        <v>179229.66666666657</v>
      </c>
      <c r="P89" s="908">
        <f t="shared" ca="1" si="308"/>
        <v>138391.41666666657</v>
      </c>
      <c r="Q89" s="908">
        <f t="shared" ca="1" si="308"/>
        <v>85631.999999999884</v>
      </c>
      <c r="R89" s="908">
        <f t="shared" ca="1" si="308"/>
        <v>344872.5833333332</v>
      </c>
      <c r="S89" s="908">
        <f t="shared" ca="1" si="308"/>
        <v>297417.24999999988</v>
      </c>
      <c r="T89" s="908">
        <f t="shared" ca="1" si="308"/>
        <v>252961.91666666654</v>
      </c>
      <c r="U89" s="908">
        <f t="shared" ca="1" si="308"/>
        <v>158506.5833333332</v>
      </c>
      <c r="V89" s="908">
        <f ca="1">SUM(V78,V82)</f>
        <v>64051.249999999854</v>
      </c>
      <c r="W89" s="908">
        <f t="shared" ca="1" si="308"/>
        <v>19595.916666666511</v>
      </c>
      <c r="X89" s="908">
        <f t="shared" ca="1" si="308"/>
        <v>-24859.416666666832</v>
      </c>
      <c r="Y89" s="908">
        <f t="shared" ca="1" si="308"/>
        <v>426074.09931506845</v>
      </c>
      <c r="Z89" s="1329">
        <f t="shared" ca="1" si="308"/>
        <v>357601.58789954334</v>
      </c>
      <c r="AA89" s="1300">
        <f t="shared" ca="1" si="308"/>
        <v>280835.10388127842</v>
      </c>
      <c r="AB89" s="1329">
        <f t="shared" ca="1" si="308"/>
        <v>857693.41461187205</v>
      </c>
      <c r="AC89" s="908">
        <f t="shared" ca="1" si="308"/>
        <v>734033.38801369839</v>
      </c>
      <c r="AD89" s="908">
        <f t="shared" ca="1" si="308"/>
        <v>604850.07374429191</v>
      </c>
      <c r="AE89" s="908">
        <f t="shared" ca="1" si="308"/>
        <v>1178754.5767351596</v>
      </c>
      <c r="AF89" s="908">
        <f t="shared" ca="1" si="308"/>
        <v>1016870.8605479451</v>
      </c>
      <c r="AG89" s="908">
        <f t="shared" ca="1" si="308"/>
        <v>857875.36353881285</v>
      </c>
      <c r="AH89" s="908">
        <f t="shared" ca="1" si="308"/>
        <v>1469625.4438264838</v>
      </c>
      <c r="AI89" s="908">
        <f t="shared" ca="1" si="308"/>
        <v>1258775.5241141547</v>
      </c>
      <c r="AJ89" s="908">
        <f t="shared" ca="1" si="308"/>
        <v>1052010.5359086753</v>
      </c>
      <c r="AK89" s="908">
        <f t="shared" ca="1" si="308"/>
        <v>1790218.3408347026</v>
      </c>
      <c r="AL89" s="1329">
        <f t="shared" ca="1" si="308"/>
        <v>1570183.7348018256</v>
      </c>
      <c r="AM89" s="1300">
        <f t="shared" ca="1" si="308"/>
        <v>1331631.5397278531</v>
      </c>
      <c r="AN89" s="1329">
        <f t="shared" ca="1" si="308"/>
        <v>2204263.9328519627</v>
      </c>
      <c r="AO89" s="908">
        <f t="shared" ca="1" si="308"/>
        <v>1943647.020719223</v>
      </c>
      <c r="AP89" s="908">
        <f t="shared" ca="1" si="308"/>
        <v>1668131.0400933325</v>
      </c>
      <c r="AQ89" s="908">
        <f t="shared" ca="1" si="308"/>
        <v>2612485.0303134695</v>
      </c>
      <c r="AR89" s="908">
        <f t="shared" ca="1" si="308"/>
        <v>2319924.1438212777</v>
      </c>
      <c r="AS89" s="908">
        <f t="shared" ca="1" si="308"/>
        <v>2032868.1340414146</v>
      </c>
      <c r="AT89" s="908">
        <f t="shared" ca="1" si="308"/>
        <v>2966638.2508784914</v>
      </c>
      <c r="AU89" s="908">
        <f t="shared" ca="1" si="308"/>
        <v>2662098.3677155678</v>
      </c>
      <c r="AV89" s="908">
        <f t="shared" ca="1" si="308"/>
        <v>2363437.3338677129</v>
      </c>
      <c r="AW89" s="908">
        <f t="shared" ca="1" si="308"/>
        <v>3303798.8214902729</v>
      </c>
      <c r="AX89" s="908">
        <f t="shared" ca="1" si="308"/>
        <v>2983333.2132224217</v>
      </c>
      <c r="AY89" s="908">
        <f t="shared" ca="1" si="308"/>
        <v>2638644.7008449817</v>
      </c>
      <c r="AZ89" s="908">
        <f t="shared" ca="1" si="308"/>
        <v>4145099.7376557738</v>
      </c>
      <c r="BA89" s="908">
        <f t="shared" ca="1" si="308"/>
        <v>3791118.9348921934</v>
      </c>
      <c r="BB89" s="908">
        <f t="shared" ca="1" si="308"/>
        <v>3415966.6800738187</v>
      </c>
      <c r="BC89" s="908">
        <f t="shared" ca="1" si="308"/>
        <v>4922124.2204127274</v>
      </c>
      <c r="BD89" s="908">
        <f t="shared" ca="1" si="308"/>
        <v>4523379.1169160204</v>
      </c>
      <c r="BE89" s="908">
        <f t="shared" ca="1" si="308"/>
        <v>4132435.6572549297</v>
      </c>
      <c r="BF89" s="908">
        <f t="shared" ca="1" si="308"/>
        <v>5964061.9450979009</v>
      </c>
      <c r="BG89" s="908">
        <f t="shared" ca="1" si="308"/>
        <v>5509769.2329408722</v>
      </c>
      <c r="BH89" s="908">
        <f t="shared" ca="1" si="308"/>
        <v>5064590.6358523369</v>
      </c>
      <c r="BI89" s="908">
        <f t="shared" ca="1" si="308"/>
        <v>6815791.651863019</v>
      </c>
      <c r="BJ89" s="908">
        <f t="shared" ca="1" si="308"/>
        <v>6333227.2623942485</v>
      </c>
      <c r="BK89" s="908">
        <f t="shared" ca="1" si="308"/>
        <v>5813323.2784049306</v>
      </c>
      <c r="BL89" s="908">
        <f t="shared" ca="1" si="308"/>
        <v>8431343.4281078558</v>
      </c>
      <c r="BM89" s="908">
        <f t="shared" ca="1" si="308"/>
        <v>7941308.7412226945</v>
      </c>
      <c r="BN89" s="908">
        <f t="shared" ca="1" si="308"/>
        <v>7433425.7474882184</v>
      </c>
      <c r="BO89" s="908">
        <f t="shared" ca="1" si="308"/>
        <v>10944778.060270462</v>
      </c>
      <c r="BP89" s="908">
        <f t="shared" ca="1" si="308"/>
        <v>10364865.578532157</v>
      </c>
      <c r="BQ89" s="908">
        <f t="shared" ref="BQ89:DG89" ca="1" si="309">SUM(BQ78,BQ82)</f>
        <v>9799477.5680267289</v>
      </c>
      <c r="BR89" s="908">
        <f t="shared" ca="1" si="309"/>
        <v>13717474.143433984</v>
      </c>
      <c r="BS89" s="908">
        <f t="shared" ca="1" si="309"/>
        <v>13066473.718841242</v>
      </c>
      <c r="BT89" s="908">
        <f t="shared" ca="1" si="309"/>
        <v>12438275.809088681</v>
      </c>
      <c r="BU89" s="908">
        <f t="shared" ca="1" si="309"/>
        <v>16219747.891945096</v>
      </c>
      <c r="BV89" s="908">
        <f t="shared" ca="1" si="309"/>
        <v>15521848.944664523</v>
      </c>
      <c r="BW89" s="908">
        <f t="shared" ca="1" si="309"/>
        <v>14804726.161767513</v>
      </c>
      <c r="BX89" s="908">
        <f t="shared" ca="1" si="309"/>
        <v>20237659.971847177</v>
      </c>
      <c r="BY89" s="908">
        <f t="shared" ca="1" si="309"/>
        <v>19473140.089254811</v>
      </c>
      <c r="BZ89" s="908">
        <f t="shared" ca="1" si="309"/>
        <v>18650011.713511761</v>
      </c>
      <c r="CA89" s="908">
        <f t="shared" ca="1" si="309"/>
        <v>24765523.326195434</v>
      </c>
      <c r="CB89" s="908">
        <f t="shared" ca="1" si="309"/>
        <v>23854001.484084588</v>
      </c>
      <c r="CC89" s="908">
        <f t="shared" ca="1" si="309"/>
        <v>22964831.696768261</v>
      </c>
      <c r="CD89" s="908">
        <f t="shared" ca="1" si="309"/>
        <v>29085334.661173385</v>
      </c>
      <c r="CE89" s="908">
        <f t="shared" ca="1" si="309"/>
        <v>28099441.825578507</v>
      </c>
      <c r="CF89" s="908">
        <f t="shared" ca="1" si="309"/>
        <v>27138258.305052124</v>
      </c>
      <c r="CG89" s="908">
        <f t="shared" ca="1" si="309"/>
        <v>32949401.454604268</v>
      </c>
      <c r="CH89" s="908">
        <f t="shared" ca="1" si="309"/>
        <v>31921449.724704355</v>
      </c>
      <c r="CI89" s="908">
        <f t="shared" ca="1" si="309"/>
        <v>30860607.474256501</v>
      </c>
      <c r="CJ89" s="908">
        <f t="shared" ca="1" si="309"/>
        <v>38772169.564069368</v>
      </c>
      <c r="CK89" s="908">
        <f t="shared" ca="1" si="309"/>
        <v>37661429.545354702</v>
      </c>
      <c r="CL89" s="908">
        <f t="shared" ca="1" si="309"/>
        <v>36455761.225270174</v>
      </c>
      <c r="CM89" s="908">
        <f t="shared" ca="1" si="309"/>
        <v>44177754.116564475</v>
      </c>
      <c r="CN89" s="908">
        <f t="shared" ca="1" si="309"/>
        <v>42843001.227036856</v>
      </c>
      <c r="CO89" s="908">
        <f t="shared" ca="1" si="309"/>
        <v>41543976.118331157</v>
      </c>
      <c r="CP89" s="908">
        <f t="shared" ca="1" si="309"/>
        <v>49081780.106153339</v>
      </c>
      <c r="CQ89" s="908">
        <f t="shared" ca="1" si="309"/>
        <v>47617444.493975528</v>
      </c>
      <c r="CR89" s="908">
        <f t="shared" ca="1" si="309"/>
        <v>46192939.676318258</v>
      </c>
      <c r="CS89" s="908">
        <f t="shared" ca="1" si="309"/>
        <v>53620457.623320483</v>
      </c>
      <c r="CT89" s="908">
        <f t="shared" ca="1" si="309"/>
        <v>52062525.47169257</v>
      </c>
      <c r="CU89" s="908">
        <f t="shared" ca="1" si="309"/>
        <v>50454407.018694796</v>
      </c>
      <c r="CV89" s="908">
        <f t="shared" ca="1" si="309"/>
        <v>58064684.165263161</v>
      </c>
      <c r="CW89" s="908">
        <f t="shared" ca="1" si="309"/>
        <v>56602706.281780988</v>
      </c>
      <c r="CX89" s="908">
        <f t="shared" ca="1" si="309"/>
        <v>55009608.37815579</v>
      </c>
      <c r="CY89" s="908">
        <f t="shared" ca="1" si="309"/>
        <v>64464372.65547736</v>
      </c>
      <c r="CZ89" s="908">
        <f t="shared" ca="1" si="309"/>
        <v>62816650.680886962</v>
      </c>
      <c r="DA89" s="908">
        <f t="shared" ca="1" si="309"/>
        <v>61214269.141159445</v>
      </c>
      <c r="DB89" s="908">
        <f t="shared" ca="1" si="309"/>
        <v>72745153.384768933</v>
      </c>
      <c r="DC89" s="908">
        <f t="shared" ca="1" si="309"/>
        <v>70963303.607919514</v>
      </c>
      <c r="DD89" s="908">
        <f t="shared" ca="1" si="309"/>
        <v>69230964.0947797</v>
      </c>
      <c r="DE89" s="908">
        <f t="shared" ca="1" si="309"/>
        <v>83254076.712343231</v>
      </c>
      <c r="DF89" s="908">
        <f t="shared" ca="1" si="309"/>
        <v>81299616.35903661</v>
      </c>
      <c r="DG89" s="908">
        <f t="shared" ca="1" si="309"/>
        <v>79282432.63233614</v>
      </c>
    </row>
    <row r="90" spans="1:111">
      <c r="A90" s="92" t="s">
        <v>339</v>
      </c>
      <c r="B90" s="188" t="str">
        <f>Settings!$C$6</f>
        <v>USD</v>
      </c>
      <c r="C90" s="557"/>
      <c r="D90" s="908">
        <f ca="1">MIN(D89:DG89)</f>
        <v>-24859.416666666832</v>
      </c>
      <c r="E90" s="529"/>
      <c r="F90" s="529"/>
      <c r="G90" s="529"/>
      <c r="H90" s="529"/>
      <c r="I90" s="529"/>
      <c r="J90" s="529"/>
      <c r="K90" s="529"/>
      <c r="L90" s="529"/>
      <c r="M90" s="529"/>
      <c r="N90" s="529"/>
      <c r="O90" s="388"/>
      <c r="P90" s="529"/>
      <c r="Q90" s="529"/>
      <c r="R90" s="529"/>
      <c r="S90" s="529"/>
      <c r="T90" s="529"/>
      <c r="U90" s="529"/>
      <c r="V90" s="1275"/>
      <c r="W90" s="529"/>
      <c r="X90" s="529"/>
      <c r="Y90" s="529"/>
      <c r="Z90" s="1061"/>
      <c r="AA90" s="388"/>
      <c r="AB90" s="1061"/>
      <c r="AC90" s="529"/>
      <c r="AD90" s="529"/>
      <c r="AE90" s="529"/>
      <c r="AF90" s="529"/>
      <c r="AG90" s="529"/>
      <c r="AH90" s="529"/>
      <c r="AI90" s="529"/>
      <c r="AJ90" s="529"/>
      <c r="AK90" s="529"/>
      <c r="AL90" s="1061"/>
      <c r="AM90" s="388"/>
      <c r="AN90" s="1061"/>
      <c r="AO90" s="1004"/>
      <c r="AP90" s="1004"/>
      <c r="AQ90" s="1004"/>
      <c r="AR90" s="1004"/>
      <c r="AS90" s="1004"/>
      <c r="AT90" s="1004"/>
      <c r="AU90" s="1004"/>
      <c r="AV90" s="1004"/>
      <c r="AW90" s="1004"/>
      <c r="AX90" s="1004"/>
      <c r="AY90" s="388"/>
      <c r="AZ90" s="1004"/>
      <c r="BA90" s="1004"/>
      <c r="BB90" s="1004"/>
      <c r="BC90" s="1004"/>
      <c r="BD90" s="1004"/>
      <c r="BE90" s="1004"/>
      <c r="BF90" s="1004"/>
      <c r="BG90" s="1004"/>
      <c r="BH90" s="1004"/>
      <c r="BI90" s="1004"/>
      <c r="BJ90" s="1004"/>
      <c r="BK90" s="388"/>
      <c r="BL90" s="1004"/>
      <c r="BM90" s="1004"/>
      <c r="BN90" s="1004"/>
      <c r="BO90" s="1004"/>
      <c r="BP90" s="1004"/>
      <c r="BQ90" s="1004"/>
      <c r="BR90" s="1004"/>
      <c r="BS90" s="1004"/>
      <c r="BT90" s="1004"/>
      <c r="BU90" s="1004"/>
      <c r="BV90" s="1066"/>
      <c r="BW90" s="882"/>
      <c r="BX90" s="1066"/>
      <c r="BY90" s="1004"/>
      <c r="BZ90" s="1004"/>
      <c r="CA90" s="1004"/>
      <c r="CB90" s="1004"/>
      <c r="CC90" s="1004"/>
      <c r="CD90" s="1004"/>
      <c r="CE90" s="1004"/>
      <c r="CF90" s="1004"/>
      <c r="CG90" s="1004"/>
      <c r="CH90" s="1066"/>
      <c r="CI90" s="1067"/>
      <c r="CJ90" s="1066"/>
      <c r="CK90" s="1004"/>
      <c r="CL90" s="1004"/>
      <c r="CM90" s="1004"/>
      <c r="CN90" s="1004"/>
      <c r="CO90" s="1004"/>
      <c r="CP90" s="1004"/>
      <c r="CQ90" s="1004"/>
      <c r="CR90" s="1004"/>
      <c r="CS90" s="1004"/>
      <c r="CT90" s="1004"/>
      <c r="CU90" s="1004"/>
      <c r="CV90" s="1066"/>
      <c r="CW90" s="1004"/>
      <c r="CX90" s="1004"/>
      <c r="CY90" s="1004"/>
      <c r="CZ90" s="1004"/>
      <c r="DA90" s="1004"/>
      <c r="DB90" s="1004"/>
      <c r="DC90" s="1004"/>
      <c r="DD90" s="1004"/>
      <c r="DE90" s="1004"/>
      <c r="DF90" s="1004"/>
      <c r="DG90" s="1004"/>
    </row>
    <row r="91" spans="1:111" s="1314" customFormat="1">
      <c r="A91" s="1305"/>
      <c r="B91" s="1306"/>
      <c r="C91" s="1307"/>
      <c r="D91" s="1308"/>
      <c r="E91" s="1309">
        <f>SUM($D$86:E86)</f>
        <v>0</v>
      </c>
      <c r="F91" s="1309">
        <f>SUM($D$86:F86)</f>
        <v>0</v>
      </c>
      <c r="G91" s="1309">
        <f>SUM($D$86:G86)</f>
        <v>0</v>
      </c>
      <c r="H91" s="1309">
        <f>SUM($D$86:H86)</f>
        <v>0</v>
      </c>
      <c r="I91" s="1309">
        <f>SUM($D$86:I86)</f>
        <v>0</v>
      </c>
      <c r="J91" s="1309">
        <f>SUM($D$86:J86)</f>
        <v>0</v>
      </c>
      <c r="K91" s="1309">
        <f>SUM($D$86:K86)</f>
        <v>0</v>
      </c>
      <c r="L91" s="1309">
        <f>SUM($D$86:L86)</f>
        <v>0</v>
      </c>
      <c r="M91" s="1309">
        <f>SUM($D$86:M86)</f>
        <v>0</v>
      </c>
      <c r="N91" s="1309">
        <f>SUM($D$86:N86)</f>
        <v>0</v>
      </c>
      <c r="O91" s="1310">
        <f>SUM($D$86:O86)</f>
        <v>0</v>
      </c>
      <c r="P91" s="1309">
        <f>SUM($D$86:P86)</f>
        <v>0</v>
      </c>
      <c r="Q91" s="1309">
        <f>SUM($D$86:Q86)</f>
        <v>0</v>
      </c>
      <c r="R91" s="1309">
        <f>SUM($D$86:R86)</f>
        <v>0</v>
      </c>
      <c r="S91" s="1309">
        <f>SUM($D$86:S86)</f>
        <v>0</v>
      </c>
      <c r="T91" s="1309">
        <f>SUM($D$86:T86)</f>
        <v>0</v>
      </c>
      <c r="U91" s="1309">
        <f>SUM($D$86:U86)</f>
        <v>0</v>
      </c>
      <c r="V91" s="1311">
        <f>SUM($D$86:V86)</f>
        <v>50000</v>
      </c>
      <c r="W91" s="1309">
        <f>SUM($D$86:W86)</f>
        <v>50000</v>
      </c>
      <c r="X91" s="1309">
        <f>SUM($D$86:X86)</f>
        <v>50000</v>
      </c>
      <c r="Y91" s="1309">
        <f>SUM($D$86:Y86)</f>
        <v>50000</v>
      </c>
      <c r="Z91" s="1312">
        <f>SUM($D$86:Z86)</f>
        <v>50000</v>
      </c>
      <c r="AA91" s="1310">
        <f>SUM($D$86:AA86)</f>
        <v>50000</v>
      </c>
      <c r="AB91" s="1312">
        <f>SUM($D$86:AB86)</f>
        <v>50000</v>
      </c>
      <c r="AC91" s="1309">
        <f>SUM($D$86:AC86)</f>
        <v>50000</v>
      </c>
      <c r="AD91" s="1309">
        <f>SUM($D$86:AD86)</f>
        <v>50000</v>
      </c>
      <c r="AE91" s="1309">
        <f>SUM($D$86:AE86)</f>
        <v>50000</v>
      </c>
      <c r="AF91" s="1309">
        <f>SUM($D$86:AF86)</f>
        <v>50000</v>
      </c>
      <c r="AG91" s="1309">
        <f>SUM($D$86:AG86)</f>
        <v>50000</v>
      </c>
      <c r="AH91" s="1309">
        <f>SUM($D$86:AH86)</f>
        <v>50000</v>
      </c>
      <c r="AI91" s="1309">
        <f>SUM($D$86:AI86)</f>
        <v>50000</v>
      </c>
      <c r="AJ91" s="1309">
        <f>SUM($D$86:AJ86)</f>
        <v>50000</v>
      </c>
      <c r="AK91" s="1309">
        <f>SUM($D$86:AK86)</f>
        <v>50000</v>
      </c>
      <c r="AL91" s="1312">
        <f>SUM($D$86:AL86)</f>
        <v>50000</v>
      </c>
      <c r="AM91" s="1310">
        <f>SUM($D$86:AM86)</f>
        <v>50000</v>
      </c>
      <c r="AN91" s="1312">
        <f>SUM($D$86:AN86)</f>
        <v>50000</v>
      </c>
      <c r="AO91" s="1309">
        <f>SUM($D$86:AO86)</f>
        <v>50000</v>
      </c>
      <c r="AP91" s="1309">
        <f>SUM($D$86:AP86)</f>
        <v>50000</v>
      </c>
      <c r="AQ91" s="1309">
        <f>SUM($D$86:AQ86)</f>
        <v>50000</v>
      </c>
      <c r="AR91" s="1309">
        <f>SUM($D$86:AR86)</f>
        <v>50000</v>
      </c>
      <c r="AS91" s="1309">
        <f>SUM($D$86:AS86)</f>
        <v>50000</v>
      </c>
      <c r="AT91" s="1309">
        <f>SUM($D$86:AT86)</f>
        <v>50000</v>
      </c>
      <c r="AU91" s="1309">
        <f>SUM($D$86:AU86)</f>
        <v>50000</v>
      </c>
      <c r="AV91" s="1309">
        <f>SUM($D$86:AV86)</f>
        <v>50000</v>
      </c>
      <c r="AW91" s="1309">
        <f>SUM($D$86:AW86)</f>
        <v>50000</v>
      </c>
      <c r="AX91" s="1309">
        <f>SUM($D$86:AX86)</f>
        <v>50000</v>
      </c>
      <c r="AY91" s="1310">
        <f>SUM($D$86:AY86)</f>
        <v>50000</v>
      </c>
      <c r="AZ91" s="1309">
        <f>SUM($D$86:AZ86)</f>
        <v>50000</v>
      </c>
      <c r="BA91" s="1309">
        <f>SUM($D$86:BA86)</f>
        <v>50000</v>
      </c>
      <c r="BB91" s="1309">
        <f>SUM($D$86:BB86)</f>
        <v>50000</v>
      </c>
      <c r="BC91" s="1309">
        <f>SUM($D$86:BC86)</f>
        <v>50000</v>
      </c>
      <c r="BD91" s="1309">
        <f>SUM($D$86:BD86)</f>
        <v>50000</v>
      </c>
      <c r="BE91" s="1309">
        <f>SUM($D$86:BE86)</f>
        <v>50000</v>
      </c>
      <c r="BF91" s="1309">
        <f>SUM($D$86:BF86)</f>
        <v>50000</v>
      </c>
      <c r="BG91" s="1309">
        <f>SUM($D$86:BG86)</f>
        <v>50000</v>
      </c>
      <c r="BH91" s="1309">
        <f>SUM($D$86:BH86)</f>
        <v>50000</v>
      </c>
      <c r="BI91" s="1309">
        <f>SUM($D$86:BI86)</f>
        <v>50000</v>
      </c>
      <c r="BJ91" s="1309">
        <f>SUM($D$86:BJ86)</f>
        <v>50000</v>
      </c>
      <c r="BK91" s="1310">
        <f>SUM($D$86:BK86)</f>
        <v>50000</v>
      </c>
      <c r="BL91" s="1309">
        <f>SUM($D$86:BL86)</f>
        <v>50000</v>
      </c>
      <c r="BM91" s="1309">
        <f>SUM($D$86:BM86)</f>
        <v>50000</v>
      </c>
      <c r="BN91" s="1309">
        <f>SUM($D$86:BN86)</f>
        <v>50000</v>
      </c>
      <c r="BO91" s="1309">
        <f>SUM($D$86:BO86)</f>
        <v>50000</v>
      </c>
      <c r="BP91" s="1309">
        <f>SUM($D$86:BP86)</f>
        <v>50000</v>
      </c>
      <c r="BQ91" s="1309">
        <f>SUM($D$86:BQ86)</f>
        <v>50000</v>
      </c>
      <c r="BR91" s="1309">
        <f>SUM($D$86:BR86)</f>
        <v>50000</v>
      </c>
      <c r="BS91" s="1309">
        <f>SUM($D$86:BS86)</f>
        <v>50000</v>
      </c>
      <c r="BT91" s="1309">
        <f>SUM($D$86:BT86)</f>
        <v>50000</v>
      </c>
      <c r="BU91" s="1309">
        <f>SUM($D$86:BU86)</f>
        <v>50000</v>
      </c>
      <c r="BV91" s="1312">
        <f>SUM($D$86:BV86)</f>
        <v>50000</v>
      </c>
      <c r="BW91" s="1313">
        <f>SUM($D$86:BW86)</f>
        <v>50000</v>
      </c>
      <c r="BX91" s="1312">
        <f>SUM($D$86:BX86)</f>
        <v>50000</v>
      </c>
      <c r="BY91" s="1309">
        <f>SUM($D$86:BY86)</f>
        <v>50000</v>
      </c>
      <c r="BZ91" s="1309">
        <f>SUM($D$86:BZ86)</f>
        <v>50000</v>
      </c>
      <c r="CA91" s="1309">
        <f>SUM($D$86:CA86)</f>
        <v>50000</v>
      </c>
      <c r="CB91" s="1309">
        <f>SUM($D$86:CB86)</f>
        <v>50000</v>
      </c>
      <c r="CC91" s="1309">
        <f>SUM($D$86:CC86)</f>
        <v>50000</v>
      </c>
      <c r="CD91" s="1309">
        <f>SUM($D$86:CD86)</f>
        <v>50000</v>
      </c>
      <c r="CE91" s="1309">
        <f>SUM($D$86:CE86)</f>
        <v>50000</v>
      </c>
      <c r="CF91" s="1309">
        <f>SUM($D$86:CF86)</f>
        <v>50000</v>
      </c>
      <c r="CG91" s="1309">
        <f>SUM($D$86:CG86)</f>
        <v>50000</v>
      </c>
      <c r="CH91" s="1312">
        <f>SUM($D$86:CH86)</f>
        <v>50000</v>
      </c>
      <c r="CI91" s="1313">
        <f>SUM($D$86:CI86)</f>
        <v>50000</v>
      </c>
      <c r="CJ91" s="1312">
        <f>SUM($D$86:CJ86)</f>
        <v>50000</v>
      </c>
      <c r="CK91" s="1309">
        <f>SUM($D$86:CK86)</f>
        <v>50000</v>
      </c>
      <c r="CL91" s="1309">
        <f>SUM($D$86:CL86)</f>
        <v>50000</v>
      </c>
      <c r="CM91" s="1309">
        <f>SUM($D$86:CM86)</f>
        <v>50000</v>
      </c>
      <c r="CN91" s="1309">
        <f>SUM($D$86:CN86)</f>
        <v>50000</v>
      </c>
      <c r="CO91" s="1309">
        <f>SUM($D$86:CO86)</f>
        <v>50000</v>
      </c>
      <c r="CP91" s="1309">
        <f>SUM($D$86:CP86)</f>
        <v>50000</v>
      </c>
      <c r="CQ91" s="1309">
        <f>SUM($D$86:CQ86)</f>
        <v>50000</v>
      </c>
      <c r="CR91" s="1309">
        <f>SUM($D$86:CR86)</f>
        <v>50000</v>
      </c>
      <c r="CS91" s="1309">
        <f>SUM($D$86:CS86)</f>
        <v>50000</v>
      </c>
      <c r="CT91" s="1309">
        <f>SUM($D$86:CT86)</f>
        <v>50000</v>
      </c>
      <c r="CU91" s="1309">
        <f>SUM($D$86:CU86)</f>
        <v>50000</v>
      </c>
      <c r="CV91" s="1312">
        <f>SUM($D$86:CV86)</f>
        <v>50000</v>
      </c>
      <c r="CW91" s="1309">
        <f>SUM($D$86:CW86)</f>
        <v>50000</v>
      </c>
      <c r="CX91" s="1309">
        <f>SUM($D$86:CX86)</f>
        <v>50000</v>
      </c>
      <c r="CY91" s="1309">
        <f>SUM($D$86:CY86)</f>
        <v>50000</v>
      </c>
      <c r="CZ91" s="1309">
        <f>SUM($D$86:CZ86)</f>
        <v>50000</v>
      </c>
      <c r="DA91" s="1309">
        <f>SUM($D$86:DA86)</f>
        <v>50000</v>
      </c>
      <c r="DB91" s="1309">
        <f>SUM($D$86:DB86)</f>
        <v>50000</v>
      </c>
      <c r="DC91" s="1309">
        <f>SUM($D$86:DC86)</f>
        <v>50000</v>
      </c>
      <c r="DD91" s="1309">
        <f>SUM($D$86:DD86)</f>
        <v>50000</v>
      </c>
      <c r="DE91" s="1309">
        <f>SUM($D$86:DE86)</f>
        <v>50000</v>
      </c>
      <c r="DF91" s="1309">
        <f>SUM($D$86:DF86)</f>
        <v>50000</v>
      </c>
      <c r="DG91" s="1309">
        <f>SUM($D$86:DG86)</f>
        <v>50000</v>
      </c>
    </row>
    <row r="92" spans="1:111" s="1314" customFormat="1">
      <c r="A92" s="1305"/>
      <c r="B92" s="1306"/>
      <c r="C92" s="1307"/>
      <c r="D92" s="1308"/>
      <c r="E92" s="1308">
        <f>SUM($D$85:E85)</f>
        <v>0</v>
      </c>
      <c r="F92" s="1308">
        <f>SUM($D$85:F85)</f>
        <v>0</v>
      </c>
      <c r="G92" s="1308">
        <f>SUM($D$85:G85)</f>
        <v>0</v>
      </c>
      <c r="H92" s="1308">
        <f>SUM($D$85:H85)</f>
        <v>0</v>
      </c>
      <c r="I92" s="1308">
        <f>SUM($D$85:I85)</f>
        <v>0</v>
      </c>
      <c r="J92" s="1308">
        <f>SUM($D$85:J85)</f>
        <v>300000</v>
      </c>
      <c r="K92" s="1308">
        <f ca="1">SUM($D$85:K85)</f>
        <v>300000</v>
      </c>
      <c r="L92" s="1308">
        <f ca="1">SUM($D$85:L85)</f>
        <v>300000</v>
      </c>
      <c r="M92" s="1308">
        <f ca="1">SUM($D$85:M85)</f>
        <v>300000</v>
      </c>
      <c r="N92" s="1308">
        <f ca="1">SUM($D$85:N85)</f>
        <v>300000</v>
      </c>
      <c r="O92" s="1315">
        <f ca="1">SUM($D$85:O85)</f>
        <v>300000</v>
      </c>
      <c r="P92" s="1308">
        <f ca="1">SUM($D$85:P85)</f>
        <v>300000</v>
      </c>
      <c r="Q92" s="1308">
        <f ca="1">SUM($D$85:Q85)</f>
        <v>300000</v>
      </c>
      <c r="R92" s="1308">
        <f ca="1">SUM($D$85:R85)</f>
        <v>600000</v>
      </c>
      <c r="S92" s="1308">
        <f ca="1">SUM($D$85:S85)</f>
        <v>600000</v>
      </c>
      <c r="T92" s="1308">
        <f ca="1">SUM($D$85:T85)</f>
        <v>600000</v>
      </c>
      <c r="U92" s="1308">
        <f ca="1">SUM($D$85:U85)</f>
        <v>600000</v>
      </c>
      <c r="V92" s="1316">
        <f ca="1">SUM($D$85:V85)</f>
        <v>600000</v>
      </c>
      <c r="W92" s="1308">
        <f ca="1">SUM($D$85:W85)</f>
        <v>600000</v>
      </c>
      <c r="X92" s="1308">
        <f ca="1">SUM($D$85:X85)</f>
        <v>600000</v>
      </c>
      <c r="Y92" s="1308">
        <f ca="1">SUM($D$85:Y85)</f>
        <v>600000</v>
      </c>
      <c r="Z92" s="1317">
        <f ca="1">SUM($D$85:Z85)</f>
        <v>600000</v>
      </c>
      <c r="AA92" s="1315">
        <f ca="1">SUM($D$85:AA85)</f>
        <v>600000</v>
      </c>
      <c r="AB92" s="1317">
        <f ca="1">SUM($D$85:AB85)</f>
        <v>600000</v>
      </c>
      <c r="AC92" s="1308">
        <f ca="1">SUM($D$85:AC85)</f>
        <v>600000</v>
      </c>
      <c r="AD92" s="1308">
        <f ca="1">SUM($D$85:AD85)</f>
        <v>600000</v>
      </c>
      <c r="AE92" s="1308">
        <f ca="1">SUM($D$85:AE85)</f>
        <v>600000</v>
      </c>
      <c r="AF92" s="1308">
        <f ca="1">SUM($D$85:AF85)</f>
        <v>600000</v>
      </c>
      <c r="AG92" s="1308">
        <f ca="1">SUM($D$85:AG85)</f>
        <v>600000</v>
      </c>
      <c r="AH92" s="1308">
        <f ca="1">SUM($D$85:AH85)</f>
        <v>600000</v>
      </c>
      <c r="AI92" s="1308">
        <f ca="1">SUM($D$85:AI85)</f>
        <v>600000</v>
      </c>
      <c r="AJ92" s="1308">
        <f ca="1">SUM($D$85:AJ85)</f>
        <v>600000</v>
      </c>
      <c r="AK92" s="1308">
        <f ca="1">SUM($D$85:AK85)</f>
        <v>600000</v>
      </c>
      <c r="AL92" s="1317">
        <f ca="1">SUM($D$85:AL85)</f>
        <v>600000</v>
      </c>
      <c r="AM92" s="1315">
        <f ca="1">SUM($D$85:AM85)</f>
        <v>600000</v>
      </c>
      <c r="AN92" s="1317">
        <f ca="1">SUM($D$85:AN85)</f>
        <v>600000</v>
      </c>
      <c r="AO92" s="1308">
        <f ca="1">SUM($D$85:AO85)</f>
        <v>600000</v>
      </c>
      <c r="AP92" s="1308">
        <f ca="1">SUM($D$85:AP85)</f>
        <v>600000</v>
      </c>
      <c r="AQ92" s="1308">
        <f ca="1">SUM($D$85:AQ85)</f>
        <v>600000</v>
      </c>
      <c r="AR92" s="1308">
        <f ca="1">SUM($D$85:AR85)</f>
        <v>600000</v>
      </c>
      <c r="AS92" s="1308">
        <f ca="1">SUM($D$85:AS85)</f>
        <v>600000</v>
      </c>
      <c r="AT92" s="1308">
        <f ca="1">SUM($D$85:AT85)</f>
        <v>600000</v>
      </c>
      <c r="AU92" s="1308">
        <f ca="1">SUM($D$85:AU85)</f>
        <v>600000</v>
      </c>
      <c r="AV92" s="1308">
        <f ca="1">SUM($D$85:AV85)</f>
        <v>600000</v>
      </c>
      <c r="AW92" s="1308">
        <f ca="1">SUM($D$85:AW85)</f>
        <v>600000</v>
      </c>
      <c r="AX92" s="1308">
        <f ca="1">SUM($D$85:AX85)</f>
        <v>600000</v>
      </c>
      <c r="AY92" s="1315">
        <f ca="1">SUM($D$85:AY85)</f>
        <v>600000</v>
      </c>
      <c r="AZ92" s="1308">
        <f ca="1">SUM($D$85:AZ85)</f>
        <v>600000</v>
      </c>
      <c r="BA92" s="1308">
        <f ca="1">SUM($D$85:BA85)</f>
        <v>600000</v>
      </c>
      <c r="BB92" s="1308">
        <f ca="1">SUM($D$85:BB85)</f>
        <v>600000</v>
      </c>
      <c r="BC92" s="1308">
        <f ca="1">SUM($D$85:BC85)</f>
        <v>600000</v>
      </c>
      <c r="BD92" s="1308">
        <f ca="1">SUM($D$85:BD85)</f>
        <v>600000</v>
      </c>
      <c r="BE92" s="1308">
        <f ca="1">SUM($D$85:BE85)</f>
        <v>600000</v>
      </c>
      <c r="BF92" s="1308">
        <f ca="1">SUM($D$85:BF85)</f>
        <v>600000</v>
      </c>
      <c r="BG92" s="1308">
        <f ca="1">SUM($D$85:BG85)</f>
        <v>600000</v>
      </c>
      <c r="BH92" s="1308">
        <f ca="1">SUM($D$85:BH85)</f>
        <v>600000</v>
      </c>
      <c r="BI92" s="1308">
        <f ca="1">SUM($D$85:BI85)</f>
        <v>600000</v>
      </c>
      <c r="BJ92" s="1308">
        <f ca="1">SUM($D$85:BJ85)</f>
        <v>600000</v>
      </c>
      <c r="BK92" s="1315">
        <f ca="1">SUM($D$85:BK85)</f>
        <v>600000</v>
      </c>
      <c r="BL92" s="1308">
        <f ca="1">SUM($D$85:BL85)</f>
        <v>600000</v>
      </c>
      <c r="BM92" s="1308">
        <f ca="1">SUM($D$85:BM85)</f>
        <v>600000</v>
      </c>
      <c r="BN92" s="1308">
        <f ca="1">SUM($D$85:BN85)</f>
        <v>600000</v>
      </c>
      <c r="BO92" s="1308">
        <f ca="1">SUM($D$85:BO85)</f>
        <v>600000</v>
      </c>
      <c r="BP92" s="1308">
        <f ca="1">SUM($D$85:BP85)</f>
        <v>600000</v>
      </c>
      <c r="BQ92" s="1308">
        <f ca="1">SUM($D$85:BQ85)</f>
        <v>600000</v>
      </c>
      <c r="BR92" s="1308">
        <f ca="1">SUM($D$85:BR85)</f>
        <v>600000</v>
      </c>
      <c r="BS92" s="1308">
        <f ca="1">SUM($D$85:BS85)</f>
        <v>600000</v>
      </c>
      <c r="BT92" s="1308">
        <f ca="1">SUM($D$85:BT85)</f>
        <v>600000</v>
      </c>
      <c r="BU92" s="1308">
        <f ca="1">SUM($D$85:BU85)</f>
        <v>600000</v>
      </c>
      <c r="BV92" s="1317">
        <f ca="1">SUM($D$85:BV85)</f>
        <v>600000</v>
      </c>
      <c r="BW92" s="1318">
        <f ca="1">SUM($D$85:BW85)</f>
        <v>600000</v>
      </c>
      <c r="BX92" s="1317">
        <f ca="1">SUM($D$85:BX85)</f>
        <v>600000</v>
      </c>
      <c r="BY92" s="1308">
        <f ca="1">SUM($D$85:BY85)</f>
        <v>600000</v>
      </c>
      <c r="BZ92" s="1308">
        <f ca="1">SUM($D$85:BZ85)</f>
        <v>600000</v>
      </c>
      <c r="CA92" s="1308">
        <f ca="1">SUM($D$85:CA85)</f>
        <v>600000</v>
      </c>
      <c r="CB92" s="1308">
        <f ca="1">SUM($D$85:CB85)</f>
        <v>600000</v>
      </c>
      <c r="CC92" s="1308">
        <f ca="1">SUM($D$85:CC85)</f>
        <v>600000</v>
      </c>
      <c r="CD92" s="1308">
        <f ca="1">SUM($D$85:CD85)</f>
        <v>600000</v>
      </c>
      <c r="CE92" s="1308">
        <f ca="1">SUM($D$85:CE85)</f>
        <v>600000</v>
      </c>
      <c r="CF92" s="1308">
        <f ca="1">SUM($D$85:CF85)</f>
        <v>600000</v>
      </c>
      <c r="CG92" s="1308">
        <f ca="1">SUM($D$85:CG85)</f>
        <v>600000</v>
      </c>
      <c r="CH92" s="1317">
        <f ca="1">SUM($D$85:CH85)</f>
        <v>600000</v>
      </c>
      <c r="CI92" s="1318">
        <f ca="1">SUM($D$85:CI85)</f>
        <v>600000</v>
      </c>
      <c r="CJ92" s="1317">
        <f ca="1">SUM($D$85:CJ85)</f>
        <v>600000</v>
      </c>
      <c r="CK92" s="1308">
        <f ca="1">SUM($D$85:CK85)</f>
        <v>600000</v>
      </c>
      <c r="CL92" s="1308">
        <f ca="1">SUM($D$85:CL85)</f>
        <v>600000</v>
      </c>
      <c r="CM92" s="1308">
        <f ca="1">SUM($D$85:CM85)</f>
        <v>600000</v>
      </c>
      <c r="CN92" s="1308">
        <f ca="1">SUM($D$85:CN85)</f>
        <v>600000</v>
      </c>
      <c r="CO92" s="1308">
        <f ca="1">SUM($D$85:CO85)</f>
        <v>600000</v>
      </c>
      <c r="CP92" s="1308">
        <f ca="1">SUM($D$85:CP85)</f>
        <v>600000</v>
      </c>
      <c r="CQ92" s="1308">
        <f ca="1">SUM($D$85:CQ85)</f>
        <v>600000</v>
      </c>
      <c r="CR92" s="1308">
        <f ca="1">SUM($D$85:CR85)</f>
        <v>600000</v>
      </c>
      <c r="CS92" s="1308">
        <f ca="1">SUM($D$85:CS85)</f>
        <v>600000</v>
      </c>
      <c r="CT92" s="1308">
        <f ca="1">SUM($D$85:CT85)</f>
        <v>600000</v>
      </c>
      <c r="CU92" s="1308">
        <f ca="1">SUM($D$85:CU85)</f>
        <v>600000</v>
      </c>
      <c r="CV92" s="1317">
        <f ca="1">SUM($D$85:CV85)</f>
        <v>600000</v>
      </c>
      <c r="CW92" s="1308">
        <f ca="1">SUM($D$85:CW85)</f>
        <v>600000</v>
      </c>
      <c r="CX92" s="1308">
        <f ca="1">SUM($D$85:CX85)</f>
        <v>600000</v>
      </c>
      <c r="CY92" s="1308">
        <f ca="1">SUM($D$85:CY85)</f>
        <v>600000</v>
      </c>
      <c r="CZ92" s="1308">
        <f ca="1">SUM($D$85:CZ85)</f>
        <v>600000</v>
      </c>
      <c r="DA92" s="1308">
        <f ca="1">SUM($D$85:DA85)</f>
        <v>600000</v>
      </c>
      <c r="DB92" s="1308">
        <f ca="1">SUM($D$85:DB85)</f>
        <v>600000</v>
      </c>
      <c r="DC92" s="1308">
        <f ca="1">SUM($D$85:DC85)</f>
        <v>600000</v>
      </c>
      <c r="DD92" s="1308">
        <f ca="1">SUM($D$85:DD85)</f>
        <v>600000</v>
      </c>
      <c r="DE92" s="1308">
        <f ca="1">SUM($D$85:DE85)</f>
        <v>600000</v>
      </c>
      <c r="DF92" s="1308">
        <f ca="1">SUM($D$85:DF85)</f>
        <v>600000</v>
      </c>
      <c r="DG92" s="1308">
        <f ca="1">SUM($D$85:DG85)</f>
        <v>600000</v>
      </c>
    </row>
    <row r="93" spans="1:111" s="1314" customFormat="1">
      <c r="A93" s="1305"/>
      <c r="B93" s="1306"/>
      <c r="C93" s="1307"/>
      <c r="D93" s="1308"/>
      <c r="E93" s="1308">
        <f>SUM($D$83:E84)</f>
        <v>-27333.333333333336</v>
      </c>
      <c r="F93" s="1308">
        <f>SUM($D$83:F84)</f>
        <v>-37208.333333333336</v>
      </c>
      <c r="G93" s="1308">
        <f>SUM($D$83:G84)</f>
        <v>-59166.666666666672</v>
      </c>
      <c r="H93" s="1308">
        <f>SUM($D$83:H84)</f>
        <v>-75125</v>
      </c>
      <c r="I93" s="1308">
        <f>SUM($D$83:I84)</f>
        <v>-91304.583333333343</v>
      </c>
      <c r="J93" s="1308">
        <f>SUM($D$83:J84)</f>
        <v>-112805.08333333334</v>
      </c>
      <c r="K93" s="1308">
        <f>SUM($D$83:K84)</f>
        <v>-131305.58333333334</v>
      </c>
      <c r="L93" s="1308">
        <f>SUM($D$83:L84)</f>
        <v>-149806.08333333334</v>
      </c>
      <c r="M93" s="1308">
        <f>SUM($D$83:M84)</f>
        <v>-173627.5</v>
      </c>
      <c r="N93" s="1308">
        <f>SUM($D$83:N84)</f>
        <v>-194448.91666666669</v>
      </c>
      <c r="O93" s="1315">
        <f>SUM($D$83:O84)</f>
        <v>-220770.33333333337</v>
      </c>
      <c r="P93" s="1308">
        <f>SUM($D$83:P84)</f>
        <v>-261608.58333333337</v>
      </c>
      <c r="Q93" s="1308">
        <f>SUM($D$83:Q84)</f>
        <v>-314368.00000000006</v>
      </c>
      <c r="R93" s="1308">
        <f>SUM($D$83:R84)</f>
        <v>-355127.41666666674</v>
      </c>
      <c r="S93" s="1308">
        <f>SUM($D$83:S84)</f>
        <v>-402582.75000000012</v>
      </c>
      <c r="T93" s="1308">
        <f>SUM($D$83:T84)</f>
        <v>-447038.08333333349</v>
      </c>
      <c r="U93" s="1308">
        <f>SUM($D$83:U84)</f>
        <v>-541493.41666666686</v>
      </c>
      <c r="V93" s="1316">
        <f>SUM($D$83:V84)</f>
        <v>-585948.75000000023</v>
      </c>
      <c r="W93" s="1308">
        <f>SUM($D$83:W84)</f>
        <v>-630404.0833333336</v>
      </c>
      <c r="X93" s="1308">
        <f>SUM($D$83:X84)</f>
        <v>-674859.41666666698</v>
      </c>
      <c r="Y93" s="1308">
        <f>SUM($D$83:Y84)</f>
        <v>-981602.61301369884</v>
      </c>
      <c r="Z93" s="1317">
        <f>SUM($D$83:Z84)</f>
        <v>-982020.32990867598</v>
      </c>
      <c r="AA93" s="1318">
        <f>SUM($D$83:AA84)</f>
        <v>-988463.52625570795</v>
      </c>
      <c r="AB93" s="1317">
        <f>SUM($D$83:AB84)</f>
        <v>-1340536.7223744295</v>
      </c>
      <c r="AC93" s="1308">
        <f>SUM($D$83:AC84)</f>
        <v>-1316909.0777397263</v>
      </c>
      <c r="AD93" s="1308">
        <f>SUM($D$83:AD84)</f>
        <v>-1283023.8988584478</v>
      </c>
      <c r="AE93" s="1308">
        <f>SUM($D$83:AE84)</f>
        <v>-1553557.7520319638</v>
      </c>
      <c r="AF93" s="1308">
        <f>SUM($D$83:AF84)</f>
        <v>-1459627.7695890414</v>
      </c>
      <c r="AG93" s="1308">
        <f>SUM($D$83:AG84)</f>
        <v>-1371061.6227625574</v>
      </c>
      <c r="AH93" s="1308">
        <f>SUM($D$83:AH84)</f>
        <v>-1645503.323296804</v>
      </c>
      <c r="AI93" s="1308">
        <f>SUM($D$83:AI84)</f>
        <v>-1494545.0238310506</v>
      </c>
      <c r="AJ93" s="1308">
        <f>SUM($D$83:AJ84)</f>
        <v>-1351173.0257351603</v>
      </c>
      <c r="AK93" s="1308">
        <f>SUM($D$83:AK84)</f>
        <v>-1492035.9057406399</v>
      </c>
      <c r="AL93" s="1317">
        <f>SUM($D$83:AL84)</f>
        <v>-1324848.5939652976</v>
      </c>
      <c r="AM93" s="1315">
        <f>SUM($D$83:AM84)</f>
        <v>-1163271.4739707769</v>
      </c>
      <c r="AN93" s="1317">
        <f>SUM($D$83:AN84)</f>
        <v>-1410761.8205726948</v>
      </c>
      <c r="AO93" s="1308">
        <f>SUM($D$83:AO84)</f>
        <v>-1274070.2395547496</v>
      </c>
      <c r="AP93" s="1308">
        <f>SUM($D$83:AP84)</f>
        <v>-1109708.9599066672</v>
      </c>
      <c r="AQ93" s="1308">
        <f>SUM($D$83:AQ84)</f>
        <v>-1347108.3943440644</v>
      </c>
      <c r="AR93" s="1308">
        <f>SUM($D$83:AR84)</f>
        <v>-1152094.4863157081</v>
      </c>
      <c r="AS93" s="1308">
        <f>SUM($D$83:AS84)</f>
        <v>-967303.92075310543</v>
      </c>
      <c r="AT93" s="1308">
        <f>SUM($D$83:AT84)</f>
        <v>-1150835.7217242476</v>
      </c>
      <c r="AU93" s="1308">
        <f>SUM($D$83:AU84)</f>
        <v>-934677.52269538993</v>
      </c>
      <c r="AV93" s="1308">
        <f>SUM($D$83:AV84)</f>
        <v>-729437.18668023101</v>
      </c>
      <c r="AW93" s="1308">
        <f>SUM($D$83:AW84)</f>
        <v>-875904.19220835611</v>
      </c>
      <c r="AX93" s="1308">
        <f>SUM($D$83:AX84)</f>
        <v>-662978.01965428947</v>
      </c>
      <c r="AY93" s="1315">
        <f>SUM($D$83:AY84)</f>
        <v>-456495.02518241468</v>
      </c>
      <c r="AZ93" s="1308">
        <f>SUM($D$83:AZ84)</f>
        <v>-754978.07056340331</v>
      </c>
      <c r="BA93" s="1308">
        <f>SUM($D$83:BA84)</f>
        <v>-544386.81853246293</v>
      </c>
      <c r="BB93" s="1308">
        <f>SUM($D$83:BB84)</f>
        <v>-294477.15554261842</v>
      </c>
      <c r="BC93" s="1308">
        <f>SUM($D$83:BC84)</f>
        <v>-549607.28643658606</v>
      </c>
      <c r="BD93" s="1308">
        <f>SUM($D$83:BD84)</f>
        <v>-257349.65020726604</v>
      </c>
      <c r="BE93" s="1308">
        <f>SUM($D$83:BE84)</f>
        <v>20419.218898766267</v>
      </c>
      <c r="BF93" s="1308">
        <f>SUM($D$83:BF84)</f>
        <v>-347424.30147744005</v>
      </c>
      <c r="BG93" s="1308">
        <f>SUM($D$83:BG84)</f>
        <v>5533.1781463532825</v>
      </c>
      <c r="BH93" s="1308">
        <f>SUM($D$83:BH84)</f>
        <v>341564.44407151639</v>
      </c>
      <c r="BI93" s="1308">
        <f>SUM($D$83:BI84)</f>
        <v>92558.117616444884</v>
      </c>
      <c r="BJ93" s="1308">
        <f>SUM($D$83:BJ84)</f>
        <v>496244.68705178436</v>
      </c>
      <c r="BK93" s="1315">
        <f>SUM($D$83:BK84)</f>
        <v>892133.36059671291</v>
      </c>
      <c r="BL93" s="1308">
        <f>SUM($D$83:BL84)</f>
        <v>815507.81166950229</v>
      </c>
      <c r="BM93" s="1308">
        <f>SUM($D$83:BM84)</f>
        <v>1284675.5357432454</v>
      </c>
      <c r="BN93" s="1308">
        <f>SUM($D$83:BN84)</f>
        <v>1795489.3091320568</v>
      </c>
      <c r="BO93" s="1308">
        <f>SUM($D$83:BO84)</f>
        <v>1490161.073969095</v>
      </c>
      <c r="BP93" s="1308">
        <f>SUM($D$83:BP84)</f>
        <v>2155745.3593540783</v>
      </c>
      <c r="BQ93" s="1308">
        <f>SUM($D$83:BQ84)</f>
        <v>2787439.2118623494</v>
      </c>
      <c r="BR93" s="1308">
        <f>SUM($D$83:BR84)</f>
        <v>2589485.1023380989</v>
      </c>
      <c r="BS93" s="1308">
        <f>SUM($D$83:BS84)</f>
        <v>3402533.9928138484</v>
      </c>
      <c r="BT93" s="1308">
        <f>SUM($D$83:BT84)</f>
        <v>4183168.9597736164</v>
      </c>
      <c r="BU93" s="1308">
        <f>SUM($D$83:BU84)</f>
        <v>4160049.2618081132</v>
      </c>
      <c r="BV93" s="1317">
        <f>SUM($D$83:BV84)</f>
        <v>5090287.3008289114</v>
      </c>
      <c r="BW93" s="1318">
        <f>SUM($D$83:BW84)</f>
        <v>6045380.9562880658</v>
      </c>
      <c r="BX93" s="1317">
        <f>SUM($D$83:BX84)</f>
        <v>5817051.7526691016</v>
      </c>
      <c r="BY93" s="1308">
        <f>SUM($D$83:BY84)</f>
        <v>6875907.2125424892</v>
      </c>
      <c r="BZ93" s="1308">
        <f>SUM($D$83:BZ84)</f>
        <v>8071515.823100809</v>
      </c>
      <c r="CA93" s="1308">
        <f>SUM($D$83:CA84)</f>
        <v>7974232.9152365373</v>
      </c>
      <c r="CB93" s="1308">
        <f>SUM($D$83:CB84)</f>
        <v>9372423.4018928129</v>
      </c>
      <c r="CC93" s="1308">
        <f>SUM($D$83:CC84)</f>
        <v>10718459.09402854</v>
      </c>
      <c r="CD93" s="1308">
        <f>SUM($D$83:CD84)</f>
        <v>10944257.948844623</v>
      </c>
      <c r="CE93" s="1308">
        <f>SUM($D$83:CE84)</f>
        <v>12511661.003660705</v>
      </c>
      <c r="CF93" s="1308">
        <f>SUM($D$83:CF84)</f>
        <v>14021408.989983637</v>
      </c>
      <c r="CG93" s="1308">
        <f>SUM($D$83:CG84)</f>
        <v>14470439.262823451</v>
      </c>
      <c r="CH93" s="1317">
        <f>SUM($D$83:CH84)</f>
        <v>16131539.58771806</v>
      </c>
      <c r="CI93" s="1318">
        <f>SUM($D$83:CI84)</f>
        <v>17849384.460557874</v>
      </c>
      <c r="CJ93" s="1317">
        <f>SUM($D$83:CJ84)</f>
        <v>15588839.153110467</v>
      </c>
      <c r="CK93" s="1308">
        <f>SUM($D$83:CK84)</f>
        <v>17429717.065902647</v>
      </c>
      <c r="CL93" s="1308">
        <f>SUM($D$83:CL84)</f>
        <v>19491968.348557841</v>
      </c>
      <c r="CM93" s="1308">
        <f>SUM($D$83:CM84)</f>
        <v>17346739.322043922</v>
      </c>
      <c r="CN93" s="1308">
        <f>SUM($D$83:CN84)</f>
        <v>19703857.117447812</v>
      </c>
      <c r="CO93" s="1308">
        <f>SUM($D$83:CO84)</f>
        <v>21977610.090933893</v>
      </c>
      <c r="CP93" s="1308">
        <f>SUM($D$83:CP84)</f>
        <v>20191262.845879368</v>
      </c>
      <c r="CQ93" s="1308">
        <f>SUM($D$83:CQ84)</f>
        <v>22842776.000824843</v>
      </c>
      <c r="CR93" s="1308">
        <f>SUM($D$83:CR84)</f>
        <v>25401350.635222372</v>
      </c>
      <c r="CS93" s="1308">
        <f>SUM($D$83:CS84)</f>
        <v>23954786.390443776</v>
      </c>
      <c r="CT93" s="1308">
        <f>SUM($D$83:CT84)</f>
        <v>26815484.375802167</v>
      </c>
      <c r="CU93" s="1308">
        <f>SUM($D$83:CU84)</f>
        <v>29773283.731023572</v>
      </c>
      <c r="CV93" s="1317">
        <f>SUM($D$83:CV84)</f>
        <v>29043464.513403036</v>
      </c>
      <c r="CW93" s="1308">
        <f>SUM($D$83:CW84)</f>
        <v>31660776.145481613</v>
      </c>
      <c r="CX93" s="1308">
        <f>SUM($D$83:CX84)</f>
        <v>34584034.491227247</v>
      </c>
      <c r="CY93" s="1308">
        <f>SUM($D$83:CY84)</f>
        <v>33145099.118564654</v>
      </c>
      <c r="CZ93" s="1308">
        <f>SUM($D$83:CZ84)</f>
        <v>36182555.413138025</v>
      </c>
      <c r="DA93" s="1308">
        <f>SUM($D$83:DA84)</f>
        <v>39114217.35969802</v>
      </c>
      <c r="DB93" s="1308">
        <f>SUM($D$83:DB84)</f>
        <v>37247870.423107736</v>
      </c>
      <c r="DC93" s="1308">
        <f>SUM($D$83:DC84)</f>
        <v>40582081.22958456</v>
      </c>
      <c r="DD93" s="1308">
        <f>SUM($D$83:DD84)</f>
        <v>43800768.087405629</v>
      </c>
      <c r="DE93" s="1308">
        <f>SUM($D$83:DE84)</f>
        <v>41469345.839828111</v>
      </c>
      <c r="DF93" s="1308">
        <f>SUM($D$83:DF84)</f>
        <v>45187222.825907581</v>
      </c>
      <c r="DG93" s="1308">
        <f>SUM($D$83:DG84)</f>
        <v>49031454.349906065</v>
      </c>
    </row>
    <row r="94" spans="1:111">
      <c r="A94" s="192"/>
      <c r="B94" s="188"/>
      <c r="C94" s="557"/>
      <c r="D94" s="529"/>
      <c r="E94" s="191"/>
      <c r="F94" s="191"/>
      <c r="G94" s="191"/>
      <c r="H94" s="191"/>
      <c r="I94" s="191"/>
      <c r="J94" s="191"/>
      <c r="K94" s="191"/>
      <c r="L94" s="191"/>
      <c r="M94" s="191"/>
      <c r="N94" s="191"/>
      <c r="O94" s="388"/>
      <c r="P94" s="191"/>
      <c r="Q94" s="191"/>
      <c r="R94" s="191"/>
      <c r="S94" s="191"/>
      <c r="T94" s="191"/>
      <c r="U94" s="191"/>
      <c r="V94" s="1301"/>
      <c r="W94" s="191"/>
      <c r="X94" s="191"/>
      <c r="Y94" s="191"/>
      <c r="Z94" s="732"/>
      <c r="AA94" s="388"/>
      <c r="AB94" s="732"/>
      <c r="AC94" s="191"/>
      <c r="AD94" s="191"/>
      <c r="AE94" s="191"/>
      <c r="AF94" s="191"/>
      <c r="AG94" s="191"/>
      <c r="AH94" s="191"/>
      <c r="AI94" s="191"/>
      <c r="AJ94" s="191"/>
      <c r="AK94" s="191"/>
      <c r="AL94" s="732"/>
      <c r="AM94" s="388"/>
      <c r="AN94" s="732"/>
      <c r="AO94" s="191"/>
      <c r="AP94" s="191"/>
      <c r="AQ94" s="191"/>
      <c r="AR94" s="191"/>
      <c r="AS94" s="191"/>
      <c r="AT94" s="191"/>
      <c r="AU94" s="191"/>
      <c r="AV94" s="191"/>
      <c r="AW94" s="191"/>
      <c r="AX94" s="191"/>
      <c r="AY94" s="388"/>
      <c r="AZ94" s="191"/>
      <c r="BA94" s="191"/>
      <c r="BB94" s="191"/>
      <c r="BC94" s="191"/>
      <c r="BD94" s="191"/>
      <c r="BE94" s="191"/>
      <c r="BF94" s="191"/>
      <c r="BG94" s="191"/>
      <c r="BH94" s="191"/>
      <c r="BI94" s="191"/>
      <c r="BJ94" s="191"/>
      <c r="BK94" s="388"/>
      <c r="BL94" s="191"/>
      <c r="BM94" s="191"/>
      <c r="BN94" s="191"/>
      <c r="BO94" s="191"/>
      <c r="BP94" s="191"/>
      <c r="BQ94" s="191"/>
      <c r="BR94" s="191"/>
      <c r="BS94" s="191"/>
      <c r="BT94" s="191"/>
      <c r="BU94" s="191"/>
      <c r="BV94" s="732"/>
      <c r="BW94" s="898"/>
      <c r="BX94" s="732"/>
      <c r="BY94" s="191"/>
      <c r="BZ94" s="191"/>
      <c r="CA94" s="191"/>
      <c r="CB94" s="191"/>
      <c r="CC94" s="191"/>
      <c r="CD94" s="191"/>
      <c r="CE94" s="191"/>
      <c r="CF94" s="191"/>
      <c r="CG94" s="191"/>
      <c r="CH94" s="732"/>
      <c r="CI94" s="388"/>
      <c r="CJ94" s="732"/>
      <c r="CK94" s="191"/>
      <c r="CL94" s="191"/>
      <c r="CM94" s="191"/>
      <c r="CN94" s="191"/>
      <c r="CO94" s="191"/>
      <c r="CP94" s="191"/>
      <c r="CQ94" s="191"/>
      <c r="CR94" s="191"/>
      <c r="CS94" s="191"/>
      <c r="CT94" s="191"/>
      <c r="CU94" s="191"/>
      <c r="CV94" s="732"/>
      <c r="CW94" s="191"/>
      <c r="CX94" s="191"/>
      <c r="CY94" s="191"/>
      <c r="CZ94" s="191"/>
      <c r="DA94" s="191"/>
      <c r="DB94" s="191"/>
      <c r="DC94" s="191"/>
      <c r="DD94" s="191"/>
      <c r="DE94" s="191"/>
      <c r="DF94" s="191"/>
      <c r="DG94" s="191"/>
    </row>
    <row r="95" spans="1:111">
      <c r="A95" s="92"/>
      <c r="B95" s="188"/>
      <c r="C95" s="557"/>
      <c r="D95" s="191"/>
      <c r="E95" s="191"/>
      <c r="F95" s="191"/>
      <c r="G95" s="191"/>
      <c r="H95" s="191"/>
      <c r="I95" s="191"/>
      <c r="J95" s="191"/>
      <c r="K95" s="191"/>
      <c r="L95" s="191"/>
      <c r="M95" s="191"/>
      <c r="N95" s="191"/>
      <c r="O95" s="388"/>
      <c r="P95" s="191"/>
      <c r="Q95" s="191"/>
      <c r="R95" s="191"/>
      <c r="S95" s="191"/>
      <c r="T95" s="191"/>
      <c r="U95" s="191"/>
      <c r="V95" s="1301"/>
      <c r="W95" s="191"/>
      <c r="X95" s="191"/>
      <c r="Y95" s="191"/>
      <c r="Z95" s="732"/>
      <c r="AA95" s="388"/>
      <c r="AB95" s="732"/>
      <c r="AC95" s="191"/>
      <c r="AD95" s="191"/>
      <c r="AE95" s="191"/>
      <c r="AF95" s="191"/>
      <c r="AG95" s="191"/>
      <c r="AH95" s="191"/>
      <c r="AI95" s="191"/>
      <c r="AJ95" s="191"/>
      <c r="AK95" s="191"/>
      <c r="AL95" s="732"/>
      <c r="AM95" s="388"/>
      <c r="AN95" s="732"/>
      <c r="AO95" s="191"/>
      <c r="AP95" s="191"/>
      <c r="AQ95" s="191"/>
      <c r="AR95" s="191"/>
      <c r="AS95" s="191"/>
      <c r="AT95" s="191"/>
      <c r="AU95" s="191"/>
      <c r="AV95" s="191"/>
      <c r="AW95" s="191"/>
      <c r="AX95" s="191"/>
      <c r="AY95" s="388"/>
      <c r="AZ95" s="191"/>
      <c r="BA95" s="191"/>
      <c r="BB95" s="191"/>
      <c r="BC95" s="191"/>
      <c r="BD95" s="191"/>
      <c r="BE95" s="191"/>
      <c r="BF95" s="191"/>
      <c r="BG95" s="191"/>
      <c r="BH95" s="191"/>
      <c r="BI95" s="191"/>
      <c r="BJ95" s="191"/>
      <c r="BK95" s="388"/>
      <c r="BL95" s="191"/>
      <c r="BM95" s="191"/>
      <c r="BN95" s="191"/>
      <c r="BO95" s="191"/>
      <c r="BP95" s="191"/>
      <c r="BQ95" s="191"/>
      <c r="BR95" s="191"/>
      <c r="BS95" s="191"/>
      <c r="BT95" s="191"/>
      <c r="BU95" s="191"/>
      <c r="BV95" s="732"/>
      <c r="BW95" s="898"/>
      <c r="BX95" s="732"/>
      <c r="BY95" s="191"/>
      <c r="BZ95" s="191"/>
      <c r="CA95" s="191"/>
      <c r="CB95" s="191"/>
      <c r="CC95" s="191"/>
      <c r="CD95" s="191"/>
      <c r="CE95" s="191"/>
      <c r="CF95" s="191"/>
      <c r="CG95" s="191"/>
      <c r="CH95" s="732"/>
      <c r="CI95" s="388"/>
      <c r="CJ95" s="732"/>
      <c r="CK95" s="191"/>
      <c r="CL95" s="191"/>
      <c r="CM95" s="191"/>
      <c r="CN95" s="191"/>
      <c r="CO95" s="191"/>
      <c r="CP95" s="191"/>
      <c r="CQ95" s="191"/>
      <c r="CR95" s="191"/>
      <c r="CS95" s="191"/>
      <c r="CT95" s="191"/>
      <c r="CU95" s="191"/>
      <c r="CV95" s="732"/>
      <c r="CW95" s="191"/>
      <c r="CX95" s="191"/>
      <c r="CY95" s="191"/>
      <c r="CZ95" s="191"/>
      <c r="DA95" s="191"/>
      <c r="DB95" s="191"/>
      <c r="DC95" s="191"/>
      <c r="DD95" s="191"/>
      <c r="DE95" s="191"/>
      <c r="DF95" s="191"/>
      <c r="DG95" s="191"/>
    </row>
    <row r="96" spans="1:111" ht="24" thickBot="1">
      <c r="A96" s="40" t="s">
        <v>316</v>
      </c>
      <c r="B96" s="41"/>
      <c r="C96" s="541"/>
      <c r="D96" s="173"/>
      <c r="E96" s="173"/>
      <c r="F96" s="173"/>
      <c r="G96" s="173"/>
      <c r="H96" s="173"/>
      <c r="I96" s="173"/>
      <c r="J96" s="173"/>
      <c r="K96" s="173"/>
      <c r="L96" s="173"/>
      <c r="M96" s="173"/>
      <c r="N96" s="173"/>
      <c r="O96" s="397"/>
      <c r="P96" s="173"/>
      <c r="Q96" s="173"/>
      <c r="R96" s="173"/>
      <c r="S96" s="173"/>
      <c r="T96" s="173"/>
      <c r="U96" s="173"/>
      <c r="V96" s="1285"/>
      <c r="W96" s="173"/>
      <c r="X96" s="173"/>
      <c r="Y96" s="173"/>
      <c r="Z96" s="173"/>
      <c r="AA96" s="397"/>
      <c r="AB96" s="173"/>
      <c r="AC96" s="173"/>
      <c r="AD96" s="173"/>
      <c r="AE96" s="173"/>
      <c r="AF96" s="173"/>
      <c r="AG96" s="173"/>
      <c r="AH96" s="173"/>
      <c r="AI96" s="173"/>
      <c r="AJ96" s="173"/>
      <c r="AK96" s="173"/>
      <c r="AL96" s="173"/>
      <c r="AM96" s="397"/>
      <c r="AN96" s="173"/>
      <c r="AO96" s="173"/>
      <c r="AP96" s="173"/>
      <c r="AQ96" s="173"/>
      <c r="AR96" s="173"/>
      <c r="AS96" s="173"/>
      <c r="AT96" s="173"/>
      <c r="AU96" s="173"/>
      <c r="AV96" s="173"/>
      <c r="AW96" s="173"/>
      <c r="AX96" s="173"/>
      <c r="AY96" s="397"/>
      <c r="AZ96" s="173"/>
      <c r="BA96" s="173"/>
      <c r="BB96" s="173"/>
      <c r="BC96" s="173"/>
      <c r="BD96" s="173"/>
      <c r="BE96" s="173"/>
      <c r="BF96" s="173"/>
      <c r="BG96" s="173"/>
      <c r="BH96" s="173"/>
      <c r="BI96" s="173"/>
      <c r="BJ96" s="173"/>
      <c r="BK96" s="397"/>
      <c r="BL96" s="173"/>
      <c r="BM96" s="173"/>
      <c r="BN96" s="173"/>
      <c r="BO96" s="173"/>
      <c r="BP96" s="173"/>
      <c r="BQ96" s="173"/>
      <c r="BR96" s="173"/>
      <c r="BS96" s="173"/>
      <c r="BT96" s="173"/>
      <c r="BU96" s="173"/>
      <c r="BV96" s="173"/>
      <c r="BW96" s="872"/>
      <c r="BX96" s="173"/>
      <c r="BY96" s="173"/>
      <c r="BZ96" s="173"/>
      <c r="CA96" s="173"/>
      <c r="CB96" s="173"/>
      <c r="CC96" s="173"/>
      <c r="CD96" s="173"/>
      <c r="CE96" s="173"/>
      <c r="CF96" s="173"/>
      <c r="CG96" s="173"/>
      <c r="CH96" s="173"/>
      <c r="CI96" s="397"/>
      <c r="CJ96" s="173"/>
      <c r="CK96" s="173"/>
      <c r="CL96" s="173"/>
      <c r="CM96" s="173"/>
      <c r="CN96" s="173"/>
      <c r="CO96" s="173"/>
      <c r="CP96" s="173"/>
      <c r="CQ96" s="173"/>
      <c r="CR96" s="173"/>
      <c r="CS96" s="173"/>
      <c r="CT96" s="173"/>
      <c r="CU96" s="173"/>
      <c r="CV96" s="173"/>
      <c r="CW96" s="173"/>
      <c r="CX96" s="173"/>
      <c r="CY96" s="173"/>
      <c r="CZ96" s="173"/>
      <c r="DA96" s="173"/>
      <c r="DB96" s="173"/>
      <c r="DC96" s="173"/>
      <c r="DD96" s="173"/>
      <c r="DE96" s="173"/>
      <c r="DF96" s="173"/>
      <c r="DG96" s="173"/>
    </row>
    <row r="97" spans="1:111">
      <c r="A97" s="92"/>
      <c r="B97" s="188"/>
      <c r="C97" s="557"/>
      <c r="D97" s="1004"/>
      <c r="E97" s="1004"/>
      <c r="F97" s="1004"/>
      <c r="G97" s="1004"/>
      <c r="H97" s="1004"/>
      <c r="I97" s="1004"/>
      <c r="J97" s="1004"/>
      <c r="K97" s="1004"/>
      <c r="L97" s="1004"/>
      <c r="M97" s="1004"/>
      <c r="N97" s="1004"/>
      <c r="O97" s="393"/>
      <c r="P97" s="1004"/>
      <c r="Q97" s="1004"/>
      <c r="R97" s="1004"/>
      <c r="S97" s="1004"/>
      <c r="T97" s="1004"/>
      <c r="U97" s="1004"/>
      <c r="V97" s="1280"/>
      <c r="W97" s="1004"/>
      <c r="X97" s="1004"/>
      <c r="Y97" s="1004"/>
      <c r="Z97" s="1066"/>
      <c r="AA97" s="393"/>
      <c r="AB97" s="1066"/>
      <c r="AC97" s="1004"/>
      <c r="AD97" s="1004"/>
      <c r="AE97" s="1004"/>
      <c r="AF97" s="1004"/>
      <c r="AG97" s="1004"/>
      <c r="AH97" s="1004"/>
      <c r="AI97" s="1004"/>
      <c r="AJ97" s="1004"/>
      <c r="AK97" s="1004"/>
      <c r="AL97" s="1066"/>
      <c r="AM97" s="393"/>
      <c r="AN97" s="1066"/>
      <c r="AO97" s="1004"/>
      <c r="AP97" s="1004"/>
      <c r="AQ97" s="1004"/>
      <c r="AR97" s="1004"/>
      <c r="AS97" s="1004"/>
      <c r="AT97" s="1004"/>
      <c r="AU97" s="1004"/>
      <c r="AV97" s="1004"/>
      <c r="AW97" s="1004"/>
      <c r="AX97" s="1004"/>
      <c r="AY97" s="393"/>
      <c r="AZ97" s="1004"/>
      <c r="BA97" s="1004"/>
      <c r="BB97" s="1004"/>
      <c r="BC97" s="1004"/>
      <c r="BD97" s="1004"/>
      <c r="BE97" s="1004"/>
      <c r="BF97" s="1004"/>
      <c r="BG97" s="1004"/>
      <c r="BH97" s="1004"/>
      <c r="BI97" s="1004"/>
      <c r="BJ97" s="1004"/>
      <c r="BK97" s="393"/>
      <c r="BL97" s="1004"/>
      <c r="BM97" s="1004"/>
      <c r="BN97" s="1004"/>
      <c r="BO97" s="1004"/>
      <c r="BP97" s="1004"/>
      <c r="BQ97" s="1004"/>
      <c r="BR97" s="1004"/>
      <c r="BS97" s="1004"/>
      <c r="BT97" s="1004"/>
      <c r="BU97" s="1004"/>
      <c r="BV97" s="1066"/>
      <c r="BW97" s="882"/>
      <c r="BX97" s="1066"/>
      <c r="BY97" s="1004"/>
      <c r="BZ97" s="1004"/>
      <c r="CA97" s="1004"/>
      <c r="CB97" s="1004"/>
      <c r="CC97" s="1004"/>
      <c r="CD97" s="1004"/>
      <c r="CE97" s="1004"/>
      <c r="CF97" s="1004"/>
      <c r="CG97" s="1004"/>
      <c r="CH97" s="1066"/>
      <c r="CI97" s="1067"/>
      <c r="CJ97" s="1066"/>
      <c r="CK97" s="1004"/>
      <c r="CL97" s="1004"/>
      <c r="CM97" s="1004"/>
      <c r="CN97" s="1004"/>
      <c r="CO97" s="1004"/>
      <c r="CP97" s="1004"/>
      <c r="CQ97" s="1004"/>
      <c r="CR97" s="1004"/>
      <c r="CS97" s="1004"/>
      <c r="CT97" s="1004"/>
      <c r="CU97" s="1004"/>
      <c r="CV97" s="1066"/>
      <c r="CW97" s="1004"/>
      <c r="CX97" s="1004"/>
      <c r="CY97" s="1004"/>
      <c r="CZ97" s="1004"/>
      <c r="DA97" s="1004"/>
      <c r="DB97" s="1004"/>
      <c r="DC97" s="1004"/>
      <c r="DD97" s="1004"/>
      <c r="DE97" s="1004"/>
      <c r="DF97" s="1004"/>
      <c r="DG97" s="1004"/>
    </row>
    <row r="98" spans="1:111">
      <c r="A98" s="92" t="s">
        <v>281</v>
      </c>
      <c r="B98" s="188" t="str">
        <f>Settings!$C$6</f>
        <v>USD</v>
      </c>
      <c r="C98" s="557"/>
      <c r="D98" s="529">
        <f t="shared" ref="D98:AI98" si="310">D38</f>
        <v>-20458.333333333336</v>
      </c>
      <c r="E98" s="529">
        <f t="shared" si="310"/>
        <v>-6875.0000000000009</v>
      </c>
      <c r="F98" s="529">
        <f t="shared" si="310"/>
        <v>-9875</v>
      </c>
      <c r="G98" s="529">
        <f t="shared" si="310"/>
        <v>-21958.333333333336</v>
      </c>
      <c r="H98" s="529">
        <f t="shared" si="310"/>
        <v>-15958.333333333336</v>
      </c>
      <c r="I98" s="529">
        <f t="shared" si="310"/>
        <v>-16179.583333333336</v>
      </c>
      <c r="J98" s="529">
        <f t="shared" si="310"/>
        <v>-21500.500000000004</v>
      </c>
      <c r="K98" s="529">
        <f t="shared" si="310"/>
        <v>-18500.500000000004</v>
      </c>
      <c r="L98" s="529">
        <f t="shared" si="310"/>
        <v>-18500.500000000004</v>
      </c>
      <c r="M98" s="529">
        <f t="shared" si="310"/>
        <v>-23821.416666666672</v>
      </c>
      <c r="N98" s="529">
        <f t="shared" si="310"/>
        <v>-20821.416666666672</v>
      </c>
      <c r="O98" s="388">
        <f t="shared" si="310"/>
        <v>-26321.416666666672</v>
      </c>
      <c r="P98" s="529">
        <f t="shared" si="310"/>
        <v>-40838.250000000007</v>
      </c>
      <c r="Q98" s="529">
        <f t="shared" si="310"/>
        <v>-52759.416666666679</v>
      </c>
      <c r="R98" s="529">
        <f t="shared" si="310"/>
        <v>-40759.416666666679</v>
      </c>
      <c r="S98" s="529">
        <f t="shared" si="310"/>
        <v>-47455.333333333343</v>
      </c>
      <c r="T98" s="529">
        <f t="shared" si="310"/>
        <v>-44455.333333333343</v>
      </c>
      <c r="U98" s="529">
        <f t="shared" si="310"/>
        <v>-94455.333333333343</v>
      </c>
      <c r="V98" s="1275">
        <f t="shared" si="310"/>
        <v>-44455.333333333343</v>
      </c>
      <c r="W98" s="529">
        <f t="shared" si="310"/>
        <v>-44455.333333333343</v>
      </c>
      <c r="X98" s="529">
        <f t="shared" si="310"/>
        <v>-44455.333333333343</v>
      </c>
      <c r="Y98" s="529">
        <f t="shared" si="310"/>
        <v>-306743.19634703186</v>
      </c>
      <c r="Z98" s="1061">
        <f t="shared" si="310"/>
        <v>-417.71689497717307</v>
      </c>
      <c r="AA98" s="388">
        <f t="shared" si="310"/>
        <v>-6443.1963470319679</v>
      </c>
      <c r="AB98" s="1061">
        <f t="shared" si="310"/>
        <v>-352073.19611872139</v>
      </c>
      <c r="AC98" s="529">
        <f t="shared" si="310"/>
        <v>23627.644634703203</v>
      </c>
      <c r="AD98" s="529">
        <f t="shared" si="310"/>
        <v>33885.178881278538</v>
      </c>
      <c r="AE98" s="529">
        <f t="shared" si="310"/>
        <v>-270533.85317351599</v>
      </c>
      <c r="AF98" s="529">
        <f t="shared" si="310"/>
        <v>93929.982442922395</v>
      </c>
      <c r="AG98" s="529">
        <f t="shared" si="310"/>
        <v>88566.146826484008</v>
      </c>
      <c r="AH98" s="529">
        <f t="shared" si="310"/>
        <v>-274441.70053424663</v>
      </c>
      <c r="AI98" s="529">
        <f t="shared" si="310"/>
        <v>150958.29946575343</v>
      </c>
      <c r="AJ98" s="529">
        <f t="shared" ref="AJ98:BK98" si="311">AJ38</f>
        <v>143371.99809589039</v>
      </c>
      <c r="AK98" s="529">
        <f t="shared" si="311"/>
        <v>-140862.88000547956</v>
      </c>
      <c r="AL98" s="1061">
        <f t="shared" si="311"/>
        <v>167187.31177534244</v>
      </c>
      <c r="AM98" s="388">
        <f t="shared" si="311"/>
        <v>161577.11999452056</v>
      </c>
      <c r="AN98" s="1061">
        <f t="shared" si="311"/>
        <v>-247490.34660191776</v>
      </c>
      <c r="AO98" s="529">
        <f t="shared" si="311"/>
        <v>136691.58101794525</v>
      </c>
      <c r="AP98" s="529">
        <f t="shared" si="311"/>
        <v>164361.27964808224</v>
      </c>
      <c r="AQ98" s="529">
        <f t="shared" si="311"/>
        <v>-237399.43443739714</v>
      </c>
      <c r="AR98" s="529">
        <f t="shared" si="311"/>
        <v>195013.90802835618</v>
      </c>
      <c r="AS98" s="529">
        <f t="shared" si="311"/>
        <v>184790.56556260274</v>
      </c>
      <c r="AT98" s="529">
        <f t="shared" si="311"/>
        <v>-183531.80097114222</v>
      </c>
      <c r="AU98" s="529">
        <f t="shared" si="311"/>
        <v>216158.19902885761</v>
      </c>
      <c r="AV98" s="529">
        <f t="shared" si="311"/>
        <v>205240.33601515894</v>
      </c>
      <c r="AW98" s="529">
        <f t="shared" si="311"/>
        <v>-146467.00552812507</v>
      </c>
      <c r="AX98" s="529">
        <f t="shared" si="311"/>
        <v>212926.17255406667</v>
      </c>
      <c r="AY98" s="388">
        <f t="shared" si="311"/>
        <v>206482.99447187482</v>
      </c>
      <c r="AZ98" s="529">
        <f t="shared" si="311"/>
        <v>-298483.04538098862</v>
      </c>
      <c r="BA98" s="529">
        <f t="shared" si="311"/>
        <v>210591.25203094038</v>
      </c>
      <c r="BB98" s="529">
        <f t="shared" si="311"/>
        <v>249909.66298984451</v>
      </c>
      <c r="BC98" s="529">
        <f t="shared" si="311"/>
        <v>-255130.13089396764</v>
      </c>
      <c r="BD98" s="529">
        <f t="shared" si="311"/>
        <v>292257.63622932002</v>
      </c>
      <c r="BE98" s="529">
        <f t="shared" si="311"/>
        <v>277768.8691060323</v>
      </c>
      <c r="BF98" s="529">
        <f t="shared" si="311"/>
        <v>-367843.52037620632</v>
      </c>
      <c r="BG98" s="529">
        <f t="shared" si="311"/>
        <v>352957.47962379333</v>
      </c>
      <c r="BH98" s="529">
        <f t="shared" si="311"/>
        <v>336031.26592516311</v>
      </c>
      <c r="BI98" s="529">
        <f t="shared" si="311"/>
        <v>-249006.32645507151</v>
      </c>
      <c r="BJ98" s="529">
        <f t="shared" si="311"/>
        <v>403686.56943533948</v>
      </c>
      <c r="BK98" s="388">
        <f t="shared" si="311"/>
        <v>395888.67354492849</v>
      </c>
      <c r="BL98" s="529">
        <f t="shared" ref="BL98:DG98" si="312">BL38</f>
        <v>-76625.54892721065</v>
      </c>
      <c r="BM98" s="529">
        <f t="shared" si="312"/>
        <v>469167.72407374298</v>
      </c>
      <c r="BN98" s="529">
        <f t="shared" si="312"/>
        <v>510813.7733888115</v>
      </c>
      <c r="BO98" s="529">
        <f t="shared" si="312"/>
        <v>-305328.23516296165</v>
      </c>
      <c r="BP98" s="529">
        <f t="shared" si="312"/>
        <v>665584.28538498329</v>
      </c>
      <c r="BQ98" s="529">
        <f t="shared" si="312"/>
        <v>631693.85250827111</v>
      </c>
      <c r="BR98" s="529">
        <f t="shared" si="312"/>
        <v>-197954.1095242507</v>
      </c>
      <c r="BS98" s="529">
        <f t="shared" si="312"/>
        <v>813048.8904757495</v>
      </c>
      <c r="BT98" s="529">
        <f t="shared" si="312"/>
        <v>780634.96695976786</v>
      </c>
      <c r="BU98" s="529">
        <f t="shared" si="312"/>
        <v>-23119.697965503088</v>
      </c>
      <c r="BV98" s="1061">
        <f t="shared" si="312"/>
        <v>930238.03902079782</v>
      </c>
      <c r="BW98" s="877">
        <f t="shared" si="312"/>
        <v>955093.65545915405</v>
      </c>
      <c r="BX98" s="1061">
        <f t="shared" si="312"/>
        <v>-228329.20361896371</v>
      </c>
      <c r="BY98" s="529">
        <f t="shared" si="312"/>
        <v>1058855.4598733881</v>
      </c>
      <c r="BZ98" s="529">
        <f t="shared" si="312"/>
        <v>1195608.6105583194</v>
      </c>
      <c r="CA98" s="529">
        <f t="shared" si="312"/>
        <v>-97282.90786427178</v>
      </c>
      <c r="CB98" s="529">
        <f t="shared" si="312"/>
        <v>1398190.4866562756</v>
      </c>
      <c r="CC98" s="529">
        <f t="shared" si="312"/>
        <v>1346035.692135728</v>
      </c>
      <c r="CD98" s="529">
        <f t="shared" si="312"/>
        <v>225798.85481608237</v>
      </c>
      <c r="CE98" s="529">
        <f t="shared" si="312"/>
        <v>1567403.0548160817</v>
      </c>
      <c r="CF98" s="529">
        <f t="shared" si="312"/>
        <v>1509747.9863229315</v>
      </c>
      <c r="CG98" s="529">
        <f t="shared" si="312"/>
        <v>449030.27283981489</v>
      </c>
      <c r="CH98" s="1061">
        <f t="shared" si="312"/>
        <v>1661100.3248946089</v>
      </c>
      <c r="CI98" s="1062">
        <f t="shared" si="312"/>
        <v>1717844.8728398141</v>
      </c>
      <c r="CJ98" s="1061">
        <f t="shared" si="312"/>
        <v>-2260545.3074474065</v>
      </c>
      <c r="CK98" s="529">
        <f t="shared" si="312"/>
        <v>1840877.9127921811</v>
      </c>
      <c r="CL98" s="529">
        <f t="shared" si="312"/>
        <v>2062251.2826551953</v>
      </c>
      <c r="CM98" s="529">
        <f t="shared" si="312"/>
        <v>-2145229.0265139188</v>
      </c>
      <c r="CN98" s="529">
        <f t="shared" si="312"/>
        <v>2357117.7954038903</v>
      </c>
      <c r="CO98" s="529">
        <f t="shared" si="312"/>
        <v>2273752.9734860812</v>
      </c>
      <c r="CP98" s="529">
        <f t="shared" si="312"/>
        <v>-1786347.2450545251</v>
      </c>
      <c r="CQ98" s="529">
        <f t="shared" si="312"/>
        <v>2651513.154945475</v>
      </c>
      <c r="CR98" s="529">
        <f t="shared" si="312"/>
        <v>2558574.6343975286</v>
      </c>
      <c r="CS98" s="529">
        <f t="shared" si="312"/>
        <v>-1446564.2447785966</v>
      </c>
      <c r="CT98" s="529">
        <f t="shared" si="312"/>
        <v>2860697.9853583891</v>
      </c>
      <c r="CU98" s="529">
        <f t="shared" si="312"/>
        <v>2957799.3552214038</v>
      </c>
      <c r="CV98" s="1061">
        <f t="shared" si="312"/>
        <v>-729819.21762053715</v>
      </c>
      <c r="CW98" s="529">
        <f t="shared" si="312"/>
        <v>2617311.6320785768</v>
      </c>
      <c r="CX98" s="529">
        <f t="shared" si="312"/>
        <v>2923258.3457456329</v>
      </c>
      <c r="CY98" s="529">
        <f t="shared" si="312"/>
        <v>-1438935.3726625936</v>
      </c>
      <c r="CZ98" s="529">
        <f t="shared" si="312"/>
        <v>3037456.2945733694</v>
      </c>
      <c r="DA98" s="529">
        <f t="shared" si="312"/>
        <v>2931661.9465599936</v>
      </c>
      <c r="DB98" s="529">
        <f t="shared" si="312"/>
        <v>-1866346.9365902806</v>
      </c>
      <c r="DC98" s="529">
        <f t="shared" si="312"/>
        <v>3334210.8064768226</v>
      </c>
      <c r="DD98" s="529">
        <f t="shared" si="312"/>
        <v>3218686.8578210687</v>
      </c>
      <c r="DE98" s="529">
        <f t="shared" si="312"/>
        <v>-2331422.2475775178</v>
      </c>
      <c r="DF98" s="529">
        <f t="shared" si="312"/>
        <v>3717876.9860794726</v>
      </c>
      <c r="DG98" s="529">
        <f t="shared" si="312"/>
        <v>3844231.5239984812</v>
      </c>
    </row>
    <row r="99" spans="1:111">
      <c r="A99" s="92" t="s">
        <v>317</v>
      </c>
      <c r="B99" s="188" t="str">
        <f>Settings!$C$6</f>
        <v>USD</v>
      </c>
      <c r="C99" s="557"/>
      <c r="D99" s="529" t="str">
        <f t="shared" ref="D99:AI99" si="313">D42</f>
        <v>0</v>
      </c>
      <c r="E99" s="529" t="str">
        <f t="shared" si="313"/>
        <v>0</v>
      </c>
      <c r="F99" s="529" t="str">
        <f t="shared" si="313"/>
        <v>0</v>
      </c>
      <c r="G99" s="529" t="str">
        <f t="shared" si="313"/>
        <v>0</v>
      </c>
      <c r="H99" s="529" t="str">
        <f t="shared" si="313"/>
        <v>0</v>
      </c>
      <c r="I99" s="529" t="str">
        <f t="shared" si="313"/>
        <v>0</v>
      </c>
      <c r="J99" s="529" t="str">
        <f t="shared" si="313"/>
        <v>0</v>
      </c>
      <c r="K99" s="529" t="str">
        <f t="shared" si="313"/>
        <v>0</v>
      </c>
      <c r="L99" s="529" t="str">
        <f t="shared" si="313"/>
        <v>0</v>
      </c>
      <c r="M99" s="529" t="str">
        <f t="shared" si="313"/>
        <v>0</v>
      </c>
      <c r="N99" s="529" t="str">
        <f t="shared" si="313"/>
        <v>0</v>
      </c>
      <c r="O99" s="388" t="str">
        <f t="shared" si="313"/>
        <v>0</v>
      </c>
      <c r="P99" s="529" t="str">
        <f t="shared" si="313"/>
        <v>0</v>
      </c>
      <c r="Q99" s="529" t="str">
        <f t="shared" si="313"/>
        <v>0</v>
      </c>
      <c r="R99" s="529" t="str">
        <f t="shared" si="313"/>
        <v>0</v>
      </c>
      <c r="S99" s="529" t="str">
        <f t="shared" si="313"/>
        <v>0</v>
      </c>
      <c r="T99" s="529" t="str">
        <f t="shared" si="313"/>
        <v>0</v>
      </c>
      <c r="U99" s="529" t="str">
        <f t="shared" si="313"/>
        <v>0</v>
      </c>
      <c r="V99" s="1275" t="str">
        <f t="shared" si="313"/>
        <v>0</v>
      </c>
      <c r="W99" s="529" t="str">
        <f t="shared" si="313"/>
        <v>0</v>
      </c>
      <c r="X99" s="529" t="str">
        <f t="shared" si="313"/>
        <v>0</v>
      </c>
      <c r="Y99" s="529" t="str">
        <f t="shared" si="313"/>
        <v>0</v>
      </c>
      <c r="Z99" s="1061" t="str">
        <f t="shared" si="313"/>
        <v>0</v>
      </c>
      <c r="AA99" s="388" t="str">
        <f t="shared" si="313"/>
        <v>0</v>
      </c>
      <c r="AB99" s="1061" t="str">
        <f t="shared" si="313"/>
        <v>0</v>
      </c>
      <c r="AC99" s="529">
        <f t="shared" si="313"/>
        <v>0</v>
      </c>
      <c r="AD99" s="529">
        <f t="shared" si="313"/>
        <v>0</v>
      </c>
      <c r="AE99" s="529" t="str">
        <f t="shared" si="313"/>
        <v>0</v>
      </c>
      <c r="AF99" s="529">
        <f t="shared" si="313"/>
        <v>0</v>
      </c>
      <c r="AG99" s="529">
        <f t="shared" si="313"/>
        <v>0</v>
      </c>
      <c r="AH99" s="529" t="str">
        <f t="shared" si="313"/>
        <v>0</v>
      </c>
      <c r="AI99" s="529">
        <f t="shared" si="313"/>
        <v>0</v>
      </c>
      <c r="AJ99" s="529">
        <f t="shared" ref="AJ99:BK99" si="314">AJ42</f>
        <v>0</v>
      </c>
      <c r="AK99" s="529" t="str">
        <f t="shared" si="314"/>
        <v>0</v>
      </c>
      <c r="AL99" s="1061">
        <f t="shared" si="314"/>
        <v>0</v>
      </c>
      <c r="AM99" s="388">
        <f t="shared" si="314"/>
        <v>0</v>
      </c>
      <c r="AN99" s="1061" t="str">
        <f t="shared" si="314"/>
        <v>0</v>
      </c>
      <c r="AO99" s="529">
        <f t="shared" si="314"/>
        <v>0</v>
      </c>
      <c r="AP99" s="529">
        <f t="shared" si="314"/>
        <v>0</v>
      </c>
      <c r="AQ99" s="529" t="str">
        <f t="shared" si="314"/>
        <v>0</v>
      </c>
      <c r="AR99" s="529">
        <f t="shared" si="314"/>
        <v>0</v>
      </c>
      <c r="AS99" s="529">
        <f t="shared" si="314"/>
        <v>0</v>
      </c>
      <c r="AT99" s="529" t="str">
        <f t="shared" si="314"/>
        <v>0</v>
      </c>
      <c r="AU99" s="529">
        <f t="shared" si="314"/>
        <v>0</v>
      </c>
      <c r="AV99" s="529">
        <f t="shared" si="314"/>
        <v>0</v>
      </c>
      <c r="AW99" s="529" t="str">
        <f t="shared" si="314"/>
        <v>0</v>
      </c>
      <c r="AX99" s="529">
        <f t="shared" si="314"/>
        <v>0</v>
      </c>
      <c r="AY99" s="388">
        <f t="shared" si="314"/>
        <v>0</v>
      </c>
      <c r="AZ99" s="529" t="str">
        <f t="shared" si="314"/>
        <v>0</v>
      </c>
      <c r="BA99" s="529">
        <f t="shared" si="314"/>
        <v>0</v>
      </c>
      <c r="BB99" s="529">
        <f t="shared" si="314"/>
        <v>0</v>
      </c>
      <c r="BC99" s="529" t="str">
        <f t="shared" si="314"/>
        <v>0</v>
      </c>
      <c r="BD99" s="529">
        <f t="shared" si="314"/>
        <v>0</v>
      </c>
      <c r="BE99" s="529">
        <f t="shared" si="314"/>
        <v>0</v>
      </c>
      <c r="BF99" s="529" t="str">
        <f t="shared" si="314"/>
        <v>0</v>
      </c>
      <c r="BG99" s="529">
        <f t="shared" si="314"/>
        <v>0</v>
      </c>
      <c r="BH99" s="529">
        <f t="shared" si="314"/>
        <v>0</v>
      </c>
      <c r="BI99" s="529" t="str">
        <f t="shared" si="314"/>
        <v>0</v>
      </c>
      <c r="BJ99" s="529">
        <f t="shared" si="314"/>
        <v>0</v>
      </c>
      <c r="BK99" s="388">
        <f t="shared" si="314"/>
        <v>0</v>
      </c>
      <c r="BL99" s="529" t="str">
        <f t="shared" ref="BL99:DG99" si="315">BL42</f>
        <v>0</v>
      </c>
      <c r="BM99" s="529">
        <f t="shared" si="315"/>
        <v>0</v>
      </c>
      <c r="BN99" s="529">
        <f t="shared" si="315"/>
        <v>0</v>
      </c>
      <c r="BO99" s="529" t="str">
        <f t="shared" si="315"/>
        <v>0</v>
      </c>
      <c r="BP99" s="529">
        <f t="shared" si="315"/>
        <v>0</v>
      </c>
      <c r="BQ99" s="529">
        <f t="shared" si="315"/>
        <v>0</v>
      </c>
      <c r="BR99" s="529" t="str">
        <f t="shared" si="315"/>
        <v>0</v>
      </c>
      <c r="BS99" s="529">
        <f t="shared" si="315"/>
        <v>0</v>
      </c>
      <c r="BT99" s="529">
        <f t="shared" si="315"/>
        <v>0</v>
      </c>
      <c r="BU99" s="529" t="str">
        <f t="shared" si="315"/>
        <v>0</v>
      </c>
      <c r="BV99" s="1061">
        <f t="shared" si="315"/>
        <v>0</v>
      </c>
      <c r="BW99" s="877">
        <f t="shared" si="315"/>
        <v>0</v>
      </c>
      <c r="BX99" s="1061" t="str">
        <f t="shared" si="315"/>
        <v>0</v>
      </c>
      <c r="BY99" s="529">
        <f t="shared" si="315"/>
        <v>0</v>
      </c>
      <c r="BZ99" s="529">
        <f t="shared" si="315"/>
        <v>0</v>
      </c>
      <c r="CA99" s="529" t="str">
        <f t="shared" si="315"/>
        <v>0</v>
      </c>
      <c r="CB99" s="529">
        <f t="shared" si="315"/>
        <v>0</v>
      </c>
      <c r="CC99" s="529">
        <f t="shared" si="315"/>
        <v>0</v>
      </c>
      <c r="CD99" s="529">
        <f t="shared" si="315"/>
        <v>0</v>
      </c>
      <c r="CE99" s="529">
        <f t="shared" si="315"/>
        <v>0</v>
      </c>
      <c r="CF99" s="529">
        <f t="shared" si="315"/>
        <v>0</v>
      </c>
      <c r="CG99" s="529">
        <f t="shared" si="315"/>
        <v>0</v>
      </c>
      <c r="CH99" s="1061">
        <f t="shared" si="315"/>
        <v>0</v>
      </c>
      <c r="CI99" s="1062">
        <f t="shared" si="315"/>
        <v>0</v>
      </c>
      <c r="CJ99" s="1061" t="str">
        <f t="shared" si="315"/>
        <v>0</v>
      </c>
      <c r="CK99" s="529">
        <f t="shared" si="315"/>
        <v>0</v>
      </c>
      <c r="CL99" s="529">
        <f t="shared" si="315"/>
        <v>0</v>
      </c>
      <c r="CM99" s="529" t="str">
        <f t="shared" si="315"/>
        <v>0</v>
      </c>
      <c r="CN99" s="529">
        <f t="shared" si="315"/>
        <v>0</v>
      </c>
      <c r="CO99" s="529">
        <f t="shared" si="315"/>
        <v>0</v>
      </c>
      <c r="CP99" s="529" t="str">
        <f t="shared" si="315"/>
        <v>0</v>
      </c>
      <c r="CQ99" s="529">
        <f t="shared" si="315"/>
        <v>0</v>
      </c>
      <c r="CR99" s="529">
        <f t="shared" si="315"/>
        <v>0</v>
      </c>
      <c r="CS99" s="529" t="str">
        <f t="shared" si="315"/>
        <v>0</v>
      </c>
      <c r="CT99" s="529">
        <f t="shared" si="315"/>
        <v>0</v>
      </c>
      <c r="CU99" s="529">
        <f t="shared" si="315"/>
        <v>0</v>
      </c>
      <c r="CV99" s="1061" t="str">
        <f t="shared" si="315"/>
        <v>0</v>
      </c>
      <c r="CW99" s="529">
        <f t="shared" si="315"/>
        <v>0</v>
      </c>
      <c r="CX99" s="529">
        <f t="shared" si="315"/>
        <v>0</v>
      </c>
      <c r="CY99" s="529" t="str">
        <f t="shared" si="315"/>
        <v>0</v>
      </c>
      <c r="CZ99" s="529">
        <f t="shared" si="315"/>
        <v>0</v>
      </c>
      <c r="DA99" s="529">
        <f t="shared" si="315"/>
        <v>0</v>
      </c>
      <c r="DB99" s="529" t="str">
        <f t="shared" si="315"/>
        <v>0</v>
      </c>
      <c r="DC99" s="529">
        <f t="shared" si="315"/>
        <v>0</v>
      </c>
      <c r="DD99" s="529">
        <f t="shared" si="315"/>
        <v>0</v>
      </c>
      <c r="DE99" s="529" t="str">
        <f t="shared" si="315"/>
        <v>0</v>
      </c>
      <c r="DF99" s="529">
        <f t="shared" si="315"/>
        <v>0</v>
      </c>
      <c r="DG99" s="529">
        <f t="shared" si="315"/>
        <v>0</v>
      </c>
    </row>
    <row r="100" spans="1:111">
      <c r="A100" s="92" t="s">
        <v>340</v>
      </c>
      <c r="B100" s="188" t="str">
        <f>Settings!$C$6</f>
        <v>USD</v>
      </c>
      <c r="C100" s="557"/>
      <c r="D100" s="1075">
        <f t="shared" ref="D100:BK100" si="316">D98-D99</f>
        <v>-20458.333333333336</v>
      </c>
      <c r="E100" s="1075">
        <f t="shared" si="316"/>
        <v>-6875.0000000000009</v>
      </c>
      <c r="F100" s="1075">
        <f t="shared" si="316"/>
        <v>-9875</v>
      </c>
      <c r="G100" s="1075">
        <f t="shared" si="316"/>
        <v>-21958.333333333336</v>
      </c>
      <c r="H100" s="1075">
        <f t="shared" si="316"/>
        <v>-15958.333333333336</v>
      </c>
      <c r="I100" s="1075">
        <f t="shared" si="316"/>
        <v>-16179.583333333336</v>
      </c>
      <c r="J100" s="1075">
        <f t="shared" si="316"/>
        <v>-21500.500000000004</v>
      </c>
      <c r="K100" s="1075">
        <f t="shared" si="316"/>
        <v>-18500.500000000004</v>
      </c>
      <c r="L100" s="1075">
        <f t="shared" si="316"/>
        <v>-18500.500000000004</v>
      </c>
      <c r="M100" s="1075">
        <f t="shared" si="316"/>
        <v>-23821.416666666672</v>
      </c>
      <c r="N100" s="1075">
        <f t="shared" si="316"/>
        <v>-20821.416666666672</v>
      </c>
      <c r="O100" s="391">
        <f t="shared" si="316"/>
        <v>-26321.416666666672</v>
      </c>
      <c r="P100" s="1075">
        <f t="shared" si="316"/>
        <v>-40838.250000000007</v>
      </c>
      <c r="Q100" s="1075">
        <f t="shared" si="316"/>
        <v>-52759.416666666679</v>
      </c>
      <c r="R100" s="1075">
        <f t="shared" si="316"/>
        <v>-40759.416666666679</v>
      </c>
      <c r="S100" s="1075">
        <f t="shared" si="316"/>
        <v>-47455.333333333343</v>
      </c>
      <c r="T100" s="1075">
        <f t="shared" si="316"/>
        <v>-44455.333333333343</v>
      </c>
      <c r="U100" s="1075">
        <f t="shared" si="316"/>
        <v>-94455.333333333343</v>
      </c>
      <c r="V100" s="1284">
        <f t="shared" si="316"/>
        <v>-44455.333333333343</v>
      </c>
      <c r="W100" s="1075">
        <f t="shared" si="316"/>
        <v>-44455.333333333343</v>
      </c>
      <c r="X100" s="1075">
        <f t="shared" si="316"/>
        <v>-44455.333333333343</v>
      </c>
      <c r="Y100" s="1075">
        <f t="shared" si="316"/>
        <v>-306743.19634703186</v>
      </c>
      <c r="Z100" s="1075">
        <f t="shared" si="316"/>
        <v>-417.71689497717307</v>
      </c>
      <c r="AA100" s="391">
        <f t="shared" si="316"/>
        <v>-6443.1963470319679</v>
      </c>
      <c r="AB100" s="1075">
        <f t="shared" si="316"/>
        <v>-352073.19611872139</v>
      </c>
      <c r="AC100" s="1075">
        <f t="shared" si="316"/>
        <v>23627.644634703203</v>
      </c>
      <c r="AD100" s="1075">
        <f t="shared" si="316"/>
        <v>33885.178881278538</v>
      </c>
      <c r="AE100" s="1075">
        <f t="shared" si="316"/>
        <v>-270533.85317351599</v>
      </c>
      <c r="AF100" s="1075">
        <f t="shared" si="316"/>
        <v>93929.982442922395</v>
      </c>
      <c r="AG100" s="1075">
        <f t="shared" si="316"/>
        <v>88566.146826484008</v>
      </c>
      <c r="AH100" s="1075">
        <f t="shared" si="316"/>
        <v>-274441.70053424663</v>
      </c>
      <c r="AI100" s="1075">
        <f t="shared" si="316"/>
        <v>150958.29946575343</v>
      </c>
      <c r="AJ100" s="1075">
        <f t="shared" si="316"/>
        <v>143371.99809589039</v>
      </c>
      <c r="AK100" s="1075">
        <f t="shared" si="316"/>
        <v>-140862.88000547956</v>
      </c>
      <c r="AL100" s="1075">
        <f t="shared" si="316"/>
        <v>167187.31177534244</v>
      </c>
      <c r="AM100" s="391">
        <f t="shared" si="316"/>
        <v>161577.11999452056</v>
      </c>
      <c r="AN100" s="1075">
        <f t="shared" si="316"/>
        <v>-247490.34660191776</v>
      </c>
      <c r="AO100" s="1075">
        <f t="shared" si="316"/>
        <v>136691.58101794525</v>
      </c>
      <c r="AP100" s="1075">
        <f t="shared" si="316"/>
        <v>164361.27964808224</v>
      </c>
      <c r="AQ100" s="1075">
        <f t="shared" si="316"/>
        <v>-237399.43443739714</v>
      </c>
      <c r="AR100" s="1075">
        <f t="shared" si="316"/>
        <v>195013.90802835618</v>
      </c>
      <c r="AS100" s="1075">
        <f t="shared" si="316"/>
        <v>184790.56556260274</v>
      </c>
      <c r="AT100" s="1075">
        <f t="shared" si="316"/>
        <v>-183531.80097114222</v>
      </c>
      <c r="AU100" s="1075">
        <f t="shared" si="316"/>
        <v>216158.19902885761</v>
      </c>
      <c r="AV100" s="1075">
        <f t="shared" si="316"/>
        <v>205240.33601515894</v>
      </c>
      <c r="AW100" s="1075">
        <f t="shared" si="316"/>
        <v>-146467.00552812507</v>
      </c>
      <c r="AX100" s="1075">
        <f t="shared" si="316"/>
        <v>212926.17255406667</v>
      </c>
      <c r="AY100" s="391">
        <f t="shared" si="316"/>
        <v>206482.99447187482</v>
      </c>
      <c r="AZ100" s="1075">
        <f t="shared" si="316"/>
        <v>-298483.04538098862</v>
      </c>
      <c r="BA100" s="1075">
        <f t="shared" si="316"/>
        <v>210591.25203094038</v>
      </c>
      <c r="BB100" s="1075">
        <f t="shared" si="316"/>
        <v>249909.66298984451</v>
      </c>
      <c r="BC100" s="1075">
        <f t="shared" si="316"/>
        <v>-255130.13089396764</v>
      </c>
      <c r="BD100" s="1075">
        <f t="shared" si="316"/>
        <v>292257.63622932002</v>
      </c>
      <c r="BE100" s="1075">
        <f t="shared" si="316"/>
        <v>277768.8691060323</v>
      </c>
      <c r="BF100" s="1075">
        <f t="shared" si="316"/>
        <v>-367843.52037620632</v>
      </c>
      <c r="BG100" s="1075">
        <f t="shared" si="316"/>
        <v>352957.47962379333</v>
      </c>
      <c r="BH100" s="1075">
        <f t="shared" si="316"/>
        <v>336031.26592516311</v>
      </c>
      <c r="BI100" s="1075">
        <f t="shared" si="316"/>
        <v>-249006.32645507151</v>
      </c>
      <c r="BJ100" s="1075">
        <f t="shared" si="316"/>
        <v>403686.56943533948</v>
      </c>
      <c r="BK100" s="391">
        <f t="shared" si="316"/>
        <v>395888.67354492849</v>
      </c>
      <c r="BL100" s="1075">
        <f t="shared" ref="BL100:DG100" si="317">BL98-BL99</f>
        <v>-76625.54892721065</v>
      </c>
      <c r="BM100" s="1075">
        <f t="shared" si="317"/>
        <v>469167.72407374298</v>
      </c>
      <c r="BN100" s="1075">
        <f t="shared" si="317"/>
        <v>510813.7733888115</v>
      </c>
      <c r="BO100" s="1075">
        <f t="shared" si="317"/>
        <v>-305328.23516296165</v>
      </c>
      <c r="BP100" s="1075">
        <f t="shared" si="317"/>
        <v>665584.28538498329</v>
      </c>
      <c r="BQ100" s="1075">
        <f t="shared" si="317"/>
        <v>631693.85250827111</v>
      </c>
      <c r="BR100" s="1075">
        <f t="shared" si="317"/>
        <v>-197954.1095242507</v>
      </c>
      <c r="BS100" s="1075">
        <f t="shared" si="317"/>
        <v>813048.8904757495</v>
      </c>
      <c r="BT100" s="1075">
        <f t="shared" si="317"/>
        <v>780634.96695976786</v>
      </c>
      <c r="BU100" s="1075">
        <f t="shared" si="317"/>
        <v>-23119.697965503088</v>
      </c>
      <c r="BV100" s="1075">
        <f t="shared" si="317"/>
        <v>930238.03902079782</v>
      </c>
      <c r="BW100" s="886">
        <f t="shared" si="317"/>
        <v>955093.65545915405</v>
      </c>
      <c r="BX100" s="1075">
        <f t="shared" si="317"/>
        <v>-228329.20361896371</v>
      </c>
      <c r="BY100" s="1075">
        <f t="shared" si="317"/>
        <v>1058855.4598733881</v>
      </c>
      <c r="BZ100" s="1075">
        <f t="shared" si="317"/>
        <v>1195608.6105583194</v>
      </c>
      <c r="CA100" s="1075">
        <f t="shared" si="317"/>
        <v>-97282.90786427178</v>
      </c>
      <c r="CB100" s="1075">
        <f t="shared" si="317"/>
        <v>1398190.4866562756</v>
      </c>
      <c r="CC100" s="1075">
        <f t="shared" si="317"/>
        <v>1346035.692135728</v>
      </c>
      <c r="CD100" s="1075">
        <f t="shared" si="317"/>
        <v>225798.85481608237</v>
      </c>
      <c r="CE100" s="1075">
        <f t="shared" si="317"/>
        <v>1567403.0548160817</v>
      </c>
      <c r="CF100" s="1075">
        <f t="shared" si="317"/>
        <v>1509747.9863229315</v>
      </c>
      <c r="CG100" s="1075">
        <f t="shared" si="317"/>
        <v>449030.27283981489</v>
      </c>
      <c r="CH100" s="1075">
        <f t="shared" si="317"/>
        <v>1661100.3248946089</v>
      </c>
      <c r="CI100" s="1076">
        <f t="shared" si="317"/>
        <v>1717844.8728398141</v>
      </c>
      <c r="CJ100" s="1075">
        <f t="shared" si="317"/>
        <v>-2260545.3074474065</v>
      </c>
      <c r="CK100" s="1075">
        <f t="shared" si="317"/>
        <v>1840877.9127921811</v>
      </c>
      <c r="CL100" s="1075">
        <f t="shared" si="317"/>
        <v>2062251.2826551953</v>
      </c>
      <c r="CM100" s="1075">
        <f t="shared" si="317"/>
        <v>-2145229.0265139188</v>
      </c>
      <c r="CN100" s="1075">
        <f t="shared" si="317"/>
        <v>2357117.7954038903</v>
      </c>
      <c r="CO100" s="1075">
        <f t="shared" si="317"/>
        <v>2273752.9734860812</v>
      </c>
      <c r="CP100" s="1075">
        <f t="shared" si="317"/>
        <v>-1786347.2450545251</v>
      </c>
      <c r="CQ100" s="1075">
        <f t="shared" si="317"/>
        <v>2651513.154945475</v>
      </c>
      <c r="CR100" s="1075">
        <f t="shared" si="317"/>
        <v>2558574.6343975286</v>
      </c>
      <c r="CS100" s="1075">
        <f t="shared" si="317"/>
        <v>-1446564.2447785966</v>
      </c>
      <c r="CT100" s="1075">
        <f t="shared" si="317"/>
        <v>2860697.9853583891</v>
      </c>
      <c r="CU100" s="1075">
        <f t="shared" si="317"/>
        <v>2957799.3552214038</v>
      </c>
      <c r="CV100" s="1075">
        <f t="shared" si="317"/>
        <v>-729819.21762053715</v>
      </c>
      <c r="CW100" s="1075">
        <f t="shared" si="317"/>
        <v>2617311.6320785768</v>
      </c>
      <c r="CX100" s="1075">
        <f t="shared" si="317"/>
        <v>2923258.3457456329</v>
      </c>
      <c r="CY100" s="1075">
        <f t="shared" si="317"/>
        <v>-1438935.3726625936</v>
      </c>
      <c r="CZ100" s="1075">
        <f t="shared" si="317"/>
        <v>3037456.2945733694</v>
      </c>
      <c r="DA100" s="1075">
        <f t="shared" si="317"/>
        <v>2931661.9465599936</v>
      </c>
      <c r="DB100" s="1075">
        <f t="shared" si="317"/>
        <v>-1866346.9365902806</v>
      </c>
      <c r="DC100" s="1075">
        <f t="shared" si="317"/>
        <v>3334210.8064768226</v>
      </c>
      <c r="DD100" s="1075">
        <f t="shared" si="317"/>
        <v>3218686.8578210687</v>
      </c>
      <c r="DE100" s="1075">
        <f t="shared" si="317"/>
        <v>-2331422.2475775178</v>
      </c>
      <c r="DF100" s="1075">
        <f t="shared" si="317"/>
        <v>3717876.9860794726</v>
      </c>
      <c r="DG100" s="1075">
        <f t="shared" si="317"/>
        <v>3844231.5239984812</v>
      </c>
    </row>
    <row r="101" spans="1:111">
      <c r="A101" s="92" t="s">
        <v>309</v>
      </c>
      <c r="B101" s="188" t="str">
        <f>Settings!$C$6</f>
        <v>USD</v>
      </c>
      <c r="C101" s="557"/>
      <c r="D101" s="529">
        <f t="shared" ref="D101:AI101" si="318">D37</f>
        <v>0</v>
      </c>
      <c r="E101" s="529">
        <f t="shared" si="318"/>
        <v>0</v>
      </c>
      <c r="F101" s="529">
        <f t="shared" si="318"/>
        <v>0</v>
      </c>
      <c r="G101" s="529">
        <f t="shared" si="318"/>
        <v>0</v>
      </c>
      <c r="H101" s="529">
        <f t="shared" si="318"/>
        <v>0</v>
      </c>
      <c r="I101" s="529">
        <f t="shared" si="318"/>
        <v>0</v>
      </c>
      <c r="J101" s="529">
        <f t="shared" si="318"/>
        <v>0</v>
      </c>
      <c r="K101" s="529">
        <f t="shared" si="318"/>
        <v>0</v>
      </c>
      <c r="L101" s="529">
        <f t="shared" si="318"/>
        <v>0</v>
      </c>
      <c r="M101" s="529">
        <f t="shared" si="318"/>
        <v>0</v>
      </c>
      <c r="N101" s="529">
        <f t="shared" si="318"/>
        <v>0</v>
      </c>
      <c r="O101" s="388">
        <f t="shared" si="318"/>
        <v>0</v>
      </c>
      <c r="P101" s="529">
        <f t="shared" si="318"/>
        <v>0</v>
      </c>
      <c r="Q101" s="529">
        <f t="shared" si="318"/>
        <v>0</v>
      </c>
      <c r="R101" s="529">
        <f t="shared" si="318"/>
        <v>0</v>
      </c>
      <c r="S101" s="529">
        <f t="shared" si="318"/>
        <v>0</v>
      </c>
      <c r="T101" s="529">
        <f t="shared" si="318"/>
        <v>0</v>
      </c>
      <c r="U101" s="529">
        <f t="shared" si="318"/>
        <v>0</v>
      </c>
      <c r="V101" s="1275">
        <f t="shared" si="318"/>
        <v>0</v>
      </c>
      <c r="W101" s="529">
        <f t="shared" si="318"/>
        <v>0</v>
      </c>
      <c r="X101" s="529">
        <f t="shared" si="318"/>
        <v>0</v>
      </c>
      <c r="Y101" s="529">
        <f t="shared" si="318"/>
        <v>0</v>
      </c>
      <c r="Z101" s="1061">
        <f t="shared" si="318"/>
        <v>0</v>
      </c>
      <c r="AA101" s="388">
        <f t="shared" si="318"/>
        <v>0</v>
      </c>
      <c r="AB101" s="1061">
        <f t="shared" si="318"/>
        <v>0</v>
      </c>
      <c r="AC101" s="529">
        <f t="shared" si="318"/>
        <v>0</v>
      </c>
      <c r="AD101" s="529">
        <f t="shared" si="318"/>
        <v>0</v>
      </c>
      <c r="AE101" s="529">
        <f t="shared" si="318"/>
        <v>0</v>
      </c>
      <c r="AF101" s="529">
        <f t="shared" si="318"/>
        <v>0</v>
      </c>
      <c r="AG101" s="529">
        <f t="shared" si="318"/>
        <v>0</v>
      </c>
      <c r="AH101" s="529">
        <f t="shared" si="318"/>
        <v>0</v>
      </c>
      <c r="AI101" s="529">
        <f t="shared" si="318"/>
        <v>0</v>
      </c>
      <c r="AJ101" s="529">
        <f t="shared" ref="AJ101:BK101" si="319">AJ37</f>
        <v>0</v>
      </c>
      <c r="AK101" s="529">
        <f t="shared" si="319"/>
        <v>0</v>
      </c>
      <c r="AL101" s="1061">
        <f t="shared" si="319"/>
        <v>0</v>
      </c>
      <c r="AM101" s="388">
        <f t="shared" si="319"/>
        <v>0</v>
      </c>
      <c r="AN101" s="1061">
        <f t="shared" si="319"/>
        <v>0</v>
      </c>
      <c r="AO101" s="529">
        <f t="shared" si="319"/>
        <v>0</v>
      </c>
      <c r="AP101" s="529">
        <f t="shared" si="319"/>
        <v>0</v>
      </c>
      <c r="AQ101" s="529">
        <f t="shared" si="319"/>
        <v>0</v>
      </c>
      <c r="AR101" s="529">
        <f t="shared" si="319"/>
        <v>0</v>
      </c>
      <c r="AS101" s="529">
        <f t="shared" si="319"/>
        <v>0</v>
      </c>
      <c r="AT101" s="529">
        <f t="shared" si="319"/>
        <v>0</v>
      </c>
      <c r="AU101" s="529">
        <f t="shared" si="319"/>
        <v>0</v>
      </c>
      <c r="AV101" s="529">
        <f t="shared" si="319"/>
        <v>0</v>
      </c>
      <c r="AW101" s="529">
        <f t="shared" si="319"/>
        <v>0</v>
      </c>
      <c r="AX101" s="529">
        <f t="shared" si="319"/>
        <v>0</v>
      </c>
      <c r="AY101" s="388">
        <f t="shared" si="319"/>
        <v>0</v>
      </c>
      <c r="AZ101" s="529">
        <f t="shared" si="319"/>
        <v>0</v>
      </c>
      <c r="BA101" s="529">
        <f t="shared" si="319"/>
        <v>0</v>
      </c>
      <c r="BB101" s="529">
        <f t="shared" si="319"/>
        <v>0</v>
      </c>
      <c r="BC101" s="529">
        <f t="shared" si="319"/>
        <v>0</v>
      </c>
      <c r="BD101" s="529">
        <f t="shared" si="319"/>
        <v>0</v>
      </c>
      <c r="BE101" s="529">
        <f t="shared" si="319"/>
        <v>0</v>
      </c>
      <c r="BF101" s="529">
        <f t="shared" si="319"/>
        <v>0</v>
      </c>
      <c r="BG101" s="529">
        <f t="shared" si="319"/>
        <v>0</v>
      </c>
      <c r="BH101" s="529">
        <f t="shared" si="319"/>
        <v>0</v>
      </c>
      <c r="BI101" s="529">
        <f t="shared" si="319"/>
        <v>0</v>
      </c>
      <c r="BJ101" s="529">
        <f t="shared" si="319"/>
        <v>0</v>
      </c>
      <c r="BK101" s="388">
        <f t="shared" si="319"/>
        <v>0</v>
      </c>
      <c r="BL101" s="529">
        <f t="shared" ref="BL101:DG101" si="320">BL37</f>
        <v>0</v>
      </c>
      <c r="BM101" s="529">
        <f t="shared" si="320"/>
        <v>0</v>
      </c>
      <c r="BN101" s="529">
        <f t="shared" si="320"/>
        <v>0</v>
      </c>
      <c r="BO101" s="529">
        <f t="shared" si="320"/>
        <v>0</v>
      </c>
      <c r="BP101" s="529">
        <f t="shared" si="320"/>
        <v>0</v>
      </c>
      <c r="BQ101" s="529">
        <f t="shared" si="320"/>
        <v>0</v>
      </c>
      <c r="BR101" s="529">
        <f t="shared" si="320"/>
        <v>0</v>
      </c>
      <c r="BS101" s="529">
        <f t="shared" si="320"/>
        <v>0</v>
      </c>
      <c r="BT101" s="529">
        <f t="shared" si="320"/>
        <v>0</v>
      </c>
      <c r="BU101" s="529">
        <f t="shared" si="320"/>
        <v>0</v>
      </c>
      <c r="BV101" s="1061">
        <f t="shared" si="320"/>
        <v>0</v>
      </c>
      <c r="BW101" s="877">
        <f t="shared" si="320"/>
        <v>0</v>
      </c>
      <c r="BX101" s="1061">
        <f t="shared" si="320"/>
        <v>0</v>
      </c>
      <c r="BY101" s="529">
        <f t="shared" si="320"/>
        <v>0</v>
      </c>
      <c r="BZ101" s="529">
        <f t="shared" si="320"/>
        <v>0</v>
      </c>
      <c r="CA101" s="529">
        <f t="shared" si="320"/>
        <v>0</v>
      </c>
      <c r="CB101" s="529">
        <f t="shared" si="320"/>
        <v>0</v>
      </c>
      <c r="CC101" s="529">
        <f t="shared" si="320"/>
        <v>0</v>
      </c>
      <c r="CD101" s="529">
        <f t="shared" si="320"/>
        <v>0</v>
      </c>
      <c r="CE101" s="529">
        <f t="shared" si="320"/>
        <v>0</v>
      </c>
      <c r="CF101" s="529">
        <f t="shared" si="320"/>
        <v>0</v>
      </c>
      <c r="CG101" s="529">
        <f t="shared" si="320"/>
        <v>0</v>
      </c>
      <c r="CH101" s="1061">
        <f t="shared" si="320"/>
        <v>0</v>
      </c>
      <c r="CI101" s="1062">
        <f t="shared" si="320"/>
        <v>0</v>
      </c>
      <c r="CJ101" s="1061">
        <f t="shared" si="320"/>
        <v>0</v>
      </c>
      <c r="CK101" s="529">
        <f t="shared" si="320"/>
        <v>0</v>
      </c>
      <c r="CL101" s="529">
        <f t="shared" si="320"/>
        <v>0</v>
      </c>
      <c r="CM101" s="529">
        <f t="shared" si="320"/>
        <v>0</v>
      </c>
      <c r="CN101" s="529">
        <f t="shared" si="320"/>
        <v>0</v>
      </c>
      <c r="CO101" s="529">
        <f t="shared" si="320"/>
        <v>0</v>
      </c>
      <c r="CP101" s="529">
        <f t="shared" si="320"/>
        <v>0</v>
      </c>
      <c r="CQ101" s="529">
        <f t="shared" si="320"/>
        <v>0</v>
      </c>
      <c r="CR101" s="529">
        <f t="shared" si="320"/>
        <v>0</v>
      </c>
      <c r="CS101" s="529">
        <f t="shared" si="320"/>
        <v>0</v>
      </c>
      <c r="CT101" s="529">
        <f t="shared" si="320"/>
        <v>0</v>
      </c>
      <c r="CU101" s="529">
        <f t="shared" si="320"/>
        <v>0</v>
      </c>
      <c r="CV101" s="1061">
        <f t="shared" si="320"/>
        <v>0</v>
      </c>
      <c r="CW101" s="529">
        <f t="shared" si="320"/>
        <v>0</v>
      </c>
      <c r="CX101" s="529">
        <f t="shared" si="320"/>
        <v>0</v>
      </c>
      <c r="CY101" s="529">
        <f t="shared" si="320"/>
        <v>0</v>
      </c>
      <c r="CZ101" s="529">
        <f t="shared" si="320"/>
        <v>0</v>
      </c>
      <c r="DA101" s="529">
        <f t="shared" si="320"/>
        <v>0</v>
      </c>
      <c r="DB101" s="529">
        <f t="shared" si="320"/>
        <v>0</v>
      </c>
      <c r="DC101" s="529">
        <f t="shared" si="320"/>
        <v>0</v>
      </c>
      <c r="DD101" s="529">
        <f t="shared" si="320"/>
        <v>0</v>
      </c>
      <c r="DE101" s="529">
        <f t="shared" si="320"/>
        <v>0</v>
      </c>
      <c r="DF101" s="529">
        <f t="shared" si="320"/>
        <v>0</v>
      </c>
      <c r="DG101" s="529">
        <f t="shared" si="320"/>
        <v>0</v>
      </c>
    </row>
    <row r="102" spans="1:111">
      <c r="A102" s="168" t="s">
        <v>319</v>
      </c>
      <c r="B102" s="188" t="str">
        <f>Settings!$C$6</f>
        <v>USD</v>
      </c>
      <c r="C102" s="557"/>
      <c r="D102" s="1075">
        <f t="shared" ref="D102:BK102" si="321">D100+D101</f>
        <v>-20458.333333333336</v>
      </c>
      <c r="E102" s="1075">
        <f t="shared" si="321"/>
        <v>-6875.0000000000009</v>
      </c>
      <c r="F102" s="1075">
        <f t="shared" si="321"/>
        <v>-9875</v>
      </c>
      <c r="G102" s="1075">
        <f t="shared" si="321"/>
        <v>-21958.333333333336</v>
      </c>
      <c r="H102" s="1075">
        <f t="shared" si="321"/>
        <v>-15958.333333333336</v>
      </c>
      <c r="I102" s="1075">
        <f t="shared" si="321"/>
        <v>-16179.583333333336</v>
      </c>
      <c r="J102" s="1075">
        <f t="shared" si="321"/>
        <v>-21500.500000000004</v>
      </c>
      <c r="K102" s="1075">
        <f t="shared" si="321"/>
        <v>-18500.500000000004</v>
      </c>
      <c r="L102" s="1075">
        <f t="shared" si="321"/>
        <v>-18500.500000000004</v>
      </c>
      <c r="M102" s="1075">
        <f t="shared" si="321"/>
        <v>-23821.416666666672</v>
      </c>
      <c r="N102" s="1075">
        <f t="shared" si="321"/>
        <v>-20821.416666666672</v>
      </c>
      <c r="O102" s="391">
        <f t="shared" si="321"/>
        <v>-26321.416666666672</v>
      </c>
      <c r="P102" s="1075">
        <f t="shared" si="321"/>
        <v>-40838.250000000007</v>
      </c>
      <c r="Q102" s="1075">
        <f t="shared" si="321"/>
        <v>-52759.416666666679</v>
      </c>
      <c r="R102" s="1075">
        <f t="shared" si="321"/>
        <v>-40759.416666666679</v>
      </c>
      <c r="S102" s="1075">
        <f t="shared" si="321"/>
        <v>-47455.333333333343</v>
      </c>
      <c r="T102" s="1075">
        <f t="shared" si="321"/>
        <v>-44455.333333333343</v>
      </c>
      <c r="U102" s="1075">
        <f t="shared" si="321"/>
        <v>-94455.333333333343</v>
      </c>
      <c r="V102" s="1284">
        <f t="shared" si="321"/>
        <v>-44455.333333333343</v>
      </c>
      <c r="W102" s="1075">
        <f t="shared" si="321"/>
        <v>-44455.333333333343</v>
      </c>
      <c r="X102" s="1075">
        <f t="shared" si="321"/>
        <v>-44455.333333333343</v>
      </c>
      <c r="Y102" s="1075">
        <f t="shared" si="321"/>
        <v>-306743.19634703186</v>
      </c>
      <c r="Z102" s="1075">
        <f t="shared" si="321"/>
        <v>-417.71689497717307</v>
      </c>
      <c r="AA102" s="391">
        <f t="shared" si="321"/>
        <v>-6443.1963470319679</v>
      </c>
      <c r="AB102" s="1075">
        <f t="shared" si="321"/>
        <v>-352073.19611872139</v>
      </c>
      <c r="AC102" s="1075">
        <f t="shared" si="321"/>
        <v>23627.644634703203</v>
      </c>
      <c r="AD102" s="1075">
        <f t="shared" si="321"/>
        <v>33885.178881278538</v>
      </c>
      <c r="AE102" s="1075">
        <f t="shared" si="321"/>
        <v>-270533.85317351599</v>
      </c>
      <c r="AF102" s="1075">
        <f t="shared" si="321"/>
        <v>93929.982442922395</v>
      </c>
      <c r="AG102" s="1075">
        <f t="shared" si="321"/>
        <v>88566.146826484008</v>
      </c>
      <c r="AH102" s="1075">
        <f t="shared" si="321"/>
        <v>-274441.70053424663</v>
      </c>
      <c r="AI102" s="1075">
        <f t="shared" si="321"/>
        <v>150958.29946575343</v>
      </c>
      <c r="AJ102" s="1075">
        <f t="shared" si="321"/>
        <v>143371.99809589039</v>
      </c>
      <c r="AK102" s="1075">
        <f t="shared" si="321"/>
        <v>-140862.88000547956</v>
      </c>
      <c r="AL102" s="1075">
        <f t="shared" si="321"/>
        <v>167187.31177534244</v>
      </c>
      <c r="AM102" s="391">
        <f t="shared" si="321"/>
        <v>161577.11999452056</v>
      </c>
      <c r="AN102" s="1075">
        <f t="shared" si="321"/>
        <v>-247490.34660191776</v>
      </c>
      <c r="AO102" s="1075">
        <f t="shared" si="321"/>
        <v>136691.58101794525</v>
      </c>
      <c r="AP102" s="1075">
        <f t="shared" si="321"/>
        <v>164361.27964808224</v>
      </c>
      <c r="AQ102" s="1075">
        <f t="shared" si="321"/>
        <v>-237399.43443739714</v>
      </c>
      <c r="AR102" s="1075">
        <f t="shared" si="321"/>
        <v>195013.90802835618</v>
      </c>
      <c r="AS102" s="1075">
        <f t="shared" si="321"/>
        <v>184790.56556260274</v>
      </c>
      <c r="AT102" s="1075">
        <f t="shared" si="321"/>
        <v>-183531.80097114222</v>
      </c>
      <c r="AU102" s="1075">
        <f t="shared" si="321"/>
        <v>216158.19902885761</v>
      </c>
      <c r="AV102" s="1075">
        <f t="shared" si="321"/>
        <v>205240.33601515894</v>
      </c>
      <c r="AW102" s="1075">
        <f t="shared" si="321"/>
        <v>-146467.00552812507</v>
      </c>
      <c r="AX102" s="1075">
        <f t="shared" si="321"/>
        <v>212926.17255406667</v>
      </c>
      <c r="AY102" s="391">
        <f t="shared" si="321"/>
        <v>206482.99447187482</v>
      </c>
      <c r="AZ102" s="1075">
        <f t="shared" si="321"/>
        <v>-298483.04538098862</v>
      </c>
      <c r="BA102" s="1075">
        <f t="shared" si="321"/>
        <v>210591.25203094038</v>
      </c>
      <c r="BB102" s="1075">
        <f t="shared" si="321"/>
        <v>249909.66298984451</v>
      </c>
      <c r="BC102" s="1075">
        <f t="shared" si="321"/>
        <v>-255130.13089396764</v>
      </c>
      <c r="BD102" s="1075">
        <f t="shared" si="321"/>
        <v>292257.63622932002</v>
      </c>
      <c r="BE102" s="1075">
        <f t="shared" si="321"/>
        <v>277768.8691060323</v>
      </c>
      <c r="BF102" s="1075">
        <f t="shared" si="321"/>
        <v>-367843.52037620632</v>
      </c>
      <c r="BG102" s="1075">
        <f t="shared" si="321"/>
        <v>352957.47962379333</v>
      </c>
      <c r="BH102" s="1075">
        <f t="shared" si="321"/>
        <v>336031.26592516311</v>
      </c>
      <c r="BI102" s="1075">
        <f t="shared" si="321"/>
        <v>-249006.32645507151</v>
      </c>
      <c r="BJ102" s="1075">
        <f t="shared" si="321"/>
        <v>403686.56943533948</v>
      </c>
      <c r="BK102" s="391">
        <f t="shared" si="321"/>
        <v>395888.67354492849</v>
      </c>
      <c r="BL102" s="1075">
        <f t="shared" ref="BL102:DG102" si="322">BL100+BL101</f>
        <v>-76625.54892721065</v>
      </c>
      <c r="BM102" s="1075">
        <f t="shared" si="322"/>
        <v>469167.72407374298</v>
      </c>
      <c r="BN102" s="1075">
        <f t="shared" si="322"/>
        <v>510813.7733888115</v>
      </c>
      <c r="BO102" s="1075">
        <f t="shared" si="322"/>
        <v>-305328.23516296165</v>
      </c>
      <c r="BP102" s="1075">
        <f t="shared" si="322"/>
        <v>665584.28538498329</v>
      </c>
      <c r="BQ102" s="1075">
        <f t="shared" si="322"/>
        <v>631693.85250827111</v>
      </c>
      <c r="BR102" s="1075">
        <f t="shared" si="322"/>
        <v>-197954.1095242507</v>
      </c>
      <c r="BS102" s="1075">
        <f t="shared" si="322"/>
        <v>813048.8904757495</v>
      </c>
      <c r="BT102" s="1075">
        <f t="shared" si="322"/>
        <v>780634.96695976786</v>
      </c>
      <c r="BU102" s="1075">
        <f t="shared" si="322"/>
        <v>-23119.697965503088</v>
      </c>
      <c r="BV102" s="1075">
        <f t="shared" si="322"/>
        <v>930238.03902079782</v>
      </c>
      <c r="BW102" s="886">
        <f t="shared" si="322"/>
        <v>955093.65545915405</v>
      </c>
      <c r="BX102" s="1075">
        <f t="shared" si="322"/>
        <v>-228329.20361896371</v>
      </c>
      <c r="BY102" s="1075">
        <f t="shared" si="322"/>
        <v>1058855.4598733881</v>
      </c>
      <c r="BZ102" s="1075">
        <f t="shared" si="322"/>
        <v>1195608.6105583194</v>
      </c>
      <c r="CA102" s="1075">
        <f t="shared" si="322"/>
        <v>-97282.90786427178</v>
      </c>
      <c r="CB102" s="1075">
        <f t="shared" si="322"/>
        <v>1398190.4866562756</v>
      </c>
      <c r="CC102" s="1075">
        <f t="shared" si="322"/>
        <v>1346035.692135728</v>
      </c>
      <c r="CD102" s="1075">
        <f t="shared" si="322"/>
        <v>225798.85481608237</v>
      </c>
      <c r="CE102" s="1075">
        <f t="shared" si="322"/>
        <v>1567403.0548160817</v>
      </c>
      <c r="CF102" s="1075">
        <f t="shared" si="322"/>
        <v>1509747.9863229315</v>
      </c>
      <c r="CG102" s="1075">
        <f t="shared" si="322"/>
        <v>449030.27283981489</v>
      </c>
      <c r="CH102" s="1075">
        <f t="shared" si="322"/>
        <v>1661100.3248946089</v>
      </c>
      <c r="CI102" s="1076">
        <f t="shared" si="322"/>
        <v>1717844.8728398141</v>
      </c>
      <c r="CJ102" s="1075">
        <f t="shared" si="322"/>
        <v>-2260545.3074474065</v>
      </c>
      <c r="CK102" s="1075">
        <f t="shared" si="322"/>
        <v>1840877.9127921811</v>
      </c>
      <c r="CL102" s="1075">
        <f t="shared" si="322"/>
        <v>2062251.2826551953</v>
      </c>
      <c r="CM102" s="1075">
        <f t="shared" si="322"/>
        <v>-2145229.0265139188</v>
      </c>
      <c r="CN102" s="1075">
        <f t="shared" si="322"/>
        <v>2357117.7954038903</v>
      </c>
      <c r="CO102" s="1075">
        <f t="shared" si="322"/>
        <v>2273752.9734860812</v>
      </c>
      <c r="CP102" s="1075">
        <f t="shared" si="322"/>
        <v>-1786347.2450545251</v>
      </c>
      <c r="CQ102" s="1075">
        <f t="shared" si="322"/>
        <v>2651513.154945475</v>
      </c>
      <c r="CR102" s="1075">
        <f t="shared" si="322"/>
        <v>2558574.6343975286</v>
      </c>
      <c r="CS102" s="1075">
        <f t="shared" si="322"/>
        <v>-1446564.2447785966</v>
      </c>
      <c r="CT102" s="1075">
        <f t="shared" si="322"/>
        <v>2860697.9853583891</v>
      </c>
      <c r="CU102" s="1075">
        <f t="shared" si="322"/>
        <v>2957799.3552214038</v>
      </c>
      <c r="CV102" s="1075">
        <f t="shared" si="322"/>
        <v>-729819.21762053715</v>
      </c>
      <c r="CW102" s="1075">
        <f t="shared" si="322"/>
        <v>2617311.6320785768</v>
      </c>
      <c r="CX102" s="1075">
        <f t="shared" si="322"/>
        <v>2923258.3457456329</v>
      </c>
      <c r="CY102" s="1075">
        <f t="shared" si="322"/>
        <v>-1438935.3726625936</v>
      </c>
      <c r="CZ102" s="1075">
        <f t="shared" si="322"/>
        <v>3037456.2945733694</v>
      </c>
      <c r="DA102" s="1075">
        <f t="shared" si="322"/>
        <v>2931661.9465599936</v>
      </c>
      <c r="DB102" s="1075">
        <f t="shared" si="322"/>
        <v>-1866346.9365902806</v>
      </c>
      <c r="DC102" s="1075">
        <f t="shared" si="322"/>
        <v>3334210.8064768226</v>
      </c>
      <c r="DD102" s="1075">
        <f t="shared" si="322"/>
        <v>3218686.8578210687</v>
      </c>
      <c r="DE102" s="1075">
        <f t="shared" si="322"/>
        <v>-2331422.2475775178</v>
      </c>
      <c r="DF102" s="1075">
        <f t="shared" si="322"/>
        <v>3717876.9860794726</v>
      </c>
      <c r="DG102" s="1075">
        <f t="shared" si="322"/>
        <v>3844231.5239984812</v>
      </c>
    </row>
    <row r="103" spans="1:111">
      <c r="A103" s="92" t="s">
        <v>320</v>
      </c>
      <c r="B103" s="188" t="str">
        <f>Settings!$C$6</f>
        <v>USD</v>
      </c>
      <c r="C103" s="557"/>
      <c r="D103" s="529">
        <f t="shared" ref="D103:BK103" si="323">D85</f>
        <v>0</v>
      </c>
      <c r="E103" s="529">
        <f t="shared" si="323"/>
        <v>0</v>
      </c>
      <c r="F103" s="529">
        <f t="shared" si="323"/>
        <v>0</v>
      </c>
      <c r="G103" s="529">
        <f t="shared" si="323"/>
        <v>0</v>
      </c>
      <c r="H103" s="529">
        <f t="shared" si="323"/>
        <v>0</v>
      </c>
      <c r="I103" s="529">
        <f t="shared" si="323"/>
        <v>0</v>
      </c>
      <c r="J103" s="529">
        <f t="shared" si="323"/>
        <v>300000</v>
      </c>
      <c r="K103" s="529">
        <f t="shared" ca="1" si="323"/>
        <v>0</v>
      </c>
      <c r="L103" s="529">
        <f t="shared" si="323"/>
        <v>0</v>
      </c>
      <c r="M103" s="529">
        <f t="shared" ca="1" si="323"/>
        <v>0</v>
      </c>
      <c r="N103" s="529">
        <f t="shared" ca="1" si="323"/>
        <v>0</v>
      </c>
      <c r="O103" s="388">
        <f t="shared" ca="1" si="323"/>
        <v>0</v>
      </c>
      <c r="P103" s="529">
        <f t="shared" si="323"/>
        <v>0</v>
      </c>
      <c r="Q103" s="529">
        <f t="shared" si="323"/>
        <v>0</v>
      </c>
      <c r="R103" s="529">
        <f t="shared" si="323"/>
        <v>300000</v>
      </c>
      <c r="S103" s="529">
        <f t="shared" si="323"/>
        <v>0</v>
      </c>
      <c r="T103" s="529">
        <f t="shared" si="323"/>
        <v>0</v>
      </c>
      <c r="U103" s="529">
        <f t="shared" si="323"/>
        <v>0</v>
      </c>
      <c r="V103" s="1275">
        <f t="shared" si="323"/>
        <v>0</v>
      </c>
      <c r="W103" s="529">
        <f t="shared" si="323"/>
        <v>0</v>
      </c>
      <c r="X103" s="529">
        <f t="shared" si="323"/>
        <v>0</v>
      </c>
      <c r="Y103" s="529">
        <f t="shared" si="323"/>
        <v>0</v>
      </c>
      <c r="Z103" s="1061">
        <f t="shared" si="323"/>
        <v>0</v>
      </c>
      <c r="AA103" s="388">
        <f t="shared" si="323"/>
        <v>0</v>
      </c>
      <c r="AB103" s="1061">
        <f t="shared" si="323"/>
        <v>0</v>
      </c>
      <c r="AC103" s="529">
        <f t="shared" si="323"/>
        <v>0</v>
      </c>
      <c r="AD103" s="529">
        <f t="shared" si="323"/>
        <v>0</v>
      </c>
      <c r="AE103" s="529">
        <f t="shared" si="323"/>
        <v>0</v>
      </c>
      <c r="AF103" s="529">
        <f t="shared" si="323"/>
        <v>0</v>
      </c>
      <c r="AG103" s="529">
        <f t="shared" si="323"/>
        <v>0</v>
      </c>
      <c r="AH103" s="529">
        <f t="shared" si="323"/>
        <v>0</v>
      </c>
      <c r="AI103" s="529">
        <f t="shared" si="323"/>
        <v>0</v>
      </c>
      <c r="AJ103" s="529">
        <f t="shared" si="323"/>
        <v>0</v>
      </c>
      <c r="AK103" s="529">
        <f t="shared" si="323"/>
        <v>0</v>
      </c>
      <c r="AL103" s="1061">
        <f t="shared" si="323"/>
        <v>0</v>
      </c>
      <c r="AM103" s="388">
        <f t="shared" si="323"/>
        <v>0</v>
      </c>
      <c r="AN103" s="1061">
        <f t="shared" si="323"/>
        <v>0</v>
      </c>
      <c r="AO103" s="1004">
        <f t="shared" si="323"/>
        <v>0</v>
      </c>
      <c r="AP103" s="1004">
        <f t="shared" si="323"/>
        <v>0</v>
      </c>
      <c r="AQ103" s="1004">
        <f t="shared" si="323"/>
        <v>0</v>
      </c>
      <c r="AR103" s="1004">
        <f t="shared" si="323"/>
        <v>0</v>
      </c>
      <c r="AS103" s="1004">
        <f t="shared" si="323"/>
        <v>0</v>
      </c>
      <c r="AT103" s="1004">
        <f t="shared" si="323"/>
        <v>0</v>
      </c>
      <c r="AU103" s="1004">
        <f t="shared" si="323"/>
        <v>0</v>
      </c>
      <c r="AV103" s="1004">
        <f t="shared" si="323"/>
        <v>0</v>
      </c>
      <c r="AW103" s="1004">
        <f t="shared" si="323"/>
        <v>0</v>
      </c>
      <c r="AX103" s="1004">
        <f t="shared" si="323"/>
        <v>0</v>
      </c>
      <c r="AY103" s="388">
        <f t="shared" si="323"/>
        <v>0</v>
      </c>
      <c r="AZ103" s="1004">
        <f t="shared" si="323"/>
        <v>0</v>
      </c>
      <c r="BA103" s="1004">
        <f t="shared" si="323"/>
        <v>0</v>
      </c>
      <c r="BB103" s="1004">
        <f t="shared" si="323"/>
        <v>0</v>
      </c>
      <c r="BC103" s="1004">
        <f t="shared" si="323"/>
        <v>0</v>
      </c>
      <c r="BD103" s="1004">
        <f t="shared" si="323"/>
        <v>0</v>
      </c>
      <c r="BE103" s="1004">
        <f t="shared" si="323"/>
        <v>0</v>
      </c>
      <c r="BF103" s="1004">
        <f t="shared" si="323"/>
        <v>0</v>
      </c>
      <c r="BG103" s="1004">
        <f t="shared" si="323"/>
        <v>0</v>
      </c>
      <c r="BH103" s="1004">
        <f t="shared" si="323"/>
        <v>0</v>
      </c>
      <c r="BI103" s="1004">
        <f t="shared" si="323"/>
        <v>0</v>
      </c>
      <c r="BJ103" s="1004">
        <f t="shared" si="323"/>
        <v>0</v>
      </c>
      <c r="BK103" s="388">
        <f t="shared" si="323"/>
        <v>0</v>
      </c>
      <c r="BL103" s="1004">
        <f t="shared" ref="BL103:DG103" si="324">BL85</f>
        <v>0</v>
      </c>
      <c r="BM103" s="1004">
        <f t="shared" si="324"/>
        <v>0</v>
      </c>
      <c r="BN103" s="1004">
        <f t="shared" si="324"/>
        <v>0</v>
      </c>
      <c r="BO103" s="1004">
        <f t="shared" si="324"/>
        <v>0</v>
      </c>
      <c r="BP103" s="1004">
        <f t="shared" si="324"/>
        <v>0</v>
      </c>
      <c r="BQ103" s="1004">
        <f t="shared" si="324"/>
        <v>0</v>
      </c>
      <c r="BR103" s="1004">
        <f t="shared" si="324"/>
        <v>0</v>
      </c>
      <c r="BS103" s="1004">
        <f t="shared" si="324"/>
        <v>0</v>
      </c>
      <c r="BT103" s="1004">
        <f t="shared" si="324"/>
        <v>0</v>
      </c>
      <c r="BU103" s="1004">
        <f t="shared" si="324"/>
        <v>0</v>
      </c>
      <c r="BV103" s="1066">
        <f t="shared" si="324"/>
        <v>0</v>
      </c>
      <c r="BW103" s="882">
        <f t="shared" si="324"/>
        <v>0</v>
      </c>
      <c r="BX103" s="1066">
        <f t="shared" si="324"/>
        <v>0</v>
      </c>
      <c r="BY103" s="1004">
        <f t="shared" si="324"/>
        <v>0</v>
      </c>
      <c r="BZ103" s="1004">
        <f t="shared" si="324"/>
        <v>0</v>
      </c>
      <c r="CA103" s="1004">
        <f t="shared" si="324"/>
        <v>0</v>
      </c>
      <c r="CB103" s="1004">
        <f t="shared" si="324"/>
        <v>0</v>
      </c>
      <c r="CC103" s="1004">
        <f t="shared" si="324"/>
        <v>0</v>
      </c>
      <c r="CD103" s="1004">
        <f t="shared" si="324"/>
        <v>0</v>
      </c>
      <c r="CE103" s="1004">
        <f t="shared" si="324"/>
        <v>0</v>
      </c>
      <c r="CF103" s="1004">
        <f t="shared" si="324"/>
        <v>0</v>
      </c>
      <c r="CG103" s="1004">
        <f t="shared" si="324"/>
        <v>0</v>
      </c>
      <c r="CH103" s="1066">
        <f t="shared" si="324"/>
        <v>0</v>
      </c>
      <c r="CI103" s="1067">
        <f t="shared" si="324"/>
        <v>0</v>
      </c>
      <c r="CJ103" s="1066">
        <f t="shared" si="324"/>
        <v>0</v>
      </c>
      <c r="CK103" s="1004">
        <f t="shared" si="324"/>
        <v>0</v>
      </c>
      <c r="CL103" s="1004">
        <f t="shared" si="324"/>
        <v>0</v>
      </c>
      <c r="CM103" s="1004">
        <f t="shared" si="324"/>
        <v>0</v>
      </c>
      <c r="CN103" s="1004">
        <f t="shared" si="324"/>
        <v>0</v>
      </c>
      <c r="CO103" s="1004">
        <f t="shared" si="324"/>
        <v>0</v>
      </c>
      <c r="CP103" s="1004">
        <f t="shared" si="324"/>
        <v>0</v>
      </c>
      <c r="CQ103" s="1004">
        <f t="shared" si="324"/>
        <v>0</v>
      </c>
      <c r="CR103" s="1004">
        <f t="shared" si="324"/>
        <v>0</v>
      </c>
      <c r="CS103" s="1004">
        <f t="shared" si="324"/>
        <v>0</v>
      </c>
      <c r="CT103" s="1004">
        <f t="shared" si="324"/>
        <v>0</v>
      </c>
      <c r="CU103" s="1004">
        <f t="shared" si="324"/>
        <v>0</v>
      </c>
      <c r="CV103" s="1066">
        <f t="shared" si="324"/>
        <v>0</v>
      </c>
      <c r="CW103" s="1004">
        <f t="shared" si="324"/>
        <v>0</v>
      </c>
      <c r="CX103" s="1004">
        <f t="shared" si="324"/>
        <v>0</v>
      </c>
      <c r="CY103" s="1004">
        <f t="shared" si="324"/>
        <v>0</v>
      </c>
      <c r="CZ103" s="1004">
        <f t="shared" si="324"/>
        <v>0</v>
      </c>
      <c r="DA103" s="1004">
        <f t="shared" si="324"/>
        <v>0</v>
      </c>
      <c r="DB103" s="1004">
        <f t="shared" si="324"/>
        <v>0</v>
      </c>
      <c r="DC103" s="1004">
        <f t="shared" si="324"/>
        <v>0</v>
      </c>
      <c r="DD103" s="1004">
        <f t="shared" si="324"/>
        <v>0</v>
      </c>
      <c r="DE103" s="1004">
        <f t="shared" si="324"/>
        <v>0</v>
      </c>
      <c r="DF103" s="1004">
        <f t="shared" si="324"/>
        <v>0</v>
      </c>
      <c r="DG103" s="1004">
        <f t="shared" si="324"/>
        <v>0</v>
      </c>
    </row>
    <row r="104" spans="1:111">
      <c r="A104" s="92" t="s">
        <v>311</v>
      </c>
      <c r="B104" s="188" t="str">
        <f>Settings!$C$6</f>
        <v>USD</v>
      </c>
      <c r="C104" s="557"/>
      <c r="D104" s="529">
        <f t="shared" ref="D104:BK104" si="325">D86</f>
        <v>0</v>
      </c>
      <c r="E104" s="529">
        <f t="shared" si="325"/>
        <v>0</v>
      </c>
      <c r="F104" s="529">
        <f t="shared" si="325"/>
        <v>0</v>
      </c>
      <c r="G104" s="529">
        <f t="shared" si="325"/>
        <v>0</v>
      </c>
      <c r="H104" s="529">
        <f t="shared" si="325"/>
        <v>0</v>
      </c>
      <c r="I104" s="529">
        <f t="shared" si="325"/>
        <v>0</v>
      </c>
      <c r="J104" s="529">
        <f t="shared" si="325"/>
        <v>0</v>
      </c>
      <c r="K104" s="529">
        <f t="shared" si="325"/>
        <v>0</v>
      </c>
      <c r="L104" s="529">
        <f t="shared" si="325"/>
        <v>0</v>
      </c>
      <c r="M104" s="529">
        <f t="shared" si="325"/>
        <v>0</v>
      </c>
      <c r="N104" s="529">
        <f t="shared" si="325"/>
        <v>0</v>
      </c>
      <c r="O104" s="388">
        <f t="shared" si="325"/>
        <v>0</v>
      </c>
      <c r="P104" s="529">
        <f t="shared" si="325"/>
        <v>0</v>
      </c>
      <c r="Q104" s="529">
        <f t="shared" si="325"/>
        <v>0</v>
      </c>
      <c r="R104" s="529">
        <f t="shared" si="325"/>
        <v>0</v>
      </c>
      <c r="S104" s="529">
        <f t="shared" si="325"/>
        <v>0</v>
      </c>
      <c r="T104" s="529">
        <f t="shared" si="325"/>
        <v>0</v>
      </c>
      <c r="U104" s="529">
        <f t="shared" si="325"/>
        <v>0</v>
      </c>
      <c r="V104" s="1275">
        <f t="shared" si="325"/>
        <v>50000</v>
      </c>
      <c r="W104" s="529">
        <f t="shared" si="325"/>
        <v>0</v>
      </c>
      <c r="X104" s="529">
        <f t="shared" si="325"/>
        <v>0</v>
      </c>
      <c r="Y104" s="529">
        <f t="shared" si="325"/>
        <v>0</v>
      </c>
      <c r="Z104" s="1061">
        <f t="shared" si="325"/>
        <v>0</v>
      </c>
      <c r="AA104" s="388">
        <f t="shared" si="325"/>
        <v>0</v>
      </c>
      <c r="AB104" s="1061">
        <f t="shared" si="325"/>
        <v>0</v>
      </c>
      <c r="AC104" s="529">
        <f t="shared" si="325"/>
        <v>0</v>
      </c>
      <c r="AD104" s="529">
        <f t="shared" si="325"/>
        <v>0</v>
      </c>
      <c r="AE104" s="529">
        <f t="shared" si="325"/>
        <v>0</v>
      </c>
      <c r="AF104" s="529">
        <f t="shared" si="325"/>
        <v>0</v>
      </c>
      <c r="AG104" s="529">
        <f t="shared" si="325"/>
        <v>0</v>
      </c>
      <c r="AH104" s="529">
        <f t="shared" si="325"/>
        <v>0</v>
      </c>
      <c r="AI104" s="529">
        <f t="shared" si="325"/>
        <v>0</v>
      </c>
      <c r="AJ104" s="529">
        <f t="shared" si="325"/>
        <v>0</v>
      </c>
      <c r="AK104" s="529">
        <f t="shared" si="325"/>
        <v>0</v>
      </c>
      <c r="AL104" s="1061">
        <f t="shared" si="325"/>
        <v>0</v>
      </c>
      <c r="AM104" s="388">
        <f t="shared" si="325"/>
        <v>0</v>
      </c>
      <c r="AN104" s="1061">
        <f t="shared" si="325"/>
        <v>0</v>
      </c>
      <c r="AO104" s="1004">
        <f t="shared" si="325"/>
        <v>0</v>
      </c>
      <c r="AP104" s="1004">
        <f t="shared" si="325"/>
        <v>0</v>
      </c>
      <c r="AQ104" s="1004">
        <f t="shared" si="325"/>
        <v>0</v>
      </c>
      <c r="AR104" s="1004">
        <f t="shared" si="325"/>
        <v>0</v>
      </c>
      <c r="AS104" s="1004">
        <f t="shared" si="325"/>
        <v>0</v>
      </c>
      <c r="AT104" s="1004">
        <f t="shared" si="325"/>
        <v>0</v>
      </c>
      <c r="AU104" s="1004">
        <f t="shared" si="325"/>
        <v>0</v>
      </c>
      <c r="AV104" s="1004">
        <f t="shared" si="325"/>
        <v>0</v>
      </c>
      <c r="AW104" s="1004">
        <f t="shared" si="325"/>
        <v>0</v>
      </c>
      <c r="AX104" s="1004">
        <f t="shared" si="325"/>
        <v>0</v>
      </c>
      <c r="AY104" s="388">
        <f t="shared" si="325"/>
        <v>0</v>
      </c>
      <c r="AZ104" s="1004">
        <f t="shared" si="325"/>
        <v>0</v>
      </c>
      <c r="BA104" s="1004">
        <f t="shared" si="325"/>
        <v>0</v>
      </c>
      <c r="BB104" s="1004">
        <f t="shared" si="325"/>
        <v>0</v>
      </c>
      <c r="BC104" s="1004">
        <f t="shared" si="325"/>
        <v>0</v>
      </c>
      <c r="BD104" s="1004">
        <f t="shared" si="325"/>
        <v>0</v>
      </c>
      <c r="BE104" s="1004">
        <f t="shared" si="325"/>
        <v>0</v>
      </c>
      <c r="BF104" s="1004">
        <f t="shared" si="325"/>
        <v>0</v>
      </c>
      <c r="BG104" s="1004">
        <f t="shared" si="325"/>
        <v>0</v>
      </c>
      <c r="BH104" s="1004">
        <f t="shared" si="325"/>
        <v>0</v>
      </c>
      <c r="BI104" s="1004">
        <f t="shared" si="325"/>
        <v>0</v>
      </c>
      <c r="BJ104" s="1004">
        <f t="shared" si="325"/>
        <v>0</v>
      </c>
      <c r="BK104" s="388">
        <f t="shared" si="325"/>
        <v>0</v>
      </c>
      <c r="BL104" s="1004">
        <f t="shared" ref="BL104:DG104" si="326">BL86</f>
        <v>0</v>
      </c>
      <c r="BM104" s="1004">
        <f t="shared" si="326"/>
        <v>0</v>
      </c>
      <c r="BN104" s="1004">
        <f t="shared" si="326"/>
        <v>0</v>
      </c>
      <c r="BO104" s="1004">
        <f t="shared" si="326"/>
        <v>0</v>
      </c>
      <c r="BP104" s="1004">
        <f t="shared" si="326"/>
        <v>0</v>
      </c>
      <c r="BQ104" s="1004">
        <f t="shared" si="326"/>
        <v>0</v>
      </c>
      <c r="BR104" s="1004">
        <f t="shared" si="326"/>
        <v>0</v>
      </c>
      <c r="BS104" s="1004">
        <f t="shared" si="326"/>
        <v>0</v>
      </c>
      <c r="BT104" s="1004">
        <f t="shared" si="326"/>
        <v>0</v>
      </c>
      <c r="BU104" s="1004">
        <f t="shared" si="326"/>
        <v>0</v>
      </c>
      <c r="BV104" s="1066">
        <f t="shared" si="326"/>
        <v>0</v>
      </c>
      <c r="BW104" s="882">
        <f t="shared" si="326"/>
        <v>0</v>
      </c>
      <c r="BX104" s="1066">
        <f t="shared" si="326"/>
        <v>0</v>
      </c>
      <c r="BY104" s="1004">
        <f t="shared" si="326"/>
        <v>0</v>
      </c>
      <c r="BZ104" s="1004">
        <f t="shared" si="326"/>
        <v>0</v>
      </c>
      <c r="CA104" s="1004">
        <f t="shared" si="326"/>
        <v>0</v>
      </c>
      <c r="CB104" s="1004">
        <f t="shared" si="326"/>
        <v>0</v>
      </c>
      <c r="CC104" s="1004">
        <f t="shared" si="326"/>
        <v>0</v>
      </c>
      <c r="CD104" s="1004">
        <f t="shared" si="326"/>
        <v>0</v>
      </c>
      <c r="CE104" s="1004">
        <f t="shared" si="326"/>
        <v>0</v>
      </c>
      <c r="CF104" s="1004">
        <f t="shared" si="326"/>
        <v>0</v>
      </c>
      <c r="CG104" s="1004">
        <f t="shared" si="326"/>
        <v>0</v>
      </c>
      <c r="CH104" s="1066">
        <f t="shared" si="326"/>
        <v>0</v>
      </c>
      <c r="CI104" s="1067">
        <f t="shared" si="326"/>
        <v>0</v>
      </c>
      <c r="CJ104" s="1066">
        <f t="shared" si="326"/>
        <v>0</v>
      </c>
      <c r="CK104" s="1004">
        <f t="shared" si="326"/>
        <v>0</v>
      </c>
      <c r="CL104" s="1004">
        <f t="shared" si="326"/>
        <v>0</v>
      </c>
      <c r="CM104" s="1004">
        <f t="shared" si="326"/>
        <v>0</v>
      </c>
      <c r="CN104" s="1004">
        <f t="shared" si="326"/>
        <v>0</v>
      </c>
      <c r="CO104" s="1004">
        <f t="shared" si="326"/>
        <v>0</v>
      </c>
      <c r="CP104" s="1004">
        <f t="shared" si="326"/>
        <v>0</v>
      </c>
      <c r="CQ104" s="1004">
        <f t="shared" si="326"/>
        <v>0</v>
      </c>
      <c r="CR104" s="1004">
        <f t="shared" si="326"/>
        <v>0</v>
      </c>
      <c r="CS104" s="1004">
        <f t="shared" si="326"/>
        <v>0</v>
      </c>
      <c r="CT104" s="1004">
        <f t="shared" si="326"/>
        <v>0</v>
      </c>
      <c r="CU104" s="1004">
        <f t="shared" si="326"/>
        <v>0</v>
      </c>
      <c r="CV104" s="1066">
        <f t="shared" si="326"/>
        <v>0</v>
      </c>
      <c r="CW104" s="1004">
        <f t="shared" si="326"/>
        <v>0</v>
      </c>
      <c r="CX104" s="1004">
        <f t="shared" si="326"/>
        <v>0</v>
      </c>
      <c r="CY104" s="1004">
        <f t="shared" si="326"/>
        <v>0</v>
      </c>
      <c r="CZ104" s="1004">
        <f t="shared" si="326"/>
        <v>0</v>
      </c>
      <c r="DA104" s="1004">
        <f t="shared" si="326"/>
        <v>0</v>
      </c>
      <c r="DB104" s="1004">
        <f t="shared" si="326"/>
        <v>0</v>
      </c>
      <c r="DC104" s="1004">
        <f t="shared" si="326"/>
        <v>0</v>
      </c>
      <c r="DD104" s="1004">
        <f t="shared" si="326"/>
        <v>0</v>
      </c>
      <c r="DE104" s="1004">
        <f t="shared" si="326"/>
        <v>0</v>
      </c>
      <c r="DF104" s="1004">
        <f t="shared" si="326"/>
        <v>0</v>
      </c>
      <c r="DG104" s="1004">
        <f t="shared" si="326"/>
        <v>0</v>
      </c>
    </row>
    <row r="105" spans="1:111">
      <c r="A105" s="168" t="s">
        <v>323</v>
      </c>
      <c r="B105" s="188" t="str">
        <f>Settings!$C$6</f>
        <v>USD</v>
      </c>
      <c r="C105" s="557"/>
      <c r="D105" s="720">
        <f t="shared" ref="D105:BK105" si="327">D102+D103-D104</f>
        <v>-20458.333333333336</v>
      </c>
      <c r="E105" s="720">
        <f t="shared" si="327"/>
        <v>-6875.0000000000009</v>
      </c>
      <c r="F105" s="720">
        <f t="shared" si="327"/>
        <v>-9875</v>
      </c>
      <c r="G105" s="720">
        <f t="shared" si="327"/>
        <v>-21958.333333333336</v>
      </c>
      <c r="H105" s="720">
        <f t="shared" si="327"/>
        <v>-15958.333333333336</v>
      </c>
      <c r="I105" s="720">
        <f t="shared" si="327"/>
        <v>-16179.583333333336</v>
      </c>
      <c r="J105" s="720">
        <f t="shared" si="327"/>
        <v>278499.5</v>
      </c>
      <c r="K105" s="720">
        <f t="shared" ca="1" si="327"/>
        <v>-18500.500000000004</v>
      </c>
      <c r="L105" s="720">
        <f t="shared" si="327"/>
        <v>-18500.500000000004</v>
      </c>
      <c r="M105" s="720">
        <f t="shared" ca="1" si="327"/>
        <v>-23821.416666666672</v>
      </c>
      <c r="N105" s="720">
        <f t="shared" ca="1" si="327"/>
        <v>-20821.416666666672</v>
      </c>
      <c r="O105" s="391">
        <f t="shared" ca="1" si="327"/>
        <v>-26321.416666666672</v>
      </c>
      <c r="P105" s="720">
        <f t="shared" si="327"/>
        <v>-40838.250000000007</v>
      </c>
      <c r="Q105" s="720">
        <f t="shared" si="327"/>
        <v>-52759.416666666679</v>
      </c>
      <c r="R105" s="720">
        <f t="shared" si="327"/>
        <v>259240.58333333331</v>
      </c>
      <c r="S105" s="720">
        <f t="shared" si="327"/>
        <v>-47455.333333333343</v>
      </c>
      <c r="T105" s="720">
        <f t="shared" si="327"/>
        <v>-44455.333333333343</v>
      </c>
      <c r="U105" s="720">
        <f t="shared" si="327"/>
        <v>-94455.333333333343</v>
      </c>
      <c r="V105" s="1278">
        <f t="shared" si="327"/>
        <v>-94455.333333333343</v>
      </c>
      <c r="W105" s="720">
        <f t="shared" si="327"/>
        <v>-44455.333333333343</v>
      </c>
      <c r="X105" s="720">
        <f t="shared" si="327"/>
        <v>-44455.333333333343</v>
      </c>
      <c r="Y105" s="720">
        <f t="shared" si="327"/>
        <v>-306743.19634703186</v>
      </c>
      <c r="Z105" s="720">
        <f t="shared" si="327"/>
        <v>-417.71689497717307</v>
      </c>
      <c r="AA105" s="391">
        <f t="shared" si="327"/>
        <v>-6443.1963470319679</v>
      </c>
      <c r="AB105" s="720">
        <f t="shared" si="327"/>
        <v>-352073.19611872139</v>
      </c>
      <c r="AC105" s="720">
        <f t="shared" si="327"/>
        <v>23627.644634703203</v>
      </c>
      <c r="AD105" s="720">
        <f t="shared" si="327"/>
        <v>33885.178881278538</v>
      </c>
      <c r="AE105" s="720">
        <f t="shared" si="327"/>
        <v>-270533.85317351599</v>
      </c>
      <c r="AF105" s="720">
        <f t="shared" si="327"/>
        <v>93929.982442922395</v>
      </c>
      <c r="AG105" s="720">
        <f t="shared" si="327"/>
        <v>88566.146826484008</v>
      </c>
      <c r="AH105" s="720">
        <f t="shared" si="327"/>
        <v>-274441.70053424663</v>
      </c>
      <c r="AI105" s="720">
        <f t="shared" si="327"/>
        <v>150958.29946575343</v>
      </c>
      <c r="AJ105" s="720">
        <f t="shared" si="327"/>
        <v>143371.99809589039</v>
      </c>
      <c r="AK105" s="720">
        <f t="shared" si="327"/>
        <v>-140862.88000547956</v>
      </c>
      <c r="AL105" s="720">
        <f t="shared" si="327"/>
        <v>167187.31177534244</v>
      </c>
      <c r="AM105" s="391">
        <f t="shared" si="327"/>
        <v>161577.11999452056</v>
      </c>
      <c r="AN105" s="720">
        <f t="shared" si="327"/>
        <v>-247490.34660191776</v>
      </c>
      <c r="AO105" s="720">
        <f t="shared" si="327"/>
        <v>136691.58101794525</v>
      </c>
      <c r="AP105" s="720">
        <f t="shared" si="327"/>
        <v>164361.27964808224</v>
      </c>
      <c r="AQ105" s="720">
        <f t="shared" si="327"/>
        <v>-237399.43443739714</v>
      </c>
      <c r="AR105" s="720">
        <f t="shared" si="327"/>
        <v>195013.90802835618</v>
      </c>
      <c r="AS105" s="720">
        <f t="shared" si="327"/>
        <v>184790.56556260274</v>
      </c>
      <c r="AT105" s="720">
        <f t="shared" si="327"/>
        <v>-183531.80097114222</v>
      </c>
      <c r="AU105" s="720">
        <f t="shared" si="327"/>
        <v>216158.19902885761</v>
      </c>
      <c r="AV105" s="720">
        <f t="shared" si="327"/>
        <v>205240.33601515894</v>
      </c>
      <c r="AW105" s="720">
        <f t="shared" si="327"/>
        <v>-146467.00552812507</v>
      </c>
      <c r="AX105" s="720">
        <f t="shared" si="327"/>
        <v>212926.17255406667</v>
      </c>
      <c r="AY105" s="391">
        <f t="shared" si="327"/>
        <v>206482.99447187482</v>
      </c>
      <c r="AZ105" s="720">
        <f t="shared" si="327"/>
        <v>-298483.04538098862</v>
      </c>
      <c r="BA105" s="720">
        <f t="shared" si="327"/>
        <v>210591.25203094038</v>
      </c>
      <c r="BB105" s="720">
        <f t="shared" si="327"/>
        <v>249909.66298984451</v>
      </c>
      <c r="BC105" s="720">
        <f t="shared" si="327"/>
        <v>-255130.13089396764</v>
      </c>
      <c r="BD105" s="720">
        <f t="shared" si="327"/>
        <v>292257.63622932002</v>
      </c>
      <c r="BE105" s="720">
        <f t="shared" si="327"/>
        <v>277768.8691060323</v>
      </c>
      <c r="BF105" s="720">
        <f t="shared" si="327"/>
        <v>-367843.52037620632</v>
      </c>
      <c r="BG105" s="720">
        <f t="shared" si="327"/>
        <v>352957.47962379333</v>
      </c>
      <c r="BH105" s="720">
        <f t="shared" si="327"/>
        <v>336031.26592516311</v>
      </c>
      <c r="BI105" s="720">
        <f t="shared" si="327"/>
        <v>-249006.32645507151</v>
      </c>
      <c r="BJ105" s="720">
        <f t="shared" si="327"/>
        <v>403686.56943533948</v>
      </c>
      <c r="BK105" s="391">
        <f t="shared" si="327"/>
        <v>395888.67354492849</v>
      </c>
      <c r="BL105" s="720">
        <f t="shared" ref="BL105:DG105" si="328">BL102+BL103-BL104</f>
        <v>-76625.54892721065</v>
      </c>
      <c r="BM105" s="720">
        <f t="shared" si="328"/>
        <v>469167.72407374298</v>
      </c>
      <c r="BN105" s="720">
        <f t="shared" si="328"/>
        <v>510813.7733888115</v>
      </c>
      <c r="BO105" s="720">
        <f t="shared" si="328"/>
        <v>-305328.23516296165</v>
      </c>
      <c r="BP105" s="720">
        <f t="shared" si="328"/>
        <v>665584.28538498329</v>
      </c>
      <c r="BQ105" s="720">
        <f t="shared" si="328"/>
        <v>631693.85250827111</v>
      </c>
      <c r="BR105" s="720">
        <f t="shared" si="328"/>
        <v>-197954.1095242507</v>
      </c>
      <c r="BS105" s="720">
        <f t="shared" si="328"/>
        <v>813048.8904757495</v>
      </c>
      <c r="BT105" s="720">
        <f t="shared" si="328"/>
        <v>780634.96695976786</v>
      </c>
      <c r="BU105" s="720">
        <f t="shared" si="328"/>
        <v>-23119.697965503088</v>
      </c>
      <c r="BV105" s="720">
        <f t="shared" si="328"/>
        <v>930238.03902079782</v>
      </c>
      <c r="BW105" s="880">
        <f t="shared" si="328"/>
        <v>955093.65545915405</v>
      </c>
      <c r="BX105" s="720">
        <f t="shared" si="328"/>
        <v>-228329.20361896371</v>
      </c>
      <c r="BY105" s="720">
        <f t="shared" si="328"/>
        <v>1058855.4598733881</v>
      </c>
      <c r="BZ105" s="720">
        <f t="shared" si="328"/>
        <v>1195608.6105583194</v>
      </c>
      <c r="CA105" s="720">
        <f t="shared" si="328"/>
        <v>-97282.90786427178</v>
      </c>
      <c r="CB105" s="720">
        <f t="shared" si="328"/>
        <v>1398190.4866562756</v>
      </c>
      <c r="CC105" s="720">
        <f t="shared" si="328"/>
        <v>1346035.692135728</v>
      </c>
      <c r="CD105" s="720">
        <f t="shared" si="328"/>
        <v>225798.85481608237</v>
      </c>
      <c r="CE105" s="720">
        <f t="shared" si="328"/>
        <v>1567403.0548160817</v>
      </c>
      <c r="CF105" s="720">
        <f t="shared" si="328"/>
        <v>1509747.9863229315</v>
      </c>
      <c r="CG105" s="720">
        <f t="shared" si="328"/>
        <v>449030.27283981489</v>
      </c>
      <c r="CH105" s="720">
        <f t="shared" si="328"/>
        <v>1661100.3248946089</v>
      </c>
      <c r="CI105" s="391">
        <f t="shared" si="328"/>
        <v>1717844.8728398141</v>
      </c>
      <c r="CJ105" s="720">
        <f t="shared" si="328"/>
        <v>-2260545.3074474065</v>
      </c>
      <c r="CK105" s="720">
        <f t="shared" si="328"/>
        <v>1840877.9127921811</v>
      </c>
      <c r="CL105" s="720">
        <f t="shared" si="328"/>
        <v>2062251.2826551953</v>
      </c>
      <c r="CM105" s="720">
        <f t="shared" si="328"/>
        <v>-2145229.0265139188</v>
      </c>
      <c r="CN105" s="720">
        <f t="shared" si="328"/>
        <v>2357117.7954038903</v>
      </c>
      <c r="CO105" s="720">
        <f t="shared" si="328"/>
        <v>2273752.9734860812</v>
      </c>
      <c r="CP105" s="720">
        <f t="shared" si="328"/>
        <v>-1786347.2450545251</v>
      </c>
      <c r="CQ105" s="720">
        <f t="shared" si="328"/>
        <v>2651513.154945475</v>
      </c>
      <c r="CR105" s="720">
        <f t="shared" si="328"/>
        <v>2558574.6343975286</v>
      </c>
      <c r="CS105" s="720">
        <f t="shared" si="328"/>
        <v>-1446564.2447785966</v>
      </c>
      <c r="CT105" s="720">
        <f t="shared" si="328"/>
        <v>2860697.9853583891</v>
      </c>
      <c r="CU105" s="720">
        <f t="shared" si="328"/>
        <v>2957799.3552214038</v>
      </c>
      <c r="CV105" s="720">
        <f t="shared" si="328"/>
        <v>-729819.21762053715</v>
      </c>
      <c r="CW105" s="720">
        <f t="shared" si="328"/>
        <v>2617311.6320785768</v>
      </c>
      <c r="CX105" s="720">
        <f t="shared" si="328"/>
        <v>2923258.3457456329</v>
      </c>
      <c r="CY105" s="720">
        <f t="shared" si="328"/>
        <v>-1438935.3726625936</v>
      </c>
      <c r="CZ105" s="720">
        <f t="shared" si="328"/>
        <v>3037456.2945733694</v>
      </c>
      <c r="DA105" s="720">
        <f t="shared" si="328"/>
        <v>2931661.9465599936</v>
      </c>
      <c r="DB105" s="720">
        <f t="shared" si="328"/>
        <v>-1866346.9365902806</v>
      </c>
      <c r="DC105" s="720">
        <f t="shared" si="328"/>
        <v>3334210.8064768226</v>
      </c>
      <c r="DD105" s="720">
        <f t="shared" si="328"/>
        <v>3218686.8578210687</v>
      </c>
      <c r="DE105" s="720">
        <f t="shared" si="328"/>
        <v>-2331422.2475775178</v>
      </c>
      <c r="DF105" s="720">
        <f t="shared" si="328"/>
        <v>3717876.9860794726</v>
      </c>
      <c r="DG105" s="720">
        <f t="shared" si="328"/>
        <v>3844231.5239984812</v>
      </c>
    </row>
  </sheetData>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heetPr>
  <dimension ref="A1:DR1118"/>
  <sheetViews>
    <sheetView showGridLines="0" workbookViewId="0">
      <pane xSplit="3" ySplit="7" topLeftCell="D8" activePane="bottomRight" state="frozen"/>
      <selection pane="topRight" activeCell="D1" sqref="D1"/>
      <selection pane="bottomLeft" activeCell="A8" sqref="A8"/>
      <selection pane="bottomRight" activeCell="L27" sqref="L27"/>
    </sheetView>
  </sheetViews>
  <sheetFormatPr baseColWidth="10" defaultColWidth="12.6640625" defaultRowHeight="14" outlineLevelRow="1"/>
  <cols>
    <col min="1" max="1" width="41.6640625" bestFit="1" customWidth="1"/>
    <col min="2" max="2" width="5.33203125" bestFit="1" customWidth="1"/>
    <col min="3" max="3" width="11.1640625" customWidth="1"/>
    <col min="4" max="12" width="8.6640625" bestFit="1" customWidth="1"/>
    <col min="13" max="24" width="9.83203125" bestFit="1" customWidth="1"/>
    <col min="25" max="25" width="10.1640625" bestFit="1" customWidth="1"/>
    <col min="26" max="26" width="9.83203125" bestFit="1" customWidth="1"/>
    <col min="27" max="27" width="9.83203125" style="744" bestFit="1" customWidth="1"/>
    <col min="28" max="31" width="10.6640625" bestFit="1" customWidth="1"/>
    <col min="32" max="38" width="11" bestFit="1" customWidth="1"/>
    <col min="39" max="39" width="11" style="744" bestFit="1" customWidth="1"/>
    <col min="40" max="48" width="11" bestFit="1" customWidth="1"/>
    <col min="49" max="49" width="12.6640625" bestFit="1" customWidth="1"/>
    <col min="50" max="50" width="11" bestFit="1" customWidth="1"/>
    <col min="51" max="51" width="11" style="744" bestFit="1" customWidth="1"/>
    <col min="52" max="52" width="12.6640625" bestFit="1" customWidth="1"/>
    <col min="53" max="54" width="11" bestFit="1" customWidth="1"/>
    <col min="55" max="55" width="12.6640625" bestFit="1" customWidth="1"/>
    <col min="56" max="57" width="11" bestFit="1" customWidth="1"/>
    <col min="58" max="58" width="12.6640625" bestFit="1" customWidth="1"/>
    <col min="59" max="60" width="11" bestFit="1" customWidth="1"/>
    <col min="61" max="61" width="12.6640625" bestFit="1" customWidth="1"/>
    <col min="62" max="62" width="11" bestFit="1" customWidth="1"/>
    <col min="63" max="63" width="11" style="744" bestFit="1" customWidth="1"/>
    <col min="64" max="64" width="12.6640625" style="147" bestFit="1" customWidth="1"/>
    <col min="65" max="65" width="10.6640625" style="147" bestFit="1" customWidth="1"/>
    <col min="66" max="74" width="12.6640625" style="147" bestFit="1" customWidth="1"/>
    <col min="75" max="75" width="12.6640625" style="744" bestFit="1" customWidth="1"/>
    <col min="76" max="86" width="12.6640625" style="147" bestFit="1" customWidth="1"/>
    <col min="87" max="87" width="12.6640625" style="744" bestFit="1" customWidth="1"/>
    <col min="88" max="98" width="12.6640625" style="822" bestFit="1" customWidth="1"/>
    <col min="99" max="99" width="12.6640625" style="823" bestFit="1" customWidth="1"/>
    <col min="100" max="110" width="12.6640625" style="822" bestFit="1" customWidth="1"/>
    <col min="111" max="111" width="12.6640625" style="823" bestFit="1" customWidth="1"/>
  </cols>
  <sheetData>
    <row r="1" spans="1:111" ht="16">
      <c r="A1" s="1101" t="str">
        <f>Settings!C5</f>
        <v>VReeMind</v>
      </c>
      <c r="B1" s="1102"/>
      <c r="C1" s="229"/>
      <c r="D1" s="194"/>
      <c r="E1" s="195"/>
      <c r="F1" s="196"/>
      <c r="G1" s="195"/>
      <c r="H1" s="195"/>
      <c r="I1" s="195"/>
      <c r="J1" s="196"/>
      <c r="K1" s="195"/>
      <c r="L1" s="84"/>
      <c r="M1" s="84"/>
      <c r="N1" s="196"/>
      <c r="O1" s="195"/>
      <c r="P1" s="84"/>
      <c r="Q1" s="84"/>
      <c r="R1" s="84"/>
      <c r="S1" s="84"/>
      <c r="T1" s="84"/>
      <c r="U1" s="84"/>
      <c r="V1" s="84"/>
      <c r="W1" s="84"/>
      <c r="X1" s="84"/>
      <c r="Y1" s="84"/>
      <c r="Z1" s="84"/>
      <c r="AA1" s="770"/>
      <c r="AB1" s="84"/>
      <c r="AC1" s="84"/>
      <c r="AD1" s="84"/>
      <c r="AE1" s="84"/>
      <c r="AF1" s="84"/>
      <c r="AG1" s="84"/>
      <c r="AH1" s="84"/>
      <c r="AI1" s="84"/>
      <c r="AJ1" s="84"/>
      <c r="AK1" s="84"/>
      <c r="AL1" s="84"/>
      <c r="AM1" s="770"/>
      <c r="AN1" s="84"/>
      <c r="AO1" s="84"/>
      <c r="AP1" s="84"/>
      <c r="AQ1" s="84"/>
      <c r="AR1" s="84"/>
      <c r="AS1" s="84"/>
      <c r="AT1" s="84"/>
      <c r="AU1" s="84"/>
      <c r="AV1" s="84"/>
      <c r="AW1" s="84"/>
      <c r="AX1" s="84"/>
      <c r="AY1" s="770"/>
      <c r="AZ1" s="84"/>
      <c r="BA1" s="84"/>
      <c r="BB1" s="84"/>
      <c r="BC1" s="84"/>
      <c r="BD1" s="84"/>
      <c r="BE1" s="84"/>
      <c r="BF1" s="84"/>
      <c r="BG1" s="84"/>
      <c r="BH1" s="84"/>
      <c r="BI1" s="84"/>
      <c r="BJ1" s="84"/>
      <c r="BK1" s="770"/>
      <c r="BL1" s="84"/>
      <c r="BM1" s="84"/>
      <c r="BN1" s="84"/>
      <c r="BO1" s="84"/>
      <c r="BP1" s="84"/>
      <c r="BQ1" s="84"/>
      <c r="BR1" s="84"/>
      <c r="BS1" s="84"/>
      <c r="BT1" s="84"/>
      <c r="BU1" s="84"/>
      <c r="BV1" s="84"/>
      <c r="BW1" s="770"/>
      <c r="BX1" s="84"/>
      <c r="BY1" s="84"/>
      <c r="BZ1" s="84"/>
      <c r="CA1" s="84"/>
      <c r="CB1" s="84"/>
      <c r="CC1" s="84"/>
      <c r="CD1" s="84"/>
      <c r="CE1" s="84"/>
      <c r="CF1" s="84"/>
      <c r="CG1" s="84"/>
      <c r="CH1" s="84"/>
      <c r="CI1" s="770"/>
      <c r="CJ1" s="791"/>
      <c r="CK1" s="791"/>
      <c r="CL1" s="791"/>
      <c r="CM1" s="791"/>
      <c r="CN1" s="791"/>
      <c r="CO1" s="791"/>
      <c r="CP1" s="791"/>
      <c r="CQ1" s="791"/>
      <c r="CR1" s="791"/>
      <c r="CS1" s="791"/>
      <c r="CT1" s="791"/>
      <c r="CU1" s="792"/>
      <c r="CV1" s="791"/>
      <c r="CW1" s="791"/>
      <c r="CX1" s="791"/>
      <c r="CY1" s="791"/>
      <c r="CZ1" s="791"/>
      <c r="DA1" s="791"/>
      <c r="DB1" s="791"/>
      <c r="DC1" s="791"/>
      <c r="DD1" s="791"/>
      <c r="DE1" s="791"/>
      <c r="DF1" s="791"/>
      <c r="DG1" s="792"/>
    </row>
    <row r="2" spans="1:111" ht="23">
      <c r="A2" s="1103" t="s">
        <v>57</v>
      </c>
      <c r="B2" s="1102"/>
      <c r="C2" s="229"/>
      <c r="D2" s="84"/>
      <c r="E2" s="84"/>
      <c r="F2" s="197"/>
      <c r="G2" s="84"/>
      <c r="H2" s="84"/>
      <c r="I2" s="198"/>
      <c r="J2" s="197"/>
      <c r="K2" s="84"/>
      <c r="L2" s="84"/>
      <c r="M2" s="84"/>
      <c r="N2" s="197"/>
      <c r="O2" s="199"/>
      <c r="P2" s="84"/>
      <c r="Q2" s="198"/>
      <c r="R2" s="200"/>
      <c r="S2" s="84"/>
      <c r="T2" s="84"/>
      <c r="U2" s="84"/>
      <c r="V2" s="84"/>
      <c r="W2" s="84"/>
      <c r="X2" s="84"/>
      <c r="Y2" s="84"/>
      <c r="Z2" s="84"/>
      <c r="AA2" s="771"/>
      <c r="AB2" s="84"/>
      <c r="AC2" s="84"/>
      <c r="AD2" s="84"/>
      <c r="AE2" s="84"/>
      <c r="AF2" s="84"/>
      <c r="AG2" s="84"/>
      <c r="AH2" s="84"/>
      <c r="AI2" s="84"/>
      <c r="AJ2" s="84"/>
      <c r="AK2" s="84"/>
      <c r="AL2" s="84"/>
      <c r="AM2" s="771"/>
      <c r="AN2" s="84"/>
      <c r="AO2" s="84"/>
      <c r="AP2" s="84"/>
      <c r="AQ2" s="84"/>
      <c r="AR2" s="84"/>
      <c r="AS2" s="84"/>
      <c r="AT2" s="84"/>
      <c r="AU2" s="84"/>
      <c r="AV2" s="84"/>
      <c r="AW2" s="84"/>
      <c r="AX2" s="84"/>
      <c r="AY2" s="771"/>
      <c r="AZ2" s="84"/>
      <c r="BA2" s="84"/>
      <c r="BB2" s="84"/>
      <c r="BC2" s="84"/>
      <c r="BD2" s="84"/>
      <c r="BE2" s="84"/>
      <c r="BF2" s="84"/>
      <c r="BG2" s="84"/>
      <c r="BH2" s="84"/>
      <c r="BI2" s="84"/>
      <c r="BJ2" s="84"/>
      <c r="BK2" s="771"/>
      <c r="BL2" s="84"/>
      <c r="BM2" s="84"/>
      <c r="BN2" s="84"/>
      <c r="BO2" s="84"/>
      <c r="BP2" s="84"/>
      <c r="BQ2" s="84"/>
      <c r="BR2" s="84"/>
      <c r="BS2" s="84"/>
      <c r="BT2" s="84"/>
      <c r="BU2" s="84"/>
      <c r="BV2" s="84"/>
      <c r="BW2" s="771"/>
      <c r="BX2" s="84"/>
      <c r="BY2" s="84"/>
      <c r="BZ2" s="84"/>
      <c r="CA2" s="84"/>
      <c r="CB2" s="84"/>
      <c r="CC2" s="84"/>
      <c r="CD2" s="84"/>
      <c r="CE2" s="84"/>
      <c r="CF2" s="84"/>
      <c r="CG2" s="84"/>
      <c r="CH2" s="84"/>
      <c r="CI2" s="771"/>
      <c r="CJ2" s="791"/>
      <c r="CK2" s="791"/>
      <c r="CL2" s="791"/>
      <c r="CM2" s="791"/>
      <c r="CN2" s="791"/>
      <c r="CO2" s="791"/>
      <c r="CP2" s="791"/>
      <c r="CQ2" s="791"/>
      <c r="CR2" s="791"/>
      <c r="CS2" s="791"/>
      <c r="CT2" s="791"/>
      <c r="CU2" s="793"/>
      <c r="CV2" s="791"/>
      <c r="CW2" s="791"/>
      <c r="CX2" s="791"/>
      <c r="CY2" s="791"/>
      <c r="CZ2" s="791"/>
      <c r="DA2" s="791"/>
      <c r="DB2" s="791"/>
      <c r="DC2" s="791"/>
      <c r="DD2" s="791"/>
      <c r="DE2" s="791"/>
      <c r="DF2" s="791"/>
      <c r="DG2" s="793"/>
    </row>
    <row r="3" spans="1:111" ht="16">
      <c r="A3" s="1104">
        <f ca="1">+TODAY()</f>
        <v>44143</v>
      </c>
      <c r="B3" s="1102"/>
      <c r="C3" s="229"/>
      <c r="D3" s="84"/>
      <c r="E3" s="84"/>
      <c r="F3" s="197"/>
      <c r="G3" s="199"/>
      <c r="H3" s="84"/>
      <c r="I3" s="84"/>
      <c r="J3" s="197"/>
      <c r="K3" s="84"/>
      <c r="L3" s="84"/>
      <c r="M3" s="84"/>
      <c r="N3" s="201"/>
      <c r="O3" s="84"/>
      <c r="P3" s="84"/>
      <c r="Q3" s="84"/>
      <c r="R3" s="197"/>
      <c r="S3" s="84"/>
      <c r="T3" s="84"/>
      <c r="U3" s="84"/>
      <c r="V3" s="84"/>
      <c r="W3" s="84"/>
      <c r="X3" s="84"/>
      <c r="Y3" s="84"/>
      <c r="Z3" s="84"/>
      <c r="AA3" s="771"/>
      <c r="AB3" s="84"/>
      <c r="AC3" s="84"/>
      <c r="AD3" s="84"/>
      <c r="AE3" s="84"/>
      <c r="AF3" s="84"/>
      <c r="AG3" s="84"/>
      <c r="AH3" s="84"/>
      <c r="AI3" s="84"/>
      <c r="AJ3" s="84"/>
      <c r="AK3" s="84"/>
      <c r="AL3" s="84"/>
      <c r="AM3" s="771"/>
      <c r="AN3" s="84"/>
      <c r="AO3" s="84"/>
      <c r="AP3" s="84"/>
      <c r="AQ3" s="84"/>
      <c r="AR3" s="84"/>
      <c r="AS3" s="84"/>
      <c r="AT3" s="84"/>
      <c r="AU3" s="84"/>
      <c r="AV3" s="84"/>
      <c r="AW3" s="84"/>
      <c r="AX3" s="84"/>
      <c r="AY3" s="771"/>
      <c r="AZ3" s="84"/>
      <c r="BA3" s="84"/>
      <c r="BB3" s="84"/>
      <c r="BC3" s="84"/>
      <c r="BD3" s="84"/>
      <c r="BE3" s="84"/>
      <c r="BF3" s="84"/>
      <c r="BG3" s="84"/>
      <c r="BH3" s="84"/>
      <c r="BI3" s="84"/>
      <c r="BJ3" s="84"/>
      <c r="BK3" s="771"/>
      <c r="BL3" s="84"/>
      <c r="BM3" s="84"/>
      <c r="BN3" s="84"/>
      <c r="BO3" s="84"/>
      <c r="BP3" s="84"/>
      <c r="BQ3" s="84"/>
      <c r="BR3" s="84"/>
      <c r="BS3" s="84"/>
      <c r="BT3" s="84"/>
      <c r="BU3" s="84"/>
      <c r="BV3" s="84"/>
      <c r="BW3" s="771"/>
      <c r="BX3" s="84"/>
      <c r="BY3" s="84"/>
      <c r="BZ3" s="84"/>
      <c r="CA3" s="84"/>
      <c r="CB3" s="84"/>
      <c r="CC3" s="84"/>
      <c r="CD3" s="84"/>
      <c r="CE3" s="84"/>
      <c r="CF3" s="84"/>
      <c r="CG3" s="84"/>
      <c r="CH3" s="84"/>
      <c r="CI3" s="771"/>
      <c r="CJ3" s="791"/>
      <c r="CK3" s="791"/>
      <c r="CL3" s="791"/>
      <c r="CM3" s="791"/>
      <c r="CN3" s="791"/>
      <c r="CO3" s="791"/>
      <c r="CP3" s="791"/>
      <c r="CQ3" s="791"/>
      <c r="CR3" s="791"/>
      <c r="CS3" s="791"/>
      <c r="CT3" s="791"/>
      <c r="CU3" s="793"/>
      <c r="CV3" s="791"/>
      <c r="CW3" s="791"/>
      <c r="CX3" s="791"/>
      <c r="CY3" s="791"/>
      <c r="CZ3" s="791"/>
      <c r="DA3" s="791"/>
      <c r="DB3" s="791"/>
      <c r="DC3" s="791"/>
      <c r="DD3" s="791"/>
      <c r="DE3" s="791"/>
      <c r="DF3" s="791"/>
      <c r="DG3" s="793"/>
    </row>
    <row r="4" spans="1:111" ht="16">
      <c r="A4" s="1104"/>
      <c r="B4" s="1105"/>
      <c r="C4" s="1106"/>
      <c r="D4" s="84"/>
      <c r="E4" s="84"/>
      <c r="F4" s="197"/>
      <c r="G4" s="199"/>
      <c r="H4" s="84"/>
      <c r="I4" s="84"/>
      <c r="J4" s="197"/>
      <c r="K4" s="84"/>
      <c r="L4" s="84"/>
      <c r="M4" s="84"/>
      <c r="N4" s="84"/>
      <c r="O4" s="84"/>
      <c r="P4" s="84"/>
      <c r="Q4" s="84"/>
      <c r="R4" s="197"/>
      <c r="S4" s="84"/>
      <c r="T4" s="84"/>
      <c r="U4" s="84"/>
      <c r="V4" s="84"/>
      <c r="W4" s="84"/>
      <c r="X4" s="84"/>
      <c r="Y4" s="84"/>
      <c r="Z4" s="84"/>
      <c r="AA4" s="771"/>
      <c r="AB4" s="84"/>
      <c r="AC4" s="84"/>
      <c r="AD4" s="84"/>
      <c r="AE4" s="84"/>
      <c r="AF4" s="84"/>
      <c r="AG4" s="84"/>
      <c r="AH4" s="84"/>
      <c r="AI4" s="84"/>
      <c r="AJ4" s="84"/>
      <c r="AK4" s="84"/>
      <c r="AL4" s="84"/>
      <c r="AM4" s="771"/>
      <c r="AN4" s="84"/>
      <c r="AO4" s="84"/>
      <c r="AP4" s="84"/>
      <c r="AQ4" s="84"/>
      <c r="AR4" s="84"/>
      <c r="AS4" s="84"/>
      <c r="AT4" s="84"/>
      <c r="AU4" s="84"/>
      <c r="AV4" s="84"/>
      <c r="AW4" s="84"/>
      <c r="AX4" s="84"/>
      <c r="AY4" s="771"/>
      <c r="AZ4" s="84"/>
      <c r="BA4" s="84"/>
      <c r="BB4" s="84"/>
      <c r="BC4" s="84"/>
      <c r="BD4" s="84"/>
      <c r="BE4" s="84"/>
      <c r="BF4" s="84"/>
      <c r="BG4" s="84"/>
      <c r="BH4" s="84"/>
      <c r="BI4" s="84"/>
      <c r="BJ4" s="84"/>
      <c r="BK4" s="771"/>
      <c r="BL4" s="84"/>
      <c r="BM4" s="84"/>
      <c r="BN4" s="84"/>
      <c r="BO4" s="84"/>
      <c r="BP4" s="84"/>
      <c r="BQ4" s="84"/>
      <c r="BR4" s="84"/>
      <c r="BS4" s="84"/>
      <c r="BT4" s="84"/>
      <c r="BU4" s="84"/>
      <c r="BV4" s="84"/>
      <c r="BW4" s="771"/>
      <c r="BX4" s="84"/>
      <c r="BY4" s="84"/>
      <c r="BZ4" s="84"/>
      <c r="CA4" s="84"/>
      <c r="CB4" s="84"/>
      <c r="CC4" s="84"/>
      <c r="CD4" s="84"/>
      <c r="CE4" s="84"/>
      <c r="CF4" s="84"/>
      <c r="CG4" s="84"/>
      <c r="CH4" s="84"/>
      <c r="CI4" s="771"/>
      <c r="CJ4" s="791"/>
      <c r="CK4" s="791"/>
      <c r="CL4" s="791"/>
      <c r="CM4" s="791"/>
      <c r="CN4" s="791"/>
      <c r="CO4" s="791"/>
      <c r="CP4" s="791"/>
      <c r="CQ4" s="791"/>
      <c r="CR4" s="791"/>
      <c r="CS4" s="791"/>
      <c r="CT4" s="791"/>
      <c r="CU4" s="793"/>
      <c r="CV4" s="791"/>
      <c r="CW4" s="791"/>
      <c r="CX4" s="791"/>
      <c r="CY4" s="791"/>
      <c r="CZ4" s="791"/>
      <c r="DA4" s="791"/>
      <c r="DB4" s="791"/>
      <c r="DC4" s="791"/>
      <c r="DD4" s="791"/>
      <c r="DE4" s="791"/>
      <c r="DF4" s="791"/>
      <c r="DG4" s="793"/>
    </row>
    <row r="5" spans="1:111" ht="16">
      <c r="A5" s="1104"/>
      <c r="B5" s="1105"/>
      <c r="C5" s="1106"/>
      <c r="D5" s="84"/>
      <c r="E5" s="84"/>
      <c r="F5" s="84"/>
      <c r="G5" s="84"/>
      <c r="H5" s="84"/>
      <c r="I5" s="84"/>
      <c r="J5" s="195"/>
      <c r="K5" s="84"/>
      <c r="L5" s="84"/>
      <c r="M5" s="84"/>
      <c r="N5" s="84"/>
      <c r="O5" s="84"/>
      <c r="P5" s="84"/>
      <c r="Q5" s="84"/>
      <c r="R5" s="84"/>
      <c r="S5" s="84"/>
      <c r="T5" s="84"/>
      <c r="U5" s="84"/>
      <c r="V5" s="84"/>
      <c r="W5" s="84"/>
      <c r="X5" s="84"/>
      <c r="Y5" s="84"/>
      <c r="Z5" s="84"/>
      <c r="AA5" s="771"/>
      <c r="AB5" s="84"/>
      <c r="AC5" s="84"/>
      <c r="AD5" s="84"/>
      <c r="AE5" s="84"/>
      <c r="AF5" s="84"/>
      <c r="AG5" s="84"/>
      <c r="AH5" s="84"/>
      <c r="AI5" s="84"/>
      <c r="AJ5" s="84"/>
      <c r="AK5" s="84"/>
      <c r="AL5" s="84"/>
      <c r="AM5" s="771"/>
      <c r="AN5" s="84"/>
      <c r="AO5" s="84"/>
      <c r="AP5" s="84"/>
      <c r="AQ5" s="84"/>
      <c r="AR5" s="84"/>
      <c r="AS5" s="84"/>
      <c r="AT5" s="84"/>
      <c r="AU5" s="84"/>
      <c r="AV5" s="84"/>
      <c r="AW5" s="84"/>
      <c r="AX5" s="84"/>
      <c r="AY5" s="771"/>
      <c r="AZ5" s="84"/>
      <c r="BA5" s="84"/>
      <c r="BB5" s="84"/>
      <c r="BC5" s="84"/>
      <c r="BD5" s="84"/>
      <c r="BE5" s="84"/>
      <c r="BF5" s="84"/>
      <c r="BG5" s="84"/>
      <c r="BH5" s="84"/>
      <c r="BI5" s="84"/>
      <c r="BJ5" s="84"/>
      <c r="BK5" s="771"/>
      <c r="BL5" s="84"/>
      <c r="BM5" s="84"/>
      <c r="BN5" s="84"/>
      <c r="BO5" s="84"/>
      <c r="BP5" s="84"/>
      <c r="BQ5" s="84"/>
      <c r="BR5" s="84"/>
      <c r="BS5" s="84"/>
      <c r="BT5" s="84"/>
      <c r="BU5" s="84"/>
      <c r="BV5" s="84"/>
      <c r="BW5" s="771"/>
      <c r="BX5" s="84"/>
      <c r="BY5" s="84"/>
      <c r="BZ5" s="84"/>
      <c r="CA5" s="84"/>
      <c r="CB5" s="84"/>
      <c r="CC5" s="84"/>
      <c r="CD5" s="84"/>
      <c r="CE5" s="84"/>
      <c r="CF5" s="84"/>
      <c r="CG5" s="84"/>
      <c r="CH5" s="84"/>
      <c r="CI5" s="771"/>
      <c r="CJ5" s="791"/>
      <c r="CK5" s="791"/>
      <c r="CL5" s="791"/>
      <c r="CM5" s="791"/>
      <c r="CN5" s="791"/>
      <c r="CO5" s="791"/>
      <c r="CP5" s="791"/>
      <c r="CQ5" s="791"/>
      <c r="CR5" s="791"/>
      <c r="CS5" s="791"/>
      <c r="CT5" s="791"/>
      <c r="CU5" s="793"/>
      <c r="CV5" s="791"/>
      <c r="CW5" s="791"/>
      <c r="CX5" s="791"/>
      <c r="CY5" s="791"/>
      <c r="CZ5" s="791"/>
      <c r="DA5" s="791"/>
      <c r="DB5" s="791"/>
      <c r="DC5" s="791"/>
      <c r="DD5" s="791"/>
      <c r="DE5" s="791"/>
      <c r="DF5" s="791"/>
      <c r="DG5" s="793"/>
    </row>
    <row r="6" spans="1:111" ht="16">
      <c r="A6" s="1107"/>
      <c r="B6" s="1108"/>
      <c r="C6" s="1109"/>
      <c r="D6" s="202">
        <f>'FS-Month'!D6</f>
        <v>43466</v>
      </c>
      <c r="E6" s="202">
        <f>'FS-Month'!E6</f>
        <v>43497</v>
      </c>
      <c r="F6" s="202">
        <f>'FS-Month'!F6</f>
        <v>43525</v>
      </c>
      <c r="G6" s="202">
        <f>'FS-Month'!G6</f>
        <v>43556</v>
      </c>
      <c r="H6" s="202">
        <f>'FS-Month'!H6</f>
        <v>43586</v>
      </c>
      <c r="I6" s="202">
        <f>'FS-Month'!I6</f>
        <v>43617</v>
      </c>
      <c r="J6" s="202">
        <f>'FS-Month'!J6</f>
        <v>43647</v>
      </c>
      <c r="K6" s="202">
        <f>'FS-Month'!K6</f>
        <v>43678</v>
      </c>
      <c r="L6" s="202">
        <f>'FS-Month'!L6</f>
        <v>43709</v>
      </c>
      <c r="M6" s="202">
        <f>'FS-Month'!M6</f>
        <v>43739</v>
      </c>
      <c r="N6" s="202">
        <f>'FS-Month'!N6</f>
        <v>43770</v>
      </c>
      <c r="O6" s="202">
        <f>'FS-Month'!O6</f>
        <v>43800</v>
      </c>
      <c r="P6" s="202">
        <f>'FS-Month'!P6</f>
        <v>43831</v>
      </c>
      <c r="Q6" s="202">
        <f>'FS-Month'!Q6</f>
        <v>43862</v>
      </c>
      <c r="R6" s="202">
        <f>'FS-Month'!R6</f>
        <v>43891</v>
      </c>
      <c r="S6" s="202">
        <f>'FS-Month'!S6</f>
        <v>43922</v>
      </c>
      <c r="T6" s="202">
        <f>'FS-Month'!T6</f>
        <v>43952</v>
      </c>
      <c r="U6" s="202">
        <f>'FS-Month'!U6</f>
        <v>43983</v>
      </c>
      <c r="V6" s="202">
        <f>'FS-Month'!V6</f>
        <v>44013</v>
      </c>
      <c r="W6" s="202">
        <f>'FS-Month'!W6</f>
        <v>44044</v>
      </c>
      <c r="X6" s="202">
        <f>'FS-Month'!X6</f>
        <v>44075</v>
      </c>
      <c r="Y6" s="202">
        <f>'FS-Month'!Y6</f>
        <v>44105</v>
      </c>
      <c r="Z6" s="202">
        <f>'FS-Month'!Z6</f>
        <v>44136</v>
      </c>
      <c r="AA6" s="772">
        <f>'FS-Month'!AA6</f>
        <v>44166</v>
      </c>
      <c r="AB6" s="202">
        <f>'FS-Month'!AB6</f>
        <v>44197</v>
      </c>
      <c r="AC6" s="202">
        <f>'FS-Month'!AC6</f>
        <v>44228</v>
      </c>
      <c r="AD6" s="202">
        <f>'FS-Month'!AD6</f>
        <v>44256</v>
      </c>
      <c r="AE6" s="202">
        <f>'FS-Month'!AE6</f>
        <v>44287</v>
      </c>
      <c r="AF6" s="202">
        <f>'FS-Month'!AF6</f>
        <v>44317</v>
      </c>
      <c r="AG6" s="202">
        <f>'FS-Month'!AG6</f>
        <v>44348</v>
      </c>
      <c r="AH6" s="202">
        <f>'FS-Month'!AH6</f>
        <v>44378</v>
      </c>
      <c r="AI6" s="202">
        <f>'FS-Month'!AI6</f>
        <v>44409</v>
      </c>
      <c r="AJ6" s="202">
        <f>'FS-Month'!AJ6</f>
        <v>44440</v>
      </c>
      <c r="AK6" s="202">
        <f>'FS-Month'!AK6</f>
        <v>44470</v>
      </c>
      <c r="AL6" s="202">
        <f>'FS-Month'!AL6</f>
        <v>44501</v>
      </c>
      <c r="AM6" s="772">
        <f>'FS-Month'!AM6</f>
        <v>44531</v>
      </c>
      <c r="AN6" s="202">
        <f>'FS-Month'!AN6</f>
        <v>44562</v>
      </c>
      <c r="AO6" s="202">
        <f>'FS-Month'!AO6</f>
        <v>44593</v>
      </c>
      <c r="AP6" s="202">
        <f>'FS-Month'!AP6</f>
        <v>44621</v>
      </c>
      <c r="AQ6" s="202">
        <f>'FS-Month'!AQ6</f>
        <v>44652</v>
      </c>
      <c r="AR6" s="202">
        <f>'FS-Month'!AR6</f>
        <v>44682</v>
      </c>
      <c r="AS6" s="202">
        <f>'FS-Month'!AS6</f>
        <v>44713</v>
      </c>
      <c r="AT6" s="202">
        <f>'FS-Month'!AT6</f>
        <v>44743</v>
      </c>
      <c r="AU6" s="202">
        <f>'FS-Month'!AU6</f>
        <v>44774</v>
      </c>
      <c r="AV6" s="202">
        <f>'FS-Month'!AV6</f>
        <v>44805</v>
      </c>
      <c r="AW6" s="202">
        <f>'FS-Month'!AW6</f>
        <v>44835</v>
      </c>
      <c r="AX6" s="202">
        <f>'FS-Month'!AX6</f>
        <v>44866</v>
      </c>
      <c r="AY6" s="772">
        <f>'FS-Month'!AY6</f>
        <v>44896</v>
      </c>
      <c r="AZ6" s="202">
        <f>'FS-Month'!AZ6</f>
        <v>44927</v>
      </c>
      <c r="BA6" s="202">
        <f>'FS-Month'!BA6</f>
        <v>44958</v>
      </c>
      <c r="BB6" s="202">
        <f>'FS-Month'!BB6</f>
        <v>44986</v>
      </c>
      <c r="BC6" s="202">
        <f>'FS-Month'!BC6</f>
        <v>45017</v>
      </c>
      <c r="BD6" s="202">
        <f>'FS-Month'!BD6</f>
        <v>45047</v>
      </c>
      <c r="BE6" s="202">
        <f>'FS-Month'!BE6</f>
        <v>45078</v>
      </c>
      <c r="BF6" s="202">
        <f>'FS-Month'!BF6</f>
        <v>45108</v>
      </c>
      <c r="BG6" s="202">
        <f>'FS-Month'!BG6</f>
        <v>45139</v>
      </c>
      <c r="BH6" s="202">
        <f>'FS-Month'!BH6</f>
        <v>45170</v>
      </c>
      <c r="BI6" s="202">
        <f>'FS-Month'!BI6</f>
        <v>45200</v>
      </c>
      <c r="BJ6" s="202">
        <f>'FS-Month'!BJ6</f>
        <v>45231</v>
      </c>
      <c r="BK6" s="772">
        <f>'FS-Month'!BK6</f>
        <v>45261</v>
      </c>
      <c r="BL6" s="772">
        <f>'FS-Month'!BL6</f>
        <v>45292</v>
      </c>
      <c r="BM6" s="772">
        <f>'FS-Month'!BM6</f>
        <v>45323</v>
      </c>
      <c r="BN6" s="772">
        <f>'FS-Month'!BN6</f>
        <v>45352</v>
      </c>
      <c r="BO6" s="202">
        <f>'FS-Month'!BO6</f>
        <v>45383</v>
      </c>
      <c r="BP6" s="202">
        <f>'FS-Month'!BP6</f>
        <v>45413</v>
      </c>
      <c r="BQ6" s="202">
        <f>'FS-Month'!BQ6</f>
        <v>45444</v>
      </c>
      <c r="BR6" s="202">
        <f>'FS-Month'!BR6</f>
        <v>45474</v>
      </c>
      <c r="BS6" s="202">
        <f>'FS-Month'!BS6</f>
        <v>45505</v>
      </c>
      <c r="BT6" s="202">
        <f>'FS-Month'!BT6</f>
        <v>45536</v>
      </c>
      <c r="BU6" s="202">
        <f>'FS-Month'!BU6</f>
        <v>45566</v>
      </c>
      <c r="BV6" s="202">
        <f>'FS-Month'!BV6</f>
        <v>45597</v>
      </c>
      <c r="BW6" s="772">
        <f>'FS-Month'!BW6</f>
        <v>45627</v>
      </c>
      <c r="BX6" s="202">
        <f>'FS-Month'!BX6</f>
        <v>45658</v>
      </c>
      <c r="BY6" s="202">
        <f>'FS-Month'!BY6</f>
        <v>45689</v>
      </c>
      <c r="BZ6" s="202">
        <f>'FS-Month'!BZ6</f>
        <v>45717</v>
      </c>
      <c r="CA6" s="202">
        <f>'FS-Month'!CA6</f>
        <v>45748</v>
      </c>
      <c r="CB6" s="202">
        <f>'FS-Month'!CB6</f>
        <v>45778</v>
      </c>
      <c r="CC6" s="202">
        <f>'FS-Month'!CC6</f>
        <v>45809</v>
      </c>
      <c r="CD6" s="202">
        <f>'FS-Month'!CD6</f>
        <v>45839</v>
      </c>
      <c r="CE6" s="202">
        <f>'FS-Month'!CE6</f>
        <v>45870</v>
      </c>
      <c r="CF6" s="202">
        <f>'FS-Month'!CF6</f>
        <v>45901</v>
      </c>
      <c r="CG6" s="202">
        <f>'FS-Month'!CG6</f>
        <v>45931</v>
      </c>
      <c r="CH6" s="202">
        <f>'FS-Month'!CH6</f>
        <v>45962</v>
      </c>
      <c r="CI6" s="772">
        <f>'FS-Month'!CI6</f>
        <v>45992</v>
      </c>
      <c r="CJ6" s="1110">
        <f>'FS-Month'!CJ6</f>
        <v>46023</v>
      </c>
      <c r="CK6" s="1110">
        <f>'FS-Month'!CK6</f>
        <v>46054</v>
      </c>
      <c r="CL6" s="1110">
        <f>'FS-Month'!CL6</f>
        <v>46082</v>
      </c>
      <c r="CM6" s="1110">
        <f>'FS-Month'!CM6</f>
        <v>46113</v>
      </c>
      <c r="CN6" s="1110">
        <f>'FS-Month'!CN6</f>
        <v>46143</v>
      </c>
      <c r="CO6" s="1110">
        <f>'FS-Month'!CO6</f>
        <v>46174</v>
      </c>
      <c r="CP6" s="1110">
        <f>'FS-Month'!CP6</f>
        <v>46204</v>
      </c>
      <c r="CQ6" s="1110">
        <f>'FS-Month'!CQ6</f>
        <v>46235</v>
      </c>
      <c r="CR6" s="1110">
        <f>'FS-Month'!CR6</f>
        <v>46266</v>
      </c>
      <c r="CS6" s="1110">
        <f>'FS-Month'!CS6</f>
        <v>46296</v>
      </c>
      <c r="CT6" s="1110">
        <f>'FS-Month'!CT6</f>
        <v>46327</v>
      </c>
      <c r="CU6" s="794">
        <f>'FS-Month'!CU6</f>
        <v>46357</v>
      </c>
      <c r="CV6" s="1110">
        <f>'FS-Month'!CV6</f>
        <v>46388</v>
      </c>
      <c r="CW6" s="1110">
        <f>'FS-Month'!CW6</f>
        <v>46419</v>
      </c>
      <c r="CX6" s="1110">
        <f>'FS-Month'!CX6</f>
        <v>46447</v>
      </c>
      <c r="CY6" s="1110">
        <f>'FS-Month'!CY6</f>
        <v>46478</v>
      </c>
      <c r="CZ6" s="1110">
        <f>'FS-Month'!CZ6</f>
        <v>46508</v>
      </c>
      <c r="DA6" s="1110">
        <f>'FS-Month'!DA6</f>
        <v>46539</v>
      </c>
      <c r="DB6" s="1110">
        <f>'FS-Month'!DB6</f>
        <v>46569</v>
      </c>
      <c r="DC6" s="1110">
        <f>'FS-Month'!DC6</f>
        <v>46600</v>
      </c>
      <c r="DD6" s="1110">
        <f>'FS-Month'!DD6</f>
        <v>46631</v>
      </c>
      <c r="DE6" s="1110">
        <f>'FS-Month'!DE6</f>
        <v>46661</v>
      </c>
      <c r="DF6" s="1110">
        <f>'FS-Month'!DF6</f>
        <v>46692</v>
      </c>
      <c r="DG6" s="794">
        <f>'FS-Month'!DG6</f>
        <v>46722</v>
      </c>
    </row>
    <row r="7" spans="1:111" ht="16">
      <c r="A7" s="203"/>
      <c r="B7" s="1111"/>
      <c r="C7" s="1112" t="s">
        <v>272</v>
      </c>
      <c r="D7" s="1113">
        <f>'FS-Month'!D7</f>
        <v>1</v>
      </c>
      <c r="E7" s="1113">
        <f>'FS-Month'!E7</f>
        <v>2</v>
      </c>
      <c r="F7" s="1113">
        <f>'FS-Month'!F7</f>
        <v>3</v>
      </c>
      <c r="G7" s="1113">
        <f>'FS-Month'!G7</f>
        <v>4</v>
      </c>
      <c r="H7" s="1113">
        <f>'FS-Month'!H7</f>
        <v>5</v>
      </c>
      <c r="I7" s="1113">
        <f>'FS-Month'!I7</f>
        <v>6</v>
      </c>
      <c r="J7" s="1113">
        <f>'FS-Month'!J7</f>
        <v>7</v>
      </c>
      <c r="K7" s="1113">
        <f>'FS-Month'!K7</f>
        <v>8</v>
      </c>
      <c r="L7" s="1113">
        <f>'FS-Month'!L7</f>
        <v>9</v>
      </c>
      <c r="M7" s="1113">
        <f>'FS-Month'!M7</f>
        <v>10</v>
      </c>
      <c r="N7" s="1113">
        <f>'FS-Month'!N7</f>
        <v>11</v>
      </c>
      <c r="O7" s="1113">
        <f>'FS-Month'!O7</f>
        <v>12</v>
      </c>
      <c r="P7" s="1113">
        <f>'FS-Month'!P7</f>
        <v>13</v>
      </c>
      <c r="Q7" s="1113">
        <f>'FS-Month'!Q7</f>
        <v>14</v>
      </c>
      <c r="R7" s="1113">
        <f>'FS-Month'!R7</f>
        <v>15</v>
      </c>
      <c r="S7" s="1113">
        <f>'FS-Month'!S7</f>
        <v>16</v>
      </c>
      <c r="T7" s="1113">
        <f>'FS-Month'!T7</f>
        <v>17</v>
      </c>
      <c r="U7" s="1113">
        <f>'FS-Month'!U7</f>
        <v>18</v>
      </c>
      <c r="V7" s="1113">
        <f>'FS-Month'!V7</f>
        <v>19</v>
      </c>
      <c r="W7" s="1113">
        <f>'FS-Month'!W7</f>
        <v>20</v>
      </c>
      <c r="X7" s="1113">
        <f>'FS-Month'!X7</f>
        <v>21</v>
      </c>
      <c r="Y7" s="1113">
        <f>'FS-Month'!Y7</f>
        <v>22</v>
      </c>
      <c r="Z7" s="1113">
        <f>'FS-Month'!Z7</f>
        <v>23</v>
      </c>
      <c r="AA7" s="773">
        <f>'FS-Month'!AA7</f>
        <v>24</v>
      </c>
      <c r="AB7" s="1113">
        <f>'FS-Month'!AB7</f>
        <v>25</v>
      </c>
      <c r="AC7" s="1113">
        <f>'FS-Month'!AC7</f>
        <v>26</v>
      </c>
      <c r="AD7" s="1113">
        <f>'FS-Month'!AD7</f>
        <v>27</v>
      </c>
      <c r="AE7" s="1113">
        <f>'FS-Month'!AE7</f>
        <v>28</v>
      </c>
      <c r="AF7" s="1113">
        <f>'FS-Month'!AF7</f>
        <v>29</v>
      </c>
      <c r="AG7" s="1113">
        <f>'FS-Month'!AG7</f>
        <v>30</v>
      </c>
      <c r="AH7" s="1113">
        <f>'FS-Month'!AH7</f>
        <v>31</v>
      </c>
      <c r="AI7" s="1113">
        <f>'FS-Month'!AI7</f>
        <v>32</v>
      </c>
      <c r="AJ7" s="1113">
        <f>'FS-Month'!AJ7</f>
        <v>33</v>
      </c>
      <c r="AK7" s="1113">
        <f>'FS-Month'!AK7</f>
        <v>34</v>
      </c>
      <c r="AL7" s="1113">
        <f>'FS-Month'!AL7</f>
        <v>35</v>
      </c>
      <c r="AM7" s="773">
        <f>'FS-Month'!AM7</f>
        <v>36</v>
      </c>
      <c r="AN7" s="1113">
        <f>'FS-Month'!AN7</f>
        <v>37</v>
      </c>
      <c r="AO7" s="1113">
        <f>'FS-Month'!AO7</f>
        <v>38</v>
      </c>
      <c r="AP7" s="1113">
        <f>'FS-Month'!AP7</f>
        <v>39</v>
      </c>
      <c r="AQ7" s="1113">
        <f>'FS-Month'!AQ7</f>
        <v>40</v>
      </c>
      <c r="AR7" s="1113">
        <f>'FS-Month'!AR7</f>
        <v>41</v>
      </c>
      <c r="AS7" s="1113">
        <f>'FS-Month'!AS7</f>
        <v>42</v>
      </c>
      <c r="AT7" s="1113">
        <f>'FS-Month'!AT7</f>
        <v>43</v>
      </c>
      <c r="AU7" s="1113">
        <f>'FS-Month'!AU7</f>
        <v>44</v>
      </c>
      <c r="AV7" s="1113">
        <f>'FS-Month'!AV7</f>
        <v>45</v>
      </c>
      <c r="AW7" s="1113">
        <f>'FS-Month'!AW7</f>
        <v>46</v>
      </c>
      <c r="AX7" s="1113">
        <f>'FS-Month'!AX7</f>
        <v>47</v>
      </c>
      <c r="AY7" s="773">
        <f>'FS-Month'!AY7</f>
        <v>48</v>
      </c>
      <c r="AZ7" s="1113">
        <f>'FS-Month'!AZ7</f>
        <v>49</v>
      </c>
      <c r="BA7" s="1113">
        <f>'FS-Month'!BA7</f>
        <v>50</v>
      </c>
      <c r="BB7" s="1113">
        <f>'FS-Month'!BB7</f>
        <v>51</v>
      </c>
      <c r="BC7" s="1113">
        <f>'FS-Month'!BC7</f>
        <v>52</v>
      </c>
      <c r="BD7" s="1113">
        <f>'FS-Month'!BD7</f>
        <v>53</v>
      </c>
      <c r="BE7" s="1113">
        <f>'FS-Month'!BE7</f>
        <v>54</v>
      </c>
      <c r="BF7" s="1113">
        <f>'FS-Month'!BF7</f>
        <v>55</v>
      </c>
      <c r="BG7" s="1113">
        <f>'FS-Month'!BG7</f>
        <v>56</v>
      </c>
      <c r="BH7" s="1113">
        <f>'FS-Month'!BH7</f>
        <v>57</v>
      </c>
      <c r="BI7" s="1113">
        <f>'FS-Month'!BI7</f>
        <v>58</v>
      </c>
      <c r="BJ7" s="1113">
        <f>'FS-Month'!BJ7</f>
        <v>59</v>
      </c>
      <c r="BK7" s="773">
        <f>'FS-Month'!BK7</f>
        <v>60</v>
      </c>
      <c r="BL7" s="1113">
        <f>'FS-Month'!BL7</f>
        <v>61</v>
      </c>
      <c r="BM7" s="1113">
        <f>'FS-Month'!BM7</f>
        <v>62</v>
      </c>
      <c r="BN7" s="1113">
        <f>'FS-Month'!BN7</f>
        <v>63</v>
      </c>
      <c r="BO7" s="1113">
        <f>'FS-Month'!BO7</f>
        <v>64</v>
      </c>
      <c r="BP7" s="1113">
        <f>'FS-Month'!BP7</f>
        <v>65</v>
      </c>
      <c r="BQ7" s="1113">
        <f>'FS-Month'!BQ7</f>
        <v>66</v>
      </c>
      <c r="BR7" s="1113">
        <f>'FS-Month'!BR7</f>
        <v>67</v>
      </c>
      <c r="BS7" s="1113">
        <f>'FS-Month'!BS7</f>
        <v>68</v>
      </c>
      <c r="BT7" s="1113">
        <f>'FS-Month'!BT7</f>
        <v>69</v>
      </c>
      <c r="BU7" s="1113">
        <f>'FS-Month'!BU7</f>
        <v>70</v>
      </c>
      <c r="BV7" s="1113">
        <f>'FS-Month'!BV7</f>
        <v>71</v>
      </c>
      <c r="BW7" s="773">
        <f>'FS-Month'!BW7</f>
        <v>72</v>
      </c>
      <c r="BX7" s="1113">
        <f>'FS-Month'!BX7</f>
        <v>73</v>
      </c>
      <c r="BY7" s="1113">
        <f>'FS-Month'!BY7</f>
        <v>74</v>
      </c>
      <c r="BZ7" s="1113">
        <f>'FS-Month'!BZ7</f>
        <v>75</v>
      </c>
      <c r="CA7" s="1113">
        <f>'FS-Month'!CA7</f>
        <v>76</v>
      </c>
      <c r="CB7" s="1113">
        <f>'FS-Month'!CB7</f>
        <v>77</v>
      </c>
      <c r="CC7" s="1113">
        <f>'FS-Month'!CC7</f>
        <v>78</v>
      </c>
      <c r="CD7" s="1113">
        <f>'FS-Month'!CD7</f>
        <v>79</v>
      </c>
      <c r="CE7" s="1113">
        <f>'FS-Month'!CE7</f>
        <v>80</v>
      </c>
      <c r="CF7" s="1113">
        <f>'FS-Month'!CF7</f>
        <v>81</v>
      </c>
      <c r="CG7" s="1113">
        <f>'FS-Month'!CG7</f>
        <v>82</v>
      </c>
      <c r="CH7" s="1113">
        <f>'FS-Month'!CH7</f>
        <v>83</v>
      </c>
      <c r="CI7" s="773">
        <f>'FS-Month'!CI7</f>
        <v>84</v>
      </c>
      <c r="CJ7" s="1114">
        <f>'FS-Month'!CJ7</f>
        <v>85</v>
      </c>
      <c r="CK7" s="1114">
        <f>'FS-Month'!CK7</f>
        <v>86</v>
      </c>
      <c r="CL7" s="1114">
        <f>'FS-Month'!CL7</f>
        <v>87</v>
      </c>
      <c r="CM7" s="1114">
        <f>'FS-Month'!CM7</f>
        <v>88</v>
      </c>
      <c r="CN7" s="1114">
        <f>'FS-Month'!CN7</f>
        <v>89</v>
      </c>
      <c r="CO7" s="1114">
        <f>'FS-Month'!CO7</f>
        <v>90</v>
      </c>
      <c r="CP7" s="1114">
        <f>'FS-Month'!CP7</f>
        <v>91</v>
      </c>
      <c r="CQ7" s="1114">
        <f>'FS-Month'!CQ7</f>
        <v>92</v>
      </c>
      <c r="CR7" s="1114">
        <f>'FS-Month'!CR7</f>
        <v>93</v>
      </c>
      <c r="CS7" s="1114">
        <f>'FS-Month'!CS7</f>
        <v>94</v>
      </c>
      <c r="CT7" s="1114">
        <f>'FS-Month'!CT7</f>
        <v>95</v>
      </c>
      <c r="CU7" s="795">
        <f>'FS-Month'!CU7</f>
        <v>96</v>
      </c>
      <c r="CV7" s="1114">
        <f>'FS-Month'!CV7</f>
        <v>97</v>
      </c>
      <c r="CW7" s="1114">
        <f>'FS-Month'!CW7</f>
        <v>98</v>
      </c>
      <c r="CX7" s="1114">
        <f>'FS-Month'!CX7</f>
        <v>99</v>
      </c>
      <c r="CY7" s="1114">
        <f>'FS-Month'!CY7</f>
        <v>100</v>
      </c>
      <c r="CZ7" s="1114">
        <f>'FS-Month'!CZ7</f>
        <v>101</v>
      </c>
      <c r="DA7" s="1114">
        <f>'FS-Month'!DA7</f>
        <v>102</v>
      </c>
      <c r="DB7" s="1114">
        <f>'FS-Month'!DB7</f>
        <v>103</v>
      </c>
      <c r="DC7" s="1114">
        <f>'FS-Month'!DC7</f>
        <v>104</v>
      </c>
      <c r="DD7" s="1114">
        <f>'FS-Month'!DD7</f>
        <v>105</v>
      </c>
      <c r="DE7" s="1114">
        <f>'FS-Month'!DE7</f>
        <v>106</v>
      </c>
      <c r="DF7" s="1114">
        <f>'FS-Month'!DF7</f>
        <v>107</v>
      </c>
      <c r="DG7" s="795">
        <f>'FS-Month'!DG7</f>
        <v>108</v>
      </c>
    </row>
    <row r="8" spans="1:111" ht="24" thickBot="1">
      <c r="A8" s="205" t="s">
        <v>274</v>
      </c>
      <c r="B8" s="206"/>
      <c r="C8" s="207"/>
      <c r="D8" s="208"/>
      <c r="E8" s="208"/>
      <c r="F8" s="208"/>
      <c r="G8" s="208"/>
      <c r="H8" s="208"/>
      <c r="I8" s="208"/>
      <c r="J8" s="208"/>
      <c r="K8" s="208"/>
      <c r="L8" s="208"/>
      <c r="M8" s="208"/>
      <c r="N8" s="208"/>
      <c r="O8" s="208"/>
      <c r="P8" s="208"/>
      <c r="Q8" s="208"/>
      <c r="R8" s="208"/>
      <c r="S8" s="208"/>
      <c r="T8" s="208"/>
      <c r="U8" s="208"/>
      <c r="V8" s="208"/>
      <c r="W8" s="208"/>
      <c r="X8" s="208"/>
      <c r="Y8" s="208"/>
      <c r="Z8" s="208"/>
      <c r="AA8" s="774"/>
      <c r="AB8" s="208"/>
      <c r="AC8" s="208"/>
      <c r="AD8" s="208"/>
      <c r="AE8" s="208"/>
      <c r="AF8" s="208"/>
      <c r="AG8" s="208"/>
      <c r="AH8" s="208"/>
      <c r="AI8" s="208"/>
      <c r="AJ8" s="208"/>
      <c r="AK8" s="208"/>
      <c r="AL8" s="208"/>
      <c r="AM8" s="774"/>
      <c r="AN8" s="208"/>
      <c r="AO8" s="208"/>
      <c r="AP8" s="208"/>
      <c r="AQ8" s="208"/>
      <c r="AR8" s="208"/>
      <c r="AS8" s="208"/>
      <c r="AT8" s="208"/>
      <c r="AU8" s="208"/>
      <c r="AV8" s="208"/>
      <c r="AW8" s="208"/>
      <c r="AX8" s="208"/>
      <c r="AY8" s="774"/>
      <c r="AZ8" s="208"/>
      <c r="BA8" s="208"/>
      <c r="BB8" s="208"/>
      <c r="BC8" s="208"/>
      <c r="BD8" s="208"/>
      <c r="BE8" s="208"/>
      <c r="BF8" s="208"/>
      <c r="BG8" s="208"/>
      <c r="BH8" s="208"/>
      <c r="BI8" s="208"/>
      <c r="BJ8" s="208"/>
      <c r="BK8" s="774"/>
      <c r="BL8" s="208"/>
      <c r="BM8" s="208"/>
      <c r="BN8" s="208"/>
      <c r="BO8" s="208"/>
      <c r="BP8" s="208"/>
      <c r="BQ8" s="208"/>
      <c r="BR8" s="208"/>
      <c r="BS8" s="208"/>
      <c r="BT8" s="208"/>
      <c r="BU8" s="208"/>
      <c r="BV8" s="208"/>
      <c r="BW8" s="774"/>
      <c r="BX8" s="208"/>
      <c r="BY8" s="208"/>
      <c r="BZ8" s="208"/>
      <c r="CA8" s="208"/>
      <c r="CB8" s="208"/>
      <c r="CC8" s="208"/>
      <c r="CD8" s="208"/>
      <c r="CE8" s="208"/>
      <c r="CF8" s="208"/>
      <c r="CG8" s="208"/>
      <c r="CH8" s="208"/>
      <c r="CI8" s="774"/>
      <c r="CJ8" s="796"/>
      <c r="CK8" s="796"/>
      <c r="CL8" s="796"/>
      <c r="CM8" s="796"/>
      <c r="CN8" s="796"/>
      <c r="CO8" s="796"/>
      <c r="CP8" s="796"/>
      <c r="CQ8" s="796"/>
      <c r="CR8" s="796"/>
      <c r="CS8" s="796"/>
      <c r="CT8" s="796"/>
      <c r="CU8" s="797"/>
      <c r="CV8" s="796"/>
      <c r="CW8" s="796"/>
      <c r="CX8" s="796"/>
      <c r="CY8" s="796"/>
      <c r="CZ8" s="796"/>
      <c r="DA8" s="796"/>
      <c r="DB8" s="796"/>
      <c r="DC8" s="796"/>
      <c r="DD8" s="796"/>
      <c r="DE8" s="796"/>
      <c r="DF8" s="796"/>
      <c r="DG8" s="797"/>
    </row>
    <row r="9" spans="1:111" ht="17">
      <c r="A9" s="824">
        <f>DEFERRED!A10</f>
        <v>2020</v>
      </c>
      <c r="B9" s="825">
        <f>DEFERRED!B10</f>
        <v>276</v>
      </c>
      <c r="C9" s="147"/>
      <c r="D9" s="147"/>
      <c r="E9" s="147"/>
      <c r="F9" s="147"/>
      <c r="G9" s="147"/>
      <c r="H9" s="147"/>
      <c r="I9" s="147"/>
      <c r="J9" s="147"/>
      <c r="K9" s="147"/>
      <c r="L9" s="147"/>
      <c r="M9" s="147"/>
      <c r="N9" s="147"/>
      <c r="O9" s="147"/>
      <c r="P9" s="147"/>
      <c r="Q9" s="147"/>
      <c r="R9" s="147"/>
      <c r="S9" s="147"/>
      <c r="T9" s="147"/>
      <c r="U9" s="147"/>
      <c r="V9" s="147"/>
      <c r="W9" s="147"/>
      <c r="X9" s="147"/>
      <c r="Y9" s="147"/>
      <c r="Z9" s="147"/>
      <c r="AB9" s="147"/>
      <c r="AC9" s="147"/>
      <c r="AD9" s="147"/>
      <c r="AE9" s="147"/>
      <c r="AF9" s="147"/>
      <c r="AG9" s="147"/>
      <c r="AH9" s="147"/>
      <c r="AI9" s="147"/>
      <c r="AJ9" s="147"/>
      <c r="AK9" s="147"/>
      <c r="AL9" s="147"/>
      <c r="AN9" s="147"/>
      <c r="AO9" s="147"/>
      <c r="AP9" s="147"/>
      <c r="AQ9" s="147"/>
      <c r="AR9" s="147"/>
      <c r="AS9" s="147"/>
      <c r="AT9" s="147"/>
      <c r="AU9" s="147"/>
      <c r="AV9" s="147"/>
      <c r="AW9" s="147"/>
      <c r="AX9" s="147"/>
      <c r="AZ9" s="147"/>
      <c r="BA9" s="147"/>
      <c r="BB9" s="147"/>
      <c r="BC9" s="147"/>
      <c r="BD9" s="147"/>
      <c r="BE9" s="147"/>
      <c r="BF9" s="147"/>
      <c r="BG9" s="147"/>
      <c r="BH9" s="147"/>
      <c r="BI9" s="147"/>
      <c r="BJ9" s="147"/>
    </row>
    <row r="10" spans="1:111" s="147" customFormat="1" ht="17">
      <c r="A10" s="824">
        <f>DEFERRED!A11</f>
        <v>2021</v>
      </c>
      <c r="B10" s="825">
        <f>DEFERRED!B11</f>
        <v>312</v>
      </c>
      <c r="C10" s="1115"/>
      <c r="D10" s="204"/>
      <c r="E10" s="218"/>
      <c r="F10" s="204"/>
      <c r="G10" s="204"/>
      <c r="H10" s="204"/>
      <c r="I10" s="204"/>
      <c r="J10" s="204"/>
      <c r="K10" s="204"/>
      <c r="L10" s="204"/>
      <c r="M10" s="204"/>
      <c r="N10" s="204"/>
      <c r="O10" s="204"/>
      <c r="P10" s="204"/>
      <c r="Q10" s="204"/>
      <c r="R10" s="204"/>
      <c r="S10" s="204"/>
      <c r="T10" s="204"/>
      <c r="U10" s="204"/>
      <c r="V10" s="204"/>
      <c r="W10" s="204"/>
      <c r="X10" s="204"/>
      <c r="Y10" s="204"/>
      <c r="Z10" s="204"/>
      <c r="AA10" s="775"/>
      <c r="AB10" s="204"/>
      <c r="AC10" s="204"/>
      <c r="AD10" s="204"/>
      <c r="AE10" s="204"/>
      <c r="AF10" s="204"/>
      <c r="AG10" s="204"/>
      <c r="AH10" s="204"/>
      <c r="AI10" s="204"/>
      <c r="AJ10" s="204"/>
      <c r="AK10" s="204"/>
      <c r="AL10" s="204"/>
      <c r="AM10" s="775"/>
      <c r="AN10" s="204"/>
      <c r="AO10" s="204"/>
      <c r="AP10" s="204"/>
      <c r="AQ10" s="204"/>
      <c r="AR10" s="204"/>
      <c r="AS10" s="204"/>
      <c r="AT10" s="204"/>
      <c r="AU10" s="204"/>
      <c r="AV10" s="204"/>
      <c r="AW10" s="204"/>
      <c r="AX10" s="204"/>
      <c r="AY10" s="775"/>
      <c r="AZ10" s="204"/>
      <c r="BA10" s="204"/>
      <c r="BB10" s="204"/>
      <c r="BC10" s="204"/>
      <c r="BD10" s="204"/>
      <c r="BE10" s="204"/>
      <c r="BF10" s="204"/>
      <c r="BG10" s="204"/>
      <c r="BH10" s="204"/>
      <c r="BI10" s="204"/>
      <c r="BJ10" s="204"/>
      <c r="BK10" s="775"/>
      <c r="BL10" s="204"/>
      <c r="BM10" s="204"/>
      <c r="BN10" s="204"/>
      <c r="BO10" s="204"/>
      <c r="BP10" s="204"/>
      <c r="BQ10" s="204"/>
      <c r="BR10" s="204"/>
      <c r="BS10" s="204"/>
      <c r="BT10" s="204"/>
      <c r="BU10" s="204"/>
      <c r="BV10" s="204"/>
      <c r="BW10" s="775"/>
      <c r="BX10" s="204"/>
      <c r="BY10" s="204"/>
      <c r="BZ10" s="204"/>
      <c r="CA10" s="204"/>
      <c r="CB10" s="204"/>
      <c r="CC10" s="204"/>
      <c r="CD10" s="204"/>
      <c r="CE10" s="204"/>
      <c r="CF10" s="204"/>
      <c r="CG10" s="204"/>
      <c r="CH10" s="204"/>
      <c r="CI10" s="775"/>
      <c r="CJ10" s="798"/>
      <c r="CK10" s="798"/>
      <c r="CL10" s="798"/>
      <c r="CM10" s="798"/>
      <c r="CN10" s="798"/>
      <c r="CO10" s="798"/>
      <c r="CP10" s="798"/>
      <c r="CQ10" s="798"/>
      <c r="CR10" s="798"/>
      <c r="CS10" s="798"/>
      <c r="CT10" s="798"/>
      <c r="CU10" s="799"/>
      <c r="CV10" s="798"/>
      <c r="CW10" s="798"/>
      <c r="CX10" s="798"/>
      <c r="CY10" s="798"/>
      <c r="CZ10" s="798"/>
      <c r="DA10" s="798"/>
      <c r="DB10" s="798"/>
      <c r="DC10" s="798"/>
      <c r="DD10" s="798"/>
      <c r="DE10" s="798"/>
      <c r="DF10" s="798"/>
      <c r="DG10" s="799"/>
    </row>
    <row r="11" spans="1:111" s="147" customFormat="1" ht="17">
      <c r="A11" s="824">
        <f>DEFERRED!A12</f>
        <v>2022</v>
      </c>
      <c r="B11" s="825">
        <f>DEFERRED!B12</f>
        <v>312</v>
      </c>
      <c r="C11" s="1115"/>
      <c r="D11" s="219"/>
      <c r="E11" s="219"/>
      <c r="F11" s="219"/>
      <c r="G11" s="219"/>
      <c r="H11" s="219"/>
      <c r="I11" s="219"/>
      <c r="J11" s="219"/>
      <c r="K11" s="219"/>
      <c r="L11" s="219"/>
      <c r="M11" s="219"/>
      <c r="N11" s="219"/>
      <c r="O11" s="219"/>
      <c r="P11" s="219"/>
      <c r="Q11" s="219"/>
      <c r="R11" s="219"/>
      <c r="S11" s="219"/>
      <c r="T11" s="219"/>
      <c r="U11" s="219"/>
      <c r="V11" s="219"/>
      <c r="W11" s="219"/>
      <c r="X11" s="219"/>
      <c r="Y11" s="219"/>
      <c r="Z11" s="219"/>
      <c r="AA11" s="776"/>
      <c r="AB11" s="219"/>
      <c r="AC11" s="219"/>
      <c r="AD11" s="219"/>
      <c r="AE11" s="219"/>
      <c r="AF11" s="219"/>
      <c r="AG11" s="219"/>
      <c r="AH11" s="219"/>
      <c r="AI11" s="219"/>
      <c r="AJ11" s="219"/>
      <c r="AK11" s="219"/>
      <c r="AL11" s="219"/>
      <c r="AM11" s="776"/>
      <c r="AN11" s="219"/>
      <c r="AO11" s="219"/>
      <c r="AP11" s="219"/>
      <c r="AQ11" s="219"/>
      <c r="AR11" s="219"/>
      <c r="AS11" s="219"/>
      <c r="AT11" s="219"/>
      <c r="AU11" s="219"/>
      <c r="AV11" s="219"/>
      <c r="AW11" s="219"/>
      <c r="AX11" s="219"/>
      <c r="AY11" s="776"/>
      <c r="AZ11" s="219"/>
      <c r="BA11" s="219"/>
      <c r="BB11" s="219"/>
      <c r="BC11" s="219"/>
      <c r="BD11" s="219"/>
      <c r="BE11" s="219"/>
      <c r="BF11" s="219"/>
      <c r="BG11" s="219"/>
      <c r="BH11" s="219"/>
      <c r="BI11" s="219"/>
      <c r="BJ11" s="219"/>
      <c r="BK11" s="776"/>
      <c r="BL11" s="219"/>
      <c r="BM11" s="219"/>
      <c r="BN11" s="219"/>
      <c r="BO11" s="219"/>
      <c r="BP11" s="219"/>
      <c r="BQ11" s="219"/>
      <c r="BR11" s="219"/>
      <c r="BS11" s="219"/>
      <c r="BT11" s="219"/>
      <c r="BU11" s="219"/>
      <c r="BV11" s="219"/>
      <c r="BW11" s="776"/>
      <c r="BX11" s="219"/>
      <c r="BY11" s="219"/>
      <c r="BZ11" s="219"/>
      <c r="CA11" s="219"/>
      <c r="CB11" s="219"/>
      <c r="CC11" s="219"/>
      <c r="CD11" s="219"/>
      <c r="CE11" s="219"/>
      <c r="CF11" s="219"/>
      <c r="CG11" s="219"/>
      <c r="CH11" s="219"/>
      <c r="CI11" s="776"/>
      <c r="CJ11" s="800"/>
      <c r="CK11" s="800"/>
      <c r="CL11" s="800"/>
      <c r="CM11" s="800"/>
      <c r="CN11" s="800"/>
      <c r="CO11" s="800"/>
      <c r="CP11" s="800"/>
      <c r="CQ11" s="800"/>
      <c r="CR11" s="800"/>
      <c r="CS11" s="800"/>
      <c r="CT11" s="800"/>
      <c r="CU11" s="801"/>
      <c r="CV11" s="800"/>
      <c r="CW11" s="800"/>
      <c r="CX11" s="800"/>
      <c r="CY11" s="800"/>
      <c r="CZ11" s="800"/>
      <c r="DA11" s="800"/>
      <c r="DB11" s="800"/>
      <c r="DC11" s="800"/>
      <c r="DD11" s="800"/>
      <c r="DE11" s="800"/>
      <c r="DF11" s="800"/>
      <c r="DG11" s="801"/>
    </row>
    <row r="12" spans="1:111" s="147" customFormat="1" ht="17">
      <c r="A12" s="824">
        <f>DEFERRED!A13</f>
        <v>2023</v>
      </c>
      <c r="B12" s="825">
        <f>DEFERRED!B13</f>
        <v>324</v>
      </c>
      <c r="C12" s="1115"/>
      <c r="D12" s="204"/>
      <c r="E12" s="218"/>
      <c r="F12" s="204"/>
      <c r="G12" s="204"/>
      <c r="H12" s="204"/>
      <c r="I12" s="204"/>
      <c r="J12" s="204"/>
      <c r="K12" s="204"/>
      <c r="L12" s="204"/>
      <c r="M12" s="204"/>
      <c r="N12" s="204"/>
      <c r="O12" s="204"/>
      <c r="P12" s="204"/>
      <c r="Q12" s="204"/>
      <c r="R12" s="204"/>
      <c r="S12" s="204"/>
      <c r="T12" s="204"/>
      <c r="U12" s="204"/>
      <c r="V12" s="204"/>
      <c r="W12" s="204"/>
      <c r="X12" s="204"/>
      <c r="Y12" s="204"/>
      <c r="Z12" s="204"/>
      <c r="AA12" s="775"/>
      <c r="AB12" s="204"/>
      <c r="AC12" s="204"/>
      <c r="AD12" s="204"/>
      <c r="AE12" s="204"/>
      <c r="AF12" s="204"/>
      <c r="AG12" s="204"/>
      <c r="AH12" s="204"/>
      <c r="AI12" s="204"/>
      <c r="AJ12" s="204"/>
      <c r="AK12" s="204"/>
      <c r="AL12" s="204"/>
      <c r="AM12" s="775"/>
      <c r="AN12" s="204"/>
      <c r="AO12" s="204"/>
      <c r="AP12" s="204"/>
      <c r="AQ12" s="204"/>
      <c r="AR12" s="204"/>
      <c r="AS12" s="204"/>
      <c r="AT12" s="204"/>
      <c r="AU12" s="204"/>
      <c r="AV12" s="204"/>
      <c r="AW12" s="204"/>
      <c r="AX12" s="204"/>
      <c r="AY12" s="775"/>
      <c r="AZ12" s="204"/>
      <c r="BA12" s="204"/>
      <c r="BB12" s="204"/>
      <c r="BC12" s="204"/>
      <c r="BD12" s="204"/>
      <c r="BE12" s="204"/>
      <c r="BF12" s="204"/>
      <c r="BG12" s="204"/>
      <c r="BH12" s="204"/>
      <c r="BI12" s="204"/>
      <c r="BJ12" s="204"/>
      <c r="BK12" s="775"/>
      <c r="BL12" s="204"/>
      <c r="BM12" s="204"/>
      <c r="BN12" s="204"/>
      <c r="BO12" s="204"/>
      <c r="BP12" s="204"/>
      <c r="BQ12" s="204"/>
      <c r="BR12" s="204"/>
      <c r="BS12" s="204"/>
      <c r="BT12" s="204"/>
      <c r="BU12" s="204"/>
      <c r="BV12" s="204"/>
      <c r="BW12" s="775"/>
      <c r="BX12" s="204"/>
      <c r="BY12" s="204"/>
      <c r="BZ12" s="204"/>
      <c r="CA12" s="204"/>
      <c r="CB12" s="204"/>
      <c r="CC12" s="204"/>
      <c r="CD12" s="204"/>
      <c r="CE12" s="204"/>
      <c r="CF12" s="204"/>
      <c r="CG12" s="204"/>
      <c r="CH12" s="204"/>
      <c r="CI12" s="775"/>
      <c r="CJ12" s="798"/>
      <c r="CK12" s="798"/>
      <c r="CL12" s="798"/>
      <c r="CM12" s="798"/>
      <c r="CN12" s="798"/>
      <c r="CO12" s="798"/>
      <c r="CP12" s="798"/>
      <c r="CQ12" s="798"/>
      <c r="CR12" s="798"/>
      <c r="CS12" s="798"/>
      <c r="CT12" s="798"/>
      <c r="CU12" s="799"/>
      <c r="CV12" s="798"/>
      <c r="CW12" s="798"/>
      <c r="CX12" s="798"/>
      <c r="CY12" s="798"/>
      <c r="CZ12" s="798"/>
      <c r="DA12" s="798"/>
      <c r="DB12" s="798"/>
      <c r="DC12" s="798"/>
      <c r="DD12" s="798"/>
      <c r="DE12" s="798"/>
      <c r="DF12" s="798"/>
      <c r="DG12" s="799"/>
    </row>
    <row r="13" spans="1:111" s="147" customFormat="1" ht="17">
      <c r="A13" s="824">
        <f>DEFERRED!A14</f>
        <v>2024</v>
      </c>
      <c r="B13" s="825">
        <f>DEFERRED!B14</f>
        <v>372</v>
      </c>
      <c r="C13" s="1115"/>
      <c r="D13" s="219"/>
      <c r="E13" s="219"/>
      <c r="F13" s="219"/>
      <c r="G13" s="219"/>
      <c r="H13" s="219"/>
      <c r="I13" s="219"/>
      <c r="J13" s="219"/>
      <c r="K13" s="219"/>
      <c r="L13" s="219"/>
      <c r="M13" s="219"/>
      <c r="N13" s="219"/>
      <c r="O13" s="219"/>
      <c r="P13" s="219"/>
      <c r="Q13" s="219"/>
      <c r="R13" s="219"/>
      <c r="S13" s="219"/>
      <c r="T13" s="219"/>
      <c r="U13" s="219"/>
      <c r="V13" s="219"/>
      <c r="W13" s="219"/>
      <c r="X13" s="219"/>
      <c r="Y13" s="219"/>
      <c r="Z13" s="219"/>
      <c r="AA13" s="776"/>
      <c r="AB13" s="219"/>
      <c r="AC13" s="219"/>
      <c r="AD13" s="219"/>
      <c r="AE13" s="219"/>
      <c r="AF13" s="219"/>
      <c r="AG13" s="219"/>
      <c r="AH13" s="219"/>
      <c r="AI13" s="219"/>
      <c r="AJ13" s="219"/>
      <c r="AK13" s="219"/>
      <c r="AL13" s="219"/>
      <c r="AM13" s="776"/>
      <c r="AN13" s="219"/>
      <c r="AO13" s="219"/>
      <c r="AP13" s="219"/>
      <c r="AQ13" s="219"/>
      <c r="AR13" s="219"/>
      <c r="AS13" s="219"/>
      <c r="AT13" s="219"/>
      <c r="AU13" s="219"/>
      <c r="AV13" s="219"/>
      <c r="AW13" s="219"/>
      <c r="AX13" s="219"/>
      <c r="AY13" s="776"/>
      <c r="AZ13" s="219"/>
      <c r="BA13" s="219"/>
      <c r="BB13" s="219"/>
      <c r="BC13" s="219"/>
      <c r="BD13" s="219"/>
      <c r="BE13" s="219"/>
      <c r="BF13" s="219"/>
      <c r="BG13" s="219"/>
      <c r="BH13" s="219"/>
      <c r="BI13" s="219"/>
      <c r="BJ13" s="219"/>
      <c r="BK13" s="776"/>
      <c r="BL13" s="219"/>
      <c r="BM13" s="219"/>
      <c r="BN13" s="219"/>
      <c r="BO13" s="219"/>
      <c r="BP13" s="219"/>
      <c r="BQ13" s="219"/>
      <c r="BR13" s="219"/>
      <c r="BS13" s="219"/>
      <c r="BT13" s="219"/>
      <c r="BU13" s="219"/>
      <c r="BV13" s="219"/>
      <c r="BW13" s="776"/>
      <c r="BX13" s="219"/>
      <c r="BY13" s="219"/>
      <c r="BZ13" s="219"/>
      <c r="CA13" s="219"/>
      <c r="CB13" s="219"/>
      <c r="CC13" s="219"/>
      <c r="CD13" s="219"/>
      <c r="CE13" s="219"/>
      <c r="CF13" s="219"/>
      <c r="CG13" s="219"/>
      <c r="CH13" s="219"/>
      <c r="CI13" s="776"/>
      <c r="CJ13" s="800"/>
      <c r="CK13" s="800"/>
      <c r="CL13" s="800"/>
      <c r="CM13" s="800"/>
      <c r="CN13" s="800"/>
      <c r="CO13" s="800"/>
      <c r="CP13" s="800"/>
      <c r="CQ13" s="800"/>
      <c r="CR13" s="800"/>
      <c r="CS13" s="800"/>
      <c r="CT13" s="800"/>
      <c r="CU13" s="801"/>
      <c r="CV13" s="800"/>
      <c r="CW13" s="800"/>
      <c r="CX13" s="800"/>
      <c r="CY13" s="800"/>
      <c r="CZ13" s="800"/>
      <c r="DA13" s="800"/>
      <c r="DB13" s="800"/>
      <c r="DC13" s="800"/>
      <c r="DD13" s="800"/>
      <c r="DE13" s="800"/>
      <c r="DF13" s="800"/>
      <c r="DG13" s="801"/>
    </row>
    <row r="14" spans="1:111" s="147" customFormat="1" ht="17">
      <c r="A14" s="824">
        <f>DEFERRED!A15</f>
        <v>2025</v>
      </c>
      <c r="B14" s="825">
        <f>DEFERRED!B15</f>
        <v>384</v>
      </c>
      <c r="C14" s="1115"/>
      <c r="D14" s="204"/>
      <c r="E14" s="218"/>
      <c r="F14" s="204"/>
      <c r="G14" s="204"/>
      <c r="H14" s="204"/>
      <c r="I14" s="204"/>
      <c r="J14" s="204"/>
      <c r="K14" s="204"/>
      <c r="L14" s="204"/>
      <c r="M14" s="204"/>
      <c r="N14" s="204"/>
      <c r="O14" s="204"/>
      <c r="P14" s="204"/>
      <c r="Q14" s="204"/>
      <c r="R14" s="204"/>
      <c r="S14" s="204"/>
      <c r="T14" s="204"/>
      <c r="U14" s="204"/>
      <c r="V14" s="204"/>
      <c r="W14" s="204"/>
      <c r="X14" s="204"/>
      <c r="Y14" s="204"/>
      <c r="Z14" s="204"/>
      <c r="AA14" s="775"/>
      <c r="AB14" s="204"/>
      <c r="AC14" s="204"/>
      <c r="AD14" s="204"/>
      <c r="AE14" s="204"/>
      <c r="AF14" s="204"/>
      <c r="AG14" s="204"/>
      <c r="AH14" s="204"/>
      <c r="AI14" s="204"/>
      <c r="AJ14" s="204"/>
      <c r="AK14" s="204"/>
      <c r="AL14" s="204"/>
      <c r="AM14" s="775"/>
      <c r="AN14" s="204"/>
      <c r="AO14" s="204"/>
      <c r="AP14" s="204"/>
      <c r="AQ14" s="204"/>
      <c r="AR14" s="204"/>
      <c r="AS14" s="204"/>
      <c r="AT14" s="204"/>
      <c r="AU14" s="204"/>
      <c r="AV14" s="204"/>
      <c r="AW14" s="204"/>
      <c r="AX14" s="204"/>
      <c r="AY14" s="775"/>
      <c r="AZ14" s="204"/>
      <c r="BA14" s="204"/>
      <c r="BB14" s="204"/>
      <c r="BC14" s="204"/>
      <c r="BD14" s="204"/>
      <c r="BE14" s="204"/>
      <c r="BF14" s="204"/>
      <c r="BG14" s="204"/>
      <c r="BH14" s="204"/>
      <c r="BI14" s="204"/>
      <c r="BJ14" s="204"/>
      <c r="BK14" s="775"/>
      <c r="BL14" s="204"/>
      <c r="BM14" s="204"/>
      <c r="BN14" s="204"/>
      <c r="BO14" s="204"/>
      <c r="BP14" s="204"/>
      <c r="BQ14" s="204"/>
      <c r="BR14" s="204"/>
      <c r="BS14" s="204"/>
      <c r="BT14" s="204"/>
      <c r="BU14" s="204"/>
      <c r="BV14" s="204"/>
      <c r="BW14" s="775"/>
      <c r="BX14" s="204"/>
      <c r="BY14" s="204"/>
      <c r="BZ14" s="204"/>
      <c r="CA14" s="204"/>
      <c r="CB14" s="204"/>
      <c r="CC14" s="204"/>
      <c r="CD14" s="204"/>
      <c r="CE14" s="204"/>
      <c r="CF14" s="204"/>
      <c r="CG14" s="204"/>
      <c r="CH14" s="204"/>
      <c r="CI14" s="775"/>
      <c r="CJ14" s="798"/>
      <c r="CK14" s="798"/>
      <c r="CL14" s="798"/>
      <c r="CM14" s="798"/>
      <c r="CN14" s="798"/>
      <c r="CO14" s="798"/>
      <c r="CP14" s="798"/>
      <c r="CQ14" s="798"/>
      <c r="CR14" s="798"/>
      <c r="CS14" s="798"/>
      <c r="CT14" s="798"/>
      <c r="CU14" s="799"/>
      <c r="CV14" s="798"/>
      <c r="CW14" s="798"/>
      <c r="CX14" s="798"/>
      <c r="CY14" s="798"/>
      <c r="CZ14" s="798"/>
      <c r="DA14" s="798"/>
      <c r="DB14" s="798"/>
      <c r="DC14" s="798"/>
      <c r="DD14" s="798"/>
      <c r="DE14" s="798"/>
      <c r="DF14" s="798"/>
      <c r="DG14" s="799"/>
    </row>
    <row r="15" spans="1:111" ht="24" thickBot="1">
      <c r="A15" s="205" t="s">
        <v>341</v>
      </c>
      <c r="B15" s="206"/>
      <c r="C15" s="207"/>
      <c r="D15" s="208"/>
      <c r="E15" s="208"/>
      <c r="F15" s="208"/>
      <c r="G15" s="208"/>
      <c r="H15" s="208"/>
      <c r="I15" s="208"/>
      <c r="J15" s="208"/>
      <c r="K15" s="208"/>
      <c r="L15" s="208"/>
      <c r="M15" s="208"/>
      <c r="N15" s="208"/>
      <c r="O15" s="208"/>
      <c r="P15" s="208"/>
      <c r="Q15" s="208"/>
      <c r="R15" s="208"/>
      <c r="S15" s="208"/>
      <c r="T15" s="208"/>
      <c r="U15" s="208"/>
      <c r="V15" s="208"/>
      <c r="W15" s="208"/>
      <c r="X15" s="208"/>
      <c r="Y15" s="208"/>
      <c r="Z15" s="208"/>
      <c r="AA15" s="774"/>
      <c r="AB15" s="208"/>
      <c r="AC15" s="208"/>
      <c r="AD15" s="208"/>
      <c r="AE15" s="208"/>
      <c r="AF15" s="208"/>
      <c r="AG15" s="208"/>
      <c r="AH15" s="208"/>
      <c r="AI15" s="208"/>
      <c r="AJ15" s="208"/>
      <c r="AK15" s="208"/>
      <c r="AL15" s="208"/>
      <c r="AM15" s="774"/>
      <c r="AN15" s="208"/>
      <c r="AO15" s="208"/>
      <c r="AP15" s="208"/>
      <c r="AQ15" s="208"/>
      <c r="AR15" s="208"/>
      <c r="AS15" s="208"/>
      <c r="AT15" s="208"/>
      <c r="AU15" s="208"/>
      <c r="AV15" s="208"/>
      <c r="AW15" s="208"/>
      <c r="AX15" s="208"/>
      <c r="AY15" s="774"/>
      <c r="AZ15" s="208"/>
      <c r="BA15" s="208"/>
      <c r="BB15" s="208"/>
      <c r="BC15" s="208"/>
      <c r="BD15" s="208"/>
      <c r="BE15" s="208"/>
      <c r="BF15" s="208"/>
      <c r="BG15" s="208"/>
      <c r="BH15" s="208"/>
      <c r="BI15" s="208"/>
      <c r="BJ15" s="208"/>
      <c r="BK15" s="774"/>
      <c r="BL15" s="208"/>
      <c r="BM15" s="208"/>
      <c r="BN15" s="208"/>
      <c r="BO15" s="208"/>
      <c r="BP15" s="208"/>
      <c r="BQ15" s="208"/>
      <c r="BR15" s="208"/>
      <c r="BS15" s="208"/>
      <c r="BT15" s="208"/>
      <c r="BU15" s="208"/>
      <c r="BV15" s="208"/>
      <c r="BW15" s="774"/>
      <c r="BX15" s="208"/>
      <c r="BY15" s="208"/>
      <c r="BZ15" s="208"/>
      <c r="CA15" s="208"/>
      <c r="CB15" s="208"/>
      <c r="CC15" s="208"/>
      <c r="CD15" s="208"/>
      <c r="CE15" s="208"/>
      <c r="CF15" s="208"/>
      <c r="CG15" s="208"/>
      <c r="CH15" s="208"/>
      <c r="CI15" s="774"/>
      <c r="CJ15" s="796"/>
      <c r="CK15" s="796"/>
      <c r="CL15" s="796"/>
      <c r="CM15" s="796"/>
      <c r="CN15" s="796"/>
      <c r="CO15" s="796"/>
      <c r="CP15" s="796"/>
      <c r="CQ15" s="796"/>
      <c r="CR15" s="796"/>
      <c r="CS15" s="796"/>
      <c r="CT15" s="796"/>
      <c r="CU15" s="797"/>
      <c r="CV15" s="796"/>
      <c r="CW15" s="796"/>
      <c r="CX15" s="796"/>
      <c r="CY15" s="796"/>
      <c r="CZ15" s="796"/>
      <c r="DA15" s="796"/>
      <c r="DB15" s="796"/>
      <c r="DC15" s="796"/>
      <c r="DD15" s="796"/>
      <c r="DE15" s="796"/>
      <c r="DF15" s="796"/>
      <c r="DG15" s="797"/>
    </row>
    <row r="16" spans="1:111" ht="16">
      <c r="A16" s="209"/>
      <c r="B16" s="331"/>
      <c r="C16" s="1115"/>
      <c r="D16" s="209"/>
      <c r="E16" s="209"/>
      <c r="F16" s="209"/>
      <c r="G16" s="209"/>
      <c r="H16" s="209"/>
      <c r="I16" s="209"/>
      <c r="J16" s="209"/>
      <c r="K16" s="209"/>
      <c r="L16" s="209"/>
      <c r="M16" s="209"/>
      <c r="N16" s="209"/>
      <c r="O16" s="209"/>
      <c r="P16" s="209"/>
      <c r="Q16" s="209"/>
      <c r="R16" s="209"/>
      <c r="S16" s="209"/>
      <c r="T16" s="209"/>
      <c r="U16" s="209"/>
      <c r="V16" s="209"/>
      <c r="W16" s="209"/>
      <c r="X16" s="209"/>
      <c r="Y16" s="209"/>
      <c r="Z16" s="209"/>
      <c r="AA16" s="777"/>
      <c r="AB16" s="209"/>
      <c r="AC16" s="209"/>
      <c r="AD16" s="209"/>
      <c r="AE16" s="209"/>
      <c r="AF16" s="209"/>
      <c r="AG16" s="209"/>
      <c r="AH16" s="209"/>
      <c r="AI16" s="209"/>
      <c r="AJ16" s="209"/>
      <c r="AK16" s="209"/>
      <c r="AL16" s="209"/>
      <c r="AM16" s="777"/>
      <c r="AN16" s="209"/>
      <c r="AO16" s="209"/>
      <c r="AP16" s="209"/>
      <c r="AQ16" s="209"/>
      <c r="AR16" s="209"/>
      <c r="AS16" s="209"/>
      <c r="AT16" s="209"/>
      <c r="AU16" s="209"/>
      <c r="AV16" s="209"/>
      <c r="AW16" s="209"/>
      <c r="AX16" s="209"/>
      <c r="AY16" s="777"/>
      <c r="AZ16" s="209"/>
      <c r="BA16" s="209"/>
      <c r="BB16" s="209"/>
      <c r="BC16" s="209"/>
      <c r="BD16" s="209"/>
      <c r="BE16" s="209"/>
      <c r="BF16" s="209"/>
      <c r="BG16" s="209"/>
      <c r="BH16" s="209"/>
      <c r="BI16" s="209"/>
      <c r="BJ16" s="209"/>
      <c r="BK16" s="777"/>
      <c r="BL16" s="209"/>
      <c r="BM16" s="209"/>
      <c r="BN16" s="209"/>
      <c r="BO16" s="209"/>
      <c r="BP16" s="209"/>
      <c r="BQ16" s="209"/>
      <c r="BR16" s="209"/>
      <c r="BS16" s="209"/>
      <c r="BT16" s="209"/>
      <c r="BU16" s="209"/>
      <c r="BV16" s="209"/>
      <c r="BW16" s="777"/>
      <c r="BX16" s="209"/>
      <c r="BY16" s="209"/>
      <c r="BZ16" s="209"/>
      <c r="CA16" s="209"/>
      <c r="CB16" s="209"/>
      <c r="CC16" s="209"/>
      <c r="CD16" s="209"/>
      <c r="CE16" s="209"/>
      <c r="CF16" s="209"/>
      <c r="CG16" s="209"/>
      <c r="CH16" s="209"/>
      <c r="CI16" s="777"/>
      <c r="CJ16" s="802"/>
      <c r="CK16" s="802"/>
      <c r="CL16" s="802"/>
      <c r="CM16" s="802"/>
      <c r="CN16" s="802"/>
      <c r="CO16" s="802"/>
      <c r="CP16" s="802"/>
      <c r="CQ16" s="802"/>
      <c r="CR16" s="802"/>
      <c r="CS16" s="802"/>
      <c r="CT16" s="802"/>
      <c r="CU16" s="803"/>
      <c r="CV16" s="802"/>
      <c r="CW16" s="802"/>
      <c r="CX16" s="802"/>
      <c r="CY16" s="802"/>
      <c r="CZ16" s="802"/>
      <c r="DA16" s="802"/>
      <c r="DB16" s="802"/>
      <c r="DC16" s="802"/>
      <c r="DD16" s="802"/>
      <c r="DE16" s="802"/>
      <c r="DF16" s="802"/>
      <c r="DG16" s="803"/>
    </row>
    <row r="17" spans="1:122" ht="16">
      <c r="A17" s="1116" t="str">
        <f>A26</f>
        <v>SOURCE #1: Self-Service Subscriptions</v>
      </c>
      <c r="B17" s="1117"/>
      <c r="C17" s="1118" t="str">
        <f>Settings!$C$6</f>
        <v>USD</v>
      </c>
      <c r="D17" s="1119">
        <f>DEFERRED!J14</f>
        <v>0</v>
      </c>
      <c r="E17" s="1119">
        <f>DEFERRED!K14</f>
        <v>0</v>
      </c>
      <c r="F17" s="1119">
        <f>DEFERRED!L14</f>
        <v>0</v>
      </c>
      <c r="G17" s="1119">
        <f>DEFERRED!M14</f>
        <v>0</v>
      </c>
      <c r="H17" s="1119">
        <f>DEFERRED!N14</f>
        <v>0</v>
      </c>
      <c r="I17" s="1119">
        <f>DEFERRED!O14</f>
        <v>0</v>
      </c>
      <c r="J17" s="1119">
        <f>DEFERRED!P14</f>
        <v>0</v>
      </c>
      <c r="K17" s="1119">
        <f>DEFERRED!Q14</f>
        <v>0</v>
      </c>
      <c r="L17" s="1119">
        <f>DEFERRED!R14</f>
        <v>0</v>
      </c>
      <c r="M17" s="1119">
        <f>DEFERRED!S14</f>
        <v>0</v>
      </c>
      <c r="N17" s="1119">
        <f>DEFERRED!T14</f>
        <v>0</v>
      </c>
      <c r="O17" s="1119">
        <f>DEFERRED!U14</f>
        <v>0</v>
      </c>
      <c r="P17" s="1119">
        <f>DEFERRED!V14</f>
        <v>0</v>
      </c>
      <c r="Q17" s="1119">
        <f>DEFERRED!W14</f>
        <v>0</v>
      </c>
      <c r="R17" s="1119">
        <f>DEFERRED!X14</f>
        <v>0</v>
      </c>
      <c r="S17" s="1119">
        <f>DEFERRED!Y14</f>
        <v>0</v>
      </c>
      <c r="T17" s="1119">
        <f>DEFERRED!Z14</f>
        <v>0</v>
      </c>
      <c r="U17" s="1119">
        <f>DEFERRED!AA14</f>
        <v>0</v>
      </c>
      <c r="V17" s="1119">
        <f>DEFERRED!AB14</f>
        <v>0</v>
      </c>
      <c r="W17" s="1119">
        <f>DEFERRED!AC14</f>
        <v>0</v>
      </c>
      <c r="X17" s="1119">
        <f>DEFERRED!AD14</f>
        <v>0</v>
      </c>
      <c r="Y17" s="1119">
        <f>DEFERRED!AE14</f>
        <v>70323.287671232887</v>
      </c>
      <c r="Z17" s="1119">
        <f>DEFERRED!AF14</f>
        <v>68054.794520547948</v>
      </c>
      <c r="AA17" s="1119">
        <f>DEFERRED!AG14</f>
        <v>70323.287671232887</v>
      </c>
      <c r="AB17" s="1119">
        <f>DEFERRED!AH14</f>
        <v>163068.49315068492</v>
      </c>
      <c r="AC17" s="1119">
        <f>DEFERRED!AI14</f>
        <v>147287.67123287672</v>
      </c>
      <c r="AD17" s="1119">
        <f>DEFERRED!AJ14</f>
        <v>163068.49315068492</v>
      </c>
      <c r="AE17" s="1119">
        <f>DEFERRED!AK14</f>
        <v>247561.64383561641</v>
      </c>
      <c r="AF17" s="1119">
        <f>DEFERRED!AL14</f>
        <v>255813.69863013696</v>
      </c>
      <c r="AG17" s="1119">
        <f>DEFERRED!AM14</f>
        <v>247561.64383561641</v>
      </c>
      <c r="AH17" s="1119">
        <f>DEFERRED!AN14</f>
        <v>361808.21917808219</v>
      </c>
      <c r="AI17" s="1119">
        <f>DEFERRED!AO14</f>
        <v>361808.21917808219</v>
      </c>
      <c r="AJ17" s="1119">
        <f>DEFERRED!AP14</f>
        <v>350136.98630136985</v>
      </c>
      <c r="AK17" s="1119">
        <f>DEFERRED!AQ14</f>
        <v>400129.31506849313</v>
      </c>
      <c r="AL17" s="1119">
        <f>DEFERRED!AR14</f>
        <v>387221.91780821915</v>
      </c>
      <c r="AM17" s="1119">
        <f>DEFERRED!AS14</f>
        <v>400129.31506849313</v>
      </c>
      <c r="AN17" s="1119">
        <f>DEFERRED!AT14</f>
        <v>439877.26027397264</v>
      </c>
      <c r="AO17" s="1119">
        <f>DEFERRED!AU14</f>
        <v>397308.49315068498</v>
      </c>
      <c r="AP17" s="1119">
        <f>DEFERRED!AV14</f>
        <v>439877.26027397264</v>
      </c>
      <c r="AQ17" s="1119">
        <f>DEFERRED!AW14</f>
        <v>471846.57534246577</v>
      </c>
      <c r="AR17" s="1119">
        <f>DEFERRED!AX14</f>
        <v>487574.79452054802</v>
      </c>
      <c r="AS17" s="1119">
        <f>DEFERRED!AY14</f>
        <v>471846.57534246577</v>
      </c>
      <c r="AT17" s="1119">
        <f>DEFERRED!AZ14</f>
        <v>520698.08219178091</v>
      </c>
      <c r="AU17" s="1119">
        <f>DEFERRED!BA14</f>
        <v>520698.08219178091</v>
      </c>
      <c r="AV17" s="1119">
        <f>DEFERRED!BB14</f>
        <v>503901.36986301374</v>
      </c>
      <c r="AW17" s="1119">
        <f>DEFERRED!BC14</f>
        <v>551171.50684931513</v>
      </c>
      <c r="AX17" s="1119">
        <f>DEFERRED!BD14</f>
        <v>533391.78082191793</v>
      </c>
      <c r="AY17" s="1119">
        <f>DEFERRED!BE14</f>
        <v>551171.50684931513</v>
      </c>
      <c r="AZ17" s="1119">
        <f>DEFERRED!BF14</f>
        <v>625061.91780821921</v>
      </c>
      <c r="BA17" s="1119">
        <f>DEFERRED!BG14</f>
        <v>564572.05479452061</v>
      </c>
      <c r="BB17" s="1119">
        <f>DEFERRED!BH14</f>
        <v>625061.91780821921</v>
      </c>
      <c r="BC17" s="1119">
        <f>DEFERRED!BI14</f>
        <v>668712.32876712328</v>
      </c>
      <c r="BD17" s="1119">
        <f>DEFERRED!BJ14</f>
        <v>691002.73972602747</v>
      </c>
      <c r="BE17" s="1119">
        <f>DEFERRED!BK14</f>
        <v>668712.32876712328</v>
      </c>
      <c r="BF17" s="1119">
        <f>DEFERRED!BL14</f>
        <v>807250.191780822</v>
      </c>
      <c r="BG17" s="1119">
        <f>DEFERRED!BM14</f>
        <v>807250.191780822</v>
      </c>
      <c r="BH17" s="1119">
        <f>DEFERRED!BN14</f>
        <v>781209.8630136986</v>
      </c>
      <c r="BI17" s="1119">
        <f>DEFERRED!BO14</f>
        <v>915792.65753424657</v>
      </c>
      <c r="BJ17" s="1119">
        <f>DEFERRED!BP14</f>
        <v>886250.95890410955</v>
      </c>
      <c r="BK17" s="1119">
        <f>DEFERRED!BQ14</f>
        <v>915792.65753424657</v>
      </c>
      <c r="BL17" s="1119">
        <f>DEFERRED!BR14</f>
        <v>1025354.301369863</v>
      </c>
      <c r="BM17" s="1119">
        <f>DEFERRED!BS14</f>
        <v>959202.41095890407</v>
      </c>
      <c r="BN17" s="1119">
        <f>DEFERRED!BT14</f>
        <v>1018696.7671232877</v>
      </c>
      <c r="BO17" s="1119">
        <f>DEFERRED!BU14</f>
        <v>1205319.4520547944</v>
      </c>
      <c r="BP17" s="1119">
        <f>DEFERRED!BV14</f>
        <v>1245496.7671232875</v>
      </c>
      <c r="BQ17" s="1119">
        <f>DEFERRED!BW14</f>
        <v>1197081.8630136987</v>
      </c>
      <c r="BR17" s="1119">
        <f>DEFERRED!BX14</f>
        <v>1464049.3150684931</v>
      </c>
      <c r="BS17" s="1119">
        <f>DEFERRED!BY14</f>
        <v>1464049.3150684931</v>
      </c>
      <c r="BT17" s="1119">
        <f>DEFERRED!BZ14</f>
        <v>1408832.8767123288</v>
      </c>
      <c r="BU17" s="1119">
        <f>DEFERRED!CA14</f>
        <v>1682408.2191780822</v>
      </c>
      <c r="BV17" s="1119">
        <f>DEFERRED!CB14</f>
        <v>1628136.98630137</v>
      </c>
      <c r="BW17" s="1119">
        <f>DEFERRED!CC14</f>
        <v>1672216.4383561644</v>
      </c>
      <c r="BX17" s="1119">
        <f>DEFERRED!CD14</f>
        <v>2018736.9863013697</v>
      </c>
      <c r="BY17" s="1119">
        <f>DEFERRED!CE14</f>
        <v>1823375.3424657532</v>
      </c>
      <c r="BZ17" s="1119">
        <f>DEFERRED!CF14</f>
        <v>2018736.9863013697</v>
      </c>
      <c r="CA17" s="1119">
        <f>DEFERRED!CG14</f>
        <v>2235205.4794520549</v>
      </c>
      <c r="CB17" s="1119">
        <f>DEFERRED!CH14</f>
        <v>2309712.3287671232</v>
      </c>
      <c r="CC17" s="1119">
        <f>DEFERRED!CI14</f>
        <v>2235205.4794520549</v>
      </c>
      <c r="CD17" s="1119">
        <f>DEFERRED!CJ14</f>
        <v>2553295.8904109588</v>
      </c>
      <c r="CE17" s="1119">
        <f>DEFERRED!CK14</f>
        <v>2553295.8904109588</v>
      </c>
      <c r="CF17" s="1119">
        <f>DEFERRED!CL14</f>
        <v>2470931.5068493155</v>
      </c>
      <c r="CG17" s="1119">
        <f>DEFERRED!CM14</f>
        <v>2778687.1232876712</v>
      </c>
      <c r="CH17" s="1119">
        <f>DEFERRED!CN14</f>
        <v>2689052.0547945211</v>
      </c>
      <c r="CI17" s="1119">
        <f>DEFERRED!CO14</f>
        <v>2778687.1232876712</v>
      </c>
      <c r="CJ17" s="1119">
        <f>DEFERRED!CP14</f>
        <v>3267892.6027397262</v>
      </c>
      <c r="CK17" s="1119">
        <f>DEFERRED!CQ14</f>
        <v>2951644.9315068494</v>
      </c>
      <c r="CL17" s="1119">
        <f>DEFERRED!CR14</f>
        <v>3267892.6027397262</v>
      </c>
      <c r="CM17" s="1119">
        <f>DEFERRED!CS14</f>
        <v>3572778.0821917802</v>
      </c>
      <c r="CN17" s="1119">
        <f>DEFERRED!CT14</f>
        <v>3691870.6849315073</v>
      </c>
      <c r="CO17" s="1119">
        <f>DEFERRED!CU14</f>
        <v>3572778.0821917802</v>
      </c>
      <c r="CP17" s="1119">
        <f>DEFERRED!CV14</f>
        <v>4115848.7671232885</v>
      </c>
      <c r="CQ17" s="1119">
        <f>DEFERRED!CW14</f>
        <v>4115848.7671232885</v>
      </c>
      <c r="CR17" s="1119">
        <f>DEFERRED!CX14</f>
        <v>3983079.4520547939</v>
      </c>
      <c r="CS17" s="1119">
        <f>DEFERRED!CY14</f>
        <v>4565917.8082191786</v>
      </c>
      <c r="CT17" s="1119">
        <f>DEFERRED!CZ14</f>
        <v>4418630.1369863013</v>
      </c>
      <c r="CU17" s="1119">
        <f>DEFERRED!DA14</f>
        <v>4565917.8082191786</v>
      </c>
      <c r="CV17" s="1119">
        <f>DEFERRED!DB14</f>
        <v>4516356.2493708264</v>
      </c>
      <c r="CW17" s="1119">
        <f>DEFERRED!DC14</f>
        <v>4079289.5155607467</v>
      </c>
      <c r="CX17" s="1119">
        <f>DEFERRED!DD14</f>
        <v>4516356.2493708264</v>
      </c>
      <c r="CY17" s="1119">
        <f>DEFERRED!DE14</f>
        <v>4534043.4862875128</v>
      </c>
      <c r="CZ17" s="1119">
        <f>DEFERRED!DF14</f>
        <v>4685178.2691637641</v>
      </c>
      <c r="DA17" s="1119">
        <f>DEFERRED!DG14</f>
        <v>4534043.4862875128</v>
      </c>
      <c r="DB17" s="1119">
        <f>DEFERRED!DH14</f>
        <v>5116060.5833262466</v>
      </c>
      <c r="DC17" s="1119">
        <f>DEFERRED!DI14</f>
        <v>5116060.5833262466</v>
      </c>
      <c r="DD17" s="1119">
        <f>DEFERRED!DJ14</f>
        <v>4951026.3709608838</v>
      </c>
      <c r="DE17" s="1119">
        <f>DEFERRED!DK14</f>
        <v>5861415.2506989585</v>
      </c>
      <c r="DF17" s="1119">
        <f>DEFERRED!DL14</f>
        <v>5672337.3393860888</v>
      </c>
      <c r="DG17" s="1119">
        <f>DEFERRED!DM14</f>
        <v>5861415.2506989585</v>
      </c>
      <c r="DH17" s="147"/>
      <c r="DI17" s="147"/>
      <c r="DJ17" s="147"/>
      <c r="DK17" s="147"/>
      <c r="DL17" s="147"/>
      <c r="DM17" s="147"/>
      <c r="DN17" s="147"/>
      <c r="DO17" s="147"/>
      <c r="DP17" s="147"/>
      <c r="DQ17" s="147"/>
      <c r="DR17" s="147"/>
    </row>
    <row r="18" spans="1:122" ht="16">
      <c r="A18" s="1116" t="str">
        <f>A58</f>
        <v>SOURCE #2: Inbound Sales</v>
      </c>
      <c r="B18" s="1117"/>
      <c r="C18" s="1118" t="str">
        <f>Settings!$C$6</f>
        <v>USD</v>
      </c>
      <c r="D18" s="1119">
        <f t="shared" ref="D18:BH18" si="0">D119</f>
        <v>0</v>
      </c>
      <c r="E18" s="1119">
        <f t="shared" si="0"/>
        <v>0</v>
      </c>
      <c r="F18" s="1119">
        <f t="shared" si="0"/>
        <v>0</v>
      </c>
      <c r="G18" s="1119">
        <f t="shared" si="0"/>
        <v>0</v>
      </c>
      <c r="H18" s="1119">
        <f t="shared" si="0"/>
        <v>0</v>
      </c>
      <c r="I18" s="1119">
        <f t="shared" si="0"/>
        <v>0</v>
      </c>
      <c r="J18" s="1119">
        <f t="shared" si="0"/>
        <v>0</v>
      </c>
      <c r="K18" s="1119">
        <f t="shared" si="0"/>
        <v>0</v>
      </c>
      <c r="L18" s="1119">
        <f t="shared" si="0"/>
        <v>0</v>
      </c>
      <c r="M18" s="1119">
        <f t="shared" si="0"/>
        <v>0</v>
      </c>
      <c r="N18" s="1119">
        <f t="shared" si="0"/>
        <v>0</v>
      </c>
      <c r="O18" s="1119">
        <f t="shared" si="0"/>
        <v>0</v>
      </c>
      <c r="P18" s="1119">
        <f>P119</f>
        <v>0</v>
      </c>
      <c r="Q18" s="1119">
        <f t="shared" si="0"/>
        <v>0</v>
      </c>
      <c r="R18" s="1119">
        <f t="shared" si="0"/>
        <v>0</v>
      </c>
      <c r="S18" s="1119">
        <f t="shared" si="0"/>
        <v>0</v>
      </c>
      <c r="T18" s="1119">
        <f t="shared" si="0"/>
        <v>0</v>
      </c>
      <c r="U18" s="1119">
        <f t="shared" si="0"/>
        <v>0</v>
      </c>
      <c r="V18" s="1119">
        <f t="shared" si="0"/>
        <v>0</v>
      </c>
      <c r="W18" s="1119">
        <f t="shared" si="0"/>
        <v>0</v>
      </c>
      <c r="X18" s="1119">
        <f t="shared" si="0"/>
        <v>0</v>
      </c>
      <c r="Y18" s="1119">
        <f t="shared" si="0"/>
        <v>0</v>
      </c>
      <c r="Z18" s="1119">
        <f t="shared" si="0"/>
        <v>0</v>
      </c>
      <c r="AA18" s="778">
        <f t="shared" si="0"/>
        <v>0</v>
      </c>
      <c r="AB18" s="1119">
        <f t="shared" si="0"/>
        <v>0</v>
      </c>
      <c r="AC18" s="1119">
        <f t="shared" si="0"/>
        <v>0</v>
      </c>
      <c r="AD18" s="1119">
        <f t="shared" si="0"/>
        <v>0</v>
      </c>
      <c r="AE18" s="1119">
        <f t="shared" si="0"/>
        <v>0</v>
      </c>
      <c r="AF18" s="1119">
        <f t="shared" si="0"/>
        <v>0</v>
      </c>
      <c r="AG18" s="1119">
        <f t="shared" si="0"/>
        <v>0</v>
      </c>
      <c r="AH18" s="1119">
        <f t="shared" si="0"/>
        <v>0</v>
      </c>
      <c r="AI18" s="1119">
        <f t="shared" si="0"/>
        <v>0</v>
      </c>
      <c r="AJ18" s="1119">
        <f t="shared" si="0"/>
        <v>0</v>
      </c>
      <c r="AK18" s="1119">
        <f t="shared" si="0"/>
        <v>0</v>
      </c>
      <c r="AL18" s="1119">
        <f t="shared" si="0"/>
        <v>0</v>
      </c>
      <c r="AM18" s="778">
        <f t="shared" si="0"/>
        <v>0</v>
      </c>
      <c r="AN18" s="1119">
        <f t="shared" si="0"/>
        <v>0</v>
      </c>
      <c r="AO18" s="1119">
        <f t="shared" si="0"/>
        <v>0</v>
      </c>
      <c r="AP18" s="1119">
        <f t="shared" si="0"/>
        <v>0</v>
      </c>
      <c r="AQ18" s="1119">
        <f t="shared" si="0"/>
        <v>0</v>
      </c>
      <c r="AR18" s="1119">
        <f t="shared" si="0"/>
        <v>0</v>
      </c>
      <c r="AS18" s="1119">
        <f t="shared" si="0"/>
        <v>0</v>
      </c>
      <c r="AT18" s="1119">
        <f t="shared" si="0"/>
        <v>0</v>
      </c>
      <c r="AU18" s="1119">
        <f t="shared" si="0"/>
        <v>0</v>
      </c>
      <c r="AV18" s="1119">
        <f t="shared" si="0"/>
        <v>0</v>
      </c>
      <c r="AW18" s="1119">
        <f t="shared" si="0"/>
        <v>0</v>
      </c>
      <c r="AX18" s="1119">
        <f t="shared" si="0"/>
        <v>0</v>
      </c>
      <c r="AY18" s="778">
        <f t="shared" si="0"/>
        <v>0</v>
      </c>
      <c r="AZ18" s="1119">
        <f t="shared" si="0"/>
        <v>0</v>
      </c>
      <c r="BA18" s="1119">
        <f t="shared" si="0"/>
        <v>0</v>
      </c>
      <c r="BB18" s="1119">
        <f t="shared" si="0"/>
        <v>0</v>
      </c>
      <c r="BC18" s="1119">
        <f t="shared" si="0"/>
        <v>0</v>
      </c>
      <c r="BD18" s="1119">
        <f t="shared" si="0"/>
        <v>0</v>
      </c>
      <c r="BE18" s="1119">
        <f t="shared" si="0"/>
        <v>0</v>
      </c>
      <c r="BF18" s="1119">
        <f t="shared" si="0"/>
        <v>0</v>
      </c>
      <c r="BG18" s="1119">
        <f t="shared" si="0"/>
        <v>0</v>
      </c>
      <c r="BH18" s="1119">
        <f t="shared" si="0"/>
        <v>0</v>
      </c>
      <c r="BI18" s="1119">
        <f>BI119</f>
        <v>0</v>
      </c>
      <c r="BJ18" s="1119">
        <f>BJ119</f>
        <v>0</v>
      </c>
      <c r="BK18" s="778">
        <f>BK119</f>
        <v>0</v>
      </c>
      <c r="BL18" s="1119"/>
      <c r="BM18" s="1119"/>
      <c r="BN18" s="1119"/>
      <c r="BO18" s="1119"/>
      <c r="BP18" s="1119"/>
      <c r="BQ18" s="1119"/>
      <c r="BR18" s="1119"/>
      <c r="BS18" s="1119"/>
      <c r="BT18" s="1119"/>
      <c r="BU18" s="1119"/>
      <c r="BV18" s="1119"/>
      <c r="BW18" s="778"/>
      <c r="BX18" s="1119"/>
      <c r="BY18" s="1119"/>
      <c r="BZ18" s="1119"/>
      <c r="CA18" s="1119"/>
      <c r="CB18" s="1119"/>
      <c r="CC18" s="1119"/>
      <c r="CD18" s="1119"/>
      <c r="CE18" s="1119"/>
      <c r="CF18" s="1119"/>
      <c r="CG18" s="1119"/>
      <c r="CH18" s="1119"/>
      <c r="CI18" s="778"/>
      <c r="CJ18" s="1120"/>
      <c r="CK18" s="1120"/>
      <c r="CL18" s="1120"/>
      <c r="CM18" s="1120"/>
      <c r="CN18" s="1120"/>
      <c r="CO18" s="1120"/>
      <c r="CP18" s="1120"/>
      <c r="CQ18" s="1120"/>
      <c r="CR18" s="1120"/>
      <c r="CS18" s="1120"/>
      <c r="CT18" s="1120"/>
      <c r="CU18" s="804"/>
      <c r="CV18" s="1120"/>
      <c r="CW18" s="1120"/>
      <c r="CX18" s="1120"/>
      <c r="CY18" s="1120"/>
      <c r="CZ18" s="1120"/>
      <c r="DA18" s="1120"/>
      <c r="DB18" s="1120"/>
      <c r="DC18" s="1120"/>
      <c r="DD18" s="1120"/>
      <c r="DE18" s="1120"/>
      <c r="DF18" s="1120"/>
      <c r="DG18" s="804"/>
      <c r="DH18" s="147"/>
      <c r="DI18" s="147"/>
      <c r="DJ18" s="147"/>
      <c r="DK18" s="147"/>
      <c r="DL18" s="147"/>
      <c r="DM18" s="147"/>
      <c r="DN18" s="147"/>
      <c r="DO18" s="147"/>
      <c r="DP18" s="147"/>
      <c r="DQ18" s="147"/>
      <c r="DR18" s="147"/>
    </row>
    <row r="19" spans="1:122" ht="16">
      <c r="A19" s="1116" t="str">
        <f>A122</f>
        <v>SOURCE #3: Outbound Sales</v>
      </c>
      <c r="B19" s="1117"/>
      <c r="C19" s="1118" t="str">
        <f>Settings!$C$6</f>
        <v>USD</v>
      </c>
      <c r="D19" s="1119">
        <f t="shared" ref="D19:BH19" si="1">D170</f>
        <v>0</v>
      </c>
      <c r="E19" s="1119">
        <f t="shared" si="1"/>
        <v>0</v>
      </c>
      <c r="F19" s="1119">
        <f t="shared" si="1"/>
        <v>0</v>
      </c>
      <c r="G19" s="1119">
        <f t="shared" si="1"/>
        <v>0</v>
      </c>
      <c r="H19" s="1119">
        <f t="shared" si="1"/>
        <v>0</v>
      </c>
      <c r="I19" s="1119">
        <f t="shared" si="1"/>
        <v>0</v>
      </c>
      <c r="J19" s="1119">
        <f t="shared" si="1"/>
        <v>0</v>
      </c>
      <c r="K19" s="1119">
        <f t="shared" si="1"/>
        <v>0</v>
      </c>
      <c r="L19" s="1119">
        <f t="shared" si="1"/>
        <v>0</v>
      </c>
      <c r="M19" s="1119">
        <f t="shared" si="1"/>
        <v>0</v>
      </c>
      <c r="N19" s="1119">
        <f t="shared" si="1"/>
        <v>0</v>
      </c>
      <c r="O19" s="1119">
        <f t="shared" si="1"/>
        <v>0</v>
      </c>
      <c r="P19" s="1119">
        <f t="shared" si="1"/>
        <v>0</v>
      </c>
      <c r="Q19" s="1119">
        <f t="shared" si="1"/>
        <v>0</v>
      </c>
      <c r="R19" s="1119">
        <f t="shared" si="1"/>
        <v>0</v>
      </c>
      <c r="S19" s="1119">
        <f t="shared" si="1"/>
        <v>0</v>
      </c>
      <c r="T19" s="1119">
        <f t="shared" si="1"/>
        <v>0</v>
      </c>
      <c r="U19" s="1119">
        <f t="shared" si="1"/>
        <v>0</v>
      </c>
      <c r="V19" s="1119">
        <f t="shared" si="1"/>
        <v>0</v>
      </c>
      <c r="W19" s="1119">
        <f t="shared" si="1"/>
        <v>0</v>
      </c>
      <c r="X19" s="1119">
        <f t="shared" si="1"/>
        <v>0</v>
      </c>
      <c r="Y19" s="1119">
        <f t="shared" si="1"/>
        <v>0</v>
      </c>
      <c r="Z19" s="1119">
        <f t="shared" si="1"/>
        <v>0</v>
      </c>
      <c r="AA19" s="778">
        <f t="shared" si="1"/>
        <v>0</v>
      </c>
      <c r="AB19" s="1119">
        <f t="shared" si="1"/>
        <v>0</v>
      </c>
      <c r="AC19" s="1119">
        <f t="shared" si="1"/>
        <v>0</v>
      </c>
      <c r="AD19" s="1119">
        <f t="shared" si="1"/>
        <v>0</v>
      </c>
      <c r="AE19" s="1119">
        <f t="shared" si="1"/>
        <v>0</v>
      </c>
      <c r="AF19" s="1119">
        <f t="shared" si="1"/>
        <v>0</v>
      </c>
      <c r="AG19" s="1119">
        <f t="shared" si="1"/>
        <v>0</v>
      </c>
      <c r="AH19" s="1119">
        <f t="shared" si="1"/>
        <v>0</v>
      </c>
      <c r="AI19" s="1119">
        <f t="shared" si="1"/>
        <v>0</v>
      </c>
      <c r="AJ19" s="1119">
        <f t="shared" si="1"/>
        <v>0</v>
      </c>
      <c r="AK19" s="1119">
        <f t="shared" si="1"/>
        <v>0</v>
      </c>
      <c r="AL19" s="1119">
        <f t="shared" si="1"/>
        <v>0</v>
      </c>
      <c r="AM19" s="778">
        <f t="shared" si="1"/>
        <v>0</v>
      </c>
      <c r="AN19" s="1119">
        <f t="shared" si="1"/>
        <v>0</v>
      </c>
      <c r="AO19" s="1119">
        <f t="shared" si="1"/>
        <v>0</v>
      </c>
      <c r="AP19" s="1119">
        <f t="shared" si="1"/>
        <v>0</v>
      </c>
      <c r="AQ19" s="1119">
        <f t="shared" si="1"/>
        <v>0</v>
      </c>
      <c r="AR19" s="1119">
        <f t="shared" si="1"/>
        <v>0</v>
      </c>
      <c r="AS19" s="1119">
        <f t="shared" si="1"/>
        <v>0</v>
      </c>
      <c r="AT19" s="1119">
        <f t="shared" si="1"/>
        <v>0</v>
      </c>
      <c r="AU19" s="1119">
        <f t="shared" si="1"/>
        <v>0</v>
      </c>
      <c r="AV19" s="1119">
        <f t="shared" si="1"/>
        <v>0</v>
      </c>
      <c r="AW19" s="1119">
        <f t="shared" si="1"/>
        <v>0</v>
      </c>
      <c r="AX19" s="1119">
        <f t="shared" si="1"/>
        <v>0</v>
      </c>
      <c r="AY19" s="778">
        <f t="shared" si="1"/>
        <v>0</v>
      </c>
      <c r="AZ19" s="1119">
        <f t="shared" si="1"/>
        <v>0</v>
      </c>
      <c r="BA19" s="1119">
        <f t="shared" si="1"/>
        <v>0</v>
      </c>
      <c r="BB19" s="1119">
        <f t="shared" si="1"/>
        <v>0</v>
      </c>
      <c r="BC19" s="1119">
        <f t="shared" si="1"/>
        <v>0</v>
      </c>
      <c r="BD19" s="1119">
        <f t="shared" si="1"/>
        <v>0</v>
      </c>
      <c r="BE19" s="1119">
        <f t="shared" si="1"/>
        <v>0</v>
      </c>
      <c r="BF19" s="1119">
        <f t="shared" si="1"/>
        <v>0</v>
      </c>
      <c r="BG19" s="1119">
        <f t="shared" si="1"/>
        <v>0</v>
      </c>
      <c r="BH19" s="1119">
        <f t="shared" si="1"/>
        <v>0</v>
      </c>
      <c r="BI19" s="1119">
        <f>BI170</f>
        <v>0</v>
      </c>
      <c r="BJ19" s="1119">
        <f>BJ170</f>
        <v>0</v>
      </c>
      <c r="BK19" s="778">
        <f>BK170</f>
        <v>0</v>
      </c>
      <c r="BL19" s="1119"/>
      <c r="BM19" s="1119"/>
      <c r="BN19" s="1119"/>
      <c r="BO19" s="1119"/>
      <c r="BP19" s="1119"/>
      <c r="BQ19" s="1119"/>
      <c r="BR19" s="1119"/>
      <c r="BS19" s="1119"/>
      <c r="BT19" s="1119"/>
      <c r="BU19" s="1119"/>
      <c r="BV19" s="1119"/>
      <c r="BW19" s="778"/>
      <c r="BX19" s="1119"/>
      <c r="BY19" s="1119"/>
      <c r="BZ19" s="1119"/>
      <c r="CA19" s="1119"/>
      <c r="CB19" s="1119"/>
      <c r="CC19" s="1119"/>
      <c r="CD19" s="1119"/>
      <c r="CE19" s="1119"/>
      <c r="CF19" s="1119"/>
      <c r="CG19" s="1119"/>
      <c r="CH19" s="1119"/>
      <c r="CI19" s="778"/>
      <c r="CJ19" s="1120"/>
      <c r="CK19" s="1120"/>
      <c r="CL19" s="1120"/>
      <c r="CM19" s="1120"/>
      <c r="CN19" s="1120"/>
      <c r="CO19" s="1120"/>
      <c r="CP19" s="1120"/>
      <c r="CQ19" s="1120"/>
      <c r="CR19" s="1120"/>
      <c r="CS19" s="1120"/>
      <c r="CT19" s="1120"/>
      <c r="CU19" s="804"/>
      <c r="CV19" s="1120"/>
      <c r="CW19" s="1120"/>
      <c r="CX19" s="1120"/>
      <c r="CY19" s="1120"/>
      <c r="CZ19" s="1120"/>
      <c r="DA19" s="1120"/>
      <c r="DB19" s="1120"/>
      <c r="DC19" s="1120"/>
      <c r="DD19" s="1120"/>
      <c r="DE19" s="1120"/>
      <c r="DF19" s="1120"/>
      <c r="DG19" s="804"/>
      <c r="DH19" s="147"/>
      <c r="DI19" s="147"/>
      <c r="DJ19" s="147"/>
      <c r="DK19" s="147"/>
      <c r="DL19" s="147"/>
      <c r="DM19" s="147"/>
      <c r="DN19" s="147"/>
      <c r="DO19" s="147"/>
      <c r="DP19" s="147"/>
      <c r="DQ19" s="147"/>
      <c r="DR19" s="147"/>
    </row>
    <row r="20" spans="1:122" ht="16">
      <c r="A20" s="1116" t="s">
        <v>342</v>
      </c>
      <c r="B20" s="1117"/>
      <c r="C20" s="1118" t="str">
        <f>Settings!$C$6</f>
        <v>USD</v>
      </c>
      <c r="D20" s="1119">
        <f t="shared" ref="D20:AJ20" si="2">D188</f>
        <v>0</v>
      </c>
      <c r="E20" s="1119">
        <f t="shared" si="2"/>
        <v>0</v>
      </c>
      <c r="F20" s="1119">
        <f t="shared" si="2"/>
        <v>0</v>
      </c>
      <c r="G20" s="1119">
        <f t="shared" si="2"/>
        <v>0</v>
      </c>
      <c r="H20" s="1119">
        <f t="shared" si="2"/>
        <v>0</v>
      </c>
      <c r="I20" s="1119">
        <f t="shared" si="2"/>
        <v>0</v>
      </c>
      <c r="J20" s="1119">
        <f t="shared" si="2"/>
        <v>0</v>
      </c>
      <c r="K20" s="1119">
        <f t="shared" si="2"/>
        <v>0</v>
      </c>
      <c r="L20" s="1119">
        <f t="shared" si="2"/>
        <v>0</v>
      </c>
      <c r="M20" s="1119">
        <f t="shared" si="2"/>
        <v>0</v>
      </c>
      <c r="N20" s="1119">
        <f t="shared" si="2"/>
        <v>0</v>
      </c>
      <c r="O20" s="1119">
        <f t="shared" si="2"/>
        <v>0</v>
      </c>
      <c r="P20" s="1119">
        <f t="shared" si="2"/>
        <v>0</v>
      </c>
      <c r="Q20" s="1119">
        <f t="shared" si="2"/>
        <v>0</v>
      </c>
      <c r="R20" s="1119">
        <f t="shared" si="2"/>
        <v>0</v>
      </c>
      <c r="S20" s="1119">
        <f t="shared" si="2"/>
        <v>0</v>
      </c>
      <c r="T20" s="1119">
        <f t="shared" si="2"/>
        <v>0</v>
      </c>
      <c r="U20" s="1119">
        <f t="shared" si="2"/>
        <v>0</v>
      </c>
      <c r="V20" s="1119">
        <f t="shared" si="2"/>
        <v>0</v>
      </c>
      <c r="W20" s="1119">
        <f t="shared" si="2"/>
        <v>0</v>
      </c>
      <c r="X20" s="1119">
        <f t="shared" si="2"/>
        <v>0</v>
      </c>
      <c r="Y20" s="1119">
        <f t="shared" si="2"/>
        <v>0</v>
      </c>
      <c r="Z20" s="1119">
        <f t="shared" si="2"/>
        <v>0</v>
      </c>
      <c r="AA20" s="778">
        <f t="shared" si="2"/>
        <v>0</v>
      </c>
      <c r="AB20" s="1119">
        <f t="shared" si="2"/>
        <v>0</v>
      </c>
      <c r="AC20" s="1119">
        <f t="shared" si="2"/>
        <v>0</v>
      </c>
      <c r="AD20" s="1119">
        <f t="shared" si="2"/>
        <v>0</v>
      </c>
      <c r="AE20" s="1119">
        <f t="shared" si="2"/>
        <v>0</v>
      </c>
      <c r="AF20" s="1119">
        <f t="shared" si="2"/>
        <v>0</v>
      </c>
      <c r="AG20" s="1119">
        <f t="shared" si="2"/>
        <v>0</v>
      </c>
      <c r="AH20" s="1119">
        <f t="shared" si="2"/>
        <v>0</v>
      </c>
      <c r="AI20" s="1119">
        <f t="shared" si="2"/>
        <v>0</v>
      </c>
      <c r="AJ20" s="1119">
        <f t="shared" si="2"/>
        <v>0</v>
      </c>
      <c r="AK20" s="1119">
        <f>IF(YEAR(AK$6)=$A10,AK32*$B10,IF(YEAR(AK$6)=$A11,AK32*$B11,IF(YEAR(AK$6)=$A12,AK32*$B12,IF(YEAR(AK$6)=$A13,AK32*$B13,IF(YEAR(AK$6)=$A14,AK32*$B14,"ERR")))))</f>
        <v>280800</v>
      </c>
      <c r="AL20" s="1119">
        <f t="shared" ref="AL20:CW20" si="3">IF(YEAR(AL$6)=$A10,AL32*$B10,IF(YEAR(AL$6)=$A11,AL32*$B11,IF(YEAR(AL$6)=$A12,AL32*$B12,IF(YEAR(AL$6)=$A13,AL32*$B13,IF(YEAR(AL$6)=$A14,AL32*$B14,"ERR")))))</f>
        <v>0</v>
      </c>
      <c r="AM20" s="1119">
        <f t="shared" si="3"/>
        <v>0</v>
      </c>
      <c r="AN20" s="1119">
        <f t="shared" si="3"/>
        <v>327600</v>
      </c>
      <c r="AO20" s="1119">
        <f t="shared" si="3"/>
        <v>0</v>
      </c>
      <c r="AP20" s="1119">
        <f t="shared" si="3"/>
        <v>0</v>
      </c>
      <c r="AQ20" s="1119">
        <f t="shared" si="3"/>
        <v>327600</v>
      </c>
      <c r="AR20" s="1119">
        <f t="shared" si="3"/>
        <v>0</v>
      </c>
      <c r="AS20" s="1119">
        <f t="shared" si="3"/>
        <v>0</v>
      </c>
      <c r="AT20" s="1119">
        <f t="shared" si="3"/>
        <v>374400</v>
      </c>
      <c r="AU20" s="1119">
        <f t="shared" si="3"/>
        <v>0</v>
      </c>
      <c r="AV20" s="1119">
        <f t="shared" si="3"/>
        <v>0</v>
      </c>
      <c r="AW20" s="1119">
        <f t="shared" si="3"/>
        <v>468000</v>
      </c>
      <c r="AX20" s="1119">
        <f t="shared" si="3"/>
        <v>0</v>
      </c>
      <c r="AY20" s="1119">
        <f t="shared" si="3"/>
        <v>0</v>
      </c>
      <c r="AZ20" s="1119">
        <f t="shared" si="3"/>
        <v>588060</v>
      </c>
      <c r="BA20" s="1119">
        <f t="shared" si="3"/>
        <v>0</v>
      </c>
      <c r="BB20" s="1119">
        <f t="shared" si="3"/>
        <v>0</v>
      </c>
      <c r="BC20" s="1119">
        <f t="shared" si="3"/>
        <v>617220</v>
      </c>
      <c r="BD20" s="1119">
        <f t="shared" si="3"/>
        <v>0</v>
      </c>
      <c r="BE20" s="1119">
        <f t="shared" si="3"/>
        <v>0</v>
      </c>
      <c r="BF20" s="1119">
        <f t="shared" si="3"/>
        <v>626940</v>
      </c>
      <c r="BG20" s="1119">
        <f t="shared" si="3"/>
        <v>0</v>
      </c>
      <c r="BH20" s="1119">
        <f t="shared" si="3"/>
        <v>0</v>
      </c>
      <c r="BI20" s="1119">
        <f t="shared" si="3"/>
        <v>656100</v>
      </c>
      <c r="BJ20" s="1119">
        <f t="shared" si="3"/>
        <v>0</v>
      </c>
      <c r="BK20" s="1119">
        <f t="shared" si="3"/>
        <v>0</v>
      </c>
      <c r="BL20" s="1119">
        <f t="shared" si="3"/>
        <v>1039740</v>
      </c>
      <c r="BM20" s="1119">
        <f t="shared" si="3"/>
        <v>0</v>
      </c>
      <c r="BN20" s="1119">
        <f t="shared" si="3"/>
        <v>0</v>
      </c>
      <c r="BO20" s="1119">
        <f t="shared" si="3"/>
        <v>1049784</v>
      </c>
      <c r="BP20" s="1119">
        <f t="shared" si="3"/>
        <v>0</v>
      </c>
      <c r="BQ20" s="1119">
        <f t="shared" si="3"/>
        <v>0</v>
      </c>
      <c r="BR20" s="1119">
        <f t="shared" si="3"/>
        <v>1251780</v>
      </c>
      <c r="BS20" s="1119">
        <f t="shared" si="3"/>
        <v>0</v>
      </c>
      <c r="BT20" s="1119">
        <f t="shared" si="3"/>
        <v>0</v>
      </c>
      <c r="BU20" s="1119">
        <f t="shared" si="3"/>
        <v>1230576</v>
      </c>
      <c r="BV20" s="1119">
        <f t="shared" si="3"/>
        <v>0</v>
      </c>
      <c r="BW20" s="1119">
        <f t="shared" si="3"/>
        <v>0</v>
      </c>
      <c r="BX20" s="1119">
        <f t="shared" si="3"/>
        <v>1474176</v>
      </c>
      <c r="BY20" s="1119">
        <f t="shared" si="3"/>
        <v>0</v>
      </c>
      <c r="BZ20" s="1119">
        <f t="shared" si="3"/>
        <v>0</v>
      </c>
      <c r="CA20" s="1119">
        <f t="shared" si="3"/>
        <v>1880448</v>
      </c>
      <c r="CB20" s="1119">
        <f t="shared" si="3"/>
        <v>0</v>
      </c>
      <c r="CC20" s="1119">
        <f t="shared" si="3"/>
        <v>0</v>
      </c>
      <c r="CD20" s="1119">
        <f t="shared" si="3"/>
        <v>2115456</v>
      </c>
      <c r="CE20" s="1119">
        <f t="shared" si="3"/>
        <v>0</v>
      </c>
      <c r="CF20" s="1119">
        <f t="shared" si="3"/>
        <v>0</v>
      </c>
      <c r="CG20" s="1119">
        <f t="shared" si="3"/>
        <v>2080128</v>
      </c>
      <c r="CH20" s="1119">
        <f t="shared" si="3"/>
        <v>0</v>
      </c>
      <c r="CI20" s="1119">
        <f t="shared" si="3"/>
        <v>0</v>
      </c>
      <c r="CJ20" s="1119" t="str">
        <f t="shared" si="3"/>
        <v>ERR</v>
      </c>
      <c r="CK20" s="1119" t="str">
        <f t="shared" si="3"/>
        <v>ERR</v>
      </c>
      <c r="CL20" s="1119" t="str">
        <f t="shared" si="3"/>
        <v>ERR</v>
      </c>
      <c r="CM20" s="1119" t="str">
        <f t="shared" si="3"/>
        <v>ERR</v>
      </c>
      <c r="CN20" s="1119" t="str">
        <f t="shared" si="3"/>
        <v>ERR</v>
      </c>
      <c r="CO20" s="1119" t="str">
        <f t="shared" si="3"/>
        <v>ERR</v>
      </c>
      <c r="CP20" s="1119" t="str">
        <f t="shared" si="3"/>
        <v>ERR</v>
      </c>
      <c r="CQ20" s="1119" t="str">
        <f t="shared" si="3"/>
        <v>ERR</v>
      </c>
      <c r="CR20" s="1119" t="str">
        <f t="shared" si="3"/>
        <v>ERR</v>
      </c>
      <c r="CS20" s="1119" t="str">
        <f t="shared" si="3"/>
        <v>ERR</v>
      </c>
      <c r="CT20" s="1119" t="str">
        <f t="shared" si="3"/>
        <v>ERR</v>
      </c>
      <c r="CU20" s="1119" t="str">
        <f t="shared" si="3"/>
        <v>ERR</v>
      </c>
      <c r="CV20" s="1119" t="str">
        <f t="shared" si="3"/>
        <v>ERR</v>
      </c>
      <c r="CW20" s="1119" t="str">
        <f t="shared" si="3"/>
        <v>ERR</v>
      </c>
      <c r="CX20" s="1119" t="str">
        <f t="shared" ref="CX20:DG20" si="4">IF(YEAR(CX$6)=$A10,CX32*$B10,IF(YEAR(CX$6)=$A11,CX32*$B11,IF(YEAR(CX$6)=$A12,CX32*$B12,IF(YEAR(CX$6)=$A13,CX32*$B13,IF(YEAR(CX$6)=$A14,CX32*$B14,"ERR")))))</f>
        <v>ERR</v>
      </c>
      <c r="CY20" s="1119" t="str">
        <f t="shared" si="4"/>
        <v>ERR</v>
      </c>
      <c r="CZ20" s="1119" t="str">
        <f t="shared" si="4"/>
        <v>ERR</v>
      </c>
      <c r="DA20" s="1119" t="str">
        <f t="shared" si="4"/>
        <v>ERR</v>
      </c>
      <c r="DB20" s="1119" t="str">
        <f t="shared" si="4"/>
        <v>ERR</v>
      </c>
      <c r="DC20" s="1119" t="str">
        <f t="shared" si="4"/>
        <v>ERR</v>
      </c>
      <c r="DD20" s="1119" t="str">
        <f t="shared" si="4"/>
        <v>ERR</v>
      </c>
      <c r="DE20" s="1119" t="str">
        <f t="shared" si="4"/>
        <v>ERR</v>
      </c>
      <c r="DF20" s="1119" t="str">
        <f t="shared" si="4"/>
        <v>ERR</v>
      </c>
      <c r="DG20" s="1119" t="str">
        <f t="shared" si="4"/>
        <v>ERR</v>
      </c>
      <c r="DH20" s="147"/>
      <c r="DI20" s="147"/>
      <c r="DJ20" s="147"/>
      <c r="DK20" s="147"/>
      <c r="DL20" s="147"/>
      <c r="DM20" s="147"/>
      <c r="DN20" s="147"/>
      <c r="DO20" s="147"/>
      <c r="DP20" s="147"/>
      <c r="DQ20" s="147"/>
      <c r="DR20" s="147"/>
    </row>
    <row r="21" spans="1:122" ht="18">
      <c r="A21" s="1121" t="s">
        <v>343</v>
      </c>
      <c r="B21" s="1122"/>
      <c r="C21" s="1123" t="str">
        <f>Settings!$C$6</f>
        <v>USD</v>
      </c>
      <c r="D21" s="215">
        <f>SUM(D17:D20)</f>
        <v>0</v>
      </c>
      <c r="E21" s="215">
        <f t="shared" ref="E21:BH21" si="5">SUM(E17:E20)</f>
        <v>0</v>
      </c>
      <c r="F21" s="215">
        <f t="shared" si="5"/>
        <v>0</v>
      </c>
      <c r="G21" s="215">
        <f t="shared" si="5"/>
        <v>0</v>
      </c>
      <c r="H21" s="215">
        <f t="shared" si="5"/>
        <v>0</v>
      </c>
      <c r="I21" s="215">
        <f t="shared" si="5"/>
        <v>0</v>
      </c>
      <c r="J21" s="215">
        <f t="shared" si="5"/>
        <v>0</v>
      </c>
      <c r="K21" s="215">
        <f t="shared" si="5"/>
        <v>0</v>
      </c>
      <c r="L21" s="215">
        <f t="shared" si="5"/>
        <v>0</v>
      </c>
      <c r="M21" s="215">
        <f t="shared" si="5"/>
        <v>0</v>
      </c>
      <c r="N21" s="215">
        <f t="shared" si="5"/>
        <v>0</v>
      </c>
      <c r="O21" s="215">
        <f t="shared" si="5"/>
        <v>0</v>
      </c>
      <c r="P21" s="215">
        <f>SUM(P17:P20)</f>
        <v>0</v>
      </c>
      <c r="Q21" s="215">
        <f t="shared" si="5"/>
        <v>0</v>
      </c>
      <c r="R21" s="215">
        <f t="shared" si="5"/>
        <v>0</v>
      </c>
      <c r="S21" s="215">
        <f t="shared" si="5"/>
        <v>0</v>
      </c>
      <c r="T21" s="215">
        <f t="shared" si="5"/>
        <v>0</v>
      </c>
      <c r="U21" s="215">
        <f t="shared" si="5"/>
        <v>0</v>
      </c>
      <c r="V21" s="215">
        <f t="shared" si="5"/>
        <v>0</v>
      </c>
      <c r="W21" s="215">
        <f t="shared" si="5"/>
        <v>0</v>
      </c>
      <c r="X21" s="215">
        <f t="shared" si="5"/>
        <v>0</v>
      </c>
      <c r="Y21" s="215">
        <f t="shared" si="5"/>
        <v>70323.287671232887</v>
      </c>
      <c r="Z21" s="215">
        <f t="shared" si="5"/>
        <v>68054.794520547948</v>
      </c>
      <c r="AA21" s="779">
        <f t="shared" si="5"/>
        <v>70323.287671232887</v>
      </c>
      <c r="AB21" s="215">
        <f t="shared" si="5"/>
        <v>163068.49315068492</v>
      </c>
      <c r="AC21" s="215">
        <f t="shared" si="5"/>
        <v>147287.67123287672</v>
      </c>
      <c r="AD21" s="215">
        <f t="shared" si="5"/>
        <v>163068.49315068492</v>
      </c>
      <c r="AE21" s="215">
        <f t="shared" si="5"/>
        <v>247561.64383561641</v>
      </c>
      <c r="AF21" s="215">
        <f t="shared" si="5"/>
        <v>255813.69863013696</v>
      </c>
      <c r="AG21" s="215">
        <f t="shared" si="5"/>
        <v>247561.64383561641</v>
      </c>
      <c r="AH21" s="215">
        <f t="shared" si="5"/>
        <v>361808.21917808219</v>
      </c>
      <c r="AI21" s="215">
        <f t="shared" si="5"/>
        <v>361808.21917808219</v>
      </c>
      <c r="AJ21" s="215">
        <f t="shared" si="5"/>
        <v>350136.98630136985</v>
      </c>
      <c r="AK21" s="215">
        <f t="shared" si="5"/>
        <v>680929.31506849313</v>
      </c>
      <c r="AL21" s="215">
        <f t="shared" si="5"/>
        <v>387221.91780821915</v>
      </c>
      <c r="AM21" s="779">
        <f t="shared" si="5"/>
        <v>400129.31506849313</v>
      </c>
      <c r="AN21" s="215">
        <f t="shared" si="5"/>
        <v>767477.26027397264</v>
      </c>
      <c r="AO21" s="215">
        <f t="shared" si="5"/>
        <v>397308.49315068498</v>
      </c>
      <c r="AP21" s="215">
        <f t="shared" si="5"/>
        <v>439877.26027397264</v>
      </c>
      <c r="AQ21" s="215">
        <f t="shared" si="5"/>
        <v>799446.57534246577</v>
      </c>
      <c r="AR21" s="215">
        <f t="shared" si="5"/>
        <v>487574.79452054802</v>
      </c>
      <c r="AS21" s="215">
        <f t="shared" si="5"/>
        <v>471846.57534246577</v>
      </c>
      <c r="AT21" s="215">
        <f t="shared" si="5"/>
        <v>895098.08219178091</v>
      </c>
      <c r="AU21" s="215">
        <f t="shared" si="5"/>
        <v>520698.08219178091</v>
      </c>
      <c r="AV21" s="215">
        <f t="shared" si="5"/>
        <v>503901.36986301374</v>
      </c>
      <c r="AW21" s="215">
        <f t="shared" si="5"/>
        <v>1019171.5068493151</v>
      </c>
      <c r="AX21" s="215">
        <f t="shared" si="5"/>
        <v>533391.78082191793</v>
      </c>
      <c r="AY21" s="779">
        <f t="shared" si="5"/>
        <v>551171.50684931513</v>
      </c>
      <c r="AZ21" s="215">
        <f t="shared" si="5"/>
        <v>1213121.9178082193</v>
      </c>
      <c r="BA21" s="215">
        <f t="shared" si="5"/>
        <v>564572.05479452061</v>
      </c>
      <c r="BB21" s="215">
        <f t="shared" si="5"/>
        <v>625061.91780821921</v>
      </c>
      <c r="BC21" s="215">
        <f t="shared" si="5"/>
        <v>1285932.3287671232</v>
      </c>
      <c r="BD21" s="215">
        <f t="shared" si="5"/>
        <v>691002.73972602747</v>
      </c>
      <c r="BE21" s="215">
        <f t="shared" si="5"/>
        <v>668712.32876712328</v>
      </c>
      <c r="BF21" s="215">
        <f t="shared" si="5"/>
        <v>1434190.1917808219</v>
      </c>
      <c r="BG21" s="215">
        <f t="shared" si="5"/>
        <v>807250.191780822</v>
      </c>
      <c r="BH21" s="215">
        <f t="shared" si="5"/>
        <v>781209.8630136986</v>
      </c>
      <c r="BI21" s="215">
        <f>SUM(BI17:BI20)</f>
        <v>1571892.6575342466</v>
      </c>
      <c r="BJ21" s="215">
        <f>SUM(BJ17:BJ20)</f>
        <v>886250.95890410955</v>
      </c>
      <c r="BK21" s="215">
        <f t="shared" ref="BK21:DG21" si="6">SUM(BK17:BK20)</f>
        <v>915792.65753424657</v>
      </c>
      <c r="BL21" s="215">
        <f t="shared" si="6"/>
        <v>2065094.3013698631</v>
      </c>
      <c r="BM21" s="215">
        <f t="shared" si="6"/>
        <v>959202.41095890407</v>
      </c>
      <c r="BN21" s="215">
        <f t="shared" si="6"/>
        <v>1018696.7671232877</v>
      </c>
      <c r="BO21" s="215">
        <f t="shared" si="6"/>
        <v>2255103.4520547944</v>
      </c>
      <c r="BP21" s="215">
        <f t="shared" si="6"/>
        <v>1245496.7671232875</v>
      </c>
      <c r="BQ21" s="215">
        <f t="shared" si="6"/>
        <v>1197081.8630136987</v>
      </c>
      <c r="BR21" s="215">
        <f t="shared" si="6"/>
        <v>2715829.3150684931</v>
      </c>
      <c r="BS21" s="215">
        <f t="shared" si="6"/>
        <v>1464049.3150684931</v>
      </c>
      <c r="BT21" s="215">
        <f t="shared" si="6"/>
        <v>1408832.8767123288</v>
      </c>
      <c r="BU21" s="215">
        <f t="shared" si="6"/>
        <v>2912984.2191780824</v>
      </c>
      <c r="BV21" s="215">
        <f t="shared" si="6"/>
        <v>1628136.98630137</v>
      </c>
      <c r="BW21" s="215">
        <f t="shared" si="6"/>
        <v>1672216.4383561644</v>
      </c>
      <c r="BX21" s="215">
        <f t="shared" si="6"/>
        <v>3492912.98630137</v>
      </c>
      <c r="BY21" s="215">
        <f t="shared" si="6"/>
        <v>1823375.3424657532</v>
      </c>
      <c r="BZ21" s="215">
        <f t="shared" si="6"/>
        <v>2018736.9863013697</v>
      </c>
      <c r="CA21" s="215">
        <f t="shared" si="6"/>
        <v>4115653.4794520549</v>
      </c>
      <c r="CB21" s="215">
        <f t="shared" si="6"/>
        <v>2309712.3287671232</v>
      </c>
      <c r="CC21" s="215">
        <f t="shared" si="6"/>
        <v>2235205.4794520549</v>
      </c>
      <c r="CD21" s="215">
        <f t="shared" si="6"/>
        <v>4668751.8904109588</v>
      </c>
      <c r="CE21" s="215">
        <f t="shared" si="6"/>
        <v>2553295.8904109588</v>
      </c>
      <c r="CF21" s="215">
        <f t="shared" si="6"/>
        <v>2470931.5068493155</v>
      </c>
      <c r="CG21" s="215">
        <f t="shared" si="6"/>
        <v>4858815.1232876712</v>
      </c>
      <c r="CH21" s="215">
        <f t="shared" si="6"/>
        <v>2689052.0547945211</v>
      </c>
      <c r="CI21" s="215">
        <f t="shared" si="6"/>
        <v>2778687.1232876712</v>
      </c>
      <c r="CJ21" s="215">
        <f t="shared" si="6"/>
        <v>3267892.6027397262</v>
      </c>
      <c r="CK21" s="215">
        <f t="shared" si="6"/>
        <v>2951644.9315068494</v>
      </c>
      <c r="CL21" s="215">
        <f t="shared" si="6"/>
        <v>3267892.6027397262</v>
      </c>
      <c r="CM21" s="215">
        <f t="shared" si="6"/>
        <v>3572778.0821917802</v>
      </c>
      <c r="CN21" s="215">
        <f t="shared" si="6"/>
        <v>3691870.6849315073</v>
      </c>
      <c r="CO21" s="215">
        <f t="shared" si="6"/>
        <v>3572778.0821917802</v>
      </c>
      <c r="CP21" s="215">
        <f t="shared" si="6"/>
        <v>4115848.7671232885</v>
      </c>
      <c r="CQ21" s="215">
        <f t="shared" si="6"/>
        <v>4115848.7671232885</v>
      </c>
      <c r="CR21" s="215">
        <f t="shared" si="6"/>
        <v>3983079.4520547939</v>
      </c>
      <c r="CS21" s="215">
        <f t="shared" si="6"/>
        <v>4565917.8082191786</v>
      </c>
      <c r="CT21" s="215">
        <f t="shared" si="6"/>
        <v>4418630.1369863013</v>
      </c>
      <c r="CU21" s="215">
        <f t="shared" si="6"/>
        <v>4565917.8082191786</v>
      </c>
      <c r="CV21" s="215">
        <f t="shared" si="6"/>
        <v>4516356.2493708264</v>
      </c>
      <c r="CW21" s="215">
        <f t="shared" si="6"/>
        <v>4079289.5155607467</v>
      </c>
      <c r="CX21" s="215">
        <f t="shared" si="6"/>
        <v>4516356.2493708264</v>
      </c>
      <c r="CY21" s="215">
        <f t="shared" si="6"/>
        <v>4534043.4862875128</v>
      </c>
      <c r="CZ21" s="215">
        <f t="shared" si="6"/>
        <v>4685178.2691637641</v>
      </c>
      <c r="DA21" s="215">
        <f t="shared" si="6"/>
        <v>4534043.4862875128</v>
      </c>
      <c r="DB21" s="215">
        <f t="shared" si="6"/>
        <v>5116060.5833262466</v>
      </c>
      <c r="DC21" s="215">
        <f t="shared" si="6"/>
        <v>5116060.5833262466</v>
      </c>
      <c r="DD21" s="215">
        <f t="shared" si="6"/>
        <v>4951026.3709608838</v>
      </c>
      <c r="DE21" s="215">
        <f t="shared" si="6"/>
        <v>5861415.2506989585</v>
      </c>
      <c r="DF21" s="215">
        <f t="shared" si="6"/>
        <v>5672337.3393860888</v>
      </c>
      <c r="DG21" s="215">
        <f t="shared" si="6"/>
        <v>5861415.2506989585</v>
      </c>
      <c r="DH21" s="147"/>
      <c r="DI21" s="147"/>
      <c r="DJ21" s="147"/>
      <c r="DK21" s="147"/>
      <c r="DL21" s="147"/>
      <c r="DM21" s="147"/>
      <c r="DN21" s="147"/>
      <c r="DO21" s="147"/>
      <c r="DP21" s="147"/>
      <c r="DQ21" s="147"/>
      <c r="DR21" s="147"/>
    </row>
    <row r="22" spans="1:122" ht="16">
      <c r="A22" s="209"/>
      <c r="B22" s="216"/>
      <c r="C22" s="1124"/>
      <c r="D22" s="217"/>
      <c r="E22" s="217"/>
      <c r="F22" s="217"/>
      <c r="G22" s="217"/>
      <c r="H22" s="217"/>
      <c r="I22" s="217"/>
      <c r="J22" s="217"/>
      <c r="K22" s="217"/>
      <c r="L22" s="217"/>
      <c r="M22" s="217"/>
      <c r="N22" s="217"/>
      <c r="O22" s="217"/>
      <c r="P22" s="217"/>
      <c r="Q22" s="217"/>
      <c r="R22" s="217"/>
      <c r="S22" s="217"/>
      <c r="T22" s="217"/>
      <c r="U22" s="217"/>
      <c r="V22" s="217"/>
      <c r="W22" s="217"/>
      <c r="X22" s="217"/>
      <c r="Y22" s="217"/>
      <c r="Z22" s="217"/>
      <c r="AA22" s="780"/>
      <c r="AB22" s="217"/>
      <c r="AC22" s="217"/>
      <c r="AD22" s="217"/>
      <c r="AE22" s="217"/>
      <c r="AF22" s="217"/>
      <c r="AG22" s="217"/>
      <c r="AH22" s="217"/>
      <c r="AI22" s="217"/>
      <c r="AJ22" s="217"/>
      <c r="AK22" s="217"/>
      <c r="AL22" s="217"/>
      <c r="AM22" s="780"/>
      <c r="AN22" s="217"/>
      <c r="AO22" s="217"/>
      <c r="AP22" s="217"/>
      <c r="AQ22" s="217"/>
      <c r="AR22" s="217"/>
      <c r="AS22" s="217"/>
      <c r="AT22" s="217"/>
      <c r="AU22" s="217"/>
      <c r="AV22" s="217"/>
      <c r="AW22" s="217"/>
      <c r="AX22" s="217"/>
      <c r="AY22" s="780"/>
      <c r="AZ22" s="217"/>
      <c r="BA22" s="217"/>
      <c r="BB22" s="217"/>
      <c r="BC22" s="217"/>
      <c r="BD22" s="217"/>
      <c r="BE22" s="217"/>
      <c r="BF22" s="217"/>
      <c r="BG22" s="217"/>
      <c r="BH22" s="217"/>
      <c r="BI22" s="217"/>
      <c r="BJ22" s="217"/>
      <c r="BK22" s="780"/>
      <c r="BL22" s="217"/>
      <c r="BM22" s="217"/>
      <c r="BN22" s="217"/>
      <c r="BO22" s="217"/>
      <c r="BP22" s="217"/>
      <c r="BQ22" s="217"/>
      <c r="BR22" s="217"/>
      <c r="BS22" s="217"/>
      <c r="BT22" s="217"/>
      <c r="BU22" s="217"/>
      <c r="BV22" s="217"/>
      <c r="BW22" s="780"/>
      <c r="BX22" s="217"/>
      <c r="BY22" s="217"/>
      <c r="BZ22" s="217"/>
      <c r="CA22" s="217"/>
      <c r="CB22" s="217"/>
      <c r="CC22" s="217"/>
      <c r="CD22" s="217"/>
      <c r="CE22" s="217"/>
      <c r="CF22" s="217"/>
      <c r="CG22" s="217"/>
      <c r="CH22" s="217"/>
      <c r="CI22" s="780"/>
      <c r="CJ22" s="805"/>
      <c r="CK22" s="805"/>
      <c r="CL22" s="805"/>
      <c r="CM22" s="805"/>
      <c r="CN22" s="805"/>
      <c r="CO22" s="805"/>
      <c r="CP22" s="805"/>
      <c r="CQ22" s="805"/>
      <c r="CR22" s="805"/>
      <c r="CS22" s="805"/>
      <c r="CT22" s="805"/>
      <c r="CU22" s="806"/>
      <c r="CV22" s="805"/>
      <c r="CW22" s="805"/>
      <c r="CX22" s="805"/>
      <c r="CY22" s="805"/>
      <c r="CZ22" s="805"/>
      <c r="DA22" s="805"/>
      <c r="DB22" s="805"/>
      <c r="DC22" s="805"/>
      <c r="DD22" s="805"/>
      <c r="DE22" s="805"/>
      <c r="DF22" s="805"/>
      <c r="DG22" s="806"/>
      <c r="DH22" s="147"/>
      <c r="DI22" s="147"/>
      <c r="DJ22" s="147"/>
      <c r="DK22" s="147"/>
      <c r="DL22" s="147"/>
      <c r="DM22" s="147"/>
      <c r="DN22" s="147"/>
      <c r="DO22" s="147"/>
      <c r="DP22" s="147"/>
      <c r="DQ22" s="147"/>
      <c r="DR22" s="147"/>
    </row>
    <row r="23" spans="1:122" ht="16">
      <c r="A23" s="209"/>
      <c r="B23" s="331"/>
      <c r="C23" s="1115"/>
      <c r="D23" s="204"/>
      <c r="E23" s="218"/>
      <c r="F23" s="204"/>
      <c r="G23" s="204"/>
      <c r="H23" s="204"/>
      <c r="I23" s="204"/>
      <c r="J23" s="204"/>
      <c r="K23" s="204"/>
      <c r="L23" s="204"/>
      <c r="M23" s="204"/>
      <c r="N23" s="204"/>
      <c r="O23" s="204"/>
      <c r="P23" s="204"/>
      <c r="Q23" s="204"/>
      <c r="R23" s="204"/>
      <c r="S23" s="204"/>
      <c r="T23" s="204"/>
      <c r="U23" s="204"/>
      <c r="V23" s="204"/>
      <c r="W23" s="204"/>
      <c r="X23" s="204"/>
      <c r="Y23" s="204"/>
      <c r="Z23" s="204"/>
      <c r="AA23" s="775"/>
      <c r="AB23" s="204"/>
      <c r="AC23" s="204"/>
      <c r="AD23" s="204"/>
      <c r="AE23" s="204"/>
      <c r="AF23" s="204"/>
      <c r="AG23" s="204"/>
      <c r="AH23" s="204"/>
      <c r="AI23" s="204"/>
      <c r="AJ23" s="204"/>
      <c r="AK23" s="204"/>
      <c r="AL23" s="204"/>
      <c r="AM23" s="775"/>
      <c r="AN23" s="204"/>
      <c r="AO23" s="204"/>
      <c r="AP23" s="204"/>
      <c r="AQ23" s="204"/>
      <c r="AR23" s="204"/>
      <c r="AS23" s="204"/>
      <c r="AT23" s="204"/>
      <c r="AU23" s="204"/>
      <c r="AV23" s="204"/>
      <c r="AW23" s="204"/>
      <c r="AX23" s="204"/>
      <c r="AY23" s="775"/>
      <c r="AZ23" s="204"/>
      <c r="BA23" s="204"/>
      <c r="BB23" s="204"/>
      <c r="BC23" s="204"/>
      <c r="BD23" s="204"/>
      <c r="BE23" s="204"/>
      <c r="BF23" s="204"/>
      <c r="BG23" s="204"/>
      <c r="BH23" s="204"/>
      <c r="BI23" s="204"/>
      <c r="BJ23" s="204"/>
      <c r="BK23" s="775"/>
      <c r="BL23" s="204"/>
      <c r="BM23" s="204"/>
      <c r="BN23" s="204"/>
      <c r="BO23" s="204"/>
      <c r="BP23" s="204"/>
      <c r="BQ23" s="204"/>
      <c r="BR23" s="204"/>
      <c r="BS23" s="204"/>
      <c r="BT23" s="204"/>
      <c r="BU23" s="204"/>
      <c r="BV23" s="204"/>
      <c r="BW23" s="775"/>
      <c r="BX23" s="204"/>
      <c r="BY23" s="204"/>
      <c r="BZ23" s="204"/>
      <c r="CA23" s="204"/>
      <c r="CB23" s="204"/>
      <c r="CC23" s="204"/>
      <c r="CD23" s="204"/>
      <c r="CE23" s="204"/>
      <c r="CF23" s="204"/>
      <c r="CG23" s="204"/>
      <c r="CH23" s="204"/>
      <c r="CI23" s="775"/>
      <c r="CJ23" s="798"/>
      <c r="CK23" s="798"/>
      <c r="CL23" s="798"/>
      <c r="CM23" s="798"/>
      <c r="CN23" s="798"/>
      <c r="CO23" s="798"/>
      <c r="CP23" s="798"/>
      <c r="CQ23" s="798"/>
      <c r="CR23" s="798"/>
      <c r="CS23" s="798"/>
      <c r="CT23" s="798"/>
      <c r="CU23" s="799"/>
      <c r="CV23" s="798"/>
      <c r="CW23" s="798"/>
      <c r="CX23" s="798"/>
      <c r="CY23" s="798"/>
      <c r="CZ23" s="798"/>
      <c r="DA23" s="798"/>
      <c r="DB23" s="798"/>
      <c r="DC23" s="798"/>
      <c r="DD23" s="798"/>
      <c r="DE23" s="798"/>
      <c r="DF23" s="798"/>
      <c r="DG23" s="799"/>
      <c r="DH23" s="147"/>
      <c r="DI23" s="147"/>
      <c r="DJ23" s="147"/>
      <c r="DK23" s="147"/>
      <c r="DL23" s="147"/>
      <c r="DM23" s="147"/>
      <c r="DN23" s="147"/>
      <c r="DO23" s="147"/>
      <c r="DP23" s="147"/>
      <c r="DQ23" s="147"/>
      <c r="DR23" s="147"/>
    </row>
    <row r="24" spans="1:122" ht="16">
      <c r="A24" s="204"/>
      <c r="B24" s="331"/>
      <c r="C24" s="1115"/>
      <c r="D24" s="219"/>
      <c r="E24" s="219"/>
      <c r="F24" s="219"/>
      <c r="G24" s="219"/>
      <c r="H24" s="219"/>
      <c r="I24" s="219"/>
      <c r="J24" s="219"/>
      <c r="K24" s="219"/>
      <c r="L24" s="219"/>
      <c r="M24" s="219"/>
      <c r="N24" s="219"/>
      <c r="O24" s="219"/>
      <c r="P24" s="219"/>
      <c r="Q24" s="219"/>
      <c r="R24" s="219"/>
      <c r="S24" s="219"/>
      <c r="T24" s="219"/>
      <c r="U24" s="219"/>
      <c r="V24" s="219"/>
      <c r="W24" s="219"/>
      <c r="X24" s="219"/>
      <c r="Y24" s="219"/>
      <c r="Z24" s="219"/>
      <c r="AA24" s="776"/>
      <c r="AB24" s="219"/>
      <c r="AC24" s="219"/>
      <c r="AD24" s="219"/>
      <c r="AE24" s="219"/>
      <c r="AF24" s="219"/>
      <c r="AG24" s="219"/>
      <c r="AH24" s="219"/>
      <c r="AI24" s="219"/>
      <c r="AJ24" s="219"/>
      <c r="AK24" s="219"/>
      <c r="AL24" s="219"/>
      <c r="AM24" s="776"/>
      <c r="AN24" s="219"/>
      <c r="AO24" s="219"/>
      <c r="AP24" s="219"/>
      <c r="AQ24" s="219"/>
      <c r="AR24" s="219"/>
      <c r="AS24" s="219"/>
      <c r="AT24" s="219"/>
      <c r="AU24" s="219"/>
      <c r="AV24" s="219"/>
      <c r="AW24" s="219"/>
      <c r="AX24" s="219"/>
      <c r="AY24" s="776"/>
      <c r="AZ24" s="219"/>
      <c r="BA24" s="219"/>
      <c r="BB24" s="219"/>
      <c r="BC24" s="219"/>
      <c r="BD24" s="219"/>
      <c r="BE24" s="219"/>
      <c r="BF24" s="219"/>
      <c r="BG24" s="219"/>
      <c r="BH24" s="219"/>
      <c r="BI24" s="219"/>
      <c r="BJ24" s="219"/>
      <c r="BK24" s="776"/>
      <c r="BL24" s="219"/>
      <c r="BM24" s="219"/>
      <c r="BN24" s="219"/>
      <c r="BO24" s="219"/>
      <c r="BP24" s="219"/>
      <c r="BQ24" s="219"/>
      <c r="BR24" s="219"/>
      <c r="BS24" s="219"/>
      <c r="BT24" s="219"/>
      <c r="BU24" s="219"/>
      <c r="BV24" s="219"/>
      <c r="BW24" s="776"/>
      <c r="BX24" s="219"/>
      <c r="BY24" s="219"/>
      <c r="BZ24" s="219"/>
      <c r="CA24" s="219"/>
      <c r="CB24" s="219"/>
      <c r="CC24" s="219"/>
      <c r="CD24" s="219"/>
      <c r="CE24" s="219"/>
      <c r="CF24" s="219"/>
      <c r="CG24" s="219"/>
      <c r="CH24" s="219"/>
      <c r="CI24" s="776"/>
      <c r="CJ24" s="800"/>
      <c r="CK24" s="800"/>
      <c r="CL24" s="800"/>
      <c r="CM24" s="800"/>
      <c r="CN24" s="800"/>
      <c r="CO24" s="800"/>
      <c r="CP24" s="800"/>
      <c r="CQ24" s="800"/>
      <c r="CR24" s="800"/>
      <c r="CS24" s="800"/>
      <c r="CT24" s="800"/>
      <c r="CU24" s="801"/>
      <c r="CV24" s="800"/>
      <c r="CW24" s="800"/>
      <c r="CX24" s="800"/>
      <c r="CY24" s="800"/>
      <c r="CZ24" s="800"/>
      <c r="DA24" s="800"/>
      <c r="DB24" s="800"/>
      <c r="DC24" s="800"/>
      <c r="DD24" s="800"/>
      <c r="DE24" s="800"/>
      <c r="DF24" s="800"/>
      <c r="DG24" s="801"/>
      <c r="DH24" s="147"/>
      <c r="DI24" s="147"/>
      <c r="DJ24" s="147"/>
      <c r="DK24" s="147"/>
      <c r="DL24" s="147"/>
      <c r="DM24" s="147"/>
      <c r="DN24" s="147"/>
      <c r="DO24" s="147"/>
      <c r="DP24" s="147"/>
      <c r="DQ24" s="147"/>
      <c r="DR24" s="147"/>
    </row>
    <row r="25" spans="1:122" ht="16">
      <c r="A25" s="204"/>
      <c r="B25" s="331"/>
      <c r="C25" s="1115"/>
      <c r="D25" s="219"/>
      <c r="E25" s="219"/>
      <c r="F25" s="219"/>
      <c r="G25" s="219"/>
      <c r="H25" s="219"/>
      <c r="I25" s="219"/>
      <c r="J25" s="219"/>
      <c r="K25" s="219"/>
      <c r="L25" s="219"/>
      <c r="M25" s="219"/>
      <c r="N25" s="219"/>
      <c r="O25" s="219"/>
      <c r="P25" s="219"/>
      <c r="Q25" s="219"/>
      <c r="R25" s="219"/>
      <c r="S25" s="219"/>
      <c r="T25" s="219"/>
      <c r="U25" s="219"/>
      <c r="V25" s="219"/>
      <c r="W25" s="219"/>
      <c r="X25" s="219"/>
      <c r="Y25" s="219"/>
      <c r="Z25" s="219"/>
      <c r="AA25" s="776"/>
      <c r="AB25" s="219"/>
      <c r="AC25" s="219"/>
      <c r="AD25" s="219"/>
      <c r="AE25" s="219"/>
      <c r="AF25" s="219"/>
      <c r="AG25" s="219"/>
      <c r="AH25" s="219"/>
      <c r="AI25" s="219"/>
      <c r="AJ25" s="219"/>
      <c r="AK25" s="219"/>
      <c r="AL25" s="219"/>
      <c r="AM25" s="776"/>
      <c r="AN25" s="219"/>
      <c r="AO25" s="219"/>
      <c r="AP25" s="219"/>
      <c r="AQ25" s="219"/>
      <c r="AR25" s="219"/>
      <c r="AS25" s="219"/>
      <c r="AT25" s="219"/>
      <c r="AU25" s="219"/>
      <c r="AV25" s="219"/>
      <c r="AW25" s="219"/>
      <c r="AX25" s="219"/>
      <c r="AY25" s="776"/>
      <c r="AZ25" s="219"/>
      <c r="BA25" s="219"/>
      <c r="BB25" s="219"/>
      <c r="BC25" s="219"/>
      <c r="BD25" s="219"/>
      <c r="BE25" s="219"/>
      <c r="BF25" s="219"/>
      <c r="BG25" s="219"/>
      <c r="BH25" s="219"/>
      <c r="BI25" s="219"/>
      <c r="BJ25" s="219"/>
      <c r="BK25" s="776"/>
      <c r="BL25" s="219"/>
      <c r="BM25" s="219"/>
      <c r="BN25" s="219"/>
      <c r="BO25" s="219"/>
      <c r="BP25" s="219"/>
      <c r="BQ25" s="219"/>
      <c r="BR25" s="219"/>
      <c r="BS25" s="219"/>
      <c r="BT25" s="219"/>
      <c r="BU25" s="219"/>
      <c r="BV25" s="219"/>
      <c r="BW25" s="776"/>
      <c r="BX25" s="219"/>
      <c r="BY25" s="219"/>
      <c r="BZ25" s="219"/>
      <c r="CA25" s="219"/>
      <c r="CB25" s="219"/>
      <c r="CC25" s="219"/>
      <c r="CD25" s="219"/>
      <c r="CE25" s="219"/>
      <c r="CF25" s="219"/>
      <c r="CG25" s="219"/>
      <c r="CH25" s="219"/>
      <c r="CI25" s="776"/>
      <c r="CJ25" s="800"/>
      <c r="CK25" s="800"/>
      <c r="CL25" s="800"/>
      <c r="CM25" s="800"/>
      <c r="CN25" s="800"/>
      <c r="CO25" s="800"/>
      <c r="CP25" s="800"/>
      <c r="CQ25" s="800"/>
      <c r="CR25" s="800"/>
      <c r="CS25" s="800"/>
      <c r="CT25" s="800"/>
      <c r="CU25" s="801"/>
      <c r="CV25" s="800"/>
      <c r="CW25" s="800"/>
      <c r="CX25" s="800"/>
      <c r="CY25" s="800"/>
      <c r="CZ25" s="800"/>
      <c r="DA25" s="800"/>
      <c r="DB25" s="800"/>
      <c r="DC25" s="800"/>
      <c r="DD25" s="800"/>
      <c r="DE25" s="800"/>
      <c r="DF25" s="800"/>
      <c r="DG25" s="801"/>
      <c r="DH25" s="147"/>
      <c r="DI25" s="147"/>
      <c r="DJ25" s="147"/>
      <c r="DK25" s="147"/>
      <c r="DL25" s="147"/>
      <c r="DM25" s="147"/>
      <c r="DN25" s="147"/>
      <c r="DO25" s="147"/>
      <c r="DP25" s="147"/>
      <c r="DQ25" s="147"/>
      <c r="DR25" s="147"/>
    </row>
    <row r="26" spans="1:122" ht="49" thickBot="1">
      <c r="A26" s="220" t="str">
        <f>Projections!A30</f>
        <v>SOURCE #1: Self-Service Subscriptions</v>
      </c>
      <c r="B26" s="221"/>
      <c r="C26" s="222" t="str">
        <f>Projections!$C$30</f>
        <v>Enabled</v>
      </c>
      <c r="D26" s="208"/>
      <c r="E26" s="208"/>
      <c r="F26" s="208"/>
      <c r="G26" s="208"/>
      <c r="H26" s="208"/>
      <c r="I26" s="208"/>
      <c r="J26" s="208"/>
      <c r="K26" s="208"/>
      <c r="L26" s="208"/>
      <c r="M26" s="208"/>
      <c r="N26" s="208"/>
      <c r="O26" s="208"/>
      <c r="P26" s="208"/>
      <c r="Q26" s="208"/>
      <c r="R26" s="208"/>
      <c r="S26" s="208"/>
      <c r="T26" s="208"/>
      <c r="U26" s="208"/>
      <c r="V26" s="208"/>
      <c r="W26" s="208"/>
      <c r="X26" s="208"/>
      <c r="Y26" s="208"/>
      <c r="Z26" s="208"/>
      <c r="AA26" s="774"/>
      <c r="AB26" s="208"/>
      <c r="AC26" s="208"/>
      <c r="AD26" s="208"/>
      <c r="AE26" s="208"/>
      <c r="AF26" s="208"/>
      <c r="AG26" s="208"/>
      <c r="AH26" s="208"/>
      <c r="AI26" s="208"/>
      <c r="AJ26" s="208"/>
      <c r="AK26" s="208"/>
      <c r="AL26" s="208"/>
      <c r="AM26" s="774"/>
      <c r="AN26" s="208"/>
      <c r="AO26" s="208"/>
      <c r="AP26" s="208"/>
      <c r="AQ26" s="208"/>
      <c r="AR26" s="208"/>
      <c r="AS26" s="208"/>
      <c r="AT26" s="208"/>
      <c r="AU26" s="208"/>
      <c r="AV26" s="208"/>
      <c r="AW26" s="208"/>
      <c r="AX26" s="208"/>
      <c r="AY26" s="774"/>
      <c r="AZ26" s="208"/>
      <c r="BA26" s="208"/>
      <c r="BB26" s="208"/>
      <c r="BC26" s="208"/>
      <c r="BD26" s="208"/>
      <c r="BE26" s="208"/>
      <c r="BF26" s="208"/>
      <c r="BG26" s="208"/>
      <c r="BH26" s="208"/>
      <c r="BI26" s="208"/>
      <c r="BJ26" s="208"/>
      <c r="BK26" s="774"/>
      <c r="BL26" s="208"/>
      <c r="BM26" s="208"/>
      <c r="BN26" s="208"/>
      <c r="BO26" s="208"/>
      <c r="BP26" s="208"/>
      <c r="BQ26" s="208"/>
      <c r="BR26" s="208"/>
      <c r="BS26" s="208"/>
      <c r="BT26" s="208"/>
      <c r="BU26" s="208"/>
      <c r="BV26" s="208"/>
      <c r="BW26" s="774"/>
      <c r="BX26" s="208"/>
      <c r="BY26" s="208"/>
      <c r="BZ26" s="208"/>
      <c r="CA26" s="208"/>
      <c r="CB26" s="208"/>
      <c r="CC26" s="208"/>
      <c r="CD26" s="208"/>
      <c r="CE26" s="208"/>
      <c r="CF26" s="208"/>
      <c r="CG26" s="208"/>
      <c r="CH26" s="208"/>
      <c r="CI26" s="774"/>
      <c r="CJ26" s="796"/>
      <c r="CK26" s="796"/>
      <c r="CL26" s="796"/>
      <c r="CM26" s="796"/>
      <c r="CN26" s="796"/>
      <c r="CO26" s="796"/>
      <c r="CP26" s="796"/>
      <c r="CQ26" s="796"/>
      <c r="CR26" s="796"/>
      <c r="CS26" s="796"/>
      <c r="CT26" s="796"/>
      <c r="CU26" s="797"/>
      <c r="CV26" s="796"/>
      <c r="CW26" s="796"/>
      <c r="CX26" s="796"/>
      <c r="CY26" s="796"/>
      <c r="CZ26" s="796"/>
      <c r="DA26" s="796"/>
      <c r="DB26" s="796"/>
      <c r="DC26" s="796"/>
      <c r="DD26" s="796"/>
      <c r="DE26" s="796"/>
      <c r="DF26" s="796"/>
      <c r="DG26" s="797"/>
      <c r="DH26" s="147"/>
      <c r="DI26" s="147"/>
      <c r="DJ26" s="147"/>
      <c r="DK26" s="147"/>
      <c r="DL26" s="147"/>
      <c r="DM26" s="147"/>
      <c r="DN26" s="147"/>
      <c r="DO26" s="147"/>
      <c r="DP26" s="147"/>
      <c r="DQ26" s="147"/>
      <c r="DR26" s="147"/>
    </row>
    <row r="27" spans="1:122" s="360" customFormat="1" ht="16" outlineLevel="1">
      <c r="A27" s="357" t="s">
        <v>344</v>
      </c>
      <c r="B27" s="358"/>
      <c r="C27" s="359"/>
      <c r="D27" s="1125"/>
      <c r="E27" s="1125"/>
      <c r="F27" s="1125"/>
      <c r="G27" s="1125"/>
      <c r="H27" s="1125"/>
      <c r="I27" s="1125"/>
      <c r="J27" s="1125"/>
      <c r="K27" s="1125"/>
      <c r="L27" s="1125"/>
      <c r="M27" s="1125"/>
      <c r="N27" s="1125"/>
      <c r="O27" s="1125"/>
      <c r="P27" s="1125"/>
      <c r="Q27" s="1125"/>
      <c r="R27" s="1125"/>
      <c r="S27" s="1125"/>
      <c r="T27" s="1125"/>
      <c r="U27" s="1125"/>
      <c r="V27" s="1125"/>
      <c r="W27" s="1125"/>
      <c r="X27" s="1125"/>
      <c r="Y27" s="1125"/>
      <c r="Z27" s="1125"/>
      <c r="AA27" s="1126"/>
      <c r="AB27" s="1125"/>
      <c r="AC27" s="1125"/>
      <c r="AD27" s="1125"/>
      <c r="AE27" s="1125"/>
      <c r="AF27" s="1125"/>
      <c r="AG27" s="1125"/>
      <c r="AH27" s="1125"/>
      <c r="AI27" s="1125"/>
      <c r="AJ27" s="1125"/>
      <c r="AK27" s="1125"/>
      <c r="AL27" s="1125"/>
      <c r="AM27" s="1126"/>
      <c r="AN27" s="1125"/>
      <c r="AO27" s="1125"/>
      <c r="AP27" s="1125"/>
      <c r="AQ27" s="1125"/>
      <c r="AR27" s="1125"/>
      <c r="AS27" s="1125"/>
      <c r="AT27" s="1125"/>
      <c r="AU27" s="1125"/>
      <c r="AV27" s="1125"/>
      <c r="AW27" s="1125"/>
      <c r="AX27" s="1125"/>
      <c r="AY27" s="1126"/>
      <c r="AZ27" s="1125"/>
      <c r="BA27" s="1125"/>
      <c r="BB27" s="1125"/>
      <c r="BC27" s="1125"/>
      <c r="BD27" s="1125"/>
      <c r="BE27" s="1125"/>
      <c r="BF27" s="1125"/>
      <c r="BG27" s="1125"/>
      <c r="BH27" s="1125"/>
      <c r="BI27" s="1125"/>
      <c r="BJ27" s="1125"/>
      <c r="BK27" s="1126"/>
      <c r="BL27" s="1125"/>
      <c r="BM27" s="1125"/>
      <c r="BN27" s="1125"/>
      <c r="BO27" s="1125"/>
      <c r="BP27" s="1125"/>
      <c r="BQ27" s="1125"/>
      <c r="BR27" s="1125"/>
      <c r="BS27" s="1125"/>
      <c r="BT27" s="1125"/>
      <c r="BU27" s="1125"/>
      <c r="BV27" s="1125"/>
      <c r="BW27" s="1126"/>
      <c r="BX27" s="1125"/>
      <c r="BY27" s="1125"/>
      <c r="BZ27" s="1125"/>
      <c r="CA27" s="1125"/>
      <c r="CB27" s="1125"/>
      <c r="CC27" s="1125"/>
      <c r="CD27" s="1125"/>
      <c r="CE27" s="1125"/>
      <c r="CF27" s="1125"/>
      <c r="CG27" s="1125"/>
      <c r="CH27" s="1125"/>
      <c r="CI27" s="1126"/>
      <c r="CJ27" s="1127"/>
      <c r="CK27" s="1127"/>
      <c r="CL27" s="1127"/>
      <c r="CM27" s="1127"/>
      <c r="CN27" s="1127"/>
      <c r="CO27" s="1127"/>
      <c r="CP27" s="1127"/>
      <c r="CQ27" s="1127"/>
      <c r="CR27" s="1127"/>
      <c r="CS27" s="1127"/>
      <c r="CT27" s="1127"/>
      <c r="CU27" s="1128"/>
      <c r="CV27" s="1127"/>
      <c r="CW27" s="1127"/>
      <c r="CX27" s="1127"/>
      <c r="CY27" s="1127"/>
      <c r="CZ27" s="1127"/>
      <c r="DA27" s="1127"/>
      <c r="DB27" s="1127"/>
      <c r="DC27" s="1127"/>
      <c r="DD27" s="1127"/>
      <c r="DE27" s="1127"/>
      <c r="DF27" s="1127"/>
      <c r="DG27" s="1128"/>
    </row>
    <row r="28" spans="1:122" ht="16" outlineLevel="1">
      <c r="A28" s="226" t="s">
        <v>345</v>
      </c>
      <c r="B28" s="223"/>
      <c r="C28" s="1129" t="s">
        <v>84</v>
      </c>
      <c r="D28" s="1130">
        <f>Projections!$C$38</f>
        <v>0.7</v>
      </c>
      <c r="E28" s="1130">
        <f>Projections!$C$38</f>
        <v>0.7</v>
      </c>
      <c r="F28" s="1130">
        <f>Projections!$C$38</f>
        <v>0.7</v>
      </c>
      <c r="G28" s="1130">
        <f>Projections!$C$38</f>
        <v>0.7</v>
      </c>
      <c r="H28" s="1130">
        <f>Projections!$C$38</f>
        <v>0.7</v>
      </c>
      <c r="I28" s="1130">
        <f>Projections!$C$38</f>
        <v>0.7</v>
      </c>
      <c r="J28" s="1130">
        <f>Projections!$C$38</f>
        <v>0.7</v>
      </c>
      <c r="K28" s="1130">
        <f>Projections!$C$38</f>
        <v>0.7</v>
      </c>
      <c r="L28" s="1130">
        <f>Projections!$C$38</f>
        <v>0.7</v>
      </c>
      <c r="M28" s="1130">
        <f>Projections!$C$38</f>
        <v>0.7</v>
      </c>
      <c r="N28" s="1130">
        <f>Projections!$C$38</f>
        <v>0.7</v>
      </c>
      <c r="O28" s="1130">
        <f>Projections!$C$38</f>
        <v>0.7</v>
      </c>
      <c r="P28" s="1130">
        <f>Projections!$C$38</f>
        <v>0.7</v>
      </c>
      <c r="Q28" s="1130">
        <f>Projections!$C$38</f>
        <v>0.7</v>
      </c>
      <c r="R28" s="1130">
        <f>Projections!$C$38</f>
        <v>0.7</v>
      </c>
      <c r="S28" s="1130">
        <f>Projections!$C$38</f>
        <v>0.7</v>
      </c>
      <c r="T28" s="1130">
        <f>Projections!$C$38</f>
        <v>0.7</v>
      </c>
      <c r="U28" s="1130">
        <f>Projections!$C$38</f>
        <v>0.7</v>
      </c>
      <c r="V28" s="1130">
        <f>Projections!$C$38</f>
        <v>0.7</v>
      </c>
      <c r="W28" s="1130">
        <f>Projections!$C$38</f>
        <v>0.7</v>
      </c>
      <c r="X28" s="1130">
        <f>Projections!$C$38</f>
        <v>0.7</v>
      </c>
      <c r="Y28" s="1130">
        <f>Projections!$C$38</f>
        <v>0.7</v>
      </c>
      <c r="Z28" s="1130">
        <f>Projections!$C$38</f>
        <v>0.7</v>
      </c>
      <c r="AA28" s="1131">
        <f>Projections!$C$38</f>
        <v>0.7</v>
      </c>
      <c r="AB28" s="1130">
        <f>Projections!$C$38</f>
        <v>0.7</v>
      </c>
      <c r="AC28" s="1130">
        <f>Projections!$C$38</f>
        <v>0.7</v>
      </c>
      <c r="AD28" s="1130">
        <f>Projections!$C$38</f>
        <v>0.7</v>
      </c>
      <c r="AE28" s="1130">
        <f>Projections!$C$38</f>
        <v>0.7</v>
      </c>
      <c r="AF28" s="1130">
        <f>Projections!$C$38</f>
        <v>0.7</v>
      </c>
      <c r="AG28" s="1130">
        <f>Projections!$C$38</f>
        <v>0.7</v>
      </c>
      <c r="AH28" s="1130">
        <f>Projections!$C$38</f>
        <v>0.7</v>
      </c>
      <c r="AI28" s="1130">
        <f>Projections!$C$38</f>
        <v>0.7</v>
      </c>
      <c r="AJ28" s="1130">
        <f>Projections!$C$38</f>
        <v>0.7</v>
      </c>
      <c r="AK28" s="1130">
        <f>Projections!$C$38</f>
        <v>0.7</v>
      </c>
      <c r="AL28" s="1130">
        <f>Projections!$C$38</f>
        <v>0.7</v>
      </c>
      <c r="AM28" s="1131">
        <f>Projections!$C$38</f>
        <v>0.7</v>
      </c>
      <c r="AN28" s="1130">
        <f>Projections!$C$38</f>
        <v>0.7</v>
      </c>
      <c r="AO28" s="1130">
        <f>Projections!$C$38</f>
        <v>0.7</v>
      </c>
      <c r="AP28" s="1130">
        <f>Projections!$C$38</f>
        <v>0.7</v>
      </c>
      <c r="AQ28" s="1130">
        <f>Projections!$C$38</f>
        <v>0.7</v>
      </c>
      <c r="AR28" s="1130">
        <f>Projections!$C$38</f>
        <v>0.7</v>
      </c>
      <c r="AS28" s="1130">
        <f>Projections!$C$38</f>
        <v>0.7</v>
      </c>
      <c r="AT28" s="1130">
        <f>Projections!$C$38</f>
        <v>0.7</v>
      </c>
      <c r="AU28" s="1130">
        <f>Projections!$C$38</f>
        <v>0.7</v>
      </c>
      <c r="AV28" s="1130">
        <f>Projections!$C$38</f>
        <v>0.7</v>
      </c>
      <c r="AW28" s="1130">
        <f>Projections!$C$38</f>
        <v>0.7</v>
      </c>
      <c r="AX28" s="1130">
        <f>Projections!$C$38</f>
        <v>0.7</v>
      </c>
      <c r="AY28" s="1131">
        <f>Projections!$C$38</f>
        <v>0.7</v>
      </c>
      <c r="AZ28" s="1130">
        <f>Projections!$C$38</f>
        <v>0.7</v>
      </c>
      <c r="BA28" s="1130">
        <f>Projections!$C$38</f>
        <v>0.7</v>
      </c>
      <c r="BB28" s="1130">
        <f>Projections!$C$38</f>
        <v>0.7</v>
      </c>
      <c r="BC28" s="1130">
        <f>Projections!$C$38</f>
        <v>0.7</v>
      </c>
      <c r="BD28" s="1130">
        <f>Projections!$C$38</f>
        <v>0.7</v>
      </c>
      <c r="BE28" s="1130">
        <f>Projections!$C$38</f>
        <v>0.7</v>
      </c>
      <c r="BF28" s="1130">
        <f>Projections!$C$38</f>
        <v>0.7</v>
      </c>
      <c r="BG28" s="1130">
        <f>Projections!$C$38</f>
        <v>0.7</v>
      </c>
      <c r="BH28" s="1130">
        <f>Projections!$C$38</f>
        <v>0.7</v>
      </c>
      <c r="BI28" s="1130">
        <f>Projections!$C$38</f>
        <v>0.7</v>
      </c>
      <c r="BJ28" s="1130">
        <f>Projections!$C$38</f>
        <v>0.7</v>
      </c>
      <c r="BK28" s="1131">
        <f>Projections!$C$38</f>
        <v>0.7</v>
      </c>
      <c r="BL28" s="1130">
        <f>Projections!$C$38</f>
        <v>0.7</v>
      </c>
      <c r="BM28" s="1130">
        <f>Projections!$C$38</f>
        <v>0.7</v>
      </c>
      <c r="BN28" s="1130">
        <f>Projections!$C$38</f>
        <v>0.7</v>
      </c>
      <c r="BO28" s="1130">
        <f>Projections!$C$38</f>
        <v>0.7</v>
      </c>
      <c r="BP28" s="1130">
        <f>Projections!$C$38</f>
        <v>0.7</v>
      </c>
      <c r="BQ28" s="1130">
        <f>Projections!$C$38</f>
        <v>0.7</v>
      </c>
      <c r="BR28" s="1130">
        <f>Projections!$C$38</f>
        <v>0.7</v>
      </c>
      <c r="BS28" s="1130">
        <f>Projections!$C$38</f>
        <v>0.7</v>
      </c>
      <c r="BT28" s="1130">
        <f>Projections!$C$38</f>
        <v>0.7</v>
      </c>
      <c r="BU28" s="1130">
        <f>Projections!$C$38</f>
        <v>0.7</v>
      </c>
      <c r="BV28" s="1130">
        <f>Projections!$C$38</f>
        <v>0.7</v>
      </c>
      <c r="BW28" s="1130">
        <f>Projections!$C$38</f>
        <v>0.7</v>
      </c>
      <c r="BX28" s="1130">
        <f>Projections!$C$38</f>
        <v>0.7</v>
      </c>
      <c r="BY28" s="1130">
        <f>Projections!$C$38</f>
        <v>0.7</v>
      </c>
      <c r="BZ28" s="1130">
        <f>Projections!$C$38</f>
        <v>0.7</v>
      </c>
      <c r="CA28" s="1130">
        <f>Projections!$C$38</f>
        <v>0.7</v>
      </c>
      <c r="CB28" s="1130">
        <f>Projections!$C$38</f>
        <v>0.7</v>
      </c>
      <c r="CC28" s="1130">
        <f>Projections!$C$38</f>
        <v>0.7</v>
      </c>
      <c r="CD28" s="1130">
        <f>Projections!$C$38</f>
        <v>0.7</v>
      </c>
      <c r="CE28" s="1130">
        <f>Projections!$C$38</f>
        <v>0.7</v>
      </c>
      <c r="CF28" s="1130">
        <f>Projections!$C$38</f>
        <v>0.7</v>
      </c>
      <c r="CG28" s="1130">
        <f>Projections!$C$38</f>
        <v>0.7</v>
      </c>
      <c r="CH28" s="1130">
        <f>Projections!$C$38</f>
        <v>0.7</v>
      </c>
      <c r="CI28" s="1130">
        <f>Projections!$C$38</f>
        <v>0.7</v>
      </c>
      <c r="CJ28" s="1130">
        <f>Projections!$C$38</f>
        <v>0.7</v>
      </c>
      <c r="CK28" s="1130">
        <f>Projections!$C$38</f>
        <v>0.7</v>
      </c>
      <c r="CL28" s="1130">
        <f>Projections!$C$38</f>
        <v>0.7</v>
      </c>
      <c r="CM28" s="1130">
        <f>Projections!$C$38</f>
        <v>0.7</v>
      </c>
      <c r="CN28" s="1130">
        <f>Projections!$C$38</f>
        <v>0.7</v>
      </c>
      <c r="CO28" s="1130">
        <f>Projections!$C$38</f>
        <v>0.7</v>
      </c>
      <c r="CP28" s="1130">
        <f>Projections!$C$38</f>
        <v>0.7</v>
      </c>
      <c r="CQ28" s="1130">
        <f>Projections!$C$38</f>
        <v>0.7</v>
      </c>
      <c r="CR28" s="1130">
        <f>Projections!$C$38</f>
        <v>0.7</v>
      </c>
      <c r="CS28" s="1130">
        <f>Projections!$C$38</f>
        <v>0.7</v>
      </c>
      <c r="CT28" s="1130">
        <f>Projections!$C$38</f>
        <v>0.7</v>
      </c>
      <c r="CU28" s="1130">
        <f>Projections!$C$38</f>
        <v>0.7</v>
      </c>
      <c r="CV28" s="1130">
        <f>Projections!$C$38</f>
        <v>0.7</v>
      </c>
      <c r="CW28" s="1130">
        <f>Projections!$C$38</f>
        <v>0.7</v>
      </c>
      <c r="CX28" s="1130">
        <f>Projections!$C$38</f>
        <v>0.7</v>
      </c>
      <c r="CY28" s="1130">
        <f>Projections!$C$38</f>
        <v>0.7</v>
      </c>
      <c r="CZ28" s="1130">
        <f>Projections!$C$38</f>
        <v>0.7</v>
      </c>
      <c r="DA28" s="1130">
        <f>Projections!$C$38</f>
        <v>0.7</v>
      </c>
      <c r="DB28" s="1130">
        <f>Projections!$C$38</f>
        <v>0.7</v>
      </c>
      <c r="DC28" s="1130">
        <f>Projections!$C$38</f>
        <v>0.7</v>
      </c>
      <c r="DD28" s="1130">
        <f>Projections!$C$38</f>
        <v>0.7</v>
      </c>
      <c r="DE28" s="1130">
        <f>Projections!$C$38</f>
        <v>0.7</v>
      </c>
      <c r="DF28" s="1130">
        <f>Projections!$C$38</f>
        <v>0.7</v>
      </c>
      <c r="DG28" s="1132"/>
      <c r="DH28" s="147"/>
      <c r="DI28" s="147"/>
      <c r="DJ28" s="147"/>
      <c r="DK28" s="147"/>
      <c r="DL28" s="147"/>
      <c r="DM28" s="147"/>
      <c r="DN28" s="147"/>
      <c r="DO28" s="147"/>
      <c r="DP28" s="147"/>
      <c r="DQ28" s="147"/>
      <c r="DR28" s="147"/>
    </row>
    <row r="29" spans="1:122" ht="16" outlineLevel="1">
      <c r="A29" s="114"/>
      <c r="B29" s="226"/>
      <c r="C29" s="1129"/>
      <c r="D29" s="1133"/>
      <c r="E29" s="1133"/>
      <c r="F29" s="1133"/>
      <c r="G29" s="1133"/>
      <c r="H29" s="1133"/>
      <c r="I29" s="1133"/>
      <c r="J29" s="1133"/>
      <c r="K29" s="1133"/>
      <c r="L29" s="1133"/>
      <c r="M29" s="1133"/>
      <c r="N29" s="1133"/>
      <c r="O29" s="1133"/>
      <c r="P29" s="1133"/>
      <c r="Q29" s="1133"/>
      <c r="R29" s="1133"/>
      <c r="S29" s="1133"/>
      <c r="T29" s="1133"/>
      <c r="U29" s="1133"/>
      <c r="V29" s="1133"/>
      <c r="W29" s="1133"/>
      <c r="X29" s="1133"/>
      <c r="Y29" s="1133"/>
      <c r="Z29" s="1133"/>
      <c r="AA29" s="1134"/>
      <c r="AB29" s="1133"/>
      <c r="AC29" s="1133"/>
      <c r="AD29" s="1133"/>
      <c r="AE29" s="1133"/>
      <c r="AF29" s="1133"/>
      <c r="AG29" s="1133"/>
      <c r="AH29" s="1133"/>
      <c r="AI29" s="1133"/>
      <c r="AJ29" s="1133"/>
      <c r="AK29" s="1133"/>
      <c r="AL29" s="1133"/>
      <c r="AM29" s="1134"/>
      <c r="AN29" s="1133"/>
      <c r="AO29" s="1133"/>
      <c r="AP29" s="1133"/>
      <c r="AQ29" s="1133"/>
      <c r="AR29" s="1133"/>
      <c r="AS29" s="1133"/>
      <c r="AT29" s="1133"/>
      <c r="AU29" s="1133"/>
      <c r="AV29" s="1133"/>
      <c r="AW29" s="1133"/>
      <c r="AX29" s="1133"/>
      <c r="AY29" s="1134"/>
      <c r="AZ29" s="1133"/>
      <c r="BA29" s="1133"/>
      <c r="BB29" s="1133"/>
      <c r="BC29" s="1133"/>
      <c r="BD29" s="1133"/>
      <c r="BE29" s="1133"/>
      <c r="BF29" s="1133"/>
      <c r="BG29" s="1133"/>
      <c r="BH29" s="1133"/>
      <c r="BI29" s="1133"/>
      <c r="BJ29" s="1133"/>
      <c r="BK29" s="1134"/>
      <c r="BL29" s="1133"/>
      <c r="BM29" s="1133"/>
      <c r="BN29" s="1133"/>
      <c r="BO29" s="1133"/>
      <c r="BP29" s="1133"/>
      <c r="BQ29" s="1133"/>
      <c r="BR29" s="1133"/>
      <c r="BS29" s="1133"/>
      <c r="BT29" s="1133"/>
      <c r="BU29" s="1133"/>
      <c r="BV29" s="1133"/>
      <c r="BW29" s="1134"/>
      <c r="BX29" s="1133"/>
      <c r="BY29" s="1133"/>
      <c r="BZ29" s="1133"/>
      <c r="CA29" s="1133"/>
      <c r="CB29" s="1133"/>
      <c r="CC29" s="1133"/>
      <c r="CD29" s="1133"/>
      <c r="CE29" s="1133"/>
      <c r="CF29" s="1133"/>
      <c r="CG29" s="1133"/>
      <c r="CH29" s="1133"/>
      <c r="CI29" s="1134"/>
      <c r="CJ29" s="1135"/>
      <c r="CK29" s="1135"/>
      <c r="CL29" s="1135"/>
      <c r="CM29" s="1135"/>
      <c r="CN29" s="1135"/>
      <c r="CO29" s="1135"/>
      <c r="CP29" s="1135"/>
      <c r="CQ29" s="1135"/>
      <c r="CR29" s="1135"/>
      <c r="CS29" s="1135"/>
      <c r="CT29" s="1135"/>
      <c r="CU29" s="1136"/>
      <c r="CV29" s="1135"/>
      <c r="CW29" s="1135"/>
      <c r="CX29" s="1135"/>
      <c r="CY29" s="1135"/>
      <c r="CZ29" s="1135"/>
      <c r="DA29" s="1135"/>
      <c r="DB29" s="1135"/>
      <c r="DC29" s="1135"/>
      <c r="DD29" s="1135"/>
      <c r="DE29" s="1135"/>
      <c r="DF29" s="1135"/>
      <c r="DG29" s="1136"/>
      <c r="DH29" s="147"/>
      <c r="DI29" s="147"/>
      <c r="DJ29" s="147"/>
      <c r="DK29" s="147"/>
      <c r="DL29" s="147"/>
      <c r="DM29" s="147"/>
      <c r="DN29" s="147"/>
      <c r="DO29" s="147"/>
      <c r="DP29" s="147"/>
      <c r="DQ29" s="147"/>
      <c r="DR29" s="147"/>
    </row>
    <row r="30" spans="1:122" ht="16" outlineLevel="1">
      <c r="A30" s="115" t="s">
        <v>346</v>
      </c>
      <c r="B30" s="226"/>
      <c r="C30" s="1129"/>
      <c r="D30" s="1133"/>
      <c r="E30" s="1133"/>
      <c r="F30" s="1133"/>
      <c r="G30" s="1133"/>
      <c r="H30" s="1133"/>
      <c r="I30" s="1133"/>
      <c r="J30" s="1133"/>
      <c r="K30" s="1133"/>
      <c r="L30" s="1133"/>
      <c r="M30" s="1133"/>
      <c r="N30" s="1133"/>
      <c r="O30" s="1133"/>
      <c r="P30" s="1133"/>
      <c r="Q30" s="1133"/>
      <c r="R30" s="1133"/>
      <c r="S30" s="1133"/>
      <c r="T30" s="1133"/>
      <c r="U30" s="1133"/>
      <c r="V30" s="1133"/>
      <c r="W30" s="1133"/>
      <c r="X30" s="1133"/>
      <c r="Y30" s="1133"/>
      <c r="Z30" s="1133"/>
      <c r="AA30" s="1134"/>
      <c r="AB30" s="1133"/>
      <c r="AC30" s="1133"/>
      <c r="AD30" s="1133"/>
      <c r="AE30" s="1133"/>
      <c r="AF30" s="1133"/>
      <c r="AG30" s="1133"/>
      <c r="AH30" s="1133"/>
      <c r="AI30" s="1133"/>
      <c r="AJ30" s="1133"/>
      <c r="AK30" s="1133"/>
      <c r="AL30" s="1133"/>
      <c r="AM30" s="1134"/>
      <c r="AN30" s="1133"/>
      <c r="AO30" s="1133"/>
      <c r="AP30" s="1133"/>
      <c r="AQ30" s="1133"/>
      <c r="AR30" s="1133"/>
      <c r="AS30" s="1133"/>
      <c r="AT30" s="1133"/>
      <c r="AU30" s="1133"/>
      <c r="AV30" s="1133"/>
      <c r="AW30" s="1133"/>
      <c r="AX30" s="1133"/>
      <c r="AY30" s="1134"/>
      <c r="AZ30" s="1133"/>
      <c r="BA30" s="1133"/>
      <c r="BB30" s="1133"/>
      <c r="BC30" s="1133"/>
      <c r="BD30" s="1133"/>
      <c r="BE30" s="1133"/>
      <c r="BF30" s="1133"/>
      <c r="BG30" s="1133"/>
      <c r="BH30" s="1133"/>
      <c r="BI30" s="1133"/>
      <c r="BJ30" s="1133"/>
      <c r="BK30" s="1134"/>
      <c r="BL30" s="1133"/>
      <c r="BM30" s="1133"/>
      <c r="BN30" s="1133"/>
      <c r="BO30" s="1133"/>
      <c r="BP30" s="1133"/>
      <c r="BQ30" s="1133"/>
      <c r="BR30" s="1133"/>
      <c r="BS30" s="1133"/>
      <c r="BT30" s="1133"/>
      <c r="BU30" s="1133"/>
      <c r="BV30" s="1133"/>
      <c r="BW30" s="1134"/>
      <c r="BX30" s="1133"/>
      <c r="BY30" s="1133"/>
      <c r="BZ30" s="1133"/>
      <c r="CA30" s="1133"/>
      <c r="CB30" s="1133"/>
      <c r="CC30" s="1133"/>
      <c r="CD30" s="1133"/>
      <c r="CE30" s="1133"/>
      <c r="CF30" s="1133"/>
      <c r="CG30" s="1133"/>
      <c r="CH30" s="1133"/>
      <c r="CI30" s="1134"/>
      <c r="CJ30" s="1135"/>
      <c r="CK30" s="1135"/>
      <c r="CL30" s="1135"/>
      <c r="CM30" s="1135"/>
      <c r="CN30" s="1135"/>
      <c r="CO30" s="1135"/>
      <c r="CP30" s="1135"/>
      <c r="CQ30" s="1135"/>
      <c r="CR30" s="1135"/>
      <c r="CS30" s="1135"/>
      <c r="CT30" s="1135"/>
      <c r="CU30" s="1136"/>
      <c r="CV30" s="1135"/>
      <c r="CW30" s="1135"/>
      <c r="CX30" s="1135"/>
      <c r="CY30" s="1135"/>
      <c r="CZ30" s="1135"/>
      <c r="DA30" s="1135"/>
      <c r="DB30" s="1135"/>
      <c r="DC30" s="1135"/>
      <c r="DD30" s="1135"/>
      <c r="DE30" s="1135"/>
      <c r="DF30" s="1135"/>
      <c r="DG30" s="1136"/>
      <c r="DH30" s="147"/>
      <c r="DI30" s="147"/>
      <c r="DJ30" s="147"/>
      <c r="DK30" s="147"/>
      <c r="DL30" s="147"/>
      <c r="DM30" s="147"/>
      <c r="DN30" s="147"/>
      <c r="DO30" s="147"/>
      <c r="DP30" s="147"/>
      <c r="DQ30" s="147"/>
      <c r="DR30" s="147"/>
    </row>
    <row r="31" spans="1:122" s="1354" customFormat="1" ht="17" outlineLevel="1">
      <c r="A31" s="1338" t="s">
        <v>347</v>
      </c>
      <c r="B31" s="1338"/>
      <c r="C31" s="1339" t="s">
        <v>193</v>
      </c>
      <c r="D31" s="705">
        <v>0</v>
      </c>
      <c r="E31" s="705">
        <v>0</v>
      </c>
      <c r="F31" s="705">
        <v>0</v>
      </c>
      <c r="G31" s="705">
        <v>0</v>
      </c>
      <c r="H31" s="705">
        <v>0</v>
      </c>
      <c r="I31" s="705">
        <v>0</v>
      </c>
      <c r="J31" s="706">
        <v>0</v>
      </c>
      <c r="K31" s="705">
        <v>0</v>
      </c>
      <c r="L31" s="705">
        <v>0</v>
      </c>
      <c r="M31" s="705">
        <v>0</v>
      </c>
      <c r="N31" s="705">
        <v>0</v>
      </c>
      <c r="O31" s="705">
        <v>0</v>
      </c>
      <c r="P31" s="705">
        <v>0</v>
      </c>
      <c r="Q31" s="705">
        <v>0</v>
      </c>
      <c r="R31" s="705">
        <v>0</v>
      </c>
      <c r="S31" s="705">
        <v>0</v>
      </c>
      <c r="T31" s="705">
        <v>0</v>
      </c>
      <c r="U31" s="705">
        <v>0</v>
      </c>
      <c r="V31" s="705">
        <v>0</v>
      </c>
      <c r="W31" s="705">
        <v>0</v>
      </c>
      <c r="X31" s="705">
        <v>0</v>
      </c>
      <c r="Y31" s="705">
        <v>3000</v>
      </c>
      <c r="Z31" s="705">
        <v>0</v>
      </c>
      <c r="AA31" s="707">
        <v>0</v>
      </c>
      <c r="AB31" s="706">
        <v>3500</v>
      </c>
      <c r="AC31" s="705">
        <v>0</v>
      </c>
      <c r="AD31" s="705">
        <v>0</v>
      </c>
      <c r="AE31" s="705">
        <v>3500</v>
      </c>
      <c r="AF31" s="705">
        <v>0</v>
      </c>
      <c r="AG31" s="705">
        <v>0</v>
      </c>
      <c r="AH31" s="705">
        <v>4000</v>
      </c>
      <c r="AI31" s="705">
        <v>0</v>
      </c>
      <c r="AJ31" s="705">
        <v>0</v>
      </c>
      <c r="AK31" s="705">
        <v>4100</v>
      </c>
      <c r="AL31" s="705">
        <v>0</v>
      </c>
      <c r="AM31" s="707">
        <v>0</v>
      </c>
      <c r="AN31" s="705">
        <v>5000</v>
      </c>
      <c r="AO31" s="705">
        <v>0</v>
      </c>
      <c r="AP31" s="705">
        <v>0</v>
      </c>
      <c r="AQ31" s="705">
        <v>5300</v>
      </c>
      <c r="AR31" s="705">
        <v>0</v>
      </c>
      <c r="AS31" s="705">
        <v>0</v>
      </c>
      <c r="AT31" s="708">
        <v>5250</v>
      </c>
      <c r="AU31" s="705">
        <v>0</v>
      </c>
      <c r="AV31" s="705">
        <v>0</v>
      </c>
      <c r="AW31" s="708">
        <v>5250</v>
      </c>
      <c r="AX31" s="705">
        <v>0</v>
      </c>
      <c r="AY31" s="707">
        <v>0</v>
      </c>
      <c r="AZ31" s="755">
        <v>7500</v>
      </c>
      <c r="BA31" s="705"/>
      <c r="BB31" s="705">
        <v>0</v>
      </c>
      <c r="BC31" s="762">
        <v>7500</v>
      </c>
      <c r="BD31" s="705">
        <v>0</v>
      </c>
      <c r="BE31" s="705">
        <v>0</v>
      </c>
      <c r="BF31" s="762">
        <v>9280</v>
      </c>
      <c r="BG31" s="705">
        <v>0</v>
      </c>
      <c r="BH31" s="705">
        <v>0</v>
      </c>
      <c r="BI31" s="762">
        <v>9000</v>
      </c>
      <c r="BJ31" s="705">
        <v>0</v>
      </c>
      <c r="BK31" s="707">
        <v>0</v>
      </c>
      <c r="BL31" s="755">
        <v>10000</v>
      </c>
      <c r="BM31" s="700">
        <v>0</v>
      </c>
      <c r="BN31" s="700">
        <v>0</v>
      </c>
      <c r="BO31" s="762">
        <v>13500</v>
      </c>
      <c r="BP31" s="700">
        <v>0</v>
      </c>
      <c r="BQ31" s="700">
        <v>0</v>
      </c>
      <c r="BR31" s="762">
        <v>15000</v>
      </c>
      <c r="BS31" s="700">
        <v>0</v>
      </c>
      <c r="BT31" s="700">
        <v>0</v>
      </c>
      <c r="BU31" s="762">
        <v>14750</v>
      </c>
      <c r="BV31" s="700">
        <v>0</v>
      </c>
      <c r="BW31" s="764">
        <v>0</v>
      </c>
      <c r="BX31" s="755">
        <v>20000</v>
      </c>
      <c r="BY31" s="700">
        <v>0</v>
      </c>
      <c r="BZ31" s="700">
        <v>0</v>
      </c>
      <c r="CA31" s="755">
        <v>22000</v>
      </c>
      <c r="CB31" s="700">
        <v>0</v>
      </c>
      <c r="CC31" s="700">
        <v>0</v>
      </c>
      <c r="CD31" s="755">
        <v>22000</v>
      </c>
      <c r="CE31" s="700">
        <v>0</v>
      </c>
      <c r="CF31" s="700">
        <v>0</v>
      </c>
      <c r="CG31" s="755">
        <v>21200</v>
      </c>
      <c r="CH31" s="700">
        <v>0</v>
      </c>
      <c r="CI31" s="764">
        <v>0</v>
      </c>
      <c r="CJ31" s="755">
        <v>35000</v>
      </c>
      <c r="CK31" s="700">
        <v>0</v>
      </c>
      <c r="CL31" s="700">
        <v>0</v>
      </c>
      <c r="CM31" s="762">
        <v>35000</v>
      </c>
      <c r="CN31" s="700">
        <v>0</v>
      </c>
      <c r="CO31" s="700">
        <v>0</v>
      </c>
      <c r="CP31" s="762">
        <v>35000</v>
      </c>
      <c r="CQ31" s="700">
        <v>0</v>
      </c>
      <c r="CR31" s="700">
        <v>0</v>
      </c>
      <c r="CS31" s="762">
        <v>35000</v>
      </c>
      <c r="CT31" s="700">
        <v>0</v>
      </c>
      <c r="CU31" s="764">
        <v>0</v>
      </c>
      <c r="CV31" s="1340">
        <v>33480.345347811795</v>
      </c>
      <c r="CW31" s="1341">
        <v>0</v>
      </c>
      <c r="CX31" s="1341">
        <v>0</v>
      </c>
      <c r="CY31" s="1340">
        <v>40176.414417374152</v>
      </c>
      <c r="CZ31" s="1341">
        <v>0</v>
      </c>
      <c r="DA31" s="1341">
        <v>0</v>
      </c>
      <c r="DB31" s="1340">
        <v>48211.69730084898</v>
      </c>
      <c r="DC31" s="1341">
        <v>0</v>
      </c>
      <c r="DD31" s="1341">
        <v>0</v>
      </c>
      <c r="DE31" s="1340">
        <v>57854.036760000003</v>
      </c>
      <c r="DF31" s="1341">
        <v>0</v>
      </c>
      <c r="DG31" s="1342">
        <v>0</v>
      </c>
    </row>
    <row r="32" spans="1:122" s="1353" customFormat="1" ht="20" outlineLevel="1">
      <c r="A32" s="1348" t="s">
        <v>348</v>
      </c>
      <c r="B32" s="1348"/>
      <c r="C32" s="1349" t="s">
        <v>193</v>
      </c>
      <c r="D32" s="1350">
        <f t="shared" ref="D32:AI32" si="7">SUM(D37:D41)</f>
        <v>0</v>
      </c>
      <c r="E32" s="1350">
        <f t="shared" si="7"/>
        <v>0</v>
      </c>
      <c r="F32" s="1350">
        <f t="shared" si="7"/>
        <v>0</v>
      </c>
      <c r="G32" s="1350">
        <f t="shared" si="7"/>
        <v>0</v>
      </c>
      <c r="H32" s="1350">
        <f t="shared" si="7"/>
        <v>0</v>
      </c>
      <c r="I32" s="1350">
        <f t="shared" si="7"/>
        <v>0</v>
      </c>
      <c r="J32" s="1350">
        <f t="shared" si="7"/>
        <v>0</v>
      </c>
      <c r="K32" s="1350">
        <f t="shared" si="7"/>
        <v>0</v>
      </c>
      <c r="L32" s="1350">
        <f t="shared" si="7"/>
        <v>0</v>
      </c>
      <c r="M32" s="1350">
        <f t="shared" si="7"/>
        <v>0</v>
      </c>
      <c r="N32" s="1350">
        <f t="shared" si="7"/>
        <v>0</v>
      </c>
      <c r="O32" s="1350">
        <f t="shared" si="7"/>
        <v>0</v>
      </c>
      <c r="P32" s="1350">
        <f t="shared" si="7"/>
        <v>0</v>
      </c>
      <c r="Q32" s="1350">
        <f t="shared" si="7"/>
        <v>0</v>
      </c>
      <c r="R32" s="1350">
        <f t="shared" si="7"/>
        <v>0</v>
      </c>
      <c r="S32" s="1350">
        <f t="shared" si="7"/>
        <v>0</v>
      </c>
      <c r="T32" s="1350">
        <f t="shared" si="7"/>
        <v>0</v>
      </c>
      <c r="U32" s="1350">
        <f t="shared" si="7"/>
        <v>0</v>
      </c>
      <c r="V32" s="1350">
        <f t="shared" si="7"/>
        <v>0</v>
      </c>
      <c r="W32" s="1350">
        <f t="shared" si="7"/>
        <v>0</v>
      </c>
      <c r="X32" s="1350">
        <f t="shared" si="7"/>
        <v>0</v>
      </c>
      <c r="Y32" s="1350">
        <f t="shared" si="7"/>
        <v>0</v>
      </c>
      <c r="Z32" s="1350">
        <f t="shared" si="7"/>
        <v>0</v>
      </c>
      <c r="AA32" s="1351">
        <f t="shared" si="7"/>
        <v>0</v>
      </c>
      <c r="AB32" s="1350">
        <f t="shared" si="7"/>
        <v>0</v>
      </c>
      <c r="AC32" s="1350">
        <f t="shared" si="7"/>
        <v>0</v>
      </c>
      <c r="AD32" s="1350">
        <f t="shared" si="7"/>
        <v>0</v>
      </c>
      <c r="AE32" s="1350">
        <f t="shared" si="7"/>
        <v>0</v>
      </c>
      <c r="AF32" s="1350">
        <f t="shared" si="7"/>
        <v>0</v>
      </c>
      <c r="AG32" s="1350">
        <f t="shared" si="7"/>
        <v>0</v>
      </c>
      <c r="AH32" s="1350">
        <f t="shared" si="7"/>
        <v>0</v>
      </c>
      <c r="AI32" s="1350">
        <f t="shared" si="7"/>
        <v>0</v>
      </c>
      <c r="AJ32" s="1350">
        <f t="shared" ref="AJ32" si="8">SUM(AJ37:AJ41)</f>
        <v>0</v>
      </c>
      <c r="AK32" s="1352">
        <f>SUM(AK37:AK43)</f>
        <v>900</v>
      </c>
      <c r="AL32" s="1352">
        <f t="shared" ref="AL32:CW32" si="9">SUM(AL37:AL43)</f>
        <v>0</v>
      </c>
      <c r="AM32" s="1352">
        <f t="shared" si="9"/>
        <v>0</v>
      </c>
      <c r="AN32" s="1352">
        <f t="shared" si="9"/>
        <v>1050</v>
      </c>
      <c r="AO32" s="1352">
        <f t="shared" si="9"/>
        <v>0</v>
      </c>
      <c r="AP32" s="1352">
        <f t="shared" si="9"/>
        <v>0</v>
      </c>
      <c r="AQ32" s="1352">
        <f t="shared" si="9"/>
        <v>1050</v>
      </c>
      <c r="AR32" s="1352">
        <f t="shared" si="9"/>
        <v>0</v>
      </c>
      <c r="AS32" s="1352">
        <f t="shared" si="9"/>
        <v>0</v>
      </c>
      <c r="AT32" s="1352">
        <f t="shared" si="9"/>
        <v>1200</v>
      </c>
      <c r="AU32" s="1352">
        <f t="shared" si="9"/>
        <v>0</v>
      </c>
      <c r="AV32" s="1352">
        <f t="shared" si="9"/>
        <v>0</v>
      </c>
      <c r="AW32" s="1352">
        <f t="shared" si="9"/>
        <v>1500</v>
      </c>
      <c r="AX32" s="1352">
        <f t="shared" si="9"/>
        <v>0</v>
      </c>
      <c r="AY32" s="1352">
        <f t="shared" si="9"/>
        <v>0</v>
      </c>
      <c r="AZ32" s="1352">
        <f t="shared" si="9"/>
        <v>1815</v>
      </c>
      <c r="BA32" s="1352">
        <f t="shared" si="9"/>
        <v>0</v>
      </c>
      <c r="BB32" s="1352">
        <f t="shared" si="9"/>
        <v>0</v>
      </c>
      <c r="BC32" s="1352">
        <f t="shared" si="9"/>
        <v>1905</v>
      </c>
      <c r="BD32" s="1352">
        <f t="shared" si="9"/>
        <v>0</v>
      </c>
      <c r="BE32" s="1352">
        <f t="shared" si="9"/>
        <v>0</v>
      </c>
      <c r="BF32" s="1352">
        <f t="shared" si="9"/>
        <v>1935</v>
      </c>
      <c r="BG32" s="1352">
        <f t="shared" si="9"/>
        <v>0</v>
      </c>
      <c r="BH32" s="1352">
        <f t="shared" si="9"/>
        <v>0</v>
      </c>
      <c r="BI32" s="1352">
        <f t="shared" si="9"/>
        <v>2025</v>
      </c>
      <c r="BJ32" s="1352">
        <f t="shared" si="9"/>
        <v>0</v>
      </c>
      <c r="BK32" s="1352">
        <f t="shared" si="9"/>
        <v>0</v>
      </c>
      <c r="BL32" s="1352">
        <f>SUM(BL37:BL43)</f>
        <v>2795</v>
      </c>
      <c r="BM32" s="1352">
        <f t="shared" si="9"/>
        <v>0</v>
      </c>
      <c r="BN32" s="1352">
        <f t="shared" si="9"/>
        <v>0</v>
      </c>
      <c r="BO32" s="1352">
        <f t="shared" si="9"/>
        <v>2822</v>
      </c>
      <c r="BP32" s="1352">
        <f t="shared" si="9"/>
        <v>0</v>
      </c>
      <c r="BQ32" s="1352">
        <f t="shared" si="9"/>
        <v>0</v>
      </c>
      <c r="BR32" s="1352">
        <f t="shared" si="9"/>
        <v>3365</v>
      </c>
      <c r="BS32" s="1352">
        <f t="shared" si="9"/>
        <v>0</v>
      </c>
      <c r="BT32" s="1352">
        <f t="shared" si="9"/>
        <v>0</v>
      </c>
      <c r="BU32" s="1352">
        <f>SUM(BU37:BU43)</f>
        <v>3308</v>
      </c>
      <c r="BV32" s="1352">
        <f t="shared" si="9"/>
        <v>0</v>
      </c>
      <c r="BW32" s="1352">
        <f t="shared" si="9"/>
        <v>0</v>
      </c>
      <c r="BX32" s="1352">
        <f t="shared" si="9"/>
        <v>3839</v>
      </c>
      <c r="BY32" s="1352">
        <f t="shared" si="9"/>
        <v>0</v>
      </c>
      <c r="BZ32" s="1352">
        <f t="shared" si="9"/>
        <v>0</v>
      </c>
      <c r="CA32" s="1352">
        <f t="shared" si="9"/>
        <v>4897</v>
      </c>
      <c r="CB32" s="1352">
        <f t="shared" si="9"/>
        <v>0</v>
      </c>
      <c r="CC32" s="1352">
        <f t="shared" si="9"/>
        <v>0</v>
      </c>
      <c r="CD32" s="1352">
        <f t="shared" si="9"/>
        <v>5509</v>
      </c>
      <c r="CE32" s="1352">
        <f t="shared" si="9"/>
        <v>0</v>
      </c>
      <c r="CF32" s="1352">
        <f t="shared" si="9"/>
        <v>0</v>
      </c>
      <c r="CG32" s="1352">
        <f t="shared" si="9"/>
        <v>5417</v>
      </c>
      <c r="CH32" s="1352">
        <f t="shared" si="9"/>
        <v>0</v>
      </c>
      <c r="CI32" s="1352">
        <f t="shared" si="9"/>
        <v>0</v>
      </c>
      <c r="CJ32" s="1352">
        <f t="shared" si="9"/>
        <v>7153</v>
      </c>
      <c r="CK32" s="1352">
        <f t="shared" si="9"/>
        <v>0</v>
      </c>
      <c r="CL32" s="1352">
        <f t="shared" si="9"/>
        <v>0</v>
      </c>
      <c r="CM32" s="1352">
        <f t="shared" si="9"/>
        <v>8070</v>
      </c>
      <c r="CN32" s="1352">
        <f t="shared" si="9"/>
        <v>0</v>
      </c>
      <c r="CO32" s="1352">
        <f t="shared" si="9"/>
        <v>0</v>
      </c>
      <c r="CP32" s="1352">
        <f t="shared" si="9"/>
        <v>8254</v>
      </c>
      <c r="CQ32" s="1352">
        <f t="shared" si="9"/>
        <v>0</v>
      </c>
      <c r="CR32" s="1352">
        <f t="shared" si="9"/>
        <v>0</v>
      </c>
      <c r="CS32" s="1352">
        <f t="shared" si="9"/>
        <v>7986</v>
      </c>
      <c r="CT32" s="1352">
        <f t="shared" si="9"/>
        <v>0</v>
      </c>
      <c r="CU32" s="1352">
        <f t="shared" si="9"/>
        <v>0</v>
      </c>
      <c r="CV32" s="1352">
        <f t="shared" si="9"/>
        <v>2146</v>
      </c>
      <c r="CW32" s="1352">
        <f t="shared" si="9"/>
        <v>0</v>
      </c>
      <c r="CX32" s="1352">
        <f t="shared" ref="CX32:DF32" si="10">SUM(CX37:CX43)</f>
        <v>0</v>
      </c>
      <c r="CY32" s="1352">
        <f t="shared" si="10"/>
        <v>2422</v>
      </c>
      <c r="CZ32" s="1352">
        <f t="shared" si="10"/>
        <v>0</v>
      </c>
      <c r="DA32" s="1352">
        <f t="shared" si="10"/>
        <v>0</v>
      </c>
      <c r="DB32" s="1352">
        <f t="shared" si="10"/>
        <v>2476</v>
      </c>
      <c r="DC32" s="1352">
        <f t="shared" si="10"/>
        <v>0</v>
      </c>
      <c r="DD32" s="1352">
        <f t="shared" si="10"/>
        <v>0</v>
      </c>
      <c r="DE32" s="1352">
        <f t="shared" si="10"/>
        <v>2396</v>
      </c>
      <c r="DF32" s="1352">
        <f t="shared" si="10"/>
        <v>0</v>
      </c>
      <c r="DG32" s="1351"/>
      <c r="DH32" s="1350"/>
      <c r="DI32" s="1350"/>
      <c r="DJ32" s="1350"/>
      <c r="DK32" s="1350"/>
      <c r="DL32" s="1350"/>
      <c r="DM32" s="1350"/>
      <c r="DN32" s="1350"/>
      <c r="DO32" s="1350"/>
      <c r="DP32" s="1350"/>
      <c r="DQ32" s="1350"/>
      <c r="DR32" s="1350"/>
    </row>
    <row r="33" spans="1:122" s="1347" customFormat="1" ht="18" outlineLevel="1">
      <c r="A33" s="1343" t="s">
        <v>349</v>
      </c>
      <c r="B33" s="1343"/>
      <c r="C33" s="1344" t="s">
        <v>193</v>
      </c>
      <c r="D33" s="1345">
        <f>D31-D32</f>
        <v>0</v>
      </c>
      <c r="E33" s="1345">
        <f t="shared" ref="E33:O33" si="11">E31-E32</f>
        <v>0</v>
      </c>
      <c r="F33" s="1345">
        <f t="shared" si="11"/>
        <v>0</v>
      </c>
      <c r="G33" s="1345">
        <f t="shared" si="11"/>
        <v>0</v>
      </c>
      <c r="H33" s="1345">
        <f t="shared" si="11"/>
        <v>0</v>
      </c>
      <c r="I33" s="1345">
        <f t="shared" si="11"/>
        <v>0</v>
      </c>
      <c r="J33" s="1345">
        <f t="shared" si="11"/>
        <v>0</v>
      </c>
      <c r="K33" s="1345">
        <f t="shared" si="11"/>
        <v>0</v>
      </c>
      <c r="L33" s="1345">
        <f t="shared" si="11"/>
        <v>0</v>
      </c>
      <c r="M33" s="1345">
        <f t="shared" si="11"/>
        <v>0</v>
      </c>
      <c r="N33" s="1345">
        <f t="shared" si="11"/>
        <v>0</v>
      </c>
      <c r="O33" s="1345">
        <f t="shared" si="11"/>
        <v>0</v>
      </c>
      <c r="P33" s="1345">
        <f>IF(P$7&lt;=12,SUM($D31:P31),SUM(E31:P32))</f>
        <v>0</v>
      </c>
      <c r="Q33" s="1345">
        <f>IF(Q$7&lt;=12,SUM($D31:Q31),SUM(F31:Q32))</f>
        <v>0</v>
      </c>
      <c r="R33" s="1345">
        <f t="shared" ref="R33:AJ33" si="12">IF(R$7&lt;=12,SUM($D31:R31),SUM(G31:R32))</f>
        <v>0</v>
      </c>
      <c r="S33" s="1345">
        <f t="shared" si="12"/>
        <v>0</v>
      </c>
      <c r="T33" s="1345">
        <f t="shared" si="12"/>
        <v>0</v>
      </c>
      <c r="U33" s="1345">
        <f t="shared" si="12"/>
        <v>0</v>
      </c>
      <c r="V33" s="1345">
        <f t="shared" si="12"/>
        <v>0</v>
      </c>
      <c r="W33" s="1345">
        <f t="shared" si="12"/>
        <v>0</v>
      </c>
      <c r="X33" s="1345">
        <f t="shared" si="12"/>
        <v>0</v>
      </c>
      <c r="Y33" s="1345">
        <f>IF(Y$7&lt;=12,SUM($D31:Y31),SUM(N31:Y32))</f>
        <v>3000</v>
      </c>
      <c r="Z33" s="1345">
        <f>IF(Z$7&lt;=12,SUM($D31:Z31),SUM(O31:Z32))</f>
        <v>3000</v>
      </c>
      <c r="AA33" s="1346">
        <f t="shared" si="12"/>
        <v>3000</v>
      </c>
      <c r="AB33" s="1345">
        <f>IF(AB$7&lt;=12,SUM($D31:AB31),SUM(Q31:AB32))</f>
        <v>6500</v>
      </c>
      <c r="AC33" s="1345">
        <f t="shared" si="12"/>
        <v>6500</v>
      </c>
      <c r="AD33" s="1345">
        <f t="shared" si="12"/>
        <v>6500</v>
      </c>
      <c r="AE33" s="1345">
        <f t="shared" si="12"/>
        <v>10000</v>
      </c>
      <c r="AF33" s="1345">
        <f t="shared" si="12"/>
        <v>10000</v>
      </c>
      <c r="AG33" s="1345">
        <f t="shared" si="12"/>
        <v>10000</v>
      </c>
      <c r="AH33" s="1345">
        <f t="shared" si="12"/>
        <v>14000</v>
      </c>
      <c r="AI33" s="1345">
        <f t="shared" si="12"/>
        <v>14000</v>
      </c>
      <c r="AJ33" s="1345">
        <f t="shared" si="12"/>
        <v>14000</v>
      </c>
      <c r="AK33" s="1345">
        <f>IF(AK$7&lt;=12,SUM($D31:AK31),SUM(Z31:AK32))</f>
        <v>16000</v>
      </c>
      <c r="AL33" s="1345">
        <f>IF(AL$7&lt;=12,SUM($D31:AL31),SUM(AA31:AL32))</f>
        <v>16000</v>
      </c>
      <c r="AM33" s="1346">
        <f>IF(AM$7&lt;=12,SUM($D31:AM31),SUM(AB31:AM32))</f>
        <v>16000</v>
      </c>
      <c r="AN33" s="1345">
        <f>IF(AN$7&lt;=12,SUM($D31:AN31),SUM(AC31:AN32))</f>
        <v>18550</v>
      </c>
      <c r="AO33" s="1345">
        <f>IF(AO$7&lt;=12,SUM($D31:AO31),SUM(AD31:AO32))</f>
        <v>18550</v>
      </c>
      <c r="AP33" s="1345">
        <f>IF(AP$7&lt;=12,SUM($D31:AP31),SUM(AE31:AP32))</f>
        <v>18550</v>
      </c>
      <c r="AQ33" s="1345">
        <f>IF(AQ$7&lt;=12,SUM($D31:AQ31),SUM(AF31:AQ32))</f>
        <v>21400</v>
      </c>
      <c r="AR33" s="1345">
        <f>IF(AR$7&lt;=12,SUM($D31:AR31),SUM(AG31:AR32))</f>
        <v>21400</v>
      </c>
      <c r="AS33" s="1345">
        <f>IF(AS$7&lt;=12,SUM($D31:AS31),SUM(AH31:AS32))</f>
        <v>21400</v>
      </c>
      <c r="AT33" s="1345">
        <f>IF(AT$7&lt;=12,SUM($D31:AT31),SUM(AI31:AT32))</f>
        <v>23850</v>
      </c>
      <c r="AU33" s="1345">
        <f>IF(AU$7&lt;=12,SUM($D31:AU31),SUM(AJ31:AU32))</f>
        <v>23850</v>
      </c>
      <c r="AV33" s="1345">
        <f>IF(AV$7&lt;=12,SUM($D31:AV31),SUM(AK31:AV32))</f>
        <v>23850</v>
      </c>
      <c r="AW33" s="1345">
        <f>IF(AW$7&lt;=12,SUM($D31:AW31),SUM(AL31:AW32))</f>
        <v>25600</v>
      </c>
      <c r="AX33" s="1345">
        <f>IF(AX$7&lt;=12,SUM($D31:AX31),SUM(AM31:AX32))</f>
        <v>25600</v>
      </c>
      <c r="AY33" s="1346">
        <f>IF(AY$7&lt;=12,SUM($D31:AY31),SUM(AN31:AY32))</f>
        <v>25600</v>
      </c>
      <c r="AZ33" s="1345">
        <f>IF(AZ$7&lt;=12,SUM($D31:AZ31),SUM(AO31:AZ32))</f>
        <v>28865</v>
      </c>
      <c r="BA33" s="1345">
        <f>IF(BA$7&lt;=12,SUM($D31:BA31),SUM(AP31:BA32))</f>
        <v>28865</v>
      </c>
      <c r="BB33" s="1345">
        <f>IF(BB$7&lt;=12,SUM($D31:BB31),SUM(AQ31:BB32))</f>
        <v>28865</v>
      </c>
      <c r="BC33" s="1345">
        <f>IF(BC$7&lt;=12,SUM($D31:BC31),SUM(AR31:BC32))</f>
        <v>31920</v>
      </c>
      <c r="BD33" s="1345">
        <f>IF(BD$7&lt;=12,SUM($D31:BD31),SUM(AS31:BD32))</f>
        <v>31920</v>
      </c>
      <c r="BE33" s="1345">
        <f>IF(BE$7&lt;=12,SUM($D31:BE31),SUM(AT31:BE32))</f>
        <v>31920</v>
      </c>
      <c r="BF33" s="1345">
        <f>IF(BF$7&lt;=12,SUM($D31:BF31),SUM(AU31:BF32))</f>
        <v>36685</v>
      </c>
      <c r="BG33" s="1345">
        <f>IF(BG$7&lt;=12,SUM($D31:BG31),SUM(AV31:BG32))</f>
        <v>36685</v>
      </c>
      <c r="BH33" s="1345">
        <f>IF(BH$7&lt;=12,SUM($D31:BH31),SUM(AW31:BH32))</f>
        <v>36685</v>
      </c>
      <c r="BI33" s="1345">
        <f>IF(BI$7&lt;=12,SUM($D31:BI31),SUM(AX31:BI32))</f>
        <v>40960</v>
      </c>
      <c r="BJ33" s="1345">
        <f>IF(BJ$7&lt;=12,SUM($D31:BJ31),SUM(AY31:BJ32))</f>
        <v>40960</v>
      </c>
      <c r="BK33" s="1346">
        <f>IF(BK$7&lt;=12,SUM($D31:BK31),SUM(AZ31:BK32))</f>
        <v>40960</v>
      </c>
      <c r="BL33" s="1345">
        <f>IF(BL$7&lt;=12,SUM($D31:BL31),SUM(BA31:BL32))</f>
        <v>44440</v>
      </c>
      <c r="BM33" s="1345">
        <f>IF(BM$7&lt;=12,SUM($D31:BM31),SUM(BB31:BM32))</f>
        <v>44440</v>
      </c>
      <c r="BN33" s="1345">
        <f>IF(BN$7&lt;=12,SUM($D31:BN31),SUM(BC31:BN32))</f>
        <v>44440</v>
      </c>
      <c r="BO33" s="1345">
        <f>IF(BO$7&lt;=12,SUM($D31:BO31),SUM(BD31:BO32))</f>
        <v>51357</v>
      </c>
      <c r="BP33" s="1345">
        <f>IF(BP$7&lt;=12,SUM($D31:BP31),SUM(BE31:BP32))</f>
        <v>51357</v>
      </c>
      <c r="BQ33" s="1345">
        <f>IF(BQ$7&lt;=12,SUM($D31:BQ31),SUM(BF31:BQ32))</f>
        <v>51357</v>
      </c>
      <c r="BR33" s="1345">
        <f>IF(BR$7&lt;=12,SUM($D31:BR31),SUM(BG31:BR32))</f>
        <v>58507</v>
      </c>
      <c r="BS33" s="1345">
        <f>IF(BS$7&lt;=12,SUM($D31:BS31),SUM(BH31:BS32))</f>
        <v>58507</v>
      </c>
      <c r="BT33" s="1345">
        <f>IF(BT$7&lt;=12,SUM($D31:BT31),SUM(BI31:BT32))</f>
        <v>58507</v>
      </c>
      <c r="BU33" s="1345">
        <f>IF(BU$7&lt;=12,SUM($D31:BU31),SUM(BJ31:BU32))</f>
        <v>65540</v>
      </c>
      <c r="BV33" s="1345">
        <f>IF(BV$7&lt;=12,SUM($D31:BV31),SUM(BK31:BV32))</f>
        <v>65540</v>
      </c>
      <c r="BW33" s="1346">
        <f>IF(BW$7&lt;=12,SUM($D31:BW31),SUM(BL31:BW32))</f>
        <v>65540</v>
      </c>
      <c r="BX33" s="1345">
        <f>IF(BX$7&lt;=12,SUM($D31:BX31),SUM(BM31:BX32))</f>
        <v>76584</v>
      </c>
      <c r="BY33" s="1345">
        <f>IF(BY$7&lt;=12,SUM($D31:BY31),SUM(BN31:BY32))</f>
        <v>76584</v>
      </c>
      <c r="BZ33" s="1345">
        <f>IF(BZ$7&lt;=12,SUM($D31:BZ31),SUM(BO31:BZ32))</f>
        <v>76584</v>
      </c>
      <c r="CA33" s="1345">
        <f>IF(CA$7&lt;=12,SUM($D31:CA31),SUM(BP31:CA32))</f>
        <v>87159</v>
      </c>
      <c r="CB33" s="1345">
        <f>IF(CB$7&lt;=12,SUM($D31:CB31),SUM(BQ31:CB32))</f>
        <v>87159</v>
      </c>
      <c r="CC33" s="1345">
        <f>IF(CC$7&lt;=12,SUM($D31:CC31),SUM(BR31:CC32))</f>
        <v>87159</v>
      </c>
      <c r="CD33" s="1345">
        <f>IF(CD$7&lt;=12,SUM($D31:CD31),SUM(BS31:CD32))</f>
        <v>96303</v>
      </c>
      <c r="CE33" s="1345">
        <f>IF(CE$7&lt;=12,SUM($D31:CE31),SUM(BT31:CE32))</f>
        <v>96303</v>
      </c>
      <c r="CF33" s="1345">
        <f>IF(CF$7&lt;=12,SUM($D31:CF31),SUM(BU31:CF32))</f>
        <v>96303</v>
      </c>
      <c r="CG33" s="1345">
        <f>IF(CG$7&lt;=12,SUM($D31:CG31),SUM(BV31:CG32))</f>
        <v>104862</v>
      </c>
      <c r="CH33" s="1345">
        <f>IF(CH$7&lt;=12,SUM($D31:CH31),SUM(BW31:CH32))</f>
        <v>104862</v>
      </c>
      <c r="CI33" s="1346">
        <f>IF(CI$7&lt;=12,SUM($D31:CI31),SUM(BX31:CI32))</f>
        <v>104862</v>
      </c>
      <c r="CJ33" s="1345">
        <f>IF(CJ$7&lt;=12,SUM($D31:CJ31),SUM(BY31:CJ32))</f>
        <v>123176</v>
      </c>
      <c r="CK33" s="1345">
        <f>IF(CK$7&lt;=12,SUM($D31:CK31),SUM(BZ31:CK32))</f>
        <v>123176</v>
      </c>
      <c r="CL33" s="1345">
        <f>IF(CL$7&lt;=12,SUM($D31:CL31),SUM(CA31:CL32))</f>
        <v>123176</v>
      </c>
      <c r="CM33" s="1345">
        <f>IF(CM$7&lt;=12,SUM($D31:CM31),SUM(CB31:CM32))</f>
        <v>139349</v>
      </c>
      <c r="CN33" s="1345">
        <f>IF(CN$7&lt;=12,SUM($D31:CN31),SUM(CC31:CN32))</f>
        <v>139349</v>
      </c>
      <c r="CO33" s="1345">
        <f>IF(CO$7&lt;=12,SUM($D31:CO31),SUM(CD31:CO32))</f>
        <v>139349</v>
      </c>
      <c r="CP33" s="1345">
        <f>IF(CP$7&lt;=12,SUM($D31:CP31),SUM(CE31:CP32))</f>
        <v>155094</v>
      </c>
      <c r="CQ33" s="1345">
        <f>IF(CQ$7&lt;=12,SUM($D31:CQ31),SUM(CF31:CQ32))</f>
        <v>155094</v>
      </c>
      <c r="CR33" s="1345">
        <f>IF(CR$7&lt;=12,SUM($D31:CR31),SUM(CG31:CR32))</f>
        <v>155094</v>
      </c>
      <c r="CS33" s="1345">
        <f>IF(CS$7&lt;=12,SUM($D31:CS31),SUM(CH31:CS32))</f>
        <v>171463</v>
      </c>
      <c r="CT33" s="1345">
        <f>IF(CT$7&lt;=12,SUM($D31:CT31),SUM(CI31:CT32))</f>
        <v>171463</v>
      </c>
      <c r="CU33" s="1346">
        <f>IF(CU$7&lt;=12,SUM($D31:CU31),SUM(CJ31:CU32))</f>
        <v>171463</v>
      </c>
      <c r="CV33" s="1345">
        <f>IF(CV$7&lt;=12,SUM($D31:CV31),SUM(CK31:CV32))</f>
        <v>164936.34534781179</v>
      </c>
      <c r="CW33" s="1345">
        <f>IF(CW$7&lt;=12,SUM($D31:CW31),SUM(CL31:CW32))</f>
        <v>164936.34534781179</v>
      </c>
      <c r="CX33" s="1345">
        <f>IF(CX$7&lt;=12,SUM($D31:CX31),SUM(CM31:CX32))</f>
        <v>164936.34534781179</v>
      </c>
      <c r="CY33" s="1345">
        <f>IF(CY$7&lt;=12,SUM($D31:CY31),SUM(CN31:CY32))</f>
        <v>164464.75976518594</v>
      </c>
      <c r="CZ33" s="1345">
        <f>IF(CZ$7&lt;=12,SUM($D31:CZ31),SUM(CO31:CZ32))</f>
        <v>164464.75976518594</v>
      </c>
      <c r="DA33" s="1345">
        <f>IF(DA$7&lt;=12,SUM($D31:DA31),SUM(CP31:DA32))</f>
        <v>164464.75976518594</v>
      </c>
      <c r="DB33" s="1345">
        <f>IF(DB$7&lt;=12,SUM($D31:DB31),SUM(CQ31:DB32))</f>
        <v>171898.45706603493</v>
      </c>
      <c r="DC33" s="1345">
        <f>IF(DC$7&lt;=12,SUM($D31:DC31),SUM(CR31:DC32))</f>
        <v>171898.45706603493</v>
      </c>
      <c r="DD33" s="1345">
        <f>IF(DD$7&lt;=12,SUM($D31:DD31),SUM(CS31:DD32))</f>
        <v>171898.45706603493</v>
      </c>
      <c r="DE33" s="1345">
        <f>IF(DE$7&lt;=12,SUM($D31:DE31),SUM(CT31:DE32))</f>
        <v>189162.49382603494</v>
      </c>
      <c r="DF33" s="1345">
        <f>IF(DF$7&lt;=12,SUM($D31:DF31),SUM(CU31:DF32))</f>
        <v>189162.49382603494</v>
      </c>
      <c r="DG33" s="1346"/>
      <c r="DH33" s="1345"/>
      <c r="DI33" s="1345"/>
      <c r="DJ33" s="1345"/>
      <c r="DK33" s="1345"/>
      <c r="DL33" s="1345"/>
      <c r="DM33" s="1345"/>
      <c r="DN33" s="1345"/>
      <c r="DO33" s="1345"/>
      <c r="DP33" s="1345"/>
      <c r="DQ33" s="1345"/>
      <c r="DR33" s="1345"/>
    </row>
    <row r="34" spans="1:122" ht="16" outlineLevel="1">
      <c r="A34" s="114"/>
      <c r="B34" s="226"/>
      <c r="C34" s="1129"/>
      <c r="D34" s="1133"/>
      <c r="E34" s="1133"/>
      <c r="F34" s="1133"/>
      <c r="G34" s="1133"/>
      <c r="H34" s="1133"/>
      <c r="I34" s="1133"/>
      <c r="J34" s="1133"/>
      <c r="K34" s="1133"/>
      <c r="L34" s="1133"/>
      <c r="M34" s="1133"/>
      <c r="N34" s="1133"/>
      <c r="O34" s="1133"/>
      <c r="P34" s="1133"/>
      <c r="Q34" s="1133"/>
      <c r="R34" s="1133"/>
      <c r="S34" s="1133"/>
      <c r="T34" s="1133"/>
      <c r="U34" s="1133"/>
      <c r="V34" s="1133"/>
      <c r="W34" s="1133"/>
      <c r="X34" s="1133"/>
      <c r="Y34" s="1133"/>
      <c r="Z34" s="1133"/>
      <c r="AA34" s="1134"/>
      <c r="AB34" s="1133"/>
      <c r="AC34" s="1133"/>
      <c r="AD34" s="1133"/>
      <c r="AE34" s="1133"/>
      <c r="AF34" s="1133"/>
      <c r="AG34" s="1133"/>
      <c r="AH34" s="1133"/>
      <c r="AI34" s="1133"/>
      <c r="AJ34" s="1133"/>
      <c r="AK34" s="1133"/>
      <c r="AL34" s="1133"/>
      <c r="AM34" s="1134"/>
      <c r="AN34" s="1133"/>
      <c r="AO34" s="1133"/>
      <c r="AP34" s="1133"/>
      <c r="AQ34" s="1133"/>
      <c r="AR34" s="1133"/>
      <c r="AS34" s="1133"/>
      <c r="AT34" s="1133"/>
      <c r="AU34" s="1133"/>
      <c r="AV34" s="1133"/>
      <c r="AW34" s="1133"/>
      <c r="AX34" s="1133"/>
      <c r="AY34" s="1134"/>
      <c r="AZ34" s="1133"/>
      <c r="BA34" s="1133"/>
      <c r="BB34" s="1133"/>
      <c r="BC34" s="1133"/>
      <c r="BD34" s="1133"/>
      <c r="BE34" s="1133"/>
      <c r="BF34" s="1133"/>
      <c r="BG34" s="1133"/>
      <c r="BH34" s="1133"/>
      <c r="BI34" s="1133"/>
      <c r="BJ34" s="1133"/>
      <c r="BK34" s="1134"/>
      <c r="BL34" s="1133"/>
      <c r="BM34" s="1133"/>
      <c r="BN34" s="1133"/>
      <c r="BO34" s="1133"/>
      <c r="BP34" s="1133"/>
      <c r="BQ34" s="1133"/>
      <c r="BR34" s="1133"/>
      <c r="BS34" s="1133"/>
      <c r="BT34" s="1133"/>
      <c r="BU34" s="1133"/>
      <c r="BV34" s="1133"/>
      <c r="BW34" s="1134"/>
      <c r="BX34" s="1133"/>
      <c r="BY34" s="1133"/>
      <c r="BZ34" s="1133"/>
      <c r="CA34" s="1133"/>
      <c r="CB34" s="1133"/>
      <c r="CC34" s="1133"/>
      <c r="CD34" s="1133"/>
      <c r="CE34" s="1133"/>
      <c r="CF34" s="1133"/>
      <c r="CG34" s="1133"/>
      <c r="CH34" s="1133"/>
      <c r="CI34" s="1134"/>
      <c r="CJ34" s="1135"/>
      <c r="CK34" s="1135"/>
      <c r="CL34" s="1135"/>
      <c r="CM34" s="1135"/>
      <c r="CN34" s="1135"/>
      <c r="CO34" s="1135"/>
      <c r="CP34" s="1135"/>
      <c r="CQ34" s="1135"/>
      <c r="CR34" s="1135"/>
      <c r="CS34" s="1135"/>
      <c r="CT34" s="1135"/>
      <c r="CU34" s="1136"/>
      <c r="CV34" s="1135"/>
      <c r="CW34" s="1135"/>
      <c r="CX34" s="1135"/>
      <c r="CY34" s="1135"/>
      <c r="CZ34" s="1135"/>
      <c r="DA34" s="1135"/>
      <c r="DB34" s="1135"/>
      <c r="DC34" s="1135"/>
      <c r="DD34" s="1135"/>
      <c r="DE34" s="1135"/>
      <c r="DF34" s="1135"/>
      <c r="DG34" s="1136"/>
      <c r="DH34" s="147"/>
      <c r="DI34" s="147"/>
      <c r="DJ34" s="147"/>
      <c r="DK34" s="147"/>
      <c r="DL34" s="147"/>
      <c r="DM34" s="147"/>
      <c r="DN34" s="147"/>
      <c r="DO34" s="147"/>
      <c r="DP34" s="147"/>
      <c r="DQ34" s="147"/>
      <c r="DR34" s="147"/>
    </row>
    <row r="35" spans="1:122" ht="16" outlineLevel="1">
      <c r="A35" s="224" t="s">
        <v>350</v>
      </c>
      <c r="B35" s="226"/>
      <c r="C35" s="1129"/>
      <c r="D35" s="1133"/>
      <c r="E35" s="1133"/>
      <c r="F35" s="1133"/>
      <c r="G35" s="1133"/>
      <c r="H35" s="1133"/>
      <c r="I35" s="1133"/>
      <c r="J35" s="1133"/>
      <c r="K35" s="1133"/>
      <c r="L35" s="1133"/>
      <c r="M35" s="1133"/>
      <c r="N35" s="1133"/>
      <c r="O35" s="1133"/>
      <c r="P35" s="1133"/>
      <c r="Q35" s="1133"/>
      <c r="R35" s="1133"/>
      <c r="S35" s="1133"/>
      <c r="T35" s="1133"/>
      <c r="U35" s="1133"/>
      <c r="V35" s="1133"/>
      <c r="W35" s="1133"/>
      <c r="X35" s="1133"/>
      <c r="Y35" s="1133"/>
      <c r="Z35" s="1133"/>
      <c r="AA35" s="1134"/>
      <c r="AB35" s="1133"/>
      <c r="AC35" s="1133"/>
      <c r="AD35" s="1133"/>
      <c r="AE35" s="1133"/>
      <c r="AF35" s="1133"/>
      <c r="AG35" s="1133"/>
      <c r="AH35" s="1133"/>
      <c r="AI35" s="1133"/>
      <c r="AJ35" s="1133"/>
      <c r="AK35" s="1133"/>
      <c r="AL35" s="1133"/>
      <c r="AM35" s="1134"/>
      <c r="AN35" s="1133"/>
      <c r="AO35" s="1133"/>
      <c r="AP35" s="1133"/>
      <c r="AQ35" s="1133"/>
      <c r="AR35" s="1133"/>
      <c r="AS35" s="1133"/>
      <c r="AT35" s="1133"/>
      <c r="AU35" s="1133"/>
      <c r="AV35" s="1133"/>
      <c r="AW35" s="1133"/>
      <c r="AX35" s="1133"/>
      <c r="AY35" s="1134"/>
      <c r="AZ35" s="1133"/>
      <c r="BA35" s="1133"/>
      <c r="BB35" s="1133"/>
      <c r="BC35" s="1133"/>
      <c r="BD35" s="1133"/>
      <c r="BE35" s="1133"/>
      <c r="BF35" s="1133"/>
      <c r="BG35" s="1133"/>
      <c r="BH35" s="1133"/>
      <c r="BI35" s="1133"/>
      <c r="BJ35" s="1133"/>
      <c r="BK35" s="1134"/>
      <c r="BL35" s="1133"/>
      <c r="BM35" s="1133"/>
      <c r="BN35" s="1133"/>
      <c r="BO35" s="1133"/>
      <c r="BP35" s="1133"/>
      <c r="BQ35" s="1133"/>
      <c r="BR35" s="1133"/>
      <c r="BS35" s="1133"/>
      <c r="BT35" s="1133"/>
      <c r="BU35" s="1133"/>
      <c r="BV35" s="1133"/>
      <c r="BW35" s="1134"/>
      <c r="BX35" s="1133"/>
      <c r="BY35" s="1133"/>
      <c r="BZ35" s="1133"/>
      <c r="CA35" s="1133"/>
      <c r="CB35" s="1133"/>
      <c r="CC35" s="1133"/>
      <c r="CD35" s="1133"/>
      <c r="CE35" s="1133"/>
      <c r="CF35" s="1133"/>
      <c r="CG35" s="1133"/>
      <c r="CH35" s="1133"/>
      <c r="CI35" s="1134"/>
      <c r="CJ35" s="1135"/>
      <c r="CK35" s="1135"/>
      <c r="CL35" s="1135"/>
      <c r="CM35" s="1135"/>
      <c r="CN35" s="1135"/>
      <c r="CO35" s="1135"/>
      <c r="CP35" s="1135"/>
      <c r="CQ35" s="1135"/>
      <c r="CR35" s="1135"/>
      <c r="CS35" s="1135"/>
      <c r="CT35" s="1135"/>
      <c r="CU35" s="1136"/>
      <c r="CV35" s="1135"/>
      <c r="CW35" s="1135"/>
      <c r="CX35" s="1135"/>
      <c r="CY35" s="1135"/>
      <c r="CZ35" s="1135"/>
      <c r="DA35" s="1135"/>
      <c r="DB35" s="1135"/>
      <c r="DC35" s="1135"/>
      <c r="DD35" s="1135"/>
      <c r="DE35" s="1135"/>
      <c r="DF35" s="1135"/>
      <c r="DG35" s="1136"/>
      <c r="DH35" s="147"/>
      <c r="DI35" s="147"/>
      <c r="DJ35" s="147"/>
      <c r="DK35" s="147"/>
      <c r="DL35" s="147"/>
      <c r="DM35" s="147"/>
      <c r="DN35" s="147"/>
      <c r="DO35" s="147"/>
      <c r="DP35" s="147"/>
      <c r="DQ35" s="147"/>
      <c r="DR35" s="147"/>
    </row>
    <row r="36" spans="1:122" ht="16" outlineLevel="1">
      <c r="A36" s="227" t="s">
        <v>348</v>
      </c>
      <c r="B36" s="226"/>
      <c r="C36" s="1129"/>
      <c r="D36" s="1133"/>
      <c r="E36" s="1133"/>
      <c r="F36" s="1133"/>
      <c r="G36" s="1133"/>
      <c r="H36" s="1133"/>
      <c r="I36" s="1133"/>
      <c r="J36" s="1133"/>
      <c r="K36" s="1133"/>
      <c r="L36" s="1133"/>
      <c r="M36" s="1133"/>
      <c r="N36" s="1133"/>
      <c r="O36" s="1133"/>
      <c r="P36" s="1133"/>
      <c r="Q36" s="1133"/>
      <c r="R36" s="1133"/>
      <c r="S36" s="1133"/>
      <c r="T36" s="1133"/>
      <c r="U36" s="1133"/>
      <c r="V36" s="1133"/>
      <c r="W36" s="1133"/>
      <c r="X36" s="1133"/>
      <c r="Y36" s="1133"/>
      <c r="Z36" s="1133"/>
      <c r="AA36" s="1134"/>
      <c r="AB36" s="1133"/>
      <c r="AC36" s="1133"/>
      <c r="AD36" s="1133"/>
      <c r="AE36" s="1133"/>
      <c r="AF36" s="1133"/>
      <c r="AG36" s="1133"/>
      <c r="AH36" s="1133"/>
      <c r="AI36" s="1133"/>
      <c r="AJ36" s="1133"/>
      <c r="AK36" s="1133"/>
      <c r="AL36" s="1133"/>
      <c r="AM36" s="1134"/>
      <c r="AN36" s="1133"/>
      <c r="AO36" s="1133"/>
      <c r="AP36" s="1133"/>
      <c r="AQ36" s="1133"/>
      <c r="AR36" s="1133"/>
      <c r="AS36" s="1133"/>
      <c r="AT36" s="1133"/>
      <c r="AU36" s="1133"/>
      <c r="AV36" s="1133"/>
      <c r="AW36" s="1133"/>
      <c r="AX36" s="1133"/>
      <c r="AY36" s="1134"/>
      <c r="AZ36" s="1133"/>
      <c r="BA36" s="1133"/>
      <c r="BB36" s="1133"/>
      <c r="BC36" s="1133"/>
      <c r="BD36" s="1133"/>
      <c r="BE36" s="1133"/>
      <c r="BF36" s="1133"/>
      <c r="BG36" s="1133"/>
      <c r="BH36" s="1133"/>
      <c r="BI36" s="1133"/>
      <c r="BJ36" s="1133"/>
      <c r="BK36" s="1134"/>
      <c r="BL36" s="1133"/>
      <c r="BM36" s="1133"/>
      <c r="BN36" s="1133"/>
      <c r="BO36" s="1133"/>
      <c r="BP36" s="1133"/>
      <c r="BQ36" s="1133"/>
      <c r="BR36" s="1133"/>
      <c r="BS36" s="1133"/>
      <c r="BT36" s="1133"/>
      <c r="BU36" s="1133"/>
      <c r="BV36" s="1133"/>
      <c r="BW36" s="1134"/>
      <c r="BX36" s="1133"/>
      <c r="BY36" s="1133"/>
      <c r="BZ36" s="1133"/>
      <c r="CA36" s="1133"/>
      <c r="CB36" s="1133"/>
      <c r="CC36" s="1133"/>
      <c r="CD36" s="1133"/>
      <c r="CE36" s="1133"/>
      <c r="CF36" s="1133"/>
      <c r="CG36" s="1133"/>
      <c r="CH36" s="1133"/>
      <c r="CI36" s="1134"/>
      <c r="CJ36" s="1135"/>
      <c r="CK36" s="1135"/>
      <c r="CL36" s="1135"/>
      <c r="CM36" s="1135"/>
      <c r="CN36" s="1135"/>
      <c r="CO36" s="1135"/>
      <c r="CP36" s="1135"/>
      <c r="CQ36" s="1135"/>
      <c r="CR36" s="1135"/>
      <c r="CS36" s="1135"/>
      <c r="CT36" s="1135"/>
      <c r="CU36" s="1136"/>
      <c r="CV36" s="1135"/>
      <c r="CW36" s="1135"/>
      <c r="CX36" s="1135"/>
      <c r="CY36" s="1135"/>
      <c r="CZ36" s="1135"/>
      <c r="DA36" s="1135"/>
      <c r="DB36" s="1135"/>
      <c r="DC36" s="1135"/>
      <c r="DD36" s="1135"/>
      <c r="DE36" s="1135"/>
      <c r="DF36" s="1135"/>
      <c r="DG36" s="1136"/>
      <c r="DH36" s="147"/>
      <c r="DI36" s="147"/>
      <c r="DJ36" s="147"/>
      <c r="DK36" s="147"/>
      <c r="DL36" s="147"/>
      <c r="DM36" s="147"/>
      <c r="DN36" s="147"/>
      <c r="DO36" s="147"/>
      <c r="DP36" s="147"/>
      <c r="DQ36" s="147"/>
      <c r="DR36" s="147"/>
    </row>
    <row r="37" spans="1:122" ht="16" outlineLevel="1">
      <c r="A37" s="341">
        <f>YEAR(D$6)</f>
        <v>2019</v>
      </c>
      <c r="B37" s="226"/>
      <c r="C37" s="1129" t="s">
        <v>193</v>
      </c>
      <c r="D37" s="1137" t="str">
        <f>IF(YEAR(D$6)=$A37,"",IF(YEAR(D$6)=($A37+1),ROUND(#REF!*(1-D$28),0),ROUND(#REF!*(1-D$28),0)))</f>
        <v/>
      </c>
      <c r="E37" s="1137" t="str">
        <f>IF(YEAR(E$6)=$A37,"",IF(YEAR(E$6)=($A37+1),ROUND(#REF!*(1-E$28),0),ROUND(#REF!*(1-E$28),0)))</f>
        <v/>
      </c>
      <c r="F37" s="1137" t="str">
        <f>IF(YEAR(F$6)=$A37,"",IF(YEAR(F$6)=($A37+1),ROUND(#REF!*(1-F$28),0),ROUND(#REF!*(1-F$28),0)))</f>
        <v/>
      </c>
      <c r="G37" s="1137" t="str">
        <f>IF(YEAR(G$6)=$A37,"",IF(YEAR(G$6)=($A37+1),ROUND(#REF!*(1-G$28),0),ROUND(#REF!*(1-G$28),0)))</f>
        <v/>
      </c>
      <c r="H37" s="1137" t="str">
        <f>IF(YEAR(H$6)=$A37,"",IF(YEAR(H$6)=($A37+1),ROUND(#REF!*(1-H$28),0),ROUND(#REF!*(1-H$28),0)))</f>
        <v/>
      </c>
      <c r="I37" s="1137" t="str">
        <f>IF(YEAR(I$6)=$A37,"",IF(YEAR(I$6)=($A37+1),ROUND(#REF!*(1-I$28),0),ROUND(#REF!*(1-I$28),0)))</f>
        <v/>
      </c>
      <c r="J37" s="1137" t="str">
        <f>IF(YEAR(J$6)=$A37,"",IF(YEAR(J$6)=($A37+1),ROUND(#REF!*(1-J$28),0),ROUND(#REF!*(1-J$28),0)))</f>
        <v/>
      </c>
      <c r="K37" s="1137" t="str">
        <f>IF(YEAR(K$6)=$A37,"",IF(YEAR(K$6)=($A37+1),ROUND(#REF!*(1-K$28),0),ROUND(#REF!*(1-K$28),0)))</f>
        <v/>
      </c>
      <c r="L37" s="1137" t="str">
        <f>IF(YEAR(L$6)=$A37,"",IF(YEAR(L$6)=($A37+1),ROUND(#REF!*(1-L$28),0),ROUND(#REF!*(1-L$28),0)))</f>
        <v/>
      </c>
      <c r="M37" s="1137" t="str">
        <f t="shared" ref="M37:AK37" si="13">IF(YEAR(M$6)=$A37,"",IF(YEAR(M$6)=($A37+1),ROUND(A$31*(1-M$28),0),ROUND(A37*(1-M$28),0)))</f>
        <v/>
      </c>
      <c r="N37" s="1137" t="str">
        <f t="shared" si="13"/>
        <v/>
      </c>
      <c r="O37" s="1137" t="str">
        <f t="shared" si="13"/>
        <v/>
      </c>
      <c r="P37" s="1133">
        <f t="shared" si="13"/>
        <v>0</v>
      </c>
      <c r="Q37" s="1133">
        <f t="shared" si="13"/>
        <v>0</v>
      </c>
      <c r="R37" s="1133">
        <f t="shared" si="13"/>
        <v>0</v>
      </c>
      <c r="S37" s="1133">
        <f t="shared" si="13"/>
        <v>0</v>
      </c>
      <c r="T37" s="1133">
        <f t="shared" si="13"/>
        <v>0</v>
      </c>
      <c r="U37" s="1133">
        <f t="shared" si="13"/>
        <v>0</v>
      </c>
      <c r="V37" s="1133">
        <f t="shared" si="13"/>
        <v>0</v>
      </c>
      <c r="W37" s="1133">
        <f t="shared" si="13"/>
        <v>0</v>
      </c>
      <c r="X37" s="1133">
        <f t="shared" si="13"/>
        <v>0</v>
      </c>
      <c r="Y37" s="1133">
        <f t="shared" si="13"/>
        <v>0</v>
      </c>
      <c r="Z37" s="1133">
        <f t="shared" si="13"/>
        <v>0</v>
      </c>
      <c r="AA37" s="1134">
        <f t="shared" si="13"/>
        <v>0</v>
      </c>
      <c r="AB37" s="1133">
        <f t="shared" si="13"/>
        <v>0</v>
      </c>
      <c r="AC37" s="1133">
        <f t="shared" si="13"/>
        <v>0</v>
      </c>
      <c r="AD37" s="1133">
        <f t="shared" si="13"/>
        <v>0</v>
      </c>
      <c r="AE37" s="1133">
        <f>IF(YEAR(AE$6)=$A37,"",IF(YEAR(AE$6)=($A37+1),ROUND(S$31*(1-AE$28),0),ROUND(S37*(1-AE$28),0)))</f>
        <v>0</v>
      </c>
      <c r="AF37" s="1133">
        <f t="shared" si="13"/>
        <v>0</v>
      </c>
      <c r="AG37" s="1133">
        <f t="shared" si="13"/>
        <v>0</v>
      </c>
      <c r="AH37" s="1133">
        <f t="shared" si="13"/>
        <v>0</v>
      </c>
      <c r="AI37" s="1133">
        <f t="shared" si="13"/>
        <v>0</v>
      </c>
      <c r="AJ37" s="1133">
        <f t="shared" si="13"/>
        <v>0</v>
      </c>
      <c r="AK37" s="1133">
        <f t="shared" si="13"/>
        <v>0</v>
      </c>
      <c r="AL37" s="1133">
        <f t="shared" ref="AL37" si="14">IF(YEAR(AL$6)=$A37,"",IF(YEAR(AL$6)=($A37+1),ROUND(Z$31*(1-AL$28),0),ROUND(Z37*(1-AL$28),0)))</f>
        <v>0</v>
      </c>
      <c r="AM37" s="1133">
        <f t="shared" ref="AM37" si="15">IF(YEAR(AM$6)=$A37,"",IF(YEAR(AM$6)=($A37+1),ROUND(AA$31*(1-AM$28),0),ROUND(AA37*(1-AM$28),0)))</f>
        <v>0</v>
      </c>
      <c r="AN37" s="1133">
        <f t="shared" ref="AN37" si="16">IF(YEAR(AN$6)=$A37,"",IF(YEAR(AN$6)=($A37+1),ROUND(AB$31*(1-AN$28),0),ROUND(AB37*(1-AN$28),0)))</f>
        <v>0</v>
      </c>
      <c r="AO37" s="1133">
        <f t="shared" ref="AO37" si="17">IF(YEAR(AO$6)=$A37,"",IF(YEAR(AO$6)=($A37+1),ROUND(AC$31*(1-AO$28),0),ROUND(AC37*(1-AO$28),0)))</f>
        <v>0</v>
      </c>
      <c r="AP37" s="1133">
        <f t="shared" ref="AP37" si="18">IF(YEAR(AP$6)=$A37,"",IF(YEAR(AP$6)=($A37+1),ROUND(AD$31*(1-AP$28),0),ROUND(AD37*(1-AP$28),0)))</f>
        <v>0</v>
      </c>
      <c r="AQ37" s="1133">
        <f t="shared" ref="AQ37" si="19">IF(YEAR(AQ$6)=$A37,"",IF(YEAR(AQ$6)=($A37+1),ROUND(AE$31*(1-AQ$28),0),ROUND(AE37*(1-AQ$28),0)))</f>
        <v>0</v>
      </c>
      <c r="AR37" s="1133">
        <f t="shared" ref="AR37" si="20">IF(YEAR(AR$6)=$A37,"",IF(YEAR(AR$6)=($A37+1),ROUND(AF$31*(1-AR$28),0),ROUND(AF37*(1-AR$28),0)))</f>
        <v>0</v>
      </c>
      <c r="AS37" s="1133">
        <f t="shared" ref="AS37" si="21">IF(YEAR(AS$6)=$A37,"",IF(YEAR(AS$6)=($A37+1),ROUND(AG$31*(1-AS$28),0),ROUND(AG37*(1-AS$28),0)))</f>
        <v>0</v>
      </c>
      <c r="AT37" s="1133">
        <f t="shared" ref="AT37" si="22">IF(YEAR(AT$6)=$A37,"",IF(YEAR(AT$6)=($A37+1),ROUND(AH$31*(1-AT$28),0),ROUND(AH37*(1-AT$28),0)))</f>
        <v>0</v>
      </c>
      <c r="AU37" s="1133">
        <f t="shared" ref="AU37" si="23">IF(YEAR(AU$6)=$A37,"",IF(YEAR(AU$6)=($A37+1),ROUND(AI$31*(1-AU$28),0),ROUND(AI37*(1-AU$28),0)))</f>
        <v>0</v>
      </c>
      <c r="AV37" s="1133">
        <f t="shared" ref="AV37" si="24">IF(YEAR(AV$6)=$A37,"",IF(YEAR(AV$6)=($A37+1),ROUND(AJ$31*(1-AV$28),0),ROUND(AJ37*(1-AV$28),0)))</f>
        <v>0</v>
      </c>
      <c r="AW37" s="1133">
        <f t="shared" ref="AW37" si="25">IF(YEAR(AW$6)=$A37,"",IF(YEAR(AW$6)=($A37+1),ROUND(AK$31*(1-AW$28),0),ROUND(AK37*(1-AW$28),0)))</f>
        <v>0</v>
      </c>
      <c r="AX37" s="1133">
        <f t="shared" ref="AX37" si="26">IF(YEAR(AX$6)=$A37,"",IF(YEAR(AX$6)=($A37+1),ROUND(AL$31*(1-AX$28),0),ROUND(AL37*(1-AX$28),0)))</f>
        <v>0</v>
      </c>
      <c r="AY37" s="1133">
        <f t="shared" ref="AY37" si="27">IF(YEAR(AY$6)=$A37,"",IF(YEAR(AY$6)=($A37+1),ROUND(AM$31*(1-AY$28),0),ROUND(AM37*(1-AY$28),0)))</f>
        <v>0</v>
      </c>
      <c r="AZ37" s="1133">
        <f t="shared" ref="AZ37" si="28">IF(YEAR(AZ$6)=$A37,"",IF(YEAR(AZ$6)=($A37+1),ROUND(AN$31*(1-AZ$28),0),ROUND(AN37*(1-AZ$28),0)))</f>
        <v>0</v>
      </c>
      <c r="BA37" s="1133">
        <f t="shared" ref="BA37" si="29">IF(YEAR(BA$6)=$A37,"",IF(YEAR(BA$6)=($A37+1),ROUND(AO$31*(1-BA$28),0),ROUND(AO37*(1-BA$28),0)))</f>
        <v>0</v>
      </c>
      <c r="BB37" s="1133">
        <f t="shared" ref="BB37" si="30">IF(YEAR(BB$6)=$A37,"",IF(YEAR(BB$6)=($A37+1),ROUND(AP$31*(1-BB$28),0),ROUND(AP37*(1-BB$28),0)))</f>
        <v>0</v>
      </c>
      <c r="BC37" s="1133">
        <f t="shared" ref="BC37" si="31">IF(YEAR(BC$6)=$A37,"",IF(YEAR(BC$6)=($A37+1),ROUND(AQ$31*(1-BC$28),0),ROUND(AQ37*(1-BC$28),0)))</f>
        <v>0</v>
      </c>
      <c r="BD37" s="1133">
        <f t="shared" ref="BD37" si="32">IF(YEAR(BD$6)=$A37,"",IF(YEAR(BD$6)=($A37+1),ROUND(AR$31*(1-BD$28),0),ROUND(AR37*(1-BD$28),0)))</f>
        <v>0</v>
      </c>
      <c r="BE37" s="1133">
        <f t="shared" ref="BE37" si="33">IF(YEAR(BE$6)=$A37,"",IF(YEAR(BE$6)=($A37+1),ROUND(AS$31*(1-BE$28),0),ROUND(AS37*(1-BE$28),0)))</f>
        <v>0</v>
      </c>
      <c r="BF37" s="1133">
        <f t="shared" ref="BF37" si="34">IF(YEAR(BF$6)=$A37,"",IF(YEAR(BF$6)=($A37+1),ROUND(AT$31*(1-BF$28),0),ROUND(AT37*(1-BF$28),0)))</f>
        <v>0</v>
      </c>
      <c r="BG37" s="1133">
        <f t="shared" ref="BG37" si="35">IF(YEAR(BG$6)=$A37,"",IF(YEAR(BG$6)=($A37+1),ROUND(AU$31*(1-BG$28),0),ROUND(AU37*(1-BG$28),0)))</f>
        <v>0</v>
      </c>
      <c r="BH37" s="1133">
        <f t="shared" ref="BH37" si="36">IF(YEAR(BH$6)=$A37,"",IF(YEAR(BH$6)=($A37+1),ROUND(AV$31*(1-BH$28),0),ROUND(AV37*(1-BH$28),0)))</f>
        <v>0</v>
      </c>
      <c r="BI37" s="1133">
        <f t="shared" ref="BI37" si="37">IF(YEAR(BI$6)=$A37,"",IF(YEAR(BI$6)=($A37+1),ROUND(AW$31*(1-BI$28),0),ROUND(AW37*(1-BI$28),0)))</f>
        <v>0</v>
      </c>
      <c r="BJ37" s="1133">
        <f t="shared" ref="BJ37" si="38">IF(YEAR(BJ$6)=$A37,"",IF(YEAR(BJ$6)=($A37+1),ROUND(AX$31*(1-BJ$28),0),ROUND(AX37*(1-BJ$28),0)))</f>
        <v>0</v>
      </c>
      <c r="BK37" s="1133">
        <f t="shared" ref="BK37" si="39">IF(YEAR(BK$6)=$A37,"",IF(YEAR(BK$6)=($A37+1),ROUND(AY$31*(1-BK$28),0),ROUND(AY37*(1-BK$28),0)))</f>
        <v>0</v>
      </c>
      <c r="BL37" s="1133">
        <f t="shared" ref="BL37" si="40">IF(YEAR(BL$6)=$A37,"",IF(YEAR(BL$6)=($A37+1),ROUND(AZ$31*(1-BL$28),0),ROUND(AZ37*(1-BL$28),0)))</f>
        <v>0</v>
      </c>
      <c r="BM37" s="1133">
        <f t="shared" ref="BM37" si="41">IF(YEAR(BM$6)=$A37,"",IF(YEAR(BM$6)=($A37+1),ROUND(BA$31*(1-BM$28),0),ROUND(BA37*(1-BM$28),0)))</f>
        <v>0</v>
      </c>
      <c r="BN37" s="1133">
        <f t="shared" ref="BN37" si="42">IF(YEAR(BN$6)=$A37,"",IF(YEAR(BN$6)=($A37+1),ROUND(BB$31*(1-BN$28),0),ROUND(BB37*(1-BN$28),0)))</f>
        <v>0</v>
      </c>
      <c r="BO37" s="1133">
        <f t="shared" ref="BO37" si="43">IF(YEAR(BO$6)=$A37,"",IF(YEAR(BO$6)=($A37+1),ROUND(BC$31*(1-BO$28),0),ROUND(BC37*(1-BO$28),0)))</f>
        <v>0</v>
      </c>
      <c r="BP37" s="1133">
        <f t="shared" ref="BP37" si="44">IF(YEAR(BP$6)=$A37,"",IF(YEAR(BP$6)=($A37+1),ROUND(BD$31*(1-BP$28),0),ROUND(BD37*(1-BP$28),0)))</f>
        <v>0</v>
      </c>
      <c r="BQ37" s="1133">
        <f t="shared" ref="BQ37" si="45">IF(YEAR(BQ$6)=$A37,"",IF(YEAR(BQ$6)=($A37+1),ROUND(BE$31*(1-BQ$28),0),ROUND(BE37*(1-BQ$28),0)))</f>
        <v>0</v>
      </c>
      <c r="BR37" s="1133">
        <f t="shared" ref="BR37" si="46">IF(YEAR(BR$6)=$A37,"",IF(YEAR(BR$6)=($A37+1),ROUND(BF$31*(1-BR$28),0),ROUND(BF37*(1-BR$28),0)))</f>
        <v>0</v>
      </c>
      <c r="BS37" s="1133">
        <f t="shared" ref="BS37" si="47">IF(YEAR(BS$6)=$A37,"",IF(YEAR(BS$6)=($A37+1),ROUND(BG$31*(1-BS$28),0),ROUND(BG37*(1-BS$28),0)))</f>
        <v>0</v>
      </c>
      <c r="BT37" s="1133">
        <f t="shared" ref="BT37" si="48">IF(YEAR(BT$6)=$A37,"",IF(YEAR(BT$6)=($A37+1),ROUND(BH$31*(1-BT$28),0),ROUND(BH37*(1-BT$28),0)))</f>
        <v>0</v>
      </c>
      <c r="BU37" s="1133">
        <f t="shared" ref="BU37" si="49">IF(YEAR(BU$6)=$A37,"",IF(YEAR(BU$6)=($A37+1),ROUND(BI$31*(1-BU$28),0),ROUND(BI37*(1-BU$28),0)))</f>
        <v>0</v>
      </c>
      <c r="BV37" s="1133">
        <f t="shared" ref="BV37" si="50">IF(YEAR(BV$6)=$A37,"",IF(YEAR(BV$6)=($A37+1),ROUND(BJ$31*(1-BV$28),0),ROUND(BJ37*(1-BV$28),0)))</f>
        <v>0</v>
      </c>
      <c r="BW37" s="1133">
        <f t="shared" ref="BW37" si="51">IF(YEAR(BW$6)=$A37,"",IF(YEAR(BW$6)=($A37+1),ROUND(BK$31*(1-BW$28),0),ROUND(BK37*(1-BW$28),0)))</f>
        <v>0</v>
      </c>
      <c r="BX37" s="1133">
        <f t="shared" ref="BX37" si="52">IF(YEAR(BX$6)=$A37,"",IF(YEAR(BX$6)=($A37+1),ROUND(BL$31*(1-BX$28),0),ROUND(BL37*(1-BX$28),0)))</f>
        <v>0</v>
      </c>
      <c r="BY37" s="1133">
        <f t="shared" ref="BY37" si="53">IF(YEAR(BY$6)=$A37,"",IF(YEAR(BY$6)=($A37+1),ROUND(BM$31*(1-BY$28),0),ROUND(BM37*(1-BY$28),0)))</f>
        <v>0</v>
      </c>
      <c r="BZ37" s="1133">
        <f t="shared" ref="BZ37" si="54">IF(YEAR(BZ$6)=$A37,"",IF(YEAR(BZ$6)=($A37+1),ROUND(BN$31*(1-BZ$28),0),ROUND(BN37*(1-BZ$28),0)))</f>
        <v>0</v>
      </c>
      <c r="CA37" s="1133">
        <f t="shared" ref="CA37" si="55">IF(YEAR(CA$6)=$A37,"",IF(YEAR(CA$6)=($A37+1),ROUND(BO$31*(1-CA$28),0),ROUND(BO37*(1-CA$28),0)))</f>
        <v>0</v>
      </c>
      <c r="CB37" s="1133">
        <f t="shared" ref="CB37" si="56">IF(YEAR(CB$6)=$A37,"",IF(YEAR(CB$6)=($A37+1),ROUND(BP$31*(1-CB$28),0),ROUND(BP37*(1-CB$28),0)))</f>
        <v>0</v>
      </c>
      <c r="CC37" s="1133">
        <f t="shared" ref="CC37" si="57">IF(YEAR(CC$6)=$A37,"",IF(YEAR(CC$6)=($A37+1),ROUND(BQ$31*(1-CC$28),0),ROUND(BQ37*(1-CC$28),0)))</f>
        <v>0</v>
      </c>
      <c r="CD37" s="1133">
        <f t="shared" ref="CD37" si="58">IF(YEAR(CD$6)=$A37,"",IF(YEAR(CD$6)=($A37+1),ROUND(BR$31*(1-CD$28),0),ROUND(BR37*(1-CD$28),0)))</f>
        <v>0</v>
      </c>
      <c r="CE37" s="1133">
        <f t="shared" ref="CE37" si="59">IF(YEAR(CE$6)=$A37,"",IF(YEAR(CE$6)=($A37+1),ROUND(BS$31*(1-CE$28),0),ROUND(BS37*(1-CE$28),0)))</f>
        <v>0</v>
      </c>
      <c r="CF37" s="1133">
        <f t="shared" ref="CF37" si="60">IF(YEAR(CF$6)=$A37,"",IF(YEAR(CF$6)=($A37+1),ROUND(BT$31*(1-CF$28),0),ROUND(BT37*(1-CF$28),0)))</f>
        <v>0</v>
      </c>
      <c r="CG37" s="1133">
        <f t="shared" ref="CG37" si="61">IF(YEAR(CG$6)=$A37,"",IF(YEAR(CG$6)=($A37+1),ROUND(BU$31*(1-CG$28),0),ROUND(BU37*(1-CG$28),0)))</f>
        <v>0</v>
      </c>
      <c r="CH37" s="1133">
        <f t="shared" ref="CH37" si="62">IF(YEAR(CH$6)=$A37,"",IF(YEAR(CH$6)=($A37+1),ROUND(BV$31*(1-CH$28),0),ROUND(BV37*(1-CH$28),0)))</f>
        <v>0</v>
      </c>
      <c r="CI37" s="1133">
        <f t="shared" ref="CI37" si="63">IF(YEAR(CI$6)=$A37,"",IF(YEAR(CI$6)=($A37+1),ROUND(BW$31*(1-CI$28),0),ROUND(BW37*(1-CI$28),0)))</f>
        <v>0</v>
      </c>
      <c r="CJ37" s="1133">
        <f t="shared" ref="CJ37" si="64">IF(YEAR(CJ$6)=$A37,"",IF(YEAR(CJ$6)=($A37+1),ROUND(BX$31*(1-CJ$28),0),ROUND(BX37*(1-CJ$28),0)))</f>
        <v>0</v>
      </c>
      <c r="CK37" s="1133">
        <f t="shared" ref="CK37" si="65">IF(YEAR(CK$6)=$A37,"",IF(YEAR(CK$6)=($A37+1),ROUND(BY$31*(1-CK$28),0),ROUND(BY37*(1-CK$28),0)))</f>
        <v>0</v>
      </c>
      <c r="CL37" s="1133">
        <f t="shared" ref="CL37" si="66">IF(YEAR(CL$6)=$A37,"",IF(YEAR(CL$6)=($A37+1),ROUND(BZ$31*(1-CL$28),0),ROUND(BZ37*(1-CL$28),0)))</f>
        <v>0</v>
      </c>
      <c r="CM37" s="1133">
        <f t="shared" ref="CM37" si="67">IF(YEAR(CM$6)=$A37,"",IF(YEAR(CM$6)=($A37+1),ROUND(CA$31*(1-CM$28),0),ROUND(CA37*(1-CM$28),0)))</f>
        <v>0</v>
      </c>
      <c r="CN37" s="1133">
        <f t="shared" ref="CN37" si="68">IF(YEAR(CN$6)=$A37,"",IF(YEAR(CN$6)=($A37+1),ROUND(CB$31*(1-CN$28),0),ROUND(CB37*(1-CN$28),0)))</f>
        <v>0</v>
      </c>
      <c r="CO37" s="1133">
        <f t="shared" ref="CO37" si="69">IF(YEAR(CO$6)=$A37,"",IF(YEAR(CO$6)=($A37+1),ROUND(CC$31*(1-CO$28),0),ROUND(CC37*(1-CO$28),0)))</f>
        <v>0</v>
      </c>
      <c r="CP37" s="1133">
        <f t="shared" ref="CP37" si="70">IF(YEAR(CP$6)=$A37,"",IF(YEAR(CP$6)=($A37+1),ROUND(CD$31*(1-CP$28),0),ROUND(CD37*(1-CP$28),0)))</f>
        <v>0</v>
      </c>
      <c r="CQ37" s="1133">
        <f t="shared" ref="CQ37" si="71">IF(YEAR(CQ$6)=$A37,"",IF(YEAR(CQ$6)=($A37+1),ROUND(CE$31*(1-CQ$28),0),ROUND(CE37*(1-CQ$28),0)))</f>
        <v>0</v>
      </c>
      <c r="CR37" s="1133">
        <f t="shared" ref="CR37" si="72">IF(YEAR(CR$6)=$A37,"",IF(YEAR(CR$6)=($A37+1),ROUND(CF$31*(1-CR$28),0),ROUND(CF37*(1-CR$28),0)))</f>
        <v>0</v>
      </c>
      <c r="CS37" s="1133">
        <f t="shared" ref="CS37" si="73">IF(YEAR(CS$6)=$A37,"",IF(YEAR(CS$6)=($A37+1),ROUND(CG$31*(1-CS$28),0),ROUND(CG37*(1-CS$28),0)))</f>
        <v>0</v>
      </c>
      <c r="CT37" s="1133">
        <f t="shared" ref="CT37" si="74">IF(YEAR(CT$6)=$A37,"",IF(YEAR(CT$6)=($A37+1),ROUND(CH$31*(1-CT$28),0),ROUND(CH37*(1-CT$28),0)))</f>
        <v>0</v>
      </c>
      <c r="CU37" s="1133">
        <f t="shared" ref="CU37" si="75">IF(YEAR(CU$6)=$A37,"",IF(YEAR(CU$6)=($A37+1),ROUND(CI$31*(1-CU$28),0),ROUND(CI37*(1-CU$28),0)))</f>
        <v>0</v>
      </c>
      <c r="CV37" s="1133">
        <f t="shared" ref="CV37" si="76">IF(YEAR(CV$6)=$A37,"",IF(YEAR(CV$6)=($A37+1),ROUND(CJ$31*(1-CV$28),0),ROUND(CJ37*(1-CV$28),0)))</f>
        <v>0</v>
      </c>
      <c r="CW37" s="1133">
        <f t="shared" ref="CW37" si="77">IF(YEAR(CW$6)=$A37,"",IF(YEAR(CW$6)=($A37+1),ROUND(CK$31*(1-CW$28),0),ROUND(CK37*(1-CW$28),0)))</f>
        <v>0</v>
      </c>
      <c r="CX37" s="1133">
        <f t="shared" ref="CX37" si="78">IF(YEAR(CX$6)=$A37,"",IF(YEAR(CX$6)=($A37+1),ROUND(CL$31*(1-CX$28),0),ROUND(CL37*(1-CX$28),0)))</f>
        <v>0</v>
      </c>
      <c r="CY37" s="1133">
        <f t="shared" ref="CY37" si="79">IF(YEAR(CY$6)=$A37,"",IF(YEAR(CY$6)=($A37+1),ROUND(CM$31*(1-CY$28),0),ROUND(CM37*(1-CY$28),0)))</f>
        <v>0</v>
      </c>
      <c r="CZ37" s="1133">
        <f t="shared" ref="CZ37" si="80">IF(YEAR(CZ$6)=$A37,"",IF(YEAR(CZ$6)=($A37+1),ROUND(CN$31*(1-CZ$28),0),ROUND(CN37*(1-CZ$28),0)))</f>
        <v>0</v>
      </c>
      <c r="DA37" s="1133">
        <f t="shared" ref="DA37" si="81">IF(YEAR(DA$6)=$A37,"",IF(YEAR(DA$6)=($A37+1),ROUND(CO$31*(1-DA$28),0),ROUND(CO37*(1-DA$28),0)))</f>
        <v>0</v>
      </c>
      <c r="DB37" s="1133">
        <f t="shared" ref="DB37" si="82">IF(YEAR(DB$6)=$A37,"",IF(YEAR(DB$6)=($A37+1),ROUND(CP$31*(1-DB$28),0),ROUND(CP37*(1-DB$28),0)))</f>
        <v>0</v>
      </c>
      <c r="DC37" s="1133">
        <f t="shared" ref="DC37" si="83">IF(YEAR(DC$6)=$A37,"",IF(YEAR(DC$6)=($A37+1),ROUND(CQ$31*(1-DC$28),0),ROUND(CQ37*(1-DC$28),0)))</f>
        <v>0</v>
      </c>
      <c r="DD37" s="1133">
        <f t="shared" ref="DD37" si="84">IF(YEAR(DD$6)=$A37,"",IF(YEAR(DD$6)=($A37+1),ROUND(CR$31*(1-DD$28),0),ROUND(CR37*(1-DD$28),0)))</f>
        <v>0</v>
      </c>
      <c r="DE37" s="1133">
        <f t="shared" ref="DE37" si="85">IF(YEAR(DE$6)=$A37,"",IF(YEAR(DE$6)=($A37+1),ROUND(CS$31*(1-DE$28),0),ROUND(CS37*(1-DE$28),0)))</f>
        <v>0</v>
      </c>
      <c r="DF37" s="1133">
        <f t="shared" ref="DF37" si="86">IF(YEAR(DF$6)=$A37,"",IF(YEAR(DF$6)=($A37+1),ROUND(CT$31*(1-DF$28),0),ROUND(CT37*(1-DF$28),0)))</f>
        <v>0</v>
      </c>
      <c r="DG37" s="1136"/>
      <c r="DH37" s="147"/>
      <c r="DI37" s="147"/>
      <c r="DJ37" s="147"/>
      <c r="DK37" s="147"/>
      <c r="DL37" s="147"/>
      <c r="DM37" s="147"/>
      <c r="DN37" s="147"/>
      <c r="DO37" s="147"/>
      <c r="DP37" s="147"/>
      <c r="DQ37" s="147"/>
      <c r="DR37" s="147"/>
    </row>
    <row r="38" spans="1:122" ht="16" outlineLevel="1">
      <c r="A38" s="341">
        <f>YEAR(P$6)</f>
        <v>2020</v>
      </c>
      <c r="B38" s="226"/>
      <c r="C38" s="1129" t="s">
        <v>193</v>
      </c>
      <c r="D38" s="1137"/>
      <c r="E38" s="1137"/>
      <c r="F38" s="1137"/>
      <c r="G38" s="1137"/>
      <c r="H38" s="1137"/>
      <c r="I38" s="1137"/>
      <c r="J38" s="1137"/>
      <c r="K38" s="1137"/>
      <c r="L38" s="1137"/>
      <c r="M38" s="1137"/>
      <c r="N38" s="1137"/>
      <c r="O38" s="1137"/>
      <c r="P38" s="1133" t="str">
        <f t="shared" ref="P38:P41" si="87">IF(YEAR(P$6)=$A38,"",IF(YEAR(P$6)=($A38+1),ROUND(D$31*(1-P$28),0),ROUND(D38*(1-P$28),0)))</f>
        <v/>
      </c>
      <c r="Q38" s="1133" t="str">
        <f t="shared" ref="Q38:Q41" si="88">IF(YEAR(Q$6)=$A38,"",IF(YEAR(Q$6)=($A38+1),ROUND(E$31*(1-Q$28),0),ROUND(E38*(1-Q$28),0)))</f>
        <v/>
      </c>
      <c r="R38" s="1133" t="str">
        <f t="shared" ref="R38:R41" si="89">IF(YEAR(R$6)=$A38,"",IF(YEAR(R$6)=($A38+1),ROUND(F$31*(1-R$28),0),ROUND(F38*(1-R$28),0)))</f>
        <v/>
      </c>
      <c r="S38" s="1133" t="str">
        <f t="shared" ref="S38:S41" si="90">IF(YEAR(S$6)=$A38,"",IF(YEAR(S$6)=($A38+1),ROUND(G$31*(1-S$28),0),ROUND(G38*(1-S$28),0)))</f>
        <v/>
      </c>
      <c r="T38" s="1133" t="str">
        <f t="shared" ref="T38:T41" si="91">IF(YEAR(T$6)=$A38,"",IF(YEAR(T$6)=($A38+1),ROUND(H$31*(1-T$28),0),ROUND(H38*(1-T$28),0)))</f>
        <v/>
      </c>
      <c r="U38" s="1133" t="str">
        <f t="shared" ref="U38:U41" si="92">IF(YEAR(U$6)=$A38,"",IF(YEAR(U$6)=($A38+1),ROUND(I$31*(1-U$28),0),ROUND(I38*(1-U$28),0)))</f>
        <v/>
      </c>
      <c r="V38" s="1133" t="str">
        <f t="shared" ref="V38:V41" si="93">IF(YEAR(V$6)=$A38,"",IF(YEAR(V$6)=($A38+1),ROUND(J$31*(1-V$28),0),ROUND(J38*(1-V$28),0)))</f>
        <v/>
      </c>
      <c r="W38" s="1133" t="str">
        <f t="shared" ref="W38:W41" si="94">IF(YEAR(W$6)=$A38,"",IF(YEAR(W$6)=($A38+1),ROUND(K$31*(1-W$28),0),ROUND(K38*(1-W$28),0)))</f>
        <v/>
      </c>
      <c r="X38" s="1133" t="str">
        <f t="shared" ref="X38:X41" si="95">IF(YEAR(X$6)=$A38,"",IF(YEAR(X$6)=($A38+1),ROUND(L$31*(1-X$28),0),ROUND(L38*(1-X$28),0)))</f>
        <v/>
      </c>
      <c r="Y38" s="1133" t="str">
        <f t="shared" ref="Y38:Y41" si="96">IF(YEAR(Y$6)=$A38,"",IF(YEAR(Y$6)=($A38+1),ROUND(M$31*(1-Y$28),0),ROUND(M38*(1-Y$28),0)))</f>
        <v/>
      </c>
      <c r="Z38" s="1133" t="str">
        <f t="shared" ref="Z38:Z41" si="97">IF(YEAR(Z$6)=$A38,"",IF(YEAR(Z$6)=($A38+1),ROUND(N$31*(1-Z$28),0),ROUND(N38*(1-Z$28),0)))</f>
        <v/>
      </c>
      <c r="AA38" s="1134" t="str">
        <f t="shared" ref="AA38:AA41" si="98">IF(YEAR(AA$6)=$A38,"",IF(YEAR(AA$6)=($A38+1),ROUND(O$31*(1-AA$28),0),ROUND(O38*(1-AA$28),0)))</f>
        <v/>
      </c>
      <c r="AB38" s="1133">
        <f t="shared" ref="AB38:AB43" si="99">IF(YEAR(AB$6)=$A38,"",IF(YEAR(AB$6)=($A38+1),ROUND(P$31*(1-AB$28),0),ROUND(P38*(1-AB$28),0)))</f>
        <v>0</v>
      </c>
      <c r="AC38" s="1133">
        <f t="shared" ref="AC38:AC43" si="100">IF(YEAR(AC$6)=$A38,"",IF(YEAR(AC$6)=($A38+1),ROUND(Q$31*(1-AC$28),0),ROUND(Q38*(1-AC$28),0)))</f>
        <v>0</v>
      </c>
      <c r="AD38" s="1133">
        <f t="shared" ref="AD38:AD43" si="101">IF(YEAR(AD$6)=$A38,"",IF(YEAR(AD$6)=($A38+1),ROUND(R$31*(1-AD$28),0),ROUND(R38*(1-AD$28),0)))</f>
        <v>0</v>
      </c>
      <c r="AE38" s="1133">
        <f>IF(YEAR(AE$6)=$A38,"",IF(YEAR(AE$6)=($A38+1),ROUND(S$31*(1-AE$28),0),ROUND(S38*(1-AE$28),0)))</f>
        <v>0</v>
      </c>
      <c r="AF38" s="1133">
        <f t="shared" ref="AF38:AF43" si="102">IF(YEAR(AF$6)=$A38,"",IF(YEAR(AF$6)=($A38+1),ROUND(T$31*(1-AF$28),0),ROUND(T38*(1-AF$28),0)))</f>
        <v>0</v>
      </c>
      <c r="AG38" s="1133">
        <f t="shared" ref="AG38:AG43" si="103">IF(YEAR(AG$6)=$A38,"",IF(YEAR(AG$6)=($A38+1),ROUND(U$31*(1-AG$28),0),ROUND(U38*(1-AG$28),0)))</f>
        <v>0</v>
      </c>
      <c r="AH38" s="1133">
        <f t="shared" ref="AH38:AH43" si="104">IF(YEAR(AH$6)=$A38,"",IF(YEAR(AH$6)=($A38+1),ROUND(V$31*(1-AH$28),0),ROUND(V38*(1-AH$28),0)))</f>
        <v>0</v>
      </c>
      <c r="AI38" s="1133">
        <f t="shared" ref="AI38:AI43" si="105">IF(YEAR(AI$6)=$A38,"",IF(YEAR(AI$6)=($A38+1),ROUND(W$31*(1-AI$28),0),ROUND(W38*(1-AI$28),0)))</f>
        <v>0</v>
      </c>
      <c r="AJ38" s="1133">
        <f t="shared" ref="AJ38:AJ43" si="106">IF(YEAR(AJ$6)=$A38,"",IF(YEAR(AJ$6)=($A38+1),ROUND(X$31*(1-AJ$28),0),ROUND(X38*(1-AJ$28),0)))</f>
        <v>0</v>
      </c>
      <c r="AK38" s="1133">
        <f>IF(YEAR(AK$6)=$A38,"",IF(YEAR(AK$6)=($A38+1),ROUND(Y$31*(1-AK$28),0),ROUND(Y38*(1-AK$28),0)))</f>
        <v>900</v>
      </c>
      <c r="AL38" s="1133">
        <f t="shared" ref="AL38:AL43" si="107">IF(YEAR(AL$6)=$A38,"",IF(YEAR(AL$6)=($A38+1),ROUND(Z$31*(1-AL$28),0),ROUND(Z38*(1-AL$28),0)))</f>
        <v>0</v>
      </c>
      <c r="AM38" s="1133">
        <f t="shared" ref="AM38:AM43" si="108">IF(YEAR(AM$6)=$A38,"",IF(YEAR(AM$6)=($A38+1),ROUND(AA$31*(1-AM$28),0),ROUND(AA38*(1-AM$28),0)))</f>
        <v>0</v>
      </c>
      <c r="AN38" s="1133">
        <f t="shared" ref="AN38:AN43" si="109">IF(YEAR(AN$6)=$A38,"",IF(YEAR(AN$6)=($A38+1),ROUND(AB$31*(1-AN$28),0),ROUND(AB38*(1-AN$28),0)))</f>
        <v>0</v>
      </c>
      <c r="AO38" s="1133">
        <f t="shared" ref="AO38:AO43" si="110">IF(YEAR(AO$6)=$A38,"",IF(YEAR(AO$6)=($A38+1),ROUND(AC$31*(1-AO$28),0),ROUND(AC38*(1-AO$28),0)))</f>
        <v>0</v>
      </c>
      <c r="AP38" s="1133">
        <f t="shared" ref="AP38:AP43" si="111">IF(YEAR(AP$6)=$A38,"",IF(YEAR(AP$6)=($A38+1),ROUND(AD$31*(1-AP$28),0),ROUND(AD38*(1-AP$28),0)))</f>
        <v>0</v>
      </c>
      <c r="AQ38" s="1133">
        <f t="shared" ref="AQ38:AQ43" si="112">IF(YEAR(AQ$6)=$A38,"",IF(YEAR(AQ$6)=($A38+1),ROUND(AE$31*(1-AQ$28),0),ROUND(AE38*(1-AQ$28),0)))</f>
        <v>0</v>
      </c>
      <c r="AR38" s="1133">
        <f t="shared" ref="AR38:AR43" si="113">IF(YEAR(AR$6)=$A38,"",IF(YEAR(AR$6)=($A38+1),ROUND(AF$31*(1-AR$28),0),ROUND(AF38*(1-AR$28),0)))</f>
        <v>0</v>
      </c>
      <c r="AS38" s="1133">
        <f t="shared" ref="AS38:AS43" si="114">IF(YEAR(AS$6)=$A38,"",IF(YEAR(AS$6)=($A38+1),ROUND(AG$31*(1-AS$28),0),ROUND(AG38*(1-AS$28),0)))</f>
        <v>0</v>
      </c>
      <c r="AT38" s="1133">
        <f t="shared" ref="AT38:AT43" si="115">IF(YEAR(AT$6)=$A38,"",IF(YEAR(AT$6)=($A38+1),ROUND(AH$31*(1-AT$28),0),ROUND(AH38*(1-AT$28),0)))</f>
        <v>0</v>
      </c>
      <c r="AU38" s="1133">
        <f t="shared" ref="AU38:AU43" si="116">IF(YEAR(AU$6)=$A38,"",IF(YEAR(AU$6)=($A38+1),ROUND(AI$31*(1-AU$28),0),ROUND(AI38*(1-AU$28),0)))</f>
        <v>0</v>
      </c>
      <c r="AV38" s="1133">
        <f t="shared" ref="AV38:AV43" si="117">IF(YEAR(AV$6)=$A38,"",IF(YEAR(AV$6)=($A38+1),ROUND(AJ$31*(1-AV$28),0),ROUND(AJ38*(1-AV$28),0)))</f>
        <v>0</v>
      </c>
      <c r="AW38" s="1133">
        <f t="shared" ref="AW38:AW43" si="118">IF(YEAR(AW$6)=$A38,"",IF(YEAR(AW$6)=($A38+1),ROUND(AK$31*(1-AW$28),0),ROUND(AK38*(1-AW$28),0)))</f>
        <v>270</v>
      </c>
      <c r="AX38" s="1133">
        <f t="shared" ref="AX38:AX43" si="119">IF(YEAR(AX$6)=$A38,"",IF(YEAR(AX$6)=($A38+1),ROUND(AL$31*(1-AX$28),0),ROUND(AL38*(1-AX$28),0)))</f>
        <v>0</v>
      </c>
      <c r="AY38" s="1133">
        <f t="shared" ref="AY38:AY43" si="120">IF(YEAR(AY$6)=$A38,"",IF(YEAR(AY$6)=($A38+1),ROUND(AM$31*(1-AY$28),0),ROUND(AM38*(1-AY$28),0)))</f>
        <v>0</v>
      </c>
      <c r="AZ38" s="1133">
        <f t="shared" ref="AZ38:AZ43" si="121">IF(YEAR(AZ$6)=$A38,"",IF(YEAR(AZ$6)=($A38+1),ROUND(AN$31*(1-AZ$28),0),ROUND(AN38*(1-AZ$28),0)))</f>
        <v>0</v>
      </c>
      <c r="BA38" s="1133">
        <f t="shared" ref="BA38:BA43" si="122">IF(YEAR(BA$6)=$A38,"",IF(YEAR(BA$6)=($A38+1),ROUND(AO$31*(1-BA$28),0),ROUND(AO38*(1-BA$28),0)))</f>
        <v>0</v>
      </c>
      <c r="BB38" s="1133">
        <f t="shared" ref="BB38:BB43" si="123">IF(YEAR(BB$6)=$A38,"",IF(YEAR(BB$6)=($A38+1),ROUND(AP$31*(1-BB$28),0),ROUND(AP38*(1-BB$28),0)))</f>
        <v>0</v>
      </c>
      <c r="BC38" s="1133">
        <f t="shared" ref="BC38:BC43" si="124">IF(YEAR(BC$6)=$A38,"",IF(YEAR(BC$6)=($A38+1),ROUND(AQ$31*(1-BC$28),0),ROUND(AQ38*(1-BC$28),0)))</f>
        <v>0</v>
      </c>
      <c r="BD38" s="1133">
        <f t="shared" ref="BD38:BD43" si="125">IF(YEAR(BD$6)=$A38,"",IF(YEAR(BD$6)=($A38+1),ROUND(AR$31*(1-BD$28),0),ROUND(AR38*(1-BD$28),0)))</f>
        <v>0</v>
      </c>
      <c r="BE38" s="1133">
        <f t="shared" ref="BE38:BE43" si="126">IF(YEAR(BE$6)=$A38,"",IF(YEAR(BE$6)=($A38+1),ROUND(AS$31*(1-BE$28),0),ROUND(AS38*(1-BE$28),0)))</f>
        <v>0</v>
      </c>
      <c r="BF38" s="1133">
        <f t="shared" ref="BF38:BF43" si="127">IF(YEAR(BF$6)=$A38,"",IF(YEAR(BF$6)=($A38+1),ROUND(AT$31*(1-BF$28),0),ROUND(AT38*(1-BF$28),0)))</f>
        <v>0</v>
      </c>
      <c r="BG38" s="1133">
        <f t="shared" ref="BG38:BG43" si="128">IF(YEAR(BG$6)=$A38,"",IF(YEAR(BG$6)=($A38+1),ROUND(AU$31*(1-BG$28),0),ROUND(AU38*(1-BG$28),0)))</f>
        <v>0</v>
      </c>
      <c r="BH38" s="1133">
        <f t="shared" ref="BH38:BH43" si="129">IF(YEAR(BH$6)=$A38,"",IF(YEAR(BH$6)=($A38+1),ROUND(AV$31*(1-BH$28),0),ROUND(AV38*(1-BH$28),0)))</f>
        <v>0</v>
      </c>
      <c r="BI38" s="1133">
        <f t="shared" ref="BI38:BI43" si="130">IF(YEAR(BI$6)=$A38,"",IF(YEAR(BI$6)=($A38+1),ROUND(AW$31*(1-BI$28),0),ROUND(AW38*(1-BI$28),0)))</f>
        <v>81</v>
      </c>
      <c r="BJ38" s="1133">
        <f t="shared" ref="BJ38:BJ43" si="131">IF(YEAR(BJ$6)=$A38,"",IF(YEAR(BJ$6)=($A38+1),ROUND(AX$31*(1-BJ$28),0),ROUND(AX38*(1-BJ$28),0)))</f>
        <v>0</v>
      </c>
      <c r="BK38" s="1133">
        <f t="shared" ref="BK38:BK43" si="132">IF(YEAR(BK$6)=$A38,"",IF(YEAR(BK$6)=($A38+1),ROUND(AY$31*(1-BK$28),0),ROUND(AY38*(1-BK$28),0)))</f>
        <v>0</v>
      </c>
      <c r="BL38" s="1133">
        <f t="shared" ref="BL38:BL43" si="133">IF(YEAR(BL$6)=$A38,"",IF(YEAR(BL$6)=($A38+1),ROUND(AZ$31*(1-BL$28),0),ROUND(AZ38*(1-BL$28),0)))</f>
        <v>0</v>
      </c>
      <c r="BM38" s="1133">
        <f t="shared" ref="BM38:BM43" si="134">IF(YEAR(BM$6)=$A38,"",IF(YEAR(BM$6)=($A38+1),ROUND(BA$31*(1-BM$28),0),ROUND(BA38*(1-BM$28),0)))</f>
        <v>0</v>
      </c>
      <c r="BN38" s="1133">
        <f t="shared" ref="BN38:BN43" si="135">IF(YEAR(BN$6)=$A38,"",IF(YEAR(BN$6)=($A38+1),ROUND(BB$31*(1-BN$28),0),ROUND(BB38*(1-BN$28),0)))</f>
        <v>0</v>
      </c>
      <c r="BO38" s="1133">
        <f t="shared" ref="BO38:BO43" si="136">IF(YEAR(BO$6)=$A38,"",IF(YEAR(BO$6)=($A38+1),ROUND(BC$31*(1-BO$28),0),ROUND(BC38*(1-BO$28),0)))</f>
        <v>0</v>
      </c>
      <c r="BP38" s="1133">
        <f t="shared" ref="BP38:BP43" si="137">IF(YEAR(BP$6)=$A38,"",IF(YEAR(BP$6)=($A38+1),ROUND(BD$31*(1-BP$28),0),ROUND(BD38*(1-BP$28),0)))</f>
        <v>0</v>
      </c>
      <c r="BQ38" s="1133">
        <f t="shared" ref="BQ38:BQ43" si="138">IF(YEAR(BQ$6)=$A38,"",IF(YEAR(BQ$6)=($A38+1),ROUND(BE$31*(1-BQ$28),0),ROUND(BE38*(1-BQ$28),0)))</f>
        <v>0</v>
      </c>
      <c r="BR38" s="1133">
        <f t="shared" ref="BR38:BR43" si="139">IF(YEAR(BR$6)=$A38,"",IF(YEAR(BR$6)=($A38+1),ROUND(BF$31*(1-BR$28),0),ROUND(BF38*(1-BR$28),0)))</f>
        <v>0</v>
      </c>
      <c r="BS38" s="1133">
        <f t="shared" ref="BS38:BS43" si="140">IF(YEAR(BS$6)=$A38,"",IF(YEAR(BS$6)=($A38+1),ROUND(BG$31*(1-BS$28),0),ROUND(BG38*(1-BS$28),0)))</f>
        <v>0</v>
      </c>
      <c r="BT38" s="1133">
        <f t="shared" ref="BT38:BT43" si="141">IF(YEAR(BT$6)=$A38,"",IF(YEAR(BT$6)=($A38+1),ROUND(BH$31*(1-BT$28),0),ROUND(BH38*(1-BT$28),0)))</f>
        <v>0</v>
      </c>
      <c r="BU38" s="1133">
        <f t="shared" ref="BU38:BU43" si="142">IF(YEAR(BU$6)=$A38,"",IF(YEAR(BU$6)=($A38+1),ROUND(BI$31*(1-BU$28),0),ROUND(BI38*(1-BU$28),0)))</f>
        <v>24</v>
      </c>
      <c r="BV38" s="1133">
        <f t="shared" ref="BV38:BV43" si="143">IF(YEAR(BV$6)=$A38,"",IF(YEAR(BV$6)=($A38+1),ROUND(BJ$31*(1-BV$28),0),ROUND(BJ38*(1-BV$28),0)))</f>
        <v>0</v>
      </c>
      <c r="BW38" s="1133">
        <f t="shared" ref="BW38:BW43" si="144">IF(YEAR(BW$6)=$A38,"",IF(YEAR(BW$6)=($A38+1),ROUND(BK$31*(1-BW$28),0),ROUND(BK38*(1-BW$28),0)))</f>
        <v>0</v>
      </c>
      <c r="BX38" s="1133">
        <f t="shared" ref="BX38:BX43" si="145">IF(YEAR(BX$6)=$A38,"",IF(YEAR(BX$6)=($A38+1),ROUND(BL$31*(1-BX$28),0),ROUND(BL38*(1-BX$28),0)))</f>
        <v>0</v>
      </c>
      <c r="BY38" s="1133">
        <f t="shared" ref="BY38:BY43" si="146">IF(YEAR(BY$6)=$A38,"",IF(YEAR(BY$6)=($A38+1),ROUND(BM$31*(1-BY$28),0),ROUND(BM38*(1-BY$28),0)))</f>
        <v>0</v>
      </c>
      <c r="BZ38" s="1133">
        <f t="shared" ref="BZ38:BZ43" si="147">IF(YEAR(BZ$6)=$A38,"",IF(YEAR(BZ$6)=($A38+1),ROUND(BN$31*(1-BZ$28),0),ROUND(BN38*(1-BZ$28),0)))</f>
        <v>0</v>
      </c>
      <c r="CA38" s="1133">
        <f t="shared" ref="CA38:CA43" si="148">IF(YEAR(CA$6)=$A38,"",IF(YEAR(CA$6)=($A38+1),ROUND(BO$31*(1-CA$28),0),ROUND(BO38*(1-CA$28),0)))</f>
        <v>0</v>
      </c>
      <c r="CB38" s="1133">
        <f t="shared" ref="CB38:CB43" si="149">IF(YEAR(CB$6)=$A38,"",IF(YEAR(CB$6)=($A38+1),ROUND(BP$31*(1-CB$28),0),ROUND(BP38*(1-CB$28),0)))</f>
        <v>0</v>
      </c>
      <c r="CC38" s="1133">
        <f t="shared" ref="CC38:CC43" si="150">IF(YEAR(CC$6)=$A38,"",IF(YEAR(CC$6)=($A38+1),ROUND(BQ$31*(1-CC$28),0),ROUND(BQ38*(1-CC$28),0)))</f>
        <v>0</v>
      </c>
      <c r="CD38" s="1133">
        <f t="shared" ref="CD38:CD43" si="151">IF(YEAR(CD$6)=$A38,"",IF(YEAR(CD$6)=($A38+1),ROUND(BR$31*(1-CD$28),0),ROUND(BR38*(1-CD$28),0)))</f>
        <v>0</v>
      </c>
      <c r="CE38" s="1133">
        <f t="shared" ref="CE38:CE43" si="152">IF(YEAR(CE$6)=$A38,"",IF(YEAR(CE$6)=($A38+1),ROUND(BS$31*(1-CE$28),0),ROUND(BS38*(1-CE$28),0)))</f>
        <v>0</v>
      </c>
      <c r="CF38" s="1133">
        <f t="shared" ref="CF38:CF43" si="153">IF(YEAR(CF$6)=$A38,"",IF(YEAR(CF$6)=($A38+1),ROUND(BT$31*(1-CF$28),0),ROUND(BT38*(1-CF$28),0)))</f>
        <v>0</v>
      </c>
      <c r="CG38" s="1133">
        <f t="shared" ref="CG38:CG43" si="154">IF(YEAR(CG$6)=$A38,"",IF(YEAR(CG$6)=($A38+1),ROUND(BU$31*(1-CG$28),0),ROUND(BU38*(1-CG$28),0)))</f>
        <v>7</v>
      </c>
      <c r="CH38" s="1133">
        <f t="shared" ref="CH38:CH43" si="155">IF(YEAR(CH$6)=$A38,"",IF(YEAR(CH$6)=($A38+1),ROUND(BV$31*(1-CH$28),0),ROUND(BV38*(1-CH$28),0)))</f>
        <v>0</v>
      </c>
      <c r="CI38" s="1133">
        <f t="shared" ref="CI38:CI43" si="156">IF(YEAR(CI$6)=$A38,"",IF(YEAR(CI$6)=($A38+1),ROUND(BW$31*(1-CI$28),0),ROUND(BW38*(1-CI$28),0)))</f>
        <v>0</v>
      </c>
      <c r="CJ38" s="1133">
        <f t="shared" ref="CJ38:CJ43" si="157">IF(YEAR(CJ$6)=$A38,"",IF(YEAR(CJ$6)=($A38+1),ROUND(BX$31*(1-CJ$28),0),ROUND(BX38*(1-CJ$28),0)))</f>
        <v>0</v>
      </c>
      <c r="CK38" s="1133">
        <f t="shared" ref="CK38:CK43" si="158">IF(YEAR(CK$6)=$A38,"",IF(YEAR(CK$6)=($A38+1),ROUND(BY$31*(1-CK$28),0),ROUND(BY38*(1-CK$28),0)))</f>
        <v>0</v>
      </c>
      <c r="CL38" s="1133">
        <f t="shared" ref="CL38:CL43" si="159">IF(YEAR(CL$6)=$A38,"",IF(YEAR(CL$6)=($A38+1),ROUND(BZ$31*(1-CL$28),0),ROUND(BZ38*(1-CL$28),0)))</f>
        <v>0</v>
      </c>
      <c r="CM38" s="1133">
        <f t="shared" ref="CM38:CM43" si="160">IF(YEAR(CM$6)=$A38,"",IF(YEAR(CM$6)=($A38+1),ROUND(CA$31*(1-CM$28),0),ROUND(CA38*(1-CM$28),0)))</f>
        <v>0</v>
      </c>
      <c r="CN38" s="1133">
        <f t="shared" ref="CN38:CN43" si="161">IF(YEAR(CN$6)=$A38,"",IF(YEAR(CN$6)=($A38+1),ROUND(CB$31*(1-CN$28),0),ROUND(CB38*(1-CN$28),0)))</f>
        <v>0</v>
      </c>
      <c r="CO38" s="1133">
        <f t="shared" ref="CO38:CO43" si="162">IF(YEAR(CO$6)=$A38,"",IF(YEAR(CO$6)=($A38+1),ROUND(CC$31*(1-CO$28),0),ROUND(CC38*(1-CO$28),0)))</f>
        <v>0</v>
      </c>
      <c r="CP38" s="1133">
        <f t="shared" ref="CP38:CP43" si="163">IF(YEAR(CP$6)=$A38,"",IF(YEAR(CP$6)=($A38+1),ROUND(CD$31*(1-CP$28),0),ROUND(CD38*(1-CP$28),0)))</f>
        <v>0</v>
      </c>
      <c r="CQ38" s="1133">
        <f t="shared" ref="CQ38:CQ43" si="164">IF(YEAR(CQ$6)=$A38,"",IF(YEAR(CQ$6)=($A38+1),ROUND(CE$31*(1-CQ$28),0),ROUND(CE38*(1-CQ$28),0)))</f>
        <v>0</v>
      </c>
      <c r="CR38" s="1133">
        <f t="shared" ref="CR38:CR43" si="165">IF(YEAR(CR$6)=$A38,"",IF(YEAR(CR$6)=($A38+1),ROUND(CF$31*(1-CR$28),0),ROUND(CF38*(1-CR$28),0)))</f>
        <v>0</v>
      </c>
      <c r="CS38" s="1133">
        <f t="shared" ref="CS38:CS43" si="166">IF(YEAR(CS$6)=$A38,"",IF(YEAR(CS$6)=($A38+1),ROUND(CG$31*(1-CS$28),0),ROUND(CG38*(1-CS$28),0)))</f>
        <v>2</v>
      </c>
      <c r="CT38" s="1133">
        <f t="shared" ref="CT38:CT43" si="167">IF(YEAR(CT$6)=$A38,"",IF(YEAR(CT$6)=($A38+1),ROUND(CH$31*(1-CT$28),0),ROUND(CH38*(1-CT$28),0)))</f>
        <v>0</v>
      </c>
      <c r="CU38" s="1133">
        <f t="shared" ref="CU38:CU43" si="168">IF(YEAR(CU$6)=$A38,"",IF(YEAR(CU$6)=($A38+1),ROUND(CI$31*(1-CU$28),0),ROUND(CI38*(1-CU$28),0)))</f>
        <v>0</v>
      </c>
      <c r="CV38" s="1133">
        <f t="shared" ref="CV38:CV43" si="169">IF(YEAR(CV$6)=$A38,"",IF(YEAR(CV$6)=($A38+1),ROUND(CJ$31*(1-CV$28),0),ROUND(CJ38*(1-CV$28),0)))</f>
        <v>0</v>
      </c>
      <c r="CW38" s="1133">
        <f t="shared" ref="CW38:CW43" si="170">IF(YEAR(CW$6)=$A38,"",IF(YEAR(CW$6)=($A38+1),ROUND(CK$31*(1-CW$28),0),ROUND(CK38*(1-CW$28),0)))</f>
        <v>0</v>
      </c>
      <c r="CX38" s="1133">
        <f t="shared" ref="CX38:CX43" si="171">IF(YEAR(CX$6)=$A38,"",IF(YEAR(CX$6)=($A38+1),ROUND(CL$31*(1-CX$28),0),ROUND(CL38*(1-CX$28),0)))</f>
        <v>0</v>
      </c>
      <c r="CY38" s="1133">
        <f t="shared" ref="CY38:CY43" si="172">IF(YEAR(CY$6)=$A38,"",IF(YEAR(CY$6)=($A38+1),ROUND(CM$31*(1-CY$28),0),ROUND(CM38*(1-CY$28),0)))</f>
        <v>0</v>
      </c>
      <c r="CZ38" s="1133">
        <f t="shared" ref="CZ38:CZ43" si="173">IF(YEAR(CZ$6)=$A38,"",IF(YEAR(CZ$6)=($A38+1),ROUND(CN$31*(1-CZ$28),0),ROUND(CN38*(1-CZ$28),0)))</f>
        <v>0</v>
      </c>
      <c r="DA38" s="1133">
        <f t="shared" ref="DA38:DA43" si="174">IF(YEAR(DA$6)=$A38,"",IF(YEAR(DA$6)=($A38+1),ROUND(CO$31*(1-DA$28),0),ROUND(CO38*(1-DA$28),0)))</f>
        <v>0</v>
      </c>
      <c r="DB38" s="1133">
        <f t="shared" ref="DB38:DB43" si="175">IF(YEAR(DB$6)=$A38,"",IF(YEAR(DB$6)=($A38+1),ROUND(CP$31*(1-DB$28),0),ROUND(CP38*(1-DB$28),0)))</f>
        <v>0</v>
      </c>
      <c r="DC38" s="1133">
        <f t="shared" ref="DC38:DC43" si="176">IF(YEAR(DC$6)=$A38,"",IF(YEAR(DC$6)=($A38+1),ROUND(CQ$31*(1-DC$28),0),ROUND(CQ38*(1-DC$28),0)))</f>
        <v>0</v>
      </c>
      <c r="DD38" s="1133">
        <f t="shared" ref="DD38:DD43" si="177">IF(YEAR(DD$6)=$A38,"",IF(YEAR(DD$6)=($A38+1),ROUND(CR$31*(1-DD$28),0),ROUND(CR38*(1-DD$28),0)))</f>
        <v>0</v>
      </c>
      <c r="DE38" s="1133">
        <f t="shared" ref="DE38:DE43" si="178">IF(YEAR(DE$6)=$A38,"",IF(YEAR(DE$6)=($A38+1),ROUND(CS$31*(1-DE$28),0),ROUND(CS38*(1-DE$28),0)))</f>
        <v>1</v>
      </c>
      <c r="DF38" s="1133">
        <f t="shared" ref="DF38:DF43" si="179">IF(YEAR(DF$6)=$A38,"",IF(YEAR(DF$6)=($A38+1),ROUND(CT$31*(1-DF$28),0),ROUND(CT38*(1-DF$28),0)))</f>
        <v>0</v>
      </c>
      <c r="DG38" s="1136"/>
      <c r="DH38" s="147"/>
      <c r="DI38" s="147"/>
      <c r="DJ38" s="147"/>
      <c r="DK38" s="147"/>
      <c r="DL38" s="147"/>
      <c r="DM38" s="147"/>
      <c r="DN38" s="147"/>
      <c r="DO38" s="147"/>
      <c r="DP38" s="147"/>
      <c r="DQ38" s="147"/>
      <c r="DR38" s="147"/>
    </row>
    <row r="39" spans="1:122" ht="16" outlineLevel="1">
      <c r="A39" s="341">
        <f>YEAR(AB$6)</f>
        <v>2021</v>
      </c>
      <c r="B39" s="226"/>
      <c r="C39" s="1129" t="s">
        <v>193</v>
      </c>
      <c r="D39" s="1137"/>
      <c r="E39" s="1137"/>
      <c r="F39" s="1137"/>
      <c r="G39" s="1137"/>
      <c r="H39" s="1137"/>
      <c r="I39" s="1137"/>
      <c r="J39" s="1137"/>
      <c r="K39" s="1137"/>
      <c r="L39" s="1137"/>
      <c r="M39" s="1137"/>
      <c r="N39" s="1137"/>
      <c r="O39" s="1137"/>
      <c r="P39" s="1133">
        <f t="shared" si="87"/>
        <v>0</v>
      </c>
      <c r="Q39" s="1133">
        <f t="shared" si="88"/>
        <v>0</v>
      </c>
      <c r="R39" s="1133">
        <f t="shared" si="89"/>
        <v>0</v>
      </c>
      <c r="S39" s="1133">
        <f t="shared" si="90"/>
        <v>0</v>
      </c>
      <c r="T39" s="1133">
        <f t="shared" si="91"/>
        <v>0</v>
      </c>
      <c r="U39" s="1133">
        <f t="shared" si="92"/>
        <v>0</v>
      </c>
      <c r="V39" s="1133">
        <f t="shared" si="93"/>
        <v>0</v>
      </c>
      <c r="W39" s="1133">
        <f t="shared" si="94"/>
        <v>0</v>
      </c>
      <c r="X39" s="1133">
        <f t="shared" si="95"/>
        <v>0</v>
      </c>
      <c r="Y39" s="1133">
        <f t="shared" si="96"/>
        <v>0</v>
      </c>
      <c r="Z39" s="1133">
        <f t="shared" si="97"/>
        <v>0</v>
      </c>
      <c r="AA39" s="1134">
        <f t="shared" si="98"/>
        <v>0</v>
      </c>
      <c r="AB39" s="1133" t="str">
        <f t="shared" si="99"/>
        <v/>
      </c>
      <c r="AC39" s="1133" t="str">
        <f>IF(YEAR(AC$6)=$A39,"",IF(YEAR(AC$6)=($A39+1),ROUND(Q$31*(1-AC$28),0),ROUND(Q39*(1-AC$28),0)))</f>
        <v/>
      </c>
      <c r="AD39" s="1133" t="str">
        <f t="shared" ref="AD39:AD40" si="180">IF(YEAR(AD$6)=$A39,"",IF(YEAR(AD$6)=($A39+1),ROUND(R$31*(1-AD$28),0),ROUND(R39*(1-AD$28),0)))</f>
        <v/>
      </c>
      <c r="AE39" s="1133" t="str">
        <f t="shared" ref="AE39:AE40" si="181">IF(YEAR(AE$6)=$A39,"",IF(YEAR(AE$6)=($A39+1),ROUND(S$31*(1-AE$28),0),ROUND(S39*(1-AE$28),0)))</f>
        <v/>
      </c>
      <c r="AF39" s="1133" t="str">
        <f t="shared" ref="AF39:AF40" si="182">IF(YEAR(AF$6)=$A39,"",IF(YEAR(AF$6)=($A39+1),ROUND(T$31*(1-AF$28),0),ROUND(T39*(1-AF$28),0)))</f>
        <v/>
      </c>
      <c r="AG39" s="1133" t="str">
        <f t="shared" ref="AG39:AG40" si="183">IF(YEAR(AG$6)=$A39,"",IF(YEAR(AG$6)=($A39+1),ROUND(U$31*(1-AG$28),0),ROUND(U39*(1-AG$28),0)))</f>
        <v/>
      </c>
      <c r="AH39" s="1133" t="str">
        <f t="shared" ref="AH39:AH40" si="184">IF(YEAR(AH$6)=$A39,"",IF(YEAR(AH$6)=($A39+1),ROUND(V$31*(1-AH$28),0),ROUND(V39*(1-AH$28),0)))</f>
        <v/>
      </c>
      <c r="AI39" s="1133" t="str">
        <f t="shared" ref="AI39:AI40" si="185">IF(YEAR(AI$6)=$A39,"",IF(YEAR(AI$6)=($A39+1),ROUND(W$31*(1-AI$28),0),ROUND(W39*(1-AI$28),0)))</f>
        <v/>
      </c>
      <c r="AJ39" s="1133" t="str">
        <f t="shared" ref="AJ39:AJ40" si="186">IF(YEAR(AJ$6)=$A39,"",IF(YEAR(AJ$6)=($A39+1),ROUND(X$31*(1-AJ$28),0),ROUND(X39*(1-AJ$28),0)))</f>
        <v/>
      </c>
      <c r="AK39" s="1133" t="str">
        <f t="shared" ref="AK39:AK40" si="187">IF(YEAR(AK$6)=$A39,"",IF(YEAR(AK$6)=($A39+1),ROUND(Y$31*(1-AK$28),0),ROUND(Y39*(1-AK$28),0)))</f>
        <v/>
      </c>
      <c r="AL39" s="1133" t="str">
        <f t="shared" ref="AL39:AL40" si="188">IF(YEAR(AL$6)=$A39,"",IF(YEAR(AL$6)=($A39+1),ROUND(Z$31*(1-AL$28),0),ROUND(Z39*(1-AL$28),0)))</f>
        <v/>
      </c>
      <c r="AM39" s="1133" t="str">
        <f t="shared" si="108"/>
        <v/>
      </c>
      <c r="AN39" s="1133">
        <f t="shared" si="109"/>
        <v>1050</v>
      </c>
      <c r="AO39" s="1133">
        <f t="shared" si="110"/>
        <v>0</v>
      </c>
      <c r="AP39" s="1133">
        <f t="shared" si="111"/>
        <v>0</v>
      </c>
      <c r="AQ39" s="1133">
        <f>IF(YEAR(AQ$6)=$A39,"",IF(YEAR(AQ$6)=($A39+1),ROUND(AE$31*(1-AQ$28),0),ROUND(AE39*(1-AQ$28),0)))</f>
        <v>1050</v>
      </c>
      <c r="AR39" s="1133">
        <f t="shared" si="113"/>
        <v>0</v>
      </c>
      <c r="AS39" s="1133">
        <f t="shared" si="114"/>
        <v>0</v>
      </c>
      <c r="AT39" s="1133">
        <f t="shared" si="115"/>
        <v>1200</v>
      </c>
      <c r="AU39" s="1133">
        <f t="shared" si="116"/>
        <v>0</v>
      </c>
      <c r="AV39" s="1133">
        <f t="shared" si="117"/>
        <v>0</v>
      </c>
      <c r="AW39" s="1133">
        <f t="shared" si="118"/>
        <v>1230</v>
      </c>
      <c r="AX39" s="1133">
        <f t="shared" si="119"/>
        <v>0</v>
      </c>
      <c r="AY39" s="1133">
        <f t="shared" si="120"/>
        <v>0</v>
      </c>
      <c r="AZ39" s="1133">
        <f t="shared" si="121"/>
        <v>315</v>
      </c>
      <c r="BA39" s="1133">
        <f t="shared" si="122"/>
        <v>0</v>
      </c>
      <c r="BB39" s="1133">
        <f t="shared" si="123"/>
        <v>0</v>
      </c>
      <c r="BC39" s="1133">
        <f t="shared" si="124"/>
        <v>315</v>
      </c>
      <c r="BD39" s="1133">
        <f t="shared" si="125"/>
        <v>0</v>
      </c>
      <c r="BE39" s="1133">
        <f t="shared" si="126"/>
        <v>0</v>
      </c>
      <c r="BF39" s="1133">
        <f t="shared" si="127"/>
        <v>360</v>
      </c>
      <c r="BG39" s="1133">
        <f t="shared" si="128"/>
        <v>0</v>
      </c>
      <c r="BH39" s="1133">
        <f t="shared" si="129"/>
        <v>0</v>
      </c>
      <c r="BI39" s="1133">
        <f t="shared" si="130"/>
        <v>369</v>
      </c>
      <c r="BJ39" s="1133">
        <f t="shared" si="131"/>
        <v>0</v>
      </c>
      <c r="BK39" s="1133">
        <f t="shared" si="132"/>
        <v>0</v>
      </c>
      <c r="BL39" s="1133">
        <f t="shared" si="133"/>
        <v>95</v>
      </c>
      <c r="BM39" s="1133">
        <f t="shared" si="134"/>
        <v>0</v>
      </c>
      <c r="BN39" s="1133">
        <f t="shared" si="135"/>
        <v>0</v>
      </c>
      <c r="BO39" s="1133">
        <f t="shared" si="136"/>
        <v>95</v>
      </c>
      <c r="BP39" s="1133">
        <f t="shared" si="137"/>
        <v>0</v>
      </c>
      <c r="BQ39" s="1133">
        <f t="shared" si="138"/>
        <v>0</v>
      </c>
      <c r="BR39" s="1133">
        <f t="shared" si="139"/>
        <v>108</v>
      </c>
      <c r="BS39" s="1133">
        <f t="shared" si="140"/>
        <v>0</v>
      </c>
      <c r="BT39" s="1133">
        <f t="shared" si="141"/>
        <v>0</v>
      </c>
      <c r="BU39" s="1133">
        <f t="shared" si="142"/>
        <v>111</v>
      </c>
      <c r="BV39" s="1133">
        <f t="shared" si="143"/>
        <v>0</v>
      </c>
      <c r="BW39" s="1133">
        <f t="shared" si="144"/>
        <v>0</v>
      </c>
      <c r="BX39" s="1133">
        <f t="shared" si="145"/>
        <v>29</v>
      </c>
      <c r="BY39" s="1133">
        <f t="shared" si="146"/>
        <v>0</v>
      </c>
      <c r="BZ39" s="1133">
        <f t="shared" si="147"/>
        <v>0</v>
      </c>
      <c r="CA39" s="1133">
        <f t="shared" si="148"/>
        <v>29</v>
      </c>
      <c r="CB39" s="1133">
        <f t="shared" si="149"/>
        <v>0</v>
      </c>
      <c r="CC39" s="1133">
        <f t="shared" si="150"/>
        <v>0</v>
      </c>
      <c r="CD39" s="1133">
        <f t="shared" si="151"/>
        <v>32</v>
      </c>
      <c r="CE39" s="1133">
        <f t="shared" si="152"/>
        <v>0</v>
      </c>
      <c r="CF39" s="1133">
        <f t="shared" si="153"/>
        <v>0</v>
      </c>
      <c r="CG39" s="1133">
        <f t="shared" si="154"/>
        <v>33</v>
      </c>
      <c r="CH39" s="1133">
        <f t="shared" si="155"/>
        <v>0</v>
      </c>
      <c r="CI39" s="1133">
        <f t="shared" si="156"/>
        <v>0</v>
      </c>
      <c r="CJ39" s="1133">
        <f t="shared" si="157"/>
        <v>9</v>
      </c>
      <c r="CK39" s="1133">
        <f t="shared" si="158"/>
        <v>0</v>
      </c>
      <c r="CL39" s="1133">
        <f t="shared" si="159"/>
        <v>0</v>
      </c>
      <c r="CM39" s="1133">
        <f t="shared" si="160"/>
        <v>9</v>
      </c>
      <c r="CN39" s="1133">
        <f t="shared" si="161"/>
        <v>0</v>
      </c>
      <c r="CO39" s="1133">
        <f t="shared" si="162"/>
        <v>0</v>
      </c>
      <c r="CP39" s="1133">
        <f t="shared" si="163"/>
        <v>10</v>
      </c>
      <c r="CQ39" s="1133">
        <f t="shared" si="164"/>
        <v>0</v>
      </c>
      <c r="CR39" s="1133">
        <f t="shared" si="165"/>
        <v>0</v>
      </c>
      <c r="CS39" s="1133">
        <f t="shared" si="166"/>
        <v>10</v>
      </c>
      <c r="CT39" s="1133">
        <f t="shared" si="167"/>
        <v>0</v>
      </c>
      <c r="CU39" s="1133">
        <f t="shared" si="168"/>
        <v>0</v>
      </c>
      <c r="CV39" s="1133">
        <f t="shared" si="169"/>
        <v>3</v>
      </c>
      <c r="CW39" s="1133">
        <f t="shared" si="170"/>
        <v>0</v>
      </c>
      <c r="CX39" s="1133">
        <f t="shared" si="171"/>
        <v>0</v>
      </c>
      <c r="CY39" s="1133">
        <f t="shared" si="172"/>
        <v>3</v>
      </c>
      <c r="CZ39" s="1133">
        <f t="shared" si="173"/>
        <v>0</v>
      </c>
      <c r="DA39" s="1133">
        <f t="shared" si="174"/>
        <v>0</v>
      </c>
      <c r="DB39" s="1133">
        <f t="shared" si="175"/>
        <v>3</v>
      </c>
      <c r="DC39" s="1133">
        <f t="shared" si="176"/>
        <v>0</v>
      </c>
      <c r="DD39" s="1133">
        <f t="shared" si="177"/>
        <v>0</v>
      </c>
      <c r="DE39" s="1133">
        <f t="shared" si="178"/>
        <v>3</v>
      </c>
      <c r="DF39" s="1133">
        <f t="shared" si="179"/>
        <v>0</v>
      </c>
      <c r="DG39" s="1136"/>
      <c r="DH39" s="147"/>
      <c r="DI39" s="147"/>
      <c r="DJ39" s="147"/>
      <c r="DK39" s="147"/>
      <c r="DL39" s="147"/>
      <c r="DM39" s="147"/>
      <c r="DN39" s="147"/>
      <c r="DO39" s="147"/>
      <c r="DP39" s="147"/>
      <c r="DQ39" s="147"/>
      <c r="DR39" s="147"/>
    </row>
    <row r="40" spans="1:122" ht="16" outlineLevel="1">
      <c r="A40" s="341">
        <f>YEAR(AN$6)</f>
        <v>2022</v>
      </c>
      <c r="B40" s="226"/>
      <c r="C40" s="1129" t="s">
        <v>193</v>
      </c>
      <c r="D40" s="1137"/>
      <c r="E40" s="1137"/>
      <c r="F40" s="1137"/>
      <c r="G40" s="1137"/>
      <c r="H40" s="1137"/>
      <c r="I40" s="1137"/>
      <c r="J40" s="1137"/>
      <c r="K40" s="1137"/>
      <c r="L40" s="1137"/>
      <c r="M40" s="1137"/>
      <c r="N40" s="1137"/>
      <c r="O40" s="1137"/>
      <c r="P40" s="1133">
        <f t="shared" si="87"/>
        <v>0</v>
      </c>
      <c r="Q40" s="1133">
        <f t="shared" si="88"/>
        <v>0</v>
      </c>
      <c r="R40" s="1133">
        <f t="shared" si="89"/>
        <v>0</v>
      </c>
      <c r="S40" s="1133">
        <f t="shared" si="90"/>
        <v>0</v>
      </c>
      <c r="T40" s="1133">
        <f t="shared" si="91"/>
        <v>0</v>
      </c>
      <c r="U40" s="1133">
        <f t="shared" si="92"/>
        <v>0</v>
      </c>
      <c r="V40" s="1133">
        <f t="shared" si="93"/>
        <v>0</v>
      </c>
      <c r="W40" s="1133">
        <f t="shared" si="94"/>
        <v>0</v>
      </c>
      <c r="X40" s="1133">
        <f t="shared" si="95"/>
        <v>0</v>
      </c>
      <c r="Y40" s="1133">
        <f t="shared" si="96"/>
        <v>0</v>
      </c>
      <c r="Z40" s="1133">
        <f t="shared" si="97"/>
        <v>0</v>
      </c>
      <c r="AA40" s="1134">
        <f t="shared" si="98"/>
        <v>0</v>
      </c>
      <c r="AB40" s="1133">
        <f t="shared" si="99"/>
        <v>0</v>
      </c>
      <c r="AC40" s="1133">
        <f t="shared" ref="AC40" si="189">IF(YEAR(AC$6)=$A40,"",IF(YEAR(AC$6)=($A40+1),ROUND(Q$31*(1-AC$28),0),ROUND(Q40*(1-AC$28),0)))</f>
        <v>0</v>
      </c>
      <c r="AD40" s="1133">
        <f t="shared" si="180"/>
        <v>0</v>
      </c>
      <c r="AE40" s="1133">
        <f t="shared" si="181"/>
        <v>0</v>
      </c>
      <c r="AF40" s="1133">
        <f t="shared" si="182"/>
        <v>0</v>
      </c>
      <c r="AG40" s="1133">
        <f t="shared" si="183"/>
        <v>0</v>
      </c>
      <c r="AH40" s="1133">
        <f t="shared" si="184"/>
        <v>0</v>
      </c>
      <c r="AI40" s="1133">
        <f t="shared" si="185"/>
        <v>0</v>
      </c>
      <c r="AJ40" s="1133">
        <f t="shared" si="186"/>
        <v>0</v>
      </c>
      <c r="AK40" s="1133">
        <f t="shared" si="187"/>
        <v>0</v>
      </c>
      <c r="AL40" s="1133">
        <f t="shared" si="188"/>
        <v>0</v>
      </c>
      <c r="AM40" s="1133">
        <f t="shared" si="108"/>
        <v>0</v>
      </c>
      <c r="AN40" s="1133" t="str">
        <f t="shared" si="109"/>
        <v/>
      </c>
      <c r="AO40" s="1133" t="str">
        <f t="shared" si="110"/>
        <v/>
      </c>
      <c r="AP40" s="1133" t="str">
        <f t="shared" si="111"/>
        <v/>
      </c>
      <c r="AQ40" s="1133" t="str">
        <f t="shared" si="112"/>
        <v/>
      </c>
      <c r="AR40" s="1133" t="str">
        <f t="shared" si="113"/>
        <v/>
      </c>
      <c r="AS40" s="1133" t="str">
        <f t="shared" si="114"/>
        <v/>
      </c>
      <c r="AT40" s="1133" t="str">
        <f t="shared" si="115"/>
        <v/>
      </c>
      <c r="AU40" s="1133" t="str">
        <f t="shared" si="116"/>
        <v/>
      </c>
      <c r="AV40" s="1133" t="str">
        <f t="shared" si="117"/>
        <v/>
      </c>
      <c r="AW40" s="1133" t="str">
        <f t="shared" si="118"/>
        <v/>
      </c>
      <c r="AX40" s="1133" t="str">
        <f t="shared" si="119"/>
        <v/>
      </c>
      <c r="AY40" s="1133" t="str">
        <f t="shared" si="120"/>
        <v/>
      </c>
      <c r="AZ40" s="1133">
        <f>IF(YEAR(AZ$6)=$A40,"",IF(YEAR(AZ$6)=($A40+1),ROUND(AN$31*(1-AZ$28),0),ROUND(AN40*(1-AZ$28),0)))</f>
        <v>1500</v>
      </c>
      <c r="BA40" s="1133">
        <f t="shared" si="122"/>
        <v>0</v>
      </c>
      <c r="BB40" s="1133">
        <f t="shared" si="123"/>
        <v>0</v>
      </c>
      <c r="BC40" s="1133">
        <f t="shared" si="124"/>
        <v>1590</v>
      </c>
      <c r="BD40" s="1133">
        <f t="shared" si="125"/>
        <v>0</v>
      </c>
      <c r="BE40" s="1133">
        <f t="shared" si="126"/>
        <v>0</v>
      </c>
      <c r="BF40" s="1133">
        <f t="shared" si="127"/>
        <v>1575</v>
      </c>
      <c r="BG40" s="1133">
        <f t="shared" si="128"/>
        <v>0</v>
      </c>
      <c r="BH40" s="1133">
        <f t="shared" si="129"/>
        <v>0</v>
      </c>
      <c r="BI40" s="1133">
        <f t="shared" si="130"/>
        <v>1575</v>
      </c>
      <c r="BJ40" s="1133">
        <f t="shared" si="131"/>
        <v>0</v>
      </c>
      <c r="BK40" s="1133">
        <f t="shared" si="132"/>
        <v>0</v>
      </c>
      <c r="BL40" s="1133">
        <f t="shared" si="133"/>
        <v>450</v>
      </c>
      <c r="BM40" s="1133">
        <f t="shared" si="134"/>
        <v>0</v>
      </c>
      <c r="BN40" s="1133">
        <f t="shared" si="135"/>
        <v>0</v>
      </c>
      <c r="BO40" s="1133">
        <f t="shared" si="136"/>
        <v>477</v>
      </c>
      <c r="BP40" s="1133">
        <f t="shared" si="137"/>
        <v>0</v>
      </c>
      <c r="BQ40" s="1133">
        <f t="shared" si="138"/>
        <v>0</v>
      </c>
      <c r="BR40" s="1133">
        <f t="shared" si="139"/>
        <v>473</v>
      </c>
      <c r="BS40" s="1133">
        <f t="shared" si="140"/>
        <v>0</v>
      </c>
      <c r="BT40" s="1133">
        <f t="shared" si="141"/>
        <v>0</v>
      </c>
      <c r="BU40" s="1133">
        <f t="shared" si="142"/>
        <v>473</v>
      </c>
      <c r="BV40" s="1133">
        <f t="shared" si="143"/>
        <v>0</v>
      </c>
      <c r="BW40" s="1133">
        <f t="shared" si="144"/>
        <v>0</v>
      </c>
      <c r="BX40" s="1133">
        <f t="shared" si="145"/>
        <v>135</v>
      </c>
      <c r="BY40" s="1133">
        <f t="shared" si="146"/>
        <v>0</v>
      </c>
      <c r="BZ40" s="1133">
        <f t="shared" si="147"/>
        <v>0</v>
      </c>
      <c r="CA40" s="1133">
        <f t="shared" si="148"/>
        <v>143</v>
      </c>
      <c r="CB40" s="1133">
        <f t="shared" si="149"/>
        <v>0</v>
      </c>
      <c r="CC40" s="1133">
        <f t="shared" si="150"/>
        <v>0</v>
      </c>
      <c r="CD40" s="1133">
        <f t="shared" si="151"/>
        <v>142</v>
      </c>
      <c r="CE40" s="1133">
        <f t="shared" si="152"/>
        <v>0</v>
      </c>
      <c r="CF40" s="1133">
        <f t="shared" si="153"/>
        <v>0</v>
      </c>
      <c r="CG40" s="1133">
        <f t="shared" si="154"/>
        <v>142</v>
      </c>
      <c r="CH40" s="1133">
        <f t="shared" si="155"/>
        <v>0</v>
      </c>
      <c r="CI40" s="1133">
        <f t="shared" si="156"/>
        <v>0</v>
      </c>
      <c r="CJ40" s="1133">
        <f t="shared" si="157"/>
        <v>41</v>
      </c>
      <c r="CK40" s="1133">
        <f t="shared" si="158"/>
        <v>0</v>
      </c>
      <c r="CL40" s="1133">
        <f t="shared" si="159"/>
        <v>0</v>
      </c>
      <c r="CM40" s="1133">
        <f t="shared" si="160"/>
        <v>43</v>
      </c>
      <c r="CN40" s="1133">
        <f t="shared" si="161"/>
        <v>0</v>
      </c>
      <c r="CO40" s="1133">
        <f t="shared" si="162"/>
        <v>0</v>
      </c>
      <c r="CP40" s="1133">
        <f t="shared" si="163"/>
        <v>43</v>
      </c>
      <c r="CQ40" s="1133">
        <f t="shared" si="164"/>
        <v>0</v>
      </c>
      <c r="CR40" s="1133">
        <f t="shared" si="165"/>
        <v>0</v>
      </c>
      <c r="CS40" s="1133">
        <f t="shared" si="166"/>
        <v>43</v>
      </c>
      <c r="CT40" s="1133">
        <f t="shared" si="167"/>
        <v>0</v>
      </c>
      <c r="CU40" s="1133">
        <f t="shared" si="168"/>
        <v>0</v>
      </c>
      <c r="CV40" s="1133">
        <f t="shared" si="169"/>
        <v>12</v>
      </c>
      <c r="CW40" s="1133">
        <f t="shared" si="170"/>
        <v>0</v>
      </c>
      <c r="CX40" s="1133">
        <f t="shared" si="171"/>
        <v>0</v>
      </c>
      <c r="CY40" s="1133">
        <f t="shared" si="172"/>
        <v>13</v>
      </c>
      <c r="CZ40" s="1133">
        <f t="shared" si="173"/>
        <v>0</v>
      </c>
      <c r="DA40" s="1133">
        <f t="shared" si="174"/>
        <v>0</v>
      </c>
      <c r="DB40" s="1133">
        <f t="shared" si="175"/>
        <v>13</v>
      </c>
      <c r="DC40" s="1133">
        <f t="shared" si="176"/>
        <v>0</v>
      </c>
      <c r="DD40" s="1133">
        <f t="shared" si="177"/>
        <v>0</v>
      </c>
      <c r="DE40" s="1133">
        <f t="shared" si="178"/>
        <v>13</v>
      </c>
      <c r="DF40" s="1133">
        <f t="shared" si="179"/>
        <v>0</v>
      </c>
      <c r="DG40" s="1136"/>
      <c r="DH40" s="147"/>
      <c r="DI40" s="147"/>
      <c r="DJ40" s="147"/>
      <c r="DK40" s="147"/>
      <c r="DL40" s="147"/>
      <c r="DM40" s="147"/>
      <c r="DN40" s="147"/>
      <c r="DO40" s="147"/>
      <c r="DP40" s="147"/>
      <c r="DQ40" s="147"/>
      <c r="DR40" s="147"/>
    </row>
    <row r="41" spans="1:122" ht="16" outlineLevel="1">
      <c r="A41" s="341">
        <f>YEAR(AZ$6)</f>
        <v>2023</v>
      </c>
      <c r="B41" s="226"/>
      <c r="C41" s="1129" t="s">
        <v>193</v>
      </c>
      <c r="D41" s="1137"/>
      <c r="E41" s="1137"/>
      <c r="F41" s="1137"/>
      <c r="G41" s="1137"/>
      <c r="H41" s="1137"/>
      <c r="I41" s="1137"/>
      <c r="J41" s="1137"/>
      <c r="K41" s="1137"/>
      <c r="L41" s="1137"/>
      <c r="M41" s="1137"/>
      <c r="N41" s="1137"/>
      <c r="O41" s="1137"/>
      <c r="P41" s="1133">
        <f t="shared" si="87"/>
        <v>0</v>
      </c>
      <c r="Q41" s="1133">
        <f t="shared" si="88"/>
        <v>0</v>
      </c>
      <c r="R41" s="1133">
        <f t="shared" si="89"/>
        <v>0</v>
      </c>
      <c r="S41" s="1133">
        <f t="shared" si="90"/>
        <v>0</v>
      </c>
      <c r="T41" s="1133">
        <f t="shared" si="91"/>
        <v>0</v>
      </c>
      <c r="U41" s="1133">
        <f t="shared" si="92"/>
        <v>0</v>
      </c>
      <c r="V41" s="1133">
        <f t="shared" si="93"/>
        <v>0</v>
      </c>
      <c r="W41" s="1133">
        <f t="shared" si="94"/>
        <v>0</v>
      </c>
      <c r="X41" s="1133">
        <f t="shared" si="95"/>
        <v>0</v>
      </c>
      <c r="Y41" s="1133">
        <f t="shared" si="96"/>
        <v>0</v>
      </c>
      <c r="Z41" s="1133">
        <f t="shared" si="97"/>
        <v>0</v>
      </c>
      <c r="AA41" s="1134">
        <f t="shared" si="98"/>
        <v>0</v>
      </c>
      <c r="AB41" s="1133">
        <f t="shared" si="99"/>
        <v>0</v>
      </c>
      <c r="AC41" s="1133">
        <f t="shared" si="100"/>
        <v>0</v>
      </c>
      <c r="AD41" s="1133">
        <f t="shared" si="101"/>
        <v>0</v>
      </c>
      <c r="AE41" s="1133">
        <f t="shared" ref="AE41:AE43" si="190">IF(YEAR(AE$6)=$A41,"",IF(YEAR(AE$6)=($A41+1),ROUND(S$31*(1-AE$28),0),ROUND(S41*(1-AE$28),0)))</f>
        <v>0</v>
      </c>
      <c r="AF41" s="1133">
        <f t="shared" si="102"/>
        <v>0</v>
      </c>
      <c r="AG41" s="1133">
        <f t="shared" si="103"/>
        <v>0</v>
      </c>
      <c r="AH41" s="1133">
        <f t="shared" si="104"/>
        <v>0</v>
      </c>
      <c r="AI41" s="1133">
        <f t="shared" si="105"/>
        <v>0</v>
      </c>
      <c r="AJ41" s="1133">
        <f t="shared" si="106"/>
        <v>0</v>
      </c>
      <c r="AK41" s="1133">
        <f t="shared" ref="AK41:AK43" si="191">IF(YEAR(AK$6)=$A41,"",IF(YEAR(AK$6)=($A41+1),ROUND(Y$31*(1-AK$28),0),ROUND(Y41*(1-AK$28),0)))</f>
        <v>0</v>
      </c>
      <c r="AL41" s="1133">
        <f t="shared" si="107"/>
        <v>0</v>
      </c>
      <c r="AM41" s="1133">
        <f t="shared" si="108"/>
        <v>0</v>
      </c>
      <c r="AN41" s="1133">
        <f t="shared" si="109"/>
        <v>0</v>
      </c>
      <c r="AO41" s="1133">
        <f t="shared" si="110"/>
        <v>0</v>
      </c>
      <c r="AP41" s="1133">
        <f t="shared" si="111"/>
        <v>0</v>
      </c>
      <c r="AQ41" s="1133">
        <f t="shared" si="112"/>
        <v>0</v>
      </c>
      <c r="AR41" s="1133">
        <f t="shared" si="113"/>
        <v>0</v>
      </c>
      <c r="AS41" s="1133">
        <f t="shared" si="114"/>
        <v>0</v>
      </c>
      <c r="AT41" s="1133">
        <f t="shared" si="115"/>
        <v>0</v>
      </c>
      <c r="AU41" s="1133">
        <f t="shared" si="116"/>
        <v>0</v>
      </c>
      <c r="AV41" s="1133">
        <f t="shared" si="117"/>
        <v>0</v>
      </c>
      <c r="AW41" s="1133">
        <f t="shared" si="118"/>
        <v>0</v>
      </c>
      <c r="AX41" s="1133">
        <f t="shared" si="119"/>
        <v>0</v>
      </c>
      <c r="AY41" s="1133">
        <f t="shared" si="120"/>
        <v>0</v>
      </c>
      <c r="AZ41" s="1133" t="str">
        <f t="shared" si="121"/>
        <v/>
      </c>
      <c r="BA41" s="1133" t="str">
        <f t="shared" si="122"/>
        <v/>
      </c>
      <c r="BB41" s="1133" t="str">
        <f t="shared" si="123"/>
        <v/>
      </c>
      <c r="BC41" s="1133" t="str">
        <f t="shared" si="124"/>
        <v/>
      </c>
      <c r="BD41" s="1133" t="str">
        <f t="shared" si="125"/>
        <v/>
      </c>
      <c r="BE41" s="1133" t="str">
        <f t="shared" si="126"/>
        <v/>
      </c>
      <c r="BF41" s="1133" t="str">
        <f t="shared" si="127"/>
        <v/>
      </c>
      <c r="BG41" s="1133" t="str">
        <f t="shared" si="128"/>
        <v/>
      </c>
      <c r="BH41" s="1133" t="str">
        <f t="shared" si="129"/>
        <v/>
      </c>
      <c r="BI41" s="1133" t="str">
        <f t="shared" si="130"/>
        <v/>
      </c>
      <c r="BJ41" s="1133" t="str">
        <f t="shared" si="131"/>
        <v/>
      </c>
      <c r="BK41" s="1133" t="str">
        <f t="shared" si="132"/>
        <v/>
      </c>
      <c r="BL41" s="1133">
        <f>IF(YEAR(BL$6)=$A41,"",IF(YEAR(BL$6)=($A41+1),ROUND(AZ$31*(1-BL$28),0),ROUND(AZ41*(1-BL$28),0)))</f>
        <v>2250</v>
      </c>
      <c r="BM41" s="1133">
        <f t="shared" si="134"/>
        <v>0</v>
      </c>
      <c r="BN41" s="1133">
        <f t="shared" si="135"/>
        <v>0</v>
      </c>
      <c r="BO41" s="1133">
        <f t="shared" si="136"/>
        <v>2250</v>
      </c>
      <c r="BP41" s="1133">
        <f t="shared" si="137"/>
        <v>0</v>
      </c>
      <c r="BQ41" s="1133">
        <f t="shared" si="138"/>
        <v>0</v>
      </c>
      <c r="BR41" s="1133">
        <f t="shared" si="139"/>
        <v>2784</v>
      </c>
      <c r="BS41" s="1133">
        <f t="shared" si="140"/>
        <v>0</v>
      </c>
      <c r="BT41" s="1133">
        <f t="shared" si="141"/>
        <v>0</v>
      </c>
      <c r="BU41" s="1133">
        <f t="shared" si="142"/>
        <v>2700</v>
      </c>
      <c r="BV41" s="1133">
        <f t="shared" si="143"/>
        <v>0</v>
      </c>
      <c r="BW41" s="1133">
        <f t="shared" si="144"/>
        <v>0</v>
      </c>
      <c r="BX41" s="1133">
        <f t="shared" si="145"/>
        <v>675</v>
      </c>
      <c r="BY41" s="1133">
        <f t="shared" si="146"/>
        <v>0</v>
      </c>
      <c r="BZ41" s="1133">
        <f t="shared" si="147"/>
        <v>0</v>
      </c>
      <c r="CA41" s="1133">
        <f t="shared" si="148"/>
        <v>675</v>
      </c>
      <c r="CB41" s="1133">
        <f t="shared" si="149"/>
        <v>0</v>
      </c>
      <c r="CC41" s="1133">
        <f t="shared" si="150"/>
        <v>0</v>
      </c>
      <c r="CD41" s="1133">
        <f t="shared" si="151"/>
        <v>835</v>
      </c>
      <c r="CE41" s="1133">
        <f t="shared" si="152"/>
        <v>0</v>
      </c>
      <c r="CF41" s="1133">
        <f t="shared" si="153"/>
        <v>0</v>
      </c>
      <c r="CG41" s="1133">
        <f t="shared" si="154"/>
        <v>810</v>
      </c>
      <c r="CH41" s="1133">
        <f t="shared" si="155"/>
        <v>0</v>
      </c>
      <c r="CI41" s="1133">
        <f t="shared" si="156"/>
        <v>0</v>
      </c>
      <c r="CJ41" s="1133">
        <f t="shared" si="157"/>
        <v>203</v>
      </c>
      <c r="CK41" s="1133">
        <f t="shared" si="158"/>
        <v>0</v>
      </c>
      <c r="CL41" s="1133">
        <f t="shared" si="159"/>
        <v>0</v>
      </c>
      <c r="CM41" s="1133">
        <f t="shared" si="160"/>
        <v>203</v>
      </c>
      <c r="CN41" s="1133">
        <f t="shared" si="161"/>
        <v>0</v>
      </c>
      <c r="CO41" s="1133">
        <f t="shared" si="162"/>
        <v>0</v>
      </c>
      <c r="CP41" s="1133">
        <f t="shared" si="163"/>
        <v>251</v>
      </c>
      <c r="CQ41" s="1133">
        <f t="shared" si="164"/>
        <v>0</v>
      </c>
      <c r="CR41" s="1133">
        <f t="shared" si="165"/>
        <v>0</v>
      </c>
      <c r="CS41" s="1133">
        <f t="shared" si="166"/>
        <v>243</v>
      </c>
      <c r="CT41" s="1133">
        <f t="shared" si="167"/>
        <v>0</v>
      </c>
      <c r="CU41" s="1133">
        <f t="shared" si="168"/>
        <v>0</v>
      </c>
      <c r="CV41" s="1133">
        <f t="shared" si="169"/>
        <v>61</v>
      </c>
      <c r="CW41" s="1133">
        <f t="shared" si="170"/>
        <v>0</v>
      </c>
      <c r="CX41" s="1133">
        <f t="shared" si="171"/>
        <v>0</v>
      </c>
      <c r="CY41" s="1133">
        <f t="shared" si="172"/>
        <v>61</v>
      </c>
      <c r="CZ41" s="1133">
        <f t="shared" si="173"/>
        <v>0</v>
      </c>
      <c r="DA41" s="1133">
        <f t="shared" si="174"/>
        <v>0</v>
      </c>
      <c r="DB41" s="1133">
        <f t="shared" si="175"/>
        <v>75</v>
      </c>
      <c r="DC41" s="1133">
        <f t="shared" si="176"/>
        <v>0</v>
      </c>
      <c r="DD41" s="1133">
        <f t="shared" si="177"/>
        <v>0</v>
      </c>
      <c r="DE41" s="1133">
        <f t="shared" si="178"/>
        <v>73</v>
      </c>
      <c r="DF41" s="1133">
        <f t="shared" si="179"/>
        <v>0</v>
      </c>
      <c r="DG41" s="1136"/>
      <c r="DH41" s="147"/>
      <c r="DI41" s="147"/>
      <c r="DJ41" s="147"/>
      <c r="DK41" s="147"/>
      <c r="DL41" s="147"/>
      <c r="DM41" s="147"/>
      <c r="DN41" s="147"/>
      <c r="DO41" s="147"/>
      <c r="DP41" s="147"/>
      <c r="DQ41" s="147"/>
      <c r="DR41" s="147"/>
    </row>
    <row r="42" spans="1:122" s="147" customFormat="1" ht="16" outlineLevel="1">
      <c r="A42" s="341">
        <f>YEAR(BL$6)</f>
        <v>2024</v>
      </c>
      <c r="B42" s="226"/>
      <c r="C42" s="1129" t="s">
        <v>193</v>
      </c>
      <c r="D42" s="1137"/>
      <c r="E42" s="1137"/>
      <c r="F42" s="1137"/>
      <c r="G42" s="1137"/>
      <c r="H42" s="1137"/>
      <c r="I42" s="1137"/>
      <c r="J42" s="1137"/>
      <c r="K42" s="1137"/>
      <c r="L42" s="1137"/>
      <c r="M42" s="1137"/>
      <c r="N42" s="1137"/>
      <c r="O42" s="1137"/>
      <c r="P42" s="1133">
        <f t="shared" ref="P42:P43" si="192">IF(YEAR(P$6)=$A42,"",IF(YEAR(P$6)=($A42+1),ROUND(D$31*(1-P$28),0),ROUND(D42*(1-P$28),0)))</f>
        <v>0</v>
      </c>
      <c r="Q42" s="1133">
        <f t="shared" ref="Q42:Q43" si="193">IF(YEAR(Q$6)=$A42,"",IF(YEAR(Q$6)=($A42+1),ROUND(E$31*(1-Q$28),0),ROUND(E42*(1-Q$28),0)))</f>
        <v>0</v>
      </c>
      <c r="R42" s="1133">
        <f t="shared" ref="R42:R43" si="194">IF(YEAR(R$6)=$A42,"",IF(YEAR(R$6)=($A42+1),ROUND(F$31*(1-R$28),0),ROUND(F42*(1-R$28),0)))</f>
        <v>0</v>
      </c>
      <c r="S42" s="1133">
        <f t="shared" ref="S42:S43" si="195">IF(YEAR(S$6)=$A42,"",IF(YEAR(S$6)=($A42+1),ROUND(G$31*(1-S$28),0),ROUND(G42*(1-S$28),0)))</f>
        <v>0</v>
      </c>
      <c r="T42" s="1133">
        <f t="shared" ref="T42:T43" si="196">IF(YEAR(T$6)=$A42,"",IF(YEAR(T$6)=($A42+1),ROUND(H$31*(1-T$28),0),ROUND(H42*(1-T$28),0)))</f>
        <v>0</v>
      </c>
      <c r="U42" s="1133">
        <f t="shared" ref="U42:U43" si="197">IF(YEAR(U$6)=$A42,"",IF(YEAR(U$6)=($A42+1),ROUND(I$31*(1-U$28),0),ROUND(I42*(1-U$28),0)))</f>
        <v>0</v>
      </c>
      <c r="V42" s="1133">
        <f t="shared" ref="V42:V43" si="198">IF(YEAR(V$6)=$A42,"",IF(YEAR(V$6)=($A42+1),ROUND(J$31*(1-V$28),0),ROUND(J42*(1-V$28),0)))</f>
        <v>0</v>
      </c>
      <c r="W42" s="1133">
        <f t="shared" ref="W42:W43" si="199">IF(YEAR(W$6)=$A42,"",IF(YEAR(W$6)=($A42+1),ROUND(K$31*(1-W$28),0),ROUND(K42*(1-W$28),0)))</f>
        <v>0</v>
      </c>
      <c r="X42" s="1133">
        <f t="shared" ref="X42:X43" si="200">IF(YEAR(X$6)=$A42,"",IF(YEAR(X$6)=($A42+1),ROUND(L$31*(1-X$28),0),ROUND(L42*(1-X$28),0)))</f>
        <v>0</v>
      </c>
      <c r="Y42" s="1133">
        <f t="shared" ref="Y42:Y43" si="201">IF(YEAR(Y$6)=$A42,"",IF(YEAR(Y$6)=($A42+1),ROUND(M$31*(1-Y$28),0),ROUND(M42*(1-Y$28),0)))</f>
        <v>0</v>
      </c>
      <c r="Z42" s="1133">
        <f t="shared" ref="Z42:Z43" si="202">IF(YEAR(Z$6)=$A42,"",IF(YEAR(Z$6)=($A42+1),ROUND(N$31*(1-Z$28),0),ROUND(N42*(1-Z$28),0)))</f>
        <v>0</v>
      </c>
      <c r="AA42" s="1134">
        <f t="shared" ref="AA42:AA43" si="203">IF(YEAR(AA$6)=$A42,"",IF(YEAR(AA$6)=($A42+1),ROUND(O$31*(1-AA$28),0),ROUND(O42*(1-AA$28),0)))</f>
        <v>0</v>
      </c>
      <c r="AB42" s="1133">
        <f t="shared" si="99"/>
        <v>0</v>
      </c>
      <c r="AC42" s="1133">
        <f t="shared" si="100"/>
        <v>0</v>
      </c>
      <c r="AD42" s="1133">
        <f t="shared" si="101"/>
        <v>0</v>
      </c>
      <c r="AE42" s="1133">
        <f t="shared" si="190"/>
        <v>0</v>
      </c>
      <c r="AF42" s="1133">
        <f t="shared" si="102"/>
        <v>0</v>
      </c>
      <c r="AG42" s="1133">
        <f t="shared" si="103"/>
        <v>0</v>
      </c>
      <c r="AH42" s="1133">
        <f t="shared" si="104"/>
        <v>0</v>
      </c>
      <c r="AI42" s="1133">
        <f t="shared" si="105"/>
        <v>0</v>
      </c>
      <c r="AJ42" s="1133">
        <f t="shared" si="106"/>
        <v>0</v>
      </c>
      <c r="AK42" s="1133">
        <f t="shared" si="191"/>
        <v>0</v>
      </c>
      <c r="AL42" s="1133">
        <f t="shared" si="107"/>
        <v>0</v>
      </c>
      <c r="AM42" s="1133">
        <f t="shared" si="108"/>
        <v>0</v>
      </c>
      <c r="AN42" s="1133">
        <f t="shared" si="109"/>
        <v>0</v>
      </c>
      <c r="AO42" s="1133">
        <f t="shared" si="110"/>
        <v>0</v>
      </c>
      <c r="AP42" s="1133">
        <f t="shared" si="111"/>
        <v>0</v>
      </c>
      <c r="AQ42" s="1133">
        <f t="shared" si="112"/>
        <v>0</v>
      </c>
      <c r="AR42" s="1133">
        <f t="shared" si="113"/>
        <v>0</v>
      </c>
      <c r="AS42" s="1133">
        <f t="shared" si="114"/>
        <v>0</v>
      </c>
      <c r="AT42" s="1133">
        <f t="shared" si="115"/>
        <v>0</v>
      </c>
      <c r="AU42" s="1133">
        <f t="shared" si="116"/>
        <v>0</v>
      </c>
      <c r="AV42" s="1133">
        <f t="shared" si="117"/>
        <v>0</v>
      </c>
      <c r="AW42" s="1133">
        <f t="shared" si="118"/>
        <v>0</v>
      </c>
      <c r="AX42" s="1133">
        <f t="shared" si="119"/>
        <v>0</v>
      </c>
      <c r="AY42" s="1133">
        <f t="shared" si="120"/>
        <v>0</v>
      </c>
      <c r="AZ42" s="1133">
        <f t="shared" si="121"/>
        <v>0</v>
      </c>
      <c r="BA42" s="1133">
        <f t="shared" si="122"/>
        <v>0</v>
      </c>
      <c r="BB42" s="1133">
        <f t="shared" si="123"/>
        <v>0</v>
      </c>
      <c r="BC42" s="1133">
        <f t="shared" si="124"/>
        <v>0</v>
      </c>
      <c r="BD42" s="1133">
        <f t="shared" si="125"/>
        <v>0</v>
      </c>
      <c r="BE42" s="1133">
        <f t="shared" si="126"/>
        <v>0</v>
      </c>
      <c r="BF42" s="1133">
        <f t="shared" si="127"/>
        <v>0</v>
      </c>
      <c r="BG42" s="1133">
        <f t="shared" si="128"/>
        <v>0</v>
      </c>
      <c r="BH42" s="1133">
        <f t="shared" si="129"/>
        <v>0</v>
      </c>
      <c r="BI42" s="1133">
        <f>IF(YEAR(BI$6)=$A42,"",IF(YEAR(BI$6)=($A42+1),ROUND(AW$31*(1-BI$28),0),ROUND(AW42*(1-BI$28),0)))</f>
        <v>0</v>
      </c>
      <c r="BJ42" s="1133">
        <f t="shared" si="131"/>
        <v>0</v>
      </c>
      <c r="BK42" s="1133">
        <f t="shared" si="132"/>
        <v>0</v>
      </c>
      <c r="BL42" s="1133" t="str">
        <f t="shared" ref="BL42" si="204">IF(YEAR(BL$6)=$A42,"",IF(YEAR(BL$6)=($A42+1),ROUND(AZ$31*(1-BL$28),0),ROUND(AZ42*(1-BL$28),0)))</f>
        <v/>
      </c>
      <c r="BM42" s="1133" t="str">
        <f t="shared" ref="BM42" si="205">IF(YEAR(BM$6)=$A42,"",IF(YEAR(BM$6)=($A42+1),ROUND(BA$31*(1-BM$28),0),ROUND(BA42*(1-BM$28),0)))</f>
        <v/>
      </c>
      <c r="BN42" s="1133" t="str">
        <f t="shared" ref="BN42" si="206">IF(YEAR(BN$6)=$A42,"",IF(YEAR(BN$6)=($A42+1),ROUND(BB$31*(1-BN$28),0),ROUND(BB42*(1-BN$28),0)))</f>
        <v/>
      </c>
      <c r="BO42" s="1133" t="str">
        <f t="shared" ref="BO42" si="207">IF(YEAR(BO$6)=$A42,"",IF(YEAR(BO$6)=($A42+1),ROUND(BC$31*(1-BO$28),0),ROUND(BC42*(1-BO$28),0)))</f>
        <v/>
      </c>
      <c r="BP42" s="1133" t="str">
        <f t="shared" ref="BP42" si="208">IF(YEAR(BP$6)=$A42,"",IF(YEAR(BP$6)=($A42+1),ROUND(BD$31*(1-BP$28),0),ROUND(BD42*(1-BP$28),0)))</f>
        <v/>
      </c>
      <c r="BQ42" s="1133" t="str">
        <f t="shared" ref="BQ42" si="209">IF(YEAR(BQ$6)=$A42,"",IF(YEAR(BQ$6)=($A42+1),ROUND(BE$31*(1-BQ$28),0),ROUND(BE42*(1-BQ$28),0)))</f>
        <v/>
      </c>
      <c r="BR42" s="1133" t="str">
        <f t="shared" ref="BR42" si="210">IF(YEAR(BR$6)=$A42,"",IF(YEAR(BR$6)=($A42+1),ROUND(BF$31*(1-BR$28),0),ROUND(BF42*(1-BR$28),0)))</f>
        <v/>
      </c>
      <c r="BS42" s="1133" t="str">
        <f t="shared" ref="BS42" si="211">IF(YEAR(BS$6)=$A42,"",IF(YEAR(BS$6)=($A42+1),ROUND(BG$31*(1-BS$28),0),ROUND(BG42*(1-BS$28),0)))</f>
        <v/>
      </c>
      <c r="BT42" s="1133" t="str">
        <f t="shared" ref="BT42" si="212">IF(YEAR(BT$6)=$A42,"",IF(YEAR(BT$6)=($A42+1),ROUND(BH$31*(1-BT$28),0),ROUND(BH42*(1-BT$28),0)))</f>
        <v/>
      </c>
      <c r="BU42" s="1133" t="str">
        <f t="shared" ref="BU42" si="213">IF(YEAR(BU$6)=$A42,"",IF(YEAR(BU$6)=($A42+1),ROUND(BI$31*(1-BU$28),0),ROUND(BI42*(1-BU$28),0)))</f>
        <v/>
      </c>
      <c r="BV42" s="1133" t="str">
        <f t="shared" ref="BV42" si="214">IF(YEAR(BV$6)=$A42,"",IF(YEAR(BV$6)=($A42+1),ROUND(BJ$31*(1-BV$28),0),ROUND(BJ42*(1-BV$28),0)))</f>
        <v/>
      </c>
      <c r="BW42" s="1133" t="str">
        <f t="shared" si="144"/>
        <v/>
      </c>
      <c r="BX42" s="1133">
        <f>IF(YEAR(BX$6)=$A42,"",IF(YEAR(BX$6)=($A42+1),ROUND(BL$31*(1-BX$28),0),ROUND(BL42*(1-BX$28),0)))</f>
        <v>3000</v>
      </c>
      <c r="BY42" s="1133">
        <f t="shared" si="146"/>
        <v>0</v>
      </c>
      <c r="BZ42" s="1133">
        <f t="shared" si="147"/>
        <v>0</v>
      </c>
      <c r="CA42" s="1133">
        <f t="shared" si="148"/>
        <v>4050</v>
      </c>
      <c r="CB42" s="1133">
        <f t="shared" si="149"/>
        <v>0</v>
      </c>
      <c r="CC42" s="1133">
        <f t="shared" si="150"/>
        <v>0</v>
      </c>
      <c r="CD42" s="1133">
        <f t="shared" si="151"/>
        <v>4500</v>
      </c>
      <c r="CE42" s="1133">
        <f t="shared" si="152"/>
        <v>0</v>
      </c>
      <c r="CF42" s="1133">
        <f t="shared" si="153"/>
        <v>0</v>
      </c>
      <c r="CG42" s="1133">
        <f t="shared" si="154"/>
        <v>4425</v>
      </c>
      <c r="CH42" s="1133">
        <f t="shared" si="155"/>
        <v>0</v>
      </c>
      <c r="CI42" s="1133">
        <f t="shared" si="156"/>
        <v>0</v>
      </c>
      <c r="CJ42" s="1133">
        <f t="shared" si="157"/>
        <v>900</v>
      </c>
      <c r="CK42" s="1133">
        <f t="shared" si="158"/>
        <v>0</v>
      </c>
      <c r="CL42" s="1133">
        <f t="shared" si="159"/>
        <v>0</v>
      </c>
      <c r="CM42" s="1133">
        <f t="shared" si="160"/>
        <v>1215</v>
      </c>
      <c r="CN42" s="1133">
        <f t="shared" si="161"/>
        <v>0</v>
      </c>
      <c r="CO42" s="1133">
        <f t="shared" si="162"/>
        <v>0</v>
      </c>
      <c r="CP42" s="1133">
        <f t="shared" si="163"/>
        <v>1350</v>
      </c>
      <c r="CQ42" s="1133">
        <f t="shared" si="164"/>
        <v>0</v>
      </c>
      <c r="CR42" s="1133">
        <f t="shared" si="165"/>
        <v>0</v>
      </c>
      <c r="CS42" s="1133">
        <f t="shared" si="166"/>
        <v>1328</v>
      </c>
      <c r="CT42" s="1133">
        <f t="shared" si="167"/>
        <v>0</v>
      </c>
      <c r="CU42" s="1133">
        <f t="shared" si="168"/>
        <v>0</v>
      </c>
      <c r="CV42" s="1133">
        <f t="shared" si="169"/>
        <v>270</v>
      </c>
      <c r="CW42" s="1133">
        <f t="shared" si="170"/>
        <v>0</v>
      </c>
      <c r="CX42" s="1133">
        <f t="shared" si="171"/>
        <v>0</v>
      </c>
      <c r="CY42" s="1133">
        <f t="shared" si="172"/>
        <v>365</v>
      </c>
      <c r="CZ42" s="1133">
        <f t="shared" si="173"/>
        <v>0</v>
      </c>
      <c r="DA42" s="1133">
        <f t="shared" si="174"/>
        <v>0</v>
      </c>
      <c r="DB42" s="1133">
        <f t="shared" si="175"/>
        <v>405</v>
      </c>
      <c r="DC42" s="1133">
        <f t="shared" si="176"/>
        <v>0</v>
      </c>
      <c r="DD42" s="1133">
        <f t="shared" si="177"/>
        <v>0</v>
      </c>
      <c r="DE42" s="1133">
        <f t="shared" si="178"/>
        <v>398</v>
      </c>
      <c r="DF42" s="1133">
        <f t="shared" si="179"/>
        <v>0</v>
      </c>
      <c r="DG42" s="1136"/>
    </row>
    <row r="43" spans="1:122" s="147" customFormat="1" ht="16" outlineLevel="1">
      <c r="A43" s="341">
        <f>YEAR(BX$6)</f>
        <v>2025</v>
      </c>
      <c r="B43" s="226"/>
      <c r="C43" s="1129" t="s">
        <v>193</v>
      </c>
      <c r="D43" s="1137"/>
      <c r="E43" s="1137"/>
      <c r="F43" s="1137"/>
      <c r="G43" s="1137"/>
      <c r="H43" s="1137"/>
      <c r="I43" s="1137"/>
      <c r="J43" s="1137"/>
      <c r="K43" s="1137"/>
      <c r="L43" s="1137"/>
      <c r="M43" s="1137"/>
      <c r="N43" s="1137"/>
      <c r="O43" s="1137"/>
      <c r="P43" s="1133">
        <f t="shared" si="192"/>
        <v>0</v>
      </c>
      <c r="Q43" s="1133">
        <f t="shared" si="193"/>
        <v>0</v>
      </c>
      <c r="R43" s="1133">
        <f t="shared" si="194"/>
        <v>0</v>
      </c>
      <c r="S43" s="1133">
        <f t="shared" si="195"/>
        <v>0</v>
      </c>
      <c r="T43" s="1133">
        <f t="shared" si="196"/>
        <v>0</v>
      </c>
      <c r="U43" s="1133">
        <f t="shared" si="197"/>
        <v>0</v>
      </c>
      <c r="V43" s="1133">
        <f t="shared" si="198"/>
        <v>0</v>
      </c>
      <c r="W43" s="1133">
        <f t="shared" si="199"/>
        <v>0</v>
      </c>
      <c r="X43" s="1133">
        <f t="shared" si="200"/>
        <v>0</v>
      </c>
      <c r="Y43" s="1133">
        <f t="shared" si="201"/>
        <v>0</v>
      </c>
      <c r="Z43" s="1133">
        <f t="shared" si="202"/>
        <v>0</v>
      </c>
      <c r="AA43" s="1134">
        <f t="shared" si="203"/>
        <v>0</v>
      </c>
      <c r="AB43" s="1133">
        <f t="shared" si="99"/>
        <v>0</v>
      </c>
      <c r="AC43" s="1133">
        <f t="shared" si="100"/>
        <v>0</v>
      </c>
      <c r="AD43" s="1133">
        <f t="shared" si="101"/>
        <v>0</v>
      </c>
      <c r="AE43" s="1133">
        <f t="shared" si="190"/>
        <v>0</v>
      </c>
      <c r="AF43" s="1133">
        <f t="shared" si="102"/>
        <v>0</v>
      </c>
      <c r="AG43" s="1133">
        <f t="shared" si="103"/>
        <v>0</v>
      </c>
      <c r="AH43" s="1133">
        <f t="shared" si="104"/>
        <v>0</v>
      </c>
      <c r="AI43" s="1133">
        <f t="shared" si="105"/>
        <v>0</v>
      </c>
      <c r="AJ43" s="1133">
        <f t="shared" si="106"/>
        <v>0</v>
      </c>
      <c r="AK43" s="1133">
        <f t="shared" si="191"/>
        <v>0</v>
      </c>
      <c r="AL43" s="1133">
        <f t="shared" si="107"/>
        <v>0</v>
      </c>
      <c r="AM43" s="1133">
        <f t="shared" si="108"/>
        <v>0</v>
      </c>
      <c r="AN43" s="1133">
        <f t="shared" si="109"/>
        <v>0</v>
      </c>
      <c r="AO43" s="1133">
        <f t="shared" si="110"/>
        <v>0</v>
      </c>
      <c r="AP43" s="1133">
        <f t="shared" si="111"/>
        <v>0</v>
      </c>
      <c r="AQ43" s="1133">
        <f t="shared" si="112"/>
        <v>0</v>
      </c>
      <c r="AR43" s="1133">
        <f t="shared" si="113"/>
        <v>0</v>
      </c>
      <c r="AS43" s="1133">
        <f t="shared" si="114"/>
        <v>0</v>
      </c>
      <c r="AT43" s="1133">
        <f t="shared" si="115"/>
        <v>0</v>
      </c>
      <c r="AU43" s="1133">
        <f t="shared" si="116"/>
        <v>0</v>
      </c>
      <c r="AV43" s="1133">
        <f t="shared" si="117"/>
        <v>0</v>
      </c>
      <c r="AW43" s="1133">
        <f t="shared" si="118"/>
        <v>0</v>
      </c>
      <c r="AX43" s="1133">
        <f t="shared" si="119"/>
        <v>0</v>
      </c>
      <c r="AY43" s="1133">
        <f t="shared" si="120"/>
        <v>0</v>
      </c>
      <c r="AZ43" s="1133">
        <f t="shared" si="121"/>
        <v>0</v>
      </c>
      <c r="BA43" s="1133">
        <f t="shared" si="122"/>
        <v>0</v>
      </c>
      <c r="BB43" s="1133">
        <f t="shared" si="123"/>
        <v>0</v>
      </c>
      <c r="BC43" s="1133">
        <f t="shared" si="124"/>
        <v>0</v>
      </c>
      <c r="BD43" s="1133">
        <f t="shared" si="125"/>
        <v>0</v>
      </c>
      <c r="BE43" s="1133">
        <f t="shared" si="126"/>
        <v>0</v>
      </c>
      <c r="BF43" s="1133">
        <f t="shared" si="127"/>
        <v>0</v>
      </c>
      <c r="BG43" s="1133">
        <f t="shared" si="128"/>
        <v>0</v>
      </c>
      <c r="BH43" s="1133">
        <f t="shared" si="129"/>
        <v>0</v>
      </c>
      <c r="BI43" s="1133">
        <f t="shared" si="130"/>
        <v>0</v>
      </c>
      <c r="BJ43" s="1133">
        <f t="shared" si="131"/>
        <v>0</v>
      </c>
      <c r="BK43" s="1133">
        <f t="shared" si="132"/>
        <v>0</v>
      </c>
      <c r="BL43" s="1133">
        <f t="shared" si="133"/>
        <v>0</v>
      </c>
      <c r="BM43" s="1133">
        <f t="shared" si="134"/>
        <v>0</v>
      </c>
      <c r="BN43" s="1133">
        <f t="shared" si="135"/>
        <v>0</v>
      </c>
      <c r="BO43" s="1133">
        <f t="shared" si="136"/>
        <v>0</v>
      </c>
      <c r="BP43" s="1133">
        <f t="shared" si="137"/>
        <v>0</v>
      </c>
      <c r="BQ43" s="1133">
        <f t="shared" si="138"/>
        <v>0</v>
      </c>
      <c r="BR43" s="1133">
        <f t="shared" si="139"/>
        <v>0</v>
      </c>
      <c r="BS43" s="1133">
        <f t="shared" si="140"/>
        <v>0</v>
      </c>
      <c r="BT43" s="1133">
        <f t="shared" si="141"/>
        <v>0</v>
      </c>
      <c r="BU43" s="1133">
        <f t="shared" si="142"/>
        <v>0</v>
      </c>
      <c r="BV43" s="1133">
        <f t="shared" si="143"/>
        <v>0</v>
      </c>
      <c r="BW43" s="1133">
        <f t="shared" si="144"/>
        <v>0</v>
      </c>
      <c r="BX43" s="1133" t="str">
        <f t="shared" si="145"/>
        <v/>
      </c>
      <c r="BY43" s="1133" t="str">
        <f t="shared" si="146"/>
        <v/>
      </c>
      <c r="BZ43" s="1133" t="str">
        <f t="shared" si="147"/>
        <v/>
      </c>
      <c r="CA43" s="1133" t="str">
        <f t="shared" si="148"/>
        <v/>
      </c>
      <c r="CB43" s="1133" t="str">
        <f t="shared" si="149"/>
        <v/>
      </c>
      <c r="CC43" s="1133" t="str">
        <f t="shared" si="150"/>
        <v/>
      </c>
      <c r="CD43" s="1133" t="str">
        <f t="shared" si="151"/>
        <v/>
      </c>
      <c r="CE43" s="1133" t="str">
        <f t="shared" si="152"/>
        <v/>
      </c>
      <c r="CF43" s="1133" t="str">
        <f t="shared" si="153"/>
        <v/>
      </c>
      <c r="CG43" s="1133" t="str">
        <f t="shared" si="154"/>
        <v/>
      </c>
      <c r="CH43" s="1133" t="str">
        <f t="shared" si="155"/>
        <v/>
      </c>
      <c r="CI43" s="1133" t="str">
        <f t="shared" si="156"/>
        <v/>
      </c>
      <c r="CJ43" s="1133">
        <f t="shared" si="157"/>
        <v>6000</v>
      </c>
      <c r="CK43" s="1133">
        <f t="shared" si="158"/>
        <v>0</v>
      </c>
      <c r="CL43" s="1133">
        <f t="shared" si="159"/>
        <v>0</v>
      </c>
      <c r="CM43" s="1133">
        <f t="shared" si="160"/>
        <v>6600</v>
      </c>
      <c r="CN43" s="1133">
        <f t="shared" si="161"/>
        <v>0</v>
      </c>
      <c r="CO43" s="1133">
        <f t="shared" si="162"/>
        <v>0</v>
      </c>
      <c r="CP43" s="1133">
        <f t="shared" si="163"/>
        <v>6600</v>
      </c>
      <c r="CQ43" s="1133">
        <f t="shared" si="164"/>
        <v>0</v>
      </c>
      <c r="CR43" s="1133">
        <f t="shared" si="165"/>
        <v>0</v>
      </c>
      <c r="CS43" s="1133">
        <f t="shared" si="166"/>
        <v>6360</v>
      </c>
      <c r="CT43" s="1133">
        <f t="shared" si="167"/>
        <v>0</v>
      </c>
      <c r="CU43" s="1133">
        <f t="shared" si="168"/>
        <v>0</v>
      </c>
      <c r="CV43" s="1133">
        <f t="shared" si="169"/>
        <v>1800</v>
      </c>
      <c r="CW43" s="1133">
        <f t="shared" si="170"/>
        <v>0</v>
      </c>
      <c r="CX43" s="1133">
        <f t="shared" si="171"/>
        <v>0</v>
      </c>
      <c r="CY43" s="1133">
        <f t="shared" si="172"/>
        <v>1980</v>
      </c>
      <c r="CZ43" s="1133">
        <f t="shared" si="173"/>
        <v>0</v>
      </c>
      <c r="DA43" s="1133">
        <f t="shared" si="174"/>
        <v>0</v>
      </c>
      <c r="DB43" s="1133">
        <f t="shared" si="175"/>
        <v>1980</v>
      </c>
      <c r="DC43" s="1133">
        <f t="shared" si="176"/>
        <v>0</v>
      </c>
      <c r="DD43" s="1133">
        <f t="shared" si="177"/>
        <v>0</v>
      </c>
      <c r="DE43" s="1133">
        <f t="shared" si="178"/>
        <v>1908</v>
      </c>
      <c r="DF43" s="1133">
        <f t="shared" si="179"/>
        <v>0</v>
      </c>
      <c r="DG43" s="1136"/>
    </row>
    <row r="44" spans="1:122" ht="16" outlineLevel="1">
      <c r="A44" s="114"/>
      <c r="B44" s="226"/>
      <c r="C44" s="1129"/>
      <c r="D44" s="1133"/>
      <c r="E44" s="1133"/>
      <c r="F44" s="1133"/>
      <c r="G44" s="1133"/>
      <c r="H44" s="1133"/>
      <c r="I44" s="1133"/>
      <c r="J44" s="1133"/>
      <c r="K44" s="1133"/>
      <c r="L44" s="1133"/>
      <c r="M44" s="1133"/>
      <c r="N44" s="1133"/>
      <c r="O44" s="1133"/>
      <c r="P44" s="1133"/>
      <c r="Q44" s="1133"/>
      <c r="R44" s="1133"/>
      <c r="S44" s="1133"/>
      <c r="T44" s="1133"/>
      <c r="U44" s="1133"/>
      <c r="V44" s="1133"/>
      <c r="W44" s="1133"/>
      <c r="X44" s="1133"/>
      <c r="Y44" s="1133"/>
      <c r="Z44" s="1133"/>
      <c r="AA44" s="1134"/>
      <c r="AB44" s="1133"/>
      <c r="AC44" s="1133"/>
      <c r="AD44" s="1133"/>
      <c r="AE44" s="1133"/>
      <c r="AF44" s="1133"/>
      <c r="AG44" s="1133"/>
      <c r="AH44" s="1133"/>
      <c r="AI44" s="1133"/>
      <c r="AJ44" s="1133"/>
      <c r="AK44" s="1133"/>
      <c r="AL44" s="1133"/>
      <c r="AM44" s="1134"/>
      <c r="AN44" s="1133"/>
      <c r="AO44" s="1133"/>
      <c r="AP44" s="1133"/>
      <c r="AQ44" s="1133"/>
      <c r="AR44" s="1133"/>
      <c r="AS44" s="1133"/>
      <c r="AT44" s="1133"/>
      <c r="AU44" s="1133"/>
      <c r="AV44" s="1133"/>
      <c r="AW44" s="1133"/>
      <c r="AX44" s="1133"/>
      <c r="AY44" s="1134"/>
      <c r="AZ44" s="1133"/>
      <c r="BA44" s="1133"/>
      <c r="BB44" s="1133"/>
      <c r="BC44" s="1133"/>
      <c r="BD44" s="1133"/>
      <c r="BE44" s="1133"/>
      <c r="BF44" s="1133"/>
      <c r="BG44" s="1133"/>
      <c r="BH44" s="1133"/>
      <c r="BI44" s="1133"/>
      <c r="BJ44" s="1133"/>
      <c r="BK44" s="1134"/>
      <c r="BL44" s="1133"/>
      <c r="BM44" s="1133"/>
      <c r="BN44" s="1133"/>
      <c r="BO44" s="1133"/>
      <c r="BP44" s="1133"/>
      <c r="BQ44" s="1133"/>
      <c r="BR44" s="1133"/>
      <c r="BS44" s="1133"/>
      <c r="BT44" s="1133"/>
      <c r="BU44" s="1133"/>
      <c r="BV44" s="1133"/>
      <c r="BW44" s="1134"/>
      <c r="BX44" s="1133"/>
      <c r="BY44" s="1133"/>
      <c r="BZ44" s="1133"/>
      <c r="CA44" s="1133"/>
      <c r="CB44" s="1133"/>
      <c r="CC44" s="1133"/>
      <c r="CD44" s="1133"/>
      <c r="CE44" s="1133"/>
      <c r="CF44" s="1133"/>
      <c r="CG44" s="1133"/>
      <c r="CH44" s="1133"/>
      <c r="CI44" s="1134"/>
      <c r="CJ44" s="1133"/>
      <c r="CK44" s="1133"/>
      <c r="CL44" s="1133"/>
      <c r="CM44" s="1133"/>
      <c r="CN44" s="1133"/>
      <c r="CO44" s="1133"/>
      <c r="CP44" s="1133"/>
      <c r="CQ44" s="1133"/>
      <c r="CR44" s="1133"/>
      <c r="CS44" s="1133"/>
      <c r="CT44" s="1133"/>
      <c r="CU44" s="1134"/>
      <c r="CV44" s="1133"/>
      <c r="CW44" s="1133"/>
      <c r="CX44" s="1133"/>
      <c r="CY44" s="1133"/>
      <c r="CZ44" s="1133"/>
      <c r="DA44" s="1133"/>
      <c r="DB44" s="1133"/>
      <c r="DC44" s="1133"/>
      <c r="DD44" s="1133"/>
      <c r="DE44" s="1133"/>
      <c r="DF44" s="1133"/>
      <c r="DG44" s="1136"/>
      <c r="DH44" s="147"/>
      <c r="DI44" s="147"/>
      <c r="DJ44" s="147"/>
      <c r="DK44" s="147"/>
      <c r="DL44" s="147"/>
      <c r="DM44" s="147"/>
      <c r="DN44" s="147"/>
      <c r="DO44" s="147"/>
      <c r="DP44" s="147"/>
      <c r="DQ44" s="147"/>
      <c r="DR44" s="147"/>
    </row>
    <row r="45" spans="1:122" ht="16" outlineLevel="1">
      <c r="A45" s="224" t="s">
        <v>351</v>
      </c>
      <c r="B45" s="226"/>
      <c r="C45" s="1129"/>
      <c r="D45" s="1133"/>
      <c r="E45" s="1133"/>
      <c r="F45" s="1133"/>
      <c r="G45" s="1133"/>
      <c r="H45" s="1133"/>
      <c r="I45" s="1133"/>
      <c r="J45" s="1133"/>
      <c r="K45" s="1133"/>
      <c r="L45" s="1133"/>
      <c r="M45" s="1133"/>
      <c r="N45" s="1133"/>
      <c r="O45" s="1133"/>
      <c r="P45" s="1133"/>
      <c r="Q45" s="1133"/>
      <c r="R45" s="1133"/>
      <c r="S45" s="1133"/>
      <c r="T45" s="1133"/>
      <c r="U45" s="1133"/>
      <c r="V45" s="1133"/>
      <c r="W45" s="1133"/>
      <c r="X45" s="1133"/>
      <c r="Y45" s="1133"/>
      <c r="Z45" s="1133"/>
      <c r="AA45" s="1134"/>
      <c r="AB45" s="1133"/>
      <c r="AC45" s="1133"/>
      <c r="AD45" s="1133"/>
      <c r="AE45" s="1133"/>
      <c r="AF45" s="1133"/>
      <c r="AG45" s="1133"/>
      <c r="AH45" s="1133"/>
      <c r="AI45" s="1133"/>
      <c r="AJ45" s="1133"/>
      <c r="AK45" s="1133"/>
      <c r="AL45" s="1133"/>
      <c r="AM45" s="1134"/>
      <c r="AN45" s="1133"/>
      <c r="AO45" s="1133"/>
      <c r="AP45" s="1133"/>
      <c r="AQ45" s="1133"/>
      <c r="AR45" s="1133"/>
      <c r="AS45" s="1133"/>
      <c r="AT45" s="1133"/>
      <c r="AU45" s="1133"/>
      <c r="AV45" s="1133"/>
      <c r="AW45" s="1133"/>
      <c r="AX45" s="1133"/>
      <c r="AY45" s="1134"/>
      <c r="AZ45" s="1133"/>
      <c r="BA45" s="1133"/>
      <c r="BB45" s="1133"/>
      <c r="BC45" s="1133"/>
      <c r="BD45" s="1133"/>
      <c r="BE45" s="1133"/>
      <c r="BF45" s="1133"/>
      <c r="BG45" s="1133"/>
      <c r="BH45" s="1133"/>
      <c r="BI45" s="1133"/>
      <c r="BJ45" s="1133"/>
      <c r="BK45" s="1134"/>
      <c r="BL45" s="1133"/>
      <c r="BM45" s="1133"/>
      <c r="BN45" s="1133"/>
      <c r="BO45" s="1133"/>
      <c r="BP45" s="1133"/>
      <c r="BQ45" s="1133"/>
      <c r="BR45" s="1133"/>
      <c r="BS45" s="1133"/>
      <c r="BT45" s="1133"/>
      <c r="BU45" s="1133"/>
      <c r="BV45" s="1133"/>
      <c r="BW45" s="1134"/>
      <c r="BX45" s="1133"/>
      <c r="BY45" s="1133"/>
      <c r="BZ45" s="1133"/>
      <c r="CA45" s="1133"/>
      <c r="CB45" s="1133"/>
      <c r="CC45" s="1133"/>
      <c r="CD45" s="1133"/>
      <c r="CE45" s="1133"/>
      <c r="CF45" s="1133"/>
      <c r="CG45" s="1133"/>
      <c r="CH45" s="1133"/>
      <c r="CI45" s="1134"/>
      <c r="CJ45" s="1133"/>
      <c r="CK45" s="1133"/>
      <c r="CL45" s="1133"/>
      <c r="CM45" s="1133"/>
      <c r="CN45" s="1133"/>
      <c r="CO45" s="1133"/>
      <c r="CP45" s="1133"/>
      <c r="CQ45" s="1133"/>
      <c r="CR45" s="1133"/>
      <c r="CS45" s="1133"/>
      <c r="CT45" s="1133"/>
      <c r="CU45" s="1134"/>
      <c r="CV45" s="1133"/>
      <c r="CW45" s="1133"/>
      <c r="CX45" s="1133"/>
      <c r="CY45" s="1133"/>
      <c r="CZ45" s="1133"/>
      <c r="DA45" s="1133"/>
      <c r="DB45" s="1133"/>
      <c r="DC45" s="1133"/>
      <c r="DD45" s="1133"/>
      <c r="DE45" s="1133"/>
      <c r="DF45" s="1133"/>
      <c r="DG45" s="1136"/>
      <c r="DH45" s="147"/>
      <c r="DI45" s="147"/>
      <c r="DJ45" s="147"/>
      <c r="DK45" s="147"/>
      <c r="DL45" s="147"/>
      <c r="DM45" s="147"/>
      <c r="DN45" s="147"/>
      <c r="DO45" s="147"/>
      <c r="DP45" s="147"/>
      <c r="DQ45" s="147"/>
      <c r="DR45" s="147"/>
    </row>
    <row r="46" spans="1:122" ht="16" outlineLevel="1">
      <c r="A46" s="1138" t="s">
        <v>352</v>
      </c>
      <c r="B46" s="1139"/>
      <c r="C46" s="1140" t="str">
        <f>Settings!$C$6</f>
        <v>USD</v>
      </c>
      <c r="D46" s="1133">
        <f>D31*Projections!$C$36</f>
        <v>0</v>
      </c>
      <c r="E46" s="1133">
        <f>E31*Projections!$C$36</f>
        <v>0</v>
      </c>
      <c r="F46" s="1133">
        <f>F31*Projections!$C$36</f>
        <v>0</v>
      </c>
      <c r="G46" s="1133">
        <f>G31*Projections!$C$36</f>
        <v>0</v>
      </c>
      <c r="H46" s="1133">
        <f>H31*Projections!$C$36</f>
        <v>0</v>
      </c>
      <c r="I46" s="1133">
        <f>I31*Projections!$C$36</f>
        <v>0</v>
      </c>
      <c r="J46" s="1133">
        <f>J31*Projections!$C$36</f>
        <v>0</v>
      </c>
      <c r="K46" s="1133">
        <f>K31*Projections!$C$36</f>
        <v>0</v>
      </c>
      <c r="L46" s="1133">
        <f>L31*Projections!$C$36</f>
        <v>0</v>
      </c>
      <c r="M46" s="1133">
        <f>M31*Projections!$C$36</f>
        <v>0</v>
      </c>
      <c r="N46" s="1133">
        <f>N31*Projections!$C$36</f>
        <v>0</v>
      </c>
      <c r="O46" s="1133">
        <f>O31*Projections!$C$36</f>
        <v>0</v>
      </c>
      <c r="P46" s="1133">
        <f>P31*Projections!$C$36</f>
        <v>0</v>
      </c>
      <c r="Q46" s="1133">
        <f>Q31*Projections!$C$36</f>
        <v>0</v>
      </c>
      <c r="R46" s="1133">
        <f>R31*Projections!$C$36</f>
        <v>0</v>
      </c>
      <c r="S46" s="1133">
        <f>S31*Projections!$C$36</f>
        <v>0</v>
      </c>
      <c r="T46" s="1133">
        <f>T31*Projections!$C$36</f>
        <v>0</v>
      </c>
      <c r="U46" s="1133">
        <f>U31*Projections!$C$36</f>
        <v>0</v>
      </c>
      <c r="V46" s="1133">
        <f>V31*Projections!$C$36</f>
        <v>0</v>
      </c>
      <c r="W46" s="1133">
        <f>W31*Projections!$C$36</f>
        <v>0</v>
      </c>
      <c r="X46" s="1133">
        <f>X31*Projections!$C$36</f>
        <v>0</v>
      </c>
      <c r="Y46" s="1133">
        <f>Y31*Projections!$C$36</f>
        <v>828000</v>
      </c>
      <c r="Z46" s="1133">
        <f>Z31*Projections!$C$36</f>
        <v>0</v>
      </c>
      <c r="AA46" s="1134">
        <f>AA31*Projections!$C$36</f>
        <v>0</v>
      </c>
      <c r="AB46" s="1133">
        <f>AB31*Projections!$C$36</f>
        <v>966000</v>
      </c>
      <c r="AC46" s="1133">
        <f>AC31*Projections!$C$36</f>
        <v>0</v>
      </c>
      <c r="AD46" s="1133">
        <f>AD31*Projections!$C$36</f>
        <v>0</v>
      </c>
      <c r="AE46" s="1133">
        <f>AE31*Projections!$C$36</f>
        <v>966000</v>
      </c>
      <c r="AF46" s="1133">
        <f>AF31*Projections!$C$36</f>
        <v>0</v>
      </c>
      <c r="AG46" s="1133">
        <f>AG31*Projections!$C$36</f>
        <v>0</v>
      </c>
      <c r="AH46" s="1133">
        <f>AH31*Projections!$C$36</f>
        <v>1104000</v>
      </c>
      <c r="AI46" s="1133">
        <f>AI31*Projections!$C$36</f>
        <v>0</v>
      </c>
      <c r="AJ46" s="1133">
        <f>AJ31*Projections!$C$36</f>
        <v>0</v>
      </c>
      <c r="AK46" s="1133">
        <f>AK31*Projections!$C$36</f>
        <v>1131600</v>
      </c>
      <c r="AL46" s="1133">
        <f>AL31*Projections!$C$36</f>
        <v>0</v>
      </c>
      <c r="AM46" s="1134">
        <f>AM31*Projections!$C$36</f>
        <v>0</v>
      </c>
      <c r="AN46" s="1133">
        <f>AN31*Projections!$C$36</f>
        <v>1380000</v>
      </c>
      <c r="AO46" s="1133">
        <f>AO31*Projections!$C$36</f>
        <v>0</v>
      </c>
      <c r="AP46" s="1133">
        <f>AP31*Projections!$C$36</f>
        <v>0</v>
      </c>
      <c r="AQ46" s="1133">
        <f>AQ31*Projections!$C$36</f>
        <v>1462800</v>
      </c>
      <c r="AR46" s="1133">
        <f>AR31*Projections!$C$36</f>
        <v>0</v>
      </c>
      <c r="AS46" s="1133">
        <f>AS31*Projections!$C$36</f>
        <v>0</v>
      </c>
      <c r="AT46" s="1133">
        <f>AT31*Projections!$C$36</f>
        <v>1449000</v>
      </c>
      <c r="AU46" s="1133">
        <f>AU31*Projections!$C$36</f>
        <v>0</v>
      </c>
      <c r="AV46" s="1133">
        <f>AV31*Projections!$C$36</f>
        <v>0</v>
      </c>
      <c r="AW46" s="1133">
        <f>AW31*Projections!$C$36</f>
        <v>1449000</v>
      </c>
      <c r="AX46" s="1133">
        <f>AX31*Projections!$C$36</f>
        <v>0</v>
      </c>
      <c r="AY46" s="1134">
        <f>AY31*Projections!$C$36</f>
        <v>0</v>
      </c>
      <c r="AZ46" s="1133">
        <f>AZ31*Projections!$C$36</f>
        <v>2070000</v>
      </c>
      <c r="BA46" s="1133">
        <f>BA31*Projections!$C$36</f>
        <v>0</v>
      </c>
      <c r="BB46" s="1133">
        <f>BB31*Projections!$C$36</f>
        <v>0</v>
      </c>
      <c r="BC46" s="1133">
        <f>BC31*Projections!$C$36</f>
        <v>2070000</v>
      </c>
      <c r="BD46" s="1133">
        <f>BD31*Projections!$C$36</f>
        <v>0</v>
      </c>
      <c r="BE46" s="1133">
        <f>BE31*Projections!$C$36</f>
        <v>0</v>
      </c>
      <c r="BF46" s="1133">
        <f>BF31*Projections!$C$36</f>
        <v>2561280</v>
      </c>
      <c r="BG46" s="1133">
        <f>BG31*Projections!$C$36</f>
        <v>0</v>
      </c>
      <c r="BH46" s="1133">
        <f>BH31*Projections!$C$36</f>
        <v>0</v>
      </c>
      <c r="BI46" s="1133">
        <f>BI31*Projections!$C$36</f>
        <v>2484000</v>
      </c>
      <c r="BJ46" s="1133">
        <f>BJ31*Projections!$C$36</f>
        <v>0</v>
      </c>
      <c r="BK46" s="1134">
        <f>BK31*Projections!$C$36</f>
        <v>0</v>
      </c>
      <c r="BL46" s="1133">
        <f>BL31*Projections!$C$36</f>
        <v>2760000</v>
      </c>
      <c r="BM46" s="1133">
        <f>BM31*Projections!$C$36</f>
        <v>0</v>
      </c>
      <c r="BN46" s="1133">
        <f>BN31*Projections!$C$36</f>
        <v>0</v>
      </c>
      <c r="BO46" s="1133">
        <f>BO31*Projections!$C$36</f>
        <v>3726000</v>
      </c>
      <c r="BP46" s="1133">
        <f>BP31*Projections!$C$36</f>
        <v>0</v>
      </c>
      <c r="BQ46" s="1133">
        <f>BQ31*Projections!$C$36</f>
        <v>0</v>
      </c>
      <c r="BR46" s="1133">
        <f>BR31*Projections!$C$36</f>
        <v>4140000</v>
      </c>
      <c r="BS46" s="1133">
        <f>BS31*Projections!$C$36</f>
        <v>0</v>
      </c>
      <c r="BT46" s="1133">
        <f>BT31*Projections!$C$36</f>
        <v>0</v>
      </c>
      <c r="BU46" s="1133">
        <f>BU31*Projections!$C$36</f>
        <v>4071000</v>
      </c>
      <c r="BV46" s="1133">
        <f>BV31*Projections!$C$36</f>
        <v>0</v>
      </c>
      <c r="BW46" s="1134">
        <f>BW31*Projections!$C$36</f>
        <v>0</v>
      </c>
      <c r="BX46" s="1133">
        <f>BX31*Projections!$C$36</f>
        <v>5520000</v>
      </c>
      <c r="BY46" s="1133">
        <f>BY31*Projections!$C$36</f>
        <v>0</v>
      </c>
      <c r="BZ46" s="1133">
        <f>BZ31*Projections!$C$36</f>
        <v>0</v>
      </c>
      <c r="CA46" s="1133">
        <f>CA31*Projections!$C$36</f>
        <v>6072000</v>
      </c>
      <c r="CB46" s="1133">
        <f>CB31*Projections!$C$36</f>
        <v>0</v>
      </c>
      <c r="CC46" s="1133">
        <f>CC31*Projections!$C$36</f>
        <v>0</v>
      </c>
      <c r="CD46" s="1133">
        <f>CD31*Projections!$C$36</f>
        <v>6072000</v>
      </c>
      <c r="CE46" s="1133">
        <f>CE31*Projections!$C$36</f>
        <v>0</v>
      </c>
      <c r="CF46" s="1133">
        <f>CF31*Projections!$C$36</f>
        <v>0</v>
      </c>
      <c r="CG46" s="1133">
        <f>CG31*Projections!$C$36</f>
        <v>5851200</v>
      </c>
      <c r="CH46" s="1133">
        <f>CH31*Projections!$C$36</f>
        <v>0</v>
      </c>
      <c r="CI46" s="1134">
        <f>CI31*Projections!$C$36</f>
        <v>0</v>
      </c>
      <c r="CJ46" s="1133">
        <f>CJ31*Projections!$C$36</f>
        <v>9660000</v>
      </c>
      <c r="CK46" s="1133">
        <f>CK31*Projections!$C$36</f>
        <v>0</v>
      </c>
      <c r="CL46" s="1133">
        <f>CL31*Projections!$C$36</f>
        <v>0</v>
      </c>
      <c r="CM46" s="1133">
        <f>CM31*Projections!$C$36</f>
        <v>9660000</v>
      </c>
      <c r="CN46" s="1133">
        <f>CN31*Projections!$C$36</f>
        <v>0</v>
      </c>
      <c r="CO46" s="1133">
        <f>CO31*Projections!$C$36</f>
        <v>0</v>
      </c>
      <c r="CP46" s="1133">
        <f>CP31*Projections!$C$36</f>
        <v>9660000</v>
      </c>
      <c r="CQ46" s="1133">
        <f>CQ31*Projections!$C$36</f>
        <v>0</v>
      </c>
      <c r="CR46" s="1133">
        <f>CR31*Projections!$C$36</f>
        <v>0</v>
      </c>
      <c r="CS46" s="1133">
        <f>CS31*Projections!$C$36</f>
        <v>9660000</v>
      </c>
      <c r="CT46" s="1133">
        <f>CT31*Projections!$C$36</f>
        <v>0</v>
      </c>
      <c r="CU46" s="1134">
        <f>CU31*Projections!$C$36</f>
        <v>0</v>
      </c>
      <c r="CV46" s="1133">
        <f>CV31*Projections!$C$36</f>
        <v>9240575.3159960564</v>
      </c>
      <c r="CW46" s="1133">
        <f>CW31*Projections!$C$36</f>
        <v>0</v>
      </c>
      <c r="CX46" s="1133">
        <f>CX31*Projections!$C$36</f>
        <v>0</v>
      </c>
      <c r="CY46" s="1133">
        <f>CY31*Projections!$C$36</f>
        <v>11088690.379195265</v>
      </c>
      <c r="CZ46" s="1133">
        <f>CZ31*Projections!$C$36</f>
        <v>0</v>
      </c>
      <c r="DA46" s="1133">
        <f>DA31*Projections!$C$36</f>
        <v>0</v>
      </c>
      <c r="DB46" s="1133">
        <f>DB31*Projections!$C$36</f>
        <v>13306428.455034319</v>
      </c>
      <c r="DC46" s="1133">
        <f>DC31*Projections!$C$36</f>
        <v>0</v>
      </c>
      <c r="DD46" s="1133">
        <f>DD31*Projections!$C$36</f>
        <v>0</v>
      </c>
      <c r="DE46" s="1133">
        <f>DE31*Projections!$C$36</f>
        <v>15967714.145760002</v>
      </c>
      <c r="DF46" s="1133">
        <f>DF31*Projections!$C$36</f>
        <v>0</v>
      </c>
      <c r="DG46" s="1136"/>
      <c r="DH46" s="147"/>
      <c r="DI46" s="147"/>
      <c r="DJ46" s="147"/>
      <c r="DK46" s="147"/>
      <c r="DL46" s="147"/>
      <c r="DM46" s="147"/>
      <c r="DN46" s="147"/>
      <c r="DO46" s="147"/>
      <c r="DP46" s="147"/>
      <c r="DQ46" s="147"/>
      <c r="DR46" s="147"/>
    </row>
    <row r="47" spans="1:122" ht="16" outlineLevel="1">
      <c r="A47" s="1138" t="s">
        <v>353</v>
      </c>
      <c r="B47" s="1139"/>
      <c r="C47" s="1140" t="str">
        <f>Settings!$C$6</f>
        <v>USD</v>
      </c>
      <c r="D47" s="1133">
        <f>D32*Projections!$C$36</f>
        <v>0</v>
      </c>
      <c r="E47" s="1133">
        <f>E32*Projections!$C$36</f>
        <v>0</v>
      </c>
      <c r="F47" s="1133">
        <f>F32*Projections!$C$36</f>
        <v>0</v>
      </c>
      <c r="G47" s="1133">
        <f>G32*Projections!$C$36</f>
        <v>0</v>
      </c>
      <c r="H47" s="1133">
        <f>H32*Projections!$C$36</f>
        <v>0</v>
      </c>
      <c r="I47" s="1133">
        <f>I32*Projections!$C$36</f>
        <v>0</v>
      </c>
      <c r="J47" s="1133">
        <f>J32*Projections!$C$36</f>
        <v>0</v>
      </c>
      <c r="K47" s="1133">
        <f>K32*Projections!$C$36</f>
        <v>0</v>
      </c>
      <c r="L47" s="1133">
        <f>L32*Projections!$C$36</f>
        <v>0</v>
      </c>
      <c r="M47" s="1133">
        <f>M32*Projections!$C$36</f>
        <v>0</v>
      </c>
      <c r="N47" s="1133">
        <f>N32*Projections!$C$36</f>
        <v>0</v>
      </c>
      <c r="O47" s="1133">
        <f>O32*Projections!$C$36</f>
        <v>0</v>
      </c>
      <c r="P47" s="1133">
        <f>P32*Projections!$C$36</f>
        <v>0</v>
      </c>
      <c r="Q47" s="1133">
        <f>Q32*Projections!$C$36</f>
        <v>0</v>
      </c>
      <c r="R47" s="1133">
        <f>R32*Projections!$C$36</f>
        <v>0</v>
      </c>
      <c r="S47" s="1133">
        <f>S32*Projections!$C$36</f>
        <v>0</v>
      </c>
      <c r="T47" s="1133">
        <f>T32*Projections!$C$36</f>
        <v>0</v>
      </c>
      <c r="U47" s="1133">
        <f>U32*Projections!$C$36</f>
        <v>0</v>
      </c>
      <c r="V47" s="1133">
        <f>V32*Projections!$C$36</f>
        <v>0</v>
      </c>
      <c r="W47" s="1133">
        <f>W32*Projections!$C$36</f>
        <v>0</v>
      </c>
      <c r="X47" s="1133">
        <f>X32*Projections!$C$36</f>
        <v>0</v>
      </c>
      <c r="Y47" s="1133">
        <f>Y32*Projections!$C$36</f>
        <v>0</v>
      </c>
      <c r="Z47" s="1133">
        <f>Z32*Projections!$C$36</f>
        <v>0</v>
      </c>
      <c r="AA47" s="1134">
        <f>AA32*Projections!$C$36</f>
        <v>0</v>
      </c>
      <c r="AB47" s="1133">
        <f>AB32*Projections!$C$36</f>
        <v>0</v>
      </c>
      <c r="AC47" s="1133">
        <f>AC32*Projections!$C$36</f>
        <v>0</v>
      </c>
      <c r="AD47" s="1133">
        <f>AD32*Projections!$C$36</f>
        <v>0</v>
      </c>
      <c r="AE47" s="1133">
        <f>AE32*Projections!$C$36</f>
        <v>0</v>
      </c>
      <c r="AF47" s="1133">
        <f>AF32*Projections!$C$36</f>
        <v>0</v>
      </c>
      <c r="AG47" s="1133">
        <f>AG32*Projections!$C$36</f>
        <v>0</v>
      </c>
      <c r="AH47" s="1133">
        <f>AH32*Projections!$C$36</f>
        <v>0</v>
      </c>
      <c r="AI47" s="1133">
        <f>AI32*Projections!$C$36</f>
        <v>0</v>
      </c>
      <c r="AJ47" s="1133">
        <f>AJ32*Projections!$C$36</f>
        <v>0</v>
      </c>
      <c r="AK47" s="1133">
        <f>AK32*Projections!$C$36</f>
        <v>248400</v>
      </c>
      <c r="AL47" s="1133">
        <f>AL32*Projections!$C$36</f>
        <v>0</v>
      </c>
      <c r="AM47" s="1134">
        <f>AM32*Projections!$C$36</f>
        <v>0</v>
      </c>
      <c r="AN47" s="1133">
        <f>AN32*Projections!$C$36</f>
        <v>289800</v>
      </c>
      <c r="AO47" s="1133">
        <f>AO32*Projections!$C$36</f>
        <v>0</v>
      </c>
      <c r="AP47" s="1133">
        <f>AP32*Projections!$C$36</f>
        <v>0</v>
      </c>
      <c r="AQ47" s="1133">
        <f>AQ32*Projections!$C$36</f>
        <v>289800</v>
      </c>
      <c r="AR47" s="1133">
        <f>AR32*Projections!$C$36</f>
        <v>0</v>
      </c>
      <c r="AS47" s="1133">
        <f>AS32*Projections!$C$36</f>
        <v>0</v>
      </c>
      <c r="AT47" s="1133">
        <f>AT32*Projections!$C$36</f>
        <v>331200</v>
      </c>
      <c r="AU47" s="1133">
        <f>AU32*Projections!$C$36</f>
        <v>0</v>
      </c>
      <c r="AV47" s="1133">
        <f>AV32*Projections!$C$36</f>
        <v>0</v>
      </c>
      <c r="AW47" s="1133">
        <f>AW32*Projections!$C$36</f>
        <v>414000</v>
      </c>
      <c r="AX47" s="1133">
        <f>AX32*Projections!$C$36</f>
        <v>0</v>
      </c>
      <c r="AY47" s="1134">
        <f>AY32*Projections!$C$36</f>
        <v>0</v>
      </c>
      <c r="AZ47" s="1133">
        <f>AZ32*Projections!$C$36</f>
        <v>500940</v>
      </c>
      <c r="BA47" s="1133">
        <f>BA32*Projections!$C$36</f>
        <v>0</v>
      </c>
      <c r="BB47" s="1133">
        <f>BB32*Projections!$C$36</f>
        <v>0</v>
      </c>
      <c r="BC47" s="1133">
        <f>BC32*Projections!$C$36</f>
        <v>525780</v>
      </c>
      <c r="BD47" s="1133">
        <f>BD32*Projections!$C$36</f>
        <v>0</v>
      </c>
      <c r="BE47" s="1133">
        <f>BE32*Projections!$C$36</f>
        <v>0</v>
      </c>
      <c r="BF47" s="1133">
        <f>BF32*Projections!$C$36</f>
        <v>534060</v>
      </c>
      <c r="BG47" s="1133">
        <f>BG32*Projections!$C$36</f>
        <v>0</v>
      </c>
      <c r="BH47" s="1133">
        <f>BH32*Projections!$C$36</f>
        <v>0</v>
      </c>
      <c r="BI47" s="1133">
        <f>BI32*Projections!$C$36</f>
        <v>558900</v>
      </c>
      <c r="BJ47" s="1133">
        <f>BJ32*Projections!$C$36</f>
        <v>0</v>
      </c>
      <c r="BK47" s="1134">
        <f>BK32*Projections!$C$36</f>
        <v>0</v>
      </c>
      <c r="BL47" s="1133">
        <f>BL32*Projections!$C$36</f>
        <v>771420</v>
      </c>
      <c r="BM47" s="1133">
        <f>BM32*Projections!$C$36</f>
        <v>0</v>
      </c>
      <c r="BN47" s="1133">
        <f>BN32*Projections!$C$36</f>
        <v>0</v>
      </c>
      <c r="BO47" s="1133">
        <f>BO32*Projections!$C$36</f>
        <v>778872</v>
      </c>
      <c r="BP47" s="1133">
        <f>BP32*Projections!$C$36</f>
        <v>0</v>
      </c>
      <c r="BQ47" s="1133">
        <f>BQ32*Projections!$C$36</f>
        <v>0</v>
      </c>
      <c r="BR47" s="1133">
        <f>BR32*Projections!$C$36</f>
        <v>928740</v>
      </c>
      <c r="BS47" s="1133">
        <f>BS32*Projections!$C$36</f>
        <v>0</v>
      </c>
      <c r="BT47" s="1133">
        <f>BT32*Projections!$C$36</f>
        <v>0</v>
      </c>
      <c r="BU47" s="1133">
        <f>BU32*Projections!$C$36</f>
        <v>913008</v>
      </c>
      <c r="BV47" s="1133">
        <f>BV32*Projections!$C$36</f>
        <v>0</v>
      </c>
      <c r="BW47" s="1134">
        <f>BW32*Projections!$C$36</f>
        <v>0</v>
      </c>
      <c r="BX47" s="1133">
        <f>BX32*Projections!$C$36</f>
        <v>1059564</v>
      </c>
      <c r="BY47" s="1133">
        <f>BY32*Projections!$C$36</f>
        <v>0</v>
      </c>
      <c r="BZ47" s="1133">
        <f>BZ32*Projections!$C$36</f>
        <v>0</v>
      </c>
      <c r="CA47" s="1133">
        <f>CA32*Projections!$C$36</f>
        <v>1351572</v>
      </c>
      <c r="CB47" s="1133">
        <f>CB32*Projections!$C$36</f>
        <v>0</v>
      </c>
      <c r="CC47" s="1133">
        <f>CC32*Projections!$C$36</f>
        <v>0</v>
      </c>
      <c r="CD47" s="1133">
        <f>CD32*Projections!$C$36</f>
        <v>1520484</v>
      </c>
      <c r="CE47" s="1133">
        <f>CE32*Projections!$C$36</f>
        <v>0</v>
      </c>
      <c r="CF47" s="1133">
        <f>CF32*Projections!$C$36</f>
        <v>0</v>
      </c>
      <c r="CG47" s="1133">
        <f>CG32*Projections!$C$36</f>
        <v>1495092</v>
      </c>
      <c r="CH47" s="1133">
        <f>CH32*Projections!$C$36</f>
        <v>0</v>
      </c>
      <c r="CI47" s="1134">
        <f>CI32*Projections!$C$36</f>
        <v>0</v>
      </c>
      <c r="CJ47" s="1133">
        <f>CJ32*Projections!$C$36</f>
        <v>1974228</v>
      </c>
      <c r="CK47" s="1133">
        <f>CK32*Projections!$C$36</f>
        <v>0</v>
      </c>
      <c r="CL47" s="1133">
        <f>CL32*Projections!$C$36</f>
        <v>0</v>
      </c>
      <c r="CM47" s="1133">
        <f>CM32*Projections!$C$36</f>
        <v>2227320</v>
      </c>
      <c r="CN47" s="1133">
        <f>CN32*Projections!$C$36</f>
        <v>0</v>
      </c>
      <c r="CO47" s="1133">
        <f>CO32*Projections!$C$36</f>
        <v>0</v>
      </c>
      <c r="CP47" s="1133">
        <f>CP32*Projections!$C$36</f>
        <v>2278104</v>
      </c>
      <c r="CQ47" s="1133">
        <f>CQ32*Projections!$C$36</f>
        <v>0</v>
      </c>
      <c r="CR47" s="1133">
        <f>CR32*Projections!$C$36</f>
        <v>0</v>
      </c>
      <c r="CS47" s="1133">
        <f>CS32*Projections!$C$36</f>
        <v>2204136</v>
      </c>
      <c r="CT47" s="1133">
        <f>CT32*Projections!$C$36</f>
        <v>0</v>
      </c>
      <c r="CU47" s="1134">
        <f>CU32*Projections!$C$36</f>
        <v>0</v>
      </c>
      <c r="CV47" s="1133">
        <f>CV32*Projections!$C$36</f>
        <v>592296</v>
      </c>
      <c r="CW47" s="1133">
        <f>CW32*Projections!$C$36</f>
        <v>0</v>
      </c>
      <c r="CX47" s="1133">
        <f>CX32*Projections!$C$36</f>
        <v>0</v>
      </c>
      <c r="CY47" s="1133">
        <f>CY32*Projections!$C$36</f>
        <v>668472</v>
      </c>
      <c r="CZ47" s="1133">
        <f>CZ32*Projections!$C$36</f>
        <v>0</v>
      </c>
      <c r="DA47" s="1133">
        <f>DA32*Projections!$C$36</f>
        <v>0</v>
      </c>
      <c r="DB47" s="1133">
        <f>DB32*Projections!$C$36</f>
        <v>683376</v>
      </c>
      <c r="DC47" s="1133">
        <f>DC32*Projections!$C$36</f>
        <v>0</v>
      </c>
      <c r="DD47" s="1133">
        <f>DD32*Projections!$C$36</f>
        <v>0</v>
      </c>
      <c r="DE47" s="1133">
        <f>DE32*Projections!$C$36</f>
        <v>661296</v>
      </c>
      <c r="DF47" s="1133">
        <f>DF32*Projections!$C$36</f>
        <v>0</v>
      </c>
      <c r="DG47" s="1136"/>
      <c r="DH47" s="147"/>
      <c r="DI47" s="147"/>
      <c r="DJ47" s="147"/>
      <c r="DK47" s="147"/>
      <c r="DL47" s="147"/>
      <c r="DM47" s="147"/>
      <c r="DN47" s="147"/>
      <c r="DO47" s="147"/>
      <c r="DP47" s="147"/>
      <c r="DQ47" s="147"/>
      <c r="DR47" s="147"/>
    </row>
    <row r="48" spans="1:122" ht="16" outlineLevel="1">
      <c r="A48" s="1138"/>
      <c r="B48" s="1139"/>
      <c r="C48" s="1140"/>
      <c r="D48" s="1133"/>
      <c r="E48" s="1133"/>
      <c r="F48" s="1133"/>
      <c r="G48" s="1133"/>
      <c r="H48" s="1133"/>
      <c r="I48" s="1133"/>
      <c r="J48" s="1133"/>
      <c r="K48" s="1133"/>
      <c r="L48" s="1133"/>
      <c r="M48" s="1133"/>
      <c r="N48" s="1133"/>
      <c r="O48" s="1133"/>
      <c r="P48" s="1133"/>
      <c r="Q48" s="1133"/>
      <c r="R48" s="1133"/>
      <c r="S48" s="1133"/>
      <c r="T48" s="1133"/>
      <c r="U48" s="1133"/>
      <c r="V48" s="1133"/>
      <c r="W48" s="1133"/>
      <c r="X48" s="1133"/>
      <c r="Y48" s="1133"/>
      <c r="Z48" s="1133"/>
      <c r="AA48" s="1134"/>
      <c r="AB48" s="1133"/>
      <c r="AC48" s="1133"/>
      <c r="AD48" s="1133"/>
      <c r="AE48" s="1133"/>
      <c r="AF48" s="1133"/>
      <c r="AG48" s="1133"/>
      <c r="AH48" s="1133"/>
      <c r="AI48" s="1133"/>
      <c r="AJ48" s="1133"/>
      <c r="AK48" s="1133"/>
      <c r="AL48" s="1133"/>
      <c r="AM48" s="1134"/>
      <c r="AN48" s="1133"/>
      <c r="AO48" s="1133"/>
      <c r="AP48" s="1133"/>
      <c r="AQ48" s="1133"/>
      <c r="AR48" s="1133"/>
      <c r="AS48" s="1133"/>
      <c r="AT48" s="1133"/>
      <c r="AU48" s="1133"/>
      <c r="AV48" s="1133"/>
      <c r="AW48" s="1133"/>
      <c r="AX48" s="1133"/>
      <c r="AY48" s="1134"/>
      <c r="AZ48" s="1133"/>
      <c r="BA48" s="1133"/>
      <c r="BB48" s="1133"/>
      <c r="BC48" s="1133"/>
      <c r="BD48" s="1133"/>
      <c r="BE48" s="1133"/>
      <c r="BF48" s="1133"/>
      <c r="BG48" s="1133"/>
      <c r="BH48" s="1133"/>
      <c r="BI48" s="1133"/>
      <c r="BJ48" s="1133"/>
      <c r="BK48" s="1134"/>
      <c r="BL48" s="1133"/>
      <c r="BM48" s="1133"/>
      <c r="BN48" s="1133"/>
      <c r="BO48" s="1133"/>
      <c r="BP48" s="1133"/>
      <c r="BQ48" s="1133"/>
      <c r="BR48" s="1133"/>
      <c r="BS48" s="1133"/>
      <c r="BT48" s="1133"/>
      <c r="BU48" s="1133"/>
      <c r="BV48" s="1133"/>
      <c r="BW48" s="1134"/>
      <c r="BX48" s="1133"/>
      <c r="BY48" s="1133"/>
      <c r="BZ48" s="1133"/>
      <c r="CA48" s="1133"/>
      <c r="CB48" s="1133"/>
      <c r="CC48" s="1133"/>
      <c r="CD48" s="1133"/>
      <c r="CE48" s="1133"/>
      <c r="CF48" s="1133"/>
      <c r="CG48" s="1133"/>
      <c r="CH48" s="1133"/>
      <c r="CI48" s="1134"/>
      <c r="CJ48" s="1133"/>
      <c r="CK48" s="1133"/>
      <c r="CL48" s="1133"/>
      <c r="CM48" s="1133"/>
      <c r="CN48" s="1133"/>
      <c r="CO48" s="1133"/>
      <c r="CP48" s="1133"/>
      <c r="CQ48" s="1133"/>
      <c r="CR48" s="1133"/>
      <c r="CS48" s="1133"/>
      <c r="CT48" s="1133"/>
      <c r="CU48" s="1134"/>
      <c r="CV48" s="1133"/>
      <c r="CW48" s="1133"/>
      <c r="CX48" s="1133"/>
      <c r="CY48" s="1133"/>
      <c r="CZ48" s="1133"/>
      <c r="DA48" s="1133"/>
      <c r="DB48" s="1133"/>
      <c r="DC48" s="1133"/>
      <c r="DD48" s="1133"/>
      <c r="DE48" s="1133"/>
      <c r="DF48" s="1133"/>
      <c r="DG48" s="1136"/>
      <c r="DH48" s="147"/>
      <c r="DI48" s="147"/>
      <c r="DJ48" s="147"/>
      <c r="DK48" s="147"/>
      <c r="DL48" s="147"/>
      <c r="DM48" s="147"/>
      <c r="DN48" s="147"/>
      <c r="DO48" s="147"/>
      <c r="DP48" s="147"/>
      <c r="DQ48" s="147"/>
      <c r="DR48" s="147"/>
    </row>
    <row r="49" spans="1:111" ht="16" outlineLevel="1">
      <c r="A49" s="226"/>
      <c r="B49" s="226"/>
      <c r="C49" s="1129"/>
      <c r="D49" s="1133"/>
      <c r="E49" s="1133"/>
      <c r="F49" s="1133"/>
      <c r="G49" s="1133"/>
      <c r="H49" s="1133"/>
      <c r="I49" s="1133"/>
      <c r="J49" s="1133"/>
      <c r="K49" s="1133"/>
      <c r="L49" s="1133"/>
      <c r="M49" s="1133"/>
      <c r="N49" s="1133"/>
      <c r="O49" s="1133"/>
      <c r="P49" s="1133"/>
      <c r="Q49" s="1133"/>
      <c r="R49" s="1133"/>
      <c r="S49" s="1133"/>
      <c r="T49" s="1133"/>
      <c r="U49" s="1133"/>
      <c r="V49" s="1133"/>
      <c r="W49" s="1133"/>
      <c r="X49" s="1133"/>
      <c r="Y49" s="1133"/>
      <c r="Z49" s="1133"/>
      <c r="AA49" s="1134"/>
      <c r="AB49" s="1133"/>
      <c r="AC49" s="1133"/>
      <c r="AD49" s="1133"/>
      <c r="AE49" s="1133"/>
      <c r="AF49" s="1133"/>
      <c r="AG49" s="1133"/>
      <c r="AH49" s="1133"/>
      <c r="AI49" s="1133"/>
      <c r="AJ49" s="1133"/>
      <c r="AK49" s="1133"/>
      <c r="AL49" s="1133"/>
      <c r="AM49" s="1134"/>
      <c r="AN49" s="1133"/>
      <c r="AO49" s="1133"/>
      <c r="AP49" s="1133"/>
      <c r="AQ49" s="1133"/>
      <c r="AR49" s="1133"/>
      <c r="AS49" s="1133"/>
      <c r="AT49" s="1133"/>
      <c r="AU49" s="1133"/>
      <c r="AV49" s="1133"/>
      <c r="AW49" s="1133"/>
      <c r="AX49" s="1133"/>
      <c r="AY49" s="1134"/>
      <c r="AZ49" s="1133"/>
      <c r="BA49" s="1133"/>
      <c r="BB49" s="1133"/>
      <c r="BC49" s="1133"/>
      <c r="BD49" s="1133"/>
      <c r="BE49" s="1133"/>
      <c r="BF49" s="1133"/>
      <c r="BG49" s="1133"/>
      <c r="BH49" s="1133"/>
      <c r="BI49" s="1133"/>
      <c r="BJ49" s="1133"/>
      <c r="BK49" s="1134"/>
      <c r="BL49" s="1133"/>
      <c r="BM49" s="1133"/>
      <c r="BN49" s="1133"/>
      <c r="BO49" s="1133"/>
      <c r="BP49" s="1133"/>
      <c r="BQ49" s="1133"/>
      <c r="BR49" s="1133"/>
      <c r="BS49" s="1133"/>
      <c r="BT49" s="1133"/>
      <c r="BU49" s="1133"/>
      <c r="BV49" s="1133"/>
      <c r="BW49" s="1134"/>
      <c r="BX49" s="1133"/>
      <c r="BY49" s="1133"/>
      <c r="BZ49" s="1133"/>
      <c r="CA49" s="1133"/>
      <c r="CB49" s="1133"/>
      <c r="CC49" s="1133"/>
      <c r="CD49" s="1133"/>
      <c r="CE49" s="1133"/>
      <c r="CF49" s="1133"/>
      <c r="CG49" s="1133"/>
      <c r="CH49" s="1133"/>
      <c r="CI49" s="1134"/>
      <c r="CJ49" s="1135"/>
      <c r="CK49" s="1135"/>
      <c r="CL49" s="1135"/>
      <c r="CM49" s="1135"/>
      <c r="CN49" s="1135"/>
      <c r="CO49" s="1135"/>
      <c r="CP49" s="1135"/>
      <c r="CQ49" s="1135"/>
      <c r="CR49" s="1135"/>
      <c r="CS49" s="1135"/>
      <c r="CT49" s="1135"/>
      <c r="CU49" s="1136"/>
      <c r="CV49" s="1135"/>
      <c r="CW49" s="1135"/>
      <c r="CX49" s="1135"/>
      <c r="CY49" s="1135"/>
      <c r="CZ49" s="1135"/>
      <c r="DA49" s="1135"/>
      <c r="DB49" s="1135"/>
      <c r="DC49" s="1135"/>
      <c r="DD49" s="1135"/>
      <c r="DE49" s="1135"/>
      <c r="DF49" s="1135"/>
      <c r="DG49" s="1136"/>
    </row>
    <row r="50" spans="1:111" ht="16" outlineLevel="1">
      <c r="A50" s="226"/>
      <c r="B50" s="226"/>
      <c r="C50" s="1129"/>
      <c r="D50" s="1133"/>
      <c r="E50" s="1133"/>
      <c r="F50" s="1133"/>
      <c r="G50" s="1133"/>
      <c r="H50" s="1133"/>
      <c r="I50" s="1133"/>
      <c r="J50" s="1133"/>
      <c r="K50" s="1133"/>
      <c r="L50" s="1133"/>
      <c r="M50" s="1133"/>
      <c r="N50" s="1133"/>
      <c r="O50" s="1133"/>
      <c r="P50" s="1133"/>
      <c r="Q50" s="1133"/>
      <c r="R50" s="1133"/>
      <c r="S50" s="1133"/>
      <c r="T50" s="1133"/>
      <c r="U50" s="1133"/>
      <c r="V50" s="1133"/>
      <c r="W50" s="1133"/>
      <c r="X50" s="1133"/>
      <c r="Y50" s="1133"/>
      <c r="Z50" s="1133"/>
      <c r="AA50" s="1134"/>
      <c r="AB50" s="1133"/>
      <c r="AC50" s="1133"/>
      <c r="AD50" s="1133"/>
      <c r="AE50" s="1133"/>
      <c r="AF50" s="1133"/>
      <c r="AG50" s="1133"/>
      <c r="AH50" s="1133"/>
      <c r="AI50" s="1133"/>
      <c r="AJ50" s="1133"/>
      <c r="AK50" s="1133"/>
      <c r="AL50" s="1133"/>
      <c r="AM50" s="1134"/>
      <c r="AN50" s="1133"/>
      <c r="AO50" s="1133"/>
      <c r="AP50" s="1133"/>
      <c r="AQ50" s="1133"/>
      <c r="AR50" s="1133"/>
      <c r="AS50" s="1133"/>
      <c r="AT50" s="1133"/>
      <c r="AU50" s="1133"/>
      <c r="AV50" s="1133"/>
      <c r="AW50" s="1133"/>
      <c r="AX50" s="1133"/>
      <c r="AY50" s="1134"/>
      <c r="AZ50" s="1133"/>
      <c r="BA50" s="1133"/>
      <c r="BB50" s="1133"/>
      <c r="BC50" s="1133"/>
      <c r="BD50" s="1133"/>
      <c r="BE50" s="1133"/>
      <c r="BF50" s="1133"/>
      <c r="BG50" s="1133"/>
      <c r="BH50" s="1133"/>
      <c r="BI50" s="1133"/>
      <c r="BJ50" s="1133"/>
      <c r="BK50" s="1134"/>
      <c r="BL50" s="1133"/>
      <c r="BM50" s="1133"/>
      <c r="BN50" s="1133"/>
      <c r="BO50" s="1133"/>
      <c r="BP50" s="1133"/>
      <c r="BQ50" s="1133"/>
      <c r="BR50" s="1133"/>
      <c r="BS50" s="1133"/>
      <c r="BT50" s="1133"/>
      <c r="BU50" s="1133"/>
      <c r="BV50" s="1133"/>
      <c r="BW50" s="1134"/>
      <c r="BX50" s="1133"/>
      <c r="BY50" s="1133"/>
      <c r="BZ50" s="1133"/>
      <c r="CA50" s="1133"/>
      <c r="CB50" s="1133"/>
      <c r="CC50" s="1133"/>
      <c r="CD50" s="1133"/>
      <c r="CE50" s="1133"/>
      <c r="CF50" s="1133"/>
      <c r="CG50" s="1133"/>
      <c r="CH50" s="1133"/>
      <c r="CI50" s="1134"/>
      <c r="CJ50" s="1135"/>
      <c r="CK50" s="1135"/>
      <c r="CL50" s="1135"/>
      <c r="CM50" s="1135"/>
      <c r="CN50" s="1135"/>
      <c r="CO50" s="1135"/>
      <c r="CP50" s="1135"/>
      <c r="CQ50" s="1135"/>
      <c r="CR50" s="1135"/>
      <c r="CS50" s="1135"/>
      <c r="CT50" s="1135"/>
      <c r="CU50" s="1136"/>
      <c r="CV50" s="1135"/>
      <c r="CW50" s="1135"/>
      <c r="CX50" s="1135"/>
      <c r="CY50" s="1135"/>
      <c r="CZ50" s="1135"/>
      <c r="DA50" s="1135"/>
      <c r="DB50" s="1135"/>
      <c r="DC50" s="1135"/>
      <c r="DD50" s="1135"/>
      <c r="DE50" s="1135"/>
      <c r="DF50" s="1135"/>
      <c r="DG50" s="1136"/>
    </row>
    <row r="51" spans="1:111" ht="16" outlineLevel="1">
      <c r="A51" s="212" t="s">
        <v>354</v>
      </c>
      <c r="B51" s="213"/>
      <c r="C51" s="214"/>
      <c r="D51" s="1141"/>
      <c r="E51" s="1141"/>
      <c r="F51" s="1141"/>
      <c r="G51" s="1141"/>
      <c r="H51" s="1141"/>
      <c r="I51" s="1141"/>
      <c r="J51" s="1141"/>
      <c r="K51" s="1141"/>
      <c r="L51" s="1141"/>
      <c r="M51" s="1141"/>
      <c r="N51" s="1141"/>
      <c r="O51" s="1141"/>
      <c r="P51" s="1141"/>
      <c r="Q51" s="1141"/>
      <c r="R51" s="1141"/>
      <c r="S51" s="1141"/>
      <c r="T51" s="1141"/>
      <c r="U51" s="1141"/>
      <c r="V51" s="1141"/>
      <c r="W51" s="1141"/>
      <c r="X51" s="1141"/>
      <c r="Y51" s="1141"/>
      <c r="Z51" s="1141"/>
      <c r="AA51" s="1142"/>
      <c r="AB51" s="1141"/>
      <c r="AC51" s="1141"/>
      <c r="AD51" s="1141"/>
      <c r="AE51" s="1141"/>
      <c r="AF51" s="1141"/>
      <c r="AG51" s="1141"/>
      <c r="AH51" s="1141"/>
      <c r="AI51" s="1141"/>
      <c r="AJ51" s="1141"/>
      <c r="AK51" s="1141"/>
      <c r="AL51" s="1141"/>
      <c r="AM51" s="1142"/>
      <c r="AN51" s="1141"/>
      <c r="AO51" s="1141"/>
      <c r="AP51" s="1141"/>
      <c r="AQ51" s="1141"/>
      <c r="AR51" s="1141"/>
      <c r="AS51" s="1141"/>
      <c r="AT51" s="1141"/>
      <c r="AU51" s="1141"/>
      <c r="AV51" s="1141"/>
      <c r="AW51" s="1141"/>
      <c r="AX51" s="1141"/>
      <c r="AY51" s="1142"/>
      <c r="AZ51" s="1141"/>
      <c r="BA51" s="1141"/>
      <c r="BB51" s="1141"/>
      <c r="BC51" s="1141"/>
      <c r="BD51" s="1141"/>
      <c r="BE51" s="1141"/>
      <c r="BF51" s="1141"/>
      <c r="BG51" s="1141"/>
      <c r="BH51" s="1141"/>
      <c r="BI51" s="1141"/>
      <c r="BJ51" s="1141"/>
      <c r="BK51" s="1142"/>
      <c r="BL51" s="1141"/>
      <c r="BM51" s="1141"/>
      <c r="BN51" s="1141"/>
      <c r="BO51" s="1141"/>
      <c r="BP51" s="1141"/>
      <c r="BQ51" s="1141"/>
      <c r="BR51" s="1141"/>
      <c r="BS51" s="1141"/>
      <c r="BT51" s="1141"/>
      <c r="BU51" s="1141"/>
      <c r="BV51" s="1141"/>
      <c r="BW51" s="1142"/>
      <c r="BX51" s="1141"/>
      <c r="BY51" s="1141"/>
      <c r="BZ51" s="1141"/>
      <c r="CA51" s="1141"/>
      <c r="CB51" s="1141"/>
      <c r="CC51" s="1141"/>
      <c r="CD51" s="1141"/>
      <c r="CE51" s="1141"/>
      <c r="CF51" s="1141"/>
      <c r="CG51" s="1141"/>
      <c r="CH51" s="1141"/>
      <c r="CI51" s="1142"/>
      <c r="CJ51" s="1127"/>
      <c r="CK51" s="1127"/>
      <c r="CL51" s="1127"/>
      <c r="CM51" s="1127"/>
      <c r="CN51" s="1127"/>
      <c r="CO51" s="1127"/>
      <c r="CP51" s="1127"/>
      <c r="CQ51" s="1127"/>
      <c r="CR51" s="1127"/>
      <c r="CS51" s="1127"/>
      <c r="CT51" s="1127"/>
      <c r="CU51" s="1128"/>
      <c r="CV51" s="1127"/>
      <c r="CW51" s="1127"/>
      <c r="CX51" s="1127"/>
      <c r="CY51" s="1127"/>
      <c r="CZ51" s="1127"/>
      <c r="DA51" s="1127"/>
      <c r="DB51" s="1127"/>
      <c r="DC51" s="1127"/>
      <c r="DD51" s="1127"/>
      <c r="DE51" s="1127"/>
      <c r="DF51" s="1127"/>
      <c r="DG51" s="1128"/>
    </row>
    <row r="52" spans="1:111" ht="16" outlineLevel="1">
      <c r="A52" s="1138" t="s">
        <v>355</v>
      </c>
      <c r="B52" s="1139"/>
      <c r="C52" s="1140" t="str">
        <f>Settings!$C$6</f>
        <v>USD</v>
      </c>
      <c r="D52" s="1133"/>
      <c r="E52" s="1133"/>
      <c r="F52" s="1133"/>
      <c r="G52" s="1133"/>
      <c r="H52" s="1133"/>
      <c r="I52" s="1133"/>
      <c r="J52" s="1133"/>
      <c r="K52" s="1133"/>
      <c r="L52" s="1133"/>
      <c r="M52" s="1133"/>
      <c r="N52" s="1133"/>
      <c r="O52" s="1133"/>
      <c r="P52" s="1133"/>
      <c r="Q52" s="1133"/>
      <c r="R52" s="1133"/>
      <c r="S52" s="1133"/>
      <c r="T52" s="1133"/>
      <c r="U52" s="1133"/>
      <c r="V52" s="1133"/>
      <c r="W52" s="1133"/>
      <c r="X52" s="1133"/>
      <c r="Y52" s="1133"/>
      <c r="Z52" s="1133"/>
      <c r="AA52" s="1134"/>
      <c r="AB52" s="1133"/>
      <c r="AC52" s="1133"/>
      <c r="AD52" s="1133"/>
      <c r="AE52" s="1133"/>
      <c r="AF52" s="1133"/>
      <c r="AG52" s="1133"/>
      <c r="AH52" s="1133"/>
      <c r="AI52" s="1133"/>
      <c r="AJ52" s="1133"/>
      <c r="AK52" s="1133"/>
      <c r="AL52" s="1133"/>
      <c r="AM52" s="1134"/>
      <c r="AN52" s="1133"/>
      <c r="AO52" s="1133"/>
      <c r="AP52" s="1133"/>
      <c r="AQ52" s="1133"/>
      <c r="AR52" s="1133"/>
      <c r="AS52" s="1133"/>
      <c r="AT52" s="1133"/>
      <c r="AU52" s="1133"/>
      <c r="AV52" s="1133"/>
      <c r="AW52" s="1133"/>
      <c r="AX52" s="1133"/>
      <c r="AY52" s="1134"/>
      <c r="AZ52" s="1133"/>
      <c r="BA52" s="1133"/>
      <c r="BB52" s="1133"/>
      <c r="BC52" s="1133"/>
      <c r="BD52" s="1133"/>
      <c r="BE52" s="1133"/>
      <c r="BF52" s="1133"/>
      <c r="BG52" s="1133"/>
      <c r="BH52" s="1133"/>
      <c r="BI52" s="1133"/>
      <c r="BJ52" s="1133"/>
      <c r="BK52" s="1134"/>
      <c r="BL52" s="1133"/>
      <c r="BM52" s="1133"/>
      <c r="BN52" s="1133"/>
      <c r="BO52" s="1133"/>
      <c r="BP52" s="1133"/>
      <c r="BQ52" s="1133"/>
      <c r="BR52" s="1133"/>
      <c r="BS52" s="1133"/>
      <c r="BT52" s="1133"/>
      <c r="BU52" s="1133"/>
      <c r="BV52" s="1133"/>
      <c r="BW52" s="1134"/>
      <c r="BX52" s="1133"/>
      <c r="BY52" s="1133"/>
      <c r="BZ52" s="1133"/>
      <c r="CA52" s="1133"/>
      <c r="CB52" s="1133"/>
      <c r="CC52" s="1133"/>
      <c r="CD52" s="1133"/>
      <c r="CE52" s="1133"/>
      <c r="CF52" s="1133"/>
      <c r="CG52" s="1133"/>
      <c r="CH52" s="1133"/>
      <c r="CI52" s="1134"/>
      <c r="CJ52" s="1135"/>
      <c r="CK52" s="1135"/>
      <c r="CL52" s="1135"/>
      <c r="CM52" s="1135"/>
      <c r="CN52" s="1135"/>
      <c r="CO52" s="1135"/>
      <c r="CP52" s="1135"/>
      <c r="CQ52" s="1135"/>
      <c r="CR52" s="1135"/>
      <c r="CS52" s="1135"/>
      <c r="CT52" s="1135"/>
      <c r="CU52" s="1136"/>
      <c r="CV52" s="1135"/>
      <c r="CW52" s="1135"/>
      <c r="CX52" s="1135"/>
      <c r="CY52" s="1135"/>
      <c r="CZ52" s="1135"/>
      <c r="DA52" s="1135"/>
      <c r="DB52" s="1135"/>
      <c r="DC52" s="1135"/>
      <c r="DD52" s="1135"/>
      <c r="DE52" s="1135"/>
      <c r="DF52" s="1135"/>
      <c r="DG52" s="1136"/>
    </row>
    <row r="53" spans="1:111" ht="16" outlineLevel="1">
      <c r="A53" s="228"/>
      <c r="B53" s="228"/>
      <c r="C53" s="1143"/>
      <c r="D53" s="945"/>
      <c r="E53" s="945"/>
      <c r="F53" s="945"/>
      <c r="G53" s="945"/>
      <c r="H53" s="945"/>
      <c r="I53" s="945"/>
      <c r="J53" s="945"/>
      <c r="K53" s="945"/>
      <c r="L53" s="945"/>
      <c r="M53" s="945"/>
      <c r="N53" s="945"/>
      <c r="O53" s="945"/>
      <c r="P53" s="945"/>
      <c r="Q53" s="945"/>
      <c r="R53" s="945"/>
      <c r="S53" s="945"/>
      <c r="T53" s="945"/>
      <c r="U53" s="945"/>
      <c r="V53" s="945"/>
      <c r="W53" s="945"/>
      <c r="X53" s="945"/>
      <c r="Y53" s="945"/>
      <c r="Z53" s="945"/>
      <c r="AA53" s="1144"/>
      <c r="AB53" s="945"/>
      <c r="AC53" s="945"/>
      <c r="AD53" s="945"/>
      <c r="AE53" s="945"/>
      <c r="AF53" s="945"/>
      <c r="AG53" s="945"/>
      <c r="AH53" s="945"/>
      <c r="AI53" s="945"/>
      <c r="AJ53" s="945"/>
      <c r="AK53" s="945"/>
      <c r="AL53" s="945"/>
      <c r="AM53" s="1144"/>
      <c r="AN53" s="945"/>
      <c r="AO53" s="945"/>
      <c r="AP53" s="945"/>
      <c r="AQ53" s="945"/>
      <c r="AR53" s="945"/>
      <c r="AS53" s="945"/>
      <c r="AT53" s="945"/>
      <c r="AU53" s="945"/>
      <c r="AV53" s="945"/>
      <c r="AW53" s="945"/>
      <c r="AX53" s="945"/>
      <c r="AY53" s="1144"/>
      <c r="AZ53" s="945"/>
      <c r="BA53" s="945"/>
      <c r="BB53" s="945"/>
      <c r="BC53" s="945"/>
      <c r="BD53" s="945"/>
      <c r="BE53" s="945"/>
      <c r="BF53" s="945"/>
      <c r="BG53" s="945"/>
      <c r="BH53" s="945"/>
      <c r="BI53" s="945"/>
      <c r="BJ53" s="945"/>
      <c r="BK53" s="1144"/>
      <c r="BL53" s="945"/>
      <c r="BM53" s="945"/>
      <c r="BN53" s="945"/>
      <c r="BO53" s="945"/>
      <c r="BP53" s="945"/>
      <c r="BQ53" s="945"/>
      <c r="BR53" s="945"/>
      <c r="BS53" s="945"/>
      <c r="BT53" s="945"/>
      <c r="BU53" s="945"/>
      <c r="BV53" s="945"/>
      <c r="BW53" s="1144"/>
      <c r="BX53" s="945"/>
      <c r="BY53" s="945"/>
      <c r="BZ53" s="945"/>
      <c r="CA53" s="945"/>
      <c r="CB53" s="945"/>
      <c r="CC53" s="945"/>
      <c r="CD53" s="945"/>
      <c r="CE53" s="945"/>
      <c r="CF53" s="945"/>
      <c r="CG53" s="945"/>
      <c r="CH53" s="945"/>
      <c r="CI53" s="1144"/>
      <c r="CJ53" s="1145"/>
      <c r="CK53" s="1145"/>
      <c r="CL53" s="1145"/>
      <c r="CM53" s="1145"/>
      <c r="CN53" s="1145"/>
      <c r="CO53" s="1145"/>
      <c r="CP53" s="1145"/>
      <c r="CQ53" s="1145"/>
      <c r="CR53" s="1145"/>
      <c r="CS53" s="1145"/>
      <c r="CT53" s="1145"/>
      <c r="CU53" s="1146"/>
      <c r="CV53" s="1145"/>
      <c r="CW53" s="1145"/>
      <c r="CX53" s="1145"/>
      <c r="CY53" s="1145"/>
      <c r="CZ53" s="1145"/>
      <c r="DA53" s="1145"/>
      <c r="DB53" s="1145"/>
      <c r="DC53" s="1145"/>
      <c r="DD53" s="1145"/>
      <c r="DE53" s="1145"/>
      <c r="DF53" s="1145"/>
      <c r="DG53" s="1146"/>
    </row>
    <row r="54" spans="1:111" ht="16">
      <c r="A54" s="209"/>
      <c r="B54" s="331"/>
      <c r="C54" s="1115"/>
      <c r="D54" s="217"/>
      <c r="E54" s="217"/>
      <c r="F54" s="217"/>
      <c r="G54" s="217"/>
      <c r="H54" s="217"/>
      <c r="I54" s="217"/>
      <c r="J54" s="217"/>
      <c r="K54" s="217"/>
      <c r="L54" s="217"/>
      <c r="M54" s="217"/>
      <c r="N54" s="217"/>
      <c r="O54" s="217"/>
      <c r="P54" s="217"/>
      <c r="Q54" s="217"/>
      <c r="R54" s="217"/>
      <c r="S54" s="217"/>
      <c r="T54" s="217"/>
      <c r="U54" s="217"/>
      <c r="V54" s="217"/>
      <c r="W54" s="217"/>
      <c r="X54" s="217"/>
      <c r="Y54" s="217"/>
      <c r="Z54" s="217"/>
      <c r="AA54" s="780"/>
      <c r="AB54" s="217"/>
      <c r="AC54" s="217"/>
      <c r="AD54" s="217"/>
      <c r="AE54" s="217"/>
      <c r="AF54" s="217"/>
      <c r="AG54" s="217"/>
      <c r="AH54" s="217"/>
      <c r="AI54" s="217"/>
      <c r="AJ54" s="217"/>
      <c r="AK54" s="217"/>
      <c r="AL54" s="217"/>
      <c r="AM54" s="780"/>
      <c r="AN54" s="217"/>
      <c r="AO54" s="217"/>
      <c r="AP54" s="217"/>
      <c r="AQ54" s="217"/>
      <c r="AR54" s="217"/>
      <c r="AS54" s="217"/>
      <c r="AT54" s="217"/>
      <c r="AU54" s="217"/>
      <c r="AV54" s="217"/>
      <c r="AW54" s="217"/>
      <c r="AX54" s="217"/>
      <c r="AY54" s="780"/>
      <c r="AZ54" s="217"/>
      <c r="BA54" s="217"/>
      <c r="BB54" s="217"/>
      <c r="BC54" s="217"/>
      <c r="BD54" s="217"/>
      <c r="BE54" s="217"/>
      <c r="BF54" s="217"/>
      <c r="BG54" s="217"/>
      <c r="BH54" s="217"/>
      <c r="BI54" s="217"/>
      <c r="BJ54" s="217"/>
      <c r="BK54" s="780"/>
      <c r="BL54" s="217"/>
      <c r="BM54" s="217"/>
      <c r="BN54" s="217"/>
      <c r="BO54" s="217"/>
      <c r="BP54" s="217"/>
      <c r="BQ54" s="217"/>
      <c r="BR54" s="217"/>
      <c r="BS54" s="217"/>
      <c r="BT54" s="217"/>
      <c r="BU54" s="217"/>
      <c r="BV54" s="217"/>
      <c r="BW54" s="780"/>
      <c r="BX54" s="217"/>
      <c r="BY54" s="217"/>
      <c r="BZ54" s="217"/>
      <c r="CA54" s="217"/>
      <c r="CB54" s="217"/>
      <c r="CC54" s="217"/>
      <c r="CD54" s="217"/>
      <c r="CE54" s="217"/>
      <c r="CF54" s="217"/>
      <c r="CG54" s="217"/>
      <c r="CH54" s="217"/>
      <c r="CI54" s="780"/>
      <c r="CJ54" s="805"/>
      <c r="CK54" s="805"/>
      <c r="CL54" s="805"/>
      <c r="CM54" s="805"/>
      <c r="CN54" s="805"/>
      <c r="CO54" s="805"/>
      <c r="CP54" s="805"/>
      <c r="CQ54" s="805"/>
      <c r="CR54" s="805"/>
      <c r="CS54" s="805"/>
      <c r="CT54" s="805"/>
      <c r="CU54" s="806"/>
      <c r="CV54" s="805"/>
      <c r="CW54" s="805"/>
      <c r="CX54" s="805"/>
      <c r="CY54" s="805"/>
      <c r="CZ54" s="805"/>
      <c r="DA54" s="805"/>
      <c r="DB54" s="805"/>
      <c r="DC54" s="805"/>
      <c r="DD54" s="805"/>
      <c r="DE54" s="805"/>
      <c r="DF54" s="805"/>
      <c r="DG54" s="806"/>
    </row>
    <row r="55" spans="1:111" s="523" customFormat="1" ht="16">
      <c r="A55" s="1147" t="s">
        <v>356</v>
      </c>
      <c r="B55" s="1148"/>
      <c r="C55" s="522" t="str">
        <f>Settings!$C$6</f>
        <v>USD</v>
      </c>
      <c r="D55" s="1149">
        <f t="shared" ref="D55:AI55" si="215">D17</f>
        <v>0</v>
      </c>
      <c r="E55" s="1149">
        <f t="shared" si="215"/>
        <v>0</v>
      </c>
      <c r="F55" s="1149">
        <f t="shared" si="215"/>
        <v>0</v>
      </c>
      <c r="G55" s="1149">
        <f t="shared" si="215"/>
        <v>0</v>
      </c>
      <c r="H55" s="1149">
        <f t="shared" si="215"/>
        <v>0</v>
      </c>
      <c r="I55" s="1149">
        <f t="shared" si="215"/>
        <v>0</v>
      </c>
      <c r="J55" s="1149">
        <f t="shared" si="215"/>
        <v>0</v>
      </c>
      <c r="K55" s="1149">
        <f t="shared" si="215"/>
        <v>0</v>
      </c>
      <c r="L55" s="1149">
        <f t="shared" si="215"/>
        <v>0</v>
      </c>
      <c r="M55" s="1149">
        <f t="shared" si="215"/>
        <v>0</v>
      </c>
      <c r="N55" s="1149">
        <f t="shared" si="215"/>
        <v>0</v>
      </c>
      <c r="O55" s="1149">
        <f t="shared" si="215"/>
        <v>0</v>
      </c>
      <c r="P55" s="1149">
        <f t="shared" si="215"/>
        <v>0</v>
      </c>
      <c r="Q55" s="1149">
        <f t="shared" si="215"/>
        <v>0</v>
      </c>
      <c r="R55" s="1149">
        <f t="shared" si="215"/>
        <v>0</v>
      </c>
      <c r="S55" s="1149">
        <f t="shared" si="215"/>
        <v>0</v>
      </c>
      <c r="T55" s="1149">
        <f t="shared" si="215"/>
        <v>0</v>
      </c>
      <c r="U55" s="1149">
        <f t="shared" si="215"/>
        <v>0</v>
      </c>
      <c r="V55" s="1149">
        <f t="shared" si="215"/>
        <v>0</v>
      </c>
      <c r="W55" s="1149">
        <f t="shared" si="215"/>
        <v>0</v>
      </c>
      <c r="X55" s="1149">
        <f t="shared" si="215"/>
        <v>0</v>
      </c>
      <c r="Y55" s="1149">
        <f t="shared" si="215"/>
        <v>70323.287671232887</v>
      </c>
      <c r="Z55" s="1149">
        <f t="shared" si="215"/>
        <v>68054.794520547948</v>
      </c>
      <c r="AA55" s="781">
        <f t="shared" si="215"/>
        <v>70323.287671232887</v>
      </c>
      <c r="AB55" s="1149">
        <f>AB17</f>
        <v>163068.49315068492</v>
      </c>
      <c r="AC55" s="1149">
        <f t="shared" si="215"/>
        <v>147287.67123287672</v>
      </c>
      <c r="AD55" s="1149">
        <f t="shared" si="215"/>
        <v>163068.49315068492</v>
      </c>
      <c r="AE55" s="1149">
        <f t="shared" si="215"/>
        <v>247561.64383561641</v>
      </c>
      <c r="AF55" s="1149">
        <f t="shared" si="215"/>
        <v>255813.69863013696</v>
      </c>
      <c r="AG55" s="1149">
        <f t="shared" si="215"/>
        <v>247561.64383561641</v>
      </c>
      <c r="AH55" s="1149">
        <f t="shared" si="215"/>
        <v>361808.21917808219</v>
      </c>
      <c r="AI55" s="1149">
        <f t="shared" si="215"/>
        <v>361808.21917808219</v>
      </c>
      <c r="AJ55" s="1149">
        <f t="shared" ref="AJ55:BK55" si="216">AJ17</f>
        <v>350136.98630136985</v>
      </c>
      <c r="AK55" s="1149">
        <f t="shared" si="216"/>
        <v>400129.31506849313</v>
      </c>
      <c r="AL55" s="1149">
        <f t="shared" si="216"/>
        <v>387221.91780821915</v>
      </c>
      <c r="AM55" s="781">
        <f t="shared" si="216"/>
        <v>400129.31506849313</v>
      </c>
      <c r="AN55" s="1149">
        <f t="shared" si="216"/>
        <v>439877.26027397264</v>
      </c>
      <c r="AO55" s="1149">
        <f t="shared" si="216"/>
        <v>397308.49315068498</v>
      </c>
      <c r="AP55" s="1149">
        <f t="shared" si="216"/>
        <v>439877.26027397264</v>
      </c>
      <c r="AQ55" s="1149">
        <f t="shared" si="216"/>
        <v>471846.57534246577</v>
      </c>
      <c r="AR55" s="1149">
        <f t="shared" si="216"/>
        <v>487574.79452054802</v>
      </c>
      <c r="AS55" s="1149">
        <f t="shared" si="216"/>
        <v>471846.57534246577</v>
      </c>
      <c r="AT55" s="1149">
        <f t="shared" si="216"/>
        <v>520698.08219178091</v>
      </c>
      <c r="AU55" s="1149">
        <f t="shared" si="216"/>
        <v>520698.08219178091</v>
      </c>
      <c r="AV55" s="1149">
        <f t="shared" si="216"/>
        <v>503901.36986301374</v>
      </c>
      <c r="AW55" s="1149">
        <f t="shared" si="216"/>
        <v>551171.50684931513</v>
      </c>
      <c r="AX55" s="1149">
        <f t="shared" si="216"/>
        <v>533391.78082191793</v>
      </c>
      <c r="AY55" s="781">
        <f t="shared" si="216"/>
        <v>551171.50684931513</v>
      </c>
      <c r="AZ55" s="1149">
        <f t="shared" si="216"/>
        <v>625061.91780821921</v>
      </c>
      <c r="BA55" s="1149">
        <f t="shared" si="216"/>
        <v>564572.05479452061</v>
      </c>
      <c r="BB55" s="1149">
        <f t="shared" si="216"/>
        <v>625061.91780821921</v>
      </c>
      <c r="BC55" s="1149">
        <f t="shared" si="216"/>
        <v>668712.32876712328</v>
      </c>
      <c r="BD55" s="1149">
        <f t="shared" si="216"/>
        <v>691002.73972602747</v>
      </c>
      <c r="BE55" s="1149">
        <f t="shared" si="216"/>
        <v>668712.32876712328</v>
      </c>
      <c r="BF55" s="1149">
        <f t="shared" si="216"/>
        <v>807250.191780822</v>
      </c>
      <c r="BG55" s="1149">
        <f t="shared" si="216"/>
        <v>807250.191780822</v>
      </c>
      <c r="BH55" s="1149">
        <f t="shared" si="216"/>
        <v>781209.8630136986</v>
      </c>
      <c r="BI55" s="1149">
        <f t="shared" si="216"/>
        <v>915792.65753424657</v>
      </c>
      <c r="BJ55" s="1149">
        <f t="shared" si="216"/>
        <v>886250.95890410955</v>
      </c>
      <c r="BK55" s="781">
        <f t="shared" si="216"/>
        <v>915792.65753424657</v>
      </c>
      <c r="BL55" s="1149"/>
      <c r="BM55" s="1149"/>
      <c r="BN55" s="1149"/>
      <c r="BO55" s="1149"/>
      <c r="BP55" s="1149"/>
      <c r="BQ55" s="1149"/>
      <c r="BR55" s="1149"/>
      <c r="BS55" s="1149"/>
      <c r="BT55" s="1149"/>
      <c r="BU55" s="1149"/>
      <c r="BV55" s="1149"/>
      <c r="BW55" s="781"/>
      <c r="BX55" s="1149"/>
      <c r="BY55" s="1149"/>
      <c r="BZ55" s="1149"/>
      <c r="CA55" s="1149"/>
      <c r="CB55" s="1149"/>
      <c r="CC55" s="1149"/>
      <c r="CD55" s="1149"/>
      <c r="CE55" s="1149"/>
      <c r="CF55" s="1149"/>
      <c r="CG55" s="1149"/>
      <c r="CH55" s="1149"/>
      <c r="CI55" s="781"/>
      <c r="CJ55" s="1150"/>
      <c r="CK55" s="1150"/>
      <c r="CL55" s="1150"/>
      <c r="CM55" s="1150"/>
      <c r="CN55" s="1150"/>
      <c r="CO55" s="1150"/>
      <c r="CP55" s="1150"/>
      <c r="CQ55" s="1150"/>
      <c r="CR55" s="1150"/>
      <c r="CS55" s="1150"/>
      <c r="CT55" s="1150"/>
      <c r="CU55" s="801"/>
      <c r="CV55" s="1150"/>
      <c r="CW55" s="1150"/>
      <c r="CX55" s="1150"/>
      <c r="CY55" s="1150"/>
      <c r="CZ55" s="1150"/>
      <c r="DA55" s="1150"/>
      <c r="DB55" s="1150"/>
      <c r="DC55" s="1150"/>
      <c r="DD55" s="1150"/>
      <c r="DE55" s="1150"/>
      <c r="DF55" s="1150"/>
      <c r="DG55" s="801"/>
    </row>
    <row r="56" spans="1:111" s="523" customFormat="1" ht="16">
      <c r="A56" s="524" t="s">
        <v>357</v>
      </c>
      <c r="B56" s="525"/>
      <c r="C56" s="1151"/>
      <c r="D56" s="526"/>
      <c r="E56" s="526"/>
      <c r="F56" s="526"/>
      <c r="G56" s="526"/>
      <c r="H56" s="526"/>
      <c r="I56" s="526"/>
      <c r="J56" s="526"/>
      <c r="K56" s="526"/>
      <c r="L56" s="526"/>
      <c r="M56" s="526"/>
      <c r="N56" s="526"/>
      <c r="O56" s="526">
        <f>SUM(D55:O55)</f>
        <v>0</v>
      </c>
      <c r="P56" s="526">
        <f t="shared" ref="P56:AA56" si="217">SUM(E55:P55)</f>
        <v>0</v>
      </c>
      <c r="Q56" s="526">
        <f t="shared" si="217"/>
        <v>0</v>
      </c>
      <c r="R56" s="526">
        <f t="shared" si="217"/>
        <v>0</v>
      </c>
      <c r="S56" s="526">
        <f t="shared" si="217"/>
        <v>0</v>
      </c>
      <c r="T56" s="526">
        <f t="shared" si="217"/>
        <v>0</v>
      </c>
      <c r="U56" s="526">
        <f t="shared" si="217"/>
        <v>0</v>
      </c>
      <c r="V56" s="526">
        <f t="shared" si="217"/>
        <v>0</v>
      </c>
      <c r="W56" s="526">
        <f t="shared" si="217"/>
        <v>0</v>
      </c>
      <c r="X56" s="526">
        <f t="shared" si="217"/>
        <v>0</v>
      </c>
      <c r="Y56" s="526">
        <f t="shared" si="217"/>
        <v>70323.287671232887</v>
      </c>
      <c r="Z56" s="526">
        <f t="shared" si="217"/>
        <v>138378.08219178085</v>
      </c>
      <c r="AA56" s="781">
        <f t="shared" si="217"/>
        <v>208701.36986301374</v>
      </c>
      <c r="AB56" s="526">
        <f t="shared" ref="AB56:BK56" si="218">SUM(Q55:AB55)</f>
        <v>371769.86301369866</v>
      </c>
      <c r="AC56" s="526">
        <f t="shared" si="218"/>
        <v>519057.53424657538</v>
      </c>
      <c r="AD56" s="526">
        <f t="shared" si="218"/>
        <v>682126.0273972603</v>
      </c>
      <c r="AE56" s="526">
        <f t="shared" si="218"/>
        <v>929687.67123287672</v>
      </c>
      <c r="AF56" s="526">
        <f t="shared" si="218"/>
        <v>1185501.3698630137</v>
      </c>
      <c r="AG56" s="526">
        <f t="shared" si="218"/>
        <v>1433063.01369863</v>
      </c>
      <c r="AH56" s="526">
        <f t="shared" si="218"/>
        <v>1794871.2328767122</v>
      </c>
      <c r="AI56" s="526">
        <f t="shared" si="218"/>
        <v>2156679.4520547944</v>
      </c>
      <c r="AJ56" s="526">
        <f t="shared" si="218"/>
        <v>2506816.4383561644</v>
      </c>
      <c r="AK56" s="526">
        <f t="shared" si="218"/>
        <v>2836622.4657534249</v>
      </c>
      <c r="AL56" s="526">
        <f t="shared" si="218"/>
        <v>3155789.5890410962</v>
      </c>
      <c r="AM56" s="781">
        <f t="shared" si="218"/>
        <v>3485595.6164383562</v>
      </c>
      <c r="AN56" s="526">
        <f t="shared" si="218"/>
        <v>3762404.3835616438</v>
      </c>
      <c r="AO56" s="526">
        <f t="shared" si="218"/>
        <v>4012425.2054794519</v>
      </c>
      <c r="AP56" s="526">
        <f t="shared" si="218"/>
        <v>4289233.9726027399</v>
      </c>
      <c r="AQ56" s="526">
        <f t="shared" si="218"/>
        <v>4513518.9041095888</v>
      </c>
      <c r="AR56" s="526">
        <f t="shared" si="218"/>
        <v>4745280</v>
      </c>
      <c r="AS56" s="526">
        <f t="shared" si="218"/>
        <v>4969564.9315068498</v>
      </c>
      <c r="AT56" s="526">
        <f t="shared" si="218"/>
        <v>5128454.7945205485</v>
      </c>
      <c r="AU56" s="526">
        <f t="shared" si="218"/>
        <v>5287344.6575342473</v>
      </c>
      <c r="AV56" s="526">
        <f t="shared" si="218"/>
        <v>5441109.041095891</v>
      </c>
      <c r="AW56" s="526">
        <f t="shared" si="218"/>
        <v>5592151.2328767125</v>
      </c>
      <c r="AX56" s="526">
        <f t="shared" si="218"/>
        <v>5738321.0958904112</v>
      </c>
      <c r="AY56" s="781">
        <f t="shared" si="218"/>
        <v>5889363.2876712335</v>
      </c>
      <c r="AZ56" s="526">
        <f t="shared" si="218"/>
        <v>6074547.9452054799</v>
      </c>
      <c r="BA56" s="526">
        <f t="shared" si="218"/>
        <v>6241811.506849315</v>
      </c>
      <c r="BB56" s="526">
        <f t="shared" si="218"/>
        <v>6426996.1643835614</v>
      </c>
      <c r="BC56" s="526">
        <f t="shared" si="218"/>
        <v>6623861.9178082198</v>
      </c>
      <c r="BD56" s="526">
        <f t="shared" si="218"/>
        <v>6827289.8630136997</v>
      </c>
      <c r="BE56" s="526">
        <f t="shared" si="218"/>
        <v>7024155.6164383572</v>
      </c>
      <c r="BF56" s="526">
        <f t="shared" si="218"/>
        <v>7310707.7260273993</v>
      </c>
      <c r="BG56" s="526">
        <f t="shared" si="218"/>
        <v>7597259.8356164405</v>
      </c>
      <c r="BH56" s="526">
        <f t="shared" si="218"/>
        <v>7874568.3287671246</v>
      </c>
      <c r="BI56" s="526">
        <f t="shared" si="218"/>
        <v>8239189.4794520559</v>
      </c>
      <c r="BJ56" s="526">
        <f t="shared" si="218"/>
        <v>8592048.6575342473</v>
      </c>
      <c r="BK56" s="781">
        <f t="shared" si="218"/>
        <v>8956669.8082191795</v>
      </c>
      <c r="BL56" s="526"/>
      <c r="BM56" s="526"/>
      <c r="BN56" s="526"/>
      <c r="BO56" s="526"/>
      <c r="BP56" s="526"/>
      <c r="BQ56" s="526"/>
      <c r="BR56" s="526"/>
      <c r="BS56" s="526"/>
      <c r="BT56" s="526"/>
      <c r="BU56" s="526"/>
      <c r="BV56" s="526"/>
      <c r="BW56" s="781"/>
      <c r="BX56" s="526"/>
      <c r="BY56" s="526"/>
      <c r="BZ56" s="526"/>
      <c r="CA56" s="526"/>
      <c r="CB56" s="526"/>
      <c r="CC56" s="526"/>
      <c r="CD56" s="526"/>
      <c r="CE56" s="526"/>
      <c r="CF56" s="526"/>
      <c r="CG56" s="526"/>
      <c r="CH56" s="526"/>
      <c r="CI56" s="781"/>
      <c r="CJ56" s="800"/>
      <c r="CK56" s="800"/>
      <c r="CL56" s="800"/>
      <c r="CM56" s="800"/>
      <c r="CN56" s="800"/>
      <c r="CO56" s="800"/>
      <c r="CP56" s="800"/>
      <c r="CQ56" s="800"/>
      <c r="CR56" s="800"/>
      <c r="CS56" s="800"/>
      <c r="CT56" s="800"/>
      <c r="CU56" s="801"/>
      <c r="CV56" s="800"/>
      <c r="CW56" s="800"/>
      <c r="CX56" s="800"/>
      <c r="CY56" s="800"/>
      <c r="CZ56" s="800"/>
      <c r="DA56" s="800"/>
      <c r="DB56" s="800"/>
      <c r="DC56" s="800"/>
      <c r="DD56" s="800"/>
      <c r="DE56" s="800"/>
      <c r="DF56" s="800"/>
      <c r="DG56" s="801"/>
    </row>
    <row r="57" spans="1:111" ht="16">
      <c r="A57" s="209"/>
      <c r="B57" s="331"/>
      <c r="C57" s="1115"/>
      <c r="D57" s="217"/>
      <c r="E57" s="217"/>
      <c r="F57" s="217"/>
      <c r="G57" s="217"/>
      <c r="H57" s="217"/>
      <c r="I57" s="217"/>
      <c r="J57" s="217"/>
      <c r="K57" s="217"/>
      <c r="L57" s="217"/>
      <c r="M57" s="217"/>
      <c r="N57" s="217"/>
      <c r="O57" s="217"/>
      <c r="P57" s="217"/>
      <c r="Q57" s="217"/>
      <c r="R57" s="217"/>
      <c r="S57" s="217"/>
      <c r="T57" s="217"/>
      <c r="U57" s="217"/>
      <c r="V57" s="217"/>
      <c r="W57" s="217"/>
      <c r="X57" s="217"/>
      <c r="Y57" s="217"/>
      <c r="Z57" s="217"/>
      <c r="AA57" s="780"/>
      <c r="AB57" s="217"/>
      <c r="AC57" s="217"/>
      <c r="AD57" s="217"/>
      <c r="AE57" s="217"/>
      <c r="AF57" s="217"/>
      <c r="AG57" s="217"/>
      <c r="AH57" s="217"/>
      <c r="AI57" s="217"/>
      <c r="AJ57" s="217"/>
      <c r="AK57" s="217"/>
      <c r="AL57" s="217"/>
      <c r="AM57" s="780"/>
      <c r="AN57" s="217"/>
      <c r="AO57" s="217"/>
      <c r="AP57" s="217"/>
      <c r="AQ57" s="217"/>
      <c r="AR57" s="217"/>
      <c r="AS57" s="217"/>
      <c r="AT57" s="217"/>
      <c r="AU57" s="217"/>
      <c r="AV57" s="217"/>
      <c r="AW57" s="217"/>
      <c r="AX57" s="217"/>
      <c r="AY57" s="780"/>
      <c r="AZ57" s="217"/>
      <c r="BA57" s="217"/>
      <c r="BB57" s="217"/>
      <c r="BC57" s="217"/>
      <c r="BD57" s="217"/>
      <c r="BE57" s="217"/>
      <c r="BF57" s="217"/>
      <c r="BG57" s="217"/>
      <c r="BH57" s="217"/>
      <c r="BI57" s="217"/>
      <c r="BJ57" s="217"/>
      <c r="BK57" s="780"/>
      <c r="BL57" s="217"/>
      <c r="BM57" s="217"/>
      <c r="BN57" s="217"/>
      <c r="BO57" s="217"/>
      <c r="BP57" s="217"/>
      <c r="BQ57" s="217"/>
      <c r="BR57" s="217"/>
      <c r="BS57" s="217"/>
      <c r="BT57" s="217"/>
      <c r="BU57" s="217"/>
      <c r="BV57" s="217"/>
      <c r="BW57" s="780"/>
      <c r="BX57" s="217"/>
      <c r="BY57" s="217"/>
      <c r="BZ57" s="217"/>
      <c r="CA57" s="217"/>
      <c r="CB57" s="217"/>
      <c r="CC57" s="217"/>
      <c r="CD57" s="217"/>
      <c r="CE57" s="217"/>
      <c r="CF57" s="217"/>
      <c r="CG57" s="217"/>
      <c r="CH57" s="217"/>
      <c r="CI57" s="780"/>
      <c r="CJ57" s="805"/>
      <c r="CK57" s="805"/>
      <c r="CL57" s="805"/>
      <c r="CM57" s="805"/>
      <c r="CN57" s="805"/>
      <c r="CO57" s="805"/>
      <c r="CP57" s="805"/>
      <c r="CQ57" s="805"/>
      <c r="CR57" s="805"/>
      <c r="CS57" s="805"/>
      <c r="CT57" s="805"/>
      <c r="CU57" s="806"/>
      <c r="CV57" s="805"/>
      <c r="CW57" s="805"/>
      <c r="CX57" s="805"/>
      <c r="CY57" s="805"/>
      <c r="CZ57" s="805"/>
      <c r="DA57" s="805"/>
      <c r="DB57" s="805"/>
      <c r="DC57" s="805"/>
      <c r="DD57" s="805"/>
      <c r="DE57" s="805"/>
      <c r="DF57" s="805"/>
      <c r="DG57" s="806"/>
    </row>
    <row r="58" spans="1:111" ht="25" thickBot="1">
      <c r="A58" s="220" t="str">
        <f>Projections!A60</f>
        <v>SOURCE #2: Inbound Sales</v>
      </c>
      <c r="B58" s="221"/>
      <c r="C58" s="222" t="str">
        <f>Projections!$C$60</f>
        <v>Disabled</v>
      </c>
      <c r="D58" s="208"/>
      <c r="E58" s="208"/>
      <c r="F58" s="208"/>
      <c r="G58" s="208"/>
      <c r="H58" s="208"/>
      <c r="I58" s="208"/>
      <c r="J58" s="208"/>
      <c r="K58" s="208"/>
      <c r="L58" s="208"/>
      <c r="M58" s="208"/>
      <c r="N58" s="208"/>
      <c r="O58" s="208"/>
      <c r="P58" s="208"/>
      <c r="Q58" s="208"/>
      <c r="R58" s="208"/>
      <c r="S58" s="208"/>
      <c r="T58" s="208"/>
      <c r="U58" s="208"/>
      <c r="V58" s="208"/>
      <c r="W58" s="208"/>
      <c r="X58" s="208"/>
      <c r="Y58" s="208"/>
      <c r="Z58" s="208"/>
      <c r="AA58" s="774"/>
      <c r="AB58" s="208"/>
      <c r="AC58" s="208"/>
      <c r="AD58" s="208"/>
      <c r="AE58" s="208"/>
      <c r="AF58" s="208"/>
      <c r="AG58" s="208"/>
      <c r="AH58" s="208"/>
      <c r="AI58" s="208"/>
      <c r="AJ58" s="208"/>
      <c r="AK58" s="208"/>
      <c r="AL58" s="208"/>
      <c r="AM58" s="774"/>
      <c r="AN58" s="208"/>
      <c r="AO58" s="208"/>
      <c r="AP58" s="208"/>
      <c r="AQ58" s="208"/>
      <c r="AR58" s="208"/>
      <c r="AS58" s="208"/>
      <c r="AT58" s="208"/>
      <c r="AU58" s="208"/>
      <c r="AV58" s="208"/>
      <c r="AW58" s="208"/>
      <c r="AX58" s="208"/>
      <c r="AY58" s="774"/>
      <c r="AZ58" s="208"/>
      <c r="BA58" s="208"/>
      <c r="BB58" s="208"/>
      <c r="BC58" s="208"/>
      <c r="BD58" s="208"/>
      <c r="BE58" s="208"/>
      <c r="BF58" s="208"/>
      <c r="BG58" s="208"/>
      <c r="BH58" s="208"/>
      <c r="BI58" s="208"/>
      <c r="BJ58" s="208"/>
      <c r="BK58" s="774"/>
      <c r="BL58" s="208"/>
      <c r="BM58" s="208"/>
      <c r="BN58" s="208"/>
      <c r="BO58" s="208"/>
      <c r="BP58" s="208"/>
      <c r="BQ58" s="208"/>
      <c r="BR58" s="208"/>
      <c r="BS58" s="208"/>
      <c r="BT58" s="208"/>
      <c r="BU58" s="208"/>
      <c r="BV58" s="208"/>
      <c r="BW58" s="774"/>
      <c r="BX58" s="208"/>
      <c r="BY58" s="208"/>
      <c r="BZ58" s="208"/>
      <c r="CA58" s="208"/>
      <c r="CB58" s="208"/>
      <c r="CC58" s="208"/>
      <c r="CD58" s="208"/>
      <c r="CE58" s="208"/>
      <c r="CF58" s="208"/>
      <c r="CG58" s="208"/>
      <c r="CH58" s="208"/>
      <c r="CI58" s="774"/>
      <c r="CJ58" s="796"/>
      <c r="CK58" s="796"/>
      <c r="CL58" s="796"/>
      <c r="CM58" s="796"/>
      <c r="CN58" s="796"/>
      <c r="CO58" s="796"/>
      <c r="CP58" s="796"/>
      <c r="CQ58" s="796"/>
      <c r="CR58" s="796"/>
      <c r="CS58" s="796"/>
      <c r="CT58" s="796"/>
      <c r="CU58" s="797"/>
      <c r="CV58" s="796"/>
      <c r="CW58" s="796"/>
      <c r="CX58" s="796"/>
      <c r="CY58" s="796"/>
      <c r="CZ58" s="796"/>
      <c r="DA58" s="796"/>
      <c r="DB58" s="796"/>
      <c r="DC58" s="796"/>
      <c r="DD58" s="796"/>
      <c r="DE58" s="796"/>
      <c r="DF58" s="796"/>
      <c r="DG58" s="797"/>
    </row>
    <row r="59" spans="1:111" ht="16" collapsed="1">
      <c r="A59" s="209"/>
      <c r="B59" s="331"/>
      <c r="C59" s="1115"/>
      <c r="D59" s="209"/>
      <c r="E59" s="209"/>
      <c r="F59" s="209"/>
      <c r="G59" s="209"/>
      <c r="H59" s="209"/>
      <c r="I59" s="209"/>
      <c r="J59" s="209"/>
      <c r="K59" s="209"/>
      <c r="L59" s="209"/>
      <c r="M59" s="209"/>
      <c r="N59" s="209"/>
      <c r="O59" s="209"/>
      <c r="P59" s="209"/>
      <c r="Q59" s="209"/>
      <c r="R59" s="209"/>
      <c r="S59" s="209"/>
      <c r="T59" s="209"/>
      <c r="U59" s="209"/>
      <c r="V59" s="209"/>
      <c r="W59" s="209"/>
      <c r="X59" s="209"/>
      <c r="Y59" s="209"/>
      <c r="Z59" s="209"/>
      <c r="AA59" s="777"/>
      <c r="AB59" s="209"/>
      <c r="AC59" s="209"/>
      <c r="AD59" s="209"/>
      <c r="AE59" s="209"/>
      <c r="AF59" s="209"/>
      <c r="AG59" s="209"/>
      <c r="AH59" s="209"/>
      <c r="AI59" s="209"/>
      <c r="AJ59" s="209"/>
      <c r="AK59" s="209"/>
      <c r="AL59" s="209"/>
      <c r="AM59" s="777"/>
      <c r="AN59" s="209"/>
      <c r="AO59" s="209"/>
      <c r="AP59" s="209"/>
      <c r="AQ59" s="209"/>
      <c r="AR59" s="209"/>
      <c r="AS59" s="209"/>
      <c r="AT59" s="209"/>
      <c r="AU59" s="209"/>
      <c r="AV59" s="209"/>
      <c r="AW59" s="209"/>
      <c r="AX59" s="209"/>
      <c r="AY59" s="777"/>
      <c r="AZ59" s="209"/>
      <c r="BA59" s="209"/>
      <c r="BB59" s="209"/>
      <c r="BC59" s="209"/>
      <c r="BD59" s="209"/>
      <c r="BE59" s="209"/>
      <c r="BF59" s="209"/>
      <c r="BG59" s="209"/>
      <c r="BH59" s="209"/>
      <c r="BI59" s="209"/>
      <c r="BJ59" s="209"/>
      <c r="BK59" s="777"/>
      <c r="BL59" s="209"/>
      <c r="BM59" s="209"/>
      <c r="BN59" s="209"/>
      <c r="BO59" s="209"/>
      <c r="BP59" s="209"/>
      <c r="BQ59" s="209"/>
      <c r="BR59" s="209"/>
      <c r="BS59" s="209"/>
      <c r="BT59" s="209"/>
      <c r="BU59" s="209"/>
      <c r="BV59" s="209"/>
      <c r="BW59" s="777"/>
      <c r="BX59" s="209"/>
      <c r="BY59" s="209"/>
      <c r="BZ59" s="209"/>
      <c r="CA59" s="209"/>
      <c r="CB59" s="209"/>
      <c r="CC59" s="209"/>
      <c r="CD59" s="209"/>
      <c r="CE59" s="209"/>
      <c r="CF59" s="209"/>
      <c r="CG59" s="209"/>
      <c r="CH59" s="209"/>
      <c r="CI59" s="777"/>
      <c r="CJ59" s="802"/>
      <c r="CK59" s="802"/>
      <c r="CL59" s="802"/>
      <c r="CM59" s="802"/>
      <c r="CN59" s="802"/>
      <c r="CO59" s="802"/>
      <c r="CP59" s="802"/>
      <c r="CQ59" s="802"/>
      <c r="CR59" s="802"/>
      <c r="CS59" s="802"/>
      <c r="CT59" s="802"/>
      <c r="CU59" s="803"/>
      <c r="CV59" s="802"/>
      <c r="CW59" s="802"/>
      <c r="CX59" s="802"/>
      <c r="CY59" s="802"/>
      <c r="CZ59" s="802"/>
      <c r="DA59" s="802"/>
      <c r="DB59" s="802"/>
      <c r="DC59" s="802"/>
      <c r="DD59" s="802"/>
      <c r="DE59" s="802"/>
      <c r="DF59" s="802"/>
      <c r="DG59" s="803"/>
    </row>
    <row r="60" spans="1:111" ht="16" hidden="1" outlineLevel="1">
      <c r="A60" s="209"/>
      <c r="B60" s="331"/>
      <c r="C60" s="1115"/>
      <c r="D60" s="217"/>
      <c r="E60" s="217"/>
      <c r="F60" s="217"/>
      <c r="G60" s="217"/>
      <c r="H60" s="217"/>
      <c r="I60" s="217"/>
      <c r="J60" s="217"/>
      <c r="K60" s="217"/>
      <c r="L60" s="217"/>
      <c r="M60" s="217"/>
      <c r="N60" s="217"/>
      <c r="O60" s="217"/>
      <c r="P60" s="217"/>
      <c r="Q60" s="217"/>
      <c r="R60" s="217"/>
      <c r="S60" s="217"/>
      <c r="T60" s="217"/>
      <c r="U60" s="217"/>
      <c r="V60" s="217"/>
      <c r="W60" s="217"/>
      <c r="X60" s="217"/>
      <c r="Y60" s="217"/>
      <c r="Z60" s="217"/>
      <c r="AA60" s="780"/>
      <c r="AB60" s="217"/>
      <c r="AC60" s="217"/>
      <c r="AD60" s="217"/>
      <c r="AE60" s="217"/>
      <c r="AF60" s="217"/>
      <c r="AG60" s="217"/>
      <c r="AH60" s="217"/>
      <c r="AI60" s="217"/>
      <c r="AJ60" s="217"/>
      <c r="AK60" s="217"/>
      <c r="AL60" s="217"/>
      <c r="AM60" s="780"/>
      <c r="AN60" s="217"/>
      <c r="AO60" s="217"/>
      <c r="AP60" s="217"/>
      <c r="AQ60" s="217"/>
      <c r="AR60" s="217"/>
      <c r="AS60" s="217"/>
      <c r="AT60" s="217"/>
      <c r="AU60" s="217"/>
      <c r="AV60" s="217"/>
      <c r="AW60" s="217"/>
      <c r="AX60" s="217"/>
      <c r="AY60" s="780"/>
      <c r="AZ60" s="217"/>
      <c r="BA60" s="217"/>
      <c r="BB60" s="217"/>
      <c r="BC60" s="217"/>
      <c r="BD60" s="217"/>
      <c r="BE60" s="217"/>
      <c r="BF60" s="217"/>
      <c r="BG60" s="217"/>
      <c r="BH60" s="217"/>
      <c r="BI60" s="217"/>
      <c r="BJ60" s="217"/>
      <c r="BK60" s="780"/>
      <c r="BL60" s="217"/>
      <c r="BM60" s="217"/>
      <c r="BN60" s="217"/>
      <c r="BO60" s="217"/>
      <c r="BP60" s="217"/>
      <c r="BQ60" s="217"/>
      <c r="BR60" s="217"/>
      <c r="BS60" s="217"/>
      <c r="BT60" s="217"/>
      <c r="BU60" s="217"/>
      <c r="BV60" s="217"/>
      <c r="BW60" s="780"/>
      <c r="BX60" s="217"/>
      <c r="BY60" s="217"/>
      <c r="BZ60" s="217"/>
      <c r="CA60" s="217"/>
      <c r="CB60" s="217"/>
      <c r="CC60" s="217"/>
      <c r="CD60" s="217"/>
      <c r="CE60" s="217"/>
      <c r="CF60" s="217"/>
      <c r="CG60" s="217"/>
      <c r="CH60" s="217"/>
      <c r="CI60" s="780"/>
      <c r="CJ60" s="805"/>
      <c r="CK60" s="805"/>
      <c r="CL60" s="805"/>
      <c r="CM60" s="805"/>
      <c r="CN60" s="805"/>
      <c r="CO60" s="805"/>
      <c r="CP60" s="805"/>
      <c r="CQ60" s="805"/>
      <c r="CR60" s="805"/>
      <c r="CS60" s="805"/>
      <c r="CT60" s="805"/>
      <c r="CU60" s="806"/>
      <c r="CV60" s="805"/>
      <c r="CW60" s="805"/>
      <c r="CX60" s="805"/>
      <c r="CY60" s="805"/>
      <c r="CZ60" s="805"/>
      <c r="DA60" s="805"/>
      <c r="DB60" s="805"/>
      <c r="DC60" s="805"/>
      <c r="DD60" s="805"/>
      <c r="DE60" s="805"/>
      <c r="DF60" s="805"/>
      <c r="DG60" s="806"/>
    </row>
    <row r="61" spans="1:111" ht="16" hidden="1" outlineLevel="1">
      <c r="A61" s="209"/>
      <c r="B61" s="331"/>
      <c r="C61" s="1115"/>
      <c r="D61" s="230"/>
      <c r="E61" s="230"/>
      <c r="F61" s="230"/>
      <c r="G61" s="230"/>
      <c r="H61" s="230"/>
      <c r="I61" s="230"/>
      <c r="J61" s="230"/>
      <c r="K61" s="230"/>
      <c r="L61" s="230"/>
      <c r="M61" s="230"/>
      <c r="N61" s="230"/>
      <c r="O61" s="230"/>
      <c r="P61" s="230"/>
      <c r="Q61" s="230"/>
      <c r="R61" s="230"/>
      <c r="S61" s="230"/>
      <c r="T61" s="230"/>
      <c r="U61" s="230"/>
      <c r="V61" s="230"/>
      <c r="W61" s="230"/>
      <c r="X61" s="230"/>
      <c r="Y61" s="230"/>
      <c r="Z61" s="230"/>
      <c r="AA61" s="782"/>
      <c r="AB61" s="230"/>
      <c r="AC61" s="230"/>
      <c r="AD61" s="230"/>
      <c r="AE61" s="230"/>
      <c r="AF61" s="230"/>
      <c r="AG61" s="230"/>
      <c r="AH61" s="230"/>
      <c r="AI61" s="230"/>
      <c r="AJ61" s="230"/>
      <c r="AK61" s="230"/>
      <c r="AL61" s="230"/>
      <c r="AM61" s="782"/>
      <c r="AN61" s="230"/>
      <c r="AO61" s="230"/>
      <c r="AP61" s="230"/>
      <c r="AQ61" s="230"/>
      <c r="AR61" s="230"/>
      <c r="AS61" s="230"/>
      <c r="AT61" s="230"/>
      <c r="AU61" s="230"/>
      <c r="AV61" s="230"/>
      <c r="AW61" s="230"/>
      <c r="AX61" s="230"/>
      <c r="AY61" s="782"/>
      <c r="AZ61" s="230"/>
      <c r="BA61" s="230"/>
      <c r="BB61" s="230"/>
      <c r="BC61" s="230"/>
      <c r="BD61" s="230"/>
      <c r="BE61" s="230"/>
      <c r="BF61" s="230"/>
      <c r="BG61" s="230"/>
      <c r="BH61" s="230"/>
      <c r="BI61" s="230"/>
      <c r="BJ61" s="230"/>
      <c r="BK61" s="782"/>
      <c r="BL61" s="230"/>
      <c r="BM61" s="230"/>
      <c r="BN61" s="230"/>
      <c r="BO61" s="230"/>
      <c r="BP61" s="230"/>
      <c r="BQ61" s="230"/>
      <c r="BR61" s="230"/>
      <c r="BS61" s="230"/>
      <c r="BT61" s="230"/>
      <c r="BU61" s="230"/>
      <c r="BV61" s="230"/>
      <c r="BW61" s="782"/>
      <c r="BX61" s="230"/>
      <c r="BY61" s="230"/>
      <c r="BZ61" s="230"/>
      <c r="CA61" s="230"/>
      <c r="CB61" s="230"/>
      <c r="CC61" s="230"/>
      <c r="CD61" s="230"/>
      <c r="CE61" s="230"/>
      <c r="CF61" s="230"/>
      <c r="CG61" s="230"/>
      <c r="CH61" s="230"/>
      <c r="CI61" s="782"/>
      <c r="CJ61" s="807"/>
      <c r="CK61" s="807"/>
      <c r="CL61" s="807"/>
      <c r="CM61" s="807"/>
      <c r="CN61" s="807"/>
      <c r="CO61" s="807"/>
      <c r="CP61" s="807"/>
      <c r="CQ61" s="807"/>
      <c r="CR61" s="807"/>
      <c r="CS61" s="807"/>
      <c r="CT61" s="807"/>
      <c r="CU61" s="808"/>
      <c r="CV61" s="807"/>
      <c r="CW61" s="807"/>
      <c r="CX61" s="807"/>
      <c r="CY61" s="807"/>
      <c r="CZ61" s="807"/>
      <c r="DA61" s="807"/>
      <c r="DB61" s="807"/>
      <c r="DC61" s="807"/>
      <c r="DD61" s="807"/>
      <c r="DE61" s="807"/>
      <c r="DF61" s="807"/>
      <c r="DG61" s="808"/>
    </row>
    <row r="62" spans="1:111" ht="16" hidden="1" outlineLevel="1">
      <c r="A62" s="231" t="s">
        <v>358</v>
      </c>
      <c r="B62" s="225"/>
      <c r="C62" s="1140"/>
      <c r="D62" s="1133"/>
      <c r="E62" s="1133"/>
      <c r="F62" s="1133"/>
      <c r="G62" s="1133"/>
      <c r="H62" s="1133"/>
      <c r="I62" s="1133"/>
      <c r="J62" s="1133"/>
      <c r="K62" s="1133"/>
      <c r="L62" s="1133"/>
      <c r="M62" s="1133"/>
      <c r="N62" s="1133"/>
      <c r="O62" s="1133"/>
      <c r="P62" s="1133"/>
      <c r="Q62" s="1133"/>
      <c r="R62" s="1133"/>
      <c r="S62" s="1133"/>
      <c r="T62" s="1133"/>
      <c r="U62" s="1133"/>
      <c r="V62" s="1133"/>
      <c r="W62" s="1133"/>
      <c r="X62" s="1133"/>
      <c r="Y62" s="1133"/>
      <c r="Z62" s="1133"/>
      <c r="AA62" s="1134"/>
      <c r="AB62" s="1133"/>
      <c r="AC62" s="1133"/>
      <c r="AD62" s="1133"/>
      <c r="AE62" s="1133"/>
      <c r="AF62" s="1133"/>
      <c r="AG62" s="1133"/>
      <c r="AH62" s="1133"/>
      <c r="AI62" s="1133"/>
      <c r="AJ62" s="1133"/>
      <c r="AK62" s="1133"/>
      <c r="AL62" s="1133"/>
      <c r="AM62" s="1134"/>
      <c r="AN62" s="1133"/>
      <c r="AO62" s="1133"/>
      <c r="AP62" s="1133"/>
      <c r="AQ62" s="1133"/>
      <c r="AR62" s="1133"/>
      <c r="AS62" s="1133"/>
      <c r="AT62" s="1133"/>
      <c r="AU62" s="1133"/>
      <c r="AV62" s="1133"/>
      <c r="AW62" s="1133"/>
      <c r="AX62" s="1133"/>
      <c r="AY62" s="1134"/>
      <c r="AZ62" s="1133"/>
      <c r="BA62" s="1133"/>
      <c r="BB62" s="1133"/>
      <c r="BC62" s="1133"/>
      <c r="BD62" s="1133"/>
      <c r="BE62" s="1133"/>
      <c r="BF62" s="1133"/>
      <c r="BG62" s="1133"/>
      <c r="BH62" s="1133"/>
      <c r="BI62" s="1133"/>
      <c r="BJ62" s="1133"/>
      <c r="BK62" s="1134"/>
      <c r="BL62" s="1133"/>
      <c r="BM62" s="1133"/>
      <c r="BN62" s="1133"/>
      <c r="BO62" s="1133"/>
      <c r="BP62" s="1133"/>
      <c r="BQ62" s="1133"/>
      <c r="BR62" s="1133"/>
      <c r="BS62" s="1133"/>
      <c r="BT62" s="1133"/>
      <c r="BU62" s="1133"/>
      <c r="BV62" s="1133"/>
      <c r="BW62" s="1134"/>
      <c r="BX62" s="1133"/>
      <c r="BY62" s="1133"/>
      <c r="BZ62" s="1133"/>
      <c r="CA62" s="1133"/>
      <c r="CB62" s="1133"/>
      <c r="CC62" s="1133"/>
      <c r="CD62" s="1133"/>
      <c r="CE62" s="1133"/>
      <c r="CF62" s="1133"/>
      <c r="CG62" s="1133"/>
      <c r="CH62" s="1133"/>
      <c r="CI62" s="1134"/>
      <c r="CJ62" s="1135"/>
      <c r="CK62" s="1135"/>
      <c r="CL62" s="1135"/>
      <c r="CM62" s="1135"/>
      <c r="CN62" s="1135"/>
      <c r="CO62" s="1135"/>
      <c r="CP62" s="1135"/>
      <c r="CQ62" s="1135"/>
      <c r="CR62" s="1135"/>
      <c r="CS62" s="1135"/>
      <c r="CT62" s="1135"/>
      <c r="CU62" s="1136"/>
      <c r="CV62" s="1135"/>
      <c r="CW62" s="1135"/>
      <c r="CX62" s="1135"/>
      <c r="CY62" s="1135"/>
      <c r="CZ62" s="1135"/>
      <c r="DA62" s="1135"/>
      <c r="DB62" s="1135"/>
      <c r="DC62" s="1135"/>
      <c r="DD62" s="1135"/>
      <c r="DE62" s="1135"/>
      <c r="DF62" s="1135"/>
      <c r="DG62" s="1136"/>
    </row>
    <row r="63" spans="1:111" ht="16" hidden="1" outlineLevel="1">
      <c r="A63" s="1152" t="s">
        <v>359</v>
      </c>
      <c r="B63" s="1139"/>
      <c r="C63" s="1140" t="str">
        <f>Settings!$C$6</f>
        <v>USD</v>
      </c>
      <c r="D63" s="1133">
        <f>IF($C$58="Enabled",IF(D$6=Projections!$C$65,Projections!$C$81,IF(D$6&gt;Projections!$C$65,MAX(Projections!$C$82+C63,Projections!$C$83),0)),0)</f>
        <v>0</v>
      </c>
      <c r="E63" s="1133">
        <f>IF($C$58="Enabled",IF(E$6=Projections!$C$65,Projections!$C$81,IF(E$6&gt;Projections!$C$65,MAX(Projections!$C$82+D63,Projections!$C$83),0)),0)</f>
        <v>0</v>
      </c>
      <c r="F63" s="1133">
        <f>IF($C$58="Enabled",IF(F$6=Projections!$C$65,Projections!$C$81,IF(F$6&gt;Projections!$C$65,MAX(Projections!$C$82+E63,Projections!$C$83),0)),0)</f>
        <v>0</v>
      </c>
      <c r="G63" s="1133">
        <f>IF($C$58="Enabled",IF(G$6=Projections!$C$65,Projections!$C$81,IF(G$6&gt;Projections!$C$65,MAX(Projections!$C$82+F63,Projections!$C$83),0)),0)</f>
        <v>0</v>
      </c>
      <c r="H63" s="1133">
        <f>IF($C$58="Enabled",IF(H$6=Projections!$C$65,Projections!$C$81,IF(H$6&gt;Projections!$C$65,MAX(Projections!$C$82+G63,Projections!$C$83),0)),0)</f>
        <v>0</v>
      </c>
      <c r="I63" s="1133">
        <f>IF($C$58="Enabled",IF(I$6=Projections!$C$65,Projections!$C$81,IF(I$6&gt;Projections!$C$65,MAX(Projections!$C$82+H63,Projections!$C$83),0)),0)</f>
        <v>0</v>
      </c>
      <c r="J63" s="1133">
        <f>IF($C$58="Enabled",IF(J$6=Projections!$C$65,Projections!$C$81,IF(J$6&gt;Projections!$C$65,MAX(Projections!$C$82+I63,Projections!$C$83),0)),0)</f>
        <v>0</v>
      </c>
      <c r="K63" s="1133">
        <f>IF($C$58="Enabled",IF(K$6=Projections!$C$65,Projections!$C$81,IF(K$6&gt;Projections!$C$65,MAX(Projections!$C$82+J63,Projections!$C$83),0)),0)</f>
        <v>0</v>
      </c>
      <c r="L63" s="1133">
        <f>IF($C$58="Enabled",IF(L$6=Projections!$C$65,Projections!$C$81,IF(L$6&gt;Projections!$C$65,MAX(Projections!$C$82+K63,Projections!$C$83),0)),0)</f>
        <v>0</v>
      </c>
      <c r="M63" s="1133">
        <f>IF($C$58="Enabled",IF(M$6=Projections!$C$65,Projections!$C$81,IF(M$6&gt;Projections!$C$65,MAX(Projections!$C$82+L63,Projections!$C$83),0)),0)</f>
        <v>0</v>
      </c>
      <c r="N63" s="1133">
        <f>IF($C$58="Enabled",IF(N$6=Projections!$C$65,Projections!$C$81,IF(N$6&gt;Projections!$C$65,MAX(Projections!$C$82+M63,Projections!$C$83),0)),0)</f>
        <v>0</v>
      </c>
      <c r="O63" s="1133">
        <f>IF($C$58="Enabled",IF(O$6=Projections!$C$65,Projections!$C$81,IF(O$6&gt;Projections!$C$65,MAX(Projections!$C$82+N63,Projections!$C$83),0)),0)</f>
        <v>0</v>
      </c>
      <c r="P63" s="1133">
        <f>IF($C$58="Enabled",IF(P$6=Projections!$C$65,Projections!$C$81,IF(P$6&gt;Projections!$C$65,MAX(Projections!$C$82+O63,Projections!$C$83),0)),0)</f>
        <v>0</v>
      </c>
      <c r="Q63" s="1133">
        <f>IF($C$58="Enabled",IF(Q$6=Projections!$C$65,Projections!$C$81,IF(Q$6&gt;Projections!$C$65,MAX(Projections!$C$82+P63,Projections!$C$83),0)),0)</f>
        <v>0</v>
      </c>
      <c r="R63" s="1133">
        <f>IF($C$58="Enabled",IF(R$6=Projections!$C$65,Projections!$C$81,IF(R$6&gt;Projections!$C$65,MAX(Projections!$C$82+Q63,Projections!$C$83),0)),0)</f>
        <v>0</v>
      </c>
      <c r="S63" s="1133">
        <f>IF($C$58="Enabled",IF(S$6=Projections!$C$65,Projections!$C$81,IF(S$6&gt;Projections!$C$65,MAX(Projections!$C$82+R63,Projections!$C$83),0)),0)</f>
        <v>0</v>
      </c>
      <c r="T63" s="1133">
        <f>IF($C$58="Enabled",IF(T$6=Projections!$C$65,Projections!$C$81,IF(T$6&gt;Projections!$C$65,MAX(Projections!$C$82+S63,Projections!$C$83),0)),0)</f>
        <v>0</v>
      </c>
      <c r="U63" s="1133">
        <f>IF($C$58="Enabled",IF(U$6=Projections!$C$65,Projections!$C$81,IF(U$6&gt;Projections!$C$65,MAX(Projections!$C$82+T63,Projections!$C$83),0)),0)</f>
        <v>0</v>
      </c>
      <c r="V63" s="1133">
        <f>IF($C$58="Enabled",IF(V$6=Projections!$C$65,Projections!$C$81,IF(V$6&gt;Projections!$C$65,MAX(Projections!$C$82+U63,Projections!$C$83),0)),0)</f>
        <v>0</v>
      </c>
      <c r="W63" s="1133">
        <f>IF($C$58="Enabled",IF(W$6=Projections!$C$65,Projections!$C$81,IF(W$6&gt;Projections!$C$65,MAX(Projections!$C$82+V63,Projections!$C$83),0)),0)</f>
        <v>0</v>
      </c>
      <c r="X63" s="1133">
        <f>IF($C$58="Enabled",IF(X$6=Projections!$C$65,Projections!$C$81,IF(X$6&gt;Projections!$C$65,MAX(Projections!$C$82+W63,Projections!$C$83),0)),0)</f>
        <v>0</v>
      </c>
      <c r="Y63" s="1133">
        <f>IF($C$58="Enabled",IF(Y$6=Projections!$C$65,Projections!$C$81,IF(Y$6&gt;Projections!$C$65,MAX(Projections!$C$82+X63,Projections!$C$83),0)),0)</f>
        <v>0</v>
      </c>
      <c r="Z63" s="1133">
        <f>IF($C$58="Enabled",IF(Z$6=Projections!$C$65,Projections!$C$81,IF(Z$6&gt;Projections!$C$65,MAX(Projections!$C$82+Y63,Projections!$C$83),0)),0)</f>
        <v>0</v>
      </c>
      <c r="AA63" s="1134">
        <f>IF($C$58="Enabled",IF(AA$6=Projections!$C$65,Projections!$C$81,IF(AA$6&gt;Projections!$C$65,MAX(Projections!$C$82+Z63,Projections!$C$83),0)),0)</f>
        <v>0</v>
      </c>
      <c r="AB63" s="1133">
        <f>IF($C$58="Enabled",IF(AB$6=Projections!$C$65,Projections!$C$81,IF(AB$6&gt;Projections!$C$65,MAX(Projections!$C$82+AA63,Projections!$C$83),0)),0)</f>
        <v>0</v>
      </c>
      <c r="AC63" s="1133">
        <f>IF($C$58="Enabled",IF(AC$6=Projections!$C$65,Projections!$C$81,IF(AC$6&gt;Projections!$C$65,MAX(Projections!$C$82+AB63,Projections!$C$83),0)),0)</f>
        <v>0</v>
      </c>
      <c r="AD63" s="1133">
        <f>IF($C$58="Enabled",IF(AD$6=Projections!$C$65,Projections!$C$81,IF(AD$6&gt;Projections!$C$65,MAX(Projections!$C$82+AC63,Projections!$C$83),0)),0)</f>
        <v>0</v>
      </c>
      <c r="AE63" s="1133">
        <f>IF($C$58="Enabled",IF(AE$6=Projections!$C$65,Projections!$C$81,IF(AE$6&gt;Projections!$C$65,MAX(Projections!$C$82+AD63,Projections!$C$83),0)),0)</f>
        <v>0</v>
      </c>
      <c r="AF63" s="1133">
        <f>IF($C$58="Enabled",IF(AF$6=Projections!$C$65,Projections!$C$81,IF(AF$6&gt;Projections!$C$65,MAX(Projections!$C$82+AE63,Projections!$C$83),0)),0)</f>
        <v>0</v>
      </c>
      <c r="AG63" s="1133">
        <f>IF($C$58="Enabled",IF(AG$6=Projections!$C$65,Projections!$C$81,IF(AG$6&gt;Projections!$C$65,MAX(Projections!$C$82+AF63,Projections!$C$83),0)),0)</f>
        <v>0</v>
      </c>
      <c r="AH63" s="1133">
        <f>IF($C$58="Enabled",IF(AH$6=Projections!$C$65,Projections!$C$81,IF(AH$6&gt;Projections!$C$65,MAX(Projections!$C$82+AG63,Projections!$C$83),0)),0)</f>
        <v>0</v>
      </c>
      <c r="AI63" s="1133">
        <f>IF($C$58="Enabled",IF(AI$6=Projections!$C$65,Projections!$C$81,IF(AI$6&gt;Projections!$C$65,MAX(Projections!$C$82+AH63,Projections!$C$83),0)),0)</f>
        <v>0</v>
      </c>
      <c r="AJ63" s="1133">
        <f>IF($C$58="Enabled",IF(AJ$6=Projections!$C$65,Projections!$C$81,IF(AJ$6&gt;Projections!$C$65,MAX(Projections!$C$82+AI63,Projections!$C$83),0)),0)</f>
        <v>0</v>
      </c>
      <c r="AK63" s="1133">
        <f>IF($C$58="Enabled",IF(AK$6=Projections!$C$65,Projections!$C$81,IF(AK$6&gt;Projections!$C$65,MAX(Projections!$C$82+AJ63,Projections!$C$83),0)),0)</f>
        <v>0</v>
      </c>
      <c r="AL63" s="1133">
        <f>IF($C$58="Enabled",IF(AL$6=Projections!$C$65,Projections!$C$81,IF(AL$6&gt;Projections!$C$65,MAX(Projections!$C$82+AK63,Projections!$C$83),0)),0)</f>
        <v>0</v>
      </c>
      <c r="AM63" s="1134">
        <f>IF($C$58="Enabled",IF(AM$6=Projections!$C$65,Projections!$C$81,IF(AM$6&gt;Projections!$C$65,MAX(Projections!$C$82+AL63,Projections!$C$83),0)),0)</f>
        <v>0</v>
      </c>
      <c r="AN63" s="1133">
        <f>IF($C$58="Enabled",IF(AN$6=Projections!$C$65,Projections!$C$81,IF(AN$6&gt;Projections!$C$65,MAX(Projections!$C$82+AM63,Projections!$C$83),0)),0)</f>
        <v>0</v>
      </c>
      <c r="AO63" s="1133">
        <f>IF($C$58="Enabled",IF(AO$6=Projections!$C$65,Projections!$C$81,IF(AO$6&gt;Projections!$C$65,MAX(Projections!$C$82+AN63,Projections!$C$83),0)),0)</f>
        <v>0</v>
      </c>
      <c r="AP63" s="1133">
        <f>IF($C$58="Enabled",IF(AP$6=Projections!$C$65,Projections!$C$81,IF(AP$6&gt;Projections!$C$65,MAX(Projections!$C$82+AO63,Projections!$C$83),0)),0)</f>
        <v>0</v>
      </c>
      <c r="AQ63" s="1133">
        <f>IF($C$58="Enabled",IF(AQ$6=Projections!$C$65,Projections!$C$81,IF(AQ$6&gt;Projections!$C$65,MAX(Projections!$C$82+AP63,Projections!$C$83),0)),0)</f>
        <v>0</v>
      </c>
      <c r="AR63" s="1133">
        <f>IF($C$58="Enabled",IF(AR$6=Projections!$C$65,Projections!$C$81,IF(AR$6&gt;Projections!$C$65,MAX(Projections!$C$82+AQ63,Projections!$C$83),0)),0)</f>
        <v>0</v>
      </c>
      <c r="AS63" s="1133">
        <f>IF($C$58="Enabled",IF(AS$6=Projections!$C$65,Projections!$C$81,IF(AS$6&gt;Projections!$C$65,MAX(Projections!$C$82+AR63,Projections!$C$83),0)),0)</f>
        <v>0</v>
      </c>
      <c r="AT63" s="1133">
        <f>IF($C$58="Enabled",IF(AT$6=Projections!$C$65,Projections!$C$81,IF(AT$6&gt;Projections!$C$65,MAX(Projections!$C$82+AS63,Projections!$C$83),0)),0)</f>
        <v>0</v>
      </c>
      <c r="AU63" s="1133">
        <f>IF($C$58="Enabled",IF(AU$6=Projections!$C$65,Projections!$C$81,IF(AU$6&gt;Projections!$C$65,MAX(Projections!$C$82+AT63,Projections!$C$83),0)),0)</f>
        <v>0</v>
      </c>
      <c r="AV63" s="1133">
        <f>IF($C$58="Enabled",IF(AV$6=Projections!$C$65,Projections!$C$81,IF(AV$6&gt;Projections!$C$65,MAX(Projections!$C$82+AU63,Projections!$C$83),0)),0)</f>
        <v>0</v>
      </c>
      <c r="AW63" s="1133">
        <f>IF($C$58="Enabled",IF(AW$6=Projections!$C$65,Projections!$C$81,IF(AW$6&gt;Projections!$C$65,MAX(Projections!$C$82+AV63,Projections!$C$83),0)),0)</f>
        <v>0</v>
      </c>
      <c r="AX63" s="1133">
        <f>IF($C$58="Enabled",IF(AX$6=Projections!$C$65,Projections!$C$81,IF(AX$6&gt;Projections!$C$65,MAX(Projections!$C$82+AW63,Projections!$C$83),0)),0)</f>
        <v>0</v>
      </c>
      <c r="AY63" s="1134">
        <f>IF($C$58="Enabled",IF(AY$6=Projections!$C$65,Projections!$C$81,IF(AY$6&gt;Projections!$C$65,MAX(Projections!$C$82+AX63,Projections!$C$83),0)),0)</f>
        <v>0</v>
      </c>
      <c r="AZ63" s="1133">
        <f>IF($C$58="Enabled",IF(AZ$6=Projections!$C$65,Projections!$C$81,IF(AZ$6&gt;Projections!$C$65,MAX(Projections!$C$82+AY63,Projections!$C$83),0)),0)</f>
        <v>0</v>
      </c>
      <c r="BA63" s="1133">
        <f>IF($C$58="Enabled",IF(BA$6=Projections!$C$65,Projections!$C$81,IF(BA$6&gt;Projections!$C$65,MAX(Projections!$C$82+AZ63,Projections!$C$83),0)),0)</f>
        <v>0</v>
      </c>
      <c r="BB63" s="1133">
        <f>IF($C$58="Enabled",IF(BB$6=Projections!$C$65,Projections!$C$81,IF(BB$6&gt;Projections!$C$65,MAX(Projections!$C$82+BA63,Projections!$C$83),0)),0)</f>
        <v>0</v>
      </c>
      <c r="BC63" s="1133">
        <f>IF($C$58="Enabled",IF(BC$6=Projections!$C$65,Projections!$C$81,IF(BC$6&gt;Projections!$C$65,MAX(Projections!$C$82+BB63,Projections!$C$83),0)),0)</f>
        <v>0</v>
      </c>
      <c r="BD63" s="1133">
        <f>IF($C$58="Enabled",IF(BD$6=Projections!$C$65,Projections!$C$81,IF(BD$6&gt;Projections!$C$65,MAX(Projections!$C$82+BC63,Projections!$C$83),0)),0)</f>
        <v>0</v>
      </c>
      <c r="BE63" s="1133">
        <f>IF($C$58="Enabled",IF(BE$6=Projections!$C$65,Projections!$C$81,IF(BE$6&gt;Projections!$C$65,MAX(Projections!$C$82+BD63,Projections!$C$83),0)),0)</f>
        <v>0</v>
      </c>
      <c r="BF63" s="1133">
        <f>IF($C$58="Enabled",IF(BF$6=Projections!$C$65,Projections!$C$81,IF(BF$6&gt;Projections!$C$65,MAX(Projections!$C$82+BE63,Projections!$C$83),0)),0)</f>
        <v>0</v>
      </c>
      <c r="BG63" s="1133">
        <f>IF($C$58="Enabled",IF(BG$6=Projections!$C$65,Projections!$C$81,IF(BG$6&gt;Projections!$C$65,MAX(Projections!$C$82+BF63,Projections!$C$83),0)),0)</f>
        <v>0</v>
      </c>
      <c r="BH63" s="1133">
        <f>IF($C$58="Enabled",IF(BH$6=Projections!$C$65,Projections!$C$81,IF(BH$6&gt;Projections!$C$65,MAX(Projections!$C$82+BG63,Projections!$C$83),0)),0)</f>
        <v>0</v>
      </c>
      <c r="BI63" s="1133">
        <f>IF($C$58="Enabled",IF(BI$6=Projections!$C$65,Projections!$C$81,IF(BI$6&gt;Projections!$C$65,MAX(Projections!$C$82+BH63,Projections!$C$83),0)),0)</f>
        <v>0</v>
      </c>
      <c r="BJ63" s="1133">
        <f>IF($C$58="Enabled",IF(BJ$6=Projections!$C$65,Projections!$C$81,IF(BJ$6&gt;Projections!$C$65,MAX(Projections!$C$82+BI63,Projections!$C$83),0)),0)</f>
        <v>0</v>
      </c>
      <c r="BK63" s="1134">
        <f>IF($C$58="Enabled",IF(BK$6=Projections!$C$65,Projections!$C$81,IF(BK$6&gt;Projections!$C$65,MAX(Projections!$C$82+BJ63,Projections!$C$83),0)),0)</f>
        <v>0</v>
      </c>
      <c r="BL63" s="1133"/>
      <c r="BM63" s="1133"/>
      <c r="BN63" s="1133"/>
      <c r="BO63" s="1133"/>
      <c r="BP63" s="1133"/>
      <c r="BQ63" s="1133"/>
      <c r="BR63" s="1133"/>
      <c r="BS63" s="1133"/>
      <c r="BT63" s="1133"/>
      <c r="BU63" s="1133"/>
      <c r="BV63" s="1133"/>
      <c r="BW63" s="1134"/>
      <c r="BX63" s="1133"/>
      <c r="BY63" s="1133"/>
      <c r="BZ63" s="1133"/>
      <c r="CA63" s="1133"/>
      <c r="CB63" s="1133"/>
      <c r="CC63" s="1133"/>
      <c r="CD63" s="1133"/>
      <c r="CE63" s="1133"/>
      <c r="CF63" s="1133"/>
      <c r="CG63" s="1133"/>
      <c r="CH63" s="1133"/>
      <c r="CI63" s="1134"/>
      <c r="CJ63" s="1135"/>
      <c r="CK63" s="1135"/>
      <c r="CL63" s="1135"/>
      <c r="CM63" s="1135"/>
      <c r="CN63" s="1135"/>
      <c r="CO63" s="1135"/>
      <c r="CP63" s="1135"/>
      <c r="CQ63" s="1135"/>
      <c r="CR63" s="1135"/>
      <c r="CS63" s="1135"/>
      <c r="CT63" s="1135"/>
      <c r="CU63" s="1136"/>
      <c r="CV63" s="1135"/>
      <c r="CW63" s="1135"/>
      <c r="CX63" s="1135"/>
      <c r="CY63" s="1135"/>
      <c r="CZ63" s="1135"/>
      <c r="DA63" s="1135"/>
      <c r="DB63" s="1135"/>
      <c r="DC63" s="1135"/>
      <c r="DD63" s="1135"/>
      <c r="DE63" s="1135"/>
      <c r="DF63" s="1135"/>
      <c r="DG63" s="1136"/>
    </row>
    <row r="64" spans="1:111" ht="17" hidden="1" outlineLevel="1">
      <c r="A64" s="1153" t="s">
        <v>360</v>
      </c>
      <c r="B64" s="1139"/>
      <c r="C64" s="1140" t="s">
        <v>193</v>
      </c>
      <c r="D64" s="1133">
        <f>IFERROR(ROUNDDOWN(#REF!/D63,0),0)</f>
        <v>0</v>
      </c>
      <c r="E64" s="1133">
        <f>IFERROR(ROUNDDOWN(#REF!/E63,0),0)</f>
        <v>0</v>
      </c>
      <c r="F64" s="1133">
        <f>IFERROR(ROUNDDOWN(#REF!/F63,0),0)</f>
        <v>0</v>
      </c>
      <c r="G64" s="1133">
        <f>IFERROR(ROUNDDOWN(#REF!/G63,0),0)</f>
        <v>0</v>
      </c>
      <c r="H64" s="1133">
        <f>IFERROR(ROUNDDOWN(#REF!/H63,0),0)</f>
        <v>0</v>
      </c>
      <c r="I64" s="1133">
        <f>IFERROR(ROUNDDOWN(#REF!/I63,0),0)</f>
        <v>0</v>
      </c>
      <c r="J64" s="1133">
        <f>IFERROR(ROUNDDOWN(#REF!/J63,0),0)</f>
        <v>0</v>
      </c>
      <c r="K64" s="1133">
        <f>IFERROR(ROUNDDOWN(#REF!/K63,0),0)</f>
        <v>0</v>
      </c>
      <c r="L64" s="1133">
        <f>IFERROR(ROUNDDOWN(#REF!/L63,0),0)</f>
        <v>0</v>
      </c>
      <c r="M64" s="1133">
        <f>IFERROR(ROUNDDOWN(#REF!/M63,0),0)</f>
        <v>0</v>
      </c>
      <c r="N64" s="1133">
        <f>IFERROR(ROUNDDOWN(#REF!/N63,0),0)</f>
        <v>0</v>
      </c>
      <c r="O64" s="1133">
        <f>IFERROR(ROUNDDOWN(#REF!/O63,0),0)</f>
        <v>0</v>
      </c>
      <c r="P64" s="1133">
        <f>IFERROR(ROUNDDOWN(#REF!/P63,0),0)</f>
        <v>0</v>
      </c>
      <c r="Q64" s="1133">
        <f>IFERROR(ROUNDDOWN(#REF!/Q63,0),0)</f>
        <v>0</v>
      </c>
      <c r="R64" s="1133">
        <f>IFERROR(ROUNDDOWN(#REF!/R63,0),0)</f>
        <v>0</v>
      </c>
      <c r="S64" s="1133">
        <f>IFERROR(ROUNDDOWN(#REF!/S63,0),0)</f>
        <v>0</v>
      </c>
      <c r="T64" s="1133">
        <f>IFERROR(ROUNDDOWN(#REF!/T63,0),0)</f>
        <v>0</v>
      </c>
      <c r="U64" s="1133">
        <f>IFERROR(ROUNDDOWN(#REF!/U63,0),0)</f>
        <v>0</v>
      </c>
      <c r="V64" s="1133">
        <f>IFERROR(ROUNDDOWN(#REF!/V63,0),0)</f>
        <v>0</v>
      </c>
      <c r="W64" s="1133">
        <f>IFERROR(ROUNDDOWN(#REF!/W63,0),0)</f>
        <v>0</v>
      </c>
      <c r="X64" s="1133">
        <f>IFERROR(ROUNDDOWN(#REF!/X63,0),0)</f>
        <v>0</v>
      </c>
      <c r="Y64" s="1133">
        <f>IFERROR(ROUNDDOWN(#REF!/Y63,0),0)</f>
        <v>0</v>
      </c>
      <c r="Z64" s="1133">
        <f>IFERROR(ROUNDDOWN(#REF!/Z63,0),0)</f>
        <v>0</v>
      </c>
      <c r="AA64" s="1134">
        <f>IFERROR(ROUNDDOWN(#REF!/AA63,0),0)</f>
        <v>0</v>
      </c>
      <c r="AB64" s="1133">
        <f>IFERROR(ROUNDDOWN(#REF!/AB63,0),0)</f>
        <v>0</v>
      </c>
      <c r="AC64" s="1133">
        <f>IFERROR(ROUNDDOWN(#REF!/AC63,0),0)</f>
        <v>0</v>
      </c>
      <c r="AD64" s="1133">
        <f>IFERROR(ROUNDDOWN(#REF!/AD63,0),0)</f>
        <v>0</v>
      </c>
      <c r="AE64" s="1133">
        <f>IFERROR(ROUNDDOWN(#REF!/AE63,0),0)</f>
        <v>0</v>
      </c>
      <c r="AF64" s="1133">
        <f>IFERROR(ROUNDDOWN(#REF!/AF63,0),0)</f>
        <v>0</v>
      </c>
      <c r="AG64" s="1133">
        <f>IFERROR(ROUNDDOWN(#REF!/AG63,0),0)</f>
        <v>0</v>
      </c>
      <c r="AH64" s="1133">
        <f>IFERROR(ROUNDDOWN(#REF!/AH63,0),0)</f>
        <v>0</v>
      </c>
      <c r="AI64" s="1133">
        <f>IFERROR(ROUNDDOWN(#REF!/AI63,0),0)</f>
        <v>0</v>
      </c>
      <c r="AJ64" s="1133">
        <f>IFERROR(ROUNDDOWN(#REF!/AJ63,0),0)</f>
        <v>0</v>
      </c>
      <c r="AK64" s="1133">
        <f>IFERROR(ROUNDDOWN(#REF!/AK63,0),0)</f>
        <v>0</v>
      </c>
      <c r="AL64" s="1133">
        <f>IFERROR(ROUNDDOWN(#REF!/AL63,0),0)</f>
        <v>0</v>
      </c>
      <c r="AM64" s="1134">
        <f>IFERROR(ROUNDDOWN(#REF!/AM63,0),0)</f>
        <v>0</v>
      </c>
      <c r="AN64" s="1133">
        <f>IFERROR(ROUNDDOWN(#REF!/AN63,0),0)</f>
        <v>0</v>
      </c>
      <c r="AO64" s="1133">
        <f>IFERROR(ROUNDDOWN(#REF!/AO63,0),0)</f>
        <v>0</v>
      </c>
      <c r="AP64" s="1133">
        <f>IFERROR(ROUNDDOWN(#REF!/AP63,0),0)</f>
        <v>0</v>
      </c>
      <c r="AQ64" s="1133">
        <f>IFERROR(ROUNDDOWN(#REF!/AQ63,0),0)</f>
        <v>0</v>
      </c>
      <c r="AR64" s="1133">
        <f>IFERROR(ROUNDDOWN(#REF!/AR63,0),0)</f>
        <v>0</v>
      </c>
      <c r="AS64" s="1133">
        <f>IFERROR(ROUNDDOWN(#REF!/AS63,0),0)</f>
        <v>0</v>
      </c>
      <c r="AT64" s="1133">
        <f>IFERROR(ROUNDDOWN(#REF!/AT63,0),0)</f>
        <v>0</v>
      </c>
      <c r="AU64" s="1133">
        <f>IFERROR(ROUNDDOWN(#REF!/AU63,0),0)</f>
        <v>0</v>
      </c>
      <c r="AV64" s="1133">
        <f>IFERROR(ROUNDDOWN(#REF!/AV63,0),0)</f>
        <v>0</v>
      </c>
      <c r="AW64" s="1133">
        <f>IFERROR(ROUNDDOWN(#REF!/AW63,0),0)</f>
        <v>0</v>
      </c>
      <c r="AX64" s="1133">
        <f>IFERROR(ROUNDDOWN(#REF!/AX63,0),0)</f>
        <v>0</v>
      </c>
      <c r="AY64" s="1134">
        <f>IFERROR(ROUNDDOWN(#REF!/AY63,0),0)</f>
        <v>0</v>
      </c>
      <c r="AZ64" s="1133">
        <f>IFERROR(ROUNDDOWN(#REF!/AZ63,0),0)</f>
        <v>0</v>
      </c>
      <c r="BA64" s="1133">
        <f>IFERROR(ROUNDDOWN(#REF!/BA63,0),0)</f>
        <v>0</v>
      </c>
      <c r="BB64" s="1133">
        <f>IFERROR(ROUNDDOWN(#REF!/BB63,0),0)</f>
        <v>0</v>
      </c>
      <c r="BC64" s="1133">
        <f>IFERROR(ROUNDDOWN(#REF!/BC63,0),0)</f>
        <v>0</v>
      </c>
      <c r="BD64" s="1133">
        <f>IFERROR(ROUNDDOWN(#REF!/BD63,0),0)</f>
        <v>0</v>
      </c>
      <c r="BE64" s="1133">
        <f>IFERROR(ROUNDDOWN(#REF!/BE63,0),0)</f>
        <v>0</v>
      </c>
      <c r="BF64" s="1133">
        <f>IFERROR(ROUNDDOWN(#REF!/BF63,0),0)</f>
        <v>0</v>
      </c>
      <c r="BG64" s="1133">
        <f>IFERROR(ROUNDDOWN(#REF!/BG63,0),0)</f>
        <v>0</v>
      </c>
      <c r="BH64" s="1133">
        <f>IFERROR(ROUNDDOWN(#REF!/BH63,0),0)</f>
        <v>0</v>
      </c>
      <c r="BI64" s="1133">
        <f>IFERROR(ROUNDDOWN(#REF!/BI63,0),0)</f>
        <v>0</v>
      </c>
      <c r="BJ64" s="1133">
        <f>IFERROR(ROUNDDOWN(#REF!/BJ63,0),0)</f>
        <v>0</v>
      </c>
      <c r="BK64" s="1134">
        <f>IFERROR(ROUNDDOWN(#REF!/BK63,0),0)</f>
        <v>0</v>
      </c>
      <c r="BL64" s="1133"/>
      <c r="BM64" s="1133"/>
      <c r="BN64" s="1133"/>
      <c r="BO64" s="1133"/>
      <c r="BP64" s="1133"/>
      <c r="BQ64" s="1133"/>
      <c r="BR64" s="1133"/>
      <c r="BS64" s="1133"/>
      <c r="BT64" s="1133"/>
      <c r="BU64" s="1133"/>
      <c r="BV64" s="1133"/>
      <c r="BW64" s="1134"/>
      <c r="BX64" s="1133"/>
      <c r="BY64" s="1133"/>
      <c r="BZ64" s="1133"/>
      <c r="CA64" s="1133"/>
      <c r="CB64" s="1133"/>
      <c r="CC64" s="1133"/>
      <c r="CD64" s="1133"/>
      <c r="CE64" s="1133"/>
      <c r="CF64" s="1133"/>
      <c r="CG64" s="1133"/>
      <c r="CH64" s="1133"/>
      <c r="CI64" s="1134"/>
      <c r="CJ64" s="1135"/>
      <c r="CK64" s="1135"/>
      <c r="CL64" s="1135"/>
      <c r="CM64" s="1135"/>
      <c r="CN64" s="1135"/>
      <c r="CO64" s="1135"/>
      <c r="CP64" s="1135"/>
      <c r="CQ64" s="1135"/>
      <c r="CR64" s="1135"/>
      <c r="CS64" s="1135"/>
      <c r="CT64" s="1135"/>
      <c r="CU64" s="1136"/>
      <c r="CV64" s="1135"/>
      <c r="CW64" s="1135"/>
      <c r="CX64" s="1135"/>
      <c r="CY64" s="1135"/>
      <c r="CZ64" s="1135"/>
      <c r="DA64" s="1135"/>
      <c r="DB64" s="1135"/>
      <c r="DC64" s="1135"/>
      <c r="DD64" s="1135"/>
      <c r="DE64" s="1135"/>
      <c r="DF64" s="1135"/>
      <c r="DG64" s="1136"/>
    </row>
    <row r="65" spans="1:111" ht="16" hidden="1" outlineLevel="1">
      <c r="A65" s="225"/>
      <c r="B65" s="225"/>
      <c r="C65" s="1140"/>
      <c r="D65" s="1133"/>
      <c r="E65" s="1133"/>
      <c r="F65" s="1133"/>
      <c r="G65" s="1133"/>
      <c r="H65" s="1133"/>
      <c r="I65" s="1133"/>
      <c r="J65" s="1133"/>
      <c r="K65" s="1133"/>
      <c r="L65" s="1133"/>
      <c r="M65" s="1133"/>
      <c r="N65" s="1133"/>
      <c r="O65" s="1133"/>
      <c r="P65" s="1133"/>
      <c r="Q65" s="1133"/>
      <c r="R65" s="1133"/>
      <c r="S65" s="1133"/>
      <c r="T65" s="1133"/>
      <c r="U65" s="1133"/>
      <c r="V65" s="1133"/>
      <c r="W65" s="1133"/>
      <c r="X65" s="1133"/>
      <c r="Y65" s="1133"/>
      <c r="Z65" s="1133"/>
      <c r="AA65" s="1134"/>
      <c r="AB65" s="1133"/>
      <c r="AC65" s="1133"/>
      <c r="AD65" s="1133"/>
      <c r="AE65" s="1133"/>
      <c r="AF65" s="1133"/>
      <c r="AG65" s="1133"/>
      <c r="AH65" s="1133"/>
      <c r="AI65" s="1133"/>
      <c r="AJ65" s="1133"/>
      <c r="AK65" s="1133"/>
      <c r="AL65" s="1133"/>
      <c r="AM65" s="1134"/>
      <c r="AN65" s="1133"/>
      <c r="AO65" s="1133"/>
      <c r="AP65" s="1133"/>
      <c r="AQ65" s="1133"/>
      <c r="AR65" s="1133"/>
      <c r="AS65" s="1133"/>
      <c r="AT65" s="1133"/>
      <c r="AU65" s="1133"/>
      <c r="AV65" s="1133"/>
      <c r="AW65" s="1133"/>
      <c r="AX65" s="1133"/>
      <c r="AY65" s="1134"/>
      <c r="AZ65" s="1133"/>
      <c r="BA65" s="1133"/>
      <c r="BB65" s="1133"/>
      <c r="BC65" s="1133"/>
      <c r="BD65" s="1133"/>
      <c r="BE65" s="1133"/>
      <c r="BF65" s="1133"/>
      <c r="BG65" s="1133"/>
      <c r="BH65" s="1133"/>
      <c r="BI65" s="1133"/>
      <c r="BJ65" s="1133"/>
      <c r="BK65" s="1134"/>
      <c r="BL65" s="1133"/>
      <c r="BM65" s="1133"/>
      <c r="BN65" s="1133"/>
      <c r="BO65" s="1133"/>
      <c r="BP65" s="1133"/>
      <c r="BQ65" s="1133"/>
      <c r="BR65" s="1133"/>
      <c r="BS65" s="1133"/>
      <c r="BT65" s="1133"/>
      <c r="BU65" s="1133"/>
      <c r="BV65" s="1133"/>
      <c r="BW65" s="1134"/>
      <c r="BX65" s="1133"/>
      <c r="BY65" s="1133"/>
      <c r="BZ65" s="1133"/>
      <c r="CA65" s="1133"/>
      <c r="CB65" s="1133"/>
      <c r="CC65" s="1133"/>
      <c r="CD65" s="1133"/>
      <c r="CE65" s="1133"/>
      <c r="CF65" s="1133"/>
      <c r="CG65" s="1133"/>
      <c r="CH65" s="1133"/>
      <c r="CI65" s="1134"/>
      <c r="CJ65" s="1135"/>
      <c r="CK65" s="1135"/>
      <c r="CL65" s="1135"/>
      <c r="CM65" s="1135"/>
      <c r="CN65" s="1135"/>
      <c r="CO65" s="1135"/>
      <c r="CP65" s="1135"/>
      <c r="CQ65" s="1135"/>
      <c r="CR65" s="1135"/>
      <c r="CS65" s="1135"/>
      <c r="CT65" s="1135"/>
      <c r="CU65" s="1136"/>
      <c r="CV65" s="1135"/>
      <c r="CW65" s="1135"/>
      <c r="CX65" s="1135"/>
      <c r="CY65" s="1135"/>
      <c r="CZ65" s="1135"/>
      <c r="DA65" s="1135"/>
      <c r="DB65" s="1135"/>
      <c r="DC65" s="1135"/>
      <c r="DD65" s="1135"/>
      <c r="DE65" s="1135"/>
      <c r="DF65" s="1135"/>
      <c r="DG65" s="1136"/>
    </row>
    <row r="66" spans="1:111" ht="16" hidden="1" outlineLevel="1">
      <c r="A66" s="225"/>
      <c r="B66" s="225"/>
      <c r="C66" s="1140"/>
      <c r="D66" s="1133"/>
      <c r="E66" s="1133"/>
      <c r="F66" s="1133"/>
      <c r="G66" s="1133"/>
      <c r="H66" s="1133"/>
      <c r="I66" s="1133"/>
      <c r="J66" s="1133"/>
      <c r="K66" s="1133"/>
      <c r="L66" s="1133"/>
      <c r="M66" s="1133"/>
      <c r="N66" s="1133"/>
      <c r="O66" s="1133"/>
      <c r="P66" s="1133"/>
      <c r="Q66" s="1133"/>
      <c r="R66" s="1133"/>
      <c r="S66" s="1133"/>
      <c r="T66" s="1133"/>
      <c r="U66" s="1133"/>
      <c r="V66" s="1133"/>
      <c r="W66" s="1133"/>
      <c r="X66" s="1133"/>
      <c r="Y66" s="1133"/>
      <c r="Z66" s="1133"/>
      <c r="AA66" s="1134"/>
      <c r="AB66" s="1133"/>
      <c r="AC66" s="1133"/>
      <c r="AD66" s="1133"/>
      <c r="AE66" s="1133"/>
      <c r="AF66" s="1133"/>
      <c r="AG66" s="1133"/>
      <c r="AH66" s="1133"/>
      <c r="AI66" s="1133"/>
      <c r="AJ66" s="1133"/>
      <c r="AK66" s="1133"/>
      <c r="AL66" s="1133"/>
      <c r="AM66" s="1134"/>
      <c r="AN66" s="1133"/>
      <c r="AO66" s="1133"/>
      <c r="AP66" s="1133"/>
      <c r="AQ66" s="1133"/>
      <c r="AR66" s="1133"/>
      <c r="AS66" s="1133"/>
      <c r="AT66" s="1133"/>
      <c r="AU66" s="1133"/>
      <c r="AV66" s="1133"/>
      <c r="AW66" s="1133"/>
      <c r="AX66" s="1133"/>
      <c r="AY66" s="1134"/>
      <c r="AZ66" s="1133"/>
      <c r="BA66" s="1133"/>
      <c r="BB66" s="1133"/>
      <c r="BC66" s="1133"/>
      <c r="BD66" s="1133"/>
      <c r="BE66" s="1133"/>
      <c r="BF66" s="1133"/>
      <c r="BG66" s="1133"/>
      <c r="BH66" s="1133"/>
      <c r="BI66" s="1133"/>
      <c r="BJ66" s="1133"/>
      <c r="BK66" s="1134"/>
      <c r="BL66" s="1133"/>
      <c r="BM66" s="1133"/>
      <c r="BN66" s="1133"/>
      <c r="BO66" s="1133"/>
      <c r="BP66" s="1133"/>
      <c r="BQ66" s="1133"/>
      <c r="BR66" s="1133"/>
      <c r="BS66" s="1133"/>
      <c r="BT66" s="1133"/>
      <c r="BU66" s="1133"/>
      <c r="BV66" s="1133"/>
      <c r="BW66" s="1134"/>
      <c r="BX66" s="1133"/>
      <c r="BY66" s="1133"/>
      <c r="BZ66" s="1133"/>
      <c r="CA66" s="1133"/>
      <c r="CB66" s="1133"/>
      <c r="CC66" s="1133"/>
      <c r="CD66" s="1133"/>
      <c r="CE66" s="1133"/>
      <c r="CF66" s="1133"/>
      <c r="CG66" s="1133"/>
      <c r="CH66" s="1133"/>
      <c r="CI66" s="1134"/>
      <c r="CJ66" s="1135"/>
      <c r="CK66" s="1135"/>
      <c r="CL66" s="1135"/>
      <c r="CM66" s="1135"/>
      <c r="CN66" s="1135"/>
      <c r="CO66" s="1135"/>
      <c r="CP66" s="1135"/>
      <c r="CQ66" s="1135"/>
      <c r="CR66" s="1135"/>
      <c r="CS66" s="1135"/>
      <c r="CT66" s="1135"/>
      <c r="CU66" s="1136"/>
      <c r="CV66" s="1135"/>
      <c r="CW66" s="1135"/>
      <c r="CX66" s="1135"/>
      <c r="CY66" s="1135"/>
      <c r="CZ66" s="1135"/>
      <c r="DA66" s="1135"/>
      <c r="DB66" s="1135"/>
      <c r="DC66" s="1135"/>
      <c r="DD66" s="1135"/>
      <c r="DE66" s="1135"/>
      <c r="DF66" s="1135"/>
      <c r="DG66" s="1136"/>
    </row>
    <row r="67" spans="1:111" ht="16" hidden="1" outlineLevel="1">
      <c r="A67" s="231" t="s">
        <v>361</v>
      </c>
      <c r="B67" s="225"/>
      <c r="C67" s="1140"/>
      <c r="D67" s="1133"/>
      <c r="E67" s="1133"/>
      <c r="F67" s="1133"/>
      <c r="G67" s="1133"/>
      <c r="H67" s="1133"/>
      <c r="I67" s="1133"/>
      <c r="J67" s="1133"/>
      <c r="K67" s="1133"/>
      <c r="L67" s="1133"/>
      <c r="M67" s="1133"/>
      <c r="N67" s="1133"/>
      <c r="O67" s="1133"/>
      <c r="P67" s="1133"/>
      <c r="Q67" s="1133"/>
      <c r="R67" s="1133"/>
      <c r="S67" s="1133"/>
      <c r="T67" s="1133"/>
      <c r="U67" s="1133"/>
      <c r="V67" s="1133"/>
      <c r="W67" s="1133"/>
      <c r="X67" s="1133"/>
      <c r="Y67" s="1133"/>
      <c r="Z67" s="1133"/>
      <c r="AA67" s="1134"/>
      <c r="AB67" s="1133"/>
      <c r="AC67" s="1133"/>
      <c r="AD67" s="1133"/>
      <c r="AE67" s="1133"/>
      <c r="AF67" s="1133"/>
      <c r="AG67" s="1133"/>
      <c r="AH67" s="1133"/>
      <c r="AI67" s="1133"/>
      <c r="AJ67" s="1133"/>
      <c r="AK67" s="1133"/>
      <c r="AL67" s="1133"/>
      <c r="AM67" s="1134"/>
      <c r="AN67" s="1133"/>
      <c r="AO67" s="1133"/>
      <c r="AP67" s="1133"/>
      <c r="AQ67" s="1133"/>
      <c r="AR67" s="1133"/>
      <c r="AS67" s="1133"/>
      <c r="AT67" s="1133"/>
      <c r="AU67" s="1133"/>
      <c r="AV67" s="1133"/>
      <c r="AW67" s="1133"/>
      <c r="AX67" s="1133"/>
      <c r="AY67" s="1134"/>
      <c r="AZ67" s="1133"/>
      <c r="BA67" s="1133"/>
      <c r="BB67" s="1133"/>
      <c r="BC67" s="1133"/>
      <c r="BD67" s="1133"/>
      <c r="BE67" s="1133"/>
      <c r="BF67" s="1133"/>
      <c r="BG67" s="1133"/>
      <c r="BH67" s="1133"/>
      <c r="BI67" s="1133"/>
      <c r="BJ67" s="1133"/>
      <c r="BK67" s="1134"/>
      <c r="BL67" s="1133"/>
      <c r="BM67" s="1133"/>
      <c r="BN67" s="1133"/>
      <c r="BO67" s="1133"/>
      <c r="BP67" s="1133"/>
      <c r="BQ67" s="1133"/>
      <c r="BR67" s="1133"/>
      <c r="BS67" s="1133"/>
      <c r="BT67" s="1133"/>
      <c r="BU67" s="1133"/>
      <c r="BV67" s="1133"/>
      <c r="BW67" s="1134"/>
      <c r="BX67" s="1133"/>
      <c r="BY67" s="1133"/>
      <c r="BZ67" s="1133"/>
      <c r="CA67" s="1133"/>
      <c r="CB67" s="1133"/>
      <c r="CC67" s="1133"/>
      <c r="CD67" s="1133"/>
      <c r="CE67" s="1133"/>
      <c r="CF67" s="1133"/>
      <c r="CG67" s="1133"/>
      <c r="CH67" s="1133"/>
      <c r="CI67" s="1134"/>
      <c r="CJ67" s="1135"/>
      <c r="CK67" s="1135"/>
      <c r="CL67" s="1135"/>
      <c r="CM67" s="1135"/>
      <c r="CN67" s="1135"/>
      <c r="CO67" s="1135"/>
      <c r="CP67" s="1135"/>
      <c r="CQ67" s="1135"/>
      <c r="CR67" s="1135"/>
      <c r="CS67" s="1135"/>
      <c r="CT67" s="1135"/>
      <c r="CU67" s="1136"/>
      <c r="CV67" s="1135"/>
      <c r="CW67" s="1135"/>
      <c r="CX67" s="1135"/>
      <c r="CY67" s="1135"/>
      <c r="CZ67" s="1135"/>
      <c r="DA67" s="1135"/>
      <c r="DB67" s="1135"/>
      <c r="DC67" s="1135"/>
      <c r="DD67" s="1135"/>
      <c r="DE67" s="1135"/>
      <c r="DF67" s="1135"/>
      <c r="DG67" s="1136"/>
    </row>
    <row r="68" spans="1:111" ht="17" hidden="1" outlineLevel="1">
      <c r="A68" s="1154" t="s">
        <v>362</v>
      </c>
      <c r="B68" s="1139"/>
      <c r="C68" s="1140" t="s">
        <v>193</v>
      </c>
      <c r="D68" s="1133">
        <f>IF(AND($C$58="Enabled",D$6&gt;=Projections!$C$65),ROUNDDOWN(#REF!*Projections!$C$72,0),0)</f>
        <v>0</v>
      </c>
      <c r="E68" s="1133">
        <f>IF(AND($C$58="Enabled",E$6&gt;=Projections!$C$65),ROUNDDOWN(#REF!*Projections!$C$72,0),0)</f>
        <v>0</v>
      </c>
      <c r="F68" s="1133">
        <f>IF(AND($C$58="Enabled",F$6&gt;=Projections!$C$65),ROUNDDOWN(#REF!*Projections!$C$72,0),0)</f>
        <v>0</v>
      </c>
      <c r="G68" s="1133">
        <f>IF(AND($C$58="Enabled",G$6&gt;=Projections!$C$65),ROUNDDOWN(#REF!*Projections!$C$72,0),0)</f>
        <v>0</v>
      </c>
      <c r="H68" s="1133">
        <f>IF(AND($C$58="Enabled",H$6&gt;=Projections!$C$65),ROUNDDOWN(#REF!*Projections!$C$72,0),0)</f>
        <v>0</v>
      </c>
      <c r="I68" s="1133">
        <f>IF(AND($C$58="Enabled",I$6&gt;=Projections!$C$65),ROUNDDOWN(#REF!*Projections!$C$72,0),0)</f>
        <v>0</v>
      </c>
      <c r="J68" s="1133">
        <f>IF(AND($C$58="Enabled",J$6&gt;=Projections!$C$65),ROUNDDOWN(#REF!*Projections!$C$72,0),0)</f>
        <v>0</v>
      </c>
      <c r="K68" s="1133">
        <f>IF(AND($C$58="Enabled",K$6&gt;=Projections!$C$65),ROUNDDOWN(#REF!*Projections!$C$72,0),0)</f>
        <v>0</v>
      </c>
      <c r="L68" s="1133">
        <f>IF(AND($C$58="Enabled",L$6&gt;=Projections!$C$65),ROUNDDOWN(#REF!*Projections!$C$72,0),0)</f>
        <v>0</v>
      </c>
      <c r="M68" s="1133">
        <f>IF(AND($C$58="Enabled",M$6&gt;=Projections!$C$65),ROUNDDOWN(#REF!*Projections!$C$72,0),0)</f>
        <v>0</v>
      </c>
      <c r="N68" s="1133">
        <f>IF(AND($C$58="Enabled",N$6&gt;=Projections!$C$65),ROUNDDOWN(#REF!*Projections!$C$72,0),0)</f>
        <v>0</v>
      </c>
      <c r="O68" s="1133">
        <f>IF(AND($C$58="Enabled",O$6&gt;=Projections!$C$65),ROUNDDOWN(#REF!*Projections!$C$72,0),0)</f>
        <v>0</v>
      </c>
      <c r="P68" s="1133">
        <f>IF(AND($C$58="Enabled",P$6&gt;=Projections!$C$65),ROUNDDOWN(#REF!*Projections!$C$72,0),0)</f>
        <v>0</v>
      </c>
      <c r="Q68" s="1133">
        <f>IF(AND($C$58="Enabled",Q$6&gt;=Projections!$C$65),ROUNDDOWN(#REF!*Projections!$C$72,0),0)</f>
        <v>0</v>
      </c>
      <c r="R68" s="1133">
        <f>IF(AND($C$58="Enabled",R$6&gt;=Projections!$C$65),ROUNDDOWN(#REF!*Projections!$C$72,0),0)</f>
        <v>0</v>
      </c>
      <c r="S68" s="1133">
        <f>IF(AND($C$58="Enabled",S$6&gt;=Projections!$C$65),ROUNDDOWN(#REF!*Projections!$C$72,0),0)</f>
        <v>0</v>
      </c>
      <c r="T68" s="1133">
        <f>IF(AND($C$58="Enabled",T$6&gt;=Projections!$C$65),ROUNDDOWN(#REF!*Projections!$C$72,0),0)</f>
        <v>0</v>
      </c>
      <c r="U68" s="1133">
        <f>IF(AND($C$58="Enabled",U$6&gt;=Projections!$C$65),ROUNDDOWN(#REF!*Projections!$C$72,0),0)</f>
        <v>0</v>
      </c>
      <c r="V68" s="1133">
        <f>IF(AND($C$58="Enabled",V$6&gt;=Projections!$C$65),ROUNDDOWN(#REF!*Projections!$C$72,0),0)</f>
        <v>0</v>
      </c>
      <c r="W68" s="1133">
        <f>IF(AND($C$58="Enabled",W$6&gt;=Projections!$C$65),ROUNDDOWN(#REF!*Projections!$C$72,0),0)</f>
        <v>0</v>
      </c>
      <c r="X68" s="1133">
        <f>IF(AND($C$58="Enabled",X$6&gt;=Projections!$C$65),ROUNDDOWN(#REF!*Projections!$C$72,0),0)</f>
        <v>0</v>
      </c>
      <c r="Y68" s="1133">
        <f>IF(AND($C$58="Enabled",Y$6&gt;=Projections!$C$65),ROUNDDOWN(#REF!*Projections!$C$72,0),0)</f>
        <v>0</v>
      </c>
      <c r="Z68" s="1133">
        <f>IF(AND($C$58="Enabled",Z$6&gt;=Projections!$C$65),ROUNDDOWN(#REF!*Projections!$C$72,0),0)</f>
        <v>0</v>
      </c>
      <c r="AA68" s="1134">
        <f>IF(AND($C$58="Enabled",AA$6&gt;=Projections!$C$65),ROUNDDOWN(#REF!*Projections!$C$72,0),0)</f>
        <v>0</v>
      </c>
      <c r="AB68" s="1133">
        <f>IF(AND($C$58="Enabled",AB$6&gt;=Projections!$C$65),ROUNDDOWN(#REF!*Projections!$C$72,0),0)</f>
        <v>0</v>
      </c>
      <c r="AC68" s="1133">
        <f>IF(AND($C$58="Enabled",AC$6&gt;=Projections!$C$65),ROUNDDOWN(#REF!*Projections!$C$72,0),0)</f>
        <v>0</v>
      </c>
      <c r="AD68" s="1133">
        <f>IF(AND($C$58="Enabled",AD$6&gt;=Projections!$C$65),ROUNDDOWN(#REF!*Projections!$C$72,0),0)</f>
        <v>0</v>
      </c>
      <c r="AE68" s="1133">
        <f>IF(AND($C$58="Enabled",AE$6&gt;=Projections!$C$65),ROUNDDOWN(#REF!*Projections!$C$72,0),0)</f>
        <v>0</v>
      </c>
      <c r="AF68" s="1133">
        <f>IF(AND($C$58="Enabled",AF$6&gt;=Projections!$C$65),ROUNDDOWN(#REF!*Projections!$C$72,0),0)</f>
        <v>0</v>
      </c>
      <c r="AG68" s="1133">
        <f>IF(AND($C$58="Enabled",AG$6&gt;=Projections!$C$65),ROUNDDOWN(#REF!*Projections!$C$72,0),0)</f>
        <v>0</v>
      </c>
      <c r="AH68" s="1133">
        <f>IF(AND($C$58="Enabled",AH$6&gt;=Projections!$C$65),ROUNDDOWN(#REF!*Projections!$C$72,0),0)</f>
        <v>0</v>
      </c>
      <c r="AI68" s="1133">
        <f>IF(AND($C$58="Enabled",AI$6&gt;=Projections!$C$65),ROUNDDOWN(#REF!*Projections!$C$72,0),0)</f>
        <v>0</v>
      </c>
      <c r="AJ68" s="1133">
        <f>IF(AND($C$58="Enabled",AJ$6&gt;=Projections!$C$65),ROUNDDOWN(#REF!*Projections!$C$72,0),0)</f>
        <v>0</v>
      </c>
      <c r="AK68" s="1133">
        <f>IF(AND($C$58="Enabled",AK$6&gt;=Projections!$C$65),ROUNDDOWN(#REF!*Projections!$C$72,0),0)</f>
        <v>0</v>
      </c>
      <c r="AL68" s="1133">
        <f>IF(AND($C$58="Enabled",AL$6&gt;=Projections!$C$65),ROUNDDOWN(#REF!*Projections!$C$72,0),0)</f>
        <v>0</v>
      </c>
      <c r="AM68" s="1134">
        <f>IF(AND($C$58="Enabled",AM$6&gt;=Projections!$C$65),ROUNDDOWN(#REF!*Projections!$C$72,0),0)</f>
        <v>0</v>
      </c>
      <c r="AN68" s="1133">
        <f>IF(AND($C$58="Enabled",AN$6&gt;=Projections!$C$65),ROUNDDOWN(#REF!*Projections!$C$72,0),0)</f>
        <v>0</v>
      </c>
      <c r="AO68" s="1133">
        <f>IF(AND($C$58="Enabled",AO$6&gt;=Projections!$C$65),ROUNDDOWN(#REF!*Projections!$C$72,0),0)</f>
        <v>0</v>
      </c>
      <c r="AP68" s="1133">
        <f>IF(AND($C$58="Enabled",AP$6&gt;=Projections!$C$65),ROUNDDOWN(#REF!*Projections!$C$72,0),0)</f>
        <v>0</v>
      </c>
      <c r="AQ68" s="1133">
        <f>IF(AND($C$58="Enabled",AQ$6&gt;=Projections!$C$65),ROUNDDOWN(#REF!*Projections!$C$72,0),0)</f>
        <v>0</v>
      </c>
      <c r="AR68" s="1133">
        <f>IF(AND($C$58="Enabled",AR$6&gt;=Projections!$C$65),ROUNDDOWN(#REF!*Projections!$C$72,0),0)</f>
        <v>0</v>
      </c>
      <c r="AS68" s="1133">
        <f>IF(AND($C$58="Enabled",AS$6&gt;=Projections!$C$65),ROUNDDOWN(#REF!*Projections!$C$72,0),0)</f>
        <v>0</v>
      </c>
      <c r="AT68" s="1133">
        <f>IF(AND($C$58="Enabled",AT$6&gt;=Projections!$C$65),ROUNDDOWN(#REF!*Projections!$C$72,0),0)</f>
        <v>0</v>
      </c>
      <c r="AU68" s="1133">
        <f>IF(AND($C$58="Enabled",AU$6&gt;=Projections!$C$65),ROUNDDOWN(#REF!*Projections!$C$72,0),0)</f>
        <v>0</v>
      </c>
      <c r="AV68" s="1133">
        <f>IF(AND($C$58="Enabled",AV$6&gt;=Projections!$C$65),ROUNDDOWN(#REF!*Projections!$C$72,0),0)</f>
        <v>0</v>
      </c>
      <c r="AW68" s="1133">
        <f>IF(AND($C$58="Enabled",AW$6&gt;=Projections!$C$65),ROUNDDOWN(#REF!*Projections!$C$72,0),0)</f>
        <v>0</v>
      </c>
      <c r="AX68" s="1133">
        <f>IF(AND($C$58="Enabled",AX$6&gt;=Projections!$C$65),ROUNDDOWN(#REF!*Projections!$C$72,0),0)</f>
        <v>0</v>
      </c>
      <c r="AY68" s="1134">
        <f>IF(AND($C$58="Enabled",AY$6&gt;=Projections!$C$65),ROUNDDOWN(#REF!*Projections!$C$72,0),0)</f>
        <v>0</v>
      </c>
      <c r="AZ68" s="1133">
        <f>IF(AND($C$58="Enabled",AZ$6&gt;=Projections!$C$65),ROUNDDOWN(#REF!*Projections!$C$72,0),0)</f>
        <v>0</v>
      </c>
      <c r="BA68" s="1133">
        <f>IF(AND($C$58="Enabled",BA$6&gt;=Projections!$C$65),ROUNDDOWN(#REF!*Projections!$C$72,0),0)</f>
        <v>0</v>
      </c>
      <c r="BB68" s="1133">
        <f>IF(AND($C$58="Enabled",BB$6&gt;=Projections!$C$65),ROUNDDOWN(#REF!*Projections!$C$72,0),0)</f>
        <v>0</v>
      </c>
      <c r="BC68" s="1133">
        <f>IF(AND($C$58="Enabled",BC$6&gt;=Projections!$C$65),ROUNDDOWN(#REF!*Projections!$C$72,0),0)</f>
        <v>0</v>
      </c>
      <c r="BD68" s="1133">
        <f>IF(AND($C$58="Enabled",BD$6&gt;=Projections!$C$65),ROUNDDOWN(#REF!*Projections!$C$72,0),0)</f>
        <v>0</v>
      </c>
      <c r="BE68" s="1133">
        <f>IF(AND($C$58="Enabled",BE$6&gt;=Projections!$C$65),ROUNDDOWN(#REF!*Projections!$C$72,0),0)</f>
        <v>0</v>
      </c>
      <c r="BF68" s="1133">
        <f>IF(AND($C$58="Enabled",BF$6&gt;=Projections!$C$65),ROUNDDOWN(#REF!*Projections!$C$72,0),0)</f>
        <v>0</v>
      </c>
      <c r="BG68" s="1133">
        <f>IF(AND($C$58="Enabled",BG$6&gt;=Projections!$C$65),ROUNDDOWN(#REF!*Projections!$C$72,0),0)</f>
        <v>0</v>
      </c>
      <c r="BH68" s="1133">
        <f>IF(AND($C$58="Enabled",BH$6&gt;=Projections!$C$65),ROUNDDOWN(#REF!*Projections!$C$72,0),0)</f>
        <v>0</v>
      </c>
      <c r="BI68" s="1133">
        <f>IF(AND($C$58="Enabled",BI$6&gt;=Projections!$C$65),ROUNDDOWN(#REF!*Projections!$C$72,0),0)</f>
        <v>0</v>
      </c>
      <c r="BJ68" s="1133">
        <f>IF(AND($C$58="Enabled",BJ$6&gt;=Projections!$C$65),ROUNDDOWN(#REF!*Projections!$C$72,0),0)</f>
        <v>0</v>
      </c>
      <c r="BK68" s="1134">
        <f>IF(AND($C$58="Enabled",BK$6&gt;=Projections!$C$65),ROUNDDOWN(#REF!*Projections!$C$72,0),0)</f>
        <v>0</v>
      </c>
      <c r="BL68" s="1133"/>
      <c r="BM68" s="1133"/>
      <c r="BN68" s="1133"/>
      <c r="BO68" s="1133"/>
      <c r="BP68" s="1133"/>
      <c r="BQ68" s="1133"/>
      <c r="BR68" s="1133"/>
      <c r="BS68" s="1133"/>
      <c r="BT68" s="1133"/>
      <c r="BU68" s="1133"/>
      <c r="BV68" s="1133"/>
      <c r="BW68" s="1134"/>
      <c r="BX68" s="1133"/>
      <c r="BY68" s="1133"/>
      <c r="BZ68" s="1133"/>
      <c r="CA68" s="1133"/>
      <c r="CB68" s="1133"/>
      <c r="CC68" s="1133"/>
      <c r="CD68" s="1133"/>
      <c r="CE68" s="1133"/>
      <c r="CF68" s="1133"/>
      <c r="CG68" s="1133"/>
      <c r="CH68" s="1133"/>
      <c r="CI68" s="1134"/>
      <c r="CJ68" s="1135"/>
      <c r="CK68" s="1135"/>
      <c r="CL68" s="1135"/>
      <c r="CM68" s="1135"/>
      <c r="CN68" s="1135"/>
      <c r="CO68" s="1135"/>
      <c r="CP68" s="1135"/>
      <c r="CQ68" s="1135"/>
      <c r="CR68" s="1135"/>
      <c r="CS68" s="1135"/>
      <c r="CT68" s="1135"/>
      <c r="CU68" s="1136"/>
      <c r="CV68" s="1135"/>
      <c r="CW68" s="1135"/>
      <c r="CX68" s="1135"/>
      <c r="CY68" s="1135"/>
      <c r="CZ68" s="1135"/>
      <c r="DA68" s="1135"/>
      <c r="DB68" s="1135"/>
      <c r="DC68" s="1135"/>
      <c r="DD68" s="1135"/>
      <c r="DE68" s="1135"/>
      <c r="DF68" s="1135"/>
      <c r="DG68" s="1136"/>
    </row>
    <row r="69" spans="1:111" ht="16" hidden="1" outlineLevel="1">
      <c r="A69" s="225"/>
      <c r="B69" s="225"/>
      <c r="C69" s="1140"/>
      <c r="D69" s="1133"/>
      <c r="E69" s="1133"/>
      <c r="F69" s="1133"/>
      <c r="G69" s="1133"/>
      <c r="H69" s="1133"/>
      <c r="I69" s="1133"/>
      <c r="J69" s="1133"/>
      <c r="K69" s="1133"/>
      <c r="L69" s="1133"/>
      <c r="M69" s="1133"/>
      <c r="N69" s="1133"/>
      <c r="O69" s="1133"/>
      <c r="P69" s="1133"/>
      <c r="Q69" s="1133"/>
      <c r="R69" s="1133"/>
      <c r="S69" s="1133"/>
      <c r="T69" s="1133"/>
      <c r="U69" s="1133"/>
      <c r="V69" s="1133"/>
      <c r="W69" s="1133"/>
      <c r="X69" s="1133"/>
      <c r="Y69" s="1133"/>
      <c r="Z69" s="1133"/>
      <c r="AA69" s="1134"/>
      <c r="AB69" s="1133"/>
      <c r="AC69" s="1133"/>
      <c r="AD69" s="1133"/>
      <c r="AE69" s="1133"/>
      <c r="AF69" s="1133"/>
      <c r="AG69" s="1133"/>
      <c r="AH69" s="1133"/>
      <c r="AI69" s="1133"/>
      <c r="AJ69" s="1133"/>
      <c r="AK69" s="1133"/>
      <c r="AL69" s="1133"/>
      <c r="AM69" s="1134"/>
      <c r="AN69" s="1133"/>
      <c r="AO69" s="1133"/>
      <c r="AP69" s="1133"/>
      <c r="AQ69" s="1133"/>
      <c r="AR69" s="1133"/>
      <c r="AS69" s="1133"/>
      <c r="AT69" s="1133"/>
      <c r="AU69" s="1133"/>
      <c r="AV69" s="1133"/>
      <c r="AW69" s="1133"/>
      <c r="AX69" s="1133"/>
      <c r="AY69" s="1134"/>
      <c r="AZ69" s="1133"/>
      <c r="BA69" s="1133"/>
      <c r="BB69" s="1133"/>
      <c r="BC69" s="1133"/>
      <c r="BD69" s="1133"/>
      <c r="BE69" s="1133"/>
      <c r="BF69" s="1133"/>
      <c r="BG69" s="1133"/>
      <c r="BH69" s="1133"/>
      <c r="BI69" s="1133"/>
      <c r="BJ69" s="1133"/>
      <c r="BK69" s="1134"/>
      <c r="BL69" s="1133"/>
      <c r="BM69" s="1133"/>
      <c r="BN69" s="1133"/>
      <c r="BO69" s="1133"/>
      <c r="BP69" s="1133"/>
      <c r="BQ69" s="1133"/>
      <c r="BR69" s="1133"/>
      <c r="BS69" s="1133"/>
      <c r="BT69" s="1133"/>
      <c r="BU69" s="1133"/>
      <c r="BV69" s="1133"/>
      <c r="BW69" s="1134"/>
      <c r="BX69" s="1133"/>
      <c r="BY69" s="1133"/>
      <c r="BZ69" s="1133"/>
      <c r="CA69" s="1133"/>
      <c r="CB69" s="1133"/>
      <c r="CC69" s="1133"/>
      <c r="CD69" s="1133"/>
      <c r="CE69" s="1133"/>
      <c r="CF69" s="1133"/>
      <c r="CG69" s="1133"/>
      <c r="CH69" s="1133"/>
      <c r="CI69" s="1134"/>
      <c r="CJ69" s="1135"/>
      <c r="CK69" s="1135"/>
      <c r="CL69" s="1135"/>
      <c r="CM69" s="1135"/>
      <c r="CN69" s="1135"/>
      <c r="CO69" s="1135"/>
      <c r="CP69" s="1135"/>
      <c r="CQ69" s="1135"/>
      <c r="CR69" s="1135"/>
      <c r="CS69" s="1135"/>
      <c r="CT69" s="1135"/>
      <c r="CU69" s="1136"/>
      <c r="CV69" s="1135"/>
      <c r="CW69" s="1135"/>
      <c r="CX69" s="1135"/>
      <c r="CY69" s="1135"/>
      <c r="CZ69" s="1135"/>
      <c r="DA69" s="1135"/>
      <c r="DB69" s="1135"/>
      <c r="DC69" s="1135"/>
      <c r="DD69" s="1135"/>
      <c r="DE69" s="1135"/>
      <c r="DF69" s="1135"/>
      <c r="DG69" s="1136"/>
    </row>
    <row r="70" spans="1:111" ht="16" hidden="1" outlineLevel="1">
      <c r="A70" s="115" t="s">
        <v>363</v>
      </c>
      <c r="B70" s="225"/>
      <c r="C70" s="1140"/>
      <c r="D70" s="1133"/>
      <c r="E70" s="1133"/>
      <c r="F70" s="1133"/>
      <c r="G70" s="1133"/>
      <c r="H70" s="1133"/>
      <c r="I70" s="1133"/>
      <c r="J70" s="1133"/>
      <c r="K70" s="1133"/>
      <c r="L70" s="1133"/>
      <c r="M70" s="1133"/>
      <c r="N70" s="1133"/>
      <c r="O70" s="1133"/>
      <c r="P70" s="1133"/>
      <c r="Q70" s="1133"/>
      <c r="R70" s="1133"/>
      <c r="S70" s="1133"/>
      <c r="T70" s="1133"/>
      <c r="U70" s="1133"/>
      <c r="V70" s="1133"/>
      <c r="W70" s="1133"/>
      <c r="X70" s="1133"/>
      <c r="Y70" s="1133"/>
      <c r="Z70" s="1133"/>
      <c r="AA70" s="1134"/>
      <c r="AB70" s="1133"/>
      <c r="AC70" s="1133"/>
      <c r="AD70" s="1133"/>
      <c r="AE70" s="1133"/>
      <c r="AF70" s="1133"/>
      <c r="AG70" s="1133"/>
      <c r="AH70" s="1133"/>
      <c r="AI70" s="1133"/>
      <c r="AJ70" s="1133"/>
      <c r="AK70" s="1133"/>
      <c r="AL70" s="1133"/>
      <c r="AM70" s="1134"/>
      <c r="AN70" s="1133"/>
      <c r="AO70" s="1133"/>
      <c r="AP70" s="1133"/>
      <c r="AQ70" s="1133"/>
      <c r="AR70" s="1133"/>
      <c r="AS70" s="1133"/>
      <c r="AT70" s="1133"/>
      <c r="AU70" s="1133"/>
      <c r="AV70" s="1133"/>
      <c r="AW70" s="1133"/>
      <c r="AX70" s="1133"/>
      <c r="AY70" s="1134"/>
      <c r="AZ70" s="1133"/>
      <c r="BA70" s="1133"/>
      <c r="BB70" s="1133"/>
      <c r="BC70" s="1133"/>
      <c r="BD70" s="1133"/>
      <c r="BE70" s="1133"/>
      <c r="BF70" s="1133"/>
      <c r="BG70" s="1133"/>
      <c r="BH70" s="1133"/>
      <c r="BI70" s="1133"/>
      <c r="BJ70" s="1133"/>
      <c r="BK70" s="1134"/>
      <c r="BL70" s="1133"/>
      <c r="BM70" s="1133"/>
      <c r="BN70" s="1133"/>
      <c r="BO70" s="1133"/>
      <c r="BP70" s="1133"/>
      <c r="BQ70" s="1133"/>
      <c r="BR70" s="1133"/>
      <c r="BS70" s="1133"/>
      <c r="BT70" s="1133"/>
      <c r="BU70" s="1133"/>
      <c r="BV70" s="1133"/>
      <c r="BW70" s="1134"/>
      <c r="BX70" s="1133"/>
      <c r="BY70" s="1133"/>
      <c r="BZ70" s="1133"/>
      <c r="CA70" s="1133"/>
      <c r="CB70" s="1133"/>
      <c r="CC70" s="1133"/>
      <c r="CD70" s="1133"/>
      <c r="CE70" s="1133"/>
      <c r="CF70" s="1133"/>
      <c r="CG70" s="1133"/>
      <c r="CH70" s="1133"/>
      <c r="CI70" s="1134"/>
      <c r="CJ70" s="1135"/>
      <c r="CK70" s="1135"/>
      <c r="CL70" s="1135"/>
      <c r="CM70" s="1135"/>
      <c r="CN70" s="1135"/>
      <c r="CO70" s="1135"/>
      <c r="CP70" s="1135"/>
      <c r="CQ70" s="1135"/>
      <c r="CR70" s="1135"/>
      <c r="CS70" s="1135"/>
      <c r="CT70" s="1135"/>
      <c r="CU70" s="1136"/>
      <c r="CV70" s="1135"/>
      <c r="CW70" s="1135"/>
      <c r="CX70" s="1135"/>
      <c r="CY70" s="1135"/>
      <c r="CZ70" s="1135"/>
      <c r="DA70" s="1135"/>
      <c r="DB70" s="1135"/>
      <c r="DC70" s="1135"/>
      <c r="DD70" s="1135"/>
      <c r="DE70" s="1135"/>
      <c r="DF70" s="1135"/>
      <c r="DG70" s="1136"/>
    </row>
    <row r="71" spans="1:111" ht="16" hidden="1" outlineLevel="1">
      <c r="A71" s="225" t="s">
        <v>364</v>
      </c>
      <c r="B71" s="225"/>
      <c r="C71" s="1140"/>
      <c r="D71" s="1133">
        <f t="shared" ref="D71:BK71" si="219">D68+D64</f>
        <v>0</v>
      </c>
      <c r="E71" s="1133">
        <f t="shared" si="219"/>
        <v>0</v>
      </c>
      <c r="F71" s="1133">
        <f t="shared" si="219"/>
        <v>0</v>
      </c>
      <c r="G71" s="1133">
        <f t="shared" si="219"/>
        <v>0</v>
      </c>
      <c r="H71" s="1133">
        <f t="shared" si="219"/>
        <v>0</v>
      </c>
      <c r="I71" s="1133">
        <f t="shared" si="219"/>
        <v>0</v>
      </c>
      <c r="J71" s="1133">
        <f t="shared" si="219"/>
        <v>0</v>
      </c>
      <c r="K71" s="1133">
        <f t="shared" si="219"/>
        <v>0</v>
      </c>
      <c r="L71" s="1133">
        <f t="shared" si="219"/>
        <v>0</v>
      </c>
      <c r="M71" s="1133">
        <f t="shared" si="219"/>
        <v>0</v>
      </c>
      <c r="N71" s="1133">
        <f t="shared" si="219"/>
        <v>0</v>
      </c>
      <c r="O71" s="1133">
        <f t="shared" si="219"/>
        <v>0</v>
      </c>
      <c r="P71" s="1133">
        <f t="shared" si="219"/>
        <v>0</v>
      </c>
      <c r="Q71" s="1133">
        <f t="shared" si="219"/>
        <v>0</v>
      </c>
      <c r="R71" s="1133">
        <f t="shared" si="219"/>
        <v>0</v>
      </c>
      <c r="S71" s="1133">
        <f t="shared" si="219"/>
        <v>0</v>
      </c>
      <c r="T71" s="1133">
        <f t="shared" si="219"/>
        <v>0</v>
      </c>
      <c r="U71" s="1133">
        <f t="shared" si="219"/>
        <v>0</v>
      </c>
      <c r="V71" s="1133">
        <f t="shared" si="219"/>
        <v>0</v>
      </c>
      <c r="W71" s="1133">
        <f t="shared" si="219"/>
        <v>0</v>
      </c>
      <c r="X71" s="1133">
        <f t="shared" si="219"/>
        <v>0</v>
      </c>
      <c r="Y71" s="1133">
        <f t="shared" si="219"/>
        <v>0</v>
      </c>
      <c r="Z71" s="1133">
        <f t="shared" si="219"/>
        <v>0</v>
      </c>
      <c r="AA71" s="1134">
        <f t="shared" si="219"/>
        <v>0</v>
      </c>
      <c r="AB71" s="1133">
        <f t="shared" si="219"/>
        <v>0</v>
      </c>
      <c r="AC71" s="1133">
        <f t="shared" si="219"/>
        <v>0</v>
      </c>
      <c r="AD71" s="1133">
        <f t="shared" si="219"/>
        <v>0</v>
      </c>
      <c r="AE71" s="1133">
        <f t="shared" si="219"/>
        <v>0</v>
      </c>
      <c r="AF71" s="1133">
        <f t="shared" si="219"/>
        <v>0</v>
      </c>
      <c r="AG71" s="1133">
        <f t="shared" si="219"/>
        <v>0</v>
      </c>
      <c r="AH71" s="1133">
        <f t="shared" si="219"/>
        <v>0</v>
      </c>
      <c r="AI71" s="1133">
        <f t="shared" si="219"/>
        <v>0</v>
      </c>
      <c r="AJ71" s="1133">
        <f t="shared" si="219"/>
        <v>0</v>
      </c>
      <c r="AK71" s="1133">
        <f t="shared" si="219"/>
        <v>0</v>
      </c>
      <c r="AL71" s="1133">
        <f t="shared" si="219"/>
        <v>0</v>
      </c>
      <c r="AM71" s="1134">
        <f t="shared" si="219"/>
        <v>0</v>
      </c>
      <c r="AN71" s="1133">
        <f t="shared" si="219"/>
        <v>0</v>
      </c>
      <c r="AO71" s="1133">
        <f t="shared" si="219"/>
        <v>0</v>
      </c>
      <c r="AP71" s="1133">
        <f t="shared" si="219"/>
        <v>0</v>
      </c>
      <c r="AQ71" s="1133">
        <f t="shared" si="219"/>
        <v>0</v>
      </c>
      <c r="AR71" s="1133">
        <f t="shared" si="219"/>
        <v>0</v>
      </c>
      <c r="AS71" s="1133">
        <f t="shared" si="219"/>
        <v>0</v>
      </c>
      <c r="AT71" s="1133">
        <f t="shared" si="219"/>
        <v>0</v>
      </c>
      <c r="AU71" s="1133">
        <f t="shared" si="219"/>
        <v>0</v>
      </c>
      <c r="AV71" s="1133">
        <f t="shared" si="219"/>
        <v>0</v>
      </c>
      <c r="AW71" s="1133">
        <f t="shared" si="219"/>
        <v>0</v>
      </c>
      <c r="AX71" s="1133">
        <f t="shared" si="219"/>
        <v>0</v>
      </c>
      <c r="AY71" s="1134">
        <f t="shared" si="219"/>
        <v>0</v>
      </c>
      <c r="AZ71" s="1133">
        <f t="shared" si="219"/>
        <v>0</v>
      </c>
      <c r="BA71" s="1133">
        <f t="shared" si="219"/>
        <v>0</v>
      </c>
      <c r="BB71" s="1133">
        <f t="shared" si="219"/>
        <v>0</v>
      </c>
      <c r="BC71" s="1133">
        <f t="shared" si="219"/>
        <v>0</v>
      </c>
      <c r="BD71" s="1133">
        <f t="shared" si="219"/>
        <v>0</v>
      </c>
      <c r="BE71" s="1133">
        <f t="shared" si="219"/>
        <v>0</v>
      </c>
      <c r="BF71" s="1133">
        <f t="shared" si="219"/>
        <v>0</v>
      </c>
      <c r="BG71" s="1133">
        <f t="shared" si="219"/>
        <v>0</v>
      </c>
      <c r="BH71" s="1133">
        <f t="shared" si="219"/>
        <v>0</v>
      </c>
      <c r="BI71" s="1133">
        <f t="shared" si="219"/>
        <v>0</v>
      </c>
      <c r="BJ71" s="1133">
        <f t="shared" si="219"/>
        <v>0</v>
      </c>
      <c r="BK71" s="1134">
        <f t="shared" si="219"/>
        <v>0</v>
      </c>
      <c r="BL71" s="1133"/>
      <c r="BM71" s="1133"/>
      <c r="BN71" s="1133"/>
      <c r="BO71" s="1133"/>
      <c r="BP71" s="1133"/>
      <c r="BQ71" s="1133"/>
      <c r="BR71" s="1133"/>
      <c r="BS71" s="1133"/>
      <c r="BT71" s="1133"/>
      <c r="BU71" s="1133"/>
      <c r="BV71" s="1133"/>
      <c r="BW71" s="1134"/>
      <c r="BX71" s="1133"/>
      <c r="BY71" s="1133"/>
      <c r="BZ71" s="1133"/>
      <c r="CA71" s="1133"/>
      <c r="CB71" s="1133"/>
      <c r="CC71" s="1133"/>
      <c r="CD71" s="1133"/>
      <c r="CE71" s="1133"/>
      <c r="CF71" s="1133"/>
      <c r="CG71" s="1133"/>
      <c r="CH71" s="1133"/>
      <c r="CI71" s="1134"/>
      <c r="CJ71" s="1135"/>
      <c r="CK71" s="1135"/>
      <c r="CL71" s="1135"/>
      <c r="CM71" s="1135"/>
      <c r="CN71" s="1135"/>
      <c r="CO71" s="1135"/>
      <c r="CP71" s="1135"/>
      <c r="CQ71" s="1135"/>
      <c r="CR71" s="1135"/>
      <c r="CS71" s="1135"/>
      <c r="CT71" s="1135"/>
      <c r="CU71" s="1136"/>
      <c r="CV71" s="1135"/>
      <c r="CW71" s="1135"/>
      <c r="CX71" s="1135"/>
      <c r="CY71" s="1135"/>
      <c r="CZ71" s="1135"/>
      <c r="DA71" s="1135"/>
      <c r="DB71" s="1135"/>
      <c r="DC71" s="1135"/>
      <c r="DD71" s="1135"/>
      <c r="DE71" s="1135"/>
      <c r="DF71" s="1135"/>
      <c r="DG71" s="1136"/>
    </row>
    <row r="72" spans="1:111" ht="16" hidden="1" outlineLevel="1">
      <c r="A72" s="225" t="s">
        <v>365</v>
      </c>
      <c r="B72" s="225"/>
      <c r="C72" s="1140"/>
      <c r="D72" s="1133" t="str">
        <f>IFERROR(ROUNDUP(D71/Projections!$C$86,0),"")</f>
        <v/>
      </c>
      <c r="E72" s="1133" t="str">
        <f>IFERROR(ROUNDUP(E71/Projections!$C$86,0),"")</f>
        <v/>
      </c>
      <c r="F72" s="1133" t="str">
        <f>IFERROR(ROUNDUP(F71/Projections!$C$86,0),"")</f>
        <v/>
      </c>
      <c r="G72" s="1133" t="str">
        <f>IFERROR(ROUNDUP(G71/Projections!$C$86,0),"")</f>
        <v/>
      </c>
      <c r="H72" s="1133" t="str">
        <f>IFERROR(ROUNDUP(H71/Projections!$C$86,0),"")</f>
        <v/>
      </c>
      <c r="I72" s="1133" t="str">
        <f>IFERROR(ROUNDUP(I71/Projections!$C$86,0),"")</f>
        <v/>
      </c>
      <c r="J72" s="1133" t="str">
        <f>IFERROR(ROUNDUP(J71/Projections!$C$86,0),"")</f>
        <v/>
      </c>
      <c r="K72" s="1133" t="str">
        <f>IFERROR(ROUNDUP(K71/Projections!$C$86,0),"")</f>
        <v/>
      </c>
      <c r="L72" s="1133" t="str">
        <f>IFERROR(ROUNDUP(L71/Projections!$C$86,0),"")</f>
        <v/>
      </c>
      <c r="M72" s="1133" t="str">
        <f>IFERROR(ROUNDUP(M71/Projections!$C$86,0),"")</f>
        <v/>
      </c>
      <c r="N72" s="1133" t="str">
        <f>IFERROR(ROUNDUP(N71/Projections!$C$86,0),"")</f>
        <v/>
      </c>
      <c r="O72" s="1133" t="str">
        <f>IFERROR(ROUNDUP(O71/Projections!$C$86,0),"")</f>
        <v/>
      </c>
      <c r="P72" s="1133" t="str">
        <f>IFERROR(ROUNDUP(P71/Projections!$C$86,0),"")</f>
        <v/>
      </c>
      <c r="Q72" s="1133" t="str">
        <f>IFERROR(ROUNDUP(Q71/Projections!$C$86,0),"")</f>
        <v/>
      </c>
      <c r="R72" s="1133" t="str">
        <f>IFERROR(ROUNDUP(R71/Projections!$C$86,0),"")</f>
        <v/>
      </c>
      <c r="S72" s="1133" t="str">
        <f>IFERROR(ROUNDUP(S71/Projections!$C$86,0),"")</f>
        <v/>
      </c>
      <c r="T72" s="1133" t="str">
        <f>IFERROR(ROUNDUP(T71/Projections!$C$86,0),"")</f>
        <v/>
      </c>
      <c r="U72" s="1133" t="str">
        <f>IFERROR(ROUNDUP(U71/Projections!$C$86,0),"")</f>
        <v/>
      </c>
      <c r="V72" s="1133" t="str">
        <f>IFERROR(ROUNDUP(V71/Projections!$C$86,0),"")</f>
        <v/>
      </c>
      <c r="W72" s="1133" t="str">
        <f>IFERROR(ROUNDUP(W71/Projections!$C$86,0),"")</f>
        <v/>
      </c>
      <c r="X72" s="1133" t="str">
        <f>IFERROR(ROUNDUP(X71/Projections!$C$86,0),"")</f>
        <v/>
      </c>
      <c r="Y72" s="1133" t="str">
        <f>IFERROR(ROUNDUP(Y71/Projections!$C$86,0),"")</f>
        <v/>
      </c>
      <c r="Z72" s="1133" t="str">
        <f>IFERROR(ROUNDUP(Z71/Projections!$C$86,0),"")</f>
        <v/>
      </c>
      <c r="AA72" s="1134" t="str">
        <f>IFERROR(ROUNDUP(AA71/Projections!$C$86,0),"")</f>
        <v/>
      </c>
      <c r="AB72" s="1133" t="str">
        <f>IFERROR(ROUNDUP(AB71/Projections!$C$86,0),"")</f>
        <v/>
      </c>
      <c r="AC72" s="1133" t="str">
        <f>IFERROR(ROUNDUP(AC71/Projections!$C$86,0),"")</f>
        <v/>
      </c>
      <c r="AD72" s="1133" t="str">
        <f>IFERROR(ROUNDUP(AD71/Projections!$C$86,0),"")</f>
        <v/>
      </c>
      <c r="AE72" s="1133" t="str">
        <f>IFERROR(ROUNDUP(AE71/Projections!$C$86,0),"")</f>
        <v/>
      </c>
      <c r="AF72" s="1133" t="str">
        <f>IFERROR(ROUNDUP(AF71/Projections!$C$86,0),"")</f>
        <v/>
      </c>
      <c r="AG72" s="1133" t="str">
        <f>IFERROR(ROUNDUP(AG71/Projections!$C$86,0),"")</f>
        <v/>
      </c>
      <c r="AH72" s="1133" t="str">
        <f>IFERROR(ROUNDUP(AH71/Projections!$C$86,0),"")</f>
        <v/>
      </c>
      <c r="AI72" s="1133" t="str">
        <f>IFERROR(ROUNDUP(AI71/Projections!$C$86,0),"")</f>
        <v/>
      </c>
      <c r="AJ72" s="1133" t="str">
        <f>IFERROR(ROUNDUP(AJ71/Projections!$C$86,0),"")</f>
        <v/>
      </c>
      <c r="AK72" s="1133" t="str">
        <f>IFERROR(ROUNDUP(AK71/Projections!$C$86,0),"")</f>
        <v/>
      </c>
      <c r="AL72" s="1133" t="str">
        <f>IFERROR(ROUNDUP(AL71/Projections!$C$86,0),"")</f>
        <v/>
      </c>
      <c r="AM72" s="1134" t="str">
        <f>IFERROR(ROUNDUP(AM71/Projections!$C$86,0),"")</f>
        <v/>
      </c>
      <c r="AN72" s="1133" t="str">
        <f>IFERROR(ROUNDUP(AN71/Projections!$C$86,0),"")</f>
        <v/>
      </c>
      <c r="AO72" s="1133" t="str">
        <f>IFERROR(ROUNDUP(AO71/Projections!$C$86,0),"")</f>
        <v/>
      </c>
      <c r="AP72" s="1133" t="str">
        <f>IFERROR(ROUNDUP(AP71/Projections!$C$86,0),"")</f>
        <v/>
      </c>
      <c r="AQ72" s="1133" t="str">
        <f>IFERROR(ROUNDUP(AQ71/Projections!$C$86,0),"")</f>
        <v/>
      </c>
      <c r="AR72" s="1133" t="str">
        <f>IFERROR(ROUNDUP(AR71/Projections!$C$86,0),"")</f>
        <v/>
      </c>
      <c r="AS72" s="1133" t="str">
        <f>IFERROR(ROUNDUP(AS71/Projections!$C$86,0),"")</f>
        <v/>
      </c>
      <c r="AT72" s="1133" t="str">
        <f>IFERROR(ROUNDUP(AT71/Projections!$C$86,0),"")</f>
        <v/>
      </c>
      <c r="AU72" s="1133" t="str">
        <f>IFERROR(ROUNDUP(AU71/Projections!$C$86,0),"")</f>
        <v/>
      </c>
      <c r="AV72" s="1133" t="str">
        <f>IFERROR(ROUNDUP(AV71/Projections!$C$86,0),"")</f>
        <v/>
      </c>
      <c r="AW72" s="1133" t="str">
        <f>IFERROR(ROUNDUP(AW71/Projections!$C$86,0),"")</f>
        <v/>
      </c>
      <c r="AX72" s="1133" t="str">
        <f>IFERROR(ROUNDUP(AX71/Projections!$C$86,0),"")</f>
        <v/>
      </c>
      <c r="AY72" s="1134" t="str">
        <f>IFERROR(ROUNDUP(AY71/Projections!$C$86,0),"")</f>
        <v/>
      </c>
      <c r="AZ72" s="1133" t="str">
        <f>IFERROR(ROUNDUP(AZ71/Projections!$C$86,0),"")</f>
        <v/>
      </c>
      <c r="BA72" s="1133" t="str">
        <f>IFERROR(ROUNDUP(BA71/Projections!$C$86,0),"")</f>
        <v/>
      </c>
      <c r="BB72" s="1133" t="str">
        <f>IFERROR(ROUNDUP(BB71/Projections!$C$86,0),"")</f>
        <v/>
      </c>
      <c r="BC72" s="1133" t="str">
        <f>IFERROR(ROUNDUP(BC71/Projections!$C$86,0),"")</f>
        <v/>
      </c>
      <c r="BD72" s="1133" t="str">
        <f>IFERROR(ROUNDUP(BD71/Projections!$C$86,0),"")</f>
        <v/>
      </c>
      <c r="BE72" s="1133" t="str">
        <f>IFERROR(ROUNDUP(BE71/Projections!$C$86,0),"")</f>
        <v/>
      </c>
      <c r="BF72" s="1133" t="str">
        <f>IFERROR(ROUNDUP(BF71/Projections!$C$86,0),"")</f>
        <v/>
      </c>
      <c r="BG72" s="1133" t="str">
        <f>IFERROR(ROUNDUP(BG71/Projections!$C$86,0),"")</f>
        <v/>
      </c>
      <c r="BH72" s="1133" t="str">
        <f>IFERROR(ROUNDUP(BH71/Projections!$C$86,0),"")</f>
        <v/>
      </c>
      <c r="BI72" s="1133" t="str">
        <f>IFERROR(ROUNDUP(BI71/Projections!$C$86,0),"")</f>
        <v/>
      </c>
      <c r="BJ72" s="1133" t="str">
        <f>IFERROR(ROUNDUP(BJ71/Projections!$C$86,0),"")</f>
        <v/>
      </c>
      <c r="BK72" s="1134" t="str">
        <f>IFERROR(ROUNDUP(BK71/Projections!$C$86,0),"")</f>
        <v/>
      </c>
      <c r="BL72" s="1133"/>
      <c r="BM72" s="1133"/>
      <c r="BN72" s="1133"/>
      <c r="BO72" s="1133"/>
      <c r="BP72" s="1133"/>
      <c r="BQ72" s="1133"/>
      <c r="BR72" s="1133"/>
      <c r="BS72" s="1133"/>
      <c r="BT72" s="1133"/>
      <c r="BU72" s="1133"/>
      <c r="BV72" s="1133"/>
      <c r="BW72" s="1134"/>
      <c r="BX72" s="1133"/>
      <c r="BY72" s="1133"/>
      <c r="BZ72" s="1133"/>
      <c r="CA72" s="1133"/>
      <c r="CB72" s="1133"/>
      <c r="CC72" s="1133"/>
      <c r="CD72" s="1133"/>
      <c r="CE72" s="1133"/>
      <c r="CF72" s="1133"/>
      <c r="CG72" s="1133"/>
      <c r="CH72" s="1133"/>
      <c r="CI72" s="1134"/>
      <c r="CJ72" s="1135"/>
      <c r="CK72" s="1135"/>
      <c r="CL72" s="1135"/>
      <c r="CM72" s="1135"/>
      <c r="CN72" s="1135"/>
      <c r="CO72" s="1135"/>
      <c r="CP72" s="1135"/>
      <c r="CQ72" s="1135"/>
      <c r="CR72" s="1135"/>
      <c r="CS72" s="1135"/>
      <c r="CT72" s="1135"/>
      <c r="CU72" s="1136"/>
      <c r="CV72" s="1135"/>
      <c r="CW72" s="1135"/>
      <c r="CX72" s="1135"/>
      <c r="CY72" s="1135"/>
      <c r="CZ72" s="1135"/>
      <c r="DA72" s="1135"/>
      <c r="DB72" s="1135"/>
      <c r="DC72" s="1135"/>
      <c r="DD72" s="1135"/>
      <c r="DE72" s="1135"/>
      <c r="DF72" s="1135"/>
      <c r="DG72" s="1136"/>
    </row>
    <row r="73" spans="1:111" ht="16" hidden="1" outlineLevel="1">
      <c r="A73" s="225"/>
      <c r="B73" s="225"/>
      <c r="C73" s="1140"/>
      <c r="D73" s="1133"/>
      <c r="E73" s="1133"/>
      <c r="F73" s="1133"/>
      <c r="G73" s="1133"/>
      <c r="H73" s="1133"/>
      <c r="I73" s="1133"/>
      <c r="J73" s="1133"/>
      <c r="K73" s="1133"/>
      <c r="L73" s="1133"/>
      <c r="M73" s="1133"/>
      <c r="N73" s="1133"/>
      <c r="O73" s="1133"/>
      <c r="P73" s="1133"/>
      <c r="Q73" s="1133"/>
      <c r="R73" s="1133"/>
      <c r="S73" s="1133"/>
      <c r="T73" s="1133"/>
      <c r="U73" s="1133"/>
      <c r="V73" s="1133"/>
      <c r="W73" s="1133"/>
      <c r="X73" s="1133"/>
      <c r="Y73" s="1133"/>
      <c r="Z73" s="1133"/>
      <c r="AA73" s="1134"/>
      <c r="AB73" s="1133"/>
      <c r="AC73" s="1133"/>
      <c r="AD73" s="1133"/>
      <c r="AE73" s="1133"/>
      <c r="AF73" s="1133"/>
      <c r="AG73" s="1133"/>
      <c r="AH73" s="1133"/>
      <c r="AI73" s="1133"/>
      <c r="AJ73" s="1133"/>
      <c r="AK73" s="1133"/>
      <c r="AL73" s="1133"/>
      <c r="AM73" s="1134"/>
      <c r="AN73" s="1133"/>
      <c r="AO73" s="1133"/>
      <c r="AP73" s="1133"/>
      <c r="AQ73" s="1133"/>
      <c r="AR73" s="1133"/>
      <c r="AS73" s="1133"/>
      <c r="AT73" s="1133"/>
      <c r="AU73" s="1133"/>
      <c r="AV73" s="1133"/>
      <c r="AW73" s="1133"/>
      <c r="AX73" s="1133"/>
      <c r="AY73" s="1134"/>
      <c r="AZ73" s="1133"/>
      <c r="BA73" s="1133"/>
      <c r="BB73" s="1133"/>
      <c r="BC73" s="1133"/>
      <c r="BD73" s="1133"/>
      <c r="BE73" s="1133"/>
      <c r="BF73" s="1133"/>
      <c r="BG73" s="1133"/>
      <c r="BH73" s="1133"/>
      <c r="BI73" s="1133"/>
      <c r="BJ73" s="1133"/>
      <c r="BK73" s="1134"/>
      <c r="BL73" s="1133"/>
      <c r="BM73" s="1133"/>
      <c r="BN73" s="1133"/>
      <c r="BO73" s="1133"/>
      <c r="BP73" s="1133"/>
      <c r="BQ73" s="1133"/>
      <c r="BR73" s="1133"/>
      <c r="BS73" s="1133"/>
      <c r="BT73" s="1133"/>
      <c r="BU73" s="1133"/>
      <c r="BV73" s="1133"/>
      <c r="BW73" s="1134"/>
      <c r="BX73" s="1133"/>
      <c r="BY73" s="1133"/>
      <c r="BZ73" s="1133"/>
      <c r="CA73" s="1133"/>
      <c r="CB73" s="1133"/>
      <c r="CC73" s="1133"/>
      <c r="CD73" s="1133"/>
      <c r="CE73" s="1133"/>
      <c r="CF73" s="1133"/>
      <c r="CG73" s="1133"/>
      <c r="CH73" s="1133"/>
      <c r="CI73" s="1134"/>
      <c r="CJ73" s="1135"/>
      <c r="CK73" s="1135"/>
      <c r="CL73" s="1135"/>
      <c r="CM73" s="1135"/>
      <c r="CN73" s="1135"/>
      <c r="CO73" s="1135"/>
      <c r="CP73" s="1135"/>
      <c r="CQ73" s="1135"/>
      <c r="CR73" s="1135"/>
      <c r="CS73" s="1135"/>
      <c r="CT73" s="1135"/>
      <c r="CU73" s="1136"/>
      <c r="CV73" s="1135"/>
      <c r="CW73" s="1135"/>
      <c r="CX73" s="1135"/>
      <c r="CY73" s="1135"/>
      <c r="CZ73" s="1135"/>
      <c r="DA73" s="1135"/>
      <c r="DB73" s="1135"/>
      <c r="DC73" s="1135"/>
      <c r="DD73" s="1135"/>
      <c r="DE73" s="1135"/>
      <c r="DF73" s="1135"/>
      <c r="DG73" s="1136"/>
    </row>
    <row r="74" spans="1:111" ht="16" hidden="1" outlineLevel="1">
      <c r="A74" s="225"/>
      <c r="B74" s="225"/>
      <c r="C74" s="1140"/>
      <c r="D74" s="1133"/>
      <c r="E74" s="1133"/>
      <c r="F74" s="1133"/>
      <c r="G74" s="1133"/>
      <c r="H74" s="1133"/>
      <c r="I74" s="1133"/>
      <c r="J74" s="1133"/>
      <c r="K74" s="1133"/>
      <c r="L74" s="1133"/>
      <c r="M74" s="1133"/>
      <c r="N74" s="1133"/>
      <c r="O74" s="1133"/>
      <c r="P74" s="1133"/>
      <c r="Q74" s="1133"/>
      <c r="R74" s="1133"/>
      <c r="S74" s="1133"/>
      <c r="T74" s="1133"/>
      <c r="U74" s="1133"/>
      <c r="V74" s="1133"/>
      <c r="W74" s="1133"/>
      <c r="X74" s="1133"/>
      <c r="Y74" s="1133"/>
      <c r="Z74" s="1133"/>
      <c r="AA74" s="1134"/>
      <c r="AB74" s="1133"/>
      <c r="AC74" s="1133"/>
      <c r="AD74" s="1133"/>
      <c r="AE74" s="1133"/>
      <c r="AF74" s="1133"/>
      <c r="AG74" s="1133"/>
      <c r="AH74" s="1133"/>
      <c r="AI74" s="1133"/>
      <c r="AJ74" s="1133"/>
      <c r="AK74" s="1133"/>
      <c r="AL74" s="1133"/>
      <c r="AM74" s="1134"/>
      <c r="AN74" s="1133"/>
      <c r="AO74" s="1133"/>
      <c r="AP74" s="1133"/>
      <c r="AQ74" s="1133"/>
      <c r="AR74" s="1133"/>
      <c r="AS74" s="1133"/>
      <c r="AT74" s="1133"/>
      <c r="AU74" s="1133"/>
      <c r="AV74" s="1133"/>
      <c r="AW74" s="1133"/>
      <c r="AX74" s="1133"/>
      <c r="AY74" s="1134"/>
      <c r="AZ74" s="1133"/>
      <c r="BA74" s="1133"/>
      <c r="BB74" s="1133"/>
      <c r="BC74" s="1133"/>
      <c r="BD74" s="1133"/>
      <c r="BE74" s="1133"/>
      <c r="BF74" s="1133"/>
      <c r="BG74" s="1133"/>
      <c r="BH74" s="1133"/>
      <c r="BI74" s="1133"/>
      <c r="BJ74" s="1133"/>
      <c r="BK74" s="1134"/>
      <c r="BL74" s="1133"/>
      <c r="BM74" s="1133"/>
      <c r="BN74" s="1133"/>
      <c r="BO74" s="1133"/>
      <c r="BP74" s="1133"/>
      <c r="BQ74" s="1133"/>
      <c r="BR74" s="1133"/>
      <c r="BS74" s="1133"/>
      <c r="BT74" s="1133"/>
      <c r="BU74" s="1133"/>
      <c r="BV74" s="1133"/>
      <c r="BW74" s="1134"/>
      <c r="BX74" s="1133"/>
      <c r="BY74" s="1133"/>
      <c r="BZ74" s="1133"/>
      <c r="CA74" s="1133"/>
      <c r="CB74" s="1133"/>
      <c r="CC74" s="1133"/>
      <c r="CD74" s="1133"/>
      <c r="CE74" s="1133"/>
      <c r="CF74" s="1133"/>
      <c r="CG74" s="1133"/>
      <c r="CH74" s="1133"/>
      <c r="CI74" s="1134"/>
      <c r="CJ74" s="1135"/>
      <c r="CK74" s="1135"/>
      <c r="CL74" s="1135"/>
      <c r="CM74" s="1135"/>
      <c r="CN74" s="1135"/>
      <c r="CO74" s="1135"/>
      <c r="CP74" s="1135"/>
      <c r="CQ74" s="1135"/>
      <c r="CR74" s="1135"/>
      <c r="CS74" s="1135"/>
      <c r="CT74" s="1135"/>
      <c r="CU74" s="1136"/>
      <c r="CV74" s="1135"/>
      <c r="CW74" s="1135"/>
      <c r="CX74" s="1135"/>
      <c r="CY74" s="1135"/>
      <c r="CZ74" s="1135"/>
      <c r="DA74" s="1135"/>
      <c r="DB74" s="1135"/>
      <c r="DC74" s="1135"/>
      <c r="DD74" s="1135"/>
      <c r="DE74" s="1135"/>
      <c r="DF74" s="1135"/>
      <c r="DG74" s="1136"/>
    </row>
    <row r="75" spans="1:111" ht="16" hidden="1" outlineLevel="1">
      <c r="A75" s="232"/>
      <c r="B75" s="232"/>
      <c r="C75" s="1155"/>
      <c r="D75" s="1130"/>
      <c r="E75" s="1130"/>
      <c r="F75" s="1130"/>
      <c r="G75" s="1130"/>
      <c r="H75" s="1130"/>
      <c r="I75" s="1130"/>
      <c r="J75" s="1130"/>
      <c r="K75" s="1130"/>
      <c r="L75" s="1130"/>
      <c r="M75" s="1130"/>
      <c r="N75" s="1130"/>
      <c r="O75" s="1130"/>
      <c r="P75" s="1130"/>
      <c r="Q75" s="1130"/>
      <c r="R75" s="1130"/>
      <c r="S75" s="1130"/>
      <c r="T75" s="1130"/>
      <c r="U75" s="1130"/>
      <c r="V75" s="1130"/>
      <c r="W75" s="1130"/>
      <c r="X75" s="1130"/>
      <c r="Y75" s="1130"/>
      <c r="Z75" s="1130"/>
      <c r="AA75" s="1131"/>
      <c r="AB75" s="1130"/>
      <c r="AC75" s="1130"/>
      <c r="AD75" s="1130"/>
      <c r="AE75" s="1130"/>
      <c r="AF75" s="1130"/>
      <c r="AG75" s="1130"/>
      <c r="AH75" s="1130"/>
      <c r="AI75" s="1130"/>
      <c r="AJ75" s="1130"/>
      <c r="AK75" s="1130"/>
      <c r="AL75" s="1130"/>
      <c r="AM75" s="1131"/>
      <c r="AN75" s="1130"/>
      <c r="AO75" s="1130"/>
      <c r="AP75" s="1130"/>
      <c r="AQ75" s="1130"/>
      <c r="AR75" s="1130"/>
      <c r="AS75" s="1130"/>
      <c r="AT75" s="1130"/>
      <c r="AU75" s="1130"/>
      <c r="AV75" s="1130"/>
      <c r="AW75" s="1130"/>
      <c r="AX75" s="1130"/>
      <c r="AY75" s="1131"/>
      <c r="AZ75" s="1130"/>
      <c r="BA75" s="1130"/>
      <c r="BB75" s="1130"/>
      <c r="BC75" s="1130"/>
      <c r="BD75" s="1130"/>
      <c r="BE75" s="1130"/>
      <c r="BF75" s="1130"/>
      <c r="BG75" s="1130"/>
      <c r="BH75" s="1130"/>
      <c r="BI75" s="1130"/>
      <c r="BJ75" s="1130"/>
      <c r="BK75" s="1131"/>
      <c r="BL75" s="1130"/>
      <c r="BM75" s="1130"/>
      <c r="BN75" s="1130"/>
      <c r="BO75" s="1130"/>
      <c r="BP75" s="1130"/>
      <c r="BQ75" s="1130"/>
      <c r="BR75" s="1130"/>
      <c r="BS75" s="1130"/>
      <c r="BT75" s="1130"/>
      <c r="BU75" s="1130"/>
      <c r="BV75" s="1130"/>
      <c r="BW75" s="1131"/>
      <c r="BX75" s="1130"/>
      <c r="BY75" s="1130"/>
      <c r="BZ75" s="1130"/>
      <c r="CA75" s="1130"/>
      <c r="CB75" s="1130"/>
      <c r="CC75" s="1130"/>
      <c r="CD75" s="1130"/>
      <c r="CE75" s="1130"/>
      <c r="CF75" s="1130"/>
      <c r="CG75" s="1130"/>
      <c r="CH75" s="1130"/>
      <c r="CI75" s="1131"/>
      <c r="CJ75" s="1156"/>
      <c r="CK75" s="1156"/>
      <c r="CL75" s="1156"/>
      <c r="CM75" s="1156"/>
      <c r="CN75" s="1156"/>
      <c r="CO75" s="1156"/>
      <c r="CP75" s="1156"/>
      <c r="CQ75" s="1156"/>
      <c r="CR75" s="1156"/>
      <c r="CS75" s="1156"/>
      <c r="CT75" s="1156"/>
      <c r="CU75" s="1132"/>
      <c r="CV75" s="1156"/>
      <c r="CW75" s="1156"/>
      <c r="CX75" s="1156"/>
      <c r="CY75" s="1156"/>
      <c r="CZ75" s="1156"/>
      <c r="DA75" s="1156"/>
      <c r="DB75" s="1156"/>
      <c r="DC75" s="1156"/>
      <c r="DD75" s="1156"/>
      <c r="DE75" s="1156"/>
      <c r="DF75" s="1156"/>
      <c r="DG75" s="1132"/>
    </row>
    <row r="76" spans="1:111" ht="16" hidden="1" outlineLevel="1">
      <c r="A76" s="212" t="s">
        <v>366</v>
      </c>
      <c r="B76" s="213"/>
      <c r="C76" s="214"/>
      <c r="D76" s="1141"/>
      <c r="E76" s="1141"/>
      <c r="F76" s="1141"/>
      <c r="G76" s="1141"/>
      <c r="H76" s="1141"/>
      <c r="I76" s="1141"/>
      <c r="J76" s="1141"/>
      <c r="K76" s="1141"/>
      <c r="L76" s="1141"/>
      <c r="M76" s="1141"/>
      <c r="N76" s="1141"/>
      <c r="O76" s="1141"/>
      <c r="P76" s="1141"/>
      <c r="Q76" s="1141"/>
      <c r="R76" s="1141"/>
      <c r="S76" s="1141"/>
      <c r="T76" s="1141"/>
      <c r="U76" s="1141"/>
      <c r="V76" s="1141"/>
      <c r="W76" s="1141"/>
      <c r="X76" s="1141"/>
      <c r="Y76" s="1141"/>
      <c r="Z76" s="1141"/>
      <c r="AA76" s="1142"/>
      <c r="AB76" s="1141"/>
      <c r="AC76" s="1141"/>
      <c r="AD76" s="1141"/>
      <c r="AE76" s="1141"/>
      <c r="AF76" s="1141"/>
      <c r="AG76" s="1141"/>
      <c r="AH76" s="1141"/>
      <c r="AI76" s="1141"/>
      <c r="AJ76" s="1141"/>
      <c r="AK76" s="1141"/>
      <c r="AL76" s="1141"/>
      <c r="AM76" s="1142"/>
      <c r="AN76" s="1141"/>
      <c r="AO76" s="1141"/>
      <c r="AP76" s="1141"/>
      <c r="AQ76" s="1141"/>
      <c r="AR76" s="1141"/>
      <c r="AS76" s="1141"/>
      <c r="AT76" s="1141"/>
      <c r="AU76" s="1141"/>
      <c r="AV76" s="1141"/>
      <c r="AW76" s="1141"/>
      <c r="AX76" s="1141"/>
      <c r="AY76" s="1142"/>
      <c r="AZ76" s="1141"/>
      <c r="BA76" s="1141"/>
      <c r="BB76" s="1141"/>
      <c r="BC76" s="1141"/>
      <c r="BD76" s="1141"/>
      <c r="BE76" s="1141"/>
      <c r="BF76" s="1141"/>
      <c r="BG76" s="1141"/>
      <c r="BH76" s="1141"/>
      <c r="BI76" s="1141"/>
      <c r="BJ76" s="1141"/>
      <c r="BK76" s="1142"/>
      <c r="BL76" s="1141"/>
      <c r="BM76" s="1141"/>
      <c r="BN76" s="1141"/>
      <c r="BO76" s="1141"/>
      <c r="BP76" s="1141"/>
      <c r="BQ76" s="1141"/>
      <c r="BR76" s="1141"/>
      <c r="BS76" s="1141"/>
      <c r="BT76" s="1141"/>
      <c r="BU76" s="1141"/>
      <c r="BV76" s="1141"/>
      <c r="BW76" s="1142"/>
      <c r="BX76" s="1141"/>
      <c r="BY76" s="1141"/>
      <c r="BZ76" s="1141"/>
      <c r="CA76" s="1141"/>
      <c r="CB76" s="1141"/>
      <c r="CC76" s="1141"/>
      <c r="CD76" s="1141"/>
      <c r="CE76" s="1141"/>
      <c r="CF76" s="1141"/>
      <c r="CG76" s="1141"/>
      <c r="CH76" s="1141"/>
      <c r="CI76" s="1142"/>
      <c r="CJ76" s="1127"/>
      <c r="CK76" s="1127"/>
      <c r="CL76" s="1127"/>
      <c r="CM76" s="1127"/>
      <c r="CN76" s="1127"/>
      <c r="CO76" s="1127"/>
      <c r="CP76" s="1127"/>
      <c r="CQ76" s="1127"/>
      <c r="CR76" s="1127"/>
      <c r="CS76" s="1127"/>
      <c r="CT76" s="1127"/>
      <c r="CU76" s="1128"/>
      <c r="CV76" s="1127"/>
      <c r="CW76" s="1127"/>
      <c r="CX76" s="1127"/>
      <c r="CY76" s="1127"/>
      <c r="CZ76" s="1127"/>
      <c r="DA76" s="1127"/>
      <c r="DB76" s="1127"/>
      <c r="DC76" s="1127"/>
      <c r="DD76" s="1127"/>
      <c r="DE76" s="1127"/>
      <c r="DF76" s="1127"/>
      <c r="DG76" s="1128"/>
    </row>
    <row r="77" spans="1:111" ht="16" hidden="1" outlineLevel="1">
      <c r="A77" s="232" t="s">
        <v>345</v>
      </c>
      <c r="B77" s="232"/>
      <c r="C77" s="1155" t="s">
        <v>84</v>
      </c>
      <c r="D77" s="1130">
        <f>Projections!$C$68</f>
        <v>0</v>
      </c>
      <c r="E77" s="1130">
        <f>Projections!$C$68</f>
        <v>0</v>
      </c>
      <c r="F77" s="1130">
        <f>Projections!$C$68</f>
        <v>0</v>
      </c>
      <c r="G77" s="1130">
        <f>Projections!$C$68</f>
        <v>0</v>
      </c>
      <c r="H77" s="1130">
        <f>Projections!$C$68</f>
        <v>0</v>
      </c>
      <c r="I77" s="1130">
        <f>Projections!$C$68</f>
        <v>0</v>
      </c>
      <c r="J77" s="1130">
        <f>Projections!$C$68</f>
        <v>0</v>
      </c>
      <c r="K77" s="1130">
        <f>Projections!$C$68</f>
        <v>0</v>
      </c>
      <c r="L77" s="1130">
        <f>Projections!$C$68</f>
        <v>0</v>
      </c>
      <c r="M77" s="1130">
        <f>Projections!$C$68</f>
        <v>0</v>
      </c>
      <c r="N77" s="1130">
        <f>Projections!$C$68</f>
        <v>0</v>
      </c>
      <c r="O77" s="1130">
        <f>Projections!$C$68</f>
        <v>0</v>
      </c>
      <c r="P77" s="1130">
        <f>Projections!$C$68</f>
        <v>0</v>
      </c>
      <c r="Q77" s="1130">
        <f>Projections!$C$68</f>
        <v>0</v>
      </c>
      <c r="R77" s="1130">
        <f>Projections!$C$68</f>
        <v>0</v>
      </c>
      <c r="S77" s="1130">
        <f>Projections!$C$68</f>
        <v>0</v>
      </c>
      <c r="T77" s="1130">
        <f>Projections!$C$68</f>
        <v>0</v>
      </c>
      <c r="U77" s="1130">
        <f>Projections!$C$68</f>
        <v>0</v>
      </c>
      <c r="V77" s="1130">
        <f>Projections!$C$68</f>
        <v>0</v>
      </c>
      <c r="W77" s="1130">
        <f>Projections!$C$68</f>
        <v>0</v>
      </c>
      <c r="X77" s="1130">
        <f>Projections!$C$68</f>
        <v>0</v>
      </c>
      <c r="Y77" s="1130">
        <f>Projections!$C$68</f>
        <v>0</v>
      </c>
      <c r="Z77" s="1130">
        <f>Projections!$C$68</f>
        <v>0</v>
      </c>
      <c r="AA77" s="1131">
        <f>Projections!$C$68</f>
        <v>0</v>
      </c>
      <c r="AB77" s="1130">
        <f>Projections!$C$68</f>
        <v>0</v>
      </c>
      <c r="AC77" s="1130">
        <f>Projections!$C$68</f>
        <v>0</v>
      </c>
      <c r="AD77" s="1130">
        <f>Projections!$C$68</f>
        <v>0</v>
      </c>
      <c r="AE77" s="1130">
        <f>Projections!$C$68</f>
        <v>0</v>
      </c>
      <c r="AF77" s="1130">
        <f>Projections!$C$68</f>
        <v>0</v>
      </c>
      <c r="AG77" s="1130">
        <f>Projections!$C$68</f>
        <v>0</v>
      </c>
      <c r="AH77" s="1130">
        <f>Projections!$C$68</f>
        <v>0</v>
      </c>
      <c r="AI77" s="1130">
        <f>Projections!$C$68</f>
        <v>0</v>
      </c>
      <c r="AJ77" s="1130">
        <f>Projections!$C$68</f>
        <v>0</v>
      </c>
      <c r="AK77" s="1130">
        <f>Projections!$C$68</f>
        <v>0</v>
      </c>
      <c r="AL77" s="1130">
        <f>Projections!$C$68</f>
        <v>0</v>
      </c>
      <c r="AM77" s="1131">
        <f>Projections!$C$68</f>
        <v>0</v>
      </c>
      <c r="AN77" s="1130">
        <f>Projections!$C$68</f>
        <v>0</v>
      </c>
      <c r="AO77" s="1130">
        <f>Projections!$C$68</f>
        <v>0</v>
      </c>
      <c r="AP77" s="1130">
        <f>Projections!$C$68</f>
        <v>0</v>
      </c>
      <c r="AQ77" s="1130">
        <f>Projections!$C$68</f>
        <v>0</v>
      </c>
      <c r="AR77" s="1130">
        <f>Projections!$C$68</f>
        <v>0</v>
      </c>
      <c r="AS77" s="1130">
        <f>Projections!$C$68</f>
        <v>0</v>
      </c>
      <c r="AT77" s="1130">
        <f>Projections!$C$68</f>
        <v>0</v>
      </c>
      <c r="AU77" s="1130">
        <f>Projections!$C$68</f>
        <v>0</v>
      </c>
      <c r="AV77" s="1130">
        <f>Projections!$C$68</f>
        <v>0</v>
      </c>
      <c r="AW77" s="1130">
        <f>Projections!$C$68</f>
        <v>0</v>
      </c>
      <c r="AX77" s="1130">
        <f>Projections!$C$68</f>
        <v>0</v>
      </c>
      <c r="AY77" s="1131">
        <f>Projections!$C$68</f>
        <v>0</v>
      </c>
      <c r="AZ77" s="1130">
        <f>Projections!$C$68</f>
        <v>0</v>
      </c>
      <c r="BA77" s="1130">
        <f>Projections!$C$68</f>
        <v>0</v>
      </c>
      <c r="BB77" s="1130">
        <f>Projections!$C$68</f>
        <v>0</v>
      </c>
      <c r="BC77" s="1130">
        <f>Projections!$C$68</f>
        <v>0</v>
      </c>
      <c r="BD77" s="1130">
        <f>Projections!$C$68</f>
        <v>0</v>
      </c>
      <c r="BE77" s="1130">
        <f>Projections!$C$68</f>
        <v>0</v>
      </c>
      <c r="BF77" s="1130">
        <f>Projections!$C$68</f>
        <v>0</v>
      </c>
      <c r="BG77" s="1130">
        <f>Projections!$C$68</f>
        <v>0</v>
      </c>
      <c r="BH77" s="1130">
        <f>Projections!$C$68</f>
        <v>0</v>
      </c>
      <c r="BI77" s="1130">
        <f>Projections!$C$68</f>
        <v>0</v>
      </c>
      <c r="BJ77" s="1130">
        <f>Projections!$C$68</f>
        <v>0</v>
      </c>
      <c r="BK77" s="1131">
        <f>Projections!$C$68</f>
        <v>0</v>
      </c>
      <c r="BL77" s="1130"/>
      <c r="BM77" s="1130"/>
      <c r="BN77" s="1130"/>
      <c r="BO77" s="1130"/>
      <c r="BP77" s="1130"/>
      <c r="BQ77" s="1130"/>
      <c r="BR77" s="1130"/>
      <c r="BS77" s="1130"/>
      <c r="BT77" s="1130"/>
      <c r="BU77" s="1130"/>
      <c r="BV77" s="1130"/>
      <c r="BW77" s="1131"/>
      <c r="BX77" s="1130"/>
      <c r="BY77" s="1130"/>
      <c r="BZ77" s="1130"/>
      <c r="CA77" s="1130"/>
      <c r="CB77" s="1130"/>
      <c r="CC77" s="1130"/>
      <c r="CD77" s="1130"/>
      <c r="CE77" s="1130"/>
      <c r="CF77" s="1130"/>
      <c r="CG77" s="1130"/>
      <c r="CH77" s="1130"/>
      <c r="CI77" s="1131"/>
      <c r="CJ77" s="1156"/>
      <c r="CK77" s="1156"/>
      <c r="CL77" s="1156"/>
      <c r="CM77" s="1156"/>
      <c r="CN77" s="1156"/>
      <c r="CO77" s="1156"/>
      <c r="CP77" s="1156"/>
      <c r="CQ77" s="1156"/>
      <c r="CR77" s="1156"/>
      <c r="CS77" s="1156"/>
      <c r="CT77" s="1156"/>
      <c r="CU77" s="1132"/>
      <c r="CV77" s="1156"/>
      <c r="CW77" s="1156"/>
      <c r="CX77" s="1156"/>
      <c r="CY77" s="1156"/>
      <c r="CZ77" s="1156"/>
      <c r="DA77" s="1156"/>
      <c r="DB77" s="1156"/>
      <c r="DC77" s="1156"/>
      <c r="DD77" s="1156"/>
      <c r="DE77" s="1156"/>
      <c r="DF77" s="1156"/>
      <c r="DG77" s="1132"/>
    </row>
    <row r="78" spans="1:111" ht="16" hidden="1" outlineLevel="1">
      <c r="A78" s="225"/>
      <c r="B78" s="225"/>
      <c r="C78" s="1140"/>
      <c r="D78" s="1133"/>
      <c r="E78" s="1133"/>
      <c r="F78" s="1133"/>
      <c r="G78" s="1133"/>
      <c r="H78" s="1133"/>
      <c r="I78" s="1133"/>
      <c r="J78" s="1133"/>
      <c r="K78" s="1133"/>
      <c r="L78" s="1133"/>
      <c r="M78" s="1133"/>
      <c r="N78" s="1133"/>
      <c r="O78" s="1133"/>
      <c r="P78" s="1133"/>
      <c r="Q78" s="1133"/>
      <c r="R78" s="1133"/>
      <c r="S78" s="1133"/>
      <c r="T78" s="1133"/>
      <c r="U78" s="1133"/>
      <c r="V78" s="1133"/>
      <c r="W78" s="1133"/>
      <c r="X78" s="1133"/>
      <c r="Y78" s="1133"/>
      <c r="Z78" s="1133"/>
      <c r="AA78" s="1134"/>
      <c r="AB78" s="1133"/>
      <c r="AC78" s="1133"/>
      <c r="AD78" s="1133"/>
      <c r="AE78" s="1133"/>
      <c r="AF78" s="1133"/>
      <c r="AG78" s="1133"/>
      <c r="AH78" s="1133"/>
      <c r="AI78" s="1133"/>
      <c r="AJ78" s="1133"/>
      <c r="AK78" s="1133"/>
      <c r="AL78" s="1133"/>
      <c r="AM78" s="1134"/>
      <c r="AN78" s="1133"/>
      <c r="AO78" s="1133"/>
      <c r="AP78" s="1133"/>
      <c r="AQ78" s="1133"/>
      <c r="AR78" s="1133"/>
      <c r="AS78" s="1133"/>
      <c r="AT78" s="1133"/>
      <c r="AU78" s="1133"/>
      <c r="AV78" s="1133"/>
      <c r="AW78" s="1133"/>
      <c r="AX78" s="1133"/>
      <c r="AY78" s="1134"/>
      <c r="AZ78" s="1133"/>
      <c r="BA78" s="1133"/>
      <c r="BB78" s="1133"/>
      <c r="BC78" s="1133"/>
      <c r="BD78" s="1133"/>
      <c r="BE78" s="1133"/>
      <c r="BF78" s="1133"/>
      <c r="BG78" s="1133"/>
      <c r="BH78" s="1133"/>
      <c r="BI78" s="1133"/>
      <c r="BJ78" s="1133"/>
      <c r="BK78" s="1134"/>
      <c r="BL78" s="1133"/>
      <c r="BM78" s="1133"/>
      <c r="BN78" s="1133"/>
      <c r="BO78" s="1133"/>
      <c r="BP78" s="1133"/>
      <c r="BQ78" s="1133"/>
      <c r="BR78" s="1133"/>
      <c r="BS78" s="1133"/>
      <c r="BT78" s="1133"/>
      <c r="BU78" s="1133"/>
      <c r="BV78" s="1133"/>
      <c r="BW78" s="1134"/>
      <c r="BX78" s="1133"/>
      <c r="BY78" s="1133"/>
      <c r="BZ78" s="1133"/>
      <c r="CA78" s="1133"/>
      <c r="CB78" s="1133"/>
      <c r="CC78" s="1133"/>
      <c r="CD78" s="1133"/>
      <c r="CE78" s="1133"/>
      <c r="CF78" s="1133"/>
      <c r="CG78" s="1133"/>
      <c r="CH78" s="1133"/>
      <c r="CI78" s="1134"/>
      <c r="CJ78" s="1135"/>
      <c r="CK78" s="1135"/>
      <c r="CL78" s="1135"/>
      <c r="CM78" s="1135"/>
      <c r="CN78" s="1135"/>
      <c r="CO78" s="1135"/>
      <c r="CP78" s="1135"/>
      <c r="CQ78" s="1135"/>
      <c r="CR78" s="1135"/>
      <c r="CS78" s="1135"/>
      <c r="CT78" s="1135"/>
      <c r="CU78" s="1136"/>
      <c r="CV78" s="1135"/>
      <c r="CW78" s="1135"/>
      <c r="CX78" s="1135"/>
      <c r="CY78" s="1135"/>
      <c r="CZ78" s="1135"/>
      <c r="DA78" s="1135"/>
      <c r="DB78" s="1135"/>
      <c r="DC78" s="1135"/>
      <c r="DD78" s="1135"/>
      <c r="DE78" s="1135"/>
      <c r="DF78" s="1135"/>
      <c r="DG78" s="1136"/>
    </row>
    <row r="79" spans="1:111" ht="16" hidden="1" outlineLevel="1">
      <c r="A79" s="115" t="s">
        <v>346</v>
      </c>
      <c r="B79" s="225"/>
      <c r="C79" s="1140"/>
      <c r="D79" s="1133"/>
      <c r="E79" s="1133"/>
      <c r="F79" s="1133"/>
      <c r="G79" s="1133"/>
      <c r="H79" s="1133"/>
      <c r="I79" s="1133"/>
      <c r="J79" s="1133"/>
      <c r="K79" s="1133"/>
      <c r="L79" s="1133"/>
      <c r="M79" s="1133"/>
      <c r="N79" s="1133"/>
      <c r="O79" s="1133"/>
      <c r="P79" s="1133"/>
      <c r="Q79" s="1133"/>
      <c r="R79" s="1133"/>
      <c r="S79" s="1133"/>
      <c r="T79" s="1133"/>
      <c r="U79" s="1133"/>
      <c r="V79" s="1133"/>
      <c r="W79" s="1133"/>
      <c r="X79" s="1133"/>
      <c r="Y79" s="1133"/>
      <c r="Z79" s="1133"/>
      <c r="AA79" s="1134"/>
      <c r="AB79" s="1133"/>
      <c r="AC79" s="1133"/>
      <c r="AD79" s="1133"/>
      <c r="AE79" s="1133"/>
      <c r="AF79" s="1133"/>
      <c r="AG79" s="1133"/>
      <c r="AH79" s="1133"/>
      <c r="AI79" s="1133"/>
      <c r="AJ79" s="1133"/>
      <c r="AK79" s="1133"/>
      <c r="AL79" s="1133"/>
      <c r="AM79" s="1134"/>
      <c r="AN79" s="1133"/>
      <c r="AO79" s="1133"/>
      <c r="AP79" s="1133"/>
      <c r="AQ79" s="1133"/>
      <c r="AR79" s="1133"/>
      <c r="AS79" s="1133"/>
      <c r="AT79" s="1133"/>
      <c r="AU79" s="1133"/>
      <c r="AV79" s="1133"/>
      <c r="AW79" s="1133"/>
      <c r="AX79" s="1133"/>
      <c r="AY79" s="1134"/>
      <c r="AZ79" s="1133"/>
      <c r="BA79" s="1133"/>
      <c r="BB79" s="1133"/>
      <c r="BC79" s="1133"/>
      <c r="BD79" s="1133"/>
      <c r="BE79" s="1133"/>
      <c r="BF79" s="1133"/>
      <c r="BG79" s="1133"/>
      <c r="BH79" s="1133"/>
      <c r="BI79" s="1133"/>
      <c r="BJ79" s="1133"/>
      <c r="BK79" s="1134"/>
      <c r="BL79" s="1133"/>
      <c r="BM79" s="1133"/>
      <c r="BN79" s="1133"/>
      <c r="BO79" s="1133"/>
      <c r="BP79" s="1133"/>
      <c r="BQ79" s="1133"/>
      <c r="BR79" s="1133"/>
      <c r="BS79" s="1133"/>
      <c r="BT79" s="1133"/>
      <c r="BU79" s="1133"/>
      <c r="BV79" s="1133"/>
      <c r="BW79" s="1134"/>
      <c r="BX79" s="1133"/>
      <c r="BY79" s="1133"/>
      <c r="BZ79" s="1133"/>
      <c r="CA79" s="1133"/>
      <c r="CB79" s="1133"/>
      <c r="CC79" s="1133"/>
      <c r="CD79" s="1133"/>
      <c r="CE79" s="1133"/>
      <c r="CF79" s="1133"/>
      <c r="CG79" s="1133"/>
      <c r="CH79" s="1133"/>
      <c r="CI79" s="1134"/>
      <c r="CJ79" s="1135"/>
      <c r="CK79" s="1135"/>
      <c r="CL79" s="1135"/>
      <c r="CM79" s="1135"/>
      <c r="CN79" s="1135"/>
      <c r="CO79" s="1135"/>
      <c r="CP79" s="1135"/>
      <c r="CQ79" s="1135"/>
      <c r="CR79" s="1135"/>
      <c r="CS79" s="1135"/>
      <c r="CT79" s="1135"/>
      <c r="CU79" s="1136"/>
      <c r="CV79" s="1135"/>
      <c r="CW79" s="1135"/>
      <c r="CX79" s="1135"/>
      <c r="CY79" s="1135"/>
      <c r="CZ79" s="1135"/>
      <c r="DA79" s="1135"/>
      <c r="DB79" s="1135"/>
      <c r="DC79" s="1135"/>
      <c r="DD79" s="1135"/>
      <c r="DE79" s="1135"/>
      <c r="DF79" s="1135"/>
      <c r="DG79" s="1136"/>
    </row>
    <row r="80" spans="1:111" ht="16" hidden="1" outlineLevel="1">
      <c r="A80" s="225" t="s">
        <v>347</v>
      </c>
      <c r="B80" s="225"/>
      <c r="C80" s="1140" t="s">
        <v>193</v>
      </c>
      <c r="D80" s="1133">
        <f>IF(Projections!$C$67="Monthly",ROUND(D71*Projections!$C$90,0),0)</f>
        <v>0</v>
      </c>
      <c r="E80" s="1133">
        <f>IF(Projections!$C$67="Monthly",ROUND(E71*Projections!$C$90,0),0)</f>
        <v>0</v>
      </c>
      <c r="F80" s="1133">
        <f>IF(Projections!$C$67="Monthly",ROUND(F71*Projections!$C$90,0),0)</f>
        <v>0</v>
      </c>
      <c r="G80" s="1133">
        <f>IF(Projections!$C$67="Monthly",ROUND(G71*Projections!$C$90,0),0)</f>
        <v>0</v>
      </c>
      <c r="H80" s="1133">
        <f>IF(Projections!$C$67="Monthly",ROUND(H71*Projections!$C$90,0),0)</f>
        <v>0</v>
      </c>
      <c r="I80" s="1133">
        <f>IF(Projections!$C$67="Monthly",ROUND(I71*Projections!$C$90,0),0)</f>
        <v>0</v>
      </c>
      <c r="J80" s="1133">
        <f>IF(Projections!$C$67="Monthly",ROUND(J71*Projections!$C$90,0),0)</f>
        <v>0</v>
      </c>
      <c r="K80" s="1133">
        <f>IF(Projections!$C$67="Monthly",ROUND(K71*Projections!$C$90,0),0)</f>
        <v>0</v>
      </c>
      <c r="L80" s="1133">
        <f>IF(Projections!$C$67="Monthly",ROUND(L71*Projections!$C$90,0),0)</f>
        <v>0</v>
      </c>
      <c r="M80" s="1133">
        <f>IF(Projections!$C$67="Monthly",ROUND(M71*Projections!$C$90,0),0)</f>
        <v>0</v>
      </c>
      <c r="N80" s="1133">
        <f>IF(Projections!$C$67="Monthly",ROUND(N71*Projections!$C$90,0),0)</f>
        <v>0</v>
      </c>
      <c r="O80" s="1133">
        <f>IF(Projections!$C$67="Monthly",ROUND(O71*Projections!$C$90,0),0)</f>
        <v>0</v>
      </c>
      <c r="P80" s="1133">
        <f>IF(Projections!$C$67="Monthly",ROUND(P71*Projections!$C$90,0),0)</f>
        <v>0</v>
      </c>
      <c r="Q80" s="1133">
        <f>IF(Projections!$C$67="Monthly",ROUND(Q71*Projections!$C$90,0),0)</f>
        <v>0</v>
      </c>
      <c r="R80" s="1133">
        <f>IF(Projections!$C$67="Monthly",ROUND(R71*Projections!$C$90,0),0)</f>
        <v>0</v>
      </c>
      <c r="S80" s="1133">
        <f>IF(Projections!$C$67="Monthly",ROUND(S71*Projections!$C$90,0),0)</f>
        <v>0</v>
      </c>
      <c r="T80" s="1133">
        <f>IF(Projections!$C$67="Monthly",ROUND(T71*Projections!$C$90,0),0)</f>
        <v>0</v>
      </c>
      <c r="U80" s="1133">
        <f>IF(Projections!$C$67="Monthly",ROUND(U71*Projections!$C$90,0),0)</f>
        <v>0</v>
      </c>
      <c r="V80" s="1133">
        <f>IF(Projections!$C$67="Monthly",ROUND(V71*Projections!$C$90,0),0)</f>
        <v>0</v>
      </c>
      <c r="W80" s="1133">
        <f>IF(Projections!$C$67="Monthly",ROUND(W71*Projections!$C$90,0),0)</f>
        <v>0</v>
      </c>
      <c r="X80" s="1133">
        <f>IF(Projections!$C$67="Monthly",ROUND(X71*Projections!$C$90,0),0)</f>
        <v>0</v>
      </c>
      <c r="Y80" s="1133">
        <f>IF(Projections!$C$67="Monthly",ROUND(Y71*Projections!$C$90,0),0)</f>
        <v>0</v>
      </c>
      <c r="Z80" s="1133">
        <f>IF(Projections!$C$67="Monthly",ROUND(Z71*Projections!$C$90,0),0)</f>
        <v>0</v>
      </c>
      <c r="AA80" s="1134">
        <f>IF(Projections!$C$67="Monthly",ROUND(AA71*Projections!$C$90,0),0)</f>
        <v>0</v>
      </c>
      <c r="AB80" s="1133">
        <f>IF(Projections!$C$67="Monthly",ROUND(AB71*Projections!$C$90,0),0)</f>
        <v>0</v>
      </c>
      <c r="AC80" s="1133">
        <f>IF(Projections!$C$67="Monthly",ROUND(AC71*Projections!$C$90,0),0)</f>
        <v>0</v>
      </c>
      <c r="AD80" s="1133">
        <f>IF(Projections!$C$67="Monthly",ROUND(AD71*Projections!$C$90,0),0)</f>
        <v>0</v>
      </c>
      <c r="AE80" s="1133">
        <f>IF(Projections!$C$67="Monthly",ROUND(AE71*Projections!$C$90,0),0)</f>
        <v>0</v>
      </c>
      <c r="AF80" s="1133">
        <f>IF(Projections!$C$67="Monthly",ROUND(AF71*Projections!$C$90,0),0)</f>
        <v>0</v>
      </c>
      <c r="AG80" s="1133">
        <f>IF(Projections!$C$67="Monthly",ROUND(AG71*Projections!$C$90,0),0)</f>
        <v>0</v>
      </c>
      <c r="AH80" s="1133">
        <f>IF(Projections!$C$67="Monthly",ROUND(AH71*Projections!$C$90,0),0)</f>
        <v>0</v>
      </c>
      <c r="AI80" s="1133">
        <f>IF(Projections!$C$67="Monthly",ROUND(AI71*Projections!$C$90,0),0)</f>
        <v>0</v>
      </c>
      <c r="AJ80" s="1133">
        <f>IF(Projections!$C$67="Monthly",ROUND(AJ71*Projections!$C$90,0),0)</f>
        <v>0</v>
      </c>
      <c r="AK80" s="1133">
        <f>IF(Projections!$C$67="Monthly",ROUND(AK71*Projections!$C$90,0),0)</f>
        <v>0</v>
      </c>
      <c r="AL80" s="1133">
        <f>IF(Projections!$C$67="Monthly",ROUND(AL71*Projections!$C$90,0),0)</f>
        <v>0</v>
      </c>
      <c r="AM80" s="1134">
        <f>IF(Projections!$C$67="Monthly",ROUND(AM71*Projections!$C$90,0),0)</f>
        <v>0</v>
      </c>
      <c r="AN80" s="1133">
        <f>IF(Projections!$C$67="Monthly",ROUND(AN71*Projections!$C$90,0),0)</f>
        <v>0</v>
      </c>
      <c r="AO80" s="1133">
        <f>IF(Projections!$C$67="Monthly",ROUND(AO71*Projections!$C$90,0),0)</f>
        <v>0</v>
      </c>
      <c r="AP80" s="1133">
        <f>IF(Projections!$C$67="Monthly",ROUND(AP71*Projections!$C$90,0),0)</f>
        <v>0</v>
      </c>
      <c r="AQ80" s="1133">
        <f>IF(Projections!$C$67="Monthly",ROUND(AQ71*Projections!$C$90,0),0)</f>
        <v>0</v>
      </c>
      <c r="AR80" s="1133">
        <f>IF(Projections!$C$67="Monthly",ROUND(AR71*Projections!$C$90,0),0)</f>
        <v>0</v>
      </c>
      <c r="AS80" s="1133">
        <f>IF(Projections!$C$67="Monthly",ROUND(AS71*Projections!$C$90,0),0)</f>
        <v>0</v>
      </c>
      <c r="AT80" s="1133">
        <f>IF(Projections!$C$67="Monthly",ROUND(AT71*Projections!$C$90,0),0)</f>
        <v>0</v>
      </c>
      <c r="AU80" s="1133">
        <f>IF(Projections!$C$67="Monthly",ROUND(AU71*Projections!$C$90,0),0)</f>
        <v>0</v>
      </c>
      <c r="AV80" s="1133">
        <f>IF(Projections!$C$67="Monthly",ROUND(AV71*Projections!$C$90,0),0)</f>
        <v>0</v>
      </c>
      <c r="AW80" s="1133">
        <f>IF(Projections!$C$67="Monthly",ROUND(AW71*Projections!$C$90,0),0)</f>
        <v>0</v>
      </c>
      <c r="AX80" s="1133">
        <f>IF(Projections!$C$67="Monthly",ROUND(AX71*Projections!$C$90,0),0)</f>
        <v>0</v>
      </c>
      <c r="AY80" s="1134">
        <f>IF(Projections!$C$67="Monthly",ROUND(AY71*Projections!$C$90,0),0)</f>
        <v>0</v>
      </c>
      <c r="AZ80" s="1133">
        <f>IF(Projections!$C$67="Monthly",ROUND(AZ71*Projections!$C$90,0),0)</f>
        <v>0</v>
      </c>
      <c r="BA80" s="1133">
        <f>IF(Projections!$C$67="Monthly",ROUND(BA71*Projections!$C$90,0),0)</f>
        <v>0</v>
      </c>
      <c r="BB80" s="1133">
        <f>IF(Projections!$C$67="Monthly",ROUND(BB71*Projections!$C$90,0),0)</f>
        <v>0</v>
      </c>
      <c r="BC80" s="1133">
        <f>IF(Projections!$C$67="Monthly",ROUND(BC71*Projections!$C$90,0),0)</f>
        <v>0</v>
      </c>
      <c r="BD80" s="1133">
        <f>IF(Projections!$C$67="Monthly",ROUND(BD71*Projections!$C$90,0),0)</f>
        <v>0</v>
      </c>
      <c r="BE80" s="1133">
        <f>IF(Projections!$C$67="Monthly",ROUND(BE71*Projections!$C$90,0),0)</f>
        <v>0</v>
      </c>
      <c r="BF80" s="1133">
        <f>IF(Projections!$C$67="Monthly",ROUND(BF71*Projections!$C$90,0),0)</f>
        <v>0</v>
      </c>
      <c r="BG80" s="1133">
        <f>IF(Projections!$C$67="Monthly",ROUND(BG71*Projections!$C$90,0),0)</f>
        <v>0</v>
      </c>
      <c r="BH80" s="1133">
        <f>IF(Projections!$C$67="Monthly",ROUND(BH71*Projections!$C$90,0),0)</f>
        <v>0</v>
      </c>
      <c r="BI80" s="1133">
        <f>IF(Projections!$C$67="Monthly",ROUND(BI71*Projections!$C$90,0),0)</f>
        <v>0</v>
      </c>
      <c r="BJ80" s="1133">
        <f>IF(Projections!$C$67="Monthly",ROUND(BJ71*Projections!$C$90,0),0)</f>
        <v>0</v>
      </c>
      <c r="BK80" s="1134">
        <f>IF(Projections!$C$67="Monthly",ROUND(BK71*Projections!$C$90,0),0)</f>
        <v>0</v>
      </c>
      <c r="BL80" s="1133"/>
      <c r="BM80" s="1133"/>
      <c r="BN80" s="1133"/>
      <c r="BO80" s="1133"/>
      <c r="BP80" s="1133"/>
      <c r="BQ80" s="1133"/>
      <c r="BR80" s="1133"/>
      <c r="BS80" s="1133"/>
      <c r="BT80" s="1133"/>
      <c r="BU80" s="1133"/>
      <c r="BV80" s="1133"/>
      <c r="BW80" s="1134"/>
      <c r="BX80" s="1133"/>
      <c r="BY80" s="1133"/>
      <c r="BZ80" s="1133"/>
      <c r="CA80" s="1133"/>
      <c r="CB80" s="1133"/>
      <c r="CC80" s="1133"/>
      <c r="CD80" s="1133"/>
      <c r="CE80" s="1133"/>
      <c r="CF80" s="1133"/>
      <c r="CG80" s="1133"/>
      <c r="CH80" s="1133"/>
      <c r="CI80" s="1134"/>
      <c r="CJ80" s="1135"/>
      <c r="CK80" s="1135"/>
      <c r="CL80" s="1135"/>
      <c r="CM80" s="1135"/>
      <c r="CN80" s="1135"/>
      <c r="CO80" s="1135"/>
      <c r="CP80" s="1135"/>
      <c r="CQ80" s="1135"/>
      <c r="CR80" s="1135"/>
      <c r="CS80" s="1135"/>
      <c r="CT80" s="1135"/>
      <c r="CU80" s="1136"/>
      <c r="CV80" s="1135"/>
      <c r="CW80" s="1135"/>
      <c r="CX80" s="1135"/>
      <c r="CY80" s="1135"/>
      <c r="CZ80" s="1135"/>
      <c r="DA80" s="1135"/>
      <c r="DB80" s="1135"/>
      <c r="DC80" s="1135"/>
      <c r="DD80" s="1135"/>
      <c r="DE80" s="1135"/>
      <c r="DF80" s="1135"/>
      <c r="DG80" s="1136"/>
    </row>
    <row r="81" spans="1:111" ht="16" hidden="1" outlineLevel="1">
      <c r="A81" s="225" t="s">
        <v>367</v>
      </c>
      <c r="B81" s="225"/>
      <c r="C81" s="1140" t="s">
        <v>193</v>
      </c>
      <c r="D81" s="1133">
        <f t="shared" ref="D81:BK81" si="220">IFERROR(ROUND(C82*D77,0),0)</f>
        <v>0</v>
      </c>
      <c r="E81" s="1133">
        <f t="shared" si="220"/>
        <v>0</v>
      </c>
      <c r="F81" s="1133">
        <f t="shared" si="220"/>
        <v>0</v>
      </c>
      <c r="G81" s="1133">
        <f t="shared" si="220"/>
        <v>0</v>
      </c>
      <c r="H81" s="1133">
        <f t="shared" si="220"/>
        <v>0</v>
      </c>
      <c r="I81" s="1133">
        <f t="shared" si="220"/>
        <v>0</v>
      </c>
      <c r="J81" s="1133">
        <f t="shared" si="220"/>
        <v>0</v>
      </c>
      <c r="K81" s="1133">
        <f t="shared" si="220"/>
        <v>0</v>
      </c>
      <c r="L81" s="1133">
        <f t="shared" si="220"/>
        <v>0</v>
      </c>
      <c r="M81" s="1133">
        <f t="shared" si="220"/>
        <v>0</v>
      </c>
      <c r="N81" s="1133">
        <f t="shared" si="220"/>
        <v>0</v>
      </c>
      <c r="O81" s="1133">
        <f t="shared" si="220"/>
        <v>0</v>
      </c>
      <c r="P81" s="1133">
        <f t="shared" si="220"/>
        <v>0</v>
      </c>
      <c r="Q81" s="1133">
        <f t="shared" si="220"/>
        <v>0</v>
      </c>
      <c r="R81" s="1133">
        <f t="shared" si="220"/>
        <v>0</v>
      </c>
      <c r="S81" s="1133">
        <f t="shared" si="220"/>
        <v>0</v>
      </c>
      <c r="T81" s="1133">
        <f t="shared" si="220"/>
        <v>0</v>
      </c>
      <c r="U81" s="1133">
        <f t="shared" si="220"/>
        <v>0</v>
      </c>
      <c r="V81" s="1133">
        <f t="shared" si="220"/>
        <v>0</v>
      </c>
      <c r="W81" s="1133">
        <f t="shared" si="220"/>
        <v>0</v>
      </c>
      <c r="X81" s="1133">
        <f t="shared" si="220"/>
        <v>0</v>
      </c>
      <c r="Y81" s="1133">
        <f t="shared" si="220"/>
        <v>0</v>
      </c>
      <c r="Z81" s="1133">
        <f t="shared" si="220"/>
        <v>0</v>
      </c>
      <c r="AA81" s="1134">
        <f t="shared" si="220"/>
        <v>0</v>
      </c>
      <c r="AB81" s="1133">
        <f t="shared" si="220"/>
        <v>0</v>
      </c>
      <c r="AC81" s="1133">
        <f t="shared" si="220"/>
        <v>0</v>
      </c>
      <c r="AD81" s="1133">
        <f t="shared" si="220"/>
        <v>0</v>
      </c>
      <c r="AE81" s="1133">
        <f t="shared" si="220"/>
        <v>0</v>
      </c>
      <c r="AF81" s="1133">
        <f t="shared" si="220"/>
        <v>0</v>
      </c>
      <c r="AG81" s="1133">
        <f t="shared" si="220"/>
        <v>0</v>
      </c>
      <c r="AH81" s="1133">
        <f t="shared" si="220"/>
        <v>0</v>
      </c>
      <c r="AI81" s="1133">
        <f t="shared" si="220"/>
        <v>0</v>
      </c>
      <c r="AJ81" s="1133">
        <f t="shared" si="220"/>
        <v>0</v>
      </c>
      <c r="AK81" s="1133">
        <f t="shared" si="220"/>
        <v>0</v>
      </c>
      <c r="AL81" s="1133">
        <f t="shared" si="220"/>
        <v>0</v>
      </c>
      <c r="AM81" s="1134">
        <f t="shared" si="220"/>
        <v>0</v>
      </c>
      <c r="AN81" s="1133">
        <f t="shared" si="220"/>
        <v>0</v>
      </c>
      <c r="AO81" s="1133">
        <f t="shared" si="220"/>
        <v>0</v>
      </c>
      <c r="AP81" s="1133">
        <f t="shared" si="220"/>
        <v>0</v>
      </c>
      <c r="AQ81" s="1133">
        <f t="shared" si="220"/>
        <v>0</v>
      </c>
      <c r="AR81" s="1133">
        <f t="shared" si="220"/>
        <v>0</v>
      </c>
      <c r="AS81" s="1133">
        <f t="shared" si="220"/>
        <v>0</v>
      </c>
      <c r="AT81" s="1133">
        <f t="shared" si="220"/>
        <v>0</v>
      </c>
      <c r="AU81" s="1133">
        <f t="shared" si="220"/>
        <v>0</v>
      </c>
      <c r="AV81" s="1133">
        <f t="shared" si="220"/>
        <v>0</v>
      </c>
      <c r="AW81" s="1133">
        <f t="shared" si="220"/>
        <v>0</v>
      </c>
      <c r="AX81" s="1133">
        <f t="shared" si="220"/>
        <v>0</v>
      </c>
      <c r="AY81" s="1134">
        <f t="shared" si="220"/>
        <v>0</v>
      </c>
      <c r="AZ81" s="1133">
        <f t="shared" si="220"/>
        <v>0</v>
      </c>
      <c r="BA81" s="1133">
        <f t="shared" si="220"/>
        <v>0</v>
      </c>
      <c r="BB81" s="1133">
        <f t="shared" si="220"/>
        <v>0</v>
      </c>
      <c r="BC81" s="1133">
        <f t="shared" si="220"/>
        <v>0</v>
      </c>
      <c r="BD81" s="1133">
        <f t="shared" si="220"/>
        <v>0</v>
      </c>
      <c r="BE81" s="1133">
        <f t="shared" si="220"/>
        <v>0</v>
      </c>
      <c r="BF81" s="1133">
        <f t="shared" si="220"/>
        <v>0</v>
      </c>
      <c r="BG81" s="1133">
        <f t="shared" si="220"/>
        <v>0</v>
      </c>
      <c r="BH81" s="1133">
        <f t="shared" si="220"/>
        <v>0</v>
      </c>
      <c r="BI81" s="1133">
        <f t="shared" si="220"/>
        <v>0</v>
      </c>
      <c r="BJ81" s="1133">
        <f t="shared" si="220"/>
        <v>0</v>
      </c>
      <c r="BK81" s="1134">
        <f t="shared" si="220"/>
        <v>0</v>
      </c>
      <c r="BL81" s="1133"/>
      <c r="BM81" s="1133"/>
      <c r="BN81" s="1133"/>
      <c r="BO81" s="1133"/>
      <c r="BP81" s="1133"/>
      <c r="BQ81" s="1133"/>
      <c r="BR81" s="1133"/>
      <c r="BS81" s="1133"/>
      <c r="BT81" s="1133"/>
      <c r="BU81" s="1133"/>
      <c r="BV81" s="1133"/>
      <c r="BW81" s="1134"/>
      <c r="BX81" s="1133"/>
      <c r="BY81" s="1133"/>
      <c r="BZ81" s="1133"/>
      <c r="CA81" s="1133"/>
      <c r="CB81" s="1133"/>
      <c r="CC81" s="1133"/>
      <c r="CD81" s="1133"/>
      <c r="CE81" s="1133"/>
      <c r="CF81" s="1133"/>
      <c r="CG81" s="1133"/>
      <c r="CH81" s="1133"/>
      <c r="CI81" s="1134"/>
      <c r="CJ81" s="1135"/>
      <c r="CK81" s="1135"/>
      <c r="CL81" s="1135"/>
      <c r="CM81" s="1135"/>
      <c r="CN81" s="1135"/>
      <c r="CO81" s="1135"/>
      <c r="CP81" s="1135"/>
      <c r="CQ81" s="1135"/>
      <c r="CR81" s="1135"/>
      <c r="CS81" s="1135"/>
      <c r="CT81" s="1135"/>
      <c r="CU81" s="1136"/>
      <c r="CV81" s="1135"/>
      <c r="CW81" s="1135"/>
      <c r="CX81" s="1135"/>
      <c r="CY81" s="1135"/>
      <c r="CZ81" s="1135"/>
      <c r="DA81" s="1135"/>
      <c r="DB81" s="1135"/>
      <c r="DC81" s="1135"/>
      <c r="DD81" s="1135"/>
      <c r="DE81" s="1135"/>
      <c r="DF81" s="1135"/>
      <c r="DG81" s="1136"/>
    </row>
    <row r="82" spans="1:111" ht="16" hidden="1" outlineLevel="1">
      <c r="A82" s="225" t="s">
        <v>368</v>
      </c>
      <c r="B82" s="225"/>
      <c r="C82" s="1140" t="s">
        <v>193</v>
      </c>
      <c r="D82" s="1133">
        <f t="shared" ref="D82:BK82" si="221">IFERROR(D80-D81+C82,D80)</f>
        <v>0</v>
      </c>
      <c r="E82" s="1133">
        <f t="shared" si="221"/>
        <v>0</v>
      </c>
      <c r="F82" s="1133">
        <f t="shared" si="221"/>
        <v>0</v>
      </c>
      <c r="G82" s="1133">
        <f t="shared" si="221"/>
        <v>0</v>
      </c>
      <c r="H82" s="1133">
        <f t="shared" si="221"/>
        <v>0</v>
      </c>
      <c r="I82" s="1133">
        <f t="shared" si="221"/>
        <v>0</v>
      </c>
      <c r="J82" s="1133">
        <f t="shared" si="221"/>
        <v>0</v>
      </c>
      <c r="K82" s="1133">
        <f t="shared" si="221"/>
        <v>0</v>
      </c>
      <c r="L82" s="1133">
        <f t="shared" si="221"/>
        <v>0</v>
      </c>
      <c r="M82" s="1133">
        <f t="shared" si="221"/>
        <v>0</v>
      </c>
      <c r="N82" s="1133">
        <f t="shared" si="221"/>
        <v>0</v>
      </c>
      <c r="O82" s="1133">
        <f t="shared" si="221"/>
        <v>0</v>
      </c>
      <c r="P82" s="1133">
        <f t="shared" si="221"/>
        <v>0</v>
      </c>
      <c r="Q82" s="1133">
        <f t="shared" si="221"/>
        <v>0</v>
      </c>
      <c r="R82" s="1133">
        <f t="shared" si="221"/>
        <v>0</v>
      </c>
      <c r="S82" s="1133">
        <f t="shared" si="221"/>
        <v>0</v>
      </c>
      <c r="T82" s="1133">
        <f t="shared" si="221"/>
        <v>0</v>
      </c>
      <c r="U82" s="1133">
        <f t="shared" si="221"/>
        <v>0</v>
      </c>
      <c r="V82" s="1133">
        <f t="shared" si="221"/>
        <v>0</v>
      </c>
      <c r="W82" s="1133">
        <f t="shared" si="221"/>
        <v>0</v>
      </c>
      <c r="X82" s="1133">
        <f t="shared" si="221"/>
        <v>0</v>
      </c>
      <c r="Y82" s="1133">
        <f t="shared" si="221"/>
        <v>0</v>
      </c>
      <c r="Z82" s="1133">
        <f t="shared" si="221"/>
        <v>0</v>
      </c>
      <c r="AA82" s="1134">
        <f t="shared" si="221"/>
        <v>0</v>
      </c>
      <c r="AB82" s="1133">
        <f t="shared" si="221"/>
        <v>0</v>
      </c>
      <c r="AC82" s="1133">
        <f t="shared" si="221"/>
        <v>0</v>
      </c>
      <c r="AD82" s="1133">
        <f t="shared" si="221"/>
        <v>0</v>
      </c>
      <c r="AE82" s="1133">
        <f t="shared" si="221"/>
        <v>0</v>
      </c>
      <c r="AF82" s="1133">
        <f t="shared" si="221"/>
        <v>0</v>
      </c>
      <c r="AG82" s="1133">
        <f t="shared" si="221"/>
        <v>0</v>
      </c>
      <c r="AH82" s="1133">
        <f t="shared" si="221"/>
        <v>0</v>
      </c>
      <c r="AI82" s="1133">
        <f t="shared" si="221"/>
        <v>0</v>
      </c>
      <c r="AJ82" s="1133">
        <f t="shared" si="221"/>
        <v>0</v>
      </c>
      <c r="AK82" s="1133">
        <f t="shared" si="221"/>
        <v>0</v>
      </c>
      <c r="AL82" s="1133">
        <f t="shared" si="221"/>
        <v>0</v>
      </c>
      <c r="AM82" s="1134">
        <f t="shared" si="221"/>
        <v>0</v>
      </c>
      <c r="AN82" s="1133">
        <f t="shared" si="221"/>
        <v>0</v>
      </c>
      <c r="AO82" s="1133">
        <f t="shared" si="221"/>
        <v>0</v>
      </c>
      <c r="AP82" s="1133">
        <f t="shared" si="221"/>
        <v>0</v>
      </c>
      <c r="AQ82" s="1133">
        <f t="shared" si="221"/>
        <v>0</v>
      </c>
      <c r="AR82" s="1133">
        <f t="shared" si="221"/>
        <v>0</v>
      </c>
      <c r="AS82" s="1133">
        <f t="shared" si="221"/>
        <v>0</v>
      </c>
      <c r="AT82" s="1133">
        <f t="shared" si="221"/>
        <v>0</v>
      </c>
      <c r="AU82" s="1133">
        <f t="shared" si="221"/>
        <v>0</v>
      </c>
      <c r="AV82" s="1133">
        <f t="shared" si="221"/>
        <v>0</v>
      </c>
      <c r="AW82" s="1133">
        <f t="shared" si="221"/>
        <v>0</v>
      </c>
      <c r="AX82" s="1133">
        <f t="shared" si="221"/>
        <v>0</v>
      </c>
      <c r="AY82" s="1134">
        <f t="shared" si="221"/>
        <v>0</v>
      </c>
      <c r="AZ82" s="1133">
        <f t="shared" si="221"/>
        <v>0</v>
      </c>
      <c r="BA82" s="1133">
        <f t="shared" si="221"/>
        <v>0</v>
      </c>
      <c r="BB82" s="1133">
        <f t="shared" si="221"/>
        <v>0</v>
      </c>
      <c r="BC82" s="1133">
        <f t="shared" si="221"/>
        <v>0</v>
      </c>
      <c r="BD82" s="1133">
        <f t="shared" si="221"/>
        <v>0</v>
      </c>
      <c r="BE82" s="1133">
        <f t="shared" si="221"/>
        <v>0</v>
      </c>
      <c r="BF82" s="1133">
        <f t="shared" si="221"/>
        <v>0</v>
      </c>
      <c r="BG82" s="1133">
        <f t="shared" si="221"/>
        <v>0</v>
      </c>
      <c r="BH82" s="1133">
        <f t="shared" si="221"/>
        <v>0</v>
      </c>
      <c r="BI82" s="1133">
        <f t="shared" si="221"/>
        <v>0</v>
      </c>
      <c r="BJ82" s="1133">
        <f t="shared" si="221"/>
        <v>0</v>
      </c>
      <c r="BK82" s="1134">
        <f t="shared" si="221"/>
        <v>0</v>
      </c>
      <c r="BL82" s="1133"/>
      <c r="BM82" s="1133"/>
      <c r="BN82" s="1133"/>
      <c r="BO82" s="1133"/>
      <c r="BP82" s="1133"/>
      <c r="BQ82" s="1133"/>
      <c r="BR82" s="1133"/>
      <c r="BS82" s="1133"/>
      <c r="BT82" s="1133"/>
      <c r="BU82" s="1133"/>
      <c r="BV82" s="1133"/>
      <c r="BW82" s="1134"/>
      <c r="BX82" s="1133"/>
      <c r="BY82" s="1133"/>
      <c r="BZ82" s="1133"/>
      <c r="CA82" s="1133"/>
      <c r="CB82" s="1133"/>
      <c r="CC82" s="1133"/>
      <c r="CD82" s="1133"/>
      <c r="CE82" s="1133"/>
      <c r="CF82" s="1133"/>
      <c r="CG82" s="1133"/>
      <c r="CH82" s="1133"/>
      <c r="CI82" s="1134"/>
      <c r="CJ82" s="1135"/>
      <c r="CK82" s="1135"/>
      <c r="CL82" s="1135"/>
      <c r="CM82" s="1135"/>
      <c r="CN82" s="1135"/>
      <c r="CO82" s="1135"/>
      <c r="CP82" s="1135"/>
      <c r="CQ82" s="1135"/>
      <c r="CR82" s="1135"/>
      <c r="CS82" s="1135"/>
      <c r="CT82" s="1135"/>
      <c r="CU82" s="1136"/>
      <c r="CV82" s="1135"/>
      <c r="CW82" s="1135"/>
      <c r="CX82" s="1135"/>
      <c r="CY82" s="1135"/>
      <c r="CZ82" s="1135"/>
      <c r="DA82" s="1135"/>
      <c r="DB82" s="1135"/>
      <c r="DC82" s="1135"/>
      <c r="DD82" s="1135"/>
      <c r="DE82" s="1135"/>
      <c r="DF82" s="1135"/>
      <c r="DG82" s="1136"/>
    </row>
    <row r="83" spans="1:111" ht="16" hidden="1" outlineLevel="1">
      <c r="A83" s="225"/>
      <c r="B83" s="225"/>
      <c r="C83" s="1140"/>
      <c r="D83" s="1130"/>
      <c r="E83" s="1130"/>
      <c r="F83" s="1130"/>
      <c r="G83" s="1130"/>
      <c r="H83" s="1130"/>
      <c r="I83" s="1130"/>
      <c r="J83" s="1130"/>
      <c r="K83" s="1130"/>
      <c r="L83" s="1130"/>
      <c r="M83" s="1130"/>
      <c r="N83" s="1130"/>
      <c r="O83" s="1130"/>
      <c r="P83" s="1130"/>
      <c r="Q83" s="1130"/>
      <c r="R83" s="1130"/>
      <c r="S83" s="1130"/>
      <c r="T83" s="1130"/>
      <c r="U83" s="1130"/>
      <c r="V83" s="1130"/>
      <c r="W83" s="1130"/>
      <c r="X83" s="1130"/>
      <c r="Y83" s="1130"/>
      <c r="Z83" s="1130"/>
      <c r="AA83" s="1131"/>
      <c r="AB83" s="1130"/>
      <c r="AC83" s="1130"/>
      <c r="AD83" s="1130"/>
      <c r="AE83" s="1130"/>
      <c r="AF83" s="1130"/>
      <c r="AG83" s="1130"/>
      <c r="AH83" s="1130"/>
      <c r="AI83" s="1130"/>
      <c r="AJ83" s="1130"/>
      <c r="AK83" s="1130"/>
      <c r="AL83" s="1130"/>
      <c r="AM83" s="1131"/>
      <c r="AN83" s="1130"/>
      <c r="AO83" s="1130"/>
      <c r="AP83" s="1130"/>
      <c r="AQ83" s="1130"/>
      <c r="AR83" s="1130"/>
      <c r="AS83" s="1130"/>
      <c r="AT83" s="1130"/>
      <c r="AU83" s="1130"/>
      <c r="AV83" s="1130"/>
      <c r="AW83" s="1130"/>
      <c r="AX83" s="1130"/>
      <c r="AY83" s="1131"/>
      <c r="AZ83" s="1130"/>
      <c r="BA83" s="1130"/>
      <c r="BB83" s="1130"/>
      <c r="BC83" s="1130"/>
      <c r="BD83" s="1130"/>
      <c r="BE83" s="1130"/>
      <c r="BF83" s="1130"/>
      <c r="BG83" s="1130"/>
      <c r="BH83" s="1130"/>
      <c r="BI83" s="1130"/>
      <c r="BJ83" s="1130"/>
      <c r="BK83" s="1131"/>
      <c r="BL83" s="1130"/>
      <c r="BM83" s="1130"/>
      <c r="BN83" s="1130"/>
      <c r="BO83" s="1130"/>
      <c r="BP83" s="1130"/>
      <c r="BQ83" s="1130"/>
      <c r="BR83" s="1130"/>
      <c r="BS83" s="1130"/>
      <c r="BT83" s="1130"/>
      <c r="BU83" s="1130"/>
      <c r="BV83" s="1130"/>
      <c r="BW83" s="1131"/>
      <c r="BX83" s="1130"/>
      <c r="BY83" s="1130"/>
      <c r="BZ83" s="1130"/>
      <c r="CA83" s="1130"/>
      <c r="CB83" s="1130"/>
      <c r="CC83" s="1130"/>
      <c r="CD83" s="1130"/>
      <c r="CE83" s="1130"/>
      <c r="CF83" s="1130"/>
      <c r="CG83" s="1130"/>
      <c r="CH83" s="1130"/>
      <c r="CI83" s="1131"/>
      <c r="CJ83" s="1156"/>
      <c r="CK83" s="1156"/>
      <c r="CL83" s="1156"/>
      <c r="CM83" s="1156"/>
      <c r="CN83" s="1156"/>
      <c r="CO83" s="1156"/>
      <c r="CP83" s="1156"/>
      <c r="CQ83" s="1156"/>
      <c r="CR83" s="1156"/>
      <c r="CS83" s="1156"/>
      <c r="CT83" s="1156"/>
      <c r="CU83" s="1132"/>
      <c r="CV83" s="1156"/>
      <c r="CW83" s="1156"/>
      <c r="CX83" s="1156"/>
      <c r="CY83" s="1156"/>
      <c r="CZ83" s="1156"/>
      <c r="DA83" s="1156"/>
      <c r="DB83" s="1156"/>
      <c r="DC83" s="1156"/>
      <c r="DD83" s="1156"/>
      <c r="DE83" s="1156"/>
      <c r="DF83" s="1156"/>
      <c r="DG83" s="1132"/>
    </row>
    <row r="84" spans="1:111" ht="16" hidden="1" outlineLevel="1">
      <c r="A84" s="224" t="s">
        <v>369</v>
      </c>
      <c r="B84" s="225"/>
      <c r="C84" s="1140"/>
      <c r="D84" s="1130"/>
      <c r="E84" s="1130"/>
      <c r="F84" s="1130"/>
      <c r="G84" s="1130"/>
      <c r="H84" s="1130"/>
      <c r="I84" s="1130"/>
      <c r="J84" s="1130"/>
      <c r="K84" s="1130"/>
      <c r="L84" s="1130"/>
      <c r="M84" s="1130"/>
      <c r="N84" s="1130"/>
      <c r="O84" s="1130"/>
      <c r="P84" s="1130"/>
      <c r="Q84" s="1130"/>
      <c r="R84" s="1130"/>
      <c r="S84" s="1130"/>
      <c r="T84" s="1130"/>
      <c r="U84" s="1130"/>
      <c r="V84" s="1130"/>
      <c r="W84" s="1130"/>
      <c r="X84" s="1130"/>
      <c r="Y84" s="1130"/>
      <c r="Z84" s="1130"/>
      <c r="AA84" s="1131"/>
      <c r="AB84" s="1130"/>
      <c r="AC84" s="1130"/>
      <c r="AD84" s="1130"/>
      <c r="AE84" s="1130"/>
      <c r="AF84" s="1130"/>
      <c r="AG84" s="1130"/>
      <c r="AH84" s="1130"/>
      <c r="AI84" s="1130"/>
      <c r="AJ84" s="1130"/>
      <c r="AK84" s="1130"/>
      <c r="AL84" s="1130"/>
      <c r="AM84" s="1131"/>
      <c r="AN84" s="1130"/>
      <c r="AO84" s="1130"/>
      <c r="AP84" s="1130"/>
      <c r="AQ84" s="1130"/>
      <c r="AR84" s="1130"/>
      <c r="AS84" s="1130"/>
      <c r="AT84" s="1130"/>
      <c r="AU84" s="1130"/>
      <c r="AV84" s="1130"/>
      <c r="AW84" s="1130"/>
      <c r="AX84" s="1130"/>
      <c r="AY84" s="1131"/>
      <c r="AZ84" s="1130"/>
      <c r="BA84" s="1130"/>
      <c r="BB84" s="1130"/>
      <c r="BC84" s="1130"/>
      <c r="BD84" s="1130"/>
      <c r="BE84" s="1130"/>
      <c r="BF84" s="1130"/>
      <c r="BG84" s="1130"/>
      <c r="BH84" s="1130"/>
      <c r="BI84" s="1130"/>
      <c r="BJ84" s="1130"/>
      <c r="BK84" s="1131"/>
      <c r="BL84" s="1130"/>
      <c r="BM84" s="1130"/>
      <c r="BN84" s="1130"/>
      <c r="BO84" s="1130"/>
      <c r="BP84" s="1130"/>
      <c r="BQ84" s="1130"/>
      <c r="BR84" s="1130"/>
      <c r="BS84" s="1130"/>
      <c r="BT84" s="1130"/>
      <c r="BU84" s="1130"/>
      <c r="BV84" s="1130"/>
      <c r="BW84" s="1131"/>
      <c r="BX84" s="1130"/>
      <c r="BY84" s="1130"/>
      <c r="BZ84" s="1130"/>
      <c r="CA84" s="1130"/>
      <c r="CB84" s="1130"/>
      <c r="CC84" s="1130"/>
      <c r="CD84" s="1130"/>
      <c r="CE84" s="1130"/>
      <c r="CF84" s="1130"/>
      <c r="CG84" s="1130"/>
      <c r="CH84" s="1130"/>
      <c r="CI84" s="1131"/>
      <c r="CJ84" s="1156"/>
      <c r="CK84" s="1156"/>
      <c r="CL84" s="1156"/>
      <c r="CM84" s="1156"/>
      <c r="CN84" s="1156"/>
      <c r="CO84" s="1156"/>
      <c r="CP84" s="1156"/>
      <c r="CQ84" s="1156"/>
      <c r="CR84" s="1156"/>
      <c r="CS84" s="1156"/>
      <c r="CT84" s="1156"/>
      <c r="CU84" s="1132"/>
      <c r="CV84" s="1156"/>
      <c r="CW84" s="1156"/>
      <c r="CX84" s="1156"/>
      <c r="CY84" s="1156"/>
      <c r="CZ84" s="1156"/>
      <c r="DA84" s="1156"/>
      <c r="DB84" s="1156"/>
      <c r="DC84" s="1156"/>
      <c r="DD84" s="1156"/>
      <c r="DE84" s="1156"/>
      <c r="DF84" s="1156"/>
      <c r="DG84" s="1132"/>
    </row>
    <row r="85" spans="1:111" ht="16" hidden="1" outlineLevel="1">
      <c r="A85" s="225" t="s">
        <v>352</v>
      </c>
      <c r="B85" s="225"/>
      <c r="C85" s="1140" t="str">
        <f>Settings!$C$6</f>
        <v>USD</v>
      </c>
      <c r="D85" s="1133">
        <f>D80*Projections!$C$66</f>
        <v>0</v>
      </c>
      <c r="E85" s="1133">
        <f>E80*Projections!$C$66</f>
        <v>0</v>
      </c>
      <c r="F85" s="1133">
        <f>F80*Projections!$C$66</f>
        <v>0</v>
      </c>
      <c r="G85" s="1133">
        <f>G80*Projections!$C$66</f>
        <v>0</v>
      </c>
      <c r="H85" s="1133">
        <f>H80*Projections!$C$66</f>
        <v>0</v>
      </c>
      <c r="I85" s="1133">
        <f>I80*Projections!$C$66</f>
        <v>0</v>
      </c>
      <c r="J85" s="1133">
        <f>J80*Projections!$C$66</f>
        <v>0</v>
      </c>
      <c r="K85" s="1133">
        <f>K80*Projections!$C$66</f>
        <v>0</v>
      </c>
      <c r="L85" s="1133">
        <f>L80*Projections!$C$66</f>
        <v>0</v>
      </c>
      <c r="M85" s="1133">
        <f>M80*Projections!$C$66</f>
        <v>0</v>
      </c>
      <c r="N85" s="1133">
        <f>N80*Projections!$C$66</f>
        <v>0</v>
      </c>
      <c r="O85" s="1133">
        <f>O80*Projections!$C$66</f>
        <v>0</v>
      </c>
      <c r="P85" s="1133">
        <f>P80*Projections!$C$66</f>
        <v>0</v>
      </c>
      <c r="Q85" s="1133">
        <f>Q80*Projections!$C$66</f>
        <v>0</v>
      </c>
      <c r="R85" s="1133">
        <f>R80*Projections!$C$66</f>
        <v>0</v>
      </c>
      <c r="S85" s="1133">
        <f>S80*Projections!$C$66</f>
        <v>0</v>
      </c>
      <c r="T85" s="1133">
        <f>T80*Projections!$C$66</f>
        <v>0</v>
      </c>
      <c r="U85" s="1133">
        <f>U80*Projections!$C$66</f>
        <v>0</v>
      </c>
      <c r="V85" s="1133">
        <f>V80*Projections!$C$66</f>
        <v>0</v>
      </c>
      <c r="W85" s="1133">
        <f>W80*Projections!$C$66</f>
        <v>0</v>
      </c>
      <c r="X85" s="1133">
        <f>X80*Projections!$C$66</f>
        <v>0</v>
      </c>
      <c r="Y85" s="1133">
        <f>Y80*Projections!$C$66</f>
        <v>0</v>
      </c>
      <c r="Z85" s="1133">
        <f>Z80*Projections!$C$66</f>
        <v>0</v>
      </c>
      <c r="AA85" s="1134">
        <f>AA80*Projections!$C$66</f>
        <v>0</v>
      </c>
      <c r="AB85" s="1133">
        <f>AB80*Projections!$C$66</f>
        <v>0</v>
      </c>
      <c r="AC85" s="1133">
        <f>AC80*Projections!$C$66</f>
        <v>0</v>
      </c>
      <c r="AD85" s="1133">
        <f>AD80*Projections!$C$66</f>
        <v>0</v>
      </c>
      <c r="AE85" s="1133">
        <f>AE80*Projections!$C$66</f>
        <v>0</v>
      </c>
      <c r="AF85" s="1133">
        <f>AF80*Projections!$C$66</f>
        <v>0</v>
      </c>
      <c r="AG85" s="1133">
        <f>AG80*Projections!$C$66</f>
        <v>0</v>
      </c>
      <c r="AH85" s="1133">
        <f>AH80*Projections!$C$66</f>
        <v>0</v>
      </c>
      <c r="AI85" s="1133">
        <f>AI80*Projections!$C$66</f>
        <v>0</v>
      </c>
      <c r="AJ85" s="1133">
        <f>AJ80*Projections!$C$66</f>
        <v>0</v>
      </c>
      <c r="AK85" s="1133">
        <f>AK80*Projections!$C$66</f>
        <v>0</v>
      </c>
      <c r="AL85" s="1133">
        <f>AL80*Projections!$C$66</f>
        <v>0</v>
      </c>
      <c r="AM85" s="1134">
        <f>AM80*Projections!$C$66</f>
        <v>0</v>
      </c>
      <c r="AN85" s="1133">
        <f>AN80*Projections!$C$66</f>
        <v>0</v>
      </c>
      <c r="AO85" s="1133">
        <f>AO80*Projections!$C$66</f>
        <v>0</v>
      </c>
      <c r="AP85" s="1133">
        <f>AP80*Projections!$C$66</f>
        <v>0</v>
      </c>
      <c r="AQ85" s="1133">
        <f>AQ80*Projections!$C$66</f>
        <v>0</v>
      </c>
      <c r="AR85" s="1133">
        <f>AR80*Projections!$C$66</f>
        <v>0</v>
      </c>
      <c r="AS85" s="1133">
        <f>AS80*Projections!$C$66</f>
        <v>0</v>
      </c>
      <c r="AT85" s="1133">
        <f>AT80*Projections!$C$66</f>
        <v>0</v>
      </c>
      <c r="AU85" s="1133">
        <f>AU80*Projections!$C$66</f>
        <v>0</v>
      </c>
      <c r="AV85" s="1133">
        <f>AV80*Projections!$C$66</f>
        <v>0</v>
      </c>
      <c r="AW85" s="1133">
        <f>AW80*Projections!$C$66</f>
        <v>0</v>
      </c>
      <c r="AX85" s="1133">
        <f>AX80*Projections!$C$66</f>
        <v>0</v>
      </c>
      <c r="AY85" s="1134">
        <f>AY80*Projections!$C$66</f>
        <v>0</v>
      </c>
      <c r="AZ85" s="1133">
        <f>AZ80*Projections!$C$66</f>
        <v>0</v>
      </c>
      <c r="BA85" s="1133">
        <f>BA80*Projections!$C$66</f>
        <v>0</v>
      </c>
      <c r="BB85" s="1133">
        <f>BB80*Projections!$C$66</f>
        <v>0</v>
      </c>
      <c r="BC85" s="1133">
        <f>BC80*Projections!$C$66</f>
        <v>0</v>
      </c>
      <c r="BD85" s="1133">
        <f>BD80*Projections!$C$66</f>
        <v>0</v>
      </c>
      <c r="BE85" s="1133">
        <f>BE80*Projections!$C$66</f>
        <v>0</v>
      </c>
      <c r="BF85" s="1133">
        <f>BF80*Projections!$C$66</f>
        <v>0</v>
      </c>
      <c r="BG85" s="1133">
        <f>BG80*Projections!$C$66</f>
        <v>0</v>
      </c>
      <c r="BH85" s="1133">
        <f>BH80*Projections!$C$66</f>
        <v>0</v>
      </c>
      <c r="BI85" s="1133">
        <f>BI80*Projections!$C$66</f>
        <v>0</v>
      </c>
      <c r="BJ85" s="1133">
        <f>BJ80*Projections!$C$66</f>
        <v>0</v>
      </c>
      <c r="BK85" s="1134">
        <f>BK80*Projections!$C$66</f>
        <v>0</v>
      </c>
      <c r="BL85" s="1133"/>
      <c r="BM85" s="1133"/>
      <c r="BN85" s="1133"/>
      <c r="BO85" s="1133"/>
      <c r="BP85" s="1133"/>
      <c r="BQ85" s="1133"/>
      <c r="BR85" s="1133"/>
      <c r="BS85" s="1133"/>
      <c r="BT85" s="1133"/>
      <c r="BU85" s="1133"/>
      <c r="BV85" s="1133"/>
      <c r="BW85" s="1134"/>
      <c r="BX85" s="1133"/>
      <c r="BY85" s="1133"/>
      <c r="BZ85" s="1133"/>
      <c r="CA85" s="1133"/>
      <c r="CB85" s="1133"/>
      <c r="CC85" s="1133"/>
      <c r="CD85" s="1133"/>
      <c r="CE85" s="1133"/>
      <c r="CF85" s="1133"/>
      <c r="CG85" s="1133"/>
      <c r="CH85" s="1133"/>
      <c r="CI85" s="1134"/>
      <c r="CJ85" s="1135"/>
      <c r="CK85" s="1135"/>
      <c r="CL85" s="1135"/>
      <c r="CM85" s="1135"/>
      <c r="CN85" s="1135"/>
      <c r="CO85" s="1135"/>
      <c r="CP85" s="1135"/>
      <c r="CQ85" s="1135"/>
      <c r="CR85" s="1135"/>
      <c r="CS85" s="1135"/>
      <c r="CT85" s="1135"/>
      <c r="CU85" s="1136"/>
      <c r="CV85" s="1135"/>
      <c r="CW85" s="1135"/>
      <c r="CX85" s="1135"/>
      <c r="CY85" s="1135"/>
      <c r="CZ85" s="1135"/>
      <c r="DA85" s="1135"/>
      <c r="DB85" s="1135"/>
      <c r="DC85" s="1135"/>
      <c r="DD85" s="1135"/>
      <c r="DE85" s="1135"/>
      <c r="DF85" s="1135"/>
      <c r="DG85" s="1136"/>
    </row>
    <row r="86" spans="1:111" ht="16" hidden="1" outlineLevel="1">
      <c r="A86" s="225" t="s">
        <v>370</v>
      </c>
      <c r="B86" s="225"/>
      <c r="C86" s="1140" t="str">
        <f>Settings!$C$6</f>
        <v>USD</v>
      </c>
      <c r="D86" s="1133">
        <f>D81*Projections!$C$66</f>
        <v>0</v>
      </c>
      <c r="E86" s="1133">
        <f>E81*Projections!$C$66</f>
        <v>0</v>
      </c>
      <c r="F86" s="1133">
        <f>F81*Projections!$C$66</f>
        <v>0</v>
      </c>
      <c r="G86" s="1133">
        <f>G81*Projections!$C$66</f>
        <v>0</v>
      </c>
      <c r="H86" s="1133">
        <f>H81*Projections!$C$66</f>
        <v>0</v>
      </c>
      <c r="I86" s="1133">
        <f>I81*Projections!$C$66</f>
        <v>0</v>
      </c>
      <c r="J86" s="1133">
        <f>J81*Projections!$C$66</f>
        <v>0</v>
      </c>
      <c r="K86" s="1133">
        <f>K81*Projections!$C$66</f>
        <v>0</v>
      </c>
      <c r="L86" s="1133">
        <f>L81*Projections!$C$66</f>
        <v>0</v>
      </c>
      <c r="M86" s="1133">
        <f>M81*Projections!$C$66</f>
        <v>0</v>
      </c>
      <c r="N86" s="1133">
        <f>N81*Projections!$C$66</f>
        <v>0</v>
      </c>
      <c r="O86" s="1133">
        <f>O81*Projections!$C$66</f>
        <v>0</v>
      </c>
      <c r="P86" s="1133">
        <f>P81*Projections!$C$66</f>
        <v>0</v>
      </c>
      <c r="Q86" s="1133">
        <f>Q81*Projections!$C$66</f>
        <v>0</v>
      </c>
      <c r="R86" s="1133">
        <f>R81*Projections!$C$66</f>
        <v>0</v>
      </c>
      <c r="S86" s="1133">
        <f>S81*Projections!$C$66</f>
        <v>0</v>
      </c>
      <c r="T86" s="1133">
        <f>T81*Projections!$C$66</f>
        <v>0</v>
      </c>
      <c r="U86" s="1133">
        <f>U81*Projections!$C$66</f>
        <v>0</v>
      </c>
      <c r="V86" s="1133">
        <f>V81*Projections!$C$66</f>
        <v>0</v>
      </c>
      <c r="W86" s="1133">
        <f>W81*Projections!$C$66</f>
        <v>0</v>
      </c>
      <c r="X86" s="1133">
        <f>X81*Projections!$C$66</f>
        <v>0</v>
      </c>
      <c r="Y86" s="1133">
        <f>Y81*Projections!$C$66</f>
        <v>0</v>
      </c>
      <c r="Z86" s="1133">
        <f>Z81*Projections!$C$66</f>
        <v>0</v>
      </c>
      <c r="AA86" s="1134">
        <f>AA81*Projections!$C$66</f>
        <v>0</v>
      </c>
      <c r="AB86" s="1133">
        <f>AB81*Projections!$C$66</f>
        <v>0</v>
      </c>
      <c r="AC86" s="1133">
        <f>AC81*Projections!$C$66</f>
        <v>0</v>
      </c>
      <c r="AD86" s="1133">
        <f>AD81*Projections!$C$66</f>
        <v>0</v>
      </c>
      <c r="AE86" s="1133">
        <f>AE81*Projections!$C$66</f>
        <v>0</v>
      </c>
      <c r="AF86" s="1133">
        <f>AF81*Projections!$C$66</f>
        <v>0</v>
      </c>
      <c r="AG86" s="1133">
        <f>AG81*Projections!$C$66</f>
        <v>0</v>
      </c>
      <c r="AH86" s="1133">
        <f>AH81*Projections!$C$66</f>
        <v>0</v>
      </c>
      <c r="AI86" s="1133">
        <f>AI81*Projections!$C$66</f>
        <v>0</v>
      </c>
      <c r="AJ86" s="1133">
        <f>AJ81*Projections!$C$66</f>
        <v>0</v>
      </c>
      <c r="AK86" s="1133">
        <f>AK81*Projections!$C$66</f>
        <v>0</v>
      </c>
      <c r="AL86" s="1133">
        <f>AL81*Projections!$C$66</f>
        <v>0</v>
      </c>
      <c r="AM86" s="1134">
        <f>AM81*Projections!$C$66</f>
        <v>0</v>
      </c>
      <c r="AN86" s="1133">
        <f>AN81*Projections!$C$66</f>
        <v>0</v>
      </c>
      <c r="AO86" s="1133">
        <f>AO81*Projections!$C$66</f>
        <v>0</v>
      </c>
      <c r="AP86" s="1133">
        <f>AP81*Projections!$C$66</f>
        <v>0</v>
      </c>
      <c r="AQ86" s="1133">
        <f>AQ81*Projections!$C$66</f>
        <v>0</v>
      </c>
      <c r="AR86" s="1133">
        <f>AR81*Projections!$C$66</f>
        <v>0</v>
      </c>
      <c r="AS86" s="1133">
        <f>AS81*Projections!$C$66</f>
        <v>0</v>
      </c>
      <c r="AT86" s="1133">
        <f>AT81*Projections!$C$66</f>
        <v>0</v>
      </c>
      <c r="AU86" s="1133">
        <f>AU81*Projections!$C$66</f>
        <v>0</v>
      </c>
      <c r="AV86" s="1133">
        <f>AV81*Projections!$C$66</f>
        <v>0</v>
      </c>
      <c r="AW86" s="1133">
        <f>AW81*Projections!$C$66</f>
        <v>0</v>
      </c>
      <c r="AX86" s="1133">
        <f>AX81*Projections!$C$66</f>
        <v>0</v>
      </c>
      <c r="AY86" s="1134">
        <f>AY81*Projections!$C$66</f>
        <v>0</v>
      </c>
      <c r="AZ86" s="1133">
        <f>AZ81*Projections!$C$66</f>
        <v>0</v>
      </c>
      <c r="BA86" s="1133">
        <f>BA81*Projections!$C$66</f>
        <v>0</v>
      </c>
      <c r="BB86" s="1133">
        <f>BB81*Projections!$C$66</f>
        <v>0</v>
      </c>
      <c r="BC86" s="1133">
        <f>BC81*Projections!$C$66</f>
        <v>0</v>
      </c>
      <c r="BD86" s="1133">
        <f>BD81*Projections!$C$66</f>
        <v>0</v>
      </c>
      <c r="BE86" s="1133">
        <f>BE81*Projections!$C$66</f>
        <v>0</v>
      </c>
      <c r="BF86" s="1133">
        <f>BF81*Projections!$C$66</f>
        <v>0</v>
      </c>
      <c r="BG86" s="1133">
        <f>BG81*Projections!$C$66</f>
        <v>0</v>
      </c>
      <c r="BH86" s="1133">
        <f>BH81*Projections!$C$66</f>
        <v>0</v>
      </c>
      <c r="BI86" s="1133">
        <f>BI81*Projections!$C$66</f>
        <v>0</v>
      </c>
      <c r="BJ86" s="1133">
        <f>BJ81*Projections!$C$66</f>
        <v>0</v>
      </c>
      <c r="BK86" s="1134">
        <f>BK81*Projections!$C$66</f>
        <v>0</v>
      </c>
      <c r="BL86" s="1133"/>
      <c r="BM86" s="1133"/>
      <c r="BN86" s="1133"/>
      <c r="BO86" s="1133"/>
      <c r="BP86" s="1133"/>
      <c r="BQ86" s="1133"/>
      <c r="BR86" s="1133"/>
      <c r="BS86" s="1133"/>
      <c r="BT86" s="1133"/>
      <c r="BU86" s="1133"/>
      <c r="BV86" s="1133"/>
      <c r="BW86" s="1134"/>
      <c r="BX86" s="1133"/>
      <c r="BY86" s="1133"/>
      <c r="BZ86" s="1133"/>
      <c r="CA86" s="1133"/>
      <c r="CB86" s="1133"/>
      <c r="CC86" s="1133"/>
      <c r="CD86" s="1133"/>
      <c r="CE86" s="1133"/>
      <c r="CF86" s="1133"/>
      <c r="CG86" s="1133"/>
      <c r="CH86" s="1133"/>
      <c r="CI86" s="1134"/>
      <c r="CJ86" s="1135"/>
      <c r="CK86" s="1135"/>
      <c r="CL86" s="1135"/>
      <c r="CM86" s="1135"/>
      <c r="CN86" s="1135"/>
      <c r="CO86" s="1135"/>
      <c r="CP86" s="1135"/>
      <c r="CQ86" s="1135"/>
      <c r="CR86" s="1135"/>
      <c r="CS86" s="1135"/>
      <c r="CT86" s="1135"/>
      <c r="CU86" s="1136"/>
      <c r="CV86" s="1135"/>
      <c r="CW86" s="1135"/>
      <c r="CX86" s="1135"/>
      <c r="CY86" s="1135"/>
      <c r="CZ86" s="1135"/>
      <c r="DA86" s="1135"/>
      <c r="DB86" s="1135"/>
      <c r="DC86" s="1135"/>
      <c r="DD86" s="1135"/>
      <c r="DE86" s="1135"/>
      <c r="DF86" s="1135"/>
      <c r="DG86" s="1136"/>
    </row>
    <row r="87" spans="1:111" ht="16" hidden="1" outlineLevel="1">
      <c r="A87" s="1152" t="s">
        <v>371</v>
      </c>
      <c r="B87" s="1139"/>
      <c r="C87" s="1140" t="str">
        <f>Settings!$C$6</f>
        <v>USD</v>
      </c>
      <c r="D87" s="1133">
        <f>IF(Projections!$C$67="Monthly",D82*Projections!$C$66,0)</f>
        <v>0</v>
      </c>
      <c r="E87" s="1133">
        <f>IF(Projections!$C$67="Monthly",E82*Projections!$C$66,0)</f>
        <v>0</v>
      </c>
      <c r="F87" s="1133">
        <f>IF(Projections!$C$67="Monthly",F82*Projections!$C$66,0)</f>
        <v>0</v>
      </c>
      <c r="G87" s="1133">
        <f>IF(Projections!$C$67="Monthly",G82*Projections!$C$66,0)</f>
        <v>0</v>
      </c>
      <c r="H87" s="1133">
        <f>IF(Projections!$C$67="Monthly",H82*Projections!$C$66,0)</f>
        <v>0</v>
      </c>
      <c r="I87" s="1133">
        <f>IF(Projections!$C$67="Monthly",I82*Projections!$C$66,0)</f>
        <v>0</v>
      </c>
      <c r="J87" s="1133">
        <f>IF(Projections!$C$67="Monthly",J82*Projections!$C$66,0)</f>
        <v>0</v>
      </c>
      <c r="K87" s="1133">
        <f>IF(Projections!$C$67="Monthly",K82*Projections!$C$66,0)</f>
        <v>0</v>
      </c>
      <c r="L87" s="1133">
        <f>IF(Projections!$C$67="Monthly",L82*Projections!$C$66,0)</f>
        <v>0</v>
      </c>
      <c r="M87" s="1133">
        <f>IF(Projections!$C$67="Monthly",M82*Projections!$C$66,0)</f>
        <v>0</v>
      </c>
      <c r="N87" s="1133">
        <f>IF(Projections!$C$67="Monthly",N82*Projections!$C$66,0)</f>
        <v>0</v>
      </c>
      <c r="O87" s="1133">
        <f>IF(Projections!$C$67="Monthly",O82*Projections!$C$66,0)</f>
        <v>0</v>
      </c>
      <c r="P87" s="1133">
        <f>IF(Projections!$C$67="Monthly",P82*Projections!$C$66,0)</f>
        <v>0</v>
      </c>
      <c r="Q87" s="1133">
        <f>IF(Projections!$C$67="Monthly",Q82*Projections!$C$66,0)</f>
        <v>0</v>
      </c>
      <c r="R87" s="1133">
        <f>IF(Projections!$C$67="Monthly",R82*Projections!$C$66,0)</f>
        <v>0</v>
      </c>
      <c r="S87" s="1133">
        <f>IF(Projections!$C$67="Monthly",S82*Projections!$C$66,0)</f>
        <v>0</v>
      </c>
      <c r="T87" s="1133">
        <f>IF(Projections!$C$67="Monthly",T82*Projections!$C$66,0)</f>
        <v>0</v>
      </c>
      <c r="U87" s="1133">
        <f>IF(Projections!$C$67="Monthly",U82*Projections!$C$66,0)</f>
        <v>0</v>
      </c>
      <c r="V87" s="1133">
        <f>IF(Projections!$C$67="Monthly",V82*Projections!$C$66,0)</f>
        <v>0</v>
      </c>
      <c r="W87" s="1133">
        <f>IF(Projections!$C$67="Monthly",W82*Projections!$C$66,0)</f>
        <v>0</v>
      </c>
      <c r="X87" s="1133">
        <f>IF(Projections!$C$67="Monthly",X82*Projections!$C$66,0)</f>
        <v>0</v>
      </c>
      <c r="Y87" s="1133">
        <f>IF(Projections!$C$67="Monthly",Y82*Projections!$C$66,0)</f>
        <v>0</v>
      </c>
      <c r="Z87" s="1133">
        <f>IF(Projections!$C$67="Monthly",Z82*Projections!$C$66,0)</f>
        <v>0</v>
      </c>
      <c r="AA87" s="1134">
        <f>IF(Projections!$C$67="Monthly",AA82*Projections!$C$66,0)</f>
        <v>0</v>
      </c>
      <c r="AB87" s="1133">
        <f>IF(Projections!$C$67="Monthly",AB82*Projections!$C$66,0)</f>
        <v>0</v>
      </c>
      <c r="AC87" s="1133">
        <f>IF(Projections!$C$67="Monthly",AC82*Projections!$C$66,0)</f>
        <v>0</v>
      </c>
      <c r="AD87" s="1133">
        <f>IF(Projections!$C$67="Monthly",AD82*Projections!$C$66,0)</f>
        <v>0</v>
      </c>
      <c r="AE87" s="1133">
        <f>IF(Projections!$C$67="Monthly",AE82*Projections!$C$66,0)</f>
        <v>0</v>
      </c>
      <c r="AF87" s="1133">
        <f>IF(Projections!$C$67="Monthly",AF82*Projections!$C$66,0)</f>
        <v>0</v>
      </c>
      <c r="AG87" s="1133">
        <f>IF(Projections!$C$67="Monthly",AG82*Projections!$C$66,0)</f>
        <v>0</v>
      </c>
      <c r="AH87" s="1133">
        <f>IF(Projections!$C$67="Monthly",AH82*Projections!$C$66,0)</f>
        <v>0</v>
      </c>
      <c r="AI87" s="1133">
        <f>IF(Projections!$C$67="Monthly",AI82*Projections!$C$66,0)</f>
        <v>0</v>
      </c>
      <c r="AJ87" s="1133">
        <f>IF(Projections!$C$67="Monthly",AJ82*Projections!$C$66,0)</f>
        <v>0</v>
      </c>
      <c r="AK87" s="1133">
        <f>IF(Projections!$C$67="Monthly",AK82*Projections!$C$66,0)</f>
        <v>0</v>
      </c>
      <c r="AL87" s="1133">
        <f>IF(Projections!$C$67="Monthly",AL82*Projections!$C$66,0)</f>
        <v>0</v>
      </c>
      <c r="AM87" s="1134">
        <f>IF(Projections!$C$67="Monthly",AM82*Projections!$C$66,0)</f>
        <v>0</v>
      </c>
      <c r="AN87" s="1133">
        <f>IF(Projections!$C$67="Monthly",AN82*Projections!$C$66,0)</f>
        <v>0</v>
      </c>
      <c r="AO87" s="1133">
        <f>IF(Projections!$C$67="Monthly",AO82*Projections!$C$66,0)</f>
        <v>0</v>
      </c>
      <c r="AP87" s="1133">
        <f>IF(Projections!$C$67="Monthly",AP82*Projections!$C$66,0)</f>
        <v>0</v>
      </c>
      <c r="AQ87" s="1133">
        <f>IF(Projections!$C$67="Monthly",AQ82*Projections!$C$66,0)</f>
        <v>0</v>
      </c>
      <c r="AR87" s="1133">
        <f>IF(Projections!$C$67="Monthly",AR82*Projections!$C$66,0)</f>
        <v>0</v>
      </c>
      <c r="AS87" s="1133">
        <f>IF(Projections!$C$67="Monthly",AS82*Projections!$C$66,0)</f>
        <v>0</v>
      </c>
      <c r="AT87" s="1133">
        <f>IF(Projections!$C$67="Monthly",AT82*Projections!$C$66,0)</f>
        <v>0</v>
      </c>
      <c r="AU87" s="1133">
        <f>IF(Projections!$C$67="Monthly",AU82*Projections!$C$66,0)</f>
        <v>0</v>
      </c>
      <c r="AV87" s="1133">
        <f>IF(Projections!$C$67="Monthly",AV82*Projections!$C$66,0)</f>
        <v>0</v>
      </c>
      <c r="AW87" s="1133">
        <f>IF(Projections!$C$67="Monthly",AW82*Projections!$C$66,0)</f>
        <v>0</v>
      </c>
      <c r="AX87" s="1133">
        <f>IF(Projections!$C$67="Monthly",AX82*Projections!$C$66,0)</f>
        <v>0</v>
      </c>
      <c r="AY87" s="1134">
        <f>IF(Projections!$C$67="Monthly",AY82*Projections!$C$66,0)</f>
        <v>0</v>
      </c>
      <c r="AZ87" s="1133">
        <f>IF(Projections!$C$67="Monthly",AZ82*Projections!$C$66,0)</f>
        <v>0</v>
      </c>
      <c r="BA87" s="1133">
        <f>IF(Projections!$C$67="Monthly",BA82*Projections!$C$66,0)</f>
        <v>0</v>
      </c>
      <c r="BB87" s="1133">
        <f>IF(Projections!$C$67="Monthly",BB82*Projections!$C$66,0)</f>
        <v>0</v>
      </c>
      <c r="BC87" s="1133">
        <f>IF(Projections!$C$67="Monthly",BC82*Projections!$C$66,0)</f>
        <v>0</v>
      </c>
      <c r="BD87" s="1133">
        <f>IF(Projections!$C$67="Monthly",BD82*Projections!$C$66,0)</f>
        <v>0</v>
      </c>
      <c r="BE87" s="1133">
        <f>IF(Projections!$C$67="Monthly",BE82*Projections!$C$66,0)</f>
        <v>0</v>
      </c>
      <c r="BF87" s="1133">
        <f>IF(Projections!$C$67="Monthly",BF82*Projections!$C$66,0)</f>
        <v>0</v>
      </c>
      <c r="BG87" s="1133">
        <f>IF(Projections!$C$67="Monthly",BG82*Projections!$C$66,0)</f>
        <v>0</v>
      </c>
      <c r="BH87" s="1133">
        <f>IF(Projections!$C$67="Monthly",BH82*Projections!$C$66,0)</f>
        <v>0</v>
      </c>
      <c r="BI87" s="1133">
        <f>IF(Projections!$C$67="Monthly",BI82*Projections!$C$66,0)</f>
        <v>0</v>
      </c>
      <c r="BJ87" s="1133">
        <f>IF(Projections!$C$67="Monthly",BJ82*Projections!$C$66,0)</f>
        <v>0</v>
      </c>
      <c r="BK87" s="1134">
        <f>IF(Projections!$C$67="Monthly",BK82*Projections!$C$66,0)</f>
        <v>0</v>
      </c>
      <c r="BL87" s="1133"/>
      <c r="BM87" s="1133"/>
      <c r="BN87" s="1133"/>
      <c r="BO87" s="1133"/>
      <c r="BP87" s="1133"/>
      <c r="BQ87" s="1133"/>
      <c r="BR87" s="1133"/>
      <c r="BS87" s="1133"/>
      <c r="BT87" s="1133"/>
      <c r="BU87" s="1133"/>
      <c r="BV87" s="1133"/>
      <c r="BW87" s="1134"/>
      <c r="BX87" s="1133"/>
      <c r="BY87" s="1133"/>
      <c r="BZ87" s="1133"/>
      <c r="CA87" s="1133"/>
      <c r="CB87" s="1133"/>
      <c r="CC87" s="1133"/>
      <c r="CD87" s="1133"/>
      <c r="CE87" s="1133"/>
      <c r="CF87" s="1133"/>
      <c r="CG87" s="1133"/>
      <c r="CH87" s="1133"/>
      <c r="CI87" s="1134"/>
      <c r="CJ87" s="1135"/>
      <c r="CK87" s="1135"/>
      <c r="CL87" s="1135"/>
      <c r="CM87" s="1135"/>
      <c r="CN87" s="1135"/>
      <c r="CO87" s="1135"/>
      <c r="CP87" s="1135"/>
      <c r="CQ87" s="1135"/>
      <c r="CR87" s="1135"/>
      <c r="CS87" s="1135"/>
      <c r="CT87" s="1135"/>
      <c r="CU87" s="1136"/>
      <c r="CV87" s="1135"/>
      <c r="CW87" s="1135"/>
      <c r="CX87" s="1135"/>
      <c r="CY87" s="1135"/>
      <c r="CZ87" s="1135"/>
      <c r="DA87" s="1135"/>
      <c r="DB87" s="1135"/>
      <c r="DC87" s="1135"/>
      <c r="DD87" s="1135"/>
      <c r="DE87" s="1135"/>
      <c r="DF87" s="1135"/>
      <c r="DG87" s="1136"/>
    </row>
    <row r="88" spans="1:111" ht="16" hidden="1" outlineLevel="1">
      <c r="A88" s="226"/>
      <c r="B88" s="226"/>
      <c r="C88" s="1129"/>
      <c r="D88" s="1157"/>
      <c r="E88" s="1157"/>
      <c r="F88" s="1157"/>
      <c r="G88" s="1157"/>
      <c r="H88" s="1157"/>
      <c r="I88" s="1157"/>
      <c r="J88" s="1157"/>
      <c r="K88" s="1157"/>
      <c r="L88" s="1157"/>
      <c r="M88" s="1157"/>
      <c r="N88" s="1157"/>
      <c r="O88" s="1157"/>
      <c r="P88" s="1157"/>
      <c r="Q88" s="1157"/>
      <c r="R88" s="1157"/>
      <c r="S88" s="1157"/>
      <c r="T88" s="1157"/>
      <c r="U88" s="1157"/>
      <c r="V88" s="1157"/>
      <c r="W88" s="1157"/>
      <c r="X88" s="1157"/>
      <c r="Y88" s="1157"/>
      <c r="Z88" s="1157"/>
      <c r="AA88" s="1158"/>
      <c r="AB88" s="1157"/>
      <c r="AC88" s="1157"/>
      <c r="AD88" s="1157"/>
      <c r="AE88" s="1157"/>
      <c r="AF88" s="1157"/>
      <c r="AG88" s="1157"/>
      <c r="AH88" s="1157"/>
      <c r="AI88" s="1157"/>
      <c r="AJ88" s="1157"/>
      <c r="AK88" s="1157"/>
      <c r="AL88" s="1157"/>
      <c r="AM88" s="1158"/>
      <c r="AN88" s="1157"/>
      <c r="AO88" s="1157"/>
      <c r="AP88" s="1157"/>
      <c r="AQ88" s="1157"/>
      <c r="AR88" s="1157"/>
      <c r="AS88" s="1157"/>
      <c r="AT88" s="1157"/>
      <c r="AU88" s="1157"/>
      <c r="AV88" s="1157"/>
      <c r="AW88" s="1157"/>
      <c r="AX88" s="1157"/>
      <c r="AY88" s="1158"/>
      <c r="AZ88" s="1157"/>
      <c r="BA88" s="1157"/>
      <c r="BB88" s="1157"/>
      <c r="BC88" s="1157"/>
      <c r="BD88" s="1157"/>
      <c r="BE88" s="1157"/>
      <c r="BF88" s="1157"/>
      <c r="BG88" s="1157"/>
      <c r="BH88" s="1157"/>
      <c r="BI88" s="1157"/>
      <c r="BJ88" s="1157"/>
      <c r="BK88" s="1158"/>
      <c r="BL88" s="1157"/>
      <c r="BM88" s="1157"/>
      <c r="BN88" s="1157"/>
      <c r="BO88" s="1157"/>
      <c r="BP88" s="1157"/>
      <c r="BQ88" s="1157"/>
      <c r="BR88" s="1157"/>
      <c r="BS88" s="1157"/>
      <c r="BT88" s="1157"/>
      <c r="BU88" s="1157"/>
      <c r="BV88" s="1157"/>
      <c r="BW88" s="1158"/>
      <c r="BX88" s="1157"/>
      <c r="BY88" s="1157"/>
      <c r="BZ88" s="1157"/>
      <c r="CA88" s="1157"/>
      <c r="CB88" s="1157"/>
      <c r="CC88" s="1157"/>
      <c r="CD88" s="1157"/>
      <c r="CE88" s="1157"/>
      <c r="CF88" s="1157"/>
      <c r="CG88" s="1157"/>
      <c r="CH88" s="1157"/>
      <c r="CI88" s="1158"/>
      <c r="CJ88" s="1159"/>
      <c r="CK88" s="1159"/>
      <c r="CL88" s="1159"/>
      <c r="CM88" s="1159"/>
      <c r="CN88" s="1159"/>
      <c r="CO88" s="1159"/>
      <c r="CP88" s="1159"/>
      <c r="CQ88" s="1159"/>
      <c r="CR88" s="1159"/>
      <c r="CS88" s="1159"/>
      <c r="CT88" s="1159"/>
      <c r="CU88" s="1160"/>
      <c r="CV88" s="1159"/>
      <c r="CW88" s="1159"/>
      <c r="CX88" s="1159"/>
      <c r="CY88" s="1159"/>
      <c r="CZ88" s="1159"/>
      <c r="DA88" s="1159"/>
      <c r="DB88" s="1159"/>
      <c r="DC88" s="1159"/>
      <c r="DD88" s="1159"/>
      <c r="DE88" s="1159"/>
      <c r="DF88" s="1159"/>
      <c r="DG88" s="1160"/>
    </row>
    <row r="89" spans="1:111" ht="16" hidden="1" outlineLevel="1">
      <c r="A89" s="226"/>
      <c r="B89" s="226"/>
      <c r="C89" s="1129"/>
      <c r="D89" s="1157"/>
      <c r="E89" s="1157"/>
      <c r="F89" s="1157"/>
      <c r="G89" s="1157"/>
      <c r="H89" s="1157"/>
      <c r="I89" s="1157"/>
      <c r="J89" s="1157"/>
      <c r="K89" s="1157"/>
      <c r="L89" s="1157"/>
      <c r="M89" s="1157"/>
      <c r="N89" s="1157"/>
      <c r="O89" s="1157"/>
      <c r="P89" s="1157"/>
      <c r="Q89" s="1157"/>
      <c r="R89" s="1157"/>
      <c r="S89" s="1157"/>
      <c r="T89" s="1157"/>
      <c r="U89" s="1157"/>
      <c r="V89" s="1157"/>
      <c r="W89" s="1157"/>
      <c r="X89" s="1157"/>
      <c r="Y89" s="1157"/>
      <c r="Z89" s="1157"/>
      <c r="AA89" s="1158"/>
      <c r="AB89" s="1157"/>
      <c r="AC89" s="1157"/>
      <c r="AD89" s="1157"/>
      <c r="AE89" s="1157"/>
      <c r="AF89" s="1157"/>
      <c r="AG89" s="1157"/>
      <c r="AH89" s="1157"/>
      <c r="AI89" s="1157"/>
      <c r="AJ89" s="1157"/>
      <c r="AK89" s="1157"/>
      <c r="AL89" s="1157"/>
      <c r="AM89" s="1158"/>
      <c r="AN89" s="1157"/>
      <c r="AO89" s="1157"/>
      <c r="AP89" s="1157"/>
      <c r="AQ89" s="1157"/>
      <c r="AR89" s="1157"/>
      <c r="AS89" s="1157"/>
      <c r="AT89" s="1157"/>
      <c r="AU89" s="1157"/>
      <c r="AV89" s="1157"/>
      <c r="AW89" s="1157"/>
      <c r="AX89" s="1157"/>
      <c r="AY89" s="1158"/>
      <c r="AZ89" s="1157"/>
      <c r="BA89" s="1157"/>
      <c r="BB89" s="1157"/>
      <c r="BC89" s="1157"/>
      <c r="BD89" s="1157"/>
      <c r="BE89" s="1157"/>
      <c r="BF89" s="1157"/>
      <c r="BG89" s="1157"/>
      <c r="BH89" s="1157"/>
      <c r="BI89" s="1157"/>
      <c r="BJ89" s="1157"/>
      <c r="BK89" s="1158"/>
      <c r="BL89" s="1157"/>
      <c r="BM89" s="1157"/>
      <c r="BN89" s="1157"/>
      <c r="BO89" s="1157"/>
      <c r="BP89" s="1157"/>
      <c r="BQ89" s="1157"/>
      <c r="BR89" s="1157"/>
      <c r="BS89" s="1157"/>
      <c r="BT89" s="1157"/>
      <c r="BU89" s="1157"/>
      <c r="BV89" s="1157"/>
      <c r="BW89" s="1158"/>
      <c r="BX89" s="1157"/>
      <c r="BY89" s="1157"/>
      <c r="BZ89" s="1157"/>
      <c r="CA89" s="1157"/>
      <c r="CB89" s="1157"/>
      <c r="CC89" s="1157"/>
      <c r="CD89" s="1157"/>
      <c r="CE89" s="1157"/>
      <c r="CF89" s="1157"/>
      <c r="CG89" s="1157"/>
      <c r="CH89" s="1157"/>
      <c r="CI89" s="1158"/>
      <c r="CJ89" s="1159"/>
      <c r="CK89" s="1159"/>
      <c r="CL89" s="1159"/>
      <c r="CM89" s="1159"/>
      <c r="CN89" s="1159"/>
      <c r="CO89" s="1159"/>
      <c r="CP89" s="1159"/>
      <c r="CQ89" s="1159"/>
      <c r="CR89" s="1159"/>
      <c r="CS89" s="1159"/>
      <c r="CT89" s="1159"/>
      <c r="CU89" s="1160"/>
      <c r="CV89" s="1159"/>
      <c r="CW89" s="1159"/>
      <c r="CX89" s="1159"/>
      <c r="CY89" s="1159"/>
      <c r="CZ89" s="1159"/>
      <c r="DA89" s="1159"/>
      <c r="DB89" s="1159"/>
      <c r="DC89" s="1159"/>
      <c r="DD89" s="1159"/>
      <c r="DE89" s="1159"/>
      <c r="DF89" s="1159"/>
      <c r="DG89" s="1160"/>
    </row>
    <row r="90" spans="1:111" ht="16" hidden="1" outlineLevel="1">
      <c r="A90" s="212" t="s">
        <v>344</v>
      </c>
      <c r="B90" s="213"/>
      <c r="C90" s="214"/>
      <c r="D90" s="1141"/>
      <c r="E90" s="1141"/>
      <c r="F90" s="1141"/>
      <c r="G90" s="1141"/>
      <c r="H90" s="1141"/>
      <c r="I90" s="1141"/>
      <c r="J90" s="1141"/>
      <c r="K90" s="1141"/>
      <c r="L90" s="1141"/>
      <c r="M90" s="1141"/>
      <c r="N90" s="1141"/>
      <c r="O90" s="1141"/>
      <c r="P90" s="1141"/>
      <c r="Q90" s="1141"/>
      <c r="R90" s="1141"/>
      <c r="S90" s="1141"/>
      <c r="T90" s="1141"/>
      <c r="U90" s="1141"/>
      <c r="V90" s="1141"/>
      <c r="W90" s="1141"/>
      <c r="X90" s="1141"/>
      <c r="Y90" s="1141"/>
      <c r="Z90" s="1141"/>
      <c r="AA90" s="1142"/>
      <c r="AB90" s="1141"/>
      <c r="AC90" s="1141"/>
      <c r="AD90" s="1141"/>
      <c r="AE90" s="1141"/>
      <c r="AF90" s="1141"/>
      <c r="AG90" s="1141"/>
      <c r="AH90" s="1141"/>
      <c r="AI90" s="1141"/>
      <c r="AJ90" s="1141"/>
      <c r="AK90" s="1141"/>
      <c r="AL90" s="1141"/>
      <c r="AM90" s="1142"/>
      <c r="AN90" s="1141"/>
      <c r="AO90" s="1141"/>
      <c r="AP90" s="1141"/>
      <c r="AQ90" s="1141"/>
      <c r="AR90" s="1141"/>
      <c r="AS90" s="1141"/>
      <c r="AT90" s="1141"/>
      <c r="AU90" s="1141"/>
      <c r="AV90" s="1141"/>
      <c r="AW90" s="1141"/>
      <c r="AX90" s="1141"/>
      <c r="AY90" s="1142"/>
      <c r="AZ90" s="1141"/>
      <c r="BA90" s="1141"/>
      <c r="BB90" s="1141"/>
      <c r="BC90" s="1141"/>
      <c r="BD90" s="1141"/>
      <c r="BE90" s="1141"/>
      <c r="BF90" s="1141"/>
      <c r="BG90" s="1141"/>
      <c r="BH90" s="1141"/>
      <c r="BI90" s="1141"/>
      <c r="BJ90" s="1141"/>
      <c r="BK90" s="1142"/>
      <c r="BL90" s="1141"/>
      <c r="BM90" s="1141"/>
      <c r="BN90" s="1141"/>
      <c r="BO90" s="1141"/>
      <c r="BP90" s="1141"/>
      <c r="BQ90" s="1141"/>
      <c r="BR90" s="1141"/>
      <c r="BS90" s="1141"/>
      <c r="BT90" s="1141"/>
      <c r="BU90" s="1141"/>
      <c r="BV90" s="1141"/>
      <c r="BW90" s="1142"/>
      <c r="BX90" s="1141"/>
      <c r="BY90" s="1141"/>
      <c r="BZ90" s="1141"/>
      <c r="CA90" s="1141"/>
      <c r="CB90" s="1141"/>
      <c r="CC90" s="1141"/>
      <c r="CD90" s="1141"/>
      <c r="CE90" s="1141"/>
      <c r="CF90" s="1141"/>
      <c r="CG90" s="1141"/>
      <c r="CH90" s="1141"/>
      <c r="CI90" s="1142"/>
      <c r="CJ90" s="1127"/>
      <c r="CK90" s="1127"/>
      <c r="CL90" s="1127"/>
      <c r="CM90" s="1127"/>
      <c r="CN90" s="1127"/>
      <c r="CO90" s="1127"/>
      <c r="CP90" s="1127"/>
      <c r="CQ90" s="1127"/>
      <c r="CR90" s="1127"/>
      <c r="CS90" s="1127"/>
      <c r="CT90" s="1127"/>
      <c r="CU90" s="1128"/>
      <c r="CV90" s="1127"/>
      <c r="CW90" s="1127"/>
      <c r="CX90" s="1127"/>
      <c r="CY90" s="1127"/>
      <c r="CZ90" s="1127"/>
      <c r="DA90" s="1127"/>
      <c r="DB90" s="1127"/>
      <c r="DC90" s="1127"/>
      <c r="DD90" s="1127"/>
      <c r="DE90" s="1127"/>
      <c r="DF90" s="1127"/>
      <c r="DG90" s="1128"/>
    </row>
    <row r="91" spans="1:111" ht="16" hidden="1" outlineLevel="1">
      <c r="A91" s="232" t="s">
        <v>345</v>
      </c>
      <c r="B91" s="232"/>
      <c r="C91" s="1155" t="s">
        <v>84</v>
      </c>
      <c r="D91" s="1130">
        <f>Projections!$C$68</f>
        <v>0</v>
      </c>
      <c r="E91" s="1130">
        <f>Projections!$C$68</f>
        <v>0</v>
      </c>
      <c r="F91" s="1130">
        <f>Projections!$C$68</f>
        <v>0</v>
      </c>
      <c r="G91" s="1130">
        <f>Projections!$C$68</f>
        <v>0</v>
      </c>
      <c r="H91" s="1130">
        <f>Projections!$C$68</f>
        <v>0</v>
      </c>
      <c r="I91" s="1130">
        <f>Projections!$C$68</f>
        <v>0</v>
      </c>
      <c r="J91" s="1130">
        <f>Projections!$C$68</f>
        <v>0</v>
      </c>
      <c r="K91" s="1130">
        <f>Projections!$C$68</f>
        <v>0</v>
      </c>
      <c r="L91" s="1130">
        <f>Projections!$C$68</f>
        <v>0</v>
      </c>
      <c r="M91" s="1130">
        <f>Projections!$C$68</f>
        <v>0</v>
      </c>
      <c r="N91" s="1130">
        <f>Projections!$C$68</f>
        <v>0</v>
      </c>
      <c r="O91" s="1130">
        <f>Projections!$C$68</f>
        <v>0</v>
      </c>
      <c r="P91" s="1130">
        <f>Projections!$C$68</f>
        <v>0</v>
      </c>
      <c r="Q91" s="1130">
        <f>Projections!$C$68</f>
        <v>0</v>
      </c>
      <c r="R91" s="1130">
        <f>Projections!$C$68</f>
        <v>0</v>
      </c>
      <c r="S91" s="1130">
        <f>Projections!$C$68</f>
        <v>0</v>
      </c>
      <c r="T91" s="1130">
        <f>Projections!$C$68</f>
        <v>0</v>
      </c>
      <c r="U91" s="1130">
        <f>Projections!$C$68</f>
        <v>0</v>
      </c>
      <c r="V91" s="1130">
        <f>Projections!$C$68</f>
        <v>0</v>
      </c>
      <c r="W91" s="1130">
        <f>Projections!$C$68</f>
        <v>0</v>
      </c>
      <c r="X91" s="1130">
        <f>Projections!$C$68</f>
        <v>0</v>
      </c>
      <c r="Y91" s="1130">
        <f>Projections!$C$68</f>
        <v>0</v>
      </c>
      <c r="Z91" s="1130">
        <f>Projections!$C$68</f>
        <v>0</v>
      </c>
      <c r="AA91" s="1131">
        <f>Projections!$C$68</f>
        <v>0</v>
      </c>
      <c r="AB91" s="1130">
        <f>Projections!$C$68</f>
        <v>0</v>
      </c>
      <c r="AC91" s="1130">
        <f>Projections!$C$68</f>
        <v>0</v>
      </c>
      <c r="AD91" s="1130">
        <f>Projections!$C$68</f>
        <v>0</v>
      </c>
      <c r="AE91" s="1130">
        <f>Projections!$C$68</f>
        <v>0</v>
      </c>
      <c r="AF91" s="1130">
        <f>Projections!$C$68</f>
        <v>0</v>
      </c>
      <c r="AG91" s="1130">
        <f>Projections!$C$68</f>
        <v>0</v>
      </c>
      <c r="AH91" s="1130">
        <f>Projections!$C$68</f>
        <v>0</v>
      </c>
      <c r="AI91" s="1130">
        <f>Projections!$C$68</f>
        <v>0</v>
      </c>
      <c r="AJ91" s="1130">
        <f>Projections!$C$68</f>
        <v>0</v>
      </c>
      <c r="AK91" s="1130">
        <f>Projections!$C$68</f>
        <v>0</v>
      </c>
      <c r="AL91" s="1130">
        <f>Projections!$C$68</f>
        <v>0</v>
      </c>
      <c r="AM91" s="1131">
        <f>Projections!$C$68</f>
        <v>0</v>
      </c>
      <c r="AN91" s="1130">
        <f>Projections!$C$68</f>
        <v>0</v>
      </c>
      <c r="AO91" s="1130">
        <f>Projections!$C$68</f>
        <v>0</v>
      </c>
      <c r="AP91" s="1130">
        <f>Projections!$C$68</f>
        <v>0</v>
      </c>
      <c r="AQ91" s="1130">
        <f>Projections!$C$68</f>
        <v>0</v>
      </c>
      <c r="AR91" s="1130">
        <f>Projections!$C$68</f>
        <v>0</v>
      </c>
      <c r="AS91" s="1130">
        <f>Projections!$C$68</f>
        <v>0</v>
      </c>
      <c r="AT91" s="1130">
        <f>Projections!$C$68</f>
        <v>0</v>
      </c>
      <c r="AU91" s="1130">
        <f>Projections!$C$68</f>
        <v>0</v>
      </c>
      <c r="AV91" s="1130">
        <f>Projections!$C$68</f>
        <v>0</v>
      </c>
      <c r="AW91" s="1130">
        <f>Projections!$C$68</f>
        <v>0</v>
      </c>
      <c r="AX91" s="1130">
        <f>Projections!$C$68</f>
        <v>0</v>
      </c>
      <c r="AY91" s="1131">
        <f>Projections!$C$68</f>
        <v>0</v>
      </c>
      <c r="AZ91" s="1130">
        <f>Projections!$C$68</f>
        <v>0</v>
      </c>
      <c r="BA91" s="1130">
        <f>Projections!$C$68</f>
        <v>0</v>
      </c>
      <c r="BB91" s="1130">
        <f>Projections!$C$68</f>
        <v>0</v>
      </c>
      <c r="BC91" s="1130">
        <f>Projections!$C$68</f>
        <v>0</v>
      </c>
      <c r="BD91" s="1130">
        <f>Projections!$C$68</f>
        <v>0</v>
      </c>
      <c r="BE91" s="1130">
        <f>Projections!$C$68</f>
        <v>0</v>
      </c>
      <c r="BF91" s="1130">
        <f>Projections!$C$68</f>
        <v>0</v>
      </c>
      <c r="BG91" s="1130">
        <f>Projections!$C$68</f>
        <v>0</v>
      </c>
      <c r="BH91" s="1130">
        <f>Projections!$C$68</f>
        <v>0</v>
      </c>
      <c r="BI91" s="1130">
        <f>Projections!$C$68</f>
        <v>0</v>
      </c>
      <c r="BJ91" s="1130">
        <f>Projections!$C$68</f>
        <v>0</v>
      </c>
      <c r="BK91" s="1131">
        <f>Projections!$C$68</f>
        <v>0</v>
      </c>
      <c r="BL91" s="1130"/>
      <c r="BM91" s="1130"/>
      <c r="BN91" s="1130"/>
      <c r="BO91" s="1130"/>
      <c r="BP91" s="1130"/>
      <c r="BQ91" s="1130"/>
      <c r="BR91" s="1130"/>
      <c r="BS91" s="1130"/>
      <c r="BT91" s="1130"/>
      <c r="BU91" s="1130"/>
      <c r="BV91" s="1130"/>
      <c r="BW91" s="1131"/>
      <c r="BX91" s="1130"/>
      <c r="BY91" s="1130"/>
      <c r="BZ91" s="1130"/>
      <c r="CA91" s="1130"/>
      <c r="CB91" s="1130"/>
      <c r="CC91" s="1130"/>
      <c r="CD91" s="1130"/>
      <c r="CE91" s="1130"/>
      <c r="CF91" s="1130"/>
      <c r="CG91" s="1130"/>
      <c r="CH91" s="1130"/>
      <c r="CI91" s="1131"/>
      <c r="CJ91" s="1156"/>
      <c r="CK91" s="1156"/>
      <c r="CL91" s="1156"/>
      <c r="CM91" s="1156"/>
      <c r="CN91" s="1156"/>
      <c r="CO91" s="1156"/>
      <c r="CP91" s="1156"/>
      <c r="CQ91" s="1156"/>
      <c r="CR91" s="1156"/>
      <c r="CS91" s="1156"/>
      <c r="CT91" s="1156"/>
      <c r="CU91" s="1132"/>
      <c r="CV91" s="1156"/>
      <c r="CW91" s="1156"/>
      <c r="CX91" s="1156"/>
      <c r="CY91" s="1156"/>
      <c r="CZ91" s="1156"/>
      <c r="DA91" s="1156"/>
      <c r="DB91" s="1156"/>
      <c r="DC91" s="1156"/>
      <c r="DD91" s="1156"/>
      <c r="DE91" s="1156"/>
      <c r="DF91" s="1156"/>
      <c r="DG91" s="1132"/>
    </row>
    <row r="92" spans="1:111" ht="16" hidden="1" outlineLevel="1">
      <c r="A92" s="114"/>
      <c r="B92" s="226"/>
      <c r="C92" s="1129"/>
      <c r="D92" s="1133"/>
      <c r="E92" s="1133"/>
      <c r="F92" s="1133"/>
      <c r="G92" s="1133"/>
      <c r="H92" s="1133"/>
      <c r="I92" s="1133"/>
      <c r="J92" s="1133"/>
      <c r="K92" s="1133"/>
      <c r="L92" s="1133"/>
      <c r="M92" s="1133"/>
      <c r="N92" s="1133"/>
      <c r="O92" s="1133"/>
      <c r="P92" s="1133"/>
      <c r="Q92" s="1133"/>
      <c r="R92" s="1133"/>
      <c r="S92" s="1133"/>
      <c r="T92" s="1133"/>
      <c r="U92" s="1133"/>
      <c r="V92" s="1133"/>
      <c r="W92" s="1133"/>
      <c r="X92" s="1133"/>
      <c r="Y92" s="1133"/>
      <c r="Z92" s="1133"/>
      <c r="AA92" s="1134"/>
      <c r="AB92" s="1133"/>
      <c r="AC92" s="1133"/>
      <c r="AD92" s="1133"/>
      <c r="AE92" s="1133"/>
      <c r="AF92" s="1133"/>
      <c r="AG92" s="1133"/>
      <c r="AH92" s="1133"/>
      <c r="AI92" s="1133"/>
      <c r="AJ92" s="1133"/>
      <c r="AK92" s="1133"/>
      <c r="AL92" s="1133"/>
      <c r="AM92" s="1134"/>
      <c r="AN92" s="1133"/>
      <c r="AO92" s="1133"/>
      <c r="AP92" s="1133"/>
      <c r="AQ92" s="1133"/>
      <c r="AR92" s="1133"/>
      <c r="AS92" s="1133"/>
      <c r="AT92" s="1133"/>
      <c r="AU92" s="1133"/>
      <c r="AV92" s="1133"/>
      <c r="AW92" s="1133"/>
      <c r="AX92" s="1133"/>
      <c r="AY92" s="1134"/>
      <c r="AZ92" s="1133"/>
      <c r="BA92" s="1133"/>
      <c r="BB92" s="1133"/>
      <c r="BC92" s="1133"/>
      <c r="BD92" s="1133"/>
      <c r="BE92" s="1133"/>
      <c r="BF92" s="1133"/>
      <c r="BG92" s="1133"/>
      <c r="BH92" s="1133"/>
      <c r="BI92" s="1133"/>
      <c r="BJ92" s="1133"/>
      <c r="BK92" s="1134"/>
      <c r="BL92" s="1133"/>
      <c r="BM92" s="1133"/>
      <c r="BN92" s="1133"/>
      <c r="BO92" s="1133"/>
      <c r="BP92" s="1133"/>
      <c r="BQ92" s="1133"/>
      <c r="BR92" s="1133"/>
      <c r="BS92" s="1133"/>
      <c r="BT92" s="1133"/>
      <c r="BU92" s="1133"/>
      <c r="BV92" s="1133"/>
      <c r="BW92" s="1134"/>
      <c r="BX92" s="1133"/>
      <c r="BY92" s="1133"/>
      <c r="BZ92" s="1133"/>
      <c r="CA92" s="1133"/>
      <c r="CB92" s="1133"/>
      <c r="CC92" s="1133"/>
      <c r="CD92" s="1133"/>
      <c r="CE92" s="1133"/>
      <c r="CF92" s="1133"/>
      <c r="CG92" s="1133"/>
      <c r="CH92" s="1133"/>
      <c r="CI92" s="1134"/>
      <c r="CJ92" s="1135"/>
      <c r="CK92" s="1135"/>
      <c r="CL92" s="1135"/>
      <c r="CM92" s="1135"/>
      <c r="CN92" s="1135"/>
      <c r="CO92" s="1135"/>
      <c r="CP92" s="1135"/>
      <c r="CQ92" s="1135"/>
      <c r="CR92" s="1135"/>
      <c r="CS92" s="1135"/>
      <c r="CT92" s="1135"/>
      <c r="CU92" s="1136"/>
      <c r="CV92" s="1135"/>
      <c r="CW92" s="1135"/>
      <c r="CX92" s="1135"/>
      <c r="CY92" s="1135"/>
      <c r="CZ92" s="1135"/>
      <c r="DA92" s="1135"/>
      <c r="DB92" s="1135"/>
      <c r="DC92" s="1135"/>
      <c r="DD92" s="1135"/>
      <c r="DE92" s="1135"/>
      <c r="DF92" s="1135"/>
      <c r="DG92" s="1136"/>
    </row>
    <row r="93" spans="1:111" ht="16" hidden="1" outlineLevel="1">
      <c r="A93" s="115" t="s">
        <v>346</v>
      </c>
      <c r="B93" s="226"/>
      <c r="C93" s="1129"/>
      <c r="D93" s="1133"/>
      <c r="E93" s="1133"/>
      <c r="F93" s="1133"/>
      <c r="G93" s="1133"/>
      <c r="H93" s="1133"/>
      <c r="I93" s="1133"/>
      <c r="J93" s="1133"/>
      <c r="K93" s="1133"/>
      <c r="L93" s="1133"/>
      <c r="M93" s="1133"/>
      <c r="N93" s="1133"/>
      <c r="O93" s="1133"/>
      <c r="P93" s="1133"/>
      <c r="Q93" s="1133"/>
      <c r="R93" s="1133"/>
      <c r="S93" s="1133"/>
      <c r="T93" s="1133"/>
      <c r="U93" s="1133"/>
      <c r="V93" s="1133"/>
      <c r="W93" s="1133"/>
      <c r="X93" s="1133"/>
      <c r="Y93" s="1133"/>
      <c r="Z93" s="1133"/>
      <c r="AA93" s="1134"/>
      <c r="AB93" s="1133"/>
      <c r="AC93" s="1133"/>
      <c r="AD93" s="1133"/>
      <c r="AE93" s="1133"/>
      <c r="AF93" s="1133"/>
      <c r="AG93" s="1133"/>
      <c r="AH93" s="1133"/>
      <c r="AI93" s="1133"/>
      <c r="AJ93" s="1133"/>
      <c r="AK93" s="1133"/>
      <c r="AL93" s="1133"/>
      <c r="AM93" s="1134"/>
      <c r="AN93" s="1133"/>
      <c r="AO93" s="1133"/>
      <c r="AP93" s="1133"/>
      <c r="AQ93" s="1133"/>
      <c r="AR93" s="1133"/>
      <c r="AS93" s="1133"/>
      <c r="AT93" s="1133"/>
      <c r="AU93" s="1133"/>
      <c r="AV93" s="1133"/>
      <c r="AW93" s="1133"/>
      <c r="AX93" s="1133"/>
      <c r="AY93" s="1134"/>
      <c r="AZ93" s="1133"/>
      <c r="BA93" s="1133"/>
      <c r="BB93" s="1133"/>
      <c r="BC93" s="1133"/>
      <c r="BD93" s="1133"/>
      <c r="BE93" s="1133"/>
      <c r="BF93" s="1133"/>
      <c r="BG93" s="1133"/>
      <c r="BH93" s="1133"/>
      <c r="BI93" s="1133"/>
      <c r="BJ93" s="1133"/>
      <c r="BK93" s="1134"/>
      <c r="BL93" s="1133"/>
      <c r="BM93" s="1133"/>
      <c r="BN93" s="1133"/>
      <c r="BO93" s="1133"/>
      <c r="BP93" s="1133"/>
      <c r="BQ93" s="1133"/>
      <c r="BR93" s="1133"/>
      <c r="BS93" s="1133"/>
      <c r="BT93" s="1133"/>
      <c r="BU93" s="1133"/>
      <c r="BV93" s="1133"/>
      <c r="BW93" s="1134"/>
      <c r="BX93" s="1133"/>
      <c r="BY93" s="1133"/>
      <c r="BZ93" s="1133"/>
      <c r="CA93" s="1133"/>
      <c r="CB93" s="1133"/>
      <c r="CC93" s="1133"/>
      <c r="CD93" s="1133"/>
      <c r="CE93" s="1133"/>
      <c r="CF93" s="1133"/>
      <c r="CG93" s="1133"/>
      <c r="CH93" s="1133"/>
      <c r="CI93" s="1134"/>
      <c r="CJ93" s="1135"/>
      <c r="CK93" s="1135"/>
      <c r="CL93" s="1135"/>
      <c r="CM93" s="1135"/>
      <c r="CN93" s="1135"/>
      <c r="CO93" s="1135"/>
      <c r="CP93" s="1135"/>
      <c r="CQ93" s="1135"/>
      <c r="CR93" s="1135"/>
      <c r="CS93" s="1135"/>
      <c r="CT93" s="1135"/>
      <c r="CU93" s="1136"/>
      <c r="CV93" s="1135"/>
      <c r="CW93" s="1135"/>
      <c r="CX93" s="1135"/>
      <c r="CY93" s="1135"/>
      <c r="CZ93" s="1135"/>
      <c r="DA93" s="1135"/>
      <c r="DB93" s="1135"/>
      <c r="DC93" s="1135"/>
      <c r="DD93" s="1135"/>
      <c r="DE93" s="1135"/>
      <c r="DF93" s="1135"/>
      <c r="DG93" s="1136"/>
    </row>
    <row r="94" spans="1:111" ht="16" hidden="1" outlineLevel="1">
      <c r="A94" s="226" t="s">
        <v>347</v>
      </c>
      <c r="B94" s="226"/>
      <c r="C94" s="1129" t="s">
        <v>193</v>
      </c>
      <c r="D94" s="1133">
        <f>IF(Projections!$C$67="Yearly",ROUND(D71*Projections!$C$90,0),0)</f>
        <v>0</v>
      </c>
      <c r="E94" s="1133">
        <f>IF(Projections!$C$67="Yearly",ROUND(E71*Projections!$C$90,0),0)</f>
        <v>0</v>
      </c>
      <c r="F94" s="1133">
        <f>IF(Projections!$C$67="Yearly",ROUND(F71*Projections!$C$90,0),0)</f>
        <v>0</v>
      </c>
      <c r="G94" s="1133">
        <f>IF(Projections!$C$67="Yearly",ROUND(G71*Projections!$C$90,0),0)</f>
        <v>0</v>
      </c>
      <c r="H94" s="1133">
        <f>IF(Projections!$C$67="Yearly",ROUND(H71*Projections!$C$90,0),0)</f>
        <v>0</v>
      </c>
      <c r="I94" s="1133">
        <f>IF(Projections!$C$67="Yearly",ROUND(I71*Projections!$C$90,0),0)</f>
        <v>0</v>
      </c>
      <c r="J94" s="1133">
        <f>IF(Projections!$C$67="Yearly",ROUND(J71*Projections!$C$90,0),0)</f>
        <v>0</v>
      </c>
      <c r="K94" s="1133">
        <f>IF(Projections!$C$67="Yearly",ROUND(K71*Projections!$C$90,0),0)</f>
        <v>0</v>
      </c>
      <c r="L94" s="1133">
        <f>IF(Projections!$C$67="Yearly",ROUND(L71*Projections!$C$90,0),0)</f>
        <v>0</v>
      </c>
      <c r="M94" s="1133">
        <f>IF(Projections!$C$67="Yearly",ROUND(M71*Projections!$C$90,0),0)</f>
        <v>0</v>
      </c>
      <c r="N94" s="1133">
        <f>IF(Projections!$C$67="Yearly",ROUND(N71*Projections!$C$90,0),0)</f>
        <v>0</v>
      </c>
      <c r="O94" s="1133">
        <f>IF(Projections!$C$67="Yearly",ROUND(O71*Projections!$C$90,0),0)</f>
        <v>0</v>
      </c>
      <c r="P94" s="1133">
        <f>IF(Projections!$C$67="Yearly",ROUND(P71*Projections!$C$90,0),0)</f>
        <v>0</v>
      </c>
      <c r="Q94" s="1133">
        <f>IF(Projections!$C$67="Yearly",ROUND(Q71*Projections!$C$90,0),0)</f>
        <v>0</v>
      </c>
      <c r="R94" s="1133">
        <f>IF(Projections!$C$67="Yearly",ROUND(R71*Projections!$C$90,0),0)</f>
        <v>0</v>
      </c>
      <c r="S94" s="1133">
        <f>IF(Projections!$C$67="Yearly",ROUND(S71*Projections!$C$90,0),0)</f>
        <v>0</v>
      </c>
      <c r="T94" s="1133">
        <f>IF(Projections!$C$67="Yearly",ROUND(T71*Projections!$C$90,0),0)</f>
        <v>0</v>
      </c>
      <c r="U94" s="1133">
        <f>IF(Projections!$C$67="Yearly",ROUND(U71*Projections!$C$90,0),0)</f>
        <v>0</v>
      </c>
      <c r="V94" s="1133">
        <f>IF(Projections!$C$67="Yearly",ROUND(V71*Projections!$C$90,0),0)</f>
        <v>0</v>
      </c>
      <c r="W94" s="1133">
        <f>IF(Projections!$C$67="Yearly",ROUND(W71*Projections!$C$90,0),0)</f>
        <v>0</v>
      </c>
      <c r="X94" s="1133">
        <f>IF(Projections!$C$67="Yearly",ROUND(X71*Projections!$C$90,0),0)</f>
        <v>0</v>
      </c>
      <c r="Y94" s="1133">
        <f>IF(Projections!$C$67="Yearly",ROUND(Y71*Projections!$C$90,0),0)</f>
        <v>0</v>
      </c>
      <c r="Z94" s="1133">
        <f>IF(Projections!$C$67="Yearly",ROUND(Z71*Projections!$C$90,0),0)</f>
        <v>0</v>
      </c>
      <c r="AA94" s="1134">
        <f>IF(Projections!$C$67="Yearly",ROUND(AA71*Projections!$C$90,0),0)</f>
        <v>0</v>
      </c>
      <c r="AB94" s="1133">
        <f>IF(Projections!$C$67="Yearly",ROUND(AB71*Projections!$C$90,0),0)</f>
        <v>0</v>
      </c>
      <c r="AC94" s="1133">
        <f>IF(Projections!$C$67="Yearly",ROUND(AC71*Projections!$C$90,0),0)</f>
        <v>0</v>
      </c>
      <c r="AD94" s="1133">
        <f>IF(Projections!$C$67="Yearly",ROUND(AD71*Projections!$C$90,0),0)</f>
        <v>0</v>
      </c>
      <c r="AE94" s="1133">
        <f>IF(Projections!$C$67="Yearly",ROUND(AE71*Projections!$C$90,0),0)</f>
        <v>0</v>
      </c>
      <c r="AF94" s="1133">
        <f>IF(Projections!$C$67="Yearly",ROUND(AF71*Projections!$C$90,0),0)</f>
        <v>0</v>
      </c>
      <c r="AG94" s="1133">
        <f>IF(Projections!$C$67="Yearly",ROUND(AG71*Projections!$C$90,0),0)</f>
        <v>0</v>
      </c>
      <c r="AH94" s="1133">
        <f>IF(Projections!$C$67="Yearly",ROUND(AH71*Projections!$C$90,0),0)</f>
        <v>0</v>
      </c>
      <c r="AI94" s="1133">
        <f>IF(Projections!$C$67="Yearly",ROUND(AI71*Projections!$C$90,0),0)</f>
        <v>0</v>
      </c>
      <c r="AJ94" s="1133">
        <f>IF(Projections!$C$67="Yearly",ROUND(AJ71*Projections!$C$90,0),0)</f>
        <v>0</v>
      </c>
      <c r="AK94" s="1133">
        <f>IF(Projections!$C$67="Yearly",ROUND(AK71*Projections!$C$90,0),0)</f>
        <v>0</v>
      </c>
      <c r="AL94" s="1133">
        <f>IF(Projections!$C$67="Yearly",ROUND(AL71*Projections!$C$90,0),0)</f>
        <v>0</v>
      </c>
      <c r="AM94" s="1134">
        <f>IF(Projections!$C$67="Yearly",ROUND(AM71*Projections!$C$90,0),0)</f>
        <v>0</v>
      </c>
      <c r="AN94" s="1133">
        <f>IF(Projections!$C$67="Yearly",ROUND(AN71*Projections!$C$90,0),0)</f>
        <v>0</v>
      </c>
      <c r="AO94" s="1133">
        <f>IF(Projections!$C$67="Yearly",ROUND(AO71*Projections!$C$90,0),0)</f>
        <v>0</v>
      </c>
      <c r="AP94" s="1133">
        <f>IF(Projections!$C$67="Yearly",ROUND(AP71*Projections!$C$90,0),0)</f>
        <v>0</v>
      </c>
      <c r="AQ94" s="1133">
        <f>IF(Projections!$C$67="Yearly",ROUND(AQ71*Projections!$C$90,0),0)</f>
        <v>0</v>
      </c>
      <c r="AR94" s="1133">
        <f>IF(Projections!$C$67="Yearly",ROUND(AR71*Projections!$C$90,0),0)</f>
        <v>0</v>
      </c>
      <c r="AS94" s="1133">
        <f>IF(Projections!$C$67="Yearly",ROUND(AS71*Projections!$C$90,0),0)</f>
        <v>0</v>
      </c>
      <c r="AT94" s="1133">
        <f>IF(Projections!$C$67="Yearly",ROUND(AT71*Projections!$C$90,0),0)</f>
        <v>0</v>
      </c>
      <c r="AU94" s="1133">
        <f>IF(Projections!$C$67="Yearly",ROUND(AU71*Projections!$C$90,0),0)</f>
        <v>0</v>
      </c>
      <c r="AV94" s="1133">
        <f>IF(Projections!$C$67="Yearly",ROUND(AV71*Projections!$C$90,0),0)</f>
        <v>0</v>
      </c>
      <c r="AW94" s="1133">
        <f>IF(Projections!$C$67="Yearly",ROUND(AW71*Projections!$C$90,0),0)</f>
        <v>0</v>
      </c>
      <c r="AX94" s="1133">
        <f>IF(Projections!$C$67="Yearly",ROUND(AX71*Projections!$C$90,0),0)</f>
        <v>0</v>
      </c>
      <c r="AY94" s="1134">
        <f>IF(Projections!$C$67="Yearly",ROUND(AY71*Projections!$C$90,0),0)</f>
        <v>0</v>
      </c>
      <c r="AZ94" s="1133">
        <f>IF(Projections!$C$67="Yearly",ROUND(AZ71*Projections!$C$90,0),0)</f>
        <v>0</v>
      </c>
      <c r="BA94" s="1133">
        <f>IF(Projections!$C$67="Yearly",ROUND(BA71*Projections!$C$90,0),0)</f>
        <v>0</v>
      </c>
      <c r="BB94" s="1133">
        <f>IF(Projections!$C$67="Yearly",ROUND(BB71*Projections!$C$90,0),0)</f>
        <v>0</v>
      </c>
      <c r="BC94" s="1133">
        <f>IF(Projections!$C$67="Yearly",ROUND(BC71*Projections!$C$90,0),0)</f>
        <v>0</v>
      </c>
      <c r="BD94" s="1133">
        <f>IF(Projections!$C$67="Yearly",ROUND(BD71*Projections!$C$90,0),0)</f>
        <v>0</v>
      </c>
      <c r="BE94" s="1133">
        <f>IF(Projections!$C$67="Yearly",ROUND(BE71*Projections!$C$90,0),0)</f>
        <v>0</v>
      </c>
      <c r="BF94" s="1133">
        <f>IF(Projections!$C$67="Yearly",ROUND(BF71*Projections!$C$90,0),0)</f>
        <v>0</v>
      </c>
      <c r="BG94" s="1133">
        <f>IF(Projections!$C$67="Yearly",ROUND(BG71*Projections!$C$90,0),0)</f>
        <v>0</v>
      </c>
      <c r="BH94" s="1133">
        <f>IF(Projections!$C$67="Yearly",ROUND(BH71*Projections!$C$90,0),0)</f>
        <v>0</v>
      </c>
      <c r="BI94" s="1133">
        <f>IF(Projections!$C$67="Yearly",ROUND(BI71*Projections!$C$90,0),0)</f>
        <v>0</v>
      </c>
      <c r="BJ94" s="1133">
        <f>IF(Projections!$C$67="Yearly",ROUND(BJ71*Projections!$C$90,0),0)</f>
        <v>0</v>
      </c>
      <c r="BK94" s="1134">
        <f>IF(Projections!$C$67="Yearly",ROUND(BK71*Projections!$C$90,0),0)</f>
        <v>0</v>
      </c>
      <c r="BL94" s="1133"/>
      <c r="BM94" s="1133"/>
      <c r="BN94" s="1133"/>
      <c r="BO94" s="1133"/>
      <c r="BP94" s="1133"/>
      <c r="BQ94" s="1133"/>
      <c r="BR94" s="1133"/>
      <c r="BS94" s="1133"/>
      <c r="BT94" s="1133"/>
      <c r="BU94" s="1133"/>
      <c r="BV94" s="1133"/>
      <c r="BW94" s="1134"/>
      <c r="BX94" s="1133"/>
      <c r="BY94" s="1133"/>
      <c r="BZ94" s="1133"/>
      <c r="CA94" s="1133"/>
      <c r="CB94" s="1133"/>
      <c r="CC94" s="1133"/>
      <c r="CD94" s="1133"/>
      <c r="CE94" s="1133"/>
      <c r="CF94" s="1133"/>
      <c r="CG94" s="1133"/>
      <c r="CH94" s="1133"/>
      <c r="CI94" s="1134"/>
      <c r="CJ94" s="1135"/>
      <c r="CK94" s="1135"/>
      <c r="CL94" s="1135"/>
      <c r="CM94" s="1135"/>
      <c r="CN94" s="1135"/>
      <c r="CO94" s="1135"/>
      <c r="CP94" s="1135"/>
      <c r="CQ94" s="1135"/>
      <c r="CR94" s="1135"/>
      <c r="CS94" s="1135"/>
      <c r="CT94" s="1135"/>
      <c r="CU94" s="1136"/>
      <c r="CV94" s="1135"/>
      <c r="CW94" s="1135"/>
      <c r="CX94" s="1135"/>
      <c r="CY94" s="1135"/>
      <c r="CZ94" s="1135"/>
      <c r="DA94" s="1135"/>
      <c r="DB94" s="1135"/>
      <c r="DC94" s="1135"/>
      <c r="DD94" s="1135"/>
      <c r="DE94" s="1135"/>
      <c r="DF94" s="1135"/>
      <c r="DG94" s="1136"/>
    </row>
    <row r="95" spans="1:111" ht="16" hidden="1" outlineLevel="1">
      <c r="A95" s="226" t="s">
        <v>348</v>
      </c>
      <c r="B95" s="226"/>
      <c r="C95" s="1129" t="s">
        <v>193</v>
      </c>
      <c r="D95" s="1133">
        <f t="shared" ref="D95:BK95" si="222">SUM(D100:D106)</f>
        <v>0</v>
      </c>
      <c r="E95" s="1133">
        <f t="shared" si="222"/>
        <v>0</v>
      </c>
      <c r="F95" s="1133">
        <f t="shared" si="222"/>
        <v>0</v>
      </c>
      <c r="G95" s="1133">
        <f t="shared" si="222"/>
        <v>0</v>
      </c>
      <c r="H95" s="1133">
        <f t="shared" si="222"/>
        <v>0</v>
      </c>
      <c r="I95" s="1133">
        <f t="shared" si="222"/>
        <v>0</v>
      </c>
      <c r="J95" s="1133">
        <f t="shared" si="222"/>
        <v>0</v>
      </c>
      <c r="K95" s="1133">
        <f t="shared" si="222"/>
        <v>0</v>
      </c>
      <c r="L95" s="1133">
        <f t="shared" si="222"/>
        <v>0</v>
      </c>
      <c r="M95" s="1133">
        <f t="shared" si="222"/>
        <v>0</v>
      </c>
      <c r="N95" s="1133">
        <f t="shared" si="222"/>
        <v>0</v>
      </c>
      <c r="O95" s="1133">
        <f t="shared" si="222"/>
        <v>0</v>
      </c>
      <c r="P95" s="1133" t="e">
        <f t="shared" si="222"/>
        <v>#REF!</v>
      </c>
      <c r="Q95" s="1133" t="e">
        <f t="shared" si="222"/>
        <v>#REF!</v>
      </c>
      <c r="R95" s="1133" t="e">
        <f t="shared" si="222"/>
        <v>#REF!</v>
      </c>
      <c r="S95" s="1133" t="e">
        <f t="shared" si="222"/>
        <v>#REF!</v>
      </c>
      <c r="T95" s="1133" t="e">
        <f t="shared" si="222"/>
        <v>#REF!</v>
      </c>
      <c r="U95" s="1133" t="e">
        <f t="shared" si="222"/>
        <v>#REF!</v>
      </c>
      <c r="V95" s="1133" t="e">
        <f t="shared" si="222"/>
        <v>#REF!</v>
      </c>
      <c r="W95" s="1133" t="e">
        <f t="shared" si="222"/>
        <v>#REF!</v>
      </c>
      <c r="X95" s="1133" t="e">
        <f t="shared" si="222"/>
        <v>#REF!</v>
      </c>
      <c r="Y95" s="1133" t="e">
        <f t="shared" si="222"/>
        <v>#REF!</v>
      </c>
      <c r="Z95" s="1133" t="e">
        <f t="shared" si="222"/>
        <v>#REF!</v>
      </c>
      <c r="AA95" s="1134" t="e">
        <f t="shared" si="222"/>
        <v>#REF!</v>
      </c>
      <c r="AB95" s="1133" t="e">
        <f t="shared" si="222"/>
        <v>#REF!</v>
      </c>
      <c r="AC95" s="1133" t="e">
        <f t="shared" si="222"/>
        <v>#REF!</v>
      </c>
      <c r="AD95" s="1133" t="e">
        <f t="shared" si="222"/>
        <v>#REF!</v>
      </c>
      <c r="AE95" s="1133" t="e">
        <f t="shared" si="222"/>
        <v>#REF!</v>
      </c>
      <c r="AF95" s="1133" t="e">
        <f t="shared" si="222"/>
        <v>#REF!</v>
      </c>
      <c r="AG95" s="1133" t="e">
        <f t="shared" si="222"/>
        <v>#REF!</v>
      </c>
      <c r="AH95" s="1133" t="e">
        <f t="shared" si="222"/>
        <v>#REF!</v>
      </c>
      <c r="AI95" s="1133" t="e">
        <f t="shared" si="222"/>
        <v>#REF!</v>
      </c>
      <c r="AJ95" s="1133" t="e">
        <f t="shared" si="222"/>
        <v>#REF!</v>
      </c>
      <c r="AK95" s="1133" t="e">
        <f t="shared" si="222"/>
        <v>#REF!</v>
      </c>
      <c r="AL95" s="1133" t="e">
        <f t="shared" si="222"/>
        <v>#REF!</v>
      </c>
      <c r="AM95" s="1134" t="e">
        <f t="shared" si="222"/>
        <v>#REF!</v>
      </c>
      <c r="AN95" s="1133" t="e">
        <f t="shared" si="222"/>
        <v>#REF!</v>
      </c>
      <c r="AO95" s="1133" t="e">
        <f t="shared" si="222"/>
        <v>#REF!</v>
      </c>
      <c r="AP95" s="1133" t="e">
        <f t="shared" si="222"/>
        <v>#REF!</v>
      </c>
      <c r="AQ95" s="1133" t="e">
        <f t="shared" si="222"/>
        <v>#REF!</v>
      </c>
      <c r="AR95" s="1133" t="e">
        <f t="shared" si="222"/>
        <v>#REF!</v>
      </c>
      <c r="AS95" s="1133" t="e">
        <f t="shared" si="222"/>
        <v>#REF!</v>
      </c>
      <c r="AT95" s="1133" t="e">
        <f t="shared" si="222"/>
        <v>#REF!</v>
      </c>
      <c r="AU95" s="1133" t="e">
        <f t="shared" si="222"/>
        <v>#REF!</v>
      </c>
      <c r="AV95" s="1133" t="e">
        <f t="shared" si="222"/>
        <v>#REF!</v>
      </c>
      <c r="AW95" s="1133" t="e">
        <f t="shared" si="222"/>
        <v>#REF!</v>
      </c>
      <c r="AX95" s="1133" t="e">
        <f t="shared" si="222"/>
        <v>#REF!</v>
      </c>
      <c r="AY95" s="1134" t="e">
        <f t="shared" si="222"/>
        <v>#REF!</v>
      </c>
      <c r="AZ95" s="1133" t="e">
        <f t="shared" si="222"/>
        <v>#REF!</v>
      </c>
      <c r="BA95" s="1133" t="e">
        <f t="shared" si="222"/>
        <v>#REF!</v>
      </c>
      <c r="BB95" s="1133" t="e">
        <f t="shared" si="222"/>
        <v>#REF!</v>
      </c>
      <c r="BC95" s="1133" t="e">
        <f t="shared" si="222"/>
        <v>#REF!</v>
      </c>
      <c r="BD95" s="1133" t="e">
        <f t="shared" si="222"/>
        <v>#REF!</v>
      </c>
      <c r="BE95" s="1133" t="e">
        <f t="shared" si="222"/>
        <v>#REF!</v>
      </c>
      <c r="BF95" s="1133" t="e">
        <f t="shared" si="222"/>
        <v>#REF!</v>
      </c>
      <c r="BG95" s="1133" t="e">
        <f t="shared" si="222"/>
        <v>#REF!</v>
      </c>
      <c r="BH95" s="1133" t="e">
        <f t="shared" si="222"/>
        <v>#REF!</v>
      </c>
      <c r="BI95" s="1133" t="e">
        <f t="shared" si="222"/>
        <v>#REF!</v>
      </c>
      <c r="BJ95" s="1133" t="e">
        <f t="shared" si="222"/>
        <v>#REF!</v>
      </c>
      <c r="BK95" s="1134" t="e">
        <f t="shared" si="222"/>
        <v>#REF!</v>
      </c>
      <c r="BL95" s="1133"/>
      <c r="BM95" s="1133"/>
      <c r="BN95" s="1133"/>
      <c r="BO95" s="1133"/>
      <c r="BP95" s="1133"/>
      <c r="BQ95" s="1133"/>
      <c r="BR95" s="1133"/>
      <c r="BS95" s="1133"/>
      <c r="BT95" s="1133"/>
      <c r="BU95" s="1133"/>
      <c r="BV95" s="1133"/>
      <c r="BW95" s="1134"/>
      <c r="BX95" s="1133"/>
      <c r="BY95" s="1133"/>
      <c r="BZ95" s="1133"/>
      <c r="CA95" s="1133"/>
      <c r="CB95" s="1133"/>
      <c r="CC95" s="1133"/>
      <c r="CD95" s="1133"/>
      <c r="CE95" s="1133"/>
      <c r="CF95" s="1133"/>
      <c r="CG95" s="1133"/>
      <c r="CH95" s="1133"/>
      <c r="CI95" s="1134"/>
      <c r="CJ95" s="1135"/>
      <c r="CK95" s="1135"/>
      <c r="CL95" s="1135"/>
      <c r="CM95" s="1135"/>
      <c r="CN95" s="1135"/>
      <c r="CO95" s="1135"/>
      <c r="CP95" s="1135"/>
      <c r="CQ95" s="1135"/>
      <c r="CR95" s="1135"/>
      <c r="CS95" s="1135"/>
      <c r="CT95" s="1135"/>
      <c r="CU95" s="1136"/>
      <c r="CV95" s="1135"/>
      <c r="CW95" s="1135"/>
      <c r="CX95" s="1135"/>
      <c r="CY95" s="1135"/>
      <c r="CZ95" s="1135"/>
      <c r="DA95" s="1135"/>
      <c r="DB95" s="1135"/>
      <c r="DC95" s="1135"/>
      <c r="DD95" s="1135"/>
      <c r="DE95" s="1135"/>
      <c r="DF95" s="1135"/>
      <c r="DG95" s="1136"/>
    </row>
    <row r="96" spans="1:111" ht="16" hidden="1" outlineLevel="1">
      <c r="A96" s="226" t="s">
        <v>349</v>
      </c>
      <c r="B96" s="226"/>
      <c r="C96" s="1129" t="s">
        <v>193</v>
      </c>
      <c r="D96" s="1133">
        <f t="shared" ref="D96:K96" si="223">IF(D$7&lt;=12,SUM($D94:D94),SUM(#REF!))</f>
        <v>0</v>
      </c>
      <c r="E96" s="1133">
        <f t="shared" si="223"/>
        <v>0</v>
      </c>
      <c r="F96" s="1133">
        <f t="shared" si="223"/>
        <v>0</v>
      </c>
      <c r="G96" s="1133">
        <f t="shared" si="223"/>
        <v>0</v>
      </c>
      <c r="H96" s="1133">
        <f t="shared" si="223"/>
        <v>0</v>
      </c>
      <c r="I96" s="1133">
        <f t="shared" si="223"/>
        <v>0</v>
      </c>
      <c r="J96" s="1133">
        <f t="shared" si="223"/>
        <v>0</v>
      </c>
      <c r="K96" s="1133">
        <f t="shared" si="223"/>
        <v>0</v>
      </c>
      <c r="L96" s="1133">
        <f t="shared" ref="L96:BK96" si="224">IF(L$7&lt;=12,SUM($D94:L94),SUM(A94:L95))</f>
        <v>0</v>
      </c>
      <c r="M96" s="1133">
        <f t="shared" si="224"/>
        <v>0</v>
      </c>
      <c r="N96" s="1133">
        <f t="shared" si="224"/>
        <v>0</v>
      </c>
      <c r="O96" s="1133">
        <f t="shared" si="224"/>
        <v>0</v>
      </c>
      <c r="P96" s="1133" t="e">
        <f t="shared" si="224"/>
        <v>#REF!</v>
      </c>
      <c r="Q96" s="1133" t="e">
        <f t="shared" si="224"/>
        <v>#REF!</v>
      </c>
      <c r="R96" s="1133" t="e">
        <f t="shared" si="224"/>
        <v>#REF!</v>
      </c>
      <c r="S96" s="1133" t="e">
        <f t="shared" si="224"/>
        <v>#REF!</v>
      </c>
      <c r="T96" s="1133" t="e">
        <f t="shared" si="224"/>
        <v>#REF!</v>
      </c>
      <c r="U96" s="1133" t="e">
        <f t="shared" si="224"/>
        <v>#REF!</v>
      </c>
      <c r="V96" s="1133" t="e">
        <f t="shared" si="224"/>
        <v>#REF!</v>
      </c>
      <c r="W96" s="1133" t="e">
        <f t="shared" si="224"/>
        <v>#REF!</v>
      </c>
      <c r="X96" s="1133" t="e">
        <f t="shared" si="224"/>
        <v>#REF!</v>
      </c>
      <c r="Y96" s="1133" t="e">
        <f t="shared" si="224"/>
        <v>#REF!</v>
      </c>
      <c r="Z96" s="1133" t="e">
        <f t="shared" si="224"/>
        <v>#REF!</v>
      </c>
      <c r="AA96" s="1134" t="e">
        <f t="shared" si="224"/>
        <v>#REF!</v>
      </c>
      <c r="AB96" s="1133" t="e">
        <f t="shared" si="224"/>
        <v>#REF!</v>
      </c>
      <c r="AC96" s="1133" t="e">
        <f t="shared" si="224"/>
        <v>#REF!</v>
      </c>
      <c r="AD96" s="1133" t="e">
        <f t="shared" si="224"/>
        <v>#REF!</v>
      </c>
      <c r="AE96" s="1133" t="e">
        <f t="shared" si="224"/>
        <v>#REF!</v>
      </c>
      <c r="AF96" s="1133" t="e">
        <f t="shared" si="224"/>
        <v>#REF!</v>
      </c>
      <c r="AG96" s="1133" t="e">
        <f t="shared" si="224"/>
        <v>#REF!</v>
      </c>
      <c r="AH96" s="1133" t="e">
        <f t="shared" si="224"/>
        <v>#REF!</v>
      </c>
      <c r="AI96" s="1133" t="e">
        <f t="shared" si="224"/>
        <v>#REF!</v>
      </c>
      <c r="AJ96" s="1133" t="e">
        <f t="shared" si="224"/>
        <v>#REF!</v>
      </c>
      <c r="AK96" s="1133" t="e">
        <f t="shared" si="224"/>
        <v>#REF!</v>
      </c>
      <c r="AL96" s="1133" t="e">
        <f t="shared" si="224"/>
        <v>#REF!</v>
      </c>
      <c r="AM96" s="1134" t="e">
        <f t="shared" si="224"/>
        <v>#REF!</v>
      </c>
      <c r="AN96" s="1133" t="e">
        <f t="shared" si="224"/>
        <v>#REF!</v>
      </c>
      <c r="AO96" s="1133" t="e">
        <f t="shared" si="224"/>
        <v>#REF!</v>
      </c>
      <c r="AP96" s="1133" t="e">
        <f t="shared" si="224"/>
        <v>#REF!</v>
      </c>
      <c r="AQ96" s="1133" t="e">
        <f t="shared" si="224"/>
        <v>#REF!</v>
      </c>
      <c r="AR96" s="1133" t="e">
        <f t="shared" si="224"/>
        <v>#REF!</v>
      </c>
      <c r="AS96" s="1133" t="e">
        <f t="shared" si="224"/>
        <v>#REF!</v>
      </c>
      <c r="AT96" s="1133" t="e">
        <f t="shared" si="224"/>
        <v>#REF!</v>
      </c>
      <c r="AU96" s="1133" t="e">
        <f t="shared" si="224"/>
        <v>#REF!</v>
      </c>
      <c r="AV96" s="1133" t="e">
        <f t="shared" si="224"/>
        <v>#REF!</v>
      </c>
      <c r="AW96" s="1133" t="e">
        <f t="shared" si="224"/>
        <v>#REF!</v>
      </c>
      <c r="AX96" s="1133" t="e">
        <f t="shared" si="224"/>
        <v>#REF!</v>
      </c>
      <c r="AY96" s="1134" t="e">
        <f t="shared" si="224"/>
        <v>#REF!</v>
      </c>
      <c r="AZ96" s="1133" t="e">
        <f t="shared" si="224"/>
        <v>#REF!</v>
      </c>
      <c r="BA96" s="1133" t="e">
        <f t="shared" si="224"/>
        <v>#REF!</v>
      </c>
      <c r="BB96" s="1133" t="e">
        <f t="shared" si="224"/>
        <v>#REF!</v>
      </c>
      <c r="BC96" s="1133" t="e">
        <f t="shared" si="224"/>
        <v>#REF!</v>
      </c>
      <c r="BD96" s="1133" t="e">
        <f t="shared" si="224"/>
        <v>#REF!</v>
      </c>
      <c r="BE96" s="1133" t="e">
        <f t="shared" si="224"/>
        <v>#REF!</v>
      </c>
      <c r="BF96" s="1133" t="e">
        <f t="shared" si="224"/>
        <v>#REF!</v>
      </c>
      <c r="BG96" s="1133" t="e">
        <f t="shared" si="224"/>
        <v>#REF!</v>
      </c>
      <c r="BH96" s="1133" t="e">
        <f t="shared" si="224"/>
        <v>#REF!</v>
      </c>
      <c r="BI96" s="1133" t="e">
        <f t="shared" si="224"/>
        <v>#REF!</v>
      </c>
      <c r="BJ96" s="1133" t="e">
        <f t="shared" si="224"/>
        <v>#REF!</v>
      </c>
      <c r="BK96" s="1134" t="e">
        <f t="shared" si="224"/>
        <v>#REF!</v>
      </c>
      <c r="BL96" s="1133"/>
      <c r="BM96" s="1133"/>
      <c r="BN96" s="1133"/>
      <c r="BO96" s="1133"/>
      <c r="BP96" s="1133"/>
      <c r="BQ96" s="1133"/>
      <c r="BR96" s="1133"/>
      <c r="BS96" s="1133"/>
      <c r="BT96" s="1133"/>
      <c r="BU96" s="1133"/>
      <c r="BV96" s="1133"/>
      <c r="BW96" s="1134"/>
      <c r="BX96" s="1133"/>
      <c r="BY96" s="1133"/>
      <c r="BZ96" s="1133"/>
      <c r="CA96" s="1133"/>
      <c r="CB96" s="1133"/>
      <c r="CC96" s="1133"/>
      <c r="CD96" s="1133"/>
      <c r="CE96" s="1133"/>
      <c r="CF96" s="1133"/>
      <c r="CG96" s="1133"/>
      <c r="CH96" s="1133"/>
      <c r="CI96" s="1134"/>
      <c r="CJ96" s="1135"/>
      <c r="CK96" s="1135"/>
      <c r="CL96" s="1135"/>
      <c r="CM96" s="1135"/>
      <c r="CN96" s="1135"/>
      <c r="CO96" s="1135"/>
      <c r="CP96" s="1135"/>
      <c r="CQ96" s="1135"/>
      <c r="CR96" s="1135"/>
      <c r="CS96" s="1135"/>
      <c r="CT96" s="1135"/>
      <c r="CU96" s="1136"/>
      <c r="CV96" s="1135"/>
      <c r="CW96" s="1135"/>
      <c r="CX96" s="1135"/>
      <c r="CY96" s="1135"/>
      <c r="CZ96" s="1135"/>
      <c r="DA96" s="1135"/>
      <c r="DB96" s="1135"/>
      <c r="DC96" s="1135"/>
      <c r="DD96" s="1135"/>
      <c r="DE96" s="1135"/>
      <c r="DF96" s="1135"/>
      <c r="DG96" s="1136"/>
    </row>
    <row r="97" spans="1:111" ht="16" hidden="1" outlineLevel="1">
      <c r="A97" s="114"/>
      <c r="B97" s="226"/>
      <c r="C97" s="1129"/>
      <c r="D97" s="1133"/>
      <c r="E97" s="1133"/>
      <c r="F97" s="1133"/>
      <c r="G97" s="1133"/>
      <c r="H97" s="1133"/>
      <c r="I97" s="1133"/>
      <c r="J97" s="1133"/>
      <c r="K97" s="1133"/>
      <c r="L97" s="1133"/>
      <c r="M97" s="1133"/>
      <c r="N97" s="1133"/>
      <c r="O97" s="1133"/>
      <c r="P97" s="1133"/>
      <c r="Q97" s="1133"/>
      <c r="R97" s="1133"/>
      <c r="S97" s="1133"/>
      <c r="T97" s="1133"/>
      <c r="U97" s="1133"/>
      <c r="V97" s="1133"/>
      <c r="W97" s="1133"/>
      <c r="X97" s="1133"/>
      <c r="Y97" s="1133"/>
      <c r="Z97" s="1133"/>
      <c r="AA97" s="1134"/>
      <c r="AB97" s="1133"/>
      <c r="AC97" s="1133"/>
      <c r="AD97" s="1133"/>
      <c r="AE97" s="1133"/>
      <c r="AF97" s="1133"/>
      <c r="AG97" s="1133"/>
      <c r="AH97" s="1133"/>
      <c r="AI97" s="1133"/>
      <c r="AJ97" s="1133"/>
      <c r="AK97" s="1133"/>
      <c r="AL97" s="1133"/>
      <c r="AM97" s="1134"/>
      <c r="AN97" s="1133"/>
      <c r="AO97" s="1133"/>
      <c r="AP97" s="1133"/>
      <c r="AQ97" s="1133"/>
      <c r="AR97" s="1133"/>
      <c r="AS97" s="1133"/>
      <c r="AT97" s="1133"/>
      <c r="AU97" s="1133"/>
      <c r="AV97" s="1133"/>
      <c r="AW97" s="1133"/>
      <c r="AX97" s="1133"/>
      <c r="AY97" s="1134"/>
      <c r="AZ97" s="1133"/>
      <c r="BA97" s="1133"/>
      <c r="BB97" s="1133"/>
      <c r="BC97" s="1133"/>
      <c r="BD97" s="1133"/>
      <c r="BE97" s="1133"/>
      <c r="BF97" s="1133"/>
      <c r="BG97" s="1133"/>
      <c r="BH97" s="1133"/>
      <c r="BI97" s="1133"/>
      <c r="BJ97" s="1133"/>
      <c r="BK97" s="1134"/>
      <c r="BL97" s="1133"/>
      <c r="BM97" s="1133"/>
      <c r="BN97" s="1133"/>
      <c r="BO97" s="1133"/>
      <c r="BP97" s="1133"/>
      <c r="BQ97" s="1133"/>
      <c r="BR97" s="1133"/>
      <c r="BS97" s="1133"/>
      <c r="BT97" s="1133"/>
      <c r="BU97" s="1133"/>
      <c r="BV97" s="1133"/>
      <c r="BW97" s="1134"/>
      <c r="BX97" s="1133"/>
      <c r="BY97" s="1133"/>
      <c r="BZ97" s="1133"/>
      <c r="CA97" s="1133"/>
      <c r="CB97" s="1133"/>
      <c r="CC97" s="1133"/>
      <c r="CD97" s="1133"/>
      <c r="CE97" s="1133"/>
      <c r="CF97" s="1133"/>
      <c r="CG97" s="1133"/>
      <c r="CH97" s="1133"/>
      <c r="CI97" s="1134"/>
      <c r="CJ97" s="1135"/>
      <c r="CK97" s="1135"/>
      <c r="CL97" s="1135"/>
      <c r="CM97" s="1135"/>
      <c r="CN97" s="1135"/>
      <c r="CO97" s="1135"/>
      <c r="CP97" s="1135"/>
      <c r="CQ97" s="1135"/>
      <c r="CR97" s="1135"/>
      <c r="CS97" s="1135"/>
      <c r="CT97" s="1135"/>
      <c r="CU97" s="1136"/>
      <c r="CV97" s="1135"/>
      <c r="CW97" s="1135"/>
      <c r="CX97" s="1135"/>
      <c r="CY97" s="1135"/>
      <c r="CZ97" s="1135"/>
      <c r="DA97" s="1135"/>
      <c r="DB97" s="1135"/>
      <c r="DC97" s="1135"/>
      <c r="DD97" s="1135"/>
      <c r="DE97" s="1135"/>
      <c r="DF97" s="1135"/>
      <c r="DG97" s="1136"/>
    </row>
    <row r="98" spans="1:111" ht="16" hidden="1" outlineLevel="1">
      <c r="A98" s="224" t="s">
        <v>350</v>
      </c>
      <c r="B98" s="226"/>
      <c r="C98" s="1129"/>
      <c r="D98" s="1133"/>
      <c r="E98" s="1133"/>
      <c r="F98" s="1133"/>
      <c r="G98" s="1133"/>
      <c r="H98" s="1133"/>
      <c r="I98" s="1133"/>
      <c r="J98" s="1133"/>
      <c r="K98" s="1133"/>
      <c r="L98" s="1133"/>
      <c r="M98" s="1133"/>
      <c r="N98" s="1133"/>
      <c r="O98" s="1133"/>
      <c r="P98" s="1133"/>
      <c r="Q98" s="1133"/>
      <c r="R98" s="1133"/>
      <c r="S98" s="1133"/>
      <c r="T98" s="1133"/>
      <c r="U98" s="1133"/>
      <c r="V98" s="1133"/>
      <c r="W98" s="1133"/>
      <c r="X98" s="1133"/>
      <c r="Y98" s="1133"/>
      <c r="Z98" s="1133"/>
      <c r="AA98" s="1134"/>
      <c r="AB98" s="1133"/>
      <c r="AC98" s="1133"/>
      <c r="AD98" s="1133"/>
      <c r="AE98" s="1133"/>
      <c r="AF98" s="1133"/>
      <c r="AG98" s="1133"/>
      <c r="AH98" s="1133"/>
      <c r="AI98" s="1133"/>
      <c r="AJ98" s="1133"/>
      <c r="AK98" s="1133"/>
      <c r="AL98" s="1133"/>
      <c r="AM98" s="1134"/>
      <c r="AN98" s="1133"/>
      <c r="AO98" s="1133"/>
      <c r="AP98" s="1133"/>
      <c r="AQ98" s="1133"/>
      <c r="AR98" s="1133"/>
      <c r="AS98" s="1133"/>
      <c r="AT98" s="1133"/>
      <c r="AU98" s="1133"/>
      <c r="AV98" s="1133"/>
      <c r="AW98" s="1133"/>
      <c r="AX98" s="1133"/>
      <c r="AY98" s="1134"/>
      <c r="AZ98" s="1133"/>
      <c r="BA98" s="1133"/>
      <c r="BB98" s="1133"/>
      <c r="BC98" s="1133"/>
      <c r="BD98" s="1133"/>
      <c r="BE98" s="1133"/>
      <c r="BF98" s="1133"/>
      <c r="BG98" s="1133"/>
      <c r="BH98" s="1133"/>
      <c r="BI98" s="1133"/>
      <c r="BJ98" s="1133"/>
      <c r="BK98" s="1134"/>
      <c r="BL98" s="1133"/>
      <c r="BM98" s="1133"/>
      <c r="BN98" s="1133"/>
      <c r="BO98" s="1133"/>
      <c r="BP98" s="1133"/>
      <c r="BQ98" s="1133"/>
      <c r="BR98" s="1133"/>
      <c r="BS98" s="1133"/>
      <c r="BT98" s="1133"/>
      <c r="BU98" s="1133"/>
      <c r="BV98" s="1133"/>
      <c r="BW98" s="1134"/>
      <c r="BX98" s="1133"/>
      <c r="BY98" s="1133"/>
      <c r="BZ98" s="1133"/>
      <c r="CA98" s="1133"/>
      <c r="CB98" s="1133"/>
      <c r="CC98" s="1133"/>
      <c r="CD98" s="1133"/>
      <c r="CE98" s="1133"/>
      <c r="CF98" s="1133"/>
      <c r="CG98" s="1133"/>
      <c r="CH98" s="1133"/>
      <c r="CI98" s="1134"/>
      <c r="CJ98" s="1135"/>
      <c r="CK98" s="1135"/>
      <c r="CL98" s="1135"/>
      <c r="CM98" s="1135"/>
      <c r="CN98" s="1135"/>
      <c r="CO98" s="1135"/>
      <c r="CP98" s="1135"/>
      <c r="CQ98" s="1135"/>
      <c r="CR98" s="1135"/>
      <c r="CS98" s="1135"/>
      <c r="CT98" s="1135"/>
      <c r="CU98" s="1136"/>
      <c r="CV98" s="1135"/>
      <c r="CW98" s="1135"/>
      <c r="CX98" s="1135"/>
      <c r="CY98" s="1135"/>
      <c r="CZ98" s="1135"/>
      <c r="DA98" s="1135"/>
      <c r="DB98" s="1135"/>
      <c r="DC98" s="1135"/>
      <c r="DD98" s="1135"/>
      <c r="DE98" s="1135"/>
      <c r="DF98" s="1135"/>
      <c r="DG98" s="1136"/>
    </row>
    <row r="99" spans="1:111" ht="16" hidden="1" outlineLevel="1">
      <c r="A99" s="227" t="s">
        <v>348</v>
      </c>
      <c r="B99" s="226"/>
      <c r="C99" s="1129"/>
      <c r="D99" s="1133"/>
      <c r="E99" s="1133"/>
      <c r="F99" s="1133"/>
      <c r="G99" s="1133"/>
      <c r="H99" s="1133"/>
      <c r="I99" s="1133"/>
      <c r="J99" s="1133"/>
      <c r="K99" s="1133"/>
      <c r="L99" s="1133"/>
      <c r="M99" s="1133"/>
      <c r="N99" s="1133"/>
      <c r="O99" s="1133"/>
      <c r="P99" s="1133"/>
      <c r="Q99" s="1133"/>
      <c r="R99" s="1133"/>
      <c r="S99" s="1133"/>
      <c r="T99" s="1133"/>
      <c r="U99" s="1133"/>
      <c r="V99" s="1133"/>
      <c r="W99" s="1133"/>
      <c r="X99" s="1133"/>
      <c r="Y99" s="1133"/>
      <c r="Z99" s="1133"/>
      <c r="AA99" s="1134"/>
      <c r="AB99" s="1133"/>
      <c r="AC99" s="1133"/>
      <c r="AD99" s="1133"/>
      <c r="AE99" s="1133"/>
      <c r="AF99" s="1133"/>
      <c r="AG99" s="1133"/>
      <c r="AH99" s="1133"/>
      <c r="AI99" s="1133"/>
      <c r="AJ99" s="1133"/>
      <c r="AK99" s="1133"/>
      <c r="AL99" s="1133"/>
      <c r="AM99" s="1134"/>
      <c r="AN99" s="1133"/>
      <c r="AO99" s="1133"/>
      <c r="AP99" s="1133"/>
      <c r="AQ99" s="1133"/>
      <c r="AR99" s="1133"/>
      <c r="AS99" s="1133"/>
      <c r="AT99" s="1133"/>
      <c r="AU99" s="1133"/>
      <c r="AV99" s="1133"/>
      <c r="AW99" s="1133"/>
      <c r="AX99" s="1133"/>
      <c r="AY99" s="1134"/>
      <c r="AZ99" s="1133"/>
      <c r="BA99" s="1133"/>
      <c r="BB99" s="1133"/>
      <c r="BC99" s="1133"/>
      <c r="BD99" s="1133"/>
      <c r="BE99" s="1133"/>
      <c r="BF99" s="1133"/>
      <c r="BG99" s="1133"/>
      <c r="BH99" s="1133"/>
      <c r="BI99" s="1133"/>
      <c r="BJ99" s="1133"/>
      <c r="BK99" s="1134"/>
      <c r="BL99" s="1133"/>
      <c r="BM99" s="1133"/>
      <c r="BN99" s="1133"/>
      <c r="BO99" s="1133"/>
      <c r="BP99" s="1133"/>
      <c r="BQ99" s="1133"/>
      <c r="BR99" s="1133"/>
      <c r="BS99" s="1133"/>
      <c r="BT99" s="1133"/>
      <c r="BU99" s="1133"/>
      <c r="BV99" s="1133"/>
      <c r="BW99" s="1134"/>
      <c r="BX99" s="1133"/>
      <c r="BY99" s="1133"/>
      <c r="BZ99" s="1133"/>
      <c r="CA99" s="1133"/>
      <c r="CB99" s="1133"/>
      <c r="CC99" s="1133"/>
      <c r="CD99" s="1133"/>
      <c r="CE99" s="1133"/>
      <c r="CF99" s="1133"/>
      <c r="CG99" s="1133"/>
      <c r="CH99" s="1133"/>
      <c r="CI99" s="1134"/>
      <c r="CJ99" s="1135"/>
      <c r="CK99" s="1135"/>
      <c r="CL99" s="1135"/>
      <c r="CM99" s="1135"/>
      <c r="CN99" s="1135"/>
      <c r="CO99" s="1135"/>
      <c r="CP99" s="1135"/>
      <c r="CQ99" s="1135"/>
      <c r="CR99" s="1135"/>
      <c r="CS99" s="1135"/>
      <c r="CT99" s="1135"/>
      <c r="CU99" s="1136"/>
      <c r="CV99" s="1135"/>
      <c r="CW99" s="1135"/>
      <c r="CX99" s="1135"/>
      <c r="CY99" s="1135"/>
      <c r="CZ99" s="1135"/>
      <c r="DA99" s="1135"/>
      <c r="DB99" s="1135"/>
      <c r="DC99" s="1135"/>
      <c r="DD99" s="1135"/>
      <c r="DE99" s="1135"/>
      <c r="DF99" s="1135"/>
      <c r="DG99" s="1136"/>
    </row>
    <row r="100" spans="1:111" ht="16" hidden="1" outlineLevel="1">
      <c r="A100" s="341">
        <f>YEAR(D$6)</f>
        <v>2019</v>
      </c>
      <c r="B100" s="226"/>
      <c r="C100" s="1129" t="s">
        <v>193</v>
      </c>
      <c r="D100" s="1137" t="str">
        <f>IF(YEAR(D$6)=$A100,"",IF(YEAR(D$6)=($A100+1),ROUND(#REF!*(1-D$28),0),ROUND(#REF!*(1-D$28),0)))</f>
        <v/>
      </c>
      <c r="E100" s="1137" t="str">
        <f>IF(YEAR(E$6)=$A100,"",IF(YEAR(E$6)=($A100+1),ROUND(#REF!*(1-E$28),0),ROUND(#REF!*(1-E$28),0)))</f>
        <v/>
      </c>
      <c r="F100" s="1137" t="str">
        <f>IF(YEAR(F$6)=$A100,"",IF(YEAR(F$6)=($A100+1),ROUND(#REF!*(1-F$28),0),ROUND(#REF!*(1-F$28),0)))</f>
        <v/>
      </c>
      <c r="G100" s="1137" t="str">
        <f>IF(YEAR(G$6)=$A100,"",IF(YEAR(G$6)=($A100+1),ROUND(#REF!*(1-G$28),0),ROUND(#REF!*(1-G$28),0)))</f>
        <v/>
      </c>
      <c r="H100" s="1137" t="str">
        <f>IF(YEAR(H$6)=$A100,"",IF(YEAR(H$6)=($A100+1),ROUND(#REF!*(1-H$28),0),ROUND(#REF!*(1-H$28),0)))</f>
        <v/>
      </c>
      <c r="I100" s="1137" t="str">
        <f>IF(YEAR(I$6)=$A100,"",IF(YEAR(I$6)=($A100+1),ROUND(#REF!*(1-I$28),0),ROUND(#REF!*(1-I$28),0)))</f>
        <v/>
      </c>
      <c r="J100" s="1137" t="str">
        <f>IF(YEAR(J$6)=$A100,"",IF(YEAR(J$6)=($A100+1),ROUND(#REF!*(1-J$28),0),ROUND(#REF!*(1-J$28),0)))</f>
        <v/>
      </c>
      <c r="K100" s="1137" t="str">
        <f>IF(YEAR(K$6)=$A100,"",IF(YEAR(K$6)=($A100+1),ROUND(#REF!*(1-K$28),0),ROUND(#REF!*(1-K$28),0)))</f>
        <v/>
      </c>
      <c r="L100" s="1137" t="str">
        <f>IF(YEAR(L$6)=$A100,"",IF(YEAR(L$6)=($A100+1),ROUND(#REF!*(1-L$28),0),ROUND(#REF!*(1-L$28),0)))</f>
        <v/>
      </c>
      <c r="M100" s="1137" t="str">
        <f>IF(YEAR(M$6)=$A100,"",IF(YEAR(M$6)=($A100+1),ROUND(A$31*(1-M$28),0),ROUND(A100*(1-M$28),0)))</f>
        <v/>
      </c>
      <c r="N100" s="1137" t="str">
        <f>IF(YEAR(N$6)=$A100,"",IF(YEAR(N$6)=($A100+1),ROUND(B$31*(1-N$28),0),ROUND(B100*(1-N$28),0)))</f>
        <v/>
      </c>
      <c r="O100" s="1137" t="str">
        <f>IF(YEAR(O$6)=$A100,"",IF(YEAR(O$6)=($A100+1),ROUND(C$31*(1-O$28),0),ROUND(C100*(1-O$28),0)))</f>
        <v/>
      </c>
      <c r="P100" s="1133">
        <f t="shared" ref="P100:Y106" si="225">IF(YEAR(P$6)=$A100,"",IF(YEAR(P$6)=($A100+1),ROUND(D$94*(1-P$91),0),ROUND(D100*(1-P$91),0)))</f>
        <v>0</v>
      </c>
      <c r="Q100" s="1133">
        <f t="shared" si="225"/>
        <v>0</v>
      </c>
      <c r="R100" s="1133">
        <f t="shared" si="225"/>
        <v>0</v>
      </c>
      <c r="S100" s="1133">
        <f t="shared" si="225"/>
        <v>0</v>
      </c>
      <c r="T100" s="1133">
        <f t="shared" si="225"/>
        <v>0</v>
      </c>
      <c r="U100" s="1133">
        <f t="shared" si="225"/>
        <v>0</v>
      </c>
      <c r="V100" s="1133">
        <f t="shared" si="225"/>
        <v>0</v>
      </c>
      <c r="W100" s="1133">
        <f t="shared" si="225"/>
        <v>0</v>
      </c>
      <c r="X100" s="1133">
        <f t="shared" si="225"/>
        <v>0</v>
      </c>
      <c r="Y100" s="1133">
        <f t="shared" si="225"/>
        <v>0</v>
      </c>
      <c r="Z100" s="1133">
        <f t="shared" ref="Z100:AI106" si="226">IF(YEAR(Z$6)=$A100,"",IF(YEAR(Z$6)=($A100+1),ROUND(N$94*(1-Z$91),0),ROUND(N100*(1-Z$91),0)))</f>
        <v>0</v>
      </c>
      <c r="AA100" s="1134">
        <f t="shared" si="226"/>
        <v>0</v>
      </c>
      <c r="AB100" s="1133">
        <f t="shared" si="226"/>
        <v>0</v>
      </c>
      <c r="AC100" s="1133">
        <f t="shared" si="226"/>
        <v>0</v>
      </c>
      <c r="AD100" s="1133">
        <f t="shared" si="226"/>
        <v>0</v>
      </c>
      <c r="AE100" s="1133">
        <f t="shared" si="226"/>
        <v>0</v>
      </c>
      <c r="AF100" s="1133">
        <f t="shared" si="226"/>
        <v>0</v>
      </c>
      <c r="AG100" s="1133">
        <f t="shared" si="226"/>
        <v>0</v>
      </c>
      <c r="AH100" s="1133">
        <f t="shared" si="226"/>
        <v>0</v>
      </c>
      <c r="AI100" s="1133">
        <f t="shared" si="226"/>
        <v>0</v>
      </c>
      <c r="AJ100" s="1133">
        <f t="shared" ref="AJ100:AS106" si="227">IF(YEAR(AJ$6)=$A100,"",IF(YEAR(AJ$6)=($A100+1),ROUND(X$94*(1-AJ$91),0),ROUND(X100*(1-AJ$91),0)))</f>
        <v>0</v>
      </c>
      <c r="AK100" s="1133">
        <f t="shared" si="227"/>
        <v>0</v>
      </c>
      <c r="AL100" s="1133">
        <f t="shared" si="227"/>
        <v>0</v>
      </c>
      <c r="AM100" s="1134">
        <f t="shared" si="227"/>
        <v>0</v>
      </c>
      <c r="AN100" s="1133">
        <f t="shared" si="227"/>
        <v>0</v>
      </c>
      <c r="AO100" s="1133">
        <f t="shared" si="227"/>
        <v>0</v>
      </c>
      <c r="AP100" s="1133">
        <f t="shared" si="227"/>
        <v>0</v>
      </c>
      <c r="AQ100" s="1133">
        <f t="shared" si="227"/>
        <v>0</v>
      </c>
      <c r="AR100" s="1133">
        <f t="shared" si="227"/>
        <v>0</v>
      </c>
      <c r="AS100" s="1133">
        <f t="shared" si="227"/>
        <v>0</v>
      </c>
      <c r="AT100" s="1133">
        <f t="shared" ref="AT100:BC106" si="228">IF(YEAR(AT$6)=$A100,"",IF(YEAR(AT$6)=($A100+1),ROUND(AH$94*(1-AT$91),0),ROUND(AH100*(1-AT$91),0)))</f>
        <v>0</v>
      </c>
      <c r="AU100" s="1133">
        <f t="shared" si="228"/>
        <v>0</v>
      </c>
      <c r="AV100" s="1133">
        <f t="shared" si="228"/>
        <v>0</v>
      </c>
      <c r="AW100" s="1133">
        <f t="shared" si="228"/>
        <v>0</v>
      </c>
      <c r="AX100" s="1133">
        <f t="shared" si="228"/>
        <v>0</v>
      </c>
      <c r="AY100" s="1134">
        <f t="shared" si="228"/>
        <v>0</v>
      </c>
      <c r="AZ100" s="1133">
        <f t="shared" si="228"/>
        <v>0</v>
      </c>
      <c r="BA100" s="1133">
        <f t="shared" si="228"/>
        <v>0</v>
      </c>
      <c r="BB100" s="1133">
        <f t="shared" si="228"/>
        <v>0</v>
      </c>
      <c r="BC100" s="1133">
        <f t="shared" si="228"/>
        <v>0</v>
      </c>
      <c r="BD100" s="1133">
        <f t="shared" ref="BD100:BK106" si="229">IF(YEAR(BD$6)=$A100,"",IF(YEAR(BD$6)=($A100+1),ROUND(AR$94*(1-BD$91),0),ROUND(AR100*(1-BD$91),0)))</f>
        <v>0</v>
      </c>
      <c r="BE100" s="1133">
        <f t="shared" si="229"/>
        <v>0</v>
      </c>
      <c r="BF100" s="1133">
        <f t="shared" si="229"/>
        <v>0</v>
      </c>
      <c r="BG100" s="1133">
        <f t="shared" si="229"/>
        <v>0</v>
      </c>
      <c r="BH100" s="1133">
        <f t="shared" si="229"/>
        <v>0</v>
      </c>
      <c r="BI100" s="1133">
        <f t="shared" si="229"/>
        <v>0</v>
      </c>
      <c r="BJ100" s="1133">
        <f t="shared" si="229"/>
        <v>0</v>
      </c>
      <c r="BK100" s="1134">
        <f t="shared" si="229"/>
        <v>0</v>
      </c>
      <c r="BL100" s="1133"/>
      <c r="BM100" s="1133"/>
      <c r="BN100" s="1133"/>
      <c r="BO100" s="1133"/>
      <c r="BP100" s="1133"/>
      <c r="BQ100" s="1133"/>
      <c r="BR100" s="1133"/>
      <c r="BS100" s="1133"/>
      <c r="BT100" s="1133"/>
      <c r="BU100" s="1133"/>
      <c r="BV100" s="1133"/>
      <c r="BW100" s="1134"/>
      <c r="BX100" s="1133"/>
      <c r="BY100" s="1133"/>
      <c r="BZ100" s="1133"/>
      <c r="CA100" s="1133"/>
      <c r="CB100" s="1133"/>
      <c r="CC100" s="1133"/>
      <c r="CD100" s="1133"/>
      <c r="CE100" s="1133"/>
      <c r="CF100" s="1133"/>
      <c r="CG100" s="1133"/>
      <c r="CH100" s="1133"/>
      <c r="CI100" s="1134"/>
      <c r="CJ100" s="1135"/>
      <c r="CK100" s="1135"/>
      <c r="CL100" s="1135"/>
      <c r="CM100" s="1135"/>
      <c r="CN100" s="1135"/>
      <c r="CO100" s="1135"/>
      <c r="CP100" s="1135"/>
      <c r="CQ100" s="1135"/>
      <c r="CR100" s="1135"/>
      <c r="CS100" s="1135"/>
      <c r="CT100" s="1135"/>
      <c r="CU100" s="1136"/>
      <c r="CV100" s="1135"/>
      <c r="CW100" s="1135"/>
      <c r="CX100" s="1135"/>
      <c r="CY100" s="1135"/>
      <c r="CZ100" s="1135"/>
      <c r="DA100" s="1135"/>
      <c r="DB100" s="1135"/>
      <c r="DC100" s="1135"/>
      <c r="DD100" s="1135"/>
      <c r="DE100" s="1135"/>
      <c r="DF100" s="1135"/>
      <c r="DG100" s="1136"/>
    </row>
    <row r="101" spans="1:111" ht="16" hidden="1" outlineLevel="1">
      <c r="A101" s="341">
        <f>YEAR(P$6)</f>
        <v>2020</v>
      </c>
      <c r="B101" s="226"/>
      <c r="C101" s="1129" t="s">
        <v>193</v>
      </c>
      <c r="D101" s="1137"/>
      <c r="E101" s="1137"/>
      <c r="F101" s="1137"/>
      <c r="G101" s="1137"/>
      <c r="H101" s="1137"/>
      <c r="I101" s="1137"/>
      <c r="J101" s="1137"/>
      <c r="K101" s="1137"/>
      <c r="L101" s="1137"/>
      <c r="M101" s="1137"/>
      <c r="N101" s="1137"/>
      <c r="O101" s="1137"/>
      <c r="P101" s="1133" t="str">
        <f t="shared" si="225"/>
        <v/>
      </c>
      <c r="Q101" s="1133" t="str">
        <f t="shared" si="225"/>
        <v/>
      </c>
      <c r="R101" s="1133" t="str">
        <f t="shared" si="225"/>
        <v/>
      </c>
      <c r="S101" s="1133" t="str">
        <f t="shared" si="225"/>
        <v/>
      </c>
      <c r="T101" s="1133" t="str">
        <f t="shared" si="225"/>
        <v/>
      </c>
      <c r="U101" s="1133" t="str">
        <f t="shared" si="225"/>
        <v/>
      </c>
      <c r="V101" s="1133" t="str">
        <f t="shared" si="225"/>
        <v/>
      </c>
      <c r="W101" s="1133" t="str">
        <f t="shared" si="225"/>
        <v/>
      </c>
      <c r="X101" s="1133" t="str">
        <f t="shared" si="225"/>
        <v/>
      </c>
      <c r="Y101" s="1133" t="str">
        <f t="shared" si="225"/>
        <v/>
      </c>
      <c r="Z101" s="1133" t="str">
        <f t="shared" si="226"/>
        <v/>
      </c>
      <c r="AA101" s="1134" t="str">
        <f t="shared" si="226"/>
        <v/>
      </c>
      <c r="AB101" s="1133">
        <f t="shared" si="226"/>
        <v>0</v>
      </c>
      <c r="AC101" s="1133">
        <f t="shared" si="226"/>
        <v>0</v>
      </c>
      <c r="AD101" s="1133">
        <f t="shared" si="226"/>
        <v>0</v>
      </c>
      <c r="AE101" s="1133">
        <f t="shared" si="226"/>
        <v>0</v>
      </c>
      <c r="AF101" s="1133">
        <f t="shared" si="226"/>
        <v>0</v>
      </c>
      <c r="AG101" s="1133">
        <f t="shared" si="226"/>
        <v>0</v>
      </c>
      <c r="AH101" s="1133">
        <f t="shared" si="226"/>
        <v>0</v>
      </c>
      <c r="AI101" s="1133">
        <f t="shared" si="226"/>
        <v>0</v>
      </c>
      <c r="AJ101" s="1133">
        <f t="shared" si="227"/>
        <v>0</v>
      </c>
      <c r="AK101" s="1133">
        <f t="shared" si="227"/>
        <v>0</v>
      </c>
      <c r="AL101" s="1133">
        <f t="shared" si="227"/>
        <v>0</v>
      </c>
      <c r="AM101" s="1134">
        <f t="shared" si="227"/>
        <v>0</v>
      </c>
      <c r="AN101" s="1133">
        <f t="shared" si="227"/>
        <v>0</v>
      </c>
      <c r="AO101" s="1133">
        <f t="shared" si="227"/>
        <v>0</v>
      </c>
      <c r="AP101" s="1133">
        <f t="shared" si="227"/>
        <v>0</v>
      </c>
      <c r="AQ101" s="1133">
        <f t="shared" si="227"/>
        <v>0</v>
      </c>
      <c r="AR101" s="1133">
        <f t="shared" si="227"/>
        <v>0</v>
      </c>
      <c r="AS101" s="1133">
        <f t="shared" si="227"/>
        <v>0</v>
      </c>
      <c r="AT101" s="1133">
        <f t="shared" si="228"/>
        <v>0</v>
      </c>
      <c r="AU101" s="1133">
        <f t="shared" si="228"/>
        <v>0</v>
      </c>
      <c r="AV101" s="1133">
        <f t="shared" si="228"/>
        <v>0</v>
      </c>
      <c r="AW101" s="1133">
        <f t="shared" si="228"/>
        <v>0</v>
      </c>
      <c r="AX101" s="1133">
        <f t="shared" si="228"/>
        <v>0</v>
      </c>
      <c r="AY101" s="1134">
        <f t="shared" si="228"/>
        <v>0</v>
      </c>
      <c r="AZ101" s="1133">
        <f t="shared" si="228"/>
        <v>0</v>
      </c>
      <c r="BA101" s="1133">
        <f t="shared" si="228"/>
        <v>0</v>
      </c>
      <c r="BB101" s="1133">
        <f t="shared" si="228"/>
        <v>0</v>
      </c>
      <c r="BC101" s="1133">
        <f t="shared" si="228"/>
        <v>0</v>
      </c>
      <c r="BD101" s="1133">
        <f t="shared" si="229"/>
        <v>0</v>
      </c>
      <c r="BE101" s="1133">
        <f t="shared" si="229"/>
        <v>0</v>
      </c>
      <c r="BF101" s="1133">
        <f t="shared" si="229"/>
        <v>0</v>
      </c>
      <c r="BG101" s="1133">
        <f t="shared" si="229"/>
        <v>0</v>
      </c>
      <c r="BH101" s="1133">
        <f t="shared" si="229"/>
        <v>0</v>
      </c>
      <c r="BI101" s="1133">
        <f t="shared" si="229"/>
        <v>0</v>
      </c>
      <c r="BJ101" s="1133">
        <f t="shared" si="229"/>
        <v>0</v>
      </c>
      <c r="BK101" s="1134">
        <f t="shared" si="229"/>
        <v>0</v>
      </c>
      <c r="BL101" s="1133"/>
      <c r="BM101" s="1133"/>
      <c r="BN101" s="1133"/>
      <c r="BO101" s="1133"/>
      <c r="BP101" s="1133"/>
      <c r="BQ101" s="1133"/>
      <c r="BR101" s="1133"/>
      <c r="BS101" s="1133"/>
      <c r="BT101" s="1133"/>
      <c r="BU101" s="1133"/>
      <c r="BV101" s="1133"/>
      <c r="BW101" s="1134"/>
      <c r="BX101" s="1133"/>
      <c r="BY101" s="1133"/>
      <c r="BZ101" s="1133"/>
      <c r="CA101" s="1133"/>
      <c r="CB101" s="1133"/>
      <c r="CC101" s="1133"/>
      <c r="CD101" s="1133"/>
      <c r="CE101" s="1133"/>
      <c r="CF101" s="1133"/>
      <c r="CG101" s="1133"/>
      <c r="CH101" s="1133"/>
      <c r="CI101" s="1134"/>
      <c r="CJ101" s="1135"/>
      <c r="CK101" s="1135"/>
      <c r="CL101" s="1135"/>
      <c r="CM101" s="1135"/>
      <c r="CN101" s="1135"/>
      <c r="CO101" s="1135"/>
      <c r="CP101" s="1135"/>
      <c r="CQ101" s="1135"/>
      <c r="CR101" s="1135"/>
      <c r="CS101" s="1135"/>
      <c r="CT101" s="1135"/>
      <c r="CU101" s="1136"/>
      <c r="CV101" s="1135"/>
      <c r="CW101" s="1135"/>
      <c r="CX101" s="1135"/>
      <c r="CY101" s="1135"/>
      <c r="CZ101" s="1135"/>
      <c r="DA101" s="1135"/>
      <c r="DB101" s="1135"/>
      <c r="DC101" s="1135"/>
      <c r="DD101" s="1135"/>
      <c r="DE101" s="1135"/>
      <c r="DF101" s="1135"/>
      <c r="DG101" s="1136"/>
    </row>
    <row r="102" spans="1:111" ht="16" hidden="1" outlineLevel="1">
      <c r="A102" s="341">
        <f>YEAR(AB$6)</f>
        <v>2021</v>
      </c>
      <c r="B102" s="226"/>
      <c r="C102" s="1129" t="s">
        <v>193</v>
      </c>
      <c r="D102" s="1137"/>
      <c r="E102" s="1137"/>
      <c r="F102" s="1137"/>
      <c r="G102" s="1137"/>
      <c r="H102" s="1137"/>
      <c r="I102" s="1137"/>
      <c r="J102" s="1137"/>
      <c r="K102" s="1137"/>
      <c r="L102" s="1137"/>
      <c r="M102" s="1137"/>
      <c r="N102" s="1137"/>
      <c r="O102" s="1137"/>
      <c r="P102" s="1133">
        <f t="shared" si="225"/>
        <v>0</v>
      </c>
      <c r="Q102" s="1133">
        <f t="shared" si="225"/>
        <v>0</v>
      </c>
      <c r="R102" s="1133">
        <f t="shared" si="225"/>
        <v>0</v>
      </c>
      <c r="S102" s="1133">
        <f t="shared" si="225"/>
        <v>0</v>
      </c>
      <c r="T102" s="1133">
        <f t="shared" si="225"/>
        <v>0</v>
      </c>
      <c r="U102" s="1133">
        <f t="shared" si="225"/>
        <v>0</v>
      </c>
      <c r="V102" s="1133">
        <f t="shared" si="225"/>
        <v>0</v>
      </c>
      <c r="W102" s="1133">
        <f t="shared" si="225"/>
        <v>0</v>
      </c>
      <c r="X102" s="1133">
        <f t="shared" si="225"/>
        <v>0</v>
      </c>
      <c r="Y102" s="1133">
        <f t="shared" si="225"/>
        <v>0</v>
      </c>
      <c r="Z102" s="1133">
        <f t="shared" si="226"/>
        <v>0</v>
      </c>
      <c r="AA102" s="1134">
        <f t="shared" si="226"/>
        <v>0</v>
      </c>
      <c r="AB102" s="1133" t="str">
        <f t="shared" si="226"/>
        <v/>
      </c>
      <c r="AC102" s="1133" t="str">
        <f t="shared" si="226"/>
        <v/>
      </c>
      <c r="AD102" s="1133" t="str">
        <f t="shared" si="226"/>
        <v/>
      </c>
      <c r="AE102" s="1133" t="str">
        <f t="shared" si="226"/>
        <v/>
      </c>
      <c r="AF102" s="1133" t="str">
        <f t="shared" si="226"/>
        <v/>
      </c>
      <c r="AG102" s="1133" t="str">
        <f t="shared" si="226"/>
        <v/>
      </c>
      <c r="AH102" s="1133" t="str">
        <f t="shared" si="226"/>
        <v/>
      </c>
      <c r="AI102" s="1133" t="str">
        <f t="shared" si="226"/>
        <v/>
      </c>
      <c r="AJ102" s="1133" t="str">
        <f t="shared" si="227"/>
        <v/>
      </c>
      <c r="AK102" s="1133" t="str">
        <f t="shared" si="227"/>
        <v/>
      </c>
      <c r="AL102" s="1133" t="str">
        <f t="shared" si="227"/>
        <v/>
      </c>
      <c r="AM102" s="1134" t="str">
        <f t="shared" si="227"/>
        <v/>
      </c>
      <c r="AN102" s="1133">
        <f t="shared" si="227"/>
        <v>0</v>
      </c>
      <c r="AO102" s="1133">
        <f t="shared" si="227"/>
        <v>0</v>
      </c>
      <c r="AP102" s="1133">
        <f t="shared" si="227"/>
        <v>0</v>
      </c>
      <c r="AQ102" s="1133">
        <f t="shared" si="227"/>
        <v>0</v>
      </c>
      <c r="AR102" s="1133">
        <f t="shared" si="227"/>
        <v>0</v>
      </c>
      <c r="AS102" s="1133">
        <f t="shared" si="227"/>
        <v>0</v>
      </c>
      <c r="AT102" s="1133">
        <f t="shared" si="228"/>
        <v>0</v>
      </c>
      <c r="AU102" s="1133">
        <f t="shared" si="228"/>
        <v>0</v>
      </c>
      <c r="AV102" s="1133">
        <f t="shared" si="228"/>
        <v>0</v>
      </c>
      <c r="AW102" s="1133">
        <f t="shared" si="228"/>
        <v>0</v>
      </c>
      <c r="AX102" s="1133">
        <f t="shared" si="228"/>
        <v>0</v>
      </c>
      <c r="AY102" s="1134">
        <f t="shared" si="228"/>
        <v>0</v>
      </c>
      <c r="AZ102" s="1133">
        <f t="shared" si="228"/>
        <v>0</v>
      </c>
      <c r="BA102" s="1133">
        <f t="shared" si="228"/>
        <v>0</v>
      </c>
      <c r="BB102" s="1133">
        <f t="shared" si="228"/>
        <v>0</v>
      </c>
      <c r="BC102" s="1133">
        <f t="shared" si="228"/>
        <v>0</v>
      </c>
      <c r="BD102" s="1133">
        <f t="shared" si="229"/>
        <v>0</v>
      </c>
      <c r="BE102" s="1133">
        <f t="shared" si="229"/>
        <v>0</v>
      </c>
      <c r="BF102" s="1133">
        <f t="shared" si="229"/>
        <v>0</v>
      </c>
      <c r="BG102" s="1133">
        <f t="shared" si="229"/>
        <v>0</v>
      </c>
      <c r="BH102" s="1133">
        <f t="shared" si="229"/>
        <v>0</v>
      </c>
      <c r="BI102" s="1133">
        <f t="shared" si="229"/>
        <v>0</v>
      </c>
      <c r="BJ102" s="1133">
        <f t="shared" si="229"/>
        <v>0</v>
      </c>
      <c r="BK102" s="1134">
        <f t="shared" si="229"/>
        <v>0</v>
      </c>
      <c r="BL102" s="1133"/>
      <c r="BM102" s="1133"/>
      <c r="BN102" s="1133"/>
      <c r="BO102" s="1133"/>
      <c r="BP102" s="1133"/>
      <c r="BQ102" s="1133"/>
      <c r="BR102" s="1133"/>
      <c r="BS102" s="1133"/>
      <c r="BT102" s="1133"/>
      <c r="BU102" s="1133"/>
      <c r="BV102" s="1133"/>
      <c r="BW102" s="1134"/>
      <c r="BX102" s="1133"/>
      <c r="BY102" s="1133"/>
      <c r="BZ102" s="1133"/>
      <c r="CA102" s="1133"/>
      <c r="CB102" s="1133"/>
      <c r="CC102" s="1133"/>
      <c r="CD102" s="1133"/>
      <c r="CE102" s="1133"/>
      <c r="CF102" s="1133"/>
      <c r="CG102" s="1133"/>
      <c r="CH102" s="1133"/>
      <c r="CI102" s="1134"/>
      <c r="CJ102" s="1135"/>
      <c r="CK102" s="1135"/>
      <c r="CL102" s="1135"/>
      <c r="CM102" s="1135"/>
      <c r="CN102" s="1135"/>
      <c r="CO102" s="1135"/>
      <c r="CP102" s="1135"/>
      <c r="CQ102" s="1135"/>
      <c r="CR102" s="1135"/>
      <c r="CS102" s="1135"/>
      <c r="CT102" s="1135"/>
      <c r="CU102" s="1136"/>
      <c r="CV102" s="1135"/>
      <c r="CW102" s="1135"/>
      <c r="CX102" s="1135"/>
      <c r="CY102" s="1135"/>
      <c r="CZ102" s="1135"/>
      <c r="DA102" s="1135"/>
      <c r="DB102" s="1135"/>
      <c r="DC102" s="1135"/>
      <c r="DD102" s="1135"/>
      <c r="DE102" s="1135"/>
      <c r="DF102" s="1135"/>
      <c r="DG102" s="1136"/>
    </row>
    <row r="103" spans="1:111" ht="16" hidden="1" outlineLevel="1">
      <c r="A103" s="341">
        <f>YEAR(AN$6)</f>
        <v>2022</v>
      </c>
      <c r="B103" s="226"/>
      <c r="C103" s="1129" t="s">
        <v>193</v>
      </c>
      <c r="D103" s="1137"/>
      <c r="E103" s="1137"/>
      <c r="F103" s="1137"/>
      <c r="G103" s="1137"/>
      <c r="H103" s="1137"/>
      <c r="I103" s="1137"/>
      <c r="J103" s="1137"/>
      <c r="K103" s="1137"/>
      <c r="L103" s="1137"/>
      <c r="M103" s="1137"/>
      <c r="N103" s="1137"/>
      <c r="O103" s="1137"/>
      <c r="P103" s="1133">
        <f t="shared" si="225"/>
        <v>0</v>
      </c>
      <c r="Q103" s="1133">
        <f t="shared" si="225"/>
        <v>0</v>
      </c>
      <c r="R103" s="1133">
        <f t="shared" si="225"/>
        <v>0</v>
      </c>
      <c r="S103" s="1133">
        <f t="shared" si="225"/>
        <v>0</v>
      </c>
      <c r="T103" s="1133">
        <f t="shared" si="225"/>
        <v>0</v>
      </c>
      <c r="U103" s="1133">
        <f t="shared" si="225"/>
        <v>0</v>
      </c>
      <c r="V103" s="1133">
        <f t="shared" si="225"/>
        <v>0</v>
      </c>
      <c r="W103" s="1133">
        <f t="shared" si="225"/>
        <v>0</v>
      </c>
      <c r="X103" s="1133">
        <f t="shared" si="225"/>
        <v>0</v>
      </c>
      <c r="Y103" s="1133">
        <f t="shared" si="225"/>
        <v>0</v>
      </c>
      <c r="Z103" s="1133">
        <f t="shared" si="226"/>
        <v>0</v>
      </c>
      <c r="AA103" s="1134">
        <f t="shared" si="226"/>
        <v>0</v>
      </c>
      <c r="AB103" s="1133">
        <f t="shared" si="226"/>
        <v>0</v>
      </c>
      <c r="AC103" s="1133">
        <f t="shared" si="226"/>
        <v>0</v>
      </c>
      <c r="AD103" s="1133">
        <f t="shared" si="226"/>
        <v>0</v>
      </c>
      <c r="AE103" s="1133">
        <f t="shared" si="226"/>
        <v>0</v>
      </c>
      <c r="AF103" s="1133">
        <f t="shared" si="226"/>
        <v>0</v>
      </c>
      <c r="AG103" s="1133">
        <f t="shared" si="226"/>
        <v>0</v>
      </c>
      <c r="AH103" s="1133">
        <f t="shared" si="226"/>
        <v>0</v>
      </c>
      <c r="AI103" s="1133">
        <f t="shared" si="226"/>
        <v>0</v>
      </c>
      <c r="AJ103" s="1133">
        <f t="shared" si="227"/>
        <v>0</v>
      </c>
      <c r="AK103" s="1133">
        <f t="shared" si="227"/>
        <v>0</v>
      </c>
      <c r="AL103" s="1133">
        <f t="shared" si="227"/>
        <v>0</v>
      </c>
      <c r="AM103" s="1134">
        <f t="shared" si="227"/>
        <v>0</v>
      </c>
      <c r="AN103" s="1133" t="str">
        <f t="shared" si="227"/>
        <v/>
      </c>
      <c r="AO103" s="1133" t="str">
        <f t="shared" si="227"/>
        <v/>
      </c>
      <c r="AP103" s="1133" t="str">
        <f t="shared" si="227"/>
        <v/>
      </c>
      <c r="AQ103" s="1133" t="str">
        <f t="shared" si="227"/>
        <v/>
      </c>
      <c r="AR103" s="1133" t="str">
        <f t="shared" si="227"/>
        <v/>
      </c>
      <c r="AS103" s="1133" t="str">
        <f t="shared" si="227"/>
        <v/>
      </c>
      <c r="AT103" s="1133" t="str">
        <f t="shared" si="228"/>
        <v/>
      </c>
      <c r="AU103" s="1133" t="str">
        <f t="shared" si="228"/>
        <v/>
      </c>
      <c r="AV103" s="1133" t="str">
        <f t="shared" si="228"/>
        <v/>
      </c>
      <c r="AW103" s="1133" t="str">
        <f t="shared" si="228"/>
        <v/>
      </c>
      <c r="AX103" s="1133" t="str">
        <f t="shared" si="228"/>
        <v/>
      </c>
      <c r="AY103" s="1134" t="str">
        <f t="shared" si="228"/>
        <v/>
      </c>
      <c r="AZ103" s="1133">
        <f t="shared" si="228"/>
        <v>0</v>
      </c>
      <c r="BA103" s="1133">
        <f t="shared" si="228"/>
        <v>0</v>
      </c>
      <c r="BB103" s="1133">
        <f t="shared" si="228"/>
        <v>0</v>
      </c>
      <c r="BC103" s="1133">
        <f t="shared" si="228"/>
        <v>0</v>
      </c>
      <c r="BD103" s="1133">
        <f t="shared" si="229"/>
        <v>0</v>
      </c>
      <c r="BE103" s="1133">
        <f t="shared" si="229"/>
        <v>0</v>
      </c>
      <c r="BF103" s="1133">
        <f t="shared" si="229"/>
        <v>0</v>
      </c>
      <c r="BG103" s="1133">
        <f t="shared" si="229"/>
        <v>0</v>
      </c>
      <c r="BH103" s="1133">
        <f t="shared" si="229"/>
        <v>0</v>
      </c>
      <c r="BI103" s="1133">
        <f t="shared" si="229"/>
        <v>0</v>
      </c>
      <c r="BJ103" s="1133">
        <f t="shared" si="229"/>
        <v>0</v>
      </c>
      <c r="BK103" s="1134">
        <f t="shared" si="229"/>
        <v>0</v>
      </c>
      <c r="BL103" s="1133"/>
      <c r="BM103" s="1133"/>
      <c r="BN103" s="1133"/>
      <c r="BO103" s="1133"/>
      <c r="BP103" s="1133"/>
      <c r="BQ103" s="1133"/>
      <c r="BR103" s="1133"/>
      <c r="BS103" s="1133"/>
      <c r="BT103" s="1133"/>
      <c r="BU103" s="1133"/>
      <c r="BV103" s="1133"/>
      <c r="BW103" s="1134"/>
      <c r="BX103" s="1133"/>
      <c r="BY103" s="1133"/>
      <c r="BZ103" s="1133"/>
      <c r="CA103" s="1133"/>
      <c r="CB103" s="1133"/>
      <c r="CC103" s="1133"/>
      <c r="CD103" s="1133"/>
      <c r="CE103" s="1133"/>
      <c r="CF103" s="1133"/>
      <c r="CG103" s="1133"/>
      <c r="CH103" s="1133"/>
      <c r="CI103" s="1134"/>
      <c r="CJ103" s="1135"/>
      <c r="CK103" s="1135"/>
      <c r="CL103" s="1135"/>
      <c r="CM103" s="1135"/>
      <c r="CN103" s="1135"/>
      <c r="CO103" s="1135"/>
      <c r="CP103" s="1135"/>
      <c r="CQ103" s="1135"/>
      <c r="CR103" s="1135"/>
      <c r="CS103" s="1135"/>
      <c r="CT103" s="1135"/>
      <c r="CU103" s="1136"/>
      <c r="CV103" s="1135"/>
      <c r="CW103" s="1135"/>
      <c r="CX103" s="1135"/>
      <c r="CY103" s="1135"/>
      <c r="CZ103" s="1135"/>
      <c r="DA103" s="1135"/>
      <c r="DB103" s="1135"/>
      <c r="DC103" s="1135"/>
      <c r="DD103" s="1135"/>
      <c r="DE103" s="1135"/>
      <c r="DF103" s="1135"/>
      <c r="DG103" s="1136"/>
    </row>
    <row r="104" spans="1:111" ht="16" hidden="1" outlineLevel="1">
      <c r="A104" s="341">
        <f>YEAR(AZ$6)</f>
        <v>2023</v>
      </c>
      <c r="B104" s="226"/>
      <c r="C104" s="1129" t="s">
        <v>193</v>
      </c>
      <c r="D104" s="1137"/>
      <c r="E104" s="1137"/>
      <c r="F104" s="1137"/>
      <c r="G104" s="1137"/>
      <c r="H104" s="1137"/>
      <c r="I104" s="1137"/>
      <c r="J104" s="1137"/>
      <c r="K104" s="1137"/>
      <c r="L104" s="1137"/>
      <c r="M104" s="1137"/>
      <c r="N104" s="1137"/>
      <c r="O104" s="1137"/>
      <c r="P104" s="1133">
        <f t="shared" si="225"/>
        <v>0</v>
      </c>
      <c r="Q104" s="1133">
        <f t="shared" si="225"/>
        <v>0</v>
      </c>
      <c r="R104" s="1133">
        <f t="shared" si="225"/>
        <v>0</v>
      </c>
      <c r="S104" s="1133">
        <f t="shared" si="225"/>
        <v>0</v>
      </c>
      <c r="T104" s="1133">
        <f t="shared" si="225"/>
        <v>0</v>
      </c>
      <c r="U104" s="1133">
        <f t="shared" si="225"/>
        <v>0</v>
      </c>
      <c r="V104" s="1133">
        <f t="shared" si="225"/>
        <v>0</v>
      </c>
      <c r="W104" s="1133">
        <f t="shared" si="225"/>
        <v>0</v>
      </c>
      <c r="X104" s="1133">
        <f t="shared" si="225"/>
        <v>0</v>
      </c>
      <c r="Y104" s="1133">
        <f t="shared" si="225"/>
        <v>0</v>
      </c>
      <c r="Z104" s="1133">
        <f t="shared" si="226"/>
        <v>0</v>
      </c>
      <c r="AA104" s="1134">
        <f t="shared" si="226"/>
        <v>0</v>
      </c>
      <c r="AB104" s="1133">
        <f t="shared" si="226"/>
        <v>0</v>
      </c>
      <c r="AC104" s="1133">
        <f t="shared" si="226"/>
        <v>0</v>
      </c>
      <c r="AD104" s="1133">
        <f t="shared" si="226"/>
        <v>0</v>
      </c>
      <c r="AE104" s="1133">
        <f t="shared" si="226"/>
        <v>0</v>
      </c>
      <c r="AF104" s="1133">
        <f t="shared" si="226"/>
        <v>0</v>
      </c>
      <c r="AG104" s="1133">
        <f t="shared" si="226"/>
        <v>0</v>
      </c>
      <c r="AH104" s="1133">
        <f t="shared" si="226"/>
        <v>0</v>
      </c>
      <c r="AI104" s="1133">
        <f t="shared" si="226"/>
        <v>0</v>
      </c>
      <c r="AJ104" s="1133">
        <f t="shared" si="227"/>
        <v>0</v>
      </c>
      <c r="AK104" s="1133">
        <f t="shared" si="227"/>
        <v>0</v>
      </c>
      <c r="AL104" s="1133">
        <f t="shared" si="227"/>
        <v>0</v>
      </c>
      <c r="AM104" s="1134">
        <f t="shared" si="227"/>
        <v>0</v>
      </c>
      <c r="AN104" s="1133">
        <f t="shared" si="227"/>
        <v>0</v>
      </c>
      <c r="AO104" s="1133">
        <f t="shared" si="227"/>
        <v>0</v>
      </c>
      <c r="AP104" s="1133">
        <f t="shared" si="227"/>
        <v>0</v>
      </c>
      <c r="AQ104" s="1133">
        <f t="shared" si="227"/>
        <v>0</v>
      </c>
      <c r="AR104" s="1133">
        <f t="shared" si="227"/>
        <v>0</v>
      </c>
      <c r="AS104" s="1133">
        <f t="shared" si="227"/>
        <v>0</v>
      </c>
      <c r="AT104" s="1133">
        <f t="shared" si="228"/>
        <v>0</v>
      </c>
      <c r="AU104" s="1133">
        <f t="shared" si="228"/>
        <v>0</v>
      </c>
      <c r="AV104" s="1133">
        <f t="shared" si="228"/>
        <v>0</v>
      </c>
      <c r="AW104" s="1133">
        <f t="shared" si="228"/>
        <v>0</v>
      </c>
      <c r="AX104" s="1133">
        <f t="shared" si="228"/>
        <v>0</v>
      </c>
      <c r="AY104" s="1134">
        <f t="shared" si="228"/>
        <v>0</v>
      </c>
      <c r="AZ104" s="1133" t="str">
        <f t="shared" si="228"/>
        <v/>
      </c>
      <c r="BA104" s="1133" t="str">
        <f t="shared" si="228"/>
        <v/>
      </c>
      <c r="BB104" s="1133" t="str">
        <f t="shared" si="228"/>
        <v/>
      </c>
      <c r="BC104" s="1133" t="str">
        <f t="shared" si="228"/>
        <v/>
      </c>
      <c r="BD104" s="1133" t="str">
        <f t="shared" si="229"/>
        <v/>
      </c>
      <c r="BE104" s="1133" t="str">
        <f t="shared" si="229"/>
        <v/>
      </c>
      <c r="BF104" s="1133" t="str">
        <f t="shared" si="229"/>
        <v/>
      </c>
      <c r="BG104" s="1133" t="str">
        <f t="shared" si="229"/>
        <v/>
      </c>
      <c r="BH104" s="1133" t="str">
        <f t="shared" si="229"/>
        <v/>
      </c>
      <c r="BI104" s="1133" t="str">
        <f t="shared" si="229"/>
        <v/>
      </c>
      <c r="BJ104" s="1133" t="str">
        <f t="shared" si="229"/>
        <v/>
      </c>
      <c r="BK104" s="1134" t="str">
        <f t="shared" si="229"/>
        <v/>
      </c>
      <c r="BL104" s="1133"/>
      <c r="BM104" s="1133"/>
      <c r="BN104" s="1133"/>
      <c r="BO104" s="1133"/>
      <c r="BP104" s="1133"/>
      <c r="BQ104" s="1133"/>
      <c r="BR104" s="1133"/>
      <c r="BS104" s="1133"/>
      <c r="BT104" s="1133"/>
      <c r="BU104" s="1133"/>
      <c r="BV104" s="1133"/>
      <c r="BW104" s="1134"/>
      <c r="BX104" s="1133"/>
      <c r="BY104" s="1133"/>
      <c r="BZ104" s="1133"/>
      <c r="CA104" s="1133"/>
      <c r="CB104" s="1133"/>
      <c r="CC104" s="1133"/>
      <c r="CD104" s="1133"/>
      <c r="CE104" s="1133"/>
      <c r="CF104" s="1133"/>
      <c r="CG104" s="1133"/>
      <c r="CH104" s="1133"/>
      <c r="CI104" s="1134"/>
      <c r="CJ104" s="1135"/>
      <c r="CK104" s="1135"/>
      <c r="CL104" s="1135"/>
      <c r="CM104" s="1135"/>
      <c r="CN104" s="1135"/>
      <c r="CO104" s="1135"/>
      <c r="CP104" s="1135"/>
      <c r="CQ104" s="1135"/>
      <c r="CR104" s="1135"/>
      <c r="CS104" s="1135"/>
      <c r="CT104" s="1135"/>
      <c r="CU104" s="1136"/>
      <c r="CV104" s="1135"/>
      <c r="CW104" s="1135"/>
      <c r="CX104" s="1135"/>
      <c r="CY104" s="1135"/>
      <c r="CZ104" s="1135"/>
      <c r="DA104" s="1135"/>
      <c r="DB104" s="1135"/>
      <c r="DC104" s="1135"/>
      <c r="DD104" s="1135"/>
      <c r="DE104" s="1135"/>
      <c r="DF104" s="1135"/>
      <c r="DG104" s="1136"/>
    </row>
    <row r="105" spans="1:111" ht="16" hidden="1" outlineLevel="1">
      <c r="A105" s="341" t="e">
        <f>YEAR(#REF!)</f>
        <v>#REF!</v>
      </c>
      <c r="B105" s="226"/>
      <c r="C105" s="1129" t="s">
        <v>193</v>
      </c>
      <c r="D105" s="1137"/>
      <c r="E105" s="1137"/>
      <c r="F105" s="1137"/>
      <c r="G105" s="1137"/>
      <c r="H105" s="1137"/>
      <c r="I105" s="1137"/>
      <c r="J105" s="1137"/>
      <c r="K105" s="1137"/>
      <c r="L105" s="1137"/>
      <c r="M105" s="1137"/>
      <c r="N105" s="1137"/>
      <c r="O105" s="1137"/>
      <c r="P105" s="1133" t="e">
        <f t="shared" si="225"/>
        <v>#REF!</v>
      </c>
      <c r="Q105" s="1133" t="e">
        <f t="shared" si="225"/>
        <v>#REF!</v>
      </c>
      <c r="R105" s="1133" t="e">
        <f t="shared" si="225"/>
        <v>#REF!</v>
      </c>
      <c r="S105" s="1133" t="e">
        <f t="shared" si="225"/>
        <v>#REF!</v>
      </c>
      <c r="T105" s="1133" t="e">
        <f t="shared" si="225"/>
        <v>#REF!</v>
      </c>
      <c r="U105" s="1133" t="e">
        <f t="shared" si="225"/>
        <v>#REF!</v>
      </c>
      <c r="V105" s="1133" t="e">
        <f t="shared" si="225"/>
        <v>#REF!</v>
      </c>
      <c r="W105" s="1133" t="e">
        <f t="shared" si="225"/>
        <v>#REF!</v>
      </c>
      <c r="X105" s="1133" t="e">
        <f t="shared" si="225"/>
        <v>#REF!</v>
      </c>
      <c r="Y105" s="1133" t="e">
        <f t="shared" si="225"/>
        <v>#REF!</v>
      </c>
      <c r="Z105" s="1133" t="e">
        <f t="shared" si="226"/>
        <v>#REF!</v>
      </c>
      <c r="AA105" s="1134" t="e">
        <f t="shared" si="226"/>
        <v>#REF!</v>
      </c>
      <c r="AB105" s="1133" t="e">
        <f t="shared" si="226"/>
        <v>#REF!</v>
      </c>
      <c r="AC105" s="1133" t="e">
        <f t="shared" si="226"/>
        <v>#REF!</v>
      </c>
      <c r="AD105" s="1133" t="e">
        <f t="shared" si="226"/>
        <v>#REF!</v>
      </c>
      <c r="AE105" s="1133" t="e">
        <f t="shared" si="226"/>
        <v>#REF!</v>
      </c>
      <c r="AF105" s="1133" t="e">
        <f t="shared" si="226"/>
        <v>#REF!</v>
      </c>
      <c r="AG105" s="1133" t="e">
        <f t="shared" si="226"/>
        <v>#REF!</v>
      </c>
      <c r="AH105" s="1133" t="e">
        <f t="shared" si="226"/>
        <v>#REF!</v>
      </c>
      <c r="AI105" s="1133" t="e">
        <f t="shared" si="226"/>
        <v>#REF!</v>
      </c>
      <c r="AJ105" s="1133" t="e">
        <f t="shared" si="227"/>
        <v>#REF!</v>
      </c>
      <c r="AK105" s="1133" t="e">
        <f t="shared" si="227"/>
        <v>#REF!</v>
      </c>
      <c r="AL105" s="1133" t="e">
        <f t="shared" si="227"/>
        <v>#REF!</v>
      </c>
      <c r="AM105" s="1134" t="e">
        <f t="shared" si="227"/>
        <v>#REF!</v>
      </c>
      <c r="AN105" s="1133" t="e">
        <f t="shared" si="227"/>
        <v>#REF!</v>
      </c>
      <c r="AO105" s="1133" t="e">
        <f t="shared" si="227"/>
        <v>#REF!</v>
      </c>
      <c r="AP105" s="1133" t="e">
        <f t="shared" si="227"/>
        <v>#REF!</v>
      </c>
      <c r="AQ105" s="1133" t="e">
        <f t="shared" si="227"/>
        <v>#REF!</v>
      </c>
      <c r="AR105" s="1133" t="e">
        <f t="shared" si="227"/>
        <v>#REF!</v>
      </c>
      <c r="AS105" s="1133" t="e">
        <f t="shared" si="227"/>
        <v>#REF!</v>
      </c>
      <c r="AT105" s="1133" t="e">
        <f t="shared" si="228"/>
        <v>#REF!</v>
      </c>
      <c r="AU105" s="1133" t="e">
        <f t="shared" si="228"/>
        <v>#REF!</v>
      </c>
      <c r="AV105" s="1133" t="e">
        <f t="shared" si="228"/>
        <v>#REF!</v>
      </c>
      <c r="AW105" s="1133" t="e">
        <f t="shared" si="228"/>
        <v>#REF!</v>
      </c>
      <c r="AX105" s="1133" t="e">
        <f t="shared" si="228"/>
        <v>#REF!</v>
      </c>
      <c r="AY105" s="1134" t="e">
        <f t="shared" si="228"/>
        <v>#REF!</v>
      </c>
      <c r="AZ105" s="1133" t="e">
        <f t="shared" si="228"/>
        <v>#REF!</v>
      </c>
      <c r="BA105" s="1133" t="e">
        <f t="shared" si="228"/>
        <v>#REF!</v>
      </c>
      <c r="BB105" s="1133" t="e">
        <f t="shared" si="228"/>
        <v>#REF!</v>
      </c>
      <c r="BC105" s="1133" t="e">
        <f t="shared" si="228"/>
        <v>#REF!</v>
      </c>
      <c r="BD105" s="1133" t="e">
        <f t="shared" si="229"/>
        <v>#REF!</v>
      </c>
      <c r="BE105" s="1133" t="e">
        <f t="shared" si="229"/>
        <v>#REF!</v>
      </c>
      <c r="BF105" s="1133" t="e">
        <f t="shared" si="229"/>
        <v>#REF!</v>
      </c>
      <c r="BG105" s="1133" t="e">
        <f t="shared" si="229"/>
        <v>#REF!</v>
      </c>
      <c r="BH105" s="1133" t="e">
        <f t="shared" si="229"/>
        <v>#REF!</v>
      </c>
      <c r="BI105" s="1133" t="e">
        <f t="shared" si="229"/>
        <v>#REF!</v>
      </c>
      <c r="BJ105" s="1133" t="e">
        <f t="shared" si="229"/>
        <v>#REF!</v>
      </c>
      <c r="BK105" s="1134" t="e">
        <f t="shared" si="229"/>
        <v>#REF!</v>
      </c>
      <c r="BL105" s="1133"/>
      <c r="BM105" s="1133"/>
      <c r="BN105" s="1133"/>
      <c r="BO105" s="1133"/>
      <c r="BP105" s="1133"/>
      <c r="BQ105" s="1133"/>
      <c r="BR105" s="1133"/>
      <c r="BS105" s="1133"/>
      <c r="BT105" s="1133"/>
      <c r="BU105" s="1133"/>
      <c r="BV105" s="1133"/>
      <c r="BW105" s="1134"/>
      <c r="BX105" s="1133"/>
      <c r="BY105" s="1133"/>
      <c r="BZ105" s="1133"/>
      <c r="CA105" s="1133"/>
      <c r="CB105" s="1133"/>
      <c r="CC105" s="1133"/>
      <c r="CD105" s="1133"/>
      <c r="CE105" s="1133"/>
      <c r="CF105" s="1133"/>
      <c r="CG105" s="1133"/>
      <c r="CH105" s="1133"/>
      <c r="CI105" s="1134"/>
      <c r="CJ105" s="1135"/>
      <c r="CK105" s="1135"/>
      <c r="CL105" s="1135"/>
      <c r="CM105" s="1135"/>
      <c r="CN105" s="1135"/>
      <c r="CO105" s="1135"/>
      <c r="CP105" s="1135"/>
      <c r="CQ105" s="1135"/>
      <c r="CR105" s="1135"/>
      <c r="CS105" s="1135"/>
      <c r="CT105" s="1135"/>
      <c r="CU105" s="1136"/>
      <c r="CV105" s="1135"/>
      <c r="CW105" s="1135"/>
      <c r="CX105" s="1135"/>
      <c r="CY105" s="1135"/>
      <c r="CZ105" s="1135"/>
      <c r="DA105" s="1135"/>
      <c r="DB105" s="1135"/>
      <c r="DC105" s="1135"/>
      <c r="DD105" s="1135"/>
      <c r="DE105" s="1135"/>
      <c r="DF105" s="1135"/>
      <c r="DG105" s="1136"/>
    </row>
    <row r="106" spans="1:111" ht="16" hidden="1" outlineLevel="1">
      <c r="A106" s="341" t="e">
        <f>YEAR(#REF!)</f>
        <v>#REF!</v>
      </c>
      <c r="B106" s="226"/>
      <c r="C106" s="1129" t="s">
        <v>193</v>
      </c>
      <c r="D106" s="1137"/>
      <c r="E106" s="1137"/>
      <c r="F106" s="1137"/>
      <c r="G106" s="1137"/>
      <c r="H106" s="1137"/>
      <c r="I106" s="1137"/>
      <c r="J106" s="1137"/>
      <c r="K106" s="1137"/>
      <c r="L106" s="1137"/>
      <c r="M106" s="1137"/>
      <c r="N106" s="1137"/>
      <c r="O106" s="1137"/>
      <c r="P106" s="1133" t="e">
        <f t="shared" si="225"/>
        <v>#REF!</v>
      </c>
      <c r="Q106" s="1133" t="e">
        <f t="shared" si="225"/>
        <v>#REF!</v>
      </c>
      <c r="R106" s="1133" t="e">
        <f t="shared" si="225"/>
        <v>#REF!</v>
      </c>
      <c r="S106" s="1133" t="e">
        <f t="shared" si="225"/>
        <v>#REF!</v>
      </c>
      <c r="T106" s="1133" t="e">
        <f t="shared" si="225"/>
        <v>#REF!</v>
      </c>
      <c r="U106" s="1133" t="e">
        <f t="shared" si="225"/>
        <v>#REF!</v>
      </c>
      <c r="V106" s="1133" t="e">
        <f t="shared" si="225"/>
        <v>#REF!</v>
      </c>
      <c r="W106" s="1133" t="e">
        <f t="shared" si="225"/>
        <v>#REF!</v>
      </c>
      <c r="X106" s="1133" t="e">
        <f t="shared" si="225"/>
        <v>#REF!</v>
      </c>
      <c r="Y106" s="1133" t="e">
        <f t="shared" si="225"/>
        <v>#REF!</v>
      </c>
      <c r="Z106" s="1133" t="e">
        <f t="shared" si="226"/>
        <v>#REF!</v>
      </c>
      <c r="AA106" s="1134" t="e">
        <f t="shared" si="226"/>
        <v>#REF!</v>
      </c>
      <c r="AB106" s="1133" t="e">
        <f t="shared" si="226"/>
        <v>#REF!</v>
      </c>
      <c r="AC106" s="1133" t="e">
        <f t="shared" si="226"/>
        <v>#REF!</v>
      </c>
      <c r="AD106" s="1133" t="e">
        <f t="shared" si="226"/>
        <v>#REF!</v>
      </c>
      <c r="AE106" s="1133" t="e">
        <f t="shared" si="226"/>
        <v>#REF!</v>
      </c>
      <c r="AF106" s="1133" t="e">
        <f t="shared" si="226"/>
        <v>#REF!</v>
      </c>
      <c r="AG106" s="1133" t="e">
        <f t="shared" si="226"/>
        <v>#REF!</v>
      </c>
      <c r="AH106" s="1133" t="e">
        <f t="shared" si="226"/>
        <v>#REF!</v>
      </c>
      <c r="AI106" s="1133" t="e">
        <f t="shared" si="226"/>
        <v>#REF!</v>
      </c>
      <c r="AJ106" s="1133" t="e">
        <f t="shared" si="227"/>
        <v>#REF!</v>
      </c>
      <c r="AK106" s="1133" t="e">
        <f t="shared" si="227"/>
        <v>#REF!</v>
      </c>
      <c r="AL106" s="1133" t="e">
        <f t="shared" si="227"/>
        <v>#REF!</v>
      </c>
      <c r="AM106" s="1134" t="e">
        <f t="shared" si="227"/>
        <v>#REF!</v>
      </c>
      <c r="AN106" s="1133" t="e">
        <f t="shared" si="227"/>
        <v>#REF!</v>
      </c>
      <c r="AO106" s="1133" t="e">
        <f t="shared" si="227"/>
        <v>#REF!</v>
      </c>
      <c r="AP106" s="1133" t="e">
        <f t="shared" si="227"/>
        <v>#REF!</v>
      </c>
      <c r="AQ106" s="1133" t="e">
        <f t="shared" si="227"/>
        <v>#REF!</v>
      </c>
      <c r="AR106" s="1133" t="e">
        <f t="shared" si="227"/>
        <v>#REF!</v>
      </c>
      <c r="AS106" s="1133" t="e">
        <f t="shared" si="227"/>
        <v>#REF!</v>
      </c>
      <c r="AT106" s="1133" t="e">
        <f t="shared" si="228"/>
        <v>#REF!</v>
      </c>
      <c r="AU106" s="1133" t="e">
        <f t="shared" si="228"/>
        <v>#REF!</v>
      </c>
      <c r="AV106" s="1133" t="e">
        <f t="shared" si="228"/>
        <v>#REF!</v>
      </c>
      <c r="AW106" s="1133" t="e">
        <f t="shared" si="228"/>
        <v>#REF!</v>
      </c>
      <c r="AX106" s="1133" t="e">
        <f t="shared" si="228"/>
        <v>#REF!</v>
      </c>
      <c r="AY106" s="1134" t="e">
        <f t="shared" si="228"/>
        <v>#REF!</v>
      </c>
      <c r="AZ106" s="1133" t="e">
        <f t="shared" si="228"/>
        <v>#REF!</v>
      </c>
      <c r="BA106" s="1133" t="e">
        <f t="shared" si="228"/>
        <v>#REF!</v>
      </c>
      <c r="BB106" s="1133" t="e">
        <f t="shared" si="228"/>
        <v>#REF!</v>
      </c>
      <c r="BC106" s="1133" t="e">
        <f t="shared" si="228"/>
        <v>#REF!</v>
      </c>
      <c r="BD106" s="1133" t="e">
        <f t="shared" si="229"/>
        <v>#REF!</v>
      </c>
      <c r="BE106" s="1133" t="e">
        <f t="shared" si="229"/>
        <v>#REF!</v>
      </c>
      <c r="BF106" s="1133" t="e">
        <f t="shared" si="229"/>
        <v>#REF!</v>
      </c>
      <c r="BG106" s="1133" t="e">
        <f t="shared" si="229"/>
        <v>#REF!</v>
      </c>
      <c r="BH106" s="1133" t="e">
        <f t="shared" si="229"/>
        <v>#REF!</v>
      </c>
      <c r="BI106" s="1133" t="e">
        <f t="shared" si="229"/>
        <v>#REF!</v>
      </c>
      <c r="BJ106" s="1133" t="e">
        <f t="shared" si="229"/>
        <v>#REF!</v>
      </c>
      <c r="BK106" s="1134" t="e">
        <f t="shared" si="229"/>
        <v>#REF!</v>
      </c>
      <c r="BL106" s="1133"/>
      <c r="BM106" s="1133"/>
      <c r="BN106" s="1133"/>
      <c r="BO106" s="1133"/>
      <c r="BP106" s="1133"/>
      <c r="BQ106" s="1133"/>
      <c r="BR106" s="1133"/>
      <c r="BS106" s="1133"/>
      <c r="BT106" s="1133"/>
      <c r="BU106" s="1133"/>
      <c r="BV106" s="1133"/>
      <c r="BW106" s="1134"/>
      <c r="BX106" s="1133"/>
      <c r="BY106" s="1133"/>
      <c r="BZ106" s="1133"/>
      <c r="CA106" s="1133"/>
      <c r="CB106" s="1133"/>
      <c r="CC106" s="1133"/>
      <c r="CD106" s="1133"/>
      <c r="CE106" s="1133"/>
      <c r="CF106" s="1133"/>
      <c r="CG106" s="1133"/>
      <c r="CH106" s="1133"/>
      <c r="CI106" s="1134"/>
      <c r="CJ106" s="1135"/>
      <c r="CK106" s="1135"/>
      <c r="CL106" s="1135"/>
      <c r="CM106" s="1135"/>
      <c r="CN106" s="1135"/>
      <c r="CO106" s="1135"/>
      <c r="CP106" s="1135"/>
      <c r="CQ106" s="1135"/>
      <c r="CR106" s="1135"/>
      <c r="CS106" s="1135"/>
      <c r="CT106" s="1135"/>
      <c r="CU106" s="1136"/>
      <c r="CV106" s="1135"/>
      <c r="CW106" s="1135"/>
      <c r="CX106" s="1135"/>
      <c r="CY106" s="1135"/>
      <c r="CZ106" s="1135"/>
      <c r="DA106" s="1135"/>
      <c r="DB106" s="1135"/>
      <c r="DC106" s="1135"/>
      <c r="DD106" s="1135"/>
      <c r="DE106" s="1135"/>
      <c r="DF106" s="1135"/>
      <c r="DG106" s="1136"/>
    </row>
    <row r="107" spans="1:111" ht="16" hidden="1" outlineLevel="1">
      <c r="A107" s="114"/>
      <c r="B107" s="226"/>
      <c r="C107" s="1129"/>
      <c r="D107" s="1133"/>
      <c r="E107" s="1133"/>
      <c r="F107" s="1133"/>
      <c r="G107" s="1133"/>
      <c r="H107" s="1133"/>
      <c r="I107" s="1133"/>
      <c r="J107" s="1133"/>
      <c r="K107" s="1133"/>
      <c r="L107" s="1133"/>
      <c r="M107" s="1133"/>
      <c r="N107" s="1133"/>
      <c r="O107" s="1133"/>
      <c r="P107" s="1133"/>
      <c r="Q107" s="1133"/>
      <c r="R107" s="1133"/>
      <c r="S107" s="1133"/>
      <c r="T107" s="1133"/>
      <c r="U107" s="1133"/>
      <c r="V107" s="1133"/>
      <c r="W107" s="1133"/>
      <c r="X107" s="1133"/>
      <c r="Y107" s="1133"/>
      <c r="Z107" s="1133"/>
      <c r="AA107" s="1134"/>
      <c r="AB107" s="1133"/>
      <c r="AC107" s="1133"/>
      <c r="AD107" s="1133"/>
      <c r="AE107" s="1133"/>
      <c r="AF107" s="1133"/>
      <c r="AG107" s="1133"/>
      <c r="AH107" s="1133"/>
      <c r="AI107" s="1133"/>
      <c r="AJ107" s="1133"/>
      <c r="AK107" s="1133"/>
      <c r="AL107" s="1133"/>
      <c r="AM107" s="1134"/>
      <c r="AN107" s="1133"/>
      <c r="AO107" s="1133"/>
      <c r="AP107" s="1133"/>
      <c r="AQ107" s="1133"/>
      <c r="AR107" s="1133"/>
      <c r="AS107" s="1133"/>
      <c r="AT107" s="1133"/>
      <c r="AU107" s="1133"/>
      <c r="AV107" s="1133"/>
      <c r="AW107" s="1133"/>
      <c r="AX107" s="1133"/>
      <c r="AY107" s="1134"/>
      <c r="AZ107" s="1133"/>
      <c r="BA107" s="1133"/>
      <c r="BB107" s="1133"/>
      <c r="BC107" s="1133"/>
      <c r="BD107" s="1133"/>
      <c r="BE107" s="1133"/>
      <c r="BF107" s="1133"/>
      <c r="BG107" s="1133"/>
      <c r="BH107" s="1133"/>
      <c r="BI107" s="1133"/>
      <c r="BJ107" s="1133"/>
      <c r="BK107" s="1134"/>
      <c r="BL107" s="1133"/>
      <c r="BM107" s="1133"/>
      <c r="BN107" s="1133"/>
      <c r="BO107" s="1133"/>
      <c r="BP107" s="1133"/>
      <c r="BQ107" s="1133"/>
      <c r="BR107" s="1133"/>
      <c r="BS107" s="1133"/>
      <c r="BT107" s="1133"/>
      <c r="BU107" s="1133"/>
      <c r="BV107" s="1133"/>
      <c r="BW107" s="1134"/>
      <c r="BX107" s="1133"/>
      <c r="BY107" s="1133"/>
      <c r="BZ107" s="1133"/>
      <c r="CA107" s="1133"/>
      <c r="CB107" s="1133"/>
      <c r="CC107" s="1133"/>
      <c r="CD107" s="1133"/>
      <c r="CE107" s="1133"/>
      <c r="CF107" s="1133"/>
      <c r="CG107" s="1133"/>
      <c r="CH107" s="1133"/>
      <c r="CI107" s="1134"/>
      <c r="CJ107" s="1135"/>
      <c r="CK107" s="1135"/>
      <c r="CL107" s="1135"/>
      <c r="CM107" s="1135"/>
      <c r="CN107" s="1135"/>
      <c r="CO107" s="1135"/>
      <c r="CP107" s="1135"/>
      <c r="CQ107" s="1135"/>
      <c r="CR107" s="1135"/>
      <c r="CS107" s="1135"/>
      <c r="CT107" s="1135"/>
      <c r="CU107" s="1136"/>
      <c r="CV107" s="1135"/>
      <c r="CW107" s="1135"/>
      <c r="CX107" s="1135"/>
      <c r="CY107" s="1135"/>
      <c r="CZ107" s="1135"/>
      <c r="DA107" s="1135"/>
      <c r="DB107" s="1135"/>
      <c r="DC107" s="1135"/>
      <c r="DD107" s="1135"/>
      <c r="DE107" s="1135"/>
      <c r="DF107" s="1135"/>
      <c r="DG107" s="1136"/>
    </row>
    <row r="108" spans="1:111" ht="16" hidden="1" outlineLevel="1">
      <c r="A108" s="224" t="s">
        <v>351</v>
      </c>
      <c r="B108" s="226"/>
      <c r="C108" s="1129"/>
      <c r="D108" s="1133"/>
      <c r="E108" s="1133"/>
      <c r="F108" s="1133"/>
      <c r="G108" s="1133"/>
      <c r="H108" s="1133"/>
      <c r="I108" s="1133"/>
      <c r="J108" s="1133"/>
      <c r="K108" s="1133"/>
      <c r="L108" s="1133"/>
      <c r="M108" s="1133"/>
      <c r="N108" s="1133"/>
      <c r="O108" s="1133"/>
      <c r="P108" s="1133"/>
      <c r="Q108" s="1133"/>
      <c r="R108" s="1133"/>
      <c r="S108" s="1133"/>
      <c r="T108" s="1133"/>
      <c r="U108" s="1133"/>
      <c r="V108" s="1133"/>
      <c r="W108" s="1133"/>
      <c r="X108" s="1133"/>
      <c r="Y108" s="1133"/>
      <c r="Z108" s="1133"/>
      <c r="AA108" s="1134"/>
      <c r="AB108" s="1133"/>
      <c r="AC108" s="1133"/>
      <c r="AD108" s="1133"/>
      <c r="AE108" s="1133"/>
      <c r="AF108" s="1133"/>
      <c r="AG108" s="1133"/>
      <c r="AH108" s="1133"/>
      <c r="AI108" s="1133"/>
      <c r="AJ108" s="1133"/>
      <c r="AK108" s="1133"/>
      <c r="AL108" s="1133"/>
      <c r="AM108" s="1134"/>
      <c r="AN108" s="1133"/>
      <c r="AO108" s="1133"/>
      <c r="AP108" s="1133"/>
      <c r="AQ108" s="1133"/>
      <c r="AR108" s="1133"/>
      <c r="AS108" s="1133"/>
      <c r="AT108" s="1133"/>
      <c r="AU108" s="1133"/>
      <c r="AV108" s="1133"/>
      <c r="AW108" s="1133"/>
      <c r="AX108" s="1133"/>
      <c r="AY108" s="1134"/>
      <c r="AZ108" s="1133"/>
      <c r="BA108" s="1133"/>
      <c r="BB108" s="1133"/>
      <c r="BC108" s="1133"/>
      <c r="BD108" s="1133"/>
      <c r="BE108" s="1133"/>
      <c r="BF108" s="1133"/>
      <c r="BG108" s="1133"/>
      <c r="BH108" s="1133"/>
      <c r="BI108" s="1133"/>
      <c r="BJ108" s="1133"/>
      <c r="BK108" s="1134"/>
      <c r="BL108" s="1133"/>
      <c r="BM108" s="1133"/>
      <c r="BN108" s="1133"/>
      <c r="BO108" s="1133"/>
      <c r="BP108" s="1133"/>
      <c r="BQ108" s="1133"/>
      <c r="BR108" s="1133"/>
      <c r="BS108" s="1133"/>
      <c r="BT108" s="1133"/>
      <c r="BU108" s="1133"/>
      <c r="BV108" s="1133"/>
      <c r="BW108" s="1134"/>
      <c r="BX108" s="1133"/>
      <c r="BY108" s="1133"/>
      <c r="BZ108" s="1133"/>
      <c r="CA108" s="1133"/>
      <c r="CB108" s="1133"/>
      <c r="CC108" s="1133"/>
      <c r="CD108" s="1133"/>
      <c r="CE108" s="1133"/>
      <c r="CF108" s="1133"/>
      <c r="CG108" s="1133"/>
      <c r="CH108" s="1133"/>
      <c r="CI108" s="1134"/>
      <c r="CJ108" s="1135"/>
      <c r="CK108" s="1135"/>
      <c r="CL108" s="1135"/>
      <c r="CM108" s="1135"/>
      <c r="CN108" s="1135"/>
      <c r="CO108" s="1135"/>
      <c r="CP108" s="1135"/>
      <c r="CQ108" s="1135"/>
      <c r="CR108" s="1135"/>
      <c r="CS108" s="1135"/>
      <c r="CT108" s="1135"/>
      <c r="CU108" s="1136"/>
      <c r="CV108" s="1135"/>
      <c r="CW108" s="1135"/>
      <c r="CX108" s="1135"/>
      <c r="CY108" s="1135"/>
      <c r="CZ108" s="1135"/>
      <c r="DA108" s="1135"/>
      <c r="DB108" s="1135"/>
      <c r="DC108" s="1135"/>
      <c r="DD108" s="1135"/>
      <c r="DE108" s="1135"/>
      <c r="DF108" s="1135"/>
      <c r="DG108" s="1136"/>
    </row>
    <row r="109" spans="1:111" ht="16" hidden="1" outlineLevel="1">
      <c r="A109" s="1138" t="s">
        <v>352</v>
      </c>
      <c r="B109" s="1139"/>
      <c r="C109" s="1140" t="str">
        <f>Settings!$C$6</f>
        <v>USD</v>
      </c>
      <c r="D109" s="1133">
        <f>D94*Projections!$C$66</f>
        <v>0</v>
      </c>
      <c r="E109" s="1133">
        <f>E94*Projections!$C$66</f>
        <v>0</v>
      </c>
      <c r="F109" s="1133">
        <f>F94*Projections!$C$66</f>
        <v>0</v>
      </c>
      <c r="G109" s="1133">
        <f>G94*Projections!$C$66</f>
        <v>0</v>
      </c>
      <c r="H109" s="1133">
        <f>H94*Projections!$C$66</f>
        <v>0</v>
      </c>
      <c r="I109" s="1133">
        <f>I94*Projections!$C$66</f>
        <v>0</v>
      </c>
      <c r="J109" s="1133">
        <f>J94*Projections!$C$66</f>
        <v>0</v>
      </c>
      <c r="K109" s="1133">
        <f>K94*Projections!$C$66</f>
        <v>0</v>
      </c>
      <c r="L109" s="1133">
        <f>L94*Projections!$C$66</f>
        <v>0</v>
      </c>
      <c r="M109" s="1133">
        <f>M94*Projections!$C$66</f>
        <v>0</v>
      </c>
      <c r="N109" s="1133">
        <f>N94*Projections!$C$66</f>
        <v>0</v>
      </c>
      <c r="O109" s="1133">
        <f>O94*Projections!$C$66</f>
        <v>0</v>
      </c>
      <c r="P109" s="1133">
        <f>P94*Projections!$C$66</f>
        <v>0</v>
      </c>
      <c r="Q109" s="1133">
        <f>Q94*Projections!$C$66</f>
        <v>0</v>
      </c>
      <c r="R109" s="1133">
        <f>R94*Projections!$C$66</f>
        <v>0</v>
      </c>
      <c r="S109" s="1133">
        <f>S94*Projections!$C$66</f>
        <v>0</v>
      </c>
      <c r="T109" s="1133">
        <f>T94*Projections!$C$66</f>
        <v>0</v>
      </c>
      <c r="U109" s="1133">
        <f>U94*Projections!$C$66</f>
        <v>0</v>
      </c>
      <c r="V109" s="1133">
        <f>V94*Projections!$C$66</f>
        <v>0</v>
      </c>
      <c r="W109" s="1133">
        <f>W94*Projections!$C$66</f>
        <v>0</v>
      </c>
      <c r="X109" s="1133">
        <f>X94*Projections!$C$66</f>
        <v>0</v>
      </c>
      <c r="Y109" s="1133">
        <f>Y94*Projections!$C$66</f>
        <v>0</v>
      </c>
      <c r="Z109" s="1133">
        <f>Z94*Projections!$C$66</f>
        <v>0</v>
      </c>
      <c r="AA109" s="1134">
        <f>AA94*Projections!$C$66</f>
        <v>0</v>
      </c>
      <c r="AB109" s="1133">
        <f>AB94*Projections!$C$66</f>
        <v>0</v>
      </c>
      <c r="AC109" s="1133">
        <f>AC94*Projections!$C$66</f>
        <v>0</v>
      </c>
      <c r="AD109" s="1133">
        <f>AD94*Projections!$C$66</f>
        <v>0</v>
      </c>
      <c r="AE109" s="1133">
        <f>AE94*Projections!$C$66</f>
        <v>0</v>
      </c>
      <c r="AF109" s="1133">
        <f>AF94*Projections!$C$66</f>
        <v>0</v>
      </c>
      <c r="AG109" s="1133">
        <f>AG94*Projections!$C$66</f>
        <v>0</v>
      </c>
      <c r="AH109" s="1133">
        <f>AH94*Projections!$C$66</f>
        <v>0</v>
      </c>
      <c r="AI109" s="1133">
        <f>AI94*Projections!$C$66</f>
        <v>0</v>
      </c>
      <c r="AJ109" s="1133">
        <f>AJ94*Projections!$C$66</f>
        <v>0</v>
      </c>
      <c r="AK109" s="1133">
        <f>AK94*Projections!$C$66</f>
        <v>0</v>
      </c>
      <c r="AL109" s="1133">
        <f>AL94*Projections!$C$66</f>
        <v>0</v>
      </c>
      <c r="AM109" s="1134">
        <f>AM94*Projections!$C$66</f>
        <v>0</v>
      </c>
      <c r="AN109" s="1133">
        <f>AN94*Projections!$C$66</f>
        <v>0</v>
      </c>
      <c r="AO109" s="1133">
        <f>AO94*Projections!$C$66</f>
        <v>0</v>
      </c>
      <c r="AP109" s="1133">
        <f>AP94*Projections!$C$66</f>
        <v>0</v>
      </c>
      <c r="AQ109" s="1133">
        <f>AQ94*Projections!$C$66</f>
        <v>0</v>
      </c>
      <c r="AR109" s="1133">
        <f>AR94*Projections!$C$66</f>
        <v>0</v>
      </c>
      <c r="AS109" s="1133">
        <f>AS94*Projections!$C$66</f>
        <v>0</v>
      </c>
      <c r="AT109" s="1133">
        <f>AT94*Projections!$C$66</f>
        <v>0</v>
      </c>
      <c r="AU109" s="1133">
        <f>AU94*Projections!$C$66</f>
        <v>0</v>
      </c>
      <c r="AV109" s="1133">
        <f>AV94*Projections!$C$66</f>
        <v>0</v>
      </c>
      <c r="AW109" s="1133">
        <f>AW94*Projections!$C$66</f>
        <v>0</v>
      </c>
      <c r="AX109" s="1133">
        <f>AX94*Projections!$C$66</f>
        <v>0</v>
      </c>
      <c r="AY109" s="1134">
        <f>AY94*Projections!$C$66</f>
        <v>0</v>
      </c>
      <c r="AZ109" s="1133">
        <f>AZ94*Projections!$C$66</f>
        <v>0</v>
      </c>
      <c r="BA109" s="1133">
        <f>BA94*Projections!$C$66</f>
        <v>0</v>
      </c>
      <c r="BB109" s="1133">
        <f>BB94*Projections!$C$66</f>
        <v>0</v>
      </c>
      <c r="BC109" s="1133">
        <f>BC94*Projections!$C$66</f>
        <v>0</v>
      </c>
      <c r="BD109" s="1133">
        <f>BD94*Projections!$C$66</f>
        <v>0</v>
      </c>
      <c r="BE109" s="1133">
        <f>BE94*Projections!$C$66</f>
        <v>0</v>
      </c>
      <c r="BF109" s="1133">
        <f>BF94*Projections!$C$66</f>
        <v>0</v>
      </c>
      <c r="BG109" s="1133">
        <f>BG94*Projections!$C$66</f>
        <v>0</v>
      </c>
      <c r="BH109" s="1133">
        <f>BH94*Projections!$C$66</f>
        <v>0</v>
      </c>
      <c r="BI109" s="1133">
        <f>BI94*Projections!$C$66</f>
        <v>0</v>
      </c>
      <c r="BJ109" s="1133">
        <f>BJ94*Projections!$C$66</f>
        <v>0</v>
      </c>
      <c r="BK109" s="1134">
        <f>BK94*Projections!$C$66</f>
        <v>0</v>
      </c>
      <c r="BL109" s="1133"/>
      <c r="BM109" s="1133"/>
      <c r="BN109" s="1133"/>
      <c r="BO109" s="1133"/>
      <c r="BP109" s="1133"/>
      <c r="BQ109" s="1133"/>
      <c r="BR109" s="1133"/>
      <c r="BS109" s="1133"/>
      <c r="BT109" s="1133"/>
      <c r="BU109" s="1133"/>
      <c r="BV109" s="1133"/>
      <c r="BW109" s="1134"/>
      <c r="BX109" s="1133"/>
      <c r="BY109" s="1133"/>
      <c r="BZ109" s="1133"/>
      <c r="CA109" s="1133"/>
      <c r="CB109" s="1133"/>
      <c r="CC109" s="1133"/>
      <c r="CD109" s="1133"/>
      <c r="CE109" s="1133"/>
      <c r="CF109" s="1133"/>
      <c r="CG109" s="1133"/>
      <c r="CH109" s="1133"/>
      <c r="CI109" s="1134"/>
      <c r="CJ109" s="1135"/>
      <c r="CK109" s="1135"/>
      <c r="CL109" s="1135"/>
      <c r="CM109" s="1135"/>
      <c r="CN109" s="1135"/>
      <c r="CO109" s="1135"/>
      <c r="CP109" s="1135"/>
      <c r="CQ109" s="1135"/>
      <c r="CR109" s="1135"/>
      <c r="CS109" s="1135"/>
      <c r="CT109" s="1135"/>
      <c r="CU109" s="1136"/>
      <c r="CV109" s="1135"/>
      <c r="CW109" s="1135"/>
      <c r="CX109" s="1135"/>
      <c r="CY109" s="1135"/>
      <c r="CZ109" s="1135"/>
      <c r="DA109" s="1135"/>
      <c r="DB109" s="1135"/>
      <c r="DC109" s="1135"/>
      <c r="DD109" s="1135"/>
      <c r="DE109" s="1135"/>
      <c r="DF109" s="1135"/>
      <c r="DG109" s="1136"/>
    </row>
    <row r="110" spans="1:111" ht="16" hidden="1" outlineLevel="1">
      <c r="A110" s="1138" t="s">
        <v>353</v>
      </c>
      <c r="B110" s="1139"/>
      <c r="C110" s="1140" t="str">
        <f>Settings!$C$6</f>
        <v>USD</v>
      </c>
      <c r="D110" s="1133">
        <f>D95*Projections!$C$66</f>
        <v>0</v>
      </c>
      <c r="E110" s="1133">
        <f>E95*Projections!$C$66</f>
        <v>0</v>
      </c>
      <c r="F110" s="1133">
        <f>F95*Projections!$C$66</f>
        <v>0</v>
      </c>
      <c r="G110" s="1133">
        <f>G95*Projections!$C$66</f>
        <v>0</v>
      </c>
      <c r="H110" s="1133">
        <f>H95*Projections!$C$66</f>
        <v>0</v>
      </c>
      <c r="I110" s="1133">
        <f>I95*Projections!$C$66</f>
        <v>0</v>
      </c>
      <c r="J110" s="1133">
        <f>J95*Projections!$C$66</f>
        <v>0</v>
      </c>
      <c r="K110" s="1133">
        <f>K95*Projections!$C$66</f>
        <v>0</v>
      </c>
      <c r="L110" s="1133">
        <f>L95*Projections!$C$66</f>
        <v>0</v>
      </c>
      <c r="M110" s="1133">
        <f>M95*Projections!$C$66</f>
        <v>0</v>
      </c>
      <c r="N110" s="1133">
        <f>N95*Projections!$C$66</f>
        <v>0</v>
      </c>
      <c r="O110" s="1133">
        <f>O95*Projections!$C$66</f>
        <v>0</v>
      </c>
      <c r="P110" s="1133" t="e">
        <f>P95*Projections!$C$66</f>
        <v>#REF!</v>
      </c>
      <c r="Q110" s="1133" t="e">
        <f>Q95*Projections!$C$66</f>
        <v>#REF!</v>
      </c>
      <c r="R110" s="1133" t="e">
        <f>R95*Projections!$C$66</f>
        <v>#REF!</v>
      </c>
      <c r="S110" s="1133" t="e">
        <f>S95*Projections!$C$66</f>
        <v>#REF!</v>
      </c>
      <c r="T110" s="1133" t="e">
        <f>T95*Projections!$C$66</f>
        <v>#REF!</v>
      </c>
      <c r="U110" s="1133" t="e">
        <f>U95*Projections!$C$66</f>
        <v>#REF!</v>
      </c>
      <c r="V110" s="1133" t="e">
        <f>V95*Projections!$C$66</f>
        <v>#REF!</v>
      </c>
      <c r="W110" s="1133" t="e">
        <f>W95*Projections!$C$66</f>
        <v>#REF!</v>
      </c>
      <c r="X110" s="1133" t="e">
        <f>X95*Projections!$C$66</f>
        <v>#REF!</v>
      </c>
      <c r="Y110" s="1133" t="e">
        <f>Y95*Projections!$C$66</f>
        <v>#REF!</v>
      </c>
      <c r="Z110" s="1133" t="e">
        <f>Z95*Projections!$C$66</f>
        <v>#REF!</v>
      </c>
      <c r="AA110" s="1134" t="e">
        <f>AA95*Projections!$C$66</f>
        <v>#REF!</v>
      </c>
      <c r="AB110" s="1133" t="e">
        <f>AB95*Projections!$C$66</f>
        <v>#REF!</v>
      </c>
      <c r="AC110" s="1133" t="e">
        <f>AC95*Projections!$C$66</f>
        <v>#REF!</v>
      </c>
      <c r="AD110" s="1133" t="e">
        <f>AD95*Projections!$C$66</f>
        <v>#REF!</v>
      </c>
      <c r="AE110" s="1133" t="e">
        <f>AE95*Projections!$C$66</f>
        <v>#REF!</v>
      </c>
      <c r="AF110" s="1133" t="e">
        <f>AF95*Projections!$C$66</f>
        <v>#REF!</v>
      </c>
      <c r="AG110" s="1133" t="e">
        <f>AG95*Projections!$C$66</f>
        <v>#REF!</v>
      </c>
      <c r="AH110" s="1133" t="e">
        <f>AH95*Projections!$C$66</f>
        <v>#REF!</v>
      </c>
      <c r="AI110" s="1133" t="e">
        <f>AI95*Projections!$C$66</f>
        <v>#REF!</v>
      </c>
      <c r="AJ110" s="1133" t="e">
        <f>AJ95*Projections!$C$66</f>
        <v>#REF!</v>
      </c>
      <c r="AK110" s="1133" t="e">
        <f>AK95*Projections!$C$66</f>
        <v>#REF!</v>
      </c>
      <c r="AL110" s="1133" t="e">
        <f>AL95*Projections!$C$66</f>
        <v>#REF!</v>
      </c>
      <c r="AM110" s="1134" t="e">
        <f>AM95*Projections!$C$66</f>
        <v>#REF!</v>
      </c>
      <c r="AN110" s="1133" t="e">
        <f>AN95*Projections!$C$66</f>
        <v>#REF!</v>
      </c>
      <c r="AO110" s="1133" t="e">
        <f>AO95*Projections!$C$66</f>
        <v>#REF!</v>
      </c>
      <c r="AP110" s="1133" t="e">
        <f>AP95*Projections!$C$66</f>
        <v>#REF!</v>
      </c>
      <c r="AQ110" s="1133" t="e">
        <f>AQ95*Projections!$C$66</f>
        <v>#REF!</v>
      </c>
      <c r="AR110" s="1133" t="e">
        <f>AR95*Projections!$C$66</f>
        <v>#REF!</v>
      </c>
      <c r="AS110" s="1133" t="e">
        <f>AS95*Projections!$C$66</f>
        <v>#REF!</v>
      </c>
      <c r="AT110" s="1133" t="e">
        <f>AT95*Projections!$C$66</f>
        <v>#REF!</v>
      </c>
      <c r="AU110" s="1133" t="e">
        <f>AU95*Projections!$C$66</f>
        <v>#REF!</v>
      </c>
      <c r="AV110" s="1133" t="e">
        <f>AV95*Projections!$C$66</f>
        <v>#REF!</v>
      </c>
      <c r="AW110" s="1133" t="e">
        <f>AW95*Projections!$C$66</f>
        <v>#REF!</v>
      </c>
      <c r="AX110" s="1133" t="e">
        <f>AX95*Projections!$C$66</f>
        <v>#REF!</v>
      </c>
      <c r="AY110" s="1134" t="e">
        <f>AY95*Projections!$C$66</f>
        <v>#REF!</v>
      </c>
      <c r="AZ110" s="1133" t="e">
        <f>AZ95*Projections!$C$66</f>
        <v>#REF!</v>
      </c>
      <c r="BA110" s="1133" t="e">
        <f>BA95*Projections!$C$66</f>
        <v>#REF!</v>
      </c>
      <c r="BB110" s="1133" t="e">
        <f>BB95*Projections!$C$66</f>
        <v>#REF!</v>
      </c>
      <c r="BC110" s="1133" t="e">
        <f>BC95*Projections!$C$66</f>
        <v>#REF!</v>
      </c>
      <c r="BD110" s="1133" t="e">
        <f>BD95*Projections!$C$66</f>
        <v>#REF!</v>
      </c>
      <c r="BE110" s="1133" t="e">
        <f>BE95*Projections!$C$66</f>
        <v>#REF!</v>
      </c>
      <c r="BF110" s="1133" t="e">
        <f>BF95*Projections!$C$66</f>
        <v>#REF!</v>
      </c>
      <c r="BG110" s="1133" t="e">
        <f>BG95*Projections!$C$66</f>
        <v>#REF!</v>
      </c>
      <c r="BH110" s="1133" t="e">
        <f>BH95*Projections!$C$66</f>
        <v>#REF!</v>
      </c>
      <c r="BI110" s="1133" t="e">
        <f>BI95*Projections!$C$66</f>
        <v>#REF!</v>
      </c>
      <c r="BJ110" s="1133" t="e">
        <f>BJ95*Projections!$C$66</f>
        <v>#REF!</v>
      </c>
      <c r="BK110" s="1134" t="e">
        <f>BK95*Projections!$C$66</f>
        <v>#REF!</v>
      </c>
      <c r="BL110" s="1133"/>
      <c r="BM110" s="1133"/>
      <c r="BN110" s="1133"/>
      <c r="BO110" s="1133"/>
      <c r="BP110" s="1133"/>
      <c r="BQ110" s="1133"/>
      <c r="BR110" s="1133"/>
      <c r="BS110" s="1133"/>
      <c r="BT110" s="1133"/>
      <c r="BU110" s="1133"/>
      <c r="BV110" s="1133"/>
      <c r="BW110" s="1134"/>
      <c r="BX110" s="1133"/>
      <c r="BY110" s="1133"/>
      <c r="BZ110" s="1133"/>
      <c r="CA110" s="1133"/>
      <c r="CB110" s="1133"/>
      <c r="CC110" s="1133"/>
      <c r="CD110" s="1133"/>
      <c r="CE110" s="1133"/>
      <c r="CF110" s="1133"/>
      <c r="CG110" s="1133"/>
      <c r="CH110" s="1133"/>
      <c r="CI110" s="1134"/>
      <c r="CJ110" s="1135"/>
      <c r="CK110" s="1135"/>
      <c r="CL110" s="1135"/>
      <c r="CM110" s="1135"/>
      <c r="CN110" s="1135"/>
      <c r="CO110" s="1135"/>
      <c r="CP110" s="1135"/>
      <c r="CQ110" s="1135"/>
      <c r="CR110" s="1135"/>
      <c r="CS110" s="1135"/>
      <c r="CT110" s="1135"/>
      <c r="CU110" s="1136"/>
      <c r="CV110" s="1135"/>
      <c r="CW110" s="1135"/>
      <c r="CX110" s="1135"/>
      <c r="CY110" s="1135"/>
      <c r="CZ110" s="1135"/>
      <c r="DA110" s="1135"/>
      <c r="DB110" s="1135"/>
      <c r="DC110" s="1135"/>
      <c r="DD110" s="1135"/>
      <c r="DE110" s="1135"/>
      <c r="DF110" s="1135"/>
      <c r="DG110" s="1136"/>
    </row>
    <row r="111" spans="1:111" ht="16" hidden="1" outlineLevel="1">
      <c r="A111" s="1138" t="s">
        <v>372</v>
      </c>
      <c r="B111" s="1139"/>
      <c r="C111" s="1140" t="str">
        <f>Settings!$C$6</f>
        <v>USD</v>
      </c>
      <c r="D111" s="1133">
        <f t="shared" ref="D111:BK111" si="230">SUM(D109:D110)*12</f>
        <v>0</v>
      </c>
      <c r="E111" s="1133">
        <f t="shared" si="230"/>
        <v>0</v>
      </c>
      <c r="F111" s="1133">
        <f t="shared" si="230"/>
        <v>0</v>
      </c>
      <c r="G111" s="1133">
        <f t="shared" si="230"/>
        <v>0</v>
      </c>
      <c r="H111" s="1133">
        <f t="shared" si="230"/>
        <v>0</v>
      </c>
      <c r="I111" s="1133">
        <f t="shared" si="230"/>
        <v>0</v>
      </c>
      <c r="J111" s="1133">
        <f t="shared" si="230"/>
        <v>0</v>
      </c>
      <c r="K111" s="1133">
        <f t="shared" si="230"/>
        <v>0</v>
      </c>
      <c r="L111" s="1133">
        <f t="shared" si="230"/>
        <v>0</v>
      </c>
      <c r="M111" s="1133">
        <f t="shared" si="230"/>
        <v>0</v>
      </c>
      <c r="N111" s="1133">
        <f t="shared" si="230"/>
        <v>0</v>
      </c>
      <c r="O111" s="1133">
        <f t="shared" si="230"/>
        <v>0</v>
      </c>
      <c r="P111" s="1133" t="e">
        <f t="shared" si="230"/>
        <v>#REF!</v>
      </c>
      <c r="Q111" s="1133" t="e">
        <f t="shared" si="230"/>
        <v>#REF!</v>
      </c>
      <c r="R111" s="1133" t="e">
        <f t="shared" si="230"/>
        <v>#REF!</v>
      </c>
      <c r="S111" s="1133" t="e">
        <f t="shared" si="230"/>
        <v>#REF!</v>
      </c>
      <c r="T111" s="1133" t="e">
        <f t="shared" si="230"/>
        <v>#REF!</v>
      </c>
      <c r="U111" s="1133" t="e">
        <f t="shared" si="230"/>
        <v>#REF!</v>
      </c>
      <c r="V111" s="1133" t="e">
        <f t="shared" si="230"/>
        <v>#REF!</v>
      </c>
      <c r="W111" s="1133" t="e">
        <f t="shared" si="230"/>
        <v>#REF!</v>
      </c>
      <c r="X111" s="1133" t="e">
        <f t="shared" si="230"/>
        <v>#REF!</v>
      </c>
      <c r="Y111" s="1133" t="e">
        <f t="shared" si="230"/>
        <v>#REF!</v>
      </c>
      <c r="Z111" s="1133" t="e">
        <f t="shared" si="230"/>
        <v>#REF!</v>
      </c>
      <c r="AA111" s="1134" t="e">
        <f t="shared" si="230"/>
        <v>#REF!</v>
      </c>
      <c r="AB111" s="1133" t="e">
        <f t="shared" si="230"/>
        <v>#REF!</v>
      </c>
      <c r="AC111" s="1133" t="e">
        <f t="shared" si="230"/>
        <v>#REF!</v>
      </c>
      <c r="AD111" s="1133" t="e">
        <f t="shared" si="230"/>
        <v>#REF!</v>
      </c>
      <c r="AE111" s="1133" t="e">
        <f t="shared" si="230"/>
        <v>#REF!</v>
      </c>
      <c r="AF111" s="1133" t="e">
        <f t="shared" si="230"/>
        <v>#REF!</v>
      </c>
      <c r="AG111" s="1133" t="e">
        <f t="shared" si="230"/>
        <v>#REF!</v>
      </c>
      <c r="AH111" s="1133" t="e">
        <f t="shared" si="230"/>
        <v>#REF!</v>
      </c>
      <c r="AI111" s="1133" t="e">
        <f t="shared" si="230"/>
        <v>#REF!</v>
      </c>
      <c r="AJ111" s="1133" t="e">
        <f t="shared" si="230"/>
        <v>#REF!</v>
      </c>
      <c r="AK111" s="1133" t="e">
        <f t="shared" si="230"/>
        <v>#REF!</v>
      </c>
      <c r="AL111" s="1133" t="e">
        <f t="shared" si="230"/>
        <v>#REF!</v>
      </c>
      <c r="AM111" s="1134" t="e">
        <f t="shared" si="230"/>
        <v>#REF!</v>
      </c>
      <c r="AN111" s="1133" t="e">
        <f t="shared" si="230"/>
        <v>#REF!</v>
      </c>
      <c r="AO111" s="1133" t="e">
        <f t="shared" si="230"/>
        <v>#REF!</v>
      </c>
      <c r="AP111" s="1133" t="e">
        <f t="shared" si="230"/>
        <v>#REF!</v>
      </c>
      <c r="AQ111" s="1133" t="e">
        <f t="shared" si="230"/>
        <v>#REF!</v>
      </c>
      <c r="AR111" s="1133" t="e">
        <f t="shared" si="230"/>
        <v>#REF!</v>
      </c>
      <c r="AS111" s="1133" t="e">
        <f t="shared" si="230"/>
        <v>#REF!</v>
      </c>
      <c r="AT111" s="1133" t="e">
        <f t="shared" si="230"/>
        <v>#REF!</v>
      </c>
      <c r="AU111" s="1133" t="e">
        <f t="shared" si="230"/>
        <v>#REF!</v>
      </c>
      <c r="AV111" s="1133" t="e">
        <f t="shared" si="230"/>
        <v>#REF!</v>
      </c>
      <c r="AW111" s="1133" t="e">
        <f t="shared" si="230"/>
        <v>#REF!</v>
      </c>
      <c r="AX111" s="1133" t="e">
        <f t="shared" si="230"/>
        <v>#REF!</v>
      </c>
      <c r="AY111" s="1134" t="e">
        <f t="shared" si="230"/>
        <v>#REF!</v>
      </c>
      <c r="AZ111" s="1133" t="e">
        <f t="shared" si="230"/>
        <v>#REF!</v>
      </c>
      <c r="BA111" s="1133" t="e">
        <f t="shared" si="230"/>
        <v>#REF!</v>
      </c>
      <c r="BB111" s="1133" t="e">
        <f t="shared" si="230"/>
        <v>#REF!</v>
      </c>
      <c r="BC111" s="1133" t="e">
        <f t="shared" si="230"/>
        <v>#REF!</v>
      </c>
      <c r="BD111" s="1133" t="e">
        <f t="shared" si="230"/>
        <v>#REF!</v>
      </c>
      <c r="BE111" s="1133" t="e">
        <f t="shared" si="230"/>
        <v>#REF!</v>
      </c>
      <c r="BF111" s="1133" t="e">
        <f t="shared" si="230"/>
        <v>#REF!</v>
      </c>
      <c r="BG111" s="1133" t="e">
        <f t="shared" si="230"/>
        <v>#REF!</v>
      </c>
      <c r="BH111" s="1133" t="e">
        <f t="shared" si="230"/>
        <v>#REF!</v>
      </c>
      <c r="BI111" s="1133" t="e">
        <f t="shared" si="230"/>
        <v>#REF!</v>
      </c>
      <c r="BJ111" s="1133" t="e">
        <f t="shared" si="230"/>
        <v>#REF!</v>
      </c>
      <c r="BK111" s="1134" t="e">
        <f t="shared" si="230"/>
        <v>#REF!</v>
      </c>
      <c r="BL111" s="1133"/>
      <c r="BM111" s="1133"/>
      <c r="BN111" s="1133"/>
      <c r="BO111" s="1133"/>
      <c r="BP111" s="1133"/>
      <c r="BQ111" s="1133"/>
      <c r="BR111" s="1133"/>
      <c r="BS111" s="1133"/>
      <c r="BT111" s="1133"/>
      <c r="BU111" s="1133"/>
      <c r="BV111" s="1133"/>
      <c r="BW111" s="1134"/>
      <c r="BX111" s="1133"/>
      <c r="BY111" s="1133"/>
      <c r="BZ111" s="1133"/>
      <c r="CA111" s="1133"/>
      <c r="CB111" s="1133"/>
      <c r="CC111" s="1133"/>
      <c r="CD111" s="1133"/>
      <c r="CE111" s="1133"/>
      <c r="CF111" s="1133"/>
      <c r="CG111" s="1133"/>
      <c r="CH111" s="1133"/>
      <c r="CI111" s="1134"/>
      <c r="CJ111" s="1135"/>
      <c r="CK111" s="1135"/>
      <c r="CL111" s="1135"/>
      <c r="CM111" s="1135"/>
      <c r="CN111" s="1135"/>
      <c r="CO111" s="1135"/>
      <c r="CP111" s="1135"/>
      <c r="CQ111" s="1135"/>
      <c r="CR111" s="1135"/>
      <c r="CS111" s="1135"/>
      <c r="CT111" s="1135"/>
      <c r="CU111" s="1136"/>
      <c r="CV111" s="1135"/>
      <c r="CW111" s="1135"/>
      <c r="CX111" s="1135"/>
      <c r="CY111" s="1135"/>
      <c r="CZ111" s="1135"/>
      <c r="DA111" s="1135"/>
      <c r="DB111" s="1135"/>
      <c r="DC111" s="1135"/>
      <c r="DD111" s="1135"/>
      <c r="DE111" s="1135"/>
      <c r="DF111" s="1135"/>
      <c r="DG111" s="1136"/>
    </row>
    <row r="112" spans="1:111" ht="16" hidden="1" outlineLevel="1">
      <c r="A112" s="114"/>
      <c r="B112" s="226"/>
      <c r="C112" s="1129"/>
      <c r="D112" s="1161"/>
      <c r="E112" s="1161"/>
      <c r="F112" s="1161"/>
      <c r="G112" s="1161"/>
      <c r="H112" s="1161"/>
      <c r="I112" s="1161"/>
      <c r="J112" s="1161"/>
      <c r="K112" s="1161"/>
      <c r="L112" s="1161"/>
      <c r="M112" s="1161"/>
      <c r="N112" s="1161"/>
      <c r="O112" s="1161"/>
      <c r="P112" s="1161"/>
      <c r="Q112" s="1161"/>
      <c r="R112" s="1161"/>
      <c r="S112" s="1161"/>
      <c r="T112" s="1161"/>
      <c r="U112" s="1161"/>
      <c r="V112" s="1161"/>
      <c r="W112" s="1161"/>
      <c r="X112" s="1161"/>
      <c r="Y112" s="1161"/>
      <c r="Z112" s="1161"/>
      <c r="AA112" s="1162"/>
      <c r="AB112" s="1161"/>
      <c r="AC112" s="1161"/>
      <c r="AD112" s="1161"/>
      <c r="AE112" s="1161"/>
      <c r="AF112" s="1161"/>
      <c r="AG112" s="1161"/>
      <c r="AH112" s="1161"/>
      <c r="AI112" s="1161"/>
      <c r="AJ112" s="1161"/>
      <c r="AK112" s="1161"/>
      <c r="AL112" s="1161"/>
      <c r="AM112" s="1162"/>
      <c r="AN112" s="1161"/>
      <c r="AO112" s="1161"/>
      <c r="AP112" s="1161"/>
      <c r="AQ112" s="1161"/>
      <c r="AR112" s="1161"/>
      <c r="AS112" s="1161"/>
      <c r="AT112" s="1161"/>
      <c r="AU112" s="1161"/>
      <c r="AV112" s="1161"/>
      <c r="AW112" s="1161"/>
      <c r="AX112" s="1161"/>
      <c r="AY112" s="1162"/>
      <c r="AZ112" s="1161"/>
      <c r="BA112" s="1161"/>
      <c r="BB112" s="1161"/>
      <c r="BC112" s="1161"/>
      <c r="BD112" s="1161"/>
      <c r="BE112" s="1161"/>
      <c r="BF112" s="1161"/>
      <c r="BG112" s="1161"/>
      <c r="BH112" s="1161"/>
      <c r="BI112" s="1161"/>
      <c r="BJ112" s="1161"/>
      <c r="BK112" s="1162"/>
      <c r="BL112" s="1161"/>
      <c r="BM112" s="1161"/>
      <c r="BN112" s="1161"/>
      <c r="BO112" s="1161"/>
      <c r="BP112" s="1161"/>
      <c r="BQ112" s="1161"/>
      <c r="BR112" s="1161"/>
      <c r="BS112" s="1161"/>
      <c r="BT112" s="1161"/>
      <c r="BU112" s="1161"/>
      <c r="BV112" s="1161"/>
      <c r="BW112" s="1162"/>
      <c r="BX112" s="1161"/>
      <c r="BY112" s="1161"/>
      <c r="BZ112" s="1161"/>
      <c r="CA112" s="1161"/>
      <c r="CB112" s="1161"/>
      <c r="CC112" s="1161"/>
      <c r="CD112" s="1161"/>
      <c r="CE112" s="1161"/>
      <c r="CF112" s="1161"/>
      <c r="CG112" s="1161"/>
      <c r="CH112" s="1161"/>
      <c r="CI112" s="1162"/>
      <c r="CJ112" s="1163"/>
      <c r="CK112" s="1163"/>
      <c r="CL112" s="1163"/>
      <c r="CM112" s="1163"/>
      <c r="CN112" s="1163"/>
      <c r="CO112" s="1163"/>
      <c r="CP112" s="1163"/>
      <c r="CQ112" s="1163"/>
      <c r="CR112" s="1163"/>
      <c r="CS112" s="1163"/>
      <c r="CT112" s="1163"/>
      <c r="CU112" s="1164"/>
      <c r="CV112" s="1163"/>
      <c r="CW112" s="1163"/>
      <c r="CX112" s="1163"/>
      <c r="CY112" s="1163"/>
      <c r="CZ112" s="1163"/>
      <c r="DA112" s="1163"/>
      <c r="DB112" s="1163"/>
      <c r="DC112" s="1163"/>
      <c r="DD112" s="1163"/>
      <c r="DE112" s="1163"/>
      <c r="DF112" s="1163"/>
      <c r="DG112" s="1164"/>
    </row>
    <row r="113" spans="1:111" ht="16" hidden="1" outlineLevel="1">
      <c r="A113" s="114"/>
      <c r="B113" s="226"/>
      <c r="C113" s="1129"/>
      <c r="D113" s="1161"/>
      <c r="E113" s="1161"/>
      <c r="F113" s="1161"/>
      <c r="G113" s="1161"/>
      <c r="H113" s="1161"/>
      <c r="I113" s="1161"/>
      <c r="J113" s="1161"/>
      <c r="K113" s="1161"/>
      <c r="L113" s="1161"/>
      <c r="M113" s="1161"/>
      <c r="N113" s="1161"/>
      <c r="O113" s="1161"/>
      <c r="P113" s="1161"/>
      <c r="Q113" s="1161"/>
      <c r="R113" s="1161"/>
      <c r="S113" s="1161"/>
      <c r="T113" s="1161"/>
      <c r="U113" s="1161"/>
      <c r="V113" s="1161"/>
      <c r="W113" s="1161"/>
      <c r="X113" s="1161"/>
      <c r="Y113" s="1161"/>
      <c r="Z113" s="1161"/>
      <c r="AA113" s="1162"/>
      <c r="AB113" s="1161"/>
      <c r="AC113" s="1161"/>
      <c r="AD113" s="1161"/>
      <c r="AE113" s="1161"/>
      <c r="AF113" s="1161"/>
      <c r="AG113" s="1161"/>
      <c r="AH113" s="1161"/>
      <c r="AI113" s="1161"/>
      <c r="AJ113" s="1161"/>
      <c r="AK113" s="1161"/>
      <c r="AL113" s="1161"/>
      <c r="AM113" s="1162"/>
      <c r="AN113" s="1161"/>
      <c r="AO113" s="1161"/>
      <c r="AP113" s="1161"/>
      <c r="AQ113" s="1161"/>
      <c r="AR113" s="1161"/>
      <c r="AS113" s="1161"/>
      <c r="AT113" s="1161"/>
      <c r="AU113" s="1161"/>
      <c r="AV113" s="1161"/>
      <c r="AW113" s="1161"/>
      <c r="AX113" s="1161"/>
      <c r="AY113" s="1162"/>
      <c r="AZ113" s="1161"/>
      <c r="BA113" s="1161"/>
      <c r="BB113" s="1161"/>
      <c r="BC113" s="1161"/>
      <c r="BD113" s="1161"/>
      <c r="BE113" s="1161"/>
      <c r="BF113" s="1161"/>
      <c r="BG113" s="1161"/>
      <c r="BH113" s="1161"/>
      <c r="BI113" s="1161"/>
      <c r="BJ113" s="1161"/>
      <c r="BK113" s="1162"/>
      <c r="BL113" s="1161"/>
      <c r="BM113" s="1161"/>
      <c r="BN113" s="1161"/>
      <c r="BO113" s="1161"/>
      <c r="BP113" s="1161"/>
      <c r="BQ113" s="1161"/>
      <c r="BR113" s="1161"/>
      <c r="BS113" s="1161"/>
      <c r="BT113" s="1161"/>
      <c r="BU113" s="1161"/>
      <c r="BV113" s="1161"/>
      <c r="BW113" s="1162"/>
      <c r="BX113" s="1161"/>
      <c r="BY113" s="1161"/>
      <c r="BZ113" s="1161"/>
      <c r="CA113" s="1161"/>
      <c r="CB113" s="1161"/>
      <c r="CC113" s="1161"/>
      <c r="CD113" s="1161"/>
      <c r="CE113" s="1161"/>
      <c r="CF113" s="1161"/>
      <c r="CG113" s="1161"/>
      <c r="CH113" s="1161"/>
      <c r="CI113" s="1162"/>
      <c r="CJ113" s="1163"/>
      <c r="CK113" s="1163"/>
      <c r="CL113" s="1163"/>
      <c r="CM113" s="1163"/>
      <c r="CN113" s="1163"/>
      <c r="CO113" s="1163"/>
      <c r="CP113" s="1163"/>
      <c r="CQ113" s="1163"/>
      <c r="CR113" s="1163"/>
      <c r="CS113" s="1163"/>
      <c r="CT113" s="1163"/>
      <c r="CU113" s="1164"/>
      <c r="CV113" s="1163"/>
      <c r="CW113" s="1163"/>
      <c r="CX113" s="1163"/>
      <c r="CY113" s="1163"/>
      <c r="CZ113" s="1163"/>
      <c r="DA113" s="1163"/>
      <c r="DB113" s="1163"/>
      <c r="DC113" s="1163"/>
      <c r="DD113" s="1163"/>
      <c r="DE113" s="1163"/>
      <c r="DF113" s="1163"/>
      <c r="DG113" s="1164"/>
    </row>
    <row r="114" spans="1:111" ht="16" hidden="1" outlineLevel="1">
      <c r="A114" s="212" t="s">
        <v>354</v>
      </c>
      <c r="B114" s="213"/>
      <c r="C114" s="214"/>
      <c r="D114" s="1141"/>
      <c r="E114" s="1141"/>
      <c r="F114" s="1141"/>
      <c r="G114" s="1141"/>
      <c r="H114" s="1141"/>
      <c r="I114" s="1141"/>
      <c r="J114" s="1141"/>
      <c r="K114" s="1141"/>
      <c r="L114" s="1141"/>
      <c r="M114" s="1141"/>
      <c r="N114" s="1141"/>
      <c r="O114" s="1141"/>
      <c r="P114" s="1141"/>
      <c r="Q114" s="1141"/>
      <c r="R114" s="1141"/>
      <c r="S114" s="1141"/>
      <c r="T114" s="1141"/>
      <c r="U114" s="1141"/>
      <c r="V114" s="1141"/>
      <c r="W114" s="1141"/>
      <c r="X114" s="1141"/>
      <c r="Y114" s="1141"/>
      <c r="Z114" s="1141"/>
      <c r="AA114" s="1142"/>
      <c r="AB114" s="1141"/>
      <c r="AC114" s="1141"/>
      <c r="AD114" s="1141"/>
      <c r="AE114" s="1141"/>
      <c r="AF114" s="1141"/>
      <c r="AG114" s="1141"/>
      <c r="AH114" s="1141"/>
      <c r="AI114" s="1141"/>
      <c r="AJ114" s="1141"/>
      <c r="AK114" s="1141"/>
      <c r="AL114" s="1141"/>
      <c r="AM114" s="1142"/>
      <c r="AN114" s="1141"/>
      <c r="AO114" s="1141"/>
      <c r="AP114" s="1141"/>
      <c r="AQ114" s="1141"/>
      <c r="AR114" s="1141"/>
      <c r="AS114" s="1141"/>
      <c r="AT114" s="1141"/>
      <c r="AU114" s="1141"/>
      <c r="AV114" s="1141"/>
      <c r="AW114" s="1141"/>
      <c r="AX114" s="1141"/>
      <c r="AY114" s="1142"/>
      <c r="AZ114" s="1141"/>
      <c r="BA114" s="1141"/>
      <c r="BB114" s="1141"/>
      <c r="BC114" s="1141"/>
      <c r="BD114" s="1141"/>
      <c r="BE114" s="1141"/>
      <c r="BF114" s="1141"/>
      <c r="BG114" s="1141"/>
      <c r="BH114" s="1141"/>
      <c r="BI114" s="1141"/>
      <c r="BJ114" s="1141"/>
      <c r="BK114" s="1142"/>
      <c r="BL114" s="1141"/>
      <c r="BM114" s="1141"/>
      <c r="BN114" s="1141"/>
      <c r="BO114" s="1141"/>
      <c r="BP114" s="1141"/>
      <c r="BQ114" s="1141"/>
      <c r="BR114" s="1141"/>
      <c r="BS114" s="1141"/>
      <c r="BT114" s="1141"/>
      <c r="BU114" s="1141"/>
      <c r="BV114" s="1141"/>
      <c r="BW114" s="1142"/>
      <c r="BX114" s="1141"/>
      <c r="BY114" s="1141"/>
      <c r="BZ114" s="1141"/>
      <c r="CA114" s="1141"/>
      <c r="CB114" s="1141"/>
      <c r="CC114" s="1141"/>
      <c r="CD114" s="1141"/>
      <c r="CE114" s="1141"/>
      <c r="CF114" s="1141"/>
      <c r="CG114" s="1141"/>
      <c r="CH114" s="1141"/>
      <c r="CI114" s="1142"/>
      <c r="CJ114" s="1127"/>
      <c r="CK114" s="1127"/>
      <c r="CL114" s="1127"/>
      <c r="CM114" s="1127"/>
      <c r="CN114" s="1127"/>
      <c r="CO114" s="1127"/>
      <c r="CP114" s="1127"/>
      <c r="CQ114" s="1127"/>
      <c r="CR114" s="1127"/>
      <c r="CS114" s="1127"/>
      <c r="CT114" s="1127"/>
      <c r="CU114" s="1128"/>
      <c r="CV114" s="1127"/>
      <c r="CW114" s="1127"/>
      <c r="CX114" s="1127"/>
      <c r="CY114" s="1127"/>
      <c r="CZ114" s="1127"/>
      <c r="DA114" s="1127"/>
      <c r="DB114" s="1127"/>
      <c r="DC114" s="1127"/>
      <c r="DD114" s="1127"/>
      <c r="DE114" s="1127"/>
      <c r="DF114" s="1127"/>
      <c r="DG114" s="1128"/>
    </row>
    <row r="115" spans="1:111" ht="16" hidden="1" outlineLevel="1">
      <c r="A115" s="1152" t="s">
        <v>371</v>
      </c>
      <c r="B115" s="1139"/>
      <c r="C115" s="1140" t="str">
        <f>Settings!$C$6</f>
        <v>USD</v>
      </c>
      <c r="D115" s="1133">
        <f>D96*Projections!$C$66+D87</f>
        <v>0</v>
      </c>
      <c r="E115" s="1133">
        <f>E96*Projections!$C$66+E87</f>
        <v>0</v>
      </c>
      <c r="F115" s="1133">
        <f>F96*Projections!$C$66+F87</f>
        <v>0</v>
      </c>
      <c r="G115" s="1133">
        <f>G96*Projections!$C$66+G87</f>
        <v>0</v>
      </c>
      <c r="H115" s="1133">
        <f>H96*Projections!$C$66+H87</f>
        <v>0</v>
      </c>
      <c r="I115" s="1133">
        <f>I96*Projections!$C$66+I87</f>
        <v>0</v>
      </c>
      <c r="J115" s="1133">
        <f>J96*Projections!$C$66+J87</f>
        <v>0</v>
      </c>
      <c r="K115" s="1133">
        <f>K96*Projections!$C$66+K87</f>
        <v>0</v>
      </c>
      <c r="L115" s="1133">
        <f>L96*Projections!$C$66+L87</f>
        <v>0</v>
      </c>
      <c r="M115" s="1133">
        <f>M96*Projections!$C$66+M87</f>
        <v>0</v>
      </c>
      <c r="N115" s="1133">
        <f>N96*Projections!$C$66+N87</f>
        <v>0</v>
      </c>
      <c r="O115" s="1133">
        <f>O96*Projections!$C$66+O87</f>
        <v>0</v>
      </c>
      <c r="P115" s="1133" t="e">
        <f>P96*Projections!$C$66+P87</f>
        <v>#REF!</v>
      </c>
      <c r="Q115" s="1133" t="e">
        <f>Q96*Projections!$C$66+Q87</f>
        <v>#REF!</v>
      </c>
      <c r="R115" s="1133" t="e">
        <f>R96*Projections!$C$66+R87</f>
        <v>#REF!</v>
      </c>
      <c r="S115" s="1133" t="e">
        <f>S96*Projections!$C$66+S87</f>
        <v>#REF!</v>
      </c>
      <c r="T115" s="1133" t="e">
        <f>T96*Projections!$C$66+T87</f>
        <v>#REF!</v>
      </c>
      <c r="U115" s="1133" t="e">
        <f>U96*Projections!$C$66+U87</f>
        <v>#REF!</v>
      </c>
      <c r="V115" s="1133" t="e">
        <f>V96*Projections!$C$66+V87</f>
        <v>#REF!</v>
      </c>
      <c r="W115" s="1133" t="e">
        <f>W96*Projections!$C$66+W87</f>
        <v>#REF!</v>
      </c>
      <c r="X115" s="1133" t="e">
        <f>X96*Projections!$C$66+X87</f>
        <v>#REF!</v>
      </c>
      <c r="Y115" s="1133" t="e">
        <f>Y96*Projections!$C$66+Y87</f>
        <v>#REF!</v>
      </c>
      <c r="Z115" s="1133" t="e">
        <f>Z96*Projections!$C$66+Z87</f>
        <v>#REF!</v>
      </c>
      <c r="AA115" s="1134" t="e">
        <f>AA96*Projections!$C$66+AA87</f>
        <v>#REF!</v>
      </c>
      <c r="AB115" s="1133" t="e">
        <f>AB96*Projections!$C$66+AB87</f>
        <v>#REF!</v>
      </c>
      <c r="AC115" s="1133" t="e">
        <f>AC96*Projections!$C$66+AC87</f>
        <v>#REF!</v>
      </c>
      <c r="AD115" s="1133" t="e">
        <f>AD96*Projections!$C$66+AD87</f>
        <v>#REF!</v>
      </c>
      <c r="AE115" s="1133" t="e">
        <f>AE96*Projections!$C$66+AE87</f>
        <v>#REF!</v>
      </c>
      <c r="AF115" s="1133" t="e">
        <f>AF96*Projections!$C$66+AF87</f>
        <v>#REF!</v>
      </c>
      <c r="AG115" s="1133" t="e">
        <f>AG96*Projections!$C$66+AG87</f>
        <v>#REF!</v>
      </c>
      <c r="AH115" s="1133" t="e">
        <f>AH96*Projections!$C$66+AH87</f>
        <v>#REF!</v>
      </c>
      <c r="AI115" s="1133" t="e">
        <f>AI96*Projections!$C$66+AI87</f>
        <v>#REF!</v>
      </c>
      <c r="AJ115" s="1133" t="e">
        <f>AJ96*Projections!$C$66+AJ87</f>
        <v>#REF!</v>
      </c>
      <c r="AK115" s="1133" t="e">
        <f>AK96*Projections!$C$66+AK87</f>
        <v>#REF!</v>
      </c>
      <c r="AL115" s="1133" t="e">
        <f>AL96*Projections!$C$66+AL87</f>
        <v>#REF!</v>
      </c>
      <c r="AM115" s="1134" t="e">
        <f>AM96*Projections!$C$66+AM87</f>
        <v>#REF!</v>
      </c>
      <c r="AN115" s="1133" t="e">
        <f>AN96*Projections!$C$66+AN87</f>
        <v>#REF!</v>
      </c>
      <c r="AO115" s="1133" t="e">
        <f>AO96*Projections!$C$66+AO87</f>
        <v>#REF!</v>
      </c>
      <c r="AP115" s="1133" t="e">
        <f>AP96*Projections!$C$66+AP87</f>
        <v>#REF!</v>
      </c>
      <c r="AQ115" s="1133" t="e">
        <f>AQ96*Projections!$C$66+AQ87</f>
        <v>#REF!</v>
      </c>
      <c r="AR115" s="1133" t="e">
        <f>AR96*Projections!$C$66+AR87</f>
        <v>#REF!</v>
      </c>
      <c r="AS115" s="1133" t="e">
        <f>AS96*Projections!$C$66+AS87</f>
        <v>#REF!</v>
      </c>
      <c r="AT115" s="1133" t="e">
        <f>AT96*Projections!$C$66+AT87</f>
        <v>#REF!</v>
      </c>
      <c r="AU115" s="1133" t="e">
        <f>AU96*Projections!$C$66+AU87</f>
        <v>#REF!</v>
      </c>
      <c r="AV115" s="1133" t="e">
        <f>AV96*Projections!$C$66+AV87</f>
        <v>#REF!</v>
      </c>
      <c r="AW115" s="1133" t="e">
        <f>AW96*Projections!$C$66+AW87</f>
        <v>#REF!</v>
      </c>
      <c r="AX115" s="1133" t="e">
        <f>AX96*Projections!$C$66+AX87</f>
        <v>#REF!</v>
      </c>
      <c r="AY115" s="1134" t="e">
        <f>AY96*Projections!$C$66+AY87</f>
        <v>#REF!</v>
      </c>
      <c r="AZ115" s="1133" t="e">
        <f>AZ96*Projections!$C$66+AZ87</f>
        <v>#REF!</v>
      </c>
      <c r="BA115" s="1133" t="e">
        <f>BA96*Projections!$C$66+BA87</f>
        <v>#REF!</v>
      </c>
      <c r="BB115" s="1133" t="e">
        <f>BB96*Projections!$C$66+BB87</f>
        <v>#REF!</v>
      </c>
      <c r="BC115" s="1133" t="e">
        <f>BC96*Projections!$C$66+BC87</f>
        <v>#REF!</v>
      </c>
      <c r="BD115" s="1133" t="e">
        <f>BD96*Projections!$C$66+BD87</f>
        <v>#REF!</v>
      </c>
      <c r="BE115" s="1133" t="e">
        <f>BE96*Projections!$C$66+BE87</f>
        <v>#REF!</v>
      </c>
      <c r="BF115" s="1133" t="e">
        <f>BF96*Projections!$C$66+BF87</f>
        <v>#REF!</v>
      </c>
      <c r="BG115" s="1133" t="e">
        <f>BG96*Projections!$C$66+BG87</f>
        <v>#REF!</v>
      </c>
      <c r="BH115" s="1133" t="e">
        <f>BH96*Projections!$C$66+BH87</f>
        <v>#REF!</v>
      </c>
      <c r="BI115" s="1133" t="e">
        <f>BI96*Projections!$C$66+BI87</f>
        <v>#REF!</v>
      </c>
      <c r="BJ115" s="1133" t="e">
        <f>BJ96*Projections!$C$66+BJ87</f>
        <v>#REF!</v>
      </c>
      <c r="BK115" s="1134" t="e">
        <f>BK96*Projections!$C$66+BK87</f>
        <v>#REF!</v>
      </c>
      <c r="BL115" s="1133"/>
      <c r="BM115" s="1133"/>
      <c r="BN115" s="1133"/>
      <c r="BO115" s="1133"/>
      <c r="BP115" s="1133"/>
      <c r="BQ115" s="1133"/>
      <c r="BR115" s="1133"/>
      <c r="BS115" s="1133"/>
      <c r="BT115" s="1133"/>
      <c r="BU115" s="1133"/>
      <c r="BV115" s="1133"/>
      <c r="BW115" s="1134"/>
      <c r="BX115" s="1133"/>
      <c r="BY115" s="1133"/>
      <c r="BZ115" s="1133"/>
      <c r="CA115" s="1133"/>
      <c r="CB115" s="1133"/>
      <c r="CC115" s="1133"/>
      <c r="CD115" s="1133"/>
      <c r="CE115" s="1133"/>
      <c r="CF115" s="1133"/>
      <c r="CG115" s="1133"/>
      <c r="CH115" s="1133"/>
      <c r="CI115" s="1134"/>
      <c r="CJ115" s="1135"/>
      <c r="CK115" s="1135"/>
      <c r="CL115" s="1135"/>
      <c r="CM115" s="1135"/>
      <c r="CN115" s="1135"/>
      <c r="CO115" s="1135"/>
      <c r="CP115" s="1135"/>
      <c r="CQ115" s="1135"/>
      <c r="CR115" s="1135"/>
      <c r="CS115" s="1135"/>
      <c r="CT115" s="1135"/>
      <c r="CU115" s="1136"/>
      <c r="CV115" s="1135"/>
      <c r="CW115" s="1135"/>
      <c r="CX115" s="1135"/>
      <c r="CY115" s="1135"/>
      <c r="CZ115" s="1135"/>
      <c r="DA115" s="1135"/>
      <c r="DB115" s="1135"/>
      <c r="DC115" s="1135"/>
      <c r="DD115" s="1135"/>
      <c r="DE115" s="1135"/>
      <c r="DF115" s="1135"/>
      <c r="DG115" s="1136"/>
    </row>
    <row r="116" spans="1:111" ht="16" hidden="1" outlineLevel="1">
      <c r="A116" s="1138" t="s">
        <v>355</v>
      </c>
      <c r="B116" s="1139"/>
      <c r="C116" s="1140" t="str">
        <f>Settings!$C$6</f>
        <v>USD</v>
      </c>
      <c r="D116" s="1133">
        <f>IF(Projections!$C$67="Monthly",D80*Projections!$C$66/D77,IF(Projections!$C$67="Yearly",D94*Projections!$C$66/(D91/12),0))</f>
        <v>0</v>
      </c>
      <c r="E116" s="1133">
        <f>IF(Projections!$C$67="Monthly",E80*Projections!$C$66/E77,IF(Projections!$C$67="Yearly",E94*Projections!$C$66/(E91/12),0))</f>
        <v>0</v>
      </c>
      <c r="F116" s="1133">
        <f>IF(Projections!$C$67="Monthly",F80*Projections!$C$66/F77,IF(Projections!$C$67="Yearly",F94*Projections!$C$66/(F91/12),0))</f>
        <v>0</v>
      </c>
      <c r="G116" s="1133">
        <f>IF(Projections!$C$67="Monthly",G80*Projections!$C$66/G77,IF(Projections!$C$67="Yearly",G94*Projections!$C$66/(G91/12),0))</f>
        <v>0</v>
      </c>
      <c r="H116" s="1133">
        <f>IF(Projections!$C$67="Monthly",H80*Projections!$C$66/H77,IF(Projections!$C$67="Yearly",H94*Projections!$C$66/(H91/12),0))</f>
        <v>0</v>
      </c>
      <c r="I116" s="1133">
        <f>IF(Projections!$C$67="Monthly",I80*Projections!$C$66/I77,IF(Projections!$C$67="Yearly",I94*Projections!$C$66/(I91/12),0))</f>
        <v>0</v>
      </c>
      <c r="J116" s="1133">
        <f>IF(Projections!$C$67="Monthly",J80*Projections!$C$66/J77,IF(Projections!$C$67="Yearly",J94*Projections!$C$66/(J91/12),0))</f>
        <v>0</v>
      </c>
      <c r="K116" s="1133">
        <f>IF(Projections!$C$67="Monthly",K80*Projections!$C$66/K77,IF(Projections!$C$67="Yearly",K94*Projections!$C$66/(K91/12),0))</f>
        <v>0</v>
      </c>
      <c r="L116" s="1133">
        <f>IF(Projections!$C$67="Monthly",L80*Projections!$C$66/L77,IF(Projections!$C$67="Yearly",L94*Projections!$C$66/(L91/12),0))</f>
        <v>0</v>
      </c>
      <c r="M116" s="1133">
        <f>IF(Projections!$C$67="Monthly",M80*Projections!$C$66/M77,IF(Projections!$C$67="Yearly",M94*Projections!$C$66/(M91/12),0))</f>
        <v>0</v>
      </c>
      <c r="N116" s="1133">
        <f>IF(Projections!$C$67="Monthly",N80*Projections!$C$66/N77,IF(Projections!$C$67="Yearly",N94*Projections!$C$66/(N91/12),0))</f>
        <v>0</v>
      </c>
      <c r="O116" s="1133">
        <f>IF(Projections!$C$67="Monthly",O80*Projections!$C$66/O77,IF(Projections!$C$67="Yearly",O94*Projections!$C$66/(O91/12),0))</f>
        <v>0</v>
      </c>
      <c r="P116" s="1133">
        <f>IF(Projections!$C$67="Monthly",P80*Projections!$C$66/P77,IF(Projections!$C$67="Yearly",P94*Projections!$C$66/(P91/12),0))</f>
        <v>0</v>
      </c>
      <c r="Q116" s="1133">
        <f>IF(Projections!$C$67="Monthly",Q80*Projections!$C$66/Q77,IF(Projections!$C$67="Yearly",Q94*Projections!$C$66/(Q91/12),0))</f>
        <v>0</v>
      </c>
      <c r="R116" s="1133">
        <f>IF(Projections!$C$67="Monthly",R80*Projections!$C$66/R77,IF(Projections!$C$67="Yearly",R94*Projections!$C$66/(R91/12),0))</f>
        <v>0</v>
      </c>
      <c r="S116" s="1133">
        <f>IF(Projections!$C$67="Monthly",S80*Projections!$C$66/S77,IF(Projections!$C$67="Yearly",S94*Projections!$C$66/(S91/12),0))</f>
        <v>0</v>
      </c>
      <c r="T116" s="1133">
        <f>IF(Projections!$C$67="Monthly",T80*Projections!$C$66/T77,IF(Projections!$C$67="Yearly",T94*Projections!$C$66/(T91/12),0))</f>
        <v>0</v>
      </c>
      <c r="U116" s="1133">
        <f>IF(Projections!$C$67="Monthly",U80*Projections!$C$66/U77,IF(Projections!$C$67="Yearly",U94*Projections!$C$66/(U91/12),0))</f>
        <v>0</v>
      </c>
      <c r="V116" s="1133">
        <f>IF(Projections!$C$67="Monthly",V80*Projections!$C$66/V77,IF(Projections!$C$67="Yearly",V94*Projections!$C$66/(V91/12),0))</f>
        <v>0</v>
      </c>
      <c r="W116" s="1133">
        <f>IF(Projections!$C$67="Monthly",W80*Projections!$C$66/W77,IF(Projections!$C$67="Yearly",W94*Projections!$C$66/(W91/12),0))</f>
        <v>0</v>
      </c>
      <c r="X116" s="1133">
        <f>IF(Projections!$C$67="Monthly",X80*Projections!$C$66/X77,IF(Projections!$C$67="Yearly",X94*Projections!$C$66/(X91/12),0))</f>
        <v>0</v>
      </c>
      <c r="Y116" s="1133">
        <f>IF(Projections!$C$67="Monthly",Y80*Projections!$C$66/Y77,IF(Projections!$C$67="Yearly",Y94*Projections!$C$66/(Y91/12),0))</f>
        <v>0</v>
      </c>
      <c r="Z116" s="1133">
        <f>IF(Projections!$C$67="Monthly",Z80*Projections!$C$66/Z77,IF(Projections!$C$67="Yearly",Z94*Projections!$C$66/(Z91/12),0))</f>
        <v>0</v>
      </c>
      <c r="AA116" s="1134">
        <f>IF(Projections!$C$67="Monthly",AA80*Projections!$C$66/AA77,IF(Projections!$C$67="Yearly",AA94*Projections!$C$66/(AA91/12),0))</f>
        <v>0</v>
      </c>
      <c r="AB116" s="1133">
        <f>IF(Projections!$C$67="Monthly",AB80*Projections!$C$66/AB77,IF(Projections!$C$67="Yearly",AB94*Projections!$C$66/(AB91/12),0))</f>
        <v>0</v>
      </c>
      <c r="AC116" s="1133">
        <f>IF(Projections!$C$67="Monthly",AC80*Projections!$C$66/AC77,IF(Projections!$C$67="Yearly",AC94*Projections!$C$66/(AC91/12),0))</f>
        <v>0</v>
      </c>
      <c r="AD116" s="1133">
        <f>IF(Projections!$C$67="Monthly",AD80*Projections!$C$66/AD77,IF(Projections!$C$67="Yearly",AD94*Projections!$C$66/(AD91/12),0))</f>
        <v>0</v>
      </c>
      <c r="AE116" s="1133">
        <f>IF(Projections!$C$67="Monthly",AE80*Projections!$C$66/AE77,IF(Projections!$C$67="Yearly",AE94*Projections!$C$66/(AE91/12),0))</f>
        <v>0</v>
      </c>
      <c r="AF116" s="1133">
        <f>IF(Projections!$C$67="Monthly",AF80*Projections!$C$66/AF77,IF(Projections!$C$67="Yearly",AF94*Projections!$C$66/(AF91/12),0))</f>
        <v>0</v>
      </c>
      <c r="AG116" s="1133">
        <f>IF(Projections!$C$67="Monthly",AG80*Projections!$C$66/AG77,IF(Projections!$C$67="Yearly",AG94*Projections!$C$66/(AG91/12),0))</f>
        <v>0</v>
      </c>
      <c r="AH116" s="1133">
        <f>IF(Projections!$C$67="Monthly",AH80*Projections!$C$66/AH77,IF(Projections!$C$67="Yearly",AH94*Projections!$C$66/(AH91/12),0))</f>
        <v>0</v>
      </c>
      <c r="AI116" s="1133">
        <f>IF(Projections!$C$67="Monthly",AI80*Projections!$C$66/AI77,IF(Projections!$C$67="Yearly",AI94*Projections!$C$66/(AI91/12),0))</f>
        <v>0</v>
      </c>
      <c r="AJ116" s="1133">
        <f>IF(Projections!$C$67="Monthly",AJ80*Projections!$C$66/AJ77,IF(Projections!$C$67="Yearly",AJ94*Projections!$C$66/(AJ91/12),0))</f>
        <v>0</v>
      </c>
      <c r="AK116" s="1133">
        <f>IF(Projections!$C$67="Monthly",AK80*Projections!$C$66/AK77,IF(Projections!$C$67="Yearly",AK94*Projections!$C$66/(AK91/12),0))</f>
        <v>0</v>
      </c>
      <c r="AL116" s="1133">
        <f>IF(Projections!$C$67="Monthly",AL80*Projections!$C$66/AL77,IF(Projections!$C$67="Yearly",AL94*Projections!$C$66/(AL91/12),0))</f>
        <v>0</v>
      </c>
      <c r="AM116" s="1134">
        <f>IF(Projections!$C$67="Monthly",AM80*Projections!$C$66/AM77,IF(Projections!$C$67="Yearly",AM94*Projections!$C$66/(AM91/12),0))</f>
        <v>0</v>
      </c>
      <c r="AN116" s="1133">
        <f>IF(Projections!$C$67="Monthly",AN80*Projections!$C$66/AN77,IF(Projections!$C$67="Yearly",AN94*Projections!$C$66/(AN91/12),0))</f>
        <v>0</v>
      </c>
      <c r="AO116" s="1133">
        <f>IF(Projections!$C$67="Monthly",AO80*Projections!$C$66/AO77,IF(Projections!$C$67="Yearly",AO94*Projections!$C$66/(AO91/12),0))</f>
        <v>0</v>
      </c>
      <c r="AP116" s="1133">
        <f>IF(Projections!$C$67="Monthly",AP80*Projections!$C$66/AP77,IF(Projections!$C$67="Yearly",AP94*Projections!$C$66/(AP91/12),0))</f>
        <v>0</v>
      </c>
      <c r="AQ116" s="1133">
        <f>IF(Projections!$C$67="Monthly",AQ80*Projections!$C$66/AQ77,IF(Projections!$C$67="Yearly",AQ94*Projections!$C$66/(AQ91/12),0))</f>
        <v>0</v>
      </c>
      <c r="AR116" s="1133">
        <f>IF(Projections!$C$67="Monthly",AR80*Projections!$C$66/AR77,IF(Projections!$C$67="Yearly",AR94*Projections!$C$66/(AR91/12),0))</f>
        <v>0</v>
      </c>
      <c r="AS116" s="1133">
        <f>IF(Projections!$C$67="Monthly",AS80*Projections!$C$66/AS77,IF(Projections!$C$67="Yearly",AS94*Projections!$C$66/(AS91/12),0))</f>
        <v>0</v>
      </c>
      <c r="AT116" s="1133">
        <f>IF(Projections!$C$67="Monthly",AT80*Projections!$C$66/AT77,IF(Projections!$C$67="Yearly",AT94*Projections!$C$66/(AT91/12),0))</f>
        <v>0</v>
      </c>
      <c r="AU116" s="1133">
        <f>IF(Projections!$C$67="Monthly",AU80*Projections!$C$66/AU77,IF(Projections!$C$67="Yearly",AU94*Projections!$C$66/(AU91/12),0))</f>
        <v>0</v>
      </c>
      <c r="AV116" s="1133">
        <f>IF(Projections!$C$67="Monthly",AV80*Projections!$C$66/AV77,IF(Projections!$C$67="Yearly",AV94*Projections!$C$66/(AV91/12),0))</f>
        <v>0</v>
      </c>
      <c r="AW116" s="1133">
        <f>IF(Projections!$C$67="Monthly",AW80*Projections!$C$66/AW77,IF(Projections!$C$67="Yearly",AW94*Projections!$C$66/(AW91/12),0))</f>
        <v>0</v>
      </c>
      <c r="AX116" s="1133">
        <f>IF(Projections!$C$67="Monthly",AX80*Projections!$C$66/AX77,IF(Projections!$C$67="Yearly",AX94*Projections!$C$66/(AX91/12),0))</f>
        <v>0</v>
      </c>
      <c r="AY116" s="1134">
        <f>IF(Projections!$C$67="Monthly",AY80*Projections!$C$66/AY77,IF(Projections!$C$67="Yearly",AY94*Projections!$C$66/(AY91/12),0))</f>
        <v>0</v>
      </c>
      <c r="AZ116" s="1133">
        <f>IF(Projections!$C$67="Monthly",AZ80*Projections!$C$66/AZ77,IF(Projections!$C$67="Yearly",AZ94*Projections!$C$66/(AZ91/12),0))</f>
        <v>0</v>
      </c>
      <c r="BA116" s="1133">
        <f>IF(Projections!$C$67="Monthly",BA80*Projections!$C$66/BA77,IF(Projections!$C$67="Yearly",BA94*Projections!$C$66/(BA91/12),0))</f>
        <v>0</v>
      </c>
      <c r="BB116" s="1133">
        <f>IF(Projections!$C$67="Monthly",BB80*Projections!$C$66/BB77,IF(Projections!$C$67="Yearly",BB94*Projections!$C$66/(BB91/12),0))</f>
        <v>0</v>
      </c>
      <c r="BC116" s="1133">
        <f>IF(Projections!$C$67="Monthly",BC80*Projections!$C$66/BC77,IF(Projections!$C$67="Yearly",BC94*Projections!$C$66/(BC91/12),0))</f>
        <v>0</v>
      </c>
      <c r="BD116" s="1133">
        <f>IF(Projections!$C$67="Monthly",BD80*Projections!$C$66/BD77,IF(Projections!$C$67="Yearly",BD94*Projections!$C$66/(BD91/12),0))</f>
        <v>0</v>
      </c>
      <c r="BE116" s="1133">
        <f>IF(Projections!$C$67="Monthly",BE80*Projections!$C$66/BE77,IF(Projections!$C$67="Yearly",BE94*Projections!$C$66/(BE91/12),0))</f>
        <v>0</v>
      </c>
      <c r="BF116" s="1133">
        <f>IF(Projections!$C$67="Monthly",BF80*Projections!$C$66/BF77,IF(Projections!$C$67="Yearly",BF94*Projections!$C$66/(BF91/12),0))</f>
        <v>0</v>
      </c>
      <c r="BG116" s="1133">
        <f>IF(Projections!$C$67="Monthly",BG80*Projections!$C$66/BG77,IF(Projections!$C$67="Yearly",BG94*Projections!$C$66/(BG91/12),0))</f>
        <v>0</v>
      </c>
      <c r="BH116" s="1133">
        <f>IF(Projections!$C$67="Monthly",BH80*Projections!$C$66/BH77,IF(Projections!$C$67="Yearly",BH94*Projections!$C$66/(BH91/12),0))</f>
        <v>0</v>
      </c>
      <c r="BI116" s="1133">
        <f>IF(Projections!$C$67="Monthly",BI80*Projections!$C$66/BI77,IF(Projections!$C$67="Yearly",BI94*Projections!$C$66/(BI91/12),0))</f>
        <v>0</v>
      </c>
      <c r="BJ116" s="1133">
        <f>IF(Projections!$C$67="Monthly",BJ80*Projections!$C$66/BJ77,IF(Projections!$C$67="Yearly",BJ94*Projections!$C$66/(BJ91/12),0))</f>
        <v>0</v>
      </c>
      <c r="BK116" s="1134">
        <f>IF(Projections!$C$67="Monthly",BK80*Projections!$C$66/BK77,IF(Projections!$C$67="Yearly",BK94*Projections!$C$66/(BK91/12),0))</f>
        <v>0</v>
      </c>
      <c r="BL116" s="1133"/>
      <c r="BM116" s="1133"/>
      <c r="BN116" s="1133"/>
      <c r="BO116" s="1133"/>
      <c r="BP116" s="1133"/>
      <c r="BQ116" s="1133"/>
      <c r="BR116" s="1133"/>
      <c r="BS116" s="1133"/>
      <c r="BT116" s="1133"/>
      <c r="BU116" s="1133"/>
      <c r="BV116" s="1133"/>
      <c r="BW116" s="1134"/>
      <c r="BX116" s="1133"/>
      <c r="BY116" s="1133"/>
      <c r="BZ116" s="1133"/>
      <c r="CA116" s="1133"/>
      <c r="CB116" s="1133"/>
      <c r="CC116" s="1133"/>
      <c r="CD116" s="1133"/>
      <c r="CE116" s="1133"/>
      <c r="CF116" s="1133"/>
      <c r="CG116" s="1133"/>
      <c r="CH116" s="1133"/>
      <c r="CI116" s="1134"/>
      <c r="CJ116" s="1135"/>
      <c r="CK116" s="1135"/>
      <c r="CL116" s="1135"/>
      <c r="CM116" s="1135"/>
      <c r="CN116" s="1135"/>
      <c r="CO116" s="1135"/>
      <c r="CP116" s="1135"/>
      <c r="CQ116" s="1135"/>
      <c r="CR116" s="1135"/>
      <c r="CS116" s="1135"/>
      <c r="CT116" s="1135"/>
      <c r="CU116" s="1136"/>
      <c r="CV116" s="1135"/>
      <c r="CW116" s="1135"/>
      <c r="CX116" s="1135"/>
      <c r="CY116" s="1135"/>
      <c r="CZ116" s="1135"/>
      <c r="DA116" s="1135"/>
      <c r="DB116" s="1135"/>
      <c r="DC116" s="1135"/>
      <c r="DD116" s="1135"/>
      <c r="DE116" s="1135"/>
      <c r="DF116" s="1135"/>
      <c r="DG116" s="1136"/>
    </row>
    <row r="117" spans="1:111" ht="16" hidden="1" outlineLevel="1">
      <c r="A117" s="209"/>
      <c r="B117" s="331"/>
      <c r="C117" s="1115"/>
      <c r="D117" s="233"/>
      <c r="E117" s="233"/>
      <c r="F117" s="233"/>
      <c r="G117" s="233"/>
      <c r="H117" s="233"/>
      <c r="I117" s="233"/>
      <c r="J117" s="233"/>
      <c r="K117" s="233"/>
      <c r="L117" s="233"/>
      <c r="M117" s="233"/>
      <c r="N117" s="233"/>
      <c r="O117" s="233"/>
      <c r="P117" s="233"/>
      <c r="Q117" s="233"/>
      <c r="R117" s="233"/>
      <c r="S117" s="233"/>
      <c r="T117" s="233"/>
      <c r="U117" s="233"/>
      <c r="V117" s="233"/>
      <c r="W117" s="233"/>
      <c r="X117" s="233"/>
      <c r="Y117" s="233"/>
      <c r="Z117" s="233"/>
      <c r="AA117" s="783"/>
      <c r="AB117" s="233"/>
      <c r="AC117" s="233"/>
      <c r="AD117" s="233"/>
      <c r="AE117" s="233"/>
      <c r="AF117" s="233"/>
      <c r="AG117" s="233"/>
      <c r="AH117" s="233"/>
      <c r="AI117" s="233"/>
      <c r="AJ117" s="233"/>
      <c r="AK117" s="233"/>
      <c r="AL117" s="233"/>
      <c r="AM117" s="783"/>
      <c r="AN117" s="233"/>
      <c r="AO117" s="233"/>
      <c r="AP117" s="233"/>
      <c r="AQ117" s="233"/>
      <c r="AR117" s="233"/>
      <c r="AS117" s="233"/>
      <c r="AT117" s="233"/>
      <c r="AU117" s="233"/>
      <c r="AV117" s="233"/>
      <c r="AW117" s="233"/>
      <c r="AX117" s="233"/>
      <c r="AY117" s="783"/>
      <c r="AZ117" s="233"/>
      <c r="BA117" s="233"/>
      <c r="BB117" s="233"/>
      <c r="BC117" s="233"/>
      <c r="BD117" s="233"/>
      <c r="BE117" s="233"/>
      <c r="BF117" s="233"/>
      <c r="BG117" s="233"/>
      <c r="BH117" s="233"/>
      <c r="BI117" s="233"/>
      <c r="BJ117" s="233"/>
      <c r="BK117" s="783"/>
      <c r="BL117" s="233"/>
      <c r="BM117" s="233"/>
      <c r="BN117" s="233"/>
      <c r="BO117" s="233"/>
      <c r="BP117" s="233"/>
      <c r="BQ117" s="233"/>
      <c r="BR117" s="233"/>
      <c r="BS117" s="233"/>
      <c r="BT117" s="233"/>
      <c r="BU117" s="233"/>
      <c r="BV117" s="233"/>
      <c r="BW117" s="783"/>
      <c r="BX117" s="233"/>
      <c r="BY117" s="233"/>
      <c r="BZ117" s="233"/>
      <c r="CA117" s="233"/>
      <c r="CB117" s="233"/>
      <c r="CC117" s="233"/>
      <c r="CD117" s="233"/>
      <c r="CE117" s="233"/>
      <c r="CF117" s="233"/>
      <c r="CG117" s="233"/>
      <c r="CH117" s="233"/>
      <c r="CI117" s="783"/>
      <c r="CJ117" s="809"/>
      <c r="CK117" s="809"/>
      <c r="CL117" s="809"/>
      <c r="CM117" s="809"/>
      <c r="CN117" s="809"/>
      <c r="CO117" s="809"/>
      <c r="CP117" s="809"/>
      <c r="CQ117" s="809"/>
      <c r="CR117" s="809"/>
      <c r="CS117" s="809"/>
      <c r="CT117" s="809"/>
      <c r="CU117" s="810"/>
      <c r="CV117" s="809"/>
      <c r="CW117" s="809"/>
      <c r="CX117" s="809"/>
      <c r="CY117" s="809"/>
      <c r="CZ117" s="809"/>
      <c r="DA117" s="809"/>
      <c r="DB117" s="809"/>
      <c r="DC117" s="809"/>
      <c r="DD117" s="809"/>
      <c r="DE117" s="809"/>
      <c r="DF117" s="809"/>
      <c r="DG117" s="810"/>
    </row>
    <row r="118" spans="1:111" ht="16" hidden="1" outlineLevel="1">
      <c r="A118" s="209"/>
      <c r="B118" s="331"/>
      <c r="C118" s="1115"/>
      <c r="D118" s="233"/>
      <c r="E118" s="233"/>
      <c r="F118" s="233"/>
      <c r="G118" s="233"/>
      <c r="H118" s="233"/>
      <c r="I118" s="233"/>
      <c r="J118" s="233"/>
      <c r="K118" s="233"/>
      <c r="L118" s="233"/>
      <c r="M118" s="233"/>
      <c r="N118" s="233"/>
      <c r="O118" s="233"/>
      <c r="P118" s="233"/>
      <c r="Q118" s="233"/>
      <c r="R118" s="233"/>
      <c r="S118" s="233"/>
      <c r="T118" s="233"/>
      <c r="U118" s="233"/>
      <c r="V118" s="233"/>
      <c r="W118" s="233"/>
      <c r="X118" s="233"/>
      <c r="Y118" s="233"/>
      <c r="Z118" s="233"/>
      <c r="AA118" s="783"/>
      <c r="AB118" s="233"/>
      <c r="AC118" s="233"/>
      <c r="AD118" s="233"/>
      <c r="AE118" s="233"/>
      <c r="AF118" s="233"/>
      <c r="AG118" s="233"/>
      <c r="AH118" s="233"/>
      <c r="AI118" s="233"/>
      <c r="AJ118" s="233"/>
      <c r="AK118" s="233"/>
      <c r="AL118" s="233"/>
      <c r="AM118" s="783"/>
      <c r="AN118" s="233"/>
      <c r="AO118" s="233"/>
      <c r="AP118" s="233"/>
      <c r="AQ118" s="233"/>
      <c r="AR118" s="233"/>
      <c r="AS118" s="233"/>
      <c r="AT118" s="233"/>
      <c r="AU118" s="233"/>
      <c r="AV118" s="233"/>
      <c r="AW118" s="233"/>
      <c r="AX118" s="233"/>
      <c r="AY118" s="783"/>
      <c r="AZ118" s="233"/>
      <c r="BA118" s="233"/>
      <c r="BB118" s="233"/>
      <c r="BC118" s="233"/>
      <c r="BD118" s="233"/>
      <c r="BE118" s="233"/>
      <c r="BF118" s="233"/>
      <c r="BG118" s="233"/>
      <c r="BH118" s="233"/>
      <c r="BI118" s="233"/>
      <c r="BJ118" s="233"/>
      <c r="BK118" s="783"/>
      <c r="BL118" s="233"/>
      <c r="BM118" s="233"/>
      <c r="BN118" s="233"/>
      <c r="BO118" s="233"/>
      <c r="BP118" s="233"/>
      <c r="BQ118" s="233"/>
      <c r="BR118" s="233"/>
      <c r="BS118" s="233"/>
      <c r="BT118" s="233"/>
      <c r="BU118" s="233"/>
      <c r="BV118" s="233"/>
      <c r="BW118" s="783"/>
      <c r="BX118" s="233"/>
      <c r="BY118" s="233"/>
      <c r="BZ118" s="233"/>
      <c r="CA118" s="233"/>
      <c r="CB118" s="233"/>
      <c r="CC118" s="233"/>
      <c r="CD118" s="233"/>
      <c r="CE118" s="233"/>
      <c r="CF118" s="233"/>
      <c r="CG118" s="233"/>
      <c r="CH118" s="233"/>
      <c r="CI118" s="783"/>
      <c r="CJ118" s="809"/>
      <c r="CK118" s="809"/>
      <c r="CL118" s="809"/>
      <c r="CM118" s="809"/>
      <c r="CN118" s="809"/>
      <c r="CO118" s="809"/>
      <c r="CP118" s="809"/>
      <c r="CQ118" s="809"/>
      <c r="CR118" s="809"/>
      <c r="CS118" s="809"/>
      <c r="CT118" s="809"/>
      <c r="CU118" s="810"/>
      <c r="CV118" s="809"/>
      <c r="CW118" s="809"/>
      <c r="CX118" s="809"/>
      <c r="CY118" s="809"/>
      <c r="CZ118" s="809"/>
      <c r="DA118" s="809"/>
      <c r="DB118" s="809"/>
      <c r="DC118" s="809"/>
      <c r="DD118" s="809"/>
      <c r="DE118" s="809"/>
      <c r="DF118" s="809"/>
      <c r="DG118" s="810"/>
    </row>
    <row r="119" spans="1:111" ht="16">
      <c r="A119" s="1165" t="s">
        <v>259</v>
      </c>
      <c r="B119" s="1102"/>
      <c r="C119" s="229" t="str">
        <f>Settings!$C$6</f>
        <v>USD</v>
      </c>
      <c r="D119" s="1166">
        <v>0</v>
      </c>
      <c r="E119" s="1166">
        <v>0</v>
      </c>
      <c r="F119" s="1166">
        <v>0</v>
      </c>
      <c r="G119" s="1166">
        <v>0</v>
      </c>
      <c r="H119" s="1166">
        <v>0</v>
      </c>
      <c r="I119" s="1166">
        <v>0</v>
      </c>
      <c r="J119" s="1166">
        <v>0</v>
      </c>
      <c r="K119" s="1166">
        <v>0</v>
      </c>
      <c r="L119" s="1166">
        <v>0</v>
      </c>
      <c r="M119" s="1166">
        <v>0</v>
      </c>
      <c r="N119" s="1166">
        <v>0</v>
      </c>
      <c r="O119" s="1166">
        <v>0</v>
      </c>
      <c r="P119" s="1166">
        <v>0</v>
      </c>
      <c r="Q119" s="1166">
        <v>0</v>
      </c>
      <c r="R119" s="1166">
        <v>0</v>
      </c>
      <c r="S119" s="1166">
        <v>0</v>
      </c>
      <c r="T119" s="1166">
        <v>0</v>
      </c>
      <c r="U119" s="1166">
        <v>0</v>
      </c>
      <c r="V119" s="1166">
        <v>0</v>
      </c>
      <c r="W119" s="1166">
        <v>0</v>
      </c>
      <c r="X119" s="1166">
        <v>0</v>
      </c>
      <c r="Y119" s="1166">
        <v>0</v>
      </c>
      <c r="Z119" s="1166">
        <v>0</v>
      </c>
      <c r="AA119" s="784">
        <v>0</v>
      </c>
      <c r="AB119" s="1166">
        <v>0</v>
      </c>
      <c r="AC119" s="1166">
        <v>0</v>
      </c>
      <c r="AD119" s="1166">
        <v>0</v>
      </c>
      <c r="AE119" s="1166">
        <v>0</v>
      </c>
      <c r="AF119" s="1166">
        <v>0</v>
      </c>
      <c r="AG119" s="1166">
        <v>0</v>
      </c>
      <c r="AH119" s="1166">
        <v>0</v>
      </c>
      <c r="AI119" s="1166">
        <v>0</v>
      </c>
      <c r="AJ119" s="1166">
        <v>0</v>
      </c>
      <c r="AK119" s="1166">
        <v>0</v>
      </c>
      <c r="AL119" s="1166">
        <v>0</v>
      </c>
      <c r="AM119" s="784">
        <v>0</v>
      </c>
      <c r="AN119" s="1166">
        <v>0</v>
      </c>
      <c r="AO119" s="1166">
        <v>0</v>
      </c>
      <c r="AP119" s="1166">
        <v>0</v>
      </c>
      <c r="AQ119" s="1166">
        <v>0</v>
      </c>
      <c r="AR119" s="1166">
        <v>0</v>
      </c>
      <c r="AS119" s="1166">
        <v>0</v>
      </c>
      <c r="AT119" s="1166">
        <v>0</v>
      </c>
      <c r="AU119" s="1166">
        <v>0</v>
      </c>
      <c r="AV119" s="1166">
        <v>0</v>
      </c>
      <c r="AW119" s="1166">
        <v>0</v>
      </c>
      <c r="AX119" s="1166">
        <v>0</v>
      </c>
      <c r="AY119" s="784">
        <v>0</v>
      </c>
      <c r="AZ119" s="1166">
        <v>0</v>
      </c>
      <c r="BA119" s="1166">
        <v>0</v>
      </c>
      <c r="BB119" s="1166">
        <v>0</v>
      </c>
      <c r="BC119" s="1166">
        <v>0</v>
      </c>
      <c r="BD119" s="1166">
        <v>0</v>
      </c>
      <c r="BE119" s="1166">
        <v>0</v>
      </c>
      <c r="BF119" s="1166">
        <v>0</v>
      </c>
      <c r="BG119" s="1166">
        <v>0</v>
      </c>
      <c r="BH119" s="1166">
        <v>0</v>
      </c>
      <c r="BI119" s="1166">
        <v>0</v>
      </c>
      <c r="BJ119" s="1166">
        <v>0</v>
      </c>
      <c r="BK119" s="784">
        <v>0</v>
      </c>
      <c r="BL119" s="1166"/>
      <c r="BM119" s="1166"/>
      <c r="BN119" s="1166"/>
      <c r="BO119" s="1166"/>
      <c r="BP119" s="1166"/>
      <c r="BQ119" s="1166"/>
      <c r="BR119" s="1166"/>
      <c r="BS119" s="1166"/>
      <c r="BT119" s="1166"/>
      <c r="BU119" s="1166"/>
      <c r="BV119" s="1166"/>
      <c r="BW119" s="784"/>
      <c r="BX119" s="1166"/>
      <c r="BY119" s="1166"/>
      <c r="BZ119" s="1166"/>
      <c r="CA119" s="1166"/>
      <c r="CB119" s="1166"/>
      <c r="CC119" s="1166"/>
      <c r="CD119" s="1166"/>
      <c r="CE119" s="1166"/>
      <c r="CF119" s="1166"/>
      <c r="CG119" s="1166"/>
      <c r="CH119" s="1166"/>
      <c r="CI119" s="784"/>
      <c r="CJ119" s="1167"/>
      <c r="CK119" s="1167"/>
      <c r="CL119" s="1167"/>
      <c r="CM119" s="1167"/>
      <c r="CN119" s="1167"/>
      <c r="CO119" s="1167"/>
      <c r="CP119" s="1167"/>
      <c r="CQ119" s="1167"/>
      <c r="CR119" s="1167"/>
      <c r="CS119" s="1167"/>
      <c r="CT119" s="1167"/>
      <c r="CU119" s="811"/>
      <c r="CV119" s="1167"/>
      <c r="CW119" s="1167"/>
      <c r="CX119" s="1167"/>
      <c r="CY119" s="1167"/>
      <c r="CZ119" s="1167"/>
      <c r="DA119" s="1167"/>
      <c r="DB119" s="1167"/>
      <c r="DC119" s="1167"/>
      <c r="DD119" s="1167"/>
      <c r="DE119" s="1167"/>
      <c r="DF119" s="1167"/>
      <c r="DG119" s="811"/>
    </row>
    <row r="120" spans="1:111" ht="16">
      <c r="A120" s="210"/>
      <c r="B120" s="331"/>
      <c r="C120" s="1115"/>
      <c r="D120" s="211"/>
      <c r="E120" s="211"/>
      <c r="F120" s="211"/>
      <c r="G120" s="211"/>
      <c r="H120" s="211"/>
      <c r="I120" s="211"/>
      <c r="J120" s="211"/>
      <c r="K120" s="211"/>
      <c r="L120" s="211"/>
      <c r="M120" s="211"/>
      <c r="N120" s="211"/>
      <c r="O120" s="211"/>
      <c r="P120" s="211"/>
      <c r="Q120" s="211"/>
      <c r="R120" s="211"/>
      <c r="S120" s="211"/>
      <c r="T120" s="211"/>
      <c r="U120" s="211"/>
      <c r="V120" s="211"/>
      <c r="W120" s="211"/>
      <c r="X120" s="211"/>
      <c r="Y120" s="211"/>
      <c r="Z120" s="211"/>
      <c r="AA120" s="785"/>
      <c r="AB120" s="211"/>
      <c r="AC120" s="211"/>
      <c r="AD120" s="211"/>
      <c r="AE120" s="211"/>
      <c r="AF120" s="211"/>
      <c r="AG120" s="211"/>
      <c r="AH120" s="211"/>
      <c r="AI120" s="211"/>
      <c r="AJ120" s="211"/>
      <c r="AK120" s="211"/>
      <c r="AL120" s="211"/>
      <c r="AM120" s="785"/>
      <c r="AN120" s="211"/>
      <c r="AO120" s="211"/>
      <c r="AP120" s="211"/>
      <c r="AQ120" s="211"/>
      <c r="AR120" s="211"/>
      <c r="AS120" s="211"/>
      <c r="AT120" s="211"/>
      <c r="AU120" s="211"/>
      <c r="AV120" s="211"/>
      <c r="AW120" s="211"/>
      <c r="AX120" s="211"/>
      <c r="AY120" s="785"/>
      <c r="AZ120" s="211"/>
      <c r="BA120" s="211"/>
      <c r="BB120" s="211"/>
      <c r="BC120" s="211"/>
      <c r="BD120" s="211"/>
      <c r="BE120" s="211"/>
      <c r="BF120" s="211"/>
      <c r="BG120" s="211"/>
      <c r="BH120" s="211"/>
      <c r="BI120" s="211"/>
      <c r="BJ120" s="211"/>
      <c r="BK120" s="785"/>
      <c r="BL120" s="211"/>
      <c r="BM120" s="211"/>
      <c r="BN120" s="211"/>
      <c r="BO120" s="211"/>
      <c r="BP120" s="211"/>
      <c r="BQ120" s="211"/>
      <c r="BR120" s="211"/>
      <c r="BS120" s="211"/>
      <c r="BT120" s="211"/>
      <c r="BU120" s="211"/>
      <c r="BV120" s="211"/>
      <c r="BW120" s="785"/>
      <c r="BX120" s="211"/>
      <c r="BY120" s="211"/>
      <c r="BZ120" s="211"/>
      <c r="CA120" s="211"/>
      <c r="CB120" s="211"/>
      <c r="CC120" s="211"/>
      <c r="CD120" s="211"/>
      <c r="CE120" s="211"/>
      <c r="CF120" s="211"/>
      <c r="CG120" s="211"/>
      <c r="CH120" s="211"/>
      <c r="CI120" s="785"/>
      <c r="CJ120" s="812"/>
      <c r="CK120" s="812"/>
      <c r="CL120" s="812"/>
      <c r="CM120" s="812"/>
      <c r="CN120" s="812"/>
      <c r="CO120" s="812"/>
      <c r="CP120" s="812"/>
      <c r="CQ120" s="812"/>
      <c r="CR120" s="812"/>
      <c r="CS120" s="812"/>
      <c r="CT120" s="812"/>
      <c r="CU120" s="813"/>
      <c r="CV120" s="812"/>
      <c r="CW120" s="812"/>
      <c r="CX120" s="812"/>
      <c r="CY120" s="812"/>
      <c r="CZ120" s="812"/>
      <c r="DA120" s="812"/>
      <c r="DB120" s="812"/>
      <c r="DC120" s="812"/>
      <c r="DD120" s="812"/>
      <c r="DE120" s="812"/>
      <c r="DF120" s="812"/>
      <c r="DG120" s="813"/>
    </row>
    <row r="121" spans="1:111" ht="16">
      <c r="A121" s="209"/>
      <c r="B121" s="331"/>
      <c r="C121" s="1115"/>
      <c r="D121" s="230"/>
      <c r="E121" s="230"/>
      <c r="F121" s="230"/>
      <c r="G121" s="230"/>
      <c r="H121" s="230"/>
      <c r="I121" s="230"/>
      <c r="J121" s="230"/>
      <c r="K121" s="230"/>
      <c r="L121" s="230"/>
      <c r="M121" s="230"/>
      <c r="N121" s="230"/>
      <c r="O121" s="230"/>
      <c r="P121" s="230"/>
      <c r="Q121" s="230"/>
      <c r="R121" s="230"/>
      <c r="S121" s="230"/>
      <c r="T121" s="230"/>
      <c r="U121" s="230"/>
      <c r="V121" s="230"/>
      <c r="W121" s="230"/>
      <c r="X121" s="230"/>
      <c r="Y121" s="230"/>
      <c r="Z121" s="230"/>
      <c r="AA121" s="782"/>
      <c r="AB121" s="230"/>
      <c r="AC121" s="230"/>
      <c r="AD121" s="230"/>
      <c r="AE121" s="230"/>
      <c r="AF121" s="230"/>
      <c r="AG121" s="230"/>
      <c r="AH121" s="230"/>
      <c r="AI121" s="230"/>
      <c r="AJ121" s="230"/>
      <c r="AK121" s="230"/>
      <c r="AL121" s="230"/>
      <c r="AM121" s="782"/>
      <c r="AN121" s="230"/>
      <c r="AO121" s="230"/>
      <c r="AP121" s="230"/>
      <c r="AQ121" s="230"/>
      <c r="AR121" s="230"/>
      <c r="AS121" s="230"/>
      <c r="AT121" s="230"/>
      <c r="AU121" s="230"/>
      <c r="AV121" s="230"/>
      <c r="AW121" s="230"/>
      <c r="AX121" s="230"/>
      <c r="AY121" s="782"/>
      <c r="AZ121" s="230"/>
      <c r="BA121" s="230"/>
      <c r="BB121" s="230"/>
      <c r="BC121" s="230"/>
      <c r="BD121" s="230"/>
      <c r="BE121" s="230"/>
      <c r="BF121" s="230"/>
      <c r="BG121" s="230"/>
      <c r="BH121" s="230"/>
      <c r="BI121" s="230"/>
      <c r="BJ121" s="230"/>
      <c r="BK121" s="782"/>
      <c r="BL121" s="230"/>
      <c r="BM121" s="230"/>
      <c r="BN121" s="230"/>
      <c r="BO121" s="230"/>
      <c r="BP121" s="230"/>
      <c r="BQ121" s="230"/>
      <c r="BR121" s="230"/>
      <c r="BS121" s="230"/>
      <c r="BT121" s="230"/>
      <c r="BU121" s="230"/>
      <c r="BV121" s="230"/>
      <c r="BW121" s="782"/>
      <c r="BX121" s="230"/>
      <c r="BY121" s="230"/>
      <c r="BZ121" s="230"/>
      <c r="CA121" s="230"/>
      <c r="CB121" s="230"/>
      <c r="CC121" s="230"/>
      <c r="CD121" s="230"/>
      <c r="CE121" s="230"/>
      <c r="CF121" s="230"/>
      <c r="CG121" s="230"/>
      <c r="CH121" s="230"/>
      <c r="CI121" s="782"/>
      <c r="CJ121" s="807"/>
      <c r="CK121" s="807"/>
      <c r="CL121" s="807"/>
      <c r="CM121" s="807"/>
      <c r="CN121" s="807"/>
      <c r="CO121" s="807"/>
      <c r="CP121" s="807"/>
      <c r="CQ121" s="807"/>
      <c r="CR121" s="807"/>
      <c r="CS121" s="807"/>
      <c r="CT121" s="807"/>
      <c r="CU121" s="808"/>
      <c r="CV121" s="807"/>
      <c r="CW121" s="807"/>
      <c r="CX121" s="807"/>
      <c r="CY121" s="807"/>
      <c r="CZ121" s="807"/>
      <c r="DA121" s="807"/>
      <c r="DB121" s="807"/>
      <c r="DC121" s="807"/>
      <c r="DD121" s="807"/>
      <c r="DE121" s="807"/>
      <c r="DF121" s="807"/>
      <c r="DG121" s="808"/>
    </row>
    <row r="122" spans="1:111" ht="49" thickBot="1">
      <c r="A122" s="220" t="str">
        <f>Projections!A101</f>
        <v>SOURCE #3: Outbound Sales</v>
      </c>
      <c r="B122" s="221"/>
      <c r="C122" s="222" t="str">
        <f>Projections!$C$101</f>
        <v>Disabled</v>
      </c>
      <c r="D122" s="208"/>
      <c r="E122" s="208"/>
      <c r="F122" s="208"/>
      <c r="G122" s="208"/>
      <c r="H122" s="208"/>
      <c r="I122" s="208"/>
      <c r="J122" s="208"/>
      <c r="K122" s="208"/>
      <c r="L122" s="208"/>
      <c r="M122" s="208"/>
      <c r="N122" s="208"/>
      <c r="O122" s="208"/>
      <c r="P122" s="208"/>
      <c r="Q122" s="208"/>
      <c r="R122" s="208"/>
      <c r="S122" s="208"/>
      <c r="T122" s="208"/>
      <c r="U122" s="208"/>
      <c r="V122" s="208"/>
      <c r="W122" s="208"/>
      <c r="X122" s="208"/>
      <c r="Y122" s="208"/>
      <c r="Z122" s="208"/>
      <c r="AA122" s="774"/>
      <c r="AB122" s="208"/>
      <c r="AC122" s="208"/>
      <c r="AD122" s="208"/>
      <c r="AE122" s="208"/>
      <c r="AF122" s="208"/>
      <c r="AG122" s="208"/>
      <c r="AH122" s="208"/>
      <c r="AI122" s="208"/>
      <c r="AJ122" s="208"/>
      <c r="AK122" s="208"/>
      <c r="AL122" s="208"/>
      <c r="AM122" s="774"/>
      <c r="AN122" s="208"/>
      <c r="AO122" s="208"/>
      <c r="AP122" s="208"/>
      <c r="AQ122" s="208"/>
      <c r="AR122" s="208"/>
      <c r="AS122" s="208"/>
      <c r="AT122" s="208"/>
      <c r="AU122" s="208"/>
      <c r="AV122" s="208"/>
      <c r="AW122" s="208"/>
      <c r="AX122" s="208"/>
      <c r="AY122" s="774"/>
      <c r="AZ122" s="208"/>
      <c r="BA122" s="208"/>
      <c r="BB122" s="208"/>
      <c r="BC122" s="208"/>
      <c r="BD122" s="208"/>
      <c r="BE122" s="208"/>
      <c r="BF122" s="208"/>
      <c r="BG122" s="208"/>
      <c r="BH122" s="208"/>
      <c r="BI122" s="208"/>
      <c r="BJ122" s="208"/>
      <c r="BK122" s="774"/>
      <c r="BL122" s="208"/>
      <c r="BM122" s="208"/>
      <c r="BN122" s="208"/>
      <c r="BO122" s="208"/>
      <c r="BP122" s="208"/>
      <c r="BQ122" s="208"/>
      <c r="BR122" s="208"/>
      <c r="BS122" s="208"/>
      <c r="BT122" s="208"/>
      <c r="BU122" s="208"/>
      <c r="BV122" s="208"/>
      <c r="BW122" s="774"/>
      <c r="BX122" s="208"/>
      <c r="BY122" s="208"/>
      <c r="BZ122" s="208"/>
      <c r="CA122" s="208"/>
      <c r="CB122" s="208"/>
      <c r="CC122" s="208"/>
      <c r="CD122" s="208"/>
      <c r="CE122" s="208"/>
      <c r="CF122" s="208"/>
      <c r="CG122" s="208"/>
      <c r="CH122" s="208"/>
      <c r="CI122" s="774"/>
      <c r="CJ122" s="796"/>
      <c r="CK122" s="796"/>
      <c r="CL122" s="796"/>
      <c r="CM122" s="796"/>
      <c r="CN122" s="796"/>
      <c r="CO122" s="796"/>
      <c r="CP122" s="796"/>
      <c r="CQ122" s="796"/>
      <c r="CR122" s="796"/>
      <c r="CS122" s="796"/>
      <c r="CT122" s="796"/>
      <c r="CU122" s="797"/>
      <c r="CV122" s="796"/>
      <c r="CW122" s="796"/>
      <c r="CX122" s="796"/>
      <c r="CY122" s="796"/>
      <c r="CZ122" s="796"/>
      <c r="DA122" s="796"/>
      <c r="DB122" s="796"/>
      <c r="DC122" s="796"/>
      <c r="DD122" s="796"/>
      <c r="DE122" s="796"/>
      <c r="DF122" s="796"/>
      <c r="DG122" s="797"/>
    </row>
    <row r="123" spans="1:111" ht="16" collapsed="1">
      <c r="A123" s="209"/>
      <c r="B123" s="331"/>
      <c r="C123" s="1115"/>
      <c r="D123" s="209"/>
      <c r="E123" s="209"/>
      <c r="F123" s="209"/>
      <c r="G123" s="209"/>
      <c r="H123" s="209"/>
      <c r="I123" s="209"/>
      <c r="J123" s="209"/>
      <c r="K123" s="209"/>
      <c r="L123" s="209"/>
      <c r="M123" s="209"/>
      <c r="N123" s="209"/>
      <c r="O123" s="209"/>
      <c r="P123" s="209"/>
      <c r="Q123" s="209"/>
      <c r="R123" s="209"/>
      <c r="S123" s="209"/>
      <c r="T123" s="209"/>
      <c r="U123" s="209"/>
      <c r="V123" s="209"/>
      <c r="W123" s="209"/>
      <c r="X123" s="209"/>
      <c r="Y123" s="209"/>
      <c r="Z123" s="209"/>
      <c r="AA123" s="777"/>
      <c r="AB123" s="209"/>
      <c r="AC123" s="209"/>
      <c r="AD123" s="209"/>
      <c r="AE123" s="209"/>
      <c r="AF123" s="209"/>
      <c r="AG123" s="209"/>
      <c r="AH123" s="209"/>
      <c r="AI123" s="209"/>
      <c r="AJ123" s="209"/>
      <c r="AK123" s="209"/>
      <c r="AL123" s="209"/>
      <c r="AM123" s="777"/>
      <c r="AN123" s="209"/>
      <c r="AO123" s="209"/>
      <c r="AP123" s="209"/>
      <c r="AQ123" s="209"/>
      <c r="AR123" s="209"/>
      <c r="AS123" s="209"/>
      <c r="AT123" s="209"/>
      <c r="AU123" s="209"/>
      <c r="AV123" s="209"/>
      <c r="AW123" s="209"/>
      <c r="AX123" s="209"/>
      <c r="AY123" s="777"/>
      <c r="AZ123" s="209"/>
      <c r="BA123" s="209"/>
      <c r="BB123" s="209"/>
      <c r="BC123" s="209"/>
      <c r="BD123" s="209"/>
      <c r="BE123" s="209"/>
      <c r="BF123" s="209"/>
      <c r="BG123" s="209"/>
      <c r="BH123" s="209"/>
      <c r="BI123" s="209"/>
      <c r="BJ123" s="209"/>
      <c r="BK123" s="777"/>
      <c r="BL123" s="209"/>
      <c r="BM123" s="209"/>
      <c r="BN123" s="209"/>
      <c r="BO123" s="209"/>
      <c r="BP123" s="209"/>
      <c r="BQ123" s="209"/>
      <c r="BR123" s="209"/>
      <c r="BS123" s="209"/>
      <c r="BT123" s="209"/>
      <c r="BU123" s="209"/>
      <c r="BV123" s="209"/>
      <c r="BW123" s="777"/>
      <c r="BX123" s="209"/>
      <c r="BY123" s="209"/>
      <c r="BZ123" s="209"/>
      <c r="CA123" s="209"/>
      <c r="CB123" s="209"/>
      <c r="CC123" s="209"/>
      <c r="CD123" s="209"/>
      <c r="CE123" s="209"/>
      <c r="CF123" s="209"/>
      <c r="CG123" s="209"/>
      <c r="CH123" s="209"/>
      <c r="CI123" s="777"/>
      <c r="CJ123" s="802"/>
      <c r="CK123" s="802"/>
      <c r="CL123" s="802"/>
      <c r="CM123" s="802"/>
      <c r="CN123" s="802"/>
      <c r="CO123" s="802"/>
      <c r="CP123" s="802"/>
      <c r="CQ123" s="802"/>
      <c r="CR123" s="802"/>
      <c r="CS123" s="802"/>
      <c r="CT123" s="802"/>
      <c r="CU123" s="803"/>
      <c r="CV123" s="802"/>
      <c r="CW123" s="802"/>
      <c r="CX123" s="802"/>
      <c r="CY123" s="802"/>
      <c r="CZ123" s="802"/>
      <c r="DA123" s="802"/>
      <c r="DB123" s="802"/>
      <c r="DC123" s="802"/>
      <c r="DD123" s="802"/>
      <c r="DE123" s="802"/>
      <c r="DF123" s="802"/>
      <c r="DG123" s="803"/>
    </row>
    <row r="124" spans="1:111" ht="16" hidden="1" outlineLevel="1">
      <c r="A124" s="225" t="s">
        <v>373</v>
      </c>
      <c r="B124" s="1168"/>
      <c r="C124" s="1169" t="s">
        <v>193</v>
      </c>
      <c r="D124" s="217">
        <f>IF($C$122="Enabled",'SG&amp;A'!F137,0)</f>
        <v>0</v>
      </c>
      <c r="E124" s="217">
        <f>IF($C$122="Enabled",'SG&amp;A'!G137,0)</f>
        <v>0</v>
      </c>
      <c r="F124" s="217">
        <f>IF($C$122="Enabled",'SG&amp;A'!H137,0)</f>
        <v>0</v>
      </c>
      <c r="G124" s="217">
        <f>IF($C$122="Enabled",'SG&amp;A'!I137,0)</f>
        <v>0</v>
      </c>
      <c r="H124" s="217">
        <f>IF($C$122="Enabled",'SG&amp;A'!J137,0)</f>
        <v>0</v>
      </c>
      <c r="I124" s="217">
        <f>IF($C$122="Enabled",'SG&amp;A'!K137,0)</f>
        <v>0</v>
      </c>
      <c r="J124" s="217">
        <f>IF($C$122="Enabled",'SG&amp;A'!L137,0)</f>
        <v>0</v>
      </c>
      <c r="K124" s="217">
        <f>IF($C$122="Enabled",'SG&amp;A'!M137,0)</f>
        <v>0</v>
      </c>
      <c r="L124" s="217">
        <f>IF($C$122="Enabled",'SG&amp;A'!N137,0)</f>
        <v>0</v>
      </c>
      <c r="M124" s="217">
        <f>IF($C$122="Enabled",'SG&amp;A'!O137,0)</f>
        <v>0</v>
      </c>
      <c r="N124" s="217">
        <f>IF($C$122="Enabled",'SG&amp;A'!P137,0)</f>
        <v>0</v>
      </c>
      <c r="O124" s="217">
        <f>IF($C$122="Enabled",'SG&amp;A'!Q137,0)</f>
        <v>0</v>
      </c>
      <c r="P124" s="217">
        <f>IF($C$122="Enabled",'SG&amp;A'!R137,0)</f>
        <v>0</v>
      </c>
      <c r="Q124" s="217">
        <f>IF($C$122="Enabled",'SG&amp;A'!S137,0)</f>
        <v>0</v>
      </c>
      <c r="R124" s="217">
        <f>IF($C$122="Enabled",'SG&amp;A'!T137,0)</f>
        <v>0</v>
      </c>
      <c r="S124" s="217">
        <f>IF($C$122="Enabled",'SG&amp;A'!U137,0)</f>
        <v>0</v>
      </c>
      <c r="T124" s="217">
        <f>IF($C$122="Enabled",'SG&amp;A'!V137,0)</f>
        <v>0</v>
      </c>
      <c r="U124" s="217">
        <f>IF($C$122="Enabled",'SG&amp;A'!W137,0)</f>
        <v>0</v>
      </c>
      <c r="V124" s="217">
        <f>IF($C$122="Enabled",'SG&amp;A'!X137,0)</f>
        <v>0</v>
      </c>
      <c r="W124" s="217">
        <f>IF($C$122="Enabled",'SG&amp;A'!Y137,0)</f>
        <v>0</v>
      </c>
      <c r="X124" s="217">
        <f>IF($C$122="Enabled",'SG&amp;A'!Z137,0)</f>
        <v>0</v>
      </c>
      <c r="Y124" s="217">
        <f>IF($C$122="Enabled",'SG&amp;A'!AA137,0)</f>
        <v>0</v>
      </c>
      <c r="Z124" s="217">
        <f>IF($C$122="Enabled",'SG&amp;A'!AB137,0)</f>
        <v>0</v>
      </c>
      <c r="AA124" s="780">
        <f>IF($C$122="Enabled",'SG&amp;A'!AC137,0)</f>
        <v>0</v>
      </c>
      <c r="AB124" s="217">
        <f>IF($C$122="Enabled",'SG&amp;A'!AD137,0)</f>
        <v>0</v>
      </c>
      <c r="AC124" s="217">
        <f>IF($C$122="Enabled",'SG&amp;A'!AE137,0)</f>
        <v>0</v>
      </c>
      <c r="AD124" s="217">
        <f>IF($C$122="Enabled",'SG&amp;A'!AF137,0)</f>
        <v>0</v>
      </c>
      <c r="AE124" s="217">
        <f>IF($C$122="Enabled",'SG&amp;A'!AG137,0)</f>
        <v>0</v>
      </c>
      <c r="AF124" s="217">
        <f>IF($C$122="Enabled",'SG&amp;A'!AH137,0)</f>
        <v>0</v>
      </c>
      <c r="AG124" s="217">
        <f>IF($C$122="Enabled",'SG&amp;A'!AI137,0)</f>
        <v>0</v>
      </c>
      <c r="AH124" s="217">
        <f>IF($C$122="Enabled",'SG&amp;A'!AJ137,0)</f>
        <v>0</v>
      </c>
      <c r="AI124" s="217">
        <f>IF($C$122="Enabled",'SG&amp;A'!AK137,0)</f>
        <v>0</v>
      </c>
      <c r="AJ124" s="217">
        <f>IF($C$122="Enabled",'SG&amp;A'!AL137,0)</f>
        <v>0</v>
      </c>
      <c r="AK124" s="217">
        <f>IF($C$122="Enabled",'SG&amp;A'!AM137,0)</f>
        <v>0</v>
      </c>
      <c r="AL124" s="217">
        <f>IF($C$122="Enabled",'SG&amp;A'!AN137,0)</f>
        <v>0</v>
      </c>
      <c r="AM124" s="780">
        <f>IF($C$122="Enabled",'SG&amp;A'!AO137,0)</f>
        <v>0</v>
      </c>
      <c r="AN124" s="217">
        <f>IF($C$122="Enabled",'SG&amp;A'!AP137,0)</f>
        <v>0</v>
      </c>
      <c r="AO124" s="217">
        <f>IF($C$122="Enabled",'SG&amp;A'!AQ137,0)</f>
        <v>0</v>
      </c>
      <c r="AP124" s="217">
        <f>IF($C$122="Enabled",'SG&amp;A'!AR137,0)</f>
        <v>0</v>
      </c>
      <c r="AQ124" s="217">
        <f>IF($C$122="Enabled",'SG&amp;A'!AS137,0)</f>
        <v>0</v>
      </c>
      <c r="AR124" s="217">
        <f>IF($C$122="Enabled",'SG&amp;A'!AT137,0)</f>
        <v>0</v>
      </c>
      <c r="AS124" s="217">
        <f>IF($C$122="Enabled",'SG&amp;A'!AU137,0)</f>
        <v>0</v>
      </c>
      <c r="AT124" s="217">
        <f>IF($C$122="Enabled",'SG&amp;A'!AV137,0)</f>
        <v>0</v>
      </c>
      <c r="AU124" s="217">
        <f>IF($C$122="Enabled",'SG&amp;A'!AW137,0)</f>
        <v>0</v>
      </c>
      <c r="AV124" s="217">
        <f>IF($C$122="Enabled",'SG&amp;A'!AX137,0)</f>
        <v>0</v>
      </c>
      <c r="AW124" s="217">
        <f>IF($C$122="Enabled",'SG&amp;A'!AY137,0)</f>
        <v>0</v>
      </c>
      <c r="AX124" s="217">
        <f>IF($C$122="Enabled",'SG&amp;A'!AZ137,0)</f>
        <v>0</v>
      </c>
      <c r="AY124" s="780">
        <f>IF($C$122="Enabled",'SG&amp;A'!BA137,0)</f>
        <v>0</v>
      </c>
      <c r="AZ124" s="217">
        <f>IF($C$122="Enabled",'SG&amp;A'!BB137,0)</f>
        <v>0</v>
      </c>
      <c r="BA124" s="217">
        <f>IF($C$122="Enabled",'SG&amp;A'!BC137,0)</f>
        <v>0</v>
      </c>
      <c r="BB124" s="217">
        <f>IF($C$122="Enabled",'SG&amp;A'!BD137,0)</f>
        <v>0</v>
      </c>
      <c r="BC124" s="217">
        <f>IF($C$122="Enabled",'SG&amp;A'!BE137,0)</f>
        <v>0</v>
      </c>
      <c r="BD124" s="217">
        <f>IF($C$122="Enabled",'SG&amp;A'!BF137,0)</f>
        <v>0</v>
      </c>
      <c r="BE124" s="217">
        <f>IF($C$122="Enabled",'SG&amp;A'!BG137,0)</f>
        <v>0</v>
      </c>
      <c r="BF124" s="217">
        <f>IF($C$122="Enabled",'SG&amp;A'!BH137,0)</f>
        <v>0</v>
      </c>
      <c r="BG124" s="217">
        <f>IF($C$122="Enabled",'SG&amp;A'!BI137,0)</f>
        <v>0</v>
      </c>
      <c r="BH124" s="217">
        <f>IF($C$122="Enabled",'SG&amp;A'!BJ137,0)</f>
        <v>0</v>
      </c>
      <c r="BI124" s="217">
        <f>IF($C$122="Enabled",'SG&amp;A'!BK137,0)</f>
        <v>0</v>
      </c>
      <c r="BJ124" s="217">
        <f>IF($C$122="Enabled",'SG&amp;A'!BL137,0)</f>
        <v>0</v>
      </c>
      <c r="BK124" s="780">
        <f>IF($C$122="Enabled",'SG&amp;A'!BM137,0)</f>
        <v>0</v>
      </c>
      <c r="BL124" s="217"/>
      <c r="BM124" s="217"/>
      <c r="BN124" s="217"/>
      <c r="BO124" s="217"/>
      <c r="BP124" s="217"/>
      <c r="BQ124" s="217"/>
      <c r="BR124" s="217"/>
      <c r="BS124" s="217"/>
      <c r="BT124" s="217"/>
      <c r="BU124" s="217"/>
      <c r="BV124" s="217"/>
      <c r="BW124" s="780"/>
      <c r="BX124" s="217"/>
      <c r="BY124" s="217"/>
      <c r="BZ124" s="217"/>
      <c r="CA124" s="217"/>
      <c r="CB124" s="217"/>
      <c r="CC124" s="217"/>
      <c r="CD124" s="217"/>
      <c r="CE124" s="217"/>
      <c r="CF124" s="217"/>
      <c r="CG124" s="217"/>
      <c r="CH124" s="217"/>
      <c r="CI124" s="780"/>
      <c r="CJ124" s="805"/>
      <c r="CK124" s="805"/>
      <c r="CL124" s="805"/>
      <c r="CM124" s="805"/>
      <c r="CN124" s="805"/>
      <c r="CO124" s="805"/>
      <c r="CP124" s="805"/>
      <c r="CQ124" s="805"/>
      <c r="CR124" s="805"/>
      <c r="CS124" s="805"/>
      <c r="CT124" s="805"/>
      <c r="CU124" s="806"/>
      <c r="CV124" s="805"/>
      <c r="CW124" s="805"/>
      <c r="CX124" s="805"/>
      <c r="CY124" s="805"/>
      <c r="CZ124" s="805"/>
      <c r="DA124" s="805"/>
      <c r="DB124" s="805"/>
      <c r="DC124" s="805"/>
      <c r="DD124" s="805"/>
      <c r="DE124" s="805"/>
      <c r="DF124" s="805"/>
      <c r="DG124" s="806"/>
    </row>
    <row r="125" spans="1:111" ht="16" hidden="1" outlineLevel="1">
      <c r="A125" s="225" t="s">
        <v>374</v>
      </c>
      <c r="B125" s="1168"/>
      <c r="C125" s="1169" t="s">
        <v>193</v>
      </c>
      <c r="D125" s="217" t="b">
        <f>IF(SalesCycle=1,(ROUND(D$124*Projections!$C$116,0)),IF(SalesCycle=2,(ROUND(C$124*Projections!$C$116,0)),IF(SalesCycle=3,(IFERROR(ROUND(B$124*Projections!$C$116,0),0)),IF(SalesCycle=6,(IFERROR(ROUND(#REF!*Projections!$C$116,0),0))))))</f>
        <v>0</v>
      </c>
      <c r="E125" s="217" t="b">
        <f>IF(SalesCycle=1,(ROUND(E$124*Projections!$C$116,0)),IF(SalesCycle=2,(ROUND(D$124*Projections!$C$116,0)),IF(SalesCycle=3,(IFERROR(ROUND(C$124*Projections!$C$116,0),0)),IF(SalesCycle=6,(IFERROR(ROUND(#REF!*Projections!$C$116,0),0))))))</f>
        <v>0</v>
      </c>
      <c r="F125" s="217" t="b">
        <f>IF(SalesCycle=1,(ROUND(F$124*Projections!$C$116,0)),IF(SalesCycle=2,(ROUND(E$124*Projections!$C$116,0)),IF(SalesCycle=3,(IFERROR(ROUND(D$124*Projections!$C$116,0),0)),IF(SalesCycle=6,(IFERROR(ROUND(A$124*Projections!$C$116,0),0))))))</f>
        <v>0</v>
      </c>
      <c r="G125" s="217" t="b">
        <f>IF(SalesCycle=1,(ROUND(G$124*Projections!$C$116,0)),IF(SalesCycle=2,(ROUND(F$124*Projections!$C$116,0)),IF(SalesCycle=3,(IFERROR(ROUND(E$124*Projections!$C$116,0),0)),IF(SalesCycle=6,(IFERROR(ROUND(B$124*Projections!$C$116,0),0))))))</f>
        <v>0</v>
      </c>
      <c r="H125" s="217" t="b">
        <f>IF(SalesCycle=1,(ROUND(H$124*Projections!$C$116,0)),IF(SalesCycle=2,(ROUND(G$124*Projections!$C$116,0)),IF(SalesCycle=3,(IFERROR(ROUND(F$124*Projections!$C$116,0),0)),IF(SalesCycle=6,(IFERROR(ROUND(C$124*Projections!$C$116,0),0))))))</f>
        <v>0</v>
      </c>
      <c r="I125" s="217" t="b">
        <f>IF(SalesCycle=1,(ROUND(I$124*Projections!$C$116,0)),IF(SalesCycle=2,(ROUND(H$124*Projections!$C$116,0)),IF(SalesCycle=3,(IFERROR(ROUND(G$124*Projections!$C$116,0),0)),IF(SalesCycle=6,(IFERROR(ROUND(D$124*Projections!$C$116,0),0))))))</f>
        <v>0</v>
      </c>
      <c r="J125" s="217" t="b">
        <f>IF(SalesCycle=1,(ROUND(J$124*Projections!$C$116,0)),IF(SalesCycle=2,(ROUND(I$124*Projections!$C$116,0)),IF(SalesCycle=3,(IFERROR(ROUND(H$124*Projections!$C$116,0),0)),IF(SalesCycle=6,(IFERROR(ROUND(E$124*Projections!$C$116,0),0))))))</f>
        <v>0</v>
      </c>
      <c r="K125" s="217" t="b">
        <f>IF(SalesCycle=1,(ROUND(K$124*Projections!$C$116,0)),IF(SalesCycle=2,(ROUND(J$124*Projections!$C$116,0)),IF(SalesCycle=3,(IFERROR(ROUND(I$124*Projections!$C$116,0),0)),IF(SalesCycle=6,(IFERROR(ROUND(F$124*Projections!$C$116,0),0))))))</f>
        <v>0</v>
      </c>
      <c r="L125" s="217" t="b">
        <f>IF(SalesCycle=1,(ROUND(L$124*Projections!$C$116,0)),IF(SalesCycle=2,(ROUND(K$124*Projections!$C$116,0)),IF(SalesCycle=3,(IFERROR(ROUND(J$124*Projections!$C$116,0),0)),IF(SalesCycle=6,(IFERROR(ROUND(G$124*Projections!$C$116,0),0))))))</f>
        <v>0</v>
      </c>
      <c r="M125" s="217" t="b">
        <f>IF(SalesCycle=1,(ROUND(M$124*Projections!$C$116,0)),IF(SalesCycle=2,(ROUND(L$124*Projections!$C$116,0)),IF(SalesCycle=3,(IFERROR(ROUND(K$124*Projections!$C$116,0),0)),IF(SalesCycle=6,(IFERROR(ROUND(H$124*Projections!$C$116,0),0))))))</f>
        <v>0</v>
      </c>
      <c r="N125" s="217" t="b">
        <f>IF(SalesCycle=1,(ROUND(N$124*Projections!$C$116,0)),IF(SalesCycle=2,(ROUND(M$124*Projections!$C$116,0)),IF(SalesCycle=3,(IFERROR(ROUND(L$124*Projections!$C$116,0),0)),IF(SalesCycle=6,(IFERROR(ROUND(I$124*Projections!$C$116,0),0))))))</f>
        <v>0</v>
      </c>
      <c r="O125" s="217" t="b">
        <f>IF(SalesCycle=1,(ROUND(O$124*Projections!$C$116,0)),IF(SalesCycle=2,(ROUND(N$124*Projections!$C$116,0)),IF(SalesCycle=3,(IFERROR(ROUND(M$124*Projections!$C$116,0),0)),IF(SalesCycle=6,(IFERROR(ROUND(J$124*Projections!$C$116,0),0))))))</f>
        <v>0</v>
      </c>
      <c r="P125" s="217" t="b">
        <f>IF(SalesCycle=1,(ROUND(P$124*Projections!$C$116,0)),IF(SalesCycle=2,(ROUND(O$124*Projections!$C$116,0)),IF(SalesCycle=3,(IFERROR(ROUND(N$124*Projections!$C$116,0),0)),IF(SalesCycle=6,(IFERROR(ROUND(K$124*Projections!$C$116,0),0))))))</f>
        <v>0</v>
      </c>
      <c r="Q125" s="217" t="b">
        <f>IF(SalesCycle=1,(ROUND(Q$124*Projections!$C$116,0)),IF(SalesCycle=2,(ROUND(P$124*Projections!$C$116,0)),IF(SalesCycle=3,(IFERROR(ROUND(O$124*Projections!$C$116,0),0)),IF(SalesCycle=6,(IFERROR(ROUND(L$124*Projections!$C$116,0),0))))))</f>
        <v>0</v>
      </c>
      <c r="R125" s="217" t="b">
        <f>IF(SalesCycle=1,(ROUND(R$124*Projections!$C$116,0)),IF(SalesCycle=2,(ROUND(Q$124*Projections!$C$116,0)),IF(SalesCycle=3,(IFERROR(ROUND(P$124*Projections!$C$116,0),0)),IF(SalesCycle=6,(IFERROR(ROUND(M$124*Projections!$C$116,0),0))))))</f>
        <v>0</v>
      </c>
      <c r="S125" s="217" t="b">
        <f>IF(SalesCycle=1,(ROUND(S$124*Projections!$C$116,0)),IF(SalesCycle=2,(ROUND(R$124*Projections!$C$116,0)),IF(SalesCycle=3,(IFERROR(ROUND(Q$124*Projections!$C$116,0),0)),IF(SalesCycle=6,(IFERROR(ROUND(N$124*Projections!$C$116,0),0))))))</f>
        <v>0</v>
      </c>
      <c r="T125" s="217" t="b">
        <f>IF(SalesCycle=1,(ROUND(T$124*Projections!$C$116,0)),IF(SalesCycle=2,(ROUND(S$124*Projections!$C$116,0)),IF(SalesCycle=3,(IFERROR(ROUND(R$124*Projections!$C$116,0),0)),IF(SalesCycle=6,(IFERROR(ROUND(O$124*Projections!$C$116,0),0))))))</f>
        <v>0</v>
      </c>
      <c r="U125" s="217" t="b">
        <f>IF(SalesCycle=1,(ROUND(U$124*Projections!$C$116,0)),IF(SalesCycle=2,(ROUND(T$124*Projections!$C$116,0)),IF(SalesCycle=3,(IFERROR(ROUND(S$124*Projections!$C$116,0),0)),IF(SalesCycle=6,(IFERROR(ROUND(P$124*Projections!$C$116,0),0))))))</f>
        <v>0</v>
      </c>
      <c r="V125" s="217" t="b">
        <f>IF(SalesCycle=1,(ROUND(V$124*Projections!$C$116,0)),IF(SalesCycle=2,(ROUND(U$124*Projections!$C$116,0)),IF(SalesCycle=3,(IFERROR(ROUND(T$124*Projections!$C$116,0),0)),IF(SalesCycle=6,(IFERROR(ROUND(Q$124*Projections!$C$116,0),0))))))</f>
        <v>0</v>
      </c>
      <c r="W125" s="217" t="b">
        <f>IF(SalesCycle=1,(ROUND(W$124*Projections!$C$116,0)),IF(SalesCycle=2,(ROUND(V$124*Projections!$C$116,0)),IF(SalesCycle=3,(IFERROR(ROUND(U$124*Projections!$C$116,0),0)),IF(SalesCycle=6,(IFERROR(ROUND(R$124*Projections!$C$116,0),0))))))</f>
        <v>0</v>
      </c>
      <c r="X125" s="217" t="b">
        <f>IF(SalesCycle=1,(ROUND(X$124*Projections!$C$116,0)),IF(SalesCycle=2,(ROUND(W$124*Projections!$C$116,0)),IF(SalesCycle=3,(IFERROR(ROUND(V$124*Projections!$C$116,0),0)),IF(SalesCycle=6,(IFERROR(ROUND(S$124*Projections!$C$116,0),0))))))</f>
        <v>0</v>
      </c>
      <c r="Y125" s="217" t="b">
        <f>IF(SalesCycle=1,(ROUND(Y$124*Projections!$C$116,0)),IF(SalesCycle=2,(ROUND(X$124*Projections!$C$116,0)),IF(SalesCycle=3,(IFERROR(ROUND(W$124*Projections!$C$116,0),0)),IF(SalesCycle=6,(IFERROR(ROUND(T$124*Projections!$C$116,0),0))))))</f>
        <v>0</v>
      </c>
      <c r="Z125" s="217" t="b">
        <f>IF(SalesCycle=1,(ROUND(Z$124*Projections!$C$116,0)),IF(SalesCycle=2,(ROUND(Y$124*Projections!$C$116,0)),IF(SalesCycle=3,(IFERROR(ROUND(X$124*Projections!$C$116,0),0)),IF(SalesCycle=6,(IFERROR(ROUND(U$124*Projections!$C$116,0),0))))))</f>
        <v>0</v>
      </c>
      <c r="AA125" s="780" t="b">
        <f>IF(SalesCycle=1,(ROUND(AA$124*Projections!$C$116,0)),IF(SalesCycle=2,(ROUND(Z$124*Projections!$C$116,0)),IF(SalesCycle=3,(IFERROR(ROUND(Y$124*Projections!$C$116,0),0)),IF(SalesCycle=6,(IFERROR(ROUND(V$124*Projections!$C$116,0),0))))))</f>
        <v>0</v>
      </c>
      <c r="AB125" s="217" t="b">
        <f>IF(SalesCycle=1,(ROUND(AB$124*Projections!$C$116,0)),IF(SalesCycle=2,(ROUND(AA$124*Projections!$C$116,0)),IF(SalesCycle=3,(IFERROR(ROUND(Z$124*Projections!$C$116,0),0)),IF(SalesCycle=6,(IFERROR(ROUND(W$124*Projections!$C$116,0),0))))))</f>
        <v>0</v>
      </c>
      <c r="AC125" s="217" t="b">
        <f>IF(SalesCycle=1,(ROUND(AC$124*Projections!$C$116,0)),IF(SalesCycle=2,(ROUND(AB$124*Projections!$C$116,0)),IF(SalesCycle=3,(IFERROR(ROUND(AA$124*Projections!$C$116,0),0)),IF(SalesCycle=6,(IFERROR(ROUND(X$124*Projections!$C$116,0),0))))))</f>
        <v>0</v>
      </c>
      <c r="AD125" s="217" t="b">
        <f>IF(SalesCycle=1,(ROUND(AD$124*Projections!$C$116,0)),IF(SalesCycle=2,(ROUND(AC$124*Projections!$C$116,0)),IF(SalesCycle=3,(IFERROR(ROUND(AB$124*Projections!$C$116,0),0)),IF(SalesCycle=6,(IFERROR(ROUND(Y$124*Projections!$C$116,0),0))))))</f>
        <v>0</v>
      </c>
      <c r="AE125" s="217" t="b">
        <f>IF(SalesCycle=1,(ROUND(AE$124*Projections!$C$116,0)),IF(SalesCycle=2,(ROUND(AD$124*Projections!$C$116,0)),IF(SalesCycle=3,(IFERROR(ROUND(AC$124*Projections!$C$116,0),0)),IF(SalesCycle=6,(IFERROR(ROUND(Z$124*Projections!$C$116,0),0))))))</f>
        <v>0</v>
      </c>
      <c r="AF125" s="217" t="b">
        <f>IF(SalesCycle=1,(ROUND(AF$124*Projections!$C$116,0)),IF(SalesCycle=2,(ROUND(AE$124*Projections!$C$116,0)),IF(SalesCycle=3,(IFERROR(ROUND(AD$124*Projections!$C$116,0),0)),IF(SalesCycle=6,(IFERROR(ROUND(AA$124*Projections!$C$116,0),0))))))</f>
        <v>0</v>
      </c>
      <c r="AG125" s="217" t="b">
        <f>IF(SalesCycle=1,(ROUND(AG$124*Projections!$C$116,0)),IF(SalesCycle=2,(ROUND(AF$124*Projections!$C$116,0)),IF(SalesCycle=3,(IFERROR(ROUND(AE$124*Projections!$C$116,0),0)),IF(SalesCycle=6,(IFERROR(ROUND(AB$124*Projections!$C$116,0),0))))))</f>
        <v>0</v>
      </c>
      <c r="AH125" s="217" t="b">
        <f>IF(SalesCycle=1,(ROUND(AH$124*Projections!$C$116,0)),IF(SalesCycle=2,(ROUND(AG$124*Projections!$C$116,0)),IF(SalesCycle=3,(IFERROR(ROUND(AF$124*Projections!$C$116,0),0)),IF(SalesCycle=6,(IFERROR(ROUND(AC$124*Projections!$C$116,0),0))))))</f>
        <v>0</v>
      </c>
      <c r="AI125" s="217" t="b">
        <f>IF(SalesCycle=1,(ROUND(AI$124*Projections!$C$116,0)),IF(SalesCycle=2,(ROUND(AH$124*Projections!$C$116,0)),IF(SalesCycle=3,(IFERROR(ROUND(AG$124*Projections!$C$116,0),0)),IF(SalesCycle=6,(IFERROR(ROUND(AD$124*Projections!$C$116,0),0))))))</f>
        <v>0</v>
      </c>
      <c r="AJ125" s="217" t="b">
        <f>IF(SalesCycle=1,(ROUND(AJ$124*Projections!$C$116,0)),IF(SalesCycle=2,(ROUND(AI$124*Projections!$C$116,0)),IF(SalesCycle=3,(IFERROR(ROUND(AH$124*Projections!$C$116,0),0)),IF(SalesCycle=6,(IFERROR(ROUND(AE$124*Projections!$C$116,0),0))))))</f>
        <v>0</v>
      </c>
      <c r="AK125" s="217" t="b">
        <f>IF(SalesCycle=1,(ROUND(AK$124*Projections!$C$116,0)),IF(SalesCycle=2,(ROUND(AJ$124*Projections!$C$116,0)),IF(SalesCycle=3,(IFERROR(ROUND(AI$124*Projections!$C$116,0),0)),IF(SalesCycle=6,(IFERROR(ROUND(AF$124*Projections!$C$116,0),0))))))</f>
        <v>0</v>
      </c>
      <c r="AL125" s="217" t="b">
        <f>IF(SalesCycle=1,(ROUND(AL$124*Projections!$C$116,0)),IF(SalesCycle=2,(ROUND(AK$124*Projections!$C$116,0)),IF(SalesCycle=3,(IFERROR(ROUND(AJ$124*Projections!$C$116,0),0)),IF(SalesCycle=6,(IFERROR(ROUND(AG$124*Projections!$C$116,0),0))))))</f>
        <v>0</v>
      </c>
      <c r="AM125" s="780" t="b">
        <f>IF(SalesCycle=1,(ROUND(AM$124*Projections!$C$116,0)),IF(SalesCycle=2,(ROUND(AL$124*Projections!$C$116,0)),IF(SalesCycle=3,(IFERROR(ROUND(AK$124*Projections!$C$116,0),0)),IF(SalesCycle=6,(IFERROR(ROUND(AH$124*Projections!$C$116,0),0))))))</f>
        <v>0</v>
      </c>
      <c r="AN125" s="217" t="b">
        <f>IF(SalesCycle=1,(ROUND(AN$124*Projections!$C$116,0)),IF(SalesCycle=2,(ROUND(AM$124*Projections!$C$116,0)),IF(SalesCycle=3,(IFERROR(ROUND(AL$124*Projections!$C$116,0),0)),IF(SalesCycle=6,(IFERROR(ROUND(AI$124*Projections!$C$116,0),0))))))</f>
        <v>0</v>
      </c>
      <c r="AO125" s="217" t="b">
        <f>IF(SalesCycle=1,(ROUND(AO$124*Projections!$C$116,0)),IF(SalesCycle=2,(ROUND(AN$124*Projections!$C$116,0)),IF(SalesCycle=3,(IFERROR(ROUND(AM$124*Projections!$C$116,0),0)),IF(SalesCycle=6,(IFERROR(ROUND(AJ$124*Projections!$C$116,0),0))))))</f>
        <v>0</v>
      </c>
      <c r="AP125" s="217" t="b">
        <f>IF(SalesCycle=1,(ROUND(AP$124*Projections!$C$116,0)),IF(SalesCycle=2,(ROUND(AO$124*Projections!$C$116,0)),IF(SalesCycle=3,(IFERROR(ROUND(AN$124*Projections!$C$116,0),0)),IF(SalesCycle=6,(IFERROR(ROUND(AK$124*Projections!$C$116,0),0))))))</f>
        <v>0</v>
      </c>
      <c r="AQ125" s="217" t="b">
        <f>IF(SalesCycle=1,(ROUND(AQ$124*Projections!$C$116,0)),IF(SalesCycle=2,(ROUND(AP$124*Projections!$C$116,0)),IF(SalesCycle=3,(IFERROR(ROUND(AO$124*Projections!$C$116,0),0)),IF(SalesCycle=6,(IFERROR(ROUND(AL$124*Projections!$C$116,0),0))))))</f>
        <v>0</v>
      </c>
      <c r="AR125" s="217" t="b">
        <f>IF(SalesCycle=1,(ROUND(AR$124*Projections!$C$116,0)),IF(SalesCycle=2,(ROUND(AQ$124*Projections!$C$116,0)),IF(SalesCycle=3,(IFERROR(ROUND(AP$124*Projections!$C$116,0),0)),IF(SalesCycle=6,(IFERROR(ROUND(AM$124*Projections!$C$116,0),0))))))</f>
        <v>0</v>
      </c>
      <c r="AS125" s="217" t="b">
        <f>IF(SalesCycle=1,(ROUND(AS$124*Projections!$C$116,0)),IF(SalesCycle=2,(ROUND(AR$124*Projections!$C$116,0)),IF(SalesCycle=3,(IFERROR(ROUND(AQ$124*Projections!$C$116,0),0)),IF(SalesCycle=6,(IFERROR(ROUND(AN$124*Projections!$C$116,0),0))))))</f>
        <v>0</v>
      </c>
      <c r="AT125" s="217" t="b">
        <f>IF(SalesCycle=1,(ROUND(AT$124*Projections!$C$116,0)),IF(SalesCycle=2,(ROUND(AS$124*Projections!$C$116,0)),IF(SalesCycle=3,(IFERROR(ROUND(AR$124*Projections!$C$116,0),0)),IF(SalesCycle=6,(IFERROR(ROUND(AO$124*Projections!$C$116,0),0))))))</f>
        <v>0</v>
      </c>
      <c r="AU125" s="217" t="b">
        <f>IF(SalesCycle=1,(ROUND(AU$124*Projections!$C$116,0)),IF(SalesCycle=2,(ROUND(AT$124*Projections!$C$116,0)),IF(SalesCycle=3,(IFERROR(ROUND(AS$124*Projections!$C$116,0),0)),IF(SalesCycle=6,(IFERROR(ROUND(AP$124*Projections!$C$116,0),0))))))</f>
        <v>0</v>
      </c>
      <c r="AV125" s="217" t="b">
        <f>IF(SalesCycle=1,(ROUND(AV$124*Projections!$C$116,0)),IF(SalesCycle=2,(ROUND(AU$124*Projections!$C$116,0)),IF(SalesCycle=3,(IFERROR(ROUND(AT$124*Projections!$C$116,0),0)),IF(SalesCycle=6,(IFERROR(ROUND(AQ$124*Projections!$C$116,0),0))))))</f>
        <v>0</v>
      </c>
      <c r="AW125" s="217" t="b">
        <f>IF(SalesCycle=1,(ROUND(AW$124*Projections!$C$116,0)),IF(SalesCycle=2,(ROUND(AV$124*Projections!$C$116,0)),IF(SalesCycle=3,(IFERROR(ROUND(AU$124*Projections!$C$116,0),0)),IF(SalesCycle=6,(IFERROR(ROUND(AR$124*Projections!$C$116,0),0))))))</f>
        <v>0</v>
      </c>
      <c r="AX125" s="217" t="b">
        <f>IF(SalesCycle=1,(ROUND(AX$124*Projections!$C$116,0)),IF(SalesCycle=2,(ROUND(AW$124*Projections!$C$116,0)),IF(SalesCycle=3,(IFERROR(ROUND(AV$124*Projections!$C$116,0),0)),IF(SalesCycle=6,(IFERROR(ROUND(AS$124*Projections!$C$116,0),0))))))</f>
        <v>0</v>
      </c>
      <c r="AY125" s="780" t="b">
        <f>IF(SalesCycle=1,(ROUND(AY$124*Projections!$C$116,0)),IF(SalesCycle=2,(ROUND(AX$124*Projections!$C$116,0)),IF(SalesCycle=3,(IFERROR(ROUND(AW$124*Projections!$C$116,0),0)),IF(SalesCycle=6,(IFERROR(ROUND(AT$124*Projections!$C$116,0),0))))))</f>
        <v>0</v>
      </c>
      <c r="AZ125" s="217" t="b">
        <f>IF(SalesCycle=1,(ROUND(AZ$124*Projections!$C$116,0)),IF(SalesCycle=2,(ROUND(AY$124*Projections!$C$116,0)),IF(SalesCycle=3,(IFERROR(ROUND(AX$124*Projections!$C$116,0),0)),IF(SalesCycle=6,(IFERROR(ROUND(AU$124*Projections!$C$116,0),0))))))</f>
        <v>0</v>
      </c>
      <c r="BA125" s="217" t="b">
        <f>IF(SalesCycle=1,(ROUND(BA$124*Projections!$C$116,0)),IF(SalesCycle=2,(ROUND(AZ$124*Projections!$C$116,0)),IF(SalesCycle=3,(IFERROR(ROUND(AY$124*Projections!$C$116,0),0)),IF(SalesCycle=6,(IFERROR(ROUND(AV$124*Projections!$C$116,0),0))))))</f>
        <v>0</v>
      </c>
      <c r="BB125" s="217" t="b">
        <f>IF(SalesCycle=1,(ROUND(BB$124*Projections!$C$116,0)),IF(SalesCycle=2,(ROUND(BA$124*Projections!$C$116,0)),IF(SalesCycle=3,(IFERROR(ROUND(AZ$124*Projections!$C$116,0),0)),IF(SalesCycle=6,(IFERROR(ROUND(AW$124*Projections!$C$116,0),0))))))</f>
        <v>0</v>
      </c>
      <c r="BC125" s="217" t="b">
        <f>IF(SalesCycle=1,(ROUND(BC$124*Projections!$C$116,0)),IF(SalesCycle=2,(ROUND(BB$124*Projections!$C$116,0)),IF(SalesCycle=3,(IFERROR(ROUND(BA$124*Projections!$C$116,0),0)),IF(SalesCycle=6,(IFERROR(ROUND(AX$124*Projections!$C$116,0),0))))))</f>
        <v>0</v>
      </c>
      <c r="BD125" s="217" t="b">
        <f>IF(SalesCycle=1,(ROUND(BD$124*Projections!$C$116,0)),IF(SalesCycle=2,(ROUND(BC$124*Projections!$C$116,0)),IF(SalesCycle=3,(IFERROR(ROUND(BB$124*Projections!$C$116,0),0)),IF(SalesCycle=6,(IFERROR(ROUND(AY$124*Projections!$C$116,0),0))))))</f>
        <v>0</v>
      </c>
      <c r="BE125" s="217" t="b">
        <f>IF(SalesCycle=1,(ROUND(BE$124*Projections!$C$116,0)),IF(SalesCycle=2,(ROUND(BD$124*Projections!$C$116,0)),IF(SalesCycle=3,(IFERROR(ROUND(BC$124*Projections!$C$116,0),0)),IF(SalesCycle=6,(IFERROR(ROUND(AZ$124*Projections!$C$116,0),0))))))</f>
        <v>0</v>
      </c>
      <c r="BF125" s="217" t="b">
        <f>IF(SalesCycle=1,(ROUND(BF$124*Projections!$C$116,0)),IF(SalesCycle=2,(ROUND(BE$124*Projections!$C$116,0)),IF(SalesCycle=3,(IFERROR(ROUND(BD$124*Projections!$C$116,0),0)),IF(SalesCycle=6,(IFERROR(ROUND(BA$124*Projections!$C$116,0),0))))))</f>
        <v>0</v>
      </c>
      <c r="BG125" s="217" t="b">
        <f>IF(SalesCycle=1,(ROUND(BG$124*Projections!$C$116,0)),IF(SalesCycle=2,(ROUND(BF$124*Projections!$C$116,0)),IF(SalesCycle=3,(IFERROR(ROUND(BE$124*Projections!$C$116,0),0)),IF(SalesCycle=6,(IFERROR(ROUND(BB$124*Projections!$C$116,0),0))))))</f>
        <v>0</v>
      </c>
      <c r="BH125" s="217" t="b">
        <f>IF(SalesCycle=1,(ROUND(BH$124*Projections!$C$116,0)),IF(SalesCycle=2,(ROUND(BG$124*Projections!$C$116,0)),IF(SalesCycle=3,(IFERROR(ROUND(BF$124*Projections!$C$116,0),0)),IF(SalesCycle=6,(IFERROR(ROUND(BC$124*Projections!$C$116,0),0))))))</f>
        <v>0</v>
      </c>
      <c r="BI125" s="217" t="b">
        <f>IF(SalesCycle=1,(ROUND(BI$124*Projections!$C$116,0)),IF(SalesCycle=2,(ROUND(BH$124*Projections!$C$116,0)),IF(SalesCycle=3,(IFERROR(ROUND(BG$124*Projections!$C$116,0),0)),IF(SalesCycle=6,(IFERROR(ROUND(BD$124*Projections!$C$116,0),0))))))</f>
        <v>0</v>
      </c>
      <c r="BJ125" s="217" t="b">
        <f>IF(SalesCycle=1,(ROUND(BJ$124*Projections!$C$116,0)),IF(SalesCycle=2,(ROUND(BI$124*Projections!$C$116,0)),IF(SalesCycle=3,(IFERROR(ROUND(BH$124*Projections!$C$116,0),0)),IF(SalesCycle=6,(IFERROR(ROUND(BE$124*Projections!$C$116,0),0))))))</f>
        <v>0</v>
      </c>
      <c r="BK125" s="780" t="b">
        <f>IF(SalesCycle=1,(ROUND(BK$124*Projections!$C$116,0)),IF(SalesCycle=2,(ROUND(BJ$124*Projections!$C$116,0)),IF(SalesCycle=3,(IFERROR(ROUND(BI$124*Projections!$C$116,0),0)),IF(SalesCycle=6,(IFERROR(ROUND(BF$124*Projections!$C$116,0),0))))))</f>
        <v>0</v>
      </c>
      <c r="BL125" s="217"/>
      <c r="BM125" s="217"/>
      <c r="BN125" s="217"/>
      <c r="BO125" s="217"/>
      <c r="BP125" s="217"/>
      <c r="BQ125" s="217"/>
      <c r="BR125" s="217"/>
      <c r="BS125" s="217"/>
      <c r="BT125" s="217"/>
      <c r="BU125" s="217"/>
      <c r="BV125" s="217"/>
      <c r="BW125" s="780"/>
      <c r="BX125" s="217"/>
      <c r="BY125" s="217"/>
      <c r="BZ125" s="217"/>
      <c r="CA125" s="217"/>
      <c r="CB125" s="217"/>
      <c r="CC125" s="217"/>
      <c r="CD125" s="217"/>
      <c r="CE125" s="217"/>
      <c r="CF125" s="217"/>
      <c r="CG125" s="217"/>
      <c r="CH125" s="217"/>
      <c r="CI125" s="780"/>
      <c r="CJ125" s="805"/>
      <c r="CK125" s="805"/>
      <c r="CL125" s="805"/>
      <c r="CM125" s="805"/>
      <c r="CN125" s="805"/>
      <c r="CO125" s="805"/>
      <c r="CP125" s="805"/>
      <c r="CQ125" s="805"/>
      <c r="CR125" s="805"/>
      <c r="CS125" s="805"/>
      <c r="CT125" s="805"/>
      <c r="CU125" s="806"/>
      <c r="CV125" s="805"/>
      <c r="CW125" s="805"/>
      <c r="CX125" s="805"/>
      <c r="CY125" s="805"/>
      <c r="CZ125" s="805"/>
      <c r="DA125" s="805"/>
      <c r="DB125" s="805"/>
      <c r="DC125" s="805"/>
      <c r="DD125" s="805"/>
      <c r="DE125" s="805"/>
      <c r="DF125" s="805"/>
      <c r="DG125" s="806"/>
    </row>
    <row r="126" spans="1:111" ht="16" hidden="1" outlineLevel="1">
      <c r="A126" s="224"/>
      <c r="B126" s="226"/>
      <c r="C126" s="1129"/>
      <c r="D126" s="1133"/>
      <c r="E126" s="1133"/>
      <c r="F126" s="1133"/>
      <c r="G126" s="1133"/>
      <c r="H126" s="1133"/>
      <c r="I126" s="1133"/>
      <c r="J126" s="1133"/>
      <c r="K126" s="1133"/>
      <c r="L126" s="1133"/>
      <c r="M126" s="1133"/>
      <c r="N126" s="1133"/>
      <c r="O126" s="1133"/>
      <c r="P126" s="1133"/>
      <c r="Q126" s="1133"/>
      <c r="R126" s="1133"/>
      <c r="S126" s="1133"/>
      <c r="T126" s="1133"/>
      <c r="U126" s="1133"/>
      <c r="V126" s="1133"/>
      <c r="W126" s="1133"/>
      <c r="X126" s="1133"/>
      <c r="Y126" s="1133"/>
      <c r="Z126" s="1133"/>
      <c r="AA126" s="1134"/>
      <c r="AB126" s="1133"/>
      <c r="AC126" s="1133"/>
      <c r="AD126" s="1133"/>
      <c r="AE126" s="1133"/>
      <c r="AF126" s="1133"/>
      <c r="AG126" s="1133"/>
      <c r="AH126" s="1133"/>
      <c r="AI126" s="1133"/>
      <c r="AJ126" s="1133"/>
      <c r="AK126" s="1133"/>
      <c r="AL126" s="1133"/>
      <c r="AM126" s="1134"/>
      <c r="AN126" s="1133"/>
      <c r="AO126" s="1133"/>
      <c r="AP126" s="1133"/>
      <c r="AQ126" s="1133"/>
      <c r="AR126" s="1133"/>
      <c r="AS126" s="1133"/>
      <c r="AT126" s="1133"/>
      <c r="AU126" s="1133"/>
      <c r="AV126" s="1133"/>
      <c r="AW126" s="1133"/>
      <c r="AX126" s="1133"/>
      <c r="AY126" s="1134"/>
      <c r="AZ126" s="1133"/>
      <c r="BA126" s="1133"/>
      <c r="BB126" s="1133"/>
      <c r="BC126" s="1133"/>
      <c r="BD126" s="1133"/>
      <c r="BE126" s="1133"/>
      <c r="BF126" s="1133"/>
      <c r="BG126" s="1133"/>
      <c r="BH126" s="1133"/>
      <c r="BI126" s="1133"/>
      <c r="BJ126" s="1133"/>
      <c r="BK126" s="1134"/>
      <c r="BL126" s="1133"/>
      <c r="BM126" s="1133"/>
      <c r="BN126" s="1133"/>
      <c r="BO126" s="1133"/>
      <c r="BP126" s="1133"/>
      <c r="BQ126" s="1133"/>
      <c r="BR126" s="1133"/>
      <c r="BS126" s="1133"/>
      <c r="BT126" s="1133"/>
      <c r="BU126" s="1133"/>
      <c r="BV126" s="1133"/>
      <c r="BW126" s="1134"/>
      <c r="BX126" s="1133"/>
      <c r="BY126" s="1133"/>
      <c r="BZ126" s="1133"/>
      <c r="CA126" s="1133"/>
      <c r="CB126" s="1133"/>
      <c r="CC126" s="1133"/>
      <c r="CD126" s="1133"/>
      <c r="CE126" s="1133"/>
      <c r="CF126" s="1133"/>
      <c r="CG126" s="1133"/>
      <c r="CH126" s="1133"/>
      <c r="CI126" s="1134"/>
      <c r="CJ126" s="1135"/>
      <c r="CK126" s="1135"/>
      <c r="CL126" s="1135"/>
      <c r="CM126" s="1135"/>
      <c r="CN126" s="1135"/>
      <c r="CO126" s="1135"/>
      <c r="CP126" s="1135"/>
      <c r="CQ126" s="1135"/>
      <c r="CR126" s="1135"/>
      <c r="CS126" s="1135"/>
      <c r="CT126" s="1135"/>
      <c r="CU126" s="1136"/>
      <c r="CV126" s="1135"/>
      <c r="CW126" s="1135"/>
      <c r="CX126" s="1135"/>
      <c r="CY126" s="1135"/>
      <c r="CZ126" s="1135"/>
      <c r="DA126" s="1135"/>
      <c r="DB126" s="1135"/>
      <c r="DC126" s="1135"/>
      <c r="DD126" s="1135"/>
      <c r="DE126" s="1135"/>
      <c r="DF126" s="1135"/>
      <c r="DG126" s="1136"/>
    </row>
    <row r="127" spans="1:111" ht="16" hidden="1" outlineLevel="1">
      <c r="A127" s="212" t="s">
        <v>366</v>
      </c>
      <c r="B127" s="213"/>
      <c r="C127" s="214"/>
      <c r="D127" s="1141"/>
      <c r="E127" s="1141"/>
      <c r="F127" s="1141"/>
      <c r="G127" s="1141"/>
      <c r="H127" s="1141"/>
      <c r="I127" s="1141"/>
      <c r="J127" s="1141"/>
      <c r="K127" s="1141"/>
      <c r="L127" s="1141"/>
      <c r="M127" s="1141"/>
      <c r="N127" s="1141"/>
      <c r="O127" s="1141"/>
      <c r="P127" s="1141"/>
      <c r="Q127" s="1141"/>
      <c r="R127" s="1141"/>
      <c r="S127" s="1141"/>
      <c r="T127" s="1141"/>
      <c r="U127" s="1141"/>
      <c r="V127" s="1141"/>
      <c r="W127" s="1141"/>
      <c r="X127" s="1141"/>
      <c r="Y127" s="1141"/>
      <c r="Z127" s="1141"/>
      <c r="AA127" s="1142"/>
      <c r="AB127" s="1141"/>
      <c r="AC127" s="1141"/>
      <c r="AD127" s="1141"/>
      <c r="AE127" s="1141"/>
      <c r="AF127" s="1141"/>
      <c r="AG127" s="1141"/>
      <c r="AH127" s="1141"/>
      <c r="AI127" s="1141"/>
      <c r="AJ127" s="1141"/>
      <c r="AK127" s="1141"/>
      <c r="AL127" s="1141"/>
      <c r="AM127" s="1142"/>
      <c r="AN127" s="1141"/>
      <c r="AO127" s="1141"/>
      <c r="AP127" s="1141"/>
      <c r="AQ127" s="1141"/>
      <c r="AR127" s="1141"/>
      <c r="AS127" s="1141"/>
      <c r="AT127" s="1141"/>
      <c r="AU127" s="1141"/>
      <c r="AV127" s="1141"/>
      <c r="AW127" s="1141"/>
      <c r="AX127" s="1141"/>
      <c r="AY127" s="1142"/>
      <c r="AZ127" s="1141"/>
      <c r="BA127" s="1141"/>
      <c r="BB127" s="1141"/>
      <c r="BC127" s="1141"/>
      <c r="BD127" s="1141"/>
      <c r="BE127" s="1141"/>
      <c r="BF127" s="1141"/>
      <c r="BG127" s="1141"/>
      <c r="BH127" s="1141"/>
      <c r="BI127" s="1141"/>
      <c r="BJ127" s="1141"/>
      <c r="BK127" s="1142"/>
      <c r="BL127" s="1141"/>
      <c r="BM127" s="1141"/>
      <c r="BN127" s="1141"/>
      <c r="BO127" s="1141"/>
      <c r="BP127" s="1141"/>
      <c r="BQ127" s="1141"/>
      <c r="BR127" s="1141"/>
      <c r="BS127" s="1141"/>
      <c r="BT127" s="1141"/>
      <c r="BU127" s="1141"/>
      <c r="BV127" s="1141"/>
      <c r="BW127" s="1142"/>
      <c r="BX127" s="1141"/>
      <c r="BY127" s="1141"/>
      <c r="BZ127" s="1141"/>
      <c r="CA127" s="1141"/>
      <c r="CB127" s="1141"/>
      <c r="CC127" s="1141"/>
      <c r="CD127" s="1141"/>
      <c r="CE127" s="1141"/>
      <c r="CF127" s="1141"/>
      <c r="CG127" s="1141"/>
      <c r="CH127" s="1141"/>
      <c r="CI127" s="1142"/>
      <c r="CJ127" s="1127"/>
      <c r="CK127" s="1127"/>
      <c r="CL127" s="1127"/>
      <c r="CM127" s="1127"/>
      <c r="CN127" s="1127"/>
      <c r="CO127" s="1127"/>
      <c r="CP127" s="1127"/>
      <c r="CQ127" s="1127"/>
      <c r="CR127" s="1127"/>
      <c r="CS127" s="1127"/>
      <c r="CT127" s="1127"/>
      <c r="CU127" s="1128"/>
      <c r="CV127" s="1127"/>
      <c r="CW127" s="1127"/>
      <c r="CX127" s="1127"/>
      <c r="CY127" s="1127"/>
      <c r="CZ127" s="1127"/>
      <c r="DA127" s="1127"/>
      <c r="DB127" s="1127"/>
      <c r="DC127" s="1127"/>
      <c r="DD127" s="1127"/>
      <c r="DE127" s="1127"/>
      <c r="DF127" s="1127"/>
      <c r="DG127" s="1128"/>
    </row>
    <row r="128" spans="1:111" ht="16" hidden="1" outlineLevel="1">
      <c r="A128" s="232" t="s">
        <v>345</v>
      </c>
      <c r="B128" s="232"/>
      <c r="C128" s="1155" t="s">
        <v>84</v>
      </c>
      <c r="D128" s="1130">
        <f>Projections!$C$108</f>
        <v>0</v>
      </c>
      <c r="E128" s="1130">
        <f>Projections!$C$108</f>
        <v>0</v>
      </c>
      <c r="F128" s="1130">
        <f>Projections!$C$108</f>
        <v>0</v>
      </c>
      <c r="G128" s="1130">
        <f>Projections!$C$108</f>
        <v>0</v>
      </c>
      <c r="H128" s="1130">
        <f>Projections!$C$108</f>
        <v>0</v>
      </c>
      <c r="I128" s="1130">
        <f>Projections!$C$108</f>
        <v>0</v>
      </c>
      <c r="J128" s="1130">
        <f>Projections!$C$108</f>
        <v>0</v>
      </c>
      <c r="K128" s="1130">
        <f>Projections!$C$108</f>
        <v>0</v>
      </c>
      <c r="L128" s="1130">
        <f>Projections!$C$108</f>
        <v>0</v>
      </c>
      <c r="M128" s="1130">
        <f>Projections!$C$108</f>
        <v>0</v>
      </c>
      <c r="N128" s="1130">
        <f>Projections!$C$108</f>
        <v>0</v>
      </c>
      <c r="O128" s="1130">
        <f>Projections!$C$108</f>
        <v>0</v>
      </c>
      <c r="P128" s="1130">
        <f>Projections!$C$108</f>
        <v>0</v>
      </c>
      <c r="Q128" s="1130">
        <f>Projections!$C$108</f>
        <v>0</v>
      </c>
      <c r="R128" s="1130">
        <f>Projections!$C$108</f>
        <v>0</v>
      </c>
      <c r="S128" s="1130">
        <f>Projections!$C$108</f>
        <v>0</v>
      </c>
      <c r="T128" s="1130">
        <f>Projections!$C$108</f>
        <v>0</v>
      </c>
      <c r="U128" s="1130">
        <f>Projections!$C$108</f>
        <v>0</v>
      </c>
      <c r="V128" s="1130">
        <f>Projections!$C$108</f>
        <v>0</v>
      </c>
      <c r="W128" s="1130">
        <f>Projections!$C$108</f>
        <v>0</v>
      </c>
      <c r="X128" s="1130">
        <f>Projections!$C$108</f>
        <v>0</v>
      </c>
      <c r="Y128" s="1130">
        <f>Projections!$C$108</f>
        <v>0</v>
      </c>
      <c r="Z128" s="1130">
        <f>Projections!$C$108</f>
        <v>0</v>
      </c>
      <c r="AA128" s="1131">
        <f>Projections!$C$108</f>
        <v>0</v>
      </c>
      <c r="AB128" s="1130">
        <f>Projections!$C$108</f>
        <v>0</v>
      </c>
      <c r="AC128" s="1130">
        <f>Projections!$C$108</f>
        <v>0</v>
      </c>
      <c r="AD128" s="1130">
        <f>Projections!$C$108</f>
        <v>0</v>
      </c>
      <c r="AE128" s="1130">
        <f>Projections!$C$108</f>
        <v>0</v>
      </c>
      <c r="AF128" s="1130">
        <f>Projections!$C$108</f>
        <v>0</v>
      </c>
      <c r="AG128" s="1130">
        <f>Projections!$C$108</f>
        <v>0</v>
      </c>
      <c r="AH128" s="1130">
        <f>Projections!$C$108</f>
        <v>0</v>
      </c>
      <c r="AI128" s="1130">
        <f>Projections!$C$108</f>
        <v>0</v>
      </c>
      <c r="AJ128" s="1130">
        <f>Projections!$C$108</f>
        <v>0</v>
      </c>
      <c r="AK128" s="1130">
        <f>Projections!$C$108</f>
        <v>0</v>
      </c>
      <c r="AL128" s="1130">
        <f>Projections!$C$108</f>
        <v>0</v>
      </c>
      <c r="AM128" s="1131">
        <f>Projections!$C$108</f>
        <v>0</v>
      </c>
      <c r="AN128" s="1130">
        <f>Projections!$C$108</f>
        <v>0</v>
      </c>
      <c r="AO128" s="1130">
        <f>Projections!$C$108</f>
        <v>0</v>
      </c>
      <c r="AP128" s="1130">
        <f>Projections!$C$108</f>
        <v>0</v>
      </c>
      <c r="AQ128" s="1130">
        <f>Projections!$C$108</f>
        <v>0</v>
      </c>
      <c r="AR128" s="1130">
        <f>Projections!$C$108</f>
        <v>0</v>
      </c>
      <c r="AS128" s="1130">
        <f>Projections!$C$108</f>
        <v>0</v>
      </c>
      <c r="AT128" s="1130">
        <f>Projections!$C$108</f>
        <v>0</v>
      </c>
      <c r="AU128" s="1130">
        <f>Projections!$C$108</f>
        <v>0</v>
      </c>
      <c r="AV128" s="1130">
        <f>Projections!$C$108</f>
        <v>0</v>
      </c>
      <c r="AW128" s="1130">
        <f>Projections!$C$108</f>
        <v>0</v>
      </c>
      <c r="AX128" s="1130">
        <f>Projections!$C$108</f>
        <v>0</v>
      </c>
      <c r="AY128" s="1131">
        <f>Projections!$C$108</f>
        <v>0</v>
      </c>
      <c r="AZ128" s="1130">
        <f>Projections!$C$108</f>
        <v>0</v>
      </c>
      <c r="BA128" s="1130">
        <f>Projections!$C$108</f>
        <v>0</v>
      </c>
      <c r="BB128" s="1130">
        <f>Projections!$C$108</f>
        <v>0</v>
      </c>
      <c r="BC128" s="1130">
        <f>Projections!$C$108</f>
        <v>0</v>
      </c>
      <c r="BD128" s="1130">
        <f>Projections!$C$108</f>
        <v>0</v>
      </c>
      <c r="BE128" s="1130">
        <f>Projections!$C$108</f>
        <v>0</v>
      </c>
      <c r="BF128" s="1130">
        <f>Projections!$C$108</f>
        <v>0</v>
      </c>
      <c r="BG128" s="1130">
        <f>Projections!$C$108</f>
        <v>0</v>
      </c>
      <c r="BH128" s="1130">
        <f>Projections!$C$108</f>
        <v>0</v>
      </c>
      <c r="BI128" s="1130">
        <f>Projections!$C$108</f>
        <v>0</v>
      </c>
      <c r="BJ128" s="1130">
        <f>Projections!$C$108</f>
        <v>0</v>
      </c>
      <c r="BK128" s="1131">
        <f>Projections!$C$108</f>
        <v>0</v>
      </c>
      <c r="BL128" s="1130"/>
      <c r="BM128" s="1130"/>
      <c r="BN128" s="1130"/>
      <c r="BO128" s="1130"/>
      <c r="BP128" s="1130"/>
      <c r="BQ128" s="1130"/>
      <c r="BR128" s="1130"/>
      <c r="BS128" s="1130"/>
      <c r="BT128" s="1130"/>
      <c r="BU128" s="1130"/>
      <c r="BV128" s="1130"/>
      <c r="BW128" s="1131"/>
      <c r="BX128" s="1130"/>
      <c r="BY128" s="1130"/>
      <c r="BZ128" s="1130"/>
      <c r="CA128" s="1130"/>
      <c r="CB128" s="1130"/>
      <c r="CC128" s="1130"/>
      <c r="CD128" s="1130"/>
      <c r="CE128" s="1130"/>
      <c r="CF128" s="1130"/>
      <c r="CG128" s="1130"/>
      <c r="CH128" s="1130"/>
      <c r="CI128" s="1131"/>
      <c r="CJ128" s="1156"/>
      <c r="CK128" s="1156"/>
      <c r="CL128" s="1156"/>
      <c r="CM128" s="1156"/>
      <c r="CN128" s="1156"/>
      <c r="CO128" s="1156"/>
      <c r="CP128" s="1156"/>
      <c r="CQ128" s="1156"/>
      <c r="CR128" s="1156"/>
      <c r="CS128" s="1156"/>
      <c r="CT128" s="1156"/>
      <c r="CU128" s="1132"/>
      <c r="CV128" s="1156"/>
      <c r="CW128" s="1156"/>
      <c r="CX128" s="1156"/>
      <c r="CY128" s="1156"/>
      <c r="CZ128" s="1156"/>
      <c r="DA128" s="1156"/>
      <c r="DB128" s="1156"/>
      <c r="DC128" s="1156"/>
      <c r="DD128" s="1156"/>
      <c r="DE128" s="1156"/>
      <c r="DF128" s="1156"/>
      <c r="DG128" s="1132"/>
    </row>
    <row r="129" spans="1:111" ht="16" hidden="1" outlineLevel="1">
      <c r="A129" s="225"/>
      <c r="B129" s="225"/>
      <c r="C129" s="1140"/>
      <c r="D129" s="1133"/>
      <c r="E129" s="1133"/>
      <c r="F129" s="1133"/>
      <c r="G129" s="1133"/>
      <c r="H129" s="1133"/>
      <c r="I129" s="1133"/>
      <c r="J129" s="1133"/>
      <c r="K129" s="1133"/>
      <c r="L129" s="1133"/>
      <c r="M129" s="1133"/>
      <c r="N129" s="1133"/>
      <c r="O129" s="1133"/>
      <c r="P129" s="1133"/>
      <c r="Q129" s="1133"/>
      <c r="R129" s="1133"/>
      <c r="S129" s="1133"/>
      <c r="T129" s="1133"/>
      <c r="U129" s="1133"/>
      <c r="V129" s="1133"/>
      <c r="W129" s="1133"/>
      <c r="X129" s="1133"/>
      <c r="Y129" s="1133"/>
      <c r="Z129" s="1133"/>
      <c r="AA129" s="1134"/>
      <c r="AB129" s="1133"/>
      <c r="AC129" s="1133"/>
      <c r="AD129" s="1133"/>
      <c r="AE129" s="1133"/>
      <c r="AF129" s="1133"/>
      <c r="AG129" s="1133"/>
      <c r="AH129" s="1133"/>
      <c r="AI129" s="1133"/>
      <c r="AJ129" s="1133"/>
      <c r="AK129" s="1133"/>
      <c r="AL129" s="1133"/>
      <c r="AM129" s="1134"/>
      <c r="AN129" s="1133"/>
      <c r="AO129" s="1133"/>
      <c r="AP129" s="1133"/>
      <c r="AQ129" s="1133"/>
      <c r="AR129" s="1133"/>
      <c r="AS129" s="1133"/>
      <c r="AT129" s="1133"/>
      <c r="AU129" s="1133"/>
      <c r="AV129" s="1133"/>
      <c r="AW129" s="1133"/>
      <c r="AX129" s="1133"/>
      <c r="AY129" s="1134"/>
      <c r="AZ129" s="1133"/>
      <c r="BA129" s="1133"/>
      <c r="BB129" s="1133"/>
      <c r="BC129" s="1133"/>
      <c r="BD129" s="1133"/>
      <c r="BE129" s="1133"/>
      <c r="BF129" s="1133"/>
      <c r="BG129" s="1133"/>
      <c r="BH129" s="1133"/>
      <c r="BI129" s="1133"/>
      <c r="BJ129" s="1133"/>
      <c r="BK129" s="1134"/>
      <c r="BL129" s="1133"/>
      <c r="BM129" s="1133"/>
      <c r="BN129" s="1133"/>
      <c r="BO129" s="1133"/>
      <c r="BP129" s="1133"/>
      <c r="BQ129" s="1133"/>
      <c r="BR129" s="1133"/>
      <c r="BS129" s="1133"/>
      <c r="BT129" s="1133"/>
      <c r="BU129" s="1133"/>
      <c r="BV129" s="1133"/>
      <c r="BW129" s="1134"/>
      <c r="BX129" s="1133"/>
      <c r="BY129" s="1133"/>
      <c r="BZ129" s="1133"/>
      <c r="CA129" s="1133"/>
      <c r="CB129" s="1133"/>
      <c r="CC129" s="1133"/>
      <c r="CD129" s="1133"/>
      <c r="CE129" s="1133"/>
      <c r="CF129" s="1133"/>
      <c r="CG129" s="1133"/>
      <c r="CH129" s="1133"/>
      <c r="CI129" s="1134"/>
      <c r="CJ129" s="1135"/>
      <c r="CK129" s="1135"/>
      <c r="CL129" s="1135"/>
      <c r="CM129" s="1135"/>
      <c r="CN129" s="1135"/>
      <c r="CO129" s="1135"/>
      <c r="CP129" s="1135"/>
      <c r="CQ129" s="1135"/>
      <c r="CR129" s="1135"/>
      <c r="CS129" s="1135"/>
      <c r="CT129" s="1135"/>
      <c r="CU129" s="1136"/>
      <c r="CV129" s="1135"/>
      <c r="CW129" s="1135"/>
      <c r="CX129" s="1135"/>
      <c r="CY129" s="1135"/>
      <c r="CZ129" s="1135"/>
      <c r="DA129" s="1135"/>
      <c r="DB129" s="1135"/>
      <c r="DC129" s="1135"/>
      <c r="DD129" s="1135"/>
      <c r="DE129" s="1135"/>
      <c r="DF129" s="1135"/>
      <c r="DG129" s="1136"/>
    </row>
    <row r="130" spans="1:111" ht="16" hidden="1" outlineLevel="1">
      <c r="A130" s="115" t="s">
        <v>346</v>
      </c>
      <c r="B130" s="225"/>
      <c r="C130" s="1140"/>
      <c r="D130" s="1133"/>
      <c r="E130" s="1133"/>
      <c r="F130" s="1133"/>
      <c r="G130" s="1133"/>
      <c r="H130" s="1133"/>
      <c r="I130" s="1133"/>
      <c r="J130" s="1133"/>
      <c r="K130" s="1133"/>
      <c r="L130" s="1133"/>
      <c r="M130" s="1133"/>
      <c r="N130" s="1133"/>
      <c r="O130" s="1133"/>
      <c r="P130" s="1133"/>
      <c r="Q130" s="1133"/>
      <c r="R130" s="1133"/>
      <c r="S130" s="1133"/>
      <c r="T130" s="1133"/>
      <c r="U130" s="1133"/>
      <c r="V130" s="1133"/>
      <c r="W130" s="1133"/>
      <c r="X130" s="1133"/>
      <c r="Y130" s="1133"/>
      <c r="Z130" s="1133"/>
      <c r="AA130" s="1134"/>
      <c r="AB130" s="1133"/>
      <c r="AC130" s="1133"/>
      <c r="AD130" s="1133"/>
      <c r="AE130" s="1133"/>
      <c r="AF130" s="1133"/>
      <c r="AG130" s="1133"/>
      <c r="AH130" s="1133"/>
      <c r="AI130" s="1133"/>
      <c r="AJ130" s="1133"/>
      <c r="AK130" s="1133"/>
      <c r="AL130" s="1133"/>
      <c r="AM130" s="1134"/>
      <c r="AN130" s="1133"/>
      <c r="AO130" s="1133"/>
      <c r="AP130" s="1133"/>
      <c r="AQ130" s="1133"/>
      <c r="AR130" s="1133"/>
      <c r="AS130" s="1133"/>
      <c r="AT130" s="1133"/>
      <c r="AU130" s="1133"/>
      <c r="AV130" s="1133"/>
      <c r="AW130" s="1133"/>
      <c r="AX130" s="1133"/>
      <c r="AY130" s="1134"/>
      <c r="AZ130" s="1133"/>
      <c r="BA130" s="1133"/>
      <c r="BB130" s="1133"/>
      <c r="BC130" s="1133"/>
      <c r="BD130" s="1133"/>
      <c r="BE130" s="1133"/>
      <c r="BF130" s="1133"/>
      <c r="BG130" s="1133"/>
      <c r="BH130" s="1133"/>
      <c r="BI130" s="1133"/>
      <c r="BJ130" s="1133"/>
      <c r="BK130" s="1134"/>
      <c r="BL130" s="1133"/>
      <c r="BM130" s="1133"/>
      <c r="BN130" s="1133"/>
      <c r="BO130" s="1133"/>
      <c r="BP130" s="1133"/>
      <c r="BQ130" s="1133"/>
      <c r="BR130" s="1133"/>
      <c r="BS130" s="1133"/>
      <c r="BT130" s="1133"/>
      <c r="BU130" s="1133"/>
      <c r="BV130" s="1133"/>
      <c r="BW130" s="1134"/>
      <c r="BX130" s="1133"/>
      <c r="BY130" s="1133"/>
      <c r="BZ130" s="1133"/>
      <c r="CA130" s="1133"/>
      <c r="CB130" s="1133"/>
      <c r="CC130" s="1133"/>
      <c r="CD130" s="1133"/>
      <c r="CE130" s="1133"/>
      <c r="CF130" s="1133"/>
      <c r="CG130" s="1133"/>
      <c r="CH130" s="1133"/>
      <c r="CI130" s="1134"/>
      <c r="CJ130" s="1135"/>
      <c r="CK130" s="1135"/>
      <c r="CL130" s="1135"/>
      <c r="CM130" s="1135"/>
      <c r="CN130" s="1135"/>
      <c r="CO130" s="1135"/>
      <c r="CP130" s="1135"/>
      <c r="CQ130" s="1135"/>
      <c r="CR130" s="1135"/>
      <c r="CS130" s="1135"/>
      <c r="CT130" s="1135"/>
      <c r="CU130" s="1136"/>
      <c r="CV130" s="1135"/>
      <c r="CW130" s="1135"/>
      <c r="CX130" s="1135"/>
      <c r="CY130" s="1135"/>
      <c r="CZ130" s="1135"/>
      <c r="DA130" s="1135"/>
      <c r="DB130" s="1135"/>
      <c r="DC130" s="1135"/>
      <c r="DD130" s="1135"/>
      <c r="DE130" s="1135"/>
      <c r="DF130" s="1135"/>
      <c r="DG130" s="1136"/>
    </row>
    <row r="131" spans="1:111" ht="16" hidden="1" outlineLevel="1">
      <c r="A131" s="225" t="s">
        <v>347</v>
      </c>
      <c r="B131" s="225"/>
      <c r="C131" s="1140" t="s">
        <v>193</v>
      </c>
      <c r="D131" s="1133">
        <f>IF(Projections!$C$107="Monthly",D$125,0)</f>
        <v>0</v>
      </c>
      <c r="E131" s="1133">
        <f>IF(Projections!$C$107="Monthly",E$125,0)</f>
        <v>0</v>
      </c>
      <c r="F131" s="1133">
        <f>IF(Projections!$C$107="Monthly",F$125,0)</f>
        <v>0</v>
      </c>
      <c r="G131" s="1133">
        <f>IF(Projections!$C$107="Monthly",G$125,0)</f>
        <v>0</v>
      </c>
      <c r="H131" s="1133">
        <f>IF(Projections!$C$107="Monthly",H$125,0)</f>
        <v>0</v>
      </c>
      <c r="I131" s="1133">
        <f>IF(Projections!$C$107="Monthly",I$125,0)</f>
        <v>0</v>
      </c>
      <c r="J131" s="1133">
        <f>IF(Projections!$C$107="Monthly",J$125,0)</f>
        <v>0</v>
      </c>
      <c r="K131" s="1133">
        <f>IF(Projections!$C$107="Monthly",K$125,0)</f>
        <v>0</v>
      </c>
      <c r="L131" s="1133">
        <f>IF(Projections!$C$107="Monthly",L$125,0)</f>
        <v>0</v>
      </c>
      <c r="M131" s="1133">
        <f>IF(Projections!$C$107="Monthly",M$125,0)</f>
        <v>0</v>
      </c>
      <c r="N131" s="1133">
        <f>IF(Projections!$C$107="Monthly",N$125,0)</f>
        <v>0</v>
      </c>
      <c r="O131" s="1133">
        <f>IF(Projections!$C$107="Monthly",O$125,0)</f>
        <v>0</v>
      </c>
      <c r="P131" s="1133">
        <f>IF(Projections!$C$107="Monthly",P$125,0)</f>
        <v>0</v>
      </c>
      <c r="Q131" s="1133">
        <f>IF(Projections!$C$107="Monthly",Q$125,0)</f>
        <v>0</v>
      </c>
      <c r="R131" s="1133">
        <f>IF(Projections!$C$107="Monthly",R$125,0)</f>
        <v>0</v>
      </c>
      <c r="S131" s="1133">
        <f>IF(Projections!$C$107="Monthly",S$125,0)</f>
        <v>0</v>
      </c>
      <c r="T131" s="1133">
        <f>IF(Projections!$C$107="Monthly",T$125,0)</f>
        <v>0</v>
      </c>
      <c r="U131" s="1133">
        <f>IF(Projections!$C$107="Monthly",U$125,0)</f>
        <v>0</v>
      </c>
      <c r="V131" s="1133">
        <f>IF(Projections!$C$107="Monthly",V$125,0)</f>
        <v>0</v>
      </c>
      <c r="W131" s="1133">
        <f>IF(Projections!$C$107="Monthly",W$125,0)</f>
        <v>0</v>
      </c>
      <c r="X131" s="1133">
        <f>IF(Projections!$C$107="Monthly",X$125,0)</f>
        <v>0</v>
      </c>
      <c r="Y131" s="1133">
        <f>IF(Projections!$C$107="Monthly",Y$125,0)</f>
        <v>0</v>
      </c>
      <c r="Z131" s="1133">
        <f>IF(Projections!$C$107="Monthly",Z$125,0)</f>
        <v>0</v>
      </c>
      <c r="AA131" s="1134">
        <f>IF(Projections!$C$107="Monthly",AA$125,0)</f>
        <v>0</v>
      </c>
      <c r="AB131" s="1133">
        <f>IF(Projections!$C$107="Monthly",AB$125,0)</f>
        <v>0</v>
      </c>
      <c r="AC131" s="1133">
        <f>IF(Projections!$C$107="Monthly",AC$125,0)</f>
        <v>0</v>
      </c>
      <c r="AD131" s="1133">
        <f>IF(Projections!$C$107="Monthly",AD$125,0)</f>
        <v>0</v>
      </c>
      <c r="AE131" s="1133">
        <f>IF(Projections!$C$107="Monthly",AE$125,0)</f>
        <v>0</v>
      </c>
      <c r="AF131" s="1133">
        <f>IF(Projections!$C$107="Monthly",AF$125,0)</f>
        <v>0</v>
      </c>
      <c r="AG131" s="1133">
        <f>IF(Projections!$C$107="Monthly",AG$125,0)</f>
        <v>0</v>
      </c>
      <c r="AH131" s="1133">
        <f>IF(Projections!$C$107="Monthly",AH$125,0)</f>
        <v>0</v>
      </c>
      <c r="AI131" s="1133">
        <f>IF(Projections!$C$107="Monthly",AI$125,0)</f>
        <v>0</v>
      </c>
      <c r="AJ131" s="1133">
        <f>IF(Projections!$C$107="Monthly",AJ$125,0)</f>
        <v>0</v>
      </c>
      <c r="AK131" s="1133">
        <f>IF(Projections!$C$107="Monthly",AK$125,0)</f>
        <v>0</v>
      </c>
      <c r="AL131" s="1133">
        <f>IF(Projections!$C$107="Monthly",AL$125,0)</f>
        <v>0</v>
      </c>
      <c r="AM131" s="1134">
        <f>IF(Projections!$C$107="Monthly",AM$125,0)</f>
        <v>0</v>
      </c>
      <c r="AN131" s="1133">
        <f>IF(Projections!$C$107="Monthly",AN$125,0)</f>
        <v>0</v>
      </c>
      <c r="AO131" s="1133">
        <f>IF(Projections!$C$107="Monthly",AO$125,0)</f>
        <v>0</v>
      </c>
      <c r="AP131" s="1133">
        <f>IF(Projections!$C$107="Monthly",AP$125,0)</f>
        <v>0</v>
      </c>
      <c r="AQ131" s="1133">
        <f>IF(Projections!$C$107="Monthly",AQ$125,0)</f>
        <v>0</v>
      </c>
      <c r="AR131" s="1133">
        <f>IF(Projections!$C$107="Monthly",AR$125,0)</f>
        <v>0</v>
      </c>
      <c r="AS131" s="1133">
        <f>IF(Projections!$C$107="Monthly",AS$125,0)</f>
        <v>0</v>
      </c>
      <c r="AT131" s="1133">
        <f>IF(Projections!$C$107="Monthly",AT$125,0)</f>
        <v>0</v>
      </c>
      <c r="AU131" s="1133">
        <f>IF(Projections!$C$107="Monthly",AU$125,0)</f>
        <v>0</v>
      </c>
      <c r="AV131" s="1133">
        <f>IF(Projections!$C$107="Monthly",AV$125,0)</f>
        <v>0</v>
      </c>
      <c r="AW131" s="1133">
        <f>IF(Projections!$C$107="Monthly",AW$125,0)</f>
        <v>0</v>
      </c>
      <c r="AX131" s="1133">
        <f>IF(Projections!$C$107="Monthly",AX$125,0)</f>
        <v>0</v>
      </c>
      <c r="AY131" s="1134">
        <f>IF(Projections!$C$107="Monthly",AY$125,0)</f>
        <v>0</v>
      </c>
      <c r="AZ131" s="1133">
        <f>IF(Projections!$C$107="Monthly",AZ$125,0)</f>
        <v>0</v>
      </c>
      <c r="BA131" s="1133">
        <f>IF(Projections!$C$107="Monthly",BA$125,0)</f>
        <v>0</v>
      </c>
      <c r="BB131" s="1133">
        <f>IF(Projections!$C$107="Monthly",BB$125,0)</f>
        <v>0</v>
      </c>
      <c r="BC131" s="1133">
        <f>IF(Projections!$C$107="Monthly",BC$125,0)</f>
        <v>0</v>
      </c>
      <c r="BD131" s="1133">
        <f>IF(Projections!$C$107="Monthly",BD$125,0)</f>
        <v>0</v>
      </c>
      <c r="BE131" s="1133">
        <f>IF(Projections!$C$107="Monthly",BE$125,0)</f>
        <v>0</v>
      </c>
      <c r="BF131" s="1133">
        <f>IF(Projections!$C$107="Monthly",BF$125,0)</f>
        <v>0</v>
      </c>
      <c r="BG131" s="1133">
        <f>IF(Projections!$C$107="Monthly",BG$125,0)</f>
        <v>0</v>
      </c>
      <c r="BH131" s="1133">
        <f>IF(Projections!$C$107="Monthly",BH$125,0)</f>
        <v>0</v>
      </c>
      <c r="BI131" s="1133">
        <f>IF(Projections!$C$107="Monthly",BI$125,0)</f>
        <v>0</v>
      </c>
      <c r="BJ131" s="1133">
        <f>IF(Projections!$C$107="Monthly",BJ$125,0)</f>
        <v>0</v>
      </c>
      <c r="BK131" s="1134">
        <f>IF(Projections!$C$107="Monthly",BK$125,0)</f>
        <v>0</v>
      </c>
      <c r="BL131" s="1133"/>
      <c r="BM131" s="1133"/>
      <c r="BN131" s="1133"/>
      <c r="BO131" s="1133"/>
      <c r="BP131" s="1133"/>
      <c r="BQ131" s="1133"/>
      <c r="BR131" s="1133"/>
      <c r="BS131" s="1133"/>
      <c r="BT131" s="1133"/>
      <c r="BU131" s="1133"/>
      <c r="BV131" s="1133"/>
      <c r="BW131" s="1134"/>
      <c r="BX131" s="1133"/>
      <c r="BY131" s="1133"/>
      <c r="BZ131" s="1133"/>
      <c r="CA131" s="1133"/>
      <c r="CB131" s="1133"/>
      <c r="CC131" s="1133"/>
      <c r="CD131" s="1133"/>
      <c r="CE131" s="1133"/>
      <c r="CF131" s="1133"/>
      <c r="CG131" s="1133"/>
      <c r="CH131" s="1133"/>
      <c r="CI131" s="1134"/>
      <c r="CJ131" s="1135"/>
      <c r="CK131" s="1135"/>
      <c r="CL131" s="1135"/>
      <c r="CM131" s="1135"/>
      <c r="CN131" s="1135"/>
      <c r="CO131" s="1135"/>
      <c r="CP131" s="1135"/>
      <c r="CQ131" s="1135"/>
      <c r="CR131" s="1135"/>
      <c r="CS131" s="1135"/>
      <c r="CT131" s="1135"/>
      <c r="CU131" s="1136"/>
      <c r="CV131" s="1135"/>
      <c r="CW131" s="1135"/>
      <c r="CX131" s="1135"/>
      <c r="CY131" s="1135"/>
      <c r="CZ131" s="1135"/>
      <c r="DA131" s="1135"/>
      <c r="DB131" s="1135"/>
      <c r="DC131" s="1135"/>
      <c r="DD131" s="1135"/>
      <c r="DE131" s="1135"/>
      <c r="DF131" s="1135"/>
      <c r="DG131" s="1136"/>
    </row>
    <row r="132" spans="1:111" ht="16" hidden="1" outlineLevel="1">
      <c r="A132" s="225" t="s">
        <v>367</v>
      </c>
      <c r="B132" s="225"/>
      <c r="C132" s="1140" t="s">
        <v>193</v>
      </c>
      <c r="D132" s="1133">
        <f t="shared" ref="D132:BK132" si="231">IFERROR(ROUND(C133*D128,0),0)</f>
        <v>0</v>
      </c>
      <c r="E132" s="1133">
        <f t="shared" si="231"/>
        <v>0</v>
      </c>
      <c r="F132" s="1133">
        <f t="shared" si="231"/>
        <v>0</v>
      </c>
      <c r="G132" s="1133">
        <f t="shared" si="231"/>
        <v>0</v>
      </c>
      <c r="H132" s="1133">
        <f t="shared" si="231"/>
        <v>0</v>
      </c>
      <c r="I132" s="1133">
        <f t="shared" si="231"/>
        <v>0</v>
      </c>
      <c r="J132" s="1133">
        <f t="shared" si="231"/>
        <v>0</v>
      </c>
      <c r="K132" s="1133">
        <f t="shared" si="231"/>
        <v>0</v>
      </c>
      <c r="L132" s="1133">
        <f t="shared" si="231"/>
        <v>0</v>
      </c>
      <c r="M132" s="1133">
        <f t="shared" si="231"/>
        <v>0</v>
      </c>
      <c r="N132" s="1133">
        <f t="shared" si="231"/>
        <v>0</v>
      </c>
      <c r="O132" s="1133">
        <f t="shared" si="231"/>
        <v>0</v>
      </c>
      <c r="P132" s="1133">
        <f t="shared" si="231"/>
        <v>0</v>
      </c>
      <c r="Q132" s="1133">
        <f t="shared" si="231"/>
        <v>0</v>
      </c>
      <c r="R132" s="1133">
        <f t="shared" si="231"/>
        <v>0</v>
      </c>
      <c r="S132" s="1133">
        <f t="shared" si="231"/>
        <v>0</v>
      </c>
      <c r="T132" s="1133">
        <f t="shared" si="231"/>
        <v>0</v>
      </c>
      <c r="U132" s="1133">
        <f t="shared" si="231"/>
        <v>0</v>
      </c>
      <c r="V132" s="1133">
        <f t="shared" si="231"/>
        <v>0</v>
      </c>
      <c r="W132" s="1133">
        <f t="shared" si="231"/>
        <v>0</v>
      </c>
      <c r="X132" s="1133">
        <f t="shared" si="231"/>
        <v>0</v>
      </c>
      <c r="Y132" s="1133">
        <f t="shared" si="231"/>
        <v>0</v>
      </c>
      <c r="Z132" s="1133">
        <f t="shared" si="231"/>
        <v>0</v>
      </c>
      <c r="AA132" s="1134">
        <f t="shared" si="231"/>
        <v>0</v>
      </c>
      <c r="AB132" s="1133">
        <f t="shared" si="231"/>
        <v>0</v>
      </c>
      <c r="AC132" s="1133">
        <f t="shared" si="231"/>
        <v>0</v>
      </c>
      <c r="AD132" s="1133">
        <f t="shared" si="231"/>
        <v>0</v>
      </c>
      <c r="AE132" s="1133">
        <f t="shared" si="231"/>
        <v>0</v>
      </c>
      <c r="AF132" s="1133">
        <f t="shared" si="231"/>
        <v>0</v>
      </c>
      <c r="AG132" s="1133">
        <f t="shared" si="231"/>
        <v>0</v>
      </c>
      <c r="AH132" s="1133">
        <f t="shared" si="231"/>
        <v>0</v>
      </c>
      <c r="AI132" s="1133">
        <f t="shared" si="231"/>
        <v>0</v>
      </c>
      <c r="AJ132" s="1133">
        <f t="shared" si="231"/>
        <v>0</v>
      </c>
      <c r="AK132" s="1133">
        <f t="shared" si="231"/>
        <v>0</v>
      </c>
      <c r="AL132" s="1133">
        <f t="shared" si="231"/>
        <v>0</v>
      </c>
      <c r="AM132" s="1134">
        <f t="shared" si="231"/>
        <v>0</v>
      </c>
      <c r="AN132" s="1133">
        <f t="shared" si="231"/>
        <v>0</v>
      </c>
      <c r="AO132" s="1133">
        <f t="shared" si="231"/>
        <v>0</v>
      </c>
      <c r="AP132" s="1133">
        <f t="shared" si="231"/>
        <v>0</v>
      </c>
      <c r="AQ132" s="1133">
        <f t="shared" si="231"/>
        <v>0</v>
      </c>
      <c r="AR132" s="1133">
        <f t="shared" si="231"/>
        <v>0</v>
      </c>
      <c r="AS132" s="1133">
        <f t="shared" si="231"/>
        <v>0</v>
      </c>
      <c r="AT132" s="1133">
        <f t="shared" si="231"/>
        <v>0</v>
      </c>
      <c r="AU132" s="1133">
        <f t="shared" si="231"/>
        <v>0</v>
      </c>
      <c r="AV132" s="1133">
        <f t="shared" si="231"/>
        <v>0</v>
      </c>
      <c r="AW132" s="1133">
        <f t="shared" si="231"/>
        <v>0</v>
      </c>
      <c r="AX132" s="1133">
        <f t="shared" si="231"/>
        <v>0</v>
      </c>
      <c r="AY132" s="1134">
        <f t="shared" si="231"/>
        <v>0</v>
      </c>
      <c r="AZ132" s="1133">
        <f t="shared" si="231"/>
        <v>0</v>
      </c>
      <c r="BA132" s="1133">
        <f t="shared" si="231"/>
        <v>0</v>
      </c>
      <c r="BB132" s="1133">
        <f t="shared" si="231"/>
        <v>0</v>
      </c>
      <c r="BC132" s="1133">
        <f t="shared" si="231"/>
        <v>0</v>
      </c>
      <c r="BD132" s="1133">
        <f t="shared" si="231"/>
        <v>0</v>
      </c>
      <c r="BE132" s="1133">
        <f t="shared" si="231"/>
        <v>0</v>
      </c>
      <c r="BF132" s="1133">
        <f t="shared" si="231"/>
        <v>0</v>
      </c>
      <c r="BG132" s="1133">
        <f t="shared" si="231"/>
        <v>0</v>
      </c>
      <c r="BH132" s="1133">
        <f t="shared" si="231"/>
        <v>0</v>
      </c>
      <c r="BI132" s="1133">
        <f t="shared" si="231"/>
        <v>0</v>
      </c>
      <c r="BJ132" s="1133">
        <f t="shared" si="231"/>
        <v>0</v>
      </c>
      <c r="BK132" s="1134">
        <f t="shared" si="231"/>
        <v>0</v>
      </c>
      <c r="BL132" s="1133"/>
      <c r="BM132" s="1133"/>
      <c r="BN132" s="1133"/>
      <c r="BO132" s="1133"/>
      <c r="BP132" s="1133"/>
      <c r="BQ132" s="1133"/>
      <c r="BR132" s="1133"/>
      <c r="BS132" s="1133"/>
      <c r="BT132" s="1133"/>
      <c r="BU132" s="1133"/>
      <c r="BV132" s="1133"/>
      <c r="BW132" s="1134"/>
      <c r="BX132" s="1133"/>
      <c r="BY132" s="1133"/>
      <c r="BZ132" s="1133"/>
      <c r="CA132" s="1133"/>
      <c r="CB132" s="1133"/>
      <c r="CC132" s="1133"/>
      <c r="CD132" s="1133"/>
      <c r="CE132" s="1133"/>
      <c r="CF132" s="1133"/>
      <c r="CG132" s="1133"/>
      <c r="CH132" s="1133"/>
      <c r="CI132" s="1134"/>
      <c r="CJ132" s="1135"/>
      <c r="CK132" s="1135"/>
      <c r="CL132" s="1135"/>
      <c r="CM132" s="1135"/>
      <c r="CN132" s="1135"/>
      <c r="CO132" s="1135"/>
      <c r="CP132" s="1135"/>
      <c r="CQ132" s="1135"/>
      <c r="CR132" s="1135"/>
      <c r="CS132" s="1135"/>
      <c r="CT132" s="1135"/>
      <c r="CU132" s="1136"/>
      <c r="CV132" s="1135"/>
      <c r="CW132" s="1135"/>
      <c r="CX132" s="1135"/>
      <c r="CY132" s="1135"/>
      <c r="CZ132" s="1135"/>
      <c r="DA132" s="1135"/>
      <c r="DB132" s="1135"/>
      <c r="DC132" s="1135"/>
      <c r="DD132" s="1135"/>
      <c r="DE132" s="1135"/>
      <c r="DF132" s="1135"/>
      <c r="DG132" s="1136"/>
    </row>
    <row r="133" spans="1:111" ht="16" hidden="1" outlineLevel="1">
      <c r="A133" s="225" t="s">
        <v>368</v>
      </c>
      <c r="B133" s="225"/>
      <c r="C133" s="1140" t="s">
        <v>193</v>
      </c>
      <c r="D133" s="1133">
        <f t="shared" ref="D133:BK133" si="232">IFERROR(D131-D132+C133,D131)</f>
        <v>0</v>
      </c>
      <c r="E133" s="1133">
        <f t="shared" si="232"/>
        <v>0</v>
      </c>
      <c r="F133" s="1133">
        <f t="shared" si="232"/>
        <v>0</v>
      </c>
      <c r="G133" s="1133">
        <f t="shared" si="232"/>
        <v>0</v>
      </c>
      <c r="H133" s="1133">
        <f t="shared" si="232"/>
        <v>0</v>
      </c>
      <c r="I133" s="1133">
        <f t="shared" si="232"/>
        <v>0</v>
      </c>
      <c r="J133" s="1133">
        <f t="shared" si="232"/>
        <v>0</v>
      </c>
      <c r="K133" s="1133">
        <f t="shared" si="232"/>
        <v>0</v>
      </c>
      <c r="L133" s="1133">
        <f t="shared" si="232"/>
        <v>0</v>
      </c>
      <c r="M133" s="1133">
        <f t="shared" si="232"/>
        <v>0</v>
      </c>
      <c r="N133" s="1133">
        <f t="shared" si="232"/>
        <v>0</v>
      </c>
      <c r="O133" s="1133">
        <f t="shared" si="232"/>
        <v>0</v>
      </c>
      <c r="P133" s="1133">
        <f t="shared" si="232"/>
        <v>0</v>
      </c>
      <c r="Q133" s="1133">
        <f t="shared" si="232"/>
        <v>0</v>
      </c>
      <c r="R133" s="1133">
        <f t="shared" si="232"/>
        <v>0</v>
      </c>
      <c r="S133" s="1133">
        <f t="shared" si="232"/>
        <v>0</v>
      </c>
      <c r="T133" s="1133">
        <f t="shared" si="232"/>
        <v>0</v>
      </c>
      <c r="U133" s="1133">
        <f t="shared" si="232"/>
        <v>0</v>
      </c>
      <c r="V133" s="1133">
        <f t="shared" si="232"/>
        <v>0</v>
      </c>
      <c r="W133" s="1133">
        <f t="shared" si="232"/>
        <v>0</v>
      </c>
      <c r="X133" s="1133">
        <f t="shared" si="232"/>
        <v>0</v>
      </c>
      <c r="Y133" s="1133">
        <f t="shared" si="232"/>
        <v>0</v>
      </c>
      <c r="Z133" s="1133">
        <f t="shared" si="232"/>
        <v>0</v>
      </c>
      <c r="AA133" s="1134">
        <f t="shared" si="232"/>
        <v>0</v>
      </c>
      <c r="AB133" s="1133">
        <f t="shared" si="232"/>
        <v>0</v>
      </c>
      <c r="AC133" s="1133">
        <f t="shared" si="232"/>
        <v>0</v>
      </c>
      <c r="AD133" s="1133">
        <f t="shared" si="232"/>
        <v>0</v>
      </c>
      <c r="AE133" s="1133">
        <f t="shared" si="232"/>
        <v>0</v>
      </c>
      <c r="AF133" s="1133">
        <f t="shared" si="232"/>
        <v>0</v>
      </c>
      <c r="AG133" s="1133">
        <f t="shared" si="232"/>
        <v>0</v>
      </c>
      <c r="AH133" s="1133">
        <f t="shared" si="232"/>
        <v>0</v>
      </c>
      <c r="AI133" s="1133">
        <f t="shared" si="232"/>
        <v>0</v>
      </c>
      <c r="AJ133" s="1133">
        <f t="shared" si="232"/>
        <v>0</v>
      </c>
      <c r="AK133" s="1133">
        <f t="shared" si="232"/>
        <v>0</v>
      </c>
      <c r="AL133" s="1133">
        <f t="shared" si="232"/>
        <v>0</v>
      </c>
      <c r="AM133" s="1134">
        <f t="shared" si="232"/>
        <v>0</v>
      </c>
      <c r="AN133" s="1133">
        <f t="shared" si="232"/>
        <v>0</v>
      </c>
      <c r="AO133" s="1133">
        <f t="shared" si="232"/>
        <v>0</v>
      </c>
      <c r="AP133" s="1133">
        <f t="shared" si="232"/>
        <v>0</v>
      </c>
      <c r="AQ133" s="1133">
        <f t="shared" si="232"/>
        <v>0</v>
      </c>
      <c r="AR133" s="1133">
        <f t="shared" si="232"/>
        <v>0</v>
      </c>
      <c r="AS133" s="1133">
        <f t="shared" si="232"/>
        <v>0</v>
      </c>
      <c r="AT133" s="1133">
        <f t="shared" si="232"/>
        <v>0</v>
      </c>
      <c r="AU133" s="1133">
        <f t="shared" si="232"/>
        <v>0</v>
      </c>
      <c r="AV133" s="1133">
        <f t="shared" si="232"/>
        <v>0</v>
      </c>
      <c r="AW133" s="1133">
        <f t="shared" si="232"/>
        <v>0</v>
      </c>
      <c r="AX133" s="1133">
        <f t="shared" si="232"/>
        <v>0</v>
      </c>
      <c r="AY133" s="1134">
        <f t="shared" si="232"/>
        <v>0</v>
      </c>
      <c r="AZ133" s="1133">
        <f t="shared" si="232"/>
        <v>0</v>
      </c>
      <c r="BA133" s="1133">
        <f t="shared" si="232"/>
        <v>0</v>
      </c>
      <c r="BB133" s="1133">
        <f t="shared" si="232"/>
        <v>0</v>
      </c>
      <c r="BC133" s="1133">
        <f t="shared" si="232"/>
        <v>0</v>
      </c>
      <c r="BD133" s="1133">
        <f t="shared" si="232"/>
        <v>0</v>
      </c>
      <c r="BE133" s="1133">
        <f t="shared" si="232"/>
        <v>0</v>
      </c>
      <c r="BF133" s="1133">
        <f t="shared" si="232"/>
        <v>0</v>
      </c>
      <c r="BG133" s="1133">
        <f t="shared" si="232"/>
        <v>0</v>
      </c>
      <c r="BH133" s="1133">
        <f t="shared" si="232"/>
        <v>0</v>
      </c>
      <c r="BI133" s="1133">
        <f t="shared" si="232"/>
        <v>0</v>
      </c>
      <c r="BJ133" s="1133">
        <f t="shared" si="232"/>
        <v>0</v>
      </c>
      <c r="BK133" s="1134">
        <f t="shared" si="232"/>
        <v>0</v>
      </c>
      <c r="BL133" s="1133"/>
      <c r="BM133" s="1133"/>
      <c r="BN133" s="1133"/>
      <c r="BO133" s="1133"/>
      <c r="BP133" s="1133"/>
      <c r="BQ133" s="1133"/>
      <c r="BR133" s="1133"/>
      <c r="BS133" s="1133"/>
      <c r="BT133" s="1133"/>
      <c r="BU133" s="1133"/>
      <c r="BV133" s="1133"/>
      <c r="BW133" s="1134"/>
      <c r="BX133" s="1133"/>
      <c r="BY133" s="1133"/>
      <c r="BZ133" s="1133"/>
      <c r="CA133" s="1133"/>
      <c r="CB133" s="1133"/>
      <c r="CC133" s="1133"/>
      <c r="CD133" s="1133"/>
      <c r="CE133" s="1133"/>
      <c r="CF133" s="1133"/>
      <c r="CG133" s="1133"/>
      <c r="CH133" s="1133"/>
      <c r="CI133" s="1134"/>
      <c r="CJ133" s="1135"/>
      <c r="CK133" s="1135"/>
      <c r="CL133" s="1135"/>
      <c r="CM133" s="1135"/>
      <c r="CN133" s="1135"/>
      <c r="CO133" s="1135"/>
      <c r="CP133" s="1135"/>
      <c r="CQ133" s="1135"/>
      <c r="CR133" s="1135"/>
      <c r="CS133" s="1135"/>
      <c r="CT133" s="1135"/>
      <c r="CU133" s="1136"/>
      <c r="CV133" s="1135"/>
      <c r="CW133" s="1135"/>
      <c r="CX133" s="1135"/>
      <c r="CY133" s="1135"/>
      <c r="CZ133" s="1135"/>
      <c r="DA133" s="1135"/>
      <c r="DB133" s="1135"/>
      <c r="DC133" s="1135"/>
      <c r="DD133" s="1135"/>
      <c r="DE133" s="1135"/>
      <c r="DF133" s="1135"/>
      <c r="DG133" s="1136"/>
    </row>
    <row r="134" spans="1:111" ht="16" hidden="1" outlineLevel="1">
      <c r="A134" s="225"/>
      <c r="B134" s="225"/>
      <c r="C134" s="1140"/>
      <c r="D134" s="1130"/>
      <c r="E134" s="1130"/>
      <c r="F134" s="1130"/>
      <c r="G134" s="1130"/>
      <c r="H134" s="1130"/>
      <c r="I134" s="1130"/>
      <c r="J134" s="1130"/>
      <c r="K134" s="1130"/>
      <c r="L134" s="1130"/>
      <c r="M134" s="1130"/>
      <c r="N134" s="1130"/>
      <c r="O134" s="1130"/>
      <c r="P134" s="1130"/>
      <c r="Q134" s="1130"/>
      <c r="R134" s="1130"/>
      <c r="S134" s="1130"/>
      <c r="T134" s="1130"/>
      <c r="U134" s="1130"/>
      <c r="V134" s="1130"/>
      <c r="W134" s="1130"/>
      <c r="X134" s="1130"/>
      <c r="Y134" s="1130"/>
      <c r="Z134" s="1130"/>
      <c r="AA134" s="1131"/>
      <c r="AB134" s="1130"/>
      <c r="AC134" s="1130"/>
      <c r="AD134" s="1130"/>
      <c r="AE134" s="1130"/>
      <c r="AF134" s="1130"/>
      <c r="AG134" s="1130"/>
      <c r="AH134" s="1130"/>
      <c r="AI134" s="1130"/>
      <c r="AJ134" s="1130"/>
      <c r="AK134" s="1130"/>
      <c r="AL134" s="1130"/>
      <c r="AM134" s="1131"/>
      <c r="AN134" s="1130"/>
      <c r="AO134" s="1130"/>
      <c r="AP134" s="1130"/>
      <c r="AQ134" s="1130"/>
      <c r="AR134" s="1130"/>
      <c r="AS134" s="1130"/>
      <c r="AT134" s="1130"/>
      <c r="AU134" s="1130"/>
      <c r="AV134" s="1130"/>
      <c r="AW134" s="1130"/>
      <c r="AX134" s="1130"/>
      <c r="AY134" s="1131"/>
      <c r="AZ134" s="1130"/>
      <c r="BA134" s="1130"/>
      <c r="BB134" s="1130"/>
      <c r="BC134" s="1130"/>
      <c r="BD134" s="1130"/>
      <c r="BE134" s="1130"/>
      <c r="BF134" s="1130"/>
      <c r="BG134" s="1130"/>
      <c r="BH134" s="1130"/>
      <c r="BI134" s="1130"/>
      <c r="BJ134" s="1130"/>
      <c r="BK134" s="1131"/>
      <c r="BL134" s="1130"/>
      <c r="BM134" s="1130"/>
      <c r="BN134" s="1130"/>
      <c r="BO134" s="1130"/>
      <c r="BP134" s="1130"/>
      <c r="BQ134" s="1130"/>
      <c r="BR134" s="1130"/>
      <c r="BS134" s="1130"/>
      <c r="BT134" s="1130"/>
      <c r="BU134" s="1130"/>
      <c r="BV134" s="1130"/>
      <c r="BW134" s="1131"/>
      <c r="BX134" s="1130"/>
      <c r="BY134" s="1130"/>
      <c r="BZ134" s="1130"/>
      <c r="CA134" s="1130"/>
      <c r="CB134" s="1130"/>
      <c r="CC134" s="1130"/>
      <c r="CD134" s="1130"/>
      <c r="CE134" s="1130"/>
      <c r="CF134" s="1130"/>
      <c r="CG134" s="1130"/>
      <c r="CH134" s="1130"/>
      <c r="CI134" s="1131"/>
      <c r="CJ134" s="1156"/>
      <c r="CK134" s="1156"/>
      <c r="CL134" s="1156"/>
      <c r="CM134" s="1156"/>
      <c r="CN134" s="1156"/>
      <c r="CO134" s="1156"/>
      <c r="CP134" s="1156"/>
      <c r="CQ134" s="1156"/>
      <c r="CR134" s="1156"/>
      <c r="CS134" s="1156"/>
      <c r="CT134" s="1156"/>
      <c r="CU134" s="1132"/>
      <c r="CV134" s="1156"/>
      <c r="CW134" s="1156"/>
      <c r="CX134" s="1156"/>
      <c r="CY134" s="1156"/>
      <c r="CZ134" s="1156"/>
      <c r="DA134" s="1156"/>
      <c r="DB134" s="1156"/>
      <c r="DC134" s="1156"/>
      <c r="DD134" s="1156"/>
      <c r="DE134" s="1156"/>
      <c r="DF134" s="1156"/>
      <c r="DG134" s="1132"/>
    </row>
    <row r="135" spans="1:111" ht="16" hidden="1" outlineLevel="1">
      <c r="A135" s="224" t="s">
        <v>369</v>
      </c>
      <c r="B135" s="225"/>
      <c r="C135" s="1140"/>
      <c r="D135" s="1130"/>
      <c r="E135" s="1130"/>
      <c r="F135" s="1130"/>
      <c r="G135" s="1130"/>
      <c r="H135" s="1130"/>
      <c r="I135" s="1130"/>
      <c r="J135" s="1130"/>
      <c r="K135" s="1130"/>
      <c r="L135" s="1130"/>
      <c r="M135" s="1130"/>
      <c r="N135" s="1130"/>
      <c r="O135" s="1130"/>
      <c r="P135" s="1130"/>
      <c r="Q135" s="1130"/>
      <c r="R135" s="1130"/>
      <c r="S135" s="1130"/>
      <c r="T135" s="1130"/>
      <c r="U135" s="1130"/>
      <c r="V135" s="1130"/>
      <c r="W135" s="1130"/>
      <c r="X135" s="1130"/>
      <c r="Y135" s="1130"/>
      <c r="Z135" s="1130"/>
      <c r="AA135" s="1131"/>
      <c r="AB135" s="1130"/>
      <c r="AC135" s="1130"/>
      <c r="AD135" s="1130"/>
      <c r="AE135" s="1130"/>
      <c r="AF135" s="1130"/>
      <c r="AG135" s="1130"/>
      <c r="AH135" s="1130"/>
      <c r="AI135" s="1130"/>
      <c r="AJ135" s="1130"/>
      <c r="AK135" s="1130"/>
      <c r="AL135" s="1130"/>
      <c r="AM135" s="1131"/>
      <c r="AN135" s="1130"/>
      <c r="AO135" s="1130"/>
      <c r="AP135" s="1130"/>
      <c r="AQ135" s="1130"/>
      <c r="AR135" s="1130"/>
      <c r="AS135" s="1130"/>
      <c r="AT135" s="1130"/>
      <c r="AU135" s="1130"/>
      <c r="AV135" s="1130"/>
      <c r="AW135" s="1130"/>
      <c r="AX135" s="1130"/>
      <c r="AY135" s="1131"/>
      <c r="AZ135" s="1130"/>
      <c r="BA135" s="1130"/>
      <c r="BB135" s="1130"/>
      <c r="BC135" s="1130"/>
      <c r="BD135" s="1130"/>
      <c r="BE135" s="1130"/>
      <c r="BF135" s="1130"/>
      <c r="BG135" s="1130"/>
      <c r="BH135" s="1130"/>
      <c r="BI135" s="1130"/>
      <c r="BJ135" s="1130"/>
      <c r="BK135" s="1131"/>
      <c r="BL135" s="1130"/>
      <c r="BM135" s="1130"/>
      <c r="BN135" s="1130"/>
      <c r="BO135" s="1130"/>
      <c r="BP135" s="1130"/>
      <c r="BQ135" s="1130"/>
      <c r="BR135" s="1130"/>
      <c r="BS135" s="1130"/>
      <c r="BT135" s="1130"/>
      <c r="BU135" s="1130"/>
      <c r="BV135" s="1130"/>
      <c r="BW135" s="1131"/>
      <c r="BX135" s="1130"/>
      <c r="BY135" s="1130"/>
      <c r="BZ135" s="1130"/>
      <c r="CA135" s="1130"/>
      <c r="CB135" s="1130"/>
      <c r="CC135" s="1130"/>
      <c r="CD135" s="1130"/>
      <c r="CE135" s="1130"/>
      <c r="CF135" s="1130"/>
      <c r="CG135" s="1130"/>
      <c r="CH135" s="1130"/>
      <c r="CI135" s="1131"/>
      <c r="CJ135" s="1156"/>
      <c r="CK135" s="1156"/>
      <c r="CL135" s="1156"/>
      <c r="CM135" s="1156"/>
      <c r="CN135" s="1156"/>
      <c r="CO135" s="1156"/>
      <c r="CP135" s="1156"/>
      <c r="CQ135" s="1156"/>
      <c r="CR135" s="1156"/>
      <c r="CS135" s="1156"/>
      <c r="CT135" s="1156"/>
      <c r="CU135" s="1132"/>
      <c r="CV135" s="1156"/>
      <c r="CW135" s="1156"/>
      <c r="CX135" s="1156"/>
      <c r="CY135" s="1156"/>
      <c r="CZ135" s="1156"/>
      <c r="DA135" s="1156"/>
      <c r="DB135" s="1156"/>
      <c r="DC135" s="1156"/>
      <c r="DD135" s="1156"/>
      <c r="DE135" s="1156"/>
      <c r="DF135" s="1156"/>
      <c r="DG135" s="1132"/>
    </row>
    <row r="136" spans="1:111" ht="16" hidden="1" outlineLevel="1">
      <c r="A136" s="225" t="s">
        <v>352</v>
      </c>
      <c r="B136" s="225"/>
      <c r="C136" s="1140" t="str">
        <f>Settings!$C$6</f>
        <v>USD</v>
      </c>
      <c r="D136" s="1133">
        <f>D131*Projections!$C$106</f>
        <v>0</v>
      </c>
      <c r="E136" s="1133">
        <f>E131*Projections!$C$106</f>
        <v>0</v>
      </c>
      <c r="F136" s="1133">
        <f>F131*Projections!$C$106</f>
        <v>0</v>
      </c>
      <c r="G136" s="1133">
        <f>G131*Projections!$C$106</f>
        <v>0</v>
      </c>
      <c r="H136" s="1133">
        <f>H131*Projections!$C$106</f>
        <v>0</v>
      </c>
      <c r="I136" s="1133">
        <f>I131*Projections!$C$106</f>
        <v>0</v>
      </c>
      <c r="J136" s="1133">
        <f>J131*Projections!$C$106</f>
        <v>0</v>
      </c>
      <c r="K136" s="1133">
        <f>K131*Projections!$C$106</f>
        <v>0</v>
      </c>
      <c r="L136" s="1133">
        <f>L131*Projections!$C$106</f>
        <v>0</v>
      </c>
      <c r="M136" s="1133">
        <f>M131*Projections!$C$106</f>
        <v>0</v>
      </c>
      <c r="N136" s="1133">
        <f>N131*Projections!$C$106</f>
        <v>0</v>
      </c>
      <c r="O136" s="1133">
        <f>O131*Projections!$C$106</f>
        <v>0</v>
      </c>
      <c r="P136" s="1133">
        <f>P131*Projections!$C$106</f>
        <v>0</v>
      </c>
      <c r="Q136" s="1133">
        <f>Q131*Projections!$C$106</f>
        <v>0</v>
      </c>
      <c r="R136" s="1133">
        <f>R131*Projections!$C$106</f>
        <v>0</v>
      </c>
      <c r="S136" s="1133">
        <f>S131*Projections!$C$106</f>
        <v>0</v>
      </c>
      <c r="T136" s="1133">
        <f>T131*Projections!$C$106</f>
        <v>0</v>
      </c>
      <c r="U136" s="1133">
        <f>U131*Projections!$C$106</f>
        <v>0</v>
      </c>
      <c r="V136" s="1133">
        <f>V131*Projections!$C$106</f>
        <v>0</v>
      </c>
      <c r="W136" s="1133">
        <f>W131*Projections!$C$106</f>
        <v>0</v>
      </c>
      <c r="X136" s="1133">
        <f>X131*Projections!$C$106</f>
        <v>0</v>
      </c>
      <c r="Y136" s="1133">
        <f>Y131*Projections!$C$106</f>
        <v>0</v>
      </c>
      <c r="Z136" s="1133">
        <f>Z131*Projections!$C$106</f>
        <v>0</v>
      </c>
      <c r="AA136" s="1134">
        <f>AA131*Projections!$C$106</f>
        <v>0</v>
      </c>
      <c r="AB136" s="1133">
        <f>AB131*Projections!$C$106</f>
        <v>0</v>
      </c>
      <c r="AC136" s="1133">
        <f>AC131*Projections!$C$106</f>
        <v>0</v>
      </c>
      <c r="AD136" s="1133">
        <f>AD131*Projections!$C$106</f>
        <v>0</v>
      </c>
      <c r="AE136" s="1133">
        <f>AE131*Projections!$C$106</f>
        <v>0</v>
      </c>
      <c r="AF136" s="1133">
        <f>AF131*Projections!$C$106</f>
        <v>0</v>
      </c>
      <c r="AG136" s="1133">
        <f>AG131*Projections!$C$106</f>
        <v>0</v>
      </c>
      <c r="AH136" s="1133">
        <f>AH131*Projections!$C$106</f>
        <v>0</v>
      </c>
      <c r="AI136" s="1133">
        <f>AI131*Projections!$C$106</f>
        <v>0</v>
      </c>
      <c r="AJ136" s="1133">
        <f>AJ131*Projections!$C$106</f>
        <v>0</v>
      </c>
      <c r="AK136" s="1133">
        <f>AK131*Projections!$C$106</f>
        <v>0</v>
      </c>
      <c r="AL136" s="1133">
        <f>AL131*Projections!$C$106</f>
        <v>0</v>
      </c>
      <c r="AM136" s="1134">
        <f>AM131*Projections!$C$106</f>
        <v>0</v>
      </c>
      <c r="AN136" s="1133">
        <f>AN131*Projections!$C$106</f>
        <v>0</v>
      </c>
      <c r="AO136" s="1133">
        <f>AO131*Projections!$C$106</f>
        <v>0</v>
      </c>
      <c r="AP136" s="1133">
        <f>AP131*Projections!$C$106</f>
        <v>0</v>
      </c>
      <c r="AQ136" s="1133">
        <f>AQ131*Projections!$C$106</f>
        <v>0</v>
      </c>
      <c r="AR136" s="1133">
        <f>AR131*Projections!$C$106</f>
        <v>0</v>
      </c>
      <c r="AS136" s="1133">
        <f>AS131*Projections!$C$106</f>
        <v>0</v>
      </c>
      <c r="AT136" s="1133">
        <f>AT131*Projections!$C$106</f>
        <v>0</v>
      </c>
      <c r="AU136" s="1133">
        <f>AU131*Projections!$C$106</f>
        <v>0</v>
      </c>
      <c r="AV136" s="1133">
        <f>AV131*Projections!$C$106</f>
        <v>0</v>
      </c>
      <c r="AW136" s="1133">
        <f>AW131*Projections!$C$106</f>
        <v>0</v>
      </c>
      <c r="AX136" s="1133">
        <f>AX131*Projections!$C$106</f>
        <v>0</v>
      </c>
      <c r="AY136" s="1134">
        <f>AY131*Projections!$C$106</f>
        <v>0</v>
      </c>
      <c r="AZ136" s="1133">
        <f>AZ131*Projections!$C$106</f>
        <v>0</v>
      </c>
      <c r="BA136" s="1133">
        <f>BA131*Projections!$C$106</f>
        <v>0</v>
      </c>
      <c r="BB136" s="1133">
        <f>BB131*Projections!$C$106</f>
        <v>0</v>
      </c>
      <c r="BC136" s="1133">
        <f>BC131*Projections!$C$106</f>
        <v>0</v>
      </c>
      <c r="BD136" s="1133">
        <f>BD131*Projections!$C$106</f>
        <v>0</v>
      </c>
      <c r="BE136" s="1133">
        <f>BE131*Projections!$C$106</f>
        <v>0</v>
      </c>
      <c r="BF136" s="1133">
        <f>BF131*Projections!$C$106</f>
        <v>0</v>
      </c>
      <c r="BG136" s="1133">
        <f>BG131*Projections!$C$106</f>
        <v>0</v>
      </c>
      <c r="BH136" s="1133">
        <f>BH131*Projections!$C$106</f>
        <v>0</v>
      </c>
      <c r="BI136" s="1133">
        <f>BI131*Projections!$C$106</f>
        <v>0</v>
      </c>
      <c r="BJ136" s="1133">
        <f>BJ131*Projections!$C$106</f>
        <v>0</v>
      </c>
      <c r="BK136" s="1134">
        <f>BK131*Projections!$C$106</f>
        <v>0</v>
      </c>
      <c r="BL136" s="1133"/>
      <c r="BM136" s="1133"/>
      <c r="BN136" s="1133"/>
      <c r="BO136" s="1133"/>
      <c r="BP136" s="1133"/>
      <c r="BQ136" s="1133"/>
      <c r="BR136" s="1133"/>
      <c r="BS136" s="1133"/>
      <c r="BT136" s="1133"/>
      <c r="BU136" s="1133"/>
      <c r="BV136" s="1133"/>
      <c r="BW136" s="1134"/>
      <c r="BX136" s="1133"/>
      <c r="BY136" s="1133"/>
      <c r="BZ136" s="1133"/>
      <c r="CA136" s="1133"/>
      <c r="CB136" s="1133"/>
      <c r="CC136" s="1133"/>
      <c r="CD136" s="1133"/>
      <c r="CE136" s="1133"/>
      <c r="CF136" s="1133"/>
      <c r="CG136" s="1133"/>
      <c r="CH136" s="1133"/>
      <c r="CI136" s="1134"/>
      <c r="CJ136" s="1135"/>
      <c r="CK136" s="1135"/>
      <c r="CL136" s="1135"/>
      <c r="CM136" s="1135"/>
      <c r="CN136" s="1135"/>
      <c r="CO136" s="1135"/>
      <c r="CP136" s="1135"/>
      <c r="CQ136" s="1135"/>
      <c r="CR136" s="1135"/>
      <c r="CS136" s="1135"/>
      <c r="CT136" s="1135"/>
      <c r="CU136" s="1136"/>
      <c r="CV136" s="1135"/>
      <c r="CW136" s="1135"/>
      <c r="CX136" s="1135"/>
      <c r="CY136" s="1135"/>
      <c r="CZ136" s="1135"/>
      <c r="DA136" s="1135"/>
      <c r="DB136" s="1135"/>
      <c r="DC136" s="1135"/>
      <c r="DD136" s="1135"/>
      <c r="DE136" s="1135"/>
      <c r="DF136" s="1135"/>
      <c r="DG136" s="1136"/>
    </row>
    <row r="137" spans="1:111" ht="16" hidden="1" outlineLevel="1">
      <c r="A137" s="225" t="s">
        <v>370</v>
      </c>
      <c r="B137" s="225"/>
      <c r="C137" s="1140" t="str">
        <f>Settings!$C$6</f>
        <v>USD</v>
      </c>
      <c r="D137" s="1133">
        <f>D132*Projections!$C$106</f>
        <v>0</v>
      </c>
      <c r="E137" s="1133">
        <f>E132*Projections!$C$106</f>
        <v>0</v>
      </c>
      <c r="F137" s="1133">
        <f>F132*Projections!$C$106</f>
        <v>0</v>
      </c>
      <c r="G137" s="1133">
        <f>G132*Projections!$C$106</f>
        <v>0</v>
      </c>
      <c r="H137" s="1133">
        <f>H132*Projections!$C$106</f>
        <v>0</v>
      </c>
      <c r="I137" s="1133">
        <f>I132*Projections!$C$106</f>
        <v>0</v>
      </c>
      <c r="J137" s="1133">
        <f>J132*Projections!$C$106</f>
        <v>0</v>
      </c>
      <c r="K137" s="1133">
        <f>K132*Projections!$C$106</f>
        <v>0</v>
      </c>
      <c r="L137" s="1133">
        <f>L132*Projections!$C$106</f>
        <v>0</v>
      </c>
      <c r="M137" s="1133">
        <f>M132*Projections!$C$106</f>
        <v>0</v>
      </c>
      <c r="N137" s="1133">
        <f>N132*Projections!$C$106</f>
        <v>0</v>
      </c>
      <c r="O137" s="1133">
        <f>O132*Projections!$C$106</f>
        <v>0</v>
      </c>
      <c r="P137" s="1133">
        <f>P132*Projections!$C$106</f>
        <v>0</v>
      </c>
      <c r="Q137" s="1133">
        <f>Q132*Projections!$C$106</f>
        <v>0</v>
      </c>
      <c r="R137" s="1133">
        <f>R132*Projections!$C$106</f>
        <v>0</v>
      </c>
      <c r="S137" s="1133">
        <f>S132*Projections!$C$106</f>
        <v>0</v>
      </c>
      <c r="T137" s="1133">
        <f>T132*Projections!$C$106</f>
        <v>0</v>
      </c>
      <c r="U137" s="1133">
        <f>U132*Projections!$C$106</f>
        <v>0</v>
      </c>
      <c r="V137" s="1133">
        <f>V132*Projections!$C$106</f>
        <v>0</v>
      </c>
      <c r="W137" s="1133">
        <f>W132*Projections!$C$106</f>
        <v>0</v>
      </c>
      <c r="X137" s="1133">
        <f>X132*Projections!$C$106</f>
        <v>0</v>
      </c>
      <c r="Y137" s="1133">
        <f>Y132*Projections!$C$106</f>
        <v>0</v>
      </c>
      <c r="Z137" s="1133">
        <f>Z132*Projections!$C$106</f>
        <v>0</v>
      </c>
      <c r="AA137" s="1134">
        <f>AA132*Projections!$C$106</f>
        <v>0</v>
      </c>
      <c r="AB137" s="1133">
        <f>AB132*Projections!$C$106</f>
        <v>0</v>
      </c>
      <c r="AC137" s="1133">
        <f>AC132*Projections!$C$106</f>
        <v>0</v>
      </c>
      <c r="AD137" s="1133">
        <f>AD132*Projections!$C$106</f>
        <v>0</v>
      </c>
      <c r="AE137" s="1133">
        <f>AE132*Projections!$C$106</f>
        <v>0</v>
      </c>
      <c r="AF137" s="1133">
        <f>AF132*Projections!$C$106</f>
        <v>0</v>
      </c>
      <c r="AG137" s="1133">
        <f>AG132*Projections!$C$106</f>
        <v>0</v>
      </c>
      <c r="AH137" s="1133">
        <f>AH132*Projections!$C$106</f>
        <v>0</v>
      </c>
      <c r="AI137" s="1133">
        <f>AI132*Projections!$C$106</f>
        <v>0</v>
      </c>
      <c r="AJ137" s="1133">
        <f>AJ132*Projections!$C$106</f>
        <v>0</v>
      </c>
      <c r="AK137" s="1133">
        <f>AK132*Projections!$C$106</f>
        <v>0</v>
      </c>
      <c r="AL137" s="1133">
        <f>AL132*Projections!$C$106</f>
        <v>0</v>
      </c>
      <c r="AM137" s="1134">
        <f>AM132*Projections!$C$106</f>
        <v>0</v>
      </c>
      <c r="AN137" s="1133">
        <f>AN132*Projections!$C$106</f>
        <v>0</v>
      </c>
      <c r="AO137" s="1133">
        <f>AO132*Projections!$C$106</f>
        <v>0</v>
      </c>
      <c r="AP137" s="1133">
        <f>AP132*Projections!$C$106</f>
        <v>0</v>
      </c>
      <c r="AQ137" s="1133">
        <f>AQ132*Projections!$C$106</f>
        <v>0</v>
      </c>
      <c r="AR137" s="1133">
        <f>AR132*Projections!$C$106</f>
        <v>0</v>
      </c>
      <c r="AS137" s="1133">
        <f>AS132*Projections!$C$106</f>
        <v>0</v>
      </c>
      <c r="AT137" s="1133">
        <f>AT132*Projections!$C$106</f>
        <v>0</v>
      </c>
      <c r="AU137" s="1133">
        <f>AU132*Projections!$C$106</f>
        <v>0</v>
      </c>
      <c r="AV137" s="1133">
        <f>AV132*Projections!$C$106</f>
        <v>0</v>
      </c>
      <c r="AW137" s="1133">
        <f>AW132*Projections!$C$106</f>
        <v>0</v>
      </c>
      <c r="AX137" s="1133">
        <f>AX132*Projections!$C$106</f>
        <v>0</v>
      </c>
      <c r="AY137" s="1134">
        <f>AY132*Projections!$C$106</f>
        <v>0</v>
      </c>
      <c r="AZ137" s="1133">
        <f>AZ132*Projections!$C$106</f>
        <v>0</v>
      </c>
      <c r="BA137" s="1133">
        <f>BA132*Projections!$C$106</f>
        <v>0</v>
      </c>
      <c r="BB137" s="1133">
        <f>BB132*Projections!$C$106</f>
        <v>0</v>
      </c>
      <c r="BC137" s="1133">
        <f>BC132*Projections!$C$106</f>
        <v>0</v>
      </c>
      <c r="BD137" s="1133">
        <f>BD132*Projections!$C$106</f>
        <v>0</v>
      </c>
      <c r="BE137" s="1133">
        <f>BE132*Projections!$C$106</f>
        <v>0</v>
      </c>
      <c r="BF137" s="1133">
        <f>BF132*Projections!$C$106</f>
        <v>0</v>
      </c>
      <c r="BG137" s="1133">
        <f>BG132*Projections!$C$106</f>
        <v>0</v>
      </c>
      <c r="BH137" s="1133">
        <f>BH132*Projections!$C$106</f>
        <v>0</v>
      </c>
      <c r="BI137" s="1133">
        <f>BI132*Projections!$C$106</f>
        <v>0</v>
      </c>
      <c r="BJ137" s="1133">
        <f>BJ132*Projections!$C$106</f>
        <v>0</v>
      </c>
      <c r="BK137" s="1134">
        <f>BK132*Projections!$C$106</f>
        <v>0</v>
      </c>
      <c r="BL137" s="1133"/>
      <c r="BM137" s="1133"/>
      <c r="BN137" s="1133"/>
      <c r="BO137" s="1133"/>
      <c r="BP137" s="1133"/>
      <c r="BQ137" s="1133"/>
      <c r="BR137" s="1133"/>
      <c r="BS137" s="1133"/>
      <c r="BT137" s="1133"/>
      <c r="BU137" s="1133"/>
      <c r="BV137" s="1133"/>
      <c r="BW137" s="1134"/>
      <c r="BX137" s="1133"/>
      <c r="BY137" s="1133"/>
      <c r="BZ137" s="1133"/>
      <c r="CA137" s="1133"/>
      <c r="CB137" s="1133"/>
      <c r="CC137" s="1133"/>
      <c r="CD137" s="1133"/>
      <c r="CE137" s="1133"/>
      <c r="CF137" s="1133"/>
      <c r="CG137" s="1133"/>
      <c r="CH137" s="1133"/>
      <c r="CI137" s="1134"/>
      <c r="CJ137" s="1135"/>
      <c r="CK137" s="1135"/>
      <c r="CL137" s="1135"/>
      <c r="CM137" s="1135"/>
      <c r="CN137" s="1135"/>
      <c r="CO137" s="1135"/>
      <c r="CP137" s="1135"/>
      <c r="CQ137" s="1135"/>
      <c r="CR137" s="1135"/>
      <c r="CS137" s="1135"/>
      <c r="CT137" s="1135"/>
      <c r="CU137" s="1136"/>
      <c r="CV137" s="1135"/>
      <c r="CW137" s="1135"/>
      <c r="CX137" s="1135"/>
      <c r="CY137" s="1135"/>
      <c r="CZ137" s="1135"/>
      <c r="DA137" s="1135"/>
      <c r="DB137" s="1135"/>
      <c r="DC137" s="1135"/>
      <c r="DD137" s="1135"/>
      <c r="DE137" s="1135"/>
      <c r="DF137" s="1135"/>
      <c r="DG137" s="1136"/>
    </row>
    <row r="138" spans="1:111" ht="16" hidden="1" outlineLevel="1">
      <c r="A138" s="1152" t="s">
        <v>371</v>
      </c>
      <c r="B138" s="1139"/>
      <c r="C138" s="1140" t="str">
        <f>Settings!$C$6</f>
        <v>USD</v>
      </c>
      <c r="D138" s="1133">
        <f>IF(Projections!$C$107="Monthly",D133*Projections!$C$106,0)</f>
        <v>0</v>
      </c>
      <c r="E138" s="1133">
        <f>IF(Projections!$C$107="Monthly",E133*Projections!$C$106,0)</f>
        <v>0</v>
      </c>
      <c r="F138" s="1133">
        <f>IF(Projections!$C$107="Monthly",F133*Projections!$C$106,0)</f>
        <v>0</v>
      </c>
      <c r="G138" s="1133">
        <f>IF(Projections!$C$107="Monthly",G133*Projections!$C$106,0)</f>
        <v>0</v>
      </c>
      <c r="H138" s="1133">
        <f>IF(Projections!$C$107="Monthly",H133*Projections!$C$106,0)</f>
        <v>0</v>
      </c>
      <c r="I138" s="1133">
        <f>IF(Projections!$C$107="Monthly",I133*Projections!$C$106,0)</f>
        <v>0</v>
      </c>
      <c r="J138" s="1133">
        <f>IF(Projections!$C$107="Monthly",J133*Projections!$C$106,0)</f>
        <v>0</v>
      </c>
      <c r="K138" s="1133">
        <f>IF(Projections!$C$107="Monthly",K133*Projections!$C$106,0)</f>
        <v>0</v>
      </c>
      <c r="L138" s="1133">
        <f>IF(Projections!$C$107="Monthly",L133*Projections!$C$106,0)</f>
        <v>0</v>
      </c>
      <c r="M138" s="1133">
        <f>IF(Projections!$C$107="Monthly",M133*Projections!$C$106,0)</f>
        <v>0</v>
      </c>
      <c r="N138" s="1133">
        <f>IF(Projections!$C$107="Monthly",N133*Projections!$C$106,0)</f>
        <v>0</v>
      </c>
      <c r="O138" s="1133">
        <f>IF(Projections!$C$107="Monthly",O133*Projections!$C$106,0)</f>
        <v>0</v>
      </c>
      <c r="P138" s="1133">
        <f>IF(Projections!$C$107="Monthly",P133*Projections!$C$106,0)</f>
        <v>0</v>
      </c>
      <c r="Q138" s="1133">
        <f>IF(Projections!$C$107="Monthly",Q133*Projections!$C$106,0)</f>
        <v>0</v>
      </c>
      <c r="R138" s="1133">
        <f>IF(Projections!$C$107="Monthly",R133*Projections!$C$106,0)</f>
        <v>0</v>
      </c>
      <c r="S138" s="1133">
        <f>IF(Projections!$C$107="Monthly",S133*Projections!$C$106,0)</f>
        <v>0</v>
      </c>
      <c r="T138" s="1133">
        <f>IF(Projections!$C$107="Monthly",T133*Projections!$C$106,0)</f>
        <v>0</v>
      </c>
      <c r="U138" s="1133">
        <f>IF(Projections!$C$107="Monthly",U133*Projections!$C$106,0)</f>
        <v>0</v>
      </c>
      <c r="V138" s="1133">
        <f>IF(Projections!$C$107="Monthly",V133*Projections!$C$106,0)</f>
        <v>0</v>
      </c>
      <c r="W138" s="1133">
        <f>IF(Projections!$C$107="Monthly",W133*Projections!$C$106,0)</f>
        <v>0</v>
      </c>
      <c r="X138" s="1133">
        <f>IF(Projections!$C$107="Monthly",X133*Projections!$C$106,0)</f>
        <v>0</v>
      </c>
      <c r="Y138" s="1133">
        <f>IF(Projections!$C$107="Monthly",Y133*Projections!$C$106,0)</f>
        <v>0</v>
      </c>
      <c r="Z138" s="1133">
        <f>IF(Projections!$C$107="Monthly",Z133*Projections!$C$106,0)</f>
        <v>0</v>
      </c>
      <c r="AA138" s="1134">
        <f>IF(Projections!$C$107="Monthly",AA133*Projections!$C$106,0)</f>
        <v>0</v>
      </c>
      <c r="AB138" s="1133">
        <f>IF(Projections!$C$107="Monthly",AB133*Projections!$C$106,0)</f>
        <v>0</v>
      </c>
      <c r="AC138" s="1133">
        <f>IF(Projections!$C$107="Monthly",AC133*Projections!$C$106,0)</f>
        <v>0</v>
      </c>
      <c r="AD138" s="1133">
        <f>IF(Projections!$C$107="Monthly",AD133*Projections!$C$106,0)</f>
        <v>0</v>
      </c>
      <c r="AE138" s="1133">
        <f>IF(Projections!$C$107="Monthly",AE133*Projections!$C$106,0)</f>
        <v>0</v>
      </c>
      <c r="AF138" s="1133">
        <f>IF(Projections!$C$107="Monthly",AF133*Projections!$C$106,0)</f>
        <v>0</v>
      </c>
      <c r="AG138" s="1133">
        <f>IF(Projections!$C$107="Monthly",AG133*Projections!$C$106,0)</f>
        <v>0</v>
      </c>
      <c r="AH138" s="1133">
        <f>IF(Projections!$C$107="Monthly",AH133*Projections!$C$106,0)</f>
        <v>0</v>
      </c>
      <c r="AI138" s="1133">
        <f>IF(Projections!$C$107="Monthly",AI133*Projections!$C$106,0)</f>
        <v>0</v>
      </c>
      <c r="AJ138" s="1133">
        <f>IF(Projections!$C$107="Monthly",AJ133*Projections!$C$106,0)</f>
        <v>0</v>
      </c>
      <c r="AK138" s="1133">
        <f>IF(Projections!$C$107="Monthly",AK133*Projections!$C$106,0)</f>
        <v>0</v>
      </c>
      <c r="AL138" s="1133">
        <f>IF(Projections!$C$107="Monthly",AL133*Projections!$C$106,0)</f>
        <v>0</v>
      </c>
      <c r="AM138" s="1134">
        <f>IF(Projections!$C$107="Monthly",AM133*Projections!$C$106,0)</f>
        <v>0</v>
      </c>
      <c r="AN138" s="1133">
        <f>IF(Projections!$C$107="Monthly",AN133*Projections!$C$106,0)</f>
        <v>0</v>
      </c>
      <c r="AO138" s="1133">
        <f>IF(Projections!$C$107="Monthly",AO133*Projections!$C$106,0)</f>
        <v>0</v>
      </c>
      <c r="AP138" s="1133">
        <f>IF(Projections!$C$107="Monthly",AP133*Projections!$C$106,0)</f>
        <v>0</v>
      </c>
      <c r="AQ138" s="1133">
        <f>IF(Projections!$C$107="Monthly",AQ133*Projections!$C$106,0)</f>
        <v>0</v>
      </c>
      <c r="AR138" s="1133">
        <f>IF(Projections!$C$107="Monthly",AR133*Projections!$C$106,0)</f>
        <v>0</v>
      </c>
      <c r="AS138" s="1133">
        <f>IF(Projections!$C$107="Monthly",AS133*Projections!$C$106,0)</f>
        <v>0</v>
      </c>
      <c r="AT138" s="1133">
        <f>IF(Projections!$C$107="Monthly",AT133*Projections!$C$106,0)</f>
        <v>0</v>
      </c>
      <c r="AU138" s="1133">
        <f>IF(Projections!$C$107="Monthly",AU133*Projections!$C$106,0)</f>
        <v>0</v>
      </c>
      <c r="AV138" s="1133">
        <f>IF(Projections!$C$107="Monthly",AV133*Projections!$C$106,0)</f>
        <v>0</v>
      </c>
      <c r="AW138" s="1133">
        <f>IF(Projections!$C$107="Monthly",AW133*Projections!$C$106,0)</f>
        <v>0</v>
      </c>
      <c r="AX138" s="1133">
        <f>IF(Projections!$C$107="Monthly",AX133*Projections!$C$106,0)</f>
        <v>0</v>
      </c>
      <c r="AY138" s="1134">
        <f>IF(Projections!$C$107="Monthly",AY133*Projections!$C$106,0)</f>
        <v>0</v>
      </c>
      <c r="AZ138" s="1133">
        <f>IF(Projections!$C$107="Monthly",AZ133*Projections!$C$106,0)</f>
        <v>0</v>
      </c>
      <c r="BA138" s="1133">
        <f>IF(Projections!$C$107="Monthly",BA133*Projections!$C$106,0)</f>
        <v>0</v>
      </c>
      <c r="BB138" s="1133">
        <f>IF(Projections!$C$107="Monthly",BB133*Projections!$C$106,0)</f>
        <v>0</v>
      </c>
      <c r="BC138" s="1133">
        <f>IF(Projections!$C$107="Monthly",BC133*Projections!$C$106,0)</f>
        <v>0</v>
      </c>
      <c r="BD138" s="1133">
        <f>IF(Projections!$C$107="Monthly",BD133*Projections!$C$106,0)</f>
        <v>0</v>
      </c>
      <c r="BE138" s="1133">
        <f>IF(Projections!$C$107="Monthly",BE133*Projections!$C$106,0)</f>
        <v>0</v>
      </c>
      <c r="BF138" s="1133">
        <f>IF(Projections!$C$107="Monthly",BF133*Projections!$C$106,0)</f>
        <v>0</v>
      </c>
      <c r="BG138" s="1133">
        <f>IF(Projections!$C$107="Monthly",BG133*Projections!$C$106,0)</f>
        <v>0</v>
      </c>
      <c r="BH138" s="1133">
        <f>IF(Projections!$C$107="Monthly",BH133*Projections!$C$106,0)</f>
        <v>0</v>
      </c>
      <c r="BI138" s="1133">
        <f>IF(Projections!$C$107="Monthly",BI133*Projections!$C$106,0)</f>
        <v>0</v>
      </c>
      <c r="BJ138" s="1133">
        <f>IF(Projections!$C$107="Monthly",BJ133*Projections!$C$106,0)</f>
        <v>0</v>
      </c>
      <c r="BK138" s="1134">
        <f>IF(Projections!$C$107="Monthly",BK133*Projections!$C$106,0)</f>
        <v>0</v>
      </c>
      <c r="BL138" s="1133"/>
      <c r="BM138" s="1133"/>
      <c r="BN138" s="1133"/>
      <c r="BO138" s="1133"/>
      <c r="BP138" s="1133"/>
      <c r="BQ138" s="1133"/>
      <c r="BR138" s="1133"/>
      <c r="BS138" s="1133"/>
      <c r="BT138" s="1133"/>
      <c r="BU138" s="1133"/>
      <c r="BV138" s="1133"/>
      <c r="BW138" s="1134"/>
      <c r="BX138" s="1133"/>
      <c r="BY138" s="1133"/>
      <c r="BZ138" s="1133"/>
      <c r="CA138" s="1133"/>
      <c r="CB138" s="1133"/>
      <c r="CC138" s="1133"/>
      <c r="CD138" s="1133"/>
      <c r="CE138" s="1133"/>
      <c r="CF138" s="1133"/>
      <c r="CG138" s="1133"/>
      <c r="CH138" s="1133"/>
      <c r="CI138" s="1134"/>
      <c r="CJ138" s="1135"/>
      <c r="CK138" s="1135"/>
      <c r="CL138" s="1135"/>
      <c r="CM138" s="1135"/>
      <c r="CN138" s="1135"/>
      <c r="CO138" s="1135"/>
      <c r="CP138" s="1135"/>
      <c r="CQ138" s="1135"/>
      <c r="CR138" s="1135"/>
      <c r="CS138" s="1135"/>
      <c r="CT138" s="1135"/>
      <c r="CU138" s="1136"/>
      <c r="CV138" s="1135"/>
      <c r="CW138" s="1135"/>
      <c r="CX138" s="1135"/>
      <c r="CY138" s="1135"/>
      <c r="CZ138" s="1135"/>
      <c r="DA138" s="1135"/>
      <c r="DB138" s="1135"/>
      <c r="DC138" s="1135"/>
      <c r="DD138" s="1135"/>
      <c r="DE138" s="1135"/>
      <c r="DF138" s="1135"/>
      <c r="DG138" s="1136"/>
    </row>
    <row r="139" spans="1:111" ht="16" hidden="1" outlineLevel="1">
      <c r="A139" s="226"/>
      <c r="B139" s="226"/>
      <c r="C139" s="1129"/>
      <c r="D139" s="1157"/>
      <c r="E139" s="1157"/>
      <c r="F139" s="1157"/>
      <c r="G139" s="1157"/>
      <c r="H139" s="1157"/>
      <c r="I139" s="1157"/>
      <c r="J139" s="1157"/>
      <c r="K139" s="1157"/>
      <c r="L139" s="1157"/>
      <c r="M139" s="1157"/>
      <c r="N139" s="1157"/>
      <c r="O139" s="1157"/>
      <c r="P139" s="1157"/>
      <c r="Q139" s="1157"/>
      <c r="R139" s="1157"/>
      <c r="S139" s="1157"/>
      <c r="T139" s="1157"/>
      <c r="U139" s="1157"/>
      <c r="V139" s="1157"/>
      <c r="W139" s="1157"/>
      <c r="X139" s="1157"/>
      <c r="Y139" s="1157"/>
      <c r="Z139" s="1157"/>
      <c r="AA139" s="1158"/>
      <c r="AB139" s="1157"/>
      <c r="AC139" s="1157"/>
      <c r="AD139" s="1157"/>
      <c r="AE139" s="1157"/>
      <c r="AF139" s="1157"/>
      <c r="AG139" s="1157"/>
      <c r="AH139" s="1157"/>
      <c r="AI139" s="1157"/>
      <c r="AJ139" s="1157"/>
      <c r="AK139" s="1157"/>
      <c r="AL139" s="1157"/>
      <c r="AM139" s="1158"/>
      <c r="AN139" s="1157"/>
      <c r="AO139" s="1157"/>
      <c r="AP139" s="1157"/>
      <c r="AQ139" s="1157"/>
      <c r="AR139" s="1157"/>
      <c r="AS139" s="1157"/>
      <c r="AT139" s="1157"/>
      <c r="AU139" s="1157"/>
      <c r="AV139" s="1157"/>
      <c r="AW139" s="1157"/>
      <c r="AX139" s="1157"/>
      <c r="AY139" s="1158"/>
      <c r="AZ139" s="1157"/>
      <c r="BA139" s="1157"/>
      <c r="BB139" s="1157"/>
      <c r="BC139" s="1157"/>
      <c r="BD139" s="1157"/>
      <c r="BE139" s="1157"/>
      <c r="BF139" s="1157"/>
      <c r="BG139" s="1157"/>
      <c r="BH139" s="1157"/>
      <c r="BI139" s="1157"/>
      <c r="BJ139" s="1157"/>
      <c r="BK139" s="1158"/>
      <c r="BL139" s="1157"/>
      <c r="BM139" s="1157"/>
      <c r="BN139" s="1157"/>
      <c r="BO139" s="1157"/>
      <c r="BP139" s="1157"/>
      <c r="BQ139" s="1157"/>
      <c r="BR139" s="1157"/>
      <c r="BS139" s="1157"/>
      <c r="BT139" s="1157"/>
      <c r="BU139" s="1157"/>
      <c r="BV139" s="1157"/>
      <c r="BW139" s="1158"/>
      <c r="BX139" s="1157"/>
      <c r="BY139" s="1157"/>
      <c r="BZ139" s="1157"/>
      <c r="CA139" s="1157"/>
      <c r="CB139" s="1157"/>
      <c r="CC139" s="1157"/>
      <c r="CD139" s="1157"/>
      <c r="CE139" s="1157"/>
      <c r="CF139" s="1157"/>
      <c r="CG139" s="1157"/>
      <c r="CH139" s="1157"/>
      <c r="CI139" s="1158"/>
      <c r="CJ139" s="1159"/>
      <c r="CK139" s="1159"/>
      <c r="CL139" s="1159"/>
      <c r="CM139" s="1159"/>
      <c r="CN139" s="1159"/>
      <c r="CO139" s="1159"/>
      <c r="CP139" s="1159"/>
      <c r="CQ139" s="1159"/>
      <c r="CR139" s="1159"/>
      <c r="CS139" s="1159"/>
      <c r="CT139" s="1159"/>
      <c r="CU139" s="1160"/>
      <c r="CV139" s="1159"/>
      <c r="CW139" s="1159"/>
      <c r="CX139" s="1159"/>
      <c r="CY139" s="1159"/>
      <c r="CZ139" s="1159"/>
      <c r="DA139" s="1159"/>
      <c r="DB139" s="1159"/>
      <c r="DC139" s="1159"/>
      <c r="DD139" s="1159"/>
      <c r="DE139" s="1159"/>
      <c r="DF139" s="1159"/>
      <c r="DG139" s="1160"/>
    </row>
    <row r="140" spans="1:111" ht="16" hidden="1" outlineLevel="1">
      <c r="A140" s="226"/>
      <c r="B140" s="226"/>
      <c r="C140" s="1129"/>
      <c r="D140" s="1157"/>
      <c r="E140" s="1157"/>
      <c r="F140" s="1157"/>
      <c r="G140" s="1157"/>
      <c r="H140" s="1157"/>
      <c r="I140" s="1157"/>
      <c r="J140" s="1157"/>
      <c r="K140" s="1157"/>
      <c r="L140" s="1157"/>
      <c r="M140" s="1157"/>
      <c r="N140" s="1157"/>
      <c r="O140" s="1157"/>
      <c r="P140" s="1157"/>
      <c r="Q140" s="1157"/>
      <c r="R140" s="1157"/>
      <c r="S140" s="1157"/>
      <c r="T140" s="1157"/>
      <c r="U140" s="1157"/>
      <c r="V140" s="1157"/>
      <c r="W140" s="1157"/>
      <c r="X140" s="1157"/>
      <c r="Y140" s="1157"/>
      <c r="Z140" s="1157"/>
      <c r="AA140" s="1158"/>
      <c r="AB140" s="1157"/>
      <c r="AC140" s="1157"/>
      <c r="AD140" s="1157"/>
      <c r="AE140" s="1157"/>
      <c r="AF140" s="1157"/>
      <c r="AG140" s="1157"/>
      <c r="AH140" s="1157"/>
      <c r="AI140" s="1157"/>
      <c r="AJ140" s="1157"/>
      <c r="AK140" s="1157"/>
      <c r="AL140" s="1157"/>
      <c r="AM140" s="1158"/>
      <c r="AN140" s="1157"/>
      <c r="AO140" s="1157"/>
      <c r="AP140" s="1157"/>
      <c r="AQ140" s="1157"/>
      <c r="AR140" s="1157"/>
      <c r="AS140" s="1157"/>
      <c r="AT140" s="1157"/>
      <c r="AU140" s="1157"/>
      <c r="AV140" s="1157"/>
      <c r="AW140" s="1157"/>
      <c r="AX140" s="1157"/>
      <c r="AY140" s="1158"/>
      <c r="AZ140" s="1157"/>
      <c r="BA140" s="1157"/>
      <c r="BB140" s="1157"/>
      <c r="BC140" s="1157"/>
      <c r="BD140" s="1157"/>
      <c r="BE140" s="1157"/>
      <c r="BF140" s="1157"/>
      <c r="BG140" s="1157"/>
      <c r="BH140" s="1157"/>
      <c r="BI140" s="1157"/>
      <c r="BJ140" s="1157"/>
      <c r="BK140" s="1158"/>
      <c r="BL140" s="1157"/>
      <c r="BM140" s="1157"/>
      <c r="BN140" s="1157"/>
      <c r="BO140" s="1157"/>
      <c r="BP140" s="1157"/>
      <c r="BQ140" s="1157"/>
      <c r="BR140" s="1157"/>
      <c r="BS140" s="1157"/>
      <c r="BT140" s="1157"/>
      <c r="BU140" s="1157"/>
      <c r="BV140" s="1157"/>
      <c r="BW140" s="1158"/>
      <c r="BX140" s="1157"/>
      <c r="BY140" s="1157"/>
      <c r="BZ140" s="1157"/>
      <c r="CA140" s="1157"/>
      <c r="CB140" s="1157"/>
      <c r="CC140" s="1157"/>
      <c r="CD140" s="1157"/>
      <c r="CE140" s="1157"/>
      <c r="CF140" s="1157"/>
      <c r="CG140" s="1157"/>
      <c r="CH140" s="1157"/>
      <c r="CI140" s="1158"/>
      <c r="CJ140" s="1159"/>
      <c r="CK140" s="1159"/>
      <c r="CL140" s="1159"/>
      <c r="CM140" s="1159"/>
      <c r="CN140" s="1159"/>
      <c r="CO140" s="1159"/>
      <c r="CP140" s="1159"/>
      <c r="CQ140" s="1159"/>
      <c r="CR140" s="1159"/>
      <c r="CS140" s="1159"/>
      <c r="CT140" s="1159"/>
      <c r="CU140" s="1160"/>
      <c r="CV140" s="1159"/>
      <c r="CW140" s="1159"/>
      <c r="CX140" s="1159"/>
      <c r="CY140" s="1159"/>
      <c r="CZ140" s="1159"/>
      <c r="DA140" s="1159"/>
      <c r="DB140" s="1159"/>
      <c r="DC140" s="1159"/>
      <c r="DD140" s="1159"/>
      <c r="DE140" s="1159"/>
      <c r="DF140" s="1159"/>
      <c r="DG140" s="1160"/>
    </row>
    <row r="141" spans="1:111" ht="16" hidden="1" outlineLevel="1">
      <c r="A141" s="212" t="s">
        <v>344</v>
      </c>
      <c r="B141" s="213"/>
      <c r="C141" s="214"/>
      <c r="D141" s="1141"/>
      <c r="E141" s="1141"/>
      <c r="F141" s="1141"/>
      <c r="G141" s="1141"/>
      <c r="H141" s="1141"/>
      <c r="I141" s="1141"/>
      <c r="J141" s="1141"/>
      <c r="K141" s="1141"/>
      <c r="L141" s="1141"/>
      <c r="M141" s="1141"/>
      <c r="N141" s="1141"/>
      <c r="O141" s="1141"/>
      <c r="P141" s="1141"/>
      <c r="Q141" s="1141"/>
      <c r="R141" s="1141"/>
      <c r="S141" s="1141"/>
      <c r="T141" s="1141"/>
      <c r="U141" s="1141"/>
      <c r="V141" s="1141"/>
      <c r="W141" s="1141"/>
      <c r="X141" s="1141"/>
      <c r="Y141" s="1141"/>
      <c r="Z141" s="1141"/>
      <c r="AA141" s="1142"/>
      <c r="AB141" s="1141"/>
      <c r="AC141" s="1141"/>
      <c r="AD141" s="1141"/>
      <c r="AE141" s="1141"/>
      <c r="AF141" s="1141"/>
      <c r="AG141" s="1141"/>
      <c r="AH141" s="1141"/>
      <c r="AI141" s="1141"/>
      <c r="AJ141" s="1141"/>
      <c r="AK141" s="1141"/>
      <c r="AL141" s="1141"/>
      <c r="AM141" s="1142"/>
      <c r="AN141" s="1141"/>
      <c r="AO141" s="1141"/>
      <c r="AP141" s="1141"/>
      <c r="AQ141" s="1141"/>
      <c r="AR141" s="1141"/>
      <c r="AS141" s="1141"/>
      <c r="AT141" s="1141"/>
      <c r="AU141" s="1141"/>
      <c r="AV141" s="1141"/>
      <c r="AW141" s="1141"/>
      <c r="AX141" s="1141"/>
      <c r="AY141" s="1142"/>
      <c r="AZ141" s="1141"/>
      <c r="BA141" s="1141"/>
      <c r="BB141" s="1141"/>
      <c r="BC141" s="1141"/>
      <c r="BD141" s="1141"/>
      <c r="BE141" s="1141"/>
      <c r="BF141" s="1141"/>
      <c r="BG141" s="1141"/>
      <c r="BH141" s="1141"/>
      <c r="BI141" s="1141"/>
      <c r="BJ141" s="1141"/>
      <c r="BK141" s="1142"/>
      <c r="BL141" s="1141"/>
      <c r="BM141" s="1141"/>
      <c r="BN141" s="1141"/>
      <c r="BO141" s="1141"/>
      <c r="BP141" s="1141"/>
      <c r="BQ141" s="1141"/>
      <c r="BR141" s="1141"/>
      <c r="BS141" s="1141"/>
      <c r="BT141" s="1141"/>
      <c r="BU141" s="1141"/>
      <c r="BV141" s="1141"/>
      <c r="BW141" s="1142"/>
      <c r="BX141" s="1141"/>
      <c r="BY141" s="1141"/>
      <c r="BZ141" s="1141"/>
      <c r="CA141" s="1141"/>
      <c r="CB141" s="1141"/>
      <c r="CC141" s="1141"/>
      <c r="CD141" s="1141"/>
      <c r="CE141" s="1141"/>
      <c r="CF141" s="1141"/>
      <c r="CG141" s="1141"/>
      <c r="CH141" s="1141"/>
      <c r="CI141" s="1142"/>
      <c r="CJ141" s="1127"/>
      <c r="CK141" s="1127"/>
      <c r="CL141" s="1127"/>
      <c r="CM141" s="1127"/>
      <c r="CN141" s="1127"/>
      <c r="CO141" s="1127"/>
      <c r="CP141" s="1127"/>
      <c r="CQ141" s="1127"/>
      <c r="CR141" s="1127"/>
      <c r="CS141" s="1127"/>
      <c r="CT141" s="1127"/>
      <c r="CU141" s="1128"/>
      <c r="CV141" s="1127"/>
      <c r="CW141" s="1127"/>
      <c r="CX141" s="1127"/>
      <c r="CY141" s="1127"/>
      <c r="CZ141" s="1127"/>
      <c r="DA141" s="1127"/>
      <c r="DB141" s="1127"/>
      <c r="DC141" s="1127"/>
      <c r="DD141" s="1127"/>
      <c r="DE141" s="1127"/>
      <c r="DF141" s="1127"/>
      <c r="DG141" s="1128"/>
    </row>
    <row r="142" spans="1:111" ht="16" hidden="1" outlineLevel="1">
      <c r="A142" s="232" t="s">
        <v>345</v>
      </c>
      <c r="B142" s="232"/>
      <c r="C142" s="1155" t="s">
        <v>84</v>
      </c>
      <c r="D142" s="1130">
        <f>Projections!$C$108</f>
        <v>0</v>
      </c>
      <c r="E142" s="1130">
        <f>Projections!$C$108</f>
        <v>0</v>
      </c>
      <c r="F142" s="1130">
        <f>Projections!$C$108</f>
        <v>0</v>
      </c>
      <c r="G142" s="1130">
        <f>Projections!$C$108</f>
        <v>0</v>
      </c>
      <c r="H142" s="1130">
        <f>Projections!$C$108</f>
        <v>0</v>
      </c>
      <c r="I142" s="1130">
        <f>Projections!$C$108</f>
        <v>0</v>
      </c>
      <c r="J142" s="1130">
        <f>Projections!$C$108</f>
        <v>0</v>
      </c>
      <c r="K142" s="1130">
        <f>Projections!$C$108</f>
        <v>0</v>
      </c>
      <c r="L142" s="1130">
        <f>Projections!$C$108</f>
        <v>0</v>
      </c>
      <c r="M142" s="1130">
        <f>Projections!$C$108</f>
        <v>0</v>
      </c>
      <c r="N142" s="1130">
        <f>Projections!$C$108</f>
        <v>0</v>
      </c>
      <c r="O142" s="1130">
        <f>Projections!$C$108</f>
        <v>0</v>
      </c>
      <c r="P142" s="1130">
        <f>Projections!$C$108</f>
        <v>0</v>
      </c>
      <c r="Q142" s="1130">
        <f>Projections!$C$108</f>
        <v>0</v>
      </c>
      <c r="R142" s="1130">
        <f>Projections!$C$108</f>
        <v>0</v>
      </c>
      <c r="S142" s="1130">
        <f>Projections!$C$108</f>
        <v>0</v>
      </c>
      <c r="T142" s="1130">
        <f>Projections!$C$108</f>
        <v>0</v>
      </c>
      <c r="U142" s="1130">
        <f>Projections!$C$108</f>
        <v>0</v>
      </c>
      <c r="V142" s="1130">
        <f>Projections!$C$108</f>
        <v>0</v>
      </c>
      <c r="W142" s="1130">
        <f>Projections!$C$108</f>
        <v>0</v>
      </c>
      <c r="X142" s="1130">
        <f>Projections!$C$108</f>
        <v>0</v>
      </c>
      <c r="Y142" s="1130">
        <f>Projections!$C$108</f>
        <v>0</v>
      </c>
      <c r="Z142" s="1130">
        <f>Projections!$C$108</f>
        <v>0</v>
      </c>
      <c r="AA142" s="1131">
        <f>Projections!$C$108</f>
        <v>0</v>
      </c>
      <c r="AB142" s="1130">
        <f>Projections!$C$108</f>
        <v>0</v>
      </c>
      <c r="AC142" s="1130">
        <f>Projections!$C$108</f>
        <v>0</v>
      </c>
      <c r="AD142" s="1130">
        <f>Projections!$C$108</f>
        <v>0</v>
      </c>
      <c r="AE142" s="1130">
        <f>Projections!$C$108</f>
        <v>0</v>
      </c>
      <c r="AF142" s="1130">
        <f>Projections!$C$108</f>
        <v>0</v>
      </c>
      <c r="AG142" s="1130">
        <f>Projections!$C$108</f>
        <v>0</v>
      </c>
      <c r="AH142" s="1130">
        <f>Projections!$C$108</f>
        <v>0</v>
      </c>
      <c r="AI142" s="1130">
        <f>Projections!$C$108</f>
        <v>0</v>
      </c>
      <c r="AJ142" s="1130">
        <f>Projections!$C$108</f>
        <v>0</v>
      </c>
      <c r="AK142" s="1130">
        <f>Projections!$C$108</f>
        <v>0</v>
      </c>
      <c r="AL142" s="1130">
        <f>Projections!$C$108</f>
        <v>0</v>
      </c>
      <c r="AM142" s="1131">
        <f>Projections!$C$108</f>
        <v>0</v>
      </c>
      <c r="AN142" s="1130">
        <f>Projections!$C$108</f>
        <v>0</v>
      </c>
      <c r="AO142" s="1130">
        <f>Projections!$C$108</f>
        <v>0</v>
      </c>
      <c r="AP142" s="1130">
        <f>Projections!$C$108</f>
        <v>0</v>
      </c>
      <c r="AQ142" s="1130">
        <f>Projections!$C$108</f>
        <v>0</v>
      </c>
      <c r="AR142" s="1130">
        <f>Projections!$C$108</f>
        <v>0</v>
      </c>
      <c r="AS142" s="1130">
        <f>Projections!$C$108</f>
        <v>0</v>
      </c>
      <c r="AT142" s="1130">
        <f>Projections!$C$108</f>
        <v>0</v>
      </c>
      <c r="AU142" s="1130">
        <f>Projections!$C$108</f>
        <v>0</v>
      </c>
      <c r="AV142" s="1130">
        <f>Projections!$C$108</f>
        <v>0</v>
      </c>
      <c r="AW142" s="1130">
        <f>Projections!$C$108</f>
        <v>0</v>
      </c>
      <c r="AX142" s="1130">
        <f>Projections!$C$108</f>
        <v>0</v>
      </c>
      <c r="AY142" s="1131">
        <f>Projections!$C$108</f>
        <v>0</v>
      </c>
      <c r="AZ142" s="1130">
        <f>Projections!$C$108</f>
        <v>0</v>
      </c>
      <c r="BA142" s="1130">
        <f>Projections!$C$108</f>
        <v>0</v>
      </c>
      <c r="BB142" s="1130">
        <f>Projections!$C$108</f>
        <v>0</v>
      </c>
      <c r="BC142" s="1130">
        <f>Projections!$C$108</f>
        <v>0</v>
      </c>
      <c r="BD142" s="1130">
        <f>Projections!$C$108</f>
        <v>0</v>
      </c>
      <c r="BE142" s="1130">
        <f>Projections!$C$108</f>
        <v>0</v>
      </c>
      <c r="BF142" s="1130">
        <f>Projections!$C$108</f>
        <v>0</v>
      </c>
      <c r="BG142" s="1130">
        <f>Projections!$C$108</f>
        <v>0</v>
      </c>
      <c r="BH142" s="1130">
        <f>Projections!$C$108</f>
        <v>0</v>
      </c>
      <c r="BI142" s="1130">
        <f>Projections!$C$108</f>
        <v>0</v>
      </c>
      <c r="BJ142" s="1130">
        <f>Projections!$C$108</f>
        <v>0</v>
      </c>
      <c r="BK142" s="1131">
        <f>Projections!$C$108</f>
        <v>0</v>
      </c>
      <c r="BL142" s="1130"/>
      <c r="BM142" s="1130"/>
      <c r="BN142" s="1130"/>
      <c r="BO142" s="1130"/>
      <c r="BP142" s="1130"/>
      <c r="BQ142" s="1130"/>
      <c r="BR142" s="1130"/>
      <c r="BS142" s="1130"/>
      <c r="BT142" s="1130"/>
      <c r="BU142" s="1130"/>
      <c r="BV142" s="1130"/>
      <c r="BW142" s="1131"/>
      <c r="BX142" s="1130"/>
      <c r="BY142" s="1130"/>
      <c r="BZ142" s="1130"/>
      <c r="CA142" s="1130"/>
      <c r="CB142" s="1130"/>
      <c r="CC142" s="1130"/>
      <c r="CD142" s="1130"/>
      <c r="CE142" s="1130"/>
      <c r="CF142" s="1130"/>
      <c r="CG142" s="1130"/>
      <c r="CH142" s="1130"/>
      <c r="CI142" s="1131"/>
      <c r="CJ142" s="1156"/>
      <c r="CK142" s="1156"/>
      <c r="CL142" s="1156"/>
      <c r="CM142" s="1156"/>
      <c r="CN142" s="1156"/>
      <c r="CO142" s="1156"/>
      <c r="CP142" s="1156"/>
      <c r="CQ142" s="1156"/>
      <c r="CR142" s="1156"/>
      <c r="CS142" s="1156"/>
      <c r="CT142" s="1156"/>
      <c r="CU142" s="1132"/>
      <c r="CV142" s="1156"/>
      <c r="CW142" s="1156"/>
      <c r="CX142" s="1156"/>
      <c r="CY142" s="1156"/>
      <c r="CZ142" s="1156"/>
      <c r="DA142" s="1156"/>
      <c r="DB142" s="1156"/>
      <c r="DC142" s="1156"/>
      <c r="DD142" s="1156"/>
      <c r="DE142" s="1156"/>
      <c r="DF142" s="1156"/>
      <c r="DG142" s="1132"/>
    </row>
    <row r="143" spans="1:111" ht="16" hidden="1" outlineLevel="1">
      <c r="A143" s="114"/>
      <c r="B143" s="226"/>
      <c r="C143" s="1129"/>
      <c r="D143" s="1133"/>
      <c r="E143" s="1133"/>
      <c r="F143" s="1133"/>
      <c r="G143" s="1133"/>
      <c r="H143" s="1133"/>
      <c r="I143" s="1133"/>
      <c r="J143" s="1133"/>
      <c r="K143" s="1133"/>
      <c r="L143" s="1133"/>
      <c r="M143" s="1133"/>
      <c r="N143" s="1133"/>
      <c r="O143" s="1133"/>
      <c r="P143" s="1133"/>
      <c r="Q143" s="1133"/>
      <c r="R143" s="1133"/>
      <c r="S143" s="1133"/>
      <c r="T143" s="1133"/>
      <c r="U143" s="1133"/>
      <c r="V143" s="1133"/>
      <c r="W143" s="1133"/>
      <c r="X143" s="1133"/>
      <c r="Y143" s="1133"/>
      <c r="Z143" s="1133"/>
      <c r="AA143" s="1134"/>
      <c r="AB143" s="1133"/>
      <c r="AC143" s="1133"/>
      <c r="AD143" s="1133"/>
      <c r="AE143" s="1133"/>
      <c r="AF143" s="1133"/>
      <c r="AG143" s="1133"/>
      <c r="AH143" s="1133"/>
      <c r="AI143" s="1133"/>
      <c r="AJ143" s="1133"/>
      <c r="AK143" s="1133"/>
      <c r="AL143" s="1133"/>
      <c r="AM143" s="1134"/>
      <c r="AN143" s="1133"/>
      <c r="AO143" s="1133"/>
      <c r="AP143" s="1133"/>
      <c r="AQ143" s="1133"/>
      <c r="AR143" s="1133"/>
      <c r="AS143" s="1133"/>
      <c r="AT143" s="1133"/>
      <c r="AU143" s="1133"/>
      <c r="AV143" s="1133"/>
      <c r="AW143" s="1133"/>
      <c r="AX143" s="1133"/>
      <c r="AY143" s="1134"/>
      <c r="AZ143" s="1133"/>
      <c r="BA143" s="1133"/>
      <c r="BB143" s="1133"/>
      <c r="BC143" s="1133"/>
      <c r="BD143" s="1133"/>
      <c r="BE143" s="1133"/>
      <c r="BF143" s="1133"/>
      <c r="BG143" s="1133"/>
      <c r="BH143" s="1133"/>
      <c r="BI143" s="1133"/>
      <c r="BJ143" s="1133"/>
      <c r="BK143" s="1134"/>
      <c r="BL143" s="1133"/>
      <c r="BM143" s="1133"/>
      <c r="BN143" s="1133"/>
      <c r="BO143" s="1133"/>
      <c r="BP143" s="1133"/>
      <c r="BQ143" s="1133"/>
      <c r="BR143" s="1133"/>
      <c r="BS143" s="1133"/>
      <c r="BT143" s="1133"/>
      <c r="BU143" s="1133"/>
      <c r="BV143" s="1133"/>
      <c r="BW143" s="1134"/>
      <c r="BX143" s="1133"/>
      <c r="BY143" s="1133"/>
      <c r="BZ143" s="1133"/>
      <c r="CA143" s="1133"/>
      <c r="CB143" s="1133"/>
      <c r="CC143" s="1133"/>
      <c r="CD143" s="1133"/>
      <c r="CE143" s="1133"/>
      <c r="CF143" s="1133"/>
      <c r="CG143" s="1133"/>
      <c r="CH143" s="1133"/>
      <c r="CI143" s="1134"/>
      <c r="CJ143" s="1135"/>
      <c r="CK143" s="1135"/>
      <c r="CL143" s="1135"/>
      <c r="CM143" s="1135"/>
      <c r="CN143" s="1135"/>
      <c r="CO143" s="1135"/>
      <c r="CP143" s="1135"/>
      <c r="CQ143" s="1135"/>
      <c r="CR143" s="1135"/>
      <c r="CS143" s="1135"/>
      <c r="CT143" s="1135"/>
      <c r="CU143" s="1136"/>
      <c r="CV143" s="1135"/>
      <c r="CW143" s="1135"/>
      <c r="CX143" s="1135"/>
      <c r="CY143" s="1135"/>
      <c r="CZ143" s="1135"/>
      <c r="DA143" s="1135"/>
      <c r="DB143" s="1135"/>
      <c r="DC143" s="1135"/>
      <c r="DD143" s="1135"/>
      <c r="DE143" s="1135"/>
      <c r="DF143" s="1135"/>
      <c r="DG143" s="1136"/>
    </row>
    <row r="144" spans="1:111" ht="16" hidden="1" outlineLevel="1">
      <c r="A144" s="115" t="s">
        <v>346</v>
      </c>
      <c r="B144" s="226"/>
      <c r="C144" s="1129"/>
      <c r="D144" s="1133"/>
      <c r="E144" s="1133"/>
      <c r="F144" s="1133"/>
      <c r="G144" s="1133"/>
      <c r="H144" s="1133"/>
      <c r="I144" s="1133"/>
      <c r="J144" s="1133"/>
      <c r="K144" s="1133"/>
      <c r="L144" s="1133"/>
      <c r="M144" s="1133"/>
      <c r="N144" s="1133"/>
      <c r="O144" s="1133"/>
      <c r="P144" s="1133"/>
      <c r="Q144" s="1133"/>
      <c r="R144" s="1133"/>
      <c r="S144" s="1133"/>
      <c r="T144" s="1133"/>
      <c r="U144" s="1133"/>
      <c r="V144" s="1133"/>
      <c r="W144" s="1133"/>
      <c r="X144" s="1133"/>
      <c r="Y144" s="1133"/>
      <c r="Z144" s="1133"/>
      <c r="AA144" s="1134"/>
      <c r="AB144" s="1133"/>
      <c r="AC144" s="1133"/>
      <c r="AD144" s="1133"/>
      <c r="AE144" s="1133"/>
      <c r="AF144" s="1133"/>
      <c r="AG144" s="1133"/>
      <c r="AH144" s="1133"/>
      <c r="AI144" s="1133"/>
      <c r="AJ144" s="1133"/>
      <c r="AK144" s="1133"/>
      <c r="AL144" s="1133"/>
      <c r="AM144" s="1134"/>
      <c r="AN144" s="1133"/>
      <c r="AO144" s="1133"/>
      <c r="AP144" s="1133"/>
      <c r="AQ144" s="1133"/>
      <c r="AR144" s="1133"/>
      <c r="AS144" s="1133"/>
      <c r="AT144" s="1133"/>
      <c r="AU144" s="1133"/>
      <c r="AV144" s="1133"/>
      <c r="AW144" s="1133"/>
      <c r="AX144" s="1133"/>
      <c r="AY144" s="1134"/>
      <c r="AZ144" s="1133"/>
      <c r="BA144" s="1133"/>
      <c r="BB144" s="1133"/>
      <c r="BC144" s="1133"/>
      <c r="BD144" s="1133"/>
      <c r="BE144" s="1133"/>
      <c r="BF144" s="1133"/>
      <c r="BG144" s="1133"/>
      <c r="BH144" s="1133"/>
      <c r="BI144" s="1133"/>
      <c r="BJ144" s="1133"/>
      <c r="BK144" s="1134"/>
      <c r="BL144" s="1133"/>
      <c r="BM144" s="1133"/>
      <c r="BN144" s="1133"/>
      <c r="BO144" s="1133"/>
      <c r="BP144" s="1133"/>
      <c r="BQ144" s="1133"/>
      <c r="BR144" s="1133"/>
      <c r="BS144" s="1133"/>
      <c r="BT144" s="1133"/>
      <c r="BU144" s="1133"/>
      <c r="BV144" s="1133"/>
      <c r="BW144" s="1134"/>
      <c r="BX144" s="1133"/>
      <c r="BY144" s="1133"/>
      <c r="BZ144" s="1133"/>
      <c r="CA144" s="1133"/>
      <c r="CB144" s="1133"/>
      <c r="CC144" s="1133"/>
      <c r="CD144" s="1133"/>
      <c r="CE144" s="1133"/>
      <c r="CF144" s="1133"/>
      <c r="CG144" s="1133"/>
      <c r="CH144" s="1133"/>
      <c r="CI144" s="1134"/>
      <c r="CJ144" s="1135"/>
      <c r="CK144" s="1135"/>
      <c r="CL144" s="1135"/>
      <c r="CM144" s="1135"/>
      <c r="CN144" s="1135"/>
      <c r="CO144" s="1135"/>
      <c r="CP144" s="1135"/>
      <c r="CQ144" s="1135"/>
      <c r="CR144" s="1135"/>
      <c r="CS144" s="1135"/>
      <c r="CT144" s="1135"/>
      <c r="CU144" s="1136"/>
      <c r="CV144" s="1135"/>
      <c r="CW144" s="1135"/>
      <c r="CX144" s="1135"/>
      <c r="CY144" s="1135"/>
      <c r="CZ144" s="1135"/>
      <c r="DA144" s="1135"/>
      <c r="DB144" s="1135"/>
      <c r="DC144" s="1135"/>
      <c r="DD144" s="1135"/>
      <c r="DE144" s="1135"/>
      <c r="DF144" s="1135"/>
      <c r="DG144" s="1136"/>
    </row>
    <row r="145" spans="1:111" ht="16" hidden="1" outlineLevel="1">
      <c r="A145" s="225" t="s">
        <v>347</v>
      </c>
      <c r="B145" s="225"/>
      <c r="C145" s="1140" t="s">
        <v>193</v>
      </c>
      <c r="D145" s="1133">
        <f>IF(Projections!$C$107="Yearly",D$125,0)</f>
        <v>0</v>
      </c>
      <c r="E145" s="1133">
        <f>IF(Projections!$C$107="Yearly",E$125,0)</f>
        <v>0</v>
      </c>
      <c r="F145" s="1133">
        <f>IF(Projections!$C$107="Yearly",F$125,0)</f>
        <v>0</v>
      </c>
      <c r="G145" s="1133">
        <f>IF(Projections!$C$107="Yearly",G$125,0)</f>
        <v>0</v>
      </c>
      <c r="H145" s="1133">
        <f>IF(Projections!$C$107="Yearly",H$125,0)</f>
        <v>0</v>
      </c>
      <c r="I145" s="1133">
        <f>IF(Projections!$C$107="Yearly",I$125,0)</f>
        <v>0</v>
      </c>
      <c r="J145" s="1133">
        <f>IF(Projections!$C$107="Yearly",J$125,0)</f>
        <v>0</v>
      </c>
      <c r="K145" s="1133">
        <f>IF(Projections!$C$107="Yearly",K$125,0)</f>
        <v>0</v>
      </c>
      <c r="L145" s="1133">
        <f>IF(Projections!$C$107="Yearly",L$125,0)</f>
        <v>0</v>
      </c>
      <c r="M145" s="1133">
        <f>IF(Projections!$C$107="Yearly",M$125,0)</f>
        <v>0</v>
      </c>
      <c r="N145" s="1133">
        <f>IF(Projections!$C$107="Yearly",N$125,0)</f>
        <v>0</v>
      </c>
      <c r="O145" s="1133">
        <f>IF(Projections!$C$107="Yearly",O$125,0)</f>
        <v>0</v>
      </c>
      <c r="P145" s="1133">
        <f>IF(Projections!$C$107="Yearly",P$125,0)</f>
        <v>0</v>
      </c>
      <c r="Q145" s="1133">
        <f>IF(Projections!$C$107="Yearly",Q$125,0)</f>
        <v>0</v>
      </c>
      <c r="R145" s="1133">
        <f>IF(Projections!$C$107="Yearly",R$125,0)</f>
        <v>0</v>
      </c>
      <c r="S145" s="1133">
        <f>IF(Projections!$C$107="Yearly",S$125,0)</f>
        <v>0</v>
      </c>
      <c r="T145" s="1133">
        <f>IF(Projections!$C$107="Yearly",T$125,0)</f>
        <v>0</v>
      </c>
      <c r="U145" s="1133">
        <f>IF(Projections!$C$107="Yearly",U$125,0)</f>
        <v>0</v>
      </c>
      <c r="V145" s="1133">
        <f>IF(Projections!$C$107="Yearly",V$125,0)</f>
        <v>0</v>
      </c>
      <c r="W145" s="1133">
        <f>IF(Projections!$C$107="Yearly",W$125,0)</f>
        <v>0</v>
      </c>
      <c r="X145" s="1133">
        <f>IF(Projections!$C$107="Yearly",X$125,0)</f>
        <v>0</v>
      </c>
      <c r="Y145" s="1133">
        <f>IF(Projections!$C$107="Yearly",Y$125,0)</f>
        <v>0</v>
      </c>
      <c r="Z145" s="1133">
        <f>IF(Projections!$C$107="Yearly",Z$125,0)</f>
        <v>0</v>
      </c>
      <c r="AA145" s="1134">
        <f>IF(Projections!$C$107="Yearly",AA$125,0)</f>
        <v>0</v>
      </c>
      <c r="AB145" s="1133">
        <f>IF(Projections!$C$107="Yearly",AB$125,0)</f>
        <v>0</v>
      </c>
      <c r="AC145" s="1133">
        <f>IF(Projections!$C$107="Yearly",AC$125,0)</f>
        <v>0</v>
      </c>
      <c r="AD145" s="1133">
        <f>IF(Projections!$C$107="Yearly",AD$125,0)</f>
        <v>0</v>
      </c>
      <c r="AE145" s="1133">
        <f>IF(Projections!$C$107="Yearly",AE$125,0)</f>
        <v>0</v>
      </c>
      <c r="AF145" s="1133">
        <f>IF(Projections!$C$107="Yearly",AF$125,0)</f>
        <v>0</v>
      </c>
      <c r="AG145" s="1133">
        <f>IF(Projections!$C$107="Yearly",AG$125,0)</f>
        <v>0</v>
      </c>
      <c r="AH145" s="1133">
        <f>IF(Projections!$C$107="Yearly",AH$125,0)</f>
        <v>0</v>
      </c>
      <c r="AI145" s="1133">
        <f>IF(Projections!$C$107="Yearly",AI$125,0)</f>
        <v>0</v>
      </c>
      <c r="AJ145" s="1133">
        <f>IF(Projections!$C$107="Yearly",AJ$125,0)</f>
        <v>0</v>
      </c>
      <c r="AK145" s="1133">
        <f>IF(Projections!$C$107="Yearly",AK$125,0)</f>
        <v>0</v>
      </c>
      <c r="AL145" s="1133">
        <f>IF(Projections!$C$107="Yearly",AL$125,0)</f>
        <v>0</v>
      </c>
      <c r="AM145" s="1134">
        <f>IF(Projections!$C$107="Yearly",AM$125,0)</f>
        <v>0</v>
      </c>
      <c r="AN145" s="1133">
        <f>IF(Projections!$C$107="Yearly",AN$125,0)</f>
        <v>0</v>
      </c>
      <c r="AO145" s="1133">
        <f>IF(Projections!$C$107="Yearly",AO$125,0)</f>
        <v>0</v>
      </c>
      <c r="AP145" s="1133">
        <f>IF(Projections!$C$107="Yearly",AP$125,0)</f>
        <v>0</v>
      </c>
      <c r="AQ145" s="1133">
        <f>IF(Projections!$C$107="Yearly",AQ$125,0)</f>
        <v>0</v>
      </c>
      <c r="AR145" s="1133">
        <f>IF(Projections!$C$107="Yearly",AR$125,0)</f>
        <v>0</v>
      </c>
      <c r="AS145" s="1133">
        <f>IF(Projections!$C$107="Yearly",AS$125,0)</f>
        <v>0</v>
      </c>
      <c r="AT145" s="1133">
        <f>IF(Projections!$C$107="Yearly",AT$125,0)</f>
        <v>0</v>
      </c>
      <c r="AU145" s="1133">
        <f>IF(Projections!$C$107="Yearly",AU$125,0)</f>
        <v>0</v>
      </c>
      <c r="AV145" s="1133">
        <f>IF(Projections!$C$107="Yearly",AV$125,0)</f>
        <v>0</v>
      </c>
      <c r="AW145" s="1133">
        <f>IF(Projections!$C$107="Yearly",AW$125,0)</f>
        <v>0</v>
      </c>
      <c r="AX145" s="1133">
        <f>IF(Projections!$C$107="Yearly",AX$125,0)</f>
        <v>0</v>
      </c>
      <c r="AY145" s="1134">
        <f>IF(Projections!$C$107="Yearly",AY$125,0)</f>
        <v>0</v>
      </c>
      <c r="AZ145" s="1133">
        <f>IF(Projections!$C$107="Yearly",AZ$125,0)</f>
        <v>0</v>
      </c>
      <c r="BA145" s="1133">
        <f>IF(Projections!$C$107="Yearly",BA$125,0)</f>
        <v>0</v>
      </c>
      <c r="BB145" s="1133">
        <f>IF(Projections!$C$107="Yearly",BB$125,0)</f>
        <v>0</v>
      </c>
      <c r="BC145" s="1133">
        <f>IF(Projections!$C$107="Yearly",BC$125,0)</f>
        <v>0</v>
      </c>
      <c r="BD145" s="1133">
        <f>IF(Projections!$C$107="Yearly",BD$125,0)</f>
        <v>0</v>
      </c>
      <c r="BE145" s="1133">
        <f>IF(Projections!$C$107="Yearly",BE$125,0)</f>
        <v>0</v>
      </c>
      <c r="BF145" s="1133">
        <f>IF(Projections!$C$107="Yearly",BF$125,0)</f>
        <v>0</v>
      </c>
      <c r="BG145" s="1133">
        <f>IF(Projections!$C$107="Yearly",BG$125,0)</f>
        <v>0</v>
      </c>
      <c r="BH145" s="1133">
        <f>IF(Projections!$C$107="Yearly",BH$125,0)</f>
        <v>0</v>
      </c>
      <c r="BI145" s="1133">
        <f>IF(Projections!$C$107="Yearly",BI$125,0)</f>
        <v>0</v>
      </c>
      <c r="BJ145" s="1133">
        <f>IF(Projections!$C$107="Yearly",BJ$125,0)</f>
        <v>0</v>
      </c>
      <c r="BK145" s="1134">
        <f>IF(Projections!$C$107="Yearly",BK$125,0)</f>
        <v>0</v>
      </c>
      <c r="BL145" s="1133"/>
      <c r="BM145" s="1133"/>
      <c r="BN145" s="1133"/>
      <c r="BO145" s="1133"/>
      <c r="BP145" s="1133"/>
      <c r="BQ145" s="1133"/>
      <c r="BR145" s="1133"/>
      <c r="BS145" s="1133"/>
      <c r="BT145" s="1133"/>
      <c r="BU145" s="1133"/>
      <c r="BV145" s="1133"/>
      <c r="BW145" s="1134"/>
      <c r="BX145" s="1133"/>
      <c r="BY145" s="1133"/>
      <c r="BZ145" s="1133"/>
      <c r="CA145" s="1133"/>
      <c r="CB145" s="1133"/>
      <c r="CC145" s="1133"/>
      <c r="CD145" s="1133"/>
      <c r="CE145" s="1133"/>
      <c r="CF145" s="1133"/>
      <c r="CG145" s="1133"/>
      <c r="CH145" s="1133"/>
      <c r="CI145" s="1134"/>
      <c r="CJ145" s="1135"/>
      <c r="CK145" s="1135"/>
      <c r="CL145" s="1135"/>
      <c r="CM145" s="1135"/>
      <c r="CN145" s="1135"/>
      <c r="CO145" s="1135"/>
      <c r="CP145" s="1135"/>
      <c r="CQ145" s="1135"/>
      <c r="CR145" s="1135"/>
      <c r="CS145" s="1135"/>
      <c r="CT145" s="1135"/>
      <c r="CU145" s="1136"/>
      <c r="CV145" s="1135"/>
      <c r="CW145" s="1135"/>
      <c r="CX145" s="1135"/>
      <c r="CY145" s="1135"/>
      <c r="CZ145" s="1135"/>
      <c r="DA145" s="1135"/>
      <c r="DB145" s="1135"/>
      <c r="DC145" s="1135"/>
      <c r="DD145" s="1135"/>
      <c r="DE145" s="1135"/>
      <c r="DF145" s="1135"/>
      <c r="DG145" s="1136"/>
    </row>
    <row r="146" spans="1:111" ht="16" hidden="1" outlineLevel="1">
      <c r="A146" s="226" t="s">
        <v>348</v>
      </c>
      <c r="B146" s="226"/>
      <c r="C146" s="1129" t="s">
        <v>193</v>
      </c>
      <c r="D146" s="1133">
        <f t="shared" ref="D146:BK146" si="233">SUM(D151:D157)</f>
        <v>0</v>
      </c>
      <c r="E146" s="1133">
        <f t="shared" si="233"/>
        <v>0</v>
      </c>
      <c r="F146" s="1133">
        <f t="shared" si="233"/>
        <v>0</v>
      </c>
      <c r="G146" s="1133">
        <f t="shared" si="233"/>
        <v>0</v>
      </c>
      <c r="H146" s="1133">
        <f t="shared" si="233"/>
        <v>0</v>
      </c>
      <c r="I146" s="1133">
        <f t="shared" si="233"/>
        <v>0</v>
      </c>
      <c r="J146" s="1133">
        <f t="shared" si="233"/>
        <v>0</v>
      </c>
      <c r="K146" s="1133">
        <f t="shared" si="233"/>
        <v>0</v>
      </c>
      <c r="L146" s="1133">
        <f t="shared" si="233"/>
        <v>0</v>
      </c>
      <c r="M146" s="1133">
        <f t="shared" si="233"/>
        <v>0</v>
      </c>
      <c r="N146" s="1133">
        <f t="shared" si="233"/>
        <v>0</v>
      </c>
      <c r="O146" s="1133">
        <f t="shared" si="233"/>
        <v>0</v>
      </c>
      <c r="P146" s="1133" t="e">
        <f t="shared" si="233"/>
        <v>#REF!</v>
      </c>
      <c r="Q146" s="1133" t="e">
        <f t="shared" si="233"/>
        <v>#REF!</v>
      </c>
      <c r="R146" s="1133" t="e">
        <f t="shared" si="233"/>
        <v>#REF!</v>
      </c>
      <c r="S146" s="1133" t="e">
        <f t="shared" si="233"/>
        <v>#REF!</v>
      </c>
      <c r="T146" s="1133" t="e">
        <f t="shared" si="233"/>
        <v>#REF!</v>
      </c>
      <c r="U146" s="1133" t="e">
        <f t="shared" si="233"/>
        <v>#REF!</v>
      </c>
      <c r="V146" s="1133" t="e">
        <f t="shared" si="233"/>
        <v>#REF!</v>
      </c>
      <c r="W146" s="1133" t="e">
        <f t="shared" si="233"/>
        <v>#REF!</v>
      </c>
      <c r="X146" s="1133" t="e">
        <f t="shared" si="233"/>
        <v>#REF!</v>
      </c>
      <c r="Y146" s="1133" t="e">
        <f t="shared" si="233"/>
        <v>#REF!</v>
      </c>
      <c r="Z146" s="1133" t="e">
        <f t="shared" si="233"/>
        <v>#REF!</v>
      </c>
      <c r="AA146" s="1134" t="e">
        <f t="shared" si="233"/>
        <v>#REF!</v>
      </c>
      <c r="AB146" s="1133" t="e">
        <f t="shared" si="233"/>
        <v>#REF!</v>
      </c>
      <c r="AC146" s="1133" t="e">
        <f t="shared" si="233"/>
        <v>#REF!</v>
      </c>
      <c r="AD146" s="1133" t="e">
        <f t="shared" si="233"/>
        <v>#REF!</v>
      </c>
      <c r="AE146" s="1133" t="e">
        <f t="shared" si="233"/>
        <v>#REF!</v>
      </c>
      <c r="AF146" s="1133" t="e">
        <f t="shared" si="233"/>
        <v>#REF!</v>
      </c>
      <c r="AG146" s="1133" t="e">
        <f t="shared" si="233"/>
        <v>#REF!</v>
      </c>
      <c r="AH146" s="1133" t="e">
        <f t="shared" si="233"/>
        <v>#REF!</v>
      </c>
      <c r="AI146" s="1133" t="e">
        <f t="shared" si="233"/>
        <v>#REF!</v>
      </c>
      <c r="AJ146" s="1133" t="e">
        <f t="shared" si="233"/>
        <v>#REF!</v>
      </c>
      <c r="AK146" s="1133" t="e">
        <f t="shared" si="233"/>
        <v>#REF!</v>
      </c>
      <c r="AL146" s="1133" t="e">
        <f t="shared" si="233"/>
        <v>#REF!</v>
      </c>
      <c r="AM146" s="1134" t="e">
        <f t="shared" si="233"/>
        <v>#REF!</v>
      </c>
      <c r="AN146" s="1133" t="e">
        <f t="shared" si="233"/>
        <v>#REF!</v>
      </c>
      <c r="AO146" s="1133" t="e">
        <f t="shared" si="233"/>
        <v>#REF!</v>
      </c>
      <c r="AP146" s="1133" t="e">
        <f t="shared" si="233"/>
        <v>#REF!</v>
      </c>
      <c r="AQ146" s="1133" t="e">
        <f t="shared" si="233"/>
        <v>#REF!</v>
      </c>
      <c r="AR146" s="1133" t="e">
        <f t="shared" si="233"/>
        <v>#REF!</v>
      </c>
      <c r="AS146" s="1133" t="e">
        <f t="shared" si="233"/>
        <v>#REF!</v>
      </c>
      <c r="AT146" s="1133" t="e">
        <f t="shared" si="233"/>
        <v>#REF!</v>
      </c>
      <c r="AU146" s="1133" t="e">
        <f t="shared" si="233"/>
        <v>#REF!</v>
      </c>
      <c r="AV146" s="1133" t="e">
        <f t="shared" si="233"/>
        <v>#REF!</v>
      </c>
      <c r="AW146" s="1133" t="e">
        <f t="shared" si="233"/>
        <v>#REF!</v>
      </c>
      <c r="AX146" s="1133" t="e">
        <f t="shared" si="233"/>
        <v>#REF!</v>
      </c>
      <c r="AY146" s="1134" t="e">
        <f t="shared" si="233"/>
        <v>#REF!</v>
      </c>
      <c r="AZ146" s="1133" t="e">
        <f t="shared" si="233"/>
        <v>#REF!</v>
      </c>
      <c r="BA146" s="1133" t="e">
        <f t="shared" si="233"/>
        <v>#REF!</v>
      </c>
      <c r="BB146" s="1133" t="e">
        <f t="shared" si="233"/>
        <v>#REF!</v>
      </c>
      <c r="BC146" s="1133" t="e">
        <f t="shared" si="233"/>
        <v>#REF!</v>
      </c>
      <c r="BD146" s="1133" t="e">
        <f t="shared" si="233"/>
        <v>#REF!</v>
      </c>
      <c r="BE146" s="1133" t="e">
        <f t="shared" si="233"/>
        <v>#REF!</v>
      </c>
      <c r="BF146" s="1133" t="e">
        <f t="shared" si="233"/>
        <v>#REF!</v>
      </c>
      <c r="BG146" s="1133" t="e">
        <f t="shared" si="233"/>
        <v>#REF!</v>
      </c>
      <c r="BH146" s="1133" t="e">
        <f t="shared" si="233"/>
        <v>#REF!</v>
      </c>
      <c r="BI146" s="1133" t="e">
        <f t="shared" si="233"/>
        <v>#REF!</v>
      </c>
      <c r="BJ146" s="1133" t="e">
        <f t="shared" si="233"/>
        <v>#REF!</v>
      </c>
      <c r="BK146" s="1134" t="e">
        <f t="shared" si="233"/>
        <v>#REF!</v>
      </c>
      <c r="BL146" s="1133"/>
      <c r="BM146" s="1133"/>
      <c r="BN146" s="1133"/>
      <c r="BO146" s="1133"/>
      <c r="BP146" s="1133"/>
      <c r="BQ146" s="1133"/>
      <c r="BR146" s="1133"/>
      <c r="BS146" s="1133"/>
      <c r="BT146" s="1133"/>
      <c r="BU146" s="1133"/>
      <c r="BV146" s="1133"/>
      <c r="BW146" s="1134"/>
      <c r="BX146" s="1133"/>
      <c r="BY146" s="1133"/>
      <c r="BZ146" s="1133"/>
      <c r="CA146" s="1133"/>
      <c r="CB146" s="1133"/>
      <c r="CC146" s="1133"/>
      <c r="CD146" s="1133"/>
      <c r="CE146" s="1133"/>
      <c r="CF146" s="1133"/>
      <c r="CG146" s="1133"/>
      <c r="CH146" s="1133"/>
      <c r="CI146" s="1134"/>
      <c r="CJ146" s="1135"/>
      <c r="CK146" s="1135"/>
      <c r="CL146" s="1135"/>
      <c r="CM146" s="1135"/>
      <c r="CN146" s="1135"/>
      <c r="CO146" s="1135"/>
      <c r="CP146" s="1135"/>
      <c r="CQ146" s="1135"/>
      <c r="CR146" s="1135"/>
      <c r="CS146" s="1135"/>
      <c r="CT146" s="1135"/>
      <c r="CU146" s="1136"/>
      <c r="CV146" s="1135"/>
      <c r="CW146" s="1135"/>
      <c r="CX146" s="1135"/>
      <c r="CY146" s="1135"/>
      <c r="CZ146" s="1135"/>
      <c r="DA146" s="1135"/>
      <c r="DB146" s="1135"/>
      <c r="DC146" s="1135"/>
      <c r="DD146" s="1135"/>
      <c r="DE146" s="1135"/>
      <c r="DF146" s="1135"/>
      <c r="DG146" s="1136"/>
    </row>
    <row r="147" spans="1:111" ht="16" hidden="1" outlineLevel="1">
      <c r="A147" s="226" t="s">
        <v>349</v>
      </c>
      <c r="B147" s="226"/>
      <c r="C147" s="1129" t="s">
        <v>193</v>
      </c>
      <c r="D147" s="1133">
        <f t="shared" ref="D147:K147" si="234">IF(D$7&lt;=12,SUM($D145:D145),SUM(#REF!))</f>
        <v>0</v>
      </c>
      <c r="E147" s="1133">
        <f t="shared" si="234"/>
        <v>0</v>
      </c>
      <c r="F147" s="1133">
        <f t="shared" si="234"/>
        <v>0</v>
      </c>
      <c r="G147" s="1133">
        <f t="shared" si="234"/>
        <v>0</v>
      </c>
      <c r="H147" s="1133">
        <f t="shared" si="234"/>
        <v>0</v>
      </c>
      <c r="I147" s="1133">
        <f t="shared" si="234"/>
        <v>0</v>
      </c>
      <c r="J147" s="1133">
        <f t="shared" si="234"/>
        <v>0</v>
      </c>
      <c r="K147" s="1133">
        <f t="shared" si="234"/>
        <v>0</v>
      </c>
      <c r="L147" s="1133">
        <f t="shared" ref="L147:BK147" si="235">IF(L$7&lt;=12,SUM($D145:L145),SUM(A145:L146))</f>
        <v>0</v>
      </c>
      <c r="M147" s="1133">
        <f t="shared" si="235"/>
        <v>0</v>
      </c>
      <c r="N147" s="1133">
        <f t="shared" si="235"/>
        <v>0</v>
      </c>
      <c r="O147" s="1133">
        <f t="shared" si="235"/>
        <v>0</v>
      </c>
      <c r="P147" s="1133" t="e">
        <f t="shared" si="235"/>
        <v>#REF!</v>
      </c>
      <c r="Q147" s="1133" t="e">
        <f t="shared" si="235"/>
        <v>#REF!</v>
      </c>
      <c r="R147" s="1133" t="e">
        <f t="shared" si="235"/>
        <v>#REF!</v>
      </c>
      <c r="S147" s="1133" t="e">
        <f t="shared" si="235"/>
        <v>#REF!</v>
      </c>
      <c r="T147" s="1133" t="e">
        <f t="shared" si="235"/>
        <v>#REF!</v>
      </c>
      <c r="U147" s="1133" t="e">
        <f t="shared" si="235"/>
        <v>#REF!</v>
      </c>
      <c r="V147" s="1133" t="e">
        <f t="shared" si="235"/>
        <v>#REF!</v>
      </c>
      <c r="W147" s="1133" t="e">
        <f t="shared" si="235"/>
        <v>#REF!</v>
      </c>
      <c r="X147" s="1133" t="e">
        <f t="shared" si="235"/>
        <v>#REF!</v>
      </c>
      <c r="Y147" s="1133" t="e">
        <f t="shared" si="235"/>
        <v>#REF!</v>
      </c>
      <c r="Z147" s="1133" t="e">
        <f t="shared" si="235"/>
        <v>#REF!</v>
      </c>
      <c r="AA147" s="1134" t="e">
        <f t="shared" si="235"/>
        <v>#REF!</v>
      </c>
      <c r="AB147" s="1133" t="e">
        <f t="shared" si="235"/>
        <v>#REF!</v>
      </c>
      <c r="AC147" s="1133" t="e">
        <f t="shared" si="235"/>
        <v>#REF!</v>
      </c>
      <c r="AD147" s="1133" t="e">
        <f t="shared" si="235"/>
        <v>#REF!</v>
      </c>
      <c r="AE147" s="1133" t="e">
        <f t="shared" si="235"/>
        <v>#REF!</v>
      </c>
      <c r="AF147" s="1133" t="e">
        <f t="shared" si="235"/>
        <v>#REF!</v>
      </c>
      <c r="AG147" s="1133" t="e">
        <f t="shared" si="235"/>
        <v>#REF!</v>
      </c>
      <c r="AH147" s="1133" t="e">
        <f t="shared" si="235"/>
        <v>#REF!</v>
      </c>
      <c r="AI147" s="1133" t="e">
        <f t="shared" si="235"/>
        <v>#REF!</v>
      </c>
      <c r="AJ147" s="1133" t="e">
        <f t="shared" si="235"/>
        <v>#REF!</v>
      </c>
      <c r="AK147" s="1133" t="e">
        <f t="shared" si="235"/>
        <v>#REF!</v>
      </c>
      <c r="AL147" s="1133" t="e">
        <f t="shared" si="235"/>
        <v>#REF!</v>
      </c>
      <c r="AM147" s="1134" t="e">
        <f t="shared" si="235"/>
        <v>#REF!</v>
      </c>
      <c r="AN147" s="1133" t="e">
        <f t="shared" si="235"/>
        <v>#REF!</v>
      </c>
      <c r="AO147" s="1133" t="e">
        <f t="shared" si="235"/>
        <v>#REF!</v>
      </c>
      <c r="AP147" s="1133" t="e">
        <f t="shared" si="235"/>
        <v>#REF!</v>
      </c>
      <c r="AQ147" s="1133" t="e">
        <f t="shared" si="235"/>
        <v>#REF!</v>
      </c>
      <c r="AR147" s="1133" t="e">
        <f t="shared" si="235"/>
        <v>#REF!</v>
      </c>
      <c r="AS147" s="1133" t="e">
        <f t="shared" si="235"/>
        <v>#REF!</v>
      </c>
      <c r="AT147" s="1133" t="e">
        <f t="shared" si="235"/>
        <v>#REF!</v>
      </c>
      <c r="AU147" s="1133" t="e">
        <f t="shared" si="235"/>
        <v>#REF!</v>
      </c>
      <c r="AV147" s="1133" t="e">
        <f t="shared" si="235"/>
        <v>#REF!</v>
      </c>
      <c r="AW147" s="1133" t="e">
        <f t="shared" si="235"/>
        <v>#REF!</v>
      </c>
      <c r="AX147" s="1133" t="e">
        <f t="shared" si="235"/>
        <v>#REF!</v>
      </c>
      <c r="AY147" s="1134" t="e">
        <f t="shared" si="235"/>
        <v>#REF!</v>
      </c>
      <c r="AZ147" s="1133" t="e">
        <f t="shared" si="235"/>
        <v>#REF!</v>
      </c>
      <c r="BA147" s="1133" t="e">
        <f t="shared" si="235"/>
        <v>#REF!</v>
      </c>
      <c r="BB147" s="1133" t="e">
        <f t="shared" si="235"/>
        <v>#REF!</v>
      </c>
      <c r="BC147" s="1133" t="e">
        <f t="shared" si="235"/>
        <v>#REF!</v>
      </c>
      <c r="BD147" s="1133" t="e">
        <f t="shared" si="235"/>
        <v>#REF!</v>
      </c>
      <c r="BE147" s="1133" t="e">
        <f t="shared" si="235"/>
        <v>#REF!</v>
      </c>
      <c r="BF147" s="1133" t="e">
        <f t="shared" si="235"/>
        <v>#REF!</v>
      </c>
      <c r="BG147" s="1133" t="e">
        <f t="shared" si="235"/>
        <v>#REF!</v>
      </c>
      <c r="BH147" s="1133" t="e">
        <f t="shared" si="235"/>
        <v>#REF!</v>
      </c>
      <c r="BI147" s="1133" t="e">
        <f t="shared" si="235"/>
        <v>#REF!</v>
      </c>
      <c r="BJ147" s="1133" t="e">
        <f t="shared" si="235"/>
        <v>#REF!</v>
      </c>
      <c r="BK147" s="1134" t="e">
        <f t="shared" si="235"/>
        <v>#REF!</v>
      </c>
      <c r="BL147" s="1133"/>
      <c r="BM147" s="1133"/>
      <c r="BN147" s="1133"/>
      <c r="BO147" s="1133"/>
      <c r="BP147" s="1133"/>
      <c r="BQ147" s="1133"/>
      <c r="BR147" s="1133"/>
      <c r="BS147" s="1133"/>
      <c r="BT147" s="1133"/>
      <c r="BU147" s="1133"/>
      <c r="BV147" s="1133"/>
      <c r="BW147" s="1134"/>
      <c r="BX147" s="1133"/>
      <c r="BY147" s="1133"/>
      <c r="BZ147" s="1133"/>
      <c r="CA147" s="1133"/>
      <c r="CB147" s="1133"/>
      <c r="CC147" s="1133"/>
      <c r="CD147" s="1133"/>
      <c r="CE147" s="1133"/>
      <c r="CF147" s="1133"/>
      <c r="CG147" s="1133"/>
      <c r="CH147" s="1133"/>
      <c r="CI147" s="1134"/>
      <c r="CJ147" s="1135"/>
      <c r="CK147" s="1135"/>
      <c r="CL147" s="1135"/>
      <c r="CM147" s="1135"/>
      <c r="CN147" s="1135"/>
      <c r="CO147" s="1135"/>
      <c r="CP147" s="1135"/>
      <c r="CQ147" s="1135"/>
      <c r="CR147" s="1135"/>
      <c r="CS147" s="1135"/>
      <c r="CT147" s="1135"/>
      <c r="CU147" s="1136"/>
      <c r="CV147" s="1135"/>
      <c r="CW147" s="1135"/>
      <c r="CX147" s="1135"/>
      <c r="CY147" s="1135"/>
      <c r="CZ147" s="1135"/>
      <c r="DA147" s="1135"/>
      <c r="DB147" s="1135"/>
      <c r="DC147" s="1135"/>
      <c r="DD147" s="1135"/>
      <c r="DE147" s="1135"/>
      <c r="DF147" s="1135"/>
      <c r="DG147" s="1136"/>
    </row>
    <row r="148" spans="1:111" ht="16" hidden="1" outlineLevel="1">
      <c r="A148" s="114"/>
      <c r="B148" s="226"/>
      <c r="C148" s="1129"/>
      <c r="D148" s="1133"/>
      <c r="E148" s="1133"/>
      <c r="F148" s="1133"/>
      <c r="G148" s="1133"/>
      <c r="H148" s="1133"/>
      <c r="I148" s="1133"/>
      <c r="J148" s="1133"/>
      <c r="K148" s="1133"/>
      <c r="L148" s="1133"/>
      <c r="M148" s="1133"/>
      <c r="N148" s="1133"/>
      <c r="O148" s="1133"/>
      <c r="P148" s="1133"/>
      <c r="Q148" s="1133"/>
      <c r="R148" s="1133"/>
      <c r="S148" s="1133"/>
      <c r="T148" s="1133"/>
      <c r="U148" s="1133"/>
      <c r="V148" s="1133"/>
      <c r="W148" s="1133"/>
      <c r="X148" s="1133"/>
      <c r="Y148" s="1133"/>
      <c r="Z148" s="1133"/>
      <c r="AA148" s="1134"/>
      <c r="AB148" s="1133"/>
      <c r="AC148" s="1133"/>
      <c r="AD148" s="1133"/>
      <c r="AE148" s="1133"/>
      <c r="AF148" s="1133"/>
      <c r="AG148" s="1133"/>
      <c r="AH148" s="1133"/>
      <c r="AI148" s="1133"/>
      <c r="AJ148" s="1133"/>
      <c r="AK148" s="1133"/>
      <c r="AL148" s="1133"/>
      <c r="AM148" s="1134"/>
      <c r="AN148" s="1133"/>
      <c r="AO148" s="1133"/>
      <c r="AP148" s="1133"/>
      <c r="AQ148" s="1133"/>
      <c r="AR148" s="1133"/>
      <c r="AS148" s="1133"/>
      <c r="AT148" s="1133"/>
      <c r="AU148" s="1133"/>
      <c r="AV148" s="1133"/>
      <c r="AW148" s="1133"/>
      <c r="AX148" s="1133"/>
      <c r="AY148" s="1134"/>
      <c r="AZ148" s="1133"/>
      <c r="BA148" s="1133"/>
      <c r="BB148" s="1133"/>
      <c r="BC148" s="1133"/>
      <c r="BD148" s="1133"/>
      <c r="BE148" s="1133"/>
      <c r="BF148" s="1133"/>
      <c r="BG148" s="1133"/>
      <c r="BH148" s="1133"/>
      <c r="BI148" s="1133"/>
      <c r="BJ148" s="1133"/>
      <c r="BK148" s="1134"/>
      <c r="BL148" s="1133"/>
      <c r="BM148" s="1133"/>
      <c r="BN148" s="1133"/>
      <c r="BO148" s="1133"/>
      <c r="BP148" s="1133"/>
      <c r="BQ148" s="1133"/>
      <c r="BR148" s="1133"/>
      <c r="BS148" s="1133"/>
      <c r="BT148" s="1133"/>
      <c r="BU148" s="1133"/>
      <c r="BV148" s="1133"/>
      <c r="BW148" s="1134"/>
      <c r="BX148" s="1133"/>
      <c r="BY148" s="1133"/>
      <c r="BZ148" s="1133"/>
      <c r="CA148" s="1133"/>
      <c r="CB148" s="1133"/>
      <c r="CC148" s="1133"/>
      <c r="CD148" s="1133"/>
      <c r="CE148" s="1133"/>
      <c r="CF148" s="1133"/>
      <c r="CG148" s="1133"/>
      <c r="CH148" s="1133"/>
      <c r="CI148" s="1134"/>
      <c r="CJ148" s="1135"/>
      <c r="CK148" s="1135"/>
      <c r="CL148" s="1135"/>
      <c r="CM148" s="1135"/>
      <c r="CN148" s="1135"/>
      <c r="CO148" s="1135"/>
      <c r="CP148" s="1135"/>
      <c r="CQ148" s="1135"/>
      <c r="CR148" s="1135"/>
      <c r="CS148" s="1135"/>
      <c r="CT148" s="1135"/>
      <c r="CU148" s="1136"/>
      <c r="CV148" s="1135"/>
      <c r="CW148" s="1135"/>
      <c r="CX148" s="1135"/>
      <c r="CY148" s="1135"/>
      <c r="CZ148" s="1135"/>
      <c r="DA148" s="1135"/>
      <c r="DB148" s="1135"/>
      <c r="DC148" s="1135"/>
      <c r="DD148" s="1135"/>
      <c r="DE148" s="1135"/>
      <c r="DF148" s="1135"/>
      <c r="DG148" s="1136"/>
    </row>
    <row r="149" spans="1:111" ht="16" hidden="1" outlineLevel="1">
      <c r="A149" s="224" t="s">
        <v>350</v>
      </c>
      <c r="B149" s="226"/>
      <c r="C149" s="1129"/>
      <c r="D149" s="1133"/>
      <c r="E149" s="1133"/>
      <c r="F149" s="1133"/>
      <c r="G149" s="1133"/>
      <c r="H149" s="1133"/>
      <c r="I149" s="1133"/>
      <c r="J149" s="1133"/>
      <c r="K149" s="1133"/>
      <c r="L149" s="1133"/>
      <c r="M149" s="1133"/>
      <c r="N149" s="1133"/>
      <c r="O149" s="1133"/>
      <c r="P149" s="1133"/>
      <c r="Q149" s="1133"/>
      <c r="R149" s="1133"/>
      <c r="S149" s="1133"/>
      <c r="T149" s="1133"/>
      <c r="U149" s="1133"/>
      <c r="V149" s="1133"/>
      <c r="W149" s="1133"/>
      <c r="X149" s="1133"/>
      <c r="Y149" s="1133"/>
      <c r="Z149" s="1133"/>
      <c r="AA149" s="1134"/>
      <c r="AB149" s="1133"/>
      <c r="AC149" s="1133"/>
      <c r="AD149" s="1133"/>
      <c r="AE149" s="1133"/>
      <c r="AF149" s="1133"/>
      <c r="AG149" s="1133"/>
      <c r="AH149" s="1133"/>
      <c r="AI149" s="1133"/>
      <c r="AJ149" s="1133"/>
      <c r="AK149" s="1133"/>
      <c r="AL149" s="1133"/>
      <c r="AM149" s="1134"/>
      <c r="AN149" s="1133"/>
      <c r="AO149" s="1133"/>
      <c r="AP149" s="1133"/>
      <c r="AQ149" s="1133"/>
      <c r="AR149" s="1133"/>
      <c r="AS149" s="1133"/>
      <c r="AT149" s="1133"/>
      <c r="AU149" s="1133"/>
      <c r="AV149" s="1133"/>
      <c r="AW149" s="1133"/>
      <c r="AX149" s="1133"/>
      <c r="AY149" s="1134"/>
      <c r="AZ149" s="1133"/>
      <c r="BA149" s="1133"/>
      <c r="BB149" s="1133"/>
      <c r="BC149" s="1133"/>
      <c r="BD149" s="1133"/>
      <c r="BE149" s="1133"/>
      <c r="BF149" s="1133"/>
      <c r="BG149" s="1133"/>
      <c r="BH149" s="1133"/>
      <c r="BI149" s="1133"/>
      <c r="BJ149" s="1133"/>
      <c r="BK149" s="1134"/>
      <c r="BL149" s="1133"/>
      <c r="BM149" s="1133"/>
      <c r="BN149" s="1133"/>
      <c r="BO149" s="1133"/>
      <c r="BP149" s="1133"/>
      <c r="BQ149" s="1133"/>
      <c r="BR149" s="1133"/>
      <c r="BS149" s="1133"/>
      <c r="BT149" s="1133"/>
      <c r="BU149" s="1133"/>
      <c r="BV149" s="1133"/>
      <c r="BW149" s="1134"/>
      <c r="BX149" s="1133"/>
      <c r="BY149" s="1133"/>
      <c r="BZ149" s="1133"/>
      <c r="CA149" s="1133"/>
      <c r="CB149" s="1133"/>
      <c r="CC149" s="1133"/>
      <c r="CD149" s="1133"/>
      <c r="CE149" s="1133"/>
      <c r="CF149" s="1133"/>
      <c r="CG149" s="1133"/>
      <c r="CH149" s="1133"/>
      <c r="CI149" s="1134"/>
      <c r="CJ149" s="1135"/>
      <c r="CK149" s="1135"/>
      <c r="CL149" s="1135"/>
      <c r="CM149" s="1135"/>
      <c r="CN149" s="1135"/>
      <c r="CO149" s="1135"/>
      <c r="CP149" s="1135"/>
      <c r="CQ149" s="1135"/>
      <c r="CR149" s="1135"/>
      <c r="CS149" s="1135"/>
      <c r="CT149" s="1135"/>
      <c r="CU149" s="1136"/>
      <c r="CV149" s="1135"/>
      <c r="CW149" s="1135"/>
      <c r="CX149" s="1135"/>
      <c r="CY149" s="1135"/>
      <c r="CZ149" s="1135"/>
      <c r="DA149" s="1135"/>
      <c r="DB149" s="1135"/>
      <c r="DC149" s="1135"/>
      <c r="DD149" s="1135"/>
      <c r="DE149" s="1135"/>
      <c r="DF149" s="1135"/>
      <c r="DG149" s="1136"/>
    </row>
    <row r="150" spans="1:111" ht="16" hidden="1" outlineLevel="1">
      <c r="A150" s="227" t="s">
        <v>348</v>
      </c>
      <c r="B150" s="226"/>
      <c r="C150" s="1129"/>
      <c r="D150" s="1133"/>
      <c r="E150" s="1133"/>
      <c r="F150" s="1133"/>
      <c r="G150" s="1133"/>
      <c r="H150" s="1133"/>
      <c r="I150" s="1133"/>
      <c r="J150" s="1133"/>
      <c r="K150" s="1133"/>
      <c r="L150" s="1133"/>
      <c r="M150" s="1133"/>
      <c r="N150" s="1133"/>
      <c r="O150" s="1133"/>
      <c r="P150" s="1133"/>
      <c r="Q150" s="1133"/>
      <c r="R150" s="1133"/>
      <c r="S150" s="1133"/>
      <c r="T150" s="1133"/>
      <c r="U150" s="1133"/>
      <c r="V150" s="1133"/>
      <c r="W150" s="1133"/>
      <c r="X150" s="1133"/>
      <c r="Y150" s="1133"/>
      <c r="Z150" s="1133"/>
      <c r="AA150" s="1134"/>
      <c r="AB150" s="1133"/>
      <c r="AC150" s="1133"/>
      <c r="AD150" s="1133"/>
      <c r="AE150" s="1133"/>
      <c r="AF150" s="1133"/>
      <c r="AG150" s="1133"/>
      <c r="AH150" s="1133"/>
      <c r="AI150" s="1133"/>
      <c r="AJ150" s="1133"/>
      <c r="AK150" s="1133"/>
      <c r="AL150" s="1133"/>
      <c r="AM150" s="1134"/>
      <c r="AN150" s="1133"/>
      <c r="AO150" s="1133"/>
      <c r="AP150" s="1133"/>
      <c r="AQ150" s="1133"/>
      <c r="AR150" s="1133"/>
      <c r="AS150" s="1133"/>
      <c r="AT150" s="1133"/>
      <c r="AU150" s="1133"/>
      <c r="AV150" s="1133"/>
      <c r="AW150" s="1133"/>
      <c r="AX150" s="1133"/>
      <c r="AY150" s="1134"/>
      <c r="AZ150" s="1133"/>
      <c r="BA150" s="1133"/>
      <c r="BB150" s="1133"/>
      <c r="BC150" s="1133"/>
      <c r="BD150" s="1133"/>
      <c r="BE150" s="1133"/>
      <c r="BF150" s="1133"/>
      <c r="BG150" s="1133"/>
      <c r="BH150" s="1133"/>
      <c r="BI150" s="1133"/>
      <c r="BJ150" s="1133"/>
      <c r="BK150" s="1134"/>
      <c r="BL150" s="1133"/>
      <c r="BM150" s="1133"/>
      <c r="BN150" s="1133"/>
      <c r="BO150" s="1133"/>
      <c r="BP150" s="1133"/>
      <c r="BQ150" s="1133"/>
      <c r="BR150" s="1133"/>
      <c r="BS150" s="1133"/>
      <c r="BT150" s="1133"/>
      <c r="BU150" s="1133"/>
      <c r="BV150" s="1133"/>
      <c r="BW150" s="1134"/>
      <c r="BX150" s="1133"/>
      <c r="BY150" s="1133"/>
      <c r="BZ150" s="1133"/>
      <c r="CA150" s="1133"/>
      <c r="CB150" s="1133"/>
      <c r="CC150" s="1133"/>
      <c r="CD150" s="1133"/>
      <c r="CE150" s="1133"/>
      <c r="CF150" s="1133"/>
      <c r="CG150" s="1133"/>
      <c r="CH150" s="1133"/>
      <c r="CI150" s="1134"/>
      <c r="CJ150" s="1135"/>
      <c r="CK150" s="1135"/>
      <c r="CL150" s="1135"/>
      <c r="CM150" s="1135"/>
      <c r="CN150" s="1135"/>
      <c r="CO150" s="1135"/>
      <c r="CP150" s="1135"/>
      <c r="CQ150" s="1135"/>
      <c r="CR150" s="1135"/>
      <c r="CS150" s="1135"/>
      <c r="CT150" s="1135"/>
      <c r="CU150" s="1136"/>
      <c r="CV150" s="1135"/>
      <c r="CW150" s="1135"/>
      <c r="CX150" s="1135"/>
      <c r="CY150" s="1135"/>
      <c r="CZ150" s="1135"/>
      <c r="DA150" s="1135"/>
      <c r="DB150" s="1135"/>
      <c r="DC150" s="1135"/>
      <c r="DD150" s="1135"/>
      <c r="DE150" s="1135"/>
      <c r="DF150" s="1135"/>
      <c r="DG150" s="1136"/>
    </row>
    <row r="151" spans="1:111" ht="16" hidden="1" outlineLevel="1">
      <c r="A151" s="341">
        <f>YEAR(D$6)</f>
        <v>2019</v>
      </c>
      <c r="B151" s="226"/>
      <c r="C151" s="1129" t="s">
        <v>193</v>
      </c>
      <c r="D151" s="1137" t="str">
        <f>IF(YEAR(D$6)=$A151,"",IF(YEAR(D$6)=($A151+1),ROUND(#REF!*(1-D$28),0),ROUND(#REF!*(1-D$28),0)))</f>
        <v/>
      </c>
      <c r="E151" s="1137" t="str">
        <f>IF(YEAR(E$6)=$A151,"",IF(YEAR(E$6)=($A151+1),ROUND(#REF!*(1-E$28),0),ROUND(#REF!*(1-E$28),0)))</f>
        <v/>
      </c>
      <c r="F151" s="1137" t="str">
        <f>IF(YEAR(F$6)=$A151,"",IF(YEAR(F$6)=($A151+1),ROUND(#REF!*(1-F$28),0),ROUND(#REF!*(1-F$28),0)))</f>
        <v/>
      </c>
      <c r="G151" s="1137" t="str">
        <f>IF(YEAR(G$6)=$A151,"",IF(YEAR(G$6)=($A151+1),ROUND(#REF!*(1-G$28),0),ROUND(#REF!*(1-G$28),0)))</f>
        <v/>
      </c>
      <c r="H151" s="1137" t="str">
        <f>IF(YEAR(H$6)=$A151,"",IF(YEAR(H$6)=($A151+1),ROUND(#REF!*(1-H$28),0),ROUND(#REF!*(1-H$28),0)))</f>
        <v/>
      </c>
      <c r="I151" s="1137" t="str">
        <f>IF(YEAR(I$6)=$A151,"",IF(YEAR(I$6)=($A151+1),ROUND(#REF!*(1-I$28),0),ROUND(#REF!*(1-I$28),0)))</f>
        <v/>
      </c>
      <c r="J151" s="1137" t="str">
        <f>IF(YEAR(J$6)=$A151,"",IF(YEAR(J$6)=($A151+1),ROUND(#REF!*(1-J$28),0),ROUND(#REF!*(1-J$28),0)))</f>
        <v/>
      </c>
      <c r="K151" s="1137" t="str">
        <f>IF(YEAR(K$6)=$A151,"",IF(YEAR(K$6)=($A151+1),ROUND(#REF!*(1-K$28),0),ROUND(#REF!*(1-K$28),0)))</f>
        <v/>
      </c>
      <c r="L151" s="1137" t="str">
        <f>IF(YEAR(L$6)=$A151,"",IF(YEAR(L$6)=($A151+1),ROUND(#REF!*(1-L$28),0),ROUND(#REF!*(1-L$28),0)))</f>
        <v/>
      </c>
      <c r="M151" s="1137" t="str">
        <f>IF(YEAR(M$6)=$A151,"",IF(YEAR(M$6)=($A151+1),ROUND(A$31*(1-M$28),0),ROUND(A151*(1-M$28),0)))</f>
        <v/>
      </c>
      <c r="N151" s="1137" t="str">
        <f>IF(YEAR(N$6)=$A151,"",IF(YEAR(N$6)=($A151+1),ROUND(B$31*(1-N$28),0),ROUND(B151*(1-N$28),0)))</f>
        <v/>
      </c>
      <c r="O151" s="1137" t="str">
        <f>IF(YEAR(O$6)=$A151,"",IF(YEAR(O$6)=($A151+1),ROUND(C$31*(1-O$28),0),ROUND(C151*(1-O$28),0)))</f>
        <v/>
      </c>
      <c r="P151" s="1133">
        <f t="shared" ref="P151:Y157" si="236">IF(YEAR(P$6)=$A151,"",IF(YEAR(P$6)=($A151+1),ROUND(D$145*(1-P$142),0),ROUND(D151*(1-P$142),0)))</f>
        <v>0</v>
      </c>
      <c r="Q151" s="1133">
        <f t="shared" si="236"/>
        <v>0</v>
      </c>
      <c r="R151" s="1133">
        <f t="shared" si="236"/>
        <v>0</v>
      </c>
      <c r="S151" s="1133">
        <f t="shared" si="236"/>
        <v>0</v>
      </c>
      <c r="T151" s="1133">
        <f t="shared" si="236"/>
        <v>0</v>
      </c>
      <c r="U151" s="1133">
        <f t="shared" si="236"/>
        <v>0</v>
      </c>
      <c r="V151" s="1133">
        <f t="shared" si="236"/>
        <v>0</v>
      </c>
      <c r="W151" s="1133">
        <f t="shared" si="236"/>
        <v>0</v>
      </c>
      <c r="X151" s="1133">
        <f t="shared" si="236"/>
        <v>0</v>
      </c>
      <c r="Y151" s="1133">
        <f t="shared" si="236"/>
        <v>0</v>
      </c>
      <c r="Z151" s="1133">
        <f t="shared" ref="Z151:AI157" si="237">IF(YEAR(Z$6)=$A151,"",IF(YEAR(Z$6)=($A151+1),ROUND(N$145*(1-Z$142),0),ROUND(N151*(1-Z$142),0)))</f>
        <v>0</v>
      </c>
      <c r="AA151" s="1134">
        <f t="shared" si="237"/>
        <v>0</v>
      </c>
      <c r="AB151" s="1133">
        <f t="shared" si="237"/>
        <v>0</v>
      </c>
      <c r="AC151" s="1133">
        <f t="shared" si="237"/>
        <v>0</v>
      </c>
      <c r="AD151" s="1133">
        <f t="shared" si="237"/>
        <v>0</v>
      </c>
      <c r="AE151" s="1133">
        <f t="shared" si="237"/>
        <v>0</v>
      </c>
      <c r="AF151" s="1133">
        <f t="shared" si="237"/>
        <v>0</v>
      </c>
      <c r="AG151" s="1133">
        <f t="shared" si="237"/>
        <v>0</v>
      </c>
      <c r="AH151" s="1133">
        <f t="shared" si="237"/>
        <v>0</v>
      </c>
      <c r="AI151" s="1133">
        <f t="shared" si="237"/>
        <v>0</v>
      </c>
      <c r="AJ151" s="1133">
        <f t="shared" ref="AJ151:AS157" si="238">IF(YEAR(AJ$6)=$A151,"",IF(YEAR(AJ$6)=($A151+1),ROUND(X$145*(1-AJ$142),0),ROUND(X151*(1-AJ$142),0)))</f>
        <v>0</v>
      </c>
      <c r="AK151" s="1133">
        <f t="shared" si="238"/>
        <v>0</v>
      </c>
      <c r="AL151" s="1133">
        <f t="shared" si="238"/>
        <v>0</v>
      </c>
      <c r="AM151" s="1134">
        <f t="shared" si="238"/>
        <v>0</v>
      </c>
      <c r="AN151" s="1133">
        <f t="shared" si="238"/>
        <v>0</v>
      </c>
      <c r="AO151" s="1133">
        <f t="shared" si="238"/>
        <v>0</v>
      </c>
      <c r="AP151" s="1133">
        <f t="shared" si="238"/>
        <v>0</v>
      </c>
      <c r="AQ151" s="1133">
        <f t="shared" si="238"/>
        <v>0</v>
      </c>
      <c r="AR151" s="1133">
        <f t="shared" si="238"/>
        <v>0</v>
      </c>
      <c r="AS151" s="1133">
        <f t="shared" si="238"/>
        <v>0</v>
      </c>
      <c r="AT151" s="1133">
        <f t="shared" ref="AT151:BC157" si="239">IF(YEAR(AT$6)=$A151,"",IF(YEAR(AT$6)=($A151+1),ROUND(AH$145*(1-AT$142),0),ROUND(AH151*(1-AT$142),0)))</f>
        <v>0</v>
      </c>
      <c r="AU151" s="1133">
        <f t="shared" si="239"/>
        <v>0</v>
      </c>
      <c r="AV151" s="1133">
        <f t="shared" si="239"/>
        <v>0</v>
      </c>
      <c r="AW151" s="1133">
        <f t="shared" si="239"/>
        <v>0</v>
      </c>
      <c r="AX151" s="1133">
        <f t="shared" si="239"/>
        <v>0</v>
      </c>
      <c r="AY151" s="1134">
        <f t="shared" si="239"/>
        <v>0</v>
      </c>
      <c r="AZ151" s="1133">
        <f t="shared" si="239"/>
        <v>0</v>
      </c>
      <c r="BA151" s="1133">
        <f t="shared" si="239"/>
        <v>0</v>
      </c>
      <c r="BB151" s="1133">
        <f t="shared" si="239"/>
        <v>0</v>
      </c>
      <c r="BC151" s="1133">
        <f t="shared" si="239"/>
        <v>0</v>
      </c>
      <c r="BD151" s="1133">
        <f t="shared" ref="BD151:BK157" si="240">IF(YEAR(BD$6)=$A151,"",IF(YEAR(BD$6)=($A151+1),ROUND(AR$145*(1-BD$142),0),ROUND(AR151*(1-BD$142),0)))</f>
        <v>0</v>
      </c>
      <c r="BE151" s="1133">
        <f t="shared" si="240"/>
        <v>0</v>
      </c>
      <c r="BF151" s="1133">
        <f t="shared" si="240"/>
        <v>0</v>
      </c>
      <c r="BG151" s="1133">
        <f t="shared" si="240"/>
        <v>0</v>
      </c>
      <c r="BH151" s="1133">
        <f t="shared" si="240"/>
        <v>0</v>
      </c>
      <c r="BI151" s="1133">
        <f t="shared" si="240"/>
        <v>0</v>
      </c>
      <c r="BJ151" s="1133">
        <f t="shared" si="240"/>
        <v>0</v>
      </c>
      <c r="BK151" s="1134">
        <f t="shared" si="240"/>
        <v>0</v>
      </c>
      <c r="BL151" s="1133"/>
      <c r="BM151" s="1133"/>
      <c r="BN151" s="1133"/>
      <c r="BO151" s="1133"/>
      <c r="BP151" s="1133"/>
      <c r="BQ151" s="1133"/>
      <c r="BR151" s="1133"/>
      <c r="BS151" s="1133"/>
      <c r="BT151" s="1133"/>
      <c r="BU151" s="1133"/>
      <c r="BV151" s="1133"/>
      <c r="BW151" s="1134"/>
      <c r="BX151" s="1133"/>
      <c r="BY151" s="1133"/>
      <c r="BZ151" s="1133"/>
      <c r="CA151" s="1133"/>
      <c r="CB151" s="1133"/>
      <c r="CC151" s="1133"/>
      <c r="CD151" s="1133"/>
      <c r="CE151" s="1133"/>
      <c r="CF151" s="1133"/>
      <c r="CG151" s="1133"/>
      <c r="CH151" s="1133"/>
      <c r="CI151" s="1134"/>
      <c r="CJ151" s="1135"/>
      <c r="CK151" s="1135"/>
      <c r="CL151" s="1135"/>
      <c r="CM151" s="1135"/>
      <c r="CN151" s="1135"/>
      <c r="CO151" s="1135"/>
      <c r="CP151" s="1135"/>
      <c r="CQ151" s="1135"/>
      <c r="CR151" s="1135"/>
      <c r="CS151" s="1135"/>
      <c r="CT151" s="1135"/>
      <c r="CU151" s="1136"/>
      <c r="CV151" s="1135"/>
      <c r="CW151" s="1135"/>
      <c r="CX151" s="1135"/>
      <c r="CY151" s="1135"/>
      <c r="CZ151" s="1135"/>
      <c r="DA151" s="1135"/>
      <c r="DB151" s="1135"/>
      <c r="DC151" s="1135"/>
      <c r="DD151" s="1135"/>
      <c r="DE151" s="1135"/>
      <c r="DF151" s="1135"/>
      <c r="DG151" s="1136"/>
    </row>
    <row r="152" spans="1:111" ht="16" hidden="1" outlineLevel="1">
      <c r="A152" s="341">
        <f>YEAR(P$6)</f>
        <v>2020</v>
      </c>
      <c r="B152" s="226"/>
      <c r="C152" s="1129" t="s">
        <v>193</v>
      </c>
      <c r="D152" s="1137"/>
      <c r="E152" s="1137"/>
      <c r="F152" s="1137"/>
      <c r="G152" s="1137"/>
      <c r="H152" s="1137"/>
      <c r="I152" s="1137"/>
      <c r="J152" s="1137"/>
      <c r="K152" s="1137"/>
      <c r="L152" s="1137"/>
      <c r="M152" s="1137"/>
      <c r="N152" s="1137"/>
      <c r="O152" s="1137"/>
      <c r="P152" s="1133" t="str">
        <f t="shared" si="236"/>
        <v/>
      </c>
      <c r="Q152" s="1133" t="str">
        <f t="shared" si="236"/>
        <v/>
      </c>
      <c r="R152" s="1133" t="str">
        <f t="shared" si="236"/>
        <v/>
      </c>
      <c r="S152" s="1133" t="str">
        <f t="shared" si="236"/>
        <v/>
      </c>
      <c r="T152" s="1133" t="str">
        <f t="shared" si="236"/>
        <v/>
      </c>
      <c r="U152" s="1133" t="str">
        <f t="shared" si="236"/>
        <v/>
      </c>
      <c r="V152" s="1133" t="str">
        <f t="shared" si="236"/>
        <v/>
      </c>
      <c r="W152" s="1133" t="str">
        <f t="shared" si="236"/>
        <v/>
      </c>
      <c r="X152" s="1133" t="str">
        <f t="shared" si="236"/>
        <v/>
      </c>
      <c r="Y152" s="1133" t="str">
        <f t="shared" si="236"/>
        <v/>
      </c>
      <c r="Z152" s="1133" t="str">
        <f t="shared" si="237"/>
        <v/>
      </c>
      <c r="AA152" s="1134" t="str">
        <f t="shared" si="237"/>
        <v/>
      </c>
      <c r="AB152" s="1133">
        <f t="shared" si="237"/>
        <v>0</v>
      </c>
      <c r="AC152" s="1133">
        <f t="shared" si="237"/>
        <v>0</v>
      </c>
      <c r="AD152" s="1133">
        <f t="shared" si="237"/>
        <v>0</v>
      </c>
      <c r="AE152" s="1133">
        <f t="shared" si="237"/>
        <v>0</v>
      </c>
      <c r="AF152" s="1133">
        <f t="shared" si="237"/>
        <v>0</v>
      </c>
      <c r="AG152" s="1133">
        <f t="shared" si="237"/>
        <v>0</v>
      </c>
      <c r="AH152" s="1133">
        <f t="shared" si="237"/>
        <v>0</v>
      </c>
      <c r="AI152" s="1133">
        <f t="shared" si="237"/>
        <v>0</v>
      </c>
      <c r="AJ152" s="1133">
        <f t="shared" si="238"/>
        <v>0</v>
      </c>
      <c r="AK152" s="1133">
        <f t="shared" si="238"/>
        <v>0</v>
      </c>
      <c r="AL152" s="1133">
        <f t="shared" si="238"/>
        <v>0</v>
      </c>
      <c r="AM152" s="1134">
        <f t="shared" si="238"/>
        <v>0</v>
      </c>
      <c r="AN152" s="1133">
        <f t="shared" si="238"/>
        <v>0</v>
      </c>
      <c r="AO152" s="1133">
        <f t="shared" si="238"/>
        <v>0</v>
      </c>
      <c r="AP152" s="1133">
        <f t="shared" si="238"/>
        <v>0</v>
      </c>
      <c r="AQ152" s="1133">
        <f t="shared" si="238"/>
        <v>0</v>
      </c>
      <c r="AR152" s="1133">
        <f t="shared" si="238"/>
        <v>0</v>
      </c>
      <c r="AS152" s="1133">
        <f t="shared" si="238"/>
        <v>0</v>
      </c>
      <c r="AT152" s="1133">
        <f t="shared" si="239"/>
        <v>0</v>
      </c>
      <c r="AU152" s="1133">
        <f t="shared" si="239"/>
        <v>0</v>
      </c>
      <c r="AV152" s="1133">
        <f t="shared" si="239"/>
        <v>0</v>
      </c>
      <c r="AW152" s="1133">
        <f t="shared" si="239"/>
        <v>0</v>
      </c>
      <c r="AX152" s="1133">
        <f t="shared" si="239"/>
        <v>0</v>
      </c>
      <c r="AY152" s="1134">
        <f t="shared" si="239"/>
        <v>0</v>
      </c>
      <c r="AZ152" s="1133">
        <f t="shared" si="239"/>
        <v>0</v>
      </c>
      <c r="BA152" s="1133">
        <f t="shared" si="239"/>
        <v>0</v>
      </c>
      <c r="BB152" s="1133">
        <f t="shared" si="239"/>
        <v>0</v>
      </c>
      <c r="BC152" s="1133">
        <f t="shared" si="239"/>
        <v>0</v>
      </c>
      <c r="BD152" s="1133">
        <f t="shared" si="240"/>
        <v>0</v>
      </c>
      <c r="BE152" s="1133">
        <f t="shared" si="240"/>
        <v>0</v>
      </c>
      <c r="BF152" s="1133">
        <f t="shared" si="240"/>
        <v>0</v>
      </c>
      <c r="BG152" s="1133">
        <f t="shared" si="240"/>
        <v>0</v>
      </c>
      <c r="BH152" s="1133">
        <f t="shared" si="240"/>
        <v>0</v>
      </c>
      <c r="BI152" s="1133">
        <f t="shared" si="240"/>
        <v>0</v>
      </c>
      <c r="BJ152" s="1133">
        <f t="shared" si="240"/>
        <v>0</v>
      </c>
      <c r="BK152" s="1134">
        <f t="shared" si="240"/>
        <v>0</v>
      </c>
      <c r="BL152" s="1133"/>
      <c r="BM152" s="1133"/>
      <c r="BN152" s="1133"/>
      <c r="BO152" s="1133"/>
      <c r="BP152" s="1133"/>
      <c r="BQ152" s="1133"/>
      <c r="BR152" s="1133"/>
      <c r="BS152" s="1133"/>
      <c r="BT152" s="1133"/>
      <c r="BU152" s="1133"/>
      <c r="BV152" s="1133"/>
      <c r="BW152" s="1134"/>
      <c r="BX152" s="1133"/>
      <c r="BY152" s="1133"/>
      <c r="BZ152" s="1133"/>
      <c r="CA152" s="1133"/>
      <c r="CB152" s="1133"/>
      <c r="CC152" s="1133"/>
      <c r="CD152" s="1133"/>
      <c r="CE152" s="1133"/>
      <c r="CF152" s="1133"/>
      <c r="CG152" s="1133"/>
      <c r="CH152" s="1133"/>
      <c r="CI152" s="1134"/>
      <c r="CJ152" s="1135"/>
      <c r="CK152" s="1135"/>
      <c r="CL152" s="1135"/>
      <c r="CM152" s="1135"/>
      <c r="CN152" s="1135"/>
      <c r="CO152" s="1135"/>
      <c r="CP152" s="1135"/>
      <c r="CQ152" s="1135"/>
      <c r="CR152" s="1135"/>
      <c r="CS152" s="1135"/>
      <c r="CT152" s="1135"/>
      <c r="CU152" s="1136"/>
      <c r="CV152" s="1135"/>
      <c r="CW152" s="1135"/>
      <c r="CX152" s="1135"/>
      <c r="CY152" s="1135"/>
      <c r="CZ152" s="1135"/>
      <c r="DA152" s="1135"/>
      <c r="DB152" s="1135"/>
      <c r="DC152" s="1135"/>
      <c r="DD152" s="1135"/>
      <c r="DE152" s="1135"/>
      <c r="DF152" s="1135"/>
      <c r="DG152" s="1136"/>
    </row>
    <row r="153" spans="1:111" ht="16" hidden="1" outlineLevel="1">
      <c r="A153" s="341">
        <f>YEAR(AB$6)</f>
        <v>2021</v>
      </c>
      <c r="B153" s="226"/>
      <c r="C153" s="1129" t="s">
        <v>193</v>
      </c>
      <c r="D153" s="1137"/>
      <c r="E153" s="1137"/>
      <c r="F153" s="1137"/>
      <c r="G153" s="1137"/>
      <c r="H153" s="1137"/>
      <c r="I153" s="1137"/>
      <c r="J153" s="1137"/>
      <c r="K153" s="1137"/>
      <c r="L153" s="1137"/>
      <c r="M153" s="1137"/>
      <c r="N153" s="1137"/>
      <c r="O153" s="1137"/>
      <c r="P153" s="1133">
        <f t="shared" si="236"/>
        <v>0</v>
      </c>
      <c r="Q153" s="1133">
        <f t="shared" si="236"/>
        <v>0</v>
      </c>
      <c r="R153" s="1133">
        <f t="shared" si="236"/>
        <v>0</v>
      </c>
      <c r="S153" s="1133">
        <f t="shared" si="236"/>
        <v>0</v>
      </c>
      <c r="T153" s="1133">
        <f t="shared" si="236"/>
        <v>0</v>
      </c>
      <c r="U153" s="1133">
        <f t="shared" si="236"/>
        <v>0</v>
      </c>
      <c r="V153" s="1133">
        <f t="shared" si="236"/>
        <v>0</v>
      </c>
      <c r="W153" s="1133">
        <f t="shared" si="236"/>
        <v>0</v>
      </c>
      <c r="X153" s="1133">
        <f t="shared" si="236"/>
        <v>0</v>
      </c>
      <c r="Y153" s="1133">
        <f t="shared" si="236"/>
        <v>0</v>
      </c>
      <c r="Z153" s="1133">
        <f t="shared" si="237"/>
        <v>0</v>
      </c>
      <c r="AA153" s="1134">
        <f t="shared" si="237"/>
        <v>0</v>
      </c>
      <c r="AB153" s="1133" t="str">
        <f t="shared" si="237"/>
        <v/>
      </c>
      <c r="AC153" s="1133" t="str">
        <f t="shared" si="237"/>
        <v/>
      </c>
      <c r="AD153" s="1133" t="str">
        <f t="shared" si="237"/>
        <v/>
      </c>
      <c r="AE153" s="1133" t="str">
        <f t="shared" si="237"/>
        <v/>
      </c>
      <c r="AF153" s="1133" t="str">
        <f t="shared" si="237"/>
        <v/>
      </c>
      <c r="AG153" s="1133" t="str">
        <f t="shared" si="237"/>
        <v/>
      </c>
      <c r="AH153" s="1133" t="str">
        <f t="shared" si="237"/>
        <v/>
      </c>
      <c r="AI153" s="1133" t="str">
        <f t="shared" si="237"/>
        <v/>
      </c>
      <c r="AJ153" s="1133" t="str">
        <f t="shared" si="238"/>
        <v/>
      </c>
      <c r="AK153" s="1133" t="str">
        <f t="shared" si="238"/>
        <v/>
      </c>
      <c r="AL153" s="1133" t="str">
        <f t="shared" si="238"/>
        <v/>
      </c>
      <c r="AM153" s="1134" t="str">
        <f t="shared" si="238"/>
        <v/>
      </c>
      <c r="AN153" s="1133">
        <f t="shared" si="238"/>
        <v>0</v>
      </c>
      <c r="AO153" s="1133">
        <f t="shared" si="238"/>
        <v>0</v>
      </c>
      <c r="AP153" s="1133">
        <f t="shared" si="238"/>
        <v>0</v>
      </c>
      <c r="AQ153" s="1133">
        <f t="shared" si="238"/>
        <v>0</v>
      </c>
      <c r="AR153" s="1133">
        <f t="shared" si="238"/>
        <v>0</v>
      </c>
      <c r="AS153" s="1133">
        <f t="shared" si="238"/>
        <v>0</v>
      </c>
      <c r="AT153" s="1133">
        <f t="shared" si="239"/>
        <v>0</v>
      </c>
      <c r="AU153" s="1133">
        <f t="shared" si="239"/>
        <v>0</v>
      </c>
      <c r="AV153" s="1133">
        <f t="shared" si="239"/>
        <v>0</v>
      </c>
      <c r="AW153" s="1133">
        <f t="shared" si="239"/>
        <v>0</v>
      </c>
      <c r="AX153" s="1133">
        <f t="shared" si="239"/>
        <v>0</v>
      </c>
      <c r="AY153" s="1134">
        <f t="shared" si="239"/>
        <v>0</v>
      </c>
      <c r="AZ153" s="1133">
        <f t="shared" si="239"/>
        <v>0</v>
      </c>
      <c r="BA153" s="1133">
        <f t="shared" si="239"/>
        <v>0</v>
      </c>
      <c r="BB153" s="1133">
        <f t="shared" si="239"/>
        <v>0</v>
      </c>
      <c r="BC153" s="1133">
        <f t="shared" si="239"/>
        <v>0</v>
      </c>
      <c r="BD153" s="1133">
        <f t="shared" si="240"/>
        <v>0</v>
      </c>
      <c r="BE153" s="1133">
        <f t="shared" si="240"/>
        <v>0</v>
      </c>
      <c r="BF153" s="1133">
        <f t="shared" si="240"/>
        <v>0</v>
      </c>
      <c r="BG153" s="1133">
        <f t="shared" si="240"/>
        <v>0</v>
      </c>
      <c r="BH153" s="1133">
        <f t="shared" si="240"/>
        <v>0</v>
      </c>
      <c r="BI153" s="1133">
        <f t="shared" si="240"/>
        <v>0</v>
      </c>
      <c r="BJ153" s="1133">
        <f t="shared" si="240"/>
        <v>0</v>
      </c>
      <c r="BK153" s="1134">
        <f t="shared" si="240"/>
        <v>0</v>
      </c>
      <c r="BL153" s="1133"/>
      <c r="BM153" s="1133"/>
      <c r="BN153" s="1133"/>
      <c r="BO153" s="1133"/>
      <c r="BP153" s="1133"/>
      <c r="BQ153" s="1133"/>
      <c r="BR153" s="1133"/>
      <c r="BS153" s="1133"/>
      <c r="BT153" s="1133"/>
      <c r="BU153" s="1133"/>
      <c r="BV153" s="1133"/>
      <c r="BW153" s="1134"/>
      <c r="BX153" s="1133"/>
      <c r="BY153" s="1133"/>
      <c r="BZ153" s="1133"/>
      <c r="CA153" s="1133"/>
      <c r="CB153" s="1133"/>
      <c r="CC153" s="1133"/>
      <c r="CD153" s="1133"/>
      <c r="CE153" s="1133"/>
      <c r="CF153" s="1133"/>
      <c r="CG153" s="1133"/>
      <c r="CH153" s="1133"/>
      <c r="CI153" s="1134"/>
      <c r="CJ153" s="1135"/>
      <c r="CK153" s="1135"/>
      <c r="CL153" s="1135"/>
      <c r="CM153" s="1135"/>
      <c r="CN153" s="1135"/>
      <c r="CO153" s="1135"/>
      <c r="CP153" s="1135"/>
      <c r="CQ153" s="1135"/>
      <c r="CR153" s="1135"/>
      <c r="CS153" s="1135"/>
      <c r="CT153" s="1135"/>
      <c r="CU153" s="1136"/>
      <c r="CV153" s="1135"/>
      <c r="CW153" s="1135"/>
      <c r="CX153" s="1135"/>
      <c r="CY153" s="1135"/>
      <c r="CZ153" s="1135"/>
      <c r="DA153" s="1135"/>
      <c r="DB153" s="1135"/>
      <c r="DC153" s="1135"/>
      <c r="DD153" s="1135"/>
      <c r="DE153" s="1135"/>
      <c r="DF153" s="1135"/>
      <c r="DG153" s="1136"/>
    </row>
    <row r="154" spans="1:111" ht="16" hidden="1" outlineLevel="1">
      <c r="A154" s="341">
        <f>YEAR(AN$6)</f>
        <v>2022</v>
      </c>
      <c r="B154" s="226"/>
      <c r="C154" s="1129" t="s">
        <v>193</v>
      </c>
      <c r="D154" s="1137"/>
      <c r="E154" s="1137"/>
      <c r="F154" s="1137"/>
      <c r="G154" s="1137"/>
      <c r="H154" s="1137"/>
      <c r="I154" s="1137"/>
      <c r="J154" s="1137"/>
      <c r="K154" s="1137"/>
      <c r="L154" s="1137"/>
      <c r="M154" s="1137"/>
      <c r="N154" s="1137"/>
      <c r="O154" s="1137"/>
      <c r="P154" s="1133">
        <f t="shared" si="236"/>
        <v>0</v>
      </c>
      <c r="Q154" s="1133">
        <f t="shared" si="236"/>
        <v>0</v>
      </c>
      <c r="R154" s="1133">
        <f t="shared" si="236"/>
        <v>0</v>
      </c>
      <c r="S154" s="1133">
        <f t="shared" si="236"/>
        <v>0</v>
      </c>
      <c r="T154" s="1133">
        <f t="shared" si="236"/>
        <v>0</v>
      </c>
      <c r="U154" s="1133">
        <f t="shared" si="236"/>
        <v>0</v>
      </c>
      <c r="V154" s="1133">
        <f t="shared" si="236"/>
        <v>0</v>
      </c>
      <c r="W154" s="1133">
        <f t="shared" si="236"/>
        <v>0</v>
      </c>
      <c r="X154" s="1133">
        <f t="shared" si="236"/>
        <v>0</v>
      </c>
      <c r="Y154" s="1133">
        <f t="shared" si="236"/>
        <v>0</v>
      </c>
      <c r="Z154" s="1133">
        <f t="shared" si="237"/>
        <v>0</v>
      </c>
      <c r="AA154" s="1134">
        <f t="shared" si="237"/>
        <v>0</v>
      </c>
      <c r="AB154" s="1133">
        <f t="shared" si="237"/>
        <v>0</v>
      </c>
      <c r="AC154" s="1133">
        <f t="shared" si="237"/>
        <v>0</v>
      </c>
      <c r="AD154" s="1133">
        <f t="shared" si="237"/>
        <v>0</v>
      </c>
      <c r="AE154" s="1133">
        <f t="shared" si="237"/>
        <v>0</v>
      </c>
      <c r="AF154" s="1133">
        <f t="shared" si="237"/>
        <v>0</v>
      </c>
      <c r="AG154" s="1133">
        <f t="shared" si="237"/>
        <v>0</v>
      </c>
      <c r="AH154" s="1133">
        <f t="shared" si="237"/>
        <v>0</v>
      </c>
      <c r="AI154" s="1133">
        <f t="shared" si="237"/>
        <v>0</v>
      </c>
      <c r="AJ154" s="1133">
        <f t="shared" si="238"/>
        <v>0</v>
      </c>
      <c r="AK154" s="1133">
        <f t="shared" si="238"/>
        <v>0</v>
      </c>
      <c r="AL154" s="1133">
        <f t="shared" si="238"/>
        <v>0</v>
      </c>
      <c r="AM154" s="1134">
        <f t="shared" si="238"/>
        <v>0</v>
      </c>
      <c r="AN154" s="1133" t="str">
        <f t="shared" si="238"/>
        <v/>
      </c>
      <c r="AO154" s="1133" t="str">
        <f t="shared" si="238"/>
        <v/>
      </c>
      <c r="AP154" s="1133" t="str">
        <f t="shared" si="238"/>
        <v/>
      </c>
      <c r="AQ154" s="1133" t="str">
        <f t="shared" si="238"/>
        <v/>
      </c>
      <c r="AR154" s="1133" t="str">
        <f t="shared" si="238"/>
        <v/>
      </c>
      <c r="AS154" s="1133" t="str">
        <f t="shared" si="238"/>
        <v/>
      </c>
      <c r="AT154" s="1133" t="str">
        <f t="shared" si="239"/>
        <v/>
      </c>
      <c r="AU154" s="1133" t="str">
        <f t="shared" si="239"/>
        <v/>
      </c>
      <c r="AV154" s="1133" t="str">
        <f t="shared" si="239"/>
        <v/>
      </c>
      <c r="AW154" s="1133" t="str">
        <f t="shared" si="239"/>
        <v/>
      </c>
      <c r="AX154" s="1133" t="str">
        <f t="shared" si="239"/>
        <v/>
      </c>
      <c r="AY154" s="1134" t="str">
        <f t="shared" si="239"/>
        <v/>
      </c>
      <c r="AZ154" s="1133">
        <f t="shared" si="239"/>
        <v>0</v>
      </c>
      <c r="BA154" s="1133">
        <f t="shared" si="239"/>
        <v>0</v>
      </c>
      <c r="BB154" s="1133">
        <f t="shared" si="239"/>
        <v>0</v>
      </c>
      <c r="BC154" s="1133">
        <f t="shared" si="239"/>
        <v>0</v>
      </c>
      <c r="BD154" s="1133">
        <f t="shared" si="240"/>
        <v>0</v>
      </c>
      <c r="BE154" s="1133">
        <f t="shared" si="240"/>
        <v>0</v>
      </c>
      <c r="BF154" s="1133">
        <f t="shared" si="240"/>
        <v>0</v>
      </c>
      <c r="BG154" s="1133">
        <f t="shared" si="240"/>
        <v>0</v>
      </c>
      <c r="BH154" s="1133">
        <f t="shared" si="240"/>
        <v>0</v>
      </c>
      <c r="BI154" s="1133">
        <f t="shared" si="240"/>
        <v>0</v>
      </c>
      <c r="BJ154" s="1133">
        <f t="shared" si="240"/>
        <v>0</v>
      </c>
      <c r="BK154" s="1134">
        <f t="shared" si="240"/>
        <v>0</v>
      </c>
      <c r="BL154" s="1133"/>
      <c r="BM154" s="1133"/>
      <c r="BN154" s="1133"/>
      <c r="BO154" s="1133"/>
      <c r="BP154" s="1133"/>
      <c r="BQ154" s="1133"/>
      <c r="BR154" s="1133"/>
      <c r="BS154" s="1133"/>
      <c r="BT154" s="1133"/>
      <c r="BU154" s="1133"/>
      <c r="BV154" s="1133"/>
      <c r="BW154" s="1134"/>
      <c r="BX154" s="1133"/>
      <c r="BY154" s="1133"/>
      <c r="BZ154" s="1133"/>
      <c r="CA154" s="1133"/>
      <c r="CB154" s="1133"/>
      <c r="CC154" s="1133"/>
      <c r="CD154" s="1133"/>
      <c r="CE154" s="1133"/>
      <c r="CF154" s="1133"/>
      <c r="CG154" s="1133"/>
      <c r="CH154" s="1133"/>
      <c r="CI154" s="1134"/>
      <c r="CJ154" s="1135"/>
      <c r="CK154" s="1135"/>
      <c r="CL154" s="1135"/>
      <c r="CM154" s="1135"/>
      <c r="CN154" s="1135"/>
      <c r="CO154" s="1135"/>
      <c r="CP154" s="1135"/>
      <c r="CQ154" s="1135"/>
      <c r="CR154" s="1135"/>
      <c r="CS154" s="1135"/>
      <c r="CT154" s="1135"/>
      <c r="CU154" s="1136"/>
      <c r="CV154" s="1135"/>
      <c r="CW154" s="1135"/>
      <c r="CX154" s="1135"/>
      <c r="CY154" s="1135"/>
      <c r="CZ154" s="1135"/>
      <c r="DA154" s="1135"/>
      <c r="DB154" s="1135"/>
      <c r="DC154" s="1135"/>
      <c r="DD154" s="1135"/>
      <c r="DE154" s="1135"/>
      <c r="DF154" s="1135"/>
      <c r="DG154" s="1136"/>
    </row>
    <row r="155" spans="1:111" ht="16" hidden="1" outlineLevel="1">
      <c r="A155" s="341">
        <f>YEAR(AZ$6)</f>
        <v>2023</v>
      </c>
      <c r="B155" s="226"/>
      <c r="C155" s="1129" t="s">
        <v>193</v>
      </c>
      <c r="D155" s="1137"/>
      <c r="E155" s="1137"/>
      <c r="F155" s="1137"/>
      <c r="G155" s="1137"/>
      <c r="H155" s="1137"/>
      <c r="I155" s="1137"/>
      <c r="J155" s="1137"/>
      <c r="K155" s="1137"/>
      <c r="L155" s="1137"/>
      <c r="M155" s="1137"/>
      <c r="N155" s="1137"/>
      <c r="O155" s="1137"/>
      <c r="P155" s="1133">
        <f t="shared" si="236"/>
        <v>0</v>
      </c>
      <c r="Q155" s="1133">
        <f t="shared" si="236"/>
        <v>0</v>
      </c>
      <c r="R155" s="1133">
        <f t="shared" si="236"/>
        <v>0</v>
      </c>
      <c r="S155" s="1133">
        <f t="shared" si="236"/>
        <v>0</v>
      </c>
      <c r="T155" s="1133">
        <f t="shared" si="236"/>
        <v>0</v>
      </c>
      <c r="U155" s="1133">
        <f t="shared" si="236"/>
        <v>0</v>
      </c>
      <c r="V155" s="1133">
        <f t="shared" si="236"/>
        <v>0</v>
      </c>
      <c r="W155" s="1133">
        <f t="shared" si="236"/>
        <v>0</v>
      </c>
      <c r="X155" s="1133">
        <f t="shared" si="236"/>
        <v>0</v>
      </c>
      <c r="Y155" s="1133">
        <f t="shared" si="236"/>
        <v>0</v>
      </c>
      <c r="Z155" s="1133">
        <f t="shared" si="237"/>
        <v>0</v>
      </c>
      <c r="AA155" s="1134">
        <f t="shared" si="237"/>
        <v>0</v>
      </c>
      <c r="AB155" s="1133">
        <f t="shared" si="237"/>
        <v>0</v>
      </c>
      <c r="AC155" s="1133">
        <f t="shared" si="237"/>
        <v>0</v>
      </c>
      <c r="AD155" s="1133">
        <f t="shared" si="237"/>
        <v>0</v>
      </c>
      <c r="AE155" s="1133">
        <f t="shared" si="237"/>
        <v>0</v>
      </c>
      <c r="AF155" s="1133">
        <f t="shared" si="237"/>
        <v>0</v>
      </c>
      <c r="AG155" s="1133">
        <f t="shared" si="237"/>
        <v>0</v>
      </c>
      <c r="AH155" s="1133">
        <f t="shared" si="237"/>
        <v>0</v>
      </c>
      <c r="AI155" s="1133">
        <f t="shared" si="237"/>
        <v>0</v>
      </c>
      <c r="AJ155" s="1133">
        <f t="shared" si="238"/>
        <v>0</v>
      </c>
      <c r="AK155" s="1133">
        <f t="shared" si="238"/>
        <v>0</v>
      </c>
      <c r="AL155" s="1133">
        <f t="shared" si="238"/>
        <v>0</v>
      </c>
      <c r="AM155" s="1134">
        <f t="shared" si="238"/>
        <v>0</v>
      </c>
      <c r="AN155" s="1133">
        <f t="shared" si="238"/>
        <v>0</v>
      </c>
      <c r="AO155" s="1133">
        <f t="shared" si="238"/>
        <v>0</v>
      </c>
      <c r="AP155" s="1133">
        <f t="shared" si="238"/>
        <v>0</v>
      </c>
      <c r="AQ155" s="1133">
        <f t="shared" si="238"/>
        <v>0</v>
      </c>
      <c r="AR155" s="1133">
        <f t="shared" si="238"/>
        <v>0</v>
      </c>
      <c r="AS155" s="1133">
        <f t="shared" si="238"/>
        <v>0</v>
      </c>
      <c r="AT155" s="1133">
        <f t="shared" si="239"/>
        <v>0</v>
      </c>
      <c r="AU155" s="1133">
        <f t="shared" si="239"/>
        <v>0</v>
      </c>
      <c r="AV155" s="1133">
        <f t="shared" si="239"/>
        <v>0</v>
      </c>
      <c r="AW155" s="1133">
        <f t="shared" si="239"/>
        <v>0</v>
      </c>
      <c r="AX155" s="1133">
        <f t="shared" si="239"/>
        <v>0</v>
      </c>
      <c r="AY155" s="1134">
        <f t="shared" si="239"/>
        <v>0</v>
      </c>
      <c r="AZ155" s="1133" t="str">
        <f t="shared" si="239"/>
        <v/>
      </c>
      <c r="BA155" s="1133" t="str">
        <f t="shared" si="239"/>
        <v/>
      </c>
      <c r="BB155" s="1133" t="str">
        <f t="shared" si="239"/>
        <v/>
      </c>
      <c r="BC155" s="1133" t="str">
        <f t="shared" si="239"/>
        <v/>
      </c>
      <c r="BD155" s="1133" t="str">
        <f t="shared" si="240"/>
        <v/>
      </c>
      <c r="BE155" s="1133" t="str">
        <f t="shared" si="240"/>
        <v/>
      </c>
      <c r="BF155" s="1133" t="str">
        <f t="shared" si="240"/>
        <v/>
      </c>
      <c r="BG155" s="1133" t="str">
        <f t="shared" si="240"/>
        <v/>
      </c>
      <c r="BH155" s="1133" t="str">
        <f t="shared" si="240"/>
        <v/>
      </c>
      <c r="BI155" s="1133" t="str">
        <f t="shared" si="240"/>
        <v/>
      </c>
      <c r="BJ155" s="1133" t="str">
        <f t="shared" si="240"/>
        <v/>
      </c>
      <c r="BK155" s="1134" t="str">
        <f t="shared" si="240"/>
        <v/>
      </c>
      <c r="BL155" s="1133"/>
      <c r="BM155" s="1133"/>
      <c r="BN155" s="1133"/>
      <c r="BO155" s="1133"/>
      <c r="BP155" s="1133"/>
      <c r="BQ155" s="1133"/>
      <c r="BR155" s="1133"/>
      <c r="BS155" s="1133"/>
      <c r="BT155" s="1133"/>
      <c r="BU155" s="1133"/>
      <c r="BV155" s="1133"/>
      <c r="BW155" s="1134"/>
      <c r="BX155" s="1133"/>
      <c r="BY155" s="1133"/>
      <c r="BZ155" s="1133"/>
      <c r="CA155" s="1133"/>
      <c r="CB155" s="1133"/>
      <c r="CC155" s="1133"/>
      <c r="CD155" s="1133"/>
      <c r="CE155" s="1133"/>
      <c r="CF155" s="1133"/>
      <c r="CG155" s="1133"/>
      <c r="CH155" s="1133"/>
      <c r="CI155" s="1134"/>
      <c r="CJ155" s="1135"/>
      <c r="CK155" s="1135"/>
      <c r="CL155" s="1135"/>
      <c r="CM155" s="1135"/>
      <c r="CN155" s="1135"/>
      <c r="CO155" s="1135"/>
      <c r="CP155" s="1135"/>
      <c r="CQ155" s="1135"/>
      <c r="CR155" s="1135"/>
      <c r="CS155" s="1135"/>
      <c r="CT155" s="1135"/>
      <c r="CU155" s="1136"/>
      <c r="CV155" s="1135"/>
      <c r="CW155" s="1135"/>
      <c r="CX155" s="1135"/>
      <c r="CY155" s="1135"/>
      <c r="CZ155" s="1135"/>
      <c r="DA155" s="1135"/>
      <c r="DB155" s="1135"/>
      <c r="DC155" s="1135"/>
      <c r="DD155" s="1135"/>
      <c r="DE155" s="1135"/>
      <c r="DF155" s="1135"/>
      <c r="DG155" s="1136"/>
    </row>
    <row r="156" spans="1:111" ht="16" hidden="1" outlineLevel="1">
      <c r="A156" s="341" t="e">
        <f>YEAR(#REF!)</f>
        <v>#REF!</v>
      </c>
      <c r="B156" s="226"/>
      <c r="C156" s="1129" t="s">
        <v>193</v>
      </c>
      <c r="D156" s="1137"/>
      <c r="E156" s="1137"/>
      <c r="F156" s="1137"/>
      <c r="G156" s="1137"/>
      <c r="H156" s="1137"/>
      <c r="I156" s="1137"/>
      <c r="J156" s="1137"/>
      <c r="K156" s="1137"/>
      <c r="L156" s="1137"/>
      <c r="M156" s="1137"/>
      <c r="N156" s="1137"/>
      <c r="O156" s="1137"/>
      <c r="P156" s="1133" t="e">
        <f t="shared" si="236"/>
        <v>#REF!</v>
      </c>
      <c r="Q156" s="1133" t="e">
        <f t="shared" si="236"/>
        <v>#REF!</v>
      </c>
      <c r="R156" s="1133" t="e">
        <f t="shared" si="236"/>
        <v>#REF!</v>
      </c>
      <c r="S156" s="1133" t="e">
        <f t="shared" si="236"/>
        <v>#REF!</v>
      </c>
      <c r="T156" s="1133" t="e">
        <f t="shared" si="236"/>
        <v>#REF!</v>
      </c>
      <c r="U156" s="1133" t="e">
        <f t="shared" si="236"/>
        <v>#REF!</v>
      </c>
      <c r="V156" s="1133" t="e">
        <f t="shared" si="236"/>
        <v>#REF!</v>
      </c>
      <c r="W156" s="1133" t="e">
        <f t="shared" si="236"/>
        <v>#REF!</v>
      </c>
      <c r="X156" s="1133" t="e">
        <f t="shared" si="236"/>
        <v>#REF!</v>
      </c>
      <c r="Y156" s="1133" t="e">
        <f t="shared" si="236"/>
        <v>#REF!</v>
      </c>
      <c r="Z156" s="1133" t="e">
        <f t="shared" si="237"/>
        <v>#REF!</v>
      </c>
      <c r="AA156" s="1134" t="e">
        <f t="shared" si="237"/>
        <v>#REF!</v>
      </c>
      <c r="AB156" s="1133" t="e">
        <f t="shared" si="237"/>
        <v>#REF!</v>
      </c>
      <c r="AC156" s="1133" t="e">
        <f t="shared" si="237"/>
        <v>#REF!</v>
      </c>
      <c r="AD156" s="1133" t="e">
        <f t="shared" si="237"/>
        <v>#REF!</v>
      </c>
      <c r="AE156" s="1133" t="e">
        <f t="shared" si="237"/>
        <v>#REF!</v>
      </c>
      <c r="AF156" s="1133" t="e">
        <f t="shared" si="237"/>
        <v>#REF!</v>
      </c>
      <c r="AG156" s="1133" t="e">
        <f t="shared" si="237"/>
        <v>#REF!</v>
      </c>
      <c r="AH156" s="1133" t="e">
        <f t="shared" si="237"/>
        <v>#REF!</v>
      </c>
      <c r="AI156" s="1133" t="e">
        <f t="shared" si="237"/>
        <v>#REF!</v>
      </c>
      <c r="AJ156" s="1133" t="e">
        <f t="shared" si="238"/>
        <v>#REF!</v>
      </c>
      <c r="AK156" s="1133" t="e">
        <f t="shared" si="238"/>
        <v>#REF!</v>
      </c>
      <c r="AL156" s="1133" t="e">
        <f t="shared" si="238"/>
        <v>#REF!</v>
      </c>
      <c r="AM156" s="1134" t="e">
        <f t="shared" si="238"/>
        <v>#REF!</v>
      </c>
      <c r="AN156" s="1133" t="e">
        <f t="shared" si="238"/>
        <v>#REF!</v>
      </c>
      <c r="AO156" s="1133" t="e">
        <f t="shared" si="238"/>
        <v>#REF!</v>
      </c>
      <c r="AP156" s="1133" t="e">
        <f t="shared" si="238"/>
        <v>#REF!</v>
      </c>
      <c r="AQ156" s="1133" t="e">
        <f t="shared" si="238"/>
        <v>#REF!</v>
      </c>
      <c r="AR156" s="1133" t="e">
        <f t="shared" si="238"/>
        <v>#REF!</v>
      </c>
      <c r="AS156" s="1133" t="e">
        <f t="shared" si="238"/>
        <v>#REF!</v>
      </c>
      <c r="AT156" s="1133" t="e">
        <f t="shared" si="239"/>
        <v>#REF!</v>
      </c>
      <c r="AU156" s="1133" t="e">
        <f t="shared" si="239"/>
        <v>#REF!</v>
      </c>
      <c r="AV156" s="1133" t="e">
        <f t="shared" si="239"/>
        <v>#REF!</v>
      </c>
      <c r="AW156" s="1133" t="e">
        <f t="shared" si="239"/>
        <v>#REF!</v>
      </c>
      <c r="AX156" s="1133" t="e">
        <f t="shared" si="239"/>
        <v>#REF!</v>
      </c>
      <c r="AY156" s="1134" t="e">
        <f t="shared" si="239"/>
        <v>#REF!</v>
      </c>
      <c r="AZ156" s="1133" t="e">
        <f t="shared" si="239"/>
        <v>#REF!</v>
      </c>
      <c r="BA156" s="1133" t="e">
        <f t="shared" si="239"/>
        <v>#REF!</v>
      </c>
      <c r="BB156" s="1133" t="e">
        <f t="shared" si="239"/>
        <v>#REF!</v>
      </c>
      <c r="BC156" s="1133" t="e">
        <f t="shared" si="239"/>
        <v>#REF!</v>
      </c>
      <c r="BD156" s="1133" t="e">
        <f t="shared" si="240"/>
        <v>#REF!</v>
      </c>
      <c r="BE156" s="1133" t="e">
        <f t="shared" si="240"/>
        <v>#REF!</v>
      </c>
      <c r="BF156" s="1133" t="e">
        <f t="shared" si="240"/>
        <v>#REF!</v>
      </c>
      <c r="BG156" s="1133" t="e">
        <f t="shared" si="240"/>
        <v>#REF!</v>
      </c>
      <c r="BH156" s="1133" t="e">
        <f t="shared" si="240"/>
        <v>#REF!</v>
      </c>
      <c r="BI156" s="1133" t="e">
        <f t="shared" si="240"/>
        <v>#REF!</v>
      </c>
      <c r="BJ156" s="1133" t="e">
        <f t="shared" si="240"/>
        <v>#REF!</v>
      </c>
      <c r="BK156" s="1134" t="e">
        <f t="shared" si="240"/>
        <v>#REF!</v>
      </c>
      <c r="BL156" s="1133"/>
      <c r="BM156" s="1133"/>
      <c r="BN156" s="1133"/>
      <c r="BO156" s="1133"/>
      <c r="BP156" s="1133"/>
      <c r="BQ156" s="1133"/>
      <c r="BR156" s="1133"/>
      <c r="BS156" s="1133"/>
      <c r="BT156" s="1133"/>
      <c r="BU156" s="1133"/>
      <c r="BV156" s="1133"/>
      <c r="BW156" s="1134"/>
      <c r="BX156" s="1133"/>
      <c r="BY156" s="1133"/>
      <c r="BZ156" s="1133"/>
      <c r="CA156" s="1133"/>
      <c r="CB156" s="1133"/>
      <c r="CC156" s="1133"/>
      <c r="CD156" s="1133"/>
      <c r="CE156" s="1133"/>
      <c r="CF156" s="1133"/>
      <c r="CG156" s="1133"/>
      <c r="CH156" s="1133"/>
      <c r="CI156" s="1134"/>
      <c r="CJ156" s="1135"/>
      <c r="CK156" s="1135"/>
      <c r="CL156" s="1135"/>
      <c r="CM156" s="1135"/>
      <c r="CN156" s="1135"/>
      <c r="CO156" s="1135"/>
      <c r="CP156" s="1135"/>
      <c r="CQ156" s="1135"/>
      <c r="CR156" s="1135"/>
      <c r="CS156" s="1135"/>
      <c r="CT156" s="1135"/>
      <c r="CU156" s="1136"/>
      <c r="CV156" s="1135"/>
      <c r="CW156" s="1135"/>
      <c r="CX156" s="1135"/>
      <c r="CY156" s="1135"/>
      <c r="CZ156" s="1135"/>
      <c r="DA156" s="1135"/>
      <c r="DB156" s="1135"/>
      <c r="DC156" s="1135"/>
      <c r="DD156" s="1135"/>
      <c r="DE156" s="1135"/>
      <c r="DF156" s="1135"/>
      <c r="DG156" s="1136"/>
    </row>
    <row r="157" spans="1:111" ht="16" hidden="1" outlineLevel="1">
      <c r="A157" s="341" t="e">
        <f>YEAR(#REF!)</f>
        <v>#REF!</v>
      </c>
      <c r="B157" s="226"/>
      <c r="C157" s="1129" t="s">
        <v>193</v>
      </c>
      <c r="D157" s="1137"/>
      <c r="E157" s="1137"/>
      <c r="F157" s="1137"/>
      <c r="G157" s="1137"/>
      <c r="H157" s="1137"/>
      <c r="I157" s="1137"/>
      <c r="J157" s="1137"/>
      <c r="K157" s="1137"/>
      <c r="L157" s="1137"/>
      <c r="M157" s="1137"/>
      <c r="N157" s="1137"/>
      <c r="O157" s="1137"/>
      <c r="P157" s="1133" t="e">
        <f t="shared" si="236"/>
        <v>#REF!</v>
      </c>
      <c r="Q157" s="1133" t="e">
        <f t="shared" si="236"/>
        <v>#REF!</v>
      </c>
      <c r="R157" s="1133" t="e">
        <f t="shared" si="236"/>
        <v>#REF!</v>
      </c>
      <c r="S157" s="1133" t="e">
        <f t="shared" si="236"/>
        <v>#REF!</v>
      </c>
      <c r="T157" s="1133" t="e">
        <f t="shared" si="236"/>
        <v>#REF!</v>
      </c>
      <c r="U157" s="1133" t="e">
        <f t="shared" si="236"/>
        <v>#REF!</v>
      </c>
      <c r="V157" s="1133" t="e">
        <f t="shared" si="236"/>
        <v>#REF!</v>
      </c>
      <c r="W157" s="1133" t="e">
        <f t="shared" si="236"/>
        <v>#REF!</v>
      </c>
      <c r="X157" s="1133" t="e">
        <f t="shared" si="236"/>
        <v>#REF!</v>
      </c>
      <c r="Y157" s="1133" t="e">
        <f t="shared" si="236"/>
        <v>#REF!</v>
      </c>
      <c r="Z157" s="1133" t="e">
        <f t="shared" si="237"/>
        <v>#REF!</v>
      </c>
      <c r="AA157" s="1134" t="e">
        <f t="shared" si="237"/>
        <v>#REF!</v>
      </c>
      <c r="AB157" s="1133" t="e">
        <f t="shared" si="237"/>
        <v>#REF!</v>
      </c>
      <c r="AC157" s="1133" t="e">
        <f t="shared" si="237"/>
        <v>#REF!</v>
      </c>
      <c r="AD157" s="1133" t="e">
        <f t="shared" si="237"/>
        <v>#REF!</v>
      </c>
      <c r="AE157" s="1133" t="e">
        <f t="shared" si="237"/>
        <v>#REF!</v>
      </c>
      <c r="AF157" s="1133" t="e">
        <f t="shared" si="237"/>
        <v>#REF!</v>
      </c>
      <c r="AG157" s="1133" t="e">
        <f t="shared" si="237"/>
        <v>#REF!</v>
      </c>
      <c r="AH157" s="1133" t="e">
        <f t="shared" si="237"/>
        <v>#REF!</v>
      </c>
      <c r="AI157" s="1133" t="e">
        <f t="shared" si="237"/>
        <v>#REF!</v>
      </c>
      <c r="AJ157" s="1133" t="e">
        <f t="shared" si="238"/>
        <v>#REF!</v>
      </c>
      <c r="AK157" s="1133" t="e">
        <f t="shared" si="238"/>
        <v>#REF!</v>
      </c>
      <c r="AL157" s="1133" t="e">
        <f t="shared" si="238"/>
        <v>#REF!</v>
      </c>
      <c r="AM157" s="1134" t="e">
        <f t="shared" si="238"/>
        <v>#REF!</v>
      </c>
      <c r="AN157" s="1133" t="e">
        <f t="shared" si="238"/>
        <v>#REF!</v>
      </c>
      <c r="AO157" s="1133" t="e">
        <f t="shared" si="238"/>
        <v>#REF!</v>
      </c>
      <c r="AP157" s="1133" t="e">
        <f t="shared" si="238"/>
        <v>#REF!</v>
      </c>
      <c r="AQ157" s="1133" t="e">
        <f t="shared" si="238"/>
        <v>#REF!</v>
      </c>
      <c r="AR157" s="1133" t="e">
        <f t="shared" si="238"/>
        <v>#REF!</v>
      </c>
      <c r="AS157" s="1133" t="e">
        <f t="shared" si="238"/>
        <v>#REF!</v>
      </c>
      <c r="AT157" s="1133" t="e">
        <f t="shared" si="239"/>
        <v>#REF!</v>
      </c>
      <c r="AU157" s="1133" t="e">
        <f t="shared" si="239"/>
        <v>#REF!</v>
      </c>
      <c r="AV157" s="1133" t="e">
        <f t="shared" si="239"/>
        <v>#REF!</v>
      </c>
      <c r="AW157" s="1133" t="e">
        <f t="shared" si="239"/>
        <v>#REF!</v>
      </c>
      <c r="AX157" s="1133" t="e">
        <f t="shared" si="239"/>
        <v>#REF!</v>
      </c>
      <c r="AY157" s="1134" t="e">
        <f t="shared" si="239"/>
        <v>#REF!</v>
      </c>
      <c r="AZ157" s="1133" t="e">
        <f t="shared" si="239"/>
        <v>#REF!</v>
      </c>
      <c r="BA157" s="1133" t="e">
        <f t="shared" si="239"/>
        <v>#REF!</v>
      </c>
      <c r="BB157" s="1133" t="e">
        <f t="shared" si="239"/>
        <v>#REF!</v>
      </c>
      <c r="BC157" s="1133" t="e">
        <f t="shared" si="239"/>
        <v>#REF!</v>
      </c>
      <c r="BD157" s="1133" t="e">
        <f t="shared" si="240"/>
        <v>#REF!</v>
      </c>
      <c r="BE157" s="1133" t="e">
        <f t="shared" si="240"/>
        <v>#REF!</v>
      </c>
      <c r="BF157" s="1133" t="e">
        <f t="shared" si="240"/>
        <v>#REF!</v>
      </c>
      <c r="BG157" s="1133" t="e">
        <f t="shared" si="240"/>
        <v>#REF!</v>
      </c>
      <c r="BH157" s="1133" t="e">
        <f t="shared" si="240"/>
        <v>#REF!</v>
      </c>
      <c r="BI157" s="1133" t="e">
        <f t="shared" si="240"/>
        <v>#REF!</v>
      </c>
      <c r="BJ157" s="1133" t="e">
        <f t="shared" si="240"/>
        <v>#REF!</v>
      </c>
      <c r="BK157" s="1134" t="e">
        <f t="shared" si="240"/>
        <v>#REF!</v>
      </c>
      <c r="BL157" s="1133"/>
      <c r="BM157" s="1133"/>
      <c r="BN157" s="1133"/>
      <c r="BO157" s="1133"/>
      <c r="BP157" s="1133"/>
      <c r="BQ157" s="1133"/>
      <c r="BR157" s="1133"/>
      <c r="BS157" s="1133"/>
      <c r="BT157" s="1133"/>
      <c r="BU157" s="1133"/>
      <c r="BV157" s="1133"/>
      <c r="BW157" s="1134"/>
      <c r="BX157" s="1133"/>
      <c r="BY157" s="1133"/>
      <c r="BZ157" s="1133"/>
      <c r="CA157" s="1133"/>
      <c r="CB157" s="1133"/>
      <c r="CC157" s="1133"/>
      <c r="CD157" s="1133"/>
      <c r="CE157" s="1133"/>
      <c r="CF157" s="1133"/>
      <c r="CG157" s="1133"/>
      <c r="CH157" s="1133"/>
      <c r="CI157" s="1134"/>
      <c r="CJ157" s="1135"/>
      <c r="CK157" s="1135"/>
      <c r="CL157" s="1135"/>
      <c r="CM157" s="1135"/>
      <c r="CN157" s="1135"/>
      <c r="CO157" s="1135"/>
      <c r="CP157" s="1135"/>
      <c r="CQ157" s="1135"/>
      <c r="CR157" s="1135"/>
      <c r="CS157" s="1135"/>
      <c r="CT157" s="1135"/>
      <c r="CU157" s="1136"/>
      <c r="CV157" s="1135"/>
      <c r="CW157" s="1135"/>
      <c r="CX157" s="1135"/>
      <c r="CY157" s="1135"/>
      <c r="CZ157" s="1135"/>
      <c r="DA157" s="1135"/>
      <c r="DB157" s="1135"/>
      <c r="DC157" s="1135"/>
      <c r="DD157" s="1135"/>
      <c r="DE157" s="1135"/>
      <c r="DF157" s="1135"/>
      <c r="DG157" s="1136"/>
    </row>
    <row r="158" spans="1:111" ht="16" hidden="1" outlineLevel="1">
      <c r="A158" s="114"/>
      <c r="B158" s="226"/>
      <c r="C158" s="1129"/>
      <c r="D158" s="1133"/>
      <c r="E158" s="1133"/>
      <c r="F158" s="1133"/>
      <c r="G158" s="1133"/>
      <c r="H158" s="1133"/>
      <c r="I158" s="1133"/>
      <c r="J158" s="1133"/>
      <c r="K158" s="1133"/>
      <c r="L158" s="1133"/>
      <c r="M158" s="1133"/>
      <c r="N158" s="1133"/>
      <c r="O158" s="1133"/>
      <c r="P158" s="1133"/>
      <c r="Q158" s="1133"/>
      <c r="R158" s="1133"/>
      <c r="S158" s="1133"/>
      <c r="T158" s="1133"/>
      <c r="U158" s="1133"/>
      <c r="V158" s="1133"/>
      <c r="W158" s="1133"/>
      <c r="X158" s="1133"/>
      <c r="Y158" s="1133"/>
      <c r="Z158" s="1133"/>
      <c r="AA158" s="1134"/>
      <c r="AB158" s="1133"/>
      <c r="AC158" s="1133"/>
      <c r="AD158" s="1133"/>
      <c r="AE158" s="1133"/>
      <c r="AF158" s="1133"/>
      <c r="AG158" s="1133"/>
      <c r="AH158" s="1133"/>
      <c r="AI158" s="1133"/>
      <c r="AJ158" s="1133"/>
      <c r="AK158" s="1133"/>
      <c r="AL158" s="1133"/>
      <c r="AM158" s="1134"/>
      <c r="AN158" s="1133"/>
      <c r="AO158" s="1133"/>
      <c r="AP158" s="1133"/>
      <c r="AQ158" s="1133"/>
      <c r="AR158" s="1133"/>
      <c r="AS158" s="1133"/>
      <c r="AT158" s="1133"/>
      <c r="AU158" s="1133"/>
      <c r="AV158" s="1133"/>
      <c r="AW158" s="1133"/>
      <c r="AX158" s="1133"/>
      <c r="AY158" s="1134"/>
      <c r="AZ158" s="1133"/>
      <c r="BA158" s="1133"/>
      <c r="BB158" s="1133"/>
      <c r="BC158" s="1133"/>
      <c r="BD158" s="1133"/>
      <c r="BE158" s="1133"/>
      <c r="BF158" s="1133"/>
      <c r="BG158" s="1133"/>
      <c r="BH158" s="1133"/>
      <c r="BI158" s="1133"/>
      <c r="BJ158" s="1133"/>
      <c r="BK158" s="1134"/>
      <c r="BL158" s="1133"/>
      <c r="BM158" s="1133"/>
      <c r="BN158" s="1133"/>
      <c r="BO158" s="1133"/>
      <c r="BP158" s="1133"/>
      <c r="BQ158" s="1133"/>
      <c r="BR158" s="1133"/>
      <c r="BS158" s="1133"/>
      <c r="BT158" s="1133"/>
      <c r="BU158" s="1133"/>
      <c r="BV158" s="1133"/>
      <c r="BW158" s="1134"/>
      <c r="BX158" s="1133"/>
      <c r="BY158" s="1133"/>
      <c r="BZ158" s="1133"/>
      <c r="CA158" s="1133"/>
      <c r="CB158" s="1133"/>
      <c r="CC158" s="1133"/>
      <c r="CD158" s="1133"/>
      <c r="CE158" s="1133"/>
      <c r="CF158" s="1133"/>
      <c r="CG158" s="1133"/>
      <c r="CH158" s="1133"/>
      <c r="CI158" s="1134"/>
      <c r="CJ158" s="1135"/>
      <c r="CK158" s="1135"/>
      <c r="CL158" s="1135"/>
      <c r="CM158" s="1135"/>
      <c r="CN158" s="1135"/>
      <c r="CO158" s="1135"/>
      <c r="CP158" s="1135"/>
      <c r="CQ158" s="1135"/>
      <c r="CR158" s="1135"/>
      <c r="CS158" s="1135"/>
      <c r="CT158" s="1135"/>
      <c r="CU158" s="1136"/>
      <c r="CV158" s="1135"/>
      <c r="CW158" s="1135"/>
      <c r="CX158" s="1135"/>
      <c r="CY158" s="1135"/>
      <c r="CZ158" s="1135"/>
      <c r="DA158" s="1135"/>
      <c r="DB158" s="1135"/>
      <c r="DC158" s="1135"/>
      <c r="DD158" s="1135"/>
      <c r="DE158" s="1135"/>
      <c r="DF158" s="1135"/>
      <c r="DG158" s="1136"/>
    </row>
    <row r="159" spans="1:111" ht="16" hidden="1" outlineLevel="1">
      <c r="A159" s="224" t="s">
        <v>351</v>
      </c>
      <c r="B159" s="226"/>
      <c r="C159" s="1129"/>
      <c r="D159" s="1133"/>
      <c r="E159" s="1133"/>
      <c r="F159" s="1133"/>
      <c r="G159" s="1133"/>
      <c r="H159" s="1133"/>
      <c r="I159" s="1133"/>
      <c r="J159" s="1133"/>
      <c r="K159" s="1133"/>
      <c r="L159" s="1133"/>
      <c r="M159" s="1133"/>
      <c r="N159" s="1133"/>
      <c r="O159" s="1133"/>
      <c r="P159" s="1133"/>
      <c r="Q159" s="1133"/>
      <c r="R159" s="1133"/>
      <c r="S159" s="1133"/>
      <c r="T159" s="1133"/>
      <c r="U159" s="1133"/>
      <c r="V159" s="1133"/>
      <c r="W159" s="1133"/>
      <c r="X159" s="1133"/>
      <c r="Y159" s="1133"/>
      <c r="Z159" s="1133"/>
      <c r="AA159" s="1134"/>
      <c r="AB159" s="1133"/>
      <c r="AC159" s="1133"/>
      <c r="AD159" s="1133"/>
      <c r="AE159" s="1133"/>
      <c r="AF159" s="1133"/>
      <c r="AG159" s="1133"/>
      <c r="AH159" s="1133"/>
      <c r="AI159" s="1133"/>
      <c r="AJ159" s="1133"/>
      <c r="AK159" s="1133"/>
      <c r="AL159" s="1133"/>
      <c r="AM159" s="1134"/>
      <c r="AN159" s="1133"/>
      <c r="AO159" s="1133"/>
      <c r="AP159" s="1133"/>
      <c r="AQ159" s="1133"/>
      <c r="AR159" s="1133"/>
      <c r="AS159" s="1133"/>
      <c r="AT159" s="1133"/>
      <c r="AU159" s="1133"/>
      <c r="AV159" s="1133"/>
      <c r="AW159" s="1133"/>
      <c r="AX159" s="1133"/>
      <c r="AY159" s="1134"/>
      <c r="AZ159" s="1133"/>
      <c r="BA159" s="1133"/>
      <c r="BB159" s="1133"/>
      <c r="BC159" s="1133"/>
      <c r="BD159" s="1133"/>
      <c r="BE159" s="1133"/>
      <c r="BF159" s="1133"/>
      <c r="BG159" s="1133"/>
      <c r="BH159" s="1133"/>
      <c r="BI159" s="1133"/>
      <c r="BJ159" s="1133"/>
      <c r="BK159" s="1134"/>
      <c r="BL159" s="1133"/>
      <c r="BM159" s="1133"/>
      <c r="BN159" s="1133"/>
      <c r="BO159" s="1133"/>
      <c r="BP159" s="1133"/>
      <c r="BQ159" s="1133"/>
      <c r="BR159" s="1133"/>
      <c r="BS159" s="1133"/>
      <c r="BT159" s="1133"/>
      <c r="BU159" s="1133"/>
      <c r="BV159" s="1133"/>
      <c r="BW159" s="1134"/>
      <c r="BX159" s="1133"/>
      <c r="BY159" s="1133"/>
      <c r="BZ159" s="1133"/>
      <c r="CA159" s="1133"/>
      <c r="CB159" s="1133"/>
      <c r="CC159" s="1133"/>
      <c r="CD159" s="1133"/>
      <c r="CE159" s="1133"/>
      <c r="CF159" s="1133"/>
      <c r="CG159" s="1133"/>
      <c r="CH159" s="1133"/>
      <c r="CI159" s="1134"/>
      <c r="CJ159" s="1135"/>
      <c r="CK159" s="1135"/>
      <c r="CL159" s="1135"/>
      <c r="CM159" s="1135"/>
      <c r="CN159" s="1135"/>
      <c r="CO159" s="1135"/>
      <c r="CP159" s="1135"/>
      <c r="CQ159" s="1135"/>
      <c r="CR159" s="1135"/>
      <c r="CS159" s="1135"/>
      <c r="CT159" s="1135"/>
      <c r="CU159" s="1136"/>
      <c r="CV159" s="1135"/>
      <c r="CW159" s="1135"/>
      <c r="CX159" s="1135"/>
      <c r="CY159" s="1135"/>
      <c r="CZ159" s="1135"/>
      <c r="DA159" s="1135"/>
      <c r="DB159" s="1135"/>
      <c r="DC159" s="1135"/>
      <c r="DD159" s="1135"/>
      <c r="DE159" s="1135"/>
      <c r="DF159" s="1135"/>
      <c r="DG159" s="1136"/>
    </row>
    <row r="160" spans="1:111" ht="16" hidden="1" outlineLevel="1">
      <c r="A160" s="1138" t="s">
        <v>352</v>
      </c>
      <c r="B160" s="1139"/>
      <c r="C160" s="1140" t="str">
        <f>Settings!$C$6</f>
        <v>USD</v>
      </c>
      <c r="D160" s="1133">
        <f>D145*Projections!$C$106</f>
        <v>0</v>
      </c>
      <c r="E160" s="1133">
        <f>E145*Projections!$C$106</f>
        <v>0</v>
      </c>
      <c r="F160" s="1133">
        <f>F145*Projections!$C$106</f>
        <v>0</v>
      </c>
      <c r="G160" s="1133">
        <f>G145*Projections!$C$106</f>
        <v>0</v>
      </c>
      <c r="H160" s="1133">
        <f>H145*Projections!$C$106</f>
        <v>0</v>
      </c>
      <c r="I160" s="1133">
        <f>I145*Projections!$C$106</f>
        <v>0</v>
      </c>
      <c r="J160" s="1133">
        <f>J145*Projections!$C$106</f>
        <v>0</v>
      </c>
      <c r="K160" s="1133">
        <f>K145*Projections!$C$106</f>
        <v>0</v>
      </c>
      <c r="L160" s="1133">
        <f>L145*Projections!$C$106</f>
        <v>0</v>
      </c>
      <c r="M160" s="1133">
        <f>M145*Projections!$C$106</f>
        <v>0</v>
      </c>
      <c r="N160" s="1133">
        <f>N145*Projections!$C$106</f>
        <v>0</v>
      </c>
      <c r="O160" s="1133">
        <f>O145*Projections!$C$106</f>
        <v>0</v>
      </c>
      <c r="P160" s="1133">
        <f>P145*Projections!$C$106</f>
        <v>0</v>
      </c>
      <c r="Q160" s="1133">
        <f>Q145*Projections!$C$106</f>
        <v>0</v>
      </c>
      <c r="R160" s="1133">
        <f>R145*Projections!$C$106</f>
        <v>0</v>
      </c>
      <c r="S160" s="1133">
        <f>S145*Projections!$C$106</f>
        <v>0</v>
      </c>
      <c r="T160" s="1133">
        <f>T145*Projections!$C$106</f>
        <v>0</v>
      </c>
      <c r="U160" s="1133">
        <f>U145*Projections!$C$106</f>
        <v>0</v>
      </c>
      <c r="V160" s="1133">
        <f>V145*Projections!$C$106</f>
        <v>0</v>
      </c>
      <c r="W160" s="1133">
        <f>W145*Projections!$C$106</f>
        <v>0</v>
      </c>
      <c r="X160" s="1133">
        <f>X145*Projections!$C$106</f>
        <v>0</v>
      </c>
      <c r="Y160" s="1133">
        <f>Y145*Projections!$C$106</f>
        <v>0</v>
      </c>
      <c r="Z160" s="1133">
        <f>Z145*Projections!$C$106</f>
        <v>0</v>
      </c>
      <c r="AA160" s="1134">
        <f>AA145*Projections!$C$106</f>
        <v>0</v>
      </c>
      <c r="AB160" s="1133">
        <f>AB145*Projections!$C$106</f>
        <v>0</v>
      </c>
      <c r="AC160" s="1133">
        <f>AC145*Projections!$C$106</f>
        <v>0</v>
      </c>
      <c r="AD160" s="1133">
        <f>AD145*Projections!$C$106</f>
        <v>0</v>
      </c>
      <c r="AE160" s="1133">
        <f>AE145*Projections!$C$106</f>
        <v>0</v>
      </c>
      <c r="AF160" s="1133">
        <f>AF145*Projections!$C$106</f>
        <v>0</v>
      </c>
      <c r="AG160" s="1133">
        <f>AG145*Projections!$C$106</f>
        <v>0</v>
      </c>
      <c r="AH160" s="1133">
        <f>AH145*Projections!$C$106</f>
        <v>0</v>
      </c>
      <c r="AI160" s="1133">
        <f>AI145*Projections!$C$106</f>
        <v>0</v>
      </c>
      <c r="AJ160" s="1133">
        <f>AJ145*Projections!$C$106</f>
        <v>0</v>
      </c>
      <c r="AK160" s="1133">
        <f>AK145*Projections!$C$106</f>
        <v>0</v>
      </c>
      <c r="AL160" s="1133">
        <f>AL145*Projections!$C$106</f>
        <v>0</v>
      </c>
      <c r="AM160" s="1134">
        <f>AM145*Projections!$C$106</f>
        <v>0</v>
      </c>
      <c r="AN160" s="1133">
        <f>AN145*Projections!$C$106</f>
        <v>0</v>
      </c>
      <c r="AO160" s="1133">
        <f>AO145*Projections!$C$106</f>
        <v>0</v>
      </c>
      <c r="AP160" s="1133">
        <f>AP145*Projections!$C$106</f>
        <v>0</v>
      </c>
      <c r="AQ160" s="1133">
        <f>AQ145*Projections!$C$106</f>
        <v>0</v>
      </c>
      <c r="AR160" s="1133">
        <f>AR145*Projections!$C$106</f>
        <v>0</v>
      </c>
      <c r="AS160" s="1133">
        <f>AS145*Projections!$C$106</f>
        <v>0</v>
      </c>
      <c r="AT160" s="1133">
        <f>AT145*Projections!$C$106</f>
        <v>0</v>
      </c>
      <c r="AU160" s="1133">
        <f>AU145*Projections!$C$106</f>
        <v>0</v>
      </c>
      <c r="AV160" s="1133">
        <f>AV145*Projections!$C$106</f>
        <v>0</v>
      </c>
      <c r="AW160" s="1133">
        <f>AW145*Projections!$C$106</f>
        <v>0</v>
      </c>
      <c r="AX160" s="1133">
        <f>AX145*Projections!$C$106</f>
        <v>0</v>
      </c>
      <c r="AY160" s="1134">
        <f>AY145*Projections!$C$106</f>
        <v>0</v>
      </c>
      <c r="AZ160" s="1133">
        <f>AZ145*Projections!$C$106</f>
        <v>0</v>
      </c>
      <c r="BA160" s="1133">
        <f>BA145*Projections!$C$106</f>
        <v>0</v>
      </c>
      <c r="BB160" s="1133">
        <f>BB145*Projections!$C$106</f>
        <v>0</v>
      </c>
      <c r="BC160" s="1133">
        <f>BC145*Projections!$C$106</f>
        <v>0</v>
      </c>
      <c r="BD160" s="1133">
        <f>BD145*Projections!$C$106</f>
        <v>0</v>
      </c>
      <c r="BE160" s="1133">
        <f>BE145*Projections!$C$106</f>
        <v>0</v>
      </c>
      <c r="BF160" s="1133">
        <f>BF145*Projections!$C$106</f>
        <v>0</v>
      </c>
      <c r="BG160" s="1133">
        <f>BG145*Projections!$C$106</f>
        <v>0</v>
      </c>
      <c r="BH160" s="1133">
        <f>BH145*Projections!$C$106</f>
        <v>0</v>
      </c>
      <c r="BI160" s="1133">
        <f>BI145*Projections!$C$106</f>
        <v>0</v>
      </c>
      <c r="BJ160" s="1133">
        <f>BJ145*Projections!$C$106</f>
        <v>0</v>
      </c>
      <c r="BK160" s="1134">
        <f>BK145*Projections!$C$106</f>
        <v>0</v>
      </c>
      <c r="BL160" s="1133"/>
      <c r="BM160" s="1133"/>
      <c r="BN160" s="1133"/>
      <c r="BO160" s="1133"/>
      <c r="BP160" s="1133"/>
      <c r="BQ160" s="1133"/>
      <c r="BR160" s="1133"/>
      <c r="BS160" s="1133"/>
      <c r="BT160" s="1133"/>
      <c r="BU160" s="1133"/>
      <c r="BV160" s="1133"/>
      <c r="BW160" s="1134"/>
      <c r="BX160" s="1133"/>
      <c r="BY160" s="1133"/>
      <c r="BZ160" s="1133"/>
      <c r="CA160" s="1133"/>
      <c r="CB160" s="1133"/>
      <c r="CC160" s="1133"/>
      <c r="CD160" s="1133"/>
      <c r="CE160" s="1133"/>
      <c r="CF160" s="1133"/>
      <c r="CG160" s="1133"/>
      <c r="CH160" s="1133"/>
      <c r="CI160" s="1134"/>
      <c r="CJ160" s="1135"/>
      <c r="CK160" s="1135"/>
      <c r="CL160" s="1135"/>
      <c r="CM160" s="1135"/>
      <c r="CN160" s="1135"/>
      <c r="CO160" s="1135"/>
      <c r="CP160" s="1135"/>
      <c r="CQ160" s="1135"/>
      <c r="CR160" s="1135"/>
      <c r="CS160" s="1135"/>
      <c r="CT160" s="1135"/>
      <c r="CU160" s="1136"/>
      <c r="CV160" s="1135"/>
      <c r="CW160" s="1135"/>
      <c r="CX160" s="1135"/>
      <c r="CY160" s="1135"/>
      <c r="CZ160" s="1135"/>
      <c r="DA160" s="1135"/>
      <c r="DB160" s="1135"/>
      <c r="DC160" s="1135"/>
      <c r="DD160" s="1135"/>
      <c r="DE160" s="1135"/>
      <c r="DF160" s="1135"/>
      <c r="DG160" s="1136"/>
    </row>
    <row r="161" spans="1:111" ht="16" hidden="1" outlineLevel="1">
      <c r="A161" s="1138" t="s">
        <v>353</v>
      </c>
      <c r="B161" s="1139"/>
      <c r="C161" s="1140" t="str">
        <f>Settings!$C$6</f>
        <v>USD</v>
      </c>
      <c r="D161" s="1133">
        <f>D146*Projections!$C$106</f>
        <v>0</v>
      </c>
      <c r="E161" s="1133">
        <f>E146*Projections!$C$106</f>
        <v>0</v>
      </c>
      <c r="F161" s="1133">
        <f>F146*Projections!$C$106</f>
        <v>0</v>
      </c>
      <c r="G161" s="1133">
        <f>G146*Projections!$C$106</f>
        <v>0</v>
      </c>
      <c r="H161" s="1133">
        <f>H146*Projections!$C$106</f>
        <v>0</v>
      </c>
      <c r="I161" s="1133">
        <f>I146*Projections!$C$106</f>
        <v>0</v>
      </c>
      <c r="J161" s="1133">
        <f>J146*Projections!$C$106</f>
        <v>0</v>
      </c>
      <c r="K161" s="1133">
        <f>K146*Projections!$C$106</f>
        <v>0</v>
      </c>
      <c r="L161" s="1133">
        <f>L146*Projections!$C$106</f>
        <v>0</v>
      </c>
      <c r="M161" s="1133">
        <f>M146*Projections!$C$106</f>
        <v>0</v>
      </c>
      <c r="N161" s="1133">
        <f>N146*Projections!$C$106</f>
        <v>0</v>
      </c>
      <c r="O161" s="1133">
        <f>O146*Projections!$C$106</f>
        <v>0</v>
      </c>
      <c r="P161" s="1133" t="e">
        <f>P146*Projections!$C$106</f>
        <v>#REF!</v>
      </c>
      <c r="Q161" s="1133" t="e">
        <f>Q146*Projections!$C$106</f>
        <v>#REF!</v>
      </c>
      <c r="R161" s="1133" t="e">
        <f>R146*Projections!$C$106</f>
        <v>#REF!</v>
      </c>
      <c r="S161" s="1133" t="e">
        <f>S146*Projections!$C$106</f>
        <v>#REF!</v>
      </c>
      <c r="T161" s="1133" t="e">
        <f>T146*Projections!$C$106</f>
        <v>#REF!</v>
      </c>
      <c r="U161" s="1133" t="e">
        <f>U146*Projections!$C$106</f>
        <v>#REF!</v>
      </c>
      <c r="V161" s="1133" t="e">
        <f>V146*Projections!$C$106</f>
        <v>#REF!</v>
      </c>
      <c r="W161" s="1133" t="e">
        <f>W146*Projections!$C$106</f>
        <v>#REF!</v>
      </c>
      <c r="X161" s="1133" t="e">
        <f>X146*Projections!$C$106</f>
        <v>#REF!</v>
      </c>
      <c r="Y161" s="1133" t="e">
        <f>Y146*Projections!$C$106</f>
        <v>#REF!</v>
      </c>
      <c r="Z161" s="1133" t="e">
        <f>Z146*Projections!$C$106</f>
        <v>#REF!</v>
      </c>
      <c r="AA161" s="1134" t="e">
        <f>AA146*Projections!$C$106</f>
        <v>#REF!</v>
      </c>
      <c r="AB161" s="1133" t="e">
        <f>AB146*Projections!$C$106</f>
        <v>#REF!</v>
      </c>
      <c r="AC161" s="1133" t="e">
        <f>AC146*Projections!$C$106</f>
        <v>#REF!</v>
      </c>
      <c r="AD161" s="1133" t="e">
        <f>AD146*Projections!$C$106</f>
        <v>#REF!</v>
      </c>
      <c r="AE161" s="1133" t="e">
        <f>AE146*Projections!$C$106</f>
        <v>#REF!</v>
      </c>
      <c r="AF161" s="1133" t="e">
        <f>AF146*Projections!$C$106</f>
        <v>#REF!</v>
      </c>
      <c r="AG161" s="1133" t="e">
        <f>AG146*Projections!$C$106</f>
        <v>#REF!</v>
      </c>
      <c r="AH161" s="1133" t="e">
        <f>AH146*Projections!$C$106</f>
        <v>#REF!</v>
      </c>
      <c r="AI161" s="1133" t="e">
        <f>AI146*Projections!$C$106</f>
        <v>#REF!</v>
      </c>
      <c r="AJ161" s="1133" t="e">
        <f>AJ146*Projections!$C$106</f>
        <v>#REF!</v>
      </c>
      <c r="AK161" s="1133" t="e">
        <f>AK146*Projections!$C$106</f>
        <v>#REF!</v>
      </c>
      <c r="AL161" s="1133" t="e">
        <f>AL146*Projections!$C$106</f>
        <v>#REF!</v>
      </c>
      <c r="AM161" s="1134" t="e">
        <f>AM146*Projections!$C$106</f>
        <v>#REF!</v>
      </c>
      <c r="AN161" s="1133" t="e">
        <f>AN146*Projections!$C$106</f>
        <v>#REF!</v>
      </c>
      <c r="AO161" s="1133" t="e">
        <f>AO146*Projections!$C$106</f>
        <v>#REF!</v>
      </c>
      <c r="AP161" s="1133" t="e">
        <f>AP146*Projections!$C$106</f>
        <v>#REF!</v>
      </c>
      <c r="AQ161" s="1133" t="e">
        <f>AQ146*Projections!$C$106</f>
        <v>#REF!</v>
      </c>
      <c r="AR161" s="1133" t="e">
        <f>AR146*Projections!$C$106</f>
        <v>#REF!</v>
      </c>
      <c r="AS161" s="1133" t="e">
        <f>AS146*Projections!$C$106</f>
        <v>#REF!</v>
      </c>
      <c r="AT161" s="1133" t="e">
        <f>AT146*Projections!$C$106</f>
        <v>#REF!</v>
      </c>
      <c r="AU161" s="1133" t="e">
        <f>AU146*Projections!$C$106</f>
        <v>#REF!</v>
      </c>
      <c r="AV161" s="1133" t="e">
        <f>AV146*Projections!$C$106</f>
        <v>#REF!</v>
      </c>
      <c r="AW161" s="1133" t="e">
        <f>AW146*Projections!$C$106</f>
        <v>#REF!</v>
      </c>
      <c r="AX161" s="1133" t="e">
        <f>AX146*Projections!$C$106</f>
        <v>#REF!</v>
      </c>
      <c r="AY161" s="1134" t="e">
        <f>AY146*Projections!$C$106</f>
        <v>#REF!</v>
      </c>
      <c r="AZ161" s="1133" t="e">
        <f>AZ146*Projections!$C$106</f>
        <v>#REF!</v>
      </c>
      <c r="BA161" s="1133" t="e">
        <f>BA146*Projections!$C$106</f>
        <v>#REF!</v>
      </c>
      <c r="BB161" s="1133" t="e">
        <f>BB146*Projections!$C$106</f>
        <v>#REF!</v>
      </c>
      <c r="BC161" s="1133" t="e">
        <f>BC146*Projections!$C$106</f>
        <v>#REF!</v>
      </c>
      <c r="BD161" s="1133" t="e">
        <f>BD146*Projections!$C$106</f>
        <v>#REF!</v>
      </c>
      <c r="BE161" s="1133" t="e">
        <f>BE146*Projections!$C$106</f>
        <v>#REF!</v>
      </c>
      <c r="BF161" s="1133" t="e">
        <f>BF146*Projections!$C$106</f>
        <v>#REF!</v>
      </c>
      <c r="BG161" s="1133" t="e">
        <f>BG146*Projections!$C$106</f>
        <v>#REF!</v>
      </c>
      <c r="BH161" s="1133" t="e">
        <f>BH146*Projections!$C$106</f>
        <v>#REF!</v>
      </c>
      <c r="BI161" s="1133" t="e">
        <f>BI146*Projections!$C$106</f>
        <v>#REF!</v>
      </c>
      <c r="BJ161" s="1133" t="e">
        <f>BJ146*Projections!$C$106</f>
        <v>#REF!</v>
      </c>
      <c r="BK161" s="1134" t="e">
        <f>BK146*Projections!$C$106</f>
        <v>#REF!</v>
      </c>
      <c r="BL161" s="1133"/>
      <c r="BM161" s="1133"/>
      <c r="BN161" s="1133"/>
      <c r="BO161" s="1133"/>
      <c r="BP161" s="1133"/>
      <c r="BQ161" s="1133"/>
      <c r="BR161" s="1133"/>
      <c r="BS161" s="1133"/>
      <c r="BT161" s="1133"/>
      <c r="BU161" s="1133"/>
      <c r="BV161" s="1133"/>
      <c r="BW161" s="1134"/>
      <c r="BX161" s="1133"/>
      <c r="BY161" s="1133"/>
      <c r="BZ161" s="1133"/>
      <c r="CA161" s="1133"/>
      <c r="CB161" s="1133"/>
      <c r="CC161" s="1133"/>
      <c r="CD161" s="1133"/>
      <c r="CE161" s="1133"/>
      <c r="CF161" s="1133"/>
      <c r="CG161" s="1133"/>
      <c r="CH161" s="1133"/>
      <c r="CI161" s="1134"/>
      <c r="CJ161" s="1135"/>
      <c r="CK161" s="1135"/>
      <c r="CL161" s="1135"/>
      <c r="CM161" s="1135"/>
      <c r="CN161" s="1135"/>
      <c r="CO161" s="1135"/>
      <c r="CP161" s="1135"/>
      <c r="CQ161" s="1135"/>
      <c r="CR161" s="1135"/>
      <c r="CS161" s="1135"/>
      <c r="CT161" s="1135"/>
      <c r="CU161" s="1136"/>
      <c r="CV161" s="1135"/>
      <c r="CW161" s="1135"/>
      <c r="CX161" s="1135"/>
      <c r="CY161" s="1135"/>
      <c r="CZ161" s="1135"/>
      <c r="DA161" s="1135"/>
      <c r="DB161" s="1135"/>
      <c r="DC161" s="1135"/>
      <c r="DD161" s="1135"/>
      <c r="DE161" s="1135"/>
      <c r="DF161" s="1135"/>
      <c r="DG161" s="1136"/>
    </row>
    <row r="162" spans="1:111" ht="16" hidden="1" outlineLevel="1">
      <c r="A162" s="1138" t="s">
        <v>372</v>
      </c>
      <c r="B162" s="1139"/>
      <c r="C162" s="1140" t="str">
        <f>Settings!$C$6</f>
        <v>USD</v>
      </c>
      <c r="D162" s="1133">
        <f t="shared" ref="D162:BK162" si="241">SUM(D160:D161)*12</f>
        <v>0</v>
      </c>
      <c r="E162" s="1133">
        <f t="shared" si="241"/>
        <v>0</v>
      </c>
      <c r="F162" s="1133">
        <f t="shared" si="241"/>
        <v>0</v>
      </c>
      <c r="G162" s="1133">
        <f t="shared" si="241"/>
        <v>0</v>
      </c>
      <c r="H162" s="1133">
        <f t="shared" si="241"/>
        <v>0</v>
      </c>
      <c r="I162" s="1133">
        <f t="shared" si="241"/>
        <v>0</v>
      </c>
      <c r="J162" s="1133">
        <f t="shared" si="241"/>
        <v>0</v>
      </c>
      <c r="K162" s="1133">
        <f t="shared" si="241"/>
        <v>0</v>
      </c>
      <c r="L162" s="1133">
        <f t="shared" si="241"/>
        <v>0</v>
      </c>
      <c r="M162" s="1133">
        <f t="shared" si="241"/>
        <v>0</v>
      </c>
      <c r="N162" s="1133">
        <f t="shared" si="241"/>
        <v>0</v>
      </c>
      <c r="O162" s="1133">
        <f t="shared" si="241"/>
        <v>0</v>
      </c>
      <c r="P162" s="1133" t="e">
        <f t="shared" si="241"/>
        <v>#REF!</v>
      </c>
      <c r="Q162" s="1133" t="e">
        <f t="shared" si="241"/>
        <v>#REF!</v>
      </c>
      <c r="R162" s="1133" t="e">
        <f t="shared" si="241"/>
        <v>#REF!</v>
      </c>
      <c r="S162" s="1133" t="e">
        <f t="shared" si="241"/>
        <v>#REF!</v>
      </c>
      <c r="T162" s="1133" t="e">
        <f t="shared" si="241"/>
        <v>#REF!</v>
      </c>
      <c r="U162" s="1133" t="e">
        <f t="shared" si="241"/>
        <v>#REF!</v>
      </c>
      <c r="V162" s="1133" t="e">
        <f t="shared" si="241"/>
        <v>#REF!</v>
      </c>
      <c r="W162" s="1133" t="e">
        <f t="shared" si="241"/>
        <v>#REF!</v>
      </c>
      <c r="X162" s="1133" t="e">
        <f t="shared" si="241"/>
        <v>#REF!</v>
      </c>
      <c r="Y162" s="1133" t="e">
        <f t="shared" si="241"/>
        <v>#REF!</v>
      </c>
      <c r="Z162" s="1133" t="e">
        <f t="shared" si="241"/>
        <v>#REF!</v>
      </c>
      <c r="AA162" s="1134" t="e">
        <f t="shared" si="241"/>
        <v>#REF!</v>
      </c>
      <c r="AB162" s="1133" t="e">
        <f t="shared" si="241"/>
        <v>#REF!</v>
      </c>
      <c r="AC162" s="1133" t="e">
        <f t="shared" si="241"/>
        <v>#REF!</v>
      </c>
      <c r="AD162" s="1133" t="e">
        <f t="shared" si="241"/>
        <v>#REF!</v>
      </c>
      <c r="AE162" s="1133" t="e">
        <f t="shared" si="241"/>
        <v>#REF!</v>
      </c>
      <c r="AF162" s="1133" t="e">
        <f t="shared" si="241"/>
        <v>#REF!</v>
      </c>
      <c r="AG162" s="1133" t="e">
        <f t="shared" si="241"/>
        <v>#REF!</v>
      </c>
      <c r="AH162" s="1133" t="e">
        <f t="shared" si="241"/>
        <v>#REF!</v>
      </c>
      <c r="AI162" s="1133" t="e">
        <f t="shared" si="241"/>
        <v>#REF!</v>
      </c>
      <c r="AJ162" s="1133" t="e">
        <f t="shared" si="241"/>
        <v>#REF!</v>
      </c>
      <c r="AK162" s="1133" t="e">
        <f t="shared" si="241"/>
        <v>#REF!</v>
      </c>
      <c r="AL162" s="1133" t="e">
        <f t="shared" si="241"/>
        <v>#REF!</v>
      </c>
      <c r="AM162" s="1134" t="e">
        <f t="shared" si="241"/>
        <v>#REF!</v>
      </c>
      <c r="AN162" s="1133" t="e">
        <f t="shared" si="241"/>
        <v>#REF!</v>
      </c>
      <c r="AO162" s="1133" t="e">
        <f t="shared" si="241"/>
        <v>#REF!</v>
      </c>
      <c r="AP162" s="1133" t="e">
        <f t="shared" si="241"/>
        <v>#REF!</v>
      </c>
      <c r="AQ162" s="1133" t="e">
        <f t="shared" si="241"/>
        <v>#REF!</v>
      </c>
      <c r="AR162" s="1133" t="e">
        <f t="shared" si="241"/>
        <v>#REF!</v>
      </c>
      <c r="AS162" s="1133" t="e">
        <f t="shared" si="241"/>
        <v>#REF!</v>
      </c>
      <c r="AT162" s="1133" t="e">
        <f t="shared" si="241"/>
        <v>#REF!</v>
      </c>
      <c r="AU162" s="1133" t="e">
        <f t="shared" si="241"/>
        <v>#REF!</v>
      </c>
      <c r="AV162" s="1133" t="e">
        <f t="shared" si="241"/>
        <v>#REF!</v>
      </c>
      <c r="AW162" s="1133" t="e">
        <f t="shared" si="241"/>
        <v>#REF!</v>
      </c>
      <c r="AX162" s="1133" t="e">
        <f t="shared" si="241"/>
        <v>#REF!</v>
      </c>
      <c r="AY162" s="1134" t="e">
        <f t="shared" si="241"/>
        <v>#REF!</v>
      </c>
      <c r="AZ162" s="1133" t="e">
        <f t="shared" si="241"/>
        <v>#REF!</v>
      </c>
      <c r="BA162" s="1133" t="e">
        <f t="shared" si="241"/>
        <v>#REF!</v>
      </c>
      <c r="BB162" s="1133" t="e">
        <f t="shared" si="241"/>
        <v>#REF!</v>
      </c>
      <c r="BC162" s="1133" t="e">
        <f t="shared" si="241"/>
        <v>#REF!</v>
      </c>
      <c r="BD162" s="1133" t="e">
        <f t="shared" si="241"/>
        <v>#REF!</v>
      </c>
      <c r="BE162" s="1133" t="e">
        <f t="shared" si="241"/>
        <v>#REF!</v>
      </c>
      <c r="BF162" s="1133" t="e">
        <f t="shared" si="241"/>
        <v>#REF!</v>
      </c>
      <c r="BG162" s="1133" t="e">
        <f t="shared" si="241"/>
        <v>#REF!</v>
      </c>
      <c r="BH162" s="1133" t="e">
        <f t="shared" si="241"/>
        <v>#REF!</v>
      </c>
      <c r="BI162" s="1133" t="e">
        <f t="shared" si="241"/>
        <v>#REF!</v>
      </c>
      <c r="BJ162" s="1133" t="e">
        <f t="shared" si="241"/>
        <v>#REF!</v>
      </c>
      <c r="BK162" s="1134" t="e">
        <f t="shared" si="241"/>
        <v>#REF!</v>
      </c>
      <c r="BL162" s="1133"/>
      <c r="BM162" s="1133"/>
      <c r="BN162" s="1133"/>
      <c r="BO162" s="1133"/>
      <c r="BP162" s="1133"/>
      <c r="BQ162" s="1133"/>
      <c r="BR162" s="1133"/>
      <c r="BS162" s="1133"/>
      <c r="BT162" s="1133"/>
      <c r="BU162" s="1133"/>
      <c r="BV162" s="1133"/>
      <c r="BW162" s="1134"/>
      <c r="BX162" s="1133"/>
      <c r="BY162" s="1133"/>
      <c r="BZ162" s="1133"/>
      <c r="CA162" s="1133"/>
      <c r="CB162" s="1133"/>
      <c r="CC162" s="1133"/>
      <c r="CD162" s="1133"/>
      <c r="CE162" s="1133"/>
      <c r="CF162" s="1133"/>
      <c r="CG162" s="1133"/>
      <c r="CH162" s="1133"/>
      <c r="CI162" s="1134"/>
      <c r="CJ162" s="1135"/>
      <c r="CK162" s="1135"/>
      <c r="CL162" s="1135"/>
      <c r="CM162" s="1135"/>
      <c r="CN162" s="1135"/>
      <c r="CO162" s="1135"/>
      <c r="CP162" s="1135"/>
      <c r="CQ162" s="1135"/>
      <c r="CR162" s="1135"/>
      <c r="CS162" s="1135"/>
      <c r="CT162" s="1135"/>
      <c r="CU162" s="1136"/>
      <c r="CV162" s="1135"/>
      <c r="CW162" s="1135"/>
      <c r="CX162" s="1135"/>
      <c r="CY162" s="1135"/>
      <c r="CZ162" s="1135"/>
      <c r="DA162" s="1135"/>
      <c r="DB162" s="1135"/>
      <c r="DC162" s="1135"/>
      <c r="DD162" s="1135"/>
      <c r="DE162" s="1135"/>
      <c r="DF162" s="1135"/>
      <c r="DG162" s="1136"/>
    </row>
    <row r="163" spans="1:111" ht="16" hidden="1" outlineLevel="1">
      <c r="A163" s="209"/>
      <c r="B163" s="331"/>
      <c r="C163" s="1115"/>
      <c r="D163" s="217"/>
      <c r="E163" s="217"/>
      <c r="F163" s="217"/>
      <c r="G163" s="217"/>
      <c r="H163" s="217"/>
      <c r="I163" s="217"/>
      <c r="J163" s="217"/>
      <c r="K163" s="217"/>
      <c r="L163" s="217"/>
      <c r="M163" s="217"/>
      <c r="N163" s="217"/>
      <c r="O163" s="217"/>
      <c r="P163" s="217"/>
      <c r="Q163" s="217"/>
      <c r="R163" s="217"/>
      <c r="S163" s="217"/>
      <c r="T163" s="217"/>
      <c r="U163" s="217"/>
      <c r="V163" s="217"/>
      <c r="W163" s="217"/>
      <c r="X163" s="217"/>
      <c r="Y163" s="217"/>
      <c r="Z163" s="217"/>
      <c r="AA163" s="780"/>
      <c r="AB163" s="217"/>
      <c r="AC163" s="217"/>
      <c r="AD163" s="217"/>
      <c r="AE163" s="217"/>
      <c r="AF163" s="217"/>
      <c r="AG163" s="217"/>
      <c r="AH163" s="217"/>
      <c r="AI163" s="217"/>
      <c r="AJ163" s="217"/>
      <c r="AK163" s="217"/>
      <c r="AL163" s="217"/>
      <c r="AM163" s="780"/>
      <c r="AN163" s="217"/>
      <c r="AO163" s="217"/>
      <c r="AP163" s="217"/>
      <c r="AQ163" s="217"/>
      <c r="AR163" s="217"/>
      <c r="AS163" s="217"/>
      <c r="AT163" s="217"/>
      <c r="AU163" s="217"/>
      <c r="AV163" s="217"/>
      <c r="AW163" s="217"/>
      <c r="AX163" s="217"/>
      <c r="AY163" s="780"/>
      <c r="AZ163" s="217"/>
      <c r="BA163" s="217"/>
      <c r="BB163" s="217"/>
      <c r="BC163" s="217"/>
      <c r="BD163" s="217"/>
      <c r="BE163" s="217"/>
      <c r="BF163" s="217"/>
      <c r="BG163" s="217"/>
      <c r="BH163" s="217"/>
      <c r="BI163" s="217"/>
      <c r="BJ163" s="217"/>
      <c r="BK163" s="780"/>
      <c r="BL163" s="217"/>
      <c r="BM163" s="217"/>
      <c r="BN163" s="217"/>
      <c r="BO163" s="217"/>
      <c r="BP163" s="217"/>
      <c r="BQ163" s="217"/>
      <c r="BR163" s="217"/>
      <c r="BS163" s="217"/>
      <c r="BT163" s="217"/>
      <c r="BU163" s="217"/>
      <c r="BV163" s="217"/>
      <c r="BW163" s="780"/>
      <c r="BX163" s="217"/>
      <c r="BY163" s="217"/>
      <c r="BZ163" s="217"/>
      <c r="CA163" s="217"/>
      <c r="CB163" s="217"/>
      <c r="CC163" s="217"/>
      <c r="CD163" s="217"/>
      <c r="CE163" s="217"/>
      <c r="CF163" s="217"/>
      <c r="CG163" s="217"/>
      <c r="CH163" s="217"/>
      <c r="CI163" s="780"/>
      <c r="CJ163" s="805"/>
      <c r="CK163" s="805"/>
      <c r="CL163" s="805"/>
      <c r="CM163" s="805"/>
      <c r="CN163" s="805"/>
      <c r="CO163" s="805"/>
      <c r="CP163" s="805"/>
      <c r="CQ163" s="805"/>
      <c r="CR163" s="805"/>
      <c r="CS163" s="805"/>
      <c r="CT163" s="805"/>
      <c r="CU163" s="806"/>
      <c r="CV163" s="805"/>
      <c r="CW163" s="805"/>
      <c r="CX163" s="805"/>
      <c r="CY163" s="805"/>
      <c r="CZ163" s="805"/>
      <c r="DA163" s="805"/>
      <c r="DB163" s="805"/>
      <c r="DC163" s="805"/>
      <c r="DD163" s="805"/>
      <c r="DE163" s="805"/>
      <c r="DF163" s="805"/>
      <c r="DG163" s="806"/>
    </row>
    <row r="164" spans="1:111" ht="16" hidden="1" outlineLevel="1">
      <c r="A164" s="209"/>
      <c r="B164" s="331"/>
      <c r="C164" s="1115"/>
      <c r="D164" s="217"/>
      <c r="E164" s="217"/>
      <c r="F164" s="217"/>
      <c r="G164" s="217"/>
      <c r="H164" s="217"/>
      <c r="I164" s="217"/>
      <c r="J164" s="217"/>
      <c r="K164" s="217"/>
      <c r="L164" s="217"/>
      <c r="M164" s="217"/>
      <c r="N164" s="217"/>
      <c r="O164" s="217"/>
      <c r="P164" s="217"/>
      <c r="Q164" s="217"/>
      <c r="R164" s="217"/>
      <c r="S164" s="217"/>
      <c r="T164" s="217"/>
      <c r="U164" s="217"/>
      <c r="V164" s="217"/>
      <c r="W164" s="217"/>
      <c r="X164" s="217"/>
      <c r="Y164" s="217"/>
      <c r="Z164" s="217"/>
      <c r="AA164" s="780"/>
      <c r="AB164" s="217"/>
      <c r="AC164" s="217"/>
      <c r="AD164" s="217"/>
      <c r="AE164" s="217"/>
      <c r="AF164" s="217"/>
      <c r="AG164" s="217"/>
      <c r="AH164" s="217"/>
      <c r="AI164" s="217"/>
      <c r="AJ164" s="217"/>
      <c r="AK164" s="217"/>
      <c r="AL164" s="217"/>
      <c r="AM164" s="780"/>
      <c r="AN164" s="217"/>
      <c r="AO164" s="217"/>
      <c r="AP164" s="217"/>
      <c r="AQ164" s="217"/>
      <c r="AR164" s="217"/>
      <c r="AS164" s="217"/>
      <c r="AT164" s="217"/>
      <c r="AU164" s="217"/>
      <c r="AV164" s="217"/>
      <c r="AW164" s="217"/>
      <c r="AX164" s="217"/>
      <c r="AY164" s="780"/>
      <c r="AZ164" s="217"/>
      <c r="BA164" s="217"/>
      <c r="BB164" s="217"/>
      <c r="BC164" s="217"/>
      <c r="BD164" s="217"/>
      <c r="BE164" s="217"/>
      <c r="BF164" s="217"/>
      <c r="BG164" s="217"/>
      <c r="BH164" s="217"/>
      <c r="BI164" s="217"/>
      <c r="BJ164" s="217"/>
      <c r="BK164" s="780"/>
      <c r="BL164" s="217"/>
      <c r="BM164" s="217"/>
      <c r="BN164" s="217"/>
      <c r="BO164" s="217"/>
      <c r="BP164" s="217"/>
      <c r="BQ164" s="217"/>
      <c r="BR164" s="217"/>
      <c r="BS164" s="217"/>
      <c r="BT164" s="217"/>
      <c r="BU164" s="217"/>
      <c r="BV164" s="217"/>
      <c r="BW164" s="780"/>
      <c r="BX164" s="217"/>
      <c r="BY164" s="217"/>
      <c r="BZ164" s="217"/>
      <c r="CA164" s="217"/>
      <c r="CB164" s="217"/>
      <c r="CC164" s="217"/>
      <c r="CD164" s="217"/>
      <c r="CE164" s="217"/>
      <c r="CF164" s="217"/>
      <c r="CG164" s="217"/>
      <c r="CH164" s="217"/>
      <c r="CI164" s="780"/>
      <c r="CJ164" s="805"/>
      <c r="CK164" s="805"/>
      <c r="CL164" s="805"/>
      <c r="CM164" s="805"/>
      <c r="CN164" s="805"/>
      <c r="CO164" s="805"/>
      <c r="CP164" s="805"/>
      <c r="CQ164" s="805"/>
      <c r="CR164" s="805"/>
      <c r="CS164" s="805"/>
      <c r="CT164" s="805"/>
      <c r="CU164" s="806"/>
      <c r="CV164" s="805"/>
      <c r="CW164" s="805"/>
      <c r="CX164" s="805"/>
      <c r="CY164" s="805"/>
      <c r="CZ164" s="805"/>
      <c r="DA164" s="805"/>
      <c r="DB164" s="805"/>
      <c r="DC164" s="805"/>
      <c r="DD164" s="805"/>
      <c r="DE164" s="805"/>
      <c r="DF164" s="805"/>
      <c r="DG164" s="806"/>
    </row>
    <row r="165" spans="1:111" ht="16" hidden="1" outlineLevel="1">
      <c r="A165" s="212" t="s">
        <v>354</v>
      </c>
      <c r="B165" s="213"/>
      <c r="C165" s="214"/>
      <c r="D165" s="1141"/>
      <c r="E165" s="1141"/>
      <c r="F165" s="1141"/>
      <c r="G165" s="1141"/>
      <c r="H165" s="1141"/>
      <c r="I165" s="1141"/>
      <c r="J165" s="1141"/>
      <c r="K165" s="1141"/>
      <c r="L165" s="1141"/>
      <c r="M165" s="1141"/>
      <c r="N165" s="1141"/>
      <c r="O165" s="1141"/>
      <c r="P165" s="1141"/>
      <c r="Q165" s="1141"/>
      <c r="R165" s="1141"/>
      <c r="S165" s="1141"/>
      <c r="T165" s="1141"/>
      <c r="U165" s="1141"/>
      <c r="V165" s="1141"/>
      <c r="W165" s="1141"/>
      <c r="X165" s="1141"/>
      <c r="Y165" s="1141"/>
      <c r="Z165" s="1141"/>
      <c r="AA165" s="1142"/>
      <c r="AB165" s="1141"/>
      <c r="AC165" s="1141"/>
      <c r="AD165" s="1141"/>
      <c r="AE165" s="1141"/>
      <c r="AF165" s="1141"/>
      <c r="AG165" s="1141"/>
      <c r="AH165" s="1141"/>
      <c r="AI165" s="1141"/>
      <c r="AJ165" s="1141"/>
      <c r="AK165" s="1141"/>
      <c r="AL165" s="1141"/>
      <c r="AM165" s="1142"/>
      <c r="AN165" s="1141"/>
      <c r="AO165" s="1141"/>
      <c r="AP165" s="1141"/>
      <c r="AQ165" s="1141"/>
      <c r="AR165" s="1141"/>
      <c r="AS165" s="1141"/>
      <c r="AT165" s="1141"/>
      <c r="AU165" s="1141"/>
      <c r="AV165" s="1141"/>
      <c r="AW165" s="1141"/>
      <c r="AX165" s="1141"/>
      <c r="AY165" s="1142"/>
      <c r="AZ165" s="1141"/>
      <c r="BA165" s="1141"/>
      <c r="BB165" s="1141"/>
      <c r="BC165" s="1141"/>
      <c r="BD165" s="1141"/>
      <c r="BE165" s="1141"/>
      <c r="BF165" s="1141"/>
      <c r="BG165" s="1141"/>
      <c r="BH165" s="1141"/>
      <c r="BI165" s="1141"/>
      <c r="BJ165" s="1141"/>
      <c r="BK165" s="1142"/>
      <c r="BL165" s="1141"/>
      <c r="BM165" s="1141"/>
      <c r="BN165" s="1141"/>
      <c r="BO165" s="1141"/>
      <c r="BP165" s="1141"/>
      <c r="BQ165" s="1141"/>
      <c r="BR165" s="1141"/>
      <c r="BS165" s="1141"/>
      <c r="BT165" s="1141"/>
      <c r="BU165" s="1141"/>
      <c r="BV165" s="1141"/>
      <c r="BW165" s="1142"/>
      <c r="BX165" s="1141"/>
      <c r="BY165" s="1141"/>
      <c r="BZ165" s="1141"/>
      <c r="CA165" s="1141"/>
      <c r="CB165" s="1141"/>
      <c r="CC165" s="1141"/>
      <c r="CD165" s="1141"/>
      <c r="CE165" s="1141"/>
      <c r="CF165" s="1141"/>
      <c r="CG165" s="1141"/>
      <c r="CH165" s="1141"/>
      <c r="CI165" s="1142"/>
      <c r="CJ165" s="1127"/>
      <c r="CK165" s="1127"/>
      <c r="CL165" s="1127"/>
      <c r="CM165" s="1127"/>
      <c r="CN165" s="1127"/>
      <c r="CO165" s="1127"/>
      <c r="CP165" s="1127"/>
      <c r="CQ165" s="1127"/>
      <c r="CR165" s="1127"/>
      <c r="CS165" s="1127"/>
      <c r="CT165" s="1127"/>
      <c r="CU165" s="1128"/>
      <c r="CV165" s="1127"/>
      <c r="CW165" s="1127"/>
      <c r="CX165" s="1127"/>
      <c r="CY165" s="1127"/>
      <c r="CZ165" s="1127"/>
      <c r="DA165" s="1127"/>
      <c r="DB165" s="1127"/>
      <c r="DC165" s="1127"/>
      <c r="DD165" s="1127"/>
      <c r="DE165" s="1127"/>
      <c r="DF165" s="1127"/>
      <c r="DG165" s="1128"/>
    </row>
    <row r="166" spans="1:111" ht="16" hidden="1" outlineLevel="1">
      <c r="A166" s="1152" t="s">
        <v>371</v>
      </c>
      <c r="B166" s="1139"/>
      <c r="C166" s="1140" t="str">
        <f>Settings!$C$6</f>
        <v>USD</v>
      </c>
      <c r="D166" s="1133">
        <f>D147*Projections!$C$106+D138</f>
        <v>0</v>
      </c>
      <c r="E166" s="1133">
        <f>E147*Projections!$C$106+E138</f>
        <v>0</v>
      </c>
      <c r="F166" s="1133">
        <f>F147*Projections!$C$106+F138</f>
        <v>0</v>
      </c>
      <c r="G166" s="1133">
        <f>G147*Projections!$C$106+G138</f>
        <v>0</v>
      </c>
      <c r="H166" s="1133">
        <f>H147*Projections!$C$106+H138</f>
        <v>0</v>
      </c>
      <c r="I166" s="1133">
        <f>I147*Projections!$C$106+I138</f>
        <v>0</v>
      </c>
      <c r="J166" s="1133">
        <f>J147*Projections!$C$106+J138</f>
        <v>0</v>
      </c>
      <c r="K166" s="1133">
        <f>K147*Projections!$C$106+K138</f>
        <v>0</v>
      </c>
      <c r="L166" s="1133">
        <f>L147*Projections!$C$106+L138</f>
        <v>0</v>
      </c>
      <c r="M166" s="1133">
        <f>M147*Projections!$C$106+M138</f>
        <v>0</v>
      </c>
      <c r="N166" s="1133">
        <f>N147*Projections!$C$106+N138</f>
        <v>0</v>
      </c>
      <c r="O166" s="1133">
        <f>O147*Projections!$C$106+O138</f>
        <v>0</v>
      </c>
      <c r="P166" s="1133" t="e">
        <f>P147*Projections!$C$106+P138</f>
        <v>#REF!</v>
      </c>
      <c r="Q166" s="1133" t="e">
        <f>Q147*Projections!$C$106+Q138</f>
        <v>#REF!</v>
      </c>
      <c r="R166" s="1133" t="e">
        <f>R147*Projections!$C$106+R138</f>
        <v>#REF!</v>
      </c>
      <c r="S166" s="1133" t="e">
        <f>S147*Projections!$C$106+S138</f>
        <v>#REF!</v>
      </c>
      <c r="T166" s="1133" t="e">
        <f>T147*Projections!$C$106+T138</f>
        <v>#REF!</v>
      </c>
      <c r="U166" s="1133" t="e">
        <f>U147*Projections!$C$106+U138</f>
        <v>#REF!</v>
      </c>
      <c r="V166" s="1133" t="e">
        <f>V147*Projections!$C$106+V138</f>
        <v>#REF!</v>
      </c>
      <c r="W166" s="1133" t="e">
        <f>W147*Projections!$C$106+W138</f>
        <v>#REF!</v>
      </c>
      <c r="X166" s="1133" t="e">
        <f>X147*Projections!$C$106+X138</f>
        <v>#REF!</v>
      </c>
      <c r="Y166" s="1133" t="e">
        <f>Y147*Projections!$C$106+Y138</f>
        <v>#REF!</v>
      </c>
      <c r="Z166" s="1133" t="e">
        <f>Z147*Projections!$C$106+Z138</f>
        <v>#REF!</v>
      </c>
      <c r="AA166" s="1134" t="e">
        <f>AA147*Projections!$C$106+AA138</f>
        <v>#REF!</v>
      </c>
      <c r="AB166" s="1133" t="e">
        <f>AB147*Projections!$C$106+AB138</f>
        <v>#REF!</v>
      </c>
      <c r="AC166" s="1133" t="e">
        <f>AC147*Projections!$C$106+AC138</f>
        <v>#REF!</v>
      </c>
      <c r="AD166" s="1133" t="e">
        <f>AD147*Projections!$C$106+AD138</f>
        <v>#REF!</v>
      </c>
      <c r="AE166" s="1133" t="e">
        <f>AE147*Projections!$C$106+AE138</f>
        <v>#REF!</v>
      </c>
      <c r="AF166" s="1133" t="e">
        <f>AF147*Projections!$C$106+AF138</f>
        <v>#REF!</v>
      </c>
      <c r="AG166" s="1133" t="e">
        <f>AG147*Projections!$C$106+AG138</f>
        <v>#REF!</v>
      </c>
      <c r="AH166" s="1133" t="e">
        <f>AH147*Projections!$C$106+AH138</f>
        <v>#REF!</v>
      </c>
      <c r="AI166" s="1133" t="e">
        <f>AI147*Projections!$C$106+AI138</f>
        <v>#REF!</v>
      </c>
      <c r="AJ166" s="1133" t="e">
        <f>AJ147*Projections!$C$106+AJ138</f>
        <v>#REF!</v>
      </c>
      <c r="AK166" s="1133" t="e">
        <f>AK147*Projections!$C$106+AK138</f>
        <v>#REF!</v>
      </c>
      <c r="AL166" s="1133" t="e">
        <f>AL147*Projections!$C$106+AL138</f>
        <v>#REF!</v>
      </c>
      <c r="AM166" s="1134" t="e">
        <f>AM147*Projections!$C$106+AM138</f>
        <v>#REF!</v>
      </c>
      <c r="AN166" s="1133" t="e">
        <f>AN147*Projections!$C$106+AN138</f>
        <v>#REF!</v>
      </c>
      <c r="AO166" s="1133" t="e">
        <f>AO147*Projections!$C$106+AO138</f>
        <v>#REF!</v>
      </c>
      <c r="AP166" s="1133" t="e">
        <f>AP147*Projections!$C$106+AP138</f>
        <v>#REF!</v>
      </c>
      <c r="AQ166" s="1133" t="e">
        <f>AQ147*Projections!$C$106+AQ138</f>
        <v>#REF!</v>
      </c>
      <c r="AR166" s="1133" t="e">
        <f>AR147*Projections!$C$106+AR138</f>
        <v>#REF!</v>
      </c>
      <c r="AS166" s="1133" t="e">
        <f>AS147*Projections!$C$106+AS138</f>
        <v>#REF!</v>
      </c>
      <c r="AT166" s="1133" t="e">
        <f>AT147*Projections!$C$106+AT138</f>
        <v>#REF!</v>
      </c>
      <c r="AU166" s="1133" t="e">
        <f>AU147*Projections!$C$106+AU138</f>
        <v>#REF!</v>
      </c>
      <c r="AV166" s="1133" t="e">
        <f>AV147*Projections!$C$106+AV138</f>
        <v>#REF!</v>
      </c>
      <c r="AW166" s="1133" t="e">
        <f>AW147*Projections!$C$106+AW138</f>
        <v>#REF!</v>
      </c>
      <c r="AX166" s="1133" t="e">
        <f>AX147*Projections!$C$106+AX138</f>
        <v>#REF!</v>
      </c>
      <c r="AY166" s="1134" t="e">
        <f>AY147*Projections!$C$106+AY138</f>
        <v>#REF!</v>
      </c>
      <c r="AZ166" s="1133" t="e">
        <f>AZ147*Projections!$C$106+AZ138</f>
        <v>#REF!</v>
      </c>
      <c r="BA166" s="1133" t="e">
        <f>BA147*Projections!$C$106+BA138</f>
        <v>#REF!</v>
      </c>
      <c r="BB166" s="1133" t="e">
        <f>BB147*Projections!$C$106+BB138</f>
        <v>#REF!</v>
      </c>
      <c r="BC166" s="1133" t="e">
        <f>BC147*Projections!$C$106+BC138</f>
        <v>#REF!</v>
      </c>
      <c r="BD166" s="1133" t="e">
        <f>BD147*Projections!$C$106+BD138</f>
        <v>#REF!</v>
      </c>
      <c r="BE166" s="1133" t="e">
        <f>BE147*Projections!$C$106+BE138</f>
        <v>#REF!</v>
      </c>
      <c r="BF166" s="1133" t="e">
        <f>BF147*Projections!$C$106+BF138</f>
        <v>#REF!</v>
      </c>
      <c r="BG166" s="1133" t="e">
        <f>BG147*Projections!$C$106+BG138</f>
        <v>#REF!</v>
      </c>
      <c r="BH166" s="1133" t="e">
        <f>BH147*Projections!$C$106+BH138</f>
        <v>#REF!</v>
      </c>
      <c r="BI166" s="1133" t="e">
        <f>BI147*Projections!$C$106+BI138</f>
        <v>#REF!</v>
      </c>
      <c r="BJ166" s="1133" t="e">
        <f>BJ147*Projections!$C$106+BJ138</f>
        <v>#REF!</v>
      </c>
      <c r="BK166" s="1134" t="e">
        <f>BK147*Projections!$C$106+BK138</f>
        <v>#REF!</v>
      </c>
      <c r="BL166" s="1133"/>
      <c r="BM166" s="1133"/>
      <c r="BN166" s="1133"/>
      <c r="BO166" s="1133"/>
      <c r="BP166" s="1133"/>
      <c r="BQ166" s="1133"/>
      <c r="BR166" s="1133"/>
      <c r="BS166" s="1133"/>
      <c r="BT166" s="1133"/>
      <c r="BU166" s="1133"/>
      <c r="BV166" s="1133"/>
      <c r="BW166" s="1134"/>
      <c r="BX166" s="1133"/>
      <c r="BY166" s="1133"/>
      <c r="BZ166" s="1133"/>
      <c r="CA166" s="1133"/>
      <c r="CB166" s="1133"/>
      <c r="CC166" s="1133"/>
      <c r="CD166" s="1133"/>
      <c r="CE166" s="1133"/>
      <c r="CF166" s="1133"/>
      <c r="CG166" s="1133"/>
      <c r="CH166" s="1133"/>
      <c r="CI166" s="1134"/>
      <c r="CJ166" s="1135"/>
      <c r="CK166" s="1135"/>
      <c r="CL166" s="1135"/>
      <c r="CM166" s="1135"/>
      <c r="CN166" s="1135"/>
      <c r="CO166" s="1135"/>
      <c r="CP166" s="1135"/>
      <c r="CQ166" s="1135"/>
      <c r="CR166" s="1135"/>
      <c r="CS166" s="1135"/>
      <c r="CT166" s="1135"/>
      <c r="CU166" s="1136"/>
      <c r="CV166" s="1135"/>
      <c r="CW166" s="1135"/>
      <c r="CX166" s="1135"/>
      <c r="CY166" s="1135"/>
      <c r="CZ166" s="1135"/>
      <c r="DA166" s="1135"/>
      <c r="DB166" s="1135"/>
      <c r="DC166" s="1135"/>
      <c r="DD166" s="1135"/>
      <c r="DE166" s="1135"/>
      <c r="DF166" s="1135"/>
      <c r="DG166" s="1136"/>
    </row>
    <row r="167" spans="1:111" ht="16" hidden="1" outlineLevel="1">
      <c r="A167" s="1138" t="s">
        <v>355</v>
      </c>
      <c r="B167" s="1139"/>
      <c r="C167" s="1140" t="str">
        <f>Settings!$C$6</f>
        <v>USD</v>
      </c>
      <c r="D167" s="1133">
        <f>IF(Projections!$C$107="Monthly",D131*Projections!$C$106/D128,IF(Projections!$C$107="Yearly",D145*Projections!$C$106/(D142/12),0))</f>
        <v>0</v>
      </c>
      <c r="E167" s="1133">
        <f>IF(Projections!$C$107="Monthly",E131*Projections!$C$106/E128,IF(Projections!$C$107="Yearly",E145*Projections!$C$106/(E142/12),0))</f>
        <v>0</v>
      </c>
      <c r="F167" s="1133">
        <f>IF(Projections!$C$107="Monthly",F131*Projections!$C$106/F128,IF(Projections!$C$107="Yearly",F145*Projections!$C$106/(F142/12),0))</f>
        <v>0</v>
      </c>
      <c r="G167" s="1133">
        <f>IF(Projections!$C$107="Monthly",G131*Projections!$C$106/G128,IF(Projections!$C$107="Yearly",G145*Projections!$C$106/(G142/12),0))</f>
        <v>0</v>
      </c>
      <c r="H167" s="1133">
        <f>IF(Projections!$C$107="Monthly",H131*Projections!$C$106/H128,IF(Projections!$C$107="Yearly",H145*Projections!$C$106/(H142/12),0))</f>
        <v>0</v>
      </c>
      <c r="I167" s="1133">
        <f>IF(Projections!$C$107="Monthly",I131*Projections!$C$106/I128,IF(Projections!$C$107="Yearly",I145*Projections!$C$106/(I142/12),0))</f>
        <v>0</v>
      </c>
      <c r="J167" s="1133">
        <f>IF(Projections!$C$107="Monthly",J131*Projections!$C$106/J128,IF(Projections!$C$107="Yearly",J145*Projections!$C$106/(J142/12),0))</f>
        <v>0</v>
      </c>
      <c r="K167" s="1133">
        <f>IF(Projections!$C$107="Monthly",K131*Projections!$C$106/K128,IF(Projections!$C$107="Yearly",K145*Projections!$C$106/(K142/12),0))</f>
        <v>0</v>
      </c>
      <c r="L167" s="1133">
        <f>IF(Projections!$C$107="Monthly",L131*Projections!$C$106/L128,IF(Projections!$C$107="Yearly",L145*Projections!$C$106/(L142/12),0))</f>
        <v>0</v>
      </c>
      <c r="M167" s="1133">
        <f>IF(Projections!$C$107="Monthly",M131*Projections!$C$106/M128,IF(Projections!$C$107="Yearly",M145*Projections!$C$106/(M142/12),0))</f>
        <v>0</v>
      </c>
      <c r="N167" s="1133">
        <f>IF(Projections!$C$107="Monthly",N131*Projections!$C$106/N128,IF(Projections!$C$107="Yearly",N145*Projections!$C$106/(N142/12),0))</f>
        <v>0</v>
      </c>
      <c r="O167" s="1133">
        <f>IF(Projections!$C$107="Monthly",O131*Projections!$C$106/O128,IF(Projections!$C$107="Yearly",O145*Projections!$C$106/(O142/12),0))</f>
        <v>0</v>
      </c>
      <c r="P167" s="1133">
        <f>IF(Projections!$C$107="Monthly",P131*Projections!$C$106/P128,IF(Projections!$C$107="Yearly",P145*Projections!$C$106/(P142/12),0))</f>
        <v>0</v>
      </c>
      <c r="Q167" s="1133">
        <f>IF(Projections!$C$107="Monthly",Q131*Projections!$C$106/Q128,IF(Projections!$C$107="Yearly",Q145*Projections!$C$106/(Q142/12),0))</f>
        <v>0</v>
      </c>
      <c r="R167" s="1133">
        <f>IF(Projections!$C$107="Monthly",R131*Projections!$C$106/R128,IF(Projections!$C$107="Yearly",R145*Projections!$C$106/(R142/12),0))</f>
        <v>0</v>
      </c>
      <c r="S167" s="1133">
        <f>IF(Projections!$C$107="Monthly",S131*Projections!$C$106/S128,IF(Projections!$C$107="Yearly",S145*Projections!$C$106/(S142/12),0))</f>
        <v>0</v>
      </c>
      <c r="T167" s="1133">
        <f>IF(Projections!$C$107="Monthly",T131*Projections!$C$106/T128,IF(Projections!$C$107="Yearly",T145*Projections!$C$106/(T142/12),0))</f>
        <v>0</v>
      </c>
      <c r="U167" s="1133">
        <f>IF(Projections!$C$107="Monthly",U131*Projections!$C$106/U128,IF(Projections!$C$107="Yearly",U145*Projections!$C$106/(U142/12),0))</f>
        <v>0</v>
      </c>
      <c r="V167" s="1133">
        <f>IF(Projections!$C$107="Monthly",V131*Projections!$C$106/V128,IF(Projections!$C$107="Yearly",V145*Projections!$C$106/(V142/12),0))</f>
        <v>0</v>
      </c>
      <c r="W167" s="1133">
        <f>IF(Projections!$C$107="Monthly",W131*Projections!$C$106/W128,IF(Projections!$C$107="Yearly",W145*Projections!$C$106/(W142/12),0))</f>
        <v>0</v>
      </c>
      <c r="X167" s="1133">
        <f>IF(Projections!$C$107="Monthly",X131*Projections!$C$106/X128,IF(Projections!$C$107="Yearly",X145*Projections!$C$106/(X142/12),0))</f>
        <v>0</v>
      </c>
      <c r="Y167" s="1133">
        <f>IF(Projections!$C$107="Monthly",Y131*Projections!$C$106/Y128,IF(Projections!$C$107="Yearly",Y145*Projections!$C$106/(Y142/12),0))</f>
        <v>0</v>
      </c>
      <c r="Z167" s="1133">
        <f>IF(Projections!$C$107="Monthly",Z131*Projections!$C$106/Z128,IF(Projections!$C$107="Yearly",Z145*Projections!$C$106/(Z142/12),0))</f>
        <v>0</v>
      </c>
      <c r="AA167" s="1134">
        <f>IF(Projections!$C$107="Monthly",AA131*Projections!$C$106/AA128,IF(Projections!$C$107="Yearly",AA145*Projections!$C$106/(AA142/12),0))</f>
        <v>0</v>
      </c>
      <c r="AB167" s="1133">
        <f>IF(Projections!$C$107="Monthly",AB131*Projections!$C$106/AB128,IF(Projections!$C$107="Yearly",AB145*Projections!$C$106/(AB142/12),0))</f>
        <v>0</v>
      </c>
      <c r="AC167" s="1133">
        <f>IF(Projections!$C$107="Monthly",AC131*Projections!$C$106/AC128,IF(Projections!$C$107="Yearly",AC145*Projections!$C$106/(AC142/12),0))</f>
        <v>0</v>
      </c>
      <c r="AD167" s="1133">
        <f>IF(Projections!$C$107="Monthly",AD131*Projections!$C$106/AD128,IF(Projections!$C$107="Yearly",AD145*Projections!$C$106/(AD142/12),0))</f>
        <v>0</v>
      </c>
      <c r="AE167" s="1133">
        <f>IF(Projections!$C$107="Monthly",AE131*Projections!$C$106/AE128,IF(Projections!$C$107="Yearly",AE145*Projections!$C$106/(AE142/12),0))</f>
        <v>0</v>
      </c>
      <c r="AF167" s="1133">
        <f>IF(Projections!$C$107="Monthly",AF131*Projections!$C$106/AF128,IF(Projections!$C$107="Yearly",AF145*Projections!$C$106/(AF142/12),0))</f>
        <v>0</v>
      </c>
      <c r="AG167" s="1133">
        <f>IF(Projections!$C$107="Monthly",AG131*Projections!$C$106/AG128,IF(Projections!$C$107="Yearly",AG145*Projections!$C$106/(AG142/12),0))</f>
        <v>0</v>
      </c>
      <c r="AH167" s="1133">
        <f>IF(Projections!$C$107="Monthly",AH131*Projections!$C$106/AH128,IF(Projections!$C$107="Yearly",AH145*Projections!$C$106/(AH142/12),0))</f>
        <v>0</v>
      </c>
      <c r="AI167" s="1133">
        <f>IF(Projections!$C$107="Monthly",AI131*Projections!$C$106/AI128,IF(Projections!$C$107="Yearly",AI145*Projections!$C$106/(AI142/12),0))</f>
        <v>0</v>
      </c>
      <c r="AJ167" s="1133">
        <f>IF(Projections!$C$107="Monthly",AJ131*Projections!$C$106/AJ128,IF(Projections!$C$107="Yearly",AJ145*Projections!$C$106/(AJ142/12),0))</f>
        <v>0</v>
      </c>
      <c r="AK167" s="1133">
        <f>IF(Projections!$C$107="Monthly",AK131*Projections!$C$106/AK128,IF(Projections!$C$107="Yearly",AK145*Projections!$C$106/(AK142/12),0))</f>
        <v>0</v>
      </c>
      <c r="AL167" s="1133">
        <f>IF(Projections!$C$107="Monthly",AL131*Projections!$C$106/AL128,IF(Projections!$C$107="Yearly",AL145*Projections!$C$106/(AL142/12),0))</f>
        <v>0</v>
      </c>
      <c r="AM167" s="1134">
        <f>IF(Projections!$C$107="Monthly",AM131*Projections!$C$106/AM128,IF(Projections!$C$107="Yearly",AM145*Projections!$C$106/(AM142/12),0))</f>
        <v>0</v>
      </c>
      <c r="AN167" s="1133">
        <f>IF(Projections!$C$107="Monthly",AN131*Projections!$C$106/AN128,IF(Projections!$C$107="Yearly",AN145*Projections!$C$106/(AN142/12),0))</f>
        <v>0</v>
      </c>
      <c r="AO167" s="1133">
        <f>IF(Projections!$C$107="Monthly",AO131*Projections!$C$106/AO128,IF(Projections!$C$107="Yearly",AO145*Projections!$C$106/(AO142/12),0))</f>
        <v>0</v>
      </c>
      <c r="AP167" s="1133">
        <f>IF(Projections!$C$107="Monthly",AP131*Projections!$C$106/AP128,IF(Projections!$C$107="Yearly",AP145*Projections!$C$106/(AP142/12),0))</f>
        <v>0</v>
      </c>
      <c r="AQ167" s="1133">
        <f>IF(Projections!$C$107="Monthly",AQ131*Projections!$C$106/AQ128,IF(Projections!$C$107="Yearly",AQ145*Projections!$C$106/(AQ142/12),0))</f>
        <v>0</v>
      </c>
      <c r="AR167" s="1133">
        <f>IF(Projections!$C$107="Monthly",AR131*Projections!$C$106/AR128,IF(Projections!$C$107="Yearly",AR145*Projections!$C$106/(AR142/12),0))</f>
        <v>0</v>
      </c>
      <c r="AS167" s="1133">
        <f>IF(Projections!$C$107="Monthly",AS131*Projections!$C$106/AS128,IF(Projections!$C$107="Yearly",AS145*Projections!$C$106/(AS142/12),0))</f>
        <v>0</v>
      </c>
      <c r="AT167" s="1133">
        <f>IF(Projections!$C$107="Monthly",AT131*Projections!$C$106/AT128,IF(Projections!$C$107="Yearly",AT145*Projections!$C$106/(AT142/12),0))</f>
        <v>0</v>
      </c>
      <c r="AU167" s="1133">
        <f>IF(Projections!$C$107="Monthly",AU131*Projections!$C$106/AU128,IF(Projections!$C$107="Yearly",AU145*Projections!$C$106/(AU142/12),0))</f>
        <v>0</v>
      </c>
      <c r="AV167" s="1133">
        <f>IF(Projections!$C$107="Monthly",AV131*Projections!$C$106/AV128,IF(Projections!$C$107="Yearly",AV145*Projections!$C$106/(AV142/12),0))</f>
        <v>0</v>
      </c>
      <c r="AW167" s="1133">
        <f>IF(Projections!$C$107="Monthly",AW131*Projections!$C$106/AW128,IF(Projections!$C$107="Yearly",AW145*Projections!$C$106/(AW142/12),0))</f>
        <v>0</v>
      </c>
      <c r="AX167" s="1133">
        <f>IF(Projections!$C$107="Monthly",AX131*Projections!$C$106/AX128,IF(Projections!$C$107="Yearly",AX145*Projections!$C$106/(AX142/12),0))</f>
        <v>0</v>
      </c>
      <c r="AY167" s="1134">
        <f>IF(Projections!$C$107="Monthly",AY131*Projections!$C$106/AY128,IF(Projections!$C$107="Yearly",AY145*Projections!$C$106/(AY142/12),0))</f>
        <v>0</v>
      </c>
      <c r="AZ167" s="1133">
        <f>IF(Projections!$C$107="Monthly",AZ131*Projections!$C$106/AZ128,IF(Projections!$C$107="Yearly",AZ145*Projections!$C$106/(AZ142/12),0))</f>
        <v>0</v>
      </c>
      <c r="BA167" s="1133">
        <f>IF(Projections!$C$107="Monthly",BA131*Projections!$C$106/BA128,IF(Projections!$C$107="Yearly",BA145*Projections!$C$106/(BA142/12),0))</f>
        <v>0</v>
      </c>
      <c r="BB167" s="1133">
        <f>IF(Projections!$C$107="Monthly",BB131*Projections!$C$106/BB128,IF(Projections!$C$107="Yearly",BB145*Projections!$C$106/(BB142/12),0))</f>
        <v>0</v>
      </c>
      <c r="BC167" s="1133">
        <f>IF(Projections!$C$107="Monthly",BC131*Projections!$C$106/BC128,IF(Projections!$C$107="Yearly",BC145*Projections!$C$106/(BC142/12),0))</f>
        <v>0</v>
      </c>
      <c r="BD167" s="1133">
        <f>IF(Projections!$C$107="Monthly",BD131*Projections!$C$106/BD128,IF(Projections!$C$107="Yearly",BD145*Projections!$C$106/(BD142/12),0))</f>
        <v>0</v>
      </c>
      <c r="BE167" s="1133">
        <f>IF(Projections!$C$107="Monthly",BE131*Projections!$C$106/BE128,IF(Projections!$C$107="Yearly",BE145*Projections!$C$106/(BE142/12),0))</f>
        <v>0</v>
      </c>
      <c r="BF167" s="1133">
        <f>IF(Projections!$C$107="Monthly",BF131*Projections!$C$106/BF128,IF(Projections!$C$107="Yearly",BF145*Projections!$C$106/(BF142/12),0))</f>
        <v>0</v>
      </c>
      <c r="BG167" s="1133">
        <f>IF(Projections!$C$107="Monthly",BG131*Projections!$C$106/BG128,IF(Projections!$C$107="Yearly",BG145*Projections!$C$106/(BG142/12),0))</f>
        <v>0</v>
      </c>
      <c r="BH167" s="1133">
        <f>IF(Projections!$C$107="Monthly",BH131*Projections!$C$106/BH128,IF(Projections!$C$107="Yearly",BH145*Projections!$C$106/(BH142/12),0))</f>
        <v>0</v>
      </c>
      <c r="BI167" s="1133">
        <f>IF(Projections!$C$107="Monthly",BI131*Projections!$C$106/BI128,IF(Projections!$C$107="Yearly",BI145*Projections!$C$106/(BI142/12),0))</f>
        <v>0</v>
      </c>
      <c r="BJ167" s="1133">
        <f>IF(Projections!$C$107="Monthly",BJ131*Projections!$C$106/BJ128,IF(Projections!$C$107="Yearly",BJ145*Projections!$C$106/(BJ142/12),0))</f>
        <v>0</v>
      </c>
      <c r="BK167" s="1134">
        <f>IF(Projections!$C$107="Monthly",BK131*Projections!$C$106/BK128,IF(Projections!$C$107="Yearly",BK145*Projections!$C$106/(BK142/12),0))</f>
        <v>0</v>
      </c>
      <c r="BL167" s="1133"/>
      <c r="BM167" s="1133"/>
      <c r="BN167" s="1133"/>
      <c r="BO167" s="1133"/>
      <c r="BP167" s="1133"/>
      <c r="BQ167" s="1133"/>
      <c r="BR167" s="1133"/>
      <c r="BS167" s="1133"/>
      <c r="BT167" s="1133"/>
      <c r="BU167" s="1133"/>
      <c r="BV167" s="1133"/>
      <c r="BW167" s="1134"/>
      <c r="BX167" s="1133"/>
      <c r="BY167" s="1133"/>
      <c r="BZ167" s="1133"/>
      <c r="CA167" s="1133"/>
      <c r="CB167" s="1133"/>
      <c r="CC167" s="1133"/>
      <c r="CD167" s="1133"/>
      <c r="CE167" s="1133"/>
      <c r="CF167" s="1133"/>
      <c r="CG167" s="1133"/>
      <c r="CH167" s="1133"/>
      <c r="CI167" s="1134"/>
      <c r="CJ167" s="1135"/>
      <c r="CK167" s="1135"/>
      <c r="CL167" s="1135"/>
      <c r="CM167" s="1135"/>
      <c r="CN167" s="1135"/>
      <c r="CO167" s="1135"/>
      <c r="CP167" s="1135"/>
      <c r="CQ167" s="1135"/>
      <c r="CR167" s="1135"/>
      <c r="CS167" s="1135"/>
      <c r="CT167" s="1135"/>
      <c r="CU167" s="1136"/>
      <c r="CV167" s="1135"/>
      <c r="CW167" s="1135"/>
      <c r="CX167" s="1135"/>
      <c r="CY167" s="1135"/>
      <c r="CZ167" s="1135"/>
      <c r="DA167" s="1135"/>
      <c r="DB167" s="1135"/>
      <c r="DC167" s="1135"/>
      <c r="DD167" s="1135"/>
      <c r="DE167" s="1135"/>
      <c r="DF167" s="1135"/>
      <c r="DG167" s="1136"/>
    </row>
    <row r="168" spans="1:111" ht="16" hidden="1" outlineLevel="1">
      <c r="A168" s="209"/>
      <c r="B168" s="331"/>
      <c r="C168" s="1115"/>
      <c r="D168" s="217"/>
      <c r="E168" s="217"/>
      <c r="F168" s="217"/>
      <c r="G168" s="217"/>
      <c r="H168" s="217"/>
      <c r="I168" s="217"/>
      <c r="J168" s="217"/>
      <c r="K168" s="217"/>
      <c r="L168" s="217"/>
      <c r="M168" s="217"/>
      <c r="N168" s="217"/>
      <c r="O168" s="217"/>
      <c r="P168" s="217"/>
      <c r="Q168" s="217"/>
      <c r="R168" s="217"/>
      <c r="S168" s="217"/>
      <c r="T168" s="217"/>
      <c r="U168" s="217"/>
      <c r="V168" s="217"/>
      <c r="W168" s="217"/>
      <c r="X168" s="217"/>
      <c r="Y168" s="217"/>
      <c r="Z168" s="217"/>
      <c r="AA168" s="780"/>
      <c r="AB168" s="217"/>
      <c r="AC168" s="217"/>
      <c r="AD168" s="217"/>
      <c r="AE168" s="217"/>
      <c r="AF168" s="217"/>
      <c r="AG168" s="217"/>
      <c r="AH168" s="217"/>
      <c r="AI168" s="217"/>
      <c r="AJ168" s="217"/>
      <c r="AK168" s="217"/>
      <c r="AL168" s="217"/>
      <c r="AM168" s="780"/>
      <c r="AN168" s="217"/>
      <c r="AO168" s="217"/>
      <c r="AP168" s="217"/>
      <c r="AQ168" s="217"/>
      <c r="AR168" s="217"/>
      <c r="AS168" s="217"/>
      <c r="AT168" s="217"/>
      <c r="AU168" s="217"/>
      <c r="AV168" s="217"/>
      <c r="AW168" s="217"/>
      <c r="AX168" s="217"/>
      <c r="AY168" s="780"/>
      <c r="AZ168" s="217"/>
      <c r="BA168" s="217"/>
      <c r="BB168" s="217"/>
      <c r="BC168" s="217"/>
      <c r="BD168" s="217"/>
      <c r="BE168" s="217"/>
      <c r="BF168" s="217"/>
      <c r="BG168" s="217"/>
      <c r="BH168" s="217"/>
      <c r="BI168" s="217"/>
      <c r="BJ168" s="217"/>
      <c r="BK168" s="780"/>
      <c r="BL168" s="217"/>
      <c r="BM168" s="217"/>
      <c r="BN168" s="217"/>
      <c r="BO168" s="217"/>
      <c r="BP168" s="217"/>
      <c r="BQ168" s="217"/>
      <c r="BR168" s="217"/>
      <c r="BS168" s="217"/>
      <c r="BT168" s="217"/>
      <c r="BU168" s="217"/>
      <c r="BV168" s="217"/>
      <c r="BW168" s="780"/>
      <c r="BX168" s="217"/>
      <c r="BY168" s="217"/>
      <c r="BZ168" s="217"/>
      <c r="CA168" s="217"/>
      <c r="CB168" s="217"/>
      <c r="CC168" s="217"/>
      <c r="CD168" s="217"/>
      <c r="CE168" s="217"/>
      <c r="CF168" s="217"/>
      <c r="CG168" s="217"/>
      <c r="CH168" s="217"/>
      <c r="CI168" s="780"/>
      <c r="CJ168" s="805"/>
      <c r="CK168" s="805"/>
      <c r="CL168" s="805"/>
      <c r="CM168" s="805"/>
      <c r="CN168" s="805"/>
      <c r="CO168" s="805"/>
      <c r="CP168" s="805"/>
      <c r="CQ168" s="805"/>
      <c r="CR168" s="805"/>
      <c r="CS168" s="805"/>
      <c r="CT168" s="805"/>
      <c r="CU168" s="806"/>
      <c r="CV168" s="805"/>
      <c r="CW168" s="805"/>
      <c r="CX168" s="805"/>
      <c r="CY168" s="805"/>
      <c r="CZ168" s="805"/>
      <c r="DA168" s="805"/>
      <c r="DB168" s="805"/>
      <c r="DC168" s="805"/>
      <c r="DD168" s="805"/>
      <c r="DE168" s="805"/>
      <c r="DF168" s="805"/>
      <c r="DG168" s="806"/>
    </row>
    <row r="169" spans="1:111" ht="16" hidden="1" outlineLevel="1">
      <c r="A169" s="209"/>
      <c r="B169" s="331"/>
      <c r="C169" s="1115"/>
      <c r="D169" s="217"/>
      <c r="E169" s="217"/>
      <c r="F169" s="217"/>
      <c r="G169" s="217"/>
      <c r="H169" s="217"/>
      <c r="I169" s="217"/>
      <c r="J169" s="217"/>
      <c r="K169" s="217"/>
      <c r="L169" s="217"/>
      <c r="M169" s="217"/>
      <c r="N169" s="217"/>
      <c r="O169" s="217"/>
      <c r="P169" s="217"/>
      <c r="Q169" s="217"/>
      <c r="R169" s="217"/>
      <c r="S169" s="217"/>
      <c r="T169" s="217"/>
      <c r="U169" s="217"/>
      <c r="V169" s="217"/>
      <c r="W169" s="217"/>
      <c r="X169" s="217"/>
      <c r="Y169" s="217"/>
      <c r="Z169" s="217"/>
      <c r="AA169" s="780"/>
      <c r="AB169" s="217"/>
      <c r="AC169" s="217"/>
      <c r="AD169" s="217"/>
      <c r="AE169" s="217"/>
      <c r="AF169" s="217"/>
      <c r="AG169" s="217"/>
      <c r="AH169" s="217"/>
      <c r="AI169" s="217"/>
      <c r="AJ169" s="217"/>
      <c r="AK169" s="217"/>
      <c r="AL169" s="217"/>
      <c r="AM169" s="780"/>
      <c r="AN169" s="217"/>
      <c r="AO169" s="217"/>
      <c r="AP169" s="217"/>
      <c r="AQ169" s="217"/>
      <c r="AR169" s="217"/>
      <c r="AS169" s="217"/>
      <c r="AT169" s="217"/>
      <c r="AU169" s="217"/>
      <c r="AV169" s="217"/>
      <c r="AW169" s="217"/>
      <c r="AX169" s="217"/>
      <c r="AY169" s="780"/>
      <c r="AZ169" s="217"/>
      <c r="BA169" s="217"/>
      <c r="BB169" s="217"/>
      <c r="BC169" s="217"/>
      <c r="BD169" s="217"/>
      <c r="BE169" s="217"/>
      <c r="BF169" s="217"/>
      <c r="BG169" s="217"/>
      <c r="BH169" s="217"/>
      <c r="BI169" s="217"/>
      <c r="BJ169" s="217"/>
      <c r="BK169" s="780"/>
      <c r="BL169" s="217"/>
      <c r="BM169" s="217"/>
      <c r="BN169" s="217"/>
      <c r="BO169" s="217"/>
      <c r="BP169" s="217"/>
      <c r="BQ169" s="217"/>
      <c r="BR169" s="217"/>
      <c r="BS169" s="217"/>
      <c r="BT169" s="217"/>
      <c r="BU169" s="217"/>
      <c r="BV169" s="217"/>
      <c r="BW169" s="780"/>
      <c r="BX169" s="217"/>
      <c r="BY169" s="217"/>
      <c r="BZ169" s="217"/>
      <c r="CA169" s="217"/>
      <c r="CB169" s="217"/>
      <c r="CC169" s="217"/>
      <c r="CD169" s="217"/>
      <c r="CE169" s="217"/>
      <c r="CF169" s="217"/>
      <c r="CG169" s="217"/>
      <c r="CH169" s="217"/>
      <c r="CI169" s="780"/>
      <c r="CJ169" s="805"/>
      <c r="CK169" s="805"/>
      <c r="CL169" s="805"/>
      <c r="CM169" s="805"/>
      <c r="CN169" s="805"/>
      <c r="CO169" s="805"/>
      <c r="CP169" s="805"/>
      <c r="CQ169" s="805"/>
      <c r="CR169" s="805"/>
      <c r="CS169" s="805"/>
      <c r="CT169" s="805"/>
      <c r="CU169" s="806"/>
      <c r="CV169" s="805"/>
      <c r="CW169" s="805"/>
      <c r="CX169" s="805"/>
      <c r="CY169" s="805"/>
      <c r="CZ169" s="805"/>
      <c r="DA169" s="805"/>
      <c r="DB169" s="805"/>
      <c r="DC169" s="805"/>
      <c r="DD169" s="805"/>
      <c r="DE169" s="805"/>
      <c r="DF169" s="805"/>
      <c r="DG169" s="806"/>
    </row>
    <row r="170" spans="1:111" ht="16">
      <c r="A170" s="1165" t="s">
        <v>259</v>
      </c>
      <c r="B170" s="1102"/>
      <c r="C170" s="229" t="str">
        <f>Settings!$C$6</f>
        <v>USD</v>
      </c>
      <c r="D170" s="1166">
        <v>0</v>
      </c>
      <c r="E170" s="1166">
        <v>0</v>
      </c>
      <c r="F170" s="1166">
        <v>0</v>
      </c>
      <c r="G170" s="1166">
        <v>0</v>
      </c>
      <c r="H170" s="1166">
        <v>0</v>
      </c>
      <c r="I170" s="1166">
        <v>0</v>
      </c>
      <c r="J170" s="1166">
        <v>0</v>
      </c>
      <c r="K170" s="1166">
        <v>0</v>
      </c>
      <c r="L170" s="1166">
        <v>0</v>
      </c>
      <c r="M170" s="1166">
        <v>0</v>
      </c>
      <c r="N170" s="1166">
        <v>0</v>
      </c>
      <c r="O170" s="1166">
        <v>0</v>
      </c>
      <c r="P170" s="1166">
        <v>0</v>
      </c>
      <c r="Q170" s="1166">
        <v>0</v>
      </c>
      <c r="R170" s="1166">
        <v>0</v>
      </c>
      <c r="S170" s="1166">
        <v>0</v>
      </c>
      <c r="T170" s="1166">
        <v>0</v>
      </c>
      <c r="U170" s="1166">
        <v>0</v>
      </c>
      <c r="V170" s="1166">
        <v>0</v>
      </c>
      <c r="W170" s="1166">
        <v>0</v>
      </c>
      <c r="X170" s="1166">
        <v>0</v>
      </c>
      <c r="Y170" s="1166">
        <v>0</v>
      </c>
      <c r="Z170" s="1166">
        <v>0</v>
      </c>
      <c r="AA170" s="784">
        <v>0</v>
      </c>
      <c r="AB170" s="1166">
        <v>0</v>
      </c>
      <c r="AC170" s="1166">
        <v>0</v>
      </c>
      <c r="AD170" s="1166">
        <v>0</v>
      </c>
      <c r="AE170" s="1166">
        <v>0</v>
      </c>
      <c r="AF170" s="1166">
        <v>0</v>
      </c>
      <c r="AG170" s="1166">
        <v>0</v>
      </c>
      <c r="AH170" s="1166">
        <v>0</v>
      </c>
      <c r="AI170" s="1166">
        <v>0</v>
      </c>
      <c r="AJ170" s="1166">
        <v>0</v>
      </c>
      <c r="AK170" s="1166">
        <v>0</v>
      </c>
      <c r="AL170" s="1166">
        <v>0</v>
      </c>
      <c r="AM170" s="784">
        <v>0</v>
      </c>
      <c r="AN170" s="1166">
        <v>0</v>
      </c>
      <c r="AO170" s="1166">
        <v>0</v>
      </c>
      <c r="AP170" s="1166">
        <v>0</v>
      </c>
      <c r="AQ170" s="1166">
        <v>0</v>
      </c>
      <c r="AR170" s="1166">
        <v>0</v>
      </c>
      <c r="AS170" s="1166">
        <v>0</v>
      </c>
      <c r="AT170" s="1166">
        <v>0</v>
      </c>
      <c r="AU170" s="1166">
        <v>0</v>
      </c>
      <c r="AV170" s="1166">
        <v>0</v>
      </c>
      <c r="AW170" s="1166">
        <v>0</v>
      </c>
      <c r="AX170" s="1166">
        <v>0</v>
      </c>
      <c r="AY170" s="784">
        <v>0</v>
      </c>
      <c r="AZ170" s="1166">
        <v>0</v>
      </c>
      <c r="BA170" s="1166">
        <v>0</v>
      </c>
      <c r="BB170" s="1166">
        <v>0</v>
      </c>
      <c r="BC170" s="1166">
        <v>0</v>
      </c>
      <c r="BD170" s="1166">
        <v>0</v>
      </c>
      <c r="BE170" s="1166">
        <v>0</v>
      </c>
      <c r="BF170" s="1166">
        <v>0</v>
      </c>
      <c r="BG170" s="1166">
        <v>0</v>
      </c>
      <c r="BH170" s="1166">
        <v>0</v>
      </c>
      <c r="BI170" s="1166">
        <v>0</v>
      </c>
      <c r="BJ170" s="1166">
        <v>0</v>
      </c>
      <c r="BK170" s="784">
        <v>0</v>
      </c>
      <c r="BL170" s="1166"/>
      <c r="BM170" s="1166"/>
      <c r="BN170" s="1166"/>
      <c r="BO170" s="1166"/>
      <c r="BP170" s="1166"/>
      <c r="BQ170" s="1166"/>
      <c r="BR170" s="1166"/>
      <c r="BS170" s="1166"/>
      <c r="BT170" s="1166"/>
      <c r="BU170" s="1166"/>
      <c r="BV170" s="1166"/>
      <c r="BW170" s="784"/>
      <c r="BX170" s="1166"/>
      <c r="BY170" s="1166"/>
      <c r="BZ170" s="1166"/>
      <c r="CA170" s="1166"/>
      <c r="CB170" s="1166"/>
      <c r="CC170" s="1166"/>
      <c r="CD170" s="1166"/>
      <c r="CE170" s="1166"/>
      <c r="CF170" s="1166"/>
      <c r="CG170" s="1166"/>
      <c r="CH170" s="1166"/>
      <c r="CI170" s="784"/>
      <c r="CJ170" s="1167"/>
      <c r="CK170" s="1167"/>
      <c r="CL170" s="1167"/>
      <c r="CM170" s="1167"/>
      <c r="CN170" s="1167"/>
      <c r="CO170" s="1167"/>
      <c r="CP170" s="1167"/>
      <c r="CQ170" s="1167"/>
      <c r="CR170" s="1167"/>
      <c r="CS170" s="1167"/>
      <c r="CT170" s="1167"/>
      <c r="CU170" s="811"/>
      <c r="CV170" s="1167"/>
      <c r="CW170" s="1167"/>
      <c r="CX170" s="1167"/>
      <c r="CY170" s="1167"/>
      <c r="CZ170" s="1167"/>
      <c r="DA170" s="1167"/>
      <c r="DB170" s="1167"/>
      <c r="DC170" s="1167"/>
      <c r="DD170" s="1167"/>
      <c r="DE170" s="1167"/>
      <c r="DF170" s="1167"/>
      <c r="DG170" s="811"/>
    </row>
    <row r="171" spans="1:111" ht="16">
      <c r="A171" s="210"/>
      <c r="B171" s="331"/>
      <c r="C171" s="1115"/>
      <c r="D171" s="211"/>
      <c r="E171" s="211"/>
      <c r="F171" s="211"/>
      <c r="G171" s="211"/>
      <c r="H171" s="211"/>
      <c r="I171" s="211"/>
      <c r="J171" s="211"/>
      <c r="K171" s="211"/>
      <c r="L171" s="211"/>
      <c r="M171" s="211"/>
      <c r="N171" s="211"/>
      <c r="O171" s="211"/>
      <c r="P171" s="211"/>
      <c r="Q171" s="211"/>
      <c r="R171" s="211"/>
      <c r="S171" s="211"/>
      <c r="T171" s="211"/>
      <c r="U171" s="211"/>
      <c r="V171" s="211"/>
      <c r="W171" s="211"/>
      <c r="X171" s="211"/>
      <c r="Y171" s="211"/>
      <c r="Z171" s="211"/>
      <c r="AA171" s="785"/>
      <c r="AB171" s="211"/>
      <c r="AC171" s="211"/>
      <c r="AD171" s="211"/>
      <c r="AE171" s="211"/>
      <c r="AF171" s="211"/>
      <c r="AG171" s="211"/>
      <c r="AH171" s="211"/>
      <c r="AI171" s="211"/>
      <c r="AJ171" s="211"/>
      <c r="AK171" s="211"/>
      <c r="AL171" s="211"/>
      <c r="AM171" s="785"/>
      <c r="AN171" s="211"/>
      <c r="AO171" s="211"/>
      <c r="AP171" s="211"/>
      <c r="AQ171" s="211"/>
      <c r="AR171" s="211"/>
      <c r="AS171" s="211"/>
      <c r="AT171" s="211"/>
      <c r="AU171" s="211"/>
      <c r="AV171" s="211"/>
      <c r="AW171" s="211"/>
      <c r="AX171" s="211"/>
      <c r="AY171" s="785"/>
      <c r="AZ171" s="211"/>
      <c r="BA171" s="211"/>
      <c r="BB171" s="211"/>
      <c r="BC171" s="211"/>
      <c r="BD171" s="211"/>
      <c r="BE171" s="211"/>
      <c r="BF171" s="211"/>
      <c r="BG171" s="211"/>
      <c r="BH171" s="211"/>
      <c r="BI171" s="211"/>
      <c r="BJ171" s="211"/>
      <c r="BK171" s="785"/>
      <c r="BL171" s="211"/>
      <c r="BM171" s="211"/>
      <c r="BN171" s="211"/>
      <c r="BO171" s="211"/>
      <c r="BP171" s="211"/>
      <c r="BQ171" s="211"/>
      <c r="BR171" s="211"/>
      <c r="BS171" s="211"/>
      <c r="BT171" s="211"/>
      <c r="BU171" s="211"/>
      <c r="BV171" s="211"/>
      <c r="BW171" s="785"/>
      <c r="BX171" s="211"/>
      <c r="BY171" s="211"/>
      <c r="BZ171" s="211"/>
      <c r="CA171" s="211"/>
      <c r="CB171" s="211"/>
      <c r="CC171" s="211"/>
      <c r="CD171" s="211"/>
      <c r="CE171" s="211"/>
      <c r="CF171" s="211"/>
      <c r="CG171" s="211"/>
      <c r="CH171" s="211"/>
      <c r="CI171" s="785"/>
      <c r="CJ171" s="812"/>
      <c r="CK171" s="812"/>
      <c r="CL171" s="812"/>
      <c r="CM171" s="812"/>
      <c r="CN171" s="812"/>
      <c r="CO171" s="812"/>
      <c r="CP171" s="812"/>
      <c r="CQ171" s="812"/>
      <c r="CR171" s="812"/>
      <c r="CS171" s="812"/>
      <c r="CT171" s="812"/>
      <c r="CU171" s="813"/>
      <c r="CV171" s="812"/>
      <c r="CW171" s="812"/>
      <c r="CX171" s="812"/>
      <c r="CY171" s="812"/>
      <c r="CZ171" s="812"/>
      <c r="DA171" s="812"/>
      <c r="DB171" s="812"/>
      <c r="DC171" s="812"/>
      <c r="DD171" s="812"/>
      <c r="DE171" s="812"/>
      <c r="DF171" s="812"/>
      <c r="DG171" s="813"/>
    </row>
    <row r="172" spans="1:111" ht="16">
      <c r="A172" s="234"/>
      <c r="B172" s="331"/>
      <c r="C172" s="1115"/>
      <c r="D172" s="233"/>
      <c r="E172" s="233"/>
      <c r="F172" s="233"/>
      <c r="G172" s="233"/>
      <c r="H172" s="233"/>
      <c r="I172" s="233"/>
      <c r="J172" s="233"/>
      <c r="K172" s="233"/>
      <c r="L172" s="233"/>
      <c r="M172" s="233"/>
      <c r="N172" s="233"/>
      <c r="O172" s="233"/>
      <c r="P172" s="233"/>
      <c r="Q172" s="233"/>
      <c r="R172" s="233"/>
      <c r="S172" s="233"/>
      <c r="T172" s="233"/>
      <c r="U172" s="233"/>
      <c r="V172" s="233"/>
      <c r="W172" s="233"/>
      <c r="X172" s="233"/>
      <c r="Y172" s="233"/>
      <c r="Z172" s="233"/>
      <c r="AA172" s="783"/>
      <c r="AB172" s="233"/>
      <c r="AC172" s="233"/>
      <c r="AD172" s="233"/>
      <c r="AE172" s="233"/>
      <c r="AF172" s="233"/>
      <c r="AG172" s="233"/>
      <c r="AH172" s="233"/>
      <c r="AI172" s="233"/>
      <c r="AJ172" s="233"/>
      <c r="AK172" s="233"/>
      <c r="AL172" s="233"/>
      <c r="AM172" s="783"/>
      <c r="AN172" s="233"/>
      <c r="AO172" s="233"/>
      <c r="AP172" s="233"/>
      <c r="AQ172" s="233"/>
      <c r="AR172" s="233"/>
      <c r="AS172" s="233"/>
      <c r="AT172" s="233"/>
      <c r="AU172" s="233"/>
      <c r="AV172" s="233"/>
      <c r="AW172" s="233"/>
      <c r="AX172" s="233"/>
      <c r="AY172" s="783"/>
      <c r="AZ172" s="233"/>
      <c r="BA172" s="233"/>
      <c r="BB172" s="233"/>
      <c r="BC172" s="233"/>
      <c r="BD172" s="233"/>
      <c r="BE172" s="233"/>
      <c r="BF172" s="233"/>
      <c r="BG172" s="233"/>
      <c r="BH172" s="233"/>
      <c r="BI172" s="233"/>
      <c r="BJ172" s="233"/>
      <c r="BK172" s="783"/>
      <c r="BL172" s="233"/>
      <c r="BM172" s="233"/>
      <c r="BN172" s="233"/>
      <c r="BO172" s="233"/>
      <c r="BP172" s="233"/>
      <c r="BQ172" s="233"/>
      <c r="BR172" s="233"/>
      <c r="BS172" s="233"/>
      <c r="BT172" s="233"/>
      <c r="BU172" s="233"/>
      <c r="BV172" s="233"/>
      <c r="BW172" s="783"/>
      <c r="BX172" s="233"/>
      <c r="BY172" s="233"/>
      <c r="BZ172" s="233"/>
      <c r="CA172" s="233"/>
      <c r="CB172" s="233"/>
      <c r="CC172" s="233"/>
      <c r="CD172" s="233"/>
      <c r="CE172" s="233"/>
      <c r="CF172" s="233"/>
      <c r="CG172" s="233"/>
      <c r="CH172" s="233"/>
      <c r="CI172" s="783"/>
      <c r="CJ172" s="809"/>
      <c r="CK172" s="809"/>
      <c r="CL172" s="809"/>
      <c r="CM172" s="809"/>
      <c r="CN172" s="809"/>
      <c r="CO172" s="809"/>
      <c r="CP172" s="809"/>
      <c r="CQ172" s="809"/>
      <c r="CR172" s="809"/>
      <c r="CS172" s="809"/>
      <c r="CT172" s="809"/>
      <c r="CU172" s="810"/>
      <c r="CV172" s="809"/>
      <c r="CW172" s="809"/>
      <c r="CX172" s="809"/>
      <c r="CY172" s="809"/>
      <c r="CZ172" s="809"/>
      <c r="DA172" s="809"/>
      <c r="DB172" s="809"/>
      <c r="DC172" s="809"/>
      <c r="DD172" s="809"/>
      <c r="DE172" s="809"/>
      <c r="DF172" s="809"/>
      <c r="DG172" s="810"/>
    </row>
    <row r="173" spans="1:111" ht="25" thickBot="1">
      <c r="A173" s="220" t="s">
        <v>375</v>
      </c>
      <c r="B173" s="206"/>
      <c r="C173" s="207"/>
      <c r="D173" s="235"/>
      <c r="E173" s="235"/>
      <c r="F173" s="235"/>
      <c r="G173" s="235"/>
      <c r="H173" s="235"/>
      <c r="I173" s="235"/>
      <c r="J173" s="235"/>
      <c r="K173" s="235"/>
      <c r="L173" s="235"/>
      <c r="M173" s="235"/>
      <c r="N173" s="235"/>
      <c r="O173" s="235"/>
      <c r="P173" s="235"/>
      <c r="Q173" s="235"/>
      <c r="R173" s="235"/>
      <c r="S173" s="235"/>
      <c r="T173" s="235"/>
      <c r="U173" s="235"/>
      <c r="V173" s="235"/>
      <c r="W173" s="235"/>
      <c r="X173" s="235"/>
      <c r="Y173" s="235"/>
      <c r="Z173" s="235"/>
      <c r="AA173" s="786"/>
      <c r="AB173" s="235"/>
      <c r="AC173" s="235"/>
      <c r="AD173" s="235"/>
      <c r="AE173" s="235"/>
      <c r="AF173" s="235"/>
      <c r="AG173" s="235"/>
      <c r="AH173" s="235"/>
      <c r="AI173" s="235"/>
      <c r="AJ173" s="235"/>
      <c r="AK173" s="235"/>
      <c r="AL173" s="235"/>
      <c r="AM173" s="786"/>
      <c r="AN173" s="235"/>
      <c r="AO173" s="235"/>
      <c r="AP173" s="235"/>
      <c r="AQ173" s="235"/>
      <c r="AR173" s="235"/>
      <c r="AS173" s="235"/>
      <c r="AT173" s="235"/>
      <c r="AU173" s="235"/>
      <c r="AV173" s="235"/>
      <c r="AW173" s="235"/>
      <c r="AX173" s="235"/>
      <c r="AY173" s="786"/>
      <c r="AZ173" s="235"/>
      <c r="BA173" s="235"/>
      <c r="BB173" s="235"/>
      <c r="BC173" s="235"/>
      <c r="BD173" s="235"/>
      <c r="BE173" s="235"/>
      <c r="BF173" s="235"/>
      <c r="BG173" s="235"/>
      <c r="BH173" s="235"/>
      <c r="BI173" s="235"/>
      <c r="BJ173" s="235"/>
      <c r="BK173" s="786"/>
      <c r="BL173" s="235"/>
      <c r="BM173" s="235"/>
      <c r="BN173" s="235"/>
      <c r="BO173" s="235"/>
      <c r="BP173" s="235"/>
      <c r="BQ173" s="235"/>
      <c r="BR173" s="235"/>
      <c r="BS173" s="235"/>
      <c r="BT173" s="235"/>
      <c r="BU173" s="235"/>
      <c r="BV173" s="235"/>
      <c r="BW173" s="786"/>
      <c r="BX173" s="235"/>
      <c r="BY173" s="235"/>
      <c r="BZ173" s="235"/>
      <c r="CA173" s="235"/>
      <c r="CB173" s="235"/>
      <c r="CC173" s="235"/>
      <c r="CD173" s="235"/>
      <c r="CE173" s="235"/>
      <c r="CF173" s="235"/>
      <c r="CG173" s="235"/>
      <c r="CH173" s="235"/>
      <c r="CI173" s="786"/>
      <c r="CJ173" s="814"/>
      <c r="CK173" s="814"/>
      <c r="CL173" s="814"/>
      <c r="CM173" s="814"/>
      <c r="CN173" s="814"/>
      <c r="CO173" s="814"/>
      <c r="CP173" s="814"/>
      <c r="CQ173" s="814"/>
      <c r="CR173" s="814"/>
      <c r="CS173" s="814"/>
      <c r="CT173" s="814"/>
      <c r="CU173" s="815"/>
      <c r="CV173" s="814"/>
      <c r="CW173" s="814"/>
      <c r="CX173" s="814"/>
      <c r="CY173" s="814"/>
      <c r="CZ173" s="814"/>
      <c r="DA173" s="814"/>
      <c r="DB173" s="814"/>
      <c r="DC173" s="814"/>
      <c r="DD173" s="814"/>
      <c r="DE173" s="814"/>
      <c r="DF173" s="814"/>
      <c r="DG173" s="815"/>
    </row>
    <row r="174" spans="1:111" ht="24">
      <c r="A174" s="236" t="s">
        <v>376</v>
      </c>
      <c r="B174" s="331"/>
      <c r="C174" s="1115"/>
      <c r="D174" s="84"/>
      <c r="E174" s="84"/>
      <c r="F174" s="84"/>
      <c r="G174" s="84"/>
      <c r="H174" s="84"/>
      <c r="I174" s="84"/>
      <c r="J174" s="84"/>
      <c r="K174" s="84"/>
      <c r="L174" s="84"/>
      <c r="M174" s="84"/>
      <c r="N174" s="84"/>
      <c r="O174" s="84"/>
      <c r="P174" s="84"/>
      <c r="Q174" s="84"/>
      <c r="R174" s="84"/>
      <c r="S174" s="84"/>
      <c r="T174" s="84"/>
      <c r="U174" s="84"/>
      <c r="V174" s="84"/>
      <c r="W174" s="84"/>
      <c r="X174" s="84"/>
      <c r="Y174" s="84"/>
      <c r="Z174" s="84"/>
      <c r="AA174" s="771"/>
      <c r="AB174" s="84"/>
      <c r="AC174" s="84"/>
      <c r="AD174" s="84"/>
      <c r="AE174" s="84"/>
      <c r="AF174" s="84"/>
      <c r="AG174" s="84"/>
      <c r="AH174" s="84"/>
      <c r="AI174" s="84"/>
      <c r="AJ174" s="84"/>
      <c r="AK174" s="84"/>
      <c r="AL174" s="84"/>
      <c r="AM174" s="771"/>
      <c r="AN174" s="84"/>
      <c r="AO174" s="84"/>
      <c r="AP174" s="84"/>
      <c r="AQ174" s="84"/>
      <c r="AR174" s="84"/>
      <c r="AS174" s="84"/>
      <c r="AT174" s="84"/>
      <c r="AU174" s="84"/>
      <c r="AV174" s="84"/>
      <c r="AW174" s="84"/>
      <c r="AX174" s="84"/>
      <c r="AY174" s="771"/>
      <c r="AZ174" s="84"/>
      <c r="BA174" s="84"/>
      <c r="BB174" s="84"/>
      <c r="BC174" s="84"/>
      <c r="BD174" s="84"/>
      <c r="BE174" s="84"/>
      <c r="BF174" s="84"/>
      <c r="BG174" s="84"/>
      <c r="BH174" s="84"/>
      <c r="BI174" s="84"/>
      <c r="BJ174" s="84"/>
      <c r="BK174" s="771"/>
      <c r="BL174" s="84"/>
      <c r="BM174" s="84"/>
      <c r="BN174" s="84"/>
      <c r="BO174" s="84"/>
      <c r="BP174" s="84"/>
      <c r="BQ174" s="84"/>
      <c r="BR174" s="84"/>
      <c r="BS174" s="84"/>
      <c r="BT174" s="84"/>
      <c r="BU174" s="84"/>
      <c r="BV174" s="84"/>
      <c r="BW174" s="771"/>
      <c r="BX174" s="84"/>
      <c r="BY174" s="84"/>
      <c r="BZ174" s="84"/>
      <c r="CA174" s="84"/>
      <c r="CB174" s="84"/>
      <c r="CC174" s="84"/>
      <c r="CD174" s="84"/>
      <c r="CE174" s="84"/>
      <c r="CF174" s="84"/>
      <c r="CG174" s="84"/>
      <c r="CH174" s="84"/>
      <c r="CI174" s="771"/>
      <c r="CJ174" s="791"/>
      <c r="CK174" s="791"/>
      <c r="CL174" s="791"/>
      <c r="CM174" s="791"/>
      <c r="CN174" s="791"/>
      <c r="CO174" s="791"/>
      <c r="CP174" s="791"/>
      <c r="CQ174" s="791"/>
      <c r="CR174" s="791"/>
      <c r="CS174" s="791"/>
      <c r="CT174" s="791"/>
      <c r="CU174" s="793"/>
      <c r="CV174" s="791"/>
      <c r="CW174" s="791"/>
      <c r="CX174" s="791"/>
      <c r="CY174" s="791"/>
      <c r="CZ174" s="791"/>
      <c r="DA174" s="791"/>
      <c r="DB174" s="791"/>
      <c r="DC174" s="791"/>
      <c r="DD174" s="791"/>
      <c r="DE174" s="791"/>
      <c r="DF174" s="791"/>
      <c r="DG174" s="793"/>
    </row>
    <row r="175" spans="1:111" ht="16">
      <c r="A175" s="209"/>
      <c r="B175" s="331"/>
      <c r="C175" s="1115"/>
      <c r="D175" s="237"/>
      <c r="E175" s="237"/>
      <c r="F175" s="237"/>
      <c r="G175" s="237"/>
      <c r="H175" s="237"/>
      <c r="I175" s="237"/>
      <c r="J175" s="237"/>
      <c r="K175" s="237"/>
      <c r="L175" s="237"/>
      <c r="M175" s="237"/>
      <c r="N175" s="237"/>
      <c r="O175" s="237"/>
      <c r="P175" s="237"/>
      <c r="Q175" s="237"/>
      <c r="R175" s="237"/>
      <c r="S175" s="237"/>
      <c r="T175" s="237"/>
      <c r="U175" s="237"/>
      <c r="V175" s="237"/>
      <c r="W175" s="237"/>
      <c r="X175" s="237"/>
      <c r="Y175" s="237"/>
      <c r="Z175" s="237"/>
      <c r="AA175" s="787"/>
      <c r="AB175" s="237"/>
      <c r="AC175" s="237"/>
      <c r="AD175" s="237"/>
      <c r="AE175" s="237"/>
      <c r="AF175" s="237"/>
      <c r="AG175" s="237"/>
      <c r="AH175" s="237"/>
      <c r="AI175" s="237"/>
      <c r="AJ175" s="237"/>
      <c r="AK175" s="237"/>
      <c r="AL175" s="237"/>
      <c r="AM175" s="787"/>
      <c r="AN175" s="237"/>
      <c r="AO175" s="237"/>
      <c r="AP175" s="237"/>
      <c r="AQ175" s="237"/>
      <c r="AR175" s="237"/>
      <c r="AS175" s="237"/>
      <c r="AT175" s="237"/>
      <c r="AU175" s="237"/>
      <c r="AV175" s="237"/>
      <c r="AW175" s="237"/>
      <c r="AX175" s="237"/>
      <c r="AY175" s="787"/>
      <c r="AZ175" s="237"/>
      <c r="BA175" s="237"/>
      <c r="BB175" s="237"/>
      <c r="BC175" s="237"/>
      <c r="BD175" s="237"/>
      <c r="BE175" s="237"/>
      <c r="BF175" s="237"/>
      <c r="BG175" s="237"/>
      <c r="BH175" s="237"/>
      <c r="BI175" s="237"/>
      <c r="BJ175" s="237"/>
      <c r="BK175" s="787"/>
      <c r="BL175" s="237"/>
      <c r="BM175" s="237"/>
      <c r="BN175" s="237"/>
      <c r="BO175" s="237"/>
      <c r="BP175" s="237"/>
      <c r="BQ175" s="237"/>
      <c r="BR175" s="237"/>
      <c r="BS175" s="237"/>
      <c r="BT175" s="237"/>
      <c r="BU175" s="237"/>
      <c r="BV175" s="237"/>
      <c r="BW175" s="787"/>
      <c r="BX175" s="237"/>
      <c r="BY175" s="237"/>
      <c r="BZ175" s="237"/>
      <c r="CA175" s="237"/>
      <c r="CB175" s="237"/>
      <c r="CC175" s="237"/>
      <c r="CD175" s="237"/>
      <c r="CE175" s="237"/>
      <c r="CF175" s="237"/>
      <c r="CG175" s="237"/>
      <c r="CH175" s="237"/>
      <c r="CI175" s="787"/>
      <c r="CJ175" s="816"/>
      <c r="CK175" s="816"/>
      <c r="CL175" s="816"/>
      <c r="CM175" s="816"/>
      <c r="CN175" s="816"/>
      <c r="CO175" s="816"/>
      <c r="CP175" s="816"/>
      <c r="CQ175" s="816"/>
      <c r="CR175" s="816"/>
      <c r="CS175" s="816"/>
      <c r="CT175" s="816"/>
      <c r="CU175" s="817"/>
      <c r="CV175" s="816"/>
      <c r="CW175" s="816"/>
      <c r="CX175" s="816"/>
      <c r="CY175" s="816"/>
      <c r="CZ175" s="816"/>
      <c r="DA175" s="816"/>
      <c r="DB175" s="816"/>
      <c r="DC175" s="816"/>
      <c r="DD175" s="816"/>
      <c r="DE175" s="816"/>
      <c r="DF175" s="816"/>
      <c r="DG175" s="817"/>
    </row>
    <row r="176" spans="1:111" ht="16" outlineLevel="1">
      <c r="A176" s="209"/>
      <c r="B176" s="331"/>
      <c r="C176" s="1115"/>
      <c r="D176" s="237"/>
      <c r="E176" s="237"/>
      <c r="F176" s="237"/>
      <c r="G176" s="237"/>
      <c r="H176" s="237"/>
      <c r="I176" s="237"/>
      <c r="J176" s="237"/>
      <c r="K176" s="237"/>
      <c r="L176" s="237"/>
      <c r="M176" s="237"/>
      <c r="N176" s="237"/>
      <c r="O176" s="237"/>
      <c r="P176" s="237"/>
      <c r="Q176" s="237"/>
      <c r="R176" s="237"/>
      <c r="S176" s="237"/>
      <c r="T176" s="237"/>
      <c r="U176" s="237"/>
      <c r="V176" s="237"/>
      <c r="W176" s="237"/>
      <c r="X176" s="237"/>
      <c r="Y176" s="237"/>
      <c r="Z176" s="237"/>
      <c r="AA176" s="787"/>
      <c r="AB176" s="237"/>
      <c r="AC176" s="237"/>
      <c r="AD176" s="237"/>
      <c r="AE176" s="237"/>
      <c r="AF176" s="237"/>
      <c r="AG176" s="237"/>
      <c r="AH176" s="237"/>
      <c r="AI176" s="237"/>
      <c r="AJ176" s="237"/>
      <c r="AK176" s="237"/>
      <c r="AL176" s="237"/>
      <c r="AM176" s="787"/>
      <c r="AN176" s="237"/>
      <c r="AO176" s="237"/>
      <c r="AP176" s="237"/>
      <c r="AQ176" s="237"/>
      <c r="AR176" s="237"/>
      <c r="AS176" s="237"/>
      <c r="AT176" s="237"/>
      <c r="AU176" s="237"/>
      <c r="AV176" s="237"/>
      <c r="AW176" s="237"/>
      <c r="AX176" s="237"/>
      <c r="AY176" s="787"/>
      <c r="AZ176" s="237"/>
      <c r="BA176" s="237"/>
      <c r="BB176" s="237"/>
      <c r="BC176" s="237"/>
      <c r="BD176" s="237"/>
      <c r="BE176" s="237"/>
      <c r="BF176" s="237"/>
      <c r="BG176" s="237"/>
      <c r="BH176" s="237"/>
      <c r="BI176" s="237"/>
      <c r="BJ176" s="237"/>
      <c r="BK176" s="787"/>
      <c r="BL176" s="237"/>
      <c r="BM176" s="237"/>
      <c r="BN176" s="237"/>
      <c r="BO176" s="237"/>
      <c r="BP176" s="237"/>
      <c r="BQ176" s="237"/>
      <c r="BR176" s="237"/>
      <c r="BS176" s="237"/>
      <c r="BT176" s="237"/>
      <c r="BU176" s="237"/>
      <c r="BV176" s="237"/>
      <c r="BW176" s="787"/>
      <c r="BX176" s="237"/>
      <c r="BY176" s="237"/>
      <c r="BZ176" s="237"/>
      <c r="CA176" s="237"/>
      <c r="CB176" s="237"/>
      <c r="CC176" s="237"/>
      <c r="CD176" s="237"/>
      <c r="CE176" s="237"/>
      <c r="CF176" s="237"/>
      <c r="CG176" s="237"/>
      <c r="CH176" s="237"/>
      <c r="CI176" s="787"/>
      <c r="CJ176" s="816"/>
      <c r="CK176" s="816"/>
      <c r="CL176" s="816"/>
      <c r="CM176" s="816"/>
      <c r="CN176" s="816"/>
      <c r="CO176" s="816"/>
      <c r="CP176" s="816"/>
      <c r="CQ176" s="816"/>
      <c r="CR176" s="816"/>
      <c r="CS176" s="816"/>
      <c r="CT176" s="816"/>
      <c r="CU176" s="817"/>
      <c r="CV176" s="816"/>
      <c r="CW176" s="816"/>
      <c r="CX176" s="816"/>
      <c r="CY176" s="816"/>
      <c r="CZ176" s="816"/>
      <c r="DA176" s="816"/>
      <c r="DB176" s="816"/>
      <c r="DC176" s="816"/>
      <c r="DD176" s="816"/>
      <c r="DE176" s="816"/>
      <c r="DF176" s="816"/>
      <c r="DG176" s="817"/>
    </row>
    <row r="177" spans="1:111" ht="16" outlineLevel="1">
      <c r="A177" s="209"/>
      <c r="B177" s="331"/>
      <c r="C177" s="1115"/>
      <c r="D177" s="237"/>
      <c r="E177" s="237"/>
      <c r="F177" s="237"/>
      <c r="G177" s="237"/>
      <c r="H177" s="237"/>
      <c r="I177" s="237"/>
      <c r="J177" s="237"/>
      <c r="K177" s="237"/>
      <c r="L177" s="237"/>
      <c r="M177" s="237"/>
      <c r="N177" s="237"/>
      <c r="O177" s="237"/>
      <c r="P177" s="237"/>
      <c r="Q177" s="237"/>
      <c r="R177" s="237"/>
      <c r="S177" s="237"/>
      <c r="T177" s="237"/>
      <c r="U177" s="237"/>
      <c r="V177" s="237"/>
      <c r="W177" s="237"/>
      <c r="X177" s="237"/>
      <c r="Y177" s="237"/>
      <c r="Z177" s="237"/>
      <c r="AA177" s="787"/>
      <c r="AB177" s="237"/>
      <c r="AC177" s="237"/>
      <c r="AD177" s="237"/>
      <c r="AE177" s="237"/>
      <c r="AF177" s="237"/>
      <c r="AG177" s="237"/>
      <c r="AH177" s="237"/>
      <c r="AI177" s="237"/>
      <c r="AJ177" s="237"/>
      <c r="AK177" s="237"/>
      <c r="AL177" s="237"/>
      <c r="AM177" s="787"/>
      <c r="AN177" s="237"/>
      <c r="AO177" s="237"/>
      <c r="AP177" s="237"/>
      <c r="AQ177" s="237"/>
      <c r="AR177" s="237"/>
      <c r="AS177" s="237"/>
      <c r="AT177" s="237"/>
      <c r="AU177" s="237"/>
      <c r="AV177" s="237"/>
      <c r="AW177" s="237"/>
      <c r="AX177" s="237"/>
      <c r="AY177" s="787"/>
      <c r="AZ177" s="237"/>
      <c r="BA177" s="237"/>
      <c r="BB177" s="237"/>
      <c r="BC177" s="237"/>
      <c r="BD177" s="237"/>
      <c r="BE177" s="237"/>
      <c r="BF177" s="237"/>
      <c r="BG177" s="237"/>
      <c r="BH177" s="237"/>
      <c r="BI177" s="237"/>
      <c r="BJ177" s="237"/>
      <c r="BK177" s="787"/>
      <c r="BL177" s="237"/>
      <c r="BM177" s="237"/>
      <c r="BN177" s="237"/>
      <c r="BO177" s="237"/>
      <c r="BP177" s="237"/>
      <c r="BQ177" s="237"/>
      <c r="BR177" s="237"/>
      <c r="BS177" s="237"/>
      <c r="BT177" s="237"/>
      <c r="BU177" s="237"/>
      <c r="BV177" s="237"/>
      <c r="BW177" s="787"/>
      <c r="BX177" s="237"/>
      <c r="BY177" s="237"/>
      <c r="BZ177" s="237"/>
      <c r="CA177" s="237"/>
      <c r="CB177" s="237"/>
      <c r="CC177" s="237"/>
      <c r="CD177" s="237"/>
      <c r="CE177" s="237"/>
      <c r="CF177" s="237"/>
      <c r="CG177" s="237"/>
      <c r="CH177" s="237"/>
      <c r="CI177" s="787"/>
      <c r="CJ177" s="816"/>
      <c r="CK177" s="816"/>
      <c r="CL177" s="816"/>
      <c r="CM177" s="816"/>
      <c r="CN177" s="816"/>
      <c r="CO177" s="816"/>
      <c r="CP177" s="816"/>
      <c r="CQ177" s="816"/>
      <c r="CR177" s="816"/>
      <c r="CS177" s="816"/>
      <c r="CT177" s="816"/>
      <c r="CU177" s="817"/>
      <c r="CV177" s="816"/>
      <c r="CW177" s="816"/>
      <c r="CX177" s="816"/>
      <c r="CY177" s="816"/>
      <c r="CZ177" s="816"/>
      <c r="DA177" s="816"/>
      <c r="DB177" s="816"/>
      <c r="DC177" s="816"/>
      <c r="DD177" s="816"/>
      <c r="DE177" s="816"/>
      <c r="DF177" s="816"/>
      <c r="DG177" s="817"/>
    </row>
    <row r="178" spans="1:111" ht="16" outlineLevel="1">
      <c r="A178" s="209"/>
      <c r="B178" s="331"/>
      <c r="C178" s="1115"/>
      <c r="D178" s="237"/>
      <c r="E178" s="237"/>
      <c r="F178" s="237"/>
      <c r="G178" s="237"/>
      <c r="H178" s="237"/>
      <c r="I178" s="237"/>
      <c r="J178" s="237"/>
      <c r="K178" s="237"/>
      <c r="L178" s="237"/>
      <c r="M178" s="237"/>
      <c r="N178" s="237"/>
      <c r="O178" s="237"/>
      <c r="P178" s="237"/>
      <c r="Q178" s="237"/>
      <c r="R178" s="237"/>
      <c r="S178" s="237"/>
      <c r="T178" s="237"/>
      <c r="U178" s="237"/>
      <c r="V178" s="237"/>
      <c r="W178" s="237"/>
      <c r="X178" s="237"/>
      <c r="Y178" s="237"/>
      <c r="Z178" s="237"/>
      <c r="AA178" s="787"/>
      <c r="AB178" s="237"/>
      <c r="AC178" s="237"/>
      <c r="AD178" s="237"/>
      <c r="AE178" s="237"/>
      <c r="AF178" s="237"/>
      <c r="AG178" s="237"/>
      <c r="AH178" s="237"/>
      <c r="AI178" s="237"/>
      <c r="AJ178" s="237"/>
      <c r="AK178" s="237"/>
      <c r="AL178" s="237"/>
      <c r="AM178" s="787"/>
      <c r="AN178" s="237"/>
      <c r="AO178" s="237"/>
      <c r="AP178" s="237"/>
      <c r="AQ178" s="237"/>
      <c r="AR178" s="237"/>
      <c r="AS178" s="237"/>
      <c r="AT178" s="237"/>
      <c r="AU178" s="237"/>
      <c r="AV178" s="237"/>
      <c r="AW178" s="237"/>
      <c r="AX178" s="237"/>
      <c r="AY178" s="787"/>
      <c r="AZ178" s="237"/>
      <c r="BA178" s="237"/>
      <c r="BB178" s="237"/>
      <c r="BC178" s="237"/>
      <c r="BD178" s="237"/>
      <c r="BE178" s="237"/>
      <c r="BF178" s="237"/>
      <c r="BG178" s="237"/>
      <c r="BH178" s="237"/>
      <c r="BI178" s="237"/>
      <c r="BJ178" s="237"/>
      <c r="BK178" s="787"/>
      <c r="BL178" s="237"/>
      <c r="BM178" s="237"/>
      <c r="BN178" s="237"/>
      <c r="BO178" s="237"/>
      <c r="BP178" s="237"/>
      <c r="BQ178" s="237"/>
      <c r="BR178" s="237"/>
      <c r="BS178" s="237"/>
      <c r="BT178" s="237"/>
      <c r="BU178" s="237"/>
      <c r="BV178" s="237"/>
      <c r="BW178" s="787"/>
      <c r="BX178" s="237"/>
      <c r="BY178" s="237"/>
      <c r="BZ178" s="237"/>
      <c r="CA178" s="237"/>
      <c r="CB178" s="237"/>
      <c r="CC178" s="237"/>
      <c r="CD178" s="237"/>
      <c r="CE178" s="237"/>
      <c r="CF178" s="237"/>
      <c r="CG178" s="237"/>
      <c r="CH178" s="237"/>
      <c r="CI178" s="787"/>
      <c r="CJ178" s="816"/>
      <c r="CK178" s="816"/>
      <c r="CL178" s="816"/>
      <c r="CM178" s="816"/>
      <c r="CN178" s="816"/>
      <c r="CO178" s="816"/>
      <c r="CP178" s="816"/>
      <c r="CQ178" s="816"/>
      <c r="CR178" s="816"/>
      <c r="CS178" s="816"/>
      <c r="CT178" s="816"/>
      <c r="CU178" s="817"/>
      <c r="CV178" s="816"/>
      <c r="CW178" s="816"/>
      <c r="CX178" s="816"/>
      <c r="CY178" s="816"/>
      <c r="CZ178" s="816"/>
      <c r="DA178" s="816"/>
      <c r="DB178" s="816"/>
      <c r="DC178" s="816"/>
      <c r="DD178" s="816"/>
      <c r="DE178" s="816"/>
      <c r="DF178" s="816"/>
      <c r="DG178" s="817"/>
    </row>
    <row r="179" spans="1:111" ht="16" outlineLevel="1">
      <c r="A179" s="209"/>
      <c r="B179" s="331"/>
      <c r="C179" s="1115"/>
      <c r="D179" s="237"/>
      <c r="E179" s="237"/>
      <c r="F179" s="237"/>
      <c r="G179" s="237"/>
      <c r="H179" s="237"/>
      <c r="I179" s="237"/>
      <c r="J179" s="237"/>
      <c r="K179" s="237"/>
      <c r="L179" s="237"/>
      <c r="M179" s="237"/>
      <c r="N179" s="237"/>
      <c r="O179" s="237"/>
      <c r="P179" s="237"/>
      <c r="Q179" s="237"/>
      <c r="R179" s="237"/>
      <c r="S179" s="237"/>
      <c r="T179" s="237"/>
      <c r="U179" s="237"/>
      <c r="V179" s="237"/>
      <c r="W179" s="237"/>
      <c r="X179" s="237"/>
      <c r="Y179" s="237"/>
      <c r="Z179" s="237"/>
      <c r="AA179" s="787"/>
      <c r="AB179" s="237"/>
      <c r="AC179" s="237"/>
      <c r="AD179" s="237"/>
      <c r="AE179" s="237"/>
      <c r="AF179" s="237"/>
      <c r="AG179" s="237"/>
      <c r="AH179" s="237"/>
      <c r="AI179" s="237"/>
      <c r="AJ179" s="237"/>
      <c r="AK179" s="237"/>
      <c r="AL179" s="237"/>
      <c r="AM179" s="787"/>
      <c r="AN179" s="237"/>
      <c r="AO179" s="237"/>
      <c r="AP179" s="237"/>
      <c r="AQ179" s="237"/>
      <c r="AR179" s="237"/>
      <c r="AS179" s="237"/>
      <c r="AT179" s="237"/>
      <c r="AU179" s="237"/>
      <c r="AV179" s="237"/>
      <c r="AW179" s="237"/>
      <c r="AX179" s="237"/>
      <c r="AY179" s="787"/>
      <c r="AZ179" s="237"/>
      <c r="BA179" s="237"/>
      <c r="BB179" s="237"/>
      <c r="BC179" s="237"/>
      <c r="BD179" s="237"/>
      <c r="BE179" s="237"/>
      <c r="BF179" s="237"/>
      <c r="BG179" s="237"/>
      <c r="BH179" s="237"/>
      <c r="BI179" s="237"/>
      <c r="BJ179" s="237"/>
      <c r="BK179" s="787"/>
      <c r="BL179" s="237"/>
      <c r="BM179" s="237"/>
      <c r="BN179" s="237"/>
      <c r="BO179" s="237"/>
      <c r="BP179" s="237"/>
      <c r="BQ179" s="237"/>
      <c r="BR179" s="237"/>
      <c r="BS179" s="237"/>
      <c r="BT179" s="237"/>
      <c r="BU179" s="237"/>
      <c r="BV179" s="237"/>
      <c r="BW179" s="787"/>
      <c r="BX179" s="237"/>
      <c r="BY179" s="237"/>
      <c r="BZ179" s="237"/>
      <c r="CA179" s="237"/>
      <c r="CB179" s="237"/>
      <c r="CC179" s="237"/>
      <c r="CD179" s="237"/>
      <c r="CE179" s="237"/>
      <c r="CF179" s="237"/>
      <c r="CG179" s="237"/>
      <c r="CH179" s="237"/>
      <c r="CI179" s="787"/>
      <c r="CJ179" s="816"/>
      <c r="CK179" s="816"/>
      <c r="CL179" s="816"/>
      <c r="CM179" s="816"/>
      <c r="CN179" s="816"/>
      <c r="CO179" s="816"/>
      <c r="CP179" s="816"/>
      <c r="CQ179" s="816"/>
      <c r="CR179" s="816"/>
      <c r="CS179" s="816"/>
      <c r="CT179" s="816"/>
      <c r="CU179" s="817"/>
      <c r="CV179" s="816"/>
      <c r="CW179" s="816"/>
      <c r="CX179" s="816"/>
      <c r="CY179" s="816"/>
      <c r="CZ179" s="816"/>
      <c r="DA179" s="816"/>
      <c r="DB179" s="816"/>
      <c r="DC179" s="816"/>
      <c r="DD179" s="816"/>
      <c r="DE179" s="816"/>
      <c r="DF179" s="816"/>
      <c r="DG179" s="817"/>
    </row>
    <row r="180" spans="1:111" ht="16" outlineLevel="1">
      <c r="A180" s="209"/>
      <c r="B180" s="331"/>
      <c r="C180" s="1115"/>
      <c r="D180" s="237"/>
      <c r="E180" s="237"/>
      <c r="F180" s="237"/>
      <c r="G180" s="237"/>
      <c r="H180" s="237"/>
      <c r="I180" s="237"/>
      <c r="J180" s="237"/>
      <c r="K180" s="237"/>
      <c r="L180" s="237"/>
      <c r="M180" s="237"/>
      <c r="N180" s="237"/>
      <c r="O180" s="237"/>
      <c r="P180" s="237"/>
      <c r="Q180" s="237"/>
      <c r="R180" s="237"/>
      <c r="S180" s="237"/>
      <c r="T180" s="237"/>
      <c r="U180" s="237"/>
      <c r="V180" s="237"/>
      <c r="W180" s="237"/>
      <c r="X180" s="237"/>
      <c r="Y180" s="237"/>
      <c r="Z180" s="237"/>
      <c r="AA180" s="787"/>
      <c r="AB180" s="237"/>
      <c r="AC180" s="237"/>
      <c r="AD180" s="237"/>
      <c r="AE180" s="237"/>
      <c r="AF180" s="237"/>
      <c r="AG180" s="237"/>
      <c r="AH180" s="237"/>
      <c r="AI180" s="237"/>
      <c r="AJ180" s="237"/>
      <c r="AK180" s="237"/>
      <c r="AL180" s="237"/>
      <c r="AM180" s="787"/>
      <c r="AN180" s="237"/>
      <c r="AO180" s="237"/>
      <c r="AP180" s="237"/>
      <c r="AQ180" s="237"/>
      <c r="AR180" s="237"/>
      <c r="AS180" s="237"/>
      <c r="AT180" s="237"/>
      <c r="AU180" s="237"/>
      <c r="AV180" s="237"/>
      <c r="AW180" s="237"/>
      <c r="AX180" s="237"/>
      <c r="AY180" s="787"/>
      <c r="AZ180" s="237"/>
      <c r="BA180" s="237"/>
      <c r="BB180" s="237"/>
      <c r="BC180" s="237"/>
      <c r="BD180" s="237"/>
      <c r="BE180" s="237"/>
      <c r="BF180" s="237"/>
      <c r="BG180" s="237"/>
      <c r="BH180" s="237"/>
      <c r="BI180" s="237"/>
      <c r="BJ180" s="237"/>
      <c r="BK180" s="787"/>
      <c r="BL180" s="237"/>
      <c r="BM180" s="237"/>
      <c r="BN180" s="237"/>
      <c r="BO180" s="237"/>
      <c r="BP180" s="237"/>
      <c r="BQ180" s="237"/>
      <c r="BR180" s="237"/>
      <c r="BS180" s="237"/>
      <c r="BT180" s="237"/>
      <c r="BU180" s="237"/>
      <c r="BV180" s="237"/>
      <c r="BW180" s="787"/>
      <c r="BX180" s="237"/>
      <c r="BY180" s="237"/>
      <c r="BZ180" s="237"/>
      <c r="CA180" s="237"/>
      <c r="CB180" s="237"/>
      <c r="CC180" s="237"/>
      <c r="CD180" s="237"/>
      <c r="CE180" s="237"/>
      <c r="CF180" s="237"/>
      <c r="CG180" s="237"/>
      <c r="CH180" s="237"/>
      <c r="CI180" s="787"/>
      <c r="CJ180" s="816"/>
      <c r="CK180" s="816"/>
      <c r="CL180" s="816"/>
      <c r="CM180" s="816"/>
      <c r="CN180" s="816"/>
      <c r="CO180" s="816"/>
      <c r="CP180" s="816"/>
      <c r="CQ180" s="816"/>
      <c r="CR180" s="816"/>
      <c r="CS180" s="816"/>
      <c r="CT180" s="816"/>
      <c r="CU180" s="817"/>
      <c r="CV180" s="816"/>
      <c r="CW180" s="816"/>
      <c r="CX180" s="816"/>
      <c r="CY180" s="816"/>
      <c r="CZ180" s="816"/>
      <c r="DA180" s="816"/>
      <c r="DB180" s="816"/>
      <c r="DC180" s="816"/>
      <c r="DD180" s="816"/>
      <c r="DE180" s="816"/>
      <c r="DF180" s="816"/>
      <c r="DG180" s="817"/>
    </row>
    <row r="181" spans="1:111" ht="16" outlineLevel="1">
      <c r="A181" s="209"/>
      <c r="B181" s="331"/>
      <c r="C181" s="1115"/>
      <c r="D181" s="237"/>
      <c r="E181" s="237"/>
      <c r="F181" s="237"/>
      <c r="G181" s="237"/>
      <c r="H181" s="237"/>
      <c r="I181" s="237"/>
      <c r="J181" s="237"/>
      <c r="K181" s="237"/>
      <c r="L181" s="237"/>
      <c r="M181" s="237"/>
      <c r="N181" s="237"/>
      <c r="O181" s="237"/>
      <c r="P181" s="237"/>
      <c r="Q181" s="237"/>
      <c r="R181" s="237"/>
      <c r="S181" s="237"/>
      <c r="T181" s="237"/>
      <c r="U181" s="237"/>
      <c r="V181" s="237"/>
      <c r="W181" s="237"/>
      <c r="X181" s="237"/>
      <c r="Y181" s="237"/>
      <c r="Z181" s="237"/>
      <c r="AA181" s="787"/>
      <c r="AB181" s="237"/>
      <c r="AC181" s="237"/>
      <c r="AD181" s="237"/>
      <c r="AE181" s="237"/>
      <c r="AF181" s="237"/>
      <c r="AG181" s="237"/>
      <c r="AH181" s="237"/>
      <c r="AI181" s="237"/>
      <c r="AJ181" s="237"/>
      <c r="AK181" s="237"/>
      <c r="AL181" s="237"/>
      <c r="AM181" s="787"/>
      <c r="AN181" s="237"/>
      <c r="AO181" s="237"/>
      <c r="AP181" s="237"/>
      <c r="AQ181" s="237"/>
      <c r="AR181" s="237"/>
      <c r="AS181" s="237"/>
      <c r="AT181" s="237"/>
      <c r="AU181" s="237"/>
      <c r="AV181" s="237"/>
      <c r="AW181" s="237"/>
      <c r="AX181" s="237"/>
      <c r="AY181" s="787"/>
      <c r="AZ181" s="237"/>
      <c r="BA181" s="237"/>
      <c r="BB181" s="237"/>
      <c r="BC181" s="237"/>
      <c r="BD181" s="237"/>
      <c r="BE181" s="237"/>
      <c r="BF181" s="237"/>
      <c r="BG181" s="237"/>
      <c r="BH181" s="237"/>
      <c r="BI181" s="237"/>
      <c r="BJ181" s="237"/>
      <c r="BK181" s="787"/>
      <c r="BL181" s="237"/>
      <c r="BM181" s="237"/>
      <c r="BN181" s="237"/>
      <c r="BO181" s="237"/>
      <c r="BP181" s="237"/>
      <c r="BQ181" s="237"/>
      <c r="BR181" s="237"/>
      <c r="BS181" s="237"/>
      <c r="BT181" s="237"/>
      <c r="BU181" s="237"/>
      <c r="BV181" s="237"/>
      <c r="BW181" s="787"/>
      <c r="BX181" s="237"/>
      <c r="BY181" s="237"/>
      <c r="BZ181" s="237"/>
      <c r="CA181" s="237"/>
      <c r="CB181" s="237"/>
      <c r="CC181" s="237"/>
      <c r="CD181" s="237"/>
      <c r="CE181" s="237"/>
      <c r="CF181" s="237"/>
      <c r="CG181" s="237"/>
      <c r="CH181" s="237"/>
      <c r="CI181" s="787"/>
      <c r="CJ181" s="816"/>
      <c r="CK181" s="816"/>
      <c r="CL181" s="816"/>
      <c r="CM181" s="816"/>
      <c r="CN181" s="816"/>
      <c r="CO181" s="816"/>
      <c r="CP181" s="816"/>
      <c r="CQ181" s="816"/>
      <c r="CR181" s="816"/>
      <c r="CS181" s="816"/>
      <c r="CT181" s="816"/>
      <c r="CU181" s="817"/>
      <c r="CV181" s="816"/>
      <c r="CW181" s="816"/>
      <c r="CX181" s="816"/>
      <c r="CY181" s="816"/>
      <c r="CZ181" s="816"/>
      <c r="DA181" s="816"/>
      <c r="DB181" s="816"/>
      <c r="DC181" s="816"/>
      <c r="DD181" s="816"/>
      <c r="DE181" s="816"/>
      <c r="DF181" s="816"/>
      <c r="DG181" s="817"/>
    </row>
    <row r="182" spans="1:111" ht="16" outlineLevel="1">
      <c r="A182" s="209"/>
      <c r="B182" s="331"/>
      <c r="C182" s="1115"/>
      <c r="D182" s="237"/>
      <c r="E182" s="237"/>
      <c r="F182" s="237"/>
      <c r="G182" s="237"/>
      <c r="H182" s="237"/>
      <c r="I182" s="237"/>
      <c r="J182" s="237"/>
      <c r="K182" s="237"/>
      <c r="L182" s="237"/>
      <c r="M182" s="237"/>
      <c r="N182" s="237"/>
      <c r="O182" s="237"/>
      <c r="P182" s="237"/>
      <c r="Q182" s="237"/>
      <c r="R182" s="237"/>
      <c r="S182" s="237"/>
      <c r="T182" s="237"/>
      <c r="U182" s="237"/>
      <c r="V182" s="237"/>
      <c r="W182" s="237"/>
      <c r="X182" s="237"/>
      <c r="Y182" s="237"/>
      <c r="Z182" s="237"/>
      <c r="AA182" s="787"/>
      <c r="AB182" s="237"/>
      <c r="AC182" s="237"/>
      <c r="AD182" s="237"/>
      <c r="AE182" s="237"/>
      <c r="AF182" s="237"/>
      <c r="AG182" s="237"/>
      <c r="AH182" s="237"/>
      <c r="AI182" s="237"/>
      <c r="AJ182" s="237"/>
      <c r="AK182" s="237"/>
      <c r="AL182" s="237"/>
      <c r="AM182" s="787"/>
      <c r="AN182" s="237"/>
      <c r="AO182" s="237"/>
      <c r="AP182" s="237"/>
      <c r="AQ182" s="237"/>
      <c r="AR182" s="237"/>
      <c r="AS182" s="237"/>
      <c r="AT182" s="237"/>
      <c r="AU182" s="237"/>
      <c r="AV182" s="237"/>
      <c r="AW182" s="237"/>
      <c r="AX182" s="237"/>
      <c r="AY182" s="787"/>
      <c r="AZ182" s="237"/>
      <c r="BA182" s="237"/>
      <c r="BB182" s="237"/>
      <c r="BC182" s="237"/>
      <c r="BD182" s="237"/>
      <c r="BE182" s="237"/>
      <c r="BF182" s="237"/>
      <c r="BG182" s="237"/>
      <c r="BH182" s="237"/>
      <c r="BI182" s="237"/>
      <c r="BJ182" s="237"/>
      <c r="BK182" s="787"/>
      <c r="BL182" s="237"/>
      <c r="BM182" s="237"/>
      <c r="BN182" s="237"/>
      <c r="BO182" s="237"/>
      <c r="BP182" s="237"/>
      <c r="BQ182" s="237"/>
      <c r="BR182" s="237"/>
      <c r="BS182" s="237"/>
      <c r="BT182" s="237"/>
      <c r="BU182" s="237"/>
      <c r="BV182" s="237"/>
      <c r="BW182" s="787"/>
      <c r="BX182" s="237"/>
      <c r="BY182" s="237"/>
      <c r="BZ182" s="237"/>
      <c r="CA182" s="237"/>
      <c r="CB182" s="237"/>
      <c r="CC182" s="237"/>
      <c r="CD182" s="237"/>
      <c r="CE182" s="237"/>
      <c r="CF182" s="237"/>
      <c r="CG182" s="237"/>
      <c r="CH182" s="237"/>
      <c r="CI182" s="787"/>
      <c r="CJ182" s="816"/>
      <c r="CK182" s="816"/>
      <c r="CL182" s="816"/>
      <c r="CM182" s="816"/>
      <c r="CN182" s="816"/>
      <c r="CO182" s="816"/>
      <c r="CP182" s="816"/>
      <c r="CQ182" s="816"/>
      <c r="CR182" s="816"/>
      <c r="CS182" s="816"/>
      <c r="CT182" s="816"/>
      <c r="CU182" s="817"/>
      <c r="CV182" s="816"/>
      <c r="CW182" s="816"/>
      <c r="CX182" s="816"/>
      <c r="CY182" s="816"/>
      <c r="CZ182" s="816"/>
      <c r="DA182" s="816"/>
      <c r="DB182" s="816"/>
      <c r="DC182" s="816"/>
      <c r="DD182" s="816"/>
      <c r="DE182" s="816"/>
      <c r="DF182" s="816"/>
      <c r="DG182" s="817"/>
    </row>
    <row r="183" spans="1:111" ht="16" outlineLevel="1">
      <c r="A183" s="209"/>
      <c r="B183" s="331"/>
      <c r="C183" s="1115"/>
      <c r="D183" s="237"/>
      <c r="E183" s="237"/>
      <c r="F183" s="237"/>
      <c r="G183" s="237"/>
      <c r="H183" s="237"/>
      <c r="I183" s="237"/>
      <c r="J183" s="237"/>
      <c r="K183" s="237"/>
      <c r="L183" s="237"/>
      <c r="M183" s="237"/>
      <c r="N183" s="237"/>
      <c r="O183" s="237"/>
      <c r="P183" s="237"/>
      <c r="Q183" s="237"/>
      <c r="R183" s="237"/>
      <c r="S183" s="237"/>
      <c r="T183" s="237"/>
      <c r="U183" s="237"/>
      <c r="V183" s="237"/>
      <c r="W183" s="237"/>
      <c r="X183" s="237"/>
      <c r="Y183" s="237"/>
      <c r="Z183" s="237"/>
      <c r="AA183" s="787"/>
      <c r="AB183" s="237"/>
      <c r="AC183" s="237"/>
      <c r="AD183" s="237"/>
      <c r="AE183" s="237"/>
      <c r="AF183" s="237"/>
      <c r="AG183" s="237"/>
      <c r="AH183" s="237"/>
      <c r="AI183" s="237"/>
      <c r="AJ183" s="237"/>
      <c r="AK183" s="237"/>
      <c r="AL183" s="237"/>
      <c r="AM183" s="787"/>
      <c r="AN183" s="237"/>
      <c r="AO183" s="237"/>
      <c r="AP183" s="237"/>
      <c r="AQ183" s="237"/>
      <c r="AR183" s="237"/>
      <c r="AS183" s="237"/>
      <c r="AT183" s="237"/>
      <c r="AU183" s="237"/>
      <c r="AV183" s="237"/>
      <c r="AW183" s="237"/>
      <c r="AX183" s="237"/>
      <c r="AY183" s="787"/>
      <c r="AZ183" s="237"/>
      <c r="BA183" s="237"/>
      <c r="BB183" s="237"/>
      <c r="BC183" s="237"/>
      <c r="BD183" s="237"/>
      <c r="BE183" s="237"/>
      <c r="BF183" s="237"/>
      <c r="BG183" s="237"/>
      <c r="BH183" s="237"/>
      <c r="BI183" s="237"/>
      <c r="BJ183" s="237"/>
      <c r="BK183" s="787"/>
      <c r="BL183" s="237"/>
      <c r="BM183" s="237"/>
      <c r="BN183" s="237"/>
      <c r="BO183" s="237"/>
      <c r="BP183" s="237"/>
      <c r="BQ183" s="237"/>
      <c r="BR183" s="237"/>
      <c r="BS183" s="237"/>
      <c r="BT183" s="237"/>
      <c r="BU183" s="237"/>
      <c r="BV183" s="237"/>
      <c r="BW183" s="787"/>
      <c r="BX183" s="237"/>
      <c r="BY183" s="237"/>
      <c r="BZ183" s="237"/>
      <c r="CA183" s="237"/>
      <c r="CB183" s="237"/>
      <c r="CC183" s="237"/>
      <c r="CD183" s="237"/>
      <c r="CE183" s="237"/>
      <c r="CF183" s="237"/>
      <c r="CG183" s="237"/>
      <c r="CH183" s="237"/>
      <c r="CI183" s="787"/>
      <c r="CJ183" s="816"/>
      <c r="CK183" s="816"/>
      <c r="CL183" s="816"/>
      <c r="CM183" s="816"/>
      <c r="CN183" s="816"/>
      <c r="CO183" s="816"/>
      <c r="CP183" s="816"/>
      <c r="CQ183" s="816"/>
      <c r="CR183" s="816"/>
      <c r="CS183" s="816"/>
      <c r="CT183" s="816"/>
      <c r="CU183" s="817"/>
      <c r="CV183" s="816"/>
      <c r="CW183" s="816"/>
      <c r="CX183" s="816"/>
      <c r="CY183" s="816"/>
      <c r="CZ183" s="816"/>
      <c r="DA183" s="816"/>
      <c r="DB183" s="816"/>
      <c r="DC183" s="816"/>
      <c r="DD183" s="816"/>
      <c r="DE183" s="816"/>
      <c r="DF183" s="816"/>
      <c r="DG183" s="817"/>
    </row>
    <row r="184" spans="1:111" ht="16" outlineLevel="1">
      <c r="A184" s="209"/>
      <c r="B184" s="331"/>
      <c r="C184" s="1115"/>
      <c r="D184" s="237"/>
      <c r="E184" s="237"/>
      <c r="F184" s="237"/>
      <c r="G184" s="237"/>
      <c r="H184" s="237"/>
      <c r="I184" s="237"/>
      <c r="J184" s="237"/>
      <c r="K184" s="237"/>
      <c r="L184" s="237"/>
      <c r="M184" s="237"/>
      <c r="N184" s="237"/>
      <c r="O184" s="237"/>
      <c r="P184" s="237"/>
      <c r="Q184" s="237"/>
      <c r="R184" s="237"/>
      <c r="S184" s="237"/>
      <c r="T184" s="237"/>
      <c r="U184" s="237"/>
      <c r="V184" s="237"/>
      <c r="W184" s="237"/>
      <c r="X184" s="237"/>
      <c r="Y184" s="237"/>
      <c r="Z184" s="237"/>
      <c r="AA184" s="787"/>
      <c r="AB184" s="237"/>
      <c r="AC184" s="237"/>
      <c r="AD184" s="237"/>
      <c r="AE184" s="237"/>
      <c r="AF184" s="237"/>
      <c r="AG184" s="237"/>
      <c r="AH184" s="237"/>
      <c r="AI184" s="237"/>
      <c r="AJ184" s="237"/>
      <c r="AK184" s="237"/>
      <c r="AL184" s="237"/>
      <c r="AM184" s="787"/>
      <c r="AN184" s="237"/>
      <c r="AO184" s="237"/>
      <c r="AP184" s="237"/>
      <c r="AQ184" s="237"/>
      <c r="AR184" s="237"/>
      <c r="AS184" s="237"/>
      <c r="AT184" s="237"/>
      <c r="AU184" s="237"/>
      <c r="AV184" s="237"/>
      <c r="AW184" s="237"/>
      <c r="AX184" s="237"/>
      <c r="AY184" s="787"/>
      <c r="AZ184" s="237"/>
      <c r="BA184" s="237"/>
      <c r="BB184" s="237"/>
      <c r="BC184" s="237"/>
      <c r="BD184" s="237"/>
      <c r="BE184" s="237"/>
      <c r="BF184" s="237"/>
      <c r="BG184" s="237"/>
      <c r="BH184" s="237"/>
      <c r="BI184" s="237"/>
      <c r="BJ184" s="237"/>
      <c r="BK184" s="787"/>
      <c r="BL184" s="237"/>
      <c r="BM184" s="237"/>
      <c r="BN184" s="237"/>
      <c r="BO184" s="237"/>
      <c r="BP184" s="237"/>
      <c r="BQ184" s="237"/>
      <c r="BR184" s="237"/>
      <c r="BS184" s="237"/>
      <c r="BT184" s="237"/>
      <c r="BU184" s="237"/>
      <c r="BV184" s="237"/>
      <c r="BW184" s="787"/>
      <c r="BX184" s="237"/>
      <c r="BY184" s="237"/>
      <c r="BZ184" s="237"/>
      <c r="CA184" s="237"/>
      <c r="CB184" s="237"/>
      <c r="CC184" s="237"/>
      <c r="CD184" s="237"/>
      <c r="CE184" s="237"/>
      <c r="CF184" s="237"/>
      <c r="CG184" s="237"/>
      <c r="CH184" s="237"/>
      <c r="CI184" s="787"/>
      <c r="CJ184" s="816"/>
      <c r="CK184" s="816"/>
      <c r="CL184" s="816"/>
      <c r="CM184" s="816"/>
      <c r="CN184" s="816"/>
      <c r="CO184" s="816"/>
      <c r="CP184" s="816"/>
      <c r="CQ184" s="816"/>
      <c r="CR184" s="816"/>
      <c r="CS184" s="816"/>
      <c r="CT184" s="816"/>
      <c r="CU184" s="817"/>
      <c r="CV184" s="816"/>
      <c r="CW184" s="816"/>
      <c r="CX184" s="816"/>
      <c r="CY184" s="816"/>
      <c r="CZ184" s="816"/>
      <c r="DA184" s="816"/>
      <c r="DB184" s="816"/>
      <c r="DC184" s="816"/>
      <c r="DD184" s="816"/>
      <c r="DE184" s="816"/>
      <c r="DF184" s="816"/>
      <c r="DG184" s="817"/>
    </row>
    <row r="185" spans="1:111" ht="16" outlineLevel="1">
      <c r="A185" s="209"/>
      <c r="B185" s="331"/>
      <c r="C185" s="1115"/>
      <c r="D185" s="238"/>
      <c r="E185" s="238"/>
      <c r="F185" s="238"/>
      <c r="G185" s="238"/>
      <c r="H185" s="238"/>
      <c r="I185" s="238"/>
      <c r="J185" s="238"/>
      <c r="K185" s="238"/>
      <c r="L185" s="238"/>
      <c r="M185" s="238"/>
      <c r="N185" s="238"/>
      <c r="O185" s="238"/>
      <c r="P185" s="238"/>
      <c r="Q185" s="238"/>
      <c r="R185" s="238"/>
      <c r="S185" s="238"/>
      <c r="T185" s="238"/>
      <c r="U185" s="238"/>
      <c r="V185" s="238"/>
      <c r="W185" s="238"/>
      <c r="X185" s="238"/>
      <c r="Y185" s="238"/>
      <c r="Z185" s="238"/>
      <c r="AA185" s="788"/>
      <c r="AB185" s="238"/>
      <c r="AC185" s="238"/>
      <c r="AD185" s="238"/>
      <c r="AE185" s="238"/>
      <c r="AF185" s="238"/>
      <c r="AG185" s="238"/>
      <c r="AH185" s="238"/>
      <c r="AI185" s="238"/>
      <c r="AJ185" s="238"/>
      <c r="AK185" s="238"/>
      <c r="AL185" s="238"/>
      <c r="AM185" s="788"/>
      <c r="AN185" s="238"/>
      <c r="AO185" s="238"/>
      <c r="AP185" s="238"/>
      <c r="AQ185" s="238"/>
      <c r="AR185" s="238"/>
      <c r="AS185" s="238"/>
      <c r="AT185" s="238"/>
      <c r="AU185" s="238"/>
      <c r="AV185" s="238"/>
      <c r="AW185" s="238"/>
      <c r="AX185" s="238"/>
      <c r="AY185" s="788"/>
      <c r="AZ185" s="238"/>
      <c r="BA185" s="238"/>
      <c r="BB185" s="238"/>
      <c r="BC185" s="238"/>
      <c r="BD185" s="238"/>
      <c r="BE185" s="238"/>
      <c r="BF185" s="238"/>
      <c r="BG185" s="238"/>
      <c r="BH185" s="238"/>
      <c r="BI185" s="238"/>
      <c r="BJ185" s="238"/>
      <c r="BK185" s="788"/>
      <c r="BL185" s="238"/>
      <c r="BM185" s="238"/>
      <c r="BN185" s="238"/>
      <c r="BO185" s="238"/>
      <c r="BP185" s="238"/>
      <c r="BQ185" s="238"/>
      <c r="BR185" s="238"/>
      <c r="BS185" s="238"/>
      <c r="BT185" s="238"/>
      <c r="BU185" s="238"/>
      <c r="BV185" s="238"/>
      <c r="BW185" s="788"/>
      <c r="BX185" s="238"/>
      <c r="BY185" s="238"/>
      <c r="BZ185" s="238"/>
      <c r="CA185" s="238"/>
      <c r="CB185" s="238"/>
      <c r="CC185" s="238"/>
      <c r="CD185" s="238"/>
      <c r="CE185" s="238"/>
      <c r="CF185" s="238"/>
      <c r="CG185" s="238"/>
      <c r="CH185" s="238"/>
      <c r="CI185" s="788"/>
      <c r="CJ185" s="818"/>
      <c r="CK185" s="818"/>
      <c r="CL185" s="818"/>
      <c r="CM185" s="818"/>
      <c r="CN185" s="818"/>
      <c r="CO185" s="818"/>
      <c r="CP185" s="818"/>
      <c r="CQ185" s="818"/>
      <c r="CR185" s="818"/>
      <c r="CS185" s="818"/>
      <c r="CT185" s="818"/>
      <c r="CU185" s="819"/>
      <c r="CV185" s="818"/>
      <c r="CW185" s="818"/>
      <c r="CX185" s="818"/>
      <c r="CY185" s="818"/>
      <c r="CZ185" s="818"/>
      <c r="DA185" s="818"/>
      <c r="DB185" s="818"/>
      <c r="DC185" s="818"/>
      <c r="DD185" s="818"/>
      <c r="DE185" s="818"/>
      <c r="DF185" s="818"/>
      <c r="DG185" s="819"/>
    </row>
    <row r="186" spans="1:111" ht="16" outlineLevel="1">
      <c r="A186" s="209"/>
      <c r="B186" s="331"/>
      <c r="C186" s="1115"/>
      <c r="D186" s="238"/>
      <c r="E186" s="238"/>
      <c r="F186" s="238"/>
      <c r="G186" s="238"/>
      <c r="H186" s="238"/>
      <c r="I186" s="238"/>
      <c r="J186" s="238"/>
      <c r="K186" s="238"/>
      <c r="L186" s="238"/>
      <c r="M186" s="238"/>
      <c r="N186" s="238"/>
      <c r="O186" s="238"/>
      <c r="P186" s="238"/>
      <c r="Q186" s="238"/>
      <c r="R186" s="238"/>
      <c r="S186" s="238"/>
      <c r="T186" s="238"/>
      <c r="U186" s="238"/>
      <c r="V186" s="238"/>
      <c r="W186" s="238"/>
      <c r="X186" s="238"/>
      <c r="Y186" s="238"/>
      <c r="Z186" s="238"/>
      <c r="AA186" s="788"/>
      <c r="AB186" s="238"/>
      <c r="AC186" s="238"/>
      <c r="AD186" s="238"/>
      <c r="AE186" s="238"/>
      <c r="AF186" s="238"/>
      <c r="AG186" s="238"/>
      <c r="AH186" s="238"/>
      <c r="AI186" s="238"/>
      <c r="AJ186" s="238"/>
      <c r="AK186" s="238"/>
      <c r="AL186" s="238"/>
      <c r="AM186" s="788"/>
      <c r="AN186" s="238"/>
      <c r="AO186" s="238"/>
      <c r="AP186" s="238"/>
      <c r="AQ186" s="238"/>
      <c r="AR186" s="238"/>
      <c r="AS186" s="238"/>
      <c r="AT186" s="238"/>
      <c r="AU186" s="238"/>
      <c r="AV186" s="238"/>
      <c r="AW186" s="238"/>
      <c r="AX186" s="238"/>
      <c r="AY186" s="788"/>
      <c r="AZ186" s="238"/>
      <c r="BA186" s="238"/>
      <c r="BB186" s="238"/>
      <c r="BC186" s="238"/>
      <c r="BD186" s="238"/>
      <c r="BE186" s="238"/>
      <c r="BF186" s="238"/>
      <c r="BG186" s="238"/>
      <c r="BH186" s="238"/>
      <c r="BI186" s="238"/>
      <c r="BJ186" s="238"/>
      <c r="BK186" s="788"/>
      <c r="BL186" s="238"/>
      <c r="BM186" s="238"/>
      <c r="BN186" s="238"/>
      <c r="BO186" s="238"/>
      <c r="BP186" s="238"/>
      <c r="BQ186" s="238"/>
      <c r="BR186" s="238"/>
      <c r="BS186" s="238"/>
      <c r="BT186" s="238"/>
      <c r="BU186" s="238"/>
      <c r="BV186" s="238"/>
      <c r="BW186" s="788"/>
      <c r="BX186" s="238"/>
      <c r="BY186" s="238"/>
      <c r="BZ186" s="238"/>
      <c r="CA186" s="238"/>
      <c r="CB186" s="238"/>
      <c r="CC186" s="238"/>
      <c r="CD186" s="238"/>
      <c r="CE186" s="238"/>
      <c r="CF186" s="238"/>
      <c r="CG186" s="238"/>
      <c r="CH186" s="238"/>
      <c r="CI186" s="788"/>
      <c r="CJ186" s="818"/>
      <c r="CK186" s="818"/>
      <c r="CL186" s="818"/>
      <c r="CM186" s="818"/>
      <c r="CN186" s="818"/>
      <c r="CO186" s="818"/>
      <c r="CP186" s="818"/>
      <c r="CQ186" s="818"/>
      <c r="CR186" s="818"/>
      <c r="CS186" s="818"/>
      <c r="CT186" s="818"/>
      <c r="CU186" s="819"/>
      <c r="CV186" s="818"/>
      <c r="CW186" s="818"/>
      <c r="CX186" s="818"/>
      <c r="CY186" s="818"/>
      <c r="CZ186" s="818"/>
      <c r="DA186" s="818"/>
      <c r="DB186" s="818"/>
      <c r="DC186" s="818"/>
      <c r="DD186" s="818"/>
      <c r="DE186" s="818"/>
      <c r="DF186" s="818"/>
      <c r="DG186" s="819"/>
    </row>
    <row r="187" spans="1:111" ht="16" outlineLevel="1">
      <c r="A187" s="209"/>
      <c r="B187" s="331"/>
      <c r="C187" s="1115"/>
      <c r="D187" s="238"/>
      <c r="E187" s="238"/>
      <c r="F187" s="238"/>
      <c r="G187" s="238"/>
      <c r="H187" s="238"/>
      <c r="I187" s="238"/>
      <c r="J187" s="238"/>
      <c r="K187" s="238"/>
      <c r="L187" s="238"/>
      <c r="M187" s="238"/>
      <c r="N187" s="238"/>
      <c r="O187" s="238"/>
      <c r="P187" s="238"/>
      <c r="Q187" s="238"/>
      <c r="R187" s="238"/>
      <c r="S187" s="238"/>
      <c r="T187" s="238"/>
      <c r="U187" s="238"/>
      <c r="V187" s="238"/>
      <c r="W187" s="238"/>
      <c r="X187" s="238"/>
      <c r="Y187" s="238"/>
      <c r="Z187" s="238"/>
      <c r="AA187" s="788"/>
      <c r="AB187" s="238"/>
      <c r="AC187" s="238"/>
      <c r="AD187" s="238"/>
      <c r="AE187" s="238"/>
      <c r="AF187" s="238"/>
      <c r="AG187" s="238"/>
      <c r="AH187" s="238"/>
      <c r="AI187" s="238"/>
      <c r="AJ187" s="238"/>
      <c r="AK187" s="238"/>
      <c r="AL187" s="238"/>
      <c r="AM187" s="788"/>
      <c r="AN187" s="238"/>
      <c r="AO187" s="238"/>
      <c r="AP187" s="238"/>
      <c r="AQ187" s="238"/>
      <c r="AR187" s="238"/>
      <c r="AS187" s="238"/>
      <c r="AT187" s="238"/>
      <c r="AU187" s="238"/>
      <c r="AV187" s="238"/>
      <c r="AW187" s="238"/>
      <c r="AX187" s="238"/>
      <c r="AY187" s="788"/>
      <c r="AZ187" s="238"/>
      <c r="BA187" s="238"/>
      <c r="BB187" s="238"/>
      <c r="BC187" s="238"/>
      <c r="BD187" s="238"/>
      <c r="BE187" s="238"/>
      <c r="BF187" s="238"/>
      <c r="BG187" s="238"/>
      <c r="BH187" s="238"/>
      <c r="BI187" s="238"/>
      <c r="BJ187" s="238"/>
      <c r="BK187" s="788"/>
      <c r="BL187" s="238"/>
      <c r="BM187" s="238"/>
      <c r="BN187" s="238"/>
      <c r="BO187" s="238"/>
      <c r="BP187" s="238"/>
      <c r="BQ187" s="238"/>
      <c r="BR187" s="238"/>
      <c r="BS187" s="238"/>
      <c r="BT187" s="238"/>
      <c r="BU187" s="238"/>
      <c r="BV187" s="238"/>
      <c r="BW187" s="788"/>
      <c r="BX187" s="238"/>
      <c r="BY187" s="238"/>
      <c r="BZ187" s="238"/>
      <c r="CA187" s="238"/>
      <c r="CB187" s="238"/>
      <c r="CC187" s="238"/>
      <c r="CD187" s="238"/>
      <c r="CE187" s="238"/>
      <c r="CF187" s="238"/>
      <c r="CG187" s="238"/>
      <c r="CH187" s="238"/>
      <c r="CI187" s="788"/>
      <c r="CJ187" s="818"/>
      <c r="CK187" s="818"/>
      <c r="CL187" s="818"/>
      <c r="CM187" s="818"/>
      <c r="CN187" s="818"/>
      <c r="CO187" s="818"/>
      <c r="CP187" s="818"/>
      <c r="CQ187" s="818"/>
      <c r="CR187" s="818"/>
      <c r="CS187" s="818"/>
      <c r="CT187" s="818"/>
      <c r="CU187" s="819"/>
      <c r="CV187" s="818"/>
      <c r="CW187" s="818"/>
      <c r="CX187" s="818"/>
      <c r="CY187" s="818"/>
      <c r="CZ187" s="818"/>
      <c r="DA187" s="818"/>
      <c r="DB187" s="818"/>
      <c r="DC187" s="818"/>
      <c r="DD187" s="818"/>
      <c r="DE187" s="818"/>
      <c r="DF187" s="818"/>
      <c r="DG187" s="819"/>
    </row>
    <row r="188" spans="1:111" ht="16">
      <c r="A188" s="1165" t="s">
        <v>259</v>
      </c>
      <c r="B188" s="1102"/>
      <c r="C188" s="229" t="str">
        <f>Settings!$C$6</f>
        <v>USD</v>
      </c>
      <c r="D188" s="239"/>
      <c r="E188" s="239"/>
      <c r="F188" s="239"/>
      <c r="G188" s="239"/>
      <c r="H188" s="239"/>
      <c r="I188" s="239"/>
      <c r="J188" s="239"/>
      <c r="K188" s="239"/>
      <c r="L188" s="239"/>
      <c r="M188" s="239"/>
      <c r="N188" s="239"/>
      <c r="O188" s="239"/>
      <c r="P188" s="239"/>
      <c r="Q188" s="239"/>
      <c r="R188" s="239"/>
      <c r="S188" s="239"/>
      <c r="T188" s="239"/>
      <c r="U188" s="239"/>
      <c r="V188" s="239"/>
      <c r="W188" s="239"/>
      <c r="X188" s="239"/>
      <c r="Y188" s="239"/>
      <c r="Z188" s="239"/>
      <c r="AA188" s="789"/>
      <c r="AB188" s="239"/>
      <c r="AC188" s="239"/>
      <c r="AD188" s="239"/>
      <c r="AE188" s="239"/>
      <c r="AF188" s="239"/>
      <c r="AG188" s="239"/>
      <c r="AH188" s="239"/>
      <c r="AI188" s="239"/>
      <c r="AJ188" s="239"/>
      <c r="AK188" s="239"/>
      <c r="AL188" s="239"/>
      <c r="AM188" s="789"/>
      <c r="AN188" s="239"/>
      <c r="AO188" s="239"/>
      <c r="AP188" s="239"/>
      <c r="AQ188" s="239"/>
      <c r="AR188" s="239"/>
      <c r="AS188" s="239"/>
      <c r="AT188" s="239"/>
      <c r="AU188" s="239"/>
      <c r="AV188" s="239"/>
      <c r="AW188" s="239"/>
      <c r="AX188" s="239"/>
      <c r="AY188" s="789"/>
      <c r="AZ188" s="239"/>
      <c r="BA188" s="239"/>
      <c r="BB188" s="239"/>
      <c r="BC188" s="239"/>
      <c r="BD188" s="239"/>
      <c r="BE188" s="239"/>
      <c r="BF188" s="239"/>
      <c r="BG188" s="239"/>
      <c r="BH188" s="239"/>
      <c r="BI188" s="239"/>
      <c r="BJ188" s="239"/>
      <c r="BK188" s="789"/>
      <c r="BL188" s="239"/>
      <c r="BM188" s="239"/>
      <c r="BN188" s="239"/>
      <c r="BO188" s="239"/>
      <c r="BP188" s="239"/>
      <c r="BQ188" s="239"/>
      <c r="BR188" s="239"/>
      <c r="BS188" s="239"/>
      <c r="BT188" s="239"/>
      <c r="BU188" s="239"/>
      <c r="BV188" s="239"/>
      <c r="BW188" s="789"/>
      <c r="BX188" s="239"/>
      <c r="BY188" s="239"/>
      <c r="BZ188" s="239"/>
      <c r="CA188" s="239"/>
      <c r="CB188" s="239"/>
      <c r="CC188" s="239"/>
      <c r="CD188" s="239"/>
      <c r="CE188" s="239"/>
      <c r="CF188" s="239"/>
      <c r="CG188" s="239"/>
      <c r="CH188" s="239"/>
      <c r="CI188" s="789"/>
      <c r="CJ188" s="1170"/>
      <c r="CK188" s="1170"/>
      <c r="CL188" s="1170"/>
      <c r="CM188" s="1170"/>
      <c r="CN188" s="1170"/>
      <c r="CO188" s="1170"/>
      <c r="CP188" s="1170"/>
      <c r="CQ188" s="1170"/>
      <c r="CR188" s="1170"/>
      <c r="CS188" s="1170"/>
      <c r="CT188" s="1170"/>
      <c r="CU188" s="820"/>
      <c r="CV188" s="1170"/>
      <c r="CW188" s="1170"/>
      <c r="CX188" s="1170"/>
      <c r="CY188" s="1170"/>
      <c r="CZ188" s="1170"/>
      <c r="DA188" s="1170"/>
      <c r="DB188" s="1170"/>
      <c r="DC188" s="1170"/>
      <c r="DD188" s="1170"/>
      <c r="DE188" s="1170"/>
      <c r="DF188" s="1170"/>
      <c r="DG188" s="820"/>
    </row>
    <row r="189" spans="1:111" ht="16">
      <c r="A189" s="209"/>
      <c r="B189" s="331"/>
      <c r="C189" s="1115"/>
      <c r="D189" s="238"/>
      <c r="E189" s="238"/>
      <c r="F189" s="238"/>
      <c r="G189" s="238"/>
      <c r="H189" s="238"/>
      <c r="I189" s="238"/>
      <c r="J189" s="238"/>
      <c r="K189" s="238"/>
      <c r="L189" s="238"/>
      <c r="M189" s="238"/>
      <c r="N189" s="238"/>
      <c r="O189" s="238"/>
      <c r="P189" s="238"/>
      <c r="Q189" s="238"/>
      <c r="R189" s="238"/>
      <c r="S189" s="238"/>
      <c r="T189" s="238"/>
      <c r="U189" s="238"/>
      <c r="V189" s="238"/>
      <c r="W189" s="238"/>
      <c r="X189" s="238"/>
      <c r="Y189" s="238"/>
      <c r="Z189" s="238"/>
      <c r="AA189" s="788"/>
      <c r="AB189" s="238"/>
      <c r="AC189" s="238"/>
      <c r="AD189" s="238"/>
      <c r="AE189" s="238"/>
      <c r="AF189" s="238"/>
      <c r="AG189" s="238"/>
      <c r="AH189" s="238"/>
      <c r="AI189" s="238"/>
      <c r="AJ189" s="238"/>
      <c r="AK189" s="238"/>
      <c r="AL189" s="238"/>
      <c r="AM189" s="788"/>
      <c r="AN189" s="238"/>
      <c r="AO189" s="238"/>
      <c r="AP189" s="238"/>
      <c r="AQ189" s="238"/>
      <c r="AR189" s="238"/>
      <c r="AS189" s="238"/>
      <c r="AT189" s="238"/>
      <c r="AU189" s="238"/>
      <c r="AV189" s="238"/>
      <c r="AW189" s="238"/>
      <c r="AX189" s="238"/>
      <c r="AY189" s="788"/>
      <c r="AZ189" s="238"/>
      <c r="BA189" s="238"/>
      <c r="BB189" s="238"/>
      <c r="BC189" s="238"/>
      <c r="BD189" s="238"/>
      <c r="BE189" s="238"/>
      <c r="BF189" s="238"/>
      <c r="BG189" s="238"/>
      <c r="BH189" s="238"/>
      <c r="BI189" s="238"/>
      <c r="BJ189" s="238"/>
      <c r="BK189" s="788"/>
      <c r="BL189" s="238"/>
      <c r="BM189" s="238"/>
      <c r="BN189" s="238"/>
      <c r="BO189" s="238"/>
      <c r="BP189" s="238"/>
      <c r="BQ189" s="238"/>
      <c r="BR189" s="238"/>
      <c r="BS189" s="238"/>
      <c r="BT189" s="238"/>
      <c r="BU189" s="238"/>
      <c r="BV189" s="238"/>
      <c r="BW189" s="788"/>
      <c r="BX189" s="238"/>
      <c r="BY189" s="238"/>
      <c r="BZ189" s="238"/>
      <c r="CA189" s="238"/>
      <c r="CB189" s="238"/>
      <c r="CC189" s="238"/>
      <c r="CD189" s="238"/>
      <c r="CE189" s="238"/>
      <c r="CF189" s="238"/>
      <c r="CG189" s="238"/>
      <c r="CH189" s="238"/>
      <c r="CI189" s="788"/>
      <c r="CJ189" s="818"/>
      <c r="CK189" s="818"/>
      <c r="CL189" s="818"/>
      <c r="CM189" s="818"/>
      <c r="CN189" s="818"/>
      <c r="CO189" s="818"/>
      <c r="CP189" s="818"/>
      <c r="CQ189" s="818"/>
      <c r="CR189" s="818"/>
      <c r="CS189" s="818"/>
      <c r="CT189" s="818"/>
      <c r="CU189" s="819"/>
      <c r="CV189" s="818"/>
      <c r="CW189" s="818"/>
      <c r="CX189" s="818"/>
      <c r="CY189" s="818"/>
      <c r="CZ189" s="818"/>
      <c r="DA189" s="818"/>
      <c r="DB189" s="818"/>
      <c r="DC189" s="818"/>
      <c r="DD189" s="818"/>
      <c r="DE189" s="818"/>
      <c r="DF189" s="818"/>
      <c r="DG189" s="819"/>
    </row>
    <row r="190" spans="1:111" ht="16">
      <c r="A190" s="209"/>
      <c r="B190" s="331"/>
      <c r="C190" s="1115"/>
      <c r="D190" s="238"/>
      <c r="E190" s="238"/>
      <c r="F190" s="238"/>
      <c r="G190" s="238"/>
      <c r="H190" s="238"/>
      <c r="I190" s="238"/>
      <c r="J190" s="238"/>
      <c r="K190" s="238"/>
      <c r="L190" s="238"/>
      <c r="M190" s="238"/>
      <c r="N190" s="238"/>
      <c r="O190" s="238"/>
      <c r="P190" s="238"/>
      <c r="Q190" s="238"/>
      <c r="R190" s="238"/>
      <c r="S190" s="238"/>
      <c r="T190" s="238"/>
      <c r="U190" s="238"/>
      <c r="V190" s="238"/>
      <c r="W190" s="238"/>
      <c r="X190" s="238"/>
      <c r="Y190" s="238"/>
      <c r="Z190" s="238"/>
      <c r="AA190" s="788"/>
      <c r="AB190" s="238"/>
      <c r="AC190" s="238"/>
      <c r="AD190" s="238"/>
      <c r="AE190" s="238"/>
      <c r="AF190" s="238"/>
      <c r="AG190" s="238"/>
      <c r="AH190" s="238"/>
      <c r="AI190" s="238"/>
      <c r="AJ190" s="238"/>
      <c r="AK190" s="238"/>
      <c r="AL190" s="238"/>
      <c r="AM190" s="788"/>
      <c r="AN190" s="238"/>
      <c r="AO190" s="238"/>
      <c r="AP190" s="238"/>
      <c r="AQ190" s="238"/>
      <c r="AR190" s="238"/>
      <c r="AS190" s="238"/>
      <c r="AT190" s="238"/>
      <c r="AU190" s="238"/>
      <c r="AV190" s="238"/>
      <c r="AW190" s="238"/>
      <c r="AX190" s="238"/>
      <c r="AY190" s="788"/>
      <c r="AZ190" s="238"/>
      <c r="BA190" s="238"/>
      <c r="BB190" s="238"/>
      <c r="BC190" s="238"/>
      <c r="BD190" s="238"/>
      <c r="BE190" s="238"/>
      <c r="BF190" s="238"/>
      <c r="BG190" s="238"/>
      <c r="BH190" s="238"/>
      <c r="BI190" s="238"/>
      <c r="BJ190" s="238"/>
      <c r="BK190" s="788"/>
      <c r="BL190" s="238"/>
      <c r="BM190" s="238"/>
      <c r="BN190" s="238"/>
      <c r="BO190" s="238"/>
      <c r="BP190" s="238"/>
      <c r="BQ190" s="238"/>
      <c r="BR190" s="238"/>
      <c r="BS190" s="238"/>
      <c r="BT190" s="238"/>
      <c r="BU190" s="238"/>
      <c r="BV190" s="238"/>
      <c r="BW190" s="788"/>
      <c r="BX190" s="238"/>
      <c r="BY190" s="238"/>
      <c r="BZ190" s="238"/>
      <c r="CA190" s="238"/>
      <c r="CB190" s="238"/>
      <c r="CC190" s="238"/>
      <c r="CD190" s="238"/>
      <c r="CE190" s="238"/>
      <c r="CF190" s="238"/>
      <c r="CG190" s="238"/>
      <c r="CH190" s="238"/>
      <c r="CI190" s="788"/>
      <c r="CJ190" s="818"/>
      <c r="CK190" s="818"/>
      <c r="CL190" s="818"/>
      <c r="CM190" s="818"/>
      <c r="CN190" s="818"/>
      <c r="CO190" s="818"/>
      <c r="CP190" s="818"/>
      <c r="CQ190" s="818"/>
      <c r="CR190" s="818"/>
      <c r="CS190" s="818"/>
      <c r="CT190" s="818"/>
      <c r="CU190" s="819"/>
      <c r="CV190" s="818"/>
      <c r="CW190" s="818"/>
      <c r="CX190" s="818"/>
      <c r="CY190" s="818"/>
      <c r="CZ190" s="818"/>
      <c r="DA190" s="818"/>
      <c r="DB190" s="818"/>
      <c r="DC190" s="818"/>
      <c r="DD190" s="818"/>
      <c r="DE190" s="818"/>
      <c r="DF190" s="818"/>
      <c r="DG190" s="819"/>
    </row>
    <row r="191" spans="1:111" ht="16">
      <c r="A191" s="209"/>
      <c r="B191" s="331"/>
      <c r="C191" s="1115"/>
      <c r="D191" s="238"/>
      <c r="E191" s="238"/>
      <c r="F191" s="238"/>
      <c r="G191" s="238"/>
      <c r="H191" s="238"/>
      <c r="I191" s="238"/>
      <c r="J191" s="84"/>
      <c r="K191" s="238"/>
      <c r="L191" s="238"/>
      <c r="M191" s="238"/>
      <c r="N191" s="238"/>
      <c r="O191" s="238"/>
      <c r="P191" s="238"/>
      <c r="Q191" s="238"/>
      <c r="R191" s="238"/>
      <c r="S191" s="238"/>
      <c r="T191" s="238"/>
      <c r="U191" s="238"/>
      <c r="V191" s="238"/>
      <c r="W191" s="238"/>
      <c r="X191" s="238"/>
      <c r="Y191" s="238"/>
      <c r="Z191" s="238"/>
      <c r="AA191" s="788"/>
      <c r="AB191" s="238"/>
      <c r="AC191" s="238"/>
      <c r="AD191" s="238"/>
      <c r="AE191" s="238"/>
      <c r="AF191" s="238"/>
      <c r="AG191" s="238"/>
      <c r="AH191" s="238"/>
      <c r="AI191" s="238"/>
      <c r="AJ191" s="238"/>
      <c r="AK191" s="238"/>
      <c r="AL191" s="238"/>
      <c r="AM191" s="788"/>
      <c r="AN191" s="238"/>
      <c r="AO191" s="238"/>
      <c r="AP191" s="238"/>
      <c r="AQ191" s="238"/>
      <c r="AR191" s="238"/>
      <c r="AS191" s="238"/>
      <c r="AT191" s="238"/>
      <c r="AU191" s="238"/>
      <c r="AV191" s="238"/>
      <c r="AW191" s="238"/>
      <c r="AX191" s="238"/>
      <c r="AY191" s="788"/>
      <c r="AZ191" s="238"/>
      <c r="BA191" s="238"/>
      <c r="BB191" s="238"/>
      <c r="BC191" s="238"/>
      <c r="BD191" s="238"/>
      <c r="BE191" s="238"/>
      <c r="BF191" s="238"/>
      <c r="BG191" s="238"/>
      <c r="BH191" s="238"/>
      <c r="BI191" s="238"/>
      <c r="BJ191" s="238"/>
      <c r="BK191" s="788"/>
      <c r="BL191" s="238"/>
      <c r="BM191" s="238"/>
      <c r="BN191" s="238"/>
      <c r="BO191" s="238"/>
      <c r="BP191" s="238"/>
      <c r="BQ191" s="238"/>
      <c r="BR191" s="238"/>
      <c r="BS191" s="238"/>
      <c r="BT191" s="238"/>
      <c r="BU191" s="238"/>
      <c r="BV191" s="238"/>
      <c r="BW191" s="788"/>
      <c r="BX191" s="238"/>
      <c r="BY191" s="238"/>
      <c r="BZ191" s="238"/>
      <c r="CA191" s="238"/>
      <c r="CB191" s="238"/>
      <c r="CC191" s="238"/>
      <c r="CD191" s="238"/>
      <c r="CE191" s="238"/>
      <c r="CF191" s="238"/>
      <c r="CG191" s="238"/>
      <c r="CH191" s="238"/>
      <c r="CI191" s="788"/>
      <c r="CJ191" s="818"/>
      <c r="CK191" s="818"/>
      <c r="CL191" s="818"/>
      <c r="CM191" s="818"/>
      <c r="CN191" s="818"/>
      <c r="CO191" s="818"/>
      <c r="CP191" s="818"/>
      <c r="CQ191" s="818"/>
      <c r="CR191" s="818"/>
      <c r="CS191" s="818"/>
      <c r="CT191" s="818"/>
      <c r="CU191" s="819"/>
      <c r="CV191" s="818"/>
      <c r="CW191" s="818"/>
      <c r="CX191" s="818"/>
      <c r="CY191" s="818"/>
      <c r="CZ191" s="818"/>
      <c r="DA191" s="818"/>
      <c r="DB191" s="818"/>
      <c r="DC191" s="818"/>
      <c r="DD191" s="818"/>
      <c r="DE191" s="818"/>
      <c r="DF191" s="818"/>
      <c r="DG191" s="819"/>
    </row>
    <row r="192" spans="1:111" ht="16">
      <c r="A192" s="209"/>
      <c r="B192" s="331"/>
      <c r="C192" s="1115"/>
      <c r="D192" s="240"/>
      <c r="E192" s="240"/>
      <c r="F192" s="240"/>
      <c r="G192" s="240"/>
      <c r="H192" s="241"/>
      <c r="I192" s="240"/>
      <c r="J192" s="238"/>
      <c r="K192" s="238"/>
      <c r="L192" s="242"/>
      <c r="M192" s="238"/>
      <c r="N192" s="238"/>
      <c r="O192" s="238"/>
      <c r="P192" s="238"/>
      <c r="Q192" s="238"/>
      <c r="R192" s="238"/>
      <c r="S192" s="238"/>
      <c r="T192" s="238"/>
      <c r="U192" s="238"/>
      <c r="V192" s="238"/>
      <c r="W192" s="238"/>
      <c r="X192" s="238"/>
      <c r="Y192" s="238"/>
      <c r="Z192" s="238"/>
      <c r="AA192" s="788"/>
      <c r="AB192" s="238"/>
      <c r="AC192" s="238"/>
      <c r="AD192" s="238"/>
      <c r="AE192" s="238"/>
      <c r="AF192" s="238"/>
      <c r="AG192" s="238"/>
      <c r="AH192" s="238"/>
      <c r="AI192" s="238"/>
      <c r="AJ192" s="238"/>
      <c r="AK192" s="238"/>
      <c r="AL192" s="238"/>
      <c r="AM192" s="788"/>
      <c r="AN192" s="238"/>
      <c r="AO192" s="238"/>
      <c r="AP192" s="238"/>
      <c r="AQ192" s="238"/>
      <c r="AR192" s="238"/>
      <c r="AS192" s="238"/>
      <c r="AT192" s="238"/>
      <c r="AU192" s="238"/>
      <c r="AV192" s="238"/>
      <c r="AW192" s="238"/>
      <c r="AX192" s="238"/>
      <c r="AY192" s="788"/>
      <c r="AZ192" s="238"/>
      <c r="BA192" s="238"/>
      <c r="BB192" s="238"/>
      <c r="BC192" s="238"/>
      <c r="BD192" s="238"/>
      <c r="BE192" s="238"/>
      <c r="BF192" s="238"/>
      <c r="BG192" s="238"/>
      <c r="BH192" s="238"/>
      <c r="BI192" s="238"/>
      <c r="BJ192" s="238"/>
      <c r="BK192" s="788"/>
      <c r="BL192" s="238"/>
      <c r="BM192" s="238"/>
      <c r="BN192" s="238"/>
      <c r="BO192" s="238"/>
      <c r="BP192" s="238"/>
      <c r="BQ192" s="238"/>
      <c r="BR192" s="238"/>
      <c r="BS192" s="238"/>
      <c r="BT192" s="238"/>
      <c r="BU192" s="238"/>
      <c r="BV192" s="238"/>
      <c r="BW192" s="788"/>
      <c r="BX192" s="238"/>
      <c r="BY192" s="238"/>
      <c r="BZ192" s="238"/>
      <c r="CA192" s="238"/>
      <c r="CB192" s="238"/>
      <c r="CC192" s="238"/>
      <c r="CD192" s="238"/>
      <c r="CE192" s="238"/>
      <c r="CF192" s="238"/>
      <c r="CG192" s="238"/>
      <c r="CH192" s="238"/>
      <c r="CI192" s="788"/>
      <c r="CJ192" s="818"/>
      <c r="CK192" s="818"/>
      <c r="CL192" s="818"/>
      <c r="CM192" s="818"/>
      <c r="CN192" s="818"/>
      <c r="CO192" s="818"/>
      <c r="CP192" s="818"/>
      <c r="CQ192" s="818"/>
      <c r="CR192" s="818"/>
      <c r="CS192" s="818"/>
      <c r="CT192" s="818"/>
      <c r="CU192" s="819"/>
      <c r="CV192" s="818"/>
      <c r="CW192" s="818"/>
      <c r="CX192" s="818"/>
      <c r="CY192" s="818"/>
      <c r="CZ192" s="818"/>
      <c r="DA192" s="818"/>
      <c r="DB192" s="818"/>
      <c r="DC192" s="818"/>
      <c r="DD192" s="818"/>
      <c r="DE192" s="818"/>
      <c r="DF192" s="818"/>
      <c r="DG192" s="819"/>
    </row>
    <row r="193" spans="1:111" ht="16">
      <c r="A193" s="209"/>
      <c r="B193" s="331"/>
      <c r="C193" s="1115"/>
      <c r="D193" s="238"/>
      <c r="E193" s="238"/>
      <c r="F193" s="238"/>
      <c r="G193" s="238"/>
      <c r="H193" s="238"/>
      <c r="I193" s="238"/>
      <c r="J193" s="238"/>
      <c r="K193" s="238"/>
      <c r="L193" s="238"/>
      <c r="M193" s="238"/>
      <c r="N193" s="238"/>
      <c r="O193" s="238"/>
      <c r="P193" s="238"/>
      <c r="Q193" s="238"/>
      <c r="R193" s="238"/>
      <c r="S193" s="238"/>
      <c r="T193" s="238"/>
      <c r="U193" s="238"/>
      <c r="V193" s="238"/>
      <c r="W193" s="238"/>
      <c r="X193" s="238"/>
      <c r="Y193" s="238"/>
      <c r="Z193" s="238"/>
      <c r="AA193" s="788"/>
      <c r="AB193" s="238"/>
      <c r="AC193" s="238"/>
      <c r="AD193" s="238"/>
      <c r="AE193" s="238"/>
      <c r="AF193" s="238"/>
      <c r="AG193" s="238"/>
      <c r="AH193" s="238"/>
      <c r="AI193" s="238"/>
      <c r="AJ193" s="238"/>
      <c r="AK193" s="238"/>
      <c r="AL193" s="238"/>
      <c r="AM193" s="788"/>
      <c r="AN193" s="238"/>
      <c r="AO193" s="238"/>
      <c r="AP193" s="238"/>
      <c r="AQ193" s="238"/>
      <c r="AR193" s="238"/>
      <c r="AS193" s="238"/>
      <c r="AT193" s="238"/>
      <c r="AU193" s="238"/>
      <c r="AV193" s="238"/>
      <c r="AW193" s="238"/>
      <c r="AX193" s="238"/>
      <c r="AY193" s="788"/>
      <c r="AZ193" s="238"/>
      <c r="BA193" s="238"/>
      <c r="BB193" s="238"/>
      <c r="BC193" s="238"/>
      <c r="BD193" s="238"/>
      <c r="BE193" s="238"/>
      <c r="BF193" s="238"/>
      <c r="BG193" s="238"/>
      <c r="BH193" s="238"/>
      <c r="BI193" s="238"/>
      <c r="BJ193" s="238"/>
      <c r="BK193" s="788"/>
      <c r="BL193" s="238"/>
      <c r="BM193" s="238"/>
      <c r="BN193" s="238"/>
      <c r="BO193" s="238"/>
      <c r="BP193" s="238"/>
      <c r="BQ193" s="238"/>
      <c r="BR193" s="238"/>
      <c r="BS193" s="238"/>
      <c r="BT193" s="238"/>
      <c r="BU193" s="238"/>
      <c r="BV193" s="238"/>
      <c r="BW193" s="788"/>
      <c r="BX193" s="238"/>
      <c r="BY193" s="238"/>
      <c r="BZ193" s="238"/>
      <c r="CA193" s="238"/>
      <c r="CB193" s="238"/>
      <c r="CC193" s="238"/>
      <c r="CD193" s="238"/>
      <c r="CE193" s="238"/>
      <c r="CF193" s="238"/>
      <c r="CG193" s="238"/>
      <c r="CH193" s="238"/>
      <c r="CI193" s="788"/>
      <c r="CJ193" s="818"/>
      <c r="CK193" s="818"/>
      <c r="CL193" s="818"/>
      <c r="CM193" s="818"/>
      <c r="CN193" s="818"/>
      <c r="CO193" s="818"/>
      <c r="CP193" s="818"/>
      <c r="CQ193" s="818"/>
      <c r="CR193" s="818"/>
      <c r="CS193" s="818"/>
      <c r="CT193" s="818"/>
      <c r="CU193" s="819"/>
      <c r="CV193" s="818"/>
      <c r="CW193" s="818"/>
      <c r="CX193" s="818"/>
      <c r="CY193" s="818"/>
      <c r="CZ193" s="818"/>
      <c r="DA193" s="818"/>
      <c r="DB193" s="818"/>
      <c r="DC193" s="818"/>
      <c r="DD193" s="818"/>
      <c r="DE193" s="818"/>
      <c r="DF193" s="818"/>
      <c r="DG193" s="819"/>
    </row>
    <row r="194" spans="1:111" ht="16">
      <c r="A194" s="209"/>
      <c r="B194" s="331"/>
      <c r="C194" s="1115"/>
      <c r="D194" s="238"/>
      <c r="E194" s="238"/>
      <c r="F194" s="238"/>
      <c r="G194" s="238"/>
      <c r="H194" s="238"/>
      <c r="I194" s="238"/>
      <c r="J194" s="238"/>
      <c r="K194" s="238"/>
      <c r="L194" s="238"/>
      <c r="M194" s="238"/>
      <c r="N194" s="238"/>
      <c r="O194" s="238"/>
      <c r="P194" s="238"/>
      <c r="Q194" s="238"/>
      <c r="R194" s="238"/>
      <c r="S194" s="238"/>
      <c r="T194" s="238"/>
      <c r="U194" s="238"/>
      <c r="V194" s="238"/>
      <c r="W194" s="238"/>
      <c r="X194" s="238"/>
      <c r="Y194" s="238"/>
      <c r="Z194" s="238"/>
      <c r="AA194" s="788"/>
      <c r="AB194" s="238"/>
      <c r="AC194" s="238"/>
      <c r="AD194" s="238"/>
      <c r="AE194" s="238"/>
      <c r="AF194" s="238"/>
      <c r="AG194" s="238"/>
      <c r="AH194" s="238"/>
      <c r="AI194" s="238"/>
      <c r="AJ194" s="238"/>
      <c r="AK194" s="238"/>
      <c r="AL194" s="238"/>
      <c r="AM194" s="788"/>
      <c r="AN194" s="238"/>
      <c r="AO194" s="238"/>
      <c r="AP194" s="238"/>
      <c r="AQ194" s="238"/>
      <c r="AR194" s="238"/>
      <c r="AS194" s="238"/>
      <c r="AT194" s="238"/>
      <c r="AU194" s="238"/>
      <c r="AV194" s="238"/>
      <c r="AW194" s="238"/>
      <c r="AX194" s="238"/>
      <c r="AY194" s="788"/>
      <c r="AZ194" s="238"/>
      <c r="BA194" s="238"/>
      <c r="BB194" s="238"/>
      <c r="BC194" s="238"/>
      <c r="BD194" s="238"/>
      <c r="BE194" s="238"/>
      <c r="BF194" s="238"/>
      <c r="BG194" s="238"/>
      <c r="BH194" s="238"/>
      <c r="BI194" s="238"/>
      <c r="BJ194" s="238"/>
      <c r="BK194" s="788"/>
      <c r="BL194" s="238"/>
      <c r="BM194" s="238"/>
      <c r="BN194" s="238"/>
      <c r="BO194" s="238"/>
      <c r="BP194" s="238"/>
      <c r="BQ194" s="238"/>
      <c r="BR194" s="238"/>
      <c r="BS194" s="238"/>
      <c r="BT194" s="238"/>
      <c r="BU194" s="238"/>
      <c r="BV194" s="238"/>
      <c r="BW194" s="788"/>
      <c r="BX194" s="238"/>
      <c r="BY194" s="238"/>
      <c r="BZ194" s="238"/>
      <c r="CA194" s="238"/>
      <c r="CB194" s="238"/>
      <c r="CC194" s="238"/>
      <c r="CD194" s="238"/>
      <c r="CE194" s="238"/>
      <c r="CF194" s="238"/>
      <c r="CG194" s="238"/>
      <c r="CH194" s="238"/>
      <c r="CI194" s="788"/>
      <c r="CJ194" s="818"/>
      <c r="CK194" s="818"/>
      <c r="CL194" s="818"/>
      <c r="CM194" s="818"/>
      <c r="CN194" s="818"/>
      <c r="CO194" s="818"/>
      <c r="CP194" s="818"/>
      <c r="CQ194" s="818"/>
      <c r="CR194" s="818"/>
      <c r="CS194" s="818"/>
      <c r="CT194" s="818"/>
      <c r="CU194" s="819"/>
      <c r="CV194" s="818"/>
      <c r="CW194" s="818"/>
      <c r="CX194" s="818"/>
      <c r="CY194" s="818"/>
      <c r="CZ194" s="818"/>
      <c r="DA194" s="818"/>
      <c r="DB194" s="818"/>
      <c r="DC194" s="818"/>
      <c r="DD194" s="818"/>
      <c r="DE194" s="818"/>
      <c r="DF194" s="818"/>
      <c r="DG194" s="819"/>
    </row>
    <row r="195" spans="1:111" ht="16">
      <c r="A195" s="209"/>
      <c r="B195" s="331"/>
      <c r="C195" s="1115"/>
      <c r="D195" s="238"/>
      <c r="E195" s="238"/>
      <c r="F195" s="238"/>
      <c r="G195" s="238"/>
      <c r="H195" s="238"/>
      <c r="I195" s="238"/>
      <c r="J195" s="238"/>
      <c r="K195" s="238"/>
      <c r="L195" s="238"/>
      <c r="M195" s="238"/>
      <c r="N195" s="238"/>
      <c r="O195" s="238"/>
      <c r="P195" s="238"/>
      <c r="Q195" s="238"/>
      <c r="R195" s="238"/>
      <c r="S195" s="238"/>
      <c r="T195" s="238"/>
      <c r="U195" s="238"/>
      <c r="V195" s="238"/>
      <c r="W195" s="238"/>
      <c r="X195" s="238"/>
      <c r="Y195" s="238"/>
      <c r="Z195" s="238"/>
      <c r="AA195" s="788"/>
      <c r="AB195" s="238"/>
      <c r="AC195" s="238"/>
      <c r="AD195" s="238"/>
      <c r="AE195" s="238"/>
      <c r="AF195" s="238"/>
      <c r="AG195" s="238"/>
      <c r="AH195" s="238"/>
      <c r="AI195" s="238"/>
      <c r="AJ195" s="238"/>
      <c r="AK195" s="238"/>
      <c r="AL195" s="238"/>
      <c r="AM195" s="788"/>
      <c r="AN195" s="238"/>
      <c r="AO195" s="238"/>
      <c r="AP195" s="238"/>
      <c r="AQ195" s="238"/>
      <c r="AR195" s="238"/>
      <c r="AS195" s="238"/>
      <c r="AT195" s="238"/>
      <c r="AU195" s="238"/>
      <c r="AV195" s="238"/>
      <c r="AW195" s="238"/>
      <c r="AX195" s="238"/>
      <c r="AY195" s="788"/>
      <c r="AZ195" s="238"/>
      <c r="BA195" s="238"/>
      <c r="BB195" s="238"/>
      <c r="BC195" s="238"/>
      <c r="BD195" s="238"/>
      <c r="BE195" s="238"/>
      <c r="BF195" s="238"/>
      <c r="BG195" s="238"/>
      <c r="BH195" s="238"/>
      <c r="BI195" s="238"/>
      <c r="BJ195" s="238"/>
      <c r="BK195" s="788"/>
      <c r="BL195" s="238"/>
      <c r="BM195" s="238"/>
      <c r="BN195" s="238"/>
      <c r="BO195" s="238"/>
      <c r="BP195" s="238"/>
      <c r="BQ195" s="238"/>
      <c r="BR195" s="238"/>
      <c r="BS195" s="238"/>
      <c r="BT195" s="238"/>
      <c r="BU195" s="238"/>
      <c r="BV195" s="238"/>
      <c r="BW195" s="788"/>
      <c r="BX195" s="238"/>
      <c r="BY195" s="238"/>
      <c r="BZ195" s="238"/>
      <c r="CA195" s="238"/>
      <c r="CB195" s="238"/>
      <c r="CC195" s="238"/>
      <c r="CD195" s="238"/>
      <c r="CE195" s="238"/>
      <c r="CF195" s="238"/>
      <c r="CG195" s="238"/>
      <c r="CH195" s="238"/>
      <c r="CI195" s="788"/>
      <c r="CJ195" s="818"/>
      <c r="CK195" s="818"/>
      <c r="CL195" s="818"/>
      <c r="CM195" s="818"/>
      <c r="CN195" s="818"/>
      <c r="CO195" s="818"/>
      <c r="CP195" s="818"/>
      <c r="CQ195" s="818"/>
      <c r="CR195" s="818"/>
      <c r="CS195" s="818"/>
      <c r="CT195" s="818"/>
      <c r="CU195" s="819"/>
      <c r="CV195" s="818"/>
      <c r="CW195" s="818"/>
      <c r="CX195" s="818"/>
      <c r="CY195" s="818"/>
      <c r="CZ195" s="818"/>
      <c r="DA195" s="818"/>
      <c r="DB195" s="818"/>
      <c r="DC195" s="818"/>
      <c r="DD195" s="818"/>
      <c r="DE195" s="818"/>
      <c r="DF195" s="818"/>
      <c r="DG195" s="819"/>
    </row>
    <row r="196" spans="1:111" ht="16">
      <c r="A196" s="209"/>
      <c r="B196" s="331"/>
      <c r="C196" s="1115"/>
      <c r="D196" s="238"/>
      <c r="E196" s="238"/>
      <c r="F196" s="238"/>
      <c r="G196" s="238"/>
      <c r="H196" s="238"/>
      <c r="I196" s="238"/>
      <c r="J196" s="238"/>
      <c r="K196" s="238"/>
      <c r="L196" s="238"/>
      <c r="M196" s="238"/>
      <c r="N196" s="238"/>
      <c r="O196" s="238"/>
      <c r="P196" s="238"/>
      <c r="Q196" s="238"/>
      <c r="R196" s="238"/>
      <c r="S196" s="238"/>
      <c r="T196" s="238"/>
      <c r="U196" s="238"/>
      <c r="V196" s="238"/>
      <c r="W196" s="238"/>
      <c r="X196" s="238"/>
      <c r="Y196" s="238"/>
      <c r="Z196" s="238"/>
      <c r="AA196" s="788"/>
      <c r="AB196" s="238"/>
      <c r="AC196" s="238"/>
      <c r="AD196" s="238"/>
      <c r="AE196" s="238"/>
      <c r="AF196" s="238"/>
      <c r="AG196" s="238"/>
      <c r="AH196" s="238"/>
      <c r="AI196" s="238"/>
      <c r="AJ196" s="238"/>
      <c r="AK196" s="238"/>
      <c r="AL196" s="238"/>
      <c r="AM196" s="788"/>
      <c r="AN196" s="238"/>
      <c r="AO196" s="238"/>
      <c r="AP196" s="238"/>
      <c r="AQ196" s="238"/>
      <c r="AR196" s="238"/>
      <c r="AS196" s="238"/>
      <c r="AT196" s="238"/>
      <c r="AU196" s="238"/>
      <c r="AV196" s="238"/>
      <c r="AW196" s="238"/>
      <c r="AX196" s="238"/>
      <c r="AY196" s="788"/>
      <c r="AZ196" s="238"/>
      <c r="BA196" s="238"/>
      <c r="BB196" s="238"/>
      <c r="BC196" s="238"/>
      <c r="BD196" s="238"/>
      <c r="BE196" s="238"/>
      <c r="BF196" s="238"/>
      <c r="BG196" s="238"/>
      <c r="BH196" s="238"/>
      <c r="BI196" s="238"/>
      <c r="BJ196" s="238"/>
      <c r="BK196" s="788"/>
      <c r="BL196" s="238"/>
      <c r="BM196" s="238"/>
      <c r="BN196" s="238"/>
      <c r="BO196" s="238"/>
      <c r="BP196" s="238"/>
      <c r="BQ196" s="238"/>
      <c r="BR196" s="238"/>
      <c r="BS196" s="238"/>
      <c r="BT196" s="238"/>
      <c r="BU196" s="238"/>
      <c r="BV196" s="238"/>
      <c r="BW196" s="788"/>
      <c r="BX196" s="238"/>
      <c r="BY196" s="238"/>
      <c r="BZ196" s="238"/>
      <c r="CA196" s="238"/>
      <c r="CB196" s="238"/>
      <c r="CC196" s="238"/>
      <c r="CD196" s="238"/>
      <c r="CE196" s="238"/>
      <c r="CF196" s="238"/>
      <c r="CG196" s="238"/>
      <c r="CH196" s="238"/>
      <c r="CI196" s="788"/>
      <c r="CJ196" s="818"/>
      <c r="CK196" s="818"/>
      <c r="CL196" s="818"/>
      <c r="CM196" s="818"/>
      <c r="CN196" s="818"/>
      <c r="CO196" s="818"/>
      <c r="CP196" s="818"/>
      <c r="CQ196" s="818"/>
      <c r="CR196" s="818"/>
      <c r="CS196" s="818"/>
      <c r="CT196" s="818"/>
      <c r="CU196" s="819"/>
      <c r="CV196" s="818"/>
      <c r="CW196" s="818"/>
      <c r="CX196" s="818"/>
      <c r="CY196" s="818"/>
      <c r="CZ196" s="818"/>
      <c r="DA196" s="818"/>
      <c r="DB196" s="818"/>
      <c r="DC196" s="818"/>
      <c r="DD196" s="818"/>
      <c r="DE196" s="818"/>
      <c r="DF196" s="818"/>
      <c r="DG196" s="819"/>
    </row>
    <row r="197" spans="1:111" ht="16">
      <c r="A197" s="209"/>
      <c r="B197" s="331"/>
      <c r="C197" s="1115"/>
      <c r="D197" s="238"/>
      <c r="E197" s="238"/>
      <c r="F197" s="238"/>
      <c r="G197" s="238"/>
      <c r="H197" s="238"/>
      <c r="I197" s="238"/>
      <c r="J197" s="238"/>
      <c r="K197" s="238"/>
      <c r="L197" s="238"/>
      <c r="M197" s="238"/>
      <c r="N197" s="238"/>
      <c r="O197" s="238"/>
      <c r="P197" s="238"/>
      <c r="Q197" s="238"/>
      <c r="R197" s="238"/>
      <c r="S197" s="238"/>
      <c r="T197" s="238"/>
      <c r="U197" s="238"/>
      <c r="V197" s="238"/>
      <c r="W197" s="238"/>
      <c r="X197" s="238"/>
      <c r="Y197" s="238"/>
      <c r="Z197" s="238"/>
      <c r="AA197" s="788"/>
      <c r="AB197" s="238"/>
      <c r="AC197" s="238"/>
      <c r="AD197" s="238"/>
      <c r="AE197" s="238"/>
      <c r="AF197" s="238"/>
      <c r="AG197" s="238"/>
      <c r="AH197" s="238"/>
      <c r="AI197" s="238"/>
      <c r="AJ197" s="238"/>
      <c r="AK197" s="238"/>
      <c r="AL197" s="238"/>
      <c r="AM197" s="788"/>
      <c r="AN197" s="238"/>
      <c r="AO197" s="238"/>
      <c r="AP197" s="238"/>
      <c r="AQ197" s="238"/>
      <c r="AR197" s="238"/>
      <c r="AS197" s="238"/>
      <c r="AT197" s="238"/>
      <c r="AU197" s="238"/>
      <c r="AV197" s="238"/>
      <c r="AW197" s="238"/>
      <c r="AX197" s="238"/>
      <c r="AY197" s="788"/>
      <c r="AZ197" s="238"/>
      <c r="BA197" s="238"/>
      <c r="BB197" s="238"/>
      <c r="BC197" s="238"/>
      <c r="BD197" s="238"/>
      <c r="BE197" s="238"/>
      <c r="BF197" s="238"/>
      <c r="BG197" s="238"/>
      <c r="BH197" s="238"/>
      <c r="BI197" s="238"/>
      <c r="BJ197" s="238"/>
      <c r="BK197" s="788"/>
      <c r="BL197" s="238"/>
      <c r="BM197" s="238"/>
      <c r="BN197" s="238"/>
      <c r="BO197" s="238"/>
      <c r="BP197" s="238"/>
      <c r="BQ197" s="238"/>
      <c r="BR197" s="238"/>
      <c r="BS197" s="238"/>
      <c r="BT197" s="238"/>
      <c r="BU197" s="238"/>
      <c r="BV197" s="238"/>
      <c r="BW197" s="788"/>
      <c r="BX197" s="238"/>
      <c r="BY197" s="238"/>
      <c r="BZ197" s="238"/>
      <c r="CA197" s="238"/>
      <c r="CB197" s="238"/>
      <c r="CC197" s="238"/>
      <c r="CD197" s="238"/>
      <c r="CE197" s="238"/>
      <c r="CF197" s="238"/>
      <c r="CG197" s="238"/>
      <c r="CH197" s="238"/>
      <c r="CI197" s="788"/>
      <c r="CJ197" s="818"/>
      <c r="CK197" s="818"/>
      <c r="CL197" s="818"/>
      <c r="CM197" s="818"/>
      <c r="CN197" s="818"/>
      <c r="CO197" s="818"/>
      <c r="CP197" s="818"/>
      <c r="CQ197" s="818"/>
      <c r="CR197" s="818"/>
      <c r="CS197" s="818"/>
      <c r="CT197" s="818"/>
      <c r="CU197" s="819"/>
      <c r="CV197" s="818"/>
      <c r="CW197" s="818"/>
      <c r="CX197" s="818"/>
      <c r="CY197" s="818"/>
      <c r="CZ197" s="818"/>
      <c r="DA197" s="818"/>
      <c r="DB197" s="818"/>
      <c r="DC197" s="818"/>
      <c r="DD197" s="818"/>
      <c r="DE197" s="818"/>
      <c r="DF197" s="818"/>
      <c r="DG197" s="819"/>
    </row>
    <row r="198" spans="1:111" ht="16">
      <c r="A198" s="209"/>
      <c r="B198" s="331"/>
      <c r="C198" s="1115"/>
      <c r="D198" s="238"/>
      <c r="E198" s="238"/>
      <c r="F198" s="238"/>
      <c r="G198" s="238"/>
      <c r="H198" s="238"/>
      <c r="I198" s="238"/>
      <c r="J198" s="238"/>
      <c r="K198" s="238"/>
      <c r="L198" s="238"/>
      <c r="M198" s="238"/>
      <c r="N198" s="238"/>
      <c r="O198" s="238"/>
      <c r="P198" s="238"/>
      <c r="Q198" s="238"/>
      <c r="R198" s="238"/>
      <c r="S198" s="238"/>
      <c r="T198" s="238"/>
      <c r="U198" s="238"/>
      <c r="V198" s="238"/>
      <c r="W198" s="238"/>
      <c r="X198" s="238"/>
      <c r="Y198" s="238"/>
      <c r="Z198" s="238"/>
      <c r="AA198" s="788"/>
      <c r="AB198" s="238"/>
      <c r="AC198" s="238"/>
      <c r="AD198" s="238"/>
      <c r="AE198" s="238"/>
      <c r="AF198" s="238"/>
      <c r="AG198" s="238"/>
      <c r="AH198" s="238"/>
      <c r="AI198" s="238"/>
      <c r="AJ198" s="238"/>
      <c r="AK198" s="238"/>
      <c r="AL198" s="238"/>
      <c r="AM198" s="788"/>
      <c r="AN198" s="238"/>
      <c r="AO198" s="238"/>
      <c r="AP198" s="238"/>
      <c r="AQ198" s="238"/>
      <c r="AR198" s="238"/>
      <c r="AS198" s="238"/>
      <c r="AT198" s="238"/>
      <c r="AU198" s="238"/>
      <c r="AV198" s="238"/>
      <c r="AW198" s="238"/>
      <c r="AX198" s="238"/>
      <c r="AY198" s="788"/>
      <c r="AZ198" s="238"/>
      <c r="BA198" s="238"/>
      <c r="BB198" s="238"/>
      <c r="BC198" s="238"/>
      <c r="BD198" s="238"/>
      <c r="BE198" s="238"/>
      <c r="BF198" s="238"/>
      <c r="BG198" s="238"/>
      <c r="BH198" s="238"/>
      <c r="BI198" s="238"/>
      <c r="BJ198" s="238"/>
      <c r="BK198" s="788"/>
      <c r="BL198" s="238"/>
      <c r="BM198" s="238"/>
      <c r="BN198" s="238"/>
      <c r="BO198" s="238"/>
      <c r="BP198" s="238"/>
      <c r="BQ198" s="238"/>
      <c r="BR198" s="238"/>
      <c r="BS198" s="238"/>
      <c r="BT198" s="238"/>
      <c r="BU198" s="238"/>
      <c r="BV198" s="238"/>
      <c r="BW198" s="788"/>
      <c r="BX198" s="238"/>
      <c r="BY198" s="238"/>
      <c r="BZ198" s="238"/>
      <c r="CA198" s="238"/>
      <c r="CB198" s="238"/>
      <c r="CC198" s="238"/>
      <c r="CD198" s="238"/>
      <c r="CE198" s="238"/>
      <c r="CF198" s="238"/>
      <c r="CG198" s="238"/>
      <c r="CH198" s="238"/>
      <c r="CI198" s="788"/>
      <c r="CJ198" s="818"/>
      <c r="CK198" s="818"/>
      <c r="CL198" s="818"/>
      <c r="CM198" s="818"/>
      <c r="CN198" s="818"/>
      <c r="CO198" s="818"/>
      <c r="CP198" s="818"/>
      <c r="CQ198" s="818"/>
      <c r="CR198" s="818"/>
      <c r="CS198" s="818"/>
      <c r="CT198" s="818"/>
      <c r="CU198" s="819"/>
      <c r="CV198" s="818"/>
      <c r="CW198" s="818"/>
      <c r="CX198" s="818"/>
      <c r="CY198" s="818"/>
      <c r="CZ198" s="818"/>
      <c r="DA198" s="818"/>
      <c r="DB198" s="818"/>
      <c r="DC198" s="818"/>
      <c r="DD198" s="818"/>
      <c r="DE198" s="818"/>
      <c r="DF198" s="818"/>
      <c r="DG198" s="819"/>
    </row>
    <row r="199" spans="1:111" ht="16">
      <c r="A199" s="209"/>
      <c r="B199" s="331"/>
      <c r="C199" s="1115"/>
      <c r="D199" s="84"/>
      <c r="E199" s="243"/>
      <c r="F199" s="243"/>
      <c r="G199" s="243"/>
      <c r="H199" s="243"/>
      <c r="I199" s="243"/>
      <c r="J199" s="243"/>
      <c r="K199" s="243"/>
      <c r="L199" s="243"/>
      <c r="M199" s="243"/>
      <c r="N199" s="243"/>
      <c r="O199" s="243"/>
      <c r="P199" s="243"/>
      <c r="Q199" s="243"/>
      <c r="R199" s="243"/>
      <c r="S199" s="243"/>
      <c r="T199" s="243"/>
      <c r="U199" s="243"/>
      <c r="V199" s="243"/>
      <c r="W199" s="243"/>
      <c r="X199" s="243"/>
      <c r="Y199" s="243"/>
      <c r="Z199" s="243"/>
      <c r="AA199" s="790"/>
      <c r="AB199" s="243"/>
      <c r="AC199" s="243"/>
      <c r="AD199" s="243"/>
      <c r="AE199" s="243"/>
      <c r="AF199" s="243"/>
      <c r="AG199" s="243"/>
      <c r="AH199" s="243"/>
      <c r="AI199" s="243"/>
      <c r="AJ199" s="243"/>
      <c r="AK199" s="243"/>
      <c r="AL199" s="243"/>
      <c r="AM199" s="790"/>
      <c r="AN199" s="243"/>
      <c r="AO199" s="84"/>
      <c r="AP199" s="84"/>
      <c r="AQ199" s="84"/>
      <c r="AR199" s="84"/>
      <c r="AS199" s="84"/>
      <c r="AT199" s="84"/>
      <c r="AU199" s="84"/>
      <c r="AV199" s="84"/>
      <c r="AW199" s="84"/>
      <c r="AX199" s="84"/>
      <c r="AY199" s="790"/>
      <c r="AZ199" s="84"/>
      <c r="BA199" s="84"/>
      <c r="BB199" s="84"/>
      <c r="BC199" s="84"/>
      <c r="BD199" s="84"/>
      <c r="BE199" s="84"/>
      <c r="BF199" s="84"/>
      <c r="BG199" s="84"/>
      <c r="BH199" s="84"/>
      <c r="BI199" s="84"/>
      <c r="BJ199" s="84"/>
      <c r="BK199" s="790"/>
      <c r="BL199" s="84"/>
      <c r="BM199" s="84"/>
      <c r="BN199" s="84"/>
      <c r="BO199" s="84"/>
      <c r="BP199" s="84"/>
      <c r="BQ199" s="84"/>
      <c r="BR199" s="84"/>
      <c r="BS199" s="84"/>
      <c r="BT199" s="84"/>
      <c r="BU199" s="84"/>
      <c r="BV199" s="84"/>
      <c r="BW199" s="790"/>
      <c r="BX199" s="84"/>
      <c r="BY199" s="84"/>
      <c r="BZ199" s="84"/>
      <c r="CA199" s="84"/>
      <c r="CB199" s="84"/>
      <c r="CC199" s="84"/>
      <c r="CD199" s="84"/>
      <c r="CE199" s="84"/>
      <c r="CF199" s="84"/>
      <c r="CG199" s="84"/>
      <c r="CH199" s="84"/>
      <c r="CI199" s="790"/>
      <c r="CJ199" s="791"/>
      <c r="CK199" s="791"/>
      <c r="CL199" s="791"/>
      <c r="CM199" s="791"/>
      <c r="CN199" s="791"/>
      <c r="CO199" s="791"/>
      <c r="CP199" s="791"/>
      <c r="CQ199" s="791"/>
      <c r="CR199" s="791"/>
      <c r="CS199" s="791"/>
      <c r="CT199" s="791"/>
      <c r="CU199" s="821"/>
      <c r="CV199" s="791"/>
      <c r="CW199" s="791"/>
      <c r="CX199" s="791"/>
      <c r="CY199" s="791"/>
      <c r="CZ199" s="791"/>
      <c r="DA199" s="791"/>
      <c r="DB199" s="791"/>
      <c r="DC199" s="791"/>
      <c r="DD199" s="791"/>
      <c r="DE199" s="791"/>
      <c r="DF199" s="791"/>
      <c r="DG199" s="821"/>
    </row>
    <row r="200" spans="1:111" ht="16">
      <c r="A200" s="209"/>
      <c r="B200" s="331"/>
      <c r="C200" s="1115"/>
      <c r="D200" s="243"/>
      <c r="E200" s="243"/>
      <c r="F200" s="243"/>
      <c r="G200" s="243"/>
      <c r="H200" s="243"/>
      <c r="I200" s="243"/>
      <c r="J200" s="243"/>
      <c r="K200" s="243"/>
      <c r="L200" s="243"/>
      <c r="M200" s="243"/>
      <c r="N200" s="243"/>
      <c r="O200" s="243"/>
      <c r="P200" s="243"/>
      <c r="Q200" s="243"/>
      <c r="R200" s="243"/>
      <c r="S200" s="243"/>
      <c r="T200" s="243"/>
      <c r="U200" s="243"/>
      <c r="V200" s="243"/>
      <c r="W200" s="243"/>
      <c r="X200" s="243"/>
      <c r="Y200" s="243"/>
      <c r="Z200" s="243"/>
      <c r="AA200" s="790"/>
      <c r="AB200" s="243"/>
      <c r="AC200" s="243"/>
      <c r="AD200" s="243"/>
      <c r="AE200" s="243"/>
      <c r="AF200" s="243"/>
      <c r="AG200" s="243"/>
      <c r="AH200" s="243"/>
      <c r="AI200" s="243"/>
      <c r="AJ200" s="243"/>
      <c r="AK200" s="243"/>
      <c r="AL200" s="243"/>
      <c r="AM200" s="790"/>
      <c r="AN200" s="243"/>
      <c r="AO200" s="84"/>
      <c r="AP200" s="84"/>
      <c r="AQ200" s="84"/>
      <c r="AR200" s="84"/>
      <c r="AS200" s="84"/>
      <c r="AT200" s="84"/>
      <c r="AU200" s="84"/>
      <c r="AV200" s="84"/>
      <c r="AW200" s="84"/>
      <c r="AX200" s="84"/>
      <c r="AY200" s="790"/>
      <c r="AZ200" s="84"/>
      <c r="BA200" s="84"/>
      <c r="BB200" s="84"/>
      <c r="BC200" s="84"/>
      <c r="BD200" s="84"/>
      <c r="BE200" s="84"/>
      <c r="BF200" s="84"/>
      <c r="BG200" s="84"/>
      <c r="BH200" s="84"/>
      <c r="BI200" s="84"/>
      <c r="BJ200" s="84"/>
      <c r="BK200" s="790"/>
      <c r="BL200" s="84"/>
      <c r="BM200" s="84"/>
      <c r="BN200" s="84"/>
      <c r="BO200" s="84"/>
      <c r="BP200" s="84"/>
      <c r="BQ200" s="84"/>
      <c r="BR200" s="84"/>
      <c r="BS200" s="84"/>
      <c r="BT200" s="84"/>
      <c r="BU200" s="84"/>
      <c r="BV200" s="84"/>
      <c r="BW200" s="790"/>
      <c r="BX200" s="84"/>
      <c r="BY200" s="84"/>
      <c r="BZ200" s="84"/>
      <c r="CA200" s="84"/>
      <c r="CB200" s="84"/>
      <c r="CC200" s="84"/>
      <c r="CD200" s="84"/>
      <c r="CE200" s="84"/>
      <c r="CF200" s="84"/>
      <c r="CG200" s="84"/>
      <c r="CH200" s="84"/>
      <c r="CI200" s="790"/>
      <c r="CJ200" s="791"/>
      <c r="CK200" s="791"/>
      <c r="CL200" s="791"/>
      <c r="CM200" s="791"/>
      <c r="CN200" s="791"/>
      <c r="CO200" s="791"/>
      <c r="CP200" s="791"/>
      <c r="CQ200" s="791"/>
      <c r="CR200" s="791"/>
      <c r="CS200" s="791"/>
      <c r="CT200" s="791"/>
      <c r="CU200" s="821"/>
      <c r="CV200" s="791"/>
      <c r="CW200" s="791"/>
      <c r="CX200" s="791"/>
      <c r="CY200" s="791"/>
      <c r="CZ200" s="791"/>
      <c r="DA200" s="791"/>
      <c r="DB200" s="791"/>
      <c r="DC200" s="791"/>
      <c r="DD200" s="791"/>
      <c r="DE200" s="791"/>
      <c r="DF200" s="791"/>
      <c r="DG200" s="821"/>
    </row>
    <row r="201" spans="1:111" ht="16">
      <c r="A201" s="209"/>
      <c r="B201" s="331"/>
      <c r="C201" s="1115"/>
      <c r="D201" s="243"/>
      <c r="E201" s="243"/>
      <c r="F201" s="243"/>
      <c r="G201" s="243"/>
      <c r="H201" s="243"/>
      <c r="I201" s="243"/>
      <c r="J201" s="243"/>
      <c r="K201" s="243"/>
      <c r="L201" s="243"/>
      <c r="M201" s="243"/>
      <c r="N201" s="243"/>
      <c r="O201" s="243"/>
      <c r="P201" s="243"/>
      <c r="Q201" s="243"/>
      <c r="R201" s="243"/>
      <c r="S201" s="243"/>
      <c r="T201" s="243"/>
      <c r="U201" s="243"/>
      <c r="V201" s="243"/>
      <c r="W201" s="243"/>
      <c r="X201" s="243"/>
      <c r="Y201" s="243"/>
      <c r="Z201" s="243"/>
      <c r="AA201" s="790"/>
      <c r="AB201" s="243"/>
      <c r="AC201" s="243"/>
      <c r="AD201" s="243"/>
      <c r="AE201" s="243"/>
      <c r="AF201" s="243"/>
      <c r="AG201" s="243"/>
      <c r="AH201" s="243"/>
      <c r="AI201" s="243"/>
      <c r="AJ201" s="243"/>
      <c r="AK201" s="243"/>
      <c r="AL201" s="243"/>
      <c r="AM201" s="790"/>
      <c r="AN201" s="243"/>
      <c r="AO201" s="84"/>
      <c r="AP201" s="84"/>
      <c r="AQ201" s="84"/>
      <c r="AR201" s="84"/>
      <c r="AS201" s="84"/>
      <c r="AT201" s="84"/>
      <c r="AU201" s="84"/>
      <c r="AV201" s="84"/>
      <c r="AW201" s="84"/>
      <c r="AX201" s="84"/>
      <c r="AY201" s="790"/>
      <c r="AZ201" s="84"/>
      <c r="BA201" s="84"/>
      <c r="BB201" s="84"/>
      <c r="BC201" s="84"/>
      <c r="BD201" s="84"/>
      <c r="BE201" s="84"/>
      <c r="BF201" s="84"/>
      <c r="BG201" s="84"/>
      <c r="BH201" s="84"/>
      <c r="BI201" s="84"/>
      <c r="BJ201" s="84"/>
      <c r="BK201" s="790"/>
      <c r="BL201" s="84"/>
      <c r="BM201" s="84"/>
      <c r="BN201" s="84"/>
      <c r="BO201" s="84"/>
      <c r="BP201" s="84"/>
      <c r="BQ201" s="84"/>
      <c r="BR201" s="84"/>
      <c r="BS201" s="84"/>
      <c r="BT201" s="84"/>
      <c r="BU201" s="84"/>
      <c r="BV201" s="84"/>
      <c r="BW201" s="790"/>
      <c r="BX201" s="84"/>
      <c r="BY201" s="84"/>
      <c r="BZ201" s="84"/>
      <c r="CA201" s="84"/>
      <c r="CB201" s="84"/>
      <c r="CC201" s="84"/>
      <c r="CD201" s="84"/>
      <c r="CE201" s="84"/>
      <c r="CF201" s="84"/>
      <c r="CG201" s="84"/>
      <c r="CH201" s="84"/>
      <c r="CI201" s="790"/>
      <c r="CJ201" s="791"/>
      <c r="CK201" s="791"/>
      <c r="CL201" s="791"/>
      <c r="CM201" s="791"/>
      <c r="CN201" s="791"/>
      <c r="CO201" s="791"/>
      <c r="CP201" s="791"/>
      <c r="CQ201" s="791"/>
      <c r="CR201" s="791"/>
      <c r="CS201" s="791"/>
      <c r="CT201" s="791"/>
      <c r="CU201" s="821"/>
      <c r="CV201" s="791"/>
      <c r="CW201" s="791"/>
      <c r="CX201" s="791"/>
      <c r="CY201" s="791"/>
      <c r="CZ201" s="791"/>
      <c r="DA201" s="791"/>
      <c r="DB201" s="791"/>
      <c r="DC201" s="791"/>
      <c r="DD201" s="791"/>
      <c r="DE201" s="791"/>
      <c r="DF201" s="791"/>
      <c r="DG201" s="821"/>
    </row>
    <row r="202" spans="1:111" ht="16">
      <c r="A202" s="209"/>
      <c r="B202" s="331"/>
      <c r="C202" s="1115"/>
      <c r="D202" s="243"/>
      <c r="E202" s="243"/>
      <c r="F202" s="243"/>
      <c r="G202" s="243"/>
      <c r="H202" s="243"/>
      <c r="I202" s="243"/>
      <c r="J202" s="243"/>
      <c r="K202" s="243"/>
      <c r="L202" s="243"/>
      <c r="M202" s="243"/>
      <c r="N202" s="243"/>
      <c r="O202" s="243"/>
      <c r="P202" s="243"/>
      <c r="Q202" s="243"/>
      <c r="R202" s="243"/>
      <c r="S202" s="243"/>
      <c r="T202" s="243"/>
      <c r="U202" s="243"/>
      <c r="V202" s="243"/>
      <c r="W202" s="243"/>
      <c r="X202" s="243"/>
      <c r="Y202" s="243"/>
      <c r="Z202" s="243"/>
      <c r="AA202" s="790"/>
      <c r="AB202" s="243"/>
      <c r="AC202" s="243"/>
      <c r="AD202" s="243"/>
      <c r="AE202" s="243"/>
      <c r="AF202" s="243"/>
      <c r="AG202" s="243"/>
      <c r="AH202" s="243"/>
      <c r="AI202" s="243"/>
      <c r="AJ202" s="243"/>
      <c r="AK202" s="243"/>
      <c r="AL202" s="243"/>
      <c r="AM202" s="790"/>
      <c r="AN202" s="243"/>
      <c r="AO202" s="84"/>
      <c r="AP202" s="84"/>
      <c r="AQ202" s="84"/>
      <c r="AR202" s="84"/>
      <c r="AS202" s="84"/>
      <c r="AT202" s="84"/>
      <c r="AU202" s="84"/>
      <c r="AV202" s="84"/>
      <c r="AW202" s="84"/>
      <c r="AX202" s="84"/>
      <c r="AY202" s="790"/>
      <c r="AZ202" s="84"/>
      <c r="BA202" s="84"/>
      <c r="BB202" s="84"/>
      <c r="BC202" s="84"/>
      <c r="BD202" s="84"/>
      <c r="BE202" s="84"/>
      <c r="BF202" s="84"/>
      <c r="BG202" s="84"/>
      <c r="BH202" s="84"/>
      <c r="BI202" s="84"/>
      <c r="BJ202" s="84"/>
      <c r="BK202" s="790"/>
      <c r="BL202" s="84"/>
      <c r="BM202" s="84"/>
      <c r="BN202" s="84"/>
      <c r="BO202" s="84"/>
      <c r="BP202" s="84"/>
      <c r="BQ202" s="84"/>
      <c r="BR202" s="84"/>
      <c r="BS202" s="84"/>
      <c r="BT202" s="84"/>
      <c r="BU202" s="84"/>
      <c r="BV202" s="84"/>
      <c r="BW202" s="790"/>
      <c r="BX202" s="84"/>
      <c r="BY202" s="84"/>
      <c r="BZ202" s="84"/>
      <c r="CA202" s="84"/>
      <c r="CB202" s="84"/>
      <c r="CC202" s="84"/>
      <c r="CD202" s="84"/>
      <c r="CE202" s="84"/>
      <c r="CF202" s="84"/>
      <c r="CG202" s="84"/>
      <c r="CH202" s="84"/>
      <c r="CI202" s="790"/>
      <c r="CJ202" s="791"/>
      <c r="CK202" s="791"/>
      <c r="CL202" s="791"/>
      <c r="CM202" s="791"/>
      <c r="CN202" s="791"/>
      <c r="CO202" s="791"/>
      <c r="CP202" s="791"/>
      <c r="CQ202" s="791"/>
      <c r="CR202" s="791"/>
      <c r="CS202" s="791"/>
      <c r="CT202" s="791"/>
      <c r="CU202" s="821"/>
      <c r="CV202" s="791"/>
      <c r="CW202" s="791"/>
      <c r="CX202" s="791"/>
      <c r="CY202" s="791"/>
      <c r="CZ202" s="791"/>
      <c r="DA202" s="791"/>
      <c r="DB202" s="791"/>
      <c r="DC202" s="791"/>
      <c r="DD202" s="791"/>
      <c r="DE202" s="791"/>
      <c r="DF202" s="791"/>
      <c r="DG202" s="821"/>
    </row>
    <row r="203" spans="1:111" ht="16">
      <c r="A203" s="209"/>
      <c r="B203" s="331"/>
      <c r="C203" s="1115"/>
      <c r="D203" s="243"/>
      <c r="E203" s="243"/>
      <c r="F203" s="243"/>
      <c r="G203" s="243"/>
      <c r="H203" s="243"/>
      <c r="I203" s="243"/>
      <c r="J203" s="243"/>
      <c r="K203" s="243"/>
      <c r="L203" s="243"/>
      <c r="M203" s="243"/>
      <c r="N203" s="243"/>
      <c r="O203" s="243"/>
      <c r="P203" s="243"/>
      <c r="Q203" s="243"/>
      <c r="R203" s="243"/>
      <c r="S203" s="243"/>
      <c r="T203" s="243"/>
      <c r="U203" s="243"/>
      <c r="V203" s="243"/>
      <c r="W203" s="243"/>
      <c r="X203" s="243"/>
      <c r="Y203" s="243"/>
      <c r="Z203" s="243"/>
      <c r="AA203" s="790"/>
      <c r="AB203" s="243"/>
      <c r="AC203" s="243"/>
      <c r="AD203" s="243"/>
      <c r="AE203" s="243"/>
      <c r="AF203" s="243"/>
      <c r="AG203" s="243"/>
      <c r="AH203" s="243"/>
      <c r="AI203" s="243"/>
      <c r="AJ203" s="243"/>
      <c r="AK203" s="243"/>
      <c r="AL203" s="243"/>
      <c r="AM203" s="790"/>
      <c r="AN203" s="243"/>
      <c r="AO203" s="84"/>
      <c r="AP203" s="84"/>
      <c r="AQ203" s="84"/>
      <c r="AR203" s="84"/>
      <c r="AS203" s="84"/>
      <c r="AT203" s="84"/>
      <c r="AU203" s="84"/>
      <c r="AV203" s="84"/>
      <c r="AW203" s="84"/>
      <c r="AX203" s="84"/>
      <c r="AY203" s="790"/>
      <c r="AZ203" s="84"/>
      <c r="BA203" s="84"/>
      <c r="BB203" s="84"/>
      <c r="BC203" s="84"/>
      <c r="BD203" s="84"/>
      <c r="BE203" s="84"/>
      <c r="BF203" s="84"/>
      <c r="BG203" s="84"/>
      <c r="BH203" s="84"/>
      <c r="BI203" s="84"/>
      <c r="BJ203" s="84"/>
      <c r="BK203" s="790"/>
      <c r="BL203" s="84"/>
      <c r="BM203" s="84"/>
      <c r="BN203" s="84"/>
      <c r="BO203" s="84"/>
      <c r="BP203" s="84"/>
      <c r="BQ203" s="84"/>
      <c r="BR203" s="84"/>
      <c r="BS203" s="84"/>
      <c r="BT203" s="84"/>
      <c r="BU203" s="84"/>
      <c r="BV203" s="84"/>
      <c r="BW203" s="790"/>
      <c r="BX203" s="84"/>
      <c r="BY203" s="84"/>
      <c r="BZ203" s="84"/>
      <c r="CA203" s="84"/>
      <c r="CB203" s="84"/>
      <c r="CC203" s="84"/>
      <c r="CD203" s="84"/>
      <c r="CE203" s="84"/>
      <c r="CF203" s="84"/>
      <c r="CG203" s="84"/>
      <c r="CH203" s="84"/>
      <c r="CI203" s="790"/>
      <c r="CJ203" s="791"/>
      <c r="CK203" s="791"/>
      <c r="CL203" s="791"/>
      <c r="CM203" s="791"/>
      <c r="CN203" s="791"/>
      <c r="CO203" s="791"/>
      <c r="CP203" s="791"/>
      <c r="CQ203" s="791"/>
      <c r="CR203" s="791"/>
      <c r="CS203" s="791"/>
      <c r="CT203" s="791"/>
      <c r="CU203" s="821"/>
      <c r="CV203" s="791"/>
      <c r="CW203" s="791"/>
      <c r="CX203" s="791"/>
      <c r="CY203" s="791"/>
      <c r="CZ203" s="791"/>
      <c r="DA203" s="791"/>
      <c r="DB203" s="791"/>
      <c r="DC203" s="791"/>
      <c r="DD203" s="791"/>
      <c r="DE203" s="791"/>
      <c r="DF203" s="791"/>
      <c r="DG203" s="821"/>
    </row>
    <row r="204" spans="1:111" ht="16">
      <c r="A204" s="209"/>
      <c r="B204" s="331"/>
      <c r="C204" s="1115"/>
      <c r="D204" s="243"/>
      <c r="E204" s="243"/>
      <c r="F204" s="243"/>
      <c r="G204" s="243"/>
      <c r="H204" s="243"/>
      <c r="I204" s="243"/>
      <c r="J204" s="243"/>
      <c r="K204" s="243"/>
      <c r="L204" s="243"/>
      <c r="M204" s="243"/>
      <c r="N204" s="243"/>
      <c r="O204" s="243"/>
      <c r="P204" s="243"/>
      <c r="Q204" s="243"/>
      <c r="R204" s="243"/>
      <c r="S204" s="243"/>
      <c r="T204" s="243"/>
      <c r="U204" s="243"/>
      <c r="V204" s="243"/>
      <c r="W204" s="243"/>
      <c r="X204" s="243"/>
      <c r="Y204" s="243"/>
      <c r="Z204" s="243"/>
      <c r="AA204" s="790"/>
      <c r="AB204" s="243"/>
      <c r="AC204" s="243"/>
      <c r="AD204" s="243"/>
      <c r="AE204" s="243"/>
      <c r="AF204" s="243"/>
      <c r="AG204" s="243"/>
      <c r="AH204" s="243"/>
      <c r="AI204" s="243"/>
      <c r="AJ204" s="243"/>
      <c r="AK204" s="243"/>
      <c r="AL204" s="243"/>
      <c r="AM204" s="790"/>
      <c r="AN204" s="243"/>
      <c r="AO204" s="84"/>
      <c r="AP204" s="84"/>
      <c r="AQ204" s="84"/>
      <c r="AR204" s="84"/>
      <c r="AS204" s="84"/>
      <c r="AT204" s="84"/>
      <c r="AU204" s="84"/>
      <c r="AV204" s="84"/>
      <c r="AW204" s="84"/>
      <c r="AX204" s="84"/>
      <c r="AY204" s="790"/>
      <c r="AZ204" s="84"/>
      <c r="BA204" s="84"/>
      <c r="BB204" s="84"/>
      <c r="BC204" s="84"/>
      <c r="BD204" s="84"/>
      <c r="BE204" s="84"/>
      <c r="BF204" s="84"/>
      <c r="BG204" s="84"/>
      <c r="BH204" s="84"/>
      <c r="BI204" s="84"/>
      <c r="BJ204" s="84"/>
      <c r="BK204" s="790"/>
      <c r="BL204" s="84"/>
      <c r="BM204" s="84"/>
      <c r="BN204" s="84"/>
      <c r="BO204" s="84"/>
      <c r="BP204" s="84"/>
      <c r="BQ204" s="84"/>
      <c r="BR204" s="84"/>
      <c r="BS204" s="84"/>
      <c r="BT204" s="84"/>
      <c r="BU204" s="84"/>
      <c r="BV204" s="84"/>
      <c r="BW204" s="790"/>
      <c r="BX204" s="84"/>
      <c r="BY204" s="84"/>
      <c r="BZ204" s="84"/>
      <c r="CA204" s="84"/>
      <c r="CB204" s="84"/>
      <c r="CC204" s="84"/>
      <c r="CD204" s="84"/>
      <c r="CE204" s="84"/>
      <c r="CF204" s="84"/>
      <c r="CG204" s="84"/>
      <c r="CH204" s="84"/>
      <c r="CI204" s="790"/>
      <c r="CJ204" s="791"/>
      <c r="CK204" s="791"/>
      <c r="CL204" s="791"/>
      <c r="CM204" s="791"/>
      <c r="CN204" s="791"/>
      <c r="CO204" s="791"/>
      <c r="CP204" s="791"/>
      <c r="CQ204" s="791"/>
      <c r="CR204" s="791"/>
      <c r="CS204" s="791"/>
      <c r="CT204" s="791"/>
      <c r="CU204" s="821"/>
      <c r="CV204" s="791"/>
      <c r="CW204" s="791"/>
      <c r="CX204" s="791"/>
      <c r="CY204" s="791"/>
      <c r="CZ204" s="791"/>
      <c r="DA204" s="791"/>
      <c r="DB204" s="791"/>
      <c r="DC204" s="791"/>
      <c r="DD204" s="791"/>
      <c r="DE204" s="791"/>
      <c r="DF204" s="791"/>
      <c r="DG204" s="821"/>
    </row>
    <row r="205" spans="1:111" ht="16">
      <c r="A205" s="209"/>
      <c r="B205" s="331"/>
      <c r="C205" s="1115"/>
      <c r="D205" s="243"/>
      <c r="E205" s="243"/>
      <c r="F205" s="243"/>
      <c r="G205" s="243"/>
      <c r="H205" s="243"/>
      <c r="I205" s="243"/>
      <c r="J205" s="243"/>
      <c r="K205" s="243"/>
      <c r="L205" s="243"/>
      <c r="M205" s="243"/>
      <c r="N205" s="243"/>
      <c r="O205" s="243"/>
      <c r="P205" s="243"/>
      <c r="Q205" s="243"/>
      <c r="R205" s="243"/>
      <c r="S205" s="243"/>
      <c r="T205" s="243"/>
      <c r="U205" s="243"/>
      <c r="V205" s="243"/>
      <c r="W205" s="243"/>
      <c r="X205" s="243"/>
      <c r="Y205" s="243"/>
      <c r="Z205" s="243"/>
      <c r="AA205" s="790"/>
      <c r="AB205" s="243"/>
      <c r="AC205" s="243"/>
      <c r="AD205" s="243"/>
      <c r="AE205" s="243"/>
      <c r="AF205" s="243"/>
      <c r="AG205" s="243"/>
      <c r="AH205" s="243"/>
      <c r="AI205" s="243"/>
      <c r="AJ205" s="243"/>
      <c r="AK205" s="243"/>
      <c r="AL205" s="243"/>
      <c r="AM205" s="790"/>
      <c r="AN205" s="243"/>
      <c r="AO205" s="84"/>
      <c r="AP205" s="84"/>
      <c r="AQ205" s="84"/>
      <c r="AR205" s="84"/>
      <c r="AS205" s="84"/>
      <c r="AT205" s="84"/>
      <c r="AU205" s="84"/>
      <c r="AV205" s="84"/>
      <c r="AW205" s="84"/>
      <c r="AX205" s="84"/>
      <c r="AY205" s="790"/>
      <c r="AZ205" s="84"/>
      <c r="BA205" s="84"/>
      <c r="BB205" s="84"/>
      <c r="BC205" s="84"/>
      <c r="BD205" s="84"/>
      <c r="BE205" s="84"/>
      <c r="BF205" s="84"/>
      <c r="BG205" s="84"/>
      <c r="BH205" s="84"/>
      <c r="BI205" s="84"/>
      <c r="BJ205" s="84"/>
      <c r="BK205" s="790"/>
      <c r="BL205" s="84"/>
      <c r="BM205" s="84"/>
      <c r="BN205" s="84"/>
      <c r="BO205" s="84"/>
      <c r="BP205" s="84"/>
      <c r="BQ205" s="84"/>
      <c r="BR205" s="84"/>
      <c r="BS205" s="84"/>
      <c r="BT205" s="84"/>
      <c r="BU205" s="84"/>
      <c r="BV205" s="84"/>
      <c r="BW205" s="790"/>
      <c r="BX205" s="84"/>
      <c r="BY205" s="84"/>
      <c r="BZ205" s="84"/>
      <c r="CA205" s="84"/>
      <c r="CB205" s="84"/>
      <c r="CC205" s="84"/>
      <c r="CD205" s="84"/>
      <c r="CE205" s="84"/>
      <c r="CF205" s="84"/>
      <c r="CG205" s="84"/>
      <c r="CH205" s="84"/>
      <c r="CI205" s="790"/>
      <c r="CJ205" s="791"/>
      <c r="CK205" s="791"/>
      <c r="CL205" s="791"/>
      <c r="CM205" s="791"/>
      <c r="CN205" s="791"/>
      <c r="CO205" s="791"/>
      <c r="CP205" s="791"/>
      <c r="CQ205" s="791"/>
      <c r="CR205" s="791"/>
      <c r="CS205" s="791"/>
      <c r="CT205" s="791"/>
      <c r="CU205" s="821"/>
      <c r="CV205" s="791"/>
      <c r="CW205" s="791"/>
      <c r="CX205" s="791"/>
      <c r="CY205" s="791"/>
      <c r="CZ205" s="791"/>
      <c r="DA205" s="791"/>
      <c r="DB205" s="791"/>
      <c r="DC205" s="791"/>
      <c r="DD205" s="791"/>
      <c r="DE205" s="791"/>
      <c r="DF205" s="791"/>
      <c r="DG205" s="821"/>
    </row>
    <row r="206" spans="1:111" ht="16">
      <c r="A206" s="209"/>
      <c r="B206" s="331"/>
      <c r="C206" s="1115"/>
      <c r="D206" s="243"/>
      <c r="E206" s="243"/>
      <c r="F206" s="243"/>
      <c r="G206" s="243"/>
      <c r="H206" s="243"/>
      <c r="I206" s="243"/>
      <c r="J206" s="243"/>
      <c r="K206" s="243"/>
      <c r="L206" s="243"/>
      <c r="M206" s="243"/>
      <c r="N206" s="243"/>
      <c r="O206" s="243"/>
      <c r="P206" s="243"/>
      <c r="Q206" s="243"/>
      <c r="R206" s="243"/>
      <c r="S206" s="243"/>
      <c r="T206" s="243"/>
      <c r="U206" s="243"/>
      <c r="V206" s="243"/>
      <c r="W206" s="243"/>
      <c r="X206" s="243"/>
      <c r="Y206" s="243"/>
      <c r="Z206" s="243"/>
      <c r="AA206" s="790"/>
      <c r="AB206" s="243"/>
      <c r="AC206" s="243"/>
      <c r="AD206" s="243"/>
      <c r="AE206" s="243"/>
      <c r="AF206" s="243"/>
      <c r="AG206" s="243"/>
      <c r="AH206" s="243"/>
      <c r="AI206" s="243"/>
      <c r="AJ206" s="243"/>
      <c r="AK206" s="243"/>
      <c r="AL206" s="243"/>
      <c r="AM206" s="790"/>
      <c r="AN206" s="243"/>
      <c r="AO206" s="84"/>
      <c r="AP206" s="84"/>
      <c r="AQ206" s="84"/>
      <c r="AR206" s="84"/>
      <c r="AS206" s="84"/>
      <c r="AT206" s="84"/>
      <c r="AU206" s="84"/>
      <c r="AV206" s="84"/>
      <c r="AW206" s="84"/>
      <c r="AX206" s="84"/>
      <c r="AY206" s="790"/>
      <c r="AZ206" s="84"/>
      <c r="BA206" s="84"/>
      <c r="BB206" s="84"/>
      <c r="BC206" s="84"/>
      <c r="BD206" s="84"/>
      <c r="BE206" s="84"/>
      <c r="BF206" s="84"/>
      <c r="BG206" s="84"/>
      <c r="BH206" s="84"/>
      <c r="BI206" s="84"/>
      <c r="BJ206" s="84"/>
      <c r="BK206" s="790"/>
      <c r="BL206" s="84"/>
      <c r="BM206" s="84"/>
      <c r="BN206" s="84"/>
      <c r="BO206" s="84"/>
      <c r="BP206" s="84"/>
      <c r="BQ206" s="84"/>
      <c r="BR206" s="84"/>
      <c r="BS206" s="84"/>
      <c r="BT206" s="84"/>
      <c r="BU206" s="84"/>
      <c r="BV206" s="84"/>
      <c r="BW206" s="790"/>
      <c r="BX206" s="84"/>
      <c r="BY206" s="84"/>
      <c r="BZ206" s="84"/>
      <c r="CA206" s="84"/>
      <c r="CB206" s="84"/>
      <c r="CC206" s="84"/>
      <c r="CD206" s="84"/>
      <c r="CE206" s="84"/>
      <c r="CF206" s="84"/>
      <c r="CG206" s="84"/>
      <c r="CH206" s="84"/>
      <c r="CI206" s="790"/>
      <c r="CJ206" s="791"/>
      <c r="CK206" s="791"/>
      <c r="CL206" s="791"/>
      <c r="CM206" s="791"/>
      <c r="CN206" s="791"/>
      <c r="CO206" s="791"/>
      <c r="CP206" s="791"/>
      <c r="CQ206" s="791"/>
      <c r="CR206" s="791"/>
      <c r="CS206" s="791"/>
      <c r="CT206" s="791"/>
      <c r="CU206" s="821"/>
      <c r="CV206" s="791"/>
      <c r="CW206" s="791"/>
      <c r="CX206" s="791"/>
      <c r="CY206" s="791"/>
      <c r="CZ206" s="791"/>
      <c r="DA206" s="791"/>
      <c r="DB206" s="791"/>
      <c r="DC206" s="791"/>
      <c r="DD206" s="791"/>
      <c r="DE206" s="791"/>
      <c r="DF206" s="791"/>
      <c r="DG206" s="821"/>
    </row>
    <row r="207" spans="1:111" ht="16">
      <c r="A207" s="209"/>
      <c r="B207" s="331"/>
      <c r="C207" s="1115"/>
      <c r="D207" s="243"/>
      <c r="E207" s="243"/>
      <c r="F207" s="243"/>
      <c r="G207" s="243"/>
      <c r="H207" s="243"/>
      <c r="I207" s="243"/>
      <c r="J207" s="243"/>
      <c r="K207" s="243"/>
      <c r="L207" s="243"/>
      <c r="M207" s="243"/>
      <c r="N207" s="243"/>
      <c r="O207" s="243"/>
      <c r="P207" s="243"/>
      <c r="Q207" s="243"/>
      <c r="R207" s="243"/>
      <c r="S207" s="243"/>
      <c r="T207" s="243"/>
      <c r="U207" s="243"/>
      <c r="V207" s="243"/>
      <c r="W207" s="243"/>
      <c r="X207" s="243"/>
      <c r="Y207" s="243"/>
      <c r="Z207" s="243"/>
      <c r="AA207" s="790"/>
      <c r="AB207" s="243"/>
      <c r="AC207" s="243"/>
      <c r="AD207" s="243"/>
      <c r="AE207" s="243"/>
      <c r="AF207" s="243"/>
      <c r="AG207" s="243"/>
      <c r="AH207" s="243"/>
      <c r="AI207" s="243"/>
      <c r="AJ207" s="243"/>
      <c r="AK207" s="243"/>
      <c r="AL207" s="243"/>
      <c r="AM207" s="790"/>
      <c r="AN207" s="243"/>
      <c r="AO207" s="84"/>
      <c r="AP207" s="84"/>
      <c r="AQ207" s="84"/>
      <c r="AR207" s="84"/>
      <c r="AS207" s="84"/>
      <c r="AT207" s="84"/>
      <c r="AU207" s="84"/>
      <c r="AV207" s="84"/>
      <c r="AW207" s="84"/>
      <c r="AX207" s="84"/>
      <c r="AY207" s="790"/>
      <c r="AZ207" s="84"/>
      <c r="BA207" s="84"/>
      <c r="BB207" s="84"/>
      <c r="BC207" s="84"/>
      <c r="BD207" s="84"/>
      <c r="BE207" s="84"/>
      <c r="BF207" s="84"/>
      <c r="BG207" s="84"/>
      <c r="BH207" s="84"/>
      <c r="BI207" s="84"/>
      <c r="BJ207" s="84"/>
      <c r="BK207" s="790"/>
      <c r="BL207" s="84"/>
      <c r="BM207" s="84"/>
      <c r="BN207" s="84"/>
      <c r="BO207" s="84"/>
      <c r="BP207" s="84"/>
      <c r="BQ207" s="84"/>
      <c r="BR207" s="84"/>
      <c r="BS207" s="84"/>
      <c r="BT207" s="84"/>
      <c r="BU207" s="84"/>
      <c r="BV207" s="84"/>
      <c r="BW207" s="790"/>
      <c r="BX207" s="84"/>
      <c r="BY207" s="84"/>
      <c r="BZ207" s="84"/>
      <c r="CA207" s="84"/>
      <c r="CB207" s="84"/>
      <c r="CC207" s="84"/>
      <c r="CD207" s="84"/>
      <c r="CE207" s="84"/>
      <c r="CF207" s="84"/>
      <c r="CG207" s="84"/>
      <c r="CH207" s="84"/>
      <c r="CI207" s="790"/>
      <c r="CJ207" s="791"/>
      <c r="CK207" s="791"/>
      <c r="CL207" s="791"/>
      <c r="CM207" s="791"/>
      <c r="CN207" s="791"/>
      <c r="CO207" s="791"/>
      <c r="CP207" s="791"/>
      <c r="CQ207" s="791"/>
      <c r="CR207" s="791"/>
      <c r="CS207" s="791"/>
      <c r="CT207" s="791"/>
      <c r="CU207" s="821"/>
      <c r="CV207" s="791"/>
      <c r="CW207" s="791"/>
      <c r="CX207" s="791"/>
      <c r="CY207" s="791"/>
      <c r="CZ207" s="791"/>
      <c r="DA207" s="791"/>
      <c r="DB207" s="791"/>
      <c r="DC207" s="791"/>
      <c r="DD207" s="791"/>
      <c r="DE207" s="791"/>
      <c r="DF207" s="791"/>
      <c r="DG207" s="821"/>
    </row>
    <row r="208" spans="1:111" ht="16">
      <c r="A208" s="209"/>
      <c r="B208" s="331"/>
      <c r="C208" s="1115"/>
      <c r="D208" s="243"/>
      <c r="E208" s="243"/>
      <c r="F208" s="243"/>
      <c r="G208" s="243"/>
      <c r="H208" s="243"/>
      <c r="I208" s="243"/>
      <c r="J208" s="243"/>
      <c r="K208" s="243"/>
      <c r="L208" s="243"/>
      <c r="M208" s="243"/>
      <c r="N208" s="243"/>
      <c r="O208" s="243"/>
      <c r="P208" s="243"/>
      <c r="Q208" s="243"/>
      <c r="R208" s="243"/>
      <c r="S208" s="243"/>
      <c r="T208" s="243"/>
      <c r="U208" s="243"/>
      <c r="V208" s="243"/>
      <c r="W208" s="243"/>
      <c r="X208" s="243"/>
      <c r="Y208" s="243"/>
      <c r="Z208" s="243"/>
      <c r="AA208" s="790"/>
      <c r="AB208" s="243"/>
      <c r="AC208" s="243"/>
      <c r="AD208" s="243"/>
      <c r="AE208" s="243"/>
      <c r="AF208" s="243"/>
      <c r="AG208" s="243"/>
      <c r="AH208" s="243"/>
      <c r="AI208" s="243"/>
      <c r="AJ208" s="243"/>
      <c r="AK208" s="243"/>
      <c r="AL208" s="243"/>
      <c r="AM208" s="790"/>
      <c r="AN208" s="243"/>
      <c r="AO208" s="84"/>
      <c r="AP208" s="84"/>
      <c r="AQ208" s="84"/>
      <c r="AR208" s="84"/>
      <c r="AS208" s="84"/>
      <c r="AT208" s="84"/>
      <c r="AU208" s="84"/>
      <c r="AV208" s="84"/>
      <c r="AW208" s="84"/>
      <c r="AX208" s="84"/>
      <c r="AY208" s="790"/>
      <c r="AZ208" s="84"/>
      <c r="BA208" s="84"/>
      <c r="BB208" s="84"/>
      <c r="BC208" s="84"/>
      <c r="BD208" s="84"/>
      <c r="BE208" s="84"/>
      <c r="BF208" s="84"/>
      <c r="BG208" s="84"/>
      <c r="BH208" s="84"/>
      <c r="BI208" s="84"/>
      <c r="BJ208" s="84"/>
      <c r="BK208" s="790"/>
      <c r="BL208" s="84"/>
      <c r="BM208" s="84"/>
      <c r="BN208" s="84"/>
      <c r="BO208" s="84"/>
      <c r="BP208" s="84"/>
      <c r="BQ208" s="84"/>
      <c r="BR208" s="84"/>
      <c r="BS208" s="84"/>
      <c r="BT208" s="84"/>
      <c r="BU208" s="84"/>
      <c r="BV208" s="84"/>
      <c r="BW208" s="790"/>
      <c r="BX208" s="84"/>
      <c r="BY208" s="84"/>
      <c r="BZ208" s="84"/>
      <c r="CA208" s="84"/>
      <c r="CB208" s="84"/>
      <c r="CC208" s="84"/>
      <c r="CD208" s="84"/>
      <c r="CE208" s="84"/>
      <c r="CF208" s="84"/>
      <c r="CG208" s="84"/>
      <c r="CH208" s="84"/>
      <c r="CI208" s="790"/>
      <c r="CJ208" s="791"/>
      <c r="CK208" s="791"/>
      <c r="CL208" s="791"/>
      <c r="CM208" s="791"/>
      <c r="CN208" s="791"/>
      <c r="CO208" s="791"/>
      <c r="CP208" s="791"/>
      <c r="CQ208" s="791"/>
      <c r="CR208" s="791"/>
      <c r="CS208" s="791"/>
      <c r="CT208" s="791"/>
      <c r="CU208" s="821"/>
      <c r="CV208" s="791"/>
      <c r="CW208" s="791"/>
      <c r="CX208" s="791"/>
      <c r="CY208" s="791"/>
      <c r="CZ208" s="791"/>
      <c r="DA208" s="791"/>
      <c r="DB208" s="791"/>
      <c r="DC208" s="791"/>
      <c r="DD208" s="791"/>
      <c r="DE208" s="791"/>
      <c r="DF208" s="791"/>
      <c r="DG208" s="821"/>
    </row>
    <row r="209" spans="1:111" ht="16">
      <c r="A209" s="209"/>
      <c r="B209" s="331"/>
      <c r="C209" s="1115"/>
      <c r="D209" s="243"/>
      <c r="E209" s="243"/>
      <c r="F209" s="243"/>
      <c r="G209" s="243"/>
      <c r="H209" s="243"/>
      <c r="I209" s="243"/>
      <c r="J209" s="243"/>
      <c r="K209" s="243"/>
      <c r="L209" s="243"/>
      <c r="M209" s="243"/>
      <c r="N209" s="243"/>
      <c r="O209" s="243"/>
      <c r="P209" s="243"/>
      <c r="Q209" s="243"/>
      <c r="R209" s="243"/>
      <c r="S209" s="243"/>
      <c r="T209" s="243"/>
      <c r="U209" s="243"/>
      <c r="V209" s="243"/>
      <c r="W209" s="243"/>
      <c r="X209" s="243"/>
      <c r="Y209" s="243"/>
      <c r="Z209" s="243"/>
      <c r="AA209" s="790"/>
      <c r="AB209" s="243"/>
      <c r="AC209" s="243"/>
      <c r="AD209" s="243"/>
      <c r="AE209" s="243"/>
      <c r="AF209" s="243"/>
      <c r="AG209" s="243"/>
      <c r="AH209" s="243"/>
      <c r="AI209" s="243"/>
      <c r="AJ209" s="243"/>
      <c r="AK209" s="243"/>
      <c r="AL209" s="243"/>
      <c r="AM209" s="790"/>
      <c r="AN209" s="243"/>
      <c r="AO209" s="84"/>
      <c r="AP209" s="84"/>
      <c r="AQ209" s="84"/>
      <c r="AR209" s="84"/>
      <c r="AS209" s="84"/>
      <c r="AT209" s="84"/>
      <c r="AU209" s="84"/>
      <c r="AV209" s="84"/>
      <c r="AW209" s="84"/>
      <c r="AX209" s="84"/>
      <c r="AY209" s="790"/>
      <c r="AZ209" s="84"/>
      <c r="BA209" s="84"/>
      <c r="BB209" s="84"/>
      <c r="BC209" s="84"/>
      <c r="BD209" s="84"/>
      <c r="BE209" s="84"/>
      <c r="BF209" s="84"/>
      <c r="BG209" s="84"/>
      <c r="BH209" s="84"/>
      <c r="BI209" s="84"/>
      <c r="BJ209" s="84"/>
      <c r="BK209" s="790"/>
      <c r="BL209" s="84"/>
      <c r="BM209" s="84"/>
      <c r="BN209" s="84"/>
      <c r="BO209" s="84"/>
      <c r="BP209" s="84"/>
      <c r="BQ209" s="84"/>
      <c r="BR209" s="84"/>
      <c r="BS209" s="84"/>
      <c r="BT209" s="84"/>
      <c r="BU209" s="84"/>
      <c r="BV209" s="84"/>
      <c r="BW209" s="790"/>
      <c r="BX209" s="84"/>
      <c r="BY209" s="84"/>
      <c r="BZ209" s="84"/>
      <c r="CA209" s="84"/>
      <c r="CB209" s="84"/>
      <c r="CC209" s="84"/>
      <c r="CD209" s="84"/>
      <c r="CE209" s="84"/>
      <c r="CF209" s="84"/>
      <c r="CG209" s="84"/>
      <c r="CH209" s="84"/>
      <c r="CI209" s="790"/>
      <c r="CJ209" s="791"/>
      <c r="CK209" s="791"/>
      <c r="CL209" s="791"/>
      <c r="CM209" s="791"/>
      <c r="CN209" s="791"/>
      <c r="CO209" s="791"/>
      <c r="CP209" s="791"/>
      <c r="CQ209" s="791"/>
      <c r="CR209" s="791"/>
      <c r="CS209" s="791"/>
      <c r="CT209" s="791"/>
      <c r="CU209" s="821"/>
      <c r="CV209" s="791"/>
      <c r="CW209" s="791"/>
      <c r="CX209" s="791"/>
      <c r="CY209" s="791"/>
      <c r="CZ209" s="791"/>
      <c r="DA209" s="791"/>
      <c r="DB209" s="791"/>
      <c r="DC209" s="791"/>
      <c r="DD209" s="791"/>
      <c r="DE209" s="791"/>
      <c r="DF209" s="791"/>
      <c r="DG209" s="821"/>
    </row>
    <row r="210" spans="1:111" ht="16">
      <c r="A210" s="209"/>
      <c r="B210" s="331"/>
      <c r="C210" s="1115"/>
      <c r="D210" s="243"/>
      <c r="E210" s="243"/>
      <c r="F210" s="243"/>
      <c r="G210" s="243"/>
      <c r="H210" s="243"/>
      <c r="I210" s="243"/>
      <c r="J210" s="243"/>
      <c r="K210" s="243"/>
      <c r="L210" s="243"/>
      <c r="M210" s="243"/>
      <c r="N210" s="243"/>
      <c r="O210" s="243"/>
      <c r="P210" s="243"/>
      <c r="Q210" s="243"/>
      <c r="R210" s="243"/>
      <c r="S210" s="243"/>
      <c r="T210" s="243"/>
      <c r="U210" s="243"/>
      <c r="V210" s="243"/>
      <c r="W210" s="243"/>
      <c r="X210" s="243"/>
      <c r="Y210" s="243"/>
      <c r="Z210" s="243"/>
      <c r="AA210" s="790"/>
      <c r="AB210" s="243"/>
      <c r="AC210" s="243"/>
      <c r="AD210" s="243"/>
      <c r="AE210" s="243"/>
      <c r="AF210" s="243"/>
      <c r="AG210" s="243"/>
      <c r="AH210" s="243"/>
      <c r="AI210" s="243"/>
      <c r="AJ210" s="243"/>
      <c r="AK210" s="243"/>
      <c r="AL210" s="243"/>
      <c r="AM210" s="790"/>
      <c r="AN210" s="243"/>
      <c r="AO210" s="84"/>
      <c r="AP210" s="84"/>
      <c r="AQ210" s="84"/>
      <c r="AR210" s="84"/>
      <c r="AS210" s="84"/>
      <c r="AT210" s="84"/>
      <c r="AU210" s="84"/>
      <c r="AV210" s="84"/>
      <c r="AW210" s="84"/>
      <c r="AX210" s="84"/>
      <c r="AY210" s="790"/>
      <c r="AZ210" s="84"/>
      <c r="BA210" s="84"/>
      <c r="BB210" s="84"/>
      <c r="BC210" s="84"/>
      <c r="BD210" s="84"/>
      <c r="BE210" s="84"/>
      <c r="BF210" s="84"/>
      <c r="BG210" s="84"/>
      <c r="BH210" s="84"/>
      <c r="BI210" s="84"/>
      <c r="BJ210" s="84"/>
      <c r="BK210" s="790"/>
      <c r="BL210" s="84"/>
      <c r="BM210" s="84"/>
      <c r="BN210" s="84"/>
      <c r="BO210" s="84"/>
      <c r="BP210" s="84"/>
      <c r="BQ210" s="84"/>
      <c r="BR210" s="84"/>
      <c r="BS210" s="84"/>
      <c r="BT210" s="84"/>
      <c r="BU210" s="84"/>
      <c r="BV210" s="84"/>
      <c r="BW210" s="790"/>
      <c r="BX210" s="84"/>
      <c r="BY210" s="84"/>
      <c r="BZ210" s="84"/>
      <c r="CA210" s="84"/>
      <c r="CB210" s="84"/>
      <c r="CC210" s="84"/>
      <c r="CD210" s="84"/>
      <c r="CE210" s="84"/>
      <c r="CF210" s="84"/>
      <c r="CG210" s="84"/>
      <c r="CH210" s="84"/>
      <c r="CI210" s="790"/>
      <c r="CJ210" s="791"/>
      <c r="CK210" s="791"/>
      <c r="CL210" s="791"/>
      <c r="CM210" s="791"/>
      <c r="CN210" s="791"/>
      <c r="CO210" s="791"/>
      <c r="CP210" s="791"/>
      <c r="CQ210" s="791"/>
      <c r="CR210" s="791"/>
      <c r="CS210" s="791"/>
      <c r="CT210" s="791"/>
      <c r="CU210" s="821"/>
      <c r="CV210" s="791"/>
      <c r="CW210" s="791"/>
      <c r="CX210" s="791"/>
      <c r="CY210" s="791"/>
      <c r="CZ210" s="791"/>
      <c r="DA210" s="791"/>
      <c r="DB210" s="791"/>
      <c r="DC210" s="791"/>
      <c r="DD210" s="791"/>
      <c r="DE210" s="791"/>
      <c r="DF210" s="791"/>
      <c r="DG210" s="821"/>
    </row>
    <row r="211" spans="1:111" ht="16">
      <c r="A211" s="209"/>
      <c r="B211" s="331"/>
      <c r="C211" s="1115"/>
      <c r="D211" s="243"/>
      <c r="E211" s="243"/>
      <c r="F211" s="243"/>
      <c r="G211" s="243"/>
      <c r="H211" s="243"/>
      <c r="I211" s="243"/>
      <c r="J211" s="243"/>
      <c r="K211" s="243"/>
      <c r="L211" s="243"/>
      <c r="M211" s="243"/>
      <c r="N211" s="243"/>
      <c r="O211" s="243"/>
      <c r="P211" s="243"/>
      <c r="Q211" s="243"/>
      <c r="R211" s="243"/>
      <c r="S211" s="243"/>
      <c r="T211" s="243"/>
      <c r="U211" s="243"/>
      <c r="V211" s="243"/>
      <c r="W211" s="243"/>
      <c r="X211" s="243"/>
      <c r="Y211" s="243"/>
      <c r="Z211" s="243"/>
      <c r="AA211" s="790"/>
      <c r="AB211" s="243"/>
      <c r="AC211" s="243"/>
      <c r="AD211" s="243"/>
      <c r="AE211" s="243"/>
      <c r="AF211" s="243"/>
      <c r="AG211" s="243"/>
      <c r="AH211" s="243"/>
      <c r="AI211" s="243"/>
      <c r="AJ211" s="243"/>
      <c r="AK211" s="243"/>
      <c r="AL211" s="243"/>
      <c r="AM211" s="790"/>
      <c r="AN211" s="243"/>
      <c r="AO211" s="84"/>
      <c r="AP211" s="84"/>
      <c r="AQ211" s="84"/>
      <c r="AR211" s="84"/>
      <c r="AS211" s="84"/>
      <c r="AT211" s="84"/>
      <c r="AU211" s="84"/>
      <c r="AV211" s="84"/>
      <c r="AW211" s="84"/>
      <c r="AX211" s="84"/>
      <c r="AY211" s="790"/>
      <c r="AZ211" s="84"/>
      <c r="BA211" s="84"/>
      <c r="BB211" s="84"/>
      <c r="BC211" s="84"/>
      <c r="BD211" s="84"/>
      <c r="BE211" s="84"/>
      <c r="BF211" s="84"/>
      <c r="BG211" s="84"/>
      <c r="BH211" s="84"/>
      <c r="BI211" s="84"/>
      <c r="BJ211" s="84"/>
      <c r="BK211" s="790"/>
      <c r="BL211" s="84"/>
      <c r="BM211" s="84"/>
      <c r="BN211" s="84"/>
      <c r="BO211" s="84"/>
      <c r="BP211" s="84"/>
      <c r="BQ211" s="84"/>
      <c r="BR211" s="84"/>
      <c r="BS211" s="84"/>
      <c r="BT211" s="84"/>
      <c r="BU211" s="84"/>
      <c r="BV211" s="84"/>
      <c r="BW211" s="790"/>
      <c r="BX211" s="84"/>
      <c r="BY211" s="84"/>
      <c r="BZ211" s="84"/>
      <c r="CA211" s="84"/>
      <c r="CB211" s="84"/>
      <c r="CC211" s="84"/>
      <c r="CD211" s="84"/>
      <c r="CE211" s="84"/>
      <c r="CF211" s="84"/>
      <c r="CG211" s="84"/>
      <c r="CH211" s="84"/>
      <c r="CI211" s="790"/>
      <c r="CJ211" s="791"/>
      <c r="CK211" s="791"/>
      <c r="CL211" s="791"/>
      <c r="CM211" s="791"/>
      <c r="CN211" s="791"/>
      <c r="CO211" s="791"/>
      <c r="CP211" s="791"/>
      <c r="CQ211" s="791"/>
      <c r="CR211" s="791"/>
      <c r="CS211" s="791"/>
      <c r="CT211" s="791"/>
      <c r="CU211" s="821"/>
      <c r="CV211" s="791"/>
      <c r="CW211" s="791"/>
      <c r="CX211" s="791"/>
      <c r="CY211" s="791"/>
      <c r="CZ211" s="791"/>
      <c r="DA211" s="791"/>
      <c r="DB211" s="791"/>
      <c r="DC211" s="791"/>
      <c r="DD211" s="791"/>
      <c r="DE211" s="791"/>
      <c r="DF211" s="791"/>
      <c r="DG211" s="821"/>
    </row>
    <row r="212" spans="1:111" ht="16">
      <c r="A212" s="209"/>
      <c r="B212" s="331"/>
      <c r="C212" s="1115"/>
      <c r="D212" s="243"/>
      <c r="E212" s="243"/>
      <c r="F212" s="243"/>
      <c r="G212" s="243"/>
      <c r="H212" s="243"/>
      <c r="I212" s="243"/>
      <c r="J212" s="243"/>
      <c r="K212" s="243"/>
      <c r="L212" s="243"/>
      <c r="M212" s="243"/>
      <c r="N212" s="243"/>
      <c r="O212" s="243"/>
      <c r="P212" s="243"/>
      <c r="Q212" s="243"/>
      <c r="R212" s="243"/>
      <c r="S212" s="243"/>
      <c r="T212" s="243"/>
      <c r="U212" s="243"/>
      <c r="V212" s="243"/>
      <c r="W212" s="243"/>
      <c r="X212" s="243"/>
      <c r="Y212" s="243"/>
      <c r="Z212" s="243"/>
      <c r="AA212" s="790"/>
      <c r="AB212" s="243"/>
      <c r="AC212" s="243"/>
      <c r="AD212" s="243"/>
      <c r="AE212" s="243"/>
      <c r="AF212" s="243"/>
      <c r="AG212" s="243"/>
      <c r="AH212" s="243"/>
      <c r="AI212" s="243"/>
      <c r="AJ212" s="243"/>
      <c r="AK212" s="243"/>
      <c r="AL212" s="243"/>
      <c r="AM212" s="790"/>
      <c r="AN212" s="243"/>
      <c r="AO212" s="84"/>
      <c r="AP212" s="84"/>
      <c r="AQ212" s="84"/>
      <c r="AR212" s="84"/>
      <c r="AS212" s="84"/>
      <c r="AT212" s="84"/>
      <c r="AU212" s="84"/>
      <c r="AV212" s="84"/>
      <c r="AW212" s="84"/>
      <c r="AX212" s="84"/>
      <c r="AY212" s="790"/>
      <c r="AZ212" s="84"/>
      <c r="BA212" s="84"/>
      <c r="BB212" s="84"/>
      <c r="BC212" s="84"/>
      <c r="BD212" s="84"/>
      <c r="BE212" s="84"/>
      <c r="BF212" s="84"/>
      <c r="BG212" s="84"/>
      <c r="BH212" s="84"/>
      <c r="BI212" s="84"/>
      <c r="BJ212" s="84"/>
      <c r="BK212" s="790"/>
      <c r="BL212" s="84"/>
      <c r="BM212" s="84"/>
      <c r="BN212" s="84"/>
      <c r="BO212" s="84"/>
      <c r="BP212" s="84"/>
      <c r="BQ212" s="84"/>
      <c r="BR212" s="84"/>
      <c r="BS212" s="84"/>
      <c r="BT212" s="84"/>
      <c r="BU212" s="84"/>
      <c r="BV212" s="84"/>
      <c r="BW212" s="790"/>
      <c r="BX212" s="84"/>
      <c r="BY212" s="84"/>
      <c r="BZ212" s="84"/>
      <c r="CA212" s="84"/>
      <c r="CB212" s="84"/>
      <c r="CC212" s="84"/>
      <c r="CD212" s="84"/>
      <c r="CE212" s="84"/>
      <c r="CF212" s="84"/>
      <c r="CG212" s="84"/>
      <c r="CH212" s="84"/>
      <c r="CI212" s="790"/>
      <c r="CJ212" s="791"/>
      <c r="CK212" s="791"/>
      <c r="CL212" s="791"/>
      <c r="CM212" s="791"/>
      <c r="CN212" s="791"/>
      <c r="CO212" s="791"/>
      <c r="CP212" s="791"/>
      <c r="CQ212" s="791"/>
      <c r="CR212" s="791"/>
      <c r="CS212" s="791"/>
      <c r="CT212" s="791"/>
      <c r="CU212" s="821"/>
      <c r="CV212" s="791"/>
      <c r="CW212" s="791"/>
      <c r="CX212" s="791"/>
      <c r="CY212" s="791"/>
      <c r="CZ212" s="791"/>
      <c r="DA212" s="791"/>
      <c r="DB212" s="791"/>
      <c r="DC212" s="791"/>
      <c r="DD212" s="791"/>
      <c r="DE212" s="791"/>
      <c r="DF212" s="791"/>
      <c r="DG212" s="821"/>
    </row>
    <row r="213" spans="1:111" ht="16">
      <c r="A213" s="209"/>
      <c r="B213" s="331"/>
      <c r="C213" s="1115"/>
      <c r="D213" s="243"/>
      <c r="E213" s="243"/>
      <c r="F213" s="243"/>
      <c r="G213" s="243"/>
      <c r="H213" s="243"/>
      <c r="I213" s="243"/>
      <c r="J213" s="243"/>
      <c r="K213" s="243"/>
      <c r="L213" s="243"/>
      <c r="M213" s="243"/>
      <c r="N213" s="243"/>
      <c r="O213" s="243"/>
      <c r="P213" s="243"/>
      <c r="Q213" s="243"/>
      <c r="R213" s="243"/>
      <c r="S213" s="243"/>
      <c r="T213" s="243"/>
      <c r="U213" s="243"/>
      <c r="V213" s="243"/>
      <c r="W213" s="243"/>
      <c r="X213" s="243"/>
      <c r="Y213" s="243"/>
      <c r="Z213" s="243"/>
      <c r="AA213" s="790"/>
      <c r="AB213" s="243"/>
      <c r="AC213" s="243"/>
      <c r="AD213" s="243"/>
      <c r="AE213" s="243"/>
      <c r="AF213" s="243"/>
      <c r="AG213" s="243"/>
      <c r="AH213" s="243"/>
      <c r="AI213" s="243"/>
      <c r="AJ213" s="243"/>
      <c r="AK213" s="243"/>
      <c r="AL213" s="243"/>
      <c r="AM213" s="790"/>
      <c r="AN213" s="243"/>
      <c r="AO213" s="84"/>
      <c r="AP213" s="84"/>
      <c r="AQ213" s="84"/>
      <c r="AR213" s="84"/>
      <c r="AS213" s="84"/>
      <c r="AT213" s="84"/>
      <c r="AU213" s="84"/>
      <c r="AV213" s="84"/>
      <c r="AW213" s="84"/>
      <c r="AX213" s="84"/>
      <c r="AY213" s="790"/>
      <c r="AZ213" s="84"/>
      <c r="BA213" s="84"/>
      <c r="BB213" s="84"/>
      <c r="BC213" s="84"/>
      <c r="BD213" s="84"/>
      <c r="BE213" s="84"/>
      <c r="BF213" s="84"/>
      <c r="BG213" s="84"/>
      <c r="BH213" s="84"/>
      <c r="BI213" s="84"/>
      <c r="BJ213" s="84"/>
      <c r="BK213" s="790"/>
      <c r="BL213" s="84"/>
      <c r="BM213" s="84"/>
      <c r="BN213" s="84"/>
      <c r="BO213" s="84"/>
      <c r="BP213" s="84"/>
      <c r="BQ213" s="84"/>
      <c r="BR213" s="84"/>
      <c r="BS213" s="84"/>
      <c r="BT213" s="84"/>
      <c r="BU213" s="84"/>
      <c r="BV213" s="84"/>
      <c r="BW213" s="790"/>
      <c r="BX213" s="84"/>
      <c r="BY213" s="84"/>
      <c r="BZ213" s="84"/>
      <c r="CA213" s="84"/>
      <c r="CB213" s="84"/>
      <c r="CC213" s="84"/>
      <c r="CD213" s="84"/>
      <c r="CE213" s="84"/>
      <c r="CF213" s="84"/>
      <c r="CG213" s="84"/>
      <c r="CH213" s="84"/>
      <c r="CI213" s="790"/>
      <c r="CJ213" s="791"/>
      <c r="CK213" s="791"/>
      <c r="CL213" s="791"/>
      <c r="CM213" s="791"/>
      <c r="CN213" s="791"/>
      <c r="CO213" s="791"/>
      <c r="CP213" s="791"/>
      <c r="CQ213" s="791"/>
      <c r="CR213" s="791"/>
      <c r="CS213" s="791"/>
      <c r="CT213" s="791"/>
      <c r="CU213" s="821"/>
      <c r="CV213" s="791"/>
      <c r="CW213" s="791"/>
      <c r="CX213" s="791"/>
      <c r="CY213" s="791"/>
      <c r="CZ213" s="791"/>
      <c r="DA213" s="791"/>
      <c r="DB213" s="791"/>
      <c r="DC213" s="791"/>
      <c r="DD213" s="791"/>
      <c r="DE213" s="791"/>
      <c r="DF213" s="791"/>
      <c r="DG213" s="821"/>
    </row>
    <row r="214" spans="1:111" ht="16">
      <c r="A214" s="209"/>
      <c r="B214" s="331"/>
      <c r="C214" s="1115"/>
      <c r="D214" s="243"/>
      <c r="E214" s="243"/>
      <c r="F214" s="243"/>
      <c r="G214" s="243"/>
      <c r="H214" s="243"/>
      <c r="I214" s="243"/>
      <c r="J214" s="243"/>
      <c r="K214" s="243"/>
      <c r="L214" s="243"/>
      <c r="M214" s="243"/>
      <c r="N214" s="243"/>
      <c r="O214" s="243"/>
      <c r="P214" s="243"/>
      <c r="Q214" s="243"/>
      <c r="R214" s="243"/>
      <c r="S214" s="243"/>
      <c r="T214" s="243"/>
      <c r="U214" s="243"/>
      <c r="V214" s="243"/>
      <c r="W214" s="243"/>
      <c r="X214" s="243"/>
      <c r="Y214" s="243"/>
      <c r="Z214" s="243"/>
      <c r="AA214" s="790"/>
      <c r="AB214" s="243"/>
      <c r="AC214" s="243"/>
      <c r="AD214" s="243"/>
      <c r="AE214" s="243"/>
      <c r="AF214" s="243"/>
      <c r="AG214" s="243"/>
      <c r="AH214" s="243"/>
      <c r="AI214" s="243"/>
      <c r="AJ214" s="243"/>
      <c r="AK214" s="243"/>
      <c r="AL214" s="243"/>
      <c r="AM214" s="790"/>
      <c r="AN214" s="243"/>
      <c r="AO214" s="84"/>
      <c r="AP214" s="84"/>
      <c r="AQ214" s="84"/>
      <c r="AR214" s="84"/>
      <c r="AS214" s="84"/>
      <c r="AT214" s="84"/>
      <c r="AU214" s="84"/>
      <c r="AV214" s="84"/>
      <c r="AW214" s="84"/>
      <c r="AX214" s="84"/>
      <c r="AY214" s="790"/>
      <c r="AZ214" s="84"/>
      <c r="BA214" s="84"/>
      <c r="BB214" s="84"/>
      <c r="BC214" s="84"/>
      <c r="BD214" s="84"/>
      <c r="BE214" s="84"/>
      <c r="BF214" s="84"/>
      <c r="BG214" s="84"/>
      <c r="BH214" s="84"/>
      <c r="BI214" s="84"/>
      <c r="BJ214" s="84"/>
      <c r="BK214" s="790"/>
      <c r="BL214" s="84"/>
      <c r="BM214" s="84"/>
      <c r="BN214" s="84"/>
      <c r="BO214" s="84"/>
      <c r="BP214" s="84"/>
      <c r="BQ214" s="84"/>
      <c r="BR214" s="84"/>
      <c r="BS214" s="84"/>
      <c r="BT214" s="84"/>
      <c r="BU214" s="84"/>
      <c r="BV214" s="84"/>
      <c r="BW214" s="790"/>
      <c r="BX214" s="84"/>
      <c r="BY214" s="84"/>
      <c r="BZ214" s="84"/>
      <c r="CA214" s="84"/>
      <c r="CB214" s="84"/>
      <c r="CC214" s="84"/>
      <c r="CD214" s="84"/>
      <c r="CE214" s="84"/>
      <c r="CF214" s="84"/>
      <c r="CG214" s="84"/>
      <c r="CH214" s="84"/>
      <c r="CI214" s="790"/>
      <c r="CJ214" s="791"/>
      <c r="CK214" s="791"/>
      <c r="CL214" s="791"/>
      <c r="CM214" s="791"/>
      <c r="CN214" s="791"/>
      <c r="CO214" s="791"/>
      <c r="CP214" s="791"/>
      <c r="CQ214" s="791"/>
      <c r="CR214" s="791"/>
      <c r="CS214" s="791"/>
      <c r="CT214" s="791"/>
      <c r="CU214" s="821"/>
      <c r="CV214" s="791"/>
      <c r="CW214" s="791"/>
      <c r="CX214" s="791"/>
      <c r="CY214" s="791"/>
      <c r="CZ214" s="791"/>
      <c r="DA214" s="791"/>
      <c r="DB214" s="791"/>
      <c r="DC214" s="791"/>
      <c r="DD214" s="791"/>
      <c r="DE214" s="791"/>
      <c r="DF214" s="791"/>
      <c r="DG214" s="821"/>
    </row>
    <row r="215" spans="1:111" ht="16">
      <c r="A215" s="209"/>
      <c r="B215" s="331"/>
      <c r="C215" s="1115"/>
      <c r="D215" s="243"/>
      <c r="E215" s="243"/>
      <c r="F215" s="243"/>
      <c r="G215" s="243"/>
      <c r="H215" s="243"/>
      <c r="I215" s="243"/>
      <c r="J215" s="243"/>
      <c r="K215" s="243"/>
      <c r="L215" s="243"/>
      <c r="M215" s="243"/>
      <c r="N215" s="243"/>
      <c r="O215" s="243"/>
      <c r="P215" s="243"/>
      <c r="Q215" s="243"/>
      <c r="R215" s="243"/>
      <c r="S215" s="243"/>
      <c r="T215" s="243"/>
      <c r="U215" s="243"/>
      <c r="V215" s="243"/>
      <c r="W215" s="243"/>
      <c r="X215" s="243"/>
      <c r="Y215" s="243"/>
      <c r="Z215" s="243"/>
      <c r="AA215" s="790"/>
      <c r="AB215" s="243"/>
      <c r="AC215" s="243"/>
      <c r="AD215" s="243"/>
      <c r="AE215" s="243"/>
      <c r="AF215" s="243"/>
      <c r="AG215" s="243"/>
      <c r="AH215" s="243"/>
      <c r="AI215" s="243"/>
      <c r="AJ215" s="243"/>
      <c r="AK215" s="243"/>
      <c r="AL215" s="243"/>
      <c r="AM215" s="790"/>
      <c r="AN215" s="243"/>
      <c r="AO215" s="84"/>
      <c r="AP215" s="84"/>
      <c r="AQ215" s="84"/>
      <c r="AR215" s="84"/>
      <c r="AS215" s="84"/>
      <c r="AT215" s="84"/>
      <c r="AU215" s="84"/>
      <c r="AV215" s="84"/>
      <c r="AW215" s="84"/>
      <c r="AX215" s="84"/>
      <c r="AY215" s="790"/>
      <c r="AZ215" s="84"/>
      <c r="BA215" s="84"/>
      <c r="BB215" s="84"/>
      <c r="BC215" s="84"/>
      <c r="BD215" s="84"/>
      <c r="BE215" s="84"/>
      <c r="BF215" s="84"/>
      <c r="BG215" s="84"/>
      <c r="BH215" s="84"/>
      <c r="BI215" s="84"/>
      <c r="BJ215" s="84"/>
      <c r="BK215" s="790"/>
      <c r="BL215" s="84"/>
      <c r="BM215" s="84"/>
      <c r="BN215" s="84"/>
      <c r="BO215" s="84"/>
      <c r="BP215" s="84"/>
      <c r="BQ215" s="84"/>
      <c r="BR215" s="84"/>
      <c r="BS215" s="84"/>
      <c r="BT215" s="84"/>
      <c r="BU215" s="84"/>
      <c r="BV215" s="84"/>
      <c r="BW215" s="790"/>
      <c r="BX215" s="84"/>
      <c r="BY215" s="84"/>
      <c r="BZ215" s="84"/>
      <c r="CA215" s="84"/>
      <c r="CB215" s="84"/>
      <c r="CC215" s="84"/>
      <c r="CD215" s="84"/>
      <c r="CE215" s="84"/>
      <c r="CF215" s="84"/>
      <c r="CG215" s="84"/>
      <c r="CH215" s="84"/>
      <c r="CI215" s="790"/>
      <c r="CJ215" s="791"/>
      <c r="CK215" s="791"/>
      <c r="CL215" s="791"/>
      <c r="CM215" s="791"/>
      <c r="CN215" s="791"/>
      <c r="CO215" s="791"/>
      <c r="CP215" s="791"/>
      <c r="CQ215" s="791"/>
      <c r="CR215" s="791"/>
      <c r="CS215" s="791"/>
      <c r="CT215" s="791"/>
      <c r="CU215" s="821"/>
      <c r="CV215" s="791"/>
      <c r="CW215" s="791"/>
      <c r="CX215" s="791"/>
      <c r="CY215" s="791"/>
      <c r="CZ215" s="791"/>
      <c r="DA215" s="791"/>
      <c r="DB215" s="791"/>
      <c r="DC215" s="791"/>
      <c r="DD215" s="791"/>
      <c r="DE215" s="791"/>
      <c r="DF215" s="791"/>
      <c r="DG215" s="821"/>
    </row>
    <row r="216" spans="1:111" ht="16">
      <c r="A216" s="209"/>
      <c r="B216" s="331"/>
      <c r="C216" s="1115"/>
      <c r="D216" s="243"/>
      <c r="E216" s="243"/>
      <c r="F216" s="243"/>
      <c r="G216" s="243"/>
      <c r="H216" s="243"/>
      <c r="I216" s="243"/>
      <c r="J216" s="243"/>
      <c r="K216" s="243"/>
      <c r="L216" s="243"/>
      <c r="M216" s="243"/>
      <c r="N216" s="243"/>
      <c r="O216" s="243"/>
      <c r="P216" s="243"/>
      <c r="Q216" s="243"/>
      <c r="R216" s="243"/>
      <c r="S216" s="243"/>
      <c r="T216" s="243"/>
      <c r="U216" s="243"/>
      <c r="V216" s="243"/>
      <c r="W216" s="243"/>
      <c r="X216" s="243"/>
      <c r="Y216" s="243"/>
      <c r="Z216" s="243"/>
      <c r="AA216" s="790"/>
      <c r="AB216" s="243"/>
      <c r="AC216" s="243"/>
      <c r="AD216" s="243"/>
      <c r="AE216" s="243"/>
      <c r="AF216" s="243"/>
      <c r="AG216" s="243"/>
      <c r="AH216" s="243"/>
      <c r="AI216" s="243"/>
      <c r="AJ216" s="243"/>
      <c r="AK216" s="243"/>
      <c r="AL216" s="243"/>
      <c r="AM216" s="790"/>
      <c r="AN216" s="243"/>
      <c r="AO216" s="84"/>
      <c r="AP216" s="84"/>
      <c r="AQ216" s="84"/>
      <c r="AR216" s="84"/>
      <c r="AS216" s="84"/>
      <c r="AT216" s="84"/>
      <c r="AU216" s="84"/>
      <c r="AV216" s="84"/>
      <c r="AW216" s="84"/>
      <c r="AX216" s="84"/>
      <c r="AY216" s="790"/>
      <c r="AZ216" s="84"/>
      <c r="BA216" s="84"/>
      <c r="BB216" s="84"/>
      <c r="BC216" s="84"/>
      <c r="BD216" s="84"/>
      <c r="BE216" s="84"/>
      <c r="BF216" s="84"/>
      <c r="BG216" s="84"/>
      <c r="BH216" s="84"/>
      <c r="BI216" s="84"/>
      <c r="BJ216" s="84"/>
      <c r="BK216" s="790"/>
      <c r="BL216" s="84"/>
      <c r="BM216" s="84"/>
      <c r="BN216" s="84"/>
      <c r="BO216" s="84"/>
      <c r="BP216" s="84"/>
      <c r="BQ216" s="84"/>
      <c r="BR216" s="84"/>
      <c r="BS216" s="84"/>
      <c r="BT216" s="84"/>
      <c r="BU216" s="84"/>
      <c r="BV216" s="84"/>
      <c r="BW216" s="790"/>
      <c r="BX216" s="84"/>
      <c r="BY216" s="84"/>
      <c r="BZ216" s="84"/>
      <c r="CA216" s="84"/>
      <c r="CB216" s="84"/>
      <c r="CC216" s="84"/>
      <c r="CD216" s="84"/>
      <c r="CE216" s="84"/>
      <c r="CF216" s="84"/>
      <c r="CG216" s="84"/>
      <c r="CH216" s="84"/>
      <c r="CI216" s="790"/>
      <c r="CJ216" s="791"/>
      <c r="CK216" s="791"/>
      <c r="CL216" s="791"/>
      <c r="CM216" s="791"/>
      <c r="CN216" s="791"/>
      <c r="CO216" s="791"/>
      <c r="CP216" s="791"/>
      <c r="CQ216" s="791"/>
      <c r="CR216" s="791"/>
      <c r="CS216" s="791"/>
      <c r="CT216" s="791"/>
      <c r="CU216" s="821"/>
      <c r="CV216" s="791"/>
      <c r="CW216" s="791"/>
      <c r="CX216" s="791"/>
      <c r="CY216" s="791"/>
      <c r="CZ216" s="791"/>
      <c r="DA216" s="791"/>
      <c r="DB216" s="791"/>
      <c r="DC216" s="791"/>
      <c r="DD216" s="791"/>
      <c r="DE216" s="791"/>
      <c r="DF216" s="791"/>
      <c r="DG216" s="821"/>
    </row>
    <row r="217" spans="1:111" ht="16">
      <c r="A217" s="209"/>
      <c r="B217" s="331"/>
      <c r="C217" s="1115"/>
      <c r="D217" s="243"/>
      <c r="E217" s="243"/>
      <c r="F217" s="243"/>
      <c r="G217" s="243"/>
      <c r="H217" s="243"/>
      <c r="I217" s="243"/>
      <c r="J217" s="243"/>
      <c r="K217" s="243"/>
      <c r="L217" s="243"/>
      <c r="M217" s="243"/>
      <c r="N217" s="243"/>
      <c r="O217" s="243"/>
      <c r="P217" s="243"/>
      <c r="Q217" s="243"/>
      <c r="R217" s="243"/>
      <c r="S217" s="243"/>
      <c r="T217" s="243"/>
      <c r="U217" s="243"/>
      <c r="V217" s="243"/>
      <c r="W217" s="243"/>
      <c r="X217" s="243"/>
      <c r="Y217" s="243"/>
      <c r="Z217" s="243"/>
      <c r="AA217" s="790"/>
      <c r="AB217" s="243"/>
      <c r="AC217" s="243"/>
      <c r="AD217" s="243"/>
      <c r="AE217" s="243"/>
      <c r="AF217" s="243"/>
      <c r="AG217" s="243"/>
      <c r="AH217" s="243"/>
      <c r="AI217" s="243"/>
      <c r="AJ217" s="243"/>
      <c r="AK217" s="243"/>
      <c r="AL217" s="243"/>
      <c r="AM217" s="790"/>
      <c r="AN217" s="243"/>
      <c r="AO217" s="84"/>
      <c r="AP217" s="84"/>
      <c r="AQ217" s="84"/>
      <c r="AR217" s="84"/>
      <c r="AS217" s="84"/>
      <c r="AT217" s="84"/>
      <c r="AU217" s="84"/>
      <c r="AV217" s="84"/>
      <c r="AW217" s="84"/>
      <c r="AX217" s="84"/>
      <c r="AY217" s="790"/>
      <c r="AZ217" s="84"/>
      <c r="BA217" s="84"/>
      <c r="BB217" s="84"/>
      <c r="BC217" s="84"/>
      <c r="BD217" s="84"/>
      <c r="BE217" s="84"/>
      <c r="BF217" s="84"/>
      <c r="BG217" s="84"/>
      <c r="BH217" s="84"/>
      <c r="BI217" s="84"/>
      <c r="BJ217" s="84"/>
      <c r="BK217" s="790"/>
      <c r="BL217" s="84"/>
      <c r="BM217" s="84"/>
      <c r="BN217" s="84"/>
      <c r="BO217" s="84"/>
      <c r="BP217" s="84"/>
      <c r="BQ217" s="84"/>
      <c r="BR217" s="84"/>
      <c r="BS217" s="84"/>
      <c r="BT217" s="84"/>
      <c r="BU217" s="84"/>
      <c r="BV217" s="84"/>
      <c r="BW217" s="790"/>
      <c r="BX217" s="84"/>
      <c r="BY217" s="84"/>
      <c r="BZ217" s="84"/>
      <c r="CA217" s="84"/>
      <c r="CB217" s="84"/>
      <c r="CC217" s="84"/>
      <c r="CD217" s="84"/>
      <c r="CE217" s="84"/>
      <c r="CF217" s="84"/>
      <c r="CG217" s="84"/>
      <c r="CH217" s="84"/>
      <c r="CI217" s="790"/>
      <c r="CJ217" s="791"/>
      <c r="CK217" s="791"/>
      <c r="CL217" s="791"/>
      <c r="CM217" s="791"/>
      <c r="CN217" s="791"/>
      <c r="CO217" s="791"/>
      <c r="CP217" s="791"/>
      <c r="CQ217" s="791"/>
      <c r="CR217" s="791"/>
      <c r="CS217" s="791"/>
      <c r="CT217" s="791"/>
      <c r="CU217" s="821"/>
      <c r="CV217" s="791"/>
      <c r="CW217" s="791"/>
      <c r="CX217" s="791"/>
      <c r="CY217" s="791"/>
      <c r="CZ217" s="791"/>
      <c r="DA217" s="791"/>
      <c r="DB217" s="791"/>
      <c r="DC217" s="791"/>
      <c r="DD217" s="791"/>
      <c r="DE217" s="791"/>
      <c r="DF217" s="791"/>
      <c r="DG217" s="821"/>
    </row>
    <row r="218" spans="1:111" ht="16">
      <c r="A218" s="209"/>
      <c r="B218" s="331"/>
      <c r="C218" s="1115"/>
      <c r="D218" s="243"/>
      <c r="E218" s="243"/>
      <c r="F218" s="243"/>
      <c r="G218" s="243"/>
      <c r="H218" s="243"/>
      <c r="I218" s="243"/>
      <c r="J218" s="243"/>
      <c r="K218" s="243"/>
      <c r="L218" s="243"/>
      <c r="M218" s="243"/>
      <c r="N218" s="243"/>
      <c r="O218" s="243"/>
      <c r="P218" s="243"/>
      <c r="Q218" s="243"/>
      <c r="R218" s="243"/>
      <c r="S218" s="243"/>
      <c r="T218" s="243"/>
      <c r="U218" s="243"/>
      <c r="V218" s="243"/>
      <c r="W218" s="243"/>
      <c r="X218" s="243"/>
      <c r="Y218" s="243"/>
      <c r="Z218" s="243"/>
      <c r="AA218" s="790"/>
      <c r="AB218" s="243"/>
      <c r="AC218" s="243"/>
      <c r="AD218" s="243"/>
      <c r="AE218" s="243"/>
      <c r="AF218" s="243"/>
      <c r="AG218" s="243"/>
      <c r="AH218" s="243"/>
      <c r="AI218" s="243"/>
      <c r="AJ218" s="243"/>
      <c r="AK218" s="243"/>
      <c r="AL218" s="243"/>
      <c r="AM218" s="790"/>
      <c r="AN218" s="243"/>
      <c r="AO218" s="84"/>
      <c r="AP218" s="84"/>
      <c r="AQ218" s="84"/>
      <c r="AR218" s="84"/>
      <c r="AS218" s="84"/>
      <c r="AT218" s="84"/>
      <c r="AU218" s="84"/>
      <c r="AV218" s="84"/>
      <c r="AW218" s="84"/>
      <c r="AX218" s="84"/>
      <c r="AY218" s="790"/>
      <c r="AZ218" s="84"/>
      <c r="BA218" s="84"/>
      <c r="BB218" s="84"/>
      <c r="BC218" s="84"/>
      <c r="BD218" s="84"/>
      <c r="BE218" s="84"/>
      <c r="BF218" s="84"/>
      <c r="BG218" s="84"/>
      <c r="BH218" s="84"/>
      <c r="BI218" s="84"/>
      <c r="BJ218" s="84"/>
      <c r="BK218" s="790"/>
      <c r="BL218" s="84"/>
      <c r="BM218" s="84"/>
      <c r="BN218" s="84"/>
      <c r="BO218" s="84"/>
      <c r="BP218" s="84"/>
      <c r="BQ218" s="84"/>
      <c r="BR218" s="84"/>
      <c r="BS218" s="84"/>
      <c r="BT218" s="84"/>
      <c r="BU218" s="84"/>
      <c r="BV218" s="84"/>
      <c r="BW218" s="790"/>
      <c r="BX218" s="84"/>
      <c r="BY218" s="84"/>
      <c r="BZ218" s="84"/>
      <c r="CA218" s="84"/>
      <c r="CB218" s="84"/>
      <c r="CC218" s="84"/>
      <c r="CD218" s="84"/>
      <c r="CE218" s="84"/>
      <c r="CF218" s="84"/>
      <c r="CG218" s="84"/>
      <c r="CH218" s="84"/>
      <c r="CI218" s="790"/>
      <c r="CJ218" s="791"/>
      <c r="CK218" s="791"/>
      <c r="CL218" s="791"/>
      <c r="CM218" s="791"/>
      <c r="CN218" s="791"/>
      <c r="CO218" s="791"/>
      <c r="CP218" s="791"/>
      <c r="CQ218" s="791"/>
      <c r="CR218" s="791"/>
      <c r="CS218" s="791"/>
      <c r="CT218" s="791"/>
      <c r="CU218" s="821"/>
      <c r="CV218" s="791"/>
      <c r="CW218" s="791"/>
      <c r="CX218" s="791"/>
      <c r="CY218" s="791"/>
      <c r="CZ218" s="791"/>
      <c r="DA218" s="791"/>
      <c r="DB218" s="791"/>
      <c r="DC218" s="791"/>
      <c r="DD218" s="791"/>
      <c r="DE218" s="791"/>
      <c r="DF218" s="791"/>
      <c r="DG218" s="821"/>
    </row>
    <row r="219" spans="1:111" ht="16">
      <c r="A219" s="209"/>
      <c r="B219" s="331"/>
      <c r="C219" s="1115"/>
      <c r="D219" s="243"/>
      <c r="E219" s="243"/>
      <c r="F219" s="243"/>
      <c r="G219" s="243"/>
      <c r="H219" s="243"/>
      <c r="I219" s="243"/>
      <c r="J219" s="243"/>
      <c r="K219" s="243"/>
      <c r="L219" s="243"/>
      <c r="M219" s="243"/>
      <c r="N219" s="243"/>
      <c r="O219" s="243"/>
      <c r="P219" s="243"/>
      <c r="Q219" s="243"/>
      <c r="R219" s="243"/>
      <c r="S219" s="243"/>
      <c r="T219" s="243"/>
      <c r="U219" s="243"/>
      <c r="V219" s="243"/>
      <c r="W219" s="243"/>
      <c r="X219" s="243"/>
      <c r="Y219" s="243"/>
      <c r="Z219" s="243"/>
      <c r="AA219" s="790"/>
      <c r="AB219" s="243"/>
      <c r="AC219" s="243"/>
      <c r="AD219" s="243"/>
      <c r="AE219" s="243"/>
      <c r="AF219" s="243"/>
      <c r="AG219" s="243"/>
      <c r="AH219" s="243"/>
      <c r="AI219" s="243"/>
      <c r="AJ219" s="243"/>
      <c r="AK219" s="243"/>
      <c r="AL219" s="243"/>
      <c r="AM219" s="790"/>
      <c r="AN219" s="243"/>
      <c r="AO219" s="84"/>
      <c r="AP219" s="84"/>
      <c r="AQ219" s="84"/>
      <c r="AR219" s="84"/>
      <c r="AS219" s="84"/>
      <c r="AT219" s="84"/>
      <c r="AU219" s="84"/>
      <c r="AV219" s="84"/>
      <c r="AW219" s="84"/>
      <c r="AX219" s="84"/>
      <c r="AY219" s="790"/>
      <c r="AZ219" s="84"/>
      <c r="BA219" s="84"/>
      <c r="BB219" s="84"/>
      <c r="BC219" s="84"/>
      <c r="BD219" s="84"/>
      <c r="BE219" s="84"/>
      <c r="BF219" s="84"/>
      <c r="BG219" s="84"/>
      <c r="BH219" s="84"/>
      <c r="BI219" s="84"/>
      <c r="BJ219" s="84"/>
      <c r="BK219" s="790"/>
      <c r="BL219" s="84"/>
      <c r="BM219" s="84"/>
      <c r="BN219" s="84"/>
      <c r="BO219" s="84"/>
      <c r="BP219" s="84"/>
      <c r="BQ219" s="84"/>
      <c r="BR219" s="84"/>
      <c r="BS219" s="84"/>
      <c r="BT219" s="84"/>
      <c r="BU219" s="84"/>
      <c r="BV219" s="84"/>
      <c r="BW219" s="790"/>
      <c r="BX219" s="84"/>
      <c r="BY219" s="84"/>
      <c r="BZ219" s="84"/>
      <c r="CA219" s="84"/>
      <c r="CB219" s="84"/>
      <c r="CC219" s="84"/>
      <c r="CD219" s="84"/>
      <c r="CE219" s="84"/>
      <c r="CF219" s="84"/>
      <c r="CG219" s="84"/>
      <c r="CH219" s="84"/>
      <c r="CI219" s="790"/>
      <c r="CJ219" s="791"/>
      <c r="CK219" s="791"/>
      <c r="CL219" s="791"/>
      <c r="CM219" s="791"/>
      <c r="CN219" s="791"/>
      <c r="CO219" s="791"/>
      <c r="CP219" s="791"/>
      <c r="CQ219" s="791"/>
      <c r="CR219" s="791"/>
      <c r="CS219" s="791"/>
      <c r="CT219" s="791"/>
      <c r="CU219" s="821"/>
      <c r="CV219" s="791"/>
      <c r="CW219" s="791"/>
      <c r="CX219" s="791"/>
      <c r="CY219" s="791"/>
      <c r="CZ219" s="791"/>
      <c r="DA219" s="791"/>
      <c r="DB219" s="791"/>
      <c r="DC219" s="791"/>
      <c r="DD219" s="791"/>
      <c r="DE219" s="791"/>
      <c r="DF219" s="791"/>
      <c r="DG219" s="821"/>
    </row>
    <row r="220" spans="1:111" ht="16">
      <c r="A220" s="209"/>
      <c r="B220" s="331"/>
      <c r="C220" s="1115"/>
      <c r="D220" s="243"/>
      <c r="E220" s="243"/>
      <c r="F220" s="243"/>
      <c r="G220" s="243"/>
      <c r="H220" s="243"/>
      <c r="I220" s="243"/>
      <c r="J220" s="243"/>
      <c r="K220" s="243"/>
      <c r="L220" s="243"/>
      <c r="M220" s="243"/>
      <c r="N220" s="243"/>
      <c r="O220" s="243"/>
      <c r="P220" s="243"/>
      <c r="Q220" s="243"/>
      <c r="R220" s="243"/>
      <c r="S220" s="243"/>
      <c r="T220" s="243"/>
      <c r="U220" s="243"/>
      <c r="V220" s="243"/>
      <c r="W220" s="243"/>
      <c r="X220" s="243"/>
      <c r="Y220" s="243"/>
      <c r="Z220" s="243"/>
      <c r="AA220" s="790"/>
      <c r="AB220" s="243"/>
      <c r="AC220" s="243"/>
      <c r="AD220" s="243"/>
      <c r="AE220" s="243"/>
      <c r="AF220" s="243"/>
      <c r="AG220" s="243"/>
      <c r="AH220" s="243"/>
      <c r="AI220" s="243"/>
      <c r="AJ220" s="243"/>
      <c r="AK220" s="243"/>
      <c r="AL220" s="243"/>
      <c r="AM220" s="790"/>
      <c r="AN220" s="243"/>
      <c r="AO220" s="84"/>
      <c r="AP220" s="84"/>
      <c r="AQ220" s="84"/>
      <c r="AR220" s="84"/>
      <c r="AS220" s="84"/>
      <c r="AT220" s="84"/>
      <c r="AU220" s="84"/>
      <c r="AV220" s="84"/>
      <c r="AW220" s="84"/>
      <c r="AX220" s="84"/>
      <c r="AY220" s="790"/>
      <c r="AZ220" s="84"/>
      <c r="BA220" s="84"/>
      <c r="BB220" s="84"/>
      <c r="BC220" s="84"/>
      <c r="BD220" s="84"/>
      <c r="BE220" s="84"/>
      <c r="BF220" s="84"/>
      <c r="BG220" s="84"/>
      <c r="BH220" s="84"/>
      <c r="BI220" s="84"/>
      <c r="BJ220" s="84"/>
      <c r="BK220" s="790"/>
      <c r="BL220" s="84"/>
      <c r="BM220" s="84"/>
      <c r="BN220" s="84"/>
      <c r="BO220" s="84"/>
      <c r="BP220" s="84"/>
      <c r="BQ220" s="84"/>
      <c r="BR220" s="84"/>
      <c r="BS220" s="84"/>
      <c r="BT220" s="84"/>
      <c r="BU220" s="84"/>
      <c r="BV220" s="84"/>
      <c r="BW220" s="790"/>
      <c r="BX220" s="84"/>
      <c r="BY220" s="84"/>
      <c r="BZ220" s="84"/>
      <c r="CA220" s="84"/>
      <c r="CB220" s="84"/>
      <c r="CC220" s="84"/>
      <c r="CD220" s="84"/>
      <c r="CE220" s="84"/>
      <c r="CF220" s="84"/>
      <c r="CG220" s="84"/>
      <c r="CH220" s="84"/>
      <c r="CI220" s="790"/>
      <c r="CJ220" s="791"/>
      <c r="CK220" s="791"/>
      <c r="CL220" s="791"/>
      <c r="CM220" s="791"/>
      <c r="CN220" s="791"/>
      <c r="CO220" s="791"/>
      <c r="CP220" s="791"/>
      <c r="CQ220" s="791"/>
      <c r="CR220" s="791"/>
      <c r="CS220" s="791"/>
      <c r="CT220" s="791"/>
      <c r="CU220" s="821"/>
      <c r="CV220" s="791"/>
      <c r="CW220" s="791"/>
      <c r="CX220" s="791"/>
      <c r="CY220" s="791"/>
      <c r="CZ220" s="791"/>
      <c r="DA220" s="791"/>
      <c r="DB220" s="791"/>
      <c r="DC220" s="791"/>
      <c r="DD220" s="791"/>
      <c r="DE220" s="791"/>
      <c r="DF220" s="791"/>
      <c r="DG220" s="821"/>
    </row>
    <row r="221" spans="1:111" ht="16">
      <c r="A221" s="209"/>
      <c r="B221" s="331"/>
      <c r="C221" s="1115"/>
      <c r="D221" s="243"/>
      <c r="E221" s="243"/>
      <c r="F221" s="243"/>
      <c r="G221" s="243"/>
      <c r="H221" s="243"/>
      <c r="I221" s="243"/>
      <c r="J221" s="243"/>
      <c r="K221" s="243"/>
      <c r="L221" s="243"/>
      <c r="M221" s="243"/>
      <c r="N221" s="243"/>
      <c r="O221" s="243"/>
      <c r="P221" s="243"/>
      <c r="Q221" s="243"/>
      <c r="R221" s="243"/>
      <c r="S221" s="243"/>
      <c r="T221" s="243"/>
      <c r="U221" s="243"/>
      <c r="V221" s="243"/>
      <c r="W221" s="243"/>
      <c r="X221" s="243"/>
      <c r="Y221" s="243"/>
      <c r="Z221" s="243"/>
      <c r="AA221" s="790"/>
      <c r="AB221" s="243"/>
      <c r="AC221" s="243"/>
      <c r="AD221" s="243"/>
      <c r="AE221" s="243"/>
      <c r="AF221" s="243"/>
      <c r="AG221" s="243"/>
      <c r="AH221" s="243"/>
      <c r="AI221" s="243"/>
      <c r="AJ221" s="243"/>
      <c r="AK221" s="243"/>
      <c r="AL221" s="243"/>
      <c r="AM221" s="790"/>
      <c r="AN221" s="243"/>
      <c r="AO221" s="84"/>
      <c r="AP221" s="84"/>
      <c r="AQ221" s="84"/>
      <c r="AR221" s="84"/>
      <c r="AS221" s="84"/>
      <c r="AT221" s="84"/>
      <c r="AU221" s="84"/>
      <c r="AV221" s="84"/>
      <c r="AW221" s="84"/>
      <c r="AX221" s="84"/>
      <c r="AY221" s="790"/>
      <c r="AZ221" s="84"/>
      <c r="BA221" s="84"/>
      <c r="BB221" s="84"/>
      <c r="BC221" s="84"/>
      <c r="BD221" s="84"/>
      <c r="BE221" s="84"/>
      <c r="BF221" s="84"/>
      <c r="BG221" s="84"/>
      <c r="BH221" s="84"/>
      <c r="BI221" s="84"/>
      <c r="BJ221" s="84"/>
      <c r="BK221" s="790"/>
      <c r="BL221" s="84"/>
      <c r="BM221" s="84"/>
      <c r="BN221" s="84"/>
      <c r="BO221" s="84"/>
      <c r="BP221" s="84"/>
      <c r="BQ221" s="84"/>
      <c r="BR221" s="84"/>
      <c r="BS221" s="84"/>
      <c r="BT221" s="84"/>
      <c r="BU221" s="84"/>
      <c r="BV221" s="84"/>
      <c r="BW221" s="790"/>
      <c r="BX221" s="84"/>
      <c r="BY221" s="84"/>
      <c r="BZ221" s="84"/>
      <c r="CA221" s="84"/>
      <c r="CB221" s="84"/>
      <c r="CC221" s="84"/>
      <c r="CD221" s="84"/>
      <c r="CE221" s="84"/>
      <c r="CF221" s="84"/>
      <c r="CG221" s="84"/>
      <c r="CH221" s="84"/>
      <c r="CI221" s="790"/>
      <c r="CJ221" s="791"/>
      <c r="CK221" s="791"/>
      <c r="CL221" s="791"/>
      <c r="CM221" s="791"/>
      <c r="CN221" s="791"/>
      <c r="CO221" s="791"/>
      <c r="CP221" s="791"/>
      <c r="CQ221" s="791"/>
      <c r="CR221" s="791"/>
      <c r="CS221" s="791"/>
      <c r="CT221" s="791"/>
      <c r="CU221" s="821"/>
      <c r="CV221" s="791"/>
      <c r="CW221" s="791"/>
      <c r="CX221" s="791"/>
      <c r="CY221" s="791"/>
      <c r="CZ221" s="791"/>
      <c r="DA221" s="791"/>
      <c r="DB221" s="791"/>
      <c r="DC221" s="791"/>
      <c r="DD221" s="791"/>
      <c r="DE221" s="791"/>
      <c r="DF221" s="791"/>
      <c r="DG221" s="821"/>
    </row>
    <row r="222" spans="1:111" ht="16">
      <c r="A222" s="209"/>
      <c r="B222" s="331"/>
      <c r="C222" s="1115"/>
      <c r="D222" s="243"/>
      <c r="E222" s="243"/>
      <c r="F222" s="243"/>
      <c r="G222" s="243"/>
      <c r="H222" s="243"/>
      <c r="I222" s="243"/>
      <c r="J222" s="243"/>
      <c r="K222" s="243"/>
      <c r="L222" s="243"/>
      <c r="M222" s="243"/>
      <c r="N222" s="243"/>
      <c r="O222" s="243"/>
      <c r="P222" s="243"/>
      <c r="Q222" s="243"/>
      <c r="R222" s="243"/>
      <c r="S222" s="243"/>
      <c r="T222" s="243"/>
      <c r="U222" s="243"/>
      <c r="V222" s="243"/>
      <c r="W222" s="243"/>
      <c r="X222" s="243"/>
      <c r="Y222" s="243"/>
      <c r="Z222" s="243"/>
      <c r="AA222" s="790"/>
      <c r="AB222" s="243"/>
      <c r="AC222" s="243"/>
      <c r="AD222" s="243"/>
      <c r="AE222" s="243"/>
      <c r="AF222" s="243"/>
      <c r="AG222" s="243"/>
      <c r="AH222" s="243"/>
      <c r="AI222" s="243"/>
      <c r="AJ222" s="243"/>
      <c r="AK222" s="243"/>
      <c r="AL222" s="243"/>
      <c r="AM222" s="790"/>
      <c r="AN222" s="243"/>
      <c r="AO222" s="84"/>
      <c r="AP222" s="84"/>
      <c r="AQ222" s="84"/>
      <c r="AR222" s="84"/>
      <c r="AS222" s="84"/>
      <c r="AT222" s="84"/>
      <c r="AU222" s="84"/>
      <c r="AV222" s="84"/>
      <c r="AW222" s="84"/>
      <c r="AX222" s="84"/>
      <c r="AY222" s="790"/>
      <c r="AZ222" s="84"/>
      <c r="BA222" s="84"/>
      <c r="BB222" s="84"/>
      <c r="BC222" s="84"/>
      <c r="BD222" s="84"/>
      <c r="BE222" s="84"/>
      <c r="BF222" s="84"/>
      <c r="BG222" s="84"/>
      <c r="BH222" s="84"/>
      <c r="BI222" s="84"/>
      <c r="BJ222" s="84"/>
      <c r="BK222" s="790"/>
      <c r="BL222" s="84"/>
      <c r="BM222" s="84"/>
      <c r="BN222" s="84"/>
      <c r="BO222" s="84"/>
      <c r="BP222" s="84"/>
      <c r="BQ222" s="84"/>
      <c r="BR222" s="84"/>
      <c r="BS222" s="84"/>
      <c r="BT222" s="84"/>
      <c r="BU222" s="84"/>
      <c r="BV222" s="84"/>
      <c r="BW222" s="790"/>
      <c r="BX222" s="84"/>
      <c r="BY222" s="84"/>
      <c r="BZ222" s="84"/>
      <c r="CA222" s="84"/>
      <c r="CB222" s="84"/>
      <c r="CC222" s="84"/>
      <c r="CD222" s="84"/>
      <c r="CE222" s="84"/>
      <c r="CF222" s="84"/>
      <c r="CG222" s="84"/>
      <c r="CH222" s="84"/>
      <c r="CI222" s="790"/>
      <c r="CJ222" s="791"/>
      <c r="CK222" s="791"/>
      <c r="CL222" s="791"/>
      <c r="CM222" s="791"/>
      <c r="CN222" s="791"/>
      <c r="CO222" s="791"/>
      <c r="CP222" s="791"/>
      <c r="CQ222" s="791"/>
      <c r="CR222" s="791"/>
      <c r="CS222" s="791"/>
      <c r="CT222" s="791"/>
      <c r="CU222" s="821"/>
      <c r="CV222" s="791"/>
      <c r="CW222" s="791"/>
      <c r="CX222" s="791"/>
      <c r="CY222" s="791"/>
      <c r="CZ222" s="791"/>
      <c r="DA222" s="791"/>
      <c r="DB222" s="791"/>
      <c r="DC222" s="791"/>
      <c r="DD222" s="791"/>
      <c r="DE222" s="791"/>
      <c r="DF222" s="791"/>
      <c r="DG222" s="821"/>
    </row>
    <row r="223" spans="1:111" ht="16">
      <c r="A223" s="209"/>
      <c r="B223" s="331"/>
      <c r="C223" s="1115"/>
      <c r="D223" s="243"/>
      <c r="E223" s="243"/>
      <c r="F223" s="243"/>
      <c r="G223" s="243"/>
      <c r="H223" s="243"/>
      <c r="I223" s="243"/>
      <c r="J223" s="243"/>
      <c r="K223" s="243"/>
      <c r="L223" s="243"/>
      <c r="M223" s="243"/>
      <c r="N223" s="243"/>
      <c r="O223" s="243"/>
      <c r="P223" s="243"/>
      <c r="Q223" s="243"/>
      <c r="R223" s="243"/>
      <c r="S223" s="243"/>
      <c r="T223" s="243"/>
      <c r="U223" s="243"/>
      <c r="V223" s="243"/>
      <c r="W223" s="243"/>
      <c r="X223" s="243"/>
      <c r="Y223" s="243"/>
      <c r="Z223" s="243"/>
      <c r="AA223" s="790"/>
      <c r="AB223" s="243"/>
      <c r="AC223" s="243"/>
      <c r="AD223" s="243"/>
      <c r="AE223" s="243"/>
      <c r="AF223" s="243"/>
      <c r="AG223" s="243"/>
      <c r="AH223" s="243"/>
      <c r="AI223" s="243"/>
      <c r="AJ223" s="243"/>
      <c r="AK223" s="243"/>
      <c r="AL223" s="243"/>
      <c r="AM223" s="790"/>
      <c r="AN223" s="243"/>
      <c r="AO223" s="84"/>
      <c r="AP223" s="84"/>
      <c r="AQ223" s="84"/>
      <c r="AR223" s="84"/>
      <c r="AS223" s="84"/>
      <c r="AT223" s="84"/>
      <c r="AU223" s="84"/>
      <c r="AV223" s="84"/>
      <c r="AW223" s="84"/>
      <c r="AX223" s="84"/>
      <c r="AY223" s="790"/>
      <c r="AZ223" s="84"/>
      <c r="BA223" s="84"/>
      <c r="BB223" s="84"/>
      <c r="BC223" s="84"/>
      <c r="BD223" s="84"/>
      <c r="BE223" s="84"/>
      <c r="BF223" s="84"/>
      <c r="BG223" s="84"/>
      <c r="BH223" s="84"/>
      <c r="BI223" s="84"/>
      <c r="BJ223" s="84"/>
      <c r="BK223" s="790"/>
      <c r="BL223" s="84"/>
      <c r="BM223" s="84"/>
      <c r="BN223" s="84"/>
      <c r="BO223" s="84"/>
      <c r="BP223" s="84"/>
      <c r="BQ223" s="84"/>
      <c r="BR223" s="84"/>
      <c r="BS223" s="84"/>
      <c r="BT223" s="84"/>
      <c r="BU223" s="84"/>
      <c r="BV223" s="84"/>
      <c r="BW223" s="790"/>
      <c r="BX223" s="84"/>
      <c r="BY223" s="84"/>
      <c r="BZ223" s="84"/>
      <c r="CA223" s="84"/>
      <c r="CB223" s="84"/>
      <c r="CC223" s="84"/>
      <c r="CD223" s="84"/>
      <c r="CE223" s="84"/>
      <c r="CF223" s="84"/>
      <c r="CG223" s="84"/>
      <c r="CH223" s="84"/>
      <c r="CI223" s="790"/>
      <c r="CJ223" s="791"/>
      <c r="CK223" s="791"/>
      <c r="CL223" s="791"/>
      <c r="CM223" s="791"/>
      <c r="CN223" s="791"/>
      <c r="CO223" s="791"/>
      <c r="CP223" s="791"/>
      <c r="CQ223" s="791"/>
      <c r="CR223" s="791"/>
      <c r="CS223" s="791"/>
      <c r="CT223" s="791"/>
      <c r="CU223" s="821"/>
      <c r="CV223" s="791"/>
      <c r="CW223" s="791"/>
      <c r="CX223" s="791"/>
      <c r="CY223" s="791"/>
      <c r="CZ223" s="791"/>
      <c r="DA223" s="791"/>
      <c r="DB223" s="791"/>
      <c r="DC223" s="791"/>
      <c r="DD223" s="791"/>
      <c r="DE223" s="791"/>
      <c r="DF223" s="791"/>
      <c r="DG223" s="821"/>
    </row>
    <row r="224" spans="1:111" ht="16">
      <c r="A224" s="209"/>
      <c r="B224" s="331"/>
      <c r="C224" s="1115"/>
      <c r="D224" s="243"/>
      <c r="E224" s="243"/>
      <c r="F224" s="243"/>
      <c r="G224" s="243"/>
      <c r="H224" s="243"/>
      <c r="I224" s="243"/>
      <c r="J224" s="243"/>
      <c r="K224" s="243"/>
      <c r="L224" s="243"/>
      <c r="M224" s="243"/>
      <c r="N224" s="243"/>
      <c r="O224" s="243"/>
      <c r="P224" s="243"/>
      <c r="Q224" s="243"/>
      <c r="R224" s="243"/>
      <c r="S224" s="243"/>
      <c r="T224" s="243"/>
      <c r="U224" s="243"/>
      <c r="V224" s="243"/>
      <c r="W224" s="243"/>
      <c r="X224" s="243"/>
      <c r="Y224" s="243"/>
      <c r="Z224" s="243"/>
      <c r="AA224" s="790"/>
      <c r="AB224" s="243"/>
      <c r="AC224" s="243"/>
      <c r="AD224" s="243"/>
      <c r="AE224" s="243"/>
      <c r="AF224" s="243"/>
      <c r="AG224" s="243"/>
      <c r="AH224" s="243"/>
      <c r="AI224" s="243"/>
      <c r="AJ224" s="243"/>
      <c r="AK224" s="243"/>
      <c r="AL224" s="243"/>
      <c r="AM224" s="790"/>
      <c r="AN224" s="243"/>
      <c r="AO224" s="84"/>
      <c r="AP224" s="84"/>
      <c r="AQ224" s="84"/>
      <c r="AR224" s="84"/>
      <c r="AS224" s="84"/>
      <c r="AT224" s="84"/>
      <c r="AU224" s="84"/>
      <c r="AV224" s="84"/>
      <c r="AW224" s="84"/>
      <c r="AX224" s="84"/>
      <c r="AY224" s="790"/>
      <c r="AZ224" s="84"/>
      <c r="BA224" s="84"/>
      <c r="BB224" s="84"/>
      <c r="BC224" s="84"/>
      <c r="BD224" s="84"/>
      <c r="BE224" s="84"/>
      <c r="BF224" s="84"/>
      <c r="BG224" s="84"/>
      <c r="BH224" s="84"/>
      <c r="BI224" s="84"/>
      <c r="BJ224" s="84"/>
      <c r="BK224" s="790"/>
      <c r="BL224" s="84"/>
      <c r="BM224" s="84"/>
      <c r="BN224" s="84"/>
      <c r="BO224" s="84"/>
      <c r="BP224" s="84"/>
      <c r="BQ224" s="84"/>
      <c r="BR224" s="84"/>
      <c r="BS224" s="84"/>
      <c r="BT224" s="84"/>
      <c r="BU224" s="84"/>
      <c r="BV224" s="84"/>
      <c r="BW224" s="790"/>
      <c r="BX224" s="84"/>
      <c r="BY224" s="84"/>
      <c r="BZ224" s="84"/>
      <c r="CA224" s="84"/>
      <c r="CB224" s="84"/>
      <c r="CC224" s="84"/>
      <c r="CD224" s="84"/>
      <c r="CE224" s="84"/>
      <c r="CF224" s="84"/>
      <c r="CG224" s="84"/>
      <c r="CH224" s="84"/>
      <c r="CI224" s="790"/>
      <c r="CJ224" s="791"/>
      <c r="CK224" s="791"/>
      <c r="CL224" s="791"/>
      <c r="CM224" s="791"/>
      <c r="CN224" s="791"/>
      <c r="CO224" s="791"/>
      <c r="CP224" s="791"/>
      <c r="CQ224" s="791"/>
      <c r="CR224" s="791"/>
      <c r="CS224" s="791"/>
      <c r="CT224" s="791"/>
      <c r="CU224" s="821"/>
      <c r="CV224" s="791"/>
      <c r="CW224" s="791"/>
      <c r="CX224" s="791"/>
      <c r="CY224" s="791"/>
      <c r="CZ224" s="791"/>
      <c r="DA224" s="791"/>
      <c r="DB224" s="791"/>
      <c r="DC224" s="791"/>
      <c r="DD224" s="791"/>
      <c r="DE224" s="791"/>
      <c r="DF224" s="791"/>
      <c r="DG224" s="821"/>
    </row>
    <row r="225" spans="1:111" ht="16">
      <c r="A225" s="209"/>
      <c r="B225" s="331"/>
      <c r="C225" s="1115"/>
      <c r="D225" s="243"/>
      <c r="E225" s="243"/>
      <c r="F225" s="243"/>
      <c r="G225" s="243"/>
      <c r="H225" s="243"/>
      <c r="I225" s="243"/>
      <c r="J225" s="243"/>
      <c r="K225" s="243"/>
      <c r="L225" s="243"/>
      <c r="M225" s="243"/>
      <c r="N225" s="243"/>
      <c r="O225" s="243"/>
      <c r="P225" s="243"/>
      <c r="Q225" s="243"/>
      <c r="R225" s="243"/>
      <c r="S225" s="243"/>
      <c r="T225" s="243"/>
      <c r="U225" s="243"/>
      <c r="V225" s="243"/>
      <c r="W225" s="243"/>
      <c r="X225" s="243"/>
      <c r="Y225" s="243"/>
      <c r="Z225" s="243"/>
      <c r="AA225" s="790"/>
      <c r="AB225" s="243"/>
      <c r="AC225" s="243"/>
      <c r="AD225" s="243"/>
      <c r="AE225" s="243"/>
      <c r="AF225" s="243"/>
      <c r="AG225" s="243"/>
      <c r="AH225" s="243"/>
      <c r="AI225" s="243"/>
      <c r="AJ225" s="243"/>
      <c r="AK225" s="243"/>
      <c r="AL225" s="243"/>
      <c r="AM225" s="790"/>
      <c r="AN225" s="243"/>
      <c r="AO225" s="84"/>
      <c r="AP225" s="84"/>
      <c r="AQ225" s="84"/>
      <c r="AR225" s="84"/>
      <c r="AS225" s="84"/>
      <c r="AT225" s="84"/>
      <c r="AU225" s="84"/>
      <c r="AV225" s="84"/>
      <c r="AW225" s="84"/>
      <c r="AX225" s="84"/>
      <c r="AY225" s="790"/>
      <c r="AZ225" s="84"/>
      <c r="BA225" s="84"/>
      <c r="BB225" s="84"/>
      <c r="BC225" s="84"/>
      <c r="BD225" s="84"/>
      <c r="BE225" s="84"/>
      <c r="BF225" s="84"/>
      <c r="BG225" s="84"/>
      <c r="BH225" s="84"/>
      <c r="BI225" s="84"/>
      <c r="BJ225" s="84"/>
      <c r="BK225" s="790"/>
      <c r="BL225" s="84"/>
      <c r="BM225" s="84"/>
      <c r="BN225" s="84"/>
      <c r="BO225" s="84"/>
      <c r="BP225" s="84"/>
      <c r="BQ225" s="84"/>
      <c r="BR225" s="84"/>
      <c r="BS225" s="84"/>
      <c r="BT225" s="84"/>
      <c r="BU225" s="84"/>
      <c r="BV225" s="84"/>
      <c r="BW225" s="790"/>
      <c r="BX225" s="84"/>
      <c r="BY225" s="84"/>
      <c r="BZ225" s="84"/>
      <c r="CA225" s="84"/>
      <c r="CB225" s="84"/>
      <c r="CC225" s="84"/>
      <c r="CD225" s="84"/>
      <c r="CE225" s="84"/>
      <c r="CF225" s="84"/>
      <c r="CG225" s="84"/>
      <c r="CH225" s="84"/>
      <c r="CI225" s="790"/>
      <c r="CJ225" s="791"/>
      <c r="CK225" s="791"/>
      <c r="CL225" s="791"/>
      <c r="CM225" s="791"/>
      <c r="CN225" s="791"/>
      <c r="CO225" s="791"/>
      <c r="CP225" s="791"/>
      <c r="CQ225" s="791"/>
      <c r="CR225" s="791"/>
      <c r="CS225" s="791"/>
      <c r="CT225" s="791"/>
      <c r="CU225" s="821"/>
      <c r="CV225" s="791"/>
      <c r="CW225" s="791"/>
      <c r="CX225" s="791"/>
      <c r="CY225" s="791"/>
      <c r="CZ225" s="791"/>
      <c r="DA225" s="791"/>
      <c r="DB225" s="791"/>
      <c r="DC225" s="791"/>
      <c r="DD225" s="791"/>
      <c r="DE225" s="791"/>
      <c r="DF225" s="791"/>
      <c r="DG225" s="821"/>
    </row>
    <row r="226" spans="1:111" ht="16">
      <c r="A226" s="209"/>
      <c r="B226" s="331"/>
      <c r="C226" s="1115"/>
      <c r="D226" s="243"/>
      <c r="E226" s="243"/>
      <c r="F226" s="243"/>
      <c r="G226" s="243"/>
      <c r="H226" s="243"/>
      <c r="I226" s="243"/>
      <c r="J226" s="243"/>
      <c r="K226" s="243"/>
      <c r="L226" s="243"/>
      <c r="M226" s="243"/>
      <c r="N226" s="243"/>
      <c r="O226" s="243"/>
      <c r="P226" s="243"/>
      <c r="Q226" s="243"/>
      <c r="R226" s="243"/>
      <c r="S226" s="243"/>
      <c r="T226" s="243"/>
      <c r="U226" s="243"/>
      <c r="V226" s="243"/>
      <c r="W226" s="243"/>
      <c r="X226" s="243"/>
      <c r="Y226" s="243"/>
      <c r="Z226" s="243"/>
      <c r="AA226" s="790"/>
      <c r="AB226" s="243"/>
      <c r="AC226" s="243"/>
      <c r="AD226" s="243"/>
      <c r="AE226" s="243"/>
      <c r="AF226" s="243"/>
      <c r="AG226" s="243"/>
      <c r="AH226" s="243"/>
      <c r="AI226" s="243"/>
      <c r="AJ226" s="243"/>
      <c r="AK226" s="243"/>
      <c r="AL226" s="243"/>
      <c r="AM226" s="790"/>
      <c r="AN226" s="243"/>
      <c r="AO226" s="84"/>
      <c r="AP226" s="84"/>
      <c r="AQ226" s="84"/>
      <c r="AR226" s="84"/>
      <c r="AS226" s="84"/>
      <c r="AT226" s="84"/>
      <c r="AU226" s="84"/>
      <c r="AV226" s="84"/>
      <c r="AW226" s="84"/>
      <c r="AX226" s="84"/>
      <c r="AY226" s="790"/>
      <c r="AZ226" s="84"/>
      <c r="BA226" s="84"/>
      <c r="BB226" s="84"/>
      <c r="BC226" s="84"/>
      <c r="BD226" s="84"/>
      <c r="BE226" s="84"/>
      <c r="BF226" s="84"/>
      <c r="BG226" s="84"/>
      <c r="BH226" s="84"/>
      <c r="BI226" s="84"/>
      <c r="BJ226" s="84"/>
      <c r="BK226" s="790"/>
      <c r="BL226" s="84"/>
      <c r="BM226" s="84"/>
      <c r="BN226" s="84"/>
      <c r="BO226" s="84"/>
      <c r="BP226" s="84"/>
      <c r="BQ226" s="84"/>
      <c r="BR226" s="84"/>
      <c r="BS226" s="84"/>
      <c r="BT226" s="84"/>
      <c r="BU226" s="84"/>
      <c r="BV226" s="84"/>
      <c r="BW226" s="790"/>
      <c r="BX226" s="84"/>
      <c r="BY226" s="84"/>
      <c r="BZ226" s="84"/>
      <c r="CA226" s="84"/>
      <c r="CB226" s="84"/>
      <c r="CC226" s="84"/>
      <c r="CD226" s="84"/>
      <c r="CE226" s="84"/>
      <c r="CF226" s="84"/>
      <c r="CG226" s="84"/>
      <c r="CH226" s="84"/>
      <c r="CI226" s="790"/>
      <c r="CJ226" s="791"/>
      <c r="CK226" s="791"/>
      <c r="CL226" s="791"/>
      <c r="CM226" s="791"/>
      <c r="CN226" s="791"/>
      <c r="CO226" s="791"/>
      <c r="CP226" s="791"/>
      <c r="CQ226" s="791"/>
      <c r="CR226" s="791"/>
      <c r="CS226" s="791"/>
      <c r="CT226" s="791"/>
      <c r="CU226" s="821"/>
      <c r="CV226" s="791"/>
      <c r="CW226" s="791"/>
      <c r="CX226" s="791"/>
      <c r="CY226" s="791"/>
      <c r="CZ226" s="791"/>
      <c r="DA226" s="791"/>
      <c r="DB226" s="791"/>
      <c r="DC226" s="791"/>
      <c r="DD226" s="791"/>
      <c r="DE226" s="791"/>
      <c r="DF226" s="791"/>
      <c r="DG226" s="821"/>
    </row>
    <row r="227" spans="1:111" ht="16">
      <c r="A227" s="209"/>
      <c r="B227" s="331"/>
      <c r="C227" s="1115"/>
      <c r="D227" s="243"/>
      <c r="E227" s="243"/>
      <c r="F227" s="243"/>
      <c r="G227" s="243"/>
      <c r="H227" s="243"/>
      <c r="I227" s="243"/>
      <c r="J227" s="243"/>
      <c r="K227" s="243"/>
      <c r="L227" s="243"/>
      <c r="M227" s="243"/>
      <c r="N227" s="243"/>
      <c r="O227" s="243"/>
      <c r="P227" s="243"/>
      <c r="Q227" s="243"/>
      <c r="R227" s="243"/>
      <c r="S227" s="243"/>
      <c r="T227" s="243"/>
      <c r="U227" s="243"/>
      <c r="V227" s="243"/>
      <c r="W227" s="243"/>
      <c r="X227" s="243"/>
      <c r="Y227" s="243"/>
      <c r="Z227" s="243"/>
      <c r="AA227" s="790"/>
      <c r="AB227" s="243"/>
      <c r="AC227" s="243"/>
      <c r="AD227" s="243"/>
      <c r="AE227" s="243"/>
      <c r="AF227" s="243"/>
      <c r="AG227" s="243"/>
      <c r="AH227" s="243"/>
      <c r="AI227" s="243"/>
      <c r="AJ227" s="243"/>
      <c r="AK227" s="243"/>
      <c r="AL227" s="243"/>
      <c r="AM227" s="790"/>
      <c r="AN227" s="243"/>
      <c r="AO227" s="84"/>
      <c r="AP227" s="84"/>
      <c r="AQ227" s="84"/>
      <c r="AR227" s="84"/>
      <c r="AS227" s="84"/>
      <c r="AT227" s="84"/>
      <c r="AU227" s="84"/>
      <c r="AV227" s="84"/>
      <c r="AW227" s="84"/>
      <c r="AX227" s="84"/>
      <c r="AY227" s="790"/>
      <c r="AZ227" s="84"/>
      <c r="BA227" s="84"/>
      <c r="BB227" s="84"/>
      <c r="BC227" s="84"/>
      <c r="BD227" s="84"/>
      <c r="BE227" s="84"/>
      <c r="BF227" s="84"/>
      <c r="BG227" s="84"/>
      <c r="BH227" s="84"/>
      <c r="BI227" s="84"/>
      <c r="BJ227" s="84"/>
      <c r="BK227" s="790"/>
      <c r="BL227" s="84"/>
      <c r="BM227" s="84"/>
      <c r="BN227" s="84"/>
      <c r="BO227" s="84"/>
      <c r="BP227" s="84"/>
      <c r="BQ227" s="84"/>
      <c r="BR227" s="84"/>
      <c r="BS227" s="84"/>
      <c r="BT227" s="84"/>
      <c r="BU227" s="84"/>
      <c r="BV227" s="84"/>
      <c r="BW227" s="790"/>
      <c r="BX227" s="84"/>
      <c r="BY227" s="84"/>
      <c r="BZ227" s="84"/>
      <c r="CA227" s="84"/>
      <c r="CB227" s="84"/>
      <c r="CC227" s="84"/>
      <c r="CD227" s="84"/>
      <c r="CE227" s="84"/>
      <c r="CF227" s="84"/>
      <c r="CG227" s="84"/>
      <c r="CH227" s="84"/>
      <c r="CI227" s="790"/>
      <c r="CJ227" s="791"/>
      <c r="CK227" s="791"/>
      <c r="CL227" s="791"/>
      <c r="CM227" s="791"/>
      <c r="CN227" s="791"/>
      <c r="CO227" s="791"/>
      <c r="CP227" s="791"/>
      <c r="CQ227" s="791"/>
      <c r="CR227" s="791"/>
      <c r="CS227" s="791"/>
      <c r="CT227" s="791"/>
      <c r="CU227" s="821"/>
      <c r="CV227" s="791"/>
      <c r="CW227" s="791"/>
      <c r="CX227" s="791"/>
      <c r="CY227" s="791"/>
      <c r="CZ227" s="791"/>
      <c r="DA227" s="791"/>
      <c r="DB227" s="791"/>
      <c r="DC227" s="791"/>
      <c r="DD227" s="791"/>
      <c r="DE227" s="791"/>
      <c r="DF227" s="791"/>
      <c r="DG227" s="821"/>
    </row>
    <row r="228" spans="1:111" ht="16">
      <c r="A228" s="209"/>
      <c r="B228" s="331"/>
      <c r="C228" s="1115"/>
      <c r="D228" s="243"/>
      <c r="E228" s="243"/>
      <c r="F228" s="243"/>
      <c r="G228" s="243"/>
      <c r="H228" s="243"/>
      <c r="I228" s="243"/>
      <c r="J228" s="243"/>
      <c r="K228" s="243"/>
      <c r="L228" s="243"/>
      <c r="M228" s="243"/>
      <c r="N228" s="243"/>
      <c r="O228" s="243"/>
      <c r="P228" s="243"/>
      <c r="Q228" s="243"/>
      <c r="R228" s="243"/>
      <c r="S228" s="243"/>
      <c r="T228" s="243"/>
      <c r="U228" s="243"/>
      <c r="V228" s="243"/>
      <c r="W228" s="243"/>
      <c r="X228" s="243"/>
      <c r="Y228" s="243"/>
      <c r="Z228" s="243"/>
      <c r="AA228" s="790"/>
      <c r="AB228" s="243"/>
      <c r="AC228" s="243"/>
      <c r="AD228" s="243"/>
      <c r="AE228" s="243"/>
      <c r="AF228" s="243"/>
      <c r="AG228" s="243"/>
      <c r="AH228" s="243"/>
      <c r="AI228" s="243"/>
      <c r="AJ228" s="243"/>
      <c r="AK228" s="243"/>
      <c r="AL228" s="243"/>
      <c r="AM228" s="790"/>
      <c r="AN228" s="243"/>
      <c r="AO228" s="84"/>
      <c r="AP228" s="84"/>
      <c r="AQ228" s="84"/>
      <c r="AR228" s="84"/>
      <c r="AS228" s="84"/>
      <c r="AT228" s="84"/>
      <c r="AU228" s="84"/>
      <c r="AV228" s="84"/>
      <c r="AW228" s="84"/>
      <c r="AX228" s="84"/>
      <c r="AY228" s="790"/>
      <c r="AZ228" s="84"/>
      <c r="BA228" s="84"/>
      <c r="BB228" s="84"/>
      <c r="BC228" s="84"/>
      <c r="BD228" s="84"/>
      <c r="BE228" s="84"/>
      <c r="BF228" s="84"/>
      <c r="BG228" s="84"/>
      <c r="BH228" s="84"/>
      <c r="BI228" s="84"/>
      <c r="BJ228" s="84"/>
      <c r="BK228" s="790"/>
      <c r="BL228" s="84"/>
      <c r="BM228" s="84"/>
      <c r="BN228" s="84"/>
      <c r="BO228" s="84"/>
      <c r="BP228" s="84"/>
      <c r="BQ228" s="84"/>
      <c r="BR228" s="84"/>
      <c r="BS228" s="84"/>
      <c r="BT228" s="84"/>
      <c r="BU228" s="84"/>
      <c r="BV228" s="84"/>
      <c r="BW228" s="790"/>
      <c r="BX228" s="84"/>
      <c r="BY228" s="84"/>
      <c r="BZ228" s="84"/>
      <c r="CA228" s="84"/>
      <c r="CB228" s="84"/>
      <c r="CC228" s="84"/>
      <c r="CD228" s="84"/>
      <c r="CE228" s="84"/>
      <c r="CF228" s="84"/>
      <c r="CG228" s="84"/>
      <c r="CH228" s="84"/>
      <c r="CI228" s="790"/>
      <c r="CJ228" s="791"/>
      <c r="CK228" s="791"/>
      <c r="CL228" s="791"/>
      <c r="CM228" s="791"/>
      <c r="CN228" s="791"/>
      <c r="CO228" s="791"/>
      <c r="CP228" s="791"/>
      <c r="CQ228" s="791"/>
      <c r="CR228" s="791"/>
      <c r="CS228" s="791"/>
      <c r="CT228" s="791"/>
      <c r="CU228" s="821"/>
      <c r="CV228" s="791"/>
      <c r="CW228" s="791"/>
      <c r="CX228" s="791"/>
      <c r="CY228" s="791"/>
      <c r="CZ228" s="791"/>
      <c r="DA228" s="791"/>
      <c r="DB228" s="791"/>
      <c r="DC228" s="791"/>
      <c r="DD228" s="791"/>
      <c r="DE228" s="791"/>
      <c r="DF228" s="791"/>
      <c r="DG228" s="821"/>
    </row>
    <row r="229" spans="1:111" ht="16">
      <c r="A229" s="209"/>
      <c r="B229" s="331"/>
      <c r="C229" s="1115"/>
      <c r="D229" s="243"/>
      <c r="E229" s="243"/>
      <c r="F229" s="243"/>
      <c r="G229" s="243"/>
      <c r="H229" s="243"/>
      <c r="I229" s="243"/>
      <c r="J229" s="243"/>
      <c r="K229" s="243"/>
      <c r="L229" s="243"/>
      <c r="M229" s="243"/>
      <c r="N229" s="243"/>
      <c r="O229" s="243"/>
      <c r="P229" s="243"/>
      <c r="Q229" s="243"/>
      <c r="R229" s="243"/>
      <c r="S229" s="243"/>
      <c r="T229" s="243"/>
      <c r="U229" s="243"/>
      <c r="V229" s="243"/>
      <c r="W229" s="243"/>
      <c r="X229" s="243"/>
      <c r="Y229" s="243"/>
      <c r="Z229" s="243"/>
      <c r="AA229" s="790"/>
      <c r="AB229" s="243"/>
      <c r="AC229" s="243"/>
      <c r="AD229" s="243"/>
      <c r="AE229" s="243"/>
      <c r="AF229" s="243"/>
      <c r="AG229" s="243"/>
      <c r="AH229" s="243"/>
      <c r="AI229" s="243"/>
      <c r="AJ229" s="243"/>
      <c r="AK229" s="243"/>
      <c r="AL229" s="243"/>
      <c r="AM229" s="790"/>
      <c r="AN229" s="243"/>
      <c r="AO229" s="84"/>
      <c r="AP229" s="84"/>
      <c r="AQ229" s="84"/>
      <c r="AR229" s="84"/>
      <c r="AS229" s="84"/>
      <c r="AT229" s="84"/>
      <c r="AU229" s="84"/>
      <c r="AV229" s="84"/>
      <c r="AW229" s="84"/>
      <c r="AX229" s="84"/>
      <c r="AY229" s="790"/>
      <c r="AZ229" s="84"/>
      <c r="BA229" s="84"/>
      <c r="BB229" s="84"/>
      <c r="BC229" s="84"/>
      <c r="BD229" s="84"/>
      <c r="BE229" s="84"/>
      <c r="BF229" s="84"/>
      <c r="BG229" s="84"/>
      <c r="BH229" s="84"/>
      <c r="BI229" s="84"/>
      <c r="BJ229" s="84"/>
      <c r="BK229" s="790"/>
      <c r="BL229" s="84"/>
      <c r="BM229" s="84"/>
      <c r="BN229" s="84"/>
      <c r="BO229" s="84"/>
      <c r="BP229" s="84"/>
      <c r="BQ229" s="84"/>
      <c r="BR229" s="84"/>
      <c r="BS229" s="84"/>
      <c r="BT229" s="84"/>
      <c r="BU229" s="84"/>
      <c r="BV229" s="84"/>
      <c r="BW229" s="790"/>
      <c r="BX229" s="84"/>
      <c r="BY229" s="84"/>
      <c r="BZ229" s="84"/>
      <c r="CA229" s="84"/>
      <c r="CB229" s="84"/>
      <c r="CC229" s="84"/>
      <c r="CD229" s="84"/>
      <c r="CE229" s="84"/>
      <c r="CF229" s="84"/>
      <c r="CG229" s="84"/>
      <c r="CH229" s="84"/>
      <c r="CI229" s="790"/>
      <c r="CJ229" s="791"/>
      <c r="CK229" s="791"/>
      <c r="CL229" s="791"/>
      <c r="CM229" s="791"/>
      <c r="CN229" s="791"/>
      <c r="CO229" s="791"/>
      <c r="CP229" s="791"/>
      <c r="CQ229" s="791"/>
      <c r="CR229" s="791"/>
      <c r="CS229" s="791"/>
      <c r="CT229" s="791"/>
      <c r="CU229" s="821"/>
      <c r="CV229" s="791"/>
      <c r="CW229" s="791"/>
      <c r="CX229" s="791"/>
      <c r="CY229" s="791"/>
      <c r="CZ229" s="791"/>
      <c r="DA229" s="791"/>
      <c r="DB229" s="791"/>
      <c r="DC229" s="791"/>
      <c r="DD229" s="791"/>
      <c r="DE229" s="791"/>
      <c r="DF229" s="791"/>
      <c r="DG229" s="821"/>
    </row>
    <row r="230" spans="1:111" ht="16">
      <c r="A230" s="209"/>
      <c r="B230" s="331"/>
      <c r="C230" s="1115"/>
      <c r="D230" s="243"/>
      <c r="E230" s="243"/>
      <c r="F230" s="243"/>
      <c r="G230" s="243"/>
      <c r="H230" s="243"/>
      <c r="I230" s="243"/>
      <c r="J230" s="243"/>
      <c r="K230" s="243"/>
      <c r="L230" s="243"/>
      <c r="M230" s="243"/>
      <c r="N230" s="243"/>
      <c r="O230" s="243"/>
      <c r="P230" s="243"/>
      <c r="Q230" s="243"/>
      <c r="R230" s="243"/>
      <c r="S230" s="243"/>
      <c r="T230" s="243"/>
      <c r="U230" s="243"/>
      <c r="V230" s="243"/>
      <c r="W230" s="243"/>
      <c r="X230" s="243"/>
      <c r="Y230" s="243"/>
      <c r="Z230" s="243"/>
      <c r="AA230" s="790"/>
      <c r="AB230" s="243"/>
      <c r="AC230" s="243"/>
      <c r="AD230" s="243"/>
      <c r="AE230" s="243"/>
      <c r="AF230" s="243"/>
      <c r="AG230" s="243"/>
      <c r="AH230" s="243"/>
      <c r="AI230" s="243"/>
      <c r="AJ230" s="243"/>
      <c r="AK230" s="243"/>
      <c r="AL230" s="243"/>
      <c r="AM230" s="790"/>
      <c r="AN230" s="243"/>
      <c r="AO230" s="84"/>
      <c r="AP230" s="84"/>
      <c r="AQ230" s="84"/>
      <c r="AR230" s="84"/>
      <c r="AS230" s="84"/>
      <c r="AT230" s="84"/>
      <c r="AU230" s="84"/>
      <c r="AV230" s="84"/>
      <c r="AW230" s="84"/>
      <c r="AX230" s="84"/>
      <c r="AY230" s="790"/>
      <c r="AZ230" s="84"/>
      <c r="BA230" s="84"/>
      <c r="BB230" s="84"/>
      <c r="BC230" s="84"/>
      <c r="BD230" s="84"/>
      <c r="BE230" s="84"/>
      <c r="BF230" s="84"/>
      <c r="BG230" s="84"/>
      <c r="BH230" s="84"/>
      <c r="BI230" s="84"/>
      <c r="BJ230" s="84"/>
      <c r="BK230" s="790"/>
      <c r="BL230" s="84"/>
      <c r="BM230" s="84"/>
      <c r="BN230" s="84"/>
      <c r="BO230" s="84"/>
      <c r="BP230" s="84"/>
      <c r="BQ230" s="84"/>
      <c r="BR230" s="84"/>
      <c r="BS230" s="84"/>
      <c r="BT230" s="84"/>
      <c r="BU230" s="84"/>
      <c r="BV230" s="84"/>
      <c r="BW230" s="790"/>
      <c r="BX230" s="84"/>
      <c r="BY230" s="84"/>
      <c r="BZ230" s="84"/>
      <c r="CA230" s="84"/>
      <c r="CB230" s="84"/>
      <c r="CC230" s="84"/>
      <c r="CD230" s="84"/>
      <c r="CE230" s="84"/>
      <c r="CF230" s="84"/>
      <c r="CG230" s="84"/>
      <c r="CH230" s="84"/>
      <c r="CI230" s="790"/>
      <c r="CJ230" s="791"/>
      <c r="CK230" s="791"/>
      <c r="CL230" s="791"/>
      <c r="CM230" s="791"/>
      <c r="CN230" s="791"/>
      <c r="CO230" s="791"/>
      <c r="CP230" s="791"/>
      <c r="CQ230" s="791"/>
      <c r="CR230" s="791"/>
      <c r="CS230" s="791"/>
      <c r="CT230" s="791"/>
      <c r="CU230" s="821"/>
      <c r="CV230" s="791"/>
      <c r="CW230" s="791"/>
      <c r="CX230" s="791"/>
      <c r="CY230" s="791"/>
      <c r="CZ230" s="791"/>
      <c r="DA230" s="791"/>
      <c r="DB230" s="791"/>
      <c r="DC230" s="791"/>
      <c r="DD230" s="791"/>
      <c r="DE230" s="791"/>
      <c r="DF230" s="791"/>
      <c r="DG230" s="821"/>
    </row>
    <row r="231" spans="1:111" ht="16">
      <c r="A231" s="209"/>
      <c r="B231" s="331"/>
      <c r="C231" s="1115"/>
      <c r="D231" s="243"/>
      <c r="E231" s="243"/>
      <c r="F231" s="243"/>
      <c r="G231" s="243"/>
      <c r="H231" s="243"/>
      <c r="I231" s="243"/>
      <c r="J231" s="243"/>
      <c r="K231" s="243"/>
      <c r="L231" s="243"/>
      <c r="M231" s="243"/>
      <c r="N231" s="243"/>
      <c r="O231" s="243"/>
      <c r="P231" s="243"/>
      <c r="Q231" s="243"/>
      <c r="R231" s="243"/>
      <c r="S231" s="243"/>
      <c r="T231" s="243"/>
      <c r="U231" s="243"/>
      <c r="V231" s="243"/>
      <c r="W231" s="243"/>
      <c r="X231" s="243"/>
      <c r="Y231" s="243"/>
      <c r="Z231" s="243"/>
      <c r="AA231" s="790"/>
      <c r="AB231" s="243"/>
      <c r="AC231" s="243"/>
      <c r="AD231" s="243"/>
      <c r="AE231" s="243"/>
      <c r="AF231" s="243"/>
      <c r="AG231" s="243"/>
      <c r="AH231" s="243"/>
      <c r="AI231" s="243"/>
      <c r="AJ231" s="243"/>
      <c r="AK231" s="243"/>
      <c r="AL231" s="243"/>
      <c r="AM231" s="790"/>
      <c r="AN231" s="243"/>
      <c r="AO231" s="84"/>
      <c r="AP231" s="84"/>
      <c r="AQ231" s="84"/>
      <c r="AR231" s="84"/>
      <c r="AS231" s="84"/>
      <c r="AT231" s="84"/>
      <c r="AU231" s="84"/>
      <c r="AV231" s="84"/>
      <c r="AW231" s="84"/>
      <c r="AX231" s="84"/>
      <c r="AY231" s="790"/>
      <c r="AZ231" s="84"/>
      <c r="BA231" s="84"/>
      <c r="BB231" s="84"/>
      <c r="BC231" s="84"/>
      <c r="BD231" s="84"/>
      <c r="BE231" s="84"/>
      <c r="BF231" s="84"/>
      <c r="BG231" s="84"/>
      <c r="BH231" s="84"/>
      <c r="BI231" s="84"/>
      <c r="BJ231" s="84"/>
      <c r="BK231" s="790"/>
      <c r="BL231" s="84"/>
      <c r="BM231" s="84"/>
      <c r="BN231" s="84"/>
      <c r="BO231" s="84"/>
      <c r="BP231" s="84"/>
      <c r="BQ231" s="84"/>
      <c r="BR231" s="84"/>
      <c r="BS231" s="84"/>
      <c r="BT231" s="84"/>
      <c r="BU231" s="84"/>
      <c r="BV231" s="84"/>
      <c r="BW231" s="790"/>
      <c r="BX231" s="84"/>
      <c r="BY231" s="84"/>
      <c r="BZ231" s="84"/>
      <c r="CA231" s="84"/>
      <c r="CB231" s="84"/>
      <c r="CC231" s="84"/>
      <c r="CD231" s="84"/>
      <c r="CE231" s="84"/>
      <c r="CF231" s="84"/>
      <c r="CG231" s="84"/>
      <c r="CH231" s="84"/>
      <c r="CI231" s="790"/>
      <c r="CJ231" s="791"/>
      <c r="CK231" s="791"/>
      <c r="CL231" s="791"/>
      <c r="CM231" s="791"/>
      <c r="CN231" s="791"/>
      <c r="CO231" s="791"/>
      <c r="CP231" s="791"/>
      <c r="CQ231" s="791"/>
      <c r="CR231" s="791"/>
      <c r="CS231" s="791"/>
      <c r="CT231" s="791"/>
      <c r="CU231" s="821"/>
      <c r="CV231" s="791"/>
      <c r="CW231" s="791"/>
      <c r="CX231" s="791"/>
      <c r="CY231" s="791"/>
      <c r="CZ231" s="791"/>
      <c r="DA231" s="791"/>
      <c r="DB231" s="791"/>
      <c r="DC231" s="791"/>
      <c r="DD231" s="791"/>
      <c r="DE231" s="791"/>
      <c r="DF231" s="791"/>
      <c r="DG231" s="821"/>
    </row>
    <row r="232" spans="1:111" ht="16">
      <c r="A232" s="209"/>
      <c r="B232" s="331"/>
      <c r="C232" s="1115"/>
      <c r="D232" s="243"/>
      <c r="E232" s="243"/>
      <c r="F232" s="243"/>
      <c r="G232" s="243"/>
      <c r="H232" s="243"/>
      <c r="I232" s="243"/>
      <c r="J232" s="243"/>
      <c r="K232" s="243"/>
      <c r="L232" s="243"/>
      <c r="M232" s="243"/>
      <c r="N232" s="243"/>
      <c r="O232" s="243"/>
      <c r="P232" s="243"/>
      <c r="Q232" s="243"/>
      <c r="R232" s="243"/>
      <c r="S232" s="243"/>
      <c r="T232" s="243"/>
      <c r="U232" s="243"/>
      <c r="V232" s="243"/>
      <c r="W232" s="243"/>
      <c r="X232" s="243"/>
      <c r="Y232" s="243"/>
      <c r="Z232" s="243"/>
      <c r="AA232" s="790"/>
      <c r="AB232" s="243"/>
      <c r="AC232" s="243"/>
      <c r="AD232" s="243"/>
      <c r="AE232" s="243"/>
      <c r="AF232" s="243"/>
      <c r="AG232" s="243"/>
      <c r="AH232" s="243"/>
      <c r="AI232" s="243"/>
      <c r="AJ232" s="243"/>
      <c r="AK232" s="243"/>
      <c r="AL232" s="243"/>
      <c r="AM232" s="790"/>
      <c r="AN232" s="243"/>
      <c r="AO232" s="84"/>
      <c r="AP232" s="84"/>
      <c r="AQ232" s="84"/>
      <c r="AR232" s="84"/>
      <c r="AS232" s="84"/>
      <c r="AT232" s="84"/>
      <c r="AU232" s="84"/>
      <c r="AV232" s="84"/>
      <c r="AW232" s="84"/>
      <c r="AX232" s="84"/>
      <c r="AY232" s="790"/>
      <c r="AZ232" s="84"/>
      <c r="BA232" s="84"/>
      <c r="BB232" s="84"/>
      <c r="BC232" s="84"/>
      <c r="BD232" s="84"/>
      <c r="BE232" s="84"/>
      <c r="BF232" s="84"/>
      <c r="BG232" s="84"/>
      <c r="BH232" s="84"/>
      <c r="BI232" s="84"/>
      <c r="BJ232" s="84"/>
      <c r="BK232" s="790"/>
      <c r="BL232" s="84"/>
      <c r="BM232" s="84"/>
      <c r="BN232" s="84"/>
      <c r="BO232" s="84"/>
      <c r="BP232" s="84"/>
      <c r="BQ232" s="84"/>
      <c r="BR232" s="84"/>
      <c r="BS232" s="84"/>
      <c r="BT232" s="84"/>
      <c r="BU232" s="84"/>
      <c r="BV232" s="84"/>
      <c r="BW232" s="790"/>
      <c r="BX232" s="84"/>
      <c r="BY232" s="84"/>
      <c r="BZ232" s="84"/>
      <c r="CA232" s="84"/>
      <c r="CB232" s="84"/>
      <c r="CC232" s="84"/>
      <c r="CD232" s="84"/>
      <c r="CE232" s="84"/>
      <c r="CF232" s="84"/>
      <c r="CG232" s="84"/>
      <c r="CH232" s="84"/>
      <c r="CI232" s="790"/>
      <c r="CJ232" s="791"/>
      <c r="CK232" s="791"/>
      <c r="CL232" s="791"/>
      <c r="CM232" s="791"/>
      <c r="CN232" s="791"/>
      <c r="CO232" s="791"/>
      <c r="CP232" s="791"/>
      <c r="CQ232" s="791"/>
      <c r="CR232" s="791"/>
      <c r="CS232" s="791"/>
      <c r="CT232" s="791"/>
      <c r="CU232" s="821"/>
      <c r="CV232" s="791"/>
      <c r="CW232" s="791"/>
      <c r="CX232" s="791"/>
      <c r="CY232" s="791"/>
      <c r="CZ232" s="791"/>
      <c r="DA232" s="791"/>
      <c r="DB232" s="791"/>
      <c r="DC232" s="791"/>
      <c r="DD232" s="791"/>
      <c r="DE232" s="791"/>
      <c r="DF232" s="791"/>
      <c r="DG232" s="821"/>
    </row>
    <row r="233" spans="1:111" ht="16">
      <c r="A233" s="209"/>
      <c r="B233" s="331"/>
      <c r="C233" s="1115"/>
      <c r="D233" s="243"/>
      <c r="E233" s="243"/>
      <c r="F233" s="243"/>
      <c r="G233" s="243"/>
      <c r="H233" s="243"/>
      <c r="I233" s="243"/>
      <c r="J233" s="243"/>
      <c r="K233" s="243"/>
      <c r="L233" s="243"/>
      <c r="M233" s="243"/>
      <c r="N233" s="243"/>
      <c r="O233" s="243"/>
      <c r="P233" s="243"/>
      <c r="Q233" s="243"/>
      <c r="R233" s="243"/>
      <c r="S233" s="243"/>
      <c r="T233" s="243"/>
      <c r="U233" s="243"/>
      <c r="V233" s="243"/>
      <c r="W233" s="243"/>
      <c r="X233" s="243"/>
      <c r="Y233" s="243"/>
      <c r="Z233" s="243"/>
      <c r="AA233" s="790"/>
      <c r="AB233" s="243"/>
      <c r="AC233" s="243"/>
      <c r="AD233" s="243"/>
      <c r="AE233" s="243"/>
      <c r="AF233" s="243"/>
      <c r="AG233" s="243"/>
      <c r="AH233" s="243"/>
      <c r="AI233" s="243"/>
      <c r="AJ233" s="243"/>
      <c r="AK233" s="243"/>
      <c r="AL233" s="243"/>
      <c r="AM233" s="790"/>
      <c r="AN233" s="243"/>
      <c r="AO233" s="84"/>
      <c r="AP233" s="84"/>
      <c r="AQ233" s="84"/>
      <c r="AR233" s="84"/>
      <c r="AS233" s="84"/>
      <c r="AT233" s="84"/>
      <c r="AU233" s="84"/>
      <c r="AV233" s="84"/>
      <c r="AW233" s="84"/>
      <c r="AX233" s="84"/>
      <c r="AY233" s="790"/>
      <c r="AZ233" s="84"/>
      <c r="BA233" s="84"/>
      <c r="BB233" s="84"/>
      <c r="BC233" s="84"/>
      <c r="BD233" s="84"/>
      <c r="BE233" s="84"/>
      <c r="BF233" s="84"/>
      <c r="BG233" s="84"/>
      <c r="BH233" s="84"/>
      <c r="BI233" s="84"/>
      <c r="BJ233" s="84"/>
      <c r="BK233" s="790"/>
      <c r="BL233" s="84"/>
      <c r="BM233" s="84"/>
      <c r="BN233" s="84"/>
      <c r="BO233" s="84"/>
      <c r="BP233" s="84"/>
      <c r="BQ233" s="84"/>
      <c r="BR233" s="84"/>
      <c r="BS233" s="84"/>
      <c r="BT233" s="84"/>
      <c r="BU233" s="84"/>
      <c r="BV233" s="84"/>
      <c r="BW233" s="790"/>
      <c r="BX233" s="84"/>
      <c r="BY233" s="84"/>
      <c r="BZ233" s="84"/>
      <c r="CA233" s="84"/>
      <c r="CB233" s="84"/>
      <c r="CC233" s="84"/>
      <c r="CD233" s="84"/>
      <c r="CE233" s="84"/>
      <c r="CF233" s="84"/>
      <c r="CG233" s="84"/>
      <c r="CH233" s="84"/>
      <c r="CI233" s="790"/>
      <c r="CJ233" s="791"/>
      <c r="CK233" s="791"/>
      <c r="CL233" s="791"/>
      <c r="CM233" s="791"/>
      <c r="CN233" s="791"/>
      <c r="CO233" s="791"/>
      <c r="CP233" s="791"/>
      <c r="CQ233" s="791"/>
      <c r="CR233" s="791"/>
      <c r="CS233" s="791"/>
      <c r="CT233" s="791"/>
      <c r="CU233" s="821"/>
      <c r="CV233" s="791"/>
      <c r="CW233" s="791"/>
      <c r="CX233" s="791"/>
      <c r="CY233" s="791"/>
      <c r="CZ233" s="791"/>
      <c r="DA233" s="791"/>
      <c r="DB233" s="791"/>
      <c r="DC233" s="791"/>
      <c r="DD233" s="791"/>
      <c r="DE233" s="791"/>
      <c r="DF233" s="791"/>
      <c r="DG233" s="821"/>
    </row>
    <row r="234" spans="1:111" ht="16">
      <c r="A234" s="209"/>
      <c r="B234" s="331"/>
      <c r="C234" s="1115"/>
      <c r="D234" s="243"/>
      <c r="E234" s="243"/>
      <c r="F234" s="243"/>
      <c r="G234" s="243"/>
      <c r="H234" s="243"/>
      <c r="I234" s="243"/>
      <c r="J234" s="243"/>
      <c r="K234" s="243"/>
      <c r="L234" s="243"/>
      <c r="M234" s="243"/>
      <c r="N234" s="243"/>
      <c r="O234" s="243"/>
      <c r="P234" s="243"/>
      <c r="Q234" s="243"/>
      <c r="R234" s="243"/>
      <c r="S234" s="243"/>
      <c r="T234" s="243"/>
      <c r="U234" s="243"/>
      <c r="V234" s="243"/>
      <c r="W234" s="243"/>
      <c r="X234" s="243"/>
      <c r="Y234" s="243"/>
      <c r="Z234" s="243"/>
      <c r="AA234" s="790"/>
      <c r="AB234" s="243"/>
      <c r="AC234" s="243"/>
      <c r="AD234" s="243"/>
      <c r="AE234" s="243"/>
      <c r="AF234" s="243"/>
      <c r="AG234" s="243"/>
      <c r="AH234" s="243"/>
      <c r="AI234" s="243"/>
      <c r="AJ234" s="243"/>
      <c r="AK234" s="243"/>
      <c r="AL234" s="243"/>
      <c r="AM234" s="790"/>
      <c r="AN234" s="243"/>
      <c r="AO234" s="84"/>
      <c r="AP234" s="84"/>
      <c r="AQ234" s="84"/>
      <c r="AR234" s="84"/>
      <c r="AS234" s="84"/>
      <c r="AT234" s="84"/>
      <c r="AU234" s="84"/>
      <c r="AV234" s="84"/>
      <c r="AW234" s="84"/>
      <c r="AX234" s="84"/>
      <c r="AY234" s="790"/>
      <c r="AZ234" s="84"/>
      <c r="BA234" s="84"/>
      <c r="BB234" s="84"/>
      <c r="BC234" s="84"/>
      <c r="BD234" s="84"/>
      <c r="BE234" s="84"/>
      <c r="BF234" s="84"/>
      <c r="BG234" s="84"/>
      <c r="BH234" s="84"/>
      <c r="BI234" s="84"/>
      <c r="BJ234" s="84"/>
      <c r="BK234" s="790"/>
      <c r="BL234" s="84"/>
      <c r="BM234" s="84"/>
      <c r="BN234" s="84"/>
      <c r="BO234" s="84"/>
      <c r="BP234" s="84"/>
      <c r="BQ234" s="84"/>
      <c r="BR234" s="84"/>
      <c r="BS234" s="84"/>
      <c r="BT234" s="84"/>
      <c r="BU234" s="84"/>
      <c r="BV234" s="84"/>
      <c r="BW234" s="790"/>
      <c r="BX234" s="84"/>
      <c r="BY234" s="84"/>
      <c r="BZ234" s="84"/>
      <c r="CA234" s="84"/>
      <c r="CB234" s="84"/>
      <c r="CC234" s="84"/>
      <c r="CD234" s="84"/>
      <c r="CE234" s="84"/>
      <c r="CF234" s="84"/>
      <c r="CG234" s="84"/>
      <c r="CH234" s="84"/>
      <c r="CI234" s="790"/>
      <c r="CJ234" s="791"/>
      <c r="CK234" s="791"/>
      <c r="CL234" s="791"/>
      <c r="CM234" s="791"/>
      <c r="CN234" s="791"/>
      <c r="CO234" s="791"/>
      <c r="CP234" s="791"/>
      <c r="CQ234" s="791"/>
      <c r="CR234" s="791"/>
      <c r="CS234" s="791"/>
      <c r="CT234" s="791"/>
      <c r="CU234" s="821"/>
      <c r="CV234" s="791"/>
      <c r="CW234" s="791"/>
      <c r="CX234" s="791"/>
      <c r="CY234" s="791"/>
      <c r="CZ234" s="791"/>
      <c r="DA234" s="791"/>
      <c r="DB234" s="791"/>
      <c r="DC234" s="791"/>
      <c r="DD234" s="791"/>
      <c r="DE234" s="791"/>
      <c r="DF234" s="791"/>
      <c r="DG234" s="821"/>
    </row>
    <row r="235" spans="1:111" ht="16">
      <c r="A235" s="209"/>
      <c r="B235" s="331"/>
      <c r="C235" s="1115"/>
      <c r="D235" s="243"/>
      <c r="E235" s="243"/>
      <c r="F235" s="243"/>
      <c r="G235" s="243"/>
      <c r="H235" s="243"/>
      <c r="I235" s="243"/>
      <c r="J235" s="243"/>
      <c r="K235" s="243"/>
      <c r="L235" s="243"/>
      <c r="M235" s="243"/>
      <c r="N235" s="243"/>
      <c r="O235" s="243"/>
      <c r="P235" s="243"/>
      <c r="Q235" s="243"/>
      <c r="R235" s="243"/>
      <c r="S235" s="243"/>
      <c r="T235" s="243"/>
      <c r="U235" s="243"/>
      <c r="V235" s="243"/>
      <c r="W235" s="243"/>
      <c r="X235" s="243"/>
      <c r="Y235" s="243"/>
      <c r="Z235" s="243"/>
      <c r="AA235" s="790"/>
      <c r="AB235" s="243"/>
      <c r="AC235" s="243"/>
      <c r="AD235" s="243"/>
      <c r="AE235" s="243"/>
      <c r="AF235" s="243"/>
      <c r="AG235" s="243"/>
      <c r="AH235" s="243"/>
      <c r="AI235" s="243"/>
      <c r="AJ235" s="243"/>
      <c r="AK235" s="243"/>
      <c r="AL235" s="243"/>
      <c r="AM235" s="790"/>
      <c r="AN235" s="243"/>
      <c r="AO235" s="84"/>
      <c r="AP235" s="84"/>
      <c r="AQ235" s="84"/>
      <c r="AR235" s="84"/>
      <c r="AS235" s="84"/>
      <c r="AT235" s="84"/>
      <c r="AU235" s="84"/>
      <c r="AV235" s="84"/>
      <c r="AW235" s="84"/>
      <c r="AX235" s="84"/>
      <c r="AY235" s="790"/>
      <c r="AZ235" s="84"/>
      <c r="BA235" s="84"/>
      <c r="BB235" s="84"/>
      <c r="BC235" s="84"/>
      <c r="BD235" s="84"/>
      <c r="BE235" s="84"/>
      <c r="BF235" s="84"/>
      <c r="BG235" s="84"/>
      <c r="BH235" s="84"/>
      <c r="BI235" s="84"/>
      <c r="BJ235" s="84"/>
      <c r="BK235" s="790"/>
      <c r="BL235" s="84"/>
      <c r="BM235" s="84"/>
      <c r="BN235" s="84"/>
      <c r="BO235" s="84"/>
      <c r="BP235" s="84"/>
      <c r="BQ235" s="84"/>
      <c r="BR235" s="84"/>
      <c r="BS235" s="84"/>
      <c r="BT235" s="84"/>
      <c r="BU235" s="84"/>
      <c r="BV235" s="84"/>
      <c r="BW235" s="790"/>
      <c r="BX235" s="84"/>
      <c r="BY235" s="84"/>
      <c r="BZ235" s="84"/>
      <c r="CA235" s="84"/>
      <c r="CB235" s="84"/>
      <c r="CC235" s="84"/>
      <c r="CD235" s="84"/>
      <c r="CE235" s="84"/>
      <c r="CF235" s="84"/>
      <c r="CG235" s="84"/>
      <c r="CH235" s="84"/>
      <c r="CI235" s="790"/>
      <c r="CJ235" s="791"/>
      <c r="CK235" s="791"/>
      <c r="CL235" s="791"/>
      <c r="CM235" s="791"/>
      <c r="CN235" s="791"/>
      <c r="CO235" s="791"/>
      <c r="CP235" s="791"/>
      <c r="CQ235" s="791"/>
      <c r="CR235" s="791"/>
      <c r="CS235" s="791"/>
      <c r="CT235" s="791"/>
      <c r="CU235" s="821"/>
      <c r="CV235" s="791"/>
      <c r="CW235" s="791"/>
      <c r="CX235" s="791"/>
      <c r="CY235" s="791"/>
      <c r="CZ235" s="791"/>
      <c r="DA235" s="791"/>
      <c r="DB235" s="791"/>
      <c r="DC235" s="791"/>
      <c r="DD235" s="791"/>
      <c r="DE235" s="791"/>
      <c r="DF235" s="791"/>
      <c r="DG235" s="821"/>
    </row>
    <row r="236" spans="1:111" ht="16">
      <c r="A236" s="209"/>
      <c r="B236" s="331"/>
      <c r="C236" s="1115"/>
      <c r="D236" s="243"/>
      <c r="E236" s="243"/>
      <c r="F236" s="243"/>
      <c r="G236" s="243"/>
      <c r="H236" s="243"/>
      <c r="I236" s="243"/>
      <c r="J236" s="243"/>
      <c r="K236" s="243"/>
      <c r="L236" s="243"/>
      <c r="M236" s="243"/>
      <c r="N236" s="243"/>
      <c r="O236" s="243"/>
      <c r="P236" s="243"/>
      <c r="Q236" s="243"/>
      <c r="R236" s="243"/>
      <c r="S236" s="243"/>
      <c r="T236" s="243"/>
      <c r="U236" s="243"/>
      <c r="V236" s="243"/>
      <c r="W236" s="243"/>
      <c r="X236" s="243"/>
      <c r="Y236" s="243"/>
      <c r="Z236" s="243"/>
      <c r="AA236" s="790"/>
      <c r="AB236" s="243"/>
      <c r="AC236" s="243"/>
      <c r="AD236" s="243"/>
      <c r="AE236" s="243"/>
      <c r="AF236" s="243"/>
      <c r="AG236" s="243"/>
      <c r="AH236" s="243"/>
      <c r="AI236" s="243"/>
      <c r="AJ236" s="243"/>
      <c r="AK236" s="243"/>
      <c r="AL236" s="243"/>
      <c r="AM236" s="790"/>
      <c r="AN236" s="243"/>
      <c r="AO236" s="84"/>
      <c r="AP236" s="84"/>
      <c r="AQ236" s="84"/>
      <c r="AR236" s="84"/>
      <c r="AS236" s="84"/>
      <c r="AT236" s="84"/>
      <c r="AU236" s="84"/>
      <c r="AV236" s="84"/>
      <c r="AW236" s="84"/>
      <c r="AX236" s="84"/>
      <c r="AY236" s="790"/>
      <c r="AZ236" s="84"/>
      <c r="BA236" s="84"/>
      <c r="BB236" s="84"/>
      <c r="BC236" s="84"/>
      <c r="BD236" s="84"/>
      <c r="BE236" s="84"/>
      <c r="BF236" s="84"/>
      <c r="BG236" s="84"/>
      <c r="BH236" s="84"/>
      <c r="BI236" s="84"/>
      <c r="BJ236" s="84"/>
      <c r="BK236" s="790"/>
      <c r="BL236" s="84"/>
      <c r="BM236" s="84"/>
      <c r="BN236" s="84"/>
      <c r="BO236" s="84"/>
      <c r="BP236" s="84"/>
      <c r="BQ236" s="84"/>
      <c r="BR236" s="84"/>
      <c r="BS236" s="84"/>
      <c r="BT236" s="84"/>
      <c r="BU236" s="84"/>
      <c r="BV236" s="84"/>
      <c r="BW236" s="790"/>
      <c r="BX236" s="84"/>
      <c r="BY236" s="84"/>
      <c r="BZ236" s="84"/>
      <c r="CA236" s="84"/>
      <c r="CB236" s="84"/>
      <c r="CC236" s="84"/>
      <c r="CD236" s="84"/>
      <c r="CE236" s="84"/>
      <c r="CF236" s="84"/>
      <c r="CG236" s="84"/>
      <c r="CH236" s="84"/>
      <c r="CI236" s="790"/>
      <c r="CJ236" s="791"/>
      <c r="CK236" s="791"/>
      <c r="CL236" s="791"/>
      <c r="CM236" s="791"/>
      <c r="CN236" s="791"/>
      <c r="CO236" s="791"/>
      <c r="CP236" s="791"/>
      <c r="CQ236" s="791"/>
      <c r="CR236" s="791"/>
      <c r="CS236" s="791"/>
      <c r="CT236" s="791"/>
      <c r="CU236" s="821"/>
      <c r="CV236" s="791"/>
      <c r="CW236" s="791"/>
      <c r="CX236" s="791"/>
      <c r="CY236" s="791"/>
      <c r="CZ236" s="791"/>
      <c r="DA236" s="791"/>
      <c r="DB236" s="791"/>
      <c r="DC236" s="791"/>
      <c r="DD236" s="791"/>
      <c r="DE236" s="791"/>
      <c r="DF236" s="791"/>
      <c r="DG236" s="821"/>
    </row>
    <row r="237" spans="1:111" ht="16">
      <c r="A237" s="209"/>
      <c r="B237" s="331"/>
      <c r="C237" s="1115"/>
      <c r="D237" s="243"/>
      <c r="E237" s="243"/>
      <c r="F237" s="243"/>
      <c r="G237" s="243"/>
      <c r="H237" s="243"/>
      <c r="I237" s="243"/>
      <c r="J237" s="243"/>
      <c r="K237" s="243"/>
      <c r="L237" s="243"/>
      <c r="M237" s="243"/>
      <c r="N237" s="243"/>
      <c r="O237" s="243"/>
      <c r="P237" s="243"/>
      <c r="Q237" s="243"/>
      <c r="R237" s="243"/>
      <c r="S237" s="243"/>
      <c r="T237" s="243"/>
      <c r="U237" s="243"/>
      <c r="V237" s="243"/>
      <c r="W237" s="243"/>
      <c r="X237" s="243"/>
      <c r="Y237" s="243"/>
      <c r="Z237" s="243"/>
      <c r="AA237" s="790"/>
      <c r="AB237" s="243"/>
      <c r="AC237" s="243"/>
      <c r="AD237" s="243"/>
      <c r="AE237" s="243"/>
      <c r="AF237" s="243"/>
      <c r="AG237" s="243"/>
      <c r="AH237" s="243"/>
      <c r="AI237" s="243"/>
      <c r="AJ237" s="243"/>
      <c r="AK237" s="243"/>
      <c r="AL237" s="243"/>
      <c r="AM237" s="790"/>
      <c r="AN237" s="243"/>
      <c r="AO237" s="84"/>
      <c r="AP237" s="84"/>
      <c r="AQ237" s="84"/>
      <c r="AR237" s="84"/>
      <c r="AS237" s="84"/>
      <c r="AT237" s="84"/>
      <c r="AU237" s="84"/>
      <c r="AV237" s="84"/>
      <c r="AW237" s="84"/>
      <c r="AX237" s="84"/>
      <c r="AY237" s="790"/>
      <c r="AZ237" s="84"/>
      <c r="BA237" s="84"/>
      <c r="BB237" s="84"/>
      <c r="BC237" s="84"/>
      <c r="BD237" s="84"/>
      <c r="BE237" s="84"/>
      <c r="BF237" s="84"/>
      <c r="BG237" s="84"/>
      <c r="BH237" s="84"/>
      <c r="BI237" s="84"/>
      <c r="BJ237" s="84"/>
      <c r="BK237" s="790"/>
      <c r="BL237" s="84"/>
      <c r="BM237" s="84"/>
      <c r="BN237" s="84"/>
      <c r="BO237" s="84"/>
      <c r="BP237" s="84"/>
      <c r="BQ237" s="84"/>
      <c r="BR237" s="84"/>
      <c r="BS237" s="84"/>
      <c r="BT237" s="84"/>
      <c r="BU237" s="84"/>
      <c r="BV237" s="84"/>
      <c r="BW237" s="790"/>
      <c r="BX237" s="84"/>
      <c r="BY237" s="84"/>
      <c r="BZ237" s="84"/>
      <c r="CA237" s="84"/>
      <c r="CB237" s="84"/>
      <c r="CC237" s="84"/>
      <c r="CD237" s="84"/>
      <c r="CE237" s="84"/>
      <c r="CF237" s="84"/>
      <c r="CG237" s="84"/>
      <c r="CH237" s="84"/>
      <c r="CI237" s="790"/>
      <c r="CJ237" s="791"/>
      <c r="CK237" s="791"/>
      <c r="CL237" s="791"/>
      <c r="CM237" s="791"/>
      <c r="CN237" s="791"/>
      <c r="CO237" s="791"/>
      <c r="CP237" s="791"/>
      <c r="CQ237" s="791"/>
      <c r="CR237" s="791"/>
      <c r="CS237" s="791"/>
      <c r="CT237" s="791"/>
      <c r="CU237" s="821"/>
      <c r="CV237" s="791"/>
      <c r="CW237" s="791"/>
      <c r="CX237" s="791"/>
      <c r="CY237" s="791"/>
      <c r="CZ237" s="791"/>
      <c r="DA237" s="791"/>
      <c r="DB237" s="791"/>
      <c r="DC237" s="791"/>
      <c r="DD237" s="791"/>
      <c r="DE237" s="791"/>
      <c r="DF237" s="791"/>
      <c r="DG237" s="821"/>
    </row>
    <row r="238" spans="1:111" ht="16">
      <c r="A238" s="209"/>
      <c r="B238" s="331"/>
      <c r="C238" s="1115"/>
      <c r="D238" s="243"/>
      <c r="E238" s="243"/>
      <c r="F238" s="243"/>
      <c r="G238" s="243"/>
      <c r="H238" s="243"/>
      <c r="I238" s="243"/>
      <c r="J238" s="243"/>
      <c r="K238" s="243"/>
      <c r="L238" s="243"/>
      <c r="M238" s="243"/>
      <c r="N238" s="243"/>
      <c r="O238" s="243"/>
      <c r="P238" s="243"/>
      <c r="Q238" s="243"/>
      <c r="R238" s="243"/>
      <c r="S238" s="243"/>
      <c r="T238" s="243"/>
      <c r="U238" s="243"/>
      <c r="V238" s="243"/>
      <c r="W238" s="243"/>
      <c r="X238" s="243"/>
      <c r="Y238" s="243"/>
      <c r="Z238" s="243"/>
      <c r="AA238" s="790"/>
      <c r="AB238" s="243"/>
      <c r="AC238" s="243"/>
      <c r="AD238" s="243"/>
      <c r="AE238" s="243"/>
      <c r="AF238" s="243"/>
      <c r="AG238" s="243"/>
      <c r="AH238" s="243"/>
      <c r="AI238" s="243"/>
      <c r="AJ238" s="243"/>
      <c r="AK238" s="243"/>
      <c r="AL238" s="243"/>
      <c r="AM238" s="790"/>
      <c r="AN238" s="243"/>
      <c r="AO238" s="84"/>
      <c r="AP238" s="84"/>
      <c r="AQ238" s="84"/>
      <c r="AR238" s="84"/>
      <c r="AS238" s="84"/>
      <c r="AT238" s="84"/>
      <c r="AU238" s="84"/>
      <c r="AV238" s="84"/>
      <c r="AW238" s="84"/>
      <c r="AX238" s="84"/>
      <c r="AY238" s="790"/>
      <c r="AZ238" s="84"/>
      <c r="BA238" s="84"/>
      <c r="BB238" s="84"/>
      <c r="BC238" s="84"/>
      <c r="BD238" s="84"/>
      <c r="BE238" s="84"/>
      <c r="BF238" s="84"/>
      <c r="BG238" s="84"/>
      <c r="BH238" s="84"/>
      <c r="BI238" s="84"/>
      <c r="BJ238" s="84"/>
      <c r="BK238" s="790"/>
      <c r="BL238" s="84"/>
      <c r="BM238" s="84"/>
      <c r="BN238" s="84"/>
      <c r="BO238" s="84"/>
      <c r="BP238" s="84"/>
      <c r="BQ238" s="84"/>
      <c r="BR238" s="84"/>
      <c r="BS238" s="84"/>
      <c r="BT238" s="84"/>
      <c r="BU238" s="84"/>
      <c r="BV238" s="84"/>
      <c r="BW238" s="790"/>
      <c r="BX238" s="84"/>
      <c r="BY238" s="84"/>
      <c r="BZ238" s="84"/>
      <c r="CA238" s="84"/>
      <c r="CB238" s="84"/>
      <c r="CC238" s="84"/>
      <c r="CD238" s="84"/>
      <c r="CE238" s="84"/>
      <c r="CF238" s="84"/>
      <c r="CG238" s="84"/>
      <c r="CH238" s="84"/>
      <c r="CI238" s="790"/>
      <c r="CJ238" s="791"/>
      <c r="CK238" s="791"/>
      <c r="CL238" s="791"/>
      <c r="CM238" s="791"/>
      <c r="CN238" s="791"/>
      <c r="CO238" s="791"/>
      <c r="CP238" s="791"/>
      <c r="CQ238" s="791"/>
      <c r="CR238" s="791"/>
      <c r="CS238" s="791"/>
      <c r="CT238" s="791"/>
      <c r="CU238" s="821"/>
      <c r="CV238" s="791"/>
      <c r="CW238" s="791"/>
      <c r="CX238" s="791"/>
      <c r="CY238" s="791"/>
      <c r="CZ238" s="791"/>
      <c r="DA238" s="791"/>
      <c r="DB238" s="791"/>
      <c r="DC238" s="791"/>
      <c r="DD238" s="791"/>
      <c r="DE238" s="791"/>
      <c r="DF238" s="791"/>
      <c r="DG238" s="821"/>
    </row>
    <row r="239" spans="1:111" ht="16">
      <c r="A239" s="209"/>
      <c r="B239" s="331"/>
      <c r="C239" s="1115"/>
      <c r="D239" s="243"/>
      <c r="E239" s="243"/>
      <c r="F239" s="243"/>
      <c r="G239" s="243"/>
      <c r="H239" s="243"/>
      <c r="I239" s="243"/>
      <c r="J239" s="243"/>
      <c r="K239" s="243"/>
      <c r="L239" s="243"/>
      <c r="M239" s="243"/>
      <c r="N239" s="243"/>
      <c r="O239" s="243"/>
      <c r="P239" s="243"/>
      <c r="Q239" s="243"/>
      <c r="R239" s="243"/>
      <c r="S239" s="243"/>
      <c r="T239" s="243"/>
      <c r="U239" s="243"/>
      <c r="V239" s="243"/>
      <c r="W239" s="243"/>
      <c r="X239" s="243"/>
      <c r="Y239" s="243"/>
      <c r="Z239" s="243"/>
      <c r="AA239" s="790"/>
      <c r="AB239" s="243"/>
      <c r="AC239" s="243"/>
      <c r="AD239" s="243"/>
      <c r="AE239" s="243"/>
      <c r="AF239" s="243"/>
      <c r="AG239" s="243"/>
      <c r="AH239" s="243"/>
      <c r="AI239" s="243"/>
      <c r="AJ239" s="243"/>
      <c r="AK239" s="243"/>
      <c r="AL239" s="243"/>
      <c r="AM239" s="790"/>
      <c r="AN239" s="243"/>
      <c r="AO239" s="84"/>
      <c r="AP239" s="84"/>
      <c r="AQ239" s="84"/>
      <c r="AR239" s="84"/>
      <c r="AS239" s="84"/>
      <c r="AT239" s="84"/>
      <c r="AU239" s="84"/>
      <c r="AV239" s="84"/>
      <c r="AW239" s="84"/>
      <c r="AX239" s="84"/>
      <c r="AY239" s="790"/>
      <c r="AZ239" s="84"/>
      <c r="BA239" s="84"/>
      <c r="BB239" s="84"/>
      <c r="BC239" s="84"/>
      <c r="BD239" s="84"/>
      <c r="BE239" s="84"/>
      <c r="BF239" s="84"/>
      <c r="BG239" s="84"/>
      <c r="BH239" s="84"/>
      <c r="BI239" s="84"/>
      <c r="BJ239" s="84"/>
      <c r="BK239" s="790"/>
      <c r="BL239" s="84"/>
      <c r="BM239" s="84"/>
      <c r="BN239" s="84"/>
      <c r="BO239" s="84"/>
      <c r="BP239" s="84"/>
      <c r="BQ239" s="84"/>
      <c r="BR239" s="84"/>
      <c r="BS239" s="84"/>
      <c r="BT239" s="84"/>
      <c r="BU239" s="84"/>
      <c r="BV239" s="84"/>
      <c r="BW239" s="790"/>
      <c r="BX239" s="84"/>
      <c r="BY239" s="84"/>
      <c r="BZ239" s="84"/>
      <c r="CA239" s="84"/>
      <c r="CB239" s="84"/>
      <c r="CC239" s="84"/>
      <c r="CD239" s="84"/>
      <c r="CE239" s="84"/>
      <c r="CF239" s="84"/>
      <c r="CG239" s="84"/>
      <c r="CH239" s="84"/>
      <c r="CI239" s="790"/>
      <c r="CJ239" s="791"/>
      <c r="CK239" s="791"/>
      <c r="CL239" s="791"/>
      <c r="CM239" s="791"/>
      <c r="CN239" s="791"/>
      <c r="CO239" s="791"/>
      <c r="CP239" s="791"/>
      <c r="CQ239" s="791"/>
      <c r="CR239" s="791"/>
      <c r="CS239" s="791"/>
      <c r="CT239" s="791"/>
      <c r="CU239" s="821"/>
      <c r="CV239" s="791"/>
      <c r="CW239" s="791"/>
      <c r="CX239" s="791"/>
      <c r="CY239" s="791"/>
      <c r="CZ239" s="791"/>
      <c r="DA239" s="791"/>
      <c r="DB239" s="791"/>
      <c r="DC239" s="791"/>
      <c r="DD239" s="791"/>
      <c r="DE239" s="791"/>
      <c r="DF239" s="791"/>
      <c r="DG239" s="821"/>
    </row>
    <row r="240" spans="1:111" ht="16">
      <c r="A240" s="209"/>
      <c r="B240" s="331"/>
      <c r="C240" s="1115"/>
      <c r="D240" s="243"/>
      <c r="E240" s="243"/>
      <c r="F240" s="243"/>
      <c r="G240" s="243"/>
      <c r="H240" s="243"/>
      <c r="I240" s="243"/>
      <c r="J240" s="243"/>
      <c r="K240" s="243"/>
      <c r="L240" s="243"/>
      <c r="M240" s="243"/>
      <c r="N240" s="243"/>
      <c r="O240" s="243"/>
      <c r="P240" s="243"/>
      <c r="Q240" s="243"/>
      <c r="R240" s="243"/>
      <c r="S240" s="243"/>
      <c r="T240" s="243"/>
      <c r="U240" s="243"/>
      <c r="V240" s="243"/>
      <c r="W240" s="243"/>
      <c r="X240" s="243"/>
      <c r="Y240" s="243"/>
      <c r="Z240" s="243"/>
      <c r="AA240" s="790"/>
      <c r="AB240" s="243"/>
      <c r="AC240" s="243"/>
      <c r="AD240" s="243"/>
      <c r="AE240" s="243"/>
      <c r="AF240" s="243"/>
      <c r="AG240" s="243"/>
      <c r="AH240" s="243"/>
      <c r="AI240" s="243"/>
      <c r="AJ240" s="243"/>
      <c r="AK240" s="243"/>
      <c r="AL240" s="243"/>
      <c r="AM240" s="790"/>
      <c r="AN240" s="243"/>
      <c r="AO240" s="84"/>
      <c r="AP240" s="84"/>
      <c r="AQ240" s="84"/>
      <c r="AR240" s="84"/>
      <c r="AS240" s="84"/>
      <c r="AT240" s="84"/>
      <c r="AU240" s="84"/>
      <c r="AV240" s="84"/>
      <c r="AW240" s="84"/>
      <c r="AX240" s="84"/>
      <c r="AY240" s="790"/>
      <c r="AZ240" s="84"/>
      <c r="BA240" s="84"/>
      <c r="BB240" s="84"/>
      <c r="BC240" s="84"/>
      <c r="BD240" s="84"/>
      <c r="BE240" s="84"/>
      <c r="BF240" s="84"/>
      <c r="BG240" s="84"/>
      <c r="BH240" s="84"/>
      <c r="BI240" s="84"/>
      <c r="BJ240" s="84"/>
      <c r="BK240" s="790"/>
      <c r="BL240" s="84"/>
      <c r="BM240" s="84"/>
      <c r="BN240" s="84"/>
      <c r="BO240" s="84"/>
      <c r="BP240" s="84"/>
      <c r="BQ240" s="84"/>
      <c r="BR240" s="84"/>
      <c r="BS240" s="84"/>
      <c r="BT240" s="84"/>
      <c r="BU240" s="84"/>
      <c r="BV240" s="84"/>
      <c r="BW240" s="790"/>
      <c r="BX240" s="84"/>
      <c r="BY240" s="84"/>
      <c r="BZ240" s="84"/>
      <c r="CA240" s="84"/>
      <c r="CB240" s="84"/>
      <c r="CC240" s="84"/>
      <c r="CD240" s="84"/>
      <c r="CE240" s="84"/>
      <c r="CF240" s="84"/>
      <c r="CG240" s="84"/>
      <c r="CH240" s="84"/>
      <c r="CI240" s="790"/>
      <c r="CJ240" s="791"/>
      <c r="CK240" s="791"/>
      <c r="CL240" s="791"/>
      <c r="CM240" s="791"/>
      <c r="CN240" s="791"/>
      <c r="CO240" s="791"/>
      <c r="CP240" s="791"/>
      <c r="CQ240" s="791"/>
      <c r="CR240" s="791"/>
      <c r="CS240" s="791"/>
      <c r="CT240" s="791"/>
      <c r="CU240" s="821"/>
      <c r="CV240" s="791"/>
      <c r="CW240" s="791"/>
      <c r="CX240" s="791"/>
      <c r="CY240" s="791"/>
      <c r="CZ240" s="791"/>
      <c r="DA240" s="791"/>
      <c r="DB240" s="791"/>
      <c r="DC240" s="791"/>
      <c r="DD240" s="791"/>
      <c r="DE240" s="791"/>
      <c r="DF240" s="791"/>
      <c r="DG240" s="821"/>
    </row>
    <row r="241" spans="1:111" ht="16">
      <c r="A241" s="209"/>
      <c r="B241" s="331"/>
      <c r="C241" s="1115"/>
      <c r="D241" s="243"/>
      <c r="E241" s="243"/>
      <c r="F241" s="243"/>
      <c r="G241" s="243"/>
      <c r="H241" s="243"/>
      <c r="I241" s="243"/>
      <c r="J241" s="243"/>
      <c r="K241" s="243"/>
      <c r="L241" s="243"/>
      <c r="M241" s="243"/>
      <c r="N241" s="243"/>
      <c r="O241" s="243"/>
      <c r="P241" s="243"/>
      <c r="Q241" s="243"/>
      <c r="R241" s="243"/>
      <c r="S241" s="243"/>
      <c r="T241" s="243"/>
      <c r="U241" s="243"/>
      <c r="V241" s="243"/>
      <c r="W241" s="243"/>
      <c r="X241" s="243"/>
      <c r="Y241" s="243"/>
      <c r="Z241" s="243"/>
      <c r="AA241" s="790"/>
      <c r="AB241" s="243"/>
      <c r="AC241" s="243"/>
      <c r="AD241" s="243"/>
      <c r="AE241" s="243"/>
      <c r="AF241" s="243"/>
      <c r="AG241" s="243"/>
      <c r="AH241" s="243"/>
      <c r="AI241" s="243"/>
      <c r="AJ241" s="243"/>
      <c r="AK241" s="243"/>
      <c r="AL241" s="243"/>
      <c r="AM241" s="790"/>
      <c r="AN241" s="243"/>
      <c r="AO241" s="84"/>
      <c r="AP241" s="84"/>
      <c r="AQ241" s="84"/>
      <c r="AR241" s="84"/>
      <c r="AS241" s="84"/>
      <c r="AT241" s="84"/>
      <c r="AU241" s="84"/>
      <c r="AV241" s="84"/>
      <c r="AW241" s="84"/>
      <c r="AX241" s="84"/>
      <c r="AY241" s="790"/>
      <c r="AZ241" s="84"/>
      <c r="BA241" s="84"/>
      <c r="BB241" s="84"/>
      <c r="BC241" s="84"/>
      <c r="BD241" s="84"/>
      <c r="BE241" s="84"/>
      <c r="BF241" s="84"/>
      <c r="BG241" s="84"/>
      <c r="BH241" s="84"/>
      <c r="BI241" s="84"/>
      <c r="BJ241" s="84"/>
      <c r="BK241" s="790"/>
      <c r="BL241" s="84"/>
      <c r="BM241" s="84"/>
      <c r="BN241" s="84"/>
      <c r="BO241" s="84"/>
      <c r="BP241" s="84"/>
      <c r="BQ241" s="84"/>
      <c r="BR241" s="84"/>
      <c r="BS241" s="84"/>
      <c r="BT241" s="84"/>
      <c r="BU241" s="84"/>
      <c r="BV241" s="84"/>
      <c r="BW241" s="790"/>
      <c r="BX241" s="84"/>
      <c r="BY241" s="84"/>
      <c r="BZ241" s="84"/>
      <c r="CA241" s="84"/>
      <c r="CB241" s="84"/>
      <c r="CC241" s="84"/>
      <c r="CD241" s="84"/>
      <c r="CE241" s="84"/>
      <c r="CF241" s="84"/>
      <c r="CG241" s="84"/>
      <c r="CH241" s="84"/>
      <c r="CI241" s="790"/>
      <c r="CJ241" s="791"/>
      <c r="CK241" s="791"/>
      <c r="CL241" s="791"/>
      <c r="CM241" s="791"/>
      <c r="CN241" s="791"/>
      <c r="CO241" s="791"/>
      <c r="CP241" s="791"/>
      <c r="CQ241" s="791"/>
      <c r="CR241" s="791"/>
      <c r="CS241" s="791"/>
      <c r="CT241" s="791"/>
      <c r="CU241" s="821"/>
      <c r="CV241" s="791"/>
      <c r="CW241" s="791"/>
      <c r="CX241" s="791"/>
      <c r="CY241" s="791"/>
      <c r="CZ241" s="791"/>
      <c r="DA241" s="791"/>
      <c r="DB241" s="791"/>
      <c r="DC241" s="791"/>
      <c r="DD241" s="791"/>
      <c r="DE241" s="791"/>
      <c r="DF241" s="791"/>
      <c r="DG241" s="821"/>
    </row>
    <row r="242" spans="1:111" ht="16">
      <c r="A242" s="209"/>
      <c r="B242" s="331"/>
      <c r="C242" s="1115"/>
      <c r="D242" s="243"/>
      <c r="E242" s="243"/>
      <c r="F242" s="243"/>
      <c r="G242" s="243"/>
      <c r="H242" s="243"/>
      <c r="I242" s="243"/>
      <c r="J242" s="243"/>
      <c r="K242" s="243"/>
      <c r="L242" s="243"/>
      <c r="M242" s="243"/>
      <c r="N242" s="243"/>
      <c r="O242" s="243"/>
      <c r="P242" s="243"/>
      <c r="Q242" s="243"/>
      <c r="R242" s="243"/>
      <c r="S242" s="243"/>
      <c r="T242" s="243"/>
      <c r="U242" s="243"/>
      <c r="V242" s="243"/>
      <c r="W242" s="243"/>
      <c r="X242" s="243"/>
      <c r="Y242" s="243"/>
      <c r="Z242" s="243"/>
      <c r="AA242" s="790"/>
      <c r="AB242" s="243"/>
      <c r="AC242" s="243"/>
      <c r="AD242" s="243"/>
      <c r="AE242" s="243"/>
      <c r="AF242" s="243"/>
      <c r="AG242" s="243"/>
      <c r="AH242" s="243"/>
      <c r="AI242" s="243"/>
      <c r="AJ242" s="243"/>
      <c r="AK242" s="243"/>
      <c r="AL242" s="243"/>
      <c r="AM242" s="790"/>
      <c r="AN242" s="243"/>
      <c r="AO242" s="84"/>
      <c r="AP242" s="84"/>
      <c r="AQ242" s="84"/>
      <c r="AR242" s="84"/>
      <c r="AS242" s="84"/>
      <c r="AT242" s="84"/>
      <c r="AU242" s="84"/>
      <c r="AV242" s="84"/>
      <c r="AW242" s="84"/>
      <c r="AX242" s="84"/>
      <c r="AY242" s="790"/>
      <c r="AZ242" s="84"/>
      <c r="BA242" s="84"/>
      <c r="BB242" s="84"/>
      <c r="BC242" s="84"/>
      <c r="BD242" s="84"/>
      <c r="BE242" s="84"/>
      <c r="BF242" s="84"/>
      <c r="BG242" s="84"/>
      <c r="BH242" s="84"/>
      <c r="BI242" s="84"/>
      <c r="BJ242" s="84"/>
      <c r="BK242" s="790"/>
      <c r="BL242" s="84"/>
      <c r="BM242" s="84"/>
      <c r="BN242" s="84"/>
      <c r="BO242" s="84"/>
      <c r="BP242" s="84"/>
      <c r="BQ242" s="84"/>
      <c r="BR242" s="84"/>
      <c r="BS242" s="84"/>
      <c r="BT242" s="84"/>
      <c r="BU242" s="84"/>
      <c r="BV242" s="84"/>
      <c r="BW242" s="790"/>
      <c r="BX242" s="84"/>
      <c r="BY242" s="84"/>
      <c r="BZ242" s="84"/>
      <c r="CA242" s="84"/>
      <c r="CB242" s="84"/>
      <c r="CC242" s="84"/>
      <c r="CD242" s="84"/>
      <c r="CE242" s="84"/>
      <c r="CF242" s="84"/>
      <c r="CG242" s="84"/>
      <c r="CH242" s="84"/>
      <c r="CI242" s="790"/>
      <c r="CJ242" s="791"/>
      <c r="CK242" s="791"/>
      <c r="CL242" s="791"/>
      <c r="CM242" s="791"/>
      <c r="CN242" s="791"/>
      <c r="CO242" s="791"/>
      <c r="CP242" s="791"/>
      <c r="CQ242" s="791"/>
      <c r="CR242" s="791"/>
      <c r="CS242" s="791"/>
      <c r="CT242" s="791"/>
      <c r="CU242" s="821"/>
      <c r="CV242" s="791"/>
      <c r="CW242" s="791"/>
      <c r="CX242" s="791"/>
      <c r="CY242" s="791"/>
      <c r="CZ242" s="791"/>
      <c r="DA242" s="791"/>
      <c r="DB242" s="791"/>
      <c r="DC242" s="791"/>
      <c r="DD242" s="791"/>
      <c r="DE242" s="791"/>
      <c r="DF242" s="791"/>
      <c r="DG242" s="821"/>
    </row>
    <row r="243" spans="1:111" ht="16">
      <c r="A243" s="209"/>
      <c r="B243" s="331"/>
      <c r="C243" s="1115"/>
      <c r="D243" s="243"/>
      <c r="E243" s="243"/>
      <c r="F243" s="243"/>
      <c r="G243" s="243"/>
      <c r="H243" s="243"/>
      <c r="I243" s="243"/>
      <c r="J243" s="243"/>
      <c r="K243" s="243"/>
      <c r="L243" s="243"/>
      <c r="M243" s="243"/>
      <c r="N243" s="243"/>
      <c r="O243" s="243"/>
      <c r="P243" s="243"/>
      <c r="Q243" s="243"/>
      <c r="R243" s="243"/>
      <c r="S243" s="243"/>
      <c r="T243" s="243"/>
      <c r="U243" s="243"/>
      <c r="V243" s="243"/>
      <c r="W243" s="243"/>
      <c r="X243" s="243"/>
      <c r="Y243" s="243"/>
      <c r="Z243" s="243"/>
      <c r="AA243" s="790"/>
      <c r="AB243" s="243"/>
      <c r="AC243" s="243"/>
      <c r="AD243" s="243"/>
      <c r="AE243" s="243"/>
      <c r="AF243" s="243"/>
      <c r="AG243" s="243"/>
      <c r="AH243" s="243"/>
      <c r="AI243" s="243"/>
      <c r="AJ243" s="243"/>
      <c r="AK243" s="243"/>
      <c r="AL243" s="243"/>
      <c r="AM243" s="790"/>
      <c r="AN243" s="243"/>
      <c r="AO243" s="84"/>
      <c r="AP243" s="84"/>
      <c r="AQ243" s="84"/>
      <c r="AR243" s="84"/>
      <c r="AS243" s="84"/>
      <c r="AT243" s="84"/>
      <c r="AU243" s="84"/>
      <c r="AV243" s="84"/>
      <c r="AW243" s="84"/>
      <c r="AX243" s="84"/>
      <c r="AY243" s="790"/>
      <c r="AZ243" s="84"/>
      <c r="BA243" s="84"/>
      <c r="BB243" s="84"/>
      <c r="BC243" s="84"/>
      <c r="BD243" s="84"/>
      <c r="BE243" s="84"/>
      <c r="BF243" s="84"/>
      <c r="BG243" s="84"/>
      <c r="BH243" s="84"/>
      <c r="BI243" s="84"/>
      <c r="BJ243" s="84"/>
      <c r="BK243" s="790"/>
      <c r="BL243" s="84"/>
      <c r="BM243" s="84"/>
      <c r="BN243" s="84"/>
      <c r="BO243" s="84"/>
      <c r="BP243" s="84"/>
      <c r="BQ243" s="84"/>
      <c r="BR243" s="84"/>
      <c r="BS243" s="84"/>
      <c r="BT243" s="84"/>
      <c r="BU243" s="84"/>
      <c r="BV243" s="84"/>
      <c r="BW243" s="790"/>
      <c r="BX243" s="84"/>
      <c r="BY243" s="84"/>
      <c r="BZ243" s="84"/>
      <c r="CA243" s="84"/>
      <c r="CB243" s="84"/>
      <c r="CC243" s="84"/>
      <c r="CD243" s="84"/>
      <c r="CE243" s="84"/>
      <c r="CF243" s="84"/>
      <c r="CG243" s="84"/>
      <c r="CH243" s="84"/>
      <c r="CI243" s="790"/>
      <c r="CJ243" s="791"/>
      <c r="CK243" s="791"/>
      <c r="CL243" s="791"/>
      <c r="CM243" s="791"/>
      <c r="CN243" s="791"/>
      <c r="CO243" s="791"/>
      <c r="CP243" s="791"/>
      <c r="CQ243" s="791"/>
      <c r="CR243" s="791"/>
      <c r="CS243" s="791"/>
      <c r="CT243" s="791"/>
      <c r="CU243" s="821"/>
      <c r="CV243" s="791"/>
      <c r="CW243" s="791"/>
      <c r="CX243" s="791"/>
      <c r="CY243" s="791"/>
      <c r="CZ243" s="791"/>
      <c r="DA243" s="791"/>
      <c r="DB243" s="791"/>
      <c r="DC243" s="791"/>
      <c r="DD243" s="791"/>
      <c r="DE243" s="791"/>
      <c r="DF243" s="791"/>
      <c r="DG243" s="821"/>
    </row>
    <row r="244" spans="1:111" ht="16">
      <c r="A244" s="209"/>
      <c r="B244" s="331"/>
      <c r="C244" s="1115"/>
      <c r="D244" s="243"/>
      <c r="E244" s="243"/>
      <c r="F244" s="243"/>
      <c r="G244" s="243"/>
      <c r="H244" s="243"/>
      <c r="I244" s="243"/>
      <c r="J244" s="243"/>
      <c r="K244" s="243"/>
      <c r="L244" s="243"/>
      <c r="M244" s="243"/>
      <c r="N244" s="243"/>
      <c r="O244" s="243"/>
      <c r="P244" s="243"/>
      <c r="Q244" s="243"/>
      <c r="R244" s="243"/>
      <c r="S244" s="243"/>
      <c r="T244" s="243"/>
      <c r="U244" s="243"/>
      <c r="V244" s="243"/>
      <c r="W244" s="243"/>
      <c r="X244" s="243"/>
      <c r="Y244" s="243"/>
      <c r="Z244" s="243"/>
      <c r="AA244" s="790"/>
      <c r="AB244" s="243"/>
      <c r="AC244" s="243"/>
      <c r="AD244" s="243"/>
      <c r="AE244" s="243"/>
      <c r="AF244" s="243"/>
      <c r="AG244" s="243"/>
      <c r="AH244" s="243"/>
      <c r="AI244" s="243"/>
      <c r="AJ244" s="243"/>
      <c r="AK244" s="243"/>
      <c r="AL244" s="243"/>
      <c r="AM244" s="790"/>
      <c r="AN244" s="243"/>
      <c r="AO244" s="84"/>
      <c r="AP244" s="84"/>
      <c r="AQ244" s="84"/>
      <c r="AR244" s="84"/>
      <c r="AS244" s="84"/>
      <c r="AT244" s="84"/>
      <c r="AU244" s="84"/>
      <c r="AV244" s="84"/>
      <c r="AW244" s="84"/>
      <c r="AX244" s="84"/>
      <c r="AY244" s="790"/>
      <c r="AZ244" s="84"/>
      <c r="BA244" s="84"/>
      <c r="BB244" s="84"/>
      <c r="BC244" s="84"/>
      <c r="BD244" s="84"/>
      <c r="BE244" s="84"/>
      <c r="BF244" s="84"/>
      <c r="BG244" s="84"/>
      <c r="BH244" s="84"/>
      <c r="BI244" s="84"/>
      <c r="BJ244" s="84"/>
      <c r="BK244" s="790"/>
      <c r="BL244" s="84"/>
      <c r="BM244" s="84"/>
      <c r="BN244" s="84"/>
      <c r="BO244" s="84"/>
      <c r="BP244" s="84"/>
      <c r="BQ244" s="84"/>
      <c r="BR244" s="84"/>
      <c r="BS244" s="84"/>
      <c r="BT244" s="84"/>
      <c r="BU244" s="84"/>
      <c r="BV244" s="84"/>
      <c r="BW244" s="790"/>
      <c r="BX244" s="84"/>
      <c r="BY244" s="84"/>
      <c r="BZ244" s="84"/>
      <c r="CA244" s="84"/>
      <c r="CB244" s="84"/>
      <c r="CC244" s="84"/>
      <c r="CD244" s="84"/>
      <c r="CE244" s="84"/>
      <c r="CF244" s="84"/>
      <c r="CG244" s="84"/>
      <c r="CH244" s="84"/>
      <c r="CI244" s="790"/>
      <c r="CJ244" s="791"/>
      <c r="CK244" s="791"/>
      <c r="CL244" s="791"/>
      <c r="CM244" s="791"/>
      <c r="CN244" s="791"/>
      <c r="CO244" s="791"/>
      <c r="CP244" s="791"/>
      <c r="CQ244" s="791"/>
      <c r="CR244" s="791"/>
      <c r="CS244" s="791"/>
      <c r="CT244" s="791"/>
      <c r="CU244" s="821"/>
      <c r="CV244" s="791"/>
      <c r="CW244" s="791"/>
      <c r="CX244" s="791"/>
      <c r="CY244" s="791"/>
      <c r="CZ244" s="791"/>
      <c r="DA244" s="791"/>
      <c r="DB244" s="791"/>
      <c r="DC244" s="791"/>
      <c r="DD244" s="791"/>
      <c r="DE244" s="791"/>
      <c r="DF244" s="791"/>
      <c r="DG244" s="821"/>
    </row>
    <row r="245" spans="1:111" ht="16">
      <c r="A245" s="209"/>
      <c r="B245" s="331"/>
      <c r="C245" s="1115"/>
      <c r="D245" s="243"/>
      <c r="E245" s="243"/>
      <c r="F245" s="243"/>
      <c r="G245" s="243"/>
      <c r="H245" s="243"/>
      <c r="I245" s="243"/>
      <c r="J245" s="243"/>
      <c r="K245" s="243"/>
      <c r="L245" s="243"/>
      <c r="M245" s="243"/>
      <c r="N245" s="243"/>
      <c r="O245" s="243"/>
      <c r="P245" s="243"/>
      <c r="Q245" s="243"/>
      <c r="R245" s="243"/>
      <c r="S245" s="243"/>
      <c r="T245" s="243"/>
      <c r="U245" s="243"/>
      <c r="V245" s="243"/>
      <c r="W245" s="243"/>
      <c r="X245" s="243"/>
      <c r="Y245" s="243"/>
      <c r="Z245" s="243"/>
      <c r="AA245" s="790"/>
      <c r="AB245" s="243"/>
      <c r="AC245" s="243"/>
      <c r="AD245" s="243"/>
      <c r="AE245" s="243"/>
      <c r="AF245" s="243"/>
      <c r="AG245" s="243"/>
      <c r="AH245" s="243"/>
      <c r="AI245" s="243"/>
      <c r="AJ245" s="243"/>
      <c r="AK245" s="243"/>
      <c r="AL245" s="243"/>
      <c r="AM245" s="790"/>
      <c r="AN245" s="243"/>
      <c r="AO245" s="84"/>
      <c r="AP245" s="84"/>
      <c r="AQ245" s="84"/>
      <c r="AR245" s="84"/>
      <c r="AS245" s="84"/>
      <c r="AT245" s="84"/>
      <c r="AU245" s="84"/>
      <c r="AV245" s="84"/>
      <c r="AW245" s="84"/>
      <c r="AX245" s="84"/>
      <c r="AY245" s="790"/>
      <c r="AZ245" s="84"/>
      <c r="BA245" s="84"/>
      <c r="BB245" s="84"/>
      <c r="BC245" s="84"/>
      <c r="BD245" s="84"/>
      <c r="BE245" s="84"/>
      <c r="BF245" s="84"/>
      <c r="BG245" s="84"/>
      <c r="BH245" s="84"/>
      <c r="BI245" s="84"/>
      <c r="BJ245" s="84"/>
      <c r="BK245" s="790"/>
      <c r="BL245" s="84"/>
      <c r="BM245" s="84"/>
      <c r="BN245" s="84"/>
      <c r="BO245" s="84"/>
      <c r="BP245" s="84"/>
      <c r="BQ245" s="84"/>
      <c r="BR245" s="84"/>
      <c r="BS245" s="84"/>
      <c r="BT245" s="84"/>
      <c r="BU245" s="84"/>
      <c r="BV245" s="84"/>
      <c r="BW245" s="790"/>
      <c r="BX245" s="84"/>
      <c r="BY245" s="84"/>
      <c r="BZ245" s="84"/>
      <c r="CA245" s="84"/>
      <c r="CB245" s="84"/>
      <c r="CC245" s="84"/>
      <c r="CD245" s="84"/>
      <c r="CE245" s="84"/>
      <c r="CF245" s="84"/>
      <c r="CG245" s="84"/>
      <c r="CH245" s="84"/>
      <c r="CI245" s="790"/>
      <c r="CJ245" s="791"/>
      <c r="CK245" s="791"/>
      <c r="CL245" s="791"/>
      <c r="CM245" s="791"/>
      <c r="CN245" s="791"/>
      <c r="CO245" s="791"/>
      <c r="CP245" s="791"/>
      <c r="CQ245" s="791"/>
      <c r="CR245" s="791"/>
      <c r="CS245" s="791"/>
      <c r="CT245" s="791"/>
      <c r="CU245" s="821"/>
      <c r="CV245" s="791"/>
      <c r="CW245" s="791"/>
      <c r="CX245" s="791"/>
      <c r="CY245" s="791"/>
      <c r="CZ245" s="791"/>
      <c r="DA245" s="791"/>
      <c r="DB245" s="791"/>
      <c r="DC245" s="791"/>
      <c r="DD245" s="791"/>
      <c r="DE245" s="791"/>
      <c r="DF245" s="791"/>
      <c r="DG245" s="821"/>
    </row>
    <row r="246" spans="1:111" ht="16">
      <c r="A246" s="209"/>
      <c r="B246" s="331"/>
      <c r="C246" s="1115"/>
      <c r="D246" s="243"/>
      <c r="E246" s="243"/>
      <c r="F246" s="243"/>
      <c r="G246" s="243"/>
      <c r="H246" s="243"/>
      <c r="I246" s="243"/>
      <c r="J246" s="243"/>
      <c r="K246" s="243"/>
      <c r="L246" s="243"/>
      <c r="M246" s="243"/>
      <c r="N246" s="243"/>
      <c r="O246" s="243"/>
      <c r="P246" s="243"/>
      <c r="Q246" s="243"/>
      <c r="R246" s="243"/>
      <c r="S246" s="243"/>
      <c r="T246" s="243"/>
      <c r="U246" s="243"/>
      <c r="V246" s="243"/>
      <c r="W246" s="243"/>
      <c r="X246" s="243"/>
      <c r="Y246" s="243"/>
      <c r="Z246" s="243"/>
      <c r="AA246" s="790"/>
      <c r="AB246" s="243"/>
      <c r="AC246" s="243"/>
      <c r="AD246" s="243"/>
      <c r="AE246" s="243"/>
      <c r="AF246" s="243"/>
      <c r="AG246" s="243"/>
      <c r="AH246" s="243"/>
      <c r="AI246" s="243"/>
      <c r="AJ246" s="243"/>
      <c r="AK246" s="243"/>
      <c r="AL246" s="243"/>
      <c r="AM246" s="790"/>
      <c r="AN246" s="243"/>
      <c r="AO246" s="84"/>
      <c r="AP246" s="84"/>
      <c r="AQ246" s="84"/>
      <c r="AR246" s="84"/>
      <c r="AS246" s="84"/>
      <c r="AT246" s="84"/>
      <c r="AU246" s="84"/>
      <c r="AV246" s="84"/>
      <c r="AW246" s="84"/>
      <c r="AX246" s="84"/>
      <c r="AY246" s="790"/>
      <c r="AZ246" s="84"/>
      <c r="BA246" s="84"/>
      <c r="BB246" s="84"/>
      <c r="BC246" s="84"/>
      <c r="BD246" s="84"/>
      <c r="BE246" s="84"/>
      <c r="BF246" s="84"/>
      <c r="BG246" s="84"/>
      <c r="BH246" s="84"/>
      <c r="BI246" s="84"/>
      <c r="BJ246" s="84"/>
      <c r="BK246" s="790"/>
      <c r="BL246" s="84"/>
      <c r="BM246" s="84"/>
      <c r="BN246" s="84"/>
      <c r="BO246" s="84"/>
      <c r="BP246" s="84"/>
      <c r="BQ246" s="84"/>
      <c r="BR246" s="84"/>
      <c r="BS246" s="84"/>
      <c r="BT246" s="84"/>
      <c r="BU246" s="84"/>
      <c r="BV246" s="84"/>
      <c r="BW246" s="790"/>
      <c r="BX246" s="84"/>
      <c r="BY246" s="84"/>
      <c r="BZ246" s="84"/>
      <c r="CA246" s="84"/>
      <c r="CB246" s="84"/>
      <c r="CC246" s="84"/>
      <c r="CD246" s="84"/>
      <c r="CE246" s="84"/>
      <c r="CF246" s="84"/>
      <c r="CG246" s="84"/>
      <c r="CH246" s="84"/>
      <c r="CI246" s="790"/>
      <c r="CJ246" s="791"/>
      <c r="CK246" s="791"/>
      <c r="CL246" s="791"/>
      <c r="CM246" s="791"/>
      <c r="CN246" s="791"/>
      <c r="CO246" s="791"/>
      <c r="CP246" s="791"/>
      <c r="CQ246" s="791"/>
      <c r="CR246" s="791"/>
      <c r="CS246" s="791"/>
      <c r="CT246" s="791"/>
      <c r="CU246" s="821"/>
      <c r="CV246" s="791"/>
      <c r="CW246" s="791"/>
      <c r="CX246" s="791"/>
      <c r="CY246" s="791"/>
      <c r="CZ246" s="791"/>
      <c r="DA246" s="791"/>
      <c r="DB246" s="791"/>
      <c r="DC246" s="791"/>
      <c r="DD246" s="791"/>
      <c r="DE246" s="791"/>
      <c r="DF246" s="791"/>
      <c r="DG246" s="821"/>
    </row>
    <row r="247" spans="1:111" ht="16">
      <c r="A247" s="209"/>
      <c r="B247" s="331"/>
      <c r="C247" s="1115"/>
      <c r="D247" s="243"/>
      <c r="E247" s="243"/>
      <c r="F247" s="243"/>
      <c r="G247" s="243"/>
      <c r="H247" s="243"/>
      <c r="I247" s="243"/>
      <c r="J247" s="243"/>
      <c r="K247" s="243"/>
      <c r="L247" s="243"/>
      <c r="M247" s="243"/>
      <c r="N247" s="243"/>
      <c r="O247" s="243"/>
      <c r="P247" s="243"/>
      <c r="Q247" s="243"/>
      <c r="R247" s="243"/>
      <c r="S247" s="243"/>
      <c r="T247" s="243"/>
      <c r="U247" s="243"/>
      <c r="V247" s="243"/>
      <c r="W247" s="243"/>
      <c r="X247" s="243"/>
      <c r="Y247" s="243"/>
      <c r="Z247" s="243"/>
      <c r="AA247" s="790"/>
      <c r="AB247" s="243"/>
      <c r="AC247" s="243"/>
      <c r="AD247" s="243"/>
      <c r="AE247" s="243"/>
      <c r="AF247" s="243"/>
      <c r="AG247" s="243"/>
      <c r="AH247" s="243"/>
      <c r="AI247" s="243"/>
      <c r="AJ247" s="243"/>
      <c r="AK247" s="243"/>
      <c r="AL247" s="243"/>
      <c r="AM247" s="790"/>
      <c r="AN247" s="243"/>
      <c r="AO247" s="84"/>
      <c r="AP247" s="84"/>
      <c r="AQ247" s="84"/>
      <c r="AR247" s="84"/>
      <c r="AS247" s="84"/>
      <c r="AT247" s="84"/>
      <c r="AU247" s="84"/>
      <c r="AV247" s="84"/>
      <c r="AW247" s="84"/>
      <c r="AX247" s="84"/>
      <c r="AY247" s="790"/>
      <c r="AZ247" s="84"/>
      <c r="BA247" s="84"/>
      <c r="BB247" s="84"/>
      <c r="BC247" s="84"/>
      <c r="BD247" s="84"/>
      <c r="BE247" s="84"/>
      <c r="BF247" s="84"/>
      <c r="BG247" s="84"/>
      <c r="BH247" s="84"/>
      <c r="BI247" s="84"/>
      <c r="BJ247" s="84"/>
      <c r="BK247" s="790"/>
      <c r="BL247" s="84"/>
      <c r="BM247" s="84"/>
      <c r="BN247" s="84"/>
      <c r="BO247" s="84"/>
      <c r="BP247" s="84"/>
      <c r="BQ247" s="84"/>
      <c r="BR247" s="84"/>
      <c r="BS247" s="84"/>
      <c r="BT247" s="84"/>
      <c r="BU247" s="84"/>
      <c r="BV247" s="84"/>
      <c r="BW247" s="790"/>
      <c r="BX247" s="84"/>
      <c r="BY247" s="84"/>
      <c r="BZ247" s="84"/>
      <c r="CA247" s="84"/>
      <c r="CB247" s="84"/>
      <c r="CC247" s="84"/>
      <c r="CD247" s="84"/>
      <c r="CE247" s="84"/>
      <c r="CF247" s="84"/>
      <c r="CG247" s="84"/>
      <c r="CH247" s="84"/>
      <c r="CI247" s="790"/>
      <c r="CJ247" s="791"/>
      <c r="CK247" s="791"/>
      <c r="CL247" s="791"/>
      <c r="CM247" s="791"/>
      <c r="CN247" s="791"/>
      <c r="CO247" s="791"/>
      <c r="CP247" s="791"/>
      <c r="CQ247" s="791"/>
      <c r="CR247" s="791"/>
      <c r="CS247" s="791"/>
      <c r="CT247" s="791"/>
      <c r="CU247" s="821"/>
      <c r="CV247" s="791"/>
      <c r="CW247" s="791"/>
      <c r="CX247" s="791"/>
      <c r="CY247" s="791"/>
      <c r="CZ247" s="791"/>
      <c r="DA247" s="791"/>
      <c r="DB247" s="791"/>
      <c r="DC247" s="791"/>
      <c r="DD247" s="791"/>
      <c r="DE247" s="791"/>
      <c r="DF247" s="791"/>
      <c r="DG247" s="821"/>
    </row>
    <row r="248" spans="1:111" ht="16">
      <c r="A248" s="209"/>
      <c r="B248" s="331"/>
      <c r="C248" s="1115"/>
      <c r="D248" s="243"/>
      <c r="E248" s="243"/>
      <c r="F248" s="243"/>
      <c r="G248" s="243"/>
      <c r="H248" s="243"/>
      <c r="I248" s="243"/>
      <c r="J248" s="243"/>
      <c r="K248" s="243"/>
      <c r="L248" s="243"/>
      <c r="M248" s="243"/>
      <c r="N248" s="243"/>
      <c r="O248" s="243"/>
      <c r="P248" s="243"/>
      <c r="Q248" s="243"/>
      <c r="R248" s="243"/>
      <c r="S248" s="243"/>
      <c r="T248" s="243"/>
      <c r="U248" s="243"/>
      <c r="V248" s="243"/>
      <c r="W248" s="243"/>
      <c r="X248" s="243"/>
      <c r="Y248" s="243"/>
      <c r="Z248" s="243"/>
      <c r="AA248" s="790"/>
      <c r="AB248" s="243"/>
      <c r="AC248" s="243"/>
      <c r="AD248" s="243"/>
      <c r="AE248" s="243"/>
      <c r="AF248" s="243"/>
      <c r="AG248" s="243"/>
      <c r="AH248" s="243"/>
      <c r="AI248" s="243"/>
      <c r="AJ248" s="243"/>
      <c r="AK248" s="243"/>
      <c r="AL248" s="243"/>
      <c r="AM248" s="790"/>
      <c r="AN248" s="243"/>
      <c r="AO248" s="84"/>
      <c r="AP248" s="84"/>
      <c r="AQ248" s="84"/>
      <c r="AR248" s="84"/>
      <c r="AS248" s="84"/>
      <c r="AT248" s="84"/>
      <c r="AU248" s="84"/>
      <c r="AV248" s="84"/>
      <c r="AW248" s="84"/>
      <c r="AX248" s="84"/>
      <c r="AY248" s="790"/>
      <c r="AZ248" s="84"/>
      <c r="BA248" s="84"/>
      <c r="BB248" s="84"/>
      <c r="BC248" s="84"/>
      <c r="BD248" s="84"/>
      <c r="BE248" s="84"/>
      <c r="BF248" s="84"/>
      <c r="BG248" s="84"/>
      <c r="BH248" s="84"/>
      <c r="BI248" s="84"/>
      <c r="BJ248" s="84"/>
      <c r="BK248" s="790"/>
      <c r="BL248" s="84"/>
      <c r="BM248" s="84"/>
      <c r="BN248" s="84"/>
      <c r="BO248" s="84"/>
      <c r="BP248" s="84"/>
      <c r="BQ248" s="84"/>
      <c r="BR248" s="84"/>
      <c r="BS248" s="84"/>
      <c r="BT248" s="84"/>
      <c r="BU248" s="84"/>
      <c r="BV248" s="84"/>
      <c r="BW248" s="790"/>
      <c r="BX248" s="84"/>
      <c r="BY248" s="84"/>
      <c r="BZ248" s="84"/>
      <c r="CA248" s="84"/>
      <c r="CB248" s="84"/>
      <c r="CC248" s="84"/>
      <c r="CD248" s="84"/>
      <c r="CE248" s="84"/>
      <c r="CF248" s="84"/>
      <c r="CG248" s="84"/>
      <c r="CH248" s="84"/>
      <c r="CI248" s="790"/>
      <c r="CJ248" s="791"/>
      <c r="CK248" s="791"/>
      <c r="CL248" s="791"/>
      <c r="CM248" s="791"/>
      <c r="CN248" s="791"/>
      <c r="CO248" s="791"/>
      <c r="CP248" s="791"/>
      <c r="CQ248" s="791"/>
      <c r="CR248" s="791"/>
      <c r="CS248" s="791"/>
      <c r="CT248" s="791"/>
      <c r="CU248" s="821"/>
      <c r="CV248" s="791"/>
      <c r="CW248" s="791"/>
      <c r="CX248" s="791"/>
      <c r="CY248" s="791"/>
      <c r="CZ248" s="791"/>
      <c r="DA248" s="791"/>
      <c r="DB248" s="791"/>
      <c r="DC248" s="791"/>
      <c r="DD248" s="791"/>
      <c r="DE248" s="791"/>
      <c r="DF248" s="791"/>
      <c r="DG248" s="821"/>
    </row>
    <row r="249" spans="1:111" ht="16">
      <c r="A249" s="209"/>
      <c r="B249" s="331"/>
      <c r="C249" s="1115"/>
      <c r="D249" s="243"/>
      <c r="E249" s="243"/>
      <c r="F249" s="243"/>
      <c r="G249" s="243"/>
      <c r="H249" s="243"/>
      <c r="I249" s="243"/>
      <c r="J249" s="243"/>
      <c r="K249" s="243"/>
      <c r="L249" s="243"/>
      <c r="M249" s="243"/>
      <c r="N249" s="243"/>
      <c r="O249" s="243"/>
      <c r="P249" s="243"/>
      <c r="Q249" s="243"/>
      <c r="R249" s="243"/>
      <c r="S249" s="243"/>
      <c r="T249" s="243"/>
      <c r="U249" s="243"/>
      <c r="V249" s="243"/>
      <c r="W249" s="243"/>
      <c r="X249" s="243"/>
      <c r="Y249" s="243"/>
      <c r="Z249" s="243"/>
      <c r="AA249" s="790"/>
      <c r="AB249" s="243"/>
      <c r="AC249" s="243"/>
      <c r="AD249" s="243"/>
      <c r="AE249" s="243"/>
      <c r="AF249" s="243"/>
      <c r="AG249" s="243"/>
      <c r="AH249" s="243"/>
      <c r="AI249" s="243"/>
      <c r="AJ249" s="243"/>
      <c r="AK249" s="243"/>
      <c r="AL249" s="243"/>
      <c r="AM249" s="790"/>
      <c r="AN249" s="243"/>
      <c r="AO249" s="84"/>
      <c r="AP249" s="84"/>
      <c r="AQ249" s="84"/>
      <c r="AR249" s="84"/>
      <c r="AS249" s="84"/>
      <c r="AT249" s="84"/>
      <c r="AU249" s="84"/>
      <c r="AV249" s="84"/>
      <c r="AW249" s="84"/>
      <c r="AX249" s="84"/>
      <c r="AY249" s="790"/>
      <c r="AZ249" s="84"/>
      <c r="BA249" s="84"/>
      <c r="BB249" s="84"/>
      <c r="BC249" s="84"/>
      <c r="BD249" s="84"/>
      <c r="BE249" s="84"/>
      <c r="BF249" s="84"/>
      <c r="BG249" s="84"/>
      <c r="BH249" s="84"/>
      <c r="BI249" s="84"/>
      <c r="BJ249" s="84"/>
      <c r="BK249" s="790"/>
      <c r="BL249" s="84"/>
      <c r="BM249" s="84"/>
      <c r="BN249" s="84"/>
      <c r="BO249" s="84"/>
      <c r="BP249" s="84"/>
      <c r="BQ249" s="84"/>
      <c r="BR249" s="84"/>
      <c r="BS249" s="84"/>
      <c r="BT249" s="84"/>
      <c r="BU249" s="84"/>
      <c r="BV249" s="84"/>
      <c r="BW249" s="790"/>
      <c r="BX249" s="84"/>
      <c r="BY249" s="84"/>
      <c r="BZ249" s="84"/>
      <c r="CA249" s="84"/>
      <c r="CB249" s="84"/>
      <c r="CC249" s="84"/>
      <c r="CD249" s="84"/>
      <c r="CE249" s="84"/>
      <c r="CF249" s="84"/>
      <c r="CG249" s="84"/>
      <c r="CH249" s="84"/>
      <c r="CI249" s="790"/>
      <c r="CJ249" s="791"/>
      <c r="CK249" s="791"/>
      <c r="CL249" s="791"/>
      <c r="CM249" s="791"/>
      <c r="CN249" s="791"/>
      <c r="CO249" s="791"/>
      <c r="CP249" s="791"/>
      <c r="CQ249" s="791"/>
      <c r="CR249" s="791"/>
      <c r="CS249" s="791"/>
      <c r="CT249" s="791"/>
      <c r="CU249" s="821"/>
      <c r="CV249" s="791"/>
      <c r="CW249" s="791"/>
      <c r="CX249" s="791"/>
      <c r="CY249" s="791"/>
      <c r="CZ249" s="791"/>
      <c r="DA249" s="791"/>
      <c r="DB249" s="791"/>
      <c r="DC249" s="791"/>
      <c r="DD249" s="791"/>
      <c r="DE249" s="791"/>
      <c r="DF249" s="791"/>
      <c r="DG249" s="821"/>
    </row>
    <row r="250" spans="1:111" ht="16">
      <c r="A250" s="209"/>
      <c r="B250" s="331"/>
      <c r="C250" s="1115"/>
      <c r="D250" s="243"/>
      <c r="E250" s="243"/>
      <c r="F250" s="243"/>
      <c r="G250" s="243"/>
      <c r="H250" s="243"/>
      <c r="I250" s="243"/>
      <c r="J250" s="243"/>
      <c r="K250" s="243"/>
      <c r="L250" s="243"/>
      <c r="M250" s="243"/>
      <c r="N250" s="243"/>
      <c r="O250" s="243"/>
      <c r="P250" s="243"/>
      <c r="Q250" s="243"/>
      <c r="R250" s="243"/>
      <c r="S250" s="243"/>
      <c r="T250" s="243"/>
      <c r="U250" s="243"/>
      <c r="V250" s="243"/>
      <c r="W250" s="243"/>
      <c r="X250" s="243"/>
      <c r="Y250" s="243"/>
      <c r="Z250" s="243"/>
      <c r="AA250" s="790"/>
      <c r="AB250" s="243"/>
      <c r="AC250" s="243"/>
      <c r="AD250" s="243"/>
      <c r="AE250" s="243"/>
      <c r="AF250" s="243"/>
      <c r="AG250" s="243"/>
      <c r="AH250" s="243"/>
      <c r="AI250" s="243"/>
      <c r="AJ250" s="243"/>
      <c r="AK250" s="243"/>
      <c r="AL250" s="243"/>
      <c r="AM250" s="790"/>
      <c r="AN250" s="243"/>
      <c r="AO250" s="84"/>
      <c r="AP250" s="84"/>
      <c r="AQ250" s="84"/>
      <c r="AR250" s="84"/>
      <c r="AS250" s="84"/>
      <c r="AT250" s="84"/>
      <c r="AU250" s="84"/>
      <c r="AV250" s="84"/>
      <c r="AW250" s="84"/>
      <c r="AX250" s="84"/>
      <c r="AY250" s="790"/>
      <c r="AZ250" s="84"/>
      <c r="BA250" s="84"/>
      <c r="BB250" s="84"/>
      <c r="BC250" s="84"/>
      <c r="BD250" s="84"/>
      <c r="BE250" s="84"/>
      <c r="BF250" s="84"/>
      <c r="BG250" s="84"/>
      <c r="BH250" s="84"/>
      <c r="BI250" s="84"/>
      <c r="BJ250" s="84"/>
      <c r="BK250" s="790"/>
      <c r="BL250" s="84"/>
      <c r="BM250" s="84"/>
      <c r="BN250" s="84"/>
      <c r="BO250" s="84"/>
      <c r="BP250" s="84"/>
      <c r="BQ250" s="84"/>
      <c r="BR250" s="84"/>
      <c r="BS250" s="84"/>
      <c r="BT250" s="84"/>
      <c r="BU250" s="84"/>
      <c r="BV250" s="84"/>
      <c r="BW250" s="790"/>
      <c r="BX250" s="84"/>
      <c r="BY250" s="84"/>
      <c r="BZ250" s="84"/>
      <c r="CA250" s="84"/>
      <c r="CB250" s="84"/>
      <c r="CC250" s="84"/>
      <c r="CD250" s="84"/>
      <c r="CE250" s="84"/>
      <c r="CF250" s="84"/>
      <c r="CG250" s="84"/>
      <c r="CH250" s="84"/>
      <c r="CI250" s="790"/>
      <c r="CJ250" s="791"/>
      <c r="CK250" s="791"/>
      <c r="CL250" s="791"/>
      <c r="CM250" s="791"/>
      <c r="CN250" s="791"/>
      <c r="CO250" s="791"/>
      <c r="CP250" s="791"/>
      <c r="CQ250" s="791"/>
      <c r="CR250" s="791"/>
      <c r="CS250" s="791"/>
      <c r="CT250" s="791"/>
      <c r="CU250" s="821"/>
      <c r="CV250" s="791"/>
      <c r="CW250" s="791"/>
      <c r="CX250" s="791"/>
      <c r="CY250" s="791"/>
      <c r="CZ250" s="791"/>
      <c r="DA250" s="791"/>
      <c r="DB250" s="791"/>
      <c r="DC250" s="791"/>
      <c r="DD250" s="791"/>
      <c r="DE250" s="791"/>
      <c r="DF250" s="791"/>
      <c r="DG250" s="821"/>
    </row>
    <row r="251" spans="1:111" ht="16">
      <c r="A251" s="209"/>
      <c r="B251" s="331"/>
      <c r="C251" s="1115"/>
      <c r="D251" s="243"/>
      <c r="E251" s="243"/>
      <c r="F251" s="243"/>
      <c r="G251" s="243"/>
      <c r="H251" s="243"/>
      <c r="I251" s="243"/>
      <c r="J251" s="243"/>
      <c r="K251" s="243"/>
      <c r="L251" s="243"/>
      <c r="M251" s="243"/>
      <c r="N251" s="243"/>
      <c r="O251" s="243"/>
      <c r="P251" s="243"/>
      <c r="Q251" s="243"/>
      <c r="R251" s="243"/>
      <c r="S251" s="243"/>
      <c r="T251" s="243"/>
      <c r="U251" s="243"/>
      <c r="V251" s="243"/>
      <c r="W251" s="243"/>
      <c r="X251" s="243"/>
      <c r="Y251" s="243"/>
      <c r="Z251" s="243"/>
      <c r="AA251" s="790"/>
      <c r="AB251" s="243"/>
      <c r="AC251" s="243"/>
      <c r="AD251" s="243"/>
      <c r="AE251" s="243"/>
      <c r="AF251" s="243"/>
      <c r="AG251" s="243"/>
      <c r="AH251" s="243"/>
      <c r="AI251" s="243"/>
      <c r="AJ251" s="243"/>
      <c r="AK251" s="243"/>
      <c r="AL251" s="243"/>
      <c r="AM251" s="790"/>
      <c r="AN251" s="243"/>
      <c r="AO251" s="84"/>
      <c r="AP251" s="84"/>
      <c r="AQ251" s="84"/>
      <c r="AR251" s="84"/>
      <c r="AS251" s="84"/>
      <c r="AT251" s="84"/>
      <c r="AU251" s="84"/>
      <c r="AV251" s="84"/>
      <c r="AW251" s="84"/>
      <c r="AX251" s="84"/>
      <c r="AY251" s="790"/>
      <c r="AZ251" s="84"/>
      <c r="BA251" s="84"/>
      <c r="BB251" s="84"/>
      <c r="BC251" s="84"/>
      <c r="BD251" s="84"/>
      <c r="BE251" s="84"/>
      <c r="BF251" s="84"/>
      <c r="BG251" s="84"/>
      <c r="BH251" s="84"/>
      <c r="BI251" s="84"/>
      <c r="BJ251" s="84"/>
      <c r="BK251" s="790"/>
      <c r="BL251" s="84"/>
      <c r="BM251" s="84"/>
      <c r="BN251" s="84"/>
      <c r="BO251" s="84"/>
      <c r="BP251" s="84"/>
      <c r="BQ251" s="84"/>
      <c r="BR251" s="84"/>
      <c r="BS251" s="84"/>
      <c r="BT251" s="84"/>
      <c r="BU251" s="84"/>
      <c r="BV251" s="84"/>
      <c r="BW251" s="790"/>
      <c r="BX251" s="84"/>
      <c r="BY251" s="84"/>
      <c r="BZ251" s="84"/>
      <c r="CA251" s="84"/>
      <c r="CB251" s="84"/>
      <c r="CC251" s="84"/>
      <c r="CD251" s="84"/>
      <c r="CE251" s="84"/>
      <c r="CF251" s="84"/>
      <c r="CG251" s="84"/>
      <c r="CH251" s="84"/>
      <c r="CI251" s="790"/>
      <c r="CJ251" s="791"/>
      <c r="CK251" s="791"/>
      <c r="CL251" s="791"/>
      <c r="CM251" s="791"/>
      <c r="CN251" s="791"/>
      <c r="CO251" s="791"/>
      <c r="CP251" s="791"/>
      <c r="CQ251" s="791"/>
      <c r="CR251" s="791"/>
      <c r="CS251" s="791"/>
      <c r="CT251" s="791"/>
      <c r="CU251" s="821"/>
      <c r="CV251" s="791"/>
      <c r="CW251" s="791"/>
      <c r="CX251" s="791"/>
      <c r="CY251" s="791"/>
      <c r="CZ251" s="791"/>
      <c r="DA251" s="791"/>
      <c r="DB251" s="791"/>
      <c r="DC251" s="791"/>
      <c r="DD251" s="791"/>
      <c r="DE251" s="791"/>
      <c r="DF251" s="791"/>
      <c r="DG251" s="821"/>
    </row>
    <row r="252" spans="1:111" ht="16">
      <c r="A252" s="209"/>
      <c r="B252" s="331"/>
      <c r="C252" s="1115"/>
      <c r="D252" s="243"/>
      <c r="E252" s="243"/>
      <c r="F252" s="243"/>
      <c r="G252" s="243"/>
      <c r="H252" s="243"/>
      <c r="I252" s="243"/>
      <c r="J252" s="243"/>
      <c r="K252" s="243"/>
      <c r="L252" s="243"/>
      <c r="M252" s="243"/>
      <c r="N252" s="243"/>
      <c r="O252" s="243"/>
      <c r="P252" s="243"/>
      <c r="Q252" s="243"/>
      <c r="R252" s="243"/>
      <c r="S252" s="243"/>
      <c r="T252" s="243"/>
      <c r="U252" s="243"/>
      <c r="V252" s="243"/>
      <c r="W252" s="243"/>
      <c r="X252" s="243"/>
      <c r="Y252" s="243"/>
      <c r="Z252" s="243"/>
      <c r="AA252" s="790"/>
      <c r="AB252" s="243"/>
      <c r="AC252" s="243"/>
      <c r="AD252" s="243"/>
      <c r="AE252" s="243"/>
      <c r="AF252" s="243"/>
      <c r="AG252" s="243"/>
      <c r="AH252" s="243"/>
      <c r="AI252" s="243"/>
      <c r="AJ252" s="243"/>
      <c r="AK252" s="243"/>
      <c r="AL252" s="243"/>
      <c r="AM252" s="790"/>
      <c r="AN252" s="243"/>
      <c r="AO252" s="84"/>
      <c r="AP252" s="84"/>
      <c r="AQ252" s="84"/>
      <c r="AR252" s="84"/>
      <c r="AS252" s="84"/>
      <c r="AT252" s="84"/>
      <c r="AU252" s="84"/>
      <c r="AV252" s="84"/>
      <c r="AW252" s="84"/>
      <c r="AX252" s="84"/>
      <c r="AY252" s="790"/>
      <c r="AZ252" s="84"/>
      <c r="BA252" s="84"/>
      <c r="BB252" s="84"/>
      <c r="BC252" s="84"/>
      <c r="BD252" s="84"/>
      <c r="BE252" s="84"/>
      <c r="BF252" s="84"/>
      <c r="BG252" s="84"/>
      <c r="BH252" s="84"/>
      <c r="BI252" s="84"/>
      <c r="BJ252" s="84"/>
      <c r="BK252" s="790"/>
      <c r="BL252" s="84"/>
      <c r="BM252" s="84"/>
      <c r="BN252" s="84"/>
      <c r="BO252" s="84"/>
      <c r="BP252" s="84"/>
      <c r="BQ252" s="84"/>
      <c r="BR252" s="84"/>
      <c r="BS252" s="84"/>
      <c r="BT252" s="84"/>
      <c r="BU252" s="84"/>
      <c r="BV252" s="84"/>
      <c r="BW252" s="790"/>
      <c r="BX252" s="84"/>
      <c r="BY252" s="84"/>
      <c r="BZ252" s="84"/>
      <c r="CA252" s="84"/>
      <c r="CB252" s="84"/>
      <c r="CC252" s="84"/>
      <c r="CD252" s="84"/>
      <c r="CE252" s="84"/>
      <c r="CF252" s="84"/>
      <c r="CG252" s="84"/>
      <c r="CH252" s="84"/>
      <c r="CI252" s="790"/>
      <c r="CJ252" s="791"/>
      <c r="CK252" s="791"/>
      <c r="CL252" s="791"/>
      <c r="CM252" s="791"/>
      <c r="CN252" s="791"/>
      <c r="CO252" s="791"/>
      <c r="CP252" s="791"/>
      <c r="CQ252" s="791"/>
      <c r="CR252" s="791"/>
      <c r="CS252" s="791"/>
      <c r="CT252" s="791"/>
      <c r="CU252" s="821"/>
      <c r="CV252" s="791"/>
      <c r="CW252" s="791"/>
      <c r="CX252" s="791"/>
      <c r="CY252" s="791"/>
      <c r="CZ252" s="791"/>
      <c r="DA252" s="791"/>
      <c r="DB252" s="791"/>
      <c r="DC252" s="791"/>
      <c r="DD252" s="791"/>
      <c r="DE252" s="791"/>
      <c r="DF252" s="791"/>
      <c r="DG252" s="821"/>
    </row>
    <row r="253" spans="1:111" ht="16">
      <c r="A253" s="209"/>
      <c r="B253" s="331"/>
      <c r="C253" s="1115"/>
      <c r="D253" s="243"/>
      <c r="E253" s="243"/>
      <c r="F253" s="243"/>
      <c r="G253" s="243"/>
      <c r="H253" s="243"/>
      <c r="I253" s="243"/>
      <c r="J253" s="243"/>
      <c r="K253" s="243"/>
      <c r="L253" s="243"/>
      <c r="M253" s="243"/>
      <c r="N253" s="243"/>
      <c r="O253" s="243"/>
      <c r="P253" s="243"/>
      <c r="Q253" s="243"/>
      <c r="R253" s="243"/>
      <c r="S253" s="243"/>
      <c r="T253" s="243"/>
      <c r="U253" s="243"/>
      <c r="V253" s="243"/>
      <c r="W253" s="243"/>
      <c r="X253" s="243"/>
      <c r="Y253" s="243"/>
      <c r="Z253" s="243"/>
      <c r="AA253" s="790"/>
      <c r="AB253" s="243"/>
      <c r="AC253" s="243"/>
      <c r="AD253" s="243"/>
      <c r="AE253" s="243"/>
      <c r="AF253" s="243"/>
      <c r="AG253" s="243"/>
      <c r="AH253" s="243"/>
      <c r="AI253" s="243"/>
      <c r="AJ253" s="243"/>
      <c r="AK253" s="243"/>
      <c r="AL253" s="243"/>
      <c r="AM253" s="790"/>
      <c r="AN253" s="243"/>
      <c r="AO253" s="84"/>
      <c r="AP253" s="84"/>
      <c r="AQ253" s="84"/>
      <c r="AR253" s="84"/>
      <c r="AS253" s="84"/>
      <c r="AT253" s="84"/>
      <c r="AU253" s="84"/>
      <c r="AV253" s="84"/>
      <c r="AW253" s="84"/>
      <c r="AX253" s="84"/>
      <c r="AY253" s="790"/>
      <c r="AZ253" s="84"/>
      <c r="BA253" s="84"/>
      <c r="BB253" s="84"/>
      <c r="BC253" s="84"/>
      <c r="BD253" s="84"/>
      <c r="BE253" s="84"/>
      <c r="BF253" s="84"/>
      <c r="BG253" s="84"/>
      <c r="BH253" s="84"/>
      <c r="BI253" s="84"/>
      <c r="BJ253" s="84"/>
      <c r="BK253" s="790"/>
      <c r="BL253" s="84"/>
      <c r="BM253" s="84"/>
      <c r="BN253" s="84"/>
      <c r="BO253" s="84"/>
      <c r="BP253" s="84"/>
      <c r="BQ253" s="84"/>
      <c r="BR253" s="84"/>
      <c r="BS253" s="84"/>
      <c r="BT253" s="84"/>
      <c r="BU253" s="84"/>
      <c r="BV253" s="84"/>
      <c r="BW253" s="790"/>
      <c r="BX253" s="84"/>
      <c r="BY253" s="84"/>
      <c r="BZ253" s="84"/>
      <c r="CA253" s="84"/>
      <c r="CB253" s="84"/>
      <c r="CC253" s="84"/>
      <c r="CD253" s="84"/>
      <c r="CE253" s="84"/>
      <c r="CF253" s="84"/>
      <c r="CG253" s="84"/>
      <c r="CH253" s="84"/>
      <c r="CI253" s="790"/>
      <c r="CJ253" s="791"/>
      <c r="CK253" s="791"/>
      <c r="CL253" s="791"/>
      <c r="CM253" s="791"/>
      <c r="CN253" s="791"/>
      <c r="CO253" s="791"/>
      <c r="CP253" s="791"/>
      <c r="CQ253" s="791"/>
      <c r="CR253" s="791"/>
      <c r="CS253" s="791"/>
      <c r="CT253" s="791"/>
      <c r="CU253" s="821"/>
      <c r="CV253" s="791"/>
      <c r="CW253" s="791"/>
      <c r="CX253" s="791"/>
      <c r="CY253" s="791"/>
      <c r="CZ253" s="791"/>
      <c r="DA253" s="791"/>
      <c r="DB253" s="791"/>
      <c r="DC253" s="791"/>
      <c r="DD253" s="791"/>
      <c r="DE253" s="791"/>
      <c r="DF253" s="791"/>
      <c r="DG253" s="821"/>
    </row>
    <row r="254" spans="1:111" ht="16">
      <c r="A254" s="209"/>
      <c r="B254" s="331"/>
      <c r="C254" s="1115"/>
      <c r="D254" s="243"/>
      <c r="E254" s="243"/>
      <c r="F254" s="243"/>
      <c r="G254" s="243"/>
      <c r="H254" s="243"/>
      <c r="I254" s="243"/>
      <c r="J254" s="243"/>
      <c r="K254" s="243"/>
      <c r="L254" s="243"/>
      <c r="M254" s="243"/>
      <c r="N254" s="243"/>
      <c r="O254" s="243"/>
      <c r="P254" s="243"/>
      <c r="Q254" s="243"/>
      <c r="R254" s="243"/>
      <c r="S254" s="243"/>
      <c r="T254" s="243"/>
      <c r="U254" s="243"/>
      <c r="V254" s="243"/>
      <c r="W254" s="243"/>
      <c r="X254" s="243"/>
      <c r="Y254" s="243"/>
      <c r="Z254" s="243"/>
      <c r="AA254" s="790"/>
      <c r="AB254" s="243"/>
      <c r="AC254" s="243"/>
      <c r="AD254" s="243"/>
      <c r="AE254" s="243"/>
      <c r="AF254" s="243"/>
      <c r="AG254" s="243"/>
      <c r="AH254" s="243"/>
      <c r="AI254" s="243"/>
      <c r="AJ254" s="243"/>
      <c r="AK254" s="243"/>
      <c r="AL254" s="243"/>
      <c r="AM254" s="790"/>
      <c r="AN254" s="243"/>
      <c r="AO254" s="84"/>
      <c r="AP254" s="84"/>
      <c r="AQ254" s="84"/>
      <c r="AR254" s="84"/>
      <c r="AS254" s="84"/>
      <c r="AT254" s="84"/>
      <c r="AU254" s="84"/>
      <c r="AV254" s="84"/>
      <c r="AW254" s="84"/>
      <c r="AX254" s="84"/>
      <c r="AY254" s="790"/>
      <c r="AZ254" s="84"/>
      <c r="BA254" s="84"/>
      <c r="BB254" s="84"/>
      <c r="BC254" s="84"/>
      <c r="BD254" s="84"/>
      <c r="BE254" s="84"/>
      <c r="BF254" s="84"/>
      <c r="BG254" s="84"/>
      <c r="BH254" s="84"/>
      <c r="BI254" s="84"/>
      <c r="BJ254" s="84"/>
      <c r="BK254" s="790"/>
      <c r="BL254" s="84"/>
      <c r="BM254" s="84"/>
      <c r="BN254" s="84"/>
      <c r="BO254" s="84"/>
      <c r="BP254" s="84"/>
      <c r="BQ254" s="84"/>
      <c r="BR254" s="84"/>
      <c r="BS254" s="84"/>
      <c r="BT254" s="84"/>
      <c r="BU254" s="84"/>
      <c r="BV254" s="84"/>
      <c r="BW254" s="790"/>
      <c r="BX254" s="84"/>
      <c r="BY254" s="84"/>
      <c r="BZ254" s="84"/>
      <c r="CA254" s="84"/>
      <c r="CB254" s="84"/>
      <c r="CC254" s="84"/>
      <c r="CD254" s="84"/>
      <c r="CE254" s="84"/>
      <c r="CF254" s="84"/>
      <c r="CG254" s="84"/>
      <c r="CH254" s="84"/>
      <c r="CI254" s="790"/>
      <c r="CJ254" s="791"/>
      <c r="CK254" s="791"/>
      <c r="CL254" s="791"/>
      <c r="CM254" s="791"/>
      <c r="CN254" s="791"/>
      <c r="CO254" s="791"/>
      <c r="CP254" s="791"/>
      <c r="CQ254" s="791"/>
      <c r="CR254" s="791"/>
      <c r="CS254" s="791"/>
      <c r="CT254" s="791"/>
      <c r="CU254" s="821"/>
      <c r="CV254" s="791"/>
      <c r="CW254" s="791"/>
      <c r="CX254" s="791"/>
      <c r="CY254" s="791"/>
      <c r="CZ254" s="791"/>
      <c r="DA254" s="791"/>
      <c r="DB254" s="791"/>
      <c r="DC254" s="791"/>
      <c r="DD254" s="791"/>
      <c r="DE254" s="791"/>
      <c r="DF254" s="791"/>
      <c r="DG254" s="821"/>
    </row>
    <row r="255" spans="1:111" ht="16">
      <c r="A255" s="209"/>
      <c r="B255" s="331"/>
      <c r="C255" s="1115"/>
      <c r="D255" s="84"/>
      <c r="E255" s="84"/>
      <c r="F255" s="84"/>
      <c r="G255" s="84"/>
      <c r="H255" s="84"/>
      <c r="I255" s="84"/>
      <c r="J255" s="84"/>
      <c r="K255" s="84"/>
      <c r="L255" s="84"/>
      <c r="M255" s="84"/>
      <c r="N255" s="84"/>
      <c r="O255" s="84"/>
      <c r="P255" s="84"/>
      <c r="Q255" s="84"/>
      <c r="R255" s="84"/>
      <c r="S255" s="84"/>
      <c r="T255" s="84"/>
      <c r="U255" s="84"/>
      <c r="V255" s="84"/>
      <c r="W255" s="84"/>
      <c r="X255" s="84"/>
      <c r="Y255" s="84"/>
      <c r="Z255" s="84"/>
      <c r="AA255" s="771"/>
      <c r="AB255" s="84"/>
      <c r="AC255" s="84"/>
      <c r="AD255" s="84"/>
      <c r="AE255" s="84"/>
      <c r="AF255" s="84"/>
      <c r="AG255" s="84"/>
      <c r="AH255" s="84"/>
      <c r="AI255" s="84"/>
      <c r="AJ255" s="84"/>
      <c r="AK255" s="84"/>
      <c r="AL255" s="84"/>
      <c r="AM255" s="771"/>
      <c r="AN255" s="84"/>
      <c r="AO255" s="84"/>
      <c r="AP255" s="84"/>
      <c r="AQ255" s="84"/>
      <c r="AR255" s="84"/>
      <c r="AS255" s="84"/>
      <c r="AT255" s="84"/>
      <c r="AU255" s="84"/>
      <c r="AV255" s="84"/>
      <c r="AW255" s="84"/>
      <c r="AX255" s="84"/>
      <c r="AY255" s="771"/>
      <c r="AZ255" s="84"/>
      <c r="BA255" s="84"/>
      <c r="BB255" s="84"/>
      <c r="BC255" s="84"/>
      <c r="BD255" s="84"/>
      <c r="BE255" s="84"/>
      <c r="BF255" s="84"/>
      <c r="BG255" s="84"/>
      <c r="BH255" s="84"/>
      <c r="BI255" s="84"/>
      <c r="BJ255" s="84"/>
      <c r="BK255" s="771"/>
      <c r="BL255" s="84"/>
      <c r="BM255" s="84"/>
      <c r="BN255" s="84"/>
      <c r="BO255" s="84"/>
      <c r="BP255" s="84"/>
      <c r="BQ255" s="84"/>
      <c r="BR255" s="84"/>
      <c r="BS255" s="84"/>
      <c r="BT255" s="84"/>
      <c r="BU255" s="84"/>
      <c r="BV255" s="84"/>
      <c r="BW255" s="771"/>
      <c r="BX255" s="84"/>
      <c r="BY255" s="84"/>
      <c r="BZ255" s="84"/>
      <c r="CA255" s="84"/>
      <c r="CB255" s="84"/>
      <c r="CC255" s="84"/>
      <c r="CD255" s="84"/>
      <c r="CE255" s="84"/>
      <c r="CF255" s="84"/>
      <c r="CG255" s="84"/>
      <c r="CH255" s="84"/>
      <c r="CI255" s="771"/>
      <c r="CJ255" s="791"/>
      <c r="CK255" s="791"/>
      <c r="CL255" s="791"/>
      <c r="CM255" s="791"/>
      <c r="CN255" s="791"/>
      <c r="CO255" s="791"/>
      <c r="CP255" s="791"/>
      <c r="CQ255" s="791"/>
      <c r="CR255" s="791"/>
      <c r="CS255" s="791"/>
      <c r="CT255" s="791"/>
      <c r="CU255" s="793"/>
      <c r="CV255" s="791"/>
      <c r="CW255" s="791"/>
      <c r="CX255" s="791"/>
      <c r="CY255" s="791"/>
      <c r="CZ255" s="791"/>
      <c r="DA255" s="791"/>
      <c r="DB255" s="791"/>
      <c r="DC255" s="791"/>
      <c r="DD255" s="791"/>
      <c r="DE255" s="791"/>
      <c r="DF255" s="791"/>
      <c r="DG255" s="793"/>
    </row>
    <row r="256" spans="1:111" ht="16">
      <c r="A256" s="209"/>
      <c r="B256" s="331"/>
      <c r="C256" s="1115"/>
      <c r="D256" s="84"/>
      <c r="E256" s="84"/>
      <c r="F256" s="84"/>
      <c r="G256" s="84"/>
      <c r="H256" s="84"/>
      <c r="I256" s="84"/>
      <c r="J256" s="84"/>
      <c r="K256" s="84"/>
      <c r="L256" s="84"/>
      <c r="M256" s="84"/>
      <c r="N256" s="84"/>
      <c r="O256" s="84"/>
      <c r="P256" s="84"/>
      <c r="Q256" s="84"/>
      <c r="R256" s="84"/>
      <c r="S256" s="84"/>
      <c r="T256" s="84"/>
      <c r="U256" s="84"/>
      <c r="V256" s="84"/>
      <c r="W256" s="84"/>
      <c r="X256" s="84"/>
      <c r="Y256" s="84"/>
      <c r="Z256" s="84"/>
      <c r="AA256" s="771"/>
      <c r="AB256" s="84"/>
      <c r="AC256" s="84"/>
      <c r="AD256" s="84"/>
      <c r="AE256" s="84"/>
      <c r="AF256" s="84"/>
      <c r="AG256" s="84"/>
      <c r="AH256" s="84"/>
      <c r="AI256" s="84"/>
      <c r="AJ256" s="84"/>
      <c r="AK256" s="84"/>
      <c r="AL256" s="84"/>
      <c r="AM256" s="771"/>
      <c r="AN256" s="84"/>
      <c r="AO256" s="84"/>
      <c r="AP256" s="84"/>
      <c r="AQ256" s="84"/>
      <c r="AR256" s="84"/>
      <c r="AS256" s="84"/>
      <c r="AT256" s="84"/>
      <c r="AU256" s="84"/>
      <c r="AV256" s="84"/>
      <c r="AW256" s="84"/>
      <c r="AX256" s="84"/>
      <c r="AY256" s="771"/>
      <c r="AZ256" s="84"/>
      <c r="BA256" s="84"/>
      <c r="BB256" s="84"/>
      <c r="BC256" s="84"/>
      <c r="BD256" s="84"/>
      <c r="BE256" s="84"/>
      <c r="BF256" s="84"/>
      <c r="BG256" s="84"/>
      <c r="BH256" s="84"/>
      <c r="BI256" s="84"/>
      <c r="BJ256" s="84"/>
      <c r="BK256" s="771"/>
      <c r="BL256" s="84"/>
      <c r="BM256" s="84"/>
      <c r="BN256" s="84"/>
      <c r="BO256" s="84"/>
      <c r="BP256" s="84"/>
      <c r="BQ256" s="84"/>
      <c r="BR256" s="84"/>
      <c r="BS256" s="84"/>
      <c r="BT256" s="84"/>
      <c r="BU256" s="84"/>
      <c r="BV256" s="84"/>
      <c r="BW256" s="771"/>
      <c r="BX256" s="84"/>
      <c r="BY256" s="84"/>
      <c r="BZ256" s="84"/>
      <c r="CA256" s="84"/>
      <c r="CB256" s="84"/>
      <c r="CC256" s="84"/>
      <c r="CD256" s="84"/>
      <c r="CE256" s="84"/>
      <c r="CF256" s="84"/>
      <c r="CG256" s="84"/>
      <c r="CH256" s="84"/>
      <c r="CI256" s="771"/>
      <c r="CJ256" s="791"/>
      <c r="CK256" s="791"/>
      <c r="CL256" s="791"/>
      <c r="CM256" s="791"/>
      <c r="CN256" s="791"/>
      <c r="CO256" s="791"/>
      <c r="CP256" s="791"/>
      <c r="CQ256" s="791"/>
      <c r="CR256" s="791"/>
      <c r="CS256" s="791"/>
      <c r="CT256" s="791"/>
      <c r="CU256" s="793"/>
      <c r="CV256" s="791"/>
      <c r="CW256" s="791"/>
      <c r="CX256" s="791"/>
      <c r="CY256" s="791"/>
      <c r="CZ256" s="791"/>
      <c r="DA256" s="791"/>
      <c r="DB256" s="791"/>
      <c r="DC256" s="791"/>
      <c r="DD256" s="791"/>
      <c r="DE256" s="791"/>
      <c r="DF256" s="791"/>
      <c r="DG256" s="793"/>
    </row>
    <row r="257" spans="1:111" ht="16">
      <c r="A257" s="209"/>
      <c r="B257" s="331"/>
      <c r="C257" s="1115"/>
      <c r="D257" s="84"/>
      <c r="E257" s="84"/>
      <c r="F257" s="84"/>
      <c r="G257" s="84"/>
      <c r="H257" s="84"/>
      <c r="I257" s="84"/>
      <c r="J257" s="84"/>
      <c r="K257" s="84"/>
      <c r="L257" s="84"/>
      <c r="M257" s="84"/>
      <c r="N257" s="84"/>
      <c r="O257" s="84"/>
      <c r="P257" s="84"/>
      <c r="Q257" s="84"/>
      <c r="R257" s="84"/>
      <c r="S257" s="84"/>
      <c r="T257" s="84"/>
      <c r="U257" s="84"/>
      <c r="V257" s="84"/>
      <c r="W257" s="84"/>
      <c r="X257" s="84"/>
      <c r="Y257" s="84"/>
      <c r="Z257" s="84"/>
      <c r="AA257" s="771"/>
      <c r="AB257" s="84"/>
      <c r="AC257" s="84"/>
      <c r="AD257" s="84"/>
      <c r="AE257" s="84"/>
      <c r="AF257" s="84"/>
      <c r="AG257" s="84"/>
      <c r="AH257" s="84"/>
      <c r="AI257" s="84"/>
      <c r="AJ257" s="84"/>
      <c r="AK257" s="84"/>
      <c r="AL257" s="84"/>
      <c r="AM257" s="771"/>
      <c r="AN257" s="84"/>
      <c r="AO257" s="84"/>
      <c r="AP257" s="84"/>
      <c r="AQ257" s="84"/>
      <c r="AR257" s="84"/>
      <c r="AS257" s="84"/>
      <c r="AT257" s="84"/>
      <c r="AU257" s="84"/>
      <c r="AV257" s="84"/>
      <c r="AW257" s="84"/>
      <c r="AX257" s="84"/>
      <c r="AY257" s="771"/>
      <c r="AZ257" s="84"/>
      <c r="BA257" s="84"/>
      <c r="BB257" s="84"/>
      <c r="BC257" s="84"/>
      <c r="BD257" s="84"/>
      <c r="BE257" s="84"/>
      <c r="BF257" s="84"/>
      <c r="BG257" s="84"/>
      <c r="BH257" s="84"/>
      <c r="BI257" s="84"/>
      <c r="BJ257" s="84"/>
      <c r="BK257" s="771"/>
      <c r="BL257" s="84"/>
      <c r="BM257" s="84"/>
      <c r="BN257" s="84"/>
      <c r="BO257" s="84"/>
      <c r="BP257" s="84"/>
      <c r="BQ257" s="84"/>
      <c r="BR257" s="84"/>
      <c r="BS257" s="84"/>
      <c r="BT257" s="84"/>
      <c r="BU257" s="84"/>
      <c r="BV257" s="84"/>
      <c r="BW257" s="771"/>
      <c r="BX257" s="84"/>
      <c r="BY257" s="84"/>
      <c r="BZ257" s="84"/>
      <c r="CA257" s="84"/>
      <c r="CB257" s="84"/>
      <c r="CC257" s="84"/>
      <c r="CD257" s="84"/>
      <c r="CE257" s="84"/>
      <c r="CF257" s="84"/>
      <c r="CG257" s="84"/>
      <c r="CH257" s="84"/>
      <c r="CI257" s="771"/>
      <c r="CJ257" s="791"/>
      <c r="CK257" s="791"/>
      <c r="CL257" s="791"/>
      <c r="CM257" s="791"/>
      <c r="CN257" s="791"/>
      <c r="CO257" s="791"/>
      <c r="CP257" s="791"/>
      <c r="CQ257" s="791"/>
      <c r="CR257" s="791"/>
      <c r="CS257" s="791"/>
      <c r="CT257" s="791"/>
      <c r="CU257" s="793"/>
      <c r="CV257" s="791"/>
      <c r="CW257" s="791"/>
      <c r="CX257" s="791"/>
      <c r="CY257" s="791"/>
      <c r="CZ257" s="791"/>
      <c r="DA257" s="791"/>
      <c r="DB257" s="791"/>
      <c r="DC257" s="791"/>
      <c r="DD257" s="791"/>
      <c r="DE257" s="791"/>
      <c r="DF257" s="791"/>
      <c r="DG257" s="793"/>
    </row>
    <row r="258" spans="1:111" ht="16">
      <c r="A258" s="209"/>
      <c r="B258" s="331"/>
      <c r="C258" s="1115"/>
      <c r="D258" s="84"/>
      <c r="E258" s="84"/>
      <c r="F258" s="84"/>
      <c r="G258" s="84"/>
      <c r="H258" s="84"/>
      <c r="I258" s="84"/>
      <c r="J258" s="84"/>
      <c r="K258" s="84"/>
      <c r="L258" s="84"/>
      <c r="M258" s="84"/>
      <c r="N258" s="84"/>
      <c r="O258" s="84"/>
      <c r="P258" s="84"/>
      <c r="Q258" s="84"/>
      <c r="R258" s="84"/>
      <c r="S258" s="84"/>
      <c r="T258" s="84"/>
      <c r="U258" s="84"/>
      <c r="V258" s="84"/>
      <c r="W258" s="84"/>
      <c r="X258" s="84"/>
      <c r="Y258" s="84"/>
      <c r="Z258" s="84"/>
      <c r="AA258" s="771"/>
      <c r="AB258" s="84"/>
      <c r="AC258" s="84"/>
      <c r="AD258" s="84"/>
      <c r="AE258" s="84"/>
      <c r="AF258" s="84"/>
      <c r="AG258" s="84"/>
      <c r="AH258" s="84"/>
      <c r="AI258" s="84"/>
      <c r="AJ258" s="84"/>
      <c r="AK258" s="84"/>
      <c r="AL258" s="84"/>
      <c r="AM258" s="771"/>
      <c r="AN258" s="84"/>
      <c r="AO258" s="84"/>
      <c r="AP258" s="84"/>
      <c r="AQ258" s="84"/>
      <c r="AR258" s="84"/>
      <c r="AS258" s="84"/>
      <c r="AT258" s="84"/>
      <c r="AU258" s="84"/>
      <c r="AV258" s="84"/>
      <c r="AW258" s="84"/>
      <c r="AX258" s="84"/>
      <c r="AY258" s="771"/>
      <c r="AZ258" s="84"/>
      <c r="BA258" s="84"/>
      <c r="BB258" s="84"/>
      <c r="BC258" s="84"/>
      <c r="BD258" s="84"/>
      <c r="BE258" s="84"/>
      <c r="BF258" s="84"/>
      <c r="BG258" s="84"/>
      <c r="BH258" s="84"/>
      <c r="BI258" s="84"/>
      <c r="BJ258" s="84"/>
      <c r="BK258" s="771"/>
      <c r="BL258" s="84"/>
      <c r="BM258" s="84"/>
      <c r="BN258" s="84"/>
      <c r="BO258" s="84"/>
      <c r="BP258" s="84"/>
      <c r="BQ258" s="84"/>
      <c r="BR258" s="84"/>
      <c r="BS258" s="84"/>
      <c r="BT258" s="84"/>
      <c r="BU258" s="84"/>
      <c r="BV258" s="84"/>
      <c r="BW258" s="771"/>
      <c r="BX258" s="84"/>
      <c r="BY258" s="84"/>
      <c r="BZ258" s="84"/>
      <c r="CA258" s="84"/>
      <c r="CB258" s="84"/>
      <c r="CC258" s="84"/>
      <c r="CD258" s="84"/>
      <c r="CE258" s="84"/>
      <c r="CF258" s="84"/>
      <c r="CG258" s="84"/>
      <c r="CH258" s="84"/>
      <c r="CI258" s="771"/>
      <c r="CJ258" s="791"/>
      <c r="CK258" s="791"/>
      <c r="CL258" s="791"/>
      <c r="CM258" s="791"/>
      <c r="CN258" s="791"/>
      <c r="CO258" s="791"/>
      <c r="CP258" s="791"/>
      <c r="CQ258" s="791"/>
      <c r="CR258" s="791"/>
      <c r="CS258" s="791"/>
      <c r="CT258" s="791"/>
      <c r="CU258" s="793"/>
      <c r="CV258" s="791"/>
      <c r="CW258" s="791"/>
      <c r="CX258" s="791"/>
      <c r="CY258" s="791"/>
      <c r="CZ258" s="791"/>
      <c r="DA258" s="791"/>
      <c r="DB258" s="791"/>
      <c r="DC258" s="791"/>
      <c r="DD258" s="791"/>
      <c r="DE258" s="791"/>
      <c r="DF258" s="791"/>
      <c r="DG258" s="793"/>
    </row>
    <row r="259" spans="1:111" ht="16">
      <c r="A259" s="209"/>
      <c r="B259" s="331"/>
      <c r="C259" s="1115"/>
      <c r="D259" s="84"/>
      <c r="E259" s="84"/>
      <c r="F259" s="84"/>
      <c r="G259" s="84"/>
      <c r="H259" s="84"/>
      <c r="I259" s="84"/>
      <c r="J259" s="84"/>
      <c r="K259" s="84"/>
      <c r="L259" s="84"/>
      <c r="M259" s="84"/>
      <c r="N259" s="84"/>
      <c r="O259" s="84"/>
      <c r="P259" s="84"/>
      <c r="Q259" s="84"/>
      <c r="R259" s="84"/>
      <c r="S259" s="84"/>
      <c r="T259" s="84"/>
      <c r="U259" s="84"/>
      <c r="V259" s="84"/>
      <c r="W259" s="84"/>
      <c r="X259" s="84"/>
      <c r="Y259" s="84"/>
      <c r="Z259" s="84"/>
      <c r="AA259" s="771"/>
      <c r="AB259" s="84"/>
      <c r="AC259" s="84"/>
      <c r="AD259" s="84"/>
      <c r="AE259" s="84"/>
      <c r="AF259" s="84"/>
      <c r="AG259" s="84"/>
      <c r="AH259" s="84"/>
      <c r="AI259" s="84"/>
      <c r="AJ259" s="84"/>
      <c r="AK259" s="84"/>
      <c r="AL259" s="84"/>
      <c r="AM259" s="771"/>
      <c r="AN259" s="84"/>
      <c r="AO259" s="84"/>
      <c r="AP259" s="84"/>
      <c r="AQ259" s="84"/>
      <c r="AR259" s="84"/>
      <c r="AS259" s="84"/>
      <c r="AT259" s="84"/>
      <c r="AU259" s="84"/>
      <c r="AV259" s="84"/>
      <c r="AW259" s="84"/>
      <c r="AX259" s="84"/>
      <c r="AY259" s="771"/>
      <c r="AZ259" s="84"/>
      <c r="BA259" s="84"/>
      <c r="BB259" s="84"/>
      <c r="BC259" s="84"/>
      <c r="BD259" s="84"/>
      <c r="BE259" s="84"/>
      <c r="BF259" s="84"/>
      <c r="BG259" s="84"/>
      <c r="BH259" s="84"/>
      <c r="BI259" s="84"/>
      <c r="BJ259" s="84"/>
      <c r="BK259" s="771"/>
      <c r="BL259" s="84"/>
      <c r="BM259" s="84"/>
      <c r="BN259" s="84"/>
      <c r="BO259" s="84"/>
      <c r="BP259" s="84"/>
      <c r="BQ259" s="84"/>
      <c r="BR259" s="84"/>
      <c r="BS259" s="84"/>
      <c r="BT259" s="84"/>
      <c r="BU259" s="84"/>
      <c r="BV259" s="84"/>
      <c r="BW259" s="771"/>
      <c r="BX259" s="84"/>
      <c r="BY259" s="84"/>
      <c r="BZ259" s="84"/>
      <c r="CA259" s="84"/>
      <c r="CB259" s="84"/>
      <c r="CC259" s="84"/>
      <c r="CD259" s="84"/>
      <c r="CE259" s="84"/>
      <c r="CF259" s="84"/>
      <c r="CG259" s="84"/>
      <c r="CH259" s="84"/>
      <c r="CI259" s="771"/>
      <c r="CJ259" s="791"/>
      <c r="CK259" s="791"/>
      <c r="CL259" s="791"/>
      <c r="CM259" s="791"/>
      <c r="CN259" s="791"/>
      <c r="CO259" s="791"/>
      <c r="CP259" s="791"/>
      <c r="CQ259" s="791"/>
      <c r="CR259" s="791"/>
      <c r="CS259" s="791"/>
      <c r="CT259" s="791"/>
      <c r="CU259" s="793"/>
      <c r="CV259" s="791"/>
      <c r="CW259" s="791"/>
      <c r="CX259" s="791"/>
      <c r="CY259" s="791"/>
      <c r="CZ259" s="791"/>
      <c r="DA259" s="791"/>
      <c r="DB259" s="791"/>
      <c r="DC259" s="791"/>
      <c r="DD259" s="791"/>
      <c r="DE259" s="791"/>
      <c r="DF259" s="791"/>
      <c r="DG259" s="793"/>
    </row>
    <row r="260" spans="1:111" ht="16">
      <c r="A260" s="209"/>
      <c r="B260" s="331"/>
      <c r="C260" s="1115"/>
      <c r="D260" s="84"/>
      <c r="E260" s="84"/>
      <c r="F260" s="84"/>
      <c r="G260" s="84"/>
      <c r="H260" s="84"/>
      <c r="I260" s="84"/>
      <c r="J260" s="84"/>
      <c r="K260" s="84"/>
      <c r="L260" s="84"/>
      <c r="M260" s="84"/>
      <c r="N260" s="84"/>
      <c r="O260" s="84"/>
      <c r="P260" s="84"/>
      <c r="Q260" s="84"/>
      <c r="R260" s="84"/>
      <c r="S260" s="84"/>
      <c r="T260" s="84"/>
      <c r="U260" s="84"/>
      <c r="V260" s="84"/>
      <c r="W260" s="84"/>
      <c r="X260" s="84"/>
      <c r="Y260" s="84"/>
      <c r="Z260" s="84"/>
      <c r="AA260" s="771"/>
      <c r="AB260" s="84"/>
      <c r="AC260" s="84"/>
      <c r="AD260" s="84"/>
      <c r="AE260" s="84"/>
      <c r="AF260" s="84"/>
      <c r="AG260" s="84"/>
      <c r="AH260" s="84"/>
      <c r="AI260" s="84"/>
      <c r="AJ260" s="84"/>
      <c r="AK260" s="84"/>
      <c r="AL260" s="84"/>
      <c r="AM260" s="771"/>
      <c r="AN260" s="84"/>
      <c r="AO260" s="84"/>
      <c r="AP260" s="84"/>
      <c r="AQ260" s="84"/>
      <c r="AR260" s="84"/>
      <c r="AS260" s="84"/>
      <c r="AT260" s="84"/>
      <c r="AU260" s="84"/>
      <c r="AV260" s="84"/>
      <c r="AW260" s="84"/>
      <c r="AX260" s="84"/>
      <c r="AY260" s="771"/>
      <c r="AZ260" s="84"/>
      <c r="BA260" s="84"/>
      <c r="BB260" s="84"/>
      <c r="BC260" s="84"/>
      <c r="BD260" s="84"/>
      <c r="BE260" s="84"/>
      <c r="BF260" s="84"/>
      <c r="BG260" s="84"/>
      <c r="BH260" s="84"/>
      <c r="BI260" s="84"/>
      <c r="BJ260" s="84"/>
      <c r="BK260" s="771"/>
      <c r="BL260" s="84"/>
      <c r="BM260" s="84"/>
      <c r="BN260" s="84"/>
      <c r="BO260" s="84"/>
      <c r="BP260" s="84"/>
      <c r="BQ260" s="84"/>
      <c r="BR260" s="84"/>
      <c r="BS260" s="84"/>
      <c r="BT260" s="84"/>
      <c r="BU260" s="84"/>
      <c r="BV260" s="84"/>
      <c r="BW260" s="771"/>
      <c r="BX260" s="84"/>
      <c r="BY260" s="84"/>
      <c r="BZ260" s="84"/>
      <c r="CA260" s="84"/>
      <c r="CB260" s="84"/>
      <c r="CC260" s="84"/>
      <c r="CD260" s="84"/>
      <c r="CE260" s="84"/>
      <c r="CF260" s="84"/>
      <c r="CG260" s="84"/>
      <c r="CH260" s="84"/>
      <c r="CI260" s="771"/>
      <c r="CJ260" s="791"/>
      <c r="CK260" s="791"/>
      <c r="CL260" s="791"/>
      <c r="CM260" s="791"/>
      <c r="CN260" s="791"/>
      <c r="CO260" s="791"/>
      <c r="CP260" s="791"/>
      <c r="CQ260" s="791"/>
      <c r="CR260" s="791"/>
      <c r="CS260" s="791"/>
      <c r="CT260" s="791"/>
      <c r="CU260" s="793"/>
      <c r="CV260" s="791"/>
      <c r="CW260" s="791"/>
      <c r="CX260" s="791"/>
      <c r="CY260" s="791"/>
      <c r="CZ260" s="791"/>
      <c r="DA260" s="791"/>
      <c r="DB260" s="791"/>
      <c r="DC260" s="791"/>
      <c r="DD260" s="791"/>
      <c r="DE260" s="791"/>
      <c r="DF260" s="791"/>
      <c r="DG260" s="793"/>
    </row>
    <row r="261" spans="1:111" ht="16">
      <c r="A261" s="209"/>
      <c r="B261" s="331"/>
      <c r="C261" s="1115"/>
      <c r="D261" s="84"/>
      <c r="E261" s="84"/>
      <c r="F261" s="84"/>
      <c r="G261" s="84"/>
      <c r="H261" s="84"/>
      <c r="I261" s="84"/>
      <c r="J261" s="84"/>
      <c r="K261" s="84"/>
      <c r="L261" s="84"/>
      <c r="M261" s="84"/>
      <c r="N261" s="84"/>
      <c r="O261" s="84"/>
      <c r="P261" s="84"/>
      <c r="Q261" s="84"/>
      <c r="R261" s="84"/>
      <c r="S261" s="84"/>
      <c r="T261" s="84"/>
      <c r="U261" s="84"/>
      <c r="V261" s="84"/>
      <c r="W261" s="84"/>
      <c r="X261" s="84"/>
      <c r="Y261" s="84"/>
      <c r="Z261" s="84"/>
      <c r="AA261" s="771"/>
      <c r="AB261" s="84"/>
      <c r="AC261" s="84"/>
      <c r="AD261" s="84"/>
      <c r="AE261" s="84"/>
      <c r="AF261" s="84"/>
      <c r="AG261" s="84"/>
      <c r="AH261" s="84"/>
      <c r="AI261" s="84"/>
      <c r="AJ261" s="84"/>
      <c r="AK261" s="84"/>
      <c r="AL261" s="84"/>
      <c r="AM261" s="771"/>
      <c r="AN261" s="84"/>
      <c r="AO261" s="84"/>
      <c r="AP261" s="84"/>
      <c r="AQ261" s="84"/>
      <c r="AR261" s="84"/>
      <c r="AS261" s="84"/>
      <c r="AT261" s="84"/>
      <c r="AU261" s="84"/>
      <c r="AV261" s="84"/>
      <c r="AW261" s="84"/>
      <c r="AX261" s="84"/>
      <c r="AY261" s="771"/>
      <c r="AZ261" s="84"/>
      <c r="BA261" s="84"/>
      <c r="BB261" s="84"/>
      <c r="BC261" s="84"/>
      <c r="BD261" s="84"/>
      <c r="BE261" s="84"/>
      <c r="BF261" s="84"/>
      <c r="BG261" s="84"/>
      <c r="BH261" s="84"/>
      <c r="BI261" s="84"/>
      <c r="BJ261" s="84"/>
      <c r="BK261" s="771"/>
      <c r="BL261" s="84"/>
      <c r="BM261" s="84"/>
      <c r="BN261" s="84"/>
      <c r="BO261" s="84"/>
      <c r="BP261" s="84"/>
      <c r="BQ261" s="84"/>
      <c r="BR261" s="84"/>
      <c r="BS261" s="84"/>
      <c r="BT261" s="84"/>
      <c r="BU261" s="84"/>
      <c r="BV261" s="84"/>
      <c r="BW261" s="771"/>
      <c r="BX261" s="84"/>
      <c r="BY261" s="84"/>
      <c r="BZ261" s="84"/>
      <c r="CA261" s="84"/>
      <c r="CB261" s="84"/>
      <c r="CC261" s="84"/>
      <c r="CD261" s="84"/>
      <c r="CE261" s="84"/>
      <c r="CF261" s="84"/>
      <c r="CG261" s="84"/>
      <c r="CH261" s="84"/>
      <c r="CI261" s="771"/>
      <c r="CJ261" s="791"/>
      <c r="CK261" s="791"/>
      <c r="CL261" s="791"/>
      <c r="CM261" s="791"/>
      <c r="CN261" s="791"/>
      <c r="CO261" s="791"/>
      <c r="CP261" s="791"/>
      <c r="CQ261" s="791"/>
      <c r="CR261" s="791"/>
      <c r="CS261" s="791"/>
      <c r="CT261" s="791"/>
      <c r="CU261" s="793"/>
      <c r="CV261" s="791"/>
      <c r="CW261" s="791"/>
      <c r="CX261" s="791"/>
      <c r="CY261" s="791"/>
      <c r="CZ261" s="791"/>
      <c r="DA261" s="791"/>
      <c r="DB261" s="791"/>
      <c r="DC261" s="791"/>
      <c r="DD261" s="791"/>
      <c r="DE261" s="791"/>
      <c r="DF261" s="791"/>
      <c r="DG261" s="793"/>
    </row>
    <row r="262" spans="1:111" ht="16">
      <c r="A262" s="209"/>
      <c r="B262" s="331"/>
      <c r="C262" s="1115"/>
      <c r="D262" s="84"/>
      <c r="E262" s="84"/>
      <c r="F262" s="84"/>
      <c r="G262" s="84"/>
      <c r="H262" s="84"/>
      <c r="I262" s="84"/>
      <c r="J262" s="84"/>
      <c r="K262" s="84"/>
      <c r="L262" s="84"/>
      <c r="M262" s="84"/>
      <c r="N262" s="84"/>
      <c r="O262" s="84"/>
      <c r="P262" s="84"/>
      <c r="Q262" s="84"/>
      <c r="R262" s="84"/>
      <c r="S262" s="84"/>
      <c r="T262" s="84"/>
      <c r="U262" s="84"/>
      <c r="V262" s="84"/>
      <c r="W262" s="84"/>
      <c r="X262" s="84"/>
      <c r="Y262" s="84"/>
      <c r="Z262" s="84"/>
      <c r="AA262" s="771"/>
      <c r="AB262" s="84"/>
      <c r="AC262" s="84"/>
      <c r="AD262" s="84"/>
      <c r="AE262" s="84"/>
      <c r="AF262" s="84"/>
      <c r="AG262" s="84"/>
      <c r="AH262" s="84"/>
      <c r="AI262" s="84"/>
      <c r="AJ262" s="84"/>
      <c r="AK262" s="84"/>
      <c r="AL262" s="84"/>
      <c r="AM262" s="771"/>
      <c r="AN262" s="84"/>
      <c r="AO262" s="84"/>
      <c r="AP262" s="84"/>
      <c r="AQ262" s="84"/>
      <c r="AR262" s="84"/>
      <c r="AS262" s="84"/>
      <c r="AT262" s="84"/>
      <c r="AU262" s="84"/>
      <c r="AV262" s="84"/>
      <c r="AW262" s="84"/>
      <c r="AX262" s="84"/>
      <c r="AY262" s="771"/>
      <c r="AZ262" s="84"/>
      <c r="BA262" s="84"/>
      <c r="BB262" s="84"/>
      <c r="BC262" s="84"/>
      <c r="BD262" s="84"/>
      <c r="BE262" s="84"/>
      <c r="BF262" s="84"/>
      <c r="BG262" s="84"/>
      <c r="BH262" s="84"/>
      <c r="BI262" s="84"/>
      <c r="BJ262" s="84"/>
      <c r="BK262" s="771"/>
      <c r="BL262" s="84"/>
      <c r="BM262" s="84"/>
      <c r="BN262" s="84"/>
      <c r="BO262" s="84"/>
      <c r="BP262" s="84"/>
      <c r="BQ262" s="84"/>
      <c r="BR262" s="84"/>
      <c r="BS262" s="84"/>
      <c r="BT262" s="84"/>
      <c r="BU262" s="84"/>
      <c r="BV262" s="84"/>
      <c r="BW262" s="771"/>
      <c r="BX262" s="84"/>
      <c r="BY262" s="84"/>
      <c r="BZ262" s="84"/>
      <c r="CA262" s="84"/>
      <c r="CB262" s="84"/>
      <c r="CC262" s="84"/>
      <c r="CD262" s="84"/>
      <c r="CE262" s="84"/>
      <c r="CF262" s="84"/>
      <c r="CG262" s="84"/>
      <c r="CH262" s="84"/>
      <c r="CI262" s="771"/>
      <c r="CJ262" s="791"/>
      <c r="CK262" s="791"/>
      <c r="CL262" s="791"/>
      <c r="CM262" s="791"/>
      <c r="CN262" s="791"/>
      <c r="CO262" s="791"/>
      <c r="CP262" s="791"/>
      <c r="CQ262" s="791"/>
      <c r="CR262" s="791"/>
      <c r="CS262" s="791"/>
      <c r="CT262" s="791"/>
      <c r="CU262" s="793"/>
      <c r="CV262" s="791"/>
      <c r="CW262" s="791"/>
      <c r="CX262" s="791"/>
      <c r="CY262" s="791"/>
      <c r="CZ262" s="791"/>
      <c r="DA262" s="791"/>
      <c r="DB262" s="791"/>
      <c r="DC262" s="791"/>
      <c r="DD262" s="791"/>
      <c r="DE262" s="791"/>
      <c r="DF262" s="791"/>
      <c r="DG262" s="793"/>
    </row>
    <row r="263" spans="1:111" ht="16">
      <c r="A263" s="209"/>
      <c r="B263" s="331"/>
      <c r="C263" s="1115"/>
      <c r="D263" s="84"/>
      <c r="E263" s="84"/>
      <c r="F263" s="84"/>
      <c r="G263" s="84"/>
      <c r="H263" s="84"/>
      <c r="I263" s="84"/>
      <c r="J263" s="84"/>
      <c r="K263" s="84"/>
      <c r="L263" s="84"/>
      <c r="M263" s="84"/>
      <c r="N263" s="84"/>
      <c r="O263" s="84"/>
      <c r="P263" s="84"/>
      <c r="Q263" s="84"/>
      <c r="R263" s="84"/>
      <c r="S263" s="84"/>
      <c r="T263" s="84"/>
      <c r="U263" s="84"/>
      <c r="V263" s="84"/>
      <c r="W263" s="84"/>
      <c r="X263" s="84"/>
      <c r="Y263" s="84"/>
      <c r="Z263" s="84"/>
      <c r="AA263" s="771"/>
      <c r="AB263" s="84"/>
      <c r="AC263" s="84"/>
      <c r="AD263" s="84"/>
      <c r="AE263" s="84"/>
      <c r="AF263" s="84"/>
      <c r="AG263" s="84"/>
      <c r="AH263" s="84"/>
      <c r="AI263" s="84"/>
      <c r="AJ263" s="84"/>
      <c r="AK263" s="84"/>
      <c r="AL263" s="84"/>
      <c r="AM263" s="771"/>
      <c r="AN263" s="84"/>
      <c r="AO263" s="84"/>
      <c r="AP263" s="84"/>
      <c r="AQ263" s="84"/>
      <c r="AR263" s="84"/>
      <c r="AS263" s="84"/>
      <c r="AT263" s="84"/>
      <c r="AU263" s="84"/>
      <c r="AV263" s="84"/>
      <c r="AW263" s="84"/>
      <c r="AX263" s="84"/>
      <c r="AY263" s="771"/>
      <c r="AZ263" s="84"/>
      <c r="BA263" s="84"/>
      <c r="BB263" s="84"/>
      <c r="BC263" s="84"/>
      <c r="BD263" s="84"/>
      <c r="BE263" s="84"/>
      <c r="BF263" s="84"/>
      <c r="BG263" s="84"/>
      <c r="BH263" s="84"/>
      <c r="BI263" s="84"/>
      <c r="BJ263" s="84"/>
      <c r="BK263" s="771"/>
      <c r="BL263" s="84"/>
      <c r="BM263" s="84"/>
      <c r="BN263" s="84"/>
      <c r="BO263" s="84"/>
      <c r="BP263" s="84"/>
      <c r="BQ263" s="84"/>
      <c r="BR263" s="84"/>
      <c r="BS263" s="84"/>
      <c r="BT263" s="84"/>
      <c r="BU263" s="84"/>
      <c r="BV263" s="84"/>
      <c r="BW263" s="771"/>
      <c r="BX263" s="84"/>
      <c r="BY263" s="84"/>
      <c r="BZ263" s="84"/>
      <c r="CA263" s="84"/>
      <c r="CB263" s="84"/>
      <c r="CC263" s="84"/>
      <c r="CD263" s="84"/>
      <c r="CE263" s="84"/>
      <c r="CF263" s="84"/>
      <c r="CG263" s="84"/>
      <c r="CH263" s="84"/>
      <c r="CI263" s="771"/>
      <c r="CJ263" s="791"/>
      <c r="CK263" s="791"/>
      <c r="CL263" s="791"/>
      <c r="CM263" s="791"/>
      <c r="CN263" s="791"/>
      <c r="CO263" s="791"/>
      <c r="CP263" s="791"/>
      <c r="CQ263" s="791"/>
      <c r="CR263" s="791"/>
      <c r="CS263" s="791"/>
      <c r="CT263" s="791"/>
      <c r="CU263" s="793"/>
      <c r="CV263" s="791"/>
      <c r="CW263" s="791"/>
      <c r="CX263" s="791"/>
      <c r="CY263" s="791"/>
      <c r="CZ263" s="791"/>
      <c r="DA263" s="791"/>
      <c r="DB263" s="791"/>
      <c r="DC263" s="791"/>
      <c r="DD263" s="791"/>
      <c r="DE263" s="791"/>
      <c r="DF263" s="791"/>
      <c r="DG263" s="793"/>
    </row>
    <row r="264" spans="1:111" ht="16">
      <c r="A264" s="209"/>
      <c r="B264" s="331"/>
      <c r="C264" s="1115"/>
      <c r="D264" s="84"/>
      <c r="E264" s="84"/>
      <c r="F264" s="84"/>
      <c r="G264" s="84"/>
      <c r="H264" s="84"/>
      <c r="I264" s="84"/>
      <c r="J264" s="84"/>
      <c r="K264" s="84"/>
      <c r="L264" s="84"/>
      <c r="M264" s="84"/>
      <c r="N264" s="84"/>
      <c r="O264" s="84"/>
      <c r="P264" s="84"/>
      <c r="Q264" s="84"/>
      <c r="R264" s="84"/>
      <c r="S264" s="84"/>
      <c r="T264" s="84"/>
      <c r="U264" s="84"/>
      <c r="V264" s="84"/>
      <c r="W264" s="84"/>
      <c r="X264" s="84"/>
      <c r="Y264" s="84"/>
      <c r="Z264" s="84"/>
      <c r="AA264" s="771"/>
      <c r="AB264" s="84"/>
      <c r="AC264" s="84"/>
      <c r="AD264" s="84"/>
      <c r="AE264" s="84"/>
      <c r="AF264" s="84"/>
      <c r="AG264" s="84"/>
      <c r="AH264" s="84"/>
      <c r="AI264" s="84"/>
      <c r="AJ264" s="84"/>
      <c r="AK264" s="84"/>
      <c r="AL264" s="84"/>
      <c r="AM264" s="771"/>
      <c r="AN264" s="84"/>
      <c r="AO264" s="84"/>
      <c r="AP264" s="84"/>
      <c r="AQ264" s="84"/>
      <c r="AR264" s="84"/>
      <c r="AS264" s="84"/>
      <c r="AT264" s="84"/>
      <c r="AU264" s="84"/>
      <c r="AV264" s="84"/>
      <c r="AW264" s="84"/>
      <c r="AX264" s="84"/>
      <c r="AY264" s="771"/>
      <c r="AZ264" s="84"/>
      <c r="BA264" s="84"/>
      <c r="BB264" s="84"/>
      <c r="BC264" s="84"/>
      <c r="BD264" s="84"/>
      <c r="BE264" s="84"/>
      <c r="BF264" s="84"/>
      <c r="BG264" s="84"/>
      <c r="BH264" s="84"/>
      <c r="BI264" s="84"/>
      <c r="BJ264" s="84"/>
      <c r="BK264" s="771"/>
      <c r="BL264" s="84"/>
      <c r="BM264" s="84"/>
      <c r="BN264" s="84"/>
      <c r="BO264" s="84"/>
      <c r="BP264" s="84"/>
      <c r="BQ264" s="84"/>
      <c r="BR264" s="84"/>
      <c r="BS264" s="84"/>
      <c r="BT264" s="84"/>
      <c r="BU264" s="84"/>
      <c r="BV264" s="84"/>
      <c r="BW264" s="771"/>
      <c r="BX264" s="84"/>
      <c r="BY264" s="84"/>
      <c r="BZ264" s="84"/>
      <c r="CA264" s="84"/>
      <c r="CB264" s="84"/>
      <c r="CC264" s="84"/>
      <c r="CD264" s="84"/>
      <c r="CE264" s="84"/>
      <c r="CF264" s="84"/>
      <c r="CG264" s="84"/>
      <c r="CH264" s="84"/>
      <c r="CI264" s="771"/>
      <c r="CJ264" s="791"/>
      <c r="CK264" s="791"/>
      <c r="CL264" s="791"/>
      <c r="CM264" s="791"/>
      <c r="CN264" s="791"/>
      <c r="CO264" s="791"/>
      <c r="CP264" s="791"/>
      <c r="CQ264" s="791"/>
      <c r="CR264" s="791"/>
      <c r="CS264" s="791"/>
      <c r="CT264" s="791"/>
      <c r="CU264" s="793"/>
      <c r="CV264" s="791"/>
      <c r="CW264" s="791"/>
      <c r="CX264" s="791"/>
      <c r="CY264" s="791"/>
      <c r="CZ264" s="791"/>
      <c r="DA264" s="791"/>
      <c r="DB264" s="791"/>
      <c r="DC264" s="791"/>
      <c r="DD264" s="791"/>
      <c r="DE264" s="791"/>
      <c r="DF264" s="791"/>
      <c r="DG264" s="793"/>
    </row>
    <row r="265" spans="1:111" ht="16">
      <c r="A265" s="209"/>
      <c r="B265" s="331"/>
      <c r="C265" s="1115"/>
      <c r="D265" s="84"/>
      <c r="E265" s="84"/>
      <c r="F265" s="84"/>
      <c r="G265" s="84"/>
      <c r="H265" s="84"/>
      <c r="I265" s="84"/>
      <c r="J265" s="84"/>
      <c r="K265" s="84"/>
      <c r="L265" s="84"/>
      <c r="M265" s="84"/>
      <c r="N265" s="84"/>
      <c r="O265" s="84"/>
      <c r="P265" s="84"/>
      <c r="Q265" s="84"/>
      <c r="R265" s="84"/>
      <c r="S265" s="84"/>
      <c r="T265" s="84"/>
      <c r="U265" s="84"/>
      <c r="V265" s="84"/>
      <c r="W265" s="84"/>
      <c r="X265" s="84"/>
      <c r="Y265" s="84"/>
      <c r="Z265" s="84"/>
      <c r="AA265" s="771"/>
      <c r="AB265" s="84"/>
      <c r="AC265" s="84"/>
      <c r="AD265" s="84"/>
      <c r="AE265" s="84"/>
      <c r="AF265" s="84"/>
      <c r="AG265" s="84"/>
      <c r="AH265" s="84"/>
      <c r="AI265" s="84"/>
      <c r="AJ265" s="84"/>
      <c r="AK265" s="84"/>
      <c r="AL265" s="84"/>
      <c r="AM265" s="771"/>
      <c r="AN265" s="84"/>
      <c r="AO265" s="84"/>
      <c r="AP265" s="84"/>
      <c r="AQ265" s="84"/>
      <c r="AR265" s="84"/>
      <c r="AS265" s="84"/>
      <c r="AT265" s="84"/>
      <c r="AU265" s="84"/>
      <c r="AV265" s="84"/>
      <c r="AW265" s="84"/>
      <c r="AX265" s="84"/>
      <c r="AY265" s="771"/>
      <c r="AZ265" s="84"/>
      <c r="BA265" s="84"/>
      <c r="BB265" s="84"/>
      <c r="BC265" s="84"/>
      <c r="BD265" s="84"/>
      <c r="BE265" s="84"/>
      <c r="BF265" s="84"/>
      <c r="BG265" s="84"/>
      <c r="BH265" s="84"/>
      <c r="BI265" s="84"/>
      <c r="BJ265" s="84"/>
      <c r="BK265" s="771"/>
      <c r="BL265" s="84"/>
      <c r="BM265" s="84"/>
      <c r="BN265" s="84"/>
      <c r="BO265" s="84"/>
      <c r="BP265" s="84"/>
      <c r="BQ265" s="84"/>
      <c r="BR265" s="84"/>
      <c r="BS265" s="84"/>
      <c r="BT265" s="84"/>
      <c r="BU265" s="84"/>
      <c r="BV265" s="84"/>
      <c r="BW265" s="771"/>
      <c r="BX265" s="84"/>
      <c r="BY265" s="84"/>
      <c r="BZ265" s="84"/>
      <c r="CA265" s="84"/>
      <c r="CB265" s="84"/>
      <c r="CC265" s="84"/>
      <c r="CD265" s="84"/>
      <c r="CE265" s="84"/>
      <c r="CF265" s="84"/>
      <c r="CG265" s="84"/>
      <c r="CH265" s="84"/>
      <c r="CI265" s="771"/>
      <c r="CJ265" s="791"/>
      <c r="CK265" s="791"/>
      <c r="CL265" s="791"/>
      <c r="CM265" s="791"/>
      <c r="CN265" s="791"/>
      <c r="CO265" s="791"/>
      <c r="CP265" s="791"/>
      <c r="CQ265" s="791"/>
      <c r="CR265" s="791"/>
      <c r="CS265" s="791"/>
      <c r="CT265" s="791"/>
      <c r="CU265" s="793"/>
      <c r="CV265" s="791"/>
      <c r="CW265" s="791"/>
      <c r="CX265" s="791"/>
      <c r="CY265" s="791"/>
      <c r="CZ265" s="791"/>
      <c r="DA265" s="791"/>
      <c r="DB265" s="791"/>
      <c r="DC265" s="791"/>
      <c r="DD265" s="791"/>
      <c r="DE265" s="791"/>
      <c r="DF265" s="791"/>
      <c r="DG265" s="793"/>
    </row>
    <row r="266" spans="1:111" ht="16">
      <c r="A266" s="209"/>
      <c r="B266" s="331"/>
      <c r="C266" s="1115"/>
      <c r="D266" s="84"/>
      <c r="E266" s="84"/>
      <c r="F266" s="84"/>
      <c r="G266" s="84"/>
      <c r="H266" s="84"/>
      <c r="I266" s="84"/>
      <c r="J266" s="84"/>
      <c r="K266" s="84"/>
      <c r="L266" s="84"/>
      <c r="M266" s="84"/>
      <c r="N266" s="84"/>
      <c r="O266" s="84"/>
      <c r="P266" s="84"/>
      <c r="Q266" s="84"/>
      <c r="R266" s="84"/>
      <c r="S266" s="84"/>
      <c r="T266" s="84"/>
      <c r="U266" s="84"/>
      <c r="V266" s="84"/>
      <c r="W266" s="84"/>
      <c r="X266" s="84"/>
      <c r="Y266" s="84"/>
      <c r="Z266" s="84"/>
      <c r="AA266" s="771"/>
      <c r="AB266" s="84"/>
      <c r="AC266" s="84"/>
      <c r="AD266" s="84"/>
      <c r="AE266" s="84"/>
      <c r="AF266" s="84"/>
      <c r="AG266" s="84"/>
      <c r="AH266" s="84"/>
      <c r="AI266" s="84"/>
      <c r="AJ266" s="84"/>
      <c r="AK266" s="84"/>
      <c r="AL266" s="84"/>
      <c r="AM266" s="771"/>
      <c r="AN266" s="84"/>
      <c r="AO266" s="84"/>
      <c r="AP266" s="84"/>
      <c r="AQ266" s="84"/>
      <c r="AR266" s="84"/>
      <c r="AS266" s="84"/>
      <c r="AT266" s="84"/>
      <c r="AU266" s="84"/>
      <c r="AV266" s="84"/>
      <c r="AW266" s="84"/>
      <c r="AX266" s="84"/>
      <c r="AY266" s="771"/>
      <c r="AZ266" s="84"/>
      <c r="BA266" s="84"/>
      <c r="BB266" s="84"/>
      <c r="BC266" s="84"/>
      <c r="BD266" s="84"/>
      <c r="BE266" s="84"/>
      <c r="BF266" s="84"/>
      <c r="BG266" s="84"/>
      <c r="BH266" s="84"/>
      <c r="BI266" s="84"/>
      <c r="BJ266" s="84"/>
      <c r="BK266" s="771"/>
      <c r="BL266" s="84"/>
      <c r="BM266" s="84"/>
      <c r="BN266" s="84"/>
      <c r="BO266" s="84"/>
      <c r="BP266" s="84"/>
      <c r="BQ266" s="84"/>
      <c r="BR266" s="84"/>
      <c r="BS266" s="84"/>
      <c r="BT266" s="84"/>
      <c r="BU266" s="84"/>
      <c r="BV266" s="84"/>
      <c r="BW266" s="771"/>
      <c r="BX266" s="84"/>
      <c r="BY266" s="84"/>
      <c r="BZ266" s="84"/>
      <c r="CA266" s="84"/>
      <c r="CB266" s="84"/>
      <c r="CC266" s="84"/>
      <c r="CD266" s="84"/>
      <c r="CE266" s="84"/>
      <c r="CF266" s="84"/>
      <c r="CG266" s="84"/>
      <c r="CH266" s="84"/>
      <c r="CI266" s="771"/>
      <c r="CJ266" s="791"/>
      <c r="CK266" s="791"/>
      <c r="CL266" s="791"/>
      <c r="CM266" s="791"/>
      <c r="CN266" s="791"/>
      <c r="CO266" s="791"/>
      <c r="CP266" s="791"/>
      <c r="CQ266" s="791"/>
      <c r="CR266" s="791"/>
      <c r="CS266" s="791"/>
      <c r="CT266" s="791"/>
      <c r="CU266" s="793"/>
      <c r="CV266" s="791"/>
      <c r="CW266" s="791"/>
      <c r="CX266" s="791"/>
      <c r="CY266" s="791"/>
      <c r="CZ266" s="791"/>
      <c r="DA266" s="791"/>
      <c r="DB266" s="791"/>
      <c r="DC266" s="791"/>
      <c r="DD266" s="791"/>
      <c r="DE266" s="791"/>
      <c r="DF266" s="791"/>
      <c r="DG266" s="793"/>
    </row>
    <row r="267" spans="1:111" ht="16">
      <c r="A267" s="209"/>
      <c r="B267" s="331"/>
      <c r="C267" s="1115"/>
      <c r="D267" s="84"/>
      <c r="E267" s="84"/>
      <c r="F267" s="84"/>
      <c r="G267" s="84"/>
      <c r="H267" s="84"/>
      <c r="I267" s="84"/>
      <c r="J267" s="84"/>
      <c r="K267" s="84"/>
      <c r="L267" s="84"/>
      <c r="M267" s="84"/>
      <c r="N267" s="84"/>
      <c r="O267" s="84"/>
      <c r="P267" s="84"/>
      <c r="Q267" s="84"/>
      <c r="R267" s="84"/>
      <c r="S267" s="84"/>
      <c r="T267" s="84"/>
      <c r="U267" s="84"/>
      <c r="V267" s="84"/>
      <c r="W267" s="84"/>
      <c r="X267" s="84"/>
      <c r="Y267" s="84"/>
      <c r="Z267" s="84"/>
      <c r="AA267" s="771"/>
      <c r="AB267" s="84"/>
      <c r="AC267" s="84"/>
      <c r="AD267" s="84"/>
      <c r="AE267" s="84"/>
      <c r="AF267" s="84"/>
      <c r="AG267" s="84"/>
      <c r="AH267" s="84"/>
      <c r="AI267" s="84"/>
      <c r="AJ267" s="84"/>
      <c r="AK267" s="84"/>
      <c r="AL267" s="84"/>
      <c r="AM267" s="771"/>
      <c r="AN267" s="84"/>
      <c r="AO267" s="84"/>
      <c r="AP267" s="84"/>
      <c r="AQ267" s="84"/>
      <c r="AR267" s="84"/>
      <c r="AS267" s="84"/>
      <c r="AT267" s="84"/>
      <c r="AU267" s="84"/>
      <c r="AV267" s="84"/>
      <c r="AW267" s="84"/>
      <c r="AX267" s="84"/>
      <c r="AY267" s="771"/>
      <c r="AZ267" s="84"/>
      <c r="BA267" s="84"/>
      <c r="BB267" s="84"/>
      <c r="BC267" s="84"/>
      <c r="BD267" s="84"/>
      <c r="BE267" s="84"/>
      <c r="BF267" s="84"/>
      <c r="BG267" s="84"/>
      <c r="BH267" s="84"/>
      <c r="BI267" s="84"/>
      <c r="BJ267" s="84"/>
      <c r="BK267" s="771"/>
      <c r="BL267" s="84"/>
      <c r="BM267" s="84"/>
      <c r="BN267" s="84"/>
      <c r="BO267" s="84"/>
      <c r="BP267" s="84"/>
      <c r="BQ267" s="84"/>
      <c r="BR267" s="84"/>
      <c r="BS267" s="84"/>
      <c r="BT267" s="84"/>
      <c r="BU267" s="84"/>
      <c r="BV267" s="84"/>
      <c r="BW267" s="771"/>
      <c r="BX267" s="84"/>
      <c r="BY267" s="84"/>
      <c r="BZ267" s="84"/>
      <c r="CA267" s="84"/>
      <c r="CB267" s="84"/>
      <c r="CC267" s="84"/>
      <c r="CD267" s="84"/>
      <c r="CE267" s="84"/>
      <c r="CF267" s="84"/>
      <c r="CG267" s="84"/>
      <c r="CH267" s="84"/>
      <c r="CI267" s="771"/>
      <c r="CJ267" s="791"/>
      <c r="CK267" s="791"/>
      <c r="CL267" s="791"/>
      <c r="CM267" s="791"/>
      <c r="CN267" s="791"/>
      <c r="CO267" s="791"/>
      <c r="CP267" s="791"/>
      <c r="CQ267" s="791"/>
      <c r="CR267" s="791"/>
      <c r="CS267" s="791"/>
      <c r="CT267" s="791"/>
      <c r="CU267" s="793"/>
      <c r="CV267" s="791"/>
      <c r="CW267" s="791"/>
      <c r="CX267" s="791"/>
      <c r="CY267" s="791"/>
      <c r="CZ267" s="791"/>
      <c r="DA267" s="791"/>
      <c r="DB267" s="791"/>
      <c r="DC267" s="791"/>
      <c r="DD267" s="791"/>
      <c r="DE267" s="791"/>
      <c r="DF267" s="791"/>
      <c r="DG267" s="793"/>
    </row>
    <row r="268" spans="1:111" ht="16">
      <c r="A268" s="209"/>
      <c r="B268" s="331"/>
      <c r="C268" s="1115"/>
      <c r="D268" s="84"/>
      <c r="E268" s="84"/>
      <c r="F268" s="84"/>
      <c r="G268" s="84"/>
      <c r="H268" s="84"/>
      <c r="I268" s="84"/>
      <c r="J268" s="84"/>
      <c r="K268" s="84"/>
      <c r="L268" s="84"/>
      <c r="M268" s="84"/>
      <c r="N268" s="84"/>
      <c r="O268" s="84"/>
      <c r="P268" s="84"/>
      <c r="Q268" s="84"/>
      <c r="R268" s="84"/>
      <c r="S268" s="84"/>
      <c r="T268" s="84"/>
      <c r="U268" s="84"/>
      <c r="V268" s="84"/>
      <c r="W268" s="84"/>
      <c r="X268" s="84"/>
      <c r="Y268" s="84"/>
      <c r="Z268" s="84"/>
      <c r="AA268" s="771"/>
      <c r="AB268" s="84"/>
      <c r="AC268" s="84"/>
      <c r="AD268" s="84"/>
      <c r="AE268" s="84"/>
      <c r="AF268" s="84"/>
      <c r="AG268" s="84"/>
      <c r="AH268" s="84"/>
      <c r="AI268" s="84"/>
      <c r="AJ268" s="84"/>
      <c r="AK268" s="84"/>
      <c r="AL268" s="84"/>
      <c r="AM268" s="771"/>
      <c r="AN268" s="84"/>
      <c r="AO268" s="84"/>
      <c r="AP268" s="84"/>
      <c r="AQ268" s="84"/>
      <c r="AR268" s="84"/>
      <c r="AS268" s="84"/>
      <c r="AT268" s="84"/>
      <c r="AU268" s="84"/>
      <c r="AV268" s="84"/>
      <c r="AW268" s="84"/>
      <c r="AX268" s="84"/>
      <c r="AY268" s="771"/>
      <c r="AZ268" s="84"/>
      <c r="BA268" s="84"/>
      <c r="BB268" s="84"/>
      <c r="BC268" s="84"/>
      <c r="BD268" s="84"/>
      <c r="BE268" s="84"/>
      <c r="BF268" s="84"/>
      <c r="BG268" s="84"/>
      <c r="BH268" s="84"/>
      <c r="BI268" s="84"/>
      <c r="BJ268" s="84"/>
      <c r="BK268" s="771"/>
      <c r="BL268" s="84"/>
      <c r="BM268" s="84"/>
      <c r="BN268" s="84"/>
      <c r="BO268" s="84"/>
      <c r="BP268" s="84"/>
      <c r="BQ268" s="84"/>
      <c r="BR268" s="84"/>
      <c r="BS268" s="84"/>
      <c r="BT268" s="84"/>
      <c r="BU268" s="84"/>
      <c r="BV268" s="84"/>
      <c r="BW268" s="771"/>
      <c r="BX268" s="84"/>
      <c r="BY268" s="84"/>
      <c r="BZ268" s="84"/>
      <c r="CA268" s="84"/>
      <c r="CB268" s="84"/>
      <c r="CC268" s="84"/>
      <c r="CD268" s="84"/>
      <c r="CE268" s="84"/>
      <c r="CF268" s="84"/>
      <c r="CG268" s="84"/>
      <c r="CH268" s="84"/>
      <c r="CI268" s="771"/>
      <c r="CJ268" s="791"/>
      <c r="CK268" s="791"/>
      <c r="CL268" s="791"/>
      <c r="CM268" s="791"/>
      <c r="CN268" s="791"/>
      <c r="CO268" s="791"/>
      <c r="CP268" s="791"/>
      <c r="CQ268" s="791"/>
      <c r="CR268" s="791"/>
      <c r="CS268" s="791"/>
      <c r="CT268" s="791"/>
      <c r="CU268" s="793"/>
      <c r="CV268" s="791"/>
      <c r="CW268" s="791"/>
      <c r="CX268" s="791"/>
      <c r="CY268" s="791"/>
      <c r="CZ268" s="791"/>
      <c r="DA268" s="791"/>
      <c r="DB268" s="791"/>
      <c r="DC268" s="791"/>
      <c r="DD268" s="791"/>
      <c r="DE268" s="791"/>
      <c r="DF268" s="791"/>
      <c r="DG268" s="793"/>
    </row>
    <row r="269" spans="1:111" ht="16">
      <c r="A269" s="209"/>
      <c r="B269" s="331"/>
      <c r="C269" s="1115"/>
      <c r="D269" s="84"/>
      <c r="E269" s="84"/>
      <c r="F269" s="84"/>
      <c r="G269" s="84"/>
      <c r="H269" s="84"/>
      <c r="I269" s="84"/>
      <c r="J269" s="84"/>
      <c r="K269" s="84"/>
      <c r="L269" s="84"/>
      <c r="M269" s="84"/>
      <c r="N269" s="84"/>
      <c r="O269" s="84"/>
      <c r="P269" s="84"/>
      <c r="Q269" s="84"/>
      <c r="R269" s="84"/>
      <c r="S269" s="84"/>
      <c r="T269" s="84"/>
      <c r="U269" s="84"/>
      <c r="V269" s="84"/>
      <c r="W269" s="84"/>
      <c r="X269" s="84"/>
      <c r="Y269" s="84"/>
      <c r="Z269" s="84"/>
      <c r="AA269" s="771"/>
      <c r="AB269" s="84"/>
      <c r="AC269" s="84"/>
      <c r="AD269" s="84"/>
      <c r="AE269" s="84"/>
      <c r="AF269" s="84"/>
      <c r="AG269" s="84"/>
      <c r="AH269" s="84"/>
      <c r="AI269" s="84"/>
      <c r="AJ269" s="84"/>
      <c r="AK269" s="84"/>
      <c r="AL269" s="84"/>
      <c r="AM269" s="771"/>
      <c r="AN269" s="84"/>
      <c r="AO269" s="84"/>
      <c r="AP269" s="84"/>
      <c r="AQ269" s="84"/>
      <c r="AR269" s="84"/>
      <c r="AS269" s="84"/>
      <c r="AT269" s="84"/>
      <c r="AU269" s="84"/>
      <c r="AV269" s="84"/>
      <c r="AW269" s="84"/>
      <c r="AX269" s="84"/>
      <c r="AY269" s="771"/>
      <c r="AZ269" s="84"/>
      <c r="BA269" s="84"/>
      <c r="BB269" s="84"/>
      <c r="BC269" s="84"/>
      <c r="BD269" s="84"/>
      <c r="BE269" s="84"/>
      <c r="BF269" s="84"/>
      <c r="BG269" s="84"/>
      <c r="BH269" s="84"/>
      <c r="BI269" s="84"/>
      <c r="BJ269" s="84"/>
      <c r="BK269" s="771"/>
      <c r="BL269" s="84"/>
      <c r="BM269" s="84"/>
      <c r="BN269" s="84"/>
      <c r="BO269" s="84"/>
      <c r="BP269" s="84"/>
      <c r="BQ269" s="84"/>
      <c r="BR269" s="84"/>
      <c r="BS269" s="84"/>
      <c r="BT269" s="84"/>
      <c r="BU269" s="84"/>
      <c r="BV269" s="84"/>
      <c r="BW269" s="771"/>
      <c r="BX269" s="84"/>
      <c r="BY269" s="84"/>
      <c r="BZ269" s="84"/>
      <c r="CA269" s="84"/>
      <c r="CB269" s="84"/>
      <c r="CC269" s="84"/>
      <c r="CD269" s="84"/>
      <c r="CE269" s="84"/>
      <c r="CF269" s="84"/>
      <c r="CG269" s="84"/>
      <c r="CH269" s="84"/>
      <c r="CI269" s="771"/>
      <c r="CJ269" s="791"/>
      <c r="CK269" s="791"/>
      <c r="CL269" s="791"/>
      <c r="CM269" s="791"/>
      <c r="CN269" s="791"/>
      <c r="CO269" s="791"/>
      <c r="CP269" s="791"/>
      <c r="CQ269" s="791"/>
      <c r="CR269" s="791"/>
      <c r="CS269" s="791"/>
      <c r="CT269" s="791"/>
      <c r="CU269" s="793"/>
      <c r="CV269" s="791"/>
      <c r="CW269" s="791"/>
      <c r="CX269" s="791"/>
      <c r="CY269" s="791"/>
      <c r="CZ269" s="791"/>
      <c r="DA269" s="791"/>
      <c r="DB269" s="791"/>
      <c r="DC269" s="791"/>
      <c r="DD269" s="791"/>
      <c r="DE269" s="791"/>
      <c r="DF269" s="791"/>
      <c r="DG269" s="793"/>
    </row>
    <row r="270" spans="1:111" ht="16">
      <c r="A270" s="209"/>
      <c r="B270" s="331"/>
      <c r="C270" s="1115"/>
      <c r="D270" s="84"/>
      <c r="E270" s="84"/>
      <c r="F270" s="84"/>
      <c r="G270" s="84"/>
      <c r="H270" s="84"/>
      <c r="I270" s="84"/>
      <c r="J270" s="84"/>
      <c r="K270" s="84"/>
      <c r="L270" s="84"/>
      <c r="M270" s="84"/>
      <c r="N270" s="84"/>
      <c r="O270" s="84"/>
      <c r="P270" s="84"/>
      <c r="Q270" s="84"/>
      <c r="R270" s="84"/>
      <c r="S270" s="84"/>
      <c r="T270" s="84"/>
      <c r="U270" s="84"/>
      <c r="V270" s="84"/>
      <c r="W270" s="84"/>
      <c r="X270" s="84"/>
      <c r="Y270" s="84"/>
      <c r="Z270" s="84"/>
      <c r="AA270" s="771"/>
      <c r="AB270" s="84"/>
      <c r="AC270" s="84"/>
      <c r="AD270" s="84"/>
      <c r="AE270" s="84"/>
      <c r="AF270" s="84"/>
      <c r="AG270" s="84"/>
      <c r="AH270" s="84"/>
      <c r="AI270" s="84"/>
      <c r="AJ270" s="84"/>
      <c r="AK270" s="84"/>
      <c r="AL270" s="84"/>
      <c r="AM270" s="771"/>
      <c r="AN270" s="84"/>
      <c r="AO270" s="84"/>
      <c r="AP270" s="84"/>
      <c r="AQ270" s="84"/>
      <c r="AR270" s="84"/>
      <c r="AS270" s="84"/>
      <c r="AT270" s="84"/>
      <c r="AU270" s="84"/>
      <c r="AV270" s="84"/>
      <c r="AW270" s="84"/>
      <c r="AX270" s="84"/>
      <c r="AY270" s="771"/>
      <c r="AZ270" s="84"/>
      <c r="BA270" s="84"/>
      <c r="BB270" s="84"/>
      <c r="BC270" s="84"/>
      <c r="BD270" s="84"/>
      <c r="BE270" s="84"/>
      <c r="BF270" s="84"/>
      <c r="BG270" s="84"/>
      <c r="BH270" s="84"/>
      <c r="BI270" s="84"/>
      <c r="BJ270" s="84"/>
      <c r="BK270" s="771"/>
      <c r="BL270" s="84"/>
      <c r="BM270" s="84"/>
      <c r="BN270" s="84"/>
      <c r="BO270" s="84"/>
      <c r="BP270" s="84"/>
      <c r="BQ270" s="84"/>
      <c r="BR270" s="84"/>
      <c r="BS270" s="84"/>
      <c r="BT270" s="84"/>
      <c r="BU270" s="84"/>
      <c r="BV270" s="84"/>
      <c r="BW270" s="771"/>
      <c r="BX270" s="84"/>
      <c r="BY270" s="84"/>
      <c r="BZ270" s="84"/>
      <c r="CA270" s="84"/>
      <c r="CB270" s="84"/>
      <c r="CC270" s="84"/>
      <c r="CD270" s="84"/>
      <c r="CE270" s="84"/>
      <c r="CF270" s="84"/>
      <c r="CG270" s="84"/>
      <c r="CH270" s="84"/>
      <c r="CI270" s="771"/>
      <c r="CJ270" s="791"/>
      <c r="CK270" s="791"/>
      <c r="CL270" s="791"/>
      <c r="CM270" s="791"/>
      <c r="CN270" s="791"/>
      <c r="CO270" s="791"/>
      <c r="CP270" s="791"/>
      <c r="CQ270" s="791"/>
      <c r="CR270" s="791"/>
      <c r="CS270" s="791"/>
      <c r="CT270" s="791"/>
      <c r="CU270" s="793"/>
      <c r="CV270" s="791"/>
      <c r="CW270" s="791"/>
      <c r="CX270" s="791"/>
      <c r="CY270" s="791"/>
      <c r="CZ270" s="791"/>
      <c r="DA270" s="791"/>
      <c r="DB270" s="791"/>
      <c r="DC270" s="791"/>
      <c r="DD270" s="791"/>
      <c r="DE270" s="791"/>
      <c r="DF270" s="791"/>
      <c r="DG270" s="793"/>
    </row>
    <row r="271" spans="1:111" ht="16">
      <c r="A271" s="209"/>
      <c r="B271" s="331"/>
      <c r="C271" s="1115"/>
      <c r="D271" s="84"/>
      <c r="E271" s="84"/>
      <c r="F271" s="84"/>
      <c r="G271" s="84"/>
      <c r="H271" s="84"/>
      <c r="I271" s="84"/>
      <c r="J271" s="84"/>
      <c r="K271" s="84"/>
      <c r="L271" s="84"/>
      <c r="M271" s="84"/>
      <c r="N271" s="84"/>
      <c r="O271" s="84"/>
      <c r="P271" s="84"/>
      <c r="Q271" s="84"/>
      <c r="R271" s="84"/>
      <c r="S271" s="84"/>
      <c r="T271" s="84"/>
      <c r="U271" s="84"/>
      <c r="V271" s="84"/>
      <c r="W271" s="84"/>
      <c r="X271" s="84"/>
      <c r="Y271" s="84"/>
      <c r="Z271" s="84"/>
      <c r="AA271" s="771"/>
      <c r="AB271" s="84"/>
      <c r="AC271" s="84"/>
      <c r="AD271" s="84"/>
      <c r="AE271" s="84"/>
      <c r="AF271" s="84"/>
      <c r="AG271" s="84"/>
      <c r="AH271" s="84"/>
      <c r="AI271" s="84"/>
      <c r="AJ271" s="84"/>
      <c r="AK271" s="84"/>
      <c r="AL271" s="84"/>
      <c r="AM271" s="771"/>
      <c r="AN271" s="84"/>
      <c r="AO271" s="84"/>
      <c r="AP271" s="84"/>
      <c r="AQ271" s="84"/>
      <c r="AR271" s="84"/>
      <c r="AS271" s="84"/>
      <c r="AT271" s="84"/>
      <c r="AU271" s="84"/>
      <c r="AV271" s="84"/>
      <c r="AW271" s="84"/>
      <c r="AX271" s="84"/>
      <c r="AY271" s="771"/>
      <c r="AZ271" s="84"/>
      <c r="BA271" s="84"/>
      <c r="BB271" s="84"/>
      <c r="BC271" s="84"/>
      <c r="BD271" s="84"/>
      <c r="BE271" s="84"/>
      <c r="BF271" s="84"/>
      <c r="BG271" s="84"/>
      <c r="BH271" s="84"/>
      <c r="BI271" s="84"/>
      <c r="BJ271" s="84"/>
      <c r="BK271" s="771"/>
      <c r="BL271" s="84"/>
      <c r="BM271" s="84"/>
      <c r="BN271" s="84"/>
      <c r="BO271" s="84"/>
      <c r="BP271" s="84"/>
      <c r="BQ271" s="84"/>
      <c r="BR271" s="84"/>
      <c r="BS271" s="84"/>
      <c r="BT271" s="84"/>
      <c r="BU271" s="84"/>
      <c r="BV271" s="84"/>
      <c r="BW271" s="771"/>
      <c r="BX271" s="84"/>
      <c r="BY271" s="84"/>
      <c r="BZ271" s="84"/>
      <c r="CA271" s="84"/>
      <c r="CB271" s="84"/>
      <c r="CC271" s="84"/>
      <c r="CD271" s="84"/>
      <c r="CE271" s="84"/>
      <c r="CF271" s="84"/>
      <c r="CG271" s="84"/>
      <c r="CH271" s="84"/>
      <c r="CI271" s="771"/>
      <c r="CJ271" s="791"/>
      <c r="CK271" s="791"/>
      <c r="CL271" s="791"/>
      <c r="CM271" s="791"/>
      <c r="CN271" s="791"/>
      <c r="CO271" s="791"/>
      <c r="CP271" s="791"/>
      <c r="CQ271" s="791"/>
      <c r="CR271" s="791"/>
      <c r="CS271" s="791"/>
      <c r="CT271" s="791"/>
      <c r="CU271" s="793"/>
      <c r="CV271" s="791"/>
      <c r="CW271" s="791"/>
      <c r="CX271" s="791"/>
      <c r="CY271" s="791"/>
      <c r="CZ271" s="791"/>
      <c r="DA271" s="791"/>
      <c r="DB271" s="791"/>
      <c r="DC271" s="791"/>
      <c r="DD271" s="791"/>
      <c r="DE271" s="791"/>
      <c r="DF271" s="791"/>
      <c r="DG271" s="793"/>
    </row>
    <row r="272" spans="1:111" ht="16">
      <c r="A272" s="209"/>
      <c r="B272" s="331"/>
      <c r="C272" s="1115"/>
      <c r="D272" s="84"/>
      <c r="E272" s="84"/>
      <c r="F272" s="84"/>
      <c r="G272" s="84"/>
      <c r="H272" s="84"/>
      <c r="I272" s="84"/>
      <c r="J272" s="84"/>
      <c r="K272" s="84"/>
      <c r="L272" s="84"/>
      <c r="M272" s="84"/>
      <c r="N272" s="84"/>
      <c r="O272" s="84"/>
      <c r="P272" s="84"/>
      <c r="Q272" s="84"/>
      <c r="R272" s="84"/>
      <c r="S272" s="84"/>
      <c r="T272" s="84"/>
      <c r="U272" s="84"/>
      <c r="V272" s="84"/>
      <c r="W272" s="84"/>
      <c r="X272" s="84"/>
      <c r="Y272" s="84"/>
      <c r="Z272" s="84"/>
      <c r="AA272" s="771"/>
      <c r="AB272" s="84"/>
      <c r="AC272" s="84"/>
      <c r="AD272" s="84"/>
      <c r="AE272" s="84"/>
      <c r="AF272" s="84"/>
      <c r="AG272" s="84"/>
      <c r="AH272" s="84"/>
      <c r="AI272" s="84"/>
      <c r="AJ272" s="84"/>
      <c r="AK272" s="84"/>
      <c r="AL272" s="84"/>
      <c r="AM272" s="771"/>
      <c r="AN272" s="84"/>
      <c r="AO272" s="84"/>
      <c r="AP272" s="84"/>
      <c r="AQ272" s="84"/>
      <c r="AR272" s="84"/>
      <c r="AS272" s="84"/>
      <c r="AT272" s="84"/>
      <c r="AU272" s="84"/>
      <c r="AV272" s="84"/>
      <c r="AW272" s="84"/>
      <c r="AX272" s="84"/>
      <c r="AY272" s="771"/>
      <c r="AZ272" s="84"/>
      <c r="BA272" s="84"/>
      <c r="BB272" s="84"/>
      <c r="BC272" s="84"/>
      <c r="BD272" s="84"/>
      <c r="BE272" s="84"/>
      <c r="BF272" s="84"/>
      <c r="BG272" s="84"/>
      <c r="BH272" s="84"/>
      <c r="BI272" s="84"/>
      <c r="BJ272" s="84"/>
      <c r="BK272" s="771"/>
      <c r="BL272" s="84"/>
      <c r="BM272" s="84"/>
      <c r="BN272" s="84"/>
      <c r="BO272" s="84"/>
      <c r="BP272" s="84"/>
      <c r="BQ272" s="84"/>
      <c r="BR272" s="84"/>
      <c r="BS272" s="84"/>
      <c r="BT272" s="84"/>
      <c r="BU272" s="84"/>
      <c r="BV272" s="84"/>
      <c r="BW272" s="771"/>
      <c r="BX272" s="84"/>
      <c r="BY272" s="84"/>
      <c r="BZ272" s="84"/>
      <c r="CA272" s="84"/>
      <c r="CB272" s="84"/>
      <c r="CC272" s="84"/>
      <c r="CD272" s="84"/>
      <c r="CE272" s="84"/>
      <c r="CF272" s="84"/>
      <c r="CG272" s="84"/>
      <c r="CH272" s="84"/>
      <c r="CI272" s="771"/>
      <c r="CJ272" s="791"/>
      <c r="CK272" s="791"/>
      <c r="CL272" s="791"/>
      <c r="CM272" s="791"/>
      <c r="CN272" s="791"/>
      <c r="CO272" s="791"/>
      <c r="CP272" s="791"/>
      <c r="CQ272" s="791"/>
      <c r="CR272" s="791"/>
      <c r="CS272" s="791"/>
      <c r="CT272" s="791"/>
      <c r="CU272" s="793"/>
      <c r="CV272" s="791"/>
      <c r="CW272" s="791"/>
      <c r="CX272" s="791"/>
      <c r="CY272" s="791"/>
      <c r="CZ272" s="791"/>
      <c r="DA272" s="791"/>
      <c r="DB272" s="791"/>
      <c r="DC272" s="791"/>
      <c r="DD272" s="791"/>
      <c r="DE272" s="791"/>
      <c r="DF272" s="791"/>
      <c r="DG272" s="793"/>
    </row>
    <row r="273" spans="1:111" ht="16">
      <c r="A273" s="209"/>
      <c r="B273" s="331"/>
      <c r="C273" s="1115"/>
      <c r="D273" s="84"/>
      <c r="E273" s="84"/>
      <c r="F273" s="84"/>
      <c r="G273" s="84"/>
      <c r="H273" s="84"/>
      <c r="I273" s="84"/>
      <c r="J273" s="84"/>
      <c r="K273" s="84"/>
      <c r="L273" s="84"/>
      <c r="M273" s="84"/>
      <c r="N273" s="84"/>
      <c r="O273" s="84"/>
      <c r="P273" s="84"/>
      <c r="Q273" s="84"/>
      <c r="R273" s="84"/>
      <c r="S273" s="84"/>
      <c r="T273" s="84"/>
      <c r="U273" s="84"/>
      <c r="V273" s="84"/>
      <c r="W273" s="84"/>
      <c r="X273" s="84"/>
      <c r="Y273" s="84"/>
      <c r="Z273" s="84"/>
      <c r="AA273" s="771"/>
      <c r="AB273" s="84"/>
      <c r="AC273" s="84"/>
      <c r="AD273" s="84"/>
      <c r="AE273" s="84"/>
      <c r="AF273" s="84"/>
      <c r="AG273" s="84"/>
      <c r="AH273" s="84"/>
      <c r="AI273" s="84"/>
      <c r="AJ273" s="84"/>
      <c r="AK273" s="84"/>
      <c r="AL273" s="84"/>
      <c r="AM273" s="771"/>
      <c r="AN273" s="84"/>
      <c r="AO273" s="84"/>
      <c r="AP273" s="84"/>
      <c r="AQ273" s="84"/>
      <c r="AR273" s="84"/>
      <c r="AS273" s="84"/>
      <c r="AT273" s="84"/>
      <c r="AU273" s="84"/>
      <c r="AV273" s="84"/>
      <c r="AW273" s="84"/>
      <c r="AX273" s="84"/>
      <c r="AY273" s="771"/>
      <c r="AZ273" s="84"/>
      <c r="BA273" s="84"/>
      <c r="BB273" s="84"/>
      <c r="BC273" s="84"/>
      <c r="BD273" s="84"/>
      <c r="BE273" s="84"/>
      <c r="BF273" s="84"/>
      <c r="BG273" s="84"/>
      <c r="BH273" s="84"/>
      <c r="BI273" s="84"/>
      <c r="BJ273" s="84"/>
      <c r="BK273" s="771"/>
      <c r="BL273" s="84"/>
      <c r="BM273" s="84"/>
      <c r="BN273" s="84"/>
      <c r="BO273" s="84"/>
      <c r="BP273" s="84"/>
      <c r="BQ273" s="84"/>
      <c r="BR273" s="84"/>
      <c r="BS273" s="84"/>
      <c r="BT273" s="84"/>
      <c r="BU273" s="84"/>
      <c r="BV273" s="84"/>
      <c r="BW273" s="771"/>
      <c r="BX273" s="84"/>
      <c r="BY273" s="84"/>
      <c r="BZ273" s="84"/>
      <c r="CA273" s="84"/>
      <c r="CB273" s="84"/>
      <c r="CC273" s="84"/>
      <c r="CD273" s="84"/>
      <c r="CE273" s="84"/>
      <c r="CF273" s="84"/>
      <c r="CG273" s="84"/>
      <c r="CH273" s="84"/>
      <c r="CI273" s="771"/>
      <c r="CJ273" s="791"/>
      <c r="CK273" s="791"/>
      <c r="CL273" s="791"/>
      <c r="CM273" s="791"/>
      <c r="CN273" s="791"/>
      <c r="CO273" s="791"/>
      <c r="CP273" s="791"/>
      <c r="CQ273" s="791"/>
      <c r="CR273" s="791"/>
      <c r="CS273" s="791"/>
      <c r="CT273" s="791"/>
      <c r="CU273" s="793"/>
      <c r="CV273" s="791"/>
      <c r="CW273" s="791"/>
      <c r="CX273" s="791"/>
      <c r="CY273" s="791"/>
      <c r="CZ273" s="791"/>
      <c r="DA273" s="791"/>
      <c r="DB273" s="791"/>
      <c r="DC273" s="791"/>
      <c r="DD273" s="791"/>
      <c r="DE273" s="791"/>
      <c r="DF273" s="791"/>
      <c r="DG273" s="793"/>
    </row>
    <row r="274" spans="1:111" ht="16">
      <c r="A274" s="209"/>
      <c r="B274" s="331"/>
      <c r="C274" s="1115"/>
      <c r="D274" s="84"/>
      <c r="E274" s="84"/>
      <c r="F274" s="84"/>
      <c r="G274" s="84"/>
      <c r="H274" s="84"/>
      <c r="I274" s="84"/>
      <c r="J274" s="84"/>
      <c r="K274" s="84"/>
      <c r="L274" s="84"/>
      <c r="M274" s="84"/>
      <c r="N274" s="84"/>
      <c r="O274" s="84"/>
      <c r="P274" s="84"/>
      <c r="Q274" s="84"/>
      <c r="R274" s="84"/>
      <c r="S274" s="84"/>
      <c r="T274" s="84"/>
      <c r="U274" s="84"/>
      <c r="V274" s="84"/>
      <c r="W274" s="84"/>
      <c r="X274" s="84"/>
      <c r="Y274" s="84"/>
      <c r="Z274" s="84"/>
      <c r="AA274" s="771"/>
      <c r="AB274" s="84"/>
      <c r="AC274" s="84"/>
      <c r="AD274" s="84"/>
      <c r="AE274" s="84"/>
      <c r="AF274" s="84"/>
      <c r="AG274" s="84"/>
      <c r="AH274" s="84"/>
      <c r="AI274" s="84"/>
      <c r="AJ274" s="84"/>
      <c r="AK274" s="84"/>
      <c r="AL274" s="84"/>
      <c r="AM274" s="771"/>
      <c r="AN274" s="84"/>
      <c r="AO274" s="84"/>
      <c r="AP274" s="84"/>
      <c r="AQ274" s="84"/>
      <c r="AR274" s="84"/>
      <c r="AS274" s="84"/>
      <c r="AT274" s="84"/>
      <c r="AU274" s="84"/>
      <c r="AV274" s="84"/>
      <c r="AW274" s="84"/>
      <c r="AX274" s="84"/>
      <c r="AY274" s="771"/>
      <c r="AZ274" s="84"/>
      <c r="BA274" s="84"/>
      <c r="BB274" s="84"/>
      <c r="BC274" s="84"/>
      <c r="BD274" s="84"/>
      <c r="BE274" s="84"/>
      <c r="BF274" s="84"/>
      <c r="BG274" s="84"/>
      <c r="BH274" s="84"/>
      <c r="BI274" s="84"/>
      <c r="BJ274" s="84"/>
      <c r="BK274" s="771"/>
      <c r="BL274" s="84"/>
      <c r="BM274" s="84"/>
      <c r="BN274" s="84"/>
      <c r="BO274" s="84"/>
      <c r="BP274" s="84"/>
      <c r="BQ274" s="84"/>
      <c r="BR274" s="84"/>
      <c r="BS274" s="84"/>
      <c r="BT274" s="84"/>
      <c r="BU274" s="84"/>
      <c r="BV274" s="84"/>
      <c r="BW274" s="771"/>
      <c r="BX274" s="84"/>
      <c r="BY274" s="84"/>
      <c r="BZ274" s="84"/>
      <c r="CA274" s="84"/>
      <c r="CB274" s="84"/>
      <c r="CC274" s="84"/>
      <c r="CD274" s="84"/>
      <c r="CE274" s="84"/>
      <c r="CF274" s="84"/>
      <c r="CG274" s="84"/>
      <c r="CH274" s="84"/>
      <c r="CI274" s="771"/>
      <c r="CJ274" s="791"/>
      <c r="CK274" s="791"/>
      <c r="CL274" s="791"/>
      <c r="CM274" s="791"/>
      <c r="CN274" s="791"/>
      <c r="CO274" s="791"/>
      <c r="CP274" s="791"/>
      <c r="CQ274" s="791"/>
      <c r="CR274" s="791"/>
      <c r="CS274" s="791"/>
      <c r="CT274" s="791"/>
      <c r="CU274" s="793"/>
      <c r="CV274" s="791"/>
      <c r="CW274" s="791"/>
      <c r="CX274" s="791"/>
      <c r="CY274" s="791"/>
      <c r="CZ274" s="791"/>
      <c r="DA274" s="791"/>
      <c r="DB274" s="791"/>
      <c r="DC274" s="791"/>
      <c r="DD274" s="791"/>
      <c r="DE274" s="791"/>
      <c r="DF274" s="791"/>
      <c r="DG274" s="793"/>
    </row>
    <row r="275" spans="1:111" ht="16">
      <c r="A275" s="209"/>
      <c r="B275" s="331"/>
      <c r="C275" s="1115"/>
      <c r="D275" s="84"/>
      <c r="E275" s="84"/>
      <c r="F275" s="84"/>
      <c r="G275" s="84"/>
      <c r="H275" s="84"/>
      <c r="I275" s="84"/>
      <c r="J275" s="84"/>
      <c r="K275" s="84"/>
      <c r="L275" s="84"/>
      <c r="M275" s="84"/>
      <c r="N275" s="84"/>
      <c r="O275" s="84"/>
      <c r="P275" s="84"/>
      <c r="Q275" s="84"/>
      <c r="R275" s="84"/>
      <c r="S275" s="84"/>
      <c r="T275" s="84"/>
      <c r="U275" s="84"/>
      <c r="V275" s="84"/>
      <c r="W275" s="84"/>
      <c r="X275" s="84"/>
      <c r="Y275" s="84"/>
      <c r="Z275" s="84"/>
      <c r="AA275" s="771"/>
      <c r="AB275" s="84"/>
      <c r="AC275" s="84"/>
      <c r="AD275" s="84"/>
      <c r="AE275" s="84"/>
      <c r="AF275" s="84"/>
      <c r="AG275" s="84"/>
      <c r="AH275" s="84"/>
      <c r="AI275" s="84"/>
      <c r="AJ275" s="84"/>
      <c r="AK275" s="84"/>
      <c r="AL275" s="84"/>
      <c r="AM275" s="771"/>
      <c r="AN275" s="84"/>
      <c r="AO275" s="84"/>
      <c r="AP275" s="84"/>
      <c r="AQ275" s="84"/>
      <c r="AR275" s="84"/>
      <c r="AS275" s="84"/>
      <c r="AT275" s="84"/>
      <c r="AU275" s="84"/>
      <c r="AV275" s="84"/>
      <c r="AW275" s="84"/>
      <c r="AX275" s="84"/>
      <c r="AY275" s="771"/>
      <c r="AZ275" s="84"/>
      <c r="BA275" s="84"/>
      <c r="BB275" s="84"/>
      <c r="BC275" s="84"/>
      <c r="BD275" s="84"/>
      <c r="BE275" s="84"/>
      <c r="BF275" s="84"/>
      <c r="BG275" s="84"/>
      <c r="BH275" s="84"/>
      <c r="BI275" s="84"/>
      <c r="BJ275" s="84"/>
      <c r="BK275" s="771"/>
      <c r="BL275" s="84"/>
      <c r="BM275" s="84"/>
      <c r="BN275" s="84"/>
      <c r="BO275" s="84"/>
      <c r="BP275" s="84"/>
      <c r="BQ275" s="84"/>
      <c r="BR275" s="84"/>
      <c r="BS275" s="84"/>
      <c r="BT275" s="84"/>
      <c r="BU275" s="84"/>
      <c r="BV275" s="84"/>
      <c r="BW275" s="771"/>
      <c r="BX275" s="84"/>
      <c r="BY275" s="84"/>
      <c r="BZ275" s="84"/>
      <c r="CA275" s="84"/>
      <c r="CB275" s="84"/>
      <c r="CC275" s="84"/>
      <c r="CD275" s="84"/>
      <c r="CE275" s="84"/>
      <c r="CF275" s="84"/>
      <c r="CG275" s="84"/>
      <c r="CH275" s="84"/>
      <c r="CI275" s="771"/>
      <c r="CJ275" s="791"/>
      <c r="CK275" s="791"/>
      <c r="CL275" s="791"/>
      <c r="CM275" s="791"/>
      <c r="CN275" s="791"/>
      <c r="CO275" s="791"/>
      <c r="CP275" s="791"/>
      <c r="CQ275" s="791"/>
      <c r="CR275" s="791"/>
      <c r="CS275" s="791"/>
      <c r="CT275" s="791"/>
      <c r="CU275" s="793"/>
      <c r="CV275" s="791"/>
      <c r="CW275" s="791"/>
      <c r="CX275" s="791"/>
      <c r="CY275" s="791"/>
      <c r="CZ275" s="791"/>
      <c r="DA275" s="791"/>
      <c r="DB275" s="791"/>
      <c r="DC275" s="791"/>
      <c r="DD275" s="791"/>
      <c r="DE275" s="791"/>
      <c r="DF275" s="791"/>
      <c r="DG275" s="793"/>
    </row>
    <row r="276" spans="1:111" ht="16">
      <c r="A276" s="209"/>
      <c r="B276" s="331"/>
      <c r="C276" s="1115"/>
      <c r="D276" s="84"/>
      <c r="E276" s="84"/>
      <c r="F276" s="84"/>
      <c r="G276" s="84"/>
      <c r="H276" s="84"/>
      <c r="I276" s="84"/>
      <c r="J276" s="84"/>
      <c r="K276" s="84"/>
      <c r="L276" s="84"/>
      <c r="M276" s="84"/>
      <c r="N276" s="84"/>
      <c r="O276" s="84"/>
      <c r="P276" s="84"/>
      <c r="Q276" s="84"/>
      <c r="R276" s="84"/>
      <c r="S276" s="84"/>
      <c r="T276" s="84"/>
      <c r="U276" s="84"/>
      <c r="V276" s="84"/>
      <c r="W276" s="84"/>
      <c r="X276" s="84"/>
      <c r="Y276" s="84"/>
      <c r="Z276" s="84"/>
      <c r="AA276" s="771"/>
      <c r="AB276" s="84"/>
      <c r="AC276" s="84"/>
      <c r="AD276" s="84"/>
      <c r="AE276" s="84"/>
      <c r="AF276" s="84"/>
      <c r="AG276" s="84"/>
      <c r="AH276" s="84"/>
      <c r="AI276" s="84"/>
      <c r="AJ276" s="84"/>
      <c r="AK276" s="84"/>
      <c r="AL276" s="84"/>
      <c r="AM276" s="771"/>
      <c r="AN276" s="84"/>
      <c r="AO276" s="84"/>
      <c r="AP276" s="84"/>
      <c r="AQ276" s="84"/>
      <c r="AR276" s="84"/>
      <c r="AS276" s="84"/>
      <c r="AT276" s="84"/>
      <c r="AU276" s="84"/>
      <c r="AV276" s="84"/>
      <c r="AW276" s="84"/>
      <c r="AX276" s="84"/>
      <c r="AY276" s="771"/>
      <c r="AZ276" s="84"/>
      <c r="BA276" s="84"/>
      <c r="BB276" s="84"/>
      <c r="BC276" s="84"/>
      <c r="BD276" s="84"/>
      <c r="BE276" s="84"/>
      <c r="BF276" s="84"/>
      <c r="BG276" s="84"/>
      <c r="BH276" s="84"/>
      <c r="BI276" s="84"/>
      <c r="BJ276" s="84"/>
      <c r="BK276" s="771"/>
      <c r="BL276" s="84"/>
      <c r="BM276" s="84"/>
      <c r="BN276" s="84"/>
      <c r="BO276" s="84"/>
      <c r="BP276" s="84"/>
      <c r="BQ276" s="84"/>
      <c r="BR276" s="84"/>
      <c r="BS276" s="84"/>
      <c r="BT276" s="84"/>
      <c r="BU276" s="84"/>
      <c r="BV276" s="84"/>
      <c r="BW276" s="771"/>
      <c r="BX276" s="84"/>
      <c r="BY276" s="84"/>
      <c r="BZ276" s="84"/>
      <c r="CA276" s="84"/>
      <c r="CB276" s="84"/>
      <c r="CC276" s="84"/>
      <c r="CD276" s="84"/>
      <c r="CE276" s="84"/>
      <c r="CF276" s="84"/>
      <c r="CG276" s="84"/>
      <c r="CH276" s="84"/>
      <c r="CI276" s="771"/>
      <c r="CJ276" s="791"/>
      <c r="CK276" s="791"/>
      <c r="CL276" s="791"/>
      <c r="CM276" s="791"/>
      <c r="CN276" s="791"/>
      <c r="CO276" s="791"/>
      <c r="CP276" s="791"/>
      <c r="CQ276" s="791"/>
      <c r="CR276" s="791"/>
      <c r="CS276" s="791"/>
      <c r="CT276" s="791"/>
      <c r="CU276" s="793"/>
      <c r="CV276" s="791"/>
      <c r="CW276" s="791"/>
      <c r="CX276" s="791"/>
      <c r="CY276" s="791"/>
      <c r="CZ276" s="791"/>
      <c r="DA276" s="791"/>
      <c r="DB276" s="791"/>
      <c r="DC276" s="791"/>
      <c r="DD276" s="791"/>
      <c r="DE276" s="791"/>
      <c r="DF276" s="791"/>
      <c r="DG276" s="793"/>
    </row>
    <row r="277" spans="1:111" ht="16">
      <c r="A277" s="209"/>
      <c r="B277" s="331"/>
      <c r="C277" s="1115"/>
      <c r="D277" s="84"/>
      <c r="E277" s="84"/>
      <c r="F277" s="84"/>
      <c r="G277" s="84"/>
      <c r="H277" s="84"/>
      <c r="I277" s="84"/>
      <c r="J277" s="84"/>
      <c r="K277" s="84"/>
      <c r="L277" s="84"/>
      <c r="M277" s="84"/>
      <c r="N277" s="84"/>
      <c r="O277" s="84"/>
      <c r="P277" s="84"/>
      <c r="Q277" s="84"/>
      <c r="R277" s="84"/>
      <c r="S277" s="84"/>
      <c r="T277" s="84"/>
      <c r="U277" s="84"/>
      <c r="V277" s="84"/>
      <c r="W277" s="84"/>
      <c r="X277" s="84"/>
      <c r="Y277" s="84"/>
      <c r="Z277" s="84"/>
      <c r="AA277" s="771"/>
      <c r="AB277" s="84"/>
      <c r="AC277" s="84"/>
      <c r="AD277" s="84"/>
      <c r="AE277" s="84"/>
      <c r="AF277" s="84"/>
      <c r="AG277" s="84"/>
      <c r="AH277" s="84"/>
      <c r="AI277" s="84"/>
      <c r="AJ277" s="84"/>
      <c r="AK277" s="84"/>
      <c r="AL277" s="84"/>
      <c r="AM277" s="771"/>
      <c r="AN277" s="84"/>
      <c r="AO277" s="84"/>
      <c r="AP277" s="84"/>
      <c r="AQ277" s="84"/>
      <c r="AR277" s="84"/>
      <c r="AS277" s="84"/>
      <c r="AT277" s="84"/>
      <c r="AU277" s="84"/>
      <c r="AV277" s="84"/>
      <c r="AW277" s="84"/>
      <c r="AX277" s="84"/>
      <c r="AY277" s="771"/>
      <c r="AZ277" s="84"/>
      <c r="BA277" s="84"/>
      <c r="BB277" s="84"/>
      <c r="BC277" s="84"/>
      <c r="BD277" s="84"/>
      <c r="BE277" s="84"/>
      <c r="BF277" s="84"/>
      <c r="BG277" s="84"/>
      <c r="BH277" s="84"/>
      <c r="BI277" s="84"/>
      <c r="BJ277" s="84"/>
      <c r="BK277" s="771"/>
      <c r="BL277" s="84"/>
      <c r="BM277" s="84"/>
      <c r="BN277" s="84"/>
      <c r="BO277" s="84"/>
      <c r="BP277" s="84"/>
      <c r="BQ277" s="84"/>
      <c r="BR277" s="84"/>
      <c r="BS277" s="84"/>
      <c r="BT277" s="84"/>
      <c r="BU277" s="84"/>
      <c r="BV277" s="84"/>
      <c r="BW277" s="771"/>
      <c r="BX277" s="84"/>
      <c r="BY277" s="84"/>
      <c r="BZ277" s="84"/>
      <c r="CA277" s="84"/>
      <c r="CB277" s="84"/>
      <c r="CC277" s="84"/>
      <c r="CD277" s="84"/>
      <c r="CE277" s="84"/>
      <c r="CF277" s="84"/>
      <c r="CG277" s="84"/>
      <c r="CH277" s="84"/>
      <c r="CI277" s="771"/>
      <c r="CJ277" s="791"/>
      <c r="CK277" s="791"/>
      <c r="CL277" s="791"/>
      <c r="CM277" s="791"/>
      <c r="CN277" s="791"/>
      <c r="CO277" s="791"/>
      <c r="CP277" s="791"/>
      <c r="CQ277" s="791"/>
      <c r="CR277" s="791"/>
      <c r="CS277" s="791"/>
      <c r="CT277" s="791"/>
      <c r="CU277" s="793"/>
      <c r="CV277" s="791"/>
      <c r="CW277" s="791"/>
      <c r="CX277" s="791"/>
      <c r="CY277" s="791"/>
      <c r="CZ277" s="791"/>
      <c r="DA277" s="791"/>
      <c r="DB277" s="791"/>
      <c r="DC277" s="791"/>
      <c r="DD277" s="791"/>
      <c r="DE277" s="791"/>
      <c r="DF277" s="791"/>
      <c r="DG277" s="793"/>
    </row>
    <row r="278" spans="1:111" ht="16">
      <c r="A278" s="209"/>
      <c r="B278" s="331"/>
      <c r="C278" s="1115"/>
      <c r="D278" s="84"/>
      <c r="E278" s="84"/>
      <c r="F278" s="84"/>
      <c r="G278" s="84"/>
      <c r="H278" s="84"/>
      <c r="I278" s="84"/>
      <c r="J278" s="84"/>
      <c r="K278" s="84"/>
      <c r="L278" s="84"/>
      <c r="M278" s="84"/>
      <c r="N278" s="84"/>
      <c r="O278" s="84"/>
      <c r="P278" s="84"/>
      <c r="Q278" s="84"/>
      <c r="R278" s="84"/>
      <c r="S278" s="84"/>
      <c r="T278" s="84"/>
      <c r="U278" s="84"/>
      <c r="V278" s="84"/>
      <c r="W278" s="84"/>
      <c r="X278" s="84"/>
      <c r="Y278" s="84"/>
      <c r="Z278" s="84"/>
      <c r="AA278" s="771"/>
      <c r="AB278" s="84"/>
      <c r="AC278" s="84"/>
      <c r="AD278" s="84"/>
      <c r="AE278" s="84"/>
      <c r="AF278" s="84"/>
      <c r="AG278" s="84"/>
      <c r="AH278" s="84"/>
      <c r="AI278" s="84"/>
      <c r="AJ278" s="84"/>
      <c r="AK278" s="84"/>
      <c r="AL278" s="84"/>
      <c r="AM278" s="771"/>
      <c r="AN278" s="84"/>
      <c r="AO278" s="84"/>
      <c r="AP278" s="84"/>
      <c r="AQ278" s="84"/>
      <c r="AR278" s="84"/>
      <c r="AS278" s="84"/>
      <c r="AT278" s="84"/>
      <c r="AU278" s="84"/>
      <c r="AV278" s="84"/>
      <c r="AW278" s="84"/>
      <c r="AX278" s="84"/>
      <c r="AY278" s="771"/>
      <c r="AZ278" s="84"/>
      <c r="BA278" s="84"/>
      <c r="BB278" s="84"/>
      <c r="BC278" s="84"/>
      <c r="BD278" s="84"/>
      <c r="BE278" s="84"/>
      <c r="BF278" s="84"/>
      <c r="BG278" s="84"/>
      <c r="BH278" s="84"/>
      <c r="BI278" s="84"/>
      <c r="BJ278" s="84"/>
      <c r="BK278" s="771"/>
      <c r="BL278" s="84"/>
      <c r="BM278" s="84"/>
      <c r="BN278" s="84"/>
      <c r="BO278" s="84"/>
      <c r="BP278" s="84"/>
      <c r="BQ278" s="84"/>
      <c r="BR278" s="84"/>
      <c r="BS278" s="84"/>
      <c r="BT278" s="84"/>
      <c r="BU278" s="84"/>
      <c r="BV278" s="84"/>
      <c r="BW278" s="771"/>
      <c r="BX278" s="84"/>
      <c r="BY278" s="84"/>
      <c r="BZ278" s="84"/>
      <c r="CA278" s="84"/>
      <c r="CB278" s="84"/>
      <c r="CC278" s="84"/>
      <c r="CD278" s="84"/>
      <c r="CE278" s="84"/>
      <c r="CF278" s="84"/>
      <c r="CG278" s="84"/>
      <c r="CH278" s="84"/>
      <c r="CI278" s="771"/>
      <c r="CJ278" s="791"/>
      <c r="CK278" s="791"/>
      <c r="CL278" s="791"/>
      <c r="CM278" s="791"/>
      <c r="CN278" s="791"/>
      <c r="CO278" s="791"/>
      <c r="CP278" s="791"/>
      <c r="CQ278" s="791"/>
      <c r="CR278" s="791"/>
      <c r="CS278" s="791"/>
      <c r="CT278" s="791"/>
      <c r="CU278" s="793"/>
      <c r="CV278" s="791"/>
      <c r="CW278" s="791"/>
      <c r="CX278" s="791"/>
      <c r="CY278" s="791"/>
      <c r="CZ278" s="791"/>
      <c r="DA278" s="791"/>
      <c r="DB278" s="791"/>
      <c r="DC278" s="791"/>
      <c r="DD278" s="791"/>
      <c r="DE278" s="791"/>
      <c r="DF278" s="791"/>
      <c r="DG278" s="793"/>
    </row>
    <row r="279" spans="1:111" ht="16">
      <c r="A279" s="209"/>
      <c r="B279" s="331"/>
      <c r="C279" s="1115"/>
      <c r="D279" s="84"/>
      <c r="E279" s="84"/>
      <c r="F279" s="84"/>
      <c r="G279" s="84"/>
      <c r="H279" s="84"/>
      <c r="I279" s="84"/>
      <c r="J279" s="84"/>
      <c r="K279" s="84"/>
      <c r="L279" s="84"/>
      <c r="M279" s="84"/>
      <c r="N279" s="84"/>
      <c r="O279" s="84"/>
      <c r="P279" s="84"/>
      <c r="Q279" s="84"/>
      <c r="R279" s="84"/>
      <c r="S279" s="84"/>
      <c r="T279" s="84"/>
      <c r="U279" s="84"/>
      <c r="V279" s="84"/>
      <c r="W279" s="84"/>
      <c r="X279" s="84"/>
      <c r="Y279" s="84"/>
      <c r="Z279" s="84"/>
      <c r="AA279" s="771"/>
      <c r="AB279" s="84"/>
      <c r="AC279" s="84"/>
      <c r="AD279" s="84"/>
      <c r="AE279" s="84"/>
      <c r="AF279" s="84"/>
      <c r="AG279" s="84"/>
      <c r="AH279" s="84"/>
      <c r="AI279" s="84"/>
      <c r="AJ279" s="84"/>
      <c r="AK279" s="84"/>
      <c r="AL279" s="84"/>
      <c r="AM279" s="771"/>
      <c r="AN279" s="84"/>
      <c r="AO279" s="84"/>
      <c r="AP279" s="84"/>
      <c r="AQ279" s="84"/>
      <c r="AR279" s="84"/>
      <c r="AS279" s="84"/>
      <c r="AT279" s="84"/>
      <c r="AU279" s="84"/>
      <c r="AV279" s="84"/>
      <c r="AW279" s="84"/>
      <c r="AX279" s="84"/>
      <c r="AY279" s="771"/>
      <c r="AZ279" s="84"/>
      <c r="BA279" s="84"/>
      <c r="BB279" s="84"/>
      <c r="BC279" s="84"/>
      <c r="BD279" s="84"/>
      <c r="BE279" s="84"/>
      <c r="BF279" s="84"/>
      <c r="BG279" s="84"/>
      <c r="BH279" s="84"/>
      <c r="BI279" s="84"/>
      <c r="BJ279" s="84"/>
      <c r="BK279" s="771"/>
      <c r="BL279" s="84"/>
      <c r="BM279" s="84"/>
      <c r="BN279" s="84"/>
      <c r="BO279" s="84"/>
      <c r="BP279" s="84"/>
      <c r="BQ279" s="84"/>
      <c r="BR279" s="84"/>
      <c r="BS279" s="84"/>
      <c r="BT279" s="84"/>
      <c r="BU279" s="84"/>
      <c r="BV279" s="84"/>
      <c r="BW279" s="771"/>
      <c r="BX279" s="84"/>
      <c r="BY279" s="84"/>
      <c r="BZ279" s="84"/>
      <c r="CA279" s="84"/>
      <c r="CB279" s="84"/>
      <c r="CC279" s="84"/>
      <c r="CD279" s="84"/>
      <c r="CE279" s="84"/>
      <c r="CF279" s="84"/>
      <c r="CG279" s="84"/>
      <c r="CH279" s="84"/>
      <c r="CI279" s="771"/>
      <c r="CJ279" s="791"/>
      <c r="CK279" s="791"/>
      <c r="CL279" s="791"/>
      <c r="CM279" s="791"/>
      <c r="CN279" s="791"/>
      <c r="CO279" s="791"/>
      <c r="CP279" s="791"/>
      <c r="CQ279" s="791"/>
      <c r="CR279" s="791"/>
      <c r="CS279" s="791"/>
      <c r="CT279" s="791"/>
      <c r="CU279" s="793"/>
      <c r="CV279" s="791"/>
      <c r="CW279" s="791"/>
      <c r="CX279" s="791"/>
      <c r="CY279" s="791"/>
      <c r="CZ279" s="791"/>
      <c r="DA279" s="791"/>
      <c r="DB279" s="791"/>
      <c r="DC279" s="791"/>
      <c r="DD279" s="791"/>
      <c r="DE279" s="791"/>
      <c r="DF279" s="791"/>
      <c r="DG279" s="793"/>
    </row>
    <row r="280" spans="1:111" ht="16">
      <c r="A280" s="209"/>
      <c r="B280" s="331"/>
      <c r="C280" s="1115"/>
      <c r="D280" s="84"/>
      <c r="E280" s="84"/>
      <c r="F280" s="84"/>
      <c r="G280" s="84"/>
      <c r="H280" s="84"/>
      <c r="I280" s="84"/>
      <c r="J280" s="84"/>
      <c r="K280" s="84"/>
      <c r="L280" s="84"/>
      <c r="M280" s="84"/>
      <c r="N280" s="84"/>
      <c r="O280" s="84"/>
      <c r="P280" s="84"/>
      <c r="Q280" s="84"/>
      <c r="R280" s="84"/>
      <c r="S280" s="84"/>
      <c r="T280" s="84"/>
      <c r="U280" s="84"/>
      <c r="V280" s="84"/>
      <c r="W280" s="84"/>
      <c r="X280" s="84"/>
      <c r="Y280" s="84"/>
      <c r="Z280" s="84"/>
      <c r="AA280" s="771"/>
      <c r="AB280" s="84"/>
      <c r="AC280" s="84"/>
      <c r="AD280" s="84"/>
      <c r="AE280" s="84"/>
      <c r="AF280" s="84"/>
      <c r="AG280" s="84"/>
      <c r="AH280" s="84"/>
      <c r="AI280" s="84"/>
      <c r="AJ280" s="84"/>
      <c r="AK280" s="84"/>
      <c r="AL280" s="84"/>
      <c r="AM280" s="771"/>
      <c r="AN280" s="84"/>
      <c r="AO280" s="84"/>
      <c r="AP280" s="84"/>
      <c r="AQ280" s="84"/>
      <c r="AR280" s="84"/>
      <c r="AS280" s="84"/>
      <c r="AT280" s="84"/>
      <c r="AU280" s="84"/>
      <c r="AV280" s="84"/>
      <c r="AW280" s="84"/>
      <c r="AX280" s="84"/>
      <c r="AY280" s="771"/>
      <c r="AZ280" s="84"/>
      <c r="BA280" s="84"/>
      <c r="BB280" s="84"/>
      <c r="BC280" s="84"/>
      <c r="BD280" s="84"/>
      <c r="BE280" s="84"/>
      <c r="BF280" s="84"/>
      <c r="BG280" s="84"/>
      <c r="BH280" s="84"/>
      <c r="BI280" s="84"/>
      <c r="BJ280" s="84"/>
      <c r="BK280" s="771"/>
      <c r="BL280" s="84"/>
      <c r="BM280" s="84"/>
      <c r="BN280" s="84"/>
      <c r="BO280" s="84"/>
      <c r="BP280" s="84"/>
      <c r="BQ280" s="84"/>
      <c r="BR280" s="84"/>
      <c r="BS280" s="84"/>
      <c r="BT280" s="84"/>
      <c r="BU280" s="84"/>
      <c r="BV280" s="84"/>
      <c r="BW280" s="771"/>
      <c r="BX280" s="84"/>
      <c r="BY280" s="84"/>
      <c r="BZ280" s="84"/>
      <c r="CA280" s="84"/>
      <c r="CB280" s="84"/>
      <c r="CC280" s="84"/>
      <c r="CD280" s="84"/>
      <c r="CE280" s="84"/>
      <c r="CF280" s="84"/>
      <c r="CG280" s="84"/>
      <c r="CH280" s="84"/>
      <c r="CI280" s="771"/>
      <c r="CJ280" s="791"/>
      <c r="CK280" s="791"/>
      <c r="CL280" s="791"/>
      <c r="CM280" s="791"/>
      <c r="CN280" s="791"/>
      <c r="CO280" s="791"/>
      <c r="CP280" s="791"/>
      <c r="CQ280" s="791"/>
      <c r="CR280" s="791"/>
      <c r="CS280" s="791"/>
      <c r="CT280" s="791"/>
      <c r="CU280" s="793"/>
      <c r="CV280" s="791"/>
      <c r="CW280" s="791"/>
      <c r="CX280" s="791"/>
      <c r="CY280" s="791"/>
      <c r="CZ280" s="791"/>
      <c r="DA280" s="791"/>
      <c r="DB280" s="791"/>
      <c r="DC280" s="791"/>
      <c r="DD280" s="791"/>
      <c r="DE280" s="791"/>
      <c r="DF280" s="791"/>
      <c r="DG280" s="793"/>
    </row>
    <row r="281" spans="1:111" ht="16">
      <c r="A281" s="209"/>
      <c r="B281" s="331"/>
      <c r="C281" s="1115"/>
      <c r="D281" s="84"/>
      <c r="E281" s="84"/>
      <c r="F281" s="84"/>
      <c r="G281" s="84"/>
      <c r="H281" s="84"/>
      <c r="I281" s="84"/>
      <c r="J281" s="84"/>
      <c r="K281" s="84"/>
      <c r="L281" s="84"/>
      <c r="M281" s="84"/>
      <c r="N281" s="84"/>
      <c r="O281" s="84"/>
      <c r="P281" s="84"/>
      <c r="Q281" s="84"/>
      <c r="R281" s="84"/>
      <c r="S281" s="84"/>
      <c r="T281" s="84"/>
      <c r="U281" s="84"/>
      <c r="V281" s="84"/>
      <c r="W281" s="84"/>
      <c r="X281" s="84"/>
      <c r="Y281" s="84"/>
      <c r="Z281" s="84"/>
      <c r="AA281" s="771"/>
      <c r="AB281" s="84"/>
      <c r="AC281" s="84"/>
      <c r="AD281" s="84"/>
      <c r="AE281" s="84"/>
      <c r="AF281" s="84"/>
      <c r="AG281" s="84"/>
      <c r="AH281" s="84"/>
      <c r="AI281" s="84"/>
      <c r="AJ281" s="84"/>
      <c r="AK281" s="84"/>
      <c r="AL281" s="84"/>
      <c r="AM281" s="771"/>
      <c r="AN281" s="84"/>
      <c r="AO281" s="84"/>
      <c r="AP281" s="84"/>
      <c r="AQ281" s="84"/>
      <c r="AR281" s="84"/>
      <c r="AS281" s="84"/>
      <c r="AT281" s="84"/>
      <c r="AU281" s="84"/>
      <c r="AV281" s="84"/>
      <c r="AW281" s="84"/>
      <c r="AX281" s="84"/>
      <c r="AY281" s="771"/>
      <c r="AZ281" s="84"/>
      <c r="BA281" s="84"/>
      <c r="BB281" s="84"/>
      <c r="BC281" s="84"/>
      <c r="BD281" s="84"/>
      <c r="BE281" s="84"/>
      <c r="BF281" s="84"/>
      <c r="BG281" s="84"/>
      <c r="BH281" s="84"/>
      <c r="BI281" s="84"/>
      <c r="BJ281" s="84"/>
      <c r="BK281" s="771"/>
      <c r="BL281" s="84"/>
      <c r="BM281" s="84"/>
      <c r="BN281" s="84"/>
      <c r="BO281" s="84"/>
      <c r="BP281" s="84"/>
      <c r="BQ281" s="84"/>
      <c r="BR281" s="84"/>
      <c r="BS281" s="84"/>
      <c r="BT281" s="84"/>
      <c r="BU281" s="84"/>
      <c r="BV281" s="84"/>
      <c r="BW281" s="771"/>
      <c r="BX281" s="84"/>
      <c r="BY281" s="84"/>
      <c r="BZ281" s="84"/>
      <c r="CA281" s="84"/>
      <c r="CB281" s="84"/>
      <c r="CC281" s="84"/>
      <c r="CD281" s="84"/>
      <c r="CE281" s="84"/>
      <c r="CF281" s="84"/>
      <c r="CG281" s="84"/>
      <c r="CH281" s="84"/>
      <c r="CI281" s="771"/>
      <c r="CJ281" s="791"/>
      <c r="CK281" s="791"/>
      <c r="CL281" s="791"/>
      <c r="CM281" s="791"/>
      <c r="CN281" s="791"/>
      <c r="CO281" s="791"/>
      <c r="CP281" s="791"/>
      <c r="CQ281" s="791"/>
      <c r="CR281" s="791"/>
      <c r="CS281" s="791"/>
      <c r="CT281" s="791"/>
      <c r="CU281" s="793"/>
      <c r="CV281" s="791"/>
      <c r="CW281" s="791"/>
      <c r="CX281" s="791"/>
      <c r="CY281" s="791"/>
      <c r="CZ281" s="791"/>
      <c r="DA281" s="791"/>
      <c r="DB281" s="791"/>
      <c r="DC281" s="791"/>
      <c r="DD281" s="791"/>
      <c r="DE281" s="791"/>
      <c r="DF281" s="791"/>
      <c r="DG281" s="793"/>
    </row>
    <row r="282" spans="1:111" ht="16">
      <c r="A282" s="209"/>
      <c r="B282" s="331"/>
      <c r="C282" s="1115"/>
      <c r="D282" s="84"/>
      <c r="E282" s="84"/>
      <c r="F282" s="84"/>
      <c r="G282" s="84"/>
      <c r="H282" s="84"/>
      <c r="I282" s="84"/>
      <c r="J282" s="84"/>
      <c r="K282" s="84"/>
      <c r="L282" s="84"/>
      <c r="M282" s="84"/>
      <c r="N282" s="84"/>
      <c r="O282" s="84"/>
      <c r="P282" s="84"/>
      <c r="Q282" s="84"/>
      <c r="R282" s="84"/>
      <c r="S282" s="84"/>
      <c r="T282" s="84"/>
      <c r="U282" s="84"/>
      <c r="V282" s="84"/>
      <c r="W282" s="84"/>
      <c r="X282" s="84"/>
      <c r="Y282" s="84"/>
      <c r="Z282" s="84"/>
      <c r="AA282" s="771"/>
      <c r="AB282" s="84"/>
      <c r="AC282" s="84"/>
      <c r="AD282" s="84"/>
      <c r="AE282" s="84"/>
      <c r="AF282" s="84"/>
      <c r="AG282" s="84"/>
      <c r="AH282" s="84"/>
      <c r="AI282" s="84"/>
      <c r="AJ282" s="84"/>
      <c r="AK282" s="84"/>
      <c r="AL282" s="84"/>
      <c r="AM282" s="771"/>
      <c r="AN282" s="84"/>
      <c r="AO282" s="84"/>
      <c r="AP282" s="84"/>
      <c r="AQ282" s="84"/>
      <c r="AR282" s="84"/>
      <c r="AS282" s="84"/>
      <c r="AT282" s="84"/>
      <c r="AU282" s="84"/>
      <c r="AV282" s="84"/>
      <c r="AW282" s="84"/>
      <c r="AX282" s="84"/>
      <c r="AY282" s="771"/>
      <c r="AZ282" s="84"/>
      <c r="BA282" s="84"/>
      <c r="BB282" s="84"/>
      <c r="BC282" s="84"/>
      <c r="BD282" s="84"/>
      <c r="BE282" s="84"/>
      <c r="BF282" s="84"/>
      <c r="BG282" s="84"/>
      <c r="BH282" s="84"/>
      <c r="BI282" s="84"/>
      <c r="BJ282" s="84"/>
      <c r="BK282" s="771"/>
      <c r="BL282" s="84"/>
      <c r="BM282" s="84"/>
      <c r="BN282" s="84"/>
      <c r="BO282" s="84"/>
      <c r="BP282" s="84"/>
      <c r="BQ282" s="84"/>
      <c r="BR282" s="84"/>
      <c r="BS282" s="84"/>
      <c r="BT282" s="84"/>
      <c r="BU282" s="84"/>
      <c r="BV282" s="84"/>
      <c r="BW282" s="771"/>
      <c r="BX282" s="84"/>
      <c r="BY282" s="84"/>
      <c r="BZ282" s="84"/>
      <c r="CA282" s="84"/>
      <c r="CB282" s="84"/>
      <c r="CC282" s="84"/>
      <c r="CD282" s="84"/>
      <c r="CE282" s="84"/>
      <c r="CF282" s="84"/>
      <c r="CG282" s="84"/>
      <c r="CH282" s="84"/>
      <c r="CI282" s="771"/>
      <c r="CJ282" s="791"/>
      <c r="CK282" s="791"/>
      <c r="CL282" s="791"/>
      <c r="CM282" s="791"/>
      <c r="CN282" s="791"/>
      <c r="CO282" s="791"/>
      <c r="CP282" s="791"/>
      <c r="CQ282" s="791"/>
      <c r="CR282" s="791"/>
      <c r="CS282" s="791"/>
      <c r="CT282" s="791"/>
      <c r="CU282" s="793"/>
      <c r="CV282" s="791"/>
      <c r="CW282" s="791"/>
      <c r="CX282" s="791"/>
      <c r="CY282" s="791"/>
      <c r="CZ282" s="791"/>
      <c r="DA282" s="791"/>
      <c r="DB282" s="791"/>
      <c r="DC282" s="791"/>
      <c r="DD282" s="791"/>
      <c r="DE282" s="791"/>
      <c r="DF282" s="791"/>
      <c r="DG282" s="793"/>
    </row>
    <row r="283" spans="1:111" ht="16">
      <c r="A283" s="209"/>
      <c r="B283" s="331"/>
      <c r="C283" s="1115"/>
      <c r="D283" s="84"/>
      <c r="E283" s="84"/>
      <c r="F283" s="84"/>
      <c r="G283" s="84"/>
      <c r="H283" s="84"/>
      <c r="I283" s="84"/>
      <c r="J283" s="84"/>
      <c r="K283" s="84"/>
      <c r="L283" s="84"/>
      <c r="M283" s="84"/>
      <c r="N283" s="84"/>
      <c r="O283" s="84"/>
      <c r="P283" s="84"/>
      <c r="Q283" s="84"/>
      <c r="R283" s="84"/>
      <c r="S283" s="84"/>
      <c r="T283" s="84"/>
      <c r="U283" s="84"/>
      <c r="V283" s="84"/>
      <c r="W283" s="84"/>
      <c r="X283" s="84"/>
      <c r="Y283" s="84"/>
      <c r="Z283" s="84"/>
      <c r="AA283" s="771"/>
      <c r="AB283" s="84"/>
      <c r="AC283" s="84"/>
      <c r="AD283" s="84"/>
      <c r="AE283" s="84"/>
      <c r="AF283" s="84"/>
      <c r="AG283" s="84"/>
      <c r="AH283" s="84"/>
      <c r="AI283" s="84"/>
      <c r="AJ283" s="84"/>
      <c r="AK283" s="84"/>
      <c r="AL283" s="84"/>
      <c r="AM283" s="771"/>
      <c r="AN283" s="84"/>
      <c r="AO283" s="84"/>
      <c r="AP283" s="84"/>
      <c r="AQ283" s="84"/>
      <c r="AR283" s="84"/>
      <c r="AS283" s="84"/>
      <c r="AT283" s="84"/>
      <c r="AU283" s="84"/>
      <c r="AV283" s="84"/>
      <c r="AW283" s="84"/>
      <c r="AX283" s="84"/>
      <c r="AY283" s="771"/>
      <c r="AZ283" s="84"/>
      <c r="BA283" s="84"/>
      <c r="BB283" s="84"/>
      <c r="BC283" s="84"/>
      <c r="BD283" s="84"/>
      <c r="BE283" s="84"/>
      <c r="BF283" s="84"/>
      <c r="BG283" s="84"/>
      <c r="BH283" s="84"/>
      <c r="BI283" s="84"/>
      <c r="BJ283" s="84"/>
      <c r="BK283" s="771"/>
      <c r="BL283" s="84"/>
      <c r="BM283" s="84"/>
      <c r="BN283" s="84"/>
      <c r="BO283" s="84"/>
      <c r="BP283" s="84"/>
      <c r="BQ283" s="84"/>
      <c r="BR283" s="84"/>
      <c r="BS283" s="84"/>
      <c r="BT283" s="84"/>
      <c r="BU283" s="84"/>
      <c r="BV283" s="84"/>
      <c r="BW283" s="771"/>
      <c r="BX283" s="84"/>
      <c r="BY283" s="84"/>
      <c r="BZ283" s="84"/>
      <c r="CA283" s="84"/>
      <c r="CB283" s="84"/>
      <c r="CC283" s="84"/>
      <c r="CD283" s="84"/>
      <c r="CE283" s="84"/>
      <c r="CF283" s="84"/>
      <c r="CG283" s="84"/>
      <c r="CH283" s="84"/>
      <c r="CI283" s="771"/>
      <c r="CJ283" s="791"/>
      <c r="CK283" s="791"/>
      <c r="CL283" s="791"/>
      <c r="CM283" s="791"/>
      <c r="CN283" s="791"/>
      <c r="CO283" s="791"/>
      <c r="CP283" s="791"/>
      <c r="CQ283" s="791"/>
      <c r="CR283" s="791"/>
      <c r="CS283" s="791"/>
      <c r="CT283" s="791"/>
      <c r="CU283" s="793"/>
      <c r="CV283" s="791"/>
      <c r="CW283" s="791"/>
      <c r="CX283" s="791"/>
      <c r="CY283" s="791"/>
      <c r="CZ283" s="791"/>
      <c r="DA283" s="791"/>
      <c r="DB283" s="791"/>
      <c r="DC283" s="791"/>
      <c r="DD283" s="791"/>
      <c r="DE283" s="791"/>
      <c r="DF283" s="791"/>
      <c r="DG283" s="793"/>
    </row>
    <row r="284" spans="1:111" ht="16">
      <c r="A284" s="209"/>
      <c r="B284" s="331"/>
      <c r="C284" s="1115"/>
      <c r="D284" s="84"/>
      <c r="E284" s="84"/>
      <c r="F284" s="84"/>
      <c r="G284" s="84"/>
      <c r="H284" s="84"/>
      <c r="I284" s="84"/>
      <c r="J284" s="84"/>
      <c r="K284" s="84"/>
      <c r="L284" s="84"/>
      <c r="M284" s="84"/>
      <c r="N284" s="84"/>
      <c r="O284" s="84"/>
      <c r="P284" s="84"/>
      <c r="Q284" s="84"/>
      <c r="R284" s="84"/>
      <c r="S284" s="84"/>
      <c r="T284" s="84"/>
      <c r="U284" s="84"/>
      <c r="V284" s="84"/>
      <c r="W284" s="84"/>
      <c r="X284" s="84"/>
      <c r="Y284" s="84"/>
      <c r="Z284" s="84"/>
      <c r="AA284" s="771"/>
      <c r="AB284" s="84"/>
      <c r="AC284" s="84"/>
      <c r="AD284" s="84"/>
      <c r="AE284" s="84"/>
      <c r="AF284" s="84"/>
      <c r="AG284" s="84"/>
      <c r="AH284" s="84"/>
      <c r="AI284" s="84"/>
      <c r="AJ284" s="84"/>
      <c r="AK284" s="84"/>
      <c r="AL284" s="84"/>
      <c r="AM284" s="771"/>
      <c r="AN284" s="84"/>
      <c r="AO284" s="84"/>
      <c r="AP284" s="84"/>
      <c r="AQ284" s="84"/>
      <c r="AR284" s="84"/>
      <c r="AS284" s="84"/>
      <c r="AT284" s="84"/>
      <c r="AU284" s="84"/>
      <c r="AV284" s="84"/>
      <c r="AW284" s="84"/>
      <c r="AX284" s="84"/>
      <c r="AY284" s="771"/>
      <c r="AZ284" s="84"/>
      <c r="BA284" s="84"/>
      <c r="BB284" s="84"/>
      <c r="BC284" s="84"/>
      <c r="BD284" s="84"/>
      <c r="BE284" s="84"/>
      <c r="BF284" s="84"/>
      <c r="BG284" s="84"/>
      <c r="BH284" s="84"/>
      <c r="BI284" s="84"/>
      <c r="BJ284" s="84"/>
      <c r="BK284" s="771"/>
      <c r="BL284" s="84"/>
      <c r="BM284" s="84"/>
      <c r="BN284" s="84"/>
      <c r="BO284" s="84"/>
      <c r="BP284" s="84"/>
      <c r="BQ284" s="84"/>
      <c r="BR284" s="84"/>
      <c r="BS284" s="84"/>
      <c r="BT284" s="84"/>
      <c r="BU284" s="84"/>
      <c r="BV284" s="84"/>
      <c r="BW284" s="771"/>
      <c r="BX284" s="84"/>
      <c r="BY284" s="84"/>
      <c r="BZ284" s="84"/>
      <c r="CA284" s="84"/>
      <c r="CB284" s="84"/>
      <c r="CC284" s="84"/>
      <c r="CD284" s="84"/>
      <c r="CE284" s="84"/>
      <c r="CF284" s="84"/>
      <c r="CG284" s="84"/>
      <c r="CH284" s="84"/>
      <c r="CI284" s="771"/>
      <c r="CJ284" s="791"/>
      <c r="CK284" s="791"/>
      <c r="CL284" s="791"/>
      <c r="CM284" s="791"/>
      <c r="CN284" s="791"/>
      <c r="CO284" s="791"/>
      <c r="CP284" s="791"/>
      <c r="CQ284" s="791"/>
      <c r="CR284" s="791"/>
      <c r="CS284" s="791"/>
      <c r="CT284" s="791"/>
      <c r="CU284" s="793"/>
      <c r="CV284" s="791"/>
      <c r="CW284" s="791"/>
      <c r="CX284" s="791"/>
      <c r="CY284" s="791"/>
      <c r="CZ284" s="791"/>
      <c r="DA284" s="791"/>
      <c r="DB284" s="791"/>
      <c r="DC284" s="791"/>
      <c r="DD284" s="791"/>
      <c r="DE284" s="791"/>
      <c r="DF284" s="791"/>
      <c r="DG284" s="793"/>
    </row>
    <row r="285" spans="1:111" ht="16">
      <c r="A285" s="209"/>
      <c r="B285" s="331"/>
      <c r="C285" s="1115"/>
      <c r="D285" s="84"/>
      <c r="E285" s="84"/>
      <c r="F285" s="84"/>
      <c r="G285" s="84"/>
      <c r="H285" s="84"/>
      <c r="I285" s="84"/>
      <c r="J285" s="84"/>
      <c r="K285" s="84"/>
      <c r="L285" s="84"/>
      <c r="M285" s="84"/>
      <c r="N285" s="84"/>
      <c r="O285" s="84"/>
      <c r="P285" s="84"/>
      <c r="Q285" s="84"/>
      <c r="R285" s="84"/>
      <c r="S285" s="84"/>
      <c r="T285" s="84"/>
      <c r="U285" s="84"/>
      <c r="V285" s="84"/>
      <c r="W285" s="84"/>
      <c r="X285" s="84"/>
      <c r="Y285" s="84"/>
      <c r="Z285" s="84"/>
      <c r="AA285" s="771"/>
      <c r="AB285" s="84"/>
      <c r="AC285" s="84"/>
      <c r="AD285" s="84"/>
      <c r="AE285" s="84"/>
      <c r="AF285" s="84"/>
      <c r="AG285" s="84"/>
      <c r="AH285" s="84"/>
      <c r="AI285" s="84"/>
      <c r="AJ285" s="84"/>
      <c r="AK285" s="84"/>
      <c r="AL285" s="84"/>
      <c r="AM285" s="771"/>
      <c r="AN285" s="84"/>
      <c r="AO285" s="84"/>
      <c r="AP285" s="84"/>
      <c r="AQ285" s="84"/>
      <c r="AR285" s="84"/>
      <c r="AS285" s="84"/>
      <c r="AT285" s="84"/>
      <c r="AU285" s="84"/>
      <c r="AV285" s="84"/>
      <c r="AW285" s="84"/>
      <c r="AX285" s="84"/>
      <c r="AY285" s="771"/>
      <c r="AZ285" s="84"/>
      <c r="BA285" s="84"/>
      <c r="BB285" s="84"/>
      <c r="BC285" s="84"/>
      <c r="BD285" s="84"/>
      <c r="BE285" s="84"/>
      <c r="BF285" s="84"/>
      <c r="BG285" s="84"/>
      <c r="BH285" s="84"/>
      <c r="BI285" s="84"/>
      <c r="BJ285" s="84"/>
      <c r="BK285" s="771"/>
      <c r="BL285" s="84"/>
      <c r="BM285" s="84"/>
      <c r="BN285" s="84"/>
      <c r="BO285" s="84"/>
      <c r="BP285" s="84"/>
      <c r="BQ285" s="84"/>
      <c r="BR285" s="84"/>
      <c r="BS285" s="84"/>
      <c r="BT285" s="84"/>
      <c r="BU285" s="84"/>
      <c r="BV285" s="84"/>
      <c r="BW285" s="771"/>
      <c r="BX285" s="84"/>
      <c r="BY285" s="84"/>
      <c r="BZ285" s="84"/>
      <c r="CA285" s="84"/>
      <c r="CB285" s="84"/>
      <c r="CC285" s="84"/>
      <c r="CD285" s="84"/>
      <c r="CE285" s="84"/>
      <c r="CF285" s="84"/>
      <c r="CG285" s="84"/>
      <c r="CH285" s="84"/>
      <c r="CI285" s="771"/>
      <c r="CJ285" s="791"/>
      <c r="CK285" s="791"/>
      <c r="CL285" s="791"/>
      <c r="CM285" s="791"/>
      <c r="CN285" s="791"/>
      <c r="CO285" s="791"/>
      <c r="CP285" s="791"/>
      <c r="CQ285" s="791"/>
      <c r="CR285" s="791"/>
      <c r="CS285" s="791"/>
      <c r="CT285" s="791"/>
      <c r="CU285" s="793"/>
      <c r="CV285" s="791"/>
      <c r="CW285" s="791"/>
      <c r="CX285" s="791"/>
      <c r="CY285" s="791"/>
      <c r="CZ285" s="791"/>
      <c r="DA285" s="791"/>
      <c r="DB285" s="791"/>
      <c r="DC285" s="791"/>
      <c r="DD285" s="791"/>
      <c r="DE285" s="791"/>
      <c r="DF285" s="791"/>
      <c r="DG285" s="793"/>
    </row>
    <row r="286" spans="1:111" ht="16">
      <c r="A286" s="209"/>
      <c r="B286" s="331"/>
      <c r="C286" s="1115"/>
      <c r="D286" s="84"/>
      <c r="E286" s="84"/>
      <c r="F286" s="84"/>
      <c r="G286" s="84"/>
      <c r="H286" s="84"/>
      <c r="I286" s="84"/>
      <c r="J286" s="84"/>
      <c r="K286" s="84"/>
      <c r="L286" s="84"/>
      <c r="M286" s="84"/>
      <c r="N286" s="84"/>
      <c r="O286" s="84"/>
      <c r="P286" s="84"/>
      <c r="Q286" s="84"/>
      <c r="R286" s="84"/>
      <c r="S286" s="84"/>
      <c r="T286" s="84"/>
      <c r="U286" s="84"/>
      <c r="V286" s="84"/>
      <c r="W286" s="84"/>
      <c r="X286" s="84"/>
      <c r="Y286" s="84"/>
      <c r="Z286" s="84"/>
      <c r="AA286" s="771"/>
      <c r="AB286" s="84"/>
      <c r="AC286" s="84"/>
      <c r="AD286" s="84"/>
      <c r="AE286" s="84"/>
      <c r="AF286" s="84"/>
      <c r="AG286" s="84"/>
      <c r="AH286" s="84"/>
      <c r="AI286" s="84"/>
      <c r="AJ286" s="84"/>
      <c r="AK286" s="84"/>
      <c r="AL286" s="84"/>
      <c r="AM286" s="771"/>
      <c r="AN286" s="84"/>
      <c r="AO286" s="84"/>
      <c r="AP286" s="84"/>
      <c r="AQ286" s="84"/>
      <c r="AR286" s="84"/>
      <c r="AS286" s="84"/>
      <c r="AT286" s="84"/>
      <c r="AU286" s="84"/>
      <c r="AV286" s="84"/>
      <c r="AW286" s="84"/>
      <c r="AX286" s="84"/>
      <c r="AY286" s="771"/>
      <c r="AZ286" s="84"/>
      <c r="BA286" s="84"/>
      <c r="BB286" s="84"/>
      <c r="BC286" s="84"/>
      <c r="BD286" s="84"/>
      <c r="BE286" s="84"/>
      <c r="BF286" s="84"/>
      <c r="BG286" s="84"/>
      <c r="BH286" s="84"/>
      <c r="BI286" s="84"/>
      <c r="BJ286" s="84"/>
      <c r="BK286" s="771"/>
      <c r="BL286" s="84"/>
      <c r="BM286" s="84"/>
      <c r="BN286" s="84"/>
      <c r="BO286" s="84"/>
      <c r="BP286" s="84"/>
      <c r="BQ286" s="84"/>
      <c r="BR286" s="84"/>
      <c r="BS286" s="84"/>
      <c r="BT286" s="84"/>
      <c r="BU286" s="84"/>
      <c r="BV286" s="84"/>
      <c r="BW286" s="771"/>
      <c r="BX286" s="84"/>
      <c r="BY286" s="84"/>
      <c r="BZ286" s="84"/>
      <c r="CA286" s="84"/>
      <c r="CB286" s="84"/>
      <c r="CC286" s="84"/>
      <c r="CD286" s="84"/>
      <c r="CE286" s="84"/>
      <c r="CF286" s="84"/>
      <c r="CG286" s="84"/>
      <c r="CH286" s="84"/>
      <c r="CI286" s="771"/>
      <c r="CJ286" s="791"/>
      <c r="CK286" s="791"/>
      <c r="CL286" s="791"/>
      <c r="CM286" s="791"/>
      <c r="CN286" s="791"/>
      <c r="CO286" s="791"/>
      <c r="CP286" s="791"/>
      <c r="CQ286" s="791"/>
      <c r="CR286" s="791"/>
      <c r="CS286" s="791"/>
      <c r="CT286" s="791"/>
      <c r="CU286" s="793"/>
      <c r="CV286" s="791"/>
      <c r="CW286" s="791"/>
      <c r="CX286" s="791"/>
      <c r="CY286" s="791"/>
      <c r="CZ286" s="791"/>
      <c r="DA286" s="791"/>
      <c r="DB286" s="791"/>
      <c r="DC286" s="791"/>
      <c r="DD286" s="791"/>
      <c r="DE286" s="791"/>
      <c r="DF286" s="791"/>
      <c r="DG286" s="793"/>
    </row>
    <row r="287" spans="1:111" ht="16">
      <c r="A287" s="209"/>
      <c r="B287" s="331"/>
      <c r="C287" s="1115"/>
      <c r="D287" s="84"/>
      <c r="E287" s="84"/>
      <c r="F287" s="84"/>
      <c r="G287" s="84"/>
      <c r="H287" s="84"/>
      <c r="I287" s="84"/>
      <c r="J287" s="84"/>
      <c r="K287" s="84"/>
      <c r="L287" s="84"/>
      <c r="M287" s="84"/>
      <c r="N287" s="84"/>
      <c r="O287" s="84"/>
      <c r="P287" s="84"/>
      <c r="Q287" s="84"/>
      <c r="R287" s="84"/>
      <c r="S287" s="84"/>
      <c r="T287" s="84"/>
      <c r="U287" s="84"/>
      <c r="V287" s="84"/>
      <c r="W287" s="84"/>
      <c r="X287" s="84"/>
      <c r="Y287" s="84"/>
      <c r="Z287" s="84"/>
      <c r="AA287" s="771"/>
      <c r="AB287" s="84"/>
      <c r="AC287" s="84"/>
      <c r="AD287" s="84"/>
      <c r="AE287" s="84"/>
      <c r="AF287" s="84"/>
      <c r="AG287" s="84"/>
      <c r="AH287" s="84"/>
      <c r="AI287" s="84"/>
      <c r="AJ287" s="84"/>
      <c r="AK287" s="84"/>
      <c r="AL287" s="84"/>
      <c r="AM287" s="771"/>
      <c r="AN287" s="84"/>
      <c r="AO287" s="84"/>
      <c r="AP287" s="84"/>
      <c r="AQ287" s="84"/>
      <c r="AR287" s="84"/>
      <c r="AS287" s="84"/>
      <c r="AT287" s="84"/>
      <c r="AU287" s="84"/>
      <c r="AV287" s="84"/>
      <c r="AW287" s="84"/>
      <c r="AX287" s="84"/>
      <c r="AY287" s="771"/>
      <c r="AZ287" s="84"/>
      <c r="BA287" s="84"/>
      <c r="BB287" s="84"/>
      <c r="BC287" s="84"/>
      <c r="BD287" s="84"/>
      <c r="BE287" s="84"/>
      <c r="BF287" s="84"/>
      <c r="BG287" s="84"/>
      <c r="BH287" s="84"/>
      <c r="BI287" s="84"/>
      <c r="BJ287" s="84"/>
      <c r="BK287" s="771"/>
      <c r="BL287" s="84"/>
      <c r="BM287" s="84"/>
      <c r="BN287" s="84"/>
      <c r="BO287" s="84"/>
      <c r="BP287" s="84"/>
      <c r="BQ287" s="84"/>
      <c r="BR287" s="84"/>
      <c r="BS287" s="84"/>
      <c r="BT287" s="84"/>
      <c r="BU287" s="84"/>
      <c r="BV287" s="84"/>
      <c r="BW287" s="771"/>
      <c r="BX287" s="84"/>
      <c r="BY287" s="84"/>
      <c r="BZ287" s="84"/>
      <c r="CA287" s="84"/>
      <c r="CB287" s="84"/>
      <c r="CC287" s="84"/>
      <c r="CD287" s="84"/>
      <c r="CE287" s="84"/>
      <c r="CF287" s="84"/>
      <c r="CG287" s="84"/>
      <c r="CH287" s="84"/>
      <c r="CI287" s="771"/>
      <c r="CJ287" s="791"/>
      <c r="CK287" s="791"/>
      <c r="CL287" s="791"/>
      <c r="CM287" s="791"/>
      <c r="CN287" s="791"/>
      <c r="CO287" s="791"/>
      <c r="CP287" s="791"/>
      <c r="CQ287" s="791"/>
      <c r="CR287" s="791"/>
      <c r="CS287" s="791"/>
      <c r="CT287" s="791"/>
      <c r="CU287" s="793"/>
      <c r="CV287" s="791"/>
      <c r="CW287" s="791"/>
      <c r="CX287" s="791"/>
      <c r="CY287" s="791"/>
      <c r="CZ287" s="791"/>
      <c r="DA287" s="791"/>
      <c r="DB287" s="791"/>
      <c r="DC287" s="791"/>
      <c r="DD287" s="791"/>
      <c r="DE287" s="791"/>
      <c r="DF287" s="791"/>
      <c r="DG287" s="793"/>
    </row>
    <row r="288" spans="1:111" ht="16">
      <c r="A288" s="209"/>
      <c r="B288" s="331"/>
      <c r="C288" s="1115"/>
      <c r="D288" s="84"/>
      <c r="E288" s="84"/>
      <c r="F288" s="84"/>
      <c r="G288" s="84"/>
      <c r="H288" s="84"/>
      <c r="I288" s="84"/>
      <c r="J288" s="84"/>
      <c r="K288" s="84"/>
      <c r="L288" s="84"/>
      <c r="M288" s="84"/>
      <c r="N288" s="84"/>
      <c r="O288" s="84"/>
      <c r="P288" s="84"/>
      <c r="Q288" s="84"/>
      <c r="R288" s="84"/>
      <c r="S288" s="84"/>
      <c r="T288" s="84"/>
      <c r="U288" s="84"/>
      <c r="V288" s="84"/>
      <c r="W288" s="84"/>
      <c r="X288" s="84"/>
      <c r="Y288" s="84"/>
      <c r="Z288" s="84"/>
      <c r="AA288" s="771"/>
      <c r="AB288" s="84"/>
      <c r="AC288" s="84"/>
      <c r="AD288" s="84"/>
      <c r="AE288" s="84"/>
      <c r="AF288" s="84"/>
      <c r="AG288" s="84"/>
      <c r="AH288" s="84"/>
      <c r="AI288" s="84"/>
      <c r="AJ288" s="84"/>
      <c r="AK288" s="84"/>
      <c r="AL288" s="84"/>
      <c r="AM288" s="771"/>
      <c r="AN288" s="84"/>
      <c r="AO288" s="84"/>
      <c r="AP288" s="84"/>
      <c r="AQ288" s="84"/>
      <c r="AR288" s="84"/>
      <c r="AS288" s="84"/>
      <c r="AT288" s="84"/>
      <c r="AU288" s="84"/>
      <c r="AV288" s="84"/>
      <c r="AW288" s="84"/>
      <c r="AX288" s="84"/>
      <c r="AY288" s="771"/>
      <c r="AZ288" s="84"/>
      <c r="BA288" s="84"/>
      <c r="BB288" s="84"/>
      <c r="BC288" s="84"/>
      <c r="BD288" s="84"/>
      <c r="BE288" s="84"/>
      <c r="BF288" s="84"/>
      <c r="BG288" s="84"/>
      <c r="BH288" s="84"/>
      <c r="BI288" s="84"/>
      <c r="BJ288" s="84"/>
      <c r="BK288" s="771"/>
      <c r="BL288" s="84"/>
      <c r="BM288" s="84"/>
      <c r="BN288" s="84"/>
      <c r="BO288" s="84"/>
      <c r="BP288" s="84"/>
      <c r="BQ288" s="84"/>
      <c r="BR288" s="84"/>
      <c r="BS288" s="84"/>
      <c r="BT288" s="84"/>
      <c r="BU288" s="84"/>
      <c r="BV288" s="84"/>
      <c r="BW288" s="771"/>
      <c r="BX288" s="84"/>
      <c r="BY288" s="84"/>
      <c r="BZ288" s="84"/>
      <c r="CA288" s="84"/>
      <c r="CB288" s="84"/>
      <c r="CC288" s="84"/>
      <c r="CD288" s="84"/>
      <c r="CE288" s="84"/>
      <c r="CF288" s="84"/>
      <c r="CG288" s="84"/>
      <c r="CH288" s="84"/>
      <c r="CI288" s="771"/>
      <c r="CJ288" s="791"/>
      <c r="CK288" s="791"/>
      <c r="CL288" s="791"/>
      <c r="CM288" s="791"/>
      <c r="CN288" s="791"/>
      <c r="CO288" s="791"/>
      <c r="CP288" s="791"/>
      <c r="CQ288" s="791"/>
      <c r="CR288" s="791"/>
      <c r="CS288" s="791"/>
      <c r="CT288" s="791"/>
      <c r="CU288" s="793"/>
      <c r="CV288" s="791"/>
      <c r="CW288" s="791"/>
      <c r="CX288" s="791"/>
      <c r="CY288" s="791"/>
      <c r="CZ288" s="791"/>
      <c r="DA288" s="791"/>
      <c r="DB288" s="791"/>
      <c r="DC288" s="791"/>
      <c r="DD288" s="791"/>
      <c r="DE288" s="791"/>
      <c r="DF288" s="791"/>
      <c r="DG288" s="793"/>
    </row>
    <row r="289" spans="1:111" ht="16">
      <c r="A289" s="209"/>
      <c r="B289" s="331"/>
      <c r="C289" s="1115"/>
      <c r="D289" s="84"/>
      <c r="E289" s="84"/>
      <c r="F289" s="84"/>
      <c r="G289" s="84"/>
      <c r="H289" s="84"/>
      <c r="I289" s="84"/>
      <c r="J289" s="84"/>
      <c r="K289" s="84"/>
      <c r="L289" s="84"/>
      <c r="M289" s="84"/>
      <c r="N289" s="84"/>
      <c r="O289" s="84"/>
      <c r="P289" s="84"/>
      <c r="Q289" s="84"/>
      <c r="R289" s="84"/>
      <c r="S289" s="84"/>
      <c r="T289" s="84"/>
      <c r="U289" s="84"/>
      <c r="V289" s="84"/>
      <c r="W289" s="84"/>
      <c r="X289" s="84"/>
      <c r="Y289" s="84"/>
      <c r="Z289" s="84"/>
      <c r="AA289" s="771"/>
      <c r="AB289" s="84"/>
      <c r="AC289" s="84"/>
      <c r="AD289" s="84"/>
      <c r="AE289" s="84"/>
      <c r="AF289" s="84"/>
      <c r="AG289" s="84"/>
      <c r="AH289" s="84"/>
      <c r="AI289" s="84"/>
      <c r="AJ289" s="84"/>
      <c r="AK289" s="84"/>
      <c r="AL289" s="84"/>
      <c r="AM289" s="771"/>
      <c r="AN289" s="84"/>
      <c r="AO289" s="84"/>
      <c r="AP289" s="84"/>
      <c r="AQ289" s="84"/>
      <c r="AR289" s="84"/>
      <c r="AS289" s="84"/>
      <c r="AT289" s="84"/>
      <c r="AU289" s="84"/>
      <c r="AV289" s="84"/>
      <c r="AW289" s="84"/>
      <c r="AX289" s="84"/>
      <c r="AY289" s="771"/>
      <c r="AZ289" s="84"/>
      <c r="BA289" s="84"/>
      <c r="BB289" s="84"/>
      <c r="BC289" s="84"/>
      <c r="BD289" s="84"/>
      <c r="BE289" s="84"/>
      <c r="BF289" s="84"/>
      <c r="BG289" s="84"/>
      <c r="BH289" s="84"/>
      <c r="BI289" s="84"/>
      <c r="BJ289" s="84"/>
      <c r="BK289" s="771"/>
      <c r="BL289" s="84"/>
      <c r="BM289" s="84"/>
      <c r="BN289" s="84"/>
      <c r="BO289" s="84"/>
      <c r="BP289" s="84"/>
      <c r="BQ289" s="84"/>
      <c r="BR289" s="84"/>
      <c r="BS289" s="84"/>
      <c r="BT289" s="84"/>
      <c r="BU289" s="84"/>
      <c r="BV289" s="84"/>
      <c r="BW289" s="771"/>
      <c r="BX289" s="84"/>
      <c r="BY289" s="84"/>
      <c r="BZ289" s="84"/>
      <c r="CA289" s="84"/>
      <c r="CB289" s="84"/>
      <c r="CC289" s="84"/>
      <c r="CD289" s="84"/>
      <c r="CE289" s="84"/>
      <c r="CF289" s="84"/>
      <c r="CG289" s="84"/>
      <c r="CH289" s="84"/>
      <c r="CI289" s="771"/>
      <c r="CJ289" s="791"/>
      <c r="CK289" s="791"/>
      <c r="CL289" s="791"/>
      <c r="CM289" s="791"/>
      <c r="CN289" s="791"/>
      <c r="CO289" s="791"/>
      <c r="CP289" s="791"/>
      <c r="CQ289" s="791"/>
      <c r="CR289" s="791"/>
      <c r="CS289" s="791"/>
      <c r="CT289" s="791"/>
      <c r="CU289" s="793"/>
      <c r="CV289" s="791"/>
      <c r="CW289" s="791"/>
      <c r="CX289" s="791"/>
      <c r="CY289" s="791"/>
      <c r="CZ289" s="791"/>
      <c r="DA289" s="791"/>
      <c r="DB289" s="791"/>
      <c r="DC289" s="791"/>
      <c r="DD289" s="791"/>
      <c r="DE289" s="791"/>
      <c r="DF289" s="791"/>
      <c r="DG289" s="793"/>
    </row>
    <row r="290" spans="1:111" ht="16">
      <c r="A290" s="209"/>
      <c r="B290" s="331"/>
      <c r="C290" s="1115"/>
      <c r="D290" s="84"/>
      <c r="E290" s="84"/>
      <c r="F290" s="84"/>
      <c r="G290" s="84"/>
      <c r="H290" s="84"/>
      <c r="I290" s="84"/>
      <c r="J290" s="84"/>
      <c r="K290" s="84"/>
      <c r="L290" s="84"/>
      <c r="M290" s="84"/>
      <c r="N290" s="84"/>
      <c r="O290" s="84"/>
      <c r="P290" s="84"/>
      <c r="Q290" s="84"/>
      <c r="R290" s="84"/>
      <c r="S290" s="84"/>
      <c r="T290" s="84"/>
      <c r="U290" s="84"/>
      <c r="V290" s="84"/>
      <c r="W290" s="84"/>
      <c r="X290" s="84"/>
      <c r="Y290" s="84"/>
      <c r="Z290" s="84"/>
      <c r="AA290" s="771"/>
      <c r="AB290" s="84"/>
      <c r="AC290" s="84"/>
      <c r="AD290" s="84"/>
      <c r="AE290" s="84"/>
      <c r="AF290" s="84"/>
      <c r="AG290" s="84"/>
      <c r="AH290" s="84"/>
      <c r="AI290" s="84"/>
      <c r="AJ290" s="84"/>
      <c r="AK290" s="84"/>
      <c r="AL290" s="84"/>
      <c r="AM290" s="771"/>
      <c r="AN290" s="84"/>
      <c r="AO290" s="84"/>
      <c r="AP290" s="84"/>
      <c r="AQ290" s="84"/>
      <c r="AR290" s="84"/>
      <c r="AS290" s="84"/>
      <c r="AT290" s="84"/>
      <c r="AU290" s="84"/>
      <c r="AV290" s="84"/>
      <c r="AW290" s="84"/>
      <c r="AX290" s="84"/>
      <c r="AY290" s="771"/>
      <c r="AZ290" s="84"/>
      <c r="BA290" s="84"/>
      <c r="BB290" s="84"/>
      <c r="BC290" s="84"/>
      <c r="BD290" s="84"/>
      <c r="BE290" s="84"/>
      <c r="BF290" s="84"/>
      <c r="BG290" s="84"/>
      <c r="BH290" s="84"/>
      <c r="BI290" s="84"/>
      <c r="BJ290" s="84"/>
      <c r="BK290" s="771"/>
      <c r="BL290" s="84"/>
      <c r="BM290" s="84"/>
      <c r="BN290" s="84"/>
      <c r="BO290" s="84"/>
      <c r="BP290" s="84"/>
      <c r="BQ290" s="84"/>
      <c r="BR290" s="84"/>
      <c r="BS290" s="84"/>
      <c r="BT290" s="84"/>
      <c r="BU290" s="84"/>
      <c r="BV290" s="84"/>
      <c r="BW290" s="771"/>
      <c r="BX290" s="84"/>
      <c r="BY290" s="84"/>
      <c r="BZ290" s="84"/>
      <c r="CA290" s="84"/>
      <c r="CB290" s="84"/>
      <c r="CC290" s="84"/>
      <c r="CD290" s="84"/>
      <c r="CE290" s="84"/>
      <c r="CF290" s="84"/>
      <c r="CG290" s="84"/>
      <c r="CH290" s="84"/>
      <c r="CI290" s="771"/>
      <c r="CJ290" s="791"/>
      <c r="CK290" s="791"/>
      <c r="CL290" s="791"/>
      <c r="CM290" s="791"/>
      <c r="CN290" s="791"/>
      <c r="CO290" s="791"/>
      <c r="CP290" s="791"/>
      <c r="CQ290" s="791"/>
      <c r="CR290" s="791"/>
      <c r="CS290" s="791"/>
      <c r="CT290" s="791"/>
      <c r="CU290" s="793"/>
      <c r="CV290" s="791"/>
      <c r="CW290" s="791"/>
      <c r="CX290" s="791"/>
      <c r="CY290" s="791"/>
      <c r="CZ290" s="791"/>
      <c r="DA290" s="791"/>
      <c r="DB290" s="791"/>
      <c r="DC290" s="791"/>
      <c r="DD290" s="791"/>
      <c r="DE290" s="791"/>
      <c r="DF290" s="791"/>
      <c r="DG290" s="793"/>
    </row>
    <row r="291" spans="1:111" ht="16">
      <c r="A291" s="209"/>
      <c r="B291" s="331"/>
      <c r="C291" s="1115"/>
      <c r="D291" s="84"/>
      <c r="E291" s="84"/>
      <c r="F291" s="84"/>
      <c r="G291" s="84"/>
      <c r="H291" s="84"/>
      <c r="I291" s="84"/>
      <c r="J291" s="84"/>
      <c r="K291" s="84"/>
      <c r="L291" s="84"/>
      <c r="M291" s="84"/>
      <c r="N291" s="84"/>
      <c r="O291" s="84"/>
      <c r="P291" s="84"/>
      <c r="Q291" s="84"/>
      <c r="R291" s="84"/>
      <c r="S291" s="84"/>
      <c r="T291" s="84"/>
      <c r="U291" s="84"/>
      <c r="V291" s="84"/>
      <c r="W291" s="84"/>
      <c r="X291" s="84"/>
      <c r="Y291" s="84"/>
      <c r="Z291" s="84"/>
      <c r="AA291" s="771"/>
      <c r="AB291" s="84"/>
      <c r="AC291" s="84"/>
      <c r="AD291" s="84"/>
      <c r="AE291" s="84"/>
      <c r="AF291" s="84"/>
      <c r="AG291" s="84"/>
      <c r="AH291" s="84"/>
      <c r="AI291" s="84"/>
      <c r="AJ291" s="84"/>
      <c r="AK291" s="84"/>
      <c r="AL291" s="84"/>
      <c r="AM291" s="771"/>
      <c r="AN291" s="84"/>
      <c r="AO291" s="84"/>
      <c r="AP291" s="84"/>
      <c r="AQ291" s="84"/>
      <c r="AR291" s="84"/>
      <c r="AS291" s="84"/>
      <c r="AT291" s="84"/>
      <c r="AU291" s="84"/>
      <c r="AV291" s="84"/>
      <c r="AW291" s="84"/>
      <c r="AX291" s="84"/>
      <c r="AY291" s="771"/>
      <c r="AZ291" s="84"/>
      <c r="BA291" s="84"/>
      <c r="BB291" s="84"/>
      <c r="BC291" s="84"/>
      <c r="BD291" s="84"/>
      <c r="BE291" s="84"/>
      <c r="BF291" s="84"/>
      <c r="BG291" s="84"/>
      <c r="BH291" s="84"/>
      <c r="BI291" s="84"/>
      <c r="BJ291" s="84"/>
      <c r="BK291" s="771"/>
      <c r="BL291" s="84"/>
      <c r="BM291" s="84"/>
      <c r="BN291" s="84"/>
      <c r="BO291" s="84"/>
      <c r="BP291" s="84"/>
      <c r="BQ291" s="84"/>
      <c r="BR291" s="84"/>
      <c r="BS291" s="84"/>
      <c r="BT291" s="84"/>
      <c r="BU291" s="84"/>
      <c r="BV291" s="84"/>
      <c r="BW291" s="771"/>
      <c r="BX291" s="84"/>
      <c r="BY291" s="84"/>
      <c r="BZ291" s="84"/>
      <c r="CA291" s="84"/>
      <c r="CB291" s="84"/>
      <c r="CC291" s="84"/>
      <c r="CD291" s="84"/>
      <c r="CE291" s="84"/>
      <c r="CF291" s="84"/>
      <c r="CG291" s="84"/>
      <c r="CH291" s="84"/>
      <c r="CI291" s="771"/>
      <c r="CJ291" s="791"/>
      <c r="CK291" s="791"/>
      <c r="CL291" s="791"/>
      <c r="CM291" s="791"/>
      <c r="CN291" s="791"/>
      <c r="CO291" s="791"/>
      <c r="CP291" s="791"/>
      <c r="CQ291" s="791"/>
      <c r="CR291" s="791"/>
      <c r="CS291" s="791"/>
      <c r="CT291" s="791"/>
      <c r="CU291" s="793"/>
      <c r="CV291" s="791"/>
      <c r="CW291" s="791"/>
      <c r="CX291" s="791"/>
      <c r="CY291" s="791"/>
      <c r="CZ291" s="791"/>
      <c r="DA291" s="791"/>
      <c r="DB291" s="791"/>
      <c r="DC291" s="791"/>
      <c r="DD291" s="791"/>
      <c r="DE291" s="791"/>
      <c r="DF291" s="791"/>
      <c r="DG291" s="793"/>
    </row>
    <row r="292" spans="1:111" ht="16">
      <c r="A292" s="209"/>
      <c r="B292" s="331"/>
      <c r="C292" s="1115"/>
      <c r="D292" s="84"/>
      <c r="E292" s="84"/>
      <c r="F292" s="84"/>
      <c r="G292" s="84"/>
      <c r="H292" s="84"/>
      <c r="I292" s="84"/>
      <c r="J292" s="84"/>
      <c r="K292" s="84"/>
      <c r="L292" s="84"/>
      <c r="M292" s="84"/>
      <c r="N292" s="84"/>
      <c r="O292" s="84"/>
      <c r="P292" s="84"/>
      <c r="Q292" s="84"/>
      <c r="R292" s="84"/>
      <c r="S292" s="84"/>
      <c r="T292" s="84"/>
      <c r="U292" s="84"/>
      <c r="V292" s="84"/>
      <c r="W292" s="84"/>
      <c r="X292" s="84"/>
      <c r="Y292" s="84"/>
      <c r="Z292" s="84"/>
      <c r="AA292" s="771"/>
      <c r="AB292" s="84"/>
      <c r="AC292" s="84"/>
      <c r="AD292" s="84"/>
      <c r="AE292" s="84"/>
      <c r="AF292" s="84"/>
      <c r="AG292" s="84"/>
      <c r="AH292" s="84"/>
      <c r="AI292" s="84"/>
      <c r="AJ292" s="84"/>
      <c r="AK292" s="84"/>
      <c r="AL292" s="84"/>
      <c r="AM292" s="771"/>
      <c r="AN292" s="84"/>
      <c r="AO292" s="84"/>
      <c r="AP292" s="84"/>
      <c r="AQ292" s="84"/>
      <c r="AR292" s="84"/>
      <c r="AS292" s="84"/>
      <c r="AT292" s="84"/>
      <c r="AU292" s="84"/>
      <c r="AV292" s="84"/>
      <c r="AW292" s="84"/>
      <c r="AX292" s="84"/>
      <c r="AY292" s="771"/>
      <c r="AZ292" s="84"/>
      <c r="BA292" s="84"/>
      <c r="BB292" s="84"/>
      <c r="BC292" s="84"/>
      <c r="BD292" s="84"/>
      <c r="BE292" s="84"/>
      <c r="BF292" s="84"/>
      <c r="BG292" s="84"/>
      <c r="BH292" s="84"/>
      <c r="BI292" s="84"/>
      <c r="BJ292" s="84"/>
      <c r="BK292" s="771"/>
      <c r="BL292" s="84"/>
      <c r="BM292" s="84"/>
      <c r="BN292" s="84"/>
      <c r="BO292" s="84"/>
      <c r="BP292" s="84"/>
      <c r="BQ292" s="84"/>
      <c r="BR292" s="84"/>
      <c r="BS292" s="84"/>
      <c r="BT292" s="84"/>
      <c r="BU292" s="84"/>
      <c r="BV292" s="84"/>
      <c r="BW292" s="771"/>
      <c r="BX292" s="84"/>
      <c r="BY292" s="84"/>
      <c r="BZ292" s="84"/>
      <c r="CA292" s="84"/>
      <c r="CB292" s="84"/>
      <c r="CC292" s="84"/>
      <c r="CD292" s="84"/>
      <c r="CE292" s="84"/>
      <c r="CF292" s="84"/>
      <c r="CG292" s="84"/>
      <c r="CH292" s="84"/>
      <c r="CI292" s="771"/>
      <c r="CJ292" s="791"/>
      <c r="CK292" s="791"/>
      <c r="CL292" s="791"/>
      <c r="CM292" s="791"/>
      <c r="CN292" s="791"/>
      <c r="CO292" s="791"/>
      <c r="CP292" s="791"/>
      <c r="CQ292" s="791"/>
      <c r="CR292" s="791"/>
      <c r="CS292" s="791"/>
      <c r="CT292" s="791"/>
      <c r="CU292" s="793"/>
      <c r="CV292" s="791"/>
      <c r="CW292" s="791"/>
      <c r="CX292" s="791"/>
      <c r="CY292" s="791"/>
      <c r="CZ292" s="791"/>
      <c r="DA292" s="791"/>
      <c r="DB292" s="791"/>
      <c r="DC292" s="791"/>
      <c r="DD292" s="791"/>
      <c r="DE292" s="791"/>
      <c r="DF292" s="791"/>
      <c r="DG292" s="793"/>
    </row>
    <row r="293" spans="1:111" ht="16">
      <c r="A293" s="209"/>
      <c r="B293" s="331"/>
      <c r="C293" s="1115"/>
      <c r="D293" s="84"/>
      <c r="E293" s="84"/>
      <c r="F293" s="84"/>
      <c r="G293" s="84"/>
      <c r="H293" s="84"/>
      <c r="I293" s="84"/>
      <c r="J293" s="84"/>
      <c r="K293" s="84"/>
      <c r="L293" s="84"/>
      <c r="M293" s="84"/>
      <c r="N293" s="84"/>
      <c r="O293" s="84"/>
      <c r="P293" s="84"/>
      <c r="Q293" s="84"/>
      <c r="R293" s="84"/>
      <c r="S293" s="84"/>
      <c r="T293" s="84"/>
      <c r="U293" s="84"/>
      <c r="V293" s="84"/>
      <c r="W293" s="84"/>
      <c r="X293" s="84"/>
      <c r="Y293" s="84"/>
      <c r="Z293" s="84"/>
      <c r="AA293" s="771"/>
      <c r="AB293" s="84"/>
      <c r="AC293" s="84"/>
      <c r="AD293" s="84"/>
      <c r="AE293" s="84"/>
      <c r="AF293" s="84"/>
      <c r="AG293" s="84"/>
      <c r="AH293" s="84"/>
      <c r="AI293" s="84"/>
      <c r="AJ293" s="84"/>
      <c r="AK293" s="84"/>
      <c r="AL293" s="84"/>
      <c r="AM293" s="771"/>
      <c r="AN293" s="84"/>
      <c r="AO293" s="84"/>
      <c r="AP293" s="84"/>
      <c r="AQ293" s="84"/>
      <c r="AR293" s="84"/>
      <c r="AS293" s="84"/>
      <c r="AT293" s="84"/>
      <c r="AU293" s="84"/>
      <c r="AV293" s="84"/>
      <c r="AW293" s="84"/>
      <c r="AX293" s="84"/>
      <c r="AY293" s="771"/>
      <c r="AZ293" s="84"/>
      <c r="BA293" s="84"/>
      <c r="BB293" s="84"/>
      <c r="BC293" s="84"/>
      <c r="BD293" s="84"/>
      <c r="BE293" s="84"/>
      <c r="BF293" s="84"/>
      <c r="BG293" s="84"/>
      <c r="BH293" s="84"/>
      <c r="BI293" s="84"/>
      <c r="BJ293" s="84"/>
      <c r="BK293" s="771"/>
      <c r="BL293" s="84"/>
      <c r="BM293" s="84"/>
      <c r="BN293" s="84"/>
      <c r="BO293" s="84"/>
      <c r="BP293" s="84"/>
      <c r="BQ293" s="84"/>
      <c r="BR293" s="84"/>
      <c r="BS293" s="84"/>
      <c r="BT293" s="84"/>
      <c r="BU293" s="84"/>
      <c r="BV293" s="84"/>
      <c r="BW293" s="771"/>
      <c r="BX293" s="84"/>
      <c r="BY293" s="84"/>
      <c r="BZ293" s="84"/>
      <c r="CA293" s="84"/>
      <c r="CB293" s="84"/>
      <c r="CC293" s="84"/>
      <c r="CD293" s="84"/>
      <c r="CE293" s="84"/>
      <c r="CF293" s="84"/>
      <c r="CG293" s="84"/>
      <c r="CH293" s="84"/>
      <c r="CI293" s="771"/>
      <c r="CJ293" s="791"/>
      <c r="CK293" s="791"/>
      <c r="CL293" s="791"/>
      <c r="CM293" s="791"/>
      <c r="CN293" s="791"/>
      <c r="CO293" s="791"/>
      <c r="CP293" s="791"/>
      <c r="CQ293" s="791"/>
      <c r="CR293" s="791"/>
      <c r="CS293" s="791"/>
      <c r="CT293" s="791"/>
      <c r="CU293" s="793"/>
      <c r="CV293" s="791"/>
      <c r="CW293" s="791"/>
      <c r="CX293" s="791"/>
      <c r="CY293" s="791"/>
      <c r="CZ293" s="791"/>
      <c r="DA293" s="791"/>
      <c r="DB293" s="791"/>
      <c r="DC293" s="791"/>
      <c r="DD293" s="791"/>
      <c r="DE293" s="791"/>
      <c r="DF293" s="791"/>
      <c r="DG293" s="793"/>
    </row>
    <row r="294" spans="1:111" ht="16">
      <c r="A294" s="209"/>
      <c r="B294" s="331"/>
      <c r="C294" s="1115"/>
      <c r="D294" s="84"/>
      <c r="E294" s="84"/>
      <c r="F294" s="84"/>
      <c r="G294" s="84"/>
      <c r="H294" s="84"/>
      <c r="I294" s="84"/>
      <c r="J294" s="84"/>
      <c r="K294" s="84"/>
      <c r="L294" s="84"/>
      <c r="M294" s="84"/>
      <c r="N294" s="84"/>
      <c r="O294" s="84"/>
      <c r="P294" s="84"/>
      <c r="Q294" s="84"/>
      <c r="R294" s="84"/>
      <c r="S294" s="84"/>
      <c r="T294" s="84"/>
      <c r="U294" s="84"/>
      <c r="V294" s="84"/>
      <c r="W294" s="84"/>
      <c r="X294" s="84"/>
      <c r="Y294" s="84"/>
      <c r="Z294" s="84"/>
      <c r="AA294" s="771"/>
      <c r="AB294" s="84"/>
      <c r="AC294" s="84"/>
      <c r="AD294" s="84"/>
      <c r="AE294" s="84"/>
      <c r="AF294" s="84"/>
      <c r="AG294" s="84"/>
      <c r="AH294" s="84"/>
      <c r="AI294" s="84"/>
      <c r="AJ294" s="84"/>
      <c r="AK294" s="84"/>
      <c r="AL294" s="84"/>
      <c r="AM294" s="771"/>
      <c r="AN294" s="84"/>
      <c r="AO294" s="84"/>
      <c r="AP294" s="84"/>
      <c r="AQ294" s="84"/>
      <c r="AR294" s="84"/>
      <c r="AS294" s="84"/>
      <c r="AT294" s="84"/>
      <c r="AU294" s="84"/>
      <c r="AV294" s="84"/>
      <c r="AW294" s="84"/>
      <c r="AX294" s="84"/>
      <c r="AY294" s="771"/>
      <c r="AZ294" s="84"/>
      <c r="BA294" s="84"/>
      <c r="BB294" s="84"/>
      <c r="BC294" s="84"/>
      <c r="BD294" s="84"/>
      <c r="BE294" s="84"/>
      <c r="BF294" s="84"/>
      <c r="BG294" s="84"/>
      <c r="BH294" s="84"/>
      <c r="BI294" s="84"/>
      <c r="BJ294" s="84"/>
      <c r="BK294" s="771"/>
      <c r="BL294" s="84"/>
      <c r="BM294" s="84"/>
      <c r="BN294" s="84"/>
      <c r="BO294" s="84"/>
      <c r="BP294" s="84"/>
      <c r="BQ294" s="84"/>
      <c r="BR294" s="84"/>
      <c r="BS294" s="84"/>
      <c r="BT294" s="84"/>
      <c r="BU294" s="84"/>
      <c r="BV294" s="84"/>
      <c r="BW294" s="771"/>
      <c r="BX294" s="84"/>
      <c r="BY294" s="84"/>
      <c r="BZ294" s="84"/>
      <c r="CA294" s="84"/>
      <c r="CB294" s="84"/>
      <c r="CC294" s="84"/>
      <c r="CD294" s="84"/>
      <c r="CE294" s="84"/>
      <c r="CF294" s="84"/>
      <c r="CG294" s="84"/>
      <c r="CH294" s="84"/>
      <c r="CI294" s="771"/>
      <c r="CJ294" s="791"/>
      <c r="CK294" s="791"/>
      <c r="CL294" s="791"/>
      <c r="CM294" s="791"/>
      <c r="CN294" s="791"/>
      <c r="CO294" s="791"/>
      <c r="CP294" s="791"/>
      <c r="CQ294" s="791"/>
      <c r="CR294" s="791"/>
      <c r="CS294" s="791"/>
      <c r="CT294" s="791"/>
      <c r="CU294" s="793"/>
      <c r="CV294" s="791"/>
      <c r="CW294" s="791"/>
      <c r="CX294" s="791"/>
      <c r="CY294" s="791"/>
      <c r="CZ294" s="791"/>
      <c r="DA294" s="791"/>
      <c r="DB294" s="791"/>
      <c r="DC294" s="791"/>
      <c r="DD294" s="791"/>
      <c r="DE294" s="791"/>
      <c r="DF294" s="791"/>
      <c r="DG294" s="793"/>
    </row>
    <row r="295" spans="1:111" ht="16">
      <c r="A295" s="209"/>
      <c r="B295" s="331"/>
      <c r="C295" s="1115"/>
      <c r="D295" s="84"/>
      <c r="E295" s="84"/>
      <c r="F295" s="84"/>
      <c r="G295" s="84"/>
      <c r="H295" s="84"/>
      <c r="I295" s="84"/>
      <c r="J295" s="84"/>
      <c r="K295" s="84"/>
      <c r="L295" s="84"/>
      <c r="M295" s="84"/>
      <c r="N295" s="84"/>
      <c r="O295" s="84"/>
      <c r="P295" s="84"/>
      <c r="Q295" s="84"/>
      <c r="R295" s="84"/>
      <c r="S295" s="84"/>
      <c r="T295" s="84"/>
      <c r="U295" s="84"/>
      <c r="V295" s="84"/>
      <c r="W295" s="84"/>
      <c r="X295" s="84"/>
      <c r="Y295" s="84"/>
      <c r="Z295" s="84"/>
      <c r="AA295" s="771"/>
      <c r="AB295" s="84"/>
      <c r="AC295" s="84"/>
      <c r="AD295" s="84"/>
      <c r="AE295" s="84"/>
      <c r="AF295" s="84"/>
      <c r="AG295" s="84"/>
      <c r="AH295" s="84"/>
      <c r="AI295" s="84"/>
      <c r="AJ295" s="84"/>
      <c r="AK295" s="84"/>
      <c r="AL295" s="84"/>
      <c r="AM295" s="771"/>
      <c r="AN295" s="84"/>
      <c r="AO295" s="84"/>
      <c r="AP295" s="84"/>
      <c r="AQ295" s="84"/>
      <c r="AR295" s="84"/>
      <c r="AS295" s="84"/>
      <c r="AT295" s="84"/>
      <c r="AU295" s="84"/>
      <c r="AV295" s="84"/>
      <c r="AW295" s="84"/>
      <c r="AX295" s="84"/>
      <c r="AY295" s="771"/>
      <c r="AZ295" s="84"/>
      <c r="BA295" s="84"/>
      <c r="BB295" s="84"/>
      <c r="BC295" s="84"/>
      <c r="BD295" s="84"/>
      <c r="BE295" s="84"/>
      <c r="BF295" s="84"/>
      <c r="BG295" s="84"/>
      <c r="BH295" s="84"/>
      <c r="BI295" s="84"/>
      <c r="BJ295" s="84"/>
      <c r="BK295" s="771"/>
      <c r="BL295" s="84"/>
      <c r="BM295" s="84"/>
      <c r="BN295" s="84"/>
      <c r="BO295" s="84"/>
      <c r="BP295" s="84"/>
      <c r="BQ295" s="84"/>
      <c r="BR295" s="84"/>
      <c r="BS295" s="84"/>
      <c r="BT295" s="84"/>
      <c r="BU295" s="84"/>
      <c r="BV295" s="84"/>
      <c r="BW295" s="771"/>
      <c r="BX295" s="84"/>
      <c r="BY295" s="84"/>
      <c r="BZ295" s="84"/>
      <c r="CA295" s="84"/>
      <c r="CB295" s="84"/>
      <c r="CC295" s="84"/>
      <c r="CD295" s="84"/>
      <c r="CE295" s="84"/>
      <c r="CF295" s="84"/>
      <c r="CG295" s="84"/>
      <c r="CH295" s="84"/>
      <c r="CI295" s="771"/>
      <c r="CJ295" s="791"/>
      <c r="CK295" s="791"/>
      <c r="CL295" s="791"/>
      <c r="CM295" s="791"/>
      <c r="CN295" s="791"/>
      <c r="CO295" s="791"/>
      <c r="CP295" s="791"/>
      <c r="CQ295" s="791"/>
      <c r="CR295" s="791"/>
      <c r="CS295" s="791"/>
      <c r="CT295" s="791"/>
      <c r="CU295" s="793"/>
      <c r="CV295" s="791"/>
      <c r="CW295" s="791"/>
      <c r="CX295" s="791"/>
      <c r="CY295" s="791"/>
      <c r="CZ295" s="791"/>
      <c r="DA295" s="791"/>
      <c r="DB295" s="791"/>
      <c r="DC295" s="791"/>
      <c r="DD295" s="791"/>
      <c r="DE295" s="791"/>
      <c r="DF295" s="791"/>
      <c r="DG295" s="793"/>
    </row>
    <row r="296" spans="1:111" ht="16">
      <c r="A296" s="209"/>
      <c r="B296" s="331"/>
      <c r="C296" s="1115"/>
      <c r="D296" s="84"/>
      <c r="E296" s="84"/>
      <c r="F296" s="84"/>
      <c r="G296" s="84"/>
      <c r="H296" s="84"/>
      <c r="I296" s="84"/>
      <c r="J296" s="84"/>
      <c r="K296" s="84"/>
      <c r="L296" s="84"/>
      <c r="M296" s="84"/>
      <c r="N296" s="84"/>
      <c r="O296" s="84"/>
      <c r="P296" s="84"/>
      <c r="Q296" s="84"/>
      <c r="R296" s="84"/>
      <c r="S296" s="84"/>
      <c r="T296" s="84"/>
      <c r="U296" s="84"/>
      <c r="V296" s="84"/>
      <c r="W296" s="84"/>
      <c r="X296" s="84"/>
      <c r="Y296" s="84"/>
      <c r="Z296" s="84"/>
      <c r="AA296" s="771"/>
      <c r="AB296" s="84"/>
      <c r="AC296" s="84"/>
      <c r="AD296" s="84"/>
      <c r="AE296" s="84"/>
      <c r="AF296" s="84"/>
      <c r="AG296" s="84"/>
      <c r="AH296" s="84"/>
      <c r="AI296" s="84"/>
      <c r="AJ296" s="84"/>
      <c r="AK296" s="84"/>
      <c r="AL296" s="84"/>
      <c r="AM296" s="771"/>
      <c r="AN296" s="84"/>
      <c r="AO296" s="84"/>
      <c r="AP296" s="84"/>
      <c r="AQ296" s="84"/>
      <c r="AR296" s="84"/>
      <c r="AS296" s="84"/>
      <c r="AT296" s="84"/>
      <c r="AU296" s="84"/>
      <c r="AV296" s="84"/>
      <c r="AW296" s="84"/>
      <c r="AX296" s="84"/>
      <c r="AY296" s="771"/>
      <c r="AZ296" s="84"/>
      <c r="BA296" s="84"/>
      <c r="BB296" s="84"/>
      <c r="BC296" s="84"/>
      <c r="BD296" s="84"/>
      <c r="BE296" s="84"/>
      <c r="BF296" s="84"/>
      <c r="BG296" s="84"/>
      <c r="BH296" s="84"/>
      <c r="BI296" s="84"/>
      <c r="BJ296" s="84"/>
      <c r="BK296" s="771"/>
      <c r="BL296" s="84"/>
      <c r="BM296" s="84"/>
      <c r="BN296" s="84"/>
      <c r="BO296" s="84"/>
      <c r="BP296" s="84"/>
      <c r="BQ296" s="84"/>
      <c r="BR296" s="84"/>
      <c r="BS296" s="84"/>
      <c r="BT296" s="84"/>
      <c r="BU296" s="84"/>
      <c r="BV296" s="84"/>
      <c r="BW296" s="771"/>
      <c r="BX296" s="84"/>
      <c r="BY296" s="84"/>
      <c r="BZ296" s="84"/>
      <c r="CA296" s="84"/>
      <c r="CB296" s="84"/>
      <c r="CC296" s="84"/>
      <c r="CD296" s="84"/>
      <c r="CE296" s="84"/>
      <c r="CF296" s="84"/>
      <c r="CG296" s="84"/>
      <c r="CH296" s="84"/>
      <c r="CI296" s="771"/>
      <c r="CJ296" s="791"/>
      <c r="CK296" s="791"/>
      <c r="CL296" s="791"/>
      <c r="CM296" s="791"/>
      <c r="CN296" s="791"/>
      <c r="CO296" s="791"/>
      <c r="CP296" s="791"/>
      <c r="CQ296" s="791"/>
      <c r="CR296" s="791"/>
      <c r="CS296" s="791"/>
      <c r="CT296" s="791"/>
      <c r="CU296" s="793"/>
      <c r="CV296" s="791"/>
      <c r="CW296" s="791"/>
      <c r="CX296" s="791"/>
      <c r="CY296" s="791"/>
      <c r="CZ296" s="791"/>
      <c r="DA296" s="791"/>
      <c r="DB296" s="791"/>
      <c r="DC296" s="791"/>
      <c r="DD296" s="791"/>
      <c r="DE296" s="791"/>
      <c r="DF296" s="791"/>
      <c r="DG296" s="793"/>
    </row>
    <row r="297" spans="1:111" ht="16">
      <c r="A297" s="209"/>
      <c r="B297" s="331"/>
      <c r="C297" s="1115"/>
      <c r="D297" s="84"/>
      <c r="E297" s="84"/>
      <c r="F297" s="84"/>
      <c r="G297" s="84"/>
      <c r="H297" s="84"/>
      <c r="I297" s="84"/>
      <c r="J297" s="84"/>
      <c r="K297" s="84"/>
      <c r="L297" s="84"/>
      <c r="M297" s="84"/>
      <c r="N297" s="84"/>
      <c r="O297" s="84"/>
      <c r="P297" s="84"/>
      <c r="Q297" s="84"/>
      <c r="R297" s="84"/>
      <c r="S297" s="84"/>
      <c r="T297" s="84"/>
      <c r="U297" s="84"/>
      <c r="V297" s="84"/>
      <c r="W297" s="84"/>
      <c r="X297" s="84"/>
      <c r="Y297" s="84"/>
      <c r="Z297" s="84"/>
      <c r="AA297" s="771"/>
      <c r="AB297" s="84"/>
      <c r="AC297" s="84"/>
      <c r="AD297" s="84"/>
      <c r="AE297" s="84"/>
      <c r="AF297" s="84"/>
      <c r="AG297" s="84"/>
      <c r="AH297" s="84"/>
      <c r="AI297" s="84"/>
      <c r="AJ297" s="84"/>
      <c r="AK297" s="84"/>
      <c r="AL297" s="84"/>
      <c r="AM297" s="771"/>
      <c r="AN297" s="84"/>
      <c r="AO297" s="84"/>
      <c r="AP297" s="84"/>
      <c r="AQ297" s="84"/>
      <c r="AR297" s="84"/>
      <c r="AS297" s="84"/>
      <c r="AT297" s="84"/>
      <c r="AU297" s="84"/>
      <c r="AV297" s="84"/>
      <c r="AW297" s="84"/>
      <c r="AX297" s="84"/>
      <c r="AY297" s="771"/>
      <c r="AZ297" s="84"/>
      <c r="BA297" s="84"/>
      <c r="BB297" s="84"/>
      <c r="BC297" s="84"/>
      <c r="BD297" s="84"/>
      <c r="BE297" s="84"/>
      <c r="BF297" s="84"/>
      <c r="BG297" s="84"/>
      <c r="BH297" s="84"/>
      <c r="BI297" s="84"/>
      <c r="BJ297" s="84"/>
      <c r="BK297" s="771"/>
      <c r="BL297" s="84"/>
      <c r="BM297" s="84"/>
      <c r="BN297" s="84"/>
      <c r="BO297" s="84"/>
      <c r="BP297" s="84"/>
      <c r="BQ297" s="84"/>
      <c r="BR297" s="84"/>
      <c r="BS297" s="84"/>
      <c r="BT297" s="84"/>
      <c r="BU297" s="84"/>
      <c r="BV297" s="84"/>
      <c r="BW297" s="771"/>
      <c r="BX297" s="84"/>
      <c r="BY297" s="84"/>
      <c r="BZ297" s="84"/>
      <c r="CA297" s="84"/>
      <c r="CB297" s="84"/>
      <c r="CC297" s="84"/>
      <c r="CD297" s="84"/>
      <c r="CE297" s="84"/>
      <c r="CF297" s="84"/>
      <c r="CG297" s="84"/>
      <c r="CH297" s="84"/>
      <c r="CI297" s="771"/>
      <c r="CJ297" s="791"/>
      <c r="CK297" s="791"/>
      <c r="CL297" s="791"/>
      <c r="CM297" s="791"/>
      <c r="CN297" s="791"/>
      <c r="CO297" s="791"/>
      <c r="CP297" s="791"/>
      <c r="CQ297" s="791"/>
      <c r="CR297" s="791"/>
      <c r="CS297" s="791"/>
      <c r="CT297" s="791"/>
      <c r="CU297" s="793"/>
      <c r="CV297" s="791"/>
      <c r="CW297" s="791"/>
      <c r="CX297" s="791"/>
      <c r="CY297" s="791"/>
      <c r="CZ297" s="791"/>
      <c r="DA297" s="791"/>
      <c r="DB297" s="791"/>
      <c r="DC297" s="791"/>
      <c r="DD297" s="791"/>
      <c r="DE297" s="791"/>
      <c r="DF297" s="791"/>
      <c r="DG297" s="793"/>
    </row>
    <row r="298" spans="1:111" ht="16">
      <c r="A298" s="209"/>
      <c r="B298" s="331"/>
      <c r="C298" s="1115"/>
      <c r="D298" s="84"/>
      <c r="E298" s="84"/>
      <c r="F298" s="84"/>
      <c r="G298" s="84"/>
      <c r="H298" s="84"/>
      <c r="I298" s="84"/>
      <c r="J298" s="84"/>
      <c r="K298" s="84"/>
      <c r="L298" s="84"/>
      <c r="M298" s="84"/>
      <c r="N298" s="84"/>
      <c r="O298" s="84"/>
      <c r="P298" s="84"/>
      <c r="Q298" s="84"/>
      <c r="R298" s="84"/>
      <c r="S298" s="84"/>
      <c r="T298" s="84"/>
      <c r="U298" s="84"/>
      <c r="V298" s="84"/>
      <c r="W298" s="84"/>
      <c r="X298" s="84"/>
      <c r="Y298" s="84"/>
      <c r="Z298" s="84"/>
      <c r="AA298" s="771"/>
      <c r="AB298" s="84"/>
      <c r="AC298" s="84"/>
      <c r="AD298" s="84"/>
      <c r="AE298" s="84"/>
      <c r="AF298" s="84"/>
      <c r="AG298" s="84"/>
      <c r="AH298" s="84"/>
      <c r="AI298" s="84"/>
      <c r="AJ298" s="84"/>
      <c r="AK298" s="84"/>
      <c r="AL298" s="84"/>
      <c r="AM298" s="771"/>
      <c r="AN298" s="84"/>
      <c r="AO298" s="84"/>
      <c r="AP298" s="84"/>
      <c r="AQ298" s="84"/>
      <c r="AR298" s="84"/>
      <c r="AS298" s="84"/>
      <c r="AT298" s="84"/>
      <c r="AU298" s="84"/>
      <c r="AV298" s="84"/>
      <c r="AW298" s="84"/>
      <c r="AX298" s="84"/>
      <c r="AY298" s="771"/>
      <c r="AZ298" s="84"/>
      <c r="BA298" s="84"/>
      <c r="BB298" s="84"/>
      <c r="BC298" s="84"/>
      <c r="BD298" s="84"/>
      <c r="BE298" s="84"/>
      <c r="BF298" s="84"/>
      <c r="BG298" s="84"/>
      <c r="BH298" s="84"/>
      <c r="BI298" s="84"/>
      <c r="BJ298" s="84"/>
      <c r="BK298" s="771"/>
      <c r="BL298" s="84"/>
      <c r="BM298" s="84"/>
      <c r="BN298" s="84"/>
      <c r="BO298" s="84"/>
      <c r="BP298" s="84"/>
      <c r="BQ298" s="84"/>
      <c r="BR298" s="84"/>
      <c r="BS298" s="84"/>
      <c r="BT298" s="84"/>
      <c r="BU298" s="84"/>
      <c r="BV298" s="84"/>
      <c r="BW298" s="771"/>
      <c r="BX298" s="84"/>
      <c r="BY298" s="84"/>
      <c r="BZ298" s="84"/>
      <c r="CA298" s="84"/>
      <c r="CB298" s="84"/>
      <c r="CC298" s="84"/>
      <c r="CD298" s="84"/>
      <c r="CE298" s="84"/>
      <c r="CF298" s="84"/>
      <c r="CG298" s="84"/>
      <c r="CH298" s="84"/>
      <c r="CI298" s="771"/>
      <c r="CJ298" s="791"/>
      <c r="CK298" s="791"/>
      <c r="CL298" s="791"/>
      <c r="CM298" s="791"/>
      <c r="CN298" s="791"/>
      <c r="CO298" s="791"/>
      <c r="CP298" s="791"/>
      <c r="CQ298" s="791"/>
      <c r="CR298" s="791"/>
      <c r="CS298" s="791"/>
      <c r="CT298" s="791"/>
      <c r="CU298" s="793"/>
      <c r="CV298" s="791"/>
      <c r="CW298" s="791"/>
      <c r="CX298" s="791"/>
      <c r="CY298" s="791"/>
      <c r="CZ298" s="791"/>
      <c r="DA298" s="791"/>
      <c r="DB298" s="791"/>
      <c r="DC298" s="791"/>
      <c r="DD298" s="791"/>
      <c r="DE298" s="791"/>
      <c r="DF298" s="791"/>
      <c r="DG298" s="793"/>
    </row>
    <row r="299" spans="1:111" ht="16">
      <c r="A299" s="209"/>
      <c r="B299" s="331"/>
      <c r="C299" s="1115"/>
      <c r="D299" s="84"/>
      <c r="E299" s="84"/>
      <c r="F299" s="84"/>
      <c r="G299" s="84"/>
      <c r="H299" s="84"/>
      <c r="I299" s="84"/>
      <c r="J299" s="84"/>
      <c r="K299" s="84"/>
      <c r="L299" s="84"/>
      <c r="M299" s="84"/>
      <c r="N299" s="84"/>
      <c r="O299" s="84"/>
      <c r="P299" s="84"/>
      <c r="Q299" s="84"/>
      <c r="R299" s="84"/>
      <c r="S299" s="84"/>
      <c r="T299" s="84"/>
      <c r="U299" s="84"/>
      <c r="V299" s="84"/>
      <c r="W299" s="84"/>
      <c r="X299" s="84"/>
      <c r="Y299" s="84"/>
      <c r="Z299" s="84"/>
      <c r="AA299" s="771"/>
      <c r="AB299" s="84"/>
      <c r="AC299" s="84"/>
      <c r="AD299" s="84"/>
      <c r="AE299" s="84"/>
      <c r="AF299" s="84"/>
      <c r="AG299" s="84"/>
      <c r="AH299" s="84"/>
      <c r="AI299" s="84"/>
      <c r="AJ299" s="84"/>
      <c r="AK299" s="84"/>
      <c r="AL299" s="84"/>
      <c r="AM299" s="771"/>
      <c r="AN299" s="84"/>
      <c r="AO299" s="84"/>
      <c r="AP299" s="84"/>
      <c r="AQ299" s="84"/>
      <c r="AR299" s="84"/>
      <c r="AS299" s="84"/>
      <c r="AT299" s="84"/>
      <c r="AU299" s="84"/>
      <c r="AV299" s="84"/>
      <c r="AW299" s="84"/>
      <c r="AX299" s="84"/>
      <c r="AY299" s="771"/>
      <c r="AZ299" s="84"/>
      <c r="BA299" s="84"/>
      <c r="BB299" s="84"/>
      <c r="BC299" s="84"/>
      <c r="BD299" s="84"/>
      <c r="BE299" s="84"/>
      <c r="BF299" s="84"/>
      <c r="BG299" s="84"/>
      <c r="BH299" s="84"/>
      <c r="BI299" s="84"/>
      <c r="BJ299" s="84"/>
      <c r="BK299" s="771"/>
      <c r="BL299" s="84"/>
      <c r="BM299" s="84"/>
      <c r="BN299" s="84"/>
      <c r="BO299" s="84"/>
      <c r="BP299" s="84"/>
      <c r="BQ299" s="84"/>
      <c r="BR299" s="84"/>
      <c r="BS299" s="84"/>
      <c r="BT299" s="84"/>
      <c r="BU299" s="84"/>
      <c r="BV299" s="84"/>
      <c r="BW299" s="771"/>
      <c r="BX299" s="84"/>
      <c r="BY299" s="84"/>
      <c r="BZ299" s="84"/>
      <c r="CA299" s="84"/>
      <c r="CB299" s="84"/>
      <c r="CC299" s="84"/>
      <c r="CD299" s="84"/>
      <c r="CE299" s="84"/>
      <c r="CF299" s="84"/>
      <c r="CG299" s="84"/>
      <c r="CH299" s="84"/>
      <c r="CI299" s="771"/>
      <c r="CJ299" s="791"/>
      <c r="CK299" s="791"/>
      <c r="CL299" s="791"/>
      <c r="CM299" s="791"/>
      <c r="CN299" s="791"/>
      <c r="CO299" s="791"/>
      <c r="CP299" s="791"/>
      <c r="CQ299" s="791"/>
      <c r="CR299" s="791"/>
      <c r="CS299" s="791"/>
      <c r="CT299" s="791"/>
      <c r="CU299" s="793"/>
      <c r="CV299" s="791"/>
      <c r="CW299" s="791"/>
      <c r="CX299" s="791"/>
      <c r="CY299" s="791"/>
      <c r="CZ299" s="791"/>
      <c r="DA299" s="791"/>
      <c r="DB299" s="791"/>
      <c r="DC299" s="791"/>
      <c r="DD299" s="791"/>
      <c r="DE299" s="791"/>
      <c r="DF299" s="791"/>
      <c r="DG299" s="793"/>
    </row>
    <row r="300" spans="1:111" ht="16">
      <c r="A300" s="209"/>
      <c r="B300" s="331"/>
      <c r="C300" s="1115"/>
      <c r="D300" s="84"/>
      <c r="E300" s="84"/>
      <c r="F300" s="84"/>
      <c r="G300" s="84"/>
      <c r="H300" s="84"/>
      <c r="I300" s="84"/>
      <c r="J300" s="84"/>
      <c r="K300" s="84"/>
      <c r="L300" s="84"/>
      <c r="M300" s="84"/>
      <c r="N300" s="84"/>
      <c r="O300" s="84"/>
      <c r="P300" s="84"/>
      <c r="Q300" s="84"/>
      <c r="R300" s="84"/>
      <c r="S300" s="84"/>
      <c r="T300" s="84"/>
      <c r="U300" s="84"/>
      <c r="V300" s="84"/>
      <c r="W300" s="84"/>
      <c r="X300" s="84"/>
      <c r="Y300" s="84"/>
      <c r="Z300" s="84"/>
      <c r="AA300" s="771"/>
      <c r="AB300" s="84"/>
      <c r="AC300" s="84"/>
      <c r="AD300" s="84"/>
      <c r="AE300" s="84"/>
      <c r="AF300" s="84"/>
      <c r="AG300" s="84"/>
      <c r="AH300" s="84"/>
      <c r="AI300" s="84"/>
      <c r="AJ300" s="84"/>
      <c r="AK300" s="84"/>
      <c r="AL300" s="84"/>
      <c r="AM300" s="771"/>
      <c r="AN300" s="84"/>
      <c r="AO300" s="84"/>
      <c r="AP300" s="84"/>
      <c r="AQ300" s="84"/>
      <c r="AR300" s="84"/>
      <c r="AS300" s="84"/>
      <c r="AT300" s="84"/>
      <c r="AU300" s="84"/>
      <c r="AV300" s="84"/>
      <c r="AW300" s="84"/>
      <c r="AX300" s="84"/>
      <c r="AY300" s="771"/>
      <c r="AZ300" s="84"/>
      <c r="BA300" s="84"/>
      <c r="BB300" s="84"/>
      <c r="BC300" s="84"/>
      <c r="BD300" s="84"/>
      <c r="BE300" s="84"/>
      <c r="BF300" s="84"/>
      <c r="BG300" s="84"/>
      <c r="BH300" s="84"/>
      <c r="BI300" s="84"/>
      <c r="BJ300" s="84"/>
      <c r="BK300" s="771"/>
      <c r="BL300" s="84"/>
      <c r="BM300" s="84"/>
      <c r="BN300" s="84"/>
      <c r="BO300" s="84"/>
      <c r="BP300" s="84"/>
      <c r="BQ300" s="84"/>
      <c r="BR300" s="84"/>
      <c r="BS300" s="84"/>
      <c r="BT300" s="84"/>
      <c r="BU300" s="84"/>
      <c r="BV300" s="84"/>
      <c r="BW300" s="771"/>
      <c r="BX300" s="84"/>
      <c r="BY300" s="84"/>
      <c r="BZ300" s="84"/>
      <c r="CA300" s="84"/>
      <c r="CB300" s="84"/>
      <c r="CC300" s="84"/>
      <c r="CD300" s="84"/>
      <c r="CE300" s="84"/>
      <c r="CF300" s="84"/>
      <c r="CG300" s="84"/>
      <c r="CH300" s="84"/>
      <c r="CI300" s="771"/>
      <c r="CJ300" s="791"/>
      <c r="CK300" s="791"/>
      <c r="CL300" s="791"/>
      <c r="CM300" s="791"/>
      <c r="CN300" s="791"/>
      <c r="CO300" s="791"/>
      <c r="CP300" s="791"/>
      <c r="CQ300" s="791"/>
      <c r="CR300" s="791"/>
      <c r="CS300" s="791"/>
      <c r="CT300" s="791"/>
      <c r="CU300" s="793"/>
      <c r="CV300" s="791"/>
      <c r="CW300" s="791"/>
      <c r="CX300" s="791"/>
      <c r="CY300" s="791"/>
      <c r="CZ300" s="791"/>
      <c r="DA300" s="791"/>
      <c r="DB300" s="791"/>
      <c r="DC300" s="791"/>
      <c r="DD300" s="791"/>
      <c r="DE300" s="791"/>
      <c r="DF300" s="791"/>
      <c r="DG300" s="793"/>
    </row>
    <row r="301" spans="1:111" ht="16">
      <c r="A301" s="209"/>
      <c r="B301" s="331"/>
      <c r="C301" s="1115"/>
      <c r="D301" s="84"/>
      <c r="E301" s="84"/>
      <c r="F301" s="84"/>
      <c r="G301" s="84"/>
      <c r="H301" s="84"/>
      <c r="I301" s="84"/>
      <c r="J301" s="84"/>
      <c r="K301" s="84"/>
      <c r="L301" s="84"/>
      <c r="M301" s="84"/>
      <c r="N301" s="84"/>
      <c r="O301" s="84"/>
      <c r="P301" s="84"/>
      <c r="Q301" s="84"/>
      <c r="R301" s="84"/>
      <c r="S301" s="84"/>
      <c r="T301" s="84"/>
      <c r="U301" s="84"/>
      <c r="V301" s="84"/>
      <c r="W301" s="84"/>
      <c r="X301" s="84"/>
      <c r="Y301" s="84"/>
      <c r="Z301" s="84"/>
      <c r="AA301" s="771"/>
      <c r="AB301" s="84"/>
      <c r="AC301" s="84"/>
      <c r="AD301" s="84"/>
      <c r="AE301" s="84"/>
      <c r="AF301" s="84"/>
      <c r="AG301" s="84"/>
      <c r="AH301" s="84"/>
      <c r="AI301" s="84"/>
      <c r="AJ301" s="84"/>
      <c r="AK301" s="84"/>
      <c r="AL301" s="84"/>
      <c r="AM301" s="771"/>
      <c r="AN301" s="84"/>
      <c r="AO301" s="84"/>
      <c r="AP301" s="84"/>
      <c r="AQ301" s="84"/>
      <c r="AR301" s="84"/>
      <c r="AS301" s="84"/>
      <c r="AT301" s="84"/>
      <c r="AU301" s="84"/>
      <c r="AV301" s="84"/>
      <c r="AW301" s="84"/>
      <c r="AX301" s="84"/>
      <c r="AY301" s="771"/>
      <c r="AZ301" s="84"/>
      <c r="BA301" s="84"/>
      <c r="BB301" s="84"/>
      <c r="BC301" s="84"/>
      <c r="BD301" s="84"/>
      <c r="BE301" s="84"/>
      <c r="BF301" s="84"/>
      <c r="BG301" s="84"/>
      <c r="BH301" s="84"/>
      <c r="BI301" s="84"/>
      <c r="BJ301" s="84"/>
      <c r="BK301" s="771"/>
      <c r="BL301" s="84"/>
      <c r="BM301" s="84"/>
      <c r="BN301" s="84"/>
      <c r="BO301" s="84"/>
      <c r="BP301" s="84"/>
      <c r="BQ301" s="84"/>
      <c r="BR301" s="84"/>
      <c r="BS301" s="84"/>
      <c r="BT301" s="84"/>
      <c r="BU301" s="84"/>
      <c r="BV301" s="84"/>
      <c r="BW301" s="771"/>
      <c r="BX301" s="84"/>
      <c r="BY301" s="84"/>
      <c r="BZ301" s="84"/>
      <c r="CA301" s="84"/>
      <c r="CB301" s="84"/>
      <c r="CC301" s="84"/>
      <c r="CD301" s="84"/>
      <c r="CE301" s="84"/>
      <c r="CF301" s="84"/>
      <c r="CG301" s="84"/>
      <c r="CH301" s="84"/>
      <c r="CI301" s="771"/>
      <c r="CJ301" s="791"/>
      <c r="CK301" s="791"/>
      <c r="CL301" s="791"/>
      <c r="CM301" s="791"/>
      <c r="CN301" s="791"/>
      <c r="CO301" s="791"/>
      <c r="CP301" s="791"/>
      <c r="CQ301" s="791"/>
      <c r="CR301" s="791"/>
      <c r="CS301" s="791"/>
      <c r="CT301" s="791"/>
      <c r="CU301" s="793"/>
      <c r="CV301" s="791"/>
      <c r="CW301" s="791"/>
      <c r="CX301" s="791"/>
      <c r="CY301" s="791"/>
      <c r="CZ301" s="791"/>
      <c r="DA301" s="791"/>
      <c r="DB301" s="791"/>
      <c r="DC301" s="791"/>
      <c r="DD301" s="791"/>
      <c r="DE301" s="791"/>
      <c r="DF301" s="791"/>
      <c r="DG301" s="793"/>
    </row>
    <row r="302" spans="1:111" ht="16">
      <c r="A302" s="209"/>
      <c r="B302" s="331"/>
      <c r="C302" s="1115"/>
      <c r="D302" s="84"/>
      <c r="E302" s="84"/>
      <c r="F302" s="84"/>
      <c r="G302" s="84"/>
      <c r="H302" s="84"/>
      <c r="I302" s="84"/>
      <c r="J302" s="84"/>
      <c r="K302" s="84"/>
      <c r="L302" s="84"/>
      <c r="M302" s="84"/>
      <c r="N302" s="84"/>
      <c r="O302" s="84"/>
      <c r="P302" s="84"/>
      <c r="Q302" s="84"/>
      <c r="R302" s="84"/>
      <c r="S302" s="84"/>
      <c r="T302" s="84"/>
      <c r="U302" s="84"/>
      <c r="V302" s="84"/>
      <c r="W302" s="84"/>
      <c r="X302" s="84"/>
      <c r="Y302" s="84"/>
      <c r="Z302" s="84"/>
      <c r="AA302" s="771"/>
      <c r="AB302" s="84"/>
      <c r="AC302" s="84"/>
      <c r="AD302" s="84"/>
      <c r="AE302" s="84"/>
      <c r="AF302" s="84"/>
      <c r="AG302" s="84"/>
      <c r="AH302" s="84"/>
      <c r="AI302" s="84"/>
      <c r="AJ302" s="84"/>
      <c r="AK302" s="84"/>
      <c r="AL302" s="84"/>
      <c r="AM302" s="771"/>
      <c r="AN302" s="84"/>
      <c r="AO302" s="84"/>
      <c r="AP302" s="84"/>
      <c r="AQ302" s="84"/>
      <c r="AR302" s="84"/>
      <c r="AS302" s="84"/>
      <c r="AT302" s="84"/>
      <c r="AU302" s="84"/>
      <c r="AV302" s="84"/>
      <c r="AW302" s="84"/>
      <c r="AX302" s="84"/>
      <c r="AY302" s="771"/>
      <c r="AZ302" s="84"/>
      <c r="BA302" s="84"/>
      <c r="BB302" s="84"/>
      <c r="BC302" s="84"/>
      <c r="BD302" s="84"/>
      <c r="BE302" s="84"/>
      <c r="BF302" s="84"/>
      <c r="BG302" s="84"/>
      <c r="BH302" s="84"/>
      <c r="BI302" s="84"/>
      <c r="BJ302" s="84"/>
      <c r="BK302" s="771"/>
      <c r="BL302" s="84"/>
      <c r="BM302" s="84"/>
      <c r="BN302" s="84"/>
      <c r="BO302" s="84"/>
      <c r="BP302" s="84"/>
      <c r="BQ302" s="84"/>
      <c r="BR302" s="84"/>
      <c r="BS302" s="84"/>
      <c r="BT302" s="84"/>
      <c r="BU302" s="84"/>
      <c r="BV302" s="84"/>
      <c r="BW302" s="771"/>
      <c r="BX302" s="84"/>
      <c r="BY302" s="84"/>
      <c r="BZ302" s="84"/>
      <c r="CA302" s="84"/>
      <c r="CB302" s="84"/>
      <c r="CC302" s="84"/>
      <c r="CD302" s="84"/>
      <c r="CE302" s="84"/>
      <c r="CF302" s="84"/>
      <c r="CG302" s="84"/>
      <c r="CH302" s="84"/>
      <c r="CI302" s="771"/>
      <c r="CJ302" s="791"/>
      <c r="CK302" s="791"/>
      <c r="CL302" s="791"/>
      <c r="CM302" s="791"/>
      <c r="CN302" s="791"/>
      <c r="CO302" s="791"/>
      <c r="CP302" s="791"/>
      <c r="CQ302" s="791"/>
      <c r="CR302" s="791"/>
      <c r="CS302" s="791"/>
      <c r="CT302" s="791"/>
      <c r="CU302" s="793"/>
      <c r="CV302" s="791"/>
      <c r="CW302" s="791"/>
      <c r="CX302" s="791"/>
      <c r="CY302" s="791"/>
      <c r="CZ302" s="791"/>
      <c r="DA302" s="791"/>
      <c r="DB302" s="791"/>
      <c r="DC302" s="791"/>
      <c r="DD302" s="791"/>
      <c r="DE302" s="791"/>
      <c r="DF302" s="791"/>
      <c r="DG302" s="793"/>
    </row>
    <row r="303" spans="1:111" ht="16">
      <c r="A303" s="209"/>
      <c r="B303" s="331"/>
      <c r="C303" s="1115"/>
      <c r="D303" s="84"/>
      <c r="E303" s="84"/>
      <c r="F303" s="84"/>
      <c r="G303" s="84"/>
      <c r="H303" s="84"/>
      <c r="I303" s="84"/>
      <c r="J303" s="84"/>
      <c r="K303" s="84"/>
      <c r="L303" s="84"/>
      <c r="M303" s="84"/>
      <c r="N303" s="84"/>
      <c r="O303" s="84"/>
      <c r="P303" s="84"/>
      <c r="Q303" s="84"/>
      <c r="R303" s="84"/>
      <c r="S303" s="84"/>
      <c r="T303" s="84"/>
      <c r="U303" s="84"/>
      <c r="V303" s="84"/>
      <c r="W303" s="84"/>
      <c r="X303" s="84"/>
      <c r="Y303" s="84"/>
      <c r="Z303" s="84"/>
      <c r="AA303" s="771"/>
      <c r="AB303" s="84"/>
      <c r="AC303" s="84"/>
      <c r="AD303" s="84"/>
      <c r="AE303" s="84"/>
      <c r="AF303" s="84"/>
      <c r="AG303" s="84"/>
      <c r="AH303" s="84"/>
      <c r="AI303" s="84"/>
      <c r="AJ303" s="84"/>
      <c r="AK303" s="84"/>
      <c r="AL303" s="84"/>
      <c r="AM303" s="771"/>
      <c r="AN303" s="84"/>
      <c r="AO303" s="84"/>
      <c r="AP303" s="84"/>
      <c r="AQ303" s="84"/>
      <c r="AR303" s="84"/>
      <c r="AS303" s="84"/>
      <c r="AT303" s="84"/>
      <c r="AU303" s="84"/>
      <c r="AV303" s="84"/>
      <c r="AW303" s="84"/>
      <c r="AX303" s="84"/>
      <c r="AY303" s="771"/>
      <c r="AZ303" s="84"/>
      <c r="BA303" s="84"/>
      <c r="BB303" s="84"/>
      <c r="BC303" s="84"/>
      <c r="BD303" s="84"/>
      <c r="BE303" s="84"/>
      <c r="BF303" s="84"/>
      <c r="BG303" s="84"/>
      <c r="BH303" s="84"/>
      <c r="BI303" s="84"/>
      <c r="BJ303" s="84"/>
      <c r="BK303" s="771"/>
      <c r="BL303" s="84"/>
      <c r="BM303" s="84"/>
      <c r="BN303" s="84"/>
      <c r="BO303" s="84"/>
      <c r="BP303" s="84"/>
      <c r="BQ303" s="84"/>
      <c r="BR303" s="84"/>
      <c r="BS303" s="84"/>
      <c r="BT303" s="84"/>
      <c r="BU303" s="84"/>
      <c r="BV303" s="84"/>
      <c r="BW303" s="771"/>
      <c r="BX303" s="84"/>
      <c r="BY303" s="84"/>
      <c r="BZ303" s="84"/>
      <c r="CA303" s="84"/>
      <c r="CB303" s="84"/>
      <c r="CC303" s="84"/>
      <c r="CD303" s="84"/>
      <c r="CE303" s="84"/>
      <c r="CF303" s="84"/>
      <c r="CG303" s="84"/>
      <c r="CH303" s="84"/>
      <c r="CI303" s="771"/>
      <c r="CJ303" s="791"/>
      <c r="CK303" s="791"/>
      <c r="CL303" s="791"/>
      <c r="CM303" s="791"/>
      <c r="CN303" s="791"/>
      <c r="CO303" s="791"/>
      <c r="CP303" s="791"/>
      <c r="CQ303" s="791"/>
      <c r="CR303" s="791"/>
      <c r="CS303" s="791"/>
      <c r="CT303" s="791"/>
      <c r="CU303" s="793"/>
      <c r="CV303" s="791"/>
      <c r="CW303" s="791"/>
      <c r="CX303" s="791"/>
      <c r="CY303" s="791"/>
      <c r="CZ303" s="791"/>
      <c r="DA303" s="791"/>
      <c r="DB303" s="791"/>
      <c r="DC303" s="791"/>
      <c r="DD303" s="791"/>
      <c r="DE303" s="791"/>
      <c r="DF303" s="791"/>
      <c r="DG303" s="793"/>
    </row>
    <row r="304" spans="1:111" ht="16">
      <c r="A304" s="209"/>
      <c r="B304" s="331"/>
      <c r="C304" s="1115"/>
      <c r="D304" s="84"/>
      <c r="E304" s="84"/>
      <c r="F304" s="84"/>
      <c r="G304" s="84"/>
      <c r="H304" s="84"/>
      <c r="I304" s="84"/>
      <c r="J304" s="84"/>
      <c r="K304" s="84"/>
      <c r="L304" s="84"/>
      <c r="M304" s="84"/>
      <c r="N304" s="84"/>
      <c r="O304" s="84"/>
      <c r="P304" s="84"/>
      <c r="Q304" s="84"/>
      <c r="R304" s="84"/>
      <c r="S304" s="84"/>
      <c r="T304" s="84"/>
      <c r="U304" s="84"/>
      <c r="V304" s="84"/>
      <c r="W304" s="84"/>
      <c r="X304" s="84"/>
      <c r="Y304" s="84"/>
      <c r="Z304" s="84"/>
      <c r="AA304" s="771"/>
      <c r="AB304" s="84"/>
      <c r="AC304" s="84"/>
      <c r="AD304" s="84"/>
      <c r="AE304" s="84"/>
      <c r="AF304" s="84"/>
      <c r="AG304" s="84"/>
      <c r="AH304" s="84"/>
      <c r="AI304" s="84"/>
      <c r="AJ304" s="84"/>
      <c r="AK304" s="84"/>
      <c r="AL304" s="84"/>
      <c r="AM304" s="771"/>
      <c r="AN304" s="84"/>
      <c r="AO304" s="84"/>
      <c r="AP304" s="84"/>
      <c r="AQ304" s="84"/>
      <c r="AR304" s="84"/>
      <c r="AS304" s="84"/>
      <c r="AT304" s="84"/>
      <c r="AU304" s="84"/>
      <c r="AV304" s="84"/>
      <c r="AW304" s="84"/>
      <c r="AX304" s="84"/>
      <c r="AY304" s="771"/>
      <c r="AZ304" s="84"/>
      <c r="BA304" s="84"/>
      <c r="BB304" s="84"/>
      <c r="BC304" s="84"/>
      <c r="BD304" s="84"/>
      <c r="BE304" s="84"/>
      <c r="BF304" s="84"/>
      <c r="BG304" s="84"/>
      <c r="BH304" s="84"/>
      <c r="BI304" s="84"/>
      <c r="BJ304" s="84"/>
      <c r="BK304" s="771"/>
      <c r="BL304" s="84"/>
      <c r="BM304" s="84"/>
      <c r="BN304" s="84"/>
      <c r="BO304" s="84"/>
      <c r="BP304" s="84"/>
      <c r="BQ304" s="84"/>
      <c r="BR304" s="84"/>
      <c r="BS304" s="84"/>
      <c r="BT304" s="84"/>
      <c r="BU304" s="84"/>
      <c r="BV304" s="84"/>
      <c r="BW304" s="771"/>
      <c r="BX304" s="84"/>
      <c r="BY304" s="84"/>
      <c r="BZ304" s="84"/>
      <c r="CA304" s="84"/>
      <c r="CB304" s="84"/>
      <c r="CC304" s="84"/>
      <c r="CD304" s="84"/>
      <c r="CE304" s="84"/>
      <c r="CF304" s="84"/>
      <c r="CG304" s="84"/>
      <c r="CH304" s="84"/>
      <c r="CI304" s="771"/>
      <c r="CJ304" s="791"/>
      <c r="CK304" s="791"/>
      <c r="CL304" s="791"/>
      <c r="CM304" s="791"/>
      <c r="CN304" s="791"/>
      <c r="CO304" s="791"/>
      <c r="CP304" s="791"/>
      <c r="CQ304" s="791"/>
      <c r="CR304" s="791"/>
      <c r="CS304" s="791"/>
      <c r="CT304" s="791"/>
      <c r="CU304" s="793"/>
      <c r="CV304" s="791"/>
      <c r="CW304" s="791"/>
      <c r="CX304" s="791"/>
      <c r="CY304" s="791"/>
      <c r="CZ304" s="791"/>
      <c r="DA304" s="791"/>
      <c r="DB304" s="791"/>
      <c r="DC304" s="791"/>
      <c r="DD304" s="791"/>
      <c r="DE304" s="791"/>
      <c r="DF304" s="791"/>
      <c r="DG304" s="793"/>
    </row>
    <row r="305" spans="1:111" ht="16">
      <c r="A305" s="209"/>
      <c r="B305" s="331"/>
      <c r="C305" s="1115"/>
      <c r="D305" s="84"/>
      <c r="E305" s="84"/>
      <c r="F305" s="84"/>
      <c r="G305" s="84"/>
      <c r="H305" s="84"/>
      <c r="I305" s="84"/>
      <c r="J305" s="84"/>
      <c r="K305" s="84"/>
      <c r="L305" s="84"/>
      <c r="M305" s="84"/>
      <c r="N305" s="84"/>
      <c r="O305" s="84"/>
      <c r="P305" s="84"/>
      <c r="Q305" s="84"/>
      <c r="R305" s="84"/>
      <c r="S305" s="84"/>
      <c r="T305" s="84"/>
      <c r="U305" s="84"/>
      <c r="V305" s="84"/>
      <c r="W305" s="84"/>
      <c r="X305" s="84"/>
      <c r="Y305" s="84"/>
      <c r="Z305" s="84"/>
      <c r="AA305" s="771"/>
      <c r="AB305" s="84"/>
      <c r="AC305" s="84"/>
      <c r="AD305" s="84"/>
      <c r="AE305" s="84"/>
      <c r="AF305" s="84"/>
      <c r="AG305" s="84"/>
      <c r="AH305" s="84"/>
      <c r="AI305" s="84"/>
      <c r="AJ305" s="84"/>
      <c r="AK305" s="84"/>
      <c r="AL305" s="84"/>
      <c r="AM305" s="771"/>
      <c r="AN305" s="84"/>
      <c r="AO305" s="84"/>
      <c r="AP305" s="84"/>
      <c r="AQ305" s="84"/>
      <c r="AR305" s="84"/>
      <c r="AS305" s="84"/>
      <c r="AT305" s="84"/>
      <c r="AU305" s="84"/>
      <c r="AV305" s="84"/>
      <c r="AW305" s="84"/>
      <c r="AX305" s="84"/>
      <c r="AY305" s="771"/>
      <c r="AZ305" s="84"/>
      <c r="BA305" s="84"/>
      <c r="BB305" s="84"/>
      <c r="BC305" s="84"/>
      <c r="BD305" s="84"/>
      <c r="BE305" s="84"/>
      <c r="BF305" s="84"/>
      <c r="BG305" s="84"/>
      <c r="BH305" s="84"/>
      <c r="BI305" s="84"/>
      <c r="BJ305" s="84"/>
      <c r="BK305" s="771"/>
      <c r="BL305" s="84"/>
      <c r="BM305" s="84"/>
      <c r="BN305" s="84"/>
      <c r="BO305" s="84"/>
      <c r="BP305" s="84"/>
      <c r="BQ305" s="84"/>
      <c r="BR305" s="84"/>
      <c r="BS305" s="84"/>
      <c r="BT305" s="84"/>
      <c r="BU305" s="84"/>
      <c r="BV305" s="84"/>
      <c r="BW305" s="771"/>
      <c r="BX305" s="84"/>
      <c r="BY305" s="84"/>
      <c r="BZ305" s="84"/>
      <c r="CA305" s="84"/>
      <c r="CB305" s="84"/>
      <c r="CC305" s="84"/>
      <c r="CD305" s="84"/>
      <c r="CE305" s="84"/>
      <c r="CF305" s="84"/>
      <c r="CG305" s="84"/>
      <c r="CH305" s="84"/>
      <c r="CI305" s="771"/>
      <c r="CJ305" s="791"/>
      <c r="CK305" s="791"/>
      <c r="CL305" s="791"/>
      <c r="CM305" s="791"/>
      <c r="CN305" s="791"/>
      <c r="CO305" s="791"/>
      <c r="CP305" s="791"/>
      <c r="CQ305" s="791"/>
      <c r="CR305" s="791"/>
      <c r="CS305" s="791"/>
      <c r="CT305" s="791"/>
      <c r="CU305" s="793"/>
      <c r="CV305" s="791"/>
      <c r="CW305" s="791"/>
      <c r="CX305" s="791"/>
      <c r="CY305" s="791"/>
      <c r="CZ305" s="791"/>
      <c r="DA305" s="791"/>
      <c r="DB305" s="791"/>
      <c r="DC305" s="791"/>
      <c r="DD305" s="791"/>
      <c r="DE305" s="791"/>
      <c r="DF305" s="791"/>
      <c r="DG305" s="793"/>
    </row>
    <row r="306" spans="1:111" ht="16">
      <c r="A306" s="209"/>
      <c r="B306" s="331"/>
      <c r="C306" s="1115"/>
      <c r="D306" s="84"/>
      <c r="E306" s="84"/>
      <c r="F306" s="84"/>
      <c r="G306" s="84"/>
      <c r="H306" s="84"/>
      <c r="I306" s="84"/>
      <c r="J306" s="84"/>
      <c r="K306" s="84"/>
      <c r="L306" s="84"/>
      <c r="M306" s="84"/>
      <c r="N306" s="84"/>
      <c r="O306" s="84"/>
      <c r="P306" s="84"/>
      <c r="Q306" s="84"/>
      <c r="R306" s="84"/>
      <c r="S306" s="84"/>
      <c r="T306" s="84"/>
      <c r="U306" s="84"/>
      <c r="V306" s="84"/>
      <c r="W306" s="84"/>
      <c r="X306" s="84"/>
      <c r="Y306" s="84"/>
      <c r="Z306" s="84"/>
      <c r="AA306" s="771"/>
      <c r="AB306" s="84"/>
      <c r="AC306" s="84"/>
      <c r="AD306" s="84"/>
      <c r="AE306" s="84"/>
      <c r="AF306" s="84"/>
      <c r="AG306" s="84"/>
      <c r="AH306" s="84"/>
      <c r="AI306" s="84"/>
      <c r="AJ306" s="84"/>
      <c r="AK306" s="84"/>
      <c r="AL306" s="84"/>
      <c r="AM306" s="771"/>
      <c r="AN306" s="84"/>
      <c r="AO306" s="84"/>
      <c r="AP306" s="84"/>
      <c r="AQ306" s="84"/>
      <c r="AR306" s="84"/>
      <c r="AS306" s="84"/>
      <c r="AT306" s="84"/>
      <c r="AU306" s="84"/>
      <c r="AV306" s="84"/>
      <c r="AW306" s="84"/>
      <c r="AX306" s="84"/>
      <c r="AY306" s="771"/>
      <c r="AZ306" s="84"/>
      <c r="BA306" s="84"/>
      <c r="BB306" s="84"/>
      <c r="BC306" s="84"/>
      <c r="BD306" s="84"/>
      <c r="BE306" s="84"/>
      <c r="BF306" s="84"/>
      <c r="BG306" s="84"/>
      <c r="BH306" s="84"/>
      <c r="BI306" s="84"/>
      <c r="BJ306" s="84"/>
      <c r="BK306" s="771"/>
      <c r="BL306" s="84"/>
      <c r="BM306" s="84"/>
      <c r="BN306" s="84"/>
      <c r="BO306" s="84"/>
      <c r="BP306" s="84"/>
      <c r="BQ306" s="84"/>
      <c r="BR306" s="84"/>
      <c r="BS306" s="84"/>
      <c r="BT306" s="84"/>
      <c r="BU306" s="84"/>
      <c r="BV306" s="84"/>
      <c r="BW306" s="771"/>
      <c r="BX306" s="84"/>
      <c r="BY306" s="84"/>
      <c r="BZ306" s="84"/>
      <c r="CA306" s="84"/>
      <c r="CB306" s="84"/>
      <c r="CC306" s="84"/>
      <c r="CD306" s="84"/>
      <c r="CE306" s="84"/>
      <c r="CF306" s="84"/>
      <c r="CG306" s="84"/>
      <c r="CH306" s="84"/>
      <c r="CI306" s="771"/>
      <c r="CJ306" s="791"/>
      <c r="CK306" s="791"/>
      <c r="CL306" s="791"/>
      <c r="CM306" s="791"/>
      <c r="CN306" s="791"/>
      <c r="CO306" s="791"/>
      <c r="CP306" s="791"/>
      <c r="CQ306" s="791"/>
      <c r="CR306" s="791"/>
      <c r="CS306" s="791"/>
      <c r="CT306" s="791"/>
      <c r="CU306" s="793"/>
      <c r="CV306" s="791"/>
      <c r="CW306" s="791"/>
      <c r="CX306" s="791"/>
      <c r="CY306" s="791"/>
      <c r="CZ306" s="791"/>
      <c r="DA306" s="791"/>
      <c r="DB306" s="791"/>
      <c r="DC306" s="791"/>
      <c r="DD306" s="791"/>
      <c r="DE306" s="791"/>
      <c r="DF306" s="791"/>
      <c r="DG306" s="793"/>
    </row>
    <row r="307" spans="1:111" ht="16">
      <c r="A307" s="209"/>
      <c r="B307" s="331"/>
      <c r="C307" s="1115"/>
      <c r="D307" s="84"/>
      <c r="E307" s="84"/>
      <c r="F307" s="84"/>
      <c r="G307" s="84"/>
      <c r="H307" s="84"/>
      <c r="I307" s="84"/>
      <c r="J307" s="84"/>
      <c r="K307" s="84"/>
      <c r="L307" s="84"/>
      <c r="M307" s="84"/>
      <c r="N307" s="84"/>
      <c r="O307" s="84"/>
      <c r="P307" s="84"/>
      <c r="Q307" s="84"/>
      <c r="R307" s="84"/>
      <c r="S307" s="84"/>
      <c r="T307" s="84"/>
      <c r="U307" s="84"/>
      <c r="V307" s="84"/>
      <c r="W307" s="84"/>
      <c r="X307" s="84"/>
      <c r="Y307" s="84"/>
      <c r="Z307" s="84"/>
      <c r="AA307" s="771"/>
      <c r="AB307" s="84"/>
      <c r="AC307" s="84"/>
      <c r="AD307" s="84"/>
      <c r="AE307" s="84"/>
      <c r="AF307" s="84"/>
      <c r="AG307" s="84"/>
      <c r="AH307" s="84"/>
      <c r="AI307" s="84"/>
      <c r="AJ307" s="84"/>
      <c r="AK307" s="84"/>
      <c r="AL307" s="84"/>
      <c r="AM307" s="771"/>
      <c r="AN307" s="84"/>
      <c r="AO307" s="84"/>
      <c r="AP307" s="84"/>
      <c r="AQ307" s="84"/>
      <c r="AR307" s="84"/>
      <c r="AS307" s="84"/>
      <c r="AT307" s="84"/>
      <c r="AU307" s="84"/>
      <c r="AV307" s="84"/>
      <c r="AW307" s="84"/>
      <c r="AX307" s="84"/>
      <c r="AY307" s="771"/>
      <c r="AZ307" s="84"/>
      <c r="BA307" s="84"/>
      <c r="BB307" s="84"/>
      <c r="BC307" s="84"/>
      <c r="BD307" s="84"/>
      <c r="BE307" s="84"/>
      <c r="BF307" s="84"/>
      <c r="BG307" s="84"/>
      <c r="BH307" s="84"/>
      <c r="BI307" s="84"/>
      <c r="BJ307" s="84"/>
      <c r="BK307" s="771"/>
      <c r="BL307" s="84"/>
      <c r="BM307" s="84"/>
      <c r="BN307" s="84"/>
      <c r="BO307" s="84"/>
      <c r="BP307" s="84"/>
      <c r="BQ307" s="84"/>
      <c r="BR307" s="84"/>
      <c r="BS307" s="84"/>
      <c r="BT307" s="84"/>
      <c r="BU307" s="84"/>
      <c r="BV307" s="84"/>
      <c r="BW307" s="771"/>
      <c r="BX307" s="84"/>
      <c r="BY307" s="84"/>
      <c r="BZ307" s="84"/>
      <c r="CA307" s="84"/>
      <c r="CB307" s="84"/>
      <c r="CC307" s="84"/>
      <c r="CD307" s="84"/>
      <c r="CE307" s="84"/>
      <c r="CF307" s="84"/>
      <c r="CG307" s="84"/>
      <c r="CH307" s="84"/>
      <c r="CI307" s="771"/>
      <c r="CJ307" s="791"/>
      <c r="CK307" s="791"/>
      <c r="CL307" s="791"/>
      <c r="CM307" s="791"/>
      <c r="CN307" s="791"/>
      <c r="CO307" s="791"/>
      <c r="CP307" s="791"/>
      <c r="CQ307" s="791"/>
      <c r="CR307" s="791"/>
      <c r="CS307" s="791"/>
      <c r="CT307" s="791"/>
      <c r="CU307" s="793"/>
      <c r="CV307" s="791"/>
      <c r="CW307" s="791"/>
      <c r="CX307" s="791"/>
      <c r="CY307" s="791"/>
      <c r="CZ307" s="791"/>
      <c r="DA307" s="791"/>
      <c r="DB307" s="791"/>
      <c r="DC307" s="791"/>
      <c r="DD307" s="791"/>
      <c r="DE307" s="791"/>
      <c r="DF307" s="791"/>
      <c r="DG307" s="793"/>
    </row>
    <row r="308" spans="1:111" ht="16">
      <c r="A308" s="209"/>
      <c r="B308" s="331"/>
      <c r="C308" s="1115"/>
      <c r="D308" s="84"/>
      <c r="E308" s="84"/>
      <c r="F308" s="84"/>
      <c r="G308" s="84"/>
      <c r="H308" s="84"/>
      <c r="I308" s="84"/>
      <c r="J308" s="84"/>
      <c r="K308" s="84"/>
      <c r="L308" s="84"/>
      <c r="M308" s="84"/>
      <c r="N308" s="84"/>
      <c r="O308" s="84"/>
      <c r="P308" s="84"/>
      <c r="Q308" s="84"/>
      <c r="R308" s="84"/>
      <c r="S308" s="84"/>
      <c r="T308" s="84"/>
      <c r="U308" s="84"/>
      <c r="V308" s="84"/>
      <c r="W308" s="84"/>
      <c r="X308" s="84"/>
      <c r="Y308" s="84"/>
      <c r="Z308" s="84"/>
      <c r="AA308" s="771"/>
      <c r="AB308" s="84"/>
      <c r="AC308" s="84"/>
      <c r="AD308" s="84"/>
      <c r="AE308" s="84"/>
      <c r="AF308" s="84"/>
      <c r="AG308" s="84"/>
      <c r="AH308" s="84"/>
      <c r="AI308" s="84"/>
      <c r="AJ308" s="84"/>
      <c r="AK308" s="84"/>
      <c r="AL308" s="84"/>
      <c r="AM308" s="771"/>
      <c r="AN308" s="84"/>
      <c r="AO308" s="84"/>
      <c r="AP308" s="84"/>
      <c r="AQ308" s="84"/>
      <c r="AR308" s="84"/>
      <c r="AS308" s="84"/>
      <c r="AT308" s="84"/>
      <c r="AU308" s="84"/>
      <c r="AV308" s="84"/>
      <c r="AW308" s="84"/>
      <c r="AX308" s="84"/>
      <c r="AY308" s="771"/>
      <c r="AZ308" s="84"/>
      <c r="BA308" s="84"/>
      <c r="BB308" s="84"/>
      <c r="BC308" s="84"/>
      <c r="BD308" s="84"/>
      <c r="BE308" s="84"/>
      <c r="BF308" s="84"/>
      <c r="BG308" s="84"/>
      <c r="BH308" s="84"/>
      <c r="BI308" s="84"/>
      <c r="BJ308" s="84"/>
      <c r="BK308" s="771"/>
      <c r="BL308" s="84"/>
      <c r="BM308" s="84"/>
      <c r="BN308" s="84"/>
      <c r="BO308" s="84"/>
      <c r="BP308" s="84"/>
      <c r="BQ308" s="84"/>
      <c r="BR308" s="84"/>
      <c r="BS308" s="84"/>
      <c r="BT308" s="84"/>
      <c r="BU308" s="84"/>
      <c r="BV308" s="84"/>
      <c r="BW308" s="771"/>
      <c r="BX308" s="84"/>
      <c r="BY308" s="84"/>
      <c r="BZ308" s="84"/>
      <c r="CA308" s="84"/>
      <c r="CB308" s="84"/>
      <c r="CC308" s="84"/>
      <c r="CD308" s="84"/>
      <c r="CE308" s="84"/>
      <c r="CF308" s="84"/>
      <c r="CG308" s="84"/>
      <c r="CH308" s="84"/>
      <c r="CI308" s="771"/>
      <c r="CJ308" s="791"/>
      <c r="CK308" s="791"/>
      <c r="CL308" s="791"/>
      <c r="CM308" s="791"/>
      <c r="CN308" s="791"/>
      <c r="CO308" s="791"/>
      <c r="CP308" s="791"/>
      <c r="CQ308" s="791"/>
      <c r="CR308" s="791"/>
      <c r="CS308" s="791"/>
      <c r="CT308" s="791"/>
      <c r="CU308" s="793"/>
      <c r="CV308" s="791"/>
      <c r="CW308" s="791"/>
      <c r="CX308" s="791"/>
      <c r="CY308" s="791"/>
      <c r="CZ308" s="791"/>
      <c r="DA308" s="791"/>
      <c r="DB308" s="791"/>
      <c r="DC308" s="791"/>
      <c r="DD308" s="791"/>
      <c r="DE308" s="791"/>
      <c r="DF308" s="791"/>
      <c r="DG308" s="793"/>
    </row>
    <row r="309" spans="1:111" ht="16">
      <c r="A309" s="209"/>
      <c r="B309" s="331"/>
      <c r="C309" s="1115"/>
      <c r="D309" s="84"/>
      <c r="E309" s="84"/>
      <c r="F309" s="84"/>
      <c r="G309" s="84"/>
      <c r="H309" s="84"/>
      <c r="I309" s="84"/>
      <c r="J309" s="84"/>
      <c r="K309" s="84"/>
      <c r="L309" s="84"/>
      <c r="M309" s="84"/>
      <c r="N309" s="84"/>
      <c r="O309" s="84"/>
      <c r="P309" s="84"/>
      <c r="Q309" s="84"/>
      <c r="R309" s="84"/>
      <c r="S309" s="84"/>
      <c r="T309" s="84"/>
      <c r="U309" s="84"/>
      <c r="V309" s="84"/>
      <c r="W309" s="84"/>
      <c r="X309" s="84"/>
      <c r="Y309" s="84"/>
      <c r="Z309" s="84"/>
      <c r="AA309" s="771"/>
      <c r="AB309" s="84"/>
      <c r="AC309" s="84"/>
      <c r="AD309" s="84"/>
      <c r="AE309" s="84"/>
      <c r="AF309" s="84"/>
      <c r="AG309" s="84"/>
      <c r="AH309" s="84"/>
      <c r="AI309" s="84"/>
      <c r="AJ309" s="84"/>
      <c r="AK309" s="84"/>
      <c r="AL309" s="84"/>
      <c r="AM309" s="771"/>
      <c r="AN309" s="84"/>
      <c r="AO309" s="84"/>
      <c r="AP309" s="84"/>
      <c r="AQ309" s="84"/>
      <c r="AR309" s="84"/>
      <c r="AS309" s="84"/>
      <c r="AT309" s="84"/>
      <c r="AU309" s="84"/>
      <c r="AV309" s="84"/>
      <c r="AW309" s="84"/>
      <c r="AX309" s="84"/>
      <c r="AY309" s="771"/>
      <c r="AZ309" s="84"/>
      <c r="BA309" s="84"/>
      <c r="BB309" s="84"/>
      <c r="BC309" s="84"/>
      <c r="BD309" s="84"/>
      <c r="BE309" s="84"/>
      <c r="BF309" s="84"/>
      <c r="BG309" s="84"/>
      <c r="BH309" s="84"/>
      <c r="BI309" s="84"/>
      <c r="BJ309" s="84"/>
      <c r="BK309" s="771"/>
      <c r="BL309" s="84"/>
      <c r="BM309" s="84"/>
      <c r="BN309" s="84"/>
      <c r="BO309" s="84"/>
      <c r="BP309" s="84"/>
      <c r="BQ309" s="84"/>
      <c r="BR309" s="84"/>
      <c r="BS309" s="84"/>
      <c r="BT309" s="84"/>
      <c r="BU309" s="84"/>
      <c r="BV309" s="84"/>
      <c r="BW309" s="771"/>
      <c r="BX309" s="84"/>
      <c r="BY309" s="84"/>
      <c r="BZ309" s="84"/>
      <c r="CA309" s="84"/>
      <c r="CB309" s="84"/>
      <c r="CC309" s="84"/>
      <c r="CD309" s="84"/>
      <c r="CE309" s="84"/>
      <c r="CF309" s="84"/>
      <c r="CG309" s="84"/>
      <c r="CH309" s="84"/>
      <c r="CI309" s="771"/>
      <c r="CJ309" s="791"/>
      <c r="CK309" s="791"/>
      <c r="CL309" s="791"/>
      <c r="CM309" s="791"/>
      <c r="CN309" s="791"/>
      <c r="CO309" s="791"/>
      <c r="CP309" s="791"/>
      <c r="CQ309" s="791"/>
      <c r="CR309" s="791"/>
      <c r="CS309" s="791"/>
      <c r="CT309" s="791"/>
      <c r="CU309" s="793"/>
      <c r="CV309" s="791"/>
      <c r="CW309" s="791"/>
      <c r="CX309" s="791"/>
      <c r="CY309" s="791"/>
      <c r="CZ309" s="791"/>
      <c r="DA309" s="791"/>
      <c r="DB309" s="791"/>
      <c r="DC309" s="791"/>
      <c r="DD309" s="791"/>
      <c r="DE309" s="791"/>
      <c r="DF309" s="791"/>
      <c r="DG309" s="793"/>
    </row>
    <row r="310" spans="1:111" ht="16">
      <c r="A310" s="209"/>
      <c r="B310" s="331"/>
      <c r="C310" s="1115"/>
      <c r="D310" s="84"/>
      <c r="E310" s="84"/>
      <c r="F310" s="84"/>
      <c r="G310" s="84"/>
      <c r="H310" s="84"/>
      <c r="I310" s="84"/>
      <c r="J310" s="84"/>
      <c r="K310" s="84"/>
      <c r="L310" s="84"/>
      <c r="M310" s="84"/>
      <c r="N310" s="84"/>
      <c r="O310" s="84"/>
      <c r="P310" s="84"/>
      <c r="Q310" s="84"/>
      <c r="R310" s="84"/>
      <c r="S310" s="84"/>
      <c r="T310" s="84"/>
      <c r="U310" s="84"/>
      <c r="V310" s="84"/>
      <c r="W310" s="84"/>
      <c r="X310" s="84"/>
      <c r="Y310" s="84"/>
      <c r="Z310" s="84"/>
      <c r="AA310" s="771"/>
      <c r="AB310" s="84"/>
      <c r="AC310" s="84"/>
      <c r="AD310" s="84"/>
      <c r="AE310" s="84"/>
      <c r="AF310" s="84"/>
      <c r="AG310" s="84"/>
      <c r="AH310" s="84"/>
      <c r="AI310" s="84"/>
      <c r="AJ310" s="84"/>
      <c r="AK310" s="84"/>
      <c r="AL310" s="84"/>
      <c r="AM310" s="771"/>
      <c r="AN310" s="84"/>
      <c r="AO310" s="84"/>
      <c r="AP310" s="84"/>
      <c r="AQ310" s="84"/>
      <c r="AR310" s="84"/>
      <c r="AS310" s="84"/>
      <c r="AT310" s="84"/>
      <c r="AU310" s="84"/>
      <c r="AV310" s="84"/>
      <c r="AW310" s="84"/>
      <c r="AX310" s="84"/>
      <c r="AY310" s="771"/>
      <c r="AZ310" s="84"/>
      <c r="BA310" s="84"/>
      <c r="BB310" s="84"/>
      <c r="BC310" s="84"/>
      <c r="BD310" s="84"/>
      <c r="BE310" s="84"/>
      <c r="BF310" s="84"/>
      <c r="BG310" s="84"/>
      <c r="BH310" s="84"/>
      <c r="BI310" s="84"/>
      <c r="BJ310" s="84"/>
      <c r="BK310" s="771"/>
      <c r="BL310" s="84"/>
      <c r="BM310" s="84"/>
      <c r="BN310" s="84"/>
      <c r="BO310" s="84"/>
      <c r="BP310" s="84"/>
      <c r="BQ310" s="84"/>
      <c r="BR310" s="84"/>
      <c r="BS310" s="84"/>
      <c r="BT310" s="84"/>
      <c r="BU310" s="84"/>
      <c r="BV310" s="84"/>
      <c r="BW310" s="771"/>
      <c r="BX310" s="84"/>
      <c r="BY310" s="84"/>
      <c r="BZ310" s="84"/>
      <c r="CA310" s="84"/>
      <c r="CB310" s="84"/>
      <c r="CC310" s="84"/>
      <c r="CD310" s="84"/>
      <c r="CE310" s="84"/>
      <c r="CF310" s="84"/>
      <c r="CG310" s="84"/>
      <c r="CH310" s="84"/>
      <c r="CI310" s="771"/>
      <c r="CJ310" s="791"/>
      <c r="CK310" s="791"/>
      <c r="CL310" s="791"/>
      <c r="CM310" s="791"/>
      <c r="CN310" s="791"/>
      <c r="CO310" s="791"/>
      <c r="CP310" s="791"/>
      <c r="CQ310" s="791"/>
      <c r="CR310" s="791"/>
      <c r="CS310" s="791"/>
      <c r="CT310" s="791"/>
      <c r="CU310" s="793"/>
      <c r="CV310" s="791"/>
      <c r="CW310" s="791"/>
      <c r="CX310" s="791"/>
      <c r="CY310" s="791"/>
      <c r="CZ310" s="791"/>
      <c r="DA310" s="791"/>
      <c r="DB310" s="791"/>
      <c r="DC310" s="791"/>
      <c r="DD310" s="791"/>
      <c r="DE310" s="791"/>
      <c r="DF310" s="791"/>
      <c r="DG310" s="793"/>
    </row>
    <row r="311" spans="1:111" ht="16">
      <c r="A311" s="209"/>
      <c r="B311" s="331"/>
      <c r="C311" s="1115"/>
      <c r="D311" s="84"/>
      <c r="E311" s="84"/>
      <c r="F311" s="84"/>
      <c r="G311" s="84"/>
      <c r="H311" s="84"/>
      <c r="I311" s="84"/>
      <c r="J311" s="84"/>
      <c r="K311" s="84"/>
      <c r="L311" s="84"/>
      <c r="M311" s="84"/>
      <c r="N311" s="84"/>
      <c r="O311" s="84"/>
      <c r="P311" s="84"/>
      <c r="Q311" s="84"/>
      <c r="R311" s="84"/>
      <c r="S311" s="84"/>
      <c r="T311" s="84"/>
      <c r="U311" s="84"/>
      <c r="V311" s="84"/>
      <c r="W311" s="84"/>
      <c r="X311" s="84"/>
      <c r="Y311" s="84"/>
      <c r="Z311" s="84"/>
      <c r="AA311" s="771"/>
      <c r="AB311" s="84"/>
      <c r="AC311" s="84"/>
      <c r="AD311" s="84"/>
      <c r="AE311" s="84"/>
      <c r="AF311" s="84"/>
      <c r="AG311" s="84"/>
      <c r="AH311" s="84"/>
      <c r="AI311" s="84"/>
      <c r="AJ311" s="84"/>
      <c r="AK311" s="84"/>
      <c r="AL311" s="84"/>
      <c r="AM311" s="771"/>
      <c r="AN311" s="84"/>
      <c r="AO311" s="84"/>
      <c r="AP311" s="84"/>
      <c r="AQ311" s="84"/>
      <c r="AR311" s="84"/>
      <c r="AS311" s="84"/>
      <c r="AT311" s="84"/>
      <c r="AU311" s="84"/>
      <c r="AV311" s="84"/>
      <c r="AW311" s="84"/>
      <c r="AX311" s="84"/>
      <c r="AY311" s="771"/>
      <c r="AZ311" s="84"/>
      <c r="BA311" s="84"/>
      <c r="BB311" s="84"/>
      <c r="BC311" s="84"/>
      <c r="BD311" s="84"/>
      <c r="BE311" s="84"/>
      <c r="BF311" s="84"/>
      <c r="BG311" s="84"/>
      <c r="BH311" s="84"/>
      <c r="BI311" s="84"/>
      <c r="BJ311" s="84"/>
      <c r="BK311" s="771"/>
      <c r="BL311" s="84"/>
      <c r="BM311" s="84"/>
      <c r="BN311" s="84"/>
      <c r="BO311" s="84"/>
      <c r="BP311" s="84"/>
      <c r="BQ311" s="84"/>
      <c r="BR311" s="84"/>
      <c r="BS311" s="84"/>
      <c r="BT311" s="84"/>
      <c r="BU311" s="84"/>
      <c r="BV311" s="84"/>
      <c r="BW311" s="771"/>
      <c r="BX311" s="84"/>
      <c r="BY311" s="84"/>
      <c r="BZ311" s="84"/>
      <c r="CA311" s="84"/>
      <c r="CB311" s="84"/>
      <c r="CC311" s="84"/>
      <c r="CD311" s="84"/>
      <c r="CE311" s="84"/>
      <c r="CF311" s="84"/>
      <c r="CG311" s="84"/>
      <c r="CH311" s="84"/>
      <c r="CI311" s="771"/>
      <c r="CJ311" s="791"/>
      <c r="CK311" s="791"/>
      <c r="CL311" s="791"/>
      <c r="CM311" s="791"/>
      <c r="CN311" s="791"/>
      <c r="CO311" s="791"/>
      <c r="CP311" s="791"/>
      <c r="CQ311" s="791"/>
      <c r="CR311" s="791"/>
      <c r="CS311" s="791"/>
      <c r="CT311" s="791"/>
      <c r="CU311" s="793"/>
      <c r="CV311" s="791"/>
      <c r="CW311" s="791"/>
      <c r="CX311" s="791"/>
      <c r="CY311" s="791"/>
      <c r="CZ311" s="791"/>
      <c r="DA311" s="791"/>
      <c r="DB311" s="791"/>
      <c r="DC311" s="791"/>
      <c r="DD311" s="791"/>
      <c r="DE311" s="791"/>
      <c r="DF311" s="791"/>
      <c r="DG311" s="793"/>
    </row>
    <row r="312" spans="1:111" ht="16">
      <c r="A312" s="209"/>
      <c r="B312" s="331"/>
      <c r="C312" s="1115"/>
      <c r="D312" s="84"/>
      <c r="E312" s="84"/>
      <c r="F312" s="84"/>
      <c r="G312" s="84"/>
      <c r="H312" s="84"/>
      <c r="I312" s="84"/>
      <c r="J312" s="84"/>
      <c r="K312" s="84"/>
      <c r="L312" s="84"/>
      <c r="M312" s="84"/>
      <c r="N312" s="84"/>
      <c r="O312" s="84"/>
      <c r="P312" s="84"/>
      <c r="Q312" s="84"/>
      <c r="R312" s="84"/>
      <c r="S312" s="84"/>
      <c r="T312" s="84"/>
      <c r="U312" s="84"/>
      <c r="V312" s="84"/>
      <c r="W312" s="84"/>
      <c r="X312" s="84"/>
      <c r="Y312" s="84"/>
      <c r="Z312" s="84"/>
      <c r="AA312" s="771"/>
      <c r="AB312" s="84"/>
      <c r="AC312" s="84"/>
      <c r="AD312" s="84"/>
      <c r="AE312" s="84"/>
      <c r="AF312" s="84"/>
      <c r="AG312" s="84"/>
      <c r="AH312" s="84"/>
      <c r="AI312" s="84"/>
      <c r="AJ312" s="84"/>
      <c r="AK312" s="84"/>
      <c r="AL312" s="84"/>
      <c r="AM312" s="771"/>
      <c r="AN312" s="84"/>
      <c r="AO312" s="84"/>
      <c r="AP312" s="84"/>
      <c r="AQ312" s="84"/>
      <c r="AR312" s="84"/>
      <c r="AS312" s="84"/>
      <c r="AT312" s="84"/>
      <c r="AU312" s="84"/>
      <c r="AV312" s="84"/>
      <c r="AW312" s="84"/>
      <c r="AX312" s="84"/>
      <c r="AY312" s="771"/>
      <c r="AZ312" s="84"/>
      <c r="BA312" s="84"/>
      <c r="BB312" s="84"/>
      <c r="BC312" s="84"/>
      <c r="BD312" s="84"/>
      <c r="BE312" s="84"/>
      <c r="BF312" s="84"/>
      <c r="BG312" s="84"/>
      <c r="BH312" s="84"/>
      <c r="BI312" s="84"/>
      <c r="BJ312" s="84"/>
      <c r="BK312" s="771"/>
      <c r="BL312" s="84"/>
      <c r="BM312" s="84"/>
      <c r="BN312" s="84"/>
      <c r="BO312" s="84"/>
      <c r="BP312" s="84"/>
      <c r="BQ312" s="84"/>
      <c r="BR312" s="84"/>
      <c r="BS312" s="84"/>
      <c r="BT312" s="84"/>
      <c r="BU312" s="84"/>
      <c r="BV312" s="84"/>
      <c r="BW312" s="771"/>
      <c r="BX312" s="84"/>
      <c r="BY312" s="84"/>
      <c r="BZ312" s="84"/>
      <c r="CA312" s="84"/>
      <c r="CB312" s="84"/>
      <c r="CC312" s="84"/>
      <c r="CD312" s="84"/>
      <c r="CE312" s="84"/>
      <c r="CF312" s="84"/>
      <c r="CG312" s="84"/>
      <c r="CH312" s="84"/>
      <c r="CI312" s="771"/>
      <c r="CJ312" s="791"/>
      <c r="CK312" s="791"/>
      <c r="CL312" s="791"/>
      <c r="CM312" s="791"/>
      <c r="CN312" s="791"/>
      <c r="CO312" s="791"/>
      <c r="CP312" s="791"/>
      <c r="CQ312" s="791"/>
      <c r="CR312" s="791"/>
      <c r="CS312" s="791"/>
      <c r="CT312" s="791"/>
      <c r="CU312" s="793"/>
      <c r="CV312" s="791"/>
      <c r="CW312" s="791"/>
      <c r="CX312" s="791"/>
      <c r="CY312" s="791"/>
      <c r="CZ312" s="791"/>
      <c r="DA312" s="791"/>
      <c r="DB312" s="791"/>
      <c r="DC312" s="791"/>
      <c r="DD312" s="791"/>
      <c r="DE312" s="791"/>
      <c r="DF312" s="791"/>
      <c r="DG312" s="793"/>
    </row>
    <row r="313" spans="1:111" ht="16">
      <c r="A313" s="209"/>
      <c r="B313" s="331"/>
      <c r="C313" s="1115"/>
      <c r="D313" s="84"/>
      <c r="E313" s="84"/>
      <c r="F313" s="84"/>
      <c r="G313" s="84"/>
      <c r="H313" s="84"/>
      <c r="I313" s="84"/>
      <c r="J313" s="84"/>
      <c r="K313" s="84"/>
      <c r="L313" s="84"/>
      <c r="M313" s="84"/>
      <c r="N313" s="84"/>
      <c r="O313" s="84"/>
      <c r="P313" s="84"/>
      <c r="Q313" s="84"/>
      <c r="R313" s="84"/>
      <c r="S313" s="84"/>
      <c r="T313" s="84"/>
      <c r="U313" s="84"/>
      <c r="V313" s="84"/>
      <c r="W313" s="84"/>
      <c r="X313" s="84"/>
      <c r="Y313" s="84"/>
      <c r="Z313" s="84"/>
      <c r="AA313" s="771"/>
      <c r="AB313" s="84"/>
      <c r="AC313" s="84"/>
      <c r="AD313" s="84"/>
      <c r="AE313" s="84"/>
      <c r="AF313" s="84"/>
      <c r="AG313" s="84"/>
      <c r="AH313" s="84"/>
      <c r="AI313" s="84"/>
      <c r="AJ313" s="84"/>
      <c r="AK313" s="84"/>
      <c r="AL313" s="84"/>
      <c r="AM313" s="771"/>
      <c r="AN313" s="84"/>
      <c r="AO313" s="84"/>
      <c r="AP313" s="84"/>
      <c r="AQ313" s="84"/>
      <c r="AR313" s="84"/>
      <c r="AS313" s="84"/>
      <c r="AT313" s="84"/>
      <c r="AU313" s="84"/>
      <c r="AV313" s="84"/>
      <c r="AW313" s="84"/>
      <c r="AX313" s="84"/>
      <c r="AY313" s="771"/>
      <c r="AZ313" s="84"/>
      <c r="BA313" s="84"/>
      <c r="BB313" s="84"/>
      <c r="BC313" s="84"/>
      <c r="BD313" s="84"/>
      <c r="BE313" s="84"/>
      <c r="BF313" s="84"/>
      <c r="BG313" s="84"/>
      <c r="BH313" s="84"/>
      <c r="BI313" s="84"/>
      <c r="BJ313" s="84"/>
      <c r="BK313" s="771"/>
      <c r="BL313" s="84"/>
      <c r="BM313" s="84"/>
      <c r="BN313" s="84"/>
      <c r="BO313" s="84"/>
      <c r="BP313" s="84"/>
      <c r="BQ313" s="84"/>
      <c r="BR313" s="84"/>
      <c r="BS313" s="84"/>
      <c r="BT313" s="84"/>
      <c r="BU313" s="84"/>
      <c r="BV313" s="84"/>
      <c r="BW313" s="771"/>
      <c r="BX313" s="84"/>
      <c r="BY313" s="84"/>
      <c r="BZ313" s="84"/>
      <c r="CA313" s="84"/>
      <c r="CB313" s="84"/>
      <c r="CC313" s="84"/>
      <c r="CD313" s="84"/>
      <c r="CE313" s="84"/>
      <c r="CF313" s="84"/>
      <c r="CG313" s="84"/>
      <c r="CH313" s="84"/>
      <c r="CI313" s="771"/>
      <c r="CJ313" s="791"/>
      <c r="CK313" s="791"/>
      <c r="CL313" s="791"/>
      <c r="CM313" s="791"/>
      <c r="CN313" s="791"/>
      <c r="CO313" s="791"/>
      <c r="CP313" s="791"/>
      <c r="CQ313" s="791"/>
      <c r="CR313" s="791"/>
      <c r="CS313" s="791"/>
      <c r="CT313" s="791"/>
      <c r="CU313" s="793"/>
      <c r="CV313" s="791"/>
      <c r="CW313" s="791"/>
      <c r="CX313" s="791"/>
      <c r="CY313" s="791"/>
      <c r="CZ313" s="791"/>
      <c r="DA313" s="791"/>
      <c r="DB313" s="791"/>
      <c r="DC313" s="791"/>
      <c r="DD313" s="791"/>
      <c r="DE313" s="791"/>
      <c r="DF313" s="791"/>
      <c r="DG313" s="793"/>
    </row>
    <row r="314" spans="1:111" ht="16">
      <c r="A314" s="209"/>
      <c r="B314" s="331"/>
      <c r="C314" s="1115"/>
      <c r="D314" s="84"/>
      <c r="E314" s="84"/>
      <c r="F314" s="84"/>
      <c r="G314" s="84"/>
      <c r="H314" s="84"/>
      <c r="I314" s="84"/>
      <c r="J314" s="84"/>
      <c r="K314" s="84"/>
      <c r="L314" s="84"/>
      <c r="M314" s="84"/>
      <c r="N314" s="84"/>
      <c r="O314" s="84"/>
      <c r="P314" s="84"/>
      <c r="Q314" s="84"/>
      <c r="R314" s="84"/>
      <c r="S314" s="84"/>
      <c r="T314" s="84"/>
      <c r="U314" s="84"/>
      <c r="V314" s="84"/>
      <c r="W314" s="84"/>
      <c r="X314" s="84"/>
      <c r="Y314" s="84"/>
      <c r="Z314" s="84"/>
      <c r="AA314" s="771"/>
      <c r="AB314" s="84"/>
      <c r="AC314" s="84"/>
      <c r="AD314" s="84"/>
      <c r="AE314" s="84"/>
      <c r="AF314" s="84"/>
      <c r="AG314" s="84"/>
      <c r="AH314" s="84"/>
      <c r="AI314" s="84"/>
      <c r="AJ314" s="84"/>
      <c r="AK314" s="84"/>
      <c r="AL314" s="84"/>
      <c r="AM314" s="771"/>
      <c r="AN314" s="84"/>
      <c r="AO314" s="84"/>
      <c r="AP314" s="84"/>
      <c r="AQ314" s="84"/>
      <c r="AR314" s="84"/>
      <c r="AS314" s="84"/>
      <c r="AT314" s="84"/>
      <c r="AU314" s="84"/>
      <c r="AV314" s="84"/>
      <c r="AW314" s="84"/>
      <c r="AX314" s="84"/>
      <c r="AY314" s="771"/>
      <c r="AZ314" s="84"/>
      <c r="BA314" s="84"/>
      <c r="BB314" s="84"/>
      <c r="BC314" s="84"/>
      <c r="BD314" s="84"/>
      <c r="BE314" s="84"/>
      <c r="BF314" s="84"/>
      <c r="BG314" s="84"/>
      <c r="BH314" s="84"/>
      <c r="BI314" s="84"/>
      <c r="BJ314" s="84"/>
      <c r="BK314" s="771"/>
      <c r="BL314" s="84"/>
      <c r="BM314" s="84"/>
      <c r="BN314" s="84"/>
      <c r="BO314" s="84"/>
      <c r="BP314" s="84"/>
      <c r="BQ314" s="84"/>
      <c r="BR314" s="84"/>
      <c r="BS314" s="84"/>
      <c r="BT314" s="84"/>
      <c r="BU314" s="84"/>
      <c r="BV314" s="84"/>
      <c r="BW314" s="771"/>
      <c r="BX314" s="84"/>
      <c r="BY314" s="84"/>
      <c r="BZ314" s="84"/>
      <c r="CA314" s="84"/>
      <c r="CB314" s="84"/>
      <c r="CC314" s="84"/>
      <c r="CD314" s="84"/>
      <c r="CE314" s="84"/>
      <c r="CF314" s="84"/>
      <c r="CG314" s="84"/>
      <c r="CH314" s="84"/>
      <c r="CI314" s="771"/>
      <c r="CJ314" s="791"/>
      <c r="CK314" s="791"/>
      <c r="CL314" s="791"/>
      <c r="CM314" s="791"/>
      <c r="CN314" s="791"/>
      <c r="CO314" s="791"/>
      <c r="CP314" s="791"/>
      <c r="CQ314" s="791"/>
      <c r="CR314" s="791"/>
      <c r="CS314" s="791"/>
      <c r="CT314" s="791"/>
      <c r="CU314" s="793"/>
      <c r="CV314" s="791"/>
      <c r="CW314" s="791"/>
      <c r="CX314" s="791"/>
      <c r="CY314" s="791"/>
      <c r="CZ314" s="791"/>
      <c r="DA314" s="791"/>
      <c r="DB314" s="791"/>
      <c r="DC314" s="791"/>
      <c r="DD314" s="791"/>
      <c r="DE314" s="791"/>
      <c r="DF314" s="791"/>
      <c r="DG314" s="793"/>
    </row>
    <row r="315" spans="1:111" ht="16">
      <c r="A315" s="209"/>
      <c r="B315" s="331"/>
      <c r="C315" s="1115"/>
      <c r="D315" s="84"/>
      <c r="E315" s="84"/>
      <c r="F315" s="84"/>
      <c r="G315" s="84"/>
      <c r="H315" s="84"/>
      <c r="I315" s="84"/>
      <c r="J315" s="84"/>
      <c r="K315" s="84"/>
      <c r="L315" s="84"/>
      <c r="M315" s="84"/>
      <c r="N315" s="84"/>
      <c r="O315" s="84"/>
      <c r="P315" s="84"/>
      <c r="Q315" s="84"/>
      <c r="R315" s="84"/>
      <c r="S315" s="84"/>
      <c r="T315" s="84"/>
      <c r="U315" s="84"/>
      <c r="V315" s="84"/>
      <c r="W315" s="84"/>
      <c r="X315" s="84"/>
      <c r="Y315" s="84"/>
      <c r="Z315" s="84"/>
      <c r="AA315" s="771"/>
      <c r="AB315" s="84"/>
      <c r="AC315" s="84"/>
      <c r="AD315" s="84"/>
      <c r="AE315" s="84"/>
      <c r="AF315" s="84"/>
      <c r="AG315" s="84"/>
      <c r="AH315" s="84"/>
      <c r="AI315" s="84"/>
      <c r="AJ315" s="84"/>
      <c r="AK315" s="84"/>
      <c r="AL315" s="84"/>
      <c r="AM315" s="771"/>
      <c r="AN315" s="84"/>
      <c r="AO315" s="84"/>
      <c r="AP315" s="84"/>
      <c r="AQ315" s="84"/>
      <c r="AR315" s="84"/>
      <c r="AS315" s="84"/>
      <c r="AT315" s="84"/>
      <c r="AU315" s="84"/>
      <c r="AV315" s="84"/>
      <c r="AW315" s="84"/>
      <c r="AX315" s="84"/>
      <c r="AY315" s="771"/>
      <c r="AZ315" s="84"/>
      <c r="BA315" s="84"/>
      <c r="BB315" s="84"/>
      <c r="BC315" s="84"/>
      <c r="BD315" s="84"/>
      <c r="BE315" s="84"/>
      <c r="BF315" s="84"/>
      <c r="BG315" s="84"/>
      <c r="BH315" s="84"/>
      <c r="BI315" s="84"/>
      <c r="BJ315" s="84"/>
      <c r="BK315" s="771"/>
      <c r="BL315" s="84"/>
      <c r="BM315" s="84"/>
      <c r="BN315" s="84"/>
      <c r="BO315" s="84"/>
      <c r="BP315" s="84"/>
      <c r="BQ315" s="84"/>
      <c r="BR315" s="84"/>
      <c r="BS315" s="84"/>
      <c r="BT315" s="84"/>
      <c r="BU315" s="84"/>
      <c r="BV315" s="84"/>
      <c r="BW315" s="771"/>
      <c r="BX315" s="84"/>
      <c r="BY315" s="84"/>
      <c r="BZ315" s="84"/>
      <c r="CA315" s="84"/>
      <c r="CB315" s="84"/>
      <c r="CC315" s="84"/>
      <c r="CD315" s="84"/>
      <c r="CE315" s="84"/>
      <c r="CF315" s="84"/>
      <c r="CG315" s="84"/>
      <c r="CH315" s="84"/>
      <c r="CI315" s="771"/>
      <c r="CJ315" s="791"/>
      <c r="CK315" s="791"/>
      <c r="CL315" s="791"/>
      <c r="CM315" s="791"/>
      <c r="CN315" s="791"/>
      <c r="CO315" s="791"/>
      <c r="CP315" s="791"/>
      <c r="CQ315" s="791"/>
      <c r="CR315" s="791"/>
      <c r="CS315" s="791"/>
      <c r="CT315" s="791"/>
      <c r="CU315" s="793"/>
      <c r="CV315" s="791"/>
      <c r="CW315" s="791"/>
      <c r="CX315" s="791"/>
      <c r="CY315" s="791"/>
      <c r="CZ315" s="791"/>
      <c r="DA315" s="791"/>
      <c r="DB315" s="791"/>
      <c r="DC315" s="791"/>
      <c r="DD315" s="791"/>
      <c r="DE315" s="791"/>
      <c r="DF315" s="791"/>
      <c r="DG315" s="793"/>
    </row>
    <row r="316" spans="1:111" ht="16">
      <c r="A316" s="209"/>
      <c r="B316" s="331"/>
      <c r="C316" s="1115"/>
      <c r="D316" s="84"/>
      <c r="E316" s="84"/>
      <c r="F316" s="84"/>
      <c r="G316" s="84"/>
      <c r="H316" s="84"/>
      <c r="I316" s="84"/>
      <c r="J316" s="84"/>
      <c r="K316" s="84"/>
      <c r="L316" s="84"/>
      <c r="M316" s="84"/>
      <c r="N316" s="84"/>
      <c r="O316" s="84"/>
      <c r="P316" s="84"/>
      <c r="Q316" s="84"/>
      <c r="R316" s="84"/>
      <c r="S316" s="84"/>
      <c r="T316" s="84"/>
      <c r="U316" s="84"/>
      <c r="V316" s="84"/>
      <c r="W316" s="84"/>
      <c r="X316" s="84"/>
      <c r="Y316" s="84"/>
      <c r="Z316" s="84"/>
      <c r="AA316" s="771"/>
      <c r="AB316" s="84"/>
      <c r="AC316" s="84"/>
      <c r="AD316" s="84"/>
      <c r="AE316" s="84"/>
      <c r="AF316" s="84"/>
      <c r="AG316" s="84"/>
      <c r="AH316" s="84"/>
      <c r="AI316" s="84"/>
      <c r="AJ316" s="84"/>
      <c r="AK316" s="84"/>
      <c r="AL316" s="84"/>
      <c r="AM316" s="771"/>
      <c r="AN316" s="84"/>
      <c r="AO316" s="84"/>
      <c r="AP316" s="84"/>
      <c r="AQ316" s="84"/>
      <c r="AR316" s="84"/>
      <c r="AS316" s="84"/>
      <c r="AT316" s="84"/>
      <c r="AU316" s="84"/>
      <c r="AV316" s="84"/>
      <c r="AW316" s="84"/>
      <c r="AX316" s="84"/>
      <c r="AY316" s="771"/>
      <c r="AZ316" s="84"/>
      <c r="BA316" s="84"/>
      <c r="BB316" s="84"/>
      <c r="BC316" s="84"/>
      <c r="BD316" s="84"/>
      <c r="BE316" s="84"/>
      <c r="BF316" s="84"/>
      <c r="BG316" s="84"/>
      <c r="BH316" s="84"/>
      <c r="BI316" s="84"/>
      <c r="BJ316" s="84"/>
      <c r="BK316" s="771"/>
      <c r="BL316" s="84"/>
      <c r="BM316" s="84"/>
      <c r="BN316" s="84"/>
      <c r="BO316" s="84"/>
      <c r="BP316" s="84"/>
      <c r="BQ316" s="84"/>
      <c r="BR316" s="84"/>
      <c r="BS316" s="84"/>
      <c r="BT316" s="84"/>
      <c r="BU316" s="84"/>
      <c r="BV316" s="84"/>
      <c r="BW316" s="771"/>
      <c r="BX316" s="84"/>
      <c r="BY316" s="84"/>
      <c r="BZ316" s="84"/>
      <c r="CA316" s="84"/>
      <c r="CB316" s="84"/>
      <c r="CC316" s="84"/>
      <c r="CD316" s="84"/>
      <c r="CE316" s="84"/>
      <c r="CF316" s="84"/>
      <c r="CG316" s="84"/>
      <c r="CH316" s="84"/>
      <c r="CI316" s="771"/>
      <c r="CJ316" s="791"/>
      <c r="CK316" s="791"/>
      <c r="CL316" s="791"/>
      <c r="CM316" s="791"/>
      <c r="CN316" s="791"/>
      <c r="CO316" s="791"/>
      <c r="CP316" s="791"/>
      <c r="CQ316" s="791"/>
      <c r="CR316" s="791"/>
      <c r="CS316" s="791"/>
      <c r="CT316" s="791"/>
      <c r="CU316" s="793"/>
      <c r="CV316" s="791"/>
      <c r="CW316" s="791"/>
      <c r="CX316" s="791"/>
      <c r="CY316" s="791"/>
      <c r="CZ316" s="791"/>
      <c r="DA316" s="791"/>
      <c r="DB316" s="791"/>
      <c r="DC316" s="791"/>
      <c r="DD316" s="791"/>
      <c r="DE316" s="791"/>
      <c r="DF316" s="791"/>
      <c r="DG316" s="793"/>
    </row>
    <row r="317" spans="1:111" ht="16">
      <c r="A317" s="209"/>
      <c r="B317" s="331"/>
      <c r="C317" s="1115"/>
      <c r="D317" s="84"/>
      <c r="E317" s="84"/>
      <c r="F317" s="84"/>
      <c r="G317" s="84"/>
      <c r="H317" s="84"/>
      <c r="I317" s="84"/>
      <c r="J317" s="84"/>
      <c r="K317" s="84"/>
      <c r="L317" s="84"/>
      <c r="M317" s="84"/>
      <c r="N317" s="84"/>
      <c r="O317" s="84"/>
      <c r="P317" s="84"/>
      <c r="Q317" s="84"/>
      <c r="R317" s="84"/>
      <c r="S317" s="84"/>
      <c r="T317" s="84"/>
      <c r="U317" s="84"/>
      <c r="V317" s="84"/>
      <c r="W317" s="84"/>
      <c r="X317" s="84"/>
      <c r="Y317" s="84"/>
      <c r="Z317" s="84"/>
      <c r="AA317" s="771"/>
      <c r="AB317" s="84"/>
      <c r="AC317" s="84"/>
      <c r="AD317" s="84"/>
      <c r="AE317" s="84"/>
      <c r="AF317" s="84"/>
      <c r="AG317" s="84"/>
      <c r="AH317" s="84"/>
      <c r="AI317" s="84"/>
      <c r="AJ317" s="84"/>
      <c r="AK317" s="84"/>
      <c r="AL317" s="84"/>
      <c r="AM317" s="771"/>
      <c r="AN317" s="84"/>
      <c r="AO317" s="84"/>
      <c r="AP317" s="84"/>
      <c r="AQ317" s="84"/>
      <c r="AR317" s="84"/>
      <c r="AS317" s="84"/>
      <c r="AT317" s="84"/>
      <c r="AU317" s="84"/>
      <c r="AV317" s="84"/>
      <c r="AW317" s="84"/>
      <c r="AX317" s="84"/>
      <c r="AY317" s="771"/>
      <c r="AZ317" s="84"/>
      <c r="BA317" s="84"/>
      <c r="BB317" s="84"/>
      <c r="BC317" s="84"/>
      <c r="BD317" s="84"/>
      <c r="BE317" s="84"/>
      <c r="BF317" s="84"/>
      <c r="BG317" s="84"/>
      <c r="BH317" s="84"/>
      <c r="BI317" s="84"/>
      <c r="BJ317" s="84"/>
      <c r="BK317" s="771"/>
      <c r="BL317" s="84"/>
      <c r="BM317" s="84"/>
      <c r="BN317" s="84"/>
      <c r="BO317" s="84"/>
      <c r="BP317" s="84"/>
      <c r="BQ317" s="84"/>
      <c r="BR317" s="84"/>
      <c r="BS317" s="84"/>
      <c r="BT317" s="84"/>
      <c r="BU317" s="84"/>
      <c r="BV317" s="84"/>
      <c r="BW317" s="771"/>
      <c r="BX317" s="84"/>
      <c r="BY317" s="84"/>
      <c r="BZ317" s="84"/>
      <c r="CA317" s="84"/>
      <c r="CB317" s="84"/>
      <c r="CC317" s="84"/>
      <c r="CD317" s="84"/>
      <c r="CE317" s="84"/>
      <c r="CF317" s="84"/>
      <c r="CG317" s="84"/>
      <c r="CH317" s="84"/>
      <c r="CI317" s="771"/>
      <c r="CJ317" s="791"/>
      <c r="CK317" s="791"/>
      <c r="CL317" s="791"/>
      <c r="CM317" s="791"/>
      <c r="CN317" s="791"/>
      <c r="CO317" s="791"/>
      <c r="CP317" s="791"/>
      <c r="CQ317" s="791"/>
      <c r="CR317" s="791"/>
      <c r="CS317" s="791"/>
      <c r="CT317" s="791"/>
      <c r="CU317" s="793"/>
      <c r="CV317" s="791"/>
      <c r="CW317" s="791"/>
      <c r="CX317" s="791"/>
      <c r="CY317" s="791"/>
      <c r="CZ317" s="791"/>
      <c r="DA317" s="791"/>
      <c r="DB317" s="791"/>
      <c r="DC317" s="791"/>
      <c r="DD317" s="791"/>
      <c r="DE317" s="791"/>
      <c r="DF317" s="791"/>
      <c r="DG317" s="793"/>
    </row>
    <row r="318" spans="1:111" ht="16">
      <c r="A318" s="209"/>
      <c r="B318" s="331"/>
      <c r="C318" s="1115"/>
      <c r="D318" s="84"/>
      <c r="E318" s="84"/>
      <c r="F318" s="84"/>
      <c r="G318" s="84"/>
      <c r="H318" s="84"/>
      <c r="I318" s="84"/>
      <c r="J318" s="84"/>
      <c r="K318" s="84"/>
      <c r="L318" s="84"/>
      <c r="M318" s="84"/>
      <c r="N318" s="84"/>
      <c r="O318" s="84"/>
      <c r="P318" s="84"/>
      <c r="Q318" s="84"/>
      <c r="R318" s="84"/>
      <c r="S318" s="84"/>
      <c r="T318" s="84"/>
      <c r="U318" s="84"/>
      <c r="V318" s="84"/>
      <c r="W318" s="84"/>
      <c r="X318" s="84"/>
      <c r="Y318" s="84"/>
      <c r="Z318" s="84"/>
      <c r="AA318" s="771"/>
      <c r="AB318" s="84"/>
      <c r="AC318" s="84"/>
      <c r="AD318" s="84"/>
      <c r="AE318" s="84"/>
      <c r="AF318" s="84"/>
      <c r="AG318" s="84"/>
      <c r="AH318" s="84"/>
      <c r="AI318" s="84"/>
      <c r="AJ318" s="84"/>
      <c r="AK318" s="84"/>
      <c r="AL318" s="84"/>
      <c r="AM318" s="771"/>
      <c r="AN318" s="84"/>
      <c r="AO318" s="84"/>
      <c r="AP318" s="84"/>
      <c r="AQ318" s="84"/>
      <c r="AR318" s="84"/>
      <c r="AS318" s="84"/>
      <c r="AT318" s="84"/>
      <c r="AU318" s="84"/>
      <c r="AV318" s="84"/>
      <c r="AW318" s="84"/>
      <c r="AX318" s="84"/>
      <c r="AY318" s="771"/>
      <c r="AZ318" s="84"/>
      <c r="BA318" s="84"/>
      <c r="BB318" s="84"/>
      <c r="BC318" s="84"/>
      <c r="BD318" s="84"/>
      <c r="BE318" s="84"/>
      <c r="BF318" s="84"/>
      <c r="BG318" s="84"/>
      <c r="BH318" s="84"/>
      <c r="BI318" s="84"/>
      <c r="BJ318" s="84"/>
      <c r="BK318" s="771"/>
      <c r="BL318" s="84"/>
      <c r="BM318" s="84"/>
      <c r="BN318" s="84"/>
      <c r="BO318" s="84"/>
      <c r="BP318" s="84"/>
      <c r="BQ318" s="84"/>
      <c r="BR318" s="84"/>
      <c r="BS318" s="84"/>
      <c r="BT318" s="84"/>
      <c r="BU318" s="84"/>
      <c r="BV318" s="84"/>
      <c r="BW318" s="771"/>
      <c r="BX318" s="84"/>
      <c r="BY318" s="84"/>
      <c r="BZ318" s="84"/>
      <c r="CA318" s="84"/>
      <c r="CB318" s="84"/>
      <c r="CC318" s="84"/>
      <c r="CD318" s="84"/>
      <c r="CE318" s="84"/>
      <c r="CF318" s="84"/>
      <c r="CG318" s="84"/>
      <c r="CH318" s="84"/>
      <c r="CI318" s="771"/>
      <c r="CJ318" s="791"/>
      <c r="CK318" s="791"/>
      <c r="CL318" s="791"/>
      <c r="CM318" s="791"/>
      <c r="CN318" s="791"/>
      <c r="CO318" s="791"/>
      <c r="CP318" s="791"/>
      <c r="CQ318" s="791"/>
      <c r="CR318" s="791"/>
      <c r="CS318" s="791"/>
      <c r="CT318" s="791"/>
      <c r="CU318" s="793"/>
      <c r="CV318" s="791"/>
      <c r="CW318" s="791"/>
      <c r="CX318" s="791"/>
      <c r="CY318" s="791"/>
      <c r="CZ318" s="791"/>
      <c r="DA318" s="791"/>
      <c r="DB318" s="791"/>
      <c r="DC318" s="791"/>
      <c r="DD318" s="791"/>
      <c r="DE318" s="791"/>
      <c r="DF318" s="791"/>
      <c r="DG318" s="793"/>
    </row>
    <row r="319" spans="1:111" ht="16">
      <c r="A319" s="209"/>
      <c r="B319" s="331"/>
      <c r="C319" s="1115"/>
      <c r="D319" s="84"/>
      <c r="E319" s="84"/>
      <c r="F319" s="84"/>
      <c r="G319" s="84"/>
      <c r="H319" s="84"/>
      <c r="I319" s="84"/>
      <c r="J319" s="84"/>
      <c r="K319" s="84"/>
      <c r="L319" s="84"/>
      <c r="M319" s="84"/>
      <c r="N319" s="84"/>
      <c r="O319" s="84"/>
      <c r="P319" s="84"/>
      <c r="Q319" s="84"/>
      <c r="R319" s="84"/>
      <c r="S319" s="84"/>
      <c r="T319" s="84"/>
      <c r="U319" s="84"/>
      <c r="V319" s="84"/>
      <c r="W319" s="84"/>
      <c r="X319" s="84"/>
      <c r="Y319" s="84"/>
      <c r="Z319" s="84"/>
      <c r="AA319" s="771"/>
      <c r="AB319" s="84"/>
      <c r="AC319" s="84"/>
      <c r="AD319" s="84"/>
      <c r="AE319" s="84"/>
      <c r="AF319" s="84"/>
      <c r="AG319" s="84"/>
      <c r="AH319" s="84"/>
      <c r="AI319" s="84"/>
      <c r="AJ319" s="84"/>
      <c r="AK319" s="84"/>
      <c r="AL319" s="84"/>
      <c r="AM319" s="771"/>
      <c r="AN319" s="84"/>
      <c r="AO319" s="84"/>
      <c r="AP319" s="84"/>
      <c r="AQ319" s="84"/>
      <c r="AR319" s="84"/>
      <c r="AS319" s="84"/>
      <c r="AT319" s="84"/>
      <c r="AU319" s="84"/>
      <c r="AV319" s="84"/>
      <c r="AW319" s="84"/>
      <c r="AX319" s="84"/>
      <c r="AY319" s="771"/>
      <c r="AZ319" s="84"/>
      <c r="BA319" s="84"/>
      <c r="BB319" s="84"/>
      <c r="BC319" s="84"/>
      <c r="BD319" s="84"/>
      <c r="BE319" s="84"/>
      <c r="BF319" s="84"/>
      <c r="BG319" s="84"/>
      <c r="BH319" s="84"/>
      <c r="BI319" s="84"/>
      <c r="BJ319" s="84"/>
      <c r="BK319" s="771"/>
      <c r="BL319" s="84"/>
      <c r="BM319" s="84"/>
      <c r="BN319" s="84"/>
      <c r="BO319" s="84"/>
      <c r="BP319" s="84"/>
      <c r="BQ319" s="84"/>
      <c r="BR319" s="84"/>
      <c r="BS319" s="84"/>
      <c r="BT319" s="84"/>
      <c r="BU319" s="84"/>
      <c r="BV319" s="84"/>
      <c r="BW319" s="771"/>
      <c r="BX319" s="84"/>
      <c r="BY319" s="84"/>
      <c r="BZ319" s="84"/>
      <c r="CA319" s="84"/>
      <c r="CB319" s="84"/>
      <c r="CC319" s="84"/>
      <c r="CD319" s="84"/>
      <c r="CE319" s="84"/>
      <c r="CF319" s="84"/>
      <c r="CG319" s="84"/>
      <c r="CH319" s="84"/>
      <c r="CI319" s="771"/>
      <c r="CJ319" s="791"/>
      <c r="CK319" s="791"/>
      <c r="CL319" s="791"/>
      <c r="CM319" s="791"/>
      <c r="CN319" s="791"/>
      <c r="CO319" s="791"/>
      <c r="CP319" s="791"/>
      <c r="CQ319" s="791"/>
      <c r="CR319" s="791"/>
      <c r="CS319" s="791"/>
      <c r="CT319" s="791"/>
      <c r="CU319" s="793"/>
      <c r="CV319" s="791"/>
      <c r="CW319" s="791"/>
      <c r="CX319" s="791"/>
      <c r="CY319" s="791"/>
      <c r="CZ319" s="791"/>
      <c r="DA319" s="791"/>
      <c r="DB319" s="791"/>
      <c r="DC319" s="791"/>
      <c r="DD319" s="791"/>
      <c r="DE319" s="791"/>
      <c r="DF319" s="791"/>
      <c r="DG319" s="793"/>
    </row>
    <row r="320" spans="1:111" ht="16">
      <c r="A320" s="209"/>
      <c r="B320" s="331"/>
      <c r="C320" s="1115"/>
      <c r="D320" s="84"/>
      <c r="E320" s="84"/>
      <c r="F320" s="84"/>
      <c r="G320" s="84"/>
      <c r="H320" s="84"/>
      <c r="I320" s="84"/>
      <c r="J320" s="84"/>
      <c r="K320" s="84"/>
      <c r="L320" s="84"/>
      <c r="M320" s="84"/>
      <c r="N320" s="84"/>
      <c r="O320" s="84"/>
      <c r="P320" s="84"/>
      <c r="Q320" s="84"/>
      <c r="R320" s="84"/>
      <c r="S320" s="84"/>
      <c r="T320" s="84"/>
      <c r="U320" s="84"/>
      <c r="V320" s="84"/>
      <c r="W320" s="84"/>
      <c r="X320" s="84"/>
      <c r="Y320" s="84"/>
      <c r="Z320" s="84"/>
      <c r="AA320" s="771"/>
      <c r="AB320" s="84"/>
      <c r="AC320" s="84"/>
      <c r="AD320" s="84"/>
      <c r="AE320" s="84"/>
      <c r="AF320" s="84"/>
      <c r="AG320" s="84"/>
      <c r="AH320" s="84"/>
      <c r="AI320" s="84"/>
      <c r="AJ320" s="84"/>
      <c r="AK320" s="84"/>
      <c r="AL320" s="84"/>
      <c r="AM320" s="771"/>
      <c r="AN320" s="84"/>
      <c r="AO320" s="84"/>
      <c r="AP320" s="84"/>
      <c r="AQ320" s="84"/>
      <c r="AR320" s="84"/>
      <c r="AS320" s="84"/>
      <c r="AT320" s="84"/>
      <c r="AU320" s="84"/>
      <c r="AV320" s="84"/>
      <c r="AW320" s="84"/>
      <c r="AX320" s="84"/>
      <c r="AY320" s="771"/>
      <c r="AZ320" s="84"/>
      <c r="BA320" s="84"/>
      <c r="BB320" s="84"/>
      <c r="BC320" s="84"/>
      <c r="BD320" s="84"/>
      <c r="BE320" s="84"/>
      <c r="BF320" s="84"/>
      <c r="BG320" s="84"/>
      <c r="BH320" s="84"/>
      <c r="BI320" s="84"/>
      <c r="BJ320" s="84"/>
      <c r="BK320" s="771"/>
      <c r="BL320" s="84"/>
      <c r="BM320" s="84"/>
      <c r="BN320" s="84"/>
      <c r="BO320" s="84"/>
      <c r="BP320" s="84"/>
      <c r="BQ320" s="84"/>
      <c r="BR320" s="84"/>
      <c r="BS320" s="84"/>
      <c r="BT320" s="84"/>
      <c r="BU320" s="84"/>
      <c r="BV320" s="84"/>
      <c r="BW320" s="771"/>
      <c r="BX320" s="84"/>
      <c r="BY320" s="84"/>
      <c r="BZ320" s="84"/>
      <c r="CA320" s="84"/>
      <c r="CB320" s="84"/>
      <c r="CC320" s="84"/>
      <c r="CD320" s="84"/>
      <c r="CE320" s="84"/>
      <c r="CF320" s="84"/>
      <c r="CG320" s="84"/>
      <c r="CH320" s="84"/>
      <c r="CI320" s="771"/>
      <c r="CJ320" s="791"/>
      <c r="CK320" s="791"/>
      <c r="CL320" s="791"/>
      <c r="CM320" s="791"/>
      <c r="CN320" s="791"/>
      <c r="CO320" s="791"/>
      <c r="CP320" s="791"/>
      <c r="CQ320" s="791"/>
      <c r="CR320" s="791"/>
      <c r="CS320" s="791"/>
      <c r="CT320" s="791"/>
      <c r="CU320" s="793"/>
      <c r="CV320" s="791"/>
      <c r="CW320" s="791"/>
      <c r="CX320" s="791"/>
      <c r="CY320" s="791"/>
      <c r="CZ320" s="791"/>
      <c r="DA320" s="791"/>
      <c r="DB320" s="791"/>
      <c r="DC320" s="791"/>
      <c r="DD320" s="791"/>
      <c r="DE320" s="791"/>
      <c r="DF320" s="791"/>
      <c r="DG320" s="793"/>
    </row>
    <row r="321" spans="1:111" ht="16">
      <c r="A321" s="209"/>
      <c r="B321" s="331"/>
      <c r="C321" s="1115"/>
      <c r="D321" s="84"/>
      <c r="E321" s="84"/>
      <c r="F321" s="84"/>
      <c r="G321" s="84"/>
      <c r="H321" s="84"/>
      <c r="I321" s="84"/>
      <c r="J321" s="84"/>
      <c r="K321" s="84"/>
      <c r="L321" s="84"/>
      <c r="M321" s="84"/>
      <c r="N321" s="84"/>
      <c r="O321" s="84"/>
      <c r="P321" s="84"/>
      <c r="Q321" s="84"/>
      <c r="R321" s="84"/>
      <c r="S321" s="84"/>
      <c r="T321" s="84"/>
      <c r="U321" s="84"/>
      <c r="V321" s="84"/>
      <c r="W321" s="84"/>
      <c r="X321" s="84"/>
      <c r="Y321" s="84"/>
      <c r="Z321" s="84"/>
      <c r="AA321" s="771"/>
      <c r="AB321" s="84"/>
      <c r="AC321" s="84"/>
      <c r="AD321" s="84"/>
      <c r="AE321" s="84"/>
      <c r="AF321" s="84"/>
      <c r="AG321" s="84"/>
      <c r="AH321" s="84"/>
      <c r="AI321" s="84"/>
      <c r="AJ321" s="84"/>
      <c r="AK321" s="84"/>
      <c r="AL321" s="84"/>
      <c r="AM321" s="771"/>
      <c r="AN321" s="84"/>
      <c r="AO321" s="84"/>
      <c r="AP321" s="84"/>
      <c r="AQ321" s="84"/>
      <c r="AR321" s="84"/>
      <c r="AS321" s="84"/>
      <c r="AT321" s="84"/>
      <c r="AU321" s="84"/>
      <c r="AV321" s="84"/>
      <c r="AW321" s="84"/>
      <c r="AX321" s="84"/>
      <c r="AY321" s="771"/>
      <c r="AZ321" s="84"/>
      <c r="BA321" s="84"/>
      <c r="BB321" s="84"/>
      <c r="BC321" s="84"/>
      <c r="BD321" s="84"/>
      <c r="BE321" s="84"/>
      <c r="BF321" s="84"/>
      <c r="BG321" s="84"/>
      <c r="BH321" s="84"/>
      <c r="BI321" s="84"/>
      <c r="BJ321" s="84"/>
      <c r="BK321" s="771"/>
      <c r="BL321" s="84"/>
      <c r="BM321" s="84"/>
      <c r="BN321" s="84"/>
      <c r="BO321" s="84"/>
      <c r="BP321" s="84"/>
      <c r="BQ321" s="84"/>
      <c r="BR321" s="84"/>
      <c r="BS321" s="84"/>
      <c r="BT321" s="84"/>
      <c r="BU321" s="84"/>
      <c r="BV321" s="84"/>
      <c r="BW321" s="771"/>
      <c r="BX321" s="84"/>
      <c r="BY321" s="84"/>
      <c r="BZ321" s="84"/>
      <c r="CA321" s="84"/>
      <c r="CB321" s="84"/>
      <c r="CC321" s="84"/>
      <c r="CD321" s="84"/>
      <c r="CE321" s="84"/>
      <c r="CF321" s="84"/>
      <c r="CG321" s="84"/>
      <c r="CH321" s="84"/>
      <c r="CI321" s="771"/>
      <c r="CJ321" s="791"/>
      <c r="CK321" s="791"/>
      <c r="CL321" s="791"/>
      <c r="CM321" s="791"/>
      <c r="CN321" s="791"/>
      <c r="CO321" s="791"/>
      <c r="CP321" s="791"/>
      <c r="CQ321" s="791"/>
      <c r="CR321" s="791"/>
      <c r="CS321" s="791"/>
      <c r="CT321" s="791"/>
      <c r="CU321" s="793"/>
      <c r="CV321" s="791"/>
      <c r="CW321" s="791"/>
      <c r="CX321" s="791"/>
      <c r="CY321" s="791"/>
      <c r="CZ321" s="791"/>
      <c r="DA321" s="791"/>
      <c r="DB321" s="791"/>
      <c r="DC321" s="791"/>
      <c r="DD321" s="791"/>
      <c r="DE321" s="791"/>
      <c r="DF321" s="791"/>
      <c r="DG321" s="793"/>
    </row>
    <row r="322" spans="1:111" ht="16">
      <c r="A322" s="209"/>
      <c r="B322" s="331"/>
      <c r="C322" s="1115"/>
      <c r="D322" s="84"/>
      <c r="E322" s="84"/>
      <c r="F322" s="84"/>
      <c r="G322" s="84"/>
      <c r="H322" s="84"/>
      <c r="I322" s="84"/>
      <c r="J322" s="84"/>
      <c r="K322" s="84"/>
      <c r="L322" s="84"/>
      <c r="M322" s="84"/>
      <c r="N322" s="84"/>
      <c r="O322" s="84"/>
      <c r="P322" s="84"/>
      <c r="Q322" s="84"/>
      <c r="R322" s="84"/>
      <c r="S322" s="84"/>
      <c r="T322" s="84"/>
      <c r="U322" s="84"/>
      <c r="V322" s="84"/>
      <c r="W322" s="84"/>
      <c r="X322" s="84"/>
      <c r="Y322" s="84"/>
      <c r="Z322" s="84"/>
      <c r="AA322" s="771"/>
      <c r="AB322" s="84"/>
      <c r="AC322" s="84"/>
      <c r="AD322" s="84"/>
      <c r="AE322" s="84"/>
      <c r="AF322" s="84"/>
      <c r="AG322" s="84"/>
      <c r="AH322" s="84"/>
      <c r="AI322" s="84"/>
      <c r="AJ322" s="84"/>
      <c r="AK322" s="84"/>
      <c r="AL322" s="84"/>
      <c r="AM322" s="771"/>
      <c r="AN322" s="84"/>
      <c r="AO322" s="84"/>
      <c r="AP322" s="84"/>
      <c r="AQ322" s="84"/>
      <c r="AR322" s="84"/>
      <c r="AS322" s="84"/>
      <c r="AT322" s="84"/>
      <c r="AU322" s="84"/>
      <c r="AV322" s="84"/>
      <c r="AW322" s="84"/>
      <c r="AX322" s="84"/>
      <c r="AY322" s="771"/>
      <c r="AZ322" s="84"/>
      <c r="BA322" s="84"/>
      <c r="BB322" s="84"/>
      <c r="BC322" s="84"/>
      <c r="BD322" s="84"/>
      <c r="BE322" s="84"/>
      <c r="BF322" s="84"/>
      <c r="BG322" s="84"/>
      <c r="BH322" s="84"/>
      <c r="BI322" s="84"/>
      <c r="BJ322" s="84"/>
      <c r="BK322" s="771"/>
      <c r="BL322" s="84"/>
      <c r="BM322" s="84"/>
      <c r="BN322" s="84"/>
      <c r="BO322" s="84"/>
      <c r="BP322" s="84"/>
      <c r="BQ322" s="84"/>
      <c r="BR322" s="84"/>
      <c r="BS322" s="84"/>
      <c r="BT322" s="84"/>
      <c r="BU322" s="84"/>
      <c r="BV322" s="84"/>
      <c r="BW322" s="771"/>
      <c r="BX322" s="84"/>
      <c r="BY322" s="84"/>
      <c r="BZ322" s="84"/>
      <c r="CA322" s="84"/>
      <c r="CB322" s="84"/>
      <c r="CC322" s="84"/>
      <c r="CD322" s="84"/>
      <c r="CE322" s="84"/>
      <c r="CF322" s="84"/>
      <c r="CG322" s="84"/>
      <c r="CH322" s="84"/>
      <c r="CI322" s="771"/>
      <c r="CJ322" s="791"/>
      <c r="CK322" s="791"/>
      <c r="CL322" s="791"/>
      <c r="CM322" s="791"/>
      <c r="CN322" s="791"/>
      <c r="CO322" s="791"/>
      <c r="CP322" s="791"/>
      <c r="CQ322" s="791"/>
      <c r="CR322" s="791"/>
      <c r="CS322" s="791"/>
      <c r="CT322" s="791"/>
      <c r="CU322" s="793"/>
      <c r="CV322" s="791"/>
      <c r="CW322" s="791"/>
      <c r="CX322" s="791"/>
      <c r="CY322" s="791"/>
      <c r="CZ322" s="791"/>
      <c r="DA322" s="791"/>
      <c r="DB322" s="791"/>
      <c r="DC322" s="791"/>
      <c r="DD322" s="791"/>
      <c r="DE322" s="791"/>
      <c r="DF322" s="791"/>
      <c r="DG322" s="793"/>
    </row>
    <row r="323" spans="1:111" ht="16">
      <c r="A323" s="209"/>
      <c r="B323" s="331"/>
      <c r="C323" s="1115"/>
      <c r="D323" s="84"/>
      <c r="E323" s="84"/>
      <c r="F323" s="84"/>
      <c r="G323" s="84"/>
      <c r="H323" s="84"/>
      <c r="I323" s="84"/>
      <c r="J323" s="84"/>
      <c r="K323" s="84"/>
      <c r="L323" s="84"/>
      <c r="M323" s="84"/>
      <c r="N323" s="84"/>
      <c r="O323" s="84"/>
      <c r="P323" s="84"/>
      <c r="Q323" s="84"/>
      <c r="R323" s="84"/>
      <c r="S323" s="84"/>
      <c r="T323" s="84"/>
      <c r="U323" s="84"/>
      <c r="V323" s="84"/>
      <c r="W323" s="84"/>
      <c r="X323" s="84"/>
      <c r="Y323" s="84"/>
      <c r="Z323" s="84"/>
      <c r="AA323" s="771"/>
      <c r="AB323" s="84"/>
      <c r="AC323" s="84"/>
      <c r="AD323" s="84"/>
      <c r="AE323" s="84"/>
      <c r="AF323" s="84"/>
      <c r="AG323" s="84"/>
      <c r="AH323" s="84"/>
      <c r="AI323" s="84"/>
      <c r="AJ323" s="84"/>
      <c r="AK323" s="84"/>
      <c r="AL323" s="84"/>
      <c r="AM323" s="771"/>
      <c r="AN323" s="84"/>
      <c r="AO323" s="84"/>
      <c r="AP323" s="84"/>
      <c r="AQ323" s="84"/>
      <c r="AR323" s="84"/>
      <c r="AS323" s="84"/>
      <c r="AT323" s="84"/>
      <c r="AU323" s="84"/>
      <c r="AV323" s="84"/>
      <c r="AW323" s="84"/>
      <c r="AX323" s="84"/>
      <c r="AY323" s="771"/>
      <c r="AZ323" s="84"/>
      <c r="BA323" s="84"/>
      <c r="BB323" s="84"/>
      <c r="BC323" s="84"/>
      <c r="BD323" s="84"/>
      <c r="BE323" s="84"/>
      <c r="BF323" s="84"/>
      <c r="BG323" s="84"/>
      <c r="BH323" s="84"/>
      <c r="BI323" s="84"/>
      <c r="BJ323" s="84"/>
      <c r="BK323" s="771"/>
      <c r="BL323" s="84"/>
      <c r="BM323" s="84"/>
      <c r="BN323" s="84"/>
      <c r="BO323" s="84"/>
      <c r="BP323" s="84"/>
      <c r="BQ323" s="84"/>
      <c r="BR323" s="84"/>
      <c r="BS323" s="84"/>
      <c r="BT323" s="84"/>
      <c r="BU323" s="84"/>
      <c r="BV323" s="84"/>
      <c r="BW323" s="771"/>
      <c r="BX323" s="84"/>
      <c r="BY323" s="84"/>
      <c r="BZ323" s="84"/>
      <c r="CA323" s="84"/>
      <c r="CB323" s="84"/>
      <c r="CC323" s="84"/>
      <c r="CD323" s="84"/>
      <c r="CE323" s="84"/>
      <c r="CF323" s="84"/>
      <c r="CG323" s="84"/>
      <c r="CH323" s="84"/>
      <c r="CI323" s="771"/>
      <c r="CJ323" s="791"/>
      <c r="CK323" s="791"/>
      <c r="CL323" s="791"/>
      <c r="CM323" s="791"/>
      <c r="CN323" s="791"/>
      <c r="CO323" s="791"/>
      <c r="CP323" s="791"/>
      <c r="CQ323" s="791"/>
      <c r="CR323" s="791"/>
      <c r="CS323" s="791"/>
      <c r="CT323" s="791"/>
      <c r="CU323" s="793"/>
      <c r="CV323" s="791"/>
      <c r="CW323" s="791"/>
      <c r="CX323" s="791"/>
      <c r="CY323" s="791"/>
      <c r="CZ323" s="791"/>
      <c r="DA323" s="791"/>
      <c r="DB323" s="791"/>
      <c r="DC323" s="791"/>
      <c r="DD323" s="791"/>
      <c r="DE323" s="791"/>
      <c r="DF323" s="791"/>
      <c r="DG323" s="793"/>
    </row>
    <row r="324" spans="1:111" ht="16">
      <c r="A324" s="209"/>
      <c r="B324" s="331"/>
      <c r="C324" s="1115"/>
      <c r="D324" s="84"/>
      <c r="E324" s="84"/>
      <c r="F324" s="84"/>
      <c r="G324" s="84"/>
      <c r="H324" s="84"/>
      <c r="I324" s="84"/>
      <c r="J324" s="84"/>
      <c r="K324" s="84"/>
      <c r="L324" s="84"/>
      <c r="M324" s="84"/>
      <c r="N324" s="84"/>
      <c r="O324" s="84"/>
      <c r="P324" s="84"/>
      <c r="Q324" s="84"/>
      <c r="R324" s="84"/>
      <c r="S324" s="84"/>
      <c r="T324" s="84"/>
      <c r="U324" s="84"/>
      <c r="V324" s="84"/>
      <c r="W324" s="84"/>
      <c r="X324" s="84"/>
      <c r="Y324" s="84"/>
      <c r="Z324" s="84"/>
      <c r="AA324" s="771"/>
      <c r="AB324" s="84"/>
      <c r="AC324" s="84"/>
      <c r="AD324" s="84"/>
      <c r="AE324" s="84"/>
      <c r="AF324" s="84"/>
      <c r="AG324" s="84"/>
      <c r="AH324" s="84"/>
      <c r="AI324" s="84"/>
      <c r="AJ324" s="84"/>
      <c r="AK324" s="84"/>
      <c r="AL324" s="84"/>
      <c r="AM324" s="771"/>
      <c r="AN324" s="84"/>
      <c r="AO324" s="84"/>
      <c r="AP324" s="84"/>
      <c r="AQ324" s="84"/>
      <c r="AR324" s="84"/>
      <c r="AS324" s="84"/>
      <c r="AT324" s="84"/>
      <c r="AU324" s="84"/>
      <c r="AV324" s="84"/>
      <c r="AW324" s="84"/>
      <c r="AX324" s="84"/>
      <c r="AY324" s="771"/>
      <c r="AZ324" s="84"/>
      <c r="BA324" s="84"/>
      <c r="BB324" s="84"/>
      <c r="BC324" s="84"/>
      <c r="BD324" s="84"/>
      <c r="BE324" s="84"/>
      <c r="BF324" s="84"/>
      <c r="BG324" s="84"/>
      <c r="BH324" s="84"/>
      <c r="BI324" s="84"/>
      <c r="BJ324" s="84"/>
      <c r="BK324" s="771"/>
      <c r="BL324" s="84"/>
      <c r="BM324" s="84"/>
      <c r="BN324" s="84"/>
      <c r="BO324" s="84"/>
      <c r="BP324" s="84"/>
      <c r="BQ324" s="84"/>
      <c r="BR324" s="84"/>
      <c r="BS324" s="84"/>
      <c r="BT324" s="84"/>
      <c r="BU324" s="84"/>
      <c r="BV324" s="84"/>
      <c r="BW324" s="771"/>
      <c r="BX324" s="84"/>
      <c r="BY324" s="84"/>
      <c r="BZ324" s="84"/>
      <c r="CA324" s="84"/>
      <c r="CB324" s="84"/>
      <c r="CC324" s="84"/>
      <c r="CD324" s="84"/>
      <c r="CE324" s="84"/>
      <c r="CF324" s="84"/>
      <c r="CG324" s="84"/>
      <c r="CH324" s="84"/>
      <c r="CI324" s="771"/>
      <c r="CJ324" s="791"/>
      <c r="CK324" s="791"/>
      <c r="CL324" s="791"/>
      <c r="CM324" s="791"/>
      <c r="CN324" s="791"/>
      <c r="CO324" s="791"/>
      <c r="CP324" s="791"/>
      <c r="CQ324" s="791"/>
      <c r="CR324" s="791"/>
      <c r="CS324" s="791"/>
      <c r="CT324" s="791"/>
      <c r="CU324" s="793"/>
      <c r="CV324" s="791"/>
      <c r="CW324" s="791"/>
      <c r="CX324" s="791"/>
      <c r="CY324" s="791"/>
      <c r="CZ324" s="791"/>
      <c r="DA324" s="791"/>
      <c r="DB324" s="791"/>
      <c r="DC324" s="791"/>
      <c r="DD324" s="791"/>
      <c r="DE324" s="791"/>
      <c r="DF324" s="791"/>
      <c r="DG324" s="793"/>
    </row>
    <row r="325" spans="1:111" ht="16">
      <c r="A325" s="209"/>
      <c r="B325" s="331"/>
      <c r="C325" s="1115"/>
      <c r="D325" s="84"/>
      <c r="E325" s="84"/>
      <c r="F325" s="84"/>
      <c r="G325" s="84"/>
      <c r="H325" s="84"/>
      <c r="I325" s="84"/>
      <c r="J325" s="84"/>
      <c r="K325" s="84"/>
      <c r="L325" s="84"/>
      <c r="M325" s="84"/>
      <c r="N325" s="84"/>
      <c r="O325" s="84"/>
      <c r="P325" s="84"/>
      <c r="Q325" s="84"/>
      <c r="R325" s="84"/>
      <c r="S325" s="84"/>
      <c r="T325" s="84"/>
      <c r="U325" s="84"/>
      <c r="V325" s="84"/>
      <c r="W325" s="84"/>
      <c r="X325" s="84"/>
      <c r="Y325" s="84"/>
      <c r="Z325" s="84"/>
      <c r="AA325" s="771"/>
      <c r="AB325" s="84"/>
      <c r="AC325" s="84"/>
      <c r="AD325" s="84"/>
      <c r="AE325" s="84"/>
      <c r="AF325" s="84"/>
      <c r="AG325" s="84"/>
      <c r="AH325" s="84"/>
      <c r="AI325" s="84"/>
      <c r="AJ325" s="84"/>
      <c r="AK325" s="84"/>
      <c r="AL325" s="84"/>
      <c r="AM325" s="771"/>
      <c r="AN325" s="84"/>
      <c r="AO325" s="84"/>
      <c r="AP325" s="84"/>
      <c r="AQ325" s="84"/>
      <c r="AR325" s="84"/>
      <c r="AS325" s="84"/>
      <c r="AT325" s="84"/>
      <c r="AU325" s="84"/>
      <c r="AV325" s="84"/>
      <c r="AW325" s="84"/>
      <c r="AX325" s="84"/>
      <c r="AY325" s="771"/>
      <c r="AZ325" s="84"/>
      <c r="BA325" s="84"/>
      <c r="BB325" s="84"/>
      <c r="BC325" s="84"/>
      <c r="BD325" s="84"/>
      <c r="BE325" s="84"/>
      <c r="BF325" s="84"/>
      <c r="BG325" s="84"/>
      <c r="BH325" s="84"/>
      <c r="BI325" s="84"/>
      <c r="BJ325" s="84"/>
      <c r="BK325" s="771"/>
      <c r="BL325" s="84"/>
      <c r="BM325" s="84"/>
      <c r="BN325" s="84"/>
      <c r="BO325" s="84"/>
      <c r="BP325" s="84"/>
      <c r="BQ325" s="84"/>
      <c r="BR325" s="84"/>
      <c r="BS325" s="84"/>
      <c r="BT325" s="84"/>
      <c r="BU325" s="84"/>
      <c r="BV325" s="84"/>
      <c r="BW325" s="771"/>
      <c r="BX325" s="84"/>
      <c r="BY325" s="84"/>
      <c r="BZ325" s="84"/>
      <c r="CA325" s="84"/>
      <c r="CB325" s="84"/>
      <c r="CC325" s="84"/>
      <c r="CD325" s="84"/>
      <c r="CE325" s="84"/>
      <c r="CF325" s="84"/>
      <c r="CG325" s="84"/>
      <c r="CH325" s="84"/>
      <c r="CI325" s="771"/>
      <c r="CJ325" s="791"/>
      <c r="CK325" s="791"/>
      <c r="CL325" s="791"/>
      <c r="CM325" s="791"/>
      <c r="CN325" s="791"/>
      <c r="CO325" s="791"/>
      <c r="CP325" s="791"/>
      <c r="CQ325" s="791"/>
      <c r="CR325" s="791"/>
      <c r="CS325" s="791"/>
      <c r="CT325" s="791"/>
      <c r="CU325" s="793"/>
      <c r="CV325" s="791"/>
      <c r="CW325" s="791"/>
      <c r="CX325" s="791"/>
      <c r="CY325" s="791"/>
      <c r="CZ325" s="791"/>
      <c r="DA325" s="791"/>
      <c r="DB325" s="791"/>
      <c r="DC325" s="791"/>
      <c r="DD325" s="791"/>
      <c r="DE325" s="791"/>
      <c r="DF325" s="791"/>
      <c r="DG325" s="793"/>
    </row>
    <row r="326" spans="1:111" ht="16">
      <c r="A326" s="209"/>
      <c r="B326" s="331"/>
      <c r="C326" s="1115"/>
      <c r="D326" s="84"/>
      <c r="E326" s="84"/>
      <c r="F326" s="84"/>
      <c r="G326" s="84"/>
      <c r="H326" s="84"/>
      <c r="I326" s="84"/>
      <c r="J326" s="84"/>
      <c r="K326" s="84"/>
      <c r="L326" s="84"/>
      <c r="M326" s="84"/>
      <c r="N326" s="84"/>
      <c r="O326" s="84"/>
      <c r="P326" s="84"/>
      <c r="Q326" s="84"/>
      <c r="R326" s="84"/>
      <c r="S326" s="84"/>
      <c r="T326" s="84"/>
      <c r="U326" s="84"/>
      <c r="V326" s="84"/>
      <c r="W326" s="84"/>
      <c r="X326" s="84"/>
      <c r="Y326" s="84"/>
      <c r="Z326" s="84"/>
      <c r="AA326" s="771"/>
      <c r="AB326" s="84"/>
      <c r="AC326" s="84"/>
      <c r="AD326" s="84"/>
      <c r="AE326" s="84"/>
      <c r="AF326" s="84"/>
      <c r="AG326" s="84"/>
      <c r="AH326" s="84"/>
      <c r="AI326" s="84"/>
      <c r="AJ326" s="84"/>
      <c r="AK326" s="84"/>
      <c r="AL326" s="84"/>
      <c r="AM326" s="771"/>
      <c r="AN326" s="84"/>
      <c r="AO326" s="84"/>
      <c r="AP326" s="84"/>
      <c r="AQ326" s="84"/>
      <c r="AR326" s="84"/>
      <c r="AS326" s="84"/>
      <c r="AT326" s="84"/>
      <c r="AU326" s="84"/>
      <c r="AV326" s="84"/>
      <c r="AW326" s="84"/>
      <c r="AX326" s="84"/>
      <c r="AY326" s="771"/>
      <c r="AZ326" s="84"/>
      <c r="BA326" s="84"/>
      <c r="BB326" s="84"/>
      <c r="BC326" s="84"/>
      <c r="BD326" s="84"/>
      <c r="BE326" s="84"/>
      <c r="BF326" s="84"/>
      <c r="BG326" s="84"/>
      <c r="BH326" s="84"/>
      <c r="BI326" s="84"/>
      <c r="BJ326" s="84"/>
      <c r="BK326" s="771"/>
      <c r="BL326" s="84"/>
      <c r="BM326" s="84"/>
      <c r="BN326" s="84"/>
      <c r="BO326" s="84"/>
      <c r="BP326" s="84"/>
      <c r="BQ326" s="84"/>
      <c r="BR326" s="84"/>
      <c r="BS326" s="84"/>
      <c r="BT326" s="84"/>
      <c r="BU326" s="84"/>
      <c r="BV326" s="84"/>
      <c r="BW326" s="771"/>
      <c r="BX326" s="84"/>
      <c r="BY326" s="84"/>
      <c r="BZ326" s="84"/>
      <c r="CA326" s="84"/>
      <c r="CB326" s="84"/>
      <c r="CC326" s="84"/>
      <c r="CD326" s="84"/>
      <c r="CE326" s="84"/>
      <c r="CF326" s="84"/>
      <c r="CG326" s="84"/>
      <c r="CH326" s="84"/>
      <c r="CI326" s="771"/>
      <c r="CJ326" s="791"/>
      <c r="CK326" s="791"/>
      <c r="CL326" s="791"/>
      <c r="CM326" s="791"/>
      <c r="CN326" s="791"/>
      <c r="CO326" s="791"/>
      <c r="CP326" s="791"/>
      <c r="CQ326" s="791"/>
      <c r="CR326" s="791"/>
      <c r="CS326" s="791"/>
      <c r="CT326" s="791"/>
      <c r="CU326" s="793"/>
      <c r="CV326" s="791"/>
      <c r="CW326" s="791"/>
      <c r="CX326" s="791"/>
      <c r="CY326" s="791"/>
      <c r="CZ326" s="791"/>
      <c r="DA326" s="791"/>
      <c r="DB326" s="791"/>
      <c r="DC326" s="791"/>
      <c r="DD326" s="791"/>
      <c r="DE326" s="791"/>
      <c r="DF326" s="791"/>
      <c r="DG326" s="793"/>
    </row>
    <row r="327" spans="1:111" ht="16">
      <c r="A327" s="209"/>
      <c r="B327" s="331"/>
      <c r="C327" s="1115"/>
      <c r="D327" s="84"/>
      <c r="E327" s="84"/>
      <c r="F327" s="84"/>
      <c r="G327" s="84"/>
      <c r="H327" s="84"/>
      <c r="I327" s="84"/>
      <c r="J327" s="84"/>
      <c r="K327" s="84"/>
      <c r="L327" s="84"/>
      <c r="M327" s="84"/>
      <c r="N327" s="84"/>
      <c r="O327" s="84"/>
      <c r="P327" s="84"/>
      <c r="Q327" s="84"/>
      <c r="R327" s="84"/>
      <c r="S327" s="84"/>
      <c r="T327" s="84"/>
      <c r="U327" s="84"/>
      <c r="V327" s="84"/>
      <c r="W327" s="84"/>
      <c r="X327" s="84"/>
      <c r="Y327" s="84"/>
      <c r="Z327" s="84"/>
      <c r="AA327" s="771"/>
      <c r="AB327" s="84"/>
      <c r="AC327" s="84"/>
      <c r="AD327" s="84"/>
      <c r="AE327" s="84"/>
      <c r="AF327" s="84"/>
      <c r="AG327" s="84"/>
      <c r="AH327" s="84"/>
      <c r="AI327" s="84"/>
      <c r="AJ327" s="84"/>
      <c r="AK327" s="84"/>
      <c r="AL327" s="84"/>
      <c r="AM327" s="771"/>
      <c r="AN327" s="84"/>
      <c r="AO327" s="84"/>
      <c r="AP327" s="84"/>
      <c r="AQ327" s="84"/>
      <c r="AR327" s="84"/>
      <c r="AS327" s="84"/>
      <c r="AT327" s="84"/>
      <c r="AU327" s="84"/>
      <c r="AV327" s="84"/>
      <c r="AW327" s="84"/>
      <c r="AX327" s="84"/>
      <c r="AY327" s="771"/>
      <c r="AZ327" s="84"/>
      <c r="BA327" s="84"/>
      <c r="BB327" s="84"/>
      <c r="BC327" s="84"/>
      <c r="BD327" s="84"/>
      <c r="BE327" s="84"/>
      <c r="BF327" s="84"/>
      <c r="BG327" s="84"/>
      <c r="BH327" s="84"/>
      <c r="BI327" s="84"/>
      <c r="BJ327" s="84"/>
      <c r="BK327" s="771"/>
      <c r="BL327" s="84"/>
      <c r="BM327" s="84"/>
      <c r="BN327" s="84"/>
      <c r="BO327" s="84"/>
      <c r="BP327" s="84"/>
      <c r="BQ327" s="84"/>
      <c r="BR327" s="84"/>
      <c r="BS327" s="84"/>
      <c r="BT327" s="84"/>
      <c r="BU327" s="84"/>
      <c r="BV327" s="84"/>
      <c r="BW327" s="771"/>
      <c r="BX327" s="84"/>
      <c r="BY327" s="84"/>
      <c r="BZ327" s="84"/>
      <c r="CA327" s="84"/>
      <c r="CB327" s="84"/>
      <c r="CC327" s="84"/>
      <c r="CD327" s="84"/>
      <c r="CE327" s="84"/>
      <c r="CF327" s="84"/>
      <c r="CG327" s="84"/>
      <c r="CH327" s="84"/>
      <c r="CI327" s="771"/>
      <c r="CJ327" s="791"/>
      <c r="CK327" s="791"/>
      <c r="CL327" s="791"/>
      <c r="CM327" s="791"/>
      <c r="CN327" s="791"/>
      <c r="CO327" s="791"/>
      <c r="CP327" s="791"/>
      <c r="CQ327" s="791"/>
      <c r="CR327" s="791"/>
      <c r="CS327" s="791"/>
      <c r="CT327" s="791"/>
      <c r="CU327" s="793"/>
      <c r="CV327" s="791"/>
      <c r="CW327" s="791"/>
      <c r="CX327" s="791"/>
      <c r="CY327" s="791"/>
      <c r="CZ327" s="791"/>
      <c r="DA327" s="791"/>
      <c r="DB327" s="791"/>
      <c r="DC327" s="791"/>
      <c r="DD327" s="791"/>
      <c r="DE327" s="791"/>
      <c r="DF327" s="791"/>
      <c r="DG327" s="793"/>
    </row>
    <row r="328" spans="1:111" ht="16">
      <c r="A328" s="209"/>
      <c r="B328" s="331"/>
      <c r="C328" s="1115"/>
      <c r="D328" s="84"/>
      <c r="E328" s="84"/>
      <c r="F328" s="84"/>
      <c r="G328" s="84"/>
      <c r="H328" s="84"/>
      <c r="I328" s="84"/>
      <c r="J328" s="84"/>
      <c r="K328" s="84"/>
      <c r="L328" s="84"/>
      <c r="M328" s="84"/>
      <c r="N328" s="84"/>
      <c r="O328" s="84"/>
      <c r="P328" s="84"/>
      <c r="Q328" s="84"/>
      <c r="R328" s="84"/>
      <c r="S328" s="84"/>
      <c r="T328" s="84"/>
      <c r="U328" s="84"/>
      <c r="V328" s="84"/>
      <c r="W328" s="84"/>
      <c r="X328" s="84"/>
      <c r="Y328" s="84"/>
      <c r="Z328" s="84"/>
      <c r="AA328" s="771"/>
      <c r="AB328" s="84"/>
      <c r="AC328" s="84"/>
      <c r="AD328" s="84"/>
      <c r="AE328" s="84"/>
      <c r="AF328" s="84"/>
      <c r="AG328" s="84"/>
      <c r="AH328" s="84"/>
      <c r="AI328" s="84"/>
      <c r="AJ328" s="84"/>
      <c r="AK328" s="84"/>
      <c r="AL328" s="84"/>
      <c r="AM328" s="771"/>
      <c r="AN328" s="84"/>
      <c r="AO328" s="84"/>
      <c r="AP328" s="84"/>
      <c r="AQ328" s="84"/>
      <c r="AR328" s="84"/>
      <c r="AS328" s="84"/>
      <c r="AT328" s="84"/>
      <c r="AU328" s="84"/>
      <c r="AV328" s="84"/>
      <c r="AW328" s="84"/>
      <c r="AX328" s="84"/>
      <c r="AY328" s="771"/>
      <c r="AZ328" s="84"/>
      <c r="BA328" s="84"/>
      <c r="BB328" s="84"/>
      <c r="BC328" s="84"/>
      <c r="BD328" s="84"/>
      <c r="BE328" s="84"/>
      <c r="BF328" s="84"/>
      <c r="BG328" s="84"/>
      <c r="BH328" s="84"/>
      <c r="BI328" s="84"/>
      <c r="BJ328" s="84"/>
      <c r="BK328" s="771"/>
      <c r="BL328" s="84"/>
      <c r="BM328" s="84"/>
      <c r="BN328" s="84"/>
      <c r="BO328" s="84"/>
      <c r="BP328" s="84"/>
      <c r="BQ328" s="84"/>
      <c r="BR328" s="84"/>
      <c r="BS328" s="84"/>
      <c r="BT328" s="84"/>
      <c r="BU328" s="84"/>
      <c r="BV328" s="84"/>
      <c r="BW328" s="771"/>
      <c r="BX328" s="84"/>
      <c r="BY328" s="84"/>
      <c r="BZ328" s="84"/>
      <c r="CA328" s="84"/>
      <c r="CB328" s="84"/>
      <c r="CC328" s="84"/>
      <c r="CD328" s="84"/>
      <c r="CE328" s="84"/>
      <c r="CF328" s="84"/>
      <c r="CG328" s="84"/>
      <c r="CH328" s="84"/>
      <c r="CI328" s="771"/>
      <c r="CJ328" s="791"/>
      <c r="CK328" s="791"/>
      <c r="CL328" s="791"/>
      <c r="CM328" s="791"/>
      <c r="CN328" s="791"/>
      <c r="CO328" s="791"/>
      <c r="CP328" s="791"/>
      <c r="CQ328" s="791"/>
      <c r="CR328" s="791"/>
      <c r="CS328" s="791"/>
      <c r="CT328" s="791"/>
      <c r="CU328" s="793"/>
      <c r="CV328" s="791"/>
      <c r="CW328" s="791"/>
      <c r="CX328" s="791"/>
      <c r="CY328" s="791"/>
      <c r="CZ328" s="791"/>
      <c r="DA328" s="791"/>
      <c r="DB328" s="791"/>
      <c r="DC328" s="791"/>
      <c r="DD328" s="791"/>
      <c r="DE328" s="791"/>
      <c r="DF328" s="791"/>
      <c r="DG328" s="793"/>
    </row>
    <row r="329" spans="1:111" ht="16">
      <c r="A329" s="209"/>
      <c r="B329" s="331"/>
      <c r="C329" s="1115"/>
      <c r="D329" s="84"/>
      <c r="E329" s="84"/>
      <c r="F329" s="84"/>
      <c r="G329" s="84"/>
      <c r="H329" s="84"/>
      <c r="I329" s="84"/>
      <c r="J329" s="84"/>
      <c r="K329" s="84"/>
      <c r="L329" s="84"/>
      <c r="M329" s="84"/>
      <c r="N329" s="84"/>
      <c r="O329" s="84"/>
      <c r="P329" s="84"/>
      <c r="Q329" s="84"/>
      <c r="R329" s="84"/>
      <c r="S329" s="84"/>
      <c r="T329" s="84"/>
      <c r="U329" s="84"/>
      <c r="V329" s="84"/>
      <c r="W329" s="84"/>
      <c r="X329" s="84"/>
      <c r="Y329" s="84"/>
      <c r="Z329" s="84"/>
      <c r="AA329" s="771"/>
      <c r="AB329" s="84"/>
      <c r="AC329" s="84"/>
      <c r="AD329" s="84"/>
      <c r="AE329" s="84"/>
      <c r="AF329" s="84"/>
      <c r="AG329" s="84"/>
      <c r="AH329" s="84"/>
      <c r="AI329" s="84"/>
      <c r="AJ329" s="84"/>
      <c r="AK329" s="84"/>
      <c r="AL329" s="84"/>
      <c r="AM329" s="771"/>
      <c r="AN329" s="84"/>
      <c r="AO329" s="84"/>
      <c r="AP329" s="84"/>
      <c r="AQ329" s="84"/>
      <c r="AR329" s="84"/>
      <c r="AS329" s="84"/>
      <c r="AT329" s="84"/>
      <c r="AU329" s="84"/>
      <c r="AV329" s="84"/>
      <c r="AW329" s="84"/>
      <c r="AX329" s="84"/>
      <c r="AY329" s="771"/>
      <c r="AZ329" s="84"/>
      <c r="BA329" s="84"/>
      <c r="BB329" s="84"/>
      <c r="BC329" s="84"/>
      <c r="BD329" s="84"/>
      <c r="BE329" s="84"/>
      <c r="BF329" s="84"/>
      <c r="BG329" s="84"/>
      <c r="BH329" s="84"/>
      <c r="BI329" s="84"/>
      <c r="BJ329" s="84"/>
      <c r="BK329" s="771"/>
      <c r="BL329" s="84"/>
      <c r="BM329" s="84"/>
      <c r="BN329" s="84"/>
      <c r="BO329" s="84"/>
      <c r="BP329" s="84"/>
      <c r="BQ329" s="84"/>
      <c r="BR329" s="84"/>
      <c r="BS329" s="84"/>
      <c r="BT329" s="84"/>
      <c r="BU329" s="84"/>
      <c r="BV329" s="84"/>
      <c r="BW329" s="771"/>
      <c r="BX329" s="84"/>
      <c r="BY329" s="84"/>
      <c r="BZ329" s="84"/>
      <c r="CA329" s="84"/>
      <c r="CB329" s="84"/>
      <c r="CC329" s="84"/>
      <c r="CD329" s="84"/>
      <c r="CE329" s="84"/>
      <c r="CF329" s="84"/>
      <c r="CG329" s="84"/>
      <c r="CH329" s="84"/>
      <c r="CI329" s="771"/>
      <c r="CJ329" s="791"/>
      <c r="CK329" s="791"/>
      <c r="CL329" s="791"/>
      <c r="CM329" s="791"/>
      <c r="CN329" s="791"/>
      <c r="CO329" s="791"/>
      <c r="CP329" s="791"/>
      <c r="CQ329" s="791"/>
      <c r="CR329" s="791"/>
      <c r="CS329" s="791"/>
      <c r="CT329" s="791"/>
      <c r="CU329" s="793"/>
      <c r="CV329" s="791"/>
      <c r="CW329" s="791"/>
      <c r="CX329" s="791"/>
      <c r="CY329" s="791"/>
      <c r="CZ329" s="791"/>
      <c r="DA329" s="791"/>
      <c r="DB329" s="791"/>
      <c r="DC329" s="791"/>
      <c r="DD329" s="791"/>
      <c r="DE329" s="791"/>
      <c r="DF329" s="791"/>
      <c r="DG329" s="793"/>
    </row>
    <row r="330" spans="1:111" ht="16">
      <c r="A330" s="209"/>
      <c r="B330" s="331"/>
      <c r="C330" s="1115"/>
      <c r="D330" s="84"/>
      <c r="E330" s="84"/>
      <c r="F330" s="84"/>
      <c r="G330" s="84"/>
      <c r="H330" s="84"/>
      <c r="I330" s="84"/>
      <c r="J330" s="84"/>
      <c r="K330" s="84"/>
      <c r="L330" s="84"/>
      <c r="M330" s="84"/>
      <c r="N330" s="84"/>
      <c r="O330" s="84"/>
      <c r="P330" s="84"/>
      <c r="Q330" s="84"/>
      <c r="R330" s="84"/>
      <c r="S330" s="84"/>
      <c r="T330" s="84"/>
      <c r="U330" s="84"/>
      <c r="V330" s="84"/>
      <c r="W330" s="84"/>
      <c r="X330" s="84"/>
      <c r="Y330" s="84"/>
      <c r="Z330" s="84"/>
      <c r="AA330" s="771"/>
      <c r="AB330" s="84"/>
      <c r="AC330" s="84"/>
      <c r="AD330" s="84"/>
      <c r="AE330" s="84"/>
      <c r="AF330" s="84"/>
      <c r="AG330" s="84"/>
      <c r="AH330" s="84"/>
      <c r="AI330" s="84"/>
      <c r="AJ330" s="84"/>
      <c r="AK330" s="84"/>
      <c r="AL330" s="84"/>
      <c r="AM330" s="771"/>
      <c r="AN330" s="84"/>
      <c r="AO330" s="84"/>
      <c r="AP330" s="84"/>
      <c r="AQ330" s="84"/>
      <c r="AR330" s="84"/>
      <c r="AS330" s="84"/>
      <c r="AT330" s="84"/>
      <c r="AU330" s="84"/>
      <c r="AV330" s="84"/>
      <c r="AW330" s="84"/>
      <c r="AX330" s="84"/>
      <c r="AY330" s="771"/>
      <c r="AZ330" s="84"/>
      <c r="BA330" s="84"/>
      <c r="BB330" s="84"/>
      <c r="BC330" s="84"/>
      <c r="BD330" s="84"/>
      <c r="BE330" s="84"/>
      <c r="BF330" s="84"/>
      <c r="BG330" s="84"/>
      <c r="BH330" s="84"/>
      <c r="BI330" s="84"/>
      <c r="BJ330" s="84"/>
      <c r="BK330" s="771"/>
      <c r="BL330" s="84"/>
      <c r="BM330" s="84"/>
      <c r="BN330" s="84"/>
      <c r="BO330" s="84"/>
      <c r="BP330" s="84"/>
      <c r="BQ330" s="84"/>
      <c r="BR330" s="84"/>
      <c r="BS330" s="84"/>
      <c r="BT330" s="84"/>
      <c r="BU330" s="84"/>
      <c r="BV330" s="84"/>
      <c r="BW330" s="771"/>
      <c r="BX330" s="84"/>
      <c r="BY330" s="84"/>
      <c r="BZ330" s="84"/>
      <c r="CA330" s="84"/>
      <c r="CB330" s="84"/>
      <c r="CC330" s="84"/>
      <c r="CD330" s="84"/>
      <c r="CE330" s="84"/>
      <c r="CF330" s="84"/>
      <c r="CG330" s="84"/>
      <c r="CH330" s="84"/>
      <c r="CI330" s="771"/>
      <c r="CJ330" s="791"/>
      <c r="CK330" s="791"/>
      <c r="CL330" s="791"/>
      <c r="CM330" s="791"/>
      <c r="CN330" s="791"/>
      <c r="CO330" s="791"/>
      <c r="CP330" s="791"/>
      <c r="CQ330" s="791"/>
      <c r="CR330" s="791"/>
      <c r="CS330" s="791"/>
      <c r="CT330" s="791"/>
      <c r="CU330" s="793"/>
      <c r="CV330" s="791"/>
      <c r="CW330" s="791"/>
      <c r="CX330" s="791"/>
      <c r="CY330" s="791"/>
      <c r="CZ330" s="791"/>
      <c r="DA330" s="791"/>
      <c r="DB330" s="791"/>
      <c r="DC330" s="791"/>
      <c r="DD330" s="791"/>
      <c r="DE330" s="791"/>
      <c r="DF330" s="791"/>
      <c r="DG330" s="793"/>
    </row>
    <row r="331" spans="1:111" ht="16">
      <c r="A331" s="209"/>
      <c r="B331" s="331"/>
      <c r="C331" s="1115"/>
      <c r="D331" s="84"/>
      <c r="E331" s="84"/>
      <c r="F331" s="84"/>
      <c r="G331" s="84"/>
      <c r="H331" s="84"/>
      <c r="I331" s="84"/>
      <c r="J331" s="84"/>
      <c r="K331" s="84"/>
      <c r="L331" s="84"/>
      <c r="M331" s="84"/>
      <c r="N331" s="84"/>
      <c r="O331" s="84"/>
      <c r="P331" s="84"/>
      <c r="Q331" s="84"/>
      <c r="R331" s="84"/>
      <c r="S331" s="84"/>
      <c r="T331" s="84"/>
      <c r="U331" s="84"/>
      <c r="V331" s="84"/>
      <c r="W331" s="84"/>
      <c r="X331" s="84"/>
      <c r="Y331" s="84"/>
      <c r="Z331" s="84"/>
      <c r="AA331" s="771"/>
      <c r="AB331" s="84"/>
      <c r="AC331" s="84"/>
      <c r="AD331" s="84"/>
      <c r="AE331" s="84"/>
      <c r="AF331" s="84"/>
      <c r="AG331" s="84"/>
      <c r="AH331" s="84"/>
      <c r="AI331" s="84"/>
      <c r="AJ331" s="84"/>
      <c r="AK331" s="84"/>
      <c r="AL331" s="84"/>
      <c r="AM331" s="771"/>
      <c r="AN331" s="84"/>
      <c r="AO331" s="84"/>
      <c r="AP331" s="84"/>
      <c r="AQ331" s="84"/>
      <c r="AR331" s="84"/>
      <c r="AS331" s="84"/>
      <c r="AT331" s="84"/>
      <c r="AU331" s="84"/>
      <c r="AV331" s="84"/>
      <c r="AW331" s="84"/>
      <c r="AX331" s="84"/>
      <c r="AY331" s="771"/>
      <c r="AZ331" s="84"/>
      <c r="BA331" s="84"/>
      <c r="BB331" s="84"/>
      <c r="BC331" s="84"/>
      <c r="BD331" s="84"/>
      <c r="BE331" s="84"/>
      <c r="BF331" s="84"/>
      <c r="BG331" s="84"/>
      <c r="BH331" s="84"/>
      <c r="BI331" s="84"/>
      <c r="BJ331" s="84"/>
      <c r="BK331" s="771"/>
      <c r="BL331" s="84"/>
      <c r="BM331" s="84"/>
      <c r="BN331" s="84"/>
      <c r="BO331" s="84"/>
      <c r="BP331" s="84"/>
      <c r="BQ331" s="84"/>
      <c r="BR331" s="84"/>
      <c r="BS331" s="84"/>
      <c r="BT331" s="84"/>
      <c r="BU331" s="84"/>
      <c r="BV331" s="84"/>
      <c r="BW331" s="771"/>
      <c r="BX331" s="84"/>
      <c r="BY331" s="84"/>
      <c r="BZ331" s="84"/>
      <c r="CA331" s="84"/>
      <c r="CB331" s="84"/>
      <c r="CC331" s="84"/>
      <c r="CD331" s="84"/>
      <c r="CE331" s="84"/>
      <c r="CF331" s="84"/>
      <c r="CG331" s="84"/>
      <c r="CH331" s="84"/>
      <c r="CI331" s="771"/>
      <c r="CJ331" s="791"/>
      <c r="CK331" s="791"/>
      <c r="CL331" s="791"/>
      <c r="CM331" s="791"/>
      <c r="CN331" s="791"/>
      <c r="CO331" s="791"/>
      <c r="CP331" s="791"/>
      <c r="CQ331" s="791"/>
      <c r="CR331" s="791"/>
      <c r="CS331" s="791"/>
      <c r="CT331" s="791"/>
      <c r="CU331" s="793"/>
      <c r="CV331" s="791"/>
      <c r="CW331" s="791"/>
      <c r="CX331" s="791"/>
      <c r="CY331" s="791"/>
      <c r="CZ331" s="791"/>
      <c r="DA331" s="791"/>
      <c r="DB331" s="791"/>
      <c r="DC331" s="791"/>
      <c r="DD331" s="791"/>
      <c r="DE331" s="791"/>
      <c r="DF331" s="791"/>
      <c r="DG331" s="793"/>
    </row>
    <row r="332" spans="1:111" ht="16">
      <c r="A332" s="209"/>
      <c r="B332" s="331"/>
      <c r="C332" s="1115"/>
      <c r="D332" s="84"/>
      <c r="E332" s="84"/>
      <c r="F332" s="84"/>
      <c r="G332" s="84"/>
      <c r="H332" s="84"/>
      <c r="I332" s="84"/>
      <c r="J332" s="84"/>
      <c r="K332" s="84"/>
      <c r="L332" s="84"/>
      <c r="M332" s="84"/>
      <c r="N332" s="84"/>
      <c r="O332" s="84"/>
      <c r="P332" s="84"/>
      <c r="Q332" s="84"/>
      <c r="R332" s="84"/>
      <c r="S332" s="84"/>
      <c r="T332" s="84"/>
      <c r="U332" s="84"/>
      <c r="V332" s="84"/>
      <c r="W332" s="84"/>
      <c r="X332" s="84"/>
      <c r="Y332" s="84"/>
      <c r="Z332" s="84"/>
      <c r="AA332" s="771"/>
      <c r="AB332" s="84"/>
      <c r="AC332" s="84"/>
      <c r="AD332" s="84"/>
      <c r="AE332" s="84"/>
      <c r="AF332" s="84"/>
      <c r="AG332" s="84"/>
      <c r="AH332" s="84"/>
      <c r="AI332" s="84"/>
      <c r="AJ332" s="84"/>
      <c r="AK332" s="84"/>
      <c r="AL332" s="84"/>
      <c r="AM332" s="771"/>
      <c r="AN332" s="84"/>
      <c r="AO332" s="84"/>
      <c r="AP332" s="84"/>
      <c r="AQ332" s="84"/>
      <c r="AR332" s="84"/>
      <c r="AS332" s="84"/>
      <c r="AT332" s="84"/>
      <c r="AU332" s="84"/>
      <c r="AV332" s="84"/>
      <c r="AW332" s="84"/>
      <c r="AX332" s="84"/>
      <c r="AY332" s="771"/>
      <c r="AZ332" s="84"/>
      <c r="BA332" s="84"/>
      <c r="BB332" s="84"/>
      <c r="BC332" s="84"/>
      <c r="BD332" s="84"/>
      <c r="BE332" s="84"/>
      <c r="BF332" s="84"/>
      <c r="BG332" s="84"/>
      <c r="BH332" s="84"/>
      <c r="BI332" s="84"/>
      <c r="BJ332" s="84"/>
      <c r="BK332" s="771"/>
      <c r="BL332" s="84"/>
      <c r="BM332" s="84"/>
      <c r="BN332" s="84"/>
      <c r="BO332" s="84"/>
      <c r="BP332" s="84"/>
      <c r="BQ332" s="84"/>
      <c r="BR332" s="84"/>
      <c r="BS332" s="84"/>
      <c r="BT332" s="84"/>
      <c r="BU332" s="84"/>
      <c r="BV332" s="84"/>
      <c r="BW332" s="771"/>
      <c r="BX332" s="84"/>
      <c r="BY332" s="84"/>
      <c r="BZ332" s="84"/>
      <c r="CA332" s="84"/>
      <c r="CB332" s="84"/>
      <c r="CC332" s="84"/>
      <c r="CD332" s="84"/>
      <c r="CE332" s="84"/>
      <c r="CF332" s="84"/>
      <c r="CG332" s="84"/>
      <c r="CH332" s="84"/>
      <c r="CI332" s="771"/>
      <c r="CJ332" s="791"/>
      <c r="CK332" s="791"/>
      <c r="CL332" s="791"/>
      <c r="CM332" s="791"/>
      <c r="CN332" s="791"/>
      <c r="CO332" s="791"/>
      <c r="CP332" s="791"/>
      <c r="CQ332" s="791"/>
      <c r="CR332" s="791"/>
      <c r="CS332" s="791"/>
      <c r="CT332" s="791"/>
      <c r="CU332" s="793"/>
      <c r="CV332" s="791"/>
      <c r="CW332" s="791"/>
      <c r="CX332" s="791"/>
      <c r="CY332" s="791"/>
      <c r="CZ332" s="791"/>
      <c r="DA332" s="791"/>
      <c r="DB332" s="791"/>
      <c r="DC332" s="791"/>
      <c r="DD332" s="791"/>
      <c r="DE332" s="791"/>
      <c r="DF332" s="791"/>
      <c r="DG332" s="793"/>
    </row>
    <row r="333" spans="1:111" ht="16">
      <c r="A333" s="209"/>
      <c r="B333" s="331"/>
      <c r="C333" s="1115"/>
      <c r="D333" s="84"/>
      <c r="E333" s="84"/>
      <c r="F333" s="84"/>
      <c r="G333" s="84"/>
      <c r="H333" s="84"/>
      <c r="I333" s="84"/>
      <c r="J333" s="84"/>
      <c r="K333" s="84"/>
      <c r="L333" s="84"/>
      <c r="M333" s="84"/>
      <c r="N333" s="84"/>
      <c r="O333" s="84"/>
      <c r="P333" s="84"/>
      <c r="Q333" s="84"/>
      <c r="R333" s="84"/>
      <c r="S333" s="84"/>
      <c r="T333" s="84"/>
      <c r="U333" s="84"/>
      <c r="V333" s="84"/>
      <c r="W333" s="84"/>
      <c r="X333" s="84"/>
      <c r="Y333" s="84"/>
      <c r="Z333" s="84"/>
      <c r="AA333" s="771"/>
      <c r="AB333" s="84"/>
      <c r="AC333" s="84"/>
      <c r="AD333" s="84"/>
      <c r="AE333" s="84"/>
      <c r="AF333" s="84"/>
      <c r="AG333" s="84"/>
      <c r="AH333" s="84"/>
      <c r="AI333" s="84"/>
      <c r="AJ333" s="84"/>
      <c r="AK333" s="84"/>
      <c r="AL333" s="84"/>
      <c r="AM333" s="771"/>
      <c r="AN333" s="84"/>
      <c r="AO333" s="84"/>
      <c r="AP333" s="84"/>
      <c r="AQ333" s="84"/>
      <c r="AR333" s="84"/>
      <c r="AS333" s="84"/>
      <c r="AT333" s="84"/>
      <c r="AU333" s="84"/>
      <c r="AV333" s="84"/>
      <c r="AW333" s="84"/>
      <c r="AX333" s="84"/>
      <c r="AY333" s="771"/>
      <c r="AZ333" s="84"/>
      <c r="BA333" s="84"/>
      <c r="BB333" s="84"/>
      <c r="BC333" s="84"/>
      <c r="BD333" s="84"/>
      <c r="BE333" s="84"/>
      <c r="BF333" s="84"/>
      <c r="BG333" s="84"/>
      <c r="BH333" s="84"/>
      <c r="BI333" s="84"/>
      <c r="BJ333" s="84"/>
      <c r="BK333" s="771"/>
      <c r="BL333" s="84"/>
      <c r="BM333" s="84"/>
      <c r="BN333" s="84"/>
      <c r="BO333" s="84"/>
      <c r="BP333" s="84"/>
      <c r="BQ333" s="84"/>
      <c r="BR333" s="84"/>
      <c r="BS333" s="84"/>
      <c r="BT333" s="84"/>
      <c r="BU333" s="84"/>
      <c r="BV333" s="84"/>
      <c r="BW333" s="771"/>
      <c r="BX333" s="84"/>
      <c r="BY333" s="84"/>
      <c r="BZ333" s="84"/>
      <c r="CA333" s="84"/>
      <c r="CB333" s="84"/>
      <c r="CC333" s="84"/>
      <c r="CD333" s="84"/>
      <c r="CE333" s="84"/>
      <c r="CF333" s="84"/>
      <c r="CG333" s="84"/>
      <c r="CH333" s="84"/>
      <c r="CI333" s="771"/>
      <c r="CJ333" s="791"/>
      <c r="CK333" s="791"/>
      <c r="CL333" s="791"/>
      <c r="CM333" s="791"/>
      <c r="CN333" s="791"/>
      <c r="CO333" s="791"/>
      <c r="CP333" s="791"/>
      <c r="CQ333" s="791"/>
      <c r="CR333" s="791"/>
      <c r="CS333" s="791"/>
      <c r="CT333" s="791"/>
      <c r="CU333" s="793"/>
      <c r="CV333" s="791"/>
      <c r="CW333" s="791"/>
      <c r="CX333" s="791"/>
      <c r="CY333" s="791"/>
      <c r="CZ333" s="791"/>
      <c r="DA333" s="791"/>
      <c r="DB333" s="791"/>
      <c r="DC333" s="791"/>
      <c r="DD333" s="791"/>
      <c r="DE333" s="791"/>
      <c r="DF333" s="791"/>
      <c r="DG333" s="793"/>
    </row>
    <row r="334" spans="1:111" ht="16">
      <c r="A334" s="209"/>
      <c r="B334" s="331"/>
      <c r="C334" s="1115"/>
      <c r="D334" s="84"/>
      <c r="E334" s="84"/>
      <c r="F334" s="84"/>
      <c r="G334" s="84"/>
      <c r="H334" s="84"/>
      <c r="I334" s="84"/>
      <c r="J334" s="84"/>
      <c r="K334" s="84"/>
      <c r="L334" s="84"/>
      <c r="M334" s="84"/>
      <c r="N334" s="84"/>
      <c r="O334" s="84"/>
      <c r="P334" s="84"/>
      <c r="Q334" s="84"/>
      <c r="R334" s="84"/>
      <c r="S334" s="84"/>
      <c r="T334" s="84"/>
      <c r="U334" s="84"/>
      <c r="V334" s="84"/>
      <c r="W334" s="84"/>
      <c r="X334" s="84"/>
      <c r="Y334" s="84"/>
      <c r="Z334" s="84"/>
      <c r="AA334" s="771"/>
      <c r="AB334" s="84"/>
      <c r="AC334" s="84"/>
      <c r="AD334" s="84"/>
      <c r="AE334" s="84"/>
      <c r="AF334" s="84"/>
      <c r="AG334" s="84"/>
      <c r="AH334" s="84"/>
      <c r="AI334" s="84"/>
      <c r="AJ334" s="84"/>
      <c r="AK334" s="84"/>
      <c r="AL334" s="84"/>
      <c r="AM334" s="771"/>
      <c r="AN334" s="84"/>
      <c r="AO334" s="84"/>
      <c r="AP334" s="84"/>
      <c r="AQ334" s="84"/>
      <c r="AR334" s="84"/>
      <c r="AS334" s="84"/>
      <c r="AT334" s="84"/>
      <c r="AU334" s="84"/>
      <c r="AV334" s="84"/>
      <c r="AW334" s="84"/>
      <c r="AX334" s="84"/>
      <c r="AY334" s="771"/>
      <c r="AZ334" s="84"/>
      <c r="BA334" s="84"/>
      <c r="BB334" s="84"/>
      <c r="BC334" s="84"/>
      <c r="BD334" s="84"/>
      <c r="BE334" s="84"/>
      <c r="BF334" s="84"/>
      <c r="BG334" s="84"/>
      <c r="BH334" s="84"/>
      <c r="BI334" s="84"/>
      <c r="BJ334" s="84"/>
      <c r="BK334" s="771"/>
      <c r="BL334" s="84"/>
      <c r="BM334" s="84"/>
      <c r="BN334" s="84"/>
      <c r="BO334" s="84"/>
      <c r="BP334" s="84"/>
      <c r="BQ334" s="84"/>
      <c r="BR334" s="84"/>
      <c r="BS334" s="84"/>
      <c r="BT334" s="84"/>
      <c r="BU334" s="84"/>
      <c r="BV334" s="84"/>
      <c r="BW334" s="771"/>
      <c r="BX334" s="84"/>
      <c r="BY334" s="84"/>
      <c r="BZ334" s="84"/>
      <c r="CA334" s="84"/>
      <c r="CB334" s="84"/>
      <c r="CC334" s="84"/>
      <c r="CD334" s="84"/>
      <c r="CE334" s="84"/>
      <c r="CF334" s="84"/>
      <c r="CG334" s="84"/>
      <c r="CH334" s="84"/>
      <c r="CI334" s="771"/>
      <c r="CJ334" s="791"/>
      <c r="CK334" s="791"/>
      <c r="CL334" s="791"/>
      <c r="CM334" s="791"/>
      <c r="CN334" s="791"/>
      <c r="CO334" s="791"/>
      <c r="CP334" s="791"/>
      <c r="CQ334" s="791"/>
      <c r="CR334" s="791"/>
      <c r="CS334" s="791"/>
      <c r="CT334" s="791"/>
      <c r="CU334" s="793"/>
      <c r="CV334" s="791"/>
      <c r="CW334" s="791"/>
      <c r="CX334" s="791"/>
      <c r="CY334" s="791"/>
      <c r="CZ334" s="791"/>
      <c r="DA334" s="791"/>
      <c r="DB334" s="791"/>
      <c r="DC334" s="791"/>
      <c r="DD334" s="791"/>
      <c r="DE334" s="791"/>
      <c r="DF334" s="791"/>
      <c r="DG334" s="793"/>
    </row>
    <row r="335" spans="1:111" ht="16">
      <c r="A335" s="209"/>
      <c r="B335" s="331"/>
      <c r="C335" s="1115"/>
      <c r="D335" s="84"/>
      <c r="E335" s="84"/>
      <c r="F335" s="84"/>
      <c r="G335" s="84"/>
      <c r="H335" s="84"/>
      <c r="I335" s="84"/>
      <c r="J335" s="84"/>
      <c r="K335" s="84"/>
      <c r="L335" s="84"/>
      <c r="M335" s="84"/>
      <c r="N335" s="84"/>
      <c r="O335" s="84"/>
      <c r="P335" s="84"/>
      <c r="Q335" s="84"/>
      <c r="R335" s="84"/>
      <c r="S335" s="84"/>
      <c r="T335" s="84"/>
      <c r="U335" s="84"/>
      <c r="V335" s="84"/>
      <c r="W335" s="84"/>
      <c r="X335" s="84"/>
      <c r="Y335" s="84"/>
      <c r="Z335" s="84"/>
      <c r="AA335" s="771"/>
      <c r="AB335" s="84"/>
      <c r="AC335" s="84"/>
      <c r="AD335" s="84"/>
      <c r="AE335" s="84"/>
      <c r="AF335" s="84"/>
      <c r="AG335" s="84"/>
      <c r="AH335" s="84"/>
      <c r="AI335" s="84"/>
      <c r="AJ335" s="84"/>
      <c r="AK335" s="84"/>
      <c r="AL335" s="84"/>
      <c r="AM335" s="771"/>
      <c r="AN335" s="84"/>
      <c r="AO335" s="84"/>
      <c r="AP335" s="84"/>
      <c r="AQ335" s="84"/>
      <c r="AR335" s="84"/>
      <c r="AS335" s="84"/>
      <c r="AT335" s="84"/>
      <c r="AU335" s="84"/>
      <c r="AV335" s="84"/>
      <c r="AW335" s="84"/>
      <c r="AX335" s="84"/>
      <c r="AY335" s="771"/>
      <c r="AZ335" s="84"/>
      <c r="BA335" s="84"/>
      <c r="BB335" s="84"/>
      <c r="BC335" s="84"/>
      <c r="BD335" s="84"/>
      <c r="BE335" s="84"/>
      <c r="BF335" s="84"/>
      <c r="BG335" s="84"/>
      <c r="BH335" s="84"/>
      <c r="BI335" s="84"/>
      <c r="BJ335" s="84"/>
      <c r="BK335" s="771"/>
      <c r="BL335" s="84"/>
      <c r="BM335" s="84"/>
      <c r="BN335" s="84"/>
      <c r="BO335" s="84"/>
      <c r="BP335" s="84"/>
      <c r="BQ335" s="84"/>
      <c r="BR335" s="84"/>
      <c r="BS335" s="84"/>
      <c r="BT335" s="84"/>
      <c r="BU335" s="84"/>
      <c r="BV335" s="84"/>
      <c r="BW335" s="771"/>
      <c r="BX335" s="84"/>
      <c r="BY335" s="84"/>
      <c r="BZ335" s="84"/>
      <c r="CA335" s="84"/>
      <c r="CB335" s="84"/>
      <c r="CC335" s="84"/>
      <c r="CD335" s="84"/>
      <c r="CE335" s="84"/>
      <c r="CF335" s="84"/>
      <c r="CG335" s="84"/>
      <c r="CH335" s="84"/>
      <c r="CI335" s="771"/>
      <c r="CJ335" s="791"/>
      <c r="CK335" s="791"/>
      <c r="CL335" s="791"/>
      <c r="CM335" s="791"/>
      <c r="CN335" s="791"/>
      <c r="CO335" s="791"/>
      <c r="CP335" s="791"/>
      <c r="CQ335" s="791"/>
      <c r="CR335" s="791"/>
      <c r="CS335" s="791"/>
      <c r="CT335" s="791"/>
      <c r="CU335" s="793"/>
      <c r="CV335" s="791"/>
      <c r="CW335" s="791"/>
      <c r="CX335" s="791"/>
      <c r="CY335" s="791"/>
      <c r="CZ335" s="791"/>
      <c r="DA335" s="791"/>
      <c r="DB335" s="791"/>
      <c r="DC335" s="791"/>
      <c r="DD335" s="791"/>
      <c r="DE335" s="791"/>
      <c r="DF335" s="791"/>
      <c r="DG335" s="793"/>
    </row>
    <row r="336" spans="1:111" ht="16">
      <c r="A336" s="209"/>
      <c r="B336" s="331"/>
      <c r="C336" s="1115"/>
      <c r="D336" s="84"/>
      <c r="E336" s="84"/>
      <c r="F336" s="84"/>
      <c r="G336" s="84"/>
      <c r="H336" s="84"/>
      <c r="I336" s="84"/>
      <c r="J336" s="84"/>
      <c r="K336" s="84"/>
      <c r="L336" s="84"/>
      <c r="M336" s="84"/>
      <c r="N336" s="84"/>
      <c r="O336" s="84"/>
      <c r="P336" s="84"/>
      <c r="Q336" s="84"/>
      <c r="R336" s="84"/>
      <c r="S336" s="84"/>
      <c r="T336" s="84"/>
      <c r="U336" s="84"/>
      <c r="V336" s="84"/>
      <c r="W336" s="84"/>
      <c r="X336" s="84"/>
      <c r="Y336" s="84"/>
      <c r="Z336" s="84"/>
      <c r="AA336" s="771"/>
      <c r="AB336" s="84"/>
      <c r="AC336" s="84"/>
      <c r="AD336" s="84"/>
      <c r="AE336" s="84"/>
      <c r="AF336" s="84"/>
      <c r="AG336" s="84"/>
      <c r="AH336" s="84"/>
      <c r="AI336" s="84"/>
      <c r="AJ336" s="84"/>
      <c r="AK336" s="84"/>
      <c r="AL336" s="84"/>
      <c r="AM336" s="771"/>
      <c r="AN336" s="84"/>
      <c r="AO336" s="84"/>
      <c r="AP336" s="84"/>
      <c r="AQ336" s="84"/>
      <c r="AR336" s="84"/>
      <c r="AS336" s="84"/>
      <c r="AT336" s="84"/>
      <c r="AU336" s="84"/>
      <c r="AV336" s="84"/>
      <c r="AW336" s="84"/>
      <c r="AX336" s="84"/>
      <c r="AY336" s="771"/>
      <c r="AZ336" s="84"/>
      <c r="BA336" s="84"/>
      <c r="BB336" s="84"/>
      <c r="BC336" s="84"/>
      <c r="BD336" s="84"/>
      <c r="BE336" s="84"/>
      <c r="BF336" s="84"/>
      <c r="BG336" s="84"/>
      <c r="BH336" s="84"/>
      <c r="BI336" s="84"/>
      <c r="BJ336" s="84"/>
      <c r="BK336" s="771"/>
      <c r="BL336" s="84"/>
      <c r="BM336" s="84"/>
      <c r="BN336" s="84"/>
      <c r="BO336" s="84"/>
      <c r="BP336" s="84"/>
      <c r="BQ336" s="84"/>
      <c r="BR336" s="84"/>
      <c r="BS336" s="84"/>
      <c r="BT336" s="84"/>
      <c r="BU336" s="84"/>
      <c r="BV336" s="84"/>
      <c r="BW336" s="771"/>
      <c r="BX336" s="84"/>
      <c r="BY336" s="84"/>
      <c r="BZ336" s="84"/>
      <c r="CA336" s="84"/>
      <c r="CB336" s="84"/>
      <c r="CC336" s="84"/>
      <c r="CD336" s="84"/>
      <c r="CE336" s="84"/>
      <c r="CF336" s="84"/>
      <c r="CG336" s="84"/>
      <c r="CH336" s="84"/>
      <c r="CI336" s="771"/>
      <c r="CJ336" s="791"/>
      <c r="CK336" s="791"/>
      <c r="CL336" s="791"/>
      <c r="CM336" s="791"/>
      <c r="CN336" s="791"/>
      <c r="CO336" s="791"/>
      <c r="CP336" s="791"/>
      <c r="CQ336" s="791"/>
      <c r="CR336" s="791"/>
      <c r="CS336" s="791"/>
      <c r="CT336" s="791"/>
      <c r="CU336" s="793"/>
      <c r="CV336" s="791"/>
      <c r="CW336" s="791"/>
      <c r="CX336" s="791"/>
      <c r="CY336" s="791"/>
      <c r="CZ336" s="791"/>
      <c r="DA336" s="791"/>
      <c r="DB336" s="791"/>
      <c r="DC336" s="791"/>
      <c r="DD336" s="791"/>
      <c r="DE336" s="791"/>
      <c r="DF336" s="791"/>
      <c r="DG336" s="793"/>
    </row>
    <row r="337" spans="1:111" ht="16">
      <c r="A337" s="209"/>
      <c r="B337" s="331"/>
      <c r="C337" s="1115"/>
      <c r="D337" s="84"/>
      <c r="E337" s="84"/>
      <c r="F337" s="84"/>
      <c r="G337" s="84"/>
      <c r="H337" s="84"/>
      <c r="I337" s="84"/>
      <c r="J337" s="84"/>
      <c r="K337" s="84"/>
      <c r="L337" s="84"/>
      <c r="M337" s="84"/>
      <c r="N337" s="84"/>
      <c r="O337" s="84"/>
      <c r="P337" s="84"/>
      <c r="Q337" s="84"/>
      <c r="R337" s="84"/>
      <c r="S337" s="84"/>
      <c r="T337" s="84"/>
      <c r="U337" s="84"/>
      <c r="V337" s="84"/>
      <c r="W337" s="84"/>
      <c r="X337" s="84"/>
      <c r="Y337" s="84"/>
      <c r="Z337" s="84"/>
      <c r="AA337" s="771"/>
      <c r="AB337" s="84"/>
      <c r="AC337" s="84"/>
      <c r="AD337" s="84"/>
      <c r="AE337" s="84"/>
      <c r="AF337" s="84"/>
      <c r="AG337" s="84"/>
      <c r="AH337" s="84"/>
      <c r="AI337" s="84"/>
      <c r="AJ337" s="84"/>
      <c r="AK337" s="84"/>
      <c r="AL337" s="84"/>
      <c r="AM337" s="771"/>
      <c r="AN337" s="84"/>
      <c r="AO337" s="84"/>
      <c r="AP337" s="84"/>
      <c r="AQ337" s="84"/>
      <c r="AR337" s="84"/>
      <c r="AS337" s="84"/>
      <c r="AT337" s="84"/>
      <c r="AU337" s="84"/>
      <c r="AV337" s="84"/>
      <c r="AW337" s="84"/>
      <c r="AX337" s="84"/>
      <c r="AY337" s="771"/>
      <c r="AZ337" s="84"/>
      <c r="BA337" s="84"/>
      <c r="BB337" s="84"/>
      <c r="BC337" s="84"/>
      <c r="BD337" s="84"/>
      <c r="BE337" s="84"/>
      <c r="BF337" s="84"/>
      <c r="BG337" s="84"/>
      <c r="BH337" s="84"/>
      <c r="BI337" s="84"/>
      <c r="BJ337" s="84"/>
      <c r="BK337" s="771"/>
      <c r="BL337" s="84"/>
      <c r="BM337" s="84"/>
      <c r="BN337" s="84"/>
      <c r="BO337" s="84"/>
      <c r="BP337" s="84"/>
      <c r="BQ337" s="84"/>
      <c r="BR337" s="84"/>
      <c r="BS337" s="84"/>
      <c r="BT337" s="84"/>
      <c r="BU337" s="84"/>
      <c r="BV337" s="84"/>
      <c r="BW337" s="771"/>
      <c r="BX337" s="84"/>
      <c r="BY337" s="84"/>
      <c r="BZ337" s="84"/>
      <c r="CA337" s="84"/>
      <c r="CB337" s="84"/>
      <c r="CC337" s="84"/>
      <c r="CD337" s="84"/>
      <c r="CE337" s="84"/>
      <c r="CF337" s="84"/>
      <c r="CG337" s="84"/>
      <c r="CH337" s="84"/>
      <c r="CI337" s="771"/>
      <c r="CJ337" s="791"/>
      <c r="CK337" s="791"/>
      <c r="CL337" s="791"/>
      <c r="CM337" s="791"/>
      <c r="CN337" s="791"/>
      <c r="CO337" s="791"/>
      <c r="CP337" s="791"/>
      <c r="CQ337" s="791"/>
      <c r="CR337" s="791"/>
      <c r="CS337" s="791"/>
      <c r="CT337" s="791"/>
      <c r="CU337" s="793"/>
      <c r="CV337" s="791"/>
      <c r="CW337" s="791"/>
      <c r="CX337" s="791"/>
      <c r="CY337" s="791"/>
      <c r="CZ337" s="791"/>
      <c r="DA337" s="791"/>
      <c r="DB337" s="791"/>
      <c r="DC337" s="791"/>
      <c r="DD337" s="791"/>
      <c r="DE337" s="791"/>
      <c r="DF337" s="791"/>
      <c r="DG337" s="793"/>
    </row>
    <row r="338" spans="1:111" ht="16">
      <c r="A338" s="209"/>
      <c r="B338" s="331"/>
      <c r="C338" s="1115"/>
      <c r="D338" s="84"/>
      <c r="E338" s="84"/>
      <c r="F338" s="84"/>
      <c r="G338" s="84"/>
      <c r="H338" s="84"/>
      <c r="I338" s="84"/>
      <c r="J338" s="84"/>
      <c r="K338" s="84"/>
      <c r="L338" s="84"/>
      <c r="M338" s="84"/>
      <c r="N338" s="84"/>
      <c r="O338" s="84"/>
      <c r="P338" s="84"/>
      <c r="Q338" s="84"/>
      <c r="R338" s="84"/>
      <c r="S338" s="84"/>
      <c r="T338" s="84"/>
      <c r="U338" s="84"/>
      <c r="V338" s="84"/>
      <c r="W338" s="84"/>
      <c r="X338" s="84"/>
      <c r="Y338" s="84"/>
      <c r="Z338" s="84"/>
      <c r="AA338" s="771"/>
      <c r="AB338" s="84"/>
      <c r="AC338" s="84"/>
      <c r="AD338" s="84"/>
      <c r="AE338" s="84"/>
      <c r="AF338" s="84"/>
      <c r="AG338" s="84"/>
      <c r="AH338" s="84"/>
      <c r="AI338" s="84"/>
      <c r="AJ338" s="84"/>
      <c r="AK338" s="84"/>
      <c r="AL338" s="84"/>
      <c r="AM338" s="771"/>
      <c r="AN338" s="84"/>
      <c r="AO338" s="84"/>
      <c r="AP338" s="84"/>
      <c r="AQ338" s="84"/>
      <c r="AR338" s="84"/>
      <c r="AS338" s="84"/>
      <c r="AT338" s="84"/>
      <c r="AU338" s="84"/>
      <c r="AV338" s="84"/>
      <c r="AW338" s="84"/>
      <c r="AX338" s="84"/>
      <c r="AY338" s="771"/>
      <c r="AZ338" s="84"/>
      <c r="BA338" s="84"/>
      <c r="BB338" s="84"/>
      <c r="BC338" s="84"/>
      <c r="BD338" s="84"/>
      <c r="BE338" s="84"/>
      <c r="BF338" s="84"/>
      <c r="BG338" s="84"/>
      <c r="BH338" s="84"/>
      <c r="BI338" s="84"/>
      <c r="BJ338" s="84"/>
      <c r="BK338" s="771"/>
      <c r="BL338" s="84"/>
      <c r="BM338" s="84"/>
      <c r="BN338" s="84"/>
      <c r="BO338" s="84"/>
      <c r="BP338" s="84"/>
      <c r="BQ338" s="84"/>
      <c r="BR338" s="84"/>
      <c r="BS338" s="84"/>
      <c r="BT338" s="84"/>
      <c r="BU338" s="84"/>
      <c r="BV338" s="84"/>
      <c r="BW338" s="771"/>
      <c r="BX338" s="84"/>
      <c r="BY338" s="84"/>
      <c r="BZ338" s="84"/>
      <c r="CA338" s="84"/>
      <c r="CB338" s="84"/>
      <c r="CC338" s="84"/>
      <c r="CD338" s="84"/>
      <c r="CE338" s="84"/>
      <c r="CF338" s="84"/>
      <c r="CG338" s="84"/>
      <c r="CH338" s="84"/>
      <c r="CI338" s="771"/>
      <c r="CJ338" s="791"/>
      <c r="CK338" s="791"/>
      <c r="CL338" s="791"/>
      <c r="CM338" s="791"/>
      <c r="CN338" s="791"/>
      <c r="CO338" s="791"/>
      <c r="CP338" s="791"/>
      <c r="CQ338" s="791"/>
      <c r="CR338" s="791"/>
      <c r="CS338" s="791"/>
      <c r="CT338" s="791"/>
      <c r="CU338" s="793"/>
      <c r="CV338" s="791"/>
      <c r="CW338" s="791"/>
      <c r="CX338" s="791"/>
      <c r="CY338" s="791"/>
      <c r="CZ338" s="791"/>
      <c r="DA338" s="791"/>
      <c r="DB338" s="791"/>
      <c r="DC338" s="791"/>
      <c r="DD338" s="791"/>
      <c r="DE338" s="791"/>
      <c r="DF338" s="791"/>
      <c r="DG338" s="793"/>
    </row>
    <row r="339" spans="1:111" ht="16">
      <c r="A339" s="209"/>
      <c r="B339" s="331"/>
      <c r="C339" s="1115"/>
      <c r="D339" s="84"/>
      <c r="E339" s="84"/>
      <c r="F339" s="84"/>
      <c r="G339" s="84"/>
      <c r="H339" s="84"/>
      <c r="I339" s="84"/>
      <c r="J339" s="84"/>
      <c r="K339" s="84"/>
      <c r="L339" s="84"/>
      <c r="M339" s="84"/>
      <c r="N339" s="84"/>
      <c r="O339" s="84"/>
      <c r="P339" s="84"/>
      <c r="Q339" s="84"/>
      <c r="R339" s="84"/>
      <c r="S339" s="84"/>
      <c r="T339" s="84"/>
      <c r="U339" s="84"/>
      <c r="V339" s="84"/>
      <c r="W339" s="84"/>
      <c r="X339" s="84"/>
      <c r="Y339" s="84"/>
      <c r="Z339" s="84"/>
      <c r="AA339" s="771"/>
      <c r="AB339" s="84"/>
      <c r="AC339" s="84"/>
      <c r="AD339" s="84"/>
      <c r="AE339" s="84"/>
      <c r="AF339" s="84"/>
      <c r="AG339" s="84"/>
      <c r="AH339" s="84"/>
      <c r="AI339" s="84"/>
      <c r="AJ339" s="84"/>
      <c r="AK339" s="84"/>
      <c r="AL339" s="84"/>
      <c r="AM339" s="771"/>
      <c r="AN339" s="84"/>
      <c r="AO339" s="84"/>
      <c r="AP339" s="84"/>
      <c r="AQ339" s="84"/>
      <c r="AR339" s="84"/>
      <c r="AS339" s="84"/>
      <c r="AT339" s="84"/>
      <c r="AU339" s="84"/>
      <c r="AV339" s="84"/>
      <c r="AW339" s="84"/>
      <c r="AX339" s="84"/>
      <c r="AY339" s="771"/>
      <c r="AZ339" s="84"/>
      <c r="BA339" s="84"/>
      <c r="BB339" s="84"/>
      <c r="BC339" s="84"/>
      <c r="BD339" s="84"/>
      <c r="BE339" s="84"/>
      <c r="BF339" s="84"/>
      <c r="BG339" s="84"/>
      <c r="BH339" s="84"/>
      <c r="BI339" s="84"/>
      <c r="BJ339" s="84"/>
      <c r="BK339" s="771"/>
      <c r="BL339" s="84"/>
      <c r="BM339" s="84"/>
      <c r="BN339" s="84"/>
      <c r="BO339" s="84"/>
      <c r="BP339" s="84"/>
      <c r="BQ339" s="84"/>
      <c r="BR339" s="84"/>
      <c r="BS339" s="84"/>
      <c r="BT339" s="84"/>
      <c r="BU339" s="84"/>
      <c r="BV339" s="84"/>
      <c r="BW339" s="771"/>
      <c r="BX339" s="84"/>
      <c r="BY339" s="84"/>
      <c r="BZ339" s="84"/>
      <c r="CA339" s="84"/>
      <c r="CB339" s="84"/>
      <c r="CC339" s="84"/>
      <c r="CD339" s="84"/>
      <c r="CE339" s="84"/>
      <c r="CF339" s="84"/>
      <c r="CG339" s="84"/>
      <c r="CH339" s="84"/>
      <c r="CI339" s="771"/>
      <c r="CJ339" s="791"/>
      <c r="CK339" s="791"/>
      <c r="CL339" s="791"/>
      <c r="CM339" s="791"/>
      <c r="CN339" s="791"/>
      <c r="CO339" s="791"/>
      <c r="CP339" s="791"/>
      <c r="CQ339" s="791"/>
      <c r="CR339" s="791"/>
      <c r="CS339" s="791"/>
      <c r="CT339" s="791"/>
      <c r="CU339" s="793"/>
      <c r="CV339" s="791"/>
      <c r="CW339" s="791"/>
      <c r="CX339" s="791"/>
      <c r="CY339" s="791"/>
      <c r="CZ339" s="791"/>
      <c r="DA339" s="791"/>
      <c r="DB339" s="791"/>
      <c r="DC339" s="791"/>
      <c r="DD339" s="791"/>
      <c r="DE339" s="791"/>
      <c r="DF339" s="791"/>
      <c r="DG339" s="793"/>
    </row>
    <row r="340" spans="1:111" ht="16">
      <c r="A340" s="209"/>
      <c r="B340" s="331"/>
      <c r="C340" s="1115"/>
      <c r="D340" s="84"/>
      <c r="E340" s="84"/>
      <c r="F340" s="84"/>
      <c r="G340" s="84"/>
      <c r="H340" s="84"/>
      <c r="I340" s="84"/>
      <c r="J340" s="84"/>
      <c r="K340" s="84"/>
      <c r="L340" s="84"/>
      <c r="M340" s="84"/>
      <c r="N340" s="84"/>
      <c r="O340" s="84"/>
      <c r="P340" s="84"/>
      <c r="Q340" s="84"/>
      <c r="R340" s="84"/>
      <c r="S340" s="84"/>
      <c r="T340" s="84"/>
      <c r="U340" s="84"/>
      <c r="V340" s="84"/>
      <c r="W340" s="84"/>
      <c r="X340" s="84"/>
      <c r="Y340" s="84"/>
      <c r="Z340" s="84"/>
      <c r="AA340" s="771"/>
      <c r="AB340" s="84"/>
      <c r="AC340" s="84"/>
      <c r="AD340" s="84"/>
      <c r="AE340" s="84"/>
      <c r="AF340" s="84"/>
      <c r="AG340" s="84"/>
      <c r="AH340" s="84"/>
      <c r="AI340" s="84"/>
      <c r="AJ340" s="84"/>
      <c r="AK340" s="84"/>
      <c r="AL340" s="84"/>
      <c r="AM340" s="771"/>
      <c r="AN340" s="84"/>
      <c r="AO340" s="84"/>
      <c r="AP340" s="84"/>
      <c r="AQ340" s="84"/>
      <c r="AR340" s="84"/>
      <c r="AS340" s="84"/>
      <c r="AT340" s="84"/>
      <c r="AU340" s="84"/>
      <c r="AV340" s="84"/>
      <c r="AW340" s="84"/>
      <c r="AX340" s="84"/>
      <c r="AY340" s="771"/>
      <c r="AZ340" s="84"/>
      <c r="BA340" s="84"/>
      <c r="BB340" s="84"/>
      <c r="BC340" s="84"/>
      <c r="BD340" s="84"/>
      <c r="BE340" s="84"/>
      <c r="BF340" s="84"/>
      <c r="BG340" s="84"/>
      <c r="BH340" s="84"/>
      <c r="BI340" s="84"/>
      <c r="BJ340" s="84"/>
      <c r="BK340" s="771"/>
      <c r="BL340" s="84"/>
      <c r="BM340" s="84"/>
      <c r="BN340" s="84"/>
      <c r="BO340" s="84"/>
      <c r="BP340" s="84"/>
      <c r="BQ340" s="84"/>
      <c r="BR340" s="84"/>
      <c r="BS340" s="84"/>
      <c r="BT340" s="84"/>
      <c r="BU340" s="84"/>
      <c r="BV340" s="84"/>
      <c r="BW340" s="771"/>
      <c r="BX340" s="84"/>
      <c r="BY340" s="84"/>
      <c r="BZ340" s="84"/>
      <c r="CA340" s="84"/>
      <c r="CB340" s="84"/>
      <c r="CC340" s="84"/>
      <c r="CD340" s="84"/>
      <c r="CE340" s="84"/>
      <c r="CF340" s="84"/>
      <c r="CG340" s="84"/>
      <c r="CH340" s="84"/>
      <c r="CI340" s="771"/>
      <c r="CJ340" s="791"/>
      <c r="CK340" s="791"/>
      <c r="CL340" s="791"/>
      <c r="CM340" s="791"/>
      <c r="CN340" s="791"/>
      <c r="CO340" s="791"/>
      <c r="CP340" s="791"/>
      <c r="CQ340" s="791"/>
      <c r="CR340" s="791"/>
      <c r="CS340" s="791"/>
      <c r="CT340" s="791"/>
      <c r="CU340" s="793"/>
      <c r="CV340" s="791"/>
      <c r="CW340" s="791"/>
      <c r="CX340" s="791"/>
      <c r="CY340" s="791"/>
      <c r="CZ340" s="791"/>
      <c r="DA340" s="791"/>
      <c r="DB340" s="791"/>
      <c r="DC340" s="791"/>
      <c r="DD340" s="791"/>
      <c r="DE340" s="791"/>
      <c r="DF340" s="791"/>
      <c r="DG340" s="793"/>
    </row>
    <row r="341" spans="1:111" ht="16">
      <c r="A341" s="209"/>
      <c r="B341" s="331"/>
      <c r="C341" s="1115"/>
      <c r="D341" s="84"/>
      <c r="E341" s="84"/>
      <c r="F341" s="84"/>
      <c r="G341" s="84"/>
      <c r="H341" s="84"/>
      <c r="I341" s="84"/>
      <c r="J341" s="84"/>
      <c r="K341" s="84"/>
      <c r="L341" s="84"/>
      <c r="M341" s="84"/>
      <c r="N341" s="84"/>
      <c r="O341" s="84"/>
      <c r="P341" s="84"/>
      <c r="Q341" s="84"/>
      <c r="R341" s="84"/>
      <c r="S341" s="84"/>
      <c r="T341" s="84"/>
      <c r="U341" s="84"/>
      <c r="V341" s="84"/>
      <c r="W341" s="84"/>
      <c r="X341" s="84"/>
      <c r="Y341" s="84"/>
      <c r="Z341" s="84"/>
      <c r="AA341" s="771"/>
      <c r="AB341" s="84"/>
      <c r="AC341" s="84"/>
      <c r="AD341" s="84"/>
      <c r="AE341" s="84"/>
      <c r="AF341" s="84"/>
      <c r="AG341" s="84"/>
      <c r="AH341" s="84"/>
      <c r="AI341" s="84"/>
      <c r="AJ341" s="84"/>
      <c r="AK341" s="84"/>
      <c r="AL341" s="84"/>
      <c r="AM341" s="771"/>
      <c r="AN341" s="84"/>
      <c r="AO341" s="84"/>
      <c r="AP341" s="84"/>
      <c r="AQ341" s="84"/>
      <c r="AR341" s="84"/>
      <c r="AS341" s="84"/>
      <c r="AT341" s="84"/>
      <c r="AU341" s="84"/>
      <c r="AV341" s="84"/>
      <c r="AW341" s="84"/>
      <c r="AX341" s="84"/>
      <c r="AY341" s="771"/>
      <c r="AZ341" s="84"/>
      <c r="BA341" s="84"/>
      <c r="BB341" s="84"/>
      <c r="BC341" s="84"/>
      <c r="BD341" s="84"/>
      <c r="BE341" s="84"/>
      <c r="BF341" s="84"/>
      <c r="BG341" s="84"/>
      <c r="BH341" s="84"/>
      <c r="BI341" s="84"/>
      <c r="BJ341" s="84"/>
      <c r="BK341" s="771"/>
      <c r="BL341" s="84"/>
      <c r="BM341" s="84"/>
      <c r="BN341" s="84"/>
      <c r="BO341" s="84"/>
      <c r="BP341" s="84"/>
      <c r="BQ341" s="84"/>
      <c r="BR341" s="84"/>
      <c r="BS341" s="84"/>
      <c r="BT341" s="84"/>
      <c r="BU341" s="84"/>
      <c r="BV341" s="84"/>
      <c r="BW341" s="771"/>
      <c r="BX341" s="84"/>
      <c r="BY341" s="84"/>
      <c r="BZ341" s="84"/>
      <c r="CA341" s="84"/>
      <c r="CB341" s="84"/>
      <c r="CC341" s="84"/>
      <c r="CD341" s="84"/>
      <c r="CE341" s="84"/>
      <c r="CF341" s="84"/>
      <c r="CG341" s="84"/>
      <c r="CH341" s="84"/>
      <c r="CI341" s="771"/>
      <c r="CJ341" s="791"/>
      <c r="CK341" s="791"/>
      <c r="CL341" s="791"/>
      <c r="CM341" s="791"/>
      <c r="CN341" s="791"/>
      <c r="CO341" s="791"/>
      <c r="CP341" s="791"/>
      <c r="CQ341" s="791"/>
      <c r="CR341" s="791"/>
      <c r="CS341" s="791"/>
      <c r="CT341" s="791"/>
      <c r="CU341" s="793"/>
      <c r="CV341" s="791"/>
      <c r="CW341" s="791"/>
      <c r="CX341" s="791"/>
      <c r="CY341" s="791"/>
      <c r="CZ341" s="791"/>
      <c r="DA341" s="791"/>
      <c r="DB341" s="791"/>
      <c r="DC341" s="791"/>
      <c r="DD341" s="791"/>
      <c r="DE341" s="791"/>
      <c r="DF341" s="791"/>
      <c r="DG341" s="793"/>
    </row>
    <row r="342" spans="1:111" ht="16">
      <c r="A342" s="209"/>
      <c r="B342" s="331"/>
      <c r="C342" s="1115"/>
      <c r="D342" s="84"/>
      <c r="E342" s="84"/>
      <c r="F342" s="84"/>
      <c r="G342" s="84"/>
      <c r="H342" s="84"/>
      <c r="I342" s="84"/>
      <c r="J342" s="84"/>
      <c r="K342" s="84"/>
      <c r="L342" s="84"/>
      <c r="M342" s="84"/>
      <c r="N342" s="84"/>
      <c r="O342" s="84"/>
      <c r="P342" s="84"/>
      <c r="Q342" s="84"/>
      <c r="R342" s="84"/>
      <c r="S342" s="84"/>
      <c r="T342" s="84"/>
      <c r="U342" s="84"/>
      <c r="V342" s="84"/>
      <c r="W342" s="84"/>
      <c r="X342" s="84"/>
      <c r="Y342" s="84"/>
      <c r="Z342" s="84"/>
      <c r="AA342" s="771"/>
      <c r="AB342" s="84"/>
      <c r="AC342" s="84"/>
      <c r="AD342" s="84"/>
      <c r="AE342" s="84"/>
      <c r="AF342" s="84"/>
      <c r="AG342" s="84"/>
      <c r="AH342" s="84"/>
      <c r="AI342" s="84"/>
      <c r="AJ342" s="84"/>
      <c r="AK342" s="84"/>
      <c r="AL342" s="84"/>
      <c r="AM342" s="771"/>
      <c r="AN342" s="84"/>
      <c r="AO342" s="84"/>
      <c r="AP342" s="84"/>
      <c r="AQ342" s="84"/>
      <c r="AR342" s="84"/>
      <c r="AS342" s="84"/>
      <c r="AT342" s="84"/>
      <c r="AU342" s="84"/>
      <c r="AV342" s="84"/>
      <c r="AW342" s="84"/>
      <c r="AX342" s="84"/>
      <c r="AY342" s="771"/>
      <c r="AZ342" s="84"/>
      <c r="BA342" s="84"/>
      <c r="BB342" s="84"/>
      <c r="BC342" s="84"/>
      <c r="BD342" s="84"/>
      <c r="BE342" s="84"/>
      <c r="BF342" s="84"/>
      <c r="BG342" s="84"/>
      <c r="BH342" s="84"/>
      <c r="BI342" s="84"/>
      <c r="BJ342" s="84"/>
      <c r="BK342" s="771"/>
      <c r="BL342" s="84"/>
      <c r="BM342" s="84"/>
      <c r="BN342" s="84"/>
      <c r="BO342" s="84"/>
      <c r="BP342" s="84"/>
      <c r="BQ342" s="84"/>
      <c r="BR342" s="84"/>
      <c r="BS342" s="84"/>
      <c r="BT342" s="84"/>
      <c r="BU342" s="84"/>
      <c r="BV342" s="84"/>
      <c r="BW342" s="771"/>
      <c r="BX342" s="84"/>
      <c r="BY342" s="84"/>
      <c r="BZ342" s="84"/>
      <c r="CA342" s="84"/>
      <c r="CB342" s="84"/>
      <c r="CC342" s="84"/>
      <c r="CD342" s="84"/>
      <c r="CE342" s="84"/>
      <c r="CF342" s="84"/>
      <c r="CG342" s="84"/>
      <c r="CH342" s="84"/>
      <c r="CI342" s="771"/>
      <c r="CJ342" s="791"/>
      <c r="CK342" s="791"/>
      <c r="CL342" s="791"/>
      <c r="CM342" s="791"/>
      <c r="CN342" s="791"/>
      <c r="CO342" s="791"/>
      <c r="CP342" s="791"/>
      <c r="CQ342" s="791"/>
      <c r="CR342" s="791"/>
      <c r="CS342" s="791"/>
      <c r="CT342" s="791"/>
      <c r="CU342" s="793"/>
      <c r="CV342" s="791"/>
      <c r="CW342" s="791"/>
      <c r="CX342" s="791"/>
      <c r="CY342" s="791"/>
      <c r="CZ342" s="791"/>
      <c r="DA342" s="791"/>
      <c r="DB342" s="791"/>
      <c r="DC342" s="791"/>
      <c r="DD342" s="791"/>
      <c r="DE342" s="791"/>
      <c r="DF342" s="791"/>
      <c r="DG342" s="793"/>
    </row>
    <row r="343" spans="1:111" ht="16">
      <c r="A343" s="209"/>
      <c r="B343" s="331"/>
      <c r="C343" s="1115"/>
      <c r="D343" s="84"/>
      <c r="E343" s="84"/>
      <c r="F343" s="84"/>
      <c r="G343" s="84"/>
      <c r="H343" s="84"/>
      <c r="I343" s="84"/>
      <c r="J343" s="84"/>
      <c r="K343" s="84"/>
      <c r="L343" s="84"/>
      <c r="M343" s="84"/>
      <c r="N343" s="84"/>
      <c r="O343" s="84"/>
      <c r="P343" s="84"/>
      <c r="Q343" s="84"/>
      <c r="R343" s="84"/>
      <c r="S343" s="84"/>
      <c r="T343" s="84"/>
      <c r="U343" s="84"/>
      <c r="V343" s="84"/>
      <c r="W343" s="84"/>
      <c r="X343" s="84"/>
      <c r="Y343" s="84"/>
      <c r="Z343" s="84"/>
      <c r="AA343" s="771"/>
      <c r="AB343" s="84"/>
      <c r="AC343" s="84"/>
      <c r="AD343" s="84"/>
      <c r="AE343" s="84"/>
      <c r="AF343" s="84"/>
      <c r="AG343" s="84"/>
      <c r="AH343" s="84"/>
      <c r="AI343" s="84"/>
      <c r="AJ343" s="84"/>
      <c r="AK343" s="84"/>
      <c r="AL343" s="84"/>
      <c r="AM343" s="771"/>
      <c r="AN343" s="84"/>
      <c r="AO343" s="84"/>
      <c r="AP343" s="84"/>
      <c r="AQ343" s="84"/>
      <c r="AR343" s="84"/>
      <c r="AS343" s="84"/>
      <c r="AT343" s="84"/>
      <c r="AU343" s="84"/>
      <c r="AV343" s="84"/>
      <c r="AW343" s="84"/>
      <c r="AX343" s="84"/>
      <c r="AY343" s="771"/>
      <c r="AZ343" s="84"/>
      <c r="BA343" s="84"/>
      <c r="BB343" s="84"/>
      <c r="BC343" s="84"/>
      <c r="BD343" s="84"/>
      <c r="BE343" s="84"/>
      <c r="BF343" s="84"/>
      <c r="BG343" s="84"/>
      <c r="BH343" s="84"/>
      <c r="BI343" s="84"/>
      <c r="BJ343" s="84"/>
      <c r="BK343" s="771"/>
      <c r="BL343" s="84"/>
      <c r="BM343" s="84"/>
      <c r="BN343" s="84"/>
      <c r="BO343" s="84"/>
      <c r="BP343" s="84"/>
      <c r="BQ343" s="84"/>
      <c r="BR343" s="84"/>
      <c r="BS343" s="84"/>
      <c r="BT343" s="84"/>
      <c r="BU343" s="84"/>
      <c r="BV343" s="84"/>
      <c r="BW343" s="771"/>
      <c r="BX343" s="84"/>
      <c r="BY343" s="84"/>
      <c r="BZ343" s="84"/>
      <c r="CA343" s="84"/>
      <c r="CB343" s="84"/>
      <c r="CC343" s="84"/>
      <c r="CD343" s="84"/>
      <c r="CE343" s="84"/>
      <c r="CF343" s="84"/>
      <c r="CG343" s="84"/>
      <c r="CH343" s="84"/>
      <c r="CI343" s="771"/>
      <c r="CJ343" s="791"/>
      <c r="CK343" s="791"/>
      <c r="CL343" s="791"/>
      <c r="CM343" s="791"/>
      <c r="CN343" s="791"/>
      <c r="CO343" s="791"/>
      <c r="CP343" s="791"/>
      <c r="CQ343" s="791"/>
      <c r="CR343" s="791"/>
      <c r="CS343" s="791"/>
      <c r="CT343" s="791"/>
      <c r="CU343" s="793"/>
      <c r="CV343" s="791"/>
      <c r="CW343" s="791"/>
      <c r="CX343" s="791"/>
      <c r="CY343" s="791"/>
      <c r="CZ343" s="791"/>
      <c r="DA343" s="791"/>
      <c r="DB343" s="791"/>
      <c r="DC343" s="791"/>
      <c r="DD343" s="791"/>
      <c r="DE343" s="791"/>
      <c r="DF343" s="791"/>
      <c r="DG343" s="793"/>
    </row>
    <row r="344" spans="1:111" ht="16">
      <c r="A344" s="209"/>
      <c r="B344" s="331"/>
      <c r="C344" s="1115"/>
      <c r="D344" s="84"/>
      <c r="E344" s="84"/>
      <c r="F344" s="84"/>
      <c r="G344" s="84"/>
      <c r="H344" s="84"/>
      <c r="I344" s="84"/>
      <c r="J344" s="84"/>
      <c r="K344" s="84"/>
      <c r="L344" s="84"/>
      <c r="M344" s="84"/>
      <c r="N344" s="84"/>
      <c r="O344" s="84"/>
      <c r="P344" s="84"/>
      <c r="Q344" s="84"/>
      <c r="R344" s="84"/>
      <c r="S344" s="84"/>
      <c r="T344" s="84"/>
      <c r="U344" s="84"/>
      <c r="V344" s="84"/>
      <c r="W344" s="84"/>
      <c r="X344" s="84"/>
      <c r="Y344" s="84"/>
      <c r="Z344" s="84"/>
      <c r="AA344" s="771"/>
      <c r="AB344" s="84"/>
      <c r="AC344" s="84"/>
      <c r="AD344" s="84"/>
      <c r="AE344" s="84"/>
      <c r="AF344" s="84"/>
      <c r="AG344" s="84"/>
      <c r="AH344" s="84"/>
      <c r="AI344" s="84"/>
      <c r="AJ344" s="84"/>
      <c r="AK344" s="84"/>
      <c r="AL344" s="84"/>
      <c r="AM344" s="771"/>
      <c r="AN344" s="84"/>
      <c r="AO344" s="84"/>
      <c r="AP344" s="84"/>
      <c r="AQ344" s="84"/>
      <c r="AR344" s="84"/>
      <c r="AS344" s="84"/>
      <c r="AT344" s="84"/>
      <c r="AU344" s="84"/>
      <c r="AV344" s="84"/>
      <c r="AW344" s="84"/>
      <c r="AX344" s="84"/>
      <c r="AY344" s="771"/>
      <c r="AZ344" s="84"/>
      <c r="BA344" s="84"/>
      <c r="BB344" s="84"/>
      <c r="BC344" s="84"/>
      <c r="BD344" s="84"/>
      <c r="BE344" s="84"/>
      <c r="BF344" s="84"/>
      <c r="BG344" s="84"/>
      <c r="BH344" s="84"/>
      <c r="BI344" s="84"/>
      <c r="BJ344" s="84"/>
      <c r="BK344" s="771"/>
      <c r="BL344" s="84"/>
      <c r="BM344" s="84"/>
      <c r="BN344" s="84"/>
      <c r="BO344" s="84"/>
      <c r="BP344" s="84"/>
      <c r="BQ344" s="84"/>
      <c r="BR344" s="84"/>
      <c r="BS344" s="84"/>
      <c r="BT344" s="84"/>
      <c r="BU344" s="84"/>
      <c r="BV344" s="84"/>
      <c r="BW344" s="771"/>
      <c r="BX344" s="84"/>
      <c r="BY344" s="84"/>
      <c r="BZ344" s="84"/>
      <c r="CA344" s="84"/>
      <c r="CB344" s="84"/>
      <c r="CC344" s="84"/>
      <c r="CD344" s="84"/>
      <c r="CE344" s="84"/>
      <c r="CF344" s="84"/>
      <c r="CG344" s="84"/>
      <c r="CH344" s="84"/>
      <c r="CI344" s="771"/>
      <c r="CJ344" s="791"/>
      <c r="CK344" s="791"/>
      <c r="CL344" s="791"/>
      <c r="CM344" s="791"/>
      <c r="CN344" s="791"/>
      <c r="CO344" s="791"/>
      <c r="CP344" s="791"/>
      <c r="CQ344" s="791"/>
      <c r="CR344" s="791"/>
      <c r="CS344" s="791"/>
      <c r="CT344" s="791"/>
      <c r="CU344" s="793"/>
      <c r="CV344" s="791"/>
      <c r="CW344" s="791"/>
      <c r="CX344" s="791"/>
      <c r="CY344" s="791"/>
      <c r="CZ344" s="791"/>
      <c r="DA344" s="791"/>
      <c r="DB344" s="791"/>
      <c r="DC344" s="791"/>
      <c r="DD344" s="791"/>
      <c r="DE344" s="791"/>
      <c r="DF344" s="791"/>
      <c r="DG344" s="793"/>
    </row>
    <row r="345" spans="1:111" ht="16">
      <c r="A345" s="209"/>
      <c r="B345" s="331"/>
      <c r="C345" s="1115"/>
      <c r="D345" s="84"/>
      <c r="E345" s="84"/>
      <c r="F345" s="84"/>
      <c r="G345" s="84"/>
      <c r="H345" s="84"/>
      <c r="I345" s="84"/>
      <c r="J345" s="84"/>
      <c r="K345" s="84"/>
      <c r="L345" s="84"/>
      <c r="M345" s="84"/>
      <c r="N345" s="84"/>
      <c r="O345" s="84"/>
      <c r="P345" s="84"/>
      <c r="Q345" s="84"/>
      <c r="R345" s="84"/>
      <c r="S345" s="84"/>
      <c r="T345" s="84"/>
      <c r="U345" s="84"/>
      <c r="V345" s="84"/>
      <c r="W345" s="84"/>
      <c r="X345" s="84"/>
      <c r="Y345" s="84"/>
      <c r="Z345" s="84"/>
      <c r="AA345" s="771"/>
      <c r="AB345" s="84"/>
      <c r="AC345" s="84"/>
      <c r="AD345" s="84"/>
      <c r="AE345" s="84"/>
      <c r="AF345" s="84"/>
      <c r="AG345" s="84"/>
      <c r="AH345" s="84"/>
      <c r="AI345" s="84"/>
      <c r="AJ345" s="84"/>
      <c r="AK345" s="84"/>
      <c r="AL345" s="84"/>
      <c r="AM345" s="771"/>
      <c r="AN345" s="84"/>
      <c r="AO345" s="84"/>
      <c r="AP345" s="84"/>
      <c r="AQ345" s="84"/>
      <c r="AR345" s="84"/>
      <c r="AS345" s="84"/>
      <c r="AT345" s="84"/>
      <c r="AU345" s="84"/>
      <c r="AV345" s="84"/>
      <c r="AW345" s="84"/>
      <c r="AX345" s="84"/>
      <c r="AY345" s="771"/>
      <c r="AZ345" s="84"/>
      <c r="BA345" s="84"/>
      <c r="BB345" s="84"/>
      <c r="BC345" s="84"/>
      <c r="BD345" s="84"/>
      <c r="BE345" s="84"/>
      <c r="BF345" s="84"/>
      <c r="BG345" s="84"/>
      <c r="BH345" s="84"/>
      <c r="BI345" s="84"/>
      <c r="BJ345" s="84"/>
      <c r="BK345" s="771"/>
      <c r="BL345" s="84"/>
      <c r="BM345" s="84"/>
      <c r="BN345" s="84"/>
      <c r="BO345" s="84"/>
      <c r="BP345" s="84"/>
      <c r="BQ345" s="84"/>
      <c r="BR345" s="84"/>
      <c r="BS345" s="84"/>
      <c r="BT345" s="84"/>
      <c r="BU345" s="84"/>
      <c r="BV345" s="84"/>
      <c r="BW345" s="771"/>
      <c r="BX345" s="84"/>
      <c r="BY345" s="84"/>
      <c r="BZ345" s="84"/>
      <c r="CA345" s="84"/>
      <c r="CB345" s="84"/>
      <c r="CC345" s="84"/>
      <c r="CD345" s="84"/>
      <c r="CE345" s="84"/>
      <c r="CF345" s="84"/>
      <c r="CG345" s="84"/>
      <c r="CH345" s="84"/>
      <c r="CI345" s="771"/>
      <c r="CJ345" s="791"/>
      <c r="CK345" s="791"/>
      <c r="CL345" s="791"/>
      <c r="CM345" s="791"/>
      <c r="CN345" s="791"/>
      <c r="CO345" s="791"/>
      <c r="CP345" s="791"/>
      <c r="CQ345" s="791"/>
      <c r="CR345" s="791"/>
      <c r="CS345" s="791"/>
      <c r="CT345" s="791"/>
      <c r="CU345" s="793"/>
      <c r="CV345" s="791"/>
      <c r="CW345" s="791"/>
      <c r="CX345" s="791"/>
      <c r="CY345" s="791"/>
      <c r="CZ345" s="791"/>
      <c r="DA345" s="791"/>
      <c r="DB345" s="791"/>
      <c r="DC345" s="791"/>
      <c r="DD345" s="791"/>
      <c r="DE345" s="791"/>
      <c r="DF345" s="791"/>
      <c r="DG345" s="793"/>
    </row>
    <row r="346" spans="1:111" ht="16">
      <c r="A346" s="209"/>
      <c r="B346" s="331"/>
      <c r="C346" s="1115"/>
      <c r="D346" s="84"/>
      <c r="E346" s="84"/>
      <c r="F346" s="84"/>
      <c r="G346" s="84"/>
      <c r="H346" s="84"/>
      <c r="I346" s="84"/>
      <c r="J346" s="84"/>
      <c r="K346" s="84"/>
      <c r="L346" s="84"/>
      <c r="M346" s="84"/>
      <c r="N346" s="84"/>
      <c r="O346" s="84"/>
      <c r="P346" s="84"/>
      <c r="Q346" s="84"/>
      <c r="R346" s="84"/>
      <c r="S346" s="84"/>
      <c r="T346" s="84"/>
      <c r="U346" s="84"/>
      <c r="V346" s="84"/>
      <c r="W346" s="84"/>
      <c r="X346" s="84"/>
      <c r="Y346" s="84"/>
      <c r="Z346" s="84"/>
      <c r="AA346" s="771"/>
      <c r="AB346" s="84"/>
      <c r="AC346" s="84"/>
      <c r="AD346" s="84"/>
      <c r="AE346" s="84"/>
      <c r="AF346" s="84"/>
      <c r="AG346" s="84"/>
      <c r="AH346" s="84"/>
      <c r="AI346" s="84"/>
      <c r="AJ346" s="84"/>
      <c r="AK346" s="84"/>
      <c r="AL346" s="84"/>
      <c r="AM346" s="771"/>
      <c r="AN346" s="84"/>
      <c r="AO346" s="84"/>
      <c r="AP346" s="84"/>
      <c r="AQ346" s="84"/>
      <c r="AR346" s="84"/>
      <c r="AS346" s="84"/>
      <c r="AT346" s="84"/>
      <c r="AU346" s="84"/>
      <c r="AV346" s="84"/>
      <c r="AW346" s="84"/>
      <c r="AX346" s="84"/>
      <c r="AY346" s="771"/>
      <c r="AZ346" s="84"/>
      <c r="BA346" s="84"/>
      <c r="BB346" s="84"/>
      <c r="BC346" s="84"/>
      <c r="BD346" s="84"/>
      <c r="BE346" s="84"/>
      <c r="BF346" s="84"/>
      <c r="BG346" s="84"/>
      <c r="BH346" s="84"/>
      <c r="BI346" s="84"/>
      <c r="BJ346" s="84"/>
      <c r="BK346" s="771"/>
      <c r="BL346" s="84"/>
      <c r="BM346" s="84"/>
      <c r="BN346" s="84"/>
      <c r="BO346" s="84"/>
      <c r="BP346" s="84"/>
      <c r="BQ346" s="84"/>
      <c r="BR346" s="84"/>
      <c r="BS346" s="84"/>
      <c r="BT346" s="84"/>
      <c r="BU346" s="84"/>
      <c r="BV346" s="84"/>
      <c r="BW346" s="771"/>
      <c r="BX346" s="84"/>
      <c r="BY346" s="84"/>
      <c r="BZ346" s="84"/>
      <c r="CA346" s="84"/>
      <c r="CB346" s="84"/>
      <c r="CC346" s="84"/>
      <c r="CD346" s="84"/>
      <c r="CE346" s="84"/>
      <c r="CF346" s="84"/>
      <c r="CG346" s="84"/>
      <c r="CH346" s="84"/>
      <c r="CI346" s="771"/>
      <c r="CJ346" s="791"/>
      <c r="CK346" s="791"/>
      <c r="CL346" s="791"/>
      <c r="CM346" s="791"/>
      <c r="CN346" s="791"/>
      <c r="CO346" s="791"/>
      <c r="CP346" s="791"/>
      <c r="CQ346" s="791"/>
      <c r="CR346" s="791"/>
      <c r="CS346" s="791"/>
      <c r="CT346" s="791"/>
      <c r="CU346" s="793"/>
      <c r="CV346" s="791"/>
      <c r="CW346" s="791"/>
      <c r="CX346" s="791"/>
      <c r="CY346" s="791"/>
      <c r="CZ346" s="791"/>
      <c r="DA346" s="791"/>
      <c r="DB346" s="791"/>
      <c r="DC346" s="791"/>
      <c r="DD346" s="791"/>
      <c r="DE346" s="791"/>
      <c r="DF346" s="791"/>
      <c r="DG346" s="793"/>
    </row>
    <row r="347" spans="1:111" ht="16">
      <c r="A347" s="209"/>
      <c r="B347" s="331"/>
      <c r="C347" s="1115"/>
      <c r="D347" s="84"/>
      <c r="E347" s="84"/>
      <c r="F347" s="84"/>
      <c r="G347" s="84"/>
      <c r="H347" s="84"/>
      <c r="I347" s="84"/>
      <c r="J347" s="84"/>
      <c r="K347" s="84"/>
      <c r="L347" s="84"/>
      <c r="M347" s="84"/>
      <c r="N347" s="84"/>
      <c r="O347" s="84"/>
      <c r="P347" s="84"/>
      <c r="Q347" s="84"/>
      <c r="R347" s="84"/>
      <c r="S347" s="84"/>
      <c r="T347" s="84"/>
      <c r="U347" s="84"/>
      <c r="V347" s="84"/>
      <c r="W347" s="84"/>
      <c r="X347" s="84"/>
      <c r="Y347" s="84"/>
      <c r="Z347" s="84"/>
      <c r="AA347" s="771"/>
      <c r="AB347" s="84"/>
      <c r="AC347" s="84"/>
      <c r="AD347" s="84"/>
      <c r="AE347" s="84"/>
      <c r="AF347" s="84"/>
      <c r="AG347" s="84"/>
      <c r="AH347" s="84"/>
      <c r="AI347" s="84"/>
      <c r="AJ347" s="84"/>
      <c r="AK347" s="84"/>
      <c r="AL347" s="84"/>
      <c r="AM347" s="771"/>
      <c r="AN347" s="84"/>
      <c r="AO347" s="84"/>
      <c r="AP347" s="84"/>
      <c r="AQ347" s="84"/>
      <c r="AR347" s="84"/>
      <c r="AS347" s="84"/>
      <c r="AT347" s="84"/>
      <c r="AU347" s="84"/>
      <c r="AV347" s="84"/>
      <c r="AW347" s="84"/>
      <c r="AX347" s="84"/>
      <c r="AY347" s="771"/>
      <c r="AZ347" s="84"/>
      <c r="BA347" s="84"/>
      <c r="BB347" s="84"/>
      <c r="BC347" s="84"/>
      <c r="BD347" s="84"/>
      <c r="BE347" s="84"/>
      <c r="BF347" s="84"/>
      <c r="BG347" s="84"/>
      <c r="BH347" s="84"/>
      <c r="BI347" s="84"/>
      <c r="BJ347" s="84"/>
      <c r="BK347" s="771"/>
      <c r="BL347" s="84"/>
      <c r="BM347" s="84"/>
      <c r="BN347" s="84"/>
      <c r="BO347" s="84"/>
      <c r="BP347" s="84"/>
      <c r="BQ347" s="84"/>
      <c r="BR347" s="84"/>
      <c r="BS347" s="84"/>
      <c r="BT347" s="84"/>
      <c r="BU347" s="84"/>
      <c r="BV347" s="84"/>
      <c r="BW347" s="771"/>
      <c r="BX347" s="84"/>
      <c r="BY347" s="84"/>
      <c r="BZ347" s="84"/>
      <c r="CA347" s="84"/>
      <c r="CB347" s="84"/>
      <c r="CC347" s="84"/>
      <c r="CD347" s="84"/>
      <c r="CE347" s="84"/>
      <c r="CF347" s="84"/>
      <c r="CG347" s="84"/>
      <c r="CH347" s="84"/>
      <c r="CI347" s="771"/>
      <c r="CJ347" s="791"/>
      <c r="CK347" s="791"/>
      <c r="CL347" s="791"/>
      <c r="CM347" s="791"/>
      <c r="CN347" s="791"/>
      <c r="CO347" s="791"/>
      <c r="CP347" s="791"/>
      <c r="CQ347" s="791"/>
      <c r="CR347" s="791"/>
      <c r="CS347" s="791"/>
      <c r="CT347" s="791"/>
      <c r="CU347" s="793"/>
      <c r="CV347" s="791"/>
      <c r="CW347" s="791"/>
      <c r="CX347" s="791"/>
      <c r="CY347" s="791"/>
      <c r="CZ347" s="791"/>
      <c r="DA347" s="791"/>
      <c r="DB347" s="791"/>
      <c r="DC347" s="791"/>
      <c r="DD347" s="791"/>
      <c r="DE347" s="791"/>
      <c r="DF347" s="791"/>
      <c r="DG347" s="793"/>
    </row>
    <row r="348" spans="1:111" ht="16">
      <c r="A348" s="209"/>
      <c r="B348" s="331"/>
      <c r="C348" s="1115"/>
      <c r="D348" s="84"/>
      <c r="E348" s="84"/>
      <c r="F348" s="84"/>
      <c r="G348" s="84"/>
      <c r="H348" s="84"/>
      <c r="I348" s="84"/>
      <c r="J348" s="84"/>
      <c r="K348" s="84"/>
      <c r="L348" s="84"/>
      <c r="M348" s="84"/>
      <c r="N348" s="84"/>
      <c r="O348" s="84"/>
      <c r="P348" s="84"/>
      <c r="Q348" s="84"/>
      <c r="R348" s="84"/>
      <c r="S348" s="84"/>
      <c r="T348" s="84"/>
      <c r="U348" s="84"/>
      <c r="V348" s="84"/>
      <c r="W348" s="84"/>
      <c r="X348" s="84"/>
      <c r="Y348" s="84"/>
      <c r="Z348" s="84"/>
      <c r="AA348" s="771"/>
      <c r="AB348" s="84"/>
      <c r="AC348" s="84"/>
      <c r="AD348" s="84"/>
      <c r="AE348" s="84"/>
      <c r="AF348" s="84"/>
      <c r="AG348" s="84"/>
      <c r="AH348" s="84"/>
      <c r="AI348" s="84"/>
      <c r="AJ348" s="84"/>
      <c r="AK348" s="84"/>
      <c r="AL348" s="84"/>
      <c r="AM348" s="771"/>
      <c r="AN348" s="84"/>
      <c r="AO348" s="84"/>
      <c r="AP348" s="84"/>
      <c r="AQ348" s="84"/>
      <c r="AR348" s="84"/>
      <c r="AS348" s="84"/>
      <c r="AT348" s="84"/>
      <c r="AU348" s="84"/>
      <c r="AV348" s="84"/>
      <c r="AW348" s="84"/>
      <c r="AX348" s="84"/>
      <c r="AY348" s="771"/>
      <c r="AZ348" s="84"/>
      <c r="BA348" s="84"/>
      <c r="BB348" s="84"/>
      <c r="BC348" s="84"/>
      <c r="BD348" s="84"/>
      <c r="BE348" s="84"/>
      <c r="BF348" s="84"/>
      <c r="BG348" s="84"/>
      <c r="BH348" s="84"/>
      <c r="BI348" s="84"/>
      <c r="BJ348" s="84"/>
      <c r="BK348" s="771"/>
      <c r="BL348" s="84"/>
      <c r="BM348" s="84"/>
      <c r="BN348" s="84"/>
      <c r="BO348" s="84"/>
      <c r="BP348" s="84"/>
      <c r="BQ348" s="84"/>
      <c r="BR348" s="84"/>
      <c r="BS348" s="84"/>
      <c r="BT348" s="84"/>
      <c r="BU348" s="84"/>
      <c r="BV348" s="84"/>
      <c r="BW348" s="771"/>
      <c r="BX348" s="84"/>
      <c r="BY348" s="84"/>
      <c r="BZ348" s="84"/>
      <c r="CA348" s="84"/>
      <c r="CB348" s="84"/>
      <c r="CC348" s="84"/>
      <c r="CD348" s="84"/>
      <c r="CE348" s="84"/>
      <c r="CF348" s="84"/>
      <c r="CG348" s="84"/>
      <c r="CH348" s="84"/>
      <c r="CI348" s="771"/>
      <c r="CJ348" s="791"/>
      <c r="CK348" s="791"/>
      <c r="CL348" s="791"/>
      <c r="CM348" s="791"/>
      <c r="CN348" s="791"/>
      <c r="CO348" s="791"/>
      <c r="CP348" s="791"/>
      <c r="CQ348" s="791"/>
      <c r="CR348" s="791"/>
      <c r="CS348" s="791"/>
      <c r="CT348" s="791"/>
      <c r="CU348" s="793"/>
      <c r="CV348" s="791"/>
      <c r="CW348" s="791"/>
      <c r="CX348" s="791"/>
      <c r="CY348" s="791"/>
      <c r="CZ348" s="791"/>
      <c r="DA348" s="791"/>
      <c r="DB348" s="791"/>
      <c r="DC348" s="791"/>
      <c r="DD348" s="791"/>
      <c r="DE348" s="791"/>
      <c r="DF348" s="791"/>
      <c r="DG348" s="793"/>
    </row>
    <row r="349" spans="1:111" ht="16">
      <c r="A349" s="209"/>
      <c r="B349" s="331"/>
      <c r="C349" s="1115"/>
      <c r="D349" s="84"/>
      <c r="E349" s="84"/>
      <c r="F349" s="84"/>
      <c r="G349" s="84"/>
      <c r="H349" s="84"/>
      <c r="I349" s="84"/>
      <c r="J349" s="84"/>
      <c r="K349" s="84"/>
      <c r="L349" s="84"/>
      <c r="M349" s="84"/>
      <c r="N349" s="84"/>
      <c r="O349" s="84"/>
      <c r="P349" s="84"/>
      <c r="Q349" s="84"/>
      <c r="R349" s="84"/>
      <c r="S349" s="84"/>
      <c r="T349" s="84"/>
      <c r="U349" s="84"/>
      <c r="V349" s="84"/>
      <c r="W349" s="84"/>
      <c r="X349" s="84"/>
      <c r="Y349" s="84"/>
      <c r="Z349" s="84"/>
      <c r="AA349" s="771"/>
      <c r="AB349" s="84"/>
      <c r="AC349" s="84"/>
      <c r="AD349" s="84"/>
      <c r="AE349" s="84"/>
      <c r="AF349" s="84"/>
      <c r="AG349" s="84"/>
      <c r="AH349" s="84"/>
      <c r="AI349" s="84"/>
      <c r="AJ349" s="84"/>
      <c r="AK349" s="84"/>
      <c r="AL349" s="84"/>
      <c r="AM349" s="771"/>
      <c r="AN349" s="84"/>
      <c r="AO349" s="84"/>
      <c r="AP349" s="84"/>
      <c r="AQ349" s="84"/>
      <c r="AR349" s="84"/>
      <c r="AS349" s="84"/>
      <c r="AT349" s="84"/>
      <c r="AU349" s="84"/>
      <c r="AV349" s="84"/>
      <c r="AW349" s="84"/>
      <c r="AX349" s="84"/>
      <c r="AY349" s="771"/>
      <c r="AZ349" s="84"/>
      <c r="BA349" s="84"/>
      <c r="BB349" s="84"/>
      <c r="BC349" s="84"/>
      <c r="BD349" s="84"/>
      <c r="BE349" s="84"/>
      <c r="BF349" s="84"/>
      <c r="BG349" s="84"/>
      <c r="BH349" s="84"/>
      <c r="BI349" s="84"/>
      <c r="BJ349" s="84"/>
      <c r="BK349" s="771"/>
      <c r="BL349" s="84"/>
      <c r="BM349" s="84"/>
      <c r="BN349" s="84"/>
      <c r="BO349" s="84"/>
      <c r="BP349" s="84"/>
      <c r="BQ349" s="84"/>
      <c r="BR349" s="84"/>
      <c r="BS349" s="84"/>
      <c r="BT349" s="84"/>
      <c r="BU349" s="84"/>
      <c r="BV349" s="84"/>
      <c r="BW349" s="771"/>
      <c r="BX349" s="84"/>
      <c r="BY349" s="84"/>
      <c r="BZ349" s="84"/>
      <c r="CA349" s="84"/>
      <c r="CB349" s="84"/>
      <c r="CC349" s="84"/>
      <c r="CD349" s="84"/>
      <c r="CE349" s="84"/>
      <c r="CF349" s="84"/>
      <c r="CG349" s="84"/>
      <c r="CH349" s="84"/>
      <c r="CI349" s="771"/>
      <c r="CJ349" s="791"/>
      <c r="CK349" s="791"/>
      <c r="CL349" s="791"/>
      <c r="CM349" s="791"/>
      <c r="CN349" s="791"/>
      <c r="CO349" s="791"/>
      <c r="CP349" s="791"/>
      <c r="CQ349" s="791"/>
      <c r="CR349" s="791"/>
      <c r="CS349" s="791"/>
      <c r="CT349" s="791"/>
      <c r="CU349" s="793"/>
      <c r="CV349" s="791"/>
      <c r="CW349" s="791"/>
      <c r="CX349" s="791"/>
      <c r="CY349" s="791"/>
      <c r="CZ349" s="791"/>
      <c r="DA349" s="791"/>
      <c r="DB349" s="791"/>
      <c r="DC349" s="791"/>
      <c r="DD349" s="791"/>
      <c r="DE349" s="791"/>
      <c r="DF349" s="791"/>
      <c r="DG349" s="793"/>
    </row>
    <row r="350" spans="1:111" ht="16">
      <c r="A350" s="209"/>
      <c r="B350" s="331"/>
      <c r="C350" s="1115"/>
      <c r="D350" s="84"/>
      <c r="E350" s="84"/>
      <c r="F350" s="84"/>
      <c r="G350" s="84"/>
      <c r="H350" s="84"/>
      <c r="I350" s="84"/>
      <c r="J350" s="84"/>
      <c r="K350" s="84"/>
      <c r="L350" s="84"/>
      <c r="M350" s="84"/>
      <c r="N350" s="84"/>
      <c r="O350" s="84"/>
      <c r="P350" s="84"/>
      <c r="Q350" s="84"/>
      <c r="R350" s="84"/>
      <c r="S350" s="84"/>
      <c r="T350" s="84"/>
      <c r="U350" s="84"/>
      <c r="V350" s="84"/>
      <c r="W350" s="84"/>
      <c r="X350" s="84"/>
      <c r="Y350" s="84"/>
      <c r="Z350" s="84"/>
      <c r="AA350" s="771"/>
      <c r="AB350" s="84"/>
      <c r="AC350" s="84"/>
      <c r="AD350" s="84"/>
      <c r="AE350" s="84"/>
      <c r="AF350" s="84"/>
      <c r="AG350" s="84"/>
      <c r="AH350" s="84"/>
      <c r="AI350" s="84"/>
      <c r="AJ350" s="84"/>
      <c r="AK350" s="84"/>
      <c r="AL350" s="84"/>
      <c r="AM350" s="771"/>
      <c r="AN350" s="84"/>
      <c r="AO350" s="84"/>
      <c r="AP350" s="84"/>
      <c r="AQ350" s="84"/>
      <c r="AR350" s="84"/>
      <c r="AS350" s="84"/>
      <c r="AT350" s="84"/>
      <c r="AU350" s="84"/>
      <c r="AV350" s="84"/>
      <c r="AW350" s="84"/>
      <c r="AX350" s="84"/>
      <c r="AY350" s="771"/>
      <c r="AZ350" s="84"/>
      <c r="BA350" s="84"/>
      <c r="BB350" s="84"/>
      <c r="BC350" s="84"/>
      <c r="BD350" s="84"/>
      <c r="BE350" s="84"/>
      <c r="BF350" s="84"/>
      <c r="BG350" s="84"/>
      <c r="BH350" s="84"/>
      <c r="BI350" s="84"/>
      <c r="BJ350" s="84"/>
      <c r="BK350" s="771"/>
      <c r="BL350" s="84"/>
      <c r="BM350" s="84"/>
      <c r="BN350" s="84"/>
      <c r="BO350" s="84"/>
      <c r="BP350" s="84"/>
      <c r="BQ350" s="84"/>
      <c r="BR350" s="84"/>
      <c r="BS350" s="84"/>
      <c r="BT350" s="84"/>
      <c r="BU350" s="84"/>
      <c r="BV350" s="84"/>
      <c r="BW350" s="771"/>
      <c r="BX350" s="84"/>
      <c r="BY350" s="84"/>
      <c r="BZ350" s="84"/>
      <c r="CA350" s="84"/>
      <c r="CB350" s="84"/>
      <c r="CC350" s="84"/>
      <c r="CD350" s="84"/>
      <c r="CE350" s="84"/>
      <c r="CF350" s="84"/>
      <c r="CG350" s="84"/>
      <c r="CH350" s="84"/>
      <c r="CI350" s="771"/>
      <c r="CJ350" s="791"/>
      <c r="CK350" s="791"/>
      <c r="CL350" s="791"/>
      <c r="CM350" s="791"/>
      <c r="CN350" s="791"/>
      <c r="CO350" s="791"/>
      <c r="CP350" s="791"/>
      <c r="CQ350" s="791"/>
      <c r="CR350" s="791"/>
      <c r="CS350" s="791"/>
      <c r="CT350" s="791"/>
      <c r="CU350" s="793"/>
      <c r="CV350" s="791"/>
      <c r="CW350" s="791"/>
      <c r="CX350" s="791"/>
      <c r="CY350" s="791"/>
      <c r="CZ350" s="791"/>
      <c r="DA350" s="791"/>
      <c r="DB350" s="791"/>
      <c r="DC350" s="791"/>
      <c r="DD350" s="791"/>
      <c r="DE350" s="791"/>
      <c r="DF350" s="791"/>
      <c r="DG350" s="793"/>
    </row>
    <row r="351" spans="1:111" ht="16">
      <c r="A351" s="209"/>
      <c r="B351" s="331"/>
      <c r="C351" s="1115"/>
      <c r="D351" s="84"/>
      <c r="E351" s="84"/>
      <c r="F351" s="84"/>
      <c r="G351" s="84"/>
      <c r="H351" s="84"/>
      <c r="I351" s="84"/>
      <c r="J351" s="84"/>
      <c r="K351" s="84"/>
      <c r="L351" s="84"/>
      <c r="M351" s="84"/>
      <c r="N351" s="84"/>
      <c r="O351" s="84"/>
      <c r="P351" s="84"/>
      <c r="Q351" s="84"/>
      <c r="R351" s="84"/>
      <c r="S351" s="84"/>
      <c r="T351" s="84"/>
      <c r="U351" s="84"/>
      <c r="V351" s="84"/>
      <c r="W351" s="84"/>
      <c r="X351" s="84"/>
      <c r="Y351" s="84"/>
      <c r="Z351" s="84"/>
      <c r="AA351" s="771"/>
      <c r="AB351" s="84"/>
      <c r="AC351" s="84"/>
      <c r="AD351" s="84"/>
      <c r="AE351" s="84"/>
      <c r="AF351" s="84"/>
      <c r="AG351" s="84"/>
      <c r="AH351" s="84"/>
      <c r="AI351" s="84"/>
      <c r="AJ351" s="84"/>
      <c r="AK351" s="84"/>
      <c r="AL351" s="84"/>
      <c r="AM351" s="771"/>
      <c r="AN351" s="84"/>
      <c r="AO351" s="84"/>
      <c r="AP351" s="84"/>
      <c r="AQ351" s="84"/>
      <c r="AR351" s="84"/>
      <c r="AS351" s="84"/>
      <c r="AT351" s="84"/>
      <c r="AU351" s="84"/>
      <c r="AV351" s="84"/>
      <c r="AW351" s="84"/>
      <c r="AX351" s="84"/>
      <c r="AY351" s="771"/>
      <c r="AZ351" s="84"/>
      <c r="BA351" s="84"/>
      <c r="BB351" s="84"/>
      <c r="BC351" s="84"/>
      <c r="BD351" s="84"/>
      <c r="BE351" s="84"/>
      <c r="BF351" s="84"/>
      <c r="BG351" s="84"/>
      <c r="BH351" s="84"/>
      <c r="BI351" s="84"/>
      <c r="BJ351" s="84"/>
      <c r="BK351" s="771"/>
      <c r="BL351" s="84"/>
      <c r="BM351" s="84"/>
      <c r="BN351" s="84"/>
      <c r="BO351" s="84"/>
      <c r="BP351" s="84"/>
      <c r="BQ351" s="84"/>
      <c r="BR351" s="84"/>
      <c r="BS351" s="84"/>
      <c r="BT351" s="84"/>
      <c r="BU351" s="84"/>
      <c r="BV351" s="84"/>
      <c r="BW351" s="771"/>
      <c r="BX351" s="84"/>
      <c r="BY351" s="84"/>
      <c r="BZ351" s="84"/>
      <c r="CA351" s="84"/>
      <c r="CB351" s="84"/>
      <c r="CC351" s="84"/>
      <c r="CD351" s="84"/>
      <c r="CE351" s="84"/>
      <c r="CF351" s="84"/>
      <c r="CG351" s="84"/>
      <c r="CH351" s="84"/>
      <c r="CI351" s="771"/>
      <c r="CJ351" s="791"/>
      <c r="CK351" s="791"/>
      <c r="CL351" s="791"/>
      <c r="CM351" s="791"/>
      <c r="CN351" s="791"/>
      <c r="CO351" s="791"/>
      <c r="CP351" s="791"/>
      <c r="CQ351" s="791"/>
      <c r="CR351" s="791"/>
      <c r="CS351" s="791"/>
      <c r="CT351" s="791"/>
      <c r="CU351" s="793"/>
      <c r="CV351" s="791"/>
      <c r="CW351" s="791"/>
      <c r="CX351" s="791"/>
      <c r="CY351" s="791"/>
      <c r="CZ351" s="791"/>
      <c r="DA351" s="791"/>
      <c r="DB351" s="791"/>
      <c r="DC351" s="791"/>
      <c r="DD351" s="791"/>
      <c r="DE351" s="791"/>
      <c r="DF351" s="791"/>
      <c r="DG351" s="793"/>
    </row>
    <row r="352" spans="1:111" ht="16">
      <c r="A352" s="209"/>
      <c r="B352" s="331"/>
      <c r="C352" s="1115"/>
      <c r="D352" s="84"/>
      <c r="E352" s="84"/>
      <c r="F352" s="84"/>
      <c r="G352" s="84"/>
      <c r="H352" s="84"/>
      <c r="I352" s="84"/>
      <c r="J352" s="84"/>
      <c r="K352" s="84"/>
      <c r="L352" s="84"/>
      <c r="M352" s="84"/>
      <c r="N352" s="84"/>
      <c r="O352" s="84"/>
      <c r="P352" s="84"/>
      <c r="Q352" s="84"/>
      <c r="R352" s="84"/>
      <c r="S352" s="84"/>
      <c r="T352" s="84"/>
      <c r="U352" s="84"/>
      <c r="V352" s="84"/>
      <c r="W352" s="84"/>
      <c r="X352" s="84"/>
      <c r="Y352" s="84"/>
      <c r="Z352" s="84"/>
      <c r="AA352" s="771"/>
      <c r="AB352" s="84"/>
      <c r="AC352" s="84"/>
      <c r="AD352" s="84"/>
      <c r="AE352" s="84"/>
      <c r="AF352" s="84"/>
      <c r="AG352" s="84"/>
      <c r="AH352" s="84"/>
      <c r="AI352" s="84"/>
      <c r="AJ352" s="84"/>
      <c r="AK352" s="84"/>
      <c r="AL352" s="84"/>
      <c r="AM352" s="771"/>
      <c r="AN352" s="84"/>
      <c r="AO352" s="84"/>
      <c r="AP352" s="84"/>
      <c r="AQ352" s="84"/>
      <c r="AR352" s="84"/>
      <c r="AS352" s="84"/>
      <c r="AT352" s="84"/>
      <c r="AU352" s="84"/>
      <c r="AV352" s="84"/>
      <c r="AW352" s="84"/>
      <c r="AX352" s="84"/>
      <c r="AY352" s="771"/>
      <c r="AZ352" s="84"/>
      <c r="BA352" s="84"/>
      <c r="BB352" s="84"/>
      <c r="BC352" s="84"/>
      <c r="BD352" s="84"/>
      <c r="BE352" s="84"/>
      <c r="BF352" s="84"/>
      <c r="BG352" s="84"/>
      <c r="BH352" s="84"/>
      <c r="BI352" s="84"/>
      <c r="BJ352" s="84"/>
      <c r="BK352" s="771"/>
      <c r="BL352" s="84"/>
      <c r="BM352" s="84"/>
      <c r="BN352" s="84"/>
      <c r="BO352" s="84"/>
      <c r="BP352" s="84"/>
      <c r="BQ352" s="84"/>
      <c r="BR352" s="84"/>
      <c r="BS352" s="84"/>
      <c r="BT352" s="84"/>
      <c r="BU352" s="84"/>
      <c r="BV352" s="84"/>
      <c r="BW352" s="771"/>
      <c r="BX352" s="84"/>
      <c r="BY352" s="84"/>
      <c r="BZ352" s="84"/>
      <c r="CA352" s="84"/>
      <c r="CB352" s="84"/>
      <c r="CC352" s="84"/>
      <c r="CD352" s="84"/>
      <c r="CE352" s="84"/>
      <c r="CF352" s="84"/>
      <c r="CG352" s="84"/>
      <c r="CH352" s="84"/>
      <c r="CI352" s="771"/>
      <c r="CJ352" s="791"/>
      <c r="CK352" s="791"/>
      <c r="CL352" s="791"/>
      <c r="CM352" s="791"/>
      <c r="CN352" s="791"/>
      <c r="CO352" s="791"/>
      <c r="CP352" s="791"/>
      <c r="CQ352" s="791"/>
      <c r="CR352" s="791"/>
      <c r="CS352" s="791"/>
      <c r="CT352" s="791"/>
      <c r="CU352" s="793"/>
      <c r="CV352" s="791"/>
      <c r="CW352" s="791"/>
      <c r="CX352" s="791"/>
      <c r="CY352" s="791"/>
      <c r="CZ352" s="791"/>
      <c r="DA352" s="791"/>
      <c r="DB352" s="791"/>
      <c r="DC352" s="791"/>
      <c r="DD352" s="791"/>
      <c r="DE352" s="791"/>
      <c r="DF352" s="791"/>
      <c r="DG352" s="793"/>
    </row>
    <row r="353" spans="1:111" ht="16">
      <c r="A353" s="209"/>
      <c r="B353" s="331"/>
      <c r="C353" s="1115"/>
      <c r="D353" s="84"/>
      <c r="E353" s="84"/>
      <c r="F353" s="84"/>
      <c r="G353" s="84"/>
      <c r="H353" s="84"/>
      <c r="I353" s="84"/>
      <c r="J353" s="84"/>
      <c r="K353" s="84"/>
      <c r="L353" s="84"/>
      <c r="M353" s="84"/>
      <c r="N353" s="84"/>
      <c r="O353" s="84"/>
      <c r="P353" s="84"/>
      <c r="Q353" s="84"/>
      <c r="R353" s="84"/>
      <c r="S353" s="84"/>
      <c r="T353" s="84"/>
      <c r="U353" s="84"/>
      <c r="V353" s="84"/>
      <c r="W353" s="84"/>
      <c r="X353" s="84"/>
      <c r="Y353" s="84"/>
      <c r="Z353" s="84"/>
      <c r="AA353" s="771"/>
      <c r="AB353" s="84"/>
      <c r="AC353" s="84"/>
      <c r="AD353" s="84"/>
      <c r="AE353" s="84"/>
      <c r="AF353" s="84"/>
      <c r="AG353" s="84"/>
      <c r="AH353" s="84"/>
      <c r="AI353" s="84"/>
      <c r="AJ353" s="84"/>
      <c r="AK353" s="84"/>
      <c r="AL353" s="84"/>
      <c r="AM353" s="771"/>
      <c r="AN353" s="84"/>
      <c r="AO353" s="84"/>
      <c r="AP353" s="84"/>
      <c r="AQ353" s="84"/>
      <c r="AR353" s="84"/>
      <c r="AS353" s="84"/>
      <c r="AT353" s="84"/>
      <c r="AU353" s="84"/>
      <c r="AV353" s="84"/>
      <c r="AW353" s="84"/>
      <c r="AX353" s="84"/>
      <c r="AY353" s="771"/>
      <c r="AZ353" s="84"/>
      <c r="BA353" s="84"/>
      <c r="BB353" s="84"/>
      <c r="BC353" s="84"/>
      <c r="BD353" s="84"/>
      <c r="BE353" s="84"/>
      <c r="BF353" s="84"/>
      <c r="BG353" s="84"/>
      <c r="BH353" s="84"/>
      <c r="BI353" s="84"/>
      <c r="BJ353" s="84"/>
      <c r="BK353" s="771"/>
      <c r="BL353" s="84"/>
      <c r="BM353" s="84"/>
      <c r="BN353" s="84"/>
      <c r="BO353" s="84"/>
      <c r="BP353" s="84"/>
      <c r="BQ353" s="84"/>
      <c r="BR353" s="84"/>
      <c r="BS353" s="84"/>
      <c r="BT353" s="84"/>
      <c r="BU353" s="84"/>
      <c r="BV353" s="84"/>
      <c r="BW353" s="771"/>
      <c r="BX353" s="84"/>
      <c r="BY353" s="84"/>
      <c r="BZ353" s="84"/>
      <c r="CA353" s="84"/>
      <c r="CB353" s="84"/>
      <c r="CC353" s="84"/>
      <c r="CD353" s="84"/>
      <c r="CE353" s="84"/>
      <c r="CF353" s="84"/>
      <c r="CG353" s="84"/>
      <c r="CH353" s="84"/>
      <c r="CI353" s="771"/>
      <c r="CJ353" s="791"/>
      <c r="CK353" s="791"/>
      <c r="CL353" s="791"/>
      <c r="CM353" s="791"/>
      <c r="CN353" s="791"/>
      <c r="CO353" s="791"/>
      <c r="CP353" s="791"/>
      <c r="CQ353" s="791"/>
      <c r="CR353" s="791"/>
      <c r="CS353" s="791"/>
      <c r="CT353" s="791"/>
      <c r="CU353" s="793"/>
      <c r="CV353" s="791"/>
      <c r="CW353" s="791"/>
      <c r="CX353" s="791"/>
      <c r="CY353" s="791"/>
      <c r="CZ353" s="791"/>
      <c r="DA353" s="791"/>
      <c r="DB353" s="791"/>
      <c r="DC353" s="791"/>
      <c r="DD353" s="791"/>
      <c r="DE353" s="791"/>
      <c r="DF353" s="791"/>
      <c r="DG353" s="793"/>
    </row>
    <row r="354" spans="1:111" ht="16">
      <c r="A354" s="209"/>
      <c r="B354" s="331"/>
      <c r="C354" s="1115"/>
      <c r="D354" s="84"/>
      <c r="E354" s="84"/>
      <c r="F354" s="84"/>
      <c r="G354" s="84"/>
      <c r="H354" s="84"/>
      <c r="I354" s="84"/>
      <c r="J354" s="84"/>
      <c r="K354" s="84"/>
      <c r="L354" s="84"/>
      <c r="M354" s="84"/>
      <c r="N354" s="84"/>
      <c r="O354" s="84"/>
      <c r="P354" s="84"/>
      <c r="Q354" s="84"/>
      <c r="R354" s="84"/>
      <c r="S354" s="84"/>
      <c r="T354" s="84"/>
      <c r="U354" s="84"/>
      <c r="V354" s="84"/>
      <c r="W354" s="84"/>
      <c r="X354" s="84"/>
      <c r="Y354" s="84"/>
      <c r="Z354" s="84"/>
      <c r="AA354" s="771"/>
      <c r="AB354" s="84"/>
      <c r="AC354" s="84"/>
      <c r="AD354" s="84"/>
      <c r="AE354" s="84"/>
      <c r="AF354" s="84"/>
      <c r="AG354" s="84"/>
      <c r="AH354" s="84"/>
      <c r="AI354" s="84"/>
      <c r="AJ354" s="84"/>
      <c r="AK354" s="84"/>
      <c r="AL354" s="84"/>
      <c r="AM354" s="771"/>
      <c r="AN354" s="84"/>
      <c r="AO354" s="84"/>
      <c r="AP354" s="84"/>
      <c r="AQ354" s="84"/>
      <c r="AR354" s="84"/>
      <c r="AS354" s="84"/>
      <c r="AT354" s="84"/>
      <c r="AU354" s="84"/>
      <c r="AV354" s="84"/>
      <c r="AW354" s="84"/>
      <c r="AX354" s="84"/>
      <c r="AY354" s="771"/>
      <c r="AZ354" s="84"/>
      <c r="BA354" s="84"/>
      <c r="BB354" s="84"/>
      <c r="BC354" s="84"/>
      <c r="BD354" s="84"/>
      <c r="BE354" s="84"/>
      <c r="BF354" s="84"/>
      <c r="BG354" s="84"/>
      <c r="BH354" s="84"/>
      <c r="BI354" s="84"/>
      <c r="BJ354" s="84"/>
      <c r="BK354" s="771"/>
      <c r="BL354" s="84"/>
      <c r="BM354" s="84"/>
      <c r="BN354" s="84"/>
      <c r="BO354" s="84"/>
      <c r="BP354" s="84"/>
      <c r="BQ354" s="84"/>
      <c r="BR354" s="84"/>
      <c r="BS354" s="84"/>
      <c r="BT354" s="84"/>
      <c r="BU354" s="84"/>
      <c r="BV354" s="84"/>
      <c r="BW354" s="771"/>
      <c r="BX354" s="84"/>
      <c r="BY354" s="84"/>
      <c r="BZ354" s="84"/>
      <c r="CA354" s="84"/>
      <c r="CB354" s="84"/>
      <c r="CC354" s="84"/>
      <c r="CD354" s="84"/>
      <c r="CE354" s="84"/>
      <c r="CF354" s="84"/>
      <c r="CG354" s="84"/>
      <c r="CH354" s="84"/>
      <c r="CI354" s="771"/>
      <c r="CJ354" s="791"/>
      <c r="CK354" s="791"/>
      <c r="CL354" s="791"/>
      <c r="CM354" s="791"/>
      <c r="CN354" s="791"/>
      <c r="CO354" s="791"/>
      <c r="CP354" s="791"/>
      <c r="CQ354" s="791"/>
      <c r="CR354" s="791"/>
      <c r="CS354" s="791"/>
      <c r="CT354" s="791"/>
      <c r="CU354" s="793"/>
      <c r="CV354" s="791"/>
      <c r="CW354" s="791"/>
      <c r="CX354" s="791"/>
      <c r="CY354" s="791"/>
      <c r="CZ354" s="791"/>
      <c r="DA354" s="791"/>
      <c r="DB354" s="791"/>
      <c r="DC354" s="791"/>
      <c r="DD354" s="791"/>
      <c r="DE354" s="791"/>
      <c r="DF354" s="791"/>
      <c r="DG354" s="793"/>
    </row>
    <row r="355" spans="1:111" ht="16">
      <c r="A355" s="209"/>
      <c r="B355" s="331"/>
      <c r="C355" s="1115"/>
      <c r="D355" s="84"/>
      <c r="E355" s="84"/>
      <c r="F355" s="84"/>
      <c r="G355" s="84"/>
      <c r="H355" s="84"/>
      <c r="I355" s="84"/>
      <c r="J355" s="84"/>
      <c r="K355" s="84"/>
      <c r="L355" s="84"/>
      <c r="M355" s="84"/>
      <c r="N355" s="84"/>
      <c r="O355" s="84"/>
      <c r="P355" s="84"/>
      <c r="Q355" s="84"/>
      <c r="R355" s="84"/>
      <c r="S355" s="84"/>
      <c r="T355" s="84"/>
      <c r="U355" s="84"/>
      <c r="V355" s="84"/>
      <c r="W355" s="84"/>
      <c r="X355" s="84"/>
      <c r="Y355" s="84"/>
      <c r="Z355" s="84"/>
      <c r="AA355" s="771"/>
      <c r="AB355" s="84"/>
      <c r="AC355" s="84"/>
      <c r="AD355" s="84"/>
      <c r="AE355" s="84"/>
      <c r="AF355" s="84"/>
      <c r="AG355" s="84"/>
      <c r="AH355" s="84"/>
      <c r="AI355" s="84"/>
      <c r="AJ355" s="84"/>
      <c r="AK355" s="84"/>
      <c r="AL355" s="84"/>
      <c r="AM355" s="771"/>
      <c r="AN355" s="84"/>
      <c r="AO355" s="84"/>
      <c r="AP355" s="84"/>
      <c r="AQ355" s="84"/>
      <c r="AR355" s="84"/>
      <c r="AS355" s="84"/>
      <c r="AT355" s="84"/>
      <c r="AU355" s="84"/>
      <c r="AV355" s="84"/>
      <c r="AW355" s="84"/>
      <c r="AX355" s="84"/>
      <c r="AY355" s="771"/>
      <c r="AZ355" s="84"/>
      <c r="BA355" s="84"/>
      <c r="BB355" s="84"/>
      <c r="BC355" s="84"/>
      <c r="BD355" s="84"/>
      <c r="BE355" s="84"/>
      <c r="BF355" s="84"/>
      <c r="BG355" s="84"/>
      <c r="BH355" s="84"/>
      <c r="BI355" s="84"/>
      <c r="BJ355" s="84"/>
      <c r="BK355" s="771"/>
      <c r="BL355" s="84"/>
      <c r="BM355" s="84"/>
      <c r="BN355" s="84"/>
      <c r="BO355" s="84"/>
      <c r="BP355" s="84"/>
      <c r="BQ355" s="84"/>
      <c r="BR355" s="84"/>
      <c r="BS355" s="84"/>
      <c r="BT355" s="84"/>
      <c r="BU355" s="84"/>
      <c r="BV355" s="84"/>
      <c r="BW355" s="771"/>
      <c r="BX355" s="84"/>
      <c r="BY355" s="84"/>
      <c r="BZ355" s="84"/>
      <c r="CA355" s="84"/>
      <c r="CB355" s="84"/>
      <c r="CC355" s="84"/>
      <c r="CD355" s="84"/>
      <c r="CE355" s="84"/>
      <c r="CF355" s="84"/>
      <c r="CG355" s="84"/>
      <c r="CH355" s="84"/>
      <c r="CI355" s="771"/>
      <c r="CJ355" s="791"/>
      <c r="CK355" s="791"/>
      <c r="CL355" s="791"/>
      <c r="CM355" s="791"/>
      <c r="CN355" s="791"/>
      <c r="CO355" s="791"/>
      <c r="CP355" s="791"/>
      <c r="CQ355" s="791"/>
      <c r="CR355" s="791"/>
      <c r="CS355" s="791"/>
      <c r="CT355" s="791"/>
      <c r="CU355" s="793"/>
      <c r="CV355" s="791"/>
      <c r="CW355" s="791"/>
      <c r="CX355" s="791"/>
      <c r="CY355" s="791"/>
      <c r="CZ355" s="791"/>
      <c r="DA355" s="791"/>
      <c r="DB355" s="791"/>
      <c r="DC355" s="791"/>
      <c r="DD355" s="791"/>
      <c r="DE355" s="791"/>
      <c r="DF355" s="791"/>
      <c r="DG355" s="793"/>
    </row>
    <row r="356" spans="1:111" ht="16">
      <c r="A356" s="209"/>
      <c r="B356" s="331"/>
      <c r="C356" s="1115"/>
      <c r="D356" s="84"/>
      <c r="E356" s="84"/>
      <c r="F356" s="84"/>
      <c r="G356" s="84"/>
      <c r="H356" s="84"/>
      <c r="I356" s="84"/>
      <c r="J356" s="84"/>
      <c r="K356" s="84"/>
      <c r="L356" s="84"/>
      <c r="M356" s="84"/>
      <c r="N356" s="84"/>
      <c r="O356" s="84"/>
      <c r="P356" s="84"/>
      <c r="Q356" s="84"/>
      <c r="R356" s="84"/>
      <c r="S356" s="84"/>
      <c r="T356" s="84"/>
      <c r="U356" s="84"/>
      <c r="V356" s="84"/>
      <c r="W356" s="84"/>
      <c r="X356" s="84"/>
      <c r="Y356" s="84"/>
      <c r="Z356" s="84"/>
      <c r="AA356" s="771"/>
      <c r="AB356" s="84"/>
      <c r="AC356" s="84"/>
      <c r="AD356" s="84"/>
      <c r="AE356" s="84"/>
      <c r="AF356" s="84"/>
      <c r="AG356" s="84"/>
      <c r="AH356" s="84"/>
      <c r="AI356" s="84"/>
      <c r="AJ356" s="84"/>
      <c r="AK356" s="84"/>
      <c r="AL356" s="84"/>
      <c r="AM356" s="771"/>
      <c r="AN356" s="84"/>
      <c r="AO356" s="84"/>
      <c r="AP356" s="84"/>
      <c r="AQ356" s="84"/>
      <c r="AR356" s="84"/>
      <c r="AS356" s="84"/>
      <c r="AT356" s="84"/>
      <c r="AU356" s="84"/>
      <c r="AV356" s="84"/>
      <c r="AW356" s="84"/>
      <c r="AX356" s="84"/>
      <c r="AY356" s="771"/>
      <c r="AZ356" s="84"/>
      <c r="BA356" s="84"/>
      <c r="BB356" s="84"/>
      <c r="BC356" s="84"/>
      <c r="BD356" s="84"/>
      <c r="BE356" s="84"/>
      <c r="BF356" s="84"/>
      <c r="BG356" s="84"/>
      <c r="BH356" s="84"/>
      <c r="BI356" s="84"/>
      <c r="BJ356" s="84"/>
      <c r="BK356" s="771"/>
      <c r="BL356" s="84"/>
      <c r="BM356" s="84"/>
      <c r="BN356" s="84"/>
      <c r="BO356" s="84"/>
      <c r="BP356" s="84"/>
      <c r="BQ356" s="84"/>
      <c r="BR356" s="84"/>
      <c r="BS356" s="84"/>
      <c r="BT356" s="84"/>
      <c r="BU356" s="84"/>
      <c r="BV356" s="84"/>
      <c r="BW356" s="771"/>
      <c r="BX356" s="84"/>
      <c r="BY356" s="84"/>
      <c r="BZ356" s="84"/>
      <c r="CA356" s="84"/>
      <c r="CB356" s="84"/>
      <c r="CC356" s="84"/>
      <c r="CD356" s="84"/>
      <c r="CE356" s="84"/>
      <c r="CF356" s="84"/>
      <c r="CG356" s="84"/>
      <c r="CH356" s="84"/>
      <c r="CI356" s="771"/>
      <c r="CJ356" s="791"/>
      <c r="CK356" s="791"/>
      <c r="CL356" s="791"/>
      <c r="CM356" s="791"/>
      <c r="CN356" s="791"/>
      <c r="CO356" s="791"/>
      <c r="CP356" s="791"/>
      <c r="CQ356" s="791"/>
      <c r="CR356" s="791"/>
      <c r="CS356" s="791"/>
      <c r="CT356" s="791"/>
      <c r="CU356" s="793"/>
      <c r="CV356" s="791"/>
      <c r="CW356" s="791"/>
      <c r="CX356" s="791"/>
      <c r="CY356" s="791"/>
      <c r="CZ356" s="791"/>
      <c r="DA356" s="791"/>
      <c r="DB356" s="791"/>
      <c r="DC356" s="791"/>
      <c r="DD356" s="791"/>
      <c r="DE356" s="791"/>
      <c r="DF356" s="791"/>
      <c r="DG356" s="793"/>
    </row>
    <row r="357" spans="1:111" ht="16">
      <c r="A357" s="209"/>
      <c r="B357" s="331"/>
      <c r="C357" s="1115"/>
      <c r="D357" s="84"/>
      <c r="E357" s="84"/>
      <c r="F357" s="84"/>
      <c r="G357" s="84"/>
      <c r="H357" s="84"/>
      <c r="I357" s="84"/>
      <c r="J357" s="84"/>
      <c r="K357" s="84"/>
      <c r="L357" s="84"/>
      <c r="M357" s="84"/>
      <c r="N357" s="84"/>
      <c r="O357" s="84"/>
      <c r="P357" s="84"/>
      <c r="Q357" s="84"/>
      <c r="R357" s="84"/>
      <c r="S357" s="84"/>
      <c r="T357" s="84"/>
      <c r="U357" s="84"/>
      <c r="V357" s="84"/>
      <c r="W357" s="84"/>
      <c r="X357" s="84"/>
      <c r="Y357" s="84"/>
      <c r="Z357" s="84"/>
      <c r="AA357" s="771"/>
      <c r="AB357" s="84"/>
      <c r="AC357" s="84"/>
      <c r="AD357" s="84"/>
      <c r="AE357" s="84"/>
      <c r="AF357" s="84"/>
      <c r="AG357" s="84"/>
      <c r="AH357" s="84"/>
      <c r="AI357" s="84"/>
      <c r="AJ357" s="84"/>
      <c r="AK357" s="84"/>
      <c r="AL357" s="84"/>
      <c r="AM357" s="771"/>
      <c r="AN357" s="84"/>
      <c r="AO357" s="84"/>
      <c r="AP357" s="84"/>
      <c r="AQ357" s="84"/>
      <c r="AR357" s="84"/>
      <c r="AS357" s="84"/>
      <c r="AT357" s="84"/>
      <c r="AU357" s="84"/>
      <c r="AV357" s="84"/>
      <c r="AW357" s="84"/>
      <c r="AX357" s="84"/>
      <c r="AY357" s="771"/>
      <c r="AZ357" s="84"/>
      <c r="BA357" s="84"/>
      <c r="BB357" s="84"/>
      <c r="BC357" s="84"/>
      <c r="BD357" s="84"/>
      <c r="BE357" s="84"/>
      <c r="BF357" s="84"/>
      <c r="BG357" s="84"/>
      <c r="BH357" s="84"/>
      <c r="BI357" s="84"/>
      <c r="BJ357" s="84"/>
      <c r="BK357" s="771"/>
      <c r="BL357" s="84"/>
      <c r="BM357" s="84"/>
      <c r="BN357" s="84"/>
      <c r="BO357" s="84"/>
      <c r="BP357" s="84"/>
      <c r="BQ357" s="84"/>
      <c r="BR357" s="84"/>
      <c r="BS357" s="84"/>
      <c r="BT357" s="84"/>
      <c r="BU357" s="84"/>
      <c r="BV357" s="84"/>
      <c r="BW357" s="771"/>
      <c r="BX357" s="84"/>
      <c r="BY357" s="84"/>
      <c r="BZ357" s="84"/>
      <c r="CA357" s="84"/>
      <c r="CB357" s="84"/>
      <c r="CC357" s="84"/>
      <c r="CD357" s="84"/>
      <c r="CE357" s="84"/>
      <c r="CF357" s="84"/>
      <c r="CG357" s="84"/>
      <c r="CH357" s="84"/>
      <c r="CI357" s="771"/>
      <c r="CJ357" s="791"/>
      <c r="CK357" s="791"/>
      <c r="CL357" s="791"/>
      <c r="CM357" s="791"/>
      <c r="CN357" s="791"/>
      <c r="CO357" s="791"/>
      <c r="CP357" s="791"/>
      <c r="CQ357" s="791"/>
      <c r="CR357" s="791"/>
      <c r="CS357" s="791"/>
      <c r="CT357" s="791"/>
      <c r="CU357" s="793"/>
      <c r="CV357" s="791"/>
      <c r="CW357" s="791"/>
      <c r="CX357" s="791"/>
      <c r="CY357" s="791"/>
      <c r="CZ357" s="791"/>
      <c r="DA357" s="791"/>
      <c r="DB357" s="791"/>
      <c r="DC357" s="791"/>
      <c r="DD357" s="791"/>
      <c r="DE357" s="791"/>
      <c r="DF357" s="791"/>
      <c r="DG357" s="793"/>
    </row>
    <row r="358" spans="1:111" ht="16">
      <c r="A358" s="209"/>
      <c r="B358" s="331"/>
      <c r="C358" s="1115"/>
      <c r="D358" s="84"/>
      <c r="E358" s="84"/>
      <c r="F358" s="84"/>
      <c r="G358" s="84"/>
      <c r="H358" s="84"/>
      <c r="I358" s="84"/>
      <c r="J358" s="84"/>
      <c r="K358" s="84"/>
      <c r="L358" s="84"/>
      <c r="M358" s="84"/>
      <c r="N358" s="84"/>
      <c r="O358" s="84"/>
      <c r="P358" s="84"/>
      <c r="Q358" s="84"/>
      <c r="R358" s="84"/>
      <c r="S358" s="84"/>
      <c r="T358" s="84"/>
      <c r="U358" s="84"/>
      <c r="V358" s="84"/>
      <c r="W358" s="84"/>
      <c r="X358" s="84"/>
      <c r="Y358" s="84"/>
      <c r="Z358" s="84"/>
      <c r="AA358" s="771"/>
      <c r="AB358" s="84"/>
      <c r="AC358" s="84"/>
      <c r="AD358" s="84"/>
      <c r="AE358" s="84"/>
      <c r="AF358" s="84"/>
      <c r="AG358" s="84"/>
      <c r="AH358" s="84"/>
      <c r="AI358" s="84"/>
      <c r="AJ358" s="84"/>
      <c r="AK358" s="84"/>
      <c r="AL358" s="84"/>
      <c r="AM358" s="771"/>
      <c r="AN358" s="84"/>
      <c r="AO358" s="84"/>
      <c r="AP358" s="84"/>
      <c r="AQ358" s="84"/>
      <c r="AR358" s="84"/>
      <c r="AS358" s="84"/>
      <c r="AT358" s="84"/>
      <c r="AU358" s="84"/>
      <c r="AV358" s="84"/>
      <c r="AW358" s="84"/>
      <c r="AX358" s="84"/>
      <c r="AY358" s="771"/>
      <c r="AZ358" s="84"/>
      <c r="BA358" s="84"/>
      <c r="BB358" s="84"/>
      <c r="BC358" s="84"/>
      <c r="BD358" s="84"/>
      <c r="BE358" s="84"/>
      <c r="BF358" s="84"/>
      <c r="BG358" s="84"/>
      <c r="BH358" s="84"/>
      <c r="BI358" s="84"/>
      <c r="BJ358" s="84"/>
      <c r="BK358" s="771"/>
      <c r="BL358" s="84"/>
      <c r="BM358" s="84"/>
      <c r="BN358" s="84"/>
      <c r="BO358" s="84"/>
      <c r="BP358" s="84"/>
      <c r="BQ358" s="84"/>
      <c r="BR358" s="84"/>
      <c r="BS358" s="84"/>
      <c r="BT358" s="84"/>
      <c r="BU358" s="84"/>
      <c r="BV358" s="84"/>
      <c r="BW358" s="771"/>
      <c r="BX358" s="84"/>
      <c r="BY358" s="84"/>
      <c r="BZ358" s="84"/>
      <c r="CA358" s="84"/>
      <c r="CB358" s="84"/>
      <c r="CC358" s="84"/>
      <c r="CD358" s="84"/>
      <c r="CE358" s="84"/>
      <c r="CF358" s="84"/>
      <c r="CG358" s="84"/>
      <c r="CH358" s="84"/>
      <c r="CI358" s="771"/>
      <c r="CJ358" s="791"/>
      <c r="CK358" s="791"/>
      <c r="CL358" s="791"/>
      <c r="CM358" s="791"/>
      <c r="CN358" s="791"/>
      <c r="CO358" s="791"/>
      <c r="CP358" s="791"/>
      <c r="CQ358" s="791"/>
      <c r="CR358" s="791"/>
      <c r="CS358" s="791"/>
      <c r="CT358" s="791"/>
      <c r="CU358" s="793"/>
      <c r="CV358" s="791"/>
      <c r="CW358" s="791"/>
      <c r="CX358" s="791"/>
      <c r="CY358" s="791"/>
      <c r="CZ358" s="791"/>
      <c r="DA358" s="791"/>
      <c r="DB358" s="791"/>
      <c r="DC358" s="791"/>
      <c r="DD358" s="791"/>
      <c r="DE358" s="791"/>
      <c r="DF358" s="791"/>
      <c r="DG358" s="793"/>
    </row>
    <row r="359" spans="1:111" ht="16">
      <c r="A359" s="209"/>
      <c r="B359" s="331"/>
      <c r="C359" s="1115"/>
      <c r="D359" s="84"/>
      <c r="E359" s="84"/>
      <c r="F359" s="84"/>
      <c r="G359" s="84"/>
      <c r="H359" s="84"/>
      <c r="I359" s="84"/>
      <c r="J359" s="84"/>
      <c r="K359" s="84"/>
      <c r="L359" s="84"/>
      <c r="M359" s="84"/>
      <c r="N359" s="84"/>
      <c r="O359" s="84"/>
      <c r="P359" s="84"/>
      <c r="Q359" s="84"/>
      <c r="R359" s="84"/>
      <c r="S359" s="84"/>
      <c r="T359" s="84"/>
      <c r="U359" s="84"/>
      <c r="V359" s="84"/>
      <c r="W359" s="84"/>
      <c r="X359" s="84"/>
      <c r="Y359" s="84"/>
      <c r="Z359" s="84"/>
      <c r="AA359" s="771"/>
      <c r="AB359" s="84"/>
      <c r="AC359" s="84"/>
      <c r="AD359" s="84"/>
      <c r="AE359" s="84"/>
      <c r="AF359" s="84"/>
      <c r="AG359" s="84"/>
      <c r="AH359" s="84"/>
      <c r="AI359" s="84"/>
      <c r="AJ359" s="84"/>
      <c r="AK359" s="84"/>
      <c r="AL359" s="84"/>
      <c r="AM359" s="771"/>
      <c r="AN359" s="84"/>
      <c r="AO359" s="84"/>
      <c r="AP359" s="84"/>
      <c r="AQ359" s="84"/>
      <c r="AR359" s="84"/>
      <c r="AS359" s="84"/>
      <c r="AT359" s="84"/>
      <c r="AU359" s="84"/>
      <c r="AV359" s="84"/>
      <c r="AW359" s="84"/>
      <c r="AX359" s="84"/>
      <c r="AY359" s="771"/>
      <c r="AZ359" s="84"/>
      <c r="BA359" s="84"/>
      <c r="BB359" s="84"/>
      <c r="BC359" s="84"/>
      <c r="BD359" s="84"/>
      <c r="BE359" s="84"/>
      <c r="BF359" s="84"/>
      <c r="BG359" s="84"/>
      <c r="BH359" s="84"/>
      <c r="BI359" s="84"/>
      <c r="BJ359" s="84"/>
      <c r="BK359" s="771"/>
      <c r="BL359" s="84"/>
      <c r="BM359" s="84"/>
      <c r="BN359" s="84"/>
      <c r="BO359" s="84"/>
      <c r="BP359" s="84"/>
      <c r="BQ359" s="84"/>
      <c r="BR359" s="84"/>
      <c r="BS359" s="84"/>
      <c r="BT359" s="84"/>
      <c r="BU359" s="84"/>
      <c r="BV359" s="84"/>
      <c r="BW359" s="771"/>
      <c r="BX359" s="84"/>
      <c r="BY359" s="84"/>
      <c r="BZ359" s="84"/>
      <c r="CA359" s="84"/>
      <c r="CB359" s="84"/>
      <c r="CC359" s="84"/>
      <c r="CD359" s="84"/>
      <c r="CE359" s="84"/>
      <c r="CF359" s="84"/>
      <c r="CG359" s="84"/>
      <c r="CH359" s="84"/>
      <c r="CI359" s="771"/>
      <c r="CJ359" s="791"/>
      <c r="CK359" s="791"/>
      <c r="CL359" s="791"/>
      <c r="CM359" s="791"/>
      <c r="CN359" s="791"/>
      <c r="CO359" s="791"/>
      <c r="CP359" s="791"/>
      <c r="CQ359" s="791"/>
      <c r="CR359" s="791"/>
      <c r="CS359" s="791"/>
      <c r="CT359" s="791"/>
      <c r="CU359" s="793"/>
      <c r="CV359" s="791"/>
      <c r="CW359" s="791"/>
      <c r="CX359" s="791"/>
      <c r="CY359" s="791"/>
      <c r="CZ359" s="791"/>
      <c r="DA359" s="791"/>
      <c r="DB359" s="791"/>
      <c r="DC359" s="791"/>
      <c r="DD359" s="791"/>
      <c r="DE359" s="791"/>
      <c r="DF359" s="791"/>
      <c r="DG359" s="793"/>
    </row>
    <row r="360" spans="1:111" ht="16">
      <c r="A360" s="209"/>
      <c r="B360" s="331"/>
      <c r="C360" s="1115"/>
      <c r="D360" s="84"/>
      <c r="E360" s="84"/>
      <c r="F360" s="84"/>
      <c r="G360" s="84"/>
      <c r="H360" s="84"/>
      <c r="I360" s="84"/>
      <c r="J360" s="84"/>
      <c r="K360" s="84"/>
      <c r="L360" s="84"/>
      <c r="M360" s="84"/>
      <c r="N360" s="84"/>
      <c r="O360" s="84"/>
      <c r="P360" s="84"/>
      <c r="Q360" s="84"/>
      <c r="R360" s="84"/>
      <c r="S360" s="84"/>
      <c r="T360" s="84"/>
      <c r="U360" s="84"/>
      <c r="V360" s="84"/>
      <c r="W360" s="84"/>
      <c r="X360" s="84"/>
      <c r="Y360" s="84"/>
      <c r="Z360" s="84"/>
      <c r="AA360" s="771"/>
      <c r="AB360" s="84"/>
      <c r="AC360" s="84"/>
      <c r="AD360" s="84"/>
      <c r="AE360" s="84"/>
      <c r="AF360" s="84"/>
      <c r="AG360" s="84"/>
      <c r="AH360" s="84"/>
      <c r="AI360" s="84"/>
      <c r="AJ360" s="84"/>
      <c r="AK360" s="84"/>
      <c r="AL360" s="84"/>
      <c r="AM360" s="771"/>
      <c r="AN360" s="84"/>
      <c r="AO360" s="84"/>
      <c r="AP360" s="84"/>
      <c r="AQ360" s="84"/>
      <c r="AR360" s="84"/>
      <c r="AS360" s="84"/>
      <c r="AT360" s="84"/>
      <c r="AU360" s="84"/>
      <c r="AV360" s="84"/>
      <c r="AW360" s="84"/>
      <c r="AX360" s="84"/>
      <c r="AY360" s="771"/>
      <c r="AZ360" s="84"/>
      <c r="BA360" s="84"/>
      <c r="BB360" s="84"/>
      <c r="BC360" s="84"/>
      <c r="BD360" s="84"/>
      <c r="BE360" s="84"/>
      <c r="BF360" s="84"/>
      <c r="BG360" s="84"/>
      <c r="BH360" s="84"/>
      <c r="BI360" s="84"/>
      <c r="BJ360" s="84"/>
      <c r="BK360" s="771"/>
      <c r="BL360" s="84"/>
      <c r="BM360" s="84"/>
      <c r="BN360" s="84"/>
      <c r="BO360" s="84"/>
      <c r="BP360" s="84"/>
      <c r="BQ360" s="84"/>
      <c r="BR360" s="84"/>
      <c r="BS360" s="84"/>
      <c r="BT360" s="84"/>
      <c r="BU360" s="84"/>
      <c r="BV360" s="84"/>
      <c r="BW360" s="771"/>
      <c r="BX360" s="84"/>
      <c r="BY360" s="84"/>
      <c r="BZ360" s="84"/>
      <c r="CA360" s="84"/>
      <c r="CB360" s="84"/>
      <c r="CC360" s="84"/>
      <c r="CD360" s="84"/>
      <c r="CE360" s="84"/>
      <c r="CF360" s="84"/>
      <c r="CG360" s="84"/>
      <c r="CH360" s="84"/>
      <c r="CI360" s="771"/>
      <c r="CJ360" s="791"/>
      <c r="CK360" s="791"/>
      <c r="CL360" s="791"/>
      <c r="CM360" s="791"/>
      <c r="CN360" s="791"/>
      <c r="CO360" s="791"/>
      <c r="CP360" s="791"/>
      <c r="CQ360" s="791"/>
      <c r="CR360" s="791"/>
      <c r="CS360" s="791"/>
      <c r="CT360" s="791"/>
      <c r="CU360" s="793"/>
      <c r="CV360" s="791"/>
      <c r="CW360" s="791"/>
      <c r="CX360" s="791"/>
      <c r="CY360" s="791"/>
      <c r="CZ360" s="791"/>
      <c r="DA360" s="791"/>
      <c r="DB360" s="791"/>
      <c r="DC360" s="791"/>
      <c r="DD360" s="791"/>
      <c r="DE360" s="791"/>
      <c r="DF360" s="791"/>
      <c r="DG360" s="793"/>
    </row>
    <row r="361" spans="1:111" ht="16">
      <c r="A361" s="209"/>
      <c r="B361" s="331"/>
      <c r="C361" s="1115"/>
      <c r="D361" s="84"/>
      <c r="E361" s="84"/>
      <c r="F361" s="84"/>
      <c r="G361" s="84"/>
      <c r="H361" s="84"/>
      <c r="I361" s="84"/>
      <c r="J361" s="84"/>
      <c r="K361" s="84"/>
      <c r="L361" s="84"/>
      <c r="M361" s="84"/>
      <c r="N361" s="84"/>
      <c r="O361" s="84"/>
      <c r="P361" s="84"/>
      <c r="Q361" s="84"/>
      <c r="R361" s="84"/>
      <c r="S361" s="84"/>
      <c r="T361" s="84"/>
      <c r="U361" s="84"/>
      <c r="V361" s="84"/>
      <c r="W361" s="84"/>
      <c r="X361" s="84"/>
      <c r="Y361" s="84"/>
      <c r="Z361" s="84"/>
      <c r="AA361" s="771"/>
      <c r="AB361" s="84"/>
      <c r="AC361" s="84"/>
      <c r="AD361" s="84"/>
      <c r="AE361" s="84"/>
      <c r="AF361" s="84"/>
      <c r="AG361" s="84"/>
      <c r="AH361" s="84"/>
      <c r="AI361" s="84"/>
      <c r="AJ361" s="84"/>
      <c r="AK361" s="84"/>
      <c r="AL361" s="84"/>
      <c r="AM361" s="771"/>
      <c r="AN361" s="84"/>
      <c r="AO361" s="84"/>
      <c r="AP361" s="84"/>
      <c r="AQ361" s="84"/>
      <c r="AR361" s="84"/>
      <c r="AS361" s="84"/>
      <c r="AT361" s="84"/>
      <c r="AU361" s="84"/>
      <c r="AV361" s="84"/>
      <c r="AW361" s="84"/>
      <c r="AX361" s="84"/>
      <c r="AY361" s="771"/>
      <c r="AZ361" s="84"/>
      <c r="BA361" s="84"/>
      <c r="BB361" s="84"/>
      <c r="BC361" s="84"/>
      <c r="BD361" s="84"/>
      <c r="BE361" s="84"/>
      <c r="BF361" s="84"/>
      <c r="BG361" s="84"/>
      <c r="BH361" s="84"/>
      <c r="BI361" s="84"/>
      <c r="BJ361" s="84"/>
      <c r="BK361" s="771"/>
      <c r="BL361" s="84"/>
      <c r="BM361" s="84"/>
      <c r="BN361" s="84"/>
      <c r="BO361" s="84"/>
      <c r="BP361" s="84"/>
      <c r="BQ361" s="84"/>
      <c r="BR361" s="84"/>
      <c r="BS361" s="84"/>
      <c r="BT361" s="84"/>
      <c r="BU361" s="84"/>
      <c r="BV361" s="84"/>
      <c r="BW361" s="771"/>
      <c r="BX361" s="84"/>
      <c r="BY361" s="84"/>
      <c r="BZ361" s="84"/>
      <c r="CA361" s="84"/>
      <c r="CB361" s="84"/>
      <c r="CC361" s="84"/>
      <c r="CD361" s="84"/>
      <c r="CE361" s="84"/>
      <c r="CF361" s="84"/>
      <c r="CG361" s="84"/>
      <c r="CH361" s="84"/>
      <c r="CI361" s="771"/>
      <c r="CJ361" s="791"/>
      <c r="CK361" s="791"/>
      <c r="CL361" s="791"/>
      <c r="CM361" s="791"/>
      <c r="CN361" s="791"/>
      <c r="CO361" s="791"/>
      <c r="CP361" s="791"/>
      <c r="CQ361" s="791"/>
      <c r="CR361" s="791"/>
      <c r="CS361" s="791"/>
      <c r="CT361" s="791"/>
      <c r="CU361" s="793"/>
      <c r="CV361" s="791"/>
      <c r="CW361" s="791"/>
      <c r="CX361" s="791"/>
      <c r="CY361" s="791"/>
      <c r="CZ361" s="791"/>
      <c r="DA361" s="791"/>
      <c r="DB361" s="791"/>
      <c r="DC361" s="791"/>
      <c r="DD361" s="791"/>
      <c r="DE361" s="791"/>
      <c r="DF361" s="791"/>
      <c r="DG361" s="793"/>
    </row>
    <row r="362" spans="1:111" ht="16">
      <c r="A362" s="209"/>
      <c r="B362" s="331"/>
      <c r="C362" s="1115"/>
      <c r="D362" s="84"/>
      <c r="E362" s="84"/>
      <c r="F362" s="84"/>
      <c r="G362" s="84"/>
      <c r="H362" s="84"/>
      <c r="I362" s="84"/>
      <c r="J362" s="84"/>
      <c r="K362" s="84"/>
      <c r="L362" s="84"/>
      <c r="M362" s="84"/>
      <c r="N362" s="84"/>
      <c r="O362" s="84"/>
      <c r="P362" s="84"/>
      <c r="Q362" s="84"/>
      <c r="R362" s="84"/>
      <c r="S362" s="84"/>
      <c r="T362" s="84"/>
      <c r="U362" s="84"/>
      <c r="V362" s="84"/>
      <c r="W362" s="84"/>
      <c r="X362" s="84"/>
      <c r="Y362" s="84"/>
      <c r="Z362" s="84"/>
      <c r="AA362" s="771"/>
      <c r="AB362" s="84"/>
      <c r="AC362" s="84"/>
      <c r="AD362" s="84"/>
      <c r="AE362" s="84"/>
      <c r="AF362" s="84"/>
      <c r="AG362" s="84"/>
      <c r="AH362" s="84"/>
      <c r="AI362" s="84"/>
      <c r="AJ362" s="84"/>
      <c r="AK362" s="84"/>
      <c r="AL362" s="84"/>
      <c r="AM362" s="771"/>
      <c r="AN362" s="84"/>
      <c r="AO362" s="84"/>
      <c r="AP362" s="84"/>
      <c r="AQ362" s="84"/>
      <c r="AR362" s="84"/>
      <c r="AS362" s="84"/>
      <c r="AT362" s="84"/>
      <c r="AU362" s="84"/>
      <c r="AV362" s="84"/>
      <c r="AW362" s="84"/>
      <c r="AX362" s="84"/>
      <c r="AY362" s="771"/>
      <c r="AZ362" s="84"/>
      <c r="BA362" s="84"/>
      <c r="BB362" s="84"/>
      <c r="BC362" s="84"/>
      <c r="BD362" s="84"/>
      <c r="BE362" s="84"/>
      <c r="BF362" s="84"/>
      <c r="BG362" s="84"/>
      <c r="BH362" s="84"/>
      <c r="BI362" s="84"/>
      <c r="BJ362" s="84"/>
      <c r="BK362" s="771"/>
      <c r="BL362" s="84"/>
      <c r="BM362" s="84"/>
      <c r="BN362" s="84"/>
      <c r="BO362" s="84"/>
      <c r="BP362" s="84"/>
      <c r="BQ362" s="84"/>
      <c r="BR362" s="84"/>
      <c r="BS362" s="84"/>
      <c r="BT362" s="84"/>
      <c r="BU362" s="84"/>
      <c r="BV362" s="84"/>
      <c r="BW362" s="771"/>
      <c r="BX362" s="84"/>
      <c r="BY362" s="84"/>
      <c r="BZ362" s="84"/>
      <c r="CA362" s="84"/>
      <c r="CB362" s="84"/>
      <c r="CC362" s="84"/>
      <c r="CD362" s="84"/>
      <c r="CE362" s="84"/>
      <c r="CF362" s="84"/>
      <c r="CG362" s="84"/>
      <c r="CH362" s="84"/>
      <c r="CI362" s="771"/>
      <c r="CJ362" s="791"/>
      <c r="CK362" s="791"/>
      <c r="CL362" s="791"/>
      <c r="CM362" s="791"/>
      <c r="CN362" s="791"/>
      <c r="CO362" s="791"/>
      <c r="CP362" s="791"/>
      <c r="CQ362" s="791"/>
      <c r="CR362" s="791"/>
      <c r="CS362" s="791"/>
      <c r="CT362" s="791"/>
      <c r="CU362" s="793"/>
      <c r="CV362" s="791"/>
      <c r="CW362" s="791"/>
      <c r="CX362" s="791"/>
      <c r="CY362" s="791"/>
      <c r="CZ362" s="791"/>
      <c r="DA362" s="791"/>
      <c r="DB362" s="791"/>
      <c r="DC362" s="791"/>
      <c r="DD362" s="791"/>
      <c r="DE362" s="791"/>
      <c r="DF362" s="791"/>
      <c r="DG362" s="793"/>
    </row>
    <row r="363" spans="1:111" ht="16">
      <c r="A363" s="209"/>
      <c r="B363" s="331"/>
      <c r="C363" s="1115"/>
      <c r="D363" s="84"/>
      <c r="E363" s="84"/>
      <c r="F363" s="84"/>
      <c r="G363" s="84"/>
      <c r="H363" s="84"/>
      <c r="I363" s="84"/>
      <c r="J363" s="84"/>
      <c r="K363" s="84"/>
      <c r="L363" s="84"/>
      <c r="M363" s="84"/>
      <c r="N363" s="84"/>
      <c r="O363" s="84"/>
      <c r="P363" s="84"/>
      <c r="Q363" s="84"/>
      <c r="R363" s="84"/>
      <c r="S363" s="84"/>
      <c r="T363" s="84"/>
      <c r="U363" s="84"/>
      <c r="V363" s="84"/>
      <c r="W363" s="84"/>
      <c r="X363" s="84"/>
      <c r="Y363" s="84"/>
      <c r="Z363" s="84"/>
      <c r="AA363" s="771"/>
      <c r="AB363" s="84"/>
      <c r="AC363" s="84"/>
      <c r="AD363" s="84"/>
      <c r="AE363" s="84"/>
      <c r="AF363" s="84"/>
      <c r="AG363" s="84"/>
      <c r="AH363" s="84"/>
      <c r="AI363" s="84"/>
      <c r="AJ363" s="84"/>
      <c r="AK363" s="84"/>
      <c r="AL363" s="84"/>
      <c r="AM363" s="771"/>
      <c r="AN363" s="84"/>
      <c r="AO363" s="84"/>
      <c r="AP363" s="84"/>
      <c r="AQ363" s="84"/>
      <c r="AR363" s="84"/>
      <c r="AS363" s="84"/>
      <c r="AT363" s="84"/>
      <c r="AU363" s="84"/>
      <c r="AV363" s="84"/>
      <c r="AW363" s="84"/>
      <c r="AX363" s="84"/>
      <c r="AY363" s="771"/>
      <c r="AZ363" s="84"/>
      <c r="BA363" s="84"/>
      <c r="BB363" s="84"/>
      <c r="BC363" s="84"/>
      <c r="BD363" s="84"/>
      <c r="BE363" s="84"/>
      <c r="BF363" s="84"/>
      <c r="BG363" s="84"/>
      <c r="BH363" s="84"/>
      <c r="BI363" s="84"/>
      <c r="BJ363" s="84"/>
      <c r="BK363" s="771"/>
      <c r="BL363" s="84"/>
      <c r="BM363" s="84"/>
      <c r="BN363" s="84"/>
      <c r="BO363" s="84"/>
      <c r="BP363" s="84"/>
      <c r="BQ363" s="84"/>
      <c r="BR363" s="84"/>
      <c r="BS363" s="84"/>
      <c r="BT363" s="84"/>
      <c r="BU363" s="84"/>
      <c r="BV363" s="84"/>
      <c r="BW363" s="771"/>
      <c r="BX363" s="84"/>
      <c r="BY363" s="84"/>
      <c r="BZ363" s="84"/>
      <c r="CA363" s="84"/>
      <c r="CB363" s="84"/>
      <c r="CC363" s="84"/>
      <c r="CD363" s="84"/>
      <c r="CE363" s="84"/>
      <c r="CF363" s="84"/>
      <c r="CG363" s="84"/>
      <c r="CH363" s="84"/>
      <c r="CI363" s="771"/>
      <c r="CJ363" s="791"/>
      <c r="CK363" s="791"/>
      <c r="CL363" s="791"/>
      <c r="CM363" s="791"/>
      <c r="CN363" s="791"/>
      <c r="CO363" s="791"/>
      <c r="CP363" s="791"/>
      <c r="CQ363" s="791"/>
      <c r="CR363" s="791"/>
      <c r="CS363" s="791"/>
      <c r="CT363" s="791"/>
      <c r="CU363" s="793"/>
      <c r="CV363" s="791"/>
      <c r="CW363" s="791"/>
      <c r="CX363" s="791"/>
      <c r="CY363" s="791"/>
      <c r="CZ363" s="791"/>
      <c r="DA363" s="791"/>
      <c r="DB363" s="791"/>
      <c r="DC363" s="791"/>
      <c r="DD363" s="791"/>
      <c r="DE363" s="791"/>
      <c r="DF363" s="791"/>
      <c r="DG363" s="793"/>
    </row>
    <row r="364" spans="1:111" ht="16">
      <c r="A364" s="209"/>
      <c r="B364" s="331"/>
      <c r="C364" s="1115"/>
      <c r="D364" s="84"/>
      <c r="E364" s="84"/>
      <c r="F364" s="84"/>
      <c r="G364" s="84"/>
      <c r="H364" s="84"/>
      <c r="I364" s="84"/>
      <c r="J364" s="84"/>
      <c r="K364" s="84"/>
      <c r="L364" s="84"/>
      <c r="M364" s="84"/>
      <c r="N364" s="84"/>
      <c r="O364" s="84"/>
      <c r="P364" s="84"/>
      <c r="Q364" s="84"/>
      <c r="R364" s="84"/>
      <c r="S364" s="84"/>
      <c r="T364" s="84"/>
      <c r="U364" s="84"/>
      <c r="V364" s="84"/>
      <c r="W364" s="84"/>
      <c r="X364" s="84"/>
      <c r="Y364" s="84"/>
      <c r="Z364" s="84"/>
      <c r="AA364" s="771"/>
      <c r="AB364" s="84"/>
      <c r="AC364" s="84"/>
      <c r="AD364" s="84"/>
      <c r="AE364" s="84"/>
      <c r="AF364" s="84"/>
      <c r="AG364" s="84"/>
      <c r="AH364" s="84"/>
      <c r="AI364" s="84"/>
      <c r="AJ364" s="84"/>
      <c r="AK364" s="84"/>
      <c r="AL364" s="84"/>
      <c r="AM364" s="771"/>
      <c r="AN364" s="84"/>
      <c r="AO364" s="84"/>
      <c r="AP364" s="84"/>
      <c r="AQ364" s="84"/>
      <c r="AR364" s="84"/>
      <c r="AS364" s="84"/>
      <c r="AT364" s="84"/>
      <c r="AU364" s="84"/>
      <c r="AV364" s="84"/>
      <c r="AW364" s="84"/>
      <c r="AX364" s="84"/>
      <c r="AY364" s="771"/>
      <c r="AZ364" s="84"/>
      <c r="BA364" s="84"/>
      <c r="BB364" s="84"/>
      <c r="BC364" s="84"/>
      <c r="BD364" s="84"/>
      <c r="BE364" s="84"/>
      <c r="BF364" s="84"/>
      <c r="BG364" s="84"/>
      <c r="BH364" s="84"/>
      <c r="BI364" s="84"/>
      <c r="BJ364" s="84"/>
      <c r="BK364" s="771"/>
      <c r="BL364" s="84"/>
      <c r="BM364" s="84"/>
      <c r="BN364" s="84"/>
      <c r="BO364" s="84"/>
      <c r="BP364" s="84"/>
      <c r="BQ364" s="84"/>
      <c r="BR364" s="84"/>
      <c r="BS364" s="84"/>
      <c r="BT364" s="84"/>
      <c r="BU364" s="84"/>
      <c r="BV364" s="84"/>
      <c r="BW364" s="771"/>
      <c r="BX364" s="84"/>
      <c r="BY364" s="84"/>
      <c r="BZ364" s="84"/>
      <c r="CA364" s="84"/>
      <c r="CB364" s="84"/>
      <c r="CC364" s="84"/>
      <c r="CD364" s="84"/>
      <c r="CE364" s="84"/>
      <c r="CF364" s="84"/>
      <c r="CG364" s="84"/>
      <c r="CH364" s="84"/>
      <c r="CI364" s="771"/>
      <c r="CJ364" s="791"/>
      <c r="CK364" s="791"/>
      <c r="CL364" s="791"/>
      <c r="CM364" s="791"/>
      <c r="CN364" s="791"/>
      <c r="CO364" s="791"/>
      <c r="CP364" s="791"/>
      <c r="CQ364" s="791"/>
      <c r="CR364" s="791"/>
      <c r="CS364" s="791"/>
      <c r="CT364" s="791"/>
      <c r="CU364" s="793"/>
      <c r="CV364" s="791"/>
      <c r="CW364" s="791"/>
      <c r="CX364" s="791"/>
      <c r="CY364" s="791"/>
      <c r="CZ364" s="791"/>
      <c r="DA364" s="791"/>
      <c r="DB364" s="791"/>
      <c r="DC364" s="791"/>
      <c r="DD364" s="791"/>
      <c r="DE364" s="791"/>
      <c r="DF364" s="791"/>
      <c r="DG364" s="793"/>
    </row>
    <row r="365" spans="1:111" ht="16">
      <c r="A365" s="209"/>
      <c r="B365" s="331"/>
      <c r="C365" s="1115"/>
      <c r="D365" s="84"/>
      <c r="E365" s="84"/>
      <c r="F365" s="84"/>
      <c r="G365" s="84"/>
      <c r="H365" s="84"/>
      <c r="I365" s="84"/>
      <c r="J365" s="84"/>
      <c r="K365" s="84"/>
      <c r="L365" s="84"/>
      <c r="M365" s="84"/>
      <c r="N365" s="84"/>
      <c r="O365" s="84"/>
      <c r="P365" s="84"/>
      <c r="Q365" s="84"/>
      <c r="R365" s="84"/>
      <c r="S365" s="84"/>
      <c r="T365" s="84"/>
      <c r="U365" s="84"/>
      <c r="V365" s="84"/>
      <c r="W365" s="84"/>
      <c r="X365" s="84"/>
      <c r="Y365" s="84"/>
      <c r="Z365" s="84"/>
      <c r="AA365" s="771"/>
      <c r="AB365" s="84"/>
      <c r="AC365" s="84"/>
      <c r="AD365" s="84"/>
      <c r="AE365" s="84"/>
      <c r="AF365" s="84"/>
      <c r="AG365" s="84"/>
      <c r="AH365" s="84"/>
      <c r="AI365" s="84"/>
      <c r="AJ365" s="84"/>
      <c r="AK365" s="84"/>
      <c r="AL365" s="84"/>
      <c r="AM365" s="771"/>
      <c r="AN365" s="84"/>
      <c r="AO365" s="84"/>
      <c r="AP365" s="84"/>
      <c r="AQ365" s="84"/>
      <c r="AR365" s="84"/>
      <c r="AS365" s="84"/>
      <c r="AT365" s="84"/>
      <c r="AU365" s="84"/>
      <c r="AV365" s="84"/>
      <c r="AW365" s="84"/>
      <c r="AX365" s="84"/>
      <c r="AY365" s="771"/>
      <c r="AZ365" s="84"/>
      <c r="BA365" s="84"/>
      <c r="BB365" s="84"/>
      <c r="BC365" s="84"/>
      <c r="BD365" s="84"/>
      <c r="BE365" s="84"/>
      <c r="BF365" s="84"/>
      <c r="BG365" s="84"/>
      <c r="BH365" s="84"/>
      <c r="BI365" s="84"/>
      <c r="BJ365" s="84"/>
      <c r="BK365" s="771"/>
      <c r="BL365" s="84"/>
      <c r="BM365" s="84"/>
      <c r="BN365" s="84"/>
      <c r="BO365" s="84"/>
      <c r="BP365" s="84"/>
      <c r="BQ365" s="84"/>
      <c r="BR365" s="84"/>
      <c r="BS365" s="84"/>
      <c r="BT365" s="84"/>
      <c r="BU365" s="84"/>
      <c r="BV365" s="84"/>
      <c r="BW365" s="771"/>
      <c r="BX365" s="84"/>
      <c r="BY365" s="84"/>
      <c r="BZ365" s="84"/>
      <c r="CA365" s="84"/>
      <c r="CB365" s="84"/>
      <c r="CC365" s="84"/>
      <c r="CD365" s="84"/>
      <c r="CE365" s="84"/>
      <c r="CF365" s="84"/>
      <c r="CG365" s="84"/>
      <c r="CH365" s="84"/>
      <c r="CI365" s="771"/>
      <c r="CJ365" s="791"/>
      <c r="CK365" s="791"/>
      <c r="CL365" s="791"/>
      <c r="CM365" s="791"/>
      <c r="CN365" s="791"/>
      <c r="CO365" s="791"/>
      <c r="CP365" s="791"/>
      <c r="CQ365" s="791"/>
      <c r="CR365" s="791"/>
      <c r="CS365" s="791"/>
      <c r="CT365" s="791"/>
      <c r="CU365" s="793"/>
      <c r="CV365" s="791"/>
      <c r="CW365" s="791"/>
      <c r="CX365" s="791"/>
      <c r="CY365" s="791"/>
      <c r="CZ365" s="791"/>
      <c r="DA365" s="791"/>
      <c r="DB365" s="791"/>
      <c r="DC365" s="791"/>
      <c r="DD365" s="791"/>
      <c r="DE365" s="791"/>
      <c r="DF365" s="791"/>
      <c r="DG365" s="793"/>
    </row>
    <row r="366" spans="1:111" ht="16">
      <c r="A366" s="209"/>
      <c r="B366" s="331"/>
      <c r="C366" s="1115"/>
      <c r="D366" s="84"/>
      <c r="E366" s="84"/>
      <c r="F366" s="84"/>
      <c r="G366" s="84"/>
      <c r="H366" s="84"/>
      <c r="I366" s="84"/>
      <c r="J366" s="84"/>
      <c r="K366" s="84"/>
      <c r="L366" s="84"/>
      <c r="M366" s="84"/>
      <c r="N366" s="84"/>
      <c r="O366" s="84"/>
      <c r="P366" s="84"/>
      <c r="Q366" s="84"/>
      <c r="R366" s="84"/>
      <c r="S366" s="84"/>
      <c r="T366" s="84"/>
      <c r="U366" s="84"/>
      <c r="V366" s="84"/>
      <c r="W366" s="84"/>
      <c r="X366" s="84"/>
      <c r="Y366" s="84"/>
      <c r="Z366" s="84"/>
      <c r="AA366" s="771"/>
      <c r="AB366" s="84"/>
      <c r="AC366" s="84"/>
      <c r="AD366" s="84"/>
      <c r="AE366" s="84"/>
      <c r="AF366" s="84"/>
      <c r="AG366" s="84"/>
      <c r="AH366" s="84"/>
      <c r="AI366" s="84"/>
      <c r="AJ366" s="84"/>
      <c r="AK366" s="84"/>
      <c r="AL366" s="84"/>
      <c r="AM366" s="771"/>
      <c r="AN366" s="84"/>
      <c r="AO366" s="84"/>
      <c r="AP366" s="84"/>
      <c r="AQ366" s="84"/>
      <c r="AR366" s="84"/>
      <c r="AS366" s="84"/>
      <c r="AT366" s="84"/>
      <c r="AU366" s="84"/>
      <c r="AV366" s="84"/>
      <c r="AW366" s="84"/>
      <c r="AX366" s="84"/>
      <c r="AY366" s="771"/>
      <c r="AZ366" s="84"/>
      <c r="BA366" s="84"/>
      <c r="BB366" s="84"/>
      <c r="BC366" s="84"/>
      <c r="BD366" s="84"/>
      <c r="BE366" s="84"/>
      <c r="BF366" s="84"/>
      <c r="BG366" s="84"/>
      <c r="BH366" s="84"/>
      <c r="BI366" s="84"/>
      <c r="BJ366" s="84"/>
      <c r="BK366" s="771"/>
      <c r="BL366" s="84"/>
      <c r="BM366" s="84"/>
      <c r="BN366" s="84"/>
      <c r="BO366" s="84"/>
      <c r="BP366" s="84"/>
      <c r="BQ366" s="84"/>
      <c r="BR366" s="84"/>
      <c r="BS366" s="84"/>
      <c r="BT366" s="84"/>
      <c r="BU366" s="84"/>
      <c r="BV366" s="84"/>
      <c r="BW366" s="771"/>
      <c r="BX366" s="84"/>
      <c r="BY366" s="84"/>
      <c r="BZ366" s="84"/>
      <c r="CA366" s="84"/>
      <c r="CB366" s="84"/>
      <c r="CC366" s="84"/>
      <c r="CD366" s="84"/>
      <c r="CE366" s="84"/>
      <c r="CF366" s="84"/>
      <c r="CG366" s="84"/>
      <c r="CH366" s="84"/>
      <c r="CI366" s="771"/>
      <c r="CJ366" s="791"/>
      <c r="CK366" s="791"/>
      <c r="CL366" s="791"/>
      <c r="CM366" s="791"/>
      <c r="CN366" s="791"/>
      <c r="CO366" s="791"/>
      <c r="CP366" s="791"/>
      <c r="CQ366" s="791"/>
      <c r="CR366" s="791"/>
      <c r="CS366" s="791"/>
      <c r="CT366" s="791"/>
      <c r="CU366" s="793"/>
      <c r="CV366" s="791"/>
      <c r="CW366" s="791"/>
      <c r="CX366" s="791"/>
      <c r="CY366" s="791"/>
      <c r="CZ366" s="791"/>
      <c r="DA366" s="791"/>
      <c r="DB366" s="791"/>
      <c r="DC366" s="791"/>
      <c r="DD366" s="791"/>
      <c r="DE366" s="791"/>
      <c r="DF366" s="791"/>
      <c r="DG366" s="793"/>
    </row>
    <row r="367" spans="1:111" ht="16">
      <c r="A367" s="209"/>
      <c r="B367" s="331"/>
      <c r="C367" s="1115"/>
      <c r="D367" s="84"/>
      <c r="E367" s="84"/>
      <c r="F367" s="84"/>
      <c r="G367" s="84"/>
      <c r="H367" s="84"/>
      <c r="I367" s="84"/>
      <c r="J367" s="84"/>
      <c r="K367" s="84"/>
      <c r="L367" s="84"/>
      <c r="M367" s="84"/>
      <c r="N367" s="84"/>
      <c r="O367" s="84"/>
      <c r="P367" s="84"/>
      <c r="Q367" s="84"/>
      <c r="R367" s="84"/>
      <c r="S367" s="84"/>
      <c r="T367" s="84"/>
      <c r="U367" s="84"/>
      <c r="V367" s="84"/>
      <c r="W367" s="84"/>
      <c r="X367" s="84"/>
      <c r="Y367" s="84"/>
      <c r="Z367" s="84"/>
      <c r="AA367" s="771"/>
      <c r="AB367" s="84"/>
      <c r="AC367" s="84"/>
      <c r="AD367" s="84"/>
      <c r="AE367" s="84"/>
      <c r="AF367" s="84"/>
      <c r="AG367" s="84"/>
      <c r="AH367" s="84"/>
      <c r="AI367" s="84"/>
      <c r="AJ367" s="84"/>
      <c r="AK367" s="84"/>
      <c r="AL367" s="84"/>
      <c r="AM367" s="771"/>
      <c r="AN367" s="84"/>
      <c r="AO367" s="84"/>
      <c r="AP367" s="84"/>
      <c r="AQ367" s="84"/>
      <c r="AR367" s="84"/>
      <c r="AS367" s="84"/>
      <c r="AT367" s="84"/>
      <c r="AU367" s="84"/>
      <c r="AV367" s="84"/>
      <c r="AW367" s="84"/>
      <c r="AX367" s="84"/>
      <c r="AY367" s="771"/>
      <c r="AZ367" s="84"/>
      <c r="BA367" s="84"/>
      <c r="BB367" s="84"/>
      <c r="BC367" s="84"/>
      <c r="BD367" s="84"/>
      <c r="BE367" s="84"/>
      <c r="BF367" s="84"/>
      <c r="BG367" s="84"/>
      <c r="BH367" s="84"/>
      <c r="BI367" s="84"/>
      <c r="BJ367" s="84"/>
      <c r="BK367" s="771"/>
      <c r="BL367" s="84"/>
      <c r="BM367" s="84"/>
      <c r="BN367" s="84"/>
      <c r="BO367" s="84"/>
      <c r="BP367" s="84"/>
      <c r="BQ367" s="84"/>
      <c r="BR367" s="84"/>
      <c r="BS367" s="84"/>
      <c r="BT367" s="84"/>
      <c r="BU367" s="84"/>
      <c r="BV367" s="84"/>
      <c r="BW367" s="771"/>
      <c r="BX367" s="84"/>
      <c r="BY367" s="84"/>
      <c r="BZ367" s="84"/>
      <c r="CA367" s="84"/>
      <c r="CB367" s="84"/>
      <c r="CC367" s="84"/>
      <c r="CD367" s="84"/>
      <c r="CE367" s="84"/>
      <c r="CF367" s="84"/>
      <c r="CG367" s="84"/>
      <c r="CH367" s="84"/>
      <c r="CI367" s="771"/>
      <c r="CJ367" s="791"/>
      <c r="CK367" s="791"/>
      <c r="CL367" s="791"/>
      <c r="CM367" s="791"/>
      <c r="CN367" s="791"/>
      <c r="CO367" s="791"/>
      <c r="CP367" s="791"/>
      <c r="CQ367" s="791"/>
      <c r="CR367" s="791"/>
      <c r="CS367" s="791"/>
      <c r="CT367" s="791"/>
      <c r="CU367" s="793"/>
      <c r="CV367" s="791"/>
      <c r="CW367" s="791"/>
      <c r="CX367" s="791"/>
      <c r="CY367" s="791"/>
      <c r="CZ367" s="791"/>
      <c r="DA367" s="791"/>
      <c r="DB367" s="791"/>
      <c r="DC367" s="791"/>
      <c r="DD367" s="791"/>
      <c r="DE367" s="791"/>
      <c r="DF367" s="791"/>
      <c r="DG367" s="793"/>
    </row>
    <row r="368" spans="1:111" ht="16">
      <c r="A368" s="209"/>
      <c r="B368" s="331"/>
      <c r="C368" s="1115"/>
      <c r="D368" s="84"/>
      <c r="E368" s="84"/>
      <c r="F368" s="84"/>
      <c r="G368" s="84"/>
      <c r="H368" s="84"/>
      <c r="I368" s="84"/>
      <c r="J368" s="84"/>
      <c r="K368" s="84"/>
      <c r="L368" s="84"/>
      <c r="M368" s="84"/>
      <c r="N368" s="84"/>
      <c r="O368" s="84"/>
      <c r="P368" s="84"/>
      <c r="Q368" s="84"/>
      <c r="R368" s="84"/>
      <c r="S368" s="84"/>
      <c r="T368" s="84"/>
      <c r="U368" s="84"/>
      <c r="V368" s="84"/>
      <c r="W368" s="84"/>
      <c r="X368" s="84"/>
      <c r="Y368" s="84"/>
      <c r="Z368" s="84"/>
      <c r="AA368" s="771"/>
      <c r="AB368" s="84"/>
      <c r="AC368" s="84"/>
      <c r="AD368" s="84"/>
      <c r="AE368" s="84"/>
      <c r="AF368" s="84"/>
      <c r="AG368" s="84"/>
      <c r="AH368" s="84"/>
      <c r="AI368" s="84"/>
      <c r="AJ368" s="84"/>
      <c r="AK368" s="84"/>
      <c r="AL368" s="84"/>
      <c r="AM368" s="771"/>
      <c r="AN368" s="84"/>
      <c r="AO368" s="84"/>
      <c r="AP368" s="84"/>
      <c r="AQ368" s="84"/>
      <c r="AR368" s="84"/>
      <c r="AS368" s="84"/>
      <c r="AT368" s="84"/>
      <c r="AU368" s="84"/>
      <c r="AV368" s="84"/>
      <c r="AW368" s="84"/>
      <c r="AX368" s="84"/>
      <c r="AY368" s="771"/>
      <c r="AZ368" s="84"/>
      <c r="BA368" s="84"/>
      <c r="BB368" s="84"/>
      <c r="BC368" s="84"/>
      <c r="BD368" s="84"/>
      <c r="BE368" s="84"/>
      <c r="BF368" s="84"/>
      <c r="BG368" s="84"/>
      <c r="BH368" s="84"/>
      <c r="BI368" s="84"/>
      <c r="BJ368" s="84"/>
      <c r="BK368" s="771"/>
      <c r="BL368" s="84"/>
      <c r="BM368" s="84"/>
      <c r="BN368" s="84"/>
      <c r="BO368" s="84"/>
      <c r="BP368" s="84"/>
      <c r="BQ368" s="84"/>
      <c r="BR368" s="84"/>
      <c r="BS368" s="84"/>
      <c r="BT368" s="84"/>
      <c r="BU368" s="84"/>
      <c r="BV368" s="84"/>
      <c r="BW368" s="771"/>
      <c r="BX368" s="84"/>
      <c r="BY368" s="84"/>
      <c r="BZ368" s="84"/>
      <c r="CA368" s="84"/>
      <c r="CB368" s="84"/>
      <c r="CC368" s="84"/>
      <c r="CD368" s="84"/>
      <c r="CE368" s="84"/>
      <c r="CF368" s="84"/>
      <c r="CG368" s="84"/>
      <c r="CH368" s="84"/>
      <c r="CI368" s="771"/>
      <c r="CJ368" s="791"/>
      <c r="CK368" s="791"/>
      <c r="CL368" s="791"/>
      <c r="CM368" s="791"/>
      <c r="CN368" s="791"/>
      <c r="CO368" s="791"/>
      <c r="CP368" s="791"/>
      <c r="CQ368" s="791"/>
      <c r="CR368" s="791"/>
      <c r="CS368" s="791"/>
      <c r="CT368" s="791"/>
      <c r="CU368" s="793"/>
      <c r="CV368" s="791"/>
      <c r="CW368" s="791"/>
      <c r="CX368" s="791"/>
      <c r="CY368" s="791"/>
      <c r="CZ368" s="791"/>
      <c r="DA368" s="791"/>
      <c r="DB368" s="791"/>
      <c r="DC368" s="791"/>
      <c r="DD368" s="791"/>
      <c r="DE368" s="791"/>
      <c r="DF368" s="791"/>
      <c r="DG368" s="793"/>
    </row>
    <row r="369" spans="1:111" ht="16">
      <c r="A369" s="209"/>
      <c r="B369" s="331"/>
      <c r="C369" s="1115"/>
      <c r="D369" s="84"/>
      <c r="E369" s="84"/>
      <c r="F369" s="84"/>
      <c r="G369" s="84"/>
      <c r="H369" s="84"/>
      <c r="I369" s="84"/>
      <c r="J369" s="84"/>
      <c r="K369" s="84"/>
      <c r="L369" s="84"/>
      <c r="M369" s="84"/>
      <c r="N369" s="84"/>
      <c r="O369" s="84"/>
      <c r="P369" s="84"/>
      <c r="Q369" s="84"/>
      <c r="R369" s="84"/>
      <c r="S369" s="84"/>
      <c r="T369" s="84"/>
      <c r="U369" s="84"/>
      <c r="V369" s="84"/>
      <c r="W369" s="84"/>
      <c r="X369" s="84"/>
      <c r="Y369" s="84"/>
      <c r="Z369" s="84"/>
      <c r="AA369" s="771"/>
      <c r="AB369" s="84"/>
      <c r="AC369" s="84"/>
      <c r="AD369" s="84"/>
      <c r="AE369" s="84"/>
      <c r="AF369" s="84"/>
      <c r="AG369" s="84"/>
      <c r="AH369" s="84"/>
      <c r="AI369" s="84"/>
      <c r="AJ369" s="84"/>
      <c r="AK369" s="84"/>
      <c r="AL369" s="84"/>
      <c r="AM369" s="771"/>
      <c r="AN369" s="84"/>
      <c r="AO369" s="84"/>
      <c r="AP369" s="84"/>
      <c r="AQ369" s="84"/>
      <c r="AR369" s="84"/>
      <c r="AS369" s="84"/>
      <c r="AT369" s="84"/>
      <c r="AU369" s="84"/>
      <c r="AV369" s="84"/>
      <c r="AW369" s="84"/>
      <c r="AX369" s="84"/>
      <c r="AY369" s="771"/>
      <c r="AZ369" s="84"/>
      <c r="BA369" s="84"/>
      <c r="BB369" s="84"/>
      <c r="BC369" s="84"/>
      <c r="BD369" s="84"/>
      <c r="BE369" s="84"/>
      <c r="BF369" s="84"/>
      <c r="BG369" s="84"/>
      <c r="BH369" s="84"/>
      <c r="BI369" s="84"/>
      <c r="BJ369" s="84"/>
      <c r="BK369" s="771"/>
      <c r="BL369" s="84"/>
      <c r="BM369" s="84"/>
      <c r="BN369" s="84"/>
      <c r="BO369" s="84"/>
      <c r="BP369" s="84"/>
      <c r="BQ369" s="84"/>
      <c r="BR369" s="84"/>
      <c r="BS369" s="84"/>
      <c r="BT369" s="84"/>
      <c r="BU369" s="84"/>
      <c r="BV369" s="84"/>
      <c r="BW369" s="771"/>
      <c r="BX369" s="84"/>
      <c r="BY369" s="84"/>
      <c r="BZ369" s="84"/>
      <c r="CA369" s="84"/>
      <c r="CB369" s="84"/>
      <c r="CC369" s="84"/>
      <c r="CD369" s="84"/>
      <c r="CE369" s="84"/>
      <c r="CF369" s="84"/>
      <c r="CG369" s="84"/>
      <c r="CH369" s="84"/>
      <c r="CI369" s="771"/>
      <c r="CJ369" s="791"/>
      <c r="CK369" s="791"/>
      <c r="CL369" s="791"/>
      <c r="CM369" s="791"/>
      <c r="CN369" s="791"/>
      <c r="CO369" s="791"/>
      <c r="CP369" s="791"/>
      <c r="CQ369" s="791"/>
      <c r="CR369" s="791"/>
      <c r="CS369" s="791"/>
      <c r="CT369" s="791"/>
      <c r="CU369" s="793"/>
      <c r="CV369" s="791"/>
      <c r="CW369" s="791"/>
      <c r="CX369" s="791"/>
      <c r="CY369" s="791"/>
      <c r="CZ369" s="791"/>
      <c r="DA369" s="791"/>
      <c r="DB369" s="791"/>
      <c r="DC369" s="791"/>
      <c r="DD369" s="791"/>
      <c r="DE369" s="791"/>
      <c r="DF369" s="791"/>
      <c r="DG369" s="793"/>
    </row>
    <row r="370" spans="1:111" ht="16">
      <c r="A370" s="209"/>
      <c r="B370" s="331"/>
      <c r="C370" s="1115"/>
      <c r="D370" s="84"/>
      <c r="E370" s="84"/>
      <c r="F370" s="84"/>
      <c r="G370" s="84"/>
      <c r="H370" s="84"/>
      <c r="I370" s="84"/>
      <c r="J370" s="84"/>
      <c r="K370" s="84"/>
      <c r="L370" s="84"/>
      <c r="M370" s="84"/>
      <c r="N370" s="84"/>
      <c r="O370" s="84"/>
      <c r="P370" s="84"/>
      <c r="Q370" s="84"/>
      <c r="R370" s="84"/>
      <c r="S370" s="84"/>
      <c r="T370" s="84"/>
      <c r="U370" s="84"/>
      <c r="V370" s="84"/>
      <c r="W370" s="84"/>
      <c r="X370" s="84"/>
      <c r="Y370" s="84"/>
      <c r="Z370" s="84"/>
      <c r="AA370" s="771"/>
      <c r="AB370" s="84"/>
      <c r="AC370" s="84"/>
      <c r="AD370" s="84"/>
      <c r="AE370" s="84"/>
      <c r="AF370" s="84"/>
      <c r="AG370" s="84"/>
      <c r="AH370" s="84"/>
      <c r="AI370" s="84"/>
      <c r="AJ370" s="84"/>
      <c r="AK370" s="84"/>
      <c r="AL370" s="84"/>
      <c r="AM370" s="771"/>
      <c r="AN370" s="84"/>
      <c r="AO370" s="84"/>
      <c r="AP370" s="84"/>
      <c r="AQ370" s="84"/>
      <c r="AR370" s="84"/>
      <c r="AS370" s="84"/>
      <c r="AT370" s="84"/>
      <c r="AU370" s="84"/>
      <c r="AV370" s="84"/>
      <c r="AW370" s="84"/>
      <c r="AX370" s="84"/>
      <c r="AY370" s="771"/>
      <c r="AZ370" s="84"/>
      <c r="BA370" s="84"/>
      <c r="BB370" s="84"/>
      <c r="BC370" s="84"/>
      <c r="BD370" s="84"/>
      <c r="BE370" s="84"/>
      <c r="BF370" s="84"/>
      <c r="BG370" s="84"/>
      <c r="BH370" s="84"/>
      <c r="BI370" s="84"/>
      <c r="BJ370" s="84"/>
      <c r="BK370" s="771"/>
      <c r="BL370" s="84"/>
      <c r="BM370" s="84"/>
      <c r="BN370" s="84"/>
      <c r="BO370" s="84"/>
      <c r="BP370" s="84"/>
      <c r="BQ370" s="84"/>
      <c r="BR370" s="84"/>
      <c r="BS370" s="84"/>
      <c r="BT370" s="84"/>
      <c r="BU370" s="84"/>
      <c r="BV370" s="84"/>
      <c r="BW370" s="771"/>
      <c r="BX370" s="84"/>
      <c r="BY370" s="84"/>
      <c r="BZ370" s="84"/>
      <c r="CA370" s="84"/>
      <c r="CB370" s="84"/>
      <c r="CC370" s="84"/>
      <c r="CD370" s="84"/>
      <c r="CE370" s="84"/>
      <c r="CF370" s="84"/>
      <c r="CG370" s="84"/>
      <c r="CH370" s="84"/>
      <c r="CI370" s="771"/>
      <c r="CJ370" s="791"/>
      <c r="CK370" s="791"/>
      <c r="CL370" s="791"/>
      <c r="CM370" s="791"/>
      <c r="CN370" s="791"/>
      <c r="CO370" s="791"/>
      <c r="CP370" s="791"/>
      <c r="CQ370" s="791"/>
      <c r="CR370" s="791"/>
      <c r="CS370" s="791"/>
      <c r="CT370" s="791"/>
      <c r="CU370" s="793"/>
      <c r="CV370" s="791"/>
      <c r="CW370" s="791"/>
      <c r="CX370" s="791"/>
      <c r="CY370" s="791"/>
      <c r="CZ370" s="791"/>
      <c r="DA370" s="791"/>
      <c r="DB370" s="791"/>
      <c r="DC370" s="791"/>
      <c r="DD370" s="791"/>
      <c r="DE370" s="791"/>
      <c r="DF370" s="791"/>
      <c r="DG370" s="793"/>
    </row>
    <row r="371" spans="1:111" ht="16">
      <c r="A371" s="209"/>
      <c r="B371" s="331"/>
      <c r="C371" s="1115"/>
      <c r="D371" s="84"/>
      <c r="E371" s="84"/>
      <c r="F371" s="84"/>
      <c r="G371" s="84"/>
      <c r="H371" s="84"/>
      <c r="I371" s="84"/>
      <c r="J371" s="84"/>
      <c r="K371" s="84"/>
      <c r="L371" s="84"/>
      <c r="M371" s="84"/>
      <c r="N371" s="84"/>
      <c r="O371" s="84"/>
      <c r="P371" s="84"/>
      <c r="Q371" s="84"/>
      <c r="R371" s="84"/>
      <c r="S371" s="84"/>
      <c r="T371" s="84"/>
      <c r="U371" s="84"/>
      <c r="V371" s="84"/>
      <c r="W371" s="84"/>
      <c r="X371" s="84"/>
      <c r="Y371" s="84"/>
      <c r="Z371" s="84"/>
      <c r="AA371" s="771"/>
      <c r="AB371" s="84"/>
      <c r="AC371" s="84"/>
      <c r="AD371" s="84"/>
      <c r="AE371" s="84"/>
      <c r="AF371" s="84"/>
      <c r="AG371" s="84"/>
      <c r="AH371" s="84"/>
      <c r="AI371" s="84"/>
      <c r="AJ371" s="84"/>
      <c r="AK371" s="84"/>
      <c r="AL371" s="84"/>
      <c r="AM371" s="771"/>
      <c r="AN371" s="84"/>
      <c r="AO371" s="84"/>
      <c r="AP371" s="84"/>
      <c r="AQ371" s="84"/>
      <c r="AR371" s="84"/>
      <c r="AS371" s="84"/>
      <c r="AT371" s="84"/>
      <c r="AU371" s="84"/>
      <c r="AV371" s="84"/>
      <c r="AW371" s="84"/>
      <c r="AX371" s="84"/>
      <c r="AY371" s="771"/>
      <c r="AZ371" s="84"/>
      <c r="BA371" s="84"/>
      <c r="BB371" s="84"/>
      <c r="BC371" s="84"/>
      <c r="BD371" s="84"/>
      <c r="BE371" s="84"/>
      <c r="BF371" s="84"/>
      <c r="BG371" s="84"/>
      <c r="BH371" s="84"/>
      <c r="BI371" s="84"/>
      <c r="BJ371" s="84"/>
      <c r="BK371" s="771"/>
      <c r="BL371" s="84"/>
      <c r="BM371" s="84"/>
      <c r="BN371" s="84"/>
      <c r="BO371" s="84"/>
      <c r="BP371" s="84"/>
      <c r="BQ371" s="84"/>
      <c r="BR371" s="84"/>
      <c r="BS371" s="84"/>
      <c r="BT371" s="84"/>
      <c r="BU371" s="84"/>
      <c r="BV371" s="84"/>
      <c r="BW371" s="771"/>
      <c r="BX371" s="84"/>
      <c r="BY371" s="84"/>
      <c r="BZ371" s="84"/>
      <c r="CA371" s="84"/>
      <c r="CB371" s="84"/>
      <c r="CC371" s="84"/>
      <c r="CD371" s="84"/>
      <c r="CE371" s="84"/>
      <c r="CF371" s="84"/>
      <c r="CG371" s="84"/>
      <c r="CH371" s="84"/>
      <c r="CI371" s="771"/>
      <c r="CJ371" s="791"/>
      <c r="CK371" s="791"/>
      <c r="CL371" s="791"/>
      <c r="CM371" s="791"/>
      <c r="CN371" s="791"/>
      <c r="CO371" s="791"/>
      <c r="CP371" s="791"/>
      <c r="CQ371" s="791"/>
      <c r="CR371" s="791"/>
      <c r="CS371" s="791"/>
      <c r="CT371" s="791"/>
      <c r="CU371" s="793"/>
      <c r="CV371" s="791"/>
      <c r="CW371" s="791"/>
      <c r="CX371" s="791"/>
      <c r="CY371" s="791"/>
      <c r="CZ371" s="791"/>
      <c r="DA371" s="791"/>
      <c r="DB371" s="791"/>
      <c r="DC371" s="791"/>
      <c r="DD371" s="791"/>
      <c r="DE371" s="791"/>
      <c r="DF371" s="791"/>
      <c r="DG371" s="793"/>
    </row>
    <row r="372" spans="1:111" ht="16">
      <c r="A372" s="209"/>
      <c r="B372" s="331"/>
      <c r="C372" s="1115"/>
      <c r="D372" s="84"/>
      <c r="E372" s="84"/>
      <c r="F372" s="84"/>
      <c r="G372" s="84"/>
      <c r="H372" s="84"/>
      <c r="I372" s="84"/>
      <c r="J372" s="84"/>
      <c r="K372" s="84"/>
      <c r="L372" s="84"/>
      <c r="M372" s="84"/>
      <c r="N372" s="84"/>
      <c r="O372" s="84"/>
      <c r="P372" s="84"/>
      <c r="Q372" s="84"/>
      <c r="R372" s="84"/>
      <c r="S372" s="84"/>
      <c r="T372" s="84"/>
      <c r="U372" s="84"/>
      <c r="V372" s="84"/>
      <c r="W372" s="84"/>
      <c r="X372" s="84"/>
      <c r="Y372" s="84"/>
      <c r="Z372" s="84"/>
      <c r="AA372" s="771"/>
      <c r="AB372" s="84"/>
      <c r="AC372" s="84"/>
      <c r="AD372" s="84"/>
      <c r="AE372" s="84"/>
      <c r="AF372" s="84"/>
      <c r="AG372" s="84"/>
      <c r="AH372" s="84"/>
      <c r="AI372" s="84"/>
      <c r="AJ372" s="84"/>
      <c r="AK372" s="84"/>
      <c r="AL372" s="84"/>
      <c r="AM372" s="771"/>
      <c r="AN372" s="84"/>
      <c r="AO372" s="84"/>
      <c r="AP372" s="84"/>
      <c r="AQ372" s="84"/>
      <c r="AR372" s="84"/>
      <c r="AS372" s="84"/>
      <c r="AT372" s="84"/>
      <c r="AU372" s="84"/>
      <c r="AV372" s="84"/>
      <c r="AW372" s="84"/>
      <c r="AX372" s="84"/>
      <c r="AY372" s="771"/>
      <c r="AZ372" s="84"/>
      <c r="BA372" s="84"/>
      <c r="BB372" s="84"/>
      <c r="BC372" s="84"/>
      <c r="BD372" s="84"/>
      <c r="BE372" s="84"/>
      <c r="BF372" s="84"/>
      <c r="BG372" s="84"/>
      <c r="BH372" s="84"/>
      <c r="BI372" s="84"/>
      <c r="BJ372" s="84"/>
      <c r="BK372" s="771"/>
      <c r="BL372" s="84"/>
      <c r="BM372" s="84"/>
      <c r="BN372" s="84"/>
      <c r="BO372" s="84"/>
      <c r="BP372" s="84"/>
      <c r="BQ372" s="84"/>
      <c r="BR372" s="84"/>
      <c r="BS372" s="84"/>
      <c r="BT372" s="84"/>
      <c r="BU372" s="84"/>
      <c r="BV372" s="84"/>
      <c r="BW372" s="771"/>
      <c r="BX372" s="84"/>
      <c r="BY372" s="84"/>
      <c r="BZ372" s="84"/>
      <c r="CA372" s="84"/>
      <c r="CB372" s="84"/>
      <c r="CC372" s="84"/>
      <c r="CD372" s="84"/>
      <c r="CE372" s="84"/>
      <c r="CF372" s="84"/>
      <c r="CG372" s="84"/>
      <c r="CH372" s="84"/>
      <c r="CI372" s="771"/>
      <c r="CJ372" s="791"/>
      <c r="CK372" s="791"/>
      <c r="CL372" s="791"/>
      <c r="CM372" s="791"/>
      <c r="CN372" s="791"/>
      <c r="CO372" s="791"/>
      <c r="CP372" s="791"/>
      <c r="CQ372" s="791"/>
      <c r="CR372" s="791"/>
      <c r="CS372" s="791"/>
      <c r="CT372" s="791"/>
      <c r="CU372" s="793"/>
      <c r="CV372" s="791"/>
      <c r="CW372" s="791"/>
      <c r="CX372" s="791"/>
      <c r="CY372" s="791"/>
      <c r="CZ372" s="791"/>
      <c r="DA372" s="791"/>
      <c r="DB372" s="791"/>
      <c r="DC372" s="791"/>
      <c r="DD372" s="791"/>
      <c r="DE372" s="791"/>
      <c r="DF372" s="791"/>
      <c r="DG372" s="793"/>
    </row>
    <row r="373" spans="1:111" ht="16">
      <c r="A373" s="209"/>
      <c r="B373" s="331"/>
      <c r="C373" s="1115"/>
      <c r="D373" s="84"/>
      <c r="E373" s="84"/>
      <c r="F373" s="84"/>
      <c r="G373" s="84"/>
      <c r="H373" s="84"/>
      <c r="I373" s="84"/>
      <c r="J373" s="84"/>
      <c r="K373" s="84"/>
      <c r="L373" s="84"/>
      <c r="M373" s="84"/>
      <c r="N373" s="84"/>
      <c r="O373" s="84"/>
      <c r="P373" s="84"/>
      <c r="Q373" s="84"/>
      <c r="R373" s="84"/>
      <c r="S373" s="84"/>
      <c r="T373" s="84"/>
      <c r="U373" s="84"/>
      <c r="V373" s="84"/>
      <c r="W373" s="84"/>
      <c r="X373" s="84"/>
      <c r="Y373" s="84"/>
      <c r="Z373" s="84"/>
      <c r="AA373" s="771"/>
      <c r="AB373" s="84"/>
      <c r="AC373" s="84"/>
      <c r="AD373" s="84"/>
      <c r="AE373" s="84"/>
      <c r="AF373" s="84"/>
      <c r="AG373" s="84"/>
      <c r="AH373" s="84"/>
      <c r="AI373" s="84"/>
      <c r="AJ373" s="84"/>
      <c r="AK373" s="84"/>
      <c r="AL373" s="84"/>
      <c r="AM373" s="771"/>
      <c r="AN373" s="84"/>
      <c r="AO373" s="84"/>
      <c r="AP373" s="84"/>
      <c r="AQ373" s="84"/>
      <c r="AR373" s="84"/>
      <c r="AS373" s="84"/>
      <c r="AT373" s="84"/>
      <c r="AU373" s="84"/>
      <c r="AV373" s="84"/>
      <c r="AW373" s="84"/>
      <c r="AX373" s="84"/>
      <c r="AY373" s="771"/>
      <c r="AZ373" s="84"/>
      <c r="BA373" s="84"/>
      <c r="BB373" s="84"/>
      <c r="BC373" s="84"/>
      <c r="BD373" s="84"/>
      <c r="BE373" s="84"/>
      <c r="BF373" s="84"/>
      <c r="BG373" s="84"/>
      <c r="BH373" s="84"/>
      <c r="BI373" s="84"/>
      <c r="BJ373" s="84"/>
      <c r="BK373" s="771"/>
      <c r="BL373" s="84"/>
      <c r="BM373" s="84"/>
      <c r="BN373" s="84"/>
      <c r="BO373" s="84"/>
      <c r="BP373" s="84"/>
      <c r="BQ373" s="84"/>
      <c r="BR373" s="84"/>
      <c r="BS373" s="84"/>
      <c r="BT373" s="84"/>
      <c r="BU373" s="84"/>
      <c r="BV373" s="84"/>
      <c r="BW373" s="771"/>
      <c r="BX373" s="84"/>
      <c r="BY373" s="84"/>
      <c r="BZ373" s="84"/>
      <c r="CA373" s="84"/>
      <c r="CB373" s="84"/>
      <c r="CC373" s="84"/>
      <c r="CD373" s="84"/>
      <c r="CE373" s="84"/>
      <c r="CF373" s="84"/>
      <c r="CG373" s="84"/>
      <c r="CH373" s="84"/>
      <c r="CI373" s="771"/>
      <c r="CJ373" s="791"/>
      <c r="CK373" s="791"/>
      <c r="CL373" s="791"/>
      <c r="CM373" s="791"/>
      <c r="CN373" s="791"/>
      <c r="CO373" s="791"/>
      <c r="CP373" s="791"/>
      <c r="CQ373" s="791"/>
      <c r="CR373" s="791"/>
      <c r="CS373" s="791"/>
      <c r="CT373" s="791"/>
      <c r="CU373" s="793"/>
      <c r="CV373" s="791"/>
      <c r="CW373" s="791"/>
      <c r="CX373" s="791"/>
      <c r="CY373" s="791"/>
      <c r="CZ373" s="791"/>
      <c r="DA373" s="791"/>
      <c r="DB373" s="791"/>
      <c r="DC373" s="791"/>
      <c r="DD373" s="791"/>
      <c r="DE373" s="791"/>
      <c r="DF373" s="791"/>
      <c r="DG373" s="793"/>
    </row>
    <row r="374" spans="1:111" ht="16">
      <c r="A374" s="209"/>
      <c r="B374" s="331"/>
      <c r="C374" s="1115"/>
      <c r="D374" s="84"/>
      <c r="E374" s="84"/>
      <c r="F374" s="84"/>
      <c r="G374" s="84"/>
      <c r="H374" s="84"/>
      <c r="I374" s="84"/>
      <c r="J374" s="84"/>
      <c r="K374" s="84"/>
      <c r="L374" s="84"/>
      <c r="M374" s="84"/>
      <c r="N374" s="84"/>
      <c r="O374" s="84"/>
      <c r="P374" s="84"/>
      <c r="Q374" s="84"/>
      <c r="R374" s="84"/>
      <c r="S374" s="84"/>
      <c r="T374" s="84"/>
      <c r="U374" s="84"/>
      <c r="V374" s="84"/>
      <c r="W374" s="84"/>
      <c r="X374" s="84"/>
      <c r="Y374" s="84"/>
      <c r="Z374" s="84"/>
      <c r="AA374" s="771"/>
      <c r="AB374" s="84"/>
      <c r="AC374" s="84"/>
      <c r="AD374" s="84"/>
      <c r="AE374" s="84"/>
      <c r="AF374" s="84"/>
      <c r="AG374" s="84"/>
      <c r="AH374" s="84"/>
      <c r="AI374" s="84"/>
      <c r="AJ374" s="84"/>
      <c r="AK374" s="84"/>
      <c r="AL374" s="84"/>
      <c r="AM374" s="771"/>
      <c r="AN374" s="84"/>
      <c r="AO374" s="84"/>
      <c r="AP374" s="84"/>
      <c r="AQ374" s="84"/>
      <c r="AR374" s="84"/>
      <c r="AS374" s="84"/>
      <c r="AT374" s="84"/>
      <c r="AU374" s="84"/>
      <c r="AV374" s="84"/>
      <c r="AW374" s="84"/>
      <c r="AX374" s="84"/>
      <c r="AY374" s="771"/>
      <c r="AZ374" s="84"/>
      <c r="BA374" s="84"/>
      <c r="BB374" s="84"/>
      <c r="BC374" s="84"/>
      <c r="BD374" s="84"/>
      <c r="BE374" s="84"/>
      <c r="BF374" s="84"/>
      <c r="BG374" s="84"/>
      <c r="BH374" s="84"/>
      <c r="BI374" s="84"/>
      <c r="BJ374" s="84"/>
      <c r="BK374" s="771"/>
      <c r="BL374" s="84"/>
      <c r="BM374" s="84"/>
      <c r="BN374" s="84"/>
      <c r="BO374" s="84"/>
      <c r="BP374" s="84"/>
      <c r="BQ374" s="84"/>
      <c r="BR374" s="84"/>
      <c r="BS374" s="84"/>
      <c r="BT374" s="84"/>
      <c r="BU374" s="84"/>
      <c r="BV374" s="84"/>
      <c r="BW374" s="771"/>
      <c r="BX374" s="84"/>
      <c r="BY374" s="84"/>
      <c r="BZ374" s="84"/>
      <c r="CA374" s="84"/>
      <c r="CB374" s="84"/>
      <c r="CC374" s="84"/>
      <c r="CD374" s="84"/>
      <c r="CE374" s="84"/>
      <c r="CF374" s="84"/>
      <c r="CG374" s="84"/>
      <c r="CH374" s="84"/>
      <c r="CI374" s="771"/>
      <c r="CJ374" s="791"/>
      <c r="CK374" s="791"/>
      <c r="CL374" s="791"/>
      <c r="CM374" s="791"/>
      <c r="CN374" s="791"/>
      <c r="CO374" s="791"/>
      <c r="CP374" s="791"/>
      <c r="CQ374" s="791"/>
      <c r="CR374" s="791"/>
      <c r="CS374" s="791"/>
      <c r="CT374" s="791"/>
      <c r="CU374" s="793"/>
      <c r="CV374" s="791"/>
      <c r="CW374" s="791"/>
      <c r="CX374" s="791"/>
      <c r="CY374" s="791"/>
      <c r="CZ374" s="791"/>
      <c r="DA374" s="791"/>
      <c r="DB374" s="791"/>
      <c r="DC374" s="791"/>
      <c r="DD374" s="791"/>
      <c r="DE374" s="791"/>
      <c r="DF374" s="791"/>
      <c r="DG374" s="793"/>
    </row>
    <row r="375" spans="1:111" ht="16">
      <c r="A375" s="209"/>
      <c r="B375" s="331"/>
      <c r="C375" s="1115"/>
      <c r="D375" s="84"/>
      <c r="E375" s="84"/>
      <c r="F375" s="84"/>
      <c r="G375" s="84"/>
      <c r="H375" s="84"/>
      <c r="I375" s="84"/>
      <c r="J375" s="84"/>
      <c r="K375" s="84"/>
      <c r="L375" s="84"/>
      <c r="M375" s="84"/>
      <c r="N375" s="84"/>
      <c r="O375" s="84"/>
      <c r="P375" s="84"/>
      <c r="Q375" s="84"/>
      <c r="R375" s="84"/>
      <c r="S375" s="84"/>
      <c r="T375" s="84"/>
      <c r="U375" s="84"/>
      <c r="V375" s="84"/>
      <c r="W375" s="84"/>
      <c r="X375" s="84"/>
      <c r="Y375" s="84"/>
      <c r="Z375" s="84"/>
      <c r="AA375" s="771"/>
      <c r="AB375" s="84"/>
      <c r="AC375" s="84"/>
      <c r="AD375" s="84"/>
      <c r="AE375" s="84"/>
      <c r="AF375" s="84"/>
      <c r="AG375" s="84"/>
      <c r="AH375" s="84"/>
      <c r="AI375" s="84"/>
      <c r="AJ375" s="84"/>
      <c r="AK375" s="84"/>
      <c r="AL375" s="84"/>
      <c r="AM375" s="771"/>
      <c r="AN375" s="84"/>
      <c r="AO375" s="84"/>
      <c r="AP375" s="84"/>
      <c r="AQ375" s="84"/>
      <c r="AR375" s="84"/>
      <c r="AS375" s="84"/>
      <c r="AT375" s="84"/>
      <c r="AU375" s="84"/>
      <c r="AV375" s="84"/>
      <c r="AW375" s="84"/>
      <c r="AX375" s="84"/>
      <c r="AY375" s="771"/>
      <c r="AZ375" s="84"/>
      <c r="BA375" s="84"/>
      <c r="BB375" s="84"/>
      <c r="BC375" s="84"/>
      <c r="BD375" s="84"/>
      <c r="BE375" s="84"/>
      <c r="BF375" s="84"/>
      <c r="BG375" s="84"/>
      <c r="BH375" s="84"/>
      <c r="BI375" s="84"/>
      <c r="BJ375" s="84"/>
      <c r="BK375" s="771"/>
      <c r="BL375" s="84"/>
      <c r="BM375" s="84"/>
      <c r="BN375" s="84"/>
      <c r="BO375" s="84"/>
      <c r="BP375" s="84"/>
      <c r="BQ375" s="84"/>
      <c r="BR375" s="84"/>
      <c r="BS375" s="84"/>
      <c r="BT375" s="84"/>
      <c r="BU375" s="84"/>
      <c r="BV375" s="84"/>
      <c r="BW375" s="771"/>
      <c r="BX375" s="84"/>
      <c r="BY375" s="84"/>
      <c r="BZ375" s="84"/>
      <c r="CA375" s="84"/>
      <c r="CB375" s="84"/>
      <c r="CC375" s="84"/>
      <c r="CD375" s="84"/>
      <c r="CE375" s="84"/>
      <c r="CF375" s="84"/>
      <c r="CG375" s="84"/>
      <c r="CH375" s="84"/>
      <c r="CI375" s="771"/>
      <c r="CJ375" s="791"/>
      <c r="CK375" s="791"/>
      <c r="CL375" s="791"/>
      <c r="CM375" s="791"/>
      <c r="CN375" s="791"/>
      <c r="CO375" s="791"/>
      <c r="CP375" s="791"/>
      <c r="CQ375" s="791"/>
      <c r="CR375" s="791"/>
      <c r="CS375" s="791"/>
      <c r="CT375" s="791"/>
      <c r="CU375" s="793"/>
      <c r="CV375" s="791"/>
      <c r="CW375" s="791"/>
      <c r="CX375" s="791"/>
      <c r="CY375" s="791"/>
      <c r="CZ375" s="791"/>
      <c r="DA375" s="791"/>
      <c r="DB375" s="791"/>
      <c r="DC375" s="791"/>
      <c r="DD375" s="791"/>
      <c r="DE375" s="791"/>
      <c r="DF375" s="791"/>
      <c r="DG375" s="793"/>
    </row>
    <row r="376" spans="1:111" ht="16">
      <c r="A376" s="209"/>
      <c r="B376" s="331"/>
      <c r="C376" s="1115"/>
      <c r="D376" s="84"/>
      <c r="E376" s="84"/>
      <c r="F376" s="84"/>
      <c r="G376" s="84"/>
      <c r="H376" s="84"/>
      <c r="I376" s="84"/>
      <c r="J376" s="84"/>
      <c r="K376" s="84"/>
      <c r="L376" s="84"/>
      <c r="M376" s="84"/>
      <c r="N376" s="84"/>
      <c r="O376" s="84"/>
      <c r="P376" s="84"/>
      <c r="Q376" s="84"/>
      <c r="R376" s="84"/>
      <c r="S376" s="84"/>
      <c r="T376" s="84"/>
      <c r="U376" s="84"/>
      <c r="V376" s="84"/>
      <c r="W376" s="84"/>
      <c r="X376" s="84"/>
      <c r="Y376" s="84"/>
      <c r="Z376" s="84"/>
      <c r="AA376" s="771"/>
      <c r="AB376" s="84"/>
      <c r="AC376" s="84"/>
      <c r="AD376" s="84"/>
      <c r="AE376" s="84"/>
      <c r="AF376" s="84"/>
      <c r="AG376" s="84"/>
      <c r="AH376" s="84"/>
      <c r="AI376" s="84"/>
      <c r="AJ376" s="84"/>
      <c r="AK376" s="84"/>
      <c r="AL376" s="84"/>
      <c r="AM376" s="771"/>
      <c r="AN376" s="84"/>
      <c r="AO376" s="84"/>
      <c r="AP376" s="84"/>
      <c r="AQ376" s="84"/>
      <c r="AR376" s="84"/>
      <c r="AS376" s="84"/>
      <c r="AT376" s="84"/>
      <c r="AU376" s="84"/>
      <c r="AV376" s="84"/>
      <c r="AW376" s="84"/>
      <c r="AX376" s="84"/>
      <c r="AY376" s="771"/>
      <c r="AZ376" s="84"/>
      <c r="BA376" s="84"/>
      <c r="BB376" s="84"/>
      <c r="BC376" s="84"/>
      <c r="BD376" s="84"/>
      <c r="BE376" s="84"/>
      <c r="BF376" s="84"/>
      <c r="BG376" s="84"/>
      <c r="BH376" s="84"/>
      <c r="BI376" s="84"/>
      <c r="BJ376" s="84"/>
      <c r="BK376" s="771"/>
      <c r="BL376" s="84"/>
      <c r="BM376" s="84"/>
      <c r="BN376" s="84"/>
      <c r="BO376" s="84"/>
      <c r="BP376" s="84"/>
      <c r="BQ376" s="84"/>
      <c r="BR376" s="84"/>
      <c r="BS376" s="84"/>
      <c r="BT376" s="84"/>
      <c r="BU376" s="84"/>
      <c r="BV376" s="84"/>
      <c r="BW376" s="771"/>
      <c r="BX376" s="84"/>
      <c r="BY376" s="84"/>
      <c r="BZ376" s="84"/>
      <c r="CA376" s="84"/>
      <c r="CB376" s="84"/>
      <c r="CC376" s="84"/>
      <c r="CD376" s="84"/>
      <c r="CE376" s="84"/>
      <c r="CF376" s="84"/>
      <c r="CG376" s="84"/>
      <c r="CH376" s="84"/>
      <c r="CI376" s="771"/>
      <c r="CJ376" s="791"/>
      <c r="CK376" s="791"/>
      <c r="CL376" s="791"/>
      <c r="CM376" s="791"/>
      <c r="CN376" s="791"/>
      <c r="CO376" s="791"/>
      <c r="CP376" s="791"/>
      <c r="CQ376" s="791"/>
      <c r="CR376" s="791"/>
      <c r="CS376" s="791"/>
      <c r="CT376" s="791"/>
      <c r="CU376" s="793"/>
      <c r="CV376" s="791"/>
      <c r="CW376" s="791"/>
      <c r="CX376" s="791"/>
      <c r="CY376" s="791"/>
      <c r="CZ376" s="791"/>
      <c r="DA376" s="791"/>
      <c r="DB376" s="791"/>
      <c r="DC376" s="791"/>
      <c r="DD376" s="791"/>
      <c r="DE376" s="791"/>
      <c r="DF376" s="791"/>
      <c r="DG376" s="793"/>
    </row>
    <row r="377" spans="1:111" ht="16">
      <c r="A377" s="209"/>
      <c r="B377" s="331"/>
      <c r="C377" s="1115"/>
      <c r="D377" s="84"/>
      <c r="E377" s="84"/>
      <c r="F377" s="84"/>
      <c r="G377" s="84"/>
      <c r="H377" s="84"/>
      <c r="I377" s="84"/>
      <c r="J377" s="84"/>
      <c r="K377" s="84"/>
      <c r="L377" s="84"/>
      <c r="M377" s="84"/>
      <c r="N377" s="84"/>
      <c r="O377" s="84"/>
      <c r="P377" s="84"/>
      <c r="Q377" s="84"/>
      <c r="R377" s="84"/>
      <c r="S377" s="84"/>
      <c r="T377" s="84"/>
      <c r="U377" s="84"/>
      <c r="V377" s="84"/>
      <c r="W377" s="84"/>
      <c r="X377" s="84"/>
      <c r="Y377" s="84"/>
      <c r="Z377" s="84"/>
      <c r="AA377" s="771"/>
      <c r="AB377" s="84"/>
      <c r="AC377" s="84"/>
      <c r="AD377" s="84"/>
      <c r="AE377" s="84"/>
      <c r="AF377" s="84"/>
      <c r="AG377" s="84"/>
      <c r="AH377" s="84"/>
      <c r="AI377" s="84"/>
      <c r="AJ377" s="84"/>
      <c r="AK377" s="84"/>
      <c r="AL377" s="84"/>
      <c r="AM377" s="771"/>
      <c r="AN377" s="84"/>
      <c r="AO377" s="84"/>
      <c r="AP377" s="84"/>
      <c r="AQ377" s="84"/>
      <c r="AR377" s="84"/>
      <c r="AS377" s="84"/>
      <c r="AT377" s="84"/>
      <c r="AU377" s="84"/>
      <c r="AV377" s="84"/>
      <c r="AW377" s="84"/>
      <c r="AX377" s="84"/>
      <c r="AY377" s="771"/>
      <c r="AZ377" s="84"/>
      <c r="BA377" s="84"/>
      <c r="BB377" s="84"/>
      <c r="BC377" s="84"/>
      <c r="BD377" s="84"/>
      <c r="BE377" s="84"/>
      <c r="BF377" s="84"/>
      <c r="BG377" s="84"/>
      <c r="BH377" s="84"/>
      <c r="BI377" s="84"/>
      <c r="BJ377" s="84"/>
      <c r="BK377" s="771"/>
      <c r="BL377" s="84"/>
      <c r="BM377" s="84"/>
      <c r="BN377" s="84"/>
      <c r="BO377" s="84"/>
      <c r="BP377" s="84"/>
      <c r="BQ377" s="84"/>
      <c r="BR377" s="84"/>
      <c r="BS377" s="84"/>
      <c r="BT377" s="84"/>
      <c r="BU377" s="84"/>
      <c r="BV377" s="84"/>
      <c r="BW377" s="771"/>
      <c r="BX377" s="84"/>
      <c r="BY377" s="84"/>
      <c r="BZ377" s="84"/>
      <c r="CA377" s="84"/>
      <c r="CB377" s="84"/>
      <c r="CC377" s="84"/>
      <c r="CD377" s="84"/>
      <c r="CE377" s="84"/>
      <c r="CF377" s="84"/>
      <c r="CG377" s="84"/>
      <c r="CH377" s="84"/>
      <c r="CI377" s="771"/>
      <c r="CJ377" s="791"/>
      <c r="CK377" s="791"/>
      <c r="CL377" s="791"/>
      <c r="CM377" s="791"/>
      <c r="CN377" s="791"/>
      <c r="CO377" s="791"/>
      <c r="CP377" s="791"/>
      <c r="CQ377" s="791"/>
      <c r="CR377" s="791"/>
      <c r="CS377" s="791"/>
      <c r="CT377" s="791"/>
      <c r="CU377" s="793"/>
      <c r="CV377" s="791"/>
      <c r="CW377" s="791"/>
      <c r="CX377" s="791"/>
      <c r="CY377" s="791"/>
      <c r="CZ377" s="791"/>
      <c r="DA377" s="791"/>
      <c r="DB377" s="791"/>
      <c r="DC377" s="791"/>
      <c r="DD377" s="791"/>
      <c r="DE377" s="791"/>
      <c r="DF377" s="791"/>
      <c r="DG377" s="793"/>
    </row>
    <row r="378" spans="1:111" ht="16">
      <c r="A378" s="209"/>
      <c r="B378" s="331"/>
      <c r="C378" s="1115"/>
      <c r="D378" s="84"/>
      <c r="E378" s="84"/>
      <c r="F378" s="84"/>
      <c r="G378" s="84"/>
      <c r="H378" s="84"/>
      <c r="I378" s="84"/>
      <c r="J378" s="84"/>
      <c r="K378" s="84"/>
      <c r="L378" s="84"/>
      <c r="M378" s="84"/>
      <c r="N378" s="84"/>
      <c r="O378" s="84"/>
      <c r="P378" s="84"/>
      <c r="Q378" s="84"/>
      <c r="R378" s="84"/>
      <c r="S378" s="84"/>
      <c r="T378" s="84"/>
      <c r="U378" s="84"/>
      <c r="V378" s="84"/>
      <c r="W378" s="84"/>
      <c r="X378" s="84"/>
      <c r="Y378" s="84"/>
      <c r="Z378" s="84"/>
      <c r="AA378" s="771"/>
      <c r="AB378" s="84"/>
      <c r="AC378" s="84"/>
      <c r="AD378" s="84"/>
      <c r="AE378" s="84"/>
      <c r="AF378" s="84"/>
      <c r="AG378" s="84"/>
      <c r="AH378" s="84"/>
      <c r="AI378" s="84"/>
      <c r="AJ378" s="84"/>
      <c r="AK378" s="84"/>
      <c r="AL378" s="84"/>
      <c r="AM378" s="771"/>
      <c r="AN378" s="84"/>
      <c r="AO378" s="84"/>
      <c r="AP378" s="84"/>
      <c r="AQ378" s="84"/>
      <c r="AR378" s="84"/>
      <c r="AS378" s="84"/>
      <c r="AT378" s="84"/>
      <c r="AU378" s="84"/>
      <c r="AV378" s="84"/>
      <c r="AW378" s="84"/>
      <c r="AX378" s="84"/>
      <c r="AY378" s="771"/>
      <c r="AZ378" s="84"/>
      <c r="BA378" s="84"/>
      <c r="BB378" s="84"/>
      <c r="BC378" s="84"/>
      <c r="BD378" s="84"/>
      <c r="BE378" s="84"/>
      <c r="BF378" s="84"/>
      <c r="BG378" s="84"/>
      <c r="BH378" s="84"/>
      <c r="BI378" s="84"/>
      <c r="BJ378" s="84"/>
      <c r="BK378" s="771"/>
      <c r="BL378" s="84"/>
      <c r="BM378" s="84"/>
      <c r="BN378" s="84"/>
      <c r="BO378" s="84"/>
      <c r="BP378" s="84"/>
      <c r="BQ378" s="84"/>
      <c r="BR378" s="84"/>
      <c r="BS378" s="84"/>
      <c r="BT378" s="84"/>
      <c r="BU378" s="84"/>
      <c r="BV378" s="84"/>
      <c r="BW378" s="771"/>
      <c r="BX378" s="84"/>
      <c r="BY378" s="84"/>
      <c r="BZ378" s="84"/>
      <c r="CA378" s="84"/>
      <c r="CB378" s="84"/>
      <c r="CC378" s="84"/>
      <c r="CD378" s="84"/>
      <c r="CE378" s="84"/>
      <c r="CF378" s="84"/>
      <c r="CG378" s="84"/>
      <c r="CH378" s="84"/>
      <c r="CI378" s="771"/>
      <c r="CJ378" s="791"/>
      <c r="CK378" s="791"/>
      <c r="CL378" s="791"/>
      <c r="CM378" s="791"/>
      <c r="CN378" s="791"/>
      <c r="CO378" s="791"/>
      <c r="CP378" s="791"/>
      <c r="CQ378" s="791"/>
      <c r="CR378" s="791"/>
      <c r="CS378" s="791"/>
      <c r="CT378" s="791"/>
      <c r="CU378" s="793"/>
      <c r="CV378" s="791"/>
      <c r="CW378" s="791"/>
      <c r="CX378" s="791"/>
      <c r="CY378" s="791"/>
      <c r="CZ378" s="791"/>
      <c r="DA378" s="791"/>
      <c r="DB378" s="791"/>
      <c r="DC378" s="791"/>
      <c r="DD378" s="791"/>
      <c r="DE378" s="791"/>
      <c r="DF378" s="791"/>
      <c r="DG378" s="793"/>
    </row>
    <row r="379" spans="1:111" ht="16">
      <c r="A379" s="209"/>
      <c r="B379" s="331"/>
      <c r="C379" s="1115"/>
      <c r="D379" s="84"/>
      <c r="E379" s="84"/>
      <c r="F379" s="84"/>
      <c r="G379" s="84"/>
      <c r="H379" s="84"/>
      <c r="I379" s="84"/>
      <c r="J379" s="84"/>
      <c r="K379" s="84"/>
      <c r="L379" s="84"/>
      <c r="M379" s="84"/>
      <c r="N379" s="84"/>
      <c r="O379" s="84"/>
      <c r="P379" s="84"/>
      <c r="Q379" s="84"/>
      <c r="R379" s="84"/>
      <c r="S379" s="84"/>
      <c r="T379" s="84"/>
      <c r="U379" s="84"/>
      <c r="V379" s="84"/>
      <c r="W379" s="84"/>
      <c r="X379" s="84"/>
      <c r="Y379" s="84"/>
      <c r="Z379" s="84"/>
      <c r="AA379" s="771"/>
      <c r="AB379" s="84"/>
      <c r="AC379" s="84"/>
      <c r="AD379" s="84"/>
      <c r="AE379" s="84"/>
      <c r="AF379" s="84"/>
      <c r="AG379" s="84"/>
      <c r="AH379" s="84"/>
      <c r="AI379" s="84"/>
      <c r="AJ379" s="84"/>
      <c r="AK379" s="84"/>
      <c r="AL379" s="84"/>
      <c r="AM379" s="771"/>
      <c r="AN379" s="84"/>
      <c r="AO379" s="84"/>
      <c r="AP379" s="84"/>
      <c r="AQ379" s="84"/>
      <c r="AR379" s="84"/>
      <c r="AS379" s="84"/>
      <c r="AT379" s="84"/>
      <c r="AU379" s="84"/>
      <c r="AV379" s="84"/>
      <c r="AW379" s="84"/>
      <c r="AX379" s="84"/>
      <c r="AY379" s="771"/>
      <c r="AZ379" s="84"/>
      <c r="BA379" s="84"/>
      <c r="BB379" s="84"/>
      <c r="BC379" s="84"/>
      <c r="BD379" s="84"/>
      <c r="BE379" s="84"/>
      <c r="BF379" s="84"/>
      <c r="BG379" s="84"/>
      <c r="BH379" s="84"/>
      <c r="BI379" s="84"/>
      <c r="BJ379" s="84"/>
      <c r="BK379" s="771"/>
      <c r="BL379" s="84"/>
      <c r="BM379" s="84"/>
      <c r="BN379" s="84"/>
      <c r="BO379" s="84"/>
      <c r="BP379" s="84"/>
      <c r="BQ379" s="84"/>
      <c r="BR379" s="84"/>
      <c r="BS379" s="84"/>
      <c r="BT379" s="84"/>
      <c r="BU379" s="84"/>
      <c r="BV379" s="84"/>
      <c r="BW379" s="771"/>
      <c r="BX379" s="84"/>
      <c r="BY379" s="84"/>
      <c r="BZ379" s="84"/>
      <c r="CA379" s="84"/>
      <c r="CB379" s="84"/>
      <c r="CC379" s="84"/>
      <c r="CD379" s="84"/>
      <c r="CE379" s="84"/>
      <c r="CF379" s="84"/>
      <c r="CG379" s="84"/>
      <c r="CH379" s="84"/>
      <c r="CI379" s="771"/>
      <c r="CJ379" s="791"/>
      <c r="CK379" s="791"/>
      <c r="CL379" s="791"/>
      <c r="CM379" s="791"/>
      <c r="CN379" s="791"/>
      <c r="CO379" s="791"/>
      <c r="CP379" s="791"/>
      <c r="CQ379" s="791"/>
      <c r="CR379" s="791"/>
      <c r="CS379" s="791"/>
      <c r="CT379" s="791"/>
      <c r="CU379" s="793"/>
      <c r="CV379" s="791"/>
      <c r="CW379" s="791"/>
      <c r="CX379" s="791"/>
      <c r="CY379" s="791"/>
      <c r="CZ379" s="791"/>
      <c r="DA379" s="791"/>
      <c r="DB379" s="791"/>
      <c r="DC379" s="791"/>
      <c r="DD379" s="791"/>
      <c r="DE379" s="791"/>
      <c r="DF379" s="791"/>
      <c r="DG379" s="793"/>
    </row>
    <row r="380" spans="1:111" ht="16">
      <c r="A380" s="209"/>
      <c r="B380" s="331"/>
      <c r="C380" s="1115"/>
      <c r="D380" s="84"/>
      <c r="E380" s="84"/>
      <c r="F380" s="84"/>
      <c r="G380" s="84"/>
      <c r="H380" s="84"/>
      <c r="I380" s="84"/>
      <c r="J380" s="84"/>
      <c r="K380" s="84"/>
      <c r="L380" s="84"/>
      <c r="M380" s="84"/>
      <c r="N380" s="84"/>
      <c r="O380" s="84"/>
      <c r="P380" s="84"/>
      <c r="Q380" s="84"/>
      <c r="R380" s="84"/>
      <c r="S380" s="84"/>
      <c r="T380" s="84"/>
      <c r="U380" s="84"/>
      <c r="V380" s="84"/>
      <c r="W380" s="84"/>
      <c r="X380" s="84"/>
      <c r="Y380" s="84"/>
      <c r="Z380" s="84"/>
      <c r="AA380" s="771"/>
      <c r="AB380" s="84"/>
      <c r="AC380" s="84"/>
      <c r="AD380" s="84"/>
      <c r="AE380" s="84"/>
      <c r="AF380" s="84"/>
      <c r="AG380" s="84"/>
      <c r="AH380" s="84"/>
      <c r="AI380" s="84"/>
      <c r="AJ380" s="84"/>
      <c r="AK380" s="84"/>
      <c r="AL380" s="84"/>
      <c r="AM380" s="771"/>
      <c r="AN380" s="84"/>
      <c r="AO380" s="84"/>
      <c r="AP380" s="84"/>
      <c r="AQ380" s="84"/>
      <c r="AR380" s="84"/>
      <c r="AS380" s="84"/>
      <c r="AT380" s="84"/>
      <c r="AU380" s="84"/>
      <c r="AV380" s="84"/>
      <c r="AW380" s="84"/>
      <c r="AX380" s="84"/>
      <c r="AY380" s="771"/>
      <c r="AZ380" s="84"/>
      <c r="BA380" s="84"/>
      <c r="BB380" s="84"/>
      <c r="BC380" s="84"/>
      <c r="BD380" s="84"/>
      <c r="BE380" s="84"/>
      <c r="BF380" s="84"/>
      <c r="BG380" s="84"/>
      <c r="BH380" s="84"/>
      <c r="BI380" s="84"/>
      <c r="BJ380" s="84"/>
      <c r="BK380" s="771"/>
      <c r="BL380" s="84"/>
      <c r="BM380" s="84"/>
      <c r="BN380" s="84"/>
      <c r="BO380" s="84"/>
      <c r="BP380" s="84"/>
      <c r="BQ380" s="84"/>
      <c r="BR380" s="84"/>
      <c r="BS380" s="84"/>
      <c r="BT380" s="84"/>
      <c r="BU380" s="84"/>
      <c r="BV380" s="84"/>
      <c r="BW380" s="771"/>
      <c r="BX380" s="84"/>
      <c r="BY380" s="84"/>
      <c r="BZ380" s="84"/>
      <c r="CA380" s="84"/>
      <c r="CB380" s="84"/>
      <c r="CC380" s="84"/>
      <c r="CD380" s="84"/>
      <c r="CE380" s="84"/>
      <c r="CF380" s="84"/>
      <c r="CG380" s="84"/>
      <c r="CH380" s="84"/>
      <c r="CI380" s="771"/>
      <c r="CJ380" s="791"/>
      <c r="CK380" s="791"/>
      <c r="CL380" s="791"/>
      <c r="CM380" s="791"/>
      <c r="CN380" s="791"/>
      <c r="CO380" s="791"/>
      <c r="CP380" s="791"/>
      <c r="CQ380" s="791"/>
      <c r="CR380" s="791"/>
      <c r="CS380" s="791"/>
      <c r="CT380" s="791"/>
      <c r="CU380" s="793"/>
      <c r="CV380" s="791"/>
      <c r="CW380" s="791"/>
      <c r="CX380" s="791"/>
      <c r="CY380" s="791"/>
      <c r="CZ380" s="791"/>
      <c r="DA380" s="791"/>
      <c r="DB380" s="791"/>
      <c r="DC380" s="791"/>
      <c r="DD380" s="791"/>
      <c r="DE380" s="791"/>
      <c r="DF380" s="791"/>
      <c r="DG380" s="793"/>
    </row>
    <row r="381" spans="1:111" ht="16">
      <c r="A381" s="209"/>
      <c r="B381" s="331"/>
      <c r="C381" s="1115"/>
      <c r="D381" s="84"/>
      <c r="E381" s="84"/>
      <c r="F381" s="84"/>
      <c r="G381" s="84"/>
      <c r="H381" s="84"/>
      <c r="I381" s="84"/>
      <c r="J381" s="84"/>
      <c r="K381" s="84"/>
      <c r="L381" s="84"/>
      <c r="M381" s="84"/>
      <c r="N381" s="84"/>
      <c r="O381" s="84"/>
      <c r="P381" s="84"/>
      <c r="Q381" s="84"/>
      <c r="R381" s="84"/>
      <c r="S381" s="84"/>
      <c r="T381" s="84"/>
      <c r="U381" s="84"/>
      <c r="V381" s="84"/>
      <c r="W381" s="84"/>
      <c r="X381" s="84"/>
      <c r="Y381" s="84"/>
      <c r="Z381" s="84"/>
      <c r="AA381" s="771"/>
      <c r="AB381" s="84"/>
      <c r="AC381" s="84"/>
      <c r="AD381" s="84"/>
      <c r="AE381" s="84"/>
      <c r="AF381" s="84"/>
      <c r="AG381" s="84"/>
      <c r="AH381" s="84"/>
      <c r="AI381" s="84"/>
      <c r="AJ381" s="84"/>
      <c r="AK381" s="84"/>
      <c r="AL381" s="84"/>
      <c r="AM381" s="771"/>
      <c r="AN381" s="84"/>
      <c r="AO381" s="84"/>
      <c r="AP381" s="84"/>
      <c r="AQ381" s="84"/>
      <c r="AR381" s="84"/>
      <c r="AS381" s="84"/>
      <c r="AT381" s="84"/>
      <c r="AU381" s="84"/>
      <c r="AV381" s="84"/>
      <c r="AW381" s="84"/>
      <c r="AX381" s="84"/>
      <c r="AY381" s="771"/>
      <c r="AZ381" s="84"/>
      <c r="BA381" s="84"/>
      <c r="BB381" s="84"/>
      <c r="BC381" s="84"/>
      <c r="BD381" s="84"/>
      <c r="BE381" s="84"/>
      <c r="BF381" s="84"/>
      <c r="BG381" s="84"/>
      <c r="BH381" s="84"/>
      <c r="BI381" s="84"/>
      <c r="BJ381" s="84"/>
      <c r="BK381" s="771"/>
      <c r="BL381" s="84"/>
      <c r="BM381" s="84"/>
      <c r="BN381" s="84"/>
      <c r="BO381" s="84"/>
      <c r="BP381" s="84"/>
      <c r="BQ381" s="84"/>
      <c r="BR381" s="84"/>
      <c r="BS381" s="84"/>
      <c r="BT381" s="84"/>
      <c r="BU381" s="84"/>
      <c r="BV381" s="84"/>
      <c r="BW381" s="771"/>
      <c r="BX381" s="84"/>
      <c r="BY381" s="84"/>
      <c r="BZ381" s="84"/>
      <c r="CA381" s="84"/>
      <c r="CB381" s="84"/>
      <c r="CC381" s="84"/>
      <c r="CD381" s="84"/>
      <c r="CE381" s="84"/>
      <c r="CF381" s="84"/>
      <c r="CG381" s="84"/>
      <c r="CH381" s="84"/>
      <c r="CI381" s="771"/>
      <c r="CJ381" s="791"/>
      <c r="CK381" s="791"/>
      <c r="CL381" s="791"/>
      <c r="CM381" s="791"/>
      <c r="CN381" s="791"/>
      <c r="CO381" s="791"/>
      <c r="CP381" s="791"/>
      <c r="CQ381" s="791"/>
      <c r="CR381" s="791"/>
      <c r="CS381" s="791"/>
      <c r="CT381" s="791"/>
      <c r="CU381" s="793"/>
      <c r="CV381" s="791"/>
      <c r="CW381" s="791"/>
      <c r="CX381" s="791"/>
      <c r="CY381" s="791"/>
      <c r="CZ381" s="791"/>
      <c r="DA381" s="791"/>
      <c r="DB381" s="791"/>
      <c r="DC381" s="791"/>
      <c r="DD381" s="791"/>
      <c r="DE381" s="791"/>
      <c r="DF381" s="791"/>
      <c r="DG381" s="793"/>
    </row>
    <row r="382" spans="1:111" ht="16">
      <c r="A382" s="209"/>
      <c r="B382" s="331"/>
      <c r="C382" s="1115"/>
      <c r="D382" s="84"/>
      <c r="E382" s="84"/>
      <c r="F382" s="84"/>
      <c r="G382" s="84"/>
      <c r="H382" s="84"/>
      <c r="I382" s="84"/>
      <c r="J382" s="84"/>
      <c r="K382" s="84"/>
      <c r="L382" s="84"/>
      <c r="M382" s="84"/>
      <c r="N382" s="84"/>
      <c r="O382" s="84"/>
      <c r="P382" s="84"/>
      <c r="Q382" s="84"/>
      <c r="R382" s="84"/>
      <c r="S382" s="84"/>
      <c r="T382" s="84"/>
      <c r="U382" s="84"/>
      <c r="V382" s="84"/>
      <c r="W382" s="84"/>
      <c r="X382" s="84"/>
      <c r="Y382" s="84"/>
      <c r="Z382" s="84"/>
      <c r="AA382" s="771"/>
      <c r="AB382" s="84"/>
      <c r="AC382" s="84"/>
      <c r="AD382" s="84"/>
      <c r="AE382" s="84"/>
      <c r="AF382" s="84"/>
      <c r="AG382" s="84"/>
      <c r="AH382" s="84"/>
      <c r="AI382" s="84"/>
      <c r="AJ382" s="84"/>
      <c r="AK382" s="84"/>
      <c r="AL382" s="84"/>
      <c r="AM382" s="771"/>
      <c r="AN382" s="84"/>
      <c r="AO382" s="84"/>
      <c r="AP382" s="84"/>
      <c r="AQ382" s="84"/>
      <c r="AR382" s="84"/>
      <c r="AS382" s="84"/>
      <c r="AT382" s="84"/>
      <c r="AU382" s="84"/>
      <c r="AV382" s="84"/>
      <c r="AW382" s="84"/>
      <c r="AX382" s="84"/>
      <c r="AY382" s="771"/>
      <c r="AZ382" s="84"/>
      <c r="BA382" s="84"/>
      <c r="BB382" s="84"/>
      <c r="BC382" s="84"/>
      <c r="BD382" s="84"/>
      <c r="BE382" s="84"/>
      <c r="BF382" s="84"/>
      <c r="BG382" s="84"/>
      <c r="BH382" s="84"/>
      <c r="BI382" s="84"/>
      <c r="BJ382" s="84"/>
      <c r="BK382" s="771"/>
      <c r="BL382" s="84"/>
      <c r="BM382" s="84"/>
      <c r="BN382" s="84"/>
      <c r="BO382" s="84"/>
      <c r="BP382" s="84"/>
      <c r="BQ382" s="84"/>
      <c r="BR382" s="84"/>
      <c r="BS382" s="84"/>
      <c r="BT382" s="84"/>
      <c r="BU382" s="84"/>
      <c r="BV382" s="84"/>
      <c r="BW382" s="771"/>
      <c r="BX382" s="84"/>
      <c r="BY382" s="84"/>
      <c r="BZ382" s="84"/>
      <c r="CA382" s="84"/>
      <c r="CB382" s="84"/>
      <c r="CC382" s="84"/>
      <c r="CD382" s="84"/>
      <c r="CE382" s="84"/>
      <c r="CF382" s="84"/>
      <c r="CG382" s="84"/>
      <c r="CH382" s="84"/>
      <c r="CI382" s="771"/>
      <c r="CJ382" s="791"/>
      <c r="CK382" s="791"/>
      <c r="CL382" s="791"/>
      <c r="CM382" s="791"/>
      <c r="CN382" s="791"/>
      <c r="CO382" s="791"/>
      <c r="CP382" s="791"/>
      <c r="CQ382" s="791"/>
      <c r="CR382" s="791"/>
      <c r="CS382" s="791"/>
      <c r="CT382" s="791"/>
      <c r="CU382" s="793"/>
      <c r="CV382" s="791"/>
      <c r="CW382" s="791"/>
      <c r="CX382" s="791"/>
      <c r="CY382" s="791"/>
      <c r="CZ382" s="791"/>
      <c r="DA382" s="791"/>
      <c r="DB382" s="791"/>
      <c r="DC382" s="791"/>
      <c r="DD382" s="791"/>
      <c r="DE382" s="791"/>
      <c r="DF382" s="791"/>
      <c r="DG382" s="793"/>
    </row>
    <row r="383" spans="1:111" ht="16">
      <c r="A383" s="209"/>
      <c r="B383" s="331"/>
      <c r="C383" s="1115"/>
      <c r="D383" s="84"/>
      <c r="E383" s="84"/>
      <c r="F383" s="84"/>
      <c r="G383" s="84"/>
      <c r="H383" s="84"/>
      <c r="I383" s="84"/>
      <c r="J383" s="84"/>
      <c r="K383" s="84"/>
      <c r="L383" s="84"/>
      <c r="M383" s="84"/>
      <c r="N383" s="84"/>
      <c r="O383" s="84"/>
      <c r="P383" s="84"/>
      <c r="Q383" s="84"/>
      <c r="R383" s="84"/>
      <c r="S383" s="84"/>
      <c r="T383" s="84"/>
      <c r="U383" s="84"/>
      <c r="V383" s="84"/>
      <c r="W383" s="84"/>
      <c r="X383" s="84"/>
      <c r="Y383" s="84"/>
      <c r="Z383" s="84"/>
      <c r="AA383" s="771"/>
      <c r="AB383" s="84"/>
      <c r="AC383" s="84"/>
      <c r="AD383" s="84"/>
      <c r="AE383" s="84"/>
      <c r="AF383" s="84"/>
      <c r="AG383" s="84"/>
      <c r="AH383" s="84"/>
      <c r="AI383" s="84"/>
      <c r="AJ383" s="84"/>
      <c r="AK383" s="84"/>
      <c r="AL383" s="84"/>
      <c r="AM383" s="771"/>
      <c r="AN383" s="84"/>
      <c r="AO383" s="84"/>
      <c r="AP383" s="84"/>
      <c r="AQ383" s="84"/>
      <c r="AR383" s="84"/>
      <c r="AS383" s="84"/>
      <c r="AT383" s="84"/>
      <c r="AU383" s="84"/>
      <c r="AV383" s="84"/>
      <c r="AW383" s="84"/>
      <c r="AX383" s="84"/>
      <c r="AY383" s="771"/>
      <c r="AZ383" s="84"/>
      <c r="BA383" s="84"/>
      <c r="BB383" s="84"/>
      <c r="BC383" s="84"/>
      <c r="BD383" s="84"/>
      <c r="BE383" s="84"/>
      <c r="BF383" s="84"/>
      <c r="BG383" s="84"/>
      <c r="BH383" s="84"/>
      <c r="BI383" s="84"/>
      <c r="BJ383" s="84"/>
      <c r="BK383" s="771"/>
      <c r="BL383" s="84"/>
      <c r="BM383" s="84"/>
      <c r="BN383" s="84"/>
      <c r="BO383" s="84"/>
      <c r="BP383" s="84"/>
      <c r="BQ383" s="84"/>
      <c r="BR383" s="84"/>
      <c r="BS383" s="84"/>
      <c r="BT383" s="84"/>
      <c r="BU383" s="84"/>
      <c r="BV383" s="84"/>
      <c r="BW383" s="771"/>
      <c r="BX383" s="84"/>
      <c r="BY383" s="84"/>
      <c r="BZ383" s="84"/>
      <c r="CA383" s="84"/>
      <c r="CB383" s="84"/>
      <c r="CC383" s="84"/>
      <c r="CD383" s="84"/>
      <c r="CE383" s="84"/>
      <c r="CF383" s="84"/>
      <c r="CG383" s="84"/>
      <c r="CH383" s="84"/>
      <c r="CI383" s="771"/>
      <c r="CJ383" s="791"/>
      <c r="CK383" s="791"/>
      <c r="CL383" s="791"/>
      <c r="CM383" s="791"/>
      <c r="CN383" s="791"/>
      <c r="CO383" s="791"/>
      <c r="CP383" s="791"/>
      <c r="CQ383" s="791"/>
      <c r="CR383" s="791"/>
      <c r="CS383" s="791"/>
      <c r="CT383" s="791"/>
      <c r="CU383" s="793"/>
      <c r="CV383" s="791"/>
      <c r="CW383" s="791"/>
      <c r="CX383" s="791"/>
      <c r="CY383" s="791"/>
      <c r="CZ383" s="791"/>
      <c r="DA383" s="791"/>
      <c r="DB383" s="791"/>
      <c r="DC383" s="791"/>
      <c r="DD383" s="791"/>
      <c r="DE383" s="791"/>
      <c r="DF383" s="791"/>
      <c r="DG383" s="793"/>
    </row>
    <row r="384" spans="1:111" ht="16">
      <c r="A384" s="209"/>
      <c r="B384" s="331"/>
      <c r="C384" s="1115"/>
      <c r="D384" s="84"/>
      <c r="E384" s="84"/>
      <c r="F384" s="84"/>
      <c r="G384" s="84"/>
      <c r="H384" s="84"/>
      <c r="I384" s="84"/>
      <c r="J384" s="84"/>
      <c r="K384" s="84"/>
      <c r="L384" s="84"/>
      <c r="M384" s="84"/>
      <c r="N384" s="84"/>
      <c r="O384" s="84"/>
      <c r="P384" s="84"/>
      <c r="Q384" s="84"/>
      <c r="R384" s="84"/>
      <c r="S384" s="84"/>
      <c r="T384" s="84"/>
      <c r="U384" s="84"/>
      <c r="V384" s="84"/>
      <c r="W384" s="84"/>
      <c r="X384" s="84"/>
      <c r="Y384" s="84"/>
      <c r="Z384" s="84"/>
      <c r="AA384" s="771"/>
      <c r="AB384" s="84"/>
      <c r="AC384" s="84"/>
      <c r="AD384" s="84"/>
      <c r="AE384" s="84"/>
      <c r="AF384" s="84"/>
      <c r="AG384" s="84"/>
      <c r="AH384" s="84"/>
      <c r="AI384" s="84"/>
      <c r="AJ384" s="84"/>
      <c r="AK384" s="84"/>
      <c r="AL384" s="84"/>
      <c r="AM384" s="771"/>
      <c r="AN384" s="84"/>
      <c r="AO384" s="84"/>
      <c r="AP384" s="84"/>
      <c r="AQ384" s="84"/>
      <c r="AR384" s="84"/>
      <c r="AS384" s="84"/>
      <c r="AT384" s="84"/>
      <c r="AU384" s="84"/>
      <c r="AV384" s="84"/>
      <c r="AW384" s="84"/>
      <c r="AX384" s="84"/>
      <c r="AY384" s="771"/>
      <c r="AZ384" s="84"/>
      <c r="BA384" s="84"/>
      <c r="BB384" s="84"/>
      <c r="BC384" s="84"/>
      <c r="BD384" s="84"/>
      <c r="BE384" s="84"/>
      <c r="BF384" s="84"/>
      <c r="BG384" s="84"/>
      <c r="BH384" s="84"/>
      <c r="BI384" s="84"/>
      <c r="BJ384" s="84"/>
      <c r="BK384" s="771"/>
      <c r="BL384" s="84"/>
      <c r="BM384" s="84"/>
      <c r="BN384" s="84"/>
      <c r="BO384" s="84"/>
      <c r="BP384" s="84"/>
      <c r="BQ384" s="84"/>
      <c r="BR384" s="84"/>
      <c r="BS384" s="84"/>
      <c r="BT384" s="84"/>
      <c r="BU384" s="84"/>
      <c r="BV384" s="84"/>
      <c r="BW384" s="771"/>
      <c r="BX384" s="84"/>
      <c r="BY384" s="84"/>
      <c r="BZ384" s="84"/>
      <c r="CA384" s="84"/>
      <c r="CB384" s="84"/>
      <c r="CC384" s="84"/>
      <c r="CD384" s="84"/>
      <c r="CE384" s="84"/>
      <c r="CF384" s="84"/>
      <c r="CG384" s="84"/>
      <c r="CH384" s="84"/>
      <c r="CI384" s="771"/>
      <c r="CJ384" s="791"/>
      <c r="CK384" s="791"/>
      <c r="CL384" s="791"/>
      <c r="CM384" s="791"/>
      <c r="CN384" s="791"/>
      <c r="CO384" s="791"/>
      <c r="CP384" s="791"/>
      <c r="CQ384" s="791"/>
      <c r="CR384" s="791"/>
      <c r="CS384" s="791"/>
      <c r="CT384" s="791"/>
      <c r="CU384" s="793"/>
      <c r="CV384" s="791"/>
      <c r="CW384" s="791"/>
      <c r="CX384" s="791"/>
      <c r="CY384" s="791"/>
      <c r="CZ384" s="791"/>
      <c r="DA384" s="791"/>
      <c r="DB384" s="791"/>
      <c r="DC384" s="791"/>
      <c r="DD384" s="791"/>
      <c r="DE384" s="791"/>
      <c r="DF384" s="791"/>
      <c r="DG384" s="793"/>
    </row>
    <row r="385" spans="1:111" ht="16">
      <c r="A385" s="209"/>
      <c r="B385" s="331"/>
      <c r="C385" s="1115"/>
      <c r="D385" s="84"/>
      <c r="E385" s="84"/>
      <c r="F385" s="84"/>
      <c r="G385" s="84"/>
      <c r="H385" s="84"/>
      <c r="I385" s="84"/>
      <c r="J385" s="84"/>
      <c r="K385" s="84"/>
      <c r="L385" s="84"/>
      <c r="M385" s="84"/>
      <c r="N385" s="84"/>
      <c r="O385" s="84"/>
      <c r="P385" s="84"/>
      <c r="Q385" s="84"/>
      <c r="R385" s="84"/>
      <c r="S385" s="84"/>
      <c r="T385" s="84"/>
      <c r="U385" s="84"/>
      <c r="V385" s="84"/>
      <c r="W385" s="84"/>
      <c r="X385" s="84"/>
      <c r="Y385" s="84"/>
      <c r="Z385" s="84"/>
      <c r="AA385" s="771"/>
      <c r="AB385" s="84"/>
      <c r="AC385" s="84"/>
      <c r="AD385" s="84"/>
      <c r="AE385" s="84"/>
      <c r="AF385" s="84"/>
      <c r="AG385" s="84"/>
      <c r="AH385" s="84"/>
      <c r="AI385" s="84"/>
      <c r="AJ385" s="84"/>
      <c r="AK385" s="84"/>
      <c r="AL385" s="84"/>
      <c r="AM385" s="771"/>
      <c r="AN385" s="84"/>
      <c r="AO385" s="84"/>
      <c r="AP385" s="84"/>
      <c r="AQ385" s="84"/>
      <c r="AR385" s="84"/>
      <c r="AS385" s="84"/>
      <c r="AT385" s="84"/>
      <c r="AU385" s="84"/>
      <c r="AV385" s="84"/>
      <c r="AW385" s="84"/>
      <c r="AX385" s="84"/>
      <c r="AY385" s="771"/>
      <c r="AZ385" s="84"/>
      <c r="BA385" s="84"/>
      <c r="BB385" s="84"/>
      <c r="BC385" s="84"/>
      <c r="BD385" s="84"/>
      <c r="BE385" s="84"/>
      <c r="BF385" s="84"/>
      <c r="BG385" s="84"/>
      <c r="BH385" s="84"/>
      <c r="BI385" s="84"/>
      <c r="BJ385" s="84"/>
      <c r="BK385" s="771"/>
      <c r="BL385" s="84"/>
      <c r="BM385" s="84"/>
      <c r="BN385" s="84"/>
      <c r="BO385" s="84"/>
      <c r="BP385" s="84"/>
      <c r="BQ385" s="84"/>
      <c r="BR385" s="84"/>
      <c r="BS385" s="84"/>
      <c r="BT385" s="84"/>
      <c r="BU385" s="84"/>
      <c r="BV385" s="84"/>
      <c r="BW385" s="771"/>
      <c r="BX385" s="84"/>
      <c r="BY385" s="84"/>
      <c r="BZ385" s="84"/>
      <c r="CA385" s="84"/>
      <c r="CB385" s="84"/>
      <c r="CC385" s="84"/>
      <c r="CD385" s="84"/>
      <c r="CE385" s="84"/>
      <c r="CF385" s="84"/>
      <c r="CG385" s="84"/>
      <c r="CH385" s="84"/>
      <c r="CI385" s="771"/>
      <c r="CJ385" s="791"/>
      <c r="CK385" s="791"/>
      <c r="CL385" s="791"/>
      <c r="CM385" s="791"/>
      <c r="CN385" s="791"/>
      <c r="CO385" s="791"/>
      <c r="CP385" s="791"/>
      <c r="CQ385" s="791"/>
      <c r="CR385" s="791"/>
      <c r="CS385" s="791"/>
      <c r="CT385" s="791"/>
      <c r="CU385" s="793"/>
      <c r="CV385" s="791"/>
      <c r="CW385" s="791"/>
      <c r="CX385" s="791"/>
      <c r="CY385" s="791"/>
      <c r="CZ385" s="791"/>
      <c r="DA385" s="791"/>
      <c r="DB385" s="791"/>
      <c r="DC385" s="791"/>
      <c r="DD385" s="791"/>
      <c r="DE385" s="791"/>
      <c r="DF385" s="791"/>
      <c r="DG385" s="793"/>
    </row>
    <row r="386" spans="1:111" ht="16">
      <c r="A386" s="209"/>
      <c r="B386" s="331"/>
      <c r="C386" s="1115"/>
      <c r="D386" s="84"/>
      <c r="E386" s="84"/>
      <c r="F386" s="84"/>
      <c r="G386" s="84"/>
      <c r="H386" s="84"/>
      <c r="I386" s="84"/>
      <c r="J386" s="84"/>
      <c r="K386" s="84"/>
      <c r="L386" s="84"/>
      <c r="M386" s="84"/>
      <c r="N386" s="84"/>
      <c r="O386" s="84"/>
      <c r="P386" s="84"/>
      <c r="Q386" s="84"/>
      <c r="R386" s="84"/>
      <c r="S386" s="84"/>
      <c r="T386" s="84"/>
      <c r="U386" s="84"/>
      <c r="V386" s="84"/>
      <c r="W386" s="84"/>
      <c r="X386" s="84"/>
      <c r="Y386" s="84"/>
      <c r="Z386" s="84"/>
      <c r="AA386" s="771"/>
      <c r="AB386" s="84"/>
      <c r="AC386" s="84"/>
      <c r="AD386" s="84"/>
      <c r="AE386" s="84"/>
      <c r="AF386" s="84"/>
      <c r="AG386" s="84"/>
      <c r="AH386" s="84"/>
      <c r="AI386" s="84"/>
      <c r="AJ386" s="84"/>
      <c r="AK386" s="84"/>
      <c r="AL386" s="84"/>
      <c r="AM386" s="771"/>
      <c r="AN386" s="84"/>
      <c r="AO386" s="84"/>
      <c r="AP386" s="84"/>
      <c r="AQ386" s="84"/>
      <c r="AR386" s="84"/>
      <c r="AS386" s="84"/>
      <c r="AT386" s="84"/>
      <c r="AU386" s="84"/>
      <c r="AV386" s="84"/>
      <c r="AW386" s="84"/>
      <c r="AX386" s="84"/>
      <c r="AY386" s="771"/>
      <c r="AZ386" s="84"/>
      <c r="BA386" s="84"/>
      <c r="BB386" s="84"/>
      <c r="BC386" s="84"/>
      <c r="BD386" s="84"/>
      <c r="BE386" s="84"/>
      <c r="BF386" s="84"/>
      <c r="BG386" s="84"/>
      <c r="BH386" s="84"/>
      <c r="BI386" s="84"/>
      <c r="BJ386" s="84"/>
      <c r="BK386" s="771"/>
      <c r="BL386" s="84"/>
      <c r="BM386" s="84"/>
      <c r="BN386" s="84"/>
      <c r="BO386" s="84"/>
      <c r="BP386" s="84"/>
      <c r="BQ386" s="84"/>
      <c r="BR386" s="84"/>
      <c r="BS386" s="84"/>
      <c r="BT386" s="84"/>
      <c r="BU386" s="84"/>
      <c r="BV386" s="84"/>
      <c r="BW386" s="771"/>
      <c r="BX386" s="84"/>
      <c r="BY386" s="84"/>
      <c r="BZ386" s="84"/>
      <c r="CA386" s="84"/>
      <c r="CB386" s="84"/>
      <c r="CC386" s="84"/>
      <c r="CD386" s="84"/>
      <c r="CE386" s="84"/>
      <c r="CF386" s="84"/>
      <c r="CG386" s="84"/>
      <c r="CH386" s="84"/>
      <c r="CI386" s="771"/>
      <c r="CJ386" s="791"/>
      <c r="CK386" s="791"/>
      <c r="CL386" s="791"/>
      <c r="CM386" s="791"/>
      <c r="CN386" s="791"/>
      <c r="CO386" s="791"/>
      <c r="CP386" s="791"/>
      <c r="CQ386" s="791"/>
      <c r="CR386" s="791"/>
      <c r="CS386" s="791"/>
      <c r="CT386" s="791"/>
      <c r="CU386" s="793"/>
      <c r="CV386" s="791"/>
      <c r="CW386" s="791"/>
      <c r="CX386" s="791"/>
      <c r="CY386" s="791"/>
      <c r="CZ386" s="791"/>
      <c r="DA386" s="791"/>
      <c r="DB386" s="791"/>
      <c r="DC386" s="791"/>
      <c r="DD386" s="791"/>
      <c r="DE386" s="791"/>
      <c r="DF386" s="791"/>
      <c r="DG386" s="793"/>
    </row>
    <row r="387" spans="1:111" ht="16">
      <c r="A387" s="209"/>
      <c r="B387" s="331"/>
      <c r="C387" s="1115"/>
      <c r="D387" s="84"/>
      <c r="E387" s="84"/>
      <c r="F387" s="84"/>
      <c r="G387" s="84"/>
      <c r="H387" s="84"/>
      <c r="I387" s="84"/>
      <c r="J387" s="84"/>
      <c r="K387" s="84"/>
      <c r="L387" s="84"/>
      <c r="M387" s="84"/>
      <c r="N387" s="84"/>
      <c r="O387" s="84"/>
      <c r="P387" s="84"/>
      <c r="Q387" s="84"/>
      <c r="R387" s="84"/>
      <c r="S387" s="84"/>
      <c r="T387" s="84"/>
      <c r="U387" s="84"/>
      <c r="V387" s="84"/>
      <c r="W387" s="84"/>
      <c r="X387" s="84"/>
      <c r="Y387" s="84"/>
      <c r="Z387" s="84"/>
      <c r="AA387" s="771"/>
      <c r="AB387" s="84"/>
      <c r="AC387" s="84"/>
      <c r="AD387" s="84"/>
      <c r="AE387" s="84"/>
      <c r="AF387" s="84"/>
      <c r="AG387" s="84"/>
      <c r="AH387" s="84"/>
      <c r="AI387" s="84"/>
      <c r="AJ387" s="84"/>
      <c r="AK387" s="84"/>
      <c r="AL387" s="84"/>
      <c r="AM387" s="771"/>
      <c r="AN387" s="84"/>
      <c r="AO387" s="84"/>
      <c r="AP387" s="84"/>
      <c r="AQ387" s="84"/>
      <c r="AR387" s="84"/>
      <c r="AS387" s="84"/>
      <c r="AT387" s="84"/>
      <c r="AU387" s="84"/>
      <c r="AV387" s="84"/>
      <c r="AW387" s="84"/>
      <c r="AX387" s="84"/>
      <c r="AY387" s="771"/>
      <c r="AZ387" s="84"/>
      <c r="BA387" s="84"/>
      <c r="BB387" s="84"/>
      <c r="BC387" s="84"/>
      <c r="BD387" s="84"/>
      <c r="BE387" s="84"/>
      <c r="BF387" s="84"/>
      <c r="BG387" s="84"/>
      <c r="BH387" s="84"/>
      <c r="BI387" s="84"/>
      <c r="BJ387" s="84"/>
      <c r="BK387" s="771"/>
      <c r="BL387" s="84"/>
      <c r="BM387" s="84"/>
      <c r="BN387" s="84"/>
      <c r="BO387" s="84"/>
      <c r="BP387" s="84"/>
      <c r="BQ387" s="84"/>
      <c r="BR387" s="84"/>
      <c r="BS387" s="84"/>
      <c r="BT387" s="84"/>
      <c r="BU387" s="84"/>
      <c r="BV387" s="84"/>
      <c r="BW387" s="771"/>
      <c r="BX387" s="84"/>
      <c r="BY387" s="84"/>
      <c r="BZ387" s="84"/>
      <c r="CA387" s="84"/>
      <c r="CB387" s="84"/>
      <c r="CC387" s="84"/>
      <c r="CD387" s="84"/>
      <c r="CE387" s="84"/>
      <c r="CF387" s="84"/>
      <c r="CG387" s="84"/>
      <c r="CH387" s="84"/>
      <c r="CI387" s="771"/>
      <c r="CJ387" s="791"/>
      <c r="CK387" s="791"/>
      <c r="CL387" s="791"/>
      <c r="CM387" s="791"/>
      <c r="CN387" s="791"/>
      <c r="CO387" s="791"/>
      <c r="CP387" s="791"/>
      <c r="CQ387" s="791"/>
      <c r="CR387" s="791"/>
      <c r="CS387" s="791"/>
      <c r="CT387" s="791"/>
      <c r="CU387" s="793"/>
      <c r="CV387" s="791"/>
      <c r="CW387" s="791"/>
      <c r="CX387" s="791"/>
      <c r="CY387" s="791"/>
      <c r="CZ387" s="791"/>
      <c r="DA387" s="791"/>
      <c r="DB387" s="791"/>
      <c r="DC387" s="791"/>
      <c r="DD387" s="791"/>
      <c r="DE387" s="791"/>
      <c r="DF387" s="791"/>
      <c r="DG387" s="793"/>
    </row>
    <row r="388" spans="1:111" ht="16">
      <c r="A388" s="209"/>
      <c r="B388" s="331"/>
      <c r="C388" s="1115"/>
      <c r="D388" s="84"/>
      <c r="E388" s="84"/>
      <c r="F388" s="84"/>
      <c r="G388" s="84"/>
      <c r="H388" s="84"/>
      <c r="I388" s="84"/>
      <c r="J388" s="84"/>
      <c r="K388" s="84"/>
      <c r="L388" s="84"/>
      <c r="M388" s="84"/>
      <c r="N388" s="84"/>
      <c r="O388" s="84"/>
      <c r="P388" s="84"/>
      <c r="Q388" s="84"/>
      <c r="R388" s="84"/>
      <c r="S388" s="84"/>
      <c r="T388" s="84"/>
      <c r="U388" s="84"/>
      <c r="V388" s="84"/>
      <c r="W388" s="84"/>
      <c r="X388" s="84"/>
      <c r="Y388" s="84"/>
      <c r="Z388" s="84"/>
      <c r="AA388" s="771"/>
      <c r="AB388" s="84"/>
      <c r="AC388" s="84"/>
      <c r="AD388" s="84"/>
      <c r="AE388" s="84"/>
      <c r="AF388" s="84"/>
      <c r="AG388" s="84"/>
      <c r="AH388" s="84"/>
      <c r="AI388" s="84"/>
      <c r="AJ388" s="84"/>
      <c r="AK388" s="84"/>
      <c r="AL388" s="84"/>
      <c r="AM388" s="771"/>
      <c r="AN388" s="84"/>
      <c r="AO388" s="84"/>
      <c r="AP388" s="84"/>
      <c r="AQ388" s="84"/>
      <c r="AR388" s="84"/>
      <c r="AS388" s="84"/>
      <c r="AT388" s="84"/>
      <c r="AU388" s="84"/>
      <c r="AV388" s="84"/>
      <c r="AW388" s="84"/>
      <c r="AX388" s="84"/>
      <c r="AY388" s="771"/>
      <c r="AZ388" s="84"/>
      <c r="BA388" s="84"/>
      <c r="BB388" s="84"/>
      <c r="BC388" s="84"/>
      <c r="BD388" s="84"/>
      <c r="BE388" s="84"/>
      <c r="BF388" s="84"/>
      <c r="BG388" s="84"/>
      <c r="BH388" s="84"/>
      <c r="BI388" s="84"/>
      <c r="BJ388" s="84"/>
      <c r="BK388" s="771"/>
      <c r="BL388" s="84"/>
      <c r="BM388" s="84"/>
      <c r="BN388" s="84"/>
      <c r="BO388" s="84"/>
      <c r="BP388" s="84"/>
      <c r="BQ388" s="84"/>
      <c r="BR388" s="84"/>
      <c r="BS388" s="84"/>
      <c r="BT388" s="84"/>
      <c r="BU388" s="84"/>
      <c r="BV388" s="84"/>
      <c r="BW388" s="771"/>
      <c r="BX388" s="84"/>
      <c r="BY388" s="84"/>
      <c r="BZ388" s="84"/>
      <c r="CA388" s="84"/>
      <c r="CB388" s="84"/>
      <c r="CC388" s="84"/>
      <c r="CD388" s="84"/>
      <c r="CE388" s="84"/>
      <c r="CF388" s="84"/>
      <c r="CG388" s="84"/>
      <c r="CH388" s="84"/>
      <c r="CI388" s="771"/>
      <c r="CJ388" s="791"/>
      <c r="CK388" s="791"/>
      <c r="CL388" s="791"/>
      <c r="CM388" s="791"/>
      <c r="CN388" s="791"/>
      <c r="CO388" s="791"/>
      <c r="CP388" s="791"/>
      <c r="CQ388" s="791"/>
      <c r="CR388" s="791"/>
      <c r="CS388" s="791"/>
      <c r="CT388" s="791"/>
      <c r="CU388" s="793"/>
      <c r="CV388" s="791"/>
      <c r="CW388" s="791"/>
      <c r="CX388" s="791"/>
      <c r="CY388" s="791"/>
      <c r="CZ388" s="791"/>
      <c r="DA388" s="791"/>
      <c r="DB388" s="791"/>
      <c r="DC388" s="791"/>
      <c r="DD388" s="791"/>
      <c r="DE388" s="791"/>
      <c r="DF388" s="791"/>
      <c r="DG388" s="793"/>
    </row>
    <row r="389" spans="1:111" ht="16">
      <c r="A389" s="209"/>
      <c r="B389" s="331"/>
      <c r="C389" s="1115"/>
      <c r="D389" s="84"/>
      <c r="E389" s="84"/>
      <c r="F389" s="84"/>
      <c r="G389" s="84"/>
      <c r="H389" s="84"/>
      <c r="I389" s="84"/>
      <c r="J389" s="84"/>
      <c r="K389" s="84"/>
      <c r="L389" s="84"/>
      <c r="M389" s="84"/>
      <c r="N389" s="84"/>
      <c r="O389" s="84"/>
      <c r="P389" s="84"/>
      <c r="Q389" s="84"/>
      <c r="R389" s="84"/>
      <c r="S389" s="84"/>
      <c r="T389" s="84"/>
      <c r="U389" s="84"/>
      <c r="V389" s="84"/>
      <c r="W389" s="84"/>
      <c r="X389" s="84"/>
      <c r="Y389" s="84"/>
      <c r="Z389" s="84"/>
      <c r="AA389" s="771"/>
      <c r="AB389" s="84"/>
      <c r="AC389" s="84"/>
      <c r="AD389" s="84"/>
      <c r="AE389" s="84"/>
      <c r="AF389" s="84"/>
      <c r="AG389" s="84"/>
      <c r="AH389" s="84"/>
      <c r="AI389" s="84"/>
      <c r="AJ389" s="84"/>
      <c r="AK389" s="84"/>
      <c r="AL389" s="84"/>
      <c r="AM389" s="771"/>
      <c r="AN389" s="84"/>
      <c r="AO389" s="84"/>
      <c r="AP389" s="84"/>
      <c r="AQ389" s="84"/>
      <c r="AR389" s="84"/>
      <c r="AS389" s="84"/>
      <c r="AT389" s="84"/>
      <c r="AU389" s="84"/>
      <c r="AV389" s="84"/>
      <c r="AW389" s="84"/>
      <c r="AX389" s="84"/>
      <c r="AY389" s="771"/>
      <c r="AZ389" s="84"/>
      <c r="BA389" s="84"/>
      <c r="BB389" s="84"/>
      <c r="BC389" s="84"/>
      <c r="BD389" s="84"/>
      <c r="BE389" s="84"/>
      <c r="BF389" s="84"/>
      <c r="BG389" s="84"/>
      <c r="BH389" s="84"/>
      <c r="BI389" s="84"/>
      <c r="BJ389" s="84"/>
      <c r="BK389" s="771"/>
      <c r="BL389" s="84"/>
      <c r="BM389" s="84"/>
      <c r="BN389" s="84"/>
      <c r="BO389" s="84"/>
      <c r="BP389" s="84"/>
      <c r="BQ389" s="84"/>
      <c r="BR389" s="84"/>
      <c r="BS389" s="84"/>
      <c r="BT389" s="84"/>
      <c r="BU389" s="84"/>
      <c r="BV389" s="84"/>
      <c r="BW389" s="771"/>
      <c r="BX389" s="84"/>
      <c r="BY389" s="84"/>
      <c r="BZ389" s="84"/>
      <c r="CA389" s="84"/>
      <c r="CB389" s="84"/>
      <c r="CC389" s="84"/>
      <c r="CD389" s="84"/>
      <c r="CE389" s="84"/>
      <c r="CF389" s="84"/>
      <c r="CG389" s="84"/>
      <c r="CH389" s="84"/>
      <c r="CI389" s="771"/>
      <c r="CJ389" s="791"/>
      <c r="CK389" s="791"/>
      <c r="CL389" s="791"/>
      <c r="CM389" s="791"/>
      <c r="CN389" s="791"/>
      <c r="CO389" s="791"/>
      <c r="CP389" s="791"/>
      <c r="CQ389" s="791"/>
      <c r="CR389" s="791"/>
      <c r="CS389" s="791"/>
      <c r="CT389" s="791"/>
      <c r="CU389" s="793"/>
      <c r="CV389" s="791"/>
      <c r="CW389" s="791"/>
      <c r="CX389" s="791"/>
      <c r="CY389" s="791"/>
      <c r="CZ389" s="791"/>
      <c r="DA389" s="791"/>
      <c r="DB389" s="791"/>
      <c r="DC389" s="791"/>
      <c r="DD389" s="791"/>
      <c r="DE389" s="791"/>
      <c r="DF389" s="791"/>
      <c r="DG389" s="793"/>
    </row>
    <row r="390" spans="1:111" ht="16">
      <c r="A390" s="209"/>
      <c r="B390" s="331"/>
      <c r="C390" s="1115"/>
      <c r="D390" s="84"/>
      <c r="E390" s="84"/>
      <c r="F390" s="84"/>
      <c r="G390" s="84"/>
      <c r="H390" s="84"/>
      <c r="I390" s="84"/>
      <c r="J390" s="84"/>
      <c r="K390" s="84"/>
      <c r="L390" s="84"/>
      <c r="M390" s="84"/>
      <c r="N390" s="84"/>
      <c r="O390" s="84"/>
      <c r="P390" s="84"/>
      <c r="Q390" s="84"/>
      <c r="R390" s="84"/>
      <c r="S390" s="84"/>
      <c r="T390" s="84"/>
      <c r="U390" s="84"/>
      <c r="V390" s="84"/>
      <c r="W390" s="84"/>
      <c r="X390" s="84"/>
      <c r="Y390" s="84"/>
      <c r="Z390" s="84"/>
      <c r="AA390" s="771"/>
      <c r="AB390" s="84"/>
      <c r="AC390" s="84"/>
      <c r="AD390" s="84"/>
      <c r="AE390" s="84"/>
      <c r="AF390" s="84"/>
      <c r="AG390" s="84"/>
      <c r="AH390" s="84"/>
      <c r="AI390" s="84"/>
      <c r="AJ390" s="84"/>
      <c r="AK390" s="84"/>
      <c r="AL390" s="84"/>
      <c r="AM390" s="771"/>
      <c r="AN390" s="84"/>
      <c r="AO390" s="84"/>
      <c r="AP390" s="84"/>
      <c r="AQ390" s="84"/>
      <c r="AR390" s="84"/>
      <c r="AS390" s="84"/>
      <c r="AT390" s="84"/>
      <c r="AU390" s="84"/>
      <c r="AV390" s="84"/>
      <c r="AW390" s="84"/>
      <c r="AX390" s="84"/>
      <c r="AY390" s="771"/>
      <c r="AZ390" s="84"/>
      <c r="BA390" s="84"/>
      <c r="BB390" s="84"/>
      <c r="BC390" s="84"/>
      <c r="BD390" s="84"/>
      <c r="BE390" s="84"/>
      <c r="BF390" s="84"/>
      <c r="BG390" s="84"/>
      <c r="BH390" s="84"/>
      <c r="BI390" s="84"/>
      <c r="BJ390" s="84"/>
      <c r="BK390" s="771"/>
      <c r="BL390" s="84"/>
      <c r="BM390" s="84"/>
      <c r="BN390" s="84"/>
      <c r="BO390" s="84"/>
      <c r="BP390" s="84"/>
      <c r="BQ390" s="84"/>
      <c r="BR390" s="84"/>
      <c r="BS390" s="84"/>
      <c r="BT390" s="84"/>
      <c r="BU390" s="84"/>
      <c r="BV390" s="84"/>
      <c r="BW390" s="771"/>
      <c r="BX390" s="84"/>
      <c r="BY390" s="84"/>
      <c r="BZ390" s="84"/>
      <c r="CA390" s="84"/>
      <c r="CB390" s="84"/>
      <c r="CC390" s="84"/>
      <c r="CD390" s="84"/>
      <c r="CE390" s="84"/>
      <c r="CF390" s="84"/>
      <c r="CG390" s="84"/>
      <c r="CH390" s="84"/>
      <c r="CI390" s="771"/>
      <c r="CJ390" s="791"/>
      <c r="CK390" s="791"/>
      <c r="CL390" s="791"/>
      <c r="CM390" s="791"/>
      <c r="CN390" s="791"/>
      <c r="CO390" s="791"/>
      <c r="CP390" s="791"/>
      <c r="CQ390" s="791"/>
      <c r="CR390" s="791"/>
      <c r="CS390" s="791"/>
      <c r="CT390" s="791"/>
      <c r="CU390" s="793"/>
      <c r="CV390" s="791"/>
      <c r="CW390" s="791"/>
      <c r="CX390" s="791"/>
      <c r="CY390" s="791"/>
      <c r="CZ390" s="791"/>
      <c r="DA390" s="791"/>
      <c r="DB390" s="791"/>
      <c r="DC390" s="791"/>
      <c r="DD390" s="791"/>
      <c r="DE390" s="791"/>
      <c r="DF390" s="791"/>
      <c r="DG390" s="793"/>
    </row>
    <row r="391" spans="1:111" ht="16">
      <c r="A391" s="209"/>
      <c r="B391" s="331"/>
      <c r="C391" s="1115"/>
      <c r="D391" s="84"/>
      <c r="E391" s="84"/>
      <c r="F391" s="84"/>
      <c r="G391" s="84"/>
      <c r="H391" s="84"/>
      <c r="I391" s="84"/>
      <c r="J391" s="84"/>
      <c r="K391" s="84"/>
      <c r="L391" s="84"/>
      <c r="M391" s="84"/>
      <c r="N391" s="84"/>
      <c r="O391" s="84"/>
      <c r="P391" s="84"/>
      <c r="Q391" s="84"/>
      <c r="R391" s="84"/>
      <c r="S391" s="84"/>
      <c r="T391" s="84"/>
      <c r="U391" s="84"/>
      <c r="V391" s="84"/>
      <c r="W391" s="84"/>
      <c r="X391" s="84"/>
      <c r="Y391" s="84"/>
      <c r="Z391" s="84"/>
      <c r="AA391" s="771"/>
      <c r="AB391" s="84"/>
      <c r="AC391" s="84"/>
      <c r="AD391" s="84"/>
      <c r="AE391" s="84"/>
      <c r="AF391" s="84"/>
      <c r="AG391" s="84"/>
      <c r="AH391" s="84"/>
      <c r="AI391" s="84"/>
      <c r="AJ391" s="84"/>
      <c r="AK391" s="84"/>
      <c r="AL391" s="84"/>
      <c r="AM391" s="771"/>
      <c r="AN391" s="84"/>
      <c r="AO391" s="84"/>
      <c r="AP391" s="84"/>
      <c r="AQ391" s="84"/>
      <c r="AR391" s="84"/>
      <c r="AS391" s="84"/>
      <c r="AT391" s="84"/>
      <c r="AU391" s="84"/>
      <c r="AV391" s="84"/>
      <c r="AW391" s="84"/>
      <c r="AX391" s="84"/>
      <c r="AY391" s="771"/>
      <c r="AZ391" s="84"/>
      <c r="BA391" s="84"/>
      <c r="BB391" s="84"/>
      <c r="BC391" s="84"/>
      <c r="BD391" s="84"/>
      <c r="BE391" s="84"/>
      <c r="BF391" s="84"/>
      <c r="BG391" s="84"/>
      <c r="BH391" s="84"/>
      <c r="BI391" s="84"/>
      <c r="BJ391" s="84"/>
      <c r="BK391" s="771"/>
      <c r="BL391" s="84"/>
      <c r="BM391" s="84"/>
      <c r="BN391" s="84"/>
      <c r="BO391" s="84"/>
      <c r="BP391" s="84"/>
      <c r="BQ391" s="84"/>
      <c r="BR391" s="84"/>
      <c r="BS391" s="84"/>
      <c r="BT391" s="84"/>
      <c r="BU391" s="84"/>
      <c r="BV391" s="84"/>
      <c r="BW391" s="771"/>
      <c r="BX391" s="84"/>
      <c r="BY391" s="84"/>
      <c r="BZ391" s="84"/>
      <c r="CA391" s="84"/>
      <c r="CB391" s="84"/>
      <c r="CC391" s="84"/>
      <c r="CD391" s="84"/>
      <c r="CE391" s="84"/>
      <c r="CF391" s="84"/>
      <c r="CG391" s="84"/>
      <c r="CH391" s="84"/>
      <c r="CI391" s="771"/>
      <c r="CJ391" s="791"/>
      <c r="CK391" s="791"/>
      <c r="CL391" s="791"/>
      <c r="CM391" s="791"/>
      <c r="CN391" s="791"/>
      <c r="CO391" s="791"/>
      <c r="CP391" s="791"/>
      <c r="CQ391" s="791"/>
      <c r="CR391" s="791"/>
      <c r="CS391" s="791"/>
      <c r="CT391" s="791"/>
      <c r="CU391" s="793"/>
      <c r="CV391" s="791"/>
      <c r="CW391" s="791"/>
      <c r="CX391" s="791"/>
      <c r="CY391" s="791"/>
      <c r="CZ391" s="791"/>
      <c r="DA391" s="791"/>
      <c r="DB391" s="791"/>
      <c r="DC391" s="791"/>
      <c r="DD391" s="791"/>
      <c r="DE391" s="791"/>
      <c r="DF391" s="791"/>
      <c r="DG391" s="793"/>
    </row>
    <row r="392" spans="1:111" ht="16">
      <c r="A392" s="209"/>
      <c r="B392" s="331"/>
      <c r="C392" s="1115"/>
      <c r="D392" s="84"/>
      <c r="E392" s="84"/>
      <c r="F392" s="84"/>
      <c r="G392" s="84"/>
      <c r="H392" s="84"/>
      <c r="I392" s="84"/>
      <c r="J392" s="84"/>
      <c r="K392" s="84"/>
      <c r="L392" s="84"/>
      <c r="M392" s="84"/>
      <c r="N392" s="84"/>
      <c r="O392" s="84"/>
      <c r="P392" s="84"/>
      <c r="Q392" s="84"/>
      <c r="R392" s="84"/>
      <c r="S392" s="84"/>
      <c r="T392" s="84"/>
      <c r="U392" s="84"/>
      <c r="V392" s="84"/>
      <c r="W392" s="84"/>
      <c r="X392" s="84"/>
      <c r="Y392" s="84"/>
      <c r="Z392" s="84"/>
      <c r="AA392" s="771"/>
      <c r="AB392" s="84"/>
      <c r="AC392" s="84"/>
      <c r="AD392" s="84"/>
      <c r="AE392" s="84"/>
      <c r="AF392" s="84"/>
      <c r="AG392" s="84"/>
      <c r="AH392" s="84"/>
      <c r="AI392" s="84"/>
      <c r="AJ392" s="84"/>
      <c r="AK392" s="84"/>
      <c r="AL392" s="84"/>
      <c r="AM392" s="771"/>
      <c r="AN392" s="84"/>
      <c r="AO392" s="84"/>
      <c r="AP392" s="84"/>
      <c r="AQ392" s="84"/>
      <c r="AR392" s="84"/>
      <c r="AS392" s="84"/>
      <c r="AT392" s="84"/>
      <c r="AU392" s="84"/>
      <c r="AV392" s="84"/>
      <c r="AW392" s="84"/>
      <c r="AX392" s="84"/>
      <c r="AY392" s="771"/>
      <c r="AZ392" s="84"/>
      <c r="BA392" s="84"/>
      <c r="BB392" s="84"/>
      <c r="BC392" s="84"/>
      <c r="BD392" s="84"/>
      <c r="BE392" s="84"/>
      <c r="BF392" s="84"/>
      <c r="BG392" s="84"/>
      <c r="BH392" s="84"/>
      <c r="BI392" s="84"/>
      <c r="BJ392" s="84"/>
      <c r="BK392" s="771"/>
      <c r="BL392" s="84"/>
      <c r="BM392" s="84"/>
      <c r="BN392" s="84"/>
      <c r="BO392" s="84"/>
      <c r="BP392" s="84"/>
      <c r="BQ392" s="84"/>
      <c r="BR392" s="84"/>
      <c r="BS392" s="84"/>
      <c r="BT392" s="84"/>
      <c r="BU392" s="84"/>
      <c r="BV392" s="84"/>
      <c r="BW392" s="771"/>
      <c r="BX392" s="84"/>
      <c r="BY392" s="84"/>
      <c r="BZ392" s="84"/>
      <c r="CA392" s="84"/>
      <c r="CB392" s="84"/>
      <c r="CC392" s="84"/>
      <c r="CD392" s="84"/>
      <c r="CE392" s="84"/>
      <c r="CF392" s="84"/>
      <c r="CG392" s="84"/>
      <c r="CH392" s="84"/>
      <c r="CI392" s="771"/>
      <c r="CJ392" s="791"/>
      <c r="CK392" s="791"/>
      <c r="CL392" s="791"/>
      <c r="CM392" s="791"/>
      <c r="CN392" s="791"/>
      <c r="CO392" s="791"/>
      <c r="CP392" s="791"/>
      <c r="CQ392" s="791"/>
      <c r="CR392" s="791"/>
      <c r="CS392" s="791"/>
      <c r="CT392" s="791"/>
      <c r="CU392" s="793"/>
      <c r="CV392" s="791"/>
      <c r="CW392" s="791"/>
      <c r="CX392" s="791"/>
      <c r="CY392" s="791"/>
      <c r="CZ392" s="791"/>
      <c r="DA392" s="791"/>
      <c r="DB392" s="791"/>
      <c r="DC392" s="791"/>
      <c r="DD392" s="791"/>
      <c r="DE392" s="791"/>
      <c r="DF392" s="791"/>
      <c r="DG392" s="793"/>
    </row>
    <row r="393" spans="1:111" ht="16">
      <c r="A393" s="209"/>
      <c r="B393" s="331"/>
      <c r="C393" s="1115"/>
      <c r="D393" s="84"/>
      <c r="E393" s="84"/>
      <c r="F393" s="84"/>
      <c r="G393" s="84"/>
      <c r="H393" s="84"/>
      <c r="I393" s="84"/>
      <c r="J393" s="84"/>
      <c r="K393" s="84"/>
      <c r="L393" s="84"/>
      <c r="M393" s="84"/>
      <c r="N393" s="84"/>
      <c r="O393" s="84"/>
      <c r="P393" s="84"/>
      <c r="Q393" s="84"/>
      <c r="R393" s="84"/>
      <c r="S393" s="84"/>
      <c r="T393" s="84"/>
      <c r="U393" s="84"/>
      <c r="V393" s="84"/>
      <c r="W393" s="84"/>
      <c r="X393" s="84"/>
      <c r="Y393" s="84"/>
      <c r="Z393" s="84"/>
      <c r="AA393" s="771"/>
      <c r="AB393" s="84"/>
      <c r="AC393" s="84"/>
      <c r="AD393" s="84"/>
      <c r="AE393" s="84"/>
      <c r="AF393" s="84"/>
      <c r="AG393" s="84"/>
      <c r="AH393" s="84"/>
      <c r="AI393" s="84"/>
      <c r="AJ393" s="84"/>
      <c r="AK393" s="84"/>
      <c r="AL393" s="84"/>
      <c r="AM393" s="771"/>
      <c r="AN393" s="84"/>
      <c r="AO393" s="84"/>
      <c r="AP393" s="84"/>
      <c r="AQ393" s="84"/>
      <c r="AR393" s="84"/>
      <c r="AS393" s="84"/>
      <c r="AT393" s="84"/>
      <c r="AU393" s="84"/>
      <c r="AV393" s="84"/>
      <c r="AW393" s="84"/>
      <c r="AX393" s="84"/>
      <c r="AY393" s="771"/>
      <c r="AZ393" s="84"/>
      <c r="BA393" s="84"/>
      <c r="BB393" s="84"/>
      <c r="BC393" s="84"/>
      <c r="BD393" s="84"/>
      <c r="BE393" s="84"/>
      <c r="BF393" s="84"/>
      <c r="BG393" s="84"/>
      <c r="BH393" s="84"/>
      <c r="BI393" s="84"/>
      <c r="BJ393" s="84"/>
      <c r="BK393" s="771"/>
      <c r="BL393" s="84"/>
      <c r="BM393" s="84"/>
      <c r="BN393" s="84"/>
      <c r="BO393" s="84"/>
      <c r="BP393" s="84"/>
      <c r="BQ393" s="84"/>
      <c r="BR393" s="84"/>
      <c r="BS393" s="84"/>
      <c r="BT393" s="84"/>
      <c r="BU393" s="84"/>
      <c r="BV393" s="84"/>
      <c r="BW393" s="771"/>
      <c r="BX393" s="84"/>
      <c r="BY393" s="84"/>
      <c r="BZ393" s="84"/>
      <c r="CA393" s="84"/>
      <c r="CB393" s="84"/>
      <c r="CC393" s="84"/>
      <c r="CD393" s="84"/>
      <c r="CE393" s="84"/>
      <c r="CF393" s="84"/>
      <c r="CG393" s="84"/>
      <c r="CH393" s="84"/>
      <c r="CI393" s="771"/>
      <c r="CJ393" s="791"/>
      <c r="CK393" s="791"/>
      <c r="CL393" s="791"/>
      <c r="CM393" s="791"/>
      <c r="CN393" s="791"/>
      <c r="CO393" s="791"/>
      <c r="CP393" s="791"/>
      <c r="CQ393" s="791"/>
      <c r="CR393" s="791"/>
      <c r="CS393" s="791"/>
      <c r="CT393" s="791"/>
      <c r="CU393" s="793"/>
      <c r="CV393" s="791"/>
      <c r="CW393" s="791"/>
      <c r="CX393" s="791"/>
      <c r="CY393" s="791"/>
      <c r="CZ393" s="791"/>
      <c r="DA393" s="791"/>
      <c r="DB393" s="791"/>
      <c r="DC393" s="791"/>
      <c r="DD393" s="791"/>
      <c r="DE393" s="791"/>
      <c r="DF393" s="791"/>
      <c r="DG393" s="793"/>
    </row>
    <row r="394" spans="1:111" ht="16">
      <c r="A394" s="209"/>
      <c r="B394" s="331"/>
      <c r="C394" s="1115"/>
      <c r="D394" s="84"/>
      <c r="E394" s="84"/>
      <c r="F394" s="84"/>
      <c r="G394" s="84"/>
      <c r="H394" s="84"/>
      <c r="I394" s="84"/>
      <c r="J394" s="84"/>
      <c r="K394" s="84"/>
      <c r="L394" s="84"/>
      <c r="M394" s="84"/>
      <c r="N394" s="84"/>
      <c r="O394" s="84"/>
      <c r="P394" s="84"/>
      <c r="Q394" s="84"/>
      <c r="R394" s="84"/>
      <c r="S394" s="84"/>
      <c r="T394" s="84"/>
      <c r="U394" s="84"/>
      <c r="V394" s="84"/>
      <c r="W394" s="84"/>
      <c r="X394" s="84"/>
      <c r="Y394" s="84"/>
      <c r="Z394" s="84"/>
      <c r="AA394" s="771"/>
      <c r="AB394" s="84"/>
      <c r="AC394" s="84"/>
      <c r="AD394" s="84"/>
      <c r="AE394" s="84"/>
      <c r="AF394" s="84"/>
      <c r="AG394" s="84"/>
      <c r="AH394" s="84"/>
      <c r="AI394" s="84"/>
      <c r="AJ394" s="84"/>
      <c r="AK394" s="84"/>
      <c r="AL394" s="84"/>
      <c r="AM394" s="771"/>
      <c r="AN394" s="84"/>
      <c r="AO394" s="84"/>
      <c r="AP394" s="84"/>
      <c r="AQ394" s="84"/>
      <c r="AR394" s="84"/>
      <c r="AS394" s="84"/>
      <c r="AT394" s="84"/>
      <c r="AU394" s="84"/>
      <c r="AV394" s="84"/>
      <c r="AW394" s="84"/>
      <c r="AX394" s="84"/>
      <c r="AY394" s="771"/>
      <c r="AZ394" s="84"/>
      <c r="BA394" s="84"/>
      <c r="BB394" s="84"/>
      <c r="BC394" s="84"/>
      <c r="BD394" s="84"/>
      <c r="BE394" s="84"/>
      <c r="BF394" s="84"/>
      <c r="BG394" s="84"/>
      <c r="BH394" s="84"/>
      <c r="BI394" s="84"/>
      <c r="BJ394" s="84"/>
      <c r="BK394" s="771"/>
      <c r="BL394" s="84"/>
      <c r="BM394" s="84"/>
      <c r="BN394" s="84"/>
      <c r="BO394" s="84"/>
      <c r="BP394" s="84"/>
      <c r="BQ394" s="84"/>
      <c r="BR394" s="84"/>
      <c r="BS394" s="84"/>
      <c r="BT394" s="84"/>
      <c r="BU394" s="84"/>
      <c r="BV394" s="84"/>
      <c r="BW394" s="771"/>
      <c r="BX394" s="84"/>
      <c r="BY394" s="84"/>
      <c r="BZ394" s="84"/>
      <c r="CA394" s="84"/>
      <c r="CB394" s="84"/>
      <c r="CC394" s="84"/>
      <c r="CD394" s="84"/>
      <c r="CE394" s="84"/>
      <c r="CF394" s="84"/>
      <c r="CG394" s="84"/>
      <c r="CH394" s="84"/>
      <c r="CI394" s="771"/>
      <c r="CJ394" s="791"/>
      <c r="CK394" s="791"/>
      <c r="CL394" s="791"/>
      <c r="CM394" s="791"/>
      <c r="CN394" s="791"/>
      <c r="CO394" s="791"/>
      <c r="CP394" s="791"/>
      <c r="CQ394" s="791"/>
      <c r="CR394" s="791"/>
      <c r="CS394" s="791"/>
      <c r="CT394" s="791"/>
      <c r="CU394" s="793"/>
      <c r="CV394" s="791"/>
      <c r="CW394" s="791"/>
      <c r="CX394" s="791"/>
      <c r="CY394" s="791"/>
      <c r="CZ394" s="791"/>
      <c r="DA394" s="791"/>
      <c r="DB394" s="791"/>
      <c r="DC394" s="791"/>
      <c r="DD394" s="791"/>
      <c r="DE394" s="791"/>
      <c r="DF394" s="791"/>
      <c r="DG394" s="793"/>
    </row>
    <row r="395" spans="1:111" ht="16">
      <c r="A395" s="209"/>
      <c r="B395" s="331"/>
      <c r="C395" s="1115"/>
      <c r="D395" s="84"/>
      <c r="E395" s="84"/>
      <c r="F395" s="84"/>
      <c r="G395" s="84"/>
      <c r="H395" s="84"/>
      <c r="I395" s="84"/>
      <c r="J395" s="84"/>
      <c r="K395" s="84"/>
      <c r="L395" s="84"/>
      <c r="M395" s="84"/>
      <c r="N395" s="84"/>
      <c r="O395" s="84"/>
      <c r="P395" s="84"/>
      <c r="Q395" s="84"/>
      <c r="R395" s="84"/>
      <c r="S395" s="84"/>
      <c r="T395" s="84"/>
      <c r="U395" s="84"/>
      <c r="V395" s="84"/>
      <c r="W395" s="84"/>
      <c r="X395" s="84"/>
      <c r="Y395" s="84"/>
      <c r="Z395" s="84"/>
      <c r="AA395" s="771"/>
      <c r="AB395" s="84"/>
      <c r="AC395" s="84"/>
      <c r="AD395" s="84"/>
      <c r="AE395" s="84"/>
      <c r="AF395" s="84"/>
      <c r="AG395" s="84"/>
      <c r="AH395" s="84"/>
      <c r="AI395" s="84"/>
      <c r="AJ395" s="84"/>
      <c r="AK395" s="84"/>
      <c r="AL395" s="84"/>
      <c r="AM395" s="771"/>
      <c r="AN395" s="84"/>
      <c r="AO395" s="84"/>
      <c r="AP395" s="84"/>
      <c r="AQ395" s="84"/>
      <c r="AR395" s="84"/>
      <c r="AS395" s="84"/>
      <c r="AT395" s="84"/>
      <c r="AU395" s="84"/>
      <c r="AV395" s="84"/>
      <c r="AW395" s="84"/>
      <c r="AX395" s="84"/>
      <c r="AY395" s="771"/>
      <c r="AZ395" s="84"/>
      <c r="BA395" s="84"/>
      <c r="BB395" s="84"/>
      <c r="BC395" s="84"/>
      <c r="BD395" s="84"/>
      <c r="BE395" s="84"/>
      <c r="BF395" s="84"/>
      <c r="BG395" s="84"/>
      <c r="BH395" s="84"/>
      <c r="BI395" s="84"/>
      <c r="BJ395" s="84"/>
      <c r="BK395" s="771"/>
      <c r="BL395" s="84"/>
      <c r="BM395" s="84"/>
      <c r="BN395" s="84"/>
      <c r="BO395" s="84"/>
      <c r="BP395" s="84"/>
      <c r="BQ395" s="84"/>
      <c r="BR395" s="84"/>
      <c r="BS395" s="84"/>
      <c r="BT395" s="84"/>
      <c r="BU395" s="84"/>
      <c r="BV395" s="84"/>
      <c r="BW395" s="771"/>
      <c r="BX395" s="84"/>
      <c r="BY395" s="84"/>
      <c r="BZ395" s="84"/>
      <c r="CA395" s="84"/>
      <c r="CB395" s="84"/>
      <c r="CC395" s="84"/>
      <c r="CD395" s="84"/>
      <c r="CE395" s="84"/>
      <c r="CF395" s="84"/>
      <c r="CG395" s="84"/>
      <c r="CH395" s="84"/>
      <c r="CI395" s="771"/>
      <c r="CJ395" s="791"/>
      <c r="CK395" s="791"/>
      <c r="CL395" s="791"/>
      <c r="CM395" s="791"/>
      <c r="CN395" s="791"/>
      <c r="CO395" s="791"/>
      <c r="CP395" s="791"/>
      <c r="CQ395" s="791"/>
      <c r="CR395" s="791"/>
      <c r="CS395" s="791"/>
      <c r="CT395" s="791"/>
      <c r="CU395" s="793"/>
      <c r="CV395" s="791"/>
      <c r="CW395" s="791"/>
      <c r="CX395" s="791"/>
      <c r="CY395" s="791"/>
      <c r="CZ395" s="791"/>
      <c r="DA395" s="791"/>
      <c r="DB395" s="791"/>
      <c r="DC395" s="791"/>
      <c r="DD395" s="791"/>
      <c r="DE395" s="791"/>
      <c r="DF395" s="791"/>
      <c r="DG395" s="793"/>
    </row>
    <row r="396" spans="1:111" ht="16">
      <c r="A396" s="209"/>
      <c r="B396" s="331"/>
      <c r="C396" s="1115"/>
      <c r="D396" s="84"/>
      <c r="E396" s="84"/>
      <c r="F396" s="84"/>
      <c r="G396" s="84"/>
      <c r="H396" s="84"/>
      <c r="I396" s="84"/>
      <c r="J396" s="84"/>
      <c r="K396" s="84"/>
      <c r="L396" s="84"/>
      <c r="M396" s="84"/>
      <c r="N396" s="84"/>
      <c r="O396" s="84"/>
      <c r="P396" s="84"/>
      <c r="Q396" s="84"/>
      <c r="R396" s="84"/>
      <c r="S396" s="84"/>
      <c r="T396" s="84"/>
      <c r="U396" s="84"/>
      <c r="V396" s="84"/>
      <c r="W396" s="84"/>
      <c r="X396" s="84"/>
      <c r="Y396" s="84"/>
      <c r="Z396" s="84"/>
      <c r="AA396" s="771"/>
      <c r="AB396" s="84"/>
      <c r="AC396" s="84"/>
      <c r="AD396" s="84"/>
      <c r="AE396" s="84"/>
      <c r="AF396" s="84"/>
      <c r="AG396" s="84"/>
      <c r="AH396" s="84"/>
      <c r="AI396" s="84"/>
      <c r="AJ396" s="84"/>
      <c r="AK396" s="84"/>
      <c r="AL396" s="84"/>
      <c r="AM396" s="771"/>
      <c r="AN396" s="84"/>
      <c r="AO396" s="84"/>
      <c r="AP396" s="84"/>
      <c r="AQ396" s="84"/>
      <c r="AR396" s="84"/>
      <c r="AS396" s="84"/>
      <c r="AT396" s="84"/>
      <c r="AU396" s="84"/>
      <c r="AV396" s="84"/>
      <c r="AW396" s="84"/>
      <c r="AX396" s="84"/>
      <c r="AY396" s="771"/>
      <c r="AZ396" s="84"/>
      <c r="BA396" s="84"/>
      <c r="BB396" s="84"/>
      <c r="BC396" s="84"/>
      <c r="BD396" s="84"/>
      <c r="BE396" s="84"/>
      <c r="BF396" s="84"/>
      <c r="BG396" s="84"/>
      <c r="BH396" s="84"/>
      <c r="BI396" s="84"/>
      <c r="BJ396" s="84"/>
      <c r="BK396" s="771"/>
      <c r="BL396" s="84"/>
      <c r="BM396" s="84"/>
      <c r="BN396" s="84"/>
      <c r="BO396" s="84"/>
      <c r="BP396" s="84"/>
      <c r="BQ396" s="84"/>
      <c r="BR396" s="84"/>
      <c r="BS396" s="84"/>
      <c r="BT396" s="84"/>
      <c r="BU396" s="84"/>
      <c r="BV396" s="84"/>
      <c r="BW396" s="771"/>
      <c r="BX396" s="84"/>
      <c r="BY396" s="84"/>
      <c r="BZ396" s="84"/>
      <c r="CA396" s="84"/>
      <c r="CB396" s="84"/>
      <c r="CC396" s="84"/>
      <c r="CD396" s="84"/>
      <c r="CE396" s="84"/>
      <c r="CF396" s="84"/>
      <c r="CG396" s="84"/>
      <c r="CH396" s="84"/>
      <c r="CI396" s="771"/>
      <c r="CJ396" s="791"/>
      <c r="CK396" s="791"/>
      <c r="CL396" s="791"/>
      <c r="CM396" s="791"/>
      <c r="CN396" s="791"/>
      <c r="CO396" s="791"/>
      <c r="CP396" s="791"/>
      <c r="CQ396" s="791"/>
      <c r="CR396" s="791"/>
      <c r="CS396" s="791"/>
      <c r="CT396" s="791"/>
      <c r="CU396" s="793"/>
      <c r="CV396" s="791"/>
      <c r="CW396" s="791"/>
      <c r="CX396" s="791"/>
      <c r="CY396" s="791"/>
      <c r="CZ396" s="791"/>
      <c r="DA396" s="791"/>
      <c r="DB396" s="791"/>
      <c r="DC396" s="791"/>
      <c r="DD396" s="791"/>
      <c r="DE396" s="791"/>
      <c r="DF396" s="791"/>
      <c r="DG396" s="793"/>
    </row>
    <row r="397" spans="1:111" ht="16">
      <c r="A397" s="209"/>
      <c r="B397" s="331"/>
      <c r="C397" s="1115"/>
      <c r="D397" s="84"/>
      <c r="E397" s="84"/>
      <c r="F397" s="84"/>
      <c r="G397" s="84"/>
      <c r="H397" s="84"/>
      <c r="I397" s="84"/>
      <c r="J397" s="84"/>
      <c r="K397" s="84"/>
      <c r="L397" s="84"/>
      <c r="M397" s="84"/>
      <c r="N397" s="84"/>
      <c r="O397" s="84"/>
      <c r="P397" s="84"/>
      <c r="Q397" s="84"/>
      <c r="R397" s="84"/>
      <c r="S397" s="84"/>
      <c r="T397" s="84"/>
      <c r="U397" s="84"/>
      <c r="V397" s="84"/>
      <c r="W397" s="84"/>
      <c r="X397" s="84"/>
      <c r="Y397" s="84"/>
      <c r="Z397" s="84"/>
      <c r="AA397" s="771"/>
      <c r="AB397" s="84"/>
      <c r="AC397" s="84"/>
      <c r="AD397" s="84"/>
      <c r="AE397" s="84"/>
      <c r="AF397" s="84"/>
      <c r="AG397" s="84"/>
      <c r="AH397" s="84"/>
      <c r="AI397" s="84"/>
      <c r="AJ397" s="84"/>
      <c r="AK397" s="84"/>
      <c r="AL397" s="84"/>
      <c r="AM397" s="771"/>
      <c r="AN397" s="84"/>
      <c r="AO397" s="84"/>
      <c r="AP397" s="84"/>
      <c r="AQ397" s="84"/>
      <c r="AR397" s="84"/>
      <c r="AS397" s="84"/>
      <c r="AT397" s="84"/>
      <c r="AU397" s="84"/>
      <c r="AV397" s="84"/>
      <c r="AW397" s="84"/>
      <c r="AX397" s="84"/>
      <c r="AY397" s="771"/>
      <c r="AZ397" s="84"/>
      <c r="BA397" s="84"/>
      <c r="BB397" s="84"/>
      <c r="BC397" s="84"/>
      <c r="BD397" s="84"/>
      <c r="BE397" s="84"/>
      <c r="BF397" s="84"/>
      <c r="BG397" s="84"/>
      <c r="BH397" s="84"/>
      <c r="BI397" s="84"/>
      <c r="BJ397" s="84"/>
      <c r="BK397" s="771"/>
      <c r="BL397" s="84"/>
      <c r="BM397" s="84"/>
      <c r="BN397" s="84"/>
      <c r="BO397" s="84"/>
      <c r="BP397" s="84"/>
      <c r="BQ397" s="84"/>
      <c r="BR397" s="84"/>
      <c r="BS397" s="84"/>
      <c r="BT397" s="84"/>
      <c r="BU397" s="84"/>
      <c r="BV397" s="84"/>
      <c r="BW397" s="771"/>
      <c r="BX397" s="84"/>
      <c r="BY397" s="84"/>
      <c r="BZ397" s="84"/>
      <c r="CA397" s="84"/>
      <c r="CB397" s="84"/>
      <c r="CC397" s="84"/>
      <c r="CD397" s="84"/>
      <c r="CE397" s="84"/>
      <c r="CF397" s="84"/>
      <c r="CG397" s="84"/>
      <c r="CH397" s="84"/>
      <c r="CI397" s="771"/>
      <c r="CJ397" s="791"/>
      <c r="CK397" s="791"/>
      <c r="CL397" s="791"/>
      <c r="CM397" s="791"/>
      <c r="CN397" s="791"/>
      <c r="CO397" s="791"/>
      <c r="CP397" s="791"/>
      <c r="CQ397" s="791"/>
      <c r="CR397" s="791"/>
      <c r="CS397" s="791"/>
      <c r="CT397" s="791"/>
      <c r="CU397" s="793"/>
      <c r="CV397" s="791"/>
      <c r="CW397" s="791"/>
      <c r="CX397" s="791"/>
      <c r="CY397" s="791"/>
      <c r="CZ397" s="791"/>
      <c r="DA397" s="791"/>
      <c r="DB397" s="791"/>
      <c r="DC397" s="791"/>
      <c r="DD397" s="791"/>
      <c r="DE397" s="791"/>
      <c r="DF397" s="791"/>
      <c r="DG397" s="793"/>
    </row>
    <row r="398" spans="1:111" ht="16">
      <c r="A398" s="209"/>
      <c r="B398" s="331"/>
      <c r="C398" s="1115"/>
      <c r="D398" s="84"/>
      <c r="E398" s="84"/>
      <c r="F398" s="84"/>
      <c r="G398" s="84"/>
      <c r="H398" s="84"/>
      <c r="I398" s="84"/>
      <c r="J398" s="84"/>
      <c r="K398" s="84"/>
      <c r="L398" s="84"/>
      <c r="M398" s="84"/>
      <c r="N398" s="84"/>
      <c r="O398" s="84"/>
      <c r="P398" s="84"/>
      <c r="Q398" s="84"/>
      <c r="R398" s="84"/>
      <c r="S398" s="84"/>
      <c r="T398" s="84"/>
      <c r="U398" s="84"/>
      <c r="V398" s="84"/>
      <c r="W398" s="84"/>
      <c r="X398" s="84"/>
      <c r="Y398" s="84"/>
      <c r="Z398" s="84"/>
      <c r="AA398" s="771"/>
      <c r="AB398" s="84"/>
      <c r="AC398" s="84"/>
      <c r="AD398" s="84"/>
      <c r="AE398" s="84"/>
      <c r="AF398" s="84"/>
      <c r="AG398" s="84"/>
      <c r="AH398" s="84"/>
      <c r="AI398" s="84"/>
      <c r="AJ398" s="84"/>
      <c r="AK398" s="84"/>
      <c r="AL398" s="84"/>
      <c r="AM398" s="771"/>
      <c r="AN398" s="84"/>
      <c r="AO398" s="84"/>
      <c r="AP398" s="84"/>
      <c r="AQ398" s="84"/>
      <c r="AR398" s="84"/>
      <c r="AS398" s="84"/>
      <c r="AT398" s="84"/>
      <c r="AU398" s="84"/>
      <c r="AV398" s="84"/>
      <c r="AW398" s="84"/>
      <c r="AX398" s="84"/>
      <c r="AY398" s="771"/>
      <c r="AZ398" s="84"/>
      <c r="BA398" s="84"/>
      <c r="BB398" s="84"/>
      <c r="BC398" s="84"/>
      <c r="BD398" s="84"/>
      <c r="BE398" s="84"/>
      <c r="BF398" s="84"/>
      <c r="BG398" s="84"/>
      <c r="BH398" s="84"/>
      <c r="BI398" s="84"/>
      <c r="BJ398" s="84"/>
      <c r="BK398" s="771"/>
      <c r="BL398" s="84"/>
      <c r="BM398" s="84"/>
      <c r="BN398" s="84"/>
      <c r="BO398" s="84"/>
      <c r="BP398" s="84"/>
      <c r="BQ398" s="84"/>
      <c r="BR398" s="84"/>
      <c r="BS398" s="84"/>
      <c r="BT398" s="84"/>
      <c r="BU398" s="84"/>
      <c r="BV398" s="84"/>
      <c r="BW398" s="771"/>
      <c r="BX398" s="84"/>
      <c r="BY398" s="84"/>
      <c r="BZ398" s="84"/>
      <c r="CA398" s="84"/>
      <c r="CB398" s="84"/>
      <c r="CC398" s="84"/>
      <c r="CD398" s="84"/>
      <c r="CE398" s="84"/>
      <c r="CF398" s="84"/>
      <c r="CG398" s="84"/>
      <c r="CH398" s="84"/>
      <c r="CI398" s="771"/>
      <c r="CJ398" s="791"/>
      <c r="CK398" s="791"/>
      <c r="CL398" s="791"/>
      <c r="CM398" s="791"/>
      <c r="CN398" s="791"/>
      <c r="CO398" s="791"/>
      <c r="CP398" s="791"/>
      <c r="CQ398" s="791"/>
      <c r="CR398" s="791"/>
      <c r="CS398" s="791"/>
      <c r="CT398" s="791"/>
      <c r="CU398" s="793"/>
      <c r="CV398" s="791"/>
      <c r="CW398" s="791"/>
      <c r="CX398" s="791"/>
      <c r="CY398" s="791"/>
      <c r="CZ398" s="791"/>
      <c r="DA398" s="791"/>
      <c r="DB398" s="791"/>
      <c r="DC398" s="791"/>
      <c r="DD398" s="791"/>
      <c r="DE398" s="791"/>
      <c r="DF398" s="791"/>
      <c r="DG398" s="793"/>
    </row>
    <row r="399" spans="1:111" ht="16">
      <c r="A399" s="209"/>
      <c r="B399" s="331"/>
      <c r="C399" s="1115"/>
      <c r="D399" s="84"/>
      <c r="E399" s="84"/>
      <c r="F399" s="84"/>
      <c r="G399" s="84"/>
      <c r="H399" s="84"/>
      <c r="I399" s="84"/>
      <c r="J399" s="84"/>
      <c r="K399" s="84"/>
      <c r="L399" s="84"/>
      <c r="M399" s="84"/>
      <c r="N399" s="84"/>
      <c r="O399" s="84"/>
      <c r="P399" s="84"/>
      <c r="Q399" s="84"/>
      <c r="R399" s="84"/>
      <c r="S399" s="84"/>
      <c r="T399" s="84"/>
      <c r="U399" s="84"/>
      <c r="V399" s="84"/>
      <c r="W399" s="84"/>
      <c r="X399" s="84"/>
      <c r="Y399" s="84"/>
      <c r="Z399" s="84"/>
      <c r="AA399" s="771"/>
      <c r="AB399" s="84"/>
      <c r="AC399" s="84"/>
      <c r="AD399" s="84"/>
      <c r="AE399" s="84"/>
      <c r="AF399" s="84"/>
      <c r="AG399" s="84"/>
      <c r="AH399" s="84"/>
      <c r="AI399" s="84"/>
      <c r="AJ399" s="84"/>
      <c r="AK399" s="84"/>
      <c r="AL399" s="84"/>
      <c r="AM399" s="771"/>
      <c r="AN399" s="84"/>
      <c r="AO399" s="84"/>
      <c r="AP399" s="84"/>
      <c r="AQ399" s="84"/>
      <c r="AR399" s="84"/>
      <c r="AS399" s="84"/>
      <c r="AT399" s="84"/>
      <c r="AU399" s="84"/>
      <c r="AV399" s="84"/>
      <c r="AW399" s="84"/>
      <c r="AX399" s="84"/>
      <c r="AY399" s="771"/>
      <c r="AZ399" s="84"/>
      <c r="BA399" s="84"/>
      <c r="BB399" s="84"/>
      <c r="BC399" s="84"/>
      <c r="BD399" s="84"/>
      <c r="BE399" s="84"/>
      <c r="BF399" s="84"/>
      <c r="BG399" s="84"/>
      <c r="BH399" s="84"/>
      <c r="BI399" s="84"/>
      <c r="BJ399" s="84"/>
      <c r="BK399" s="771"/>
      <c r="BL399" s="84"/>
      <c r="BM399" s="84"/>
      <c r="BN399" s="84"/>
      <c r="BO399" s="84"/>
      <c r="BP399" s="84"/>
      <c r="BQ399" s="84"/>
      <c r="BR399" s="84"/>
      <c r="BS399" s="84"/>
      <c r="BT399" s="84"/>
      <c r="BU399" s="84"/>
      <c r="BV399" s="84"/>
      <c r="BW399" s="771"/>
      <c r="BX399" s="84"/>
      <c r="BY399" s="84"/>
      <c r="BZ399" s="84"/>
      <c r="CA399" s="84"/>
      <c r="CB399" s="84"/>
      <c r="CC399" s="84"/>
      <c r="CD399" s="84"/>
      <c r="CE399" s="84"/>
      <c r="CF399" s="84"/>
      <c r="CG399" s="84"/>
      <c r="CH399" s="84"/>
      <c r="CI399" s="771"/>
      <c r="CJ399" s="791"/>
      <c r="CK399" s="791"/>
      <c r="CL399" s="791"/>
      <c r="CM399" s="791"/>
      <c r="CN399" s="791"/>
      <c r="CO399" s="791"/>
      <c r="CP399" s="791"/>
      <c r="CQ399" s="791"/>
      <c r="CR399" s="791"/>
      <c r="CS399" s="791"/>
      <c r="CT399" s="791"/>
      <c r="CU399" s="793"/>
      <c r="CV399" s="791"/>
      <c r="CW399" s="791"/>
      <c r="CX399" s="791"/>
      <c r="CY399" s="791"/>
      <c r="CZ399" s="791"/>
      <c r="DA399" s="791"/>
      <c r="DB399" s="791"/>
      <c r="DC399" s="791"/>
      <c r="DD399" s="791"/>
      <c r="DE399" s="791"/>
      <c r="DF399" s="791"/>
      <c r="DG399" s="793"/>
    </row>
    <row r="400" spans="1:111" ht="16">
      <c r="A400" s="209"/>
      <c r="B400" s="331"/>
      <c r="C400" s="1115"/>
      <c r="D400" s="84"/>
      <c r="E400" s="84"/>
      <c r="F400" s="84"/>
      <c r="G400" s="84"/>
      <c r="H400" s="84"/>
      <c r="I400" s="84"/>
      <c r="J400" s="84"/>
      <c r="K400" s="84"/>
      <c r="L400" s="84"/>
      <c r="M400" s="84"/>
      <c r="N400" s="84"/>
      <c r="O400" s="84"/>
      <c r="P400" s="84"/>
      <c r="Q400" s="84"/>
      <c r="R400" s="84"/>
      <c r="S400" s="84"/>
      <c r="T400" s="84"/>
      <c r="U400" s="84"/>
      <c r="V400" s="84"/>
      <c r="W400" s="84"/>
      <c r="X400" s="84"/>
      <c r="Y400" s="84"/>
      <c r="Z400" s="84"/>
      <c r="AA400" s="771"/>
      <c r="AB400" s="84"/>
      <c r="AC400" s="84"/>
      <c r="AD400" s="84"/>
      <c r="AE400" s="84"/>
      <c r="AF400" s="84"/>
      <c r="AG400" s="84"/>
      <c r="AH400" s="84"/>
      <c r="AI400" s="84"/>
      <c r="AJ400" s="84"/>
      <c r="AK400" s="84"/>
      <c r="AL400" s="84"/>
      <c r="AM400" s="771"/>
      <c r="AN400" s="84"/>
      <c r="AO400" s="84"/>
      <c r="AP400" s="84"/>
      <c r="AQ400" s="84"/>
      <c r="AR400" s="84"/>
      <c r="AS400" s="84"/>
      <c r="AT400" s="84"/>
      <c r="AU400" s="84"/>
      <c r="AV400" s="84"/>
      <c r="AW400" s="84"/>
      <c r="AX400" s="84"/>
      <c r="AY400" s="771"/>
      <c r="AZ400" s="84"/>
      <c r="BA400" s="84"/>
      <c r="BB400" s="84"/>
      <c r="BC400" s="84"/>
      <c r="BD400" s="84"/>
      <c r="BE400" s="84"/>
      <c r="BF400" s="84"/>
      <c r="BG400" s="84"/>
      <c r="BH400" s="84"/>
      <c r="BI400" s="84"/>
      <c r="BJ400" s="84"/>
      <c r="BK400" s="771"/>
      <c r="BL400" s="84"/>
      <c r="BM400" s="84"/>
      <c r="BN400" s="84"/>
      <c r="BO400" s="84"/>
      <c r="BP400" s="84"/>
      <c r="BQ400" s="84"/>
      <c r="BR400" s="84"/>
      <c r="BS400" s="84"/>
      <c r="BT400" s="84"/>
      <c r="BU400" s="84"/>
      <c r="BV400" s="84"/>
      <c r="BW400" s="771"/>
      <c r="BX400" s="84"/>
      <c r="BY400" s="84"/>
      <c r="BZ400" s="84"/>
      <c r="CA400" s="84"/>
      <c r="CB400" s="84"/>
      <c r="CC400" s="84"/>
      <c r="CD400" s="84"/>
      <c r="CE400" s="84"/>
      <c r="CF400" s="84"/>
      <c r="CG400" s="84"/>
      <c r="CH400" s="84"/>
      <c r="CI400" s="771"/>
      <c r="CJ400" s="791"/>
      <c r="CK400" s="791"/>
      <c r="CL400" s="791"/>
      <c r="CM400" s="791"/>
      <c r="CN400" s="791"/>
      <c r="CO400" s="791"/>
      <c r="CP400" s="791"/>
      <c r="CQ400" s="791"/>
      <c r="CR400" s="791"/>
      <c r="CS400" s="791"/>
      <c r="CT400" s="791"/>
      <c r="CU400" s="793"/>
      <c r="CV400" s="791"/>
      <c r="CW400" s="791"/>
      <c r="CX400" s="791"/>
      <c r="CY400" s="791"/>
      <c r="CZ400" s="791"/>
      <c r="DA400" s="791"/>
      <c r="DB400" s="791"/>
      <c r="DC400" s="791"/>
      <c r="DD400" s="791"/>
      <c r="DE400" s="791"/>
      <c r="DF400" s="791"/>
      <c r="DG400" s="793"/>
    </row>
    <row r="401" spans="1:111" ht="16">
      <c r="A401" s="209"/>
      <c r="B401" s="331"/>
      <c r="C401" s="1115"/>
      <c r="D401" s="84"/>
      <c r="E401" s="84"/>
      <c r="F401" s="84"/>
      <c r="G401" s="84"/>
      <c r="H401" s="84"/>
      <c r="I401" s="84"/>
      <c r="J401" s="84"/>
      <c r="K401" s="84"/>
      <c r="L401" s="84"/>
      <c r="M401" s="84"/>
      <c r="N401" s="84"/>
      <c r="O401" s="84"/>
      <c r="P401" s="84"/>
      <c r="Q401" s="84"/>
      <c r="R401" s="84"/>
      <c r="S401" s="84"/>
      <c r="T401" s="84"/>
      <c r="U401" s="84"/>
      <c r="V401" s="84"/>
      <c r="W401" s="84"/>
      <c r="X401" s="84"/>
      <c r="Y401" s="84"/>
      <c r="Z401" s="84"/>
      <c r="AA401" s="771"/>
      <c r="AB401" s="84"/>
      <c r="AC401" s="84"/>
      <c r="AD401" s="84"/>
      <c r="AE401" s="84"/>
      <c r="AF401" s="84"/>
      <c r="AG401" s="84"/>
      <c r="AH401" s="84"/>
      <c r="AI401" s="84"/>
      <c r="AJ401" s="84"/>
      <c r="AK401" s="84"/>
      <c r="AL401" s="84"/>
      <c r="AM401" s="771"/>
      <c r="AN401" s="84"/>
      <c r="AO401" s="84"/>
      <c r="AP401" s="84"/>
      <c r="AQ401" s="84"/>
      <c r="AR401" s="84"/>
      <c r="AS401" s="84"/>
      <c r="AT401" s="84"/>
      <c r="AU401" s="84"/>
      <c r="AV401" s="84"/>
      <c r="AW401" s="84"/>
      <c r="AX401" s="84"/>
      <c r="AY401" s="771"/>
      <c r="AZ401" s="84"/>
      <c r="BA401" s="84"/>
      <c r="BB401" s="84"/>
      <c r="BC401" s="84"/>
      <c r="BD401" s="84"/>
      <c r="BE401" s="84"/>
      <c r="BF401" s="84"/>
      <c r="BG401" s="84"/>
      <c r="BH401" s="84"/>
      <c r="BI401" s="84"/>
      <c r="BJ401" s="84"/>
      <c r="BK401" s="771"/>
      <c r="BL401" s="84"/>
      <c r="BM401" s="84"/>
      <c r="BN401" s="84"/>
      <c r="BO401" s="84"/>
      <c r="BP401" s="84"/>
      <c r="BQ401" s="84"/>
      <c r="BR401" s="84"/>
      <c r="BS401" s="84"/>
      <c r="BT401" s="84"/>
      <c r="BU401" s="84"/>
      <c r="BV401" s="84"/>
      <c r="BW401" s="771"/>
      <c r="BX401" s="84"/>
      <c r="BY401" s="84"/>
      <c r="BZ401" s="84"/>
      <c r="CA401" s="84"/>
      <c r="CB401" s="84"/>
      <c r="CC401" s="84"/>
      <c r="CD401" s="84"/>
      <c r="CE401" s="84"/>
      <c r="CF401" s="84"/>
      <c r="CG401" s="84"/>
      <c r="CH401" s="84"/>
      <c r="CI401" s="771"/>
      <c r="CJ401" s="791"/>
      <c r="CK401" s="791"/>
      <c r="CL401" s="791"/>
      <c r="CM401" s="791"/>
      <c r="CN401" s="791"/>
      <c r="CO401" s="791"/>
      <c r="CP401" s="791"/>
      <c r="CQ401" s="791"/>
      <c r="CR401" s="791"/>
      <c r="CS401" s="791"/>
      <c r="CT401" s="791"/>
      <c r="CU401" s="793"/>
      <c r="CV401" s="791"/>
      <c r="CW401" s="791"/>
      <c r="CX401" s="791"/>
      <c r="CY401" s="791"/>
      <c r="CZ401" s="791"/>
      <c r="DA401" s="791"/>
      <c r="DB401" s="791"/>
      <c r="DC401" s="791"/>
      <c r="DD401" s="791"/>
      <c r="DE401" s="791"/>
      <c r="DF401" s="791"/>
      <c r="DG401" s="793"/>
    </row>
    <row r="402" spans="1:111" ht="16">
      <c r="A402" s="209"/>
      <c r="B402" s="331"/>
      <c r="C402" s="1115"/>
      <c r="D402" s="84"/>
      <c r="E402" s="84"/>
      <c r="F402" s="84"/>
      <c r="G402" s="84"/>
      <c r="H402" s="84"/>
      <c r="I402" s="84"/>
      <c r="J402" s="84"/>
      <c r="K402" s="84"/>
      <c r="L402" s="84"/>
      <c r="M402" s="84"/>
      <c r="N402" s="84"/>
      <c r="O402" s="84"/>
      <c r="P402" s="84"/>
      <c r="Q402" s="84"/>
      <c r="R402" s="84"/>
      <c r="S402" s="84"/>
      <c r="T402" s="84"/>
      <c r="U402" s="84"/>
      <c r="V402" s="84"/>
      <c r="W402" s="84"/>
      <c r="X402" s="84"/>
      <c r="Y402" s="84"/>
      <c r="Z402" s="84"/>
      <c r="AA402" s="771"/>
      <c r="AB402" s="84"/>
      <c r="AC402" s="84"/>
      <c r="AD402" s="84"/>
      <c r="AE402" s="84"/>
      <c r="AF402" s="84"/>
      <c r="AG402" s="84"/>
      <c r="AH402" s="84"/>
      <c r="AI402" s="84"/>
      <c r="AJ402" s="84"/>
      <c r="AK402" s="84"/>
      <c r="AL402" s="84"/>
      <c r="AM402" s="771"/>
      <c r="AN402" s="84"/>
      <c r="AO402" s="84"/>
      <c r="AP402" s="84"/>
      <c r="AQ402" s="84"/>
      <c r="AR402" s="84"/>
      <c r="AS402" s="84"/>
      <c r="AT402" s="84"/>
      <c r="AU402" s="84"/>
      <c r="AV402" s="84"/>
      <c r="AW402" s="84"/>
      <c r="AX402" s="84"/>
      <c r="AY402" s="771"/>
      <c r="AZ402" s="84"/>
      <c r="BA402" s="84"/>
      <c r="BB402" s="84"/>
      <c r="BC402" s="84"/>
      <c r="BD402" s="84"/>
      <c r="BE402" s="84"/>
      <c r="BF402" s="84"/>
      <c r="BG402" s="84"/>
      <c r="BH402" s="84"/>
      <c r="BI402" s="84"/>
      <c r="BJ402" s="84"/>
      <c r="BK402" s="771"/>
      <c r="BL402" s="84"/>
      <c r="BM402" s="84"/>
      <c r="BN402" s="84"/>
      <c r="BO402" s="84"/>
      <c r="BP402" s="84"/>
      <c r="BQ402" s="84"/>
      <c r="BR402" s="84"/>
      <c r="BS402" s="84"/>
      <c r="BT402" s="84"/>
      <c r="BU402" s="84"/>
      <c r="BV402" s="84"/>
      <c r="BW402" s="771"/>
      <c r="BX402" s="84"/>
      <c r="BY402" s="84"/>
      <c r="BZ402" s="84"/>
      <c r="CA402" s="84"/>
      <c r="CB402" s="84"/>
      <c r="CC402" s="84"/>
      <c r="CD402" s="84"/>
      <c r="CE402" s="84"/>
      <c r="CF402" s="84"/>
      <c r="CG402" s="84"/>
      <c r="CH402" s="84"/>
      <c r="CI402" s="771"/>
      <c r="CJ402" s="791"/>
      <c r="CK402" s="791"/>
      <c r="CL402" s="791"/>
      <c r="CM402" s="791"/>
      <c r="CN402" s="791"/>
      <c r="CO402" s="791"/>
      <c r="CP402" s="791"/>
      <c r="CQ402" s="791"/>
      <c r="CR402" s="791"/>
      <c r="CS402" s="791"/>
      <c r="CT402" s="791"/>
      <c r="CU402" s="793"/>
      <c r="CV402" s="791"/>
      <c r="CW402" s="791"/>
      <c r="CX402" s="791"/>
      <c r="CY402" s="791"/>
      <c r="CZ402" s="791"/>
      <c r="DA402" s="791"/>
      <c r="DB402" s="791"/>
      <c r="DC402" s="791"/>
      <c r="DD402" s="791"/>
      <c r="DE402" s="791"/>
      <c r="DF402" s="791"/>
      <c r="DG402" s="793"/>
    </row>
    <row r="403" spans="1:111" ht="16">
      <c r="A403" s="209"/>
      <c r="B403" s="331"/>
      <c r="C403" s="1115"/>
      <c r="D403" s="84"/>
      <c r="E403" s="84"/>
      <c r="F403" s="84"/>
      <c r="G403" s="84"/>
      <c r="H403" s="84"/>
      <c r="I403" s="84"/>
      <c r="J403" s="84"/>
      <c r="K403" s="84"/>
      <c r="L403" s="84"/>
      <c r="M403" s="84"/>
      <c r="N403" s="84"/>
      <c r="O403" s="84"/>
      <c r="P403" s="84"/>
      <c r="Q403" s="84"/>
      <c r="R403" s="84"/>
      <c r="S403" s="84"/>
      <c r="T403" s="84"/>
      <c r="U403" s="84"/>
      <c r="V403" s="84"/>
      <c r="W403" s="84"/>
      <c r="X403" s="84"/>
      <c r="Y403" s="84"/>
      <c r="Z403" s="84"/>
      <c r="AA403" s="771"/>
      <c r="AB403" s="84"/>
      <c r="AC403" s="84"/>
      <c r="AD403" s="84"/>
      <c r="AE403" s="84"/>
      <c r="AF403" s="84"/>
      <c r="AG403" s="84"/>
      <c r="AH403" s="84"/>
      <c r="AI403" s="84"/>
      <c r="AJ403" s="84"/>
      <c r="AK403" s="84"/>
      <c r="AL403" s="84"/>
      <c r="AM403" s="771"/>
      <c r="AN403" s="84"/>
      <c r="AO403" s="84"/>
      <c r="AP403" s="84"/>
      <c r="AQ403" s="84"/>
      <c r="AR403" s="84"/>
      <c r="AS403" s="84"/>
      <c r="AT403" s="84"/>
      <c r="AU403" s="84"/>
      <c r="AV403" s="84"/>
      <c r="AW403" s="84"/>
      <c r="AX403" s="84"/>
      <c r="AY403" s="771"/>
      <c r="AZ403" s="84"/>
      <c r="BA403" s="84"/>
      <c r="BB403" s="84"/>
      <c r="BC403" s="84"/>
      <c r="BD403" s="84"/>
      <c r="BE403" s="84"/>
      <c r="BF403" s="84"/>
      <c r="BG403" s="84"/>
      <c r="BH403" s="84"/>
      <c r="BI403" s="84"/>
      <c r="BJ403" s="84"/>
      <c r="BK403" s="771"/>
      <c r="BL403" s="84"/>
      <c r="BM403" s="84"/>
      <c r="BN403" s="84"/>
      <c r="BO403" s="84"/>
      <c r="BP403" s="84"/>
      <c r="BQ403" s="84"/>
      <c r="BR403" s="84"/>
      <c r="BS403" s="84"/>
      <c r="BT403" s="84"/>
      <c r="BU403" s="84"/>
      <c r="BV403" s="84"/>
      <c r="BW403" s="771"/>
      <c r="BX403" s="84"/>
      <c r="BY403" s="84"/>
      <c r="BZ403" s="84"/>
      <c r="CA403" s="84"/>
      <c r="CB403" s="84"/>
      <c r="CC403" s="84"/>
      <c r="CD403" s="84"/>
      <c r="CE403" s="84"/>
      <c r="CF403" s="84"/>
      <c r="CG403" s="84"/>
      <c r="CH403" s="84"/>
      <c r="CI403" s="771"/>
      <c r="CJ403" s="791"/>
      <c r="CK403" s="791"/>
      <c r="CL403" s="791"/>
      <c r="CM403" s="791"/>
      <c r="CN403" s="791"/>
      <c r="CO403" s="791"/>
      <c r="CP403" s="791"/>
      <c r="CQ403" s="791"/>
      <c r="CR403" s="791"/>
      <c r="CS403" s="791"/>
      <c r="CT403" s="791"/>
      <c r="CU403" s="793"/>
      <c r="CV403" s="791"/>
      <c r="CW403" s="791"/>
      <c r="CX403" s="791"/>
      <c r="CY403" s="791"/>
      <c r="CZ403" s="791"/>
      <c r="DA403" s="791"/>
      <c r="DB403" s="791"/>
      <c r="DC403" s="791"/>
      <c r="DD403" s="791"/>
      <c r="DE403" s="791"/>
      <c r="DF403" s="791"/>
      <c r="DG403" s="793"/>
    </row>
    <row r="404" spans="1:111" ht="16">
      <c r="A404" s="209"/>
      <c r="B404" s="331"/>
      <c r="C404" s="1115"/>
      <c r="D404" s="84"/>
      <c r="E404" s="84"/>
      <c r="F404" s="84"/>
      <c r="G404" s="84"/>
      <c r="H404" s="84"/>
      <c r="I404" s="84"/>
      <c r="J404" s="84"/>
      <c r="K404" s="84"/>
      <c r="L404" s="84"/>
      <c r="M404" s="84"/>
      <c r="N404" s="84"/>
      <c r="O404" s="84"/>
      <c r="P404" s="84"/>
      <c r="Q404" s="84"/>
      <c r="R404" s="84"/>
      <c r="S404" s="84"/>
      <c r="T404" s="84"/>
      <c r="U404" s="84"/>
      <c r="V404" s="84"/>
      <c r="W404" s="84"/>
      <c r="X404" s="84"/>
      <c r="Y404" s="84"/>
      <c r="Z404" s="84"/>
      <c r="AA404" s="771"/>
      <c r="AB404" s="84"/>
      <c r="AC404" s="84"/>
      <c r="AD404" s="84"/>
      <c r="AE404" s="84"/>
      <c r="AF404" s="84"/>
      <c r="AG404" s="84"/>
      <c r="AH404" s="84"/>
      <c r="AI404" s="84"/>
      <c r="AJ404" s="84"/>
      <c r="AK404" s="84"/>
      <c r="AL404" s="84"/>
      <c r="AM404" s="771"/>
      <c r="AN404" s="84"/>
      <c r="AO404" s="84"/>
      <c r="AP404" s="84"/>
      <c r="AQ404" s="84"/>
      <c r="AR404" s="84"/>
      <c r="AS404" s="84"/>
      <c r="AT404" s="84"/>
      <c r="AU404" s="84"/>
      <c r="AV404" s="84"/>
      <c r="AW404" s="84"/>
      <c r="AX404" s="84"/>
      <c r="AY404" s="771"/>
      <c r="AZ404" s="84"/>
      <c r="BA404" s="84"/>
      <c r="BB404" s="84"/>
      <c r="BC404" s="84"/>
      <c r="BD404" s="84"/>
      <c r="BE404" s="84"/>
      <c r="BF404" s="84"/>
      <c r="BG404" s="84"/>
      <c r="BH404" s="84"/>
      <c r="BI404" s="84"/>
      <c r="BJ404" s="84"/>
      <c r="BK404" s="771"/>
      <c r="BL404" s="84"/>
      <c r="BM404" s="84"/>
      <c r="BN404" s="84"/>
      <c r="BO404" s="84"/>
      <c r="BP404" s="84"/>
      <c r="BQ404" s="84"/>
      <c r="BR404" s="84"/>
      <c r="BS404" s="84"/>
      <c r="BT404" s="84"/>
      <c r="BU404" s="84"/>
      <c r="BV404" s="84"/>
      <c r="BW404" s="771"/>
      <c r="BX404" s="84"/>
      <c r="BY404" s="84"/>
      <c r="BZ404" s="84"/>
      <c r="CA404" s="84"/>
      <c r="CB404" s="84"/>
      <c r="CC404" s="84"/>
      <c r="CD404" s="84"/>
      <c r="CE404" s="84"/>
      <c r="CF404" s="84"/>
      <c r="CG404" s="84"/>
      <c r="CH404" s="84"/>
      <c r="CI404" s="771"/>
      <c r="CJ404" s="791"/>
      <c r="CK404" s="791"/>
      <c r="CL404" s="791"/>
      <c r="CM404" s="791"/>
      <c r="CN404" s="791"/>
      <c r="CO404" s="791"/>
      <c r="CP404" s="791"/>
      <c r="CQ404" s="791"/>
      <c r="CR404" s="791"/>
      <c r="CS404" s="791"/>
      <c r="CT404" s="791"/>
      <c r="CU404" s="793"/>
      <c r="CV404" s="791"/>
      <c r="CW404" s="791"/>
      <c r="CX404" s="791"/>
      <c r="CY404" s="791"/>
      <c r="CZ404" s="791"/>
      <c r="DA404" s="791"/>
      <c r="DB404" s="791"/>
      <c r="DC404" s="791"/>
      <c r="DD404" s="791"/>
      <c r="DE404" s="791"/>
      <c r="DF404" s="791"/>
      <c r="DG404" s="793"/>
    </row>
    <row r="405" spans="1:111" ht="16">
      <c r="A405" s="209"/>
      <c r="B405" s="331"/>
      <c r="C405" s="1115"/>
      <c r="D405" s="84"/>
      <c r="E405" s="84"/>
      <c r="F405" s="84"/>
      <c r="G405" s="84"/>
      <c r="H405" s="84"/>
      <c r="I405" s="84"/>
      <c r="J405" s="84"/>
      <c r="K405" s="84"/>
      <c r="L405" s="84"/>
      <c r="M405" s="84"/>
      <c r="N405" s="84"/>
      <c r="O405" s="84"/>
      <c r="P405" s="84"/>
      <c r="Q405" s="84"/>
      <c r="R405" s="84"/>
      <c r="S405" s="84"/>
      <c r="T405" s="84"/>
      <c r="U405" s="84"/>
      <c r="V405" s="84"/>
      <c r="W405" s="84"/>
      <c r="X405" s="84"/>
      <c r="Y405" s="84"/>
      <c r="Z405" s="84"/>
      <c r="AA405" s="771"/>
      <c r="AB405" s="84"/>
      <c r="AC405" s="84"/>
      <c r="AD405" s="84"/>
      <c r="AE405" s="84"/>
      <c r="AF405" s="84"/>
      <c r="AG405" s="84"/>
      <c r="AH405" s="84"/>
      <c r="AI405" s="84"/>
      <c r="AJ405" s="84"/>
      <c r="AK405" s="84"/>
      <c r="AL405" s="84"/>
      <c r="AM405" s="771"/>
      <c r="AN405" s="84"/>
      <c r="AO405" s="84"/>
      <c r="AP405" s="84"/>
      <c r="AQ405" s="84"/>
      <c r="AR405" s="84"/>
      <c r="AS405" s="84"/>
      <c r="AT405" s="84"/>
      <c r="AU405" s="84"/>
      <c r="AV405" s="84"/>
      <c r="AW405" s="84"/>
      <c r="AX405" s="84"/>
      <c r="AY405" s="771"/>
      <c r="AZ405" s="84"/>
      <c r="BA405" s="84"/>
      <c r="BB405" s="84"/>
      <c r="BC405" s="84"/>
      <c r="BD405" s="84"/>
      <c r="BE405" s="84"/>
      <c r="BF405" s="84"/>
      <c r="BG405" s="84"/>
      <c r="BH405" s="84"/>
      <c r="BI405" s="84"/>
      <c r="BJ405" s="84"/>
      <c r="BK405" s="771"/>
      <c r="BL405" s="84"/>
      <c r="BM405" s="84"/>
      <c r="BN405" s="84"/>
      <c r="BO405" s="84"/>
      <c r="BP405" s="84"/>
      <c r="BQ405" s="84"/>
      <c r="BR405" s="84"/>
      <c r="BS405" s="84"/>
      <c r="BT405" s="84"/>
      <c r="BU405" s="84"/>
      <c r="BV405" s="84"/>
      <c r="BW405" s="771"/>
      <c r="BX405" s="84"/>
      <c r="BY405" s="84"/>
      <c r="BZ405" s="84"/>
      <c r="CA405" s="84"/>
      <c r="CB405" s="84"/>
      <c r="CC405" s="84"/>
      <c r="CD405" s="84"/>
      <c r="CE405" s="84"/>
      <c r="CF405" s="84"/>
      <c r="CG405" s="84"/>
      <c r="CH405" s="84"/>
      <c r="CI405" s="771"/>
      <c r="CJ405" s="791"/>
      <c r="CK405" s="791"/>
      <c r="CL405" s="791"/>
      <c r="CM405" s="791"/>
      <c r="CN405" s="791"/>
      <c r="CO405" s="791"/>
      <c r="CP405" s="791"/>
      <c r="CQ405" s="791"/>
      <c r="CR405" s="791"/>
      <c r="CS405" s="791"/>
      <c r="CT405" s="791"/>
      <c r="CU405" s="793"/>
      <c r="CV405" s="791"/>
      <c r="CW405" s="791"/>
      <c r="CX405" s="791"/>
      <c r="CY405" s="791"/>
      <c r="CZ405" s="791"/>
      <c r="DA405" s="791"/>
      <c r="DB405" s="791"/>
      <c r="DC405" s="791"/>
      <c r="DD405" s="791"/>
      <c r="DE405" s="791"/>
      <c r="DF405" s="791"/>
      <c r="DG405" s="793"/>
    </row>
    <row r="406" spans="1:111" ht="16">
      <c r="A406" s="209"/>
      <c r="B406" s="331"/>
      <c r="C406" s="1115"/>
      <c r="D406" s="84"/>
      <c r="E406" s="84"/>
      <c r="F406" s="84"/>
      <c r="G406" s="84"/>
      <c r="H406" s="84"/>
      <c r="I406" s="84"/>
      <c r="J406" s="84"/>
      <c r="K406" s="84"/>
      <c r="L406" s="84"/>
      <c r="M406" s="84"/>
      <c r="N406" s="84"/>
      <c r="O406" s="84"/>
      <c r="P406" s="84"/>
      <c r="Q406" s="84"/>
      <c r="R406" s="84"/>
      <c r="S406" s="84"/>
      <c r="T406" s="84"/>
      <c r="U406" s="84"/>
      <c r="V406" s="84"/>
      <c r="W406" s="84"/>
      <c r="X406" s="84"/>
      <c r="Y406" s="84"/>
      <c r="Z406" s="84"/>
      <c r="AA406" s="771"/>
      <c r="AB406" s="84"/>
      <c r="AC406" s="84"/>
      <c r="AD406" s="84"/>
      <c r="AE406" s="84"/>
      <c r="AF406" s="84"/>
      <c r="AG406" s="84"/>
      <c r="AH406" s="84"/>
      <c r="AI406" s="84"/>
      <c r="AJ406" s="84"/>
      <c r="AK406" s="84"/>
      <c r="AL406" s="84"/>
      <c r="AM406" s="771"/>
      <c r="AN406" s="84"/>
      <c r="AO406" s="84"/>
      <c r="AP406" s="84"/>
      <c r="AQ406" s="84"/>
      <c r="AR406" s="84"/>
      <c r="AS406" s="84"/>
      <c r="AT406" s="84"/>
      <c r="AU406" s="84"/>
      <c r="AV406" s="84"/>
      <c r="AW406" s="84"/>
      <c r="AX406" s="84"/>
      <c r="AY406" s="771"/>
      <c r="AZ406" s="84"/>
      <c r="BA406" s="84"/>
      <c r="BB406" s="84"/>
      <c r="BC406" s="84"/>
      <c r="BD406" s="84"/>
      <c r="BE406" s="84"/>
      <c r="BF406" s="84"/>
      <c r="BG406" s="84"/>
      <c r="BH406" s="84"/>
      <c r="BI406" s="84"/>
      <c r="BJ406" s="84"/>
      <c r="BK406" s="771"/>
      <c r="BL406" s="84"/>
      <c r="BM406" s="84"/>
      <c r="BN406" s="84"/>
      <c r="BO406" s="84"/>
      <c r="BP406" s="84"/>
      <c r="BQ406" s="84"/>
      <c r="BR406" s="84"/>
      <c r="BS406" s="84"/>
      <c r="BT406" s="84"/>
      <c r="BU406" s="84"/>
      <c r="BV406" s="84"/>
      <c r="BW406" s="771"/>
      <c r="BX406" s="84"/>
      <c r="BY406" s="84"/>
      <c r="BZ406" s="84"/>
      <c r="CA406" s="84"/>
      <c r="CB406" s="84"/>
      <c r="CC406" s="84"/>
      <c r="CD406" s="84"/>
      <c r="CE406" s="84"/>
      <c r="CF406" s="84"/>
      <c r="CG406" s="84"/>
      <c r="CH406" s="84"/>
      <c r="CI406" s="771"/>
      <c r="CJ406" s="791"/>
      <c r="CK406" s="791"/>
      <c r="CL406" s="791"/>
      <c r="CM406" s="791"/>
      <c r="CN406" s="791"/>
      <c r="CO406" s="791"/>
      <c r="CP406" s="791"/>
      <c r="CQ406" s="791"/>
      <c r="CR406" s="791"/>
      <c r="CS406" s="791"/>
      <c r="CT406" s="791"/>
      <c r="CU406" s="793"/>
      <c r="CV406" s="791"/>
      <c r="CW406" s="791"/>
      <c r="CX406" s="791"/>
      <c r="CY406" s="791"/>
      <c r="CZ406" s="791"/>
      <c r="DA406" s="791"/>
      <c r="DB406" s="791"/>
      <c r="DC406" s="791"/>
      <c r="DD406" s="791"/>
      <c r="DE406" s="791"/>
      <c r="DF406" s="791"/>
      <c r="DG406" s="793"/>
    </row>
    <row r="407" spans="1:111" ht="16">
      <c r="A407" s="209"/>
      <c r="B407" s="331"/>
      <c r="C407" s="1115"/>
      <c r="D407" s="84"/>
      <c r="E407" s="84"/>
      <c r="F407" s="84"/>
      <c r="G407" s="84"/>
      <c r="H407" s="84"/>
      <c r="I407" s="84"/>
      <c r="J407" s="84"/>
      <c r="K407" s="84"/>
      <c r="L407" s="84"/>
      <c r="M407" s="84"/>
      <c r="N407" s="84"/>
      <c r="O407" s="84"/>
      <c r="P407" s="84"/>
      <c r="Q407" s="84"/>
      <c r="R407" s="84"/>
      <c r="S407" s="84"/>
      <c r="T407" s="84"/>
      <c r="U407" s="84"/>
      <c r="V407" s="84"/>
      <c r="W407" s="84"/>
      <c r="X407" s="84"/>
      <c r="Y407" s="84"/>
      <c r="Z407" s="84"/>
      <c r="AA407" s="771"/>
      <c r="AB407" s="84"/>
      <c r="AC407" s="84"/>
      <c r="AD407" s="84"/>
      <c r="AE407" s="84"/>
      <c r="AF407" s="84"/>
      <c r="AG407" s="84"/>
      <c r="AH407" s="84"/>
      <c r="AI407" s="84"/>
      <c r="AJ407" s="84"/>
      <c r="AK407" s="84"/>
      <c r="AL407" s="84"/>
      <c r="AM407" s="771"/>
      <c r="AN407" s="84"/>
      <c r="AO407" s="84"/>
      <c r="AP407" s="84"/>
      <c r="AQ407" s="84"/>
      <c r="AR407" s="84"/>
      <c r="AS407" s="84"/>
      <c r="AT407" s="84"/>
      <c r="AU407" s="84"/>
      <c r="AV407" s="84"/>
      <c r="AW407" s="84"/>
      <c r="AX407" s="84"/>
      <c r="AY407" s="771"/>
      <c r="AZ407" s="84"/>
      <c r="BA407" s="84"/>
      <c r="BB407" s="84"/>
      <c r="BC407" s="84"/>
      <c r="BD407" s="84"/>
      <c r="BE407" s="84"/>
      <c r="BF407" s="84"/>
      <c r="BG407" s="84"/>
      <c r="BH407" s="84"/>
      <c r="BI407" s="84"/>
      <c r="BJ407" s="84"/>
      <c r="BK407" s="771"/>
      <c r="BL407" s="84"/>
      <c r="BM407" s="84"/>
      <c r="BN407" s="84"/>
      <c r="BO407" s="84"/>
      <c r="BP407" s="84"/>
      <c r="BQ407" s="84"/>
      <c r="BR407" s="84"/>
      <c r="BS407" s="84"/>
      <c r="BT407" s="84"/>
      <c r="BU407" s="84"/>
      <c r="BV407" s="84"/>
      <c r="BW407" s="771"/>
      <c r="BX407" s="84"/>
      <c r="BY407" s="84"/>
      <c r="BZ407" s="84"/>
      <c r="CA407" s="84"/>
      <c r="CB407" s="84"/>
      <c r="CC407" s="84"/>
      <c r="CD407" s="84"/>
      <c r="CE407" s="84"/>
      <c r="CF407" s="84"/>
      <c r="CG407" s="84"/>
      <c r="CH407" s="84"/>
      <c r="CI407" s="771"/>
      <c r="CJ407" s="791"/>
      <c r="CK407" s="791"/>
      <c r="CL407" s="791"/>
      <c r="CM407" s="791"/>
      <c r="CN407" s="791"/>
      <c r="CO407" s="791"/>
      <c r="CP407" s="791"/>
      <c r="CQ407" s="791"/>
      <c r="CR407" s="791"/>
      <c r="CS407" s="791"/>
      <c r="CT407" s="791"/>
      <c r="CU407" s="793"/>
      <c r="CV407" s="791"/>
      <c r="CW407" s="791"/>
      <c r="CX407" s="791"/>
      <c r="CY407" s="791"/>
      <c r="CZ407" s="791"/>
      <c r="DA407" s="791"/>
      <c r="DB407" s="791"/>
      <c r="DC407" s="791"/>
      <c r="DD407" s="791"/>
      <c r="DE407" s="791"/>
      <c r="DF407" s="791"/>
      <c r="DG407" s="793"/>
    </row>
    <row r="408" spans="1:111" ht="16">
      <c r="A408" s="209"/>
      <c r="B408" s="331"/>
      <c r="C408" s="1115"/>
      <c r="D408" s="84"/>
      <c r="E408" s="84"/>
      <c r="F408" s="84"/>
      <c r="G408" s="84"/>
      <c r="H408" s="84"/>
      <c r="I408" s="84"/>
      <c r="J408" s="84"/>
      <c r="K408" s="84"/>
      <c r="L408" s="84"/>
      <c r="M408" s="84"/>
      <c r="N408" s="84"/>
      <c r="O408" s="84"/>
      <c r="P408" s="84"/>
      <c r="Q408" s="84"/>
      <c r="R408" s="84"/>
      <c r="S408" s="84"/>
      <c r="T408" s="84"/>
      <c r="U408" s="84"/>
      <c r="V408" s="84"/>
      <c r="W408" s="84"/>
      <c r="X408" s="84"/>
      <c r="Y408" s="84"/>
      <c r="Z408" s="84"/>
      <c r="AA408" s="771"/>
      <c r="AB408" s="84"/>
      <c r="AC408" s="84"/>
      <c r="AD408" s="84"/>
      <c r="AE408" s="84"/>
      <c r="AF408" s="84"/>
      <c r="AG408" s="84"/>
      <c r="AH408" s="84"/>
      <c r="AI408" s="84"/>
      <c r="AJ408" s="84"/>
      <c r="AK408" s="84"/>
      <c r="AL408" s="84"/>
      <c r="AM408" s="771"/>
      <c r="AN408" s="84"/>
      <c r="AO408" s="84"/>
      <c r="AP408" s="84"/>
      <c r="AQ408" s="84"/>
      <c r="AR408" s="84"/>
      <c r="AS408" s="84"/>
      <c r="AT408" s="84"/>
      <c r="AU408" s="84"/>
      <c r="AV408" s="84"/>
      <c r="AW408" s="84"/>
      <c r="AX408" s="84"/>
      <c r="AY408" s="771"/>
      <c r="AZ408" s="84"/>
      <c r="BA408" s="84"/>
      <c r="BB408" s="84"/>
      <c r="BC408" s="84"/>
      <c r="BD408" s="84"/>
      <c r="BE408" s="84"/>
      <c r="BF408" s="84"/>
      <c r="BG408" s="84"/>
      <c r="BH408" s="84"/>
      <c r="BI408" s="84"/>
      <c r="BJ408" s="84"/>
      <c r="BK408" s="771"/>
      <c r="BL408" s="84"/>
      <c r="BM408" s="84"/>
      <c r="BN408" s="84"/>
      <c r="BO408" s="84"/>
      <c r="BP408" s="84"/>
      <c r="BQ408" s="84"/>
      <c r="BR408" s="84"/>
      <c r="BS408" s="84"/>
      <c r="BT408" s="84"/>
      <c r="BU408" s="84"/>
      <c r="BV408" s="84"/>
      <c r="BW408" s="771"/>
      <c r="BX408" s="84"/>
      <c r="BY408" s="84"/>
      <c r="BZ408" s="84"/>
      <c r="CA408" s="84"/>
      <c r="CB408" s="84"/>
      <c r="CC408" s="84"/>
      <c r="CD408" s="84"/>
      <c r="CE408" s="84"/>
      <c r="CF408" s="84"/>
      <c r="CG408" s="84"/>
      <c r="CH408" s="84"/>
      <c r="CI408" s="771"/>
      <c r="CJ408" s="791"/>
      <c r="CK408" s="791"/>
      <c r="CL408" s="791"/>
      <c r="CM408" s="791"/>
      <c r="CN408" s="791"/>
      <c r="CO408" s="791"/>
      <c r="CP408" s="791"/>
      <c r="CQ408" s="791"/>
      <c r="CR408" s="791"/>
      <c r="CS408" s="791"/>
      <c r="CT408" s="791"/>
      <c r="CU408" s="793"/>
      <c r="CV408" s="791"/>
      <c r="CW408" s="791"/>
      <c r="CX408" s="791"/>
      <c r="CY408" s="791"/>
      <c r="CZ408" s="791"/>
      <c r="DA408" s="791"/>
      <c r="DB408" s="791"/>
      <c r="DC408" s="791"/>
      <c r="DD408" s="791"/>
      <c r="DE408" s="791"/>
      <c r="DF408" s="791"/>
      <c r="DG408" s="793"/>
    </row>
    <row r="409" spans="1:111" ht="16">
      <c r="A409" s="209"/>
      <c r="B409" s="331"/>
      <c r="C409" s="1115"/>
      <c r="D409" s="84"/>
      <c r="E409" s="84"/>
      <c r="F409" s="84"/>
      <c r="G409" s="84"/>
      <c r="H409" s="84"/>
      <c r="I409" s="84"/>
      <c r="J409" s="84"/>
      <c r="K409" s="84"/>
      <c r="L409" s="84"/>
      <c r="M409" s="84"/>
      <c r="N409" s="84"/>
      <c r="O409" s="84"/>
      <c r="P409" s="84"/>
      <c r="Q409" s="84"/>
      <c r="R409" s="84"/>
      <c r="S409" s="84"/>
      <c r="T409" s="84"/>
      <c r="U409" s="84"/>
      <c r="V409" s="84"/>
      <c r="W409" s="84"/>
      <c r="X409" s="84"/>
      <c r="Y409" s="84"/>
      <c r="Z409" s="84"/>
      <c r="AA409" s="771"/>
      <c r="AB409" s="84"/>
      <c r="AC409" s="84"/>
      <c r="AD409" s="84"/>
      <c r="AE409" s="84"/>
      <c r="AF409" s="84"/>
      <c r="AG409" s="84"/>
      <c r="AH409" s="84"/>
      <c r="AI409" s="84"/>
      <c r="AJ409" s="84"/>
      <c r="AK409" s="84"/>
      <c r="AL409" s="84"/>
      <c r="AM409" s="771"/>
      <c r="AN409" s="84"/>
      <c r="AO409" s="84"/>
      <c r="AP409" s="84"/>
      <c r="AQ409" s="84"/>
      <c r="AR409" s="84"/>
      <c r="AS409" s="84"/>
      <c r="AT409" s="84"/>
      <c r="AU409" s="84"/>
      <c r="AV409" s="84"/>
      <c r="AW409" s="84"/>
      <c r="AX409" s="84"/>
      <c r="AY409" s="771"/>
      <c r="AZ409" s="84"/>
      <c r="BA409" s="84"/>
      <c r="BB409" s="84"/>
      <c r="BC409" s="84"/>
      <c r="BD409" s="84"/>
      <c r="BE409" s="84"/>
      <c r="BF409" s="84"/>
      <c r="BG409" s="84"/>
      <c r="BH409" s="84"/>
      <c r="BI409" s="84"/>
      <c r="BJ409" s="84"/>
      <c r="BK409" s="771"/>
      <c r="BL409" s="84"/>
      <c r="BM409" s="84"/>
      <c r="BN409" s="84"/>
      <c r="BO409" s="84"/>
      <c r="BP409" s="84"/>
      <c r="BQ409" s="84"/>
      <c r="BR409" s="84"/>
      <c r="BS409" s="84"/>
      <c r="BT409" s="84"/>
      <c r="BU409" s="84"/>
      <c r="BV409" s="84"/>
      <c r="BW409" s="771"/>
      <c r="BX409" s="84"/>
      <c r="BY409" s="84"/>
      <c r="BZ409" s="84"/>
      <c r="CA409" s="84"/>
      <c r="CB409" s="84"/>
      <c r="CC409" s="84"/>
      <c r="CD409" s="84"/>
      <c r="CE409" s="84"/>
      <c r="CF409" s="84"/>
      <c r="CG409" s="84"/>
      <c r="CH409" s="84"/>
      <c r="CI409" s="771"/>
      <c r="CJ409" s="791"/>
      <c r="CK409" s="791"/>
      <c r="CL409" s="791"/>
      <c r="CM409" s="791"/>
      <c r="CN409" s="791"/>
      <c r="CO409" s="791"/>
      <c r="CP409" s="791"/>
      <c r="CQ409" s="791"/>
      <c r="CR409" s="791"/>
      <c r="CS409" s="791"/>
      <c r="CT409" s="791"/>
      <c r="CU409" s="793"/>
      <c r="CV409" s="791"/>
      <c r="CW409" s="791"/>
      <c r="CX409" s="791"/>
      <c r="CY409" s="791"/>
      <c r="CZ409" s="791"/>
      <c r="DA409" s="791"/>
      <c r="DB409" s="791"/>
      <c r="DC409" s="791"/>
      <c r="DD409" s="791"/>
      <c r="DE409" s="791"/>
      <c r="DF409" s="791"/>
      <c r="DG409" s="793"/>
    </row>
    <row r="410" spans="1:111" ht="16">
      <c r="A410" s="209"/>
      <c r="B410" s="331"/>
      <c r="C410" s="1115"/>
      <c r="D410" s="84"/>
      <c r="E410" s="84"/>
      <c r="F410" s="84"/>
      <c r="G410" s="84"/>
      <c r="H410" s="84"/>
      <c r="I410" s="84"/>
      <c r="J410" s="84"/>
      <c r="K410" s="84"/>
      <c r="L410" s="84"/>
      <c r="M410" s="84"/>
      <c r="N410" s="84"/>
      <c r="O410" s="84"/>
      <c r="P410" s="84"/>
      <c r="Q410" s="84"/>
      <c r="R410" s="84"/>
      <c r="S410" s="84"/>
      <c r="T410" s="84"/>
      <c r="U410" s="84"/>
      <c r="V410" s="84"/>
      <c r="W410" s="84"/>
      <c r="X410" s="84"/>
      <c r="Y410" s="84"/>
      <c r="Z410" s="84"/>
      <c r="AA410" s="771"/>
      <c r="AB410" s="84"/>
      <c r="AC410" s="84"/>
      <c r="AD410" s="84"/>
      <c r="AE410" s="84"/>
      <c r="AF410" s="84"/>
      <c r="AG410" s="84"/>
      <c r="AH410" s="84"/>
      <c r="AI410" s="84"/>
      <c r="AJ410" s="84"/>
      <c r="AK410" s="84"/>
      <c r="AL410" s="84"/>
      <c r="AM410" s="771"/>
      <c r="AN410" s="84"/>
      <c r="AO410" s="84"/>
      <c r="AP410" s="84"/>
      <c r="AQ410" s="84"/>
      <c r="AR410" s="84"/>
      <c r="AS410" s="84"/>
      <c r="AT410" s="84"/>
      <c r="AU410" s="84"/>
      <c r="AV410" s="84"/>
      <c r="AW410" s="84"/>
      <c r="AX410" s="84"/>
      <c r="AY410" s="771"/>
      <c r="AZ410" s="84"/>
      <c r="BA410" s="84"/>
      <c r="BB410" s="84"/>
      <c r="BC410" s="84"/>
      <c r="BD410" s="84"/>
      <c r="BE410" s="84"/>
      <c r="BF410" s="84"/>
      <c r="BG410" s="84"/>
      <c r="BH410" s="84"/>
      <c r="BI410" s="84"/>
      <c r="BJ410" s="84"/>
      <c r="BK410" s="771"/>
      <c r="BL410" s="84"/>
      <c r="BM410" s="84"/>
      <c r="BN410" s="84"/>
      <c r="BO410" s="84"/>
      <c r="BP410" s="84"/>
      <c r="BQ410" s="84"/>
      <c r="BR410" s="84"/>
      <c r="BS410" s="84"/>
      <c r="BT410" s="84"/>
      <c r="BU410" s="84"/>
      <c r="BV410" s="84"/>
      <c r="BW410" s="771"/>
      <c r="BX410" s="84"/>
      <c r="BY410" s="84"/>
      <c r="BZ410" s="84"/>
      <c r="CA410" s="84"/>
      <c r="CB410" s="84"/>
      <c r="CC410" s="84"/>
      <c r="CD410" s="84"/>
      <c r="CE410" s="84"/>
      <c r="CF410" s="84"/>
      <c r="CG410" s="84"/>
      <c r="CH410" s="84"/>
      <c r="CI410" s="771"/>
      <c r="CJ410" s="791"/>
      <c r="CK410" s="791"/>
      <c r="CL410" s="791"/>
      <c r="CM410" s="791"/>
      <c r="CN410" s="791"/>
      <c r="CO410" s="791"/>
      <c r="CP410" s="791"/>
      <c r="CQ410" s="791"/>
      <c r="CR410" s="791"/>
      <c r="CS410" s="791"/>
      <c r="CT410" s="791"/>
      <c r="CU410" s="793"/>
      <c r="CV410" s="791"/>
      <c r="CW410" s="791"/>
      <c r="CX410" s="791"/>
      <c r="CY410" s="791"/>
      <c r="CZ410" s="791"/>
      <c r="DA410" s="791"/>
      <c r="DB410" s="791"/>
      <c r="DC410" s="791"/>
      <c r="DD410" s="791"/>
      <c r="DE410" s="791"/>
      <c r="DF410" s="791"/>
      <c r="DG410" s="793"/>
    </row>
    <row r="411" spans="1:111" ht="16">
      <c r="A411" s="209"/>
      <c r="B411" s="331"/>
      <c r="C411" s="1115"/>
      <c r="D411" s="84"/>
      <c r="E411" s="84"/>
      <c r="F411" s="84"/>
      <c r="G411" s="84"/>
      <c r="H411" s="84"/>
      <c r="I411" s="84"/>
      <c r="J411" s="84"/>
      <c r="K411" s="84"/>
      <c r="L411" s="84"/>
      <c r="M411" s="84"/>
      <c r="N411" s="84"/>
      <c r="O411" s="84"/>
      <c r="P411" s="84"/>
      <c r="Q411" s="84"/>
      <c r="R411" s="84"/>
      <c r="S411" s="84"/>
      <c r="T411" s="84"/>
      <c r="U411" s="84"/>
      <c r="V411" s="84"/>
      <c r="W411" s="84"/>
      <c r="X411" s="84"/>
      <c r="Y411" s="84"/>
      <c r="Z411" s="84"/>
      <c r="AA411" s="771"/>
      <c r="AB411" s="84"/>
      <c r="AC411" s="84"/>
      <c r="AD411" s="84"/>
      <c r="AE411" s="84"/>
      <c r="AF411" s="84"/>
      <c r="AG411" s="84"/>
      <c r="AH411" s="84"/>
      <c r="AI411" s="84"/>
      <c r="AJ411" s="84"/>
      <c r="AK411" s="84"/>
      <c r="AL411" s="84"/>
      <c r="AM411" s="771"/>
      <c r="AN411" s="84"/>
      <c r="AO411" s="84"/>
      <c r="AP411" s="84"/>
      <c r="AQ411" s="84"/>
      <c r="AR411" s="84"/>
      <c r="AS411" s="84"/>
      <c r="AT411" s="84"/>
      <c r="AU411" s="84"/>
      <c r="AV411" s="84"/>
      <c r="AW411" s="84"/>
      <c r="AX411" s="84"/>
      <c r="AY411" s="771"/>
      <c r="AZ411" s="84"/>
      <c r="BA411" s="84"/>
      <c r="BB411" s="84"/>
      <c r="BC411" s="84"/>
      <c r="BD411" s="84"/>
      <c r="BE411" s="84"/>
      <c r="BF411" s="84"/>
      <c r="BG411" s="84"/>
      <c r="BH411" s="84"/>
      <c r="BI411" s="84"/>
      <c r="BJ411" s="84"/>
      <c r="BK411" s="771"/>
      <c r="BL411" s="84"/>
      <c r="BM411" s="84"/>
      <c r="BN411" s="84"/>
      <c r="BO411" s="84"/>
      <c r="BP411" s="84"/>
      <c r="BQ411" s="84"/>
      <c r="BR411" s="84"/>
      <c r="BS411" s="84"/>
      <c r="BT411" s="84"/>
      <c r="BU411" s="84"/>
      <c r="BV411" s="84"/>
      <c r="BW411" s="771"/>
      <c r="BX411" s="84"/>
      <c r="BY411" s="84"/>
      <c r="BZ411" s="84"/>
      <c r="CA411" s="84"/>
      <c r="CB411" s="84"/>
      <c r="CC411" s="84"/>
      <c r="CD411" s="84"/>
      <c r="CE411" s="84"/>
      <c r="CF411" s="84"/>
      <c r="CG411" s="84"/>
      <c r="CH411" s="84"/>
      <c r="CI411" s="771"/>
      <c r="CJ411" s="791"/>
      <c r="CK411" s="791"/>
      <c r="CL411" s="791"/>
      <c r="CM411" s="791"/>
      <c r="CN411" s="791"/>
      <c r="CO411" s="791"/>
      <c r="CP411" s="791"/>
      <c r="CQ411" s="791"/>
      <c r="CR411" s="791"/>
      <c r="CS411" s="791"/>
      <c r="CT411" s="791"/>
      <c r="CU411" s="793"/>
      <c r="CV411" s="791"/>
      <c r="CW411" s="791"/>
      <c r="CX411" s="791"/>
      <c r="CY411" s="791"/>
      <c r="CZ411" s="791"/>
      <c r="DA411" s="791"/>
      <c r="DB411" s="791"/>
      <c r="DC411" s="791"/>
      <c r="DD411" s="791"/>
      <c r="DE411" s="791"/>
      <c r="DF411" s="791"/>
      <c r="DG411" s="793"/>
    </row>
    <row r="412" spans="1:111" ht="16">
      <c r="A412" s="209"/>
      <c r="B412" s="331"/>
      <c r="C412" s="1115"/>
      <c r="D412" s="84"/>
      <c r="E412" s="84"/>
      <c r="F412" s="84"/>
      <c r="G412" s="84"/>
      <c r="H412" s="84"/>
      <c r="I412" s="84"/>
      <c r="J412" s="84"/>
      <c r="K412" s="84"/>
      <c r="L412" s="84"/>
      <c r="M412" s="84"/>
      <c r="N412" s="84"/>
      <c r="O412" s="84"/>
      <c r="P412" s="84"/>
      <c r="Q412" s="84"/>
      <c r="R412" s="84"/>
      <c r="S412" s="84"/>
      <c r="T412" s="84"/>
      <c r="U412" s="84"/>
      <c r="V412" s="84"/>
      <c r="W412" s="84"/>
      <c r="X412" s="84"/>
      <c r="Y412" s="84"/>
      <c r="Z412" s="84"/>
      <c r="AA412" s="771"/>
      <c r="AB412" s="84"/>
      <c r="AC412" s="84"/>
      <c r="AD412" s="84"/>
      <c r="AE412" s="84"/>
      <c r="AF412" s="84"/>
      <c r="AG412" s="84"/>
      <c r="AH412" s="84"/>
      <c r="AI412" s="84"/>
      <c r="AJ412" s="84"/>
      <c r="AK412" s="84"/>
      <c r="AL412" s="84"/>
      <c r="AM412" s="771"/>
      <c r="AN412" s="84"/>
      <c r="AO412" s="84"/>
      <c r="AP412" s="84"/>
      <c r="AQ412" s="84"/>
      <c r="AR412" s="84"/>
      <c r="AS412" s="84"/>
      <c r="AT412" s="84"/>
      <c r="AU412" s="84"/>
      <c r="AV412" s="84"/>
      <c r="AW412" s="84"/>
      <c r="AX412" s="84"/>
      <c r="AY412" s="771"/>
      <c r="AZ412" s="84"/>
      <c r="BA412" s="84"/>
      <c r="BB412" s="84"/>
      <c r="BC412" s="84"/>
      <c r="BD412" s="84"/>
      <c r="BE412" s="84"/>
      <c r="BF412" s="84"/>
      <c r="BG412" s="84"/>
      <c r="BH412" s="84"/>
      <c r="BI412" s="84"/>
      <c r="BJ412" s="84"/>
      <c r="BK412" s="771"/>
      <c r="BL412" s="84"/>
      <c r="BM412" s="84"/>
      <c r="BN412" s="84"/>
      <c r="BO412" s="84"/>
      <c r="BP412" s="84"/>
      <c r="BQ412" s="84"/>
      <c r="BR412" s="84"/>
      <c r="BS412" s="84"/>
      <c r="BT412" s="84"/>
      <c r="BU412" s="84"/>
      <c r="BV412" s="84"/>
      <c r="BW412" s="771"/>
      <c r="BX412" s="84"/>
      <c r="BY412" s="84"/>
      <c r="BZ412" s="84"/>
      <c r="CA412" s="84"/>
      <c r="CB412" s="84"/>
      <c r="CC412" s="84"/>
      <c r="CD412" s="84"/>
      <c r="CE412" s="84"/>
      <c r="CF412" s="84"/>
      <c r="CG412" s="84"/>
      <c r="CH412" s="84"/>
      <c r="CI412" s="771"/>
      <c r="CJ412" s="791"/>
      <c r="CK412" s="791"/>
      <c r="CL412" s="791"/>
      <c r="CM412" s="791"/>
      <c r="CN412" s="791"/>
      <c r="CO412" s="791"/>
      <c r="CP412" s="791"/>
      <c r="CQ412" s="791"/>
      <c r="CR412" s="791"/>
      <c r="CS412" s="791"/>
      <c r="CT412" s="791"/>
      <c r="CU412" s="793"/>
      <c r="CV412" s="791"/>
      <c r="CW412" s="791"/>
      <c r="CX412" s="791"/>
      <c r="CY412" s="791"/>
      <c r="CZ412" s="791"/>
      <c r="DA412" s="791"/>
      <c r="DB412" s="791"/>
      <c r="DC412" s="791"/>
      <c r="DD412" s="791"/>
      <c r="DE412" s="791"/>
      <c r="DF412" s="791"/>
      <c r="DG412" s="793"/>
    </row>
    <row r="413" spans="1:111" ht="16">
      <c r="A413" s="209"/>
      <c r="B413" s="331"/>
      <c r="C413" s="1115"/>
      <c r="D413" s="84"/>
      <c r="E413" s="84"/>
      <c r="F413" s="84"/>
      <c r="G413" s="84"/>
      <c r="H413" s="84"/>
      <c r="I413" s="84"/>
      <c r="J413" s="84"/>
      <c r="K413" s="84"/>
      <c r="L413" s="84"/>
      <c r="M413" s="84"/>
      <c r="N413" s="84"/>
      <c r="O413" s="84"/>
      <c r="P413" s="84"/>
      <c r="Q413" s="84"/>
      <c r="R413" s="84"/>
      <c r="S413" s="84"/>
      <c r="T413" s="84"/>
      <c r="U413" s="84"/>
      <c r="V413" s="84"/>
      <c r="W413" s="84"/>
      <c r="X413" s="84"/>
      <c r="Y413" s="84"/>
      <c r="Z413" s="84"/>
      <c r="AA413" s="771"/>
      <c r="AB413" s="84"/>
      <c r="AC413" s="84"/>
      <c r="AD413" s="84"/>
      <c r="AE413" s="84"/>
      <c r="AF413" s="84"/>
      <c r="AG413" s="84"/>
      <c r="AH413" s="84"/>
      <c r="AI413" s="84"/>
      <c r="AJ413" s="84"/>
      <c r="AK413" s="84"/>
      <c r="AL413" s="84"/>
      <c r="AM413" s="771"/>
      <c r="AN413" s="84"/>
      <c r="AO413" s="84"/>
      <c r="AP413" s="84"/>
      <c r="AQ413" s="84"/>
      <c r="AR413" s="84"/>
      <c r="AS413" s="84"/>
      <c r="AT413" s="84"/>
      <c r="AU413" s="84"/>
      <c r="AV413" s="84"/>
      <c r="AW413" s="84"/>
      <c r="AX413" s="84"/>
      <c r="AY413" s="771"/>
      <c r="AZ413" s="84"/>
      <c r="BA413" s="84"/>
      <c r="BB413" s="84"/>
      <c r="BC413" s="84"/>
      <c r="BD413" s="84"/>
      <c r="BE413" s="84"/>
      <c r="BF413" s="84"/>
      <c r="BG413" s="84"/>
      <c r="BH413" s="84"/>
      <c r="BI413" s="84"/>
      <c r="BJ413" s="84"/>
      <c r="BK413" s="771"/>
      <c r="BL413" s="84"/>
      <c r="BM413" s="84"/>
      <c r="BN413" s="84"/>
      <c r="BO413" s="84"/>
      <c r="BP413" s="84"/>
      <c r="BQ413" s="84"/>
      <c r="BR413" s="84"/>
      <c r="BS413" s="84"/>
      <c r="BT413" s="84"/>
      <c r="BU413" s="84"/>
      <c r="BV413" s="84"/>
      <c r="BW413" s="771"/>
      <c r="BX413" s="84"/>
      <c r="BY413" s="84"/>
      <c r="BZ413" s="84"/>
      <c r="CA413" s="84"/>
      <c r="CB413" s="84"/>
      <c r="CC413" s="84"/>
      <c r="CD413" s="84"/>
      <c r="CE413" s="84"/>
      <c r="CF413" s="84"/>
      <c r="CG413" s="84"/>
      <c r="CH413" s="84"/>
      <c r="CI413" s="771"/>
      <c r="CJ413" s="791"/>
      <c r="CK413" s="791"/>
      <c r="CL413" s="791"/>
      <c r="CM413" s="791"/>
      <c r="CN413" s="791"/>
      <c r="CO413" s="791"/>
      <c r="CP413" s="791"/>
      <c r="CQ413" s="791"/>
      <c r="CR413" s="791"/>
      <c r="CS413" s="791"/>
      <c r="CT413" s="791"/>
      <c r="CU413" s="793"/>
      <c r="CV413" s="791"/>
      <c r="CW413" s="791"/>
      <c r="CX413" s="791"/>
      <c r="CY413" s="791"/>
      <c r="CZ413" s="791"/>
      <c r="DA413" s="791"/>
      <c r="DB413" s="791"/>
      <c r="DC413" s="791"/>
      <c r="DD413" s="791"/>
      <c r="DE413" s="791"/>
      <c r="DF413" s="791"/>
      <c r="DG413" s="793"/>
    </row>
    <row r="414" spans="1:111" ht="16">
      <c r="A414" s="209"/>
      <c r="B414" s="331"/>
      <c r="C414" s="1115"/>
      <c r="D414" s="84"/>
      <c r="E414" s="84"/>
      <c r="F414" s="84"/>
      <c r="G414" s="84"/>
      <c r="H414" s="84"/>
      <c r="I414" s="84"/>
      <c r="J414" s="84"/>
      <c r="K414" s="84"/>
      <c r="L414" s="84"/>
      <c r="M414" s="84"/>
      <c r="N414" s="84"/>
      <c r="O414" s="84"/>
      <c r="P414" s="84"/>
      <c r="Q414" s="84"/>
      <c r="R414" s="84"/>
      <c r="S414" s="84"/>
      <c r="T414" s="84"/>
      <c r="U414" s="84"/>
      <c r="V414" s="84"/>
      <c r="W414" s="84"/>
      <c r="X414" s="84"/>
      <c r="Y414" s="84"/>
      <c r="Z414" s="84"/>
      <c r="AA414" s="771"/>
      <c r="AB414" s="84"/>
      <c r="AC414" s="84"/>
      <c r="AD414" s="84"/>
      <c r="AE414" s="84"/>
      <c r="AF414" s="84"/>
      <c r="AG414" s="84"/>
      <c r="AH414" s="84"/>
      <c r="AI414" s="84"/>
      <c r="AJ414" s="84"/>
      <c r="AK414" s="84"/>
      <c r="AL414" s="84"/>
      <c r="AM414" s="771"/>
      <c r="AN414" s="84"/>
      <c r="AO414" s="84"/>
      <c r="AP414" s="84"/>
      <c r="AQ414" s="84"/>
      <c r="AR414" s="84"/>
      <c r="AS414" s="84"/>
      <c r="AT414" s="84"/>
      <c r="AU414" s="84"/>
      <c r="AV414" s="84"/>
      <c r="AW414" s="84"/>
      <c r="AX414" s="84"/>
      <c r="AY414" s="771"/>
      <c r="AZ414" s="84"/>
      <c r="BA414" s="84"/>
      <c r="BB414" s="84"/>
      <c r="BC414" s="84"/>
      <c r="BD414" s="84"/>
      <c r="BE414" s="84"/>
      <c r="BF414" s="84"/>
      <c r="BG414" s="84"/>
      <c r="BH414" s="84"/>
      <c r="BI414" s="84"/>
      <c r="BJ414" s="84"/>
      <c r="BK414" s="771"/>
      <c r="BL414" s="84"/>
      <c r="BM414" s="84"/>
      <c r="BN414" s="84"/>
      <c r="BO414" s="84"/>
      <c r="BP414" s="84"/>
      <c r="BQ414" s="84"/>
      <c r="BR414" s="84"/>
      <c r="BS414" s="84"/>
      <c r="BT414" s="84"/>
      <c r="BU414" s="84"/>
      <c r="BV414" s="84"/>
      <c r="BW414" s="771"/>
      <c r="BX414" s="84"/>
      <c r="BY414" s="84"/>
      <c r="BZ414" s="84"/>
      <c r="CA414" s="84"/>
      <c r="CB414" s="84"/>
      <c r="CC414" s="84"/>
      <c r="CD414" s="84"/>
      <c r="CE414" s="84"/>
      <c r="CF414" s="84"/>
      <c r="CG414" s="84"/>
      <c r="CH414" s="84"/>
      <c r="CI414" s="771"/>
      <c r="CJ414" s="791"/>
      <c r="CK414" s="791"/>
      <c r="CL414" s="791"/>
      <c r="CM414" s="791"/>
      <c r="CN414" s="791"/>
      <c r="CO414" s="791"/>
      <c r="CP414" s="791"/>
      <c r="CQ414" s="791"/>
      <c r="CR414" s="791"/>
      <c r="CS414" s="791"/>
      <c r="CT414" s="791"/>
      <c r="CU414" s="793"/>
      <c r="CV414" s="791"/>
      <c r="CW414" s="791"/>
      <c r="CX414" s="791"/>
      <c r="CY414" s="791"/>
      <c r="CZ414" s="791"/>
      <c r="DA414" s="791"/>
      <c r="DB414" s="791"/>
      <c r="DC414" s="791"/>
      <c r="DD414" s="791"/>
      <c r="DE414" s="791"/>
      <c r="DF414" s="791"/>
      <c r="DG414" s="793"/>
    </row>
    <row r="415" spans="1:111" ht="16">
      <c r="A415" s="209"/>
      <c r="B415" s="331"/>
      <c r="C415" s="1115"/>
      <c r="D415" s="84"/>
      <c r="E415" s="84"/>
      <c r="F415" s="84"/>
      <c r="G415" s="84"/>
      <c r="H415" s="84"/>
      <c r="I415" s="84"/>
      <c r="J415" s="84"/>
      <c r="K415" s="84"/>
      <c r="L415" s="84"/>
      <c r="M415" s="84"/>
      <c r="N415" s="84"/>
      <c r="O415" s="84"/>
      <c r="P415" s="84"/>
      <c r="Q415" s="84"/>
      <c r="R415" s="84"/>
      <c r="S415" s="84"/>
      <c r="T415" s="84"/>
      <c r="U415" s="84"/>
      <c r="V415" s="84"/>
      <c r="W415" s="84"/>
      <c r="X415" s="84"/>
      <c r="Y415" s="84"/>
      <c r="Z415" s="84"/>
      <c r="AA415" s="771"/>
      <c r="AB415" s="84"/>
      <c r="AC415" s="84"/>
      <c r="AD415" s="84"/>
      <c r="AE415" s="84"/>
      <c r="AF415" s="84"/>
      <c r="AG415" s="84"/>
      <c r="AH415" s="84"/>
      <c r="AI415" s="84"/>
      <c r="AJ415" s="84"/>
      <c r="AK415" s="84"/>
      <c r="AL415" s="84"/>
      <c r="AM415" s="771"/>
      <c r="AN415" s="84"/>
      <c r="AO415" s="84"/>
      <c r="AP415" s="84"/>
      <c r="AQ415" s="84"/>
      <c r="AR415" s="84"/>
      <c r="AS415" s="84"/>
      <c r="AT415" s="84"/>
      <c r="AU415" s="84"/>
      <c r="AV415" s="84"/>
      <c r="AW415" s="84"/>
      <c r="AX415" s="84"/>
      <c r="AY415" s="771"/>
      <c r="AZ415" s="84"/>
      <c r="BA415" s="84"/>
      <c r="BB415" s="84"/>
      <c r="BC415" s="84"/>
      <c r="BD415" s="84"/>
      <c r="BE415" s="84"/>
      <c r="BF415" s="84"/>
      <c r="BG415" s="84"/>
      <c r="BH415" s="84"/>
      <c r="BI415" s="84"/>
      <c r="BJ415" s="84"/>
      <c r="BK415" s="771"/>
      <c r="BL415" s="84"/>
      <c r="BM415" s="84"/>
      <c r="BN415" s="84"/>
      <c r="BO415" s="84"/>
      <c r="BP415" s="84"/>
      <c r="BQ415" s="84"/>
      <c r="BR415" s="84"/>
      <c r="BS415" s="84"/>
      <c r="BT415" s="84"/>
      <c r="BU415" s="84"/>
      <c r="BV415" s="84"/>
      <c r="BW415" s="771"/>
      <c r="BX415" s="84"/>
      <c r="BY415" s="84"/>
      <c r="BZ415" s="84"/>
      <c r="CA415" s="84"/>
      <c r="CB415" s="84"/>
      <c r="CC415" s="84"/>
      <c r="CD415" s="84"/>
      <c r="CE415" s="84"/>
      <c r="CF415" s="84"/>
      <c r="CG415" s="84"/>
      <c r="CH415" s="84"/>
      <c r="CI415" s="771"/>
      <c r="CJ415" s="791"/>
      <c r="CK415" s="791"/>
      <c r="CL415" s="791"/>
      <c r="CM415" s="791"/>
      <c r="CN415" s="791"/>
      <c r="CO415" s="791"/>
      <c r="CP415" s="791"/>
      <c r="CQ415" s="791"/>
      <c r="CR415" s="791"/>
      <c r="CS415" s="791"/>
      <c r="CT415" s="791"/>
      <c r="CU415" s="793"/>
      <c r="CV415" s="791"/>
      <c r="CW415" s="791"/>
      <c r="CX415" s="791"/>
      <c r="CY415" s="791"/>
      <c r="CZ415" s="791"/>
      <c r="DA415" s="791"/>
      <c r="DB415" s="791"/>
      <c r="DC415" s="791"/>
      <c r="DD415" s="791"/>
      <c r="DE415" s="791"/>
      <c r="DF415" s="791"/>
      <c r="DG415" s="793"/>
    </row>
    <row r="416" spans="1:111" ht="16">
      <c r="A416" s="209"/>
      <c r="B416" s="331"/>
      <c r="C416" s="1115"/>
      <c r="D416" s="84"/>
      <c r="E416" s="84"/>
      <c r="F416" s="84"/>
      <c r="G416" s="84"/>
      <c r="H416" s="84"/>
      <c r="I416" s="84"/>
      <c r="J416" s="84"/>
      <c r="K416" s="84"/>
      <c r="L416" s="84"/>
      <c r="M416" s="84"/>
      <c r="N416" s="84"/>
      <c r="O416" s="84"/>
      <c r="P416" s="84"/>
      <c r="Q416" s="84"/>
      <c r="R416" s="84"/>
      <c r="S416" s="84"/>
      <c r="T416" s="84"/>
      <c r="U416" s="84"/>
      <c r="V416" s="84"/>
      <c r="W416" s="84"/>
      <c r="X416" s="84"/>
      <c r="Y416" s="84"/>
      <c r="Z416" s="84"/>
      <c r="AA416" s="771"/>
      <c r="AB416" s="84"/>
      <c r="AC416" s="84"/>
      <c r="AD416" s="84"/>
      <c r="AE416" s="84"/>
      <c r="AF416" s="84"/>
      <c r="AG416" s="84"/>
      <c r="AH416" s="84"/>
      <c r="AI416" s="84"/>
      <c r="AJ416" s="84"/>
      <c r="AK416" s="84"/>
      <c r="AL416" s="84"/>
      <c r="AM416" s="771"/>
      <c r="AN416" s="84"/>
      <c r="AO416" s="84"/>
      <c r="AP416" s="84"/>
      <c r="AQ416" s="84"/>
      <c r="AR416" s="84"/>
      <c r="AS416" s="84"/>
      <c r="AT416" s="84"/>
      <c r="AU416" s="84"/>
      <c r="AV416" s="84"/>
      <c r="AW416" s="84"/>
      <c r="AX416" s="84"/>
      <c r="AY416" s="771"/>
      <c r="AZ416" s="84"/>
      <c r="BA416" s="84"/>
      <c r="BB416" s="84"/>
      <c r="BC416" s="84"/>
      <c r="BD416" s="84"/>
      <c r="BE416" s="84"/>
      <c r="BF416" s="84"/>
      <c r="BG416" s="84"/>
      <c r="BH416" s="84"/>
      <c r="BI416" s="84"/>
      <c r="BJ416" s="84"/>
      <c r="BK416" s="771"/>
      <c r="BL416" s="84"/>
      <c r="BM416" s="84"/>
      <c r="BN416" s="84"/>
      <c r="BO416" s="84"/>
      <c r="BP416" s="84"/>
      <c r="BQ416" s="84"/>
      <c r="BR416" s="84"/>
      <c r="BS416" s="84"/>
      <c r="BT416" s="84"/>
      <c r="BU416" s="84"/>
      <c r="BV416" s="84"/>
      <c r="BW416" s="771"/>
      <c r="BX416" s="84"/>
      <c r="BY416" s="84"/>
      <c r="BZ416" s="84"/>
      <c r="CA416" s="84"/>
      <c r="CB416" s="84"/>
      <c r="CC416" s="84"/>
      <c r="CD416" s="84"/>
      <c r="CE416" s="84"/>
      <c r="CF416" s="84"/>
      <c r="CG416" s="84"/>
      <c r="CH416" s="84"/>
      <c r="CI416" s="771"/>
      <c r="CJ416" s="791"/>
      <c r="CK416" s="791"/>
      <c r="CL416" s="791"/>
      <c r="CM416" s="791"/>
      <c r="CN416" s="791"/>
      <c r="CO416" s="791"/>
      <c r="CP416" s="791"/>
      <c r="CQ416" s="791"/>
      <c r="CR416" s="791"/>
      <c r="CS416" s="791"/>
      <c r="CT416" s="791"/>
      <c r="CU416" s="793"/>
      <c r="CV416" s="791"/>
      <c r="CW416" s="791"/>
      <c r="CX416" s="791"/>
      <c r="CY416" s="791"/>
      <c r="CZ416" s="791"/>
      <c r="DA416" s="791"/>
      <c r="DB416" s="791"/>
      <c r="DC416" s="791"/>
      <c r="DD416" s="791"/>
      <c r="DE416" s="791"/>
      <c r="DF416" s="791"/>
      <c r="DG416" s="793"/>
    </row>
    <row r="417" spans="1:111" ht="16">
      <c r="A417" s="209"/>
      <c r="B417" s="331"/>
      <c r="C417" s="1115"/>
      <c r="D417" s="84"/>
      <c r="E417" s="84"/>
      <c r="F417" s="84"/>
      <c r="G417" s="84"/>
      <c r="H417" s="84"/>
      <c r="I417" s="84"/>
      <c r="J417" s="84"/>
      <c r="K417" s="84"/>
      <c r="L417" s="84"/>
      <c r="M417" s="84"/>
      <c r="N417" s="84"/>
      <c r="O417" s="84"/>
      <c r="P417" s="84"/>
      <c r="Q417" s="84"/>
      <c r="R417" s="84"/>
      <c r="S417" s="84"/>
      <c r="T417" s="84"/>
      <c r="U417" s="84"/>
      <c r="V417" s="84"/>
      <c r="W417" s="84"/>
      <c r="X417" s="84"/>
      <c r="Y417" s="84"/>
      <c r="Z417" s="84"/>
      <c r="AA417" s="771"/>
      <c r="AB417" s="84"/>
      <c r="AC417" s="84"/>
      <c r="AD417" s="84"/>
      <c r="AE417" s="84"/>
      <c r="AF417" s="84"/>
      <c r="AG417" s="84"/>
      <c r="AH417" s="84"/>
      <c r="AI417" s="84"/>
      <c r="AJ417" s="84"/>
      <c r="AK417" s="84"/>
      <c r="AL417" s="84"/>
      <c r="AM417" s="771"/>
      <c r="AN417" s="84"/>
      <c r="AO417" s="84"/>
      <c r="AP417" s="84"/>
      <c r="AQ417" s="84"/>
      <c r="AR417" s="84"/>
      <c r="AS417" s="84"/>
      <c r="AT417" s="84"/>
      <c r="AU417" s="84"/>
      <c r="AV417" s="84"/>
      <c r="AW417" s="84"/>
      <c r="AX417" s="84"/>
      <c r="AY417" s="771"/>
      <c r="AZ417" s="84"/>
      <c r="BA417" s="84"/>
      <c r="BB417" s="84"/>
      <c r="BC417" s="84"/>
      <c r="BD417" s="84"/>
      <c r="BE417" s="84"/>
      <c r="BF417" s="84"/>
      <c r="BG417" s="84"/>
      <c r="BH417" s="84"/>
      <c r="BI417" s="84"/>
      <c r="BJ417" s="84"/>
      <c r="BK417" s="771"/>
      <c r="BL417" s="84"/>
      <c r="BM417" s="84"/>
      <c r="BN417" s="84"/>
      <c r="BO417" s="84"/>
      <c r="BP417" s="84"/>
      <c r="BQ417" s="84"/>
      <c r="BR417" s="84"/>
      <c r="BS417" s="84"/>
      <c r="BT417" s="84"/>
      <c r="BU417" s="84"/>
      <c r="BV417" s="84"/>
      <c r="BW417" s="771"/>
      <c r="BX417" s="84"/>
      <c r="BY417" s="84"/>
      <c r="BZ417" s="84"/>
      <c r="CA417" s="84"/>
      <c r="CB417" s="84"/>
      <c r="CC417" s="84"/>
      <c r="CD417" s="84"/>
      <c r="CE417" s="84"/>
      <c r="CF417" s="84"/>
      <c r="CG417" s="84"/>
      <c r="CH417" s="84"/>
      <c r="CI417" s="771"/>
      <c r="CJ417" s="791"/>
      <c r="CK417" s="791"/>
      <c r="CL417" s="791"/>
      <c r="CM417" s="791"/>
      <c r="CN417" s="791"/>
      <c r="CO417" s="791"/>
      <c r="CP417" s="791"/>
      <c r="CQ417" s="791"/>
      <c r="CR417" s="791"/>
      <c r="CS417" s="791"/>
      <c r="CT417" s="791"/>
      <c r="CU417" s="793"/>
      <c r="CV417" s="791"/>
      <c r="CW417" s="791"/>
      <c r="CX417" s="791"/>
      <c r="CY417" s="791"/>
      <c r="CZ417" s="791"/>
      <c r="DA417" s="791"/>
      <c r="DB417" s="791"/>
      <c r="DC417" s="791"/>
      <c r="DD417" s="791"/>
      <c r="DE417" s="791"/>
      <c r="DF417" s="791"/>
      <c r="DG417" s="793"/>
    </row>
    <row r="418" spans="1:111" ht="16">
      <c r="A418" s="209"/>
      <c r="B418" s="331"/>
      <c r="C418" s="1115"/>
      <c r="D418" s="84"/>
      <c r="E418" s="84"/>
      <c r="F418" s="84"/>
      <c r="G418" s="84"/>
      <c r="H418" s="84"/>
      <c r="I418" s="84"/>
      <c r="J418" s="84"/>
      <c r="K418" s="84"/>
      <c r="L418" s="84"/>
      <c r="M418" s="84"/>
      <c r="N418" s="84"/>
      <c r="O418" s="84"/>
      <c r="P418" s="84"/>
      <c r="Q418" s="84"/>
      <c r="R418" s="84"/>
      <c r="S418" s="84"/>
      <c r="T418" s="84"/>
      <c r="U418" s="84"/>
      <c r="V418" s="84"/>
      <c r="W418" s="84"/>
      <c r="X418" s="84"/>
      <c r="Y418" s="84"/>
      <c r="Z418" s="84"/>
      <c r="AA418" s="771"/>
      <c r="AB418" s="84"/>
      <c r="AC418" s="84"/>
      <c r="AD418" s="84"/>
      <c r="AE418" s="84"/>
      <c r="AF418" s="84"/>
      <c r="AG418" s="84"/>
      <c r="AH418" s="84"/>
      <c r="AI418" s="84"/>
      <c r="AJ418" s="84"/>
      <c r="AK418" s="84"/>
      <c r="AL418" s="84"/>
      <c r="AM418" s="771"/>
      <c r="AN418" s="84"/>
      <c r="AO418" s="84"/>
      <c r="AP418" s="84"/>
      <c r="AQ418" s="84"/>
      <c r="AR418" s="84"/>
      <c r="AS418" s="84"/>
      <c r="AT418" s="84"/>
      <c r="AU418" s="84"/>
      <c r="AV418" s="84"/>
      <c r="AW418" s="84"/>
      <c r="AX418" s="84"/>
      <c r="AY418" s="771"/>
      <c r="AZ418" s="84"/>
      <c r="BA418" s="84"/>
      <c r="BB418" s="84"/>
      <c r="BC418" s="84"/>
      <c r="BD418" s="84"/>
      <c r="BE418" s="84"/>
      <c r="BF418" s="84"/>
      <c r="BG418" s="84"/>
      <c r="BH418" s="84"/>
      <c r="BI418" s="84"/>
      <c r="BJ418" s="84"/>
      <c r="BK418" s="771"/>
      <c r="BL418" s="84"/>
      <c r="BM418" s="84"/>
      <c r="BN418" s="84"/>
      <c r="BO418" s="84"/>
      <c r="BP418" s="84"/>
      <c r="BQ418" s="84"/>
      <c r="BR418" s="84"/>
      <c r="BS418" s="84"/>
      <c r="BT418" s="84"/>
      <c r="BU418" s="84"/>
      <c r="BV418" s="84"/>
      <c r="BW418" s="771"/>
      <c r="BX418" s="84"/>
      <c r="BY418" s="84"/>
      <c r="BZ418" s="84"/>
      <c r="CA418" s="84"/>
      <c r="CB418" s="84"/>
      <c r="CC418" s="84"/>
      <c r="CD418" s="84"/>
      <c r="CE418" s="84"/>
      <c r="CF418" s="84"/>
      <c r="CG418" s="84"/>
      <c r="CH418" s="84"/>
      <c r="CI418" s="771"/>
      <c r="CJ418" s="791"/>
      <c r="CK418" s="791"/>
      <c r="CL418" s="791"/>
      <c r="CM418" s="791"/>
      <c r="CN418" s="791"/>
      <c r="CO418" s="791"/>
      <c r="CP418" s="791"/>
      <c r="CQ418" s="791"/>
      <c r="CR418" s="791"/>
      <c r="CS418" s="791"/>
      <c r="CT418" s="791"/>
      <c r="CU418" s="793"/>
      <c r="CV418" s="791"/>
      <c r="CW418" s="791"/>
      <c r="CX418" s="791"/>
      <c r="CY418" s="791"/>
      <c r="CZ418" s="791"/>
      <c r="DA418" s="791"/>
      <c r="DB418" s="791"/>
      <c r="DC418" s="791"/>
      <c r="DD418" s="791"/>
      <c r="DE418" s="791"/>
      <c r="DF418" s="791"/>
      <c r="DG418" s="793"/>
    </row>
    <row r="419" spans="1:111" ht="16">
      <c r="A419" s="209"/>
      <c r="B419" s="331"/>
      <c r="C419" s="1115"/>
      <c r="D419" s="84"/>
      <c r="E419" s="84"/>
      <c r="F419" s="84"/>
      <c r="G419" s="84"/>
      <c r="H419" s="84"/>
      <c r="I419" s="84"/>
      <c r="J419" s="84"/>
      <c r="K419" s="84"/>
      <c r="L419" s="84"/>
      <c r="M419" s="84"/>
      <c r="N419" s="84"/>
      <c r="O419" s="84"/>
      <c r="P419" s="84"/>
      <c r="Q419" s="84"/>
      <c r="R419" s="84"/>
      <c r="S419" s="84"/>
      <c r="T419" s="84"/>
      <c r="U419" s="84"/>
      <c r="V419" s="84"/>
      <c r="W419" s="84"/>
      <c r="X419" s="84"/>
      <c r="Y419" s="84"/>
      <c r="Z419" s="84"/>
      <c r="AA419" s="771"/>
      <c r="AB419" s="84"/>
      <c r="AC419" s="84"/>
      <c r="AD419" s="84"/>
      <c r="AE419" s="84"/>
      <c r="AF419" s="84"/>
      <c r="AG419" s="84"/>
      <c r="AH419" s="84"/>
      <c r="AI419" s="84"/>
      <c r="AJ419" s="84"/>
      <c r="AK419" s="84"/>
      <c r="AL419" s="84"/>
      <c r="AM419" s="771"/>
      <c r="AN419" s="84"/>
      <c r="AO419" s="84"/>
      <c r="AP419" s="84"/>
      <c r="AQ419" s="84"/>
      <c r="AR419" s="84"/>
      <c r="AS419" s="84"/>
      <c r="AT419" s="84"/>
      <c r="AU419" s="84"/>
      <c r="AV419" s="84"/>
      <c r="AW419" s="84"/>
      <c r="AX419" s="84"/>
      <c r="AY419" s="771"/>
      <c r="AZ419" s="84"/>
      <c r="BA419" s="84"/>
      <c r="BB419" s="84"/>
      <c r="BC419" s="84"/>
      <c r="BD419" s="84"/>
      <c r="BE419" s="84"/>
      <c r="BF419" s="84"/>
      <c r="BG419" s="84"/>
      <c r="BH419" s="84"/>
      <c r="BI419" s="84"/>
      <c r="BJ419" s="84"/>
      <c r="BK419" s="771"/>
      <c r="BL419" s="84"/>
      <c r="BM419" s="84"/>
      <c r="BN419" s="84"/>
      <c r="BO419" s="84"/>
      <c r="BP419" s="84"/>
      <c r="BQ419" s="84"/>
      <c r="BR419" s="84"/>
      <c r="BS419" s="84"/>
      <c r="BT419" s="84"/>
      <c r="BU419" s="84"/>
      <c r="BV419" s="84"/>
      <c r="BW419" s="771"/>
      <c r="BX419" s="84"/>
      <c r="BY419" s="84"/>
      <c r="BZ419" s="84"/>
      <c r="CA419" s="84"/>
      <c r="CB419" s="84"/>
      <c r="CC419" s="84"/>
      <c r="CD419" s="84"/>
      <c r="CE419" s="84"/>
      <c r="CF419" s="84"/>
      <c r="CG419" s="84"/>
      <c r="CH419" s="84"/>
      <c r="CI419" s="771"/>
      <c r="CJ419" s="791"/>
      <c r="CK419" s="791"/>
      <c r="CL419" s="791"/>
      <c r="CM419" s="791"/>
      <c r="CN419" s="791"/>
      <c r="CO419" s="791"/>
      <c r="CP419" s="791"/>
      <c r="CQ419" s="791"/>
      <c r="CR419" s="791"/>
      <c r="CS419" s="791"/>
      <c r="CT419" s="791"/>
      <c r="CU419" s="793"/>
      <c r="CV419" s="791"/>
      <c r="CW419" s="791"/>
      <c r="CX419" s="791"/>
      <c r="CY419" s="791"/>
      <c r="CZ419" s="791"/>
      <c r="DA419" s="791"/>
      <c r="DB419" s="791"/>
      <c r="DC419" s="791"/>
      <c r="DD419" s="791"/>
      <c r="DE419" s="791"/>
      <c r="DF419" s="791"/>
      <c r="DG419" s="793"/>
    </row>
    <row r="420" spans="1:111" ht="16">
      <c r="A420" s="209"/>
      <c r="B420" s="331"/>
      <c r="C420" s="1115"/>
      <c r="D420" s="84"/>
      <c r="E420" s="84"/>
      <c r="F420" s="84"/>
      <c r="G420" s="84"/>
      <c r="H420" s="84"/>
      <c r="I420" s="84"/>
      <c r="J420" s="84"/>
      <c r="K420" s="84"/>
      <c r="L420" s="84"/>
      <c r="M420" s="84"/>
      <c r="N420" s="84"/>
      <c r="O420" s="84"/>
      <c r="P420" s="84"/>
      <c r="Q420" s="84"/>
      <c r="R420" s="84"/>
      <c r="S420" s="84"/>
      <c r="T420" s="84"/>
      <c r="U420" s="84"/>
      <c r="V420" s="84"/>
      <c r="W420" s="84"/>
      <c r="X420" s="84"/>
      <c r="Y420" s="84"/>
      <c r="Z420" s="84"/>
      <c r="AA420" s="771"/>
      <c r="AB420" s="84"/>
      <c r="AC420" s="84"/>
      <c r="AD420" s="84"/>
      <c r="AE420" s="84"/>
      <c r="AF420" s="84"/>
      <c r="AG420" s="84"/>
      <c r="AH420" s="84"/>
      <c r="AI420" s="84"/>
      <c r="AJ420" s="84"/>
      <c r="AK420" s="84"/>
      <c r="AL420" s="84"/>
      <c r="AM420" s="771"/>
      <c r="AN420" s="84"/>
      <c r="AO420" s="84"/>
      <c r="AP420" s="84"/>
      <c r="AQ420" s="84"/>
      <c r="AR420" s="84"/>
      <c r="AS420" s="84"/>
      <c r="AT420" s="84"/>
      <c r="AU420" s="84"/>
      <c r="AV420" s="84"/>
      <c r="AW420" s="84"/>
      <c r="AX420" s="84"/>
      <c r="AY420" s="771"/>
      <c r="AZ420" s="84"/>
      <c r="BA420" s="84"/>
      <c r="BB420" s="84"/>
      <c r="BC420" s="84"/>
      <c r="BD420" s="84"/>
      <c r="BE420" s="84"/>
      <c r="BF420" s="84"/>
      <c r="BG420" s="84"/>
      <c r="BH420" s="84"/>
      <c r="BI420" s="84"/>
      <c r="BJ420" s="84"/>
      <c r="BK420" s="771"/>
      <c r="BL420" s="84"/>
      <c r="BM420" s="84"/>
      <c r="BN420" s="84"/>
      <c r="BO420" s="84"/>
      <c r="BP420" s="84"/>
      <c r="BQ420" s="84"/>
      <c r="BR420" s="84"/>
      <c r="BS420" s="84"/>
      <c r="BT420" s="84"/>
      <c r="BU420" s="84"/>
      <c r="BV420" s="84"/>
      <c r="BW420" s="771"/>
      <c r="BX420" s="84"/>
      <c r="BY420" s="84"/>
      <c r="BZ420" s="84"/>
      <c r="CA420" s="84"/>
      <c r="CB420" s="84"/>
      <c r="CC420" s="84"/>
      <c r="CD420" s="84"/>
      <c r="CE420" s="84"/>
      <c r="CF420" s="84"/>
      <c r="CG420" s="84"/>
      <c r="CH420" s="84"/>
      <c r="CI420" s="771"/>
      <c r="CJ420" s="791"/>
      <c r="CK420" s="791"/>
      <c r="CL420" s="791"/>
      <c r="CM420" s="791"/>
      <c r="CN420" s="791"/>
      <c r="CO420" s="791"/>
      <c r="CP420" s="791"/>
      <c r="CQ420" s="791"/>
      <c r="CR420" s="791"/>
      <c r="CS420" s="791"/>
      <c r="CT420" s="791"/>
      <c r="CU420" s="793"/>
      <c r="CV420" s="791"/>
      <c r="CW420" s="791"/>
      <c r="CX420" s="791"/>
      <c r="CY420" s="791"/>
      <c r="CZ420" s="791"/>
      <c r="DA420" s="791"/>
      <c r="DB420" s="791"/>
      <c r="DC420" s="791"/>
      <c r="DD420" s="791"/>
      <c r="DE420" s="791"/>
      <c r="DF420" s="791"/>
      <c r="DG420" s="793"/>
    </row>
    <row r="421" spans="1:111" ht="16">
      <c r="A421" s="209"/>
      <c r="B421" s="331"/>
      <c r="C421" s="1115"/>
      <c r="D421" s="84"/>
      <c r="E421" s="84"/>
      <c r="F421" s="84"/>
      <c r="G421" s="84"/>
      <c r="H421" s="84"/>
      <c r="I421" s="84"/>
      <c r="J421" s="84"/>
      <c r="K421" s="84"/>
      <c r="L421" s="84"/>
      <c r="M421" s="84"/>
      <c r="N421" s="84"/>
      <c r="O421" s="84"/>
      <c r="P421" s="84"/>
      <c r="Q421" s="84"/>
      <c r="R421" s="84"/>
      <c r="S421" s="84"/>
      <c r="T421" s="84"/>
      <c r="U421" s="84"/>
      <c r="V421" s="84"/>
      <c r="W421" s="84"/>
      <c r="X421" s="84"/>
      <c r="Y421" s="84"/>
      <c r="Z421" s="84"/>
      <c r="AA421" s="771"/>
      <c r="AB421" s="84"/>
      <c r="AC421" s="84"/>
      <c r="AD421" s="84"/>
      <c r="AE421" s="84"/>
      <c r="AF421" s="84"/>
      <c r="AG421" s="84"/>
      <c r="AH421" s="84"/>
      <c r="AI421" s="84"/>
      <c r="AJ421" s="84"/>
      <c r="AK421" s="84"/>
      <c r="AL421" s="84"/>
      <c r="AM421" s="771"/>
      <c r="AN421" s="84"/>
      <c r="AO421" s="84"/>
      <c r="AP421" s="84"/>
      <c r="AQ421" s="84"/>
      <c r="AR421" s="84"/>
      <c r="AS421" s="84"/>
      <c r="AT421" s="84"/>
      <c r="AU421" s="84"/>
      <c r="AV421" s="84"/>
      <c r="AW421" s="84"/>
      <c r="AX421" s="84"/>
      <c r="AY421" s="771"/>
      <c r="AZ421" s="84"/>
      <c r="BA421" s="84"/>
      <c r="BB421" s="84"/>
      <c r="BC421" s="84"/>
      <c r="BD421" s="84"/>
      <c r="BE421" s="84"/>
      <c r="BF421" s="84"/>
      <c r="BG421" s="84"/>
      <c r="BH421" s="84"/>
      <c r="BI421" s="84"/>
      <c r="BJ421" s="84"/>
      <c r="BK421" s="771"/>
      <c r="BL421" s="84"/>
      <c r="BM421" s="84"/>
      <c r="BN421" s="84"/>
      <c r="BO421" s="84"/>
      <c r="BP421" s="84"/>
      <c r="BQ421" s="84"/>
      <c r="BR421" s="84"/>
      <c r="BS421" s="84"/>
      <c r="BT421" s="84"/>
      <c r="BU421" s="84"/>
      <c r="BV421" s="84"/>
      <c r="BW421" s="771"/>
      <c r="BX421" s="84"/>
      <c r="BY421" s="84"/>
      <c r="BZ421" s="84"/>
      <c r="CA421" s="84"/>
      <c r="CB421" s="84"/>
      <c r="CC421" s="84"/>
      <c r="CD421" s="84"/>
      <c r="CE421" s="84"/>
      <c r="CF421" s="84"/>
      <c r="CG421" s="84"/>
      <c r="CH421" s="84"/>
      <c r="CI421" s="771"/>
      <c r="CJ421" s="791"/>
      <c r="CK421" s="791"/>
      <c r="CL421" s="791"/>
      <c r="CM421" s="791"/>
      <c r="CN421" s="791"/>
      <c r="CO421" s="791"/>
      <c r="CP421" s="791"/>
      <c r="CQ421" s="791"/>
      <c r="CR421" s="791"/>
      <c r="CS421" s="791"/>
      <c r="CT421" s="791"/>
      <c r="CU421" s="793"/>
      <c r="CV421" s="791"/>
      <c r="CW421" s="791"/>
      <c r="CX421" s="791"/>
      <c r="CY421" s="791"/>
      <c r="CZ421" s="791"/>
      <c r="DA421" s="791"/>
      <c r="DB421" s="791"/>
      <c r="DC421" s="791"/>
      <c r="DD421" s="791"/>
      <c r="DE421" s="791"/>
      <c r="DF421" s="791"/>
      <c r="DG421" s="793"/>
    </row>
    <row r="422" spans="1:111" ht="16">
      <c r="A422" s="209"/>
      <c r="B422" s="331"/>
      <c r="C422" s="1115"/>
      <c r="D422" s="84"/>
      <c r="E422" s="84"/>
      <c r="F422" s="84"/>
      <c r="G422" s="84"/>
      <c r="H422" s="84"/>
      <c r="I422" s="84"/>
      <c r="J422" s="84"/>
      <c r="K422" s="84"/>
      <c r="L422" s="84"/>
      <c r="M422" s="84"/>
      <c r="N422" s="84"/>
      <c r="O422" s="84"/>
      <c r="P422" s="84"/>
      <c r="Q422" s="84"/>
      <c r="R422" s="84"/>
      <c r="S422" s="84"/>
      <c r="T422" s="84"/>
      <c r="U422" s="84"/>
      <c r="V422" s="84"/>
      <c r="W422" s="84"/>
      <c r="X422" s="84"/>
      <c r="Y422" s="84"/>
      <c r="Z422" s="84"/>
      <c r="AA422" s="771"/>
      <c r="AB422" s="84"/>
      <c r="AC422" s="84"/>
      <c r="AD422" s="84"/>
      <c r="AE422" s="84"/>
      <c r="AF422" s="84"/>
      <c r="AG422" s="84"/>
      <c r="AH422" s="84"/>
      <c r="AI422" s="84"/>
      <c r="AJ422" s="84"/>
      <c r="AK422" s="84"/>
      <c r="AL422" s="84"/>
      <c r="AM422" s="771"/>
      <c r="AN422" s="84"/>
      <c r="AO422" s="84"/>
      <c r="AP422" s="84"/>
      <c r="AQ422" s="84"/>
      <c r="AR422" s="84"/>
      <c r="AS422" s="84"/>
      <c r="AT422" s="84"/>
      <c r="AU422" s="84"/>
      <c r="AV422" s="84"/>
      <c r="AW422" s="84"/>
      <c r="AX422" s="84"/>
      <c r="AY422" s="771"/>
      <c r="AZ422" s="84"/>
      <c r="BA422" s="84"/>
      <c r="BB422" s="84"/>
      <c r="BC422" s="84"/>
      <c r="BD422" s="84"/>
      <c r="BE422" s="84"/>
      <c r="BF422" s="84"/>
      <c r="BG422" s="84"/>
      <c r="BH422" s="84"/>
      <c r="BI422" s="84"/>
      <c r="BJ422" s="84"/>
      <c r="BK422" s="771"/>
      <c r="BL422" s="84"/>
      <c r="BM422" s="84"/>
      <c r="BN422" s="84"/>
      <c r="BO422" s="84"/>
      <c r="BP422" s="84"/>
      <c r="BQ422" s="84"/>
      <c r="BR422" s="84"/>
      <c r="BS422" s="84"/>
      <c r="BT422" s="84"/>
      <c r="BU422" s="84"/>
      <c r="BV422" s="84"/>
      <c r="BW422" s="771"/>
      <c r="BX422" s="84"/>
      <c r="BY422" s="84"/>
      <c r="BZ422" s="84"/>
      <c r="CA422" s="84"/>
      <c r="CB422" s="84"/>
      <c r="CC422" s="84"/>
      <c r="CD422" s="84"/>
      <c r="CE422" s="84"/>
      <c r="CF422" s="84"/>
      <c r="CG422" s="84"/>
      <c r="CH422" s="84"/>
      <c r="CI422" s="771"/>
      <c r="CJ422" s="791"/>
      <c r="CK422" s="791"/>
      <c r="CL422" s="791"/>
      <c r="CM422" s="791"/>
      <c r="CN422" s="791"/>
      <c r="CO422" s="791"/>
      <c r="CP422" s="791"/>
      <c r="CQ422" s="791"/>
      <c r="CR422" s="791"/>
      <c r="CS422" s="791"/>
      <c r="CT422" s="791"/>
      <c r="CU422" s="793"/>
      <c r="CV422" s="791"/>
      <c r="CW422" s="791"/>
      <c r="CX422" s="791"/>
      <c r="CY422" s="791"/>
      <c r="CZ422" s="791"/>
      <c r="DA422" s="791"/>
      <c r="DB422" s="791"/>
      <c r="DC422" s="791"/>
      <c r="DD422" s="791"/>
      <c r="DE422" s="791"/>
      <c r="DF422" s="791"/>
      <c r="DG422" s="793"/>
    </row>
    <row r="423" spans="1:111" ht="16">
      <c r="A423" s="209"/>
      <c r="B423" s="331"/>
      <c r="C423" s="1115"/>
      <c r="D423" s="84"/>
      <c r="E423" s="84"/>
      <c r="F423" s="84"/>
      <c r="G423" s="84"/>
      <c r="H423" s="84"/>
      <c r="I423" s="84"/>
      <c r="J423" s="84"/>
      <c r="K423" s="84"/>
      <c r="L423" s="84"/>
      <c r="M423" s="84"/>
      <c r="N423" s="84"/>
      <c r="O423" s="84"/>
      <c r="P423" s="84"/>
      <c r="Q423" s="84"/>
      <c r="R423" s="84"/>
      <c r="S423" s="84"/>
      <c r="T423" s="84"/>
      <c r="U423" s="84"/>
      <c r="V423" s="84"/>
      <c r="W423" s="84"/>
      <c r="X423" s="84"/>
      <c r="Y423" s="84"/>
      <c r="Z423" s="84"/>
      <c r="AA423" s="771"/>
      <c r="AB423" s="84"/>
      <c r="AC423" s="84"/>
      <c r="AD423" s="84"/>
      <c r="AE423" s="84"/>
      <c r="AF423" s="84"/>
      <c r="AG423" s="84"/>
      <c r="AH423" s="84"/>
      <c r="AI423" s="84"/>
      <c r="AJ423" s="84"/>
      <c r="AK423" s="84"/>
      <c r="AL423" s="84"/>
      <c r="AM423" s="771"/>
      <c r="AN423" s="84"/>
      <c r="AO423" s="84"/>
      <c r="AP423" s="84"/>
      <c r="AQ423" s="84"/>
      <c r="AR423" s="84"/>
      <c r="AS423" s="84"/>
      <c r="AT423" s="84"/>
      <c r="AU423" s="84"/>
      <c r="AV423" s="84"/>
      <c r="AW423" s="84"/>
      <c r="AX423" s="84"/>
      <c r="AY423" s="771"/>
      <c r="AZ423" s="84"/>
      <c r="BA423" s="84"/>
      <c r="BB423" s="84"/>
      <c r="BC423" s="84"/>
      <c r="BD423" s="84"/>
      <c r="BE423" s="84"/>
      <c r="BF423" s="84"/>
      <c r="BG423" s="84"/>
      <c r="BH423" s="84"/>
      <c r="BI423" s="84"/>
      <c r="BJ423" s="84"/>
      <c r="BK423" s="771"/>
      <c r="BL423" s="84"/>
      <c r="BM423" s="84"/>
      <c r="BN423" s="84"/>
      <c r="BO423" s="84"/>
      <c r="BP423" s="84"/>
      <c r="BQ423" s="84"/>
      <c r="BR423" s="84"/>
      <c r="BS423" s="84"/>
      <c r="BT423" s="84"/>
      <c r="BU423" s="84"/>
      <c r="BV423" s="84"/>
      <c r="BW423" s="771"/>
      <c r="BX423" s="84"/>
      <c r="BY423" s="84"/>
      <c r="BZ423" s="84"/>
      <c r="CA423" s="84"/>
      <c r="CB423" s="84"/>
      <c r="CC423" s="84"/>
      <c r="CD423" s="84"/>
      <c r="CE423" s="84"/>
      <c r="CF423" s="84"/>
      <c r="CG423" s="84"/>
      <c r="CH423" s="84"/>
      <c r="CI423" s="771"/>
      <c r="CJ423" s="791"/>
      <c r="CK423" s="791"/>
      <c r="CL423" s="791"/>
      <c r="CM423" s="791"/>
      <c r="CN423" s="791"/>
      <c r="CO423" s="791"/>
      <c r="CP423" s="791"/>
      <c r="CQ423" s="791"/>
      <c r="CR423" s="791"/>
      <c r="CS423" s="791"/>
      <c r="CT423" s="791"/>
      <c r="CU423" s="793"/>
      <c r="CV423" s="791"/>
      <c r="CW423" s="791"/>
      <c r="CX423" s="791"/>
      <c r="CY423" s="791"/>
      <c r="CZ423" s="791"/>
      <c r="DA423" s="791"/>
      <c r="DB423" s="791"/>
      <c r="DC423" s="791"/>
      <c r="DD423" s="791"/>
      <c r="DE423" s="791"/>
      <c r="DF423" s="791"/>
      <c r="DG423" s="793"/>
    </row>
    <row r="424" spans="1:111" ht="16">
      <c r="A424" s="209"/>
      <c r="B424" s="331"/>
      <c r="C424" s="1115"/>
      <c r="D424" s="84"/>
      <c r="E424" s="84"/>
      <c r="F424" s="84"/>
      <c r="G424" s="84"/>
      <c r="H424" s="84"/>
      <c r="I424" s="84"/>
      <c r="J424" s="84"/>
      <c r="K424" s="84"/>
      <c r="L424" s="84"/>
      <c r="M424" s="84"/>
      <c r="N424" s="84"/>
      <c r="O424" s="84"/>
      <c r="P424" s="84"/>
      <c r="Q424" s="84"/>
      <c r="R424" s="84"/>
      <c r="S424" s="84"/>
      <c r="T424" s="84"/>
      <c r="U424" s="84"/>
      <c r="V424" s="84"/>
      <c r="W424" s="84"/>
      <c r="X424" s="84"/>
      <c r="Y424" s="84"/>
      <c r="Z424" s="84"/>
      <c r="AA424" s="771"/>
      <c r="AB424" s="84"/>
      <c r="AC424" s="84"/>
      <c r="AD424" s="84"/>
      <c r="AE424" s="84"/>
      <c r="AF424" s="84"/>
      <c r="AG424" s="84"/>
      <c r="AH424" s="84"/>
      <c r="AI424" s="84"/>
      <c r="AJ424" s="84"/>
      <c r="AK424" s="84"/>
      <c r="AL424" s="84"/>
      <c r="AM424" s="771"/>
      <c r="AN424" s="84"/>
      <c r="AO424" s="84"/>
      <c r="AP424" s="84"/>
      <c r="AQ424" s="84"/>
      <c r="AR424" s="84"/>
      <c r="AS424" s="84"/>
      <c r="AT424" s="84"/>
      <c r="AU424" s="84"/>
      <c r="AV424" s="84"/>
      <c r="AW424" s="84"/>
      <c r="AX424" s="84"/>
      <c r="AY424" s="771"/>
      <c r="AZ424" s="84"/>
      <c r="BA424" s="84"/>
      <c r="BB424" s="84"/>
      <c r="BC424" s="84"/>
      <c r="BD424" s="84"/>
      <c r="BE424" s="84"/>
      <c r="BF424" s="84"/>
      <c r="BG424" s="84"/>
      <c r="BH424" s="84"/>
      <c r="BI424" s="84"/>
      <c r="BJ424" s="84"/>
      <c r="BK424" s="771"/>
      <c r="BL424" s="84"/>
      <c r="BM424" s="84"/>
      <c r="BN424" s="84"/>
      <c r="BO424" s="84"/>
      <c r="BP424" s="84"/>
      <c r="BQ424" s="84"/>
      <c r="BR424" s="84"/>
      <c r="BS424" s="84"/>
      <c r="BT424" s="84"/>
      <c r="BU424" s="84"/>
      <c r="BV424" s="84"/>
      <c r="BW424" s="771"/>
      <c r="BX424" s="84"/>
      <c r="BY424" s="84"/>
      <c r="BZ424" s="84"/>
      <c r="CA424" s="84"/>
      <c r="CB424" s="84"/>
      <c r="CC424" s="84"/>
      <c r="CD424" s="84"/>
      <c r="CE424" s="84"/>
      <c r="CF424" s="84"/>
      <c r="CG424" s="84"/>
      <c r="CH424" s="84"/>
      <c r="CI424" s="771"/>
      <c r="CJ424" s="791"/>
      <c r="CK424" s="791"/>
      <c r="CL424" s="791"/>
      <c r="CM424" s="791"/>
      <c r="CN424" s="791"/>
      <c r="CO424" s="791"/>
      <c r="CP424" s="791"/>
      <c r="CQ424" s="791"/>
      <c r="CR424" s="791"/>
      <c r="CS424" s="791"/>
      <c r="CT424" s="791"/>
      <c r="CU424" s="793"/>
      <c r="CV424" s="791"/>
      <c r="CW424" s="791"/>
      <c r="CX424" s="791"/>
      <c r="CY424" s="791"/>
      <c r="CZ424" s="791"/>
      <c r="DA424" s="791"/>
      <c r="DB424" s="791"/>
      <c r="DC424" s="791"/>
      <c r="DD424" s="791"/>
      <c r="DE424" s="791"/>
      <c r="DF424" s="791"/>
      <c r="DG424" s="793"/>
    </row>
    <row r="425" spans="1:111" ht="16">
      <c r="A425" s="209"/>
      <c r="B425" s="331"/>
      <c r="C425" s="1115"/>
      <c r="D425" s="84"/>
      <c r="E425" s="84"/>
      <c r="F425" s="84"/>
      <c r="G425" s="84"/>
      <c r="H425" s="84"/>
      <c r="I425" s="84"/>
      <c r="J425" s="84"/>
      <c r="K425" s="84"/>
      <c r="L425" s="84"/>
      <c r="M425" s="84"/>
      <c r="N425" s="84"/>
      <c r="O425" s="84"/>
      <c r="P425" s="84"/>
      <c r="Q425" s="84"/>
      <c r="R425" s="84"/>
      <c r="S425" s="84"/>
      <c r="T425" s="84"/>
      <c r="U425" s="84"/>
      <c r="V425" s="84"/>
      <c r="W425" s="84"/>
      <c r="X425" s="84"/>
      <c r="Y425" s="84"/>
      <c r="Z425" s="84"/>
      <c r="AA425" s="771"/>
      <c r="AB425" s="84"/>
      <c r="AC425" s="84"/>
      <c r="AD425" s="84"/>
      <c r="AE425" s="84"/>
      <c r="AF425" s="84"/>
      <c r="AG425" s="84"/>
      <c r="AH425" s="84"/>
      <c r="AI425" s="84"/>
      <c r="AJ425" s="84"/>
      <c r="AK425" s="84"/>
      <c r="AL425" s="84"/>
      <c r="AM425" s="771"/>
      <c r="AN425" s="84"/>
      <c r="AO425" s="84"/>
      <c r="AP425" s="84"/>
      <c r="AQ425" s="84"/>
      <c r="AR425" s="84"/>
      <c r="AS425" s="84"/>
      <c r="AT425" s="84"/>
      <c r="AU425" s="84"/>
      <c r="AV425" s="84"/>
      <c r="AW425" s="84"/>
      <c r="AX425" s="84"/>
      <c r="AY425" s="771"/>
      <c r="AZ425" s="84"/>
      <c r="BA425" s="84"/>
      <c r="BB425" s="84"/>
      <c r="BC425" s="84"/>
      <c r="BD425" s="84"/>
      <c r="BE425" s="84"/>
      <c r="BF425" s="84"/>
      <c r="BG425" s="84"/>
      <c r="BH425" s="84"/>
      <c r="BI425" s="84"/>
      <c r="BJ425" s="84"/>
      <c r="BK425" s="771"/>
      <c r="BL425" s="84"/>
      <c r="BM425" s="84"/>
      <c r="BN425" s="84"/>
      <c r="BO425" s="84"/>
      <c r="BP425" s="84"/>
      <c r="BQ425" s="84"/>
      <c r="BR425" s="84"/>
      <c r="BS425" s="84"/>
      <c r="BT425" s="84"/>
      <c r="BU425" s="84"/>
      <c r="BV425" s="84"/>
      <c r="BW425" s="771"/>
      <c r="BX425" s="84"/>
      <c r="BY425" s="84"/>
      <c r="BZ425" s="84"/>
      <c r="CA425" s="84"/>
      <c r="CB425" s="84"/>
      <c r="CC425" s="84"/>
      <c r="CD425" s="84"/>
      <c r="CE425" s="84"/>
      <c r="CF425" s="84"/>
      <c r="CG425" s="84"/>
      <c r="CH425" s="84"/>
      <c r="CI425" s="771"/>
      <c r="CJ425" s="791"/>
      <c r="CK425" s="791"/>
      <c r="CL425" s="791"/>
      <c r="CM425" s="791"/>
      <c r="CN425" s="791"/>
      <c r="CO425" s="791"/>
      <c r="CP425" s="791"/>
      <c r="CQ425" s="791"/>
      <c r="CR425" s="791"/>
      <c r="CS425" s="791"/>
      <c r="CT425" s="791"/>
      <c r="CU425" s="793"/>
      <c r="CV425" s="791"/>
      <c r="CW425" s="791"/>
      <c r="CX425" s="791"/>
      <c r="CY425" s="791"/>
      <c r="CZ425" s="791"/>
      <c r="DA425" s="791"/>
      <c r="DB425" s="791"/>
      <c r="DC425" s="791"/>
      <c r="DD425" s="791"/>
      <c r="DE425" s="791"/>
      <c r="DF425" s="791"/>
      <c r="DG425" s="793"/>
    </row>
    <row r="426" spans="1:111" ht="16">
      <c r="A426" s="209"/>
      <c r="B426" s="331"/>
      <c r="C426" s="1115"/>
      <c r="D426" s="84"/>
      <c r="E426" s="84"/>
      <c r="F426" s="84"/>
      <c r="G426" s="84"/>
      <c r="H426" s="84"/>
      <c r="I426" s="84"/>
      <c r="J426" s="84"/>
      <c r="K426" s="84"/>
      <c r="L426" s="84"/>
      <c r="M426" s="84"/>
      <c r="N426" s="84"/>
      <c r="O426" s="84"/>
      <c r="P426" s="84"/>
      <c r="Q426" s="84"/>
      <c r="R426" s="84"/>
      <c r="S426" s="84"/>
      <c r="T426" s="84"/>
      <c r="U426" s="84"/>
      <c r="V426" s="84"/>
      <c r="W426" s="84"/>
      <c r="X426" s="84"/>
      <c r="Y426" s="84"/>
      <c r="Z426" s="84"/>
      <c r="AA426" s="771"/>
      <c r="AB426" s="84"/>
      <c r="AC426" s="84"/>
      <c r="AD426" s="84"/>
      <c r="AE426" s="84"/>
      <c r="AF426" s="84"/>
      <c r="AG426" s="84"/>
      <c r="AH426" s="84"/>
      <c r="AI426" s="84"/>
      <c r="AJ426" s="84"/>
      <c r="AK426" s="84"/>
      <c r="AL426" s="84"/>
      <c r="AM426" s="771"/>
      <c r="AN426" s="84"/>
      <c r="AO426" s="84"/>
      <c r="AP426" s="84"/>
      <c r="AQ426" s="84"/>
      <c r="AR426" s="84"/>
      <c r="AS426" s="84"/>
      <c r="AT426" s="84"/>
      <c r="AU426" s="84"/>
      <c r="AV426" s="84"/>
      <c r="AW426" s="84"/>
      <c r="AX426" s="84"/>
      <c r="AY426" s="771"/>
      <c r="AZ426" s="84"/>
      <c r="BA426" s="84"/>
      <c r="BB426" s="84"/>
      <c r="BC426" s="84"/>
      <c r="BD426" s="84"/>
      <c r="BE426" s="84"/>
      <c r="BF426" s="84"/>
      <c r="BG426" s="84"/>
      <c r="BH426" s="84"/>
      <c r="BI426" s="84"/>
      <c r="BJ426" s="84"/>
      <c r="BK426" s="771"/>
      <c r="BL426" s="84"/>
      <c r="BM426" s="84"/>
      <c r="BN426" s="84"/>
      <c r="BO426" s="84"/>
      <c r="BP426" s="84"/>
      <c r="BQ426" s="84"/>
      <c r="BR426" s="84"/>
      <c r="BS426" s="84"/>
      <c r="BT426" s="84"/>
      <c r="BU426" s="84"/>
      <c r="BV426" s="84"/>
      <c r="BW426" s="771"/>
      <c r="BX426" s="84"/>
      <c r="BY426" s="84"/>
      <c r="BZ426" s="84"/>
      <c r="CA426" s="84"/>
      <c r="CB426" s="84"/>
      <c r="CC426" s="84"/>
      <c r="CD426" s="84"/>
      <c r="CE426" s="84"/>
      <c r="CF426" s="84"/>
      <c r="CG426" s="84"/>
      <c r="CH426" s="84"/>
      <c r="CI426" s="771"/>
      <c r="CJ426" s="791"/>
      <c r="CK426" s="791"/>
      <c r="CL426" s="791"/>
      <c r="CM426" s="791"/>
      <c r="CN426" s="791"/>
      <c r="CO426" s="791"/>
      <c r="CP426" s="791"/>
      <c r="CQ426" s="791"/>
      <c r="CR426" s="791"/>
      <c r="CS426" s="791"/>
      <c r="CT426" s="791"/>
      <c r="CU426" s="793"/>
      <c r="CV426" s="791"/>
      <c r="CW426" s="791"/>
      <c r="CX426" s="791"/>
      <c r="CY426" s="791"/>
      <c r="CZ426" s="791"/>
      <c r="DA426" s="791"/>
      <c r="DB426" s="791"/>
      <c r="DC426" s="791"/>
      <c r="DD426" s="791"/>
      <c r="DE426" s="791"/>
      <c r="DF426" s="791"/>
      <c r="DG426" s="793"/>
    </row>
    <row r="427" spans="1:111" ht="16">
      <c r="A427" s="209"/>
      <c r="B427" s="331"/>
      <c r="C427" s="1115"/>
      <c r="D427" s="84"/>
      <c r="E427" s="84"/>
      <c r="F427" s="84"/>
      <c r="G427" s="84"/>
      <c r="H427" s="84"/>
      <c r="I427" s="84"/>
      <c r="J427" s="84"/>
      <c r="K427" s="84"/>
      <c r="L427" s="84"/>
      <c r="M427" s="84"/>
      <c r="N427" s="84"/>
      <c r="O427" s="84"/>
      <c r="P427" s="84"/>
      <c r="Q427" s="84"/>
      <c r="R427" s="84"/>
      <c r="S427" s="84"/>
      <c r="T427" s="84"/>
      <c r="U427" s="84"/>
      <c r="V427" s="84"/>
      <c r="W427" s="84"/>
      <c r="X427" s="84"/>
      <c r="Y427" s="84"/>
      <c r="Z427" s="84"/>
      <c r="AA427" s="771"/>
      <c r="AB427" s="84"/>
      <c r="AC427" s="84"/>
      <c r="AD427" s="84"/>
      <c r="AE427" s="84"/>
      <c r="AF427" s="84"/>
      <c r="AG427" s="84"/>
      <c r="AH427" s="84"/>
      <c r="AI427" s="84"/>
      <c r="AJ427" s="84"/>
      <c r="AK427" s="84"/>
      <c r="AL427" s="84"/>
      <c r="AM427" s="771"/>
      <c r="AN427" s="84"/>
      <c r="AO427" s="84"/>
      <c r="AP427" s="84"/>
      <c r="AQ427" s="84"/>
      <c r="AR427" s="84"/>
      <c r="AS427" s="84"/>
      <c r="AT427" s="84"/>
      <c r="AU427" s="84"/>
      <c r="AV427" s="84"/>
      <c r="AW427" s="84"/>
      <c r="AX427" s="84"/>
      <c r="AY427" s="771"/>
      <c r="AZ427" s="84"/>
      <c r="BA427" s="84"/>
      <c r="BB427" s="84"/>
      <c r="BC427" s="84"/>
      <c r="BD427" s="84"/>
      <c r="BE427" s="84"/>
      <c r="BF427" s="84"/>
      <c r="BG427" s="84"/>
      <c r="BH427" s="84"/>
      <c r="BI427" s="84"/>
      <c r="BJ427" s="84"/>
      <c r="BK427" s="771"/>
      <c r="BL427" s="84"/>
      <c r="BM427" s="84"/>
      <c r="BN427" s="84"/>
      <c r="BO427" s="84"/>
      <c r="BP427" s="84"/>
      <c r="BQ427" s="84"/>
      <c r="BR427" s="84"/>
      <c r="BS427" s="84"/>
      <c r="BT427" s="84"/>
      <c r="BU427" s="84"/>
      <c r="BV427" s="84"/>
      <c r="BW427" s="771"/>
      <c r="BX427" s="84"/>
      <c r="BY427" s="84"/>
      <c r="BZ427" s="84"/>
      <c r="CA427" s="84"/>
      <c r="CB427" s="84"/>
      <c r="CC427" s="84"/>
      <c r="CD427" s="84"/>
      <c r="CE427" s="84"/>
      <c r="CF427" s="84"/>
      <c r="CG427" s="84"/>
      <c r="CH427" s="84"/>
      <c r="CI427" s="771"/>
      <c r="CJ427" s="791"/>
      <c r="CK427" s="791"/>
      <c r="CL427" s="791"/>
      <c r="CM427" s="791"/>
      <c r="CN427" s="791"/>
      <c r="CO427" s="791"/>
      <c r="CP427" s="791"/>
      <c r="CQ427" s="791"/>
      <c r="CR427" s="791"/>
      <c r="CS427" s="791"/>
      <c r="CT427" s="791"/>
      <c r="CU427" s="793"/>
      <c r="CV427" s="791"/>
      <c r="CW427" s="791"/>
      <c r="CX427" s="791"/>
      <c r="CY427" s="791"/>
      <c r="CZ427" s="791"/>
      <c r="DA427" s="791"/>
      <c r="DB427" s="791"/>
      <c r="DC427" s="791"/>
      <c r="DD427" s="791"/>
      <c r="DE427" s="791"/>
      <c r="DF427" s="791"/>
      <c r="DG427" s="793"/>
    </row>
    <row r="428" spans="1:111" ht="16">
      <c r="A428" s="209"/>
      <c r="B428" s="331"/>
      <c r="C428" s="1115"/>
      <c r="D428" s="84"/>
      <c r="E428" s="84"/>
      <c r="F428" s="84"/>
      <c r="G428" s="84"/>
      <c r="H428" s="84"/>
      <c r="I428" s="84"/>
      <c r="J428" s="84"/>
      <c r="K428" s="84"/>
      <c r="L428" s="84"/>
      <c r="M428" s="84"/>
      <c r="N428" s="84"/>
      <c r="O428" s="84"/>
      <c r="P428" s="84"/>
      <c r="Q428" s="84"/>
      <c r="R428" s="84"/>
      <c r="S428" s="84"/>
      <c r="T428" s="84"/>
      <c r="U428" s="84"/>
      <c r="V428" s="84"/>
      <c r="W428" s="84"/>
      <c r="X428" s="84"/>
      <c r="Y428" s="84"/>
      <c r="Z428" s="84"/>
      <c r="AA428" s="771"/>
      <c r="AB428" s="84"/>
      <c r="AC428" s="84"/>
      <c r="AD428" s="84"/>
      <c r="AE428" s="84"/>
      <c r="AF428" s="84"/>
      <c r="AG428" s="84"/>
      <c r="AH428" s="84"/>
      <c r="AI428" s="84"/>
      <c r="AJ428" s="84"/>
      <c r="AK428" s="84"/>
      <c r="AL428" s="84"/>
      <c r="AM428" s="771"/>
      <c r="AN428" s="84"/>
      <c r="AO428" s="84"/>
      <c r="AP428" s="84"/>
      <c r="AQ428" s="84"/>
      <c r="AR428" s="84"/>
      <c r="AS428" s="84"/>
      <c r="AT428" s="84"/>
      <c r="AU428" s="84"/>
      <c r="AV428" s="84"/>
      <c r="AW428" s="84"/>
      <c r="AX428" s="84"/>
      <c r="AY428" s="771"/>
      <c r="AZ428" s="84"/>
      <c r="BA428" s="84"/>
      <c r="BB428" s="84"/>
      <c r="BC428" s="84"/>
      <c r="BD428" s="84"/>
      <c r="BE428" s="84"/>
      <c r="BF428" s="84"/>
      <c r="BG428" s="84"/>
      <c r="BH428" s="84"/>
      <c r="BI428" s="84"/>
      <c r="BJ428" s="84"/>
      <c r="BK428" s="771"/>
      <c r="BL428" s="84"/>
      <c r="BM428" s="84"/>
      <c r="BN428" s="84"/>
      <c r="BO428" s="84"/>
      <c r="BP428" s="84"/>
      <c r="BQ428" s="84"/>
      <c r="BR428" s="84"/>
      <c r="BS428" s="84"/>
      <c r="BT428" s="84"/>
      <c r="BU428" s="84"/>
      <c r="BV428" s="84"/>
      <c r="BW428" s="771"/>
      <c r="BX428" s="84"/>
      <c r="BY428" s="84"/>
      <c r="BZ428" s="84"/>
      <c r="CA428" s="84"/>
      <c r="CB428" s="84"/>
      <c r="CC428" s="84"/>
      <c r="CD428" s="84"/>
      <c r="CE428" s="84"/>
      <c r="CF428" s="84"/>
      <c r="CG428" s="84"/>
      <c r="CH428" s="84"/>
      <c r="CI428" s="771"/>
      <c r="CJ428" s="791"/>
      <c r="CK428" s="791"/>
      <c r="CL428" s="791"/>
      <c r="CM428" s="791"/>
      <c r="CN428" s="791"/>
      <c r="CO428" s="791"/>
      <c r="CP428" s="791"/>
      <c r="CQ428" s="791"/>
      <c r="CR428" s="791"/>
      <c r="CS428" s="791"/>
      <c r="CT428" s="791"/>
      <c r="CU428" s="793"/>
      <c r="CV428" s="791"/>
      <c r="CW428" s="791"/>
      <c r="CX428" s="791"/>
      <c r="CY428" s="791"/>
      <c r="CZ428" s="791"/>
      <c r="DA428" s="791"/>
      <c r="DB428" s="791"/>
      <c r="DC428" s="791"/>
      <c r="DD428" s="791"/>
      <c r="DE428" s="791"/>
      <c r="DF428" s="791"/>
      <c r="DG428" s="793"/>
    </row>
    <row r="429" spans="1:111" ht="16">
      <c r="A429" s="209"/>
      <c r="B429" s="331"/>
      <c r="C429" s="1115"/>
      <c r="D429" s="84"/>
      <c r="E429" s="84"/>
      <c r="F429" s="84"/>
      <c r="G429" s="84"/>
      <c r="H429" s="84"/>
      <c r="I429" s="84"/>
      <c r="J429" s="84"/>
      <c r="K429" s="84"/>
      <c r="L429" s="84"/>
      <c r="M429" s="84"/>
      <c r="N429" s="84"/>
      <c r="O429" s="84"/>
      <c r="P429" s="84"/>
      <c r="Q429" s="84"/>
      <c r="R429" s="84"/>
      <c r="S429" s="84"/>
      <c r="T429" s="84"/>
      <c r="U429" s="84"/>
      <c r="V429" s="84"/>
      <c r="W429" s="84"/>
      <c r="X429" s="84"/>
      <c r="Y429" s="84"/>
      <c r="Z429" s="84"/>
      <c r="AA429" s="771"/>
      <c r="AB429" s="84"/>
      <c r="AC429" s="84"/>
      <c r="AD429" s="84"/>
      <c r="AE429" s="84"/>
      <c r="AF429" s="84"/>
      <c r="AG429" s="84"/>
      <c r="AH429" s="84"/>
      <c r="AI429" s="84"/>
      <c r="AJ429" s="84"/>
      <c r="AK429" s="84"/>
      <c r="AL429" s="84"/>
      <c r="AM429" s="771"/>
      <c r="AN429" s="84"/>
      <c r="AO429" s="84"/>
      <c r="AP429" s="84"/>
      <c r="AQ429" s="84"/>
      <c r="AR429" s="84"/>
      <c r="AS429" s="84"/>
      <c r="AT429" s="84"/>
      <c r="AU429" s="84"/>
      <c r="AV429" s="84"/>
      <c r="AW429" s="84"/>
      <c r="AX429" s="84"/>
      <c r="AY429" s="771"/>
      <c r="AZ429" s="84"/>
      <c r="BA429" s="84"/>
      <c r="BB429" s="84"/>
      <c r="BC429" s="84"/>
      <c r="BD429" s="84"/>
      <c r="BE429" s="84"/>
      <c r="BF429" s="84"/>
      <c r="BG429" s="84"/>
      <c r="BH429" s="84"/>
      <c r="BI429" s="84"/>
      <c r="BJ429" s="84"/>
      <c r="BK429" s="771"/>
      <c r="BL429" s="84"/>
      <c r="BM429" s="84"/>
      <c r="BN429" s="84"/>
      <c r="BO429" s="84"/>
      <c r="BP429" s="84"/>
      <c r="BQ429" s="84"/>
      <c r="BR429" s="84"/>
      <c r="BS429" s="84"/>
      <c r="BT429" s="84"/>
      <c r="BU429" s="84"/>
      <c r="BV429" s="84"/>
      <c r="BW429" s="771"/>
      <c r="BX429" s="84"/>
      <c r="BY429" s="84"/>
      <c r="BZ429" s="84"/>
      <c r="CA429" s="84"/>
      <c r="CB429" s="84"/>
      <c r="CC429" s="84"/>
      <c r="CD429" s="84"/>
      <c r="CE429" s="84"/>
      <c r="CF429" s="84"/>
      <c r="CG429" s="84"/>
      <c r="CH429" s="84"/>
      <c r="CI429" s="771"/>
      <c r="CJ429" s="791"/>
      <c r="CK429" s="791"/>
      <c r="CL429" s="791"/>
      <c r="CM429" s="791"/>
      <c r="CN429" s="791"/>
      <c r="CO429" s="791"/>
      <c r="CP429" s="791"/>
      <c r="CQ429" s="791"/>
      <c r="CR429" s="791"/>
      <c r="CS429" s="791"/>
      <c r="CT429" s="791"/>
      <c r="CU429" s="793"/>
      <c r="CV429" s="791"/>
      <c r="CW429" s="791"/>
      <c r="CX429" s="791"/>
      <c r="CY429" s="791"/>
      <c r="CZ429" s="791"/>
      <c r="DA429" s="791"/>
      <c r="DB429" s="791"/>
      <c r="DC429" s="791"/>
      <c r="DD429" s="791"/>
      <c r="DE429" s="791"/>
      <c r="DF429" s="791"/>
      <c r="DG429" s="793"/>
    </row>
    <row r="430" spans="1:111" ht="16">
      <c r="A430" s="209"/>
      <c r="B430" s="331"/>
      <c r="C430" s="1115"/>
      <c r="D430" s="84"/>
      <c r="E430" s="84"/>
      <c r="F430" s="84"/>
      <c r="G430" s="84"/>
      <c r="H430" s="84"/>
      <c r="I430" s="84"/>
      <c r="J430" s="84"/>
      <c r="K430" s="84"/>
      <c r="L430" s="84"/>
      <c r="M430" s="84"/>
      <c r="N430" s="84"/>
      <c r="O430" s="84"/>
      <c r="P430" s="84"/>
      <c r="Q430" s="84"/>
      <c r="R430" s="84"/>
      <c r="S430" s="84"/>
      <c r="T430" s="84"/>
      <c r="U430" s="84"/>
      <c r="V430" s="84"/>
      <c r="W430" s="84"/>
      <c r="X430" s="84"/>
      <c r="Y430" s="84"/>
      <c r="Z430" s="84"/>
      <c r="AA430" s="771"/>
      <c r="AB430" s="84"/>
      <c r="AC430" s="84"/>
      <c r="AD430" s="84"/>
      <c r="AE430" s="84"/>
      <c r="AF430" s="84"/>
      <c r="AG430" s="84"/>
      <c r="AH430" s="84"/>
      <c r="AI430" s="84"/>
      <c r="AJ430" s="84"/>
      <c r="AK430" s="84"/>
      <c r="AL430" s="84"/>
      <c r="AM430" s="771"/>
      <c r="AN430" s="84"/>
      <c r="AO430" s="84"/>
      <c r="AP430" s="84"/>
      <c r="AQ430" s="84"/>
      <c r="AR430" s="84"/>
      <c r="AS430" s="84"/>
      <c r="AT430" s="84"/>
      <c r="AU430" s="84"/>
      <c r="AV430" s="84"/>
      <c r="AW430" s="84"/>
      <c r="AX430" s="84"/>
      <c r="AY430" s="771"/>
      <c r="AZ430" s="84"/>
      <c r="BA430" s="84"/>
      <c r="BB430" s="84"/>
      <c r="BC430" s="84"/>
      <c r="BD430" s="84"/>
      <c r="BE430" s="84"/>
      <c r="BF430" s="84"/>
      <c r="BG430" s="84"/>
      <c r="BH430" s="84"/>
      <c r="BI430" s="84"/>
      <c r="BJ430" s="84"/>
      <c r="BK430" s="771"/>
      <c r="BL430" s="84"/>
      <c r="BM430" s="84"/>
      <c r="BN430" s="84"/>
      <c r="BO430" s="84"/>
      <c r="BP430" s="84"/>
      <c r="BQ430" s="84"/>
      <c r="BR430" s="84"/>
      <c r="BS430" s="84"/>
      <c r="BT430" s="84"/>
      <c r="BU430" s="84"/>
      <c r="BV430" s="84"/>
      <c r="BW430" s="771"/>
      <c r="BX430" s="84"/>
      <c r="BY430" s="84"/>
      <c r="BZ430" s="84"/>
      <c r="CA430" s="84"/>
      <c r="CB430" s="84"/>
      <c r="CC430" s="84"/>
      <c r="CD430" s="84"/>
      <c r="CE430" s="84"/>
      <c r="CF430" s="84"/>
      <c r="CG430" s="84"/>
      <c r="CH430" s="84"/>
      <c r="CI430" s="771"/>
      <c r="CJ430" s="791"/>
      <c r="CK430" s="791"/>
      <c r="CL430" s="791"/>
      <c r="CM430" s="791"/>
      <c r="CN430" s="791"/>
      <c r="CO430" s="791"/>
      <c r="CP430" s="791"/>
      <c r="CQ430" s="791"/>
      <c r="CR430" s="791"/>
      <c r="CS430" s="791"/>
      <c r="CT430" s="791"/>
      <c r="CU430" s="793"/>
      <c r="CV430" s="791"/>
      <c r="CW430" s="791"/>
      <c r="CX430" s="791"/>
      <c r="CY430" s="791"/>
      <c r="CZ430" s="791"/>
      <c r="DA430" s="791"/>
      <c r="DB430" s="791"/>
      <c r="DC430" s="791"/>
      <c r="DD430" s="791"/>
      <c r="DE430" s="791"/>
      <c r="DF430" s="791"/>
      <c r="DG430" s="793"/>
    </row>
    <row r="431" spans="1:111" ht="16">
      <c r="A431" s="209"/>
      <c r="B431" s="331"/>
      <c r="C431" s="1115"/>
      <c r="D431" s="84"/>
      <c r="E431" s="84"/>
      <c r="F431" s="84"/>
      <c r="G431" s="84"/>
      <c r="H431" s="84"/>
      <c r="I431" s="84"/>
      <c r="J431" s="84"/>
      <c r="K431" s="84"/>
      <c r="L431" s="84"/>
      <c r="M431" s="84"/>
      <c r="N431" s="84"/>
      <c r="O431" s="84"/>
      <c r="P431" s="84"/>
      <c r="Q431" s="84"/>
      <c r="R431" s="84"/>
      <c r="S431" s="84"/>
      <c r="T431" s="84"/>
      <c r="U431" s="84"/>
      <c r="V431" s="84"/>
      <c r="W431" s="84"/>
      <c r="X431" s="84"/>
      <c r="Y431" s="84"/>
      <c r="Z431" s="84"/>
      <c r="AA431" s="771"/>
      <c r="AB431" s="84"/>
      <c r="AC431" s="84"/>
      <c r="AD431" s="84"/>
      <c r="AE431" s="84"/>
      <c r="AF431" s="84"/>
      <c r="AG431" s="84"/>
      <c r="AH431" s="84"/>
      <c r="AI431" s="84"/>
      <c r="AJ431" s="84"/>
      <c r="AK431" s="84"/>
      <c r="AL431" s="84"/>
      <c r="AM431" s="771"/>
      <c r="AN431" s="84"/>
      <c r="AO431" s="84"/>
      <c r="AP431" s="84"/>
      <c r="AQ431" s="84"/>
      <c r="AR431" s="84"/>
      <c r="AS431" s="84"/>
      <c r="AT431" s="84"/>
      <c r="AU431" s="84"/>
      <c r="AV431" s="84"/>
      <c r="AW431" s="84"/>
      <c r="AX431" s="84"/>
      <c r="AY431" s="771"/>
      <c r="AZ431" s="84"/>
      <c r="BA431" s="84"/>
      <c r="BB431" s="84"/>
      <c r="BC431" s="84"/>
      <c r="BD431" s="84"/>
      <c r="BE431" s="84"/>
      <c r="BF431" s="84"/>
      <c r="BG431" s="84"/>
      <c r="BH431" s="84"/>
      <c r="BI431" s="84"/>
      <c r="BJ431" s="84"/>
      <c r="BK431" s="771"/>
      <c r="BL431" s="84"/>
      <c r="BM431" s="84"/>
      <c r="BN431" s="84"/>
      <c r="BO431" s="84"/>
      <c r="BP431" s="84"/>
      <c r="BQ431" s="84"/>
      <c r="BR431" s="84"/>
      <c r="BS431" s="84"/>
      <c r="BT431" s="84"/>
      <c r="BU431" s="84"/>
      <c r="BV431" s="84"/>
      <c r="BW431" s="771"/>
      <c r="BX431" s="84"/>
      <c r="BY431" s="84"/>
      <c r="BZ431" s="84"/>
      <c r="CA431" s="84"/>
      <c r="CB431" s="84"/>
      <c r="CC431" s="84"/>
      <c r="CD431" s="84"/>
      <c r="CE431" s="84"/>
      <c r="CF431" s="84"/>
      <c r="CG431" s="84"/>
      <c r="CH431" s="84"/>
      <c r="CI431" s="771"/>
      <c r="CJ431" s="791"/>
      <c r="CK431" s="791"/>
      <c r="CL431" s="791"/>
      <c r="CM431" s="791"/>
      <c r="CN431" s="791"/>
      <c r="CO431" s="791"/>
      <c r="CP431" s="791"/>
      <c r="CQ431" s="791"/>
      <c r="CR431" s="791"/>
      <c r="CS431" s="791"/>
      <c r="CT431" s="791"/>
      <c r="CU431" s="793"/>
      <c r="CV431" s="791"/>
      <c r="CW431" s="791"/>
      <c r="CX431" s="791"/>
      <c r="CY431" s="791"/>
      <c r="CZ431" s="791"/>
      <c r="DA431" s="791"/>
      <c r="DB431" s="791"/>
      <c r="DC431" s="791"/>
      <c r="DD431" s="791"/>
      <c r="DE431" s="791"/>
      <c r="DF431" s="791"/>
      <c r="DG431" s="793"/>
    </row>
    <row r="432" spans="1:111" ht="16">
      <c r="A432" s="209"/>
      <c r="B432" s="331"/>
      <c r="C432" s="1115"/>
      <c r="D432" s="84"/>
      <c r="E432" s="84"/>
      <c r="F432" s="84"/>
      <c r="G432" s="84"/>
      <c r="H432" s="84"/>
      <c r="I432" s="84"/>
      <c r="J432" s="84"/>
      <c r="K432" s="84"/>
      <c r="L432" s="84"/>
      <c r="M432" s="84"/>
      <c r="N432" s="84"/>
      <c r="O432" s="84"/>
      <c r="P432" s="84"/>
      <c r="Q432" s="84"/>
      <c r="R432" s="84"/>
      <c r="S432" s="84"/>
      <c r="T432" s="84"/>
      <c r="U432" s="84"/>
      <c r="V432" s="84"/>
      <c r="W432" s="84"/>
      <c r="X432" s="84"/>
      <c r="Y432" s="84"/>
      <c r="Z432" s="84"/>
      <c r="AA432" s="771"/>
      <c r="AB432" s="84"/>
      <c r="AC432" s="84"/>
      <c r="AD432" s="84"/>
      <c r="AE432" s="84"/>
      <c r="AF432" s="84"/>
      <c r="AG432" s="84"/>
      <c r="AH432" s="84"/>
      <c r="AI432" s="84"/>
      <c r="AJ432" s="84"/>
      <c r="AK432" s="84"/>
      <c r="AL432" s="84"/>
      <c r="AM432" s="771"/>
      <c r="AN432" s="84"/>
      <c r="AO432" s="84"/>
      <c r="AP432" s="84"/>
      <c r="AQ432" s="84"/>
      <c r="AR432" s="84"/>
      <c r="AS432" s="84"/>
      <c r="AT432" s="84"/>
      <c r="AU432" s="84"/>
      <c r="AV432" s="84"/>
      <c r="AW432" s="84"/>
      <c r="AX432" s="84"/>
      <c r="AY432" s="771"/>
      <c r="AZ432" s="84"/>
      <c r="BA432" s="84"/>
      <c r="BB432" s="84"/>
      <c r="BC432" s="84"/>
      <c r="BD432" s="84"/>
      <c r="BE432" s="84"/>
      <c r="BF432" s="84"/>
      <c r="BG432" s="84"/>
      <c r="BH432" s="84"/>
      <c r="BI432" s="84"/>
      <c r="BJ432" s="84"/>
      <c r="BK432" s="771"/>
      <c r="BL432" s="84"/>
      <c r="BM432" s="84"/>
      <c r="BN432" s="84"/>
      <c r="BO432" s="84"/>
      <c r="BP432" s="84"/>
      <c r="BQ432" s="84"/>
      <c r="BR432" s="84"/>
      <c r="BS432" s="84"/>
      <c r="BT432" s="84"/>
      <c r="BU432" s="84"/>
      <c r="BV432" s="84"/>
      <c r="BW432" s="771"/>
      <c r="BX432" s="84"/>
      <c r="BY432" s="84"/>
      <c r="BZ432" s="84"/>
      <c r="CA432" s="84"/>
      <c r="CB432" s="84"/>
      <c r="CC432" s="84"/>
      <c r="CD432" s="84"/>
      <c r="CE432" s="84"/>
      <c r="CF432" s="84"/>
      <c r="CG432" s="84"/>
      <c r="CH432" s="84"/>
      <c r="CI432" s="771"/>
      <c r="CJ432" s="791"/>
      <c r="CK432" s="791"/>
      <c r="CL432" s="791"/>
      <c r="CM432" s="791"/>
      <c r="CN432" s="791"/>
      <c r="CO432" s="791"/>
      <c r="CP432" s="791"/>
      <c r="CQ432" s="791"/>
      <c r="CR432" s="791"/>
      <c r="CS432" s="791"/>
      <c r="CT432" s="791"/>
      <c r="CU432" s="793"/>
      <c r="CV432" s="791"/>
      <c r="CW432" s="791"/>
      <c r="CX432" s="791"/>
      <c r="CY432" s="791"/>
      <c r="CZ432" s="791"/>
      <c r="DA432" s="791"/>
      <c r="DB432" s="791"/>
      <c r="DC432" s="791"/>
      <c r="DD432" s="791"/>
      <c r="DE432" s="791"/>
      <c r="DF432" s="791"/>
      <c r="DG432" s="793"/>
    </row>
    <row r="433" spans="1:111" ht="16">
      <c r="A433" s="209"/>
      <c r="B433" s="331"/>
      <c r="C433" s="1115"/>
      <c r="D433" s="84"/>
      <c r="E433" s="84"/>
      <c r="F433" s="84"/>
      <c r="G433" s="84"/>
      <c r="H433" s="84"/>
      <c r="I433" s="84"/>
      <c r="J433" s="84"/>
      <c r="K433" s="84"/>
      <c r="L433" s="84"/>
      <c r="M433" s="84"/>
      <c r="N433" s="84"/>
      <c r="O433" s="84"/>
      <c r="P433" s="84"/>
      <c r="Q433" s="84"/>
      <c r="R433" s="84"/>
      <c r="S433" s="84"/>
      <c r="T433" s="84"/>
      <c r="U433" s="84"/>
      <c r="V433" s="84"/>
      <c r="W433" s="84"/>
      <c r="X433" s="84"/>
      <c r="Y433" s="84"/>
      <c r="Z433" s="84"/>
      <c r="AA433" s="771"/>
      <c r="AB433" s="84"/>
      <c r="AC433" s="84"/>
      <c r="AD433" s="84"/>
      <c r="AE433" s="84"/>
      <c r="AF433" s="84"/>
      <c r="AG433" s="84"/>
      <c r="AH433" s="84"/>
      <c r="AI433" s="84"/>
      <c r="AJ433" s="84"/>
      <c r="AK433" s="84"/>
      <c r="AL433" s="84"/>
      <c r="AM433" s="771"/>
      <c r="AN433" s="84"/>
      <c r="AO433" s="84"/>
      <c r="AP433" s="84"/>
      <c r="AQ433" s="84"/>
      <c r="AR433" s="84"/>
      <c r="AS433" s="84"/>
      <c r="AT433" s="84"/>
      <c r="AU433" s="84"/>
      <c r="AV433" s="84"/>
      <c r="AW433" s="84"/>
      <c r="AX433" s="84"/>
      <c r="AY433" s="771"/>
      <c r="AZ433" s="84"/>
      <c r="BA433" s="84"/>
      <c r="BB433" s="84"/>
      <c r="BC433" s="84"/>
      <c r="BD433" s="84"/>
      <c r="BE433" s="84"/>
      <c r="BF433" s="84"/>
      <c r="BG433" s="84"/>
      <c r="BH433" s="84"/>
      <c r="BI433" s="84"/>
      <c r="BJ433" s="84"/>
      <c r="BK433" s="771"/>
      <c r="BL433" s="84"/>
      <c r="BM433" s="84"/>
      <c r="BN433" s="84"/>
      <c r="BO433" s="84"/>
      <c r="BP433" s="84"/>
      <c r="BQ433" s="84"/>
      <c r="BR433" s="84"/>
      <c r="BS433" s="84"/>
      <c r="BT433" s="84"/>
      <c r="BU433" s="84"/>
      <c r="BV433" s="84"/>
      <c r="BW433" s="771"/>
      <c r="BX433" s="84"/>
      <c r="BY433" s="84"/>
      <c r="BZ433" s="84"/>
      <c r="CA433" s="84"/>
      <c r="CB433" s="84"/>
      <c r="CC433" s="84"/>
      <c r="CD433" s="84"/>
      <c r="CE433" s="84"/>
      <c r="CF433" s="84"/>
      <c r="CG433" s="84"/>
      <c r="CH433" s="84"/>
      <c r="CI433" s="771"/>
      <c r="CJ433" s="791"/>
      <c r="CK433" s="791"/>
      <c r="CL433" s="791"/>
      <c r="CM433" s="791"/>
      <c r="CN433" s="791"/>
      <c r="CO433" s="791"/>
      <c r="CP433" s="791"/>
      <c r="CQ433" s="791"/>
      <c r="CR433" s="791"/>
      <c r="CS433" s="791"/>
      <c r="CT433" s="791"/>
      <c r="CU433" s="793"/>
      <c r="CV433" s="791"/>
      <c r="CW433" s="791"/>
      <c r="CX433" s="791"/>
      <c r="CY433" s="791"/>
      <c r="CZ433" s="791"/>
      <c r="DA433" s="791"/>
      <c r="DB433" s="791"/>
      <c r="DC433" s="791"/>
      <c r="DD433" s="791"/>
      <c r="DE433" s="791"/>
      <c r="DF433" s="791"/>
      <c r="DG433" s="793"/>
    </row>
    <row r="434" spans="1:111" ht="16">
      <c r="A434" s="209"/>
      <c r="B434" s="331"/>
      <c r="C434" s="1115"/>
      <c r="D434" s="84"/>
      <c r="E434" s="84"/>
      <c r="F434" s="84"/>
      <c r="G434" s="84"/>
      <c r="H434" s="84"/>
      <c r="I434" s="84"/>
      <c r="J434" s="84"/>
      <c r="K434" s="84"/>
      <c r="L434" s="84"/>
      <c r="M434" s="84"/>
      <c r="N434" s="84"/>
      <c r="O434" s="84"/>
      <c r="P434" s="84"/>
      <c r="Q434" s="84"/>
      <c r="R434" s="84"/>
      <c r="S434" s="84"/>
      <c r="T434" s="84"/>
      <c r="U434" s="84"/>
      <c r="V434" s="84"/>
      <c r="W434" s="84"/>
      <c r="X434" s="84"/>
      <c r="Y434" s="84"/>
      <c r="Z434" s="84"/>
      <c r="AA434" s="771"/>
      <c r="AB434" s="84"/>
      <c r="AC434" s="84"/>
      <c r="AD434" s="84"/>
      <c r="AE434" s="84"/>
      <c r="AF434" s="84"/>
      <c r="AG434" s="84"/>
      <c r="AH434" s="84"/>
      <c r="AI434" s="84"/>
      <c r="AJ434" s="84"/>
      <c r="AK434" s="84"/>
      <c r="AL434" s="84"/>
      <c r="AM434" s="771"/>
      <c r="AN434" s="84"/>
      <c r="AO434" s="84"/>
      <c r="AP434" s="84"/>
      <c r="AQ434" s="84"/>
      <c r="AR434" s="84"/>
      <c r="AS434" s="84"/>
      <c r="AT434" s="84"/>
      <c r="AU434" s="84"/>
      <c r="AV434" s="84"/>
      <c r="AW434" s="84"/>
      <c r="AX434" s="84"/>
      <c r="AY434" s="771"/>
      <c r="AZ434" s="84"/>
      <c r="BA434" s="84"/>
      <c r="BB434" s="84"/>
      <c r="BC434" s="84"/>
      <c r="BD434" s="84"/>
      <c r="BE434" s="84"/>
      <c r="BF434" s="84"/>
      <c r="BG434" s="84"/>
      <c r="BH434" s="84"/>
      <c r="BI434" s="84"/>
      <c r="BJ434" s="84"/>
      <c r="BK434" s="771"/>
      <c r="BL434" s="84"/>
      <c r="BM434" s="84"/>
      <c r="BN434" s="84"/>
      <c r="BO434" s="84"/>
      <c r="BP434" s="84"/>
      <c r="BQ434" s="84"/>
      <c r="BR434" s="84"/>
      <c r="BS434" s="84"/>
      <c r="BT434" s="84"/>
      <c r="BU434" s="84"/>
      <c r="BV434" s="84"/>
      <c r="BW434" s="771"/>
      <c r="BX434" s="84"/>
      <c r="BY434" s="84"/>
      <c r="BZ434" s="84"/>
      <c r="CA434" s="84"/>
      <c r="CB434" s="84"/>
      <c r="CC434" s="84"/>
      <c r="CD434" s="84"/>
      <c r="CE434" s="84"/>
      <c r="CF434" s="84"/>
      <c r="CG434" s="84"/>
      <c r="CH434" s="84"/>
      <c r="CI434" s="771"/>
      <c r="CJ434" s="791"/>
      <c r="CK434" s="791"/>
      <c r="CL434" s="791"/>
      <c r="CM434" s="791"/>
      <c r="CN434" s="791"/>
      <c r="CO434" s="791"/>
      <c r="CP434" s="791"/>
      <c r="CQ434" s="791"/>
      <c r="CR434" s="791"/>
      <c r="CS434" s="791"/>
      <c r="CT434" s="791"/>
      <c r="CU434" s="793"/>
      <c r="CV434" s="791"/>
      <c r="CW434" s="791"/>
      <c r="CX434" s="791"/>
      <c r="CY434" s="791"/>
      <c r="CZ434" s="791"/>
      <c r="DA434" s="791"/>
      <c r="DB434" s="791"/>
      <c r="DC434" s="791"/>
      <c r="DD434" s="791"/>
      <c r="DE434" s="791"/>
      <c r="DF434" s="791"/>
      <c r="DG434" s="793"/>
    </row>
    <row r="435" spans="1:111" ht="16">
      <c r="A435" s="209"/>
      <c r="B435" s="331"/>
      <c r="C435" s="1115"/>
      <c r="D435" s="84"/>
      <c r="E435" s="84"/>
      <c r="F435" s="84"/>
      <c r="G435" s="84"/>
      <c r="H435" s="84"/>
      <c r="I435" s="84"/>
      <c r="J435" s="84"/>
      <c r="K435" s="84"/>
      <c r="L435" s="84"/>
      <c r="M435" s="84"/>
      <c r="N435" s="84"/>
      <c r="O435" s="84"/>
      <c r="P435" s="84"/>
      <c r="Q435" s="84"/>
      <c r="R435" s="84"/>
      <c r="S435" s="84"/>
      <c r="T435" s="84"/>
      <c r="U435" s="84"/>
      <c r="V435" s="84"/>
      <c r="W435" s="84"/>
      <c r="X435" s="84"/>
      <c r="Y435" s="84"/>
      <c r="Z435" s="84"/>
      <c r="AA435" s="771"/>
      <c r="AB435" s="84"/>
      <c r="AC435" s="84"/>
      <c r="AD435" s="84"/>
      <c r="AE435" s="84"/>
      <c r="AF435" s="84"/>
      <c r="AG435" s="84"/>
      <c r="AH435" s="84"/>
      <c r="AI435" s="84"/>
      <c r="AJ435" s="84"/>
      <c r="AK435" s="84"/>
      <c r="AL435" s="84"/>
      <c r="AM435" s="771"/>
      <c r="AN435" s="84"/>
      <c r="AO435" s="84"/>
      <c r="AP435" s="84"/>
      <c r="AQ435" s="84"/>
      <c r="AR435" s="84"/>
      <c r="AS435" s="84"/>
      <c r="AT435" s="84"/>
      <c r="AU435" s="84"/>
      <c r="AV435" s="84"/>
      <c r="AW435" s="84"/>
      <c r="AX435" s="84"/>
      <c r="AY435" s="771"/>
      <c r="AZ435" s="84"/>
      <c r="BA435" s="84"/>
      <c r="BB435" s="84"/>
      <c r="BC435" s="84"/>
      <c r="BD435" s="84"/>
      <c r="BE435" s="84"/>
      <c r="BF435" s="84"/>
      <c r="BG435" s="84"/>
      <c r="BH435" s="84"/>
      <c r="BI435" s="84"/>
      <c r="BJ435" s="84"/>
      <c r="BK435" s="771"/>
      <c r="BL435" s="84"/>
      <c r="BM435" s="84"/>
      <c r="BN435" s="84"/>
      <c r="BO435" s="84"/>
      <c r="BP435" s="84"/>
      <c r="BQ435" s="84"/>
      <c r="BR435" s="84"/>
      <c r="BS435" s="84"/>
      <c r="BT435" s="84"/>
      <c r="BU435" s="84"/>
      <c r="BV435" s="84"/>
      <c r="BW435" s="771"/>
      <c r="BX435" s="84"/>
      <c r="BY435" s="84"/>
      <c r="BZ435" s="84"/>
      <c r="CA435" s="84"/>
      <c r="CB435" s="84"/>
      <c r="CC435" s="84"/>
      <c r="CD435" s="84"/>
      <c r="CE435" s="84"/>
      <c r="CF435" s="84"/>
      <c r="CG435" s="84"/>
      <c r="CH435" s="84"/>
      <c r="CI435" s="771"/>
      <c r="CJ435" s="791"/>
      <c r="CK435" s="791"/>
      <c r="CL435" s="791"/>
      <c r="CM435" s="791"/>
      <c r="CN435" s="791"/>
      <c r="CO435" s="791"/>
      <c r="CP435" s="791"/>
      <c r="CQ435" s="791"/>
      <c r="CR435" s="791"/>
      <c r="CS435" s="791"/>
      <c r="CT435" s="791"/>
      <c r="CU435" s="793"/>
      <c r="CV435" s="791"/>
      <c r="CW435" s="791"/>
      <c r="CX435" s="791"/>
      <c r="CY435" s="791"/>
      <c r="CZ435" s="791"/>
      <c r="DA435" s="791"/>
      <c r="DB435" s="791"/>
      <c r="DC435" s="791"/>
      <c r="DD435" s="791"/>
      <c r="DE435" s="791"/>
      <c r="DF435" s="791"/>
      <c r="DG435" s="793"/>
    </row>
    <row r="436" spans="1:111" ht="16">
      <c r="A436" s="209"/>
      <c r="B436" s="331"/>
      <c r="C436" s="1115"/>
      <c r="D436" s="84"/>
      <c r="E436" s="84"/>
      <c r="F436" s="84"/>
      <c r="G436" s="84"/>
      <c r="H436" s="84"/>
      <c r="I436" s="84"/>
      <c r="J436" s="84"/>
      <c r="K436" s="84"/>
      <c r="L436" s="84"/>
      <c r="M436" s="84"/>
      <c r="N436" s="84"/>
      <c r="O436" s="84"/>
      <c r="P436" s="84"/>
      <c r="Q436" s="84"/>
      <c r="R436" s="84"/>
      <c r="S436" s="84"/>
      <c r="T436" s="84"/>
      <c r="U436" s="84"/>
      <c r="V436" s="84"/>
      <c r="W436" s="84"/>
      <c r="X436" s="84"/>
      <c r="Y436" s="84"/>
      <c r="Z436" s="84"/>
      <c r="AA436" s="771"/>
      <c r="AB436" s="84"/>
      <c r="AC436" s="84"/>
      <c r="AD436" s="84"/>
      <c r="AE436" s="84"/>
      <c r="AF436" s="84"/>
      <c r="AG436" s="84"/>
      <c r="AH436" s="84"/>
      <c r="AI436" s="84"/>
      <c r="AJ436" s="84"/>
      <c r="AK436" s="84"/>
      <c r="AL436" s="84"/>
      <c r="AM436" s="771"/>
      <c r="AN436" s="84"/>
      <c r="AO436" s="84"/>
      <c r="AP436" s="84"/>
      <c r="AQ436" s="84"/>
      <c r="AR436" s="84"/>
      <c r="AS436" s="84"/>
      <c r="AT436" s="84"/>
      <c r="AU436" s="84"/>
      <c r="AV436" s="84"/>
      <c r="AW436" s="84"/>
      <c r="AX436" s="84"/>
      <c r="AY436" s="771"/>
      <c r="AZ436" s="84"/>
      <c r="BA436" s="84"/>
      <c r="BB436" s="84"/>
      <c r="BC436" s="84"/>
      <c r="BD436" s="84"/>
      <c r="BE436" s="84"/>
      <c r="BF436" s="84"/>
      <c r="BG436" s="84"/>
      <c r="BH436" s="84"/>
      <c r="BI436" s="84"/>
      <c r="BJ436" s="84"/>
      <c r="BK436" s="771"/>
      <c r="BL436" s="84"/>
      <c r="BM436" s="84"/>
      <c r="BN436" s="84"/>
      <c r="BO436" s="84"/>
      <c r="BP436" s="84"/>
      <c r="BQ436" s="84"/>
      <c r="BR436" s="84"/>
      <c r="BS436" s="84"/>
      <c r="BT436" s="84"/>
      <c r="BU436" s="84"/>
      <c r="BV436" s="84"/>
      <c r="BW436" s="771"/>
      <c r="BX436" s="84"/>
      <c r="BY436" s="84"/>
      <c r="BZ436" s="84"/>
      <c r="CA436" s="84"/>
      <c r="CB436" s="84"/>
      <c r="CC436" s="84"/>
      <c r="CD436" s="84"/>
      <c r="CE436" s="84"/>
      <c r="CF436" s="84"/>
      <c r="CG436" s="84"/>
      <c r="CH436" s="84"/>
      <c r="CI436" s="771"/>
      <c r="CJ436" s="791"/>
      <c r="CK436" s="791"/>
      <c r="CL436" s="791"/>
      <c r="CM436" s="791"/>
      <c r="CN436" s="791"/>
      <c r="CO436" s="791"/>
      <c r="CP436" s="791"/>
      <c r="CQ436" s="791"/>
      <c r="CR436" s="791"/>
      <c r="CS436" s="791"/>
      <c r="CT436" s="791"/>
      <c r="CU436" s="793"/>
      <c r="CV436" s="791"/>
      <c r="CW436" s="791"/>
      <c r="CX436" s="791"/>
      <c r="CY436" s="791"/>
      <c r="CZ436" s="791"/>
      <c r="DA436" s="791"/>
      <c r="DB436" s="791"/>
      <c r="DC436" s="791"/>
      <c r="DD436" s="791"/>
      <c r="DE436" s="791"/>
      <c r="DF436" s="791"/>
      <c r="DG436" s="793"/>
    </row>
    <row r="437" spans="1:111" ht="16">
      <c r="A437" s="209"/>
      <c r="B437" s="331"/>
      <c r="C437" s="1115"/>
      <c r="D437" s="84"/>
      <c r="E437" s="84"/>
      <c r="F437" s="84"/>
      <c r="G437" s="84"/>
      <c r="H437" s="84"/>
      <c r="I437" s="84"/>
      <c r="J437" s="84"/>
      <c r="K437" s="84"/>
      <c r="L437" s="84"/>
      <c r="M437" s="84"/>
      <c r="N437" s="84"/>
      <c r="O437" s="84"/>
      <c r="P437" s="84"/>
      <c r="Q437" s="84"/>
      <c r="R437" s="84"/>
      <c r="S437" s="84"/>
      <c r="T437" s="84"/>
      <c r="U437" s="84"/>
      <c r="V437" s="84"/>
      <c r="W437" s="84"/>
      <c r="X437" s="84"/>
      <c r="Y437" s="84"/>
      <c r="Z437" s="84"/>
      <c r="AA437" s="771"/>
      <c r="AB437" s="84"/>
      <c r="AC437" s="84"/>
      <c r="AD437" s="84"/>
      <c r="AE437" s="84"/>
      <c r="AF437" s="84"/>
      <c r="AG437" s="84"/>
      <c r="AH437" s="84"/>
      <c r="AI437" s="84"/>
      <c r="AJ437" s="84"/>
      <c r="AK437" s="84"/>
      <c r="AL437" s="84"/>
      <c r="AM437" s="771"/>
      <c r="AN437" s="84"/>
      <c r="AO437" s="84"/>
      <c r="AP437" s="84"/>
      <c r="AQ437" s="84"/>
      <c r="AR437" s="84"/>
      <c r="AS437" s="84"/>
      <c r="AT437" s="84"/>
      <c r="AU437" s="84"/>
      <c r="AV437" s="84"/>
      <c r="AW437" s="84"/>
      <c r="AX437" s="84"/>
      <c r="AY437" s="771"/>
      <c r="AZ437" s="84"/>
      <c r="BA437" s="84"/>
      <c r="BB437" s="84"/>
      <c r="BC437" s="84"/>
      <c r="BD437" s="84"/>
      <c r="BE437" s="84"/>
      <c r="BF437" s="84"/>
      <c r="BG437" s="84"/>
      <c r="BH437" s="84"/>
      <c r="BI437" s="84"/>
      <c r="BJ437" s="84"/>
      <c r="BK437" s="771"/>
      <c r="BL437" s="84"/>
      <c r="BM437" s="84"/>
      <c r="BN437" s="84"/>
      <c r="BO437" s="84"/>
      <c r="BP437" s="84"/>
      <c r="BQ437" s="84"/>
      <c r="BR437" s="84"/>
      <c r="BS437" s="84"/>
      <c r="BT437" s="84"/>
      <c r="BU437" s="84"/>
      <c r="BV437" s="84"/>
      <c r="BW437" s="771"/>
      <c r="BX437" s="84"/>
      <c r="BY437" s="84"/>
      <c r="BZ437" s="84"/>
      <c r="CA437" s="84"/>
      <c r="CB437" s="84"/>
      <c r="CC437" s="84"/>
      <c r="CD437" s="84"/>
      <c r="CE437" s="84"/>
      <c r="CF437" s="84"/>
      <c r="CG437" s="84"/>
      <c r="CH437" s="84"/>
      <c r="CI437" s="771"/>
      <c r="CJ437" s="791"/>
      <c r="CK437" s="791"/>
      <c r="CL437" s="791"/>
      <c r="CM437" s="791"/>
      <c r="CN437" s="791"/>
      <c r="CO437" s="791"/>
      <c r="CP437" s="791"/>
      <c r="CQ437" s="791"/>
      <c r="CR437" s="791"/>
      <c r="CS437" s="791"/>
      <c r="CT437" s="791"/>
      <c r="CU437" s="793"/>
      <c r="CV437" s="791"/>
      <c r="CW437" s="791"/>
      <c r="CX437" s="791"/>
      <c r="CY437" s="791"/>
      <c r="CZ437" s="791"/>
      <c r="DA437" s="791"/>
      <c r="DB437" s="791"/>
      <c r="DC437" s="791"/>
      <c r="DD437" s="791"/>
      <c r="DE437" s="791"/>
      <c r="DF437" s="791"/>
      <c r="DG437" s="793"/>
    </row>
    <row r="438" spans="1:111" ht="16">
      <c r="A438" s="209"/>
      <c r="B438" s="331"/>
      <c r="C438" s="1115"/>
      <c r="D438" s="84"/>
      <c r="E438" s="84"/>
      <c r="F438" s="84"/>
      <c r="G438" s="84"/>
      <c r="H438" s="84"/>
      <c r="I438" s="84"/>
      <c r="J438" s="84"/>
      <c r="K438" s="84"/>
      <c r="L438" s="84"/>
      <c r="M438" s="84"/>
      <c r="N438" s="84"/>
      <c r="O438" s="84"/>
      <c r="P438" s="84"/>
      <c r="Q438" s="84"/>
      <c r="R438" s="84"/>
      <c r="S438" s="84"/>
      <c r="T438" s="84"/>
      <c r="U438" s="84"/>
      <c r="V438" s="84"/>
      <c r="W438" s="84"/>
      <c r="X438" s="84"/>
      <c r="Y438" s="84"/>
      <c r="Z438" s="84"/>
      <c r="AA438" s="771"/>
      <c r="AB438" s="84"/>
      <c r="AC438" s="84"/>
      <c r="AD438" s="84"/>
      <c r="AE438" s="84"/>
      <c r="AF438" s="84"/>
      <c r="AG438" s="84"/>
      <c r="AH438" s="84"/>
      <c r="AI438" s="84"/>
      <c r="AJ438" s="84"/>
      <c r="AK438" s="84"/>
      <c r="AL438" s="84"/>
      <c r="AM438" s="771"/>
      <c r="AN438" s="84"/>
      <c r="AO438" s="84"/>
      <c r="AP438" s="84"/>
      <c r="AQ438" s="84"/>
      <c r="AR438" s="84"/>
      <c r="AS438" s="84"/>
      <c r="AT438" s="84"/>
      <c r="AU438" s="84"/>
      <c r="AV438" s="84"/>
      <c r="AW438" s="84"/>
      <c r="AX438" s="84"/>
      <c r="AY438" s="771"/>
      <c r="AZ438" s="84"/>
      <c r="BA438" s="84"/>
      <c r="BB438" s="84"/>
      <c r="BC438" s="84"/>
      <c r="BD438" s="84"/>
      <c r="BE438" s="84"/>
      <c r="BF438" s="84"/>
      <c r="BG438" s="84"/>
      <c r="BH438" s="84"/>
      <c r="BI438" s="84"/>
      <c r="BJ438" s="84"/>
      <c r="BK438" s="771"/>
      <c r="BL438" s="84"/>
      <c r="BM438" s="84"/>
      <c r="BN438" s="84"/>
      <c r="BO438" s="84"/>
      <c r="BP438" s="84"/>
      <c r="BQ438" s="84"/>
      <c r="BR438" s="84"/>
      <c r="BS438" s="84"/>
      <c r="BT438" s="84"/>
      <c r="BU438" s="84"/>
      <c r="BV438" s="84"/>
      <c r="BW438" s="771"/>
      <c r="BX438" s="84"/>
      <c r="BY438" s="84"/>
      <c r="BZ438" s="84"/>
      <c r="CA438" s="84"/>
      <c r="CB438" s="84"/>
      <c r="CC438" s="84"/>
      <c r="CD438" s="84"/>
      <c r="CE438" s="84"/>
      <c r="CF438" s="84"/>
      <c r="CG438" s="84"/>
      <c r="CH438" s="84"/>
      <c r="CI438" s="771"/>
      <c r="CJ438" s="791"/>
      <c r="CK438" s="791"/>
      <c r="CL438" s="791"/>
      <c r="CM438" s="791"/>
      <c r="CN438" s="791"/>
      <c r="CO438" s="791"/>
      <c r="CP438" s="791"/>
      <c r="CQ438" s="791"/>
      <c r="CR438" s="791"/>
      <c r="CS438" s="791"/>
      <c r="CT438" s="791"/>
      <c r="CU438" s="793"/>
      <c r="CV438" s="791"/>
      <c r="CW438" s="791"/>
      <c r="CX438" s="791"/>
      <c r="CY438" s="791"/>
      <c r="CZ438" s="791"/>
      <c r="DA438" s="791"/>
      <c r="DB438" s="791"/>
      <c r="DC438" s="791"/>
      <c r="DD438" s="791"/>
      <c r="DE438" s="791"/>
      <c r="DF438" s="791"/>
      <c r="DG438" s="793"/>
    </row>
    <row r="439" spans="1:111" ht="16">
      <c r="A439" s="209"/>
      <c r="B439" s="331"/>
      <c r="C439" s="1115"/>
      <c r="D439" s="84"/>
      <c r="E439" s="84"/>
      <c r="F439" s="84"/>
      <c r="G439" s="84"/>
      <c r="H439" s="84"/>
      <c r="I439" s="84"/>
      <c r="J439" s="84"/>
      <c r="K439" s="84"/>
      <c r="L439" s="84"/>
      <c r="M439" s="84"/>
      <c r="N439" s="84"/>
      <c r="O439" s="84"/>
      <c r="P439" s="84"/>
      <c r="Q439" s="84"/>
      <c r="R439" s="84"/>
      <c r="S439" s="84"/>
      <c r="T439" s="84"/>
      <c r="U439" s="84"/>
      <c r="V439" s="84"/>
      <c r="W439" s="84"/>
      <c r="X439" s="84"/>
      <c r="Y439" s="84"/>
      <c r="Z439" s="84"/>
      <c r="AA439" s="771"/>
      <c r="AB439" s="84"/>
      <c r="AC439" s="84"/>
      <c r="AD439" s="84"/>
      <c r="AE439" s="84"/>
      <c r="AF439" s="84"/>
      <c r="AG439" s="84"/>
      <c r="AH439" s="84"/>
      <c r="AI439" s="84"/>
      <c r="AJ439" s="84"/>
      <c r="AK439" s="84"/>
      <c r="AL439" s="84"/>
      <c r="AM439" s="771"/>
      <c r="AN439" s="84"/>
      <c r="AO439" s="84"/>
      <c r="AP439" s="84"/>
      <c r="AQ439" s="84"/>
      <c r="AR439" s="84"/>
      <c r="AS439" s="84"/>
      <c r="AT439" s="84"/>
      <c r="AU439" s="84"/>
      <c r="AV439" s="84"/>
      <c r="AW439" s="84"/>
      <c r="AX439" s="84"/>
      <c r="AY439" s="771"/>
      <c r="AZ439" s="84"/>
      <c r="BA439" s="84"/>
      <c r="BB439" s="84"/>
      <c r="BC439" s="84"/>
      <c r="BD439" s="84"/>
      <c r="BE439" s="84"/>
      <c r="BF439" s="84"/>
      <c r="BG439" s="84"/>
      <c r="BH439" s="84"/>
      <c r="BI439" s="84"/>
      <c r="BJ439" s="84"/>
      <c r="BK439" s="771"/>
      <c r="BL439" s="84"/>
      <c r="BM439" s="84"/>
      <c r="BN439" s="84"/>
      <c r="BO439" s="84"/>
      <c r="BP439" s="84"/>
      <c r="BQ439" s="84"/>
      <c r="BR439" s="84"/>
      <c r="BS439" s="84"/>
      <c r="BT439" s="84"/>
      <c r="BU439" s="84"/>
      <c r="BV439" s="84"/>
      <c r="BW439" s="771"/>
      <c r="BX439" s="84"/>
      <c r="BY439" s="84"/>
      <c r="BZ439" s="84"/>
      <c r="CA439" s="84"/>
      <c r="CB439" s="84"/>
      <c r="CC439" s="84"/>
      <c r="CD439" s="84"/>
      <c r="CE439" s="84"/>
      <c r="CF439" s="84"/>
      <c r="CG439" s="84"/>
      <c r="CH439" s="84"/>
      <c r="CI439" s="771"/>
      <c r="CJ439" s="791"/>
      <c r="CK439" s="791"/>
      <c r="CL439" s="791"/>
      <c r="CM439" s="791"/>
      <c r="CN439" s="791"/>
      <c r="CO439" s="791"/>
      <c r="CP439" s="791"/>
      <c r="CQ439" s="791"/>
      <c r="CR439" s="791"/>
      <c r="CS439" s="791"/>
      <c r="CT439" s="791"/>
      <c r="CU439" s="793"/>
      <c r="CV439" s="791"/>
      <c r="CW439" s="791"/>
      <c r="CX439" s="791"/>
      <c r="CY439" s="791"/>
      <c r="CZ439" s="791"/>
      <c r="DA439" s="791"/>
      <c r="DB439" s="791"/>
      <c r="DC439" s="791"/>
      <c r="DD439" s="791"/>
      <c r="DE439" s="791"/>
      <c r="DF439" s="791"/>
      <c r="DG439" s="793"/>
    </row>
    <row r="440" spans="1:111" ht="16">
      <c r="A440" s="209"/>
      <c r="B440" s="331"/>
      <c r="C440" s="1115"/>
      <c r="D440" s="84"/>
      <c r="E440" s="84"/>
      <c r="F440" s="84"/>
      <c r="G440" s="84"/>
      <c r="H440" s="84"/>
      <c r="I440" s="84"/>
      <c r="J440" s="84"/>
      <c r="K440" s="84"/>
      <c r="L440" s="84"/>
      <c r="M440" s="84"/>
      <c r="N440" s="84"/>
      <c r="O440" s="84"/>
      <c r="P440" s="84"/>
      <c r="Q440" s="84"/>
      <c r="R440" s="84"/>
      <c r="S440" s="84"/>
      <c r="T440" s="84"/>
      <c r="U440" s="84"/>
      <c r="V440" s="84"/>
      <c r="W440" s="84"/>
      <c r="X440" s="84"/>
      <c r="Y440" s="84"/>
      <c r="Z440" s="84"/>
      <c r="AA440" s="771"/>
      <c r="AB440" s="84"/>
      <c r="AC440" s="84"/>
      <c r="AD440" s="84"/>
      <c r="AE440" s="84"/>
      <c r="AF440" s="84"/>
      <c r="AG440" s="84"/>
      <c r="AH440" s="84"/>
      <c r="AI440" s="84"/>
      <c r="AJ440" s="84"/>
      <c r="AK440" s="84"/>
      <c r="AL440" s="84"/>
      <c r="AM440" s="771"/>
      <c r="AN440" s="84"/>
      <c r="AO440" s="84"/>
      <c r="AP440" s="84"/>
      <c r="AQ440" s="84"/>
      <c r="AR440" s="84"/>
      <c r="AS440" s="84"/>
      <c r="AT440" s="84"/>
      <c r="AU440" s="84"/>
      <c r="AV440" s="84"/>
      <c r="AW440" s="84"/>
      <c r="AX440" s="84"/>
      <c r="AY440" s="771"/>
      <c r="AZ440" s="84"/>
      <c r="BA440" s="84"/>
      <c r="BB440" s="84"/>
      <c r="BC440" s="84"/>
      <c r="BD440" s="84"/>
      <c r="BE440" s="84"/>
      <c r="BF440" s="84"/>
      <c r="BG440" s="84"/>
      <c r="BH440" s="84"/>
      <c r="BI440" s="84"/>
      <c r="BJ440" s="84"/>
      <c r="BK440" s="771"/>
      <c r="BL440" s="84"/>
      <c r="BM440" s="84"/>
      <c r="BN440" s="84"/>
      <c r="BO440" s="84"/>
      <c r="BP440" s="84"/>
      <c r="BQ440" s="84"/>
      <c r="BR440" s="84"/>
      <c r="BS440" s="84"/>
      <c r="BT440" s="84"/>
      <c r="BU440" s="84"/>
      <c r="BV440" s="84"/>
      <c r="BW440" s="771"/>
      <c r="BX440" s="84"/>
      <c r="BY440" s="84"/>
      <c r="BZ440" s="84"/>
      <c r="CA440" s="84"/>
      <c r="CB440" s="84"/>
      <c r="CC440" s="84"/>
      <c r="CD440" s="84"/>
      <c r="CE440" s="84"/>
      <c r="CF440" s="84"/>
      <c r="CG440" s="84"/>
      <c r="CH440" s="84"/>
      <c r="CI440" s="771"/>
      <c r="CJ440" s="791"/>
      <c r="CK440" s="791"/>
      <c r="CL440" s="791"/>
      <c r="CM440" s="791"/>
      <c r="CN440" s="791"/>
      <c r="CO440" s="791"/>
      <c r="CP440" s="791"/>
      <c r="CQ440" s="791"/>
      <c r="CR440" s="791"/>
      <c r="CS440" s="791"/>
      <c r="CT440" s="791"/>
      <c r="CU440" s="793"/>
      <c r="CV440" s="791"/>
      <c r="CW440" s="791"/>
      <c r="CX440" s="791"/>
      <c r="CY440" s="791"/>
      <c r="CZ440" s="791"/>
      <c r="DA440" s="791"/>
      <c r="DB440" s="791"/>
      <c r="DC440" s="791"/>
      <c r="DD440" s="791"/>
      <c r="DE440" s="791"/>
      <c r="DF440" s="791"/>
      <c r="DG440" s="793"/>
    </row>
    <row r="441" spans="1:111" ht="16">
      <c r="A441" s="209"/>
      <c r="B441" s="331"/>
      <c r="C441" s="1115"/>
      <c r="D441" s="84"/>
      <c r="E441" s="84"/>
      <c r="F441" s="84"/>
      <c r="G441" s="84"/>
      <c r="H441" s="84"/>
      <c r="I441" s="84"/>
      <c r="J441" s="84"/>
      <c r="K441" s="84"/>
      <c r="L441" s="84"/>
      <c r="M441" s="84"/>
      <c r="N441" s="84"/>
      <c r="O441" s="84"/>
      <c r="P441" s="84"/>
      <c r="Q441" s="84"/>
      <c r="R441" s="84"/>
      <c r="S441" s="84"/>
      <c r="T441" s="84"/>
      <c r="U441" s="84"/>
      <c r="V441" s="84"/>
      <c r="W441" s="84"/>
      <c r="X441" s="84"/>
      <c r="Y441" s="84"/>
      <c r="Z441" s="84"/>
      <c r="AA441" s="771"/>
      <c r="AB441" s="84"/>
      <c r="AC441" s="84"/>
      <c r="AD441" s="84"/>
      <c r="AE441" s="84"/>
      <c r="AF441" s="84"/>
      <c r="AG441" s="84"/>
      <c r="AH441" s="84"/>
      <c r="AI441" s="84"/>
      <c r="AJ441" s="84"/>
      <c r="AK441" s="84"/>
      <c r="AL441" s="84"/>
      <c r="AM441" s="771"/>
      <c r="AN441" s="84"/>
      <c r="AO441" s="84"/>
      <c r="AP441" s="84"/>
      <c r="AQ441" s="84"/>
      <c r="AR441" s="84"/>
      <c r="AS441" s="84"/>
      <c r="AT441" s="84"/>
      <c r="AU441" s="84"/>
      <c r="AV441" s="84"/>
      <c r="AW441" s="84"/>
      <c r="AX441" s="84"/>
      <c r="AY441" s="771"/>
      <c r="AZ441" s="84"/>
      <c r="BA441" s="84"/>
      <c r="BB441" s="84"/>
      <c r="BC441" s="84"/>
      <c r="BD441" s="84"/>
      <c r="BE441" s="84"/>
      <c r="BF441" s="84"/>
      <c r="BG441" s="84"/>
      <c r="BH441" s="84"/>
      <c r="BI441" s="84"/>
      <c r="BJ441" s="84"/>
      <c r="BK441" s="771"/>
      <c r="BL441" s="84"/>
      <c r="BM441" s="84"/>
      <c r="BN441" s="84"/>
      <c r="BO441" s="84"/>
      <c r="BP441" s="84"/>
      <c r="BQ441" s="84"/>
      <c r="BR441" s="84"/>
      <c r="BS441" s="84"/>
      <c r="BT441" s="84"/>
      <c r="BU441" s="84"/>
      <c r="BV441" s="84"/>
      <c r="BW441" s="771"/>
      <c r="BX441" s="84"/>
      <c r="BY441" s="84"/>
      <c r="BZ441" s="84"/>
      <c r="CA441" s="84"/>
      <c r="CB441" s="84"/>
      <c r="CC441" s="84"/>
      <c r="CD441" s="84"/>
      <c r="CE441" s="84"/>
      <c r="CF441" s="84"/>
      <c r="CG441" s="84"/>
      <c r="CH441" s="84"/>
      <c r="CI441" s="771"/>
      <c r="CJ441" s="791"/>
      <c r="CK441" s="791"/>
      <c r="CL441" s="791"/>
      <c r="CM441" s="791"/>
      <c r="CN441" s="791"/>
      <c r="CO441" s="791"/>
      <c r="CP441" s="791"/>
      <c r="CQ441" s="791"/>
      <c r="CR441" s="791"/>
      <c r="CS441" s="791"/>
      <c r="CT441" s="791"/>
      <c r="CU441" s="793"/>
      <c r="CV441" s="791"/>
      <c r="CW441" s="791"/>
      <c r="CX441" s="791"/>
      <c r="CY441" s="791"/>
      <c r="CZ441" s="791"/>
      <c r="DA441" s="791"/>
      <c r="DB441" s="791"/>
      <c r="DC441" s="791"/>
      <c r="DD441" s="791"/>
      <c r="DE441" s="791"/>
      <c r="DF441" s="791"/>
      <c r="DG441" s="793"/>
    </row>
    <row r="442" spans="1:111" ht="16">
      <c r="A442" s="209"/>
      <c r="B442" s="331"/>
      <c r="C442" s="1115"/>
      <c r="D442" s="84"/>
      <c r="E442" s="84"/>
      <c r="F442" s="84"/>
      <c r="G442" s="84"/>
      <c r="H442" s="84"/>
      <c r="I442" s="84"/>
      <c r="J442" s="84"/>
      <c r="K442" s="84"/>
      <c r="L442" s="84"/>
      <c r="M442" s="84"/>
      <c r="N442" s="84"/>
      <c r="O442" s="84"/>
      <c r="P442" s="84"/>
      <c r="Q442" s="84"/>
      <c r="R442" s="84"/>
      <c r="S442" s="84"/>
      <c r="T442" s="84"/>
      <c r="U442" s="84"/>
      <c r="V442" s="84"/>
      <c r="W442" s="84"/>
      <c r="X442" s="84"/>
      <c r="Y442" s="84"/>
      <c r="Z442" s="84"/>
      <c r="AA442" s="771"/>
      <c r="AB442" s="84"/>
      <c r="AC442" s="84"/>
      <c r="AD442" s="84"/>
      <c r="AE442" s="84"/>
      <c r="AF442" s="84"/>
      <c r="AG442" s="84"/>
      <c r="AH442" s="84"/>
      <c r="AI442" s="84"/>
      <c r="AJ442" s="84"/>
      <c r="AK442" s="84"/>
      <c r="AL442" s="84"/>
      <c r="AM442" s="771"/>
      <c r="AN442" s="84"/>
      <c r="AO442" s="84"/>
      <c r="AP442" s="84"/>
      <c r="AQ442" s="84"/>
      <c r="AR442" s="84"/>
      <c r="AS442" s="84"/>
      <c r="AT442" s="84"/>
      <c r="AU442" s="84"/>
      <c r="AV442" s="84"/>
      <c r="AW442" s="84"/>
      <c r="AX442" s="84"/>
      <c r="AY442" s="771"/>
      <c r="AZ442" s="84"/>
      <c r="BA442" s="84"/>
      <c r="BB442" s="84"/>
      <c r="BC442" s="84"/>
      <c r="BD442" s="84"/>
      <c r="BE442" s="84"/>
      <c r="BF442" s="84"/>
      <c r="BG442" s="84"/>
      <c r="BH442" s="84"/>
      <c r="BI442" s="84"/>
      <c r="BJ442" s="84"/>
      <c r="BK442" s="771"/>
      <c r="BL442" s="84"/>
      <c r="BM442" s="84"/>
      <c r="BN442" s="84"/>
      <c r="BO442" s="84"/>
      <c r="BP442" s="84"/>
      <c r="BQ442" s="84"/>
      <c r="BR442" s="84"/>
      <c r="BS442" s="84"/>
      <c r="BT442" s="84"/>
      <c r="BU442" s="84"/>
      <c r="BV442" s="84"/>
      <c r="BW442" s="771"/>
      <c r="BX442" s="84"/>
      <c r="BY442" s="84"/>
      <c r="BZ442" s="84"/>
      <c r="CA442" s="84"/>
      <c r="CB442" s="84"/>
      <c r="CC442" s="84"/>
      <c r="CD442" s="84"/>
      <c r="CE442" s="84"/>
      <c r="CF442" s="84"/>
      <c r="CG442" s="84"/>
      <c r="CH442" s="84"/>
      <c r="CI442" s="771"/>
      <c r="CJ442" s="791"/>
      <c r="CK442" s="791"/>
      <c r="CL442" s="791"/>
      <c r="CM442" s="791"/>
      <c r="CN442" s="791"/>
      <c r="CO442" s="791"/>
      <c r="CP442" s="791"/>
      <c r="CQ442" s="791"/>
      <c r="CR442" s="791"/>
      <c r="CS442" s="791"/>
      <c r="CT442" s="791"/>
      <c r="CU442" s="793"/>
      <c r="CV442" s="791"/>
      <c r="CW442" s="791"/>
      <c r="CX442" s="791"/>
      <c r="CY442" s="791"/>
      <c r="CZ442" s="791"/>
      <c r="DA442" s="791"/>
      <c r="DB442" s="791"/>
      <c r="DC442" s="791"/>
      <c r="DD442" s="791"/>
      <c r="DE442" s="791"/>
      <c r="DF442" s="791"/>
      <c r="DG442" s="793"/>
    </row>
    <row r="443" spans="1:111" ht="16">
      <c r="A443" s="209"/>
      <c r="B443" s="331"/>
      <c r="C443" s="1115"/>
      <c r="D443" s="84"/>
      <c r="E443" s="84"/>
      <c r="F443" s="84"/>
      <c r="G443" s="84"/>
      <c r="H443" s="84"/>
      <c r="I443" s="84"/>
      <c r="J443" s="84"/>
      <c r="K443" s="84"/>
      <c r="L443" s="84"/>
      <c r="M443" s="84"/>
      <c r="N443" s="84"/>
      <c r="O443" s="84"/>
      <c r="P443" s="84"/>
      <c r="Q443" s="84"/>
      <c r="R443" s="84"/>
      <c r="S443" s="84"/>
      <c r="T443" s="84"/>
      <c r="U443" s="84"/>
      <c r="V443" s="84"/>
      <c r="W443" s="84"/>
      <c r="X443" s="84"/>
      <c r="Y443" s="84"/>
      <c r="Z443" s="84"/>
      <c r="AA443" s="771"/>
      <c r="AB443" s="84"/>
      <c r="AC443" s="84"/>
      <c r="AD443" s="84"/>
      <c r="AE443" s="84"/>
      <c r="AF443" s="84"/>
      <c r="AG443" s="84"/>
      <c r="AH443" s="84"/>
      <c r="AI443" s="84"/>
      <c r="AJ443" s="84"/>
      <c r="AK443" s="84"/>
      <c r="AL443" s="84"/>
      <c r="AM443" s="771"/>
      <c r="AN443" s="84"/>
      <c r="AO443" s="84"/>
      <c r="AP443" s="84"/>
      <c r="AQ443" s="84"/>
      <c r="AR443" s="84"/>
      <c r="AS443" s="84"/>
      <c r="AT443" s="84"/>
      <c r="AU443" s="84"/>
      <c r="AV443" s="84"/>
      <c r="AW443" s="84"/>
      <c r="AX443" s="84"/>
      <c r="AY443" s="771"/>
      <c r="AZ443" s="84"/>
      <c r="BA443" s="84"/>
      <c r="BB443" s="84"/>
      <c r="BC443" s="84"/>
      <c r="BD443" s="84"/>
      <c r="BE443" s="84"/>
      <c r="BF443" s="84"/>
      <c r="BG443" s="84"/>
      <c r="BH443" s="84"/>
      <c r="BI443" s="84"/>
      <c r="BJ443" s="84"/>
      <c r="BK443" s="771"/>
      <c r="BL443" s="84"/>
      <c r="BM443" s="84"/>
      <c r="BN443" s="84"/>
      <c r="BO443" s="84"/>
      <c r="BP443" s="84"/>
      <c r="BQ443" s="84"/>
      <c r="BR443" s="84"/>
      <c r="BS443" s="84"/>
      <c r="BT443" s="84"/>
      <c r="BU443" s="84"/>
      <c r="BV443" s="84"/>
      <c r="BW443" s="771"/>
      <c r="BX443" s="84"/>
      <c r="BY443" s="84"/>
      <c r="BZ443" s="84"/>
      <c r="CA443" s="84"/>
      <c r="CB443" s="84"/>
      <c r="CC443" s="84"/>
      <c r="CD443" s="84"/>
      <c r="CE443" s="84"/>
      <c r="CF443" s="84"/>
      <c r="CG443" s="84"/>
      <c r="CH443" s="84"/>
      <c r="CI443" s="771"/>
      <c r="CJ443" s="791"/>
      <c r="CK443" s="791"/>
      <c r="CL443" s="791"/>
      <c r="CM443" s="791"/>
      <c r="CN443" s="791"/>
      <c r="CO443" s="791"/>
      <c r="CP443" s="791"/>
      <c r="CQ443" s="791"/>
      <c r="CR443" s="791"/>
      <c r="CS443" s="791"/>
      <c r="CT443" s="791"/>
      <c r="CU443" s="793"/>
      <c r="CV443" s="791"/>
      <c r="CW443" s="791"/>
      <c r="CX443" s="791"/>
      <c r="CY443" s="791"/>
      <c r="CZ443" s="791"/>
      <c r="DA443" s="791"/>
      <c r="DB443" s="791"/>
      <c r="DC443" s="791"/>
      <c r="DD443" s="791"/>
      <c r="DE443" s="791"/>
      <c r="DF443" s="791"/>
      <c r="DG443" s="793"/>
    </row>
    <row r="444" spans="1:111" ht="16">
      <c r="A444" s="209"/>
      <c r="B444" s="331"/>
      <c r="C444" s="1115"/>
      <c r="D444" s="84"/>
      <c r="E444" s="84"/>
      <c r="F444" s="84"/>
      <c r="G444" s="84"/>
      <c r="H444" s="84"/>
      <c r="I444" s="84"/>
      <c r="J444" s="84"/>
      <c r="K444" s="84"/>
      <c r="L444" s="84"/>
      <c r="M444" s="84"/>
      <c r="N444" s="84"/>
      <c r="O444" s="84"/>
      <c r="P444" s="84"/>
      <c r="Q444" s="84"/>
      <c r="R444" s="84"/>
      <c r="S444" s="84"/>
      <c r="T444" s="84"/>
      <c r="U444" s="84"/>
      <c r="V444" s="84"/>
      <c r="W444" s="84"/>
      <c r="X444" s="84"/>
      <c r="Y444" s="84"/>
      <c r="Z444" s="84"/>
      <c r="AA444" s="771"/>
      <c r="AB444" s="84"/>
      <c r="AC444" s="84"/>
      <c r="AD444" s="84"/>
      <c r="AE444" s="84"/>
      <c r="AF444" s="84"/>
      <c r="AG444" s="84"/>
      <c r="AH444" s="84"/>
      <c r="AI444" s="84"/>
      <c r="AJ444" s="84"/>
      <c r="AK444" s="84"/>
      <c r="AL444" s="84"/>
      <c r="AM444" s="771"/>
      <c r="AN444" s="84"/>
      <c r="AO444" s="84"/>
      <c r="AP444" s="84"/>
      <c r="AQ444" s="84"/>
      <c r="AR444" s="84"/>
      <c r="AS444" s="84"/>
      <c r="AT444" s="84"/>
      <c r="AU444" s="84"/>
      <c r="AV444" s="84"/>
      <c r="AW444" s="84"/>
      <c r="AX444" s="84"/>
      <c r="AY444" s="771"/>
      <c r="AZ444" s="84"/>
      <c r="BA444" s="84"/>
      <c r="BB444" s="84"/>
      <c r="BC444" s="84"/>
      <c r="BD444" s="84"/>
      <c r="BE444" s="84"/>
      <c r="BF444" s="84"/>
      <c r="BG444" s="84"/>
      <c r="BH444" s="84"/>
      <c r="BI444" s="84"/>
      <c r="BJ444" s="84"/>
      <c r="BK444" s="771"/>
      <c r="BL444" s="84"/>
      <c r="BM444" s="84"/>
      <c r="BN444" s="84"/>
      <c r="BO444" s="84"/>
      <c r="BP444" s="84"/>
      <c r="BQ444" s="84"/>
      <c r="BR444" s="84"/>
      <c r="BS444" s="84"/>
      <c r="BT444" s="84"/>
      <c r="BU444" s="84"/>
      <c r="BV444" s="84"/>
      <c r="BW444" s="771"/>
      <c r="BX444" s="84"/>
      <c r="BY444" s="84"/>
      <c r="BZ444" s="84"/>
      <c r="CA444" s="84"/>
      <c r="CB444" s="84"/>
      <c r="CC444" s="84"/>
      <c r="CD444" s="84"/>
      <c r="CE444" s="84"/>
      <c r="CF444" s="84"/>
      <c r="CG444" s="84"/>
      <c r="CH444" s="84"/>
      <c r="CI444" s="771"/>
      <c r="CJ444" s="791"/>
      <c r="CK444" s="791"/>
      <c r="CL444" s="791"/>
      <c r="CM444" s="791"/>
      <c r="CN444" s="791"/>
      <c r="CO444" s="791"/>
      <c r="CP444" s="791"/>
      <c r="CQ444" s="791"/>
      <c r="CR444" s="791"/>
      <c r="CS444" s="791"/>
      <c r="CT444" s="791"/>
      <c r="CU444" s="793"/>
      <c r="CV444" s="791"/>
      <c r="CW444" s="791"/>
      <c r="CX444" s="791"/>
      <c r="CY444" s="791"/>
      <c r="CZ444" s="791"/>
      <c r="DA444" s="791"/>
      <c r="DB444" s="791"/>
      <c r="DC444" s="791"/>
      <c r="DD444" s="791"/>
      <c r="DE444" s="791"/>
      <c r="DF444" s="791"/>
      <c r="DG444" s="793"/>
    </row>
    <row r="445" spans="1:111" ht="16">
      <c r="A445" s="209"/>
      <c r="B445" s="331"/>
      <c r="C445" s="1115"/>
      <c r="D445" s="84"/>
      <c r="E445" s="84"/>
      <c r="F445" s="84"/>
      <c r="G445" s="84"/>
      <c r="H445" s="84"/>
      <c r="I445" s="84"/>
      <c r="J445" s="84"/>
      <c r="K445" s="84"/>
      <c r="L445" s="84"/>
      <c r="M445" s="84"/>
      <c r="N445" s="84"/>
      <c r="O445" s="84"/>
      <c r="P445" s="84"/>
      <c r="Q445" s="84"/>
      <c r="R445" s="84"/>
      <c r="S445" s="84"/>
      <c r="T445" s="84"/>
      <c r="U445" s="84"/>
      <c r="V445" s="84"/>
      <c r="W445" s="84"/>
      <c r="X445" s="84"/>
      <c r="Y445" s="84"/>
      <c r="Z445" s="84"/>
      <c r="AA445" s="771"/>
      <c r="AB445" s="84"/>
      <c r="AC445" s="84"/>
      <c r="AD445" s="84"/>
      <c r="AE445" s="84"/>
      <c r="AF445" s="84"/>
      <c r="AG445" s="84"/>
      <c r="AH445" s="84"/>
      <c r="AI445" s="84"/>
      <c r="AJ445" s="84"/>
      <c r="AK445" s="84"/>
      <c r="AL445" s="84"/>
      <c r="AM445" s="771"/>
      <c r="AN445" s="84"/>
      <c r="AO445" s="84"/>
      <c r="AP445" s="84"/>
      <c r="AQ445" s="84"/>
      <c r="AR445" s="84"/>
      <c r="AS445" s="84"/>
      <c r="AT445" s="84"/>
      <c r="AU445" s="84"/>
      <c r="AV445" s="84"/>
      <c r="AW445" s="84"/>
      <c r="AX445" s="84"/>
      <c r="AY445" s="771"/>
      <c r="AZ445" s="84"/>
      <c r="BA445" s="84"/>
      <c r="BB445" s="84"/>
      <c r="BC445" s="84"/>
      <c r="BD445" s="84"/>
      <c r="BE445" s="84"/>
      <c r="BF445" s="84"/>
      <c r="BG445" s="84"/>
      <c r="BH445" s="84"/>
      <c r="BI445" s="84"/>
      <c r="BJ445" s="84"/>
      <c r="BK445" s="771"/>
      <c r="BL445" s="84"/>
      <c r="BM445" s="84"/>
      <c r="BN445" s="84"/>
      <c r="BO445" s="84"/>
      <c r="BP445" s="84"/>
      <c r="BQ445" s="84"/>
      <c r="BR445" s="84"/>
      <c r="BS445" s="84"/>
      <c r="BT445" s="84"/>
      <c r="BU445" s="84"/>
      <c r="BV445" s="84"/>
      <c r="BW445" s="771"/>
      <c r="BX445" s="84"/>
      <c r="BY445" s="84"/>
      <c r="BZ445" s="84"/>
      <c r="CA445" s="84"/>
      <c r="CB445" s="84"/>
      <c r="CC445" s="84"/>
      <c r="CD445" s="84"/>
      <c r="CE445" s="84"/>
      <c r="CF445" s="84"/>
      <c r="CG445" s="84"/>
      <c r="CH445" s="84"/>
      <c r="CI445" s="771"/>
      <c r="CJ445" s="791"/>
      <c r="CK445" s="791"/>
      <c r="CL445" s="791"/>
      <c r="CM445" s="791"/>
      <c r="CN445" s="791"/>
      <c r="CO445" s="791"/>
      <c r="CP445" s="791"/>
      <c r="CQ445" s="791"/>
      <c r="CR445" s="791"/>
      <c r="CS445" s="791"/>
      <c r="CT445" s="791"/>
      <c r="CU445" s="793"/>
      <c r="CV445" s="791"/>
      <c r="CW445" s="791"/>
      <c r="CX445" s="791"/>
      <c r="CY445" s="791"/>
      <c r="CZ445" s="791"/>
      <c r="DA445" s="791"/>
      <c r="DB445" s="791"/>
      <c r="DC445" s="791"/>
      <c r="DD445" s="791"/>
      <c r="DE445" s="791"/>
      <c r="DF445" s="791"/>
      <c r="DG445" s="793"/>
    </row>
    <row r="446" spans="1:111" ht="16">
      <c r="A446" s="209"/>
      <c r="B446" s="331"/>
      <c r="C446" s="1115"/>
      <c r="D446" s="84"/>
      <c r="E446" s="84"/>
      <c r="F446" s="84"/>
      <c r="G446" s="84"/>
      <c r="H446" s="84"/>
      <c r="I446" s="84"/>
      <c r="J446" s="84"/>
      <c r="K446" s="84"/>
      <c r="L446" s="84"/>
      <c r="M446" s="84"/>
      <c r="N446" s="84"/>
      <c r="O446" s="84"/>
      <c r="P446" s="84"/>
      <c r="Q446" s="84"/>
      <c r="R446" s="84"/>
      <c r="S446" s="84"/>
      <c r="T446" s="84"/>
      <c r="U446" s="84"/>
      <c r="V446" s="84"/>
      <c r="W446" s="84"/>
      <c r="X446" s="84"/>
      <c r="Y446" s="84"/>
      <c r="Z446" s="84"/>
      <c r="AA446" s="771"/>
      <c r="AB446" s="84"/>
      <c r="AC446" s="84"/>
      <c r="AD446" s="84"/>
      <c r="AE446" s="84"/>
      <c r="AF446" s="84"/>
      <c r="AG446" s="84"/>
      <c r="AH446" s="84"/>
      <c r="AI446" s="84"/>
      <c r="AJ446" s="84"/>
      <c r="AK446" s="84"/>
      <c r="AL446" s="84"/>
      <c r="AM446" s="771"/>
      <c r="AN446" s="84"/>
      <c r="AO446" s="84"/>
      <c r="AP446" s="84"/>
      <c r="AQ446" s="84"/>
      <c r="AR446" s="84"/>
      <c r="AS446" s="84"/>
      <c r="AT446" s="84"/>
      <c r="AU446" s="84"/>
      <c r="AV446" s="84"/>
      <c r="AW446" s="84"/>
      <c r="AX446" s="84"/>
      <c r="AY446" s="771"/>
      <c r="AZ446" s="84"/>
      <c r="BA446" s="84"/>
      <c r="BB446" s="84"/>
      <c r="BC446" s="84"/>
      <c r="BD446" s="84"/>
      <c r="BE446" s="84"/>
      <c r="BF446" s="84"/>
      <c r="BG446" s="84"/>
      <c r="BH446" s="84"/>
      <c r="BI446" s="84"/>
      <c r="BJ446" s="84"/>
      <c r="BK446" s="771"/>
      <c r="BL446" s="84"/>
      <c r="BM446" s="84"/>
      <c r="BN446" s="84"/>
      <c r="BO446" s="84"/>
      <c r="BP446" s="84"/>
      <c r="BQ446" s="84"/>
      <c r="BR446" s="84"/>
      <c r="BS446" s="84"/>
      <c r="BT446" s="84"/>
      <c r="BU446" s="84"/>
      <c r="BV446" s="84"/>
      <c r="BW446" s="771"/>
      <c r="BX446" s="84"/>
      <c r="BY446" s="84"/>
      <c r="BZ446" s="84"/>
      <c r="CA446" s="84"/>
      <c r="CB446" s="84"/>
      <c r="CC446" s="84"/>
      <c r="CD446" s="84"/>
      <c r="CE446" s="84"/>
      <c r="CF446" s="84"/>
      <c r="CG446" s="84"/>
      <c r="CH446" s="84"/>
      <c r="CI446" s="771"/>
      <c r="CJ446" s="791"/>
      <c r="CK446" s="791"/>
      <c r="CL446" s="791"/>
      <c r="CM446" s="791"/>
      <c r="CN446" s="791"/>
      <c r="CO446" s="791"/>
      <c r="CP446" s="791"/>
      <c r="CQ446" s="791"/>
      <c r="CR446" s="791"/>
      <c r="CS446" s="791"/>
      <c r="CT446" s="791"/>
      <c r="CU446" s="793"/>
      <c r="CV446" s="791"/>
      <c r="CW446" s="791"/>
      <c r="CX446" s="791"/>
      <c r="CY446" s="791"/>
      <c r="CZ446" s="791"/>
      <c r="DA446" s="791"/>
      <c r="DB446" s="791"/>
      <c r="DC446" s="791"/>
      <c r="DD446" s="791"/>
      <c r="DE446" s="791"/>
      <c r="DF446" s="791"/>
      <c r="DG446" s="793"/>
    </row>
    <row r="447" spans="1:111" ht="16">
      <c r="A447" s="209"/>
      <c r="B447" s="331"/>
      <c r="C447" s="1115"/>
      <c r="D447" s="84"/>
      <c r="E447" s="84"/>
      <c r="F447" s="84"/>
      <c r="G447" s="84"/>
      <c r="H447" s="84"/>
      <c r="I447" s="84"/>
      <c r="J447" s="84"/>
      <c r="K447" s="84"/>
      <c r="L447" s="84"/>
      <c r="M447" s="84"/>
      <c r="N447" s="84"/>
      <c r="O447" s="84"/>
      <c r="P447" s="84"/>
      <c r="Q447" s="84"/>
      <c r="R447" s="84"/>
      <c r="S447" s="84"/>
      <c r="T447" s="84"/>
      <c r="U447" s="84"/>
      <c r="V447" s="84"/>
      <c r="W447" s="84"/>
      <c r="X447" s="84"/>
      <c r="Y447" s="84"/>
      <c r="Z447" s="84"/>
      <c r="AA447" s="771"/>
      <c r="AB447" s="84"/>
      <c r="AC447" s="84"/>
      <c r="AD447" s="84"/>
      <c r="AE447" s="84"/>
      <c r="AF447" s="84"/>
      <c r="AG447" s="84"/>
      <c r="AH447" s="84"/>
      <c r="AI447" s="84"/>
      <c r="AJ447" s="84"/>
      <c r="AK447" s="84"/>
      <c r="AL447" s="84"/>
      <c r="AM447" s="771"/>
      <c r="AN447" s="84"/>
      <c r="AO447" s="84"/>
      <c r="AP447" s="84"/>
      <c r="AQ447" s="84"/>
      <c r="AR447" s="84"/>
      <c r="AS447" s="84"/>
      <c r="AT447" s="84"/>
      <c r="AU447" s="84"/>
      <c r="AV447" s="84"/>
      <c r="AW447" s="84"/>
      <c r="AX447" s="84"/>
      <c r="AY447" s="771"/>
      <c r="AZ447" s="84"/>
      <c r="BA447" s="84"/>
      <c r="BB447" s="84"/>
      <c r="BC447" s="84"/>
      <c r="BD447" s="84"/>
      <c r="BE447" s="84"/>
      <c r="BF447" s="84"/>
      <c r="BG447" s="84"/>
      <c r="BH447" s="84"/>
      <c r="BI447" s="84"/>
      <c r="BJ447" s="84"/>
      <c r="BK447" s="771"/>
      <c r="BL447" s="84"/>
      <c r="BM447" s="84"/>
      <c r="BN447" s="84"/>
      <c r="BO447" s="84"/>
      <c r="BP447" s="84"/>
      <c r="BQ447" s="84"/>
      <c r="BR447" s="84"/>
      <c r="BS447" s="84"/>
      <c r="BT447" s="84"/>
      <c r="BU447" s="84"/>
      <c r="BV447" s="84"/>
      <c r="BW447" s="771"/>
      <c r="BX447" s="84"/>
      <c r="BY447" s="84"/>
      <c r="BZ447" s="84"/>
      <c r="CA447" s="84"/>
      <c r="CB447" s="84"/>
      <c r="CC447" s="84"/>
      <c r="CD447" s="84"/>
      <c r="CE447" s="84"/>
      <c r="CF447" s="84"/>
      <c r="CG447" s="84"/>
      <c r="CH447" s="84"/>
      <c r="CI447" s="771"/>
      <c r="CJ447" s="791"/>
      <c r="CK447" s="791"/>
      <c r="CL447" s="791"/>
      <c r="CM447" s="791"/>
      <c r="CN447" s="791"/>
      <c r="CO447" s="791"/>
      <c r="CP447" s="791"/>
      <c r="CQ447" s="791"/>
      <c r="CR447" s="791"/>
      <c r="CS447" s="791"/>
      <c r="CT447" s="791"/>
      <c r="CU447" s="793"/>
      <c r="CV447" s="791"/>
      <c r="CW447" s="791"/>
      <c r="CX447" s="791"/>
      <c r="CY447" s="791"/>
      <c r="CZ447" s="791"/>
      <c r="DA447" s="791"/>
      <c r="DB447" s="791"/>
      <c r="DC447" s="791"/>
      <c r="DD447" s="791"/>
      <c r="DE447" s="791"/>
      <c r="DF447" s="791"/>
      <c r="DG447" s="793"/>
    </row>
    <row r="448" spans="1:111" ht="16">
      <c r="A448" s="209"/>
      <c r="B448" s="331"/>
      <c r="C448" s="1115"/>
      <c r="D448" s="84"/>
      <c r="E448" s="84"/>
      <c r="F448" s="84"/>
      <c r="G448" s="84"/>
      <c r="H448" s="84"/>
      <c r="I448" s="84"/>
      <c r="J448" s="84"/>
      <c r="K448" s="84"/>
      <c r="L448" s="84"/>
      <c r="M448" s="84"/>
      <c r="N448" s="84"/>
      <c r="O448" s="84"/>
      <c r="P448" s="84"/>
      <c r="Q448" s="84"/>
      <c r="R448" s="84"/>
      <c r="S448" s="84"/>
      <c r="T448" s="84"/>
      <c r="U448" s="84"/>
      <c r="V448" s="84"/>
      <c r="W448" s="84"/>
      <c r="X448" s="84"/>
      <c r="Y448" s="84"/>
      <c r="Z448" s="84"/>
      <c r="AA448" s="771"/>
      <c r="AB448" s="84"/>
      <c r="AC448" s="84"/>
      <c r="AD448" s="84"/>
      <c r="AE448" s="84"/>
      <c r="AF448" s="84"/>
      <c r="AG448" s="84"/>
      <c r="AH448" s="84"/>
      <c r="AI448" s="84"/>
      <c r="AJ448" s="84"/>
      <c r="AK448" s="84"/>
      <c r="AL448" s="84"/>
      <c r="AM448" s="771"/>
      <c r="AN448" s="84"/>
      <c r="AO448" s="84"/>
      <c r="AP448" s="84"/>
      <c r="AQ448" s="84"/>
      <c r="AR448" s="84"/>
      <c r="AS448" s="84"/>
      <c r="AT448" s="84"/>
      <c r="AU448" s="84"/>
      <c r="AV448" s="84"/>
      <c r="AW448" s="84"/>
      <c r="AX448" s="84"/>
      <c r="AY448" s="771"/>
      <c r="AZ448" s="84"/>
      <c r="BA448" s="84"/>
      <c r="BB448" s="84"/>
      <c r="BC448" s="84"/>
      <c r="BD448" s="84"/>
      <c r="BE448" s="84"/>
      <c r="BF448" s="84"/>
      <c r="BG448" s="84"/>
      <c r="BH448" s="84"/>
      <c r="BI448" s="84"/>
      <c r="BJ448" s="84"/>
      <c r="BK448" s="771"/>
      <c r="BL448" s="84"/>
      <c r="BM448" s="84"/>
      <c r="BN448" s="84"/>
      <c r="BO448" s="84"/>
      <c r="BP448" s="84"/>
      <c r="BQ448" s="84"/>
      <c r="BR448" s="84"/>
      <c r="BS448" s="84"/>
      <c r="BT448" s="84"/>
      <c r="BU448" s="84"/>
      <c r="BV448" s="84"/>
      <c r="BW448" s="771"/>
      <c r="BX448" s="84"/>
      <c r="BY448" s="84"/>
      <c r="BZ448" s="84"/>
      <c r="CA448" s="84"/>
      <c r="CB448" s="84"/>
      <c r="CC448" s="84"/>
      <c r="CD448" s="84"/>
      <c r="CE448" s="84"/>
      <c r="CF448" s="84"/>
      <c r="CG448" s="84"/>
      <c r="CH448" s="84"/>
      <c r="CI448" s="771"/>
      <c r="CJ448" s="791"/>
      <c r="CK448" s="791"/>
      <c r="CL448" s="791"/>
      <c r="CM448" s="791"/>
      <c r="CN448" s="791"/>
      <c r="CO448" s="791"/>
      <c r="CP448" s="791"/>
      <c r="CQ448" s="791"/>
      <c r="CR448" s="791"/>
      <c r="CS448" s="791"/>
      <c r="CT448" s="791"/>
      <c r="CU448" s="793"/>
      <c r="CV448" s="791"/>
      <c r="CW448" s="791"/>
      <c r="CX448" s="791"/>
      <c r="CY448" s="791"/>
      <c r="CZ448" s="791"/>
      <c r="DA448" s="791"/>
      <c r="DB448" s="791"/>
      <c r="DC448" s="791"/>
      <c r="DD448" s="791"/>
      <c r="DE448" s="791"/>
      <c r="DF448" s="791"/>
      <c r="DG448" s="793"/>
    </row>
    <row r="449" spans="1:111" ht="16">
      <c r="A449" s="209"/>
      <c r="B449" s="331"/>
      <c r="C449" s="1115"/>
      <c r="D449" s="84"/>
      <c r="E449" s="84"/>
      <c r="F449" s="84"/>
      <c r="G449" s="84"/>
      <c r="H449" s="84"/>
      <c r="I449" s="84"/>
      <c r="J449" s="84"/>
      <c r="K449" s="84"/>
      <c r="L449" s="84"/>
      <c r="M449" s="84"/>
      <c r="N449" s="84"/>
      <c r="O449" s="84"/>
      <c r="P449" s="84"/>
      <c r="Q449" s="84"/>
      <c r="R449" s="84"/>
      <c r="S449" s="84"/>
      <c r="T449" s="84"/>
      <c r="U449" s="84"/>
      <c r="V449" s="84"/>
      <c r="W449" s="84"/>
      <c r="X449" s="84"/>
      <c r="Y449" s="84"/>
      <c r="Z449" s="84"/>
      <c r="AA449" s="771"/>
      <c r="AB449" s="84"/>
      <c r="AC449" s="84"/>
      <c r="AD449" s="84"/>
      <c r="AE449" s="84"/>
      <c r="AF449" s="84"/>
      <c r="AG449" s="84"/>
      <c r="AH449" s="84"/>
      <c r="AI449" s="84"/>
      <c r="AJ449" s="84"/>
      <c r="AK449" s="84"/>
      <c r="AL449" s="84"/>
      <c r="AM449" s="771"/>
      <c r="AN449" s="84"/>
      <c r="AO449" s="84"/>
      <c r="AP449" s="84"/>
      <c r="AQ449" s="84"/>
      <c r="AR449" s="84"/>
      <c r="AS449" s="84"/>
      <c r="AT449" s="84"/>
      <c r="AU449" s="84"/>
      <c r="AV449" s="84"/>
      <c r="AW449" s="84"/>
      <c r="AX449" s="84"/>
      <c r="AY449" s="771"/>
      <c r="AZ449" s="84"/>
      <c r="BA449" s="84"/>
      <c r="BB449" s="84"/>
      <c r="BC449" s="84"/>
      <c r="BD449" s="84"/>
      <c r="BE449" s="84"/>
      <c r="BF449" s="84"/>
      <c r="BG449" s="84"/>
      <c r="BH449" s="84"/>
      <c r="BI449" s="84"/>
      <c r="BJ449" s="84"/>
      <c r="BK449" s="771"/>
      <c r="BL449" s="84"/>
      <c r="BM449" s="84"/>
      <c r="BN449" s="84"/>
      <c r="BO449" s="84"/>
      <c r="BP449" s="84"/>
      <c r="BQ449" s="84"/>
      <c r="BR449" s="84"/>
      <c r="BS449" s="84"/>
      <c r="BT449" s="84"/>
      <c r="BU449" s="84"/>
      <c r="BV449" s="84"/>
      <c r="BW449" s="771"/>
      <c r="BX449" s="84"/>
      <c r="BY449" s="84"/>
      <c r="BZ449" s="84"/>
      <c r="CA449" s="84"/>
      <c r="CB449" s="84"/>
      <c r="CC449" s="84"/>
      <c r="CD449" s="84"/>
      <c r="CE449" s="84"/>
      <c r="CF449" s="84"/>
      <c r="CG449" s="84"/>
      <c r="CH449" s="84"/>
      <c r="CI449" s="771"/>
      <c r="CJ449" s="791"/>
      <c r="CK449" s="791"/>
      <c r="CL449" s="791"/>
      <c r="CM449" s="791"/>
      <c r="CN449" s="791"/>
      <c r="CO449" s="791"/>
      <c r="CP449" s="791"/>
      <c r="CQ449" s="791"/>
      <c r="CR449" s="791"/>
      <c r="CS449" s="791"/>
      <c r="CT449" s="791"/>
      <c r="CU449" s="793"/>
      <c r="CV449" s="791"/>
      <c r="CW449" s="791"/>
      <c r="CX449" s="791"/>
      <c r="CY449" s="791"/>
      <c r="CZ449" s="791"/>
      <c r="DA449" s="791"/>
      <c r="DB449" s="791"/>
      <c r="DC449" s="791"/>
      <c r="DD449" s="791"/>
      <c r="DE449" s="791"/>
      <c r="DF449" s="791"/>
      <c r="DG449" s="793"/>
    </row>
    <row r="450" spans="1:111" ht="16">
      <c r="A450" s="209"/>
      <c r="B450" s="331"/>
      <c r="C450" s="1115"/>
      <c r="D450" s="84"/>
      <c r="E450" s="84"/>
      <c r="F450" s="84"/>
      <c r="G450" s="84"/>
      <c r="H450" s="84"/>
      <c r="I450" s="84"/>
      <c r="J450" s="84"/>
      <c r="K450" s="84"/>
      <c r="L450" s="84"/>
      <c r="M450" s="84"/>
      <c r="N450" s="84"/>
      <c r="O450" s="84"/>
      <c r="P450" s="84"/>
      <c r="Q450" s="84"/>
      <c r="R450" s="84"/>
      <c r="S450" s="84"/>
      <c r="T450" s="84"/>
      <c r="U450" s="84"/>
      <c r="V450" s="84"/>
      <c r="W450" s="84"/>
      <c r="X450" s="84"/>
      <c r="Y450" s="84"/>
      <c r="Z450" s="84"/>
      <c r="AA450" s="771"/>
      <c r="AB450" s="84"/>
      <c r="AC450" s="84"/>
      <c r="AD450" s="84"/>
      <c r="AE450" s="84"/>
      <c r="AF450" s="84"/>
      <c r="AG450" s="84"/>
      <c r="AH450" s="84"/>
      <c r="AI450" s="84"/>
      <c r="AJ450" s="84"/>
      <c r="AK450" s="84"/>
      <c r="AL450" s="84"/>
      <c r="AM450" s="771"/>
      <c r="AN450" s="84"/>
      <c r="AO450" s="84"/>
      <c r="AP450" s="84"/>
      <c r="AQ450" s="84"/>
      <c r="AR450" s="84"/>
      <c r="AS450" s="84"/>
      <c r="AT450" s="84"/>
      <c r="AU450" s="84"/>
      <c r="AV450" s="84"/>
      <c r="AW450" s="84"/>
      <c r="AX450" s="84"/>
      <c r="AY450" s="771"/>
      <c r="AZ450" s="84"/>
      <c r="BA450" s="84"/>
      <c r="BB450" s="84"/>
      <c r="BC450" s="84"/>
      <c r="BD450" s="84"/>
      <c r="BE450" s="84"/>
      <c r="BF450" s="84"/>
      <c r="BG450" s="84"/>
      <c r="BH450" s="84"/>
      <c r="BI450" s="84"/>
      <c r="BJ450" s="84"/>
      <c r="BK450" s="771"/>
      <c r="BL450" s="84"/>
      <c r="BM450" s="84"/>
      <c r="BN450" s="84"/>
      <c r="BO450" s="84"/>
      <c r="BP450" s="84"/>
      <c r="BQ450" s="84"/>
      <c r="BR450" s="84"/>
      <c r="BS450" s="84"/>
      <c r="BT450" s="84"/>
      <c r="BU450" s="84"/>
      <c r="BV450" s="84"/>
      <c r="BW450" s="771"/>
      <c r="BX450" s="84"/>
      <c r="BY450" s="84"/>
      <c r="BZ450" s="84"/>
      <c r="CA450" s="84"/>
      <c r="CB450" s="84"/>
      <c r="CC450" s="84"/>
      <c r="CD450" s="84"/>
      <c r="CE450" s="84"/>
      <c r="CF450" s="84"/>
      <c r="CG450" s="84"/>
      <c r="CH450" s="84"/>
      <c r="CI450" s="771"/>
      <c r="CJ450" s="791"/>
      <c r="CK450" s="791"/>
      <c r="CL450" s="791"/>
      <c r="CM450" s="791"/>
      <c r="CN450" s="791"/>
      <c r="CO450" s="791"/>
      <c r="CP450" s="791"/>
      <c r="CQ450" s="791"/>
      <c r="CR450" s="791"/>
      <c r="CS450" s="791"/>
      <c r="CT450" s="791"/>
      <c r="CU450" s="793"/>
      <c r="CV450" s="791"/>
      <c r="CW450" s="791"/>
      <c r="CX450" s="791"/>
      <c r="CY450" s="791"/>
      <c r="CZ450" s="791"/>
      <c r="DA450" s="791"/>
      <c r="DB450" s="791"/>
      <c r="DC450" s="791"/>
      <c r="DD450" s="791"/>
      <c r="DE450" s="791"/>
      <c r="DF450" s="791"/>
      <c r="DG450" s="793"/>
    </row>
    <row r="451" spans="1:111" ht="16">
      <c r="A451" s="209"/>
      <c r="B451" s="331"/>
      <c r="C451" s="1115"/>
      <c r="D451" s="84"/>
      <c r="E451" s="84"/>
      <c r="F451" s="84"/>
      <c r="G451" s="84"/>
      <c r="H451" s="84"/>
      <c r="I451" s="84"/>
      <c r="J451" s="84"/>
      <c r="K451" s="84"/>
      <c r="L451" s="84"/>
      <c r="M451" s="84"/>
      <c r="N451" s="84"/>
      <c r="O451" s="84"/>
      <c r="P451" s="84"/>
      <c r="Q451" s="84"/>
      <c r="R451" s="84"/>
      <c r="S451" s="84"/>
      <c r="T451" s="84"/>
      <c r="U451" s="84"/>
      <c r="V451" s="84"/>
      <c r="W451" s="84"/>
      <c r="X451" s="84"/>
      <c r="Y451" s="84"/>
      <c r="Z451" s="84"/>
      <c r="AA451" s="771"/>
      <c r="AB451" s="84"/>
      <c r="AC451" s="84"/>
      <c r="AD451" s="84"/>
      <c r="AE451" s="84"/>
      <c r="AF451" s="84"/>
      <c r="AG451" s="84"/>
      <c r="AH451" s="84"/>
      <c r="AI451" s="84"/>
      <c r="AJ451" s="84"/>
      <c r="AK451" s="84"/>
      <c r="AL451" s="84"/>
      <c r="AM451" s="771"/>
      <c r="AN451" s="84"/>
      <c r="AO451" s="84"/>
      <c r="AP451" s="84"/>
      <c r="AQ451" s="84"/>
      <c r="AR451" s="84"/>
      <c r="AS451" s="84"/>
      <c r="AT451" s="84"/>
      <c r="AU451" s="84"/>
      <c r="AV451" s="84"/>
      <c r="AW451" s="84"/>
      <c r="AX451" s="84"/>
      <c r="AY451" s="771"/>
      <c r="AZ451" s="84"/>
      <c r="BA451" s="84"/>
      <c r="BB451" s="84"/>
      <c r="BC451" s="84"/>
      <c r="BD451" s="84"/>
      <c r="BE451" s="84"/>
      <c r="BF451" s="84"/>
      <c r="BG451" s="84"/>
      <c r="BH451" s="84"/>
      <c r="BI451" s="84"/>
      <c r="BJ451" s="84"/>
      <c r="BK451" s="771"/>
      <c r="BL451" s="84"/>
      <c r="BM451" s="84"/>
      <c r="BN451" s="84"/>
      <c r="BO451" s="84"/>
      <c r="BP451" s="84"/>
      <c r="BQ451" s="84"/>
      <c r="BR451" s="84"/>
      <c r="BS451" s="84"/>
      <c r="BT451" s="84"/>
      <c r="BU451" s="84"/>
      <c r="BV451" s="84"/>
      <c r="BW451" s="771"/>
      <c r="BX451" s="84"/>
      <c r="BY451" s="84"/>
      <c r="BZ451" s="84"/>
      <c r="CA451" s="84"/>
      <c r="CB451" s="84"/>
      <c r="CC451" s="84"/>
      <c r="CD451" s="84"/>
      <c r="CE451" s="84"/>
      <c r="CF451" s="84"/>
      <c r="CG451" s="84"/>
      <c r="CH451" s="84"/>
      <c r="CI451" s="771"/>
      <c r="CJ451" s="791"/>
      <c r="CK451" s="791"/>
      <c r="CL451" s="791"/>
      <c r="CM451" s="791"/>
      <c r="CN451" s="791"/>
      <c r="CO451" s="791"/>
      <c r="CP451" s="791"/>
      <c r="CQ451" s="791"/>
      <c r="CR451" s="791"/>
      <c r="CS451" s="791"/>
      <c r="CT451" s="791"/>
      <c r="CU451" s="793"/>
      <c r="CV451" s="791"/>
      <c r="CW451" s="791"/>
      <c r="CX451" s="791"/>
      <c r="CY451" s="791"/>
      <c r="CZ451" s="791"/>
      <c r="DA451" s="791"/>
      <c r="DB451" s="791"/>
      <c r="DC451" s="791"/>
      <c r="DD451" s="791"/>
      <c r="DE451" s="791"/>
      <c r="DF451" s="791"/>
      <c r="DG451" s="793"/>
    </row>
    <row r="452" spans="1:111" ht="16">
      <c r="A452" s="209"/>
      <c r="B452" s="331"/>
      <c r="C452" s="1115"/>
      <c r="D452" s="84"/>
      <c r="E452" s="84"/>
      <c r="F452" s="84"/>
      <c r="G452" s="84"/>
      <c r="H452" s="84"/>
      <c r="I452" s="84"/>
      <c r="J452" s="84"/>
      <c r="K452" s="84"/>
      <c r="L452" s="84"/>
      <c r="M452" s="84"/>
      <c r="N452" s="84"/>
      <c r="O452" s="84"/>
      <c r="P452" s="84"/>
      <c r="Q452" s="84"/>
      <c r="R452" s="84"/>
      <c r="S452" s="84"/>
      <c r="T452" s="84"/>
      <c r="U452" s="84"/>
      <c r="V452" s="84"/>
      <c r="W452" s="84"/>
      <c r="X452" s="84"/>
      <c r="Y452" s="84"/>
      <c r="Z452" s="84"/>
      <c r="AA452" s="771"/>
      <c r="AB452" s="84"/>
      <c r="AC452" s="84"/>
      <c r="AD452" s="84"/>
      <c r="AE452" s="84"/>
      <c r="AF452" s="84"/>
      <c r="AG452" s="84"/>
      <c r="AH452" s="84"/>
      <c r="AI452" s="84"/>
      <c r="AJ452" s="84"/>
      <c r="AK452" s="84"/>
      <c r="AL452" s="84"/>
      <c r="AM452" s="771"/>
      <c r="AN452" s="84"/>
      <c r="AO452" s="84"/>
      <c r="AP452" s="84"/>
      <c r="AQ452" s="84"/>
      <c r="AR452" s="84"/>
      <c r="AS452" s="84"/>
      <c r="AT452" s="84"/>
      <c r="AU452" s="84"/>
      <c r="AV452" s="84"/>
      <c r="AW452" s="84"/>
      <c r="AX452" s="84"/>
      <c r="AY452" s="771"/>
      <c r="AZ452" s="84"/>
      <c r="BA452" s="84"/>
      <c r="BB452" s="84"/>
      <c r="BC452" s="84"/>
      <c r="BD452" s="84"/>
      <c r="BE452" s="84"/>
      <c r="BF452" s="84"/>
      <c r="BG452" s="84"/>
      <c r="BH452" s="84"/>
      <c r="BI452" s="84"/>
      <c r="BJ452" s="84"/>
      <c r="BK452" s="771"/>
      <c r="BL452" s="84"/>
      <c r="BM452" s="84"/>
      <c r="BN452" s="84"/>
      <c r="BO452" s="84"/>
      <c r="BP452" s="84"/>
      <c r="BQ452" s="84"/>
      <c r="BR452" s="84"/>
      <c r="BS452" s="84"/>
      <c r="BT452" s="84"/>
      <c r="BU452" s="84"/>
      <c r="BV452" s="84"/>
      <c r="BW452" s="771"/>
      <c r="BX452" s="84"/>
      <c r="BY452" s="84"/>
      <c r="BZ452" s="84"/>
      <c r="CA452" s="84"/>
      <c r="CB452" s="84"/>
      <c r="CC452" s="84"/>
      <c r="CD452" s="84"/>
      <c r="CE452" s="84"/>
      <c r="CF452" s="84"/>
      <c r="CG452" s="84"/>
      <c r="CH452" s="84"/>
      <c r="CI452" s="771"/>
      <c r="CJ452" s="791"/>
      <c r="CK452" s="791"/>
      <c r="CL452" s="791"/>
      <c r="CM452" s="791"/>
      <c r="CN452" s="791"/>
      <c r="CO452" s="791"/>
      <c r="CP452" s="791"/>
      <c r="CQ452" s="791"/>
      <c r="CR452" s="791"/>
      <c r="CS452" s="791"/>
      <c r="CT452" s="791"/>
      <c r="CU452" s="793"/>
      <c r="CV452" s="791"/>
      <c r="CW452" s="791"/>
      <c r="CX452" s="791"/>
      <c r="CY452" s="791"/>
      <c r="CZ452" s="791"/>
      <c r="DA452" s="791"/>
      <c r="DB452" s="791"/>
      <c r="DC452" s="791"/>
      <c r="DD452" s="791"/>
      <c r="DE452" s="791"/>
      <c r="DF452" s="791"/>
      <c r="DG452" s="793"/>
    </row>
    <row r="453" spans="1:111" ht="16">
      <c r="A453" s="209"/>
      <c r="B453" s="331"/>
      <c r="C453" s="1115"/>
      <c r="D453" s="84"/>
      <c r="E453" s="84"/>
      <c r="F453" s="84"/>
      <c r="G453" s="84"/>
      <c r="H453" s="84"/>
      <c r="I453" s="84"/>
      <c r="J453" s="84"/>
      <c r="K453" s="84"/>
      <c r="L453" s="84"/>
      <c r="M453" s="84"/>
      <c r="N453" s="84"/>
      <c r="O453" s="84"/>
      <c r="P453" s="84"/>
      <c r="Q453" s="84"/>
      <c r="R453" s="84"/>
      <c r="S453" s="84"/>
      <c r="T453" s="84"/>
      <c r="U453" s="84"/>
      <c r="V453" s="84"/>
      <c r="W453" s="84"/>
      <c r="X453" s="84"/>
      <c r="Y453" s="84"/>
      <c r="Z453" s="84"/>
      <c r="AA453" s="771"/>
      <c r="AB453" s="84"/>
      <c r="AC453" s="84"/>
      <c r="AD453" s="84"/>
      <c r="AE453" s="84"/>
      <c r="AF453" s="84"/>
      <c r="AG453" s="84"/>
      <c r="AH453" s="84"/>
      <c r="AI453" s="84"/>
      <c r="AJ453" s="84"/>
      <c r="AK453" s="84"/>
      <c r="AL453" s="84"/>
      <c r="AM453" s="771"/>
      <c r="AN453" s="84"/>
      <c r="AO453" s="84"/>
      <c r="AP453" s="84"/>
      <c r="AQ453" s="84"/>
      <c r="AR453" s="84"/>
      <c r="AS453" s="84"/>
      <c r="AT453" s="84"/>
      <c r="AU453" s="84"/>
      <c r="AV453" s="84"/>
      <c r="AW453" s="84"/>
      <c r="AX453" s="84"/>
      <c r="AY453" s="771"/>
      <c r="AZ453" s="84"/>
      <c r="BA453" s="84"/>
      <c r="BB453" s="84"/>
      <c r="BC453" s="84"/>
      <c r="BD453" s="84"/>
      <c r="BE453" s="84"/>
      <c r="BF453" s="84"/>
      <c r="BG453" s="84"/>
      <c r="BH453" s="84"/>
      <c r="BI453" s="84"/>
      <c r="BJ453" s="84"/>
      <c r="BK453" s="771"/>
      <c r="BL453" s="84"/>
      <c r="BM453" s="84"/>
      <c r="BN453" s="84"/>
      <c r="BO453" s="84"/>
      <c r="BP453" s="84"/>
      <c r="BQ453" s="84"/>
      <c r="BR453" s="84"/>
      <c r="BS453" s="84"/>
      <c r="BT453" s="84"/>
      <c r="BU453" s="84"/>
      <c r="BV453" s="84"/>
      <c r="BW453" s="771"/>
      <c r="BX453" s="84"/>
      <c r="BY453" s="84"/>
      <c r="BZ453" s="84"/>
      <c r="CA453" s="84"/>
      <c r="CB453" s="84"/>
      <c r="CC453" s="84"/>
      <c r="CD453" s="84"/>
      <c r="CE453" s="84"/>
      <c r="CF453" s="84"/>
      <c r="CG453" s="84"/>
      <c r="CH453" s="84"/>
      <c r="CI453" s="771"/>
      <c r="CJ453" s="791"/>
      <c r="CK453" s="791"/>
      <c r="CL453" s="791"/>
      <c r="CM453" s="791"/>
      <c r="CN453" s="791"/>
      <c r="CO453" s="791"/>
      <c r="CP453" s="791"/>
      <c r="CQ453" s="791"/>
      <c r="CR453" s="791"/>
      <c r="CS453" s="791"/>
      <c r="CT453" s="791"/>
      <c r="CU453" s="793"/>
      <c r="CV453" s="791"/>
      <c r="CW453" s="791"/>
      <c r="CX453" s="791"/>
      <c r="CY453" s="791"/>
      <c r="CZ453" s="791"/>
      <c r="DA453" s="791"/>
      <c r="DB453" s="791"/>
      <c r="DC453" s="791"/>
      <c r="DD453" s="791"/>
      <c r="DE453" s="791"/>
      <c r="DF453" s="791"/>
      <c r="DG453" s="793"/>
    </row>
    <row r="454" spans="1:111" ht="16">
      <c r="A454" s="209"/>
      <c r="B454" s="331"/>
      <c r="C454" s="1115"/>
      <c r="D454" s="84"/>
      <c r="E454" s="84"/>
      <c r="F454" s="84"/>
      <c r="G454" s="84"/>
      <c r="H454" s="84"/>
      <c r="I454" s="84"/>
      <c r="J454" s="84"/>
      <c r="K454" s="84"/>
      <c r="L454" s="84"/>
      <c r="M454" s="84"/>
      <c r="N454" s="84"/>
      <c r="O454" s="84"/>
      <c r="P454" s="84"/>
      <c r="Q454" s="84"/>
      <c r="R454" s="84"/>
      <c r="S454" s="84"/>
      <c r="T454" s="84"/>
      <c r="U454" s="84"/>
      <c r="V454" s="84"/>
      <c r="W454" s="84"/>
      <c r="X454" s="84"/>
      <c r="Y454" s="84"/>
      <c r="Z454" s="84"/>
      <c r="AA454" s="771"/>
      <c r="AB454" s="84"/>
      <c r="AC454" s="84"/>
      <c r="AD454" s="84"/>
      <c r="AE454" s="84"/>
      <c r="AF454" s="84"/>
      <c r="AG454" s="84"/>
      <c r="AH454" s="84"/>
      <c r="AI454" s="84"/>
      <c r="AJ454" s="84"/>
      <c r="AK454" s="84"/>
      <c r="AL454" s="84"/>
      <c r="AM454" s="771"/>
      <c r="AN454" s="84"/>
      <c r="AO454" s="84"/>
      <c r="AP454" s="84"/>
      <c r="AQ454" s="84"/>
      <c r="AR454" s="84"/>
      <c r="AS454" s="84"/>
      <c r="AT454" s="84"/>
      <c r="AU454" s="84"/>
      <c r="AV454" s="84"/>
      <c r="AW454" s="84"/>
      <c r="AX454" s="84"/>
      <c r="AY454" s="771"/>
      <c r="AZ454" s="84"/>
      <c r="BA454" s="84"/>
      <c r="BB454" s="84"/>
      <c r="BC454" s="84"/>
      <c r="BD454" s="84"/>
      <c r="BE454" s="84"/>
      <c r="BF454" s="84"/>
      <c r="BG454" s="84"/>
      <c r="BH454" s="84"/>
      <c r="BI454" s="84"/>
      <c r="BJ454" s="84"/>
      <c r="BK454" s="771"/>
      <c r="BL454" s="84"/>
      <c r="BM454" s="84"/>
      <c r="BN454" s="84"/>
      <c r="BO454" s="84"/>
      <c r="BP454" s="84"/>
      <c r="BQ454" s="84"/>
      <c r="BR454" s="84"/>
      <c r="BS454" s="84"/>
      <c r="BT454" s="84"/>
      <c r="BU454" s="84"/>
      <c r="BV454" s="84"/>
      <c r="BW454" s="771"/>
      <c r="BX454" s="84"/>
      <c r="BY454" s="84"/>
      <c r="BZ454" s="84"/>
      <c r="CA454" s="84"/>
      <c r="CB454" s="84"/>
      <c r="CC454" s="84"/>
      <c r="CD454" s="84"/>
      <c r="CE454" s="84"/>
      <c r="CF454" s="84"/>
      <c r="CG454" s="84"/>
      <c r="CH454" s="84"/>
      <c r="CI454" s="771"/>
      <c r="CJ454" s="791"/>
      <c r="CK454" s="791"/>
      <c r="CL454" s="791"/>
      <c r="CM454" s="791"/>
      <c r="CN454" s="791"/>
      <c r="CO454" s="791"/>
      <c r="CP454" s="791"/>
      <c r="CQ454" s="791"/>
      <c r="CR454" s="791"/>
      <c r="CS454" s="791"/>
      <c r="CT454" s="791"/>
      <c r="CU454" s="793"/>
      <c r="CV454" s="791"/>
      <c r="CW454" s="791"/>
      <c r="CX454" s="791"/>
      <c r="CY454" s="791"/>
      <c r="CZ454" s="791"/>
      <c r="DA454" s="791"/>
      <c r="DB454" s="791"/>
      <c r="DC454" s="791"/>
      <c r="DD454" s="791"/>
      <c r="DE454" s="791"/>
      <c r="DF454" s="791"/>
      <c r="DG454" s="793"/>
    </row>
    <row r="455" spans="1:111" ht="16">
      <c r="A455" s="209"/>
      <c r="B455" s="331"/>
      <c r="C455" s="1115"/>
      <c r="D455" s="84"/>
      <c r="E455" s="84"/>
      <c r="F455" s="84"/>
      <c r="G455" s="84"/>
      <c r="H455" s="84"/>
      <c r="I455" s="84"/>
      <c r="J455" s="84"/>
      <c r="K455" s="84"/>
      <c r="L455" s="84"/>
      <c r="M455" s="84"/>
      <c r="N455" s="84"/>
      <c r="O455" s="84"/>
      <c r="P455" s="84"/>
      <c r="Q455" s="84"/>
      <c r="R455" s="84"/>
      <c r="S455" s="84"/>
      <c r="T455" s="84"/>
      <c r="U455" s="84"/>
      <c r="V455" s="84"/>
      <c r="W455" s="84"/>
      <c r="X455" s="84"/>
      <c r="Y455" s="84"/>
      <c r="Z455" s="84"/>
      <c r="AA455" s="771"/>
      <c r="AB455" s="84"/>
      <c r="AC455" s="84"/>
      <c r="AD455" s="84"/>
      <c r="AE455" s="84"/>
      <c r="AF455" s="84"/>
      <c r="AG455" s="84"/>
      <c r="AH455" s="84"/>
      <c r="AI455" s="84"/>
      <c r="AJ455" s="84"/>
      <c r="AK455" s="84"/>
      <c r="AL455" s="84"/>
      <c r="AM455" s="771"/>
      <c r="AN455" s="84"/>
      <c r="AO455" s="84"/>
      <c r="AP455" s="84"/>
      <c r="AQ455" s="84"/>
      <c r="AR455" s="84"/>
      <c r="AS455" s="84"/>
      <c r="AT455" s="84"/>
      <c r="AU455" s="84"/>
      <c r="AV455" s="84"/>
      <c r="AW455" s="84"/>
      <c r="AX455" s="84"/>
      <c r="AY455" s="771"/>
      <c r="AZ455" s="84"/>
      <c r="BA455" s="84"/>
      <c r="BB455" s="84"/>
      <c r="BC455" s="84"/>
      <c r="BD455" s="84"/>
      <c r="BE455" s="84"/>
      <c r="BF455" s="84"/>
      <c r="BG455" s="84"/>
      <c r="BH455" s="84"/>
      <c r="BI455" s="84"/>
      <c r="BJ455" s="84"/>
      <c r="BK455" s="771"/>
      <c r="BL455" s="84"/>
      <c r="BM455" s="84"/>
      <c r="BN455" s="84"/>
      <c r="BO455" s="84"/>
      <c r="BP455" s="84"/>
      <c r="BQ455" s="84"/>
      <c r="BR455" s="84"/>
      <c r="BS455" s="84"/>
      <c r="BT455" s="84"/>
      <c r="BU455" s="84"/>
      <c r="BV455" s="84"/>
      <c r="BW455" s="771"/>
      <c r="BX455" s="84"/>
      <c r="BY455" s="84"/>
      <c r="BZ455" s="84"/>
      <c r="CA455" s="84"/>
      <c r="CB455" s="84"/>
      <c r="CC455" s="84"/>
      <c r="CD455" s="84"/>
      <c r="CE455" s="84"/>
      <c r="CF455" s="84"/>
      <c r="CG455" s="84"/>
      <c r="CH455" s="84"/>
      <c r="CI455" s="771"/>
      <c r="CJ455" s="791"/>
      <c r="CK455" s="791"/>
      <c r="CL455" s="791"/>
      <c r="CM455" s="791"/>
      <c r="CN455" s="791"/>
      <c r="CO455" s="791"/>
      <c r="CP455" s="791"/>
      <c r="CQ455" s="791"/>
      <c r="CR455" s="791"/>
      <c r="CS455" s="791"/>
      <c r="CT455" s="791"/>
      <c r="CU455" s="793"/>
      <c r="CV455" s="791"/>
      <c r="CW455" s="791"/>
      <c r="CX455" s="791"/>
      <c r="CY455" s="791"/>
      <c r="CZ455" s="791"/>
      <c r="DA455" s="791"/>
      <c r="DB455" s="791"/>
      <c r="DC455" s="791"/>
      <c r="DD455" s="791"/>
      <c r="DE455" s="791"/>
      <c r="DF455" s="791"/>
      <c r="DG455" s="793"/>
    </row>
    <row r="456" spans="1:111" ht="16">
      <c r="A456" s="209"/>
      <c r="B456" s="331"/>
      <c r="C456" s="1115"/>
      <c r="D456" s="84"/>
      <c r="E456" s="84"/>
      <c r="F456" s="84"/>
      <c r="G456" s="84"/>
      <c r="H456" s="84"/>
      <c r="I456" s="84"/>
      <c r="J456" s="84"/>
      <c r="K456" s="84"/>
      <c r="L456" s="84"/>
      <c r="M456" s="84"/>
      <c r="N456" s="84"/>
      <c r="O456" s="84"/>
      <c r="P456" s="84"/>
      <c r="Q456" s="84"/>
      <c r="R456" s="84"/>
      <c r="S456" s="84"/>
      <c r="T456" s="84"/>
      <c r="U456" s="84"/>
      <c r="V456" s="84"/>
      <c r="W456" s="84"/>
      <c r="X456" s="84"/>
      <c r="Y456" s="84"/>
      <c r="Z456" s="84"/>
      <c r="AA456" s="771"/>
      <c r="AB456" s="84"/>
      <c r="AC456" s="84"/>
      <c r="AD456" s="84"/>
      <c r="AE456" s="84"/>
      <c r="AF456" s="84"/>
      <c r="AG456" s="84"/>
      <c r="AH456" s="84"/>
      <c r="AI456" s="84"/>
      <c r="AJ456" s="84"/>
      <c r="AK456" s="84"/>
      <c r="AL456" s="84"/>
      <c r="AM456" s="771"/>
      <c r="AN456" s="84"/>
      <c r="AO456" s="84"/>
      <c r="AP456" s="84"/>
      <c r="AQ456" s="84"/>
      <c r="AR456" s="84"/>
      <c r="AS456" s="84"/>
      <c r="AT456" s="84"/>
      <c r="AU456" s="84"/>
      <c r="AV456" s="84"/>
      <c r="AW456" s="84"/>
      <c r="AX456" s="84"/>
      <c r="AY456" s="771"/>
      <c r="AZ456" s="84"/>
      <c r="BA456" s="84"/>
      <c r="BB456" s="84"/>
      <c r="BC456" s="84"/>
      <c r="BD456" s="84"/>
      <c r="BE456" s="84"/>
      <c r="BF456" s="84"/>
      <c r="BG456" s="84"/>
      <c r="BH456" s="84"/>
      <c r="BI456" s="84"/>
      <c r="BJ456" s="84"/>
      <c r="BK456" s="771"/>
      <c r="BL456" s="84"/>
      <c r="BM456" s="84"/>
      <c r="BN456" s="84"/>
      <c r="BO456" s="84"/>
      <c r="BP456" s="84"/>
      <c r="BQ456" s="84"/>
      <c r="BR456" s="84"/>
      <c r="BS456" s="84"/>
      <c r="BT456" s="84"/>
      <c r="BU456" s="84"/>
      <c r="BV456" s="84"/>
      <c r="BW456" s="771"/>
      <c r="BX456" s="84"/>
      <c r="BY456" s="84"/>
      <c r="BZ456" s="84"/>
      <c r="CA456" s="84"/>
      <c r="CB456" s="84"/>
      <c r="CC456" s="84"/>
      <c r="CD456" s="84"/>
      <c r="CE456" s="84"/>
      <c r="CF456" s="84"/>
      <c r="CG456" s="84"/>
      <c r="CH456" s="84"/>
      <c r="CI456" s="771"/>
      <c r="CJ456" s="791"/>
      <c r="CK456" s="791"/>
      <c r="CL456" s="791"/>
      <c r="CM456" s="791"/>
      <c r="CN456" s="791"/>
      <c r="CO456" s="791"/>
      <c r="CP456" s="791"/>
      <c r="CQ456" s="791"/>
      <c r="CR456" s="791"/>
      <c r="CS456" s="791"/>
      <c r="CT456" s="791"/>
      <c r="CU456" s="793"/>
      <c r="CV456" s="791"/>
      <c r="CW456" s="791"/>
      <c r="CX456" s="791"/>
      <c r="CY456" s="791"/>
      <c r="CZ456" s="791"/>
      <c r="DA456" s="791"/>
      <c r="DB456" s="791"/>
      <c r="DC456" s="791"/>
      <c r="DD456" s="791"/>
      <c r="DE456" s="791"/>
      <c r="DF456" s="791"/>
      <c r="DG456" s="793"/>
    </row>
    <row r="457" spans="1:111" ht="16">
      <c r="A457" s="209"/>
      <c r="B457" s="331"/>
      <c r="C457" s="1115"/>
      <c r="D457" s="84"/>
      <c r="E457" s="84"/>
      <c r="F457" s="84"/>
      <c r="G457" s="84"/>
      <c r="H457" s="84"/>
      <c r="I457" s="84"/>
      <c r="J457" s="84"/>
      <c r="K457" s="84"/>
      <c r="L457" s="84"/>
      <c r="M457" s="84"/>
      <c r="N457" s="84"/>
      <c r="O457" s="84"/>
      <c r="P457" s="84"/>
      <c r="Q457" s="84"/>
      <c r="R457" s="84"/>
      <c r="S457" s="84"/>
      <c r="T457" s="84"/>
      <c r="U457" s="84"/>
      <c r="V457" s="84"/>
      <c r="W457" s="84"/>
      <c r="X457" s="84"/>
      <c r="Y457" s="84"/>
      <c r="Z457" s="84"/>
      <c r="AA457" s="771"/>
      <c r="AB457" s="84"/>
      <c r="AC457" s="84"/>
      <c r="AD457" s="84"/>
      <c r="AE457" s="84"/>
      <c r="AF457" s="84"/>
      <c r="AG457" s="84"/>
      <c r="AH457" s="84"/>
      <c r="AI457" s="84"/>
      <c r="AJ457" s="84"/>
      <c r="AK457" s="84"/>
      <c r="AL457" s="84"/>
      <c r="AM457" s="771"/>
      <c r="AN457" s="84"/>
      <c r="AO457" s="84"/>
      <c r="AP457" s="84"/>
      <c r="AQ457" s="84"/>
      <c r="AR457" s="84"/>
      <c r="AS457" s="84"/>
      <c r="AT457" s="84"/>
      <c r="AU457" s="84"/>
      <c r="AV457" s="84"/>
      <c r="AW457" s="84"/>
      <c r="AX457" s="84"/>
      <c r="AY457" s="771"/>
      <c r="AZ457" s="84"/>
      <c r="BA457" s="84"/>
      <c r="BB457" s="84"/>
      <c r="BC457" s="84"/>
      <c r="BD457" s="84"/>
      <c r="BE457" s="84"/>
      <c r="BF457" s="84"/>
      <c r="BG457" s="84"/>
      <c r="BH457" s="84"/>
      <c r="BI457" s="84"/>
      <c r="BJ457" s="84"/>
      <c r="BK457" s="771"/>
      <c r="BL457" s="84"/>
      <c r="BM457" s="84"/>
      <c r="BN457" s="84"/>
      <c r="BO457" s="84"/>
      <c r="BP457" s="84"/>
      <c r="BQ457" s="84"/>
      <c r="BR457" s="84"/>
      <c r="BS457" s="84"/>
      <c r="BT457" s="84"/>
      <c r="BU457" s="84"/>
      <c r="BV457" s="84"/>
      <c r="BW457" s="771"/>
      <c r="BX457" s="84"/>
      <c r="BY457" s="84"/>
      <c r="BZ457" s="84"/>
      <c r="CA457" s="84"/>
      <c r="CB457" s="84"/>
      <c r="CC457" s="84"/>
      <c r="CD457" s="84"/>
      <c r="CE457" s="84"/>
      <c r="CF457" s="84"/>
      <c r="CG457" s="84"/>
      <c r="CH457" s="84"/>
      <c r="CI457" s="771"/>
      <c r="CJ457" s="791"/>
      <c r="CK457" s="791"/>
      <c r="CL457" s="791"/>
      <c r="CM457" s="791"/>
      <c r="CN457" s="791"/>
      <c r="CO457" s="791"/>
      <c r="CP457" s="791"/>
      <c r="CQ457" s="791"/>
      <c r="CR457" s="791"/>
      <c r="CS457" s="791"/>
      <c r="CT457" s="791"/>
      <c r="CU457" s="793"/>
      <c r="CV457" s="791"/>
      <c r="CW457" s="791"/>
      <c r="CX457" s="791"/>
      <c r="CY457" s="791"/>
      <c r="CZ457" s="791"/>
      <c r="DA457" s="791"/>
      <c r="DB457" s="791"/>
      <c r="DC457" s="791"/>
      <c r="DD457" s="791"/>
      <c r="DE457" s="791"/>
      <c r="DF457" s="791"/>
      <c r="DG457" s="793"/>
    </row>
    <row r="458" spans="1:111" ht="16">
      <c r="A458" s="209"/>
      <c r="B458" s="331"/>
      <c r="C458" s="1115"/>
      <c r="D458" s="84"/>
      <c r="E458" s="84"/>
      <c r="F458" s="84"/>
      <c r="G458" s="84"/>
      <c r="H458" s="84"/>
      <c r="I458" s="84"/>
      <c r="J458" s="84"/>
      <c r="K458" s="84"/>
      <c r="L458" s="84"/>
      <c r="M458" s="84"/>
      <c r="N458" s="84"/>
      <c r="O458" s="84"/>
      <c r="P458" s="84"/>
      <c r="Q458" s="84"/>
      <c r="R458" s="84"/>
      <c r="S458" s="84"/>
      <c r="T458" s="84"/>
      <c r="U458" s="84"/>
      <c r="V458" s="84"/>
      <c r="W458" s="84"/>
      <c r="X458" s="84"/>
      <c r="Y458" s="84"/>
      <c r="Z458" s="84"/>
      <c r="AA458" s="771"/>
      <c r="AB458" s="84"/>
      <c r="AC458" s="84"/>
      <c r="AD458" s="84"/>
      <c r="AE458" s="84"/>
      <c r="AF458" s="84"/>
      <c r="AG458" s="84"/>
      <c r="AH458" s="84"/>
      <c r="AI458" s="84"/>
      <c r="AJ458" s="84"/>
      <c r="AK458" s="84"/>
      <c r="AL458" s="84"/>
      <c r="AM458" s="771"/>
      <c r="AN458" s="84"/>
      <c r="AO458" s="84"/>
      <c r="AP458" s="84"/>
      <c r="AQ458" s="84"/>
      <c r="AR458" s="84"/>
      <c r="AS458" s="84"/>
      <c r="AT458" s="84"/>
      <c r="AU458" s="84"/>
      <c r="AV458" s="84"/>
      <c r="AW458" s="84"/>
      <c r="AX458" s="84"/>
      <c r="AY458" s="771"/>
      <c r="AZ458" s="84"/>
      <c r="BA458" s="84"/>
      <c r="BB458" s="84"/>
      <c r="BC458" s="84"/>
      <c r="BD458" s="84"/>
      <c r="BE458" s="84"/>
      <c r="BF458" s="84"/>
      <c r="BG458" s="84"/>
      <c r="BH458" s="84"/>
      <c r="BI458" s="84"/>
      <c r="BJ458" s="84"/>
      <c r="BK458" s="771"/>
      <c r="BL458" s="84"/>
      <c r="BM458" s="84"/>
      <c r="BN458" s="84"/>
      <c r="BO458" s="84"/>
      <c r="BP458" s="84"/>
      <c r="BQ458" s="84"/>
      <c r="BR458" s="84"/>
      <c r="BS458" s="84"/>
      <c r="BT458" s="84"/>
      <c r="BU458" s="84"/>
      <c r="BV458" s="84"/>
      <c r="BW458" s="771"/>
      <c r="BX458" s="84"/>
      <c r="BY458" s="84"/>
      <c r="BZ458" s="84"/>
      <c r="CA458" s="84"/>
      <c r="CB458" s="84"/>
      <c r="CC458" s="84"/>
      <c r="CD458" s="84"/>
      <c r="CE458" s="84"/>
      <c r="CF458" s="84"/>
      <c r="CG458" s="84"/>
      <c r="CH458" s="84"/>
      <c r="CI458" s="771"/>
      <c r="CJ458" s="791"/>
      <c r="CK458" s="791"/>
      <c r="CL458" s="791"/>
      <c r="CM458" s="791"/>
      <c r="CN458" s="791"/>
      <c r="CO458" s="791"/>
      <c r="CP458" s="791"/>
      <c r="CQ458" s="791"/>
      <c r="CR458" s="791"/>
      <c r="CS458" s="791"/>
      <c r="CT458" s="791"/>
      <c r="CU458" s="793"/>
      <c r="CV458" s="791"/>
      <c r="CW458" s="791"/>
      <c r="CX458" s="791"/>
      <c r="CY458" s="791"/>
      <c r="CZ458" s="791"/>
      <c r="DA458" s="791"/>
      <c r="DB458" s="791"/>
      <c r="DC458" s="791"/>
      <c r="DD458" s="791"/>
      <c r="DE458" s="791"/>
      <c r="DF458" s="791"/>
      <c r="DG458" s="793"/>
    </row>
    <row r="459" spans="1:111" ht="16">
      <c r="A459" s="209"/>
      <c r="B459" s="331"/>
      <c r="C459" s="1115"/>
      <c r="D459" s="84"/>
      <c r="E459" s="84"/>
      <c r="F459" s="84"/>
      <c r="G459" s="84"/>
      <c r="H459" s="84"/>
      <c r="I459" s="84"/>
      <c r="J459" s="84"/>
      <c r="K459" s="84"/>
      <c r="L459" s="84"/>
      <c r="M459" s="84"/>
      <c r="N459" s="84"/>
      <c r="O459" s="84"/>
      <c r="P459" s="84"/>
      <c r="Q459" s="84"/>
      <c r="R459" s="84"/>
      <c r="S459" s="84"/>
      <c r="T459" s="84"/>
      <c r="U459" s="84"/>
      <c r="V459" s="84"/>
      <c r="W459" s="84"/>
      <c r="X459" s="84"/>
      <c r="Y459" s="84"/>
      <c r="Z459" s="84"/>
      <c r="AA459" s="771"/>
      <c r="AB459" s="84"/>
      <c r="AC459" s="84"/>
      <c r="AD459" s="84"/>
      <c r="AE459" s="84"/>
      <c r="AF459" s="84"/>
      <c r="AG459" s="84"/>
      <c r="AH459" s="84"/>
      <c r="AI459" s="84"/>
      <c r="AJ459" s="84"/>
      <c r="AK459" s="84"/>
      <c r="AL459" s="84"/>
      <c r="AM459" s="771"/>
      <c r="AN459" s="84"/>
      <c r="AO459" s="84"/>
      <c r="AP459" s="84"/>
      <c r="AQ459" s="84"/>
      <c r="AR459" s="84"/>
      <c r="AS459" s="84"/>
      <c r="AT459" s="84"/>
      <c r="AU459" s="84"/>
      <c r="AV459" s="84"/>
      <c r="AW459" s="84"/>
      <c r="AX459" s="84"/>
      <c r="AY459" s="771"/>
      <c r="AZ459" s="84"/>
      <c r="BA459" s="84"/>
      <c r="BB459" s="84"/>
      <c r="BC459" s="84"/>
      <c r="BD459" s="84"/>
      <c r="BE459" s="84"/>
      <c r="BF459" s="84"/>
      <c r="BG459" s="84"/>
      <c r="BH459" s="84"/>
      <c r="BI459" s="84"/>
      <c r="BJ459" s="84"/>
      <c r="BK459" s="771"/>
      <c r="BL459" s="84"/>
      <c r="BM459" s="84"/>
      <c r="BN459" s="84"/>
      <c r="BO459" s="84"/>
      <c r="BP459" s="84"/>
      <c r="BQ459" s="84"/>
      <c r="BR459" s="84"/>
      <c r="BS459" s="84"/>
      <c r="BT459" s="84"/>
      <c r="BU459" s="84"/>
      <c r="BV459" s="84"/>
      <c r="BW459" s="771"/>
      <c r="BX459" s="84"/>
      <c r="BY459" s="84"/>
      <c r="BZ459" s="84"/>
      <c r="CA459" s="84"/>
      <c r="CB459" s="84"/>
      <c r="CC459" s="84"/>
      <c r="CD459" s="84"/>
      <c r="CE459" s="84"/>
      <c r="CF459" s="84"/>
      <c r="CG459" s="84"/>
      <c r="CH459" s="84"/>
      <c r="CI459" s="771"/>
      <c r="CJ459" s="791"/>
      <c r="CK459" s="791"/>
      <c r="CL459" s="791"/>
      <c r="CM459" s="791"/>
      <c r="CN459" s="791"/>
      <c r="CO459" s="791"/>
      <c r="CP459" s="791"/>
      <c r="CQ459" s="791"/>
      <c r="CR459" s="791"/>
      <c r="CS459" s="791"/>
      <c r="CT459" s="791"/>
      <c r="CU459" s="793"/>
      <c r="CV459" s="791"/>
      <c r="CW459" s="791"/>
      <c r="CX459" s="791"/>
      <c r="CY459" s="791"/>
      <c r="CZ459" s="791"/>
      <c r="DA459" s="791"/>
      <c r="DB459" s="791"/>
      <c r="DC459" s="791"/>
      <c r="DD459" s="791"/>
      <c r="DE459" s="791"/>
      <c r="DF459" s="791"/>
      <c r="DG459" s="793"/>
    </row>
    <row r="460" spans="1:111" ht="16">
      <c r="A460" s="209"/>
      <c r="B460" s="331"/>
      <c r="C460" s="1115"/>
      <c r="D460" s="84"/>
      <c r="E460" s="84"/>
      <c r="F460" s="84"/>
      <c r="G460" s="84"/>
      <c r="H460" s="84"/>
      <c r="I460" s="84"/>
      <c r="J460" s="84"/>
      <c r="K460" s="84"/>
      <c r="L460" s="84"/>
      <c r="M460" s="84"/>
      <c r="N460" s="84"/>
      <c r="O460" s="84"/>
      <c r="P460" s="84"/>
      <c r="Q460" s="84"/>
      <c r="R460" s="84"/>
      <c r="S460" s="84"/>
      <c r="T460" s="84"/>
      <c r="U460" s="84"/>
      <c r="V460" s="84"/>
      <c r="W460" s="84"/>
      <c r="X460" s="84"/>
      <c r="Y460" s="84"/>
      <c r="Z460" s="84"/>
      <c r="AA460" s="771"/>
      <c r="AB460" s="84"/>
      <c r="AC460" s="84"/>
      <c r="AD460" s="84"/>
      <c r="AE460" s="84"/>
      <c r="AF460" s="84"/>
      <c r="AG460" s="84"/>
      <c r="AH460" s="84"/>
      <c r="AI460" s="84"/>
      <c r="AJ460" s="84"/>
      <c r="AK460" s="84"/>
      <c r="AL460" s="84"/>
      <c r="AM460" s="771"/>
      <c r="AN460" s="84"/>
      <c r="AO460" s="84"/>
      <c r="AP460" s="84"/>
      <c r="AQ460" s="84"/>
      <c r="AR460" s="84"/>
      <c r="AS460" s="84"/>
      <c r="AT460" s="84"/>
      <c r="AU460" s="84"/>
      <c r="AV460" s="84"/>
      <c r="AW460" s="84"/>
      <c r="AX460" s="84"/>
      <c r="AY460" s="771"/>
      <c r="AZ460" s="84"/>
      <c r="BA460" s="84"/>
      <c r="BB460" s="84"/>
      <c r="BC460" s="84"/>
      <c r="BD460" s="84"/>
      <c r="BE460" s="84"/>
      <c r="BF460" s="84"/>
      <c r="BG460" s="84"/>
      <c r="BH460" s="84"/>
      <c r="BI460" s="84"/>
      <c r="BJ460" s="84"/>
      <c r="BK460" s="771"/>
      <c r="BL460" s="84"/>
      <c r="BM460" s="84"/>
      <c r="BN460" s="84"/>
      <c r="BO460" s="84"/>
      <c r="BP460" s="84"/>
      <c r="BQ460" s="84"/>
      <c r="BR460" s="84"/>
      <c r="BS460" s="84"/>
      <c r="BT460" s="84"/>
      <c r="BU460" s="84"/>
      <c r="BV460" s="84"/>
      <c r="BW460" s="771"/>
      <c r="BX460" s="84"/>
      <c r="BY460" s="84"/>
      <c r="BZ460" s="84"/>
      <c r="CA460" s="84"/>
      <c r="CB460" s="84"/>
      <c r="CC460" s="84"/>
      <c r="CD460" s="84"/>
      <c r="CE460" s="84"/>
      <c r="CF460" s="84"/>
      <c r="CG460" s="84"/>
      <c r="CH460" s="84"/>
      <c r="CI460" s="771"/>
      <c r="CJ460" s="791"/>
      <c r="CK460" s="791"/>
      <c r="CL460" s="791"/>
      <c r="CM460" s="791"/>
      <c r="CN460" s="791"/>
      <c r="CO460" s="791"/>
      <c r="CP460" s="791"/>
      <c r="CQ460" s="791"/>
      <c r="CR460" s="791"/>
      <c r="CS460" s="791"/>
      <c r="CT460" s="791"/>
      <c r="CU460" s="793"/>
      <c r="CV460" s="791"/>
      <c r="CW460" s="791"/>
      <c r="CX460" s="791"/>
      <c r="CY460" s="791"/>
      <c r="CZ460" s="791"/>
      <c r="DA460" s="791"/>
      <c r="DB460" s="791"/>
      <c r="DC460" s="791"/>
      <c r="DD460" s="791"/>
      <c r="DE460" s="791"/>
      <c r="DF460" s="791"/>
      <c r="DG460" s="793"/>
    </row>
    <row r="461" spans="1:111" ht="16">
      <c r="A461" s="209"/>
      <c r="B461" s="331"/>
      <c r="C461" s="1115"/>
      <c r="D461" s="84"/>
      <c r="E461" s="84"/>
      <c r="F461" s="84"/>
      <c r="G461" s="84"/>
      <c r="H461" s="84"/>
      <c r="I461" s="84"/>
      <c r="J461" s="84"/>
      <c r="K461" s="84"/>
      <c r="L461" s="84"/>
      <c r="M461" s="84"/>
      <c r="N461" s="84"/>
      <c r="O461" s="84"/>
      <c r="P461" s="84"/>
      <c r="Q461" s="84"/>
      <c r="R461" s="84"/>
      <c r="S461" s="84"/>
      <c r="T461" s="84"/>
      <c r="U461" s="84"/>
      <c r="V461" s="84"/>
      <c r="W461" s="84"/>
      <c r="X461" s="84"/>
      <c r="Y461" s="84"/>
      <c r="Z461" s="84"/>
      <c r="AA461" s="771"/>
      <c r="AB461" s="84"/>
      <c r="AC461" s="84"/>
      <c r="AD461" s="84"/>
      <c r="AE461" s="84"/>
      <c r="AF461" s="84"/>
      <c r="AG461" s="84"/>
      <c r="AH461" s="84"/>
      <c r="AI461" s="84"/>
      <c r="AJ461" s="84"/>
      <c r="AK461" s="84"/>
      <c r="AL461" s="84"/>
      <c r="AM461" s="771"/>
      <c r="AN461" s="84"/>
      <c r="AO461" s="84"/>
      <c r="AP461" s="84"/>
      <c r="AQ461" s="84"/>
      <c r="AR461" s="84"/>
      <c r="AS461" s="84"/>
      <c r="AT461" s="84"/>
      <c r="AU461" s="84"/>
      <c r="AV461" s="84"/>
      <c r="AW461" s="84"/>
      <c r="AX461" s="84"/>
      <c r="AY461" s="771"/>
      <c r="AZ461" s="84"/>
      <c r="BA461" s="84"/>
      <c r="BB461" s="84"/>
      <c r="BC461" s="84"/>
      <c r="BD461" s="84"/>
      <c r="BE461" s="84"/>
      <c r="BF461" s="84"/>
      <c r="BG461" s="84"/>
      <c r="BH461" s="84"/>
      <c r="BI461" s="84"/>
      <c r="BJ461" s="84"/>
      <c r="BK461" s="771"/>
      <c r="BL461" s="84"/>
      <c r="BM461" s="84"/>
      <c r="BN461" s="84"/>
      <c r="BO461" s="84"/>
      <c r="BP461" s="84"/>
      <c r="BQ461" s="84"/>
      <c r="BR461" s="84"/>
      <c r="BS461" s="84"/>
      <c r="BT461" s="84"/>
      <c r="BU461" s="84"/>
      <c r="BV461" s="84"/>
      <c r="BW461" s="771"/>
      <c r="BX461" s="84"/>
      <c r="BY461" s="84"/>
      <c r="BZ461" s="84"/>
      <c r="CA461" s="84"/>
      <c r="CB461" s="84"/>
      <c r="CC461" s="84"/>
      <c r="CD461" s="84"/>
      <c r="CE461" s="84"/>
      <c r="CF461" s="84"/>
      <c r="CG461" s="84"/>
      <c r="CH461" s="84"/>
      <c r="CI461" s="771"/>
      <c r="CJ461" s="791"/>
      <c r="CK461" s="791"/>
      <c r="CL461" s="791"/>
      <c r="CM461" s="791"/>
      <c r="CN461" s="791"/>
      <c r="CO461" s="791"/>
      <c r="CP461" s="791"/>
      <c r="CQ461" s="791"/>
      <c r="CR461" s="791"/>
      <c r="CS461" s="791"/>
      <c r="CT461" s="791"/>
      <c r="CU461" s="793"/>
      <c r="CV461" s="791"/>
      <c r="CW461" s="791"/>
      <c r="CX461" s="791"/>
      <c r="CY461" s="791"/>
      <c r="CZ461" s="791"/>
      <c r="DA461" s="791"/>
      <c r="DB461" s="791"/>
      <c r="DC461" s="791"/>
      <c r="DD461" s="791"/>
      <c r="DE461" s="791"/>
      <c r="DF461" s="791"/>
      <c r="DG461" s="793"/>
    </row>
    <row r="462" spans="1:111" ht="16">
      <c r="A462" s="209"/>
      <c r="B462" s="331"/>
      <c r="C462" s="1115"/>
      <c r="D462" s="84"/>
      <c r="E462" s="84"/>
      <c r="F462" s="84"/>
      <c r="G462" s="84"/>
      <c r="H462" s="84"/>
      <c r="I462" s="84"/>
      <c r="J462" s="84"/>
      <c r="K462" s="84"/>
      <c r="L462" s="84"/>
      <c r="M462" s="84"/>
      <c r="N462" s="84"/>
      <c r="O462" s="84"/>
      <c r="P462" s="84"/>
      <c r="Q462" s="84"/>
      <c r="R462" s="84"/>
      <c r="S462" s="84"/>
      <c r="T462" s="84"/>
      <c r="U462" s="84"/>
      <c r="V462" s="84"/>
      <c r="W462" s="84"/>
      <c r="X462" s="84"/>
      <c r="Y462" s="84"/>
      <c r="Z462" s="84"/>
      <c r="AA462" s="771"/>
      <c r="AB462" s="84"/>
      <c r="AC462" s="84"/>
      <c r="AD462" s="84"/>
      <c r="AE462" s="84"/>
      <c r="AF462" s="84"/>
      <c r="AG462" s="84"/>
      <c r="AH462" s="84"/>
      <c r="AI462" s="84"/>
      <c r="AJ462" s="84"/>
      <c r="AK462" s="84"/>
      <c r="AL462" s="84"/>
      <c r="AM462" s="771"/>
      <c r="AN462" s="84"/>
      <c r="AO462" s="84"/>
      <c r="AP462" s="84"/>
      <c r="AQ462" s="84"/>
      <c r="AR462" s="84"/>
      <c r="AS462" s="84"/>
      <c r="AT462" s="84"/>
      <c r="AU462" s="84"/>
      <c r="AV462" s="84"/>
      <c r="AW462" s="84"/>
      <c r="AX462" s="84"/>
      <c r="AY462" s="771"/>
      <c r="AZ462" s="84"/>
      <c r="BA462" s="84"/>
      <c r="BB462" s="84"/>
      <c r="BC462" s="84"/>
      <c r="BD462" s="84"/>
      <c r="BE462" s="84"/>
      <c r="BF462" s="84"/>
      <c r="BG462" s="84"/>
      <c r="BH462" s="84"/>
      <c r="BI462" s="84"/>
      <c r="BJ462" s="84"/>
      <c r="BK462" s="771"/>
      <c r="BL462" s="84"/>
      <c r="BM462" s="84"/>
      <c r="BN462" s="84"/>
      <c r="BO462" s="84"/>
      <c r="BP462" s="84"/>
      <c r="BQ462" s="84"/>
      <c r="BR462" s="84"/>
      <c r="BS462" s="84"/>
      <c r="BT462" s="84"/>
      <c r="BU462" s="84"/>
      <c r="BV462" s="84"/>
      <c r="BW462" s="771"/>
      <c r="BX462" s="84"/>
      <c r="BY462" s="84"/>
      <c r="BZ462" s="84"/>
      <c r="CA462" s="84"/>
      <c r="CB462" s="84"/>
      <c r="CC462" s="84"/>
      <c r="CD462" s="84"/>
      <c r="CE462" s="84"/>
      <c r="CF462" s="84"/>
      <c r="CG462" s="84"/>
      <c r="CH462" s="84"/>
      <c r="CI462" s="771"/>
      <c r="CJ462" s="791"/>
      <c r="CK462" s="791"/>
      <c r="CL462" s="791"/>
      <c r="CM462" s="791"/>
      <c r="CN462" s="791"/>
      <c r="CO462" s="791"/>
      <c r="CP462" s="791"/>
      <c r="CQ462" s="791"/>
      <c r="CR462" s="791"/>
      <c r="CS462" s="791"/>
      <c r="CT462" s="791"/>
      <c r="CU462" s="793"/>
      <c r="CV462" s="791"/>
      <c r="CW462" s="791"/>
      <c r="CX462" s="791"/>
      <c r="CY462" s="791"/>
      <c r="CZ462" s="791"/>
      <c r="DA462" s="791"/>
      <c r="DB462" s="791"/>
      <c r="DC462" s="791"/>
      <c r="DD462" s="791"/>
      <c r="DE462" s="791"/>
      <c r="DF462" s="791"/>
      <c r="DG462" s="793"/>
    </row>
    <row r="463" spans="1:111" ht="16">
      <c r="A463" s="209"/>
      <c r="B463" s="331"/>
      <c r="C463" s="1115"/>
      <c r="D463" s="84"/>
      <c r="E463" s="84"/>
      <c r="F463" s="84"/>
      <c r="G463" s="84"/>
      <c r="H463" s="84"/>
      <c r="I463" s="84"/>
      <c r="J463" s="84"/>
      <c r="K463" s="84"/>
      <c r="L463" s="84"/>
      <c r="M463" s="84"/>
      <c r="N463" s="84"/>
      <c r="O463" s="84"/>
      <c r="P463" s="84"/>
      <c r="Q463" s="84"/>
      <c r="R463" s="84"/>
      <c r="S463" s="84"/>
      <c r="T463" s="84"/>
      <c r="U463" s="84"/>
      <c r="V463" s="84"/>
      <c r="W463" s="84"/>
      <c r="X463" s="84"/>
      <c r="Y463" s="84"/>
      <c r="Z463" s="84"/>
      <c r="AA463" s="771"/>
      <c r="AB463" s="84"/>
      <c r="AC463" s="84"/>
      <c r="AD463" s="84"/>
      <c r="AE463" s="84"/>
      <c r="AF463" s="84"/>
      <c r="AG463" s="84"/>
      <c r="AH463" s="84"/>
      <c r="AI463" s="84"/>
      <c r="AJ463" s="84"/>
      <c r="AK463" s="84"/>
      <c r="AL463" s="84"/>
      <c r="AM463" s="771"/>
      <c r="AN463" s="84"/>
      <c r="AO463" s="84"/>
      <c r="AP463" s="84"/>
      <c r="AQ463" s="84"/>
      <c r="AR463" s="84"/>
      <c r="AS463" s="84"/>
      <c r="AT463" s="84"/>
      <c r="AU463" s="84"/>
      <c r="AV463" s="84"/>
      <c r="AW463" s="84"/>
      <c r="AX463" s="84"/>
      <c r="AY463" s="771"/>
      <c r="AZ463" s="84"/>
      <c r="BA463" s="84"/>
      <c r="BB463" s="84"/>
      <c r="BC463" s="84"/>
      <c r="BD463" s="84"/>
      <c r="BE463" s="84"/>
      <c r="BF463" s="84"/>
      <c r="BG463" s="84"/>
      <c r="BH463" s="84"/>
      <c r="BI463" s="84"/>
      <c r="BJ463" s="84"/>
      <c r="BK463" s="771"/>
      <c r="BL463" s="84"/>
      <c r="BM463" s="84"/>
      <c r="BN463" s="84"/>
      <c r="BO463" s="84"/>
      <c r="BP463" s="84"/>
      <c r="BQ463" s="84"/>
      <c r="BR463" s="84"/>
      <c r="BS463" s="84"/>
      <c r="BT463" s="84"/>
      <c r="BU463" s="84"/>
      <c r="BV463" s="84"/>
      <c r="BW463" s="771"/>
      <c r="BX463" s="84"/>
      <c r="BY463" s="84"/>
      <c r="BZ463" s="84"/>
      <c r="CA463" s="84"/>
      <c r="CB463" s="84"/>
      <c r="CC463" s="84"/>
      <c r="CD463" s="84"/>
      <c r="CE463" s="84"/>
      <c r="CF463" s="84"/>
      <c r="CG463" s="84"/>
      <c r="CH463" s="84"/>
      <c r="CI463" s="771"/>
      <c r="CJ463" s="791"/>
      <c r="CK463" s="791"/>
      <c r="CL463" s="791"/>
      <c r="CM463" s="791"/>
      <c r="CN463" s="791"/>
      <c r="CO463" s="791"/>
      <c r="CP463" s="791"/>
      <c r="CQ463" s="791"/>
      <c r="CR463" s="791"/>
      <c r="CS463" s="791"/>
      <c r="CT463" s="791"/>
      <c r="CU463" s="793"/>
      <c r="CV463" s="791"/>
      <c r="CW463" s="791"/>
      <c r="CX463" s="791"/>
      <c r="CY463" s="791"/>
      <c r="CZ463" s="791"/>
      <c r="DA463" s="791"/>
      <c r="DB463" s="791"/>
      <c r="DC463" s="791"/>
      <c r="DD463" s="791"/>
      <c r="DE463" s="791"/>
      <c r="DF463" s="791"/>
      <c r="DG463" s="793"/>
    </row>
    <row r="464" spans="1:111" ht="16">
      <c r="A464" s="209"/>
      <c r="B464" s="331"/>
      <c r="C464" s="1115"/>
      <c r="D464" s="84"/>
      <c r="E464" s="84"/>
      <c r="F464" s="84"/>
      <c r="G464" s="84"/>
      <c r="H464" s="84"/>
      <c r="I464" s="84"/>
      <c r="J464" s="84"/>
      <c r="K464" s="84"/>
      <c r="L464" s="84"/>
      <c r="M464" s="84"/>
      <c r="N464" s="84"/>
      <c r="O464" s="84"/>
      <c r="P464" s="84"/>
      <c r="Q464" s="84"/>
      <c r="R464" s="84"/>
      <c r="S464" s="84"/>
      <c r="T464" s="84"/>
      <c r="U464" s="84"/>
      <c r="V464" s="84"/>
      <c r="W464" s="84"/>
      <c r="X464" s="84"/>
      <c r="Y464" s="84"/>
      <c r="Z464" s="84"/>
      <c r="AA464" s="771"/>
      <c r="AB464" s="84"/>
      <c r="AC464" s="84"/>
      <c r="AD464" s="84"/>
      <c r="AE464" s="84"/>
      <c r="AF464" s="84"/>
      <c r="AG464" s="84"/>
      <c r="AH464" s="84"/>
      <c r="AI464" s="84"/>
      <c r="AJ464" s="84"/>
      <c r="AK464" s="84"/>
      <c r="AL464" s="84"/>
      <c r="AM464" s="771"/>
      <c r="AN464" s="84"/>
      <c r="AO464" s="84"/>
      <c r="AP464" s="84"/>
      <c r="AQ464" s="84"/>
      <c r="AR464" s="84"/>
      <c r="AS464" s="84"/>
      <c r="AT464" s="84"/>
      <c r="AU464" s="84"/>
      <c r="AV464" s="84"/>
      <c r="AW464" s="84"/>
      <c r="AX464" s="84"/>
      <c r="AY464" s="771"/>
      <c r="AZ464" s="84"/>
      <c r="BA464" s="84"/>
      <c r="BB464" s="84"/>
      <c r="BC464" s="84"/>
      <c r="BD464" s="84"/>
      <c r="BE464" s="84"/>
      <c r="BF464" s="84"/>
      <c r="BG464" s="84"/>
      <c r="BH464" s="84"/>
      <c r="BI464" s="84"/>
      <c r="BJ464" s="84"/>
      <c r="BK464" s="771"/>
      <c r="BL464" s="84"/>
      <c r="BM464" s="84"/>
      <c r="BN464" s="84"/>
      <c r="BO464" s="84"/>
      <c r="BP464" s="84"/>
      <c r="BQ464" s="84"/>
      <c r="BR464" s="84"/>
      <c r="BS464" s="84"/>
      <c r="BT464" s="84"/>
      <c r="BU464" s="84"/>
      <c r="BV464" s="84"/>
      <c r="BW464" s="771"/>
      <c r="BX464" s="84"/>
      <c r="BY464" s="84"/>
      <c r="BZ464" s="84"/>
      <c r="CA464" s="84"/>
      <c r="CB464" s="84"/>
      <c r="CC464" s="84"/>
      <c r="CD464" s="84"/>
      <c r="CE464" s="84"/>
      <c r="CF464" s="84"/>
      <c r="CG464" s="84"/>
      <c r="CH464" s="84"/>
      <c r="CI464" s="771"/>
      <c r="CJ464" s="791"/>
      <c r="CK464" s="791"/>
      <c r="CL464" s="791"/>
      <c r="CM464" s="791"/>
      <c r="CN464" s="791"/>
      <c r="CO464" s="791"/>
      <c r="CP464" s="791"/>
      <c r="CQ464" s="791"/>
      <c r="CR464" s="791"/>
      <c r="CS464" s="791"/>
      <c r="CT464" s="791"/>
      <c r="CU464" s="793"/>
      <c r="CV464" s="791"/>
      <c r="CW464" s="791"/>
      <c r="CX464" s="791"/>
      <c r="CY464" s="791"/>
      <c r="CZ464" s="791"/>
      <c r="DA464" s="791"/>
      <c r="DB464" s="791"/>
      <c r="DC464" s="791"/>
      <c r="DD464" s="791"/>
      <c r="DE464" s="791"/>
      <c r="DF464" s="791"/>
      <c r="DG464" s="793"/>
    </row>
    <row r="465" spans="1:111" ht="16">
      <c r="A465" s="209"/>
      <c r="B465" s="331"/>
      <c r="C465" s="1115"/>
      <c r="D465" s="84"/>
      <c r="E465" s="84"/>
      <c r="F465" s="84"/>
      <c r="G465" s="84"/>
      <c r="H465" s="84"/>
      <c r="I465" s="84"/>
      <c r="J465" s="84"/>
      <c r="K465" s="84"/>
      <c r="L465" s="84"/>
      <c r="M465" s="84"/>
      <c r="N465" s="84"/>
      <c r="O465" s="84"/>
      <c r="P465" s="84"/>
      <c r="Q465" s="84"/>
      <c r="R465" s="84"/>
      <c r="S465" s="84"/>
      <c r="T465" s="84"/>
      <c r="U465" s="84"/>
      <c r="V465" s="84"/>
      <c r="W465" s="84"/>
      <c r="X465" s="84"/>
      <c r="Y465" s="84"/>
      <c r="Z465" s="84"/>
      <c r="AA465" s="771"/>
      <c r="AB465" s="84"/>
      <c r="AC465" s="84"/>
      <c r="AD465" s="84"/>
      <c r="AE465" s="84"/>
      <c r="AF465" s="84"/>
      <c r="AG465" s="84"/>
      <c r="AH465" s="84"/>
      <c r="AI465" s="84"/>
      <c r="AJ465" s="84"/>
      <c r="AK465" s="84"/>
      <c r="AL465" s="84"/>
      <c r="AM465" s="771"/>
      <c r="AN465" s="84"/>
      <c r="AO465" s="84"/>
      <c r="AP465" s="84"/>
      <c r="AQ465" s="84"/>
      <c r="AR465" s="84"/>
      <c r="AS465" s="84"/>
      <c r="AT465" s="84"/>
      <c r="AU465" s="84"/>
      <c r="AV465" s="84"/>
      <c r="AW465" s="84"/>
      <c r="AX465" s="84"/>
      <c r="AY465" s="771"/>
      <c r="AZ465" s="84"/>
      <c r="BA465" s="84"/>
      <c r="BB465" s="84"/>
      <c r="BC465" s="84"/>
      <c r="BD465" s="84"/>
      <c r="BE465" s="84"/>
      <c r="BF465" s="84"/>
      <c r="BG465" s="84"/>
      <c r="BH465" s="84"/>
      <c r="BI465" s="84"/>
      <c r="BJ465" s="84"/>
      <c r="BK465" s="771"/>
      <c r="BL465" s="84"/>
      <c r="BM465" s="84"/>
      <c r="BN465" s="84"/>
      <c r="BO465" s="84"/>
      <c r="BP465" s="84"/>
      <c r="BQ465" s="84"/>
      <c r="BR465" s="84"/>
      <c r="BS465" s="84"/>
      <c r="BT465" s="84"/>
      <c r="BU465" s="84"/>
      <c r="BV465" s="84"/>
      <c r="BW465" s="771"/>
      <c r="BX465" s="84"/>
      <c r="BY465" s="84"/>
      <c r="BZ465" s="84"/>
      <c r="CA465" s="84"/>
      <c r="CB465" s="84"/>
      <c r="CC465" s="84"/>
      <c r="CD465" s="84"/>
      <c r="CE465" s="84"/>
      <c r="CF465" s="84"/>
      <c r="CG465" s="84"/>
      <c r="CH465" s="84"/>
      <c r="CI465" s="771"/>
      <c r="CJ465" s="791"/>
      <c r="CK465" s="791"/>
      <c r="CL465" s="791"/>
      <c r="CM465" s="791"/>
      <c r="CN465" s="791"/>
      <c r="CO465" s="791"/>
      <c r="CP465" s="791"/>
      <c r="CQ465" s="791"/>
      <c r="CR465" s="791"/>
      <c r="CS465" s="791"/>
      <c r="CT465" s="791"/>
      <c r="CU465" s="793"/>
      <c r="CV465" s="791"/>
      <c r="CW465" s="791"/>
      <c r="CX465" s="791"/>
      <c r="CY465" s="791"/>
      <c r="CZ465" s="791"/>
      <c r="DA465" s="791"/>
      <c r="DB465" s="791"/>
      <c r="DC465" s="791"/>
      <c r="DD465" s="791"/>
      <c r="DE465" s="791"/>
      <c r="DF465" s="791"/>
      <c r="DG465" s="793"/>
    </row>
    <row r="466" spans="1:111" ht="16">
      <c r="A466" s="209"/>
      <c r="B466" s="331"/>
      <c r="C466" s="1115"/>
      <c r="D466" s="84"/>
      <c r="E466" s="84"/>
      <c r="F466" s="84"/>
      <c r="G466" s="84"/>
      <c r="H466" s="84"/>
      <c r="I466" s="84"/>
      <c r="J466" s="84"/>
      <c r="K466" s="84"/>
      <c r="L466" s="84"/>
      <c r="M466" s="84"/>
      <c r="N466" s="84"/>
      <c r="O466" s="84"/>
      <c r="P466" s="84"/>
      <c r="Q466" s="84"/>
      <c r="R466" s="84"/>
      <c r="S466" s="84"/>
      <c r="T466" s="84"/>
      <c r="U466" s="84"/>
      <c r="V466" s="84"/>
      <c r="W466" s="84"/>
      <c r="X466" s="84"/>
      <c r="Y466" s="84"/>
      <c r="Z466" s="84"/>
      <c r="AA466" s="771"/>
      <c r="AB466" s="84"/>
      <c r="AC466" s="84"/>
      <c r="AD466" s="84"/>
      <c r="AE466" s="84"/>
      <c r="AF466" s="84"/>
      <c r="AG466" s="84"/>
      <c r="AH466" s="84"/>
      <c r="AI466" s="84"/>
      <c r="AJ466" s="84"/>
      <c r="AK466" s="84"/>
      <c r="AL466" s="84"/>
      <c r="AM466" s="771"/>
      <c r="AN466" s="84"/>
      <c r="AO466" s="84"/>
      <c r="AP466" s="84"/>
      <c r="AQ466" s="84"/>
      <c r="AR466" s="84"/>
      <c r="AS466" s="84"/>
      <c r="AT466" s="84"/>
      <c r="AU466" s="84"/>
      <c r="AV466" s="84"/>
      <c r="AW466" s="84"/>
      <c r="AX466" s="84"/>
      <c r="AY466" s="771"/>
      <c r="AZ466" s="84"/>
      <c r="BA466" s="84"/>
      <c r="BB466" s="84"/>
      <c r="BC466" s="84"/>
      <c r="BD466" s="84"/>
      <c r="BE466" s="84"/>
      <c r="BF466" s="84"/>
      <c r="BG466" s="84"/>
      <c r="BH466" s="84"/>
      <c r="BI466" s="84"/>
      <c r="BJ466" s="84"/>
      <c r="BK466" s="771"/>
      <c r="BL466" s="84"/>
      <c r="BM466" s="84"/>
      <c r="BN466" s="84"/>
      <c r="BO466" s="84"/>
      <c r="BP466" s="84"/>
      <c r="BQ466" s="84"/>
      <c r="BR466" s="84"/>
      <c r="BS466" s="84"/>
      <c r="BT466" s="84"/>
      <c r="BU466" s="84"/>
      <c r="BV466" s="84"/>
      <c r="BW466" s="771"/>
      <c r="BX466" s="84"/>
      <c r="BY466" s="84"/>
      <c r="BZ466" s="84"/>
      <c r="CA466" s="84"/>
      <c r="CB466" s="84"/>
      <c r="CC466" s="84"/>
      <c r="CD466" s="84"/>
      <c r="CE466" s="84"/>
      <c r="CF466" s="84"/>
      <c r="CG466" s="84"/>
      <c r="CH466" s="84"/>
      <c r="CI466" s="771"/>
      <c r="CJ466" s="791"/>
      <c r="CK466" s="791"/>
      <c r="CL466" s="791"/>
      <c r="CM466" s="791"/>
      <c r="CN466" s="791"/>
      <c r="CO466" s="791"/>
      <c r="CP466" s="791"/>
      <c r="CQ466" s="791"/>
      <c r="CR466" s="791"/>
      <c r="CS466" s="791"/>
      <c r="CT466" s="791"/>
      <c r="CU466" s="793"/>
      <c r="CV466" s="791"/>
      <c r="CW466" s="791"/>
      <c r="CX466" s="791"/>
      <c r="CY466" s="791"/>
      <c r="CZ466" s="791"/>
      <c r="DA466" s="791"/>
      <c r="DB466" s="791"/>
      <c r="DC466" s="791"/>
      <c r="DD466" s="791"/>
      <c r="DE466" s="791"/>
      <c r="DF466" s="791"/>
      <c r="DG466" s="793"/>
    </row>
    <row r="467" spans="1:111" ht="16">
      <c r="A467" s="209"/>
      <c r="B467" s="331"/>
      <c r="C467" s="1115"/>
      <c r="D467" s="84"/>
      <c r="E467" s="84"/>
      <c r="F467" s="84"/>
      <c r="G467" s="84"/>
      <c r="H467" s="84"/>
      <c r="I467" s="84"/>
      <c r="J467" s="84"/>
      <c r="K467" s="84"/>
      <c r="L467" s="84"/>
      <c r="M467" s="84"/>
      <c r="N467" s="84"/>
      <c r="O467" s="84"/>
      <c r="P467" s="84"/>
      <c r="Q467" s="84"/>
      <c r="R467" s="84"/>
      <c r="S467" s="84"/>
      <c r="T467" s="84"/>
      <c r="U467" s="84"/>
      <c r="V467" s="84"/>
      <c r="W467" s="84"/>
      <c r="X467" s="84"/>
      <c r="Y467" s="84"/>
      <c r="Z467" s="84"/>
      <c r="AA467" s="771"/>
      <c r="AB467" s="84"/>
      <c r="AC467" s="84"/>
      <c r="AD467" s="84"/>
      <c r="AE467" s="84"/>
      <c r="AF467" s="84"/>
      <c r="AG467" s="84"/>
      <c r="AH467" s="84"/>
      <c r="AI467" s="84"/>
      <c r="AJ467" s="84"/>
      <c r="AK467" s="84"/>
      <c r="AL467" s="84"/>
      <c r="AM467" s="771"/>
      <c r="AN467" s="84"/>
      <c r="AO467" s="84"/>
      <c r="AP467" s="84"/>
      <c r="AQ467" s="84"/>
      <c r="AR467" s="84"/>
      <c r="AS467" s="84"/>
      <c r="AT467" s="84"/>
      <c r="AU467" s="84"/>
      <c r="AV467" s="84"/>
      <c r="AW467" s="84"/>
      <c r="AX467" s="84"/>
      <c r="AY467" s="771"/>
      <c r="AZ467" s="84"/>
      <c r="BA467" s="84"/>
      <c r="BB467" s="84"/>
      <c r="BC467" s="84"/>
      <c r="BD467" s="84"/>
      <c r="BE467" s="84"/>
      <c r="BF467" s="84"/>
      <c r="BG467" s="84"/>
      <c r="BH467" s="84"/>
      <c r="BI467" s="84"/>
      <c r="BJ467" s="84"/>
      <c r="BK467" s="771"/>
      <c r="BL467" s="84"/>
      <c r="BM467" s="84"/>
      <c r="BN467" s="84"/>
      <c r="BO467" s="84"/>
      <c r="BP467" s="84"/>
      <c r="BQ467" s="84"/>
      <c r="BR467" s="84"/>
      <c r="BS467" s="84"/>
      <c r="BT467" s="84"/>
      <c r="BU467" s="84"/>
      <c r="BV467" s="84"/>
      <c r="BW467" s="771"/>
      <c r="BX467" s="84"/>
      <c r="BY467" s="84"/>
      <c r="BZ467" s="84"/>
      <c r="CA467" s="84"/>
      <c r="CB467" s="84"/>
      <c r="CC467" s="84"/>
      <c r="CD467" s="84"/>
      <c r="CE467" s="84"/>
      <c r="CF467" s="84"/>
      <c r="CG467" s="84"/>
      <c r="CH467" s="84"/>
      <c r="CI467" s="771"/>
      <c r="CJ467" s="791"/>
      <c r="CK467" s="791"/>
      <c r="CL467" s="791"/>
      <c r="CM467" s="791"/>
      <c r="CN467" s="791"/>
      <c r="CO467" s="791"/>
      <c r="CP467" s="791"/>
      <c r="CQ467" s="791"/>
      <c r="CR467" s="791"/>
      <c r="CS467" s="791"/>
      <c r="CT467" s="791"/>
      <c r="CU467" s="793"/>
      <c r="CV467" s="791"/>
      <c r="CW467" s="791"/>
      <c r="CX467" s="791"/>
      <c r="CY467" s="791"/>
      <c r="CZ467" s="791"/>
      <c r="DA467" s="791"/>
      <c r="DB467" s="791"/>
      <c r="DC467" s="791"/>
      <c r="DD467" s="791"/>
      <c r="DE467" s="791"/>
      <c r="DF467" s="791"/>
      <c r="DG467" s="793"/>
    </row>
    <row r="468" spans="1:111" ht="16">
      <c r="A468" s="209"/>
      <c r="B468" s="331"/>
      <c r="C468" s="1115"/>
      <c r="D468" s="84"/>
      <c r="E468" s="84"/>
      <c r="F468" s="84"/>
      <c r="G468" s="84"/>
      <c r="H468" s="84"/>
      <c r="I468" s="84"/>
      <c r="J468" s="84"/>
      <c r="K468" s="84"/>
      <c r="L468" s="84"/>
      <c r="M468" s="84"/>
      <c r="N468" s="84"/>
      <c r="O468" s="84"/>
      <c r="P468" s="84"/>
      <c r="Q468" s="84"/>
      <c r="R468" s="84"/>
      <c r="S468" s="84"/>
      <c r="T468" s="84"/>
      <c r="U468" s="84"/>
      <c r="V468" s="84"/>
      <c r="W468" s="84"/>
      <c r="X468" s="84"/>
      <c r="Y468" s="84"/>
      <c r="Z468" s="84"/>
      <c r="AA468" s="771"/>
      <c r="AB468" s="84"/>
      <c r="AC468" s="84"/>
      <c r="AD468" s="84"/>
      <c r="AE468" s="84"/>
      <c r="AF468" s="84"/>
      <c r="AG468" s="84"/>
      <c r="AH468" s="84"/>
      <c r="AI468" s="84"/>
      <c r="AJ468" s="84"/>
      <c r="AK468" s="84"/>
      <c r="AL468" s="84"/>
      <c r="AM468" s="771"/>
      <c r="AN468" s="84"/>
      <c r="AO468" s="84"/>
      <c r="AP468" s="84"/>
      <c r="AQ468" s="84"/>
      <c r="AR468" s="84"/>
      <c r="AS468" s="84"/>
      <c r="AT468" s="84"/>
      <c r="AU468" s="84"/>
      <c r="AV468" s="84"/>
      <c r="AW468" s="84"/>
      <c r="AX468" s="84"/>
      <c r="AY468" s="771"/>
      <c r="AZ468" s="84"/>
      <c r="BA468" s="84"/>
      <c r="BB468" s="84"/>
      <c r="BC468" s="84"/>
      <c r="BD468" s="84"/>
      <c r="BE468" s="84"/>
      <c r="BF468" s="84"/>
      <c r="BG468" s="84"/>
      <c r="BH468" s="84"/>
      <c r="BI468" s="84"/>
      <c r="BJ468" s="84"/>
      <c r="BK468" s="771"/>
      <c r="BL468" s="84"/>
      <c r="BM468" s="84"/>
      <c r="BN468" s="84"/>
      <c r="BO468" s="84"/>
      <c r="BP468" s="84"/>
      <c r="BQ468" s="84"/>
      <c r="BR468" s="84"/>
      <c r="BS468" s="84"/>
      <c r="BT468" s="84"/>
      <c r="BU468" s="84"/>
      <c r="BV468" s="84"/>
      <c r="BW468" s="771"/>
      <c r="BX468" s="84"/>
      <c r="BY468" s="84"/>
      <c r="BZ468" s="84"/>
      <c r="CA468" s="84"/>
      <c r="CB468" s="84"/>
      <c r="CC468" s="84"/>
      <c r="CD468" s="84"/>
      <c r="CE468" s="84"/>
      <c r="CF468" s="84"/>
      <c r="CG468" s="84"/>
      <c r="CH468" s="84"/>
      <c r="CI468" s="771"/>
      <c r="CJ468" s="791"/>
      <c r="CK468" s="791"/>
      <c r="CL468" s="791"/>
      <c r="CM468" s="791"/>
      <c r="CN468" s="791"/>
      <c r="CO468" s="791"/>
      <c r="CP468" s="791"/>
      <c r="CQ468" s="791"/>
      <c r="CR468" s="791"/>
      <c r="CS468" s="791"/>
      <c r="CT468" s="791"/>
      <c r="CU468" s="793"/>
      <c r="CV468" s="791"/>
      <c r="CW468" s="791"/>
      <c r="CX468" s="791"/>
      <c r="CY468" s="791"/>
      <c r="CZ468" s="791"/>
      <c r="DA468" s="791"/>
      <c r="DB468" s="791"/>
      <c r="DC468" s="791"/>
      <c r="DD468" s="791"/>
      <c r="DE468" s="791"/>
      <c r="DF468" s="791"/>
      <c r="DG468" s="793"/>
    </row>
    <row r="469" spans="1:111" ht="16">
      <c r="A469" s="209"/>
      <c r="B469" s="331"/>
      <c r="C469" s="1115"/>
      <c r="D469" s="84"/>
      <c r="E469" s="84"/>
      <c r="F469" s="84"/>
      <c r="G469" s="84"/>
      <c r="H469" s="84"/>
      <c r="I469" s="84"/>
      <c r="J469" s="84"/>
      <c r="K469" s="84"/>
      <c r="L469" s="84"/>
      <c r="M469" s="84"/>
      <c r="N469" s="84"/>
      <c r="O469" s="84"/>
      <c r="P469" s="84"/>
      <c r="Q469" s="84"/>
      <c r="R469" s="84"/>
      <c r="S469" s="84"/>
      <c r="T469" s="84"/>
      <c r="U469" s="84"/>
      <c r="V469" s="84"/>
      <c r="W469" s="84"/>
      <c r="X469" s="84"/>
      <c r="Y469" s="84"/>
      <c r="Z469" s="84"/>
      <c r="AA469" s="771"/>
      <c r="AB469" s="84"/>
      <c r="AC469" s="84"/>
      <c r="AD469" s="84"/>
      <c r="AE469" s="84"/>
      <c r="AF469" s="84"/>
      <c r="AG469" s="84"/>
      <c r="AH469" s="84"/>
      <c r="AI469" s="84"/>
      <c r="AJ469" s="84"/>
      <c r="AK469" s="84"/>
      <c r="AL469" s="84"/>
      <c r="AM469" s="771"/>
      <c r="AN469" s="84"/>
      <c r="AO469" s="84"/>
      <c r="AP469" s="84"/>
      <c r="AQ469" s="84"/>
      <c r="AR469" s="84"/>
      <c r="AS469" s="84"/>
      <c r="AT469" s="84"/>
      <c r="AU469" s="84"/>
      <c r="AV469" s="84"/>
      <c r="AW469" s="84"/>
      <c r="AX469" s="84"/>
      <c r="AY469" s="771"/>
      <c r="AZ469" s="84"/>
      <c r="BA469" s="84"/>
      <c r="BB469" s="84"/>
      <c r="BC469" s="84"/>
      <c r="BD469" s="84"/>
      <c r="BE469" s="84"/>
      <c r="BF469" s="84"/>
      <c r="BG469" s="84"/>
      <c r="BH469" s="84"/>
      <c r="BI469" s="84"/>
      <c r="BJ469" s="84"/>
      <c r="BK469" s="771"/>
      <c r="BL469" s="84"/>
      <c r="BM469" s="84"/>
      <c r="BN469" s="84"/>
      <c r="BO469" s="84"/>
      <c r="BP469" s="84"/>
      <c r="BQ469" s="84"/>
      <c r="BR469" s="84"/>
      <c r="BS469" s="84"/>
      <c r="BT469" s="84"/>
      <c r="BU469" s="84"/>
      <c r="BV469" s="84"/>
      <c r="BW469" s="771"/>
      <c r="BX469" s="84"/>
      <c r="BY469" s="84"/>
      <c r="BZ469" s="84"/>
      <c r="CA469" s="84"/>
      <c r="CB469" s="84"/>
      <c r="CC469" s="84"/>
      <c r="CD469" s="84"/>
      <c r="CE469" s="84"/>
      <c r="CF469" s="84"/>
      <c r="CG469" s="84"/>
      <c r="CH469" s="84"/>
      <c r="CI469" s="771"/>
      <c r="CJ469" s="791"/>
      <c r="CK469" s="791"/>
      <c r="CL469" s="791"/>
      <c r="CM469" s="791"/>
      <c r="CN469" s="791"/>
      <c r="CO469" s="791"/>
      <c r="CP469" s="791"/>
      <c r="CQ469" s="791"/>
      <c r="CR469" s="791"/>
      <c r="CS469" s="791"/>
      <c r="CT469" s="791"/>
      <c r="CU469" s="793"/>
      <c r="CV469" s="791"/>
      <c r="CW469" s="791"/>
      <c r="CX469" s="791"/>
      <c r="CY469" s="791"/>
      <c r="CZ469" s="791"/>
      <c r="DA469" s="791"/>
      <c r="DB469" s="791"/>
      <c r="DC469" s="791"/>
      <c r="DD469" s="791"/>
      <c r="DE469" s="791"/>
      <c r="DF469" s="791"/>
      <c r="DG469" s="793"/>
    </row>
    <row r="470" spans="1:111" ht="16">
      <c r="A470" s="209"/>
      <c r="B470" s="331"/>
      <c r="C470" s="1115"/>
      <c r="D470" s="84"/>
      <c r="E470" s="84"/>
      <c r="F470" s="84"/>
      <c r="G470" s="84"/>
      <c r="H470" s="84"/>
      <c r="I470" s="84"/>
      <c r="J470" s="84"/>
      <c r="K470" s="84"/>
      <c r="L470" s="84"/>
      <c r="M470" s="84"/>
      <c r="N470" s="84"/>
      <c r="O470" s="84"/>
      <c r="P470" s="84"/>
      <c r="Q470" s="84"/>
      <c r="R470" s="84"/>
      <c r="S470" s="84"/>
      <c r="T470" s="84"/>
      <c r="U470" s="84"/>
      <c r="V470" s="84"/>
      <c r="W470" s="84"/>
      <c r="X470" s="84"/>
      <c r="Y470" s="84"/>
      <c r="Z470" s="84"/>
      <c r="AA470" s="771"/>
      <c r="AB470" s="84"/>
      <c r="AC470" s="84"/>
      <c r="AD470" s="84"/>
      <c r="AE470" s="84"/>
      <c r="AF470" s="84"/>
      <c r="AG470" s="84"/>
      <c r="AH470" s="84"/>
      <c r="AI470" s="84"/>
      <c r="AJ470" s="84"/>
      <c r="AK470" s="84"/>
      <c r="AL470" s="84"/>
      <c r="AM470" s="771"/>
      <c r="AN470" s="84"/>
      <c r="AO470" s="84"/>
      <c r="AP470" s="84"/>
      <c r="AQ470" s="84"/>
      <c r="AR470" s="84"/>
      <c r="AS470" s="84"/>
      <c r="AT470" s="84"/>
      <c r="AU470" s="84"/>
      <c r="AV470" s="84"/>
      <c r="AW470" s="84"/>
      <c r="AX470" s="84"/>
      <c r="AY470" s="771"/>
      <c r="AZ470" s="84"/>
      <c r="BA470" s="84"/>
      <c r="BB470" s="84"/>
      <c r="BC470" s="84"/>
      <c r="BD470" s="84"/>
      <c r="BE470" s="84"/>
      <c r="BF470" s="84"/>
      <c r="BG470" s="84"/>
      <c r="BH470" s="84"/>
      <c r="BI470" s="84"/>
      <c r="BJ470" s="84"/>
      <c r="BK470" s="771"/>
      <c r="BL470" s="84"/>
      <c r="BM470" s="84"/>
      <c r="BN470" s="84"/>
      <c r="BO470" s="84"/>
      <c r="BP470" s="84"/>
      <c r="BQ470" s="84"/>
      <c r="BR470" s="84"/>
      <c r="BS470" s="84"/>
      <c r="BT470" s="84"/>
      <c r="BU470" s="84"/>
      <c r="BV470" s="84"/>
      <c r="BW470" s="771"/>
      <c r="BX470" s="84"/>
      <c r="BY470" s="84"/>
      <c r="BZ470" s="84"/>
      <c r="CA470" s="84"/>
      <c r="CB470" s="84"/>
      <c r="CC470" s="84"/>
      <c r="CD470" s="84"/>
      <c r="CE470" s="84"/>
      <c r="CF470" s="84"/>
      <c r="CG470" s="84"/>
      <c r="CH470" s="84"/>
      <c r="CI470" s="771"/>
      <c r="CJ470" s="791"/>
      <c r="CK470" s="791"/>
      <c r="CL470" s="791"/>
      <c r="CM470" s="791"/>
      <c r="CN470" s="791"/>
      <c r="CO470" s="791"/>
      <c r="CP470" s="791"/>
      <c r="CQ470" s="791"/>
      <c r="CR470" s="791"/>
      <c r="CS470" s="791"/>
      <c r="CT470" s="791"/>
      <c r="CU470" s="793"/>
      <c r="CV470" s="791"/>
      <c r="CW470" s="791"/>
      <c r="CX470" s="791"/>
      <c r="CY470" s="791"/>
      <c r="CZ470" s="791"/>
      <c r="DA470" s="791"/>
      <c r="DB470" s="791"/>
      <c r="DC470" s="791"/>
      <c r="DD470" s="791"/>
      <c r="DE470" s="791"/>
      <c r="DF470" s="791"/>
      <c r="DG470" s="793"/>
    </row>
    <row r="471" spans="1:111" ht="16">
      <c r="A471" s="209"/>
      <c r="B471" s="331"/>
      <c r="C471" s="1115"/>
      <c r="D471" s="84"/>
      <c r="E471" s="84"/>
      <c r="F471" s="84"/>
      <c r="G471" s="84"/>
      <c r="H471" s="84"/>
      <c r="I471" s="84"/>
      <c r="J471" s="84"/>
      <c r="K471" s="84"/>
      <c r="L471" s="84"/>
      <c r="M471" s="84"/>
      <c r="N471" s="84"/>
      <c r="O471" s="84"/>
      <c r="P471" s="84"/>
      <c r="Q471" s="84"/>
      <c r="R471" s="84"/>
      <c r="S471" s="84"/>
      <c r="T471" s="84"/>
      <c r="U471" s="84"/>
      <c r="V471" s="84"/>
      <c r="W471" s="84"/>
      <c r="X471" s="84"/>
      <c r="Y471" s="84"/>
      <c r="Z471" s="84"/>
      <c r="AA471" s="771"/>
      <c r="AB471" s="84"/>
      <c r="AC471" s="84"/>
      <c r="AD471" s="84"/>
      <c r="AE471" s="84"/>
      <c r="AF471" s="84"/>
      <c r="AG471" s="84"/>
      <c r="AH471" s="84"/>
      <c r="AI471" s="84"/>
      <c r="AJ471" s="84"/>
      <c r="AK471" s="84"/>
      <c r="AL471" s="84"/>
      <c r="AM471" s="771"/>
      <c r="AN471" s="84"/>
      <c r="AO471" s="84"/>
      <c r="AP471" s="84"/>
      <c r="AQ471" s="84"/>
      <c r="AR471" s="84"/>
      <c r="AS471" s="84"/>
      <c r="AT471" s="84"/>
      <c r="AU471" s="84"/>
      <c r="AV471" s="84"/>
      <c r="AW471" s="84"/>
      <c r="AX471" s="84"/>
      <c r="AY471" s="771"/>
      <c r="AZ471" s="84"/>
      <c r="BA471" s="84"/>
      <c r="BB471" s="84"/>
      <c r="BC471" s="84"/>
      <c r="BD471" s="84"/>
      <c r="BE471" s="84"/>
      <c r="BF471" s="84"/>
      <c r="BG471" s="84"/>
      <c r="BH471" s="84"/>
      <c r="BI471" s="84"/>
      <c r="BJ471" s="84"/>
      <c r="BK471" s="771"/>
      <c r="BL471" s="84"/>
      <c r="BM471" s="84"/>
      <c r="BN471" s="84"/>
      <c r="BO471" s="84"/>
      <c r="BP471" s="84"/>
      <c r="BQ471" s="84"/>
      <c r="BR471" s="84"/>
      <c r="BS471" s="84"/>
      <c r="BT471" s="84"/>
      <c r="BU471" s="84"/>
      <c r="BV471" s="84"/>
      <c r="BW471" s="771"/>
      <c r="BX471" s="84"/>
      <c r="BY471" s="84"/>
      <c r="BZ471" s="84"/>
      <c r="CA471" s="84"/>
      <c r="CB471" s="84"/>
      <c r="CC471" s="84"/>
      <c r="CD471" s="84"/>
      <c r="CE471" s="84"/>
      <c r="CF471" s="84"/>
      <c r="CG471" s="84"/>
      <c r="CH471" s="84"/>
      <c r="CI471" s="771"/>
      <c r="CJ471" s="791"/>
      <c r="CK471" s="791"/>
      <c r="CL471" s="791"/>
      <c r="CM471" s="791"/>
      <c r="CN471" s="791"/>
      <c r="CO471" s="791"/>
      <c r="CP471" s="791"/>
      <c r="CQ471" s="791"/>
      <c r="CR471" s="791"/>
      <c r="CS471" s="791"/>
      <c r="CT471" s="791"/>
      <c r="CU471" s="793"/>
      <c r="CV471" s="791"/>
      <c r="CW471" s="791"/>
      <c r="CX471" s="791"/>
      <c r="CY471" s="791"/>
      <c r="CZ471" s="791"/>
      <c r="DA471" s="791"/>
      <c r="DB471" s="791"/>
      <c r="DC471" s="791"/>
      <c r="DD471" s="791"/>
      <c r="DE471" s="791"/>
      <c r="DF471" s="791"/>
      <c r="DG471" s="793"/>
    </row>
    <row r="472" spans="1:111" ht="16">
      <c r="A472" s="209"/>
      <c r="B472" s="331"/>
      <c r="C472" s="1115"/>
      <c r="D472" s="84"/>
      <c r="E472" s="84"/>
      <c r="F472" s="84"/>
      <c r="G472" s="84"/>
      <c r="H472" s="84"/>
      <c r="I472" s="84"/>
      <c r="J472" s="84"/>
      <c r="K472" s="84"/>
      <c r="L472" s="84"/>
      <c r="M472" s="84"/>
      <c r="N472" s="84"/>
      <c r="O472" s="84"/>
      <c r="P472" s="84"/>
      <c r="Q472" s="84"/>
      <c r="R472" s="84"/>
      <c r="S472" s="84"/>
      <c r="T472" s="84"/>
      <c r="U472" s="84"/>
      <c r="V472" s="84"/>
      <c r="W472" s="84"/>
      <c r="X472" s="84"/>
      <c r="Y472" s="84"/>
      <c r="Z472" s="84"/>
      <c r="AA472" s="771"/>
      <c r="AB472" s="84"/>
      <c r="AC472" s="84"/>
      <c r="AD472" s="84"/>
      <c r="AE472" s="84"/>
      <c r="AF472" s="84"/>
      <c r="AG472" s="84"/>
      <c r="AH472" s="84"/>
      <c r="AI472" s="84"/>
      <c r="AJ472" s="84"/>
      <c r="AK472" s="84"/>
      <c r="AL472" s="84"/>
      <c r="AM472" s="771"/>
      <c r="AN472" s="84"/>
      <c r="AO472" s="84"/>
      <c r="AP472" s="84"/>
      <c r="AQ472" s="84"/>
      <c r="AR472" s="84"/>
      <c r="AS472" s="84"/>
      <c r="AT472" s="84"/>
      <c r="AU472" s="84"/>
      <c r="AV472" s="84"/>
      <c r="AW472" s="84"/>
      <c r="AX472" s="84"/>
      <c r="AY472" s="771"/>
      <c r="AZ472" s="84"/>
      <c r="BA472" s="84"/>
      <c r="BB472" s="84"/>
      <c r="BC472" s="84"/>
      <c r="BD472" s="84"/>
      <c r="BE472" s="84"/>
      <c r="BF472" s="84"/>
      <c r="BG472" s="84"/>
      <c r="BH472" s="84"/>
      <c r="BI472" s="84"/>
      <c r="BJ472" s="84"/>
      <c r="BK472" s="771"/>
      <c r="BL472" s="84"/>
      <c r="BM472" s="84"/>
      <c r="BN472" s="84"/>
      <c r="BO472" s="84"/>
      <c r="BP472" s="84"/>
      <c r="BQ472" s="84"/>
      <c r="BR472" s="84"/>
      <c r="BS472" s="84"/>
      <c r="BT472" s="84"/>
      <c r="BU472" s="84"/>
      <c r="BV472" s="84"/>
      <c r="BW472" s="771"/>
      <c r="BX472" s="84"/>
      <c r="BY472" s="84"/>
      <c r="BZ472" s="84"/>
      <c r="CA472" s="84"/>
      <c r="CB472" s="84"/>
      <c r="CC472" s="84"/>
      <c r="CD472" s="84"/>
      <c r="CE472" s="84"/>
      <c r="CF472" s="84"/>
      <c r="CG472" s="84"/>
      <c r="CH472" s="84"/>
      <c r="CI472" s="771"/>
      <c r="CJ472" s="791"/>
      <c r="CK472" s="791"/>
      <c r="CL472" s="791"/>
      <c r="CM472" s="791"/>
      <c r="CN472" s="791"/>
      <c r="CO472" s="791"/>
      <c r="CP472" s="791"/>
      <c r="CQ472" s="791"/>
      <c r="CR472" s="791"/>
      <c r="CS472" s="791"/>
      <c r="CT472" s="791"/>
      <c r="CU472" s="793"/>
      <c r="CV472" s="791"/>
      <c r="CW472" s="791"/>
      <c r="CX472" s="791"/>
      <c r="CY472" s="791"/>
      <c r="CZ472" s="791"/>
      <c r="DA472" s="791"/>
      <c r="DB472" s="791"/>
      <c r="DC472" s="791"/>
      <c r="DD472" s="791"/>
      <c r="DE472" s="791"/>
      <c r="DF472" s="791"/>
      <c r="DG472" s="793"/>
    </row>
    <row r="473" spans="1:111" ht="16">
      <c r="A473" s="209"/>
      <c r="B473" s="331"/>
      <c r="C473" s="1115"/>
      <c r="D473" s="84"/>
      <c r="E473" s="84"/>
      <c r="F473" s="84"/>
      <c r="G473" s="84"/>
      <c r="H473" s="84"/>
      <c r="I473" s="84"/>
      <c r="J473" s="84"/>
      <c r="K473" s="84"/>
      <c r="L473" s="84"/>
      <c r="M473" s="84"/>
      <c r="N473" s="84"/>
      <c r="O473" s="84"/>
      <c r="P473" s="84"/>
      <c r="Q473" s="84"/>
      <c r="R473" s="84"/>
      <c r="S473" s="84"/>
      <c r="T473" s="84"/>
      <c r="U473" s="84"/>
      <c r="V473" s="84"/>
      <c r="W473" s="84"/>
      <c r="X473" s="84"/>
      <c r="Y473" s="84"/>
      <c r="Z473" s="84"/>
      <c r="AA473" s="771"/>
      <c r="AB473" s="84"/>
      <c r="AC473" s="84"/>
      <c r="AD473" s="84"/>
      <c r="AE473" s="84"/>
      <c r="AF473" s="84"/>
      <c r="AG473" s="84"/>
      <c r="AH473" s="84"/>
      <c r="AI473" s="84"/>
      <c r="AJ473" s="84"/>
      <c r="AK473" s="84"/>
      <c r="AL473" s="84"/>
      <c r="AM473" s="771"/>
      <c r="AN473" s="84"/>
      <c r="AO473" s="84"/>
      <c r="AP473" s="84"/>
      <c r="AQ473" s="84"/>
      <c r="AR473" s="84"/>
      <c r="AS473" s="84"/>
      <c r="AT473" s="84"/>
      <c r="AU473" s="84"/>
      <c r="AV473" s="84"/>
      <c r="AW473" s="84"/>
      <c r="AX473" s="84"/>
      <c r="AY473" s="771"/>
      <c r="AZ473" s="84"/>
      <c r="BA473" s="84"/>
      <c r="BB473" s="84"/>
      <c r="BC473" s="84"/>
      <c r="BD473" s="84"/>
      <c r="BE473" s="84"/>
      <c r="BF473" s="84"/>
      <c r="BG473" s="84"/>
      <c r="BH473" s="84"/>
      <c r="BI473" s="84"/>
      <c r="BJ473" s="84"/>
      <c r="BK473" s="771"/>
      <c r="BL473" s="84"/>
      <c r="BM473" s="84"/>
      <c r="BN473" s="84"/>
      <c r="BO473" s="84"/>
      <c r="BP473" s="84"/>
      <c r="BQ473" s="84"/>
      <c r="BR473" s="84"/>
      <c r="BS473" s="84"/>
      <c r="BT473" s="84"/>
      <c r="BU473" s="84"/>
      <c r="BV473" s="84"/>
      <c r="BW473" s="771"/>
      <c r="BX473" s="84"/>
      <c r="BY473" s="84"/>
      <c r="BZ473" s="84"/>
      <c r="CA473" s="84"/>
      <c r="CB473" s="84"/>
      <c r="CC473" s="84"/>
      <c r="CD473" s="84"/>
      <c r="CE473" s="84"/>
      <c r="CF473" s="84"/>
      <c r="CG473" s="84"/>
      <c r="CH473" s="84"/>
      <c r="CI473" s="771"/>
      <c r="CJ473" s="791"/>
      <c r="CK473" s="791"/>
      <c r="CL473" s="791"/>
      <c r="CM473" s="791"/>
      <c r="CN473" s="791"/>
      <c r="CO473" s="791"/>
      <c r="CP473" s="791"/>
      <c r="CQ473" s="791"/>
      <c r="CR473" s="791"/>
      <c r="CS473" s="791"/>
      <c r="CT473" s="791"/>
      <c r="CU473" s="793"/>
      <c r="CV473" s="791"/>
      <c r="CW473" s="791"/>
      <c r="CX473" s="791"/>
      <c r="CY473" s="791"/>
      <c r="CZ473" s="791"/>
      <c r="DA473" s="791"/>
      <c r="DB473" s="791"/>
      <c r="DC473" s="791"/>
      <c r="DD473" s="791"/>
      <c r="DE473" s="791"/>
      <c r="DF473" s="791"/>
      <c r="DG473" s="793"/>
    </row>
    <row r="474" spans="1:111" ht="16">
      <c r="A474" s="209"/>
      <c r="B474" s="331"/>
      <c r="C474" s="1115"/>
      <c r="D474" s="84"/>
      <c r="E474" s="84"/>
      <c r="F474" s="84"/>
      <c r="G474" s="84"/>
      <c r="H474" s="84"/>
      <c r="I474" s="84"/>
      <c r="J474" s="84"/>
      <c r="K474" s="84"/>
      <c r="L474" s="84"/>
      <c r="M474" s="84"/>
      <c r="N474" s="84"/>
      <c r="O474" s="84"/>
      <c r="P474" s="84"/>
      <c r="Q474" s="84"/>
      <c r="R474" s="84"/>
      <c r="S474" s="84"/>
      <c r="T474" s="84"/>
      <c r="U474" s="84"/>
      <c r="V474" s="84"/>
      <c r="W474" s="84"/>
      <c r="X474" s="84"/>
      <c r="Y474" s="84"/>
      <c r="Z474" s="84"/>
      <c r="AA474" s="771"/>
      <c r="AB474" s="84"/>
      <c r="AC474" s="84"/>
      <c r="AD474" s="84"/>
      <c r="AE474" s="84"/>
      <c r="AF474" s="84"/>
      <c r="AG474" s="84"/>
      <c r="AH474" s="84"/>
      <c r="AI474" s="84"/>
      <c r="AJ474" s="84"/>
      <c r="AK474" s="84"/>
      <c r="AL474" s="84"/>
      <c r="AM474" s="771"/>
      <c r="AN474" s="84"/>
      <c r="AO474" s="84"/>
      <c r="AP474" s="84"/>
      <c r="AQ474" s="84"/>
      <c r="AR474" s="84"/>
      <c r="AS474" s="84"/>
      <c r="AT474" s="84"/>
      <c r="AU474" s="84"/>
      <c r="AV474" s="84"/>
      <c r="AW474" s="84"/>
      <c r="AX474" s="84"/>
      <c r="AY474" s="771"/>
      <c r="AZ474" s="84"/>
      <c r="BA474" s="84"/>
      <c r="BB474" s="84"/>
      <c r="BC474" s="84"/>
      <c r="BD474" s="84"/>
      <c r="BE474" s="84"/>
      <c r="BF474" s="84"/>
      <c r="BG474" s="84"/>
      <c r="BH474" s="84"/>
      <c r="BI474" s="84"/>
      <c r="BJ474" s="84"/>
      <c r="BK474" s="771"/>
      <c r="BL474" s="84"/>
      <c r="BM474" s="84"/>
      <c r="BN474" s="84"/>
      <c r="BO474" s="84"/>
      <c r="BP474" s="84"/>
      <c r="BQ474" s="84"/>
      <c r="BR474" s="84"/>
      <c r="BS474" s="84"/>
      <c r="BT474" s="84"/>
      <c r="BU474" s="84"/>
      <c r="BV474" s="84"/>
      <c r="BW474" s="771"/>
      <c r="BX474" s="84"/>
      <c r="BY474" s="84"/>
      <c r="BZ474" s="84"/>
      <c r="CA474" s="84"/>
      <c r="CB474" s="84"/>
      <c r="CC474" s="84"/>
      <c r="CD474" s="84"/>
      <c r="CE474" s="84"/>
      <c r="CF474" s="84"/>
      <c r="CG474" s="84"/>
      <c r="CH474" s="84"/>
      <c r="CI474" s="771"/>
      <c r="CJ474" s="791"/>
      <c r="CK474" s="791"/>
      <c r="CL474" s="791"/>
      <c r="CM474" s="791"/>
      <c r="CN474" s="791"/>
      <c r="CO474" s="791"/>
      <c r="CP474" s="791"/>
      <c r="CQ474" s="791"/>
      <c r="CR474" s="791"/>
      <c r="CS474" s="791"/>
      <c r="CT474" s="791"/>
      <c r="CU474" s="793"/>
      <c r="CV474" s="791"/>
      <c r="CW474" s="791"/>
      <c r="CX474" s="791"/>
      <c r="CY474" s="791"/>
      <c r="CZ474" s="791"/>
      <c r="DA474" s="791"/>
      <c r="DB474" s="791"/>
      <c r="DC474" s="791"/>
      <c r="DD474" s="791"/>
      <c r="DE474" s="791"/>
      <c r="DF474" s="791"/>
      <c r="DG474" s="793"/>
    </row>
    <row r="475" spans="1:111" ht="16">
      <c r="A475" s="209"/>
      <c r="B475" s="331"/>
      <c r="C475" s="1115"/>
      <c r="D475" s="84"/>
      <c r="E475" s="84"/>
      <c r="F475" s="84"/>
      <c r="G475" s="84"/>
      <c r="H475" s="84"/>
      <c r="I475" s="84"/>
      <c r="J475" s="84"/>
      <c r="K475" s="84"/>
      <c r="L475" s="84"/>
      <c r="M475" s="84"/>
      <c r="N475" s="84"/>
      <c r="O475" s="84"/>
      <c r="P475" s="84"/>
      <c r="Q475" s="84"/>
      <c r="R475" s="84"/>
      <c r="S475" s="84"/>
      <c r="T475" s="84"/>
      <c r="U475" s="84"/>
      <c r="V475" s="84"/>
      <c r="W475" s="84"/>
      <c r="X475" s="84"/>
      <c r="Y475" s="84"/>
      <c r="Z475" s="84"/>
      <c r="AA475" s="771"/>
      <c r="AB475" s="84"/>
      <c r="AC475" s="84"/>
      <c r="AD475" s="84"/>
      <c r="AE475" s="84"/>
      <c r="AF475" s="84"/>
      <c r="AG475" s="84"/>
      <c r="AH475" s="84"/>
      <c r="AI475" s="84"/>
      <c r="AJ475" s="84"/>
      <c r="AK475" s="84"/>
      <c r="AL475" s="84"/>
      <c r="AM475" s="771"/>
      <c r="AN475" s="84"/>
      <c r="AO475" s="84"/>
      <c r="AP475" s="84"/>
      <c r="AQ475" s="84"/>
      <c r="AR475" s="84"/>
      <c r="AS475" s="84"/>
      <c r="AT475" s="84"/>
      <c r="AU475" s="84"/>
      <c r="AV475" s="84"/>
      <c r="AW475" s="84"/>
      <c r="AX475" s="84"/>
      <c r="AY475" s="771"/>
      <c r="AZ475" s="84"/>
      <c r="BA475" s="84"/>
      <c r="BB475" s="84"/>
      <c r="BC475" s="84"/>
      <c r="BD475" s="84"/>
      <c r="BE475" s="84"/>
      <c r="BF475" s="84"/>
      <c r="BG475" s="84"/>
      <c r="BH475" s="84"/>
      <c r="BI475" s="84"/>
      <c r="BJ475" s="84"/>
      <c r="BK475" s="771"/>
      <c r="BL475" s="84"/>
      <c r="BM475" s="84"/>
      <c r="BN475" s="84"/>
      <c r="BO475" s="84"/>
      <c r="BP475" s="84"/>
      <c r="BQ475" s="84"/>
      <c r="BR475" s="84"/>
      <c r="BS475" s="84"/>
      <c r="BT475" s="84"/>
      <c r="BU475" s="84"/>
      <c r="BV475" s="84"/>
      <c r="BW475" s="771"/>
      <c r="BX475" s="84"/>
      <c r="BY475" s="84"/>
      <c r="BZ475" s="84"/>
      <c r="CA475" s="84"/>
      <c r="CB475" s="84"/>
      <c r="CC475" s="84"/>
      <c r="CD475" s="84"/>
      <c r="CE475" s="84"/>
      <c r="CF475" s="84"/>
      <c r="CG475" s="84"/>
      <c r="CH475" s="84"/>
      <c r="CI475" s="771"/>
      <c r="CJ475" s="791"/>
      <c r="CK475" s="791"/>
      <c r="CL475" s="791"/>
      <c r="CM475" s="791"/>
      <c r="CN475" s="791"/>
      <c r="CO475" s="791"/>
      <c r="CP475" s="791"/>
      <c r="CQ475" s="791"/>
      <c r="CR475" s="791"/>
      <c r="CS475" s="791"/>
      <c r="CT475" s="791"/>
      <c r="CU475" s="793"/>
      <c r="CV475" s="791"/>
      <c r="CW475" s="791"/>
      <c r="CX475" s="791"/>
      <c r="CY475" s="791"/>
      <c r="CZ475" s="791"/>
      <c r="DA475" s="791"/>
      <c r="DB475" s="791"/>
      <c r="DC475" s="791"/>
      <c r="DD475" s="791"/>
      <c r="DE475" s="791"/>
      <c r="DF475" s="791"/>
      <c r="DG475" s="793"/>
    </row>
    <row r="476" spans="1:111" ht="16">
      <c r="A476" s="209"/>
      <c r="B476" s="331"/>
      <c r="C476" s="1115"/>
      <c r="D476" s="84"/>
      <c r="E476" s="84"/>
      <c r="F476" s="84"/>
      <c r="G476" s="84"/>
      <c r="H476" s="84"/>
      <c r="I476" s="84"/>
      <c r="J476" s="84"/>
      <c r="K476" s="84"/>
      <c r="L476" s="84"/>
      <c r="M476" s="84"/>
      <c r="N476" s="84"/>
      <c r="O476" s="84"/>
      <c r="P476" s="84"/>
      <c r="Q476" s="84"/>
      <c r="R476" s="84"/>
      <c r="S476" s="84"/>
      <c r="T476" s="84"/>
      <c r="U476" s="84"/>
      <c r="V476" s="84"/>
      <c r="W476" s="84"/>
      <c r="X476" s="84"/>
      <c r="Y476" s="84"/>
      <c r="Z476" s="84"/>
      <c r="AA476" s="771"/>
      <c r="AB476" s="84"/>
      <c r="AC476" s="84"/>
      <c r="AD476" s="84"/>
      <c r="AE476" s="84"/>
      <c r="AF476" s="84"/>
      <c r="AG476" s="84"/>
      <c r="AH476" s="84"/>
      <c r="AI476" s="84"/>
      <c r="AJ476" s="84"/>
      <c r="AK476" s="84"/>
      <c r="AL476" s="84"/>
      <c r="AM476" s="771"/>
      <c r="AN476" s="84"/>
      <c r="AO476" s="84"/>
      <c r="AP476" s="84"/>
      <c r="AQ476" s="84"/>
      <c r="AR476" s="84"/>
      <c r="AS476" s="84"/>
      <c r="AT476" s="84"/>
      <c r="AU476" s="84"/>
      <c r="AV476" s="84"/>
      <c r="AW476" s="84"/>
      <c r="AX476" s="84"/>
      <c r="AY476" s="771"/>
      <c r="AZ476" s="84"/>
      <c r="BA476" s="84"/>
      <c r="BB476" s="84"/>
      <c r="BC476" s="84"/>
      <c r="BD476" s="84"/>
      <c r="BE476" s="84"/>
      <c r="BF476" s="84"/>
      <c r="BG476" s="84"/>
      <c r="BH476" s="84"/>
      <c r="BI476" s="84"/>
      <c r="BJ476" s="84"/>
      <c r="BK476" s="771"/>
      <c r="BL476" s="84"/>
      <c r="BM476" s="84"/>
      <c r="BN476" s="84"/>
      <c r="BO476" s="84"/>
      <c r="BP476" s="84"/>
      <c r="BQ476" s="84"/>
      <c r="BR476" s="84"/>
      <c r="BS476" s="84"/>
      <c r="BT476" s="84"/>
      <c r="BU476" s="84"/>
      <c r="BV476" s="84"/>
      <c r="BW476" s="771"/>
      <c r="BX476" s="84"/>
      <c r="BY476" s="84"/>
      <c r="BZ476" s="84"/>
      <c r="CA476" s="84"/>
      <c r="CB476" s="84"/>
      <c r="CC476" s="84"/>
      <c r="CD476" s="84"/>
      <c r="CE476" s="84"/>
      <c r="CF476" s="84"/>
      <c r="CG476" s="84"/>
      <c r="CH476" s="84"/>
      <c r="CI476" s="771"/>
      <c r="CJ476" s="791"/>
      <c r="CK476" s="791"/>
      <c r="CL476" s="791"/>
      <c r="CM476" s="791"/>
      <c r="CN476" s="791"/>
      <c r="CO476" s="791"/>
      <c r="CP476" s="791"/>
      <c r="CQ476" s="791"/>
      <c r="CR476" s="791"/>
      <c r="CS476" s="791"/>
      <c r="CT476" s="791"/>
      <c r="CU476" s="793"/>
      <c r="CV476" s="791"/>
      <c r="CW476" s="791"/>
      <c r="CX476" s="791"/>
      <c r="CY476" s="791"/>
      <c r="CZ476" s="791"/>
      <c r="DA476" s="791"/>
      <c r="DB476" s="791"/>
      <c r="DC476" s="791"/>
      <c r="DD476" s="791"/>
      <c r="DE476" s="791"/>
      <c r="DF476" s="791"/>
      <c r="DG476" s="793"/>
    </row>
    <row r="477" spans="1:111" ht="16">
      <c r="A477" s="209"/>
      <c r="B477" s="331"/>
      <c r="C477" s="1115"/>
      <c r="D477" s="84"/>
      <c r="E477" s="84"/>
      <c r="F477" s="84"/>
      <c r="G477" s="84"/>
      <c r="H477" s="84"/>
      <c r="I477" s="84"/>
      <c r="J477" s="84"/>
      <c r="K477" s="84"/>
      <c r="L477" s="84"/>
      <c r="M477" s="84"/>
      <c r="N477" s="84"/>
      <c r="O477" s="84"/>
      <c r="P477" s="84"/>
      <c r="Q477" s="84"/>
      <c r="R477" s="84"/>
      <c r="S477" s="84"/>
      <c r="T477" s="84"/>
      <c r="U477" s="84"/>
      <c r="V477" s="84"/>
      <c r="W477" s="84"/>
      <c r="X477" s="84"/>
      <c r="Y477" s="84"/>
      <c r="Z477" s="84"/>
      <c r="AA477" s="771"/>
      <c r="AB477" s="84"/>
      <c r="AC477" s="84"/>
      <c r="AD477" s="84"/>
      <c r="AE477" s="84"/>
      <c r="AF477" s="84"/>
      <c r="AG477" s="84"/>
      <c r="AH477" s="84"/>
      <c r="AI477" s="84"/>
      <c r="AJ477" s="84"/>
      <c r="AK477" s="84"/>
      <c r="AL477" s="84"/>
      <c r="AM477" s="771"/>
      <c r="AN477" s="84"/>
      <c r="AO477" s="84"/>
      <c r="AP477" s="84"/>
      <c r="AQ477" s="84"/>
      <c r="AR477" s="84"/>
      <c r="AS477" s="84"/>
      <c r="AT477" s="84"/>
      <c r="AU477" s="84"/>
      <c r="AV477" s="84"/>
      <c r="AW477" s="84"/>
      <c r="AX477" s="84"/>
      <c r="AY477" s="771"/>
      <c r="AZ477" s="84"/>
      <c r="BA477" s="84"/>
      <c r="BB477" s="84"/>
      <c r="BC477" s="84"/>
      <c r="BD477" s="84"/>
      <c r="BE477" s="84"/>
      <c r="BF477" s="84"/>
      <c r="BG477" s="84"/>
      <c r="BH477" s="84"/>
      <c r="BI477" s="84"/>
      <c r="BJ477" s="84"/>
      <c r="BK477" s="771"/>
      <c r="BL477" s="84"/>
      <c r="BM477" s="84"/>
      <c r="BN477" s="84"/>
      <c r="BO477" s="84"/>
      <c r="BP477" s="84"/>
      <c r="BQ477" s="84"/>
      <c r="BR477" s="84"/>
      <c r="BS477" s="84"/>
      <c r="BT477" s="84"/>
      <c r="BU477" s="84"/>
      <c r="BV477" s="84"/>
      <c r="BW477" s="771"/>
      <c r="BX477" s="84"/>
      <c r="BY477" s="84"/>
      <c r="BZ477" s="84"/>
      <c r="CA477" s="84"/>
      <c r="CB477" s="84"/>
      <c r="CC477" s="84"/>
      <c r="CD477" s="84"/>
      <c r="CE477" s="84"/>
      <c r="CF477" s="84"/>
      <c r="CG477" s="84"/>
      <c r="CH477" s="84"/>
      <c r="CI477" s="771"/>
      <c r="CJ477" s="791"/>
      <c r="CK477" s="791"/>
      <c r="CL477" s="791"/>
      <c r="CM477" s="791"/>
      <c r="CN477" s="791"/>
      <c r="CO477" s="791"/>
      <c r="CP477" s="791"/>
      <c r="CQ477" s="791"/>
      <c r="CR477" s="791"/>
      <c r="CS477" s="791"/>
      <c r="CT477" s="791"/>
      <c r="CU477" s="793"/>
      <c r="CV477" s="791"/>
      <c r="CW477" s="791"/>
      <c r="CX477" s="791"/>
      <c r="CY477" s="791"/>
      <c r="CZ477" s="791"/>
      <c r="DA477" s="791"/>
      <c r="DB477" s="791"/>
      <c r="DC477" s="791"/>
      <c r="DD477" s="791"/>
      <c r="DE477" s="791"/>
      <c r="DF477" s="791"/>
      <c r="DG477" s="793"/>
    </row>
    <row r="478" spans="1:111" ht="16">
      <c r="A478" s="209"/>
      <c r="B478" s="331"/>
      <c r="C478" s="1115"/>
      <c r="D478" s="84"/>
      <c r="E478" s="84"/>
      <c r="F478" s="84"/>
      <c r="G478" s="84"/>
      <c r="H478" s="84"/>
      <c r="I478" s="84"/>
      <c r="J478" s="84"/>
      <c r="K478" s="84"/>
      <c r="L478" s="84"/>
      <c r="M478" s="84"/>
      <c r="N478" s="84"/>
      <c r="O478" s="84"/>
      <c r="P478" s="84"/>
      <c r="Q478" s="84"/>
      <c r="R478" s="84"/>
      <c r="S478" s="84"/>
      <c r="T478" s="84"/>
      <c r="U478" s="84"/>
      <c r="V478" s="84"/>
      <c r="W478" s="84"/>
      <c r="X478" s="84"/>
      <c r="Y478" s="84"/>
      <c r="Z478" s="84"/>
      <c r="AA478" s="771"/>
      <c r="AB478" s="84"/>
      <c r="AC478" s="84"/>
      <c r="AD478" s="84"/>
      <c r="AE478" s="84"/>
      <c r="AF478" s="84"/>
      <c r="AG478" s="84"/>
      <c r="AH478" s="84"/>
      <c r="AI478" s="84"/>
      <c r="AJ478" s="84"/>
      <c r="AK478" s="84"/>
      <c r="AL478" s="84"/>
      <c r="AM478" s="771"/>
      <c r="AN478" s="84"/>
      <c r="AO478" s="84"/>
      <c r="AP478" s="84"/>
      <c r="AQ478" s="84"/>
      <c r="AR478" s="84"/>
      <c r="AS478" s="84"/>
      <c r="AT478" s="84"/>
      <c r="AU478" s="84"/>
      <c r="AV478" s="84"/>
      <c r="AW478" s="84"/>
      <c r="AX478" s="84"/>
      <c r="AY478" s="771"/>
      <c r="AZ478" s="84"/>
      <c r="BA478" s="84"/>
      <c r="BB478" s="84"/>
      <c r="BC478" s="84"/>
      <c r="BD478" s="84"/>
      <c r="BE478" s="84"/>
      <c r="BF478" s="84"/>
      <c r="BG478" s="84"/>
      <c r="BH478" s="84"/>
      <c r="BI478" s="84"/>
      <c r="BJ478" s="84"/>
      <c r="BK478" s="771"/>
      <c r="BL478" s="84"/>
      <c r="BM478" s="84"/>
      <c r="BN478" s="84"/>
      <c r="BO478" s="84"/>
      <c r="BP478" s="84"/>
      <c r="BQ478" s="84"/>
      <c r="BR478" s="84"/>
      <c r="BS478" s="84"/>
      <c r="BT478" s="84"/>
      <c r="BU478" s="84"/>
      <c r="BV478" s="84"/>
      <c r="BW478" s="771"/>
      <c r="BX478" s="84"/>
      <c r="BY478" s="84"/>
      <c r="BZ478" s="84"/>
      <c r="CA478" s="84"/>
      <c r="CB478" s="84"/>
      <c r="CC478" s="84"/>
      <c r="CD478" s="84"/>
      <c r="CE478" s="84"/>
      <c r="CF478" s="84"/>
      <c r="CG478" s="84"/>
      <c r="CH478" s="84"/>
      <c r="CI478" s="771"/>
      <c r="CJ478" s="791"/>
      <c r="CK478" s="791"/>
      <c r="CL478" s="791"/>
      <c r="CM478" s="791"/>
      <c r="CN478" s="791"/>
      <c r="CO478" s="791"/>
      <c r="CP478" s="791"/>
      <c r="CQ478" s="791"/>
      <c r="CR478" s="791"/>
      <c r="CS478" s="791"/>
      <c r="CT478" s="791"/>
      <c r="CU478" s="793"/>
      <c r="CV478" s="791"/>
      <c r="CW478" s="791"/>
      <c r="CX478" s="791"/>
      <c r="CY478" s="791"/>
      <c r="CZ478" s="791"/>
      <c r="DA478" s="791"/>
      <c r="DB478" s="791"/>
      <c r="DC478" s="791"/>
      <c r="DD478" s="791"/>
      <c r="DE478" s="791"/>
      <c r="DF478" s="791"/>
      <c r="DG478" s="793"/>
    </row>
    <row r="479" spans="1:111" ht="16">
      <c r="A479" s="209"/>
      <c r="B479" s="331"/>
      <c r="C479" s="1115"/>
      <c r="D479" s="84"/>
      <c r="E479" s="84"/>
      <c r="F479" s="84"/>
      <c r="G479" s="84"/>
      <c r="H479" s="84"/>
      <c r="I479" s="84"/>
      <c r="J479" s="84"/>
      <c r="K479" s="84"/>
      <c r="L479" s="84"/>
      <c r="M479" s="84"/>
      <c r="N479" s="84"/>
      <c r="O479" s="84"/>
      <c r="P479" s="84"/>
      <c r="Q479" s="84"/>
      <c r="R479" s="84"/>
      <c r="S479" s="84"/>
      <c r="T479" s="84"/>
      <c r="U479" s="84"/>
      <c r="V479" s="84"/>
      <c r="W479" s="84"/>
      <c r="X479" s="84"/>
      <c r="Y479" s="84"/>
      <c r="Z479" s="84"/>
      <c r="AA479" s="771"/>
      <c r="AB479" s="84"/>
      <c r="AC479" s="84"/>
      <c r="AD479" s="84"/>
      <c r="AE479" s="84"/>
      <c r="AF479" s="84"/>
      <c r="AG479" s="84"/>
      <c r="AH479" s="84"/>
      <c r="AI479" s="84"/>
      <c r="AJ479" s="84"/>
      <c r="AK479" s="84"/>
      <c r="AL479" s="84"/>
      <c r="AM479" s="771"/>
      <c r="AN479" s="84"/>
      <c r="AO479" s="84"/>
      <c r="AP479" s="84"/>
      <c r="AQ479" s="84"/>
      <c r="AR479" s="84"/>
      <c r="AS479" s="84"/>
      <c r="AT479" s="84"/>
      <c r="AU479" s="84"/>
      <c r="AV479" s="84"/>
      <c r="AW479" s="84"/>
      <c r="AX479" s="84"/>
      <c r="AY479" s="771"/>
      <c r="AZ479" s="84"/>
      <c r="BA479" s="84"/>
      <c r="BB479" s="84"/>
      <c r="BC479" s="84"/>
      <c r="BD479" s="84"/>
      <c r="BE479" s="84"/>
      <c r="BF479" s="84"/>
      <c r="BG479" s="84"/>
      <c r="BH479" s="84"/>
      <c r="BI479" s="84"/>
      <c r="BJ479" s="84"/>
      <c r="BK479" s="771"/>
      <c r="BL479" s="84"/>
      <c r="BM479" s="84"/>
      <c r="BN479" s="84"/>
      <c r="BO479" s="84"/>
      <c r="BP479" s="84"/>
      <c r="BQ479" s="84"/>
      <c r="BR479" s="84"/>
      <c r="BS479" s="84"/>
      <c r="BT479" s="84"/>
      <c r="BU479" s="84"/>
      <c r="BV479" s="84"/>
      <c r="BW479" s="771"/>
      <c r="BX479" s="84"/>
      <c r="BY479" s="84"/>
      <c r="BZ479" s="84"/>
      <c r="CA479" s="84"/>
      <c r="CB479" s="84"/>
      <c r="CC479" s="84"/>
      <c r="CD479" s="84"/>
      <c r="CE479" s="84"/>
      <c r="CF479" s="84"/>
      <c r="CG479" s="84"/>
      <c r="CH479" s="84"/>
      <c r="CI479" s="771"/>
      <c r="CJ479" s="791"/>
      <c r="CK479" s="791"/>
      <c r="CL479" s="791"/>
      <c r="CM479" s="791"/>
      <c r="CN479" s="791"/>
      <c r="CO479" s="791"/>
      <c r="CP479" s="791"/>
      <c r="CQ479" s="791"/>
      <c r="CR479" s="791"/>
      <c r="CS479" s="791"/>
      <c r="CT479" s="791"/>
      <c r="CU479" s="793"/>
      <c r="CV479" s="791"/>
      <c r="CW479" s="791"/>
      <c r="CX479" s="791"/>
      <c r="CY479" s="791"/>
      <c r="CZ479" s="791"/>
      <c r="DA479" s="791"/>
      <c r="DB479" s="791"/>
      <c r="DC479" s="791"/>
      <c r="DD479" s="791"/>
      <c r="DE479" s="791"/>
      <c r="DF479" s="791"/>
      <c r="DG479" s="793"/>
    </row>
    <row r="480" spans="1:111" ht="16">
      <c r="A480" s="209"/>
      <c r="B480" s="331"/>
      <c r="C480" s="1115"/>
      <c r="D480" s="84"/>
      <c r="E480" s="84"/>
      <c r="F480" s="84"/>
      <c r="G480" s="84"/>
      <c r="H480" s="84"/>
      <c r="I480" s="84"/>
      <c r="J480" s="84"/>
      <c r="K480" s="84"/>
      <c r="L480" s="84"/>
      <c r="M480" s="84"/>
      <c r="N480" s="84"/>
      <c r="O480" s="84"/>
      <c r="P480" s="84"/>
      <c r="Q480" s="84"/>
      <c r="R480" s="84"/>
      <c r="S480" s="84"/>
      <c r="T480" s="84"/>
      <c r="U480" s="84"/>
      <c r="V480" s="84"/>
      <c r="W480" s="84"/>
      <c r="X480" s="84"/>
      <c r="Y480" s="84"/>
      <c r="Z480" s="84"/>
      <c r="AA480" s="771"/>
      <c r="AB480" s="84"/>
      <c r="AC480" s="84"/>
      <c r="AD480" s="84"/>
      <c r="AE480" s="84"/>
      <c r="AF480" s="84"/>
      <c r="AG480" s="84"/>
      <c r="AH480" s="84"/>
      <c r="AI480" s="84"/>
      <c r="AJ480" s="84"/>
      <c r="AK480" s="84"/>
      <c r="AL480" s="84"/>
      <c r="AM480" s="771"/>
      <c r="AN480" s="84"/>
      <c r="AO480" s="84"/>
      <c r="AP480" s="84"/>
      <c r="AQ480" s="84"/>
      <c r="AR480" s="84"/>
      <c r="AS480" s="84"/>
      <c r="AT480" s="84"/>
      <c r="AU480" s="84"/>
      <c r="AV480" s="84"/>
      <c r="AW480" s="84"/>
      <c r="AX480" s="84"/>
      <c r="AY480" s="771"/>
      <c r="AZ480" s="84"/>
      <c r="BA480" s="84"/>
      <c r="BB480" s="84"/>
      <c r="BC480" s="84"/>
      <c r="BD480" s="84"/>
      <c r="BE480" s="84"/>
      <c r="BF480" s="84"/>
      <c r="BG480" s="84"/>
      <c r="BH480" s="84"/>
      <c r="BI480" s="84"/>
      <c r="BJ480" s="84"/>
      <c r="BK480" s="771"/>
      <c r="BL480" s="84"/>
      <c r="BM480" s="84"/>
      <c r="BN480" s="84"/>
      <c r="BO480" s="84"/>
      <c r="BP480" s="84"/>
      <c r="BQ480" s="84"/>
      <c r="BR480" s="84"/>
      <c r="BS480" s="84"/>
      <c r="BT480" s="84"/>
      <c r="BU480" s="84"/>
      <c r="BV480" s="84"/>
      <c r="BW480" s="771"/>
      <c r="BX480" s="84"/>
      <c r="BY480" s="84"/>
      <c r="BZ480" s="84"/>
      <c r="CA480" s="84"/>
      <c r="CB480" s="84"/>
      <c r="CC480" s="84"/>
      <c r="CD480" s="84"/>
      <c r="CE480" s="84"/>
      <c r="CF480" s="84"/>
      <c r="CG480" s="84"/>
      <c r="CH480" s="84"/>
      <c r="CI480" s="771"/>
      <c r="CJ480" s="791"/>
      <c r="CK480" s="791"/>
      <c r="CL480" s="791"/>
      <c r="CM480" s="791"/>
      <c r="CN480" s="791"/>
      <c r="CO480" s="791"/>
      <c r="CP480" s="791"/>
      <c r="CQ480" s="791"/>
      <c r="CR480" s="791"/>
      <c r="CS480" s="791"/>
      <c r="CT480" s="791"/>
      <c r="CU480" s="793"/>
      <c r="CV480" s="791"/>
      <c r="CW480" s="791"/>
      <c r="CX480" s="791"/>
      <c r="CY480" s="791"/>
      <c r="CZ480" s="791"/>
      <c r="DA480" s="791"/>
      <c r="DB480" s="791"/>
      <c r="DC480" s="791"/>
      <c r="DD480" s="791"/>
      <c r="DE480" s="791"/>
      <c r="DF480" s="791"/>
      <c r="DG480" s="793"/>
    </row>
    <row r="481" spans="1:111" ht="16">
      <c r="A481" s="209"/>
      <c r="B481" s="331"/>
      <c r="C481" s="1115"/>
      <c r="D481" s="84"/>
      <c r="E481" s="84"/>
      <c r="F481" s="84"/>
      <c r="G481" s="84"/>
      <c r="H481" s="84"/>
      <c r="I481" s="84"/>
      <c r="J481" s="84"/>
      <c r="K481" s="84"/>
      <c r="L481" s="84"/>
      <c r="M481" s="84"/>
      <c r="N481" s="84"/>
      <c r="O481" s="84"/>
      <c r="P481" s="84"/>
      <c r="Q481" s="84"/>
      <c r="R481" s="84"/>
      <c r="S481" s="84"/>
      <c r="T481" s="84"/>
      <c r="U481" s="84"/>
      <c r="V481" s="84"/>
      <c r="W481" s="84"/>
      <c r="X481" s="84"/>
      <c r="Y481" s="84"/>
      <c r="Z481" s="84"/>
      <c r="AA481" s="771"/>
      <c r="AB481" s="84"/>
      <c r="AC481" s="84"/>
      <c r="AD481" s="84"/>
      <c r="AE481" s="84"/>
      <c r="AF481" s="84"/>
      <c r="AG481" s="84"/>
      <c r="AH481" s="84"/>
      <c r="AI481" s="84"/>
      <c r="AJ481" s="84"/>
      <c r="AK481" s="84"/>
      <c r="AL481" s="84"/>
      <c r="AM481" s="771"/>
      <c r="AN481" s="84"/>
      <c r="AO481" s="84"/>
      <c r="AP481" s="84"/>
      <c r="AQ481" s="84"/>
      <c r="AR481" s="84"/>
      <c r="AS481" s="84"/>
      <c r="AT481" s="84"/>
      <c r="AU481" s="84"/>
      <c r="AV481" s="84"/>
      <c r="AW481" s="84"/>
      <c r="AX481" s="84"/>
      <c r="AY481" s="771"/>
      <c r="AZ481" s="84"/>
      <c r="BA481" s="84"/>
      <c r="BB481" s="84"/>
      <c r="BC481" s="84"/>
      <c r="BD481" s="84"/>
      <c r="BE481" s="84"/>
      <c r="BF481" s="84"/>
      <c r="BG481" s="84"/>
      <c r="BH481" s="84"/>
      <c r="BI481" s="84"/>
      <c r="BJ481" s="84"/>
      <c r="BK481" s="771"/>
      <c r="BL481" s="84"/>
      <c r="BM481" s="84"/>
      <c r="BN481" s="84"/>
      <c r="BO481" s="84"/>
      <c r="BP481" s="84"/>
      <c r="BQ481" s="84"/>
      <c r="BR481" s="84"/>
      <c r="BS481" s="84"/>
      <c r="BT481" s="84"/>
      <c r="BU481" s="84"/>
      <c r="BV481" s="84"/>
      <c r="BW481" s="771"/>
      <c r="BX481" s="84"/>
      <c r="BY481" s="84"/>
      <c r="BZ481" s="84"/>
      <c r="CA481" s="84"/>
      <c r="CB481" s="84"/>
      <c r="CC481" s="84"/>
      <c r="CD481" s="84"/>
      <c r="CE481" s="84"/>
      <c r="CF481" s="84"/>
      <c r="CG481" s="84"/>
      <c r="CH481" s="84"/>
      <c r="CI481" s="771"/>
      <c r="CJ481" s="791"/>
      <c r="CK481" s="791"/>
      <c r="CL481" s="791"/>
      <c r="CM481" s="791"/>
      <c r="CN481" s="791"/>
      <c r="CO481" s="791"/>
      <c r="CP481" s="791"/>
      <c r="CQ481" s="791"/>
      <c r="CR481" s="791"/>
      <c r="CS481" s="791"/>
      <c r="CT481" s="791"/>
      <c r="CU481" s="793"/>
      <c r="CV481" s="791"/>
      <c r="CW481" s="791"/>
      <c r="CX481" s="791"/>
      <c r="CY481" s="791"/>
      <c r="CZ481" s="791"/>
      <c r="DA481" s="791"/>
      <c r="DB481" s="791"/>
      <c r="DC481" s="791"/>
      <c r="DD481" s="791"/>
      <c r="DE481" s="791"/>
      <c r="DF481" s="791"/>
      <c r="DG481" s="793"/>
    </row>
    <row r="482" spans="1:111" ht="16">
      <c r="A482" s="209"/>
      <c r="B482" s="331"/>
      <c r="C482" s="1115"/>
      <c r="D482" s="84"/>
      <c r="E482" s="84"/>
      <c r="F482" s="84"/>
      <c r="G482" s="84"/>
      <c r="H482" s="84"/>
      <c r="I482" s="84"/>
      <c r="J482" s="84"/>
      <c r="K482" s="84"/>
      <c r="L482" s="84"/>
      <c r="M482" s="84"/>
      <c r="N482" s="84"/>
      <c r="O482" s="84"/>
      <c r="P482" s="84"/>
      <c r="Q482" s="84"/>
      <c r="R482" s="84"/>
      <c r="S482" s="84"/>
      <c r="T482" s="84"/>
      <c r="U482" s="84"/>
      <c r="V482" s="84"/>
      <c r="W482" s="84"/>
      <c r="X482" s="84"/>
      <c r="Y482" s="84"/>
      <c r="Z482" s="84"/>
      <c r="AA482" s="771"/>
      <c r="AB482" s="84"/>
      <c r="AC482" s="84"/>
      <c r="AD482" s="84"/>
      <c r="AE482" s="84"/>
      <c r="AF482" s="84"/>
      <c r="AG482" s="84"/>
      <c r="AH482" s="84"/>
      <c r="AI482" s="84"/>
      <c r="AJ482" s="84"/>
      <c r="AK482" s="84"/>
      <c r="AL482" s="84"/>
      <c r="AM482" s="771"/>
      <c r="AN482" s="84"/>
      <c r="AO482" s="84"/>
      <c r="AP482" s="84"/>
      <c r="AQ482" s="84"/>
      <c r="AR482" s="84"/>
      <c r="AS482" s="84"/>
      <c r="AT482" s="84"/>
      <c r="AU482" s="84"/>
      <c r="AV482" s="84"/>
      <c r="AW482" s="84"/>
      <c r="AX482" s="84"/>
      <c r="AY482" s="771"/>
      <c r="AZ482" s="84"/>
      <c r="BA482" s="84"/>
      <c r="BB482" s="84"/>
      <c r="BC482" s="84"/>
      <c r="BD482" s="84"/>
      <c r="BE482" s="84"/>
      <c r="BF482" s="84"/>
      <c r="BG482" s="84"/>
      <c r="BH482" s="84"/>
      <c r="BI482" s="84"/>
      <c r="BJ482" s="84"/>
      <c r="BK482" s="771"/>
      <c r="BL482" s="84"/>
      <c r="BM482" s="84"/>
      <c r="BN482" s="84"/>
      <c r="BO482" s="84"/>
      <c r="BP482" s="84"/>
      <c r="BQ482" s="84"/>
      <c r="BR482" s="84"/>
      <c r="BS482" s="84"/>
      <c r="BT482" s="84"/>
      <c r="BU482" s="84"/>
      <c r="BV482" s="84"/>
      <c r="BW482" s="771"/>
      <c r="BX482" s="84"/>
      <c r="BY482" s="84"/>
      <c r="BZ482" s="84"/>
      <c r="CA482" s="84"/>
      <c r="CB482" s="84"/>
      <c r="CC482" s="84"/>
      <c r="CD482" s="84"/>
      <c r="CE482" s="84"/>
      <c r="CF482" s="84"/>
      <c r="CG482" s="84"/>
      <c r="CH482" s="84"/>
      <c r="CI482" s="771"/>
      <c r="CJ482" s="791"/>
      <c r="CK482" s="791"/>
      <c r="CL482" s="791"/>
      <c r="CM482" s="791"/>
      <c r="CN482" s="791"/>
      <c r="CO482" s="791"/>
      <c r="CP482" s="791"/>
      <c r="CQ482" s="791"/>
      <c r="CR482" s="791"/>
      <c r="CS482" s="791"/>
      <c r="CT482" s="791"/>
      <c r="CU482" s="793"/>
      <c r="CV482" s="791"/>
      <c r="CW482" s="791"/>
      <c r="CX482" s="791"/>
      <c r="CY482" s="791"/>
      <c r="CZ482" s="791"/>
      <c r="DA482" s="791"/>
      <c r="DB482" s="791"/>
      <c r="DC482" s="791"/>
      <c r="DD482" s="791"/>
      <c r="DE482" s="791"/>
      <c r="DF482" s="791"/>
      <c r="DG482" s="793"/>
    </row>
    <row r="483" spans="1:111" ht="16">
      <c r="A483" s="209"/>
      <c r="B483" s="331"/>
      <c r="C483" s="1115"/>
      <c r="D483" s="84"/>
      <c r="E483" s="84"/>
      <c r="F483" s="84"/>
      <c r="G483" s="84"/>
      <c r="H483" s="84"/>
      <c r="I483" s="84"/>
      <c r="J483" s="84"/>
      <c r="K483" s="84"/>
      <c r="L483" s="84"/>
      <c r="M483" s="84"/>
      <c r="N483" s="84"/>
      <c r="O483" s="84"/>
      <c r="P483" s="84"/>
      <c r="Q483" s="84"/>
      <c r="R483" s="84"/>
      <c r="S483" s="84"/>
      <c r="T483" s="84"/>
      <c r="U483" s="84"/>
      <c r="V483" s="84"/>
      <c r="W483" s="84"/>
      <c r="X483" s="84"/>
      <c r="Y483" s="84"/>
      <c r="Z483" s="84"/>
      <c r="AA483" s="771"/>
      <c r="AB483" s="84"/>
      <c r="AC483" s="84"/>
      <c r="AD483" s="84"/>
      <c r="AE483" s="84"/>
      <c r="AF483" s="84"/>
      <c r="AG483" s="84"/>
      <c r="AH483" s="84"/>
      <c r="AI483" s="84"/>
      <c r="AJ483" s="84"/>
      <c r="AK483" s="84"/>
      <c r="AL483" s="84"/>
      <c r="AM483" s="771"/>
      <c r="AN483" s="84"/>
      <c r="AO483" s="84"/>
      <c r="AP483" s="84"/>
      <c r="AQ483" s="84"/>
      <c r="AR483" s="84"/>
      <c r="AS483" s="84"/>
      <c r="AT483" s="84"/>
      <c r="AU483" s="84"/>
      <c r="AV483" s="84"/>
      <c r="AW483" s="84"/>
      <c r="AX483" s="84"/>
      <c r="AY483" s="771"/>
      <c r="AZ483" s="84"/>
      <c r="BA483" s="84"/>
      <c r="BB483" s="84"/>
      <c r="BC483" s="84"/>
      <c r="BD483" s="84"/>
      <c r="BE483" s="84"/>
      <c r="BF483" s="84"/>
      <c r="BG483" s="84"/>
      <c r="BH483" s="84"/>
      <c r="BI483" s="84"/>
      <c r="BJ483" s="84"/>
      <c r="BK483" s="771"/>
      <c r="BL483" s="84"/>
      <c r="BM483" s="84"/>
      <c r="BN483" s="84"/>
      <c r="BO483" s="84"/>
      <c r="BP483" s="84"/>
      <c r="BQ483" s="84"/>
      <c r="BR483" s="84"/>
      <c r="BS483" s="84"/>
      <c r="BT483" s="84"/>
      <c r="BU483" s="84"/>
      <c r="BV483" s="84"/>
      <c r="BW483" s="771"/>
      <c r="BX483" s="84"/>
      <c r="BY483" s="84"/>
      <c r="BZ483" s="84"/>
      <c r="CA483" s="84"/>
      <c r="CB483" s="84"/>
      <c r="CC483" s="84"/>
      <c r="CD483" s="84"/>
      <c r="CE483" s="84"/>
      <c r="CF483" s="84"/>
      <c r="CG483" s="84"/>
      <c r="CH483" s="84"/>
      <c r="CI483" s="771"/>
      <c r="CJ483" s="791"/>
      <c r="CK483" s="791"/>
      <c r="CL483" s="791"/>
      <c r="CM483" s="791"/>
      <c r="CN483" s="791"/>
      <c r="CO483" s="791"/>
      <c r="CP483" s="791"/>
      <c r="CQ483" s="791"/>
      <c r="CR483" s="791"/>
      <c r="CS483" s="791"/>
      <c r="CT483" s="791"/>
      <c r="CU483" s="793"/>
      <c r="CV483" s="791"/>
      <c r="CW483" s="791"/>
      <c r="CX483" s="791"/>
      <c r="CY483" s="791"/>
      <c r="CZ483" s="791"/>
      <c r="DA483" s="791"/>
      <c r="DB483" s="791"/>
      <c r="DC483" s="791"/>
      <c r="DD483" s="791"/>
      <c r="DE483" s="791"/>
      <c r="DF483" s="791"/>
      <c r="DG483" s="793"/>
    </row>
    <row r="484" spans="1:111" ht="16">
      <c r="A484" s="209"/>
      <c r="B484" s="331"/>
      <c r="C484" s="1115"/>
      <c r="D484" s="84"/>
      <c r="E484" s="84"/>
      <c r="F484" s="84"/>
      <c r="G484" s="84"/>
      <c r="H484" s="84"/>
      <c r="I484" s="84"/>
      <c r="J484" s="84"/>
      <c r="K484" s="84"/>
      <c r="L484" s="84"/>
      <c r="M484" s="84"/>
      <c r="N484" s="84"/>
      <c r="O484" s="84"/>
      <c r="P484" s="84"/>
      <c r="Q484" s="84"/>
      <c r="R484" s="84"/>
      <c r="S484" s="84"/>
      <c r="T484" s="84"/>
      <c r="U484" s="84"/>
      <c r="V484" s="84"/>
      <c r="W484" s="84"/>
      <c r="X484" s="84"/>
      <c r="Y484" s="84"/>
      <c r="Z484" s="84"/>
      <c r="AA484" s="771"/>
      <c r="AB484" s="84"/>
      <c r="AC484" s="84"/>
      <c r="AD484" s="84"/>
      <c r="AE484" s="84"/>
      <c r="AF484" s="84"/>
      <c r="AG484" s="84"/>
      <c r="AH484" s="84"/>
      <c r="AI484" s="84"/>
      <c r="AJ484" s="84"/>
      <c r="AK484" s="84"/>
      <c r="AL484" s="84"/>
      <c r="AM484" s="771"/>
      <c r="AN484" s="84"/>
      <c r="AO484" s="84"/>
      <c r="AP484" s="84"/>
      <c r="AQ484" s="84"/>
      <c r="AR484" s="84"/>
      <c r="AS484" s="84"/>
      <c r="AT484" s="84"/>
      <c r="AU484" s="84"/>
      <c r="AV484" s="84"/>
      <c r="AW484" s="84"/>
      <c r="AX484" s="84"/>
      <c r="AY484" s="771"/>
      <c r="AZ484" s="84"/>
      <c r="BA484" s="84"/>
      <c r="BB484" s="84"/>
      <c r="BC484" s="84"/>
      <c r="BD484" s="84"/>
      <c r="BE484" s="84"/>
      <c r="BF484" s="84"/>
      <c r="BG484" s="84"/>
      <c r="BH484" s="84"/>
      <c r="BI484" s="84"/>
      <c r="BJ484" s="84"/>
      <c r="BK484" s="771"/>
      <c r="BL484" s="84"/>
      <c r="BM484" s="84"/>
      <c r="BN484" s="84"/>
      <c r="BO484" s="84"/>
      <c r="BP484" s="84"/>
      <c r="BQ484" s="84"/>
      <c r="BR484" s="84"/>
      <c r="BS484" s="84"/>
      <c r="BT484" s="84"/>
      <c r="BU484" s="84"/>
      <c r="BV484" s="84"/>
      <c r="BW484" s="771"/>
      <c r="BX484" s="84"/>
      <c r="BY484" s="84"/>
      <c r="BZ484" s="84"/>
      <c r="CA484" s="84"/>
      <c r="CB484" s="84"/>
      <c r="CC484" s="84"/>
      <c r="CD484" s="84"/>
      <c r="CE484" s="84"/>
      <c r="CF484" s="84"/>
      <c r="CG484" s="84"/>
      <c r="CH484" s="84"/>
      <c r="CI484" s="771"/>
      <c r="CJ484" s="791"/>
      <c r="CK484" s="791"/>
      <c r="CL484" s="791"/>
      <c r="CM484" s="791"/>
      <c r="CN484" s="791"/>
      <c r="CO484" s="791"/>
      <c r="CP484" s="791"/>
      <c r="CQ484" s="791"/>
      <c r="CR484" s="791"/>
      <c r="CS484" s="791"/>
      <c r="CT484" s="791"/>
      <c r="CU484" s="793"/>
      <c r="CV484" s="791"/>
      <c r="CW484" s="791"/>
      <c r="CX484" s="791"/>
      <c r="CY484" s="791"/>
      <c r="CZ484" s="791"/>
      <c r="DA484" s="791"/>
      <c r="DB484" s="791"/>
      <c r="DC484" s="791"/>
      <c r="DD484" s="791"/>
      <c r="DE484" s="791"/>
      <c r="DF484" s="791"/>
      <c r="DG484" s="793"/>
    </row>
    <row r="485" spans="1:111" ht="16">
      <c r="A485" s="209"/>
      <c r="B485" s="331"/>
      <c r="C485" s="1115"/>
      <c r="D485" s="84"/>
      <c r="E485" s="84"/>
      <c r="F485" s="84"/>
      <c r="G485" s="84"/>
      <c r="H485" s="84"/>
      <c r="I485" s="84"/>
      <c r="J485" s="84"/>
      <c r="K485" s="84"/>
      <c r="L485" s="84"/>
      <c r="M485" s="84"/>
      <c r="N485" s="84"/>
      <c r="O485" s="84"/>
      <c r="P485" s="84"/>
      <c r="Q485" s="84"/>
      <c r="R485" s="84"/>
      <c r="S485" s="84"/>
      <c r="T485" s="84"/>
      <c r="U485" s="84"/>
      <c r="V485" s="84"/>
      <c r="W485" s="84"/>
      <c r="X485" s="84"/>
      <c r="Y485" s="84"/>
      <c r="Z485" s="84"/>
      <c r="AA485" s="771"/>
      <c r="AB485" s="84"/>
      <c r="AC485" s="84"/>
      <c r="AD485" s="84"/>
      <c r="AE485" s="84"/>
      <c r="AF485" s="84"/>
      <c r="AG485" s="84"/>
      <c r="AH485" s="84"/>
      <c r="AI485" s="84"/>
      <c r="AJ485" s="84"/>
      <c r="AK485" s="84"/>
      <c r="AL485" s="84"/>
      <c r="AM485" s="771"/>
      <c r="AN485" s="84"/>
      <c r="AO485" s="84"/>
      <c r="AP485" s="84"/>
      <c r="AQ485" s="84"/>
      <c r="AR485" s="84"/>
      <c r="AS485" s="84"/>
      <c r="AT485" s="84"/>
      <c r="AU485" s="84"/>
      <c r="AV485" s="84"/>
      <c r="AW485" s="84"/>
      <c r="AX485" s="84"/>
      <c r="AY485" s="771"/>
      <c r="AZ485" s="84"/>
      <c r="BA485" s="84"/>
      <c r="BB485" s="84"/>
      <c r="BC485" s="84"/>
      <c r="BD485" s="84"/>
      <c r="BE485" s="84"/>
      <c r="BF485" s="84"/>
      <c r="BG485" s="84"/>
      <c r="BH485" s="84"/>
      <c r="BI485" s="84"/>
      <c r="BJ485" s="84"/>
      <c r="BK485" s="771"/>
      <c r="BL485" s="84"/>
      <c r="BM485" s="84"/>
      <c r="BN485" s="84"/>
      <c r="BO485" s="84"/>
      <c r="BP485" s="84"/>
      <c r="BQ485" s="84"/>
      <c r="BR485" s="84"/>
      <c r="BS485" s="84"/>
      <c r="BT485" s="84"/>
      <c r="BU485" s="84"/>
      <c r="BV485" s="84"/>
      <c r="BW485" s="771"/>
      <c r="BX485" s="84"/>
      <c r="BY485" s="84"/>
      <c r="BZ485" s="84"/>
      <c r="CA485" s="84"/>
      <c r="CB485" s="84"/>
      <c r="CC485" s="84"/>
      <c r="CD485" s="84"/>
      <c r="CE485" s="84"/>
      <c r="CF485" s="84"/>
      <c r="CG485" s="84"/>
      <c r="CH485" s="84"/>
      <c r="CI485" s="771"/>
      <c r="CJ485" s="791"/>
      <c r="CK485" s="791"/>
      <c r="CL485" s="791"/>
      <c r="CM485" s="791"/>
      <c r="CN485" s="791"/>
      <c r="CO485" s="791"/>
      <c r="CP485" s="791"/>
      <c r="CQ485" s="791"/>
      <c r="CR485" s="791"/>
      <c r="CS485" s="791"/>
      <c r="CT485" s="791"/>
      <c r="CU485" s="793"/>
      <c r="CV485" s="791"/>
      <c r="CW485" s="791"/>
      <c r="CX485" s="791"/>
      <c r="CY485" s="791"/>
      <c r="CZ485" s="791"/>
      <c r="DA485" s="791"/>
      <c r="DB485" s="791"/>
      <c r="DC485" s="791"/>
      <c r="DD485" s="791"/>
      <c r="DE485" s="791"/>
      <c r="DF485" s="791"/>
      <c r="DG485" s="793"/>
    </row>
    <row r="486" spans="1:111" ht="16">
      <c r="A486" s="209"/>
      <c r="B486" s="331"/>
      <c r="C486" s="1115"/>
      <c r="D486" s="84"/>
      <c r="E486" s="84"/>
      <c r="F486" s="84"/>
      <c r="G486" s="84"/>
      <c r="H486" s="84"/>
      <c r="I486" s="84"/>
      <c r="J486" s="84"/>
      <c r="K486" s="84"/>
      <c r="L486" s="84"/>
      <c r="M486" s="84"/>
      <c r="N486" s="84"/>
      <c r="O486" s="84"/>
      <c r="P486" s="84"/>
      <c r="Q486" s="84"/>
      <c r="R486" s="84"/>
      <c r="S486" s="84"/>
      <c r="T486" s="84"/>
      <c r="U486" s="84"/>
      <c r="V486" s="84"/>
      <c r="W486" s="84"/>
      <c r="X486" s="84"/>
      <c r="Y486" s="84"/>
      <c r="Z486" s="84"/>
      <c r="AA486" s="771"/>
      <c r="AB486" s="84"/>
      <c r="AC486" s="84"/>
      <c r="AD486" s="84"/>
      <c r="AE486" s="84"/>
      <c r="AF486" s="84"/>
      <c r="AG486" s="84"/>
      <c r="AH486" s="84"/>
      <c r="AI486" s="84"/>
      <c r="AJ486" s="84"/>
      <c r="AK486" s="84"/>
      <c r="AL486" s="84"/>
      <c r="AM486" s="771"/>
      <c r="AN486" s="84"/>
      <c r="AO486" s="84"/>
      <c r="AP486" s="84"/>
      <c r="AQ486" s="84"/>
      <c r="AR486" s="84"/>
      <c r="AS486" s="84"/>
      <c r="AT486" s="84"/>
      <c r="AU486" s="84"/>
      <c r="AV486" s="84"/>
      <c r="AW486" s="84"/>
      <c r="AX486" s="84"/>
      <c r="AY486" s="771"/>
      <c r="AZ486" s="84"/>
      <c r="BA486" s="84"/>
      <c r="BB486" s="84"/>
      <c r="BC486" s="84"/>
      <c r="BD486" s="84"/>
      <c r="BE486" s="84"/>
      <c r="BF486" s="84"/>
      <c r="BG486" s="84"/>
      <c r="BH486" s="84"/>
      <c r="BI486" s="84"/>
      <c r="BJ486" s="84"/>
      <c r="BK486" s="771"/>
      <c r="BL486" s="84"/>
      <c r="BM486" s="84"/>
      <c r="BN486" s="84"/>
      <c r="BO486" s="84"/>
      <c r="BP486" s="84"/>
      <c r="BQ486" s="84"/>
      <c r="BR486" s="84"/>
      <c r="BS486" s="84"/>
      <c r="BT486" s="84"/>
      <c r="BU486" s="84"/>
      <c r="BV486" s="84"/>
      <c r="BW486" s="771"/>
      <c r="BX486" s="84"/>
      <c r="BY486" s="84"/>
      <c r="BZ486" s="84"/>
      <c r="CA486" s="84"/>
      <c r="CB486" s="84"/>
      <c r="CC486" s="84"/>
      <c r="CD486" s="84"/>
      <c r="CE486" s="84"/>
      <c r="CF486" s="84"/>
      <c r="CG486" s="84"/>
      <c r="CH486" s="84"/>
      <c r="CI486" s="771"/>
      <c r="CJ486" s="791"/>
      <c r="CK486" s="791"/>
      <c r="CL486" s="791"/>
      <c r="CM486" s="791"/>
      <c r="CN486" s="791"/>
      <c r="CO486" s="791"/>
      <c r="CP486" s="791"/>
      <c r="CQ486" s="791"/>
      <c r="CR486" s="791"/>
      <c r="CS486" s="791"/>
      <c r="CT486" s="791"/>
      <c r="CU486" s="793"/>
      <c r="CV486" s="791"/>
      <c r="CW486" s="791"/>
      <c r="CX486" s="791"/>
      <c r="CY486" s="791"/>
      <c r="CZ486" s="791"/>
      <c r="DA486" s="791"/>
      <c r="DB486" s="791"/>
      <c r="DC486" s="791"/>
      <c r="DD486" s="791"/>
      <c r="DE486" s="791"/>
      <c r="DF486" s="791"/>
      <c r="DG486" s="793"/>
    </row>
    <row r="487" spans="1:111" ht="16">
      <c r="A487" s="209"/>
      <c r="B487" s="331"/>
      <c r="C487" s="1115"/>
      <c r="D487" s="84"/>
      <c r="E487" s="84"/>
      <c r="F487" s="84"/>
      <c r="G487" s="84"/>
      <c r="H487" s="84"/>
      <c r="I487" s="84"/>
      <c r="J487" s="84"/>
      <c r="K487" s="84"/>
      <c r="L487" s="84"/>
      <c r="M487" s="84"/>
      <c r="N487" s="84"/>
      <c r="O487" s="84"/>
      <c r="P487" s="84"/>
      <c r="Q487" s="84"/>
      <c r="R487" s="84"/>
      <c r="S487" s="84"/>
      <c r="T487" s="84"/>
      <c r="U487" s="84"/>
      <c r="V487" s="84"/>
      <c r="W487" s="84"/>
      <c r="X487" s="84"/>
      <c r="Y487" s="84"/>
      <c r="Z487" s="84"/>
      <c r="AA487" s="771"/>
      <c r="AB487" s="84"/>
      <c r="AC487" s="84"/>
      <c r="AD487" s="84"/>
      <c r="AE487" s="84"/>
      <c r="AF487" s="84"/>
      <c r="AG487" s="84"/>
      <c r="AH487" s="84"/>
      <c r="AI487" s="84"/>
      <c r="AJ487" s="84"/>
      <c r="AK487" s="84"/>
      <c r="AL487" s="84"/>
      <c r="AM487" s="771"/>
      <c r="AN487" s="84"/>
      <c r="AO487" s="84"/>
      <c r="AP487" s="84"/>
      <c r="AQ487" s="84"/>
      <c r="AR487" s="84"/>
      <c r="AS487" s="84"/>
      <c r="AT487" s="84"/>
      <c r="AU487" s="84"/>
      <c r="AV487" s="84"/>
      <c r="AW487" s="84"/>
      <c r="AX487" s="84"/>
      <c r="AY487" s="771"/>
      <c r="AZ487" s="84"/>
      <c r="BA487" s="84"/>
      <c r="BB487" s="84"/>
      <c r="BC487" s="84"/>
      <c r="BD487" s="84"/>
      <c r="BE487" s="84"/>
      <c r="BF487" s="84"/>
      <c r="BG487" s="84"/>
      <c r="BH487" s="84"/>
      <c r="BI487" s="84"/>
      <c r="BJ487" s="84"/>
      <c r="BK487" s="771"/>
      <c r="BL487" s="84"/>
      <c r="BM487" s="84"/>
      <c r="BN487" s="84"/>
      <c r="BO487" s="84"/>
      <c r="BP487" s="84"/>
      <c r="BQ487" s="84"/>
      <c r="BR487" s="84"/>
      <c r="BS487" s="84"/>
      <c r="BT487" s="84"/>
      <c r="BU487" s="84"/>
      <c r="BV487" s="84"/>
      <c r="BW487" s="771"/>
      <c r="BX487" s="84"/>
      <c r="BY487" s="84"/>
      <c r="BZ487" s="84"/>
      <c r="CA487" s="84"/>
      <c r="CB487" s="84"/>
      <c r="CC487" s="84"/>
      <c r="CD487" s="84"/>
      <c r="CE487" s="84"/>
      <c r="CF487" s="84"/>
      <c r="CG487" s="84"/>
      <c r="CH487" s="84"/>
      <c r="CI487" s="771"/>
      <c r="CJ487" s="791"/>
      <c r="CK487" s="791"/>
      <c r="CL487" s="791"/>
      <c r="CM487" s="791"/>
      <c r="CN487" s="791"/>
      <c r="CO487" s="791"/>
      <c r="CP487" s="791"/>
      <c r="CQ487" s="791"/>
      <c r="CR487" s="791"/>
      <c r="CS487" s="791"/>
      <c r="CT487" s="791"/>
      <c r="CU487" s="793"/>
      <c r="CV487" s="791"/>
      <c r="CW487" s="791"/>
      <c r="CX487" s="791"/>
      <c r="CY487" s="791"/>
      <c r="CZ487" s="791"/>
      <c r="DA487" s="791"/>
      <c r="DB487" s="791"/>
      <c r="DC487" s="791"/>
      <c r="DD487" s="791"/>
      <c r="DE487" s="791"/>
      <c r="DF487" s="791"/>
      <c r="DG487" s="793"/>
    </row>
    <row r="488" spans="1:111" ht="16">
      <c r="A488" s="209"/>
      <c r="B488" s="331"/>
      <c r="C488" s="1115"/>
      <c r="D488" s="84"/>
      <c r="E488" s="84"/>
      <c r="F488" s="84"/>
      <c r="G488" s="84"/>
      <c r="H488" s="84"/>
      <c r="I488" s="84"/>
      <c r="J488" s="84"/>
      <c r="K488" s="84"/>
      <c r="L488" s="84"/>
      <c r="M488" s="84"/>
      <c r="N488" s="84"/>
      <c r="O488" s="84"/>
      <c r="P488" s="84"/>
      <c r="Q488" s="84"/>
      <c r="R488" s="84"/>
      <c r="S488" s="84"/>
      <c r="T488" s="84"/>
      <c r="U488" s="84"/>
      <c r="V488" s="84"/>
      <c r="W488" s="84"/>
      <c r="X488" s="84"/>
      <c r="Y488" s="84"/>
      <c r="Z488" s="84"/>
      <c r="AA488" s="771"/>
      <c r="AB488" s="84"/>
      <c r="AC488" s="84"/>
      <c r="AD488" s="84"/>
      <c r="AE488" s="84"/>
      <c r="AF488" s="84"/>
      <c r="AG488" s="84"/>
      <c r="AH488" s="84"/>
      <c r="AI488" s="84"/>
      <c r="AJ488" s="84"/>
      <c r="AK488" s="84"/>
      <c r="AL488" s="84"/>
      <c r="AM488" s="771"/>
      <c r="AN488" s="84"/>
      <c r="AO488" s="84"/>
      <c r="AP488" s="84"/>
      <c r="AQ488" s="84"/>
      <c r="AR488" s="84"/>
      <c r="AS488" s="84"/>
      <c r="AT488" s="84"/>
      <c r="AU488" s="84"/>
      <c r="AV488" s="84"/>
      <c r="AW488" s="84"/>
      <c r="AX488" s="84"/>
      <c r="AY488" s="771"/>
      <c r="AZ488" s="84"/>
      <c r="BA488" s="84"/>
      <c r="BB488" s="84"/>
      <c r="BC488" s="84"/>
      <c r="BD488" s="84"/>
      <c r="BE488" s="84"/>
      <c r="BF488" s="84"/>
      <c r="BG488" s="84"/>
      <c r="BH488" s="84"/>
      <c r="BI488" s="84"/>
      <c r="BJ488" s="84"/>
      <c r="BK488" s="771"/>
      <c r="BL488" s="84"/>
      <c r="BM488" s="84"/>
      <c r="BN488" s="84"/>
      <c r="BO488" s="84"/>
      <c r="BP488" s="84"/>
      <c r="BQ488" s="84"/>
      <c r="BR488" s="84"/>
      <c r="BS488" s="84"/>
      <c r="BT488" s="84"/>
      <c r="BU488" s="84"/>
      <c r="BV488" s="84"/>
      <c r="BW488" s="771"/>
      <c r="BX488" s="84"/>
      <c r="BY488" s="84"/>
      <c r="BZ488" s="84"/>
      <c r="CA488" s="84"/>
      <c r="CB488" s="84"/>
      <c r="CC488" s="84"/>
      <c r="CD488" s="84"/>
      <c r="CE488" s="84"/>
      <c r="CF488" s="84"/>
      <c r="CG488" s="84"/>
      <c r="CH488" s="84"/>
      <c r="CI488" s="771"/>
      <c r="CJ488" s="791"/>
      <c r="CK488" s="791"/>
      <c r="CL488" s="791"/>
      <c r="CM488" s="791"/>
      <c r="CN488" s="791"/>
      <c r="CO488" s="791"/>
      <c r="CP488" s="791"/>
      <c r="CQ488" s="791"/>
      <c r="CR488" s="791"/>
      <c r="CS488" s="791"/>
      <c r="CT488" s="791"/>
      <c r="CU488" s="793"/>
      <c r="CV488" s="791"/>
      <c r="CW488" s="791"/>
      <c r="CX488" s="791"/>
      <c r="CY488" s="791"/>
      <c r="CZ488" s="791"/>
      <c r="DA488" s="791"/>
      <c r="DB488" s="791"/>
      <c r="DC488" s="791"/>
      <c r="DD488" s="791"/>
      <c r="DE488" s="791"/>
      <c r="DF488" s="791"/>
      <c r="DG488" s="793"/>
    </row>
    <row r="489" spans="1:111" ht="16">
      <c r="A489" s="209"/>
      <c r="B489" s="331"/>
      <c r="C489" s="1115"/>
      <c r="D489" s="84"/>
      <c r="E489" s="84"/>
      <c r="F489" s="84"/>
      <c r="G489" s="84"/>
      <c r="H489" s="84"/>
      <c r="I489" s="84"/>
      <c r="J489" s="84"/>
      <c r="K489" s="84"/>
      <c r="L489" s="84"/>
      <c r="M489" s="84"/>
      <c r="N489" s="84"/>
      <c r="O489" s="84"/>
      <c r="P489" s="84"/>
      <c r="Q489" s="84"/>
      <c r="R489" s="84"/>
      <c r="S489" s="84"/>
      <c r="T489" s="84"/>
      <c r="U489" s="84"/>
      <c r="V489" s="84"/>
      <c r="W489" s="84"/>
      <c r="X489" s="84"/>
      <c r="Y489" s="84"/>
      <c r="Z489" s="84"/>
      <c r="AA489" s="771"/>
      <c r="AB489" s="84"/>
      <c r="AC489" s="84"/>
      <c r="AD489" s="84"/>
      <c r="AE489" s="84"/>
      <c r="AF489" s="84"/>
      <c r="AG489" s="84"/>
      <c r="AH489" s="84"/>
      <c r="AI489" s="84"/>
      <c r="AJ489" s="84"/>
      <c r="AK489" s="84"/>
      <c r="AL489" s="84"/>
      <c r="AM489" s="771"/>
      <c r="AN489" s="84"/>
      <c r="AO489" s="84"/>
      <c r="AP489" s="84"/>
      <c r="AQ489" s="84"/>
      <c r="AR489" s="84"/>
      <c r="AS489" s="84"/>
      <c r="AT489" s="84"/>
      <c r="AU489" s="84"/>
      <c r="AV489" s="84"/>
      <c r="AW489" s="84"/>
      <c r="AX489" s="84"/>
      <c r="AY489" s="771"/>
      <c r="AZ489" s="84"/>
      <c r="BA489" s="84"/>
      <c r="BB489" s="84"/>
      <c r="BC489" s="84"/>
      <c r="BD489" s="84"/>
      <c r="BE489" s="84"/>
      <c r="BF489" s="84"/>
      <c r="BG489" s="84"/>
      <c r="BH489" s="84"/>
      <c r="BI489" s="84"/>
      <c r="BJ489" s="84"/>
      <c r="BK489" s="771"/>
      <c r="BL489" s="84"/>
      <c r="BM489" s="84"/>
      <c r="BN489" s="84"/>
      <c r="BO489" s="84"/>
      <c r="BP489" s="84"/>
      <c r="BQ489" s="84"/>
      <c r="BR489" s="84"/>
      <c r="BS489" s="84"/>
      <c r="BT489" s="84"/>
      <c r="BU489" s="84"/>
      <c r="BV489" s="84"/>
      <c r="BW489" s="771"/>
      <c r="BX489" s="84"/>
      <c r="BY489" s="84"/>
      <c r="BZ489" s="84"/>
      <c r="CA489" s="84"/>
      <c r="CB489" s="84"/>
      <c r="CC489" s="84"/>
      <c r="CD489" s="84"/>
      <c r="CE489" s="84"/>
      <c r="CF489" s="84"/>
      <c r="CG489" s="84"/>
      <c r="CH489" s="84"/>
      <c r="CI489" s="771"/>
      <c r="CJ489" s="791"/>
      <c r="CK489" s="791"/>
      <c r="CL489" s="791"/>
      <c r="CM489" s="791"/>
      <c r="CN489" s="791"/>
      <c r="CO489" s="791"/>
      <c r="CP489" s="791"/>
      <c r="CQ489" s="791"/>
      <c r="CR489" s="791"/>
      <c r="CS489" s="791"/>
      <c r="CT489" s="791"/>
      <c r="CU489" s="793"/>
      <c r="CV489" s="791"/>
      <c r="CW489" s="791"/>
      <c r="CX489" s="791"/>
      <c r="CY489" s="791"/>
      <c r="CZ489" s="791"/>
      <c r="DA489" s="791"/>
      <c r="DB489" s="791"/>
      <c r="DC489" s="791"/>
      <c r="DD489" s="791"/>
      <c r="DE489" s="791"/>
      <c r="DF489" s="791"/>
      <c r="DG489" s="793"/>
    </row>
    <row r="490" spans="1:111" ht="16">
      <c r="A490" s="209"/>
      <c r="B490" s="331"/>
      <c r="C490" s="1115"/>
      <c r="D490" s="84"/>
      <c r="E490" s="84"/>
      <c r="F490" s="84"/>
      <c r="G490" s="84"/>
      <c r="H490" s="84"/>
      <c r="I490" s="84"/>
      <c r="J490" s="84"/>
      <c r="K490" s="84"/>
      <c r="L490" s="84"/>
      <c r="M490" s="84"/>
      <c r="N490" s="84"/>
      <c r="O490" s="84"/>
      <c r="P490" s="84"/>
      <c r="Q490" s="84"/>
      <c r="R490" s="84"/>
      <c r="S490" s="84"/>
      <c r="T490" s="84"/>
      <c r="U490" s="84"/>
      <c r="V490" s="84"/>
      <c r="W490" s="84"/>
      <c r="X490" s="84"/>
      <c r="Y490" s="84"/>
      <c r="Z490" s="84"/>
      <c r="AA490" s="771"/>
      <c r="AB490" s="84"/>
      <c r="AC490" s="84"/>
      <c r="AD490" s="84"/>
      <c r="AE490" s="84"/>
      <c r="AF490" s="84"/>
      <c r="AG490" s="84"/>
      <c r="AH490" s="84"/>
      <c r="AI490" s="84"/>
      <c r="AJ490" s="84"/>
      <c r="AK490" s="84"/>
      <c r="AL490" s="84"/>
      <c r="AM490" s="771"/>
      <c r="AN490" s="84"/>
      <c r="AO490" s="84"/>
      <c r="AP490" s="84"/>
      <c r="AQ490" s="84"/>
      <c r="AR490" s="84"/>
      <c r="AS490" s="84"/>
      <c r="AT490" s="84"/>
      <c r="AU490" s="84"/>
      <c r="AV490" s="84"/>
      <c r="AW490" s="84"/>
      <c r="AX490" s="84"/>
      <c r="AY490" s="771"/>
      <c r="AZ490" s="84"/>
      <c r="BA490" s="84"/>
      <c r="BB490" s="84"/>
      <c r="BC490" s="84"/>
      <c r="BD490" s="84"/>
      <c r="BE490" s="84"/>
      <c r="BF490" s="84"/>
      <c r="BG490" s="84"/>
      <c r="BH490" s="84"/>
      <c r="BI490" s="84"/>
      <c r="BJ490" s="84"/>
      <c r="BK490" s="771"/>
      <c r="BL490" s="84"/>
      <c r="BM490" s="84"/>
      <c r="BN490" s="84"/>
      <c r="BO490" s="84"/>
      <c r="BP490" s="84"/>
      <c r="BQ490" s="84"/>
      <c r="BR490" s="84"/>
      <c r="BS490" s="84"/>
      <c r="BT490" s="84"/>
      <c r="BU490" s="84"/>
      <c r="BV490" s="84"/>
      <c r="BW490" s="771"/>
      <c r="BX490" s="84"/>
      <c r="BY490" s="84"/>
      <c r="BZ490" s="84"/>
      <c r="CA490" s="84"/>
      <c r="CB490" s="84"/>
      <c r="CC490" s="84"/>
      <c r="CD490" s="84"/>
      <c r="CE490" s="84"/>
      <c r="CF490" s="84"/>
      <c r="CG490" s="84"/>
      <c r="CH490" s="84"/>
      <c r="CI490" s="771"/>
      <c r="CJ490" s="791"/>
      <c r="CK490" s="791"/>
      <c r="CL490" s="791"/>
      <c r="CM490" s="791"/>
      <c r="CN490" s="791"/>
      <c r="CO490" s="791"/>
      <c r="CP490" s="791"/>
      <c r="CQ490" s="791"/>
      <c r="CR490" s="791"/>
      <c r="CS490" s="791"/>
      <c r="CT490" s="791"/>
      <c r="CU490" s="793"/>
      <c r="CV490" s="791"/>
      <c r="CW490" s="791"/>
      <c r="CX490" s="791"/>
      <c r="CY490" s="791"/>
      <c r="CZ490" s="791"/>
      <c r="DA490" s="791"/>
      <c r="DB490" s="791"/>
      <c r="DC490" s="791"/>
      <c r="DD490" s="791"/>
      <c r="DE490" s="791"/>
      <c r="DF490" s="791"/>
      <c r="DG490" s="793"/>
    </row>
    <row r="491" spans="1:111" ht="16">
      <c r="A491" s="209"/>
      <c r="B491" s="331"/>
      <c r="C491" s="1115"/>
      <c r="D491" s="84"/>
      <c r="E491" s="84"/>
      <c r="F491" s="84"/>
      <c r="G491" s="84"/>
      <c r="H491" s="84"/>
      <c r="I491" s="84"/>
      <c r="J491" s="84"/>
      <c r="K491" s="84"/>
      <c r="L491" s="84"/>
      <c r="M491" s="84"/>
      <c r="N491" s="84"/>
      <c r="O491" s="84"/>
      <c r="P491" s="84"/>
      <c r="Q491" s="84"/>
      <c r="R491" s="84"/>
      <c r="S491" s="84"/>
      <c r="T491" s="84"/>
      <c r="U491" s="84"/>
      <c r="V491" s="84"/>
      <c r="W491" s="84"/>
      <c r="X491" s="84"/>
      <c r="Y491" s="84"/>
      <c r="Z491" s="84"/>
      <c r="AA491" s="771"/>
      <c r="AB491" s="84"/>
      <c r="AC491" s="84"/>
      <c r="AD491" s="84"/>
      <c r="AE491" s="84"/>
      <c r="AF491" s="84"/>
      <c r="AG491" s="84"/>
      <c r="AH491" s="84"/>
      <c r="AI491" s="84"/>
      <c r="AJ491" s="84"/>
      <c r="AK491" s="84"/>
      <c r="AL491" s="84"/>
      <c r="AM491" s="771"/>
      <c r="AN491" s="84"/>
      <c r="AO491" s="84"/>
      <c r="AP491" s="84"/>
      <c r="AQ491" s="84"/>
      <c r="AR491" s="84"/>
      <c r="AS491" s="84"/>
      <c r="AT491" s="84"/>
      <c r="AU491" s="84"/>
      <c r="AV491" s="84"/>
      <c r="AW491" s="84"/>
      <c r="AX491" s="84"/>
      <c r="AY491" s="771"/>
      <c r="AZ491" s="84"/>
      <c r="BA491" s="84"/>
      <c r="BB491" s="84"/>
      <c r="BC491" s="84"/>
      <c r="BD491" s="84"/>
      <c r="BE491" s="84"/>
      <c r="BF491" s="84"/>
      <c r="BG491" s="84"/>
      <c r="BH491" s="84"/>
      <c r="BI491" s="84"/>
      <c r="BJ491" s="84"/>
      <c r="BK491" s="771"/>
      <c r="BL491" s="84"/>
      <c r="BM491" s="84"/>
      <c r="BN491" s="84"/>
      <c r="BO491" s="84"/>
      <c r="BP491" s="84"/>
      <c r="BQ491" s="84"/>
      <c r="BR491" s="84"/>
      <c r="BS491" s="84"/>
      <c r="BT491" s="84"/>
      <c r="BU491" s="84"/>
      <c r="BV491" s="84"/>
      <c r="BW491" s="771"/>
      <c r="BX491" s="84"/>
      <c r="BY491" s="84"/>
      <c r="BZ491" s="84"/>
      <c r="CA491" s="84"/>
      <c r="CB491" s="84"/>
      <c r="CC491" s="84"/>
      <c r="CD491" s="84"/>
      <c r="CE491" s="84"/>
      <c r="CF491" s="84"/>
      <c r="CG491" s="84"/>
      <c r="CH491" s="84"/>
      <c r="CI491" s="771"/>
      <c r="CJ491" s="791"/>
      <c r="CK491" s="791"/>
      <c r="CL491" s="791"/>
      <c r="CM491" s="791"/>
      <c r="CN491" s="791"/>
      <c r="CO491" s="791"/>
      <c r="CP491" s="791"/>
      <c r="CQ491" s="791"/>
      <c r="CR491" s="791"/>
      <c r="CS491" s="791"/>
      <c r="CT491" s="791"/>
      <c r="CU491" s="793"/>
      <c r="CV491" s="791"/>
      <c r="CW491" s="791"/>
      <c r="CX491" s="791"/>
      <c r="CY491" s="791"/>
      <c r="CZ491" s="791"/>
      <c r="DA491" s="791"/>
      <c r="DB491" s="791"/>
      <c r="DC491" s="791"/>
      <c r="DD491" s="791"/>
      <c r="DE491" s="791"/>
      <c r="DF491" s="791"/>
      <c r="DG491" s="793"/>
    </row>
    <row r="492" spans="1:111" ht="16">
      <c r="A492" s="209"/>
      <c r="B492" s="331"/>
      <c r="C492" s="1115"/>
      <c r="D492" s="84"/>
      <c r="E492" s="84"/>
      <c r="F492" s="84"/>
      <c r="G492" s="84"/>
      <c r="H492" s="84"/>
      <c r="I492" s="84"/>
      <c r="J492" s="84"/>
      <c r="K492" s="84"/>
      <c r="L492" s="84"/>
      <c r="M492" s="84"/>
      <c r="N492" s="84"/>
      <c r="O492" s="84"/>
      <c r="P492" s="84"/>
      <c r="Q492" s="84"/>
      <c r="R492" s="84"/>
      <c r="S492" s="84"/>
      <c r="T492" s="84"/>
      <c r="U492" s="84"/>
      <c r="V492" s="84"/>
      <c r="W492" s="84"/>
      <c r="X492" s="84"/>
      <c r="Y492" s="84"/>
      <c r="Z492" s="84"/>
      <c r="AA492" s="771"/>
      <c r="AB492" s="84"/>
      <c r="AC492" s="84"/>
      <c r="AD492" s="84"/>
      <c r="AE492" s="84"/>
      <c r="AF492" s="84"/>
      <c r="AG492" s="84"/>
      <c r="AH492" s="84"/>
      <c r="AI492" s="84"/>
      <c r="AJ492" s="84"/>
      <c r="AK492" s="84"/>
      <c r="AL492" s="84"/>
      <c r="AM492" s="771"/>
      <c r="AN492" s="84"/>
      <c r="AO492" s="84"/>
      <c r="AP492" s="84"/>
      <c r="AQ492" s="84"/>
      <c r="AR492" s="84"/>
      <c r="AS492" s="84"/>
      <c r="AT492" s="84"/>
      <c r="AU492" s="84"/>
      <c r="AV492" s="84"/>
      <c r="AW492" s="84"/>
      <c r="AX492" s="84"/>
      <c r="AY492" s="771"/>
      <c r="AZ492" s="84"/>
      <c r="BA492" s="84"/>
      <c r="BB492" s="84"/>
      <c r="BC492" s="84"/>
      <c r="BD492" s="84"/>
      <c r="BE492" s="84"/>
      <c r="BF492" s="84"/>
      <c r="BG492" s="84"/>
      <c r="BH492" s="84"/>
      <c r="BI492" s="84"/>
      <c r="BJ492" s="84"/>
      <c r="BK492" s="771"/>
      <c r="BL492" s="84"/>
      <c r="BM492" s="84"/>
      <c r="BN492" s="84"/>
      <c r="BO492" s="84"/>
      <c r="BP492" s="84"/>
      <c r="BQ492" s="84"/>
      <c r="BR492" s="84"/>
      <c r="BS492" s="84"/>
      <c r="BT492" s="84"/>
      <c r="BU492" s="84"/>
      <c r="BV492" s="84"/>
      <c r="BW492" s="771"/>
      <c r="BX492" s="84"/>
      <c r="BY492" s="84"/>
      <c r="BZ492" s="84"/>
      <c r="CA492" s="84"/>
      <c r="CB492" s="84"/>
      <c r="CC492" s="84"/>
      <c r="CD492" s="84"/>
      <c r="CE492" s="84"/>
      <c r="CF492" s="84"/>
      <c r="CG492" s="84"/>
      <c r="CH492" s="84"/>
      <c r="CI492" s="771"/>
      <c r="CJ492" s="791"/>
      <c r="CK492" s="791"/>
      <c r="CL492" s="791"/>
      <c r="CM492" s="791"/>
      <c r="CN492" s="791"/>
      <c r="CO492" s="791"/>
      <c r="CP492" s="791"/>
      <c r="CQ492" s="791"/>
      <c r="CR492" s="791"/>
      <c r="CS492" s="791"/>
      <c r="CT492" s="791"/>
      <c r="CU492" s="793"/>
      <c r="CV492" s="791"/>
      <c r="CW492" s="791"/>
      <c r="CX492" s="791"/>
      <c r="CY492" s="791"/>
      <c r="CZ492" s="791"/>
      <c r="DA492" s="791"/>
      <c r="DB492" s="791"/>
      <c r="DC492" s="791"/>
      <c r="DD492" s="791"/>
      <c r="DE492" s="791"/>
      <c r="DF492" s="791"/>
      <c r="DG492" s="793"/>
    </row>
    <row r="493" spans="1:111" ht="16">
      <c r="A493" s="209"/>
      <c r="B493" s="331"/>
      <c r="C493" s="1115"/>
      <c r="D493" s="84"/>
      <c r="E493" s="84"/>
      <c r="F493" s="84"/>
      <c r="G493" s="84"/>
      <c r="H493" s="84"/>
      <c r="I493" s="84"/>
      <c r="J493" s="84"/>
      <c r="K493" s="84"/>
      <c r="L493" s="84"/>
      <c r="M493" s="84"/>
      <c r="N493" s="84"/>
      <c r="O493" s="84"/>
      <c r="P493" s="84"/>
      <c r="Q493" s="84"/>
      <c r="R493" s="84"/>
      <c r="S493" s="84"/>
      <c r="T493" s="84"/>
      <c r="U493" s="84"/>
      <c r="V493" s="84"/>
      <c r="W493" s="84"/>
      <c r="X493" s="84"/>
      <c r="Y493" s="84"/>
      <c r="Z493" s="84"/>
      <c r="AA493" s="771"/>
      <c r="AB493" s="84"/>
      <c r="AC493" s="84"/>
      <c r="AD493" s="84"/>
      <c r="AE493" s="84"/>
      <c r="AF493" s="84"/>
      <c r="AG493" s="84"/>
      <c r="AH493" s="84"/>
      <c r="AI493" s="84"/>
      <c r="AJ493" s="84"/>
      <c r="AK493" s="84"/>
      <c r="AL493" s="84"/>
      <c r="AM493" s="771"/>
      <c r="AN493" s="84"/>
      <c r="AO493" s="84"/>
      <c r="AP493" s="84"/>
      <c r="AQ493" s="84"/>
      <c r="AR493" s="84"/>
      <c r="AS493" s="84"/>
      <c r="AT493" s="84"/>
      <c r="AU493" s="84"/>
      <c r="AV493" s="84"/>
      <c r="AW493" s="84"/>
      <c r="AX493" s="84"/>
      <c r="AY493" s="771"/>
      <c r="AZ493" s="84"/>
      <c r="BA493" s="84"/>
      <c r="BB493" s="84"/>
      <c r="BC493" s="84"/>
      <c r="BD493" s="84"/>
      <c r="BE493" s="84"/>
      <c r="BF493" s="84"/>
      <c r="BG493" s="84"/>
      <c r="BH493" s="84"/>
      <c r="BI493" s="84"/>
      <c r="BJ493" s="84"/>
      <c r="BK493" s="771"/>
      <c r="BL493" s="84"/>
      <c r="BM493" s="84"/>
      <c r="BN493" s="84"/>
      <c r="BO493" s="84"/>
      <c r="BP493" s="84"/>
      <c r="BQ493" s="84"/>
      <c r="BR493" s="84"/>
      <c r="BS493" s="84"/>
      <c r="BT493" s="84"/>
      <c r="BU493" s="84"/>
      <c r="BV493" s="84"/>
      <c r="BW493" s="771"/>
      <c r="BX493" s="84"/>
      <c r="BY493" s="84"/>
      <c r="BZ493" s="84"/>
      <c r="CA493" s="84"/>
      <c r="CB493" s="84"/>
      <c r="CC493" s="84"/>
      <c r="CD493" s="84"/>
      <c r="CE493" s="84"/>
      <c r="CF493" s="84"/>
      <c r="CG493" s="84"/>
      <c r="CH493" s="84"/>
      <c r="CI493" s="771"/>
      <c r="CJ493" s="791"/>
      <c r="CK493" s="791"/>
      <c r="CL493" s="791"/>
      <c r="CM493" s="791"/>
      <c r="CN493" s="791"/>
      <c r="CO493" s="791"/>
      <c r="CP493" s="791"/>
      <c r="CQ493" s="791"/>
      <c r="CR493" s="791"/>
      <c r="CS493" s="791"/>
      <c r="CT493" s="791"/>
      <c r="CU493" s="793"/>
      <c r="CV493" s="791"/>
      <c r="CW493" s="791"/>
      <c r="CX493" s="791"/>
      <c r="CY493" s="791"/>
      <c r="CZ493" s="791"/>
      <c r="DA493" s="791"/>
      <c r="DB493" s="791"/>
      <c r="DC493" s="791"/>
      <c r="DD493" s="791"/>
      <c r="DE493" s="791"/>
      <c r="DF493" s="791"/>
      <c r="DG493" s="793"/>
    </row>
    <row r="494" spans="1:111" ht="16">
      <c r="A494" s="209"/>
      <c r="B494" s="331"/>
      <c r="C494" s="1115"/>
      <c r="D494" s="84"/>
      <c r="E494" s="84"/>
      <c r="F494" s="84"/>
      <c r="G494" s="84"/>
      <c r="H494" s="84"/>
      <c r="I494" s="84"/>
      <c r="J494" s="84"/>
      <c r="K494" s="84"/>
      <c r="L494" s="84"/>
      <c r="M494" s="84"/>
      <c r="N494" s="84"/>
      <c r="O494" s="84"/>
      <c r="P494" s="84"/>
      <c r="Q494" s="84"/>
      <c r="R494" s="84"/>
      <c r="S494" s="84"/>
      <c r="T494" s="84"/>
      <c r="U494" s="84"/>
      <c r="V494" s="84"/>
      <c r="W494" s="84"/>
      <c r="X494" s="84"/>
      <c r="Y494" s="84"/>
      <c r="Z494" s="84"/>
      <c r="AA494" s="771"/>
      <c r="AB494" s="84"/>
      <c r="AC494" s="84"/>
      <c r="AD494" s="84"/>
      <c r="AE494" s="84"/>
      <c r="AF494" s="84"/>
      <c r="AG494" s="84"/>
      <c r="AH494" s="84"/>
      <c r="AI494" s="84"/>
      <c r="AJ494" s="84"/>
      <c r="AK494" s="84"/>
      <c r="AL494" s="84"/>
      <c r="AM494" s="771"/>
      <c r="AN494" s="84"/>
      <c r="AO494" s="84"/>
      <c r="AP494" s="84"/>
      <c r="AQ494" s="84"/>
      <c r="AR494" s="84"/>
      <c r="AS494" s="84"/>
      <c r="AT494" s="84"/>
      <c r="AU494" s="84"/>
      <c r="AV494" s="84"/>
      <c r="AW494" s="84"/>
      <c r="AX494" s="84"/>
      <c r="AY494" s="771"/>
      <c r="AZ494" s="84"/>
      <c r="BA494" s="84"/>
      <c r="BB494" s="84"/>
      <c r="BC494" s="84"/>
      <c r="BD494" s="84"/>
      <c r="BE494" s="84"/>
      <c r="BF494" s="84"/>
      <c r="BG494" s="84"/>
      <c r="BH494" s="84"/>
      <c r="BI494" s="84"/>
      <c r="BJ494" s="84"/>
      <c r="BK494" s="771"/>
      <c r="BL494" s="84"/>
      <c r="BM494" s="84"/>
      <c r="BN494" s="84"/>
      <c r="BO494" s="84"/>
      <c r="BP494" s="84"/>
      <c r="BQ494" s="84"/>
      <c r="BR494" s="84"/>
      <c r="BS494" s="84"/>
      <c r="BT494" s="84"/>
      <c r="BU494" s="84"/>
      <c r="BV494" s="84"/>
      <c r="BW494" s="771"/>
      <c r="BX494" s="84"/>
      <c r="BY494" s="84"/>
      <c r="BZ494" s="84"/>
      <c r="CA494" s="84"/>
      <c r="CB494" s="84"/>
      <c r="CC494" s="84"/>
      <c r="CD494" s="84"/>
      <c r="CE494" s="84"/>
      <c r="CF494" s="84"/>
      <c r="CG494" s="84"/>
      <c r="CH494" s="84"/>
      <c r="CI494" s="771"/>
      <c r="CJ494" s="791"/>
      <c r="CK494" s="791"/>
      <c r="CL494" s="791"/>
      <c r="CM494" s="791"/>
      <c r="CN494" s="791"/>
      <c r="CO494" s="791"/>
      <c r="CP494" s="791"/>
      <c r="CQ494" s="791"/>
      <c r="CR494" s="791"/>
      <c r="CS494" s="791"/>
      <c r="CT494" s="791"/>
      <c r="CU494" s="793"/>
      <c r="CV494" s="791"/>
      <c r="CW494" s="791"/>
      <c r="CX494" s="791"/>
      <c r="CY494" s="791"/>
      <c r="CZ494" s="791"/>
      <c r="DA494" s="791"/>
      <c r="DB494" s="791"/>
      <c r="DC494" s="791"/>
      <c r="DD494" s="791"/>
      <c r="DE494" s="791"/>
      <c r="DF494" s="791"/>
      <c r="DG494" s="793"/>
    </row>
    <row r="495" spans="1:111" ht="16">
      <c r="A495" s="209"/>
      <c r="B495" s="331"/>
      <c r="C495" s="1115"/>
      <c r="D495" s="84"/>
      <c r="E495" s="84"/>
      <c r="F495" s="84"/>
      <c r="G495" s="84"/>
      <c r="H495" s="84"/>
      <c r="I495" s="84"/>
      <c r="J495" s="84"/>
      <c r="K495" s="84"/>
      <c r="L495" s="84"/>
      <c r="M495" s="84"/>
      <c r="N495" s="84"/>
      <c r="O495" s="84"/>
      <c r="P495" s="84"/>
      <c r="Q495" s="84"/>
      <c r="R495" s="84"/>
      <c r="S495" s="84"/>
      <c r="T495" s="84"/>
      <c r="U495" s="84"/>
      <c r="V495" s="84"/>
      <c r="W495" s="84"/>
      <c r="X495" s="84"/>
      <c r="Y495" s="84"/>
      <c r="Z495" s="84"/>
      <c r="AA495" s="771"/>
      <c r="AB495" s="84"/>
      <c r="AC495" s="84"/>
      <c r="AD495" s="84"/>
      <c r="AE495" s="84"/>
      <c r="AF495" s="84"/>
      <c r="AG495" s="84"/>
      <c r="AH495" s="84"/>
      <c r="AI495" s="84"/>
      <c r="AJ495" s="84"/>
      <c r="AK495" s="84"/>
      <c r="AL495" s="84"/>
      <c r="AM495" s="771"/>
      <c r="AN495" s="84"/>
      <c r="AO495" s="84"/>
      <c r="AP495" s="84"/>
      <c r="AQ495" s="84"/>
      <c r="AR495" s="84"/>
      <c r="AS495" s="84"/>
      <c r="AT495" s="84"/>
      <c r="AU495" s="84"/>
      <c r="AV495" s="84"/>
      <c r="AW495" s="84"/>
      <c r="AX495" s="84"/>
      <c r="AY495" s="771"/>
      <c r="AZ495" s="84"/>
      <c r="BA495" s="84"/>
      <c r="BB495" s="84"/>
      <c r="BC495" s="84"/>
      <c r="BD495" s="84"/>
      <c r="BE495" s="84"/>
      <c r="BF495" s="84"/>
      <c r="BG495" s="84"/>
      <c r="BH495" s="84"/>
      <c r="BI495" s="84"/>
      <c r="BJ495" s="84"/>
      <c r="BK495" s="771"/>
      <c r="BL495" s="84"/>
      <c r="BM495" s="84"/>
      <c r="BN495" s="84"/>
      <c r="BO495" s="84"/>
      <c r="BP495" s="84"/>
      <c r="BQ495" s="84"/>
      <c r="BR495" s="84"/>
      <c r="BS495" s="84"/>
      <c r="BT495" s="84"/>
      <c r="BU495" s="84"/>
      <c r="BV495" s="84"/>
      <c r="BW495" s="771"/>
      <c r="BX495" s="84"/>
      <c r="BY495" s="84"/>
      <c r="BZ495" s="84"/>
      <c r="CA495" s="84"/>
      <c r="CB495" s="84"/>
      <c r="CC495" s="84"/>
      <c r="CD495" s="84"/>
      <c r="CE495" s="84"/>
      <c r="CF495" s="84"/>
      <c r="CG495" s="84"/>
      <c r="CH495" s="84"/>
      <c r="CI495" s="771"/>
      <c r="CJ495" s="791"/>
      <c r="CK495" s="791"/>
      <c r="CL495" s="791"/>
      <c r="CM495" s="791"/>
      <c r="CN495" s="791"/>
      <c r="CO495" s="791"/>
      <c r="CP495" s="791"/>
      <c r="CQ495" s="791"/>
      <c r="CR495" s="791"/>
      <c r="CS495" s="791"/>
      <c r="CT495" s="791"/>
      <c r="CU495" s="793"/>
      <c r="CV495" s="791"/>
      <c r="CW495" s="791"/>
      <c r="CX495" s="791"/>
      <c r="CY495" s="791"/>
      <c r="CZ495" s="791"/>
      <c r="DA495" s="791"/>
      <c r="DB495" s="791"/>
      <c r="DC495" s="791"/>
      <c r="DD495" s="791"/>
      <c r="DE495" s="791"/>
      <c r="DF495" s="791"/>
      <c r="DG495" s="793"/>
    </row>
    <row r="496" spans="1:111" ht="16">
      <c r="A496" s="209"/>
      <c r="B496" s="331"/>
      <c r="C496" s="1115"/>
      <c r="D496" s="84"/>
      <c r="E496" s="84"/>
      <c r="F496" s="84"/>
      <c r="G496" s="84"/>
      <c r="H496" s="84"/>
      <c r="I496" s="84"/>
      <c r="J496" s="84"/>
      <c r="K496" s="84"/>
      <c r="L496" s="84"/>
      <c r="M496" s="84"/>
      <c r="N496" s="84"/>
      <c r="O496" s="84"/>
      <c r="P496" s="84"/>
      <c r="Q496" s="84"/>
      <c r="R496" s="84"/>
      <c r="S496" s="84"/>
      <c r="T496" s="84"/>
      <c r="U496" s="84"/>
      <c r="V496" s="84"/>
      <c r="W496" s="84"/>
      <c r="X496" s="84"/>
      <c r="Y496" s="84"/>
      <c r="Z496" s="84"/>
      <c r="AA496" s="771"/>
      <c r="AB496" s="84"/>
      <c r="AC496" s="84"/>
      <c r="AD496" s="84"/>
      <c r="AE496" s="84"/>
      <c r="AF496" s="84"/>
      <c r="AG496" s="84"/>
      <c r="AH496" s="84"/>
      <c r="AI496" s="84"/>
      <c r="AJ496" s="84"/>
      <c r="AK496" s="84"/>
      <c r="AL496" s="84"/>
      <c r="AM496" s="771"/>
      <c r="AN496" s="84"/>
      <c r="AO496" s="84"/>
      <c r="AP496" s="84"/>
      <c r="AQ496" s="84"/>
      <c r="AR496" s="84"/>
      <c r="AS496" s="84"/>
      <c r="AT496" s="84"/>
      <c r="AU496" s="84"/>
      <c r="AV496" s="84"/>
      <c r="AW496" s="84"/>
      <c r="AX496" s="84"/>
      <c r="AY496" s="771"/>
      <c r="AZ496" s="84"/>
      <c r="BA496" s="84"/>
      <c r="BB496" s="84"/>
      <c r="BC496" s="84"/>
      <c r="BD496" s="84"/>
      <c r="BE496" s="84"/>
      <c r="BF496" s="84"/>
      <c r="BG496" s="84"/>
      <c r="BH496" s="84"/>
      <c r="BI496" s="84"/>
      <c r="BJ496" s="84"/>
      <c r="BK496" s="771"/>
      <c r="BL496" s="84"/>
      <c r="BM496" s="84"/>
      <c r="BN496" s="84"/>
      <c r="BO496" s="84"/>
      <c r="BP496" s="84"/>
      <c r="BQ496" s="84"/>
      <c r="BR496" s="84"/>
      <c r="BS496" s="84"/>
      <c r="BT496" s="84"/>
      <c r="BU496" s="84"/>
      <c r="BV496" s="84"/>
      <c r="BW496" s="771"/>
      <c r="BX496" s="84"/>
      <c r="BY496" s="84"/>
      <c r="BZ496" s="84"/>
      <c r="CA496" s="84"/>
      <c r="CB496" s="84"/>
      <c r="CC496" s="84"/>
      <c r="CD496" s="84"/>
      <c r="CE496" s="84"/>
      <c r="CF496" s="84"/>
      <c r="CG496" s="84"/>
      <c r="CH496" s="84"/>
      <c r="CI496" s="771"/>
      <c r="CJ496" s="791"/>
      <c r="CK496" s="791"/>
      <c r="CL496" s="791"/>
      <c r="CM496" s="791"/>
      <c r="CN496" s="791"/>
      <c r="CO496" s="791"/>
      <c r="CP496" s="791"/>
      <c r="CQ496" s="791"/>
      <c r="CR496" s="791"/>
      <c r="CS496" s="791"/>
      <c r="CT496" s="791"/>
      <c r="CU496" s="793"/>
      <c r="CV496" s="791"/>
      <c r="CW496" s="791"/>
      <c r="CX496" s="791"/>
      <c r="CY496" s="791"/>
      <c r="CZ496" s="791"/>
      <c r="DA496" s="791"/>
      <c r="DB496" s="791"/>
      <c r="DC496" s="791"/>
      <c r="DD496" s="791"/>
      <c r="DE496" s="791"/>
      <c r="DF496" s="791"/>
      <c r="DG496" s="793"/>
    </row>
    <row r="497" spans="1:111" ht="16">
      <c r="A497" s="209"/>
      <c r="B497" s="331"/>
      <c r="C497" s="1115"/>
      <c r="D497" s="84"/>
      <c r="E497" s="84"/>
      <c r="F497" s="84"/>
      <c r="G497" s="84"/>
      <c r="H497" s="84"/>
      <c r="I497" s="84"/>
      <c r="J497" s="84"/>
      <c r="K497" s="84"/>
      <c r="L497" s="84"/>
      <c r="M497" s="84"/>
      <c r="N497" s="84"/>
      <c r="O497" s="84"/>
      <c r="P497" s="84"/>
      <c r="Q497" s="84"/>
      <c r="R497" s="84"/>
      <c r="S497" s="84"/>
      <c r="T497" s="84"/>
      <c r="U497" s="84"/>
      <c r="V497" s="84"/>
      <c r="W497" s="84"/>
      <c r="X497" s="84"/>
      <c r="Y497" s="84"/>
      <c r="Z497" s="84"/>
      <c r="AA497" s="771"/>
      <c r="AB497" s="84"/>
      <c r="AC497" s="84"/>
      <c r="AD497" s="84"/>
      <c r="AE497" s="84"/>
      <c r="AF497" s="84"/>
      <c r="AG497" s="84"/>
      <c r="AH497" s="84"/>
      <c r="AI497" s="84"/>
      <c r="AJ497" s="84"/>
      <c r="AK497" s="84"/>
      <c r="AL497" s="84"/>
      <c r="AM497" s="771"/>
      <c r="AN497" s="84"/>
      <c r="AO497" s="84"/>
      <c r="AP497" s="84"/>
      <c r="AQ497" s="84"/>
      <c r="AR497" s="84"/>
      <c r="AS497" s="84"/>
      <c r="AT497" s="84"/>
      <c r="AU497" s="84"/>
      <c r="AV497" s="84"/>
      <c r="AW497" s="84"/>
      <c r="AX497" s="84"/>
      <c r="AY497" s="771"/>
      <c r="AZ497" s="84"/>
      <c r="BA497" s="84"/>
      <c r="BB497" s="84"/>
      <c r="BC497" s="84"/>
      <c r="BD497" s="84"/>
      <c r="BE497" s="84"/>
      <c r="BF497" s="84"/>
      <c r="BG497" s="84"/>
      <c r="BH497" s="84"/>
      <c r="BI497" s="84"/>
      <c r="BJ497" s="84"/>
      <c r="BK497" s="771"/>
      <c r="BL497" s="84"/>
      <c r="BM497" s="84"/>
      <c r="BN497" s="84"/>
      <c r="BO497" s="84"/>
      <c r="BP497" s="84"/>
      <c r="BQ497" s="84"/>
      <c r="BR497" s="84"/>
      <c r="BS497" s="84"/>
      <c r="BT497" s="84"/>
      <c r="BU497" s="84"/>
      <c r="BV497" s="84"/>
      <c r="BW497" s="771"/>
      <c r="BX497" s="84"/>
      <c r="BY497" s="84"/>
      <c r="BZ497" s="84"/>
      <c r="CA497" s="84"/>
      <c r="CB497" s="84"/>
      <c r="CC497" s="84"/>
      <c r="CD497" s="84"/>
      <c r="CE497" s="84"/>
      <c r="CF497" s="84"/>
      <c r="CG497" s="84"/>
      <c r="CH497" s="84"/>
      <c r="CI497" s="771"/>
      <c r="CJ497" s="791"/>
      <c r="CK497" s="791"/>
      <c r="CL497" s="791"/>
      <c r="CM497" s="791"/>
      <c r="CN497" s="791"/>
      <c r="CO497" s="791"/>
      <c r="CP497" s="791"/>
      <c r="CQ497" s="791"/>
      <c r="CR497" s="791"/>
      <c r="CS497" s="791"/>
      <c r="CT497" s="791"/>
      <c r="CU497" s="793"/>
      <c r="CV497" s="791"/>
      <c r="CW497" s="791"/>
      <c r="CX497" s="791"/>
      <c r="CY497" s="791"/>
      <c r="CZ497" s="791"/>
      <c r="DA497" s="791"/>
      <c r="DB497" s="791"/>
      <c r="DC497" s="791"/>
      <c r="DD497" s="791"/>
      <c r="DE497" s="791"/>
      <c r="DF497" s="791"/>
      <c r="DG497" s="793"/>
    </row>
    <row r="498" spans="1:111" ht="16">
      <c r="A498" s="209"/>
      <c r="B498" s="331"/>
      <c r="C498" s="1115"/>
      <c r="D498" s="84"/>
      <c r="E498" s="84"/>
      <c r="F498" s="84"/>
      <c r="G498" s="84"/>
      <c r="H498" s="84"/>
      <c r="I498" s="84"/>
      <c r="J498" s="84"/>
      <c r="K498" s="84"/>
      <c r="L498" s="84"/>
      <c r="M498" s="84"/>
      <c r="N498" s="84"/>
      <c r="O498" s="84"/>
      <c r="P498" s="84"/>
      <c r="Q498" s="84"/>
      <c r="R498" s="84"/>
      <c r="S498" s="84"/>
      <c r="T498" s="84"/>
      <c r="U498" s="84"/>
      <c r="V498" s="84"/>
      <c r="W498" s="84"/>
      <c r="X498" s="84"/>
      <c r="Y498" s="84"/>
      <c r="Z498" s="84"/>
      <c r="AA498" s="771"/>
      <c r="AB498" s="84"/>
      <c r="AC498" s="84"/>
      <c r="AD498" s="84"/>
      <c r="AE498" s="84"/>
      <c r="AF498" s="84"/>
      <c r="AG498" s="84"/>
      <c r="AH498" s="84"/>
      <c r="AI498" s="84"/>
      <c r="AJ498" s="84"/>
      <c r="AK498" s="84"/>
      <c r="AL498" s="84"/>
      <c r="AM498" s="771"/>
      <c r="AN498" s="84"/>
      <c r="AO498" s="84"/>
      <c r="AP498" s="84"/>
      <c r="AQ498" s="84"/>
      <c r="AR498" s="84"/>
      <c r="AS498" s="84"/>
      <c r="AT498" s="84"/>
      <c r="AU498" s="84"/>
      <c r="AV498" s="84"/>
      <c r="AW498" s="84"/>
      <c r="AX498" s="84"/>
      <c r="AY498" s="771"/>
      <c r="AZ498" s="84"/>
      <c r="BA498" s="84"/>
      <c r="BB498" s="84"/>
      <c r="BC498" s="84"/>
      <c r="BD498" s="84"/>
      <c r="BE498" s="84"/>
      <c r="BF498" s="84"/>
      <c r="BG498" s="84"/>
      <c r="BH498" s="84"/>
      <c r="BI498" s="84"/>
      <c r="BJ498" s="84"/>
      <c r="BK498" s="771"/>
      <c r="BL498" s="84"/>
      <c r="BM498" s="84"/>
      <c r="BN498" s="84"/>
      <c r="BO498" s="84"/>
      <c r="BP498" s="84"/>
      <c r="BQ498" s="84"/>
      <c r="BR498" s="84"/>
      <c r="BS498" s="84"/>
      <c r="BT498" s="84"/>
      <c r="BU498" s="84"/>
      <c r="BV498" s="84"/>
      <c r="BW498" s="771"/>
      <c r="BX498" s="84"/>
      <c r="BY498" s="84"/>
      <c r="BZ498" s="84"/>
      <c r="CA498" s="84"/>
      <c r="CB498" s="84"/>
      <c r="CC498" s="84"/>
      <c r="CD498" s="84"/>
      <c r="CE498" s="84"/>
      <c r="CF498" s="84"/>
      <c r="CG498" s="84"/>
      <c r="CH498" s="84"/>
      <c r="CI498" s="771"/>
      <c r="CJ498" s="791"/>
      <c r="CK498" s="791"/>
      <c r="CL498" s="791"/>
      <c r="CM498" s="791"/>
      <c r="CN498" s="791"/>
      <c r="CO498" s="791"/>
      <c r="CP498" s="791"/>
      <c r="CQ498" s="791"/>
      <c r="CR498" s="791"/>
      <c r="CS498" s="791"/>
      <c r="CT498" s="791"/>
      <c r="CU498" s="793"/>
      <c r="CV498" s="791"/>
      <c r="CW498" s="791"/>
      <c r="CX498" s="791"/>
      <c r="CY498" s="791"/>
      <c r="CZ498" s="791"/>
      <c r="DA498" s="791"/>
      <c r="DB498" s="791"/>
      <c r="DC498" s="791"/>
      <c r="DD498" s="791"/>
      <c r="DE498" s="791"/>
      <c r="DF498" s="791"/>
      <c r="DG498" s="793"/>
    </row>
    <row r="499" spans="1:111" ht="16">
      <c r="A499" s="209"/>
      <c r="B499" s="331"/>
      <c r="C499" s="1115"/>
      <c r="D499" s="84"/>
      <c r="E499" s="84"/>
      <c r="F499" s="84"/>
      <c r="G499" s="84"/>
      <c r="H499" s="84"/>
      <c r="I499" s="84"/>
      <c r="J499" s="84"/>
      <c r="K499" s="84"/>
      <c r="L499" s="84"/>
      <c r="M499" s="84"/>
      <c r="N499" s="84"/>
      <c r="O499" s="84"/>
      <c r="P499" s="84"/>
      <c r="Q499" s="84"/>
      <c r="R499" s="84"/>
      <c r="S499" s="84"/>
      <c r="T499" s="84"/>
      <c r="U499" s="84"/>
      <c r="V499" s="84"/>
      <c r="W499" s="84"/>
      <c r="X499" s="84"/>
      <c r="Y499" s="84"/>
      <c r="Z499" s="84"/>
      <c r="AA499" s="771"/>
      <c r="AB499" s="84"/>
      <c r="AC499" s="84"/>
      <c r="AD499" s="84"/>
      <c r="AE499" s="84"/>
      <c r="AF499" s="84"/>
      <c r="AG499" s="84"/>
      <c r="AH499" s="84"/>
      <c r="AI499" s="84"/>
      <c r="AJ499" s="84"/>
      <c r="AK499" s="84"/>
      <c r="AL499" s="84"/>
      <c r="AM499" s="771"/>
      <c r="AN499" s="84"/>
      <c r="AO499" s="84"/>
      <c r="AP499" s="84"/>
      <c r="AQ499" s="84"/>
      <c r="AR499" s="84"/>
      <c r="AS499" s="84"/>
      <c r="AT499" s="84"/>
      <c r="AU499" s="84"/>
      <c r="AV499" s="84"/>
      <c r="AW499" s="84"/>
      <c r="AX499" s="84"/>
      <c r="AY499" s="771"/>
      <c r="AZ499" s="84"/>
      <c r="BA499" s="84"/>
      <c r="BB499" s="84"/>
      <c r="BC499" s="84"/>
      <c r="BD499" s="84"/>
      <c r="BE499" s="84"/>
      <c r="BF499" s="84"/>
      <c r="BG499" s="84"/>
      <c r="BH499" s="84"/>
      <c r="BI499" s="84"/>
      <c r="BJ499" s="84"/>
      <c r="BK499" s="771"/>
      <c r="BL499" s="84"/>
      <c r="BM499" s="84"/>
      <c r="BN499" s="84"/>
      <c r="BO499" s="84"/>
      <c r="BP499" s="84"/>
      <c r="BQ499" s="84"/>
      <c r="BR499" s="84"/>
      <c r="BS499" s="84"/>
      <c r="BT499" s="84"/>
      <c r="BU499" s="84"/>
      <c r="BV499" s="84"/>
      <c r="BW499" s="771"/>
      <c r="BX499" s="84"/>
      <c r="BY499" s="84"/>
      <c r="BZ499" s="84"/>
      <c r="CA499" s="84"/>
      <c r="CB499" s="84"/>
      <c r="CC499" s="84"/>
      <c r="CD499" s="84"/>
      <c r="CE499" s="84"/>
      <c r="CF499" s="84"/>
      <c r="CG499" s="84"/>
      <c r="CH499" s="84"/>
      <c r="CI499" s="771"/>
      <c r="CJ499" s="791"/>
      <c r="CK499" s="791"/>
      <c r="CL499" s="791"/>
      <c r="CM499" s="791"/>
      <c r="CN499" s="791"/>
      <c r="CO499" s="791"/>
      <c r="CP499" s="791"/>
      <c r="CQ499" s="791"/>
      <c r="CR499" s="791"/>
      <c r="CS499" s="791"/>
      <c r="CT499" s="791"/>
      <c r="CU499" s="793"/>
      <c r="CV499" s="791"/>
      <c r="CW499" s="791"/>
      <c r="CX499" s="791"/>
      <c r="CY499" s="791"/>
      <c r="CZ499" s="791"/>
      <c r="DA499" s="791"/>
      <c r="DB499" s="791"/>
      <c r="DC499" s="791"/>
      <c r="DD499" s="791"/>
      <c r="DE499" s="791"/>
      <c r="DF499" s="791"/>
      <c r="DG499" s="793"/>
    </row>
    <row r="500" spans="1:111" ht="16">
      <c r="A500" s="209"/>
      <c r="B500" s="331"/>
      <c r="C500" s="1115"/>
      <c r="D500" s="84"/>
      <c r="E500" s="84"/>
      <c r="F500" s="84"/>
      <c r="G500" s="84"/>
      <c r="H500" s="84"/>
      <c r="I500" s="84"/>
      <c r="J500" s="84"/>
      <c r="K500" s="84"/>
      <c r="L500" s="84"/>
      <c r="M500" s="84"/>
      <c r="N500" s="84"/>
      <c r="O500" s="84"/>
      <c r="P500" s="84"/>
      <c r="Q500" s="84"/>
      <c r="R500" s="84"/>
      <c r="S500" s="84"/>
      <c r="T500" s="84"/>
      <c r="U500" s="84"/>
      <c r="V500" s="84"/>
      <c r="W500" s="84"/>
      <c r="X500" s="84"/>
      <c r="Y500" s="84"/>
      <c r="Z500" s="84"/>
      <c r="AA500" s="771"/>
      <c r="AB500" s="84"/>
      <c r="AC500" s="84"/>
      <c r="AD500" s="84"/>
      <c r="AE500" s="84"/>
      <c r="AF500" s="84"/>
      <c r="AG500" s="84"/>
      <c r="AH500" s="84"/>
      <c r="AI500" s="84"/>
      <c r="AJ500" s="84"/>
      <c r="AK500" s="84"/>
      <c r="AL500" s="84"/>
      <c r="AM500" s="771"/>
      <c r="AN500" s="84"/>
      <c r="AO500" s="84"/>
      <c r="AP500" s="84"/>
      <c r="AQ500" s="84"/>
      <c r="AR500" s="84"/>
      <c r="AS500" s="84"/>
      <c r="AT500" s="84"/>
      <c r="AU500" s="84"/>
      <c r="AV500" s="84"/>
      <c r="AW500" s="84"/>
      <c r="AX500" s="84"/>
      <c r="AY500" s="771"/>
      <c r="AZ500" s="84"/>
      <c r="BA500" s="84"/>
      <c r="BB500" s="84"/>
      <c r="BC500" s="84"/>
      <c r="BD500" s="84"/>
      <c r="BE500" s="84"/>
      <c r="BF500" s="84"/>
      <c r="BG500" s="84"/>
      <c r="BH500" s="84"/>
      <c r="BI500" s="84"/>
      <c r="BJ500" s="84"/>
      <c r="BK500" s="771"/>
      <c r="BL500" s="84"/>
      <c r="BM500" s="84"/>
      <c r="BN500" s="84"/>
      <c r="BO500" s="84"/>
      <c r="BP500" s="84"/>
      <c r="BQ500" s="84"/>
      <c r="BR500" s="84"/>
      <c r="BS500" s="84"/>
      <c r="BT500" s="84"/>
      <c r="BU500" s="84"/>
      <c r="BV500" s="84"/>
      <c r="BW500" s="771"/>
      <c r="BX500" s="84"/>
      <c r="BY500" s="84"/>
      <c r="BZ500" s="84"/>
      <c r="CA500" s="84"/>
      <c r="CB500" s="84"/>
      <c r="CC500" s="84"/>
      <c r="CD500" s="84"/>
      <c r="CE500" s="84"/>
      <c r="CF500" s="84"/>
      <c r="CG500" s="84"/>
      <c r="CH500" s="84"/>
      <c r="CI500" s="771"/>
      <c r="CJ500" s="791"/>
      <c r="CK500" s="791"/>
      <c r="CL500" s="791"/>
      <c r="CM500" s="791"/>
      <c r="CN500" s="791"/>
      <c r="CO500" s="791"/>
      <c r="CP500" s="791"/>
      <c r="CQ500" s="791"/>
      <c r="CR500" s="791"/>
      <c r="CS500" s="791"/>
      <c r="CT500" s="791"/>
      <c r="CU500" s="793"/>
      <c r="CV500" s="791"/>
      <c r="CW500" s="791"/>
      <c r="CX500" s="791"/>
      <c r="CY500" s="791"/>
      <c r="CZ500" s="791"/>
      <c r="DA500" s="791"/>
      <c r="DB500" s="791"/>
      <c r="DC500" s="791"/>
      <c r="DD500" s="791"/>
      <c r="DE500" s="791"/>
      <c r="DF500" s="791"/>
      <c r="DG500" s="793"/>
    </row>
    <row r="501" spans="1:111" ht="16">
      <c r="A501" s="209"/>
      <c r="B501" s="331"/>
      <c r="C501" s="1115"/>
      <c r="D501" s="84"/>
      <c r="E501" s="84"/>
      <c r="F501" s="84"/>
      <c r="G501" s="84"/>
      <c r="H501" s="84"/>
      <c r="I501" s="84"/>
      <c r="J501" s="84"/>
      <c r="K501" s="84"/>
      <c r="L501" s="84"/>
      <c r="M501" s="84"/>
      <c r="N501" s="84"/>
      <c r="O501" s="84"/>
      <c r="P501" s="84"/>
      <c r="Q501" s="84"/>
      <c r="R501" s="84"/>
      <c r="S501" s="84"/>
      <c r="T501" s="84"/>
      <c r="U501" s="84"/>
      <c r="V501" s="84"/>
      <c r="W501" s="84"/>
      <c r="X501" s="84"/>
      <c r="Y501" s="84"/>
      <c r="Z501" s="84"/>
      <c r="AA501" s="771"/>
      <c r="AB501" s="84"/>
      <c r="AC501" s="84"/>
      <c r="AD501" s="84"/>
      <c r="AE501" s="84"/>
      <c r="AF501" s="84"/>
      <c r="AG501" s="84"/>
      <c r="AH501" s="84"/>
      <c r="AI501" s="84"/>
      <c r="AJ501" s="84"/>
      <c r="AK501" s="84"/>
      <c r="AL501" s="84"/>
      <c r="AM501" s="771"/>
      <c r="AN501" s="84"/>
      <c r="AO501" s="84"/>
      <c r="AP501" s="84"/>
      <c r="AQ501" s="84"/>
      <c r="AR501" s="84"/>
      <c r="AS501" s="84"/>
      <c r="AT501" s="84"/>
      <c r="AU501" s="84"/>
      <c r="AV501" s="84"/>
      <c r="AW501" s="84"/>
      <c r="AX501" s="84"/>
      <c r="AY501" s="771"/>
      <c r="AZ501" s="84"/>
      <c r="BA501" s="84"/>
      <c r="BB501" s="84"/>
      <c r="BC501" s="84"/>
      <c r="BD501" s="84"/>
      <c r="BE501" s="84"/>
      <c r="BF501" s="84"/>
      <c r="BG501" s="84"/>
      <c r="BH501" s="84"/>
      <c r="BI501" s="84"/>
      <c r="BJ501" s="84"/>
      <c r="BK501" s="771"/>
      <c r="BL501" s="84"/>
      <c r="BM501" s="84"/>
      <c r="BN501" s="84"/>
      <c r="BO501" s="84"/>
      <c r="BP501" s="84"/>
      <c r="BQ501" s="84"/>
      <c r="BR501" s="84"/>
      <c r="BS501" s="84"/>
      <c r="BT501" s="84"/>
      <c r="BU501" s="84"/>
      <c r="BV501" s="84"/>
      <c r="BW501" s="771"/>
      <c r="BX501" s="84"/>
      <c r="BY501" s="84"/>
      <c r="BZ501" s="84"/>
      <c r="CA501" s="84"/>
      <c r="CB501" s="84"/>
      <c r="CC501" s="84"/>
      <c r="CD501" s="84"/>
      <c r="CE501" s="84"/>
      <c r="CF501" s="84"/>
      <c r="CG501" s="84"/>
      <c r="CH501" s="84"/>
      <c r="CI501" s="771"/>
      <c r="CJ501" s="791"/>
      <c r="CK501" s="791"/>
      <c r="CL501" s="791"/>
      <c r="CM501" s="791"/>
      <c r="CN501" s="791"/>
      <c r="CO501" s="791"/>
      <c r="CP501" s="791"/>
      <c r="CQ501" s="791"/>
      <c r="CR501" s="791"/>
      <c r="CS501" s="791"/>
      <c r="CT501" s="791"/>
      <c r="CU501" s="793"/>
      <c r="CV501" s="791"/>
      <c r="CW501" s="791"/>
      <c r="CX501" s="791"/>
      <c r="CY501" s="791"/>
      <c r="CZ501" s="791"/>
      <c r="DA501" s="791"/>
      <c r="DB501" s="791"/>
      <c r="DC501" s="791"/>
      <c r="DD501" s="791"/>
      <c r="DE501" s="791"/>
      <c r="DF501" s="791"/>
      <c r="DG501" s="793"/>
    </row>
    <row r="502" spans="1:111" ht="16">
      <c r="A502" s="209"/>
      <c r="B502" s="331"/>
      <c r="C502" s="1115"/>
      <c r="D502" s="84"/>
      <c r="E502" s="84"/>
      <c r="F502" s="84"/>
      <c r="G502" s="84"/>
      <c r="H502" s="84"/>
      <c r="I502" s="84"/>
      <c r="J502" s="84"/>
      <c r="K502" s="84"/>
      <c r="L502" s="84"/>
      <c r="M502" s="84"/>
      <c r="N502" s="84"/>
      <c r="O502" s="84"/>
      <c r="P502" s="84"/>
      <c r="Q502" s="84"/>
      <c r="R502" s="84"/>
      <c r="S502" s="84"/>
      <c r="T502" s="84"/>
      <c r="U502" s="84"/>
      <c r="V502" s="84"/>
      <c r="W502" s="84"/>
      <c r="X502" s="84"/>
      <c r="Y502" s="84"/>
      <c r="Z502" s="84"/>
      <c r="AA502" s="771"/>
      <c r="AB502" s="84"/>
      <c r="AC502" s="84"/>
      <c r="AD502" s="84"/>
      <c r="AE502" s="84"/>
      <c r="AF502" s="84"/>
      <c r="AG502" s="84"/>
      <c r="AH502" s="84"/>
      <c r="AI502" s="84"/>
      <c r="AJ502" s="84"/>
      <c r="AK502" s="84"/>
      <c r="AL502" s="84"/>
      <c r="AM502" s="771"/>
      <c r="AN502" s="84"/>
      <c r="AO502" s="84"/>
      <c r="AP502" s="84"/>
      <c r="AQ502" s="84"/>
      <c r="AR502" s="84"/>
      <c r="AS502" s="84"/>
      <c r="AT502" s="84"/>
      <c r="AU502" s="84"/>
      <c r="AV502" s="84"/>
      <c r="AW502" s="84"/>
      <c r="AX502" s="84"/>
      <c r="AY502" s="771"/>
      <c r="AZ502" s="84"/>
      <c r="BA502" s="84"/>
      <c r="BB502" s="84"/>
      <c r="BC502" s="84"/>
      <c r="BD502" s="84"/>
      <c r="BE502" s="84"/>
      <c r="BF502" s="84"/>
      <c r="BG502" s="84"/>
      <c r="BH502" s="84"/>
      <c r="BI502" s="84"/>
      <c r="BJ502" s="84"/>
      <c r="BK502" s="771"/>
      <c r="BL502" s="84"/>
      <c r="BM502" s="84"/>
      <c r="BN502" s="84"/>
      <c r="BO502" s="84"/>
      <c r="BP502" s="84"/>
      <c r="BQ502" s="84"/>
      <c r="BR502" s="84"/>
      <c r="BS502" s="84"/>
      <c r="BT502" s="84"/>
      <c r="BU502" s="84"/>
      <c r="BV502" s="84"/>
      <c r="BW502" s="771"/>
      <c r="BX502" s="84"/>
      <c r="BY502" s="84"/>
      <c r="BZ502" s="84"/>
      <c r="CA502" s="84"/>
      <c r="CB502" s="84"/>
      <c r="CC502" s="84"/>
      <c r="CD502" s="84"/>
      <c r="CE502" s="84"/>
      <c r="CF502" s="84"/>
      <c r="CG502" s="84"/>
      <c r="CH502" s="84"/>
      <c r="CI502" s="771"/>
      <c r="CJ502" s="791"/>
      <c r="CK502" s="791"/>
      <c r="CL502" s="791"/>
      <c r="CM502" s="791"/>
      <c r="CN502" s="791"/>
      <c r="CO502" s="791"/>
      <c r="CP502" s="791"/>
      <c r="CQ502" s="791"/>
      <c r="CR502" s="791"/>
      <c r="CS502" s="791"/>
      <c r="CT502" s="791"/>
      <c r="CU502" s="793"/>
      <c r="CV502" s="791"/>
      <c r="CW502" s="791"/>
      <c r="CX502" s="791"/>
      <c r="CY502" s="791"/>
      <c r="CZ502" s="791"/>
      <c r="DA502" s="791"/>
      <c r="DB502" s="791"/>
      <c r="DC502" s="791"/>
      <c r="DD502" s="791"/>
      <c r="DE502" s="791"/>
      <c r="DF502" s="791"/>
      <c r="DG502" s="793"/>
    </row>
    <row r="503" spans="1:111" ht="16">
      <c r="A503" s="209"/>
      <c r="B503" s="331"/>
      <c r="C503" s="1115"/>
      <c r="D503" s="84"/>
      <c r="E503" s="84"/>
      <c r="F503" s="84"/>
      <c r="G503" s="84"/>
      <c r="H503" s="84"/>
      <c r="I503" s="84"/>
      <c r="J503" s="84"/>
      <c r="K503" s="84"/>
      <c r="L503" s="84"/>
      <c r="M503" s="84"/>
      <c r="N503" s="84"/>
      <c r="O503" s="84"/>
      <c r="P503" s="84"/>
      <c r="Q503" s="84"/>
      <c r="R503" s="84"/>
      <c r="S503" s="84"/>
      <c r="T503" s="84"/>
      <c r="U503" s="84"/>
      <c r="V503" s="84"/>
      <c r="W503" s="84"/>
      <c r="X503" s="84"/>
      <c r="Y503" s="84"/>
      <c r="Z503" s="84"/>
      <c r="AA503" s="771"/>
      <c r="AB503" s="84"/>
      <c r="AC503" s="84"/>
      <c r="AD503" s="84"/>
      <c r="AE503" s="84"/>
      <c r="AF503" s="84"/>
      <c r="AG503" s="84"/>
      <c r="AH503" s="84"/>
      <c r="AI503" s="84"/>
      <c r="AJ503" s="84"/>
      <c r="AK503" s="84"/>
      <c r="AL503" s="84"/>
      <c r="AM503" s="771"/>
      <c r="AN503" s="84"/>
      <c r="AO503" s="84"/>
      <c r="AP503" s="84"/>
      <c r="AQ503" s="84"/>
      <c r="AR503" s="84"/>
      <c r="AS503" s="84"/>
      <c r="AT503" s="84"/>
      <c r="AU503" s="84"/>
      <c r="AV503" s="84"/>
      <c r="AW503" s="84"/>
      <c r="AX503" s="84"/>
      <c r="AY503" s="771"/>
      <c r="AZ503" s="84"/>
      <c r="BA503" s="84"/>
      <c r="BB503" s="84"/>
      <c r="BC503" s="84"/>
      <c r="BD503" s="84"/>
      <c r="BE503" s="84"/>
      <c r="BF503" s="84"/>
      <c r="BG503" s="84"/>
      <c r="BH503" s="84"/>
      <c r="BI503" s="84"/>
      <c r="BJ503" s="84"/>
      <c r="BK503" s="771"/>
      <c r="BL503" s="84"/>
      <c r="BM503" s="84"/>
      <c r="BN503" s="84"/>
      <c r="BO503" s="84"/>
      <c r="BP503" s="84"/>
      <c r="BQ503" s="84"/>
      <c r="BR503" s="84"/>
      <c r="BS503" s="84"/>
      <c r="BT503" s="84"/>
      <c r="BU503" s="84"/>
      <c r="BV503" s="84"/>
      <c r="BW503" s="771"/>
      <c r="BX503" s="84"/>
      <c r="BY503" s="84"/>
      <c r="BZ503" s="84"/>
      <c r="CA503" s="84"/>
      <c r="CB503" s="84"/>
      <c r="CC503" s="84"/>
      <c r="CD503" s="84"/>
      <c r="CE503" s="84"/>
      <c r="CF503" s="84"/>
      <c r="CG503" s="84"/>
      <c r="CH503" s="84"/>
      <c r="CI503" s="771"/>
      <c r="CJ503" s="791"/>
      <c r="CK503" s="791"/>
      <c r="CL503" s="791"/>
      <c r="CM503" s="791"/>
      <c r="CN503" s="791"/>
      <c r="CO503" s="791"/>
      <c r="CP503" s="791"/>
      <c r="CQ503" s="791"/>
      <c r="CR503" s="791"/>
      <c r="CS503" s="791"/>
      <c r="CT503" s="791"/>
      <c r="CU503" s="793"/>
      <c r="CV503" s="791"/>
      <c r="CW503" s="791"/>
      <c r="CX503" s="791"/>
      <c r="CY503" s="791"/>
      <c r="CZ503" s="791"/>
      <c r="DA503" s="791"/>
      <c r="DB503" s="791"/>
      <c r="DC503" s="791"/>
      <c r="DD503" s="791"/>
      <c r="DE503" s="791"/>
      <c r="DF503" s="791"/>
      <c r="DG503" s="793"/>
    </row>
    <row r="504" spans="1:111" ht="16">
      <c r="A504" s="209"/>
      <c r="B504" s="331"/>
      <c r="C504" s="1115"/>
      <c r="D504" s="84"/>
      <c r="E504" s="84"/>
      <c r="F504" s="84"/>
      <c r="G504" s="84"/>
      <c r="H504" s="84"/>
      <c r="I504" s="84"/>
      <c r="J504" s="84"/>
      <c r="K504" s="84"/>
      <c r="L504" s="84"/>
      <c r="M504" s="84"/>
      <c r="N504" s="84"/>
      <c r="O504" s="84"/>
      <c r="P504" s="84"/>
      <c r="Q504" s="84"/>
      <c r="R504" s="84"/>
      <c r="S504" s="84"/>
      <c r="T504" s="84"/>
      <c r="U504" s="84"/>
      <c r="V504" s="84"/>
      <c r="W504" s="84"/>
      <c r="X504" s="84"/>
      <c r="Y504" s="84"/>
      <c r="Z504" s="84"/>
      <c r="AA504" s="771"/>
      <c r="AB504" s="84"/>
      <c r="AC504" s="84"/>
      <c r="AD504" s="84"/>
      <c r="AE504" s="84"/>
      <c r="AF504" s="84"/>
      <c r="AG504" s="84"/>
      <c r="AH504" s="84"/>
      <c r="AI504" s="84"/>
      <c r="AJ504" s="84"/>
      <c r="AK504" s="84"/>
      <c r="AL504" s="84"/>
      <c r="AM504" s="771"/>
      <c r="AN504" s="84"/>
      <c r="AO504" s="84"/>
      <c r="AP504" s="84"/>
      <c r="AQ504" s="84"/>
      <c r="AR504" s="84"/>
      <c r="AS504" s="84"/>
      <c r="AT504" s="84"/>
      <c r="AU504" s="84"/>
      <c r="AV504" s="84"/>
      <c r="AW504" s="84"/>
      <c r="AX504" s="84"/>
      <c r="AY504" s="771"/>
      <c r="AZ504" s="84"/>
      <c r="BA504" s="84"/>
      <c r="BB504" s="84"/>
      <c r="BC504" s="84"/>
      <c r="BD504" s="84"/>
      <c r="BE504" s="84"/>
      <c r="BF504" s="84"/>
      <c r="BG504" s="84"/>
      <c r="BH504" s="84"/>
      <c r="BI504" s="84"/>
      <c r="BJ504" s="84"/>
      <c r="BK504" s="771"/>
      <c r="BL504" s="84"/>
      <c r="BM504" s="84"/>
      <c r="BN504" s="84"/>
      <c r="BO504" s="84"/>
      <c r="BP504" s="84"/>
      <c r="BQ504" s="84"/>
      <c r="BR504" s="84"/>
      <c r="BS504" s="84"/>
      <c r="BT504" s="84"/>
      <c r="BU504" s="84"/>
      <c r="BV504" s="84"/>
      <c r="BW504" s="771"/>
      <c r="BX504" s="84"/>
      <c r="BY504" s="84"/>
      <c r="BZ504" s="84"/>
      <c r="CA504" s="84"/>
      <c r="CB504" s="84"/>
      <c r="CC504" s="84"/>
      <c r="CD504" s="84"/>
      <c r="CE504" s="84"/>
      <c r="CF504" s="84"/>
      <c r="CG504" s="84"/>
      <c r="CH504" s="84"/>
      <c r="CI504" s="771"/>
      <c r="CJ504" s="791"/>
      <c r="CK504" s="791"/>
      <c r="CL504" s="791"/>
      <c r="CM504" s="791"/>
      <c r="CN504" s="791"/>
      <c r="CO504" s="791"/>
      <c r="CP504" s="791"/>
      <c r="CQ504" s="791"/>
      <c r="CR504" s="791"/>
      <c r="CS504" s="791"/>
      <c r="CT504" s="791"/>
      <c r="CU504" s="793"/>
      <c r="CV504" s="791"/>
      <c r="CW504" s="791"/>
      <c r="CX504" s="791"/>
      <c r="CY504" s="791"/>
      <c r="CZ504" s="791"/>
      <c r="DA504" s="791"/>
      <c r="DB504" s="791"/>
      <c r="DC504" s="791"/>
      <c r="DD504" s="791"/>
      <c r="DE504" s="791"/>
      <c r="DF504" s="791"/>
      <c r="DG504" s="793"/>
    </row>
    <row r="505" spans="1:111" ht="16">
      <c r="A505" s="209"/>
      <c r="B505" s="331"/>
      <c r="C505" s="1115"/>
      <c r="D505" s="84"/>
      <c r="E505" s="84"/>
      <c r="F505" s="84"/>
      <c r="G505" s="84"/>
      <c r="H505" s="84"/>
      <c r="I505" s="84"/>
      <c r="J505" s="84"/>
      <c r="K505" s="84"/>
      <c r="L505" s="84"/>
      <c r="M505" s="84"/>
      <c r="N505" s="84"/>
      <c r="O505" s="84"/>
      <c r="P505" s="84"/>
      <c r="Q505" s="84"/>
      <c r="R505" s="84"/>
      <c r="S505" s="84"/>
      <c r="T505" s="84"/>
      <c r="U505" s="84"/>
      <c r="V505" s="84"/>
      <c r="W505" s="84"/>
      <c r="X505" s="84"/>
      <c r="Y505" s="84"/>
      <c r="Z505" s="84"/>
      <c r="AA505" s="771"/>
      <c r="AB505" s="84"/>
      <c r="AC505" s="84"/>
      <c r="AD505" s="84"/>
      <c r="AE505" s="84"/>
      <c r="AF505" s="84"/>
      <c r="AG505" s="84"/>
      <c r="AH505" s="84"/>
      <c r="AI505" s="84"/>
      <c r="AJ505" s="84"/>
      <c r="AK505" s="84"/>
      <c r="AL505" s="84"/>
      <c r="AM505" s="771"/>
      <c r="AN505" s="84"/>
      <c r="AO505" s="84"/>
      <c r="AP505" s="84"/>
      <c r="AQ505" s="84"/>
      <c r="AR505" s="84"/>
      <c r="AS505" s="84"/>
      <c r="AT505" s="84"/>
      <c r="AU505" s="84"/>
      <c r="AV505" s="84"/>
      <c r="AW505" s="84"/>
      <c r="AX505" s="84"/>
      <c r="AY505" s="771"/>
      <c r="AZ505" s="84"/>
      <c r="BA505" s="84"/>
      <c r="BB505" s="84"/>
      <c r="BC505" s="84"/>
      <c r="BD505" s="84"/>
      <c r="BE505" s="84"/>
      <c r="BF505" s="84"/>
      <c r="BG505" s="84"/>
      <c r="BH505" s="84"/>
      <c r="BI505" s="84"/>
      <c r="BJ505" s="84"/>
      <c r="BK505" s="771"/>
      <c r="BL505" s="84"/>
      <c r="BM505" s="84"/>
      <c r="BN505" s="84"/>
      <c r="BO505" s="84"/>
      <c r="BP505" s="84"/>
      <c r="BQ505" s="84"/>
      <c r="BR505" s="84"/>
      <c r="BS505" s="84"/>
      <c r="BT505" s="84"/>
      <c r="BU505" s="84"/>
      <c r="BV505" s="84"/>
      <c r="BW505" s="771"/>
      <c r="BX505" s="84"/>
      <c r="BY505" s="84"/>
      <c r="BZ505" s="84"/>
      <c r="CA505" s="84"/>
      <c r="CB505" s="84"/>
      <c r="CC505" s="84"/>
      <c r="CD505" s="84"/>
      <c r="CE505" s="84"/>
      <c r="CF505" s="84"/>
      <c r="CG505" s="84"/>
      <c r="CH505" s="84"/>
      <c r="CI505" s="771"/>
      <c r="CJ505" s="791"/>
      <c r="CK505" s="791"/>
      <c r="CL505" s="791"/>
      <c r="CM505" s="791"/>
      <c r="CN505" s="791"/>
      <c r="CO505" s="791"/>
      <c r="CP505" s="791"/>
      <c r="CQ505" s="791"/>
      <c r="CR505" s="791"/>
      <c r="CS505" s="791"/>
      <c r="CT505" s="791"/>
      <c r="CU505" s="793"/>
      <c r="CV505" s="791"/>
      <c r="CW505" s="791"/>
      <c r="CX505" s="791"/>
      <c r="CY505" s="791"/>
      <c r="CZ505" s="791"/>
      <c r="DA505" s="791"/>
      <c r="DB505" s="791"/>
      <c r="DC505" s="791"/>
      <c r="DD505" s="791"/>
      <c r="DE505" s="791"/>
      <c r="DF505" s="791"/>
      <c r="DG505" s="793"/>
    </row>
    <row r="506" spans="1:111" ht="16">
      <c r="A506" s="209"/>
      <c r="B506" s="331"/>
      <c r="C506" s="1115"/>
      <c r="D506" s="84"/>
      <c r="E506" s="84"/>
      <c r="F506" s="84"/>
      <c r="G506" s="84"/>
      <c r="H506" s="84"/>
      <c r="I506" s="84"/>
      <c r="J506" s="84"/>
      <c r="K506" s="84"/>
      <c r="L506" s="84"/>
      <c r="M506" s="84"/>
      <c r="N506" s="84"/>
      <c r="O506" s="84"/>
      <c r="P506" s="84"/>
      <c r="Q506" s="84"/>
      <c r="R506" s="84"/>
      <c r="S506" s="84"/>
      <c r="T506" s="84"/>
      <c r="U506" s="84"/>
      <c r="V506" s="84"/>
      <c r="W506" s="84"/>
      <c r="X506" s="84"/>
      <c r="Y506" s="84"/>
      <c r="Z506" s="84"/>
      <c r="AA506" s="771"/>
      <c r="AB506" s="84"/>
      <c r="AC506" s="84"/>
      <c r="AD506" s="84"/>
      <c r="AE506" s="84"/>
      <c r="AF506" s="84"/>
      <c r="AG506" s="84"/>
      <c r="AH506" s="84"/>
      <c r="AI506" s="84"/>
      <c r="AJ506" s="84"/>
      <c r="AK506" s="84"/>
      <c r="AL506" s="84"/>
      <c r="AM506" s="771"/>
      <c r="AN506" s="84"/>
      <c r="AO506" s="84"/>
      <c r="AP506" s="84"/>
      <c r="AQ506" s="84"/>
      <c r="AR506" s="84"/>
      <c r="AS506" s="84"/>
      <c r="AT506" s="84"/>
      <c r="AU506" s="84"/>
      <c r="AV506" s="84"/>
      <c r="AW506" s="84"/>
      <c r="AX506" s="84"/>
      <c r="AY506" s="771"/>
      <c r="AZ506" s="84"/>
      <c r="BA506" s="84"/>
      <c r="BB506" s="84"/>
      <c r="BC506" s="84"/>
      <c r="BD506" s="84"/>
      <c r="BE506" s="84"/>
      <c r="BF506" s="84"/>
      <c r="BG506" s="84"/>
      <c r="BH506" s="84"/>
      <c r="BI506" s="84"/>
      <c r="BJ506" s="84"/>
      <c r="BK506" s="771"/>
      <c r="BL506" s="84"/>
      <c r="BM506" s="84"/>
      <c r="BN506" s="84"/>
      <c r="BO506" s="84"/>
      <c r="BP506" s="84"/>
      <c r="BQ506" s="84"/>
      <c r="BR506" s="84"/>
      <c r="BS506" s="84"/>
      <c r="BT506" s="84"/>
      <c r="BU506" s="84"/>
      <c r="BV506" s="84"/>
      <c r="BW506" s="771"/>
      <c r="BX506" s="84"/>
      <c r="BY506" s="84"/>
      <c r="BZ506" s="84"/>
      <c r="CA506" s="84"/>
      <c r="CB506" s="84"/>
      <c r="CC506" s="84"/>
      <c r="CD506" s="84"/>
      <c r="CE506" s="84"/>
      <c r="CF506" s="84"/>
      <c r="CG506" s="84"/>
      <c r="CH506" s="84"/>
      <c r="CI506" s="771"/>
      <c r="CJ506" s="791"/>
      <c r="CK506" s="791"/>
      <c r="CL506" s="791"/>
      <c r="CM506" s="791"/>
      <c r="CN506" s="791"/>
      <c r="CO506" s="791"/>
      <c r="CP506" s="791"/>
      <c r="CQ506" s="791"/>
      <c r="CR506" s="791"/>
      <c r="CS506" s="791"/>
      <c r="CT506" s="791"/>
      <c r="CU506" s="793"/>
      <c r="CV506" s="791"/>
      <c r="CW506" s="791"/>
      <c r="CX506" s="791"/>
      <c r="CY506" s="791"/>
      <c r="CZ506" s="791"/>
      <c r="DA506" s="791"/>
      <c r="DB506" s="791"/>
      <c r="DC506" s="791"/>
      <c r="DD506" s="791"/>
      <c r="DE506" s="791"/>
      <c r="DF506" s="791"/>
      <c r="DG506" s="793"/>
    </row>
    <row r="507" spans="1:111" ht="16">
      <c r="A507" s="209"/>
      <c r="B507" s="331"/>
      <c r="C507" s="1115"/>
      <c r="D507" s="84"/>
      <c r="E507" s="84"/>
      <c r="F507" s="84"/>
      <c r="G507" s="84"/>
      <c r="H507" s="84"/>
      <c r="I507" s="84"/>
      <c r="J507" s="84"/>
      <c r="K507" s="84"/>
      <c r="L507" s="84"/>
      <c r="M507" s="84"/>
      <c r="N507" s="84"/>
      <c r="O507" s="84"/>
      <c r="P507" s="84"/>
      <c r="Q507" s="84"/>
      <c r="R507" s="84"/>
      <c r="S507" s="84"/>
      <c r="T507" s="84"/>
      <c r="U507" s="84"/>
      <c r="V507" s="84"/>
      <c r="W507" s="84"/>
      <c r="X507" s="84"/>
      <c r="Y507" s="84"/>
      <c r="Z507" s="84"/>
      <c r="AA507" s="771"/>
      <c r="AB507" s="84"/>
      <c r="AC507" s="84"/>
      <c r="AD507" s="84"/>
      <c r="AE507" s="84"/>
      <c r="AF507" s="84"/>
      <c r="AG507" s="84"/>
      <c r="AH507" s="84"/>
      <c r="AI507" s="84"/>
      <c r="AJ507" s="84"/>
      <c r="AK507" s="84"/>
      <c r="AL507" s="84"/>
      <c r="AM507" s="771"/>
      <c r="AN507" s="84"/>
      <c r="AO507" s="84"/>
      <c r="AP507" s="84"/>
      <c r="AQ507" s="84"/>
      <c r="AR507" s="84"/>
      <c r="AS507" s="84"/>
      <c r="AT507" s="84"/>
      <c r="AU507" s="84"/>
      <c r="AV507" s="84"/>
      <c r="AW507" s="84"/>
      <c r="AX507" s="84"/>
      <c r="AY507" s="771"/>
      <c r="AZ507" s="84"/>
      <c r="BA507" s="84"/>
      <c r="BB507" s="84"/>
      <c r="BC507" s="84"/>
      <c r="BD507" s="84"/>
      <c r="BE507" s="84"/>
      <c r="BF507" s="84"/>
      <c r="BG507" s="84"/>
      <c r="BH507" s="84"/>
      <c r="BI507" s="84"/>
      <c r="BJ507" s="84"/>
      <c r="BK507" s="771"/>
      <c r="BL507" s="84"/>
      <c r="BM507" s="84"/>
      <c r="BN507" s="84"/>
      <c r="BO507" s="84"/>
      <c r="BP507" s="84"/>
      <c r="BQ507" s="84"/>
      <c r="BR507" s="84"/>
      <c r="BS507" s="84"/>
      <c r="BT507" s="84"/>
      <c r="BU507" s="84"/>
      <c r="BV507" s="84"/>
      <c r="BW507" s="771"/>
      <c r="BX507" s="84"/>
      <c r="BY507" s="84"/>
      <c r="BZ507" s="84"/>
      <c r="CA507" s="84"/>
      <c r="CB507" s="84"/>
      <c r="CC507" s="84"/>
      <c r="CD507" s="84"/>
      <c r="CE507" s="84"/>
      <c r="CF507" s="84"/>
      <c r="CG507" s="84"/>
      <c r="CH507" s="84"/>
      <c r="CI507" s="771"/>
      <c r="CJ507" s="791"/>
      <c r="CK507" s="791"/>
      <c r="CL507" s="791"/>
      <c r="CM507" s="791"/>
      <c r="CN507" s="791"/>
      <c r="CO507" s="791"/>
      <c r="CP507" s="791"/>
      <c r="CQ507" s="791"/>
      <c r="CR507" s="791"/>
      <c r="CS507" s="791"/>
      <c r="CT507" s="791"/>
      <c r="CU507" s="793"/>
      <c r="CV507" s="791"/>
      <c r="CW507" s="791"/>
      <c r="CX507" s="791"/>
      <c r="CY507" s="791"/>
      <c r="CZ507" s="791"/>
      <c r="DA507" s="791"/>
      <c r="DB507" s="791"/>
      <c r="DC507" s="791"/>
      <c r="DD507" s="791"/>
      <c r="DE507" s="791"/>
      <c r="DF507" s="791"/>
      <c r="DG507" s="793"/>
    </row>
    <row r="508" spans="1:111" ht="16">
      <c r="A508" s="209"/>
      <c r="B508" s="331"/>
      <c r="C508" s="1115"/>
      <c r="D508" s="84"/>
      <c r="E508" s="84"/>
      <c r="F508" s="84"/>
      <c r="G508" s="84"/>
      <c r="H508" s="84"/>
      <c r="I508" s="84"/>
      <c r="J508" s="84"/>
      <c r="K508" s="84"/>
      <c r="L508" s="84"/>
      <c r="M508" s="84"/>
      <c r="N508" s="84"/>
      <c r="O508" s="84"/>
      <c r="P508" s="84"/>
      <c r="Q508" s="84"/>
      <c r="R508" s="84"/>
      <c r="S508" s="84"/>
      <c r="T508" s="84"/>
      <c r="U508" s="84"/>
      <c r="V508" s="84"/>
      <c r="W508" s="84"/>
      <c r="X508" s="84"/>
      <c r="Y508" s="84"/>
      <c r="Z508" s="84"/>
      <c r="AA508" s="771"/>
      <c r="AB508" s="84"/>
      <c r="AC508" s="84"/>
      <c r="AD508" s="84"/>
      <c r="AE508" s="84"/>
      <c r="AF508" s="84"/>
      <c r="AG508" s="84"/>
      <c r="AH508" s="84"/>
      <c r="AI508" s="84"/>
      <c r="AJ508" s="84"/>
      <c r="AK508" s="84"/>
      <c r="AL508" s="84"/>
      <c r="AM508" s="771"/>
      <c r="AN508" s="84"/>
      <c r="AO508" s="84"/>
      <c r="AP508" s="84"/>
      <c r="AQ508" s="84"/>
      <c r="AR508" s="84"/>
      <c r="AS508" s="84"/>
      <c r="AT508" s="84"/>
      <c r="AU508" s="84"/>
      <c r="AV508" s="84"/>
      <c r="AW508" s="84"/>
      <c r="AX508" s="84"/>
      <c r="AY508" s="771"/>
      <c r="AZ508" s="84"/>
      <c r="BA508" s="84"/>
      <c r="BB508" s="84"/>
      <c r="BC508" s="84"/>
      <c r="BD508" s="84"/>
      <c r="BE508" s="84"/>
      <c r="BF508" s="84"/>
      <c r="BG508" s="84"/>
      <c r="BH508" s="84"/>
      <c r="BI508" s="84"/>
      <c r="BJ508" s="84"/>
      <c r="BK508" s="771"/>
      <c r="BL508" s="84"/>
      <c r="BM508" s="84"/>
      <c r="BN508" s="84"/>
      <c r="BO508" s="84"/>
      <c r="BP508" s="84"/>
      <c r="BQ508" s="84"/>
      <c r="BR508" s="84"/>
      <c r="BS508" s="84"/>
      <c r="BT508" s="84"/>
      <c r="BU508" s="84"/>
      <c r="BV508" s="84"/>
      <c r="BW508" s="771"/>
      <c r="BX508" s="84"/>
      <c r="BY508" s="84"/>
      <c r="BZ508" s="84"/>
      <c r="CA508" s="84"/>
      <c r="CB508" s="84"/>
      <c r="CC508" s="84"/>
      <c r="CD508" s="84"/>
      <c r="CE508" s="84"/>
      <c r="CF508" s="84"/>
      <c r="CG508" s="84"/>
      <c r="CH508" s="84"/>
      <c r="CI508" s="771"/>
      <c r="CJ508" s="791"/>
      <c r="CK508" s="791"/>
      <c r="CL508" s="791"/>
      <c r="CM508" s="791"/>
      <c r="CN508" s="791"/>
      <c r="CO508" s="791"/>
      <c r="CP508" s="791"/>
      <c r="CQ508" s="791"/>
      <c r="CR508" s="791"/>
      <c r="CS508" s="791"/>
      <c r="CT508" s="791"/>
      <c r="CU508" s="793"/>
      <c r="CV508" s="791"/>
      <c r="CW508" s="791"/>
      <c r="CX508" s="791"/>
      <c r="CY508" s="791"/>
      <c r="CZ508" s="791"/>
      <c r="DA508" s="791"/>
      <c r="DB508" s="791"/>
      <c r="DC508" s="791"/>
      <c r="DD508" s="791"/>
      <c r="DE508" s="791"/>
      <c r="DF508" s="791"/>
      <c r="DG508" s="793"/>
    </row>
    <row r="509" spans="1:111" ht="16">
      <c r="A509" s="209"/>
      <c r="B509" s="331"/>
      <c r="C509" s="1115"/>
      <c r="D509" s="84"/>
      <c r="E509" s="84"/>
      <c r="F509" s="84"/>
      <c r="G509" s="84"/>
      <c r="H509" s="84"/>
      <c r="I509" s="84"/>
      <c r="J509" s="84"/>
      <c r="K509" s="84"/>
      <c r="L509" s="84"/>
      <c r="M509" s="84"/>
      <c r="N509" s="84"/>
      <c r="O509" s="84"/>
      <c r="P509" s="84"/>
      <c r="Q509" s="84"/>
      <c r="R509" s="84"/>
      <c r="S509" s="84"/>
      <c r="T509" s="84"/>
      <c r="U509" s="84"/>
      <c r="V509" s="84"/>
      <c r="W509" s="84"/>
      <c r="X509" s="84"/>
      <c r="Y509" s="84"/>
      <c r="Z509" s="84"/>
      <c r="AA509" s="771"/>
      <c r="AB509" s="84"/>
      <c r="AC509" s="84"/>
      <c r="AD509" s="84"/>
      <c r="AE509" s="84"/>
      <c r="AF509" s="84"/>
      <c r="AG509" s="84"/>
      <c r="AH509" s="84"/>
      <c r="AI509" s="84"/>
      <c r="AJ509" s="84"/>
      <c r="AK509" s="84"/>
      <c r="AL509" s="84"/>
      <c r="AM509" s="771"/>
      <c r="AN509" s="84"/>
      <c r="AO509" s="84"/>
      <c r="AP509" s="84"/>
      <c r="AQ509" s="84"/>
      <c r="AR509" s="84"/>
      <c r="AS509" s="84"/>
      <c r="AT509" s="84"/>
      <c r="AU509" s="84"/>
      <c r="AV509" s="84"/>
      <c r="AW509" s="84"/>
      <c r="AX509" s="84"/>
      <c r="AY509" s="771"/>
      <c r="AZ509" s="84"/>
      <c r="BA509" s="84"/>
      <c r="BB509" s="84"/>
      <c r="BC509" s="84"/>
      <c r="BD509" s="84"/>
      <c r="BE509" s="84"/>
      <c r="BF509" s="84"/>
      <c r="BG509" s="84"/>
      <c r="BH509" s="84"/>
      <c r="BI509" s="84"/>
      <c r="BJ509" s="84"/>
      <c r="BK509" s="771"/>
      <c r="BL509" s="84"/>
      <c r="BM509" s="84"/>
      <c r="BN509" s="84"/>
      <c r="BO509" s="84"/>
      <c r="BP509" s="84"/>
      <c r="BQ509" s="84"/>
      <c r="BR509" s="84"/>
      <c r="BS509" s="84"/>
      <c r="BT509" s="84"/>
      <c r="BU509" s="84"/>
      <c r="BV509" s="84"/>
      <c r="BW509" s="771"/>
      <c r="BX509" s="84"/>
      <c r="BY509" s="84"/>
      <c r="BZ509" s="84"/>
      <c r="CA509" s="84"/>
      <c r="CB509" s="84"/>
      <c r="CC509" s="84"/>
      <c r="CD509" s="84"/>
      <c r="CE509" s="84"/>
      <c r="CF509" s="84"/>
      <c r="CG509" s="84"/>
      <c r="CH509" s="84"/>
      <c r="CI509" s="771"/>
      <c r="CJ509" s="791"/>
      <c r="CK509" s="791"/>
      <c r="CL509" s="791"/>
      <c r="CM509" s="791"/>
      <c r="CN509" s="791"/>
      <c r="CO509" s="791"/>
      <c r="CP509" s="791"/>
      <c r="CQ509" s="791"/>
      <c r="CR509" s="791"/>
      <c r="CS509" s="791"/>
      <c r="CT509" s="791"/>
      <c r="CU509" s="793"/>
      <c r="CV509" s="791"/>
      <c r="CW509" s="791"/>
      <c r="CX509" s="791"/>
      <c r="CY509" s="791"/>
      <c r="CZ509" s="791"/>
      <c r="DA509" s="791"/>
      <c r="DB509" s="791"/>
      <c r="DC509" s="791"/>
      <c r="DD509" s="791"/>
      <c r="DE509" s="791"/>
      <c r="DF509" s="791"/>
      <c r="DG509" s="793"/>
    </row>
    <row r="510" spans="1:111" ht="16">
      <c r="A510" s="209"/>
      <c r="B510" s="331"/>
      <c r="C510" s="1115"/>
      <c r="D510" s="84"/>
      <c r="E510" s="84"/>
      <c r="F510" s="84"/>
      <c r="G510" s="84"/>
      <c r="H510" s="84"/>
      <c r="I510" s="84"/>
      <c r="J510" s="84"/>
      <c r="K510" s="84"/>
      <c r="L510" s="84"/>
      <c r="M510" s="84"/>
      <c r="N510" s="84"/>
      <c r="O510" s="84"/>
      <c r="P510" s="84"/>
      <c r="Q510" s="84"/>
      <c r="R510" s="84"/>
      <c r="S510" s="84"/>
      <c r="T510" s="84"/>
      <c r="U510" s="84"/>
      <c r="V510" s="84"/>
      <c r="W510" s="84"/>
      <c r="X510" s="84"/>
      <c r="Y510" s="84"/>
      <c r="Z510" s="84"/>
      <c r="AA510" s="771"/>
      <c r="AB510" s="84"/>
      <c r="AC510" s="84"/>
      <c r="AD510" s="84"/>
      <c r="AE510" s="84"/>
      <c r="AF510" s="84"/>
      <c r="AG510" s="84"/>
      <c r="AH510" s="84"/>
      <c r="AI510" s="84"/>
      <c r="AJ510" s="84"/>
      <c r="AK510" s="84"/>
      <c r="AL510" s="84"/>
      <c r="AM510" s="771"/>
      <c r="AN510" s="84"/>
      <c r="AO510" s="84"/>
      <c r="AP510" s="84"/>
      <c r="AQ510" s="84"/>
      <c r="AR510" s="84"/>
      <c r="AS510" s="84"/>
      <c r="AT510" s="84"/>
      <c r="AU510" s="84"/>
      <c r="AV510" s="84"/>
      <c r="AW510" s="84"/>
      <c r="AX510" s="84"/>
      <c r="AY510" s="771"/>
      <c r="AZ510" s="84"/>
      <c r="BA510" s="84"/>
      <c r="BB510" s="84"/>
      <c r="BC510" s="84"/>
      <c r="BD510" s="84"/>
      <c r="BE510" s="84"/>
      <c r="BF510" s="84"/>
      <c r="BG510" s="84"/>
      <c r="BH510" s="84"/>
      <c r="BI510" s="84"/>
      <c r="BJ510" s="84"/>
      <c r="BK510" s="771"/>
      <c r="BL510" s="84"/>
      <c r="BM510" s="84"/>
      <c r="BN510" s="84"/>
      <c r="BO510" s="84"/>
      <c r="BP510" s="84"/>
      <c r="BQ510" s="84"/>
      <c r="BR510" s="84"/>
      <c r="BS510" s="84"/>
      <c r="BT510" s="84"/>
      <c r="BU510" s="84"/>
      <c r="BV510" s="84"/>
      <c r="BW510" s="771"/>
      <c r="BX510" s="84"/>
      <c r="BY510" s="84"/>
      <c r="BZ510" s="84"/>
      <c r="CA510" s="84"/>
      <c r="CB510" s="84"/>
      <c r="CC510" s="84"/>
      <c r="CD510" s="84"/>
      <c r="CE510" s="84"/>
      <c r="CF510" s="84"/>
      <c r="CG510" s="84"/>
      <c r="CH510" s="84"/>
      <c r="CI510" s="771"/>
      <c r="CJ510" s="791"/>
      <c r="CK510" s="791"/>
      <c r="CL510" s="791"/>
      <c r="CM510" s="791"/>
      <c r="CN510" s="791"/>
      <c r="CO510" s="791"/>
      <c r="CP510" s="791"/>
      <c r="CQ510" s="791"/>
      <c r="CR510" s="791"/>
      <c r="CS510" s="791"/>
      <c r="CT510" s="791"/>
      <c r="CU510" s="793"/>
      <c r="CV510" s="791"/>
      <c r="CW510" s="791"/>
      <c r="CX510" s="791"/>
      <c r="CY510" s="791"/>
      <c r="CZ510" s="791"/>
      <c r="DA510" s="791"/>
      <c r="DB510" s="791"/>
      <c r="DC510" s="791"/>
      <c r="DD510" s="791"/>
      <c r="DE510" s="791"/>
      <c r="DF510" s="791"/>
      <c r="DG510" s="793"/>
    </row>
    <row r="511" spans="1:111" ht="16">
      <c r="A511" s="209"/>
      <c r="B511" s="331"/>
      <c r="C511" s="1115"/>
      <c r="D511" s="84"/>
      <c r="E511" s="84"/>
      <c r="F511" s="84"/>
      <c r="G511" s="84"/>
      <c r="H511" s="84"/>
      <c r="I511" s="84"/>
      <c r="J511" s="84"/>
      <c r="K511" s="84"/>
      <c r="L511" s="84"/>
      <c r="M511" s="84"/>
      <c r="N511" s="84"/>
      <c r="O511" s="84"/>
      <c r="P511" s="84"/>
      <c r="Q511" s="84"/>
      <c r="R511" s="84"/>
      <c r="S511" s="84"/>
      <c r="T511" s="84"/>
      <c r="U511" s="84"/>
      <c r="V511" s="84"/>
      <c r="W511" s="84"/>
      <c r="X511" s="84"/>
      <c r="Y511" s="84"/>
      <c r="Z511" s="84"/>
      <c r="AA511" s="771"/>
      <c r="AB511" s="84"/>
      <c r="AC511" s="84"/>
      <c r="AD511" s="84"/>
      <c r="AE511" s="84"/>
      <c r="AF511" s="84"/>
      <c r="AG511" s="84"/>
      <c r="AH511" s="84"/>
      <c r="AI511" s="84"/>
      <c r="AJ511" s="84"/>
      <c r="AK511" s="84"/>
      <c r="AL511" s="84"/>
      <c r="AM511" s="771"/>
      <c r="AN511" s="84"/>
      <c r="AO511" s="84"/>
      <c r="AP511" s="84"/>
      <c r="AQ511" s="84"/>
      <c r="AR511" s="84"/>
      <c r="AS511" s="84"/>
      <c r="AT511" s="84"/>
      <c r="AU511" s="84"/>
      <c r="AV511" s="84"/>
      <c r="AW511" s="84"/>
      <c r="AX511" s="84"/>
      <c r="AY511" s="771"/>
      <c r="AZ511" s="84"/>
      <c r="BA511" s="84"/>
      <c r="BB511" s="84"/>
      <c r="BC511" s="84"/>
      <c r="BD511" s="84"/>
      <c r="BE511" s="84"/>
      <c r="BF511" s="84"/>
      <c r="BG511" s="84"/>
      <c r="BH511" s="84"/>
      <c r="BI511" s="84"/>
      <c r="BJ511" s="84"/>
      <c r="BK511" s="771"/>
      <c r="BL511" s="84"/>
      <c r="BM511" s="84"/>
      <c r="BN511" s="84"/>
      <c r="BO511" s="84"/>
      <c r="BP511" s="84"/>
      <c r="BQ511" s="84"/>
      <c r="BR511" s="84"/>
      <c r="BS511" s="84"/>
      <c r="BT511" s="84"/>
      <c r="BU511" s="84"/>
      <c r="BV511" s="84"/>
      <c r="BW511" s="771"/>
      <c r="BX511" s="84"/>
      <c r="BY511" s="84"/>
      <c r="BZ511" s="84"/>
      <c r="CA511" s="84"/>
      <c r="CB511" s="84"/>
      <c r="CC511" s="84"/>
      <c r="CD511" s="84"/>
      <c r="CE511" s="84"/>
      <c r="CF511" s="84"/>
      <c r="CG511" s="84"/>
      <c r="CH511" s="84"/>
      <c r="CI511" s="771"/>
      <c r="CJ511" s="791"/>
      <c r="CK511" s="791"/>
      <c r="CL511" s="791"/>
      <c r="CM511" s="791"/>
      <c r="CN511" s="791"/>
      <c r="CO511" s="791"/>
      <c r="CP511" s="791"/>
      <c r="CQ511" s="791"/>
      <c r="CR511" s="791"/>
      <c r="CS511" s="791"/>
      <c r="CT511" s="791"/>
      <c r="CU511" s="793"/>
      <c r="CV511" s="791"/>
      <c r="CW511" s="791"/>
      <c r="CX511" s="791"/>
      <c r="CY511" s="791"/>
      <c r="CZ511" s="791"/>
      <c r="DA511" s="791"/>
      <c r="DB511" s="791"/>
      <c r="DC511" s="791"/>
      <c r="DD511" s="791"/>
      <c r="DE511" s="791"/>
      <c r="DF511" s="791"/>
      <c r="DG511" s="793"/>
    </row>
    <row r="512" spans="1:111" ht="16">
      <c r="A512" s="209"/>
      <c r="B512" s="331"/>
      <c r="C512" s="1115"/>
      <c r="D512" s="84"/>
      <c r="E512" s="84"/>
      <c r="F512" s="84"/>
      <c r="G512" s="84"/>
      <c r="H512" s="84"/>
      <c r="I512" s="84"/>
      <c r="J512" s="84"/>
      <c r="K512" s="84"/>
      <c r="L512" s="84"/>
      <c r="M512" s="84"/>
      <c r="N512" s="84"/>
      <c r="O512" s="84"/>
      <c r="P512" s="84"/>
      <c r="Q512" s="84"/>
      <c r="R512" s="84"/>
      <c r="S512" s="84"/>
      <c r="T512" s="84"/>
      <c r="U512" s="84"/>
      <c r="V512" s="84"/>
      <c r="W512" s="84"/>
      <c r="X512" s="84"/>
      <c r="Y512" s="84"/>
      <c r="Z512" s="84"/>
      <c r="AA512" s="771"/>
      <c r="AB512" s="84"/>
      <c r="AC512" s="84"/>
      <c r="AD512" s="84"/>
      <c r="AE512" s="84"/>
      <c r="AF512" s="84"/>
      <c r="AG512" s="84"/>
      <c r="AH512" s="84"/>
      <c r="AI512" s="84"/>
      <c r="AJ512" s="84"/>
      <c r="AK512" s="84"/>
      <c r="AL512" s="84"/>
      <c r="AM512" s="771"/>
      <c r="AN512" s="84"/>
      <c r="AO512" s="84"/>
      <c r="AP512" s="84"/>
      <c r="AQ512" s="84"/>
      <c r="AR512" s="84"/>
      <c r="AS512" s="84"/>
      <c r="AT512" s="84"/>
      <c r="AU512" s="84"/>
      <c r="AV512" s="84"/>
      <c r="AW512" s="84"/>
      <c r="AX512" s="84"/>
      <c r="AY512" s="771"/>
      <c r="AZ512" s="84"/>
      <c r="BA512" s="84"/>
      <c r="BB512" s="84"/>
      <c r="BC512" s="84"/>
      <c r="BD512" s="84"/>
      <c r="BE512" s="84"/>
      <c r="BF512" s="84"/>
      <c r="BG512" s="84"/>
      <c r="BH512" s="84"/>
      <c r="BI512" s="84"/>
      <c r="BJ512" s="84"/>
      <c r="BK512" s="771"/>
      <c r="BL512" s="84"/>
      <c r="BM512" s="84"/>
      <c r="BN512" s="84"/>
      <c r="BO512" s="84"/>
      <c r="BP512" s="84"/>
      <c r="BQ512" s="84"/>
      <c r="BR512" s="84"/>
      <c r="BS512" s="84"/>
      <c r="BT512" s="84"/>
      <c r="BU512" s="84"/>
      <c r="BV512" s="84"/>
      <c r="BW512" s="771"/>
      <c r="BX512" s="84"/>
      <c r="BY512" s="84"/>
      <c r="BZ512" s="84"/>
      <c r="CA512" s="84"/>
      <c r="CB512" s="84"/>
      <c r="CC512" s="84"/>
      <c r="CD512" s="84"/>
      <c r="CE512" s="84"/>
      <c r="CF512" s="84"/>
      <c r="CG512" s="84"/>
      <c r="CH512" s="84"/>
      <c r="CI512" s="771"/>
      <c r="CJ512" s="791"/>
      <c r="CK512" s="791"/>
      <c r="CL512" s="791"/>
      <c r="CM512" s="791"/>
      <c r="CN512" s="791"/>
      <c r="CO512" s="791"/>
      <c r="CP512" s="791"/>
      <c r="CQ512" s="791"/>
      <c r="CR512" s="791"/>
      <c r="CS512" s="791"/>
      <c r="CT512" s="791"/>
      <c r="CU512" s="793"/>
      <c r="CV512" s="791"/>
      <c r="CW512" s="791"/>
      <c r="CX512" s="791"/>
      <c r="CY512" s="791"/>
      <c r="CZ512" s="791"/>
      <c r="DA512" s="791"/>
      <c r="DB512" s="791"/>
      <c r="DC512" s="791"/>
      <c r="DD512" s="791"/>
      <c r="DE512" s="791"/>
      <c r="DF512" s="791"/>
      <c r="DG512" s="793"/>
    </row>
    <row r="513" spans="1:111" ht="16">
      <c r="A513" s="209"/>
      <c r="B513" s="331"/>
      <c r="C513" s="1115"/>
      <c r="D513" s="84"/>
      <c r="E513" s="84"/>
      <c r="F513" s="84"/>
      <c r="G513" s="84"/>
      <c r="H513" s="84"/>
      <c r="I513" s="84"/>
      <c r="J513" s="84"/>
      <c r="K513" s="84"/>
      <c r="L513" s="84"/>
      <c r="M513" s="84"/>
      <c r="N513" s="84"/>
      <c r="O513" s="84"/>
      <c r="P513" s="84"/>
      <c r="Q513" s="84"/>
      <c r="R513" s="84"/>
      <c r="S513" s="84"/>
      <c r="T513" s="84"/>
      <c r="U513" s="84"/>
      <c r="V513" s="84"/>
      <c r="W513" s="84"/>
      <c r="X513" s="84"/>
      <c r="Y513" s="84"/>
      <c r="Z513" s="84"/>
      <c r="AA513" s="771"/>
      <c r="AB513" s="84"/>
      <c r="AC513" s="84"/>
      <c r="AD513" s="84"/>
      <c r="AE513" s="84"/>
      <c r="AF513" s="84"/>
      <c r="AG513" s="84"/>
      <c r="AH513" s="84"/>
      <c r="AI513" s="84"/>
      <c r="AJ513" s="84"/>
      <c r="AK513" s="84"/>
      <c r="AL513" s="84"/>
      <c r="AM513" s="771"/>
      <c r="AN513" s="84"/>
      <c r="AO513" s="84"/>
      <c r="AP513" s="84"/>
      <c r="AQ513" s="84"/>
      <c r="AR513" s="84"/>
      <c r="AS513" s="84"/>
      <c r="AT513" s="84"/>
      <c r="AU513" s="84"/>
      <c r="AV513" s="84"/>
      <c r="AW513" s="84"/>
      <c r="AX513" s="84"/>
      <c r="AY513" s="771"/>
      <c r="AZ513" s="84"/>
      <c r="BA513" s="84"/>
      <c r="BB513" s="84"/>
      <c r="BC513" s="84"/>
      <c r="BD513" s="84"/>
      <c r="BE513" s="84"/>
      <c r="BF513" s="84"/>
      <c r="BG513" s="84"/>
      <c r="BH513" s="84"/>
      <c r="BI513" s="84"/>
      <c r="BJ513" s="84"/>
      <c r="BK513" s="771"/>
      <c r="BL513" s="84"/>
      <c r="BM513" s="84"/>
      <c r="BN513" s="84"/>
      <c r="BO513" s="84"/>
      <c r="BP513" s="84"/>
      <c r="BQ513" s="84"/>
      <c r="BR513" s="84"/>
      <c r="BS513" s="84"/>
      <c r="BT513" s="84"/>
      <c r="BU513" s="84"/>
      <c r="BV513" s="84"/>
      <c r="BW513" s="771"/>
      <c r="BX513" s="84"/>
      <c r="BY513" s="84"/>
      <c r="BZ513" s="84"/>
      <c r="CA513" s="84"/>
      <c r="CB513" s="84"/>
      <c r="CC513" s="84"/>
      <c r="CD513" s="84"/>
      <c r="CE513" s="84"/>
      <c r="CF513" s="84"/>
      <c r="CG513" s="84"/>
      <c r="CH513" s="84"/>
      <c r="CI513" s="771"/>
      <c r="CJ513" s="791"/>
      <c r="CK513" s="791"/>
      <c r="CL513" s="791"/>
      <c r="CM513" s="791"/>
      <c r="CN513" s="791"/>
      <c r="CO513" s="791"/>
      <c r="CP513" s="791"/>
      <c r="CQ513" s="791"/>
      <c r="CR513" s="791"/>
      <c r="CS513" s="791"/>
      <c r="CT513" s="791"/>
      <c r="CU513" s="793"/>
      <c r="CV513" s="791"/>
      <c r="CW513" s="791"/>
      <c r="CX513" s="791"/>
      <c r="CY513" s="791"/>
      <c r="CZ513" s="791"/>
      <c r="DA513" s="791"/>
      <c r="DB513" s="791"/>
      <c r="DC513" s="791"/>
      <c r="DD513" s="791"/>
      <c r="DE513" s="791"/>
      <c r="DF513" s="791"/>
      <c r="DG513" s="793"/>
    </row>
    <row r="514" spans="1:111" ht="16">
      <c r="A514" s="209"/>
      <c r="B514" s="331"/>
      <c r="C514" s="1115"/>
      <c r="D514" s="84"/>
      <c r="E514" s="84"/>
      <c r="F514" s="84"/>
      <c r="G514" s="84"/>
      <c r="H514" s="84"/>
      <c r="I514" s="84"/>
      <c r="J514" s="84"/>
      <c r="K514" s="84"/>
      <c r="L514" s="84"/>
      <c r="M514" s="84"/>
      <c r="N514" s="84"/>
      <c r="O514" s="84"/>
      <c r="P514" s="84"/>
      <c r="Q514" s="84"/>
      <c r="R514" s="84"/>
      <c r="S514" s="84"/>
      <c r="T514" s="84"/>
      <c r="U514" s="84"/>
      <c r="V514" s="84"/>
      <c r="W514" s="84"/>
      <c r="X514" s="84"/>
      <c r="Y514" s="84"/>
      <c r="Z514" s="84"/>
      <c r="AA514" s="771"/>
      <c r="AB514" s="84"/>
      <c r="AC514" s="84"/>
      <c r="AD514" s="84"/>
      <c r="AE514" s="84"/>
      <c r="AF514" s="84"/>
      <c r="AG514" s="84"/>
      <c r="AH514" s="84"/>
      <c r="AI514" s="84"/>
      <c r="AJ514" s="84"/>
      <c r="AK514" s="84"/>
      <c r="AL514" s="84"/>
      <c r="AM514" s="771"/>
      <c r="AN514" s="84"/>
      <c r="AO514" s="84"/>
      <c r="AP514" s="84"/>
      <c r="AQ514" s="84"/>
      <c r="AR514" s="84"/>
      <c r="AS514" s="84"/>
      <c r="AT514" s="84"/>
      <c r="AU514" s="84"/>
      <c r="AV514" s="84"/>
      <c r="AW514" s="84"/>
      <c r="AX514" s="84"/>
      <c r="AY514" s="771"/>
      <c r="AZ514" s="84"/>
      <c r="BA514" s="84"/>
      <c r="BB514" s="84"/>
      <c r="BC514" s="84"/>
      <c r="BD514" s="84"/>
      <c r="BE514" s="84"/>
      <c r="BF514" s="84"/>
      <c r="BG514" s="84"/>
      <c r="BH514" s="84"/>
      <c r="BI514" s="84"/>
      <c r="BJ514" s="84"/>
      <c r="BK514" s="771"/>
      <c r="BL514" s="84"/>
      <c r="BM514" s="84"/>
      <c r="BN514" s="84"/>
      <c r="BO514" s="84"/>
      <c r="BP514" s="84"/>
      <c r="BQ514" s="84"/>
      <c r="BR514" s="84"/>
      <c r="BS514" s="84"/>
      <c r="BT514" s="84"/>
      <c r="BU514" s="84"/>
      <c r="BV514" s="84"/>
      <c r="BW514" s="771"/>
      <c r="BX514" s="84"/>
      <c r="BY514" s="84"/>
      <c r="BZ514" s="84"/>
      <c r="CA514" s="84"/>
      <c r="CB514" s="84"/>
      <c r="CC514" s="84"/>
      <c r="CD514" s="84"/>
      <c r="CE514" s="84"/>
      <c r="CF514" s="84"/>
      <c r="CG514" s="84"/>
      <c r="CH514" s="84"/>
      <c r="CI514" s="771"/>
      <c r="CJ514" s="791"/>
      <c r="CK514" s="791"/>
      <c r="CL514" s="791"/>
      <c r="CM514" s="791"/>
      <c r="CN514" s="791"/>
      <c r="CO514" s="791"/>
      <c r="CP514" s="791"/>
      <c r="CQ514" s="791"/>
      <c r="CR514" s="791"/>
      <c r="CS514" s="791"/>
      <c r="CT514" s="791"/>
      <c r="CU514" s="793"/>
      <c r="CV514" s="791"/>
      <c r="CW514" s="791"/>
      <c r="CX514" s="791"/>
      <c r="CY514" s="791"/>
      <c r="CZ514" s="791"/>
      <c r="DA514" s="791"/>
      <c r="DB514" s="791"/>
      <c r="DC514" s="791"/>
      <c r="DD514" s="791"/>
      <c r="DE514" s="791"/>
      <c r="DF514" s="791"/>
      <c r="DG514" s="793"/>
    </row>
    <row r="515" spans="1:111" ht="16">
      <c r="A515" s="209"/>
      <c r="B515" s="331"/>
      <c r="C515" s="1115"/>
      <c r="D515" s="84"/>
      <c r="E515" s="84"/>
      <c r="F515" s="84"/>
      <c r="G515" s="84"/>
      <c r="H515" s="84"/>
      <c r="I515" s="84"/>
      <c r="J515" s="84"/>
      <c r="K515" s="84"/>
      <c r="L515" s="84"/>
      <c r="M515" s="84"/>
      <c r="N515" s="84"/>
      <c r="O515" s="84"/>
      <c r="P515" s="84"/>
      <c r="Q515" s="84"/>
      <c r="R515" s="84"/>
      <c r="S515" s="84"/>
      <c r="T515" s="84"/>
      <c r="U515" s="84"/>
      <c r="V515" s="84"/>
      <c r="W515" s="84"/>
      <c r="X515" s="84"/>
      <c r="Y515" s="84"/>
      <c r="Z515" s="84"/>
      <c r="AA515" s="771"/>
      <c r="AB515" s="84"/>
      <c r="AC515" s="84"/>
      <c r="AD515" s="84"/>
      <c r="AE515" s="84"/>
      <c r="AF515" s="84"/>
      <c r="AG515" s="84"/>
      <c r="AH515" s="84"/>
      <c r="AI515" s="84"/>
      <c r="AJ515" s="84"/>
      <c r="AK515" s="84"/>
      <c r="AL515" s="84"/>
      <c r="AM515" s="771"/>
      <c r="AN515" s="84"/>
      <c r="AO515" s="84"/>
      <c r="AP515" s="84"/>
      <c r="AQ515" s="84"/>
      <c r="AR515" s="84"/>
      <c r="AS515" s="84"/>
      <c r="AT515" s="84"/>
      <c r="AU515" s="84"/>
      <c r="AV515" s="84"/>
      <c r="AW515" s="84"/>
      <c r="AX515" s="84"/>
      <c r="AY515" s="771"/>
      <c r="AZ515" s="84"/>
      <c r="BA515" s="84"/>
      <c r="BB515" s="84"/>
      <c r="BC515" s="84"/>
      <c r="BD515" s="84"/>
      <c r="BE515" s="84"/>
      <c r="BF515" s="84"/>
      <c r="BG515" s="84"/>
      <c r="BH515" s="84"/>
      <c r="BI515" s="84"/>
      <c r="BJ515" s="84"/>
      <c r="BK515" s="771"/>
      <c r="BL515" s="84"/>
      <c r="BM515" s="84"/>
      <c r="BN515" s="84"/>
      <c r="BO515" s="84"/>
      <c r="BP515" s="84"/>
      <c r="BQ515" s="84"/>
      <c r="BR515" s="84"/>
      <c r="BS515" s="84"/>
      <c r="BT515" s="84"/>
      <c r="BU515" s="84"/>
      <c r="BV515" s="84"/>
      <c r="BW515" s="771"/>
      <c r="BX515" s="84"/>
      <c r="BY515" s="84"/>
      <c r="BZ515" s="84"/>
      <c r="CA515" s="84"/>
      <c r="CB515" s="84"/>
      <c r="CC515" s="84"/>
      <c r="CD515" s="84"/>
      <c r="CE515" s="84"/>
      <c r="CF515" s="84"/>
      <c r="CG515" s="84"/>
      <c r="CH515" s="84"/>
      <c r="CI515" s="771"/>
      <c r="CJ515" s="791"/>
      <c r="CK515" s="791"/>
      <c r="CL515" s="791"/>
      <c r="CM515" s="791"/>
      <c r="CN515" s="791"/>
      <c r="CO515" s="791"/>
      <c r="CP515" s="791"/>
      <c r="CQ515" s="791"/>
      <c r="CR515" s="791"/>
      <c r="CS515" s="791"/>
      <c r="CT515" s="791"/>
      <c r="CU515" s="793"/>
      <c r="CV515" s="791"/>
      <c r="CW515" s="791"/>
      <c r="CX515" s="791"/>
      <c r="CY515" s="791"/>
      <c r="CZ515" s="791"/>
      <c r="DA515" s="791"/>
      <c r="DB515" s="791"/>
      <c r="DC515" s="791"/>
      <c r="DD515" s="791"/>
      <c r="DE515" s="791"/>
      <c r="DF515" s="791"/>
      <c r="DG515" s="793"/>
    </row>
    <row r="516" spans="1:111" ht="16">
      <c r="A516" s="209"/>
      <c r="B516" s="331"/>
      <c r="C516" s="1115"/>
      <c r="D516" s="84"/>
      <c r="E516" s="84"/>
      <c r="F516" s="84"/>
      <c r="G516" s="84"/>
      <c r="H516" s="84"/>
      <c r="I516" s="84"/>
      <c r="J516" s="84"/>
      <c r="K516" s="84"/>
      <c r="L516" s="84"/>
      <c r="M516" s="84"/>
      <c r="N516" s="84"/>
      <c r="O516" s="84"/>
      <c r="P516" s="84"/>
      <c r="Q516" s="84"/>
      <c r="R516" s="84"/>
      <c r="S516" s="84"/>
      <c r="T516" s="84"/>
      <c r="U516" s="84"/>
      <c r="V516" s="84"/>
      <c r="W516" s="84"/>
      <c r="X516" s="84"/>
      <c r="Y516" s="84"/>
      <c r="Z516" s="84"/>
      <c r="AA516" s="771"/>
      <c r="AB516" s="84"/>
      <c r="AC516" s="84"/>
      <c r="AD516" s="84"/>
      <c r="AE516" s="84"/>
      <c r="AF516" s="84"/>
      <c r="AG516" s="84"/>
      <c r="AH516" s="84"/>
      <c r="AI516" s="84"/>
      <c r="AJ516" s="84"/>
      <c r="AK516" s="84"/>
      <c r="AL516" s="84"/>
      <c r="AM516" s="771"/>
      <c r="AN516" s="84"/>
      <c r="AO516" s="84"/>
      <c r="AP516" s="84"/>
      <c r="AQ516" s="84"/>
      <c r="AR516" s="84"/>
      <c r="AS516" s="84"/>
      <c r="AT516" s="84"/>
      <c r="AU516" s="84"/>
      <c r="AV516" s="84"/>
      <c r="AW516" s="84"/>
      <c r="AX516" s="84"/>
      <c r="AY516" s="771"/>
      <c r="AZ516" s="84"/>
      <c r="BA516" s="84"/>
      <c r="BB516" s="84"/>
      <c r="BC516" s="84"/>
      <c r="BD516" s="84"/>
      <c r="BE516" s="84"/>
      <c r="BF516" s="84"/>
      <c r="BG516" s="84"/>
      <c r="BH516" s="84"/>
      <c r="BI516" s="84"/>
      <c r="BJ516" s="84"/>
      <c r="BK516" s="771"/>
      <c r="BL516" s="84"/>
      <c r="BM516" s="84"/>
      <c r="BN516" s="84"/>
      <c r="BO516" s="84"/>
      <c r="BP516" s="84"/>
      <c r="BQ516" s="84"/>
      <c r="BR516" s="84"/>
      <c r="BS516" s="84"/>
      <c r="BT516" s="84"/>
      <c r="BU516" s="84"/>
      <c r="BV516" s="84"/>
      <c r="BW516" s="771"/>
      <c r="BX516" s="84"/>
      <c r="BY516" s="84"/>
      <c r="BZ516" s="84"/>
      <c r="CA516" s="84"/>
      <c r="CB516" s="84"/>
      <c r="CC516" s="84"/>
      <c r="CD516" s="84"/>
      <c r="CE516" s="84"/>
      <c r="CF516" s="84"/>
      <c r="CG516" s="84"/>
      <c r="CH516" s="84"/>
      <c r="CI516" s="771"/>
      <c r="CJ516" s="791"/>
      <c r="CK516" s="791"/>
      <c r="CL516" s="791"/>
      <c r="CM516" s="791"/>
      <c r="CN516" s="791"/>
      <c r="CO516" s="791"/>
      <c r="CP516" s="791"/>
      <c r="CQ516" s="791"/>
      <c r="CR516" s="791"/>
      <c r="CS516" s="791"/>
      <c r="CT516" s="791"/>
      <c r="CU516" s="793"/>
      <c r="CV516" s="791"/>
      <c r="CW516" s="791"/>
      <c r="CX516" s="791"/>
      <c r="CY516" s="791"/>
      <c r="CZ516" s="791"/>
      <c r="DA516" s="791"/>
      <c r="DB516" s="791"/>
      <c r="DC516" s="791"/>
      <c r="DD516" s="791"/>
      <c r="DE516" s="791"/>
      <c r="DF516" s="791"/>
      <c r="DG516" s="793"/>
    </row>
    <row r="517" spans="1:111" ht="16">
      <c r="A517" s="209"/>
      <c r="B517" s="331"/>
      <c r="C517" s="1115"/>
      <c r="D517" s="84"/>
      <c r="E517" s="84"/>
      <c r="F517" s="84"/>
      <c r="G517" s="84"/>
      <c r="H517" s="84"/>
      <c r="I517" s="84"/>
      <c r="J517" s="84"/>
      <c r="K517" s="84"/>
      <c r="L517" s="84"/>
      <c r="M517" s="84"/>
      <c r="N517" s="84"/>
      <c r="O517" s="84"/>
      <c r="P517" s="84"/>
      <c r="Q517" s="84"/>
      <c r="R517" s="84"/>
      <c r="S517" s="84"/>
      <c r="T517" s="84"/>
      <c r="U517" s="84"/>
      <c r="V517" s="84"/>
      <c r="W517" s="84"/>
      <c r="X517" s="84"/>
      <c r="Y517" s="84"/>
      <c r="Z517" s="84"/>
      <c r="AA517" s="771"/>
      <c r="AB517" s="84"/>
      <c r="AC517" s="84"/>
      <c r="AD517" s="84"/>
      <c r="AE517" s="84"/>
      <c r="AF517" s="84"/>
      <c r="AG517" s="84"/>
      <c r="AH517" s="84"/>
      <c r="AI517" s="84"/>
      <c r="AJ517" s="84"/>
      <c r="AK517" s="84"/>
      <c r="AL517" s="84"/>
      <c r="AM517" s="771"/>
      <c r="AN517" s="84"/>
      <c r="AO517" s="84"/>
      <c r="AP517" s="84"/>
      <c r="AQ517" s="84"/>
      <c r="AR517" s="84"/>
      <c r="AS517" s="84"/>
      <c r="AT517" s="84"/>
      <c r="AU517" s="84"/>
      <c r="AV517" s="84"/>
      <c r="AW517" s="84"/>
      <c r="AX517" s="84"/>
      <c r="AY517" s="771"/>
      <c r="AZ517" s="84"/>
      <c r="BA517" s="84"/>
      <c r="BB517" s="84"/>
      <c r="BC517" s="84"/>
      <c r="BD517" s="84"/>
      <c r="BE517" s="84"/>
      <c r="BF517" s="84"/>
      <c r="BG517" s="84"/>
      <c r="BH517" s="84"/>
      <c r="BI517" s="84"/>
      <c r="BJ517" s="84"/>
      <c r="BK517" s="771"/>
      <c r="BL517" s="84"/>
      <c r="BM517" s="84"/>
      <c r="BN517" s="84"/>
      <c r="BO517" s="84"/>
      <c r="BP517" s="84"/>
      <c r="BQ517" s="84"/>
      <c r="BR517" s="84"/>
      <c r="BS517" s="84"/>
      <c r="BT517" s="84"/>
      <c r="BU517" s="84"/>
      <c r="BV517" s="84"/>
      <c r="BW517" s="771"/>
      <c r="BX517" s="84"/>
      <c r="BY517" s="84"/>
      <c r="BZ517" s="84"/>
      <c r="CA517" s="84"/>
      <c r="CB517" s="84"/>
      <c r="CC517" s="84"/>
      <c r="CD517" s="84"/>
      <c r="CE517" s="84"/>
      <c r="CF517" s="84"/>
      <c r="CG517" s="84"/>
      <c r="CH517" s="84"/>
      <c r="CI517" s="771"/>
      <c r="CJ517" s="791"/>
      <c r="CK517" s="791"/>
      <c r="CL517" s="791"/>
      <c r="CM517" s="791"/>
      <c r="CN517" s="791"/>
      <c r="CO517" s="791"/>
      <c r="CP517" s="791"/>
      <c r="CQ517" s="791"/>
      <c r="CR517" s="791"/>
      <c r="CS517" s="791"/>
      <c r="CT517" s="791"/>
      <c r="CU517" s="793"/>
      <c r="CV517" s="791"/>
      <c r="CW517" s="791"/>
      <c r="CX517" s="791"/>
      <c r="CY517" s="791"/>
      <c r="CZ517" s="791"/>
      <c r="DA517" s="791"/>
      <c r="DB517" s="791"/>
      <c r="DC517" s="791"/>
      <c r="DD517" s="791"/>
      <c r="DE517" s="791"/>
      <c r="DF517" s="791"/>
      <c r="DG517" s="793"/>
    </row>
    <row r="518" spans="1:111" ht="16">
      <c r="A518" s="209"/>
      <c r="B518" s="331"/>
      <c r="C518" s="1115"/>
      <c r="D518" s="84"/>
      <c r="E518" s="84"/>
      <c r="F518" s="84"/>
      <c r="G518" s="84"/>
      <c r="H518" s="84"/>
      <c r="I518" s="84"/>
      <c r="J518" s="84"/>
      <c r="K518" s="84"/>
      <c r="L518" s="84"/>
      <c r="M518" s="84"/>
      <c r="N518" s="84"/>
      <c r="O518" s="84"/>
      <c r="P518" s="84"/>
      <c r="Q518" s="84"/>
      <c r="R518" s="84"/>
      <c r="S518" s="84"/>
      <c r="T518" s="84"/>
      <c r="U518" s="84"/>
      <c r="V518" s="84"/>
      <c r="W518" s="84"/>
      <c r="X518" s="84"/>
      <c r="Y518" s="84"/>
      <c r="Z518" s="84"/>
      <c r="AA518" s="771"/>
      <c r="AB518" s="84"/>
      <c r="AC518" s="84"/>
      <c r="AD518" s="84"/>
      <c r="AE518" s="84"/>
      <c r="AF518" s="84"/>
      <c r="AG518" s="84"/>
      <c r="AH518" s="84"/>
      <c r="AI518" s="84"/>
      <c r="AJ518" s="84"/>
      <c r="AK518" s="84"/>
      <c r="AL518" s="84"/>
      <c r="AM518" s="771"/>
      <c r="AN518" s="84"/>
      <c r="AO518" s="84"/>
      <c r="AP518" s="84"/>
      <c r="AQ518" s="84"/>
      <c r="AR518" s="84"/>
      <c r="AS518" s="84"/>
      <c r="AT518" s="84"/>
      <c r="AU518" s="84"/>
      <c r="AV518" s="84"/>
      <c r="AW518" s="84"/>
      <c r="AX518" s="84"/>
      <c r="AY518" s="771"/>
      <c r="AZ518" s="84"/>
      <c r="BA518" s="84"/>
      <c r="BB518" s="84"/>
      <c r="BC518" s="84"/>
      <c r="BD518" s="84"/>
      <c r="BE518" s="84"/>
      <c r="BF518" s="84"/>
      <c r="BG518" s="84"/>
      <c r="BH518" s="84"/>
      <c r="BI518" s="84"/>
      <c r="BJ518" s="84"/>
      <c r="BK518" s="771"/>
      <c r="BL518" s="84"/>
      <c r="BM518" s="84"/>
      <c r="BN518" s="84"/>
      <c r="BO518" s="84"/>
      <c r="BP518" s="84"/>
      <c r="BQ518" s="84"/>
      <c r="BR518" s="84"/>
      <c r="BS518" s="84"/>
      <c r="BT518" s="84"/>
      <c r="BU518" s="84"/>
      <c r="BV518" s="84"/>
      <c r="BW518" s="771"/>
      <c r="BX518" s="84"/>
      <c r="BY518" s="84"/>
      <c r="BZ518" s="84"/>
      <c r="CA518" s="84"/>
      <c r="CB518" s="84"/>
      <c r="CC518" s="84"/>
      <c r="CD518" s="84"/>
      <c r="CE518" s="84"/>
      <c r="CF518" s="84"/>
      <c r="CG518" s="84"/>
      <c r="CH518" s="84"/>
      <c r="CI518" s="771"/>
      <c r="CJ518" s="791"/>
      <c r="CK518" s="791"/>
      <c r="CL518" s="791"/>
      <c r="CM518" s="791"/>
      <c r="CN518" s="791"/>
      <c r="CO518" s="791"/>
      <c r="CP518" s="791"/>
      <c r="CQ518" s="791"/>
      <c r="CR518" s="791"/>
      <c r="CS518" s="791"/>
      <c r="CT518" s="791"/>
      <c r="CU518" s="793"/>
      <c r="CV518" s="791"/>
      <c r="CW518" s="791"/>
      <c r="CX518" s="791"/>
      <c r="CY518" s="791"/>
      <c r="CZ518" s="791"/>
      <c r="DA518" s="791"/>
      <c r="DB518" s="791"/>
      <c r="DC518" s="791"/>
      <c r="DD518" s="791"/>
      <c r="DE518" s="791"/>
      <c r="DF518" s="791"/>
      <c r="DG518" s="793"/>
    </row>
    <row r="519" spans="1:111" ht="16">
      <c r="A519" s="209"/>
      <c r="B519" s="331"/>
      <c r="C519" s="1115"/>
      <c r="D519" s="84"/>
      <c r="E519" s="84"/>
      <c r="F519" s="84"/>
      <c r="G519" s="84"/>
      <c r="H519" s="84"/>
      <c r="I519" s="84"/>
      <c r="J519" s="84"/>
      <c r="K519" s="84"/>
      <c r="L519" s="84"/>
      <c r="M519" s="84"/>
      <c r="N519" s="84"/>
      <c r="O519" s="84"/>
      <c r="P519" s="84"/>
      <c r="Q519" s="84"/>
      <c r="R519" s="84"/>
      <c r="S519" s="84"/>
      <c r="T519" s="84"/>
      <c r="U519" s="84"/>
      <c r="V519" s="84"/>
      <c r="W519" s="84"/>
      <c r="X519" s="84"/>
      <c r="Y519" s="84"/>
      <c r="Z519" s="84"/>
      <c r="AA519" s="771"/>
      <c r="AB519" s="84"/>
      <c r="AC519" s="84"/>
      <c r="AD519" s="84"/>
      <c r="AE519" s="84"/>
      <c r="AF519" s="84"/>
      <c r="AG519" s="84"/>
      <c r="AH519" s="84"/>
      <c r="AI519" s="84"/>
      <c r="AJ519" s="84"/>
      <c r="AK519" s="84"/>
      <c r="AL519" s="84"/>
      <c r="AM519" s="771"/>
      <c r="AN519" s="84"/>
      <c r="AO519" s="84"/>
      <c r="AP519" s="84"/>
      <c r="AQ519" s="84"/>
      <c r="AR519" s="84"/>
      <c r="AS519" s="84"/>
      <c r="AT519" s="84"/>
      <c r="AU519" s="84"/>
      <c r="AV519" s="84"/>
      <c r="AW519" s="84"/>
      <c r="AX519" s="84"/>
      <c r="AY519" s="771"/>
      <c r="AZ519" s="84"/>
      <c r="BA519" s="84"/>
      <c r="BB519" s="84"/>
      <c r="BC519" s="84"/>
      <c r="BD519" s="84"/>
      <c r="BE519" s="84"/>
      <c r="BF519" s="84"/>
      <c r="BG519" s="84"/>
      <c r="BH519" s="84"/>
      <c r="BI519" s="84"/>
      <c r="BJ519" s="84"/>
      <c r="BK519" s="771"/>
      <c r="BL519" s="84"/>
      <c r="BM519" s="84"/>
      <c r="BN519" s="84"/>
      <c r="BO519" s="84"/>
      <c r="BP519" s="84"/>
      <c r="BQ519" s="84"/>
      <c r="BR519" s="84"/>
      <c r="BS519" s="84"/>
      <c r="BT519" s="84"/>
      <c r="BU519" s="84"/>
      <c r="BV519" s="84"/>
      <c r="BW519" s="771"/>
      <c r="BX519" s="84"/>
      <c r="BY519" s="84"/>
      <c r="BZ519" s="84"/>
      <c r="CA519" s="84"/>
      <c r="CB519" s="84"/>
      <c r="CC519" s="84"/>
      <c r="CD519" s="84"/>
      <c r="CE519" s="84"/>
      <c r="CF519" s="84"/>
      <c r="CG519" s="84"/>
      <c r="CH519" s="84"/>
      <c r="CI519" s="771"/>
      <c r="CJ519" s="791"/>
      <c r="CK519" s="791"/>
      <c r="CL519" s="791"/>
      <c r="CM519" s="791"/>
      <c r="CN519" s="791"/>
      <c r="CO519" s="791"/>
      <c r="CP519" s="791"/>
      <c r="CQ519" s="791"/>
      <c r="CR519" s="791"/>
      <c r="CS519" s="791"/>
      <c r="CT519" s="791"/>
      <c r="CU519" s="793"/>
      <c r="CV519" s="791"/>
      <c r="CW519" s="791"/>
      <c r="CX519" s="791"/>
      <c r="CY519" s="791"/>
      <c r="CZ519" s="791"/>
      <c r="DA519" s="791"/>
      <c r="DB519" s="791"/>
      <c r="DC519" s="791"/>
      <c r="DD519" s="791"/>
      <c r="DE519" s="791"/>
      <c r="DF519" s="791"/>
      <c r="DG519" s="793"/>
    </row>
    <row r="520" spans="1:111" ht="16">
      <c r="A520" s="209"/>
      <c r="B520" s="331"/>
      <c r="C520" s="1115"/>
      <c r="D520" s="84"/>
      <c r="E520" s="84"/>
      <c r="F520" s="84"/>
      <c r="G520" s="84"/>
      <c r="H520" s="84"/>
      <c r="I520" s="84"/>
      <c r="J520" s="84"/>
      <c r="K520" s="84"/>
      <c r="L520" s="84"/>
      <c r="M520" s="84"/>
      <c r="N520" s="84"/>
      <c r="O520" s="84"/>
      <c r="P520" s="84"/>
      <c r="Q520" s="84"/>
      <c r="R520" s="84"/>
      <c r="S520" s="84"/>
      <c r="T520" s="84"/>
      <c r="U520" s="84"/>
      <c r="V520" s="84"/>
      <c r="W520" s="84"/>
      <c r="X520" s="84"/>
      <c r="Y520" s="84"/>
      <c r="Z520" s="84"/>
      <c r="AA520" s="771"/>
      <c r="AB520" s="84"/>
      <c r="AC520" s="84"/>
      <c r="AD520" s="84"/>
      <c r="AE520" s="84"/>
      <c r="AF520" s="84"/>
      <c r="AG520" s="84"/>
      <c r="AH520" s="84"/>
      <c r="AI520" s="84"/>
      <c r="AJ520" s="84"/>
      <c r="AK520" s="84"/>
      <c r="AL520" s="84"/>
      <c r="AM520" s="771"/>
      <c r="AN520" s="84"/>
      <c r="AO520" s="84"/>
      <c r="AP520" s="84"/>
      <c r="AQ520" s="84"/>
      <c r="AR520" s="84"/>
      <c r="AS520" s="84"/>
      <c r="AT520" s="84"/>
      <c r="AU520" s="84"/>
      <c r="AV520" s="84"/>
      <c r="AW520" s="84"/>
      <c r="AX520" s="84"/>
      <c r="AY520" s="771"/>
      <c r="AZ520" s="84"/>
      <c r="BA520" s="84"/>
      <c r="BB520" s="84"/>
      <c r="BC520" s="84"/>
      <c r="BD520" s="84"/>
      <c r="BE520" s="84"/>
      <c r="BF520" s="84"/>
      <c r="BG520" s="84"/>
      <c r="BH520" s="84"/>
      <c r="BI520" s="84"/>
      <c r="BJ520" s="84"/>
      <c r="BK520" s="771"/>
      <c r="BL520" s="84"/>
      <c r="BM520" s="84"/>
      <c r="BN520" s="84"/>
      <c r="BO520" s="84"/>
      <c r="BP520" s="84"/>
      <c r="BQ520" s="84"/>
      <c r="BR520" s="84"/>
      <c r="BS520" s="84"/>
      <c r="BT520" s="84"/>
      <c r="BU520" s="84"/>
      <c r="BV520" s="84"/>
      <c r="BW520" s="771"/>
      <c r="BX520" s="84"/>
      <c r="BY520" s="84"/>
      <c r="BZ520" s="84"/>
      <c r="CA520" s="84"/>
      <c r="CB520" s="84"/>
      <c r="CC520" s="84"/>
      <c r="CD520" s="84"/>
      <c r="CE520" s="84"/>
      <c r="CF520" s="84"/>
      <c r="CG520" s="84"/>
      <c r="CH520" s="84"/>
      <c r="CI520" s="771"/>
      <c r="CJ520" s="791"/>
      <c r="CK520" s="791"/>
      <c r="CL520" s="791"/>
      <c r="CM520" s="791"/>
      <c r="CN520" s="791"/>
      <c r="CO520" s="791"/>
      <c r="CP520" s="791"/>
      <c r="CQ520" s="791"/>
      <c r="CR520" s="791"/>
      <c r="CS520" s="791"/>
      <c r="CT520" s="791"/>
      <c r="CU520" s="793"/>
      <c r="CV520" s="791"/>
      <c r="CW520" s="791"/>
      <c r="CX520" s="791"/>
      <c r="CY520" s="791"/>
      <c r="CZ520" s="791"/>
      <c r="DA520" s="791"/>
      <c r="DB520" s="791"/>
      <c r="DC520" s="791"/>
      <c r="DD520" s="791"/>
      <c r="DE520" s="791"/>
      <c r="DF520" s="791"/>
      <c r="DG520" s="793"/>
    </row>
    <row r="521" spans="1:111" ht="16">
      <c r="A521" s="209"/>
      <c r="B521" s="331"/>
      <c r="C521" s="1115"/>
      <c r="D521" s="84"/>
      <c r="E521" s="84"/>
      <c r="F521" s="84"/>
      <c r="G521" s="84"/>
      <c r="H521" s="84"/>
      <c r="I521" s="84"/>
      <c r="J521" s="84"/>
      <c r="K521" s="84"/>
      <c r="L521" s="84"/>
      <c r="M521" s="84"/>
      <c r="N521" s="84"/>
      <c r="O521" s="84"/>
      <c r="P521" s="84"/>
      <c r="Q521" s="84"/>
      <c r="R521" s="84"/>
      <c r="S521" s="84"/>
      <c r="T521" s="84"/>
      <c r="U521" s="84"/>
      <c r="V521" s="84"/>
      <c r="W521" s="84"/>
      <c r="X521" s="84"/>
      <c r="Y521" s="84"/>
      <c r="Z521" s="84"/>
      <c r="AA521" s="771"/>
      <c r="AB521" s="84"/>
      <c r="AC521" s="84"/>
      <c r="AD521" s="84"/>
      <c r="AE521" s="84"/>
      <c r="AF521" s="84"/>
      <c r="AG521" s="84"/>
      <c r="AH521" s="84"/>
      <c r="AI521" s="84"/>
      <c r="AJ521" s="84"/>
      <c r="AK521" s="84"/>
      <c r="AL521" s="84"/>
      <c r="AM521" s="771"/>
      <c r="AN521" s="84"/>
      <c r="AO521" s="84"/>
      <c r="AP521" s="84"/>
      <c r="AQ521" s="84"/>
      <c r="AR521" s="84"/>
      <c r="AS521" s="84"/>
      <c r="AT521" s="84"/>
      <c r="AU521" s="84"/>
      <c r="AV521" s="84"/>
      <c r="AW521" s="84"/>
      <c r="AX521" s="84"/>
      <c r="AY521" s="771"/>
      <c r="AZ521" s="84"/>
      <c r="BA521" s="84"/>
      <c r="BB521" s="84"/>
      <c r="BC521" s="84"/>
      <c r="BD521" s="84"/>
      <c r="BE521" s="84"/>
      <c r="BF521" s="84"/>
      <c r="BG521" s="84"/>
      <c r="BH521" s="84"/>
      <c r="BI521" s="84"/>
      <c r="BJ521" s="84"/>
      <c r="BK521" s="771"/>
      <c r="BL521" s="84"/>
      <c r="BM521" s="84"/>
      <c r="BN521" s="84"/>
      <c r="BO521" s="84"/>
      <c r="BP521" s="84"/>
      <c r="BQ521" s="84"/>
      <c r="BR521" s="84"/>
      <c r="BS521" s="84"/>
      <c r="BT521" s="84"/>
      <c r="BU521" s="84"/>
      <c r="BV521" s="84"/>
      <c r="BW521" s="771"/>
      <c r="BX521" s="84"/>
      <c r="BY521" s="84"/>
      <c r="BZ521" s="84"/>
      <c r="CA521" s="84"/>
      <c r="CB521" s="84"/>
      <c r="CC521" s="84"/>
      <c r="CD521" s="84"/>
      <c r="CE521" s="84"/>
      <c r="CF521" s="84"/>
      <c r="CG521" s="84"/>
      <c r="CH521" s="84"/>
      <c r="CI521" s="771"/>
      <c r="CJ521" s="791"/>
      <c r="CK521" s="791"/>
      <c r="CL521" s="791"/>
      <c r="CM521" s="791"/>
      <c r="CN521" s="791"/>
      <c r="CO521" s="791"/>
      <c r="CP521" s="791"/>
      <c r="CQ521" s="791"/>
      <c r="CR521" s="791"/>
      <c r="CS521" s="791"/>
      <c r="CT521" s="791"/>
      <c r="CU521" s="793"/>
      <c r="CV521" s="791"/>
      <c r="CW521" s="791"/>
      <c r="CX521" s="791"/>
      <c r="CY521" s="791"/>
      <c r="CZ521" s="791"/>
      <c r="DA521" s="791"/>
      <c r="DB521" s="791"/>
      <c r="DC521" s="791"/>
      <c r="DD521" s="791"/>
      <c r="DE521" s="791"/>
      <c r="DF521" s="791"/>
      <c r="DG521" s="793"/>
    </row>
    <row r="522" spans="1:111" ht="16">
      <c r="A522" s="209"/>
      <c r="B522" s="331"/>
      <c r="C522" s="1115"/>
      <c r="D522" s="84"/>
      <c r="E522" s="84"/>
      <c r="F522" s="84"/>
      <c r="G522" s="84"/>
      <c r="H522" s="84"/>
      <c r="I522" s="84"/>
      <c r="J522" s="84"/>
      <c r="K522" s="84"/>
      <c r="L522" s="84"/>
      <c r="M522" s="84"/>
      <c r="N522" s="84"/>
      <c r="O522" s="84"/>
      <c r="P522" s="84"/>
      <c r="Q522" s="84"/>
      <c r="R522" s="84"/>
      <c r="S522" s="84"/>
      <c r="T522" s="84"/>
      <c r="U522" s="84"/>
      <c r="V522" s="84"/>
      <c r="W522" s="84"/>
      <c r="X522" s="84"/>
      <c r="Y522" s="84"/>
      <c r="Z522" s="84"/>
      <c r="AA522" s="771"/>
      <c r="AB522" s="84"/>
      <c r="AC522" s="84"/>
      <c r="AD522" s="84"/>
      <c r="AE522" s="84"/>
      <c r="AF522" s="84"/>
      <c r="AG522" s="84"/>
      <c r="AH522" s="84"/>
      <c r="AI522" s="84"/>
      <c r="AJ522" s="84"/>
      <c r="AK522" s="84"/>
      <c r="AL522" s="84"/>
      <c r="AM522" s="771"/>
      <c r="AN522" s="84"/>
      <c r="AO522" s="84"/>
      <c r="AP522" s="84"/>
      <c r="AQ522" s="84"/>
      <c r="AR522" s="84"/>
      <c r="AS522" s="84"/>
      <c r="AT522" s="84"/>
      <c r="AU522" s="84"/>
      <c r="AV522" s="84"/>
      <c r="AW522" s="84"/>
      <c r="AX522" s="84"/>
      <c r="AY522" s="771"/>
      <c r="AZ522" s="84"/>
      <c r="BA522" s="84"/>
      <c r="BB522" s="84"/>
      <c r="BC522" s="84"/>
      <c r="BD522" s="84"/>
      <c r="BE522" s="84"/>
      <c r="BF522" s="84"/>
      <c r="BG522" s="84"/>
      <c r="BH522" s="84"/>
      <c r="BI522" s="84"/>
      <c r="BJ522" s="84"/>
      <c r="BK522" s="771"/>
      <c r="BL522" s="84"/>
      <c r="BM522" s="84"/>
      <c r="BN522" s="84"/>
      <c r="BO522" s="84"/>
      <c r="BP522" s="84"/>
      <c r="BQ522" s="84"/>
      <c r="BR522" s="84"/>
      <c r="BS522" s="84"/>
      <c r="BT522" s="84"/>
      <c r="BU522" s="84"/>
      <c r="BV522" s="84"/>
      <c r="BW522" s="771"/>
      <c r="BX522" s="84"/>
      <c r="BY522" s="84"/>
      <c r="BZ522" s="84"/>
      <c r="CA522" s="84"/>
      <c r="CB522" s="84"/>
      <c r="CC522" s="84"/>
      <c r="CD522" s="84"/>
      <c r="CE522" s="84"/>
      <c r="CF522" s="84"/>
      <c r="CG522" s="84"/>
      <c r="CH522" s="84"/>
      <c r="CI522" s="771"/>
      <c r="CJ522" s="791"/>
      <c r="CK522" s="791"/>
      <c r="CL522" s="791"/>
      <c r="CM522" s="791"/>
      <c r="CN522" s="791"/>
      <c r="CO522" s="791"/>
      <c r="CP522" s="791"/>
      <c r="CQ522" s="791"/>
      <c r="CR522" s="791"/>
      <c r="CS522" s="791"/>
      <c r="CT522" s="791"/>
      <c r="CU522" s="793"/>
      <c r="CV522" s="791"/>
      <c r="CW522" s="791"/>
      <c r="CX522" s="791"/>
      <c r="CY522" s="791"/>
      <c r="CZ522" s="791"/>
      <c r="DA522" s="791"/>
      <c r="DB522" s="791"/>
      <c r="DC522" s="791"/>
      <c r="DD522" s="791"/>
      <c r="DE522" s="791"/>
      <c r="DF522" s="791"/>
      <c r="DG522" s="793"/>
    </row>
    <row r="523" spans="1:111" ht="16">
      <c r="A523" s="209"/>
      <c r="B523" s="331"/>
      <c r="C523" s="1115"/>
      <c r="D523" s="84"/>
      <c r="E523" s="84"/>
      <c r="F523" s="84"/>
      <c r="G523" s="84"/>
      <c r="H523" s="84"/>
      <c r="I523" s="84"/>
      <c r="J523" s="84"/>
      <c r="K523" s="84"/>
      <c r="L523" s="84"/>
      <c r="M523" s="84"/>
      <c r="N523" s="84"/>
      <c r="O523" s="84"/>
      <c r="P523" s="84"/>
      <c r="Q523" s="84"/>
      <c r="R523" s="84"/>
      <c r="S523" s="84"/>
      <c r="T523" s="84"/>
      <c r="U523" s="84"/>
      <c r="V523" s="84"/>
      <c r="W523" s="84"/>
      <c r="X523" s="84"/>
      <c r="Y523" s="84"/>
      <c r="Z523" s="84"/>
      <c r="AA523" s="771"/>
      <c r="AB523" s="84"/>
      <c r="AC523" s="84"/>
      <c r="AD523" s="84"/>
      <c r="AE523" s="84"/>
      <c r="AF523" s="84"/>
      <c r="AG523" s="84"/>
      <c r="AH523" s="84"/>
      <c r="AI523" s="84"/>
      <c r="AJ523" s="84"/>
      <c r="AK523" s="84"/>
      <c r="AL523" s="84"/>
      <c r="AM523" s="771"/>
      <c r="AN523" s="84"/>
      <c r="AO523" s="84"/>
      <c r="AP523" s="84"/>
      <c r="AQ523" s="84"/>
      <c r="AR523" s="84"/>
      <c r="AS523" s="84"/>
      <c r="AT523" s="84"/>
      <c r="AU523" s="84"/>
      <c r="AV523" s="84"/>
      <c r="AW523" s="84"/>
      <c r="AX523" s="84"/>
      <c r="AY523" s="771"/>
      <c r="AZ523" s="84"/>
      <c r="BA523" s="84"/>
      <c r="BB523" s="84"/>
      <c r="BC523" s="84"/>
      <c r="BD523" s="84"/>
      <c r="BE523" s="84"/>
      <c r="BF523" s="84"/>
      <c r="BG523" s="84"/>
      <c r="BH523" s="84"/>
      <c r="BI523" s="84"/>
      <c r="BJ523" s="84"/>
      <c r="BK523" s="771"/>
      <c r="BL523" s="84"/>
      <c r="BM523" s="84"/>
      <c r="BN523" s="84"/>
      <c r="BO523" s="84"/>
      <c r="BP523" s="84"/>
      <c r="BQ523" s="84"/>
      <c r="BR523" s="84"/>
      <c r="BS523" s="84"/>
      <c r="BT523" s="84"/>
      <c r="BU523" s="84"/>
      <c r="BV523" s="84"/>
      <c r="BW523" s="771"/>
      <c r="BX523" s="84"/>
      <c r="BY523" s="84"/>
      <c r="BZ523" s="84"/>
      <c r="CA523" s="84"/>
      <c r="CB523" s="84"/>
      <c r="CC523" s="84"/>
      <c r="CD523" s="84"/>
      <c r="CE523" s="84"/>
      <c r="CF523" s="84"/>
      <c r="CG523" s="84"/>
      <c r="CH523" s="84"/>
      <c r="CI523" s="771"/>
      <c r="CJ523" s="791"/>
      <c r="CK523" s="791"/>
      <c r="CL523" s="791"/>
      <c r="CM523" s="791"/>
      <c r="CN523" s="791"/>
      <c r="CO523" s="791"/>
      <c r="CP523" s="791"/>
      <c r="CQ523" s="791"/>
      <c r="CR523" s="791"/>
      <c r="CS523" s="791"/>
      <c r="CT523" s="791"/>
      <c r="CU523" s="793"/>
      <c r="CV523" s="791"/>
      <c r="CW523" s="791"/>
      <c r="CX523" s="791"/>
      <c r="CY523" s="791"/>
      <c r="CZ523" s="791"/>
      <c r="DA523" s="791"/>
      <c r="DB523" s="791"/>
      <c r="DC523" s="791"/>
      <c r="DD523" s="791"/>
      <c r="DE523" s="791"/>
      <c r="DF523" s="791"/>
      <c r="DG523" s="793"/>
    </row>
    <row r="524" spans="1:111" ht="16">
      <c r="A524" s="209"/>
      <c r="B524" s="331"/>
      <c r="C524" s="1115"/>
      <c r="D524" s="84"/>
      <c r="E524" s="84"/>
      <c r="F524" s="84"/>
      <c r="G524" s="84"/>
      <c r="H524" s="84"/>
      <c r="I524" s="84"/>
      <c r="J524" s="84"/>
      <c r="K524" s="84"/>
      <c r="L524" s="84"/>
      <c r="M524" s="84"/>
      <c r="N524" s="84"/>
      <c r="O524" s="84"/>
      <c r="P524" s="84"/>
      <c r="Q524" s="84"/>
      <c r="R524" s="84"/>
      <c r="S524" s="84"/>
      <c r="T524" s="84"/>
      <c r="U524" s="84"/>
      <c r="V524" s="84"/>
      <c r="W524" s="84"/>
      <c r="X524" s="84"/>
      <c r="Y524" s="84"/>
      <c r="Z524" s="84"/>
      <c r="AA524" s="771"/>
      <c r="AB524" s="84"/>
      <c r="AC524" s="84"/>
      <c r="AD524" s="84"/>
      <c r="AE524" s="84"/>
      <c r="AF524" s="84"/>
      <c r="AG524" s="84"/>
      <c r="AH524" s="84"/>
      <c r="AI524" s="84"/>
      <c r="AJ524" s="84"/>
      <c r="AK524" s="84"/>
      <c r="AL524" s="84"/>
      <c r="AM524" s="771"/>
      <c r="AN524" s="84"/>
      <c r="AO524" s="84"/>
      <c r="AP524" s="84"/>
      <c r="AQ524" s="84"/>
      <c r="AR524" s="84"/>
      <c r="AS524" s="84"/>
      <c r="AT524" s="84"/>
      <c r="AU524" s="84"/>
      <c r="AV524" s="84"/>
      <c r="AW524" s="84"/>
      <c r="AX524" s="84"/>
      <c r="AY524" s="771"/>
      <c r="AZ524" s="84"/>
      <c r="BA524" s="84"/>
      <c r="BB524" s="84"/>
      <c r="BC524" s="84"/>
      <c r="BD524" s="84"/>
      <c r="BE524" s="84"/>
      <c r="BF524" s="84"/>
      <c r="BG524" s="84"/>
      <c r="BH524" s="84"/>
      <c r="BI524" s="84"/>
      <c r="BJ524" s="84"/>
      <c r="BK524" s="771"/>
      <c r="BL524" s="84"/>
      <c r="BM524" s="84"/>
      <c r="BN524" s="84"/>
      <c r="BO524" s="84"/>
      <c r="BP524" s="84"/>
      <c r="BQ524" s="84"/>
      <c r="BR524" s="84"/>
      <c r="BS524" s="84"/>
      <c r="BT524" s="84"/>
      <c r="BU524" s="84"/>
      <c r="BV524" s="84"/>
      <c r="BW524" s="771"/>
      <c r="BX524" s="84"/>
      <c r="BY524" s="84"/>
      <c r="BZ524" s="84"/>
      <c r="CA524" s="84"/>
      <c r="CB524" s="84"/>
      <c r="CC524" s="84"/>
      <c r="CD524" s="84"/>
      <c r="CE524" s="84"/>
      <c r="CF524" s="84"/>
      <c r="CG524" s="84"/>
      <c r="CH524" s="84"/>
      <c r="CI524" s="771"/>
      <c r="CJ524" s="791"/>
      <c r="CK524" s="791"/>
      <c r="CL524" s="791"/>
      <c r="CM524" s="791"/>
      <c r="CN524" s="791"/>
      <c r="CO524" s="791"/>
      <c r="CP524" s="791"/>
      <c r="CQ524" s="791"/>
      <c r="CR524" s="791"/>
      <c r="CS524" s="791"/>
      <c r="CT524" s="791"/>
      <c r="CU524" s="793"/>
      <c r="CV524" s="791"/>
      <c r="CW524" s="791"/>
      <c r="CX524" s="791"/>
      <c r="CY524" s="791"/>
      <c r="CZ524" s="791"/>
      <c r="DA524" s="791"/>
      <c r="DB524" s="791"/>
      <c r="DC524" s="791"/>
      <c r="DD524" s="791"/>
      <c r="DE524" s="791"/>
      <c r="DF524" s="791"/>
      <c r="DG524" s="793"/>
    </row>
    <row r="525" spans="1:111" ht="16">
      <c r="A525" s="209"/>
      <c r="B525" s="331"/>
      <c r="C525" s="1115"/>
      <c r="D525" s="84"/>
      <c r="E525" s="84"/>
      <c r="F525" s="84"/>
      <c r="G525" s="84"/>
      <c r="H525" s="84"/>
      <c r="I525" s="84"/>
      <c r="J525" s="84"/>
      <c r="K525" s="84"/>
      <c r="L525" s="84"/>
      <c r="M525" s="84"/>
      <c r="N525" s="84"/>
      <c r="O525" s="84"/>
      <c r="P525" s="84"/>
      <c r="Q525" s="84"/>
      <c r="R525" s="84"/>
      <c r="S525" s="84"/>
      <c r="T525" s="84"/>
      <c r="U525" s="84"/>
      <c r="V525" s="84"/>
      <c r="W525" s="84"/>
      <c r="X525" s="84"/>
      <c r="Y525" s="84"/>
      <c r="Z525" s="84"/>
      <c r="AA525" s="771"/>
      <c r="AB525" s="84"/>
      <c r="AC525" s="84"/>
      <c r="AD525" s="84"/>
      <c r="AE525" s="84"/>
      <c r="AF525" s="84"/>
      <c r="AG525" s="84"/>
      <c r="AH525" s="84"/>
      <c r="AI525" s="84"/>
      <c r="AJ525" s="84"/>
      <c r="AK525" s="84"/>
      <c r="AL525" s="84"/>
      <c r="AM525" s="771"/>
      <c r="AN525" s="84"/>
      <c r="AO525" s="84"/>
      <c r="AP525" s="84"/>
      <c r="AQ525" s="84"/>
      <c r="AR525" s="84"/>
      <c r="AS525" s="84"/>
      <c r="AT525" s="84"/>
      <c r="AU525" s="84"/>
      <c r="AV525" s="84"/>
      <c r="AW525" s="84"/>
      <c r="AX525" s="84"/>
      <c r="AY525" s="771"/>
      <c r="AZ525" s="84"/>
      <c r="BA525" s="84"/>
      <c r="BB525" s="84"/>
      <c r="BC525" s="84"/>
      <c r="BD525" s="84"/>
      <c r="BE525" s="84"/>
      <c r="BF525" s="84"/>
      <c r="BG525" s="84"/>
      <c r="BH525" s="84"/>
      <c r="BI525" s="84"/>
      <c r="BJ525" s="84"/>
      <c r="BK525" s="771"/>
      <c r="BL525" s="84"/>
      <c r="BM525" s="84"/>
      <c r="BN525" s="84"/>
      <c r="BO525" s="84"/>
      <c r="BP525" s="84"/>
      <c r="BQ525" s="84"/>
      <c r="BR525" s="84"/>
      <c r="BS525" s="84"/>
      <c r="BT525" s="84"/>
      <c r="BU525" s="84"/>
      <c r="BV525" s="84"/>
      <c r="BW525" s="771"/>
      <c r="BX525" s="84"/>
      <c r="BY525" s="84"/>
      <c r="BZ525" s="84"/>
      <c r="CA525" s="84"/>
      <c r="CB525" s="84"/>
      <c r="CC525" s="84"/>
      <c r="CD525" s="84"/>
      <c r="CE525" s="84"/>
      <c r="CF525" s="84"/>
      <c r="CG525" s="84"/>
      <c r="CH525" s="84"/>
      <c r="CI525" s="771"/>
      <c r="CJ525" s="791"/>
      <c r="CK525" s="791"/>
      <c r="CL525" s="791"/>
      <c r="CM525" s="791"/>
      <c r="CN525" s="791"/>
      <c r="CO525" s="791"/>
      <c r="CP525" s="791"/>
      <c r="CQ525" s="791"/>
      <c r="CR525" s="791"/>
      <c r="CS525" s="791"/>
      <c r="CT525" s="791"/>
      <c r="CU525" s="793"/>
      <c r="CV525" s="791"/>
      <c r="CW525" s="791"/>
      <c r="CX525" s="791"/>
      <c r="CY525" s="791"/>
      <c r="CZ525" s="791"/>
      <c r="DA525" s="791"/>
      <c r="DB525" s="791"/>
      <c r="DC525" s="791"/>
      <c r="DD525" s="791"/>
      <c r="DE525" s="791"/>
      <c r="DF525" s="791"/>
      <c r="DG525" s="793"/>
    </row>
    <row r="526" spans="1:111" ht="16">
      <c r="A526" s="209"/>
      <c r="B526" s="331"/>
      <c r="C526" s="1115"/>
      <c r="D526" s="84"/>
      <c r="E526" s="84"/>
      <c r="F526" s="84"/>
      <c r="G526" s="84"/>
      <c r="H526" s="84"/>
      <c r="I526" s="84"/>
      <c r="J526" s="84"/>
      <c r="K526" s="84"/>
      <c r="L526" s="84"/>
      <c r="M526" s="84"/>
      <c r="N526" s="84"/>
      <c r="O526" s="84"/>
      <c r="P526" s="84"/>
      <c r="Q526" s="84"/>
      <c r="R526" s="84"/>
      <c r="S526" s="84"/>
      <c r="T526" s="84"/>
      <c r="U526" s="84"/>
      <c r="V526" s="84"/>
      <c r="W526" s="84"/>
      <c r="X526" s="84"/>
      <c r="Y526" s="84"/>
      <c r="Z526" s="84"/>
      <c r="AA526" s="771"/>
      <c r="AB526" s="84"/>
      <c r="AC526" s="84"/>
      <c r="AD526" s="84"/>
      <c r="AE526" s="84"/>
      <c r="AF526" s="84"/>
      <c r="AG526" s="84"/>
      <c r="AH526" s="84"/>
      <c r="AI526" s="84"/>
      <c r="AJ526" s="84"/>
      <c r="AK526" s="84"/>
      <c r="AL526" s="84"/>
      <c r="AM526" s="771"/>
      <c r="AN526" s="84"/>
      <c r="AO526" s="84"/>
      <c r="AP526" s="84"/>
      <c r="AQ526" s="84"/>
      <c r="AR526" s="84"/>
      <c r="AS526" s="84"/>
      <c r="AT526" s="84"/>
      <c r="AU526" s="84"/>
      <c r="AV526" s="84"/>
      <c r="AW526" s="84"/>
      <c r="AX526" s="84"/>
      <c r="AY526" s="771"/>
      <c r="AZ526" s="84"/>
      <c r="BA526" s="84"/>
      <c r="BB526" s="84"/>
      <c r="BC526" s="84"/>
      <c r="BD526" s="84"/>
      <c r="BE526" s="84"/>
      <c r="BF526" s="84"/>
      <c r="BG526" s="84"/>
      <c r="BH526" s="84"/>
      <c r="BI526" s="84"/>
      <c r="BJ526" s="84"/>
      <c r="BK526" s="771"/>
      <c r="BL526" s="84"/>
      <c r="BM526" s="84"/>
      <c r="BN526" s="84"/>
      <c r="BO526" s="84"/>
      <c r="BP526" s="84"/>
      <c r="BQ526" s="84"/>
      <c r="BR526" s="84"/>
      <c r="BS526" s="84"/>
      <c r="BT526" s="84"/>
      <c r="BU526" s="84"/>
      <c r="BV526" s="84"/>
      <c r="BW526" s="771"/>
      <c r="BX526" s="84"/>
      <c r="BY526" s="84"/>
      <c r="BZ526" s="84"/>
      <c r="CA526" s="84"/>
      <c r="CB526" s="84"/>
      <c r="CC526" s="84"/>
      <c r="CD526" s="84"/>
      <c r="CE526" s="84"/>
      <c r="CF526" s="84"/>
      <c r="CG526" s="84"/>
      <c r="CH526" s="84"/>
      <c r="CI526" s="771"/>
      <c r="CJ526" s="791"/>
      <c r="CK526" s="791"/>
      <c r="CL526" s="791"/>
      <c r="CM526" s="791"/>
      <c r="CN526" s="791"/>
      <c r="CO526" s="791"/>
      <c r="CP526" s="791"/>
      <c r="CQ526" s="791"/>
      <c r="CR526" s="791"/>
      <c r="CS526" s="791"/>
      <c r="CT526" s="791"/>
      <c r="CU526" s="793"/>
      <c r="CV526" s="791"/>
      <c r="CW526" s="791"/>
      <c r="CX526" s="791"/>
      <c r="CY526" s="791"/>
      <c r="CZ526" s="791"/>
      <c r="DA526" s="791"/>
      <c r="DB526" s="791"/>
      <c r="DC526" s="791"/>
      <c r="DD526" s="791"/>
      <c r="DE526" s="791"/>
      <c r="DF526" s="791"/>
      <c r="DG526" s="793"/>
    </row>
    <row r="527" spans="1:111" ht="16">
      <c r="A527" s="209"/>
      <c r="B527" s="331"/>
      <c r="C527" s="1115"/>
      <c r="D527" s="84"/>
      <c r="E527" s="84"/>
      <c r="F527" s="84"/>
      <c r="G527" s="84"/>
      <c r="H527" s="84"/>
      <c r="I527" s="84"/>
      <c r="J527" s="84"/>
      <c r="K527" s="84"/>
      <c r="L527" s="84"/>
      <c r="M527" s="84"/>
      <c r="N527" s="84"/>
      <c r="O527" s="84"/>
      <c r="P527" s="84"/>
      <c r="Q527" s="84"/>
      <c r="R527" s="84"/>
      <c r="S527" s="84"/>
      <c r="T527" s="84"/>
      <c r="U527" s="84"/>
      <c r="V527" s="84"/>
      <c r="W527" s="84"/>
      <c r="X527" s="84"/>
      <c r="Y527" s="84"/>
      <c r="Z527" s="84"/>
      <c r="AA527" s="771"/>
      <c r="AB527" s="84"/>
      <c r="AC527" s="84"/>
      <c r="AD527" s="84"/>
      <c r="AE527" s="84"/>
      <c r="AF527" s="84"/>
      <c r="AG527" s="84"/>
      <c r="AH527" s="84"/>
      <c r="AI527" s="84"/>
      <c r="AJ527" s="84"/>
      <c r="AK527" s="84"/>
      <c r="AL527" s="84"/>
      <c r="AM527" s="771"/>
      <c r="AN527" s="84"/>
      <c r="AO527" s="84"/>
      <c r="AP527" s="84"/>
      <c r="AQ527" s="84"/>
      <c r="AR527" s="84"/>
      <c r="AS527" s="84"/>
      <c r="AT527" s="84"/>
      <c r="AU527" s="84"/>
      <c r="AV527" s="84"/>
      <c r="AW527" s="84"/>
      <c r="AX527" s="84"/>
      <c r="AY527" s="771"/>
      <c r="AZ527" s="84"/>
      <c r="BA527" s="84"/>
      <c r="BB527" s="84"/>
      <c r="BC527" s="84"/>
      <c r="BD527" s="84"/>
      <c r="BE527" s="84"/>
      <c r="BF527" s="84"/>
      <c r="BG527" s="84"/>
      <c r="BH527" s="84"/>
      <c r="BI527" s="84"/>
      <c r="BJ527" s="84"/>
      <c r="BK527" s="771"/>
      <c r="BL527" s="84"/>
      <c r="BM527" s="84"/>
      <c r="BN527" s="84"/>
      <c r="BO527" s="84"/>
      <c r="BP527" s="84"/>
      <c r="BQ527" s="84"/>
      <c r="BR527" s="84"/>
      <c r="BS527" s="84"/>
      <c r="BT527" s="84"/>
      <c r="BU527" s="84"/>
      <c r="BV527" s="84"/>
      <c r="BW527" s="771"/>
      <c r="BX527" s="84"/>
      <c r="BY527" s="84"/>
      <c r="BZ527" s="84"/>
      <c r="CA527" s="84"/>
      <c r="CB527" s="84"/>
      <c r="CC527" s="84"/>
      <c r="CD527" s="84"/>
      <c r="CE527" s="84"/>
      <c r="CF527" s="84"/>
      <c r="CG527" s="84"/>
      <c r="CH527" s="84"/>
      <c r="CI527" s="771"/>
      <c r="CJ527" s="791"/>
      <c r="CK527" s="791"/>
      <c r="CL527" s="791"/>
      <c r="CM527" s="791"/>
      <c r="CN527" s="791"/>
      <c r="CO527" s="791"/>
      <c r="CP527" s="791"/>
      <c r="CQ527" s="791"/>
      <c r="CR527" s="791"/>
      <c r="CS527" s="791"/>
      <c r="CT527" s="791"/>
      <c r="CU527" s="793"/>
      <c r="CV527" s="791"/>
      <c r="CW527" s="791"/>
      <c r="CX527" s="791"/>
      <c r="CY527" s="791"/>
      <c r="CZ527" s="791"/>
      <c r="DA527" s="791"/>
      <c r="DB527" s="791"/>
      <c r="DC527" s="791"/>
      <c r="DD527" s="791"/>
      <c r="DE527" s="791"/>
      <c r="DF527" s="791"/>
      <c r="DG527" s="793"/>
    </row>
    <row r="528" spans="1:111" ht="16">
      <c r="A528" s="209"/>
      <c r="B528" s="331"/>
      <c r="C528" s="1115"/>
      <c r="D528" s="84"/>
      <c r="E528" s="84"/>
      <c r="F528" s="84"/>
      <c r="G528" s="84"/>
      <c r="H528" s="84"/>
      <c r="I528" s="84"/>
      <c r="J528" s="84"/>
      <c r="K528" s="84"/>
      <c r="L528" s="84"/>
      <c r="M528" s="84"/>
      <c r="N528" s="84"/>
      <c r="O528" s="84"/>
      <c r="P528" s="84"/>
      <c r="Q528" s="84"/>
      <c r="R528" s="84"/>
      <c r="S528" s="84"/>
      <c r="T528" s="84"/>
      <c r="U528" s="84"/>
      <c r="V528" s="84"/>
      <c r="W528" s="84"/>
      <c r="X528" s="84"/>
      <c r="Y528" s="84"/>
      <c r="Z528" s="84"/>
      <c r="AA528" s="771"/>
      <c r="AB528" s="84"/>
      <c r="AC528" s="84"/>
      <c r="AD528" s="84"/>
      <c r="AE528" s="84"/>
      <c r="AF528" s="84"/>
      <c r="AG528" s="84"/>
      <c r="AH528" s="84"/>
      <c r="AI528" s="84"/>
      <c r="AJ528" s="84"/>
      <c r="AK528" s="84"/>
      <c r="AL528" s="84"/>
      <c r="AM528" s="771"/>
      <c r="AN528" s="84"/>
      <c r="AO528" s="84"/>
      <c r="AP528" s="84"/>
      <c r="AQ528" s="84"/>
      <c r="AR528" s="84"/>
      <c r="AS528" s="84"/>
      <c r="AT528" s="84"/>
      <c r="AU528" s="84"/>
      <c r="AV528" s="84"/>
      <c r="AW528" s="84"/>
      <c r="AX528" s="84"/>
      <c r="AY528" s="771"/>
      <c r="AZ528" s="84"/>
      <c r="BA528" s="84"/>
      <c r="BB528" s="84"/>
      <c r="BC528" s="84"/>
      <c r="BD528" s="84"/>
      <c r="BE528" s="84"/>
      <c r="BF528" s="84"/>
      <c r="BG528" s="84"/>
      <c r="BH528" s="84"/>
      <c r="BI528" s="84"/>
      <c r="BJ528" s="84"/>
      <c r="BK528" s="771"/>
      <c r="BL528" s="84"/>
      <c r="BM528" s="84"/>
      <c r="BN528" s="84"/>
      <c r="BO528" s="84"/>
      <c r="BP528" s="84"/>
      <c r="BQ528" s="84"/>
      <c r="BR528" s="84"/>
      <c r="BS528" s="84"/>
      <c r="BT528" s="84"/>
      <c r="BU528" s="84"/>
      <c r="BV528" s="84"/>
      <c r="BW528" s="771"/>
      <c r="BX528" s="84"/>
      <c r="BY528" s="84"/>
      <c r="BZ528" s="84"/>
      <c r="CA528" s="84"/>
      <c r="CB528" s="84"/>
      <c r="CC528" s="84"/>
      <c r="CD528" s="84"/>
      <c r="CE528" s="84"/>
      <c r="CF528" s="84"/>
      <c r="CG528" s="84"/>
      <c r="CH528" s="84"/>
      <c r="CI528" s="771"/>
      <c r="CJ528" s="791"/>
      <c r="CK528" s="791"/>
      <c r="CL528" s="791"/>
      <c r="CM528" s="791"/>
      <c r="CN528" s="791"/>
      <c r="CO528" s="791"/>
      <c r="CP528" s="791"/>
      <c r="CQ528" s="791"/>
      <c r="CR528" s="791"/>
      <c r="CS528" s="791"/>
      <c r="CT528" s="791"/>
      <c r="CU528" s="793"/>
      <c r="CV528" s="791"/>
      <c r="CW528" s="791"/>
      <c r="CX528" s="791"/>
      <c r="CY528" s="791"/>
      <c r="CZ528" s="791"/>
      <c r="DA528" s="791"/>
      <c r="DB528" s="791"/>
      <c r="DC528" s="791"/>
      <c r="DD528" s="791"/>
      <c r="DE528" s="791"/>
      <c r="DF528" s="791"/>
      <c r="DG528" s="793"/>
    </row>
    <row r="529" spans="1:111" ht="16">
      <c r="A529" s="209"/>
      <c r="B529" s="331"/>
      <c r="C529" s="1115"/>
      <c r="D529" s="84"/>
      <c r="E529" s="84"/>
      <c r="F529" s="84"/>
      <c r="G529" s="84"/>
      <c r="H529" s="84"/>
      <c r="I529" s="84"/>
      <c r="J529" s="84"/>
      <c r="K529" s="84"/>
      <c r="L529" s="84"/>
      <c r="M529" s="84"/>
      <c r="N529" s="84"/>
      <c r="O529" s="84"/>
      <c r="P529" s="84"/>
      <c r="Q529" s="84"/>
      <c r="R529" s="84"/>
      <c r="S529" s="84"/>
      <c r="T529" s="84"/>
      <c r="U529" s="84"/>
      <c r="V529" s="84"/>
      <c r="W529" s="84"/>
      <c r="X529" s="84"/>
      <c r="Y529" s="84"/>
      <c r="Z529" s="84"/>
      <c r="AA529" s="771"/>
      <c r="AB529" s="84"/>
      <c r="AC529" s="84"/>
      <c r="AD529" s="84"/>
      <c r="AE529" s="84"/>
      <c r="AF529" s="84"/>
      <c r="AG529" s="84"/>
      <c r="AH529" s="84"/>
      <c r="AI529" s="84"/>
      <c r="AJ529" s="84"/>
      <c r="AK529" s="84"/>
      <c r="AL529" s="84"/>
      <c r="AM529" s="771"/>
      <c r="AN529" s="84"/>
      <c r="AO529" s="84"/>
      <c r="AP529" s="84"/>
      <c r="AQ529" s="84"/>
      <c r="AR529" s="84"/>
      <c r="AS529" s="84"/>
      <c r="AT529" s="84"/>
      <c r="AU529" s="84"/>
      <c r="AV529" s="84"/>
      <c r="AW529" s="84"/>
      <c r="AX529" s="84"/>
      <c r="AY529" s="771"/>
      <c r="AZ529" s="84"/>
      <c r="BA529" s="84"/>
      <c r="BB529" s="84"/>
      <c r="BC529" s="84"/>
      <c r="BD529" s="84"/>
      <c r="BE529" s="84"/>
      <c r="BF529" s="84"/>
      <c r="BG529" s="84"/>
      <c r="BH529" s="84"/>
      <c r="BI529" s="84"/>
      <c r="BJ529" s="84"/>
      <c r="BK529" s="771"/>
      <c r="BL529" s="84"/>
      <c r="BM529" s="84"/>
      <c r="BN529" s="84"/>
      <c r="BO529" s="84"/>
      <c r="BP529" s="84"/>
      <c r="BQ529" s="84"/>
      <c r="BR529" s="84"/>
      <c r="BS529" s="84"/>
      <c r="BT529" s="84"/>
      <c r="BU529" s="84"/>
      <c r="BV529" s="84"/>
      <c r="BW529" s="771"/>
      <c r="BX529" s="84"/>
      <c r="BY529" s="84"/>
      <c r="BZ529" s="84"/>
      <c r="CA529" s="84"/>
      <c r="CB529" s="84"/>
      <c r="CC529" s="84"/>
      <c r="CD529" s="84"/>
      <c r="CE529" s="84"/>
      <c r="CF529" s="84"/>
      <c r="CG529" s="84"/>
      <c r="CH529" s="84"/>
      <c r="CI529" s="771"/>
      <c r="CJ529" s="791"/>
      <c r="CK529" s="791"/>
      <c r="CL529" s="791"/>
      <c r="CM529" s="791"/>
      <c r="CN529" s="791"/>
      <c r="CO529" s="791"/>
      <c r="CP529" s="791"/>
      <c r="CQ529" s="791"/>
      <c r="CR529" s="791"/>
      <c r="CS529" s="791"/>
      <c r="CT529" s="791"/>
      <c r="CU529" s="793"/>
      <c r="CV529" s="791"/>
      <c r="CW529" s="791"/>
      <c r="CX529" s="791"/>
      <c r="CY529" s="791"/>
      <c r="CZ529" s="791"/>
      <c r="DA529" s="791"/>
      <c r="DB529" s="791"/>
      <c r="DC529" s="791"/>
      <c r="DD529" s="791"/>
      <c r="DE529" s="791"/>
      <c r="DF529" s="791"/>
      <c r="DG529" s="793"/>
    </row>
    <row r="530" spans="1:111" ht="16">
      <c r="A530" s="209"/>
      <c r="B530" s="331"/>
      <c r="C530" s="1115"/>
      <c r="D530" s="84"/>
      <c r="E530" s="84"/>
      <c r="F530" s="84"/>
      <c r="G530" s="84"/>
      <c r="H530" s="84"/>
      <c r="I530" s="84"/>
      <c r="J530" s="84"/>
      <c r="K530" s="84"/>
      <c r="L530" s="84"/>
      <c r="M530" s="84"/>
      <c r="N530" s="84"/>
      <c r="O530" s="84"/>
      <c r="P530" s="84"/>
      <c r="Q530" s="84"/>
      <c r="R530" s="84"/>
      <c r="S530" s="84"/>
      <c r="T530" s="84"/>
      <c r="U530" s="84"/>
      <c r="V530" s="84"/>
      <c r="W530" s="84"/>
      <c r="X530" s="84"/>
      <c r="Y530" s="84"/>
      <c r="Z530" s="84"/>
      <c r="AA530" s="771"/>
      <c r="AB530" s="84"/>
      <c r="AC530" s="84"/>
      <c r="AD530" s="84"/>
      <c r="AE530" s="84"/>
      <c r="AF530" s="84"/>
      <c r="AG530" s="84"/>
      <c r="AH530" s="84"/>
      <c r="AI530" s="84"/>
      <c r="AJ530" s="84"/>
      <c r="AK530" s="84"/>
      <c r="AL530" s="84"/>
      <c r="AM530" s="771"/>
      <c r="AN530" s="84"/>
      <c r="AO530" s="84"/>
      <c r="AP530" s="84"/>
      <c r="AQ530" s="84"/>
      <c r="AR530" s="84"/>
      <c r="AS530" s="84"/>
      <c r="AT530" s="84"/>
      <c r="AU530" s="84"/>
      <c r="AV530" s="84"/>
      <c r="AW530" s="84"/>
      <c r="AX530" s="84"/>
      <c r="AY530" s="771"/>
      <c r="AZ530" s="84"/>
      <c r="BA530" s="84"/>
      <c r="BB530" s="84"/>
      <c r="BC530" s="84"/>
      <c r="BD530" s="84"/>
      <c r="BE530" s="84"/>
      <c r="BF530" s="84"/>
      <c r="BG530" s="84"/>
      <c r="BH530" s="84"/>
      <c r="BI530" s="84"/>
      <c r="BJ530" s="84"/>
      <c r="BK530" s="771"/>
      <c r="BL530" s="84"/>
      <c r="BM530" s="84"/>
      <c r="BN530" s="84"/>
      <c r="BO530" s="84"/>
      <c r="BP530" s="84"/>
      <c r="BQ530" s="84"/>
      <c r="BR530" s="84"/>
      <c r="BS530" s="84"/>
      <c r="BT530" s="84"/>
      <c r="BU530" s="84"/>
      <c r="BV530" s="84"/>
      <c r="BW530" s="771"/>
      <c r="BX530" s="84"/>
      <c r="BY530" s="84"/>
      <c r="BZ530" s="84"/>
      <c r="CA530" s="84"/>
      <c r="CB530" s="84"/>
      <c r="CC530" s="84"/>
      <c r="CD530" s="84"/>
      <c r="CE530" s="84"/>
      <c r="CF530" s="84"/>
      <c r="CG530" s="84"/>
      <c r="CH530" s="84"/>
      <c r="CI530" s="771"/>
      <c r="CJ530" s="791"/>
      <c r="CK530" s="791"/>
      <c r="CL530" s="791"/>
      <c r="CM530" s="791"/>
      <c r="CN530" s="791"/>
      <c r="CO530" s="791"/>
      <c r="CP530" s="791"/>
      <c r="CQ530" s="791"/>
      <c r="CR530" s="791"/>
      <c r="CS530" s="791"/>
      <c r="CT530" s="791"/>
      <c r="CU530" s="793"/>
      <c r="CV530" s="791"/>
      <c r="CW530" s="791"/>
      <c r="CX530" s="791"/>
      <c r="CY530" s="791"/>
      <c r="CZ530" s="791"/>
      <c r="DA530" s="791"/>
      <c r="DB530" s="791"/>
      <c r="DC530" s="791"/>
      <c r="DD530" s="791"/>
      <c r="DE530" s="791"/>
      <c r="DF530" s="791"/>
      <c r="DG530" s="793"/>
    </row>
    <row r="531" spans="1:111" ht="16">
      <c r="A531" s="209"/>
      <c r="B531" s="331"/>
      <c r="C531" s="1115"/>
      <c r="D531" s="84"/>
      <c r="E531" s="84"/>
      <c r="F531" s="84"/>
      <c r="G531" s="84"/>
      <c r="H531" s="84"/>
      <c r="I531" s="84"/>
      <c r="J531" s="84"/>
      <c r="K531" s="84"/>
      <c r="L531" s="84"/>
      <c r="M531" s="84"/>
      <c r="N531" s="84"/>
      <c r="O531" s="84"/>
      <c r="P531" s="84"/>
      <c r="Q531" s="84"/>
      <c r="R531" s="84"/>
      <c r="S531" s="84"/>
      <c r="T531" s="84"/>
      <c r="U531" s="84"/>
      <c r="V531" s="84"/>
      <c r="W531" s="84"/>
      <c r="X531" s="84"/>
      <c r="Y531" s="84"/>
      <c r="Z531" s="84"/>
      <c r="AA531" s="771"/>
      <c r="AB531" s="84"/>
      <c r="AC531" s="84"/>
      <c r="AD531" s="84"/>
      <c r="AE531" s="84"/>
      <c r="AF531" s="84"/>
      <c r="AG531" s="84"/>
      <c r="AH531" s="84"/>
      <c r="AI531" s="84"/>
      <c r="AJ531" s="84"/>
      <c r="AK531" s="84"/>
      <c r="AL531" s="84"/>
      <c r="AM531" s="771"/>
      <c r="AN531" s="84"/>
      <c r="AO531" s="84"/>
      <c r="AP531" s="84"/>
      <c r="AQ531" s="84"/>
      <c r="AR531" s="84"/>
      <c r="AS531" s="84"/>
      <c r="AT531" s="84"/>
      <c r="AU531" s="84"/>
      <c r="AV531" s="84"/>
      <c r="AW531" s="84"/>
      <c r="AX531" s="84"/>
      <c r="AY531" s="771"/>
      <c r="AZ531" s="84"/>
      <c r="BA531" s="84"/>
      <c r="BB531" s="84"/>
      <c r="BC531" s="84"/>
      <c r="BD531" s="84"/>
      <c r="BE531" s="84"/>
      <c r="BF531" s="84"/>
      <c r="BG531" s="84"/>
      <c r="BH531" s="84"/>
      <c r="BI531" s="84"/>
      <c r="BJ531" s="84"/>
      <c r="BK531" s="771"/>
      <c r="BL531" s="84"/>
      <c r="BM531" s="84"/>
      <c r="BN531" s="84"/>
      <c r="BO531" s="84"/>
      <c r="BP531" s="84"/>
      <c r="BQ531" s="84"/>
      <c r="BR531" s="84"/>
      <c r="BS531" s="84"/>
      <c r="BT531" s="84"/>
      <c r="BU531" s="84"/>
      <c r="BV531" s="84"/>
      <c r="BW531" s="771"/>
      <c r="BX531" s="84"/>
      <c r="BY531" s="84"/>
      <c r="BZ531" s="84"/>
      <c r="CA531" s="84"/>
      <c r="CB531" s="84"/>
      <c r="CC531" s="84"/>
      <c r="CD531" s="84"/>
      <c r="CE531" s="84"/>
      <c r="CF531" s="84"/>
      <c r="CG531" s="84"/>
      <c r="CH531" s="84"/>
      <c r="CI531" s="771"/>
      <c r="CJ531" s="791"/>
      <c r="CK531" s="791"/>
      <c r="CL531" s="791"/>
      <c r="CM531" s="791"/>
      <c r="CN531" s="791"/>
      <c r="CO531" s="791"/>
      <c r="CP531" s="791"/>
      <c r="CQ531" s="791"/>
      <c r="CR531" s="791"/>
      <c r="CS531" s="791"/>
      <c r="CT531" s="791"/>
      <c r="CU531" s="793"/>
      <c r="CV531" s="791"/>
      <c r="CW531" s="791"/>
      <c r="CX531" s="791"/>
      <c r="CY531" s="791"/>
      <c r="CZ531" s="791"/>
      <c r="DA531" s="791"/>
      <c r="DB531" s="791"/>
      <c r="DC531" s="791"/>
      <c r="DD531" s="791"/>
      <c r="DE531" s="791"/>
      <c r="DF531" s="791"/>
      <c r="DG531" s="793"/>
    </row>
    <row r="532" spans="1:111" ht="16">
      <c r="A532" s="209"/>
      <c r="B532" s="331"/>
      <c r="C532" s="1115"/>
      <c r="D532" s="84"/>
      <c r="E532" s="84"/>
      <c r="F532" s="84"/>
      <c r="G532" s="84"/>
      <c r="H532" s="84"/>
      <c r="I532" s="84"/>
      <c r="J532" s="84"/>
      <c r="K532" s="84"/>
      <c r="L532" s="84"/>
      <c r="M532" s="84"/>
      <c r="N532" s="84"/>
      <c r="O532" s="84"/>
      <c r="P532" s="84"/>
      <c r="Q532" s="84"/>
      <c r="R532" s="84"/>
      <c r="S532" s="84"/>
      <c r="T532" s="84"/>
      <c r="U532" s="84"/>
      <c r="V532" s="84"/>
      <c r="W532" s="84"/>
      <c r="X532" s="84"/>
      <c r="Y532" s="84"/>
      <c r="Z532" s="84"/>
      <c r="AA532" s="771"/>
      <c r="AB532" s="84"/>
      <c r="AC532" s="84"/>
      <c r="AD532" s="84"/>
      <c r="AE532" s="84"/>
      <c r="AF532" s="84"/>
      <c r="AG532" s="84"/>
      <c r="AH532" s="84"/>
      <c r="AI532" s="84"/>
      <c r="AJ532" s="84"/>
      <c r="AK532" s="84"/>
      <c r="AL532" s="84"/>
      <c r="AM532" s="771"/>
      <c r="AN532" s="84"/>
      <c r="AO532" s="84"/>
      <c r="AP532" s="84"/>
      <c r="AQ532" s="84"/>
      <c r="AR532" s="84"/>
      <c r="AS532" s="84"/>
      <c r="AT532" s="84"/>
      <c r="AU532" s="84"/>
      <c r="AV532" s="84"/>
      <c r="AW532" s="84"/>
      <c r="AX532" s="84"/>
      <c r="AY532" s="771"/>
      <c r="AZ532" s="84"/>
      <c r="BA532" s="84"/>
      <c r="BB532" s="84"/>
      <c r="BC532" s="84"/>
      <c r="BD532" s="84"/>
      <c r="BE532" s="84"/>
      <c r="BF532" s="84"/>
      <c r="BG532" s="84"/>
      <c r="BH532" s="84"/>
      <c r="BI532" s="84"/>
      <c r="BJ532" s="84"/>
      <c r="BK532" s="771"/>
      <c r="BL532" s="84"/>
      <c r="BM532" s="84"/>
      <c r="BN532" s="84"/>
      <c r="BO532" s="84"/>
      <c r="BP532" s="84"/>
      <c r="BQ532" s="84"/>
      <c r="BR532" s="84"/>
      <c r="BS532" s="84"/>
      <c r="BT532" s="84"/>
      <c r="BU532" s="84"/>
      <c r="BV532" s="84"/>
      <c r="BW532" s="771"/>
      <c r="BX532" s="84"/>
      <c r="BY532" s="84"/>
      <c r="BZ532" s="84"/>
      <c r="CA532" s="84"/>
      <c r="CB532" s="84"/>
      <c r="CC532" s="84"/>
      <c r="CD532" s="84"/>
      <c r="CE532" s="84"/>
      <c r="CF532" s="84"/>
      <c r="CG532" s="84"/>
      <c r="CH532" s="84"/>
      <c r="CI532" s="771"/>
      <c r="CJ532" s="791"/>
      <c r="CK532" s="791"/>
      <c r="CL532" s="791"/>
      <c r="CM532" s="791"/>
      <c r="CN532" s="791"/>
      <c r="CO532" s="791"/>
      <c r="CP532" s="791"/>
      <c r="CQ532" s="791"/>
      <c r="CR532" s="791"/>
      <c r="CS532" s="791"/>
      <c r="CT532" s="791"/>
      <c r="CU532" s="793"/>
      <c r="CV532" s="791"/>
      <c r="CW532" s="791"/>
      <c r="CX532" s="791"/>
      <c r="CY532" s="791"/>
      <c r="CZ532" s="791"/>
      <c r="DA532" s="791"/>
      <c r="DB532" s="791"/>
      <c r="DC532" s="791"/>
      <c r="DD532" s="791"/>
      <c r="DE532" s="791"/>
      <c r="DF532" s="791"/>
      <c r="DG532" s="793"/>
    </row>
    <row r="533" spans="1:111" ht="16">
      <c r="A533" s="209"/>
      <c r="B533" s="331"/>
      <c r="C533" s="1115"/>
      <c r="D533" s="84"/>
      <c r="E533" s="84"/>
      <c r="F533" s="84"/>
      <c r="G533" s="84"/>
      <c r="H533" s="84"/>
      <c r="I533" s="84"/>
      <c r="J533" s="84"/>
      <c r="K533" s="84"/>
      <c r="L533" s="84"/>
      <c r="M533" s="84"/>
      <c r="N533" s="84"/>
      <c r="O533" s="84"/>
      <c r="P533" s="84"/>
      <c r="Q533" s="84"/>
      <c r="R533" s="84"/>
      <c r="S533" s="84"/>
      <c r="T533" s="84"/>
      <c r="U533" s="84"/>
      <c r="V533" s="84"/>
      <c r="W533" s="84"/>
      <c r="X533" s="84"/>
      <c r="Y533" s="84"/>
      <c r="Z533" s="84"/>
      <c r="AA533" s="771"/>
      <c r="AB533" s="84"/>
      <c r="AC533" s="84"/>
      <c r="AD533" s="84"/>
      <c r="AE533" s="84"/>
      <c r="AF533" s="84"/>
      <c r="AG533" s="84"/>
      <c r="AH533" s="84"/>
      <c r="AI533" s="84"/>
      <c r="AJ533" s="84"/>
      <c r="AK533" s="84"/>
      <c r="AL533" s="84"/>
      <c r="AM533" s="771"/>
      <c r="AN533" s="84"/>
      <c r="AO533" s="84"/>
      <c r="AP533" s="84"/>
      <c r="AQ533" s="84"/>
      <c r="AR533" s="84"/>
      <c r="AS533" s="84"/>
      <c r="AT533" s="84"/>
      <c r="AU533" s="84"/>
      <c r="AV533" s="84"/>
      <c r="AW533" s="84"/>
      <c r="AX533" s="84"/>
      <c r="AY533" s="771"/>
      <c r="AZ533" s="84"/>
      <c r="BA533" s="84"/>
      <c r="BB533" s="84"/>
      <c r="BC533" s="84"/>
      <c r="BD533" s="84"/>
      <c r="BE533" s="84"/>
      <c r="BF533" s="84"/>
      <c r="BG533" s="84"/>
      <c r="BH533" s="84"/>
      <c r="BI533" s="84"/>
      <c r="BJ533" s="84"/>
      <c r="BK533" s="771"/>
      <c r="BL533" s="84"/>
      <c r="BM533" s="84"/>
      <c r="BN533" s="84"/>
      <c r="BO533" s="84"/>
      <c r="BP533" s="84"/>
      <c r="BQ533" s="84"/>
      <c r="BR533" s="84"/>
      <c r="BS533" s="84"/>
      <c r="BT533" s="84"/>
      <c r="BU533" s="84"/>
      <c r="BV533" s="84"/>
      <c r="BW533" s="771"/>
      <c r="BX533" s="84"/>
      <c r="BY533" s="84"/>
      <c r="BZ533" s="84"/>
      <c r="CA533" s="84"/>
      <c r="CB533" s="84"/>
      <c r="CC533" s="84"/>
      <c r="CD533" s="84"/>
      <c r="CE533" s="84"/>
      <c r="CF533" s="84"/>
      <c r="CG533" s="84"/>
      <c r="CH533" s="84"/>
      <c r="CI533" s="771"/>
      <c r="CJ533" s="791"/>
      <c r="CK533" s="791"/>
      <c r="CL533" s="791"/>
      <c r="CM533" s="791"/>
      <c r="CN533" s="791"/>
      <c r="CO533" s="791"/>
      <c r="CP533" s="791"/>
      <c r="CQ533" s="791"/>
      <c r="CR533" s="791"/>
      <c r="CS533" s="791"/>
      <c r="CT533" s="791"/>
      <c r="CU533" s="793"/>
      <c r="CV533" s="791"/>
      <c r="CW533" s="791"/>
      <c r="CX533" s="791"/>
      <c r="CY533" s="791"/>
      <c r="CZ533" s="791"/>
      <c r="DA533" s="791"/>
      <c r="DB533" s="791"/>
      <c r="DC533" s="791"/>
      <c r="DD533" s="791"/>
      <c r="DE533" s="791"/>
      <c r="DF533" s="791"/>
      <c r="DG533" s="793"/>
    </row>
    <row r="534" spans="1:111" ht="16">
      <c r="A534" s="209"/>
      <c r="B534" s="331"/>
      <c r="C534" s="1115"/>
      <c r="D534" s="84"/>
      <c r="E534" s="84"/>
      <c r="F534" s="84"/>
      <c r="G534" s="84"/>
      <c r="H534" s="84"/>
      <c r="I534" s="84"/>
      <c r="J534" s="84"/>
      <c r="K534" s="84"/>
      <c r="L534" s="84"/>
      <c r="M534" s="84"/>
      <c r="N534" s="84"/>
      <c r="O534" s="84"/>
      <c r="P534" s="84"/>
      <c r="Q534" s="84"/>
      <c r="R534" s="84"/>
      <c r="S534" s="84"/>
      <c r="T534" s="84"/>
      <c r="U534" s="84"/>
      <c r="V534" s="84"/>
      <c r="W534" s="84"/>
      <c r="X534" s="84"/>
      <c r="Y534" s="84"/>
      <c r="Z534" s="84"/>
      <c r="AA534" s="771"/>
      <c r="AB534" s="84"/>
      <c r="AC534" s="84"/>
      <c r="AD534" s="84"/>
      <c r="AE534" s="84"/>
      <c r="AF534" s="84"/>
      <c r="AG534" s="84"/>
      <c r="AH534" s="84"/>
      <c r="AI534" s="84"/>
      <c r="AJ534" s="84"/>
      <c r="AK534" s="84"/>
      <c r="AL534" s="84"/>
      <c r="AM534" s="771"/>
      <c r="AN534" s="84"/>
      <c r="AO534" s="84"/>
      <c r="AP534" s="84"/>
      <c r="AQ534" s="84"/>
      <c r="AR534" s="84"/>
      <c r="AS534" s="84"/>
      <c r="AT534" s="84"/>
      <c r="AU534" s="84"/>
      <c r="AV534" s="84"/>
      <c r="AW534" s="84"/>
      <c r="AX534" s="84"/>
      <c r="AY534" s="771"/>
      <c r="AZ534" s="84"/>
      <c r="BA534" s="84"/>
      <c r="BB534" s="84"/>
      <c r="BC534" s="84"/>
      <c r="BD534" s="84"/>
      <c r="BE534" s="84"/>
      <c r="BF534" s="84"/>
      <c r="BG534" s="84"/>
      <c r="BH534" s="84"/>
      <c r="BI534" s="84"/>
      <c r="BJ534" s="84"/>
      <c r="BK534" s="771"/>
      <c r="BL534" s="84"/>
      <c r="BM534" s="84"/>
      <c r="BN534" s="84"/>
      <c r="BO534" s="84"/>
      <c r="BP534" s="84"/>
      <c r="BQ534" s="84"/>
      <c r="BR534" s="84"/>
      <c r="BS534" s="84"/>
      <c r="BT534" s="84"/>
      <c r="BU534" s="84"/>
      <c r="BV534" s="84"/>
      <c r="BW534" s="771"/>
      <c r="BX534" s="84"/>
      <c r="BY534" s="84"/>
      <c r="BZ534" s="84"/>
      <c r="CA534" s="84"/>
      <c r="CB534" s="84"/>
      <c r="CC534" s="84"/>
      <c r="CD534" s="84"/>
      <c r="CE534" s="84"/>
      <c r="CF534" s="84"/>
      <c r="CG534" s="84"/>
      <c r="CH534" s="84"/>
      <c r="CI534" s="771"/>
      <c r="CJ534" s="791"/>
      <c r="CK534" s="791"/>
      <c r="CL534" s="791"/>
      <c r="CM534" s="791"/>
      <c r="CN534" s="791"/>
      <c r="CO534" s="791"/>
      <c r="CP534" s="791"/>
      <c r="CQ534" s="791"/>
      <c r="CR534" s="791"/>
      <c r="CS534" s="791"/>
      <c r="CT534" s="791"/>
      <c r="CU534" s="793"/>
      <c r="CV534" s="791"/>
      <c r="CW534" s="791"/>
      <c r="CX534" s="791"/>
      <c r="CY534" s="791"/>
      <c r="CZ534" s="791"/>
      <c r="DA534" s="791"/>
      <c r="DB534" s="791"/>
      <c r="DC534" s="791"/>
      <c r="DD534" s="791"/>
      <c r="DE534" s="791"/>
      <c r="DF534" s="791"/>
      <c r="DG534" s="793"/>
    </row>
    <row r="535" spans="1:111" ht="16">
      <c r="A535" s="209"/>
      <c r="B535" s="331"/>
      <c r="C535" s="1115"/>
      <c r="D535" s="84"/>
      <c r="E535" s="84"/>
      <c r="F535" s="84"/>
      <c r="G535" s="84"/>
      <c r="H535" s="84"/>
      <c r="I535" s="84"/>
      <c r="J535" s="84"/>
      <c r="K535" s="84"/>
      <c r="L535" s="84"/>
      <c r="M535" s="84"/>
      <c r="N535" s="84"/>
      <c r="O535" s="84"/>
      <c r="P535" s="84"/>
      <c r="Q535" s="84"/>
      <c r="R535" s="84"/>
      <c r="S535" s="84"/>
      <c r="T535" s="84"/>
      <c r="U535" s="84"/>
      <c r="V535" s="84"/>
      <c r="W535" s="84"/>
      <c r="X535" s="84"/>
      <c r="Y535" s="84"/>
      <c r="Z535" s="84"/>
      <c r="AA535" s="771"/>
      <c r="AB535" s="84"/>
      <c r="AC535" s="84"/>
      <c r="AD535" s="84"/>
      <c r="AE535" s="84"/>
      <c r="AF535" s="84"/>
      <c r="AG535" s="84"/>
      <c r="AH535" s="84"/>
      <c r="AI535" s="84"/>
      <c r="AJ535" s="84"/>
      <c r="AK535" s="84"/>
      <c r="AL535" s="84"/>
      <c r="AM535" s="771"/>
      <c r="AN535" s="84"/>
      <c r="AO535" s="84"/>
      <c r="AP535" s="84"/>
      <c r="AQ535" s="84"/>
      <c r="AR535" s="84"/>
      <c r="AS535" s="84"/>
      <c r="AT535" s="84"/>
      <c r="AU535" s="84"/>
      <c r="AV535" s="84"/>
      <c r="AW535" s="84"/>
      <c r="AX535" s="84"/>
      <c r="AY535" s="771"/>
      <c r="AZ535" s="84"/>
      <c r="BA535" s="84"/>
      <c r="BB535" s="84"/>
      <c r="BC535" s="84"/>
      <c r="BD535" s="84"/>
      <c r="BE535" s="84"/>
      <c r="BF535" s="84"/>
      <c r="BG535" s="84"/>
      <c r="BH535" s="84"/>
      <c r="BI535" s="84"/>
      <c r="BJ535" s="84"/>
      <c r="BK535" s="771"/>
      <c r="BL535" s="84"/>
      <c r="BM535" s="84"/>
      <c r="BN535" s="84"/>
      <c r="BO535" s="84"/>
      <c r="BP535" s="84"/>
      <c r="BQ535" s="84"/>
      <c r="BR535" s="84"/>
      <c r="BS535" s="84"/>
      <c r="BT535" s="84"/>
      <c r="BU535" s="84"/>
      <c r="BV535" s="84"/>
      <c r="BW535" s="771"/>
      <c r="BX535" s="84"/>
      <c r="BY535" s="84"/>
      <c r="BZ535" s="84"/>
      <c r="CA535" s="84"/>
      <c r="CB535" s="84"/>
      <c r="CC535" s="84"/>
      <c r="CD535" s="84"/>
      <c r="CE535" s="84"/>
      <c r="CF535" s="84"/>
      <c r="CG535" s="84"/>
      <c r="CH535" s="84"/>
      <c r="CI535" s="771"/>
      <c r="CJ535" s="791"/>
      <c r="CK535" s="791"/>
      <c r="CL535" s="791"/>
      <c r="CM535" s="791"/>
      <c r="CN535" s="791"/>
      <c r="CO535" s="791"/>
      <c r="CP535" s="791"/>
      <c r="CQ535" s="791"/>
      <c r="CR535" s="791"/>
      <c r="CS535" s="791"/>
      <c r="CT535" s="791"/>
      <c r="CU535" s="793"/>
      <c r="CV535" s="791"/>
      <c r="CW535" s="791"/>
      <c r="CX535" s="791"/>
      <c r="CY535" s="791"/>
      <c r="CZ535" s="791"/>
      <c r="DA535" s="791"/>
      <c r="DB535" s="791"/>
      <c r="DC535" s="791"/>
      <c r="DD535" s="791"/>
      <c r="DE535" s="791"/>
      <c r="DF535" s="791"/>
      <c r="DG535" s="793"/>
    </row>
    <row r="536" spans="1:111" ht="16">
      <c r="A536" s="209"/>
      <c r="B536" s="331"/>
      <c r="C536" s="1115"/>
      <c r="D536" s="84"/>
      <c r="E536" s="84"/>
      <c r="F536" s="84"/>
      <c r="G536" s="84"/>
      <c r="H536" s="84"/>
      <c r="I536" s="84"/>
      <c r="J536" s="84"/>
      <c r="K536" s="84"/>
      <c r="L536" s="84"/>
      <c r="M536" s="84"/>
      <c r="N536" s="84"/>
      <c r="O536" s="84"/>
      <c r="P536" s="84"/>
      <c r="Q536" s="84"/>
      <c r="R536" s="84"/>
      <c r="S536" s="84"/>
      <c r="T536" s="84"/>
      <c r="U536" s="84"/>
      <c r="V536" s="84"/>
      <c r="W536" s="84"/>
      <c r="X536" s="84"/>
      <c r="Y536" s="84"/>
      <c r="Z536" s="84"/>
      <c r="AA536" s="771"/>
      <c r="AB536" s="84"/>
      <c r="AC536" s="84"/>
      <c r="AD536" s="84"/>
      <c r="AE536" s="84"/>
      <c r="AF536" s="84"/>
      <c r="AG536" s="84"/>
      <c r="AH536" s="84"/>
      <c r="AI536" s="84"/>
      <c r="AJ536" s="84"/>
      <c r="AK536" s="84"/>
      <c r="AL536" s="84"/>
      <c r="AM536" s="771"/>
      <c r="AN536" s="84"/>
      <c r="AO536" s="84"/>
      <c r="AP536" s="84"/>
      <c r="AQ536" s="84"/>
      <c r="AR536" s="84"/>
      <c r="AS536" s="84"/>
      <c r="AT536" s="84"/>
      <c r="AU536" s="84"/>
      <c r="AV536" s="84"/>
      <c r="AW536" s="84"/>
      <c r="AX536" s="84"/>
      <c r="AY536" s="771"/>
      <c r="AZ536" s="84"/>
      <c r="BA536" s="84"/>
      <c r="BB536" s="84"/>
      <c r="BC536" s="84"/>
      <c r="BD536" s="84"/>
      <c r="BE536" s="84"/>
      <c r="BF536" s="84"/>
      <c r="BG536" s="84"/>
      <c r="BH536" s="84"/>
      <c r="BI536" s="84"/>
      <c r="BJ536" s="84"/>
      <c r="BK536" s="771"/>
      <c r="BL536" s="84"/>
      <c r="BM536" s="84"/>
      <c r="BN536" s="84"/>
      <c r="BO536" s="84"/>
      <c r="BP536" s="84"/>
      <c r="BQ536" s="84"/>
      <c r="BR536" s="84"/>
      <c r="BS536" s="84"/>
      <c r="BT536" s="84"/>
      <c r="BU536" s="84"/>
      <c r="BV536" s="84"/>
      <c r="BW536" s="771"/>
      <c r="BX536" s="84"/>
      <c r="BY536" s="84"/>
      <c r="BZ536" s="84"/>
      <c r="CA536" s="84"/>
      <c r="CB536" s="84"/>
      <c r="CC536" s="84"/>
      <c r="CD536" s="84"/>
      <c r="CE536" s="84"/>
      <c r="CF536" s="84"/>
      <c r="CG536" s="84"/>
      <c r="CH536" s="84"/>
      <c r="CI536" s="771"/>
      <c r="CJ536" s="791"/>
      <c r="CK536" s="791"/>
      <c r="CL536" s="791"/>
      <c r="CM536" s="791"/>
      <c r="CN536" s="791"/>
      <c r="CO536" s="791"/>
      <c r="CP536" s="791"/>
      <c r="CQ536" s="791"/>
      <c r="CR536" s="791"/>
      <c r="CS536" s="791"/>
      <c r="CT536" s="791"/>
      <c r="CU536" s="793"/>
      <c r="CV536" s="791"/>
      <c r="CW536" s="791"/>
      <c r="CX536" s="791"/>
      <c r="CY536" s="791"/>
      <c r="CZ536" s="791"/>
      <c r="DA536" s="791"/>
      <c r="DB536" s="791"/>
      <c r="DC536" s="791"/>
      <c r="DD536" s="791"/>
      <c r="DE536" s="791"/>
      <c r="DF536" s="791"/>
      <c r="DG536" s="793"/>
    </row>
    <row r="537" spans="1:111" ht="16">
      <c r="A537" s="209"/>
      <c r="B537" s="331"/>
      <c r="C537" s="1115"/>
      <c r="D537" s="84"/>
      <c r="E537" s="84"/>
      <c r="F537" s="84"/>
      <c r="G537" s="84"/>
      <c r="H537" s="84"/>
      <c r="I537" s="84"/>
      <c r="J537" s="84"/>
      <c r="K537" s="84"/>
      <c r="L537" s="84"/>
      <c r="M537" s="84"/>
      <c r="N537" s="84"/>
      <c r="O537" s="84"/>
      <c r="P537" s="84"/>
      <c r="Q537" s="84"/>
      <c r="R537" s="84"/>
      <c r="S537" s="84"/>
      <c r="T537" s="84"/>
      <c r="U537" s="84"/>
      <c r="V537" s="84"/>
      <c r="W537" s="84"/>
      <c r="X537" s="84"/>
      <c r="Y537" s="84"/>
      <c r="Z537" s="84"/>
      <c r="AA537" s="771"/>
      <c r="AB537" s="84"/>
      <c r="AC537" s="84"/>
      <c r="AD537" s="84"/>
      <c r="AE537" s="84"/>
      <c r="AF537" s="84"/>
      <c r="AG537" s="84"/>
      <c r="AH537" s="84"/>
      <c r="AI537" s="84"/>
      <c r="AJ537" s="84"/>
      <c r="AK537" s="84"/>
      <c r="AL537" s="84"/>
      <c r="AM537" s="771"/>
      <c r="AN537" s="84"/>
      <c r="AO537" s="84"/>
      <c r="AP537" s="84"/>
      <c r="AQ537" s="84"/>
      <c r="AR537" s="84"/>
      <c r="AS537" s="84"/>
      <c r="AT537" s="84"/>
      <c r="AU537" s="84"/>
      <c r="AV537" s="84"/>
      <c r="AW537" s="84"/>
      <c r="AX537" s="84"/>
      <c r="AY537" s="771"/>
      <c r="AZ537" s="84"/>
      <c r="BA537" s="84"/>
      <c r="BB537" s="84"/>
      <c r="BC537" s="84"/>
      <c r="BD537" s="84"/>
      <c r="BE537" s="84"/>
      <c r="BF537" s="84"/>
      <c r="BG537" s="84"/>
      <c r="BH537" s="84"/>
      <c r="BI537" s="84"/>
      <c r="BJ537" s="84"/>
      <c r="BK537" s="771"/>
      <c r="BL537" s="84"/>
      <c r="BM537" s="84"/>
      <c r="BN537" s="84"/>
      <c r="BO537" s="84"/>
      <c r="BP537" s="84"/>
      <c r="BQ537" s="84"/>
      <c r="BR537" s="84"/>
      <c r="BS537" s="84"/>
      <c r="BT537" s="84"/>
      <c r="BU537" s="84"/>
      <c r="BV537" s="84"/>
      <c r="BW537" s="771"/>
      <c r="BX537" s="84"/>
      <c r="BY537" s="84"/>
      <c r="BZ537" s="84"/>
      <c r="CA537" s="84"/>
      <c r="CB537" s="84"/>
      <c r="CC537" s="84"/>
      <c r="CD537" s="84"/>
      <c r="CE537" s="84"/>
      <c r="CF537" s="84"/>
      <c r="CG537" s="84"/>
      <c r="CH537" s="84"/>
      <c r="CI537" s="771"/>
      <c r="CJ537" s="791"/>
      <c r="CK537" s="791"/>
      <c r="CL537" s="791"/>
      <c r="CM537" s="791"/>
      <c r="CN537" s="791"/>
      <c r="CO537" s="791"/>
      <c r="CP537" s="791"/>
      <c r="CQ537" s="791"/>
      <c r="CR537" s="791"/>
      <c r="CS537" s="791"/>
      <c r="CT537" s="791"/>
      <c r="CU537" s="793"/>
      <c r="CV537" s="791"/>
      <c r="CW537" s="791"/>
      <c r="CX537" s="791"/>
      <c r="CY537" s="791"/>
      <c r="CZ537" s="791"/>
      <c r="DA537" s="791"/>
      <c r="DB537" s="791"/>
      <c r="DC537" s="791"/>
      <c r="DD537" s="791"/>
      <c r="DE537" s="791"/>
      <c r="DF537" s="791"/>
      <c r="DG537" s="793"/>
    </row>
    <row r="538" spans="1:111" ht="16">
      <c r="A538" s="209"/>
      <c r="B538" s="331"/>
      <c r="C538" s="1115"/>
      <c r="D538" s="84"/>
      <c r="E538" s="84"/>
      <c r="F538" s="84"/>
      <c r="G538" s="84"/>
      <c r="H538" s="84"/>
      <c r="I538" s="84"/>
      <c r="J538" s="84"/>
      <c r="K538" s="84"/>
      <c r="L538" s="84"/>
      <c r="M538" s="84"/>
      <c r="N538" s="84"/>
      <c r="O538" s="84"/>
      <c r="P538" s="84"/>
      <c r="Q538" s="84"/>
      <c r="R538" s="84"/>
      <c r="S538" s="84"/>
      <c r="T538" s="84"/>
      <c r="U538" s="84"/>
      <c r="V538" s="84"/>
      <c r="W538" s="84"/>
      <c r="X538" s="84"/>
      <c r="Y538" s="84"/>
      <c r="Z538" s="84"/>
      <c r="AA538" s="771"/>
      <c r="AB538" s="84"/>
      <c r="AC538" s="84"/>
      <c r="AD538" s="84"/>
      <c r="AE538" s="84"/>
      <c r="AF538" s="84"/>
      <c r="AG538" s="84"/>
      <c r="AH538" s="84"/>
      <c r="AI538" s="84"/>
      <c r="AJ538" s="84"/>
      <c r="AK538" s="84"/>
      <c r="AL538" s="84"/>
      <c r="AM538" s="771"/>
      <c r="AN538" s="84"/>
      <c r="AO538" s="84"/>
      <c r="AP538" s="84"/>
      <c r="AQ538" s="84"/>
      <c r="AR538" s="84"/>
      <c r="AS538" s="84"/>
      <c r="AT538" s="84"/>
      <c r="AU538" s="84"/>
      <c r="AV538" s="84"/>
      <c r="AW538" s="84"/>
      <c r="AX538" s="84"/>
      <c r="AY538" s="771"/>
      <c r="AZ538" s="84"/>
      <c r="BA538" s="84"/>
      <c r="BB538" s="84"/>
      <c r="BC538" s="84"/>
      <c r="BD538" s="84"/>
      <c r="BE538" s="84"/>
      <c r="BF538" s="84"/>
      <c r="BG538" s="84"/>
      <c r="BH538" s="84"/>
      <c r="BI538" s="84"/>
      <c r="BJ538" s="84"/>
      <c r="BK538" s="771"/>
      <c r="BL538" s="84"/>
      <c r="BM538" s="84"/>
      <c r="BN538" s="84"/>
      <c r="BO538" s="84"/>
      <c r="BP538" s="84"/>
      <c r="BQ538" s="84"/>
      <c r="BR538" s="84"/>
      <c r="BS538" s="84"/>
      <c r="BT538" s="84"/>
      <c r="BU538" s="84"/>
      <c r="BV538" s="84"/>
      <c r="BW538" s="771"/>
      <c r="BX538" s="84"/>
      <c r="BY538" s="84"/>
      <c r="BZ538" s="84"/>
      <c r="CA538" s="84"/>
      <c r="CB538" s="84"/>
      <c r="CC538" s="84"/>
      <c r="CD538" s="84"/>
      <c r="CE538" s="84"/>
      <c r="CF538" s="84"/>
      <c r="CG538" s="84"/>
      <c r="CH538" s="84"/>
      <c r="CI538" s="771"/>
      <c r="CJ538" s="791"/>
      <c r="CK538" s="791"/>
      <c r="CL538" s="791"/>
      <c r="CM538" s="791"/>
      <c r="CN538" s="791"/>
      <c r="CO538" s="791"/>
      <c r="CP538" s="791"/>
      <c r="CQ538" s="791"/>
      <c r="CR538" s="791"/>
      <c r="CS538" s="791"/>
      <c r="CT538" s="791"/>
      <c r="CU538" s="793"/>
      <c r="CV538" s="791"/>
      <c r="CW538" s="791"/>
      <c r="CX538" s="791"/>
      <c r="CY538" s="791"/>
      <c r="CZ538" s="791"/>
      <c r="DA538" s="791"/>
      <c r="DB538" s="791"/>
      <c r="DC538" s="791"/>
      <c r="DD538" s="791"/>
      <c r="DE538" s="791"/>
      <c r="DF538" s="791"/>
      <c r="DG538" s="793"/>
    </row>
    <row r="539" spans="1:111" ht="16">
      <c r="A539" s="209"/>
      <c r="B539" s="331"/>
      <c r="C539" s="1115"/>
      <c r="D539" s="84"/>
      <c r="E539" s="84"/>
      <c r="F539" s="84"/>
      <c r="G539" s="84"/>
      <c r="H539" s="84"/>
      <c r="I539" s="84"/>
      <c r="J539" s="84"/>
      <c r="K539" s="84"/>
      <c r="L539" s="84"/>
      <c r="M539" s="84"/>
      <c r="N539" s="84"/>
      <c r="O539" s="84"/>
      <c r="P539" s="84"/>
      <c r="Q539" s="84"/>
      <c r="R539" s="84"/>
      <c r="S539" s="84"/>
      <c r="T539" s="84"/>
      <c r="U539" s="84"/>
      <c r="V539" s="84"/>
      <c r="W539" s="84"/>
      <c r="X539" s="84"/>
      <c r="Y539" s="84"/>
      <c r="Z539" s="84"/>
      <c r="AA539" s="771"/>
      <c r="AB539" s="84"/>
      <c r="AC539" s="84"/>
      <c r="AD539" s="84"/>
      <c r="AE539" s="84"/>
      <c r="AF539" s="84"/>
      <c r="AG539" s="84"/>
      <c r="AH539" s="84"/>
      <c r="AI539" s="84"/>
      <c r="AJ539" s="84"/>
      <c r="AK539" s="84"/>
      <c r="AL539" s="84"/>
      <c r="AM539" s="771"/>
      <c r="AN539" s="84"/>
      <c r="AO539" s="84"/>
      <c r="AP539" s="84"/>
      <c r="AQ539" s="84"/>
      <c r="AR539" s="84"/>
      <c r="AS539" s="84"/>
      <c r="AT539" s="84"/>
      <c r="AU539" s="84"/>
      <c r="AV539" s="84"/>
      <c r="AW539" s="84"/>
      <c r="AX539" s="84"/>
      <c r="AY539" s="771"/>
      <c r="AZ539" s="84"/>
      <c r="BA539" s="84"/>
      <c r="BB539" s="84"/>
      <c r="BC539" s="84"/>
      <c r="BD539" s="84"/>
      <c r="BE539" s="84"/>
      <c r="BF539" s="84"/>
      <c r="BG539" s="84"/>
      <c r="BH539" s="84"/>
      <c r="BI539" s="84"/>
      <c r="BJ539" s="84"/>
      <c r="BK539" s="771"/>
      <c r="BL539" s="84"/>
      <c r="BM539" s="84"/>
      <c r="BN539" s="84"/>
      <c r="BO539" s="84"/>
      <c r="BP539" s="84"/>
      <c r="BQ539" s="84"/>
      <c r="BR539" s="84"/>
      <c r="BS539" s="84"/>
      <c r="BT539" s="84"/>
      <c r="BU539" s="84"/>
      <c r="BV539" s="84"/>
      <c r="BW539" s="771"/>
      <c r="BX539" s="84"/>
      <c r="BY539" s="84"/>
      <c r="BZ539" s="84"/>
      <c r="CA539" s="84"/>
      <c r="CB539" s="84"/>
      <c r="CC539" s="84"/>
      <c r="CD539" s="84"/>
      <c r="CE539" s="84"/>
      <c r="CF539" s="84"/>
      <c r="CG539" s="84"/>
      <c r="CH539" s="84"/>
      <c r="CI539" s="771"/>
      <c r="CJ539" s="791"/>
      <c r="CK539" s="791"/>
      <c r="CL539" s="791"/>
      <c r="CM539" s="791"/>
      <c r="CN539" s="791"/>
      <c r="CO539" s="791"/>
      <c r="CP539" s="791"/>
      <c r="CQ539" s="791"/>
      <c r="CR539" s="791"/>
      <c r="CS539" s="791"/>
      <c r="CT539" s="791"/>
      <c r="CU539" s="793"/>
      <c r="CV539" s="791"/>
      <c r="CW539" s="791"/>
      <c r="CX539" s="791"/>
      <c r="CY539" s="791"/>
      <c r="CZ539" s="791"/>
      <c r="DA539" s="791"/>
      <c r="DB539" s="791"/>
      <c r="DC539" s="791"/>
      <c r="DD539" s="791"/>
      <c r="DE539" s="791"/>
      <c r="DF539" s="791"/>
      <c r="DG539" s="793"/>
    </row>
    <row r="540" spans="1:111" ht="16">
      <c r="A540" s="209"/>
      <c r="B540" s="331"/>
      <c r="C540" s="1115"/>
      <c r="D540" s="84"/>
      <c r="E540" s="84"/>
      <c r="F540" s="84"/>
      <c r="G540" s="84"/>
      <c r="H540" s="84"/>
      <c r="I540" s="84"/>
      <c r="J540" s="84"/>
      <c r="K540" s="84"/>
      <c r="L540" s="84"/>
      <c r="M540" s="84"/>
      <c r="N540" s="84"/>
      <c r="O540" s="84"/>
      <c r="P540" s="84"/>
      <c r="Q540" s="84"/>
      <c r="R540" s="84"/>
      <c r="S540" s="84"/>
      <c r="T540" s="84"/>
      <c r="U540" s="84"/>
      <c r="V540" s="84"/>
      <c r="W540" s="84"/>
      <c r="X540" s="84"/>
      <c r="Y540" s="84"/>
      <c r="Z540" s="84"/>
      <c r="AA540" s="771"/>
      <c r="AB540" s="84"/>
      <c r="AC540" s="84"/>
      <c r="AD540" s="84"/>
      <c r="AE540" s="84"/>
      <c r="AF540" s="84"/>
      <c r="AG540" s="84"/>
      <c r="AH540" s="84"/>
      <c r="AI540" s="84"/>
      <c r="AJ540" s="84"/>
      <c r="AK540" s="84"/>
      <c r="AL540" s="84"/>
      <c r="AM540" s="771"/>
      <c r="AN540" s="84"/>
      <c r="AO540" s="84"/>
      <c r="AP540" s="84"/>
      <c r="AQ540" s="84"/>
      <c r="AR540" s="84"/>
      <c r="AS540" s="84"/>
      <c r="AT540" s="84"/>
      <c r="AU540" s="84"/>
      <c r="AV540" s="84"/>
      <c r="AW540" s="84"/>
      <c r="AX540" s="84"/>
      <c r="AY540" s="771"/>
      <c r="AZ540" s="84"/>
      <c r="BA540" s="84"/>
      <c r="BB540" s="84"/>
      <c r="BC540" s="84"/>
      <c r="BD540" s="84"/>
      <c r="BE540" s="84"/>
      <c r="BF540" s="84"/>
      <c r="BG540" s="84"/>
      <c r="BH540" s="84"/>
      <c r="BI540" s="84"/>
      <c r="BJ540" s="84"/>
      <c r="BK540" s="771"/>
      <c r="BL540" s="84"/>
      <c r="BM540" s="84"/>
      <c r="BN540" s="84"/>
      <c r="BO540" s="84"/>
      <c r="BP540" s="84"/>
      <c r="BQ540" s="84"/>
      <c r="BR540" s="84"/>
      <c r="BS540" s="84"/>
      <c r="BT540" s="84"/>
      <c r="BU540" s="84"/>
      <c r="BV540" s="84"/>
      <c r="BW540" s="771"/>
      <c r="BX540" s="84"/>
      <c r="BY540" s="84"/>
      <c r="BZ540" s="84"/>
      <c r="CA540" s="84"/>
      <c r="CB540" s="84"/>
      <c r="CC540" s="84"/>
      <c r="CD540" s="84"/>
      <c r="CE540" s="84"/>
      <c r="CF540" s="84"/>
      <c r="CG540" s="84"/>
      <c r="CH540" s="84"/>
      <c r="CI540" s="771"/>
      <c r="CJ540" s="791"/>
      <c r="CK540" s="791"/>
      <c r="CL540" s="791"/>
      <c r="CM540" s="791"/>
      <c r="CN540" s="791"/>
      <c r="CO540" s="791"/>
      <c r="CP540" s="791"/>
      <c r="CQ540" s="791"/>
      <c r="CR540" s="791"/>
      <c r="CS540" s="791"/>
      <c r="CT540" s="791"/>
      <c r="CU540" s="793"/>
      <c r="CV540" s="791"/>
      <c r="CW540" s="791"/>
      <c r="CX540" s="791"/>
      <c r="CY540" s="791"/>
      <c r="CZ540" s="791"/>
      <c r="DA540" s="791"/>
      <c r="DB540" s="791"/>
      <c r="DC540" s="791"/>
      <c r="DD540" s="791"/>
      <c r="DE540" s="791"/>
      <c r="DF540" s="791"/>
      <c r="DG540" s="793"/>
    </row>
    <row r="541" spans="1:111" ht="16">
      <c r="A541" s="209"/>
      <c r="B541" s="331"/>
      <c r="C541" s="1115"/>
      <c r="D541" s="84"/>
      <c r="E541" s="84"/>
      <c r="F541" s="84"/>
      <c r="G541" s="84"/>
      <c r="H541" s="84"/>
      <c r="I541" s="84"/>
      <c r="J541" s="84"/>
      <c r="K541" s="84"/>
      <c r="L541" s="84"/>
      <c r="M541" s="84"/>
      <c r="N541" s="84"/>
      <c r="O541" s="84"/>
      <c r="P541" s="84"/>
      <c r="Q541" s="84"/>
      <c r="R541" s="84"/>
      <c r="S541" s="84"/>
      <c r="T541" s="84"/>
      <c r="U541" s="84"/>
      <c r="V541" s="84"/>
      <c r="W541" s="84"/>
      <c r="X541" s="84"/>
      <c r="Y541" s="84"/>
      <c r="Z541" s="84"/>
      <c r="AA541" s="771"/>
      <c r="AB541" s="84"/>
      <c r="AC541" s="84"/>
      <c r="AD541" s="84"/>
      <c r="AE541" s="84"/>
      <c r="AF541" s="84"/>
      <c r="AG541" s="84"/>
      <c r="AH541" s="84"/>
      <c r="AI541" s="84"/>
      <c r="AJ541" s="84"/>
      <c r="AK541" s="84"/>
      <c r="AL541" s="84"/>
      <c r="AM541" s="771"/>
      <c r="AN541" s="84"/>
      <c r="AO541" s="84"/>
      <c r="AP541" s="84"/>
      <c r="AQ541" s="84"/>
      <c r="AR541" s="84"/>
      <c r="AS541" s="84"/>
      <c r="AT541" s="84"/>
      <c r="AU541" s="84"/>
      <c r="AV541" s="84"/>
      <c r="AW541" s="84"/>
      <c r="AX541" s="84"/>
      <c r="AY541" s="771"/>
      <c r="AZ541" s="84"/>
      <c r="BA541" s="84"/>
      <c r="BB541" s="84"/>
      <c r="BC541" s="84"/>
      <c r="BD541" s="84"/>
      <c r="BE541" s="84"/>
      <c r="BF541" s="84"/>
      <c r="BG541" s="84"/>
      <c r="BH541" s="84"/>
      <c r="BI541" s="84"/>
      <c r="BJ541" s="84"/>
      <c r="BK541" s="771"/>
      <c r="BL541" s="84"/>
      <c r="BM541" s="84"/>
      <c r="BN541" s="84"/>
      <c r="BO541" s="84"/>
      <c r="BP541" s="84"/>
      <c r="BQ541" s="84"/>
      <c r="BR541" s="84"/>
      <c r="BS541" s="84"/>
      <c r="BT541" s="84"/>
      <c r="BU541" s="84"/>
      <c r="BV541" s="84"/>
      <c r="BW541" s="771"/>
      <c r="BX541" s="84"/>
      <c r="BY541" s="84"/>
      <c r="BZ541" s="84"/>
      <c r="CA541" s="84"/>
      <c r="CB541" s="84"/>
      <c r="CC541" s="84"/>
      <c r="CD541" s="84"/>
      <c r="CE541" s="84"/>
      <c r="CF541" s="84"/>
      <c r="CG541" s="84"/>
      <c r="CH541" s="84"/>
      <c r="CI541" s="771"/>
      <c r="CJ541" s="791"/>
      <c r="CK541" s="791"/>
      <c r="CL541" s="791"/>
      <c r="CM541" s="791"/>
      <c r="CN541" s="791"/>
      <c r="CO541" s="791"/>
      <c r="CP541" s="791"/>
      <c r="CQ541" s="791"/>
      <c r="CR541" s="791"/>
      <c r="CS541" s="791"/>
      <c r="CT541" s="791"/>
      <c r="CU541" s="793"/>
      <c r="CV541" s="791"/>
      <c r="CW541" s="791"/>
      <c r="CX541" s="791"/>
      <c r="CY541" s="791"/>
      <c r="CZ541" s="791"/>
      <c r="DA541" s="791"/>
      <c r="DB541" s="791"/>
      <c r="DC541" s="791"/>
      <c r="DD541" s="791"/>
      <c r="DE541" s="791"/>
      <c r="DF541" s="791"/>
      <c r="DG541" s="793"/>
    </row>
    <row r="542" spans="1:111" ht="16">
      <c r="A542" s="209"/>
      <c r="B542" s="331"/>
      <c r="C542" s="1115"/>
      <c r="D542" s="84"/>
      <c r="E542" s="84"/>
      <c r="F542" s="84"/>
      <c r="G542" s="84"/>
      <c r="H542" s="84"/>
      <c r="I542" s="84"/>
      <c r="J542" s="84"/>
      <c r="K542" s="84"/>
      <c r="L542" s="84"/>
      <c r="M542" s="84"/>
      <c r="N542" s="84"/>
      <c r="O542" s="84"/>
      <c r="P542" s="84"/>
      <c r="Q542" s="84"/>
      <c r="R542" s="84"/>
      <c r="S542" s="84"/>
      <c r="T542" s="84"/>
      <c r="U542" s="84"/>
      <c r="V542" s="84"/>
      <c r="W542" s="84"/>
      <c r="X542" s="84"/>
      <c r="Y542" s="84"/>
      <c r="Z542" s="84"/>
      <c r="AA542" s="771"/>
      <c r="AB542" s="84"/>
      <c r="AC542" s="84"/>
      <c r="AD542" s="84"/>
      <c r="AE542" s="84"/>
      <c r="AF542" s="84"/>
      <c r="AG542" s="84"/>
      <c r="AH542" s="84"/>
      <c r="AI542" s="84"/>
      <c r="AJ542" s="84"/>
      <c r="AK542" s="84"/>
      <c r="AL542" s="84"/>
      <c r="AM542" s="771"/>
      <c r="AN542" s="84"/>
      <c r="AO542" s="84"/>
      <c r="AP542" s="84"/>
      <c r="AQ542" s="84"/>
      <c r="AR542" s="84"/>
      <c r="AS542" s="84"/>
      <c r="AT542" s="84"/>
      <c r="AU542" s="84"/>
      <c r="AV542" s="84"/>
      <c r="AW542" s="84"/>
      <c r="AX542" s="84"/>
      <c r="AY542" s="771"/>
      <c r="AZ542" s="84"/>
      <c r="BA542" s="84"/>
      <c r="BB542" s="84"/>
      <c r="BC542" s="84"/>
      <c r="BD542" s="84"/>
      <c r="BE542" s="84"/>
      <c r="BF542" s="84"/>
      <c r="BG542" s="84"/>
      <c r="BH542" s="84"/>
      <c r="BI542" s="84"/>
      <c r="BJ542" s="84"/>
      <c r="BK542" s="771"/>
      <c r="BL542" s="84"/>
      <c r="BM542" s="84"/>
      <c r="BN542" s="84"/>
      <c r="BO542" s="84"/>
      <c r="BP542" s="84"/>
      <c r="BQ542" s="84"/>
      <c r="BR542" s="84"/>
      <c r="BS542" s="84"/>
      <c r="BT542" s="84"/>
      <c r="BU542" s="84"/>
      <c r="BV542" s="84"/>
      <c r="BW542" s="771"/>
      <c r="BX542" s="84"/>
      <c r="BY542" s="84"/>
      <c r="BZ542" s="84"/>
      <c r="CA542" s="84"/>
      <c r="CB542" s="84"/>
      <c r="CC542" s="84"/>
      <c r="CD542" s="84"/>
      <c r="CE542" s="84"/>
      <c r="CF542" s="84"/>
      <c r="CG542" s="84"/>
      <c r="CH542" s="84"/>
      <c r="CI542" s="771"/>
      <c r="CJ542" s="791"/>
      <c r="CK542" s="791"/>
      <c r="CL542" s="791"/>
      <c r="CM542" s="791"/>
      <c r="CN542" s="791"/>
      <c r="CO542" s="791"/>
      <c r="CP542" s="791"/>
      <c r="CQ542" s="791"/>
      <c r="CR542" s="791"/>
      <c r="CS542" s="791"/>
      <c r="CT542" s="791"/>
      <c r="CU542" s="793"/>
      <c r="CV542" s="791"/>
      <c r="CW542" s="791"/>
      <c r="CX542" s="791"/>
      <c r="CY542" s="791"/>
      <c r="CZ542" s="791"/>
      <c r="DA542" s="791"/>
      <c r="DB542" s="791"/>
      <c r="DC542" s="791"/>
      <c r="DD542" s="791"/>
      <c r="DE542" s="791"/>
      <c r="DF542" s="791"/>
      <c r="DG542" s="793"/>
    </row>
    <row r="543" spans="1:111" ht="16">
      <c r="A543" s="209"/>
      <c r="B543" s="331"/>
      <c r="C543" s="1115"/>
      <c r="D543" s="84"/>
      <c r="E543" s="84"/>
      <c r="F543" s="84"/>
      <c r="G543" s="84"/>
      <c r="H543" s="84"/>
      <c r="I543" s="84"/>
      <c r="J543" s="84"/>
      <c r="K543" s="84"/>
      <c r="L543" s="84"/>
      <c r="M543" s="84"/>
      <c r="N543" s="84"/>
      <c r="O543" s="84"/>
      <c r="P543" s="84"/>
      <c r="Q543" s="84"/>
      <c r="R543" s="84"/>
      <c r="S543" s="84"/>
      <c r="T543" s="84"/>
      <c r="U543" s="84"/>
      <c r="V543" s="84"/>
      <c r="W543" s="84"/>
      <c r="X543" s="84"/>
      <c r="Y543" s="84"/>
      <c r="Z543" s="84"/>
      <c r="AA543" s="771"/>
      <c r="AB543" s="84"/>
      <c r="AC543" s="84"/>
      <c r="AD543" s="84"/>
      <c r="AE543" s="84"/>
      <c r="AF543" s="84"/>
      <c r="AG543" s="84"/>
      <c r="AH543" s="84"/>
      <c r="AI543" s="84"/>
      <c r="AJ543" s="84"/>
      <c r="AK543" s="84"/>
      <c r="AL543" s="84"/>
      <c r="AM543" s="771"/>
      <c r="AN543" s="84"/>
      <c r="AO543" s="84"/>
      <c r="AP543" s="84"/>
      <c r="AQ543" s="84"/>
      <c r="AR543" s="84"/>
      <c r="AS543" s="84"/>
      <c r="AT543" s="84"/>
      <c r="AU543" s="84"/>
      <c r="AV543" s="84"/>
      <c r="AW543" s="84"/>
      <c r="AX543" s="84"/>
      <c r="AY543" s="771"/>
      <c r="AZ543" s="84"/>
      <c r="BA543" s="84"/>
      <c r="BB543" s="84"/>
      <c r="BC543" s="84"/>
      <c r="BD543" s="84"/>
      <c r="BE543" s="84"/>
      <c r="BF543" s="84"/>
      <c r="BG543" s="84"/>
      <c r="BH543" s="84"/>
      <c r="BI543" s="84"/>
      <c r="BJ543" s="84"/>
      <c r="BK543" s="771"/>
      <c r="BL543" s="84"/>
      <c r="BM543" s="84"/>
      <c r="BN543" s="84"/>
      <c r="BO543" s="84"/>
      <c r="BP543" s="84"/>
      <c r="BQ543" s="84"/>
      <c r="BR543" s="84"/>
      <c r="BS543" s="84"/>
      <c r="BT543" s="84"/>
      <c r="BU543" s="84"/>
      <c r="BV543" s="84"/>
      <c r="BW543" s="771"/>
      <c r="BX543" s="84"/>
      <c r="BY543" s="84"/>
      <c r="BZ543" s="84"/>
      <c r="CA543" s="84"/>
      <c r="CB543" s="84"/>
      <c r="CC543" s="84"/>
      <c r="CD543" s="84"/>
      <c r="CE543" s="84"/>
      <c r="CF543" s="84"/>
      <c r="CG543" s="84"/>
      <c r="CH543" s="84"/>
      <c r="CI543" s="771"/>
      <c r="CJ543" s="791"/>
      <c r="CK543" s="791"/>
      <c r="CL543" s="791"/>
      <c r="CM543" s="791"/>
      <c r="CN543" s="791"/>
      <c r="CO543" s="791"/>
      <c r="CP543" s="791"/>
      <c r="CQ543" s="791"/>
      <c r="CR543" s="791"/>
      <c r="CS543" s="791"/>
      <c r="CT543" s="791"/>
      <c r="CU543" s="793"/>
      <c r="CV543" s="791"/>
      <c r="CW543" s="791"/>
      <c r="CX543" s="791"/>
      <c r="CY543" s="791"/>
      <c r="CZ543" s="791"/>
      <c r="DA543" s="791"/>
      <c r="DB543" s="791"/>
      <c r="DC543" s="791"/>
      <c r="DD543" s="791"/>
      <c r="DE543" s="791"/>
      <c r="DF543" s="791"/>
      <c r="DG543" s="793"/>
    </row>
    <row r="544" spans="1:111" ht="16">
      <c r="A544" s="209"/>
      <c r="B544" s="331"/>
      <c r="C544" s="1115"/>
      <c r="D544" s="84"/>
      <c r="E544" s="84"/>
      <c r="F544" s="84"/>
      <c r="G544" s="84"/>
      <c r="H544" s="84"/>
      <c r="I544" s="84"/>
      <c r="J544" s="84"/>
      <c r="K544" s="84"/>
      <c r="L544" s="84"/>
      <c r="M544" s="84"/>
      <c r="N544" s="84"/>
      <c r="O544" s="84"/>
      <c r="P544" s="84"/>
      <c r="Q544" s="84"/>
      <c r="R544" s="84"/>
      <c r="S544" s="84"/>
      <c r="T544" s="84"/>
      <c r="U544" s="84"/>
      <c r="V544" s="84"/>
      <c r="W544" s="84"/>
      <c r="X544" s="84"/>
      <c r="Y544" s="84"/>
      <c r="Z544" s="84"/>
      <c r="AA544" s="771"/>
      <c r="AB544" s="84"/>
      <c r="AC544" s="84"/>
      <c r="AD544" s="84"/>
      <c r="AE544" s="84"/>
      <c r="AF544" s="84"/>
      <c r="AG544" s="84"/>
      <c r="AH544" s="84"/>
      <c r="AI544" s="84"/>
      <c r="AJ544" s="84"/>
      <c r="AK544" s="84"/>
      <c r="AL544" s="84"/>
      <c r="AM544" s="771"/>
      <c r="AN544" s="84"/>
      <c r="AO544" s="84"/>
      <c r="AP544" s="84"/>
      <c r="AQ544" s="84"/>
      <c r="AR544" s="84"/>
      <c r="AS544" s="84"/>
      <c r="AT544" s="84"/>
      <c r="AU544" s="84"/>
      <c r="AV544" s="84"/>
      <c r="AW544" s="84"/>
      <c r="AX544" s="84"/>
      <c r="AY544" s="771"/>
      <c r="AZ544" s="84"/>
      <c r="BA544" s="84"/>
      <c r="BB544" s="84"/>
      <c r="BC544" s="84"/>
      <c r="BD544" s="84"/>
      <c r="BE544" s="84"/>
      <c r="BF544" s="84"/>
      <c r="BG544" s="84"/>
      <c r="BH544" s="84"/>
      <c r="BI544" s="84"/>
      <c r="BJ544" s="84"/>
      <c r="BK544" s="771"/>
      <c r="BL544" s="84"/>
      <c r="BM544" s="84"/>
      <c r="BN544" s="84"/>
      <c r="BO544" s="84"/>
      <c r="BP544" s="84"/>
      <c r="BQ544" s="84"/>
      <c r="BR544" s="84"/>
      <c r="BS544" s="84"/>
      <c r="BT544" s="84"/>
      <c r="BU544" s="84"/>
      <c r="BV544" s="84"/>
      <c r="BW544" s="771"/>
      <c r="BX544" s="84"/>
      <c r="BY544" s="84"/>
      <c r="BZ544" s="84"/>
      <c r="CA544" s="84"/>
      <c r="CB544" s="84"/>
      <c r="CC544" s="84"/>
      <c r="CD544" s="84"/>
      <c r="CE544" s="84"/>
      <c r="CF544" s="84"/>
      <c r="CG544" s="84"/>
      <c r="CH544" s="84"/>
      <c r="CI544" s="771"/>
      <c r="CJ544" s="791"/>
      <c r="CK544" s="791"/>
      <c r="CL544" s="791"/>
      <c r="CM544" s="791"/>
      <c r="CN544" s="791"/>
      <c r="CO544" s="791"/>
      <c r="CP544" s="791"/>
      <c r="CQ544" s="791"/>
      <c r="CR544" s="791"/>
      <c r="CS544" s="791"/>
      <c r="CT544" s="791"/>
      <c r="CU544" s="793"/>
      <c r="CV544" s="791"/>
      <c r="CW544" s="791"/>
      <c r="CX544" s="791"/>
      <c r="CY544" s="791"/>
      <c r="CZ544" s="791"/>
      <c r="DA544" s="791"/>
      <c r="DB544" s="791"/>
      <c r="DC544" s="791"/>
      <c r="DD544" s="791"/>
      <c r="DE544" s="791"/>
      <c r="DF544" s="791"/>
      <c r="DG544" s="793"/>
    </row>
    <row r="545" spans="1:111" ht="16">
      <c r="A545" s="209"/>
      <c r="B545" s="331"/>
      <c r="C545" s="1115"/>
      <c r="D545" s="84"/>
      <c r="E545" s="84"/>
      <c r="F545" s="84"/>
      <c r="G545" s="84"/>
      <c r="H545" s="84"/>
      <c r="I545" s="84"/>
      <c r="J545" s="84"/>
      <c r="K545" s="84"/>
      <c r="L545" s="84"/>
      <c r="M545" s="84"/>
      <c r="N545" s="84"/>
      <c r="O545" s="84"/>
      <c r="P545" s="84"/>
      <c r="Q545" s="84"/>
      <c r="R545" s="84"/>
      <c r="S545" s="84"/>
      <c r="T545" s="84"/>
      <c r="U545" s="84"/>
      <c r="V545" s="84"/>
      <c r="W545" s="84"/>
      <c r="X545" s="84"/>
      <c r="Y545" s="84"/>
      <c r="Z545" s="84"/>
      <c r="AA545" s="771"/>
      <c r="AB545" s="84"/>
      <c r="AC545" s="84"/>
      <c r="AD545" s="84"/>
      <c r="AE545" s="84"/>
      <c r="AF545" s="84"/>
      <c r="AG545" s="84"/>
      <c r="AH545" s="84"/>
      <c r="AI545" s="84"/>
      <c r="AJ545" s="84"/>
      <c r="AK545" s="84"/>
      <c r="AL545" s="84"/>
      <c r="AM545" s="771"/>
      <c r="AN545" s="84"/>
      <c r="AO545" s="84"/>
      <c r="AP545" s="84"/>
      <c r="AQ545" s="84"/>
      <c r="AR545" s="84"/>
      <c r="AS545" s="84"/>
      <c r="AT545" s="84"/>
      <c r="AU545" s="84"/>
      <c r="AV545" s="84"/>
      <c r="AW545" s="84"/>
      <c r="AX545" s="84"/>
      <c r="AY545" s="771"/>
      <c r="AZ545" s="84"/>
      <c r="BA545" s="84"/>
      <c r="BB545" s="84"/>
      <c r="BC545" s="84"/>
      <c r="BD545" s="84"/>
      <c r="BE545" s="84"/>
      <c r="BF545" s="84"/>
      <c r="BG545" s="84"/>
      <c r="BH545" s="84"/>
      <c r="BI545" s="84"/>
      <c r="BJ545" s="84"/>
      <c r="BK545" s="771"/>
      <c r="BL545" s="84"/>
      <c r="BM545" s="84"/>
      <c r="BN545" s="84"/>
      <c r="BO545" s="84"/>
      <c r="BP545" s="84"/>
      <c r="BQ545" s="84"/>
      <c r="BR545" s="84"/>
      <c r="BS545" s="84"/>
      <c r="BT545" s="84"/>
      <c r="BU545" s="84"/>
      <c r="BV545" s="84"/>
      <c r="BW545" s="771"/>
      <c r="BX545" s="84"/>
      <c r="BY545" s="84"/>
      <c r="BZ545" s="84"/>
      <c r="CA545" s="84"/>
      <c r="CB545" s="84"/>
      <c r="CC545" s="84"/>
      <c r="CD545" s="84"/>
      <c r="CE545" s="84"/>
      <c r="CF545" s="84"/>
      <c r="CG545" s="84"/>
      <c r="CH545" s="84"/>
      <c r="CI545" s="771"/>
      <c r="CJ545" s="791"/>
      <c r="CK545" s="791"/>
      <c r="CL545" s="791"/>
      <c r="CM545" s="791"/>
      <c r="CN545" s="791"/>
      <c r="CO545" s="791"/>
      <c r="CP545" s="791"/>
      <c r="CQ545" s="791"/>
      <c r="CR545" s="791"/>
      <c r="CS545" s="791"/>
      <c r="CT545" s="791"/>
      <c r="CU545" s="793"/>
      <c r="CV545" s="791"/>
      <c r="CW545" s="791"/>
      <c r="CX545" s="791"/>
      <c r="CY545" s="791"/>
      <c r="CZ545" s="791"/>
      <c r="DA545" s="791"/>
      <c r="DB545" s="791"/>
      <c r="DC545" s="791"/>
      <c r="DD545" s="791"/>
      <c r="DE545" s="791"/>
      <c r="DF545" s="791"/>
      <c r="DG545" s="793"/>
    </row>
    <row r="546" spans="1:111" ht="16">
      <c r="A546" s="209"/>
      <c r="B546" s="331"/>
      <c r="C546" s="1115"/>
      <c r="D546" s="84"/>
      <c r="E546" s="84"/>
      <c r="F546" s="84"/>
      <c r="G546" s="84"/>
      <c r="H546" s="84"/>
      <c r="I546" s="84"/>
      <c r="J546" s="84"/>
      <c r="K546" s="84"/>
      <c r="L546" s="84"/>
      <c r="M546" s="84"/>
      <c r="N546" s="84"/>
      <c r="O546" s="84"/>
      <c r="P546" s="84"/>
      <c r="Q546" s="84"/>
      <c r="R546" s="84"/>
      <c r="S546" s="84"/>
      <c r="T546" s="84"/>
      <c r="U546" s="84"/>
      <c r="V546" s="84"/>
      <c r="W546" s="84"/>
      <c r="X546" s="84"/>
      <c r="Y546" s="84"/>
      <c r="Z546" s="84"/>
      <c r="AA546" s="771"/>
      <c r="AB546" s="84"/>
      <c r="AC546" s="84"/>
      <c r="AD546" s="84"/>
      <c r="AE546" s="84"/>
      <c r="AF546" s="84"/>
      <c r="AG546" s="84"/>
      <c r="AH546" s="84"/>
      <c r="AI546" s="84"/>
      <c r="AJ546" s="84"/>
      <c r="AK546" s="84"/>
      <c r="AL546" s="84"/>
      <c r="AM546" s="771"/>
      <c r="AN546" s="84"/>
      <c r="AO546" s="84"/>
      <c r="AP546" s="84"/>
      <c r="AQ546" s="84"/>
      <c r="AR546" s="84"/>
      <c r="AS546" s="84"/>
      <c r="AT546" s="84"/>
      <c r="AU546" s="84"/>
      <c r="AV546" s="84"/>
      <c r="AW546" s="84"/>
      <c r="AX546" s="84"/>
      <c r="AY546" s="771"/>
      <c r="AZ546" s="84"/>
      <c r="BA546" s="84"/>
      <c r="BB546" s="84"/>
      <c r="BC546" s="84"/>
      <c r="BD546" s="84"/>
      <c r="BE546" s="84"/>
      <c r="BF546" s="84"/>
      <c r="BG546" s="84"/>
      <c r="BH546" s="84"/>
      <c r="BI546" s="84"/>
      <c r="BJ546" s="84"/>
      <c r="BK546" s="771"/>
      <c r="BL546" s="84"/>
      <c r="BM546" s="84"/>
      <c r="BN546" s="84"/>
      <c r="BO546" s="84"/>
      <c r="BP546" s="84"/>
      <c r="BQ546" s="84"/>
      <c r="BR546" s="84"/>
      <c r="BS546" s="84"/>
      <c r="BT546" s="84"/>
      <c r="BU546" s="84"/>
      <c r="BV546" s="84"/>
      <c r="BW546" s="771"/>
      <c r="BX546" s="84"/>
      <c r="BY546" s="84"/>
      <c r="BZ546" s="84"/>
      <c r="CA546" s="84"/>
      <c r="CB546" s="84"/>
      <c r="CC546" s="84"/>
      <c r="CD546" s="84"/>
      <c r="CE546" s="84"/>
      <c r="CF546" s="84"/>
      <c r="CG546" s="84"/>
      <c r="CH546" s="84"/>
      <c r="CI546" s="771"/>
      <c r="CJ546" s="791"/>
      <c r="CK546" s="791"/>
      <c r="CL546" s="791"/>
      <c r="CM546" s="791"/>
      <c r="CN546" s="791"/>
      <c r="CO546" s="791"/>
      <c r="CP546" s="791"/>
      <c r="CQ546" s="791"/>
      <c r="CR546" s="791"/>
      <c r="CS546" s="791"/>
      <c r="CT546" s="791"/>
      <c r="CU546" s="793"/>
      <c r="CV546" s="791"/>
      <c r="CW546" s="791"/>
      <c r="CX546" s="791"/>
      <c r="CY546" s="791"/>
      <c r="CZ546" s="791"/>
      <c r="DA546" s="791"/>
      <c r="DB546" s="791"/>
      <c r="DC546" s="791"/>
      <c r="DD546" s="791"/>
      <c r="DE546" s="791"/>
      <c r="DF546" s="791"/>
      <c r="DG546" s="793"/>
    </row>
    <row r="547" spans="1:111" ht="16">
      <c r="A547" s="209"/>
      <c r="B547" s="331"/>
      <c r="C547" s="1115"/>
      <c r="D547" s="84"/>
      <c r="E547" s="84"/>
      <c r="F547" s="84"/>
      <c r="G547" s="84"/>
      <c r="H547" s="84"/>
      <c r="I547" s="84"/>
      <c r="J547" s="84"/>
      <c r="K547" s="84"/>
      <c r="L547" s="84"/>
      <c r="M547" s="84"/>
      <c r="N547" s="84"/>
      <c r="O547" s="84"/>
      <c r="P547" s="84"/>
      <c r="Q547" s="84"/>
      <c r="R547" s="84"/>
      <c r="S547" s="84"/>
      <c r="T547" s="84"/>
      <c r="U547" s="84"/>
      <c r="V547" s="84"/>
      <c r="W547" s="84"/>
      <c r="X547" s="84"/>
      <c r="Y547" s="84"/>
      <c r="Z547" s="84"/>
      <c r="AA547" s="771"/>
      <c r="AB547" s="84"/>
      <c r="AC547" s="84"/>
      <c r="AD547" s="84"/>
      <c r="AE547" s="84"/>
      <c r="AF547" s="84"/>
      <c r="AG547" s="84"/>
      <c r="AH547" s="84"/>
      <c r="AI547" s="84"/>
      <c r="AJ547" s="84"/>
      <c r="AK547" s="84"/>
      <c r="AL547" s="84"/>
      <c r="AM547" s="771"/>
      <c r="AN547" s="84"/>
      <c r="AO547" s="84"/>
      <c r="AP547" s="84"/>
      <c r="AQ547" s="84"/>
      <c r="AR547" s="84"/>
      <c r="AS547" s="84"/>
      <c r="AT547" s="84"/>
      <c r="AU547" s="84"/>
      <c r="AV547" s="84"/>
      <c r="AW547" s="84"/>
      <c r="AX547" s="84"/>
      <c r="AY547" s="771"/>
      <c r="AZ547" s="84"/>
      <c r="BA547" s="84"/>
      <c r="BB547" s="84"/>
      <c r="BC547" s="84"/>
      <c r="BD547" s="84"/>
      <c r="BE547" s="84"/>
      <c r="BF547" s="84"/>
      <c r="BG547" s="84"/>
      <c r="BH547" s="84"/>
      <c r="BI547" s="84"/>
      <c r="BJ547" s="84"/>
      <c r="BK547" s="771"/>
      <c r="BL547" s="84"/>
      <c r="BM547" s="84"/>
      <c r="BN547" s="84"/>
      <c r="BO547" s="84"/>
      <c r="BP547" s="84"/>
      <c r="BQ547" s="84"/>
      <c r="BR547" s="84"/>
      <c r="BS547" s="84"/>
      <c r="BT547" s="84"/>
      <c r="BU547" s="84"/>
      <c r="BV547" s="84"/>
      <c r="BW547" s="771"/>
      <c r="BX547" s="84"/>
      <c r="BY547" s="84"/>
      <c r="BZ547" s="84"/>
      <c r="CA547" s="84"/>
      <c r="CB547" s="84"/>
      <c r="CC547" s="84"/>
      <c r="CD547" s="84"/>
      <c r="CE547" s="84"/>
      <c r="CF547" s="84"/>
      <c r="CG547" s="84"/>
      <c r="CH547" s="84"/>
      <c r="CI547" s="771"/>
      <c r="CJ547" s="791"/>
      <c r="CK547" s="791"/>
      <c r="CL547" s="791"/>
      <c r="CM547" s="791"/>
      <c r="CN547" s="791"/>
      <c r="CO547" s="791"/>
      <c r="CP547" s="791"/>
      <c r="CQ547" s="791"/>
      <c r="CR547" s="791"/>
      <c r="CS547" s="791"/>
      <c r="CT547" s="791"/>
      <c r="CU547" s="793"/>
      <c r="CV547" s="791"/>
      <c r="CW547" s="791"/>
      <c r="CX547" s="791"/>
      <c r="CY547" s="791"/>
      <c r="CZ547" s="791"/>
      <c r="DA547" s="791"/>
      <c r="DB547" s="791"/>
      <c r="DC547" s="791"/>
      <c r="DD547" s="791"/>
      <c r="DE547" s="791"/>
      <c r="DF547" s="791"/>
      <c r="DG547" s="793"/>
    </row>
    <row r="548" spans="1:111" ht="16">
      <c r="A548" s="209"/>
      <c r="B548" s="331"/>
      <c r="C548" s="1115"/>
      <c r="D548" s="84"/>
      <c r="E548" s="84"/>
      <c r="F548" s="84"/>
      <c r="G548" s="84"/>
      <c r="H548" s="84"/>
      <c r="I548" s="84"/>
      <c r="J548" s="84"/>
      <c r="K548" s="84"/>
      <c r="L548" s="84"/>
      <c r="M548" s="84"/>
      <c r="N548" s="84"/>
      <c r="O548" s="84"/>
      <c r="P548" s="84"/>
      <c r="Q548" s="84"/>
      <c r="R548" s="84"/>
      <c r="S548" s="84"/>
      <c r="T548" s="84"/>
      <c r="U548" s="84"/>
      <c r="V548" s="84"/>
      <c r="W548" s="84"/>
      <c r="X548" s="84"/>
      <c r="Y548" s="84"/>
      <c r="Z548" s="84"/>
      <c r="AA548" s="771"/>
      <c r="AB548" s="84"/>
      <c r="AC548" s="84"/>
      <c r="AD548" s="84"/>
      <c r="AE548" s="84"/>
      <c r="AF548" s="84"/>
      <c r="AG548" s="84"/>
      <c r="AH548" s="84"/>
      <c r="AI548" s="84"/>
      <c r="AJ548" s="84"/>
      <c r="AK548" s="84"/>
      <c r="AL548" s="84"/>
      <c r="AM548" s="771"/>
      <c r="AN548" s="84"/>
      <c r="AO548" s="84"/>
      <c r="AP548" s="84"/>
      <c r="AQ548" s="84"/>
      <c r="AR548" s="84"/>
      <c r="AS548" s="84"/>
      <c r="AT548" s="84"/>
      <c r="AU548" s="84"/>
      <c r="AV548" s="84"/>
      <c r="AW548" s="84"/>
      <c r="AX548" s="84"/>
      <c r="AY548" s="771"/>
      <c r="AZ548" s="84"/>
      <c r="BA548" s="84"/>
      <c r="BB548" s="84"/>
      <c r="BC548" s="84"/>
      <c r="BD548" s="84"/>
      <c r="BE548" s="84"/>
      <c r="BF548" s="84"/>
      <c r="BG548" s="84"/>
      <c r="BH548" s="84"/>
      <c r="BI548" s="84"/>
      <c r="BJ548" s="84"/>
      <c r="BK548" s="771"/>
      <c r="BL548" s="84"/>
      <c r="BM548" s="84"/>
      <c r="BN548" s="84"/>
      <c r="BO548" s="84"/>
      <c r="BP548" s="84"/>
      <c r="BQ548" s="84"/>
      <c r="BR548" s="84"/>
      <c r="BS548" s="84"/>
      <c r="BT548" s="84"/>
      <c r="BU548" s="84"/>
      <c r="BV548" s="84"/>
      <c r="BW548" s="771"/>
      <c r="BX548" s="84"/>
      <c r="BY548" s="84"/>
      <c r="BZ548" s="84"/>
      <c r="CA548" s="84"/>
      <c r="CB548" s="84"/>
      <c r="CC548" s="84"/>
      <c r="CD548" s="84"/>
      <c r="CE548" s="84"/>
      <c r="CF548" s="84"/>
      <c r="CG548" s="84"/>
      <c r="CH548" s="84"/>
      <c r="CI548" s="771"/>
      <c r="CJ548" s="791"/>
      <c r="CK548" s="791"/>
      <c r="CL548" s="791"/>
      <c r="CM548" s="791"/>
      <c r="CN548" s="791"/>
      <c r="CO548" s="791"/>
      <c r="CP548" s="791"/>
      <c r="CQ548" s="791"/>
      <c r="CR548" s="791"/>
      <c r="CS548" s="791"/>
      <c r="CT548" s="791"/>
      <c r="CU548" s="793"/>
      <c r="CV548" s="791"/>
      <c r="CW548" s="791"/>
      <c r="CX548" s="791"/>
      <c r="CY548" s="791"/>
      <c r="CZ548" s="791"/>
      <c r="DA548" s="791"/>
      <c r="DB548" s="791"/>
      <c r="DC548" s="791"/>
      <c r="DD548" s="791"/>
      <c r="DE548" s="791"/>
      <c r="DF548" s="791"/>
      <c r="DG548" s="793"/>
    </row>
    <row r="549" spans="1:111" ht="16">
      <c r="A549" s="209"/>
      <c r="B549" s="331"/>
      <c r="C549" s="1115"/>
      <c r="D549" s="84"/>
      <c r="E549" s="84"/>
      <c r="F549" s="84"/>
      <c r="G549" s="84"/>
      <c r="H549" s="84"/>
      <c r="I549" s="84"/>
      <c r="J549" s="84"/>
      <c r="K549" s="84"/>
      <c r="L549" s="84"/>
      <c r="M549" s="84"/>
      <c r="N549" s="84"/>
      <c r="O549" s="84"/>
      <c r="P549" s="84"/>
      <c r="Q549" s="84"/>
      <c r="R549" s="84"/>
      <c r="S549" s="84"/>
      <c r="T549" s="84"/>
      <c r="U549" s="84"/>
      <c r="V549" s="84"/>
      <c r="W549" s="84"/>
      <c r="X549" s="84"/>
      <c r="Y549" s="84"/>
      <c r="Z549" s="84"/>
      <c r="AA549" s="771"/>
      <c r="AB549" s="84"/>
      <c r="AC549" s="84"/>
      <c r="AD549" s="84"/>
      <c r="AE549" s="84"/>
      <c r="AF549" s="84"/>
      <c r="AG549" s="84"/>
      <c r="AH549" s="84"/>
      <c r="AI549" s="84"/>
      <c r="AJ549" s="84"/>
      <c r="AK549" s="84"/>
      <c r="AL549" s="84"/>
      <c r="AM549" s="771"/>
      <c r="AN549" s="84"/>
      <c r="AO549" s="84"/>
      <c r="AP549" s="84"/>
      <c r="AQ549" s="84"/>
      <c r="AR549" s="84"/>
      <c r="AS549" s="84"/>
      <c r="AT549" s="84"/>
      <c r="AU549" s="84"/>
      <c r="AV549" s="84"/>
      <c r="AW549" s="84"/>
      <c r="AX549" s="84"/>
      <c r="AY549" s="771"/>
      <c r="AZ549" s="84"/>
      <c r="BA549" s="84"/>
      <c r="BB549" s="84"/>
      <c r="BC549" s="84"/>
      <c r="BD549" s="84"/>
      <c r="BE549" s="84"/>
      <c r="BF549" s="84"/>
      <c r="BG549" s="84"/>
      <c r="BH549" s="84"/>
      <c r="BI549" s="84"/>
      <c r="BJ549" s="84"/>
      <c r="BK549" s="771"/>
      <c r="BL549" s="84"/>
      <c r="BM549" s="84"/>
      <c r="BN549" s="84"/>
      <c r="BO549" s="84"/>
      <c r="BP549" s="84"/>
      <c r="BQ549" s="84"/>
      <c r="BR549" s="84"/>
      <c r="BS549" s="84"/>
      <c r="BT549" s="84"/>
      <c r="BU549" s="84"/>
      <c r="BV549" s="84"/>
      <c r="BW549" s="771"/>
      <c r="BX549" s="84"/>
      <c r="BY549" s="84"/>
      <c r="BZ549" s="84"/>
      <c r="CA549" s="84"/>
      <c r="CB549" s="84"/>
      <c r="CC549" s="84"/>
      <c r="CD549" s="84"/>
      <c r="CE549" s="84"/>
      <c r="CF549" s="84"/>
      <c r="CG549" s="84"/>
      <c r="CH549" s="84"/>
      <c r="CI549" s="771"/>
      <c r="CJ549" s="791"/>
      <c r="CK549" s="791"/>
      <c r="CL549" s="791"/>
      <c r="CM549" s="791"/>
      <c r="CN549" s="791"/>
      <c r="CO549" s="791"/>
      <c r="CP549" s="791"/>
      <c r="CQ549" s="791"/>
      <c r="CR549" s="791"/>
      <c r="CS549" s="791"/>
      <c r="CT549" s="791"/>
      <c r="CU549" s="793"/>
      <c r="CV549" s="791"/>
      <c r="CW549" s="791"/>
      <c r="CX549" s="791"/>
      <c r="CY549" s="791"/>
      <c r="CZ549" s="791"/>
      <c r="DA549" s="791"/>
      <c r="DB549" s="791"/>
      <c r="DC549" s="791"/>
      <c r="DD549" s="791"/>
      <c r="DE549" s="791"/>
      <c r="DF549" s="791"/>
      <c r="DG549" s="793"/>
    </row>
    <row r="550" spans="1:111" ht="16">
      <c r="A550" s="209"/>
      <c r="B550" s="331"/>
      <c r="C550" s="1115"/>
      <c r="D550" s="84"/>
      <c r="E550" s="84"/>
      <c r="F550" s="84"/>
      <c r="G550" s="84"/>
      <c r="H550" s="84"/>
      <c r="I550" s="84"/>
      <c r="J550" s="84"/>
      <c r="K550" s="84"/>
      <c r="L550" s="84"/>
      <c r="M550" s="84"/>
      <c r="N550" s="84"/>
      <c r="O550" s="84"/>
      <c r="P550" s="84"/>
      <c r="Q550" s="84"/>
      <c r="R550" s="84"/>
      <c r="S550" s="84"/>
      <c r="T550" s="84"/>
      <c r="U550" s="84"/>
      <c r="V550" s="84"/>
      <c r="W550" s="84"/>
      <c r="X550" s="84"/>
      <c r="Y550" s="84"/>
      <c r="Z550" s="84"/>
      <c r="AA550" s="771"/>
      <c r="AB550" s="84"/>
      <c r="AC550" s="84"/>
      <c r="AD550" s="84"/>
      <c r="AE550" s="84"/>
      <c r="AF550" s="84"/>
      <c r="AG550" s="84"/>
      <c r="AH550" s="84"/>
      <c r="AI550" s="84"/>
      <c r="AJ550" s="84"/>
      <c r="AK550" s="84"/>
      <c r="AL550" s="84"/>
      <c r="AM550" s="771"/>
      <c r="AN550" s="84"/>
      <c r="AO550" s="84"/>
      <c r="AP550" s="84"/>
      <c r="AQ550" s="84"/>
      <c r="AR550" s="84"/>
      <c r="AS550" s="84"/>
      <c r="AT550" s="84"/>
      <c r="AU550" s="84"/>
      <c r="AV550" s="84"/>
      <c r="AW550" s="84"/>
      <c r="AX550" s="84"/>
      <c r="AY550" s="771"/>
      <c r="AZ550" s="84"/>
      <c r="BA550" s="84"/>
      <c r="BB550" s="84"/>
      <c r="BC550" s="84"/>
      <c r="BD550" s="84"/>
      <c r="BE550" s="84"/>
      <c r="BF550" s="84"/>
      <c r="BG550" s="84"/>
      <c r="BH550" s="84"/>
      <c r="BI550" s="84"/>
      <c r="BJ550" s="84"/>
      <c r="BK550" s="771"/>
      <c r="BL550" s="84"/>
      <c r="BM550" s="84"/>
      <c r="BN550" s="84"/>
      <c r="BO550" s="84"/>
      <c r="BP550" s="84"/>
      <c r="BQ550" s="84"/>
      <c r="BR550" s="84"/>
      <c r="BS550" s="84"/>
      <c r="BT550" s="84"/>
      <c r="BU550" s="84"/>
      <c r="BV550" s="84"/>
      <c r="BW550" s="771"/>
      <c r="BX550" s="84"/>
      <c r="BY550" s="84"/>
      <c r="BZ550" s="84"/>
      <c r="CA550" s="84"/>
      <c r="CB550" s="84"/>
      <c r="CC550" s="84"/>
      <c r="CD550" s="84"/>
      <c r="CE550" s="84"/>
      <c r="CF550" s="84"/>
      <c r="CG550" s="84"/>
      <c r="CH550" s="84"/>
      <c r="CI550" s="771"/>
      <c r="CJ550" s="791"/>
      <c r="CK550" s="791"/>
      <c r="CL550" s="791"/>
      <c r="CM550" s="791"/>
      <c r="CN550" s="791"/>
      <c r="CO550" s="791"/>
      <c r="CP550" s="791"/>
      <c r="CQ550" s="791"/>
      <c r="CR550" s="791"/>
      <c r="CS550" s="791"/>
      <c r="CT550" s="791"/>
      <c r="CU550" s="793"/>
      <c r="CV550" s="791"/>
      <c r="CW550" s="791"/>
      <c r="CX550" s="791"/>
      <c r="CY550" s="791"/>
      <c r="CZ550" s="791"/>
      <c r="DA550" s="791"/>
      <c r="DB550" s="791"/>
      <c r="DC550" s="791"/>
      <c r="DD550" s="791"/>
      <c r="DE550" s="791"/>
      <c r="DF550" s="791"/>
      <c r="DG550" s="793"/>
    </row>
    <row r="551" spans="1:111" ht="16">
      <c r="A551" s="209"/>
      <c r="B551" s="331"/>
      <c r="C551" s="1115"/>
      <c r="D551" s="84"/>
      <c r="E551" s="84"/>
      <c r="F551" s="84"/>
      <c r="G551" s="84"/>
      <c r="H551" s="84"/>
      <c r="I551" s="84"/>
      <c r="J551" s="84"/>
      <c r="K551" s="84"/>
      <c r="L551" s="84"/>
      <c r="M551" s="84"/>
      <c r="N551" s="84"/>
      <c r="O551" s="84"/>
      <c r="P551" s="84"/>
      <c r="Q551" s="84"/>
      <c r="R551" s="84"/>
      <c r="S551" s="84"/>
      <c r="T551" s="84"/>
      <c r="U551" s="84"/>
      <c r="V551" s="84"/>
      <c r="W551" s="84"/>
      <c r="X551" s="84"/>
      <c r="Y551" s="84"/>
      <c r="Z551" s="84"/>
      <c r="AA551" s="771"/>
      <c r="AB551" s="84"/>
      <c r="AC551" s="84"/>
      <c r="AD551" s="84"/>
      <c r="AE551" s="84"/>
      <c r="AF551" s="84"/>
      <c r="AG551" s="84"/>
      <c r="AH551" s="84"/>
      <c r="AI551" s="84"/>
      <c r="AJ551" s="84"/>
      <c r="AK551" s="84"/>
      <c r="AL551" s="84"/>
      <c r="AM551" s="771"/>
      <c r="AN551" s="84"/>
      <c r="AO551" s="84"/>
      <c r="AP551" s="84"/>
      <c r="AQ551" s="84"/>
      <c r="AR551" s="84"/>
      <c r="AS551" s="84"/>
      <c r="AT551" s="84"/>
      <c r="AU551" s="84"/>
      <c r="AV551" s="84"/>
      <c r="AW551" s="84"/>
      <c r="AX551" s="84"/>
      <c r="AY551" s="771"/>
      <c r="AZ551" s="84"/>
      <c r="BA551" s="84"/>
      <c r="BB551" s="84"/>
      <c r="BC551" s="84"/>
      <c r="BD551" s="84"/>
      <c r="BE551" s="84"/>
      <c r="BF551" s="84"/>
      <c r="BG551" s="84"/>
      <c r="BH551" s="84"/>
      <c r="BI551" s="84"/>
      <c r="BJ551" s="84"/>
      <c r="BK551" s="771"/>
      <c r="BL551" s="84"/>
      <c r="BM551" s="84"/>
      <c r="BN551" s="84"/>
      <c r="BO551" s="84"/>
      <c r="BP551" s="84"/>
      <c r="BQ551" s="84"/>
      <c r="BR551" s="84"/>
      <c r="BS551" s="84"/>
      <c r="BT551" s="84"/>
      <c r="BU551" s="84"/>
      <c r="BV551" s="84"/>
      <c r="BW551" s="771"/>
      <c r="BX551" s="84"/>
      <c r="BY551" s="84"/>
      <c r="BZ551" s="84"/>
      <c r="CA551" s="84"/>
      <c r="CB551" s="84"/>
      <c r="CC551" s="84"/>
      <c r="CD551" s="84"/>
      <c r="CE551" s="84"/>
      <c r="CF551" s="84"/>
      <c r="CG551" s="84"/>
      <c r="CH551" s="84"/>
      <c r="CI551" s="771"/>
      <c r="CJ551" s="791"/>
      <c r="CK551" s="791"/>
      <c r="CL551" s="791"/>
      <c r="CM551" s="791"/>
      <c r="CN551" s="791"/>
      <c r="CO551" s="791"/>
      <c r="CP551" s="791"/>
      <c r="CQ551" s="791"/>
      <c r="CR551" s="791"/>
      <c r="CS551" s="791"/>
      <c r="CT551" s="791"/>
      <c r="CU551" s="793"/>
      <c r="CV551" s="791"/>
      <c r="CW551" s="791"/>
      <c r="CX551" s="791"/>
      <c r="CY551" s="791"/>
      <c r="CZ551" s="791"/>
      <c r="DA551" s="791"/>
      <c r="DB551" s="791"/>
      <c r="DC551" s="791"/>
      <c r="DD551" s="791"/>
      <c r="DE551" s="791"/>
      <c r="DF551" s="791"/>
      <c r="DG551" s="793"/>
    </row>
    <row r="552" spans="1:111" ht="16">
      <c r="A552" s="209"/>
      <c r="B552" s="331"/>
      <c r="C552" s="1115"/>
      <c r="D552" s="84"/>
      <c r="E552" s="84"/>
      <c r="F552" s="84"/>
      <c r="G552" s="84"/>
      <c r="H552" s="84"/>
      <c r="I552" s="84"/>
      <c r="J552" s="84"/>
      <c r="K552" s="84"/>
      <c r="L552" s="84"/>
      <c r="M552" s="84"/>
      <c r="N552" s="84"/>
      <c r="O552" s="84"/>
      <c r="P552" s="84"/>
      <c r="Q552" s="84"/>
      <c r="R552" s="84"/>
      <c r="S552" s="84"/>
      <c r="T552" s="84"/>
      <c r="U552" s="84"/>
      <c r="V552" s="84"/>
      <c r="W552" s="84"/>
      <c r="X552" s="84"/>
      <c r="Y552" s="84"/>
      <c r="Z552" s="84"/>
      <c r="AA552" s="771"/>
      <c r="AB552" s="84"/>
      <c r="AC552" s="84"/>
      <c r="AD552" s="84"/>
      <c r="AE552" s="84"/>
      <c r="AF552" s="84"/>
      <c r="AG552" s="84"/>
      <c r="AH552" s="84"/>
      <c r="AI552" s="84"/>
      <c r="AJ552" s="84"/>
      <c r="AK552" s="84"/>
      <c r="AL552" s="84"/>
      <c r="AM552" s="771"/>
      <c r="AN552" s="84"/>
      <c r="AO552" s="84"/>
      <c r="AP552" s="84"/>
      <c r="AQ552" s="84"/>
      <c r="AR552" s="84"/>
      <c r="AS552" s="84"/>
      <c r="AT552" s="84"/>
      <c r="AU552" s="84"/>
      <c r="AV552" s="84"/>
      <c r="AW552" s="84"/>
      <c r="AX552" s="84"/>
      <c r="AY552" s="771"/>
      <c r="AZ552" s="84"/>
      <c r="BA552" s="84"/>
      <c r="BB552" s="84"/>
      <c r="BC552" s="84"/>
      <c r="BD552" s="84"/>
      <c r="BE552" s="84"/>
      <c r="BF552" s="84"/>
      <c r="BG552" s="84"/>
      <c r="BH552" s="84"/>
      <c r="BI552" s="84"/>
      <c r="BJ552" s="84"/>
      <c r="BK552" s="771"/>
      <c r="BL552" s="84"/>
      <c r="BM552" s="84"/>
      <c r="BN552" s="84"/>
      <c r="BO552" s="84"/>
      <c r="BP552" s="84"/>
      <c r="BQ552" s="84"/>
      <c r="BR552" s="84"/>
      <c r="BS552" s="84"/>
      <c r="BT552" s="84"/>
      <c r="BU552" s="84"/>
      <c r="BV552" s="84"/>
      <c r="BW552" s="771"/>
      <c r="BX552" s="84"/>
      <c r="BY552" s="84"/>
      <c r="BZ552" s="84"/>
      <c r="CA552" s="84"/>
      <c r="CB552" s="84"/>
      <c r="CC552" s="84"/>
      <c r="CD552" s="84"/>
      <c r="CE552" s="84"/>
      <c r="CF552" s="84"/>
      <c r="CG552" s="84"/>
      <c r="CH552" s="84"/>
      <c r="CI552" s="771"/>
      <c r="CJ552" s="791"/>
      <c r="CK552" s="791"/>
      <c r="CL552" s="791"/>
      <c r="CM552" s="791"/>
      <c r="CN552" s="791"/>
      <c r="CO552" s="791"/>
      <c r="CP552" s="791"/>
      <c r="CQ552" s="791"/>
      <c r="CR552" s="791"/>
      <c r="CS552" s="791"/>
      <c r="CT552" s="791"/>
      <c r="CU552" s="793"/>
      <c r="CV552" s="791"/>
      <c r="CW552" s="791"/>
      <c r="CX552" s="791"/>
      <c r="CY552" s="791"/>
      <c r="CZ552" s="791"/>
      <c r="DA552" s="791"/>
      <c r="DB552" s="791"/>
      <c r="DC552" s="791"/>
      <c r="DD552" s="791"/>
      <c r="DE552" s="791"/>
      <c r="DF552" s="791"/>
      <c r="DG552" s="793"/>
    </row>
    <row r="553" spans="1:111" ht="16">
      <c r="A553" s="209"/>
      <c r="B553" s="331"/>
      <c r="C553" s="1115"/>
      <c r="D553" s="84"/>
      <c r="E553" s="84"/>
      <c r="F553" s="84"/>
      <c r="G553" s="84"/>
      <c r="H553" s="84"/>
      <c r="I553" s="84"/>
      <c r="J553" s="84"/>
      <c r="K553" s="84"/>
      <c r="L553" s="84"/>
      <c r="M553" s="84"/>
      <c r="N553" s="84"/>
      <c r="O553" s="84"/>
      <c r="P553" s="84"/>
      <c r="Q553" s="84"/>
      <c r="R553" s="84"/>
      <c r="S553" s="84"/>
      <c r="T553" s="84"/>
      <c r="U553" s="84"/>
      <c r="V553" s="84"/>
      <c r="W553" s="84"/>
      <c r="X553" s="84"/>
      <c r="Y553" s="84"/>
      <c r="Z553" s="84"/>
      <c r="AA553" s="771"/>
      <c r="AB553" s="84"/>
      <c r="AC553" s="84"/>
      <c r="AD553" s="84"/>
      <c r="AE553" s="84"/>
      <c r="AF553" s="84"/>
      <c r="AG553" s="84"/>
      <c r="AH553" s="84"/>
      <c r="AI553" s="84"/>
      <c r="AJ553" s="84"/>
      <c r="AK553" s="84"/>
      <c r="AL553" s="84"/>
      <c r="AM553" s="771"/>
      <c r="AN553" s="84"/>
      <c r="AO553" s="84"/>
      <c r="AP553" s="84"/>
      <c r="AQ553" s="84"/>
      <c r="AR553" s="84"/>
      <c r="AS553" s="84"/>
      <c r="AT553" s="84"/>
      <c r="AU553" s="84"/>
      <c r="AV553" s="84"/>
      <c r="AW553" s="84"/>
      <c r="AX553" s="84"/>
      <c r="AY553" s="771"/>
      <c r="AZ553" s="84"/>
      <c r="BA553" s="84"/>
      <c r="BB553" s="84"/>
      <c r="BC553" s="84"/>
      <c r="BD553" s="84"/>
      <c r="BE553" s="84"/>
      <c r="BF553" s="84"/>
      <c r="BG553" s="84"/>
      <c r="BH553" s="84"/>
      <c r="BI553" s="84"/>
      <c r="BJ553" s="84"/>
      <c r="BK553" s="771"/>
      <c r="BL553" s="84"/>
      <c r="BM553" s="84"/>
      <c r="BN553" s="84"/>
      <c r="BO553" s="84"/>
      <c r="BP553" s="84"/>
      <c r="BQ553" s="84"/>
      <c r="BR553" s="84"/>
      <c r="BS553" s="84"/>
      <c r="BT553" s="84"/>
      <c r="BU553" s="84"/>
      <c r="BV553" s="84"/>
      <c r="BW553" s="771"/>
      <c r="BX553" s="84"/>
      <c r="BY553" s="84"/>
      <c r="BZ553" s="84"/>
      <c r="CA553" s="84"/>
      <c r="CB553" s="84"/>
      <c r="CC553" s="84"/>
      <c r="CD553" s="84"/>
      <c r="CE553" s="84"/>
      <c r="CF553" s="84"/>
      <c r="CG553" s="84"/>
      <c r="CH553" s="84"/>
      <c r="CI553" s="771"/>
      <c r="CJ553" s="791"/>
      <c r="CK553" s="791"/>
      <c r="CL553" s="791"/>
      <c r="CM553" s="791"/>
      <c r="CN553" s="791"/>
      <c r="CO553" s="791"/>
      <c r="CP553" s="791"/>
      <c r="CQ553" s="791"/>
      <c r="CR553" s="791"/>
      <c r="CS553" s="791"/>
      <c r="CT553" s="791"/>
      <c r="CU553" s="793"/>
      <c r="CV553" s="791"/>
      <c r="CW553" s="791"/>
      <c r="CX553" s="791"/>
      <c r="CY553" s="791"/>
      <c r="CZ553" s="791"/>
      <c r="DA553" s="791"/>
      <c r="DB553" s="791"/>
      <c r="DC553" s="791"/>
      <c r="DD553" s="791"/>
      <c r="DE553" s="791"/>
      <c r="DF553" s="791"/>
      <c r="DG553" s="793"/>
    </row>
    <row r="554" spans="1:111" ht="16">
      <c r="A554" s="209"/>
      <c r="B554" s="331"/>
      <c r="C554" s="1115"/>
      <c r="D554" s="84"/>
      <c r="E554" s="84"/>
      <c r="F554" s="84"/>
      <c r="G554" s="84"/>
      <c r="H554" s="84"/>
      <c r="I554" s="84"/>
      <c r="J554" s="84"/>
      <c r="K554" s="84"/>
      <c r="L554" s="84"/>
      <c r="M554" s="84"/>
      <c r="N554" s="84"/>
      <c r="O554" s="84"/>
      <c r="P554" s="84"/>
      <c r="Q554" s="84"/>
      <c r="R554" s="84"/>
      <c r="S554" s="84"/>
      <c r="T554" s="84"/>
      <c r="U554" s="84"/>
      <c r="V554" s="84"/>
      <c r="W554" s="84"/>
      <c r="X554" s="84"/>
      <c r="Y554" s="84"/>
      <c r="Z554" s="84"/>
      <c r="AA554" s="771"/>
      <c r="AB554" s="84"/>
      <c r="AC554" s="84"/>
      <c r="AD554" s="84"/>
      <c r="AE554" s="84"/>
      <c r="AF554" s="84"/>
      <c r="AG554" s="84"/>
      <c r="AH554" s="84"/>
      <c r="AI554" s="84"/>
      <c r="AJ554" s="84"/>
      <c r="AK554" s="84"/>
      <c r="AL554" s="84"/>
      <c r="AM554" s="771"/>
      <c r="AN554" s="84"/>
      <c r="AO554" s="84"/>
      <c r="AP554" s="84"/>
      <c r="AQ554" s="84"/>
      <c r="AR554" s="84"/>
      <c r="AS554" s="84"/>
      <c r="AT554" s="84"/>
      <c r="AU554" s="84"/>
      <c r="AV554" s="84"/>
      <c r="AW554" s="84"/>
      <c r="AX554" s="84"/>
      <c r="AY554" s="771"/>
      <c r="AZ554" s="84"/>
      <c r="BA554" s="84"/>
      <c r="BB554" s="84"/>
      <c r="BC554" s="84"/>
      <c r="BD554" s="84"/>
      <c r="BE554" s="84"/>
      <c r="BF554" s="84"/>
      <c r="BG554" s="84"/>
      <c r="BH554" s="84"/>
      <c r="BI554" s="84"/>
      <c r="BJ554" s="84"/>
      <c r="BK554" s="771"/>
      <c r="BL554" s="84"/>
      <c r="BM554" s="84"/>
      <c r="BN554" s="84"/>
      <c r="BO554" s="84"/>
      <c r="BP554" s="84"/>
      <c r="BQ554" s="84"/>
      <c r="BR554" s="84"/>
      <c r="BS554" s="84"/>
      <c r="BT554" s="84"/>
      <c r="BU554" s="84"/>
      <c r="BV554" s="84"/>
      <c r="BW554" s="771"/>
      <c r="BX554" s="84"/>
      <c r="BY554" s="84"/>
      <c r="BZ554" s="84"/>
      <c r="CA554" s="84"/>
      <c r="CB554" s="84"/>
      <c r="CC554" s="84"/>
      <c r="CD554" s="84"/>
      <c r="CE554" s="84"/>
      <c r="CF554" s="84"/>
      <c r="CG554" s="84"/>
      <c r="CH554" s="84"/>
      <c r="CI554" s="771"/>
      <c r="CJ554" s="791"/>
      <c r="CK554" s="791"/>
      <c r="CL554" s="791"/>
      <c r="CM554" s="791"/>
      <c r="CN554" s="791"/>
      <c r="CO554" s="791"/>
      <c r="CP554" s="791"/>
      <c r="CQ554" s="791"/>
      <c r="CR554" s="791"/>
      <c r="CS554" s="791"/>
      <c r="CT554" s="791"/>
      <c r="CU554" s="793"/>
      <c r="CV554" s="791"/>
      <c r="CW554" s="791"/>
      <c r="CX554" s="791"/>
      <c r="CY554" s="791"/>
      <c r="CZ554" s="791"/>
      <c r="DA554" s="791"/>
      <c r="DB554" s="791"/>
      <c r="DC554" s="791"/>
      <c r="DD554" s="791"/>
      <c r="DE554" s="791"/>
      <c r="DF554" s="791"/>
      <c r="DG554" s="793"/>
    </row>
    <row r="555" spans="1:111" ht="16">
      <c r="A555" s="209"/>
      <c r="B555" s="331"/>
      <c r="C555" s="1115"/>
      <c r="D555" s="84"/>
      <c r="E555" s="84"/>
      <c r="F555" s="84"/>
      <c r="G555" s="84"/>
      <c r="H555" s="84"/>
      <c r="I555" s="84"/>
      <c r="J555" s="84"/>
      <c r="K555" s="84"/>
      <c r="L555" s="84"/>
      <c r="M555" s="84"/>
      <c r="N555" s="84"/>
      <c r="O555" s="84"/>
      <c r="P555" s="84"/>
      <c r="Q555" s="84"/>
      <c r="R555" s="84"/>
      <c r="S555" s="84"/>
      <c r="T555" s="84"/>
      <c r="U555" s="84"/>
      <c r="V555" s="84"/>
      <c r="W555" s="84"/>
      <c r="X555" s="84"/>
      <c r="Y555" s="84"/>
      <c r="Z555" s="84"/>
      <c r="AA555" s="771"/>
      <c r="AB555" s="84"/>
      <c r="AC555" s="84"/>
      <c r="AD555" s="84"/>
      <c r="AE555" s="84"/>
      <c r="AF555" s="84"/>
      <c r="AG555" s="84"/>
      <c r="AH555" s="84"/>
      <c r="AI555" s="84"/>
      <c r="AJ555" s="84"/>
      <c r="AK555" s="84"/>
      <c r="AL555" s="84"/>
      <c r="AM555" s="771"/>
      <c r="AN555" s="84"/>
      <c r="AO555" s="84"/>
      <c r="AP555" s="84"/>
      <c r="AQ555" s="84"/>
      <c r="AR555" s="84"/>
      <c r="AS555" s="84"/>
      <c r="AT555" s="84"/>
      <c r="AU555" s="84"/>
      <c r="AV555" s="84"/>
      <c r="AW555" s="84"/>
      <c r="AX555" s="84"/>
      <c r="AY555" s="771"/>
      <c r="AZ555" s="84"/>
      <c r="BA555" s="84"/>
      <c r="BB555" s="84"/>
      <c r="BC555" s="84"/>
      <c r="BD555" s="84"/>
      <c r="BE555" s="84"/>
      <c r="BF555" s="84"/>
      <c r="BG555" s="84"/>
      <c r="BH555" s="84"/>
      <c r="BI555" s="84"/>
      <c r="BJ555" s="84"/>
      <c r="BK555" s="771"/>
      <c r="BL555" s="84"/>
      <c r="BM555" s="84"/>
      <c r="BN555" s="84"/>
      <c r="BO555" s="84"/>
      <c r="BP555" s="84"/>
      <c r="BQ555" s="84"/>
      <c r="BR555" s="84"/>
      <c r="BS555" s="84"/>
      <c r="BT555" s="84"/>
      <c r="BU555" s="84"/>
      <c r="BV555" s="84"/>
      <c r="BW555" s="771"/>
      <c r="BX555" s="84"/>
      <c r="BY555" s="84"/>
      <c r="BZ555" s="84"/>
      <c r="CA555" s="84"/>
      <c r="CB555" s="84"/>
      <c r="CC555" s="84"/>
      <c r="CD555" s="84"/>
      <c r="CE555" s="84"/>
      <c r="CF555" s="84"/>
      <c r="CG555" s="84"/>
      <c r="CH555" s="84"/>
      <c r="CI555" s="771"/>
      <c r="CJ555" s="791"/>
      <c r="CK555" s="791"/>
      <c r="CL555" s="791"/>
      <c r="CM555" s="791"/>
      <c r="CN555" s="791"/>
      <c r="CO555" s="791"/>
      <c r="CP555" s="791"/>
      <c r="CQ555" s="791"/>
      <c r="CR555" s="791"/>
      <c r="CS555" s="791"/>
      <c r="CT555" s="791"/>
      <c r="CU555" s="793"/>
      <c r="CV555" s="791"/>
      <c r="CW555" s="791"/>
      <c r="CX555" s="791"/>
      <c r="CY555" s="791"/>
      <c r="CZ555" s="791"/>
      <c r="DA555" s="791"/>
      <c r="DB555" s="791"/>
      <c r="DC555" s="791"/>
      <c r="DD555" s="791"/>
      <c r="DE555" s="791"/>
      <c r="DF555" s="791"/>
      <c r="DG555" s="793"/>
    </row>
    <row r="556" spans="1:111" ht="16">
      <c r="A556" s="209"/>
      <c r="B556" s="331"/>
      <c r="C556" s="1115"/>
      <c r="D556" s="84"/>
      <c r="E556" s="84"/>
      <c r="F556" s="84"/>
      <c r="G556" s="84"/>
      <c r="H556" s="84"/>
      <c r="I556" s="84"/>
      <c r="J556" s="84"/>
      <c r="K556" s="84"/>
      <c r="L556" s="84"/>
      <c r="M556" s="84"/>
      <c r="N556" s="84"/>
      <c r="O556" s="84"/>
      <c r="P556" s="84"/>
      <c r="Q556" s="84"/>
      <c r="R556" s="84"/>
      <c r="S556" s="84"/>
      <c r="T556" s="84"/>
      <c r="U556" s="84"/>
      <c r="V556" s="84"/>
      <c r="W556" s="84"/>
      <c r="X556" s="84"/>
      <c r="Y556" s="84"/>
      <c r="Z556" s="84"/>
      <c r="AA556" s="771"/>
      <c r="AB556" s="84"/>
      <c r="AC556" s="84"/>
      <c r="AD556" s="84"/>
      <c r="AE556" s="84"/>
      <c r="AF556" s="84"/>
      <c r="AG556" s="84"/>
      <c r="AH556" s="84"/>
      <c r="AI556" s="84"/>
      <c r="AJ556" s="84"/>
      <c r="AK556" s="84"/>
      <c r="AL556" s="84"/>
      <c r="AM556" s="771"/>
      <c r="AN556" s="84"/>
      <c r="AO556" s="84"/>
      <c r="AP556" s="84"/>
      <c r="AQ556" s="84"/>
      <c r="AR556" s="84"/>
      <c r="AS556" s="84"/>
      <c r="AT556" s="84"/>
      <c r="AU556" s="84"/>
      <c r="AV556" s="84"/>
      <c r="AW556" s="84"/>
      <c r="AX556" s="84"/>
      <c r="AY556" s="771"/>
      <c r="AZ556" s="84"/>
      <c r="BA556" s="84"/>
      <c r="BB556" s="84"/>
      <c r="BC556" s="84"/>
      <c r="BD556" s="84"/>
      <c r="BE556" s="84"/>
      <c r="BF556" s="84"/>
      <c r="BG556" s="84"/>
      <c r="BH556" s="84"/>
      <c r="BI556" s="84"/>
      <c r="BJ556" s="84"/>
      <c r="BK556" s="771"/>
      <c r="BL556" s="84"/>
      <c r="BM556" s="84"/>
      <c r="BN556" s="84"/>
      <c r="BO556" s="84"/>
      <c r="BP556" s="84"/>
      <c r="BQ556" s="84"/>
      <c r="BR556" s="84"/>
      <c r="BS556" s="84"/>
      <c r="BT556" s="84"/>
      <c r="BU556" s="84"/>
      <c r="BV556" s="84"/>
      <c r="BW556" s="771"/>
      <c r="BX556" s="84"/>
      <c r="BY556" s="84"/>
      <c r="BZ556" s="84"/>
      <c r="CA556" s="84"/>
      <c r="CB556" s="84"/>
      <c r="CC556" s="84"/>
      <c r="CD556" s="84"/>
      <c r="CE556" s="84"/>
      <c r="CF556" s="84"/>
      <c r="CG556" s="84"/>
      <c r="CH556" s="84"/>
      <c r="CI556" s="771"/>
      <c r="CJ556" s="791"/>
      <c r="CK556" s="791"/>
      <c r="CL556" s="791"/>
      <c r="CM556" s="791"/>
      <c r="CN556" s="791"/>
      <c r="CO556" s="791"/>
      <c r="CP556" s="791"/>
      <c r="CQ556" s="791"/>
      <c r="CR556" s="791"/>
      <c r="CS556" s="791"/>
      <c r="CT556" s="791"/>
      <c r="CU556" s="793"/>
      <c r="CV556" s="791"/>
      <c r="CW556" s="791"/>
      <c r="CX556" s="791"/>
      <c r="CY556" s="791"/>
      <c r="CZ556" s="791"/>
      <c r="DA556" s="791"/>
      <c r="DB556" s="791"/>
      <c r="DC556" s="791"/>
      <c r="DD556" s="791"/>
      <c r="DE556" s="791"/>
      <c r="DF556" s="791"/>
      <c r="DG556" s="793"/>
    </row>
    <row r="557" spans="1:111" ht="16">
      <c r="A557" s="209"/>
      <c r="B557" s="331"/>
      <c r="C557" s="1115"/>
      <c r="D557" s="84"/>
      <c r="E557" s="84"/>
      <c r="F557" s="84"/>
      <c r="G557" s="84"/>
      <c r="H557" s="84"/>
      <c r="I557" s="84"/>
      <c r="J557" s="84"/>
      <c r="K557" s="84"/>
      <c r="L557" s="84"/>
      <c r="M557" s="84"/>
      <c r="N557" s="84"/>
      <c r="O557" s="84"/>
      <c r="P557" s="84"/>
      <c r="Q557" s="84"/>
      <c r="R557" s="84"/>
      <c r="S557" s="84"/>
      <c r="T557" s="84"/>
      <c r="U557" s="84"/>
      <c r="V557" s="84"/>
      <c r="W557" s="84"/>
      <c r="X557" s="84"/>
      <c r="Y557" s="84"/>
      <c r="Z557" s="84"/>
      <c r="AA557" s="771"/>
      <c r="AB557" s="84"/>
      <c r="AC557" s="84"/>
      <c r="AD557" s="84"/>
      <c r="AE557" s="84"/>
      <c r="AF557" s="84"/>
      <c r="AG557" s="84"/>
      <c r="AH557" s="84"/>
      <c r="AI557" s="84"/>
      <c r="AJ557" s="84"/>
      <c r="AK557" s="84"/>
      <c r="AL557" s="84"/>
      <c r="AM557" s="771"/>
      <c r="AN557" s="84"/>
      <c r="AO557" s="84"/>
      <c r="AP557" s="84"/>
      <c r="AQ557" s="84"/>
      <c r="AR557" s="84"/>
      <c r="AS557" s="84"/>
      <c r="AT557" s="84"/>
      <c r="AU557" s="84"/>
      <c r="AV557" s="84"/>
      <c r="AW557" s="84"/>
      <c r="AX557" s="84"/>
      <c r="AY557" s="771"/>
      <c r="AZ557" s="84"/>
      <c r="BA557" s="84"/>
      <c r="BB557" s="84"/>
      <c r="BC557" s="84"/>
      <c r="BD557" s="84"/>
      <c r="BE557" s="84"/>
      <c r="BF557" s="84"/>
      <c r="BG557" s="84"/>
      <c r="BH557" s="84"/>
      <c r="BI557" s="84"/>
      <c r="BJ557" s="84"/>
      <c r="BK557" s="771"/>
      <c r="BL557" s="84"/>
      <c r="BM557" s="84"/>
      <c r="BN557" s="84"/>
      <c r="BO557" s="84"/>
      <c r="BP557" s="84"/>
      <c r="BQ557" s="84"/>
      <c r="BR557" s="84"/>
      <c r="BS557" s="84"/>
      <c r="BT557" s="84"/>
      <c r="BU557" s="84"/>
      <c r="BV557" s="84"/>
      <c r="BW557" s="771"/>
      <c r="BX557" s="84"/>
      <c r="BY557" s="84"/>
      <c r="BZ557" s="84"/>
      <c r="CA557" s="84"/>
      <c r="CB557" s="84"/>
      <c r="CC557" s="84"/>
      <c r="CD557" s="84"/>
      <c r="CE557" s="84"/>
      <c r="CF557" s="84"/>
      <c r="CG557" s="84"/>
      <c r="CH557" s="84"/>
      <c r="CI557" s="771"/>
      <c r="CJ557" s="791"/>
      <c r="CK557" s="791"/>
      <c r="CL557" s="791"/>
      <c r="CM557" s="791"/>
      <c r="CN557" s="791"/>
      <c r="CO557" s="791"/>
      <c r="CP557" s="791"/>
      <c r="CQ557" s="791"/>
      <c r="CR557" s="791"/>
      <c r="CS557" s="791"/>
      <c r="CT557" s="791"/>
      <c r="CU557" s="793"/>
      <c r="CV557" s="791"/>
      <c r="CW557" s="791"/>
      <c r="CX557" s="791"/>
      <c r="CY557" s="791"/>
      <c r="CZ557" s="791"/>
      <c r="DA557" s="791"/>
      <c r="DB557" s="791"/>
      <c r="DC557" s="791"/>
      <c r="DD557" s="791"/>
      <c r="DE557" s="791"/>
      <c r="DF557" s="791"/>
      <c r="DG557" s="793"/>
    </row>
    <row r="558" spans="1:111" ht="16">
      <c r="A558" s="209"/>
      <c r="B558" s="331"/>
      <c r="C558" s="1115"/>
      <c r="D558" s="84"/>
      <c r="E558" s="84"/>
      <c r="F558" s="84"/>
      <c r="G558" s="84"/>
      <c r="H558" s="84"/>
      <c r="I558" s="84"/>
      <c r="J558" s="84"/>
      <c r="K558" s="84"/>
      <c r="L558" s="84"/>
      <c r="M558" s="84"/>
      <c r="N558" s="84"/>
      <c r="O558" s="84"/>
      <c r="P558" s="84"/>
      <c r="Q558" s="84"/>
      <c r="R558" s="84"/>
      <c r="S558" s="84"/>
      <c r="T558" s="84"/>
      <c r="U558" s="84"/>
      <c r="V558" s="84"/>
      <c r="W558" s="84"/>
      <c r="X558" s="84"/>
      <c r="Y558" s="84"/>
      <c r="Z558" s="84"/>
      <c r="AA558" s="771"/>
      <c r="AB558" s="84"/>
      <c r="AC558" s="84"/>
      <c r="AD558" s="84"/>
      <c r="AE558" s="84"/>
      <c r="AF558" s="84"/>
      <c r="AG558" s="84"/>
      <c r="AH558" s="84"/>
      <c r="AI558" s="84"/>
      <c r="AJ558" s="84"/>
      <c r="AK558" s="84"/>
      <c r="AL558" s="84"/>
      <c r="AM558" s="771"/>
      <c r="AN558" s="84"/>
      <c r="AO558" s="84"/>
      <c r="AP558" s="84"/>
      <c r="AQ558" s="84"/>
      <c r="AR558" s="84"/>
      <c r="AS558" s="84"/>
      <c r="AT558" s="84"/>
      <c r="AU558" s="84"/>
      <c r="AV558" s="84"/>
      <c r="AW558" s="84"/>
      <c r="AX558" s="84"/>
      <c r="AY558" s="771"/>
      <c r="AZ558" s="84"/>
      <c r="BA558" s="84"/>
      <c r="BB558" s="84"/>
      <c r="BC558" s="84"/>
      <c r="BD558" s="84"/>
      <c r="BE558" s="84"/>
      <c r="BF558" s="84"/>
      <c r="BG558" s="84"/>
      <c r="BH558" s="84"/>
      <c r="BI558" s="84"/>
      <c r="BJ558" s="84"/>
      <c r="BK558" s="771"/>
      <c r="BL558" s="84"/>
      <c r="BM558" s="84"/>
      <c r="BN558" s="84"/>
      <c r="BO558" s="84"/>
      <c r="BP558" s="84"/>
      <c r="BQ558" s="84"/>
      <c r="BR558" s="84"/>
      <c r="BS558" s="84"/>
      <c r="BT558" s="84"/>
      <c r="BU558" s="84"/>
      <c r="BV558" s="84"/>
      <c r="BW558" s="771"/>
      <c r="BX558" s="84"/>
      <c r="BY558" s="84"/>
      <c r="BZ558" s="84"/>
      <c r="CA558" s="84"/>
      <c r="CB558" s="84"/>
      <c r="CC558" s="84"/>
      <c r="CD558" s="84"/>
      <c r="CE558" s="84"/>
      <c r="CF558" s="84"/>
      <c r="CG558" s="84"/>
      <c r="CH558" s="84"/>
      <c r="CI558" s="771"/>
      <c r="CJ558" s="791"/>
      <c r="CK558" s="791"/>
      <c r="CL558" s="791"/>
      <c r="CM558" s="791"/>
      <c r="CN558" s="791"/>
      <c r="CO558" s="791"/>
      <c r="CP558" s="791"/>
      <c r="CQ558" s="791"/>
      <c r="CR558" s="791"/>
      <c r="CS558" s="791"/>
      <c r="CT558" s="791"/>
      <c r="CU558" s="793"/>
      <c r="CV558" s="791"/>
      <c r="CW558" s="791"/>
      <c r="CX558" s="791"/>
      <c r="CY558" s="791"/>
      <c r="CZ558" s="791"/>
      <c r="DA558" s="791"/>
      <c r="DB558" s="791"/>
      <c r="DC558" s="791"/>
      <c r="DD558" s="791"/>
      <c r="DE558" s="791"/>
      <c r="DF558" s="791"/>
      <c r="DG558" s="793"/>
    </row>
    <row r="559" spans="1:111" ht="16">
      <c r="A559" s="209"/>
      <c r="B559" s="331"/>
      <c r="C559" s="1115"/>
      <c r="D559" s="84"/>
      <c r="E559" s="84"/>
      <c r="F559" s="84"/>
      <c r="G559" s="84"/>
      <c r="H559" s="84"/>
      <c r="I559" s="84"/>
      <c r="J559" s="84"/>
      <c r="K559" s="84"/>
      <c r="L559" s="84"/>
      <c r="M559" s="84"/>
      <c r="N559" s="84"/>
      <c r="O559" s="84"/>
      <c r="P559" s="84"/>
      <c r="Q559" s="84"/>
      <c r="R559" s="84"/>
      <c r="S559" s="84"/>
      <c r="T559" s="84"/>
      <c r="U559" s="84"/>
      <c r="V559" s="84"/>
      <c r="W559" s="84"/>
      <c r="X559" s="84"/>
      <c r="Y559" s="84"/>
      <c r="Z559" s="84"/>
      <c r="AA559" s="771"/>
      <c r="AB559" s="84"/>
      <c r="AC559" s="84"/>
      <c r="AD559" s="84"/>
      <c r="AE559" s="84"/>
      <c r="AF559" s="84"/>
      <c r="AG559" s="84"/>
      <c r="AH559" s="84"/>
      <c r="AI559" s="84"/>
      <c r="AJ559" s="84"/>
      <c r="AK559" s="84"/>
      <c r="AL559" s="84"/>
      <c r="AM559" s="771"/>
      <c r="AN559" s="84"/>
      <c r="AO559" s="84"/>
      <c r="AP559" s="84"/>
      <c r="AQ559" s="84"/>
      <c r="AR559" s="84"/>
      <c r="AS559" s="84"/>
      <c r="AT559" s="84"/>
      <c r="AU559" s="84"/>
      <c r="AV559" s="84"/>
      <c r="AW559" s="84"/>
      <c r="AX559" s="84"/>
      <c r="AY559" s="771"/>
      <c r="AZ559" s="84"/>
      <c r="BA559" s="84"/>
      <c r="BB559" s="84"/>
      <c r="BC559" s="84"/>
      <c r="BD559" s="84"/>
      <c r="BE559" s="84"/>
      <c r="BF559" s="84"/>
      <c r="BG559" s="84"/>
      <c r="BH559" s="84"/>
      <c r="BI559" s="84"/>
      <c r="BJ559" s="84"/>
      <c r="BK559" s="771"/>
      <c r="BL559" s="84"/>
      <c r="BM559" s="84"/>
      <c r="BN559" s="84"/>
      <c r="BO559" s="84"/>
      <c r="BP559" s="84"/>
      <c r="BQ559" s="84"/>
      <c r="BR559" s="84"/>
      <c r="BS559" s="84"/>
      <c r="BT559" s="84"/>
      <c r="BU559" s="84"/>
      <c r="BV559" s="84"/>
      <c r="BW559" s="771"/>
      <c r="BX559" s="84"/>
      <c r="BY559" s="84"/>
      <c r="BZ559" s="84"/>
      <c r="CA559" s="84"/>
      <c r="CB559" s="84"/>
      <c r="CC559" s="84"/>
      <c r="CD559" s="84"/>
      <c r="CE559" s="84"/>
      <c r="CF559" s="84"/>
      <c r="CG559" s="84"/>
      <c r="CH559" s="84"/>
      <c r="CI559" s="771"/>
      <c r="CJ559" s="791"/>
      <c r="CK559" s="791"/>
      <c r="CL559" s="791"/>
      <c r="CM559" s="791"/>
      <c r="CN559" s="791"/>
      <c r="CO559" s="791"/>
      <c r="CP559" s="791"/>
      <c r="CQ559" s="791"/>
      <c r="CR559" s="791"/>
      <c r="CS559" s="791"/>
      <c r="CT559" s="791"/>
      <c r="CU559" s="793"/>
      <c r="CV559" s="791"/>
      <c r="CW559" s="791"/>
      <c r="CX559" s="791"/>
      <c r="CY559" s="791"/>
      <c r="CZ559" s="791"/>
      <c r="DA559" s="791"/>
      <c r="DB559" s="791"/>
      <c r="DC559" s="791"/>
      <c r="DD559" s="791"/>
      <c r="DE559" s="791"/>
      <c r="DF559" s="791"/>
      <c r="DG559" s="793"/>
    </row>
    <row r="560" spans="1:111" ht="16">
      <c r="A560" s="209"/>
      <c r="B560" s="331"/>
      <c r="C560" s="1115"/>
      <c r="D560" s="84"/>
      <c r="E560" s="84"/>
      <c r="F560" s="84"/>
      <c r="G560" s="84"/>
      <c r="H560" s="84"/>
      <c r="I560" s="84"/>
      <c r="J560" s="84"/>
      <c r="K560" s="84"/>
      <c r="L560" s="84"/>
      <c r="M560" s="84"/>
      <c r="N560" s="84"/>
      <c r="O560" s="84"/>
      <c r="P560" s="84"/>
      <c r="Q560" s="84"/>
      <c r="R560" s="84"/>
      <c r="S560" s="84"/>
      <c r="T560" s="84"/>
      <c r="U560" s="84"/>
      <c r="V560" s="84"/>
      <c r="W560" s="84"/>
      <c r="X560" s="84"/>
      <c r="Y560" s="84"/>
      <c r="Z560" s="84"/>
      <c r="AA560" s="771"/>
      <c r="AB560" s="84"/>
      <c r="AC560" s="84"/>
      <c r="AD560" s="84"/>
      <c r="AE560" s="84"/>
      <c r="AF560" s="84"/>
      <c r="AG560" s="84"/>
      <c r="AH560" s="84"/>
      <c r="AI560" s="84"/>
      <c r="AJ560" s="84"/>
      <c r="AK560" s="84"/>
      <c r="AL560" s="84"/>
      <c r="AM560" s="771"/>
      <c r="AN560" s="84"/>
      <c r="AO560" s="84"/>
      <c r="AP560" s="84"/>
      <c r="AQ560" s="84"/>
      <c r="AR560" s="84"/>
      <c r="AS560" s="84"/>
      <c r="AT560" s="84"/>
      <c r="AU560" s="84"/>
      <c r="AV560" s="84"/>
      <c r="AW560" s="84"/>
      <c r="AX560" s="84"/>
      <c r="AY560" s="771"/>
      <c r="AZ560" s="84"/>
      <c r="BA560" s="84"/>
      <c r="BB560" s="84"/>
      <c r="BC560" s="84"/>
      <c r="BD560" s="84"/>
      <c r="BE560" s="84"/>
      <c r="BF560" s="84"/>
      <c r="BG560" s="84"/>
      <c r="BH560" s="84"/>
      <c r="BI560" s="84"/>
      <c r="BJ560" s="84"/>
      <c r="BK560" s="771"/>
      <c r="BL560" s="84"/>
      <c r="BM560" s="84"/>
      <c r="BN560" s="84"/>
      <c r="BO560" s="84"/>
      <c r="BP560" s="84"/>
      <c r="BQ560" s="84"/>
      <c r="BR560" s="84"/>
      <c r="BS560" s="84"/>
      <c r="BT560" s="84"/>
      <c r="BU560" s="84"/>
      <c r="BV560" s="84"/>
      <c r="BW560" s="771"/>
      <c r="BX560" s="84"/>
      <c r="BY560" s="84"/>
      <c r="BZ560" s="84"/>
      <c r="CA560" s="84"/>
      <c r="CB560" s="84"/>
      <c r="CC560" s="84"/>
      <c r="CD560" s="84"/>
      <c r="CE560" s="84"/>
      <c r="CF560" s="84"/>
      <c r="CG560" s="84"/>
      <c r="CH560" s="84"/>
      <c r="CI560" s="771"/>
      <c r="CJ560" s="791"/>
      <c r="CK560" s="791"/>
      <c r="CL560" s="791"/>
      <c r="CM560" s="791"/>
      <c r="CN560" s="791"/>
      <c r="CO560" s="791"/>
      <c r="CP560" s="791"/>
      <c r="CQ560" s="791"/>
      <c r="CR560" s="791"/>
      <c r="CS560" s="791"/>
      <c r="CT560" s="791"/>
      <c r="CU560" s="793"/>
      <c r="CV560" s="791"/>
      <c r="CW560" s="791"/>
      <c r="CX560" s="791"/>
      <c r="CY560" s="791"/>
      <c r="CZ560" s="791"/>
      <c r="DA560" s="791"/>
      <c r="DB560" s="791"/>
      <c r="DC560" s="791"/>
      <c r="DD560" s="791"/>
      <c r="DE560" s="791"/>
      <c r="DF560" s="791"/>
      <c r="DG560" s="793"/>
    </row>
    <row r="561" spans="1:111" ht="16">
      <c r="A561" s="209"/>
      <c r="B561" s="331"/>
      <c r="C561" s="1115"/>
      <c r="D561" s="84"/>
      <c r="E561" s="84"/>
      <c r="F561" s="84"/>
      <c r="G561" s="84"/>
      <c r="H561" s="84"/>
      <c r="I561" s="84"/>
      <c r="J561" s="84"/>
      <c r="K561" s="84"/>
      <c r="L561" s="84"/>
      <c r="M561" s="84"/>
      <c r="N561" s="84"/>
      <c r="O561" s="84"/>
      <c r="P561" s="84"/>
      <c r="Q561" s="84"/>
      <c r="R561" s="84"/>
      <c r="S561" s="84"/>
      <c r="T561" s="84"/>
      <c r="U561" s="84"/>
      <c r="V561" s="84"/>
      <c r="W561" s="84"/>
      <c r="X561" s="84"/>
      <c r="Y561" s="84"/>
      <c r="Z561" s="84"/>
      <c r="AA561" s="771"/>
      <c r="AB561" s="84"/>
      <c r="AC561" s="84"/>
      <c r="AD561" s="84"/>
      <c r="AE561" s="84"/>
      <c r="AF561" s="84"/>
      <c r="AG561" s="84"/>
      <c r="AH561" s="84"/>
      <c r="AI561" s="84"/>
      <c r="AJ561" s="84"/>
      <c r="AK561" s="84"/>
      <c r="AL561" s="84"/>
      <c r="AM561" s="771"/>
      <c r="AN561" s="84"/>
      <c r="AO561" s="84"/>
      <c r="AP561" s="84"/>
      <c r="AQ561" s="84"/>
      <c r="AR561" s="84"/>
      <c r="AS561" s="84"/>
      <c r="AT561" s="84"/>
      <c r="AU561" s="84"/>
      <c r="AV561" s="84"/>
      <c r="AW561" s="84"/>
      <c r="AX561" s="84"/>
      <c r="AY561" s="771"/>
      <c r="AZ561" s="84"/>
      <c r="BA561" s="84"/>
      <c r="BB561" s="84"/>
      <c r="BC561" s="84"/>
      <c r="BD561" s="84"/>
      <c r="BE561" s="84"/>
      <c r="BF561" s="84"/>
      <c r="BG561" s="84"/>
      <c r="BH561" s="84"/>
      <c r="BI561" s="84"/>
      <c r="BJ561" s="84"/>
      <c r="BK561" s="771"/>
      <c r="BL561" s="84"/>
      <c r="BM561" s="84"/>
      <c r="BN561" s="84"/>
      <c r="BO561" s="84"/>
      <c r="BP561" s="84"/>
      <c r="BQ561" s="84"/>
      <c r="BR561" s="84"/>
      <c r="BS561" s="84"/>
      <c r="BT561" s="84"/>
      <c r="BU561" s="84"/>
      <c r="BV561" s="84"/>
      <c r="BW561" s="771"/>
      <c r="BX561" s="84"/>
      <c r="BY561" s="84"/>
      <c r="BZ561" s="84"/>
      <c r="CA561" s="84"/>
      <c r="CB561" s="84"/>
      <c r="CC561" s="84"/>
      <c r="CD561" s="84"/>
      <c r="CE561" s="84"/>
      <c r="CF561" s="84"/>
      <c r="CG561" s="84"/>
      <c r="CH561" s="84"/>
      <c r="CI561" s="771"/>
      <c r="CJ561" s="791"/>
      <c r="CK561" s="791"/>
      <c r="CL561" s="791"/>
      <c r="CM561" s="791"/>
      <c r="CN561" s="791"/>
      <c r="CO561" s="791"/>
      <c r="CP561" s="791"/>
      <c r="CQ561" s="791"/>
      <c r="CR561" s="791"/>
      <c r="CS561" s="791"/>
      <c r="CT561" s="791"/>
      <c r="CU561" s="793"/>
      <c r="CV561" s="791"/>
      <c r="CW561" s="791"/>
      <c r="CX561" s="791"/>
      <c r="CY561" s="791"/>
      <c r="CZ561" s="791"/>
      <c r="DA561" s="791"/>
      <c r="DB561" s="791"/>
      <c r="DC561" s="791"/>
      <c r="DD561" s="791"/>
      <c r="DE561" s="791"/>
      <c r="DF561" s="791"/>
      <c r="DG561" s="793"/>
    </row>
    <row r="562" spans="1:111" ht="16">
      <c r="A562" s="209"/>
      <c r="B562" s="331"/>
      <c r="C562" s="1115"/>
      <c r="D562" s="84"/>
      <c r="E562" s="84"/>
      <c r="F562" s="84"/>
      <c r="G562" s="84"/>
      <c r="H562" s="84"/>
      <c r="I562" s="84"/>
      <c r="J562" s="84"/>
      <c r="K562" s="84"/>
      <c r="L562" s="84"/>
      <c r="M562" s="84"/>
      <c r="N562" s="84"/>
      <c r="O562" s="84"/>
      <c r="P562" s="84"/>
      <c r="Q562" s="84"/>
      <c r="R562" s="84"/>
      <c r="S562" s="84"/>
      <c r="T562" s="84"/>
      <c r="U562" s="84"/>
      <c r="V562" s="84"/>
      <c r="W562" s="84"/>
      <c r="X562" s="84"/>
      <c r="Y562" s="84"/>
      <c r="Z562" s="84"/>
      <c r="AA562" s="771"/>
      <c r="AB562" s="84"/>
      <c r="AC562" s="84"/>
      <c r="AD562" s="84"/>
      <c r="AE562" s="84"/>
      <c r="AF562" s="84"/>
      <c r="AG562" s="84"/>
      <c r="AH562" s="84"/>
      <c r="AI562" s="84"/>
      <c r="AJ562" s="84"/>
      <c r="AK562" s="84"/>
      <c r="AL562" s="84"/>
      <c r="AM562" s="771"/>
      <c r="AN562" s="84"/>
      <c r="AO562" s="84"/>
      <c r="AP562" s="84"/>
      <c r="AQ562" s="84"/>
      <c r="AR562" s="84"/>
      <c r="AS562" s="84"/>
      <c r="AT562" s="84"/>
      <c r="AU562" s="84"/>
      <c r="AV562" s="84"/>
      <c r="AW562" s="84"/>
      <c r="AX562" s="84"/>
      <c r="AY562" s="771"/>
      <c r="AZ562" s="84"/>
      <c r="BA562" s="84"/>
      <c r="BB562" s="84"/>
      <c r="BC562" s="84"/>
      <c r="BD562" s="84"/>
      <c r="BE562" s="84"/>
      <c r="BF562" s="84"/>
      <c r="BG562" s="84"/>
      <c r="BH562" s="84"/>
      <c r="BI562" s="84"/>
      <c r="BJ562" s="84"/>
      <c r="BK562" s="771"/>
      <c r="BL562" s="84"/>
      <c r="BM562" s="84"/>
      <c r="BN562" s="84"/>
      <c r="BO562" s="84"/>
      <c r="BP562" s="84"/>
      <c r="BQ562" s="84"/>
      <c r="BR562" s="84"/>
      <c r="BS562" s="84"/>
      <c r="BT562" s="84"/>
      <c r="BU562" s="84"/>
      <c r="BV562" s="84"/>
      <c r="BW562" s="771"/>
      <c r="BX562" s="84"/>
      <c r="BY562" s="84"/>
      <c r="BZ562" s="84"/>
      <c r="CA562" s="84"/>
      <c r="CB562" s="84"/>
      <c r="CC562" s="84"/>
      <c r="CD562" s="84"/>
      <c r="CE562" s="84"/>
      <c r="CF562" s="84"/>
      <c r="CG562" s="84"/>
      <c r="CH562" s="84"/>
      <c r="CI562" s="771"/>
      <c r="CJ562" s="791"/>
      <c r="CK562" s="791"/>
      <c r="CL562" s="791"/>
      <c r="CM562" s="791"/>
      <c r="CN562" s="791"/>
      <c r="CO562" s="791"/>
      <c r="CP562" s="791"/>
      <c r="CQ562" s="791"/>
      <c r="CR562" s="791"/>
      <c r="CS562" s="791"/>
      <c r="CT562" s="791"/>
      <c r="CU562" s="793"/>
      <c r="CV562" s="791"/>
      <c r="CW562" s="791"/>
      <c r="CX562" s="791"/>
      <c r="CY562" s="791"/>
      <c r="CZ562" s="791"/>
      <c r="DA562" s="791"/>
      <c r="DB562" s="791"/>
      <c r="DC562" s="791"/>
      <c r="DD562" s="791"/>
      <c r="DE562" s="791"/>
      <c r="DF562" s="791"/>
      <c r="DG562" s="793"/>
    </row>
    <row r="563" spans="1:111" ht="16">
      <c r="A563" s="209"/>
      <c r="B563" s="331"/>
      <c r="C563" s="1115"/>
      <c r="D563" s="84"/>
      <c r="E563" s="84"/>
      <c r="F563" s="84"/>
      <c r="G563" s="84"/>
      <c r="H563" s="84"/>
      <c r="I563" s="84"/>
      <c r="J563" s="84"/>
      <c r="K563" s="84"/>
      <c r="L563" s="84"/>
      <c r="M563" s="84"/>
      <c r="N563" s="84"/>
      <c r="O563" s="84"/>
      <c r="P563" s="84"/>
      <c r="Q563" s="84"/>
      <c r="R563" s="84"/>
      <c r="S563" s="84"/>
      <c r="T563" s="84"/>
      <c r="U563" s="84"/>
      <c r="V563" s="84"/>
      <c r="W563" s="84"/>
      <c r="X563" s="84"/>
      <c r="Y563" s="84"/>
      <c r="Z563" s="84"/>
      <c r="AA563" s="771"/>
      <c r="AB563" s="84"/>
      <c r="AC563" s="84"/>
      <c r="AD563" s="84"/>
      <c r="AE563" s="84"/>
      <c r="AF563" s="84"/>
      <c r="AG563" s="84"/>
      <c r="AH563" s="84"/>
      <c r="AI563" s="84"/>
      <c r="AJ563" s="84"/>
      <c r="AK563" s="84"/>
      <c r="AL563" s="84"/>
      <c r="AM563" s="771"/>
      <c r="AN563" s="84"/>
      <c r="AO563" s="84"/>
      <c r="AP563" s="84"/>
      <c r="AQ563" s="84"/>
      <c r="AR563" s="84"/>
      <c r="AS563" s="84"/>
      <c r="AT563" s="84"/>
      <c r="AU563" s="84"/>
      <c r="AV563" s="84"/>
      <c r="AW563" s="84"/>
      <c r="AX563" s="84"/>
      <c r="AY563" s="771"/>
      <c r="AZ563" s="84"/>
      <c r="BA563" s="84"/>
      <c r="BB563" s="84"/>
      <c r="BC563" s="84"/>
      <c r="BD563" s="84"/>
      <c r="BE563" s="84"/>
      <c r="BF563" s="84"/>
      <c r="BG563" s="84"/>
      <c r="BH563" s="84"/>
      <c r="BI563" s="84"/>
      <c r="BJ563" s="84"/>
      <c r="BK563" s="771"/>
      <c r="BL563" s="84"/>
      <c r="BM563" s="84"/>
      <c r="BN563" s="84"/>
      <c r="BO563" s="84"/>
      <c r="BP563" s="84"/>
      <c r="BQ563" s="84"/>
      <c r="BR563" s="84"/>
      <c r="BS563" s="84"/>
      <c r="BT563" s="84"/>
      <c r="BU563" s="84"/>
      <c r="BV563" s="84"/>
      <c r="BW563" s="771"/>
      <c r="BX563" s="84"/>
      <c r="BY563" s="84"/>
      <c r="BZ563" s="84"/>
      <c r="CA563" s="84"/>
      <c r="CB563" s="84"/>
      <c r="CC563" s="84"/>
      <c r="CD563" s="84"/>
      <c r="CE563" s="84"/>
      <c r="CF563" s="84"/>
      <c r="CG563" s="84"/>
      <c r="CH563" s="84"/>
      <c r="CI563" s="771"/>
      <c r="CJ563" s="791"/>
      <c r="CK563" s="791"/>
      <c r="CL563" s="791"/>
      <c r="CM563" s="791"/>
      <c r="CN563" s="791"/>
      <c r="CO563" s="791"/>
      <c r="CP563" s="791"/>
      <c r="CQ563" s="791"/>
      <c r="CR563" s="791"/>
      <c r="CS563" s="791"/>
      <c r="CT563" s="791"/>
      <c r="CU563" s="793"/>
      <c r="CV563" s="791"/>
      <c r="CW563" s="791"/>
      <c r="CX563" s="791"/>
      <c r="CY563" s="791"/>
      <c r="CZ563" s="791"/>
      <c r="DA563" s="791"/>
      <c r="DB563" s="791"/>
      <c r="DC563" s="791"/>
      <c r="DD563" s="791"/>
      <c r="DE563" s="791"/>
      <c r="DF563" s="791"/>
      <c r="DG563" s="793"/>
    </row>
    <row r="564" spans="1:111" ht="16">
      <c r="A564" s="209"/>
      <c r="B564" s="331"/>
      <c r="C564" s="1115"/>
      <c r="D564" s="84"/>
      <c r="E564" s="84"/>
      <c r="F564" s="84"/>
      <c r="G564" s="84"/>
      <c r="H564" s="84"/>
      <c r="I564" s="84"/>
      <c r="J564" s="84"/>
      <c r="K564" s="84"/>
      <c r="L564" s="84"/>
      <c r="M564" s="84"/>
      <c r="N564" s="84"/>
      <c r="O564" s="84"/>
      <c r="P564" s="84"/>
      <c r="Q564" s="84"/>
      <c r="R564" s="84"/>
      <c r="S564" s="84"/>
      <c r="T564" s="84"/>
      <c r="U564" s="84"/>
      <c r="V564" s="84"/>
      <c r="W564" s="84"/>
      <c r="X564" s="84"/>
      <c r="Y564" s="84"/>
      <c r="Z564" s="84"/>
      <c r="AA564" s="771"/>
      <c r="AB564" s="84"/>
      <c r="AC564" s="84"/>
      <c r="AD564" s="84"/>
      <c r="AE564" s="84"/>
      <c r="AF564" s="84"/>
      <c r="AG564" s="84"/>
      <c r="AH564" s="84"/>
      <c r="AI564" s="84"/>
      <c r="AJ564" s="84"/>
      <c r="AK564" s="84"/>
      <c r="AL564" s="84"/>
      <c r="AM564" s="771"/>
      <c r="AN564" s="84"/>
      <c r="AO564" s="84"/>
      <c r="AP564" s="84"/>
      <c r="AQ564" s="84"/>
      <c r="AR564" s="84"/>
      <c r="AS564" s="84"/>
      <c r="AT564" s="84"/>
      <c r="AU564" s="84"/>
      <c r="AV564" s="84"/>
      <c r="AW564" s="84"/>
      <c r="AX564" s="84"/>
      <c r="AY564" s="771"/>
      <c r="AZ564" s="84"/>
      <c r="BA564" s="84"/>
      <c r="BB564" s="84"/>
      <c r="BC564" s="84"/>
      <c r="BD564" s="84"/>
      <c r="BE564" s="84"/>
      <c r="BF564" s="84"/>
      <c r="BG564" s="84"/>
      <c r="BH564" s="84"/>
      <c r="BI564" s="84"/>
      <c r="BJ564" s="84"/>
      <c r="BK564" s="771"/>
      <c r="BL564" s="84"/>
      <c r="BM564" s="84"/>
      <c r="BN564" s="84"/>
      <c r="BO564" s="84"/>
      <c r="BP564" s="84"/>
      <c r="BQ564" s="84"/>
      <c r="BR564" s="84"/>
      <c r="BS564" s="84"/>
      <c r="BT564" s="84"/>
      <c r="BU564" s="84"/>
      <c r="BV564" s="84"/>
      <c r="BW564" s="771"/>
      <c r="BX564" s="84"/>
      <c r="BY564" s="84"/>
      <c r="BZ564" s="84"/>
      <c r="CA564" s="84"/>
      <c r="CB564" s="84"/>
      <c r="CC564" s="84"/>
      <c r="CD564" s="84"/>
      <c r="CE564" s="84"/>
      <c r="CF564" s="84"/>
      <c r="CG564" s="84"/>
      <c r="CH564" s="84"/>
      <c r="CI564" s="771"/>
      <c r="CJ564" s="791"/>
      <c r="CK564" s="791"/>
      <c r="CL564" s="791"/>
      <c r="CM564" s="791"/>
      <c r="CN564" s="791"/>
      <c r="CO564" s="791"/>
      <c r="CP564" s="791"/>
      <c r="CQ564" s="791"/>
      <c r="CR564" s="791"/>
      <c r="CS564" s="791"/>
      <c r="CT564" s="791"/>
      <c r="CU564" s="793"/>
      <c r="CV564" s="791"/>
      <c r="CW564" s="791"/>
      <c r="CX564" s="791"/>
      <c r="CY564" s="791"/>
      <c r="CZ564" s="791"/>
      <c r="DA564" s="791"/>
      <c r="DB564" s="791"/>
      <c r="DC564" s="791"/>
      <c r="DD564" s="791"/>
      <c r="DE564" s="791"/>
      <c r="DF564" s="791"/>
      <c r="DG564" s="793"/>
    </row>
    <row r="565" spans="1:111" ht="16">
      <c r="A565" s="209"/>
      <c r="B565" s="331"/>
      <c r="C565" s="1115"/>
      <c r="D565" s="84"/>
      <c r="E565" s="84"/>
      <c r="F565" s="84"/>
      <c r="G565" s="84"/>
      <c r="H565" s="84"/>
      <c r="I565" s="84"/>
      <c r="J565" s="84"/>
      <c r="K565" s="84"/>
      <c r="L565" s="84"/>
      <c r="M565" s="84"/>
      <c r="N565" s="84"/>
      <c r="O565" s="84"/>
      <c r="P565" s="84"/>
      <c r="Q565" s="84"/>
      <c r="R565" s="84"/>
      <c r="S565" s="84"/>
      <c r="T565" s="84"/>
      <c r="U565" s="84"/>
      <c r="V565" s="84"/>
      <c r="W565" s="84"/>
      <c r="X565" s="84"/>
      <c r="Y565" s="84"/>
      <c r="Z565" s="84"/>
      <c r="AA565" s="771"/>
      <c r="AB565" s="84"/>
      <c r="AC565" s="84"/>
      <c r="AD565" s="84"/>
      <c r="AE565" s="84"/>
      <c r="AF565" s="84"/>
      <c r="AG565" s="84"/>
      <c r="AH565" s="84"/>
      <c r="AI565" s="84"/>
      <c r="AJ565" s="84"/>
      <c r="AK565" s="84"/>
      <c r="AL565" s="84"/>
      <c r="AM565" s="771"/>
      <c r="AN565" s="84"/>
      <c r="AO565" s="84"/>
      <c r="AP565" s="84"/>
      <c r="AQ565" s="84"/>
      <c r="AR565" s="84"/>
      <c r="AS565" s="84"/>
      <c r="AT565" s="84"/>
      <c r="AU565" s="84"/>
      <c r="AV565" s="84"/>
      <c r="AW565" s="84"/>
      <c r="AX565" s="84"/>
      <c r="AY565" s="771"/>
      <c r="AZ565" s="84"/>
      <c r="BA565" s="84"/>
      <c r="BB565" s="84"/>
      <c r="BC565" s="84"/>
      <c r="BD565" s="84"/>
      <c r="BE565" s="84"/>
      <c r="BF565" s="84"/>
      <c r="BG565" s="84"/>
      <c r="BH565" s="84"/>
      <c r="BI565" s="84"/>
      <c r="BJ565" s="84"/>
      <c r="BK565" s="771"/>
      <c r="BL565" s="84"/>
      <c r="BM565" s="84"/>
      <c r="BN565" s="84"/>
      <c r="BO565" s="84"/>
      <c r="BP565" s="84"/>
      <c r="BQ565" s="84"/>
      <c r="BR565" s="84"/>
      <c r="BS565" s="84"/>
      <c r="BT565" s="84"/>
      <c r="BU565" s="84"/>
      <c r="BV565" s="84"/>
      <c r="BW565" s="771"/>
      <c r="BX565" s="84"/>
      <c r="BY565" s="84"/>
      <c r="BZ565" s="84"/>
      <c r="CA565" s="84"/>
      <c r="CB565" s="84"/>
      <c r="CC565" s="84"/>
      <c r="CD565" s="84"/>
      <c r="CE565" s="84"/>
      <c r="CF565" s="84"/>
      <c r="CG565" s="84"/>
      <c r="CH565" s="84"/>
      <c r="CI565" s="771"/>
      <c r="CJ565" s="791"/>
      <c r="CK565" s="791"/>
      <c r="CL565" s="791"/>
      <c r="CM565" s="791"/>
      <c r="CN565" s="791"/>
      <c r="CO565" s="791"/>
      <c r="CP565" s="791"/>
      <c r="CQ565" s="791"/>
      <c r="CR565" s="791"/>
      <c r="CS565" s="791"/>
      <c r="CT565" s="791"/>
      <c r="CU565" s="793"/>
      <c r="CV565" s="791"/>
      <c r="CW565" s="791"/>
      <c r="CX565" s="791"/>
      <c r="CY565" s="791"/>
      <c r="CZ565" s="791"/>
      <c r="DA565" s="791"/>
      <c r="DB565" s="791"/>
      <c r="DC565" s="791"/>
      <c r="DD565" s="791"/>
      <c r="DE565" s="791"/>
      <c r="DF565" s="791"/>
      <c r="DG565" s="793"/>
    </row>
    <row r="566" spans="1:111" ht="16">
      <c r="A566" s="209"/>
      <c r="B566" s="331"/>
      <c r="C566" s="1115"/>
      <c r="D566" s="84"/>
      <c r="E566" s="84"/>
      <c r="F566" s="84"/>
      <c r="G566" s="84"/>
      <c r="H566" s="84"/>
      <c r="I566" s="84"/>
      <c r="J566" s="84"/>
      <c r="K566" s="84"/>
      <c r="L566" s="84"/>
      <c r="M566" s="84"/>
      <c r="N566" s="84"/>
      <c r="O566" s="84"/>
      <c r="P566" s="84"/>
      <c r="Q566" s="84"/>
      <c r="R566" s="84"/>
      <c r="S566" s="84"/>
      <c r="T566" s="84"/>
      <c r="U566" s="84"/>
      <c r="V566" s="84"/>
      <c r="W566" s="84"/>
      <c r="X566" s="84"/>
      <c r="Y566" s="84"/>
      <c r="Z566" s="84"/>
      <c r="AA566" s="771"/>
      <c r="AB566" s="84"/>
      <c r="AC566" s="84"/>
      <c r="AD566" s="84"/>
      <c r="AE566" s="84"/>
      <c r="AF566" s="84"/>
      <c r="AG566" s="84"/>
      <c r="AH566" s="84"/>
      <c r="AI566" s="84"/>
      <c r="AJ566" s="84"/>
      <c r="AK566" s="84"/>
      <c r="AL566" s="84"/>
      <c r="AM566" s="771"/>
      <c r="AN566" s="84"/>
      <c r="AO566" s="84"/>
      <c r="AP566" s="84"/>
      <c r="AQ566" s="84"/>
      <c r="AR566" s="84"/>
      <c r="AS566" s="84"/>
      <c r="AT566" s="84"/>
      <c r="AU566" s="84"/>
      <c r="AV566" s="84"/>
      <c r="AW566" s="84"/>
      <c r="AX566" s="84"/>
      <c r="AY566" s="771"/>
      <c r="AZ566" s="84"/>
      <c r="BA566" s="84"/>
      <c r="BB566" s="84"/>
      <c r="BC566" s="84"/>
      <c r="BD566" s="84"/>
      <c r="BE566" s="84"/>
      <c r="BF566" s="84"/>
      <c r="BG566" s="84"/>
      <c r="BH566" s="84"/>
      <c r="BI566" s="84"/>
      <c r="BJ566" s="84"/>
      <c r="BK566" s="771"/>
      <c r="BL566" s="84"/>
      <c r="BM566" s="84"/>
      <c r="BN566" s="84"/>
      <c r="BO566" s="84"/>
      <c r="BP566" s="84"/>
      <c r="BQ566" s="84"/>
      <c r="BR566" s="84"/>
      <c r="BS566" s="84"/>
      <c r="BT566" s="84"/>
      <c r="BU566" s="84"/>
      <c r="BV566" s="84"/>
      <c r="BW566" s="771"/>
      <c r="BX566" s="84"/>
      <c r="BY566" s="84"/>
      <c r="BZ566" s="84"/>
      <c r="CA566" s="84"/>
      <c r="CB566" s="84"/>
      <c r="CC566" s="84"/>
      <c r="CD566" s="84"/>
      <c r="CE566" s="84"/>
      <c r="CF566" s="84"/>
      <c r="CG566" s="84"/>
      <c r="CH566" s="84"/>
      <c r="CI566" s="771"/>
      <c r="CJ566" s="791"/>
      <c r="CK566" s="791"/>
      <c r="CL566" s="791"/>
      <c r="CM566" s="791"/>
      <c r="CN566" s="791"/>
      <c r="CO566" s="791"/>
      <c r="CP566" s="791"/>
      <c r="CQ566" s="791"/>
      <c r="CR566" s="791"/>
      <c r="CS566" s="791"/>
      <c r="CT566" s="791"/>
      <c r="CU566" s="793"/>
      <c r="CV566" s="791"/>
      <c r="CW566" s="791"/>
      <c r="CX566" s="791"/>
      <c r="CY566" s="791"/>
      <c r="CZ566" s="791"/>
      <c r="DA566" s="791"/>
      <c r="DB566" s="791"/>
      <c r="DC566" s="791"/>
      <c r="DD566" s="791"/>
      <c r="DE566" s="791"/>
      <c r="DF566" s="791"/>
      <c r="DG566" s="793"/>
    </row>
    <row r="567" spans="1:111" ht="16">
      <c r="A567" s="209"/>
      <c r="B567" s="331"/>
      <c r="C567" s="1115"/>
      <c r="D567" s="84"/>
      <c r="E567" s="84"/>
      <c r="F567" s="84"/>
      <c r="G567" s="84"/>
      <c r="H567" s="84"/>
      <c r="I567" s="84"/>
      <c r="J567" s="84"/>
      <c r="K567" s="84"/>
      <c r="L567" s="84"/>
      <c r="M567" s="84"/>
      <c r="N567" s="84"/>
      <c r="O567" s="84"/>
      <c r="P567" s="84"/>
      <c r="Q567" s="84"/>
      <c r="R567" s="84"/>
      <c r="S567" s="84"/>
      <c r="T567" s="84"/>
      <c r="U567" s="84"/>
      <c r="V567" s="84"/>
      <c r="W567" s="84"/>
      <c r="X567" s="84"/>
      <c r="Y567" s="84"/>
      <c r="Z567" s="84"/>
      <c r="AA567" s="771"/>
      <c r="AB567" s="84"/>
      <c r="AC567" s="84"/>
      <c r="AD567" s="84"/>
      <c r="AE567" s="84"/>
      <c r="AF567" s="84"/>
      <c r="AG567" s="84"/>
      <c r="AH567" s="84"/>
      <c r="AI567" s="84"/>
      <c r="AJ567" s="84"/>
      <c r="AK567" s="84"/>
      <c r="AL567" s="84"/>
      <c r="AM567" s="771"/>
      <c r="AN567" s="84"/>
      <c r="AO567" s="84"/>
      <c r="AP567" s="84"/>
      <c r="AQ567" s="84"/>
      <c r="AR567" s="84"/>
      <c r="AS567" s="84"/>
      <c r="AT567" s="84"/>
      <c r="AU567" s="84"/>
      <c r="AV567" s="84"/>
      <c r="AW567" s="84"/>
      <c r="AX567" s="84"/>
      <c r="AY567" s="771"/>
      <c r="AZ567" s="84"/>
      <c r="BA567" s="84"/>
      <c r="BB567" s="84"/>
      <c r="BC567" s="84"/>
      <c r="BD567" s="84"/>
      <c r="BE567" s="84"/>
      <c r="BF567" s="84"/>
      <c r="BG567" s="84"/>
      <c r="BH567" s="84"/>
      <c r="BI567" s="84"/>
      <c r="BJ567" s="84"/>
      <c r="BK567" s="771"/>
      <c r="BL567" s="84"/>
      <c r="BM567" s="84"/>
      <c r="BN567" s="84"/>
      <c r="BO567" s="84"/>
      <c r="BP567" s="84"/>
      <c r="BQ567" s="84"/>
      <c r="BR567" s="84"/>
      <c r="BS567" s="84"/>
      <c r="BT567" s="84"/>
      <c r="BU567" s="84"/>
      <c r="BV567" s="84"/>
      <c r="BW567" s="771"/>
      <c r="BX567" s="84"/>
      <c r="BY567" s="84"/>
      <c r="BZ567" s="84"/>
      <c r="CA567" s="84"/>
      <c r="CB567" s="84"/>
      <c r="CC567" s="84"/>
      <c r="CD567" s="84"/>
      <c r="CE567" s="84"/>
      <c r="CF567" s="84"/>
      <c r="CG567" s="84"/>
      <c r="CH567" s="84"/>
      <c r="CI567" s="771"/>
      <c r="CJ567" s="791"/>
      <c r="CK567" s="791"/>
      <c r="CL567" s="791"/>
      <c r="CM567" s="791"/>
      <c r="CN567" s="791"/>
      <c r="CO567" s="791"/>
      <c r="CP567" s="791"/>
      <c r="CQ567" s="791"/>
      <c r="CR567" s="791"/>
      <c r="CS567" s="791"/>
      <c r="CT567" s="791"/>
      <c r="CU567" s="793"/>
      <c r="CV567" s="791"/>
      <c r="CW567" s="791"/>
      <c r="CX567" s="791"/>
      <c r="CY567" s="791"/>
      <c r="CZ567" s="791"/>
      <c r="DA567" s="791"/>
      <c r="DB567" s="791"/>
      <c r="DC567" s="791"/>
      <c r="DD567" s="791"/>
      <c r="DE567" s="791"/>
      <c r="DF567" s="791"/>
      <c r="DG567" s="793"/>
    </row>
    <row r="568" spans="1:111" ht="16">
      <c r="A568" s="209"/>
      <c r="B568" s="331"/>
      <c r="C568" s="1115"/>
      <c r="D568" s="84"/>
      <c r="E568" s="84"/>
      <c r="F568" s="84"/>
      <c r="G568" s="84"/>
      <c r="H568" s="84"/>
      <c r="I568" s="84"/>
      <c r="J568" s="84"/>
      <c r="K568" s="84"/>
      <c r="L568" s="84"/>
      <c r="M568" s="84"/>
      <c r="N568" s="84"/>
      <c r="O568" s="84"/>
      <c r="P568" s="84"/>
      <c r="Q568" s="84"/>
      <c r="R568" s="84"/>
      <c r="S568" s="84"/>
      <c r="T568" s="84"/>
      <c r="U568" s="84"/>
      <c r="V568" s="84"/>
      <c r="W568" s="84"/>
      <c r="X568" s="84"/>
      <c r="Y568" s="84"/>
      <c r="Z568" s="84"/>
      <c r="AA568" s="771"/>
      <c r="AB568" s="84"/>
      <c r="AC568" s="84"/>
      <c r="AD568" s="84"/>
      <c r="AE568" s="84"/>
      <c r="AF568" s="84"/>
      <c r="AG568" s="84"/>
      <c r="AH568" s="84"/>
      <c r="AI568" s="84"/>
      <c r="AJ568" s="84"/>
      <c r="AK568" s="84"/>
      <c r="AL568" s="84"/>
      <c r="AM568" s="771"/>
      <c r="AN568" s="84"/>
      <c r="AO568" s="84"/>
      <c r="AP568" s="84"/>
      <c r="AQ568" s="84"/>
      <c r="AR568" s="84"/>
      <c r="AS568" s="84"/>
      <c r="AT568" s="84"/>
      <c r="AU568" s="84"/>
      <c r="AV568" s="84"/>
      <c r="AW568" s="84"/>
      <c r="AX568" s="84"/>
      <c r="AY568" s="771"/>
      <c r="AZ568" s="84"/>
      <c r="BA568" s="84"/>
      <c r="BB568" s="84"/>
      <c r="BC568" s="84"/>
      <c r="BD568" s="84"/>
      <c r="BE568" s="84"/>
      <c r="BF568" s="84"/>
      <c r="BG568" s="84"/>
      <c r="BH568" s="84"/>
      <c r="BI568" s="84"/>
      <c r="BJ568" s="84"/>
      <c r="BK568" s="771"/>
      <c r="BL568" s="84"/>
      <c r="BM568" s="84"/>
      <c r="BN568" s="84"/>
      <c r="BO568" s="84"/>
      <c r="BP568" s="84"/>
      <c r="BQ568" s="84"/>
      <c r="BR568" s="84"/>
      <c r="BS568" s="84"/>
      <c r="BT568" s="84"/>
      <c r="BU568" s="84"/>
      <c r="BV568" s="84"/>
      <c r="BW568" s="771"/>
      <c r="BX568" s="84"/>
      <c r="BY568" s="84"/>
      <c r="BZ568" s="84"/>
      <c r="CA568" s="84"/>
      <c r="CB568" s="84"/>
      <c r="CC568" s="84"/>
      <c r="CD568" s="84"/>
      <c r="CE568" s="84"/>
      <c r="CF568" s="84"/>
      <c r="CG568" s="84"/>
      <c r="CH568" s="84"/>
      <c r="CI568" s="771"/>
      <c r="CJ568" s="791"/>
      <c r="CK568" s="791"/>
      <c r="CL568" s="791"/>
      <c r="CM568" s="791"/>
      <c r="CN568" s="791"/>
      <c r="CO568" s="791"/>
      <c r="CP568" s="791"/>
      <c r="CQ568" s="791"/>
      <c r="CR568" s="791"/>
      <c r="CS568" s="791"/>
      <c r="CT568" s="791"/>
      <c r="CU568" s="793"/>
      <c r="CV568" s="791"/>
      <c r="CW568" s="791"/>
      <c r="CX568" s="791"/>
      <c r="CY568" s="791"/>
      <c r="CZ568" s="791"/>
      <c r="DA568" s="791"/>
      <c r="DB568" s="791"/>
      <c r="DC568" s="791"/>
      <c r="DD568" s="791"/>
      <c r="DE568" s="791"/>
      <c r="DF568" s="791"/>
      <c r="DG568" s="793"/>
    </row>
    <row r="569" spans="1:111" ht="16">
      <c r="A569" s="209"/>
      <c r="B569" s="331"/>
      <c r="C569" s="1115"/>
      <c r="D569" s="84"/>
      <c r="E569" s="84"/>
      <c r="F569" s="84"/>
      <c r="G569" s="84"/>
      <c r="H569" s="84"/>
      <c r="I569" s="84"/>
      <c r="J569" s="84"/>
      <c r="K569" s="84"/>
      <c r="L569" s="84"/>
      <c r="M569" s="84"/>
      <c r="N569" s="84"/>
      <c r="O569" s="84"/>
      <c r="P569" s="84"/>
      <c r="Q569" s="84"/>
      <c r="R569" s="84"/>
      <c r="S569" s="84"/>
      <c r="T569" s="84"/>
      <c r="U569" s="84"/>
      <c r="V569" s="84"/>
      <c r="W569" s="84"/>
      <c r="X569" s="84"/>
      <c r="Y569" s="84"/>
      <c r="Z569" s="84"/>
      <c r="AA569" s="771"/>
      <c r="AB569" s="84"/>
      <c r="AC569" s="84"/>
      <c r="AD569" s="84"/>
      <c r="AE569" s="84"/>
      <c r="AF569" s="84"/>
      <c r="AG569" s="84"/>
      <c r="AH569" s="84"/>
      <c r="AI569" s="84"/>
      <c r="AJ569" s="84"/>
      <c r="AK569" s="84"/>
      <c r="AL569" s="84"/>
      <c r="AM569" s="771"/>
      <c r="AN569" s="84"/>
      <c r="AO569" s="84"/>
      <c r="AP569" s="84"/>
      <c r="AQ569" s="84"/>
      <c r="AR569" s="84"/>
      <c r="AS569" s="84"/>
      <c r="AT569" s="84"/>
      <c r="AU569" s="84"/>
      <c r="AV569" s="84"/>
      <c r="AW569" s="84"/>
      <c r="AX569" s="84"/>
      <c r="AY569" s="771"/>
      <c r="AZ569" s="84"/>
      <c r="BA569" s="84"/>
      <c r="BB569" s="84"/>
      <c r="BC569" s="84"/>
      <c r="BD569" s="84"/>
      <c r="BE569" s="84"/>
      <c r="BF569" s="84"/>
      <c r="BG569" s="84"/>
      <c r="BH569" s="84"/>
      <c r="BI569" s="84"/>
      <c r="BJ569" s="84"/>
      <c r="BK569" s="771"/>
      <c r="BL569" s="84"/>
      <c r="BM569" s="84"/>
      <c r="BN569" s="84"/>
      <c r="BO569" s="84"/>
      <c r="BP569" s="84"/>
      <c r="BQ569" s="84"/>
      <c r="BR569" s="84"/>
      <c r="BS569" s="84"/>
      <c r="BT569" s="84"/>
      <c r="BU569" s="84"/>
      <c r="BV569" s="84"/>
      <c r="BW569" s="771"/>
      <c r="BX569" s="84"/>
      <c r="BY569" s="84"/>
      <c r="BZ569" s="84"/>
      <c r="CA569" s="84"/>
      <c r="CB569" s="84"/>
      <c r="CC569" s="84"/>
      <c r="CD569" s="84"/>
      <c r="CE569" s="84"/>
      <c r="CF569" s="84"/>
      <c r="CG569" s="84"/>
      <c r="CH569" s="84"/>
      <c r="CI569" s="771"/>
      <c r="CJ569" s="791"/>
      <c r="CK569" s="791"/>
      <c r="CL569" s="791"/>
      <c r="CM569" s="791"/>
      <c r="CN569" s="791"/>
      <c r="CO569" s="791"/>
      <c r="CP569" s="791"/>
      <c r="CQ569" s="791"/>
      <c r="CR569" s="791"/>
      <c r="CS569" s="791"/>
      <c r="CT569" s="791"/>
      <c r="CU569" s="793"/>
      <c r="CV569" s="791"/>
      <c r="CW569" s="791"/>
      <c r="CX569" s="791"/>
      <c r="CY569" s="791"/>
      <c r="CZ569" s="791"/>
      <c r="DA569" s="791"/>
      <c r="DB569" s="791"/>
      <c r="DC569" s="791"/>
      <c r="DD569" s="791"/>
      <c r="DE569" s="791"/>
      <c r="DF569" s="791"/>
      <c r="DG569" s="793"/>
    </row>
    <row r="570" spans="1:111" ht="16">
      <c r="A570" s="209"/>
      <c r="B570" s="331"/>
      <c r="C570" s="1115"/>
      <c r="D570" s="84"/>
      <c r="E570" s="84"/>
      <c r="F570" s="84"/>
      <c r="G570" s="84"/>
      <c r="H570" s="84"/>
      <c r="I570" s="84"/>
      <c r="J570" s="84"/>
      <c r="K570" s="84"/>
      <c r="L570" s="84"/>
      <c r="M570" s="84"/>
      <c r="N570" s="84"/>
      <c r="O570" s="84"/>
      <c r="P570" s="84"/>
      <c r="Q570" s="84"/>
      <c r="R570" s="84"/>
      <c r="S570" s="84"/>
      <c r="T570" s="84"/>
      <c r="U570" s="84"/>
      <c r="V570" s="84"/>
      <c r="W570" s="84"/>
      <c r="X570" s="84"/>
      <c r="Y570" s="84"/>
      <c r="Z570" s="84"/>
      <c r="AA570" s="771"/>
      <c r="AB570" s="84"/>
      <c r="AC570" s="84"/>
      <c r="AD570" s="84"/>
      <c r="AE570" s="84"/>
      <c r="AF570" s="84"/>
      <c r="AG570" s="84"/>
      <c r="AH570" s="84"/>
      <c r="AI570" s="84"/>
      <c r="AJ570" s="84"/>
      <c r="AK570" s="84"/>
      <c r="AL570" s="84"/>
      <c r="AM570" s="771"/>
      <c r="AN570" s="84"/>
      <c r="AO570" s="84"/>
      <c r="AP570" s="84"/>
      <c r="AQ570" s="84"/>
      <c r="AR570" s="84"/>
      <c r="AS570" s="84"/>
      <c r="AT570" s="84"/>
      <c r="AU570" s="84"/>
      <c r="AV570" s="84"/>
      <c r="AW570" s="84"/>
      <c r="AX570" s="84"/>
      <c r="AY570" s="771"/>
      <c r="AZ570" s="84"/>
      <c r="BA570" s="84"/>
      <c r="BB570" s="84"/>
      <c r="BC570" s="84"/>
      <c r="BD570" s="84"/>
      <c r="BE570" s="84"/>
      <c r="BF570" s="84"/>
      <c r="BG570" s="84"/>
      <c r="BH570" s="84"/>
      <c r="BI570" s="84"/>
      <c r="BJ570" s="84"/>
      <c r="BK570" s="771"/>
      <c r="BL570" s="84"/>
      <c r="BM570" s="84"/>
      <c r="BN570" s="84"/>
      <c r="BO570" s="84"/>
      <c r="BP570" s="84"/>
      <c r="BQ570" s="84"/>
      <c r="BR570" s="84"/>
      <c r="BS570" s="84"/>
      <c r="BT570" s="84"/>
      <c r="BU570" s="84"/>
      <c r="BV570" s="84"/>
      <c r="BW570" s="771"/>
      <c r="BX570" s="84"/>
      <c r="BY570" s="84"/>
      <c r="BZ570" s="84"/>
      <c r="CA570" s="84"/>
      <c r="CB570" s="84"/>
      <c r="CC570" s="84"/>
      <c r="CD570" s="84"/>
      <c r="CE570" s="84"/>
      <c r="CF570" s="84"/>
      <c r="CG570" s="84"/>
      <c r="CH570" s="84"/>
      <c r="CI570" s="771"/>
      <c r="CJ570" s="791"/>
      <c r="CK570" s="791"/>
      <c r="CL570" s="791"/>
      <c r="CM570" s="791"/>
      <c r="CN570" s="791"/>
      <c r="CO570" s="791"/>
      <c r="CP570" s="791"/>
      <c r="CQ570" s="791"/>
      <c r="CR570" s="791"/>
      <c r="CS570" s="791"/>
      <c r="CT570" s="791"/>
      <c r="CU570" s="793"/>
      <c r="CV570" s="791"/>
      <c r="CW570" s="791"/>
      <c r="CX570" s="791"/>
      <c r="CY570" s="791"/>
      <c r="CZ570" s="791"/>
      <c r="DA570" s="791"/>
      <c r="DB570" s="791"/>
      <c r="DC570" s="791"/>
      <c r="DD570" s="791"/>
      <c r="DE570" s="791"/>
      <c r="DF570" s="791"/>
      <c r="DG570" s="793"/>
    </row>
    <row r="571" spans="1:111" ht="16">
      <c r="A571" s="209"/>
      <c r="B571" s="331"/>
      <c r="C571" s="1115"/>
      <c r="D571" s="84"/>
      <c r="E571" s="84"/>
      <c r="F571" s="84"/>
      <c r="G571" s="84"/>
      <c r="H571" s="84"/>
      <c r="I571" s="84"/>
      <c r="J571" s="84"/>
      <c r="K571" s="84"/>
      <c r="L571" s="84"/>
      <c r="M571" s="84"/>
      <c r="N571" s="84"/>
      <c r="O571" s="84"/>
      <c r="P571" s="84"/>
      <c r="Q571" s="84"/>
      <c r="R571" s="84"/>
      <c r="S571" s="84"/>
      <c r="T571" s="84"/>
      <c r="U571" s="84"/>
      <c r="V571" s="84"/>
      <c r="W571" s="84"/>
      <c r="X571" s="84"/>
      <c r="Y571" s="84"/>
      <c r="Z571" s="84"/>
      <c r="AA571" s="771"/>
      <c r="AB571" s="84"/>
      <c r="AC571" s="84"/>
      <c r="AD571" s="84"/>
      <c r="AE571" s="84"/>
      <c r="AF571" s="84"/>
      <c r="AG571" s="84"/>
      <c r="AH571" s="84"/>
      <c r="AI571" s="84"/>
      <c r="AJ571" s="84"/>
      <c r="AK571" s="84"/>
      <c r="AL571" s="84"/>
      <c r="AM571" s="771"/>
      <c r="AN571" s="84"/>
      <c r="AO571" s="84"/>
      <c r="AP571" s="84"/>
      <c r="AQ571" s="84"/>
      <c r="AR571" s="84"/>
      <c r="AS571" s="84"/>
      <c r="AT571" s="84"/>
      <c r="AU571" s="84"/>
      <c r="AV571" s="84"/>
      <c r="AW571" s="84"/>
      <c r="AX571" s="84"/>
      <c r="AY571" s="771"/>
      <c r="AZ571" s="84"/>
      <c r="BA571" s="84"/>
      <c r="BB571" s="84"/>
      <c r="BC571" s="84"/>
      <c r="BD571" s="84"/>
      <c r="BE571" s="84"/>
      <c r="BF571" s="84"/>
      <c r="BG571" s="84"/>
      <c r="BH571" s="84"/>
      <c r="BI571" s="84"/>
      <c r="BJ571" s="84"/>
      <c r="BK571" s="771"/>
      <c r="BL571" s="84"/>
      <c r="BM571" s="84"/>
      <c r="BN571" s="84"/>
      <c r="BO571" s="84"/>
      <c r="BP571" s="84"/>
      <c r="BQ571" s="84"/>
      <c r="BR571" s="84"/>
      <c r="BS571" s="84"/>
      <c r="BT571" s="84"/>
      <c r="BU571" s="84"/>
      <c r="BV571" s="84"/>
      <c r="BW571" s="771"/>
      <c r="BX571" s="84"/>
      <c r="BY571" s="84"/>
      <c r="BZ571" s="84"/>
      <c r="CA571" s="84"/>
      <c r="CB571" s="84"/>
      <c r="CC571" s="84"/>
      <c r="CD571" s="84"/>
      <c r="CE571" s="84"/>
      <c r="CF571" s="84"/>
      <c r="CG571" s="84"/>
      <c r="CH571" s="84"/>
      <c r="CI571" s="771"/>
      <c r="CJ571" s="791"/>
      <c r="CK571" s="791"/>
      <c r="CL571" s="791"/>
      <c r="CM571" s="791"/>
      <c r="CN571" s="791"/>
      <c r="CO571" s="791"/>
      <c r="CP571" s="791"/>
      <c r="CQ571" s="791"/>
      <c r="CR571" s="791"/>
      <c r="CS571" s="791"/>
      <c r="CT571" s="791"/>
      <c r="CU571" s="793"/>
      <c r="CV571" s="791"/>
      <c r="CW571" s="791"/>
      <c r="CX571" s="791"/>
      <c r="CY571" s="791"/>
      <c r="CZ571" s="791"/>
      <c r="DA571" s="791"/>
      <c r="DB571" s="791"/>
      <c r="DC571" s="791"/>
      <c r="DD571" s="791"/>
      <c r="DE571" s="791"/>
      <c r="DF571" s="791"/>
      <c r="DG571" s="793"/>
    </row>
    <row r="572" spans="1:111" ht="16">
      <c r="A572" s="209"/>
      <c r="B572" s="331"/>
      <c r="C572" s="1115"/>
      <c r="D572" s="84"/>
      <c r="E572" s="84"/>
      <c r="F572" s="84"/>
      <c r="G572" s="84"/>
      <c r="H572" s="84"/>
      <c r="I572" s="84"/>
      <c r="J572" s="84"/>
      <c r="K572" s="84"/>
      <c r="L572" s="84"/>
      <c r="M572" s="84"/>
      <c r="N572" s="84"/>
      <c r="O572" s="84"/>
      <c r="P572" s="84"/>
      <c r="Q572" s="84"/>
      <c r="R572" s="84"/>
      <c r="S572" s="84"/>
      <c r="T572" s="84"/>
      <c r="U572" s="84"/>
      <c r="V572" s="84"/>
      <c r="W572" s="84"/>
      <c r="X572" s="84"/>
      <c r="Y572" s="84"/>
      <c r="Z572" s="84"/>
      <c r="AA572" s="771"/>
      <c r="AB572" s="84"/>
      <c r="AC572" s="84"/>
      <c r="AD572" s="84"/>
      <c r="AE572" s="84"/>
      <c r="AF572" s="84"/>
      <c r="AG572" s="84"/>
      <c r="AH572" s="84"/>
      <c r="AI572" s="84"/>
      <c r="AJ572" s="84"/>
      <c r="AK572" s="84"/>
      <c r="AL572" s="84"/>
      <c r="AM572" s="771"/>
      <c r="AN572" s="84"/>
      <c r="AO572" s="84"/>
      <c r="AP572" s="84"/>
      <c r="AQ572" s="84"/>
      <c r="AR572" s="84"/>
      <c r="AS572" s="84"/>
      <c r="AT572" s="84"/>
      <c r="AU572" s="84"/>
      <c r="AV572" s="84"/>
      <c r="AW572" s="84"/>
      <c r="AX572" s="84"/>
      <c r="AY572" s="771"/>
      <c r="AZ572" s="84"/>
      <c r="BA572" s="84"/>
      <c r="BB572" s="84"/>
      <c r="BC572" s="84"/>
      <c r="BD572" s="84"/>
      <c r="BE572" s="84"/>
      <c r="BF572" s="84"/>
      <c r="BG572" s="84"/>
      <c r="BH572" s="84"/>
      <c r="BI572" s="84"/>
      <c r="BJ572" s="84"/>
      <c r="BK572" s="771"/>
      <c r="BL572" s="84"/>
      <c r="BM572" s="84"/>
      <c r="BN572" s="84"/>
      <c r="BO572" s="84"/>
      <c r="BP572" s="84"/>
      <c r="BQ572" s="84"/>
      <c r="BR572" s="84"/>
      <c r="BS572" s="84"/>
      <c r="BT572" s="84"/>
      <c r="BU572" s="84"/>
      <c r="BV572" s="84"/>
      <c r="BW572" s="771"/>
      <c r="BX572" s="84"/>
      <c r="BY572" s="84"/>
      <c r="BZ572" s="84"/>
      <c r="CA572" s="84"/>
      <c r="CB572" s="84"/>
      <c r="CC572" s="84"/>
      <c r="CD572" s="84"/>
      <c r="CE572" s="84"/>
      <c r="CF572" s="84"/>
      <c r="CG572" s="84"/>
      <c r="CH572" s="84"/>
      <c r="CI572" s="771"/>
      <c r="CJ572" s="791"/>
      <c r="CK572" s="791"/>
      <c r="CL572" s="791"/>
      <c r="CM572" s="791"/>
      <c r="CN572" s="791"/>
      <c r="CO572" s="791"/>
      <c r="CP572" s="791"/>
      <c r="CQ572" s="791"/>
      <c r="CR572" s="791"/>
      <c r="CS572" s="791"/>
      <c r="CT572" s="791"/>
      <c r="CU572" s="793"/>
      <c r="CV572" s="791"/>
      <c r="CW572" s="791"/>
      <c r="CX572" s="791"/>
      <c r="CY572" s="791"/>
      <c r="CZ572" s="791"/>
      <c r="DA572" s="791"/>
      <c r="DB572" s="791"/>
      <c r="DC572" s="791"/>
      <c r="DD572" s="791"/>
      <c r="DE572" s="791"/>
      <c r="DF572" s="791"/>
      <c r="DG572" s="793"/>
    </row>
    <row r="573" spans="1:111" ht="16">
      <c r="A573" s="209"/>
      <c r="B573" s="331"/>
      <c r="C573" s="1115"/>
      <c r="D573" s="84"/>
      <c r="E573" s="84"/>
      <c r="F573" s="84"/>
      <c r="G573" s="84"/>
      <c r="H573" s="84"/>
      <c r="I573" s="84"/>
      <c r="J573" s="84"/>
      <c r="K573" s="84"/>
      <c r="L573" s="84"/>
      <c r="M573" s="84"/>
      <c r="N573" s="84"/>
      <c r="O573" s="84"/>
      <c r="P573" s="84"/>
      <c r="Q573" s="84"/>
      <c r="R573" s="84"/>
      <c r="S573" s="84"/>
      <c r="T573" s="84"/>
      <c r="U573" s="84"/>
      <c r="V573" s="84"/>
      <c r="W573" s="84"/>
      <c r="X573" s="84"/>
      <c r="Y573" s="84"/>
      <c r="Z573" s="84"/>
      <c r="AA573" s="771"/>
      <c r="AB573" s="84"/>
      <c r="AC573" s="84"/>
      <c r="AD573" s="84"/>
      <c r="AE573" s="84"/>
      <c r="AF573" s="84"/>
      <c r="AG573" s="84"/>
      <c r="AH573" s="84"/>
      <c r="AI573" s="84"/>
      <c r="AJ573" s="84"/>
      <c r="AK573" s="84"/>
      <c r="AL573" s="84"/>
      <c r="AM573" s="771"/>
      <c r="AN573" s="84"/>
      <c r="AO573" s="84"/>
      <c r="AP573" s="84"/>
      <c r="AQ573" s="84"/>
      <c r="AR573" s="84"/>
      <c r="AS573" s="84"/>
      <c r="AT573" s="84"/>
      <c r="AU573" s="84"/>
      <c r="AV573" s="84"/>
      <c r="AW573" s="84"/>
      <c r="AX573" s="84"/>
      <c r="AY573" s="771"/>
      <c r="AZ573" s="84"/>
      <c r="BA573" s="84"/>
      <c r="BB573" s="84"/>
      <c r="BC573" s="84"/>
      <c r="BD573" s="84"/>
      <c r="BE573" s="84"/>
      <c r="BF573" s="84"/>
      <c r="BG573" s="84"/>
      <c r="BH573" s="84"/>
      <c r="BI573" s="84"/>
      <c r="BJ573" s="84"/>
      <c r="BK573" s="771"/>
      <c r="BL573" s="84"/>
      <c r="BM573" s="84"/>
      <c r="BN573" s="84"/>
      <c r="BO573" s="84"/>
      <c r="BP573" s="84"/>
      <c r="BQ573" s="84"/>
      <c r="BR573" s="84"/>
      <c r="BS573" s="84"/>
      <c r="BT573" s="84"/>
      <c r="BU573" s="84"/>
      <c r="BV573" s="84"/>
      <c r="BW573" s="771"/>
      <c r="BX573" s="84"/>
      <c r="BY573" s="84"/>
      <c r="BZ573" s="84"/>
      <c r="CA573" s="84"/>
      <c r="CB573" s="84"/>
      <c r="CC573" s="84"/>
      <c r="CD573" s="84"/>
      <c r="CE573" s="84"/>
      <c r="CF573" s="84"/>
      <c r="CG573" s="84"/>
      <c r="CH573" s="84"/>
      <c r="CI573" s="771"/>
      <c r="CJ573" s="791"/>
      <c r="CK573" s="791"/>
      <c r="CL573" s="791"/>
      <c r="CM573" s="791"/>
      <c r="CN573" s="791"/>
      <c r="CO573" s="791"/>
      <c r="CP573" s="791"/>
      <c r="CQ573" s="791"/>
      <c r="CR573" s="791"/>
      <c r="CS573" s="791"/>
      <c r="CT573" s="791"/>
      <c r="CU573" s="793"/>
      <c r="CV573" s="791"/>
      <c r="CW573" s="791"/>
      <c r="CX573" s="791"/>
      <c r="CY573" s="791"/>
      <c r="CZ573" s="791"/>
      <c r="DA573" s="791"/>
      <c r="DB573" s="791"/>
      <c r="DC573" s="791"/>
      <c r="DD573" s="791"/>
      <c r="DE573" s="791"/>
      <c r="DF573" s="791"/>
      <c r="DG573" s="793"/>
    </row>
    <row r="574" spans="1:111" ht="16">
      <c r="A574" s="209"/>
      <c r="B574" s="331"/>
      <c r="C574" s="1115"/>
      <c r="D574" s="84"/>
      <c r="E574" s="84"/>
      <c r="F574" s="84"/>
      <c r="G574" s="84"/>
      <c r="H574" s="84"/>
      <c r="I574" s="84"/>
      <c r="J574" s="84"/>
      <c r="K574" s="84"/>
      <c r="L574" s="84"/>
      <c r="M574" s="84"/>
      <c r="N574" s="84"/>
      <c r="O574" s="84"/>
      <c r="P574" s="84"/>
      <c r="Q574" s="84"/>
      <c r="R574" s="84"/>
      <c r="S574" s="84"/>
      <c r="T574" s="84"/>
      <c r="U574" s="84"/>
      <c r="V574" s="84"/>
      <c r="W574" s="84"/>
      <c r="X574" s="84"/>
      <c r="Y574" s="84"/>
      <c r="Z574" s="84"/>
      <c r="AA574" s="771"/>
      <c r="AB574" s="84"/>
      <c r="AC574" s="84"/>
      <c r="AD574" s="84"/>
      <c r="AE574" s="84"/>
      <c r="AF574" s="84"/>
      <c r="AG574" s="84"/>
      <c r="AH574" s="84"/>
      <c r="AI574" s="84"/>
      <c r="AJ574" s="84"/>
      <c r="AK574" s="84"/>
      <c r="AL574" s="84"/>
      <c r="AM574" s="771"/>
      <c r="AN574" s="84"/>
      <c r="AO574" s="84"/>
      <c r="AP574" s="84"/>
      <c r="AQ574" s="84"/>
      <c r="AR574" s="84"/>
      <c r="AS574" s="84"/>
      <c r="AT574" s="84"/>
      <c r="AU574" s="84"/>
      <c r="AV574" s="84"/>
      <c r="AW574" s="84"/>
      <c r="AX574" s="84"/>
      <c r="AY574" s="771"/>
      <c r="AZ574" s="84"/>
      <c r="BA574" s="84"/>
      <c r="BB574" s="84"/>
      <c r="BC574" s="84"/>
      <c r="BD574" s="84"/>
      <c r="BE574" s="84"/>
      <c r="BF574" s="84"/>
      <c r="BG574" s="84"/>
      <c r="BH574" s="84"/>
      <c r="BI574" s="84"/>
      <c r="BJ574" s="84"/>
      <c r="BK574" s="771"/>
      <c r="BL574" s="84"/>
      <c r="BM574" s="84"/>
      <c r="BN574" s="84"/>
      <c r="BO574" s="84"/>
      <c r="BP574" s="84"/>
      <c r="BQ574" s="84"/>
      <c r="BR574" s="84"/>
      <c r="BS574" s="84"/>
      <c r="BT574" s="84"/>
      <c r="BU574" s="84"/>
      <c r="BV574" s="84"/>
      <c r="BW574" s="771"/>
      <c r="BX574" s="84"/>
      <c r="BY574" s="84"/>
      <c r="BZ574" s="84"/>
      <c r="CA574" s="84"/>
      <c r="CB574" s="84"/>
      <c r="CC574" s="84"/>
      <c r="CD574" s="84"/>
      <c r="CE574" s="84"/>
      <c r="CF574" s="84"/>
      <c r="CG574" s="84"/>
      <c r="CH574" s="84"/>
      <c r="CI574" s="771"/>
      <c r="CJ574" s="791"/>
      <c r="CK574" s="791"/>
      <c r="CL574" s="791"/>
      <c r="CM574" s="791"/>
      <c r="CN574" s="791"/>
      <c r="CO574" s="791"/>
      <c r="CP574" s="791"/>
      <c r="CQ574" s="791"/>
      <c r="CR574" s="791"/>
      <c r="CS574" s="791"/>
      <c r="CT574" s="791"/>
      <c r="CU574" s="793"/>
      <c r="CV574" s="791"/>
      <c r="CW574" s="791"/>
      <c r="CX574" s="791"/>
      <c r="CY574" s="791"/>
      <c r="CZ574" s="791"/>
      <c r="DA574" s="791"/>
      <c r="DB574" s="791"/>
      <c r="DC574" s="791"/>
      <c r="DD574" s="791"/>
      <c r="DE574" s="791"/>
      <c r="DF574" s="791"/>
      <c r="DG574" s="793"/>
    </row>
    <row r="575" spans="1:111" ht="16">
      <c r="A575" s="209"/>
      <c r="B575" s="331"/>
      <c r="C575" s="1115"/>
      <c r="D575" s="84"/>
      <c r="E575" s="84"/>
      <c r="F575" s="84"/>
      <c r="G575" s="84"/>
      <c r="H575" s="84"/>
      <c r="I575" s="84"/>
      <c r="J575" s="84"/>
      <c r="K575" s="84"/>
      <c r="L575" s="84"/>
      <c r="M575" s="84"/>
      <c r="N575" s="84"/>
      <c r="O575" s="84"/>
      <c r="P575" s="84"/>
      <c r="Q575" s="84"/>
      <c r="R575" s="84"/>
      <c r="S575" s="84"/>
      <c r="T575" s="84"/>
      <c r="U575" s="84"/>
      <c r="V575" s="84"/>
      <c r="W575" s="84"/>
      <c r="X575" s="84"/>
      <c r="Y575" s="84"/>
      <c r="Z575" s="84"/>
      <c r="AA575" s="771"/>
      <c r="AB575" s="84"/>
      <c r="AC575" s="84"/>
      <c r="AD575" s="84"/>
      <c r="AE575" s="84"/>
      <c r="AF575" s="84"/>
      <c r="AG575" s="84"/>
      <c r="AH575" s="84"/>
      <c r="AI575" s="84"/>
      <c r="AJ575" s="84"/>
      <c r="AK575" s="84"/>
      <c r="AL575" s="84"/>
      <c r="AM575" s="771"/>
      <c r="AN575" s="84"/>
      <c r="AO575" s="84"/>
      <c r="AP575" s="84"/>
      <c r="AQ575" s="84"/>
      <c r="AR575" s="84"/>
      <c r="AS575" s="84"/>
      <c r="AT575" s="84"/>
      <c r="AU575" s="84"/>
      <c r="AV575" s="84"/>
      <c r="AW575" s="84"/>
      <c r="AX575" s="84"/>
      <c r="AY575" s="771"/>
      <c r="AZ575" s="84"/>
      <c r="BA575" s="84"/>
      <c r="BB575" s="84"/>
      <c r="BC575" s="84"/>
      <c r="BD575" s="84"/>
      <c r="BE575" s="84"/>
      <c r="BF575" s="84"/>
      <c r="BG575" s="84"/>
      <c r="BH575" s="84"/>
      <c r="BI575" s="84"/>
      <c r="BJ575" s="84"/>
      <c r="BK575" s="771"/>
      <c r="BL575" s="84"/>
      <c r="BM575" s="84"/>
      <c r="BN575" s="84"/>
      <c r="BO575" s="84"/>
      <c r="BP575" s="84"/>
      <c r="BQ575" s="84"/>
      <c r="BR575" s="84"/>
      <c r="BS575" s="84"/>
      <c r="BT575" s="84"/>
      <c r="BU575" s="84"/>
      <c r="BV575" s="84"/>
      <c r="BW575" s="771"/>
      <c r="BX575" s="84"/>
      <c r="BY575" s="84"/>
      <c r="BZ575" s="84"/>
      <c r="CA575" s="84"/>
      <c r="CB575" s="84"/>
      <c r="CC575" s="84"/>
      <c r="CD575" s="84"/>
      <c r="CE575" s="84"/>
      <c r="CF575" s="84"/>
      <c r="CG575" s="84"/>
      <c r="CH575" s="84"/>
      <c r="CI575" s="771"/>
      <c r="CJ575" s="791"/>
      <c r="CK575" s="791"/>
      <c r="CL575" s="791"/>
      <c r="CM575" s="791"/>
      <c r="CN575" s="791"/>
      <c r="CO575" s="791"/>
      <c r="CP575" s="791"/>
      <c r="CQ575" s="791"/>
      <c r="CR575" s="791"/>
      <c r="CS575" s="791"/>
      <c r="CT575" s="791"/>
      <c r="CU575" s="793"/>
      <c r="CV575" s="791"/>
      <c r="CW575" s="791"/>
      <c r="CX575" s="791"/>
      <c r="CY575" s="791"/>
      <c r="CZ575" s="791"/>
      <c r="DA575" s="791"/>
      <c r="DB575" s="791"/>
      <c r="DC575" s="791"/>
      <c r="DD575" s="791"/>
      <c r="DE575" s="791"/>
      <c r="DF575" s="791"/>
      <c r="DG575" s="793"/>
    </row>
    <row r="576" spans="1:111" ht="16">
      <c r="A576" s="209"/>
      <c r="B576" s="331"/>
      <c r="C576" s="1115"/>
      <c r="D576" s="84"/>
      <c r="E576" s="84"/>
      <c r="F576" s="84"/>
      <c r="G576" s="84"/>
      <c r="H576" s="84"/>
      <c r="I576" s="84"/>
      <c r="J576" s="84"/>
      <c r="K576" s="84"/>
      <c r="L576" s="84"/>
      <c r="M576" s="84"/>
      <c r="N576" s="84"/>
      <c r="O576" s="84"/>
      <c r="P576" s="84"/>
      <c r="Q576" s="84"/>
      <c r="R576" s="84"/>
      <c r="S576" s="84"/>
      <c r="T576" s="84"/>
      <c r="U576" s="84"/>
      <c r="V576" s="84"/>
      <c r="W576" s="84"/>
      <c r="X576" s="84"/>
      <c r="Y576" s="84"/>
      <c r="Z576" s="84"/>
      <c r="AA576" s="771"/>
      <c r="AB576" s="84"/>
      <c r="AC576" s="84"/>
      <c r="AD576" s="84"/>
      <c r="AE576" s="84"/>
      <c r="AF576" s="84"/>
      <c r="AG576" s="84"/>
      <c r="AH576" s="84"/>
      <c r="AI576" s="84"/>
      <c r="AJ576" s="84"/>
      <c r="AK576" s="84"/>
      <c r="AL576" s="84"/>
      <c r="AM576" s="771"/>
      <c r="AN576" s="84"/>
      <c r="AO576" s="84"/>
      <c r="AP576" s="84"/>
      <c r="AQ576" s="84"/>
      <c r="AR576" s="84"/>
      <c r="AS576" s="84"/>
      <c r="AT576" s="84"/>
      <c r="AU576" s="84"/>
      <c r="AV576" s="84"/>
      <c r="AW576" s="84"/>
      <c r="AX576" s="84"/>
      <c r="AY576" s="771"/>
      <c r="AZ576" s="84"/>
      <c r="BA576" s="84"/>
      <c r="BB576" s="84"/>
      <c r="BC576" s="84"/>
      <c r="BD576" s="84"/>
      <c r="BE576" s="84"/>
      <c r="BF576" s="84"/>
      <c r="BG576" s="84"/>
      <c r="BH576" s="84"/>
      <c r="BI576" s="84"/>
      <c r="BJ576" s="84"/>
      <c r="BK576" s="771"/>
      <c r="BL576" s="84"/>
      <c r="BM576" s="84"/>
      <c r="BN576" s="84"/>
      <c r="BO576" s="84"/>
      <c r="BP576" s="84"/>
      <c r="BQ576" s="84"/>
      <c r="BR576" s="84"/>
      <c r="BS576" s="84"/>
      <c r="BT576" s="84"/>
      <c r="BU576" s="84"/>
      <c r="BV576" s="84"/>
      <c r="BW576" s="771"/>
      <c r="BX576" s="84"/>
      <c r="BY576" s="84"/>
      <c r="BZ576" s="84"/>
      <c r="CA576" s="84"/>
      <c r="CB576" s="84"/>
      <c r="CC576" s="84"/>
      <c r="CD576" s="84"/>
      <c r="CE576" s="84"/>
      <c r="CF576" s="84"/>
      <c r="CG576" s="84"/>
      <c r="CH576" s="84"/>
      <c r="CI576" s="771"/>
      <c r="CJ576" s="791"/>
      <c r="CK576" s="791"/>
      <c r="CL576" s="791"/>
      <c r="CM576" s="791"/>
      <c r="CN576" s="791"/>
      <c r="CO576" s="791"/>
      <c r="CP576" s="791"/>
      <c r="CQ576" s="791"/>
      <c r="CR576" s="791"/>
      <c r="CS576" s="791"/>
      <c r="CT576" s="791"/>
      <c r="CU576" s="793"/>
      <c r="CV576" s="791"/>
      <c r="CW576" s="791"/>
      <c r="CX576" s="791"/>
      <c r="CY576" s="791"/>
      <c r="CZ576" s="791"/>
      <c r="DA576" s="791"/>
      <c r="DB576" s="791"/>
      <c r="DC576" s="791"/>
      <c r="DD576" s="791"/>
      <c r="DE576" s="791"/>
      <c r="DF576" s="791"/>
      <c r="DG576" s="793"/>
    </row>
    <row r="577" spans="1:111" ht="16">
      <c r="A577" s="209"/>
      <c r="B577" s="331"/>
      <c r="C577" s="1115"/>
      <c r="D577" s="84"/>
      <c r="E577" s="84"/>
      <c r="F577" s="84"/>
      <c r="G577" s="84"/>
      <c r="H577" s="84"/>
      <c r="I577" s="84"/>
      <c r="J577" s="84"/>
      <c r="K577" s="84"/>
      <c r="L577" s="84"/>
      <c r="M577" s="84"/>
      <c r="N577" s="84"/>
      <c r="O577" s="84"/>
      <c r="P577" s="84"/>
      <c r="Q577" s="84"/>
      <c r="R577" s="84"/>
      <c r="S577" s="84"/>
      <c r="T577" s="84"/>
      <c r="U577" s="84"/>
      <c r="V577" s="84"/>
      <c r="W577" s="84"/>
      <c r="X577" s="84"/>
      <c r="Y577" s="84"/>
      <c r="Z577" s="84"/>
      <c r="AA577" s="771"/>
      <c r="AB577" s="84"/>
      <c r="AC577" s="84"/>
      <c r="AD577" s="84"/>
      <c r="AE577" s="84"/>
      <c r="AF577" s="84"/>
      <c r="AG577" s="84"/>
      <c r="AH577" s="84"/>
      <c r="AI577" s="84"/>
      <c r="AJ577" s="84"/>
      <c r="AK577" s="84"/>
      <c r="AL577" s="84"/>
      <c r="AM577" s="771"/>
      <c r="AN577" s="84"/>
      <c r="AO577" s="84"/>
      <c r="AP577" s="84"/>
      <c r="AQ577" s="84"/>
      <c r="AR577" s="84"/>
      <c r="AS577" s="84"/>
      <c r="AT577" s="84"/>
      <c r="AU577" s="84"/>
      <c r="AV577" s="84"/>
      <c r="AW577" s="84"/>
      <c r="AX577" s="84"/>
      <c r="AY577" s="771"/>
      <c r="AZ577" s="84"/>
      <c r="BA577" s="84"/>
      <c r="BB577" s="84"/>
      <c r="BC577" s="84"/>
      <c r="BD577" s="84"/>
      <c r="BE577" s="84"/>
      <c r="BF577" s="84"/>
      <c r="BG577" s="84"/>
      <c r="BH577" s="84"/>
      <c r="BI577" s="84"/>
      <c r="BJ577" s="84"/>
      <c r="BK577" s="771"/>
      <c r="BL577" s="84"/>
      <c r="BM577" s="84"/>
      <c r="BN577" s="84"/>
      <c r="BO577" s="84"/>
      <c r="BP577" s="84"/>
      <c r="BQ577" s="84"/>
      <c r="BR577" s="84"/>
      <c r="BS577" s="84"/>
      <c r="BT577" s="84"/>
      <c r="BU577" s="84"/>
      <c r="BV577" s="84"/>
      <c r="BW577" s="771"/>
      <c r="BX577" s="84"/>
      <c r="BY577" s="84"/>
      <c r="BZ577" s="84"/>
      <c r="CA577" s="84"/>
      <c r="CB577" s="84"/>
      <c r="CC577" s="84"/>
      <c r="CD577" s="84"/>
      <c r="CE577" s="84"/>
      <c r="CF577" s="84"/>
      <c r="CG577" s="84"/>
      <c r="CH577" s="84"/>
      <c r="CI577" s="771"/>
      <c r="CJ577" s="791"/>
      <c r="CK577" s="791"/>
      <c r="CL577" s="791"/>
      <c r="CM577" s="791"/>
      <c r="CN577" s="791"/>
      <c r="CO577" s="791"/>
      <c r="CP577" s="791"/>
      <c r="CQ577" s="791"/>
      <c r="CR577" s="791"/>
      <c r="CS577" s="791"/>
      <c r="CT577" s="791"/>
      <c r="CU577" s="793"/>
      <c r="CV577" s="791"/>
      <c r="CW577" s="791"/>
      <c r="CX577" s="791"/>
      <c r="CY577" s="791"/>
      <c r="CZ577" s="791"/>
      <c r="DA577" s="791"/>
      <c r="DB577" s="791"/>
      <c r="DC577" s="791"/>
      <c r="DD577" s="791"/>
      <c r="DE577" s="791"/>
      <c r="DF577" s="791"/>
      <c r="DG577" s="793"/>
    </row>
    <row r="578" spans="1:111" ht="16">
      <c r="A578" s="209"/>
      <c r="B578" s="331"/>
      <c r="C578" s="1115"/>
      <c r="D578" s="84"/>
      <c r="E578" s="84"/>
      <c r="F578" s="84"/>
      <c r="G578" s="84"/>
      <c r="H578" s="84"/>
      <c r="I578" s="84"/>
      <c r="J578" s="84"/>
      <c r="K578" s="84"/>
      <c r="L578" s="84"/>
      <c r="M578" s="84"/>
      <c r="N578" s="84"/>
      <c r="O578" s="84"/>
      <c r="P578" s="84"/>
      <c r="Q578" s="84"/>
      <c r="R578" s="84"/>
      <c r="S578" s="84"/>
      <c r="T578" s="84"/>
      <c r="U578" s="84"/>
      <c r="V578" s="84"/>
      <c r="W578" s="84"/>
      <c r="X578" s="84"/>
      <c r="Y578" s="84"/>
      <c r="Z578" s="84"/>
      <c r="AA578" s="771"/>
      <c r="AB578" s="84"/>
      <c r="AC578" s="84"/>
      <c r="AD578" s="84"/>
      <c r="AE578" s="84"/>
      <c r="AF578" s="84"/>
      <c r="AG578" s="84"/>
      <c r="AH578" s="84"/>
      <c r="AI578" s="84"/>
      <c r="AJ578" s="84"/>
      <c r="AK578" s="84"/>
      <c r="AL578" s="84"/>
      <c r="AM578" s="771"/>
      <c r="AN578" s="84"/>
      <c r="AO578" s="84"/>
      <c r="AP578" s="84"/>
      <c r="AQ578" s="84"/>
      <c r="AR578" s="84"/>
      <c r="AS578" s="84"/>
      <c r="AT578" s="84"/>
      <c r="AU578" s="84"/>
      <c r="AV578" s="84"/>
      <c r="AW578" s="84"/>
      <c r="AX578" s="84"/>
      <c r="AY578" s="771"/>
      <c r="AZ578" s="84"/>
      <c r="BA578" s="84"/>
      <c r="BB578" s="84"/>
      <c r="BC578" s="84"/>
      <c r="BD578" s="84"/>
      <c r="BE578" s="84"/>
      <c r="BF578" s="84"/>
      <c r="BG578" s="84"/>
      <c r="BH578" s="84"/>
      <c r="BI578" s="84"/>
      <c r="BJ578" s="84"/>
      <c r="BK578" s="771"/>
      <c r="BL578" s="84"/>
      <c r="BM578" s="84"/>
      <c r="BN578" s="84"/>
      <c r="BO578" s="84"/>
      <c r="BP578" s="84"/>
      <c r="BQ578" s="84"/>
      <c r="BR578" s="84"/>
      <c r="BS578" s="84"/>
      <c r="BT578" s="84"/>
      <c r="BU578" s="84"/>
      <c r="BV578" s="84"/>
      <c r="BW578" s="771"/>
      <c r="BX578" s="84"/>
      <c r="BY578" s="84"/>
      <c r="BZ578" s="84"/>
      <c r="CA578" s="84"/>
      <c r="CB578" s="84"/>
      <c r="CC578" s="84"/>
      <c r="CD578" s="84"/>
      <c r="CE578" s="84"/>
      <c r="CF578" s="84"/>
      <c r="CG578" s="84"/>
      <c r="CH578" s="84"/>
      <c r="CI578" s="771"/>
      <c r="CJ578" s="791"/>
      <c r="CK578" s="791"/>
      <c r="CL578" s="791"/>
      <c r="CM578" s="791"/>
      <c r="CN578" s="791"/>
      <c r="CO578" s="791"/>
      <c r="CP578" s="791"/>
      <c r="CQ578" s="791"/>
      <c r="CR578" s="791"/>
      <c r="CS578" s="791"/>
      <c r="CT578" s="791"/>
      <c r="CU578" s="793"/>
      <c r="CV578" s="791"/>
      <c r="CW578" s="791"/>
      <c r="CX578" s="791"/>
      <c r="CY578" s="791"/>
      <c r="CZ578" s="791"/>
      <c r="DA578" s="791"/>
      <c r="DB578" s="791"/>
      <c r="DC578" s="791"/>
      <c r="DD578" s="791"/>
      <c r="DE578" s="791"/>
      <c r="DF578" s="791"/>
      <c r="DG578" s="793"/>
    </row>
    <row r="579" spans="1:111" ht="16">
      <c r="A579" s="209"/>
      <c r="B579" s="331"/>
      <c r="C579" s="1115"/>
      <c r="D579" s="84"/>
      <c r="E579" s="84"/>
      <c r="F579" s="84"/>
      <c r="G579" s="84"/>
      <c r="H579" s="84"/>
      <c r="I579" s="84"/>
      <c r="J579" s="84"/>
      <c r="K579" s="84"/>
      <c r="L579" s="84"/>
      <c r="M579" s="84"/>
      <c r="N579" s="84"/>
      <c r="O579" s="84"/>
      <c r="P579" s="84"/>
      <c r="Q579" s="84"/>
      <c r="R579" s="84"/>
      <c r="S579" s="84"/>
      <c r="T579" s="84"/>
      <c r="U579" s="84"/>
      <c r="V579" s="84"/>
      <c r="W579" s="84"/>
      <c r="X579" s="84"/>
      <c r="Y579" s="84"/>
      <c r="Z579" s="84"/>
      <c r="AA579" s="771"/>
      <c r="AB579" s="84"/>
      <c r="AC579" s="84"/>
      <c r="AD579" s="84"/>
      <c r="AE579" s="84"/>
      <c r="AF579" s="84"/>
      <c r="AG579" s="84"/>
      <c r="AH579" s="84"/>
      <c r="AI579" s="84"/>
      <c r="AJ579" s="84"/>
      <c r="AK579" s="84"/>
      <c r="AL579" s="84"/>
      <c r="AM579" s="771"/>
      <c r="AN579" s="84"/>
      <c r="AO579" s="84"/>
      <c r="AP579" s="84"/>
      <c r="AQ579" s="84"/>
      <c r="AR579" s="84"/>
      <c r="AS579" s="84"/>
      <c r="AT579" s="84"/>
      <c r="AU579" s="84"/>
      <c r="AV579" s="84"/>
      <c r="AW579" s="84"/>
      <c r="AX579" s="84"/>
      <c r="AY579" s="771"/>
      <c r="AZ579" s="84"/>
      <c r="BA579" s="84"/>
      <c r="BB579" s="84"/>
      <c r="BC579" s="84"/>
      <c r="BD579" s="84"/>
      <c r="BE579" s="84"/>
      <c r="BF579" s="84"/>
      <c r="BG579" s="84"/>
      <c r="BH579" s="84"/>
      <c r="BI579" s="84"/>
      <c r="BJ579" s="84"/>
      <c r="BK579" s="771"/>
      <c r="BL579" s="84"/>
      <c r="BM579" s="84"/>
      <c r="BN579" s="84"/>
      <c r="BO579" s="84"/>
      <c r="BP579" s="84"/>
      <c r="BQ579" s="84"/>
      <c r="BR579" s="84"/>
      <c r="BS579" s="84"/>
      <c r="BT579" s="84"/>
      <c r="BU579" s="84"/>
      <c r="BV579" s="84"/>
      <c r="BW579" s="771"/>
      <c r="BX579" s="84"/>
      <c r="BY579" s="84"/>
      <c r="BZ579" s="84"/>
      <c r="CA579" s="84"/>
      <c r="CB579" s="84"/>
      <c r="CC579" s="84"/>
      <c r="CD579" s="84"/>
      <c r="CE579" s="84"/>
      <c r="CF579" s="84"/>
      <c r="CG579" s="84"/>
      <c r="CH579" s="84"/>
      <c r="CI579" s="771"/>
      <c r="CJ579" s="791"/>
      <c r="CK579" s="791"/>
      <c r="CL579" s="791"/>
      <c r="CM579" s="791"/>
      <c r="CN579" s="791"/>
      <c r="CO579" s="791"/>
      <c r="CP579" s="791"/>
      <c r="CQ579" s="791"/>
      <c r="CR579" s="791"/>
      <c r="CS579" s="791"/>
      <c r="CT579" s="791"/>
      <c r="CU579" s="793"/>
      <c r="CV579" s="791"/>
      <c r="CW579" s="791"/>
      <c r="CX579" s="791"/>
      <c r="CY579" s="791"/>
      <c r="CZ579" s="791"/>
      <c r="DA579" s="791"/>
      <c r="DB579" s="791"/>
      <c r="DC579" s="791"/>
      <c r="DD579" s="791"/>
      <c r="DE579" s="791"/>
      <c r="DF579" s="791"/>
      <c r="DG579" s="793"/>
    </row>
    <row r="580" spans="1:111" ht="16">
      <c r="A580" s="209"/>
      <c r="B580" s="331"/>
      <c r="C580" s="1115"/>
      <c r="D580" s="84"/>
      <c r="E580" s="84"/>
      <c r="F580" s="84"/>
      <c r="G580" s="84"/>
      <c r="H580" s="84"/>
      <c r="I580" s="84"/>
      <c r="J580" s="84"/>
      <c r="K580" s="84"/>
      <c r="L580" s="84"/>
      <c r="M580" s="84"/>
      <c r="N580" s="84"/>
      <c r="O580" s="84"/>
      <c r="P580" s="84"/>
      <c r="Q580" s="84"/>
      <c r="R580" s="84"/>
      <c r="S580" s="84"/>
      <c r="T580" s="84"/>
      <c r="U580" s="84"/>
      <c r="V580" s="84"/>
      <c r="W580" s="84"/>
      <c r="X580" s="84"/>
      <c r="Y580" s="84"/>
      <c r="Z580" s="84"/>
      <c r="AA580" s="771"/>
      <c r="AB580" s="84"/>
      <c r="AC580" s="84"/>
      <c r="AD580" s="84"/>
      <c r="AE580" s="84"/>
      <c r="AF580" s="84"/>
      <c r="AG580" s="84"/>
      <c r="AH580" s="84"/>
      <c r="AI580" s="84"/>
      <c r="AJ580" s="84"/>
      <c r="AK580" s="84"/>
      <c r="AL580" s="84"/>
      <c r="AM580" s="771"/>
      <c r="AN580" s="84"/>
      <c r="AO580" s="84"/>
      <c r="AP580" s="84"/>
      <c r="AQ580" s="84"/>
      <c r="AR580" s="84"/>
      <c r="AS580" s="84"/>
      <c r="AT580" s="84"/>
      <c r="AU580" s="84"/>
      <c r="AV580" s="84"/>
      <c r="AW580" s="84"/>
      <c r="AX580" s="84"/>
      <c r="AY580" s="771"/>
      <c r="AZ580" s="84"/>
      <c r="BA580" s="84"/>
      <c r="BB580" s="84"/>
      <c r="BC580" s="84"/>
      <c r="BD580" s="84"/>
      <c r="BE580" s="84"/>
      <c r="BF580" s="84"/>
      <c r="BG580" s="84"/>
      <c r="BH580" s="84"/>
      <c r="BI580" s="84"/>
      <c r="BJ580" s="84"/>
      <c r="BK580" s="771"/>
      <c r="BL580" s="84"/>
      <c r="BM580" s="84"/>
      <c r="BN580" s="84"/>
      <c r="BO580" s="84"/>
      <c r="BP580" s="84"/>
      <c r="BQ580" s="84"/>
      <c r="BR580" s="84"/>
      <c r="BS580" s="84"/>
      <c r="BT580" s="84"/>
      <c r="BU580" s="84"/>
      <c r="BV580" s="84"/>
      <c r="BW580" s="771"/>
      <c r="BX580" s="84"/>
      <c r="BY580" s="84"/>
      <c r="BZ580" s="84"/>
      <c r="CA580" s="84"/>
      <c r="CB580" s="84"/>
      <c r="CC580" s="84"/>
      <c r="CD580" s="84"/>
      <c r="CE580" s="84"/>
      <c r="CF580" s="84"/>
      <c r="CG580" s="84"/>
      <c r="CH580" s="84"/>
      <c r="CI580" s="771"/>
      <c r="CJ580" s="791"/>
      <c r="CK580" s="791"/>
      <c r="CL580" s="791"/>
      <c r="CM580" s="791"/>
      <c r="CN580" s="791"/>
      <c r="CO580" s="791"/>
      <c r="CP580" s="791"/>
      <c r="CQ580" s="791"/>
      <c r="CR580" s="791"/>
      <c r="CS580" s="791"/>
      <c r="CT580" s="791"/>
      <c r="CU580" s="793"/>
      <c r="CV580" s="791"/>
      <c r="CW580" s="791"/>
      <c r="CX580" s="791"/>
      <c r="CY580" s="791"/>
      <c r="CZ580" s="791"/>
      <c r="DA580" s="791"/>
      <c r="DB580" s="791"/>
      <c r="DC580" s="791"/>
      <c r="DD580" s="791"/>
      <c r="DE580" s="791"/>
      <c r="DF580" s="791"/>
      <c r="DG580" s="793"/>
    </row>
    <row r="581" spans="1:111" ht="16">
      <c r="A581" s="209"/>
      <c r="B581" s="331"/>
      <c r="C581" s="1115"/>
      <c r="D581" s="84"/>
      <c r="E581" s="84"/>
      <c r="F581" s="84"/>
      <c r="G581" s="84"/>
      <c r="H581" s="84"/>
      <c r="I581" s="84"/>
      <c r="J581" s="84"/>
      <c r="K581" s="84"/>
      <c r="L581" s="84"/>
      <c r="M581" s="84"/>
      <c r="N581" s="84"/>
      <c r="O581" s="84"/>
      <c r="P581" s="84"/>
      <c r="Q581" s="84"/>
      <c r="R581" s="84"/>
      <c r="S581" s="84"/>
      <c r="T581" s="84"/>
      <c r="U581" s="84"/>
      <c r="V581" s="84"/>
      <c r="W581" s="84"/>
      <c r="X581" s="84"/>
      <c r="Y581" s="84"/>
      <c r="Z581" s="84"/>
      <c r="AA581" s="771"/>
      <c r="AB581" s="84"/>
      <c r="AC581" s="84"/>
      <c r="AD581" s="84"/>
      <c r="AE581" s="84"/>
      <c r="AF581" s="84"/>
      <c r="AG581" s="84"/>
      <c r="AH581" s="84"/>
      <c r="AI581" s="84"/>
      <c r="AJ581" s="84"/>
      <c r="AK581" s="84"/>
      <c r="AL581" s="84"/>
      <c r="AM581" s="771"/>
      <c r="AN581" s="84"/>
      <c r="AO581" s="84"/>
      <c r="AP581" s="84"/>
      <c r="AQ581" s="84"/>
      <c r="AR581" s="84"/>
      <c r="AS581" s="84"/>
      <c r="AT581" s="84"/>
      <c r="AU581" s="84"/>
      <c r="AV581" s="84"/>
      <c r="AW581" s="84"/>
      <c r="AX581" s="84"/>
      <c r="AY581" s="771"/>
      <c r="AZ581" s="84"/>
      <c r="BA581" s="84"/>
      <c r="BB581" s="84"/>
      <c r="BC581" s="84"/>
      <c r="BD581" s="84"/>
      <c r="BE581" s="84"/>
      <c r="BF581" s="84"/>
      <c r="BG581" s="84"/>
      <c r="BH581" s="84"/>
      <c r="BI581" s="84"/>
      <c r="BJ581" s="84"/>
      <c r="BK581" s="771"/>
      <c r="BL581" s="84"/>
      <c r="BM581" s="84"/>
      <c r="BN581" s="84"/>
      <c r="BO581" s="84"/>
      <c r="BP581" s="84"/>
      <c r="BQ581" s="84"/>
      <c r="BR581" s="84"/>
      <c r="BS581" s="84"/>
      <c r="BT581" s="84"/>
      <c r="BU581" s="84"/>
      <c r="BV581" s="84"/>
      <c r="BW581" s="771"/>
      <c r="BX581" s="84"/>
      <c r="BY581" s="84"/>
      <c r="BZ581" s="84"/>
      <c r="CA581" s="84"/>
      <c r="CB581" s="84"/>
      <c r="CC581" s="84"/>
      <c r="CD581" s="84"/>
      <c r="CE581" s="84"/>
      <c r="CF581" s="84"/>
      <c r="CG581" s="84"/>
      <c r="CH581" s="84"/>
      <c r="CI581" s="771"/>
      <c r="CJ581" s="791"/>
      <c r="CK581" s="791"/>
      <c r="CL581" s="791"/>
      <c r="CM581" s="791"/>
      <c r="CN581" s="791"/>
      <c r="CO581" s="791"/>
      <c r="CP581" s="791"/>
      <c r="CQ581" s="791"/>
      <c r="CR581" s="791"/>
      <c r="CS581" s="791"/>
      <c r="CT581" s="791"/>
      <c r="CU581" s="793"/>
      <c r="CV581" s="791"/>
      <c r="CW581" s="791"/>
      <c r="CX581" s="791"/>
      <c r="CY581" s="791"/>
      <c r="CZ581" s="791"/>
      <c r="DA581" s="791"/>
      <c r="DB581" s="791"/>
      <c r="DC581" s="791"/>
      <c r="DD581" s="791"/>
      <c r="DE581" s="791"/>
      <c r="DF581" s="791"/>
      <c r="DG581" s="793"/>
    </row>
    <row r="582" spans="1:111" ht="16">
      <c r="A582" s="209"/>
      <c r="B582" s="331"/>
      <c r="C582" s="1115"/>
      <c r="D582" s="84"/>
      <c r="E582" s="84"/>
      <c r="F582" s="84"/>
      <c r="G582" s="84"/>
      <c r="H582" s="84"/>
      <c r="I582" s="84"/>
      <c r="J582" s="84"/>
      <c r="K582" s="84"/>
      <c r="L582" s="84"/>
      <c r="M582" s="84"/>
      <c r="N582" s="84"/>
      <c r="O582" s="84"/>
      <c r="P582" s="84"/>
      <c r="Q582" s="84"/>
      <c r="R582" s="84"/>
      <c r="S582" s="84"/>
      <c r="T582" s="84"/>
      <c r="U582" s="84"/>
      <c r="V582" s="84"/>
      <c r="W582" s="84"/>
      <c r="X582" s="84"/>
      <c r="Y582" s="84"/>
      <c r="Z582" s="84"/>
      <c r="AA582" s="771"/>
      <c r="AB582" s="84"/>
      <c r="AC582" s="84"/>
      <c r="AD582" s="84"/>
      <c r="AE582" s="84"/>
      <c r="AF582" s="84"/>
      <c r="AG582" s="84"/>
      <c r="AH582" s="84"/>
      <c r="AI582" s="84"/>
      <c r="AJ582" s="84"/>
      <c r="AK582" s="84"/>
      <c r="AL582" s="84"/>
      <c r="AM582" s="771"/>
      <c r="AN582" s="84"/>
      <c r="AO582" s="84"/>
      <c r="AP582" s="84"/>
      <c r="AQ582" s="84"/>
      <c r="AR582" s="84"/>
      <c r="AS582" s="84"/>
      <c r="AT582" s="84"/>
      <c r="AU582" s="84"/>
      <c r="AV582" s="84"/>
      <c r="AW582" s="84"/>
      <c r="AX582" s="84"/>
      <c r="AY582" s="771"/>
      <c r="AZ582" s="84"/>
      <c r="BA582" s="84"/>
      <c r="BB582" s="84"/>
      <c r="BC582" s="84"/>
      <c r="BD582" s="84"/>
      <c r="BE582" s="84"/>
      <c r="BF582" s="84"/>
      <c r="BG582" s="84"/>
      <c r="BH582" s="84"/>
      <c r="BI582" s="84"/>
      <c r="BJ582" s="84"/>
      <c r="BK582" s="771"/>
      <c r="BL582" s="84"/>
      <c r="BM582" s="84"/>
      <c r="BN582" s="84"/>
      <c r="BO582" s="84"/>
      <c r="BP582" s="84"/>
      <c r="BQ582" s="84"/>
      <c r="BR582" s="84"/>
      <c r="BS582" s="84"/>
      <c r="BT582" s="84"/>
      <c r="BU582" s="84"/>
      <c r="BV582" s="84"/>
      <c r="BW582" s="771"/>
      <c r="BX582" s="84"/>
      <c r="BY582" s="84"/>
      <c r="BZ582" s="84"/>
      <c r="CA582" s="84"/>
      <c r="CB582" s="84"/>
      <c r="CC582" s="84"/>
      <c r="CD582" s="84"/>
      <c r="CE582" s="84"/>
      <c r="CF582" s="84"/>
      <c r="CG582" s="84"/>
      <c r="CH582" s="84"/>
      <c r="CI582" s="771"/>
      <c r="CJ582" s="791"/>
      <c r="CK582" s="791"/>
      <c r="CL582" s="791"/>
      <c r="CM582" s="791"/>
      <c r="CN582" s="791"/>
      <c r="CO582" s="791"/>
      <c r="CP582" s="791"/>
      <c r="CQ582" s="791"/>
      <c r="CR582" s="791"/>
      <c r="CS582" s="791"/>
      <c r="CT582" s="791"/>
      <c r="CU582" s="793"/>
      <c r="CV582" s="791"/>
      <c r="CW582" s="791"/>
      <c r="CX582" s="791"/>
      <c r="CY582" s="791"/>
      <c r="CZ582" s="791"/>
      <c r="DA582" s="791"/>
      <c r="DB582" s="791"/>
      <c r="DC582" s="791"/>
      <c r="DD582" s="791"/>
      <c r="DE582" s="791"/>
      <c r="DF582" s="791"/>
      <c r="DG582" s="793"/>
    </row>
    <row r="583" spans="1:111" ht="16">
      <c r="A583" s="209"/>
      <c r="B583" s="331"/>
      <c r="C583" s="1115"/>
      <c r="D583" s="84"/>
      <c r="E583" s="84"/>
      <c r="F583" s="84"/>
      <c r="G583" s="84"/>
      <c r="H583" s="84"/>
      <c r="I583" s="84"/>
      <c r="J583" s="84"/>
      <c r="K583" s="84"/>
      <c r="L583" s="84"/>
      <c r="M583" s="84"/>
      <c r="N583" s="84"/>
      <c r="O583" s="84"/>
      <c r="P583" s="84"/>
      <c r="Q583" s="84"/>
      <c r="R583" s="84"/>
      <c r="S583" s="84"/>
      <c r="T583" s="84"/>
      <c r="U583" s="84"/>
      <c r="V583" s="84"/>
      <c r="W583" s="84"/>
      <c r="X583" s="84"/>
      <c r="Y583" s="84"/>
      <c r="Z583" s="84"/>
      <c r="AA583" s="771"/>
      <c r="AB583" s="84"/>
      <c r="AC583" s="84"/>
      <c r="AD583" s="84"/>
      <c r="AE583" s="84"/>
      <c r="AF583" s="84"/>
      <c r="AG583" s="84"/>
      <c r="AH583" s="84"/>
      <c r="AI583" s="84"/>
      <c r="AJ583" s="84"/>
      <c r="AK583" s="84"/>
      <c r="AL583" s="84"/>
      <c r="AM583" s="771"/>
      <c r="AN583" s="84"/>
      <c r="AO583" s="84"/>
      <c r="AP583" s="84"/>
      <c r="AQ583" s="84"/>
      <c r="AR583" s="84"/>
      <c r="AS583" s="84"/>
      <c r="AT583" s="84"/>
      <c r="AU583" s="84"/>
      <c r="AV583" s="84"/>
      <c r="AW583" s="84"/>
      <c r="AX583" s="84"/>
      <c r="AY583" s="771"/>
      <c r="AZ583" s="84"/>
      <c r="BA583" s="84"/>
      <c r="BB583" s="84"/>
      <c r="BC583" s="84"/>
      <c r="BD583" s="84"/>
      <c r="BE583" s="84"/>
      <c r="BF583" s="84"/>
      <c r="BG583" s="84"/>
      <c r="BH583" s="84"/>
      <c r="BI583" s="84"/>
      <c r="BJ583" s="84"/>
      <c r="BK583" s="771"/>
      <c r="BL583" s="84"/>
      <c r="BM583" s="84"/>
      <c r="BN583" s="84"/>
      <c r="BO583" s="84"/>
      <c r="BP583" s="84"/>
      <c r="BQ583" s="84"/>
      <c r="BR583" s="84"/>
      <c r="BS583" s="84"/>
      <c r="BT583" s="84"/>
      <c r="BU583" s="84"/>
      <c r="BV583" s="84"/>
      <c r="BW583" s="771"/>
      <c r="BX583" s="84"/>
      <c r="BY583" s="84"/>
      <c r="BZ583" s="84"/>
      <c r="CA583" s="84"/>
      <c r="CB583" s="84"/>
      <c r="CC583" s="84"/>
      <c r="CD583" s="84"/>
      <c r="CE583" s="84"/>
      <c r="CF583" s="84"/>
      <c r="CG583" s="84"/>
      <c r="CH583" s="84"/>
      <c r="CI583" s="771"/>
      <c r="CJ583" s="791"/>
      <c r="CK583" s="791"/>
      <c r="CL583" s="791"/>
      <c r="CM583" s="791"/>
      <c r="CN583" s="791"/>
      <c r="CO583" s="791"/>
      <c r="CP583" s="791"/>
      <c r="CQ583" s="791"/>
      <c r="CR583" s="791"/>
      <c r="CS583" s="791"/>
      <c r="CT583" s="791"/>
      <c r="CU583" s="793"/>
      <c r="CV583" s="791"/>
      <c r="CW583" s="791"/>
      <c r="CX583" s="791"/>
      <c r="CY583" s="791"/>
      <c r="CZ583" s="791"/>
      <c r="DA583" s="791"/>
      <c r="DB583" s="791"/>
      <c r="DC583" s="791"/>
      <c r="DD583" s="791"/>
      <c r="DE583" s="791"/>
      <c r="DF583" s="791"/>
      <c r="DG583" s="793"/>
    </row>
    <row r="584" spans="1:111" ht="16">
      <c r="A584" s="209"/>
      <c r="B584" s="331"/>
      <c r="C584" s="1115"/>
      <c r="D584" s="84"/>
      <c r="E584" s="84"/>
      <c r="F584" s="84"/>
      <c r="G584" s="84"/>
      <c r="H584" s="84"/>
      <c r="I584" s="84"/>
      <c r="J584" s="84"/>
      <c r="K584" s="84"/>
      <c r="L584" s="84"/>
      <c r="M584" s="84"/>
      <c r="N584" s="84"/>
      <c r="O584" s="84"/>
      <c r="P584" s="84"/>
      <c r="Q584" s="84"/>
      <c r="R584" s="84"/>
      <c r="S584" s="84"/>
      <c r="T584" s="84"/>
      <c r="U584" s="84"/>
      <c r="V584" s="84"/>
      <c r="W584" s="84"/>
      <c r="X584" s="84"/>
      <c r="Y584" s="84"/>
      <c r="Z584" s="84"/>
      <c r="AA584" s="771"/>
      <c r="AB584" s="84"/>
      <c r="AC584" s="84"/>
      <c r="AD584" s="84"/>
      <c r="AE584" s="84"/>
      <c r="AF584" s="84"/>
      <c r="AG584" s="84"/>
      <c r="AH584" s="84"/>
      <c r="AI584" s="84"/>
      <c r="AJ584" s="84"/>
      <c r="AK584" s="84"/>
      <c r="AL584" s="84"/>
      <c r="AM584" s="771"/>
      <c r="AN584" s="84"/>
      <c r="AO584" s="84"/>
      <c r="AP584" s="84"/>
      <c r="AQ584" s="84"/>
      <c r="AR584" s="84"/>
      <c r="AS584" s="84"/>
      <c r="AT584" s="84"/>
      <c r="AU584" s="84"/>
      <c r="AV584" s="84"/>
      <c r="AW584" s="84"/>
      <c r="AX584" s="84"/>
      <c r="AY584" s="771"/>
      <c r="AZ584" s="84"/>
      <c r="BA584" s="84"/>
      <c r="BB584" s="84"/>
      <c r="BC584" s="84"/>
      <c r="BD584" s="84"/>
      <c r="BE584" s="84"/>
      <c r="BF584" s="84"/>
      <c r="BG584" s="84"/>
      <c r="BH584" s="84"/>
      <c r="BI584" s="84"/>
      <c r="BJ584" s="84"/>
      <c r="BK584" s="771"/>
      <c r="BL584" s="84"/>
      <c r="BM584" s="84"/>
      <c r="BN584" s="84"/>
      <c r="BO584" s="84"/>
      <c r="BP584" s="84"/>
      <c r="BQ584" s="84"/>
      <c r="BR584" s="84"/>
      <c r="BS584" s="84"/>
      <c r="BT584" s="84"/>
      <c r="BU584" s="84"/>
      <c r="BV584" s="84"/>
      <c r="BW584" s="771"/>
      <c r="BX584" s="84"/>
      <c r="BY584" s="84"/>
      <c r="BZ584" s="84"/>
      <c r="CA584" s="84"/>
      <c r="CB584" s="84"/>
      <c r="CC584" s="84"/>
      <c r="CD584" s="84"/>
      <c r="CE584" s="84"/>
      <c r="CF584" s="84"/>
      <c r="CG584" s="84"/>
      <c r="CH584" s="84"/>
      <c r="CI584" s="771"/>
      <c r="CJ584" s="791"/>
      <c r="CK584" s="791"/>
      <c r="CL584" s="791"/>
      <c r="CM584" s="791"/>
      <c r="CN584" s="791"/>
      <c r="CO584" s="791"/>
      <c r="CP584" s="791"/>
      <c r="CQ584" s="791"/>
      <c r="CR584" s="791"/>
      <c r="CS584" s="791"/>
      <c r="CT584" s="791"/>
      <c r="CU584" s="793"/>
      <c r="CV584" s="791"/>
      <c r="CW584" s="791"/>
      <c r="CX584" s="791"/>
      <c r="CY584" s="791"/>
      <c r="CZ584" s="791"/>
      <c r="DA584" s="791"/>
      <c r="DB584" s="791"/>
      <c r="DC584" s="791"/>
      <c r="DD584" s="791"/>
      <c r="DE584" s="791"/>
      <c r="DF584" s="791"/>
      <c r="DG584" s="793"/>
    </row>
    <row r="585" spans="1:111" ht="16">
      <c r="A585" s="209"/>
      <c r="B585" s="331"/>
      <c r="C585" s="1115"/>
      <c r="D585" s="84"/>
      <c r="E585" s="84"/>
      <c r="F585" s="84"/>
      <c r="G585" s="84"/>
      <c r="H585" s="84"/>
      <c r="I585" s="84"/>
      <c r="J585" s="84"/>
      <c r="K585" s="84"/>
      <c r="L585" s="84"/>
      <c r="M585" s="84"/>
      <c r="N585" s="84"/>
      <c r="O585" s="84"/>
      <c r="P585" s="84"/>
      <c r="Q585" s="84"/>
      <c r="R585" s="84"/>
      <c r="S585" s="84"/>
      <c r="T585" s="84"/>
      <c r="U585" s="84"/>
      <c r="V585" s="84"/>
      <c r="W585" s="84"/>
      <c r="X585" s="84"/>
      <c r="Y585" s="84"/>
      <c r="Z585" s="84"/>
      <c r="AA585" s="771"/>
      <c r="AB585" s="84"/>
      <c r="AC585" s="84"/>
      <c r="AD585" s="84"/>
      <c r="AE585" s="84"/>
      <c r="AF585" s="84"/>
      <c r="AG585" s="84"/>
      <c r="AH585" s="84"/>
      <c r="AI585" s="84"/>
      <c r="AJ585" s="84"/>
      <c r="AK585" s="84"/>
      <c r="AL585" s="84"/>
      <c r="AM585" s="771"/>
      <c r="AN585" s="84"/>
      <c r="AO585" s="84"/>
      <c r="AP585" s="84"/>
      <c r="AQ585" s="84"/>
      <c r="AR585" s="84"/>
      <c r="AS585" s="84"/>
      <c r="AT585" s="84"/>
      <c r="AU585" s="84"/>
      <c r="AV585" s="84"/>
      <c r="AW585" s="84"/>
      <c r="AX585" s="84"/>
      <c r="AY585" s="771"/>
      <c r="AZ585" s="84"/>
      <c r="BA585" s="84"/>
      <c r="BB585" s="84"/>
      <c r="BC585" s="84"/>
      <c r="BD585" s="84"/>
      <c r="BE585" s="84"/>
      <c r="BF585" s="84"/>
      <c r="BG585" s="84"/>
      <c r="BH585" s="84"/>
      <c r="BI585" s="84"/>
      <c r="BJ585" s="84"/>
      <c r="BK585" s="771"/>
      <c r="BL585" s="84"/>
      <c r="BM585" s="84"/>
      <c r="BN585" s="84"/>
      <c r="BO585" s="84"/>
      <c r="BP585" s="84"/>
      <c r="BQ585" s="84"/>
      <c r="BR585" s="84"/>
      <c r="BS585" s="84"/>
      <c r="BT585" s="84"/>
      <c r="BU585" s="84"/>
      <c r="BV585" s="84"/>
      <c r="BW585" s="771"/>
      <c r="BX585" s="84"/>
      <c r="BY585" s="84"/>
      <c r="BZ585" s="84"/>
      <c r="CA585" s="84"/>
      <c r="CB585" s="84"/>
      <c r="CC585" s="84"/>
      <c r="CD585" s="84"/>
      <c r="CE585" s="84"/>
      <c r="CF585" s="84"/>
      <c r="CG585" s="84"/>
      <c r="CH585" s="84"/>
      <c r="CI585" s="771"/>
      <c r="CJ585" s="791"/>
      <c r="CK585" s="791"/>
      <c r="CL585" s="791"/>
      <c r="CM585" s="791"/>
      <c r="CN585" s="791"/>
      <c r="CO585" s="791"/>
      <c r="CP585" s="791"/>
      <c r="CQ585" s="791"/>
      <c r="CR585" s="791"/>
      <c r="CS585" s="791"/>
      <c r="CT585" s="791"/>
      <c r="CU585" s="793"/>
      <c r="CV585" s="791"/>
      <c r="CW585" s="791"/>
      <c r="CX585" s="791"/>
      <c r="CY585" s="791"/>
      <c r="CZ585" s="791"/>
      <c r="DA585" s="791"/>
      <c r="DB585" s="791"/>
      <c r="DC585" s="791"/>
      <c r="DD585" s="791"/>
      <c r="DE585" s="791"/>
      <c r="DF585" s="791"/>
      <c r="DG585" s="793"/>
    </row>
    <row r="586" spans="1:111" ht="16">
      <c r="A586" s="209"/>
      <c r="B586" s="331"/>
      <c r="C586" s="1115"/>
      <c r="D586" s="84"/>
      <c r="E586" s="84"/>
      <c r="F586" s="84"/>
      <c r="G586" s="84"/>
      <c r="H586" s="84"/>
      <c r="I586" s="84"/>
      <c r="J586" s="84"/>
      <c r="K586" s="84"/>
      <c r="L586" s="84"/>
      <c r="M586" s="84"/>
      <c r="N586" s="84"/>
      <c r="O586" s="84"/>
      <c r="P586" s="84"/>
      <c r="Q586" s="84"/>
      <c r="R586" s="84"/>
      <c r="S586" s="84"/>
      <c r="T586" s="84"/>
      <c r="U586" s="84"/>
      <c r="V586" s="84"/>
      <c r="W586" s="84"/>
      <c r="X586" s="84"/>
      <c r="Y586" s="84"/>
      <c r="Z586" s="84"/>
      <c r="AA586" s="771"/>
      <c r="AB586" s="84"/>
      <c r="AC586" s="84"/>
      <c r="AD586" s="84"/>
      <c r="AE586" s="84"/>
      <c r="AF586" s="84"/>
      <c r="AG586" s="84"/>
      <c r="AH586" s="84"/>
      <c r="AI586" s="84"/>
      <c r="AJ586" s="84"/>
      <c r="AK586" s="84"/>
      <c r="AL586" s="84"/>
      <c r="AM586" s="771"/>
      <c r="AN586" s="84"/>
      <c r="AO586" s="84"/>
      <c r="AP586" s="84"/>
      <c r="AQ586" s="84"/>
      <c r="AR586" s="84"/>
      <c r="AS586" s="84"/>
      <c r="AT586" s="84"/>
      <c r="AU586" s="84"/>
      <c r="AV586" s="84"/>
      <c r="AW586" s="84"/>
      <c r="AX586" s="84"/>
      <c r="AY586" s="771"/>
      <c r="AZ586" s="84"/>
      <c r="BA586" s="84"/>
      <c r="BB586" s="84"/>
      <c r="BC586" s="84"/>
      <c r="BD586" s="84"/>
      <c r="BE586" s="84"/>
      <c r="BF586" s="84"/>
      <c r="BG586" s="84"/>
      <c r="BH586" s="84"/>
      <c r="BI586" s="84"/>
      <c r="BJ586" s="84"/>
      <c r="BK586" s="771"/>
      <c r="BL586" s="84"/>
      <c r="BM586" s="84"/>
      <c r="BN586" s="84"/>
      <c r="BO586" s="84"/>
      <c r="BP586" s="84"/>
      <c r="BQ586" s="84"/>
      <c r="BR586" s="84"/>
      <c r="BS586" s="84"/>
      <c r="BT586" s="84"/>
      <c r="BU586" s="84"/>
      <c r="BV586" s="84"/>
      <c r="BW586" s="771"/>
      <c r="BX586" s="84"/>
      <c r="BY586" s="84"/>
      <c r="BZ586" s="84"/>
      <c r="CA586" s="84"/>
      <c r="CB586" s="84"/>
      <c r="CC586" s="84"/>
      <c r="CD586" s="84"/>
      <c r="CE586" s="84"/>
      <c r="CF586" s="84"/>
      <c r="CG586" s="84"/>
      <c r="CH586" s="84"/>
      <c r="CI586" s="771"/>
      <c r="CJ586" s="791"/>
      <c r="CK586" s="791"/>
      <c r="CL586" s="791"/>
      <c r="CM586" s="791"/>
      <c r="CN586" s="791"/>
      <c r="CO586" s="791"/>
      <c r="CP586" s="791"/>
      <c r="CQ586" s="791"/>
      <c r="CR586" s="791"/>
      <c r="CS586" s="791"/>
      <c r="CT586" s="791"/>
      <c r="CU586" s="793"/>
      <c r="CV586" s="791"/>
      <c r="CW586" s="791"/>
      <c r="CX586" s="791"/>
      <c r="CY586" s="791"/>
      <c r="CZ586" s="791"/>
      <c r="DA586" s="791"/>
      <c r="DB586" s="791"/>
      <c r="DC586" s="791"/>
      <c r="DD586" s="791"/>
      <c r="DE586" s="791"/>
      <c r="DF586" s="791"/>
      <c r="DG586" s="793"/>
    </row>
    <row r="587" spans="1:111" ht="16">
      <c r="A587" s="209"/>
      <c r="B587" s="331"/>
      <c r="C587" s="1115"/>
      <c r="D587" s="84"/>
      <c r="E587" s="84"/>
      <c r="F587" s="84"/>
      <c r="G587" s="84"/>
      <c r="H587" s="84"/>
      <c r="I587" s="84"/>
      <c r="J587" s="84"/>
      <c r="K587" s="84"/>
      <c r="L587" s="84"/>
      <c r="M587" s="84"/>
      <c r="N587" s="84"/>
      <c r="O587" s="84"/>
      <c r="P587" s="84"/>
      <c r="Q587" s="84"/>
      <c r="R587" s="84"/>
      <c r="S587" s="84"/>
      <c r="T587" s="84"/>
      <c r="U587" s="84"/>
      <c r="V587" s="84"/>
      <c r="W587" s="84"/>
      <c r="X587" s="84"/>
      <c r="Y587" s="84"/>
      <c r="Z587" s="84"/>
      <c r="AA587" s="771"/>
      <c r="AB587" s="84"/>
      <c r="AC587" s="84"/>
      <c r="AD587" s="84"/>
      <c r="AE587" s="84"/>
      <c r="AF587" s="84"/>
      <c r="AG587" s="84"/>
      <c r="AH587" s="84"/>
      <c r="AI587" s="84"/>
      <c r="AJ587" s="84"/>
      <c r="AK587" s="84"/>
      <c r="AL587" s="84"/>
      <c r="AM587" s="771"/>
      <c r="AN587" s="84"/>
      <c r="AO587" s="84"/>
      <c r="AP587" s="84"/>
      <c r="AQ587" s="84"/>
      <c r="AR587" s="84"/>
      <c r="AS587" s="84"/>
      <c r="AT587" s="84"/>
      <c r="AU587" s="84"/>
      <c r="AV587" s="84"/>
      <c r="AW587" s="84"/>
      <c r="AX587" s="84"/>
      <c r="AY587" s="771"/>
      <c r="AZ587" s="84"/>
      <c r="BA587" s="84"/>
      <c r="BB587" s="84"/>
      <c r="BC587" s="84"/>
      <c r="BD587" s="84"/>
      <c r="BE587" s="84"/>
      <c r="BF587" s="84"/>
      <c r="BG587" s="84"/>
      <c r="BH587" s="84"/>
      <c r="BI587" s="84"/>
      <c r="BJ587" s="84"/>
      <c r="BK587" s="771"/>
      <c r="BL587" s="84"/>
      <c r="BM587" s="84"/>
      <c r="BN587" s="84"/>
      <c r="BO587" s="84"/>
      <c r="BP587" s="84"/>
      <c r="BQ587" s="84"/>
      <c r="BR587" s="84"/>
      <c r="BS587" s="84"/>
      <c r="BT587" s="84"/>
      <c r="BU587" s="84"/>
      <c r="BV587" s="84"/>
      <c r="BW587" s="771"/>
      <c r="BX587" s="84"/>
      <c r="BY587" s="84"/>
      <c r="BZ587" s="84"/>
      <c r="CA587" s="84"/>
      <c r="CB587" s="84"/>
      <c r="CC587" s="84"/>
      <c r="CD587" s="84"/>
      <c r="CE587" s="84"/>
      <c r="CF587" s="84"/>
      <c r="CG587" s="84"/>
      <c r="CH587" s="84"/>
      <c r="CI587" s="771"/>
      <c r="CJ587" s="791"/>
      <c r="CK587" s="791"/>
      <c r="CL587" s="791"/>
      <c r="CM587" s="791"/>
      <c r="CN587" s="791"/>
      <c r="CO587" s="791"/>
      <c r="CP587" s="791"/>
      <c r="CQ587" s="791"/>
      <c r="CR587" s="791"/>
      <c r="CS587" s="791"/>
      <c r="CT587" s="791"/>
      <c r="CU587" s="793"/>
      <c r="CV587" s="791"/>
      <c r="CW587" s="791"/>
      <c r="CX587" s="791"/>
      <c r="CY587" s="791"/>
      <c r="CZ587" s="791"/>
      <c r="DA587" s="791"/>
      <c r="DB587" s="791"/>
      <c r="DC587" s="791"/>
      <c r="DD587" s="791"/>
      <c r="DE587" s="791"/>
      <c r="DF587" s="791"/>
      <c r="DG587" s="793"/>
    </row>
    <row r="588" spans="1:111" ht="16">
      <c r="A588" s="209"/>
      <c r="B588" s="331"/>
      <c r="C588" s="1115"/>
      <c r="D588" s="84"/>
      <c r="E588" s="84"/>
      <c r="F588" s="84"/>
      <c r="G588" s="84"/>
      <c r="H588" s="84"/>
      <c r="I588" s="84"/>
      <c r="J588" s="84"/>
      <c r="K588" s="84"/>
      <c r="L588" s="84"/>
      <c r="M588" s="84"/>
      <c r="N588" s="84"/>
      <c r="O588" s="84"/>
      <c r="P588" s="84"/>
      <c r="Q588" s="84"/>
      <c r="R588" s="84"/>
      <c r="S588" s="84"/>
      <c r="T588" s="84"/>
      <c r="U588" s="84"/>
      <c r="V588" s="84"/>
      <c r="W588" s="84"/>
      <c r="X588" s="84"/>
      <c r="Y588" s="84"/>
      <c r="Z588" s="84"/>
      <c r="AA588" s="771"/>
      <c r="AB588" s="84"/>
      <c r="AC588" s="84"/>
      <c r="AD588" s="84"/>
      <c r="AE588" s="84"/>
      <c r="AF588" s="84"/>
      <c r="AG588" s="84"/>
      <c r="AH588" s="84"/>
      <c r="AI588" s="84"/>
      <c r="AJ588" s="84"/>
      <c r="AK588" s="84"/>
      <c r="AL588" s="84"/>
      <c r="AM588" s="771"/>
      <c r="AN588" s="84"/>
      <c r="AO588" s="84"/>
      <c r="AP588" s="84"/>
      <c r="AQ588" s="84"/>
      <c r="AR588" s="84"/>
      <c r="AS588" s="84"/>
      <c r="AT588" s="84"/>
      <c r="AU588" s="84"/>
      <c r="AV588" s="84"/>
      <c r="AW588" s="84"/>
      <c r="AX588" s="84"/>
      <c r="AY588" s="771"/>
      <c r="AZ588" s="84"/>
      <c r="BA588" s="84"/>
      <c r="BB588" s="84"/>
      <c r="BC588" s="84"/>
      <c r="BD588" s="84"/>
      <c r="BE588" s="84"/>
      <c r="BF588" s="84"/>
      <c r="BG588" s="84"/>
      <c r="BH588" s="84"/>
      <c r="BI588" s="84"/>
      <c r="BJ588" s="84"/>
      <c r="BK588" s="771"/>
      <c r="BL588" s="84"/>
      <c r="BM588" s="84"/>
      <c r="BN588" s="84"/>
      <c r="BO588" s="84"/>
      <c r="BP588" s="84"/>
      <c r="BQ588" s="84"/>
      <c r="BR588" s="84"/>
      <c r="BS588" s="84"/>
      <c r="BT588" s="84"/>
      <c r="BU588" s="84"/>
      <c r="BV588" s="84"/>
      <c r="BW588" s="771"/>
      <c r="BX588" s="84"/>
      <c r="BY588" s="84"/>
      <c r="BZ588" s="84"/>
      <c r="CA588" s="84"/>
      <c r="CB588" s="84"/>
      <c r="CC588" s="84"/>
      <c r="CD588" s="84"/>
      <c r="CE588" s="84"/>
      <c r="CF588" s="84"/>
      <c r="CG588" s="84"/>
      <c r="CH588" s="84"/>
      <c r="CI588" s="771"/>
      <c r="CJ588" s="791"/>
      <c r="CK588" s="791"/>
      <c r="CL588" s="791"/>
      <c r="CM588" s="791"/>
      <c r="CN588" s="791"/>
      <c r="CO588" s="791"/>
      <c r="CP588" s="791"/>
      <c r="CQ588" s="791"/>
      <c r="CR588" s="791"/>
      <c r="CS588" s="791"/>
      <c r="CT588" s="791"/>
      <c r="CU588" s="793"/>
      <c r="CV588" s="791"/>
      <c r="CW588" s="791"/>
      <c r="CX588" s="791"/>
      <c r="CY588" s="791"/>
      <c r="CZ588" s="791"/>
      <c r="DA588" s="791"/>
      <c r="DB588" s="791"/>
      <c r="DC588" s="791"/>
      <c r="DD588" s="791"/>
      <c r="DE588" s="791"/>
      <c r="DF588" s="791"/>
      <c r="DG588" s="793"/>
    </row>
    <row r="589" spans="1:111" ht="16">
      <c r="A589" s="209"/>
      <c r="B589" s="331"/>
      <c r="C589" s="1115"/>
      <c r="D589" s="84"/>
      <c r="E589" s="84"/>
      <c r="F589" s="84"/>
      <c r="G589" s="84"/>
      <c r="H589" s="84"/>
      <c r="I589" s="84"/>
      <c r="J589" s="84"/>
      <c r="K589" s="84"/>
      <c r="L589" s="84"/>
      <c r="M589" s="84"/>
      <c r="N589" s="84"/>
      <c r="O589" s="84"/>
      <c r="P589" s="84"/>
      <c r="Q589" s="84"/>
      <c r="R589" s="84"/>
      <c r="S589" s="84"/>
      <c r="T589" s="84"/>
      <c r="U589" s="84"/>
      <c r="V589" s="84"/>
      <c r="W589" s="84"/>
      <c r="X589" s="84"/>
      <c r="Y589" s="84"/>
      <c r="Z589" s="84"/>
      <c r="AA589" s="771"/>
      <c r="AB589" s="84"/>
      <c r="AC589" s="84"/>
      <c r="AD589" s="84"/>
      <c r="AE589" s="84"/>
      <c r="AF589" s="84"/>
      <c r="AG589" s="84"/>
      <c r="AH589" s="84"/>
      <c r="AI589" s="84"/>
      <c r="AJ589" s="84"/>
      <c r="AK589" s="84"/>
      <c r="AL589" s="84"/>
      <c r="AM589" s="771"/>
      <c r="AN589" s="84"/>
      <c r="AO589" s="84"/>
      <c r="AP589" s="84"/>
      <c r="AQ589" s="84"/>
      <c r="AR589" s="84"/>
      <c r="AS589" s="84"/>
      <c r="AT589" s="84"/>
      <c r="AU589" s="84"/>
      <c r="AV589" s="84"/>
      <c r="AW589" s="84"/>
      <c r="AX589" s="84"/>
      <c r="AY589" s="771"/>
      <c r="AZ589" s="84"/>
      <c r="BA589" s="84"/>
      <c r="BB589" s="84"/>
      <c r="BC589" s="84"/>
      <c r="BD589" s="84"/>
      <c r="BE589" s="84"/>
      <c r="BF589" s="84"/>
      <c r="BG589" s="84"/>
      <c r="BH589" s="84"/>
      <c r="BI589" s="84"/>
      <c r="BJ589" s="84"/>
      <c r="BK589" s="771"/>
      <c r="BL589" s="84"/>
      <c r="BM589" s="84"/>
      <c r="BN589" s="84"/>
      <c r="BO589" s="84"/>
      <c r="BP589" s="84"/>
      <c r="BQ589" s="84"/>
      <c r="BR589" s="84"/>
      <c r="BS589" s="84"/>
      <c r="BT589" s="84"/>
      <c r="BU589" s="84"/>
      <c r="BV589" s="84"/>
      <c r="BW589" s="771"/>
      <c r="BX589" s="84"/>
      <c r="BY589" s="84"/>
      <c r="BZ589" s="84"/>
      <c r="CA589" s="84"/>
      <c r="CB589" s="84"/>
      <c r="CC589" s="84"/>
      <c r="CD589" s="84"/>
      <c r="CE589" s="84"/>
      <c r="CF589" s="84"/>
      <c r="CG589" s="84"/>
      <c r="CH589" s="84"/>
      <c r="CI589" s="771"/>
      <c r="CJ589" s="791"/>
      <c r="CK589" s="791"/>
      <c r="CL589" s="791"/>
      <c r="CM589" s="791"/>
      <c r="CN589" s="791"/>
      <c r="CO589" s="791"/>
      <c r="CP589" s="791"/>
      <c r="CQ589" s="791"/>
      <c r="CR589" s="791"/>
      <c r="CS589" s="791"/>
      <c r="CT589" s="791"/>
      <c r="CU589" s="793"/>
      <c r="CV589" s="791"/>
      <c r="CW589" s="791"/>
      <c r="CX589" s="791"/>
      <c r="CY589" s="791"/>
      <c r="CZ589" s="791"/>
      <c r="DA589" s="791"/>
      <c r="DB589" s="791"/>
      <c r="DC589" s="791"/>
      <c r="DD589" s="791"/>
      <c r="DE589" s="791"/>
      <c r="DF589" s="791"/>
      <c r="DG589" s="793"/>
    </row>
    <row r="590" spans="1:111" ht="16">
      <c r="A590" s="209"/>
      <c r="B590" s="331"/>
      <c r="C590" s="1115"/>
      <c r="D590" s="84"/>
      <c r="E590" s="84"/>
      <c r="F590" s="84"/>
      <c r="G590" s="84"/>
      <c r="H590" s="84"/>
      <c r="I590" s="84"/>
      <c r="J590" s="84"/>
      <c r="K590" s="84"/>
      <c r="L590" s="84"/>
      <c r="M590" s="84"/>
      <c r="N590" s="84"/>
      <c r="O590" s="84"/>
      <c r="P590" s="84"/>
      <c r="Q590" s="84"/>
      <c r="R590" s="84"/>
      <c r="S590" s="84"/>
      <c r="T590" s="84"/>
      <c r="U590" s="84"/>
      <c r="V590" s="84"/>
      <c r="W590" s="84"/>
      <c r="X590" s="84"/>
      <c r="Y590" s="84"/>
      <c r="Z590" s="84"/>
      <c r="AA590" s="771"/>
      <c r="AB590" s="84"/>
      <c r="AC590" s="84"/>
      <c r="AD590" s="84"/>
      <c r="AE590" s="84"/>
      <c r="AF590" s="84"/>
      <c r="AG590" s="84"/>
      <c r="AH590" s="84"/>
      <c r="AI590" s="84"/>
      <c r="AJ590" s="84"/>
      <c r="AK590" s="84"/>
      <c r="AL590" s="84"/>
      <c r="AM590" s="771"/>
      <c r="AN590" s="84"/>
      <c r="AO590" s="84"/>
      <c r="AP590" s="84"/>
      <c r="AQ590" s="84"/>
      <c r="AR590" s="84"/>
      <c r="AS590" s="84"/>
      <c r="AT590" s="84"/>
      <c r="AU590" s="84"/>
      <c r="AV590" s="84"/>
      <c r="AW590" s="84"/>
      <c r="AX590" s="84"/>
      <c r="AY590" s="771"/>
      <c r="AZ590" s="84"/>
      <c r="BA590" s="84"/>
      <c r="BB590" s="84"/>
      <c r="BC590" s="84"/>
      <c r="BD590" s="84"/>
      <c r="BE590" s="84"/>
      <c r="BF590" s="84"/>
      <c r="BG590" s="84"/>
      <c r="BH590" s="84"/>
      <c r="BI590" s="84"/>
      <c r="BJ590" s="84"/>
      <c r="BK590" s="771"/>
      <c r="BL590" s="84"/>
      <c r="BM590" s="84"/>
      <c r="BN590" s="84"/>
      <c r="BO590" s="84"/>
      <c r="BP590" s="84"/>
      <c r="BQ590" s="84"/>
      <c r="BR590" s="84"/>
      <c r="BS590" s="84"/>
      <c r="BT590" s="84"/>
      <c r="BU590" s="84"/>
      <c r="BV590" s="84"/>
      <c r="BW590" s="771"/>
      <c r="BX590" s="84"/>
      <c r="BY590" s="84"/>
      <c r="BZ590" s="84"/>
      <c r="CA590" s="84"/>
      <c r="CB590" s="84"/>
      <c r="CC590" s="84"/>
      <c r="CD590" s="84"/>
      <c r="CE590" s="84"/>
      <c r="CF590" s="84"/>
      <c r="CG590" s="84"/>
      <c r="CH590" s="84"/>
      <c r="CI590" s="771"/>
      <c r="CJ590" s="791"/>
      <c r="CK590" s="791"/>
      <c r="CL590" s="791"/>
      <c r="CM590" s="791"/>
      <c r="CN590" s="791"/>
      <c r="CO590" s="791"/>
      <c r="CP590" s="791"/>
      <c r="CQ590" s="791"/>
      <c r="CR590" s="791"/>
      <c r="CS590" s="791"/>
      <c r="CT590" s="791"/>
      <c r="CU590" s="793"/>
      <c r="CV590" s="791"/>
      <c r="CW590" s="791"/>
      <c r="CX590" s="791"/>
      <c r="CY590" s="791"/>
      <c r="CZ590" s="791"/>
      <c r="DA590" s="791"/>
      <c r="DB590" s="791"/>
      <c r="DC590" s="791"/>
      <c r="DD590" s="791"/>
      <c r="DE590" s="791"/>
      <c r="DF590" s="791"/>
      <c r="DG590" s="793"/>
    </row>
    <row r="591" spans="1:111" ht="16">
      <c r="A591" s="209"/>
      <c r="B591" s="331"/>
      <c r="C591" s="1115"/>
      <c r="D591" s="84"/>
      <c r="E591" s="84"/>
      <c r="F591" s="84"/>
      <c r="G591" s="84"/>
      <c r="H591" s="84"/>
      <c r="I591" s="84"/>
      <c r="J591" s="84"/>
      <c r="K591" s="84"/>
      <c r="L591" s="84"/>
      <c r="M591" s="84"/>
      <c r="N591" s="84"/>
      <c r="O591" s="84"/>
      <c r="P591" s="84"/>
      <c r="Q591" s="84"/>
      <c r="R591" s="84"/>
      <c r="S591" s="84"/>
      <c r="T591" s="84"/>
      <c r="U591" s="84"/>
      <c r="V591" s="84"/>
      <c r="W591" s="84"/>
      <c r="X591" s="84"/>
      <c r="Y591" s="84"/>
      <c r="Z591" s="84"/>
      <c r="AA591" s="771"/>
      <c r="AB591" s="84"/>
      <c r="AC591" s="84"/>
      <c r="AD591" s="84"/>
      <c r="AE591" s="84"/>
      <c r="AF591" s="84"/>
      <c r="AG591" s="84"/>
      <c r="AH591" s="84"/>
      <c r="AI591" s="84"/>
      <c r="AJ591" s="84"/>
      <c r="AK591" s="84"/>
      <c r="AL591" s="84"/>
      <c r="AM591" s="771"/>
      <c r="AN591" s="84"/>
      <c r="AO591" s="84"/>
      <c r="AP591" s="84"/>
      <c r="AQ591" s="84"/>
      <c r="AR591" s="84"/>
      <c r="AS591" s="84"/>
      <c r="AT591" s="84"/>
      <c r="AU591" s="84"/>
      <c r="AV591" s="84"/>
      <c r="AW591" s="84"/>
      <c r="AX591" s="84"/>
      <c r="AY591" s="771"/>
      <c r="AZ591" s="84"/>
      <c r="BA591" s="84"/>
      <c r="BB591" s="84"/>
      <c r="BC591" s="84"/>
      <c r="BD591" s="84"/>
      <c r="BE591" s="84"/>
      <c r="BF591" s="84"/>
      <c r="BG591" s="84"/>
      <c r="BH591" s="84"/>
      <c r="BI591" s="84"/>
      <c r="BJ591" s="84"/>
      <c r="BK591" s="771"/>
      <c r="BL591" s="84"/>
      <c r="BM591" s="84"/>
      <c r="BN591" s="84"/>
      <c r="BO591" s="84"/>
      <c r="BP591" s="84"/>
      <c r="BQ591" s="84"/>
      <c r="BR591" s="84"/>
      <c r="BS591" s="84"/>
      <c r="BT591" s="84"/>
      <c r="BU591" s="84"/>
      <c r="BV591" s="84"/>
      <c r="BW591" s="771"/>
      <c r="BX591" s="84"/>
      <c r="BY591" s="84"/>
      <c r="BZ591" s="84"/>
      <c r="CA591" s="84"/>
      <c r="CB591" s="84"/>
      <c r="CC591" s="84"/>
      <c r="CD591" s="84"/>
      <c r="CE591" s="84"/>
      <c r="CF591" s="84"/>
      <c r="CG591" s="84"/>
      <c r="CH591" s="84"/>
      <c r="CI591" s="771"/>
      <c r="CJ591" s="791"/>
      <c r="CK591" s="791"/>
      <c r="CL591" s="791"/>
      <c r="CM591" s="791"/>
      <c r="CN591" s="791"/>
      <c r="CO591" s="791"/>
      <c r="CP591" s="791"/>
      <c r="CQ591" s="791"/>
      <c r="CR591" s="791"/>
      <c r="CS591" s="791"/>
      <c r="CT591" s="791"/>
      <c r="CU591" s="793"/>
      <c r="CV591" s="791"/>
      <c r="CW591" s="791"/>
      <c r="CX591" s="791"/>
      <c r="CY591" s="791"/>
      <c r="CZ591" s="791"/>
      <c r="DA591" s="791"/>
      <c r="DB591" s="791"/>
      <c r="DC591" s="791"/>
      <c r="DD591" s="791"/>
      <c r="DE591" s="791"/>
      <c r="DF591" s="791"/>
      <c r="DG591" s="793"/>
    </row>
    <row r="592" spans="1:111" ht="16">
      <c r="A592" s="209"/>
      <c r="B592" s="331"/>
      <c r="C592" s="1115"/>
      <c r="D592" s="84"/>
      <c r="E592" s="84"/>
      <c r="F592" s="84"/>
      <c r="G592" s="84"/>
      <c r="H592" s="84"/>
      <c r="I592" s="84"/>
      <c r="J592" s="84"/>
      <c r="K592" s="84"/>
      <c r="L592" s="84"/>
      <c r="M592" s="84"/>
      <c r="N592" s="84"/>
      <c r="O592" s="84"/>
      <c r="P592" s="84"/>
      <c r="Q592" s="84"/>
      <c r="R592" s="84"/>
      <c r="S592" s="84"/>
      <c r="T592" s="84"/>
      <c r="U592" s="84"/>
      <c r="V592" s="84"/>
      <c r="W592" s="84"/>
      <c r="X592" s="84"/>
      <c r="Y592" s="84"/>
      <c r="Z592" s="84"/>
      <c r="AA592" s="771"/>
      <c r="AB592" s="84"/>
      <c r="AC592" s="84"/>
      <c r="AD592" s="84"/>
      <c r="AE592" s="84"/>
      <c r="AF592" s="84"/>
      <c r="AG592" s="84"/>
      <c r="AH592" s="84"/>
      <c r="AI592" s="84"/>
      <c r="AJ592" s="84"/>
      <c r="AK592" s="84"/>
      <c r="AL592" s="84"/>
      <c r="AM592" s="771"/>
      <c r="AN592" s="84"/>
      <c r="AO592" s="84"/>
      <c r="AP592" s="84"/>
      <c r="AQ592" s="84"/>
      <c r="AR592" s="84"/>
      <c r="AS592" s="84"/>
      <c r="AT592" s="84"/>
      <c r="AU592" s="84"/>
      <c r="AV592" s="84"/>
      <c r="AW592" s="84"/>
      <c r="AX592" s="84"/>
      <c r="AY592" s="771"/>
      <c r="AZ592" s="84"/>
      <c r="BA592" s="84"/>
      <c r="BB592" s="84"/>
      <c r="BC592" s="84"/>
      <c r="BD592" s="84"/>
      <c r="BE592" s="84"/>
      <c r="BF592" s="84"/>
      <c r="BG592" s="84"/>
      <c r="BH592" s="84"/>
      <c r="BI592" s="84"/>
      <c r="BJ592" s="84"/>
      <c r="BK592" s="771"/>
      <c r="BL592" s="84"/>
      <c r="BM592" s="84"/>
      <c r="BN592" s="84"/>
      <c r="BO592" s="84"/>
      <c r="BP592" s="84"/>
      <c r="BQ592" s="84"/>
      <c r="BR592" s="84"/>
      <c r="BS592" s="84"/>
      <c r="BT592" s="84"/>
      <c r="BU592" s="84"/>
      <c r="BV592" s="84"/>
      <c r="BW592" s="771"/>
      <c r="BX592" s="84"/>
      <c r="BY592" s="84"/>
      <c r="BZ592" s="84"/>
      <c r="CA592" s="84"/>
      <c r="CB592" s="84"/>
      <c r="CC592" s="84"/>
      <c r="CD592" s="84"/>
      <c r="CE592" s="84"/>
      <c r="CF592" s="84"/>
      <c r="CG592" s="84"/>
      <c r="CH592" s="84"/>
      <c r="CI592" s="771"/>
      <c r="CJ592" s="791"/>
      <c r="CK592" s="791"/>
      <c r="CL592" s="791"/>
      <c r="CM592" s="791"/>
      <c r="CN592" s="791"/>
      <c r="CO592" s="791"/>
      <c r="CP592" s="791"/>
      <c r="CQ592" s="791"/>
      <c r="CR592" s="791"/>
      <c r="CS592" s="791"/>
      <c r="CT592" s="791"/>
      <c r="CU592" s="793"/>
      <c r="CV592" s="791"/>
      <c r="CW592" s="791"/>
      <c r="CX592" s="791"/>
      <c r="CY592" s="791"/>
      <c r="CZ592" s="791"/>
      <c r="DA592" s="791"/>
      <c r="DB592" s="791"/>
      <c r="DC592" s="791"/>
      <c r="DD592" s="791"/>
      <c r="DE592" s="791"/>
      <c r="DF592" s="791"/>
      <c r="DG592" s="793"/>
    </row>
    <row r="593" spans="1:111" ht="16">
      <c r="A593" s="209"/>
      <c r="B593" s="331"/>
      <c r="C593" s="1115"/>
      <c r="D593" s="84"/>
      <c r="E593" s="84"/>
      <c r="F593" s="84"/>
      <c r="G593" s="84"/>
      <c r="H593" s="84"/>
      <c r="I593" s="84"/>
      <c r="J593" s="84"/>
      <c r="K593" s="84"/>
      <c r="L593" s="84"/>
      <c r="M593" s="84"/>
      <c r="N593" s="84"/>
      <c r="O593" s="84"/>
      <c r="P593" s="84"/>
      <c r="Q593" s="84"/>
      <c r="R593" s="84"/>
      <c r="S593" s="84"/>
      <c r="T593" s="84"/>
      <c r="U593" s="84"/>
      <c r="V593" s="84"/>
      <c r="W593" s="84"/>
      <c r="X593" s="84"/>
      <c r="Y593" s="84"/>
      <c r="Z593" s="84"/>
      <c r="AA593" s="771"/>
      <c r="AB593" s="84"/>
      <c r="AC593" s="84"/>
      <c r="AD593" s="84"/>
      <c r="AE593" s="84"/>
      <c r="AF593" s="84"/>
      <c r="AG593" s="84"/>
      <c r="AH593" s="84"/>
      <c r="AI593" s="84"/>
      <c r="AJ593" s="84"/>
      <c r="AK593" s="84"/>
      <c r="AL593" s="84"/>
      <c r="AM593" s="771"/>
      <c r="AN593" s="84"/>
      <c r="AO593" s="84"/>
      <c r="AP593" s="84"/>
      <c r="AQ593" s="84"/>
      <c r="AR593" s="84"/>
      <c r="AS593" s="84"/>
      <c r="AT593" s="84"/>
      <c r="AU593" s="84"/>
      <c r="AV593" s="84"/>
      <c r="AW593" s="84"/>
      <c r="AX593" s="84"/>
      <c r="AY593" s="771"/>
      <c r="AZ593" s="84"/>
      <c r="BA593" s="84"/>
      <c r="BB593" s="84"/>
      <c r="BC593" s="84"/>
      <c r="BD593" s="84"/>
      <c r="BE593" s="84"/>
      <c r="BF593" s="84"/>
      <c r="BG593" s="84"/>
      <c r="BH593" s="84"/>
      <c r="BI593" s="84"/>
      <c r="BJ593" s="84"/>
      <c r="BK593" s="771"/>
      <c r="BL593" s="84"/>
      <c r="BM593" s="84"/>
      <c r="BN593" s="84"/>
      <c r="BO593" s="84"/>
      <c r="BP593" s="84"/>
      <c r="BQ593" s="84"/>
      <c r="BR593" s="84"/>
      <c r="BS593" s="84"/>
      <c r="BT593" s="84"/>
      <c r="BU593" s="84"/>
      <c r="BV593" s="84"/>
      <c r="BW593" s="771"/>
      <c r="BX593" s="84"/>
      <c r="BY593" s="84"/>
      <c r="BZ593" s="84"/>
      <c r="CA593" s="84"/>
      <c r="CB593" s="84"/>
      <c r="CC593" s="84"/>
      <c r="CD593" s="84"/>
      <c r="CE593" s="84"/>
      <c r="CF593" s="84"/>
      <c r="CG593" s="84"/>
      <c r="CH593" s="84"/>
      <c r="CI593" s="771"/>
      <c r="CJ593" s="791"/>
      <c r="CK593" s="791"/>
      <c r="CL593" s="791"/>
      <c r="CM593" s="791"/>
      <c r="CN593" s="791"/>
      <c r="CO593" s="791"/>
      <c r="CP593" s="791"/>
      <c r="CQ593" s="791"/>
      <c r="CR593" s="791"/>
      <c r="CS593" s="791"/>
      <c r="CT593" s="791"/>
      <c r="CU593" s="793"/>
      <c r="CV593" s="791"/>
      <c r="CW593" s="791"/>
      <c r="CX593" s="791"/>
      <c r="CY593" s="791"/>
      <c r="CZ593" s="791"/>
      <c r="DA593" s="791"/>
      <c r="DB593" s="791"/>
      <c r="DC593" s="791"/>
      <c r="DD593" s="791"/>
      <c r="DE593" s="791"/>
      <c r="DF593" s="791"/>
      <c r="DG593" s="793"/>
    </row>
    <row r="594" spans="1:111" ht="16">
      <c r="A594" s="209"/>
      <c r="B594" s="331"/>
      <c r="C594" s="1115"/>
      <c r="D594" s="84"/>
      <c r="E594" s="84"/>
      <c r="F594" s="84"/>
      <c r="G594" s="84"/>
      <c r="H594" s="84"/>
      <c r="I594" s="84"/>
      <c r="J594" s="84"/>
      <c r="K594" s="84"/>
      <c r="L594" s="84"/>
      <c r="M594" s="84"/>
      <c r="N594" s="84"/>
      <c r="O594" s="84"/>
      <c r="P594" s="84"/>
      <c r="Q594" s="84"/>
      <c r="R594" s="84"/>
      <c r="S594" s="84"/>
      <c r="T594" s="84"/>
      <c r="U594" s="84"/>
      <c r="V594" s="84"/>
      <c r="W594" s="84"/>
      <c r="X594" s="84"/>
      <c r="Y594" s="84"/>
      <c r="Z594" s="84"/>
      <c r="AA594" s="771"/>
      <c r="AB594" s="84"/>
      <c r="AC594" s="84"/>
      <c r="AD594" s="84"/>
      <c r="AE594" s="84"/>
      <c r="AF594" s="84"/>
      <c r="AG594" s="84"/>
      <c r="AH594" s="84"/>
      <c r="AI594" s="84"/>
      <c r="AJ594" s="84"/>
      <c r="AK594" s="84"/>
      <c r="AL594" s="84"/>
      <c r="AM594" s="771"/>
      <c r="AN594" s="84"/>
      <c r="AO594" s="84"/>
      <c r="AP594" s="84"/>
      <c r="AQ594" s="84"/>
      <c r="AR594" s="84"/>
      <c r="AS594" s="84"/>
      <c r="AT594" s="84"/>
      <c r="AU594" s="84"/>
      <c r="AV594" s="84"/>
      <c r="AW594" s="84"/>
      <c r="AX594" s="84"/>
      <c r="AY594" s="771"/>
      <c r="AZ594" s="84"/>
      <c r="BA594" s="84"/>
      <c r="BB594" s="84"/>
      <c r="BC594" s="84"/>
      <c r="BD594" s="84"/>
      <c r="BE594" s="84"/>
      <c r="BF594" s="84"/>
      <c r="BG594" s="84"/>
      <c r="BH594" s="84"/>
      <c r="BI594" s="84"/>
      <c r="BJ594" s="84"/>
      <c r="BK594" s="771"/>
      <c r="BL594" s="84"/>
      <c r="BM594" s="84"/>
      <c r="BN594" s="84"/>
      <c r="BO594" s="84"/>
      <c r="BP594" s="84"/>
      <c r="BQ594" s="84"/>
      <c r="BR594" s="84"/>
      <c r="BS594" s="84"/>
      <c r="BT594" s="84"/>
      <c r="BU594" s="84"/>
      <c r="BV594" s="84"/>
      <c r="BW594" s="771"/>
      <c r="BX594" s="84"/>
      <c r="BY594" s="84"/>
      <c r="BZ594" s="84"/>
      <c r="CA594" s="84"/>
      <c r="CB594" s="84"/>
      <c r="CC594" s="84"/>
      <c r="CD594" s="84"/>
      <c r="CE594" s="84"/>
      <c r="CF594" s="84"/>
      <c r="CG594" s="84"/>
      <c r="CH594" s="84"/>
      <c r="CI594" s="771"/>
      <c r="CJ594" s="791"/>
      <c r="CK594" s="791"/>
      <c r="CL594" s="791"/>
      <c r="CM594" s="791"/>
      <c r="CN594" s="791"/>
      <c r="CO594" s="791"/>
      <c r="CP594" s="791"/>
      <c r="CQ594" s="791"/>
      <c r="CR594" s="791"/>
      <c r="CS594" s="791"/>
      <c r="CT594" s="791"/>
      <c r="CU594" s="793"/>
      <c r="CV594" s="791"/>
      <c r="CW594" s="791"/>
      <c r="CX594" s="791"/>
      <c r="CY594" s="791"/>
      <c r="CZ594" s="791"/>
      <c r="DA594" s="791"/>
      <c r="DB594" s="791"/>
      <c r="DC594" s="791"/>
      <c r="DD594" s="791"/>
      <c r="DE594" s="791"/>
      <c r="DF594" s="791"/>
      <c r="DG594" s="793"/>
    </row>
    <row r="595" spans="1:111" ht="16">
      <c r="A595" s="209"/>
      <c r="B595" s="331"/>
      <c r="C595" s="1115"/>
      <c r="D595" s="84"/>
      <c r="E595" s="84"/>
      <c r="F595" s="84"/>
      <c r="G595" s="84"/>
      <c r="H595" s="84"/>
      <c r="I595" s="84"/>
      <c r="J595" s="84"/>
      <c r="K595" s="84"/>
      <c r="L595" s="84"/>
      <c r="M595" s="84"/>
      <c r="N595" s="84"/>
      <c r="O595" s="84"/>
      <c r="P595" s="84"/>
      <c r="Q595" s="84"/>
      <c r="R595" s="84"/>
      <c r="S595" s="84"/>
      <c r="T595" s="84"/>
      <c r="U595" s="84"/>
      <c r="V595" s="84"/>
      <c r="W595" s="84"/>
      <c r="X595" s="84"/>
      <c r="Y595" s="84"/>
      <c r="Z595" s="84"/>
      <c r="AA595" s="771"/>
      <c r="AB595" s="84"/>
      <c r="AC595" s="84"/>
      <c r="AD595" s="84"/>
      <c r="AE595" s="84"/>
      <c r="AF595" s="84"/>
      <c r="AG595" s="84"/>
      <c r="AH595" s="84"/>
      <c r="AI595" s="84"/>
      <c r="AJ595" s="84"/>
      <c r="AK595" s="84"/>
      <c r="AL595" s="84"/>
      <c r="AM595" s="771"/>
      <c r="AN595" s="84"/>
      <c r="AO595" s="84"/>
      <c r="AP595" s="84"/>
      <c r="AQ595" s="84"/>
      <c r="AR595" s="84"/>
      <c r="AS595" s="84"/>
      <c r="AT595" s="84"/>
      <c r="AU595" s="84"/>
      <c r="AV595" s="84"/>
      <c r="AW595" s="84"/>
      <c r="AX595" s="84"/>
      <c r="AY595" s="771"/>
      <c r="AZ595" s="84"/>
      <c r="BA595" s="84"/>
      <c r="BB595" s="84"/>
      <c r="BC595" s="84"/>
      <c r="BD595" s="84"/>
      <c r="BE595" s="84"/>
      <c r="BF595" s="84"/>
      <c r="BG595" s="84"/>
      <c r="BH595" s="84"/>
      <c r="BI595" s="84"/>
      <c r="BJ595" s="84"/>
      <c r="BK595" s="771"/>
      <c r="BL595" s="84"/>
      <c r="BM595" s="84"/>
      <c r="BN595" s="84"/>
      <c r="BO595" s="84"/>
      <c r="BP595" s="84"/>
      <c r="BQ595" s="84"/>
      <c r="BR595" s="84"/>
      <c r="BS595" s="84"/>
      <c r="BT595" s="84"/>
      <c r="BU595" s="84"/>
      <c r="BV595" s="84"/>
      <c r="BW595" s="771"/>
      <c r="BX595" s="84"/>
      <c r="BY595" s="84"/>
      <c r="BZ595" s="84"/>
      <c r="CA595" s="84"/>
      <c r="CB595" s="84"/>
      <c r="CC595" s="84"/>
      <c r="CD595" s="84"/>
      <c r="CE595" s="84"/>
      <c r="CF595" s="84"/>
      <c r="CG595" s="84"/>
      <c r="CH595" s="84"/>
      <c r="CI595" s="771"/>
      <c r="CJ595" s="791"/>
      <c r="CK595" s="791"/>
      <c r="CL595" s="791"/>
      <c r="CM595" s="791"/>
      <c r="CN595" s="791"/>
      <c r="CO595" s="791"/>
      <c r="CP595" s="791"/>
      <c r="CQ595" s="791"/>
      <c r="CR595" s="791"/>
      <c r="CS595" s="791"/>
      <c r="CT595" s="791"/>
      <c r="CU595" s="793"/>
      <c r="CV595" s="791"/>
      <c r="CW595" s="791"/>
      <c r="CX595" s="791"/>
      <c r="CY595" s="791"/>
      <c r="CZ595" s="791"/>
      <c r="DA595" s="791"/>
      <c r="DB595" s="791"/>
      <c r="DC595" s="791"/>
      <c r="DD595" s="791"/>
      <c r="DE595" s="791"/>
      <c r="DF595" s="791"/>
      <c r="DG595" s="793"/>
    </row>
    <row r="596" spans="1:111" ht="16">
      <c r="A596" s="209"/>
      <c r="B596" s="331"/>
      <c r="C596" s="1115"/>
      <c r="D596" s="84"/>
      <c r="E596" s="84"/>
      <c r="F596" s="84"/>
      <c r="G596" s="84"/>
      <c r="H596" s="84"/>
      <c r="I596" s="84"/>
      <c r="J596" s="84"/>
      <c r="K596" s="84"/>
      <c r="L596" s="84"/>
      <c r="M596" s="84"/>
      <c r="N596" s="84"/>
      <c r="O596" s="84"/>
      <c r="P596" s="84"/>
      <c r="Q596" s="84"/>
      <c r="R596" s="84"/>
      <c r="S596" s="84"/>
      <c r="T596" s="84"/>
      <c r="U596" s="84"/>
      <c r="V596" s="84"/>
      <c r="W596" s="84"/>
      <c r="X596" s="84"/>
      <c r="Y596" s="84"/>
      <c r="Z596" s="84"/>
      <c r="AA596" s="771"/>
      <c r="AB596" s="84"/>
      <c r="AC596" s="84"/>
      <c r="AD596" s="84"/>
      <c r="AE596" s="84"/>
      <c r="AF596" s="84"/>
      <c r="AG596" s="84"/>
      <c r="AH596" s="84"/>
      <c r="AI596" s="84"/>
      <c r="AJ596" s="84"/>
      <c r="AK596" s="84"/>
      <c r="AL596" s="84"/>
      <c r="AM596" s="771"/>
      <c r="AN596" s="84"/>
      <c r="AO596" s="84"/>
      <c r="AP596" s="84"/>
      <c r="AQ596" s="84"/>
      <c r="AR596" s="84"/>
      <c r="AS596" s="84"/>
      <c r="AT596" s="84"/>
      <c r="AU596" s="84"/>
      <c r="AV596" s="84"/>
      <c r="AW596" s="84"/>
      <c r="AX596" s="84"/>
      <c r="AY596" s="771"/>
      <c r="AZ596" s="84"/>
      <c r="BA596" s="84"/>
      <c r="BB596" s="84"/>
      <c r="BC596" s="84"/>
      <c r="BD596" s="84"/>
      <c r="BE596" s="84"/>
      <c r="BF596" s="84"/>
      <c r="BG596" s="84"/>
      <c r="BH596" s="84"/>
      <c r="BI596" s="84"/>
      <c r="BJ596" s="84"/>
      <c r="BK596" s="771"/>
      <c r="BL596" s="84"/>
      <c r="BM596" s="84"/>
      <c r="BN596" s="84"/>
      <c r="BO596" s="84"/>
      <c r="BP596" s="84"/>
      <c r="BQ596" s="84"/>
      <c r="BR596" s="84"/>
      <c r="BS596" s="84"/>
      <c r="BT596" s="84"/>
      <c r="BU596" s="84"/>
      <c r="BV596" s="84"/>
      <c r="BW596" s="771"/>
      <c r="BX596" s="84"/>
      <c r="BY596" s="84"/>
      <c r="BZ596" s="84"/>
      <c r="CA596" s="84"/>
      <c r="CB596" s="84"/>
      <c r="CC596" s="84"/>
      <c r="CD596" s="84"/>
      <c r="CE596" s="84"/>
      <c r="CF596" s="84"/>
      <c r="CG596" s="84"/>
      <c r="CH596" s="84"/>
      <c r="CI596" s="771"/>
      <c r="CJ596" s="791"/>
      <c r="CK596" s="791"/>
      <c r="CL596" s="791"/>
      <c r="CM596" s="791"/>
      <c r="CN596" s="791"/>
      <c r="CO596" s="791"/>
      <c r="CP596" s="791"/>
      <c r="CQ596" s="791"/>
      <c r="CR596" s="791"/>
      <c r="CS596" s="791"/>
      <c r="CT596" s="791"/>
      <c r="CU596" s="793"/>
      <c r="CV596" s="791"/>
      <c r="CW596" s="791"/>
      <c r="CX596" s="791"/>
      <c r="CY596" s="791"/>
      <c r="CZ596" s="791"/>
      <c r="DA596" s="791"/>
      <c r="DB596" s="791"/>
      <c r="DC596" s="791"/>
      <c r="DD596" s="791"/>
      <c r="DE596" s="791"/>
      <c r="DF596" s="791"/>
      <c r="DG596" s="793"/>
    </row>
    <row r="597" spans="1:111" ht="16">
      <c r="A597" s="209"/>
      <c r="B597" s="331"/>
      <c r="C597" s="1115"/>
      <c r="D597" s="84"/>
      <c r="E597" s="84"/>
      <c r="F597" s="84"/>
      <c r="G597" s="84"/>
      <c r="H597" s="84"/>
      <c r="I597" s="84"/>
      <c r="J597" s="84"/>
      <c r="K597" s="84"/>
      <c r="L597" s="84"/>
      <c r="M597" s="84"/>
      <c r="N597" s="84"/>
      <c r="O597" s="84"/>
      <c r="P597" s="84"/>
      <c r="Q597" s="84"/>
      <c r="R597" s="84"/>
      <c r="S597" s="84"/>
      <c r="T597" s="84"/>
      <c r="U597" s="84"/>
      <c r="V597" s="84"/>
      <c r="W597" s="84"/>
      <c r="X597" s="84"/>
      <c r="Y597" s="84"/>
      <c r="Z597" s="84"/>
      <c r="AA597" s="771"/>
      <c r="AB597" s="84"/>
      <c r="AC597" s="84"/>
      <c r="AD597" s="84"/>
      <c r="AE597" s="84"/>
      <c r="AF597" s="84"/>
      <c r="AG597" s="84"/>
      <c r="AH597" s="84"/>
      <c r="AI597" s="84"/>
      <c r="AJ597" s="84"/>
      <c r="AK597" s="84"/>
      <c r="AL597" s="84"/>
      <c r="AM597" s="771"/>
      <c r="AN597" s="84"/>
      <c r="AO597" s="84"/>
      <c r="AP597" s="84"/>
      <c r="AQ597" s="84"/>
      <c r="AR597" s="84"/>
      <c r="AS597" s="84"/>
      <c r="AT597" s="84"/>
      <c r="AU597" s="84"/>
      <c r="AV597" s="84"/>
      <c r="AW597" s="84"/>
      <c r="AX597" s="84"/>
      <c r="AY597" s="771"/>
      <c r="AZ597" s="84"/>
      <c r="BA597" s="84"/>
      <c r="BB597" s="84"/>
      <c r="BC597" s="84"/>
      <c r="BD597" s="84"/>
      <c r="BE597" s="84"/>
      <c r="BF597" s="84"/>
      <c r="BG597" s="84"/>
      <c r="BH597" s="84"/>
      <c r="BI597" s="84"/>
      <c r="BJ597" s="84"/>
      <c r="BK597" s="771"/>
      <c r="BL597" s="84"/>
      <c r="BM597" s="84"/>
      <c r="BN597" s="84"/>
      <c r="BO597" s="84"/>
      <c r="BP597" s="84"/>
      <c r="BQ597" s="84"/>
      <c r="BR597" s="84"/>
      <c r="BS597" s="84"/>
      <c r="BT597" s="84"/>
      <c r="BU597" s="84"/>
      <c r="BV597" s="84"/>
      <c r="BW597" s="771"/>
      <c r="BX597" s="84"/>
      <c r="BY597" s="84"/>
      <c r="BZ597" s="84"/>
      <c r="CA597" s="84"/>
      <c r="CB597" s="84"/>
      <c r="CC597" s="84"/>
      <c r="CD597" s="84"/>
      <c r="CE597" s="84"/>
      <c r="CF597" s="84"/>
      <c r="CG597" s="84"/>
      <c r="CH597" s="84"/>
      <c r="CI597" s="771"/>
      <c r="CJ597" s="791"/>
      <c r="CK597" s="791"/>
      <c r="CL597" s="791"/>
      <c r="CM597" s="791"/>
      <c r="CN597" s="791"/>
      <c r="CO597" s="791"/>
      <c r="CP597" s="791"/>
      <c r="CQ597" s="791"/>
      <c r="CR597" s="791"/>
      <c r="CS597" s="791"/>
      <c r="CT597" s="791"/>
      <c r="CU597" s="793"/>
      <c r="CV597" s="791"/>
      <c r="CW597" s="791"/>
      <c r="CX597" s="791"/>
      <c r="CY597" s="791"/>
      <c r="CZ597" s="791"/>
      <c r="DA597" s="791"/>
      <c r="DB597" s="791"/>
      <c r="DC597" s="791"/>
      <c r="DD597" s="791"/>
      <c r="DE597" s="791"/>
      <c r="DF597" s="791"/>
      <c r="DG597" s="793"/>
    </row>
    <row r="598" spans="1:111" ht="16">
      <c r="A598" s="209"/>
      <c r="B598" s="331"/>
      <c r="C598" s="1115"/>
      <c r="D598" s="84"/>
      <c r="E598" s="84"/>
      <c r="F598" s="84"/>
      <c r="G598" s="84"/>
      <c r="H598" s="84"/>
      <c r="I598" s="84"/>
      <c r="J598" s="84"/>
      <c r="K598" s="84"/>
      <c r="L598" s="84"/>
      <c r="M598" s="84"/>
      <c r="N598" s="84"/>
      <c r="O598" s="84"/>
      <c r="P598" s="84"/>
      <c r="Q598" s="84"/>
      <c r="R598" s="84"/>
      <c r="S598" s="84"/>
      <c r="T598" s="84"/>
      <c r="U598" s="84"/>
      <c r="V598" s="84"/>
      <c r="W598" s="84"/>
      <c r="X598" s="84"/>
      <c r="Y598" s="84"/>
      <c r="Z598" s="84"/>
      <c r="AA598" s="771"/>
      <c r="AB598" s="84"/>
      <c r="AC598" s="84"/>
      <c r="AD598" s="84"/>
      <c r="AE598" s="84"/>
      <c r="AF598" s="84"/>
      <c r="AG598" s="84"/>
      <c r="AH598" s="84"/>
      <c r="AI598" s="84"/>
      <c r="AJ598" s="84"/>
      <c r="AK598" s="84"/>
      <c r="AL598" s="84"/>
      <c r="AM598" s="771"/>
      <c r="AN598" s="84"/>
      <c r="AO598" s="84"/>
      <c r="AP598" s="84"/>
      <c r="AQ598" s="84"/>
      <c r="AR598" s="84"/>
      <c r="AS598" s="84"/>
      <c r="AT598" s="84"/>
      <c r="AU598" s="84"/>
      <c r="AV598" s="84"/>
      <c r="AW598" s="84"/>
      <c r="AX598" s="84"/>
      <c r="AY598" s="771"/>
      <c r="AZ598" s="84"/>
      <c r="BA598" s="84"/>
      <c r="BB598" s="84"/>
      <c r="BC598" s="84"/>
      <c r="BD598" s="84"/>
      <c r="BE598" s="84"/>
      <c r="BF598" s="84"/>
      <c r="BG598" s="84"/>
      <c r="BH598" s="84"/>
      <c r="BI598" s="84"/>
      <c r="BJ598" s="84"/>
      <c r="BK598" s="771"/>
      <c r="BL598" s="84"/>
      <c r="BM598" s="84"/>
      <c r="BN598" s="84"/>
      <c r="BO598" s="84"/>
      <c r="BP598" s="84"/>
      <c r="BQ598" s="84"/>
      <c r="BR598" s="84"/>
      <c r="BS598" s="84"/>
      <c r="BT598" s="84"/>
      <c r="BU598" s="84"/>
      <c r="BV598" s="84"/>
      <c r="BW598" s="771"/>
      <c r="BX598" s="84"/>
      <c r="BY598" s="84"/>
      <c r="BZ598" s="84"/>
      <c r="CA598" s="84"/>
      <c r="CB598" s="84"/>
      <c r="CC598" s="84"/>
      <c r="CD598" s="84"/>
      <c r="CE598" s="84"/>
      <c r="CF598" s="84"/>
      <c r="CG598" s="84"/>
      <c r="CH598" s="84"/>
      <c r="CI598" s="771"/>
      <c r="CJ598" s="791"/>
      <c r="CK598" s="791"/>
      <c r="CL598" s="791"/>
      <c r="CM598" s="791"/>
      <c r="CN598" s="791"/>
      <c r="CO598" s="791"/>
      <c r="CP598" s="791"/>
      <c r="CQ598" s="791"/>
      <c r="CR598" s="791"/>
      <c r="CS598" s="791"/>
      <c r="CT598" s="791"/>
      <c r="CU598" s="793"/>
      <c r="CV598" s="791"/>
      <c r="CW598" s="791"/>
      <c r="CX598" s="791"/>
      <c r="CY598" s="791"/>
      <c r="CZ598" s="791"/>
      <c r="DA598" s="791"/>
      <c r="DB598" s="791"/>
      <c r="DC598" s="791"/>
      <c r="DD598" s="791"/>
      <c r="DE598" s="791"/>
      <c r="DF598" s="791"/>
      <c r="DG598" s="793"/>
    </row>
    <row r="599" spans="1:111" ht="16">
      <c r="A599" s="209"/>
      <c r="B599" s="331"/>
      <c r="C599" s="1115"/>
      <c r="D599" s="84"/>
      <c r="E599" s="84"/>
      <c r="F599" s="84"/>
      <c r="G599" s="84"/>
      <c r="H599" s="84"/>
      <c r="I599" s="84"/>
      <c r="J599" s="84"/>
      <c r="K599" s="84"/>
      <c r="L599" s="84"/>
      <c r="M599" s="84"/>
      <c r="N599" s="84"/>
      <c r="O599" s="84"/>
      <c r="P599" s="84"/>
      <c r="Q599" s="84"/>
      <c r="R599" s="84"/>
      <c r="S599" s="84"/>
      <c r="T599" s="84"/>
      <c r="U599" s="84"/>
      <c r="V599" s="84"/>
      <c r="W599" s="84"/>
      <c r="X599" s="84"/>
      <c r="Y599" s="84"/>
      <c r="Z599" s="84"/>
      <c r="AA599" s="771"/>
      <c r="AB599" s="84"/>
      <c r="AC599" s="84"/>
      <c r="AD599" s="84"/>
      <c r="AE599" s="84"/>
      <c r="AF599" s="84"/>
      <c r="AG599" s="84"/>
      <c r="AH599" s="84"/>
      <c r="AI599" s="84"/>
      <c r="AJ599" s="84"/>
      <c r="AK599" s="84"/>
      <c r="AL599" s="84"/>
      <c r="AM599" s="771"/>
      <c r="AN599" s="84"/>
      <c r="AO599" s="84"/>
      <c r="AP599" s="84"/>
      <c r="AQ599" s="84"/>
      <c r="AR599" s="84"/>
      <c r="AS599" s="84"/>
      <c r="AT599" s="84"/>
      <c r="AU599" s="84"/>
      <c r="AV599" s="84"/>
      <c r="AW599" s="84"/>
      <c r="AX599" s="84"/>
      <c r="AY599" s="771"/>
      <c r="AZ599" s="84"/>
      <c r="BA599" s="84"/>
      <c r="BB599" s="84"/>
      <c r="BC599" s="84"/>
      <c r="BD599" s="84"/>
      <c r="BE599" s="84"/>
      <c r="BF599" s="84"/>
      <c r="BG599" s="84"/>
      <c r="BH599" s="84"/>
      <c r="BI599" s="84"/>
      <c r="BJ599" s="84"/>
      <c r="BK599" s="771"/>
      <c r="BL599" s="84"/>
      <c r="BM599" s="84"/>
      <c r="BN599" s="84"/>
      <c r="BO599" s="84"/>
      <c r="BP599" s="84"/>
      <c r="BQ599" s="84"/>
      <c r="BR599" s="84"/>
      <c r="BS599" s="84"/>
      <c r="BT599" s="84"/>
      <c r="BU599" s="84"/>
      <c r="BV599" s="84"/>
      <c r="BW599" s="771"/>
      <c r="BX599" s="84"/>
      <c r="BY599" s="84"/>
      <c r="BZ599" s="84"/>
      <c r="CA599" s="84"/>
      <c r="CB599" s="84"/>
      <c r="CC599" s="84"/>
      <c r="CD599" s="84"/>
      <c r="CE599" s="84"/>
      <c r="CF599" s="84"/>
      <c r="CG599" s="84"/>
      <c r="CH599" s="84"/>
      <c r="CI599" s="771"/>
      <c r="CJ599" s="791"/>
      <c r="CK599" s="791"/>
      <c r="CL599" s="791"/>
      <c r="CM599" s="791"/>
      <c r="CN599" s="791"/>
      <c r="CO599" s="791"/>
      <c r="CP599" s="791"/>
      <c r="CQ599" s="791"/>
      <c r="CR599" s="791"/>
      <c r="CS599" s="791"/>
      <c r="CT599" s="791"/>
      <c r="CU599" s="793"/>
      <c r="CV599" s="791"/>
      <c r="CW599" s="791"/>
      <c r="CX599" s="791"/>
      <c r="CY599" s="791"/>
      <c r="CZ599" s="791"/>
      <c r="DA599" s="791"/>
      <c r="DB599" s="791"/>
      <c r="DC599" s="791"/>
      <c r="DD599" s="791"/>
      <c r="DE599" s="791"/>
      <c r="DF599" s="791"/>
      <c r="DG599" s="793"/>
    </row>
    <row r="600" spans="1:111" ht="16">
      <c r="A600" s="209"/>
      <c r="B600" s="331"/>
      <c r="C600" s="1115"/>
      <c r="D600" s="84"/>
      <c r="E600" s="84"/>
      <c r="F600" s="84"/>
      <c r="G600" s="84"/>
      <c r="H600" s="84"/>
      <c r="I600" s="84"/>
      <c r="J600" s="84"/>
      <c r="K600" s="84"/>
      <c r="L600" s="84"/>
      <c r="M600" s="84"/>
      <c r="N600" s="84"/>
      <c r="O600" s="84"/>
      <c r="P600" s="84"/>
      <c r="Q600" s="84"/>
      <c r="R600" s="84"/>
      <c r="S600" s="84"/>
      <c r="T600" s="84"/>
      <c r="U600" s="84"/>
      <c r="V600" s="84"/>
      <c r="W600" s="84"/>
      <c r="X600" s="84"/>
      <c r="Y600" s="84"/>
      <c r="Z600" s="84"/>
      <c r="AA600" s="771"/>
      <c r="AB600" s="84"/>
      <c r="AC600" s="84"/>
      <c r="AD600" s="84"/>
      <c r="AE600" s="84"/>
      <c r="AF600" s="84"/>
      <c r="AG600" s="84"/>
      <c r="AH600" s="84"/>
      <c r="AI600" s="84"/>
      <c r="AJ600" s="84"/>
      <c r="AK600" s="84"/>
      <c r="AL600" s="84"/>
      <c r="AM600" s="771"/>
      <c r="AN600" s="84"/>
      <c r="AO600" s="84"/>
      <c r="AP600" s="84"/>
      <c r="AQ600" s="84"/>
      <c r="AR600" s="84"/>
      <c r="AS600" s="84"/>
      <c r="AT600" s="84"/>
      <c r="AU600" s="84"/>
      <c r="AV600" s="84"/>
      <c r="AW600" s="84"/>
      <c r="AX600" s="84"/>
      <c r="AY600" s="771"/>
      <c r="AZ600" s="84"/>
      <c r="BA600" s="84"/>
      <c r="BB600" s="84"/>
      <c r="BC600" s="84"/>
      <c r="BD600" s="84"/>
      <c r="BE600" s="84"/>
      <c r="BF600" s="84"/>
      <c r="BG600" s="84"/>
      <c r="BH600" s="84"/>
      <c r="BI600" s="84"/>
      <c r="BJ600" s="84"/>
      <c r="BK600" s="771"/>
      <c r="BL600" s="84"/>
      <c r="BM600" s="84"/>
      <c r="BN600" s="84"/>
      <c r="BO600" s="84"/>
      <c r="BP600" s="84"/>
      <c r="BQ600" s="84"/>
      <c r="BR600" s="84"/>
      <c r="BS600" s="84"/>
      <c r="BT600" s="84"/>
      <c r="BU600" s="84"/>
      <c r="BV600" s="84"/>
      <c r="BW600" s="771"/>
      <c r="BX600" s="84"/>
      <c r="BY600" s="84"/>
      <c r="BZ600" s="84"/>
      <c r="CA600" s="84"/>
      <c r="CB600" s="84"/>
      <c r="CC600" s="84"/>
      <c r="CD600" s="84"/>
      <c r="CE600" s="84"/>
      <c r="CF600" s="84"/>
      <c r="CG600" s="84"/>
      <c r="CH600" s="84"/>
      <c r="CI600" s="771"/>
      <c r="CJ600" s="791"/>
      <c r="CK600" s="791"/>
      <c r="CL600" s="791"/>
      <c r="CM600" s="791"/>
      <c r="CN600" s="791"/>
      <c r="CO600" s="791"/>
      <c r="CP600" s="791"/>
      <c r="CQ600" s="791"/>
      <c r="CR600" s="791"/>
      <c r="CS600" s="791"/>
      <c r="CT600" s="791"/>
      <c r="CU600" s="793"/>
      <c r="CV600" s="791"/>
      <c r="CW600" s="791"/>
      <c r="CX600" s="791"/>
      <c r="CY600" s="791"/>
      <c r="CZ600" s="791"/>
      <c r="DA600" s="791"/>
      <c r="DB600" s="791"/>
      <c r="DC600" s="791"/>
      <c r="DD600" s="791"/>
      <c r="DE600" s="791"/>
      <c r="DF600" s="791"/>
      <c r="DG600" s="793"/>
    </row>
    <row r="601" spans="1:111" ht="16">
      <c r="A601" s="209"/>
      <c r="B601" s="331"/>
      <c r="C601" s="1115"/>
      <c r="D601" s="84"/>
      <c r="E601" s="84"/>
      <c r="F601" s="84"/>
      <c r="G601" s="84"/>
      <c r="H601" s="84"/>
      <c r="I601" s="84"/>
      <c r="J601" s="84"/>
      <c r="K601" s="84"/>
      <c r="L601" s="84"/>
      <c r="M601" s="84"/>
      <c r="N601" s="84"/>
      <c r="O601" s="84"/>
      <c r="P601" s="84"/>
      <c r="Q601" s="84"/>
      <c r="R601" s="84"/>
      <c r="S601" s="84"/>
      <c r="T601" s="84"/>
      <c r="U601" s="84"/>
      <c r="V601" s="84"/>
      <c r="W601" s="84"/>
      <c r="X601" s="84"/>
      <c r="Y601" s="84"/>
      <c r="Z601" s="84"/>
      <c r="AA601" s="771"/>
      <c r="AB601" s="84"/>
      <c r="AC601" s="84"/>
      <c r="AD601" s="84"/>
      <c r="AE601" s="84"/>
      <c r="AF601" s="84"/>
      <c r="AG601" s="84"/>
      <c r="AH601" s="84"/>
      <c r="AI601" s="84"/>
      <c r="AJ601" s="84"/>
      <c r="AK601" s="84"/>
      <c r="AL601" s="84"/>
      <c r="AM601" s="771"/>
      <c r="AN601" s="84"/>
      <c r="AO601" s="84"/>
      <c r="AP601" s="84"/>
      <c r="AQ601" s="84"/>
      <c r="AR601" s="84"/>
      <c r="AS601" s="84"/>
      <c r="AT601" s="84"/>
      <c r="AU601" s="84"/>
      <c r="AV601" s="84"/>
      <c r="AW601" s="84"/>
      <c r="AX601" s="84"/>
      <c r="AY601" s="771"/>
      <c r="AZ601" s="84"/>
      <c r="BA601" s="84"/>
      <c r="BB601" s="84"/>
      <c r="BC601" s="84"/>
      <c r="BD601" s="84"/>
      <c r="BE601" s="84"/>
      <c r="BF601" s="84"/>
      <c r="BG601" s="84"/>
      <c r="BH601" s="84"/>
      <c r="BI601" s="84"/>
      <c r="BJ601" s="84"/>
      <c r="BK601" s="771"/>
      <c r="BL601" s="84"/>
      <c r="BM601" s="84"/>
      <c r="BN601" s="84"/>
      <c r="BO601" s="84"/>
      <c r="BP601" s="84"/>
      <c r="BQ601" s="84"/>
      <c r="BR601" s="84"/>
      <c r="BS601" s="84"/>
      <c r="BT601" s="84"/>
      <c r="BU601" s="84"/>
      <c r="BV601" s="84"/>
      <c r="BW601" s="771"/>
      <c r="BX601" s="84"/>
      <c r="BY601" s="84"/>
      <c r="BZ601" s="84"/>
      <c r="CA601" s="84"/>
      <c r="CB601" s="84"/>
      <c r="CC601" s="84"/>
      <c r="CD601" s="84"/>
      <c r="CE601" s="84"/>
      <c r="CF601" s="84"/>
      <c r="CG601" s="84"/>
      <c r="CH601" s="84"/>
      <c r="CI601" s="771"/>
      <c r="CJ601" s="791"/>
      <c r="CK601" s="791"/>
      <c r="CL601" s="791"/>
      <c r="CM601" s="791"/>
      <c r="CN601" s="791"/>
      <c r="CO601" s="791"/>
      <c r="CP601" s="791"/>
      <c r="CQ601" s="791"/>
      <c r="CR601" s="791"/>
      <c r="CS601" s="791"/>
      <c r="CT601" s="791"/>
      <c r="CU601" s="793"/>
      <c r="CV601" s="791"/>
      <c r="CW601" s="791"/>
      <c r="CX601" s="791"/>
      <c r="CY601" s="791"/>
      <c r="CZ601" s="791"/>
      <c r="DA601" s="791"/>
      <c r="DB601" s="791"/>
      <c r="DC601" s="791"/>
      <c r="DD601" s="791"/>
      <c r="DE601" s="791"/>
      <c r="DF601" s="791"/>
      <c r="DG601" s="793"/>
    </row>
    <row r="602" spans="1:111" ht="16">
      <c r="A602" s="209"/>
      <c r="B602" s="331"/>
      <c r="C602" s="1115"/>
      <c r="D602" s="84"/>
      <c r="E602" s="84"/>
      <c r="F602" s="84"/>
      <c r="G602" s="84"/>
      <c r="H602" s="84"/>
      <c r="I602" s="84"/>
      <c r="J602" s="84"/>
      <c r="K602" s="84"/>
      <c r="L602" s="84"/>
      <c r="M602" s="84"/>
      <c r="N602" s="84"/>
      <c r="O602" s="84"/>
      <c r="P602" s="84"/>
      <c r="Q602" s="84"/>
      <c r="R602" s="84"/>
      <c r="S602" s="84"/>
      <c r="T602" s="84"/>
      <c r="U602" s="84"/>
      <c r="V602" s="84"/>
      <c r="W602" s="84"/>
      <c r="X602" s="84"/>
      <c r="Y602" s="84"/>
      <c r="Z602" s="84"/>
      <c r="AA602" s="771"/>
      <c r="AB602" s="84"/>
      <c r="AC602" s="84"/>
      <c r="AD602" s="84"/>
      <c r="AE602" s="84"/>
      <c r="AF602" s="84"/>
      <c r="AG602" s="84"/>
      <c r="AH602" s="84"/>
      <c r="AI602" s="84"/>
      <c r="AJ602" s="84"/>
      <c r="AK602" s="84"/>
      <c r="AL602" s="84"/>
      <c r="AM602" s="771"/>
      <c r="AN602" s="84"/>
      <c r="AO602" s="84"/>
      <c r="AP602" s="84"/>
      <c r="AQ602" s="84"/>
      <c r="AR602" s="84"/>
      <c r="AS602" s="84"/>
      <c r="AT602" s="84"/>
      <c r="AU602" s="84"/>
      <c r="AV602" s="84"/>
      <c r="AW602" s="84"/>
      <c r="AX602" s="84"/>
      <c r="AY602" s="771"/>
      <c r="AZ602" s="84"/>
      <c r="BA602" s="84"/>
      <c r="BB602" s="84"/>
      <c r="BC602" s="84"/>
      <c r="BD602" s="84"/>
      <c r="BE602" s="84"/>
      <c r="BF602" s="84"/>
      <c r="BG602" s="84"/>
      <c r="BH602" s="84"/>
      <c r="BI602" s="84"/>
      <c r="BJ602" s="84"/>
      <c r="BK602" s="771"/>
      <c r="BL602" s="84"/>
      <c r="BM602" s="84"/>
      <c r="BN602" s="84"/>
      <c r="BO602" s="84"/>
      <c r="BP602" s="84"/>
      <c r="BQ602" s="84"/>
      <c r="BR602" s="84"/>
      <c r="BS602" s="84"/>
      <c r="BT602" s="84"/>
      <c r="BU602" s="84"/>
      <c r="BV602" s="84"/>
      <c r="BW602" s="771"/>
      <c r="BX602" s="84"/>
      <c r="BY602" s="84"/>
      <c r="BZ602" s="84"/>
      <c r="CA602" s="84"/>
      <c r="CB602" s="84"/>
      <c r="CC602" s="84"/>
      <c r="CD602" s="84"/>
      <c r="CE602" s="84"/>
      <c r="CF602" s="84"/>
      <c r="CG602" s="84"/>
      <c r="CH602" s="84"/>
      <c r="CI602" s="771"/>
      <c r="CJ602" s="791"/>
      <c r="CK602" s="791"/>
      <c r="CL602" s="791"/>
      <c r="CM602" s="791"/>
      <c r="CN602" s="791"/>
      <c r="CO602" s="791"/>
      <c r="CP602" s="791"/>
      <c r="CQ602" s="791"/>
      <c r="CR602" s="791"/>
      <c r="CS602" s="791"/>
      <c r="CT602" s="791"/>
      <c r="CU602" s="793"/>
      <c r="CV602" s="791"/>
      <c r="CW602" s="791"/>
      <c r="CX602" s="791"/>
      <c r="CY602" s="791"/>
      <c r="CZ602" s="791"/>
      <c r="DA602" s="791"/>
      <c r="DB602" s="791"/>
      <c r="DC602" s="791"/>
      <c r="DD602" s="791"/>
      <c r="DE602" s="791"/>
      <c r="DF602" s="791"/>
      <c r="DG602" s="793"/>
    </row>
    <row r="603" spans="1:111" ht="16">
      <c r="A603" s="209"/>
      <c r="B603" s="331"/>
      <c r="C603" s="1115"/>
      <c r="D603" s="84"/>
      <c r="E603" s="84"/>
      <c r="F603" s="84"/>
      <c r="G603" s="84"/>
      <c r="H603" s="84"/>
      <c r="I603" s="84"/>
      <c r="J603" s="84"/>
      <c r="K603" s="84"/>
      <c r="L603" s="84"/>
      <c r="M603" s="84"/>
      <c r="N603" s="84"/>
      <c r="O603" s="84"/>
      <c r="P603" s="84"/>
      <c r="Q603" s="84"/>
      <c r="R603" s="84"/>
      <c r="S603" s="84"/>
      <c r="T603" s="84"/>
      <c r="U603" s="84"/>
      <c r="V603" s="84"/>
      <c r="W603" s="84"/>
      <c r="X603" s="84"/>
      <c r="Y603" s="84"/>
      <c r="Z603" s="84"/>
      <c r="AA603" s="771"/>
      <c r="AB603" s="84"/>
      <c r="AC603" s="84"/>
      <c r="AD603" s="84"/>
      <c r="AE603" s="84"/>
      <c r="AF603" s="84"/>
      <c r="AG603" s="84"/>
      <c r="AH603" s="84"/>
      <c r="AI603" s="84"/>
      <c r="AJ603" s="84"/>
      <c r="AK603" s="84"/>
      <c r="AL603" s="84"/>
      <c r="AM603" s="771"/>
      <c r="AN603" s="84"/>
      <c r="AO603" s="84"/>
      <c r="AP603" s="84"/>
      <c r="AQ603" s="84"/>
      <c r="AR603" s="84"/>
      <c r="AS603" s="84"/>
      <c r="AT603" s="84"/>
      <c r="AU603" s="84"/>
      <c r="AV603" s="84"/>
      <c r="AW603" s="84"/>
      <c r="AX603" s="84"/>
      <c r="AY603" s="771"/>
      <c r="AZ603" s="84"/>
      <c r="BA603" s="84"/>
      <c r="BB603" s="84"/>
      <c r="BC603" s="84"/>
      <c r="BD603" s="84"/>
      <c r="BE603" s="84"/>
      <c r="BF603" s="84"/>
      <c r="BG603" s="84"/>
      <c r="BH603" s="84"/>
      <c r="BI603" s="84"/>
      <c r="BJ603" s="84"/>
      <c r="BK603" s="771"/>
      <c r="BL603" s="84"/>
      <c r="BM603" s="84"/>
      <c r="BN603" s="84"/>
      <c r="BO603" s="84"/>
      <c r="BP603" s="84"/>
      <c r="BQ603" s="84"/>
      <c r="BR603" s="84"/>
      <c r="BS603" s="84"/>
      <c r="BT603" s="84"/>
      <c r="BU603" s="84"/>
      <c r="BV603" s="84"/>
      <c r="BW603" s="771"/>
      <c r="BX603" s="84"/>
      <c r="BY603" s="84"/>
      <c r="BZ603" s="84"/>
      <c r="CA603" s="84"/>
      <c r="CB603" s="84"/>
      <c r="CC603" s="84"/>
      <c r="CD603" s="84"/>
      <c r="CE603" s="84"/>
      <c r="CF603" s="84"/>
      <c r="CG603" s="84"/>
      <c r="CH603" s="84"/>
      <c r="CI603" s="771"/>
      <c r="CJ603" s="791"/>
      <c r="CK603" s="791"/>
      <c r="CL603" s="791"/>
      <c r="CM603" s="791"/>
      <c r="CN603" s="791"/>
      <c r="CO603" s="791"/>
      <c r="CP603" s="791"/>
      <c r="CQ603" s="791"/>
      <c r="CR603" s="791"/>
      <c r="CS603" s="791"/>
      <c r="CT603" s="791"/>
      <c r="CU603" s="793"/>
      <c r="CV603" s="791"/>
      <c r="CW603" s="791"/>
      <c r="CX603" s="791"/>
      <c r="CY603" s="791"/>
      <c r="CZ603" s="791"/>
      <c r="DA603" s="791"/>
      <c r="DB603" s="791"/>
      <c r="DC603" s="791"/>
      <c r="DD603" s="791"/>
      <c r="DE603" s="791"/>
      <c r="DF603" s="791"/>
      <c r="DG603" s="793"/>
    </row>
    <row r="604" spans="1:111" ht="16">
      <c r="A604" s="209"/>
      <c r="B604" s="331"/>
      <c r="C604" s="1115"/>
      <c r="D604" s="84"/>
      <c r="E604" s="84"/>
      <c r="F604" s="84"/>
      <c r="G604" s="84"/>
      <c r="H604" s="84"/>
      <c r="I604" s="84"/>
      <c r="J604" s="84"/>
      <c r="K604" s="84"/>
      <c r="L604" s="84"/>
      <c r="M604" s="84"/>
      <c r="N604" s="84"/>
      <c r="O604" s="84"/>
      <c r="P604" s="84"/>
      <c r="Q604" s="84"/>
      <c r="R604" s="84"/>
      <c r="S604" s="84"/>
      <c r="T604" s="84"/>
      <c r="U604" s="84"/>
      <c r="V604" s="84"/>
      <c r="W604" s="84"/>
      <c r="X604" s="84"/>
      <c r="Y604" s="84"/>
      <c r="Z604" s="84"/>
      <c r="AA604" s="771"/>
      <c r="AB604" s="84"/>
      <c r="AC604" s="84"/>
      <c r="AD604" s="84"/>
      <c r="AE604" s="84"/>
      <c r="AF604" s="84"/>
      <c r="AG604" s="84"/>
      <c r="AH604" s="84"/>
      <c r="AI604" s="84"/>
      <c r="AJ604" s="84"/>
      <c r="AK604" s="84"/>
      <c r="AL604" s="84"/>
      <c r="AM604" s="771"/>
      <c r="AN604" s="84"/>
      <c r="AO604" s="84"/>
      <c r="AP604" s="84"/>
      <c r="AQ604" s="84"/>
      <c r="AR604" s="84"/>
      <c r="AS604" s="84"/>
      <c r="AT604" s="84"/>
      <c r="AU604" s="84"/>
      <c r="AV604" s="84"/>
      <c r="AW604" s="84"/>
      <c r="AX604" s="84"/>
      <c r="AY604" s="771"/>
      <c r="AZ604" s="84"/>
      <c r="BA604" s="84"/>
      <c r="BB604" s="84"/>
      <c r="BC604" s="84"/>
      <c r="BD604" s="84"/>
      <c r="BE604" s="84"/>
      <c r="BF604" s="84"/>
      <c r="BG604" s="84"/>
      <c r="BH604" s="84"/>
      <c r="BI604" s="84"/>
      <c r="BJ604" s="84"/>
      <c r="BK604" s="771"/>
      <c r="BL604" s="84"/>
      <c r="BM604" s="84"/>
      <c r="BN604" s="84"/>
      <c r="BO604" s="84"/>
      <c r="BP604" s="84"/>
      <c r="BQ604" s="84"/>
      <c r="BR604" s="84"/>
      <c r="BS604" s="84"/>
      <c r="BT604" s="84"/>
      <c r="BU604" s="84"/>
      <c r="BV604" s="84"/>
      <c r="BW604" s="771"/>
      <c r="BX604" s="84"/>
      <c r="BY604" s="84"/>
      <c r="BZ604" s="84"/>
      <c r="CA604" s="84"/>
      <c r="CB604" s="84"/>
      <c r="CC604" s="84"/>
      <c r="CD604" s="84"/>
      <c r="CE604" s="84"/>
      <c r="CF604" s="84"/>
      <c r="CG604" s="84"/>
      <c r="CH604" s="84"/>
      <c r="CI604" s="771"/>
      <c r="CJ604" s="791"/>
      <c r="CK604" s="791"/>
      <c r="CL604" s="791"/>
      <c r="CM604" s="791"/>
      <c r="CN604" s="791"/>
      <c r="CO604" s="791"/>
      <c r="CP604" s="791"/>
      <c r="CQ604" s="791"/>
      <c r="CR604" s="791"/>
      <c r="CS604" s="791"/>
      <c r="CT604" s="791"/>
      <c r="CU604" s="793"/>
      <c r="CV604" s="791"/>
      <c r="CW604" s="791"/>
      <c r="CX604" s="791"/>
      <c r="CY604" s="791"/>
      <c r="CZ604" s="791"/>
      <c r="DA604" s="791"/>
      <c r="DB604" s="791"/>
      <c r="DC604" s="791"/>
      <c r="DD604" s="791"/>
      <c r="DE604" s="791"/>
      <c r="DF604" s="791"/>
      <c r="DG604" s="793"/>
    </row>
    <row r="605" spans="1:111" ht="16">
      <c r="A605" s="209"/>
      <c r="B605" s="331"/>
      <c r="C605" s="1115"/>
      <c r="D605" s="84"/>
      <c r="E605" s="84"/>
      <c r="F605" s="84"/>
      <c r="G605" s="84"/>
      <c r="H605" s="84"/>
      <c r="I605" s="84"/>
      <c r="J605" s="84"/>
      <c r="K605" s="84"/>
      <c r="L605" s="84"/>
      <c r="M605" s="84"/>
      <c r="N605" s="84"/>
      <c r="O605" s="84"/>
      <c r="P605" s="84"/>
      <c r="Q605" s="84"/>
      <c r="R605" s="84"/>
      <c r="S605" s="84"/>
      <c r="T605" s="84"/>
      <c r="U605" s="84"/>
      <c r="V605" s="84"/>
      <c r="W605" s="84"/>
      <c r="X605" s="84"/>
      <c r="Y605" s="84"/>
      <c r="Z605" s="84"/>
      <c r="AA605" s="771"/>
      <c r="AB605" s="84"/>
      <c r="AC605" s="84"/>
      <c r="AD605" s="84"/>
      <c r="AE605" s="84"/>
      <c r="AF605" s="84"/>
      <c r="AG605" s="84"/>
      <c r="AH605" s="84"/>
      <c r="AI605" s="84"/>
      <c r="AJ605" s="84"/>
      <c r="AK605" s="84"/>
      <c r="AL605" s="84"/>
      <c r="AM605" s="771"/>
      <c r="AN605" s="84"/>
      <c r="AO605" s="84"/>
      <c r="AP605" s="84"/>
      <c r="AQ605" s="84"/>
      <c r="AR605" s="84"/>
      <c r="AS605" s="84"/>
      <c r="AT605" s="84"/>
      <c r="AU605" s="84"/>
      <c r="AV605" s="84"/>
      <c r="AW605" s="84"/>
      <c r="AX605" s="84"/>
      <c r="AY605" s="771"/>
      <c r="AZ605" s="84"/>
      <c r="BA605" s="84"/>
      <c r="BB605" s="84"/>
      <c r="BC605" s="84"/>
      <c r="BD605" s="84"/>
      <c r="BE605" s="84"/>
      <c r="BF605" s="84"/>
      <c r="BG605" s="84"/>
      <c r="BH605" s="84"/>
      <c r="BI605" s="84"/>
      <c r="BJ605" s="84"/>
      <c r="BK605" s="771"/>
      <c r="BL605" s="84"/>
      <c r="BM605" s="84"/>
      <c r="BN605" s="84"/>
      <c r="BO605" s="84"/>
      <c r="BP605" s="84"/>
      <c r="BQ605" s="84"/>
      <c r="BR605" s="84"/>
      <c r="BS605" s="84"/>
      <c r="BT605" s="84"/>
      <c r="BU605" s="84"/>
      <c r="BV605" s="84"/>
      <c r="BW605" s="771"/>
      <c r="BX605" s="84"/>
      <c r="BY605" s="84"/>
      <c r="BZ605" s="84"/>
      <c r="CA605" s="84"/>
      <c r="CB605" s="84"/>
      <c r="CC605" s="84"/>
      <c r="CD605" s="84"/>
      <c r="CE605" s="84"/>
      <c r="CF605" s="84"/>
      <c r="CG605" s="84"/>
      <c r="CH605" s="84"/>
      <c r="CI605" s="771"/>
      <c r="CJ605" s="791"/>
      <c r="CK605" s="791"/>
      <c r="CL605" s="791"/>
      <c r="CM605" s="791"/>
      <c r="CN605" s="791"/>
      <c r="CO605" s="791"/>
      <c r="CP605" s="791"/>
      <c r="CQ605" s="791"/>
      <c r="CR605" s="791"/>
      <c r="CS605" s="791"/>
      <c r="CT605" s="791"/>
      <c r="CU605" s="793"/>
      <c r="CV605" s="791"/>
      <c r="CW605" s="791"/>
      <c r="CX605" s="791"/>
      <c r="CY605" s="791"/>
      <c r="CZ605" s="791"/>
      <c r="DA605" s="791"/>
      <c r="DB605" s="791"/>
      <c r="DC605" s="791"/>
      <c r="DD605" s="791"/>
      <c r="DE605" s="791"/>
      <c r="DF605" s="791"/>
      <c r="DG605" s="793"/>
    </row>
    <row r="606" spans="1:111" ht="16">
      <c r="A606" s="209"/>
      <c r="B606" s="331"/>
      <c r="C606" s="1115"/>
      <c r="D606" s="84"/>
      <c r="E606" s="84"/>
      <c r="F606" s="84"/>
      <c r="G606" s="84"/>
      <c r="H606" s="84"/>
      <c r="I606" s="84"/>
      <c r="J606" s="84"/>
      <c r="K606" s="84"/>
      <c r="L606" s="84"/>
      <c r="M606" s="84"/>
      <c r="N606" s="84"/>
      <c r="O606" s="84"/>
      <c r="P606" s="84"/>
      <c r="Q606" s="84"/>
      <c r="R606" s="84"/>
      <c r="S606" s="84"/>
      <c r="T606" s="84"/>
      <c r="U606" s="84"/>
      <c r="V606" s="84"/>
      <c r="W606" s="84"/>
      <c r="X606" s="84"/>
      <c r="Y606" s="84"/>
      <c r="Z606" s="84"/>
      <c r="AA606" s="771"/>
      <c r="AB606" s="84"/>
      <c r="AC606" s="84"/>
      <c r="AD606" s="84"/>
      <c r="AE606" s="84"/>
      <c r="AF606" s="84"/>
      <c r="AG606" s="84"/>
      <c r="AH606" s="84"/>
      <c r="AI606" s="84"/>
      <c r="AJ606" s="84"/>
      <c r="AK606" s="84"/>
      <c r="AL606" s="84"/>
      <c r="AM606" s="771"/>
      <c r="AN606" s="84"/>
      <c r="AO606" s="84"/>
      <c r="AP606" s="84"/>
      <c r="AQ606" s="84"/>
      <c r="AR606" s="84"/>
      <c r="AS606" s="84"/>
      <c r="AT606" s="84"/>
      <c r="AU606" s="84"/>
      <c r="AV606" s="84"/>
      <c r="AW606" s="84"/>
      <c r="AX606" s="84"/>
      <c r="AY606" s="771"/>
      <c r="AZ606" s="84"/>
      <c r="BA606" s="84"/>
      <c r="BB606" s="84"/>
      <c r="BC606" s="84"/>
      <c r="BD606" s="84"/>
      <c r="BE606" s="84"/>
      <c r="BF606" s="84"/>
      <c r="BG606" s="84"/>
      <c r="BH606" s="84"/>
      <c r="BI606" s="84"/>
      <c r="BJ606" s="84"/>
      <c r="BK606" s="771"/>
      <c r="BL606" s="84"/>
      <c r="BM606" s="84"/>
      <c r="BN606" s="84"/>
      <c r="BO606" s="84"/>
      <c r="BP606" s="84"/>
      <c r="BQ606" s="84"/>
      <c r="BR606" s="84"/>
      <c r="BS606" s="84"/>
      <c r="BT606" s="84"/>
      <c r="BU606" s="84"/>
      <c r="BV606" s="84"/>
      <c r="BW606" s="771"/>
      <c r="BX606" s="84"/>
      <c r="BY606" s="84"/>
      <c r="BZ606" s="84"/>
      <c r="CA606" s="84"/>
      <c r="CB606" s="84"/>
      <c r="CC606" s="84"/>
      <c r="CD606" s="84"/>
      <c r="CE606" s="84"/>
      <c r="CF606" s="84"/>
      <c r="CG606" s="84"/>
      <c r="CH606" s="84"/>
      <c r="CI606" s="771"/>
      <c r="CJ606" s="791"/>
      <c r="CK606" s="791"/>
      <c r="CL606" s="791"/>
      <c r="CM606" s="791"/>
      <c r="CN606" s="791"/>
      <c r="CO606" s="791"/>
      <c r="CP606" s="791"/>
      <c r="CQ606" s="791"/>
      <c r="CR606" s="791"/>
      <c r="CS606" s="791"/>
      <c r="CT606" s="791"/>
      <c r="CU606" s="793"/>
      <c r="CV606" s="791"/>
      <c r="CW606" s="791"/>
      <c r="CX606" s="791"/>
      <c r="CY606" s="791"/>
      <c r="CZ606" s="791"/>
      <c r="DA606" s="791"/>
      <c r="DB606" s="791"/>
      <c r="DC606" s="791"/>
      <c r="DD606" s="791"/>
      <c r="DE606" s="791"/>
      <c r="DF606" s="791"/>
      <c r="DG606" s="793"/>
    </row>
    <row r="607" spans="1:111" ht="16">
      <c r="A607" s="209"/>
      <c r="B607" s="331"/>
      <c r="C607" s="1115"/>
      <c r="D607" s="84"/>
      <c r="E607" s="84"/>
      <c r="F607" s="84"/>
      <c r="G607" s="84"/>
      <c r="H607" s="84"/>
      <c r="I607" s="84"/>
      <c r="J607" s="84"/>
      <c r="K607" s="84"/>
      <c r="L607" s="84"/>
      <c r="M607" s="84"/>
      <c r="N607" s="84"/>
      <c r="O607" s="84"/>
      <c r="P607" s="84"/>
      <c r="Q607" s="84"/>
      <c r="R607" s="84"/>
      <c r="S607" s="84"/>
      <c r="T607" s="84"/>
      <c r="U607" s="84"/>
      <c r="V607" s="84"/>
      <c r="W607" s="84"/>
      <c r="X607" s="84"/>
      <c r="Y607" s="84"/>
      <c r="Z607" s="84"/>
      <c r="AA607" s="771"/>
      <c r="AB607" s="84"/>
      <c r="AC607" s="84"/>
      <c r="AD607" s="84"/>
      <c r="AE607" s="84"/>
      <c r="AF607" s="84"/>
      <c r="AG607" s="84"/>
      <c r="AH607" s="84"/>
      <c r="AI607" s="84"/>
      <c r="AJ607" s="84"/>
      <c r="AK607" s="84"/>
      <c r="AL607" s="84"/>
      <c r="AM607" s="771"/>
      <c r="AN607" s="84"/>
      <c r="AO607" s="84"/>
      <c r="AP607" s="84"/>
      <c r="AQ607" s="84"/>
      <c r="AR607" s="84"/>
      <c r="AS607" s="84"/>
      <c r="AT607" s="84"/>
      <c r="AU607" s="84"/>
      <c r="AV607" s="84"/>
      <c r="AW607" s="84"/>
      <c r="AX607" s="84"/>
      <c r="AY607" s="771"/>
      <c r="AZ607" s="84"/>
      <c r="BA607" s="84"/>
      <c r="BB607" s="84"/>
      <c r="BC607" s="84"/>
      <c r="BD607" s="84"/>
      <c r="BE607" s="84"/>
      <c r="BF607" s="84"/>
      <c r="BG607" s="84"/>
      <c r="BH607" s="84"/>
      <c r="BI607" s="84"/>
      <c r="BJ607" s="84"/>
      <c r="BK607" s="771"/>
      <c r="BL607" s="84"/>
      <c r="BM607" s="84"/>
      <c r="BN607" s="84"/>
      <c r="BO607" s="84"/>
      <c r="BP607" s="84"/>
      <c r="BQ607" s="84"/>
      <c r="BR607" s="84"/>
      <c r="BS607" s="84"/>
      <c r="BT607" s="84"/>
      <c r="BU607" s="84"/>
      <c r="BV607" s="84"/>
      <c r="BW607" s="771"/>
      <c r="BX607" s="84"/>
      <c r="BY607" s="84"/>
      <c r="BZ607" s="84"/>
      <c r="CA607" s="84"/>
      <c r="CB607" s="84"/>
      <c r="CC607" s="84"/>
      <c r="CD607" s="84"/>
      <c r="CE607" s="84"/>
      <c r="CF607" s="84"/>
      <c r="CG607" s="84"/>
      <c r="CH607" s="84"/>
      <c r="CI607" s="771"/>
      <c r="CJ607" s="791"/>
      <c r="CK607" s="791"/>
      <c r="CL607" s="791"/>
      <c r="CM607" s="791"/>
      <c r="CN607" s="791"/>
      <c r="CO607" s="791"/>
      <c r="CP607" s="791"/>
      <c r="CQ607" s="791"/>
      <c r="CR607" s="791"/>
      <c r="CS607" s="791"/>
      <c r="CT607" s="791"/>
      <c r="CU607" s="793"/>
      <c r="CV607" s="791"/>
      <c r="CW607" s="791"/>
      <c r="CX607" s="791"/>
      <c r="CY607" s="791"/>
      <c r="CZ607" s="791"/>
      <c r="DA607" s="791"/>
      <c r="DB607" s="791"/>
      <c r="DC607" s="791"/>
      <c r="DD607" s="791"/>
      <c r="DE607" s="791"/>
      <c r="DF607" s="791"/>
      <c r="DG607" s="793"/>
    </row>
    <row r="608" spans="1:111" ht="16">
      <c r="A608" s="209"/>
      <c r="B608" s="331"/>
      <c r="C608" s="1115"/>
      <c r="D608" s="84"/>
      <c r="E608" s="84"/>
      <c r="F608" s="84"/>
      <c r="G608" s="84"/>
      <c r="H608" s="84"/>
      <c r="I608" s="84"/>
      <c r="J608" s="84"/>
      <c r="K608" s="84"/>
      <c r="L608" s="84"/>
      <c r="M608" s="84"/>
      <c r="N608" s="84"/>
      <c r="O608" s="84"/>
      <c r="P608" s="84"/>
      <c r="Q608" s="84"/>
      <c r="R608" s="84"/>
      <c r="S608" s="84"/>
      <c r="T608" s="84"/>
      <c r="U608" s="84"/>
      <c r="V608" s="84"/>
      <c r="W608" s="84"/>
      <c r="X608" s="84"/>
      <c r="Y608" s="84"/>
      <c r="Z608" s="84"/>
      <c r="AA608" s="771"/>
      <c r="AB608" s="84"/>
      <c r="AC608" s="84"/>
      <c r="AD608" s="84"/>
      <c r="AE608" s="84"/>
      <c r="AF608" s="84"/>
      <c r="AG608" s="84"/>
      <c r="AH608" s="84"/>
      <c r="AI608" s="84"/>
      <c r="AJ608" s="84"/>
      <c r="AK608" s="84"/>
      <c r="AL608" s="84"/>
      <c r="AM608" s="771"/>
      <c r="AN608" s="84"/>
      <c r="AO608" s="84"/>
      <c r="AP608" s="84"/>
      <c r="AQ608" s="84"/>
      <c r="AR608" s="84"/>
      <c r="AS608" s="84"/>
      <c r="AT608" s="84"/>
      <c r="AU608" s="84"/>
      <c r="AV608" s="84"/>
      <c r="AW608" s="84"/>
      <c r="AX608" s="84"/>
      <c r="AY608" s="771"/>
      <c r="AZ608" s="84"/>
      <c r="BA608" s="84"/>
      <c r="BB608" s="84"/>
      <c r="BC608" s="84"/>
      <c r="BD608" s="84"/>
      <c r="BE608" s="84"/>
      <c r="BF608" s="84"/>
      <c r="BG608" s="84"/>
      <c r="BH608" s="84"/>
      <c r="BI608" s="84"/>
      <c r="BJ608" s="84"/>
      <c r="BK608" s="771"/>
      <c r="BL608" s="84"/>
      <c r="BM608" s="84"/>
      <c r="BN608" s="84"/>
      <c r="BO608" s="84"/>
      <c r="BP608" s="84"/>
      <c r="BQ608" s="84"/>
      <c r="BR608" s="84"/>
      <c r="BS608" s="84"/>
      <c r="BT608" s="84"/>
      <c r="BU608" s="84"/>
      <c r="BV608" s="84"/>
      <c r="BW608" s="771"/>
      <c r="BX608" s="84"/>
      <c r="BY608" s="84"/>
      <c r="BZ608" s="84"/>
      <c r="CA608" s="84"/>
      <c r="CB608" s="84"/>
      <c r="CC608" s="84"/>
      <c r="CD608" s="84"/>
      <c r="CE608" s="84"/>
      <c r="CF608" s="84"/>
      <c r="CG608" s="84"/>
      <c r="CH608" s="84"/>
      <c r="CI608" s="771"/>
      <c r="CJ608" s="791"/>
      <c r="CK608" s="791"/>
      <c r="CL608" s="791"/>
      <c r="CM608" s="791"/>
      <c r="CN608" s="791"/>
      <c r="CO608" s="791"/>
      <c r="CP608" s="791"/>
      <c r="CQ608" s="791"/>
      <c r="CR608" s="791"/>
      <c r="CS608" s="791"/>
      <c r="CT608" s="791"/>
      <c r="CU608" s="793"/>
      <c r="CV608" s="791"/>
      <c r="CW608" s="791"/>
      <c r="CX608" s="791"/>
      <c r="CY608" s="791"/>
      <c r="CZ608" s="791"/>
      <c r="DA608" s="791"/>
      <c r="DB608" s="791"/>
      <c r="DC608" s="791"/>
      <c r="DD608" s="791"/>
      <c r="DE608" s="791"/>
      <c r="DF608" s="791"/>
      <c r="DG608" s="793"/>
    </row>
    <row r="609" spans="1:111" ht="16">
      <c r="A609" s="209"/>
      <c r="B609" s="331"/>
      <c r="C609" s="1115"/>
      <c r="D609" s="84"/>
      <c r="E609" s="84"/>
      <c r="F609" s="84"/>
      <c r="G609" s="84"/>
      <c r="H609" s="84"/>
      <c r="I609" s="84"/>
      <c r="J609" s="84"/>
      <c r="K609" s="84"/>
      <c r="L609" s="84"/>
      <c r="M609" s="84"/>
      <c r="N609" s="84"/>
      <c r="O609" s="84"/>
      <c r="P609" s="84"/>
      <c r="Q609" s="84"/>
      <c r="R609" s="84"/>
      <c r="S609" s="84"/>
      <c r="T609" s="84"/>
      <c r="U609" s="84"/>
      <c r="V609" s="84"/>
      <c r="W609" s="84"/>
      <c r="X609" s="84"/>
      <c r="Y609" s="84"/>
      <c r="Z609" s="84"/>
      <c r="AA609" s="771"/>
      <c r="AB609" s="84"/>
      <c r="AC609" s="84"/>
      <c r="AD609" s="84"/>
      <c r="AE609" s="84"/>
      <c r="AF609" s="84"/>
      <c r="AG609" s="84"/>
      <c r="AH609" s="84"/>
      <c r="AI609" s="84"/>
      <c r="AJ609" s="84"/>
      <c r="AK609" s="84"/>
      <c r="AL609" s="84"/>
      <c r="AM609" s="771"/>
      <c r="AN609" s="84"/>
      <c r="AO609" s="84"/>
      <c r="AP609" s="84"/>
      <c r="AQ609" s="84"/>
      <c r="AR609" s="84"/>
      <c r="AS609" s="84"/>
      <c r="AT609" s="84"/>
      <c r="AU609" s="84"/>
      <c r="AV609" s="84"/>
      <c r="AW609" s="84"/>
      <c r="AX609" s="84"/>
      <c r="AY609" s="771"/>
      <c r="AZ609" s="84"/>
      <c r="BA609" s="84"/>
      <c r="BB609" s="84"/>
      <c r="BC609" s="84"/>
      <c r="BD609" s="84"/>
      <c r="BE609" s="84"/>
      <c r="BF609" s="84"/>
      <c r="BG609" s="84"/>
      <c r="BH609" s="84"/>
      <c r="BI609" s="84"/>
      <c r="BJ609" s="84"/>
      <c r="BK609" s="771"/>
      <c r="BL609" s="84"/>
      <c r="BM609" s="84"/>
      <c r="BN609" s="84"/>
      <c r="BO609" s="84"/>
      <c r="BP609" s="84"/>
      <c r="BQ609" s="84"/>
      <c r="BR609" s="84"/>
      <c r="BS609" s="84"/>
      <c r="BT609" s="84"/>
      <c r="BU609" s="84"/>
      <c r="BV609" s="84"/>
      <c r="BW609" s="771"/>
      <c r="BX609" s="84"/>
      <c r="BY609" s="84"/>
      <c r="BZ609" s="84"/>
      <c r="CA609" s="84"/>
      <c r="CB609" s="84"/>
      <c r="CC609" s="84"/>
      <c r="CD609" s="84"/>
      <c r="CE609" s="84"/>
      <c r="CF609" s="84"/>
      <c r="CG609" s="84"/>
      <c r="CH609" s="84"/>
      <c r="CI609" s="771"/>
      <c r="CJ609" s="791"/>
      <c r="CK609" s="791"/>
      <c r="CL609" s="791"/>
      <c r="CM609" s="791"/>
      <c r="CN609" s="791"/>
      <c r="CO609" s="791"/>
      <c r="CP609" s="791"/>
      <c r="CQ609" s="791"/>
      <c r="CR609" s="791"/>
      <c r="CS609" s="791"/>
      <c r="CT609" s="791"/>
      <c r="CU609" s="793"/>
      <c r="CV609" s="791"/>
      <c r="CW609" s="791"/>
      <c r="CX609" s="791"/>
      <c r="CY609" s="791"/>
      <c r="CZ609" s="791"/>
      <c r="DA609" s="791"/>
      <c r="DB609" s="791"/>
      <c r="DC609" s="791"/>
      <c r="DD609" s="791"/>
      <c r="DE609" s="791"/>
      <c r="DF609" s="791"/>
      <c r="DG609" s="793"/>
    </row>
    <row r="610" spans="1:111" ht="16">
      <c r="A610" s="209"/>
      <c r="B610" s="331"/>
      <c r="C610" s="1115"/>
      <c r="D610" s="84"/>
      <c r="E610" s="84"/>
      <c r="F610" s="84"/>
      <c r="G610" s="84"/>
      <c r="H610" s="84"/>
      <c r="I610" s="84"/>
      <c r="J610" s="84"/>
      <c r="K610" s="84"/>
      <c r="L610" s="84"/>
      <c r="M610" s="84"/>
      <c r="N610" s="84"/>
      <c r="O610" s="84"/>
      <c r="P610" s="84"/>
      <c r="Q610" s="84"/>
      <c r="R610" s="84"/>
      <c r="S610" s="84"/>
      <c r="T610" s="84"/>
      <c r="U610" s="84"/>
      <c r="V610" s="84"/>
      <c r="W610" s="84"/>
      <c r="X610" s="84"/>
      <c r="Y610" s="84"/>
      <c r="Z610" s="84"/>
      <c r="AA610" s="771"/>
      <c r="AB610" s="84"/>
      <c r="AC610" s="84"/>
      <c r="AD610" s="84"/>
      <c r="AE610" s="84"/>
      <c r="AF610" s="84"/>
      <c r="AG610" s="84"/>
      <c r="AH610" s="84"/>
      <c r="AI610" s="84"/>
      <c r="AJ610" s="84"/>
      <c r="AK610" s="84"/>
      <c r="AL610" s="84"/>
      <c r="AM610" s="771"/>
      <c r="AN610" s="84"/>
      <c r="AO610" s="84"/>
      <c r="AP610" s="84"/>
      <c r="AQ610" s="84"/>
      <c r="AR610" s="84"/>
      <c r="AS610" s="84"/>
      <c r="AT610" s="84"/>
      <c r="AU610" s="84"/>
      <c r="AV610" s="84"/>
      <c r="AW610" s="84"/>
      <c r="AX610" s="84"/>
      <c r="AY610" s="771"/>
      <c r="AZ610" s="84"/>
      <c r="BA610" s="84"/>
      <c r="BB610" s="84"/>
      <c r="BC610" s="84"/>
      <c r="BD610" s="84"/>
      <c r="BE610" s="84"/>
      <c r="BF610" s="84"/>
      <c r="BG610" s="84"/>
      <c r="BH610" s="84"/>
      <c r="BI610" s="84"/>
      <c r="BJ610" s="84"/>
      <c r="BK610" s="771"/>
      <c r="BL610" s="84"/>
      <c r="BM610" s="84"/>
      <c r="BN610" s="84"/>
      <c r="BO610" s="84"/>
      <c r="BP610" s="84"/>
      <c r="BQ610" s="84"/>
      <c r="BR610" s="84"/>
      <c r="BS610" s="84"/>
      <c r="BT610" s="84"/>
      <c r="BU610" s="84"/>
      <c r="BV610" s="84"/>
      <c r="BW610" s="771"/>
      <c r="BX610" s="84"/>
      <c r="BY610" s="84"/>
      <c r="BZ610" s="84"/>
      <c r="CA610" s="84"/>
      <c r="CB610" s="84"/>
      <c r="CC610" s="84"/>
      <c r="CD610" s="84"/>
      <c r="CE610" s="84"/>
      <c r="CF610" s="84"/>
      <c r="CG610" s="84"/>
      <c r="CH610" s="84"/>
      <c r="CI610" s="771"/>
      <c r="CJ610" s="791"/>
      <c r="CK610" s="791"/>
      <c r="CL610" s="791"/>
      <c r="CM610" s="791"/>
      <c r="CN610" s="791"/>
      <c r="CO610" s="791"/>
      <c r="CP610" s="791"/>
      <c r="CQ610" s="791"/>
      <c r="CR610" s="791"/>
      <c r="CS610" s="791"/>
      <c r="CT610" s="791"/>
      <c r="CU610" s="793"/>
      <c r="CV610" s="791"/>
      <c r="CW610" s="791"/>
      <c r="CX610" s="791"/>
      <c r="CY610" s="791"/>
      <c r="CZ610" s="791"/>
      <c r="DA610" s="791"/>
      <c r="DB610" s="791"/>
      <c r="DC610" s="791"/>
      <c r="DD610" s="791"/>
      <c r="DE610" s="791"/>
      <c r="DF610" s="791"/>
      <c r="DG610" s="793"/>
    </row>
    <row r="611" spans="1:111" ht="16">
      <c r="A611" s="209"/>
      <c r="B611" s="331"/>
      <c r="C611" s="1115"/>
      <c r="D611" s="84"/>
      <c r="E611" s="84"/>
      <c r="F611" s="84"/>
      <c r="G611" s="84"/>
      <c r="H611" s="84"/>
      <c r="I611" s="84"/>
      <c r="J611" s="84"/>
      <c r="K611" s="84"/>
      <c r="L611" s="84"/>
      <c r="M611" s="84"/>
      <c r="N611" s="84"/>
      <c r="O611" s="84"/>
      <c r="P611" s="84"/>
      <c r="Q611" s="84"/>
      <c r="R611" s="84"/>
      <c r="S611" s="84"/>
      <c r="T611" s="84"/>
      <c r="U611" s="84"/>
      <c r="V611" s="84"/>
      <c r="W611" s="84"/>
      <c r="X611" s="84"/>
      <c r="Y611" s="84"/>
      <c r="Z611" s="84"/>
      <c r="AA611" s="771"/>
      <c r="AB611" s="84"/>
      <c r="AC611" s="84"/>
      <c r="AD611" s="84"/>
      <c r="AE611" s="84"/>
      <c r="AF611" s="84"/>
      <c r="AG611" s="84"/>
      <c r="AH611" s="84"/>
      <c r="AI611" s="84"/>
      <c r="AJ611" s="84"/>
      <c r="AK611" s="84"/>
      <c r="AL611" s="84"/>
      <c r="AM611" s="771"/>
      <c r="AN611" s="84"/>
      <c r="AO611" s="84"/>
      <c r="AP611" s="84"/>
      <c r="AQ611" s="84"/>
      <c r="AR611" s="84"/>
      <c r="AS611" s="84"/>
      <c r="AT611" s="84"/>
      <c r="AU611" s="84"/>
      <c r="AV611" s="84"/>
      <c r="AW611" s="84"/>
      <c r="AX611" s="84"/>
      <c r="AY611" s="771"/>
      <c r="AZ611" s="84"/>
      <c r="BA611" s="84"/>
      <c r="BB611" s="84"/>
      <c r="BC611" s="84"/>
      <c r="BD611" s="84"/>
      <c r="BE611" s="84"/>
      <c r="BF611" s="84"/>
      <c r="BG611" s="84"/>
      <c r="BH611" s="84"/>
      <c r="BI611" s="84"/>
      <c r="BJ611" s="84"/>
      <c r="BK611" s="771"/>
      <c r="BL611" s="84"/>
      <c r="BM611" s="84"/>
      <c r="BN611" s="84"/>
      <c r="BO611" s="84"/>
      <c r="BP611" s="84"/>
      <c r="BQ611" s="84"/>
      <c r="BR611" s="84"/>
      <c r="BS611" s="84"/>
      <c r="BT611" s="84"/>
      <c r="BU611" s="84"/>
      <c r="BV611" s="84"/>
      <c r="BW611" s="771"/>
      <c r="BX611" s="84"/>
      <c r="BY611" s="84"/>
      <c r="BZ611" s="84"/>
      <c r="CA611" s="84"/>
      <c r="CB611" s="84"/>
      <c r="CC611" s="84"/>
      <c r="CD611" s="84"/>
      <c r="CE611" s="84"/>
      <c r="CF611" s="84"/>
      <c r="CG611" s="84"/>
      <c r="CH611" s="84"/>
      <c r="CI611" s="771"/>
      <c r="CJ611" s="791"/>
      <c r="CK611" s="791"/>
      <c r="CL611" s="791"/>
      <c r="CM611" s="791"/>
      <c r="CN611" s="791"/>
      <c r="CO611" s="791"/>
      <c r="CP611" s="791"/>
      <c r="CQ611" s="791"/>
      <c r="CR611" s="791"/>
      <c r="CS611" s="791"/>
      <c r="CT611" s="791"/>
      <c r="CU611" s="793"/>
      <c r="CV611" s="791"/>
      <c r="CW611" s="791"/>
      <c r="CX611" s="791"/>
      <c r="CY611" s="791"/>
      <c r="CZ611" s="791"/>
      <c r="DA611" s="791"/>
      <c r="DB611" s="791"/>
      <c r="DC611" s="791"/>
      <c r="DD611" s="791"/>
      <c r="DE611" s="791"/>
      <c r="DF611" s="791"/>
      <c r="DG611" s="793"/>
    </row>
    <row r="612" spans="1:111" ht="16">
      <c r="A612" s="209"/>
      <c r="B612" s="331"/>
      <c r="C612" s="1115"/>
      <c r="D612" s="84"/>
      <c r="E612" s="84"/>
      <c r="F612" s="84"/>
      <c r="G612" s="84"/>
      <c r="H612" s="84"/>
      <c r="I612" s="84"/>
      <c r="J612" s="84"/>
      <c r="K612" s="84"/>
      <c r="L612" s="84"/>
      <c r="M612" s="84"/>
      <c r="N612" s="84"/>
      <c r="O612" s="84"/>
      <c r="P612" s="84"/>
      <c r="Q612" s="84"/>
      <c r="R612" s="84"/>
      <c r="S612" s="84"/>
      <c r="T612" s="84"/>
      <c r="U612" s="84"/>
      <c r="V612" s="84"/>
      <c r="W612" s="84"/>
      <c r="X612" s="84"/>
      <c r="Y612" s="84"/>
      <c r="Z612" s="84"/>
      <c r="AA612" s="771"/>
      <c r="AB612" s="84"/>
      <c r="AC612" s="84"/>
      <c r="AD612" s="84"/>
      <c r="AE612" s="84"/>
      <c r="AF612" s="84"/>
      <c r="AG612" s="84"/>
      <c r="AH612" s="84"/>
      <c r="AI612" s="84"/>
      <c r="AJ612" s="84"/>
      <c r="AK612" s="84"/>
      <c r="AL612" s="84"/>
      <c r="AM612" s="771"/>
      <c r="AN612" s="84"/>
      <c r="AO612" s="84"/>
      <c r="AP612" s="84"/>
      <c r="AQ612" s="84"/>
      <c r="AR612" s="84"/>
      <c r="AS612" s="84"/>
      <c r="AT612" s="84"/>
      <c r="AU612" s="84"/>
      <c r="AV612" s="84"/>
      <c r="AW612" s="84"/>
      <c r="AX612" s="84"/>
      <c r="AY612" s="771"/>
      <c r="AZ612" s="84"/>
      <c r="BA612" s="84"/>
      <c r="BB612" s="84"/>
      <c r="BC612" s="84"/>
      <c r="BD612" s="84"/>
      <c r="BE612" s="84"/>
      <c r="BF612" s="84"/>
      <c r="BG612" s="84"/>
      <c r="BH612" s="84"/>
      <c r="BI612" s="84"/>
      <c r="BJ612" s="84"/>
      <c r="BK612" s="771"/>
      <c r="BL612" s="84"/>
      <c r="BM612" s="84"/>
      <c r="BN612" s="84"/>
      <c r="BO612" s="84"/>
      <c r="BP612" s="84"/>
      <c r="BQ612" s="84"/>
      <c r="BR612" s="84"/>
      <c r="BS612" s="84"/>
      <c r="BT612" s="84"/>
      <c r="BU612" s="84"/>
      <c r="BV612" s="84"/>
      <c r="BW612" s="771"/>
      <c r="BX612" s="84"/>
      <c r="BY612" s="84"/>
      <c r="BZ612" s="84"/>
      <c r="CA612" s="84"/>
      <c r="CB612" s="84"/>
      <c r="CC612" s="84"/>
      <c r="CD612" s="84"/>
      <c r="CE612" s="84"/>
      <c r="CF612" s="84"/>
      <c r="CG612" s="84"/>
      <c r="CH612" s="84"/>
      <c r="CI612" s="771"/>
      <c r="CJ612" s="791"/>
      <c r="CK612" s="791"/>
      <c r="CL612" s="791"/>
      <c r="CM612" s="791"/>
      <c r="CN612" s="791"/>
      <c r="CO612" s="791"/>
      <c r="CP612" s="791"/>
      <c r="CQ612" s="791"/>
      <c r="CR612" s="791"/>
      <c r="CS612" s="791"/>
      <c r="CT612" s="791"/>
      <c r="CU612" s="793"/>
      <c r="CV612" s="791"/>
      <c r="CW612" s="791"/>
      <c r="CX612" s="791"/>
      <c r="CY612" s="791"/>
      <c r="CZ612" s="791"/>
      <c r="DA612" s="791"/>
      <c r="DB612" s="791"/>
      <c r="DC612" s="791"/>
      <c r="DD612" s="791"/>
      <c r="DE612" s="791"/>
      <c r="DF612" s="791"/>
      <c r="DG612" s="793"/>
    </row>
    <row r="613" spans="1:111" ht="16">
      <c r="A613" s="209"/>
      <c r="B613" s="331"/>
      <c r="C613" s="1115"/>
      <c r="D613" s="84"/>
      <c r="E613" s="84"/>
      <c r="F613" s="84"/>
      <c r="G613" s="84"/>
      <c r="H613" s="84"/>
      <c r="I613" s="84"/>
      <c r="J613" s="84"/>
      <c r="K613" s="84"/>
      <c r="L613" s="84"/>
      <c r="M613" s="84"/>
      <c r="N613" s="84"/>
      <c r="O613" s="84"/>
      <c r="P613" s="84"/>
      <c r="Q613" s="84"/>
      <c r="R613" s="84"/>
      <c r="S613" s="84"/>
      <c r="T613" s="84"/>
      <c r="U613" s="84"/>
      <c r="V613" s="84"/>
      <c r="W613" s="84"/>
      <c r="X613" s="84"/>
      <c r="Y613" s="84"/>
      <c r="Z613" s="84"/>
      <c r="AA613" s="771"/>
      <c r="AB613" s="84"/>
      <c r="AC613" s="84"/>
      <c r="AD613" s="84"/>
      <c r="AE613" s="84"/>
      <c r="AF613" s="84"/>
      <c r="AG613" s="84"/>
      <c r="AH613" s="84"/>
      <c r="AI613" s="84"/>
      <c r="AJ613" s="84"/>
      <c r="AK613" s="84"/>
      <c r="AL613" s="84"/>
      <c r="AM613" s="771"/>
      <c r="AN613" s="84"/>
      <c r="AO613" s="84"/>
      <c r="AP613" s="84"/>
      <c r="AQ613" s="84"/>
      <c r="AR613" s="84"/>
      <c r="AS613" s="84"/>
      <c r="AT613" s="84"/>
      <c r="AU613" s="84"/>
      <c r="AV613" s="84"/>
      <c r="AW613" s="84"/>
      <c r="AX613" s="84"/>
      <c r="AY613" s="771"/>
      <c r="AZ613" s="84"/>
      <c r="BA613" s="84"/>
      <c r="BB613" s="84"/>
      <c r="BC613" s="84"/>
      <c r="BD613" s="84"/>
      <c r="BE613" s="84"/>
      <c r="BF613" s="84"/>
      <c r="BG613" s="84"/>
      <c r="BH613" s="84"/>
      <c r="BI613" s="84"/>
      <c r="BJ613" s="84"/>
      <c r="BK613" s="771"/>
      <c r="BL613" s="84"/>
      <c r="BM613" s="84"/>
      <c r="BN613" s="84"/>
      <c r="BO613" s="84"/>
      <c r="BP613" s="84"/>
      <c r="BQ613" s="84"/>
      <c r="BR613" s="84"/>
      <c r="BS613" s="84"/>
      <c r="BT613" s="84"/>
      <c r="BU613" s="84"/>
      <c r="BV613" s="84"/>
      <c r="BW613" s="771"/>
      <c r="BX613" s="84"/>
      <c r="BY613" s="84"/>
      <c r="BZ613" s="84"/>
      <c r="CA613" s="84"/>
      <c r="CB613" s="84"/>
      <c r="CC613" s="84"/>
      <c r="CD613" s="84"/>
      <c r="CE613" s="84"/>
      <c r="CF613" s="84"/>
      <c r="CG613" s="84"/>
      <c r="CH613" s="84"/>
      <c r="CI613" s="771"/>
      <c r="CJ613" s="791"/>
      <c r="CK613" s="791"/>
      <c r="CL613" s="791"/>
      <c r="CM613" s="791"/>
      <c r="CN613" s="791"/>
      <c r="CO613" s="791"/>
      <c r="CP613" s="791"/>
      <c r="CQ613" s="791"/>
      <c r="CR613" s="791"/>
      <c r="CS613" s="791"/>
      <c r="CT613" s="791"/>
      <c r="CU613" s="793"/>
      <c r="CV613" s="791"/>
      <c r="CW613" s="791"/>
      <c r="CX613" s="791"/>
      <c r="CY613" s="791"/>
      <c r="CZ613" s="791"/>
      <c r="DA613" s="791"/>
      <c r="DB613" s="791"/>
      <c r="DC613" s="791"/>
      <c r="DD613" s="791"/>
      <c r="DE613" s="791"/>
      <c r="DF613" s="791"/>
      <c r="DG613" s="793"/>
    </row>
    <row r="614" spans="1:111" ht="16">
      <c r="A614" s="209"/>
      <c r="B614" s="331"/>
      <c r="C614" s="1115"/>
      <c r="D614" s="84"/>
      <c r="E614" s="84"/>
      <c r="F614" s="84"/>
      <c r="G614" s="84"/>
      <c r="H614" s="84"/>
      <c r="I614" s="84"/>
      <c r="J614" s="84"/>
      <c r="K614" s="84"/>
      <c r="L614" s="84"/>
      <c r="M614" s="84"/>
      <c r="N614" s="84"/>
      <c r="O614" s="84"/>
      <c r="P614" s="84"/>
      <c r="Q614" s="84"/>
      <c r="R614" s="84"/>
      <c r="S614" s="84"/>
      <c r="T614" s="84"/>
      <c r="U614" s="84"/>
      <c r="V614" s="84"/>
      <c r="W614" s="84"/>
      <c r="X614" s="84"/>
      <c r="Y614" s="84"/>
      <c r="Z614" s="84"/>
      <c r="AA614" s="771"/>
      <c r="AB614" s="84"/>
      <c r="AC614" s="84"/>
      <c r="AD614" s="84"/>
      <c r="AE614" s="84"/>
      <c r="AF614" s="84"/>
      <c r="AG614" s="84"/>
      <c r="AH614" s="84"/>
      <c r="AI614" s="84"/>
      <c r="AJ614" s="84"/>
      <c r="AK614" s="84"/>
      <c r="AL614" s="84"/>
      <c r="AM614" s="771"/>
      <c r="AN614" s="84"/>
      <c r="AO614" s="84"/>
      <c r="AP614" s="84"/>
      <c r="AQ614" s="84"/>
      <c r="AR614" s="84"/>
      <c r="AS614" s="84"/>
      <c r="AT614" s="84"/>
      <c r="AU614" s="84"/>
      <c r="AV614" s="84"/>
      <c r="AW614" s="84"/>
      <c r="AX614" s="84"/>
      <c r="AY614" s="771"/>
      <c r="AZ614" s="84"/>
      <c r="BA614" s="84"/>
      <c r="BB614" s="84"/>
      <c r="BC614" s="84"/>
      <c r="BD614" s="84"/>
      <c r="BE614" s="84"/>
      <c r="BF614" s="84"/>
      <c r="BG614" s="84"/>
      <c r="BH614" s="84"/>
      <c r="BI614" s="84"/>
      <c r="BJ614" s="84"/>
      <c r="BK614" s="771"/>
      <c r="BL614" s="84"/>
      <c r="BM614" s="84"/>
      <c r="BN614" s="84"/>
      <c r="BO614" s="84"/>
      <c r="BP614" s="84"/>
      <c r="BQ614" s="84"/>
      <c r="BR614" s="84"/>
      <c r="BS614" s="84"/>
      <c r="BT614" s="84"/>
      <c r="BU614" s="84"/>
      <c r="BV614" s="84"/>
      <c r="BW614" s="771"/>
      <c r="BX614" s="84"/>
      <c r="BY614" s="84"/>
      <c r="BZ614" s="84"/>
      <c r="CA614" s="84"/>
      <c r="CB614" s="84"/>
      <c r="CC614" s="84"/>
      <c r="CD614" s="84"/>
      <c r="CE614" s="84"/>
      <c r="CF614" s="84"/>
      <c r="CG614" s="84"/>
      <c r="CH614" s="84"/>
      <c r="CI614" s="771"/>
      <c r="CJ614" s="791"/>
      <c r="CK614" s="791"/>
      <c r="CL614" s="791"/>
      <c r="CM614" s="791"/>
      <c r="CN614" s="791"/>
      <c r="CO614" s="791"/>
      <c r="CP614" s="791"/>
      <c r="CQ614" s="791"/>
      <c r="CR614" s="791"/>
      <c r="CS614" s="791"/>
      <c r="CT614" s="791"/>
      <c r="CU614" s="793"/>
      <c r="CV614" s="791"/>
      <c r="CW614" s="791"/>
      <c r="CX614" s="791"/>
      <c r="CY614" s="791"/>
      <c r="CZ614" s="791"/>
      <c r="DA614" s="791"/>
      <c r="DB614" s="791"/>
      <c r="DC614" s="791"/>
      <c r="DD614" s="791"/>
      <c r="DE614" s="791"/>
      <c r="DF614" s="791"/>
      <c r="DG614" s="793"/>
    </row>
    <row r="615" spans="1:111" ht="16">
      <c r="A615" s="209"/>
      <c r="B615" s="331"/>
      <c r="C615" s="1115"/>
      <c r="D615" s="84"/>
      <c r="E615" s="84"/>
      <c r="F615" s="84"/>
      <c r="G615" s="84"/>
      <c r="H615" s="84"/>
      <c r="I615" s="84"/>
      <c r="J615" s="84"/>
      <c r="K615" s="84"/>
      <c r="L615" s="84"/>
      <c r="M615" s="84"/>
      <c r="N615" s="84"/>
      <c r="O615" s="84"/>
      <c r="P615" s="84"/>
      <c r="Q615" s="84"/>
      <c r="R615" s="84"/>
      <c r="S615" s="84"/>
      <c r="T615" s="84"/>
      <c r="U615" s="84"/>
      <c r="V615" s="84"/>
      <c r="W615" s="84"/>
      <c r="X615" s="84"/>
      <c r="Y615" s="84"/>
      <c r="Z615" s="84"/>
      <c r="AA615" s="771"/>
      <c r="AB615" s="84"/>
      <c r="AC615" s="84"/>
      <c r="AD615" s="84"/>
      <c r="AE615" s="84"/>
      <c r="AF615" s="84"/>
      <c r="AG615" s="84"/>
      <c r="AH615" s="84"/>
      <c r="AI615" s="84"/>
      <c r="AJ615" s="84"/>
      <c r="AK615" s="84"/>
      <c r="AL615" s="84"/>
      <c r="AM615" s="771"/>
      <c r="AN615" s="84"/>
      <c r="AO615" s="84"/>
      <c r="AP615" s="84"/>
      <c r="AQ615" s="84"/>
      <c r="AR615" s="84"/>
      <c r="AS615" s="84"/>
      <c r="AT615" s="84"/>
      <c r="AU615" s="84"/>
      <c r="AV615" s="84"/>
      <c r="AW615" s="84"/>
      <c r="AX615" s="84"/>
      <c r="AY615" s="771"/>
      <c r="AZ615" s="84"/>
      <c r="BA615" s="84"/>
      <c r="BB615" s="84"/>
      <c r="BC615" s="84"/>
      <c r="BD615" s="84"/>
      <c r="BE615" s="84"/>
      <c r="BF615" s="84"/>
      <c r="BG615" s="84"/>
      <c r="BH615" s="84"/>
      <c r="BI615" s="84"/>
      <c r="BJ615" s="84"/>
      <c r="BK615" s="771"/>
      <c r="BL615" s="84"/>
      <c r="BM615" s="84"/>
      <c r="BN615" s="84"/>
      <c r="BO615" s="84"/>
      <c r="BP615" s="84"/>
      <c r="BQ615" s="84"/>
      <c r="BR615" s="84"/>
      <c r="BS615" s="84"/>
      <c r="BT615" s="84"/>
      <c r="BU615" s="84"/>
      <c r="BV615" s="84"/>
      <c r="BW615" s="771"/>
      <c r="BX615" s="84"/>
      <c r="BY615" s="84"/>
      <c r="BZ615" s="84"/>
      <c r="CA615" s="84"/>
      <c r="CB615" s="84"/>
      <c r="CC615" s="84"/>
      <c r="CD615" s="84"/>
      <c r="CE615" s="84"/>
      <c r="CF615" s="84"/>
      <c r="CG615" s="84"/>
      <c r="CH615" s="84"/>
      <c r="CI615" s="771"/>
      <c r="CJ615" s="791"/>
      <c r="CK615" s="791"/>
      <c r="CL615" s="791"/>
      <c r="CM615" s="791"/>
      <c r="CN615" s="791"/>
      <c r="CO615" s="791"/>
      <c r="CP615" s="791"/>
      <c r="CQ615" s="791"/>
      <c r="CR615" s="791"/>
      <c r="CS615" s="791"/>
      <c r="CT615" s="791"/>
      <c r="CU615" s="793"/>
      <c r="CV615" s="791"/>
      <c r="CW615" s="791"/>
      <c r="CX615" s="791"/>
      <c r="CY615" s="791"/>
      <c r="CZ615" s="791"/>
      <c r="DA615" s="791"/>
      <c r="DB615" s="791"/>
      <c r="DC615" s="791"/>
      <c r="DD615" s="791"/>
      <c r="DE615" s="791"/>
      <c r="DF615" s="791"/>
      <c r="DG615" s="793"/>
    </row>
    <row r="616" spans="1:111" ht="16">
      <c r="A616" s="209"/>
      <c r="B616" s="331"/>
      <c r="C616" s="1115"/>
      <c r="D616" s="84"/>
      <c r="E616" s="84"/>
      <c r="F616" s="84"/>
      <c r="G616" s="84"/>
      <c r="H616" s="84"/>
      <c r="I616" s="84"/>
      <c r="J616" s="84"/>
      <c r="K616" s="84"/>
      <c r="L616" s="84"/>
      <c r="M616" s="84"/>
      <c r="N616" s="84"/>
      <c r="O616" s="84"/>
      <c r="P616" s="84"/>
      <c r="Q616" s="84"/>
      <c r="R616" s="84"/>
      <c r="S616" s="84"/>
      <c r="T616" s="84"/>
      <c r="U616" s="84"/>
      <c r="V616" s="84"/>
      <c r="W616" s="84"/>
      <c r="X616" s="84"/>
      <c r="Y616" s="84"/>
      <c r="Z616" s="84"/>
      <c r="AA616" s="771"/>
      <c r="AB616" s="84"/>
      <c r="AC616" s="84"/>
      <c r="AD616" s="84"/>
      <c r="AE616" s="84"/>
      <c r="AF616" s="84"/>
      <c r="AG616" s="84"/>
      <c r="AH616" s="84"/>
      <c r="AI616" s="84"/>
      <c r="AJ616" s="84"/>
      <c r="AK616" s="84"/>
      <c r="AL616" s="84"/>
      <c r="AM616" s="771"/>
      <c r="AN616" s="84"/>
      <c r="AO616" s="84"/>
      <c r="AP616" s="84"/>
      <c r="AQ616" s="84"/>
      <c r="AR616" s="84"/>
      <c r="AS616" s="84"/>
      <c r="AT616" s="84"/>
      <c r="AU616" s="84"/>
      <c r="AV616" s="84"/>
      <c r="AW616" s="84"/>
      <c r="AX616" s="84"/>
      <c r="AY616" s="771"/>
      <c r="AZ616" s="84"/>
      <c r="BA616" s="84"/>
      <c r="BB616" s="84"/>
      <c r="BC616" s="84"/>
      <c r="BD616" s="84"/>
      <c r="BE616" s="84"/>
      <c r="BF616" s="84"/>
      <c r="BG616" s="84"/>
      <c r="BH616" s="84"/>
      <c r="BI616" s="84"/>
      <c r="BJ616" s="84"/>
      <c r="BK616" s="771"/>
      <c r="BL616" s="84"/>
      <c r="BM616" s="84"/>
      <c r="BN616" s="84"/>
      <c r="BO616" s="84"/>
      <c r="BP616" s="84"/>
      <c r="BQ616" s="84"/>
      <c r="BR616" s="84"/>
      <c r="BS616" s="84"/>
      <c r="BT616" s="84"/>
      <c r="BU616" s="84"/>
      <c r="BV616" s="84"/>
      <c r="BW616" s="771"/>
      <c r="BX616" s="84"/>
      <c r="BY616" s="84"/>
      <c r="BZ616" s="84"/>
      <c r="CA616" s="84"/>
      <c r="CB616" s="84"/>
      <c r="CC616" s="84"/>
      <c r="CD616" s="84"/>
      <c r="CE616" s="84"/>
      <c r="CF616" s="84"/>
      <c r="CG616" s="84"/>
      <c r="CH616" s="84"/>
      <c r="CI616" s="771"/>
      <c r="CJ616" s="791"/>
      <c r="CK616" s="791"/>
      <c r="CL616" s="791"/>
      <c r="CM616" s="791"/>
      <c r="CN616" s="791"/>
      <c r="CO616" s="791"/>
      <c r="CP616" s="791"/>
      <c r="CQ616" s="791"/>
      <c r="CR616" s="791"/>
      <c r="CS616" s="791"/>
      <c r="CT616" s="791"/>
      <c r="CU616" s="793"/>
      <c r="CV616" s="791"/>
      <c r="CW616" s="791"/>
      <c r="CX616" s="791"/>
      <c r="CY616" s="791"/>
      <c r="CZ616" s="791"/>
      <c r="DA616" s="791"/>
      <c r="DB616" s="791"/>
      <c r="DC616" s="791"/>
      <c r="DD616" s="791"/>
      <c r="DE616" s="791"/>
      <c r="DF616" s="791"/>
      <c r="DG616" s="793"/>
    </row>
    <row r="617" spans="1:111" ht="16">
      <c r="A617" s="209"/>
      <c r="B617" s="331"/>
      <c r="C617" s="1115"/>
      <c r="D617" s="84"/>
      <c r="E617" s="84"/>
      <c r="F617" s="84"/>
      <c r="G617" s="84"/>
      <c r="H617" s="84"/>
      <c r="I617" s="84"/>
      <c r="J617" s="84"/>
      <c r="K617" s="84"/>
      <c r="L617" s="84"/>
      <c r="M617" s="84"/>
      <c r="N617" s="84"/>
      <c r="O617" s="84"/>
      <c r="P617" s="84"/>
      <c r="Q617" s="84"/>
      <c r="R617" s="84"/>
      <c r="S617" s="84"/>
      <c r="T617" s="84"/>
      <c r="U617" s="84"/>
      <c r="V617" s="84"/>
      <c r="W617" s="84"/>
      <c r="X617" s="84"/>
      <c r="Y617" s="84"/>
      <c r="Z617" s="84"/>
      <c r="AA617" s="771"/>
      <c r="AB617" s="84"/>
      <c r="AC617" s="84"/>
      <c r="AD617" s="84"/>
      <c r="AE617" s="84"/>
      <c r="AF617" s="84"/>
      <c r="AG617" s="84"/>
      <c r="AH617" s="84"/>
      <c r="AI617" s="84"/>
      <c r="AJ617" s="84"/>
      <c r="AK617" s="84"/>
      <c r="AL617" s="84"/>
      <c r="AM617" s="771"/>
      <c r="AN617" s="84"/>
      <c r="AO617" s="84"/>
      <c r="AP617" s="84"/>
      <c r="AQ617" s="84"/>
      <c r="AR617" s="84"/>
      <c r="AS617" s="84"/>
      <c r="AT617" s="84"/>
      <c r="AU617" s="84"/>
      <c r="AV617" s="84"/>
      <c r="AW617" s="84"/>
      <c r="AX617" s="84"/>
      <c r="AY617" s="771"/>
      <c r="AZ617" s="84"/>
      <c r="BA617" s="84"/>
      <c r="BB617" s="84"/>
      <c r="BC617" s="84"/>
      <c r="BD617" s="84"/>
      <c r="BE617" s="84"/>
      <c r="BF617" s="84"/>
      <c r="BG617" s="84"/>
      <c r="BH617" s="84"/>
      <c r="BI617" s="84"/>
      <c r="BJ617" s="84"/>
      <c r="BK617" s="771"/>
      <c r="BL617" s="84"/>
      <c r="BM617" s="84"/>
      <c r="BN617" s="84"/>
      <c r="BO617" s="84"/>
      <c r="BP617" s="84"/>
      <c r="BQ617" s="84"/>
      <c r="BR617" s="84"/>
      <c r="BS617" s="84"/>
      <c r="BT617" s="84"/>
      <c r="BU617" s="84"/>
      <c r="BV617" s="84"/>
      <c r="BW617" s="771"/>
      <c r="BX617" s="84"/>
      <c r="BY617" s="84"/>
      <c r="BZ617" s="84"/>
      <c r="CA617" s="84"/>
      <c r="CB617" s="84"/>
      <c r="CC617" s="84"/>
      <c r="CD617" s="84"/>
      <c r="CE617" s="84"/>
      <c r="CF617" s="84"/>
      <c r="CG617" s="84"/>
      <c r="CH617" s="84"/>
      <c r="CI617" s="771"/>
      <c r="CJ617" s="791"/>
      <c r="CK617" s="791"/>
      <c r="CL617" s="791"/>
      <c r="CM617" s="791"/>
      <c r="CN617" s="791"/>
      <c r="CO617" s="791"/>
      <c r="CP617" s="791"/>
      <c r="CQ617" s="791"/>
      <c r="CR617" s="791"/>
      <c r="CS617" s="791"/>
      <c r="CT617" s="791"/>
      <c r="CU617" s="793"/>
      <c r="CV617" s="791"/>
      <c r="CW617" s="791"/>
      <c r="CX617" s="791"/>
      <c r="CY617" s="791"/>
      <c r="CZ617" s="791"/>
      <c r="DA617" s="791"/>
      <c r="DB617" s="791"/>
      <c r="DC617" s="791"/>
      <c r="DD617" s="791"/>
      <c r="DE617" s="791"/>
      <c r="DF617" s="791"/>
      <c r="DG617" s="793"/>
    </row>
    <row r="618" spans="1:111" ht="16">
      <c r="A618" s="209"/>
      <c r="B618" s="331"/>
      <c r="C618" s="1115"/>
      <c r="D618" s="84"/>
      <c r="E618" s="84"/>
      <c r="F618" s="84"/>
      <c r="G618" s="84"/>
      <c r="H618" s="84"/>
      <c r="I618" s="84"/>
      <c r="J618" s="84"/>
      <c r="K618" s="84"/>
      <c r="L618" s="84"/>
      <c r="M618" s="84"/>
      <c r="N618" s="84"/>
      <c r="O618" s="84"/>
      <c r="P618" s="84"/>
      <c r="Q618" s="84"/>
      <c r="R618" s="84"/>
      <c r="S618" s="84"/>
      <c r="T618" s="84"/>
      <c r="U618" s="84"/>
      <c r="V618" s="84"/>
      <c r="W618" s="84"/>
      <c r="X618" s="84"/>
      <c r="Y618" s="84"/>
      <c r="Z618" s="84"/>
      <c r="AA618" s="771"/>
      <c r="AB618" s="84"/>
      <c r="AC618" s="84"/>
      <c r="AD618" s="84"/>
      <c r="AE618" s="84"/>
      <c r="AF618" s="84"/>
      <c r="AG618" s="84"/>
      <c r="AH618" s="84"/>
      <c r="AI618" s="84"/>
      <c r="AJ618" s="84"/>
      <c r="AK618" s="84"/>
      <c r="AL618" s="84"/>
      <c r="AM618" s="771"/>
      <c r="AN618" s="84"/>
      <c r="AO618" s="84"/>
      <c r="AP618" s="84"/>
      <c r="AQ618" s="84"/>
      <c r="AR618" s="84"/>
      <c r="AS618" s="84"/>
      <c r="AT618" s="84"/>
      <c r="AU618" s="84"/>
      <c r="AV618" s="84"/>
      <c r="AW618" s="84"/>
      <c r="AX618" s="84"/>
      <c r="AY618" s="771"/>
      <c r="AZ618" s="84"/>
      <c r="BA618" s="84"/>
      <c r="BB618" s="84"/>
      <c r="BC618" s="84"/>
      <c r="BD618" s="84"/>
      <c r="BE618" s="84"/>
      <c r="BF618" s="84"/>
      <c r="BG618" s="84"/>
      <c r="BH618" s="84"/>
      <c r="BI618" s="84"/>
      <c r="BJ618" s="84"/>
      <c r="BK618" s="771"/>
      <c r="BL618" s="84"/>
      <c r="BM618" s="84"/>
      <c r="BN618" s="84"/>
      <c r="BO618" s="84"/>
      <c r="BP618" s="84"/>
      <c r="BQ618" s="84"/>
      <c r="BR618" s="84"/>
      <c r="BS618" s="84"/>
      <c r="BT618" s="84"/>
      <c r="BU618" s="84"/>
      <c r="BV618" s="84"/>
      <c r="BW618" s="771"/>
      <c r="BX618" s="84"/>
      <c r="BY618" s="84"/>
      <c r="BZ618" s="84"/>
      <c r="CA618" s="84"/>
      <c r="CB618" s="84"/>
      <c r="CC618" s="84"/>
      <c r="CD618" s="84"/>
      <c r="CE618" s="84"/>
      <c r="CF618" s="84"/>
      <c r="CG618" s="84"/>
      <c r="CH618" s="84"/>
      <c r="CI618" s="771"/>
      <c r="CJ618" s="791"/>
      <c r="CK618" s="791"/>
      <c r="CL618" s="791"/>
      <c r="CM618" s="791"/>
      <c r="CN618" s="791"/>
      <c r="CO618" s="791"/>
      <c r="CP618" s="791"/>
      <c r="CQ618" s="791"/>
      <c r="CR618" s="791"/>
      <c r="CS618" s="791"/>
      <c r="CT618" s="791"/>
      <c r="CU618" s="793"/>
      <c r="CV618" s="791"/>
      <c r="CW618" s="791"/>
      <c r="CX618" s="791"/>
      <c r="CY618" s="791"/>
      <c r="CZ618" s="791"/>
      <c r="DA618" s="791"/>
      <c r="DB618" s="791"/>
      <c r="DC618" s="791"/>
      <c r="DD618" s="791"/>
      <c r="DE618" s="791"/>
      <c r="DF618" s="791"/>
      <c r="DG618" s="793"/>
    </row>
    <row r="619" spans="1:111" ht="16">
      <c r="A619" s="209"/>
      <c r="B619" s="331"/>
      <c r="C619" s="1115"/>
      <c r="D619" s="84"/>
      <c r="E619" s="84"/>
      <c r="F619" s="84"/>
      <c r="G619" s="84"/>
      <c r="H619" s="84"/>
      <c r="I619" s="84"/>
      <c r="J619" s="84"/>
      <c r="K619" s="84"/>
      <c r="L619" s="84"/>
      <c r="M619" s="84"/>
      <c r="N619" s="84"/>
      <c r="O619" s="84"/>
      <c r="P619" s="84"/>
      <c r="Q619" s="84"/>
      <c r="R619" s="84"/>
      <c r="S619" s="84"/>
      <c r="T619" s="84"/>
      <c r="U619" s="84"/>
      <c r="V619" s="84"/>
      <c r="W619" s="84"/>
      <c r="X619" s="84"/>
      <c r="Y619" s="84"/>
      <c r="Z619" s="84"/>
      <c r="AA619" s="771"/>
      <c r="AB619" s="84"/>
      <c r="AC619" s="84"/>
      <c r="AD619" s="84"/>
      <c r="AE619" s="84"/>
      <c r="AF619" s="84"/>
      <c r="AG619" s="84"/>
      <c r="AH619" s="84"/>
      <c r="AI619" s="84"/>
      <c r="AJ619" s="84"/>
      <c r="AK619" s="84"/>
      <c r="AL619" s="84"/>
      <c r="AM619" s="771"/>
      <c r="AN619" s="84"/>
      <c r="AO619" s="84"/>
      <c r="AP619" s="84"/>
      <c r="AQ619" s="84"/>
      <c r="AR619" s="84"/>
      <c r="AS619" s="84"/>
      <c r="AT619" s="84"/>
      <c r="AU619" s="84"/>
      <c r="AV619" s="84"/>
      <c r="AW619" s="84"/>
      <c r="AX619" s="84"/>
      <c r="AY619" s="771"/>
      <c r="AZ619" s="84"/>
      <c r="BA619" s="84"/>
      <c r="BB619" s="84"/>
      <c r="BC619" s="84"/>
      <c r="BD619" s="84"/>
      <c r="BE619" s="84"/>
      <c r="BF619" s="84"/>
      <c r="BG619" s="84"/>
      <c r="BH619" s="84"/>
      <c r="BI619" s="84"/>
      <c r="BJ619" s="84"/>
      <c r="BK619" s="771"/>
      <c r="BL619" s="84"/>
      <c r="BM619" s="84"/>
      <c r="BN619" s="84"/>
      <c r="BO619" s="84"/>
      <c r="BP619" s="84"/>
      <c r="BQ619" s="84"/>
      <c r="BR619" s="84"/>
      <c r="BS619" s="84"/>
      <c r="BT619" s="84"/>
      <c r="BU619" s="84"/>
      <c r="BV619" s="84"/>
      <c r="BW619" s="771"/>
      <c r="BX619" s="84"/>
      <c r="BY619" s="84"/>
      <c r="BZ619" s="84"/>
      <c r="CA619" s="84"/>
      <c r="CB619" s="84"/>
      <c r="CC619" s="84"/>
      <c r="CD619" s="84"/>
      <c r="CE619" s="84"/>
      <c r="CF619" s="84"/>
      <c r="CG619" s="84"/>
      <c r="CH619" s="84"/>
      <c r="CI619" s="771"/>
      <c r="CJ619" s="791"/>
      <c r="CK619" s="791"/>
      <c r="CL619" s="791"/>
      <c r="CM619" s="791"/>
      <c r="CN619" s="791"/>
      <c r="CO619" s="791"/>
      <c r="CP619" s="791"/>
      <c r="CQ619" s="791"/>
      <c r="CR619" s="791"/>
      <c r="CS619" s="791"/>
      <c r="CT619" s="791"/>
      <c r="CU619" s="793"/>
      <c r="CV619" s="791"/>
      <c r="CW619" s="791"/>
      <c r="CX619" s="791"/>
      <c r="CY619" s="791"/>
      <c r="CZ619" s="791"/>
      <c r="DA619" s="791"/>
      <c r="DB619" s="791"/>
      <c r="DC619" s="791"/>
      <c r="DD619" s="791"/>
      <c r="DE619" s="791"/>
      <c r="DF619" s="791"/>
      <c r="DG619" s="793"/>
    </row>
    <row r="620" spans="1:111" ht="16">
      <c r="A620" s="209"/>
      <c r="B620" s="331"/>
      <c r="C620" s="1115"/>
      <c r="D620" s="84"/>
      <c r="E620" s="84"/>
      <c r="F620" s="84"/>
      <c r="G620" s="84"/>
      <c r="H620" s="84"/>
      <c r="I620" s="84"/>
      <c r="J620" s="84"/>
      <c r="K620" s="84"/>
      <c r="L620" s="84"/>
      <c r="M620" s="84"/>
      <c r="N620" s="84"/>
      <c r="O620" s="84"/>
      <c r="P620" s="84"/>
      <c r="Q620" s="84"/>
      <c r="R620" s="84"/>
      <c r="S620" s="84"/>
      <c r="T620" s="84"/>
      <c r="U620" s="84"/>
      <c r="V620" s="84"/>
      <c r="W620" s="84"/>
      <c r="X620" s="84"/>
      <c r="Y620" s="84"/>
      <c r="Z620" s="84"/>
      <c r="AA620" s="771"/>
      <c r="AB620" s="84"/>
      <c r="AC620" s="84"/>
      <c r="AD620" s="84"/>
      <c r="AE620" s="84"/>
      <c r="AF620" s="84"/>
      <c r="AG620" s="84"/>
      <c r="AH620" s="84"/>
      <c r="AI620" s="84"/>
      <c r="AJ620" s="84"/>
      <c r="AK620" s="84"/>
      <c r="AL620" s="84"/>
      <c r="AM620" s="771"/>
      <c r="AN620" s="84"/>
      <c r="AO620" s="84"/>
      <c r="AP620" s="84"/>
      <c r="AQ620" s="84"/>
      <c r="AR620" s="84"/>
      <c r="AS620" s="84"/>
      <c r="AT620" s="84"/>
      <c r="AU620" s="84"/>
      <c r="AV620" s="84"/>
      <c r="AW620" s="84"/>
      <c r="AX620" s="84"/>
      <c r="AY620" s="771"/>
      <c r="AZ620" s="84"/>
      <c r="BA620" s="84"/>
      <c r="BB620" s="84"/>
      <c r="BC620" s="84"/>
      <c r="BD620" s="84"/>
      <c r="BE620" s="84"/>
      <c r="BF620" s="84"/>
      <c r="BG620" s="84"/>
      <c r="BH620" s="84"/>
      <c r="BI620" s="84"/>
      <c r="BJ620" s="84"/>
      <c r="BK620" s="771"/>
      <c r="BL620" s="84"/>
      <c r="BM620" s="84"/>
      <c r="BN620" s="84"/>
      <c r="BO620" s="84"/>
      <c r="BP620" s="84"/>
      <c r="BQ620" s="84"/>
      <c r="BR620" s="84"/>
      <c r="BS620" s="84"/>
      <c r="BT620" s="84"/>
      <c r="BU620" s="84"/>
      <c r="BV620" s="84"/>
      <c r="BW620" s="771"/>
      <c r="BX620" s="84"/>
      <c r="BY620" s="84"/>
      <c r="BZ620" s="84"/>
      <c r="CA620" s="84"/>
      <c r="CB620" s="84"/>
      <c r="CC620" s="84"/>
      <c r="CD620" s="84"/>
      <c r="CE620" s="84"/>
      <c r="CF620" s="84"/>
      <c r="CG620" s="84"/>
      <c r="CH620" s="84"/>
      <c r="CI620" s="771"/>
      <c r="CJ620" s="791"/>
      <c r="CK620" s="791"/>
      <c r="CL620" s="791"/>
      <c r="CM620" s="791"/>
      <c r="CN620" s="791"/>
      <c r="CO620" s="791"/>
      <c r="CP620" s="791"/>
      <c r="CQ620" s="791"/>
      <c r="CR620" s="791"/>
      <c r="CS620" s="791"/>
      <c r="CT620" s="791"/>
      <c r="CU620" s="793"/>
      <c r="CV620" s="791"/>
      <c r="CW620" s="791"/>
      <c r="CX620" s="791"/>
      <c r="CY620" s="791"/>
      <c r="CZ620" s="791"/>
      <c r="DA620" s="791"/>
      <c r="DB620" s="791"/>
      <c r="DC620" s="791"/>
      <c r="DD620" s="791"/>
      <c r="DE620" s="791"/>
      <c r="DF620" s="791"/>
      <c r="DG620" s="793"/>
    </row>
    <row r="621" spans="1:111" ht="16">
      <c r="A621" s="209"/>
      <c r="B621" s="331"/>
      <c r="C621" s="1115"/>
      <c r="D621" s="84"/>
      <c r="E621" s="84"/>
      <c r="F621" s="84"/>
      <c r="G621" s="84"/>
      <c r="H621" s="84"/>
      <c r="I621" s="84"/>
      <c r="J621" s="84"/>
      <c r="K621" s="84"/>
      <c r="L621" s="84"/>
      <c r="M621" s="84"/>
      <c r="N621" s="84"/>
      <c r="O621" s="84"/>
      <c r="P621" s="84"/>
      <c r="Q621" s="84"/>
      <c r="R621" s="84"/>
      <c r="S621" s="84"/>
      <c r="T621" s="84"/>
      <c r="U621" s="84"/>
      <c r="V621" s="84"/>
      <c r="W621" s="84"/>
      <c r="X621" s="84"/>
      <c r="Y621" s="84"/>
      <c r="Z621" s="84"/>
      <c r="AA621" s="771"/>
      <c r="AB621" s="84"/>
      <c r="AC621" s="84"/>
      <c r="AD621" s="84"/>
      <c r="AE621" s="84"/>
      <c r="AF621" s="84"/>
      <c r="AG621" s="84"/>
      <c r="AH621" s="84"/>
      <c r="AI621" s="84"/>
      <c r="AJ621" s="84"/>
      <c r="AK621" s="84"/>
      <c r="AL621" s="84"/>
      <c r="AM621" s="771"/>
      <c r="AN621" s="84"/>
      <c r="AO621" s="84"/>
      <c r="AP621" s="84"/>
      <c r="AQ621" s="84"/>
      <c r="AR621" s="84"/>
      <c r="AS621" s="84"/>
      <c r="AT621" s="84"/>
      <c r="AU621" s="84"/>
      <c r="AV621" s="84"/>
      <c r="AW621" s="84"/>
      <c r="AX621" s="84"/>
      <c r="AY621" s="771"/>
      <c r="AZ621" s="84"/>
      <c r="BA621" s="84"/>
      <c r="BB621" s="84"/>
      <c r="BC621" s="84"/>
      <c r="BD621" s="84"/>
      <c r="BE621" s="84"/>
      <c r="BF621" s="84"/>
      <c r="BG621" s="84"/>
      <c r="BH621" s="84"/>
      <c r="BI621" s="84"/>
      <c r="BJ621" s="84"/>
      <c r="BK621" s="771"/>
      <c r="BL621" s="84"/>
      <c r="BM621" s="84"/>
      <c r="BN621" s="84"/>
      <c r="BO621" s="84"/>
      <c r="BP621" s="84"/>
      <c r="BQ621" s="84"/>
      <c r="BR621" s="84"/>
      <c r="BS621" s="84"/>
      <c r="BT621" s="84"/>
      <c r="BU621" s="84"/>
      <c r="BV621" s="84"/>
      <c r="BW621" s="771"/>
      <c r="BX621" s="84"/>
      <c r="BY621" s="84"/>
      <c r="BZ621" s="84"/>
      <c r="CA621" s="84"/>
      <c r="CB621" s="84"/>
      <c r="CC621" s="84"/>
      <c r="CD621" s="84"/>
      <c r="CE621" s="84"/>
      <c r="CF621" s="84"/>
      <c r="CG621" s="84"/>
      <c r="CH621" s="84"/>
      <c r="CI621" s="771"/>
      <c r="CJ621" s="791"/>
      <c r="CK621" s="791"/>
      <c r="CL621" s="791"/>
      <c r="CM621" s="791"/>
      <c r="CN621" s="791"/>
      <c r="CO621" s="791"/>
      <c r="CP621" s="791"/>
      <c r="CQ621" s="791"/>
      <c r="CR621" s="791"/>
      <c r="CS621" s="791"/>
      <c r="CT621" s="791"/>
      <c r="CU621" s="793"/>
      <c r="CV621" s="791"/>
      <c r="CW621" s="791"/>
      <c r="CX621" s="791"/>
      <c r="CY621" s="791"/>
      <c r="CZ621" s="791"/>
      <c r="DA621" s="791"/>
      <c r="DB621" s="791"/>
      <c r="DC621" s="791"/>
      <c r="DD621" s="791"/>
      <c r="DE621" s="791"/>
      <c r="DF621" s="791"/>
      <c r="DG621" s="793"/>
    </row>
    <row r="622" spans="1:111" ht="16">
      <c r="A622" s="209"/>
      <c r="B622" s="331"/>
      <c r="C622" s="1115"/>
      <c r="D622" s="84"/>
      <c r="E622" s="84"/>
      <c r="F622" s="84"/>
      <c r="G622" s="84"/>
      <c r="H622" s="84"/>
      <c r="I622" s="84"/>
      <c r="J622" s="84"/>
      <c r="K622" s="84"/>
      <c r="L622" s="84"/>
      <c r="M622" s="84"/>
      <c r="N622" s="84"/>
      <c r="O622" s="84"/>
      <c r="P622" s="84"/>
      <c r="Q622" s="84"/>
      <c r="R622" s="84"/>
      <c r="S622" s="84"/>
      <c r="T622" s="84"/>
      <c r="U622" s="84"/>
      <c r="V622" s="84"/>
      <c r="W622" s="84"/>
      <c r="X622" s="84"/>
      <c r="Y622" s="84"/>
      <c r="Z622" s="84"/>
      <c r="AA622" s="771"/>
      <c r="AB622" s="84"/>
      <c r="AC622" s="84"/>
      <c r="AD622" s="84"/>
      <c r="AE622" s="84"/>
      <c r="AF622" s="84"/>
      <c r="AG622" s="84"/>
      <c r="AH622" s="84"/>
      <c r="AI622" s="84"/>
      <c r="AJ622" s="84"/>
      <c r="AK622" s="84"/>
      <c r="AL622" s="84"/>
      <c r="AM622" s="771"/>
      <c r="AN622" s="84"/>
      <c r="AO622" s="84"/>
      <c r="AP622" s="84"/>
      <c r="AQ622" s="84"/>
      <c r="AR622" s="84"/>
      <c r="AS622" s="84"/>
      <c r="AT622" s="84"/>
      <c r="AU622" s="84"/>
      <c r="AV622" s="84"/>
      <c r="AW622" s="84"/>
      <c r="AX622" s="84"/>
      <c r="AY622" s="771"/>
      <c r="AZ622" s="84"/>
      <c r="BA622" s="84"/>
      <c r="BB622" s="84"/>
      <c r="BC622" s="84"/>
      <c r="BD622" s="84"/>
      <c r="BE622" s="84"/>
      <c r="BF622" s="84"/>
      <c r="BG622" s="84"/>
      <c r="BH622" s="84"/>
      <c r="BI622" s="84"/>
      <c r="BJ622" s="84"/>
      <c r="BK622" s="771"/>
      <c r="BL622" s="84"/>
      <c r="BM622" s="84"/>
      <c r="BN622" s="84"/>
      <c r="BO622" s="84"/>
      <c r="BP622" s="84"/>
      <c r="BQ622" s="84"/>
      <c r="BR622" s="84"/>
      <c r="BS622" s="84"/>
      <c r="BT622" s="84"/>
      <c r="BU622" s="84"/>
      <c r="BV622" s="84"/>
      <c r="BW622" s="771"/>
      <c r="BX622" s="84"/>
      <c r="BY622" s="84"/>
      <c r="BZ622" s="84"/>
      <c r="CA622" s="84"/>
      <c r="CB622" s="84"/>
      <c r="CC622" s="84"/>
      <c r="CD622" s="84"/>
      <c r="CE622" s="84"/>
      <c r="CF622" s="84"/>
      <c r="CG622" s="84"/>
      <c r="CH622" s="84"/>
      <c r="CI622" s="771"/>
      <c r="CJ622" s="791"/>
      <c r="CK622" s="791"/>
      <c r="CL622" s="791"/>
      <c r="CM622" s="791"/>
      <c r="CN622" s="791"/>
      <c r="CO622" s="791"/>
      <c r="CP622" s="791"/>
      <c r="CQ622" s="791"/>
      <c r="CR622" s="791"/>
      <c r="CS622" s="791"/>
      <c r="CT622" s="791"/>
      <c r="CU622" s="793"/>
      <c r="CV622" s="791"/>
      <c r="CW622" s="791"/>
      <c r="CX622" s="791"/>
      <c r="CY622" s="791"/>
      <c r="CZ622" s="791"/>
      <c r="DA622" s="791"/>
      <c r="DB622" s="791"/>
      <c r="DC622" s="791"/>
      <c r="DD622" s="791"/>
      <c r="DE622" s="791"/>
      <c r="DF622" s="791"/>
      <c r="DG622" s="793"/>
    </row>
    <row r="623" spans="1:111" ht="16">
      <c r="A623" s="209"/>
      <c r="B623" s="331"/>
      <c r="C623" s="1115"/>
      <c r="D623" s="84"/>
      <c r="E623" s="84"/>
      <c r="F623" s="84"/>
      <c r="G623" s="84"/>
      <c r="H623" s="84"/>
      <c r="I623" s="84"/>
      <c r="J623" s="84"/>
      <c r="K623" s="84"/>
      <c r="L623" s="84"/>
      <c r="M623" s="84"/>
      <c r="N623" s="84"/>
      <c r="O623" s="84"/>
      <c r="P623" s="84"/>
      <c r="Q623" s="84"/>
      <c r="R623" s="84"/>
      <c r="S623" s="84"/>
      <c r="T623" s="84"/>
      <c r="U623" s="84"/>
      <c r="V623" s="84"/>
      <c r="W623" s="84"/>
      <c r="X623" s="84"/>
      <c r="Y623" s="84"/>
      <c r="Z623" s="84"/>
      <c r="AA623" s="771"/>
      <c r="AB623" s="84"/>
      <c r="AC623" s="84"/>
      <c r="AD623" s="84"/>
      <c r="AE623" s="84"/>
      <c r="AF623" s="84"/>
      <c r="AG623" s="84"/>
      <c r="AH623" s="84"/>
      <c r="AI623" s="84"/>
      <c r="AJ623" s="84"/>
      <c r="AK623" s="84"/>
      <c r="AL623" s="84"/>
      <c r="AM623" s="771"/>
      <c r="AN623" s="84"/>
      <c r="AO623" s="84"/>
      <c r="AP623" s="84"/>
      <c r="AQ623" s="84"/>
      <c r="AR623" s="84"/>
      <c r="AS623" s="84"/>
      <c r="AT623" s="84"/>
      <c r="AU623" s="84"/>
      <c r="AV623" s="84"/>
      <c r="AW623" s="84"/>
      <c r="AX623" s="84"/>
      <c r="AY623" s="771"/>
      <c r="AZ623" s="84"/>
      <c r="BA623" s="84"/>
      <c r="BB623" s="84"/>
      <c r="BC623" s="84"/>
      <c r="BD623" s="84"/>
      <c r="BE623" s="84"/>
      <c r="BF623" s="84"/>
      <c r="BG623" s="84"/>
      <c r="BH623" s="84"/>
      <c r="BI623" s="84"/>
      <c r="BJ623" s="84"/>
      <c r="BK623" s="771"/>
      <c r="BL623" s="84"/>
      <c r="BM623" s="84"/>
      <c r="BN623" s="84"/>
      <c r="BO623" s="84"/>
      <c r="BP623" s="84"/>
      <c r="BQ623" s="84"/>
      <c r="BR623" s="84"/>
      <c r="BS623" s="84"/>
      <c r="BT623" s="84"/>
      <c r="BU623" s="84"/>
      <c r="BV623" s="84"/>
      <c r="BW623" s="771"/>
      <c r="BX623" s="84"/>
      <c r="BY623" s="84"/>
      <c r="BZ623" s="84"/>
      <c r="CA623" s="84"/>
      <c r="CB623" s="84"/>
      <c r="CC623" s="84"/>
      <c r="CD623" s="84"/>
      <c r="CE623" s="84"/>
      <c r="CF623" s="84"/>
      <c r="CG623" s="84"/>
      <c r="CH623" s="84"/>
      <c r="CI623" s="771"/>
      <c r="CJ623" s="791"/>
      <c r="CK623" s="791"/>
      <c r="CL623" s="791"/>
      <c r="CM623" s="791"/>
      <c r="CN623" s="791"/>
      <c r="CO623" s="791"/>
      <c r="CP623" s="791"/>
      <c r="CQ623" s="791"/>
      <c r="CR623" s="791"/>
      <c r="CS623" s="791"/>
      <c r="CT623" s="791"/>
      <c r="CU623" s="793"/>
      <c r="CV623" s="791"/>
      <c r="CW623" s="791"/>
      <c r="CX623" s="791"/>
      <c r="CY623" s="791"/>
      <c r="CZ623" s="791"/>
      <c r="DA623" s="791"/>
      <c r="DB623" s="791"/>
      <c r="DC623" s="791"/>
      <c r="DD623" s="791"/>
      <c r="DE623" s="791"/>
      <c r="DF623" s="791"/>
      <c r="DG623" s="793"/>
    </row>
    <row r="624" spans="1:111" ht="16">
      <c r="A624" s="209"/>
      <c r="B624" s="331"/>
      <c r="C624" s="1115"/>
      <c r="D624" s="84"/>
      <c r="E624" s="84"/>
      <c r="F624" s="84"/>
      <c r="G624" s="84"/>
      <c r="H624" s="84"/>
      <c r="I624" s="84"/>
      <c r="J624" s="84"/>
      <c r="K624" s="84"/>
      <c r="L624" s="84"/>
      <c r="M624" s="84"/>
      <c r="N624" s="84"/>
      <c r="O624" s="84"/>
      <c r="P624" s="84"/>
      <c r="Q624" s="84"/>
      <c r="R624" s="84"/>
      <c r="S624" s="84"/>
      <c r="T624" s="84"/>
      <c r="U624" s="84"/>
      <c r="V624" s="84"/>
      <c r="W624" s="84"/>
      <c r="X624" s="84"/>
      <c r="Y624" s="84"/>
      <c r="Z624" s="84"/>
      <c r="AA624" s="771"/>
      <c r="AB624" s="84"/>
      <c r="AC624" s="84"/>
      <c r="AD624" s="84"/>
      <c r="AE624" s="84"/>
      <c r="AF624" s="84"/>
      <c r="AG624" s="84"/>
      <c r="AH624" s="84"/>
      <c r="AI624" s="84"/>
      <c r="AJ624" s="84"/>
      <c r="AK624" s="84"/>
      <c r="AL624" s="84"/>
      <c r="AM624" s="771"/>
      <c r="AN624" s="84"/>
      <c r="AO624" s="84"/>
      <c r="AP624" s="84"/>
      <c r="AQ624" s="84"/>
      <c r="AR624" s="84"/>
      <c r="AS624" s="84"/>
      <c r="AT624" s="84"/>
      <c r="AU624" s="84"/>
      <c r="AV624" s="84"/>
      <c r="AW624" s="84"/>
      <c r="AX624" s="84"/>
      <c r="AY624" s="771"/>
      <c r="AZ624" s="84"/>
      <c r="BA624" s="84"/>
      <c r="BB624" s="84"/>
      <c r="BC624" s="84"/>
      <c r="BD624" s="84"/>
      <c r="BE624" s="84"/>
      <c r="BF624" s="84"/>
      <c r="BG624" s="84"/>
      <c r="BH624" s="84"/>
      <c r="BI624" s="84"/>
      <c r="BJ624" s="84"/>
      <c r="BK624" s="771"/>
      <c r="BL624" s="84"/>
      <c r="BM624" s="84"/>
      <c r="BN624" s="84"/>
      <c r="BO624" s="84"/>
      <c r="BP624" s="84"/>
      <c r="BQ624" s="84"/>
      <c r="BR624" s="84"/>
      <c r="BS624" s="84"/>
      <c r="BT624" s="84"/>
      <c r="BU624" s="84"/>
      <c r="BV624" s="84"/>
      <c r="BW624" s="771"/>
      <c r="BX624" s="84"/>
      <c r="BY624" s="84"/>
      <c r="BZ624" s="84"/>
      <c r="CA624" s="84"/>
      <c r="CB624" s="84"/>
      <c r="CC624" s="84"/>
      <c r="CD624" s="84"/>
      <c r="CE624" s="84"/>
      <c r="CF624" s="84"/>
      <c r="CG624" s="84"/>
      <c r="CH624" s="84"/>
      <c r="CI624" s="771"/>
      <c r="CJ624" s="791"/>
      <c r="CK624" s="791"/>
      <c r="CL624" s="791"/>
      <c r="CM624" s="791"/>
      <c r="CN624" s="791"/>
      <c r="CO624" s="791"/>
      <c r="CP624" s="791"/>
      <c r="CQ624" s="791"/>
      <c r="CR624" s="791"/>
      <c r="CS624" s="791"/>
      <c r="CT624" s="791"/>
      <c r="CU624" s="793"/>
      <c r="CV624" s="791"/>
      <c r="CW624" s="791"/>
      <c r="CX624" s="791"/>
      <c r="CY624" s="791"/>
      <c r="CZ624" s="791"/>
      <c r="DA624" s="791"/>
      <c r="DB624" s="791"/>
      <c r="DC624" s="791"/>
      <c r="DD624" s="791"/>
      <c r="DE624" s="791"/>
      <c r="DF624" s="791"/>
      <c r="DG624" s="793"/>
    </row>
    <row r="625" spans="1:111" ht="16">
      <c r="A625" s="209"/>
      <c r="B625" s="331"/>
      <c r="C625" s="1115"/>
      <c r="D625" s="84"/>
      <c r="E625" s="84"/>
      <c r="F625" s="84"/>
      <c r="G625" s="84"/>
      <c r="H625" s="84"/>
      <c r="I625" s="84"/>
      <c r="J625" s="84"/>
      <c r="K625" s="84"/>
      <c r="L625" s="84"/>
      <c r="M625" s="84"/>
      <c r="N625" s="84"/>
      <c r="O625" s="84"/>
      <c r="P625" s="84"/>
      <c r="Q625" s="84"/>
      <c r="R625" s="84"/>
      <c r="S625" s="84"/>
      <c r="T625" s="84"/>
      <c r="U625" s="84"/>
      <c r="V625" s="84"/>
      <c r="W625" s="84"/>
      <c r="X625" s="84"/>
      <c r="Y625" s="84"/>
      <c r="Z625" s="84"/>
      <c r="AA625" s="771"/>
      <c r="AB625" s="84"/>
      <c r="AC625" s="84"/>
      <c r="AD625" s="84"/>
      <c r="AE625" s="84"/>
      <c r="AF625" s="84"/>
      <c r="AG625" s="84"/>
      <c r="AH625" s="84"/>
      <c r="AI625" s="84"/>
      <c r="AJ625" s="84"/>
      <c r="AK625" s="84"/>
      <c r="AL625" s="84"/>
      <c r="AM625" s="771"/>
      <c r="AN625" s="84"/>
      <c r="AO625" s="84"/>
      <c r="AP625" s="84"/>
      <c r="AQ625" s="84"/>
      <c r="AR625" s="84"/>
      <c r="AS625" s="84"/>
      <c r="AT625" s="84"/>
      <c r="AU625" s="84"/>
      <c r="AV625" s="84"/>
      <c r="AW625" s="84"/>
      <c r="AX625" s="84"/>
      <c r="AY625" s="771"/>
      <c r="AZ625" s="84"/>
      <c r="BA625" s="84"/>
      <c r="BB625" s="84"/>
      <c r="BC625" s="84"/>
      <c r="BD625" s="84"/>
      <c r="BE625" s="84"/>
      <c r="BF625" s="84"/>
      <c r="BG625" s="84"/>
      <c r="BH625" s="84"/>
      <c r="BI625" s="84"/>
      <c r="BJ625" s="84"/>
      <c r="BK625" s="771"/>
      <c r="BL625" s="84"/>
      <c r="BM625" s="84"/>
      <c r="BN625" s="84"/>
      <c r="BO625" s="84"/>
      <c r="BP625" s="84"/>
      <c r="BQ625" s="84"/>
      <c r="BR625" s="84"/>
      <c r="BS625" s="84"/>
      <c r="BT625" s="84"/>
      <c r="BU625" s="84"/>
      <c r="BV625" s="84"/>
      <c r="BW625" s="771"/>
      <c r="BX625" s="84"/>
      <c r="BY625" s="84"/>
      <c r="BZ625" s="84"/>
      <c r="CA625" s="84"/>
      <c r="CB625" s="84"/>
      <c r="CC625" s="84"/>
      <c r="CD625" s="84"/>
      <c r="CE625" s="84"/>
      <c r="CF625" s="84"/>
      <c r="CG625" s="84"/>
      <c r="CH625" s="84"/>
      <c r="CI625" s="771"/>
      <c r="CJ625" s="791"/>
      <c r="CK625" s="791"/>
      <c r="CL625" s="791"/>
      <c r="CM625" s="791"/>
      <c r="CN625" s="791"/>
      <c r="CO625" s="791"/>
      <c r="CP625" s="791"/>
      <c r="CQ625" s="791"/>
      <c r="CR625" s="791"/>
      <c r="CS625" s="791"/>
      <c r="CT625" s="791"/>
      <c r="CU625" s="793"/>
      <c r="CV625" s="791"/>
      <c r="CW625" s="791"/>
      <c r="CX625" s="791"/>
      <c r="CY625" s="791"/>
      <c r="CZ625" s="791"/>
      <c r="DA625" s="791"/>
      <c r="DB625" s="791"/>
      <c r="DC625" s="791"/>
      <c r="DD625" s="791"/>
      <c r="DE625" s="791"/>
      <c r="DF625" s="791"/>
      <c r="DG625" s="793"/>
    </row>
    <row r="626" spans="1:111" ht="16">
      <c r="A626" s="209"/>
      <c r="B626" s="331"/>
      <c r="C626" s="1115"/>
      <c r="D626" s="84"/>
      <c r="E626" s="84"/>
      <c r="F626" s="84"/>
      <c r="G626" s="84"/>
      <c r="H626" s="84"/>
      <c r="I626" s="84"/>
      <c r="J626" s="84"/>
      <c r="K626" s="84"/>
      <c r="L626" s="84"/>
      <c r="M626" s="84"/>
      <c r="N626" s="84"/>
      <c r="O626" s="84"/>
      <c r="P626" s="84"/>
      <c r="Q626" s="84"/>
      <c r="R626" s="84"/>
      <c r="S626" s="84"/>
      <c r="T626" s="84"/>
      <c r="U626" s="84"/>
      <c r="V626" s="84"/>
      <c r="W626" s="84"/>
      <c r="X626" s="84"/>
      <c r="Y626" s="84"/>
      <c r="Z626" s="84"/>
      <c r="AA626" s="771"/>
      <c r="AB626" s="84"/>
      <c r="AC626" s="84"/>
      <c r="AD626" s="84"/>
      <c r="AE626" s="84"/>
      <c r="AF626" s="84"/>
      <c r="AG626" s="84"/>
      <c r="AH626" s="84"/>
      <c r="AI626" s="84"/>
      <c r="AJ626" s="84"/>
      <c r="AK626" s="84"/>
      <c r="AL626" s="84"/>
      <c r="AM626" s="771"/>
      <c r="AN626" s="84"/>
      <c r="AO626" s="84"/>
      <c r="AP626" s="84"/>
      <c r="AQ626" s="84"/>
      <c r="AR626" s="84"/>
      <c r="AS626" s="84"/>
      <c r="AT626" s="84"/>
      <c r="AU626" s="84"/>
      <c r="AV626" s="84"/>
      <c r="AW626" s="84"/>
      <c r="AX626" s="84"/>
      <c r="AY626" s="771"/>
      <c r="AZ626" s="84"/>
      <c r="BA626" s="84"/>
      <c r="BB626" s="84"/>
      <c r="BC626" s="84"/>
      <c r="BD626" s="84"/>
      <c r="BE626" s="84"/>
      <c r="BF626" s="84"/>
      <c r="BG626" s="84"/>
      <c r="BH626" s="84"/>
      <c r="BI626" s="84"/>
      <c r="BJ626" s="84"/>
      <c r="BK626" s="771"/>
      <c r="BL626" s="84"/>
      <c r="BM626" s="84"/>
      <c r="BN626" s="84"/>
      <c r="BO626" s="84"/>
      <c r="BP626" s="84"/>
      <c r="BQ626" s="84"/>
      <c r="BR626" s="84"/>
      <c r="BS626" s="84"/>
      <c r="BT626" s="84"/>
      <c r="BU626" s="84"/>
      <c r="BV626" s="84"/>
      <c r="BW626" s="771"/>
      <c r="BX626" s="84"/>
      <c r="BY626" s="84"/>
      <c r="BZ626" s="84"/>
      <c r="CA626" s="84"/>
      <c r="CB626" s="84"/>
      <c r="CC626" s="84"/>
      <c r="CD626" s="84"/>
      <c r="CE626" s="84"/>
      <c r="CF626" s="84"/>
      <c r="CG626" s="84"/>
      <c r="CH626" s="84"/>
      <c r="CI626" s="771"/>
      <c r="CJ626" s="791"/>
      <c r="CK626" s="791"/>
      <c r="CL626" s="791"/>
      <c r="CM626" s="791"/>
      <c r="CN626" s="791"/>
      <c r="CO626" s="791"/>
      <c r="CP626" s="791"/>
      <c r="CQ626" s="791"/>
      <c r="CR626" s="791"/>
      <c r="CS626" s="791"/>
      <c r="CT626" s="791"/>
      <c r="CU626" s="793"/>
      <c r="CV626" s="791"/>
      <c r="CW626" s="791"/>
      <c r="CX626" s="791"/>
      <c r="CY626" s="791"/>
      <c r="CZ626" s="791"/>
      <c r="DA626" s="791"/>
      <c r="DB626" s="791"/>
      <c r="DC626" s="791"/>
      <c r="DD626" s="791"/>
      <c r="DE626" s="791"/>
      <c r="DF626" s="791"/>
      <c r="DG626" s="793"/>
    </row>
    <row r="627" spans="1:111" ht="16">
      <c r="A627" s="209"/>
      <c r="B627" s="331"/>
      <c r="C627" s="1115"/>
      <c r="D627" s="84"/>
      <c r="E627" s="84"/>
      <c r="F627" s="84"/>
      <c r="G627" s="84"/>
      <c r="H627" s="84"/>
      <c r="I627" s="84"/>
      <c r="J627" s="84"/>
      <c r="K627" s="84"/>
      <c r="L627" s="84"/>
      <c r="M627" s="84"/>
      <c r="N627" s="84"/>
      <c r="O627" s="84"/>
      <c r="P627" s="84"/>
      <c r="Q627" s="84"/>
      <c r="R627" s="84"/>
      <c r="S627" s="84"/>
      <c r="T627" s="84"/>
      <c r="U627" s="84"/>
      <c r="V627" s="84"/>
      <c r="W627" s="84"/>
      <c r="X627" s="84"/>
      <c r="Y627" s="84"/>
      <c r="Z627" s="84"/>
      <c r="AA627" s="771"/>
      <c r="AB627" s="84"/>
      <c r="AC627" s="84"/>
      <c r="AD627" s="84"/>
      <c r="AE627" s="84"/>
      <c r="AF627" s="84"/>
      <c r="AG627" s="84"/>
      <c r="AH627" s="84"/>
      <c r="AI627" s="84"/>
      <c r="AJ627" s="84"/>
      <c r="AK627" s="84"/>
      <c r="AL627" s="84"/>
      <c r="AM627" s="771"/>
      <c r="AN627" s="84"/>
      <c r="AO627" s="84"/>
      <c r="AP627" s="84"/>
      <c r="AQ627" s="84"/>
      <c r="AR627" s="84"/>
      <c r="AS627" s="84"/>
      <c r="AT627" s="84"/>
      <c r="AU627" s="84"/>
      <c r="AV627" s="84"/>
      <c r="AW627" s="84"/>
      <c r="AX627" s="84"/>
      <c r="AY627" s="771"/>
      <c r="AZ627" s="84"/>
      <c r="BA627" s="84"/>
      <c r="BB627" s="84"/>
      <c r="BC627" s="84"/>
      <c r="BD627" s="84"/>
      <c r="BE627" s="84"/>
      <c r="BF627" s="84"/>
      <c r="BG627" s="84"/>
      <c r="BH627" s="84"/>
      <c r="BI627" s="84"/>
      <c r="BJ627" s="84"/>
      <c r="BK627" s="771"/>
      <c r="BL627" s="84"/>
      <c r="BM627" s="84"/>
      <c r="BN627" s="84"/>
      <c r="BO627" s="84"/>
      <c r="BP627" s="84"/>
      <c r="BQ627" s="84"/>
      <c r="BR627" s="84"/>
      <c r="BS627" s="84"/>
      <c r="BT627" s="84"/>
      <c r="BU627" s="84"/>
      <c r="BV627" s="84"/>
      <c r="BW627" s="771"/>
      <c r="BX627" s="84"/>
      <c r="BY627" s="84"/>
      <c r="BZ627" s="84"/>
      <c r="CA627" s="84"/>
      <c r="CB627" s="84"/>
      <c r="CC627" s="84"/>
      <c r="CD627" s="84"/>
      <c r="CE627" s="84"/>
      <c r="CF627" s="84"/>
      <c r="CG627" s="84"/>
      <c r="CH627" s="84"/>
      <c r="CI627" s="771"/>
      <c r="CJ627" s="791"/>
      <c r="CK627" s="791"/>
      <c r="CL627" s="791"/>
      <c r="CM627" s="791"/>
      <c r="CN627" s="791"/>
      <c r="CO627" s="791"/>
      <c r="CP627" s="791"/>
      <c r="CQ627" s="791"/>
      <c r="CR627" s="791"/>
      <c r="CS627" s="791"/>
      <c r="CT627" s="791"/>
      <c r="CU627" s="793"/>
      <c r="CV627" s="791"/>
      <c r="CW627" s="791"/>
      <c r="CX627" s="791"/>
      <c r="CY627" s="791"/>
      <c r="CZ627" s="791"/>
      <c r="DA627" s="791"/>
      <c r="DB627" s="791"/>
      <c r="DC627" s="791"/>
      <c r="DD627" s="791"/>
      <c r="DE627" s="791"/>
      <c r="DF627" s="791"/>
      <c r="DG627" s="793"/>
    </row>
    <row r="628" spans="1:111" ht="16">
      <c r="A628" s="209"/>
      <c r="B628" s="331"/>
      <c r="C628" s="1115"/>
      <c r="D628" s="84"/>
      <c r="E628" s="84"/>
      <c r="F628" s="84"/>
      <c r="G628" s="84"/>
      <c r="H628" s="84"/>
      <c r="I628" s="84"/>
      <c r="J628" s="84"/>
      <c r="K628" s="84"/>
      <c r="L628" s="84"/>
      <c r="M628" s="84"/>
      <c r="N628" s="84"/>
      <c r="O628" s="84"/>
      <c r="P628" s="84"/>
      <c r="Q628" s="84"/>
      <c r="R628" s="84"/>
      <c r="S628" s="84"/>
      <c r="T628" s="84"/>
      <c r="U628" s="84"/>
      <c r="V628" s="84"/>
      <c r="W628" s="84"/>
      <c r="X628" s="84"/>
      <c r="Y628" s="84"/>
      <c r="Z628" s="84"/>
      <c r="AA628" s="771"/>
      <c r="AB628" s="84"/>
      <c r="AC628" s="84"/>
      <c r="AD628" s="84"/>
      <c r="AE628" s="84"/>
      <c r="AF628" s="84"/>
      <c r="AG628" s="84"/>
      <c r="AH628" s="84"/>
      <c r="AI628" s="84"/>
      <c r="AJ628" s="84"/>
      <c r="AK628" s="84"/>
      <c r="AL628" s="84"/>
      <c r="AM628" s="771"/>
      <c r="AN628" s="84"/>
      <c r="AO628" s="84"/>
      <c r="AP628" s="84"/>
      <c r="AQ628" s="84"/>
      <c r="AR628" s="84"/>
      <c r="AS628" s="84"/>
      <c r="AT628" s="84"/>
      <c r="AU628" s="84"/>
      <c r="AV628" s="84"/>
      <c r="AW628" s="84"/>
      <c r="AX628" s="84"/>
      <c r="AY628" s="771"/>
      <c r="AZ628" s="84"/>
      <c r="BA628" s="84"/>
      <c r="BB628" s="84"/>
      <c r="BC628" s="84"/>
      <c r="BD628" s="84"/>
      <c r="BE628" s="84"/>
      <c r="BF628" s="84"/>
      <c r="BG628" s="84"/>
      <c r="BH628" s="84"/>
      <c r="BI628" s="84"/>
      <c r="BJ628" s="84"/>
      <c r="BK628" s="771"/>
      <c r="BL628" s="84"/>
      <c r="BM628" s="84"/>
      <c r="BN628" s="84"/>
      <c r="BO628" s="84"/>
      <c r="BP628" s="84"/>
      <c r="BQ628" s="84"/>
      <c r="BR628" s="84"/>
      <c r="BS628" s="84"/>
      <c r="BT628" s="84"/>
      <c r="BU628" s="84"/>
      <c r="BV628" s="84"/>
      <c r="BW628" s="771"/>
      <c r="BX628" s="84"/>
      <c r="BY628" s="84"/>
      <c r="BZ628" s="84"/>
      <c r="CA628" s="84"/>
      <c r="CB628" s="84"/>
      <c r="CC628" s="84"/>
      <c r="CD628" s="84"/>
      <c r="CE628" s="84"/>
      <c r="CF628" s="84"/>
      <c r="CG628" s="84"/>
      <c r="CH628" s="84"/>
      <c r="CI628" s="771"/>
      <c r="CJ628" s="791"/>
      <c r="CK628" s="791"/>
      <c r="CL628" s="791"/>
      <c r="CM628" s="791"/>
      <c r="CN628" s="791"/>
      <c r="CO628" s="791"/>
      <c r="CP628" s="791"/>
      <c r="CQ628" s="791"/>
      <c r="CR628" s="791"/>
      <c r="CS628" s="791"/>
      <c r="CT628" s="791"/>
      <c r="CU628" s="793"/>
      <c r="CV628" s="791"/>
      <c r="CW628" s="791"/>
      <c r="CX628" s="791"/>
      <c r="CY628" s="791"/>
      <c r="CZ628" s="791"/>
      <c r="DA628" s="791"/>
      <c r="DB628" s="791"/>
      <c r="DC628" s="791"/>
      <c r="DD628" s="791"/>
      <c r="DE628" s="791"/>
      <c r="DF628" s="791"/>
      <c r="DG628" s="793"/>
    </row>
    <row r="629" spans="1:111" ht="16">
      <c r="A629" s="209"/>
      <c r="B629" s="331"/>
      <c r="C629" s="1115"/>
      <c r="D629" s="84"/>
      <c r="E629" s="84"/>
      <c r="F629" s="84"/>
      <c r="G629" s="84"/>
      <c r="H629" s="84"/>
      <c r="I629" s="84"/>
      <c r="J629" s="84"/>
      <c r="K629" s="84"/>
      <c r="L629" s="84"/>
      <c r="M629" s="84"/>
      <c r="N629" s="84"/>
      <c r="O629" s="84"/>
      <c r="P629" s="84"/>
      <c r="Q629" s="84"/>
      <c r="R629" s="84"/>
      <c r="S629" s="84"/>
      <c r="T629" s="84"/>
      <c r="U629" s="84"/>
      <c r="V629" s="84"/>
      <c r="W629" s="84"/>
      <c r="X629" s="84"/>
      <c r="Y629" s="84"/>
      <c r="Z629" s="84"/>
      <c r="AA629" s="771"/>
      <c r="AB629" s="84"/>
      <c r="AC629" s="84"/>
      <c r="AD629" s="84"/>
      <c r="AE629" s="84"/>
      <c r="AF629" s="84"/>
      <c r="AG629" s="84"/>
      <c r="AH629" s="84"/>
      <c r="AI629" s="84"/>
      <c r="AJ629" s="84"/>
      <c r="AK629" s="84"/>
      <c r="AL629" s="84"/>
      <c r="AM629" s="771"/>
      <c r="AN629" s="84"/>
      <c r="AO629" s="84"/>
      <c r="AP629" s="84"/>
      <c r="AQ629" s="84"/>
      <c r="AR629" s="84"/>
      <c r="AS629" s="84"/>
      <c r="AT629" s="84"/>
      <c r="AU629" s="84"/>
      <c r="AV629" s="84"/>
      <c r="AW629" s="84"/>
      <c r="AX629" s="84"/>
      <c r="AY629" s="771"/>
      <c r="AZ629" s="84"/>
      <c r="BA629" s="84"/>
      <c r="BB629" s="84"/>
      <c r="BC629" s="84"/>
      <c r="BD629" s="84"/>
      <c r="BE629" s="84"/>
      <c r="BF629" s="84"/>
      <c r="BG629" s="84"/>
      <c r="BH629" s="84"/>
      <c r="BI629" s="84"/>
      <c r="BJ629" s="84"/>
      <c r="BK629" s="771"/>
      <c r="BL629" s="84"/>
      <c r="BM629" s="84"/>
      <c r="BN629" s="84"/>
      <c r="BO629" s="84"/>
      <c r="BP629" s="84"/>
      <c r="BQ629" s="84"/>
      <c r="BR629" s="84"/>
      <c r="BS629" s="84"/>
      <c r="BT629" s="84"/>
      <c r="BU629" s="84"/>
      <c r="BV629" s="84"/>
      <c r="BW629" s="771"/>
      <c r="BX629" s="84"/>
      <c r="BY629" s="84"/>
      <c r="BZ629" s="84"/>
      <c r="CA629" s="84"/>
      <c r="CB629" s="84"/>
      <c r="CC629" s="84"/>
      <c r="CD629" s="84"/>
      <c r="CE629" s="84"/>
      <c r="CF629" s="84"/>
      <c r="CG629" s="84"/>
      <c r="CH629" s="84"/>
      <c r="CI629" s="771"/>
      <c r="CJ629" s="791"/>
      <c r="CK629" s="791"/>
      <c r="CL629" s="791"/>
      <c r="CM629" s="791"/>
      <c r="CN629" s="791"/>
      <c r="CO629" s="791"/>
      <c r="CP629" s="791"/>
      <c r="CQ629" s="791"/>
      <c r="CR629" s="791"/>
      <c r="CS629" s="791"/>
      <c r="CT629" s="791"/>
      <c r="CU629" s="793"/>
      <c r="CV629" s="791"/>
      <c r="CW629" s="791"/>
      <c r="CX629" s="791"/>
      <c r="CY629" s="791"/>
      <c r="CZ629" s="791"/>
      <c r="DA629" s="791"/>
      <c r="DB629" s="791"/>
      <c r="DC629" s="791"/>
      <c r="DD629" s="791"/>
      <c r="DE629" s="791"/>
      <c r="DF629" s="791"/>
      <c r="DG629" s="793"/>
    </row>
    <row r="630" spans="1:111" ht="16">
      <c r="A630" s="209"/>
      <c r="B630" s="331"/>
      <c r="C630" s="1115"/>
      <c r="D630" s="84"/>
      <c r="E630" s="84"/>
      <c r="F630" s="84"/>
      <c r="G630" s="84"/>
      <c r="H630" s="84"/>
      <c r="I630" s="84"/>
      <c r="J630" s="84"/>
      <c r="K630" s="84"/>
      <c r="L630" s="84"/>
      <c r="M630" s="84"/>
      <c r="N630" s="84"/>
      <c r="O630" s="84"/>
      <c r="P630" s="84"/>
      <c r="Q630" s="84"/>
      <c r="R630" s="84"/>
      <c r="S630" s="84"/>
      <c r="T630" s="84"/>
      <c r="U630" s="84"/>
      <c r="V630" s="84"/>
      <c r="W630" s="84"/>
      <c r="X630" s="84"/>
      <c r="Y630" s="84"/>
      <c r="Z630" s="84"/>
      <c r="AA630" s="771"/>
      <c r="AB630" s="84"/>
      <c r="AC630" s="84"/>
      <c r="AD630" s="84"/>
      <c r="AE630" s="84"/>
      <c r="AF630" s="84"/>
      <c r="AG630" s="84"/>
      <c r="AH630" s="84"/>
      <c r="AI630" s="84"/>
      <c r="AJ630" s="84"/>
      <c r="AK630" s="84"/>
      <c r="AL630" s="84"/>
      <c r="AM630" s="771"/>
      <c r="AN630" s="84"/>
      <c r="AO630" s="84"/>
      <c r="AP630" s="84"/>
      <c r="AQ630" s="84"/>
      <c r="AR630" s="84"/>
      <c r="AS630" s="84"/>
      <c r="AT630" s="84"/>
      <c r="AU630" s="84"/>
      <c r="AV630" s="84"/>
      <c r="AW630" s="84"/>
      <c r="AX630" s="84"/>
      <c r="AY630" s="771"/>
      <c r="AZ630" s="84"/>
      <c r="BA630" s="84"/>
      <c r="BB630" s="84"/>
      <c r="BC630" s="84"/>
      <c r="BD630" s="84"/>
      <c r="BE630" s="84"/>
      <c r="BF630" s="84"/>
      <c r="BG630" s="84"/>
      <c r="BH630" s="84"/>
      <c r="BI630" s="84"/>
      <c r="BJ630" s="84"/>
      <c r="BK630" s="771"/>
      <c r="BL630" s="84"/>
      <c r="BM630" s="84"/>
      <c r="BN630" s="84"/>
      <c r="BO630" s="84"/>
      <c r="BP630" s="84"/>
      <c r="BQ630" s="84"/>
      <c r="BR630" s="84"/>
      <c r="BS630" s="84"/>
      <c r="BT630" s="84"/>
      <c r="BU630" s="84"/>
      <c r="BV630" s="84"/>
      <c r="BW630" s="771"/>
      <c r="BX630" s="84"/>
      <c r="BY630" s="84"/>
      <c r="BZ630" s="84"/>
      <c r="CA630" s="84"/>
      <c r="CB630" s="84"/>
      <c r="CC630" s="84"/>
      <c r="CD630" s="84"/>
      <c r="CE630" s="84"/>
      <c r="CF630" s="84"/>
      <c r="CG630" s="84"/>
      <c r="CH630" s="84"/>
      <c r="CI630" s="771"/>
      <c r="CJ630" s="791"/>
      <c r="CK630" s="791"/>
      <c r="CL630" s="791"/>
      <c r="CM630" s="791"/>
      <c r="CN630" s="791"/>
      <c r="CO630" s="791"/>
      <c r="CP630" s="791"/>
      <c r="CQ630" s="791"/>
      <c r="CR630" s="791"/>
      <c r="CS630" s="791"/>
      <c r="CT630" s="791"/>
      <c r="CU630" s="793"/>
      <c r="CV630" s="791"/>
      <c r="CW630" s="791"/>
      <c r="CX630" s="791"/>
      <c r="CY630" s="791"/>
      <c r="CZ630" s="791"/>
      <c r="DA630" s="791"/>
      <c r="DB630" s="791"/>
      <c r="DC630" s="791"/>
      <c r="DD630" s="791"/>
      <c r="DE630" s="791"/>
      <c r="DF630" s="791"/>
      <c r="DG630" s="793"/>
    </row>
    <row r="631" spans="1:111" ht="16">
      <c r="A631" s="209"/>
      <c r="B631" s="331"/>
      <c r="C631" s="1115"/>
      <c r="D631" s="84"/>
      <c r="E631" s="84"/>
      <c r="F631" s="84"/>
      <c r="G631" s="84"/>
      <c r="H631" s="84"/>
      <c r="I631" s="84"/>
      <c r="J631" s="84"/>
      <c r="K631" s="84"/>
      <c r="L631" s="84"/>
      <c r="M631" s="84"/>
      <c r="N631" s="84"/>
      <c r="O631" s="84"/>
      <c r="P631" s="84"/>
      <c r="Q631" s="84"/>
      <c r="R631" s="84"/>
      <c r="S631" s="84"/>
      <c r="T631" s="84"/>
      <c r="U631" s="84"/>
      <c r="V631" s="84"/>
      <c r="W631" s="84"/>
      <c r="X631" s="84"/>
      <c r="Y631" s="84"/>
      <c r="Z631" s="84"/>
      <c r="AA631" s="771"/>
      <c r="AB631" s="84"/>
      <c r="AC631" s="84"/>
      <c r="AD631" s="84"/>
      <c r="AE631" s="84"/>
      <c r="AF631" s="84"/>
      <c r="AG631" s="84"/>
      <c r="AH631" s="84"/>
      <c r="AI631" s="84"/>
      <c r="AJ631" s="84"/>
      <c r="AK631" s="84"/>
      <c r="AL631" s="84"/>
      <c r="AM631" s="771"/>
      <c r="AN631" s="84"/>
      <c r="AO631" s="84"/>
      <c r="AP631" s="84"/>
      <c r="AQ631" s="84"/>
      <c r="AR631" s="84"/>
      <c r="AS631" s="84"/>
      <c r="AT631" s="84"/>
      <c r="AU631" s="84"/>
      <c r="AV631" s="84"/>
      <c r="AW631" s="84"/>
      <c r="AX631" s="84"/>
      <c r="AY631" s="771"/>
      <c r="AZ631" s="84"/>
      <c r="BA631" s="84"/>
      <c r="BB631" s="84"/>
      <c r="BC631" s="84"/>
      <c r="BD631" s="84"/>
      <c r="BE631" s="84"/>
      <c r="BF631" s="84"/>
      <c r="BG631" s="84"/>
      <c r="BH631" s="84"/>
      <c r="BI631" s="84"/>
      <c r="BJ631" s="84"/>
      <c r="BK631" s="771"/>
      <c r="BL631" s="84"/>
      <c r="BM631" s="84"/>
      <c r="BN631" s="84"/>
      <c r="BO631" s="84"/>
      <c r="BP631" s="84"/>
      <c r="BQ631" s="84"/>
      <c r="BR631" s="84"/>
      <c r="BS631" s="84"/>
      <c r="BT631" s="84"/>
      <c r="BU631" s="84"/>
      <c r="BV631" s="84"/>
      <c r="BW631" s="771"/>
      <c r="BX631" s="84"/>
      <c r="BY631" s="84"/>
      <c r="BZ631" s="84"/>
      <c r="CA631" s="84"/>
      <c r="CB631" s="84"/>
      <c r="CC631" s="84"/>
      <c r="CD631" s="84"/>
      <c r="CE631" s="84"/>
      <c r="CF631" s="84"/>
      <c r="CG631" s="84"/>
      <c r="CH631" s="84"/>
      <c r="CI631" s="771"/>
      <c r="CJ631" s="791"/>
      <c r="CK631" s="791"/>
      <c r="CL631" s="791"/>
      <c r="CM631" s="791"/>
      <c r="CN631" s="791"/>
      <c r="CO631" s="791"/>
      <c r="CP631" s="791"/>
      <c r="CQ631" s="791"/>
      <c r="CR631" s="791"/>
      <c r="CS631" s="791"/>
      <c r="CT631" s="791"/>
      <c r="CU631" s="793"/>
      <c r="CV631" s="791"/>
      <c r="CW631" s="791"/>
      <c r="CX631" s="791"/>
      <c r="CY631" s="791"/>
      <c r="CZ631" s="791"/>
      <c r="DA631" s="791"/>
      <c r="DB631" s="791"/>
      <c r="DC631" s="791"/>
      <c r="DD631" s="791"/>
      <c r="DE631" s="791"/>
      <c r="DF631" s="791"/>
      <c r="DG631" s="793"/>
    </row>
    <row r="632" spans="1:111" ht="16">
      <c r="A632" s="209"/>
      <c r="B632" s="331"/>
      <c r="C632" s="1115"/>
      <c r="D632" s="84"/>
      <c r="E632" s="84"/>
      <c r="F632" s="84"/>
      <c r="G632" s="84"/>
      <c r="H632" s="84"/>
      <c r="I632" s="84"/>
      <c r="J632" s="84"/>
      <c r="K632" s="84"/>
      <c r="L632" s="84"/>
      <c r="M632" s="84"/>
      <c r="N632" s="84"/>
      <c r="O632" s="84"/>
      <c r="P632" s="84"/>
      <c r="Q632" s="84"/>
      <c r="R632" s="84"/>
      <c r="S632" s="84"/>
      <c r="T632" s="84"/>
      <c r="U632" s="84"/>
      <c r="V632" s="84"/>
      <c r="W632" s="84"/>
      <c r="X632" s="84"/>
      <c r="Y632" s="84"/>
      <c r="Z632" s="84"/>
      <c r="AA632" s="771"/>
      <c r="AB632" s="84"/>
      <c r="AC632" s="84"/>
      <c r="AD632" s="84"/>
      <c r="AE632" s="84"/>
      <c r="AF632" s="84"/>
      <c r="AG632" s="84"/>
      <c r="AH632" s="84"/>
      <c r="AI632" s="84"/>
      <c r="AJ632" s="84"/>
      <c r="AK632" s="84"/>
      <c r="AL632" s="84"/>
      <c r="AM632" s="771"/>
      <c r="AN632" s="84"/>
      <c r="AO632" s="84"/>
      <c r="AP632" s="84"/>
      <c r="AQ632" s="84"/>
      <c r="AR632" s="84"/>
      <c r="AS632" s="84"/>
      <c r="AT632" s="84"/>
      <c r="AU632" s="84"/>
      <c r="AV632" s="84"/>
      <c r="AW632" s="84"/>
      <c r="AX632" s="84"/>
      <c r="AY632" s="771"/>
      <c r="AZ632" s="84"/>
      <c r="BA632" s="84"/>
      <c r="BB632" s="84"/>
      <c r="BC632" s="84"/>
      <c r="BD632" s="84"/>
      <c r="BE632" s="84"/>
      <c r="BF632" s="84"/>
      <c r="BG632" s="84"/>
      <c r="BH632" s="84"/>
      <c r="BI632" s="84"/>
      <c r="BJ632" s="84"/>
      <c r="BK632" s="771"/>
      <c r="BL632" s="84"/>
      <c r="BM632" s="84"/>
      <c r="BN632" s="84"/>
      <c r="BO632" s="84"/>
      <c r="BP632" s="84"/>
      <c r="BQ632" s="84"/>
      <c r="BR632" s="84"/>
      <c r="BS632" s="84"/>
      <c r="BT632" s="84"/>
      <c r="BU632" s="84"/>
      <c r="BV632" s="84"/>
      <c r="BW632" s="771"/>
      <c r="BX632" s="84"/>
      <c r="BY632" s="84"/>
      <c r="BZ632" s="84"/>
      <c r="CA632" s="84"/>
      <c r="CB632" s="84"/>
      <c r="CC632" s="84"/>
      <c r="CD632" s="84"/>
      <c r="CE632" s="84"/>
      <c r="CF632" s="84"/>
      <c r="CG632" s="84"/>
      <c r="CH632" s="84"/>
      <c r="CI632" s="771"/>
      <c r="CJ632" s="791"/>
      <c r="CK632" s="791"/>
      <c r="CL632" s="791"/>
      <c r="CM632" s="791"/>
      <c r="CN632" s="791"/>
      <c r="CO632" s="791"/>
      <c r="CP632" s="791"/>
      <c r="CQ632" s="791"/>
      <c r="CR632" s="791"/>
      <c r="CS632" s="791"/>
      <c r="CT632" s="791"/>
      <c r="CU632" s="793"/>
      <c r="CV632" s="791"/>
      <c r="CW632" s="791"/>
      <c r="CX632" s="791"/>
      <c r="CY632" s="791"/>
      <c r="CZ632" s="791"/>
      <c r="DA632" s="791"/>
      <c r="DB632" s="791"/>
      <c r="DC632" s="791"/>
      <c r="DD632" s="791"/>
      <c r="DE632" s="791"/>
      <c r="DF632" s="791"/>
      <c r="DG632" s="793"/>
    </row>
    <row r="633" spans="1:111" ht="16">
      <c r="A633" s="209"/>
      <c r="B633" s="331"/>
      <c r="C633" s="1115"/>
      <c r="D633" s="84"/>
      <c r="E633" s="84"/>
      <c r="F633" s="84"/>
      <c r="G633" s="84"/>
      <c r="H633" s="84"/>
      <c r="I633" s="84"/>
      <c r="J633" s="84"/>
      <c r="K633" s="84"/>
      <c r="L633" s="84"/>
      <c r="M633" s="84"/>
      <c r="N633" s="84"/>
      <c r="O633" s="84"/>
      <c r="P633" s="84"/>
      <c r="Q633" s="84"/>
      <c r="R633" s="84"/>
      <c r="S633" s="84"/>
      <c r="T633" s="84"/>
      <c r="U633" s="84"/>
      <c r="V633" s="84"/>
      <c r="W633" s="84"/>
      <c r="X633" s="84"/>
      <c r="Y633" s="84"/>
      <c r="Z633" s="84"/>
      <c r="AA633" s="771"/>
      <c r="AB633" s="84"/>
      <c r="AC633" s="84"/>
      <c r="AD633" s="84"/>
      <c r="AE633" s="84"/>
      <c r="AF633" s="84"/>
      <c r="AG633" s="84"/>
      <c r="AH633" s="84"/>
      <c r="AI633" s="84"/>
      <c r="AJ633" s="84"/>
      <c r="AK633" s="84"/>
      <c r="AL633" s="84"/>
      <c r="AM633" s="771"/>
      <c r="AN633" s="84"/>
      <c r="AO633" s="84"/>
      <c r="AP633" s="84"/>
      <c r="AQ633" s="84"/>
      <c r="AR633" s="84"/>
      <c r="AS633" s="84"/>
      <c r="AT633" s="84"/>
      <c r="AU633" s="84"/>
      <c r="AV633" s="84"/>
      <c r="AW633" s="84"/>
      <c r="AX633" s="84"/>
      <c r="AY633" s="771"/>
      <c r="AZ633" s="84"/>
      <c r="BA633" s="84"/>
      <c r="BB633" s="84"/>
      <c r="BC633" s="84"/>
      <c r="BD633" s="84"/>
      <c r="BE633" s="84"/>
      <c r="BF633" s="84"/>
      <c r="BG633" s="84"/>
      <c r="BH633" s="84"/>
      <c r="BI633" s="84"/>
      <c r="BJ633" s="84"/>
      <c r="BK633" s="771"/>
      <c r="BL633" s="84"/>
      <c r="BM633" s="84"/>
      <c r="BN633" s="84"/>
      <c r="BO633" s="84"/>
      <c r="BP633" s="84"/>
      <c r="BQ633" s="84"/>
      <c r="BR633" s="84"/>
      <c r="BS633" s="84"/>
      <c r="BT633" s="84"/>
      <c r="BU633" s="84"/>
      <c r="BV633" s="84"/>
      <c r="BW633" s="771"/>
      <c r="BX633" s="84"/>
      <c r="BY633" s="84"/>
      <c r="BZ633" s="84"/>
      <c r="CA633" s="84"/>
      <c r="CB633" s="84"/>
      <c r="CC633" s="84"/>
      <c r="CD633" s="84"/>
      <c r="CE633" s="84"/>
      <c r="CF633" s="84"/>
      <c r="CG633" s="84"/>
      <c r="CH633" s="84"/>
      <c r="CI633" s="771"/>
      <c r="CJ633" s="791"/>
      <c r="CK633" s="791"/>
      <c r="CL633" s="791"/>
      <c r="CM633" s="791"/>
      <c r="CN633" s="791"/>
      <c r="CO633" s="791"/>
      <c r="CP633" s="791"/>
      <c r="CQ633" s="791"/>
      <c r="CR633" s="791"/>
      <c r="CS633" s="791"/>
      <c r="CT633" s="791"/>
      <c r="CU633" s="793"/>
      <c r="CV633" s="791"/>
      <c r="CW633" s="791"/>
      <c r="CX633" s="791"/>
      <c r="CY633" s="791"/>
      <c r="CZ633" s="791"/>
      <c r="DA633" s="791"/>
      <c r="DB633" s="791"/>
      <c r="DC633" s="791"/>
      <c r="DD633" s="791"/>
      <c r="DE633" s="791"/>
      <c r="DF633" s="791"/>
      <c r="DG633" s="793"/>
    </row>
    <row r="634" spans="1:111" ht="16">
      <c r="A634" s="209"/>
      <c r="B634" s="331"/>
      <c r="C634" s="1115"/>
      <c r="D634" s="84"/>
      <c r="E634" s="84"/>
      <c r="F634" s="84"/>
      <c r="G634" s="84"/>
      <c r="H634" s="84"/>
      <c r="I634" s="84"/>
      <c r="J634" s="84"/>
      <c r="K634" s="84"/>
      <c r="L634" s="84"/>
      <c r="M634" s="84"/>
      <c r="N634" s="84"/>
      <c r="O634" s="84"/>
      <c r="P634" s="84"/>
      <c r="Q634" s="84"/>
      <c r="R634" s="84"/>
      <c r="S634" s="84"/>
      <c r="T634" s="84"/>
      <c r="U634" s="84"/>
      <c r="V634" s="84"/>
      <c r="W634" s="84"/>
      <c r="X634" s="84"/>
      <c r="Y634" s="84"/>
      <c r="Z634" s="84"/>
      <c r="AA634" s="771"/>
      <c r="AB634" s="84"/>
      <c r="AC634" s="84"/>
      <c r="AD634" s="84"/>
      <c r="AE634" s="84"/>
      <c r="AF634" s="84"/>
      <c r="AG634" s="84"/>
      <c r="AH634" s="84"/>
      <c r="AI634" s="84"/>
      <c r="AJ634" s="84"/>
      <c r="AK634" s="84"/>
      <c r="AL634" s="84"/>
      <c r="AM634" s="771"/>
      <c r="AN634" s="84"/>
      <c r="AO634" s="84"/>
      <c r="AP634" s="84"/>
      <c r="AQ634" s="84"/>
      <c r="AR634" s="84"/>
      <c r="AS634" s="84"/>
      <c r="AT634" s="84"/>
      <c r="AU634" s="84"/>
      <c r="AV634" s="84"/>
      <c r="AW634" s="84"/>
      <c r="AX634" s="84"/>
      <c r="AY634" s="771"/>
      <c r="AZ634" s="84"/>
      <c r="BA634" s="84"/>
      <c r="BB634" s="84"/>
      <c r="BC634" s="84"/>
      <c r="BD634" s="84"/>
      <c r="BE634" s="84"/>
      <c r="BF634" s="84"/>
      <c r="BG634" s="84"/>
      <c r="BH634" s="84"/>
      <c r="BI634" s="84"/>
      <c r="BJ634" s="84"/>
      <c r="BK634" s="771"/>
      <c r="BL634" s="84"/>
      <c r="BM634" s="84"/>
      <c r="BN634" s="84"/>
      <c r="BO634" s="84"/>
      <c r="BP634" s="84"/>
      <c r="BQ634" s="84"/>
      <c r="BR634" s="84"/>
      <c r="BS634" s="84"/>
      <c r="BT634" s="84"/>
      <c r="BU634" s="84"/>
      <c r="BV634" s="84"/>
      <c r="BW634" s="771"/>
      <c r="BX634" s="84"/>
      <c r="BY634" s="84"/>
      <c r="BZ634" s="84"/>
      <c r="CA634" s="84"/>
      <c r="CB634" s="84"/>
      <c r="CC634" s="84"/>
      <c r="CD634" s="84"/>
      <c r="CE634" s="84"/>
      <c r="CF634" s="84"/>
      <c r="CG634" s="84"/>
      <c r="CH634" s="84"/>
      <c r="CI634" s="771"/>
      <c r="CJ634" s="791"/>
      <c r="CK634" s="791"/>
      <c r="CL634" s="791"/>
      <c r="CM634" s="791"/>
      <c r="CN634" s="791"/>
      <c r="CO634" s="791"/>
      <c r="CP634" s="791"/>
      <c r="CQ634" s="791"/>
      <c r="CR634" s="791"/>
      <c r="CS634" s="791"/>
      <c r="CT634" s="791"/>
      <c r="CU634" s="793"/>
      <c r="CV634" s="791"/>
      <c r="CW634" s="791"/>
      <c r="CX634" s="791"/>
      <c r="CY634" s="791"/>
      <c r="CZ634" s="791"/>
      <c r="DA634" s="791"/>
      <c r="DB634" s="791"/>
      <c r="DC634" s="791"/>
      <c r="DD634" s="791"/>
      <c r="DE634" s="791"/>
      <c r="DF634" s="791"/>
      <c r="DG634" s="793"/>
    </row>
    <row r="635" spans="1:111" ht="16">
      <c r="A635" s="209"/>
      <c r="B635" s="331"/>
      <c r="C635" s="1115"/>
      <c r="D635" s="84"/>
      <c r="E635" s="84"/>
      <c r="F635" s="84"/>
      <c r="G635" s="84"/>
      <c r="H635" s="84"/>
      <c r="I635" s="84"/>
      <c r="J635" s="84"/>
      <c r="K635" s="84"/>
      <c r="L635" s="84"/>
      <c r="M635" s="84"/>
      <c r="N635" s="84"/>
      <c r="O635" s="84"/>
      <c r="P635" s="84"/>
      <c r="Q635" s="84"/>
      <c r="R635" s="84"/>
      <c r="S635" s="84"/>
      <c r="T635" s="84"/>
      <c r="U635" s="84"/>
      <c r="V635" s="84"/>
      <c r="W635" s="84"/>
      <c r="X635" s="84"/>
      <c r="Y635" s="84"/>
      <c r="Z635" s="84"/>
      <c r="AA635" s="771"/>
      <c r="AB635" s="84"/>
      <c r="AC635" s="84"/>
      <c r="AD635" s="84"/>
      <c r="AE635" s="84"/>
      <c r="AF635" s="84"/>
      <c r="AG635" s="84"/>
      <c r="AH635" s="84"/>
      <c r="AI635" s="84"/>
      <c r="AJ635" s="84"/>
      <c r="AK635" s="84"/>
      <c r="AL635" s="84"/>
      <c r="AM635" s="771"/>
      <c r="AN635" s="84"/>
      <c r="AO635" s="84"/>
      <c r="AP635" s="84"/>
      <c r="AQ635" s="84"/>
      <c r="AR635" s="84"/>
      <c r="AS635" s="84"/>
      <c r="AT635" s="84"/>
      <c r="AU635" s="84"/>
      <c r="AV635" s="84"/>
      <c r="AW635" s="84"/>
      <c r="AX635" s="84"/>
      <c r="AY635" s="771"/>
      <c r="AZ635" s="84"/>
      <c r="BA635" s="84"/>
      <c r="BB635" s="84"/>
      <c r="BC635" s="84"/>
      <c r="BD635" s="84"/>
      <c r="BE635" s="84"/>
      <c r="BF635" s="84"/>
      <c r="BG635" s="84"/>
      <c r="BH635" s="84"/>
      <c r="BI635" s="84"/>
      <c r="BJ635" s="84"/>
      <c r="BK635" s="771"/>
      <c r="BL635" s="84"/>
      <c r="BM635" s="84"/>
      <c r="BN635" s="84"/>
      <c r="BO635" s="84"/>
      <c r="BP635" s="84"/>
      <c r="BQ635" s="84"/>
      <c r="BR635" s="84"/>
      <c r="BS635" s="84"/>
      <c r="BT635" s="84"/>
      <c r="BU635" s="84"/>
      <c r="BV635" s="84"/>
      <c r="BW635" s="771"/>
      <c r="BX635" s="84"/>
      <c r="BY635" s="84"/>
      <c r="BZ635" s="84"/>
      <c r="CA635" s="84"/>
      <c r="CB635" s="84"/>
      <c r="CC635" s="84"/>
      <c r="CD635" s="84"/>
      <c r="CE635" s="84"/>
      <c r="CF635" s="84"/>
      <c r="CG635" s="84"/>
      <c r="CH635" s="84"/>
      <c r="CI635" s="771"/>
      <c r="CJ635" s="791"/>
      <c r="CK635" s="791"/>
      <c r="CL635" s="791"/>
      <c r="CM635" s="791"/>
      <c r="CN635" s="791"/>
      <c r="CO635" s="791"/>
      <c r="CP635" s="791"/>
      <c r="CQ635" s="791"/>
      <c r="CR635" s="791"/>
      <c r="CS635" s="791"/>
      <c r="CT635" s="791"/>
      <c r="CU635" s="793"/>
      <c r="CV635" s="791"/>
      <c r="CW635" s="791"/>
      <c r="CX635" s="791"/>
      <c r="CY635" s="791"/>
      <c r="CZ635" s="791"/>
      <c r="DA635" s="791"/>
      <c r="DB635" s="791"/>
      <c r="DC635" s="791"/>
      <c r="DD635" s="791"/>
      <c r="DE635" s="791"/>
      <c r="DF635" s="791"/>
      <c r="DG635" s="793"/>
    </row>
    <row r="636" spans="1:111" ht="16">
      <c r="A636" s="209"/>
      <c r="B636" s="331"/>
      <c r="C636" s="1115"/>
      <c r="D636" s="84"/>
      <c r="E636" s="84"/>
      <c r="F636" s="84"/>
      <c r="G636" s="84"/>
      <c r="H636" s="84"/>
      <c r="I636" s="84"/>
      <c r="J636" s="84"/>
      <c r="K636" s="84"/>
      <c r="L636" s="84"/>
      <c r="M636" s="84"/>
      <c r="N636" s="84"/>
      <c r="O636" s="84"/>
      <c r="P636" s="84"/>
      <c r="Q636" s="84"/>
      <c r="R636" s="84"/>
      <c r="S636" s="84"/>
      <c r="T636" s="84"/>
      <c r="U636" s="84"/>
      <c r="V636" s="84"/>
      <c r="W636" s="84"/>
      <c r="X636" s="84"/>
      <c r="Y636" s="84"/>
      <c r="Z636" s="84"/>
      <c r="AA636" s="771"/>
      <c r="AB636" s="84"/>
      <c r="AC636" s="84"/>
      <c r="AD636" s="84"/>
      <c r="AE636" s="84"/>
      <c r="AF636" s="84"/>
      <c r="AG636" s="84"/>
      <c r="AH636" s="84"/>
      <c r="AI636" s="84"/>
      <c r="AJ636" s="84"/>
      <c r="AK636" s="84"/>
      <c r="AL636" s="84"/>
      <c r="AM636" s="771"/>
      <c r="AN636" s="84"/>
      <c r="AO636" s="84"/>
      <c r="AP636" s="84"/>
      <c r="AQ636" s="84"/>
      <c r="AR636" s="84"/>
      <c r="AS636" s="84"/>
      <c r="AT636" s="84"/>
      <c r="AU636" s="84"/>
      <c r="AV636" s="84"/>
      <c r="AW636" s="84"/>
      <c r="AX636" s="84"/>
      <c r="AY636" s="771"/>
      <c r="AZ636" s="84"/>
      <c r="BA636" s="84"/>
      <c r="BB636" s="84"/>
      <c r="BC636" s="84"/>
      <c r="BD636" s="84"/>
      <c r="BE636" s="84"/>
      <c r="BF636" s="84"/>
      <c r="BG636" s="84"/>
      <c r="BH636" s="84"/>
      <c r="BI636" s="84"/>
      <c r="BJ636" s="84"/>
      <c r="BK636" s="771"/>
      <c r="BL636" s="84"/>
      <c r="BM636" s="84"/>
      <c r="BN636" s="84"/>
      <c r="BO636" s="84"/>
      <c r="BP636" s="84"/>
      <c r="BQ636" s="84"/>
      <c r="BR636" s="84"/>
      <c r="BS636" s="84"/>
      <c r="BT636" s="84"/>
      <c r="BU636" s="84"/>
      <c r="BV636" s="84"/>
      <c r="BW636" s="771"/>
      <c r="BX636" s="84"/>
      <c r="BY636" s="84"/>
      <c r="BZ636" s="84"/>
      <c r="CA636" s="84"/>
      <c r="CB636" s="84"/>
      <c r="CC636" s="84"/>
      <c r="CD636" s="84"/>
      <c r="CE636" s="84"/>
      <c r="CF636" s="84"/>
      <c r="CG636" s="84"/>
      <c r="CH636" s="84"/>
      <c r="CI636" s="771"/>
      <c r="CJ636" s="791"/>
      <c r="CK636" s="791"/>
      <c r="CL636" s="791"/>
      <c r="CM636" s="791"/>
      <c r="CN636" s="791"/>
      <c r="CO636" s="791"/>
      <c r="CP636" s="791"/>
      <c r="CQ636" s="791"/>
      <c r="CR636" s="791"/>
      <c r="CS636" s="791"/>
      <c r="CT636" s="791"/>
      <c r="CU636" s="793"/>
      <c r="CV636" s="791"/>
      <c r="CW636" s="791"/>
      <c r="CX636" s="791"/>
      <c r="CY636" s="791"/>
      <c r="CZ636" s="791"/>
      <c r="DA636" s="791"/>
      <c r="DB636" s="791"/>
      <c r="DC636" s="791"/>
      <c r="DD636" s="791"/>
      <c r="DE636" s="791"/>
      <c r="DF636" s="791"/>
      <c r="DG636" s="793"/>
    </row>
    <row r="637" spans="1:111" ht="16">
      <c r="A637" s="209"/>
      <c r="B637" s="331"/>
      <c r="C637" s="1115"/>
      <c r="D637" s="84"/>
      <c r="E637" s="84"/>
      <c r="F637" s="84"/>
      <c r="G637" s="84"/>
      <c r="H637" s="84"/>
      <c r="I637" s="84"/>
      <c r="J637" s="84"/>
      <c r="K637" s="84"/>
      <c r="L637" s="84"/>
      <c r="M637" s="84"/>
      <c r="N637" s="84"/>
      <c r="O637" s="84"/>
      <c r="P637" s="84"/>
      <c r="Q637" s="84"/>
      <c r="R637" s="84"/>
      <c r="S637" s="84"/>
      <c r="T637" s="84"/>
      <c r="U637" s="84"/>
      <c r="V637" s="84"/>
      <c r="W637" s="84"/>
      <c r="X637" s="84"/>
      <c r="Y637" s="84"/>
      <c r="Z637" s="84"/>
      <c r="AA637" s="771"/>
      <c r="AB637" s="84"/>
      <c r="AC637" s="84"/>
      <c r="AD637" s="84"/>
      <c r="AE637" s="84"/>
      <c r="AF637" s="84"/>
      <c r="AG637" s="84"/>
      <c r="AH637" s="84"/>
      <c r="AI637" s="84"/>
      <c r="AJ637" s="84"/>
      <c r="AK637" s="84"/>
      <c r="AL637" s="84"/>
      <c r="AM637" s="771"/>
      <c r="AN637" s="84"/>
      <c r="AO637" s="84"/>
      <c r="AP637" s="84"/>
      <c r="AQ637" s="84"/>
      <c r="AR637" s="84"/>
      <c r="AS637" s="84"/>
      <c r="AT637" s="84"/>
      <c r="AU637" s="84"/>
      <c r="AV637" s="84"/>
      <c r="AW637" s="84"/>
      <c r="AX637" s="84"/>
      <c r="AY637" s="771"/>
      <c r="AZ637" s="84"/>
      <c r="BA637" s="84"/>
      <c r="BB637" s="84"/>
      <c r="BC637" s="84"/>
      <c r="BD637" s="84"/>
      <c r="BE637" s="84"/>
      <c r="BF637" s="84"/>
      <c r="BG637" s="84"/>
      <c r="BH637" s="84"/>
      <c r="BI637" s="84"/>
      <c r="BJ637" s="84"/>
      <c r="BK637" s="771"/>
      <c r="BL637" s="84"/>
      <c r="BM637" s="84"/>
      <c r="BN637" s="84"/>
      <c r="BO637" s="84"/>
      <c r="BP637" s="84"/>
      <c r="BQ637" s="84"/>
      <c r="BR637" s="84"/>
      <c r="BS637" s="84"/>
      <c r="BT637" s="84"/>
      <c r="BU637" s="84"/>
      <c r="BV637" s="84"/>
      <c r="BW637" s="771"/>
      <c r="BX637" s="84"/>
      <c r="BY637" s="84"/>
      <c r="BZ637" s="84"/>
      <c r="CA637" s="84"/>
      <c r="CB637" s="84"/>
      <c r="CC637" s="84"/>
      <c r="CD637" s="84"/>
      <c r="CE637" s="84"/>
      <c r="CF637" s="84"/>
      <c r="CG637" s="84"/>
      <c r="CH637" s="84"/>
      <c r="CI637" s="771"/>
      <c r="CJ637" s="791"/>
      <c r="CK637" s="791"/>
      <c r="CL637" s="791"/>
      <c r="CM637" s="791"/>
      <c r="CN637" s="791"/>
      <c r="CO637" s="791"/>
      <c r="CP637" s="791"/>
      <c r="CQ637" s="791"/>
      <c r="CR637" s="791"/>
      <c r="CS637" s="791"/>
      <c r="CT637" s="791"/>
      <c r="CU637" s="793"/>
      <c r="CV637" s="791"/>
      <c r="CW637" s="791"/>
      <c r="CX637" s="791"/>
      <c r="CY637" s="791"/>
      <c r="CZ637" s="791"/>
      <c r="DA637" s="791"/>
      <c r="DB637" s="791"/>
      <c r="DC637" s="791"/>
      <c r="DD637" s="791"/>
      <c r="DE637" s="791"/>
      <c r="DF637" s="791"/>
      <c r="DG637" s="793"/>
    </row>
    <row r="638" spans="1:111" ht="16">
      <c r="A638" s="209"/>
      <c r="B638" s="331"/>
      <c r="C638" s="1115"/>
      <c r="D638" s="84"/>
      <c r="E638" s="84"/>
      <c r="F638" s="84"/>
      <c r="G638" s="84"/>
      <c r="H638" s="84"/>
      <c r="I638" s="84"/>
      <c r="J638" s="84"/>
      <c r="K638" s="84"/>
      <c r="L638" s="84"/>
      <c r="M638" s="84"/>
      <c r="N638" s="84"/>
      <c r="O638" s="84"/>
      <c r="P638" s="84"/>
      <c r="Q638" s="84"/>
      <c r="R638" s="84"/>
      <c r="S638" s="84"/>
      <c r="T638" s="84"/>
      <c r="U638" s="84"/>
      <c r="V638" s="84"/>
      <c r="W638" s="84"/>
      <c r="X638" s="84"/>
      <c r="Y638" s="84"/>
      <c r="Z638" s="84"/>
      <c r="AA638" s="771"/>
      <c r="AB638" s="84"/>
      <c r="AC638" s="84"/>
      <c r="AD638" s="84"/>
      <c r="AE638" s="84"/>
      <c r="AF638" s="84"/>
      <c r="AG638" s="84"/>
      <c r="AH638" s="84"/>
      <c r="AI638" s="84"/>
      <c r="AJ638" s="84"/>
      <c r="AK638" s="84"/>
      <c r="AL638" s="84"/>
      <c r="AM638" s="771"/>
      <c r="AN638" s="84"/>
      <c r="AO638" s="84"/>
      <c r="AP638" s="84"/>
      <c r="AQ638" s="84"/>
      <c r="AR638" s="84"/>
      <c r="AS638" s="84"/>
      <c r="AT638" s="84"/>
      <c r="AU638" s="84"/>
      <c r="AV638" s="84"/>
      <c r="AW638" s="84"/>
      <c r="AX638" s="84"/>
      <c r="AY638" s="771"/>
      <c r="AZ638" s="84"/>
      <c r="BA638" s="84"/>
      <c r="BB638" s="84"/>
      <c r="BC638" s="84"/>
      <c r="BD638" s="84"/>
      <c r="BE638" s="84"/>
      <c r="BF638" s="84"/>
      <c r="BG638" s="84"/>
      <c r="BH638" s="84"/>
      <c r="BI638" s="84"/>
      <c r="BJ638" s="84"/>
      <c r="BK638" s="771"/>
      <c r="BL638" s="84"/>
      <c r="BM638" s="84"/>
      <c r="BN638" s="84"/>
      <c r="BO638" s="84"/>
      <c r="BP638" s="84"/>
      <c r="BQ638" s="84"/>
      <c r="BR638" s="84"/>
      <c r="BS638" s="84"/>
      <c r="BT638" s="84"/>
      <c r="BU638" s="84"/>
      <c r="BV638" s="84"/>
      <c r="BW638" s="771"/>
      <c r="BX638" s="84"/>
      <c r="BY638" s="84"/>
      <c r="BZ638" s="84"/>
      <c r="CA638" s="84"/>
      <c r="CB638" s="84"/>
      <c r="CC638" s="84"/>
      <c r="CD638" s="84"/>
      <c r="CE638" s="84"/>
      <c r="CF638" s="84"/>
      <c r="CG638" s="84"/>
      <c r="CH638" s="84"/>
      <c r="CI638" s="771"/>
      <c r="CJ638" s="791"/>
      <c r="CK638" s="791"/>
      <c r="CL638" s="791"/>
      <c r="CM638" s="791"/>
      <c r="CN638" s="791"/>
      <c r="CO638" s="791"/>
      <c r="CP638" s="791"/>
      <c r="CQ638" s="791"/>
      <c r="CR638" s="791"/>
      <c r="CS638" s="791"/>
      <c r="CT638" s="791"/>
      <c r="CU638" s="793"/>
      <c r="CV638" s="791"/>
      <c r="CW638" s="791"/>
      <c r="CX638" s="791"/>
      <c r="CY638" s="791"/>
      <c r="CZ638" s="791"/>
      <c r="DA638" s="791"/>
      <c r="DB638" s="791"/>
      <c r="DC638" s="791"/>
      <c r="DD638" s="791"/>
      <c r="DE638" s="791"/>
      <c r="DF638" s="791"/>
      <c r="DG638" s="793"/>
    </row>
    <row r="639" spans="1:111" ht="16">
      <c r="A639" s="209"/>
      <c r="B639" s="331"/>
      <c r="C639" s="1115"/>
      <c r="D639" s="84"/>
      <c r="E639" s="84"/>
      <c r="F639" s="84"/>
      <c r="G639" s="84"/>
      <c r="H639" s="84"/>
      <c r="I639" s="84"/>
      <c r="J639" s="84"/>
      <c r="K639" s="84"/>
      <c r="L639" s="84"/>
      <c r="M639" s="84"/>
      <c r="N639" s="84"/>
      <c r="O639" s="84"/>
      <c r="P639" s="84"/>
      <c r="Q639" s="84"/>
      <c r="R639" s="84"/>
      <c r="S639" s="84"/>
      <c r="T639" s="84"/>
      <c r="U639" s="84"/>
      <c r="V639" s="84"/>
      <c r="W639" s="84"/>
      <c r="X639" s="84"/>
      <c r="Y639" s="84"/>
      <c r="Z639" s="84"/>
      <c r="AA639" s="771"/>
      <c r="AB639" s="84"/>
      <c r="AC639" s="84"/>
      <c r="AD639" s="84"/>
      <c r="AE639" s="84"/>
      <c r="AF639" s="84"/>
      <c r="AG639" s="84"/>
      <c r="AH639" s="84"/>
      <c r="AI639" s="84"/>
      <c r="AJ639" s="84"/>
      <c r="AK639" s="84"/>
      <c r="AL639" s="84"/>
      <c r="AM639" s="771"/>
      <c r="AN639" s="84"/>
      <c r="AO639" s="84"/>
      <c r="AP639" s="84"/>
      <c r="AQ639" s="84"/>
      <c r="AR639" s="84"/>
      <c r="AS639" s="84"/>
      <c r="AT639" s="84"/>
      <c r="AU639" s="84"/>
      <c r="AV639" s="84"/>
      <c r="AW639" s="84"/>
      <c r="AX639" s="84"/>
      <c r="AY639" s="771"/>
      <c r="AZ639" s="84"/>
      <c r="BA639" s="84"/>
      <c r="BB639" s="84"/>
      <c r="BC639" s="84"/>
      <c r="BD639" s="84"/>
      <c r="BE639" s="84"/>
      <c r="BF639" s="84"/>
      <c r="BG639" s="84"/>
      <c r="BH639" s="84"/>
      <c r="BI639" s="84"/>
      <c r="BJ639" s="84"/>
      <c r="BK639" s="771"/>
      <c r="BL639" s="84"/>
      <c r="BM639" s="84"/>
      <c r="BN639" s="84"/>
      <c r="BO639" s="84"/>
      <c r="BP639" s="84"/>
      <c r="BQ639" s="84"/>
      <c r="BR639" s="84"/>
      <c r="BS639" s="84"/>
      <c r="BT639" s="84"/>
      <c r="BU639" s="84"/>
      <c r="BV639" s="84"/>
      <c r="BW639" s="771"/>
      <c r="BX639" s="84"/>
      <c r="BY639" s="84"/>
      <c r="BZ639" s="84"/>
      <c r="CA639" s="84"/>
      <c r="CB639" s="84"/>
      <c r="CC639" s="84"/>
      <c r="CD639" s="84"/>
      <c r="CE639" s="84"/>
      <c r="CF639" s="84"/>
      <c r="CG639" s="84"/>
      <c r="CH639" s="84"/>
      <c r="CI639" s="771"/>
      <c r="CJ639" s="791"/>
      <c r="CK639" s="791"/>
      <c r="CL639" s="791"/>
      <c r="CM639" s="791"/>
      <c r="CN639" s="791"/>
      <c r="CO639" s="791"/>
      <c r="CP639" s="791"/>
      <c r="CQ639" s="791"/>
      <c r="CR639" s="791"/>
      <c r="CS639" s="791"/>
      <c r="CT639" s="791"/>
      <c r="CU639" s="793"/>
      <c r="CV639" s="791"/>
      <c r="CW639" s="791"/>
      <c r="CX639" s="791"/>
      <c r="CY639" s="791"/>
      <c r="CZ639" s="791"/>
      <c r="DA639" s="791"/>
      <c r="DB639" s="791"/>
      <c r="DC639" s="791"/>
      <c r="DD639" s="791"/>
      <c r="DE639" s="791"/>
      <c r="DF639" s="791"/>
      <c r="DG639" s="793"/>
    </row>
    <row r="640" spans="1:111" ht="16">
      <c r="A640" s="209"/>
      <c r="B640" s="331"/>
      <c r="C640" s="1115"/>
      <c r="D640" s="84"/>
      <c r="E640" s="84"/>
      <c r="F640" s="84"/>
      <c r="G640" s="84"/>
      <c r="H640" s="84"/>
      <c r="I640" s="84"/>
      <c r="J640" s="84"/>
      <c r="K640" s="84"/>
      <c r="L640" s="84"/>
      <c r="M640" s="84"/>
      <c r="N640" s="84"/>
      <c r="O640" s="84"/>
      <c r="P640" s="84"/>
      <c r="Q640" s="84"/>
      <c r="R640" s="84"/>
      <c r="S640" s="84"/>
      <c r="T640" s="84"/>
      <c r="U640" s="84"/>
      <c r="V640" s="84"/>
      <c r="W640" s="84"/>
      <c r="X640" s="84"/>
      <c r="Y640" s="84"/>
      <c r="Z640" s="84"/>
      <c r="AA640" s="771"/>
      <c r="AB640" s="84"/>
      <c r="AC640" s="84"/>
      <c r="AD640" s="84"/>
      <c r="AE640" s="84"/>
      <c r="AF640" s="84"/>
      <c r="AG640" s="84"/>
      <c r="AH640" s="84"/>
      <c r="AI640" s="84"/>
      <c r="AJ640" s="84"/>
      <c r="AK640" s="84"/>
      <c r="AL640" s="84"/>
      <c r="AM640" s="771"/>
      <c r="AN640" s="84"/>
      <c r="AO640" s="84"/>
      <c r="AP640" s="84"/>
      <c r="AQ640" s="84"/>
      <c r="AR640" s="84"/>
      <c r="AS640" s="84"/>
      <c r="AT640" s="84"/>
      <c r="AU640" s="84"/>
      <c r="AV640" s="84"/>
      <c r="AW640" s="84"/>
      <c r="AX640" s="84"/>
      <c r="AY640" s="771"/>
      <c r="AZ640" s="84"/>
      <c r="BA640" s="84"/>
      <c r="BB640" s="84"/>
      <c r="BC640" s="84"/>
      <c r="BD640" s="84"/>
      <c r="BE640" s="84"/>
      <c r="BF640" s="84"/>
      <c r="BG640" s="84"/>
      <c r="BH640" s="84"/>
      <c r="BI640" s="84"/>
      <c r="BJ640" s="84"/>
      <c r="BK640" s="771"/>
      <c r="BL640" s="84"/>
      <c r="BM640" s="84"/>
      <c r="BN640" s="84"/>
      <c r="BO640" s="84"/>
      <c r="BP640" s="84"/>
      <c r="BQ640" s="84"/>
      <c r="BR640" s="84"/>
      <c r="BS640" s="84"/>
      <c r="BT640" s="84"/>
      <c r="BU640" s="84"/>
      <c r="BV640" s="84"/>
      <c r="BW640" s="771"/>
      <c r="BX640" s="84"/>
      <c r="BY640" s="84"/>
      <c r="BZ640" s="84"/>
      <c r="CA640" s="84"/>
      <c r="CB640" s="84"/>
      <c r="CC640" s="84"/>
      <c r="CD640" s="84"/>
      <c r="CE640" s="84"/>
      <c r="CF640" s="84"/>
      <c r="CG640" s="84"/>
      <c r="CH640" s="84"/>
      <c r="CI640" s="771"/>
      <c r="CJ640" s="791"/>
      <c r="CK640" s="791"/>
      <c r="CL640" s="791"/>
      <c r="CM640" s="791"/>
      <c r="CN640" s="791"/>
      <c r="CO640" s="791"/>
      <c r="CP640" s="791"/>
      <c r="CQ640" s="791"/>
      <c r="CR640" s="791"/>
      <c r="CS640" s="791"/>
      <c r="CT640" s="791"/>
      <c r="CU640" s="793"/>
      <c r="CV640" s="791"/>
      <c r="CW640" s="791"/>
      <c r="CX640" s="791"/>
      <c r="CY640" s="791"/>
      <c r="CZ640" s="791"/>
      <c r="DA640" s="791"/>
      <c r="DB640" s="791"/>
      <c r="DC640" s="791"/>
      <c r="DD640" s="791"/>
      <c r="DE640" s="791"/>
      <c r="DF640" s="791"/>
      <c r="DG640" s="793"/>
    </row>
    <row r="641" spans="1:111" ht="16">
      <c r="A641" s="209"/>
      <c r="B641" s="331"/>
      <c r="C641" s="1115"/>
      <c r="D641" s="84"/>
      <c r="E641" s="84"/>
      <c r="F641" s="84"/>
      <c r="G641" s="84"/>
      <c r="H641" s="84"/>
      <c r="I641" s="84"/>
      <c r="J641" s="84"/>
      <c r="K641" s="84"/>
      <c r="L641" s="84"/>
      <c r="M641" s="84"/>
      <c r="N641" s="84"/>
      <c r="O641" s="84"/>
      <c r="P641" s="84"/>
      <c r="Q641" s="84"/>
      <c r="R641" s="84"/>
      <c r="S641" s="84"/>
      <c r="T641" s="84"/>
      <c r="U641" s="84"/>
      <c r="V641" s="84"/>
      <c r="W641" s="84"/>
      <c r="X641" s="84"/>
      <c r="Y641" s="84"/>
      <c r="Z641" s="84"/>
      <c r="AA641" s="771"/>
      <c r="AB641" s="84"/>
      <c r="AC641" s="84"/>
      <c r="AD641" s="84"/>
      <c r="AE641" s="84"/>
      <c r="AF641" s="84"/>
      <c r="AG641" s="84"/>
      <c r="AH641" s="84"/>
      <c r="AI641" s="84"/>
      <c r="AJ641" s="84"/>
      <c r="AK641" s="84"/>
      <c r="AL641" s="84"/>
      <c r="AM641" s="771"/>
      <c r="AN641" s="84"/>
      <c r="AO641" s="84"/>
      <c r="AP641" s="84"/>
      <c r="AQ641" s="84"/>
      <c r="AR641" s="84"/>
      <c r="AS641" s="84"/>
      <c r="AT641" s="84"/>
      <c r="AU641" s="84"/>
      <c r="AV641" s="84"/>
      <c r="AW641" s="84"/>
      <c r="AX641" s="84"/>
      <c r="AY641" s="771"/>
      <c r="AZ641" s="84"/>
      <c r="BA641" s="84"/>
      <c r="BB641" s="84"/>
      <c r="BC641" s="84"/>
      <c r="BD641" s="84"/>
      <c r="BE641" s="84"/>
      <c r="BF641" s="84"/>
      <c r="BG641" s="84"/>
      <c r="BH641" s="84"/>
      <c r="BI641" s="84"/>
      <c r="BJ641" s="84"/>
      <c r="BK641" s="771"/>
      <c r="BL641" s="84"/>
      <c r="BM641" s="84"/>
      <c r="BN641" s="84"/>
      <c r="BO641" s="84"/>
      <c r="BP641" s="84"/>
      <c r="BQ641" s="84"/>
      <c r="BR641" s="84"/>
      <c r="BS641" s="84"/>
      <c r="BT641" s="84"/>
      <c r="BU641" s="84"/>
      <c r="BV641" s="84"/>
      <c r="BW641" s="771"/>
      <c r="BX641" s="84"/>
      <c r="BY641" s="84"/>
      <c r="BZ641" s="84"/>
      <c r="CA641" s="84"/>
      <c r="CB641" s="84"/>
      <c r="CC641" s="84"/>
      <c r="CD641" s="84"/>
      <c r="CE641" s="84"/>
      <c r="CF641" s="84"/>
      <c r="CG641" s="84"/>
      <c r="CH641" s="84"/>
      <c r="CI641" s="771"/>
      <c r="CJ641" s="791"/>
      <c r="CK641" s="791"/>
      <c r="CL641" s="791"/>
      <c r="CM641" s="791"/>
      <c r="CN641" s="791"/>
      <c r="CO641" s="791"/>
      <c r="CP641" s="791"/>
      <c r="CQ641" s="791"/>
      <c r="CR641" s="791"/>
      <c r="CS641" s="791"/>
      <c r="CT641" s="791"/>
      <c r="CU641" s="793"/>
      <c r="CV641" s="791"/>
      <c r="CW641" s="791"/>
      <c r="CX641" s="791"/>
      <c r="CY641" s="791"/>
      <c r="CZ641" s="791"/>
      <c r="DA641" s="791"/>
      <c r="DB641" s="791"/>
      <c r="DC641" s="791"/>
      <c r="DD641" s="791"/>
      <c r="DE641" s="791"/>
      <c r="DF641" s="791"/>
      <c r="DG641" s="793"/>
    </row>
    <row r="642" spans="1:111" ht="16">
      <c r="A642" s="209"/>
      <c r="B642" s="331"/>
      <c r="C642" s="1115"/>
      <c r="D642" s="84"/>
      <c r="E642" s="84"/>
      <c r="F642" s="84"/>
      <c r="G642" s="84"/>
      <c r="H642" s="84"/>
      <c r="I642" s="84"/>
      <c r="J642" s="84"/>
      <c r="K642" s="84"/>
      <c r="L642" s="84"/>
      <c r="M642" s="84"/>
      <c r="N642" s="84"/>
      <c r="O642" s="84"/>
      <c r="P642" s="84"/>
      <c r="Q642" s="84"/>
      <c r="R642" s="84"/>
      <c r="S642" s="84"/>
      <c r="T642" s="84"/>
      <c r="U642" s="84"/>
      <c r="V642" s="84"/>
      <c r="W642" s="84"/>
      <c r="X642" s="84"/>
      <c r="Y642" s="84"/>
      <c r="Z642" s="84"/>
      <c r="AA642" s="771"/>
      <c r="AB642" s="84"/>
      <c r="AC642" s="84"/>
      <c r="AD642" s="84"/>
      <c r="AE642" s="84"/>
      <c r="AF642" s="84"/>
      <c r="AG642" s="84"/>
      <c r="AH642" s="84"/>
      <c r="AI642" s="84"/>
      <c r="AJ642" s="84"/>
      <c r="AK642" s="84"/>
      <c r="AL642" s="84"/>
      <c r="AM642" s="771"/>
      <c r="AN642" s="84"/>
      <c r="AO642" s="84"/>
      <c r="AP642" s="84"/>
      <c r="AQ642" s="84"/>
      <c r="AR642" s="84"/>
      <c r="AS642" s="84"/>
      <c r="AT642" s="84"/>
      <c r="AU642" s="84"/>
      <c r="AV642" s="84"/>
      <c r="AW642" s="84"/>
      <c r="AX642" s="84"/>
      <c r="AY642" s="771"/>
      <c r="AZ642" s="84"/>
      <c r="BA642" s="84"/>
      <c r="BB642" s="84"/>
      <c r="BC642" s="84"/>
      <c r="BD642" s="84"/>
      <c r="BE642" s="84"/>
      <c r="BF642" s="84"/>
      <c r="BG642" s="84"/>
      <c r="BH642" s="84"/>
      <c r="BI642" s="84"/>
      <c r="BJ642" s="84"/>
      <c r="BK642" s="771"/>
      <c r="BL642" s="84"/>
      <c r="BM642" s="84"/>
      <c r="BN642" s="84"/>
      <c r="BO642" s="84"/>
      <c r="BP642" s="84"/>
      <c r="BQ642" s="84"/>
      <c r="BR642" s="84"/>
      <c r="BS642" s="84"/>
      <c r="BT642" s="84"/>
      <c r="BU642" s="84"/>
      <c r="BV642" s="84"/>
      <c r="BW642" s="771"/>
      <c r="BX642" s="84"/>
      <c r="BY642" s="84"/>
      <c r="BZ642" s="84"/>
      <c r="CA642" s="84"/>
      <c r="CB642" s="84"/>
      <c r="CC642" s="84"/>
      <c r="CD642" s="84"/>
      <c r="CE642" s="84"/>
      <c r="CF642" s="84"/>
      <c r="CG642" s="84"/>
      <c r="CH642" s="84"/>
      <c r="CI642" s="771"/>
      <c r="CJ642" s="791"/>
      <c r="CK642" s="791"/>
      <c r="CL642" s="791"/>
      <c r="CM642" s="791"/>
      <c r="CN642" s="791"/>
      <c r="CO642" s="791"/>
      <c r="CP642" s="791"/>
      <c r="CQ642" s="791"/>
      <c r="CR642" s="791"/>
      <c r="CS642" s="791"/>
      <c r="CT642" s="791"/>
      <c r="CU642" s="793"/>
      <c r="CV642" s="791"/>
      <c r="CW642" s="791"/>
      <c r="CX642" s="791"/>
      <c r="CY642" s="791"/>
      <c r="CZ642" s="791"/>
      <c r="DA642" s="791"/>
      <c r="DB642" s="791"/>
      <c r="DC642" s="791"/>
      <c r="DD642" s="791"/>
      <c r="DE642" s="791"/>
      <c r="DF642" s="791"/>
      <c r="DG642" s="793"/>
    </row>
    <row r="643" spans="1:111" ht="16">
      <c r="A643" s="209"/>
      <c r="B643" s="331"/>
      <c r="C643" s="1115"/>
      <c r="D643" s="84"/>
      <c r="E643" s="84"/>
      <c r="F643" s="84"/>
      <c r="G643" s="84"/>
      <c r="H643" s="84"/>
      <c r="I643" s="84"/>
      <c r="J643" s="84"/>
      <c r="K643" s="84"/>
      <c r="L643" s="84"/>
      <c r="M643" s="84"/>
      <c r="N643" s="84"/>
      <c r="O643" s="84"/>
      <c r="P643" s="84"/>
      <c r="Q643" s="84"/>
      <c r="R643" s="84"/>
      <c r="S643" s="84"/>
      <c r="T643" s="84"/>
      <c r="U643" s="84"/>
      <c r="V643" s="84"/>
      <c r="W643" s="84"/>
      <c r="X643" s="84"/>
      <c r="Y643" s="84"/>
      <c r="Z643" s="84"/>
      <c r="AA643" s="771"/>
      <c r="AB643" s="84"/>
      <c r="AC643" s="84"/>
      <c r="AD643" s="84"/>
      <c r="AE643" s="84"/>
      <c r="AF643" s="84"/>
      <c r="AG643" s="84"/>
      <c r="AH643" s="84"/>
      <c r="AI643" s="84"/>
      <c r="AJ643" s="84"/>
      <c r="AK643" s="84"/>
      <c r="AL643" s="84"/>
      <c r="AM643" s="771"/>
      <c r="AN643" s="84"/>
      <c r="AO643" s="84"/>
      <c r="AP643" s="84"/>
      <c r="AQ643" s="84"/>
      <c r="AR643" s="84"/>
      <c r="AS643" s="84"/>
      <c r="AT643" s="84"/>
      <c r="AU643" s="84"/>
      <c r="AV643" s="84"/>
      <c r="AW643" s="84"/>
      <c r="AX643" s="84"/>
      <c r="AY643" s="771"/>
      <c r="AZ643" s="84"/>
      <c r="BA643" s="84"/>
      <c r="BB643" s="84"/>
      <c r="BC643" s="84"/>
      <c r="BD643" s="84"/>
      <c r="BE643" s="84"/>
      <c r="BF643" s="84"/>
      <c r="BG643" s="84"/>
      <c r="BH643" s="84"/>
      <c r="BI643" s="84"/>
      <c r="BJ643" s="84"/>
      <c r="BK643" s="771"/>
      <c r="BL643" s="84"/>
      <c r="BM643" s="84"/>
      <c r="BN643" s="84"/>
      <c r="BO643" s="84"/>
      <c r="BP643" s="84"/>
      <c r="BQ643" s="84"/>
      <c r="BR643" s="84"/>
      <c r="BS643" s="84"/>
      <c r="BT643" s="84"/>
      <c r="BU643" s="84"/>
      <c r="BV643" s="84"/>
      <c r="BW643" s="771"/>
      <c r="BX643" s="84"/>
      <c r="BY643" s="84"/>
      <c r="BZ643" s="84"/>
      <c r="CA643" s="84"/>
      <c r="CB643" s="84"/>
      <c r="CC643" s="84"/>
      <c r="CD643" s="84"/>
      <c r="CE643" s="84"/>
      <c r="CF643" s="84"/>
      <c r="CG643" s="84"/>
      <c r="CH643" s="84"/>
      <c r="CI643" s="771"/>
      <c r="CJ643" s="791"/>
      <c r="CK643" s="791"/>
      <c r="CL643" s="791"/>
      <c r="CM643" s="791"/>
      <c r="CN643" s="791"/>
      <c r="CO643" s="791"/>
      <c r="CP643" s="791"/>
      <c r="CQ643" s="791"/>
      <c r="CR643" s="791"/>
      <c r="CS643" s="791"/>
      <c r="CT643" s="791"/>
      <c r="CU643" s="793"/>
      <c r="CV643" s="791"/>
      <c r="CW643" s="791"/>
      <c r="CX643" s="791"/>
      <c r="CY643" s="791"/>
      <c r="CZ643" s="791"/>
      <c r="DA643" s="791"/>
      <c r="DB643" s="791"/>
      <c r="DC643" s="791"/>
      <c r="DD643" s="791"/>
      <c r="DE643" s="791"/>
      <c r="DF643" s="791"/>
      <c r="DG643" s="793"/>
    </row>
    <row r="644" spans="1:111" ht="16">
      <c r="A644" s="209"/>
      <c r="B644" s="331"/>
      <c r="C644" s="1115"/>
      <c r="D644" s="84"/>
      <c r="E644" s="84"/>
      <c r="F644" s="84"/>
      <c r="G644" s="84"/>
      <c r="H644" s="84"/>
      <c r="I644" s="84"/>
      <c r="J644" s="84"/>
      <c r="K644" s="84"/>
      <c r="L644" s="84"/>
      <c r="M644" s="84"/>
      <c r="N644" s="84"/>
      <c r="O644" s="84"/>
      <c r="P644" s="84"/>
      <c r="Q644" s="84"/>
      <c r="R644" s="84"/>
      <c r="S644" s="84"/>
      <c r="T644" s="84"/>
      <c r="U644" s="84"/>
      <c r="V644" s="84"/>
      <c r="W644" s="84"/>
      <c r="X644" s="84"/>
      <c r="Y644" s="84"/>
      <c r="Z644" s="84"/>
      <c r="AA644" s="771"/>
      <c r="AB644" s="84"/>
      <c r="AC644" s="84"/>
      <c r="AD644" s="84"/>
      <c r="AE644" s="84"/>
      <c r="AF644" s="84"/>
      <c r="AG644" s="84"/>
      <c r="AH644" s="84"/>
      <c r="AI644" s="84"/>
      <c r="AJ644" s="84"/>
      <c r="AK644" s="84"/>
      <c r="AL644" s="84"/>
      <c r="AM644" s="771"/>
      <c r="AN644" s="84"/>
      <c r="AO644" s="84"/>
      <c r="AP644" s="84"/>
      <c r="AQ644" s="84"/>
      <c r="AR644" s="84"/>
      <c r="AS644" s="84"/>
      <c r="AT644" s="84"/>
      <c r="AU644" s="84"/>
      <c r="AV644" s="84"/>
      <c r="AW644" s="84"/>
      <c r="AX644" s="84"/>
      <c r="AY644" s="771"/>
      <c r="AZ644" s="84"/>
      <c r="BA644" s="84"/>
      <c r="BB644" s="84"/>
      <c r="BC644" s="84"/>
      <c r="BD644" s="84"/>
      <c r="BE644" s="84"/>
      <c r="BF644" s="84"/>
      <c r="BG644" s="84"/>
      <c r="BH644" s="84"/>
      <c r="BI644" s="84"/>
      <c r="BJ644" s="84"/>
      <c r="BK644" s="771"/>
      <c r="BL644" s="84"/>
      <c r="BM644" s="84"/>
      <c r="BN644" s="84"/>
      <c r="BO644" s="84"/>
      <c r="BP644" s="84"/>
      <c r="BQ644" s="84"/>
      <c r="BR644" s="84"/>
      <c r="BS644" s="84"/>
      <c r="BT644" s="84"/>
      <c r="BU644" s="84"/>
      <c r="BV644" s="84"/>
      <c r="BW644" s="771"/>
      <c r="BX644" s="84"/>
      <c r="BY644" s="84"/>
      <c r="BZ644" s="84"/>
      <c r="CA644" s="84"/>
      <c r="CB644" s="84"/>
      <c r="CC644" s="84"/>
      <c r="CD644" s="84"/>
      <c r="CE644" s="84"/>
      <c r="CF644" s="84"/>
      <c r="CG644" s="84"/>
      <c r="CH644" s="84"/>
      <c r="CI644" s="771"/>
      <c r="CJ644" s="791"/>
      <c r="CK644" s="791"/>
      <c r="CL644" s="791"/>
      <c r="CM644" s="791"/>
      <c r="CN644" s="791"/>
      <c r="CO644" s="791"/>
      <c r="CP644" s="791"/>
      <c r="CQ644" s="791"/>
      <c r="CR644" s="791"/>
      <c r="CS644" s="791"/>
      <c r="CT644" s="791"/>
      <c r="CU644" s="793"/>
      <c r="CV644" s="791"/>
      <c r="CW644" s="791"/>
      <c r="CX644" s="791"/>
      <c r="CY644" s="791"/>
      <c r="CZ644" s="791"/>
      <c r="DA644" s="791"/>
      <c r="DB644" s="791"/>
      <c r="DC644" s="791"/>
      <c r="DD644" s="791"/>
      <c r="DE644" s="791"/>
      <c r="DF644" s="791"/>
      <c r="DG644" s="793"/>
    </row>
    <row r="645" spans="1:111" ht="16">
      <c r="A645" s="209"/>
      <c r="B645" s="331"/>
      <c r="C645" s="1115"/>
      <c r="D645" s="84"/>
      <c r="E645" s="84"/>
      <c r="F645" s="84"/>
      <c r="G645" s="84"/>
      <c r="H645" s="84"/>
      <c r="I645" s="84"/>
      <c r="J645" s="84"/>
      <c r="K645" s="84"/>
      <c r="L645" s="84"/>
      <c r="M645" s="84"/>
      <c r="N645" s="84"/>
      <c r="O645" s="84"/>
      <c r="P645" s="84"/>
      <c r="Q645" s="84"/>
      <c r="R645" s="84"/>
      <c r="S645" s="84"/>
      <c r="T645" s="84"/>
      <c r="U645" s="84"/>
      <c r="V645" s="84"/>
      <c r="W645" s="84"/>
      <c r="X645" s="84"/>
      <c r="Y645" s="84"/>
      <c r="Z645" s="84"/>
      <c r="AA645" s="771"/>
      <c r="AB645" s="84"/>
      <c r="AC645" s="84"/>
      <c r="AD645" s="84"/>
      <c r="AE645" s="84"/>
      <c r="AF645" s="84"/>
      <c r="AG645" s="84"/>
      <c r="AH645" s="84"/>
      <c r="AI645" s="84"/>
      <c r="AJ645" s="84"/>
      <c r="AK645" s="84"/>
      <c r="AL645" s="84"/>
      <c r="AM645" s="771"/>
      <c r="AN645" s="84"/>
      <c r="AO645" s="84"/>
      <c r="AP645" s="84"/>
      <c r="AQ645" s="84"/>
      <c r="AR645" s="84"/>
      <c r="AS645" s="84"/>
      <c r="AT645" s="84"/>
      <c r="AU645" s="84"/>
      <c r="AV645" s="84"/>
      <c r="AW645" s="84"/>
      <c r="AX645" s="84"/>
      <c r="AY645" s="771"/>
      <c r="AZ645" s="84"/>
      <c r="BA645" s="84"/>
      <c r="BB645" s="84"/>
      <c r="BC645" s="84"/>
      <c r="BD645" s="84"/>
      <c r="BE645" s="84"/>
      <c r="BF645" s="84"/>
      <c r="BG645" s="84"/>
      <c r="BH645" s="84"/>
      <c r="BI645" s="84"/>
      <c r="BJ645" s="84"/>
      <c r="BK645" s="771"/>
      <c r="BL645" s="84"/>
      <c r="BM645" s="84"/>
      <c r="BN645" s="84"/>
      <c r="BO645" s="84"/>
      <c r="BP645" s="84"/>
      <c r="BQ645" s="84"/>
      <c r="BR645" s="84"/>
      <c r="BS645" s="84"/>
      <c r="BT645" s="84"/>
      <c r="BU645" s="84"/>
      <c r="BV645" s="84"/>
      <c r="BW645" s="771"/>
      <c r="BX645" s="84"/>
      <c r="BY645" s="84"/>
      <c r="BZ645" s="84"/>
      <c r="CA645" s="84"/>
      <c r="CB645" s="84"/>
      <c r="CC645" s="84"/>
      <c r="CD645" s="84"/>
      <c r="CE645" s="84"/>
      <c r="CF645" s="84"/>
      <c r="CG645" s="84"/>
      <c r="CH645" s="84"/>
      <c r="CI645" s="771"/>
      <c r="CJ645" s="791"/>
      <c r="CK645" s="791"/>
      <c r="CL645" s="791"/>
      <c r="CM645" s="791"/>
      <c r="CN645" s="791"/>
      <c r="CO645" s="791"/>
      <c r="CP645" s="791"/>
      <c r="CQ645" s="791"/>
      <c r="CR645" s="791"/>
      <c r="CS645" s="791"/>
      <c r="CT645" s="791"/>
      <c r="CU645" s="793"/>
      <c r="CV645" s="791"/>
      <c r="CW645" s="791"/>
      <c r="CX645" s="791"/>
      <c r="CY645" s="791"/>
      <c r="CZ645" s="791"/>
      <c r="DA645" s="791"/>
      <c r="DB645" s="791"/>
      <c r="DC645" s="791"/>
      <c r="DD645" s="791"/>
      <c r="DE645" s="791"/>
      <c r="DF645" s="791"/>
      <c r="DG645" s="793"/>
    </row>
    <row r="646" spans="1:111" ht="16">
      <c r="A646" s="209"/>
      <c r="B646" s="331"/>
      <c r="C646" s="1115"/>
      <c r="D646" s="84"/>
      <c r="E646" s="84"/>
      <c r="F646" s="84"/>
      <c r="G646" s="84"/>
      <c r="H646" s="84"/>
      <c r="I646" s="84"/>
      <c r="J646" s="84"/>
      <c r="K646" s="84"/>
      <c r="L646" s="84"/>
      <c r="M646" s="84"/>
      <c r="N646" s="84"/>
      <c r="O646" s="84"/>
      <c r="P646" s="84"/>
      <c r="Q646" s="84"/>
      <c r="R646" s="84"/>
      <c r="S646" s="84"/>
      <c r="T646" s="84"/>
      <c r="U646" s="84"/>
      <c r="V646" s="84"/>
      <c r="W646" s="84"/>
      <c r="X646" s="84"/>
      <c r="Y646" s="84"/>
      <c r="Z646" s="84"/>
      <c r="AA646" s="771"/>
      <c r="AB646" s="84"/>
      <c r="AC646" s="84"/>
      <c r="AD646" s="84"/>
      <c r="AE646" s="84"/>
      <c r="AF646" s="84"/>
      <c r="AG646" s="84"/>
      <c r="AH646" s="84"/>
      <c r="AI646" s="84"/>
      <c r="AJ646" s="84"/>
      <c r="AK646" s="84"/>
      <c r="AL646" s="84"/>
      <c r="AM646" s="771"/>
      <c r="AN646" s="84"/>
      <c r="AO646" s="84"/>
      <c r="AP646" s="84"/>
      <c r="AQ646" s="84"/>
      <c r="AR646" s="84"/>
      <c r="AS646" s="84"/>
      <c r="AT646" s="84"/>
      <c r="AU646" s="84"/>
      <c r="AV646" s="84"/>
      <c r="AW646" s="84"/>
      <c r="AX646" s="84"/>
      <c r="AY646" s="771"/>
      <c r="AZ646" s="84"/>
      <c r="BA646" s="84"/>
      <c r="BB646" s="84"/>
      <c r="BC646" s="84"/>
      <c r="BD646" s="84"/>
      <c r="BE646" s="84"/>
      <c r="BF646" s="84"/>
      <c r="BG646" s="84"/>
      <c r="BH646" s="84"/>
      <c r="BI646" s="84"/>
      <c r="BJ646" s="84"/>
      <c r="BK646" s="771"/>
      <c r="BL646" s="84"/>
      <c r="BM646" s="84"/>
      <c r="BN646" s="84"/>
      <c r="BO646" s="84"/>
      <c r="BP646" s="84"/>
      <c r="BQ646" s="84"/>
      <c r="BR646" s="84"/>
      <c r="BS646" s="84"/>
      <c r="BT646" s="84"/>
      <c r="BU646" s="84"/>
      <c r="BV646" s="84"/>
      <c r="BW646" s="771"/>
      <c r="BX646" s="84"/>
      <c r="BY646" s="84"/>
      <c r="BZ646" s="84"/>
      <c r="CA646" s="84"/>
      <c r="CB646" s="84"/>
      <c r="CC646" s="84"/>
      <c r="CD646" s="84"/>
      <c r="CE646" s="84"/>
      <c r="CF646" s="84"/>
      <c r="CG646" s="84"/>
      <c r="CH646" s="84"/>
      <c r="CI646" s="771"/>
      <c r="CJ646" s="791"/>
      <c r="CK646" s="791"/>
      <c r="CL646" s="791"/>
      <c r="CM646" s="791"/>
      <c r="CN646" s="791"/>
      <c r="CO646" s="791"/>
      <c r="CP646" s="791"/>
      <c r="CQ646" s="791"/>
      <c r="CR646" s="791"/>
      <c r="CS646" s="791"/>
      <c r="CT646" s="791"/>
      <c r="CU646" s="793"/>
      <c r="CV646" s="791"/>
      <c r="CW646" s="791"/>
      <c r="CX646" s="791"/>
      <c r="CY646" s="791"/>
      <c r="CZ646" s="791"/>
      <c r="DA646" s="791"/>
      <c r="DB646" s="791"/>
      <c r="DC646" s="791"/>
      <c r="DD646" s="791"/>
      <c r="DE646" s="791"/>
      <c r="DF646" s="791"/>
      <c r="DG646" s="793"/>
    </row>
    <row r="647" spans="1:111" ht="16">
      <c r="A647" s="209"/>
      <c r="B647" s="331"/>
      <c r="C647" s="1115"/>
      <c r="D647" s="84"/>
      <c r="E647" s="84"/>
      <c r="F647" s="84"/>
      <c r="G647" s="84"/>
      <c r="H647" s="84"/>
      <c r="I647" s="84"/>
      <c r="J647" s="84"/>
      <c r="K647" s="84"/>
      <c r="L647" s="84"/>
      <c r="M647" s="84"/>
      <c r="N647" s="84"/>
      <c r="O647" s="84"/>
      <c r="P647" s="84"/>
      <c r="Q647" s="84"/>
      <c r="R647" s="84"/>
      <c r="S647" s="84"/>
      <c r="T647" s="84"/>
      <c r="U647" s="84"/>
      <c r="V647" s="84"/>
      <c r="W647" s="84"/>
      <c r="X647" s="84"/>
      <c r="Y647" s="84"/>
      <c r="Z647" s="84"/>
      <c r="AA647" s="771"/>
      <c r="AB647" s="84"/>
      <c r="AC647" s="84"/>
      <c r="AD647" s="84"/>
      <c r="AE647" s="84"/>
      <c r="AF647" s="84"/>
      <c r="AG647" s="84"/>
      <c r="AH647" s="84"/>
      <c r="AI647" s="84"/>
      <c r="AJ647" s="84"/>
      <c r="AK647" s="84"/>
      <c r="AL647" s="84"/>
      <c r="AM647" s="771"/>
      <c r="AN647" s="84"/>
      <c r="AO647" s="84"/>
      <c r="AP647" s="84"/>
      <c r="AQ647" s="84"/>
      <c r="AR647" s="84"/>
      <c r="AS647" s="84"/>
      <c r="AT647" s="84"/>
      <c r="AU647" s="84"/>
      <c r="AV647" s="84"/>
      <c r="AW647" s="84"/>
      <c r="AX647" s="84"/>
      <c r="AY647" s="771"/>
      <c r="AZ647" s="84"/>
      <c r="BA647" s="84"/>
      <c r="BB647" s="84"/>
      <c r="BC647" s="84"/>
      <c r="BD647" s="84"/>
      <c r="BE647" s="84"/>
      <c r="BF647" s="84"/>
      <c r="BG647" s="84"/>
      <c r="BH647" s="84"/>
      <c r="BI647" s="84"/>
      <c r="BJ647" s="84"/>
      <c r="BK647" s="771"/>
      <c r="BL647" s="84"/>
      <c r="BM647" s="84"/>
      <c r="BN647" s="84"/>
      <c r="BO647" s="84"/>
      <c r="BP647" s="84"/>
      <c r="BQ647" s="84"/>
      <c r="BR647" s="84"/>
      <c r="BS647" s="84"/>
      <c r="BT647" s="84"/>
      <c r="BU647" s="84"/>
      <c r="BV647" s="84"/>
      <c r="BW647" s="771"/>
      <c r="BX647" s="84"/>
      <c r="BY647" s="84"/>
      <c r="BZ647" s="84"/>
      <c r="CA647" s="84"/>
      <c r="CB647" s="84"/>
      <c r="CC647" s="84"/>
      <c r="CD647" s="84"/>
      <c r="CE647" s="84"/>
      <c r="CF647" s="84"/>
      <c r="CG647" s="84"/>
      <c r="CH647" s="84"/>
      <c r="CI647" s="771"/>
      <c r="CJ647" s="791"/>
      <c r="CK647" s="791"/>
      <c r="CL647" s="791"/>
      <c r="CM647" s="791"/>
      <c r="CN647" s="791"/>
      <c r="CO647" s="791"/>
      <c r="CP647" s="791"/>
      <c r="CQ647" s="791"/>
      <c r="CR647" s="791"/>
      <c r="CS647" s="791"/>
      <c r="CT647" s="791"/>
      <c r="CU647" s="793"/>
      <c r="CV647" s="791"/>
      <c r="CW647" s="791"/>
      <c r="CX647" s="791"/>
      <c r="CY647" s="791"/>
      <c r="CZ647" s="791"/>
      <c r="DA647" s="791"/>
      <c r="DB647" s="791"/>
      <c r="DC647" s="791"/>
      <c r="DD647" s="791"/>
      <c r="DE647" s="791"/>
      <c r="DF647" s="791"/>
      <c r="DG647" s="793"/>
    </row>
    <row r="648" spans="1:111" ht="16">
      <c r="A648" s="209"/>
      <c r="B648" s="331"/>
      <c r="C648" s="1115"/>
      <c r="D648" s="84"/>
      <c r="E648" s="84"/>
      <c r="F648" s="84"/>
      <c r="G648" s="84"/>
      <c r="H648" s="84"/>
      <c r="I648" s="84"/>
      <c r="J648" s="84"/>
      <c r="K648" s="84"/>
      <c r="L648" s="84"/>
      <c r="M648" s="84"/>
      <c r="N648" s="84"/>
      <c r="O648" s="84"/>
      <c r="P648" s="84"/>
      <c r="Q648" s="84"/>
      <c r="R648" s="84"/>
      <c r="S648" s="84"/>
      <c r="T648" s="84"/>
      <c r="U648" s="84"/>
      <c r="V648" s="84"/>
      <c r="W648" s="84"/>
      <c r="X648" s="84"/>
      <c r="Y648" s="84"/>
      <c r="Z648" s="84"/>
      <c r="AA648" s="771"/>
      <c r="AB648" s="84"/>
      <c r="AC648" s="84"/>
      <c r="AD648" s="84"/>
      <c r="AE648" s="84"/>
      <c r="AF648" s="84"/>
      <c r="AG648" s="84"/>
      <c r="AH648" s="84"/>
      <c r="AI648" s="84"/>
      <c r="AJ648" s="84"/>
      <c r="AK648" s="84"/>
      <c r="AL648" s="84"/>
      <c r="AM648" s="771"/>
      <c r="AN648" s="84"/>
      <c r="AO648" s="84"/>
      <c r="AP648" s="84"/>
      <c r="AQ648" s="84"/>
      <c r="AR648" s="84"/>
      <c r="AS648" s="84"/>
      <c r="AT648" s="84"/>
      <c r="AU648" s="84"/>
      <c r="AV648" s="84"/>
      <c r="AW648" s="84"/>
      <c r="AX648" s="84"/>
      <c r="AY648" s="771"/>
      <c r="AZ648" s="84"/>
      <c r="BA648" s="84"/>
      <c r="BB648" s="84"/>
      <c r="BC648" s="84"/>
      <c r="BD648" s="84"/>
      <c r="BE648" s="84"/>
      <c r="BF648" s="84"/>
      <c r="BG648" s="84"/>
      <c r="BH648" s="84"/>
      <c r="BI648" s="84"/>
      <c r="BJ648" s="84"/>
      <c r="BK648" s="771"/>
      <c r="BL648" s="84"/>
      <c r="BM648" s="84"/>
      <c r="BN648" s="84"/>
      <c r="BO648" s="84"/>
      <c r="BP648" s="84"/>
      <c r="BQ648" s="84"/>
      <c r="BR648" s="84"/>
      <c r="BS648" s="84"/>
      <c r="BT648" s="84"/>
      <c r="BU648" s="84"/>
      <c r="BV648" s="84"/>
      <c r="BW648" s="771"/>
      <c r="BX648" s="84"/>
      <c r="BY648" s="84"/>
      <c r="BZ648" s="84"/>
      <c r="CA648" s="84"/>
      <c r="CB648" s="84"/>
      <c r="CC648" s="84"/>
      <c r="CD648" s="84"/>
      <c r="CE648" s="84"/>
      <c r="CF648" s="84"/>
      <c r="CG648" s="84"/>
      <c r="CH648" s="84"/>
      <c r="CI648" s="771"/>
      <c r="CJ648" s="791"/>
      <c r="CK648" s="791"/>
      <c r="CL648" s="791"/>
      <c r="CM648" s="791"/>
      <c r="CN648" s="791"/>
      <c r="CO648" s="791"/>
      <c r="CP648" s="791"/>
      <c r="CQ648" s="791"/>
      <c r="CR648" s="791"/>
      <c r="CS648" s="791"/>
      <c r="CT648" s="791"/>
      <c r="CU648" s="793"/>
      <c r="CV648" s="791"/>
      <c r="CW648" s="791"/>
      <c r="CX648" s="791"/>
      <c r="CY648" s="791"/>
      <c r="CZ648" s="791"/>
      <c r="DA648" s="791"/>
      <c r="DB648" s="791"/>
      <c r="DC648" s="791"/>
      <c r="DD648" s="791"/>
      <c r="DE648" s="791"/>
      <c r="DF648" s="791"/>
      <c r="DG648" s="793"/>
    </row>
    <row r="649" spans="1:111" ht="16">
      <c r="A649" s="209"/>
      <c r="B649" s="331"/>
      <c r="C649" s="1115"/>
      <c r="D649" s="84"/>
      <c r="E649" s="84"/>
      <c r="F649" s="84"/>
      <c r="G649" s="84"/>
      <c r="H649" s="84"/>
      <c r="I649" s="84"/>
      <c r="J649" s="84"/>
      <c r="K649" s="84"/>
      <c r="L649" s="84"/>
      <c r="M649" s="84"/>
      <c r="N649" s="84"/>
      <c r="O649" s="84"/>
      <c r="P649" s="84"/>
      <c r="Q649" s="84"/>
      <c r="R649" s="84"/>
      <c r="S649" s="84"/>
      <c r="T649" s="84"/>
      <c r="U649" s="84"/>
      <c r="V649" s="84"/>
      <c r="W649" s="84"/>
      <c r="X649" s="84"/>
      <c r="Y649" s="84"/>
      <c r="Z649" s="84"/>
      <c r="AA649" s="771"/>
      <c r="AB649" s="84"/>
      <c r="AC649" s="84"/>
      <c r="AD649" s="84"/>
      <c r="AE649" s="84"/>
      <c r="AF649" s="84"/>
      <c r="AG649" s="84"/>
      <c r="AH649" s="84"/>
      <c r="AI649" s="84"/>
      <c r="AJ649" s="84"/>
      <c r="AK649" s="84"/>
      <c r="AL649" s="84"/>
      <c r="AM649" s="771"/>
      <c r="AN649" s="84"/>
      <c r="AO649" s="84"/>
      <c r="AP649" s="84"/>
      <c r="AQ649" s="84"/>
      <c r="AR649" s="84"/>
      <c r="AS649" s="84"/>
      <c r="AT649" s="84"/>
      <c r="AU649" s="84"/>
      <c r="AV649" s="84"/>
      <c r="AW649" s="84"/>
      <c r="AX649" s="84"/>
      <c r="AY649" s="771"/>
      <c r="AZ649" s="84"/>
      <c r="BA649" s="84"/>
      <c r="BB649" s="84"/>
      <c r="BC649" s="84"/>
      <c r="BD649" s="84"/>
      <c r="BE649" s="84"/>
      <c r="BF649" s="84"/>
      <c r="BG649" s="84"/>
      <c r="BH649" s="84"/>
      <c r="BI649" s="84"/>
      <c r="BJ649" s="84"/>
      <c r="BK649" s="771"/>
      <c r="BL649" s="84"/>
      <c r="BM649" s="84"/>
      <c r="BN649" s="84"/>
      <c r="BO649" s="84"/>
      <c r="BP649" s="84"/>
      <c r="BQ649" s="84"/>
      <c r="BR649" s="84"/>
      <c r="BS649" s="84"/>
      <c r="BT649" s="84"/>
      <c r="BU649" s="84"/>
      <c r="BV649" s="84"/>
      <c r="BW649" s="771"/>
      <c r="BX649" s="84"/>
      <c r="BY649" s="84"/>
      <c r="BZ649" s="84"/>
      <c r="CA649" s="84"/>
      <c r="CB649" s="84"/>
      <c r="CC649" s="84"/>
      <c r="CD649" s="84"/>
      <c r="CE649" s="84"/>
      <c r="CF649" s="84"/>
      <c r="CG649" s="84"/>
      <c r="CH649" s="84"/>
      <c r="CI649" s="771"/>
      <c r="CJ649" s="791"/>
      <c r="CK649" s="791"/>
      <c r="CL649" s="791"/>
      <c r="CM649" s="791"/>
      <c r="CN649" s="791"/>
      <c r="CO649" s="791"/>
      <c r="CP649" s="791"/>
      <c r="CQ649" s="791"/>
      <c r="CR649" s="791"/>
      <c r="CS649" s="791"/>
      <c r="CT649" s="791"/>
      <c r="CU649" s="793"/>
      <c r="CV649" s="791"/>
      <c r="CW649" s="791"/>
      <c r="CX649" s="791"/>
      <c r="CY649" s="791"/>
      <c r="CZ649" s="791"/>
      <c r="DA649" s="791"/>
      <c r="DB649" s="791"/>
      <c r="DC649" s="791"/>
      <c r="DD649" s="791"/>
      <c r="DE649" s="791"/>
      <c r="DF649" s="791"/>
      <c r="DG649" s="793"/>
    </row>
    <row r="650" spans="1:111" ht="16">
      <c r="A650" s="209"/>
      <c r="B650" s="331"/>
      <c r="C650" s="1115"/>
      <c r="D650" s="84"/>
      <c r="E650" s="84"/>
      <c r="F650" s="84"/>
      <c r="G650" s="84"/>
      <c r="H650" s="84"/>
      <c r="I650" s="84"/>
      <c r="J650" s="84"/>
      <c r="K650" s="84"/>
      <c r="L650" s="84"/>
      <c r="M650" s="84"/>
      <c r="N650" s="84"/>
      <c r="O650" s="84"/>
      <c r="P650" s="84"/>
      <c r="Q650" s="84"/>
      <c r="R650" s="84"/>
      <c r="S650" s="84"/>
      <c r="T650" s="84"/>
      <c r="U650" s="84"/>
      <c r="V650" s="84"/>
      <c r="W650" s="84"/>
      <c r="X650" s="84"/>
      <c r="Y650" s="84"/>
      <c r="Z650" s="84"/>
      <c r="AA650" s="771"/>
      <c r="AB650" s="84"/>
      <c r="AC650" s="84"/>
      <c r="AD650" s="84"/>
      <c r="AE650" s="84"/>
      <c r="AF650" s="84"/>
      <c r="AG650" s="84"/>
      <c r="AH650" s="84"/>
      <c r="AI650" s="84"/>
      <c r="AJ650" s="84"/>
      <c r="AK650" s="84"/>
      <c r="AL650" s="84"/>
      <c r="AM650" s="771"/>
      <c r="AN650" s="84"/>
      <c r="AO650" s="84"/>
      <c r="AP650" s="84"/>
      <c r="AQ650" s="84"/>
      <c r="AR650" s="84"/>
      <c r="AS650" s="84"/>
      <c r="AT650" s="84"/>
      <c r="AU650" s="84"/>
      <c r="AV650" s="84"/>
      <c r="AW650" s="84"/>
      <c r="AX650" s="84"/>
      <c r="AY650" s="771"/>
      <c r="AZ650" s="84"/>
      <c r="BA650" s="84"/>
      <c r="BB650" s="84"/>
      <c r="BC650" s="84"/>
      <c r="BD650" s="84"/>
      <c r="BE650" s="84"/>
      <c r="BF650" s="84"/>
      <c r="BG650" s="84"/>
      <c r="BH650" s="84"/>
      <c r="BI650" s="84"/>
      <c r="BJ650" s="84"/>
      <c r="BK650" s="771"/>
      <c r="BL650" s="84"/>
      <c r="BM650" s="84"/>
      <c r="BN650" s="84"/>
      <c r="BO650" s="84"/>
      <c r="BP650" s="84"/>
      <c r="BQ650" s="84"/>
      <c r="BR650" s="84"/>
      <c r="BS650" s="84"/>
      <c r="BT650" s="84"/>
      <c r="BU650" s="84"/>
      <c r="BV650" s="84"/>
      <c r="BW650" s="771"/>
      <c r="BX650" s="84"/>
      <c r="BY650" s="84"/>
      <c r="BZ650" s="84"/>
      <c r="CA650" s="84"/>
      <c r="CB650" s="84"/>
      <c r="CC650" s="84"/>
      <c r="CD650" s="84"/>
      <c r="CE650" s="84"/>
      <c r="CF650" s="84"/>
      <c r="CG650" s="84"/>
      <c r="CH650" s="84"/>
      <c r="CI650" s="771"/>
      <c r="CJ650" s="791"/>
      <c r="CK650" s="791"/>
      <c r="CL650" s="791"/>
      <c r="CM650" s="791"/>
      <c r="CN650" s="791"/>
      <c r="CO650" s="791"/>
      <c r="CP650" s="791"/>
      <c r="CQ650" s="791"/>
      <c r="CR650" s="791"/>
      <c r="CS650" s="791"/>
      <c r="CT650" s="791"/>
      <c r="CU650" s="793"/>
      <c r="CV650" s="791"/>
      <c r="CW650" s="791"/>
      <c r="CX650" s="791"/>
      <c r="CY650" s="791"/>
      <c r="CZ650" s="791"/>
      <c r="DA650" s="791"/>
      <c r="DB650" s="791"/>
      <c r="DC650" s="791"/>
      <c r="DD650" s="791"/>
      <c r="DE650" s="791"/>
      <c r="DF650" s="791"/>
      <c r="DG650" s="793"/>
    </row>
    <row r="651" spans="1:111" ht="16">
      <c r="A651" s="209"/>
      <c r="B651" s="331"/>
      <c r="C651" s="1115"/>
      <c r="D651" s="84"/>
      <c r="E651" s="84"/>
      <c r="F651" s="84"/>
      <c r="G651" s="84"/>
      <c r="H651" s="84"/>
      <c r="I651" s="84"/>
      <c r="J651" s="84"/>
      <c r="K651" s="84"/>
      <c r="L651" s="84"/>
      <c r="M651" s="84"/>
      <c r="N651" s="84"/>
      <c r="O651" s="84"/>
      <c r="P651" s="84"/>
      <c r="Q651" s="84"/>
      <c r="R651" s="84"/>
      <c r="S651" s="84"/>
      <c r="T651" s="84"/>
      <c r="U651" s="84"/>
      <c r="V651" s="84"/>
      <c r="W651" s="84"/>
      <c r="X651" s="84"/>
      <c r="Y651" s="84"/>
      <c r="Z651" s="84"/>
      <c r="AA651" s="771"/>
      <c r="AB651" s="84"/>
      <c r="AC651" s="84"/>
      <c r="AD651" s="84"/>
      <c r="AE651" s="84"/>
      <c r="AF651" s="84"/>
      <c r="AG651" s="84"/>
      <c r="AH651" s="84"/>
      <c r="AI651" s="84"/>
      <c r="AJ651" s="84"/>
      <c r="AK651" s="84"/>
      <c r="AL651" s="84"/>
      <c r="AM651" s="771"/>
      <c r="AN651" s="84"/>
      <c r="AO651" s="84"/>
      <c r="AP651" s="84"/>
      <c r="AQ651" s="84"/>
      <c r="AR651" s="84"/>
      <c r="AS651" s="84"/>
      <c r="AT651" s="84"/>
      <c r="AU651" s="84"/>
      <c r="AV651" s="84"/>
      <c r="AW651" s="84"/>
      <c r="AX651" s="84"/>
      <c r="AY651" s="771"/>
      <c r="AZ651" s="84"/>
      <c r="BA651" s="84"/>
      <c r="BB651" s="84"/>
      <c r="BC651" s="84"/>
      <c r="BD651" s="84"/>
      <c r="BE651" s="84"/>
      <c r="BF651" s="84"/>
      <c r="BG651" s="84"/>
      <c r="BH651" s="84"/>
      <c r="BI651" s="84"/>
      <c r="BJ651" s="84"/>
      <c r="BK651" s="771"/>
      <c r="BL651" s="84"/>
      <c r="BM651" s="84"/>
      <c r="BN651" s="84"/>
      <c r="BO651" s="84"/>
      <c r="BP651" s="84"/>
      <c r="BQ651" s="84"/>
      <c r="BR651" s="84"/>
      <c r="BS651" s="84"/>
      <c r="BT651" s="84"/>
      <c r="BU651" s="84"/>
      <c r="BV651" s="84"/>
      <c r="BW651" s="771"/>
      <c r="BX651" s="84"/>
      <c r="BY651" s="84"/>
      <c r="BZ651" s="84"/>
      <c r="CA651" s="84"/>
      <c r="CB651" s="84"/>
      <c r="CC651" s="84"/>
      <c r="CD651" s="84"/>
      <c r="CE651" s="84"/>
      <c r="CF651" s="84"/>
      <c r="CG651" s="84"/>
      <c r="CH651" s="84"/>
      <c r="CI651" s="771"/>
      <c r="CJ651" s="791"/>
      <c r="CK651" s="791"/>
      <c r="CL651" s="791"/>
      <c r="CM651" s="791"/>
      <c r="CN651" s="791"/>
      <c r="CO651" s="791"/>
      <c r="CP651" s="791"/>
      <c r="CQ651" s="791"/>
      <c r="CR651" s="791"/>
      <c r="CS651" s="791"/>
      <c r="CT651" s="791"/>
      <c r="CU651" s="793"/>
      <c r="CV651" s="791"/>
      <c r="CW651" s="791"/>
      <c r="CX651" s="791"/>
      <c r="CY651" s="791"/>
      <c r="CZ651" s="791"/>
      <c r="DA651" s="791"/>
      <c r="DB651" s="791"/>
      <c r="DC651" s="791"/>
      <c r="DD651" s="791"/>
      <c r="DE651" s="791"/>
      <c r="DF651" s="791"/>
      <c r="DG651" s="793"/>
    </row>
    <row r="652" spans="1:111" ht="16">
      <c r="A652" s="209"/>
      <c r="B652" s="331"/>
      <c r="C652" s="1115"/>
      <c r="D652" s="84"/>
      <c r="E652" s="84"/>
      <c r="F652" s="84"/>
      <c r="G652" s="84"/>
      <c r="H652" s="84"/>
      <c r="I652" s="84"/>
      <c r="J652" s="84"/>
      <c r="K652" s="84"/>
      <c r="L652" s="84"/>
      <c r="M652" s="84"/>
      <c r="N652" s="84"/>
      <c r="O652" s="84"/>
      <c r="P652" s="84"/>
      <c r="Q652" s="84"/>
      <c r="R652" s="84"/>
      <c r="S652" s="84"/>
      <c r="T652" s="84"/>
      <c r="U652" s="84"/>
      <c r="V652" s="84"/>
      <c r="W652" s="84"/>
      <c r="X652" s="84"/>
      <c r="Y652" s="84"/>
      <c r="Z652" s="84"/>
      <c r="AA652" s="771"/>
      <c r="AB652" s="84"/>
      <c r="AC652" s="84"/>
      <c r="AD652" s="84"/>
      <c r="AE652" s="84"/>
      <c r="AF652" s="84"/>
      <c r="AG652" s="84"/>
      <c r="AH652" s="84"/>
      <c r="AI652" s="84"/>
      <c r="AJ652" s="84"/>
      <c r="AK652" s="84"/>
      <c r="AL652" s="84"/>
      <c r="AM652" s="771"/>
      <c r="AN652" s="84"/>
      <c r="AO652" s="84"/>
      <c r="AP652" s="84"/>
      <c r="AQ652" s="84"/>
      <c r="AR652" s="84"/>
      <c r="AS652" s="84"/>
      <c r="AT652" s="84"/>
      <c r="AU652" s="84"/>
      <c r="AV652" s="84"/>
      <c r="AW652" s="84"/>
      <c r="AX652" s="84"/>
      <c r="AY652" s="771"/>
      <c r="AZ652" s="84"/>
      <c r="BA652" s="84"/>
      <c r="BB652" s="84"/>
      <c r="BC652" s="84"/>
      <c r="BD652" s="84"/>
      <c r="BE652" s="84"/>
      <c r="BF652" s="84"/>
      <c r="BG652" s="84"/>
      <c r="BH652" s="84"/>
      <c r="BI652" s="84"/>
      <c r="BJ652" s="84"/>
      <c r="BK652" s="771"/>
      <c r="BL652" s="84"/>
      <c r="BM652" s="84"/>
      <c r="BN652" s="84"/>
      <c r="BO652" s="84"/>
      <c r="BP652" s="84"/>
      <c r="BQ652" s="84"/>
      <c r="BR652" s="84"/>
      <c r="BS652" s="84"/>
      <c r="BT652" s="84"/>
      <c r="BU652" s="84"/>
      <c r="BV652" s="84"/>
      <c r="BW652" s="771"/>
      <c r="BX652" s="84"/>
      <c r="BY652" s="84"/>
      <c r="BZ652" s="84"/>
      <c r="CA652" s="84"/>
      <c r="CB652" s="84"/>
      <c r="CC652" s="84"/>
      <c r="CD652" s="84"/>
      <c r="CE652" s="84"/>
      <c r="CF652" s="84"/>
      <c r="CG652" s="84"/>
      <c r="CH652" s="84"/>
      <c r="CI652" s="771"/>
      <c r="CJ652" s="791"/>
      <c r="CK652" s="791"/>
      <c r="CL652" s="791"/>
      <c r="CM652" s="791"/>
      <c r="CN652" s="791"/>
      <c r="CO652" s="791"/>
      <c r="CP652" s="791"/>
      <c r="CQ652" s="791"/>
      <c r="CR652" s="791"/>
      <c r="CS652" s="791"/>
      <c r="CT652" s="791"/>
      <c r="CU652" s="793"/>
      <c r="CV652" s="791"/>
      <c r="CW652" s="791"/>
      <c r="CX652" s="791"/>
      <c r="CY652" s="791"/>
      <c r="CZ652" s="791"/>
      <c r="DA652" s="791"/>
      <c r="DB652" s="791"/>
      <c r="DC652" s="791"/>
      <c r="DD652" s="791"/>
      <c r="DE652" s="791"/>
      <c r="DF652" s="791"/>
      <c r="DG652" s="793"/>
    </row>
    <row r="653" spans="1:111" ht="16">
      <c r="A653" s="209"/>
      <c r="B653" s="331"/>
      <c r="C653" s="1115"/>
      <c r="D653" s="84"/>
      <c r="E653" s="84"/>
      <c r="F653" s="84"/>
      <c r="G653" s="84"/>
      <c r="H653" s="84"/>
      <c r="I653" s="84"/>
      <c r="J653" s="84"/>
      <c r="K653" s="84"/>
      <c r="L653" s="84"/>
      <c r="M653" s="84"/>
      <c r="N653" s="84"/>
      <c r="O653" s="84"/>
      <c r="P653" s="84"/>
      <c r="Q653" s="84"/>
      <c r="R653" s="84"/>
      <c r="S653" s="84"/>
      <c r="T653" s="84"/>
      <c r="U653" s="84"/>
      <c r="V653" s="84"/>
      <c r="W653" s="84"/>
      <c r="X653" s="84"/>
      <c r="Y653" s="84"/>
      <c r="Z653" s="84"/>
      <c r="AA653" s="771"/>
      <c r="AB653" s="84"/>
      <c r="AC653" s="84"/>
      <c r="AD653" s="84"/>
      <c r="AE653" s="84"/>
      <c r="AF653" s="84"/>
      <c r="AG653" s="84"/>
      <c r="AH653" s="84"/>
      <c r="AI653" s="84"/>
      <c r="AJ653" s="84"/>
      <c r="AK653" s="84"/>
      <c r="AL653" s="84"/>
      <c r="AM653" s="771"/>
      <c r="AN653" s="84"/>
      <c r="AO653" s="84"/>
      <c r="AP653" s="84"/>
      <c r="AQ653" s="84"/>
      <c r="AR653" s="84"/>
      <c r="AS653" s="84"/>
      <c r="AT653" s="84"/>
      <c r="AU653" s="84"/>
      <c r="AV653" s="84"/>
      <c r="AW653" s="84"/>
      <c r="AX653" s="84"/>
      <c r="AY653" s="771"/>
      <c r="AZ653" s="84"/>
      <c r="BA653" s="84"/>
      <c r="BB653" s="84"/>
      <c r="BC653" s="84"/>
      <c r="BD653" s="84"/>
      <c r="BE653" s="84"/>
      <c r="BF653" s="84"/>
      <c r="BG653" s="84"/>
      <c r="BH653" s="84"/>
      <c r="BI653" s="84"/>
      <c r="BJ653" s="84"/>
      <c r="BK653" s="771"/>
      <c r="BL653" s="84"/>
      <c r="BM653" s="84"/>
      <c r="BN653" s="84"/>
      <c r="BO653" s="84"/>
      <c r="BP653" s="84"/>
      <c r="BQ653" s="84"/>
      <c r="BR653" s="84"/>
      <c r="BS653" s="84"/>
      <c r="BT653" s="84"/>
      <c r="BU653" s="84"/>
      <c r="BV653" s="84"/>
      <c r="BW653" s="771"/>
      <c r="BX653" s="84"/>
      <c r="BY653" s="84"/>
      <c r="BZ653" s="84"/>
      <c r="CA653" s="84"/>
      <c r="CB653" s="84"/>
      <c r="CC653" s="84"/>
      <c r="CD653" s="84"/>
      <c r="CE653" s="84"/>
      <c r="CF653" s="84"/>
      <c r="CG653" s="84"/>
      <c r="CH653" s="84"/>
      <c r="CI653" s="771"/>
      <c r="CJ653" s="791"/>
      <c r="CK653" s="791"/>
      <c r="CL653" s="791"/>
      <c r="CM653" s="791"/>
      <c r="CN653" s="791"/>
      <c r="CO653" s="791"/>
      <c r="CP653" s="791"/>
      <c r="CQ653" s="791"/>
      <c r="CR653" s="791"/>
      <c r="CS653" s="791"/>
      <c r="CT653" s="791"/>
      <c r="CU653" s="793"/>
      <c r="CV653" s="791"/>
      <c r="CW653" s="791"/>
      <c r="CX653" s="791"/>
      <c r="CY653" s="791"/>
      <c r="CZ653" s="791"/>
      <c r="DA653" s="791"/>
      <c r="DB653" s="791"/>
      <c r="DC653" s="791"/>
      <c r="DD653" s="791"/>
      <c r="DE653" s="791"/>
      <c r="DF653" s="791"/>
      <c r="DG653" s="793"/>
    </row>
    <row r="654" spans="1:111" ht="16">
      <c r="A654" s="209"/>
      <c r="B654" s="331"/>
      <c r="C654" s="1115"/>
      <c r="D654" s="84"/>
      <c r="E654" s="84"/>
      <c r="F654" s="84"/>
      <c r="G654" s="84"/>
      <c r="H654" s="84"/>
      <c r="I654" s="84"/>
      <c r="J654" s="84"/>
      <c r="K654" s="84"/>
      <c r="L654" s="84"/>
      <c r="M654" s="84"/>
      <c r="N654" s="84"/>
      <c r="O654" s="84"/>
      <c r="P654" s="84"/>
      <c r="Q654" s="84"/>
      <c r="R654" s="84"/>
      <c r="S654" s="84"/>
      <c r="T654" s="84"/>
      <c r="U654" s="84"/>
      <c r="V654" s="84"/>
      <c r="W654" s="84"/>
      <c r="X654" s="84"/>
      <c r="Y654" s="84"/>
      <c r="Z654" s="84"/>
      <c r="AA654" s="771"/>
      <c r="AB654" s="84"/>
      <c r="AC654" s="84"/>
      <c r="AD654" s="84"/>
      <c r="AE654" s="84"/>
      <c r="AF654" s="84"/>
      <c r="AG654" s="84"/>
      <c r="AH654" s="84"/>
      <c r="AI654" s="84"/>
      <c r="AJ654" s="84"/>
      <c r="AK654" s="84"/>
      <c r="AL654" s="84"/>
      <c r="AM654" s="771"/>
      <c r="AN654" s="84"/>
      <c r="AO654" s="84"/>
      <c r="AP654" s="84"/>
      <c r="AQ654" s="84"/>
      <c r="AR654" s="84"/>
      <c r="AS654" s="84"/>
      <c r="AT654" s="84"/>
      <c r="AU654" s="84"/>
      <c r="AV654" s="84"/>
      <c r="AW654" s="84"/>
      <c r="AX654" s="84"/>
      <c r="AY654" s="771"/>
      <c r="AZ654" s="84"/>
      <c r="BA654" s="84"/>
      <c r="BB654" s="84"/>
      <c r="BC654" s="84"/>
      <c r="BD654" s="84"/>
      <c r="BE654" s="84"/>
      <c r="BF654" s="84"/>
      <c r="BG654" s="84"/>
      <c r="BH654" s="84"/>
      <c r="BI654" s="84"/>
      <c r="BJ654" s="84"/>
      <c r="BK654" s="771"/>
      <c r="BL654" s="84"/>
      <c r="BM654" s="84"/>
      <c r="BN654" s="84"/>
      <c r="BO654" s="84"/>
      <c r="BP654" s="84"/>
      <c r="BQ654" s="84"/>
      <c r="BR654" s="84"/>
      <c r="BS654" s="84"/>
      <c r="BT654" s="84"/>
      <c r="BU654" s="84"/>
      <c r="BV654" s="84"/>
      <c r="BW654" s="771"/>
      <c r="BX654" s="84"/>
      <c r="BY654" s="84"/>
      <c r="BZ654" s="84"/>
      <c r="CA654" s="84"/>
      <c r="CB654" s="84"/>
      <c r="CC654" s="84"/>
      <c r="CD654" s="84"/>
      <c r="CE654" s="84"/>
      <c r="CF654" s="84"/>
      <c r="CG654" s="84"/>
      <c r="CH654" s="84"/>
      <c r="CI654" s="771"/>
      <c r="CJ654" s="791"/>
      <c r="CK654" s="791"/>
      <c r="CL654" s="791"/>
      <c r="CM654" s="791"/>
      <c r="CN654" s="791"/>
      <c r="CO654" s="791"/>
      <c r="CP654" s="791"/>
      <c r="CQ654" s="791"/>
      <c r="CR654" s="791"/>
      <c r="CS654" s="791"/>
      <c r="CT654" s="791"/>
      <c r="CU654" s="793"/>
      <c r="CV654" s="791"/>
      <c r="CW654" s="791"/>
      <c r="CX654" s="791"/>
      <c r="CY654" s="791"/>
      <c r="CZ654" s="791"/>
      <c r="DA654" s="791"/>
      <c r="DB654" s="791"/>
      <c r="DC654" s="791"/>
      <c r="DD654" s="791"/>
      <c r="DE654" s="791"/>
      <c r="DF654" s="791"/>
      <c r="DG654" s="793"/>
    </row>
    <row r="655" spans="1:111" ht="16">
      <c r="A655" s="209"/>
      <c r="B655" s="331"/>
      <c r="C655" s="1115"/>
      <c r="D655" s="84"/>
      <c r="E655" s="84"/>
      <c r="F655" s="84"/>
      <c r="G655" s="84"/>
      <c r="H655" s="84"/>
      <c r="I655" s="84"/>
      <c r="J655" s="84"/>
      <c r="K655" s="84"/>
      <c r="L655" s="84"/>
      <c r="M655" s="84"/>
      <c r="N655" s="84"/>
      <c r="O655" s="84"/>
      <c r="P655" s="84"/>
      <c r="Q655" s="84"/>
      <c r="R655" s="84"/>
      <c r="S655" s="84"/>
      <c r="T655" s="84"/>
      <c r="U655" s="84"/>
      <c r="V655" s="84"/>
      <c r="W655" s="84"/>
      <c r="X655" s="84"/>
      <c r="Y655" s="84"/>
      <c r="Z655" s="84"/>
      <c r="AA655" s="771"/>
      <c r="AB655" s="84"/>
      <c r="AC655" s="84"/>
      <c r="AD655" s="84"/>
      <c r="AE655" s="84"/>
      <c r="AF655" s="84"/>
      <c r="AG655" s="84"/>
      <c r="AH655" s="84"/>
      <c r="AI655" s="84"/>
      <c r="AJ655" s="84"/>
      <c r="AK655" s="84"/>
      <c r="AL655" s="84"/>
      <c r="AM655" s="771"/>
      <c r="AN655" s="84"/>
      <c r="AO655" s="84"/>
      <c r="AP655" s="84"/>
      <c r="AQ655" s="84"/>
      <c r="AR655" s="84"/>
      <c r="AS655" s="84"/>
      <c r="AT655" s="84"/>
      <c r="AU655" s="84"/>
      <c r="AV655" s="84"/>
      <c r="AW655" s="84"/>
      <c r="AX655" s="84"/>
      <c r="AY655" s="771"/>
      <c r="AZ655" s="84"/>
      <c r="BA655" s="84"/>
      <c r="BB655" s="84"/>
      <c r="BC655" s="84"/>
      <c r="BD655" s="84"/>
      <c r="BE655" s="84"/>
      <c r="BF655" s="84"/>
      <c r="BG655" s="84"/>
      <c r="BH655" s="84"/>
      <c r="BI655" s="84"/>
      <c r="BJ655" s="84"/>
      <c r="BK655" s="771"/>
      <c r="BL655" s="84"/>
      <c r="BM655" s="84"/>
      <c r="BN655" s="84"/>
      <c r="BO655" s="84"/>
      <c r="BP655" s="84"/>
      <c r="BQ655" s="84"/>
      <c r="BR655" s="84"/>
      <c r="BS655" s="84"/>
      <c r="BT655" s="84"/>
      <c r="BU655" s="84"/>
      <c r="BV655" s="84"/>
      <c r="BW655" s="771"/>
      <c r="BX655" s="84"/>
      <c r="BY655" s="84"/>
      <c r="BZ655" s="84"/>
      <c r="CA655" s="84"/>
      <c r="CB655" s="84"/>
      <c r="CC655" s="84"/>
      <c r="CD655" s="84"/>
      <c r="CE655" s="84"/>
      <c r="CF655" s="84"/>
      <c r="CG655" s="84"/>
      <c r="CH655" s="84"/>
      <c r="CI655" s="771"/>
      <c r="CJ655" s="791"/>
      <c r="CK655" s="791"/>
      <c r="CL655" s="791"/>
      <c r="CM655" s="791"/>
      <c r="CN655" s="791"/>
      <c r="CO655" s="791"/>
      <c r="CP655" s="791"/>
      <c r="CQ655" s="791"/>
      <c r="CR655" s="791"/>
      <c r="CS655" s="791"/>
      <c r="CT655" s="791"/>
      <c r="CU655" s="793"/>
      <c r="CV655" s="791"/>
      <c r="CW655" s="791"/>
      <c r="CX655" s="791"/>
      <c r="CY655" s="791"/>
      <c r="CZ655" s="791"/>
      <c r="DA655" s="791"/>
      <c r="DB655" s="791"/>
      <c r="DC655" s="791"/>
      <c r="DD655" s="791"/>
      <c r="DE655" s="791"/>
      <c r="DF655" s="791"/>
      <c r="DG655" s="793"/>
    </row>
    <row r="656" spans="1:111" ht="16">
      <c r="A656" s="209"/>
      <c r="B656" s="331"/>
      <c r="C656" s="1115"/>
      <c r="D656" s="84"/>
      <c r="E656" s="84"/>
      <c r="F656" s="84"/>
      <c r="G656" s="84"/>
      <c r="H656" s="84"/>
      <c r="I656" s="84"/>
      <c r="J656" s="84"/>
      <c r="K656" s="84"/>
      <c r="L656" s="84"/>
      <c r="M656" s="84"/>
      <c r="N656" s="84"/>
      <c r="O656" s="84"/>
      <c r="P656" s="84"/>
      <c r="Q656" s="84"/>
      <c r="R656" s="84"/>
      <c r="S656" s="84"/>
      <c r="T656" s="84"/>
      <c r="U656" s="84"/>
      <c r="V656" s="84"/>
      <c r="W656" s="84"/>
      <c r="X656" s="84"/>
      <c r="Y656" s="84"/>
      <c r="Z656" s="84"/>
      <c r="AA656" s="771"/>
      <c r="AB656" s="84"/>
      <c r="AC656" s="84"/>
      <c r="AD656" s="84"/>
      <c r="AE656" s="84"/>
      <c r="AF656" s="84"/>
      <c r="AG656" s="84"/>
      <c r="AH656" s="84"/>
      <c r="AI656" s="84"/>
      <c r="AJ656" s="84"/>
      <c r="AK656" s="84"/>
      <c r="AL656" s="84"/>
      <c r="AM656" s="771"/>
      <c r="AN656" s="84"/>
      <c r="AO656" s="84"/>
      <c r="AP656" s="84"/>
      <c r="AQ656" s="84"/>
      <c r="AR656" s="84"/>
      <c r="AS656" s="84"/>
      <c r="AT656" s="84"/>
      <c r="AU656" s="84"/>
      <c r="AV656" s="84"/>
      <c r="AW656" s="84"/>
      <c r="AX656" s="84"/>
      <c r="AY656" s="771"/>
      <c r="AZ656" s="84"/>
      <c r="BA656" s="84"/>
      <c r="BB656" s="84"/>
      <c r="BC656" s="84"/>
      <c r="BD656" s="84"/>
      <c r="BE656" s="84"/>
      <c r="BF656" s="84"/>
      <c r="BG656" s="84"/>
      <c r="BH656" s="84"/>
      <c r="BI656" s="84"/>
      <c r="BJ656" s="84"/>
      <c r="BK656" s="771"/>
      <c r="BL656" s="84"/>
      <c r="BM656" s="84"/>
      <c r="BN656" s="84"/>
      <c r="BO656" s="84"/>
      <c r="BP656" s="84"/>
      <c r="BQ656" s="84"/>
      <c r="BR656" s="84"/>
      <c r="BS656" s="84"/>
      <c r="BT656" s="84"/>
      <c r="BU656" s="84"/>
      <c r="BV656" s="84"/>
      <c r="BW656" s="771"/>
      <c r="BX656" s="84"/>
      <c r="BY656" s="84"/>
      <c r="BZ656" s="84"/>
      <c r="CA656" s="84"/>
      <c r="CB656" s="84"/>
      <c r="CC656" s="84"/>
      <c r="CD656" s="84"/>
      <c r="CE656" s="84"/>
      <c r="CF656" s="84"/>
      <c r="CG656" s="84"/>
      <c r="CH656" s="84"/>
      <c r="CI656" s="771"/>
      <c r="CJ656" s="791"/>
      <c r="CK656" s="791"/>
      <c r="CL656" s="791"/>
      <c r="CM656" s="791"/>
      <c r="CN656" s="791"/>
      <c r="CO656" s="791"/>
      <c r="CP656" s="791"/>
      <c r="CQ656" s="791"/>
      <c r="CR656" s="791"/>
      <c r="CS656" s="791"/>
      <c r="CT656" s="791"/>
      <c r="CU656" s="793"/>
      <c r="CV656" s="791"/>
      <c r="CW656" s="791"/>
      <c r="CX656" s="791"/>
      <c r="CY656" s="791"/>
      <c r="CZ656" s="791"/>
      <c r="DA656" s="791"/>
      <c r="DB656" s="791"/>
      <c r="DC656" s="791"/>
      <c r="DD656" s="791"/>
      <c r="DE656" s="791"/>
      <c r="DF656" s="791"/>
      <c r="DG656" s="793"/>
    </row>
    <row r="657" spans="1:111" ht="16">
      <c r="A657" s="209"/>
      <c r="B657" s="331"/>
      <c r="C657" s="1115"/>
      <c r="D657" s="84"/>
      <c r="E657" s="84"/>
      <c r="F657" s="84"/>
      <c r="G657" s="84"/>
      <c r="H657" s="84"/>
      <c r="I657" s="84"/>
      <c r="J657" s="84"/>
      <c r="K657" s="84"/>
      <c r="L657" s="84"/>
      <c r="M657" s="84"/>
      <c r="N657" s="84"/>
      <c r="O657" s="84"/>
      <c r="P657" s="84"/>
      <c r="Q657" s="84"/>
      <c r="R657" s="84"/>
      <c r="S657" s="84"/>
      <c r="T657" s="84"/>
      <c r="U657" s="84"/>
      <c r="V657" s="84"/>
      <c r="W657" s="84"/>
      <c r="X657" s="84"/>
      <c r="Y657" s="84"/>
      <c r="Z657" s="84"/>
      <c r="AA657" s="771"/>
      <c r="AB657" s="84"/>
      <c r="AC657" s="84"/>
      <c r="AD657" s="84"/>
      <c r="AE657" s="84"/>
      <c r="AF657" s="84"/>
      <c r="AG657" s="84"/>
      <c r="AH657" s="84"/>
      <c r="AI657" s="84"/>
      <c r="AJ657" s="84"/>
      <c r="AK657" s="84"/>
      <c r="AL657" s="84"/>
      <c r="AM657" s="771"/>
      <c r="AN657" s="84"/>
      <c r="AO657" s="84"/>
      <c r="AP657" s="84"/>
      <c r="AQ657" s="84"/>
      <c r="AR657" s="84"/>
      <c r="AS657" s="84"/>
      <c r="AT657" s="84"/>
      <c r="AU657" s="84"/>
      <c r="AV657" s="84"/>
      <c r="AW657" s="84"/>
      <c r="AX657" s="84"/>
      <c r="AY657" s="771"/>
      <c r="AZ657" s="84"/>
      <c r="BA657" s="84"/>
      <c r="BB657" s="84"/>
      <c r="BC657" s="84"/>
      <c r="BD657" s="84"/>
      <c r="BE657" s="84"/>
      <c r="BF657" s="84"/>
      <c r="BG657" s="84"/>
      <c r="BH657" s="84"/>
      <c r="BI657" s="84"/>
      <c r="BJ657" s="84"/>
      <c r="BK657" s="771"/>
      <c r="BL657" s="84"/>
      <c r="BM657" s="84"/>
      <c r="BN657" s="84"/>
      <c r="BO657" s="84"/>
      <c r="BP657" s="84"/>
      <c r="BQ657" s="84"/>
      <c r="BR657" s="84"/>
      <c r="BS657" s="84"/>
      <c r="BT657" s="84"/>
      <c r="BU657" s="84"/>
      <c r="BV657" s="84"/>
      <c r="BW657" s="771"/>
      <c r="BX657" s="84"/>
      <c r="BY657" s="84"/>
      <c r="BZ657" s="84"/>
      <c r="CA657" s="84"/>
      <c r="CB657" s="84"/>
      <c r="CC657" s="84"/>
      <c r="CD657" s="84"/>
      <c r="CE657" s="84"/>
      <c r="CF657" s="84"/>
      <c r="CG657" s="84"/>
      <c r="CH657" s="84"/>
      <c r="CI657" s="771"/>
      <c r="CJ657" s="791"/>
      <c r="CK657" s="791"/>
      <c r="CL657" s="791"/>
      <c r="CM657" s="791"/>
      <c r="CN657" s="791"/>
      <c r="CO657" s="791"/>
      <c r="CP657" s="791"/>
      <c r="CQ657" s="791"/>
      <c r="CR657" s="791"/>
      <c r="CS657" s="791"/>
      <c r="CT657" s="791"/>
      <c r="CU657" s="793"/>
      <c r="CV657" s="791"/>
      <c r="CW657" s="791"/>
      <c r="CX657" s="791"/>
      <c r="CY657" s="791"/>
      <c r="CZ657" s="791"/>
      <c r="DA657" s="791"/>
      <c r="DB657" s="791"/>
      <c r="DC657" s="791"/>
      <c r="DD657" s="791"/>
      <c r="DE657" s="791"/>
      <c r="DF657" s="791"/>
      <c r="DG657" s="793"/>
    </row>
    <row r="658" spans="1:111" ht="16">
      <c r="A658" s="209"/>
      <c r="B658" s="331"/>
      <c r="C658" s="1115"/>
      <c r="D658" s="84"/>
      <c r="E658" s="84"/>
      <c r="F658" s="84"/>
      <c r="G658" s="84"/>
      <c r="H658" s="84"/>
      <c r="I658" s="84"/>
      <c r="J658" s="84"/>
      <c r="K658" s="84"/>
      <c r="L658" s="84"/>
      <c r="M658" s="84"/>
      <c r="N658" s="84"/>
      <c r="O658" s="84"/>
      <c r="P658" s="84"/>
      <c r="Q658" s="84"/>
      <c r="R658" s="84"/>
      <c r="S658" s="84"/>
      <c r="T658" s="84"/>
      <c r="U658" s="84"/>
      <c r="V658" s="84"/>
      <c r="W658" s="84"/>
      <c r="X658" s="84"/>
      <c r="Y658" s="84"/>
      <c r="Z658" s="84"/>
      <c r="AA658" s="771"/>
      <c r="AB658" s="84"/>
      <c r="AC658" s="84"/>
      <c r="AD658" s="84"/>
      <c r="AE658" s="84"/>
      <c r="AF658" s="84"/>
      <c r="AG658" s="84"/>
      <c r="AH658" s="84"/>
      <c r="AI658" s="84"/>
      <c r="AJ658" s="84"/>
      <c r="AK658" s="84"/>
      <c r="AL658" s="84"/>
      <c r="AM658" s="771"/>
      <c r="AN658" s="84"/>
      <c r="AO658" s="84"/>
      <c r="AP658" s="84"/>
      <c r="AQ658" s="84"/>
      <c r="AR658" s="84"/>
      <c r="AS658" s="84"/>
      <c r="AT658" s="84"/>
      <c r="AU658" s="84"/>
      <c r="AV658" s="84"/>
      <c r="AW658" s="84"/>
      <c r="AX658" s="84"/>
      <c r="AY658" s="771"/>
      <c r="AZ658" s="84"/>
      <c r="BA658" s="84"/>
      <c r="BB658" s="84"/>
      <c r="BC658" s="84"/>
      <c r="BD658" s="84"/>
      <c r="BE658" s="84"/>
      <c r="BF658" s="84"/>
      <c r="BG658" s="84"/>
      <c r="BH658" s="84"/>
      <c r="BI658" s="84"/>
      <c r="BJ658" s="84"/>
      <c r="BK658" s="771"/>
      <c r="BL658" s="84"/>
      <c r="BM658" s="84"/>
      <c r="BN658" s="84"/>
      <c r="BO658" s="84"/>
      <c r="BP658" s="84"/>
      <c r="BQ658" s="84"/>
      <c r="BR658" s="84"/>
      <c r="BS658" s="84"/>
      <c r="BT658" s="84"/>
      <c r="BU658" s="84"/>
      <c r="BV658" s="84"/>
      <c r="BW658" s="771"/>
      <c r="BX658" s="84"/>
      <c r="BY658" s="84"/>
      <c r="BZ658" s="84"/>
      <c r="CA658" s="84"/>
      <c r="CB658" s="84"/>
      <c r="CC658" s="84"/>
      <c r="CD658" s="84"/>
      <c r="CE658" s="84"/>
      <c r="CF658" s="84"/>
      <c r="CG658" s="84"/>
      <c r="CH658" s="84"/>
      <c r="CI658" s="771"/>
      <c r="CJ658" s="791"/>
      <c r="CK658" s="791"/>
      <c r="CL658" s="791"/>
      <c r="CM658" s="791"/>
      <c r="CN658" s="791"/>
      <c r="CO658" s="791"/>
      <c r="CP658" s="791"/>
      <c r="CQ658" s="791"/>
      <c r="CR658" s="791"/>
      <c r="CS658" s="791"/>
      <c r="CT658" s="791"/>
      <c r="CU658" s="793"/>
      <c r="CV658" s="791"/>
      <c r="CW658" s="791"/>
      <c r="CX658" s="791"/>
      <c r="CY658" s="791"/>
      <c r="CZ658" s="791"/>
      <c r="DA658" s="791"/>
      <c r="DB658" s="791"/>
      <c r="DC658" s="791"/>
      <c r="DD658" s="791"/>
      <c r="DE658" s="791"/>
      <c r="DF658" s="791"/>
      <c r="DG658" s="793"/>
    </row>
    <row r="659" spans="1:111" ht="16">
      <c r="A659" s="209"/>
      <c r="B659" s="331"/>
      <c r="C659" s="1115"/>
      <c r="D659" s="84"/>
      <c r="E659" s="84"/>
      <c r="F659" s="84"/>
      <c r="G659" s="84"/>
      <c r="H659" s="84"/>
      <c r="I659" s="84"/>
      <c r="J659" s="84"/>
      <c r="K659" s="84"/>
      <c r="L659" s="84"/>
      <c r="M659" s="84"/>
      <c r="N659" s="84"/>
      <c r="O659" s="84"/>
      <c r="P659" s="84"/>
      <c r="Q659" s="84"/>
      <c r="R659" s="84"/>
      <c r="S659" s="84"/>
      <c r="T659" s="84"/>
      <c r="U659" s="84"/>
      <c r="V659" s="84"/>
      <c r="W659" s="84"/>
      <c r="X659" s="84"/>
      <c r="Y659" s="84"/>
      <c r="Z659" s="84"/>
      <c r="AA659" s="771"/>
      <c r="AB659" s="84"/>
      <c r="AC659" s="84"/>
      <c r="AD659" s="84"/>
      <c r="AE659" s="84"/>
      <c r="AF659" s="84"/>
      <c r="AG659" s="84"/>
      <c r="AH659" s="84"/>
      <c r="AI659" s="84"/>
      <c r="AJ659" s="84"/>
      <c r="AK659" s="84"/>
      <c r="AL659" s="84"/>
      <c r="AM659" s="771"/>
      <c r="AN659" s="84"/>
      <c r="AO659" s="84"/>
      <c r="AP659" s="84"/>
      <c r="AQ659" s="84"/>
      <c r="AR659" s="84"/>
      <c r="AS659" s="84"/>
      <c r="AT659" s="84"/>
      <c r="AU659" s="84"/>
      <c r="AV659" s="84"/>
      <c r="AW659" s="84"/>
      <c r="AX659" s="84"/>
      <c r="AY659" s="771"/>
      <c r="AZ659" s="84"/>
      <c r="BA659" s="84"/>
      <c r="BB659" s="84"/>
      <c r="BC659" s="84"/>
      <c r="BD659" s="84"/>
      <c r="BE659" s="84"/>
      <c r="BF659" s="84"/>
      <c r="BG659" s="84"/>
      <c r="BH659" s="84"/>
      <c r="BI659" s="84"/>
      <c r="BJ659" s="84"/>
      <c r="BK659" s="771"/>
      <c r="BL659" s="84"/>
      <c r="BM659" s="84"/>
      <c r="BN659" s="84"/>
      <c r="BO659" s="84"/>
      <c r="BP659" s="84"/>
      <c r="BQ659" s="84"/>
      <c r="BR659" s="84"/>
      <c r="BS659" s="84"/>
      <c r="BT659" s="84"/>
      <c r="BU659" s="84"/>
      <c r="BV659" s="84"/>
      <c r="BW659" s="771"/>
      <c r="BX659" s="84"/>
      <c r="BY659" s="84"/>
      <c r="BZ659" s="84"/>
      <c r="CA659" s="84"/>
      <c r="CB659" s="84"/>
      <c r="CC659" s="84"/>
      <c r="CD659" s="84"/>
      <c r="CE659" s="84"/>
      <c r="CF659" s="84"/>
      <c r="CG659" s="84"/>
      <c r="CH659" s="84"/>
      <c r="CI659" s="771"/>
      <c r="CJ659" s="791"/>
      <c r="CK659" s="791"/>
      <c r="CL659" s="791"/>
      <c r="CM659" s="791"/>
      <c r="CN659" s="791"/>
      <c r="CO659" s="791"/>
      <c r="CP659" s="791"/>
      <c r="CQ659" s="791"/>
      <c r="CR659" s="791"/>
      <c r="CS659" s="791"/>
      <c r="CT659" s="791"/>
      <c r="CU659" s="793"/>
      <c r="CV659" s="791"/>
      <c r="CW659" s="791"/>
      <c r="CX659" s="791"/>
      <c r="CY659" s="791"/>
      <c r="CZ659" s="791"/>
      <c r="DA659" s="791"/>
      <c r="DB659" s="791"/>
      <c r="DC659" s="791"/>
      <c r="DD659" s="791"/>
      <c r="DE659" s="791"/>
      <c r="DF659" s="791"/>
      <c r="DG659" s="793"/>
    </row>
    <row r="660" spans="1:111" ht="16">
      <c r="A660" s="209"/>
      <c r="B660" s="331"/>
      <c r="C660" s="1115"/>
      <c r="D660" s="84"/>
      <c r="E660" s="84"/>
      <c r="F660" s="84"/>
      <c r="G660" s="84"/>
      <c r="H660" s="84"/>
      <c r="I660" s="84"/>
      <c r="J660" s="84"/>
      <c r="K660" s="84"/>
      <c r="L660" s="84"/>
      <c r="M660" s="84"/>
      <c r="N660" s="84"/>
      <c r="O660" s="84"/>
      <c r="P660" s="84"/>
      <c r="Q660" s="84"/>
      <c r="R660" s="84"/>
      <c r="S660" s="84"/>
      <c r="T660" s="84"/>
      <c r="U660" s="84"/>
      <c r="V660" s="84"/>
      <c r="W660" s="84"/>
      <c r="X660" s="84"/>
      <c r="Y660" s="84"/>
      <c r="Z660" s="84"/>
      <c r="AA660" s="771"/>
      <c r="AB660" s="84"/>
      <c r="AC660" s="84"/>
      <c r="AD660" s="84"/>
      <c r="AE660" s="84"/>
      <c r="AF660" s="84"/>
      <c r="AG660" s="84"/>
      <c r="AH660" s="84"/>
      <c r="AI660" s="84"/>
      <c r="AJ660" s="84"/>
      <c r="AK660" s="84"/>
      <c r="AL660" s="84"/>
      <c r="AM660" s="771"/>
      <c r="AN660" s="84"/>
      <c r="AO660" s="84"/>
      <c r="AP660" s="84"/>
      <c r="AQ660" s="84"/>
      <c r="AR660" s="84"/>
      <c r="AS660" s="84"/>
      <c r="AT660" s="84"/>
      <c r="AU660" s="84"/>
      <c r="AV660" s="84"/>
      <c r="AW660" s="84"/>
      <c r="AX660" s="84"/>
      <c r="AY660" s="771"/>
      <c r="AZ660" s="84"/>
      <c r="BA660" s="84"/>
      <c r="BB660" s="84"/>
      <c r="BC660" s="84"/>
      <c r="BD660" s="84"/>
      <c r="BE660" s="84"/>
      <c r="BF660" s="84"/>
      <c r="BG660" s="84"/>
      <c r="BH660" s="84"/>
      <c r="BI660" s="84"/>
      <c r="BJ660" s="84"/>
      <c r="BK660" s="771"/>
      <c r="BL660" s="84"/>
      <c r="BM660" s="84"/>
      <c r="BN660" s="84"/>
      <c r="BO660" s="84"/>
      <c r="BP660" s="84"/>
      <c r="BQ660" s="84"/>
      <c r="BR660" s="84"/>
      <c r="BS660" s="84"/>
      <c r="BT660" s="84"/>
      <c r="BU660" s="84"/>
      <c r="BV660" s="84"/>
      <c r="BW660" s="771"/>
      <c r="BX660" s="84"/>
      <c r="BY660" s="84"/>
      <c r="BZ660" s="84"/>
      <c r="CA660" s="84"/>
      <c r="CB660" s="84"/>
      <c r="CC660" s="84"/>
      <c r="CD660" s="84"/>
      <c r="CE660" s="84"/>
      <c r="CF660" s="84"/>
      <c r="CG660" s="84"/>
      <c r="CH660" s="84"/>
      <c r="CI660" s="771"/>
      <c r="CJ660" s="791"/>
      <c r="CK660" s="791"/>
      <c r="CL660" s="791"/>
      <c r="CM660" s="791"/>
      <c r="CN660" s="791"/>
      <c r="CO660" s="791"/>
      <c r="CP660" s="791"/>
      <c r="CQ660" s="791"/>
      <c r="CR660" s="791"/>
      <c r="CS660" s="791"/>
      <c r="CT660" s="791"/>
      <c r="CU660" s="793"/>
      <c r="CV660" s="791"/>
      <c r="CW660" s="791"/>
      <c r="CX660" s="791"/>
      <c r="CY660" s="791"/>
      <c r="CZ660" s="791"/>
      <c r="DA660" s="791"/>
      <c r="DB660" s="791"/>
      <c r="DC660" s="791"/>
      <c r="DD660" s="791"/>
      <c r="DE660" s="791"/>
      <c r="DF660" s="791"/>
      <c r="DG660" s="793"/>
    </row>
    <row r="661" spans="1:111" ht="16">
      <c r="A661" s="209"/>
      <c r="B661" s="331"/>
      <c r="C661" s="1115"/>
      <c r="D661" s="84"/>
      <c r="E661" s="84"/>
      <c r="F661" s="84"/>
      <c r="G661" s="84"/>
      <c r="H661" s="84"/>
      <c r="I661" s="84"/>
      <c r="J661" s="84"/>
      <c r="K661" s="84"/>
      <c r="L661" s="84"/>
      <c r="M661" s="84"/>
      <c r="N661" s="84"/>
      <c r="O661" s="84"/>
      <c r="P661" s="84"/>
      <c r="Q661" s="84"/>
      <c r="R661" s="84"/>
      <c r="S661" s="84"/>
      <c r="T661" s="84"/>
      <c r="U661" s="84"/>
      <c r="V661" s="84"/>
      <c r="W661" s="84"/>
      <c r="X661" s="84"/>
      <c r="Y661" s="84"/>
      <c r="Z661" s="84"/>
      <c r="AA661" s="771"/>
      <c r="AB661" s="84"/>
      <c r="AC661" s="84"/>
      <c r="AD661" s="84"/>
      <c r="AE661" s="84"/>
      <c r="AF661" s="84"/>
      <c r="AG661" s="84"/>
      <c r="AH661" s="84"/>
      <c r="AI661" s="84"/>
      <c r="AJ661" s="84"/>
      <c r="AK661" s="84"/>
      <c r="AL661" s="84"/>
      <c r="AM661" s="771"/>
      <c r="AN661" s="84"/>
      <c r="AO661" s="84"/>
      <c r="AP661" s="84"/>
      <c r="AQ661" s="84"/>
      <c r="AR661" s="84"/>
      <c r="AS661" s="84"/>
      <c r="AT661" s="84"/>
      <c r="AU661" s="84"/>
      <c r="AV661" s="84"/>
      <c r="AW661" s="84"/>
      <c r="AX661" s="84"/>
      <c r="AY661" s="771"/>
      <c r="AZ661" s="84"/>
      <c r="BA661" s="84"/>
      <c r="BB661" s="84"/>
      <c r="BC661" s="84"/>
      <c r="BD661" s="84"/>
      <c r="BE661" s="84"/>
      <c r="BF661" s="84"/>
      <c r="BG661" s="84"/>
      <c r="BH661" s="84"/>
      <c r="BI661" s="84"/>
      <c r="BJ661" s="84"/>
      <c r="BK661" s="771"/>
      <c r="BL661" s="84"/>
      <c r="BM661" s="84"/>
      <c r="BN661" s="84"/>
      <c r="BO661" s="84"/>
      <c r="BP661" s="84"/>
      <c r="BQ661" s="84"/>
      <c r="BR661" s="84"/>
      <c r="BS661" s="84"/>
      <c r="BT661" s="84"/>
      <c r="BU661" s="84"/>
      <c r="BV661" s="84"/>
      <c r="BW661" s="771"/>
      <c r="BX661" s="84"/>
      <c r="BY661" s="84"/>
      <c r="BZ661" s="84"/>
      <c r="CA661" s="84"/>
      <c r="CB661" s="84"/>
      <c r="CC661" s="84"/>
      <c r="CD661" s="84"/>
      <c r="CE661" s="84"/>
      <c r="CF661" s="84"/>
      <c r="CG661" s="84"/>
      <c r="CH661" s="84"/>
      <c r="CI661" s="771"/>
      <c r="CJ661" s="791"/>
      <c r="CK661" s="791"/>
      <c r="CL661" s="791"/>
      <c r="CM661" s="791"/>
      <c r="CN661" s="791"/>
      <c r="CO661" s="791"/>
      <c r="CP661" s="791"/>
      <c r="CQ661" s="791"/>
      <c r="CR661" s="791"/>
      <c r="CS661" s="791"/>
      <c r="CT661" s="791"/>
      <c r="CU661" s="793"/>
      <c r="CV661" s="791"/>
      <c r="CW661" s="791"/>
      <c r="CX661" s="791"/>
      <c r="CY661" s="791"/>
      <c r="CZ661" s="791"/>
      <c r="DA661" s="791"/>
      <c r="DB661" s="791"/>
      <c r="DC661" s="791"/>
      <c r="DD661" s="791"/>
      <c r="DE661" s="791"/>
      <c r="DF661" s="791"/>
      <c r="DG661" s="793"/>
    </row>
    <row r="662" spans="1:111" ht="16">
      <c r="A662" s="209"/>
      <c r="B662" s="331"/>
      <c r="C662" s="1115"/>
      <c r="D662" s="84"/>
      <c r="E662" s="84"/>
      <c r="F662" s="84"/>
      <c r="G662" s="84"/>
      <c r="H662" s="84"/>
      <c r="I662" s="84"/>
      <c r="J662" s="84"/>
      <c r="K662" s="84"/>
      <c r="L662" s="84"/>
      <c r="M662" s="84"/>
      <c r="N662" s="84"/>
      <c r="O662" s="84"/>
      <c r="P662" s="84"/>
      <c r="Q662" s="84"/>
      <c r="R662" s="84"/>
      <c r="S662" s="84"/>
      <c r="T662" s="84"/>
      <c r="U662" s="84"/>
      <c r="V662" s="84"/>
      <c r="W662" s="84"/>
      <c r="X662" s="84"/>
      <c r="Y662" s="84"/>
      <c r="Z662" s="84"/>
      <c r="AA662" s="771"/>
      <c r="AB662" s="84"/>
      <c r="AC662" s="84"/>
      <c r="AD662" s="84"/>
      <c r="AE662" s="84"/>
      <c r="AF662" s="84"/>
      <c r="AG662" s="84"/>
      <c r="AH662" s="84"/>
      <c r="AI662" s="84"/>
      <c r="AJ662" s="84"/>
      <c r="AK662" s="84"/>
      <c r="AL662" s="84"/>
      <c r="AM662" s="771"/>
      <c r="AN662" s="84"/>
      <c r="AO662" s="84"/>
      <c r="AP662" s="84"/>
      <c r="AQ662" s="84"/>
      <c r="AR662" s="84"/>
      <c r="AS662" s="84"/>
      <c r="AT662" s="84"/>
      <c r="AU662" s="84"/>
      <c r="AV662" s="84"/>
      <c r="AW662" s="84"/>
      <c r="AX662" s="84"/>
      <c r="AY662" s="771"/>
      <c r="AZ662" s="84"/>
      <c r="BA662" s="84"/>
      <c r="BB662" s="84"/>
      <c r="BC662" s="84"/>
      <c r="BD662" s="84"/>
      <c r="BE662" s="84"/>
      <c r="BF662" s="84"/>
      <c r="BG662" s="84"/>
      <c r="BH662" s="84"/>
      <c r="BI662" s="84"/>
      <c r="BJ662" s="84"/>
      <c r="BK662" s="771"/>
      <c r="BL662" s="84"/>
      <c r="BM662" s="84"/>
      <c r="BN662" s="84"/>
      <c r="BO662" s="84"/>
      <c r="BP662" s="84"/>
      <c r="BQ662" s="84"/>
      <c r="BR662" s="84"/>
      <c r="BS662" s="84"/>
      <c r="BT662" s="84"/>
      <c r="BU662" s="84"/>
      <c r="BV662" s="84"/>
      <c r="BW662" s="771"/>
      <c r="BX662" s="84"/>
      <c r="BY662" s="84"/>
      <c r="BZ662" s="84"/>
      <c r="CA662" s="84"/>
      <c r="CB662" s="84"/>
      <c r="CC662" s="84"/>
      <c r="CD662" s="84"/>
      <c r="CE662" s="84"/>
      <c r="CF662" s="84"/>
      <c r="CG662" s="84"/>
      <c r="CH662" s="84"/>
      <c r="CI662" s="771"/>
      <c r="CJ662" s="791"/>
      <c r="CK662" s="791"/>
      <c r="CL662" s="791"/>
      <c r="CM662" s="791"/>
      <c r="CN662" s="791"/>
      <c r="CO662" s="791"/>
      <c r="CP662" s="791"/>
      <c r="CQ662" s="791"/>
      <c r="CR662" s="791"/>
      <c r="CS662" s="791"/>
      <c r="CT662" s="791"/>
      <c r="CU662" s="793"/>
      <c r="CV662" s="791"/>
      <c r="CW662" s="791"/>
      <c r="CX662" s="791"/>
      <c r="CY662" s="791"/>
      <c r="CZ662" s="791"/>
      <c r="DA662" s="791"/>
      <c r="DB662" s="791"/>
      <c r="DC662" s="791"/>
      <c r="DD662" s="791"/>
      <c r="DE662" s="791"/>
      <c r="DF662" s="791"/>
      <c r="DG662" s="793"/>
    </row>
    <row r="663" spans="1:111" ht="16">
      <c r="A663" s="209"/>
      <c r="B663" s="331"/>
      <c r="C663" s="1115"/>
      <c r="D663" s="84"/>
      <c r="E663" s="84"/>
      <c r="F663" s="84"/>
      <c r="G663" s="84"/>
      <c r="H663" s="84"/>
      <c r="I663" s="84"/>
      <c r="J663" s="84"/>
      <c r="K663" s="84"/>
      <c r="L663" s="84"/>
      <c r="M663" s="84"/>
      <c r="N663" s="84"/>
      <c r="O663" s="84"/>
      <c r="P663" s="84"/>
      <c r="Q663" s="84"/>
      <c r="R663" s="84"/>
      <c r="S663" s="84"/>
      <c r="T663" s="84"/>
      <c r="U663" s="84"/>
      <c r="V663" s="84"/>
      <c r="W663" s="84"/>
      <c r="X663" s="84"/>
      <c r="Y663" s="84"/>
      <c r="Z663" s="84"/>
      <c r="AA663" s="771"/>
      <c r="AB663" s="84"/>
      <c r="AC663" s="84"/>
      <c r="AD663" s="84"/>
      <c r="AE663" s="84"/>
      <c r="AF663" s="84"/>
      <c r="AG663" s="84"/>
      <c r="AH663" s="84"/>
      <c r="AI663" s="84"/>
      <c r="AJ663" s="84"/>
      <c r="AK663" s="84"/>
      <c r="AL663" s="84"/>
      <c r="AM663" s="771"/>
      <c r="AN663" s="84"/>
      <c r="AO663" s="84"/>
      <c r="AP663" s="84"/>
      <c r="AQ663" s="84"/>
      <c r="AR663" s="84"/>
      <c r="AS663" s="84"/>
      <c r="AT663" s="84"/>
      <c r="AU663" s="84"/>
      <c r="AV663" s="84"/>
      <c r="AW663" s="84"/>
      <c r="AX663" s="84"/>
      <c r="AY663" s="771"/>
      <c r="AZ663" s="84"/>
      <c r="BA663" s="84"/>
      <c r="BB663" s="84"/>
      <c r="BC663" s="84"/>
      <c r="BD663" s="84"/>
      <c r="BE663" s="84"/>
      <c r="BF663" s="84"/>
      <c r="BG663" s="84"/>
      <c r="BH663" s="84"/>
      <c r="BI663" s="84"/>
      <c r="BJ663" s="84"/>
      <c r="BK663" s="771"/>
      <c r="BL663" s="84"/>
      <c r="BM663" s="84"/>
      <c r="BN663" s="84"/>
      <c r="BO663" s="84"/>
      <c r="BP663" s="84"/>
      <c r="BQ663" s="84"/>
      <c r="BR663" s="84"/>
      <c r="BS663" s="84"/>
      <c r="BT663" s="84"/>
      <c r="BU663" s="84"/>
      <c r="BV663" s="84"/>
      <c r="BW663" s="771"/>
      <c r="BX663" s="84"/>
      <c r="BY663" s="84"/>
      <c r="BZ663" s="84"/>
      <c r="CA663" s="84"/>
      <c r="CB663" s="84"/>
      <c r="CC663" s="84"/>
      <c r="CD663" s="84"/>
      <c r="CE663" s="84"/>
      <c r="CF663" s="84"/>
      <c r="CG663" s="84"/>
      <c r="CH663" s="84"/>
      <c r="CI663" s="771"/>
      <c r="CJ663" s="791"/>
      <c r="CK663" s="791"/>
      <c r="CL663" s="791"/>
      <c r="CM663" s="791"/>
      <c r="CN663" s="791"/>
      <c r="CO663" s="791"/>
      <c r="CP663" s="791"/>
      <c r="CQ663" s="791"/>
      <c r="CR663" s="791"/>
      <c r="CS663" s="791"/>
      <c r="CT663" s="791"/>
      <c r="CU663" s="793"/>
      <c r="CV663" s="791"/>
      <c r="CW663" s="791"/>
      <c r="CX663" s="791"/>
      <c r="CY663" s="791"/>
      <c r="CZ663" s="791"/>
      <c r="DA663" s="791"/>
      <c r="DB663" s="791"/>
      <c r="DC663" s="791"/>
      <c r="DD663" s="791"/>
      <c r="DE663" s="791"/>
      <c r="DF663" s="791"/>
      <c r="DG663" s="793"/>
    </row>
    <row r="664" spans="1:111" ht="16">
      <c r="A664" s="209"/>
      <c r="B664" s="331"/>
      <c r="C664" s="1115"/>
      <c r="D664" s="84"/>
      <c r="E664" s="84"/>
      <c r="F664" s="84"/>
      <c r="G664" s="84"/>
      <c r="H664" s="84"/>
      <c r="I664" s="84"/>
      <c r="J664" s="84"/>
      <c r="K664" s="84"/>
      <c r="L664" s="84"/>
      <c r="M664" s="84"/>
      <c r="N664" s="84"/>
      <c r="O664" s="84"/>
      <c r="P664" s="84"/>
      <c r="Q664" s="84"/>
      <c r="R664" s="84"/>
      <c r="S664" s="84"/>
      <c r="T664" s="84"/>
      <c r="U664" s="84"/>
      <c r="V664" s="84"/>
      <c r="W664" s="84"/>
      <c r="X664" s="84"/>
      <c r="Y664" s="84"/>
      <c r="Z664" s="84"/>
      <c r="AA664" s="771"/>
      <c r="AB664" s="84"/>
      <c r="AC664" s="84"/>
      <c r="AD664" s="84"/>
      <c r="AE664" s="84"/>
      <c r="AF664" s="84"/>
      <c r="AG664" s="84"/>
      <c r="AH664" s="84"/>
      <c r="AI664" s="84"/>
      <c r="AJ664" s="84"/>
      <c r="AK664" s="84"/>
      <c r="AL664" s="84"/>
      <c r="AM664" s="771"/>
      <c r="AN664" s="84"/>
      <c r="AO664" s="84"/>
      <c r="AP664" s="84"/>
      <c r="AQ664" s="84"/>
      <c r="AR664" s="84"/>
      <c r="AS664" s="84"/>
      <c r="AT664" s="84"/>
      <c r="AU664" s="84"/>
      <c r="AV664" s="84"/>
      <c r="AW664" s="84"/>
      <c r="AX664" s="84"/>
      <c r="AY664" s="771"/>
      <c r="AZ664" s="84"/>
      <c r="BA664" s="84"/>
      <c r="BB664" s="84"/>
      <c r="BC664" s="84"/>
      <c r="BD664" s="84"/>
      <c r="BE664" s="84"/>
      <c r="BF664" s="84"/>
      <c r="BG664" s="84"/>
      <c r="BH664" s="84"/>
      <c r="BI664" s="84"/>
      <c r="BJ664" s="84"/>
      <c r="BK664" s="771"/>
      <c r="BL664" s="84"/>
      <c r="BM664" s="84"/>
      <c r="BN664" s="84"/>
      <c r="BO664" s="84"/>
      <c r="BP664" s="84"/>
      <c r="BQ664" s="84"/>
      <c r="BR664" s="84"/>
      <c r="BS664" s="84"/>
      <c r="BT664" s="84"/>
      <c r="BU664" s="84"/>
      <c r="BV664" s="84"/>
      <c r="BW664" s="771"/>
      <c r="BX664" s="84"/>
      <c r="BY664" s="84"/>
      <c r="BZ664" s="84"/>
      <c r="CA664" s="84"/>
      <c r="CB664" s="84"/>
      <c r="CC664" s="84"/>
      <c r="CD664" s="84"/>
      <c r="CE664" s="84"/>
      <c r="CF664" s="84"/>
      <c r="CG664" s="84"/>
      <c r="CH664" s="84"/>
      <c r="CI664" s="771"/>
      <c r="CJ664" s="791"/>
      <c r="CK664" s="791"/>
      <c r="CL664" s="791"/>
      <c r="CM664" s="791"/>
      <c r="CN664" s="791"/>
      <c r="CO664" s="791"/>
      <c r="CP664" s="791"/>
      <c r="CQ664" s="791"/>
      <c r="CR664" s="791"/>
      <c r="CS664" s="791"/>
      <c r="CT664" s="791"/>
      <c r="CU664" s="793"/>
      <c r="CV664" s="791"/>
      <c r="CW664" s="791"/>
      <c r="CX664" s="791"/>
      <c r="CY664" s="791"/>
      <c r="CZ664" s="791"/>
      <c r="DA664" s="791"/>
      <c r="DB664" s="791"/>
      <c r="DC664" s="791"/>
      <c r="DD664" s="791"/>
      <c r="DE664" s="791"/>
      <c r="DF664" s="791"/>
      <c r="DG664" s="793"/>
    </row>
    <row r="665" spans="1:111" ht="16">
      <c r="A665" s="209"/>
      <c r="B665" s="331"/>
      <c r="C665" s="1115"/>
      <c r="D665" s="84"/>
      <c r="E665" s="84"/>
      <c r="F665" s="84"/>
      <c r="G665" s="84"/>
      <c r="H665" s="84"/>
      <c r="I665" s="84"/>
      <c r="J665" s="84"/>
      <c r="K665" s="84"/>
      <c r="L665" s="84"/>
      <c r="M665" s="84"/>
      <c r="N665" s="84"/>
      <c r="O665" s="84"/>
      <c r="P665" s="84"/>
      <c r="Q665" s="84"/>
      <c r="R665" s="84"/>
      <c r="S665" s="84"/>
      <c r="T665" s="84"/>
      <c r="U665" s="84"/>
      <c r="V665" s="84"/>
      <c r="W665" s="84"/>
      <c r="X665" s="84"/>
      <c r="Y665" s="84"/>
      <c r="Z665" s="84"/>
      <c r="AA665" s="771"/>
      <c r="AB665" s="84"/>
      <c r="AC665" s="84"/>
      <c r="AD665" s="84"/>
      <c r="AE665" s="84"/>
      <c r="AF665" s="84"/>
      <c r="AG665" s="84"/>
      <c r="AH665" s="84"/>
      <c r="AI665" s="84"/>
      <c r="AJ665" s="84"/>
      <c r="AK665" s="84"/>
      <c r="AL665" s="84"/>
      <c r="AM665" s="771"/>
      <c r="AN665" s="84"/>
      <c r="AO665" s="84"/>
      <c r="AP665" s="84"/>
      <c r="AQ665" s="84"/>
      <c r="AR665" s="84"/>
      <c r="AS665" s="84"/>
      <c r="AT665" s="84"/>
      <c r="AU665" s="84"/>
      <c r="AV665" s="84"/>
      <c r="AW665" s="84"/>
      <c r="AX665" s="84"/>
      <c r="AY665" s="771"/>
      <c r="AZ665" s="84"/>
      <c r="BA665" s="84"/>
      <c r="BB665" s="84"/>
      <c r="BC665" s="84"/>
      <c r="BD665" s="84"/>
      <c r="BE665" s="84"/>
      <c r="BF665" s="84"/>
      <c r="BG665" s="84"/>
      <c r="BH665" s="84"/>
      <c r="BI665" s="84"/>
      <c r="BJ665" s="84"/>
      <c r="BK665" s="771"/>
      <c r="BL665" s="84"/>
      <c r="BM665" s="84"/>
      <c r="BN665" s="84"/>
      <c r="BO665" s="84"/>
      <c r="BP665" s="84"/>
      <c r="BQ665" s="84"/>
      <c r="BR665" s="84"/>
      <c r="BS665" s="84"/>
      <c r="BT665" s="84"/>
      <c r="BU665" s="84"/>
      <c r="BV665" s="84"/>
      <c r="BW665" s="771"/>
      <c r="BX665" s="84"/>
      <c r="BY665" s="84"/>
      <c r="BZ665" s="84"/>
      <c r="CA665" s="84"/>
      <c r="CB665" s="84"/>
      <c r="CC665" s="84"/>
      <c r="CD665" s="84"/>
      <c r="CE665" s="84"/>
      <c r="CF665" s="84"/>
      <c r="CG665" s="84"/>
      <c r="CH665" s="84"/>
      <c r="CI665" s="771"/>
      <c r="CJ665" s="791"/>
      <c r="CK665" s="791"/>
      <c r="CL665" s="791"/>
      <c r="CM665" s="791"/>
      <c r="CN665" s="791"/>
      <c r="CO665" s="791"/>
      <c r="CP665" s="791"/>
      <c r="CQ665" s="791"/>
      <c r="CR665" s="791"/>
      <c r="CS665" s="791"/>
      <c r="CT665" s="791"/>
      <c r="CU665" s="793"/>
      <c r="CV665" s="791"/>
      <c r="CW665" s="791"/>
      <c r="CX665" s="791"/>
      <c r="CY665" s="791"/>
      <c r="CZ665" s="791"/>
      <c r="DA665" s="791"/>
      <c r="DB665" s="791"/>
      <c r="DC665" s="791"/>
      <c r="DD665" s="791"/>
      <c r="DE665" s="791"/>
      <c r="DF665" s="791"/>
      <c r="DG665" s="793"/>
    </row>
    <row r="666" spans="1:111" ht="16">
      <c r="A666" s="209"/>
      <c r="B666" s="331"/>
      <c r="C666" s="1115"/>
      <c r="D666" s="84"/>
      <c r="E666" s="84"/>
      <c r="F666" s="84"/>
      <c r="G666" s="84"/>
      <c r="H666" s="84"/>
      <c r="I666" s="84"/>
      <c r="J666" s="84"/>
      <c r="K666" s="84"/>
      <c r="L666" s="84"/>
      <c r="M666" s="84"/>
      <c r="N666" s="84"/>
      <c r="O666" s="84"/>
      <c r="P666" s="84"/>
      <c r="Q666" s="84"/>
      <c r="R666" s="84"/>
      <c r="S666" s="84"/>
      <c r="T666" s="84"/>
      <c r="U666" s="84"/>
      <c r="V666" s="84"/>
      <c r="W666" s="84"/>
      <c r="X666" s="84"/>
      <c r="Y666" s="84"/>
      <c r="Z666" s="84"/>
      <c r="AA666" s="771"/>
      <c r="AB666" s="84"/>
      <c r="AC666" s="84"/>
      <c r="AD666" s="84"/>
      <c r="AE666" s="84"/>
      <c r="AF666" s="84"/>
      <c r="AG666" s="84"/>
      <c r="AH666" s="84"/>
      <c r="AI666" s="84"/>
      <c r="AJ666" s="84"/>
      <c r="AK666" s="84"/>
      <c r="AL666" s="84"/>
      <c r="AM666" s="771"/>
      <c r="AN666" s="84"/>
      <c r="AO666" s="84"/>
      <c r="AP666" s="84"/>
      <c r="AQ666" s="84"/>
      <c r="AR666" s="84"/>
      <c r="AS666" s="84"/>
      <c r="AT666" s="84"/>
      <c r="AU666" s="84"/>
      <c r="AV666" s="84"/>
      <c r="AW666" s="84"/>
      <c r="AX666" s="84"/>
      <c r="AY666" s="771"/>
      <c r="AZ666" s="84"/>
      <c r="BA666" s="84"/>
      <c r="BB666" s="84"/>
      <c r="BC666" s="84"/>
      <c r="BD666" s="84"/>
      <c r="BE666" s="84"/>
      <c r="BF666" s="84"/>
      <c r="BG666" s="84"/>
      <c r="BH666" s="84"/>
      <c r="BI666" s="84"/>
      <c r="BJ666" s="84"/>
      <c r="BK666" s="771"/>
      <c r="BL666" s="84"/>
      <c r="BM666" s="84"/>
      <c r="BN666" s="84"/>
      <c r="BO666" s="84"/>
      <c r="BP666" s="84"/>
      <c r="BQ666" s="84"/>
      <c r="BR666" s="84"/>
      <c r="BS666" s="84"/>
      <c r="BT666" s="84"/>
      <c r="BU666" s="84"/>
      <c r="BV666" s="84"/>
      <c r="BW666" s="771"/>
      <c r="BX666" s="84"/>
      <c r="BY666" s="84"/>
      <c r="BZ666" s="84"/>
      <c r="CA666" s="84"/>
      <c r="CB666" s="84"/>
      <c r="CC666" s="84"/>
      <c r="CD666" s="84"/>
      <c r="CE666" s="84"/>
      <c r="CF666" s="84"/>
      <c r="CG666" s="84"/>
      <c r="CH666" s="84"/>
      <c r="CI666" s="771"/>
      <c r="CJ666" s="791"/>
      <c r="CK666" s="791"/>
      <c r="CL666" s="791"/>
      <c r="CM666" s="791"/>
      <c r="CN666" s="791"/>
      <c r="CO666" s="791"/>
      <c r="CP666" s="791"/>
      <c r="CQ666" s="791"/>
      <c r="CR666" s="791"/>
      <c r="CS666" s="791"/>
      <c r="CT666" s="791"/>
      <c r="CU666" s="793"/>
      <c r="CV666" s="791"/>
      <c r="CW666" s="791"/>
      <c r="CX666" s="791"/>
      <c r="CY666" s="791"/>
      <c r="CZ666" s="791"/>
      <c r="DA666" s="791"/>
      <c r="DB666" s="791"/>
      <c r="DC666" s="791"/>
      <c r="DD666" s="791"/>
      <c r="DE666" s="791"/>
      <c r="DF666" s="791"/>
      <c r="DG666" s="793"/>
    </row>
    <row r="667" spans="1:111" ht="16">
      <c r="A667" s="209"/>
      <c r="B667" s="331"/>
      <c r="C667" s="1115"/>
      <c r="D667" s="84"/>
      <c r="E667" s="84"/>
      <c r="F667" s="84"/>
      <c r="G667" s="84"/>
      <c r="H667" s="84"/>
      <c r="I667" s="84"/>
      <c r="J667" s="84"/>
      <c r="K667" s="84"/>
      <c r="L667" s="84"/>
      <c r="M667" s="84"/>
      <c r="N667" s="84"/>
      <c r="O667" s="84"/>
      <c r="P667" s="84"/>
      <c r="Q667" s="84"/>
      <c r="R667" s="84"/>
      <c r="S667" s="84"/>
      <c r="T667" s="84"/>
      <c r="U667" s="84"/>
      <c r="V667" s="84"/>
      <c r="W667" s="84"/>
      <c r="X667" s="84"/>
      <c r="Y667" s="84"/>
      <c r="Z667" s="84"/>
      <c r="AA667" s="771"/>
      <c r="AB667" s="84"/>
      <c r="AC667" s="84"/>
      <c r="AD667" s="84"/>
      <c r="AE667" s="84"/>
      <c r="AF667" s="84"/>
      <c r="AG667" s="84"/>
      <c r="AH667" s="84"/>
      <c r="AI667" s="84"/>
      <c r="AJ667" s="84"/>
      <c r="AK667" s="84"/>
      <c r="AL667" s="84"/>
      <c r="AM667" s="771"/>
      <c r="AN667" s="84"/>
      <c r="AO667" s="84"/>
      <c r="AP667" s="84"/>
      <c r="AQ667" s="84"/>
      <c r="AR667" s="84"/>
      <c r="AS667" s="84"/>
      <c r="AT667" s="84"/>
      <c r="AU667" s="84"/>
      <c r="AV667" s="84"/>
      <c r="AW667" s="84"/>
      <c r="AX667" s="84"/>
      <c r="AY667" s="771"/>
      <c r="AZ667" s="84"/>
      <c r="BA667" s="84"/>
      <c r="BB667" s="84"/>
      <c r="BC667" s="84"/>
      <c r="BD667" s="84"/>
      <c r="BE667" s="84"/>
      <c r="BF667" s="84"/>
      <c r="BG667" s="84"/>
      <c r="BH667" s="84"/>
      <c r="BI667" s="84"/>
      <c r="BJ667" s="84"/>
      <c r="BK667" s="771"/>
      <c r="BL667" s="84"/>
      <c r="BM667" s="84"/>
      <c r="BN667" s="84"/>
      <c r="BO667" s="84"/>
      <c r="BP667" s="84"/>
      <c r="BQ667" s="84"/>
      <c r="BR667" s="84"/>
      <c r="BS667" s="84"/>
      <c r="BT667" s="84"/>
      <c r="BU667" s="84"/>
      <c r="BV667" s="84"/>
      <c r="BW667" s="771"/>
      <c r="BX667" s="84"/>
      <c r="BY667" s="84"/>
      <c r="BZ667" s="84"/>
      <c r="CA667" s="84"/>
      <c r="CB667" s="84"/>
      <c r="CC667" s="84"/>
      <c r="CD667" s="84"/>
      <c r="CE667" s="84"/>
      <c r="CF667" s="84"/>
      <c r="CG667" s="84"/>
      <c r="CH667" s="84"/>
      <c r="CI667" s="771"/>
      <c r="CJ667" s="791"/>
      <c r="CK667" s="791"/>
      <c r="CL667" s="791"/>
      <c r="CM667" s="791"/>
      <c r="CN667" s="791"/>
      <c r="CO667" s="791"/>
      <c r="CP667" s="791"/>
      <c r="CQ667" s="791"/>
      <c r="CR667" s="791"/>
      <c r="CS667" s="791"/>
      <c r="CT667" s="791"/>
      <c r="CU667" s="793"/>
      <c r="CV667" s="791"/>
      <c r="CW667" s="791"/>
      <c r="CX667" s="791"/>
      <c r="CY667" s="791"/>
      <c r="CZ667" s="791"/>
      <c r="DA667" s="791"/>
      <c r="DB667" s="791"/>
      <c r="DC667" s="791"/>
      <c r="DD667" s="791"/>
      <c r="DE667" s="791"/>
      <c r="DF667" s="791"/>
      <c r="DG667" s="793"/>
    </row>
    <row r="668" spans="1:111" ht="16">
      <c r="A668" s="209"/>
      <c r="B668" s="331"/>
      <c r="C668" s="1115"/>
      <c r="D668" s="84"/>
      <c r="E668" s="84"/>
      <c r="F668" s="84"/>
      <c r="G668" s="84"/>
      <c r="H668" s="84"/>
      <c r="I668" s="84"/>
      <c r="J668" s="84"/>
      <c r="K668" s="84"/>
      <c r="L668" s="84"/>
      <c r="M668" s="84"/>
      <c r="N668" s="84"/>
      <c r="O668" s="84"/>
      <c r="P668" s="84"/>
      <c r="Q668" s="84"/>
      <c r="R668" s="84"/>
      <c r="S668" s="84"/>
      <c r="T668" s="84"/>
      <c r="U668" s="84"/>
      <c r="V668" s="84"/>
      <c r="W668" s="84"/>
      <c r="X668" s="84"/>
      <c r="Y668" s="84"/>
      <c r="Z668" s="84"/>
      <c r="AA668" s="771"/>
      <c r="AB668" s="84"/>
      <c r="AC668" s="84"/>
      <c r="AD668" s="84"/>
      <c r="AE668" s="84"/>
      <c r="AF668" s="84"/>
      <c r="AG668" s="84"/>
      <c r="AH668" s="84"/>
      <c r="AI668" s="84"/>
      <c r="AJ668" s="84"/>
      <c r="AK668" s="84"/>
      <c r="AL668" s="84"/>
      <c r="AM668" s="771"/>
      <c r="AN668" s="84"/>
      <c r="AO668" s="84"/>
      <c r="AP668" s="84"/>
      <c r="AQ668" s="84"/>
      <c r="AR668" s="84"/>
      <c r="AS668" s="84"/>
      <c r="AT668" s="84"/>
      <c r="AU668" s="84"/>
      <c r="AV668" s="84"/>
      <c r="AW668" s="84"/>
      <c r="AX668" s="84"/>
      <c r="AY668" s="771"/>
      <c r="AZ668" s="84"/>
      <c r="BA668" s="84"/>
      <c r="BB668" s="84"/>
      <c r="BC668" s="84"/>
      <c r="BD668" s="84"/>
      <c r="BE668" s="84"/>
      <c r="BF668" s="84"/>
      <c r="BG668" s="84"/>
      <c r="BH668" s="84"/>
      <c r="BI668" s="84"/>
      <c r="BJ668" s="84"/>
      <c r="BK668" s="771"/>
      <c r="BL668" s="84"/>
      <c r="BM668" s="84"/>
      <c r="BN668" s="84"/>
      <c r="BO668" s="84"/>
      <c r="BP668" s="84"/>
      <c r="BQ668" s="84"/>
      <c r="BR668" s="84"/>
      <c r="BS668" s="84"/>
      <c r="BT668" s="84"/>
      <c r="BU668" s="84"/>
      <c r="BV668" s="84"/>
      <c r="BW668" s="771"/>
      <c r="BX668" s="84"/>
      <c r="BY668" s="84"/>
      <c r="BZ668" s="84"/>
      <c r="CA668" s="84"/>
      <c r="CB668" s="84"/>
      <c r="CC668" s="84"/>
      <c r="CD668" s="84"/>
      <c r="CE668" s="84"/>
      <c r="CF668" s="84"/>
      <c r="CG668" s="84"/>
      <c r="CH668" s="84"/>
      <c r="CI668" s="771"/>
      <c r="CJ668" s="791"/>
      <c r="CK668" s="791"/>
      <c r="CL668" s="791"/>
      <c r="CM668" s="791"/>
      <c r="CN668" s="791"/>
      <c r="CO668" s="791"/>
      <c r="CP668" s="791"/>
      <c r="CQ668" s="791"/>
      <c r="CR668" s="791"/>
      <c r="CS668" s="791"/>
      <c r="CT668" s="791"/>
      <c r="CU668" s="793"/>
      <c r="CV668" s="791"/>
      <c r="CW668" s="791"/>
      <c r="CX668" s="791"/>
      <c r="CY668" s="791"/>
      <c r="CZ668" s="791"/>
      <c r="DA668" s="791"/>
      <c r="DB668" s="791"/>
      <c r="DC668" s="791"/>
      <c r="DD668" s="791"/>
      <c r="DE668" s="791"/>
      <c r="DF668" s="791"/>
      <c r="DG668" s="793"/>
    </row>
    <row r="669" spans="1:111" ht="16">
      <c r="A669" s="209"/>
      <c r="B669" s="331"/>
      <c r="C669" s="1115"/>
      <c r="D669" s="84"/>
      <c r="E669" s="84"/>
      <c r="F669" s="84"/>
      <c r="G669" s="84"/>
      <c r="H669" s="84"/>
      <c r="I669" s="84"/>
      <c r="J669" s="84"/>
      <c r="K669" s="84"/>
      <c r="L669" s="84"/>
      <c r="M669" s="84"/>
      <c r="N669" s="84"/>
      <c r="O669" s="84"/>
      <c r="P669" s="84"/>
      <c r="Q669" s="84"/>
      <c r="R669" s="84"/>
      <c r="S669" s="84"/>
      <c r="T669" s="84"/>
      <c r="U669" s="84"/>
      <c r="V669" s="84"/>
      <c r="W669" s="84"/>
      <c r="X669" s="84"/>
      <c r="Y669" s="84"/>
      <c r="Z669" s="84"/>
      <c r="AA669" s="771"/>
      <c r="AB669" s="84"/>
      <c r="AC669" s="84"/>
      <c r="AD669" s="84"/>
      <c r="AE669" s="84"/>
      <c r="AF669" s="84"/>
      <c r="AG669" s="84"/>
      <c r="AH669" s="84"/>
      <c r="AI669" s="84"/>
      <c r="AJ669" s="84"/>
      <c r="AK669" s="84"/>
      <c r="AL669" s="84"/>
      <c r="AM669" s="771"/>
      <c r="AN669" s="84"/>
      <c r="AO669" s="84"/>
      <c r="AP669" s="84"/>
      <c r="AQ669" s="84"/>
      <c r="AR669" s="84"/>
      <c r="AS669" s="84"/>
      <c r="AT669" s="84"/>
      <c r="AU669" s="84"/>
      <c r="AV669" s="84"/>
      <c r="AW669" s="84"/>
      <c r="AX669" s="84"/>
      <c r="AY669" s="771"/>
      <c r="AZ669" s="84"/>
      <c r="BA669" s="84"/>
      <c r="BB669" s="84"/>
      <c r="BC669" s="84"/>
      <c r="BD669" s="84"/>
      <c r="BE669" s="84"/>
      <c r="BF669" s="84"/>
      <c r="BG669" s="84"/>
      <c r="BH669" s="84"/>
      <c r="BI669" s="84"/>
      <c r="BJ669" s="84"/>
      <c r="BK669" s="771"/>
      <c r="BL669" s="84"/>
      <c r="BM669" s="84"/>
      <c r="BN669" s="84"/>
      <c r="BO669" s="84"/>
      <c r="BP669" s="84"/>
      <c r="BQ669" s="84"/>
      <c r="BR669" s="84"/>
      <c r="BS669" s="84"/>
      <c r="BT669" s="84"/>
      <c r="BU669" s="84"/>
      <c r="BV669" s="84"/>
      <c r="BW669" s="771"/>
      <c r="BX669" s="84"/>
      <c r="BY669" s="84"/>
      <c r="BZ669" s="84"/>
      <c r="CA669" s="84"/>
      <c r="CB669" s="84"/>
      <c r="CC669" s="84"/>
      <c r="CD669" s="84"/>
      <c r="CE669" s="84"/>
      <c r="CF669" s="84"/>
      <c r="CG669" s="84"/>
      <c r="CH669" s="84"/>
      <c r="CI669" s="771"/>
      <c r="CJ669" s="791"/>
      <c r="CK669" s="791"/>
      <c r="CL669" s="791"/>
      <c r="CM669" s="791"/>
      <c r="CN669" s="791"/>
      <c r="CO669" s="791"/>
      <c r="CP669" s="791"/>
      <c r="CQ669" s="791"/>
      <c r="CR669" s="791"/>
      <c r="CS669" s="791"/>
      <c r="CT669" s="791"/>
      <c r="CU669" s="793"/>
      <c r="CV669" s="791"/>
      <c r="CW669" s="791"/>
      <c r="CX669" s="791"/>
      <c r="CY669" s="791"/>
      <c r="CZ669" s="791"/>
      <c r="DA669" s="791"/>
      <c r="DB669" s="791"/>
      <c r="DC669" s="791"/>
      <c r="DD669" s="791"/>
      <c r="DE669" s="791"/>
      <c r="DF669" s="791"/>
      <c r="DG669" s="793"/>
    </row>
    <row r="670" spans="1:111" ht="16">
      <c r="A670" s="209"/>
      <c r="B670" s="331"/>
      <c r="C670" s="1115"/>
      <c r="D670" s="84"/>
      <c r="E670" s="84"/>
      <c r="F670" s="84"/>
      <c r="G670" s="84"/>
      <c r="H670" s="84"/>
      <c r="I670" s="84"/>
      <c r="J670" s="84"/>
      <c r="K670" s="84"/>
      <c r="L670" s="84"/>
      <c r="M670" s="84"/>
      <c r="N670" s="84"/>
      <c r="O670" s="84"/>
      <c r="P670" s="84"/>
      <c r="Q670" s="84"/>
      <c r="R670" s="84"/>
      <c r="S670" s="84"/>
      <c r="T670" s="84"/>
      <c r="U670" s="84"/>
      <c r="V670" s="84"/>
      <c r="W670" s="84"/>
      <c r="X670" s="84"/>
      <c r="Y670" s="84"/>
      <c r="Z670" s="84"/>
      <c r="AA670" s="771"/>
      <c r="AB670" s="84"/>
      <c r="AC670" s="84"/>
      <c r="AD670" s="84"/>
      <c r="AE670" s="84"/>
      <c r="AF670" s="84"/>
      <c r="AG670" s="84"/>
      <c r="AH670" s="84"/>
      <c r="AI670" s="84"/>
      <c r="AJ670" s="84"/>
      <c r="AK670" s="84"/>
      <c r="AL670" s="84"/>
      <c r="AM670" s="771"/>
      <c r="AN670" s="84"/>
      <c r="AO670" s="84"/>
      <c r="AP670" s="84"/>
      <c r="AQ670" s="84"/>
      <c r="AR670" s="84"/>
      <c r="AS670" s="84"/>
      <c r="AT670" s="84"/>
      <c r="AU670" s="84"/>
      <c r="AV670" s="84"/>
      <c r="AW670" s="84"/>
      <c r="AX670" s="84"/>
      <c r="AY670" s="771"/>
      <c r="AZ670" s="84"/>
      <c r="BA670" s="84"/>
      <c r="BB670" s="84"/>
      <c r="BC670" s="84"/>
      <c r="BD670" s="84"/>
      <c r="BE670" s="84"/>
      <c r="BF670" s="84"/>
      <c r="BG670" s="84"/>
      <c r="BH670" s="84"/>
      <c r="BI670" s="84"/>
      <c r="BJ670" s="84"/>
      <c r="BK670" s="771"/>
      <c r="BL670" s="84"/>
      <c r="BM670" s="84"/>
      <c r="BN670" s="84"/>
      <c r="BO670" s="84"/>
      <c r="BP670" s="84"/>
      <c r="BQ670" s="84"/>
      <c r="BR670" s="84"/>
      <c r="BS670" s="84"/>
      <c r="BT670" s="84"/>
      <c r="BU670" s="84"/>
      <c r="BV670" s="84"/>
      <c r="BW670" s="771"/>
      <c r="BX670" s="84"/>
      <c r="BY670" s="84"/>
      <c r="BZ670" s="84"/>
      <c r="CA670" s="84"/>
      <c r="CB670" s="84"/>
      <c r="CC670" s="84"/>
      <c r="CD670" s="84"/>
      <c r="CE670" s="84"/>
      <c r="CF670" s="84"/>
      <c r="CG670" s="84"/>
      <c r="CH670" s="84"/>
      <c r="CI670" s="771"/>
      <c r="CJ670" s="791"/>
      <c r="CK670" s="791"/>
      <c r="CL670" s="791"/>
      <c r="CM670" s="791"/>
      <c r="CN670" s="791"/>
      <c r="CO670" s="791"/>
      <c r="CP670" s="791"/>
      <c r="CQ670" s="791"/>
      <c r="CR670" s="791"/>
      <c r="CS670" s="791"/>
      <c r="CT670" s="791"/>
      <c r="CU670" s="793"/>
      <c r="CV670" s="791"/>
      <c r="CW670" s="791"/>
      <c r="CX670" s="791"/>
      <c r="CY670" s="791"/>
      <c r="CZ670" s="791"/>
      <c r="DA670" s="791"/>
      <c r="DB670" s="791"/>
      <c r="DC670" s="791"/>
      <c r="DD670" s="791"/>
      <c r="DE670" s="791"/>
      <c r="DF670" s="791"/>
      <c r="DG670" s="793"/>
    </row>
    <row r="671" spans="1:111" ht="16">
      <c r="A671" s="209"/>
      <c r="B671" s="331"/>
      <c r="C671" s="1115"/>
      <c r="D671" s="84"/>
      <c r="E671" s="84"/>
      <c r="F671" s="84"/>
      <c r="G671" s="84"/>
      <c r="H671" s="84"/>
      <c r="I671" s="84"/>
      <c r="J671" s="84"/>
      <c r="K671" s="84"/>
      <c r="L671" s="84"/>
      <c r="M671" s="84"/>
      <c r="N671" s="84"/>
      <c r="O671" s="84"/>
      <c r="P671" s="84"/>
      <c r="Q671" s="84"/>
      <c r="R671" s="84"/>
      <c r="S671" s="84"/>
      <c r="T671" s="84"/>
      <c r="U671" s="84"/>
      <c r="V671" s="84"/>
      <c r="W671" s="84"/>
      <c r="X671" s="84"/>
      <c r="Y671" s="84"/>
      <c r="Z671" s="84"/>
      <c r="AA671" s="771"/>
      <c r="AB671" s="84"/>
      <c r="AC671" s="84"/>
      <c r="AD671" s="84"/>
      <c r="AE671" s="84"/>
      <c r="AF671" s="84"/>
      <c r="AG671" s="84"/>
      <c r="AH671" s="84"/>
      <c r="AI671" s="84"/>
      <c r="AJ671" s="84"/>
      <c r="AK671" s="84"/>
      <c r="AL671" s="84"/>
      <c r="AM671" s="771"/>
      <c r="AN671" s="84"/>
      <c r="AO671" s="84"/>
      <c r="AP671" s="84"/>
      <c r="AQ671" s="84"/>
      <c r="AR671" s="84"/>
      <c r="AS671" s="84"/>
      <c r="AT671" s="84"/>
      <c r="AU671" s="84"/>
      <c r="AV671" s="84"/>
      <c r="AW671" s="84"/>
      <c r="AX671" s="84"/>
      <c r="AY671" s="771"/>
      <c r="AZ671" s="84"/>
      <c r="BA671" s="84"/>
      <c r="BB671" s="84"/>
      <c r="BC671" s="84"/>
      <c r="BD671" s="84"/>
      <c r="BE671" s="84"/>
      <c r="BF671" s="84"/>
      <c r="BG671" s="84"/>
      <c r="BH671" s="84"/>
      <c r="BI671" s="84"/>
      <c r="BJ671" s="84"/>
      <c r="BK671" s="771"/>
      <c r="BL671" s="84"/>
      <c r="BM671" s="84"/>
      <c r="BN671" s="84"/>
      <c r="BO671" s="84"/>
      <c r="BP671" s="84"/>
      <c r="BQ671" s="84"/>
      <c r="BR671" s="84"/>
      <c r="BS671" s="84"/>
      <c r="BT671" s="84"/>
      <c r="BU671" s="84"/>
      <c r="BV671" s="84"/>
      <c r="BW671" s="771"/>
      <c r="BX671" s="84"/>
      <c r="BY671" s="84"/>
      <c r="BZ671" s="84"/>
      <c r="CA671" s="84"/>
      <c r="CB671" s="84"/>
      <c r="CC671" s="84"/>
      <c r="CD671" s="84"/>
      <c r="CE671" s="84"/>
      <c r="CF671" s="84"/>
      <c r="CG671" s="84"/>
      <c r="CH671" s="84"/>
      <c r="CI671" s="771"/>
      <c r="CJ671" s="791"/>
      <c r="CK671" s="791"/>
      <c r="CL671" s="791"/>
      <c r="CM671" s="791"/>
      <c r="CN671" s="791"/>
      <c r="CO671" s="791"/>
      <c r="CP671" s="791"/>
      <c r="CQ671" s="791"/>
      <c r="CR671" s="791"/>
      <c r="CS671" s="791"/>
      <c r="CT671" s="791"/>
      <c r="CU671" s="793"/>
      <c r="CV671" s="791"/>
      <c r="CW671" s="791"/>
      <c r="CX671" s="791"/>
      <c r="CY671" s="791"/>
      <c r="CZ671" s="791"/>
      <c r="DA671" s="791"/>
      <c r="DB671" s="791"/>
      <c r="DC671" s="791"/>
      <c r="DD671" s="791"/>
      <c r="DE671" s="791"/>
      <c r="DF671" s="791"/>
      <c r="DG671" s="793"/>
    </row>
    <row r="672" spans="1:111" ht="16">
      <c r="A672" s="209"/>
      <c r="B672" s="331"/>
      <c r="C672" s="1115"/>
      <c r="D672" s="84"/>
      <c r="E672" s="84"/>
      <c r="F672" s="84"/>
      <c r="G672" s="84"/>
      <c r="H672" s="84"/>
      <c r="I672" s="84"/>
      <c r="J672" s="84"/>
      <c r="K672" s="84"/>
      <c r="L672" s="84"/>
      <c r="M672" s="84"/>
      <c r="N672" s="84"/>
      <c r="O672" s="84"/>
      <c r="P672" s="84"/>
      <c r="Q672" s="84"/>
      <c r="R672" s="84"/>
      <c r="S672" s="84"/>
      <c r="T672" s="84"/>
      <c r="U672" s="84"/>
      <c r="V672" s="84"/>
      <c r="W672" s="84"/>
      <c r="X672" s="84"/>
      <c r="Y672" s="84"/>
      <c r="Z672" s="84"/>
      <c r="AA672" s="771"/>
      <c r="AB672" s="84"/>
      <c r="AC672" s="84"/>
      <c r="AD672" s="84"/>
      <c r="AE672" s="84"/>
      <c r="AF672" s="84"/>
      <c r="AG672" s="84"/>
      <c r="AH672" s="84"/>
      <c r="AI672" s="84"/>
      <c r="AJ672" s="84"/>
      <c r="AK672" s="84"/>
      <c r="AL672" s="84"/>
      <c r="AM672" s="771"/>
      <c r="AN672" s="84"/>
      <c r="AO672" s="84"/>
      <c r="AP672" s="84"/>
      <c r="AQ672" s="84"/>
      <c r="AR672" s="84"/>
      <c r="AS672" s="84"/>
      <c r="AT672" s="84"/>
      <c r="AU672" s="84"/>
      <c r="AV672" s="84"/>
      <c r="AW672" s="84"/>
      <c r="AX672" s="84"/>
      <c r="AY672" s="771"/>
      <c r="AZ672" s="84"/>
      <c r="BA672" s="84"/>
      <c r="BB672" s="84"/>
      <c r="BC672" s="84"/>
      <c r="BD672" s="84"/>
      <c r="BE672" s="84"/>
      <c r="BF672" s="84"/>
      <c r="BG672" s="84"/>
      <c r="BH672" s="84"/>
      <c r="BI672" s="84"/>
      <c r="BJ672" s="84"/>
      <c r="BK672" s="771"/>
      <c r="BL672" s="84"/>
      <c r="BM672" s="84"/>
      <c r="BN672" s="84"/>
      <c r="BO672" s="84"/>
      <c r="BP672" s="84"/>
      <c r="BQ672" s="84"/>
      <c r="BR672" s="84"/>
      <c r="BS672" s="84"/>
      <c r="BT672" s="84"/>
      <c r="BU672" s="84"/>
      <c r="BV672" s="84"/>
      <c r="BW672" s="771"/>
      <c r="BX672" s="84"/>
      <c r="BY672" s="84"/>
      <c r="BZ672" s="84"/>
      <c r="CA672" s="84"/>
      <c r="CB672" s="84"/>
      <c r="CC672" s="84"/>
      <c r="CD672" s="84"/>
      <c r="CE672" s="84"/>
      <c r="CF672" s="84"/>
      <c r="CG672" s="84"/>
      <c r="CH672" s="84"/>
      <c r="CI672" s="771"/>
      <c r="CJ672" s="791"/>
      <c r="CK672" s="791"/>
      <c r="CL672" s="791"/>
      <c r="CM672" s="791"/>
      <c r="CN672" s="791"/>
      <c r="CO672" s="791"/>
      <c r="CP672" s="791"/>
      <c r="CQ672" s="791"/>
      <c r="CR672" s="791"/>
      <c r="CS672" s="791"/>
      <c r="CT672" s="791"/>
      <c r="CU672" s="793"/>
      <c r="CV672" s="791"/>
      <c r="CW672" s="791"/>
      <c r="CX672" s="791"/>
      <c r="CY672" s="791"/>
      <c r="CZ672" s="791"/>
      <c r="DA672" s="791"/>
      <c r="DB672" s="791"/>
      <c r="DC672" s="791"/>
      <c r="DD672" s="791"/>
      <c r="DE672" s="791"/>
      <c r="DF672" s="791"/>
      <c r="DG672" s="793"/>
    </row>
    <row r="673" spans="1:111" ht="16">
      <c r="A673" s="209"/>
      <c r="B673" s="331"/>
      <c r="C673" s="1115"/>
      <c r="D673" s="84"/>
      <c r="E673" s="84"/>
      <c r="F673" s="84"/>
      <c r="G673" s="84"/>
      <c r="H673" s="84"/>
      <c r="I673" s="84"/>
      <c r="J673" s="84"/>
      <c r="K673" s="84"/>
      <c r="L673" s="84"/>
      <c r="M673" s="84"/>
      <c r="N673" s="84"/>
      <c r="O673" s="84"/>
      <c r="P673" s="84"/>
      <c r="Q673" s="84"/>
      <c r="R673" s="84"/>
      <c r="S673" s="84"/>
      <c r="T673" s="84"/>
      <c r="U673" s="84"/>
      <c r="V673" s="84"/>
      <c r="W673" s="84"/>
      <c r="X673" s="84"/>
      <c r="Y673" s="84"/>
      <c r="Z673" s="84"/>
      <c r="AA673" s="771"/>
      <c r="AB673" s="84"/>
      <c r="AC673" s="84"/>
      <c r="AD673" s="84"/>
      <c r="AE673" s="84"/>
      <c r="AF673" s="84"/>
      <c r="AG673" s="84"/>
      <c r="AH673" s="84"/>
      <c r="AI673" s="84"/>
      <c r="AJ673" s="84"/>
      <c r="AK673" s="84"/>
      <c r="AL673" s="84"/>
      <c r="AM673" s="771"/>
      <c r="AN673" s="84"/>
      <c r="AO673" s="84"/>
      <c r="AP673" s="84"/>
      <c r="AQ673" s="84"/>
      <c r="AR673" s="84"/>
      <c r="AS673" s="84"/>
      <c r="AT673" s="84"/>
      <c r="AU673" s="84"/>
      <c r="AV673" s="84"/>
      <c r="AW673" s="84"/>
      <c r="AX673" s="84"/>
      <c r="AY673" s="771"/>
      <c r="AZ673" s="84"/>
      <c r="BA673" s="84"/>
      <c r="BB673" s="84"/>
      <c r="BC673" s="84"/>
      <c r="BD673" s="84"/>
      <c r="BE673" s="84"/>
      <c r="BF673" s="84"/>
      <c r="BG673" s="84"/>
      <c r="BH673" s="84"/>
      <c r="BI673" s="84"/>
      <c r="BJ673" s="84"/>
      <c r="BK673" s="771"/>
      <c r="BL673" s="84"/>
      <c r="BM673" s="84"/>
      <c r="BN673" s="84"/>
      <c r="BO673" s="84"/>
      <c r="BP673" s="84"/>
      <c r="BQ673" s="84"/>
      <c r="BR673" s="84"/>
      <c r="BS673" s="84"/>
      <c r="BT673" s="84"/>
      <c r="BU673" s="84"/>
      <c r="BV673" s="84"/>
      <c r="BW673" s="771"/>
      <c r="BX673" s="84"/>
      <c r="BY673" s="84"/>
      <c r="BZ673" s="84"/>
      <c r="CA673" s="84"/>
      <c r="CB673" s="84"/>
      <c r="CC673" s="84"/>
      <c r="CD673" s="84"/>
      <c r="CE673" s="84"/>
      <c r="CF673" s="84"/>
      <c r="CG673" s="84"/>
      <c r="CH673" s="84"/>
      <c r="CI673" s="771"/>
      <c r="CJ673" s="791"/>
      <c r="CK673" s="791"/>
      <c r="CL673" s="791"/>
      <c r="CM673" s="791"/>
      <c r="CN673" s="791"/>
      <c r="CO673" s="791"/>
      <c r="CP673" s="791"/>
      <c r="CQ673" s="791"/>
      <c r="CR673" s="791"/>
      <c r="CS673" s="791"/>
      <c r="CT673" s="791"/>
      <c r="CU673" s="793"/>
      <c r="CV673" s="791"/>
      <c r="CW673" s="791"/>
      <c r="CX673" s="791"/>
      <c r="CY673" s="791"/>
      <c r="CZ673" s="791"/>
      <c r="DA673" s="791"/>
      <c r="DB673" s="791"/>
      <c r="DC673" s="791"/>
      <c r="DD673" s="791"/>
      <c r="DE673" s="791"/>
      <c r="DF673" s="791"/>
      <c r="DG673" s="793"/>
    </row>
    <row r="674" spans="1:111" ht="16">
      <c r="A674" s="209"/>
      <c r="B674" s="331"/>
      <c r="C674" s="1115"/>
      <c r="D674" s="84"/>
      <c r="E674" s="84"/>
      <c r="F674" s="84"/>
      <c r="G674" s="84"/>
      <c r="H674" s="84"/>
      <c r="I674" s="84"/>
      <c r="J674" s="84"/>
      <c r="K674" s="84"/>
      <c r="L674" s="84"/>
      <c r="M674" s="84"/>
      <c r="N674" s="84"/>
      <c r="O674" s="84"/>
      <c r="P674" s="84"/>
      <c r="Q674" s="84"/>
      <c r="R674" s="84"/>
      <c r="S674" s="84"/>
      <c r="T674" s="84"/>
      <c r="U674" s="84"/>
      <c r="V674" s="84"/>
      <c r="W674" s="84"/>
      <c r="X674" s="84"/>
      <c r="Y674" s="84"/>
      <c r="Z674" s="84"/>
      <c r="AA674" s="771"/>
      <c r="AB674" s="84"/>
      <c r="AC674" s="84"/>
      <c r="AD674" s="84"/>
      <c r="AE674" s="84"/>
      <c r="AF674" s="84"/>
      <c r="AG674" s="84"/>
      <c r="AH674" s="84"/>
      <c r="AI674" s="84"/>
      <c r="AJ674" s="84"/>
      <c r="AK674" s="84"/>
      <c r="AL674" s="84"/>
      <c r="AM674" s="771"/>
      <c r="AN674" s="84"/>
      <c r="AO674" s="84"/>
      <c r="AP674" s="84"/>
      <c r="AQ674" s="84"/>
      <c r="AR674" s="84"/>
      <c r="AS674" s="84"/>
      <c r="AT674" s="84"/>
      <c r="AU674" s="84"/>
      <c r="AV674" s="84"/>
      <c r="AW674" s="84"/>
      <c r="AX674" s="84"/>
      <c r="AY674" s="771"/>
      <c r="AZ674" s="84"/>
      <c r="BA674" s="84"/>
      <c r="BB674" s="84"/>
      <c r="BC674" s="84"/>
      <c r="BD674" s="84"/>
      <c r="BE674" s="84"/>
      <c r="BF674" s="84"/>
      <c r="BG674" s="84"/>
      <c r="BH674" s="84"/>
      <c r="BI674" s="84"/>
      <c r="BJ674" s="84"/>
      <c r="BK674" s="771"/>
      <c r="BL674" s="84"/>
      <c r="BM674" s="84"/>
      <c r="BN674" s="84"/>
      <c r="BO674" s="84"/>
      <c r="BP674" s="84"/>
      <c r="BQ674" s="84"/>
      <c r="BR674" s="84"/>
      <c r="BS674" s="84"/>
      <c r="BT674" s="84"/>
      <c r="BU674" s="84"/>
      <c r="BV674" s="84"/>
      <c r="BW674" s="771"/>
      <c r="BX674" s="84"/>
      <c r="BY674" s="84"/>
      <c r="BZ674" s="84"/>
      <c r="CA674" s="84"/>
      <c r="CB674" s="84"/>
      <c r="CC674" s="84"/>
      <c r="CD674" s="84"/>
      <c r="CE674" s="84"/>
      <c r="CF674" s="84"/>
      <c r="CG674" s="84"/>
      <c r="CH674" s="84"/>
      <c r="CI674" s="771"/>
      <c r="CJ674" s="791"/>
      <c r="CK674" s="791"/>
      <c r="CL674" s="791"/>
      <c r="CM674" s="791"/>
      <c r="CN674" s="791"/>
      <c r="CO674" s="791"/>
      <c r="CP674" s="791"/>
      <c r="CQ674" s="791"/>
      <c r="CR674" s="791"/>
      <c r="CS674" s="791"/>
      <c r="CT674" s="791"/>
      <c r="CU674" s="793"/>
      <c r="CV674" s="791"/>
      <c r="CW674" s="791"/>
      <c r="CX674" s="791"/>
      <c r="CY674" s="791"/>
      <c r="CZ674" s="791"/>
      <c r="DA674" s="791"/>
      <c r="DB674" s="791"/>
      <c r="DC674" s="791"/>
      <c r="DD674" s="791"/>
      <c r="DE674" s="791"/>
      <c r="DF674" s="791"/>
      <c r="DG674" s="793"/>
    </row>
    <row r="675" spans="1:111" ht="16">
      <c r="A675" s="209"/>
      <c r="B675" s="331"/>
      <c r="C675" s="1115"/>
      <c r="D675" s="84"/>
      <c r="E675" s="84"/>
      <c r="F675" s="84"/>
      <c r="G675" s="84"/>
      <c r="H675" s="84"/>
      <c r="I675" s="84"/>
      <c r="J675" s="84"/>
      <c r="K675" s="84"/>
      <c r="L675" s="84"/>
      <c r="M675" s="84"/>
      <c r="N675" s="84"/>
      <c r="O675" s="84"/>
      <c r="P675" s="84"/>
      <c r="Q675" s="84"/>
      <c r="R675" s="84"/>
      <c r="S675" s="84"/>
      <c r="T675" s="84"/>
      <c r="U675" s="84"/>
      <c r="V675" s="84"/>
      <c r="W675" s="84"/>
      <c r="X675" s="84"/>
      <c r="Y675" s="84"/>
      <c r="Z675" s="84"/>
      <c r="AA675" s="771"/>
      <c r="AB675" s="84"/>
      <c r="AC675" s="84"/>
      <c r="AD675" s="84"/>
      <c r="AE675" s="84"/>
      <c r="AF675" s="84"/>
      <c r="AG675" s="84"/>
      <c r="AH675" s="84"/>
      <c r="AI675" s="84"/>
      <c r="AJ675" s="84"/>
      <c r="AK675" s="84"/>
      <c r="AL675" s="84"/>
      <c r="AM675" s="771"/>
      <c r="AN675" s="84"/>
      <c r="AO675" s="84"/>
      <c r="AP675" s="84"/>
      <c r="AQ675" s="84"/>
      <c r="AR675" s="84"/>
      <c r="AS675" s="84"/>
      <c r="AT675" s="84"/>
      <c r="AU675" s="84"/>
      <c r="AV675" s="84"/>
      <c r="AW675" s="84"/>
      <c r="AX675" s="84"/>
      <c r="AY675" s="771"/>
      <c r="AZ675" s="84"/>
      <c r="BA675" s="84"/>
      <c r="BB675" s="84"/>
      <c r="BC675" s="84"/>
      <c r="BD675" s="84"/>
      <c r="BE675" s="84"/>
      <c r="BF675" s="84"/>
      <c r="BG675" s="84"/>
      <c r="BH675" s="84"/>
      <c r="BI675" s="84"/>
      <c r="BJ675" s="84"/>
      <c r="BK675" s="771"/>
      <c r="BL675" s="84"/>
      <c r="BM675" s="84"/>
      <c r="BN675" s="84"/>
      <c r="BO675" s="84"/>
      <c r="BP675" s="84"/>
      <c r="BQ675" s="84"/>
      <c r="BR675" s="84"/>
      <c r="BS675" s="84"/>
      <c r="BT675" s="84"/>
      <c r="BU675" s="84"/>
      <c r="BV675" s="84"/>
      <c r="BW675" s="771"/>
      <c r="BX675" s="84"/>
      <c r="BY675" s="84"/>
      <c r="BZ675" s="84"/>
      <c r="CA675" s="84"/>
      <c r="CB675" s="84"/>
      <c r="CC675" s="84"/>
      <c r="CD675" s="84"/>
      <c r="CE675" s="84"/>
      <c r="CF675" s="84"/>
      <c r="CG675" s="84"/>
      <c r="CH675" s="84"/>
      <c r="CI675" s="771"/>
      <c r="CJ675" s="791"/>
      <c r="CK675" s="791"/>
      <c r="CL675" s="791"/>
      <c r="CM675" s="791"/>
      <c r="CN675" s="791"/>
      <c r="CO675" s="791"/>
      <c r="CP675" s="791"/>
      <c r="CQ675" s="791"/>
      <c r="CR675" s="791"/>
      <c r="CS675" s="791"/>
      <c r="CT675" s="791"/>
      <c r="CU675" s="793"/>
      <c r="CV675" s="791"/>
      <c r="CW675" s="791"/>
      <c r="CX675" s="791"/>
      <c r="CY675" s="791"/>
      <c r="CZ675" s="791"/>
      <c r="DA675" s="791"/>
      <c r="DB675" s="791"/>
      <c r="DC675" s="791"/>
      <c r="DD675" s="791"/>
      <c r="DE675" s="791"/>
      <c r="DF675" s="791"/>
      <c r="DG675" s="793"/>
    </row>
    <row r="676" spans="1:111" ht="16">
      <c r="A676" s="209"/>
      <c r="B676" s="331"/>
      <c r="C676" s="1115"/>
      <c r="D676" s="84"/>
      <c r="E676" s="84"/>
      <c r="F676" s="84"/>
      <c r="G676" s="84"/>
      <c r="H676" s="84"/>
      <c r="I676" s="84"/>
      <c r="J676" s="84"/>
      <c r="K676" s="84"/>
      <c r="L676" s="84"/>
      <c r="M676" s="84"/>
      <c r="N676" s="84"/>
      <c r="O676" s="84"/>
      <c r="P676" s="84"/>
      <c r="Q676" s="84"/>
      <c r="R676" s="84"/>
      <c r="S676" s="84"/>
      <c r="T676" s="84"/>
      <c r="U676" s="84"/>
      <c r="V676" s="84"/>
      <c r="W676" s="84"/>
      <c r="X676" s="84"/>
      <c r="Y676" s="84"/>
      <c r="Z676" s="84"/>
      <c r="AA676" s="771"/>
      <c r="AB676" s="84"/>
      <c r="AC676" s="84"/>
      <c r="AD676" s="84"/>
      <c r="AE676" s="84"/>
      <c r="AF676" s="84"/>
      <c r="AG676" s="84"/>
      <c r="AH676" s="84"/>
      <c r="AI676" s="84"/>
      <c r="AJ676" s="84"/>
      <c r="AK676" s="84"/>
      <c r="AL676" s="84"/>
      <c r="AM676" s="771"/>
      <c r="AN676" s="84"/>
      <c r="AO676" s="84"/>
      <c r="AP676" s="84"/>
      <c r="AQ676" s="84"/>
      <c r="AR676" s="84"/>
      <c r="AS676" s="84"/>
      <c r="AT676" s="84"/>
      <c r="AU676" s="84"/>
      <c r="AV676" s="84"/>
      <c r="AW676" s="84"/>
      <c r="AX676" s="84"/>
      <c r="AY676" s="771"/>
      <c r="AZ676" s="84"/>
      <c r="BA676" s="84"/>
      <c r="BB676" s="84"/>
      <c r="BC676" s="84"/>
      <c r="BD676" s="84"/>
      <c r="BE676" s="84"/>
      <c r="BF676" s="84"/>
      <c r="BG676" s="84"/>
      <c r="BH676" s="84"/>
      <c r="BI676" s="84"/>
      <c r="BJ676" s="84"/>
      <c r="BK676" s="771"/>
      <c r="BL676" s="84"/>
      <c r="BM676" s="84"/>
      <c r="BN676" s="84"/>
      <c r="BO676" s="84"/>
      <c r="BP676" s="84"/>
      <c r="BQ676" s="84"/>
      <c r="BR676" s="84"/>
      <c r="BS676" s="84"/>
      <c r="BT676" s="84"/>
      <c r="BU676" s="84"/>
      <c r="BV676" s="84"/>
      <c r="BW676" s="771"/>
      <c r="BX676" s="84"/>
      <c r="BY676" s="84"/>
      <c r="BZ676" s="84"/>
      <c r="CA676" s="84"/>
      <c r="CB676" s="84"/>
      <c r="CC676" s="84"/>
      <c r="CD676" s="84"/>
      <c r="CE676" s="84"/>
      <c r="CF676" s="84"/>
      <c r="CG676" s="84"/>
      <c r="CH676" s="84"/>
      <c r="CI676" s="771"/>
      <c r="CJ676" s="791"/>
      <c r="CK676" s="791"/>
      <c r="CL676" s="791"/>
      <c r="CM676" s="791"/>
      <c r="CN676" s="791"/>
      <c r="CO676" s="791"/>
      <c r="CP676" s="791"/>
      <c r="CQ676" s="791"/>
      <c r="CR676" s="791"/>
      <c r="CS676" s="791"/>
      <c r="CT676" s="791"/>
      <c r="CU676" s="793"/>
      <c r="CV676" s="791"/>
      <c r="CW676" s="791"/>
      <c r="CX676" s="791"/>
      <c r="CY676" s="791"/>
      <c r="CZ676" s="791"/>
      <c r="DA676" s="791"/>
      <c r="DB676" s="791"/>
      <c r="DC676" s="791"/>
      <c r="DD676" s="791"/>
      <c r="DE676" s="791"/>
      <c r="DF676" s="791"/>
      <c r="DG676" s="793"/>
    </row>
    <row r="677" spans="1:111" ht="16">
      <c r="A677" s="209"/>
      <c r="B677" s="331"/>
      <c r="C677" s="1115"/>
      <c r="D677" s="84"/>
      <c r="E677" s="84"/>
      <c r="F677" s="84"/>
      <c r="G677" s="84"/>
      <c r="H677" s="84"/>
      <c r="I677" s="84"/>
      <c r="J677" s="84"/>
      <c r="K677" s="84"/>
      <c r="L677" s="84"/>
      <c r="M677" s="84"/>
      <c r="N677" s="84"/>
      <c r="O677" s="84"/>
      <c r="P677" s="84"/>
      <c r="Q677" s="84"/>
      <c r="R677" s="84"/>
      <c r="S677" s="84"/>
      <c r="T677" s="84"/>
      <c r="U677" s="84"/>
      <c r="V677" s="84"/>
      <c r="W677" s="84"/>
      <c r="X677" s="84"/>
      <c r="Y677" s="84"/>
      <c r="Z677" s="84"/>
      <c r="AA677" s="771"/>
      <c r="AB677" s="84"/>
      <c r="AC677" s="84"/>
      <c r="AD677" s="84"/>
      <c r="AE677" s="84"/>
      <c r="AF677" s="84"/>
      <c r="AG677" s="84"/>
      <c r="AH677" s="84"/>
      <c r="AI677" s="84"/>
      <c r="AJ677" s="84"/>
      <c r="AK677" s="84"/>
      <c r="AL677" s="84"/>
      <c r="AM677" s="771"/>
      <c r="AN677" s="84"/>
      <c r="AO677" s="84"/>
      <c r="AP677" s="84"/>
      <c r="AQ677" s="84"/>
      <c r="AR677" s="84"/>
      <c r="AS677" s="84"/>
      <c r="AT677" s="84"/>
      <c r="AU677" s="84"/>
      <c r="AV677" s="84"/>
      <c r="AW677" s="84"/>
      <c r="AX677" s="84"/>
      <c r="AY677" s="771"/>
      <c r="AZ677" s="84"/>
      <c r="BA677" s="84"/>
      <c r="BB677" s="84"/>
      <c r="BC677" s="84"/>
      <c r="BD677" s="84"/>
      <c r="BE677" s="84"/>
      <c r="BF677" s="84"/>
      <c r="BG677" s="84"/>
      <c r="BH677" s="84"/>
      <c r="BI677" s="84"/>
      <c r="BJ677" s="84"/>
      <c r="BK677" s="771"/>
      <c r="BL677" s="84"/>
      <c r="BM677" s="84"/>
      <c r="BN677" s="84"/>
      <c r="BO677" s="84"/>
      <c r="BP677" s="84"/>
      <c r="BQ677" s="84"/>
      <c r="BR677" s="84"/>
      <c r="BS677" s="84"/>
      <c r="BT677" s="84"/>
      <c r="BU677" s="84"/>
      <c r="BV677" s="84"/>
      <c r="BW677" s="771"/>
      <c r="BX677" s="84"/>
      <c r="BY677" s="84"/>
      <c r="BZ677" s="84"/>
      <c r="CA677" s="84"/>
      <c r="CB677" s="84"/>
      <c r="CC677" s="84"/>
      <c r="CD677" s="84"/>
      <c r="CE677" s="84"/>
      <c r="CF677" s="84"/>
      <c r="CG677" s="84"/>
      <c r="CH677" s="84"/>
      <c r="CI677" s="771"/>
      <c r="CJ677" s="791"/>
      <c r="CK677" s="791"/>
      <c r="CL677" s="791"/>
      <c r="CM677" s="791"/>
      <c r="CN677" s="791"/>
      <c r="CO677" s="791"/>
      <c r="CP677" s="791"/>
      <c r="CQ677" s="791"/>
      <c r="CR677" s="791"/>
      <c r="CS677" s="791"/>
      <c r="CT677" s="791"/>
      <c r="CU677" s="793"/>
      <c r="CV677" s="791"/>
      <c r="CW677" s="791"/>
      <c r="CX677" s="791"/>
      <c r="CY677" s="791"/>
      <c r="CZ677" s="791"/>
      <c r="DA677" s="791"/>
      <c r="DB677" s="791"/>
      <c r="DC677" s="791"/>
      <c r="DD677" s="791"/>
      <c r="DE677" s="791"/>
      <c r="DF677" s="791"/>
      <c r="DG677" s="793"/>
    </row>
    <row r="678" spans="1:111" ht="16">
      <c r="A678" s="209"/>
      <c r="B678" s="331"/>
      <c r="C678" s="1115"/>
      <c r="D678" s="84"/>
      <c r="E678" s="84"/>
      <c r="F678" s="84"/>
      <c r="G678" s="84"/>
      <c r="H678" s="84"/>
      <c r="I678" s="84"/>
      <c r="J678" s="84"/>
      <c r="K678" s="84"/>
      <c r="L678" s="84"/>
      <c r="M678" s="84"/>
      <c r="N678" s="84"/>
      <c r="O678" s="84"/>
      <c r="P678" s="84"/>
      <c r="Q678" s="84"/>
      <c r="R678" s="84"/>
      <c r="S678" s="84"/>
      <c r="T678" s="84"/>
      <c r="U678" s="84"/>
      <c r="V678" s="84"/>
      <c r="W678" s="84"/>
      <c r="X678" s="84"/>
      <c r="Y678" s="84"/>
      <c r="Z678" s="84"/>
      <c r="AA678" s="771"/>
      <c r="AB678" s="84"/>
      <c r="AC678" s="84"/>
      <c r="AD678" s="84"/>
      <c r="AE678" s="84"/>
      <c r="AF678" s="84"/>
      <c r="AG678" s="84"/>
      <c r="AH678" s="84"/>
      <c r="AI678" s="84"/>
      <c r="AJ678" s="84"/>
      <c r="AK678" s="84"/>
      <c r="AL678" s="84"/>
      <c r="AM678" s="771"/>
      <c r="AN678" s="84"/>
      <c r="AO678" s="84"/>
      <c r="AP678" s="84"/>
      <c r="AQ678" s="84"/>
      <c r="AR678" s="84"/>
      <c r="AS678" s="84"/>
      <c r="AT678" s="84"/>
      <c r="AU678" s="84"/>
      <c r="AV678" s="84"/>
      <c r="AW678" s="84"/>
      <c r="AX678" s="84"/>
      <c r="AY678" s="771"/>
      <c r="AZ678" s="84"/>
      <c r="BA678" s="84"/>
      <c r="BB678" s="84"/>
      <c r="BC678" s="84"/>
      <c r="BD678" s="84"/>
      <c r="BE678" s="84"/>
      <c r="BF678" s="84"/>
      <c r="BG678" s="84"/>
      <c r="BH678" s="84"/>
      <c r="BI678" s="84"/>
      <c r="BJ678" s="84"/>
      <c r="BK678" s="771"/>
      <c r="BL678" s="84"/>
      <c r="BM678" s="84"/>
      <c r="BN678" s="84"/>
      <c r="BO678" s="84"/>
      <c r="BP678" s="84"/>
      <c r="BQ678" s="84"/>
      <c r="BR678" s="84"/>
      <c r="BS678" s="84"/>
      <c r="BT678" s="84"/>
      <c r="BU678" s="84"/>
      <c r="BV678" s="84"/>
      <c r="BW678" s="771"/>
      <c r="BX678" s="84"/>
      <c r="BY678" s="84"/>
      <c r="BZ678" s="84"/>
      <c r="CA678" s="84"/>
      <c r="CB678" s="84"/>
      <c r="CC678" s="84"/>
      <c r="CD678" s="84"/>
      <c r="CE678" s="84"/>
      <c r="CF678" s="84"/>
      <c r="CG678" s="84"/>
      <c r="CH678" s="84"/>
      <c r="CI678" s="771"/>
      <c r="CJ678" s="791"/>
      <c r="CK678" s="791"/>
      <c r="CL678" s="791"/>
      <c r="CM678" s="791"/>
      <c r="CN678" s="791"/>
      <c r="CO678" s="791"/>
      <c r="CP678" s="791"/>
      <c r="CQ678" s="791"/>
      <c r="CR678" s="791"/>
      <c r="CS678" s="791"/>
      <c r="CT678" s="791"/>
      <c r="CU678" s="793"/>
      <c r="CV678" s="791"/>
      <c r="CW678" s="791"/>
      <c r="CX678" s="791"/>
      <c r="CY678" s="791"/>
      <c r="CZ678" s="791"/>
      <c r="DA678" s="791"/>
      <c r="DB678" s="791"/>
      <c r="DC678" s="791"/>
      <c r="DD678" s="791"/>
      <c r="DE678" s="791"/>
      <c r="DF678" s="791"/>
      <c r="DG678" s="793"/>
    </row>
    <row r="679" spans="1:111" ht="16">
      <c r="A679" s="209"/>
      <c r="B679" s="331"/>
      <c r="C679" s="1115"/>
      <c r="D679" s="84"/>
      <c r="E679" s="84"/>
      <c r="F679" s="84"/>
      <c r="G679" s="84"/>
      <c r="H679" s="84"/>
      <c r="I679" s="84"/>
      <c r="J679" s="84"/>
      <c r="K679" s="84"/>
      <c r="L679" s="84"/>
      <c r="M679" s="84"/>
      <c r="N679" s="84"/>
      <c r="O679" s="84"/>
      <c r="P679" s="84"/>
      <c r="Q679" s="84"/>
      <c r="R679" s="84"/>
      <c r="S679" s="84"/>
      <c r="T679" s="84"/>
      <c r="U679" s="84"/>
      <c r="V679" s="84"/>
      <c r="W679" s="84"/>
      <c r="X679" s="84"/>
      <c r="Y679" s="84"/>
      <c r="Z679" s="84"/>
      <c r="AA679" s="771"/>
      <c r="AB679" s="84"/>
      <c r="AC679" s="84"/>
      <c r="AD679" s="84"/>
      <c r="AE679" s="84"/>
      <c r="AF679" s="84"/>
      <c r="AG679" s="84"/>
      <c r="AH679" s="84"/>
      <c r="AI679" s="84"/>
      <c r="AJ679" s="84"/>
      <c r="AK679" s="84"/>
      <c r="AL679" s="84"/>
      <c r="AM679" s="771"/>
      <c r="AN679" s="84"/>
      <c r="AO679" s="84"/>
      <c r="AP679" s="84"/>
      <c r="AQ679" s="84"/>
      <c r="AR679" s="84"/>
      <c r="AS679" s="84"/>
      <c r="AT679" s="84"/>
      <c r="AU679" s="84"/>
      <c r="AV679" s="84"/>
      <c r="AW679" s="84"/>
      <c r="AX679" s="84"/>
      <c r="AY679" s="771"/>
      <c r="AZ679" s="84"/>
      <c r="BA679" s="84"/>
      <c r="BB679" s="84"/>
      <c r="BC679" s="84"/>
      <c r="BD679" s="84"/>
      <c r="BE679" s="84"/>
      <c r="BF679" s="84"/>
      <c r="BG679" s="84"/>
      <c r="BH679" s="84"/>
      <c r="BI679" s="84"/>
      <c r="BJ679" s="84"/>
      <c r="BK679" s="771"/>
      <c r="BL679" s="84"/>
      <c r="BM679" s="84"/>
      <c r="BN679" s="84"/>
      <c r="BO679" s="84"/>
      <c r="BP679" s="84"/>
      <c r="BQ679" s="84"/>
      <c r="BR679" s="84"/>
      <c r="BS679" s="84"/>
      <c r="BT679" s="84"/>
      <c r="BU679" s="84"/>
      <c r="BV679" s="84"/>
      <c r="BW679" s="771"/>
      <c r="BX679" s="84"/>
      <c r="BY679" s="84"/>
      <c r="BZ679" s="84"/>
      <c r="CA679" s="84"/>
      <c r="CB679" s="84"/>
      <c r="CC679" s="84"/>
      <c r="CD679" s="84"/>
      <c r="CE679" s="84"/>
      <c r="CF679" s="84"/>
      <c r="CG679" s="84"/>
      <c r="CH679" s="84"/>
      <c r="CI679" s="771"/>
      <c r="CJ679" s="791"/>
      <c r="CK679" s="791"/>
      <c r="CL679" s="791"/>
      <c r="CM679" s="791"/>
      <c r="CN679" s="791"/>
      <c r="CO679" s="791"/>
      <c r="CP679" s="791"/>
      <c r="CQ679" s="791"/>
      <c r="CR679" s="791"/>
      <c r="CS679" s="791"/>
      <c r="CT679" s="791"/>
      <c r="CU679" s="793"/>
      <c r="CV679" s="791"/>
      <c r="CW679" s="791"/>
      <c r="CX679" s="791"/>
      <c r="CY679" s="791"/>
      <c r="CZ679" s="791"/>
      <c r="DA679" s="791"/>
      <c r="DB679" s="791"/>
      <c r="DC679" s="791"/>
      <c r="DD679" s="791"/>
      <c r="DE679" s="791"/>
      <c r="DF679" s="791"/>
      <c r="DG679" s="793"/>
    </row>
    <row r="680" spans="1:111" ht="16">
      <c r="A680" s="209"/>
      <c r="B680" s="331"/>
      <c r="C680" s="1115"/>
      <c r="D680" s="84"/>
      <c r="E680" s="84"/>
      <c r="F680" s="84"/>
      <c r="G680" s="84"/>
      <c r="H680" s="84"/>
      <c r="I680" s="84"/>
      <c r="J680" s="84"/>
      <c r="K680" s="84"/>
      <c r="L680" s="84"/>
      <c r="M680" s="84"/>
      <c r="N680" s="84"/>
      <c r="O680" s="84"/>
      <c r="P680" s="84"/>
      <c r="Q680" s="84"/>
      <c r="R680" s="84"/>
      <c r="S680" s="84"/>
      <c r="T680" s="84"/>
      <c r="U680" s="84"/>
      <c r="V680" s="84"/>
      <c r="W680" s="84"/>
      <c r="X680" s="84"/>
      <c r="Y680" s="84"/>
      <c r="Z680" s="84"/>
      <c r="AA680" s="771"/>
      <c r="AB680" s="84"/>
      <c r="AC680" s="84"/>
      <c r="AD680" s="84"/>
      <c r="AE680" s="84"/>
      <c r="AF680" s="84"/>
      <c r="AG680" s="84"/>
      <c r="AH680" s="84"/>
      <c r="AI680" s="84"/>
      <c r="AJ680" s="84"/>
      <c r="AK680" s="84"/>
      <c r="AL680" s="84"/>
      <c r="AM680" s="771"/>
      <c r="AN680" s="84"/>
      <c r="AO680" s="84"/>
      <c r="AP680" s="84"/>
      <c r="AQ680" s="84"/>
      <c r="AR680" s="84"/>
      <c r="AS680" s="84"/>
      <c r="AT680" s="84"/>
      <c r="AU680" s="84"/>
      <c r="AV680" s="84"/>
      <c r="AW680" s="84"/>
      <c r="AX680" s="84"/>
      <c r="AY680" s="771"/>
      <c r="AZ680" s="84"/>
      <c r="BA680" s="84"/>
      <c r="BB680" s="84"/>
      <c r="BC680" s="84"/>
      <c r="BD680" s="84"/>
      <c r="BE680" s="84"/>
      <c r="BF680" s="84"/>
      <c r="BG680" s="84"/>
      <c r="BH680" s="84"/>
      <c r="BI680" s="84"/>
      <c r="BJ680" s="84"/>
      <c r="BK680" s="771"/>
      <c r="BL680" s="84"/>
      <c r="BM680" s="84"/>
      <c r="BN680" s="84"/>
      <c r="BO680" s="84"/>
      <c r="BP680" s="84"/>
      <c r="BQ680" s="84"/>
      <c r="BR680" s="84"/>
      <c r="BS680" s="84"/>
      <c r="BT680" s="84"/>
      <c r="BU680" s="84"/>
      <c r="BV680" s="84"/>
      <c r="BW680" s="771"/>
      <c r="BX680" s="84"/>
      <c r="BY680" s="84"/>
      <c r="BZ680" s="84"/>
      <c r="CA680" s="84"/>
      <c r="CB680" s="84"/>
      <c r="CC680" s="84"/>
      <c r="CD680" s="84"/>
      <c r="CE680" s="84"/>
      <c r="CF680" s="84"/>
      <c r="CG680" s="84"/>
      <c r="CH680" s="84"/>
      <c r="CI680" s="771"/>
      <c r="CJ680" s="791"/>
      <c r="CK680" s="791"/>
      <c r="CL680" s="791"/>
      <c r="CM680" s="791"/>
      <c r="CN680" s="791"/>
      <c r="CO680" s="791"/>
      <c r="CP680" s="791"/>
      <c r="CQ680" s="791"/>
      <c r="CR680" s="791"/>
      <c r="CS680" s="791"/>
      <c r="CT680" s="791"/>
      <c r="CU680" s="793"/>
      <c r="CV680" s="791"/>
      <c r="CW680" s="791"/>
      <c r="CX680" s="791"/>
      <c r="CY680" s="791"/>
      <c r="CZ680" s="791"/>
      <c r="DA680" s="791"/>
      <c r="DB680" s="791"/>
      <c r="DC680" s="791"/>
      <c r="DD680" s="791"/>
      <c r="DE680" s="791"/>
      <c r="DF680" s="791"/>
      <c r="DG680" s="793"/>
    </row>
    <row r="681" spans="1:111" ht="16">
      <c r="A681" s="209"/>
      <c r="B681" s="331"/>
      <c r="C681" s="1115"/>
      <c r="D681" s="84"/>
      <c r="E681" s="84"/>
      <c r="F681" s="84"/>
      <c r="G681" s="84"/>
      <c r="H681" s="84"/>
      <c r="I681" s="84"/>
      <c r="J681" s="84"/>
      <c r="K681" s="84"/>
      <c r="L681" s="84"/>
      <c r="M681" s="84"/>
      <c r="N681" s="84"/>
      <c r="O681" s="84"/>
      <c r="P681" s="84"/>
      <c r="Q681" s="84"/>
      <c r="R681" s="84"/>
      <c r="S681" s="84"/>
      <c r="T681" s="84"/>
      <c r="U681" s="84"/>
      <c r="V681" s="84"/>
      <c r="W681" s="84"/>
      <c r="X681" s="84"/>
      <c r="Y681" s="84"/>
      <c r="Z681" s="84"/>
      <c r="AA681" s="771"/>
      <c r="AB681" s="84"/>
      <c r="AC681" s="84"/>
      <c r="AD681" s="84"/>
      <c r="AE681" s="84"/>
      <c r="AF681" s="84"/>
      <c r="AG681" s="84"/>
      <c r="AH681" s="84"/>
      <c r="AI681" s="84"/>
      <c r="AJ681" s="84"/>
      <c r="AK681" s="84"/>
      <c r="AL681" s="84"/>
      <c r="AM681" s="771"/>
      <c r="AN681" s="84"/>
      <c r="AO681" s="84"/>
      <c r="AP681" s="84"/>
      <c r="AQ681" s="84"/>
      <c r="AR681" s="84"/>
      <c r="AS681" s="84"/>
      <c r="AT681" s="84"/>
      <c r="AU681" s="84"/>
      <c r="AV681" s="84"/>
      <c r="AW681" s="84"/>
      <c r="AX681" s="84"/>
      <c r="AY681" s="771"/>
      <c r="AZ681" s="84"/>
      <c r="BA681" s="84"/>
      <c r="BB681" s="84"/>
      <c r="BC681" s="84"/>
      <c r="BD681" s="84"/>
      <c r="BE681" s="84"/>
      <c r="BF681" s="84"/>
      <c r="BG681" s="84"/>
      <c r="BH681" s="84"/>
      <c r="BI681" s="84"/>
      <c r="BJ681" s="84"/>
      <c r="BK681" s="771"/>
      <c r="BL681" s="84"/>
      <c r="BM681" s="84"/>
      <c r="BN681" s="84"/>
      <c r="BO681" s="84"/>
      <c r="BP681" s="84"/>
      <c r="BQ681" s="84"/>
      <c r="BR681" s="84"/>
      <c r="BS681" s="84"/>
      <c r="BT681" s="84"/>
      <c r="BU681" s="84"/>
      <c r="BV681" s="84"/>
      <c r="BW681" s="771"/>
      <c r="BX681" s="84"/>
      <c r="BY681" s="84"/>
      <c r="BZ681" s="84"/>
      <c r="CA681" s="84"/>
      <c r="CB681" s="84"/>
      <c r="CC681" s="84"/>
      <c r="CD681" s="84"/>
      <c r="CE681" s="84"/>
      <c r="CF681" s="84"/>
      <c r="CG681" s="84"/>
      <c r="CH681" s="84"/>
      <c r="CI681" s="771"/>
      <c r="CJ681" s="791"/>
      <c r="CK681" s="791"/>
      <c r="CL681" s="791"/>
      <c r="CM681" s="791"/>
      <c r="CN681" s="791"/>
      <c r="CO681" s="791"/>
      <c r="CP681" s="791"/>
      <c r="CQ681" s="791"/>
      <c r="CR681" s="791"/>
      <c r="CS681" s="791"/>
      <c r="CT681" s="791"/>
      <c r="CU681" s="793"/>
      <c r="CV681" s="791"/>
      <c r="CW681" s="791"/>
      <c r="CX681" s="791"/>
      <c r="CY681" s="791"/>
      <c r="CZ681" s="791"/>
      <c r="DA681" s="791"/>
      <c r="DB681" s="791"/>
      <c r="DC681" s="791"/>
      <c r="DD681" s="791"/>
      <c r="DE681" s="791"/>
      <c r="DF681" s="791"/>
      <c r="DG681" s="793"/>
    </row>
    <row r="682" spans="1:111" ht="16">
      <c r="A682" s="209"/>
      <c r="B682" s="331"/>
      <c r="C682" s="1115"/>
      <c r="D682" s="84"/>
      <c r="E682" s="84"/>
      <c r="F682" s="84"/>
      <c r="G682" s="84"/>
      <c r="H682" s="84"/>
      <c r="I682" s="84"/>
      <c r="J682" s="84"/>
      <c r="K682" s="84"/>
      <c r="L682" s="84"/>
      <c r="M682" s="84"/>
      <c r="N682" s="84"/>
      <c r="O682" s="84"/>
      <c r="P682" s="84"/>
      <c r="Q682" s="84"/>
      <c r="R682" s="84"/>
      <c r="S682" s="84"/>
      <c r="T682" s="84"/>
      <c r="U682" s="84"/>
      <c r="V682" s="84"/>
      <c r="W682" s="84"/>
      <c r="X682" s="84"/>
      <c r="Y682" s="84"/>
      <c r="Z682" s="84"/>
      <c r="AA682" s="771"/>
      <c r="AB682" s="84"/>
      <c r="AC682" s="84"/>
      <c r="AD682" s="84"/>
      <c r="AE682" s="84"/>
      <c r="AF682" s="84"/>
      <c r="AG682" s="84"/>
      <c r="AH682" s="84"/>
      <c r="AI682" s="84"/>
      <c r="AJ682" s="84"/>
      <c r="AK682" s="84"/>
      <c r="AL682" s="84"/>
      <c r="AM682" s="771"/>
      <c r="AN682" s="84"/>
      <c r="AO682" s="84"/>
      <c r="AP682" s="84"/>
      <c r="AQ682" s="84"/>
      <c r="AR682" s="84"/>
      <c r="AS682" s="84"/>
      <c r="AT682" s="84"/>
      <c r="AU682" s="84"/>
      <c r="AV682" s="84"/>
      <c r="AW682" s="84"/>
      <c r="AX682" s="84"/>
      <c r="AY682" s="771"/>
      <c r="AZ682" s="84"/>
      <c r="BA682" s="84"/>
      <c r="BB682" s="84"/>
      <c r="BC682" s="84"/>
      <c r="BD682" s="84"/>
      <c r="BE682" s="84"/>
      <c r="BF682" s="84"/>
      <c r="BG682" s="84"/>
      <c r="BH682" s="84"/>
      <c r="BI682" s="84"/>
      <c r="BJ682" s="84"/>
      <c r="BK682" s="771"/>
      <c r="BL682" s="84"/>
      <c r="BM682" s="84"/>
      <c r="BN682" s="84"/>
      <c r="BO682" s="84"/>
      <c r="BP682" s="84"/>
      <c r="BQ682" s="84"/>
      <c r="BR682" s="84"/>
      <c r="BS682" s="84"/>
      <c r="BT682" s="84"/>
      <c r="BU682" s="84"/>
      <c r="BV682" s="84"/>
      <c r="BW682" s="771"/>
      <c r="BX682" s="84"/>
      <c r="BY682" s="84"/>
      <c r="BZ682" s="84"/>
      <c r="CA682" s="84"/>
      <c r="CB682" s="84"/>
      <c r="CC682" s="84"/>
      <c r="CD682" s="84"/>
      <c r="CE682" s="84"/>
      <c r="CF682" s="84"/>
      <c r="CG682" s="84"/>
      <c r="CH682" s="84"/>
      <c r="CI682" s="771"/>
      <c r="CJ682" s="791"/>
      <c r="CK682" s="791"/>
      <c r="CL682" s="791"/>
      <c r="CM682" s="791"/>
      <c r="CN682" s="791"/>
      <c r="CO682" s="791"/>
      <c r="CP682" s="791"/>
      <c r="CQ682" s="791"/>
      <c r="CR682" s="791"/>
      <c r="CS682" s="791"/>
      <c r="CT682" s="791"/>
      <c r="CU682" s="793"/>
      <c r="CV682" s="791"/>
      <c r="CW682" s="791"/>
      <c r="CX682" s="791"/>
      <c r="CY682" s="791"/>
      <c r="CZ682" s="791"/>
      <c r="DA682" s="791"/>
      <c r="DB682" s="791"/>
      <c r="DC682" s="791"/>
      <c r="DD682" s="791"/>
      <c r="DE682" s="791"/>
      <c r="DF682" s="791"/>
      <c r="DG682" s="793"/>
    </row>
    <row r="683" spans="1:111" ht="16">
      <c r="A683" s="209"/>
      <c r="B683" s="331"/>
      <c r="C683" s="1115"/>
      <c r="D683" s="84"/>
      <c r="E683" s="84"/>
      <c r="F683" s="84"/>
      <c r="G683" s="84"/>
      <c r="H683" s="84"/>
      <c r="I683" s="84"/>
      <c r="J683" s="84"/>
      <c r="K683" s="84"/>
      <c r="L683" s="84"/>
      <c r="M683" s="84"/>
      <c r="N683" s="84"/>
      <c r="O683" s="84"/>
      <c r="P683" s="84"/>
      <c r="Q683" s="84"/>
      <c r="R683" s="84"/>
      <c r="S683" s="84"/>
      <c r="T683" s="84"/>
      <c r="U683" s="84"/>
      <c r="V683" s="84"/>
      <c r="W683" s="84"/>
      <c r="X683" s="84"/>
      <c r="Y683" s="84"/>
      <c r="Z683" s="84"/>
      <c r="AA683" s="771"/>
      <c r="AB683" s="84"/>
      <c r="AC683" s="84"/>
      <c r="AD683" s="84"/>
      <c r="AE683" s="84"/>
      <c r="AF683" s="84"/>
      <c r="AG683" s="84"/>
      <c r="AH683" s="84"/>
      <c r="AI683" s="84"/>
      <c r="AJ683" s="84"/>
      <c r="AK683" s="84"/>
      <c r="AL683" s="84"/>
      <c r="AM683" s="771"/>
      <c r="AN683" s="84"/>
      <c r="AO683" s="84"/>
      <c r="AP683" s="84"/>
      <c r="AQ683" s="84"/>
      <c r="AR683" s="84"/>
      <c r="AS683" s="84"/>
      <c r="AT683" s="84"/>
      <c r="AU683" s="84"/>
      <c r="AV683" s="84"/>
      <c r="AW683" s="84"/>
      <c r="AX683" s="84"/>
      <c r="AY683" s="771"/>
      <c r="AZ683" s="84"/>
      <c r="BA683" s="84"/>
      <c r="BB683" s="84"/>
      <c r="BC683" s="84"/>
      <c r="BD683" s="84"/>
      <c r="BE683" s="84"/>
      <c r="BF683" s="84"/>
      <c r="BG683" s="84"/>
      <c r="BH683" s="84"/>
      <c r="BI683" s="84"/>
      <c r="BJ683" s="84"/>
      <c r="BK683" s="771"/>
      <c r="BL683" s="84"/>
      <c r="BM683" s="84"/>
      <c r="BN683" s="84"/>
      <c r="BO683" s="84"/>
      <c r="BP683" s="84"/>
      <c r="BQ683" s="84"/>
      <c r="BR683" s="84"/>
      <c r="BS683" s="84"/>
      <c r="BT683" s="84"/>
      <c r="BU683" s="84"/>
      <c r="BV683" s="84"/>
      <c r="BW683" s="771"/>
      <c r="BX683" s="84"/>
      <c r="BY683" s="84"/>
      <c r="BZ683" s="84"/>
      <c r="CA683" s="84"/>
      <c r="CB683" s="84"/>
      <c r="CC683" s="84"/>
      <c r="CD683" s="84"/>
      <c r="CE683" s="84"/>
      <c r="CF683" s="84"/>
      <c r="CG683" s="84"/>
      <c r="CH683" s="84"/>
      <c r="CI683" s="771"/>
      <c r="CJ683" s="791"/>
      <c r="CK683" s="791"/>
      <c r="CL683" s="791"/>
      <c r="CM683" s="791"/>
      <c r="CN683" s="791"/>
      <c r="CO683" s="791"/>
      <c r="CP683" s="791"/>
      <c r="CQ683" s="791"/>
      <c r="CR683" s="791"/>
      <c r="CS683" s="791"/>
      <c r="CT683" s="791"/>
      <c r="CU683" s="793"/>
      <c r="CV683" s="791"/>
      <c r="CW683" s="791"/>
      <c r="CX683" s="791"/>
      <c r="CY683" s="791"/>
      <c r="CZ683" s="791"/>
      <c r="DA683" s="791"/>
      <c r="DB683" s="791"/>
      <c r="DC683" s="791"/>
      <c r="DD683" s="791"/>
      <c r="DE683" s="791"/>
      <c r="DF683" s="791"/>
      <c r="DG683" s="793"/>
    </row>
    <row r="684" spans="1:111" ht="16">
      <c r="A684" s="209"/>
      <c r="B684" s="331"/>
      <c r="C684" s="1115"/>
      <c r="D684" s="84"/>
      <c r="E684" s="84"/>
      <c r="F684" s="84"/>
      <c r="G684" s="84"/>
      <c r="H684" s="84"/>
      <c r="I684" s="84"/>
      <c r="J684" s="84"/>
      <c r="K684" s="84"/>
      <c r="L684" s="84"/>
      <c r="M684" s="84"/>
      <c r="N684" s="84"/>
      <c r="O684" s="84"/>
      <c r="P684" s="84"/>
      <c r="Q684" s="84"/>
      <c r="R684" s="84"/>
      <c r="S684" s="84"/>
      <c r="T684" s="84"/>
      <c r="U684" s="84"/>
      <c r="V684" s="84"/>
      <c r="W684" s="84"/>
      <c r="X684" s="84"/>
      <c r="Y684" s="84"/>
      <c r="Z684" s="84"/>
      <c r="AA684" s="771"/>
      <c r="AB684" s="84"/>
      <c r="AC684" s="84"/>
      <c r="AD684" s="84"/>
      <c r="AE684" s="84"/>
      <c r="AF684" s="84"/>
      <c r="AG684" s="84"/>
      <c r="AH684" s="84"/>
      <c r="AI684" s="84"/>
      <c r="AJ684" s="84"/>
      <c r="AK684" s="84"/>
      <c r="AL684" s="84"/>
      <c r="AM684" s="771"/>
      <c r="AN684" s="84"/>
      <c r="AO684" s="84"/>
      <c r="AP684" s="84"/>
      <c r="AQ684" s="84"/>
      <c r="AR684" s="84"/>
      <c r="AS684" s="84"/>
      <c r="AT684" s="84"/>
      <c r="AU684" s="84"/>
      <c r="AV684" s="84"/>
      <c r="AW684" s="84"/>
      <c r="AX684" s="84"/>
      <c r="AY684" s="771"/>
      <c r="AZ684" s="84"/>
      <c r="BA684" s="84"/>
      <c r="BB684" s="84"/>
      <c r="BC684" s="84"/>
      <c r="BD684" s="84"/>
      <c r="BE684" s="84"/>
      <c r="BF684" s="84"/>
      <c r="BG684" s="84"/>
      <c r="BH684" s="84"/>
      <c r="BI684" s="84"/>
      <c r="BJ684" s="84"/>
      <c r="BK684" s="771"/>
      <c r="BL684" s="84"/>
      <c r="BM684" s="84"/>
      <c r="BN684" s="84"/>
      <c r="BO684" s="84"/>
      <c r="BP684" s="84"/>
      <c r="BQ684" s="84"/>
      <c r="BR684" s="84"/>
      <c r="BS684" s="84"/>
      <c r="BT684" s="84"/>
      <c r="BU684" s="84"/>
      <c r="BV684" s="84"/>
      <c r="BW684" s="771"/>
      <c r="BX684" s="84"/>
      <c r="BY684" s="84"/>
      <c r="BZ684" s="84"/>
      <c r="CA684" s="84"/>
      <c r="CB684" s="84"/>
      <c r="CC684" s="84"/>
      <c r="CD684" s="84"/>
      <c r="CE684" s="84"/>
      <c r="CF684" s="84"/>
      <c r="CG684" s="84"/>
      <c r="CH684" s="84"/>
      <c r="CI684" s="771"/>
      <c r="CJ684" s="791"/>
      <c r="CK684" s="791"/>
      <c r="CL684" s="791"/>
      <c r="CM684" s="791"/>
      <c r="CN684" s="791"/>
      <c r="CO684" s="791"/>
      <c r="CP684" s="791"/>
      <c r="CQ684" s="791"/>
      <c r="CR684" s="791"/>
      <c r="CS684" s="791"/>
      <c r="CT684" s="791"/>
      <c r="CU684" s="793"/>
      <c r="CV684" s="791"/>
      <c r="CW684" s="791"/>
      <c r="CX684" s="791"/>
      <c r="CY684" s="791"/>
      <c r="CZ684" s="791"/>
      <c r="DA684" s="791"/>
      <c r="DB684" s="791"/>
      <c r="DC684" s="791"/>
      <c r="DD684" s="791"/>
      <c r="DE684" s="791"/>
      <c r="DF684" s="791"/>
      <c r="DG684" s="793"/>
    </row>
    <row r="685" spans="1:111" ht="16">
      <c r="A685" s="209"/>
      <c r="B685" s="331"/>
      <c r="C685" s="1115"/>
      <c r="D685" s="84"/>
      <c r="E685" s="84"/>
      <c r="F685" s="84"/>
      <c r="G685" s="84"/>
      <c r="H685" s="84"/>
      <c r="I685" s="84"/>
      <c r="J685" s="84"/>
      <c r="K685" s="84"/>
      <c r="L685" s="84"/>
      <c r="M685" s="84"/>
      <c r="N685" s="84"/>
      <c r="O685" s="84"/>
      <c r="P685" s="84"/>
      <c r="Q685" s="84"/>
      <c r="R685" s="84"/>
      <c r="S685" s="84"/>
      <c r="T685" s="84"/>
      <c r="U685" s="84"/>
      <c r="V685" s="84"/>
      <c r="W685" s="84"/>
      <c r="X685" s="84"/>
      <c r="Y685" s="84"/>
      <c r="Z685" s="84"/>
      <c r="AA685" s="771"/>
      <c r="AB685" s="84"/>
      <c r="AC685" s="84"/>
      <c r="AD685" s="84"/>
      <c r="AE685" s="84"/>
      <c r="AF685" s="84"/>
      <c r="AG685" s="84"/>
      <c r="AH685" s="84"/>
      <c r="AI685" s="84"/>
      <c r="AJ685" s="84"/>
      <c r="AK685" s="84"/>
      <c r="AL685" s="84"/>
      <c r="AM685" s="771"/>
      <c r="AN685" s="84"/>
      <c r="AO685" s="84"/>
      <c r="AP685" s="84"/>
      <c r="AQ685" s="84"/>
      <c r="AR685" s="84"/>
      <c r="AS685" s="84"/>
      <c r="AT685" s="84"/>
      <c r="AU685" s="84"/>
      <c r="AV685" s="84"/>
      <c r="AW685" s="84"/>
      <c r="AX685" s="84"/>
      <c r="AY685" s="771"/>
      <c r="AZ685" s="84"/>
      <c r="BA685" s="84"/>
      <c r="BB685" s="84"/>
      <c r="BC685" s="84"/>
      <c r="BD685" s="84"/>
      <c r="BE685" s="84"/>
      <c r="BF685" s="84"/>
      <c r="BG685" s="84"/>
      <c r="BH685" s="84"/>
      <c r="BI685" s="84"/>
      <c r="BJ685" s="84"/>
      <c r="BK685" s="771"/>
      <c r="BL685" s="84"/>
      <c r="BM685" s="84"/>
      <c r="BN685" s="84"/>
      <c r="BO685" s="84"/>
      <c r="BP685" s="84"/>
      <c r="BQ685" s="84"/>
      <c r="BR685" s="84"/>
      <c r="BS685" s="84"/>
      <c r="BT685" s="84"/>
      <c r="BU685" s="84"/>
      <c r="BV685" s="84"/>
      <c r="BW685" s="771"/>
      <c r="BX685" s="84"/>
      <c r="BY685" s="84"/>
      <c r="BZ685" s="84"/>
      <c r="CA685" s="84"/>
      <c r="CB685" s="84"/>
      <c r="CC685" s="84"/>
      <c r="CD685" s="84"/>
      <c r="CE685" s="84"/>
      <c r="CF685" s="84"/>
      <c r="CG685" s="84"/>
      <c r="CH685" s="84"/>
      <c r="CI685" s="771"/>
      <c r="CJ685" s="791"/>
      <c r="CK685" s="791"/>
      <c r="CL685" s="791"/>
      <c r="CM685" s="791"/>
      <c r="CN685" s="791"/>
      <c r="CO685" s="791"/>
      <c r="CP685" s="791"/>
      <c r="CQ685" s="791"/>
      <c r="CR685" s="791"/>
      <c r="CS685" s="791"/>
      <c r="CT685" s="791"/>
      <c r="CU685" s="793"/>
      <c r="CV685" s="791"/>
      <c r="CW685" s="791"/>
      <c r="CX685" s="791"/>
      <c r="CY685" s="791"/>
      <c r="CZ685" s="791"/>
      <c r="DA685" s="791"/>
      <c r="DB685" s="791"/>
      <c r="DC685" s="791"/>
      <c r="DD685" s="791"/>
      <c r="DE685" s="791"/>
      <c r="DF685" s="791"/>
      <c r="DG685" s="793"/>
    </row>
    <row r="686" spans="1:111" ht="16">
      <c r="A686" s="209"/>
      <c r="B686" s="331"/>
      <c r="C686" s="1115"/>
      <c r="D686" s="84"/>
      <c r="E686" s="84"/>
      <c r="F686" s="84"/>
      <c r="G686" s="84"/>
      <c r="H686" s="84"/>
      <c r="I686" s="84"/>
      <c r="J686" s="84"/>
      <c r="K686" s="84"/>
      <c r="L686" s="84"/>
      <c r="M686" s="84"/>
      <c r="N686" s="84"/>
      <c r="O686" s="84"/>
      <c r="P686" s="84"/>
      <c r="Q686" s="84"/>
      <c r="R686" s="84"/>
      <c r="S686" s="84"/>
      <c r="T686" s="84"/>
      <c r="U686" s="84"/>
      <c r="V686" s="84"/>
      <c r="W686" s="84"/>
      <c r="X686" s="84"/>
      <c r="Y686" s="84"/>
      <c r="Z686" s="84"/>
      <c r="AA686" s="771"/>
      <c r="AB686" s="84"/>
      <c r="AC686" s="84"/>
      <c r="AD686" s="84"/>
      <c r="AE686" s="84"/>
      <c r="AF686" s="84"/>
      <c r="AG686" s="84"/>
      <c r="AH686" s="84"/>
      <c r="AI686" s="84"/>
      <c r="AJ686" s="84"/>
      <c r="AK686" s="84"/>
      <c r="AL686" s="84"/>
      <c r="AM686" s="771"/>
      <c r="AN686" s="84"/>
      <c r="AO686" s="84"/>
      <c r="AP686" s="84"/>
      <c r="AQ686" s="84"/>
      <c r="AR686" s="84"/>
      <c r="AS686" s="84"/>
      <c r="AT686" s="84"/>
      <c r="AU686" s="84"/>
      <c r="AV686" s="84"/>
      <c r="AW686" s="84"/>
      <c r="AX686" s="84"/>
      <c r="AY686" s="771"/>
      <c r="AZ686" s="84"/>
      <c r="BA686" s="84"/>
      <c r="BB686" s="84"/>
      <c r="BC686" s="84"/>
      <c r="BD686" s="84"/>
      <c r="BE686" s="84"/>
      <c r="BF686" s="84"/>
      <c r="BG686" s="84"/>
      <c r="BH686" s="84"/>
      <c r="BI686" s="84"/>
      <c r="BJ686" s="84"/>
      <c r="BK686" s="771"/>
      <c r="BL686" s="84"/>
      <c r="BM686" s="84"/>
      <c r="BN686" s="84"/>
      <c r="BO686" s="84"/>
      <c r="BP686" s="84"/>
      <c r="BQ686" s="84"/>
      <c r="BR686" s="84"/>
      <c r="BS686" s="84"/>
      <c r="BT686" s="84"/>
      <c r="BU686" s="84"/>
      <c r="BV686" s="84"/>
      <c r="BW686" s="771"/>
      <c r="BX686" s="84"/>
      <c r="BY686" s="84"/>
      <c r="BZ686" s="84"/>
      <c r="CA686" s="84"/>
      <c r="CB686" s="84"/>
      <c r="CC686" s="84"/>
      <c r="CD686" s="84"/>
      <c r="CE686" s="84"/>
      <c r="CF686" s="84"/>
      <c r="CG686" s="84"/>
      <c r="CH686" s="84"/>
      <c r="CI686" s="771"/>
      <c r="CJ686" s="791"/>
      <c r="CK686" s="791"/>
      <c r="CL686" s="791"/>
      <c r="CM686" s="791"/>
      <c r="CN686" s="791"/>
      <c r="CO686" s="791"/>
      <c r="CP686" s="791"/>
      <c r="CQ686" s="791"/>
      <c r="CR686" s="791"/>
      <c r="CS686" s="791"/>
      <c r="CT686" s="791"/>
      <c r="CU686" s="793"/>
      <c r="CV686" s="791"/>
      <c r="CW686" s="791"/>
      <c r="CX686" s="791"/>
      <c r="CY686" s="791"/>
      <c r="CZ686" s="791"/>
      <c r="DA686" s="791"/>
      <c r="DB686" s="791"/>
      <c r="DC686" s="791"/>
      <c r="DD686" s="791"/>
      <c r="DE686" s="791"/>
      <c r="DF686" s="791"/>
      <c r="DG686" s="793"/>
    </row>
    <row r="687" spans="1:111" ht="16">
      <c r="A687" s="209"/>
      <c r="B687" s="331"/>
      <c r="C687" s="1115"/>
      <c r="D687" s="84"/>
      <c r="E687" s="84"/>
      <c r="F687" s="84"/>
      <c r="G687" s="84"/>
      <c r="H687" s="84"/>
      <c r="I687" s="84"/>
      <c r="J687" s="84"/>
      <c r="K687" s="84"/>
      <c r="L687" s="84"/>
      <c r="M687" s="84"/>
      <c r="N687" s="84"/>
      <c r="O687" s="84"/>
      <c r="P687" s="84"/>
      <c r="Q687" s="84"/>
      <c r="R687" s="84"/>
      <c r="S687" s="84"/>
      <c r="T687" s="84"/>
      <c r="U687" s="84"/>
      <c r="V687" s="84"/>
      <c r="W687" s="84"/>
      <c r="X687" s="84"/>
      <c r="Y687" s="84"/>
      <c r="Z687" s="84"/>
      <c r="AA687" s="771"/>
      <c r="AB687" s="84"/>
      <c r="AC687" s="84"/>
      <c r="AD687" s="84"/>
      <c r="AE687" s="84"/>
      <c r="AF687" s="84"/>
      <c r="AG687" s="84"/>
      <c r="AH687" s="84"/>
      <c r="AI687" s="84"/>
      <c r="AJ687" s="84"/>
      <c r="AK687" s="84"/>
      <c r="AL687" s="84"/>
      <c r="AM687" s="771"/>
      <c r="AN687" s="84"/>
      <c r="AO687" s="84"/>
      <c r="AP687" s="84"/>
      <c r="AQ687" s="84"/>
      <c r="AR687" s="84"/>
      <c r="AS687" s="84"/>
      <c r="AT687" s="84"/>
      <c r="AU687" s="84"/>
      <c r="AV687" s="84"/>
      <c r="AW687" s="84"/>
      <c r="AX687" s="84"/>
      <c r="AY687" s="771"/>
      <c r="AZ687" s="84"/>
      <c r="BA687" s="84"/>
      <c r="BB687" s="84"/>
      <c r="BC687" s="84"/>
      <c r="BD687" s="84"/>
      <c r="BE687" s="84"/>
      <c r="BF687" s="84"/>
      <c r="BG687" s="84"/>
      <c r="BH687" s="84"/>
      <c r="BI687" s="84"/>
      <c r="BJ687" s="84"/>
      <c r="BK687" s="771"/>
      <c r="BL687" s="84"/>
      <c r="BM687" s="84"/>
      <c r="BN687" s="84"/>
      <c r="BO687" s="84"/>
      <c r="BP687" s="84"/>
      <c r="BQ687" s="84"/>
      <c r="BR687" s="84"/>
      <c r="BS687" s="84"/>
      <c r="BT687" s="84"/>
      <c r="BU687" s="84"/>
      <c r="BV687" s="84"/>
      <c r="BW687" s="771"/>
      <c r="BX687" s="84"/>
      <c r="BY687" s="84"/>
      <c r="BZ687" s="84"/>
      <c r="CA687" s="84"/>
      <c r="CB687" s="84"/>
      <c r="CC687" s="84"/>
      <c r="CD687" s="84"/>
      <c r="CE687" s="84"/>
      <c r="CF687" s="84"/>
      <c r="CG687" s="84"/>
      <c r="CH687" s="84"/>
      <c r="CI687" s="771"/>
      <c r="CJ687" s="791"/>
      <c r="CK687" s="791"/>
      <c r="CL687" s="791"/>
      <c r="CM687" s="791"/>
      <c r="CN687" s="791"/>
      <c r="CO687" s="791"/>
      <c r="CP687" s="791"/>
      <c r="CQ687" s="791"/>
      <c r="CR687" s="791"/>
      <c r="CS687" s="791"/>
      <c r="CT687" s="791"/>
      <c r="CU687" s="793"/>
      <c r="CV687" s="791"/>
      <c r="CW687" s="791"/>
      <c r="CX687" s="791"/>
      <c r="CY687" s="791"/>
      <c r="CZ687" s="791"/>
      <c r="DA687" s="791"/>
      <c r="DB687" s="791"/>
      <c r="DC687" s="791"/>
      <c r="DD687" s="791"/>
      <c r="DE687" s="791"/>
      <c r="DF687" s="791"/>
      <c r="DG687" s="793"/>
    </row>
    <row r="688" spans="1:111" ht="16">
      <c r="A688" s="209"/>
      <c r="B688" s="331"/>
      <c r="C688" s="1115"/>
      <c r="D688" s="84"/>
      <c r="E688" s="84"/>
      <c r="F688" s="84"/>
      <c r="G688" s="84"/>
      <c r="H688" s="84"/>
      <c r="I688" s="84"/>
      <c r="J688" s="84"/>
      <c r="K688" s="84"/>
      <c r="L688" s="84"/>
      <c r="M688" s="84"/>
      <c r="N688" s="84"/>
      <c r="O688" s="84"/>
      <c r="P688" s="84"/>
      <c r="Q688" s="84"/>
      <c r="R688" s="84"/>
      <c r="S688" s="84"/>
      <c r="T688" s="84"/>
      <c r="U688" s="84"/>
      <c r="V688" s="84"/>
      <c r="W688" s="84"/>
      <c r="X688" s="84"/>
      <c r="Y688" s="84"/>
      <c r="Z688" s="84"/>
      <c r="AA688" s="771"/>
      <c r="AB688" s="84"/>
      <c r="AC688" s="84"/>
      <c r="AD688" s="84"/>
      <c r="AE688" s="84"/>
      <c r="AF688" s="84"/>
      <c r="AG688" s="84"/>
      <c r="AH688" s="84"/>
      <c r="AI688" s="84"/>
      <c r="AJ688" s="84"/>
      <c r="AK688" s="84"/>
      <c r="AL688" s="84"/>
      <c r="AM688" s="771"/>
      <c r="AN688" s="84"/>
      <c r="AO688" s="84"/>
      <c r="AP688" s="84"/>
      <c r="AQ688" s="84"/>
      <c r="AR688" s="84"/>
      <c r="AS688" s="84"/>
      <c r="AT688" s="84"/>
      <c r="AU688" s="84"/>
      <c r="AV688" s="84"/>
      <c r="AW688" s="84"/>
      <c r="AX688" s="84"/>
      <c r="AY688" s="771"/>
      <c r="AZ688" s="84"/>
      <c r="BA688" s="84"/>
      <c r="BB688" s="84"/>
      <c r="BC688" s="84"/>
      <c r="BD688" s="84"/>
      <c r="BE688" s="84"/>
      <c r="BF688" s="84"/>
      <c r="BG688" s="84"/>
      <c r="BH688" s="84"/>
      <c r="BI688" s="84"/>
      <c r="BJ688" s="84"/>
      <c r="BK688" s="771"/>
      <c r="BL688" s="84"/>
      <c r="BM688" s="84"/>
      <c r="BN688" s="84"/>
      <c r="BO688" s="84"/>
      <c r="BP688" s="84"/>
      <c r="BQ688" s="84"/>
      <c r="BR688" s="84"/>
      <c r="BS688" s="84"/>
      <c r="BT688" s="84"/>
      <c r="BU688" s="84"/>
      <c r="BV688" s="84"/>
      <c r="BW688" s="771"/>
      <c r="BX688" s="84"/>
      <c r="BY688" s="84"/>
      <c r="BZ688" s="84"/>
      <c r="CA688" s="84"/>
      <c r="CB688" s="84"/>
      <c r="CC688" s="84"/>
      <c r="CD688" s="84"/>
      <c r="CE688" s="84"/>
      <c r="CF688" s="84"/>
      <c r="CG688" s="84"/>
      <c r="CH688" s="84"/>
      <c r="CI688" s="771"/>
      <c r="CJ688" s="791"/>
      <c r="CK688" s="791"/>
      <c r="CL688" s="791"/>
      <c r="CM688" s="791"/>
      <c r="CN688" s="791"/>
      <c r="CO688" s="791"/>
      <c r="CP688" s="791"/>
      <c r="CQ688" s="791"/>
      <c r="CR688" s="791"/>
      <c r="CS688" s="791"/>
      <c r="CT688" s="791"/>
      <c r="CU688" s="793"/>
      <c r="CV688" s="791"/>
      <c r="CW688" s="791"/>
      <c r="CX688" s="791"/>
      <c r="CY688" s="791"/>
      <c r="CZ688" s="791"/>
      <c r="DA688" s="791"/>
      <c r="DB688" s="791"/>
      <c r="DC688" s="791"/>
      <c r="DD688" s="791"/>
      <c r="DE688" s="791"/>
      <c r="DF688" s="791"/>
      <c r="DG688" s="793"/>
    </row>
    <row r="689" spans="1:111" ht="16">
      <c r="A689" s="209"/>
      <c r="B689" s="331"/>
      <c r="C689" s="1115"/>
      <c r="D689" s="84"/>
      <c r="E689" s="84"/>
      <c r="F689" s="84"/>
      <c r="G689" s="84"/>
      <c r="H689" s="84"/>
      <c r="I689" s="84"/>
      <c r="J689" s="84"/>
      <c r="K689" s="84"/>
      <c r="L689" s="84"/>
      <c r="M689" s="84"/>
      <c r="N689" s="84"/>
      <c r="O689" s="84"/>
      <c r="P689" s="84"/>
      <c r="Q689" s="84"/>
      <c r="R689" s="84"/>
      <c r="S689" s="84"/>
      <c r="T689" s="84"/>
      <c r="U689" s="84"/>
      <c r="V689" s="84"/>
      <c r="W689" s="84"/>
      <c r="X689" s="84"/>
      <c r="Y689" s="84"/>
      <c r="Z689" s="84"/>
      <c r="AA689" s="771"/>
      <c r="AB689" s="84"/>
      <c r="AC689" s="84"/>
      <c r="AD689" s="84"/>
      <c r="AE689" s="84"/>
      <c r="AF689" s="84"/>
      <c r="AG689" s="84"/>
      <c r="AH689" s="84"/>
      <c r="AI689" s="84"/>
      <c r="AJ689" s="84"/>
      <c r="AK689" s="84"/>
      <c r="AL689" s="84"/>
      <c r="AM689" s="771"/>
      <c r="AN689" s="84"/>
      <c r="AO689" s="84"/>
      <c r="AP689" s="84"/>
      <c r="AQ689" s="84"/>
      <c r="AR689" s="84"/>
      <c r="AS689" s="84"/>
      <c r="AT689" s="84"/>
      <c r="AU689" s="84"/>
      <c r="AV689" s="84"/>
      <c r="AW689" s="84"/>
      <c r="AX689" s="84"/>
      <c r="AY689" s="771"/>
      <c r="AZ689" s="84"/>
      <c r="BA689" s="84"/>
      <c r="BB689" s="84"/>
      <c r="BC689" s="84"/>
      <c r="BD689" s="84"/>
      <c r="BE689" s="84"/>
      <c r="BF689" s="84"/>
      <c r="BG689" s="84"/>
      <c r="BH689" s="84"/>
      <c r="BI689" s="84"/>
      <c r="BJ689" s="84"/>
      <c r="BK689" s="771"/>
      <c r="BL689" s="84"/>
      <c r="BM689" s="84"/>
      <c r="BN689" s="84"/>
      <c r="BO689" s="84"/>
      <c r="BP689" s="84"/>
      <c r="BQ689" s="84"/>
      <c r="BR689" s="84"/>
      <c r="BS689" s="84"/>
      <c r="BT689" s="84"/>
      <c r="BU689" s="84"/>
      <c r="BV689" s="84"/>
      <c r="BW689" s="771"/>
      <c r="BX689" s="84"/>
      <c r="BY689" s="84"/>
      <c r="BZ689" s="84"/>
      <c r="CA689" s="84"/>
      <c r="CB689" s="84"/>
      <c r="CC689" s="84"/>
      <c r="CD689" s="84"/>
      <c r="CE689" s="84"/>
      <c r="CF689" s="84"/>
      <c r="CG689" s="84"/>
      <c r="CH689" s="84"/>
      <c r="CI689" s="771"/>
      <c r="CJ689" s="791"/>
      <c r="CK689" s="791"/>
      <c r="CL689" s="791"/>
      <c r="CM689" s="791"/>
      <c r="CN689" s="791"/>
      <c r="CO689" s="791"/>
      <c r="CP689" s="791"/>
      <c r="CQ689" s="791"/>
      <c r="CR689" s="791"/>
      <c r="CS689" s="791"/>
      <c r="CT689" s="791"/>
      <c r="CU689" s="793"/>
      <c r="CV689" s="791"/>
      <c r="CW689" s="791"/>
      <c r="CX689" s="791"/>
      <c r="CY689" s="791"/>
      <c r="CZ689" s="791"/>
      <c r="DA689" s="791"/>
      <c r="DB689" s="791"/>
      <c r="DC689" s="791"/>
      <c r="DD689" s="791"/>
      <c r="DE689" s="791"/>
      <c r="DF689" s="791"/>
      <c r="DG689" s="793"/>
    </row>
    <row r="690" spans="1:111" ht="16">
      <c r="A690" s="209"/>
      <c r="B690" s="331"/>
      <c r="C690" s="1115"/>
      <c r="D690" s="84"/>
      <c r="E690" s="84"/>
      <c r="F690" s="84"/>
      <c r="G690" s="84"/>
      <c r="H690" s="84"/>
      <c r="I690" s="84"/>
      <c r="J690" s="84"/>
      <c r="K690" s="84"/>
      <c r="L690" s="84"/>
      <c r="M690" s="84"/>
      <c r="N690" s="84"/>
      <c r="O690" s="84"/>
      <c r="P690" s="84"/>
      <c r="Q690" s="84"/>
      <c r="R690" s="84"/>
      <c r="S690" s="84"/>
      <c r="T690" s="84"/>
      <c r="U690" s="84"/>
      <c r="V690" s="84"/>
      <c r="W690" s="84"/>
      <c r="X690" s="84"/>
      <c r="Y690" s="84"/>
      <c r="Z690" s="84"/>
      <c r="AA690" s="771"/>
      <c r="AB690" s="84"/>
      <c r="AC690" s="84"/>
      <c r="AD690" s="84"/>
      <c r="AE690" s="84"/>
      <c r="AF690" s="84"/>
      <c r="AG690" s="84"/>
      <c r="AH690" s="84"/>
      <c r="AI690" s="84"/>
      <c r="AJ690" s="84"/>
      <c r="AK690" s="84"/>
      <c r="AL690" s="84"/>
      <c r="AM690" s="771"/>
      <c r="AN690" s="84"/>
      <c r="AO690" s="84"/>
      <c r="AP690" s="84"/>
      <c r="AQ690" s="84"/>
      <c r="AR690" s="84"/>
      <c r="AS690" s="84"/>
      <c r="AT690" s="84"/>
      <c r="AU690" s="84"/>
      <c r="AV690" s="84"/>
      <c r="AW690" s="84"/>
      <c r="AX690" s="84"/>
      <c r="AY690" s="771"/>
      <c r="AZ690" s="84"/>
      <c r="BA690" s="84"/>
      <c r="BB690" s="84"/>
      <c r="BC690" s="84"/>
      <c r="BD690" s="84"/>
      <c r="BE690" s="84"/>
      <c r="BF690" s="84"/>
      <c r="BG690" s="84"/>
      <c r="BH690" s="84"/>
      <c r="BI690" s="84"/>
      <c r="BJ690" s="84"/>
      <c r="BK690" s="771"/>
      <c r="BL690" s="84"/>
      <c r="BM690" s="84"/>
      <c r="BN690" s="84"/>
      <c r="BO690" s="84"/>
      <c r="BP690" s="84"/>
      <c r="BQ690" s="84"/>
      <c r="BR690" s="84"/>
      <c r="BS690" s="84"/>
      <c r="BT690" s="84"/>
      <c r="BU690" s="84"/>
      <c r="BV690" s="84"/>
      <c r="BW690" s="771"/>
      <c r="BX690" s="84"/>
      <c r="BY690" s="84"/>
      <c r="BZ690" s="84"/>
      <c r="CA690" s="84"/>
      <c r="CB690" s="84"/>
      <c r="CC690" s="84"/>
      <c r="CD690" s="84"/>
      <c r="CE690" s="84"/>
      <c r="CF690" s="84"/>
      <c r="CG690" s="84"/>
      <c r="CH690" s="84"/>
      <c r="CI690" s="771"/>
      <c r="CJ690" s="791"/>
      <c r="CK690" s="791"/>
      <c r="CL690" s="791"/>
      <c r="CM690" s="791"/>
      <c r="CN690" s="791"/>
      <c r="CO690" s="791"/>
      <c r="CP690" s="791"/>
      <c r="CQ690" s="791"/>
      <c r="CR690" s="791"/>
      <c r="CS690" s="791"/>
      <c r="CT690" s="791"/>
      <c r="CU690" s="793"/>
      <c r="CV690" s="791"/>
      <c r="CW690" s="791"/>
      <c r="CX690" s="791"/>
      <c r="CY690" s="791"/>
      <c r="CZ690" s="791"/>
      <c r="DA690" s="791"/>
      <c r="DB690" s="791"/>
      <c r="DC690" s="791"/>
      <c r="DD690" s="791"/>
      <c r="DE690" s="791"/>
      <c r="DF690" s="791"/>
      <c r="DG690" s="793"/>
    </row>
    <row r="691" spans="1:111" ht="16">
      <c r="A691" s="209"/>
      <c r="B691" s="331"/>
      <c r="C691" s="1115"/>
      <c r="D691" s="84"/>
      <c r="E691" s="84"/>
      <c r="F691" s="84"/>
      <c r="G691" s="84"/>
      <c r="H691" s="84"/>
      <c r="I691" s="84"/>
      <c r="J691" s="84"/>
      <c r="K691" s="84"/>
      <c r="L691" s="84"/>
      <c r="M691" s="84"/>
      <c r="N691" s="84"/>
      <c r="O691" s="84"/>
      <c r="P691" s="84"/>
      <c r="Q691" s="84"/>
      <c r="R691" s="84"/>
      <c r="S691" s="84"/>
      <c r="T691" s="84"/>
      <c r="U691" s="84"/>
      <c r="V691" s="84"/>
      <c r="W691" s="84"/>
      <c r="X691" s="84"/>
      <c r="Y691" s="84"/>
      <c r="Z691" s="84"/>
      <c r="AA691" s="771"/>
      <c r="AB691" s="84"/>
      <c r="AC691" s="84"/>
      <c r="AD691" s="84"/>
      <c r="AE691" s="84"/>
      <c r="AF691" s="84"/>
      <c r="AG691" s="84"/>
      <c r="AH691" s="84"/>
      <c r="AI691" s="84"/>
      <c r="AJ691" s="84"/>
      <c r="AK691" s="84"/>
      <c r="AL691" s="84"/>
      <c r="AM691" s="771"/>
      <c r="AN691" s="84"/>
      <c r="AO691" s="84"/>
      <c r="AP691" s="84"/>
      <c r="AQ691" s="84"/>
      <c r="AR691" s="84"/>
      <c r="AS691" s="84"/>
      <c r="AT691" s="84"/>
      <c r="AU691" s="84"/>
      <c r="AV691" s="84"/>
      <c r="AW691" s="84"/>
      <c r="AX691" s="84"/>
      <c r="AY691" s="771"/>
      <c r="AZ691" s="84"/>
      <c r="BA691" s="84"/>
      <c r="BB691" s="84"/>
      <c r="BC691" s="84"/>
      <c r="BD691" s="84"/>
      <c r="BE691" s="84"/>
      <c r="BF691" s="84"/>
      <c r="BG691" s="84"/>
      <c r="BH691" s="84"/>
      <c r="BI691" s="84"/>
      <c r="BJ691" s="84"/>
      <c r="BK691" s="771"/>
      <c r="BL691" s="84"/>
      <c r="BM691" s="84"/>
      <c r="BN691" s="84"/>
      <c r="BO691" s="84"/>
      <c r="BP691" s="84"/>
      <c r="BQ691" s="84"/>
      <c r="BR691" s="84"/>
      <c r="BS691" s="84"/>
      <c r="BT691" s="84"/>
      <c r="BU691" s="84"/>
      <c r="BV691" s="84"/>
      <c r="BW691" s="771"/>
      <c r="BX691" s="84"/>
      <c r="BY691" s="84"/>
      <c r="BZ691" s="84"/>
      <c r="CA691" s="84"/>
      <c r="CB691" s="84"/>
      <c r="CC691" s="84"/>
      <c r="CD691" s="84"/>
      <c r="CE691" s="84"/>
      <c r="CF691" s="84"/>
      <c r="CG691" s="84"/>
      <c r="CH691" s="84"/>
      <c r="CI691" s="771"/>
      <c r="CJ691" s="791"/>
      <c r="CK691" s="791"/>
      <c r="CL691" s="791"/>
      <c r="CM691" s="791"/>
      <c r="CN691" s="791"/>
      <c r="CO691" s="791"/>
      <c r="CP691" s="791"/>
      <c r="CQ691" s="791"/>
      <c r="CR691" s="791"/>
      <c r="CS691" s="791"/>
      <c r="CT691" s="791"/>
      <c r="CU691" s="793"/>
      <c r="CV691" s="791"/>
      <c r="CW691" s="791"/>
      <c r="CX691" s="791"/>
      <c r="CY691" s="791"/>
      <c r="CZ691" s="791"/>
      <c r="DA691" s="791"/>
      <c r="DB691" s="791"/>
      <c r="DC691" s="791"/>
      <c r="DD691" s="791"/>
      <c r="DE691" s="791"/>
      <c r="DF691" s="791"/>
      <c r="DG691" s="793"/>
    </row>
    <row r="692" spans="1:111" ht="16">
      <c r="A692" s="209"/>
      <c r="B692" s="331"/>
      <c r="C692" s="1115"/>
      <c r="D692" s="84"/>
      <c r="E692" s="84"/>
      <c r="F692" s="84"/>
      <c r="G692" s="84"/>
      <c r="H692" s="84"/>
      <c r="I692" s="84"/>
      <c r="J692" s="84"/>
      <c r="K692" s="84"/>
      <c r="L692" s="84"/>
      <c r="M692" s="84"/>
      <c r="N692" s="84"/>
      <c r="O692" s="84"/>
      <c r="P692" s="84"/>
      <c r="Q692" s="84"/>
      <c r="R692" s="84"/>
      <c r="S692" s="84"/>
      <c r="T692" s="84"/>
      <c r="U692" s="84"/>
      <c r="V692" s="84"/>
      <c r="W692" s="84"/>
      <c r="X692" s="84"/>
      <c r="Y692" s="84"/>
      <c r="Z692" s="84"/>
      <c r="AA692" s="771"/>
      <c r="AB692" s="84"/>
      <c r="AC692" s="84"/>
      <c r="AD692" s="84"/>
      <c r="AE692" s="84"/>
      <c r="AF692" s="84"/>
      <c r="AG692" s="84"/>
      <c r="AH692" s="84"/>
      <c r="AI692" s="84"/>
      <c r="AJ692" s="84"/>
      <c r="AK692" s="84"/>
      <c r="AL692" s="84"/>
      <c r="AM692" s="771"/>
      <c r="AN692" s="84"/>
      <c r="AO692" s="84"/>
      <c r="AP692" s="84"/>
      <c r="AQ692" s="84"/>
      <c r="AR692" s="84"/>
      <c r="AS692" s="84"/>
      <c r="AT692" s="84"/>
      <c r="AU692" s="84"/>
      <c r="AV692" s="84"/>
      <c r="AW692" s="84"/>
      <c r="AX692" s="84"/>
      <c r="AY692" s="771"/>
      <c r="AZ692" s="84"/>
      <c r="BA692" s="84"/>
      <c r="BB692" s="84"/>
      <c r="BC692" s="84"/>
      <c r="BD692" s="84"/>
      <c r="BE692" s="84"/>
      <c r="BF692" s="84"/>
      <c r="BG692" s="84"/>
      <c r="BH692" s="84"/>
      <c r="BI692" s="84"/>
      <c r="BJ692" s="84"/>
      <c r="BK692" s="771"/>
      <c r="BL692" s="84"/>
      <c r="BM692" s="84"/>
      <c r="BN692" s="84"/>
      <c r="BO692" s="84"/>
      <c r="BP692" s="84"/>
      <c r="BQ692" s="84"/>
      <c r="BR692" s="84"/>
      <c r="BS692" s="84"/>
      <c r="BT692" s="84"/>
      <c r="BU692" s="84"/>
      <c r="BV692" s="84"/>
      <c r="BW692" s="771"/>
      <c r="BX692" s="84"/>
      <c r="BY692" s="84"/>
      <c r="BZ692" s="84"/>
      <c r="CA692" s="84"/>
      <c r="CB692" s="84"/>
      <c r="CC692" s="84"/>
      <c r="CD692" s="84"/>
      <c r="CE692" s="84"/>
      <c r="CF692" s="84"/>
      <c r="CG692" s="84"/>
      <c r="CH692" s="84"/>
      <c r="CI692" s="771"/>
      <c r="CJ692" s="791"/>
      <c r="CK692" s="791"/>
      <c r="CL692" s="791"/>
      <c r="CM692" s="791"/>
      <c r="CN692" s="791"/>
      <c r="CO692" s="791"/>
      <c r="CP692" s="791"/>
      <c r="CQ692" s="791"/>
      <c r="CR692" s="791"/>
      <c r="CS692" s="791"/>
      <c r="CT692" s="791"/>
      <c r="CU692" s="793"/>
      <c r="CV692" s="791"/>
      <c r="CW692" s="791"/>
      <c r="CX692" s="791"/>
      <c r="CY692" s="791"/>
      <c r="CZ692" s="791"/>
      <c r="DA692" s="791"/>
      <c r="DB692" s="791"/>
      <c r="DC692" s="791"/>
      <c r="DD692" s="791"/>
      <c r="DE692" s="791"/>
      <c r="DF692" s="791"/>
      <c r="DG692" s="793"/>
    </row>
    <row r="693" spans="1:111" ht="16">
      <c r="A693" s="209"/>
      <c r="B693" s="331"/>
      <c r="C693" s="1115"/>
      <c r="D693" s="84"/>
      <c r="E693" s="84"/>
      <c r="F693" s="84"/>
      <c r="G693" s="84"/>
      <c r="H693" s="84"/>
      <c r="I693" s="84"/>
      <c r="J693" s="84"/>
      <c r="K693" s="84"/>
      <c r="L693" s="84"/>
      <c r="M693" s="84"/>
      <c r="N693" s="84"/>
      <c r="O693" s="84"/>
      <c r="P693" s="84"/>
      <c r="Q693" s="84"/>
      <c r="R693" s="84"/>
      <c r="S693" s="84"/>
      <c r="T693" s="84"/>
      <c r="U693" s="84"/>
      <c r="V693" s="84"/>
      <c r="W693" s="84"/>
      <c r="X693" s="84"/>
      <c r="Y693" s="84"/>
      <c r="Z693" s="84"/>
      <c r="AA693" s="771"/>
      <c r="AB693" s="84"/>
      <c r="AC693" s="84"/>
      <c r="AD693" s="84"/>
      <c r="AE693" s="84"/>
      <c r="AF693" s="84"/>
      <c r="AG693" s="84"/>
      <c r="AH693" s="84"/>
      <c r="AI693" s="84"/>
      <c r="AJ693" s="84"/>
      <c r="AK693" s="84"/>
      <c r="AL693" s="84"/>
      <c r="AM693" s="771"/>
      <c r="AN693" s="84"/>
      <c r="AO693" s="84"/>
      <c r="AP693" s="84"/>
      <c r="AQ693" s="84"/>
      <c r="AR693" s="84"/>
      <c r="AS693" s="84"/>
      <c r="AT693" s="84"/>
      <c r="AU693" s="84"/>
      <c r="AV693" s="84"/>
      <c r="AW693" s="84"/>
      <c r="AX693" s="84"/>
      <c r="AY693" s="771"/>
      <c r="AZ693" s="84"/>
      <c r="BA693" s="84"/>
      <c r="BB693" s="84"/>
      <c r="BC693" s="84"/>
      <c r="BD693" s="84"/>
      <c r="BE693" s="84"/>
      <c r="BF693" s="84"/>
      <c r="BG693" s="84"/>
      <c r="BH693" s="84"/>
      <c r="BI693" s="84"/>
      <c r="BJ693" s="84"/>
      <c r="BK693" s="771"/>
      <c r="BL693" s="84"/>
      <c r="BM693" s="84"/>
      <c r="BN693" s="84"/>
      <c r="BO693" s="84"/>
      <c r="BP693" s="84"/>
      <c r="BQ693" s="84"/>
      <c r="BR693" s="84"/>
      <c r="BS693" s="84"/>
      <c r="BT693" s="84"/>
      <c r="BU693" s="84"/>
      <c r="BV693" s="84"/>
      <c r="BW693" s="771"/>
      <c r="BX693" s="84"/>
      <c r="BY693" s="84"/>
      <c r="BZ693" s="84"/>
      <c r="CA693" s="84"/>
      <c r="CB693" s="84"/>
      <c r="CC693" s="84"/>
      <c r="CD693" s="84"/>
      <c r="CE693" s="84"/>
      <c r="CF693" s="84"/>
      <c r="CG693" s="84"/>
      <c r="CH693" s="84"/>
      <c r="CI693" s="771"/>
      <c r="CJ693" s="791"/>
      <c r="CK693" s="791"/>
      <c r="CL693" s="791"/>
      <c r="CM693" s="791"/>
      <c r="CN693" s="791"/>
      <c r="CO693" s="791"/>
      <c r="CP693" s="791"/>
      <c r="CQ693" s="791"/>
      <c r="CR693" s="791"/>
      <c r="CS693" s="791"/>
      <c r="CT693" s="791"/>
      <c r="CU693" s="793"/>
      <c r="CV693" s="791"/>
      <c r="CW693" s="791"/>
      <c r="CX693" s="791"/>
      <c r="CY693" s="791"/>
      <c r="CZ693" s="791"/>
      <c r="DA693" s="791"/>
      <c r="DB693" s="791"/>
      <c r="DC693" s="791"/>
      <c r="DD693" s="791"/>
      <c r="DE693" s="791"/>
      <c r="DF693" s="791"/>
      <c r="DG693" s="793"/>
    </row>
    <row r="694" spans="1:111" ht="16">
      <c r="A694" s="209"/>
      <c r="B694" s="331"/>
      <c r="C694" s="1115"/>
      <c r="D694" s="84"/>
      <c r="E694" s="84"/>
      <c r="F694" s="84"/>
      <c r="G694" s="84"/>
      <c r="H694" s="84"/>
      <c r="I694" s="84"/>
      <c r="J694" s="84"/>
      <c r="K694" s="84"/>
      <c r="L694" s="84"/>
      <c r="M694" s="84"/>
      <c r="N694" s="84"/>
      <c r="O694" s="84"/>
      <c r="P694" s="84"/>
      <c r="Q694" s="84"/>
      <c r="R694" s="84"/>
      <c r="S694" s="84"/>
      <c r="T694" s="84"/>
      <c r="U694" s="84"/>
      <c r="V694" s="84"/>
      <c r="W694" s="84"/>
      <c r="X694" s="84"/>
      <c r="Y694" s="84"/>
      <c r="Z694" s="84"/>
      <c r="AA694" s="771"/>
      <c r="AB694" s="84"/>
      <c r="AC694" s="84"/>
      <c r="AD694" s="84"/>
      <c r="AE694" s="84"/>
      <c r="AF694" s="84"/>
      <c r="AG694" s="84"/>
      <c r="AH694" s="84"/>
      <c r="AI694" s="84"/>
      <c r="AJ694" s="84"/>
      <c r="AK694" s="84"/>
      <c r="AL694" s="84"/>
      <c r="AM694" s="771"/>
      <c r="AN694" s="84"/>
      <c r="AO694" s="84"/>
      <c r="AP694" s="84"/>
      <c r="AQ694" s="84"/>
      <c r="AR694" s="84"/>
      <c r="AS694" s="84"/>
      <c r="AT694" s="84"/>
      <c r="AU694" s="84"/>
      <c r="AV694" s="84"/>
      <c r="AW694" s="84"/>
      <c r="AX694" s="84"/>
      <c r="AY694" s="771"/>
      <c r="AZ694" s="84"/>
      <c r="BA694" s="84"/>
      <c r="BB694" s="84"/>
      <c r="BC694" s="84"/>
      <c r="BD694" s="84"/>
      <c r="BE694" s="84"/>
      <c r="BF694" s="84"/>
      <c r="BG694" s="84"/>
      <c r="BH694" s="84"/>
      <c r="BI694" s="84"/>
      <c r="BJ694" s="84"/>
      <c r="BK694" s="771"/>
      <c r="BL694" s="84"/>
      <c r="BM694" s="84"/>
      <c r="BN694" s="84"/>
      <c r="BO694" s="84"/>
      <c r="BP694" s="84"/>
      <c r="BQ694" s="84"/>
      <c r="BR694" s="84"/>
      <c r="BS694" s="84"/>
      <c r="BT694" s="84"/>
      <c r="BU694" s="84"/>
      <c r="BV694" s="84"/>
      <c r="BW694" s="771"/>
      <c r="BX694" s="84"/>
      <c r="BY694" s="84"/>
      <c r="BZ694" s="84"/>
      <c r="CA694" s="84"/>
      <c r="CB694" s="84"/>
      <c r="CC694" s="84"/>
      <c r="CD694" s="84"/>
      <c r="CE694" s="84"/>
      <c r="CF694" s="84"/>
      <c r="CG694" s="84"/>
      <c r="CH694" s="84"/>
      <c r="CI694" s="771"/>
      <c r="CJ694" s="791"/>
      <c r="CK694" s="791"/>
      <c r="CL694" s="791"/>
      <c r="CM694" s="791"/>
      <c r="CN694" s="791"/>
      <c r="CO694" s="791"/>
      <c r="CP694" s="791"/>
      <c r="CQ694" s="791"/>
      <c r="CR694" s="791"/>
      <c r="CS694" s="791"/>
      <c r="CT694" s="791"/>
      <c r="CU694" s="793"/>
      <c r="CV694" s="791"/>
      <c r="CW694" s="791"/>
      <c r="CX694" s="791"/>
      <c r="CY694" s="791"/>
      <c r="CZ694" s="791"/>
      <c r="DA694" s="791"/>
      <c r="DB694" s="791"/>
      <c r="DC694" s="791"/>
      <c r="DD694" s="791"/>
      <c r="DE694" s="791"/>
      <c r="DF694" s="791"/>
      <c r="DG694" s="793"/>
    </row>
    <row r="695" spans="1:111" ht="16">
      <c r="A695" s="209"/>
      <c r="B695" s="331"/>
      <c r="C695" s="1115"/>
      <c r="D695" s="84"/>
      <c r="E695" s="84"/>
      <c r="F695" s="84"/>
      <c r="G695" s="84"/>
      <c r="H695" s="84"/>
      <c r="I695" s="84"/>
      <c r="J695" s="84"/>
      <c r="K695" s="84"/>
      <c r="L695" s="84"/>
      <c r="M695" s="84"/>
      <c r="N695" s="84"/>
      <c r="O695" s="84"/>
      <c r="P695" s="84"/>
      <c r="Q695" s="84"/>
      <c r="R695" s="84"/>
      <c r="S695" s="84"/>
      <c r="T695" s="84"/>
      <c r="U695" s="84"/>
      <c r="V695" s="84"/>
      <c r="W695" s="84"/>
      <c r="X695" s="84"/>
      <c r="Y695" s="84"/>
      <c r="Z695" s="84"/>
      <c r="AA695" s="771"/>
      <c r="AB695" s="84"/>
      <c r="AC695" s="84"/>
      <c r="AD695" s="84"/>
      <c r="AE695" s="84"/>
      <c r="AF695" s="84"/>
      <c r="AG695" s="84"/>
      <c r="AH695" s="84"/>
      <c r="AI695" s="84"/>
      <c r="AJ695" s="84"/>
      <c r="AK695" s="84"/>
      <c r="AL695" s="84"/>
      <c r="AM695" s="771"/>
      <c r="AN695" s="84"/>
      <c r="AO695" s="84"/>
      <c r="AP695" s="84"/>
      <c r="AQ695" s="84"/>
      <c r="AR695" s="84"/>
      <c r="AS695" s="84"/>
      <c r="AT695" s="84"/>
      <c r="AU695" s="84"/>
      <c r="AV695" s="84"/>
      <c r="AW695" s="84"/>
      <c r="AX695" s="84"/>
      <c r="AY695" s="771"/>
      <c r="AZ695" s="84"/>
      <c r="BA695" s="84"/>
      <c r="BB695" s="84"/>
      <c r="BC695" s="84"/>
      <c r="BD695" s="84"/>
      <c r="BE695" s="84"/>
      <c r="BF695" s="84"/>
      <c r="BG695" s="84"/>
      <c r="BH695" s="84"/>
      <c r="BI695" s="84"/>
      <c r="BJ695" s="84"/>
      <c r="BK695" s="771"/>
      <c r="BL695" s="84"/>
      <c r="BM695" s="84"/>
      <c r="BN695" s="84"/>
      <c r="BO695" s="84"/>
      <c r="BP695" s="84"/>
      <c r="BQ695" s="84"/>
      <c r="BR695" s="84"/>
      <c r="BS695" s="84"/>
      <c r="BT695" s="84"/>
      <c r="BU695" s="84"/>
      <c r="BV695" s="84"/>
      <c r="BW695" s="771"/>
      <c r="BX695" s="84"/>
      <c r="BY695" s="84"/>
      <c r="BZ695" s="84"/>
      <c r="CA695" s="84"/>
      <c r="CB695" s="84"/>
      <c r="CC695" s="84"/>
      <c r="CD695" s="84"/>
      <c r="CE695" s="84"/>
      <c r="CF695" s="84"/>
      <c r="CG695" s="84"/>
      <c r="CH695" s="84"/>
      <c r="CI695" s="771"/>
      <c r="CJ695" s="791"/>
      <c r="CK695" s="791"/>
      <c r="CL695" s="791"/>
      <c r="CM695" s="791"/>
      <c r="CN695" s="791"/>
      <c r="CO695" s="791"/>
      <c r="CP695" s="791"/>
      <c r="CQ695" s="791"/>
      <c r="CR695" s="791"/>
      <c r="CS695" s="791"/>
      <c r="CT695" s="791"/>
      <c r="CU695" s="793"/>
      <c r="CV695" s="791"/>
      <c r="CW695" s="791"/>
      <c r="CX695" s="791"/>
      <c r="CY695" s="791"/>
      <c r="CZ695" s="791"/>
      <c r="DA695" s="791"/>
      <c r="DB695" s="791"/>
      <c r="DC695" s="791"/>
      <c r="DD695" s="791"/>
      <c r="DE695" s="791"/>
      <c r="DF695" s="791"/>
      <c r="DG695" s="793"/>
    </row>
    <row r="696" spans="1:111" ht="16">
      <c r="A696" s="209"/>
      <c r="B696" s="331"/>
      <c r="C696" s="1115"/>
      <c r="D696" s="84"/>
      <c r="E696" s="84"/>
      <c r="F696" s="84"/>
      <c r="G696" s="84"/>
      <c r="H696" s="84"/>
      <c r="I696" s="84"/>
      <c r="J696" s="84"/>
      <c r="K696" s="84"/>
      <c r="L696" s="84"/>
      <c r="M696" s="84"/>
      <c r="N696" s="84"/>
      <c r="O696" s="84"/>
      <c r="P696" s="84"/>
      <c r="Q696" s="84"/>
      <c r="R696" s="84"/>
      <c r="S696" s="84"/>
      <c r="T696" s="84"/>
      <c r="U696" s="84"/>
      <c r="V696" s="84"/>
      <c r="W696" s="84"/>
      <c r="X696" s="84"/>
      <c r="Y696" s="84"/>
      <c r="Z696" s="84"/>
      <c r="AA696" s="771"/>
      <c r="AB696" s="84"/>
      <c r="AC696" s="84"/>
      <c r="AD696" s="84"/>
      <c r="AE696" s="84"/>
      <c r="AF696" s="84"/>
      <c r="AG696" s="84"/>
      <c r="AH696" s="84"/>
      <c r="AI696" s="84"/>
      <c r="AJ696" s="84"/>
      <c r="AK696" s="84"/>
      <c r="AL696" s="84"/>
      <c r="AM696" s="771"/>
      <c r="AN696" s="84"/>
      <c r="AO696" s="84"/>
      <c r="AP696" s="84"/>
      <c r="AQ696" s="84"/>
      <c r="AR696" s="84"/>
      <c r="AS696" s="84"/>
      <c r="AT696" s="84"/>
      <c r="AU696" s="84"/>
      <c r="AV696" s="84"/>
      <c r="AW696" s="84"/>
      <c r="AX696" s="84"/>
      <c r="AY696" s="771"/>
      <c r="AZ696" s="84"/>
      <c r="BA696" s="84"/>
      <c r="BB696" s="84"/>
      <c r="BC696" s="84"/>
      <c r="BD696" s="84"/>
      <c r="BE696" s="84"/>
      <c r="BF696" s="84"/>
      <c r="BG696" s="84"/>
      <c r="BH696" s="84"/>
      <c r="BI696" s="84"/>
      <c r="BJ696" s="84"/>
      <c r="BK696" s="771"/>
      <c r="BL696" s="84"/>
      <c r="BM696" s="84"/>
      <c r="BN696" s="84"/>
      <c r="BO696" s="84"/>
      <c r="BP696" s="84"/>
      <c r="BQ696" s="84"/>
      <c r="BR696" s="84"/>
      <c r="BS696" s="84"/>
      <c r="BT696" s="84"/>
      <c r="BU696" s="84"/>
      <c r="BV696" s="84"/>
      <c r="BW696" s="771"/>
      <c r="BX696" s="84"/>
      <c r="BY696" s="84"/>
      <c r="BZ696" s="84"/>
      <c r="CA696" s="84"/>
      <c r="CB696" s="84"/>
      <c r="CC696" s="84"/>
      <c r="CD696" s="84"/>
      <c r="CE696" s="84"/>
      <c r="CF696" s="84"/>
      <c r="CG696" s="84"/>
      <c r="CH696" s="84"/>
      <c r="CI696" s="771"/>
      <c r="CJ696" s="791"/>
      <c r="CK696" s="791"/>
      <c r="CL696" s="791"/>
      <c r="CM696" s="791"/>
      <c r="CN696" s="791"/>
      <c r="CO696" s="791"/>
      <c r="CP696" s="791"/>
      <c r="CQ696" s="791"/>
      <c r="CR696" s="791"/>
      <c r="CS696" s="791"/>
      <c r="CT696" s="791"/>
      <c r="CU696" s="793"/>
      <c r="CV696" s="791"/>
      <c r="CW696" s="791"/>
      <c r="CX696" s="791"/>
      <c r="CY696" s="791"/>
      <c r="CZ696" s="791"/>
      <c r="DA696" s="791"/>
      <c r="DB696" s="791"/>
      <c r="DC696" s="791"/>
      <c r="DD696" s="791"/>
      <c r="DE696" s="791"/>
      <c r="DF696" s="791"/>
      <c r="DG696" s="793"/>
    </row>
    <row r="697" spans="1:111" ht="16">
      <c r="A697" s="209"/>
      <c r="B697" s="331"/>
      <c r="C697" s="1115"/>
      <c r="D697" s="84"/>
      <c r="E697" s="84"/>
      <c r="F697" s="84"/>
      <c r="G697" s="84"/>
      <c r="H697" s="84"/>
      <c r="I697" s="84"/>
      <c r="J697" s="84"/>
      <c r="K697" s="84"/>
      <c r="L697" s="84"/>
      <c r="M697" s="84"/>
      <c r="N697" s="84"/>
      <c r="O697" s="84"/>
      <c r="P697" s="84"/>
      <c r="Q697" s="84"/>
      <c r="R697" s="84"/>
      <c r="S697" s="84"/>
      <c r="T697" s="84"/>
      <c r="U697" s="84"/>
      <c r="V697" s="84"/>
      <c r="W697" s="84"/>
      <c r="X697" s="84"/>
      <c r="Y697" s="84"/>
      <c r="Z697" s="84"/>
      <c r="AA697" s="771"/>
      <c r="AB697" s="84"/>
      <c r="AC697" s="84"/>
      <c r="AD697" s="84"/>
      <c r="AE697" s="84"/>
      <c r="AF697" s="84"/>
      <c r="AG697" s="84"/>
      <c r="AH697" s="84"/>
      <c r="AI697" s="84"/>
      <c r="AJ697" s="84"/>
      <c r="AK697" s="84"/>
      <c r="AL697" s="84"/>
      <c r="AM697" s="771"/>
      <c r="AN697" s="84"/>
      <c r="AO697" s="84"/>
      <c r="AP697" s="84"/>
      <c r="AQ697" s="84"/>
      <c r="AR697" s="84"/>
      <c r="AS697" s="84"/>
      <c r="AT697" s="84"/>
      <c r="AU697" s="84"/>
      <c r="AV697" s="84"/>
      <c r="AW697" s="84"/>
      <c r="AX697" s="84"/>
      <c r="AY697" s="771"/>
      <c r="AZ697" s="84"/>
      <c r="BA697" s="84"/>
      <c r="BB697" s="84"/>
      <c r="BC697" s="84"/>
      <c r="BD697" s="84"/>
      <c r="BE697" s="84"/>
      <c r="BF697" s="84"/>
      <c r="BG697" s="84"/>
      <c r="BH697" s="84"/>
      <c r="BI697" s="84"/>
      <c r="BJ697" s="84"/>
      <c r="BK697" s="771"/>
      <c r="BL697" s="84"/>
      <c r="BM697" s="84"/>
      <c r="BN697" s="84"/>
      <c r="BO697" s="84"/>
      <c r="BP697" s="84"/>
      <c r="BQ697" s="84"/>
      <c r="BR697" s="84"/>
      <c r="BS697" s="84"/>
      <c r="BT697" s="84"/>
      <c r="BU697" s="84"/>
      <c r="BV697" s="84"/>
      <c r="BW697" s="771"/>
      <c r="BX697" s="84"/>
      <c r="BY697" s="84"/>
      <c r="BZ697" s="84"/>
      <c r="CA697" s="84"/>
      <c r="CB697" s="84"/>
      <c r="CC697" s="84"/>
      <c r="CD697" s="84"/>
      <c r="CE697" s="84"/>
      <c r="CF697" s="84"/>
      <c r="CG697" s="84"/>
      <c r="CH697" s="84"/>
      <c r="CI697" s="771"/>
      <c r="CJ697" s="791"/>
      <c r="CK697" s="791"/>
      <c r="CL697" s="791"/>
      <c r="CM697" s="791"/>
      <c r="CN697" s="791"/>
      <c r="CO697" s="791"/>
      <c r="CP697" s="791"/>
      <c r="CQ697" s="791"/>
      <c r="CR697" s="791"/>
      <c r="CS697" s="791"/>
      <c r="CT697" s="791"/>
      <c r="CU697" s="793"/>
      <c r="CV697" s="791"/>
      <c r="CW697" s="791"/>
      <c r="CX697" s="791"/>
      <c r="CY697" s="791"/>
      <c r="CZ697" s="791"/>
      <c r="DA697" s="791"/>
      <c r="DB697" s="791"/>
      <c r="DC697" s="791"/>
      <c r="DD697" s="791"/>
      <c r="DE697" s="791"/>
      <c r="DF697" s="791"/>
      <c r="DG697" s="793"/>
    </row>
    <row r="698" spans="1:111" ht="16">
      <c r="A698" s="209"/>
      <c r="B698" s="331"/>
      <c r="C698" s="1115"/>
      <c r="D698" s="84"/>
      <c r="E698" s="84"/>
      <c r="F698" s="84"/>
      <c r="G698" s="84"/>
      <c r="H698" s="84"/>
      <c r="I698" s="84"/>
      <c r="J698" s="84"/>
      <c r="K698" s="84"/>
      <c r="L698" s="84"/>
      <c r="M698" s="84"/>
      <c r="N698" s="84"/>
      <c r="O698" s="84"/>
      <c r="P698" s="84"/>
      <c r="Q698" s="84"/>
      <c r="R698" s="84"/>
      <c r="S698" s="84"/>
      <c r="T698" s="84"/>
      <c r="U698" s="84"/>
      <c r="V698" s="84"/>
      <c r="W698" s="84"/>
      <c r="X698" s="84"/>
      <c r="Y698" s="84"/>
      <c r="Z698" s="84"/>
      <c r="AA698" s="771"/>
      <c r="AB698" s="84"/>
      <c r="AC698" s="84"/>
      <c r="AD698" s="84"/>
      <c r="AE698" s="84"/>
      <c r="AF698" s="84"/>
      <c r="AG698" s="84"/>
      <c r="AH698" s="84"/>
      <c r="AI698" s="84"/>
      <c r="AJ698" s="84"/>
      <c r="AK698" s="84"/>
      <c r="AL698" s="84"/>
      <c r="AM698" s="771"/>
      <c r="AN698" s="84"/>
      <c r="AO698" s="84"/>
      <c r="AP698" s="84"/>
      <c r="AQ698" s="84"/>
      <c r="AR698" s="84"/>
      <c r="AS698" s="84"/>
      <c r="AT698" s="84"/>
      <c r="AU698" s="84"/>
      <c r="AV698" s="84"/>
      <c r="AW698" s="84"/>
      <c r="AX698" s="84"/>
      <c r="AY698" s="771"/>
      <c r="AZ698" s="84"/>
      <c r="BA698" s="84"/>
      <c r="BB698" s="84"/>
      <c r="BC698" s="84"/>
      <c r="BD698" s="84"/>
      <c r="BE698" s="84"/>
      <c r="BF698" s="84"/>
      <c r="BG698" s="84"/>
      <c r="BH698" s="84"/>
      <c r="BI698" s="84"/>
      <c r="BJ698" s="84"/>
      <c r="BK698" s="771"/>
      <c r="BL698" s="84"/>
      <c r="BM698" s="84"/>
      <c r="BN698" s="84"/>
      <c r="BO698" s="84"/>
      <c r="BP698" s="84"/>
      <c r="BQ698" s="84"/>
      <c r="BR698" s="84"/>
      <c r="BS698" s="84"/>
      <c r="BT698" s="84"/>
      <c r="BU698" s="84"/>
      <c r="BV698" s="84"/>
      <c r="BW698" s="771"/>
      <c r="BX698" s="84"/>
      <c r="BY698" s="84"/>
      <c r="BZ698" s="84"/>
      <c r="CA698" s="84"/>
      <c r="CB698" s="84"/>
      <c r="CC698" s="84"/>
      <c r="CD698" s="84"/>
      <c r="CE698" s="84"/>
      <c r="CF698" s="84"/>
      <c r="CG698" s="84"/>
      <c r="CH698" s="84"/>
      <c r="CI698" s="771"/>
      <c r="CJ698" s="791"/>
      <c r="CK698" s="791"/>
      <c r="CL698" s="791"/>
      <c r="CM698" s="791"/>
      <c r="CN698" s="791"/>
      <c r="CO698" s="791"/>
      <c r="CP698" s="791"/>
      <c r="CQ698" s="791"/>
      <c r="CR698" s="791"/>
      <c r="CS698" s="791"/>
      <c r="CT698" s="791"/>
      <c r="CU698" s="793"/>
      <c r="CV698" s="791"/>
      <c r="CW698" s="791"/>
      <c r="CX698" s="791"/>
      <c r="CY698" s="791"/>
      <c r="CZ698" s="791"/>
      <c r="DA698" s="791"/>
      <c r="DB698" s="791"/>
      <c r="DC698" s="791"/>
      <c r="DD698" s="791"/>
      <c r="DE698" s="791"/>
      <c r="DF698" s="791"/>
      <c r="DG698" s="793"/>
    </row>
    <row r="699" spans="1:111" ht="16">
      <c r="A699" s="209"/>
      <c r="B699" s="331"/>
      <c r="C699" s="1115"/>
      <c r="D699" s="84"/>
      <c r="E699" s="84"/>
      <c r="F699" s="84"/>
      <c r="G699" s="84"/>
      <c r="H699" s="84"/>
      <c r="I699" s="84"/>
      <c r="J699" s="84"/>
      <c r="K699" s="84"/>
      <c r="L699" s="84"/>
      <c r="M699" s="84"/>
      <c r="N699" s="84"/>
      <c r="O699" s="84"/>
      <c r="P699" s="84"/>
      <c r="Q699" s="84"/>
      <c r="R699" s="84"/>
      <c r="S699" s="84"/>
      <c r="T699" s="84"/>
      <c r="U699" s="84"/>
      <c r="V699" s="84"/>
      <c r="W699" s="84"/>
      <c r="X699" s="84"/>
      <c r="Y699" s="84"/>
      <c r="Z699" s="84"/>
      <c r="AA699" s="771"/>
      <c r="AB699" s="84"/>
      <c r="AC699" s="84"/>
      <c r="AD699" s="84"/>
      <c r="AE699" s="84"/>
      <c r="AF699" s="84"/>
      <c r="AG699" s="84"/>
      <c r="AH699" s="84"/>
      <c r="AI699" s="84"/>
      <c r="AJ699" s="84"/>
      <c r="AK699" s="84"/>
      <c r="AL699" s="84"/>
      <c r="AM699" s="771"/>
      <c r="AN699" s="84"/>
      <c r="AO699" s="84"/>
      <c r="AP699" s="84"/>
      <c r="AQ699" s="84"/>
      <c r="AR699" s="84"/>
      <c r="AS699" s="84"/>
      <c r="AT699" s="84"/>
      <c r="AU699" s="84"/>
      <c r="AV699" s="84"/>
      <c r="AW699" s="84"/>
      <c r="AX699" s="84"/>
      <c r="AY699" s="771"/>
      <c r="AZ699" s="84"/>
      <c r="BA699" s="84"/>
      <c r="BB699" s="84"/>
      <c r="BC699" s="84"/>
      <c r="BD699" s="84"/>
      <c r="BE699" s="84"/>
      <c r="BF699" s="84"/>
      <c r="BG699" s="84"/>
      <c r="BH699" s="84"/>
      <c r="BI699" s="84"/>
      <c r="BJ699" s="84"/>
      <c r="BK699" s="771"/>
      <c r="BL699" s="84"/>
      <c r="BM699" s="84"/>
      <c r="BN699" s="84"/>
      <c r="BO699" s="84"/>
      <c r="BP699" s="84"/>
      <c r="BQ699" s="84"/>
      <c r="BR699" s="84"/>
      <c r="BS699" s="84"/>
      <c r="BT699" s="84"/>
      <c r="BU699" s="84"/>
      <c r="BV699" s="84"/>
      <c r="BW699" s="771"/>
      <c r="BX699" s="84"/>
      <c r="BY699" s="84"/>
      <c r="BZ699" s="84"/>
      <c r="CA699" s="84"/>
      <c r="CB699" s="84"/>
      <c r="CC699" s="84"/>
      <c r="CD699" s="84"/>
      <c r="CE699" s="84"/>
      <c r="CF699" s="84"/>
      <c r="CG699" s="84"/>
      <c r="CH699" s="84"/>
      <c r="CI699" s="771"/>
      <c r="CJ699" s="791"/>
      <c r="CK699" s="791"/>
      <c r="CL699" s="791"/>
      <c r="CM699" s="791"/>
      <c r="CN699" s="791"/>
      <c r="CO699" s="791"/>
      <c r="CP699" s="791"/>
      <c r="CQ699" s="791"/>
      <c r="CR699" s="791"/>
      <c r="CS699" s="791"/>
      <c r="CT699" s="791"/>
      <c r="CU699" s="793"/>
      <c r="CV699" s="791"/>
      <c r="CW699" s="791"/>
      <c r="CX699" s="791"/>
      <c r="CY699" s="791"/>
      <c r="CZ699" s="791"/>
      <c r="DA699" s="791"/>
      <c r="DB699" s="791"/>
      <c r="DC699" s="791"/>
      <c r="DD699" s="791"/>
      <c r="DE699" s="791"/>
      <c r="DF699" s="791"/>
      <c r="DG699" s="793"/>
    </row>
    <row r="700" spans="1:111" ht="16">
      <c r="A700" s="209"/>
      <c r="B700" s="331"/>
      <c r="C700" s="1115"/>
      <c r="D700" s="84"/>
      <c r="E700" s="84"/>
      <c r="F700" s="84"/>
      <c r="G700" s="84"/>
      <c r="H700" s="84"/>
      <c r="I700" s="84"/>
      <c r="J700" s="84"/>
      <c r="K700" s="84"/>
      <c r="L700" s="84"/>
      <c r="M700" s="84"/>
      <c r="N700" s="84"/>
      <c r="O700" s="84"/>
      <c r="P700" s="84"/>
      <c r="Q700" s="84"/>
      <c r="R700" s="84"/>
      <c r="S700" s="84"/>
      <c r="T700" s="84"/>
      <c r="U700" s="84"/>
      <c r="V700" s="84"/>
      <c r="W700" s="84"/>
      <c r="X700" s="84"/>
      <c r="Y700" s="84"/>
      <c r="Z700" s="84"/>
      <c r="AA700" s="771"/>
      <c r="AB700" s="84"/>
      <c r="AC700" s="84"/>
      <c r="AD700" s="84"/>
      <c r="AE700" s="84"/>
      <c r="AF700" s="84"/>
      <c r="AG700" s="84"/>
      <c r="AH700" s="84"/>
      <c r="AI700" s="84"/>
      <c r="AJ700" s="84"/>
      <c r="AK700" s="84"/>
      <c r="AL700" s="84"/>
      <c r="AM700" s="771"/>
      <c r="AN700" s="84"/>
      <c r="AO700" s="84"/>
      <c r="AP700" s="84"/>
      <c r="AQ700" s="84"/>
      <c r="AR700" s="84"/>
      <c r="AS700" s="84"/>
      <c r="AT700" s="84"/>
      <c r="AU700" s="84"/>
      <c r="AV700" s="84"/>
      <c r="AW700" s="84"/>
      <c r="AX700" s="84"/>
      <c r="AY700" s="771"/>
      <c r="AZ700" s="84"/>
      <c r="BA700" s="84"/>
      <c r="BB700" s="84"/>
      <c r="BC700" s="84"/>
      <c r="BD700" s="84"/>
      <c r="BE700" s="84"/>
      <c r="BF700" s="84"/>
      <c r="BG700" s="84"/>
      <c r="BH700" s="84"/>
      <c r="BI700" s="84"/>
      <c r="BJ700" s="84"/>
      <c r="BK700" s="771"/>
      <c r="BL700" s="84"/>
      <c r="BM700" s="84"/>
      <c r="BN700" s="84"/>
      <c r="BO700" s="84"/>
      <c r="BP700" s="84"/>
      <c r="BQ700" s="84"/>
      <c r="BR700" s="84"/>
      <c r="BS700" s="84"/>
      <c r="BT700" s="84"/>
      <c r="BU700" s="84"/>
      <c r="BV700" s="84"/>
      <c r="BW700" s="771"/>
      <c r="BX700" s="84"/>
      <c r="BY700" s="84"/>
      <c r="BZ700" s="84"/>
      <c r="CA700" s="84"/>
      <c r="CB700" s="84"/>
      <c r="CC700" s="84"/>
      <c r="CD700" s="84"/>
      <c r="CE700" s="84"/>
      <c r="CF700" s="84"/>
      <c r="CG700" s="84"/>
      <c r="CH700" s="84"/>
      <c r="CI700" s="771"/>
      <c r="CJ700" s="791"/>
      <c r="CK700" s="791"/>
      <c r="CL700" s="791"/>
      <c r="CM700" s="791"/>
      <c r="CN700" s="791"/>
      <c r="CO700" s="791"/>
      <c r="CP700" s="791"/>
      <c r="CQ700" s="791"/>
      <c r="CR700" s="791"/>
      <c r="CS700" s="791"/>
      <c r="CT700" s="791"/>
      <c r="CU700" s="793"/>
      <c r="CV700" s="791"/>
      <c r="CW700" s="791"/>
      <c r="CX700" s="791"/>
      <c r="CY700" s="791"/>
      <c r="CZ700" s="791"/>
      <c r="DA700" s="791"/>
      <c r="DB700" s="791"/>
      <c r="DC700" s="791"/>
      <c r="DD700" s="791"/>
      <c r="DE700" s="791"/>
      <c r="DF700" s="791"/>
      <c r="DG700" s="793"/>
    </row>
    <row r="701" spans="1:111" ht="16">
      <c r="A701" s="209"/>
      <c r="B701" s="331"/>
      <c r="C701" s="1115"/>
      <c r="D701" s="84"/>
      <c r="E701" s="84"/>
      <c r="F701" s="84"/>
      <c r="G701" s="84"/>
      <c r="H701" s="84"/>
      <c r="I701" s="84"/>
      <c r="J701" s="84"/>
      <c r="K701" s="84"/>
      <c r="L701" s="84"/>
      <c r="M701" s="84"/>
      <c r="N701" s="84"/>
      <c r="O701" s="84"/>
      <c r="P701" s="84"/>
      <c r="Q701" s="84"/>
      <c r="R701" s="84"/>
      <c r="S701" s="84"/>
      <c r="T701" s="84"/>
      <c r="U701" s="84"/>
      <c r="V701" s="84"/>
      <c r="W701" s="84"/>
      <c r="X701" s="84"/>
      <c r="Y701" s="84"/>
      <c r="Z701" s="84"/>
      <c r="AA701" s="771"/>
      <c r="AB701" s="84"/>
      <c r="AC701" s="84"/>
      <c r="AD701" s="84"/>
      <c r="AE701" s="84"/>
      <c r="AF701" s="84"/>
      <c r="AG701" s="84"/>
      <c r="AH701" s="84"/>
      <c r="AI701" s="84"/>
      <c r="AJ701" s="84"/>
      <c r="AK701" s="84"/>
      <c r="AL701" s="84"/>
      <c r="AM701" s="771"/>
      <c r="AN701" s="84"/>
      <c r="AO701" s="84"/>
      <c r="AP701" s="84"/>
      <c r="AQ701" s="84"/>
      <c r="AR701" s="84"/>
      <c r="AS701" s="84"/>
      <c r="AT701" s="84"/>
      <c r="AU701" s="84"/>
      <c r="AV701" s="84"/>
      <c r="AW701" s="84"/>
      <c r="AX701" s="84"/>
      <c r="AY701" s="771"/>
      <c r="AZ701" s="84"/>
      <c r="BA701" s="84"/>
      <c r="BB701" s="84"/>
      <c r="BC701" s="84"/>
      <c r="BD701" s="84"/>
      <c r="BE701" s="84"/>
      <c r="BF701" s="84"/>
      <c r="BG701" s="84"/>
      <c r="BH701" s="84"/>
      <c r="BI701" s="84"/>
      <c r="BJ701" s="84"/>
      <c r="BK701" s="771"/>
      <c r="BL701" s="84"/>
      <c r="BM701" s="84"/>
      <c r="BN701" s="84"/>
      <c r="BO701" s="84"/>
      <c r="BP701" s="84"/>
      <c r="BQ701" s="84"/>
      <c r="BR701" s="84"/>
      <c r="BS701" s="84"/>
      <c r="BT701" s="84"/>
      <c r="BU701" s="84"/>
      <c r="BV701" s="84"/>
      <c r="BW701" s="771"/>
      <c r="BX701" s="84"/>
      <c r="BY701" s="84"/>
      <c r="BZ701" s="84"/>
      <c r="CA701" s="84"/>
      <c r="CB701" s="84"/>
      <c r="CC701" s="84"/>
      <c r="CD701" s="84"/>
      <c r="CE701" s="84"/>
      <c r="CF701" s="84"/>
      <c r="CG701" s="84"/>
      <c r="CH701" s="84"/>
      <c r="CI701" s="771"/>
      <c r="CJ701" s="791"/>
      <c r="CK701" s="791"/>
      <c r="CL701" s="791"/>
      <c r="CM701" s="791"/>
      <c r="CN701" s="791"/>
      <c r="CO701" s="791"/>
      <c r="CP701" s="791"/>
      <c r="CQ701" s="791"/>
      <c r="CR701" s="791"/>
      <c r="CS701" s="791"/>
      <c r="CT701" s="791"/>
      <c r="CU701" s="793"/>
      <c r="CV701" s="791"/>
      <c r="CW701" s="791"/>
      <c r="CX701" s="791"/>
      <c r="CY701" s="791"/>
      <c r="CZ701" s="791"/>
      <c r="DA701" s="791"/>
      <c r="DB701" s="791"/>
      <c r="DC701" s="791"/>
      <c r="DD701" s="791"/>
      <c r="DE701" s="791"/>
      <c r="DF701" s="791"/>
      <c r="DG701" s="793"/>
    </row>
    <row r="702" spans="1:111" ht="16">
      <c r="A702" s="209"/>
      <c r="B702" s="331"/>
      <c r="C702" s="1115"/>
      <c r="D702" s="84"/>
      <c r="E702" s="84"/>
      <c r="F702" s="84"/>
      <c r="G702" s="84"/>
      <c r="H702" s="84"/>
      <c r="I702" s="84"/>
      <c r="J702" s="84"/>
      <c r="K702" s="84"/>
      <c r="L702" s="84"/>
      <c r="M702" s="84"/>
      <c r="N702" s="84"/>
      <c r="O702" s="84"/>
      <c r="P702" s="84"/>
      <c r="Q702" s="84"/>
      <c r="R702" s="84"/>
      <c r="S702" s="84"/>
      <c r="T702" s="84"/>
      <c r="U702" s="84"/>
      <c r="V702" s="84"/>
      <c r="W702" s="84"/>
      <c r="X702" s="84"/>
      <c r="Y702" s="84"/>
      <c r="Z702" s="84"/>
      <c r="AA702" s="771"/>
      <c r="AB702" s="84"/>
      <c r="AC702" s="84"/>
      <c r="AD702" s="84"/>
      <c r="AE702" s="84"/>
      <c r="AF702" s="84"/>
      <c r="AG702" s="84"/>
      <c r="AH702" s="84"/>
      <c r="AI702" s="84"/>
      <c r="AJ702" s="84"/>
      <c r="AK702" s="84"/>
      <c r="AL702" s="84"/>
      <c r="AM702" s="771"/>
      <c r="AN702" s="84"/>
      <c r="AO702" s="84"/>
      <c r="AP702" s="84"/>
      <c r="AQ702" s="84"/>
      <c r="AR702" s="84"/>
      <c r="AS702" s="84"/>
      <c r="AT702" s="84"/>
      <c r="AU702" s="84"/>
      <c r="AV702" s="84"/>
      <c r="AW702" s="84"/>
      <c r="AX702" s="84"/>
      <c r="AY702" s="771"/>
      <c r="AZ702" s="84"/>
      <c r="BA702" s="84"/>
      <c r="BB702" s="84"/>
      <c r="BC702" s="84"/>
      <c r="BD702" s="84"/>
      <c r="BE702" s="84"/>
      <c r="BF702" s="84"/>
      <c r="BG702" s="84"/>
      <c r="BH702" s="84"/>
      <c r="BI702" s="84"/>
      <c r="BJ702" s="84"/>
      <c r="BK702" s="771"/>
      <c r="BL702" s="84"/>
      <c r="BM702" s="84"/>
      <c r="BN702" s="84"/>
      <c r="BO702" s="84"/>
      <c r="BP702" s="84"/>
      <c r="BQ702" s="84"/>
      <c r="BR702" s="84"/>
      <c r="BS702" s="84"/>
      <c r="BT702" s="84"/>
      <c r="BU702" s="84"/>
      <c r="BV702" s="84"/>
      <c r="BW702" s="771"/>
      <c r="BX702" s="84"/>
      <c r="BY702" s="84"/>
      <c r="BZ702" s="84"/>
      <c r="CA702" s="84"/>
      <c r="CB702" s="84"/>
      <c r="CC702" s="84"/>
      <c r="CD702" s="84"/>
      <c r="CE702" s="84"/>
      <c r="CF702" s="84"/>
      <c r="CG702" s="84"/>
      <c r="CH702" s="84"/>
      <c r="CI702" s="771"/>
      <c r="CJ702" s="791"/>
      <c r="CK702" s="791"/>
      <c r="CL702" s="791"/>
      <c r="CM702" s="791"/>
      <c r="CN702" s="791"/>
      <c r="CO702" s="791"/>
      <c r="CP702" s="791"/>
      <c r="CQ702" s="791"/>
      <c r="CR702" s="791"/>
      <c r="CS702" s="791"/>
      <c r="CT702" s="791"/>
      <c r="CU702" s="793"/>
      <c r="CV702" s="791"/>
      <c r="CW702" s="791"/>
      <c r="CX702" s="791"/>
      <c r="CY702" s="791"/>
      <c r="CZ702" s="791"/>
      <c r="DA702" s="791"/>
      <c r="DB702" s="791"/>
      <c r="DC702" s="791"/>
      <c r="DD702" s="791"/>
      <c r="DE702" s="791"/>
      <c r="DF702" s="791"/>
      <c r="DG702" s="793"/>
    </row>
    <row r="703" spans="1:111" ht="16">
      <c r="A703" s="209"/>
      <c r="B703" s="331"/>
      <c r="C703" s="1115"/>
      <c r="D703" s="84"/>
      <c r="E703" s="84"/>
      <c r="F703" s="84"/>
      <c r="G703" s="84"/>
      <c r="H703" s="84"/>
      <c r="I703" s="84"/>
      <c r="J703" s="84"/>
      <c r="K703" s="84"/>
      <c r="L703" s="84"/>
      <c r="M703" s="84"/>
      <c r="N703" s="84"/>
      <c r="O703" s="84"/>
      <c r="P703" s="84"/>
      <c r="Q703" s="84"/>
      <c r="R703" s="84"/>
      <c r="S703" s="84"/>
      <c r="T703" s="84"/>
      <c r="U703" s="84"/>
      <c r="V703" s="84"/>
      <c r="W703" s="84"/>
      <c r="X703" s="84"/>
      <c r="Y703" s="84"/>
      <c r="Z703" s="84"/>
      <c r="AA703" s="771"/>
      <c r="AB703" s="84"/>
      <c r="AC703" s="84"/>
      <c r="AD703" s="84"/>
      <c r="AE703" s="84"/>
      <c r="AF703" s="84"/>
      <c r="AG703" s="84"/>
      <c r="AH703" s="84"/>
      <c r="AI703" s="84"/>
      <c r="AJ703" s="84"/>
      <c r="AK703" s="84"/>
      <c r="AL703" s="84"/>
      <c r="AM703" s="771"/>
      <c r="AN703" s="84"/>
      <c r="AO703" s="84"/>
      <c r="AP703" s="84"/>
      <c r="AQ703" s="84"/>
      <c r="AR703" s="84"/>
      <c r="AS703" s="84"/>
      <c r="AT703" s="84"/>
      <c r="AU703" s="84"/>
      <c r="AV703" s="84"/>
      <c r="AW703" s="84"/>
      <c r="AX703" s="84"/>
      <c r="AY703" s="771"/>
      <c r="AZ703" s="84"/>
      <c r="BA703" s="84"/>
      <c r="BB703" s="84"/>
      <c r="BC703" s="84"/>
      <c r="BD703" s="84"/>
      <c r="BE703" s="84"/>
      <c r="BF703" s="84"/>
      <c r="BG703" s="84"/>
      <c r="BH703" s="84"/>
      <c r="BI703" s="84"/>
      <c r="BJ703" s="84"/>
      <c r="BK703" s="771"/>
      <c r="BL703" s="84"/>
      <c r="BM703" s="84"/>
      <c r="BN703" s="84"/>
      <c r="BO703" s="84"/>
      <c r="BP703" s="84"/>
      <c r="BQ703" s="84"/>
      <c r="BR703" s="84"/>
      <c r="BS703" s="84"/>
      <c r="BT703" s="84"/>
      <c r="BU703" s="84"/>
      <c r="BV703" s="84"/>
      <c r="BW703" s="771"/>
      <c r="BX703" s="84"/>
      <c r="BY703" s="84"/>
      <c r="BZ703" s="84"/>
      <c r="CA703" s="84"/>
      <c r="CB703" s="84"/>
      <c r="CC703" s="84"/>
      <c r="CD703" s="84"/>
      <c r="CE703" s="84"/>
      <c r="CF703" s="84"/>
      <c r="CG703" s="84"/>
      <c r="CH703" s="84"/>
      <c r="CI703" s="771"/>
      <c r="CJ703" s="791"/>
      <c r="CK703" s="791"/>
      <c r="CL703" s="791"/>
      <c r="CM703" s="791"/>
      <c r="CN703" s="791"/>
      <c r="CO703" s="791"/>
      <c r="CP703" s="791"/>
      <c r="CQ703" s="791"/>
      <c r="CR703" s="791"/>
      <c r="CS703" s="791"/>
      <c r="CT703" s="791"/>
      <c r="CU703" s="793"/>
      <c r="CV703" s="791"/>
      <c r="CW703" s="791"/>
      <c r="CX703" s="791"/>
      <c r="CY703" s="791"/>
      <c r="CZ703" s="791"/>
      <c r="DA703" s="791"/>
      <c r="DB703" s="791"/>
      <c r="DC703" s="791"/>
      <c r="DD703" s="791"/>
      <c r="DE703" s="791"/>
      <c r="DF703" s="791"/>
      <c r="DG703" s="793"/>
    </row>
    <row r="704" spans="1:111" ht="16">
      <c r="A704" s="209"/>
      <c r="B704" s="331"/>
      <c r="C704" s="1115"/>
      <c r="D704" s="84"/>
      <c r="E704" s="84"/>
      <c r="F704" s="84"/>
      <c r="G704" s="84"/>
      <c r="H704" s="84"/>
      <c r="I704" s="84"/>
      <c r="J704" s="84"/>
      <c r="K704" s="84"/>
      <c r="L704" s="84"/>
      <c r="M704" s="84"/>
      <c r="N704" s="84"/>
      <c r="O704" s="84"/>
      <c r="P704" s="84"/>
      <c r="Q704" s="84"/>
      <c r="R704" s="84"/>
      <c r="S704" s="84"/>
      <c r="T704" s="84"/>
      <c r="U704" s="84"/>
      <c r="V704" s="84"/>
      <c r="W704" s="84"/>
      <c r="X704" s="84"/>
      <c r="Y704" s="84"/>
      <c r="Z704" s="84"/>
      <c r="AA704" s="771"/>
      <c r="AB704" s="84"/>
      <c r="AC704" s="84"/>
      <c r="AD704" s="84"/>
      <c r="AE704" s="84"/>
      <c r="AF704" s="84"/>
      <c r="AG704" s="84"/>
      <c r="AH704" s="84"/>
      <c r="AI704" s="84"/>
      <c r="AJ704" s="84"/>
      <c r="AK704" s="84"/>
      <c r="AL704" s="84"/>
      <c r="AM704" s="771"/>
      <c r="AN704" s="84"/>
      <c r="AO704" s="84"/>
      <c r="AP704" s="84"/>
      <c r="AQ704" s="84"/>
      <c r="AR704" s="84"/>
      <c r="AS704" s="84"/>
      <c r="AT704" s="84"/>
      <c r="AU704" s="84"/>
      <c r="AV704" s="84"/>
      <c r="AW704" s="84"/>
      <c r="AX704" s="84"/>
      <c r="AY704" s="771"/>
      <c r="AZ704" s="84"/>
      <c r="BA704" s="84"/>
      <c r="BB704" s="84"/>
      <c r="BC704" s="84"/>
      <c r="BD704" s="84"/>
      <c r="BE704" s="84"/>
      <c r="BF704" s="84"/>
      <c r="BG704" s="84"/>
      <c r="BH704" s="84"/>
      <c r="BI704" s="84"/>
      <c r="BJ704" s="84"/>
      <c r="BK704" s="771"/>
      <c r="BL704" s="84"/>
      <c r="BM704" s="84"/>
      <c r="BN704" s="84"/>
      <c r="BO704" s="84"/>
      <c r="BP704" s="84"/>
      <c r="BQ704" s="84"/>
      <c r="BR704" s="84"/>
      <c r="BS704" s="84"/>
      <c r="BT704" s="84"/>
      <c r="BU704" s="84"/>
      <c r="BV704" s="84"/>
      <c r="BW704" s="771"/>
      <c r="BX704" s="84"/>
      <c r="BY704" s="84"/>
      <c r="BZ704" s="84"/>
      <c r="CA704" s="84"/>
      <c r="CB704" s="84"/>
      <c r="CC704" s="84"/>
      <c r="CD704" s="84"/>
      <c r="CE704" s="84"/>
      <c r="CF704" s="84"/>
      <c r="CG704" s="84"/>
      <c r="CH704" s="84"/>
      <c r="CI704" s="771"/>
      <c r="CJ704" s="791"/>
      <c r="CK704" s="791"/>
      <c r="CL704" s="791"/>
      <c r="CM704" s="791"/>
      <c r="CN704" s="791"/>
      <c r="CO704" s="791"/>
      <c r="CP704" s="791"/>
      <c r="CQ704" s="791"/>
      <c r="CR704" s="791"/>
      <c r="CS704" s="791"/>
      <c r="CT704" s="791"/>
      <c r="CU704" s="793"/>
      <c r="CV704" s="791"/>
      <c r="CW704" s="791"/>
      <c r="CX704" s="791"/>
      <c r="CY704" s="791"/>
      <c r="CZ704" s="791"/>
      <c r="DA704" s="791"/>
      <c r="DB704" s="791"/>
      <c r="DC704" s="791"/>
      <c r="DD704" s="791"/>
      <c r="DE704" s="791"/>
      <c r="DF704" s="791"/>
      <c r="DG704" s="793"/>
    </row>
    <row r="705" spans="1:111" ht="16">
      <c r="A705" s="209"/>
      <c r="B705" s="331"/>
      <c r="C705" s="1115"/>
      <c r="D705" s="84"/>
      <c r="E705" s="84"/>
      <c r="F705" s="84"/>
      <c r="G705" s="84"/>
      <c r="H705" s="84"/>
      <c r="I705" s="84"/>
      <c r="J705" s="84"/>
      <c r="K705" s="84"/>
      <c r="L705" s="84"/>
      <c r="M705" s="84"/>
      <c r="N705" s="84"/>
      <c r="O705" s="84"/>
      <c r="P705" s="84"/>
      <c r="Q705" s="84"/>
      <c r="R705" s="84"/>
      <c r="S705" s="84"/>
      <c r="T705" s="84"/>
      <c r="U705" s="84"/>
      <c r="V705" s="84"/>
      <c r="W705" s="84"/>
      <c r="X705" s="84"/>
      <c r="Y705" s="84"/>
      <c r="Z705" s="84"/>
      <c r="AA705" s="771"/>
      <c r="AB705" s="84"/>
      <c r="AC705" s="84"/>
      <c r="AD705" s="84"/>
      <c r="AE705" s="84"/>
      <c r="AF705" s="84"/>
      <c r="AG705" s="84"/>
      <c r="AH705" s="84"/>
      <c r="AI705" s="84"/>
      <c r="AJ705" s="84"/>
      <c r="AK705" s="84"/>
      <c r="AL705" s="84"/>
      <c r="AM705" s="771"/>
      <c r="AN705" s="84"/>
      <c r="AO705" s="84"/>
      <c r="AP705" s="84"/>
      <c r="AQ705" s="84"/>
      <c r="AR705" s="84"/>
      <c r="AS705" s="84"/>
      <c r="AT705" s="84"/>
      <c r="AU705" s="84"/>
      <c r="AV705" s="84"/>
      <c r="AW705" s="84"/>
      <c r="AX705" s="84"/>
      <c r="AY705" s="771"/>
      <c r="AZ705" s="84"/>
      <c r="BA705" s="84"/>
      <c r="BB705" s="84"/>
      <c r="BC705" s="84"/>
      <c r="BD705" s="84"/>
      <c r="BE705" s="84"/>
      <c r="BF705" s="84"/>
      <c r="BG705" s="84"/>
      <c r="BH705" s="84"/>
      <c r="BI705" s="84"/>
      <c r="BJ705" s="84"/>
      <c r="BK705" s="771"/>
      <c r="BL705" s="84"/>
      <c r="BM705" s="84"/>
      <c r="BN705" s="84"/>
      <c r="BO705" s="84"/>
      <c r="BP705" s="84"/>
      <c r="BQ705" s="84"/>
      <c r="BR705" s="84"/>
      <c r="BS705" s="84"/>
      <c r="BT705" s="84"/>
      <c r="BU705" s="84"/>
      <c r="BV705" s="84"/>
      <c r="BW705" s="771"/>
      <c r="BX705" s="84"/>
      <c r="BY705" s="84"/>
      <c r="BZ705" s="84"/>
      <c r="CA705" s="84"/>
      <c r="CB705" s="84"/>
      <c r="CC705" s="84"/>
      <c r="CD705" s="84"/>
      <c r="CE705" s="84"/>
      <c r="CF705" s="84"/>
      <c r="CG705" s="84"/>
      <c r="CH705" s="84"/>
      <c r="CI705" s="771"/>
      <c r="CJ705" s="791"/>
      <c r="CK705" s="791"/>
      <c r="CL705" s="791"/>
      <c r="CM705" s="791"/>
      <c r="CN705" s="791"/>
      <c r="CO705" s="791"/>
      <c r="CP705" s="791"/>
      <c r="CQ705" s="791"/>
      <c r="CR705" s="791"/>
      <c r="CS705" s="791"/>
      <c r="CT705" s="791"/>
      <c r="CU705" s="793"/>
      <c r="CV705" s="791"/>
      <c r="CW705" s="791"/>
      <c r="CX705" s="791"/>
      <c r="CY705" s="791"/>
      <c r="CZ705" s="791"/>
      <c r="DA705" s="791"/>
      <c r="DB705" s="791"/>
      <c r="DC705" s="791"/>
      <c r="DD705" s="791"/>
      <c r="DE705" s="791"/>
      <c r="DF705" s="791"/>
      <c r="DG705" s="793"/>
    </row>
    <row r="706" spans="1:111" ht="16">
      <c r="A706" s="209"/>
      <c r="B706" s="331"/>
      <c r="C706" s="1115"/>
      <c r="D706" s="84"/>
      <c r="E706" s="84"/>
      <c r="F706" s="84"/>
      <c r="G706" s="84"/>
      <c r="H706" s="84"/>
      <c r="I706" s="84"/>
      <c r="J706" s="84"/>
      <c r="K706" s="84"/>
      <c r="L706" s="84"/>
      <c r="M706" s="84"/>
      <c r="N706" s="84"/>
      <c r="O706" s="84"/>
      <c r="P706" s="84"/>
      <c r="Q706" s="84"/>
      <c r="R706" s="84"/>
      <c r="S706" s="84"/>
      <c r="T706" s="84"/>
      <c r="U706" s="84"/>
      <c r="V706" s="84"/>
      <c r="W706" s="84"/>
      <c r="X706" s="84"/>
      <c r="Y706" s="84"/>
      <c r="Z706" s="84"/>
      <c r="AA706" s="771"/>
      <c r="AB706" s="84"/>
      <c r="AC706" s="84"/>
      <c r="AD706" s="84"/>
      <c r="AE706" s="84"/>
      <c r="AF706" s="84"/>
      <c r="AG706" s="84"/>
      <c r="AH706" s="84"/>
      <c r="AI706" s="84"/>
      <c r="AJ706" s="84"/>
      <c r="AK706" s="84"/>
      <c r="AL706" s="84"/>
      <c r="AM706" s="771"/>
      <c r="AN706" s="84"/>
      <c r="AO706" s="84"/>
      <c r="AP706" s="84"/>
      <c r="AQ706" s="84"/>
      <c r="AR706" s="84"/>
      <c r="AS706" s="84"/>
      <c r="AT706" s="84"/>
      <c r="AU706" s="84"/>
      <c r="AV706" s="84"/>
      <c r="AW706" s="84"/>
      <c r="AX706" s="84"/>
      <c r="AY706" s="771"/>
      <c r="AZ706" s="84"/>
      <c r="BA706" s="84"/>
      <c r="BB706" s="84"/>
      <c r="BC706" s="84"/>
      <c r="BD706" s="84"/>
      <c r="BE706" s="84"/>
      <c r="BF706" s="84"/>
      <c r="BG706" s="84"/>
      <c r="BH706" s="84"/>
      <c r="BI706" s="84"/>
      <c r="BJ706" s="84"/>
      <c r="BK706" s="771"/>
      <c r="BL706" s="84"/>
      <c r="BM706" s="84"/>
      <c r="BN706" s="84"/>
      <c r="BO706" s="84"/>
      <c r="BP706" s="84"/>
      <c r="BQ706" s="84"/>
      <c r="BR706" s="84"/>
      <c r="BS706" s="84"/>
      <c r="BT706" s="84"/>
      <c r="BU706" s="84"/>
      <c r="BV706" s="84"/>
      <c r="BW706" s="771"/>
      <c r="BX706" s="84"/>
      <c r="BY706" s="84"/>
      <c r="BZ706" s="84"/>
      <c r="CA706" s="84"/>
      <c r="CB706" s="84"/>
      <c r="CC706" s="84"/>
      <c r="CD706" s="84"/>
      <c r="CE706" s="84"/>
      <c r="CF706" s="84"/>
      <c r="CG706" s="84"/>
      <c r="CH706" s="84"/>
      <c r="CI706" s="771"/>
      <c r="CJ706" s="791"/>
      <c r="CK706" s="791"/>
      <c r="CL706" s="791"/>
      <c r="CM706" s="791"/>
      <c r="CN706" s="791"/>
      <c r="CO706" s="791"/>
      <c r="CP706" s="791"/>
      <c r="CQ706" s="791"/>
      <c r="CR706" s="791"/>
      <c r="CS706" s="791"/>
      <c r="CT706" s="791"/>
      <c r="CU706" s="793"/>
      <c r="CV706" s="791"/>
      <c r="CW706" s="791"/>
      <c r="CX706" s="791"/>
      <c r="CY706" s="791"/>
      <c r="CZ706" s="791"/>
      <c r="DA706" s="791"/>
      <c r="DB706" s="791"/>
      <c r="DC706" s="791"/>
      <c r="DD706" s="791"/>
      <c r="DE706" s="791"/>
      <c r="DF706" s="791"/>
      <c r="DG706" s="793"/>
    </row>
    <row r="707" spans="1:111" ht="16">
      <c r="A707" s="209"/>
      <c r="B707" s="331"/>
      <c r="C707" s="1115"/>
      <c r="D707" s="84"/>
      <c r="E707" s="84"/>
      <c r="F707" s="84"/>
      <c r="G707" s="84"/>
      <c r="H707" s="84"/>
      <c r="I707" s="84"/>
      <c r="J707" s="84"/>
      <c r="K707" s="84"/>
      <c r="L707" s="84"/>
      <c r="M707" s="84"/>
      <c r="N707" s="84"/>
      <c r="O707" s="84"/>
      <c r="P707" s="84"/>
      <c r="Q707" s="84"/>
      <c r="R707" s="84"/>
      <c r="S707" s="84"/>
      <c r="T707" s="84"/>
      <c r="U707" s="84"/>
      <c r="V707" s="84"/>
      <c r="W707" s="84"/>
      <c r="X707" s="84"/>
      <c r="Y707" s="84"/>
      <c r="Z707" s="84"/>
      <c r="AA707" s="771"/>
      <c r="AB707" s="84"/>
      <c r="AC707" s="84"/>
      <c r="AD707" s="84"/>
      <c r="AE707" s="84"/>
      <c r="AF707" s="84"/>
      <c r="AG707" s="84"/>
      <c r="AH707" s="84"/>
      <c r="AI707" s="84"/>
      <c r="AJ707" s="84"/>
      <c r="AK707" s="84"/>
      <c r="AL707" s="84"/>
      <c r="AM707" s="771"/>
      <c r="AN707" s="84"/>
      <c r="AO707" s="84"/>
      <c r="AP707" s="84"/>
      <c r="AQ707" s="84"/>
      <c r="AR707" s="84"/>
      <c r="AS707" s="84"/>
      <c r="AT707" s="84"/>
      <c r="AU707" s="84"/>
      <c r="AV707" s="84"/>
      <c r="AW707" s="84"/>
      <c r="AX707" s="84"/>
      <c r="AY707" s="771"/>
      <c r="AZ707" s="84"/>
      <c r="BA707" s="84"/>
      <c r="BB707" s="84"/>
      <c r="BC707" s="84"/>
      <c r="BD707" s="84"/>
      <c r="BE707" s="84"/>
      <c r="BF707" s="84"/>
      <c r="BG707" s="84"/>
      <c r="BH707" s="84"/>
      <c r="BI707" s="84"/>
      <c r="BJ707" s="84"/>
      <c r="BK707" s="771"/>
      <c r="BL707" s="84"/>
      <c r="BM707" s="84"/>
      <c r="BN707" s="84"/>
      <c r="BO707" s="84"/>
      <c r="BP707" s="84"/>
      <c r="BQ707" s="84"/>
      <c r="BR707" s="84"/>
      <c r="BS707" s="84"/>
      <c r="BT707" s="84"/>
      <c r="BU707" s="84"/>
      <c r="BV707" s="84"/>
      <c r="BW707" s="771"/>
      <c r="BX707" s="84"/>
      <c r="BY707" s="84"/>
      <c r="BZ707" s="84"/>
      <c r="CA707" s="84"/>
      <c r="CB707" s="84"/>
      <c r="CC707" s="84"/>
      <c r="CD707" s="84"/>
      <c r="CE707" s="84"/>
      <c r="CF707" s="84"/>
      <c r="CG707" s="84"/>
      <c r="CH707" s="84"/>
      <c r="CI707" s="771"/>
      <c r="CJ707" s="791"/>
      <c r="CK707" s="791"/>
      <c r="CL707" s="791"/>
      <c r="CM707" s="791"/>
      <c r="CN707" s="791"/>
      <c r="CO707" s="791"/>
      <c r="CP707" s="791"/>
      <c r="CQ707" s="791"/>
      <c r="CR707" s="791"/>
      <c r="CS707" s="791"/>
      <c r="CT707" s="791"/>
      <c r="CU707" s="793"/>
      <c r="CV707" s="791"/>
      <c r="CW707" s="791"/>
      <c r="CX707" s="791"/>
      <c r="CY707" s="791"/>
      <c r="CZ707" s="791"/>
      <c r="DA707" s="791"/>
      <c r="DB707" s="791"/>
      <c r="DC707" s="791"/>
      <c r="DD707" s="791"/>
      <c r="DE707" s="791"/>
      <c r="DF707" s="791"/>
      <c r="DG707" s="793"/>
    </row>
    <row r="708" spans="1:111" ht="16">
      <c r="A708" s="209"/>
      <c r="B708" s="331"/>
      <c r="C708" s="1115"/>
      <c r="D708" s="84"/>
      <c r="E708" s="84"/>
      <c r="F708" s="84"/>
      <c r="G708" s="84"/>
      <c r="H708" s="84"/>
      <c r="I708" s="84"/>
      <c r="J708" s="84"/>
      <c r="K708" s="84"/>
      <c r="L708" s="84"/>
      <c r="M708" s="84"/>
      <c r="N708" s="84"/>
      <c r="O708" s="84"/>
      <c r="P708" s="84"/>
      <c r="Q708" s="84"/>
      <c r="R708" s="84"/>
      <c r="S708" s="84"/>
      <c r="T708" s="84"/>
      <c r="U708" s="84"/>
      <c r="V708" s="84"/>
      <c r="W708" s="84"/>
      <c r="X708" s="84"/>
      <c r="Y708" s="84"/>
      <c r="Z708" s="84"/>
      <c r="AA708" s="771"/>
      <c r="AB708" s="84"/>
      <c r="AC708" s="84"/>
      <c r="AD708" s="84"/>
      <c r="AE708" s="84"/>
      <c r="AF708" s="84"/>
      <c r="AG708" s="84"/>
      <c r="AH708" s="84"/>
      <c r="AI708" s="84"/>
      <c r="AJ708" s="84"/>
      <c r="AK708" s="84"/>
      <c r="AL708" s="84"/>
      <c r="AM708" s="771"/>
      <c r="AN708" s="84"/>
      <c r="AO708" s="84"/>
      <c r="AP708" s="84"/>
      <c r="AQ708" s="84"/>
      <c r="AR708" s="84"/>
      <c r="AS708" s="84"/>
      <c r="AT708" s="84"/>
      <c r="AU708" s="84"/>
      <c r="AV708" s="84"/>
      <c r="AW708" s="84"/>
      <c r="AX708" s="84"/>
      <c r="AY708" s="771"/>
      <c r="AZ708" s="84"/>
      <c r="BA708" s="84"/>
      <c r="BB708" s="84"/>
      <c r="BC708" s="84"/>
      <c r="BD708" s="84"/>
      <c r="BE708" s="84"/>
      <c r="BF708" s="84"/>
      <c r="BG708" s="84"/>
      <c r="BH708" s="84"/>
      <c r="BI708" s="84"/>
      <c r="BJ708" s="84"/>
      <c r="BK708" s="771"/>
      <c r="BL708" s="84"/>
      <c r="BM708" s="84"/>
      <c r="BN708" s="84"/>
      <c r="BO708" s="84"/>
      <c r="BP708" s="84"/>
      <c r="BQ708" s="84"/>
      <c r="BR708" s="84"/>
      <c r="BS708" s="84"/>
      <c r="BT708" s="84"/>
      <c r="BU708" s="84"/>
      <c r="BV708" s="84"/>
      <c r="BW708" s="771"/>
      <c r="BX708" s="84"/>
      <c r="BY708" s="84"/>
      <c r="BZ708" s="84"/>
      <c r="CA708" s="84"/>
      <c r="CB708" s="84"/>
      <c r="CC708" s="84"/>
      <c r="CD708" s="84"/>
      <c r="CE708" s="84"/>
      <c r="CF708" s="84"/>
      <c r="CG708" s="84"/>
      <c r="CH708" s="84"/>
      <c r="CI708" s="771"/>
      <c r="CJ708" s="791"/>
      <c r="CK708" s="791"/>
      <c r="CL708" s="791"/>
      <c r="CM708" s="791"/>
      <c r="CN708" s="791"/>
      <c r="CO708" s="791"/>
      <c r="CP708" s="791"/>
      <c r="CQ708" s="791"/>
      <c r="CR708" s="791"/>
      <c r="CS708" s="791"/>
      <c r="CT708" s="791"/>
      <c r="CU708" s="793"/>
      <c r="CV708" s="791"/>
      <c r="CW708" s="791"/>
      <c r="CX708" s="791"/>
      <c r="CY708" s="791"/>
      <c r="CZ708" s="791"/>
      <c r="DA708" s="791"/>
      <c r="DB708" s="791"/>
      <c r="DC708" s="791"/>
      <c r="DD708" s="791"/>
      <c r="DE708" s="791"/>
      <c r="DF708" s="791"/>
      <c r="DG708" s="793"/>
    </row>
    <row r="709" spans="1:111" ht="16">
      <c r="A709" s="209"/>
      <c r="B709" s="331"/>
      <c r="C709" s="1115"/>
      <c r="D709" s="84"/>
      <c r="E709" s="84"/>
      <c r="F709" s="84"/>
      <c r="G709" s="84"/>
      <c r="H709" s="84"/>
      <c r="I709" s="84"/>
      <c r="J709" s="84"/>
      <c r="K709" s="84"/>
      <c r="L709" s="84"/>
      <c r="M709" s="84"/>
      <c r="N709" s="84"/>
      <c r="O709" s="84"/>
      <c r="P709" s="84"/>
      <c r="Q709" s="84"/>
      <c r="R709" s="84"/>
      <c r="S709" s="84"/>
      <c r="T709" s="84"/>
      <c r="U709" s="84"/>
      <c r="V709" s="84"/>
      <c r="W709" s="84"/>
      <c r="X709" s="84"/>
      <c r="Y709" s="84"/>
      <c r="Z709" s="84"/>
      <c r="AA709" s="771"/>
      <c r="AB709" s="84"/>
      <c r="AC709" s="84"/>
      <c r="AD709" s="84"/>
      <c r="AE709" s="84"/>
      <c r="AF709" s="84"/>
      <c r="AG709" s="84"/>
      <c r="AH709" s="84"/>
      <c r="AI709" s="84"/>
      <c r="AJ709" s="84"/>
      <c r="AK709" s="84"/>
      <c r="AL709" s="84"/>
      <c r="AM709" s="771"/>
      <c r="AN709" s="84"/>
      <c r="AO709" s="84"/>
      <c r="AP709" s="84"/>
      <c r="AQ709" s="84"/>
      <c r="AR709" s="84"/>
      <c r="AS709" s="84"/>
      <c r="AT709" s="84"/>
      <c r="AU709" s="84"/>
      <c r="AV709" s="84"/>
      <c r="AW709" s="84"/>
      <c r="AX709" s="84"/>
      <c r="AY709" s="771"/>
      <c r="AZ709" s="84"/>
      <c r="BA709" s="84"/>
      <c r="BB709" s="84"/>
      <c r="BC709" s="84"/>
      <c r="BD709" s="84"/>
      <c r="BE709" s="84"/>
      <c r="BF709" s="84"/>
      <c r="BG709" s="84"/>
      <c r="BH709" s="84"/>
      <c r="BI709" s="84"/>
      <c r="BJ709" s="84"/>
      <c r="BK709" s="771"/>
      <c r="BL709" s="84"/>
      <c r="BM709" s="84"/>
      <c r="BN709" s="84"/>
      <c r="BO709" s="84"/>
      <c r="BP709" s="84"/>
      <c r="BQ709" s="84"/>
      <c r="BR709" s="84"/>
      <c r="BS709" s="84"/>
      <c r="BT709" s="84"/>
      <c r="BU709" s="84"/>
      <c r="BV709" s="84"/>
      <c r="BW709" s="771"/>
      <c r="BX709" s="84"/>
      <c r="BY709" s="84"/>
      <c r="BZ709" s="84"/>
      <c r="CA709" s="84"/>
      <c r="CB709" s="84"/>
      <c r="CC709" s="84"/>
      <c r="CD709" s="84"/>
      <c r="CE709" s="84"/>
      <c r="CF709" s="84"/>
      <c r="CG709" s="84"/>
      <c r="CH709" s="84"/>
      <c r="CI709" s="771"/>
      <c r="CJ709" s="791"/>
      <c r="CK709" s="791"/>
      <c r="CL709" s="791"/>
      <c r="CM709" s="791"/>
      <c r="CN709" s="791"/>
      <c r="CO709" s="791"/>
      <c r="CP709" s="791"/>
      <c r="CQ709" s="791"/>
      <c r="CR709" s="791"/>
      <c r="CS709" s="791"/>
      <c r="CT709" s="791"/>
      <c r="CU709" s="793"/>
      <c r="CV709" s="791"/>
      <c r="CW709" s="791"/>
      <c r="CX709" s="791"/>
      <c r="CY709" s="791"/>
      <c r="CZ709" s="791"/>
      <c r="DA709" s="791"/>
      <c r="DB709" s="791"/>
      <c r="DC709" s="791"/>
      <c r="DD709" s="791"/>
      <c r="DE709" s="791"/>
      <c r="DF709" s="791"/>
      <c r="DG709" s="793"/>
    </row>
    <row r="710" spans="1:111" ht="16">
      <c r="A710" s="209"/>
      <c r="B710" s="331"/>
      <c r="C710" s="1115"/>
      <c r="D710" s="84"/>
      <c r="E710" s="84"/>
      <c r="F710" s="84"/>
      <c r="G710" s="84"/>
      <c r="H710" s="84"/>
      <c r="I710" s="84"/>
      <c r="J710" s="84"/>
      <c r="K710" s="84"/>
      <c r="L710" s="84"/>
      <c r="M710" s="84"/>
      <c r="N710" s="84"/>
      <c r="O710" s="84"/>
      <c r="P710" s="84"/>
      <c r="Q710" s="84"/>
      <c r="R710" s="84"/>
      <c r="S710" s="84"/>
      <c r="T710" s="84"/>
      <c r="U710" s="84"/>
      <c r="V710" s="84"/>
      <c r="W710" s="84"/>
      <c r="X710" s="84"/>
      <c r="Y710" s="84"/>
      <c r="Z710" s="84"/>
      <c r="AA710" s="771"/>
      <c r="AB710" s="84"/>
      <c r="AC710" s="84"/>
      <c r="AD710" s="84"/>
      <c r="AE710" s="84"/>
      <c r="AF710" s="84"/>
      <c r="AG710" s="84"/>
      <c r="AH710" s="84"/>
      <c r="AI710" s="84"/>
      <c r="AJ710" s="84"/>
      <c r="AK710" s="84"/>
      <c r="AL710" s="84"/>
      <c r="AM710" s="771"/>
      <c r="AN710" s="84"/>
      <c r="AO710" s="84"/>
      <c r="AP710" s="84"/>
      <c r="AQ710" s="84"/>
      <c r="AR710" s="84"/>
      <c r="AS710" s="84"/>
      <c r="AT710" s="84"/>
      <c r="AU710" s="84"/>
      <c r="AV710" s="84"/>
      <c r="AW710" s="84"/>
      <c r="AX710" s="84"/>
      <c r="AY710" s="771"/>
      <c r="AZ710" s="84"/>
      <c r="BA710" s="84"/>
      <c r="BB710" s="84"/>
      <c r="BC710" s="84"/>
      <c r="BD710" s="84"/>
      <c r="BE710" s="84"/>
      <c r="BF710" s="84"/>
      <c r="BG710" s="84"/>
      <c r="BH710" s="84"/>
      <c r="BI710" s="84"/>
      <c r="BJ710" s="84"/>
      <c r="BK710" s="771"/>
      <c r="BL710" s="84"/>
      <c r="BM710" s="84"/>
      <c r="BN710" s="84"/>
      <c r="BO710" s="84"/>
      <c r="BP710" s="84"/>
      <c r="BQ710" s="84"/>
      <c r="BR710" s="84"/>
      <c r="BS710" s="84"/>
      <c r="BT710" s="84"/>
      <c r="BU710" s="84"/>
      <c r="BV710" s="84"/>
      <c r="BW710" s="771"/>
      <c r="BX710" s="84"/>
      <c r="BY710" s="84"/>
      <c r="BZ710" s="84"/>
      <c r="CA710" s="84"/>
      <c r="CB710" s="84"/>
      <c r="CC710" s="84"/>
      <c r="CD710" s="84"/>
      <c r="CE710" s="84"/>
      <c r="CF710" s="84"/>
      <c r="CG710" s="84"/>
      <c r="CH710" s="84"/>
      <c r="CI710" s="771"/>
      <c r="CJ710" s="791"/>
      <c r="CK710" s="791"/>
      <c r="CL710" s="791"/>
      <c r="CM710" s="791"/>
      <c r="CN710" s="791"/>
      <c r="CO710" s="791"/>
      <c r="CP710" s="791"/>
      <c r="CQ710" s="791"/>
      <c r="CR710" s="791"/>
      <c r="CS710" s="791"/>
      <c r="CT710" s="791"/>
      <c r="CU710" s="793"/>
      <c r="CV710" s="791"/>
      <c r="CW710" s="791"/>
      <c r="CX710" s="791"/>
      <c r="CY710" s="791"/>
      <c r="CZ710" s="791"/>
      <c r="DA710" s="791"/>
      <c r="DB710" s="791"/>
      <c r="DC710" s="791"/>
      <c r="DD710" s="791"/>
      <c r="DE710" s="791"/>
      <c r="DF710" s="791"/>
      <c r="DG710" s="793"/>
    </row>
    <row r="711" spans="1:111" ht="16">
      <c r="A711" s="209"/>
      <c r="B711" s="331"/>
      <c r="C711" s="1115"/>
      <c r="D711" s="84"/>
      <c r="E711" s="84"/>
      <c r="F711" s="84"/>
      <c r="G711" s="84"/>
      <c r="H711" s="84"/>
      <c r="I711" s="84"/>
      <c r="J711" s="84"/>
      <c r="K711" s="84"/>
      <c r="L711" s="84"/>
      <c r="M711" s="84"/>
      <c r="N711" s="84"/>
      <c r="O711" s="84"/>
      <c r="P711" s="84"/>
      <c r="Q711" s="84"/>
      <c r="R711" s="84"/>
      <c r="S711" s="84"/>
      <c r="T711" s="84"/>
      <c r="U711" s="84"/>
      <c r="V711" s="84"/>
      <c r="W711" s="84"/>
      <c r="X711" s="84"/>
      <c r="Y711" s="84"/>
      <c r="Z711" s="84"/>
      <c r="AA711" s="771"/>
      <c r="AB711" s="84"/>
      <c r="AC711" s="84"/>
      <c r="AD711" s="84"/>
      <c r="AE711" s="84"/>
      <c r="AF711" s="84"/>
      <c r="AG711" s="84"/>
      <c r="AH711" s="84"/>
      <c r="AI711" s="84"/>
      <c r="AJ711" s="84"/>
      <c r="AK711" s="84"/>
      <c r="AL711" s="84"/>
      <c r="AM711" s="771"/>
      <c r="AN711" s="84"/>
      <c r="AO711" s="84"/>
      <c r="AP711" s="84"/>
      <c r="AQ711" s="84"/>
      <c r="AR711" s="84"/>
      <c r="AS711" s="84"/>
      <c r="AT711" s="84"/>
      <c r="AU711" s="84"/>
      <c r="AV711" s="84"/>
      <c r="AW711" s="84"/>
      <c r="AX711" s="84"/>
      <c r="AY711" s="771"/>
      <c r="AZ711" s="84"/>
      <c r="BA711" s="84"/>
      <c r="BB711" s="84"/>
      <c r="BC711" s="84"/>
      <c r="BD711" s="84"/>
      <c r="BE711" s="84"/>
      <c r="BF711" s="84"/>
      <c r="BG711" s="84"/>
      <c r="BH711" s="84"/>
      <c r="BI711" s="84"/>
      <c r="BJ711" s="84"/>
      <c r="BK711" s="771"/>
      <c r="BL711" s="84"/>
      <c r="BM711" s="84"/>
      <c r="BN711" s="84"/>
      <c r="BO711" s="84"/>
      <c r="BP711" s="84"/>
      <c r="BQ711" s="84"/>
      <c r="BR711" s="84"/>
      <c r="BS711" s="84"/>
      <c r="BT711" s="84"/>
      <c r="BU711" s="84"/>
      <c r="BV711" s="84"/>
      <c r="BW711" s="771"/>
      <c r="BX711" s="84"/>
      <c r="BY711" s="84"/>
      <c r="BZ711" s="84"/>
      <c r="CA711" s="84"/>
      <c r="CB711" s="84"/>
      <c r="CC711" s="84"/>
      <c r="CD711" s="84"/>
      <c r="CE711" s="84"/>
      <c r="CF711" s="84"/>
      <c r="CG711" s="84"/>
      <c r="CH711" s="84"/>
      <c r="CI711" s="771"/>
      <c r="CJ711" s="791"/>
      <c r="CK711" s="791"/>
      <c r="CL711" s="791"/>
      <c r="CM711" s="791"/>
      <c r="CN711" s="791"/>
      <c r="CO711" s="791"/>
      <c r="CP711" s="791"/>
      <c r="CQ711" s="791"/>
      <c r="CR711" s="791"/>
      <c r="CS711" s="791"/>
      <c r="CT711" s="791"/>
      <c r="CU711" s="793"/>
      <c r="CV711" s="791"/>
      <c r="CW711" s="791"/>
      <c r="CX711" s="791"/>
      <c r="CY711" s="791"/>
      <c r="CZ711" s="791"/>
      <c r="DA711" s="791"/>
      <c r="DB711" s="791"/>
      <c r="DC711" s="791"/>
      <c r="DD711" s="791"/>
      <c r="DE711" s="791"/>
      <c r="DF711" s="791"/>
      <c r="DG711" s="793"/>
    </row>
    <row r="712" spans="1:111" ht="16">
      <c r="A712" s="209"/>
      <c r="B712" s="331"/>
      <c r="C712" s="1115"/>
      <c r="D712" s="84"/>
      <c r="E712" s="84"/>
      <c r="F712" s="84"/>
      <c r="G712" s="84"/>
      <c r="H712" s="84"/>
      <c r="I712" s="84"/>
      <c r="J712" s="84"/>
      <c r="K712" s="84"/>
      <c r="L712" s="84"/>
      <c r="M712" s="84"/>
      <c r="N712" s="84"/>
      <c r="O712" s="84"/>
      <c r="P712" s="84"/>
      <c r="Q712" s="84"/>
      <c r="R712" s="84"/>
      <c r="S712" s="84"/>
      <c r="T712" s="84"/>
      <c r="U712" s="84"/>
      <c r="V712" s="84"/>
      <c r="W712" s="84"/>
      <c r="X712" s="84"/>
      <c r="Y712" s="84"/>
      <c r="Z712" s="84"/>
      <c r="AA712" s="771"/>
      <c r="AB712" s="84"/>
      <c r="AC712" s="84"/>
      <c r="AD712" s="84"/>
      <c r="AE712" s="84"/>
      <c r="AF712" s="84"/>
      <c r="AG712" s="84"/>
      <c r="AH712" s="84"/>
      <c r="AI712" s="84"/>
      <c r="AJ712" s="84"/>
      <c r="AK712" s="84"/>
      <c r="AL712" s="84"/>
      <c r="AM712" s="771"/>
      <c r="AN712" s="84"/>
      <c r="AO712" s="84"/>
      <c r="AP712" s="84"/>
      <c r="AQ712" s="84"/>
      <c r="AR712" s="84"/>
      <c r="AS712" s="84"/>
      <c r="AT712" s="84"/>
      <c r="AU712" s="84"/>
      <c r="AV712" s="84"/>
      <c r="AW712" s="84"/>
      <c r="AX712" s="84"/>
      <c r="AY712" s="771"/>
      <c r="AZ712" s="84"/>
      <c r="BA712" s="84"/>
      <c r="BB712" s="84"/>
      <c r="BC712" s="84"/>
      <c r="BD712" s="84"/>
      <c r="BE712" s="84"/>
      <c r="BF712" s="84"/>
      <c r="BG712" s="84"/>
      <c r="BH712" s="84"/>
      <c r="BI712" s="84"/>
      <c r="BJ712" s="84"/>
      <c r="BK712" s="771"/>
      <c r="BL712" s="84"/>
      <c r="BM712" s="84"/>
      <c r="BN712" s="84"/>
      <c r="BO712" s="84"/>
      <c r="BP712" s="84"/>
      <c r="BQ712" s="84"/>
      <c r="BR712" s="84"/>
      <c r="BS712" s="84"/>
      <c r="BT712" s="84"/>
      <c r="BU712" s="84"/>
      <c r="BV712" s="84"/>
      <c r="BW712" s="771"/>
      <c r="BX712" s="84"/>
      <c r="BY712" s="84"/>
      <c r="BZ712" s="84"/>
      <c r="CA712" s="84"/>
      <c r="CB712" s="84"/>
      <c r="CC712" s="84"/>
      <c r="CD712" s="84"/>
      <c r="CE712" s="84"/>
      <c r="CF712" s="84"/>
      <c r="CG712" s="84"/>
      <c r="CH712" s="84"/>
      <c r="CI712" s="771"/>
      <c r="CJ712" s="791"/>
      <c r="CK712" s="791"/>
      <c r="CL712" s="791"/>
      <c r="CM712" s="791"/>
      <c r="CN712" s="791"/>
      <c r="CO712" s="791"/>
      <c r="CP712" s="791"/>
      <c r="CQ712" s="791"/>
      <c r="CR712" s="791"/>
      <c r="CS712" s="791"/>
      <c r="CT712" s="791"/>
      <c r="CU712" s="793"/>
      <c r="CV712" s="791"/>
      <c r="CW712" s="791"/>
      <c r="CX712" s="791"/>
      <c r="CY712" s="791"/>
      <c r="CZ712" s="791"/>
      <c r="DA712" s="791"/>
      <c r="DB712" s="791"/>
      <c r="DC712" s="791"/>
      <c r="DD712" s="791"/>
      <c r="DE712" s="791"/>
      <c r="DF712" s="791"/>
      <c r="DG712" s="793"/>
    </row>
    <row r="713" spans="1:111" ht="16">
      <c r="A713" s="209"/>
      <c r="B713" s="331"/>
      <c r="C713" s="1115"/>
      <c r="D713" s="84"/>
      <c r="E713" s="84"/>
      <c r="F713" s="84"/>
      <c r="G713" s="84"/>
      <c r="H713" s="84"/>
      <c r="I713" s="84"/>
      <c r="J713" s="84"/>
      <c r="K713" s="84"/>
      <c r="L713" s="84"/>
      <c r="M713" s="84"/>
      <c r="N713" s="84"/>
      <c r="O713" s="84"/>
      <c r="P713" s="84"/>
      <c r="Q713" s="84"/>
      <c r="R713" s="84"/>
      <c r="S713" s="84"/>
      <c r="T713" s="84"/>
      <c r="U713" s="84"/>
      <c r="V713" s="84"/>
      <c r="W713" s="84"/>
      <c r="X713" s="84"/>
      <c r="Y713" s="84"/>
      <c r="Z713" s="84"/>
      <c r="AA713" s="771"/>
      <c r="AB713" s="84"/>
      <c r="AC713" s="84"/>
      <c r="AD713" s="84"/>
      <c r="AE713" s="84"/>
      <c r="AF713" s="84"/>
      <c r="AG713" s="84"/>
      <c r="AH713" s="84"/>
      <c r="AI713" s="84"/>
      <c r="AJ713" s="84"/>
      <c r="AK713" s="84"/>
      <c r="AL713" s="84"/>
      <c r="AM713" s="771"/>
      <c r="AN713" s="84"/>
      <c r="AO713" s="84"/>
      <c r="AP713" s="84"/>
      <c r="AQ713" s="84"/>
      <c r="AR713" s="84"/>
      <c r="AS713" s="84"/>
      <c r="AT713" s="84"/>
      <c r="AU713" s="84"/>
      <c r="AV713" s="84"/>
      <c r="AW713" s="84"/>
      <c r="AX713" s="84"/>
      <c r="AY713" s="771"/>
      <c r="AZ713" s="84"/>
      <c r="BA713" s="84"/>
      <c r="BB713" s="84"/>
      <c r="BC713" s="84"/>
      <c r="BD713" s="84"/>
      <c r="BE713" s="84"/>
      <c r="BF713" s="84"/>
      <c r="BG713" s="84"/>
      <c r="BH713" s="84"/>
      <c r="BI713" s="84"/>
      <c r="BJ713" s="84"/>
      <c r="BK713" s="771"/>
      <c r="BL713" s="84"/>
      <c r="BM713" s="84"/>
      <c r="BN713" s="84"/>
      <c r="BO713" s="84"/>
      <c r="BP713" s="84"/>
      <c r="BQ713" s="84"/>
      <c r="BR713" s="84"/>
      <c r="BS713" s="84"/>
      <c r="BT713" s="84"/>
      <c r="BU713" s="84"/>
      <c r="BV713" s="84"/>
      <c r="BW713" s="771"/>
      <c r="BX713" s="84"/>
      <c r="BY713" s="84"/>
      <c r="BZ713" s="84"/>
      <c r="CA713" s="84"/>
      <c r="CB713" s="84"/>
      <c r="CC713" s="84"/>
      <c r="CD713" s="84"/>
      <c r="CE713" s="84"/>
      <c r="CF713" s="84"/>
      <c r="CG713" s="84"/>
      <c r="CH713" s="84"/>
      <c r="CI713" s="771"/>
      <c r="CJ713" s="791"/>
      <c r="CK713" s="791"/>
      <c r="CL713" s="791"/>
      <c r="CM713" s="791"/>
      <c r="CN713" s="791"/>
      <c r="CO713" s="791"/>
      <c r="CP713" s="791"/>
      <c r="CQ713" s="791"/>
      <c r="CR713" s="791"/>
      <c r="CS713" s="791"/>
      <c r="CT713" s="791"/>
      <c r="CU713" s="793"/>
      <c r="CV713" s="791"/>
      <c r="CW713" s="791"/>
      <c r="CX713" s="791"/>
      <c r="CY713" s="791"/>
      <c r="CZ713" s="791"/>
      <c r="DA713" s="791"/>
      <c r="DB713" s="791"/>
      <c r="DC713" s="791"/>
      <c r="DD713" s="791"/>
      <c r="DE713" s="791"/>
      <c r="DF713" s="791"/>
      <c r="DG713" s="793"/>
    </row>
    <row r="714" spans="1:111" ht="16">
      <c r="A714" s="209"/>
      <c r="B714" s="331"/>
      <c r="C714" s="1115"/>
      <c r="D714" s="84"/>
      <c r="E714" s="84"/>
      <c r="F714" s="84"/>
      <c r="G714" s="84"/>
      <c r="H714" s="84"/>
      <c r="I714" s="84"/>
      <c r="J714" s="84"/>
      <c r="K714" s="84"/>
      <c r="L714" s="84"/>
      <c r="M714" s="84"/>
      <c r="N714" s="84"/>
      <c r="O714" s="84"/>
      <c r="P714" s="84"/>
      <c r="Q714" s="84"/>
      <c r="R714" s="84"/>
      <c r="S714" s="84"/>
      <c r="T714" s="84"/>
      <c r="U714" s="84"/>
      <c r="V714" s="84"/>
      <c r="W714" s="84"/>
      <c r="X714" s="84"/>
      <c r="Y714" s="84"/>
      <c r="Z714" s="84"/>
      <c r="AA714" s="771"/>
      <c r="AB714" s="84"/>
      <c r="AC714" s="84"/>
      <c r="AD714" s="84"/>
      <c r="AE714" s="84"/>
      <c r="AF714" s="84"/>
      <c r="AG714" s="84"/>
      <c r="AH714" s="84"/>
      <c r="AI714" s="84"/>
      <c r="AJ714" s="84"/>
      <c r="AK714" s="84"/>
      <c r="AL714" s="84"/>
      <c r="AM714" s="771"/>
      <c r="AN714" s="84"/>
      <c r="AO714" s="84"/>
      <c r="AP714" s="84"/>
      <c r="AQ714" s="84"/>
      <c r="AR714" s="84"/>
      <c r="AS714" s="84"/>
      <c r="AT714" s="84"/>
      <c r="AU714" s="84"/>
      <c r="AV714" s="84"/>
      <c r="AW714" s="84"/>
      <c r="AX714" s="84"/>
      <c r="AY714" s="771"/>
      <c r="AZ714" s="84"/>
      <c r="BA714" s="84"/>
      <c r="BB714" s="84"/>
      <c r="BC714" s="84"/>
      <c r="BD714" s="84"/>
      <c r="BE714" s="84"/>
      <c r="BF714" s="84"/>
      <c r="BG714" s="84"/>
      <c r="BH714" s="84"/>
      <c r="BI714" s="84"/>
      <c r="BJ714" s="84"/>
      <c r="BK714" s="771"/>
      <c r="BL714" s="84"/>
      <c r="BM714" s="84"/>
      <c r="BN714" s="84"/>
      <c r="BO714" s="84"/>
      <c r="BP714" s="84"/>
      <c r="BQ714" s="84"/>
      <c r="BR714" s="84"/>
      <c r="BS714" s="84"/>
      <c r="BT714" s="84"/>
      <c r="BU714" s="84"/>
      <c r="BV714" s="84"/>
      <c r="BW714" s="771"/>
      <c r="BX714" s="84"/>
      <c r="BY714" s="84"/>
      <c r="BZ714" s="84"/>
      <c r="CA714" s="84"/>
      <c r="CB714" s="84"/>
      <c r="CC714" s="84"/>
      <c r="CD714" s="84"/>
      <c r="CE714" s="84"/>
      <c r="CF714" s="84"/>
      <c r="CG714" s="84"/>
      <c r="CH714" s="84"/>
      <c r="CI714" s="771"/>
      <c r="CJ714" s="791"/>
      <c r="CK714" s="791"/>
      <c r="CL714" s="791"/>
      <c r="CM714" s="791"/>
      <c r="CN714" s="791"/>
      <c r="CO714" s="791"/>
      <c r="CP714" s="791"/>
      <c r="CQ714" s="791"/>
      <c r="CR714" s="791"/>
      <c r="CS714" s="791"/>
      <c r="CT714" s="791"/>
      <c r="CU714" s="793"/>
      <c r="CV714" s="791"/>
      <c r="CW714" s="791"/>
      <c r="CX714" s="791"/>
      <c r="CY714" s="791"/>
      <c r="CZ714" s="791"/>
      <c r="DA714" s="791"/>
      <c r="DB714" s="791"/>
      <c r="DC714" s="791"/>
      <c r="DD714" s="791"/>
      <c r="DE714" s="791"/>
      <c r="DF714" s="791"/>
      <c r="DG714" s="793"/>
    </row>
    <row r="715" spans="1:111" ht="16">
      <c r="A715" s="209"/>
      <c r="B715" s="331"/>
      <c r="C715" s="1115"/>
      <c r="D715" s="84"/>
      <c r="E715" s="84"/>
      <c r="F715" s="84"/>
      <c r="G715" s="84"/>
      <c r="H715" s="84"/>
      <c r="I715" s="84"/>
      <c r="J715" s="84"/>
      <c r="K715" s="84"/>
      <c r="L715" s="84"/>
      <c r="M715" s="84"/>
      <c r="N715" s="84"/>
      <c r="O715" s="84"/>
      <c r="P715" s="84"/>
      <c r="Q715" s="84"/>
      <c r="R715" s="84"/>
      <c r="S715" s="84"/>
      <c r="T715" s="84"/>
      <c r="U715" s="84"/>
      <c r="V715" s="84"/>
      <c r="W715" s="84"/>
      <c r="X715" s="84"/>
      <c r="Y715" s="84"/>
      <c r="Z715" s="84"/>
      <c r="AA715" s="771"/>
      <c r="AB715" s="84"/>
      <c r="AC715" s="84"/>
      <c r="AD715" s="84"/>
      <c r="AE715" s="84"/>
      <c r="AF715" s="84"/>
      <c r="AG715" s="84"/>
      <c r="AH715" s="84"/>
      <c r="AI715" s="84"/>
      <c r="AJ715" s="84"/>
      <c r="AK715" s="84"/>
      <c r="AL715" s="84"/>
      <c r="AM715" s="771"/>
      <c r="AN715" s="84"/>
      <c r="AO715" s="84"/>
      <c r="AP715" s="84"/>
      <c r="AQ715" s="84"/>
      <c r="AR715" s="84"/>
      <c r="AS715" s="84"/>
      <c r="AT715" s="84"/>
      <c r="AU715" s="84"/>
      <c r="AV715" s="84"/>
      <c r="AW715" s="84"/>
      <c r="AX715" s="84"/>
      <c r="AY715" s="771"/>
      <c r="AZ715" s="84"/>
      <c r="BA715" s="84"/>
      <c r="BB715" s="84"/>
      <c r="BC715" s="84"/>
      <c r="BD715" s="84"/>
      <c r="BE715" s="84"/>
      <c r="BF715" s="84"/>
      <c r="BG715" s="84"/>
      <c r="BH715" s="84"/>
      <c r="BI715" s="84"/>
      <c r="BJ715" s="84"/>
      <c r="BK715" s="771"/>
      <c r="BL715" s="84"/>
      <c r="BM715" s="84"/>
      <c r="BN715" s="84"/>
      <c r="BO715" s="84"/>
      <c r="BP715" s="84"/>
      <c r="BQ715" s="84"/>
      <c r="BR715" s="84"/>
      <c r="BS715" s="84"/>
      <c r="BT715" s="84"/>
      <c r="BU715" s="84"/>
      <c r="BV715" s="84"/>
      <c r="BW715" s="771"/>
      <c r="BX715" s="84"/>
      <c r="BY715" s="84"/>
      <c r="BZ715" s="84"/>
      <c r="CA715" s="84"/>
      <c r="CB715" s="84"/>
      <c r="CC715" s="84"/>
      <c r="CD715" s="84"/>
      <c r="CE715" s="84"/>
      <c r="CF715" s="84"/>
      <c r="CG715" s="84"/>
      <c r="CH715" s="84"/>
      <c r="CI715" s="771"/>
      <c r="CJ715" s="791"/>
      <c r="CK715" s="791"/>
      <c r="CL715" s="791"/>
      <c r="CM715" s="791"/>
      <c r="CN715" s="791"/>
      <c r="CO715" s="791"/>
      <c r="CP715" s="791"/>
      <c r="CQ715" s="791"/>
      <c r="CR715" s="791"/>
      <c r="CS715" s="791"/>
      <c r="CT715" s="791"/>
      <c r="CU715" s="793"/>
      <c r="CV715" s="791"/>
      <c r="CW715" s="791"/>
      <c r="CX715" s="791"/>
      <c r="CY715" s="791"/>
      <c r="CZ715" s="791"/>
      <c r="DA715" s="791"/>
      <c r="DB715" s="791"/>
      <c r="DC715" s="791"/>
      <c r="DD715" s="791"/>
      <c r="DE715" s="791"/>
      <c r="DF715" s="791"/>
      <c r="DG715" s="793"/>
    </row>
    <row r="716" spans="1:111" ht="16">
      <c r="A716" s="209"/>
      <c r="B716" s="331"/>
      <c r="C716" s="1115"/>
      <c r="D716" s="84"/>
      <c r="E716" s="84"/>
      <c r="F716" s="84"/>
      <c r="G716" s="84"/>
      <c r="H716" s="84"/>
      <c r="I716" s="84"/>
      <c r="J716" s="84"/>
      <c r="K716" s="84"/>
      <c r="L716" s="84"/>
      <c r="M716" s="84"/>
      <c r="N716" s="84"/>
      <c r="O716" s="84"/>
      <c r="P716" s="84"/>
      <c r="Q716" s="84"/>
      <c r="R716" s="84"/>
      <c r="S716" s="84"/>
      <c r="T716" s="84"/>
      <c r="U716" s="84"/>
      <c r="V716" s="84"/>
      <c r="W716" s="84"/>
      <c r="X716" s="84"/>
      <c r="Y716" s="84"/>
      <c r="Z716" s="84"/>
      <c r="AA716" s="771"/>
      <c r="AB716" s="84"/>
      <c r="AC716" s="84"/>
      <c r="AD716" s="84"/>
      <c r="AE716" s="84"/>
      <c r="AF716" s="84"/>
      <c r="AG716" s="84"/>
      <c r="AH716" s="84"/>
      <c r="AI716" s="84"/>
      <c r="AJ716" s="84"/>
      <c r="AK716" s="84"/>
      <c r="AL716" s="84"/>
      <c r="AM716" s="771"/>
      <c r="AN716" s="84"/>
      <c r="AO716" s="84"/>
      <c r="AP716" s="84"/>
      <c r="AQ716" s="84"/>
      <c r="AR716" s="84"/>
      <c r="AS716" s="84"/>
      <c r="AT716" s="84"/>
      <c r="AU716" s="84"/>
      <c r="AV716" s="84"/>
      <c r="AW716" s="84"/>
      <c r="AX716" s="84"/>
      <c r="AY716" s="771"/>
      <c r="AZ716" s="84"/>
      <c r="BA716" s="84"/>
      <c r="BB716" s="84"/>
      <c r="BC716" s="84"/>
      <c r="BD716" s="84"/>
      <c r="BE716" s="84"/>
      <c r="BF716" s="84"/>
      <c r="BG716" s="84"/>
      <c r="BH716" s="84"/>
      <c r="BI716" s="84"/>
      <c r="BJ716" s="84"/>
      <c r="BK716" s="771"/>
      <c r="BL716" s="84"/>
      <c r="BM716" s="84"/>
      <c r="BN716" s="84"/>
      <c r="BO716" s="84"/>
      <c r="BP716" s="84"/>
      <c r="BQ716" s="84"/>
      <c r="BR716" s="84"/>
      <c r="BS716" s="84"/>
      <c r="BT716" s="84"/>
      <c r="BU716" s="84"/>
      <c r="BV716" s="84"/>
      <c r="BW716" s="771"/>
      <c r="BX716" s="84"/>
      <c r="BY716" s="84"/>
      <c r="BZ716" s="84"/>
      <c r="CA716" s="84"/>
      <c r="CB716" s="84"/>
      <c r="CC716" s="84"/>
      <c r="CD716" s="84"/>
      <c r="CE716" s="84"/>
      <c r="CF716" s="84"/>
      <c r="CG716" s="84"/>
      <c r="CH716" s="84"/>
      <c r="CI716" s="771"/>
      <c r="CJ716" s="791"/>
      <c r="CK716" s="791"/>
      <c r="CL716" s="791"/>
      <c r="CM716" s="791"/>
      <c r="CN716" s="791"/>
      <c r="CO716" s="791"/>
      <c r="CP716" s="791"/>
      <c r="CQ716" s="791"/>
      <c r="CR716" s="791"/>
      <c r="CS716" s="791"/>
      <c r="CT716" s="791"/>
      <c r="CU716" s="793"/>
      <c r="CV716" s="791"/>
      <c r="CW716" s="791"/>
      <c r="CX716" s="791"/>
      <c r="CY716" s="791"/>
      <c r="CZ716" s="791"/>
      <c r="DA716" s="791"/>
      <c r="DB716" s="791"/>
      <c r="DC716" s="791"/>
      <c r="DD716" s="791"/>
      <c r="DE716" s="791"/>
      <c r="DF716" s="791"/>
      <c r="DG716" s="793"/>
    </row>
    <row r="717" spans="1:111" ht="16">
      <c r="A717" s="209"/>
      <c r="B717" s="331"/>
      <c r="C717" s="1115"/>
      <c r="D717" s="84"/>
      <c r="E717" s="84"/>
      <c r="F717" s="84"/>
      <c r="G717" s="84"/>
      <c r="H717" s="84"/>
      <c r="I717" s="84"/>
      <c r="J717" s="84"/>
      <c r="K717" s="84"/>
      <c r="L717" s="84"/>
      <c r="M717" s="84"/>
      <c r="N717" s="84"/>
      <c r="O717" s="84"/>
      <c r="P717" s="84"/>
      <c r="Q717" s="84"/>
      <c r="R717" s="84"/>
      <c r="S717" s="84"/>
      <c r="T717" s="84"/>
      <c r="U717" s="84"/>
      <c r="V717" s="84"/>
      <c r="W717" s="84"/>
      <c r="X717" s="84"/>
      <c r="Y717" s="84"/>
      <c r="Z717" s="84"/>
      <c r="AA717" s="771"/>
      <c r="AB717" s="84"/>
      <c r="AC717" s="84"/>
      <c r="AD717" s="84"/>
      <c r="AE717" s="84"/>
      <c r="AF717" s="84"/>
      <c r="AG717" s="84"/>
      <c r="AH717" s="84"/>
      <c r="AI717" s="84"/>
      <c r="AJ717" s="84"/>
      <c r="AK717" s="84"/>
      <c r="AL717" s="84"/>
      <c r="AM717" s="771"/>
      <c r="AN717" s="84"/>
      <c r="AO717" s="84"/>
      <c r="AP717" s="84"/>
      <c r="AQ717" s="84"/>
      <c r="AR717" s="84"/>
      <c r="AS717" s="84"/>
      <c r="AT717" s="84"/>
      <c r="AU717" s="84"/>
      <c r="AV717" s="84"/>
      <c r="AW717" s="84"/>
      <c r="AX717" s="84"/>
      <c r="AY717" s="771"/>
      <c r="AZ717" s="84"/>
      <c r="BA717" s="84"/>
      <c r="BB717" s="84"/>
      <c r="BC717" s="84"/>
      <c r="BD717" s="84"/>
      <c r="BE717" s="84"/>
      <c r="BF717" s="84"/>
      <c r="BG717" s="84"/>
      <c r="BH717" s="84"/>
      <c r="BI717" s="84"/>
      <c r="BJ717" s="84"/>
      <c r="BK717" s="771"/>
      <c r="BL717" s="84"/>
      <c r="BM717" s="84"/>
      <c r="BN717" s="84"/>
      <c r="BO717" s="84"/>
      <c r="BP717" s="84"/>
      <c r="BQ717" s="84"/>
      <c r="BR717" s="84"/>
      <c r="BS717" s="84"/>
      <c r="BT717" s="84"/>
      <c r="BU717" s="84"/>
      <c r="BV717" s="84"/>
      <c r="BW717" s="771"/>
      <c r="BX717" s="84"/>
      <c r="BY717" s="84"/>
      <c r="BZ717" s="84"/>
      <c r="CA717" s="84"/>
      <c r="CB717" s="84"/>
      <c r="CC717" s="84"/>
      <c r="CD717" s="84"/>
      <c r="CE717" s="84"/>
      <c r="CF717" s="84"/>
      <c r="CG717" s="84"/>
      <c r="CH717" s="84"/>
      <c r="CI717" s="771"/>
      <c r="CJ717" s="791"/>
      <c r="CK717" s="791"/>
      <c r="CL717" s="791"/>
      <c r="CM717" s="791"/>
      <c r="CN717" s="791"/>
      <c r="CO717" s="791"/>
      <c r="CP717" s="791"/>
      <c r="CQ717" s="791"/>
      <c r="CR717" s="791"/>
      <c r="CS717" s="791"/>
      <c r="CT717" s="791"/>
      <c r="CU717" s="793"/>
      <c r="CV717" s="791"/>
      <c r="CW717" s="791"/>
      <c r="CX717" s="791"/>
      <c r="CY717" s="791"/>
      <c r="CZ717" s="791"/>
      <c r="DA717" s="791"/>
      <c r="DB717" s="791"/>
      <c r="DC717" s="791"/>
      <c r="DD717" s="791"/>
      <c r="DE717" s="791"/>
      <c r="DF717" s="791"/>
      <c r="DG717" s="793"/>
    </row>
    <row r="718" spans="1:111" ht="16">
      <c r="A718" s="209"/>
      <c r="B718" s="331"/>
      <c r="C718" s="1115"/>
      <c r="D718" s="84"/>
      <c r="E718" s="84"/>
      <c r="F718" s="84"/>
      <c r="G718" s="84"/>
      <c r="H718" s="84"/>
      <c r="I718" s="84"/>
      <c r="J718" s="84"/>
      <c r="K718" s="84"/>
      <c r="L718" s="84"/>
      <c r="M718" s="84"/>
      <c r="N718" s="84"/>
      <c r="O718" s="84"/>
      <c r="P718" s="84"/>
      <c r="Q718" s="84"/>
      <c r="R718" s="84"/>
      <c r="S718" s="84"/>
      <c r="T718" s="84"/>
      <c r="U718" s="84"/>
      <c r="V718" s="84"/>
      <c r="W718" s="84"/>
      <c r="X718" s="84"/>
      <c r="Y718" s="84"/>
      <c r="Z718" s="84"/>
      <c r="AA718" s="771"/>
      <c r="AB718" s="84"/>
      <c r="AC718" s="84"/>
      <c r="AD718" s="84"/>
      <c r="AE718" s="84"/>
      <c r="AF718" s="84"/>
      <c r="AG718" s="84"/>
      <c r="AH718" s="84"/>
      <c r="AI718" s="84"/>
      <c r="AJ718" s="84"/>
      <c r="AK718" s="84"/>
      <c r="AL718" s="84"/>
      <c r="AM718" s="771"/>
      <c r="AN718" s="84"/>
      <c r="AO718" s="84"/>
      <c r="AP718" s="84"/>
      <c r="AQ718" s="84"/>
      <c r="AR718" s="84"/>
      <c r="AS718" s="84"/>
      <c r="AT718" s="84"/>
      <c r="AU718" s="84"/>
      <c r="AV718" s="84"/>
      <c r="AW718" s="84"/>
      <c r="AX718" s="84"/>
      <c r="AY718" s="771"/>
      <c r="AZ718" s="84"/>
      <c r="BA718" s="84"/>
      <c r="BB718" s="84"/>
      <c r="BC718" s="84"/>
      <c r="BD718" s="84"/>
      <c r="BE718" s="84"/>
      <c r="BF718" s="84"/>
      <c r="BG718" s="84"/>
      <c r="BH718" s="84"/>
      <c r="BI718" s="84"/>
      <c r="BJ718" s="84"/>
      <c r="BK718" s="771"/>
      <c r="BL718" s="84"/>
      <c r="BM718" s="84"/>
      <c r="BN718" s="84"/>
      <c r="BO718" s="84"/>
      <c r="BP718" s="84"/>
      <c r="BQ718" s="84"/>
      <c r="BR718" s="84"/>
      <c r="BS718" s="84"/>
      <c r="BT718" s="84"/>
      <c r="BU718" s="84"/>
      <c r="BV718" s="84"/>
      <c r="BW718" s="771"/>
      <c r="BX718" s="84"/>
      <c r="BY718" s="84"/>
      <c r="BZ718" s="84"/>
      <c r="CA718" s="84"/>
      <c r="CB718" s="84"/>
      <c r="CC718" s="84"/>
      <c r="CD718" s="84"/>
      <c r="CE718" s="84"/>
      <c r="CF718" s="84"/>
      <c r="CG718" s="84"/>
      <c r="CH718" s="84"/>
      <c r="CI718" s="771"/>
      <c r="CJ718" s="791"/>
      <c r="CK718" s="791"/>
      <c r="CL718" s="791"/>
      <c r="CM718" s="791"/>
      <c r="CN718" s="791"/>
      <c r="CO718" s="791"/>
      <c r="CP718" s="791"/>
      <c r="CQ718" s="791"/>
      <c r="CR718" s="791"/>
      <c r="CS718" s="791"/>
      <c r="CT718" s="791"/>
      <c r="CU718" s="793"/>
      <c r="CV718" s="791"/>
      <c r="CW718" s="791"/>
      <c r="CX718" s="791"/>
      <c r="CY718" s="791"/>
      <c r="CZ718" s="791"/>
      <c r="DA718" s="791"/>
      <c r="DB718" s="791"/>
      <c r="DC718" s="791"/>
      <c r="DD718" s="791"/>
      <c r="DE718" s="791"/>
      <c r="DF718" s="791"/>
      <c r="DG718" s="793"/>
    </row>
    <row r="719" spans="1:111" ht="16">
      <c r="A719" s="209"/>
      <c r="B719" s="331"/>
      <c r="C719" s="1115"/>
      <c r="D719" s="84"/>
      <c r="E719" s="84"/>
      <c r="F719" s="84"/>
      <c r="G719" s="84"/>
      <c r="H719" s="84"/>
      <c r="I719" s="84"/>
      <c r="J719" s="84"/>
      <c r="K719" s="84"/>
      <c r="L719" s="84"/>
      <c r="M719" s="84"/>
      <c r="N719" s="84"/>
      <c r="O719" s="84"/>
      <c r="P719" s="84"/>
      <c r="Q719" s="84"/>
      <c r="R719" s="84"/>
      <c r="S719" s="84"/>
      <c r="T719" s="84"/>
      <c r="U719" s="84"/>
      <c r="V719" s="84"/>
      <c r="W719" s="84"/>
      <c r="X719" s="84"/>
      <c r="Y719" s="84"/>
      <c r="Z719" s="84"/>
      <c r="AA719" s="771"/>
      <c r="AB719" s="84"/>
      <c r="AC719" s="84"/>
      <c r="AD719" s="84"/>
      <c r="AE719" s="84"/>
      <c r="AF719" s="84"/>
      <c r="AG719" s="84"/>
      <c r="AH719" s="84"/>
      <c r="AI719" s="84"/>
      <c r="AJ719" s="84"/>
      <c r="AK719" s="84"/>
      <c r="AL719" s="84"/>
      <c r="AM719" s="771"/>
      <c r="AN719" s="84"/>
      <c r="AO719" s="84"/>
      <c r="AP719" s="84"/>
      <c r="AQ719" s="84"/>
      <c r="AR719" s="84"/>
      <c r="AS719" s="84"/>
      <c r="AT719" s="84"/>
      <c r="AU719" s="84"/>
      <c r="AV719" s="84"/>
      <c r="AW719" s="84"/>
      <c r="AX719" s="84"/>
      <c r="AY719" s="771"/>
      <c r="AZ719" s="84"/>
      <c r="BA719" s="84"/>
      <c r="BB719" s="84"/>
      <c r="BC719" s="84"/>
      <c r="BD719" s="84"/>
      <c r="BE719" s="84"/>
      <c r="BF719" s="84"/>
      <c r="BG719" s="84"/>
      <c r="BH719" s="84"/>
      <c r="BI719" s="84"/>
      <c r="BJ719" s="84"/>
      <c r="BK719" s="771"/>
      <c r="BL719" s="84"/>
      <c r="BM719" s="84"/>
      <c r="BN719" s="84"/>
      <c r="BO719" s="84"/>
      <c r="BP719" s="84"/>
      <c r="BQ719" s="84"/>
      <c r="BR719" s="84"/>
      <c r="BS719" s="84"/>
      <c r="BT719" s="84"/>
      <c r="BU719" s="84"/>
      <c r="BV719" s="84"/>
      <c r="BW719" s="771"/>
      <c r="BX719" s="84"/>
      <c r="BY719" s="84"/>
      <c r="BZ719" s="84"/>
      <c r="CA719" s="84"/>
      <c r="CB719" s="84"/>
      <c r="CC719" s="84"/>
      <c r="CD719" s="84"/>
      <c r="CE719" s="84"/>
      <c r="CF719" s="84"/>
      <c r="CG719" s="84"/>
      <c r="CH719" s="84"/>
      <c r="CI719" s="771"/>
      <c r="CJ719" s="791"/>
      <c r="CK719" s="791"/>
      <c r="CL719" s="791"/>
      <c r="CM719" s="791"/>
      <c r="CN719" s="791"/>
      <c r="CO719" s="791"/>
      <c r="CP719" s="791"/>
      <c r="CQ719" s="791"/>
      <c r="CR719" s="791"/>
      <c r="CS719" s="791"/>
      <c r="CT719" s="791"/>
      <c r="CU719" s="793"/>
      <c r="CV719" s="791"/>
      <c r="CW719" s="791"/>
      <c r="CX719" s="791"/>
      <c r="CY719" s="791"/>
      <c r="CZ719" s="791"/>
      <c r="DA719" s="791"/>
      <c r="DB719" s="791"/>
      <c r="DC719" s="791"/>
      <c r="DD719" s="791"/>
      <c r="DE719" s="791"/>
      <c r="DF719" s="791"/>
      <c r="DG719" s="793"/>
    </row>
    <row r="720" spans="1:111" ht="16">
      <c r="A720" s="209"/>
      <c r="B720" s="331"/>
      <c r="C720" s="1115"/>
      <c r="D720" s="84"/>
      <c r="E720" s="84"/>
      <c r="F720" s="84"/>
      <c r="G720" s="84"/>
      <c r="H720" s="84"/>
      <c r="I720" s="84"/>
      <c r="J720" s="84"/>
      <c r="K720" s="84"/>
      <c r="L720" s="84"/>
      <c r="M720" s="84"/>
      <c r="N720" s="84"/>
      <c r="O720" s="84"/>
      <c r="P720" s="84"/>
      <c r="Q720" s="84"/>
      <c r="R720" s="84"/>
      <c r="S720" s="84"/>
      <c r="T720" s="84"/>
      <c r="U720" s="84"/>
      <c r="V720" s="84"/>
      <c r="W720" s="84"/>
      <c r="X720" s="84"/>
      <c r="Y720" s="84"/>
      <c r="Z720" s="84"/>
      <c r="AA720" s="771"/>
      <c r="AB720" s="84"/>
      <c r="AC720" s="84"/>
      <c r="AD720" s="84"/>
      <c r="AE720" s="84"/>
      <c r="AF720" s="84"/>
      <c r="AG720" s="84"/>
      <c r="AH720" s="84"/>
      <c r="AI720" s="84"/>
      <c r="AJ720" s="84"/>
      <c r="AK720" s="84"/>
      <c r="AL720" s="84"/>
      <c r="AM720" s="771"/>
      <c r="AN720" s="84"/>
      <c r="AO720" s="84"/>
      <c r="AP720" s="84"/>
      <c r="AQ720" s="84"/>
      <c r="AR720" s="84"/>
      <c r="AS720" s="84"/>
      <c r="AT720" s="84"/>
      <c r="AU720" s="84"/>
      <c r="AV720" s="84"/>
      <c r="AW720" s="84"/>
      <c r="AX720" s="84"/>
      <c r="AY720" s="771"/>
      <c r="AZ720" s="84"/>
      <c r="BA720" s="84"/>
      <c r="BB720" s="84"/>
      <c r="BC720" s="84"/>
      <c r="BD720" s="84"/>
      <c r="BE720" s="84"/>
      <c r="BF720" s="84"/>
      <c r="BG720" s="84"/>
      <c r="BH720" s="84"/>
      <c r="BI720" s="84"/>
      <c r="BJ720" s="84"/>
      <c r="BK720" s="771"/>
      <c r="BL720" s="84"/>
      <c r="BM720" s="84"/>
      <c r="BN720" s="84"/>
      <c r="BO720" s="84"/>
      <c r="BP720" s="84"/>
      <c r="BQ720" s="84"/>
      <c r="BR720" s="84"/>
      <c r="BS720" s="84"/>
      <c r="BT720" s="84"/>
      <c r="BU720" s="84"/>
      <c r="BV720" s="84"/>
      <c r="BW720" s="771"/>
      <c r="BX720" s="84"/>
      <c r="BY720" s="84"/>
      <c r="BZ720" s="84"/>
      <c r="CA720" s="84"/>
      <c r="CB720" s="84"/>
      <c r="CC720" s="84"/>
      <c r="CD720" s="84"/>
      <c r="CE720" s="84"/>
      <c r="CF720" s="84"/>
      <c r="CG720" s="84"/>
      <c r="CH720" s="84"/>
      <c r="CI720" s="771"/>
      <c r="CJ720" s="791"/>
      <c r="CK720" s="791"/>
      <c r="CL720" s="791"/>
      <c r="CM720" s="791"/>
      <c r="CN720" s="791"/>
      <c r="CO720" s="791"/>
      <c r="CP720" s="791"/>
      <c r="CQ720" s="791"/>
      <c r="CR720" s="791"/>
      <c r="CS720" s="791"/>
      <c r="CT720" s="791"/>
      <c r="CU720" s="793"/>
      <c r="CV720" s="791"/>
      <c r="CW720" s="791"/>
      <c r="CX720" s="791"/>
      <c r="CY720" s="791"/>
      <c r="CZ720" s="791"/>
      <c r="DA720" s="791"/>
      <c r="DB720" s="791"/>
      <c r="DC720" s="791"/>
      <c r="DD720" s="791"/>
      <c r="DE720" s="791"/>
      <c r="DF720" s="791"/>
      <c r="DG720" s="793"/>
    </row>
    <row r="721" spans="1:111" ht="16">
      <c r="A721" s="209"/>
      <c r="B721" s="331"/>
      <c r="C721" s="1115"/>
      <c r="D721" s="84"/>
      <c r="E721" s="84"/>
      <c r="F721" s="84"/>
      <c r="G721" s="84"/>
      <c r="H721" s="84"/>
      <c r="I721" s="84"/>
      <c r="J721" s="84"/>
      <c r="K721" s="84"/>
      <c r="L721" s="84"/>
      <c r="M721" s="84"/>
      <c r="N721" s="84"/>
      <c r="O721" s="84"/>
      <c r="P721" s="84"/>
      <c r="Q721" s="84"/>
      <c r="R721" s="84"/>
      <c r="S721" s="84"/>
      <c r="T721" s="84"/>
      <c r="U721" s="84"/>
      <c r="V721" s="84"/>
      <c r="W721" s="84"/>
      <c r="X721" s="84"/>
      <c r="Y721" s="84"/>
      <c r="Z721" s="84"/>
      <c r="AA721" s="771"/>
      <c r="AB721" s="84"/>
      <c r="AC721" s="84"/>
      <c r="AD721" s="84"/>
      <c r="AE721" s="84"/>
      <c r="AF721" s="84"/>
      <c r="AG721" s="84"/>
      <c r="AH721" s="84"/>
      <c r="AI721" s="84"/>
      <c r="AJ721" s="84"/>
      <c r="AK721" s="84"/>
      <c r="AL721" s="84"/>
      <c r="AM721" s="771"/>
      <c r="AN721" s="84"/>
      <c r="AO721" s="84"/>
      <c r="AP721" s="84"/>
      <c r="AQ721" s="84"/>
      <c r="AR721" s="84"/>
      <c r="AS721" s="84"/>
      <c r="AT721" s="84"/>
      <c r="AU721" s="84"/>
      <c r="AV721" s="84"/>
      <c r="AW721" s="84"/>
      <c r="AX721" s="84"/>
      <c r="AY721" s="771"/>
      <c r="AZ721" s="84"/>
      <c r="BA721" s="84"/>
      <c r="BB721" s="84"/>
      <c r="BC721" s="84"/>
      <c r="BD721" s="84"/>
      <c r="BE721" s="84"/>
      <c r="BF721" s="84"/>
      <c r="BG721" s="84"/>
      <c r="BH721" s="84"/>
      <c r="BI721" s="84"/>
      <c r="BJ721" s="84"/>
      <c r="BK721" s="771"/>
      <c r="BL721" s="84"/>
      <c r="BM721" s="84"/>
      <c r="BN721" s="84"/>
      <c r="BO721" s="84"/>
      <c r="BP721" s="84"/>
      <c r="BQ721" s="84"/>
      <c r="BR721" s="84"/>
      <c r="BS721" s="84"/>
      <c r="BT721" s="84"/>
      <c r="BU721" s="84"/>
      <c r="BV721" s="84"/>
      <c r="BW721" s="771"/>
      <c r="BX721" s="84"/>
      <c r="BY721" s="84"/>
      <c r="BZ721" s="84"/>
      <c r="CA721" s="84"/>
      <c r="CB721" s="84"/>
      <c r="CC721" s="84"/>
      <c r="CD721" s="84"/>
      <c r="CE721" s="84"/>
      <c r="CF721" s="84"/>
      <c r="CG721" s="84"/>
      <c r="CH721" s="84"/>
      <c r="CI721" s="771"/>
      <c r="CJ721" s="791"/>
      <c r="CK721" s="791"/>
      <c r="CL721" s="791"/>
      <c r="CM721" s="791"/>
      <c r="CN721" s="791"/>
      <c r="CO721" s="791"/>
      <c r="CP721" s="791"/>
      <c r="CQ721" s="791"/>
      <c r="CR721" s="791"/>
      <c r="CS721" s="791"/>
      <c r="CT721" s="791"/>
      <c r="CU721" s="793"/>
      <c r="CV721" s="791"/>
      <c r="CW721" s="791"/>
      <c r="CX721" s="791"/>
      <c r="CY721" s="791"/>
      <c r="CZ721" s="791"/>
      <c r="DA721" s="791"/>
      <c r="DB721" s="791"/>
      <c r="DC721" s="791"/>
      <c r="DD721" s="791"/>
      <c r="DE721" s="791"/>
      <c r="DF721" s="791"/>
      <c r="DG721" s="793"/>
    </row>
    <row r="722" spans="1:111" ht="16">
      <c r="A722" s="209"/>
      <c r="B722" s="331"/>
      <c r="C722" s="1115"/>
      <c r="D722" s="84"/>
      <c r="E722" s="84"/>
      <c r="F722" s="84"/>
      <c r="G722" s="84"/>
      <c r="H722" s="84"/>
      <c r="I722" s="84"/>
      <c r="J722" s="84"/>
      <c r="K722" s="84"/>
      <c r="L722" s="84"/>
      <c r="M722" s="84"/>
      <c r="N722" s="84"/>
      <c r="O722" s="84"/>
      <c r="P722" s="84"/>
      <c r="Q722" s="84"/>
      <c r="R722" s="84"/>
      <c r="S722" s="84"/>
      <c r="T722" s="84"/>
      <c r="U722" s="84"/>
      <c r="V722" s="84"/>
      <c r="W722" s="84"/>
      <c r="X722" s="84"/>
      <c r="Y722" s="84"/>
      <c r="Z722" s="84"/>
      <c r="AA722" s="771"/>
      <c r="AB722" s="84"/>
      <c r="AC722" s="84"/>
      <c r="AD722" s="84"/>
      <c r="AE722" s="84"/>
      <c r="AF722" s="84"/>
      <c r="AG722" s="84"/>
      <c r="AH722" s="84"/>
      <c r="AI722" s="84"/>
      <c r="AJ722" s="84"/>
      <c r="AK722" s="84"/>
      <c r="AL722" s="84"/>
      <c r="AM722" s="771"/>
      <c r="AN722" s="84"/>
      <c r="AO722" s="84"/>
      <c r="AP722" s="84"/>
      <c r="AQ722" s="84"/>
      <c r="AR722" s="84"/>
      <c r="AS722" s="84"/>
      <c r="AT722" s="84"/>
      <c r="AU722" s="84"/>
      <c r="AV722" s="84"/>
      <c r="AW722" s="84"/>
      <c r="AX722" s="84"/>
      <c r="AY722" s="771"/>
      <c r="AZ722" s="84"/>
      <c r="BA722" s="84"/>
      <c r="BB722" s="84"/>
      <c r="BC722" s="84"/>
      <c r="BD722" s="84"/>
      <c r="BE722" s="84"/>
      <c r="BF722" s="84"/>
      <c r="BG722" s="84"/>
      <c r="BH722" s="84"/>
      <c r="BI722" s="84"/>
      <c r="BJ722" s="84"/>
      <c r="BK722" s="771"/>
      <c r="BL722" s="84"/>
      <c r="BM722" s="84"/>
      <c r="BN722" s="84"/>
      <c r="BO722" s="84"/>
      <c r="BP722" s="84"/>
      <c r="BQ722" s="84"/>
      <c r="BR722" s="84"/>
      <c r="BS722" s="84"/>
      <c r="BT722" s="84"/>
      <c r="BU722" s="84"/>
      <c r="BV722" s="84"/>
      <c r="BW722" s="771"/>
      <c r="BX722" s="84"/>
      <c r="BY722" s="84"/>
      <c r="BZ722" s="84"/>
      <c r="CA722" s="84"/>
      <c r="CB722" s="84"/>
      <c r="CC722" s="84"/>
      <c r="CD722" s="84"/>
      <c r="CE722" s="84"/>
      <c r="CF722" s="84"/>
      <c r="CG722" s="84"/>
      <c r="CH722" s="84"/>
      <c r="CI722" s="771"/>
      <c r="CJ722" s="791"/>
      <c r="CK722" s="791"/>
      <c r="CL722" s="791"/>
      <c r="CM722" s="791"/>
      <c r="CN722" s="791"/>
      <c r="CO722" s="791"/>
      <c r="CP722" s="791"/>
      <c r="CQ722" s="791"/>
      <c r="CR722" s="791"/>
      <c r="CS722" s="791"/>
      <c r="CT722" s="791"/>
      <c r="CU722" s="793"/>
      <c r="CV722" s="791"/>
      <c r="CW722" s="791"/>
      <c r="CX722" s="791"/>
      <c r="CY722" s="791"/>
      <c r="CZ722" s="791"/>
      <c r="DA722" s="791"/>
      <c r="DB722" s="791"/>
      <c r="DC722" s="791"/>
      <c r="DD722" s="791"/>
      <c r="DE722" s="791"/>
      <c r="DF722" s="791"/>
      <c r="DG722" s="793"/>
    </row>
    <row r="723" spans="1:111" ht="16">
      <c r="A723" s="209"/>
      <c r="B723" s="331"/>
      <c r="C723" s="1115"/>
      <c r="D723" s="84"/>
      <c r="E723" s="84"/>
      <c r="F723" s="84"/>
      <c r="G723" s="84"/>
      <c r="H723" s="84"/>
      <c r="I723" s="84"/>
      <c r="J723" s="84"/>
      <c r="K723" s="84"/>
      <c r="L723" s="84"/>
      <c r="M723" s="84"/>
      <c r="N723" s="84"/>
      <c r="O723" s="84"/>
      <c r="P723" s="84"/>
      <c r="Q723" s="84"/>
      <c r="R723" s="84"/>
      <c r="S723" s="84"/>
      <c r="T723" s="84"/>
      <c r="U723" s="84"/>
      <c r="V723" s="84"/>
      <c r="W723" s="84"/>
      <c r="X723" s="84"/>
      <c r="Y723" s="84"/>
      <c r="Z723" s="84"/>
      <c r="AA723" s="771"/>
      <c r="AB723" s="84"/>
      <c r="AC723" s="84"/>
      <c r="AD723" s="84"/>
      <c r="AE723" s="84"/>
      <c r="AF723" s="84"/>
      <c r="AG723" s="84"/>
      <c r="AH723" s="84"/>
      <c r="AI723" s="84"/>
      <c r="AJ723" s="84"/>
      <c r="AK723" s="84"/>
      <c r="AL723" s="84"/>
      <c r="AM723" s="771"/>
      <c r="AN723" s="84"/>
      <c r="AO723" s="84"/>
      <c r="AP723" s="84"/>
      <c r="AQ723" s="84"/>
      <c r="AR723" s="84"/>
      <c r="AS723" s="84"/>
      <c r="AT723" s="84"/>
      <c r="AU723" s="84"/>
      <c r="AV723" s="84"/>
      <c r="AW723" s="84"/>
      <c r="AX723" s="84"/>
      <c r="AY723" s="771"/>
      <c r="AZ723" s="84"/>
      <c r="BA723" s="84"/>
      <c r="BB723" s="84"/>
      <c r="BC723" s="84"/>
      <c r="BD723" s="84"/>
      <c r="BE723" s="84"/>
      <c r="BF723" s="84"/>
      <c r="BG723" s="84"/>
      <c r="BH723" s="84"/>
      <c r="BI723" s="84"/>
      <c r="BJ723" s="84"/>
      <c r="BK723" s="771"/>
      <c r="BL723" s="84"/>
      <c r="BM723" s="84"/>
      <c r="BN723" s="84"/>
      <c r="BO723" s="84"/>
      <c r="BP723" s="84"/>
      <c r="BQ723" s="84"/>
      <c r="BR723" s="84"/>
      <c r="BS723" s="84"/>
      <c r="BT723" s="84"/>
      <c r="BU723" s="84"/>
      <c r="BV723" s="84"/>
      <c r="BW723" s="771"/>
      <c r="BX723" s="84"/>
      <c r="BY723" s="84"/>
      <c r="BZ723" s="84"/>
      <c r="CA723" s="84"/>
      <c r="CB723" s="84"/>
      <c r="CC723" s="84"/>
      <c r="CD723" s="84"/>
      <c r="CE723" s="84"/>
      <c r="CF723" s="84"/>
      <c r="CG723" s="84"/>
      <c r="CH723" s="84"/>
      <c r="CI723" s="771"/>
      <c r="CJ723" s="791"/>
      <c r="CK723" s="791"/>
      <c r="CL723" s="791"/>
      <c r="CM723" s="791"/>
      <c r="CN723" s="791"/>
      <c r="CO723" s="791"/>
      <c r="CP723" s="791"/>
      <c r="CQ723" s="791"/>
      <c r="CR723" s="791"/>
      <c r="CS723" s="791"/>
      <c r="CT723" s="791"/>
      <c r="CU723" s="793"/>
      <c r="CV723" s="791"/>
      <c r="CW723" s="791"/>
      <c r="CX723" s="791"/>
      <c r="CY723" s="791"/>
      <c r="CZ723" s="791"/>
      <c r="DA723" s="791"/>
      <c r="DB723" s="791"/>
      <c r="DC723" s="791"/>
      <c r="DD723" s="791"/>
      <c r="DE723" s="791"/>
      <c r="DF723" s="791"/>
      <c r="DG723" s="793"/>
    </row>
    <row r="724" spans="1:111" ht="16">
      <c r="A724" s="209"/>
      <c r="B724" s="331"/>
      <c r="C724" s="1115"/>
      <c r="D724" s="84"/>
      <c r="E724" s="84"/>
      <c r="F724" s="84"/>
      <c r="G724" s="84"/>
      <c r="H724" s="84"/>
      <c r="I724" s="84"/>
      <c r="J724" s="84"/>
      <c r="K724" s="84"/>
      <c r="L724" s="84"/>
      <c r="M724" s="84"/>
      <c r="N724" s="84"/>
      <c r="O724" s="84"/>
      <c r="P724" s="84"/>
      <c r="Q724" s="84"/>
      <c r="R724" s="84"/>
      <c r="S724" s="84"/>
      <c r="T724" s="84"/>
      <c r="U724" s="84"/>
      <c r="V724" s="84"/>
      <c r="W724" s="84"/>
      <c r="X724" s="84"/>
      <c r="Y724" s="84"/>
      <c r="Z724" s="84"/>
      <c r="AA724" s="771"/>
      <c r="AB724" s="84"/>
      <c r="AC724" s="84"/>
      <c r="AD724" s="84"/>
      <c r="AE724" s="84"/>
      <c r="AF724" s="84"/>
      <c r="AG724" s="84"/>
      <c r="AH724" s="84"/>
      <c r="AI724" s="84"/>
      <c r="AJ724" s="84"/>
      <c r="AK724" s="84"/>
      <c r="AL724" s="84"/>
      <c r="AM724" s="771"/>
      <c r="AN724" s="84"/>
      <c r="AO724" s="84"/>
      <c r="AP724" s="84"/>
      <c r="AQ724" s="84"/>
      <c r="AR724" s="84"/>
      <c r="AS724" s="84"/>
      <c r="AT724" s="84"/>
      <c r="AU724" s="84"/>
      <c r="AV724" s="84"/>
      <c r="AW724" s="84"/>
      <c r="AX724" s="84"/>
      <c r="AY724" s="771"/>
      <c r="AZ724" s="84"/>
      <c r="BA724" s="84"/>
      <c r="BB724" s="84"/>
      <c r="BC724" s="84"/>
      <c r="BD724" s="84"/>
      <c r="BE724" s="84"/>
      <c r="BF724" s="84"/>
      <c r="BG724" s="84"/>
      <c r="BH724" s="84"/>
      <c r="BI724" s="84"/>
      <c r="BJ724" s="84"/>
      <c r="BK724" s="771"/>
      <c r="BL724" s="84"/>
      <c r="BM724" s="84"/>
      <c r="BN724" s="84"/>
      <c r="BO724" s="84"/>
      <c r="BP724" s="84"/>
      <c r="BQ724" s="84"/>
      <c r="BR724" s="84"/>
      <c r="BS724" s="84"/>
      <c r="BT724" s="84"/>
      <c r="BU724" s="84"/>
      <c r="BV724" s="84"/>
      <c r="BW724" s="771"/>
      <c r="BX724" s="84"/>
      <c r="BY724" s="84"/>
      <c r="BZ724" s="84"/>
      <c r="CA724" s="84"/>
      <c r="CB724" s="84"/>
      <c r="CC724" s="84"/>
      <c r="CD724" s="84"/>
      <c r="CE724" s="84"/>
      <c r="CF724" s="84"/>
      <c r="CG724" s="84"/>
      <c r="CH724" s="84"/>
      <c r="CI724" s="771"/>
      <c r="CJ724" s="791"/>
      <c r="CK724" s="791"/>
      <c r="CL724" s="791"/>
      <c r="CM724" s="791"/>
      <c r="CN724" s="791"/>
      <c r="CO724" s="791"/>
      <c r="CP724" s="791"/>
      <c r="CQ724" s="791"/>
      <c r="CR724" s="791"/>
      <c r="CS724" s="791"/>
      <c r="CT724" s="791"/>
      <c r="CU724" s="793"/>
      <c r="CV724" s="791"/>
      <c r="CW724" s="791"/>
      <c r="CX724" s="791"/>
      <c r="CY724" s="791"/>
      <c r="CZ724" s="791"/>
      <c r="DA724" s="791"/>
      <c r="DB724" s="791"/>
      <c r="DC724" s="791"/>
      <c r="DD724" s="791"/>
      <c r="DE724" s="791"/>
      <c r="DF724" s="791"/>
      <c r="DG724" s="793"/>
    </row>
    <row r="725" spans="1:111" ht="16">
      <c r="A725" s="209"/>
      <c r="B725" s="331"/>
      <c r="C725" s="1115"/>
      <c r="D725" s="84"/>
      <c r="E725" s="84"/>
      <c r="F725" s="84"/>
      <c r="G725" s="84"/>
      <c r="H725" s="84"/>
      <c r="I725" s="84"/>
      <c r="J725" s="84"/>
      <c r="K725" s="84"/>
      <c r="L725" s="84"/>
      <c r="M725" s="84"/>
      <c r="N725" s="84"/>
      <c r="O725" s="84"/>
      <c r="P725" s="84"/>
      <c r="Q725" s="84"/>
      <c r="R725" s="84"/>
      <c r="S725" s="84"/>
      <c r="T725" s="84"/>
      <c r="U725" s="84"/>
      <c r="V725" s="84"/>
      <c r="W725" s="84"/>
      <c r="X725" s="84"/>
      <c r="Y725" s="84"/>
      <c r="Z725" s="84"/>
      <c r="AA725" s="771"/>
      <c r="AB725" s="84"/>
      <c r="AC725" s="84"/>
      <c r="AD725" s="84"/>
      <c r="AE725" s="84"/>
      <c r="AF725" s="84"/>
      <c r="AG725" s="84"/>
      <c r="AH725" s="84"/>
      <c r="AI725" s="84"/>
      <c r="AJ725" s="84"/>
      <c r="AK725" s="84"/>
      <c r="AL725" s="84"/>
      <c r="AM725" s="771"/>
      <c r="AN725" s="84"/>
      <c r="AO725" s="84"/>
      <c r="AP725" s="84"/>
      <c r="AQ725" s="84"/>
      <c r="AR725" s="84"/>
      <c r="AS725" s="84"/>
      <c r="AT725" s="84"/>
      <c r="AU725" s="84"/>
      <c r="AV725" s="84"/>
      <c r="AW725" s="84"/>
      <c r="AX725" s="84"/>
      <c r="AY725" s="771"/>
      <c r="AZ725" s="84"/>
      <c r="BA725" s="84"/>
      <c r="BB725" s="84"/>
      <c r="BC725" s="84"/>
      <c r="BD725" s="84"/>
      <c r="BE725" s="84"/>
      <c r="BF725" s="84"/>
      <c r="BG725" s="84"/>
      <c r="BH725" s="84"/>
      <c r="BI725" s="84"/>
      <c r="BJ725" s="84"/>
      <c r="BK725" s="771"/>
      <c r="BL725" s="84"/>
      <c r="BM725" s="84"/>
      <c r="BN725" s="84"/>
      <c r="BO725" s="84"/>
      <c r="BP725" s="84"/>
      <c r="BQ725" s="84"/>
      <c r="BR725" s="84"/>
      <c r="BS725" s="84"/>
      <c r="BT725" s="84"/>
      <c r="BU725" s="84"/>
      <c r="BV725" s="84"/>
      <c r="BW725" s="771"/>
      <c r="BX725" s="84"/>
      <c r="BY725" s="84"/>
      <c r="BZ725" s="84"/>
      <c r="CA725" s="84"/>
      <c r="CB725" s="84"/>
      <c r="CC725" s="84"/>
      <c r="CD725" s="84"/>
      <c r="CE725" s="84"/>
      <c r="CF725" s="84"/>
      <c r="CG725" s="84"/>
      <c r="CH725" s="84"/>
      <c r="CI725" s="771"/>
      <c r="CJ725" s="791"/>
      <c r="CK725" s="791"/>
      <c r="CL725" s="791"/>
      <c r="CM725" s="791"/>
      <c r="CN725" s="791"/>
      <c r="CO725" s="791"/>
      <c r="CP725" s="791"/>
      <c r="CQ725" s="791"/>
      <c r="CR725" s="791"/>
      <c r="CS725" s="791"/>
      <c r="CT725" s="791"/>
      <c r="CU725" s="793"/>
      <c r="CV725" s="791"/>
      <c r="CW725" s="791"/>
      <c r="CX725" s="791"/>
      <c r="CY725" s="791"/>
      <c r="CZ725" s="791"/>
      <c r="DA725" s="791"/>
      <c r="DB725" s="791"/>
      <c r="DC725" s="791"/>
      <c r="DD725" s="791"/>
      <c r="DE725" s="791"/>
      <c r="DF725" s="791"/>
      <c r="DG725" s="793"/>
    </row>
    <row r="726" spans="1:111" ht="16">
      <c r="A726" s="209"/>
      <c r="B726" s="331"/>
      <c r="C726" s="1115"/>
      <c r="D726" s="84"/>
      <c r="E726" s="84"/>
      <c r="F726" s="84"/>
      <c r="G726" s="84"/>
      <c r="H726" s="84"/>
      <c r="I726" s="84"/>
      <c r="J726" s="84"/>
      <c r="K726" s="84"/>
      <c r="L726" s="84"/>
      <c r="M726" s="84"/>
      <c r="N726" s="84"/>
      <c r="O726" s="84"/>
      <c r="P726" s="84"/>
      <c r="Q726" s="84"/>
      <c r="R726" s="84"/>
      <c r="S726" s="84"/>
      <c r="T726" s="84"/>
      <c r="U726" s="84"/>
      <c r="V726" s="84"/>
      <c r="W726" s="84"/>
      <c r="X726" s="84"/>
      <c r="Y726" s="84"/>
      <c r="Z726" s="84"/>
      <c r="AA726" s="771"/>
      <c r="AB726" s="84"/>
      <c r="AC726" s="84"/>
      <c r="AD726" s="84"/>
      <c r="AE726" s="84"/>
      <c r="AF726" s="84"/>
      <c r="AG726" s="84"/>
      <c r="AH726" s="84"/>
      <c r="AI726" s="84"/>
      <c r="AJ726" s="84"/>
      <c r="AK726" s="84"/>
      <c r="AL726" s="84"/>
      <c r="AM726" s="771"/>
      <c r="AN726" s="84"/>
      <c r="AO726" s="84"/>
      <c r="AP726" s="84"/>
      <c r="AQ726" s="84"/>
      <c r="AR726" s="84"/>
      <c r="AS726" s="84"/>
      <c r="AT726" s="84"/>
      <c r="AU726" s="84"/>
      <c r="AV726" s="84"/>
      <c r="AW726" s="84"/>
      <c r="AX726" s="84"/>
      <c r="AY726" s="771"/>
      <c r="AZ726" s="84"/>
      <c r="BA726" s="84"/>
      <c r="BB726" s="84"/>
      <c r="BC726" s="84"/>
      <c r="BD726" s="84"/>
      <c r="BE726" s="84"/>
      <c r="BF726" s="84"/>
      <c r="BG726" s="84"/>
      <c r="BH726" s="84"/>
      <c r="BI726" s="84"/>
      <c r="BJ726" s="84"/>
      <c r="BK726" s="771"/>
      <c r="BL726" s="84"/>
      <c r="BM726" s="84"/>
      <c r="BN726" s="84"/>
      <c r="BO726" s="84"/>
      <c r="BP726" s="84"/>
      <c r="BQ726" s="84"/>
      <c r="BR726" s="84"/>
      <c r="BS726" s="84"/>
      <c r="BT726" s="84"/>
      <c r="BU726" s="84"/>
      <c r="BV726" s="84"/>
      <c r="BW726" s="771"/>
      <c r="BX726" s="84"/>
      <c r="BY726" s="84"/>
      <c r="BZ726" s="84"/>
      <c r="CA726" s="84"/>
      <c r="CB726" s="84"/>
      <c r="CC726" s="84"/>
      <c r="CD726" s="84"/>
      <c r="CE726" s="84"/>
      <c r="CF726" s="84"/>
      <c r="CG726" s="84"/>
      <c r="CH726" s="84"/>
      <c r="CI726" s="771"/>
      <c r="CJ726" s="791"/>
      <c r="CK726" s="791"/>
      <c r="CL726" s="791"/>
      <c r="CM726" s="791"/>
      <c r="CN726" s="791"/>
      <c r="CO726" s="791"/>
      <c r="CP726" s="791"/>
      <c r="CQ726" s="791"/>
      <c r="CR726" s="791"/>
      <c r="CS726" s="791"/>
      <c r="CT726" s="791"/>
      <c r="CU726" s="793"/>
      <c r="CV726" s="791"/>
      <c r="CW726" s="791"/>
      <c r="CX726" s="791"/>
      <c r="CY726" s="791"/>
      <c r="CZ726" s="791"/>
      <c r="DA726" s="791"/>
      <c r="DB726" s="791"/>
      <c r="DC726" s="791"/>
      <c r="DD726" s="791"/>
      <c r="DE726" s="791"/>
      <c r="DF726" s="791"/>
      <c r="DG726" s="793"/>
    </row>
    <row r="727" spans="1:111" ht="16">
      <c r="A727" s="209"/>
      <c r="B727" s="331"/>
      <c r="C727" s="1115"/>
      <c r="D727" s="84"/>
      <c r="E727" s="84"/>
      <c r="F727" s="84"/>
      <c r="G727" s="84"/>
      <c r="H727" s="84"/>
      <c r="I727" s="84"/>
      <c r="J727" s="84"/>
      <c r="K727" s="84"/>
      <c r="L727" s="84"/>
      <c r="M727" s="84"/>
      <c r="N727" s="84"/>
      <c r="O727" s="84"/>
      <c r="P727" s="84"/>
      <c r="Q727" s="84"/>
      <c r="R727" s="84"/>
      <c r="S727" s="84"/>
      <c r="T727" s="84"/>
      <c r="U727" s="84"/>
      <c r="V727" s="84"/>
      <c r="W727" s="84"/>
      <c r="X727" s="84"/>
      <c r="Y727" s="84"/>
      <c r="Z727" s="84"/>
      <c r="AA727" s="771"/>
      <c r="AB727" s="84"/>
      <c r="AC727" s="84"/>
      <c r="AD727" s="84"/>
      <c r="AE727" s="84"/>
      <c r="AF727" s="84"/>
      <c r="AG727" s="84"/>
      <c r="AH727" s="84"/>
      <c r="AI727" s="84"/>
      <c r="AJ727" s="84"/>
      <c r="AK727" s="84"/>
      <c r="AL727" s="84"/>
      <c r="AM727" s="771"/>
      <c r="AN727" s="84"/>
      <c r="AO727" s="84"/>
      <c r="AP727" s="84"/>
      <c r="AQ727" s="84"/>
      <c r="AR727" s="84"/>
      <c r="AS727" s="84"/>
      <c r="AT727" s="84"/>
      <c r="AU727" s="84"/>
      <c r="AV727" s="84"/>
      <c r="AW727" s="84"/>
      <c r="AX727" s="84"/>
      <c r="AY727" s="771"/>
      <c r="AZ727" s="84"/>
      <c r="BA727" s="84"/>
      <c r="BB727" s="84"/>
      <c r="BC727" s="84"/>
      <c r="BD727" s="84"/>
      <c r="BE727" s="84"/>
      <c r="BF727" s="84"/>
      <c r="BG727" s="84"/>
      <c r="BH727" s="84"/>
      <c r="BI727" s="84"/>
      <c r="BJ727" s="84"/>
      <c r="BK727" s="771"/>
      <c r="BL727" s="84"/>
      <c r="BM727" s="84"/>
      <c r="BN727" s="84"/>
      <c r="BO727" s="84"/>
      <c r="BP727" s="84"/>
      <c r="BQ727" s="84"/>
      <c r="BR727" s="84"/>
      <c r="BS727" s="84"/>
      <c r="BT727" s="84"/>
      <c r="BU727" s="84"/>
      <c r="BV727" s="84"/>
      <c r="BW727" s="771"/>
      <c r="BX727" s="84"/>
      <c r="BY727" s="84"/>
      <c r="BZ727" s="84"/>
      <c r="CA727" s="84"/>
      <c r="CB727" s="84"/>
      <c r="CC727" s="84"/>
      <c r="CD727" s="84"/>
      <c r="CE727" s="84"/>
      <c r="CF727" s="84"/>
      <c r="CG727" s="84"/>
      <c r="CH727" s="84"/>
      <c r="CI727" s="771"/>
      <c r="CJ727" s="791"/>
      <c r="CK727" s="791"/>
      <c r="CL727" s="791"/>
      <c r="CM727" s="791"/>
      <c r="CN727" s="791"/>
      <c r="CO727" s="791"/>
      <c r="CP727" s="791"/>
      <c r="CQ727" s="791"/>
      <c r="CR727" s="791"/>
      <c r="CS727" s="791"/>
      <c r="CT727" s="791"/>
      <c r="CU727" s="793"/>
      <c r="CV727" s="791"/>
      <c r="CW727" s="791"/>
      <c r="CX727" s="791"/>
      <c r="CY727" s="791"/>
      <c r="CZ727" s="791"/>
      <c r="DA727" s="791"/>
      <c r="DB727" s="791"/>
      <c r="DC727" s="791"/>
      <c r="DD727" s="791"/>
      <c r="DE727" s="791"/>
      <c r="DF727" s="791"/>
      <c r="DG727" s="793"/>
    </row>
    <row r="728" spans="1:111" ht="16">
      <c r="A728" s="209"/>
      <c r="B728" s="331"/>
      <c r="C728" s="1115"/>
      <c r="D728" s="84"/>
      <c r="E728" s="84"/>
      <c r="F728" s="84"/>
      <c r="G728" s="84"/>
      <c r="H728" s="84"/>
      <c r="I728" s="84"/>
      <c r="J728" s="84"/>
      <c r="K728" s="84"/>
      <c r="L728" s="84"/>
      <c r="M728" s="84"/>
      <c r="N728" s="84"/>
      <c r="O728" s="84"/>
      <c r="P728" s="84"/>
      <c r="Q728" s="84"/>
      <c r="R728" s="84"/>
      <c r="S728" s="84"/>
      <c r="T728" s="84"/>
      <c r="U728" s="84"/>
      <c r="V728" s="84"/>
      <c r="W728" s="84"/>
      <c r="X728" s="84"/>
      <c r="Y728" s="84"/>
      <c r="Z728" s="84"/>
      <c r="AA728" s="771"/>
      <c r="AB728" s="84"/>
      <c r="AC728" s="84"/>
      <c r="AD728" s="84"/>
      <c r="AE728" s="84"/>
      <c r="AF728" s="84"/>
      <c r="AG728" s="84"/>
      <c r="AH728" s="84"/>
      <c r="AI728" s="84"/>
      <c r="AJ728" s="84"/>
      <c r="AK728" s="84"/>
      <c r="AL728" s="84"/>
      <c r="AM728" s="771"/>
      <c r="AN728" s="84"/>
      <c r="AO728" s="84"/>
      <c r="AP728" s="84"/>
      <c r="AQ728" s="84"/>
      <c r="AR728" s="84"/>
      <c r="AS728" s="84"/>
      <c r="AT728" s="84"/>
      <c r="AU728" s="84"/>
      <c r="AV728" s="84"/>
      <c r="AW728" s="84"/>
      <c r="AX728" s="84"/>
      <c r="AY728" s="771"/>
      <c r="AZ728" s="84"/>
      <c r="BA728" s="84"/>
      <c r="BB728" s="84"/>
      <c r="BC728" s="84"/>
      <c r="BD728" s="84"/>
      <c r="BE728" s="84"/>
      <c r="BF728" s="84"/>
      <c r="BG728" s="84"/>
      <c r="BH728" s="84"/>
      <c r="BI728" s="84"/>
      <c r="BJ728" s="84"/>
      <c r="BK728" s="771"/>
      <c r="BL728" s="84"/>
      <c r="BM728" s="84"/>
      <c r="BN728" s="84"/>
      <c r="BO728" s="84"/>
      <c r="BP728" s="84"/>
      <c r="BQ728" s="84"/>
      <c r="BR728" s="84"/>
      <c r="BS728" s="84"/>
      <c r="BT728" s="84"/>
      <c r="BU728" s="84"/>
      <c r="BV728" s="84"/>
      <c r="BW728" s="771"/>
      <c r="BX728" s="84"/>
      <c r="BY728" s="84"/>
      <c r="BZ728" s="84"/>
      <c r="CA728" s="84"/>
      <c r="CB728" s="84"/>
      <c r="CC728" s="84"/>
      <c r="CD728" s="84"/>
      <c r="CE728" s="84"/>
      <c r="CF728" s="84"/>
      <c r="CG728" s="84"/>
      <c r="CH728" s="84"/>
      <c r="CI728" s="771"/>
      <c r="CJ728" s="791"/>
      <c r="CK728" s="791"/>
      <c r="CL728" s="791"/>
      <c r="CM728" s="791"/>
      <c r="CN728" s="791"/>
      <c r="CO728" s="791"/>
      <c r="CP728" s="791"/>
      <c r="CQ728" s="791"/>
      <c r="CR728" s="791"/>
      <c r="CS728" s="791"/>
      <c r="CT728" s="791"/>
      <c r="CU728" s="793"/>
      <c r="CV728" s="791"/>
      <c r="CW728" s="791"/>
      <c r="CX728" s="791"/>
      <c r="CY728" s="791"/>
      <c r="CZ728" s="791"/>
      <c r="DA728" s="791"/>
      <c r="DB728" s="791"/>
      <c r="DC728" s="791"/>
      <c r="DD728" s="791"/>
      <c r="DE728" s="791"/>
      <c r="DF728" s="791"/>
      <c r="DG728" s="793"/>
    </row>
    <row r="729" spans="1:111" ht="16">
      <c r="A729" s="209"/>
      <c r="B729" s="331"/>
      <c r="C729" s="1115"/>
      <c r="D729" s="84"/>
      <c r="E729" s="84"/>
      <c r="F729" s="84"/>
      <c r="G729" s="84"/>
      <c r="H729" s="84"/>
      <c r="I729" s="84"/>
      <c r="J729" s="84"/>
      <c r="K729" s="84"/>
      <c r="L729" s="84"/>
      <c r="M729" s="84"/>
      <c r="N729" s="84"/>
      <c r="O729" s="84"/>
      <c r="P729" s="84"/>
      <c r="Q729" s="84"/>
      <c r="R729" s="84"/>
      <c r="S729" s="84"/>
      <c r="T729" s="84"/>
      <c r="U729" s="84"/>
      <c r="V729" s="84"/>
      <c r="W729" s="84"/>
      <c r="X729" s="84"/>
      <c r="Y729" s="84"/>
      <c r="Z729" s="84"/>
      <c r="AA729" s="771"/>
      <c r="AB729" s="84"/>
      <c r="AC729" s="84"/>
      <c r="AD729" s="84"/>
      <c r="AE729" s="84"/>
      <c r="AF729" s="84"/>
      <c r="AG729" s="84"/>
      <c r="AH729" s="84"/>
      <c r="AI729" s="84"/>
      <c r="AJ729" s="84"/>
      <c r="AK729" s="84"/>
      <c r="AL729" s="84"/>
      <c r="AM729" s="771"/>
      <c r="AN729" s="84"/>
      <c r="AO729" s="84"/>
      <c r="AP729" s="84"/>
      <c r="AQ729" s="84"/>
      <c r="AR729" s="84"/>
      <c r="AS729" s="84"/>
      <c r="AT729" s="84"/>
      <c r="AU729" s="84"/>
      <c r="AV729" s="84"/>
      <c r="AW729" s="84"/>
      <c r="AX729" s="84"/>
      <c r="AY729" s="771"/>
      <c r="AZ729" s="84"/>
      <c r="BA729" s="84"/>
      <c r="BB729" s="84"/>
      <c r="BC729" s="84"/>
      <c r="BD729" s="84"/>
      <c r="BE729" s="84"/>
      <c r="BF729" s="84"/>
      <c r="BG729" s="84"/>
      <c r="BH729" s="84"/>
      <c r="BI729" s="84"/>
      <c r="BJ729" s="84"/>
      <c r="BK729" s="771"/>
      <c r="BL729" s="84"/>
      <c r="BM729" s="84"/>
      <c r="BN729" s="84"/>
      <c r="BO729" s="84"/>
      <c r="BP729" s="84"/>
      <c r="BQ729" s="84"/>
      <c r="BR729" s="84"/>
      <c r="BS729" s="84"/>
      <c r="BT729" s="84"/>
      <c r="BU729" s="84"/>
      <c r="BV729" s="84"/>
      <c r="BW729" s="771"/>
      <c r="BX729" s="84"/>
      <c r="BY729" s="84"/>
      <c r="BZ729" s="84"/>
      <c r="CA729" s="84"/>
      <c r="CB729" s="84"/>
      <c r="CC729" s="84"/>
      <c r="CD729" s="84"/>
      <c r="CE729" s="84"/>
      <c r="CF729" s="84"/>
      <c r="CG729" s="84"/>
      <c r="CH729" s="84"/>
      <c r="CI729" s="771"/>
      <c r="CJ729" s="791"/>
      <c r="CK729" s="791"/>
      <c r="CL729" s="791"/>
      <c r="CM729" s="791"/>
      <c r="CN729" s="791"/>
      <c r="CO729" s="791"/>
      <c r="CP729" s="791"/>
      <c r="CQ729" s="791"/>
      <c r="CR729" s="791"/>
      <c r="CS729" s="791"/>
      <c r="CT729" s="791"/>
      <c r="CU729" s="793"/>
      <c r="CV729" s="791"/>
      <c r="CW729" s="791"/>
      <c r="CX729" s="791"/>
      <c r="CY729" s="791"/>
      <c r="CZ729" s="791"/>
      <c r="DA729" s="791"/>
      <c r="DB729" s="791"/>
      <c r="DC729" s="791"/>
      <c r="DD729" s="791"/>
      <c r="DE729" s="791"/>
      <c r="DF729" s="791"/>
      <c r="DG729" s="793"/>
    </row>
    <row r="730" spans="1:111" ht="16">
      <c r="A730" s="209"/>
      <c r="B730" s="331"/>
      <c r="C730" s="1115"/>
      <c r="D730" s="84"/>
      <c r="E730" s="84"/>
      <c r="F730" s="84"/>
      <c r="G730" s="84"/>
      <c r="H730" s="84"/>
      <c r="I730" s="84"/>
      <c r="J730" s="84"/>
      <c r="K730" s="84"/>
      <c r="L730" s="84"/>
      <c r="M730" s="84"/>
      <c r="N730" s="84"/>
      <c r="O730" s="84"/>
      <c r="P730" s="84"/>
      <c r="Q730" s="84"/>
      <c r="R730" s="84"/>
      <c r="S730" s="84"/>
      <c r="T730" s="84"/>
      <c r="U730" s="84"/>
      <c r="V730" s="84"/>
      <c r="W730" s="84"/>
      <c r="X730" s="84"/>
      <c r="Y730" s="84"/>
      <c r="Z730" s="84"/>
      <c r="AA730" s="771"/>
      <c r="AB730" s="84"/>
      <c r="AC730" s="84"/>
      <c r="AD730" s="84"/>
      <c r="AE730" s="84"/>
      <c r="AF730" s="84"/>
      <c r="AG730" s="84"/>
      <c r="AH730" s="84"/>
      <c r="AI730" s="84"/>
      <c r="AJ730" s="84"/>
      <c r="AK730" s="84"/>
      <c r="AL730" s="84"/>
      <c r="AM730" s="771"/>
      <c r="AN730" s="84"/>
      <c r="AO730" s="84"/>
      <c r="AP730" s="84"/>
      <c r="AQ730" s="84"/>
      <c r="AR730" s="84"/>
      <c r="AS730" s="84"/>
      <c r="AT730" s="84"/>
      <c r="AU730" s="84"/>
      <c r="AV730" s="84"/>
      <c r="AW730" s="84"/>
      <c r="AX730" s="84"/>
      <c r="AY730" s="771"/>
      <c r="AZ730" s="84"/>
      <c r="BA730" s="84"/>
      <c r="BB730" s="84"/>
      <c r="BC730" s="84"/>
      <c r="BD730" s="84"/>
      <c r="BE730" s="84"/>
      <c r="BF730" s="84"/>
      <c r="BG730" s="84"/>
      <c r="BH730" s="84"/>
      <c r="BI730" s="84"/>
      <c r="BJ730" s="84"/>
      <c r="BK730" s="771"/>
      <c r="BL730" s="84"/>
      <c r="BM730" s="84"/>
      <c r="BN730" s="84"/>
      <c r="BO730" s="84"/>
      <c r="BP730" s="84"/>
      <c r="BQ730" s="84"/>
      <c r="BR730" s="84"/>
      <c r="BS730" s="84"/>
      <c r="BT730" s="84"/>
      <c r="BU730" s="84"/>
      <c r="BV730" s="84"/>
      <c r="BW730" s="771"/>
      <c r="BX730" s="84"/>
      <c r="BY730" s="84"/>
      <c r="BZ730" s="84"/>
      <c r="CA730" s="84"/>
      <c r="CB730" s="84"/>
      <c r="CC730" s="84"/>
      <c r="CD730" s="84"/>
      <c r="CE730" s="84"/>
      <c r="CF730" s="84"/>
      <c r="CG730" s="84"/>
      <c r="CH730" s="84"/>
      <c r="CI730" s="771"/>
      <c r="CJ730" s="791"/>
      <c r="CK730" s="791"/>
      <c r="CL730" s="791"/>
      <c r="CM730" s="791"/>
      <c r="CN730" s="791"/>
      <c r="CO730" s="791"/>
      <c r="CP730" s="791"/>
      <c r="CQ730" s="791"/>
      <c r="CR730" s="791"/>
      <c r="CS730" s="791"/>
      <c r="CT730" s="791"/>
      <c r="CU730" s="793"/>
      <c r="CV730" s="791"/>
      <c r="CW730" s="791"/>
      <c r="CX730" s="791"/>
      <c r="CY730" s="791"/>
      <c r="CZ730" s="791"/>
      <c r="DA730" s="791"/>
      <c r="DB730" s="791"/>
      <c r="DC730" s="791"/>
      <c r="DD730" s="791"/>
      <c r="DE730" s="791"/>
      <c r="DF730" s="791"/>
      <c r="DG730" s="793"/>
    </row>
    <row r="731" spans="1:111" ht="16">
      <c r="A731" s="209"/>
      <c r="B731" s="331"/>
      <c r="C731" s="1115"/>
      <c r="D731" s="84"/>
      <c r="E731" s="84"/>
      <c r="F731" s="84"/>
      <c r="G731" s="84"/>
      <c r="H731" s="84"/>
      <c r="I731" s="84"/>
      <c r="J731" s="84"/>
      <c r="K731" s="84"/>
      <c r="L731" s="84"/>
      <c r="M731" s="84"/>
      <c r="N731" s="84"/>
      <c r="O731" s="84"/>
      <c r="P731" s="84"/>
      <c r="Q731" s="84"/>
      <c r="R731" s="84"/>
      <c r="S731" s="84"/>
      <c r="T731" s="84"/>
      <c r="U731" s="84"/>
      <c r="V731" s="84"/>
      <c r="W731" s="84"/>
      <c r="X731" s="84"/>
      <c r="Y731" s="84"/>
      <c r="Z731" s="84"/>
      <c r="AA731" s="771"/>
      <c r="AB731" s="84"/>
      <c r="AC731" s="84"/>
      <c r="AD731" s="84"/>
      <c r="AE731" s="84"/>
      <c r="AF731" s="84"/>
      <c r="AG731" s="84"/>
      <c r="AH731" s="84"/>
      <c r="AI731" s="84"/>
      <c r="AJ731" s="84"/>
      <c r="AK731" s="84"/>
      <c r="AL731" s="84"/>
      <c r="AM731" s="771"/>
      <c r="AN731" s="84"/>
      <c r="AO731" s="84"/>
      <c r="AP731" s="84"/>
      <c r="AQ731" s="84"/>
      <c r="AR731" s="84"/>
      <c r="AS731" s="84"/>
      <c r="AT731" s="84"/>
      <c r="AU731" s="84"/>
      <c r="AV731" s="84"/>
      <c r="AW731" s="84"/>
      <c r="AX731" s="84"/>
      <c r="AY731" s="771"/>
      <c r="AZ731" s="84"/>
      <c r="BA731" s="84"/>
      <c r="BB731" s="84"/>
      <c r="BC731" s="84"/>
      <c r="BD731" s="84"/>
      <c r="BE731" s="84"/>
      <c r="BF731" s="84"/>
      <c r="BG731" s="84"/>
      <c r="BH731" s="84"/>
      <c r="BI731" s="84"/>
      <c r="BJ731" s="84"/>
      <c r="BK731" s="771"/>
      <c r="BL731" s="84"/>
      <c r="BM731" s="84"/>
      <c r="BN731" s="84"/>
      <c r="BO731" s="84"/>
      <c r="BP731" s="84"/>
      <c r="BQ731" s="84"/>
      <c r="BR731" s="84"/>
      <c r="BS731" s="84"/>
      <c r="BT731" s="84"/>
      <c r="BU731" s="84"/>
      <c r="BV731" s="84"/>
      <c r="BW731" s="771"/>
      <c r="BX731" s="84"/>
      <c r="BY731" s="84"/>
      <c r="BZ731" s="84"/>
      <c r="CA731" s="84"/>
      <c r="CB731" s="84"/>
      <c r="CC731" s="84"/>
      <c r="CD731" s="84"/>
      <c r="CE731" s="84"/>
      <c r="CF731" s="84"/>
      <c r="CG731" s="84"/>
      <c r="CH731" s="84"/>
      <c r="CI731" s="771"/>
      <c r="CJ731" s="791"/>
      <c r="CK731" s="791"/>
      <c r="CL731" s="791"/>
      <c r="CM731" s="791"/>
      <c r="CN731" s="791"/>
      <c r="CO731" s="791"/>
      <c r="CP731" s="791"/>
      <c r="CQ731" s="791"/>
      <c r="CR731" s="791"/>
      <c r="CS731" s="791"/>
      <c r="CT731" s="791"/>
      <c r="CU731" s="793"/>
      <c r="CV731" s="791"/>
      <c r="CW731" s="791"/>
      <c r="CX731" s="791"/>
      <c r="CY731" s="791"/>
      <c r="CZ731" s="791"/>
      <c r="DA731" s="791"/>
      <c r="DB731" s="791"/>
      <c r="DC731" s="791"/>
      <c r="DD731" s="791"/>
      <c r="DE731" s="791"/>
      <c r="DF731" s="791"/>
      <c r="DG731" s="793"/>
    </row>
    <row r="732" spans="1:111" ht="16">
      <c r="A732" s="209"/>
      <c r="B732" s="331"/>
      <c r="C732" s="1115"/>
      <c r="D732" s="84"/>
      <c r="E732" s="84"/>
      <c r="F732" s="84"/>
      <c r="G732" s="84"/>
      <c r="H732" s="84"/>
      <c r="I732" s="84"/>
      <c r="J732" s="84"/>
      <c r="K732" s="84"/>
      <c r="L732" s="84"/>
      <c r="M732" s="84"/>
      <c r="N732" s="84"/>
      <c r="O732" s="84"/>
      <c r="P732" s="84"/>
      <c r="Q732" s="84"/>
      <c r="R732" s="84"/>
      <c r="S732" s="84"/>
      <c r="T732" s="84"/>
      <c r="U732" s="84"/>
      <c r="V732" s="84"/>
      <c r="W732" s="84"/>
      <c r="X732" s="84"/>
      <c r="Y732" s="84"/>
      <c r="Z732" s="84"/>
      <c r="AA732" s="771"/>
      <c r="AB732" s="84"/>
      <c r="AC732" s="84"/>
      <c r="AD732" s="84"/>
      <c r="AE732" s="84"/>
      <c r="AF732" s="84"/>
      <c r="AG732" s="84"/>
      <c r="AH732" s="84"/>
      <c r="AI732" s="84"/>
      <c r="AJ732" s="84"/>
      <c r="AK732" s="84"/>
      <c r="AL732" s="84"/>
      <c r="AM732" s="771"/>
      <c r="AN732" s="84"/>
      <c r="AO732" s="84"/>
      <c r="AP732" s="84"/>
      <c r="AQ732" s="84"/>
      <c r="AR732" s="84"/>
      <c r="AS732" s="84"/>
      <c r="AT732" s="84"/>
      <c r="AU732" s="84"/>
      <c r="AV732" s="84"/>
      <c r="AW732" s="84"/>
      <c r="AX732" s="84"/>
      <c r="AY732" s="771"/>
      <c r="AZ732" s="84"/>
      <c r="BA732" s="84"/>
      <c r="BB732" s="84"/>
      <c r="BC732" s="84"/>
      <c r="BD732" s="84"/>
      <c r="BE732" s="84"/>
      <c r="BF732" s="84"/>
      <c r="BG732" s="84"/>
      <c r="BH732" s="84"/>
      <c r="BI732" s="84"/>
      <c r="BJ732" s="84"/>
      <c r="BK732" s="771"/>
      <c r="BL732" s="84"/>
      <c r="BM732" s="84"/>
      <c r="BN732" s="84"/>
      <c r="BO732" s="84"/>
      <c r="BP732" s="84"/>
      <c r="BQ732" s="84"/>
      <c r="BR732" s="84"/>
      <c r="BS732" s="84"/>
      <c r="BT732" s="84"/>
      <c r="BU732" s="84"/>
      <c r="BV732" s="84"/>
      <c r="BW732" s="771"/>
      <c r="BX732" s="84"/>
      <c r="BY732" s="84"/>
      <c r="BZ732" s="84"/>
      <c r="CA732" s="84"/>
      <c r="CB732" s="84"/>
      <c r="CC732" s="84"/>
      <c r="CD732" s="84"/>
      <c r="CE732" s="84"/>
      <c r="CF732" s="84"/>
      <c r="CG732" s="84"/>
      <c r="CH732" s="84"/>
      <c r="CI732" s="771"/>
      <c r="CJ732" s="791"/>
      <c r="CK732" s="791"/>
      <c r="CL732" s="791"/>
      <c r="CM732" s="791"/>
      <c r="CN732" s="791"/>
      <c r="CO732" s="791"/>
      <c r="CP732" s="791"/>
      <c r="CQ732" s="791"/>
      <c r="CR732" s="791"/>
      <c r="CS732" s="791"/>
      <c r="CT732" s="791"/>
      <c r="CU732" s="793"/>
      <c r="CV732" s="791"/>
      <c r="CW732" s="791"/>
      <c r="CX732" s="791"/>
      <c r="CY732" s="791"/>
      <c r="CZ732" s="791"/>
      <c r="DA732" s="791"/>
      <c r="DB732" s="791"/>
      <c r="DC732" s="791"/>
      <c r="DD732" s="791"/>
      <c r="DE732" s="791"/>
      <c r="DF732" s="791"/>
      <c r="DG732" s="793"/>
    </row>
    <row r="733" spans="1:111" ht="16">
      <c r="A733" s="209"/>
      <c r="B733" s="331"/>
      <c r="C733" s="1115"/>
      <c r="D733" s="84"/>
      <c r="E733" s="84"/>
      <c r="F733" s="84"/>
      <c r="G733" s="84"/>
      <c r="H733" s="84"/>
      <c r="I733" s="84"/>
      <c r="J733" s="84"/>
      <c r="K733" s="84"/>
      <c r="L733" s="84"/>
      <c r="M733" s="84"/>
      <c r="N733" s="84"/>
      <c r="O733" s="84"/>
      <c r="P733" s="84"/>
      <c r="Q733" s="84"/>
      <c r="R733" s="84"/>
      <c r="S733" s="84"/>
      <c r="T733" s="84"/>
      <c r="U733" s="84"/>
      <c r="V733" s="84"/>
      <c r="W733" s="84"/>
      <c r="X733" s="84"/>
      <c r="Y733" s="84"/>
      <c r="Z733" s="84"/>
      <c r="AA733" s="771"/>
      <c r="AB733" s="84"/>
      <c r="AC733" s="84"/>
      <c r="AD733" s="84"/>
      <c r="AE733" s="84"/>
      <c r="AF733" s="84"/>
      <c r="AG733" s="84"/>
      <c r="AH733" s="84"/>
      <c r="AI733" s="84"/>
      <c r="AJ733" s="84"/>
      <c r="AK733" s="84"/>
      <c r="AL733" s="84"/>
      <c r="AM733" s="771"/>
      <c r="AN733" s="84"/>
      <c r="AO733" s="84"/>
      <c r="AP733" s="84"/>
      <c r="AQ733" s="84"/>
      <c r="AR733" s="84"/>
      <c r="AS733" s="84"/>
      <c r="AT733" s="84"/>
      <c r="AU733" s="84"/>
      <c r="AV733" s="84"/>
      <c r="AW733" s="84"/>
      <c r="AX733" s="84"/>
      <c r="AY733" s="771"/>
      <c r="AZ733" s="84"/>
      <c r="BA733" s="84"/>
      <c r="BB733" s="84"/>
      <c r="BC733" s="84"/>
      <c r="BD733" s="84"/>
      <c r="BE733" s="84"/>
      <c r="BF733" s="84"/>
      <c r="BG733" s="84"/>
      <c r="BH733" s="84"/>
      <c r="BI733" s="84"/>
      <c r="BJ733" s="84"/>
      <c r="BK733" s="771"/>
      <c r="BL733" s="84"/>
      <c r="BM733" s="84"/>
      <c r="BN733" s="84"/>
      <c r="BO733" s="84"/>
      <c r="BP733" s="84"/>
      <c r="BQ733" s="84"/>
      <c r="BR733" s="84"/>
      <c r="BS733" s="84"/>
      <c r="BT733" s="84"/>
      <c r="BU733" s="84"/>
      <c r="BV733" s="84"/>
      <c r="BW733" s="771"/>
      <c r="BX733" s="84"/>
      <c r="BY733" s="84"/>
      <c r="BZ733" s="84"/>
      <c r="CA733" s="84"/>
      <c r="CB733" s="84"/>
      <c r="CC733" s="84"/>
      <c r="CD733" s="84"/>
      <c r="CE733" s="84"/>
      <c r="CF733" s="84"/>
      <c r="CG733" s="84"/>
      <c r="CH733" s="84"/>
      <c r="CI733" s="771"/>
      <c r="CJ733" s="791"/>
      <c r="CK733" s="791"/>
      <c r="CL733" s="791"/>
      <c r="CM733" s="791"/>
      <c r="CN733" s="791"/>
      <c r="CO733" s="791"/>
      <c r="CP733" s="791"/>
      <c r="CQ733" s="791"/>
      <c r="CR733" s="791"/>
      <c r="CS733" s="791"/>
      <c r="CT733" s="791"/>
      <c r="CU733" s="793"/>
      <c r="CV733" s="791"/>
      <c r="CW733" s="791"/>
      <c r="CX733" s="791"/>
      <c r="CY733" s="791"/>
      <c r="CZ733" s="791"/>
      <c r="DA733" s="791"/>
      <c r="DB733" s="791"/>
      <c r="DC733" s="791"/>
      <c r="DD733" s="791"/>
      <c r="DE733" s="791"/>
      <c r="DF733" s="791"/>
      <c r="DG733" s="793"/>
    </row>
    <row r="734" spans="1:111" ht="16">
      <c r="A734" s="209"/>
      <c r="B734" s="331"/>
      <c r="C734" s="1115"/>
      <c r="D734" s="84"/>
      <c r="E734" s="84"/>
      <c r="F734" s="84"/>
      <c r="G734" s="84"/>
      <c r="H734" s="84"/>
      <c r="I734" s="84"/>
      <c r="J734" s="84"/>
      <c r="K734" s="84"/>
      <c r="L734" s="84"/>
      <c r="M734" s="84"/>
      <c r="N734" s="84"/>
      <c r="O734" s="84"/>
      <c r="P734" s="84"/>
      <c r="Q734" s="84"/>
      <c r="R734" s="84"/>
      <c r="S734" s="84"/>
      <c r="T734" s="84"/>
      <c r="U734" s="84"/>
      <c r="V734" s="84"/>
      <c r="W734" s="84"/>
      <c r="X734" s="84"/>
      <c r="Y734" s="84"/>
      <c r="Z734" s="84"/>
      <c r="AA734" s="771"/>
      <c r="AB734" s="84"/>
      <c r="AC734" s="84"/>
      <c r="AD734" s="84"/>
      <c r="AE734" s="84"/>
      <c r="AF734" s="84"/>
      <c r="AG734" s="84"/>
      <c r="AH734" s="84"/>
      <c r="AI734" s="84"/>
      <c r="AJ734" s="84"/>
      <c r="AK734" s="84"/>
      <c r="AL734" s="84"/>
      <c r="AM734" s="771"/>
      <c r="AN734" s="84"/>
      <c r="AO734" s="84"/>
      <c r="AP734" s="84"/>
      <c r="AQ734" s="84"/>
      <c r="AR734" s="84"/>
      <c r="AS734" s="84"/>
      <c r="AT734" s="84"/>
      <c r="AU734" s="84"/>
      <c r="AV734" s="84"/>
      <c r="AW734" s="84"/>
      <c r="AX734" s="84"/>
      <c r="AY734" s="771"/>
      <c r="AZ734" s="84"/>
      <c r="BA734" s="84"/>
      <c r="BB734" s="84"/>
      <c r="BC734" s="84"/>
      <c r="BD734" s="84"/>
      <c r="BE734" s="84"/>
      <c r="BF734" s="84"/>
      <c r="BG734" s="84"/>
      <c r="BH734" s="84"/>
      <c r="BI734" s="84"/>
      <c r="BJ734" s="84"/>
      <c r="BK734" s="771"/>
      <c r="BL734" s="84"/>
      <c r="BM734" s="84"/>
      <c r="BN734" s="84"/>
      <c r="BO734" s="84"/>
      <c r="BP734" s="84"/>
      <c r="BQ734" s="84"/>
      <c r="BR734" s="84"/>
      <c r="BS734" s="84"/>
      <c r="BT734" s="84"/>
      <c r="BU734" s="84"/>
      <c r="BV734" s="84"/>
      <c r="BW734" s="771"/>
      <c r="BX734" s="84"/>
      <c r="BY734" s="84"/>
      <c r="BZ734" s="84"/>
      <c r="CA734" s="84"/>
      <c r="CB734" s="84"/>
      <c r="CC734" s="84"/>
      <c r="CD734" s="84"/>
      <c r="CE734" s="84"/>
      <c r="CF734" s="84"/>
      <c r="CG734" s="84"/>
      <c r="CH734" s="84"/>
      <c r="CI734" s="771"/>
      <c r="CJ734" s="791"/>
      <c r="CK734" s="791"/>
      <c r="CL734" s="791"/>
      <c r="CM734" s="791"/>
      <c r="CN734" s="791"/>
      <c r="CO734" s="791"/>
      <c r="CP734" s="791"/>
      <c r="CQ734" s="791"/>
      <c r="CR734" s="791"/>
      <c r="CS734" s="791"/>
      <c r="CT734" s="791"/>
      <c r="CU734" s="793"/>
      <c r="CV734" s="791"/>
      <c r="CW734" s="791"/>
      <c r="CX734" s="791"/>
      <c r="CY734" s="791"/>
      <c r="CZ734" s="791"/>
      <c r="DA734" s="791"/>
      <c r="DB734" s="791"/>
      <c r="DC734" s="791"/>
      <c r="DD734" s="791"/>
      <c r="DE734" s="791"/>
      <c r="DF734" s="791"/>
      <c r="DG734" s="793"/>
    </row>
    <row r="735" spans="1:111" ht="16">
      <c r="A735" s="209"/>
      <c r="B735" s="331"/>
      <c r="C735" s="1115"/>
      <c r="D735" s="84"/>
      <c r="E735" s="84"/>
      <c r="F735" s="84"/>
      <c r="G735" s="84"/>
      <c r="H735" s="84"/>
      <c r="I735" s="84"/>
      <c r="J735" s="84"/>
      <c r="K735" s="84"/>
      <c r="L735" s="84"/>
      <c r="M735" s="84"/>
      <c r="N735" s="84"/>
      <c r="O735" s="84"/>
      <c r="P735" s="84"/>
      <c r="Q735" s="84"/>
      <c r="R735" s="84"/>
      <c r="S735" s="84"/>
      <c r="T735" s="84"/>
      <c r="U735" s="84"/>
      <c r="V735" s="84"/>
      <c r="W735" s="84"/>
      <c r="X735" s="84"/>
      <c r="Y735" s="84"/>
      <c r="Z735" s="84"/>
      <c r="AA735" s="771"/>
      <c r="AB735" s="84"/>
      <c r="AC735" s="84"/>
      <c r="AD735" s="84"/>
      <c r="AE735" s="84"/>
      <c r="AF735" s="84"/>
      <c r="AG735" s="84"/>
      <c r="AH735" s="84"/>
      <c r="AI735" s="84"/>
      <c r="AJ735" s="84"/>
      <c r="AK735" s="84"/>
      <c r="AL735" s="84"/>
      <c r="AM735" s="771"/>
      <c r="AN735" s="84"/>
      <c r="AO735" s="84"/>
      <c r="AP735" s="84"/>
      <c r="AQ735" s="84"/>
      <c r="AR735" s="84"/>
      <c r="AS735" s="84"/>
      <c r="AT735" s="84"/>
      <c r="AU735" s="84"/>
      <c r="AV735" s="84"/>
      <c r="AW735" s="84"/>
      <c r="AX735" s="84"/>
      <c r="AY735" s="771"/>
      <c r="AZ735" s="84"/>
      <c r="BA735" s="84"/>
      <c r="BB735" s="84"/>
      <c r="BC735" s="84"/>
      <c r="BD735" s="84"/>
      <c r="BE735" s="84"/>
      <c r="BF735" s="84"/>
      <c r="BG735" s="84"/>
      <c r="BH735" s="84"/>
      <c r="BI735" s="84"/>
      <c r="BJ735" s="84"/>
      <c r="BK735" s="771"/>
      <c r="BL735" s="84"/>
      <c r="BM735" s="84"/>
      <c r="BN735" s="84"/>
      <c r="BO735" s="84"/>
      <c r="BP735" s="84"/>
      <c r="BQ735" s="84"/>
      <c r="BR735" s="84"/>
      <c r="BS735" s="84"/>
      <c r="BT735" s="84"/>
      <c r="BU735" s="84"/>
      <c r="BV735" s="84"/>
      <c r="BW735" s="771"/>
      <c r="BX735" s="84"/>
      <c r="BY735" s="84"/>
      <c r="BZ735" s="84"/>
      <c r="CA735" s="84"/>
      <c r="CB735" s="84"/>
      <c r="CC735" s="84"/>
      <c r="CD735" s="84"/>
      <c r="CE735" s="84"/>
      <c r="CF735" s="84"/>
      <c r="CG735" s="84"/>
      <c r="CH735" s="84"/>
      <c r="CI735" s="771"/>
      <c r="CJ735" s="791"/>
      <c r="CK735" s="791"/>
      <c r="CL735" s="791"/>
      <c r="CM735" s="791"/>
      <c r="CN735" s="791"/>
      <c r="CO735" s="791"/>
      <c r="CP735" s="791"/>
      <c r="CQ735" s="791"/>
      <c r="CR735" s="791"/>
      <c r="CS735" s="791"/>
      <c r="CT735" s="791"/>
      <c r="CU735" s="793"/>
      <c r="CV735" s="791"/>
      <c r="CW735" s="791"/>
      <c r="CX735" s="791"/>
      <c r="CY735" s="791"/>
      <c r="CZ735" s="791"/>
      <c r="DA735" s="791"/>
      <c r="DB735" s="791"/>
      <c r="DC735" s="791"/>
      <c r="DD735" s="791"/>
      <c r="DE735" s="791"/>
      <c r="DF735" s="791"/>
      <c r="DG735" s="793"/>
    </row>
    <row r="736" spans="1:111" ht="16">
      <c r="A736" s="209"/>
      <c r="B736" s="331"/>
      <c r="C736" s="1115"/>
      <c r="D736" s="84"/>
      <c r="E736" s="84"/>
      <c r="F736" s="84"/>
      <c r="G736" s="84"/>
      <c r="H736" s="84"/>
      <c r="I736" s="84"/>
      <c r="J736" s="84"/>
      <c r="K736" s="84"/>
      <c r="L736" s="84"/>
      <c r="M736" s="84"/>
      <c r="N736" s="84"/>
      <c r="O736" s="84"/>
      <c r="P736" s="84"/>
      <c r="Q736" s="84"/>
      <c r="R736" s="84"/>
      <c r="S736" s="84"/>
      <c r="T736" s="84"/>
      <c r="U736" s="84"/>
      <c r="V736" s="84"/>
      <c r="W736" s="84"/>
      <c r="X736" s="84"/>
      <c r="Y736" s="84"/>
      <c r="Z736" s="84"/>
      <c r="AA736" s="771"/>
      <c r="AB736" s="84"/>
      <c r="AC736" s="84"/>
      <c r="AD736" s="84"/>
      <c r="AE736" s="84"/>
      <c r="AF736" s="84"/>
      <c r="AG736" s="84"/>
      <c r="AH736" s="84"/>
      <c r="AI736" s="84"/>
      <c r="AJ736" s="84"/>
      <c r="AK736" s="84"/>
      <c r="AL736" s="84"/>
      <c r="AM736" s="771"/>
      <c r="AN736" s="84"/>
      <c r="AO736" s="84"/>
      <c r="AP736" s="84"/>
      <c r="AQ736" s="84"/>
      <c r="AR736" s="84"/>
      <c r="AS736" s="84"/>
      <c r="AT736" s="84"/>
      <c r="AU736" s="84"/>
      <c r="AV736" s="84"/>
      <c r="AW736" s="84"/>
      <c r="AX736" s="84"/>
      <c r="AY736" s="771"/>
      <c r="AZ736" s="84"/>
      <c r="BA736" s="84"/>
      <c r="BB736" s="84"/>
      <c r="BC736" s="84"/>
      <c r="BD736" s="84"/>
      <c r="BE736" s="84"/>
      <c r="BF736" s="84"/>
      <c r="BG736" s="84"/>
      <c r="BH736" s="84"/>
      <c r="BI736" s="84"/>
      <c r="BJ736" s="84"/>
      <c r="BK736" s="771"/>
      <c r="BL736" s="84"/>
      <c r="BM736" s="84"/>
      <c r="BN736" s="84"/>
      <c r="BO736" s="84"/>
      <c r="BP736" s="84"/>
      <c r="BQ736" s="84"/>
      <c r="BR736" s="84"/>
      <c r="BS736" s="84"/>
      <c r="BT736" s="84"/>
      <c r="BU736" s="84"/>
      <c r="BV736" s="84"/>
      <c r="BW736" s="771"/>
      <c r="BX736" s="84"/>
      <c r="BY736" s="84"/>
      <c r="BZ736" s="84"/>
      <c r="CA736" s="84"/>
      <c r="CB736" s="84"/>
      <c r="CC736" s="84"/>
      <c r="CD736" s="84"/>
      <c r="CE736" s="84"/>
      <c r="CF736" s="84"/>
      <c r="CG736" s="84"/>
      <c r="CH736" s="84"/>
      <c r="CI736" s="771"/>
      <c r="CJ736" s="791"/>
      <c r="CK736" s="791"/>
      <c r="CL736" s="791"/>
      <c r="CM736" s="791"/>
      <c r="CN736" s="791"/>
      <c r="CO736" s="791"/>
      <c r="CP736" s="791"/>
      <c r="CQ736" s="791"/>
      <c r="CR736" s="791"/>
      <c r="CS736" s="791"/>
      <c r="CT736" s="791"/>
      <c r="CU736" s="793"/>
      <c r="CV736" s="791"/>
      <c r="CW736" s="791"/>
      <c r="CX736" s="791"/>
      <c r="CY736" s="791"/>
      <c r="CZ736" s="791"/>
      <c r="DA736" s="791"/>
      <c r="DB736" s="791"/>
      <c r="DC736" s="791"/>
      <c r="DD736" s="791"/>
      <c r="DE736" s="791"/>
      <c r="DF736" s="791"/>
      <c r="DG736" s="793"/>
    </row>
    <row r="737" spans="1:111" ht="16">
      <c r="A737" s="209"/>
      <c r="B737" s="331"/>
      <c r="C737" s="1115"/>
      <c r="D737" s="84"/>
      <c r="E737" s="84"/>
      <c r="F737" s="84"/>
      <c r="G737" s="84"/>
      <c r="H737" s="84"/>
      <c r="I737" s="84"/>
      <c r="J737" s="84"/>
      <c r="K737" s="84"/>
      <c r="L737" s="84"/>
      <c r="M737" s="84"/>
      <c r="N737" s="84"/>
      <c r="O737" s="84"/>
      <c r="P737" s="84"/>
      <c r="Q737" s="84"/>
      <c r="R737" s="84"/>
      <c r="S737" s="84"/>
      <c r="T737" s="84"/>
      <c r="U737" s="84"/>
      <c r="V737" s="84"/>
      <c r="W737" s="84"/>
      <c r="X737" s="84"/>
      <c r="Y737" s="84"/>
      <c r="Z737" s="84"/>
      <c r="AA737" s="771"/>
      <c r="AB737" s="84"/>
      <c r="AC737" s="84"/>
      <c r="AD737" s="84"/>
      <c r="AE737" s="84"/>
      <c r="AF737" s="84"/>
      <c r="AG737" s="84"/>
      <c r="AH737" s="84"/>
      <c r="AI737" s="84"/>
      <c r="AJ737" s="84"/>
      <c r="AK737" s="84"/>
      <c r="AL737" s="84"/>
      <c r="AM737" s="771"/>
      <c r="AN737" s="84"/>
      <c r="AO737" s="84"/>
      <c r="AP737" s="84"/>
      <c r="AQ737" s="84"/>
      <c r="AR737" s="84"/>
      <c r="AS737" s="84"/>
      <c r="AT737" s="84"/>
      <c r="AU737" s="84"/>
      <c r="AV737" s="84"/>
      <c r="AW737" s="84"/>
      <c r="AX737" s="84"/>
      <c r="AY737" s="771"/>
      <c r="AZ737" s="84"/>
      <c r="BA737" s="84"/>
      <c r="BB737" s="84"/>
      <c r="BC737" s="84"/>
      <c r="BD737" s="84"/>
      <c r="BE737" s="84"/>
      <c r="BF737" s="84"/>
      <c r="BG737" s="84"/>
      <c r="BH737" s="84"/>
      <c r="BI737" s="84"/>
      <c r="BJ737" s="84"/>
      <c r="BK737" s="771"/>
      <c r="BL737" s="84"/>
      <c r="BM737" s="84"/>
      <c r="BN737" s="84"/>
      <c r="BO737" s="84"/>
      <c r="BP737" s="84"/>
      <c r="BQ737" s="84"/>
      <c r="BR737" s="84"/>
      <c r="BS737" s="84"/>
      <c r="BT737" s="84"/>
      <c r="BU737" s="84"/>
      <c r="BV737" s="84"/>
      <c r="BW737" s="771"/>
      <c r="BX737" s="84"/>
      <c r="BY737" s="84"/>
      <c r="BZ737" s="84"/>
      <c r="CA737" s="84"/>
      <c r="CB737" s="84"/>
      <c r="CC737" s="84"/>
      <c r="CD737" s="84"/>
      <c r="CE737" s="84"/>
      <c r="CF737" s="84"/>
      <c r="CG737" s="84"/>
      <c r="CH737" s="84"/>
      <c r="CI737" s="771"/>
      <c r="CJ737" s="791"/>
      <c r="CK737" s="791"/>
      <c r="CL737" s="791"/>
      <c r="CM737" s="791"/>
      <c r="CN737" s="791"/>
      <c r="CO737" s="791"/>
      <c r="CP737" s="791"/>
      <c r="CQ737" s="791"/>
      <c r="CR737" s="791"/>
      <c r="CS737" s="791"/>
      <c r="CT737" s="791"/>
      <c r="CU737" s="793"/>
      <c r="CV737" s="791"/>
      <c r="CW737" s="791"/>
      <c r="CX737" s="791"/>
      <c r="CY737" s="791"/>
      <c r="CZ737" s="791"/>
      <c r="DA737" s="791"/>
      <c r="DB737" s="791"/>
      <c r="DC737" s="791"/>
      <c r="DD737" s="791"/>
      <c r="DE737" s="791"/>
      <c r="DF737" s="791"/>
      <c r="DG737" s="793"/>
    </row>
    <row r="738" spans="1:111" ht="16">
      <c r="A738" s="209"/>
      <c r="B738" s="331"/>
      <c r="C738" s="1115"/>
      <c r="D738" s="84"/>
      <c r="E738" s="84"/>
      <c r="F738" s="84"/>
      <c r="G738" s="84"/>
      <c r="H738" s="84"/>
      <c r="I738" s="84"/>
      <c r="J738" s="84"/>
      <c r="K738" s="84"/>
      <c r="L738" s="84"/>
      <c r="M738" s="84"/>
      <c r="N738" s="84"/>
      <c r="O738" s="84"/>
      <c r="P738" s="84"/>
      <c r="Q738" s="84"/>
      <c r="R738" s="84"/>
      <c r="S738" s="84"/>
      <c r="T738" s="84"/>
      <c r="U738" s="84"/>
      <c r="V738" s="84"/>
      <c r="W738" s="84"/>
      <c r="X738" s="84"/>
      <c r="Y738" s="84"/>
      <c r="Z738" s="84"/>
      <c r="AA738" s="771"/>
      <c r="AB738" s="84"/>
      <c r="AC738" s="84"/>
      <c r="AD738" s="84"/>
      <c r="AE738" s="84"/>
      <c r="AF738" s="84"/>
      <c r="AG738" s="84"/>
      <c r="AH738" s="84"/>
      <c r="AI738" s="84"/>
      <c r="AJ738" s="84"/>
      <c r="AK738" s="84"/>
      <c r="AL738" s="84"/>
      <c r="AM738" s="771"/>
      <c r="AN738" s="84"/>
      <c r="AO738" s="84"/>
      <c r="AP738" s="84"/>
      <c r="AQ738" s="84"/>
      <c r="AR738" s="84"/>
      <c r="AS738" s="84"/>
      <c r="AT738" s="84"/>
      <c r="AU738" s="84"/>
      <c r="AV738" s="84"/>
      <c r="AW738" s="84"/>
      <c r="AX738" s="84"/>
      <c r="AY738" s="771"/>
      <c r="AZ738" s="84"/>
      <c r="BA738" s="84"/>
      <c r="BB738" s="84"/>
      <c r="BC738" s="84"/>
      <c r="BD738" s="84"/>
      <c r="BE738" s="84"/>
      <c r="BF738" s="84"/>
      <c r="BG738" s="84"/>
      <c r="BH738" s="84"/>
      <c r="BI738" s="84"/>
      <c r="BJ738" s="84"/>
      <c r="BK738" s="771"/>
      <c r="BL738" s="84"/>
      <c r="BM738" s="84"/>
      <c r="BN738" s="84"/>
      <c r="BO738" s="84"/>
      <c r="BP738" s="84"/>
      <c r="BQ738" s="84"/>
      <c r="BR738" s="84"/>
      <c r="BS738" s="84"/>
      <c r="BT738" s="84"/>
      <c r="BU738" s="84"/>
      <c r="BV738" s="84"/>
      <c r="BW738" s="771"/>
      <c r="BX738" s="84"/>
      <c r="BY738" s="84"/>
      <c r="BZ738" s="84"/>
      <c r="CA738" s="84"/>
      <c r="CB738" s="84"/>
      <c r="CC738" s="84"/>
      <c r="CD738" s="84"/>
      <c r="CE738" s="84"/>
      <c r="CF738" s="84"/>
      <c r="CG738" s="84"/>
      <c r="CH738" s="84"/>
      <c r="CI738" s="771"/>
      <c r="CJ738" s="791"/>
      <c r="CK738" s="791"/>
      <c r="CL738" s="791"/>
      <c r="CM738" s="791"/>
      <c r="CN738" s="791"/>
      <c r="CO738" s="791"/>
      <c r="CP738" s="791"/>
      <c r="CQ738" s="791"/>
      <c r="CR738" s="791"/>
      <c r="CS738" s="791"/>
      <c r="CT738" s="791"/>
      <c r="CU738" s="793"/>
      <c r="CV738" s="791"/>
      <c r="CW738" s="791"/>
      <c r="CX738" s="791"/>
      <c r="CY738" s="791"/>
      <c r="CZ738" s="791"/>
      <c r="DA738" s="791"/>
      <c r="DB738" s="791"/>
      <c r="DC738" s="791"/>
      <c r="DD738" s="791"/>
      <c r="DE738" s="791"/>
      <c r="DF738" s="791"/>
      <c r="DG738" s="793"/>
    </row>
    <row r="739" spans="1:111" ht="16">
      <c r="A739" s="209"/>
      <c r="B739" s="331"/>
      <c r="C739" s="1115"/>
      <c r="D739" s="84"/>
      <c r="E739" s="84"/>
      <c r="F739" s="84"/>
      <c r="G739" s="84"/>
      <c r="H739" s="84"/>
      <c r="I739" s="84"/>
      <c r="J739" s="84"/>
      <c r="K739" s="84"/>
      <c r="L739" s="84"/>
      <c r="M739" s="84"/>
      <c r="N739" s="84"/>
      <c r="O739" s="84"/>
      <c r="P739" s="84"/>
      <c r="Q739" s="84"/>
      <c r="R739" s="84"/>
      <c r="S739" s="84"/>
      <c r="T739" s="84"/>
      <c r="U739" s="84"/>
      <c r="V739" s="84"/>
      <c r="W739" s="84"/>
      <c r="X739" s="84"/>
      <c r="Y739" s="84"/>
      <c r="Z739" s="84"/>
      <c r="AA739" s="771"/>
      <c r="AB739" s="84"/>
      <c r="AC739" s="84"/>
      <c r="AD739" s="84"/>
      <c r="AE739" s="84"/>
      <c r="AF739" s="84"/>
      <c r="AG739" s="84"/>
      <c r="AH739" s="84"/>
      <c r="AI739" s="84"/>
      <c r="AJ739" s="84"/>
      <c r="AK739" s="84"/>
      <c r="AL739" s="84"/>
      <c r="AM739" s="771"/>
      <c r="AN739" s="84"/>
      <c r="AO739" s="84"/>
      <c r="AP739" s="84"/>
      <c r="AQ739" s="84"/>
      <c r="AR739" s="84"/>
      <c r="AS739" s="84"/>
      <c r="AT739" s="84"/>
      <c r="AU739" s="84"/>
      <c r="AV739" s="84"/>
      <c r="AW739" s="84"/>
      <c r="AX739" s="84"/>
      <c r="AY739" s="771"/>
      <c r="AZ739" s="84"/>
      <c r="BA739" s="84"/>
      <c r="BB739" s="84"/>
      <c r="BC739" s="84"/>
      <c r="BD739" s="84"/>
      <c r="BE739" s="84"/>
      <c r="BF739" s="84"/>
      <c r="BG739" s="84"/>
      <c r="BH739" s="84"/>
      <c r="BI739" s="84"/>
      <c r="BJ739" s="84"/>
      <c r="BK739" s="771"/>
      <c r="BL739" s="84"/>
      <c r="BM739" s="84"/>
      <c r="BN739" s="84"/>
      <c r="BO739" s="84"/>
      <c r="BP739" s="84"/>
      <c r="BQ739" s="84"/>
      <c r="BR739" s="84"/>
      <c r="BS739" s="84"/>
      <c r="BT739" s="84"/>
      <c r="BU739" s="84"/>
      <c r="BV739" s="84"/>
      <c r="BW739" s="771"/>
      <c r="BX739" s="84"/>
      <c r="BY739" s="84"/>
      <c r="BZ739" s="84"/>
      <c r="CA739" s="84"/>
      <c r="CB739" s="84"/>
      <c r="CC739" s="84"/>
      <c r="CD739" s="84"/>
      <c r="CE739" s="84"/>
      <c r="CF739" s="84"/>
      <c r="CG739" s="84"/>
      <c r="CH739" s="84"/>
      <c r="CI739" s="771"/>
      <c r="CJ739" s="791"/>
      <c r="CK739" s="791"/>
      <c r="CL739" s="791"/>
      <c r="CM739" s="791"/>
      <c r="CN739" s="791"/>
      <c r="CO739" s="791"/>
      <c r="CP739" s="791"/>
      <c r="CQ739" s="791"/>
      <c r="CR739" s="791"/>
      <c r="CS739" s="791"/>
      <c r="CT739" s="791"/>
      <c r="CU739" s="793"/>
      <c r="CV739" s="791"/>
      <c r="CW739" s="791"/>
      <c r="CX739" s="791"/>
      <c r="CY739" s="791"/>
      <c r="CZ739" s="791"/>
      <c r="DA739" s="791"/>
      <c r="DB739" s="791"/>
      <c r="DC739" s="791"/>
      <c r="DD739" s="791"/>
      <c r="DE739" s="791"/>
      <c r="DF739" s="791"/>
      <c r="DG739" s="793"/>
    </row>
    <row r="740" spans="1:111" ht="16">
      <c r="A740" s="209"/>
      <c r="B740" s="331"/>
      <c r="C740" s="1115"/>
      <c r="D740" s="84"/>
      <c r="E740" s="84"/>
      <c r="F740" s="84"/>
      <c r="G740" s="84"/>
      <c r="H740" s="84"/>
      <c r="I740" s="84"/>
      <c r="J740" s="84"/>
      <c r="K740" s="84"/>
      <c r="L740" s="84"/>
      <c r="M740" s="84"/>
      <c r="N740" s="84"/>
      <c r="O740" s="84"/>
      <c r="P740" s="84"/>
      <c r="Q740" s="84"/>
      <c r="R740" s="84"/>
      <c r="S740" s="84"/>
      <c r="T740" s="84"/>
      <c r="U740" s="84"/>
      <c r="V740" s="84"/>
      <c r="W740" s="84"/>
      <c r="X740" s="84"/>
      <c r="Y740" s="84"/>
      <c r="Z740" s="84"/>
      <c r="AA740" s="771"/>
      <c r="AB740" s="84"/>
      <c r="AC740" s="84"/>
      <c r="AD740" s="84"/>
      <c r="AE740" s="84"/>
      <c r="AF740" s="84"/>
      <c r="AG740" s="84"/>
      <c r="AH740" s="84"/>
      <c r="AI740" s="84"/>
      <c r="AJ740" s="84"/>
      <c r="AK740" s="84"/>
      <c r="AL740" s="84"/>
      <c r="AM740" s="771"/>
      <c r="AN740" s="84"/>
      <c r="AO740" s="84"/>
      <c r="AP740" s="84"/>
      <c r="AQ740" s="84"/>
      <c r="AR740" s="84"/>
      <c r="AS740" s="84"/>
      <c r="AT740" s="84"/>
      <c r="AU740" s="84"/>
      <c r="AV740" s="84"/>
      <c r="AW740" s="84"/>
      <c r="AX740" s="84"/>
      <c r="AY740" s="771"/>
      <c r="AZ740" s="84"/>
      <c r="BA740" s="84"/>
      <c r="BB740" s="84"/>
      <c r="BC740" s="84"/>
      <c r="BD740" s="84"/>
      <c r="BE740" s="84"/>
      <c r="BF740" s="84"/>
      <c r="BG740" s="84"/>
      <c r="BH740" s="84"/>
      <c r="BI740" s="84"/>
      <c r="BJ740" s="84"/>
      <c r="BK740" s="771"/>
      <c r="BL740" s="84"/>
      <c r="BM740" s="84"/>
      <c r="BN740" s="84"/>
      <c r="BO740" s="84"/>
      <c r="BP740" s="84"/>
      <c r="BQ740" s="84"/>
      <c r="BR740" s="84"/>
      <c r="BS740" s="84"/>
      <c r="BT740" s="84"/>
      <c r="BU740" s="84"/>
      <c r="BV740" s="84"/>
      <c r="BW740" s="771"/>
      <c r="BX740" s="84"/>
      <c r="BY740" s="84"/>
      <c r="BZ740" s="84"/>
      <c r="CA740" s="84"/>
      <c r="CB740" s="84"/>
      <c r="CC740" s="84"/>
      <c r="CD740" s="84"/>
      <c r="CE740" s="84"/>
      <c r="CF740" s="84"/>
      <c r="CG740" s="84"/>
      <c r="CH740" s="84"/>
      <c r="CI740" s="771"/>
      <c r="CJ740" s="791"/>
      <c r="CK740" s="791"/>
      <c r="CL740" s="791"/>
      <c r="CM740" s="791"/>
      <c r="CN740" s="791"/>
      <c r="CO740" s="791"/>
      <c r="CP740" s="791"/>
      <c r="CQ740" s="791"/>
      <c r="CR740" s="791"/>
      <c r="CS740" s="791"/>
      <c r="CT740" s="791"/>
      <c r="CU740" s="793"/>
      <c r="CV740" s="791"/>
      <c r="CW740" s="791"/>
      <c r="CX740" s="791"/>
      <c r="CY740" s="791"/>
      <c r="CZ740" s="791"/>
      <c r="DA740" s="791"/>
      <c r="DB740" s="791"/>
      <c r="DC740" s="791"/>
      <c r="DD740" s="791"/>
      <c r="DE740" s="791"/>
      <c r="DF740" s="791"/>
      <c r="DG740" s="793"/>
    </row>
    <row r="741" spans="1:111" ht="16">
      <c r="A741" s="209"/>
      <c r="B741" s="331"/>
      <c r="C741" s="1115"/>
      <c r="D741" s="84"/>
      <c r="E741" s="84"/>
      <c r="F741" s="84"/>
      <c r="G741" s="84"/>
      <c r="H741" s="84"/>
      <c r="I741" s="84"/>
      <c r="J741" s="84"/>
      <c r="K741" s="84"/>
      <c r="L741" s="84"/>
      <c r="M741" s="84"/>
      <c r="N741" s="84"/>
      <c r="O741" s="84"/>
      <c r="P741" s="84"/>
      <c r="Q741" s="84"/>
      <c r="R741" s="84"/>
      <c r="S741" s="84"/>
      <c r="T741" s="84"/>
      <c r="U741" s="84"/>
      <c r="V741" s="84"/>
      <c r="W741" s="84"/>
      <c r="X741" s="84"/>
      <c r="Y741" s="84"/>
      <c r="Z741" s="84"/>
      <c r="AA741" s="771"/>
      <c r="AB741" s="84"/>
      <c r="AC741" s="84"/>
      <c r="AD741" s="84"/>
      <c r="AE741" s="84"/>
      <c r="AF741" s="84"/>
      <c r="AG741" s="84"/>
      <c r="AH741" s="84"/>
      <c r="AI741" s="84"/>
      <c r="AJ741" s="84"/>
      <c r="AK741" s="84"/>
      <c r="AL741" s="84"/>
      <c r="AM741" s="771"/>
      <c r="AN741" s="84"/>
      <c r="AO741" s="84"/>
      <c r="AP741" s="84"/>
      <c r="AQ741" s="84"/>
      <c r="AR741" s="84"/>
      <c r="AS741" s="84"/>
      <c r="AT741" s="84"/>
      <c r="AU741" s="84"/>
      <c r="AV741" s="84"/>
      <c r="AW741" s="84"/>
      <c r="AX741" s="84"/>
      <c r="AY741" s="771"/>
      <c r="AZ741" s="84"/>
      <c r="BA741" s="84"/>
      <c r="BB741" s="84"/>
      <c r="BC741" s="84"/>
      <c r="BD741" s="84"/>
      <c r="BE741" s="84"/>
      <c r="BF741" s="84"/>
      <c r="BG741" s="84"/>
      <c r="BH741" s="84"/>
      <c r="BI741" s="84"/>
      <c r="BJ741" s="84"/>
      <c r="BK741" s="771"/>
      <c r="BL741" s="84"/>
      <c r="BM741" s="84"/>
      <c r="BN741" s="84"/>
      <c r="BO741" s="84"/>
      <c r="BP741" s="84"/>
      <c r="BQ741" s="84"/>
      <c r="BR741" s="84"/>
      <c r="BS741" s="84"/>
      <c r="BT741" s="84"/>
      <c r="BU741" s="84"/>
      <c r="BV741" s="84"/>
      <c r="BW741" s="771"/>
      <c r="BX741" s="84"/>
      <c r="BY741" s="84"/>
      <c r="BZ741" s="84"/>
      <c r="CA741" s="84"/>
      <c r="CB741" s="84"/>
      <c r="CC741" s="84"/>
      <c r="CD741" s="84"/>
      <c r="CE741" s="84"/>
      <c r="CF741" s="84"/>
      <c r="CG741" s="84"/>
      <c r="CH741" s="84"/>
      <c r="CI741" s="771"/>
      <c r="CJ741" s="791"/>
      <c r="CK741" s="791"/>
      <c r="CL741" s="791"/>
      <c r="CM741" s="791"/>
      <c r="CN741" s="791"/>
      <c r="CO741" s="791"/>
      <c r="CP741" s="791"/>
      <c r="CQ741" s="791"/>
      <c r="CR741" s="791"/>
      <c r="CS741" s="791"/>
      <c r="CT741" s="791"/>
      <c r="CU741" s="793"/>
      <c r="CV741" s="791"/>
      <c r="CW741" s="791"/>
      <c r="CX741" s="791"/>
      <c r="CY741" s="791"/>
      <c r="CZ741" s="791"/>
      <c r="DA741" s="791"/>
      <c r="DB741" s="791"/>
      <c r="DC741" s="791"/>
      <c r="DD741" s="791"/>
      <c r="DE741" s="791"/>
      <c r="DF741" s="791"/>
      <c r="DG741" s="793"/>
    </row>
    <row r="742" spans="1:111" ht="16">
      <c r="A742" s="209"/>
      <c r="B742" s="331"/>
      <c r="C742" s="1115"/>
      <c r="D742" s="84"/>
      <c r="E742" s="84"/>
      <c r="F742" s="84"/>
      <c r="G742" s="84"/>
      <c r="H742" s="84"/>
      <c r="I742" s="84"/>
      <c r="J742" s="84"/>
      <c r="K742" s="84"/>
      <c r="L742" s="84"/>
      <c r="M742" s="84"/>
      <c r="N742" s="84"/>
      <c r="O742" s="84"/>
      <c r="P742" s="84"/>
      <c r="Q742" s="84"/>
      <c r="R742" s="84"/>
      <c r="S742" s="84"/>
      <c r="T742" s="84"/>
      <c r="U742" s="84"/>
      <c r="V742" s="84"/>
      <c r="W742" s="84"/>
      <c r="X742" s="84"/>
      <c r="Y742" s="84"/>
      <c r="Z742" s="84"/>
      <c r="AA742" s="771"/>
      <c r="AB742" s="84"/>
      <c r="AC742" s="84"/>
      <c r="AD742" s="84"/>
      <c r="AE742" s="84"/>
      <c r="AF742" s="84"/>
      <c r="AG742" s="84"/>
      <c r="AH742" s="84"/>
      <c r="AI742" s="84"/>
      <c r="AJ742" s="84"/>
      <c r="AK742" s="84"/>
      <c r="AL742" s="84"/>
      <c r="AM742" s="771"/>
      <c r="AN742" s="84"/>
      <c r="AO742" s="84"/>
      <c r="AP742" s="84"/>
      <c r="AQ742" s="84"/>
      <c r="AR742" s="84"/>
      <c r="AS742" s="84"/>
      <c r="AT742" s="84"/>
      <c r="AU742" s="84"/>
      <c r="AV742" s="84"/>
      <c r="AW742" s="84"/>
      <c r="AX742" s="84"/>
      <c r="AY742" s="771"/>
      <c r="AZ742" s="84"/>
      <c r="BA742" s="84"/>
      <c r="BB742" s="84"/>
      <c r="BC742" s="84"/>
      <c r="BD742" s="84"/>
      <c r="BE742" s="84"/>
      <c r="BF742" s="84"/>
      <c r="BG742" s="84"/>
      <c r="BH742" s="84"/>
      <c r="BI742" s="84"/>
      <c r="BJ742" s="84"/>
      <c r="BK742" s="771"/>
      <c r="BL742" s="84"/>
      <c r="BM742" s="84"/>
      <c r="BN742" s="84"/>
      <c r="BO742" s="84"/>
      <c r="BP742" s="84"/>
      <c r="BQ742" s="84"/>
      <c r="BR742" s="84"/>
      <c r="BS742" s="84"/>
      <c r="BT742" s="84"/>
      <c r="BU742" s="84"/>
      <c r="BV742" s="84"/>
      <c r="BW742" s="771"/>
      <c r="BX742" s="84"/>
      <c r="BY742" s="84"/>
      <c r="BZ742" s="84"/>
      <c r="CA742" s="84"/>
      <c r="CB742" s="84"/>
      <c r="CC742" s="84"/>
      <c r="CD742" s="84"/>
      <c r="CE742" s="84"/>
      <c r="CF742" s="84"/>
      <c r="CG742" s="84"/>
      <c r="CH742" s="84"/>
      <c r="CI742" s="771"/>
      <c r="CJ742" s="791"/>
      <c r="CK742" s="791"/>
      <c r="CL742" s="791"/>
      <c r="CM742" s="791"/>
      <c r="CN742" s="791"/>
      <c r="CO742" s="791"/>
      <c r="CP742" s="791"/>
      <c r="CQ742" s="791"/>
      <c r="CR742" s="791"/>
      <c r="CS742" s="791"/>
      <c r="CT742" s="791"/>
      <c r="CU742" s="793"/>
      <c r="CV742" s="791"/>
      <c r="CW742" s="791"/>
      <c r="CX742" s="791"/>
      <c r="CY742" s="791"/>
      <c r="CZ742" s="791"/>
      <c r="DA742" s="791"/>
      <c r="DB742" s="791"/>
      <c r="DC742" s="791"/>
      <c r="DD742" s="791"/>
      <c r="DE742" s="791"/>
      <c r="DF742" s="791"/>
      <c r="DG742" s="793"/>
    </row>
    <row r="743" spans="1:111" ht="16">
      <c r="A743" s="209"/>
      <c r="B743" s="331"/>
      <c r="C743" s="1115"/>
      <c r="D743" s="84"/>
      <c r="E743" s="84"/>
      <c r="F743" s="84"/>
      <c r="G743" s="84"/>
      <c r="H743" s="84"/>
      <c r="I743" s="84"/>
      <c r="J743" s="84"/>
      <c r="K743" s="84"/>
      <c r="L743" s="84"/>
      <c r="M743" s="84"/>
      <c r="N743" s="84"/>
      <c r="O743" s="84"/>
      <c r="P743" s="84"/>
      <c r="Q743" s="84"/>
      <c r="R743" s="84"/>
      <c r="S743" s="84"/>
      <c r="T743" s="84"/>
      <c r="U743" s="84"/>
      <c r="V743" s="84"/>
      <c r="W743" s="84"/>
      <c r="X743" s="84"/>
      <c r="Y743" s="84"/>
      <c r="Z743" s="84"/>
      <c r="AA743" s="771"/>
      <c r="AB743" s="84"/>
      <c r="AC743" s="84"/>
      <c r="AD743" s="84"/>
      <c r="AE743" s="84"/>
      <c r="AF743" s="84"/>
      <c r="AG743" s="84"/>
      <c r="AH743" s="84"/>
      <c r="AI743" s="84"/>
      <c r="AJ743" s="84"/>
      <c r="AK743" s="84"/>
      <c r="AL743" s="84"/>
      <c r="AM743" s="771"/>
      <c r="AN743" s="84"/>
      <c r="AO743" s="84"/>
      <c r="AP743" s="84"/>
      <c r="AQ743" s="84"/>
      <c r="AR743" s="84"/>
      <c r="AS743" s="84"/>
      <c r="AT743" s="84"/>
      <c r="AU743" s="84"/>
      <c r="AV743" s="84"/>
      <c r="AW743" s="84"/>
      <c r="AX743" s="84"/>
      <c r="AY743" s="771"/>
      <c r="AZ743" s="84"/>
      <c r="BA743" s="84"/>
      <c r="BB743" s="84"/>
      <c r="BC743" s="84"/>
      <c r="BD743" s="84"/>
      <c r="BE743" s="84"/>
      <c r="BF743" s="84"/>
      <c r="BG743" s="84"/>
      <c r="BH743" s="84"/>
      <c r="BI743" s="84"/>
      <c r="BJ743" s="84"/>
      <c r="BK743" s="771"/>
      <c r="BL743" s="84"/>
      <c r="BM743" s="84"/>
      <c r="BN743" s="84"/>
      <c r="BO743" s="84"/>
      <c r="BP743" s="84"/>
      <c r="BQ743" s="84"/>
      <c r="BR743" s="84"/>
      <c r="BS743" s="84"/>
      <c r="BT743" s="84"/>
      <c r="BU743" s="84"/>
      <c r="BV743" s="84"/>
      <c r="BW743" s="771"/>
      <c r="BX743" s="84"/>
      <c r="BY743" s="84"/>
      <c r="BZ743" s="84"/>
      <c r="CA743" s="84"/>
      <c r="CB743" s="84"/>
      <c r="CC743" s="84"/>
      <c r="CD743" s="84"/>
      <c r="CE743" s="84"/>
      <c r="CF743" s="84"/>
      <c r="CG743" s="84"/>
      <c r="CH743" s="84"/>
      <c r="CI743" s="771"/>
      <c r="CJ743" s="791"/>
      <c r="CK743" s="791"/>
      <c r="CL743" s="791"/>
      <c r="CM743" s="791"/>
      <c r="CN743" s="791"/>
      <c r="CO743" s="791"/>
      <c r="CP743" s="791"/>
      <c r="CQ743" s="791"/>
      <c r="CR743" s="791"/>
      <c r="CS743" s="791"/>
      <c r="CT743" s="791"/>
      <c r="CU743" s="793"/>
      <c r="CV743" s="791"/>
      <c r="CW743" s="791"/>
      <c r="CX743" s="791"/>
      <c r="CY743" s="791"/>
      <c r="CZ743" s="791"/>
      <c r="DA743" s="791"/>
      <c r="DB743" s="791"/>
      <c r="DC743" s="791"/>
      <c r="DD743" s="791"/>
      <c r="DE743" s="791"/>
      <c r="DF743" s="791"/>
      <c r="DG743" s="793"/>
    </row>
    <row r="744" spans="1:111" ht="16">
      <c r="A744" s="209"/>
      <c r="B744" s="331"/>
      <c r="C744" s="1115"/>
      <c r="D744" s="84"/>
      <c r="E744" s="84"/>
      <c r="F744" s="84"/>
      <c r="G744" s="84"/>
      <c r="H744" s="84"/>
      <c r="I744" s="84"/>
      <c r="J744" s="84"/>
      <c r="K744" s="84"/>
      <c r="L744" s="84"/>
      <c r="M744" s="84"/>
      <c r="N744" s="84"/>
      <c r="O744" s="84"/>
      <c r="P744" s="84"/>
      <c r="Q744" s="84"/>
      <c r="R744" s="84"/>
      <c r="S744" s="84"/>
      <c r="T744" s="84"/>
      <c r="U744" s="84"/>
      <c r="V744" s="84"/>
      <c r="W744" s="84"/>
      <c r="X744" s="84"/>
      <c r="Y744" s="84"/>
      <c r="Z744" s="84"/>
      <c r="AA744" s="771"/>
      <c r="AB744" s="84"/>
      <c r="AC744" s="84"/>
      <c r="AD744" s="84"/>
      <c r="AE744" s="84"/>
      <c r="AF744" s="84"/>
      <c r="AG744" s="84"/>
      <c r="AH744" s="84"/>
      <c r="AI744" s="84"/>
      <c r="AJ744" s="84"/>
      <c r="AK744" s="84"/>
      <c r="AL744" s="84"/>
      <c r="AM744" s="771"/>
      <c r="AN744" s="84"/>
      <c r="AO744" s="84"/>
      <c r="AP744" s="84"/>
      <c r="AQ744" s="84"/>
      <c r="AR744" s="84"/>
      <c r="AS744" s="84"/>
      <c r="AT744" s="84"/>
      <c r="AU744" s="84"/>
      <c r="AV744" s="84"/>
      <c r="AW744" s="84"/>
      <c r="AX744" s="84"/>
      <c r="AY744" s="771"/>
      <c r="AZ744" s="84"/>
      <c r="BA744" s="84"/>
      <c r="BB744" s="84"/>
      <c r="BC744" s="84"/>
      <c r="BD744" s="84"/>
      <c r="BE744" s="84"/>
      <c r="BF744" s="84"/>
      <c r="BG744" s="84"/>
      <c r="BH744" s="84"/>
      <c r="BI744" s="84"/>
      <c r="BJ744" s="84"/>
      <c r="BK744" s="771"/>
      <c r="BL744" s="84"/>
      <c r="BM744" s="84"/>
      <c r="BN744" s="84"/>
      <c r="BO744" s="84"/>
      <c r="BP744" s="84"/>
      <c r="BQ744" s="84"/>
      <c r="BR744" s="84"/>
      <c r="BS744" s="84"/>
      <c r="BT744" s="84"/>
      <c r="BU744" s="84"/>
      <c r="BV744" s="84"/>
      <c r="BW744" s="771"/>
      <c r="BX744" s="84"/>
      <c r="BY744" s="84"/>
      <c r="BZ744" s="84"/>
      <c r="CA744" s="84"/>
      <c r="CB744" s="84"/>
      <c r="CC744" s="84"/>
      <c r="CD744" s="84"/>
      <c r="CE744" s="84"/>
      <c r="CF744" s="84"/>
      <c r="CG744" s="84"/>
      <c r="CH744" s="84"/>
      <c r="CI744" s="771"/>
      <c r="CJ744" s="791"/>
      <c r="CK744" s="791"/>
      <c r="CL744" s="791"/>
      <c r="CM744" s="791"/>
      <c r="CN744" s="791"/>
      <c r="CO744" s="791"/>
      <c r="CP744" s="791"/>
      <c r="CQ744" s="791"/>
      <c r="CR744" s="791"/>
      <c r="CS744" s="791"/>
      <c r="CT744" s="791"/>
      <c r="CU744" s="793"/>
      <c r="CV744" s="791"/>
      <c r="CW744" s="791"/>
      <c r="CX744" s="791"/>
      <c r="CY744" s="791"/>
      <c r="CZ744" s="791"/>
      <c r="DA744" s="791"/>
      <c r="DB744" s="791"/>
      <c r="DC744" s="791"/>
      <c r="DD744" s="791"/>
      <c r="DE744" s="791"/>
      <c r="DF744" s="791"/>
      <c r="DG744" s="793"/>
    </row>
    <row r="745" spans="1:111" ht="16">
      <c r="A745" s="209"/>
      <c r="B745" s="331"/>
      <c r="C745" s="1115"/>
      <c r="D745" s="84"/>
      <c r="E745" s="84"/>
      <c r="F745" s="84"/>
      <c r="G745" s="84"/>
      <c r="H745" s="84"/>
      <c r="I745" s="84"/>
      <c r="J745" s="84"/>
      <c r="K745" s="84"/>
      <c r="L745" s="84"/>
      <c r="M745" s="84"/>
      <c r="N745" s="84"/>
      <c r="O745" s="84"/>
      <c r="P745" s="84"/>
      <c r="Q745" s="84"/>
      <c r="R745" s="84"/>
      <c r="S745" s="84"/>
      <c r="T745" s="84"/>
      <c r="U745" s="84"/>
      <c r="V745" s="84"/>
      <c r="W745" s="84"/>
      <c r="X745" s="84"/>
      <c r="Y745" s="84"/>
      <c r="Z745" s="84"/>
      <c r="AA745" s="771"/>
      <c r="AB745" s="84"/>
      <c r="AC745" s="84"/>
      <c r="AD745" s="84"/>
      <c r="AE745" s="84"/>
      <c r="AF745" s="84"/>
      <c r="AG745" s="84"/>
      <c r="AH745" s="84"/>
      <c r="AI745" s="84"/>
      <c r="AJ745" s="84"/>
      <c r="AK745" s="84"/>
      <c r="AL745" s="84"/>
      <c r="AM745" s="771"/>
      <c r="AN745" s="84"/>
      <c r="AO745" s="84"/>
      <c r="AP745" s="84"/>
      <c r="AQ745" s="84"/>
      <c r="AR745" s="84"/>
      <c r="AS745" s="84"/>
      <c r="AT745" s="84"/>
      <c r="AU745" s="84"/>
      <c r="AV745" s="84"/>
      <c r="AW745" s="84"/>
      <c r="AX745" s="84"/>
      <c r="AY745" s="771"/>
      <c r="AZ745" s="84"/>
      <c r="BA745" s="84"/>
      <c r="BB745" s="84"/>
      <c r="BC745" s="84"/>
      <c r="BD745" s="84"/>
      <c r="BE745" s="84"/>
      <c r="BF745" s="84"/>
      <c r="BG745" s="84"/>
      <c r="BH745" s="84"/>
      <c r="BI745" s="84"/>
      <c r="BJ745" s="84"/>
      <c r="BK745" s="771"/>
      <c r="BL745" s="84"/>
      <c r="BM745" s="84"/>
      <c r="BN745" s="84"/>
      <c r="BO745" s="84"/>
      <c r="BP745" s="84"/>
      <c r="BQ745" s="84"/>
      <c r="BR745" s="84"/>
      <c r="BS745" s="84"/>
      <c r="BT745" s="84"/>
      <c r="BU745" s="84"/>
      <c r="BV745" s="84"/>
      <c r="BW745" s="771"/>
      <c r="BX745" s="84"/>
      <c r="BY745" s="84"/>
      <c r="BZ745" s="84"/>
      <c r="CA745" s="84"/>
      <c r="CB745" s="84"/>
      <c r="CC745" s="84"/>
      <c r="CD745" s="84"/>
      <c r="CE745" s="84"/>
      <c r="CF745" s="84"/>
      <c r="CG745" s="84"/>
      <c r="CH745" s="84"/>
      <c r="CI745" s="771"/>
      <c r="CJ745" s="791"/>
      <c r="CK745" s="791"/>
      <c r="CL745" s="791"/>
      <c r="CM745" s="791"/>
      <c r="CN745" s="791"/>
      <c r="CO745" s="791"/>
      <c r="CP745" s="791"/>
      <c r="CQ745" s="791"/>
      <c r="CR745" s="791"/>
      <c r="CS745" s="791"/>
      <c r="CT745" s="791"/>
      <c r="CU745" s="793"/>
      <c r="CV745" s="791"/>
      <c r="CW745" s="791"/>
      <c r="CX745" s="791"/>
      <c r="CY745" s="791"/>
      <c r="CZ745" s="791"/>
      <c r="DA745" s="791"/>
      <c r="DB745" s="791"/>
      <c r="DC745" s="791"/>
      <c r="DD745" s="791"/>
      <c r="DE745" s="791"/>
      <c r="DF745" s="791"/>
      <c r="DG745" s="793"/>
    </row>
    <row r="746" spans="1:111" ht="16">
      <c r="A746" s="209"/>
      <c r="B746" s="331"/>
      <c r="C746" s="1115"/>
      <c r="D746" s="84"/>
      <c r="E746" s="84"/>
      <c r="F746" s="84"/>
      <c r="G746" s="84"/>
      <c r="H746" s="84"/>
      <c r="I746" s="84"/>
      <c r="J746" s="84"/>
      <c r="K746" s="84"/>
      <c r="L746" s="84"/>
      <c r="M746" s="84"/>
      <c r="N746" s="84"/>
      <c r="O746" s="84"/>
      <c r="P746" s="84"/>
      <c r="Q746" s="84"/>
      <c r="R746" s="84"/>
      <c r="S746" s="84"/>
      <c r="T746" s="84"/>
      <c r="U746" s="84"/>
      <c r="V746" s="84"/>
      <c r="W746" s="84"/>
      <c r="X746" s="84"/>
      <c r="Y746" s="84"/>
      <c r="Z746" s="84"/>
      <c r="AA746" s="771"/>
      <c r="AB746" s="84"/>
      <c r="AC746" s="84"/>
      <c r="AD746" s="84"/>
      <c r="AE746" s="84"/>
      <c r="AF746" s="84"/>
      <c r="AG746" s="84"/>
      <c r="AH746" s="84"/>
      <c r="AI746" s="84"/>
      <c r="AJ746" s="84"/>
      <c r="AK746" s="84"/>
      <c r="AL746" s="84"/>
      <c r="AM746" s="771"/>
      <c r="AN746" s="84"/>
      <c r="AO746" s="84"/>
      <c r="AP746" s="84"/>
      <c r="AQ746" s="84"/>
      <c r="AR746" s="84"/>
      <c r="AS746" s="84"/>
      <c r="AT746" s="84"/>
      <c r="AU746" s="84"/>
      <c r="AV746" s="84"/>
      <c r="AW746" s="84"/>
      <c r="AX746" s="84"/>
      <c r="AY746" s="771"/>
      <c r="AZ746" s="84"/>
      <c r="BA746" s="84"/>
      <c r="BB746" s="84"/>
      <c r="BC746" s="84"/>
      <c r="BD746" s="84"/>
      <c r="BE746" s="84"/>
      <c r="BF746" s="84"/>
      <c r="BG746" s="84"/>
      <c r="BH746" s="84"/>
      <c r="BI746" s="84"/>
      <c r="BJ746" s="84"/>
      <c r="BK746" s="771"/>
      <c r="BL746" s="84"/>
      <c r="BM746" s="84"/>
      <c r="BN746" s="84"/>
      <c r="BO746" s="84"/>
      <c r="BP746" s="84"/>
      <c r="BQ746" s="84"/>
      <c r="BR746" s="84"/>
      <c r="BS746" s="84"/>
      <c r="BT746" s="84"/>
      <c r="BU746" s="84"/>
      <c r="BV746" s="84"/>
      <c r="BW746" s="771"/>
      <c r="BX746" s="84"/>
      <c r="BY746" s="84"/>
      <c r="BZ746" s="84"/>
      <c r="CA746" s="84"/>
      <c r="CB746" s="84"/>
      <c r="CC746" s="84"/>
      <c r="CD746" s="84"/>
      <c r="CE746" s="84"/>
      <c r="CF746" s="84"/>
      <c r="CG746" s="84"/>
      <c r="CH746" s="84"/>
      <c r="CI746" s="771"/>
      <c r="CJ746" s="791"/>
      <c r="CK746" s="791"/>
      <c r="CL746" s="791"/>
      <c r="CM746" s="791"/>
      <c r="CN746" s="791"/>
      <c r="CO746" s="791"/>
      <c r="CP746" s="791"/>
      <c r="CQ746" s="791"/>
      <c r="CR746" s="791"/>
      <c r="CS746" s="791"/>
      <c r="CT746" s="791"/>
      <c r="CU746" s="793"/>
      <c r="CV746" s="791"/>
      <c r="CW746" s="791"/>
      <c r="CX746" s="791"/>
      <c r="CY746" s="791"/>
      <c r="CZ746" s="791"/>
      <c r="DA746" s="791"/>
      <c r="DB746" s="791"/>
      <c r="DC746" s="791"/>
      <c r="DD746" s="791"/>
      <c r="DE746" s="791"/>
      <c r="DF746" s="791"/>
      <c r="DG746" s="793"/>
    </row>
    <row r="747" spans="1:111" ht="16">
      <c r="A747" s="209"/>
      <c r="B747" s="331"/>
      <c r="C747" s="1115"/>
      <c r="D747" s="84"/>
      <c r="E747" s="84"/>
      <c r="F747" s="84"/>
      <c r="G747" s="84"/>
      <c r="H747" s="84"/>
      <c r="I747" s="84"/>
      <c r="J747" s="84"/>
      <c r="K747" s="84"/>
      <c r="L747" s="84"/>
      <c r="M747" s="84"/>
      <c r="N747" s="84"/>
      <c r="O747" s="84"/>
      <c r="P747" s="84"/>
      <c r="Q747" s="84"/>
      <c r="R747" s="84"/>
      <c r="S747" s="84"/>
      <c r="T747" s="84"/>
      <c r="U747" s="84"/>
      <c r="V747" s="84"/>
      <c r="W747" s="84"/>
      <c r="X747" s="84"/>
      <c r="Y747" s="84"/>
      <c r="Z747" s="84"/>
      <c r="AA747" s="771"/>
      <c r="AB747" s="84"/>
      <c r="AC747" s="84"/>
      <c r="AD747" s="84"/>
      <c r="AE747" s="84"/>
      <c r="AF747" s="84"/>
      <c r="AG747" s="84"/>
      <c r="AH747" s="84"/>
      <c r="AI747" s="84"/>
      <c r="AJ747" s="84"/>
      <c r="AK747" s="84"/>
      <c r="AL747" s="84"/>
      <c r="AM747" s="771"/>
      <c r="AN747" s="84"/>
      <c r="AO747" s="84"/>
      <c r="AP747" s="84"/>
      <c r="AQ747" s="84"/>
      <c r="AR747" s="84"/>
      <c r="AS747" s="84"/>
      <c r="AT747" s="84"/>
      <c r="AU747" s="84"/>
      <c r="AV747" s="84"/>
      <c r="AW747" s="84"/>
      <c r="AX747" s="84"/>
      <c r="AY747" s="771"/>
      <c r="AZ747" s="84"/>
      <c r="BA747" s="84"/>
      <c r="BB747" s="84"/>
      <c r="BC747" s="84"/>
      <c r="BD747" s="84"/>
      <c r="BE747" s="84"/>
      <c r="BF747" s="84"/>
      <c r="BG747" s="84"/>
      <c r="BH747" s="84"/>
      <c r="BI747" s="84"/>
      <c r="BJ747" s="84"/>
      <c r="BK747" s="771"/>
      <c r="BL747" s="84"/>
      <c r="BM747" s="84"/>
      <c r="BN747" s="84"/>
      <c r="BO747" s="84"/>
      <c r="BP747" s="84"/>
      <c r="BQ747" s="84"/>
      <c r="BR747" s="84"/>
      <c r="BS747" s="84"/>
      <c r="BT747" s="84"/>
      <c r="BU747" s="84"/>
      <c r="BV747" s="84"/>
      <c r="BW747" s="771"/>
      <c r="BX747" s="84"/>
      <c r="BY747" s="84"/>
      <c r="BZ747" s="84"/>
      <c r="CA747" s="84"/>
      <c r="CB747" s="84"/>
      <c r="CC747" s="84"/>
      <c r="CD747" s="84"/>
      <c r="CE747" s="84"/>
      <c r="CF747" s="84"/>
      <c r="CG747" s="84"/>
      <c r="CH747" s="84"/>
      <c r="CI747" s="771"/>
      <c r="CJ747" s="791"/>
      <c r="CK747" s="791"/>
      <c r="CL747" s="791"/>
      <c r="CM747" s="791"/>
      <c r="CN747" s="791"/>
      <c r="CO747" s="791"/>
      <c r="CP747" s="791"/>
      <c r="CQ747" s="791"/>
      <c r="CR747" s="791"/>
      <c r="CS747" s="791"/>
      <c r="CT747" s="791"/>
      <c r="CU747" s="793"/>
      <c r="CV747" s="791"/>
      <c r="CW747" s="791"/>
      <c r="CX747" s="791"/>
      <c r="CY747" s="791"/>
      <c r="CZ747" s="791"/>
      <c r="DA747" s="791"/>
      <c r="DB747" s="791"/>
      <c r="DC747" s="791"/>
      <c r="DD747" s="791"/>
      <c r="DE747" s="791"/>
      <c r="DF747" s="791"/>
      <c r="DG747" s="793"/>
    </row>
    <row r="748" spans="1:111" ht="16">
      <c r="A748" s="209"/>
      <c r="B748" s="331"/>
      <c r="C748" s="1115"/>
      <c r="D748" s="84"/>
      <c r="E748" s="84"/>
      <c r="F748" s="84"/>
      <c r="G748" s="84"/>
      <c r="H748" s="84"/>
      <c r="I748" s="84"/>
      <c r="J748" s="84"/>
      <c r="K748" s="84"/>
      <c r="L748" s="84"/>
      <c r="M748" s="84"/>
      <c r="N748" s="84"/>
      <c r="O748" s="84"/>
      <c r="P748" s="84"/>
      <c r="Q748" s="84"/>
      <c r="R748" s="84"/>
      <c r="S748" s="84"/>
      <c r="T748" s="84"/>
      <c r="U748" s="84"/>
      <c r="V748" s="84"/>
      <c r="W748" s="84"/>
      <c r="X748" s="84"/>
      <c r="Y748" s="84"/>
      <c r="Z748" s="84"/>
      <c r="AA748" s="771"/>
      <c r="AB748" s="84"/>
      <c r="AC748" s="84"/>
      <c r="AD748" s="84"/>
      <c r="AE748" s="84"/>
      <c r="AF748" s="84"/>
      <c r="AG748" s="84"/>
      <c r="AH748" s="84"/>
      <c r="AI748" s="84"/>
      <c r="AJ748" s="84"/>
      <c r="AK748" s="84"/>
      <c r="AL748" s="84"/>
      <c r="AM748" s="771"/>
      <c r="AN748" s="84"/>
      <c r="AO748" s="84"/>
      <c r="AP748" s="84"/>
      <c r="AQ748" s="84"/>
      <c r="AR748" s="84"/>
      <c r="AS748" s="84"/>
      <c r="AT748" s="84"/>
      <c r="AU748" s="84"/>
      <c r="AV748" s="84"/>
      <c r="AW748" s="84"/>
      <c r="AX748" s="84"/>
      <c r="AY748" s="771"/>
      <c r="AZ748" s="84"/>
      <c r="BA748" s="84"/>
      <c r="BB748" s="84"/>
      <c r="BC748" s="84"/>
      <c r="BD748" s="84"/>
      <c r="BE748" s="84"/>
      <c r="BF748" s="84"/>
      <c r="BG748" s="84"/>
      <c r="BH748" s="84"/>
      <c r="BI748" s="84"/>
      <c r="BJ748" s="84"/>
      <c r="BK748" s="771"/>
      <c r="BL748" s="84"/>
      <c r="BM748" s="84"/>
      <c r="BN748" s="84"/>
      <c r="BO748" s="84"/>
      <c r="BP748" s="84"/>
      <c r="BQ748" s="84"/>
      <c r="BR748" s="84"/>
      <c r="BS748" s="84"/>
      <c r="BT748" s="84"/>
      <c r="BU748" s="84"/>
      <c r="BV748" s="84"/>
      <c r="BW748" s="771"/>
      <c r="BX748" s="84"/>
      <c r="BY748" s="84"/>
      <c r="BZ748" s="84"/>
      <c r="CA748" s="84"/>
      <c r="CB748" s="84"/>
      <c r="CC748" s="84"/>
      <c r="CD748" s="84"/>
      <c r="CE748" s="84"/>
      <c r="CF748" s="84"/>
      <c r="CG748" s="84"/>
      <c r="CH748" s="84"/>
      <c r="CI748" s="771"/>
      <c r="CJ748" s="791"/>
      <c r="CK748" s="791"/>
      <c r="CL748" s="791"/>
      <c r="CM748" s="791"/>
      <c r="CN748" s="791"/>
      <c r="CO748" s="791"/>
      <c r="CP748" s="791"/>
      <c r="CQ748" s="791"/>
      <c r="CR748" s="791"/>
      <c r="CS748" s="791"/>
      <c r="CT748" s="791"/>
      <c r="CU748" s="793"/>
      <c r="CV748" s="791"/>
      <c r="CW748" s="791"/>
      <c r="CX748" s="791"/>
      <c r="CY748" s="791"/>
      <c r="CZ748" s="791"/>
      <c r="DA748" s="791"/>
      <c r="DB748" s="791"/>
      <c r="DC748" s="791"/>
      <c r="DD748" s="791"/>
      <c r="DE748" s="791"/>
      <c r="DF748" s="791"/>
      <c r="DG748" s="793"/>
    </row>
    <row r="749" spans="1:111" ht="16">
      <c r="A749" s="209"/>
      <c r="B749" s="331"/>
      <c r="C749" s="1115"/>
      <c r="D749" s="84"/>
      <c r="E749" s="84"/>
      <c r="F749" s="84"/>
      <c r="G749" s="84"/>
      <c r="H749" s="84"/>
      <c r="I749" s="84"/>
      <c r="J749" s="84"/>
      <c r="K749" s="84"/>
      <c r="L749" s="84"/>
      <c r="M749" s="84"/>
      <c r="N749" s="84"/>
      <c r="O749" s="84"/>
      <c r="P749" s="84"/>
      <c r="Q749" s="84"/>
      <c r="R749" s="84"/>
      <c r="S749" s="84"/>
      <c r="T749" s="84"/>
      <c r="U749" s="84"/>
      <c r="V749" s="84"/>
      <c r="W749" s="84"/>
      <c r="X749" s="84"/>
      <c r="Y749" s="84"/>
      <c r="Z749" s="84"/>
      <c r="AA749" s="771"/>
      <c r="AB749" s="84"/>
      <c r="AC749" s="84"/>
      <c r="AD749" s="84"/>
      <c r="AE749" s="84"/>
      <c r="AF749" s="84"/>
      <c r="AG749" s="84"/>
      <c r="AH749" s="84"/>
      <c r="AI749" s="84"/>
      <c r="AJ749" s="84"/>
      <c r="AK749" s="84"/>
      <c r="AL749" s="84"/>
      <c r="AM749" s="771"/>
      <c r="AN749" s="84"/>
      <c r="AO749" s="84"/>
      <c r="AP749" s="84"/>
      <c r="AQ749" s="84"/>
      <c r="AR749" s="84"/>
      <c r="AS749" s="84"/>
      <c r="AT749" s="84"/>
      <c r="AU749" s="84"/>
      <c r="AV749" s="84"/>
      <c r="AW749" s="84"/>
      <c r="AX749" s="84"/>
      <c r="AY749" s="771"/>
      <c r="AZ749" s="84"/>
      <c r="BA749" s="84"/>
      <c r="BB749" s="84"/>
      <c r="BC749" s="84"/>
      <c r="BD749" s="84"/>
      <c r="BE749" s="84"/>
      <c r="BF749" s="84"/>
      <c r="BG749" s="84"/>
      <c r="BH749" s="84"/>
      <c r="BI749" s="84"/>
      <c r="BJ749" s="84"/>
      <c r="BK749" s="771"/>
      <c r="BL749" s="84"/>
      <c r="BM749" s="84"/>
      <c r="BN749" s="84"/>
      <c r="BO749" s="84"/>
      <c r="BP749" s="84"/>
      <c r="BQ749" s="84"/>
      <c r="BR749" s="84"/>
      <c r="BS749" s="84"/>
      <c r="BT749" s="84"/>
      <c r="BU749" s="84"/>
      <c r="BV749" s="84"/>
      <c r="BW749" s="771"/>
      <c r="BX749" s="84"/>
      <c r="BY749" s="84"/>
      <c r="BZ749" s="84"/>
      <c r="CA749" s="84"/>
      <c r="CB749" s="84"/>
      <c r="CC749" s="84"/>
      <c r="CD749" s="84"/>
      <c r="CE749" s="84"/>
      <c r="CF749" s="84"/>
      <c r="CG749" s="84"/>
      <c r="CH749" s="84"/>
      <c r="CI749" s="771"/>
      <c r="CJ749" s="791"/>
      <c r="CK749" s="791"/>
      <c r="CL749" s="791"/>
      <c r="CM749" s="791"/>
      <c r="CN749" s="791"/>
      <c r="CO749" s="791"/>
      <c r="CP749" s="791"/>
      <c r="CQ749" s="791"/>
      <c r="CR749" s="791"/>
      <c r="CS749" s="791"/>
      <c r="CT749" s="791"/>
      <c r="CU749" s="793"/>
      <c r="CV749" s="791"/>
      <c r="CW749" s="791"/>
      <c r="CX749" s="791"/>
      <c r="CY749" s="791"/>
      <c r="CZ749" s="791"/>
      <c r="DA749" s="791"/>
      <c r="DB749" s="791"/>
      <c r="DC749" s="791"/>
      <c r="DD749" s="791"/>
      <c r="DE749" s="791"/>
      <c r="DF749" s="791"/>
      <c r="DG749" s="793"/>
    </row>
    <row r="750" spans="1:111" ht="16">
      <c r="A750" s="209"/>
      <c r="B750" s="331"/>
      <c r="C750" s="1115"/>
      <c r="D750" s="84"/>
      <c r="E750" s="84"/>
      <c r="F750" s="84"/>
      <c r="G750" s="84"/>
      <c r="H750" s="84"/>
      <c r="I750" s="84"/>
      <c r="J750" s="84"/>
      <c r="K750" s="84"/>
      <c r="L750" s="84"/>
      <c r="M750" s="84"/>
      <c r="N750" s="84"/>
      <c r="O750" s="84"/>
      <c r="P750" s="84"/>
      <c r="Q750" s="84"/>
      <c r="R750" s="84"/>
      <c r="S750" s="84"/>
      <c r="T750" s="84"/>
      <c r="U750" s="84"/>
      <c r="V750" s="84"/>
      <c r="W750" s="84"/>
      <c r="X750" s="84"/>
      <c r="Y750" s="84"/>
      <c r="Z750" s="84"/>
      <c r="AA750" s="771"/>
      <c r="AB750" s="84"/>
      <c r="AC750" s="84"/>
      <c r="AD750" s="84"/>
      <c r="AE750" s="84"/>
      <c r="AF750" s="84"/>
      <c r="AG750" s="84"/>
      <c r="AH750" s="84"/>
      <c r="AI750" s="84"/>
      <c r="AJ750" s="84"/>
      <c r="AK750" s="84"/>
      <c r="AL750" s="84"/>
      <c r="AM750" s="771"/>
      <c r="AN750" s="84"/>
      <c r="AO750" s="84"/>
      <c r="AP750" s="84"/>
      <c r="AQ750" s="84"/>
      <c r="AR750" s="84"/>
      <c r="AS750" s="84"/>
      <c r="AT750" s="84"/>
      <c r="AU750" s="84"/>
      <c r="AV750" s="84"/>
      <c r="AW750" s="84"/>
      <c r="AX750" s="84"/>
      <c r="AY750" s="771"/>
      <c r="AZ750" s="84"/>
      <c r="BA750" s="84"/>
      <c r="BB750" s="84"/>
      <c r="BC750" s="84"/>
      <c r="BD750" s="84"/>
      <c r="BE750" s="84"/>
      <c r="BF750" s="84"/>
      <c r="BG750" s="84"/>
      <c r="BH750" s="84"/>
      <c r="BI750" s="84"/>
      <c r="BJ750" s="84"/>
      <c r="BK750" s="771"/>
      <c r="BL750" s="84"/>
      <c r="BM750" s="84"/>
      <c r="BN750" s="84"/>
      <c r="BO750" s="84"/>
      <c r="BP750" s="84"/>
      <c r="BQ750" s="84"/>
      <c r="BR750" s="84"/>
      <c r="BS750" s="84"/>
      <c r="BT750" s="84"/>
      <c r="BU750" s="84"/>
      <c r="BV750" s="84"/>
      <c r="BW750" s="771"/>
      <c r="BX750" s="84"/>
      <c r="BY750" s="84"/>
      <c r="BZ750" s="84"/>
      <c r="CA750" s="84"/>
      <c r="CB750" s="84"/>
      <c r="CC750" s="84"/>
      <c r="CD750" s="84"/>
      <c r="CE750" s="84"/>
      <c r="CF750" s="84"/>
      <c r="CG750" s="84"/>
      <c r="CH750" s="84"/>
      <c r="CI750" s="771"/>
      <c r="CJ750" s="791"/>
      <c r="CK750" s="791"/>
      <c r="CL750" s="791"/>
      <c r="CM750" s="791"/>
      <c r="CN750" s="791"/>
      <c r="CO750" s="791"/>
      <c r="CP750" s="791"/>
      <c r="CQ750" s="791"/>
      <c r="CR750" s="791"/>
      <c r="CS750" s="791"/>
      <c r="CT750" s="791"/>
      <c r="CU750" s="793"/>
      <c r="CV750" s="791"/>
      <c r="CW750" s="791"/>
      <c r="CX750" s="791"/>
      <c r="CY750" s="791"/>
      <c r="CZ750" s="791"/>
      <c r="DA750" s="791"/>
      <c r="DB750" s="791"/>
      <c r="DC750" s="791"/>
      <c r="DD750" s="791"/>
      <c r="DE750" s="791"/>
      <c r="DF750" s="791"/>
      <c r="DG750" s="793"/>
    </row>
    <row r="751" spans="1:111" ht="16">
      <c r="A751" s="209"/>
      <c r="B751" s="331"/>
      <c r="C751" s="1115"/>
      <c r="D751" s="84"/>
      <c r="E751" s="84"/>
      <c r="F751" s="84"/>
      <c r="G751" s="84"/>
      <c r="H751" s="84"/>
      <c r="I751" s="84"/>
      <c r="J751" s="84"/>
      <c r="K751" s="84"/>
      <c r="L751" s="84"/>
      <c r="M751" s="84"/>
      <c r="N751" s="84"/>
      <c r="O751" s="84"/>
      <c r="P751" s="84"/>
      <c r="Q751" s="84"/>
      <c r="R751" s="84"/>
      <c r="S751" s="84"/>
      <c r="T751" s="84"/>
      <c r="U751" s="84"/>
      <c r="V751" s="84"/>
      <c r="W751" s="84"/>
      <c r="X751" s="84"/>
      <c r="Y751" s="84"/>
      <c r="Z751" s="84"/>
      <c r="AA751" s="771"/>
      <c r="AB751" s="84"/>
      <c r="AC751" s="84"/>
      <c r="AD751" s="84"/>
      <c r="AE751" s="84"/>
      <c r="AF751" s="84"/>
      <c r="AG751" s="84"/>
      <c r="AH751" s="84"/>
      <c r="AI751" s="84"/>
      <c r="AJ751" s="84"/>
      <c r="AK751" s="84"/>
      <c r="AL751" s="84"/>
      <c r="AM751" s="771"/>
      <c r="AN751" s="84"/>
      <c r="AO751" s="84"/>
      <c r="AP751" s="84"/>
      <c r="AQ751" s="84"/>
      <c r="AR751" s="84"/>
      <c r="AS751" s="84"/>
      <c r="AT751" s="84"/>
      <c r="AU751" s="84"/>
      <c r="AV751" s="84"/>
      <c r="AW751" s="84"/>
      <c r="AX751" s="84"/>
      <c r="AY751" s="771"/>
      <c r="AZ751" s="84"/>
      <c r="BA751" s="84"/>
      <c r="BB751" s="84"/>
      <c r="BC751" s="84"/>
      <c r="BD751" s="84"/>
      <c r="BE751" s="84"/>
      <c r="BF751" s="84"/>
      <c r="BG751" s="84"/>
      <c r="BH751" s="84"/>
      <c r="BI751" s="84"/>
      <c r="BJ751" s="84"/>
      <c r="BK751" s="771"/>
      <c r="BL751" s="84"/>
      <c r="BM751" s="84"/>
      <c r="BN751" s="84"/>
      <c r="BO751" s="84"/>
      <c r="BP751" s="84"/>
      <c r="BQ751" s="84"/>
      <c r="BR751" s="84"/>
      <c r="BS751" s="84"/>
      <c r="BT751" s="84"/>
      <c r="BU751" s="84"/>
      <c r="BV751" s="84"/>
      <c r="BW751" s="771"/>
      <c r="BX751" s="84"/>
      <c r="BY751" s="84"/>
      <c r="BZ751" s="84"/>
      <c r="CA751" s="84"/>
      <c r="CB751" s="84"/>
      <c r="CC751" s="84"/>
      <c r="CD751" s="84"/>
      <c r="CE751" s="84"/>
      <c r="CF751" s="84"/>
      <c r="CG751" s="84"/>
      <c r="CH751" s="84"/>
      <c r="CI751" s="771"/>
      <c r="CJ751" s="791"/>
      <c r="CK751" s="791"/>
      <c r="CL751" s="791"/>
      <c r="CM751" s="791"/>
      <c r="CN751" s="791"/>
      <c r="CO751" s="791"/>
      <c r="CP751" s="791"/>
      <c r="CQ751" s="791"/>
      <c r="CR751" s="791"/>
      <c r="CS751" s="791"/>
      <c r="CT751" s="791"/>
      <c r="CU751" s="793"/>
      <c r="CV751" s="791"/>
      <c r="CW751" s="791"/>
      <c r="CX751" s="791"/>
      <c r="CY751" s="791"/>
      <c r="CZ751" s="791"/>
      <c r="DA751" s="791"/>
      <c r="DB751" s="791"/>
      <c r="DC751" s="791"/>
      <c r="DD751" s="791"/>
      <c r="DE751" s="791"/>
      <c r="DF751" s="791"/>
      <c r="DG751" s="793"/>
    </row>
    <row r="752" spans="1:111" ht="16">
      <c r="A752" s="209"/>
      <c r="B752" s="331"/>
      <c r="C752" s="1115"/>
      <c r="D752" s="84"/>
      <c r="E752" s="84"/>
      <c r="F752" s="84"/>
      <c r="G752" s="84"/>
      <c r="H752" s="84"/>
      <c r="I752" s="84"/>
      <c r="J752" s="84"/>
      <c r="K752" s="84"/>
      <c r="L752" s="84"/>
      <c r="M752" s="84"/>
      <c r="N752" s="84"/>
      <c r="O752" s="84"/>
      <c r="P752" s="84"/>
      <c r="Q752" s="84"/>
      <c r="R752" s="84"/>
      <c r="S752" s="84"/>
      <c r="T752" s="84"/>
      <c r="U752" s="84"/>
      <c r="V752" s="84"/>
      <c r="W752" s="84"/>
      <c r="X752" s="84"/>
      <c r="Y752" s="84"/>
      <c r="Z752" s="84"/>
      <c r="AA752" s="771"/>
      <c r="AB752" s="84"/>
      <c r="AC752" s="84"/>
      <c r="AD752" s="84"/>
      <c r="AE752" s="84"/>
      <c r="AF752" s="84"/>
      <c r="AG752" s="84"/>
      <c r="AH752" s="84"/>
      <c r="AI752" s="84"/>
      <c r="AJ752" s="84"/>
      <c r="AK752" s="84"/>
      <c r="AL752" s="84"/>
      <c r="AM752" s="771"/>
      <c r="AN752" s="84"/>
      <c r="AO752" s="84"/>
      <c r="AP752" s="84"/>
      <c r="AQ752" s="84"/>
      <c r="AR752" s="84"/>
      <c r="AS752" s="84"/>
      <c r="AT752" s="84"/>
      <c r="AU752" s="84"/>
      <c r="AV752" s="84"/>
      <c r="AW752" s="84"/>
      <c r="AX752" s="84"/>
      <c r="AY752" s="771"/>
      <c r="AZ752" s="84"/>
      <c r="BA752" s="84"/>
      <c r="BB752" s="84"/>
      <c r="BC752" s="84"/>
      <c r="BD752" s="84"/>
      <c r="BE752" s="84"/>
      <c r="BF752" s="84"/>
      <c r="BG752" s="84"/>
      <c r="BH752" s="84"/>
      <c r="BI752" s="84"/>
      <c r="BJ752" s="84"/>
      <c r="BK752" s="771"/>
      <c r="BL752" s="84"/>
      <c r="BM752" s="84"/>
      <c r="BN752" s="84"/>
      <c r="BO752" s="84"/>
      <c r="BP752" s="84"/>
      <c r="BQ752" s="84"/>
      <c r="BR752" s="84"/>
      <c r="BS752" s="84"/>
      <c r="BT752" s="84"/>
      <c r="BU752" s="84"/>
      <c r="BV752" s="84"/>
      <c r="BW752" s="771"/>
      <c r="BX752" s="84"/>
      <c r="BY752" s="84"/>
      <c r="BZ752" s="84"/>
      <c r="CA752" s="84"/>
      <c r="CB752" s="84"/>
      <c r="CC752" s="84"/>
      <c r="CD752" s="84"/>
      <c r="CE752" s="84"/>
      <c r="CF752" s="84"/>
      <c r="CG752" s="84"/>
      <c r="CH752" s="84"/>
      <c r="CI752" s="771"/>
      <c r="CJ752" s="791"/>
      <c r="CK752" s="791"/>
      <c r="CL752" s="791"/>
      <c r="CM752" s="791"/>
      <c r="CN752" s="791"/>
      <c r="CO752" s="791"/>
      <c r="CP752" s="791"/>
      <c r="CQ752" s="791"/>
      <c r="CR752" s="791"/>
      <c r="CS752" s="791"/>
      <c r="CT752" s="791"/>
      <c r="CU752" s="793"/>
      <c r="CV752" s="791"/>
      <c r="CW752" s="791"/>
      <c r="CX752" s="791"/>
      <c r="CY752" s="791"/>
      <c r="CZ752" s="791"/>
      <c r="DA752" s="791"/>
      <c r="DB752" s="791"/>
      <c r="DC752" s="791"/>
      <c r="DD752" s="791"/>
      <c r="DE752" s="791"/>
      <c r="DF752" s="791"/>
      <c r="DG752" s="793"/>
    </row>
    <row r="753" spans="1:111" ht="16">
      <c r="A753" s="209"/>
      <c r="B753" s="331"/>
      <c r="C753" s="1115"/>
      <c r="D753" s="84"/>
      <c r="E753" s="84"/>
      <c r="F753" s="84"/>
      <c r="G753" s="84"/>
      <c r="H753" s="84"/>
      <c r="I753" s="84"/>
      <c r="J753" s="84"/>
      <c r="K753" s="84"/>
      <c r="L753" s="84"/>
      <c r="M753" s="84"/>
      <c r="N753" s="84"/>
      <c r="O753" s="84"/>
      <c r="P753" s="84"/>
      <c r="Q753" s="84"/>
      <c r="R753" s="84"/>
      <c r="S753" s="84"/>
      <c r="T753" s="84"/>
      <c r="U753" s="84"/>
      <c r="V753" s="84"/>
      <c r="W753" s="84"/>
      <c r="X753" s="84"/>
      <c r="Y753" s="84"/>
      <c r="Z753" s="84"/>
      <c r="AA753" s="771"/>
      <c r="AB753" s="84"/>
      <c r="AC753" s="84"/>
      <c r="AD753" s="84"/>
      <c r="AE753" s="84"/>
      <c r="AF753" s="84"/>
      <c r="AG753" s="84"/>
      <c r="AH753" s="84"/>
      <c r="AI753" s="84"/>
      <c r="AJ753" s="84"/>
      <c r="AK753" s="84"/>
      <c r="AL753" s="84"/>
      <c r="AM753" s="771"/>
      <c r="AN753" s="84"/>
      <c r="AO753" s="84"/>
      <c r="AP753" s="84"/>
      <c r="AQ753" s="84"/>
      <c r="AR753" s="84"/>
      <c r="AS753" s="84"/>
      <c r="AT753" s="84"/>
      <c r="AU753" s="84"/>
      <c r="AV753" s="84"/>
      <c r="AW753" s="84"/>
      <c r="AX753" s="84"/>
      <c r="AY753" s="771"/>
      <c r="AZ753" s="84"/>
      <c r="BA753" s="84"/>
      <c r="BB753" s="84"/>
      <c r="BC753" s="84"/>
      <c r="BD753" s="84"/>
      <c r="BE753" s="84"/>
      <c r="BF753" s="84"/>
      <c r="BG753" s="84"/>
      <c r="BH753" s="84"/>
      <c r="BI753" s="84"/>
      <c r="BJ753" s="84"/>
      <c r="BK753" s="771"/>
      <c r="BL753" s="84"/>
      <c r="BM753" s="84"/>
      <c r="BN753" s="84"/>
      <c r="BO753" s="84"/>
      <c r="BP753" s="84"/>
      <c r="BQ753" s="84"/>
      <c r="BR753" s="84"/>
      <c r="BS753" s="84"/>
      <c r="BT753" s="84"/>
      <c r="BU753" s="84"/>
      <c r="BV753" s="84"/>
      <c r="BW753" s="771"/>
      <c r="BX753" s="84"/>
      <c r="BY753" s="84"/>
      <c r="BZ753" s="84"/>
      <c r="CA753" s="84"/>
      <c r="CB753" s="84"/>
      <c r="CC753" s="84"/>
      <c r="CD753" s="84"/>
      <c r="CE753" s="84"/>
      <c r="CF753" s="84"/>
      <c r="CG753" s="84"/>
      <c r="CH753" s="84"/>
      <c r="CI753" s="771"/>
      <c r="CJ753" s="791"/>
      <c r="CK753" s="791"/>
      <c r="CL753" s="791"/>
      <c r="CM753" s="791"/>
      <c r="CN753" s="791"/>
      <c r="CO753" s="791"/>
      <c r="CP753" s="791"/>
      <c r="CQ753" s="791"/>
      <c r="CR753" s="791"/>
      <c r="CS753" s="791"/>
      <c r="CT753" s="791"/>
      <c r="CU753" s="793"/>
      <c r="CV753" s="791"/>
      <c r="CW753" s="791"/>
      <c r="CX753" s="791"/>
      <c r="CY753" s="791"/>
      <c r="CZ753" s="791"/>
      <c r="DA753" s="791"/>
      <c r="DB753" s="791"/>
      <c r="DC753" s="791"/>
      <c r="DD753" s="791"/>
      <c r="DE753" s="791"/>
      <c r="DF753" s="791"/>
      <c r="DG753" s="793"/>
    </row>
    <row r="754" spans="1:111" ht="16">
      <c r="A754" s="209"/>
      <c r="B754" s="331"/>
      <c r="C754" s="1115"/>
      <c r="D754" s="84"/>
      <c r="E754" s="84"/>
      <c r="F754" s="84"/>
      <c r="G754" s="84"/>
      <c r="H754" s="84"/>
      <c r="I754" s="84"/>
      <c r="J754" s="84"/>
      <c r="K754" s="84"/>
      <c r="L754" s="84"/>
      <c r="M754" s="84"/>
      <c r="N754" s="84"/>
      <c r="O754" s="84"/>
      <c r="P754" s="84"/>
      <c r="Q754" s="84"/>
      <c r="R754" s="84"/>
      <c r="S754" s="84"/>
      <c r="T754" s="84"/>
      <c r="U754" s="84"/>
      <c r="V754" s="84"/>
      <c r="W754" s="84"/>
      <c r="X754" s="84"/>
      <c r="Y754" s="84"/>
      <c r="Z754" s="84"/>
      <c r="AA754" s="771"/>
      <c r="AB754" s="84"/>
      <c r="AC754" s="84"/>
      <c r="AD754" s="84"/>
      <c r="AE754" s="84"/>
      <c r="AF754" s="84"/>
      <c r="AG754" s="84"/>
      <c r="AH754" s="84"/>
      <c r="AI754" s="84"/>
      <c r="AJ754" s="84"/>
      <c r="AK754" s="84"/>
      <c r="AL754" s="84"/>
      <c r="AM754" s="771"/>
      <c r="AN754" s="84"/>
      <c r="AO754" s="84"/>
      <c r="AP754" s="84"/>
      <c r="AQ754" s="84"/>
      <c r="AR754" s="84"/>
      <c r="AS754" s="84"/>
      <c r="AT754" s="84"/>
      <c r="AU754" s="84"/>
      <c r="AV754" s="84"/>
      <c r="AW754" s="84"/>
      <c r="AX754" s="84"/>
      <c r="AY754" s="771"/>
      <c r="AZ754" s="84"/>
      <c r="BA754" s="84"/>
      <c r="BB754" s="84"/>
      <c r="BC754" s="84"/>
      <c r="BD754" s="84"/>
      <c r="BE754" s="84"/>
      <c r="BF754" s="84"/>
      <c r="BG754" s="84"/>
      <c r="BH754" s="84"/>
      <c r="BI754" s="84"/>
      <c r="BJ754" s="84"/>
      <c r="BK754" s="771"/>
      <c r="BL754" s="84"/>
      <c r="BM754" s="84"/>
      <c r="BN754" s="84"/>
      <c r="BO754" s="84"/>
      <c r="BP754" s="84"/>
      <c r="BQ754" s="84"/>
      <c r="BR754" s="84"/>
      <c r="BS754" s="84"/>
      <c r="BT754" s="84"/>
      <c r="BU754" s="84"/>
      <c r="BV754" s="84"/>
      <c r="BW754" s="771"/>
      <c r="BX754" s="84"/>
      <c r="BY754" s="84"/>
      <c r="BZ754" s="84"/>
      <c r="CA754" s="84"/>
      <c r="CB754" s="84"/>
      <c r="CC754" s="84"/>
      <c r="CD754" s="84"/>
      <c r="CE754" s="84"/>
      <c r="CF754" s="84"/>
      <c r="CG754" s="84"/>
      <c r="CH754" s="84"/>
      <c r="CI754" s="771"/>
      <c r="CJ754" s="791"/>
      <c r="CK754" s="791"/>
      <c r="CL754" s="791"/>
      <c r="CM754" s="791"/>
      <c r="CN754" s="791"/>
      <c r="CO754" s="791"/>
      <c r="CP754" s="791"/>
      <c r="CQ754" s="791"/>
      <c r="CR754" s="791"/>
      <c r="CS754" s="791"/>
      <c r="CT754" s="791"/>
      <c r="CU754" s="793"/>
      <c r="CV754" s="791"/>
      <c r="CW754" s="791"/>
      <c r="CX754" s="791"/>
      <c r="CY754" s="791"/>
      <c r="CZ754" s="791"/>
      <c r="DA754" s="791"/>
      <c r="DB754" s="791"/>
      <c r="DC754" s="791"/>
      <c r="DD754" s="791"/>
      <c r="DE754" s="791"/>
      <c r="DF754" s="791"/>
      <c r="DG754" s="793"/>
    </row>
    <row r="755" spans="1:111" ht="16">
      <c r="A755" s="209"/>
      <c r="B755" s="331"/>
      <c r="C755" s="1115"/>
      <c r="D755" s="84"/>
      <c r="E755" s="84"/>
      <c r="F755" s="84"/>
      <c r="G755" s="84"/>
      <c r="H755" s="84"/>
      <c r="I755" s="84"/>
      <c r="J755" s="84"/>
      <c r="K755" s="84"/>
      <c r="L755" s="84"/>
      <c r="M755" s="84"/>
      <c r="N755" s="84"/>
      <c r="O755" s="84"/>
      <c r="P755" s="84"/>
      <c r="Q755" s="84"/>
      <c r="R755" s="84"/>
      <c r="S755" s="84"/>
      <c r="T755" s="84"/>
      <c r="U755" s="84"/>
      <c r="V755" s="84"/>
      <c r="W755" s="84"/>
      <c r="X755" s="84"/>
      <c r="Y755" s="84"/>
      <c r="Z755" s="84"/>
      <c r="AA755" s="771"/>
      <c r="AB755" s="84"/>
      <c r="AC755" s="84"/>
      <c r="AD755" s="84"/>
      <c r="AE755" s="84"/>
      <c r="AF755" s="84"/>
      <c r="AG755" s="84"/>
      <c r="AH755" s="84"/>
      <c r="AI755" s="84"/>
      <c r="AJ755" s="84"/>
      <c r="AK755" s="84"/>
      <c r="AL755" s="84"/>
      <c r="AM755" s="771"/>
      <c r="AN755" s="84"/>
      <c r="AO755" s="84"/>
      <c r="AP755" s="84"/>
      <c r="AQ755" s="84"/>
      <c r="AR755" s="84"/>
      <c r="AS755" s="84"/>
      <c r="AT755" s="84"/>
      <c r="AU755" s="84"/>
      <c r="AV755" s="84"/>
      <c r="AW755" s="84"/>
      <c r="AX755" s="84"/>
      <c r="AY755" s="771"/>
      <c r="AZ755" s="84"/>
      <c r="BA755" s="84"/>
      <c r="BB755" s="84"/>
      <c r="BC755" s="84"/>
      <c r="BD755" s="84"/>
      <c r="BE755" s="84"/>
      <c r="BF755" s="84"/>
      <c r="BG755" s="84"/>
      <c r="BH755" s="84"/>
      <c r="BI755" s="84"/>
      <c r="BJ755" s="84"/>
      <c r="BK755" s="771"/>
      <c r="BL755" s="84"/>
      <c r="BM755" s="84"/>
      <c r="BN755" s="84"/>
      <c r="BO755" s="84"/>
      <c r="BP755" s="84"/>
      <c r="BQ755" s="84"/>
      <c r="BR755" s="84"/>
      <c r="BS755" s="84"/>
      <c r="BT755" s="84"/>
      <c r="BU755" s="84"/>
      <c r="BV755" s="84"/>
      <c r="BW755" s="771"/>
      <c r="BX755" s="84"/>
      <c r="BY755" s="84"/>
      <c r="BZ755" s="84"/>
      <c r="CA755" s="84"/>
      <c r="CB755" s="84"/>
      <c r="CC755" s="84"/>
      <c r="CD755" s="84"/>
      <c r="CE755" s="84"/>
      <c r="CF755" s="84"/>
      <c r="CG755" s="84"/>
      <c r="CH755" s="84"/>
      <c r="CI755" s="771"/>
      <c r="CJ755" s="791"/>
      <c r="CK755" s="791"/>
      <c r="CL755" s="791"/>
      <c r="CM755" s="791"/>
      <c r="CN755" s="791"/>
      <c r="CO755" s="791"/>
      <c r="CP755" s="791"/>
      <c r="CQ755" s="791"/>
      <c r="CR755" s="791"/>
      <c r="CS755" s="791"/>
      <c r="CT755" s="791"/>
      <c r="CU755" s="793"/>
      <c r="CV755" s="791"/>
      <c r="CW755" s="791"/>
      <c r="CX755" s="791"/>
      <c r="CY755" s="791"/>
      <c r="CZ755" s="791"/>
      <c r="DA755" s="791"/>
      <c r="DB755" s="791"/>
      <c r="DC755" s="791"/>
      <c r="DD755" s="791"/>
      <c r="DE755" s="791"/>
      <c r="DF755" s="791"/>
      <c r="DG755" s="793"/>
    </row>
    <row r="756" spans="1:111" ht="16">
      <c r="A756" s="209"/>
      <c r="B756" s="331"/>
      <c r="C756" s="1115"/>
      <c r="D756" s="84"/>
      <c r="E756" s="84"/>
      <c r="F756" s="84"/>
      <c r="G756" s="84"/>
      <c r="H756" s="84"/>
      <c r="I756" s="84"/>
      <c r="J756" s="84"/>
      <c r="K756" s="84"/>
      <c r="L756" s="84"/>
      <c r="M756" s="84"/>
      <c r="N756" s="84"/>
      <c r="O756" s="84"/>
      <c r="P756" s="84"/>
      <c r="Q756" s="84"/>
      <c r="R756" s="84"/>
      <c r="S756" s="84"/>
      <c r="T756" s="84"/>
      <c r="U756" s="84"/>
      <c r="V756" s="84"/>
      <c r="W756" s="84"/>
      <c r="X756" s="84"/>
      <c r="Y756" s="84"/>
      <c r="Z756" s="84"/>
      <c r="AA756" s="771"/>
      <c r="AB756" s="84"/>
      <c r="AC756" s="84"/>
      <c r="AD756" s="84"/>
      <c r="AE756" s="84"/>
      <c r="AF756" s="84"/>
      <c r="AG756" s="84"/>
      <c r="AH756" s="84"/>
      <c r="AI756" s="84"/>
      <c r="AJ756" s="84"/>
      <c r="AK756" s="84"/>
      <c r="AL756" s="84"/>
      <c r="AM756" s="771"/>
      <c r="AN756" s="84"/>
      <c r="AO756" s="84"/>
      <c r="AP756" s="84"/>
      <c r="AQ756" s="84"/>
      <c r="AR756" s="84"/>
      <c r="AS756" s="84"/>
      <c r="AT756" s="84"/>
      <c r="AU756" s="84"/>
      <c r="AV756" s="84"/>
      <c r="AW756" s="84"/>
      <c r="AX756" s="84"/>
      <c r="AY756" s="771"/>
      <c r="AZ756" s="84"/>
      <c r="BA756" s="84"/>
      <c r="BB756" s="84"/>
      <c r="BC756" s="84"/>
      <c r="BD756" s="84"/>
      <c r="BE756" s="84"/>
      <c r="BF756" s="84"/>
      <c r="BG756" s="84"/>
      <c r="BH756" s="84"/>
      <c r="BI756" s="84"/>
      <c r="BJ756" s="84"/>
      <c r="BK756" s="771"/>
      <c r="BL756" s="84"/>
      <c r="BM756" s="84"/>
      <c r="BN756" s="84"/>
      <c r="BO756" s="84"/>
      <c r="BP756" s="84"/>
      <c r="BQ756" s="84"/>
      <c r="BR756" s="84"/>
      <c r="BS756" s="84"/>
      <c r="BT756" s="84"/>
      <c r="BU756" s="84"/>
      <c r="BV756" s="84"/>
      <c r="BW756" s="771"/>
      <c r="BX756" s="84"/>
      <c r="BY756" s="84"/>
      <c r="BZ756" s="84"/>
      <c r="CA756" s="84"/>
      <c r="CB756" s="84"/>
      <c r="CC756" s="84"/>
      <c r="CD756" s="84"/>
      <c r="CE756" s="84"/>
      <c r="CF756" s="84"/>
      <c r="CG756" s="84"/>
      <c r="CH756" s="84"/>
      <c r="CI756" s="771"/>
      <c r="CJ756" s="791"/>
      <c r="CK756" s="791"/>
      <c r="CL756" s="791"/>
      <c r="CM756" s="791"/>
      <c r="CN756" s="791"/>
      <c r="CO756" s="791"/>
      <c r="CP756" s="791"/>
      <c r="CQ756" s="791"/>
      <c r="CR756" s="791"/>
      <c r="CS756" s="791"/>
      <c r="CT756" s="791"/>
      <c r="CU756" s="793"/>
      <c r="CV756" s="791"/>
      <c r="CW756" s="791"/>
      <c r="CX756" s="791"/>
      <c r="CY756" s="791"/>
      <c r="CZ756" s="791"/>
      <c r="DA756" s="791"/>
      <c r="DB756" s="791"/>
      <c r="DC756" s="791"/>
      <c r="DD756" s="791"/>
      <c r="DE756" s="791"/>
      <c r="DF756" s="791"/>
      <c r="DG756" s="793"/>
    </row>
    <row r="757" spans="1:111" ht="16">
      <c r="A757" s="209"/>
      <c r="B757" s="331"/>
      <c r="C757" s="1115"/>
      <c r="D757" s="84"/>
      <c r="E757" s="84"/>
      <c r="F757" s="84"/>
      <c r="G757" s="84"/>
      <c r="H757" s="84"/>
      <c r="I757" s="84"/>
      <c r="J757" s="84"/>
      <c r="K757" s="84"/>
      <c r="L757" s="84"/>
      <c r="M757" s="84"/>
      <c r="N757" s="84"/>
      <c r="O757" s="84"/>
      <c r="P757" s="84"/>
      <c r="Q757" s="84"/>
      <c r="R757" s="84"/>
      <c r="S757" s="84"/>
      <c r="T757" s="84"/>
      <c r="U757" s="84"/>
      <c r="V757" s="84"/>
      <c r="W757" s="84"/>
      <c r="X757" s="84"/>
      <c r="Y757" s="84"/>
      <c r="Z757" s="84"/>
      <c r="AA757" s="771"/>
      <c r="AB757" s="84"/>
      <c r="AC757" s="84"/>
      <c r="AD757" s="84"/>
      <c r="AE757" s="84"/>
      <c r="AF757" s="84"/>
      <c r="AG757" s="84"/>
      <c r="AH757" s="84"/>
      <c r="AI757" s="84"/>
      <c r="AJ757" s="84"/>
      <c r="AK757" s="84"/>
      <c r="AL757" s="84"/>
      <c r="AM757" s="771"/>
      <c r="AN757" s="84"/>
      <c r="AO757" s="84"/>
      <c r="AP757" s="84"/>
      <c r="AQ757" s="84"/>
      <c r="AR757" s="84"/>
      <c r="AS757" s="84"/>
      <c r="AT757" s="84"/>
      <c r="AU757" s="84"/>
      <c r="AV757" s="84"/>
      <c r="AW757" s="84"/>
      <c r="AX757" s="84"/>
      <c r="AY757" s="771"/>
      <c r="AZ757" s="84"/>
      <c r="BA757" s="84"/>
      <c r="BB757" s="84"/>
      <c r="BC757" s="84"/>
      <c r="BD757" s="84"/>
      <c r="BE757" s="84"/>
      <c r="BF757" s="84"/>
      <c r="BG757" s="84"/>
      <c r="BH757" s="84"/>
      <c r="BI757" s="84"/>
      <c r="BJ757" s="84"/>
      <c r="BK757" s="771"/>
      <c r="BL757" s="84"/>
      <c r="BM757" s="84"/>
      <c r="BN757" s="84"/>
      <c r="BO757" s="84"/>
      <c r="BP757" s="84"/>
      <c r="BQ757" s="84"/>
      <c r="BR757" s="84"/>
      <c r="BS757" s="84"/>
      <c r="BT757" s="84"/>
      <c r="BU757" s="84"/>
      <c r="BV757" s="84"/>
      <c r="BW757" s="771"/>
      <c r="BX757" s="84"/>
      <c r="BY757" s="84"/>
      <c r="BZ757" s="84"/>
      <c r="CA757" s="84"/>
      <c r="CB757" s="84"/>
      <c r="CC757" s="84"/>
      <c r="CD757" s="84"/>
      <c r="CE757" s="84"/>
      <c r="CF757" s="84"/>
      <c r="CG757" s="84"/>
      <c r="CH757" s="84"/>
      <c r="CI757" s="771"/>
      <c r="CJ757" s="791"/>
      <c r="CK757" s="791"/>
      <c r="CL757" s="791"/>
      <c r="CM757" s="791"/>
      <c r="CN757" s="791"/>
      <c r="CO757" s="791"/>
      <c r="CP757" s="791"/>
      <c r="CQ757" s="791"/>
      <c r="CR757" s="791"/>
      <c r="CS757" s="791"/>
      <c r="CT757" s="791"/>
      <c r="CU757" s="793"/>
      <c r="CV757" s="791"/>
      <c r="CW757" s="791"/>
      <c r="CX757" s="791"/>
      <c r="CY757" s="791"/>
      <c r="CZ757" s="791"/>
      <c r="DA757" s="791"/>
      <c r="DB757" s="791"/>
      <c r="DC757" s="791"/>
      <c r="DD757" s="791"/>
      <c r="DE757" s="791"/>
      <c r="DF757" s="791"/>
      <c r="DG757" s="793"/>
    </row>
    <row r="758" spans="1:111" ht="16">
      <c r="A758" s="209"/>
      <c r="B758" s="331"/>
      <c r="C758" s="1115"/>
      <c r="D758" s="84"/>
      <c r="E758" s="84"/>
      <c r="F758" s="84"/>
      <c r="G758" s="84"/>
      <c r="H758" s="84"/>
      <c r="I758" s="84"/>
      <c r="J758" s="84"/>
      <c r="K758" s="84"/>
      <c r="L758" s="84"/>
      <c r="M758" s="84"/>
      <c r="N758" s="84"/>
      <c r="O758" s="84"/>
      <c r="P758" s="84"/>
      <c r="Q758" s="84"/>
      <c r="R758" s="84"/>
      <c r="S758" s="84"/>
      <c r="T758" s="84"/>
      <c r="U758" s="84"/>
      <c r="V758" s="84"/>
      <c r="W758" s="84"/>
      <c r="X758" s="84"/>
      <c r="Y758" s="84"/>
      <c r="Z758" s="84"/>
      <c r="AA758" s="771"/>
      <c r="AB758" s="84"/>
      <c r="AC758" s="84"/>
      <c r="AD758" s="84"/>
      <c r="AE758" s="84"/>
      <c r="AF758" s="84"/>
      <c r="AG758" s="84"/>
      <c r="AH758" s="84"/>
      <c r="AI758" s="84"/>
      <c r="AJ758" s="84"/>
      <c r="AK758" s="84"/>
      <c r="AL758" s="84"/>
      <c r="AM758" s="771"/>
      <c r="AN758" s="84"/>
      <c r="AO758" s="84"/>
      <c r="AP758" s="84"/>
      <c r="AQ758" s="84"/>
      <c r="AR758" s="84"/>
      <c r="AS758" s="84"/>
      <c r="AT758" s="84"/>
      <c r="AU758" s="84"/>
      <c r="AV758" s="84"/>
      <c r="AW758" s="84"/>
      <c r="AX758" s="84"/>
      <c r="AY758" s="771"/>
      <c r="AZ758" s="84"/>
      <c r="BA758" s="84"/>
      <c r="BB758" s="84"/>
      <c r="BC758" s="84"/>
      <c r="BD758" s="84"/>
      <c r="BE758" s="84"/>
      <c r="BF758" s="84"/>
      <c r="BG758" s="84"/>
      <c r="BH758" s="84"/>
      <c r="BI758" s="84"/>
      <c r="BJ758" s="84"/>
      <c r="BK758" s="771"/>
      <c r="BL758" s="84"/>
      <c r="BM758" s="84"/>
      <c r="BN758" s="84"/>
      <c r="BO758" s="84"/>
      <c r="BP758" s="84"/>
      <c r="BQ758" s="84"/>
      <c r="BR758" s="84"/>
      <c r="BS758" s="84"/>
      <c r="BT758" s="84"/>
      <c r="BU758" s="84"/>
      <c r="BV758" s="84"/>
      <c r="BW758" s="771"/>
      <c r="BX758" s="84"/>
      <c r="BY758" s="84"/>
      <c r="BZ758" s="84"/>
      <c r="CA758" s="84"/>
      <c r="CB758" s="84"/>
      <c r="CC758" s="84"/>
      <c r="CD758" s="84"/>
      <c r="CE758" s="84"/>
      <c r="CF758" s="84"/>
      <c r="CG758" s="84"/>
      <c r="CH758" s="84"/>
      <c r="CI758" s="771"/>
      <c r="CJ758" s="791"/>
      <c r="CK758" s="791"/>
      <c r="CL758" s="791"/>
      <c r="CM758" s="791"/>
      <c r="CN758" s="791"/>
      <c r="CO758" s="791"/>
      <c r="CP758" s="791"/>
      <c r="CQ758" s="791"/>
      <c r="CR758" s="791"/>
      <c r="CS758" s="791"/>
      <c r="CT758" s="791"/>
      <c r="CU758" s="793"/>
      <c r="CV758" s="791"/>
      <c r="CW758" s="791"/>
      <c r="CX758" s="791"/>
      <c r="CY758" s="791"/>
      <c r="CZ758" s="791"/>
      <c r="DA758" s="791"/>
      <c r="DB758" s="791"/>
      <c r="DC758" s="791"/>
      <c r="DD758" s="791"/>
      <c r="DE758" s="791"/>
      <c r="DF758" s="791"/>
      <c r="DG758" s="793"/>
    </row>
    <row r="759" spans="1:111" ht="16">
      <c r="A759" s="209"/>
      <c r="B759" s="331"/>
      <c r="C759" s="1115"/>
      <c r="D759" s="84"/>
      <c r="E759" s="84"/>
      <c r="F759" s="84"/>
      <c r="G759" s="84"/>
      <c r="H759" s="84"/>
      <c r="I759" s="84"/>
      <c r="J759" s="84"/>
      <c r="K759" s="84"/>
      <c r="L759" s="84"/>
      <c r="M759" s="84"/>
      <c r="N759" s="84"/>
      <c r="O759" s="84"/>
      <c r="P759" s="84"/>
      <c r="Q759" s="84"/>
      <c r="R759" s="84"/>
      <c r="S759" s="84"/>
      <c r="T759" s="84"/>
      <c r="U759" s="84"/>
      <c r="V759" s="84"/>
      <c r="W759" s="84"/>
      <c r="X759" s="84"/>
      <c r="Y759" s="84"/>
      <c r="Z759" s="84"/>
      <c r="AA759" s="771"/>
      <c r="AB759" s="84"/>
      <c r="AC759" s="84"/>
      <c r="AD759" s="84"/>
      <c r="AE759" s="84"/>
      <c r="AF759" s="84"/>
      <c r="AG759" s="84"/>
      <c r="AH759" s="84"/>
      <c r="AI759" s="84"/>
      <c r="AJ759" s="84"/>
      <c r="AK759" s="84"/>
      <c r="AL759" s="84"/>
      <c r="AM759" s="771"/>
      <c r="AN759" s="84"/>
      <c r="AO759" s="84"/>
      <c r="AP759" s="84"/>
      <c r="AQ759" s="84"/>
      <c r="AR759" s="84"/>
      <c r="AS759" s="84"/>
      <c r="AT759" s="84"/>
      <c r="AU759" s="84"/>
      <c r="AV759" s="84"/>
      <c r="AW759" s="84"/>
      <c r="AX759" s="84"/>
      <c r="AY759" s="771"/>
      <c r="AZ759" s="84"/>
      <c r="BA759" s="84"/>
      <c r="BB759" s="84"/>
      <c r="BC759" s="84"/>
      <c r="BD759" s="84"/>
      <c r="BE759" s="84"/>
      <c r="BF759" s="84"/>
      <c r="BG759" s="84"/>
      <c r="BH759" s="84"/>
      <c r="BI759" s="84"/>
      <c r="BJ759" s="84"/>
      <c r="BK759" s="771"/>
      <c r="BL759" s="84"/>
      <c r="BM759" s="84"/>
      <c r="BN759" s="84"/>
      <c r="BO759" s="84"/>
      <c r="BP759" s="84"/>
      <c r="BQ759" s="84"/>
      <c r="BR759" s="84"/>
      <c r="BS759" s="84"/>
      <c r="BT759" s="84"/>
      <c r="BU759" s="84"/>
      <c r="BV759" s="84"/>
      <c r="BW759" s="771"/>
      <c r="BX759" s="84"/>
      <c r="BY759" s="84"/>
      <c r="BZ759" s="84"/>
      <c r="CA759" s="84"/>
      <c r="CB759" s="84"/>
      <c r="CC759" s="84"/>
      <c r="CD759" s="84"/>
      <c r="CE759" s="84"/>
      <c r="CF759" s="84"/>
      <c r="CG759" s="84"/>
      <c r="CH759" s="84"/>
      <c r="CI759" s="771"/>
      <c r="CJ759" s="791"/>
      <c r="CK759" s="791"/>
      <c r="CL759" s="791"/>
      <c r="CM759" s="791"/>
      <c r="CN759" s="791"/>
      <c r="CO759" s="791"/>
      <c r="CP759" s="791"/>
      <c r="CQ759" s="791"/>
      <c r="CR759" s="791"/>
      <c r="CS759" s="791"/>
      <c r="CT759" s="791"/>
      <c r="CU759" s="793"/>
      <c r="CV759" s="791"/>
      <c r="CW759" s="791"/>
      <c r="CX759" s="791"/>
      <c r="CY759" s="791"/>
      <c r="CZ759" s="791"/>
      <c r="DA759" s="791"/>
      <c r="DB759" s="791"/>
      <c r="DC759" s="791"/>
      <c r="DD759" s="791"/>
      <c r="DE759" s="791"/>
      <c r="DF759" s="791"/>
      <c r="DG759" s="793"/>
    </row>
    <row r="760" spans="1:111" ht="16">
      <c r="A760" s="209"/>
      <c r="B760" s="331"/>
      <c r="C760" s="1115"/>
      <c r="D760" s="84"/>
      <c r="E760" s="84"/>
      <c r="F760" s="84"/>
      <c r="G760" s="84"/>
      <c r="H760" s="84"/>
      <c r="I760" s="84"/>
      <c r="J760" s="84"/>
      <c r="K760" s="84"/>
      <c r="L760" s="84"/>
      <c r="M760" s="84"/>
      <c r="N760" s="84"/>
      <c r="O760" s="84"/>
      <c r="P760" s="84"/>
      <c r="Q760" s="84"/>
      <c r="R760" s="84"/>
      <c r="S760" s="84"/>
      <c r="T760" s="84"/>
      <c r="U760" s="84"/>
      <c r="V760" s="84"/>
      <c r="W760" s="84"/>
      <c r="X760" s="84"/>
      <c r="Y760" s="84"/>
      <c r="Z760" s="84"/>
      <c r="AA760" s="771"/>
      <c r="AB760" s="84"/>
      <c r="AC760" s="84"/>
      <c r="AD760" s="84"/>
      <c r="AE760" s="84"/>
      <c r="AF760" s="84"/>
      <c r="AG760" s="84"/>
      <c r="AH760" s="84"/>
      <c r="AI760" s="84"/>
      <c r="AJ760" s="84"/>
      <c r="AK760" s="84"/>
      <c r="AL760" s="84"/>
      <c r="AM760" s="771"/>
      <c r="AN760" s="84"/>
      <c r="AO760" s="84"/>
      <c r="AP760" s="84"/>
      <c r="AQ760" s="84"/>
      <c r="AR760" s="84"/>
      <c r="AS760" s="84"/>
      <c r="AT760" s="84"/>
      <c r="AU760" s="84"/>
      <c r="AV760" s="84"/>
      <c r="AW760" s="84"/>
      <c r="AX760" s="84"/>
      <c r="AY760" s="771"/>
      <c r="AZ760" s="84"/>
      <c r="BA760" s="84"/>
      <c r="BB760" s="84"/>
      <c r="BC760" s="84"/>
      <c r="BD760" s="84"/>
      <c r="BE760" s="84"/>
      <c r="BF760" s="84"/>
      <c r="BG760" s="84"/>
      <c r="BH760" s="84"/>
      <c r="BI760" s="84"/>
      <c r="BJ760" s="84"/>
      <c r="BK760" s="771"/>
      <c r="BL760" s="84"/>
      <c r="BM760" s="84"/>
      <c r="BN760" s="84"/>
      <c r="BO760" s="84"/>
      <c r="BP760" s="84"/>
      <c r="BQ760" s="84"/>
      <c r="BR760" s="84"/>
      <c r="BS760" s="84"/>
      <c r="BT760" s="84"/>
      <c r="BU760" s="84"/>
      <c r="BV760" s="84"/>
      <c r="BW760" s="771"/>
      <c r="BX760" s="84"/>
      <c r="BY760" s="84"/>
      <c r="BZ760" s="84"/>
      <c r="CA760" s="84"/>
      <c r="CB760" s="84"/>
      <c r="CC760" s="84"/>
      <c r="CD760" s="84"/>
      <c r="CE760" s="84"/>
      <c r="CF760" s="84"/>
      <c r="CG760" s="84"/>
      <c r="CH760" s="84"/>
      <c r="CI760" s="771"/>
      <c r="CJ760" s="791"/>
      <c r="CK760" s="791"/>
      <c r="CL760" s="791"/>
      <c r="CM760" s="791"/>
      <c r="CN760" s="791"/>
      <c r="CO760" s="791"/>
      <c r="CP760" s="791"/>
      <c r="CQ760" s="791"/>
      <c r="CR760" s="791"/>
      <c r="CS760" s="791"/>
      <c r="CT760" s="791"/>
      <c r="CU760" s="793"/>
      <c r="CV760" s="791"/>
      <c r="CW760" s="791"/>
      <c r="CX760" s="791"/>
      <c r="CY760" s="791"/>
      <c r="CZ760" s="791"/>
      <c r="DA760" s="791"/>
      <c r="DB760" s="791"/>
      <c r="DC760" s="791"/>
      <c r="DD760" s="791"/>
      <c r="DE760" s="791"/>
      <c r="DF760" s="791"/>
      <c r="DG760" s="793"/>
    </row>
    <row r="761" spans="1:111" ht="16">
      <c r="A761" s="209"/>
      <c r="B761" s="331"/>
      <c r="C761" s="1115"/>
      <c r="D761" s="84"/>
      <c r="E761" s="84"/>
      <c r="F761" s="84"/>
      <c r="G761" s="84"/>
      <c r="H761" s="84"/>
      <c r="I761" s="84"/>
      <c r="J761" s="84"/>
      <c r="K761" s="84"/>
      <c r="L761" s="84"/>
      <c r="M761" s="84"/>
      <c r="N761" s="84"/>
      <c r="O761" s="84"/>
      <c r="P761" s="84"/>
      <c r="Q761" s="84"/>
      <c r="R761" s="84"/>
      <c r="S761" s="84"/>
      <c r="T761" s="84"/>
      <c r="U761" s="84"/>
      <c r="V761" s="84"/>
      <c r="W761" s="84"/>
      <c r="X761" s="84"/>
      <c r="Y761" s="84"/>
      <c r="Z761" s="84"/>
      <c r="AA761" s="771"/>
      <c r="AB761" s="84"/>
      <c r="AC761" s="84"/>
      <c r="AD761" s="84"/>
      <c r="AE761" s="84"/>
      <c r="AF761" s="84"/>
      <c r="AG761" s="84"/>
      <c r="AH761" s="84"/>
      <c r="AI761" s="84"/>
      <c r="AJ761" s="84"/>
      <c r="AK761" s="84"/>
      <c r="AL761" s="84"/>
      <c r="AM761" s="771"/>
      <c r="AN761" s="84"/>
      <c r="AO761" s="84"/>
      <c r="AP761" s="84"/>
      <c r="AQ761" s="84"/>
      <c r="AR761" s="84"/>
      <c r="AS761" s="84"/>
      <c r="AT761" s="84"/>
      <c r="AU761" s="84"/>
      <c r="AV761" s="84"/>
      <c r="AW761" s="84"/>
      <c r="AX761" s="84"/>
      <c r="AY761" s="771"/>
      <c r="AZ761" s="84"/>
      <c r="BA761" s="84"/>
      <c r="BB761" s="84"/>
      <c r="BC761" s="84"/>
      <c r="BD761" s="84"/>
      <c r="BE761" s="84"/>
      <c r="BF761" s="84"/>
      <c r="BG761" s="84"/>
      <c r="BH761" s="84"/>
      <c r="BI761" s="84"/>
      <c r="BJ761" s="84"/>
      <c r="BK761" s="771"/>
      <c r="BL761" s="84"/>
      <c r="BM761" s="84"/>
      <c r="BN761" s="84"/>
      <c r="BO761" s="84"/>
      <c r="BP761" s="84"/>
      <c r="BQ761" s="84"/>
      <c r="BR761" s="84"/>
      <c r="BS761" s="84"/>
      <c r="BT761" s="84"/>
      <c r="BU761" s="84"/>
      <c r="BV761" s="84"/>
      <c r="BW761" s="771"/>
      <c r="BX761" s="84"/>
      <c r="BY761" s="84"/>
      <c r="BZ761" s="84"/>
      <c r="CA761" s="84"/>
      <c r="CB761" s="84"/>
      <c r="CC761" s="84"/>
      <c r="CD761" s="84"/>
      <c r="CE761" s="84"/>
      <c r="CF761" s="84"/>
      <c r="CG761" s="84"/>
      <c r="CH761" s="84"/>
      <c r="CI761" s="771"/>
      <c r="CJ761" s="791"/>
      <c r="CK761" s="791"/>
      <c r="CL761" s="791"/>
      <c r="CM761" s="791"/>
      <c r="CN761" s="791"/>
      <c r="CO761" s="791"/>
      <c r="CP761" s="791"/>
      <c r="CQ761" s="791"/>
      <c r="CR761" s="791"/>
      <c r="CS761" s="791"/>
      <c r="CT761" s="791"/>
      <c r="CU761" s="793"/>
      <c r="CV761" s="791"/>
      <c r="CW761" s="791"/>
      <c r="CX761" s="791"/>
      <c r="CY761" s="791"/>
      <c r="CZ761" s="791"/>
      <c r="DA761" s="791"/>
      <c r="DB761" s="791"/>
      <c r="DC761" s="791"/>
      <c r="DD761" s="791"/>
      <c r="DE761" s="791"/>
      <c r="DF761" s="791"/>
      <c r="DG761" s="793"/>
    </row>
    <row r="762" spans="1:111" ht="16">
      <c r="A762" s="209"/>
      <c r="B762" s="331"/>
      <c r="C762" s="1115"/>
      <c r="D762" s="84"/>
      <c r="E762" s="84"/>
      <c r="F762" s="84"/>
      <c r="G762" s="84"/>
      <c r="H762" s="84"/>
      <c r="I762" s="84"/>
      <c r="J762" s="84"/>
      <c r="K762" s="84"/>
      <c r="L762" s="84"/>
      <c r="M762" s="84"/>
      <c r="N762" s="84"/>
      <c r="O762" s="84"/>
      <c r="P762" s="84"/>
      <c r="Q762" s="84"/>
      <c r="R762" s="84"/>
      <c r="S762" s="84"/>
      <c r="T762" s="84"/>
      <c r="U762" s="84"/>
      <c r="V762" s="84"/>
      <c r="W762" s="84"/>
      <c r="X762" s="84"/>
      <c r="Y762" s="84"/>
      <c r="Z762" s="84"/>
      <c r="AA762" s="771"/>
      <c r="AB762" s="84"/>
      <c r="AC762" s="84"/>
      <c r="AD762" s="84"/>
      <c r="AE762" s="84"/>
      <c r="AF762" s="84"/>
      <c r="AG762" s="84"/>
      <c r="AH762" s="84"/>
      <c r="AI762" s="84"/>
      <c r="AJ762" s="84"/>
      <c r="AK762" s="84"/>
      <c r="AL762" s="84"/>
      <c r="AM762" s="771"/>
      <c r="AN762" s="84"/>
      <c r="AO762" s="84"/>
      <c r="AP762" s="84"/>
      <c r="AQ762" s="84"/>
      <c r="AR762" s="84"/>
      <c r="AS762" s="84"/>
      <c r="AT762" s="84"/>
      <c r="AU762" s="84"/>
      <c r="AV762" s="84"/>
      <c r="AW762" s="84"/>
      <c r="AX762" s="84"/>
      <c r="AY762" s="771"/>
      <c r="AZ762" s="84"/>
      <c r="BA762" s="84"/>
      <c r="BB762" s="84"/>
      <c r="BC762" s="84"/>
      <c r="BD762" s="84"/>
      <c r="BE762" s="84"/>
      <c r="BF762" s="84"/>
      <c r="BG762" s="84"/>
      <c r="BH762" s="84"/>
      <c r="BI762" s="84"/>
      <c r="BJ762" s="84"/>
      <c r="BK762" s="771"/>
      <c r="BL762" s="84"/>
      <c r="BM762" s="84"/>
      <c r="BN762" s="84"/>
      <c r="BO762" s="84"/>
      <c r="BP762" s="84"/>
      <c r="BQ762" s="84"/>
      <c r="BR762" s="84"/>
      <c r="BS762" s="84"/>
      <c r="BT762" s="84"/>
      <c r="BU762" s="84"/>
      <c r="BV762" s="84"/>
      <c r="BW762" s="771"/>
      <c r="BX762" s="84"/>
      <c r="BY762" s="84"/>
      <c r="BZ762" s="84"/>
      <c r="CA762" s="84"/>
      <c r="CB762" s="84"/>
      <c r="CC762" s="84"/>
      <c r="CD762" s="84"/>
      <c r="CE762" s="84"/>
      <c r="CF762" s="84"/>
      <c r="CG762" s="84"/>
      <c r="CH762" s="84"/>
      <c r="CI762" s="771"/>
      <c r="CJ762" s="791"/>
      <c r="CK762" s="791"/>
      <c r="CL762" s="791"/>
      <c r="CM762" s="791"/>
      <c r="CN762" s="791"/>
      <c r="CO762" s="791"/>
      <c r="CP762" s="791"/>
      <c r="CQ762" s="791"/>
      <c r="CR762" s="791"/>
      <c r="CS762" s="791"/>
      <c r="CT762" s="791"/>
      <c r="CU762" s="793"/>
      <c r="CV762" s="791"/>
      <c r="CW762" s="791"/>
      <c r="CX762" s="791"/>
      <c r="CY762" s="791"/>
      <c r="CZ762" s="791"/>
      <c r="DA762" s="791"/>
      <c r="DB762" s="791"/>
      <c r="DC762" s="791"/>
      <c r="DD762" s="791"/>
      <c r="DE762" s="791"/>
      <c r="DF762" s="791"/>
      <c r="DG762" s="793"/>
    </row>
    <row r="763" spans="1:111" ht="16">
      <c r="A763" s="209"/>
      <c r="B763" s="331"/>
      <c r="C763" s="1115"/>
      <c r="D763" s="84"/>
      <c r="E763" s="84"/>
      <c r="F763" s="84"/>
      <c r="G763" s="84"/>
      <c r="H763" s="84"/>
      <c r="I763" s="84"/>
      <c r="J763" s="84"/>
      <c r="K763" s="84"/>
      <c r="L763" s="84"/>
      <c r="M763" s="84"/>
      <c r="N763" s="84"/>
      <c r="O763" s="84"/>
      <c r="P763" s="84"/>
      <c r="Q763" s="84"/>
      <c r="R763" s="84"/>
      <c r="S763" s="84"/>
      <c r="T763" s="84"/>
      <c r="U763" s="84"/>
      <c r="V763" s="84"/>
      <c r="W763" s="84"/>
      <c r="X763" s="84"/>
      <c r="Y763" s="84"/>
      <c r="Z763" s="84"/>
      <c r="AA763" s="771"/>
      <c r="AB763" s="84"/>
      <c r="AC763" s="84"/>
      <c r="AD763" s="84"/>
      <c r="AE763" s="84"/>
      <c r="AF763" s="84"/>
      <c r="AG763" s="84"/>
      <c r="AH763" s="84"/>
      <c r="AI763" s="84"/>
      <c r="AJ763" s="84"/>
      <c r="AK763" s="84"/>
      <c r="AL763" s="84"/>
      <c r="AM763" s="771"/>
      <c r="AN763" s="84"/>
      <c r="AO763" s="84"/>
      <c r="AP763" s="84"/>
      <c r="AQ763" s="84"/>
      <c r="AR763" s="84"/>
      <c r="AS763" s="84"/>
      <c r="AT763" s="84"/>
      <c r="AU763" s="84"/>
      <c r="AV763" s="84"/>
      <c r="AW763" s="84"/>
      <c r="AX763" s="84"/>
      <c r="AY763" s="771"/>
      <c r="AZ763" s="84"/>
      <c r="BA763" s="84"/>
      <c r="BB763" s="84"/>
      <c r="BC763" s="84"/>
      <c r="BD763" s="84"/>
      <c r="BE763" s="84"/>
      <c r="BF763" s="84"/>
      <c r="BG763" s="84"/>
      <c r="BH763" s="84"/>
      <c r="BI763" s="84"/>
      <c r="BJ763" s="84"/>
      <c r="BK763" s="771"/>
      <c r="BL763" s="84"/>
      <c r="BM763" s="84"/>
      <c r="BN763" s="84"/>
      <c r="BO763" s="84"/>
      <c r="BP763" s="84"/>
      <c r="BQ763" s="84"/>
      <c r="BR763" s="84"/>
      <c r="BS763" s="84"/>
      <c r="BT763" s="84"/>
      <c r="BU763" s="84"/>
      <c r="BV763" s="84"/>
      <c r="BW763" s="771"/>
      <c r="BX763" s="84"/>
      <c r="BY763" s="84"/>
      <c r="BZ763" s="84"/>
      <c r="CA763" s="84"/>
      <c r="CB763" s="84"/>
      <c r="CC763" s="84"/>
      <c r="CD763" s="84"/>
      <c r="CE763" s="84"/>
      <c r="CF763" s="84"/>
      <c r="CG763" s="84"/>
      <c r="CH763" s="84"/>
      <c r="CI763" s="771"/>
      <c r="CJ763" s="791"/>
      <c r="CK763" s="791"/>
      <c r="CL763" s="791"/>
      <c r="CM763" s="791"/>
      <c r="CN763" s="791"/>
      <c r="CO763" s="791"/>
      <c r="CP763" s="791"/>
      <c r="CQ763" s="791"/>
      <c r="CR763" s="791"/>
      <c r="CS763" s="791"/>
      <c r="CT763" s="791"/>
      <c r="CU763" s="793"/>
      <c r="CV763" s="791"/>
      <c r="CW763" s="791"/>
      <c r="CX763" s="791"/>
      <c r="CY763" s="791"/>
      <c r="CZ763" s="791"/>
      <c r="DA763" s="791"/>
      <c r="DB763" s="791"/>
      <c r="DC763" s="791"/>
      <c r="DD763" s="791"/>
      <c r="DE763" s="791"/>
      <c r="DF763" s="791"/>
      <c r="DG763" s="793"/>
    </row>
    <row r="764" spans="1:111" ht="16">
      <c r="A764" s="209"/>
      <c r="B764" s="331"/>
      <c r="C764" s="1115"/>
      <c r="D764" s="84"/>
      <c r="E764" s="84"/>
      <c r="F764" s="84"/>
      <c r="G764" s="84"/>
      <c r="H764" s="84"/>
      <c r="I764" s="84"/>
      <c r="J764" s="84"/>
      <c r="K764" s="84"/>
      <c r="L764" s="84"/>
      <c r="M764" s="84"/>
      <c r="N764" s="84"/>
      <c r="O764" s="84"/>
      <c r="P764" s="84"/>
      <c r="Q764" s="84"/>
      <c r="R764" s="84"/>
      <c r="S764" s="84"/>
      <c r="T764" s="84"/>
      <c r="U764" s="84"/>
      <c r="V764" s="84"/>
      <c r="W764" s="84"/>
      <c r="X764" s="84"/>
      <c r="Y764" s="84"/>
      <c r="Z764" s="84"/>
      <c r="AA764" s="771"/>
      <c r="AB764" s="84"/>
      <c r="AC764" s="84"/>
      <c r="AD764" s="84"/>
      <c r="AE764" s="84"/>
      <c r="AF764" s="84"/>
      <c r="AG764" s="84"/>
      <c r="AH764" s="84"/>
      <c r="AI764" s="84"/>
      <c r="AJ764" s="84"/>
      <c r="AK764" s="84"/>
      <c r="AL764" s="84"/>
      <c r="AM764" s="771"/>
      <c r="AN764" s="84"/>
      <c r="AO764" s="84"/>
      <c r="AP764" s="84"/>
      <c r="AQ764" s="84"/>
      <c r="AR764" s="84"/>
      <c r="AS764" s="84"/>
      <c r="AT764" s="84"/>
      <c r="AU764" s="84"/>
      <c r="AV764" s="84"/>
      <c r="AW764" s="84"/>
      <c r="AX764" s="84"/>
      <c r="AY764" s="771"/>
      <c r="AZ764" s="84"/>
      <c r="BA764" s="84"/>
      <c r="BB764" s="84"/>
      <c r="BC764" s="84"/>
      <c r="BD764" s="84"/>
      <c r="BE764" s="84"/>
      <c r="BF764" s="84"/>
      <c r="BG764" s="84"/>
      <c r="BH764" s="84"/>
      <c r="BI764" s="84"/>
      <c r="BJ764" s="84"/>
      <c r="BK764" s="771"/>
      <c r="BL764" s="84"/>
      <c r="BM764" s="84"/>
      <c r="BN764" s="84"/>
      <c r="BO764" s="84"/>
      <c r="BP764" s="84"/>
      <c r="BQ764" s="84"/>
      <c r="BR764" s="84"/>
      <c r="BS764" s="84"/>
      <c r="BT764" s="84"/>
      <c r="BU764" s="84"/>
      <c r="BV764" s="84"/>
      <c r="BW764" s="771"/>
      <c r="BX764" s="84"/>
      <c r="BY764" s="84"/>
      <c r="BZ764" s="84"/>
      <c r="CA764" s="84"/>
      <c r="CB764" s="84"/>
      <c r="CC764" s="84"/>
      <c r="CD764" s="84"/>
      <c r="CE764" s="84"/>
      <c r="CF764" s="84"/>
      <c r="CG764" s="84"/>
      <c r="CH764" s="84"/>
      <c r="CI764" s="771"/>
      <c r="CJ764" s="791"/>
      <c r="CK764" s="791"/>
      <c r="CL764" s="791"/>
      <c r="CM764" s="791"/>
      <c r="CN764" s="791"/>
      <c r="CO764" s="791"/>
      <c r="CP764" s="791"/>
      <c r="CQ764" s="791"/>
      <c r="CR764" s="791"/>
      <c r="CS764" s="791"/>
      <c r="CT764" s="791"/>
      <c r="CU764" s="793"/>
      <c r="CV764" s="791"/>
      <c r="CW764" s="791"/>
      <c r="CX764" s="791"/>
      <c r="CY764" s="791"/>
      <c r="CZ764" s="791"/>
      <c r="DA764" s="791"/>
      <c r="DB764" s="791"/>
      <c r="DC764" s="791"/>
      <c r="DD764" s="791"/>
      <c r="DE764" s="791"/>
      <c r="DF764" s="791"/>
      <c r="DG764" s="793"/>
    </row>
    <row r="765" spans="1:111" ht="16">
      <c r="A765" s="209"/>
      <c r="B765" s="331"/>
      <c r="C765" s="1115"/>
      <c r="D765" s="84"/>
      <c r="E765" s="84"/>
      <c r="F765" s="84"/>
      <c r="G765" s="84"/>
      <c r="H765" s="84"/>
      <c r="I765" s="84"/>
      <c r="J765" s="84"/>
      <c r="K765" s="84"/>
      <c r="L765" s="84"/>
      <c r="M765" s="84"/>
      <c r="N765" s="84"/>
      <c r="O765" s="84"/>
      <c r="P765" s="84"/>
      <c r="Q765" s="84"/>
      <c r="R765" s="84"/>
      <c r="S765" s="84"/>
      <c r="T765" s="84"/>
      <c r="U765" s="84"/>
      <c r="V765" s="84"/>
      <c r="W765" s="84"/>
      <c r="X765" s="84"/>
      <c r="Y765" s="84"/>
      <c r="Z765" s="84"/>
      <c r="AA765" s="771"/>
      <c r="AB765" s="84"/>
      <c r="AC765" s="84"/>
      <c r="AD765" s="84"/>
      <c r="AE765" s="84"/>
      <c r="AF765" s="84"/>
      <c r="AG765" s="84"/>
      <c r="AH765" s="84"/>
      <c r="AI765" s="84"/>
      <c r="AJ765" s="84"/>
      <c r="AK765" s="84"/>
      <c r="AL765" s="84"/>
      <c r="AM765" s="771"/>
      <c r="AN765" s="84"/>
      <c r="AO765" s="84"/>
      <c r="AP765" s="84"/>
      <c r="AQ765" s="84"/>
      <c r="AR765" s="84"/>
      <c r="AS765" s="84"/>
      <c r="AT765" s="84"/>
      <c r="AU765" s="84"/>
      <c r="AV765" s="84"/>
      <c r="AW765" s="84"/>
      <c r="AX765" s="84"/>
      <c r="AY765" s="771"/>
      <c r="AZ765" s="84"/>
      <c r="BA765" s="84"/>
      <c r="BB765" s="84"/>
      <c r="BC765" s="84"/>
      <c r="BD765" s="84"/>
      <c r="BE765" s="84"/>
      <c r="BF765" s="84"/>
      <c r="BG765" s="84"/>
      <c r="BH765" s="84"/>
      <c r="BI765" s="84"/>
      <c r="BJ765" s="84"/>
      <c r="BK765" s="771"/>
      <c r="BL765" s="84"/>
      <c r="BM765" s="84"/>
      <c r="BN765" s="84"/>
      <c r="BO765" s="84"/>
      <c r="BP765" s="84"/>
      <c r="BQ765" s="84"/>
      <c r="BR765" s="84"/>
      <c r="BS765" s="84"/>
      <c r="BT765" s="84"/>
      <c r="BU765" s="84"/>
      <c r="BV765" s="84"/>
      <c r="BW765" s="771"/>
      <c r="BX765" s="84"/>
      <c r="BY765" s="84"/>
      <c r="BZ765" s="84"/>
      <c r="CA765" s="84"/>
      <c r="CB765" s="84"/>
      <c r="CC765" s="84"/>
      <c r="CD765" s="84"/>
      <c r="CE765" s="84"/>
      <c r="CF765" s="84"/>
      <c r="CG765" s="84"/>
      <c r="CH765" s="84"/>
      <c r="CI765" s="771"/>
      <c r="CJ765" s="791"/>
      <c r="CK765" s="791"/>
      <c r="CL765" s="791"/>
      <c r="CM765" s="791"/>
      <c r="CN765" s="791"/>
      <c r="CO765" s="791"/>
      <c r="CP765" s="791"/>
      <c r="CQ765" s="791"/>
      <c r="CR765" s="791"/>
      <c r="CS765" s="791"/>
      <c r="CT765" s="791"/>
      <c r="CU765" s="793"/>
      <c r="CV765" s="791"/>
      <c r="CW765" s="791"/>
      <c r="CX765" s="791"/>
      <c r="CY765" s="791"/>
      <c r="CZ765" s="791"/>
      <c r="DA765" s="791"/>
      <c r="DB765" s="791"/>
      <c r="DC765" s="791"/>
      <c r="DD765" s="791"/>
      <c r="DE765" s="791"/>
      <c r="DF765" s="791"/>
      <c r="DG765" s="793"/>
    </row>
    <row r="766" spans="1:111" ht="16">
      <c r="A766" s="209"/>
      <c r="B766" s="331"/>
      <c r="C766" s="1115"/>
      <c r="D766" s="84"/>
      <c r="E766" s="84"/>
      <c r="F766" s="84"/>
      <c r="G766" s="84"/>
      <c r="H766" s="84"/>
      <c r="I766" s="84"/>
      <c r="J766" s="84"/>
      <c r="K766" s="84"/>
      <c r="L766" s="84"/>
      <c r="M766" s="84"/>
      <c r="N766" s="84"/>
      <c r="O766" s="84"/>
      <c r="P766" s="84"/>
      <c r="Q766" s="84"/>
      <c r="R766" s="84"/>
      <c r="S766" s="84"/>
      <c r="T766" s="84"/>
      <c r="U766" s="84"/>
      <c r="V766" s="84"/>
      <c r="W766" s="84"/>
      <c r="X766" s="84"/>
      <c r="Y766" s="84"/>
      <c r="Z766" s="84"/>
      <c r="AA766" s="771"/>
      <c r="AB766" s="84"/>
      <c r="AC766" s="84"/>
      <c r="AD766" s="84"/>
      <c r="AE766" s="84"/>
      <c r="AF766" s="84"/>
      <c r="AG766" s="84"/>
      <c r="AH766" s="84"/>
      <c r="AI766" s="84"/>
      <c r="AJ766" s="84"/>
      <c r="AK766" s="84"/>
      <c r="AL766" s="84"/>
      <c r="AM766" s="771"/>
      <c r="AN766" s="84"/>
      <c r="AO766" s="84"/>
      <c r="AP766" s="84"/>
      <c r="AQ766" s="84"/>
      <c r="AR766" s="84"/>
      <c r="AS766" s="84"/>
      <c r="AT766" s="84"/>
      <c r="AU766" s="84"/>
      <c r="AV766" s="84"/>
      <c r="AW766" s="84"/>
      <c r="AX766" s="84"/>
      <c r="AY766" s="771"/>
      <c r="AZ766" s="84"/>
      <c r="BA766" s="84"/>
      <c r="BB766" s="84"/>
      <c r="BC766" s="84"/>
      <c r="BD766" s="84"/>
      <c r="BE766" s="84"/>
      <c r="BF766" s="84"/>
      <c r="BG766" s="84"/>
      <c r="BH766" s="84"/>
      <c r="BI766" s="84"/>
      <c r="BJ766" s="84"/>
      <c r="BK766" s="771"/>
      <c r="BL766" s="84"/>
      <c r="BM766" s="84"/>
      <c r="BN766" s="84"/>
      <c r="BO766" s="84"/>
      <c r="BP766" s="84"/>
      <c r="BQ766" s="84"/>
      <c r="BR766" s="84"/>
      <c r="BS766" s="84"/>
      <c r="BT766" s="84"/>
      <c r="BU766" s="84"/>
      <c r="BV766" s="84"/>
      <c r="BW766" s="771"/>
      <c r="BX766" s="84"/>
      <c r="BY766" s="84"/>
      <c r="BZ766" s="84"/>
      <c r="CA766" s="84"/>
      <c r="CB766" s="84"/>
      <c r="CC766" s="84"/>
      <c r="CD766" s="84"/>
      <c r="CE766" s="84"/>
      <c r="CF766" s="84"/>
      <c r="CG766" s="84"/>
      <c r="CH766" s="84"/>
      <c r="CI766" s="771"/>
      <c r="CJ766" s="791"/>
      <c r="CK766" s="791"/>
      <c r="CL766" s="791"/>
      <c r="CM766" s="791"/>
      <c r="CN766" s="791"/>
      <c r="CO766" s="791"/>
      <c r="CP766" s="791"/>
      <c r="CQ766" s="791"/>
      <c r="CR766" s="791"/>
      <c r="CS766" s="791"/>
      <c r="CT766" s="791"/>
      <c r="CU766" s="793"/>
      <c r="CV766" s="791"/>
      <c r="CW766" s="791"/>
      <c r="CX766" s="791"/>
      <c r="CY766" s="791"/>
      <c r="CZ766" s="791"/>
      <c r="DA766" s="791"/>
      <c r="DB766" s="791"/>
      <c r="DC766" s="791"/>
      <c r="DD766" s="791"/>
      <c r="DE766" s="791"/>
      <c r="DF766" s="791"/>
      <c r="DG766" s="793"/>
    </row>
    <row r="767" spans="1:111" ht="16">
      <c r="A767" s="209"/>
      <c r="B767" s="331"/>
      <c r="C767" s="1115"/>
      <c r="D767" s="84"/>
      <c r="E767" s="84"/>
      <c r="F767" s="84"/>
      <c r="G767" s="84"/>
      <c r="H767" s="84"/>
      <c r="I767" s="84"/>
      <c r="J767" s="84"/>
      <c r="K767" s="84"/>
      <c r="L767" s="84"/>
      <c r="M767" s="84"/>
      <c r="N767" s="84"/>
      <c r="O767" s="84"/>
      <c r="P767" s="84"/>
      <c r="Q767" s="84"/>
      <c r="R767" s="84"/>
      <c r="S767" s="84"/>
      <c r="T767" s="84"/>
      <c r="U767" s="84"/>
      <c r="V767" s="84"/>
      <c r="W767" s="84"/>
      <c r="X767" s="84"/>
      <c r="Y767" s="84"/>
      <c r="Z767" s="84"/>
      <c r="AA767" s="771"/>
      <c r="AB767" s="84"/>
      <c r="AC767" s="84"/>
      <c r="AD767" s="84"/>
      <c r="AE767" s="84"/>
      <c r="AF767" s="84"/>
      <c r="AG767" s="84"/>
      <c r="AH767" s="84"/>
      <c r="AI767" s="84"/>
      <c r="AJ767" s="84"/>
      <c r="AK767" s="84"/>
      <c r="AL767" s="84"/>
      <c r="AM767" s="771"/>
      <c r="AN767" s="84"/>
      <c r="AO767" s="84"/>
      <c r="AP767" s="84"/>
      <c r="AQ767" s="84"/>
      <c r="AR767" s="84"/>
      <c r="AS767" s="84"/>
      <c r="AT767" s="84"/>
      <c r="AU767" s="84"/>
      <c r="AV767" s="84"/>
      <c r="AW767" s="84"/>
      <c r="AX767" s="84"/>
      <c r="AY767" s="771"/>
      <c r="AZ767" s="84"/>
      <c r="BA767" s="84"/>
      <c r="BB767" s="84"/>
      <c r="BC767" s="84"/>
      <c r="BD767" s="84"/>
      <c r="BE767" s="84"/>
      <c r="BF767" s="84"/>
      <c r="BG767" s="84"/>
      <c r="BH767" s="84"/>
      <c r="BI767" s="84"/>
      <c r="BJ767" s="84"/>
      <c r="BK767" s="771"/>
      <c r="BL767" s="84"/>
      <c r="BM767" s="84"/>
      <c r="BN767" s="84"/>
      <c r="BO767" s="84"/>
      <c r="BP767" s="84"/>
      <c r="BQ767" s="84"/>
      <c r="BR767" s="84"/>
      <c r="BS767" s="84"/>
      <c r="BT767" s="84"/>
      <c r="BU767" s="84"/>
      <c r="BV767" s="84"/>
      <c r="BW767" s="771"/>
      <c r="BX767" s="84"/>
      <c r="BY767" s="84"/>
      <c r="BZ767" s="84"/>
      <c r="CA767" s="84"/>
      <c r="CB767" s="84"/>
      <c r="CC767" s="84"/>
      <c r="CD767" s="84"/>
      <c r="CE767" s="84"/>
      <c r="CF767" s="84"/>
      <c r="CG767" s="84"/>
      <c r="CH767" s="84"/>
      <c r="CI767" s="771"/>
      <c r="CJ767" s="791"/>
      <c r="CK767" s="791"/>
      <c r="CL767" s="791"/>
      <c r="CM767" s="791"/>
      <c r="CN767" s="791"/>
      <c r="CO767" s="791"/>
      <c r="CP767" s="791"/>
      <c r="CQ767" s="791"/>
      <c r="CR767" s="791"/>
      <c r="CS767" s="791"/>
      <c r="CT767" s="791"/>
      <c r="CU767" s="793"/>
      <c r="CV767" s="791"/>
      <c r="CW767" s="791"/>
      <c r="CX767" s="791"/>
      <c r="CY767" s="791"/>
      <c r="CZ767" s="791"/>
      <c r="DA767" s="791"/>
      <c r="DB767" s="791"/>
      <c r="DC767" s="791"/>
      <c r="DD767" s="791"/>
      <c r="DE767" s="791"/>
      <c r="DF767" s="791"/>
      <c r="DG767" s="793"/>
    </row>
    <row r="768" spans="1:111" ht="16">
      <c r="A768" s="209"/>
      <c r="B768" s="331"/>
      <c r="C768" s="1115"/>
      <c r="D768" s="84"/>
      <c r="E768" s="84"/>
      <c r="F768" s="84"/>
      <c r="G768" s="84"/>
      <c r="H768" s="84"/>
      <c r="I768" s="84"/>
      <c r="J768" s="84"/>
      <c r="K768" s="84"/>
      <c r="L768" s="84"/>
      <c r="M768" s="84"/>
      <c r="N768" s="84"/>
      <c r="O768" s="84"/>
      <c r="P768" s="84"/>
      <c r="Q768" s="84"/>
      <c r="R768" s="84"/>
      <c r="S768" s="84"/>
      <c r="T768" s="84"/>
      <c r="U768" s="84"/>
      <c r="V768" s="84"/>
      <c r="W768" s="84"/>
      <c r="X768" s="84"/>
      <c r="Y768" s="84"/>
      <c r="Z768" s="84"/>
      <c r="AA768" s="771"/>
      <c r="AB768" s="84"/>
      <c r="AC768" s="84"/>
      <c r="AD768" s="84"/>
      <c r="AE768" s="84"/>
      <c r="AF768" s="84"/>
      <c r="AG768" s="84"/>
      <c r="AH768" s="84"/>
      <c r="AI768" s="84"/>
      <c r="AJ768" s="84"/>
      <c r="AK768" s="84"/>
      <c r="AL768" s="84"/>
      <c r="AM768" s="771"/>
      <c r="AN768" s="84"/>
      <c r="AO768" s="84"/>
      <c r="AP768" s="84"/>
      <c r="AQ768" s="84"/>
      <c r="AR768" s="84"/>
      <c r="AS768" s="84"/>
      <c r="AT768" s="84"/>
      <c r="AU768" s="84"/>
      <c r="AV768" s="84"/>
      <c r="AW768" s="84"/>
      <c r="AX768" s="84"/>
      <c r="AY768" s="771"/>
      <c r="AZ768" s="84"/>
      <c r="BA768" s="84"/>
      <c r="BB768" s="84"/>
      <c r="BC768" s="84"/>
      <c r="BD768" s="84"/>
      <c r="BE768" s="84"/>
      <c r="BF768" s="84"/>
      <c r="BG768" s="84"/>
      <c r="BH768" s="84"/>
      <c r="BI768" s="84"/>
      <c r="BJ768" s="84"/>
      <c r="BK768" s="771"/>
      <c r="BL768" s="84"/>
      <c r="BM768" s="84"/>
      <c r="BN768" s="84"/>
      <c r="BO768" s="84"/>
      <c r="BP768" s="84"/>
      <c r="BQ768" s="84"/>
      <c r="BR768" s="84"/>
      <c r="BS768" s="84"/>
      <c r="BT768" s="84"/>
      <c r="BU768" s="84"/>
      <c r="BV768" s="84"/>
      <c r="BW768" s="771"/>
      <c r="BX768" s="84"/>
      <c r="BY768" s="84"/>
      <c r="BZ768" s="84"/>
      <c r="CA768" s="84"/>
      <c r="CB768" s="84"/>
      <c r="CC768" s="84"/>
      <c r="CD768" s="84"/>
      <c r="CE768" s="84"/>
      <c r="CF768" s="84"/>
      <c r="CG768" s="84"/>
      <c r="CH768" s="84"/>
      <c r="CI768" s="771"/>
      <c r="CJ768" s="791"/>
      <c r="CK768" s="791"/>
      <c r="CL768" s="791"/>
      <c r="CM768" s="791"/>
      <c r="CN768" s="791"/>
      <c r="CO768" s="791"/>
      <c r="CP768" s="791"/>
      <c r="CQ768" s="791"/>
      <c r="CR768" s="791"/>
      <c r="CS768" s="791"/>
      <c r="CT768" s="791"/>
      <c r="CU768" s="793"/>
      <c r="CV768" s="791"/>
      <c r="CW768" s="791"/>
      <c r="CX768" s="791"/>
      <c r="CY768" s="791"/>
      <c r="CZ768" s="791"/>
      <c r="DA768" s="791"/>
      <c r="DB768" s="791"/>
      <c r="DC768" s="791"/>
      <c r="DD768" s="791"/>
      <c r="DE768" s="791"/>
      <c r="DF768" s="791"/>
      <c r="DG768" s="793"/>
    </row>
    <row r="769" spans="1:111" ht="16">
      <c r="A769" s="209"/>
      <c r="B769" s="331"/>
      <c r="C769" s="1115"/>
      <c r="D769" s="84"/>
      <c r="E769" s="84"/>
      <c r="F769" s="84"/>
      <c r="G769" s="84"/>
      <c r="H769" s="84"/>
      <c r="I769" s="84"/>
      <c r="J769" s="84"/>
      <c r="K769" s="84"/>
      <c r="L769" s="84"/>
      <c r="M769" s="84"/>
      <c r="N769" s="84"/>
      <c r="O769" s="84"/>
      <c r="P769" s="84"/>
      <c r="Q769" s="84"/>
      <c r="R769" s="84"/>
      <c r="S769" s="84"/>
      <c r="T769" s="84"/>
      <c r="U769" s="84"/>
      <c r="V769" s="84"/>
      <c r="W769" s="84"/>
      <c r="X769" s="84"/>
      <c r="Y769" s="84"/>
      <c r="Z769" s="84"/>
      <c r="AA769" s="771"/>
      <c r="AB769" s="84"/>
      <c r="AC769" s="84"/>
      <c r="AD769" s="84"/>
      <c r="AE769" s="84"/>
      <c r="AF769" s="84"/>
      <c r="AG769" s="84"/>
      <c r="AH769" s="84"/>
      <c r="AI769" s="84"/>
      <c r="AJ769" s="84"/>
      <c r="AK769" s="84"/>
      <c r="AL769" s="84"/>
      <c r="AM769" s="771"/>
      <c r="AN769" s="84"/>
      <c r="AO769" s="84"/>
      <c r="AP769" s="84"/>
      <c r="AQ769" s="84"/>
      <c r="AR769" s="84"/>
      <c r="AS769" s="84"/>
      <c r="AT769" s="84"/>
      <c r="AU769" s="84"/>
      <c r="AV769" s="84"/>
      <c r="AW769" s="84"/>
      <c r="AX769" s="84"/>
      <c r="AY769" s="771"/>
      <c r="AZ769" s="84"/>
      <c r="BA769" s="84"/>
      <c r="BB769" s="84"/>
      <c r="BC769" s="84"/>
      <c r="BD769" s="84"/>
      <c r="BE769" s="84"/>
      <c r="BF769" s="84"/>
      <c r="BG769" s="84"/>
      <c r="BH769" s="84"/>
      <c r="BI769" s="84"/>
      <c r="BJ769" s="84"/>
      <c r="BK769" s="771"/>
      <c r="BL769" s="84"/>
      <c r="BM769" s="84"/>
      <c r="BN769" s="84"/>
      <c r="BO769" s="84"/>
      <c r="BP769" s="84"/>
      <c r="BQ769" s="84"/>
      <c r="BR769" s="84"/>
      <c r="BS769" s="84"/>
      <c r="BT769" s="84"/>
      <c r="BU769" s="84"/>
      <c r="BV769" s="84"/>
      <c r="BW769" s="771"/>
      <c r="BX769" s="84"/>
      <c r="BY769" s="84"/>
      <c r="BZ769" s="84"/>
      <c r="CA769" s="84"/>
      <c r="CB769" s="84"/>
      <c r="CC769" s="84"/>
      <c r="CD769" s="84"/>
      <c r="CE769" s="84"/>
      <c r="CF769" s="84"/>
      <c r="CG769" s="84"/>
      <c r="CH769" s="84"/>
      <c r="CI769" s="771"/>
      <c r="CJ769" s="791"/>
      <c r="CK769" s="791"/>
      <c r="CL769" s="791"/>
      <c r="CM769" s="791"/>
      <c r="CN769" s="791"/>
      <c r="CO769" s="791"/>
      <c r="CP769" s="791"/>
      <c r="CQ769" s="791"/>
      <c r="CR769" s="791"/>
      <c r="CS769" s="791"/>
      <c r="CT769" s="791"/>
      <c r="CU769" s="793"/>
      <c r="CV769" s="791"/>
      <c r="CW769" s="791"/>
      <c r="CX769" s="791"/>
      <c r="CY769" s="791"/>
      <c r="CZ769" s="791"/>
      <c r="DA769" s="791"/>
      <c r="DB769" s="791"/>
      <c r="DC769" s="791"/>
      <c r="DD769" s="791"/>
      <c r="DE769" s="791"/>
      <c r="DF769" s="791"/>
      <c r="DG769" s="793"/>
    </row>
    <row r="770" spans="1:111" ht="16">
      <c r="A770" s="209"/>
      <c r="B770" s="331"/>
      <c r="C770" s="1115"/>
      <c r="D770" s="84"/>
      <c r="E770" s="84"/>
      <c r="F770" s="84"/>
      <c r="G770" s="84"/>
      <c r="H770" s="84"/>
      <c r="I770" s="84"/>
      <c r="J770" s="84"/>
      <c r="K770" s="84"/>
      <c r="L770" s="84"/>
      <c r="M770" s="84"/>
      <c r="N770" s="84"/>
      <c r="O770" s="84"/>
      <c r="P770" s="84"/>
      <c r="Q770" s="84"/>
      <c r="R770" s="84"/>
      <c r="S770" s="84"/>
      <c r="T770" s="84"/>
      <c r="U770" s="84"/>
      <c r="V770" s="84"/>
      <c r="W770" s="84"/>
      <c r="X770" s="84"/>
      <c r="Y770" s="84"/>
      <c r="Z770" s="84"/>
      <c r="AA770" s="771"/>
      <c r="AB770" s="84"/>
      <c r="AC770" s="84"/>
      <c r="AD770" s="84"/>
      <c r="AE770" s="84"/>
      <c r="AF770" s="84"/>
      <c r="AG770" s="84"/>
      <c r="AH770" s="84"/>
      <c r="AI770" s="84"/>
      <c r="AJ770" s="84"/>
      <c r="AK770" s="84"/>
      <c r="AL770" s="84"/>
      <c r="AM770" s="771"/>
      <c r="AN770" s="84"/>
      <c r="AO770" s="84"/>
      <c r="AP770" s="84"/>
      <c r="AQ770" s="84"/>
      <c r="AR770" s="84"/>
      <c r="AS770" s="84"/>
      <c r="AT770" s="84"/>
      <c r="AU770" s="84"/>
      <c r="AV770" s="84"/>
      <c r="AW770" s="84"/>
      <c r="AX770" s="84"/>
      <c r="AY770" s="771"/>
      <c r="AZ770" s="84"/>
      <c r="BA770" s="84"/>
      <c r="BB770" s="84"/>
      <c r="BC770" s="84"/>
      <c r="BD770" s="84"/>
      <c r="BE770" s="84"/>
      <c r="BF770" s="84"/>
      <c r="BG770" s="84"/>
      <c r="BH770" s="84"/>
      <c r="BI770" s="84"/>
      <c r="BJ770" s="84"/>
      <c r="BK770" s="771"/>
      <c r="BL770" s="84"/>
      <c r="BM770" s="84"/>
      <c r="BN770" s="84"/>
      <c r="BO770" s="84"/>
      <c r="BP770" s="84"/>
      <c r="BQ770" s="84"/>
      <c r="BR770" s="84"/>
      <c r="BS770" s="84"/>
      <c r="BT770" s="84"/>
      <c r="BU770" s="84"/>
      <c r="BV770" s="84"/>
      <c r="BW770" s="771"/>
      <c r="BX770" s="84"/>
      <c r="BY770" s="84"/>
      <c r="BZ770" s="84"/>
      <c r="CA770" s="84"/>
      <c r="CB770" s="84"/>
      <c r="CC770" s="84"/>
      <c r="CD770" s="84"/>
      <c r="CE770" s="84"/>
      <c r="CF770" s="84"/>
      <c r="CG770" s="84"/>
      <c r="CH770" s="84"/>
      <c r="CI770" s="771"/>
      <c r="CJ770" s="791"/>
      <c r="CK770" s="791"/>
      <c r="CL770" s="791"/>
      <c r="CM770" s="791"/>
      <c r="CN770" s="791"/>
      <c r="CO770" s="791"/>
      <c r="CP770" s="791"/>
      <c r="CQ770" s="791"/>
      <c r="CR770" s="791"/>
      <c r="CS770" s="791"/>
      <c r="CT770" s="791"/>
      <c r="CU770" s="793"/>
      <c r="CV770" s="791"/>
      <c r="CW770" s="791"/>
      <c r="CX770" s="791"/>
      <c r="CY770" s="791"/>
      <c r="CZ770" s="791"/>
      <c r="DA770" s="791"/>
      <c r="DB770" s="791"/>
      <c r="DC770" s="791"/>
      <c r="DD770" s="791"/>
      <c r="DE770" s="791"/>
      <c r="DF770" s="791"/>
      <c r="DG770" s="793"/>
    </row>
    <row r="771" spans="1:111" ht="16">
      <c r="A771" s="209"/>
      <c r="B771" s="331"/>
      <c r="C771" s="1115"/>
      <c r="D771" s="84"/>
      <c r="E771" s="84"/>
      <c r="F771" s="84"/>
      <c r="G771" s="84"/>
      <c r="H771" s="84"/>
      <c r="I771" s="84"/>
      <c r="J771" s="84"/>
      <c r="K771" s="84"/>
      <c r="L771" s="84"/>
      <c r="M771" s="84"/>
      <c r="N771" s="84"/>
      <c r="O771" s="84"/>
      <c r="P771" s="84"/>
      <c r="Q771" s="84"/>
      <c r="R771" s="84"/>
      <c r="S771" s="84"/>
      <c r="T771" s="84"/>
      <c r="U771" s="84"/>
      <c r="V771" s="84"/>
      <c r="W771" s="84"/>
      <c r="X771" s="84"/>
      <c r="Y771" s="84"/>
      <c r="Z771" s="84"/>
      <c r="AA771" s="771"/>
      <c r="AB771" s="84"/>
      <c r="AC771" s="84"/>
      <c r="AD771" s="84"/>
      <c r="AE771" s="84"/>
      <c r="AF771" s="84"/>
      <c r="AG771" s="84"/>
      <c r="AH771" s="84"/>
      <c r="AI771" s="84"/>
      <c r="AJ771" s="84"/>
      <c r="AK771" s="84"/>
      <c r="AL771" s="84"/>
      <c r="AM771" s="771"/>
      <c r="AN771" s="84"/>
      <c r="AO771" s="84"/>
      <c r="AP771" s="84"/>
      <c r="AQ771" s="84"/>
      <c r="AR771" s="84"/>
      <c r="AS771" s="84"/>
      <c r="AT771" s="84"/>
      <c r="AU771" s="84"/>
      <c r="AV771" s="84"/>
      <c r="AW771" s="84"/>
      <c r="AX771" s="84"/>
      <c r="AY771" s="771"/>
      <c r="AZ771" s="84"/>
      <c r="BA771" s="84"/>
      <c r="BB771" s="84"/>
      <c r="BC771" s="84"/>
      <c r="BD771" s="84"/>
      <c r="BE771" s="84"/>
      <c r="BF771" s="84"/>
      <c r="BG771" s="84"/>
      <c r="BH771" s="84"/>
      <c r="BI771" s="84"/>
      <c r="BJ771" s="84"/>
      <c r="BK771" s="771"/>
      <c r="BL771" s="84"/>
      <c r="BM771" s="84"/>
      <c r="BN771" s="84"/>
      <c r="BO771" s="84"/>
      <c r="BP771" s="84"/>
      <c r="BQ771" s="84"/>
      <c r="BR771" s="84"/>
      <c r="BS771" s="84"/>
      <c r="BT771" s="84"/>
      <c r="BU771" s="84"/>
      <c r="BV771" s="84"/>
      <c r="BW771" s="771"/>
      <c r="BX771" s="84"/>
      <c r="BY771" s="84"/>
      <c r="BZ771" s="84"/>
      <c r="CA771" s="84"/>
      <c r="CB771" s="84"/>
      <c r="CC771" s="84"/>
      <c r="CD771" s="84"/>
      <c r="CE771" s="84"/>
      <c r="CF771" s="84"/>
      <c r="CG771" s="84"/>
      <c r="CH771" s="84"/>
      <c r="CI771" s="771"/>
      <c r="CJ771" s="791"/>
      <c r="CK771" s="791"/>
      <c r="CL771" s="791"/>
      <c r="CM771" s="791"/>
      <c r="CN771" s="791"/>
      <c r="CO771" s="791"/>
      <c r="CP771" s="791"/>
      <c r="CQ771" s="791"/>
      <c r="CR771" s="791"/>
      <c r="CS771" s="791"/>
      <c r="CT771" s="791"/>
      <c r="CU771" s="793"/>
      <c r="CV771" s="791"/>
      <c r="CW771" s="791"/>
      <c r="CX771" s="791"/>
      <c r="CY771" s="791"/>
      <c r="CZ771" s="791"/>
      <c r="DA771" s="791"/>
      <c r="DB771" s="791"/>
      <c r="DC771" s="791"/>
      <c r="DD771" s="791"/>
      <c r="DE771" s="791"/>
      <c r="DF771" s="791"/>
      <c r="DG771" s="793"/>
    </row>
    <row r="772" spans="1:111" ht="16">
      <c r="A772" s="209"/>
      <c r="B772" s="331"/>
      <c r="C772" s="1115"/>
      <c r="D772" s="84"/>
      <c r="E772" s="84"/>
      <c r="F772" s="84"/>
      <c r="G772" s="84"/>
      <c r="H772" s="84"/>
      <c r="I772" s="84"/>
      <c r="J772" s="84"/>
      <c r="K772" s="84"/>
      <c r="L772" s="84"/>
      <c r="M772" s="84"/>
      <c r="N772" s="84"/>
      <c r="O772" s="84"/>
      <c r="P772" s="84"/>
      <c r="Q772" s="84"/>
      <c r="R772" s="84"/>
      <c r="S772" s="84"/>
      <c r="T772" s="84"/>
      <c r="U772" s="84"/>
      <c r="V772" s="84"/>
      <c r="W772" s="84"/>
      <c r="X772" s="84"/>
      <c r="Y772" s="84"/>
      <c r="Z772" s="84"/>
      <c r="AA772" s="771"/>
      <c r="AB772" s="84"/>
      <c r="AC772" s="84"/>
      <c r="AD772" s="84"/>
      <c r="AE772" s="84"/>
      <c r="AF772" s="84"/>
      <c r="AG772" s="84"/>
      <c r="AH772" s="84"/>
      <c r="AI772" s="84"/>
      <c r="AJ772" s="84"/>
      <c r="AK772" s="84"/>
      <c r="AL772" s="84"/>
      <c r="AM772" s="771"/>
      <c r="AN772" s="84"/>
      <c r="AO772" s="84"/>
      <c r="AP772" s="84"/>
      <c r="AQ772" s="84"/>
      <c r="AR772" s="84"/>
      <c r="AS772" s="84"/>
      <c r="AT772" s="84"/>
      <c r="AU772" s="84"/>
      <c r="AV772" s="84"/>
      <c r="AW772" s="84"/>
      <c r="AX772" s="84"/>
      <c r="AY772" s="771"/>
      <c r="AZ772" s="84"/>
      <c r="BA772" s="84"/>
      <c r="BB772" s="84"/>
      <c r="BC772" s="84"/>
      <c r="BD772" s="84"/>
      <c r="BE772" s="84"/>
      <c r="BF772" s="84"/>
      <c r="BG772" s="84"/>
      <c r="BH772" s="84"/>
      <c r="BI772" s="84"/>
      <c r="BJ772" s="84"/>
      <c r="BK772" s="771"/>
      <c r="BL772" s="84"/>
      <c r="BM772" s="84"/>
      <c r="BN772" s="84"/>
      <c r="BO772" s="84"/>
      <c r="BP772" s="84"/>
      <c r="BQ772" s="84"/>
      <c r="BR772" s="84"/>
      <c r="BS772" s="84"/>
      <c r="BT772" s="84"/>
      <c r="BU772" s="84"/>
      <c r="BV772" s="84"/>
      <c r="BW772" s="771"/>
      <c r="BX772" s="84"/>
      <c r="BY772" s="84"/>
      <c r="BZ772" s="84"/>
      <c r="CA772" s="84"/>
      <c r="CB772" s="84"/>
      <c r="CC772" s="84"/>
      <c r="CD772" s="84"/>
      <c r="CE772" s="84"/>
      <c r="CF772" s="84"/>
      <c r="CG772" s="84"/>
      <c r="CH772" s="84"/>
      <c r="CI772" s="771"/>
      <c r="CJ772" s="791"/>
      <c r="CK772" s="791"/>
      <c r="CL772" s="791"/>
      <c r="CM772" s="791"/>
      <c r="CN772" s="791"/>
      <c r="CO772" s="791"/>
      <c r="CP772" s="791"/>
      <c r="CQ772" s="791"/>
      <c r="CR772" s="791"/>
      <c r="CS772" s="791"/>
      <c r="CT772" s="791"/>
      <c r="CU772" s="793"/>
      <c r="CV772" s="791"/>
      <c r="CW772" s="791"/>
      <c r="CX772" s="791"/>
      <c r="CY772" s="791"/>
      <c r="CZ772" s="791"/>
      <c r="DA772" s="791"/>
      <c r="DB772" s="791"/>
      <c r="DC772" s="791"/>
      <c r="DD772" s="791"/>
      <c r="DE772" s="791"/>
      <c r="DF772" s="791"/>
      <c r="DG772" s="793"/>
    </row>
    <row r="773" spans="1:111" ht="16">
      <c r="A773" s="209"/>
      <c r="B773" s="331"/>
      <c r="C773" s="1115"/>
      <c r="D773" s="84"/>
      <c r="E773" s="84"/>
      <c r="F773" s="84"/>
      <c r="G773" s="84"/>
      <c r="H773" s="84"/>
      <c r="I773" s="84"/>
      <c r="J773" s="84"/>
      <c r="K773" s="84"/>
      <c r="L773" s="84"/>
      <c r="M773" s="84"/>
      <c r="N773" s="84"/>
      <c r="O773" s="84"/>
      <c r="P773" s="84"/>
      <c r="Q773" s="84"/>
      <c r="R773" s="84"/>
      <c r="S773" s="84"/>
      <c r="T773" s="84"/>
      <c r="U773" s="84"/>
      <c r="V773" s="84"/>
      <c r="W773" s="84"/>
      <c r="X773" s="84"/>
      <c r="Y773" s="84"/>
      <c r="Z773" s="84"/>
      <c r="AA773" s="771"/>
      <c r="AB773" s="84"/>
      <c r="AC773" s="84"/>
      <c r="AD773" s="84"/>
      <c r="AE773" s="84"/>
      <c r="AF773" s="84"/>
      <c r="AG773" s="84"/>
      <c r="AH773" s="84"/>
      <c r="AI773" s="84"/>
      <c r="AJ773" s="84"/>
      <c r="AK773" s="84"/>
      <c r="AL773" s="84"/>
      <c r="AM773" s="771"/>
      <c r="AN773" s="84"/>
      <c r="AO773" s="84"/>
      <c r="AP773" s="84"/>
      <c r="AQ773" s="84"/>
      <c r="AR773" s="84"/>
      <c r="AS773" s="84"/>
      <c r="AT773" s="84"/>
      <c r="AU773" s="84"/>
      <c r="AV773" s="84"/>
      <c r="AW773" s="84"/>
      <c r="AX773" s="84"/>
      <c r="AY773" s="771"/>
      <c r="AZ773" s="84"/>
      <c r="BA773" s="84"/>
      <c r="BB773" s="84"/>
      <c r="BC773" s="84"/>
      <c r="BD773" s="84"/>
      <c r="BE773" s="84"/>
      <c r="BF773" s="84"/>
      <c r="BG773" s="84"/>
      <c r="BH773" s="84"/>
      <c r="BI773" s="84"/>
      <c r="BJ773" s="84"/>
      <c r="BK773" s="771"/>
      <c r="BL773" s="84"/>
      <c r="BM773" s="84"/>
      <c r="BN773" s="84"/>
      <c r="BO773" s="84"/>
      <c r="BP773" s="84"/>
      <c r="BQ773" s="84"/>
      <c r="BR773" s="84"/>
      <c r="BS773" s="84"/>
      <c r="BT773" s="84"/>
      <c r="BU773" s="84"/>
      <c r="BV773" s="84"/>
      <c r="BW773" s="771"/>
      <c r="BX773" s="84"/>
      <c r="BY773" s="84"/>
      <c r="BZ773" s="84"/>
      <c r="CA773" s="84"/>
      <c r="CB773" s="84"/>
      <c r="CC773" s="84"/>
      <c r="CD773" s="84"/>
      <c r="CE773" s="84"/>
      <c r="CF773" s="84"/>
      <c r="CG773" s="84"/>
      <c r="CH773" s="84"/>
      <c r="CI773" s="771"/>
      <c r="CJ773" s="791"/>
      <c r="CK773" s="791"/>
      <c r="CL773" s="791"/>
      <c r="CM773" s="791"/>
      <c r="CN773" s="791"/>
      <c r="CO773" s="791"/>
      <c r="CP773" s="791"/>
      <c r="CQ773" s="791"/>
      <c r="CR773" s="791"/>
      <c r="CS773" s="791"/>
      <c r="CT773" s="791"/>
      <c r="CU773" s="793"/>
      <c r="CV773" s="791"/>
      <c r="CW773" s="791"/>
      <c r="CX773" s="791"/>
      <c r="CY773" s="791"/>
      <c r="CZ773" s="791"/>
      <c r="DA773" s="791"/>
      <c r="DB773" s="791"/>
      <c r="DC773" s="791"/>
      <c r="DD773" s="791"/>
      <c r="DE773" s="791"/>
      <c r="DF773" s="791"/>
      <c r="DG773" s="793"/>
    </row>
    <row r="774" spans="1:111" ht="16">
      <c r="A774" s="209"/>
      <c r="B774" s="331"/>
      <c r="C774" s="1115"/>
      <c r="D774" s="84"/>
      <c r="E774" s="84"/>
      <c r="F774" s="84"/>
      <c r="G774" s="84"/>
      <c r="H774" s="84"/>
      <c r="I774" s="84"/>
      <c r="J774" s="84"/>
      <c r="K774" s="84"/>
      <c r="L774" s="84"/>
      <c r="M774" s="84"/>
      <c r="N774" s="84"/>
      <c r="O774" s="84"/>
      <c r="P774" s="84"/>
      <c r="Q774" s="84"/>
      <c r="R774" s="84"/>
      <c r="S774" s="84"/>
      <c r="T774" s="84"/>
      <c r="U774" s="84"/>
      <c r="V774" s="84"/>
      <c r="W774" s="84"/>
      <c r="X774" s="84"/>
      <c r="Y774" s="84"/>
      <c r="Z774" s="84"/>
      <c r="AA774" s="771"/>
      <c r="AB774" s="84"/>
      <c r="AC774" s="84"/>
      <c r="AD774" s="84"/>
      <c r="AE774" s="84"/>
      <c r="AF774" s="84"/>
      <c r="AG774" s="84"/>
      <c r="AH774" s="84"/>
      <c r="AI774" s="84"/>
      <c r="AJ774" s="84"/>
      <c r="AK774" s="84"/>
      <c r="AL774" s="84"/>
      <c r="AM774" s="771"/>
      <c r="AN774" s="84"/>
      <c r="AO774" s="84"/>
      <c r="AP774" s="84"/>
      <c r="AQ774" s="84"/>
      <c r="AR774" s="84"/>
      <c r="AS774" s="84"/>
      <c r="AT774" s="84"/>
      <c r="AU774" s="84"/>
      <c r="AV774" s="84"/>
      <c r="AW774" s="84"/>
      <c r="AX774" s="84"/>
      <c r="AY774" s="771"/>
      <c r="AZ774" s="84"/>
      <c r="BA774" s="84"/>
      <c r="BB774" s="84"/>
      <c r="BC774" s="84"/>
      <c r="BD774" s="84"/>
      <c r="BE774" s="84"/>
      <c r="BF774" s="84"/>
      <c r="BG774" s="84"/>
      <c r="BH774" s="84"/>
      <c r="BI774" s="84"/>
      <c r="BJ774" s="84"/>
      <c r="BK774" s="771"/>
      <c r="BL774" s="84"/>
      <c r="BM774" s="84"/>
      <c r="BN774" s="84"/>
      <c r="BO774" s="84"/>
      <c r="BP774" s="84"/>
      <c r="BQ774" s="84"/>
      <c r="BR774" s="84"/>
      <c r="BS774" s="84"/>
      <c r="BT774" s="84"/>
      <c r="BU774" s="84"/>
      <c r="BV774" s="84"/>
      <c r="BW774" s="771"/>
      <c r="BX774" s="84"/>
      <c r="BY774" s="84"/>
      <c r="BZ774" s="84"/>
      <c r="CA774" s="84"/>
      <c r="CB774" s="84"/>
      <c r="CC774" s="84"/>
      <c r="CD774" s="84"/>
      <c r="CE774" s="84"/>
      <c r="CF774" s="84"/>
      <c r="CG774" s="84"/>
      <c r="CH774" s="84"/>
      <c r="CI774" s="771"/>
      <c r="CJ774" s="791"/>
      <c r="CK774" s="791"/>
      <c r="CL774" s="791"/>
      <c r="CM774" s="791"/>
      <c r="CN774" s="791"/>
      <c r="CO774" s="791"/>
      <c r="CP774" s="791"/>
      <c r="CQ774" s="791"/>
      <c r="CR774" s="791"/>
      <c r="CS774" s="791"/>
      <c r="CT774" s="791"/>
      <c r="CU774" s="793"/>
      <c r="CV774" s="791"/>
      <c r="CW774" s="791"/>
      <c r="CX774" s="791"/>
      <c r="CY774" s="791"/>
      <c r="CZ774" s="791"/>
      <c r="DA774" s="791"/>
      <c r="DB774" s="791"/>
      <c r="DC774" s="791"/>
      <c r="DD774" s="791"/>
      <c r="DE774" s="791"/>
      <c r="DF774" s="791"/>
      <c r="DG774" s="793"/>
    </row>
    <row r="775" spans="1:111" ht="16">
      <c r="A775" s="209"/>
      <c r="B775" s="331"/>
      <c r="C775" s="1115"/>
      <c r="D775" s="84"/>
      <c r="E775" s="84"/>
      <c r="F775" s="84"/>
      <c r="G775" s="84"/>
      <c r="H775" s="84"/>
      <c r="I775" s="84"/>
      <c r="J775" s="84"/>
      <c r="K775" s="84"/>
      <c r="L775" s="84"/>
      <c r="M775" s="84"/>
      <c r="N775" s="84"/>
      <c r="O775" s="84"/>
      <c r="P775" s="84"/>
      <c r="Q775" s="84"/>
      <c r="R775" s="84"/>
      <c r="S775" s="84"/>
      <c r="T775" s="84"/>
      <c r="U775" s="84"/>
      <c r="V775" s="84"/>
      <c r="W775" s="84"/>
      <c r="X775" s="84"/>
      <c r="Y775" s="84"/>
      <c r="Z775" s="84"/>
      <c r="AA775" s="771"/>
      <c r="AB775" s="84"/>
      <c r="AC775" s="84"/>
      <c r="AD775" s="84"/>
      <c r="AE775" s="84"/>
      <c r="AF775" s="84"/>
      <c r="AG775" s="84"/>
      <c r="AH775" s="84"/>
      <c r="AI775" s="84"/>
      <c r="AJ775" s="84"/>
      <c r="AK775" s="84"/>
      <c r="AL775" s="84"/>
      <c r="AM775" s="771"/>
      <c r="AN775" s="84"/>
      <c r="AO775" s="84"/>
      <c r="AP775" s="84"/>
      <c r="AQ775" s="84"/>
      <c r="AR775" s="84"/>
      <c r="AS775" s="84"/>
      <c r="AT775" s="84"/>
      <c r="AU775" s="84"/>
      <c r="AV775" s="84"/>
      <c r="AW775" s="84"/>
      <c r="AX775" s="84"/>
      <c r="AY775" s="771"/>
      <c r="AZ775" s="84"/>
      <c r="BA775" s="84"/>
      <c r="BB775" s="84"/>
      <c r="BC775" s="84"/>
      <c r="BD775" s="84"/>
      <c r="BE775" s="84"/>
      <c r="BF775" s="84"/>
      <c r="BG775" s="84"/>
      <c r="BH775" s="84"/>
      <c r="BI775" s="84"/>
      <c r="BJ775" s="84"/>
      <c r="BK775" s="771"/>
      <c r="BL775" s="84"/>
      <c r="BM775" s="84"/>
      <c r="BN775" s="84"/>
      <c r="BO775" s="84"/>
      <c r="BP775" s="84"/>
      <c r="BQ775" s="84"/>
      <c r="BR775" s="84"/>
      <c r="BS775" s="84"/>
      <c r="BT775" s="84"/>
      <c r="BU775" s="84"/>
      <c r="BV775" s="84"/>
      <c r="BW775" s="771"/>
      <c r="BX775" s="84"/>
      <c r="BY775" s="84"/>
      <c r="BZ775" s="84"/>
      <c r="CA775" s="84"/>
      <c r="CB775" s="84"/>
      <c r="CC775" s="84"/>
      <c r="CD775" s="84"/>
      <c r="CE775" s="84"/>
      <c r="CF775" s="84"/>
      <c r="CG775" s="84"/>
      <c r="CH775" s="84"/>
      <c r="CI775" s="771"/>
      <c r="CJ775" s="791"/>
      <c r="CK775" s="791"/>
      <c r="CL775" s="791"/>
      <c r="CM775" s="791"/>
      <c r="CN775" s="791"/>
      <c r="CO775" s="791"/>
      <c r="CP775" s="791"/>
      <c r="CQ775" s="791"/>
      <c r="CR775" s="791"/>
      <c r="CS775" s="791"/>
      <c r="CT775" s="791"/>
      <c r="CU775" s="793"/>
      <c r="CV775" s="791"/>
      <c r="CW775" s="791"/>
      <c r="CX775" s="791"/>
      <c r="CY775" s="791"/>
      <c r="CZ775" s="791"/>
      <c r="DA775" s="791"/>
      <c r="DB775" s="791"/>
      <c r="DC775" s="791"/>
      <c r="DD775" s="791"/>
      <c r="DE775" s="791"/>
      <c r="DF775" s="791"/>
      <c r="DG775" s="793"/>
    </row>
    <row r="776" spans="1:111" ht="16">
      <c r="A776" s="209"/>
      <c r="B776" s="331"/>
      <c r="C776" s="1115"/>
      <c r="D776" s="84"/>
      <c r="E776" s="84"/>
      <c r="F776" s="84"/>
      <c r="G776" s="84"/>
      <c r="H776" s="84"/>
      <c r="I776" s="84"/>
      <c r="J776" s="84"/>
      <c r="K776" s="84"/>
      <c r="L776" s="84"/>
      <c r="M776" s="84"/>
      <c r="N776" s="84"/>
      <c r="O776" s="84"/>
      <c r="P776" s="84"/>
      <c r="Q776" s="84"/>
      <c r="R776" s="84"/>
      <c r="S776" s="84"/>
      <c r="T776" s="84"/>
      <c r="U776" s="84"/>
      <c r="V776" s="84"/>
      <c r="W776" s="84"/>
      <c r="X776" s="84"/>
      <c r="Y776" s="84"/>
      <c r="Z776" s="84"/>
      <c r="AA776" s="771"/>
      <c r="AB776" s="84"/>
      <c r="AC776" s="84"/>
      <c r="AD776" s="84"/>
      <c r="AE776" s="84"/>
      <c r="AF776" s="84"/>
      <c r="AG776" s="84"/>
      <c r="AH776" s="84"/>
      <c r="AI776" s="84"/>
      <c r="AJ776" s="84"/>
      <c r="AK776" s="84"/>
      <c r="AL776" s="84"/>
      <c r="AM776" s="771"/>
      <c r="AN776" s="84"/>
      <c r="AO776" s="84"/>
      <c r="AP776" s="84"/>
      <c r="AQ776" s="84"/>
      <c r="AR776" s="84"/>
      <c r="AS776" s="84"/>
      <c r="AT776" s="84"/>
      <c r="AU776" s="84"/>
      <c r="AV776" s="84"/>
      <c r="AW776" s="84"/>
      <c r="AX776" s="84"/>
      <c r="AY776" s="771"/>
      <c r="AZ776" s="84"/>
      <c r="BA776" s="84"/>
      <c r="BB776" s="84"/>
      <c r="BC776" s="84"/>
      <c r="BD776" s="84"/>
      <c r="BE776" s="84"/>
      <c r="BF776" s="84"/>
      <c r="BG776" s="84"/>
      <c r="BH776" s="84"/>
      <c r="BI776" s="84"/>
      <c r="BJ776" s="84"/>
      <c r="BK776" s="771"/>
      <c r="BL776" s="84"/>
      <c r="BM776" s="84"/>
      <c r="BN776" s="84"/>
      <c r="BO776" s="84"/>
      <c r="BP776" s="84"/>
      <c r="BQ776" s="84"/>
      <c r="BR776" s="84"/>
      <c r="BS776" s="84"/>
      <c r="BT776" s="84"/>
      <c r="BU776" s="84"/>
      <c r="BV776" s="84"/>
      <c r="BW776" s="771"/>
      <c r="BX776" s="84"/>
      <c r="BY776" s="84"/>
      <c r="BZ776" s="84"/>
      <c r="CA776" s="84"/>
      <c r="CB776" s="84"/>
      <c r="CC776" s="84"/>
      <c r="CD776" s="84"/>
      <c r="CE776" s="84"/>
      <c r="CF776" s="84"/>
      <c r="CG776" s="84"/>
      <c r="CH776" s="84"/>
      <c r="CI776" s="771"/>
      <c r="CJ776" s="791"/>
      <c r="CK776" s="791"/>
      <c r="CL776" s="791"/>
      <c r="CM776" s="791"/>
      <c r="CN776" s="791"/>
      <c r="CO776" s="791"/>
      <c r="CP776" s="791"/>
      <c r="CQ776" s="791"/>
      <c r="CR776" s="791"/>
      <c r="CS776" s="791"/>
      <c r="CT776" s="791"/>
      <c r="CU776" s="793"/>
      <c r="CV776" s="791"/>
      <c r="CW776" s="791"/>
      <c r="CX776" s="791"/>
      <c r="CY776" s="791"/>
      <c r="CZ776" s="791"/>
      <c r="DA776" s="791"/>
      <c r="DB776" s="791"/>
      <c r="DC776" s="791"/>
      <c r="DD776" s="791"/>
      <c r="DE776" s="791"/>
      <c r="DF776" s="791"/>
      <c r="DG776" s="793"/>
    </row>
    <row r="777" spans="1:111" ht="16">
      <c r="A777" s="209"/>
      <c r="B777" s="331"/>
      <c r="C777" s="1115"/>
      <c r="D777" s="84"/>
      <c r="E777" s="84"/>
      <c r="F777" s="84"/>
      <c r="G777" s="84"/>
      <c r="H777" s="84"/>
      <c r="I777" s="84"/>
      <c r="J777" s="84"/>
      <c r="K777" s="84"/>
      <c r="L777" s="84"/>
      <c r="M777" s="84"/>
      <c r="N777" s="84"/>
      <c r="O777" s="84"/>
      <c r="P777" s="84"/>
      <c r="Q777" s="84"/>
      <c r="R777" s="84"/>
      <c r="S777" s="84"/>
      <c r="T777" s="84"/>
      <c r="U777" s="84"/>
      <c r="V777" s="84"/>
      <c r="W777" s="84"/>
      <c r="X777" s="84"/>
      <c r="Y777" s="84"/>
      <c r="Z777" s="84"/>
      <c r="AA777" s="771"/>
      <c r="AB777" s="84"/>
      <c r="AC777" s="84"/>
      <c r="AD777" s="84"/>
      <c r="AE777" s="84"/>
      <c r="AF777" s="84"/>
      <c r="AG777" s="84"/>
      <c r="AH777" s="84"/>
      <c r="AI777" s="84"/>
      <c r="AJ777" s="84"/>
      <c r="AK777" s="84"/>
      <c r="AL777" s="84"/>
      <c r="AM777" s="771"/>
      <c r="AN777" s="84"/>
      <c r="AO777" s="84"/>
      <c r="AP777" s="84"/>
      <c r="AQ777" s="84"/>
      <c r="AR777" s="84"/>
      <c r="AS777" s="84"/>
      <c r="AT777" s="84"/>
      <c r="AU777" s="84"/>
      <c r="AV777" s="84"/>
      <c r="AW777" s="84"/>
      <c r="AX777" s="84"/>
      <c r="AY777" s="771"/>
      <c r="AZ777" s="84"/>
      <c r="BA777" s="84"/>
      <c r="BB777" s="84"/>
      <c r="BC777" s="84"/>
      <c r="BD777" s="84"/>
      <c r="BE777" s="84"/>
      <c r="BF777" s="84"/>
      <c r="BG777" s="84"/>
      <c r="BH777" s="84"/>
      <c r="BI777" s="84"/>
      <c r="BJ777" s="84"/>
      <c r="BK777" s="771"/>
      <c r="BL777" s="84"/>
      <c r="BM777" s="84"/>
      <c r="BN777" s="84"/>
      <c r="BO777" s="84"/>
      <c r="BP777" s="84"/>
      <c r="BQ777" s="84"/>
      <c r="BR777" s="84"/>
      <c r="BS777" s="84"/>
      <c r="BT777" s="84"/>
      <c r="BU777" s="84"/>
      <c r="BV777" s="84"/>
      <c r="BW777" s="771"/>
      <c r="BX777" s="84"/>
      <c r="BY777" s="84"/>
      <c r="BZ777" s="84"/>
      <c r="CA777" s="84"/>
      <c r="CB777" s="84"/>
      <c r="CC777" s="84"/>
      <c r="CD777" s="84"/>
      <c r="CE777" s="84"/>
      <c r="CF777" s="84"/>
      <c r="CG777" s="84"/>
      <c r="CH777" s="84"/>
      <c r="CI777" s="771"/>
      <c r="CJ777" s="791"/>
      <c r="CK777" s="791"/>
      <c r="CL777" s="791"/>
      <c r="CM777" s="791"/>
      <c r="CN777" s="791"/>
      <c r="CO777" s="791"/>
      <c r="CP777" s="791"/>
      <c r="CQ777" s="791"/>
      <c r="CR777" s="791"/>
      <c r="CS777" s="791"/>
      <c r="CT777" s="791"/>
      <c r="CU777" s="793"/>
      <c r="CV777" s="791"/>
      <c r="CW777" s="791"/>
      <c r="CX777" s="791"/>
      <c r="CY777" s="791"/>
      <c r="CZ777" s="791"/>
      <c r="DA777" s="791"/>
      <c r="DB777" s="791"/>
      <c r="DC777" s="791"/>
      <c r="DD777" s="791"/>
      <c r="DE777" s="791"/>
      <c r="DF777" s="791"/>
      <c r="DG777" s="793"/>
    </row>
    <row r="778" spans="1:111" ht="16">
      <c r="A778" s="209"/>
      <c r="B778" s="331"/>
      <c r="C778" s="1115"/>
      <c r="D778" s="84"/>
      <c r="E778" s="84"/>
      <c r="F778" s="84"/>
      <c r="G778" s="84"/>
      <c r="H778" s="84"/>
      <c r="I778" s="84"/>
      <c r="J778" s="84"/>
      <c r="K778" s="84"/>
      <c r="L778" s="84"/>
      <c r="M778" s="84"/>
      <c r="N778" s="84"/>
      <c r="O778" s="84"/>
      <c r="P778" s="84"/>
      <c r="Q778" s="84"/>
      <c r="R778" s="84"/>
      <c r="S778" s="84"/>
      <c r="T778" s="84"/>
      <c r="U778" s="84"/>
      <c r="V778" s="84"/>
      <c r="W778" s="84"/>
      <c r="X778" s="84"/>
      <c r="Y778" s="84"/>
      <c r="Z778" s="84"/>
      <c r="AA778" s="771"/>
      <c r="AB778" s="84"/>
      <c r="AC778" s="84"/>
      <c r="AD778" s="84"/>
      <c r="AE778" s="84"/>
      <c r="AF778" s="84"/>
      <c r="AG778" s="84"/>
      <c r="AH778" s="84"/>
      <c r="AI778" s="84"/>
      <c r="AJ778" s="84"/>
      <c r="AK778" s="84"/>
      <c r="AL778" s="84"/>
      <c r="AM778" s="771"/>
      <c r="AN778" s="84"/>
      <c r="AO778" s="84"/>
      <c r="AP778" s="84"/>
      <c r="AQ778" s="84"/>
      <c r="AR778" s="84"/>
      <c r="AS778" s="84"/>
      <c r="AT778" s="84"/>
      <c r="AU778" s="84"/>
      <c r="AV778" s="84"/>
      <c r="AW778" s="84"/>
      <c r="AX778" s="84"/>
      <c r="AY778" s="771"/>
      <c r="AZ778" s="84"/>
      <c r="BA778" s="84"/>
      <c r="BB778" s="84"/>
      <c r="BC778" s="84"/>
      <c r="BD778" s="84"/>
      <c r="BE778" s="84"/>
      <c r="BF778" s="84"/>
      <c r="BG778" s="84"/>
      <c r="BH778" s="84"/>
      <c r="BI778" s="84"/>
      <c r="BJ778" s="84"/>
      <c r="BK778" s="771"/>
      <c r="BL778" s="84"/>
      <c r="BM778" s="84"/>
      <c r="BN778" s="84"/>
      <c r="BO778" s="84"/>
      <c r="BP778" s="84"/>
      <c r="BQ778" s="84"/>
      <c r="BR778" s="84"/>
      <c r="BS778" s="84"/>
      <c r="BT778" s="84"/>
      <c r="BU778" s="84"/>
      <c r="BV778" s="84"/>
      <c r="BW778" s="771"/>
      <c r="BX778" s="84"/>
      <c r="BY778" s="84"/>
      <c r="BZ778" s="84"/>
      <c r="CA778" s="84"/>
      <c r="CB778" s="84"/>
      <c r="CC778" s="84"/>
      <c r="CD778" s="84"/>
      <c r="CE778" s="84"/>
      <c r="CF778" s="84"/>
      <c r="CG778" s="84"/>
      <c r="CH778" s="84"/>
      <c r="CI778" s="771"/>
      <c r="CJ778" s="791"/>
      <c r="CK778" s="791"/>
      <c r="CL778" s="791"/>
      <c r="CM778" s="791"/>
      <c r="CN778" s="791"/>
      <c r="CO778" s="791"/>
      <c r="CP778" s="791"/>
      <c r="CQ778" s="791"/>
      <c r="CR778" s="791"/>
      <c r="CS778" s="791"/>
      <c r="CT778" s="791"/>
      <c r="CU778" s="793"/>
      <c r="CV778" s="791"/>
      <c r="CW778" s="791"/>
      <c r="CX778" s="791"/>
      <c r="CY778" s="791"/>
      <c r="CZ778" s="791"/>
      <c r="DA778" s="791"/>
      <c r="DB778" s="791"/>
      <c r="DC778" s="791"/>
      <c r="DD778" s="791"/>
      <c r="DE778" s="791"/>
      <c r="DF778" s="791"/>
      <c r="DG778" s="793"/>
    </row>
    <row r="779" spans="1:111" ht="16">
      <c r="A779" s="209"/>
      <c r="B779" s="331"/>
      <c r="C779" s="1115"/>
      <c r="D779" s="84"/>
      <c r="E779" s="84"/>
      <c r="F779" s="84"/>
      <c r="G779" s="84"/>
      <c r="H779" s="84"/>
      <c r="I779" s="84"/>
      <c r="J779" s="84"/>
      <c r="K779" s="84"/>
      <c r="L779" s="84"/>
      <c r="M779" s="84"/>
      <c r="N779" s="84"/>
      <c r="O779" s="84"/>
      <c r="P779" s="84"/>
      <c r="Q779" s="84"/>
      <c r="R779" s="84"/>
      <c r="S779" s="84"/>
      <c r="T779" s="84"/>
      <c r="U779" s="84"/>
      <c r="V779" s="84"/>
      <c r="W779" s="84"/>
      <c r="X779" s="84"/>
      <c r="Y779" s="84"/>
      <c r="Z779" s="84"/>
      <c r="AA779" s="771"/>
      <c r="AB779" s="84"/>
      <c r="AC779" s="84"/>
      <c r="AD779" s="84"/>
      <c r="AE779" s="84"/>
      <c r="AF779" s="84"/>
      <c r="AG779" s="84"/>
      <c r="AH779" s="84"/>
      <c r="AI779" s="84"/>
      <c r="AJ779" s="84"/>
      <c r="AK779" s="84"/>
      <c r="AL779" s="84"/>
      <c r="AM779" s="771"/>
      <c r="AN779" s="84"/>
      <c r="AO779" s="84"/>
      <c r="AP779" s="84"/>
      <c r="AQ779" s="84"/>
      <c r="AR779" s="84"/>
      <c r="AS779" s="84"/>
      <c r="AT779" s="84"/>
      <c r="AU779" s="84"/>
      <c r="AV779" s="84"/>
      <c r="AW779" s="84"/>
      <c r="AX779" s="84"/>
      <c r="AY779" s="771"/>
      <c r="AZ779" s="84"/>
      <c r="BA779" s="84"/>
      <c r="BB779" s="84"/>
      <c r="BC779" s="84"/>
      <c r="BD779" s="84"/>
      <c r="BE779" s="84"/>
      <c r="BF779" s="84"/>
      <c r="BG779" s="84"/>
      <c r="BH779" s="84"/>
      <c r="BI779" s="84"/>
      <c r="BJ779" s="84"/>
      <c r="BK779" s="771"/>
      <c r="BL779" s="84"/>
      <c r="BM779" s="84"/>
      <c r="BN779" s="84"/>
      <c r="BO779" s="84"/>
      <c r="BP779" s="84"/>
      <c r="BQ779" s="84"/>
      <c r="BR779" s="84"/>
      <c r="BS779" s="84"/>
      <c r="BT779" s="84"/>
      <c r="BU779" s="84"/>
      <c r="BV779" s="84"/>
      <c r="BW779" s="771"/>
      <c r="BX779" s="84"/>
      <c r="BY779" s="84"/>
      <c r="BZ779" s="84"/>
      <c r="CA779" s="84"/>
      <c r="CB779" s="84"/>
      <c r="CC779" s="84"/>
      <c r="CD779" s="84"/>
      <c r="CE779" s="84"/>
      <c r="CF779" s="84"/>
      <c r="CG779" s="84"/>
      <c r="CH779" s="84"/>
      <c r="CI779" s="771"/>
      <c r="CJ779" s="791"/>
      <c r="CK779" s="791"/>
      <c r="CL779" s="791"/>
      <c r="CM779" s="791"/>
      <c r="CN779" s="791"/>
      <c r="CO779" s="791"/>
      <c r="CP779" s="791"/>
      <c r="CQ779" s="791"/>
      <c r="CR779" s="791"/>
      <c r="CS779" s="791"/>
      <c r="CT779" s="791"/>
      <c r="CU779" s="793"/>
      <c r="CV779" s="791"/>
      <c r="CW779" s="791"/>
      <c r="CX779" s="791"/>
      <c r="CY779" s="791"/>
      <c r="CZ779" s="791"/>
      <c r="DA779" s="791"/>
      <c r="DB779" s="791"/>
      <c r="DC779" s="791"/>
      <c r="DD779" s="791"/>
      <c r="DE779" s="791"/>
      <c r="DF779" s="791"/>
      <c r="DG779" s="793"/>
    </row>
    <row r="780" spans="1:111" ht="16">
      <c r="A780" s="209"/>
      <c r="B780" s="331"/>
      <c r="C780" s="1115"/>
      <c r="D780" s="84"/>
      <c r="E780" s="84"/>
      <c r="F780" s="84"/>
      <c r="G780" s="84"/>
      <c r="H780" s="84"/>
      <c r="I780" s="84"/>
      <c r="J780" s="84"/>
      <c r="K780" s="84"/>
      <c r="L780" s="84"/>
      <c r="M780" s="84"/>
      <c r="N780" s="84"/>
      <c r="O780" s="84"/>
      <c r="P780" s="84"/>
      <c r="Q780" s="84"/>
      <c r="R780" s="84"/>
      <c r="S780" s="84"/>
      <c r="T780" s="84"/>
      <c r="U780" s="84"/>
      <c r="V780" s="84"/>
      <c r="W780" s="84"/>
      <c r="X780" s="84"/>
      <c r="Y780" s="84"/>
      <c r="Z780" s="84"/>
      <c r="AA780" s="771"/>
      <c r="AB780" s="84"/>
      <c r="AC780" s="84"/>
      <c r="AD780" s="84"/>
      <c r="AE780" s="84"/>
      <c r="AF780" s="84"/>
      <c r="AG780" s="84"/>
      <c r="AH780" s="84"/>
      <c r="AI780" s="84"/>
      <c r="AJ780" s="84"/>
      <c r="AK780" s="84"/>
      <c r="AL780" s="84"/>
      <c r="AM780" s="771"/>
      <c r="AN780" s="84"/>
      <c r="AO780" s="84"/>
      <c r="AP780" s="84"/>
      <c r="AQ780" s="84"/>
      <c r="AR780" s="84"/>
      <c r="AS780" s="84"/>
      <c r="AT780" s="84"/>
      <c r="AU780" s="84"/>
      <c r="AV780" s="84"/>
      <c r="AW780" s="84"/>
      <c r="AX780" s="84"/>
      <c r="AY780" s="771"/>
      <c r="AZ780" s="84"/>
      <c r="BA780" s="84"/>
      <c r="BB780" s="84"/>
      <c r="BC780" s="84"/>
      <c r="BD780" s="84"/>
      <c r="BE780" s="84"/>
      <c r="BF780" s="84"/>
      <c r="BG780" s="84"/>
      <c r="BH780" s="84"/>
      <c r="BI780" s="84"/>
      <c r="BJ780" s="84"/>
      <c r="BK780" s="771"/>
      <c r="BL780" s="84"/>
      <c r="BM780" s="84"/>
      <c r="BN780" s="84"/>
      <c r="BO780" s="84"/>
      <c r="BP780" s="84"/>
      <c r="BQ780" s="84"/>
      <c r="BR780" s="84"/>
      <c r="BS780" s="84"/>
      <c r="BT780" s="84"/>
      <c r="BU780" s="84"/>
      <c r="BV780" s="84"/>
      <c r="BW780" s="771"/>
      <c r="BX780" s="84"/>
      <c r="BY780" s="84"/>
      <c r="BZ780" s="84"/>
      <c r="CA780" s="84"/>
      <c r="CB780" s="84"/>
      <c r="CC780" s="84"/>
      <c r="CD780" s="84"/>
      <c r="CE780" s="84"/>
      <c r="CF780" s="84"/>
      <c r="CG780" s="84"/>
      <c r="CH780" s="84"/>
      <c r="CI780" s="771"/>
      <c r="CJ780" s="791"/>
      <c r="CK780" s="791"/>
      <c r="CL780" s="791"/>
      <c r="CM780" s="791"/>
      <c r="CN780" s="791"/>
      <c r="CO780" s="791"/>
      <c r="CP780" s="791"/>
      <c r="CQ780" s="791"/>
      <c r="CR780" s="791"/>
      <c r="CS780" s="791"/>
      <c r="CT780" s="791"/>
      <c r="CU780" s="793"/>
      <c r="CV780" s="791"/>
      <c r="CW780" s="791"/>
      <c r="CX780" s="791"/>
      <c r="CY780" s="791"/>
      <c r="CZ780" s="791"/>
      <c r="DA780" s="791"/>
      <c r="DB780" s="791"/>
      <c r="DC780" s="791"/>
      <c r="DD780" s="791"/>
      <c r="DE780" s="791"/>
      <c r="DF780" s="791"/>
      <c r="DG780" s="793"/>
    </row>
    <row r="781" spans="1:111" ht="16">
      <c r="A781" s="209"/>
      <c r="B781" s="331"/>
      <c r="C781" s="1115"/>
      <c r="D781" s="84"/>
      <c r="E781" s="84"/>
      <c r="F781" s="84"/>
      <c r="G781" s="84"/>
      <c r="H781" s="84"/>
      <c r="I781" s="84"/>
      <c r="J781" s="84"/>
      <c r="K781" s="84"/>
      <c r="L781" s="84"/>
      <c r="M781" s="84"/>
      <c r="N781" s="84"/>
      <c r="O781" s="84"/>
      <c r="P781" s="84"/>
      <c r="Q781" s="84"/>
      <c r="R781" s="84"/>
      <c r="S781" s="84"/>
      <c r="T781" s="84"/>
      <c r="U781" s="84"/>
      <c r="V781" s="84"/>
      <c r="W781" s="84"/>
      <c r="X781" s="84"/>
      <c r="Y781" s="84"/>
      <c r="Z781" s="84"/>
      <c r="AA781" s="771"/>
      <c r="AB781" s="84"/>
      <c r="AC781" s="84"/>
      <c r="AD781" s="84"/>
      <c r="AE781" s="84"/>
      <c r="AF781" s="84"/>
      <c r="AG781" s="84"/>
      <c r="AH781" s="84"/>
      <c r="AI781" s="84"/>
      <c r="AJ781" s="84"/>
      <c r="AK781" s="84"/>
      <c r="AL781" s="84"/>
      <c r="AM781" s="771"/>
      <c r="AN781" s="84"/>
      <c r="AO781" s="84"/>
      <c r="AP781" s="84"/>
      <c r="AQ781" s="84"/>
      <c r="AR781" s="84"/>
      <c r="AS781" s="84"/>
      <c r="AT781" s="84"/>
      <c r="AU781" s="84"/>
      <c r="AV781" s="84"/>
      <c r="AW781" s="84"/>
      <c r="AX781" s="84"/>
      <c r="AY781" s="771"/>
      <c r="AZ781" s="84"/>
      <c r="BA781" s="84"/>
      <c r="BB781" s="84"/>
      <c r="BC781" s="84"/>
      <c r="BD781" s="84"/>
      <c r="BE781" s="84"/>
      <c r="BF781" s="84"/>
      <c r="BG781" s="84"/>
      <c r="BH781" s="84"/>
      <c r="BI781" s="84"/>
      <c r="BJ781" s="84"/>
      <c r="BK781" s="771"/>
      <c r="BL781" s="84"/>
      <c r="BM781" s="84"/>
      <c r="BN781" s="84"/>
      <c r="BO781" s="84"/>
      <c r="BP781" s="84"/>
      <c r="BQ781" s="84"/>
      <c r="BR781" s="84"/>
      <c r="BS781" s="84"/>
      <c r="BT781" s="84"/>
      <c r="BU781" s="84"/>
      <c r="BV781" s="84"/>
      <c r="BW781" s="771"/>
      <c r="BX781" s="84"/>
      <c r="BY781" s="84"/>
      <c r="BZ781" s="84"/>
      <c r="CA781" s="84"/>
      <c r="CB781" s="84"/>
      <c r="CC781" s="84"/>
      <c r="CD781" s="84"/>
      <c r="CE781" s="84"/>
      <c r="CF781" s="84"/>
      <c r="CG781" s="84"/>
      <c r="CH781" s="84"/>
      <c r="CI781" s="771"/>
      <c r="CJ781" s="791"/>
      <c r="CK781" s="791"/>
      <c r="CL781" s="791"/>
      <c r="CM781" s="791"/>
      <c r="CN781" s="791"/>
      <c r="CO781" s="791"/>
      <c r="CP781" s="791"/>
      <c r="CQ781" s="791"/>
      <c r="CR781" s="791"/>
      <c r="CS781" s="791"/>
      <c r="CT781" s="791"/>
      <c r="CU781" s="793"/>
      <c r="CV781" s="791"/>
      <c r="CW781" s="791"/>
      <c r="CX781" s="791"/>
      <c r="CY781" s="791"/>
      <c r="CZ781" s="791"/>
      <c r="DA781" s="791"/>
      <c r="DB781" s="791"/>
      <c r="DC781" s="791"/>
      <c r="DD781" s="791"/>
      <c r="DE781" s="791"/>
      <c r="DF781" s="791"/>
      <c r="DG781" s="793"/>
    </row>
    <row r="782" spans="1:111" ht="16">
      <c r="A782" s="209"/>
      <c r="B782" s="331"/>
      <c r="C782" s="1115"/>
      <c r="D782" s="84"/>
      <c r="E782" s="84"/>
      <c r="F782" s="84"/>
      <c r="G782" s="84"/>
      <c r="H782" s="84"/>
      <c r="I782" s="84"/>
      <c r="J782" s="84"/>
      <c r="K782" s="84"/>
      <c r="L782" s="84"/>
      <c r="M782" s="84"/>
      <c r="N782" s="84"/>
      <c r="O782" s="84"/>
      <c r="P782" s="84"/>
      <c r="Q782" s="84"/>
      <c r="R782" s="84"/>
      <c r="S782" s="84"/>
      <c r="T782" s="84"/>
      <c r="U782" s="84"/>
      <c r="V782" s="84"/>
      <c r="W782" s="84"/>
      <c r="X782" s="84"/>
      <c r="Y782" s="84"/>
      <c r="Z782" s="84"/>
      <c r="AA782" s="771"/>
      <c r="AB782" s="84"/>
      <c r="AC782" s="84"/>
      <c r="AD782" s="84"/>
      <c r="AE782" s="84"/>
      <c r="AF782" s="84"/>
      <c r="AG782" s="84"/>
      <c r="AH782" s="84"/>
      <c r="AI782" s="84"/>
      <c r="AJ782" s="84"/>
      <c r="AK782" s="84"/>
      <c r="AL782" s="84"/>
      <c r="AM782" s="771"/>
      <c r="AN782" s="84"/>
      <c r="AO782" s="84"/>
      <c r="AP782" s="84"/>
      <c r="AQ782" s="84"/>
      <c r="AR782" s="84"/>
      <c r="AS782" s="84"/>
      <c r="AT782" s="84"/>
      <c r="AU782" s="84"/>
      <c r="AV782" s="84"/>
      <c r="AW782" s="84"/>
      <c r="AX782" s="84"/>
      <c r="AY782" s="771"/>
      <c r="AZ782" s="84"/>
      <c r="BA782" s="84"/>
      <c r="BB782" s="84"/>
      <c r="BC782" s="84"/>
      <c r="BD782" s="84"/>
      <c r="BE782" s="84"/>
      <c r="BF782" s="84"/>
      <c r="BG782" s="84"/>
      <c r="BH782" s="84"/>
      <c r="BI782" s="84"/>
      <c r="BJ782" s="84"/>
      <c r="BK782" s="771"/>
      <c r="BL782" s="84"/>
      <c r="BM782" s="84"/>
      <c r="BN782" s="84"/>
      <c r="BO782" s="84"/>
      <c r="BP782" s="84"/>
      <c r="BQ782" s="84"/>
      <c r="BR782" s="84"/>
      <c r="BS782" s="84"/>
      <c r="BT782" s="84"/>
      <c r="BU782" s="84"/>
      <c r="BV782" s="84"/>
      <c r="BW782" s="771"/>
      <c r="BX782" s="84"/>
      <c r="BY782" s="84"/>
      <c r="BZ782" s="84"/>
      <c r="CA782" s="84"/>
      <c r="CB782" s="84"/>
      <c r="CC782" s="84"/>
      <c r="CD782" s="84"/>
      <c r="CE782" s="84"/>
      <c r="CF782" s="84"/>
      <c r="CG782" s="84"/>
      <c r="CH782" s="84"/>
      <c r="CI782" s="771"/>
      <c r="CJ782" s="791"/>
      <c r="CK782" s="791"/>
      <c r="CL782" s="791"/>
      <c r="CM782" s="791"/>
      <c r="CN782" s="791"/>
      <c r="CO782" s="791"/>
      <c r="CP782" s="791"/>
      <c r="CQ782" s="791"/>
      <c r="CR782" s="791"/>
      <c r="CS782" s="791"/>
      <c r="CT782" s="791"/>
      <c r="CU782" s="793"/>
      <c r="CV782" s="791"/>
      <c r="CW782" s="791"/>
      <c r="CX782" s="791"/>
      <c r="CY782" s="791"/>
      <c r="CZ782" s="791"/>
      <c r="DA782" s="791"/>
      <c r="DB782" s="791"/>
      <c r="DC782" s="791"/>
      <c r="DD782" s="791"/>
      <c r="DE782" s="791"/>
      <c r="DF782" s="791"/>
      <c r="DG782" s="793"/>
    </row>
    <row r="783" spans="1:111" ht="16">
      <c r="A783" s="209"/>
      <c r="B783" s="331"/>
      <c r="C783" s="1115"/>
      <c r="D783" s="84"/>
      <c r="E783" s="84"/>
      <c r="F783" s="84"/>
      <c r="G783" s="84"/>
      <c r="H783" s="84"/>
      <c r="I783" s="84"/>
      <c r="J783" s="84"/>
      <c r="K783" s="84"/>
      <c r="L783" s="84"/>
      <c r="M783" s="84"/>
      <c r="N783" s="84"/>
      <c r="O783" s="84"/>
      <c r="P783" s="84"/>
      <c r="Q783" s="84"/>
      <c r="R783" s="84"/>
      <c r="S783" s="84"/>
      <c r="T783" s="84"/>
      <c r="U783" s="84"/>
      <c r="V783" s="84"/>
      <c r="W783" s="84"/>
      <c r="X783" s="84"/>
      <c r="Y783" s="84"/>
      <c r="Z783" s="84"/>
      <c r="AA783" s="771"/>
      <c r="AB783" s="84"/>
      <c r="AC783" s="84"/>
      <c r="AD783" s="84"/>
      <c r="AE783" s="84"/>
      <c r="AF783" s="84"/>
      <c r="AG783" s="84"/>
      <c r="AH783" s="84"/>
      <c r="AI783" s="84"/>
      <c r="AJ783" s="84"/>
      <c r="AK783" s="84"/>
      <c r="AL783" s="84"/>
      <c r="AM783" s="771"/>
      <c r="AN783" s="84"/>
      <c r="AO783" s="84"/>
      <c r="AP783" s="84"/>
      <c r="AQ783" s="84"/>
      <c r="AR783" s="84"/>
      <c r="AS783" s="84"/>
      <c r="AT783" s="84"/>
      <c r="AU783" s="84"/>
      <c r="AV783" s="84"/>
      <c r="AW783" s="84"/>
      <c r="AX783" s="84"/>
      <c r="AY783" s="771"/>
      <c r="AZ783" s="84"/>
      <c r="BA783" s="84"/>
      <c r="BB783" s="84"/>
      <c r="BC783" s="84"/>
      <c r="BD783" s="84"/>
      <c r="BE783" s="84"/>
      <c r="BF783" s="84"/>
      <c r="BG783" s="84"/>
      <c r="BH783" s="84"/>
      <c r="BI783" s="84"/>
      <c r="BJ783" s="84"/>
      <c r="BK783" s="771"/>
      <c r="BL783" s="84"/>
      <c r="BM783" s="84"/>
      <c r="BN783" s="84"/>
      <c r="BO783" s="84"/>
      <c r="BP783" s="84"/>
      <c r="BQ783" s="84"/>
      <c r="BR783" s="84"/>
      <c r="BS783" s="84"/>
      <c r="BT783" s="84"/>
      <c r="BU783" s="84"/>
      <c r="BV783" s="84"/>
      <c r="BW783" s="771"/>
      <c r="BX783" s="84"/>
      <c r="BY783" s="84"/>
      <c r="BZ783" s="84"/>
      <c r="CA783" s="84"/>
      <c r="CB783" s="84"/>
      <c r="CC783" s="84"/>
      <c r="CD783" s="84"/>
      <c r="CE783" s="84"/>
      <c r="CF783" s="84"/>
      <c r="CG783" s="84"/>
      <c r="CH783" s="84"/>
      <c r="CI783" s="771"/>
      <c r="CJ783" s="791"/>
      <c r="CK783" s="791"/>
      <c r="CL783" s="791"/>
      <c r="CM783" s="791"/>
      <c r="CN783" s="791"/>
      <c r="CO783" s="791"/>
      <c r="CP783" s="791"/>
      <c r="CQ783" s="791"/>
      <c r="CR783" s="791"/>
      <c r="CS783" s="791"/>
      <c r="CT783" s="791"/>
      <c r="CU783" s="793"/>
      <c r="CV783" s="791"/>
      <c r="CW783" s="791"/>
      <c r="CX783" s="791"/>
      <c r="CY783" s="791"/>
      <c r="CZ783" s="791"/>
      <c r="DA783" s="791"/>
      <c r="DB783" s="791"/>
      <c r="DC783" s="791"/>
      <c r="DD783" s="791"/>
      <c r="DE783" s="791"/>
      <c r="DF783" s="791"/>
      <c r="DG783" s="793"/>
    </row>
    <row r="784" spans="1:111" ht="16">
      <c r="A784" s="209"/>
      <c r="B784" s="331"/>
      <c r="C784" s="1115"/>
      <c r="D784" s="84"/>
      <c r="E784" s="84"/>
      <c r="F784" s="84"/>
      <c r="G784" s="84"/>
      <c r="H784" s="84"/>
      <c r="I784" s="84"/>
      <c r="J784" s="84"/>
      <c r="K784" s="84"/>
      <c r="L784" s="84"/>
      <c r="M784" s="84"/>
      <c r="N784" s="84"/>
      <c r="O784" s="84"/>
      <c r="P784" s="84"/>
      <c r="Q784" s="84"/>
      <c r="R784" s="84"/>
      <c r="S784" s="84"/>
      <c r="T784" s="84"/>
      <c r="U784" s="84"/>
      <c r="V784" s="84"/>
      <c r="W784" s="84"/>
      <c r="X784" s="84"/>
      <c r="Y784" s="84"/>
      <c r="Z784" s="84"/>
      <c r="AA784" s="771"/>
      <c r="AB784" s="84"/>
      <c r="AC784" s="84"/>
      <c r="AD784" s="84"/>
      <c r="AE784" s="84"/>
      <c r="AF784" s="84"/>
      <c r="AG784" s="84"/>
      <c r="AH784" s="84"/>
      <c r="AI784" s="84"/>
      <c r="AJ784" s="84"/>
      <c r="AK784" s="84"/>
      <c r="AL784" s="84"/>
      <c r="AM784" s="771"/>
      <c r="AN784" s="84"/>
      <c r="AO784" s="84"/>
      <c r="AP784" s="84"/>
      <c r="AQ784" s="84"/>
      <c r="AR784" s="84"/>
      <c r="AS784" s="84"/>
      <c r="AT784" s="84"/>
      <c r="AU784" s="84"/>
      <c r="AV784" s="84"/>
      <c r="AW784" s="84"/>
      <c r="AX784" s="84"/>
      <c r="AY784" s="771"/>
      <c r="AZ784" s="84"/>
      <c r="BA784" s="84"/>
      <c r="BB784" s="84"/>
      <c r="BC784" s="84"/>
      <c r="BD784" s="84"/>
      <c r="BE784" s="84"/>
      <c r="BF784" s="84"/>
      <c r="BG784" s="84"/>
      <c r="BH784" s="84"/>
      <c r="BI784" s="84"/>
      <c r="BJ784" s="84"/>
      <c r="BK784" s="771"/>
      <c r="BL784" s="84"/>
      <c r="BM784" s="84"/>
      <c r="BN784" s="84"/>
      <c r="BO784" s="84"/>
      <c r="BP784" s="84"/>
      <c r="BQ784" s="84"/>
      <c r="BR784" s="84"/>
      <c r="BS784" s="84"/>
      <c r="BT784" s="84"/>
      <c r="BU784" s="84"/>
      <c r="BV784" s="84"/>
      <c r="BW784" s="771"/>
      <c r="BX784" s="84"/>
      <c r="BY784" s="84"/>
      <c r="BZ784" s="84"/>
      <c r="CA784" s="84"/>
      <c r="CB784" s="84"/>
      <c r="CC784" s="84"/>
      <c r="CD784" s="84"/>
      <c r="CE784" s="84"/>
      <c r="CF784" s="84"/>
      <c r="CG784" s="84"/>
      <c r="CH784" s="84"/>
      <c r="CI784" s="771"/>
      <c r="CJ784" s="791"/>
      <c r="CK784" s="791"/>
      <c r="CL784" s="791"/>
      <c r="CM784" s="791"/>
      <c r="CN784" s="791"/>
      <c r="CO784" s="791"/>
      <c r="CP784" s="791"/>
      <c r="CQ784" s="791"/>
      <c r="CR784" s="791"/>
      <c r="CS784" s="791"/>
      <c r="CT784" s="791"/>
      <c r="CU784" s="793"/>
      <c r="CV784" s="791"/>
      <c r="CW784" s="791"/>
      <c r="CX784" s="791"/>
      <c r="CY784" s="791"/>
      <c r="CZ784" s="791"/>
      <c r="DA784" s="791"/>
      <c r="DB784" s="791"/>
      <c r="DC784" s="791"/>
      <c r="DD784" s="791"/>
      <c r="DE784" s="791"/>
      <c r="DF784" s="791"/>
      <c r="DG784" s="793"/>
    </row>
    <row r="785" spans="1:111" ht="16">
      <c r="A785" s="209"/>
      <c r="B785" s="331"/>
      <c r="C785" s="1115"/>
      <c r="D785" s="84"/>
      <c r="E785" s="84"/>
      <c r="F785" s="84"/>
      <c r="G785" s="84"/>
      <c r="H785" s="84"/>
      <c r="I785" s="84"/>
      <c r="J785" s="84"/>
      <c r="K785" s="84"/>
      <c r="L785" s="84"/>
      <c r="M785" s="84"/>
      <c r="N785" s="84"/>
      <c r="O785" s="84"/>
      <c r="P785" s="84"/>
      <c r="Q785" s="84"/>
      <c r="R785" s="84"/>
      <c r="S785" s="84"/>
      <c r="T785" s="84"/>
      <c r="U785" s="84"/>
      <c r="V785" s="84"/>
      <c r="W785" s="84"/>
      <c r="X785" s="84"/>
      <c r="Y785" s="84"/>
      <c r="Z785" s="84"/>
      <c r="AA785" s="771"/>
      <c r="AB785" s="84"/>
      <c r="AC785" s="84"/>
      <c r="AD785" s="84"/>
      <c r="AE785" s="84"/>
      <c r="AF785" s="84"/>
      <c r="AG785" s="84"/>
      <c r="AH785" s="84"/>
      <c r="AI785" s="84"/>
      <c r="AJ785" s="84"/>
      <c r="AK785" s="84"/>
      <c r="AL785" s="84"/>
      <c r="AM785" s="771"/>
      <c r="AN785" s="84"/>
      <c r="AO785" s="84"/>
      <c r="AP785" s="84"/>
      <c r="AQ785" s="84"/>
      <c r="AR785" s="84"/>
      <c r="AS785" s="84"/>
      <c r="AT785" s="84"/>
      <c r="AU785" s="84"/>
      <c r="AV785" s="84"/>
      <c r="AW785" s="84"/>
      <c r="AX785" s="84"/>
      <c r="AY785" s="771"/>
      <c r="AZ785" s="84"/>
      <c r="BA785" s="84"/>
      <c r="BB785" s="84"/>
      <c r="BC785" s="84"/>
      <c r="BD785" s="84"/>
      <c r="BE785" s="84"/>
      <c r="BF785" s="84"/>
      <c r="BG785" s="84"/>
      <c r="BH785" s="84"/>
      <c r="BI785" s="84"/>
      <c r="BJ785" s="84"/>
      <c r="BK785" s="771"/>
      <c r="BL785" s="84"/>
      <c r="BM785" s="84"/>
      <c r="BN785" s="84"/>
      <c r="BO785" s="84"/>
      <c r="BP785" s="84"/>
      <c r="BQ785" s="84"/>
      <c r="BR785" s="84"/>
      <c r="BS785" s="84"/>
      <c r="BT785" s="84"/>
      <c r="BU785" s="84"/>
      <c r="BV785" s="84"/>
      <c r="BW785" s="771"/>
      <c r="BX785" s="84"/>
      <c r="BY785" s="84"/>
      <c r="BZ785" s="84"/>
      <c r="CA785" s="84"/>
      <c r="CB785" s="84"/>
      <c r="CC785" s="84"/>
      <c r="CD785" s="84"/>
      <c r="CE785" s="84"/>
      <c r="CF785" s="84"/>
      <c r="CG785" s="84"/>
      <c r="CH785" s="84"/>
      <c r="CI785" s="771"/>
      <c r="CJ785" s="791"/>
      <c r="CK785" s="791"/>
      <c r="CL785" s="791"/>
      <c r="CM785" s="791"/>
      <c r="CN785" s="791"/>
      <c r="CO785" s="791"/>
      <c r="CP785" s="791"/>
      <c r="CQ785" s="791"/>
      <c r="CR785" s="791"/>
      <c r="CS785" s="791"/>
      <c r="CT785" s="791"/>
      <c r="CU785" s="793"/>
      <c r="CV785" s="791"/>
      <c r="CW785" s="791"/>
      <c r="CX785" s="791"/>
      <c r="CY785" s="791"/>
      <c r="CZ785" s="791"/>
      <c r="DA785" s="791"/>
      <c r="DB785" s="791"/>
      <c r="DC785" s="791"/>
      <c r="DD785" s="791"/>
      <c r="DE785" s="791"/>
      <c r="DF785" s="791"/>
      <c r="DG785" s="793"/>
    </row>
    <row r="786" spans="1:111" ht="16">
      <c r="A786" s="209"/>
      <c r="B786" s="331"/>
      <c r="C786" s="1115"/>
      <c r="D786" s="84"/>
      <c r="E786" s="84"/>
      <c r="F786" s="84"/>
      <c r="G786" s="84"/>
      <c r="H786" s="84"/>
      <c r="I786" s="84"/>
      <c r="J786" s="84"/>
      <c r="K786" s="84"/>
      <c r="L786" s="84"/>
      <c r="M786" s="84"/>
      <c r="N786" s="84"/>
      <c r="O786" s="84"/>
      <c r="P786" s="84"/>
      <c r="Q786" s="84"/>
      <c r="R786" s="84"/>
      <c r="S786" s="84"/>
      <c r="T786" s="84"/>
      <c r="U786" s="84"/>
      <c r="V786" s="84"/>
      <c r="W786" s="84"/>
      <c r="X786" s="84"/>
      <c r="Y786" s="84"/>
      <c r="Z786" s="84"/>
      <c r="AA786" s="771"/>
      <c r="AB786" s="84"/>
      <c r="AC786" s="84"/>
      <c r="AD786" s="84"/>
      <c r="AE786" s="84"/>
      <c r="AF786" s="84"/>
      <c r="AG786" s="84"/>
      <c r="AH786" s="84"/>
      <c r="AI786" s="84"/>
      <c r="AJ786" s="84"/>
      <c r="AK786" s="84"/>
      <c r="AL786" s="84"/>
      <c r="AM786" s="771"/>
      <c r="AN786" s="84"/>
      <c r="AO786" s="84"/>
      <c r="AP786" s="84"/>
      <c r="AQ786" s="84"/>
      <c r="AR786" s="84"/>
      <c r="AS786" s="84"/>
      <c r="AT786" s="84"/>
      <c r="AU786" s="84"/>
      <c r="AV786" s="84"/>
      <c r="AW786" s="84"/>
      <c r="AX786" s="84"/>
      <c r="AY786" s="771"/>
      <c r="AZ786" s="84"/>
      <c r="BA786" s="84"/>
      <c r="BB786" s="84"/>
      <c r="BC786" s="84"/>
      <c r="BD786" s="84"/>
      <c r="BE786" s="84"/>
      <c r="BF786" s="84"/>
      <c r="BG786" s="84"/>
      <c r="BH786" s="84"/>
      <c r="BI786" s="84"/>
      <c r="BJ786" s="84"/>
      <c r="BK786" s="771"/>
      <c r="BL786" s="84"/>
      <c r="BM786" s="84"/>
      <c r="BN786" s="84"/>
      <c r="BO786" s="84"/>
      <c r="BP786" s="84"/>
      <c r="BQ786" s="84"/>
      <c r="BR786" s="84"/>
      <c r="BS786" s="84"/>
      <c r="BT786" s="84"/>
      <c r="BU786" s="84"/>
      <c r="BV786" s="84"/>
      <c r="BW786" s="771"/>
      <c r="BX786" s="84"/>
      <c r="BY786" s="84"/>
      <c r="BZ786" s="84"/>
      <c r="CA786" s="84"/>
      <c r="CB786" s="84"/>
      <c r="CC786" s="84"/>
      <c r="CD786" s="84"/>
      <c r="CE786" s="84"/>
      <c r="CF786" s="84"/>
      <c r="CG786" s="84"/>
      <c r="CH786" s="84"/>
      <c r="CI786" s="771"/>
      <c r="CJ786" s="791"/>
      <c r="CK786" s="791"/>
      <c r="CL786" s="791"/>
      <c r="CM786" s="791"/>
      <c r="CN786" s="791"/>
      <c r="CO786" s="791"/>
      <c r="CP786" s="791"/>
      <c r="CQ786" s="791"/>
      <c r="CR786" s="791"/>
      <c r="CS786" s="791"/>
      <c r="CT786" s="791"/>
      <c r="CU786" s="793"/>
      <c r="CV786" s="791"/>
      <c r="CW786" s="791"/>
      <c r="CX786" s="791"/>
      <c r="CY786" s="791"/>
      <c r="CZ786" s="791"/>
      <c r="DA786" s="791"/>
      <c r="DB786" s="791"/>
      <c r="DC786" s="791"/>
      <c r="DD786" s="791"/>
      <c r="DE786" s="791"/>
      <c r="DF786" s="791"/>
      <c r="DG786" s="793"/>
    </row>
    <row r="787" spans="1:111" ht="16">
      <c r="A787" s="209"/>
      <c r="B787" s="331"/>
      <c r="C787" s="1115"/>
      <c r="D787" s="84"/>
      <c r="E787" s="84"/>
      <c r="F787" s="84"/>
      <c r="G787" s="84"/>
      <c r="H787" s="84"/>
      <c r="I787" s="84"/>
      <c r="J787" s="84"/>
      <c r="K787" s="84"/>
      <c r="L787" s="84"/>
      <c r="M787" s="84"/>
      <c r="N787" s="84"/>
      <c r="O787" s="84"/>
      <c r="P787" s="84"/>
      <c r="Q787" s="84"/>
      <c r="R787" s="84"/>
      <c r="S787" s="84"/>
      <c r="T787" s="84"/>
      <c r="U787" s="84"/>
      <c r="V787" s="84"/>
      <c r="W787" s="84"/>
      <c r="X787" s="84"/>
      <c r="Y787" s="84"/>
      <c r="Z787" s="84"/>
      <c r="AA787" s="771"/>
      <c r="AB787" s="84"/>
      <c r="AC787" s="84"/>
      <c r="AD787" s="84"/>
      <c r="AE787" s="84"/>
      <c r="AF787" s="84"/>
      <c r="AG787" s="84"/>
      <c r="AH787" s="84"/>
      <c r="AI787" s="84"/>
      <c r="AJ787" s="84"/>
      <c r="AK787" s="84"/>
      <c r="AL787" s="84"/>
      <c r="AM787" s="771"/>
      <c r="AN787" s="84"/>
      <c r="AO787" s="84"/>
      <c r="AP787" s="84"/>
      <c r="AQ787" s="84"/>
      <c r="AR787" s="84"/>
      <c r="AS787" s="84"/>
      <c r="AT787" s="84"/>
      <c r="AU787" s="84"/>
      <c r="AV787" s="84"/>
      <c r="AW787" s="84"/>
      <c r="AX787" s="84"/>
      <c r="AY787" s="771"/>
      <c r="AZ787" s="84"/>
      <c r="BA787" s="84"/>
      <c r="BB787" s="84"/>
      <c r="BC787" s="84"/>
      <c r="BD787" s="84"/>
      <c r="BE787" s="84"/>
      <c r="BF787" s="84"/>
      <c r="BG787" s="84"/>
      <c r="BH787" s="84"/>
      <c r="BI787" s="84"/>
      <c r="BJ787" s="84"/>
      <c r="BK787" s="771"/>
      <c r="BL787" s="84"/>
      <c r="BM787" s="84"/>
      <c r="BN787" s="84"/>
      <c r="BO787" s="84"/>
      <c r="BP787" s="84"/>
      <c r="BQ787" s="84"/>
      <c r="BR787" s="84"/>
      <c r="BS787" s="84"/>
      <c r="BT787" s="84"/>
      <c r="BU787" s="84"/>
      <c r="BV787" s="84"/>
      <c r="BW787" s="771"/>
      <c r="BX787" s="84"/>
      <c r="BY787" s="84"/>
      <c r="BZ787" s="84"/>
      <c r="CA787" s="84"/>
      <c r="CB787" s="84"/>
      <c r="CC787" s="84"/>
      <c r="CD787" s="84"/>
      <c r="CE787" s="84"/>
      <c r="CF787" s="84"/>
      <c r="CG787" s="84"/>
      <c r="CH787" s="84"/>
      <c r="CI787" s="771"/>
      <c r="CJ787" s="791"/>
      <c r="CK787" s="791"/>
      <c r="CL787" s="791"/>
      <c r="CM787" s="791"/>
      <c r="CN787" s="791"/>
      <c r="CO787" s="791"/>
      <c r="CP787" s="791"/>
      <c r="CQ787" s="791"/>
      <c r="CR787" s="791"/>
      <c r="CS787" s="791"/>
      <c r="CT787" s="791"/>
      <c r="CU787" s="793"/>
      <c r="CV787" s="791"/>
      <c r="CW787" s="791"/>
      <c r="CX787" s="791"/>
      <c r="CY787" s="791"/>
      <c r="CZ787" s="791"/>
      <c r="DA787" s="791"/>
      <c r="DB787" s="791"/>
      <c r="DC787" s="791"/>
      <c r="DD787" s="791"/>
      <c r="DE787" s="791"/>
      <c r="DF787" s="791"/>
      <c r="DG787" s="793"/>
    </row>
    <row r="788" spans="1:111" ht="16">
      <c r="A788" s="209"/>
      <c r="B788" s="331"/>
      <c r="C788" s="1115"/>
      <c r="D788" s="84"/>
      <c r="E788" s="84"/>
      <c r="F788" s="84"/>
      <c r="G788" s="84"/>
      <c r="H788" s="84"/>
      <c r="I788" s="84"/>
      <c r="J788" s="84"/>
      <c r="K788" s="84"/>
      <c r="L788" s="84"/>
      <c r="M788" s="84"/>
      <c r="N788" s="84"/>
      <c r="O788" s="84"/>
      <c r="P788" s="84"/>
      <c r="Q788" s="84"/>
      <c r="R788" s="84"/>
      <c r="S788" s="84"/>
      <c r="T788" s="84"/>
      <c r="U788" s="84"/>
      <c r="V788" s="84"/>
      <c r="W788" s="84"/>
      <c r="X788" s="84"/>
      <c r="Y788" s="84"/>
      <c r="Z788" s="84"/>
      <c r="AA788" s="771"/>
      <c r="AB788" s="84"/>
      <c r="AC788" s="84"/>
      <c r="AD788" s="84"/>
      <c r="AE788" s="84"/>
      <c r="AF788" s="84"/>
      <c r="AG788" s="84"/>
      <c r="AH788" s="84"/>
      <c r="AI788" s="84"/>
      <c r="AJ788" s="84"/>
      <c r="AK788" s="84"/>
      <c r="AL788" s="84"/>
      <c r="AM788" s="771"/>
      <c r="AN788" s="84"/>
      <c r="AO788" s="84"/>
      <c r="AP788" s="84"/>
      <c r="AQ788" s="84"/>
      <c r="AR788" s="84"/>
      <c r="AS788" s="84"/>
      <c r="AT788" s="84"/>
      <c r="AU788" s="84"/>
      <c r="AV788" s="84"/>
      <c r="AW788" s="84"/>
      <c r="AX788" s="84"/>
      <c r="AY788" s="771"/>
      <c r="AZ788" s="84"/>
      <c r="BA788" s="84"/>
      <c r="BB788" s="84"/>
      <c r="BC788" s="84"/>
      <c r="BD788" s="84"/>
      <c r="BE788" s="84"/>
      <c r="BF788" s="84"/>
      <c r="BG788" s="84"/>
      <c r="BH788" s="84"/>
      <c r="BI788" s="84"/>
      <c r="BJ788" s="84"/>
      <c r="BK788" s="771"/>
      <c r="BL788" s="84"/>
      <c r="BM788" s="84"/>
      <c r="BN788" s="84"/>
      <c r="BO788" s="84"/>
      <c r="BP788" s="84"/>
      <c r="BQ788" s="84"/>
      <c r="BR788" s="84"/>
      <c r="BS788" s="84"/>
      <c r="BT788" s="84"/>
      <c r="BU788" s="84"/>
      <c r="BV788" s="84"/>
      <c r="BW788" s="771"/>
      <c r="BX788" s="84"/>
      <c r="BY788" s="84"/>
      <c r="BZ788" s="84"/>
      <c r="CA788" s="84"/>
      <c r="CB788" s="84"/>
      <c r="CC788" s="84"/>
      <c r="CD788" s="84"/>
      <c r="CE788" s="84"/>
      <c r="CF788" s="84"/>
      <c r="CG788" s="84"/>
      <c r="CH788" s="84"/>
      <c r="CI788" s="771"/>
      <c r="CJ788" s="791"/>
      <c r="CK788" s="791"/>
      <c r="CL788" s="791"/>
      <c r="CM788" s="791"/>
      <c r="CN788" s="791"/>
      <c r="CO788" s="791"/>
      <c r="CP788" s="791"/>
      <c r="CQ788" s="791"/>
      <c r="CR788" s="791"/>
      <c r="CS788" s="791"/>
      <c r="CT788" s="791"/>
      <c r="CU788" s="793"/>
      <c r="CV788" s="791"/>
      <c r="CW788" s="791"/>
      <c r="CX788" s="791"/>
      <c r="CY788" s="791"/>
      <c r="CZ788" s="791"/>
      <c r="DA788" s="791"/>
      <c r="DB788" s="791"/>
      <c r="DC788" s="791"/>
      <c r="DD788" s="791"/>
      <c r="DE788" s="791"/>
      <c r="DF788" s="791"/>
      <c r="DG788" s="793"/>
    </row>
    <row r="789" spans="1:111" ht="16">
      <c r="A789" s="209"/>
      <c r="B789" s="331"/>
      <c r="C789" s="1115"/>
      <c r="D789" s="84"/>
      <c r="E789" s="84"/>
      <c r="F789" s="84"/>
      <c r="G789" s="84"/>
      <c r="H789" s="84"/>
      <c r="I789" s="84"/>
      <c r="J789" s="84"/>
      <c r="K789" s="84"/>
      <c r="L789" s="84"/>
      <c r="M789" s="84"/>
      <c r="N789" s="84"/>
      <c r="O789" s="84"/>
      <c r="P789" s="84"/>
      <c r="Q789" s="84"/>
      <c r="R789" s="84"/>
      <c r="S789" s="84"/>
      <c r="T789" s="84"/>
      <c r="U789" s="84"/>
      <c r="V789" s="84"/>
      <c r="W789" s="84"/>
      <c r="X789" s="84"/>
      <c r="Y789" s="84"/>
      <c r="Z789" s="84"/>
      <c r="AA789" s="771"/>
      <c r="AB789" s="84"/>
      <c r="AC789" s="84"/>
      <c r="AD789" s="84"/>
      <c r="AE789" s="84"/>
      <c r="AF789" s="84"/>
      <c r="AG789" s="84"/>
      <c r="AH789" s="84"/>
      <c r="AI789" s="84"/>
      <c r="AJ789" s="84"/>
      <c r="AK789" s="84"/>
      <c r="AL789" s="84"/>
      <c r="AM789" s="771"/>
      <c r="AN789" s="84"/>
      <c r="AO789" s="84"/>
      <c r="AP789" s="84"/>
      <c r="AQ789" s="84"/>
      <c r="AR789" s="84"/>
      <c r="AS789" s="84"/>
      <c r="AT789" s="84"/>
      <c r="AU789" s="84"/>
      <c r="AV789" s="84"/>
      <c r="AW789" s="84"/>
      <c r="AX789" s="84"/>
      <c r="AY789" s="771"/>
      <c r="AZ789" s="84"/>
      <c r="BA789" s="84"/>
      <c r="BB789" s="84"/>
      <c r="BC789" s="84"/>
      <c r="BD789" s="84"/>
      <c r="BE789" s="84"/>
      <c r="BF789" s="84"/>
      <c r="BG789" s="84"/>
      <c r="BH789" s="84"/>
      <c r="BI789" s="84"/>
      <c r="BJ789" s="84"/>
      <c r="BK789" s="771"/>
      <c r="BL789" s="84"/>
      <c r="BM789" s="84"/>
      <c r="BN789" s="84"/>
      <c r="BO789" s="84"/>
      <c r="BP789" s="84"/>
      <c r="BQ789" s="84"/>
      <c r="BR789" s="84"/>
      <c r="BS789" s="84"/>
      <c r="BT789" s="84"/>
      <c r="BU789" s="84"/>
      <c r="BV789" s="84"/>
      <c r="BW789" s="771"/>
      <c r="BX789" s="84"/>
      <c r="BY789" s="84"/>
      <c r="BZ789" s="84"/>
      <c r="CA789" s="84"/>
      <c r="CB789" s="84"/>
      <c r="CC789" s="84"/>
      <c r="CD789" s="84"/>
      <c r="CE789" s="84"/>
      <c r="CF789" s="84"/>
      <c r="CG789" s="84"/>
      <c r="CH789" s="84"/>
      <c r="CI789" s="771"/>
      <c r="CJ789" s="791"/>
      <c r="CK789" s="791"/>
      <c r="CL789" s="791"/>
      <c r="CM789" s="791"/>
      <c r="CN789" s="791"/>
      <c r="CO789" s="791"/>
      <c r="CP789" s="791"/>
      <c r="CQ789" s="791"/>
      <c r="CR789" s="791"/>
      <c r="CS789" s="791"/>
      <c r="CT789" s="791"/>
      <c r="CU789" s="793"/>
      <c r="CV789" s="791"/>
      <c r="CW789" s="791"/>
      <c r="CX789" s="791"/>
      <c r="CY789" s="791"/>
      <c r="CZ789" s="791"/>
      <c r="DA789" s="791"/>
      <c r="DB789" s="791"/>
      <c r="DC789" s="791"/>
      <c r="DD789" s="791"/>
      <c r="DE789" s="791"/>
      <c r="DF789" s="791"/>
      <c r="DG789" s="793"/>
    </row>
    <row r="790" spans="1:111" ht="16">
      <c r="A790" s="209"/>
      <c r="B790" s="331"/>
      <c r="C790" s="1115"/>
      <c r="D790" s="84"/>
      <c r="E790" s="84"/>
      <c r="F790" s="84"/>
      <c r="G790" s="84"/>
      <c r="H790" s="84"/>
      <c r="I790" s="84"/>
      <c r="J790" s="84"/>
      <c r="K790" s="84"/>
      <c r="L790" s="84"/>
      <c r="M790" s="84"/>
      <c r="N790" s="84"/>
      <c r="O790" s="84"/>
      <c r="P790" s="84"/>
      <c r="Q790" s="84"/>
      <c r="R790" s="84"/>
      <c r="S790" s="84"/>
      <c r="T790" s="84"/>
      <c r="U790" s="84"/>
      <c r="V790" s="84"/>
      <c r="W790" s="84"/>
      <c r="X790" s="84"/>
      <c r="Y790" s="84"/>
      <c r="Z790" s="84"/>
      <c r="AA790" s="771"/>
      <c r="AB790" s="84"/>
      <c r="AC790" s="84"/>
      <c r="AD790" s="84"/>
      <c r="AE790" s="84"/>
      <c r="AF790" s="84"/>
      <c r="AG790" s="84"/>
      <c r="AH790" s="84"/>
      <c r="AI790" s="84"/>
      <c r="AJ790" s="84"/>
      <c r="AK790" s="84"/>
      <c r="AL790" s="84"/>
      <c r="AM790" s="771"/>
      <c r="AN790" s="84"/>
      <c r="AO790" s="84"/>
      <c r="AP790" s="84"/>
      <c r="AQ790" s="84"/>
      <c r="AR790" s="84"/>
      <c r="AS790" s="84"/>
      <c r="AT790" s="84"/>
      <c r="AU790" s="84"/>
      <c r="AV790" s="84"/>
      <c r="AW790" s="84"/>
      <c r="AX790" s="84"/>
      <c r="AY790" s="771"/>
      <c r="AZ790" s="84"/>
      <c r="BA790" s="84"/>
      <c r="BB790" s="84"/>
      <c r="BC790" s="84"/>
      <c r="BD790" s="84"/>
      <c r="BE790" s="84"/>
      <c r="BF790" s="84"/>
      <c r="BG790" s="84"/>
      <c r="BH790" s="84"/>
      <c r="BI790" s="84"/>
      <c r="BJ790" s="84"/>
      <c r="BK790" s="771"/>
      <c r="BL790" s="84"/>
      <c r="BM790" s="84"/>
      <c r="BN790" s="84"/>
      <c r="BO790" s="84"/>
      <c r="BP790" s="84"/>
      <c r="BQ790" s="84"/>
      <c r="BR790" s="84"/>
      <c r="BS790" s="84"/>
      <c r="BT790" s="84"/>
      <c r="BU790" s="84"/>
      <c r="BV790" s="84"/>
      <c r="BW790" s="771"/>
      <c r="BX790" s="84"/>
      <c r="BY790" s="84"/>
      <c r="BZ790" s="84"/>
      <c r="CA790" s="84"/>
      <c r="CB790" s="84"/>
      <c r="CC790" s="84"/>
      <c r="CD790" s="84"/>
      <c r="CE790" s="84"/>
      <c r="CF790" s="84"/>
      <c r="CG790" s="84"/>
      <c r="CH790" s="84"/>
      <c r="CI790" s="771"/>
      <c r="CJ790" s="791"/>
      <c r="CK790" s="791"/>
      <c r="CL790" s="791"/>
      <c r="CM790" s="791"/>
      <c r="CN790" s="791"/>
      <c r="CO790" s="791"/>
      <c r="CP790" s="791"/>
      <c r="CQ790" s="791"/>
      <c r="CR790" s="791"/>
      <c r="CS790" s="791"/>
      <c r="CT790" s="791"/>
      <c r="CU790" s="793"/>
      <c r="CV790" s="791"/>
      <c r="CW790" s="791"/>
      <c r="CX790" s="791"/>
      <c r="CY790" s="791"/>
      <c r="CZ790" s="791"/>
      <c r="DA790" s="791"/>
      <c r="DB790" s="791"/>
      <c r="DC790" s="791"/>
      <c r="DD790" s="791"/>
      <c r="DE790" s="791"/>
      <c r="DF790" s="791"/>
      <c r="DG790" s="793"/>
    </row>
    <row r="791" spans="1:111" ht="16">
      <c r="A791" s="209"/>
      <c r="B791" s="331"/>
      <c r="C791" s="1115"/>
      <c r="D791" s="84"/>
      <c r="E791" s="84"/>
      <c r="F791" s="84"/>
      <c r="G791" s="84"/>
      <c r="H791" s="84"/>
      <c r="I791" s="84"/>
      <c r="J791" s="84"/>
      <c r="K791" s="84"/>
      <c r="L791" s="84"/>
      <c r="M791" s="84"/>
      <c r="N791" s="84"/>
      <c r="O791" s="84"/>
      <c r="P791" s="84"/>
      <c r="Q791" s="84"/>
      <c r="R791" s="84"/>
      <c r="S791" s="84"/>
      <c r="T791" s="84"/>
      <c r="U791" s="84"/>
      <c r="V791" s="84"/>
      <c r="W791" s="84"/>
      <c r="X791" s="84"/>
      <c r="Y791" s="84"/>
      <c r="Z791" s="84"/>
      <c r="AA791" s="771"/>
      <c r="AB791" s="84"/>
      <c r="AC791" s="84"/>
      <c r="AD791" s="84"/>
      <c r="AE791" s="84"/>
      <c r="AF791" s="84"/>
      <c r="AG791" s="84"/>
      <c r="AH791" s="84"/>
      <c r="AI791" s="84"/>
      <c r="AJ791" s="84"/>
      <c r="AK791" s="84"/>
      <c r="AL791" s="84"/>
      <c r="AM791" s="771"/>
      <c r="AN791" s="84"/>
      <c r="AO791" s="84"/>
      <c r="AP791" s="84"/>
      <c r="AQ791" s="84"/>
      <c r="AR791" s="84"/>
      <c r="AS791" s="84"/>
      <c r="AT791" s="84"/>
      <c r="AU791" s="84"/>
      <c r="AV791" s="84"/>
      <c r="AW791" s="84"/>
      <c r="AX791" s="84"/>
      <c r="AY791" s="771"/>
      <c r="AZ791" s="84"/>
      <c r="BA791" s="84"/>
      <c r="BB791" s="84"/>
      <c r="BC791" s="84"/>
      <c r="BD791" s="84"/>
      <c r="BE791" s="84"/>
      <c r="BF791" s="84"/>
      <c r="BG791" s="84"/>
      <c r="BH791" s="84"/>
      <c r="BI791" s="84"/>
      <c r="BJ791" s="84"/>
      <c r="BK791" s="771"/>
      <c r="BL791" s="84"/>
      <c r="BM791" s="84"/>
      <c r="BN791" s="84"/>
      <c r="BO791" s="84"/>
      <c r="BP791" s="84"/>
      <c r="BQ791" s="84"/>
      <c r="BR791" s="84"/>
      <c r="BS791" s="84"/>
      <c r="BT791" s="84"/>
      <c r="BU791" s="84"/>
      <c r="BV791" s="84"/>
      <c r="BW791" s="771"/>
      <c r="BX791" s="84"/>
      <c r="BY791" s="84"/>
      <c r="BZ791" s="84"/>
      <c r="CA791" s="84"/>
      <c r="CB791" s="84"/>
      <c r="CC791" s="84"/>
      <c r="CD791" s="84"/>
      <c r="CE791" s="84"/>
      <c r="CF791" s="84"/>
      <c r="CG791" s="84"/>
      <c r="CH791" s="84"/>
      <c r="CI791" s="771"/>
      <c r="CJ791" s="791"/>
      <c r="CK791" s="791"/>
      <c r="CL791" s="791"/>
      <c r="CM791" s="791"/>
      <c r="CN791" s="791"/>
      <c r="CO791" s="791"/>
      <c r="CP791" s="791"/>
      <c r="CQ791" s="791"/>
      <c r="CR791" s="791"/>
      <c r="CS791" s="791"/>
      <c r="CT791" s="791"/>
      <c r="CU791" s="793"/>
      <c r="CV791" s="791"/>
      <c r="CW791" s="791"/>
      <c r="CX791" s="791"/>
      <c r="CY791" s="791"/>
      <c r="CZ791" s="791"/>
      <c r="DA791" s="791"/>
      <c r="DB791" s="791"/>
      <c r="DC791" s="791"/>
      <c r="DD791" s="791"/>
      <c r="DE791" s="791"/>
      <c r="DF791" s="791"/>
      <c r="DG791" s="793"/>
    </row>
    <row r="792" spans="1:111" ht="16">
      <c r="A792" s="209"/>
      <c r="B792" s="331"/>
      <c r="C792" s="1115"/>
      <c r="D792" s="84"/>
      <c r="E792" s="84"/>
      <c r="F792" s="84"/>
      <c r="G792" s="84"/>
      <c r="H792" s="84"/>
      <c r="I792" s="84"/>
      <c r="J792" s="84"/>
      <c r="K792" s="84"/>
      <c r="L792" s="84"/>
      <c r="M792" s="84"/>
      <c r="N792" s="84"/>
      <c r="O792" s="84"/>
      <c r="P792" s="84"/>
      <c r="Q792" s="84"/>
      <c r="R792" s="84"/>
      <c r="S792" s="84"/>
      <c r="T792" s="84"/>
      <c r="U792" s="84"/>
      <c r="V792" s="84"/>
      <c r="W792" s="84"/>
      <c r="X792" s="84"/>
      <c r="Y792" s="84"/>
      <c r="Z792" s="84"/>
      <c r="AA792" s="771"/>
      <c r="AB792" s="84"/>
      <c r="AC792" s="84"/>
      <c r="AD792" s="84"/>
      <c r="AE792" s="84"/>
      <c r="AF792" s="84"/>
      <c r="AG792" s="84"/>
      <c r="AH792" s="84"/>
      <c r="AI792" s="84"/>
      <c r="AJ792" s="84"/>
      <c r="AK792" s="84"/>
      <c r="AL792" s="84"/>
      <c r="AM792" s="771"/>
      <c r="AN792" s="84"/>
      <c r="AO792" s="84"/>
      <c r="AP792" s="84"/>
      <c r="AQ792" s="84"/>
      <c r="AR792" s="84"/>
      <c r="AS792" s="84"/>
      <c r="AT792" s="84"/>
      <c r="AU792" s="84"/>
      <c r="AV792" s="84"/>
      <c r="AW792" s="84"/>
      <c r="AX792" s="84"/>
      <c r="AY792" s="771"/>
      <c r="AZ792" s="84"/>
      <c r="BA792" s="84"/>
      <c r="BB792" s="84"/>
      <c r="BC792" s="84"/>
      <c r="BD792" s="84"/>
      <c r="BE792" s="84"/>
      <c r="BF792" s="84"/>
      <c r="BG792" s="84"/>
      <c r="BH792" s="84"/>
      <c r="BI792" s="84"/>
      <c r="BJ792" s="84"/>
      <c r="BK792" s="771"/>
      <c r="BL792" s="84"/>
      <c r="BM792" s="84"/>
      <c r="BN792" s="84"/>
      <c r="BO792" s="84"/>
      <c r="BP792" s="84"/>
      <c r="BQ792" s="84"/>
      <c r="BR792" s="84"/>
      <c r="BS792" s="84"/>
      <c r="BT792" s="84"/>
      <c r="BU792" s="84"/>
      <c r="BV792" s="84"/>
      <c r="BW792" s="771"/>
      <c r="BX792" s="84"/>
      <c r="BY792" s="84"/>
      <c r="BZ792" s="84"/>
      <c r="CA792" s="84"/>
      <c r="CB792" s="84"/>
      <c r="CC792" s="84"/>
      <c r="CD792" s="84"/>
      <c r="CE792" s="84"/>
      <c r="CF792" s="84"/>
      <c r="CG792" s="84"/>
      <c r="CH792" s="84"/>
      <c r="CI792" s="771"/>
      <c r="CJ792" s="791"/>
      <c r="CK792" s="791"/>
      <c r="CL792" s="791"/>
      <c r="CM792" s="791"/>
      <c r="CN792" s="791"/>
      <c r="CO792" s="791"/>
      <c r="CP792" s="791"/>
      <c r="CQ792" s="791"/>
      <c r="CR792" s="791"/>
      <c r="CS792" s="791"/>
      <c r="CT792" s="791"/>
      <c r="CU792" s="793"/>
      <c r="CV792" s="791"/>
      <c r="CW792" s="791"/>
      <c r="CX792" s="791"/>
      <c r="CY792" s="791"/>
      <c r="CZ792" s="791"/>
      <c r="DA792" s="791"/>
      <c r="DB792" s="791"/>
      <c r="DC792" s="791"/>
      <c r="DD792" s="791"/>
      <c r="DE792" s="791"/>
      <c r="DF792" s="791"/>
      <c r="DG792" s="793"/>
    </row>
    <row r="793" spans="1:111" ht="16">
      <c r="A793" s="209"/>
      <c r="B793" s="331"/>
      <c r="C793" s="1115"/>
      <c r="D793" s="84"/>
      <c r="E793" s="84"/>
      <c r="F793" s="84"/>
      <c r="G793" s="84"/>
      <c r="H793" s="84"/>
      <c r="I793" s="84"/>
      <c r="J793" s="84"/>
      <c r="K793" s="84"/>
      <c r="L793" s="84"/>
      <c r="M793" s="84"/>
      <c r="N793" s="84"/>
      <c r="O793" s="84"/>
      <c r="P793" s="84"/>
      <c r="Q793" s="84"/>
      <c r="R793" s="84"/>
      <c r="S793" s="84"/>
      <c r="T793" s="84"/>
      <c r="U793" s="84"/>
      <c r="V793" s="84"/>
      <c r="W793" s="84"/>
      <c r="X793" s="84"/>
      <c r="Y793" s="84"/>
      <c r="Z793" s="84"/>
      <c r="AA793" s="771"/>
      <c r="AB793" s="84"/>
      <c r="AC793" s="84"/>
      <c r="AD793" s="84"/>
      <c r="AE793" s="84"/>
      <c r="AF793" s="84"/>
      <c r="AG793" s="84"/>
      <c r="AH793" s="84"/>
      <c r="AI793" s="84"/>
      <c r="AJ793" s="84"/>
      <c r="AK793" s="84"/>
      <c r="AL793" s="84"/>
      <c r="AM793" s="771"/>
      <c r="AN793" s="84"/>
      <c r="AO793" s="84"/>
      <c r="AP793" s="84"/>
      <c r="AQ793" s="84"/>
      <c r="AR793" s="84"/>
      <c r="AS793" s="84"/>
      <c r="AT793" s="84"/>
      <c r="AU793" s="84"/>
      <c r="AV793" s="84"/>
      <c r="AW793" s="84"/>
      <c r="AX793" s="84"/>
      <c r="AY793" s="771"/>
      <c r="AZ793" s="84"/>
      <c r="BA793" s="84"/>
      <c r="BB793" s="84"/>
      <c r="BC793" s="84"/>
      <c r="BD793" s="84"/>
      <c r="BE793" s="84"/>
      <c r="BF793" s="84"/>
      <c r="BG793" s="84"/>
      <c r="BH793" s="84"/>
      <c r="BI793" s="84"/>
      <c r="BJ793" s="84"/>
      <c r="BK793" s="771"/>
      <c r="BL793" s="84"/>
      <c r="BM793" s="84"/>
      <c r="BN793" s="84"/>
      <c r="BO793" s="84"/>
      <c r="BP793" s="84"/>
      <c r="BQ793" s="84"/>
      <c r="BR793" s="84"/>
      <c r="BS793" s="84"/>
      <c r="BT793" s="84"/>
      <c r="BU793" s="84"/>
      <c r="BV793" s="84"/>
      <c r="BW793" s="771"/>
      <c r="BX793" s="84"/>
      <c r="BY793" s="84"/>
      <c r="BZ793" s="84"/>
      <c r="CA793" s="84"/>
      <c r="CB793" s="84"/>
      <c r="CC793" s="84"/>
      <c r="CD793" s="84"/>
      <c r="CE793" s="84"/>
      <c r="CF793" s="84"/>
      <c r="CG793" s="84"/>
      <c r="CH793" s="84"/>
      <c r="CI793" s="771"/>
      <c r="CJ793" s="791"/>
      <c r="CK793" s="791"/>
      <c r="CL793" s="791"/>
      <c r="CM793" s="791"/>
      <c r="CN793" s="791"/>
      <c r="CO793" s="791"/>
      <c r="CP793" s="791"/>
      <c r="CQ793" s="791"/>
      <c r="CR793" s="791"/>
      <c r="CS793" s="791"/>
      <c r="CT793" s="791"/>
      <c r="CU793" s="793"/>
      <c r="CV793" s="791"/>
      <c r="CW793" s="791"/>
      <c r="CX793" s="791"/>
      <c r="CY793" s="791"/>
      <c r="CZ793" s="791"/>
      <c r="DA793" s="791"/>
      <c r="DB793" s="791"/>
      <c r="DC793" s="791"/>
      <c r="DD793" s="791"/>
      <c r="DE793" s="791"/>
      <c r="DF793" s="791"/>
      <c r="DG793" s="793"/>
    </row>
    <row r="794" spans="1:111" ht="16">
      <c r="A794" s="209"/>
      <c r="B794" s="331"/>
      <c r="C794" s="1115"/>
      <c r="D794" s="84"/>
      <c r="E794" s="84"/>
      <c r="F794" s="84"/>
      <c r="G794" s="84"/>
      <c r="H794" s="84"/>
      <c r="I794" s="84"/>
      <c r="J794" s="84"/>
      <c r="K794" s="84"/>
      <c r="L794" s="84"/>
      <c r="M794" s="84"/>
      <c r="N794" s="84"/>
      <c r="O794" s="84"/>
      <c r="P794" s="84"/>
      <c r="Q794" s="84"/>
      <c r="R794" s="84"/>
      <c r="S794" s="84"/>
      <c r="T794" s="84"/>
      <c r="U794" s="84"/>
      <c r="V794" s="84"/>
      <c r="W794" s="84"/>
      <c r="X794" s="84"/>
      <c r="Y794" s="84"/>
      <c r="Z794" s="84"/>
      <c r="AA794" s="771"/>
      <c r="AB794" s="84"/>
      <c r="AC794" s="84"/>
      <c r="AD794" s="84"/>
      <c r="AE794" s="84"/>
      <c r="AF794" s="84"/>
      <c r="AG794" s="84"/>
      <c r="AH794" s="84"/>
      <c r="AI794" s="84"/>
      <c r="AJ794" s="84"/>
      <c r="AK794" s="84"/>
      <c r="AL794" s="84"/>
      <c r="AM794" s="771"/>
      <c r="AN794" s="84"/>
      <c r="AO794" s="84"/>
      <c r="AP794" s="84"/>
      <c r="AQ794" s="84"/>
      <c r="AR794" s="84"/>
      <c r="AS794" s="84"/>
      <c r="AT794" s="84"/>
      <c r="AU794" s="84"/>
      <c r="AV794" s="84"/>
      <c r="AW794" s="84"/>
      <c r="AX794" s="84"/>
      <c r="AY794" s="771"/>
      <c r="AZ794" s="84"/>
      <c r="BA794" s="84"/>
      <c r="BB794" s="84"/>
      <c r="BC794" s="84"/>
      <c r="BD794" s="84"/>
      <c r="BE794" s="84"/>
      <c r="BF794" s="84"/>
      <c r="BG794" s="84"/>
      <c r="BH794" s="84"/>
      <c r="BI794" s="84"/>
      <c r="BJ794" s="84"/>
      <c r="BK794" s="771"/>
      <c r="BL794" s="84"/>
      <c r="BM794" s="84"/>
      <c r="BN794" s="84"/>
      <c r="BO794" s="84"/>
      <c r="BP794" s="84"/>
      <c r="BQ794" s="84"/>
      <c r="BR794" s="84"/>
      <c r="BS794" s="84"/>
      <c r="BT794" s="84"/>
      <c r="BU794" s="84"/>
      <c r="BV794" s="84"/>
      <c r="BW794" s="771"/>
      <c r="BX794" s="84"/>
      <c r="BY794" s="84"/>
      <c r="BZ794" s="84"/>
      <c r="CA794" s="84"/>
      <c r="CB794" s="84"/>
      <c r="CC794" s="84"/>
      <c r="CD794" s="84"/>
      <c r="CE794" s="84"/>
      <c r="CF794" s="84"/>
      <c r="CG794" s="84"/>
      <c r="CH794" s="84"/>
      <c r="CI794" s="771"/>
      <c r="CJ794" s="791"/>
      <c r="CK794" s="791"/>
      <c r="CL794" s="791"/>
      <c r="CM794" s="791"/>
      <c r="CN794" s="791"/>
      <c r="CO794" s="791"/>
      <c r="CP794" s="791"/>
      <c r="CQ794" s="791"/>
      <c r="CR794" s="791"/>
      <c r="CS794" s="791"/>
      <c r="CT794" s="791"/>
      <c r="CU794" s="793"/>
      <c r="CV794" s="791"/>
      <c r="CW794" s="791"/>
      <c r="CX794" s="791"/>
      <c r="CY794" s="791"/>
      <c r="CZ794" s="791"/>
      <c r="DA794" s="791"/>
      <c r="DB794" s="791"/>
      <c r="DC794" s="791"/>
      <c r="DD794" s="791"/>
      <c r="DE794" s="791"/>
      <c r="DF794" s="791"/>
      <c r="DG794" s="793"/>
    </row>
    <row r="795" spans="1:111" ht="16">
      <c r="A795" s="209"/>
      <c r="B795" s="331"/>
      <c r="C795" s="1115"/>
      <c r="D795" s="84"/>
      <c r="E795" s="84"/>
      <c r="F795" s="84"/>
      <c r="G795" s="84"/>
      <c r="H795" s="84"/>
      <c r="I795" s="84"/>
      <c r="J795" s="84"/>
      <c r="K795" s="84"/>
      <c r="L795" s="84"/>
      <c r="M795" s="84"/>
      <c r="N795" s="84"/>
      <c r="O795" s="84"/>
      <c r="P795" s="84"/>
      <c r="Q795" s="84"/>
      <c r="R795" s="84"/>
      <c r="S795" s="84"/>
      <c r="T795" s="84"/>
      <c r="U795" s="84"/>
      <c r="V795" s="84"/>
      <c r="W795" s="84"/>
      <c r="X795" s="84"/>
      <c r="Y795" s="84"/>
      <c r="Z795" s="84"/>
      <c r="AA795" s="771"/>
      <c r="AB795" s="84"/>
      <c r="AC795" s="84"/>
      <c r="AD795" s="84"/>
      <c r="AE795" s="84"/>
      <c r="AF795" s="84"/>
      <c r="AG795" s="84"/>
      <c r="AH795" s="84"/>
      <c r="AI795" s="84"/>
      <c r="AJ795" s="84"/>
      <c r="AK795" s="84"/>
      <c r="AL795" s="84"/>
      <c r="AM795" s="771"/>
      <c r="AN795" s="84"/>
      <c r="AO795" s="84"/>
      <c r="AP795" s="84"/>
      <c r="AQ795" s="84"/>
      <c r="AR795" s="84"/>
      <c r="AS795" s="84"/>
      <c r="AT795" s="84"/>
      <c r="AU795" s="84"/>
      <c r="AV795" s="84"/>
      <c r="AW795" s="84"/>
      <c r="AX795" s="84"/>
      <c r="AY795" s="771"/>
      <c r="AZ795" s="84"/>
      <c r="BA795" s="84"/>
      <c r="BB795" s="84"/>
      <c r="BC795" s="84"/>
      <c r="BD795" s="84"/>
      <c r="BE795" s="84"/>
      <c r="BF795" s="84"/>
      <c r="BG795" s="84"/>
      <c r="BH795" s="84"/>
      <c r="BI795" s="84"/>
      <c r="BJ795" s="84"/>
      <c r="BK795" s="771"/>
      <c r="BL795" s="84"/>
      <c r="BM795" s="84"/>
      <c r="BN795" s="84"/>
      <c r="BO795" s="84"/>
      <c r="BP795" s="84"/>
      <c r="BQ795" s="84"/>
      <c r="BR795" s="84"/>
      <c r="BS795" s="84"/>
      <c r="BT795" s="84"/>
      <c r="BU795" s="84"/>
      <c r="BV795" s="84"/>
      <c r="BW795" s="771"/>
      <c r="BX795" s="84"/>
      <c r="BY795" s="84"/>
      <c r="BZ795" s="84"/>
      <c r="CA795" s="84"/>
      <c r="CB795" s="84"/>
      <c r="CC795" s="84"/>
      <c r="CD795" s="84"/>
      <c r="CE795" s="84"/>
      <c r="CF795" s="84"/>
      <c r="CG795" s="84"/>
      <c r="CH795" s="84"/>
      <c r="CI795" s="771"/>
      <c r="CJ795" s="791"/>
      <c r="CK795" s="791"/>
      <c r="CL795" s="791"/>
      <c r="CM795" s="791"/>
      <c r="CN795" s="791"/>
      <c r="CO795" s="791"/>
      <c r="CP795" s="791"/>
      <c r="CQ795" s="791"/>
      <c r="CR795" s="791"/>
      <c r="CS795" s="791"/>
      <c r="CT795" s="791"/>
      <c r="CU795" s="793"/>
      <c r="CV795" s="791"/>
      <c r="CW795" s="791"/>
      <c r="CX795" s="791"/>
      <c r="CY795" s="791"/>
      <c r="CZ795" s="791"/>
      <c r="DA795" s="791"/>
      <c r="DB795" s="791"/>
      <c r="DC795" s="791"/>
      <c r="DD795" s="791"/>
      <c r="DE795" s="791"/>
      <c r="DF795" s="791"/>
      <c r="DG795" s="793"/>
    </row>
    <row r="796" spans="1:111" ht="16">
      <c r="A796" s="209"/>
      <c r="B796" s="331"/>
      <c r="C796" s="1115"/>
      <c r="D796" s="84"/>
      <c r="E796" s="84"/>
      <c r="F796" s="84"/>
      <c r="G796" s="84"/>
      <c r="H796" s="84"/>
      <c r="I796" s="84"/>
      <c r="J796" s="84"/>
      <c r="K796" s="84"/>
      <c r="L796" s="84"/>
      <c r="M796" s="84"/>
      <c r="N796" s="84"/>
      <c r="O796" s="84"/>
      <c r="P796" s="84"/>
      <c r="Q796" s="84"/>
      <c r="R796" s="84"/>
      <c r="S796" s="84"/>
      <c r="T796" s="84"/>
      <c r="U796" s="84"/>
      <c r="V796" s="84"/>
      <c r="W796" s="84"/>
      <c r="X796" s="84"/>
      <c r="Y796" s="84"/>
      <c r="Z796" s="84"/>
      <c r="AA796" s="771"/>
      <c r="AB796" s="84"/>
      <c r="AC796" s="84"/>
      <c r="AD796" s="84"/>
      <c r="AE796" s="84"/>
      <c r="AF796" s="84"/>
      <c r="AG796" s="84"/>
      <c r="AH796" s="84"/>
      <c r="AI796" s="84"/>
      <c r="AJ796" s="84"/>
      <c r="AK796" s="84"/>
      <c r="AL796" s="84"/>
      <c r="AM796" s="771"/>
      <c r="AN796" s="84"/>
      <c r="AO796" s="84"/>
      <c r="AP796" s="84"/>
      <c r="AQ796" s="84"/>
      <c r="AR796" s="84"/>
      <c r="AS796" s="84"/>
      <c r="AT796" s="84"/>
      <c r="AU796" s="84"/>
      <c r="AV796" s="84"/>
      <c r="AW796" s="84"/>
      <c r="AX796" s="84"/>
      <c r="AY796" s="771"/>
      <c r="AZ796" s="84"/>
      <c r="BA796" s="84"/>
      <c r="BB796" s="84"/>
      <c r="BC796" s="84"/>
      <c r="BD796" s="84"/>
      <c r="BE796" s="84"/>
      <c r="BF796" s="84"/>
      <c r="BG796" s="84"/>
      <c r="BH796" s="84"/>
      <c r="BI796" s="84"/>
      <c r="BJ796" s="84"/>
      <c r="BK796" s="771"/>
      <c r="BL796" s="84"/>
      <c r="BM796" s="84"/>
      <c r="BN796" s="84"/>
      <c r="BO796" s="84"/>
      <c r="BP796" s="84"/>
      <c r="BQ796" s="84"/>
      <c r="BR796" s="84"/>
      <c r="BS796" s="84"/>
      <c r="BT796" s="84"/>
      <c r="BU796" s="84"/>
      <c r="BV796" s="84"/>
      <c r="BW796" s="771"/>
      <c r="BX796" s="84"/>
      <c r="BY796" s="84"/>
      <c r="BZ796" s="84"/>
      <c r="CA796" s="84"/>
      <c r="CB796" s="84"/>
      <c r="CC796" s="84"/>
      <c r="CD796" s="84"/>
      <c r="CE796" s="84"/>
      <c r="CF796" s="84"/>
      <c r="CG796" s="84"/>
      <c r="CH796" s="84"/>
      <c r="CI796" s="771"/>
      <c r="CJ796" s="791"/>
      <c r="CK796" s="791"/>
      <c r="CL796" s="791"/>
      <c r="CM796" s="791"/>
      <c r="CN796" s="791"/>
      <c r="CO796" s="791"/>
      <c r="CP796" s="791"/>
      <c r="CQ796" s="791"/>
      <c r="CR796" s="791"/>
      <c r="CS796" s="791"/>
      <c r="CT796" s="791"/>
      <c r="CU796" s="793"/>
      <c r="CV796" s="791"/>
      <c r="CW796" s="791"/>
      <c r="CX796" s="791"/>
      <c r="CY796" s="791"/>
      <c r="CZ796" s="791"/>
      <c r="DA796" s="791"/>
      <c r="DB796" s="791"/>
      <c r="DC796" s="791"/>
      <c r="DD796" s="791"/>
      <c r="DE796" s="791"/>
      <c r="DF796" s="791"/>
      <c r="DG796" s="793"/>
    </row>
    <row r="797" spans="1:111" ht="16">
      <c r="A797" s="209"/>
      <c r="B797" s="331"/>
      <c r="C797" s="1115"/>
      <c r="D797" s="84"/>
      <c r="E797" s="84"/>
      <c r="F797" s="84"/>
      <c r="G797" s="84"/>
      <c r="H797" s="84"/>
      <c r="I797" s="84"/>
      <c r="J797" s="84"/>
      <c r="K797" s="84"/>
      <c r="L797" s="84"/>
      <c r="M797" s="84"/>
      <c r="N797" s="84"/>
      <c r="O797" s="84"/>
      <c r="P797" s="84"/>
      <c r="Q797" s="84"/>
      <c r="R797" s="84"/>
      <c r="S797" s="84"/>
      <c r="T797" s="84"/>
      <c r="U797" s="84"/>
      <c r="V797" s="84"/>
      <c r="W797" s="84"/>
      <c r="X797" s="84"/>
      <c r="Y797" s="84"/>
      <c r="Z797" s="84"/>
      <c r="AA797" s="771"/>
      <c r="AB797" s="84"/>
      <c r="AC797" s="84"/>
      <c r="AD797" s="84"/>
      <c r="AE797" s="84"/>
      <c r="AF797" s="84"/>
      <c r="AG797" s="84"/>
      <c r="AH797" s="84"/>
      <c r="AI797" s="84"/>
      <c r="AJ797" s="84"/>
      <c r="AK797" s="84"/>
      <c r="AL797" s="84"/>
      <c r="AM797" s="771"/>
      <c r="AN797" s="84"/>
      <c r="AO797" s="84"/>
      <c r="AP797" s="84"/>
      <c r="AQ797" s="84"/>
      <c r="AR797" s="84"/>
      <c r="AS797" s="84"/>
      <c r="AT797" s="84"/>
      <c r="AU797" s="84"/>
      <c r="AV797" s="84"/>
      <c r="AW797" s="84"/>
      <c r="AX797" s="84"/>
      <c r="AY797" s="771"/>
      <c r="AZ797" s="84"/>
      <c r="BA797" s="84"/>
      <c r="BB797" s="84"/>
      <c r="BC797" s="84"/>
      <c r="BD797" s="84"/>
      <c r="BE797" s="84"/>
      <c r="BF797" s="84"/>
      <c r="BG797" s="84"/>
      <c r="BH797" s="84"/>
      <c r="BI797" s="84"/>
      <c r="BJ797" s="84"/>
      <c r="BK797" s="771"/>
      <c r="BL797" s="84"/>
      <c r="BM797" s="84"/>
      <c r="BN797" s="84"/>
      <c r="BO797" s="84"/>
      <c r="BP797" s="84"/>
      <c r="BQ797" s="84"/>
      <c r="BR797" s="84"/>
      <c r="BS797" s="84"/>
      <c r="BT797" s="84"/>
      <c r="BU797" s="84"/>
      <c r="BV797" s="84"/>
      <c r="BW797" s="771"/>
      <c r="BX797" s="84"/>
      <c r="BY797" s="84"/>
      <c r="BZ797" s="84"/>
      <c r="CA797" s="84"/>
      <c r="CB797" s="84"/>
      <c r="CC797" s="84"/>
      <c r="CD797" s="84"/>
      <c r="CE797" s="84"/>
      <c r="CF797" s="84"/>
      <c r="CG797" s="84"/>
      <c r="CH797" s="84"/>
      <c r="CI797" s="771"/>
      <c r="CJ797" s="791"/>
      <c r="CK797" s="791"/>
      <c r="CL797" s="791"/>
      <c r="CM797" s="791"/>
      <c r="CN797" s="791"/>
      <c r="CO797" s="791"/>
      <c r="CP797" s="791"/>
      <c r="CQ797" s="791"/>
      <c r="CR797" s="791"/>
      <c r="CS797" s="791"/>
      <c r="CT797" s="791"/>
      <c r="CU797" s="793"/>
      <c r="CV797" s="791"/>
      <c r="CW797" s="791"/>
      <c r="CX797" s="791"/>
      <c r="CY797" s="791"/>
      <c r="CZ797" s="791"/>
      <c r="DA797" s="791"/>
      <c r="DB797" s="791"/>
      <c r="DC797" s="791"/>
      <c r="DD797" s="791"/>
      <c r="DE797" s="791"/>
      <c r="DF797" s="791"/>
      <c r="DG797" s="793"/>
    </row>
    <row r="798" spans="1:111" ht="16">
      <c r="A798" s="209"/>
      <c r="B798" s="331"/>
      <c r="C798" s="1115"/>
      <c r="D798" s="84"/>
      <c r="E798" s="84"/>
      <c r="F798" s="84"/>
      <c r="G798" s="84"/>
      <c r="H798" s="84"/>
      <c r="I798" s="84"/>
      <c r="J798" s="84"/>
      <c r="K798" s="84"/>
      <c r="L798" s="84"/>
      <c r="M798" s="84"/>
      <c r="N798" s="84"/>
      <c r="O798" s="84"/>
      <c r="P798" s="84"/>
      <c r="Q798" s="84"/>
      <c r="R798" s="84"/>
      <c r="S798" s="84"/>
      <c r="T798" s="84"/>
      <c r="U798" s="84"/>
      <c r="V798" s="84"/>
      <c r="W798" s="84"/>
      <c r="X798" s="84"/>
      <c r="Y798" s="84"/>
      <c r="Z798" s="84"/>
      <c r="AA798" s="771"/>
      <c r="AB798" s="84"/>
      <c r="AC798" s="84"/>
      <c r="AD798" s="84"/>
      <c r="AE798" s="84"/>
      <c r="AF798" s="84"/>
      <c r="AG798" s="84"/>
      <c r="AH798" s="84"/>
      <c r="AI798" s="84"/>
      <c r="AJ798" s="84"/>
      <c r="AK798" s="84"/>
      <c r="AL798" s="84"/>
      <c r="AM798" s="771"/>
      <c r="AN798" s="84"/>
      <c r="AO798" s="84"/>
      <c r="AP798" s="84"/>
      <c r="AQ798" s="84"/>
      <c r="AR798" s="84"/>
      <c r="AS798" s="84"/>
      <c r="AT798" s="84"/>
      <c r="AU798" s="84"/>
      <c r="AV798" s="84"/>
      <c r="AW798" s="84"/>
      <c r="AX798" s="84"/>
      <c r="AY798" s="771"/>
      <c r="AZ798" s="84"/>
      <c r="BA798" s="84"/>
      <c r="BB798" s="84"/>
      <c r="BC798" s="84"/>
      <c r="BD798" s="84"/>
      <c r="BE798" s="84"/>
      <c r="BF798" s="84"/>
      <c r="BG798" s="84"/>
      <c r="BH798" s="84"/>
      <c r="BI798" s="84"/>
      <c r="BJ798" s="84"/>
      <c r="BK798" s="771"/>
      <c r="BL798" s="84"/>
      <c r="BM798" s="84"/>
      <c r="BN798" s="84"/>
      <c r="BO798" s="84"/>
      <c r="BP798" s="84"/>
      <c r="BQ798" s="84"/>
      <c r="BR798" s="84"/>
      <c r="BS798" s="84"/>
      <c r="BT798" s="84"/>
      <c r="BU798" s="84"/>
      <c r="BV798" s="84"/>
      <c r="BW798" s="771"/>
      <c r="BX798" s="84"/>
      <c r="BY798" s="84"/>
      <c r="BZ798" s="84"/>
      <c r="CA798" s="84"/>
      <c r="CB798" s="84"/>
      <c r="CC798" s="84"/>
      <c r="CD798" s="84"/>
      <c r="CE798" s="84"/>
      <c r="CF798" s="84"/>
      <c r="CG798" s="84"/>
      <c r="CH798" s="84"/>
      <c r="CI798" s="771"/>
      <c r="CJ798" s="791"/>
      <c r="CK798" s="791"/>
      <c r="CL798" s="791"/>
      <c r="CM798" s="791"/>
      <c r="CN798" s="791"/>
      <c r="CO798" s="791"/>
      <c r="CP798" s="791"/>
      <c r="CQ798" s="791"/>
      <c r="CR798" s="791"/>
      <c r="CS798" s="791"/>
      <c r="CT798" s="791"/>
      <c r="CU798" s="793"/>
      <c r="CV798" s="791"/>
      <c r="CW798" s="791"/>
      <c r="CX798" s="791"/>
      <c r="CY798" s="791"/>
      <c r="CZ798" s="791"/>
      <c r="DA798" s="791"/>
      <c r="DB798" s="791"/>
      <c r="DC798" s="791"/>
      <c r="DD798" s="791"/>
      <c r="DE798" s="791"/>
      <c r="DF798" s="791"/>
      <c r="DG798" s="793"/>
    </row>
    <row r="799" spans="1:111" ht="16">
      <c r="A799" s="209"/>
      <c r="B799" s="331"/>
      <c r="C799" s="1115"/>
      <c r="D799" s="84"/>
      <c r="E799" s="84"/>
      <c r="F799" s="84"/>
      <c r="G799" s="84"/>
      <c r="H799" s="84"/>
      <c r="I799" s="84"/>
      <c r="J799" s="84"/>
      <c r="K799" s="84"/>
      <c r="L799" s="84"/>
      <c r="M799" s="84"/>
      <c r="N799" s="84"/>
      <c r="O799" s="84"/>
      <c r="P799" s="84"/>
      <c r="Q799" s="84"/>
      <c r="R799" s="84"/>
      <c r="S799" s="84"/>
      <c r="T799" s="84"/>
      <c r="U799" s="84"/>
      <c r="V799" s="84"/>
      <c r="W799" s="84"/>
      <c r="X799" s="84"/>
      <c r="Y799" s="84"/>
      <c r="Z799" s="84"/>
      <c r="AA799" s="771"/>
      <c r="AB799" s="84"/>
      <c r="AC799" s="84"/>
      <c r="AD799" s="84"/>
      <c r="AE799" s="84"/>
      <c r="AF799" s="84"/>
      <c r="AG799" s="84"/>
      <c r="AH799" s="84"/>
      <c r="AI799" s="84"/>
      <c r="AJ799" s="84"/>
      <c r="AK799" s="84"/>
      <c r="AL799" s="84"/>
      <c r="AM799" s="771"/>
      <c r="AN799" s="84"/>
      <c r="AO799" s="84"/>
      <c r="AP799" s="84"/>
      <c r="AQ799" s="84"/>
      <c r="AR799" s="84"/>
      <c r="AS799" s="84"/>
      <c r="AT799" s="84"/>
      <c r="AU799" s="84"/>
      <c r="AV799" s="84"/>
      <c r="AW799" s="84"/>
      <c r="AX799" s="84"/>
      <c r="AY799" s="771"/>
      <c r="AZ799" s="84"/>
      <c r="BA799" s="84"/>
      <c r="BB799" s="84"/>
      <c r="BC799" s="84"/>
      <c r="BD799" s="84"/>
      <c r="BE799" s="84"/>
      <c r="BF799" s="84"/>
      <c r="BG799" s="84"/>
      <c r="BH799" s="84"/>
      <c r="BI799" s="84"/>
      <c r="BJ799" s="84"/>
      <c r="BK799" s="771"/>
      <c r="BL799" s="84"/>
      <c r="BM799" s="84"/>
      <c r="BN799" s="84"/>
      <c r="BO799" s="84"/>
      <c r="BP799" s="84"/>
      <c r="BQ799" s="84"/>
      <c r="BR799" s="84"/>
      <c r="BS799" s="84"/>
      <c r="BT799" s="84"/>
      <c r="BU799" s="84"/>
      <c r="BV799" s="84"/>
      <c r="BW799" s="771"/>
      <c r="BX799" s="84"/>
      <c r="BY799" s="84"/>
      <c r="BZ799" s="84"/>
      <c r="CA799" s="84"/>
      <c r="CB799" s="84"/>
      <c r="CC799" s="84"/>
      <c r="CD799" s="84"/>
      <c r="CE799" s="84"/>
      <c r="CF799" s="84"/>
      <c r="CG799" s="84"/>
      <c r="CH799" s="84"/>
      <c r="CI799" s="771"/>
      <c r="CJ799" s="791"/>
      <c r="CK799" s="791"/>
      <c r="CL799" s="791"/>
      <c r="CM799" s="791"/>
      <c r="CN799" s="791"/>
      <c r="CO799" s="791"/>
      <c r="CP799" s="791"/>
      <c r="CQ799" s="791"/>
      <c r="CR799" s="791"/>
      <c r="CS799" s="791"/>
      <c r="CT799" s="791"/>
      <c r="CU799" s="793"/>
      <c r="CV799" s="791"/>
      <c r="CW799" s="791"/>
      <c r="CX799" s="791"/>
      <c r="CY799" s="791"/>
      <c r="CZ799" s="791"/>
      <c r="DA799" s="791"/>
      <c r="DB799" s="791"/>
      <c r="DC799" s="791"/>
      <c r="DD799" s="791"/>
      <c r="DE799" s="791"/>
      <c r="DF799" s="791"/>
      <c r="DG799" s="793"/>
    </row>
    <row r="800" spans="1:111" ht="16">
      <c r="A800" s="209"/>
      <c r="B800" s="331"/>
      <c r="C800" s="1115"/>
      <c r="D800" s="84"/>
      <c r="E800" s="84"/>
      <c r="F800" s="84"/>
      <c r="G800" s="84"/>
      <c r="H800" s="84"/>
      <c r="I800" s="84"/>
      <c r="J800" s="84"/>
      <c r="K800" s="84"/>
      <c r="L800" s="84"/>
      <c r="M800" s="84"/>
      <c r="N800" s="84"/>
      <c r="O800" s="84"/>
      <c r="P800" s="84"/>
      <c r="Q800" s="84"/>
      <c r="R800" s="84"/>
      <c r="S800" s="84"/>
      <c r="T800" s="84"/>
      <c r="U800" s="84"/>
      <c r="V800" s="84"/>
      <c r="W800" s="84"/>
      <c r="X800" s="84"/>
      <c r="Y800" s="84"/>
      <c r="Z800" s="84"/>
      <c r="AA800" s="771"/>
      <c r="AB800" s="84"/>
      <c r="AC800" s="84"/>
      <c r="AD800" s="84"/>
      <c r="AE800" s="84"/>
      <c r="AF800" s="84"/>
      <c r="AG800" s="84"/>
      <c r="AH800" s="84"/>
      <c r="AI800" s="84"/>
      <c r="AJ800" s="84"/>
      <c r="AK800" s="84"/>
      <c r="AL800" s="84"/>
      <c r="AM800" s="771"/>
      <c r="AN800" s="84"/>
      <c r="AO800" s="84"/>
      <c r="AP800" s="84"/>
      <c r="AQ800" s="84"/>
      <c r="AR800" s="84"/>
      <c r="AS800" s="84"/>
      <c r="AT800" s="84"/>
      <c r="AU800" s="84"/>
      <c r="AV800" s="84"/>
      <c r="AW800" s="84"/>
      <c r="AX800" s="84"/>
      <c r="AY800" s="771"/>
      <c r="AZ800" s="84"/>
      <c r="BA800" s="84"/>
      <c r="BB800" s="84"/>
      <c r="BC800" s="84"/>
      <c r="BD800" s="84"/>
      <c r="BE800" s="84"/>
      <c r="BF800" s="84"/>
      <c r="BG800" s="84"/>
      <c r="BH800" s="84"/>
      <c r="BI800" s="84"/>
      <c r="BJ800" s="84"/>
      <c r="BK800" s="771"/>
      <c r="BL800" s="84"/>
      <c r="BM800" s="84"/>
      <c r="BN800" s="84"/>
      <c r="BO800" s="84"/>
      <c r="BP800" s="84"/>
      <c r="BQ800" s="84"/>
      <c r="BR800" s="84"/>
      <c r="BS800" s="84"/>
      <c r="BT800" s="84"/>
      <c r="BU800" s="84"/>
      <c r="BV800" s="84"/>
      <c r="BW800" s="771"/>
      <c r="BX800" s="84"/>
      <c r="BY800" s="84"/>
      <c r="BZ800" s="84"/>
      <c r="CA800" s="84"/>
      <c r="CB800" s="84"/>
      <c r="CC800" s="84"/>
      <c r="CD800" s="84"/>
      <c r="CE800" s="84"/>
      <c r="CF800" s="84"/>
      <c r="CG800" s="84"/>
      <c r="CH800" s="84"/>
      <c r="CI800" s="771"/>
      <c r="CJ800" s="791"/>
      <c r="CK800" s="791"/>
      <c r="CL800" s="791"/>
      <c r="CM800" s="791"/>
      <c r="CN800" s="791"/>
      <c r="CO800" s="791"/>
      <c r="CP800" s="791"/>
      <c r="CQ800" s="791"/>
      <c r="CR800" s="791"/>
      <c r="CS800" s="791"/>
      <c r="CT800" s="791"/>
      <c r="CU800" s="793"/>
      <c r="CV800" s="791"/>
      <c r="CW800" s="791"/>
      <c r="CX800" s="791"/>
      <c r="CY800" s="791"/>
      <c r="CZ800" s="791"/>
      <c r="DA800" s="791"/>
      <c r="DB800" s="791"/>
      <c r="DC800" s="791"/>
      <c r="DD800" s="791"/>
      <c r="DE800" s="791"/>
      <c r="DF800" s="791"/>
      <c r="DG800" s="793"/>
    </row>
    <row r="801" spans="1:111" ht="16">
      <c r="A801" s="209"/>
      <c r="B801" s="331"/>
      <c r="C801" s="1115"/>
      <c r="D801" s="84"/>
      <c r="E801" s="84"/>
      <c r="F801" s="84"/>
      <c r="G801" s="84"/>
      <c r="H801" s="84"/>
      <c r="I801" s="84"/>
      <c r="J801" s="84"/>
      <c r="K801" s="84"/>
      <c r="L801" s="84"/>
      <c r="M801" s="84"/>
      <c r="N801" s="84"/>
      <c r="O801" s="84"/>
      <c r="P801" s="84"/>
      <c r="Q801" s="84"/>
      <c r="R801" s="84"/>
      <c r="S801" s="84"/>
      <c r="T801" s="84"/>
      <c r="U801" s="84"/>
      <c r="V801" s="84"/>
      <c r="W801" s="84"/>
      <c r="X801" s="84"/>
      <c r="Y801" s="84"/>
      <c r="Z801" s="84"/>
      <c r="AA801" s="771"/>
      <c r="AB801" s="84"/>
      <c r="AC801" s="84"/>
      <c r="AD801" s="84"/>
      <c r="AE801" s="84"/>
      <c r="AF801" s="84"/>
      <c r="AG801" s="84"/>
      <c r="AH801" s="84"/>
      <c r="AI801" s="84"/>
      <c r="AJ801" s="84"/>
      <c r="AK801" s="84"/>
      <c r="AL801" s="84"/>
      <c r="AM801" s="771"/>
      <c r="AN801" s="84"/>
      <c r="AO801" s="84"/>
      <c r="AP801" s="84"/>
      <c r="AQ801" s="84"/>
      <c r="AR801" s="84"/>
      <c r="AS801" s="84"/>
      <c r="AT801" s="84"/>
      <c r="AU801" s="84"/>
      <c r="AV801" s="84"/>
      <c r="AW801" s="84"/>
      <c r="AX801" s="84"/>
      <c r="AY801" s="771"/>
      <c r="AZ801" s="84"/>
      <c r="BA801" s="84"/>
      <c r="BB801" s="84"/>
      <c r="BC801" s="84"/>
      <c r="BD801" s="84"/>
      <c r="BE801" s="84"/>
      <c r="BF801" s="84"/>
      <c r="BG801" s="84"/>
      <c r="BH801" s="84"/>
      <c r="BI801" s="84"/>
      <c r="BJ801" s="84"/>
      <c r="BK801" s="771"/>
      <c r="BL801" s="84"/>
      <c r="BM801" s="84"/>
      <c r="BN801" s="84"/>
      <c r="BO801" s="84"/>
      <c r="BP801" s="84"/>
      <c r="BQ801" s="84"/>
      <c r="BR801" s="84"/>
      <c r="BS801" s="84"/>
      <c r="BT801" s="84"/>
      <c r="BU801" s="84"/>
      <c r="BV801" s="84"/>
      <c r="BW801" s="771"/>
      <c r="BX801" s="84"/>
      <c r="BY801" s="84"/>
      <c r="BZ801" s="84"/>
      <c r="CA801" s="84"/>
      <c r="CB801" s="84"/>
      <c r="CC801" s="84"/>
      <c r="CD801" s="84"/>
      <c r="CE801" s="84"/>
      <c r="CF801" s="84"/>
      <c r="CG801" s="84"/>
      <c r="CH801" s="84"/>
      <c r="CI801" s="771"/>
      <c r="CJ801" s="791"/>
      <c r="CK801" s="791"/>
      <c r="CL801" s="791"/>
      <c r="CM801" s="791"/>
      <c r="CN801" s="791"/>
      <c r="CO801" s="791"/>
      <c r="CP801" s="791"/>
      <c r="CQ801" s="791"/>
      <c r="CR801" s="791"/>
      <c r="CS801" s="791"/>
      <c r="CT801" s="791"/>
      <c r="CU801" s="793"/>
      <c r="CV801" s="791"/>
      <c r="CW801" s="791"/>
      <c r="CX801" s="791"/>
      <c r="CY801" s="791"/>
      <c r="CZ801" s="791"/>
      <c r="DA801" s="791"/>
      <c r="DB801" s="791"/>
      <c r="DC801" s="791"/>
      <c r="DD801" s="791"/>
      <c r="DE801" s="791"/>
      <c r="DF801" s="791"/>
      <c r="DG801" s="793"/>
    </row>
    <row r="802" spans="1:111" ht="16">
      <c r="A802" s="209"/>
      <c r="B802" s="331"/>
      <c r="C802" s="1115"/>
      <c r="D802" s="84"/>
      <c r="E802" s="84"/>
      <c r="F802" s="84"/>
      <c r="G802" s="84"/>
      <c r="H802" s="84"/>
      <c r="I802" s="84"/>
      <c r="J802" s="84"/>
      <c r="K802" s="84"/>
      <c r="L802" s="84"/>
      <c r="M802" s="84"/>
      <c r="N802" s="84"/>
      <c r="O802" s="84"/>
      <c r="P802" s="84"/>
      <c r="Q802" s="84"/>
      <c r="R802" s="84"/>
      <c r="S802" s="84"/>
      <c r="T802" s="84"/>
      <c r="U802" s="84"/>
      <c r="V802" s="84"/>
      <c r="W802" s="84"/>
      <c r="X802" s="84"/>
      <c r="Y802" s="84"/>
      <c r="Z802" s="84"/>
      <c r="AA802" s="771"/>
      <c r="AB802" s="84"/>
      <c r="AC802" s="84"/>
      <c r="AD802" s="84"/>
      <c r="AE802" s="84"/>
      <c r="AF802" s="84"/>
      <c r="AG802" s="84"/>
      <c r="AH802" s="84"/>
      <c r="AI802" s="84"/>
      <c r="AJ802" s="84"/>
      <c r="AK802" s="84"/>
      <c r="AL802" s="84"/>
      <c r="AM802" s="771"/>
      <c r="AN802" s="84"/>
      <c r="AO802" s="84"/>
      <c r="AP802" s="84"/>
      <c r="AQ802" s="84"/>
      <c r="AR802" s="84"/>
      <c r="AS802" s="84"/>
      <c r="AT802" s="84"/>
      <c r="AU802" s="84"/>
      <c r="AV802" s="84"/>
      <c r="AW802" s="84"/>
      <c r="AX802" s="84"/>
      <c r="AY802" s="771"/>
      <c r="AZ802" s="84"/>
      <c r="BA802" s="84"/>
      <c r="BB802" s="84"/>
      <c r="BC802" s="84"/>
      <c r="BD802" s="84"/>
      <c r="BE802" s="84"/>
      <c r="BF802" s="84"/>
      <c r="BG802" s="84"/>
      <c r="BH802" s="84"/>
      <c r="BI802" s="84"/>
      <c r="BJ802" s="84"/>
      <c r="BK802" s="771"/>
      <c r="BL802" s="84"/>
      <c r="BM802" s="84"/>
      <c r="BN802" s="84"/>
      <c r="BO802" s="84"/>
      <c r="BP802" s="84"/>
      <c r="BQ802" s="84"/>
      <c r="BR802" s="84"/>
      <c r="BS802" s="84"/>
      <c r="BT802" s="84"/>
      <c r="BU802" s="84"/>
      <c r="BV802" s="84"/>
      <c r="BW802" s="771"/>
      <c r="BX802" s="84"/>
      <c r="BY802" s="84"/>
      <c r="BZ802" s="84"/>
      <c r="CA802" s="84"/>
      <c r="CB802" s="84"/>
      <c r="CC802" s="84"/>
      <c r="CD802" s="84"/>
      <c r="CE802" s="84"/>
      <c r="CF802" s="84"/>
      <c r="CG802" s="84"/>
      <c r="CH802" s="84"/>
      <c r="CI802" s="771"/>
      <c r="CJ802" s="791"/>
      <c r="CK802" s="791"/>
      <c r="CL802" s="791"/>
      <c r="CM802" s="791"/>
      <c r="CN802" s="791"/>
      <c r="CO802" s="791"/>
      <c r="CP802" s="791"/>
      <c r="CQ802" s="791"/>
      <c r="CR802" s="791"/>
      <c r="CS802" s="791"/>
      <c r="CT802" s="791"/>
      <c r="CU802" s="793"/>
      <c r="CV802" s="791"/>
      <c r="CW802" s="791"/>
      <c r="CX802" s="791"/>
      <c r="CY802" s="791"/>
      <c r="CZ802" s="791"/>
      <c r="DA802" s="791"/>
      <c r="DB802" s="791"/>
      <c r="DC802" s="791"/>
      <c r="DD802" s="791"/>
      <c r="DE802" s="791"/>
      <c r="DF802" s="791"/>
      <c r="DG802" s="793"/>
    </row>
    <row r="803" spans="1:111" ht="16">
      <c r="A803" s="209"/>
      <c r="B803" s="331"/>
      <c r="C803" s="1115"/>
      <c r="D803" s="84"/>
      <c r="E803" s="84"/>
      <c r="F803" s="84"/>
      <c r="G803" s="84"/>
      <c r="H803" s="84"/>
      <c r="I803" s="84"/>
      <c r="J803" s="84"/>
      <c r="K803" s="84"/>
      <c r="L803" s="84"/>
      <c r="M803" s="84"/>
      <c r="N803" s="84"/>
      <c r="O803" s="84"/>
      <c r="P803" s="84"/>
      <c r="Q803" s="84"/>
      <c r="R803" s="84"/>
      <c r="S803" s="84"/>
      <c r="T803" s="84"/>
      <c r="U803" s="84"/>
      <c r="V803" s="84"/>
      <c r="W803" s="84"/>
      <c r="X803" s="84"/>
      <c r="Y803" s="84"/>
      <c r="Z803" s="84"/>
      <c r="AA803" s="771"/>
      <c r="AB803" s="84"/>
      <c r="AC803" s="84"/>
      <c r="AD803" s="84"/>
      <c r="AE803" s="84"/>
      <c r="AF803" s="84"/>
      <c r="AG803" s="84"/>
      <c r="AH803" s="84"/>
      <c r="AI803" s="84"/>
      <c r="AJ803" s="84"/>
      <c r="AK803" s="84"/>
      <c r="AL803" s="84"/>
      <c r="AM803" s="771"/>
      <c r="AN803" s="84"/>
      <c r="AO803" s="84"/>
      <c r="AP803" s="84"/>
      <c r="AQ803" s="84"/>
      <c r="AR803" s="84"/>
      <c r="AS803" s="84"/>
      <c r="AT803" s="84"/>
      <c r="AU803" s="84"/>
      <c r="AV803" s="84"/>
      <c r="AW803" s="84"/>
      <c r="AX803" s="84"/>
      <c r="AY803" s="771"/>
      <c r="AZ803" s="84"/>
      <c r="BA803" s="84"/>
      <c r="BB803" s="84"/>
      <c r="BC803" s="84"/>
      <c r="BD803" s="84"/>
      <c r="BE803" s="84"/>
      <c r="BF803" s="84"/>
      <c r="BG803" s="84"/>
      <c r="BH803" s="84"/>
      <c r="BI803" s="84"/>
      <c r="BJ803" s="84"/>
      <c r="BK803" s="771"/>
      <c r="BL803" s="84"/>
      <c r="BM803" s="84"/>
      <c r="BN803" s="84"/>
      <c r="BO803" s="84"/>
      <c r="BP803" s="84"/>
      <c r="BQ803" s="84"/>
      <c r="BR803" s="84"/>
      <c r="BS803" s="84"/>
      <c r="BT803" s="84"/>
      <c r="BU803" s="84"/>
      <c r="BV803" s="84"/>
      <c r="BW803" s="771"/>
      <c r="BX803" s="84"/>
      <c r="BY803" s="84"/>
      <c r="BZ803" s="84"/>
      <c r="CA803" s="84"/>
      <c r="CB803" s="84"/>
      <c r="CC803" s="84"/>
      <c r="CD803" s="84"/>
      <c r="CE803" s="84"/>
      <c r="CF803" s="84"/>
      <c r="CG803" s="84"/>
      <c r="CH803" s="84"/>
      <c r="CI803" s="771"/>
      <c r="CJ803" s="791"/>
      <c r="CK803" s="791"/>
      <c r="CL803" s="791"/>
      <c r="CM803" s="791"/>
      <c r="CN803" s="791"/>
      <c r="CO803" s="791"/>
      <c r="CP803" s="791"/>
      <c r="CQ803" s="791"/>
      <c r="CR803" s="791"/>
      <c r="CS803" s="791"/>
      <c r="CT803" s="791"/>
      <c r="CU803" s="793"/>
      <c r="CV803" s="791"/>
      <c r="CW803" s="791"/>
      <c r="CX803" s="791"/>
      <c r="CY803" s="791"/>
      <c r="CZ803" s="791"/>
      <c r="DA803" s="791"/>
      <c r="DB803" s="791"/>
      <c r="DC803" s="791"/>
      <c r="DD803" s="791"/>
      <c r="DE803" s="791"/>
      <c r="DF803" s="791"/>
      <c r="DG803" s="793"/>
    </row>
    <row r="804" spans="1:111" ht="16">
      <c r="A804" s="209"/>
      <c r="B804" s="331"/>
      <c r="C804" s="1115"/>
      <c r="D804" s="84"/>
      <c r="E804" s="84"/>
      <c r="F804" s="84"/>
      <c r="G804" s="84"/>
      <c r="H804" s="84"/>
      <c r="I804" s="84"/>
      <c r="J804" s="84"/>
      <c r="K804" s="84"/>
      <c r="L804" s="84"/>
      <c r="M804" s="84"/>
      <c r="N804" s="84"/>
      <c r="O804" s="84"/>
      <c r="P804" s="84"/>
      <c r="Q804" s="84"/>
      <c r="R804" s="84"/>
      <c r="S804" s="84"/>
      <c r="T804" s="84"/>
      <c r="U804" s="84"/>
      <c r="V804" s="84"/>
      <c r="W804" s="84"/>
      <c r="X804" s="84"/>
      <c r="Y804" s="84"/>
      <c r="Z804" s="84"/>
      <c r="AA804" s="771"/>
      <c r="AB804" s="84"/>
      <c r="AC804" s="84"/>
      <c r="AD804" s="84"/>
      <c r="AE804" s="84"/>
      <c r="AF804" s="84"/>
      <c r="AG804" s="84"/>
      <c r="AH804" s="84"/>
      <c r="AI804" s="84"/>
      <c r="AJ804" s="84"/>
      <c r="AK804" s="84"/>
      <c r="AL804" s="84"/>
      <c r="AM804" s="771"/>
      <c r="AN804" s="84"/>
      <c r="AO804" s="84"/>
      <c r="AP804" s="84"/>
      <c r="AQ804" s="84"/>
      <c r="AR804" s="84"/>
      <c r="AS804" s="84"/>
      <c r="AT804" s="84"/>
      <c r="AU804" s="84"/>
      <c r="AV804" s="84"/>
      <c r="AW804" s="84"/>
      <c r="AX804" s="84"/>
      <c r="AY804" s="771"/>
      <c r="AZ804" s="84"/>
      <c r="BA804" s="84"/>
      <c r="BB804" s="84"/>
      <c r="BC804" s="84"/>
      <c r="BD804" s="84"/>
      <c r="BE804" s="84"/>
      <c r="BF804" s="84"/>
      <c r="BG804" s="84"/>
      <c r="BH804" s="84"/>
      <c r="BI804" s="84"/>
      <c r="BJ804" s="84"/>
      <c r="BK804" s="771"/>
      <c r="BL804" s="84"/>
      <c r="BM804" s="84"/>
      <c r="BN804" s="84"/>
      <c r="BO804" s="84"/>
      <c r="BP804" s="84"/>
      <c r="BQ804" s="84"/>
      <c r="BR804" s="84"/>
      <c r="BS804" s="84"/>
      <c r="BT804" s="84"/>
      <c r="BU804" s="84"/>
      <c r="BV804" s="84"/>
      <c r="BW804" s="771"/>
      <c r="BX804" s="84"/>
      <c r="BY804" s="84"/>
      <c r="BZ804" s="84"/>
      <c r="CA804" s="84"/>
      <c r="CB804" s="84"/>
      <c r="CC804" s="84"/>
      <c r="CD804" s="84"/>
      <c r="CE804" s="84"/>
      <c r="CF804" s="84"/>
      <c r="CG804" s="84"/>
      <c r="CH804" s="84"/>
      <c r="CI804" s="771"/>
      <c r="CJ804" s="791"/>
      <c r="CK804" s="791"/>
      <c r="CL804" s="791"/>
      <c r="CM804" s="791"/>
      <c r="CN804" s="791"/>
      <c r="CO804" s="791"/>
      <c r="CP804" s="791"/>
      <c r="CQ804" s="791"/>
      <c r="CR804" s="791"/>
      <c r="CS804" s="791"/>
      <c r="CT804" s="791"/>
      <c r="CU804" s="793"/>
      <c r="CV804" s="791"/>
      <c r="CW804" s="791"/>
      <c r="CX804" s="791"/>
      <c r="CY804" s="791"/>
      <c r="CZ804" s="791"/>
      <c r="DA804" s="791"/>
      <c r="DB804" s="791"/>
      <c r="DC804" s="791"/>
      <c r="DD804" s="791"/>
      <c r="DE804" s="791"/>
      <c r="DF804" s="791"/>
      <c r="DG804" s="793"/>
    </row>
    <row r="805" spans="1:111" ht="16">
      <c r="A805" s="209"/>
      <c r="B805" s="331"/>
      <c r="C805" s="1115"/>
      <c r="D805" s="84"/>
      <c r="E805" s="84"/>
      <c r="F805" s="84"/>
      <c r="G805" s="84"/>
      <c r="H805" s="84"/>
      <c r="I805" s="84"/>
      <c r="J805" s="84"/>
      <c r="K805" s="84"/>
      <c r="L805" s="84"/>
      <c r="M805" s="84"/>
      <c r="N805" s="84"/>
      <c r="O805" s="84"/>
      <c r="P805" s="84"/>
      <c r="Q805" s="84"/>
      <c r="R805" s="84"/>
      <c r="S805" s="84"/>
      <c r="T805" s="84"/>
      <c r="U805" s="84"/>
      <c r="V805" s="84"/>
      <c r="W805" s="84"/>
      <c r="X805" s="84"/>
      <c r="Y805" s="84"/>
      <c r="Z805" s="84"/>
      <c r="AA805" s="771"/>
      <c r="AB805" s="84"/>
      <c r="AC805" s="84"/>
      <c r="AD805" s="84"/>
      <c r="AE805" s="84"/>
      <c r="AF805" s="84"/>
      <c r="AG805" s="84"/>
      <c r="AH805" s="84"/>
      <c r="AI805" s="84"/>
      <c r="AJ805" s="84"/>
      <c r="AK805" s="84"/>
      <c r="AL805" s="84"/>
      <c r="AM805" s="771"/>
      <c r="AN805" s="84"/>
      <c r="AO805" s="84"/>
      <c r="AP805" s="84"/>
      <c r="AQ805" s="84"/>
      <c r="AR805" s="84"/>
      <c r="AS805" s="84"/>
      <c r="AT805" s="84"/>
      <c r="AU805" s="84"/>
      <c r="AV805" s="84"/>
      <c r="AW805" s="84"/>
      <c r="AX805" s="84"/>
      <c r="AY805" s="771"/>
      <c r="AZ805" s="84"/>
      <c r="BA805" s="84"/>
      <c r="BB805" s="84"/>
      <c r="BC805" s="84"/>
      <c r="BD805" s="84"/>
      <c r="BE805" s="84"/>
      <c r="BF805" s="84"/>
      <c r="BG805" s="84"/>
      <c r="BH805" s="84"/>
      <c r="BI805" s="84"/>
      <c r="BJ805" s="84"/>
      <c r="BK805" s="771"/>
      <c r="BL805" s="84"/>
      <c r="BM805" s="84"/>
      <c r="BN805" s="84"/>
      <c r="BO805" s="84"/>
      <c r="BP805" s="84"/>
      <c r="BQ805" s="84"/>
      <c r="BR805" s="84"/>
      <c r="BS805" s="84"/>
      <c r="BT805" s="84"/>
      <c r="BU805" s="84"/>
      <c r="BV805" s="84"/>
      <c r="BW805" s="771"/>
      <c r="BX805" s="84"/>
      <c r="BY805" s="84"/>
      <c r="BZ805" s="84"/>
      <c r="CA805" s="84"/>
      <c r="CB805" s="84"/>
      <c r="CC805" s="84"/>
      <c r="CD805" s="84"/>
      <c r="CE805" s="84"/>
      <c r="CF805" s="84"/>
      <c r="CG805" s="84"/>
      <c r="CH805" s="84"/>
      <c r="CI805" s="771"/>
      <c r="CJ805" s="791"/>
      <c r="CK805" s="791"/>
      <c r="CL805" s="791"/>
      <c r="CM805" s="791"/>
      <c r="CN805" s="791"/>
      <c r="CO805" s="791"/>
      <c r="CP805" s="791"/>
      <c r="CQ805" s="791"/>
      <c r="CR805" s="791"/>
      <c r="CS805" s="791"/>
      <c r="CT805" s="791"/>
      <c r="CU805" s="793"/>
      <c r="CV805" s="791"/>
      <c r="CW805" s="791"/>
      <c r="CX805" s="791"/>
      <c r="CY805" s="791"/>
      <c r="CZ805" s="791"/>
      <c r="DA805" s="791"/>
      <c r="DB805" s="791"/>
      <c r="DC805" s="791"/>
      <c r="DD805" s="791"/>
      <c r="DE805" s="791"/>
      <c r="DF805" s="791"/>
      <c r="DG805" s="793"/>
    </row>
    <row r="806" spans="1:111" ht="16">
      <c r="A806" s="209"/>
      <c r="B806" s="331"/>
      <c r="C806" s="1115"/>
      <c r="D806" s="84"/>
      <c r="E806" s="84"/>
      <c r="F806" s="84"/>
      <c r="G806" s="84"/>
      <c r="H806" s="84"/>
      <c r="I806" s="84"/>
      <c r="J806" s="84"/>
      <c r="K806" s="84"/>
      <c r="L806" s="84"/>
      <c r="M806" s="84"/>
      <c r="N806" s="84"/>
      <c r="O806" s="84"/>
      <c r="P806" s="84"/>
      <c r="Q806" s="84"/>
      <c r="R806" s="84"/>
      <c r="S806" s="84"/>
      <c r="T806" s="84"/>
      <c r="U806" s="84"/>
      <c r="V806" s="84"/>
      <c r="W806" s="84"/>
      <c r="X806" s="84"/>
      <c r="Y806" s="84"/>
      <c r="Z806" s="84"/>
      <c r="AA806" s="771"/>
      <c r="AB806" s="84"/>
      <c r="AC806" s="84"/>
      <c r="AD806" s="84"/>
      <c r="AE806" s="84"/>
      <c r="AF806" s="84"/>
      <c r="AG806" s="84"/>
      <c r="AH806" s="84"/>
      <c r="AI806" s="84"/>
      <c r="AJ806" s="84"/>
      <c r="AK806" s="84"/>
      <c r="AL806" s="84"/>
      <c r="AM806" s="771"/>
      <c r="AN806" s="84"/>
      <c r="AO806" s="84"/>
      <c r="AP806" s="84"/>
      <c r="AQ806" s="84"/>
      <c r="AR806" s="84"/>
      <c r="AS806" s="84"/>
      <c r="AT806" s="84"/>
      <c r="AU806" s="84"/>
      <c r="AV806" s="84"/>
      <c r="AW806" s="84"/>
      <c r="AX806" s="84"/>
      <c r="AY806" s="771"/>
      <c r="AZ806" s="84"/>
      <c r="BA806" s="84"/>
      <c r="BB806" s="84"/>
      <c r="BC806" s="84"/>
      <c r="BD806" s="84"/>
      <c r="BE806" s="84"/>
      <c r="BF806" s="84"/>
      <c r="BG806" s="84"/>
      <c r="BH806" s="84"/>
      <c r="BI806" s="84"/>
      <c r="BJ806" s="84"/>
      <c r="BK806" s="771"/>
      <c r="BL806" s="84"/>
      <c r="BM806" s="84"/>
      <c r="BN806" s="84"/>
      <c r="BO806" s="84"/>
      <c r="BP806" s="84"/>
      <c r="BQ806" s="84"/>
      <c r="BR806" s="84"/>
      <c r="BS806" s="84"/>
      <c r="BT806" s="84"/>
      <c r="BU806" s="84"/>
      <c r="BV806" s="84"/>
      <c r="BW806" s="771"/>
      <c r="BX806" s="84"/>
      <c r="BY806" s="84"/>
      <c r="BZ806" s="84"/>
      <c r="CA806" s="84"/>
      <c r="CB806" s="84"/>
      <c r="CC806" s="84"/>
      <c r="CD806" s="84"/>
      <c r="CE806" s="84"/>
      <c r="CF806" s="84"/>
      <c r="CG806" s="84"/>
      <c r="CH806" s="84"/>
      <c r="CI806" s="771"/>
      <c r="CJ806" s="791"/>
      <c r="CK806" s="791"/>
      <c r="CL806" s="791"/>
      <c r="CM806" s="791"/>
      <c r="CN806" s="791"/>
      <c r="CO806" s="791"/>
      <c r="CP806" s="791"/>
      <c r="CQ806" s="791"/>
      <c r="CR806" s="791"/>
      <c r="CS806" s="791"/>
      <c r="CT806" s="791"/>
      <c r="CU806" s="793"/>
      <c r="CV806" s="791"/>
      <c r="CW806" s="791"/>
      <c r="CX806" s="791"/>
      <c r="CY806" s="791"/>
      <c r="CZ806" s="791"/>
      <c r="DA806" s="791"/>
      <c r="DB806" s="791"/>
      <c r="DC806" s="791"/>
      <c r="DD806" s="791"/>
      <c r="DE806" s="791"/>
      <c r="DF806" s="791"/>
      <c r="DG806" s="793"/>
    </row>
    <row r="807" spans="1:111" ht="16">
      <c r="A807" s="209"/>
      <c r="B807" s="331"/>
      <c r="C807" s="1115"/>
      <c r="D807" s="84"/>
      <c r="E807" s="84"/>
      <c r="F807" s="84"/>
      <c r="G807" s="84"/>
      <c r="H807" s="84"/>
      <c r="I807" s="84"/>
      <c r="J807" s="84"/>
      <c r="K807" s="84"/>
      <c r="L807" s="84"/>
      <c r="M807" s="84"/>
      <c r="N807" s="84"/>
      <c r="O807" s="84"/>
      <c r="P807" s="84"/>
      <c r="Q807" s="84"/>
      <c r="R807" s="84"/>
      <c r="S807" s="84"/>
      <c r="T807" s="84"/>
      <c r="U807" s="84"/>
      <c r="V807" s="84"/>
      <c r="W807" s="84"/>
      <c r="X807" s="84"/>
      <c r="Y807" s="84"/>
      <c r="Z807" s="84"/>
      <c r="AA807" s="771"/>
      <c r="AB807" s="84"/>
      <c r="AC807" s="84"/>
      <c r="AD807" s="84"/>
      <c r="AE807" s="84"/>
      <c r="AF807" s="84"/>
      <c r="AG807" s="84"/>
      <c r="AH807" s="84"/>
      <c r="AI807" s="84"/>
      <c r="AJ807" s="84"/>
      <c r="AK807" s="84"/>
      <c r="AL807" s="84"/>
      <c r="AM807" s="771"/>
      <c r="AN807" s="84"/>
      <c r="AO807" s="84"/>
      <c r="AP807" s="84"/>
      <c r="AQ807" s="84"/>
      <c r="AR807" s="84"/>
      <c r="AS807" s="84"/>
      <c r="AT807" s="84"/>
      <c r="AU807" s="84"/>
      <c r="AV807" s="84"/>
      <c r="AW807" s="84"/>
      <c r="AX807" s="84"/>
      <c r="AY807" s="771"/>
      <c r="AZ807" s="84"/>
      <c r="BA807" s="84"/>
      <c r="BB807" s="84"/>
      <c r="BC807" s="84"/>
      <c r="BD807" s="84"/>
      <c r="BE807" s="84"/>
      <c r="BF807" s="84"/>
      <c r="BG807" s="84"/>
      <c r="BH807" s="84"/>
      <c r="BI807" s="84"/>
      <c r="BJ807" s="84"/>
      <c r="BK807" s="771"/>
      <c r="BL807" s="84"/>
      <c r="BM807" s="84"/>
      <c r="BN807" s="84"/>
      <c r="BO807" s="84"/>
      <c r="BP807" s="84"/>
      <c r="BQ807" s="84"/>
      <c r="BR807" s="84"/>
      <c r="BS807" s="84"/>
      <c r="BT807" s="84"/>
      <c r="BU807" s="84"/>
      <c r="BV807" s="84"/>
      <c r="BW807" s="771"/>
      <c r="BX807" s="84"/>
      <c r="BY807" s="84"/>
      <c r="BZ807" s="84"/>
      <c r="CA807" s="84"/>
      <c r="CB807" s="84"/>
      <c r="CC807" s="84"/>
      <c r="CD807" s="84"/>
      <c r="CE807" s="84"/>
      <c r="CF807" s="84"/>
      <c r="CG807" s="84"/>
      <c r="CH807" s="84"/>
      <c r="CI807" s="771"/>
      <c r="CJ807" s="791"/>
      <c r="CK807" s="791"/>
      <c r="CL807" s="791"/>
      <c r="CM807" s="791"/>
      <c r="CN807" s="791"/>
      <c r="CO807" s="791"/>
      <c r="CP807" s="791"/>
      <c r="CQ807" s="791"/>
      <c r="CR807" s="791"/>
      <c r="CS807" s="791"/>
      <c r="CT807" s="791"/>
      <c r="CU807" s="793"/>
      <c r="CV807" s="791"/>
      <c r="CW807" s="791"/>
      <c r="CX807" s="791"/>
      <c r="CY807" s="791"/>
      <c r="CZ807" s="791"/>
      <c r="DA807" s="791"/>
      <c r="DB807" s="791"/>
      <c r="DC807" s="791"/>
      <c r="DD807" s="791"/>
      <c r="DE807" s="791"/>
      <c r="DF807" s="791"/>
      <c r="DG807" s="793"/>
    </row>
    <row r="808" spans="1:111" ht="16">
      <c r="A808" s="209"/>
      <c r="B808" s="331"/>
      <c r="C808" s="1115"/>
      <c r="D808" s="84"/>
      <c r="E808" s="84"/>
      <c r="F808" s="84"/>
      <c r="G808" s="84"/>
      <c r="H808" s="84"/>
      <c r="I808" s="84"/>
      <c r="J808" s="84"/>
      <c r="K808" s="84"/>
      <c r="L808" s="84"/>
      <c r="M808" s="84"/>
      <c r="N808" s="84"/>
      <c r="O808" s="84"/>
      <c r="P808" s="84"/>
      <c r="Q808" s="84"/>
      <c r="R808" s="84"/>
      <c r="S808" s="84"/>
      <c r="T808" s="84"/>
      <c r="U808" s="84"/>
      <c r="V808" s="84"/>
      <c r="W808" s="84"/>
      <c r="X808" s="84"/>
      <c r="Y808" s="84"/>
      <c r="Z808" s="84"/>
      <c r="AA808" s="771"/>
      <c r="AB808" s="84"/>
      <c r="AC808" s="84"/>
      <c r="AD808" s="84"/>
      <c r="AE808" s="84"/>
      <c r="AF808" s="84"/>
      <c r="AG808" s="84"/>
      <c r="AH808" s="84"/>
      <c r="AI808" s="84"/>
      <c r="AJ808" s="84"/>
      <c r="AK808" s="84"/>
      <c r="AL808" s="84"/>
      <c r="AM808" s="771"/>
      <c r="AN808" s="84"/>
      <c r="AO808" s="84"/>
      <c r="AP808" s="84"/>
      <c r="AQ808" s="84"/>
      <c r="AR808" s="84"/>
      <c r="AS808" s="84"/>
      <c r="AT808" s="84"/>
      <c r="AU808" s="84"/>
      <c r="AV808" s="84"/>
      <c r="AW808" s="84"/>
      <c r="AX808" s="84"/>
      <c r="AY808" s="771"/>
      <c r="AZ808" s="84"/>
      <c r="BA808" s="84"/>
      <c r="BB808" s="84"/>
      <c r="BC808" s="84"/>
      <c r="BD808" s="84"/>
      <c r="BE808" s="84"/>
      <c r="BF808" s="84"/>
      <c r="BG808" s="84"/>
      <c r="BH808" s="84"/>
      <c r="BI808" s="84"/>
      <c r="BJ808" s="84"/>
      <c r="BK808" s="771"/>
      <c r="BL808" s="84"/>
      <c r="BM808" s="84"/>
      <c r="BN808" s="84"/>
      <c r="BO808" s="84"/>
      <c r="BP808" s="84"/>
      <c r="BQ808" s="84"/>
      <c r="BR808" s="84"/>
      <c r="BS808" s="84"/>
      <c r="BT808" s="84"/>
      <c r="BU808" s="84"/>
      <c r="BV808" s="84"/>
      <c r="BW808" s="771"/>
      <c r="BX808" s="84"/>
      <c r="BY808" s="84"/>
      <c r="BZ808" s="84"/>
      <c r="CA808" s="84"/>
      <c r="CB808" s="84"/>
      <c r="CC808" s="84"/>
      <c r="CD808" s="84"/>
      <c r="CE808" s="84"/>
      <c r="CF808" s="84"/>
      <c r="CG808" s="84"/>
      <c r="CH808" s="84"/>
      <c r="CI808" s="771"/>
      <c r="CJ808" s="791"/>
      <c r="CK808" s="791"/>
      <c r="CL808" s="791"/>
      <c r="CM808" s="791"/>
      <c r="CN808" s="791"/>
      <c r="CO808" s="791"/>
      <c r="CP808" s="791"/>
      <c r="CQ808" s="791"/>
      <c r="CR808" s="791"/>
      <c r="CS808" s="791"/>
      <c r="CT808" s="791"/>
      <c r="CU808" s="793"/>
      <c r="CV808" s="791"/>
      <c r="CW808" s="791"/>
      <c r="CX808" s="791"/>
      <c r="CY808" s="791"/>
      <c r="CZ808" s="791"/>
      <c r="DA808" s="791"/>
      <c r="DB808" s="791"/>
      <c r="DC808" s="791"/>
      <c r="DD808" s="791"/>
      <c r="DE808" s="791"/>
      <c r="DF808" s="791"/>
      <c r="DG808" s="793"/>
    </row>
    <row r="809" spans="1:111" ht="16">
      <c r="A809" s="209"/>
      <c r="B809" s="331"/>
      <c r="C809" s="1115"/>
      <c r="D809" s="84"/>
      <c r="E809" s="84"/>
      <c r="F809" s="84"/>
      <c r="G809" s="84"/>
      <c r="H809" s="84"/>
      <c r="I809" s="84"/>
      <c r="J809" s="84"/>
      <c r="K809" s="84"/>
      <c r="L809" s="84"/>
      <c r="M809" s="84"/>
      <c r="N809" s="84"/>
      <c r="O809" s="84"/>
      <c r="P809" s="84"/>
      <c r="Q809" s="84"/>
      <c r="R809" s="84"/>
      <c r="S809" s="84"/>
      <c r="T809" s="84"/>
      <c r="U809" s="84"/>
      <c r="V809" s="84"/>
      <c r="W809" s="84"/>
      <c r="X809" s="84"/>
      <c r="Y809" s="84"/>
      <c r="Z809" s="84"/>
      <c r="AA809" s="771"/>
      <c r="AB809" s="84"/>
      <c r="AC809" s="84"/>
      <c r="AD809" s="84"/>
      <c r="AE809" s="84"/>
      <c r="AF809" s="84"/>
      <c r="AG809" s="84"/>
      <c r="AH809" s="84"/>
      <c r="AI809" s="84"/>
      <c r="AJ809" s="84"/>
      <c r="AK809" s="84"/>
      <c r="AL809" s="84"/>
      <c r="AM809" s="771"/>
      <c r="AN809" s="84"/>
      <c r="AO809" s="84"/>
      <c r="AP809" s="84"/>
      <c r="AQ809" s="84"/>
      <c r="AR809" s="84"/>
      <c r="AS809" s="84"/>
      <c r="AT809" s="84"/>
      <c r="AU809" s="84"/>
      <c r="AV809" s="84"/>
      <c r="AW809" s="84"/>
      <c r="AX809" s="84"/>
      <c r="AY809" s="771"/>
      <c r="AZ809" s="84"/>
      <c r="BA809" s="84"/>
      <c r="BB809" s="84"/>
      <c r="BC809" s="84"/>
      <c r="BD809" s="84"/>
      <c r="BE809" s="84"/>
      <c r="BF809" s="84"/>
      <c r="BG809" s="84"/>
      <c r="BH809" s="84"/>
      <c r="BI809" s="84"/>
      <c r="BJ809" s="84"/>
      <c r="BK809" s="771"/>
      <c r="BL809" s="84"/>
      <c r="BM809" s="84"/>
      <c r="BN809" s="84"/>
      <c r="BO809" s="84"/>
      <c r="BP809" s="84"/>
      <c r="BQ809" s="84"/>
      <c r="BR809" s="84"/>
      <c r="BS809" s="84"/>
      <c r="BT809" s="84"/>
      <c r="BU809" s="84"/>
      <c r="BV809" s="84"/>
      <c r="BW809" s="771"/>
      <c r="BX809" s="84"/>
      <c r="BY809" s="84"/>
      <c r="BZ809" s="84"/>
      <c r="CA809" s="84"/>
      <c r="CB809" s="84"/>
      <c r="CC809" s="84"/>
      <c r="CD809" s="84"/>
      <c r="CE809" s="84"/>
      <c r="CF809" s="84"/>
      <c r="CG809" s="84"/>
      <c r="CH809" s="84"/>
      <c r="CI809" s="771"/>
      <c r="CJ809" s="791"/>
      <c r="CK809" s="791"/>
      <c r="CL809" s="791"/>
      <c r="CM809" s="791"/>
      <c r="CN809" s="791"/>
      <c r="CO809" s="791"/>
      <c r="CP809" s="791"/>
      <c r="CQ809" s="791"/>
      <c r="CR809" s="791"/>
      <c r="CS809" s="791"/>
      <c r="CT809" s="791"/>
      <c r="CU809" s="793"/>
      <c r="CV809" s="791"/>
      <c r="CW809" s="791"/>
      <c r="CX809" s="791"/>
      <c r="CY809" s="791"/>
      <c r="CZ809" s="791"/>
      <c r="DA809" s="791"/>
      <c r="DB809" s="791"/>
      <c r="DC809" s="791"/>
      <c r="DD809" s="791"/>
      <c r="DE809" s="791"/>
      <c r="DF809" s="791"/>
      <c r="DG809" s="793"/>
    </row>
    <row r="810" spans="1:111" ht="16">
      <c r="A810" s="209"/>
      <c r="B810" s="331"/>
      <c r="C810" s="1115"/>
      <c r="D810" s="84"/>
      <c r="E810" s="84"/>
      <c r="F810" s="84"/>
      <c r="G810" s="84"/>
      <c r="H810" s="84"/>
      <c r="I810" s="84"/>
      <c r="J810" s="84"/>
      <c r="K810" s="84"/>
      <c r="L810" s="84"/>
      <c r="M810" s="84"/>
      <c r="N810" s="84"/>
      <c r="O810" s="84"/>
      <c r="P810" s="84"/>
      <c r="Q810" s="84"/>
      <c r="R810" s="84"/>
      <c r="S810" s="84"/>
      <c r="T810" s="84"/>
      <c r="U810" s="84"/>
      <c r="V810" s="84"/>
      <c r="W810" s="84"/>
      <c r="X810" s="84"/>
      <c r="Y810" s="84"/>
      <c r="Z810" s="84"/>
      <c r="AA810" s="771"/>
      <c r="AB810" s="84"/>
      <c r="AC810" s="84"/>
      <c r="AD810" s="84"/>
      <c r="AE810" s="84"/>
      <c r="AF810" s="84"/>
      <c r="AG810" s="84"/>
      <c r="AH810" s="84"/>
      <c r="AI810" s="84"/>
      <c r="AJ810" s="84"/>
      <c r="AK810" s="84"/>
      <c r="AL810" s="84"/>
      <c r="AM810" s="771"/>
      <c r="AN810" s="84"/>
      <c r="AO810" s="84"/>
      <c r="AP810" s="84"/>
      <c r="AQ810" s="84"/>
      <c r="AR810" s="84"/>
      <c r="AS810" s="84"/>
      <c r="AT810" s="84"/>
      <c r="AU810" s="84"/>
      <c r="AV810" s="84"/>
      <c r="AW810" s="84"/>
      <c r="AX810" s="84"/>
      <c r="AY810" s="771"/>
      <c r="AZ810" s="84"/>
      <c r="BA810" s="84"/>
      <c r="BB810" s="84"/>
      <c r="BC810" s="84"/>
      <c r="BD810" s="84"/>
      <c r="BE810" s="84"/>
      <c r="BF810" s="84"/>
      <c r="BG810" s="84"/>
      <c r="BH810" s="84"/>
      <c r="BI810" s="84"/>
      <c r="BJ810" s="84"/>
      <c r="BK810" s="771"/>
      <c r="BL810" s="84"/>
      <c r="BM810" s="84"/>
      <c r="BN810" s="84"/>
      <c r="BO810" s="84"/>
      <c r="BP810" s="84"/>
      <c r="BQ810" s="84"/>
      <c r="BR810" s="84"/>
      <c r="BS810" s="84"/>
      <c r="BT810" s="84"/>
      <c r="BU810" s="84"/>
      <c r="BV810" s="84"/>
      <c r="BW810" s="771"/>
      <c r="BX810" s="84"/>
      <c r="BY810" s="84"/>
      <c r="BZ810" s="84"/>
      <c r="CA810" s="84"/>
      <c r="CB810" s="84"/>
      <c r="CC810" s="84"/>
      <c r="CD810" s="84"/>
      <c r="CE810" s="84"/>
      <c r="CF810" s="84"/>
      <c r="CG810" s="84"/>
      <c r="CH810" s="84"/>
      <c r="CI810" s="771"/>
      <c r="CJ810" s="791"/>
      <c r="CK810" s="791"/>
      <c r="CL810" s="791"/>
      <c r="CM810" s="791"/>
      <c r="CN810" s="791"/>
      <c r="CO810" s="791"/>
      <c r="CP810" s="791"/>
      <c r="CQ810" s="791"/>
      <c r="CR810" s="791"/>
      <c r="CS810" s="791"/>
      <c r="CT810" s="791"/>
      <c r="CU810" s="793"/>
      <c r="CV810" s="791"/>
      <c r="CW810" s="791"/>
      <c r="CX810" s="791"/>
      <c r="CY810" s="791"/>
      <c r="CZ810" s="791"/>
      <c r="DA810" s="791"/>
      <c r="DB810" s="791"/>
      <c r="DC810" s="791"/>
      <c r="DD810" s="791"/>
      <c r="DE810" s="791"/>
      <c r="DF810" s="791"/>
      <c r="DG810" s="793"/>
    </row>
    <row r="811" spans="1:111" ht="16">
      <c r="A811" s="209"/>
      <c r="B811" s="331"/>
      <c r="C811" s="1115"/>
      <c r="D811" s="84"/>
      <c r="E811" s="84"/>
      <c r="F811" s="84"/>
      <c r="G811" s="84"/>
      <c r="H811" s="84"/>
      <c r="I811" s="84"/>
      <c r="J811" s="84"/>
      <c r="K811" s="84"/>
      <c r="L811" s="84"/>
      <c r="M811" s="84"/>
      <c r="N811" s="84"/>
      <c r="O811" s="84"/>
      <c r="P811" s="84"/>
      <c r="Q811" s="84"/>
      <c r="R811" s="84"/>
      <c r="S811" s="84"/>
      <c r="T811" s="84"/>
      <c r="U811" s="84"/>
      <c r="V811" s="84"/>
      <c r="W811" s="84"/>
      <c r="X811" s="84"/>
      <c r="Y811" s="84"/>
      <c r="Z811" s="84"/>
      <c r="AA811" s="771"/>
      <c r="AB811" s="84"/>
      <c r="AC811" s="84"/>
      <c r="AD811" s="84"/>
      <c r="AE811" s="84"/>
      <c r="AF811" s="84"/>
      <c r="AG811" s="84"/>
      <c r="AH811" s="84"/>
      <c r="AI811" s="84"/>
      <c r="AJ811" s="84"/>
      <c r="AK811" s="84"/>
      <c r="AL811" s="84"/>
      <c r="AM811" s="771"/>
      <c r="AN811" s="84"/>
      <c r="AO811" s="84"/>
      <c r="AP811" s="84"/>
      <c r="AQ811" s="84"/>
      <c r="AR811" s="84"/>
      <c r="AS811" s="84"/>
      <c r="AT811" s="84"/>
      <c r="AU811" s="84"/>
      <c r="AV811" s="84"/>
      <c r="AW811" s="84"/>
      <c r="AX811" s="84"/>
      <c r="AY811" s="771"/>
      <c r="AZ811" s="84"/>
      <c r="BA811" s="84"/>
      <c r="BB811" s="84"/>
      <c r="BC811" s="84"/>
      <c r="BD811" s="84"/>
      <c r="BE811" s="84"/>
      <c r="BF811" s="84"/>
      <c r="BG811" s="84"/>
      <c r="BH811" s="84"/>
      <c r="BI811" s="84"/>
      <c r="BJ811" s="84"/>
      <c r="BK811" s="771"/>
      <c r="BL811" s="84"/>
      <c r="BM811" s="84"/>
      <c r="BN811" s="84"/>
      <c r="BO811" s="84"/>
      <c r="BP811" s="84"/>
      <c r="BQ811" s="84"/>
      <c r="BR811" s="84"/>
      <c r="BS811" s="84"/>
      <c r="BT811" s="84"/>
      <c r="BU811" s="84"/>
      <c r="BV811" s="84"/>
      <c r="BW811" s="771"/>
      <c r="BX811" s="84"/>
      <c r="BY811" s="84"/>
      <c r="BZ811" s="84"/>
      <c r="CA811" s="84"/>
      <c r="CB811" s="84"/>
      <c r="CC811" s="84"/>
      <c r="CD811" s="84"/>
      <c r="CE811" s="84"/>
      <c r="CF811" s="84"/>
      <c r="CG811" s="84"/>
      <c r="CH811" s="84"/>
      <c r="CI811" s="771"/>
      <c r="CJ811" s="791"/>
      <c r="CK811" s="791"/>
      <c r="CL811" s="791"/>
      <c r="CM811" s="791"/>
      <c r="CN811" s="791"/>
      <c r="CO811" s="791"/>
      <c r="CP811" s="791"/>
      <c r="CQ811" s="791"/>
      <c r="CR811" s="791"/>
      <c r="CS811" s="791"/>
      <c r="CT811" s="791"/>
      <c r="CU811" s="793"/>
      <c r="CV811" s="791"/>
      <c r="CW811" s="791"/>
      <c r="CX811" s="791"/>
      <c r="CY811" s="791"/>
      <c r="CZ811" s="791"/>
      <c r="DA811" s="791"/>
      <c r="DB811" s="791"/>
      <c r="DC811" s="791"/>
      <c r="DD811" s="791"/>
      <c r="DE811" s="791"/>
      <c r="DF811" s="791"/>
      <c r="DG811" s="793"/>
    </row>
    <row r="812" spans="1:111" ht="16">
      <c r="A812" s="209"/>
      <c r="B812" s="331"/>
      <c r="C812" s="1115"/>
      <c r="D812" s="84"/>
      <c r="E812" s="84"/>
      <c r="F812" s="84"/>
      <c r="G812" s="84"/>
      <c r="H812" s="84"/>
      <c r="I812" s="84"/>
      <c r="J812" s="84"/>
      <c r="K812" s="84"/>
      <c r="L812" s="84"/>
      <c r="M812" s="84"/>
      <c r="N812" s="84"/>
      <c r="O812" s="84"/>
      <c r="P812" s="84"/>
      <c r="Q812" s="84"/>
      <c r="R812" s="84"/>
      <c r="S812" s="84"/>
      <c r="T812" s="84"/>
      <c r="U812" s="84"/>
      <c r="V812" s="84"/>
      <c r="W812" s="84"/>
      <c r="X812" s="84"/>
      <c r="Y812" s="84"/>
      <c r="Z812" s="84"/>
      <c r="AA812" s="771"/>
      <c r="AB812" s="84"/>
      <c r="AC812" s="84"/>
      <c r="AD812" s="84"/>
      <c r="AE812" s="84"/>
      <c r="AF812" s="84"/>
      <c r="AG812" s="84"/>
      <c r="AH812" s="84"/>
      <c r="AI812" s="84"/>
      <c r="AJ812" s="84"/>
      <c r="AK812" s="84"/>
      <c r="AL812" s="84"/>
      <c r="AM812" s="771"/>
      <c r="AN812" s="84"/>
      <c r="AO812" s="84"/>
      <c r="AP812" s="84"/>
      <c r="AQ812" s="84"/>
      <c r="AR812" s="84"/>
      <c r="AS812" s="84"/>
      <c r="AT812" s="84"/>
      <c r="AU812" s="84"/>
      <c r="AV812" s="84"/>
      <c r="AW812" s="84"/>
      <c r="AX812" s="84"/>
      <c r="AY812" s="771"/>
      <c r="AZ812" s="84"/>
      <c r="BA812" s="84"/>
      <c r="BB812" s="84"/>
      <c r="BC812" s="84"/>
      <c r="BD812" s="84"/>
      <c r="BE812" s="84"/>
      <c r="BF812" s="84"/>
      <c r="BG812" s="84"/>
      <c r="BH812" s="84"/>
      <c r="BI812" s="84"/>
      <c r="BJ812" s="84"/>
      <c r="BK812" s="771"/>
      <c r="BL812" s="84"/>
      <c r="BM812" s="84"/>
      <c r="BN812" s="84"/>
      <c r="BO812" s="84"/>
      <c r="BP812" s="84"/>
      <c r="BQ812" s="84"/>
      <c r="BR812" s="84"/>
      <c r="BS812" s="84"/>
      <c r="BT812" s="84"/>
      <c r="BU812" s="84"/>
      <c r="BV812" s="84"/>
      <c r="BW812" s="771"/>
      <c r="BX812" s="84"/>
      <c r="BY812" s="84"/>
      <c r="BZ812" s="84"/>
      <c r="CA812" s="84"/>
      <c r="CB812" s="84"/>
      <c r="CC812" s="84"/>
      <c r="CD812" s="84"/>
      <c r="CE812" s="84"/>
      <c r="CF812" s="84"/>
      <c r="CG812" s="84"/>
      <c r="CH812" s="84"/>
      <c r="CI812" s="771"/>
      <c r="CJ812" s="791"/>
      <c r="CK812" s="791"/>
      <c r="CL812" s="791"/>
      <c r="CM812" s="791"/>
      <c r="CN812" s="791"/>
      <c r="CO812" s="791"/>
      <c r="CP812" s="791"/>
      <c r="CQ812" s="791"/>
      <c r="CR812" s="791"/>
      <c r="CS812" s="791"/>
      <c r="CT812" s="791"/>
      <c r="CU812" s="793"/>
      <c r="CV812" s="791"/>
      <c r="CW812" s="791"/>
      <c r="CX812" s="791"/>
      <c r="CY812" s="791"/>
      <c r="CZ812" s="791"/>
      <c r="DA812" s="791"/>
      <c r="DB812" s="791"/>
      <c r="DC812" s="791"/>
      <c r="DD812" s="791"/>
      <c r="DE812" s="791"/>
      <c r="DF812" s="791"/>
      <c r="DG812" s="793"/>
    </row>
    <row r="813" spans="1:111" ht="16">
      <c r="A813" s="209"/>
      <c r="B813" s="331"/>
      <c r="C813" s="1115"/>
      <c r="D813" s="84"/>
      <c r="E813" s="84"/>
      <c r="F813" s="84"/>
      <c r="G813" s="84"/>
      <c r="H813" s="84"/>
      <c r="I813" s="84"/>
      <c r="J813" s="84"/>
      <c r="K813" s="84"/>
      <c r="L813" s="84"/>
      <c r="M813" s="84"/>
      <c r="N813" s="84"/>
      <c r="O813" s="84"/>
      <c r="P813" s="84"/>
      <c r="Q813" s="84"/>
      <c r="R813" s="84"/>
      <c r="S813" s="84"/>
      <c r="T813" s="84"/>
      <c r="U813" s="84"/>
      <c r="V813" s="84"/>
      <c r="W813" s="84"/>
      <c r="X813" s="84"/>
      <c r="Y813" s="84"/>
      <c r="Z813" s="84"/>
      <c r="AA813" s="771"/>
      <c r="AB813" s="84"/>
      <c r="AC813" s="84"/>
      <c r="AD813" s="84"/>
      <c r="AE813" s="84"/>
      <c r="AF813" s="84"/>
      <c r="AG813" s="84"/>
      <c r="AH813" s="84"/>
      <c r="AI813" s="84"/>
      <c r="AJ813" s="84"/>
      <c r="AK813" s="84"/>
      <c r="AL813" s="84"/>
      <c r="AM813" s="771"/>
      <c r="AN813" s="84"/>
      <c r="AO813" s="84"/>
      <c r="AP813" s="84"/>
      <c r="AQ813" s="84"/>
      <c r="AR813" s="84"/>
      <c r="AS813" s="84"/>
      <c r="AT813" s="84"/>
      <c r="AU813" s="84"/>
      <c r="AV813" s="84"/>
      <c r="AW813" s="84"/>
      <c r="AX813" s="84"/>
      <c r="AY813" s="771"/>
      <c r="AZ813" s="84"/>
      <c r="BA813" s="84"/>
      <c r="BB813" s="84"/>
      <c r="BC813" s="84"/>
      <c r="BD813" s="84"/>
      <c r="BE813" s="84"/>
      <c r="BF813" s="84"/>
      <c r="BG813" s="84"/>
      <c r="BH813" s="84"/>
      <c r="BI813" s="84"/>
      <c r="BJ813" s="84"/>
      <c r="BK813" s="771"/>
      <c r="BL813" s="84"/>
      <c r="BM813" s="84"/>
      <c r="BN813" s="84"/>
      <c r="BO813" s="84"/>
      <c r="BP813" s="84"/>
      <c r="BQ813" s="84"/>
      <c r="BR813" s="84"/>
      <c r="BS813" s="84"/>
      <c r="BT813" s="84"/>
      <c r="BU813" s="84"/>
      <c r="BV813" s="84"/>
      <c r="BW813" s="771"/>
      <c r="BX813" s="84"/>
      <c r="BY813" s="84"/>
      <c r="BZ813" s="84"/>
      <c r="CA813" s="84"/>
      <c r="CB813" s="84"/>
      <c r="CC813" s="84"/>
      <c r="CD813" s="84"/>
      <c r="CE813" s="84"/>
      <c r="CF813" s="84"/>
      <c r="CG813" s="84"/>
      <c r="CH813" s="84"/>
      <c r="CI813" s="771"/>
      <c r="CJ813" s="791"/>
      <c r="CK813" s="791"/>
      <c r="CL813" s="791"/>
      <c r="CM813" s="791"/>
      <c r="CN813" s="791"/>
      <c r="CO813" s="791"/>
      <c r="CP813" s="791"/>
      <c r="CQ813" s="791"/>
      <c r="CR813" s="791"/>
      <c r="CS813" s="791"/>
      <c r="CT813" s="791"/>
      <c r="CU813" s="793"/>
      <c r="CV813" s="791"/>
      <c r="CW813" s="791"/>
      <c r="CX813" s="791"/>
      <c r="CY813" s="791"/>
      <c r="CZ813" s="791"/>
      <c r="DA813" s="791"/>
      <c r="DB813" s="791"/>
      <c r="DC813" s="791"/>
      <c r="DD813" s="791"/>
      <c r="DE813" s="791"/>
      <c r="DF813" s="791"/>
      <c r="DG813" s="793"/>
    </row>
    <row r="814" spans="1:111" ht="16">
      <c r="A814" s="209"/>
      <c r="B814" s="331"/>
      <c r="C814" s="1115"/>
      <c r="D814" s="84"/>
      <c r="E814" s="84"/>
      <c r="F814" s="84"/>
      <c r="G814" s="84"/>
      <c r="H814" s="84"/>
      <c r="I814" s="84"/>
      <c r="J814" s="84"/>
      <c r="K814" s="84"/>
      <c r="L814" s="84"/>
      <c r="M814" s="84"/>
      <c r="N814" s="84"/>
      <c r="O814" s="84"/>
      <c r="P814" s="84"/>
      <c r="Q814" s="84"/>
      <c r="R814" s="84"/>
      <c r="S814" s="84"/>
      <c r="T814" s="84"/>
      <c r="U814" s="84"/>
      <c r="V814" s="84"/>
      <c r="W814" s="84"/>
      <c r="X814" s="84"/>
      <c r="Y814" s="84"/>
      <c r="Z814" s="84"/>
      <c r="AA814" s="771"/>
      <c r="AB814" s="84"/>
      <c r="AC814" s="84"/>
      <c r="AD814" s="84"/>
      <c r="AE814" s="84"/>
      <c r="AF814" s="84"/>
      <c r="AG814" s="84"/>
      <c r="AH814" s="84"/>
      <c r="AI814" s="84"/>
      <c r="AJ814" s="84"/>
      <c r="AK814" s="84"/>
      <c r="AL814" s="84"/>
      <c r="AM814" s="771"/>
      <c r="AN814" s="84"/>
      <c r="AO814" s="84"/>
      <c r="AP814" s="84"/>
      <c r="AQ814" s="84"/>
      <c r="AR814" s="84"/>
      <c r="AS814" s="84"/>
      <c r="AT814" s="84"/>
      <c r="AU814" s="84"/>
      <c r="AV814" s="84"/>
      <c r="AW814" s="84"/>
      <c r="AX814" s="84"/>
      <c r="AY814" s="771"/>
      <c r="AZ814" s="84"/>
      <c r="BA814" s="84"/>
      <c r="BB814" s="84"/>
      <c r="BC814" s="84"/>
      <c r="BD814" s="84"/>
      <c r="BE814" s="84"/>
      <c r="BF814" s="84"/>
      <c r="BG814" s="84"/>
      <c r="BH814" s="84"/>
      <c r="BI814" s="84"/>
      <c r="BJ814" s="84"/>
      <c r="BK814" s="771"/>
      <c r="BL814" s="84"/>
      <c r="BM814" s="84"/>
      <c r="BN814" s="84"/>
      <c r="BO814" s="84"/>
      <c r="BP814" s="84"/>
      <c r="BQ814" s="84"/>
      <c r="BR814" s="84"/>
      <c r="BS814" s="84"/>
      <c r="BT814" s="84"/>
      <c r="BU814" s="84"/>
      <c r="BV814" s="84"/>
      <c r="BW814" s="771"/>
      <c r="BX814" s="84"/>
      <c r="BY814" s="84"/>
      <c r="BZ814" s="84"/>
      <c r="CA814" s="84"/>
      <c r="CB814" s="84"/>
      <c r="CC814" s="84"/>
      <c r="CD814" s="84"/>
      <c r="CE814" s="84"/>
      <c r="CF814" s="84"/>
      <c r="CG814" s="84"/>
      <c r="CH814" s="84"/>
      <c r="CI814" s="771"/>
      <c r="CJ814" s="791"/>
      <c r="CK814" s="791"/>
      <c r="CL814" s="791"/>
      <c r="CM814" s="791"/>
      <c r="CN814" s="791"/>
      <c r="CO814" s="791"/>
      <c r="CP814" s="791"/>
      <c r="CQ814" s="791"/>
      <c r="CR814" s="791"/>
      <c r="CS814" s="791"/>
      <c r="CT814" s="791"/>
      <c r="CU814" s="793"/>
      <c r="CV814" s="791"/>
      <c r="CW814" s="791"/>
      <c r="CX814" s="791"/>
      <c r="CY814" s="791"/>
      <c r="CZ814" s="791"/>
      <c r="DA814" s="791"/>
      <c r="DB814" s="791"/>
      <c r="DC814" s="791"/>
      <c r="DD814" s="791"/>
      <c r="DE814" s="791"/>
      <c r="DF814" s="791"/>
      <c r="DG814" s="793"/>
    </row>
    <row r="815" spans="1:111" ht="16">
      <c r="A815" s="209"/>
      <c r="B815" s="331"/>
      <c r="C815" s="1115"/>
      <c r="D815" s="84"/>
      <c r="E815" s="84"/>
      <c r="F815" s="84"/>
      <c r="G815" s="84"/>
      <c r="H815" s="84"/>
      <c r="I815" s="84"/>
      <c r="J815" s="84"/>
      <c r="K815" s="84"/>
      <c r="L815" s="84"/>
      <c r="M815" s="84"/>
      <c r="N815" s="84"/>
      <c r="O815" s="84"/>
      <c r="P815" s="84"/>
      <c r="Q815" s="84"/>
      <c r="R815" s="84"/>
      <c r="S815" s="84"/>
      <c r="T815" s="84"/>
      <c r="U815" s="84"/>
      <c r="V815" s="84"/>
      <c r="W815" s="84"/>
      <c r="X815" s="84"/>
      <c r="Y815" s="84"/>
      <c r="Z815" s="84"/>
      <c r="AA815" s="771"/>
      <c r="AB815" s="84"/>
      <c r="AC815" s="84"/>
      <c r="AD815" s="84"/>
      <c r="AE815" s="84"/>
      <c r="AF815" s="84"/>
      <c r="AG815" s="84"/>
      <c r="AH815" s="84"/>
      <c r="AI815" s="84"/>
      <c r="AJ815" s="84"/>
      <c r="AK815" s="84"/>
      <c r="AL815" s="84"/>
      <c r="AM815" s="771"/>
      <c r="AN815" s="84"/>
      <c r="AO815" s="84"/>
      <c r="AP815" s="84"/>
      <c r="AQ815" s="84"/>
      <c r="AR815" s="84"/>
      <c r="AS815" s="84"/>
      <c r="AT815" s="84"/>
      <c r="AU815" s="84"/>
      <c r="AV815" s="84"/>
      <c r="AW815" s="84"/>
      <c r="AX815" s="84"/>
      <c r="AY815" s="771"/>
      <c r="AZ815" s="84"/>
      <c r="BA815" s="84"/>
      <c r="BB815" s="84"/>
      <c r="BC815" s="84"/>
      <c r="BD815" s="84"/>
      <c r="BE815" s="84"/>
      <c r="BF815" s="84"/>
      <c r="BG815" s="84"/>
      <c r="BH815" s="84"/>
      <c r="BI815" s="84"/>
      <c r="BJ815" s="84"/>
      <c r="BK815" s="771"/>
      <c r="BL815" s="84"/>
      <c r="BM815" s="84"/>
      <c r="BN815" s="84"/>
      <c r="BO815" s="84"/>
      <c r="BP815" s="84"/>
      <c r="BQ815" s="84"/>
      <c r="BR815" s="84"/>
      <c r="BS815" s="84"/>
      <c r="BT815" s="84"/>
      <c r="BU815" s="84"/>
      <c r="BV815" s="84"/>
      <c r="BW815" s="771"/>
      <c r="BX815" s="84"/>
      <c r="BY815" s="84"/>
      <c r="BZ815" s="84"/>
      <c r="CA815" s="84"/>
      <c r="CB815" s="84"/>
      <c r="CC815" s="84"/>
      <c r="CD815" s="84"/>
      <c r="CE815" s="84"/>
      <c r="CF815" s="84"/>
      <c r="CG815" s="84"/>
      <c r="CH815" s="84"/>
      <c r="CI815" s="771"/>
      <c r="CJ815" s="791"/>
      <c r="CK815" s="791"/>
      <c r="CL815" s="791"/>
      <c r="CM815" s="791"/>
      <c r="CN815" s="791"/>
      <c r="CO815" s="791"/>
      <c r="CP815" s="791"/>
      <c r="CQ815" s="791"/>
      <c r="CR815" s="791"/>
      <c r="CS815" s="791"/>
      <c r="CT815" s="791"/>
      <c r="CU815" s="793"/>
      <c r="CV815" s="791"/>
      <c r="CW815" s="791"/>
      <c r="CX815" s="791"/>
      <c r="CY815" s="791"/>
      <c r="CZ815" s="791"/>
      <c r="DA815" s="791"/>
      <c r="DB815" s="791"/>
      <c r="DC815" s="791"/>
      <c r="DD815" s="791"/>
      <c r="DE815" s="791"/>
      <c r="DF815" s="791"/>
      <c r="DG815" s="793"/>
    </row>
    <row r="816" spans="1:111" ht="16">
      <c r="A816" s="209"/>
      <c r="B816" s="331"/>
      <c r="C816" s="1115"/>
      <c r="D816" s="84"/>
      <c r="E816" s="84"/>
      <c r="F816" s="84"/>
      <c r="G816" s="84"/>
      <c r="H816" s="84"/>
      <c r="I816" s="84"/>
      <c r="J816" s="84"/>
      <c r="K816" s="84"/>
      <c r="L816" s="84"/>
      <c r="M816" s="84"/>
      <c r="N816" s="84"/>
      <c r="O816" s="84"/>
      <c r="P816" s="84"/>
      <c r="Q816" s="84"/>
      <c r="R816" s="84"/>
      <c r="S816" s="84"/>
      <c r="T816" s="84"/>
      <c r="U816" s="84"/>
      <c r="V816" s="84"/>
      <c r="W816" s="84"/>
      <c r="X816" s="84"/>
      <c r="Y816" s="84"/>
      <c r="Z816" s="84"/>
      <c r="AA816" s="771"/>
      <c r="AB816" s="84"/>
      <c r="AC816" s="84"/>
      <c r="AD816" s="84"/>
      <c r="AE816" s="84"/>
      <c r="AF816" s="84"/>
      <c r="AG816" s="84"/>
      <c r="AH816" s="84"/>
      <c r="AI816" s="84"/>
      <c r="AJ816" s="84"/>
      <c r="AK816" s="84"/>
      <c r="AL816" s="84"/>
      <c r="AM816" s="771"/>
      <c r="AN816" s="84"/>
      <c r="AO816" s="84"/>
      <c r="AP816" s="84"/>
      <c r="AQ816" s="84"/>
      <c r="AR816" s="84"/>
      <c r="AS816" s="84"/>
      <c r="AT816" s="84"/>
      <c r="AU816" s="84"/>
      <c r="AV816" s="84"/>
      <c r="AW816" s="84"/>
      <c r="AX816" s="84"/>
      <c r="AY816" s="771"/>
      <c r="AZ816" s="84"/>
      <c r="BA816" s="84"/>
      <c r="BB816" s="84"/>
      <c r="BC816" s="84"/>
      <c r="BD816" s="84"/>
      <c r="BE816" s="84"/>
      <c r="BF816" s="84"/>
      <c r="BG816" s="84"/>
      <c r="BH816" s="84"/>
      <c r="BI816" s="84"/>
      <c r="BJ816" s="84"/>
      <c r="BK816" s="771"/>
      <c r="BL816" s="84"/>
      <c r="BM816" s="84"/>
      <c r="BN816" s="84"/>
      <c r="BO816" s="84"/>
      <c r="BP816" s="84"/>
      <c r="BQ816" s="84"/>
      <c r="BR816" s="84"/>
      <c r="BS816" s="84"/>
      <c r="BT816" s="84"/>
      <c r="BU816" s="84"/>
      <c r="BV816" s="84"/>
      <c r="BW816" s="771"/>
      <c r="BX816" s="84"/>
      <c r="BY816" s="84"/>
      <c r="BZ816" s="84"/>
      <c r="CA816" s="84"/>
      <c r="CB816" s="84"/>
      <c r="CC816" s="84"/>
      <c r="CD816" s="84"/>
      <c r="CE816" s="84"/>
      <c r="CF816" s="84"/>
      <c r="CG816" s="84"/>
      <c r="CH816" s="84"/>
      <c r="CI816" s="771"/>
      <c r="CJ816" s="791"/>
      <c r="CK816" s="791"/>
      <c r="CL816" s="791"/>
      <c r="CM816" s="791"/>
      <c r="CN816" s="791"/>
      <c r="CO816" s="791"/>
      <c r="CP816" s="791"/>
      <c r="CQ816" s="791"/>
      <c r="CR816" s="791"/>
      <c r="CS816" s="791"/>
      <c r="CT816" s="791"/>
      <c r="CU816" s="793"/>
      <c r="CV816" s="791"/>
      <c r="CW816" s="791"/>
      <c r="CX816" s="791"/>
      <c r="CY816" s="791"/>
      <c r="CZ816" s="791"/>
      <c r="DA816" s="791"/>
      <c r="DB816" s="791"/>
      <c r="DC816" s="791"/>
      <c r="DD816" s="791"/>
      <c r="DE816" s="791"/>
      <c r="DF816" s="791"/>
      <c r="DG816" s="793"/>
    </row>
    <row r="817" spans="1:111" ht="16">
      <c r="A817" s="209"/>
      <c r="B817" s="331"/>
      <c r="C817" s="1115"/>
      <c r="D817" s="84"/>
      <c r="E817" s="84"/>
      <c r="F817" s="84"/>
      <c r="G817" s="84"/>
      <c r="H817" s="84"/>
      <c r="I817" s="84"/>
      <c r="J817" s="84"/>
      <c r="K817" s="84"/>
      <c r="L817" s="84"/>
      <c r="M817" s="84"/>
      <c r="N817" s="84"/>
      <c r="O817" s="84"/>
      <c r="P817" s="84"/>
      <c r="Q817" s="84"/>
      <c r="R817" s="84"/>
      <c r="S817" s="84"/>
      <c r="T817" s="84"/>
      <c r="U817" s="84"/>
      <c r="V817" s="84"/>
      <c r="W817" s="84"/>
      <c r="X817" s="84"/>
      <c r="Y817" s="84"/>
      <c r="Z817" s="84"/>
      <c r="AA817" s="771"/>
      <c r="AB817" s="84"/>
      <c r="AC817" s="84"/>
      <c r="AD817" s="84"/>
      <c r="AE817" s="84"/>
      <c r="AF817" s="84"/>
      <c r="AG817" s="84"/>
      <c r="AH817" s="84"/>
      <c r="AI817" s="84"/>
      <c r="AJ817" s="84"/>
      <c r="AK817" s="84"/>
      <c r="AL817" s="84"/>
      <c r="AM817" s="771"/>
      <c r="AN817" s="84"/>
      <c r="AO817" s="84"/>
      <c r="AP817" s="84"/>
      <c r="AQ817" s="84"/>
      <c r="AR817" s="84"/>
      <c r="AS817" s="84"/>
      <c r="AT817" s="84"/>
      <c r="AU817" s="84"/>
      <c r="AV817" s="84"/>
      <c r="AW817" s="84"/>
      <c r="AX817" s="84"/>
      <c r="AY817" s="771"/>
      <c r="AZ817" s="84"/>
      <c r="BA817" s="84"/>
      <c r="BB817" s="84"/>
      <c r="BC817" s="84"/>
      <c r="BD817" s="84"/>
      <c r="BE817" s="84"/>
      <c r="BF817" s="84"/>
      <c r="BG817" s="84"/>
      <c r="BH817" s="84"/>
      <c r="BI817" s="84"/>
      <c r="BJ817" s="84"/>
      <c r="BK817" s="771"/>
      <c r="BL817" s="84"/>
      <c r="BM817" s="84"/>
      <c r="BN817" s="84"/>
      <c r="BO817" s="84"/>
      <c r="BP817" s="84"/>
      <c r="BQ817" s="84"/>
      <c r="BR817" s="84"/>
      <c r="BS817" s="84"/>
      <c r="BT817" s="84"/>
      <c r="BU817" s="84"/>
      <c r="BV817" s="84"/>
      <c r="BW817" s="771"/>
      <c r="BX817" s="84"/>
      <c r="BY817" s="84"/>
      <c r="BZ817" s="84"/>
      <c r="CA817" s="84"/>
      <c r="CB817" s="84"/>
      <c r="CC817" s="84"/>
      <c r="CD817" s="84"/>
      <c r="CE817" s="84"/>
      <c r="CF817" s="84"/>
      <c r="CG817" s="84"/>
      <c r="CH817" s="84"/>
      <c r="CI817" s="771"/>
      <c r="CJ817" s="791"/>
      <c r="CK817" s="791"/>
      <c r="CL817" s="791"/>
      <c r="CM817" s="791"/>
      <c r="CN817" s="791"/>
      <c r="CO817" s="791"/>
      <c r="CP817" s="791"/>
      <c r="CQ817" s="791"/>
      <c r="CR817" s="791"/>
      <c r="CS817" s="791"/>
      <c r="CT817" s="791"/>
      <c r="CU817" s="793"/>
      <c r="CV817" s="791"/>
      <c r="CW817" s="791"/>
      <c r="CX817" s="791"/>
      <c r="CY817" s="791"/>
      <c r="CZ817" s="791"/>
      <c r="DA817" s="791"/>
      <c r="DB817" s="791"/>
      <c r="DC817" s="791"/>
      <c r="DD817" s="791"/>
      <c r="DE817" s="791"/>
      <c r="DF817" s="791"/>
      <c r="DG817" s="793"/>
    </row>
    <row r="818" spans="1:111" ht="16">
      <c r="A818" s="209"/>
      <c r="B818" s="331"/>
      <c r="C818" s="1115"/>
      <c r="D818" s="84"/>
      <c r="E818" s="84"/>
      <c r="F818" s="84"/>
      <c r="G818" s="84"/>
      <c r="H818" s="84"/>
      <c r="I818" s="84"/>
      <c r="J818" s="84"/>
      <c r="K818" s="84"/>
      <c r="L818" s="84"/>
      <c r="M818" s="84"/>
      <c r="N818" s="84"/>
      <c r="O818" s="84"/>
      <c r="P818" s="84"/>
      <c r="Q818" s="84"/>
      <c r="R818" s="84"/>
      <c r="S818" s="84"/>
      <c r="T818" s="84"/>
      <c r="U818" s="84"/>
      <c r="V818" s="84"/>
      <c r="W818" s="84"/>
      <c r="X818" s="84"/>
      <c r="Y818" s="84"/>
      <c r="Z818" s="84"/>
      <c r="AA818" s="771"/>
      <c r="AB818" s="84"/>
      <c r="AC818" s="84"/>
      <c r="AD818" s="84"/>
      <c r="AE818" s="84"/>
      <c r="AF818" s="84"/>
      <c r="AG818" s="84"/>
      <c r="AH818" s="84"/>
      <c r="AI818" s="84"/>
      <c r="AJ818" s="84"/>
      <c r="AK818" s="84"/>
      <c r="AL818" s="84"/>
      <c r="AM818" s="771"/>
      <c r="AN818" s="84"/>
      <c r="AO818" s="84"/>
      <c r="AP818" s="84"/>
      <c r="AQ818" s="84"/>
      <c r="AR818" s="84"/>
      <c r="AS818" s="84"/>
      <c r="AT818" s="84"/>
      <c r="AU818" s="84"/>
      <c r="AV818" s="84"/>
      <c r="AW818" s="84"/>
      <c r="AX818" s="84"/>
      <c r="AY818" s="771"/>
      <c r="AZ818" s="84"/>
      <c r="BA818" s="84"/>
      <c r="BB818" s="84"/>
      <c r="BC818" s="84"/>
      <c r="BD818" s="84"/>
      <c r="BE818" s="84"/>
      <c r="BF818" s="84"/>
      <c r="BG818" s="84"/>
      <c r="BH818" s="84"/>
      <c r="BI818" s="84"/>
      <c r="BJ818" s="84"/>
      <c r="BK818" s="771"/>
      <c r="BL818" s="84"/>
      <c r="BM818" s="84"/>
      <c r="BN818" s="84"/>
      <c r="BO818" s="84"/>
      <c r="BP818" s="84"/>
      <c r="BQ818" s="84"/>
      <c r="BR818" s="84"/>
      <c r="BS818" s="84"/>
      <c r="BT818" s="84"/>
      <c r="BU818" s="84"/>
      <c r="BV818" s="84"/>
      <c r="BW818" s="771"/>
      <c r="BX818" s="84"/>
      <c r="BY818" s="84"/>
      <c r="BZ818" s="84"/>
      <c r="CA818" s="84"/>
      <c r="CB818" s="84"/>
      <c r="CC818" s="84"/>
      <c r="CD818" s="84"/>
      <c r="CE818" s="84"/>
      <c r="CF818" s="84"/>
      <c r="CG818" s="84"/>
      <c r="CH818" s="84"/>
      <c r="CI818" s="771"/>
      <c r="CJ818" s="791"/>
      <c r="CK818" s="791"/>
      <c r="CL818" s="791"/>
      <c r="CM818" s="791"/>
      <c r="CN818" s="791"/>
      <c r="CO818" s="791"/>
      <c r="CP818" s="791"/>
      <c r="CQ818" s="791"/>
      <c r="CR818" s="791"/>
      <c r="CS818" s="791"/>
      <c r="CT818" s="791"/>
      <c r="CU818" s="793"/>
      <c r="CV818" s="791"/>
      <c r="CW818" s="791"/>
      <c r="CX818" s="791"/>
      <c r="CY818" s="791"/>
      <c r="CZ818" s="791"/>
      <c r="DA818" s="791"/>
      <c r="DB818" s="791"/>
      <c r="DC818" s="791"/>
      <c r="DD818" s="791"/>
      <c r="DE818" s="791"/>
      <c r="DF818" s="791"/>
      <c r="DG818" s="793"/>
    </row>
    <row r="819" spans="1:111" ht="16">
      <c r="A819" s="209"/>
      <c r="B819" s="331"/>
      <c r="C819" s="1115"/>
      <c r="D819" s="84"/>
      <c r="E819" s="84"/>
      <c r="F819" s="84"/>
      <c r="G819" s="84"/>
      <c r="H819" s="84"/>
      <c r="I819" s="84"/>
      <c r="J819" s="84"/>
      <c r="K819" s="84"/>
      <c r="L819" s="84"/>
      <c r="M819" s="84"/>
      <c r="N819" s="84"/>
      <c r="O819" s="84"/>
      <c r="P819" s="84"/>
      <c r="Q819" s="84"/>
      <c r="R819" s="84"/>
      <c r="S819" s="84"/>
      <c r="T819" s="84"/>
      <c r="U819" s="84"/>
      <c r="V819" s="84"/>
      <c r="W819" s="84"/>
      <c r="X819" s="84"/>
      <c r="Y819" s="84"/>
      <c r="Z819" s="84"/>
      <c r="AA819" s="771"/>
      <c r="AB819" s="84"/>
      <c r="AC819" s="84"/>
      <c r="AD819" s="84"/>
      <c r="AE819" s="84"/>
      <c r="AF819" s="84"/>
      <c r="AG819" s="84"/>
      <c r="AH819" s="84"/>
      <c r="AI819" s="84"/>
      <c r="AJ819" s="84"/>
      <c r="AK819" s="84"/>
      <c r="AL819" s="84"/>
      <c r="AM819" s="771"/>
      <c r="AN819" s="84"/>
      <c r="AO819" s="84"/>
      <c r="AP819" s="84"/>
      <c r="AQ819" s="84"/>
      <c r="AR819" s="84"/>
      <c r="AS819" s="84"/>
      <c r="AT819" s="84"/>
      <c r="AU819" s="84"/>
      <c r="AV819" s="84"/>
      <c r="AW819" s="84"/>
      <c r="AX819" s="84"/>
      <c r="AY819" s="771"/>
      <c r="AZ819" s="84"/>
      <c r="BA819" s="84"/>
      <c r="BB819" s="84"/>
      <c r="BC819" s="84"/>
      <c r="BD819" s="84"/>
      <c r="BE819" s="84"/>
      <c r="BF819" s="84"/>
      <c r="BG819" s="84"/>
      <c r="BH819" s="84"/>
      <c r="BI819" s="84"/>
      <c r="BJ819" s="84"/>
      <c r="BK819" s="771"/>
      <c r="BL819" s="84"/>
      <c r="BM819" s="84"/>
      <c r="BN819" s="84"/>
      <c r="BO819" s="84"/>
      <c r="BP819" s="84"/>
      <c r="BQ819" s="84"/>
      <c r="BR819" s="84"/>
      <c r="BS819" s="84"/>
      <c r="BT819" s="84"/>
      <c r="BU819" s="84"/>
      <c r="BV819" s="84"/>
      <c r="BW819" s="771"/>
      <c r="BX819" s="84"/>
      <c r="BY819" s="84"/>
      <c r="BZ819" s="84"/>
      <c r="CA819" s="84"/>
      <c r="CB819" s="84"/>
      <c r="CC819" s="84"/>
      <c r="CD819" s="84"/>
      <c r="CE819" s="84"/>
      <c r="CF819" s="84"/>
      <c r="CG819" s="84"/>
      <c r="CH819" s="84"/>
      <c r="CI819" s="771"/>
      <c r="CJ819" s="791"/>
      <c r="CK819" s="791"/>
      <c r="CL819" s="791"/>
      <c r="CM819" s="791"/>
      <c r="CN819" s="791"/>
      <c r="CO819" s="791"/>
      <c r="CP819" s="791"/>
      <c r="CQ819" s="791"/>
      <c r="CR819" s="791"/>
      <c r="CS819" s="791"/>
      <c r="CT819" s="791"/>
      <c r="CU819" s="793"/>
      <c r="CV819" s="791"/>
      <c r="CW819" s="791"/>
      <c r="CX819" s="791"/>
      <c r="CY819" s="791"/>
      <c r="CZ819" s="791"/>
      <c r="DA819" s="791"/>
      <c r="DB819" s="791"/>
      <c r="DC819" s="791"/>
      <c r="DD819" s="791"/>
      <c r="DE819" s="791"/>
      <c r="DF819" s="791"/>
      <c r="DG819" s="793"/>
    </row>
    <row r="820" spans="1:111" ht="16">
      <c r="A820" s="209"/>
      <c r="B820" s="331"/>
      <c r="C820" s="1115"/>
      <c r="D820" s="84"/>
      <c r="E820" s="84"/>
      <c r="F820" s="84"/>
      <c r="G820" s="84"/>
      <c r="H820" s="84"/>
      <c r="I820" s="84"/>
      <c r="J820" s="84"/>
      <c r="K820" s="84"/>
      <c r="L820" s="84"/>
      <c r="M820" s="84"/>
      <c r="N820" s="84"/>
      <c r="O820" s="84"/>
      <c r="P820" s="84"/>
      <c r="Q820" s="84"/>
      <c r="R820" s="84"/>
      <c r="S820" s="84"/>
      <c r="T820" s="84"/>
      <c r="U820" s="84"/>
      <c r="V820" s="84"/>
      <c r="W820" s="84"/>
      <c r="X820" s="84"/>
      <c r="Y820" s="84"/>
      <c r="Z820" s="84"/>
      <c r="AA820" s="771"/>
      <c r="AB820" s="84"/>
      <c r="AC820" s="84"/>
      <c r="AD820" s="84"/>
      <c r="AE820" s="84"/>
      <c r="AF820" s="84"/>
      <c r="AG820" s="84"/>
      <c r="AH820" s="84"/>
      <c r="AI820" s="84"/>
      <c r="AJ820" s="84"/>
      <c r="AK820" s="84"/>
      <c r="AL820" s="84"/>
      <c r="AM820" s="771"/>
      <c r="AN820" s="84"/>
      <c r="AO820" s="84"/>
      <c r="AP820" s="84"/>
      <c r="AQ820" s="84"/>
      <c r="AR820" s="84"/>
      <c r="AS820" s="84"/>
      <c r="AT820" s="84"/>
      <c r="AU820" s="84"/>
      <c r="AV820" s="84"/>
      <c r="AW820" s="84"/>
      <c r="AX820" s="84"/>
      <c r="AY820" s="771"/>
      <c r="AZ820" s="84"/>
      <c r="BA820" s="84"/>
      <c r="BB820" s="84"/>
      <c r="BC820" s="84"/>
      <c r="BD820" s="84"/>
      <c r="BE820" s="84"/>
      <c r="BF820" s="84"/>
      <c r="BG820" s="84"/>
      <c r="BH820" s="84"/>
      <c r="BI820" s="84"/>
      <c r="BJ820" s="84"/>
      <c r="BK820" s="771"/>
      <c r="BL820" s="84"/>
      <c r="BM820" s="84"/>
      <c r="BN820" s="84"/>
      <c r="BO820" s="84"/>
      <c r="BP820" s="84"/>
      <c r="BQ820" s="84"/>
      <c r="BR820" s="84"/>
      <c r="BS820" s="84"/>
      <c r="BT820" s="84"/>
      <c r="BU820" s="84"/>
      <c r="BV820" s="84"/>
      <c r="BW820" s="771"/>
      <c r="BX820" s="84"/>
      <c r="BY820" s="84"/>
      <c r="BZ820" s="84"/>
      <c r="CA820" s="84"/>
      <c r="CB820" s="84"/>
      <c r="CC820" s="84"/>
      <c r="CD820" s="84"/>
      <c r="CE820" s="84"/>
      <c r="CF820" s="84"/>
      <c r="CG820" s="84"/>
      <c r="CH820" s="84"/>
      <c r="CI820" s="771"/>
      <c r="CJ820" s="791"/>
      <c r="CK820" s="791"/>
      <c r="CL820" s="791"/>
      <c r="CM820" s="791"/>
      <c r="CN820" s="791"/>
      <c r="CO820" s="791"/>
      <c r="CP820" s="791"/>
      <c r="CQ820" s="791"/>
      <c r="CR820" s="791"/>
      <c r="CS820" s="791"/>
      <c r="CT820" s="791"/>
      <c r="CU820" s="793"/>
      <c r="CV820" s="791"/>
      <c r="CW820" s="791"/>
      <c r="CX820" s="791"/>
      <c r="CY820" s="791"/>
      <c r="CZ820" s="791"/>
      <c r="DA820" s="791"/>
      <c r="DB820" s="791"/>
      <c r="DC820" s="791"/>
      <c r="DD820" s="791"/>
      <c r="DE820" s="791"/>
      <c r="DF820" s="791"/>
      <c r="DG820" s="793"/>
    </row>
    <row r="821" spans="1:111" ht="16">
      <c r="A821" s="209"/>
      <c r="B821" s="331"/>
      <c r="C821" s="1115"/>
      <c r="D821" s="84"/>
      <c r="E821" s="84"/>
      <c r="F821" s="84"/>
      <c r="G821" s="84"/>
      <c r="H821" s="84"/>
      <c r="I821" s="84"/>
      <c r="J821" s="84"/>
      <c r="K821" s="84"/>
      <c r="L821" s="84"/>
      <c r="M821" s="84"/>
      <c r="N821" s="84"/>
      <c r="O821" s="84"/>
      <c r="P821" s="84"/>
      <c r="Q821" s="84"/>
      <c r="R821" s="84"/>
      <c r="S821" s="84"/>
      <c r="T821" s="84"/>
      <c r="U821" s="84"/>
      <c r="V821" s="84"/>
      <c r="W821" s="84"/>
      <c r="X821" s="84"/>
      <c r="Y821" s="84"/>
      <c r="Z821" s="84"/>
      <c r="AA821" s="771"/>
      <c r="AB821" s="84"/>
      <c r="AC821" s="84"/>
      <c r="AD821" s="84"/>
      <c r="AE821" s="84"/>
      <c r="AF821" s="84"/>
      <c r="AG821" s="84"/>
      <c r="AH821" s="84"/>
      <c r="AI821" s="84"/>
      <c r="AJ821" s="84"/>
      <c r="AK821" s="84"/>
      <c r="AL821" s="84"/>
      <c r="AM821" s="771"/>
      <c r="AN821" s="84"/>
      <c r="AO821" s="84"/>
      <c r="AP821" s="84"/>
      <c r="AQ821" s="84"/>
      <c r="AR821" s="84"/>
      <c r="AS821" s="84"/>
      <c r="AT821" s="84"/>
      <c r="AU821" s="84"/>
      <c r="AV821" s="84"/>
      <c r="AW821" s="84"/>
      <c r="AX821" s="84"/>
      <c r="AY821" s="771"/>
      <c r="AZ821" s="84"/>
      <c r="BA821" s="84"/>
      <c r="BB821" s="84"/>
      <c r="BC821" s="84"/>
      <c r="BD821" s="84"/>
      <c r="BE821" s="84"/>
      <c r="BF821" s="84"/>
      <c r="BG821" s="84"/>
      <c r="BH821" s="84"/>
      <c r="BI821" s="84"/>
      <c r="BJ821" s="84"/>
      <c r="BK821" s="771"/>
      <c r="BL821" s="84"/>
      <c r="BM821" s="84"/>
      <c r="BN821" s="84"/>
      <c r="BO821" s="84"/>
      <c r="BP821" s="84"/>
      <c r="BQ821" s="84"/>
      <c r="BR821" s="84"/>
      <c r="BS821" s="84"/>
      <c r="BT821" s="84"/>
      <c r="BU821" s="84"/>
      <c r="BV821" s="84"/>
      <c r="BW821" s="771"/>
      <c r="BX821" s="84"/>
      <c r="BY821" s="84"/>
      <c r="BZ821" s="84"/>
      <c r="CA821" s="84"/>
      <c r="CB821" s="84"/>
      <c r="CC821" s="84"/>
      <c r="CD821" s="84"/>
      <c r="CE821" s="84"/>
      <c r="CF821" s="84"/>
      <c r="CG821" s="84"/>
      <c r="CH821" s="84"/>
      <c r="CI821" s="771"/>
      <c r="CJ821" s="791"/>
      <c r="CK821" s="791"/>
      <c r="CL821" s="791"/>
      <c r="CM821" s="791"/>
      <c r="CN821" s="791"/>
      <c r="CO821" s="791"/>
      <c r="CP821" s="791"/>
      <c r="CQ821" s="791"/>
      <c r="CR821" s="791"/>
      <c r="CS821" s="791"/>
      <c r="CT821" s="791"/>
      <c r="CU821" s="793"/>
      <c r="CV821" s="791"/>
      <c r="CW821" s="791"/>
      <c r="CX821" s="791"/>
      <c r="CY821" s="791"/>
      <c r="CZ821" s="791"/>
      <c r="DA821" s="791"/>
      <c r="DB821" s="791"/>
      <c r="DC821" s="791"/>
      <c r="DD821" s="791"/>
      <c r="DE821" s="791"/>
      <c r="DF821" s="791"/>
      <c r="DG821" s="793"/>
    </row>
    <row r="822" spans="1:111" ht="16">
      <c r="A822" s="209"/>
      <c r="B822" s="331"/>
      <c r="C822" s="1115"/>
      <c r="D822" s="84"/>
      <c r="E822" s="84"/>
      <c r="F822" s="84"/>
      <c r="G822" s="84"/>
      <c r="H822" s="84"/>
      <c r="I822" s="84"/>
      <c r="J822" s="84"/>
      <c r="K822" s="84"/>
      <c r="L822" s="84"/>
      <c r="M822" s="84"/>
      <c r="N822" s="84"/>
      <c r="O822" s="84"/>
      <c r="P822" s="84"/>
      <c r="Q822" s="84"/>
      <c r="R822" s="84"/>
      <c r="S822" s="84"/>
      <c r="T822" s="84"/>
      <c r="U822" s="84"/>
      <c r="V822" s="84"/>
      <c r="W822" s="84"/>
      <c r="X822" s="84"/>
      <c r="Y822" s="84"/>
      <c r="Z822" s="84"/>
      <c r="AA822" s="771"/>
      <c r="AB822" s="84"/>
      <c r="AC822" s="84"/>
      <c r="AD822" s="84"/>
      <c r="AE822" s="84"/>
      <c r="AF822" s="84"/>
      <c r="AG822" s="84"/>
      <c r="AH822" s="84"/>
      <c r="AI822" s="84"/>
      <c r="AJ822" s="84"/>
      <c r="AK822" s="84"/>
      <c r="AL822" s="84"/>
      <c r="AM822" s="771"/>
      <c r="AN822" s="84"/>
      <c r="AO822" s="84"/>
      <c r="AP822" s="84"/>
      <c r="AQ822" s="84"/>
      <c r="AR822" s="84"/>
      <c r="AS822" s="84"/>
      <c r="AT822" s="84"/>
      <c r="AU822" s="84"/>
      <c r="AV822" s="84"/>
      <c r="AW822" s="84"/>
      <c r="AX822" s="84"/>
      <c r="AY822" s="771"/>
      <c r="AZ822" s="84"/>
      <c r="BA822" s="84"/>
      <c r="BB822" s="84"/>
      <c r="BC822" s="84"/>
      <c r="BD822" s="84"/>
      <c r="BE822" s="84"/>
      <c r="BF822" s="84"/>
      <c r="BG822" s="84"/>
      <c r="BH822" s="84"/>
      <c r="BI822" s="84"/>
      <c r="BJ822" s="84"/>
      <c r="BK822" s="771"/>
      <c r="BL822" s="84"/>
      <c r="BM822" s="84"/>
      <c r="BN822" s="84"/>
      <c r="BO822" s="84"/>
      <c r="BP822" s="84"/>
      <c r="BQ822" s="84"/>
      <c r="BR822" s="84"/>
      <c r="BS822" s="84"/>
      <c r="BT822" s="84"/>
      <c r="BU822" s="84"/>
      <c r="BV822" s="84"/>
      <c r="BW822" s="771"/>
      <c r="BX822" s="84"/>
      <c r="BY822" s="84"/>
      <c r="BZ822" s="84"/>
      <c r="CA822" s="84"/>
      <c r="CB822" s="84"/>
      <c r="CC822" s="84"/>
      <c r="CD822" s="84"/>
      <c r="CE822" s="84"/>
      <c r="CF822" s="84"/>
      <c r="CG822" s="84"/>
      <c r="CH822" s="84"/>
      <c r="CI822" s="771"/>
      <c r="CJ822" s="791"/>
      <c r="CK822" s="791"/>
      <c r="CL822" s="791"/>
      <c r="CM822" s="791"/>
      <c r="CN822" s="791"/>
      <c r="CO822" s="791"/>
      <c r="CP822" s="791"/>
      <c r="CQ822" s="791"/>
      <c r="CR822" s="791"/>
      <c r="CS822" s="791"/>
      <c r="CT822" s="791"/>
      <c r="CU822" s="793"/>
      <c r="CV822" s="791"/>
      <c r="CW822" s="791"/>
      <c r="CX822" s="791"/>
      <c r="CY822" s="791"/>
      <c r="CZ822" s="791"/>
      <c r="DA822" s="791"/>
      <c r="DB822" s="791"/>
      <c r="DC822" s="791"/>
      <c r="DD822" s="791"/>
      <c r="DE822" s="791"/>
      <c r="DF822" s="791"/>
      <c r="DG822" s="793"/>
    </row>
    <row r="823" spans="1:111" ht="16">
      <c r="A823" s="209"/>
      <c r="B823" s="331"/>
      <c r="C823" s="1115"/>
      <c r="D823" s="84"/>
      <c r="E823" s="84"/>
      <c r="F823" s="84"/>
      <c r="G823" s="84"/>
      <c r="H823" s="84"/>
      <c r="I823" s="84"/>
      <c r="J823" s="84"/>
      <c r="K823" s="84"/>
      <c r="L823" s="84"/>
      <c r="M823" s="84"/>
      <c r="N823" s="84"/>
      <c r="O823" s="84"/>
      <c r="P823" s="84"/>
      <c r="Q823" s="84"/>
      <c r="R823" s="84"/>
      <c r="S823" s="84"/>
      <c r="T823" s="84"/>
      <c r="U823" s="84"/>
      <c r="V823" s="84"/>
      <c r="W823" s="84"/>
      <c r="X823" s="84"/>
      <c r="Y823" s="84"/>
      <c r="Z823" s="84"/>
      <c r="AA823" s="771"/>
      <c r="AB823" s="84"/>
      <c r="AC823" s="84"/>
      <c r="AD823" s="84"/>
      <c r="AE823" s="84"/>
      <c r="AF823" s="84"/>
      <c r="AG823" s="84"/>
      <c r="AH823" s="84"/>
      <c r="AI823" s="84"/>
      <c r="AJ823" s="84"/>
      <c r="AK823" s="84"/>
      <c r="AL823" s="84"/>
      <c r="AM823" s="771"/>
      <c r="AN823" s="84"/>
      <c r="AO823" s="84"/>
      <c r="AP823" s="84"/>
      <c r="AQ823" s="84"/>
      <c r="AR823" s="84"/>
      <c r="AS823" s="84"/>
      <c r="AT823" s="84"/>
      <c r="AU823" s="84"/>
      <c r="AV823" s="84"/>
      <c r="AW823" s="84"/>
      <c r="AX823" s="84"/>
      <c r="AY823" s="771"/>
      <c r="AZ823" s="84"/>
      <c r="BA823" s="84"/>
      <c r="BB823" s="84"/>
      <c r="BC823" s="84"/>
      <c r="BD823" s="84"/>
      <c r="BE823" s="84"/>
      <c r="BF823" s="84"/>
      <c r="BG823" s="84"/>
      <c r="BH823" s="84"/>
      <c r="BI823" s="84"/>
      <c r="BJ823" s="84"/>
      <c r="BK823" s="771"/>
      <c r="BL823" s="84"/>
      <c r="BM823" s="84"/>
      <c r="BN823" s="84"/>
      <c r="BO823" s="84"/>
      <c r="BP823" s="84"/>
      <c r="BQ823" s="84"/>
      <c r="BR823" s="84"/>
      <c r="BS823" s="84"/>
      <c r="BT823" s="84"/>
      <c r="BU823" s="84"/>
      <c r="BV823" s="84"/>
      <c r="BW823" s="771"/>
      <c r="BX823" s="84"/>
      <c r="BY823" s="84"/>
      <c r="BZ823" s="84"/>
      <c r="CA823" s="84"/>
      <c r="CB823" s="84"/>
      <c r="CC823" s="84"/>
      <c r="CD823" s="84"/>
      <c r="CE823" s="84"/>
      <c r="CF823" s="84"/>
      <c r="CG823" s="84"/>
      <c r="CH823" s="84"/>
      <c r="CI823" s="771"/>
      <c r="CJ823" s="791"/>
      <c r="CK823" s="791"/>
      <c r="CL823" s="791"/>
      <c r="CM823" s="791"/>
      <c r="CN823" s="791"/>
      <c r="CO823" s="791"/>
      <c r="CP823" s="791"/>
      <c r="CQ823" s="791"/>
      <c r="CR823" s="791"/>
      <c r="CS823" s="791"/>
      <c r="CT823" s="791"/>
      <c r="CU823" s="793"/>
      <c r="CV823" s="791"/>
      <c r="CW823" s="791"/>
      <c r="CX823" s="791"/>
      <c r="CY823" s="791"/>
      <c r="CZ823" s="791"/>
      <c r="DA823" s="791"/>
      <c r="DB823" s="791"/>
      <c r="DC823" s="791"/>
      <c r="DD823" s="791"/>
      <c r="DE823" s="791"/>
      <c r="DF823" s="791"/>
      <c r="DG823" s="793"/>
    </row>
    <row r="824" spans="1:111" ht="16">
      <c r="A824" s="209"/>
      <c r="B824" s="331"/>
      <c r="C824" s="1115"/>
      <c r="D824" s="84"/>
      <c r="E824" s="84"/>
      <c r="F824" s="84"/>
      <c r="G824" s="84"/>
      <c r="H824" s="84"/>
      <c r="I824" s="84"/>
      <c r="J824" s="84"/>
      <c r="K824" s="84"/>
      <c r="L824" s="84"/>
      <c r="M824" s="84"/>
      <c r="N824" s="84"/>
      <c r="O824" s="84"/>
      <c r="P824" s="84"/>
      <c r="Q824" s="84"/>
      <c r="R824" s="84"/>
      <c r="S824" s="84"/>
      <c r="T824" s="84"/>
      <c r="U824" s="84"/>
      <c r="V824" s="84"/>
      <c r="W824" s="84"/>
      <c r="X824" s="84"/>
      <c r="Y824" s="84"/>
      <c r="Z824" s="84"/>
      <c r="AA824" s="771"/>
      <c r="AB824" s="84"/>
      <c r="AC824" s="84"/>
      <c r="AD824" s="84"/>
      <c r="AE824" s="84"/>
      <c r="AF824" s="84"/>
      <c r="AG824" s="84"/>
      <c r="AH824" s="84"/>
      <c r="AI824" s="84"/>
      <c r="AJ824" s="84"/>
      <c r="AK824" s="84"/>
      <c r="AL824" s="84"/>
      <c r="AM824" s="771"/>
      <c r="AN824" s="84"/>
      <c r="AO824" s="84"/>
      <c r="AP824" s="84"/>
      <c r="AQ824" s="84"/>
      <c r="AR824" s="84"/>
      <c r="AS824" s="84"/>
      <c r="AT824" s="84"/>
      <c r="AU824" s="84"/>
      <c r="AV824" s="84"/>
      <c r="AW824" s="84"/>
      <c r="AX824" s="84"/>
      <c r="AY824" s="771"/>
      <c r="AZ824" s="84"/>
      <c r="BA824" s="84"/>
      <c r="BB824" s="84"/>
      <c r="BC824" s="84"/>
      <c r="BD824" s="84"/>
      <c r="BE824" s="84"/>
      <c r="BF824" s="84"/>
      <c r="BG824" s="84"/>
      <c r="BH824" s="84"/>
      <c r="BI824" s="84"/>
      <c r="BJ824" s="84"/>
      <c r="BK824" s="771"/>
      <c r="BL824" s="84"/>
      <c r="BM824" s="84"/>
      <c r="BN824" s="84"/>
      <c r="BO824" s="84"/>
      <c r="BP824" s="84"/>
      <c r="BQ824" s="84"/>
      <c r="BR824" s="84"/>
      <c r="BS824" s="84"/>
      <c r="BT824" s="84"/>
      <c r="BU824" s="84"/>
      <c r="BV824" s="84"/>
      <c r="BW824" s="771"/>
      <c r="BX824" s="84"/>
      <c r="BY824" s="84"/>
      <c r="BZ824" s="84"/>
      <c r="CA824" s="84"/>
      <c r="CB824" s="84"/>
      <c r="CC824" s="84"/>
      <c r="CD824" s="84"/>
      <c r="CE824" s="84"/>
      <c r="CF824" s="84"/>
      <c r="CG824" s="84"/>
      <c r="CH824" s="84"/>
      <c r="CI824" s="771"/>
      <c r="CJ824" s="791"/>
      <c r="CK824" s="791"/>
      <c r="CL824" s="791"/>
      <c r="CM824" s="791"/>
      <c r="CN824" s="791"/>
      <c r="CO824" s="791"/>
      <c r="CP824" s="791"/>
      <c r="CQ824" s="791"/>
      <c r="CR824" s="791"/>
      <c r="CS824" s="791"/>
      <c r="CT824" s="791"/>
      <c r="CU824" s="793"/>
      <c r="CV824" s="791"/>
      <c r="CW824" s="791"/>
      <c r="CX824" s="791"/>
      <c r="CY824" s="791"/>
      <c r="CZ824" s="791"/>
      <c r="DA824" s="791"/>
      <c r="DB824" s="791"/>
      <c r="DC824" s="791"/>
      <c r="DD824" s="791"/>
      <c r="DE824" s="791"/>
      <c r="DF824" s="791"/>
      <c r="DG824" s="793"/>
    </row>
    <row r="825" spans="1:111" ht="16">
      <c r="A825" s="209"/>
      <c r="B825" s="331"/>
      <c r="C825" s="1115"/>
      <c r="D825" s="84"/>
      <c r="E825" s="84"/>
      <c r="F825" s="84"/>
      <c r="G825" s="84"/>
      <c r="H825" s="84"/>
      <c r="I825" s="84"/>
      <c r="J825" s="84"/>
      <c r="K825" s="84"/>
      <c r="L825" s="84"/>
      <c r="M825" s="84"/>
      <c r="N825" s="84"/>
      <c r="O825" s="84"/>
      <c r="P825" s="84"/>
      <c r="Q825" s="84"/>
      <c r="R825" s="84"/>
      <c r="S825" s="84"/>
      <c r="T825" s="84"/>
      <c r="U825" s="84"/>
      <c r="V825" s="84"/>
      <c r="W825" s="84"/>
      <c r="X825" s="84"/>
      <c r="Y825" s="84"/>
      <c r="Z825" s="84"/>
      <c r="AA825" s="771"/>
      <c r="AB825" s="84"/>
      <c r="AC825" s="84"/>
      <c r="AD825" s="84"/>
      <c r="AE825" s="84"/>
      <c r="AF825" s="84"/>
      <c r="AG825" s="84"/>
      <c r="AH825" s="84"/>
      <c r="AI825" s="84"/>
      <c r="AJ825" s="84"/>
      <c r="AK825" s="84"/>
      <c r="AL825" s="84"/>
      <c r="AM825" s="771"/>
      <c r="AN825" s="84"/>
      <c r="AO825" s="84"/>
      <c r="AP825" s="84"/>
      <c r="AQ825" s="84"/>
      <c r="AR825" s="84"/>
      <c r="AS825" s="84"/>
      <c r="AT825" s="84"/>
      <c r="AU825" s="84"/>
      <c r="AV825" s="84"/>
      <c r="AW825" s="84"/>
      <c r="AX825" s="84"/>
      <c r="AY825" s="771"/>
      <c r="AZ825" s="84"/>
      <c r="BA825" s="84"/>
      <c r="BB825" s="84"/>
      <c r="BC825" s="84"/>
      <c r="BD825" s="84"/>
      <c r="BE825" s="84"/>
      <c r="BF825" s="84"/>
      <c r="BG825" s="84"/>
      <c r="BH825" s="84"/>
      <c r="BI825" s="84"/>
      <c r="BJ825" s="84"/>
      <c r="BK825" s="771"/>
      <c r="BL825" s="84"/>
      <c r="BM825" s="84"/>
      <c r="BN825" s="84"/>
      <c r="BO825" s="84"/>
      <c r="BP825" s="84"/>
      <c r="BQ825" s="84"/>
      <c r="BR825" s="84"/>
      <c r="BS825" s="84"/>
      <c r="BT825" s="84"/>
      <c r="BU825" s="84"/>
      <c r="BV825" s="84"/>
      <c r="BW825" s="771"/>
      <c r="BX825" s="84"/>
      <c r="BY825" s="84"/>
      <c r="BZ825" s="84"/>
      <c r="CA825" s="84"/>
      <c r="CB825" s="84"/>
      <c r="CC825" s="84"/>
      <c r="CD825" s="84"/>
      <c r="CE825" s="84"/>
      <c r="CF825" s="84"/>
      <c r="CG825" s="84"/>
      <c r="CH825" s="84"/>
      <c r="CI825" s="771"/>
      <c r="CJ825" s="791"/>
      <c r="CK825" s="791"/>
      <c r="CL825" s="791"/>
      <c r="CM825" s="791"/>
      <c r="CN825" s="791"/>
      <c r="CO825" s="791"/>
      <c r="CP825" s="791"/>
      <c r="CQ825" s="791"/>
      <c r="CR825" s="791"/>
      <c r="CS825" s="791"/>
      <c r="CT825" s="791"/>
      <c r="CU825" s="793"/>
      <c r="CV825" s="791"/>
      <c r="CW825" s="791"/>
      <c r="CX825" s="791"/>
      <c r="CY825" s="791"/>
      <c r="CZ825" s="791"/>
      <c r="DA825" s="791"/>
      <c r="DB825" s="791"/>
      <c r="DC825" s="791"/>
      <c r="DD825" s="791"/>
      <c r="DE825" s="791"/>
      <c r="DF825" s="791"/>
      <c r="DG825" s="793"/>
    </row>
    <row r="826" spans="1:111" ht="16">
      <c r="A826" s="209"/>
      <c r="B826" s="331"/>
      <c r="C826" s="1115"/>
      <c r="D826" s="84"/>
      <c r="E826" s="84"/>
      <c r="F826" s="84"/>
      <c r="G826" s="84"/>
      <c r="H826" s="84"/>
      <c r="I826" s="84"/>
      <c r="J826" s="84"/>
      <c r="K826" s="84"/>
      <c r="L826" s="84"/>
      <c r="M826" s="84"/>
      <c r="N826" s="84"/>
      <c r="O826" s="84"/>
      <c r="P826" s="84"/>
      <c r="Q826" s="84"/>
      <c r="R826" s="84"/>
      <c r="S826" s="84"/>
      <c r="T826" s="84"/>
      <c r="U826" s="84"/>
      <c r="V826" s="84"/>
      <c r="W826" s="84"/>
      <c r="X826" s="84"/>
      <c r="Y826" s="84"/>
      <c r="Z826" s="84"/>
      <c r="AA826" s="771"/>
      <c r="AB826" s="84"/>
      <c r="AC826" s="84"/>
      <c r="AD826" s="84"/>
      <c r="AE826" s="84"/>
      <c r="AF826" s="84"/>
      <c r="AG826" s="84"/>
      <c r="AH826" s="84"/>
      <c r="AI826" s="84"/>
      <c r="AJ826" s="84"/>
      <c r="AK826" s="84"/>
      <c r="AL826" s="84"/>
      <c r="AM826" s="771"/>
      <c r="AN826" s="84"/>
      <c r="AO826" s="84"/>
      <c r="AP826" s="84"/>
      <c r="AQ826" s="84"/>
      <c r="AR826" s="84"/>
      <c r="AS826" s="84"/>
      <c r="AT826" s="84"/>
      <c r="AU826" s="84"/>
      <c r="AV826" s="84"/>
      <c r="AW826" s="84"/>
      <c r="AX826" s="84"/>
      <c r="AY826" s="771"/>
      <c r="AZ826" s="84"/>
      <c r="BA826" s="84"/>
      <c r="BB826" s="84"/>
      <c r="BC826" s="84"/>
      <c r="BD826" s="84"/>
      <c r="BE826" s="84"/>
      <c r="BF826" s="84"/>
      <c r="BG826" s="84"/>
      <c r="BH826" s="84"/>
      <c r="BI826" s="84"/>
      <c r="BJ826" s="84"/>
      <c r="BK826" s="771"/>
      <c r="BL826" s="84"/>
      <c r="BM826" s="84"/>
      <c r="BN826" s="84"/>
      <c r="BO826" s="84"/>
      <c r="BP826" s="84"/>
      <c r="BQ826" s="84"/>
      <c r="BR826" s="84"/>
      <c r="BS826" s="84"/>
      <c r="BT826" s="84"/>
      <c r="BU826" s="84"/>
      <c r="BV826" s="84"/>
      <c r="BW826" s="771"/>
      <c r="BX826" s="84"/>
      <c r="BY826" s="84"/>
      <c r="BZ826" s="84"/>
      <c r="CA826" s="84"/>
      <c r="CB826" s="84"/>
      <c r="CC826" s="84"/>
      <c r="CD826" s="84"/>
      <c r="CE826" s="84"/>
      <c r="CF826" s="84"/>
      <c r="CG826" s="84"/>
      <c r="CH826" s="84"/>
      <c r="CI826" s="771"/>
      <c r="CJ826" s="791"/>
      <c r="CK826" s="791"/>
      <c r="CL826" s="791"/>
      <c r="CM826" s="791"/>
      <c r="CN826" s="791"/>
      <c r="CO826" s="791"/>
      <c r="CP826" s="791"/>
      <c r="CQ826" s="791"/>
      <c r="CR826" s="791"/>
      <c r="CS826" s="791"/>
      <c r="CT826" s="791"/>
      <c r="CU826" s="793"/>
      <c r="CV826" s="791"/>
      <c r="CW826" s="791"/>
      <c r="CX826" s="791"/>
      <c r="CY826" s="791"/>
      <c r="CZ826" s="791"/>
      <c r="DA826" s="791"/>
      <c r="DB826" s="791"/>
      <c r="DC826" s="791"/>
      <c r="DD826" s="791"/>
      <c r="DE826" s="791"/>
      <c r="DF826" s="791"/>
      <c r="DG826" s="793"/>
    </row>
    <row r="827" spans="1:111" ht="16">
      <c r="A827" s="209"/>
      <c r="B827" s="331"/>
      <c r="C827" s="1115"/>
      <c r="D827" s="84"/>
      <c r="E827" s="84"/>
      <c r="F827" s="84"/>
      <c r="G827" s="84"/>
      <c r="H827" s="84"/>
      <c r="I827" s="84"/>
      <c r="J827" s="84"/>
      <c r="K827" s="84"/>
      <c r="L827" s="84"/>
      <c r="M827" s="84"/>
      <c r="N827" s="84"/>
      <c r="O827" s="84"/>
      <c r="P827" s="84"/>
      <c r="Q827" s="84"/>
      <c r="R827" s="84"/>
      <c r="S827" s="84"/>
      <c r="T827" s="84"/>
      <c r="U827" s="84"/>
      <c r="V827" s="84"/>
      <c r="W827" s="84"/>
      <c r="X827" s="84"/>
      <c r="Y827" s="84"/>
      <c r="Z827" s="84"/>
      <c r="AA827" s="771"/>
      <c r="AB827" s="84"/>
      <c r="AC827" s="84"/>
      <c r="AD827" s="84"/>
      <c r="AE827" s="84"/>
      <c r="AF827" s="84"/>
      <c r="AG827" s="84"/>
      <c r="AH827" s="84"/>
      <c r="AI827" s="84"/>
      <c r="AJ827" s="84"/>
      <c r="AK827" s="84"/>
      <c r="AL827" s="84"/>
      <c r="AM827" s="771"/>
      <c r="AN827" s="84"/>
      <c r="AO827" s="84"/>
      <c r="AP827" s="84"/>
      <c r="AQ827" s="84"/>
      <c r="AR827" s="84"/>
      <c r="AS827" s="84"/>
      <c r="AT827" s="84"/>
      <c r="AU827" s="84"/>
      <c r="AV827" s="84"/>
      <c r="AW827" s="84"/>
      <c r="AX827" s="84"/>
      <c r="AY827" s="771"/>
      <c r="AZ827" s="84"/>
      <c r="BA827" s="84"/>
      <c r="BB827" s="84"/>
      <c r="BC827" s="84"/>
      <c r="BD827" s="84"/>
      <c r="BE827" s="84"/>
      <c r="BF827" s="84"/>
      <c r="BG827" s="84"/>
      <c r="BH827" s="84"/>
      <c r="BI827" s="84"/>
      <c r="BJ827" s="84"/>
      <c r="BK827" s="771"/>
      <c r="BL827" s="84"/>
      <c r="BM827" s="84"/>
      <c r="BN827" s="84"/>
      <c r="BO827" s="84"/>
      <c r="BP827" s="84"/>
      <c r="BQ827" s="84"/>
      <c r="BR827" s="84"/>
      <c r="BS827" s="84"/>
      <c r="BT827" s="84"/>
      <c r="BU827" s="84"/>
      <c r="BV827" s="84"/>
      <c r="BW827" s="771"/>
      <c r="BX827" s="84"/>
      <c r="BY827" s="84"/>
      <c r="BZ827" s="84"/>
      <c r="CA827" s="84"/>
      <c r="CB827" s="84"/>
      <c r="CC827" s="84"/>
      <c r="CD827" s="84"/>
      <c r="CE827" s="84"/>
      <c r="CF827" s="84"/>
      <c r="CG827" s="84"/>
      <c r="CH827" s="84"/>
      <c r="CI827" s="771"/>
      <c r="CJ827" s="791"/>
      <c r="CK827" s="791"/>
      <c r="CL827" s="791"/>
      <c r="CM827" s="791"/>
      <c r="CN827" s="791"/>
      <c r="CO827" s="791"/>
      <c r="CP827" s="791"/>
      <c r="CQ827" s="791"/>
      <c r="CR827" s="791"/>
      <c r="CS827" s="791"/>
      <c r="CT827" s="791"/>
      <c r="CU827" s="793"/>
      <c r="CV827" s="791"/>
      <c r="CW827" s="791"/>
      <c r="CX827" s="791"/>
      <c r="CY827" s="791"/>
      <c r="CZ827" s="791"/>
      <c r="DA827" s="791"/>
      <c r="DB827" s="791"/>
      <c r="DC827" s="791"/>
      <c r="DD827" s="791"/>
      <c r="DE827" s="791"/>
      <c r="DF827" s="791"/>
      <c r="DG827" s="793"/>
    </row>
    <row r="828" spans="1:111" ht="16">
      <c r="A828" s="209"/>
      <c r="B828" s="331"/>
      <c r="C828" s="1115"/>
      <c r="D828" s="84"/>
      <c r="E828" s="84"/>
      <c r="F828" s="84"/>
      <c r="G828" s="84"/>
      <c r="H828" s="84"/>
      <c r="I828" s="84"/>
      <c r="J828" s="84"/>
      <c r="K828" s="84"/>
      <c r="L828" s="84"/>
      <c r="M828" s="84"/>
      <c r="N828" s="84"/>
      <c r="O828" s="84"/>
      <c r="P828" s="84"/>
      <c r="Q828" s="84"/>
      <c r="R828" s="84"/>
      <c r="S828" s="84"/>
      <c r="T828" s="84"/>
      <c r="U828" s="84"/>
      <c r="V828" s="84"/>
      <c r="W828" s="84"/>
      <c r="X828" s="84"/>
      <c r="Y828" s="84"/>
      <c r="Z828" s="84"/>
      <c r="AA828" s="771"/>
      <c r="AB828" s="84"/>
      <c r="AC828" s="84"/>
      <c r="AD828" s="84"/>
      <c r="AE828" s="84"/>
      <c r="AF828" s="84"/>
      <c r="AG828" s="84"/>
      <c r="AH828" s="84"/>
      <c r="AI828" s="84"/>
      <c r="AJ828" s="84"/>
      <c r="AK828" s="84"/>
      <c r="AL828" s="84"/>
      <c r="AM828" s="771"/>
      <c r="AN828" s="84"/>
      <c r="AO828" s="84"/>
      <c r="AP828" s="84"/>
      <c r="AQ828" s="84"/>
      <c r="AR828" s="84"/>
      <c r="AS828" s="84"/>
      <c r="AT828" s="84"/>
      <c r="AU828" s="84"/>
      <c r="AV828" s="84"/>
      <c r="AW828" s="84"/>
      <c r="AX828" s="84"/>
      <c r="AY828" s="771"/>
      <c r="AZ828" s="84"/>
      <c r="BA828" s="84"/>
      <c r="BB828" s="84"/>
      <c r="BC828" s="84"/>
      <c r="BD828" s="84"/>
      <c r="BE828" s="84"/>
      <c r="BF828" s="84"/>
      <c r="BG828" s="84"/>
      <c r="BH828" s="84"/>
      <c r="BI828" s="84"/>
      <c r="BJ828" s="84"/>
      <c r="BK828" s="771"/>
      <c r="BL828" s="84"/>
      <c r="BM828" s="84"/>
      <c r="BN828" s="84"/>
      <c r="BO828" s="84"/>
      <c r="BP828" s="84"/>
      <c r="BQ828" s="84"/>
      <c r="BR828" s="84"/>
      <c r="BS828" s="84"/>
      <c r="BT828" s="84"/>
      <c r="BU828" s="84"/>
      <c r="BV828" s="84"/>
      <c r="BW828" s="771"/>
      <c r="BX828" s="84"/>
      <c r="BY828" s="84"/>
      <c r="BZ828" s="84"/>
      <c r="CA828" s="84"/>
      <c r="CB828" s="84"/>
      <c r="CC828" s="84"/>
      <c r="CD828" s="84"/>
      <c r="CE828" s="84"/>
      <c r="CF828" s="84"/>
      <c r="CG828" s="84"/>
      <c r="CH828" s="84"/>
      <c r="CI828" s="771"/>
      <c r="CJ828" s="791"/>
      <c r="CK828" s="791"/>
      <c r="CL828" s="791"/>
      <c r="CM828" s="791"/>
      <c r="CN828" s="791"/>
      <c r="CO828" s="791"/>
      <c r="CP828" s="791"/>
      <c r="CQ828" s="791"/>
      <c r="CR828" s="791"/>
      <c r="CS828" s="791"/>
      <c r="CT828" s="791"/>
      <c r="CU828" s="793"/>
      <c r="CV828" s="791"/>
      <c r="CW828" s="791"/>
      <c r="CX828" s="791"/>
      <c r="CY828" s="791"/>
      <c r="CZ828" s="791"/>
      <c r="DA828" s="791"/>
      <c r="DB828" s="791"/>
      <c r="DC828" s="791"/>
      <c r="DD828" s="791"/>
      <c r="DE828" s="791"/>
      <c r="DF828" s="791"/>
      <c r="DG828" s="793"/>
    </row>
    <row r="829" spans="1:111" ht="16">
      <c r="A829" s="209"/>
      <c r="B829" s="331"/>
      <c r="C829" s="1115"/>
      <c r="D829" s="84"/>
      <c r="E829" s="84"/>
      <c r="F829" s="84"/>
      <c r="G829" s="84"/>
      <c r="H829" s="84"/>
      <c r="I829" s="84"/>
      <c r="J829" s="84"/>
      <c r="K829" s="84"/>
      <c r="L829" s="84"/>
      <c r="M829" s="84"/>
      <c r="N829" s="84"/>
      <c r="O829" s="84"/>
      <c r="P829" s="84"/>
      <c r="Q829" s="84"/>
      <c r="R829" s="84"/>
      <c r="S829" s="84"/>
      <c r="T829" s="84"/>
      <c r="U829" s="84"/>
      <c r="V829" s="84"/>
      <c r="W829" s="84"/>
      <c r="X829" s="84"/>
      <c r="Y829" s="84"/>
      <c r="Z829" s="84"/>
      <c r="AA829" s="771"/>
      <c r="AB829" s="84"/>
      <c r="AC829" s="84"/>
      <c r="AD829" s="84"/>
      <c r="AE829" s="84"/>
      <c r="AF829" s="84"/>
      <c r="AG829" s="84"/>
      <c r="AH829" s="84"/>
      <c r="AI829" s="84"/>
      <c r="AJ829" s="84"/>
      <c r="AK829" s="84"/>
      <c r="AL829" s="84"/>
      <c r="AM829" s="771"/>
      <c r="AN829" s="84"/>
      <c r="AO829" s="84"/>
      <c r="AP829" s="84"/>
      <c r="AQ829" s="84"/>
      <c r="AR829" s="84"/>
      <c r="AS829" s="84"/>
      <c r="AT829" s="84"/>
      <c r="AU829" s="84"/>
      <c r="AV829" s="84"/>
      <c r="AW829" s="84"/>
      <c r="AX829" s="84"/>
      <c r="AY829" s="771"/>
      <c r="AZ829" s="84"/>
      <c r="BA829" s="84"/>
      <c r="BB829" s="84"/>
      <c r="BC829" s="84"/>
      <c r="BD829" s="84"/>
      <c r="BE829" s="84"/>
      <c r="BF829" s="84"/>
      <c r="BG829" s="84"/>
      <c r="BH829" s="84"/>
      <c r="BI829" s="84"/>
      <c r="BJ829" s="84"/>
      <c r="BK829" s="771"/>
      <c r="BL829" s="84"/>
      <c r="BM829" s="84"/>
      <c r="BN829" s="84"/>
      <c r="BO829" s="84"/>
      <c r="BP829" s="84"/>
      <c r="BQ829" s="84"/>
      <c r="BR829" s="84"/>
      <c r="BS829" s="84"/>
      <c r="BT829" s="84"/>
      <c r="BU829" s="84"/>
      <c r="BV829" s="84"/>
      <c r="BW829" s="771"/>
      <c r="BX829" s="84"/>
      <c r="BY829" s="84"/>
      <c r="BZ829" s="84"/>
      <c r="CA829" s="84"/>
      <c r="CB829" s="84"/>
      <c r="CC829" s="84"/>
      <c r="CD829" s="84"/>
      <c r="CE829" s="84"/>
      <c r="CF829" s="84"/>
      <c r="CG829" s="84"/>
      <c r="CH829" s="84"/>
      <c r="CI829" s="771"/>
      <c r="CJ829" s="791"/>
      <c r="CK829" s="791"/>
      <c r="CL829" s="791"/>
      <c r="CM829" s="791"/>
      <c r="CN829" s="791"/>
      <c r="CO829" s="791"/>
      <c r="CP829" s="791"/>
      <c r="CQ829" s="791"/>
      <c r="CR829" s="791"/>
      <c r="CS829" s="791"/>
      <c r="CT829" s="791"/>
      <c r="CU829" s="793"/>
      <c r="CV829" s="791"/>
      <c r="CW829" s="791"/>
      <c r="CX829" s="791"/>
      <c r="CY829" s="791"/>
      <c r="CZ829" s="791"/>
      <c r="DA829" s="791"/>
      <c r="DB829" s="791"/>
      <c r="DC829" s="791"/>
      <c r="DD829" s="791"/>
      <c r="DE829" s="791"/>
      <c r="DF829" s="791"/>
      <c r="DG829" s="793"/>
    </row>
    <row r="830" spans="1:111" ht="16">
      <c r="A830" s="209"/>
      <c r="B830" s="331"/>
      <c r="C830" s="1115"/>
      <c r="D830" s="84"/>
      <c r="E830" s="84"/>
      <c r="F830" s="84"/>
      <c r="G830" s="84"/>
      <c r="H830" s="84"/>
      <c r="I830" s="84"/>
      <c r="J830" s="84"/>
      <c r="K830" s="84"/>
      <c r="L830" s="84"/>
      <c r="M830" s="84"/>
      <c r="N830" s="84"/>
      <c r="O830" s="84"/>
      <c r="P830" s="84"/>
      <c r="Q830" s="84"/>
      <c r="R830" s="84"/>
      <c r="S830" s="84"/>
      <c r="T830" s="84"/>
      <c r="U830" s="84"/>
      <c r="V830" s="84"/>
      <c r="W830" s="84"/>
      <c r="X830" s="84"/>
      <c r="Y830" s="84"/>
      <c r="Z830" s="84"/>
      <c r="AA830" s="771"/>
      <c r="AB830" s="84"/>
      <c r="AC830" s="84"/>
      <c r="AD830" s="84"/>
      <c r="AE830" s="84"/>
      <c r="AF830" s="84"/>
      <c r="AG830" s="84"/>
      <c r="AH830" s="84"/>
      <c r="AI830" s="84"/>
      <c r="AJ830" s="84"/>
      <c r="AK830" s="84"/>
      <c r="AL830" s="84"/>
      <c r="AM830" s="771"/>
      <c r="AN830" s="84"/>
      <c r="AO830" s="84"/>
      <c r="AP830" s="84"/>
      <c r="AQ830" s="84"/>
      <c r="AR830" s="84"/>
      <c r="AS830" s="84"/>
      <c r="AT830" s="84"/>
      <c r="AU830" s="84"/>
      <c r="AV830" s="84"/>
      <c r="AW830" s="84"/>
      <c r="AX830" s="84"/>
      <c r="AY830" s="771"/>
      <c r="AZ830" s="84"/>
      <c r="BA830" s="84"/>
      <c r="BB830" s="84"/>
      <c r="BC830" s="84"/>
      <c r="BD830" s="84"/>
      <c r="BE830" s="84"/>
      <c r="BF830" s="84"/>
      <c r="BG830" s="84"/>
      <c r="BH830" s="84"/>
      <c r="BI830" s="84"/>
      <c r="BJ830" s="84"/>
      <c r="BK830" s="771"/>
      <c r="BL830" s="84"/>
      <c r="BM830" s="84"/>
      <c r="BN830" s="84"/>
      <c r="BO830" s="84"/>
      <c r="BP830" s="84"/>
      <c r="BQ830" s="84"/>
      <c r="BR830" s="84"/>
      <c r="BS830" s="84"/>
      <c r="BT830" s="84"/>
      <c r="BU830" s="84"/>
      <c r="BV830" s="84"/>
      <c r="BW830" s="771"/>
      <c r="BX830" s="84"/>
      <c r="BY830" s="84"/>
      <c r="BZ830" s="84"/>
      <c r="CA830" s="84"/>
      <c r="CB830" s="84"/>
      <c r="CC830" s="84"/>
      <c r="CD830" s="84"/>
      <c r="CE830" s="84"/>
      <c r="CF830" s="84"/>
      <c r="CG830" s="84"/>
      <c r="CH830" s="84"/>
      <c r="CI830" s="771"/>
      <c r="CJ830" s="791"/>
      <c r="CK830" s="791"/>
      <c r="CL830" s="791"/>
      <c r="CM830" s="791"/>
      <c r="CN830" s="791"/>
      <c r="CO830" s="791"/>
      <c r="CP830" s="791"/>
      <c r="CQ830" s="791"/>
      <c r="CR830" s="791"/>
      <c r="CS830" s="791"/>
      <c r="CT830" s="791"/>
      <c r="CU830" s="793"/>
      <c r="CV830" s="791"/>
      <c r="CW830" s="791"/>
      <c r="CX830" s="791"/>
      <c r="CY830" s="791"/>
      <c r="CZ830" s="791"/>
      <c r="DA830" s="791"/>
      <c r="DB830" s="791"/>
      <c r="DC830" s="791"/>
      <c r="DD830" s="791"/>
      <c r="DE830" s="791"/>
      <c r="DF830" s="791"/>
      <c r="DG830" s="793"/>
    </row>
    <row r="831" spans="1:111" ht="16">
      <c r="A831" s="209"/>
      <c r="B831" s="331"/>
      <c r="C831" s="1115"/>
      <c r="D831" s="84"/>
      <c r="E831" s="84"/>
      <c r="F831" s="84"/>
      <c r="G831" s="84"/>
      <c r="H831" s="84"/>
      <c r="I831" s="84"/>
      <c r="J831" s="84"/>
      <c r="K831" s="84"/>
      <c r="L831" s="84"/>
      <c r="M831" s="84"/>
      <c r="N831" s="84"/>
      <c r="O831" s="84"/>
      <c r="P831" s="84"/>
      <c r="Q831" s="84"/>
      <c r="R831" s="84"/>
      <c r="S831" s="84"/>
      <c r="T831" s="84"/>
      <c r="U831" s="84"/>
      <c r="V831" s="84"/>
      <c r="W831" s="84"/>
      <c r="X831" s="84"/>
      <c r="Y831" s="84"/>
      <c r="Z831" s="84"/>
      <c r="AA831" s="771"/>
      <c r="AB831" s="84"/>
      <c r="AC831" s="84"/>
      <c r="AD831" s="84"/>
      <c r="AE831" s="84"/>
      <c r="AF831" s="84"/>
      <c r="AG831" s="84"/>
      <c r="AH831" s="84"/>
      <c r="AI831" s="84"/>
      <c r="AJ831" s="84"/>
      <c r="AK831" s="84"/>
      <c r="AL831" s="84"/>
      <c r="AM831" s="771"/>
      <c r="AN831" s="84"/>
      <c r="AO831" s="84"/>
      <c r="AP831" s="84"/>
      <c r="AQ831" s="84"/>
      <c r="AR831" s="84"/>
      <c r="AS831" s="84"/>
      <c r="AT831" s="84"/>
      <c r="AU831" s="84"/>
      <c r="AV831" s="84"/>
      <c r="AW831" s="84"/>
      <c r="AX831" s="84"/>
      <c r="AY831" s="771"/>
      <c r="AZ831" s="84"/>
      <c r="BA831" s="84"/>
      <c r="BB831" s="84"/>
      <c r="BC831" s="84"/>
      <c r="BD831" s="84"/>
      <c r="BE831" s="84"/>
      <c r="BF831" s="84"/>
      <c r="BG831" s="84"/>
      <c r="BH831" s="84"/>
      <c r="BI831" s="84"/>
      <c r="BJ831" s="84"/>
      <c r="BK831" s="771"/>
      <c r="BL831" s="84"/>
      <c r="BM831" s="84"/>
      <c r="BN831" s="84"/>
      <c r="BO831" s="84"/>
      <c r="BP831" s="84"/>
      <c r="BQ831" s="84"/>
      <c r="BR831" s="84"/>
      <c r="BS831" s="84"/>
      <c r="BT831" s="84"/>
      <c r="BU831" s="84"/>
      <c r="BV831" s="84"/>
      <c r="BW831" s="771"/>
      <c r="BX831" s="84"/>
      <c r="BY831" s="84"/>
      <c r="BZ831" s="84"/>
      <c r="CA831" s="84"/>
      <c r="CB831" s="84"/>
      <c r="CC831" s="84"/>
      <c r="CD831" s="84"/>
      <c r="CE831" s="84"/>
      <c r="CF831" s="84"/>
      <c r="CG831" s="84"/>
      <c r="CH831" s="84"/>
      <c r="CI831" s="771"/>
      <c r="CJ831" s="791"/>
      <c r="CK831" s="791"/>
      <c r="CL831" s="791"/>
      <c r="CM831" s="791"/>
      <c r="CN831" s="791"/>
      <c r="CO831" s="791"/>
      <c r="CP831" s="791"/>
      <c r="CQ831" s="791"/>
      <c r="CR831" s="791"/>
      <c r="CS831" s="791"/>
      <c r="CT831" s="791"/>
      <c r="CU831" s="793"/>
      <c r="CV831" s="791"/>
      <c r="CW831" s="791"/>
      <c r="CX831" s="791"/>
      <c r="CY831" s="791"/>
      <c r="CZ831" s="791"/>
      <c r="DA831" s="791"/>
      <c r="DB831" s="791"/>
      <c r="DC831" s="791"/>
      <c r="DD831" s="791"/>
      <c r="DE831" s="791"/>
      <c r="DF831" s="791"/>
      <c r="DG831" s="793"/>
    </row>
    <row r="832" spans="1:111" ht="16">
      <c r="A832" s="209"/>
      <c r="B832" s="331"/>
      <c r="C832" s="1115"/>
      <c r="D832" s="84"/>
      <c r="E832" s="84"/>
      <c r="F832" s="84"/>
      <c r="G832" s="84"/>
      <c r="H832" s="84"/>
      <c r="I832" s="84"/>
      <c r="J832" s="84"/>
      <c r="K832" s="84"/>
      <c r="L832" s="84"/>
      <c r="M832" s="84"/>
      <c r="N832" s="84"/>
      <c r="O832" s="84"/>
      <c r="P832" s="84"/>
      <c r="Q832" s="84"/>
      <c r="R832" s="84"/>
      <c r="S832" s="84"/>
      <c r="T832" s="84"/>
      <c r="U832" s="84"/>
      <c r="V832" s="84"/>
      <c r="W832" s="84"/>
      <c r="X832" s="84"/>
      <c r="Y832" s="84"/>
      <c r="Z832" s="84"/>
      <c r="AA832" s="771"/>
      <c r="AB832" s="84"/>
      <c r="AC832" s="84"/>
      <c r="AD832" s="84"/>
      <c r="AE832" s="84"/>
      <c r="AF832" s="84"/>
      <c r="AG832" s="84"/>
      <c r="AH832" s="84"/>
      <c r="AI832" s="84"/>
      <c r="AJ832" s="84"/>
      <c r="AK832" s="84"/>
      <c r="AL832" s="84"/>
      <c r="AM832" s="771"/>
      <c r="AN832" s="84"/>
      <c r="AO832" s="84"/>
      <c r="AP832" s="84"/>
      <c r="AQ832" s="84"/>
      <c r="AR832" s="84"/>
      <c r="AS832" s="84"/>
      <c r="AT832" s="84"/>
      <c r="AU832" s="84"/>
      <c r="AV832" s="84"/>
      <c r="AW832" s="84"/>
      <c r="AX832" s="84"/>
      <c r="AY832" s="771"/>
      <c r="AZ832" s="84"/>
      <c r="BA832" s="84"/>
      <c r="BB832" s="84"/>
      <c r="BC832" s="84"/>
      <c r="BD832" s="84"/>
      <c r="BE832" s="84"/>
      <c r="BF832" s="84"/>
      <c r="BG832" s="84"/>
      <c r="BH832" s="84"/>
      <c r="BI832" s="84"/>
      <c r="BJ832" s="84"/>
      <c r="BK832" s="771"/>
      <c r="BL832" s="84"/>
      <c r="BM832" s="84"/>
      <c r="BN832" s="84"/>
      <c r="BO832" s="84"/>
      <c r="BP832" s="84"/>
      <c r="BQ832" s="84"/>
      <c r="BR832" s="84"/>
      <c r="BS832" s="84"/>
      <c r="BT832" s="84"/>
      <c r="BU832" s="84"/>
      <c r="BV832" s="84"/>
      <c r="BW832" s="771"/>
      <c r="BX832" s="84"/>
      <c r="BY832" s="84"/>
      <c r="BZ832" s="84"/>
      <c r="CA832" s="84"/>
      <c r="CB832" s="84"/>
      <c r="CC832" s="84"/>
      <c r="CD832" s="84"/>
      <c r="CE832" s="84"/>
      <c r="CF832" s="84"/>
      <c r="CG832" s="84"/>
      <c r="CH832" s="84"/>
      <c r="CI832" s="771"/>
      <c r="CJ832" s="791"/>
      <c r="CK832" s="791"/>
      <c r="CL832" s="791"/>
      <c r="CM832" s="791"/>
      <c r="CN832" s="791"/>
      <c r="CO832" s="791"/>
      <c r="CP832" s="791"/>
      <c r="CQ832" s="791"/>
      <c r="CR832" s="791"/>
      <c r="CS832" s="791"/>
      <c r="CT832" s="791"/>
      <c r="CU832" s="793"/>
      <c r="CV832" s="791"/>
      <c r="CW832" s="791"/>
      <c r="CX832" s="791"/>
      <c r="CY832" s="791"/>
      <c r="CZ832" s="791"/>
      <c r="DA832" s="791"/>
      <c r="DB832" s="791"/>
      <c r="DC832" s="791"/>
      <c r="DD832" s="791"/>
      <c r="DE832" s="791"/>
      <c r="DF832" s="791"/>
      <c r="DG832" s="793"/>
    </row>
    <row r="833" spans="1:111" ht="16">
      <c r="A833" s="209"/>
      <c r="B833" s="331"/>
      <c r="C833" s="1115"/>
      <c r="D833" s="84"/>
      <c r="E833" s="84"/>
      <c r="F833" s="84"/>
      <c r="G833" s="84"/>
      <c r="H833" s="84"/>
      <c r="I833" s="84"/>
      <c r="J833" s="84"/>
      <c r="K833" s="84"/>
      <c r="L833" s="84"/>
      <c r="M833" s="84"/>
      <c r="N833" s="84"/>
      <c r="O833" s="84"/>
      <c r="P833" s="84"/>
      <c r="Q833" s="84"/>
      <c r="R833" s="84"/>
      <c r="S833" s="84"/>
      <c r="T833" s="84"/>
      <c r="U833" s="84"/>
      <c r="V833" s="84"/>
      <c r="W833" s="84"/>
      <c r="X833" s="84"/>
      <c r="Y833" s="84"/>
      <c r="Z833" s="84"/>
      <c r="AA833" s="771"/>
      <c r="AB833" s="84"/>
      <c r="AC833" s="84"/>
      <c r="AD833" s="84"/>
      <c r="AE833" s="84"/>
      <c r="AF833" s="84"/>
      <c r="AG833" s="84"/>
      <c r="AH833" s="84"/>
      <c r="AI833" s="84"/>
      <c r="AJ833" s="84"/>
      <c r="AK833" s="84"/>
      <c r="AL833" s="84"/>
      <c r="AM833" s="771"/>
      <c r="AN833" s="84"/>
      <c r="AO833" s="84"/>
      <c r="AP833" s="84"/>
      <c r="AQ833" s="84"/>
      <c r="AR833" s="84"/>
      <c r="AS833" s="84"/>
      <c r="AT833" s="84"/>
      <c r="AU833" s="84"/>
      <c r="AV833" s="84"/>
      <c r="AW833" s="84"/>
      <c r="AX833" s="84"/>
      <c r="AY833" s="771"/>
      <c r="AZ833" s="84"/>
      <c r="BA833" s="84"/>
      <c r="BB833" s="84"/>
      <c r="BC833" s="84"/>
      <c r="BD833" s="84"/>
      <c r="BE833" s="84"/>
      <c r="BF833" s="84"/>
      <c r="BG833" s="84"/>
      <c r="BH833" s="84"/>
      <c r="BI833" s="84"/>
      <c r="BJ833" s="84"/>
      <c r="BK833" s="771"/>
      <c r="BL833" s="84"/>
      <c r="BM833" s="84"/>
      <c r="BN833" s="84"/>
      <c r="BO833" s="84"/>
      <c r="BP833" s="84"/>
      <c r="BQ833" s="84"/>
      <c r="BR833" s="84"/>
      <c r="BS833" s="84"/>
      <c r="BT833" s="84"/>
      <c r="BU833" s="84"/>
      <c r="BV833" s="84"/>
      <c r="BW833" s="771"/>
      <c r="BX833" s="84"/>
      <c r="BY833" s="84"/>
      <c r="BZ833" s="84"/>
      <c r="CA833" s="84"/>
      <c r="CB833" s="84"/>
      <c r="CC833" s="84"/>
      <c r="CD833" s="84"/>
      <c r="CE833" s="84"/>
      <c r="CF833" s="84"/>
      <c r="CG833" s="84"/>
      <c r="CH833" s="84"/>
      <c r="CI833" s="771"/>
      <c r="CJ833" s="791"/>
      <c r="CK833" s="791"/>
      <c r="CL833" s="791"/>
      <c r="CM833" s="791"/>
      <c r="CN833" s="791"/>
      <c r="CO833" s="791"/>
      <c r="CP833" s="791"/>
      <c r="CQ833" s="791"/>
      <c r="CR833" s="791"/>
      <c r="CS833" s="791"/>
      <c r="CT833" s="791"/>
      <c r="CU833" s="793"/>
      <c r="CV833" s="791"/>
      <c r="CW833" s="791"/>
      <c r="CX833" s="791"/>
      <c r="CY833" s="791"/>
      <c r="CZ833" s="791"/>
      <c r="DA833" s="791"/>
      <c r="DB833" s="791"/>
      <c r="DC833" s="791"/>
      <c r="DD833" s="791"/>
      <c r="DE833" s="791"/>
      <c r="DF833" s="791"/>
      <c r="DG833" s="793"/>
    </row>
    <row r="834" spans="1:111" ht="16">
      <c r="A834" s="209"/>
      <c r="B834" s="331"/>
      <c r="C834" s="1115"/>
      <c r="D834" s="84"/>
      <c r="E834" s="84"/>
      <c r="F834" s="84"/>
      <c r="G834" s="84"/>
      <c r="H834" s="84"/>
      <c r="I834" s="84"/>
      <c r="J834" s="84"/>
      <c r="K834" s="84"/>
      <c r="L834" s="84"/>
      <c r="M834" s="84"/>
      <c r="N834" s="84"/>
      <c r="O834" s="84"/>
      <c r="P834" s="84"/>
      <c r="Q834" s="84"/>
      <c r="R834" s="84"/>
      <c r="S834" s="84"/>
      <c r="T834" s="84"/>
      <c r="U834" s="84"/>
      <c r="V834" s="84"/>
      <c r="W834" s="84"/>
      <c r="X834" s="84"/>
      <c r="Y834" s="84"/>
      <c r="Z834" s="84"/>
      <c r="AA834" s="771"/>
      <c r="AB834" s="84"/>
      <c r="AC834" s="84"/>
      <c r="AD834" s="84"/>
      <c r="AE834" s="84"/>
      <c r="AF834" s="84"/>
      <c r="AG834" s="84"/>
      <c r="AH834" s="84"/>
      <c r="AI834" s="84"/>
      <c r="AJ834" s="84"/>
      <c r="AK834" s="84"/>
      <c r="AL834" s="84"/>
      <c r="AM834" s="771"/>
      <c r="AN834" s="84"/>
      <c r="AO834" s="84"/>
      <c r="AP834" s="84"/>
      <c r="AQ834" s="84"/>
      <c r="AR834" s="84"/>
      <c r="AS834" s="84"/>
      <c r="AT834" s="84"/>
      <c r="AU834" s="84"/>
      <c r="AV834" s="84"/>
      <c r="AW834" s="84"/>
      <c r="AX834" s="84"/>
      <c r="AY834" s="771"/>
      <c r="AZ834" s="84"/>
      <c r="BA834" s="84"/>
      <c r="BB834" s="84"/>
      <c r="BC834" s="84"/>
      <c r="BD834" s="84"/>
      <c r="BE834" s="84"/>
      <c r="BF834" s="84"/>
      <c r="BG834" s="84"/>
      <c r="BH834" s="84"/>
      <c r="BI834" s="84"/>
      <c r="BJ834" s="84"/>
      <c r="BK834" s="771"/>
      <c r="BL834" s="84"/>
      <c r="BM834" s="84"/>
      <c r="BN834" s="84"/>
      <c r="BO834" s="84"/>
      <c r="BP834" s="84"/>
      <c r="BQ834" s="84"/>
      <c r="BR834" s="84"/>
      <c r="BS834" s="84"/>
      <c r="BT834" s="84"/>
      <c r="BU834" s="84"/>
      <c r="BV834" s="84"/>
      <c r="BW834" s="771"/>
      <c r="BX834" s="84"/>
      <c r="BY834" s="84"/>
      <c r="BZ834" s="84"/>
      <c r="CA834" s="84"/>
      <c r="CB834" s="84"/>
      <c r="CC834" s="84"/>
      <c r="CD834" s="84"/>
      <c r="CE834" s="84"/>
      <c r="CF834" s="84"/>
      <c r="CG834" s="84"/>
      <c r="CH834" s="84"/>
      <c r="CI834" s="771"/>
      <c r="CJ834" s="791"/>
      <c r="CK834" s="791"/>
      <c r="CL834" s="791"/>
      <c r="CM834" s="791"/>
      <c r="CN834" s="791"/>
      <c r="CO834" s="791"/>
      <c r="CP834" s="791"/>
      <c r="CQ834" s="791"/>
      <c r="CR834" s="791"/>
      <c r="CS834" s="791"/>
      <c r="CT834" s="791"/>
      <c r="CU834" s="793"/>
      <c r="CV834" s="791"/>
      <c r="CW834" s="791"/>
      <c r="CX834" s="791"/>
      <c r="CY834" s="791"/>
      <c r="CZ834" s="791"/>
      <c r="DA834" s="791"/>
      <c r="DB834" s="791"/>
      <c r="DC834" s="791"/>
      <c r="DD834" s="791"/>
      <c r="DE834" s="791"/>
      <c r="DF834" s="791"/>
      <c r="DG834" s="793"/>
    </row>
    <row r="835" spans="1:111" ht="16">
      <c r="A835" s="209"/>
      <c r="B835" s="331"/>
      <c r="C835" s="1115"/>
      <c r="D835" s="84"/>
      <c r="E835" s="84"/>
      <c r="F835" s="84"/>
      <c r="G835" s="84"/>
      <c r="H835" s="84"/>
      <c r="I835" s="84"/>
      <c r="J835" s="84"/>
      <c r="K835" s="84"/>
      <c r="L835" s="84"/>
      <c r="M835" s="84"/>
      <c r="N835" s="84"/>
      <c r="O835" s="84"/>
      <c r="P835" s="84"/>
      <c r="Q835" s="84"/>
      <c r="R835" s="84"/>
      <c r="S835" s="84"/>
      <c r="T835" s="84"/>
      <c r="U835" s="84"/>
      <c r="V835" s="84"/>
      <c r="W835" s="84"/>
      <c r="X835" s="84"/>
      <c r="Y835" s="84"/>
      <c r="Z835" s="84"/>
      <c r="AA835" s="771"/>
      <c r="AB835" s="84"/>
      <c r="AC835" s="84"/>
      <c r="AD835" s="84"/>
      <c r="AE835" s="84"/>
      <c r="AF835" s="84"/>
      <c r="AG835" s="84"/>
      <c r="AH835" s="84"/>
      <c r="AI835" s="84"/>
      <c r="AJ835" s="84"/>
      <c r="AK835" s="84"/>
      <c r="AL835" s="84"/>
      <c r="AM835" s="771"/>
      <c r="AN835" s="84"/>
      <c r="AO835" s="84"/>
      <c r="AP835" s="84"/>
      <c r="AQ835" s="84"/>
      <c r="AR835" s="84"/>
      <c r="AS835" s="84"/>
      <c r="AT835" s="84"/>
      <c r="AU835" s="84"/>
      <c r="AV835" s="84"/>
      <c r="AW835" s="84"/>
      <c r="AX835" s="84"/>
      <c r="AY835" s="771"/>
      <c r="AZ835" s="84"/>
      <c r="BA835" s="84"/>
      <c r="BB835" s="84"/>
      <c r="BC835" s="84"/>
      <c r="BD835" s="84"/>
      <c r="BE835" s="84"/>
      <c r="BF835" s="84"/>
      <c r="BG835" s="84"/>
      <c r="BH835" s="84"/>
      <c r="BI835" s="84"/>
      <c r="BJ835" s="84"/>
      <c r="BK835" s="771"/>
      <c r="BL835" s="84"/>
      <c r="BM835" s="84"/>
      <c r="BN835" s="84"/>
      <c r="BO835" s="84"/>
      <c r="BP835" s="84"/>
      <c r="BQ835" s="84"/>
      <c r="BR835" s="84"/>
      <c r="BS835" s="84"/>
      <c r="BT835" s="84"/>
      <c r="BU835" s="84"/>
      <c r="BV835" s="84"/>
      <c r="BW835" s="771"/>
      <c r="BX835" s="84"/>
      <c r="BY835" s="84"/>
      <c r="BZ835" s="84"/>
      <c r="CA835" s="84"/>
      <c r="CB835" s="84"/>
      <c r="CC835" s="84"/>
      <c r="CD835" s="84"/>
      <c r="CE835" s="84"/>
      <c r="CF835" s="84"/>
      <c r="CG835" s="84"/>
      <c r="CH835" s="84"/>
      <c r="CI835" s="771"/>
      <c r="CJ835" s="791"/>
      <c r="CK835" s="791"/>
      <c r="CL835" s="791"/>
      <c r="CM835" s="791"/>
      <c r="CN835" s="791"/>
      <c r="CO835" s="791"/>
      <c r="CP835" s="791"/>
      <c r="CQ835" s="791"/>
      <c r="CR835" s="791"/>
      <c r="CS835" s="791"/>
      <c r="CT835" s="791"/>
      <c r="CU835" s="793"/>
      <c r="CV835" s="791"/>
      <c r="CW835" s="791"/>
      <c r="CX835" s="791"/>
      <c r="CY835" s="791"/>
      <c r="CZ835" s="791"/>
      <c r="DA835" s="791"/>
      <c r="DB835" s="791"/>
      <c r="DC835" s="791"/>
      <c r="DD835" s="791"/>
      <c r="DE835" s="791"/>
      <c r="DF835" s="791"/>
      <c r="DG835" s="793"/>
    </row>
    <row r="836" spans="1:111" ht="16">
      <c r="A836" s="209"/>
      <c r="B836" s="331"/>
      <c r="C836" s="1115"/>
      <c r="D836" s="84"/>
      <c r="E836" s="84"/>
      <c r="F836" s="84"/>
      <c r="G836" s="84"/>
      <c r="H836" s="84"/>
      <c r="I836" s="84"/>
      <c r="J836" s="84"/>
      <c r="K836" s="84"/>
      <c r="L836" s="84"/>
      <c r="M836" s="84"/>
      <c r="N836" s="84"/>
      <c r="O836" s="84"/>
      <c r="P836" s="84"/>
      <c r="Q836" s="84"/>
      <c r="R836" s="84"/>
      <c r="S836" s="84"/>
      <c r="T836" s="84"/>
      <c r="U836" s="84"/>
      <c r="V836" s="84"/>
      <c r="W836" s="84"/>
      <c r="X836" s="84"/>
      <c r="Y836" s="84"/>
      <c r="Z836" s="84"/>
      <c r="AA836" s="771"/>
      <c r="AB836" s="84"/>
      <c r="AC836" s="84"/>
      <c r="AD836" s="84"/>
      <c r="AE836" s="84"/>
      <c r="AF836" s="84"/>
      <c r="AG836" s="84"/>
      <c r="AH836" s="84"/>
      <c r="AI836" s="84"/>
      <c r="AJ836" s="84"/>
      <c r="AK836" s="84"/>
      <c r="AL836" s="84"/>
      <c r="AM836" s="771"/>
      <c r="AN836" s="84"/>
      <c r="AO836" s="84"/>
      <c r="AP836" s="84"/>
      <c r="AQ836" s="84"/>
      <c r="AR836" s="84"/>
      <c r="AS836" s="84"/>
      <c r="AT836" s="84"/>
      <c r="AU836" s="84"/>
      <c r="AV836" s="84"/>
      <c r="AW836" s="84"/>
      <c r="AX836" s="84"/>
      <c r="AY836" s="771"/>
      <c r="AZ836" s="84"/>
      <c r="BA836" s="84"/>
      <c r="BB836" s="84"/>
      <c r="BC836" s="84"/>
      <c r="BD836" s="84"/>
      <c r="BE836" s="84"/>
      <c r="BF836" s="84"/>
      <c r="BG836" s="84"/>
      <c r="BH836" s="84"/>
      <c r="BI836" s="84"/>
      <c r="BJ836" s="84"/>
      <c r="BK836" s="771"/>
      <c r="BL836" s="84"/>
      <c r="BM836" s="84"/>
      <c r="BN836" s="84"/>
      <c r="BO836" s="84"/>
      <c r="BP836" s="84"/>
      <c r="BQ836" s="84"/>
      <c r="BR836" s="84"/>
      <c r="BS836" s="84"/>
      <c r="BT836" s="84"/>
      <c r="BU836" s="84"/>
      <c r="BV836" s="84"/>
      <c r="BW836" s="771"/>
      <c r="BX836" s="84"/>
      <c r="BY836" s="84"/>
      <c r="BZ836" s="84"/>
      <c r="CA836" s="84"/>
      <c r="CB836" s="84"/>
      <c r="CC836" s="84"/>
      <c r="CD836" s="84"/>
      <c r="CE836" s="84"/>
      <c r="CF836" s="84"/>
      <c r="CG836" s="84"/>
      <c r="CH836" s="84"/>
      <c r="CI836" s="771"/>
      <c r="CJ836" s="791"/>
      <c r="CK836" s="791"/>
      <c r="CL836" s="791"/>
      <c r="CM836" s="791"/>
      <c r="CN836" s="791"/>
      <c r="CO836" s="791"/>
      <c r="CP836" s="791"/>
      <c r="CQ836" s="791"/>
      <c r="CR836" s="791"/>
      <c r="CS836" s="791"/>
      <c r="CT836" s="791"/>
      <c r="CU836" s="793"/>
      <c r="CV836" s="791"/>
      <c r="CW836" s="791"/>
      <c r="CX836" s="791"/>
      <c r="CY836" s="791"/>
      <c r="CZ836" s="791"/>
      <c r="DA836" s="791"/>
      <c r="DB836" s="791"/>
      <c r="DC836" s="791"/>
      <c r="DD836" s="791"/>
      <c r="DE836" s="791"/>
      <c r="DF836" s="791"/>
      <c r="DG836" s="793"/>
    </row>
    <row r="837" spans="1:111" ht="16">
      <c r="A837" s="209"/>
      <c r="B837" s="331"/>
      <c r="C837" s="1115"/>
      <c r="D837" s="84"/>
      <c r="E837" s="84"/>
      <c r="F837" s="84"/>
      <c r="G837" s="84"/>
      <c r="H837" s="84"/>
      <c r="I837" s="84"/>
      <c r="J837" s="84"/>
      <c r="K837" s="84"/>
      <c r="L837" s="84"/>
      <c r="M837" s="84"/>
      <c r="N837" s="84"/>
      <c r="O837" s="84"/>
      <c r="P837" s="84"/>
      <c r="Q837" s="84"/>
      <c r="R837" s="84"/>
      <c r="S837" s="84"/>
      <c r="T837" s="84"/>
      <c r="U837" s="84"/>
      <c r="V837" s="84"/>
      <c r="W837" s="84"/>
      <c r="X837" s="84"/>
      <c r="Y837" s="84"/>
      <c r="Z837" s="84"/>
      <c r="AA837" s="771"/>
      <c r="AB837" s="84"/>
      <c r="AC837" s="84"/>
      <c r="AD837" s="84"/>
      <c r="AE837" s="84"/>
      <c r="AF837" s="84"/>
      <c r="AG837" s="84"/>
      <c r="AH837" s="84"/>
      <c r="AI837" s="84"/>
      <c r="AJ837" s="84"/>
      <c r="AK837" s="84"/>
      <c r="AL837" s="84"/>
      <c r="AM837" s="771"/>
      <c r="AN837" s="84"/>
      <c r="AO837" s="84"/>
      <c r="AP837" s="84"/>
      <c r="AQ837" s="84"/>
      <c r="AR837" s="84"/>
      <c r="AS837" s="84"/>
      <c r="AT837" s="84"/>
      <c r="AU837" s="84"/>
      <c r="AV837" s="84"/>
      <c r="AW837" s="84"/>
      <c r="AX837" s="84"/>
      <c r="AY837" s="771"/>
      <c r="AZ837" s="84"/>
      <c r="BA837" s="84"/>
      <c r="BB837" s="84"/>
      <c r="BC837" s="84"/>
      <c r="BD837" s="84"/>
      <c r="BE837" s="84"/>
      <c r="BF837" s="84"/>
      <c r="BG837" s="84"/>
      <c r="BH837" s="84"/>
      <c r="BI837" s="84"/>
      <c r="BJ837" s="84"/>
      <c r="BK837" s="771"/>
      <c r="BL837" s="84"/>
      <c r="BM837" s="84"/>
      <c r="BN837" s="84"/>
      <c r="BO837" s="84"/>
      <c r="BP837" s="84"/>
      <c r="BQ837" s="84"/>
      <c r="BR837" s="84"/>
      <c r="BS837" s="84"/>
      <c r="BT837" s="84"/>
      <c r="BU837" s="84"/>
      <c r="BV837" s="84"/>
      <c r="BW837" s="771"/>
      <c r="BX837" s="84"/>
      <c r="BY837" s="84"/>
      <c r="BZ837" s="84"/>
      <c r="CA837" s="84"/>
      <c r="CB837" s="84"/>
      <c r="CC837" s="84"/>
      <c r="CD837" s="84"/>
      <c r="CE837" s="84"/>
      <c r="CF837" s="84"/>
      <c r="CG837" s="84"/>
      <c r="CH837" s="84"/>
      <c r="CI837" s="771"/>
      <c r="CJ837" s="791"/>
      <c r="CK837" s="791"/>
      <c r="CL837" s="791"/>
      <c r="CM837" s="791"/>
      <c r="CN837" s="791"/>
      <c r="CO837" s="791"/>
      <c r="CP837" s="791"/>
      <c r="CQ837" s="791"/>
      <c r="CR837" s="791"/>
      <c r="CS837" s="791"/>
      <c r="CT837" s="791"/>
      <c r="CU837" s="793"/>
      <c r="CV837" s="791"/>
      <c r="CW837" s="791"/>
      <c r="CX837" s="791"/>
      <c r="CY837" s="791"/>
      <c r="CZ837" s="791"/>
      <c r="DA837" s="791"/>
      <c r="DB837" s="791"/>
      <c r="DC837" s="791"/>
      <c r="DD837" s="791"/>
      <c r="DE837" s="791"/>
      <c r="DF837" s="791"/>
      <c r="DG837" s="793"/>
    </row>
    <row r="838" spans="1:111" ht="16">
      <c r="A838" s="209"/>
      <c r="B838" s="331"/>
      <c r="C838" s="1115"/>
      <c r="D838" s="84"/>
      <c r="E838" s="84"/>
      <c r="F838" s="84"/>
      <c r="G838" s="84"/>
      <c r="H838" s="84"/>
      <c r="I838" s="84"/>
      <c r="J838" s="84"/>
      <c r="K838" s="84"/>
      <c r="L838" s="84"/>
      <c r="M838" s="84"/>
      <c r="N838" s="84"/>
      <c r="O838" s="84"/>
      <c r="P838" s="84"/>
      <c r="Q838" s="84"/>
      <c r="R838" s="84"/>
      <c r="S838" s="84"/>
      <c r="T838" s="84"/>
      <c r="U838" s="84"/>
      <c r="V838" s="84"/>
      <c r="W838" s="84"/>
      <c r="X838" s="84"/>
      <c r="Y838" s="84"/>
      <c r="Z838" s="84"/>
      <c r="AA838" s="771"/>
      <c r="AB838" s="84"/>
      <c r="AC838" s="84"/>
      <c r="AD838" s="84"/>
      <c r="AE838" s="84"/>
      <c r="AF838" s="84"/>
      <c r="AG838" s="84"/>
      <c r="AH838" s="84"/>
      <c r="AI838" s="84"/>
      <c r="AJ838" s="84"/>
      <c r="AK838" s="84"/>
      <c r="AL838" s="84"/>
      <c r="AM838" s="771"/>
      <c r="AN838" s="84"/>
      <c r="AO838" s="84"/>
      <c r="AP838" s="84"/>
      <c r="AQ838" s="84"/>
      <c r="AR838" s="84"/>
      <c r="AS838" s="84"/>
      <c r="AT838" s="84"/>
      <c r="AU838" s="84"/>
      <c r="AV838" s="84"/>
      <c r="AW838" s="84"/>
      <c r="AX838" s="84"/>
      <c r="AY838" s="771"/>
      <c r="AZ838" s="84"/>
      <c r="BA838" s="84"/>
      <c r="BB838" s="84"/>
      <c r="BC838" s="84"/>
      <c r="BD838" s="84"/>
      <c r="BE838" s="84"/>
      <c r="BF838" s="84"/>
      <c r="BG838" s="84"/>
      <c r="BH838" s="84"/>
      <c r="BI838" s="84"/>
      <c r="BJ838" s="84"/>
      <c r="BK838" s="771"/>
      <c r="BL838" s="84"/>
      <c r="BM838" s="84"/>
      <c r="BN838" s="84"/>
      <c r="BO838" s="84"/>
      <c r="BP838" s="84"/>
      <c r="BQ838" s="84"/>
      <c r="BR838" s="84"/>
      <c r="BS838" s="84"/>
      <c r="BT838" s="84"/>
      <c r="BU838" s="84"/>
      <c r="BV838" s="84"/>
      <c r="BW838" s="771"/>
      <c r="BX838" s="84"/>
      <c r="BY838" s="84"/>
      <c r="BZ838" s="84"/>
      <c r="CA838" s="84"/>
      <c r="CB838" s="84"/>
      <c r="CC838" s="84"/>
      <c r="CD838" s="84"/>
      <c r="CE838" s="84"/>
      <c r="CF838" s="84"/>
      <c r="CG838" s="84"/>
      <c r="CH838" s="84"/>
      <c r="CI838" s="771"/>
      <c r="CJ838" s="791"/>
      <c r="CK838" s="791"/>
      <c r="CL838" s="791"/>
      <c r="CM838" s="791"/>
      <c r="CN838" s="791"/>
      <c r="CO838" s="791"/>
      <c r="CP838" s="791"/>
      <c r="CQ838" s="791"/>
      <c r="CR838" s="791"/>
      <c r="CS838" s="791"/>
      <c r="CT838" s="791"/>
      <c r="CU838" s="793"/>
      <c r="CV838" s="791"/>
      <c r="CW838" s="791"/>
      <c r="CX838" s="791"/>
      <c r="CY838" s="791"/>
      <c r="CZ838" s="791"/>
      <c r="DA838" s="791"/>
      <c r="DB838" s="791"/>
      <c r="DC838" s="791"/>
      <c r="DD838" s="791"/>
      <c r="DE838" s="791"/>
      <c r="DF838" s="791"/>
      <c r="DG838" s="793"/>
    </row>
    <row r="839" spans="1:111" ht="16">
      <c r="A839" s="209"/>
      <c r="B839" s="331"/>
      <c r="C839" s="1115"/>
      <c r="D839" s="84"/>
      <c r="E839" s="84"/>
      <c r="F839" s="84"/>
      <c r="G839" s="84"/>
      <c r="H839" s="84"/>
      <c r="I839" s="84"/>
      <c r="J839" s="84"/>
      <c r="K839" s="84"/>
      <c r="L839" s="84"/>
      <c r="M839" s="84"/>
      <c r="N839" s="84"/>
      <c r="O839" s="84"/>
      <c r="P839" s="84"/>
      <c r="Q839" s="84"/>
      <c r="R839" s="84"/>
      <c r="S839" s="84"/>
      <c r="T839" s="84"/>
      <c r="U839" s="84"/>
      <c r="V839" s="84"/>
      <c r="W839" s="84"/>
      <c r="X839" s="84"/>
      <c r="Y839" s="84"/>
      <c r="Z839" s="84"/>
      <c r="AA839" s="771"/>
      <c r="AB839" s="84"/>
      <c r="AC839" s="84"/>
      <c r="AD839" s="84"/>
      <c r="AE839" s="84"/>
      <c r="AF839" s="84"/>
      <c r="AG839" s="84"/>
      <c r="AH839" s="84"/>
      <c r="AI839" s="84"/>
      <c r="AJ839" s="84"/>
      <c r="AK839" s="84"/>
      <c r="AL839" s="84"/>
      <c r="AM839" s="771"/>
      <c r="AN839" s="84"/>
      <c r="AO839" s="84"/>
      <c r="AP839" s="84"/>
      <c r="AQ839" s="84"/>
      <c r="AR839" s="84"/>
      <c r="AS839" s="84"/>
      <c r="AT839" s="84"/>
      <c r="AU839" s="84"/>
      <c r="AV839" s="84"/>
      <c r="AW839" s="84"/>
      <c r="AX839" s="84"/>
      <c r="AY839" s="771"/>
      <c r="AZ839" s="84"/>
      <c r="BA839" s="84"/>
      <c r="BB839" s="84"/>
      <c r="BC839" s="84"/>
      <c r="BD839" s="84"/>
      <c r="BE839" s="84"/>
      <c r="BF839" s="84"/>
      <c r="BG839" s="84"/>
      <c r="BH839" s="84"/>
      <c r="BI839" s="84"/>
      <c r="BJ839" s="84"/>
      <c r="BK839" s="771"/>
      <c r="BL839" s="84"/>
      <c r="BM839" s="84"/>
      <c r="BN839" s="84"/>
      <c r="BO839" s="84"/>
      <c r="BP839" s="84"/>
      <c r="BQ839" s="84"/>
      <c r="BR839" s="84"/>
      <c r="BS839" s="84"/>
      <c r="BT839" s="84"/>
      <c r="BU839" s="84"/>
      <c r="BV839" s="84"/>
      <c r="BW839" s="771"/>
      <c r="BX839" s="84"/>
      <c r="BY839" s="84"/>
      <c r="BZ839" s="84"/>
      <c r="CA839" s="84"/>
      <c r="CB839" s="84"/>
      <c r="CC839" s="84"/>
      <c r="CD839" s="84"/>
      <c r="CE839" s="84"/>
      <c r="CF839" s="84"/>
      <c r="CG839" s="84"/>
      <c r="CH839" s="84"/>
      <c r="CI839" s="771"/>
      <c r="CJ839" s="791"/>
      <c r="CK839" s="791"/>
      <c r="CL839" s="791"/>
      <c r="CM839" s="791"/>
      <c r="CN839" s="791"/>
      <c r="CO839" s="791"/>
      <c r="CP839" s="791"/>
      <c r="CQ839" s="791"/>
      <c r="CR839" s="791"/>
      <c r="CS839" s="791"/>
      <c r="CT839" s="791"/>
      <c r="CU839" s="793"/>
      <c r="CV839" s="791"/>
      <c r="CW839" s="791"/>
      <c r="CX839" s="791"/>
      <c r="CY839" s="791"/>
      <c r="CZ839" s="791"/>
      <c r="DA839" s="791"/>
      <c r="DB839" s="791"/>
      <c r="DC839" s="791"/>
      <c r="DD839" s="791"/>
      <c r="DE839" s="791"/>
      <c r="DF839" s="791"/>
      <c r="DG839" s="793"/>
    </row>
    <row r="840" spans="1:111" ht="16">
      <c r="A840" s="209"/>
      <c r="B840" s="331"/>
      <c r="C840" s="1115"/>
      <c r="D840" s="84"/>
      <c r="E840" s="84"/>
      <c r="F840" s="84"/>
      <c r="G840" s="84"/>
      <c r="H840" s="84"/>
      <c r="I840" s="84"/>
      <c r="J840" s="84"/>
      <c r="K840" s="84"/>
      <c r="L840" s="84"/>
      <c r="M840" s="84"/>
      <c r="N840" s="84"/>
      <c r="O840" s="84"/>
      <c r="P840" s="84"/>
      <c r="Q840" s="84"/>
      <c r="R840" s="84"/>
      <c r="S840" s="84"/>
      <c r="T840" s="84"/>
      <c r="U840" s="84"/>
      <c r="V840" s="84"/>
      <c r="W840" s="84"/>
      <c r="X840" s="84"/>
      <c r="Y840" s="84"/>
      <c r="Z840" s="84"/>
      <c r="AA840" s="771"/>
      <c r="AB840" s="84"/>
      <c r="AC840" s="84"/>
      <c r="AD840" s="84"/>
      <c r="AE840" s="84"/>
      <c r="AF840" s="84"/>
      <c r="AG840" s="84"/>
      <c r="AH840" s="84"/>
      <c r="AI840" s="84"/>
      <c r="AJ840" s="84"/>
      <c r="AK840" s="84"/>
      <c r="AL840" s="84"/>
      <c r="AM840" s="771"/>
      <c r="AN840" s="84"/>
      <c r="AO840" s="84"/>
      <c r="AP840" s="84"/>
      <c r="AQ840" s="84"/>
      <c r="AR840" s="84"/>
      <c r="AS840" s="84"/>
      <c r="AT840" s="84"/>
      <c r="AU840" s="84"/>
      <c r="AV840" s="84"/>
      <c r="AW840" s="84"/>
      <c r="AX840" s="84"/>
      <c r="AY840" s="771"/>
      <c r="AZ840" s="84"/>
      <c r="BA840" s="84"/>
      <c r="BB840" s="84"/>
      <c r="BC840" s="84"/>
      <c r="BD840" s="84"/>
      <c r="BE840" s="84"/>
      <c r="BF840" s="84"/>
      <c r="BG840" s="84"/>
      <c r="BH840" s="84"/>
      <c r="BI840" s="84"/>
      <c r="BJ840" s="84"/>
      <c r="BK840" s="771"/>
      <c r="BL840" s="84"/>
      <c r="BM840" s="84"/>
      <c r="BN840" s="84"/>
      <c r="BO840" s="84"/>
      <c r="BP840" s="84"/>
      <c r="BQ840" s="84"/>
      <c r="BR840" s="84"/>
      <c r="BS840" s="84"/>
      <c r="BT840" s="84"/>
      <c r="BU840" s="84"/>
      <c r="BV840" s="84"/>
      <c r="BW840" s="771"/>
      <c r="BX840" s="84"/>
      <c r="BY840" s="84"/>
      <c r="BZ840" s="84"/>
      <c r="CA840" s="84"/>
      <c r="CB840" s="84"/>
      <c r="CC840" s="84"/>
      <c r="CD840" s="84"/>
      <c r="CE840" s="84"/>
      <c r="CF840" s="84"/>
      <c r="CG840" s="84"/>
      <c r="CH840" s="84"/>
      <c r="CI840" s="771"/>
      <c r="CJ840" s="791"/>
      <c r="CK840" s="791"/>
      <c r="CL840" s="791"/>
      <c r="CM840" s="791"/>
      <c r="CN840" s="791"/>
      <c r="CO840" s="791"/>
      <c r="CP840" s="791"/>
      <c r="CQ840" s="791"/>
      <c r="CR840" s="791"/>
      <c r="CS840" s="791"/>
      <c r="CT840" s="791"/>
      <c r="CU840" s="793"/>
      <c r="CV840" s="791"/>
      <c r="CW840" s="791"/>
      <c r="CX840" s="791"/>
      <c r="CY840" s="791"/>
      <c r="CZ840" s="791"/>
      <c r="DA840" s="791"/>
      <c r="DB840" s="791"/>
      <c r="DC840" s="791"/>
      <c r="DD840" s="791"/>
      <c r="DE840" s="791"/>
      <c r="DF840" s="791"/>
      <c r="DG840" s="793"/>
    </row>
    <row r="841" spans="1:111" ht="16">
      <c r="A841" s="209"/>
      <c r="B841" s="331"/>
      <c r="C841" s="1115"/>
      <c r="D841" s="84"/>
      <c r="E841" s="84"/>
      <c r="F841" s="84"/>
      <c r="G841" s="84"/>
      <c r="H841" s="84"/>
      <c r="I841" s="84"/>
      <c r="J841" s="84"/>
      <c r="K841" s="84"/>
      <c r="L841" s="84"/>
      <c r="M841" s="84"/>
      <c r="N841" s="84"/>
      <c r="O841" s="84"/>
      <c r="P841" s="84"/>
      <c r="Q841" s="84"/>
      <c r="R841" s="84"/>
      <c r="S841" s="84"/>
      <c r="T841" s="84"/>
      <c r="U841" s="84"/>
      <c r="V841" s="84"/>
      <c r="W841" s="84"/>
      <c r="X841" s="84"/>
      <c r="Y841" s="84"/>
      <c r="Z841" s="84"/>
      <c r="AA841" s="771"/>
      <c r="AB841" s="84"/>
      <c r="AC841" s="84"/>
      <c r="AD841" s="84"/>
      <c r="AE841" s="84"/>
      <c r="AF841" s="84"/>
      <c r="AG841" s="84"/>
      <c r="AH841" s="84"/>
      <c r="AI841" s="84"/>
      <c r="AJ841" s="84"/>
      <c r="AK841" s="84"/>
      <c r="AL841" s="84"/>
      <c r="AM841" s="771"/>
      <c r="AN841" s="84"/>
      <c r="AO841" s="84"/>
      <c r="AP841" s="84"/>
      <c r="AQ841" s="84"/>
      <c r="AR841" s="84"/>
      <c r="AS841" s="84"/>
      <c r="AT841" s="84"/>
      <c r="AU841" s="84"/>
      <c r="AV841" s="84"/>
      <c r="AW841" s="84"/>
      <c r="AX841" s="84"/>
      <c r="AY841" s="771"/>
      <c r="AZ841" s="84"/>
      <c r="BA841" s="84"/>
      <c r="BB841" s="84"/>
      <c r="BC841" s="84"/>
      <c r="BD841" s="84"/>
      <c r="BE841" s="84"/>
      <c r="BF841" s="84"/>
      <c r="BG841" s="84"/>
      <c r="BH841" s="84"/>
      <c r="BI841" s="84"/>
      <c r="BJ841" s="84"/>
      <c r="BK841" s="771"/>
      <c r="BL841" s="84"/>
      <c r="BM841" s="84"/>
      <c r="BN841" s="84"/>
      <c r="BO841" s="84"/>
      <c r="BP841" s="84"/>
      <c r="BQ841" s="84"/>
      <c r="BR841" s="84"/>
      <c r="BS841" s="84"/>
      <c r="BT841" s="84"/>
      <c r="BU841" s="84"/>
      <c r="BV841" s="84"/>
      <c r="BW841" s="771"/>
      <c r="BX841" s="84"/>
      <c r="BY841" s="84"/>
      <c r="BZ841" s="84"/>
      <c r="CA841" s="84"/>
      <c r="CB841" s="84"/>
      <c r="CC841" s="84"/>
      <c r="CD841" s="84"/>
      <c r="CE841" s="84"/>
      <c r="CF841" s="84"/>
      <c r="CG841" s="84"/>
      <c r="CH841" s="84"/>
      <c r="CI841" s="771"/>
      <c r="CJ841" s="791"/>
      <c r="CK841" s="791"/>
      <c r="CL841" s="791"/>
      <c r="CM841" s="791"/>
      <c r="CN841" s="791"/>
      <c r="CO841" s="791"/>
      <c r="CP841" s="791"/>
      <c r="CQ841" s="791"/>
      <c r="CR841" s="791"/>
      <c r="CS841" s="791"/>
      <c r="CT841" s="791"/>
      <c r="CU841" s="793"/>
      <c r="CV841" s="791"/>
      <c r="CW841" s="791"/>
      <c r="CX841" s="791"/>
      <c r="CY841" s="791"/>
      <c r="CZ841" s="791"/>
      <c r="DA841" s="791"/>
      <c r="DB841" s="791"/>
      <c r="DC841" s="791"/>
      <c r="DD841" s="791"/>
      <c r="DE841" s="791"/>
      <c r="DF841" s="791"/>
      <c r="DG841" s="793"/>
    </row>
    <row r="842" spans="1:111" ht="16">
      <c r="A842" s="209"/>
      <c r="B842" s="331"/>
      <c r="C842" s="1115"/>
      <c r="D842" s="84"/>
      <c r="E842" s="84"/>
      <c r="F842" s="84"/>
      <c r="G842" s="84"/>
      <c r="H842" s="84"/>
      <c r="I842" s="84"/>
      <c r="J842" s="84"/>
      <c r="K842" s="84"/>
      <c r="L842" s="84"/>
      <c r="M842" s="84"/>
      <c r="N842" s="84"/>
      <c r="O842" s="84"/>
      <c r="P842" s="84"/>
      <c r="Q842" s="84"/>
      <c r="R842" s="84"/>
      <c r="S842" s="84"/>
      <c r="T842" s="84"/>
      <c r="U842" s="84"/>
      <c r="V842" s="84"/>
      <c r="W842" s="84"/>
      <c r="X842" s="84"/>
      <c r="Y842" s="84"/>
      <c r="Z842" s="84"/>
      <c r="AA842" s="771"/>
      <c r="AB842" s="84"/>
      <c r="AC842" s="84"/>
      <c r="AD842" s="84"/>
      <c r="AE842" s="84"/>
      <c r="AF842" s="84"/>
      <c r="AG842" s="84"/>
      <c r="AH842" s="84"/>
      <c r="AI842" s="84"/>
      <c r="AJ842" s="84"/>
      <c r="AK842" s="84"/>
      <c r="AL842" s="84"/>
      <c r="AM842" s="771"/>
      <c r="AN842" s="84"/>
      <c r="AO842" s="84"/>
      <c r="AP842" s="84"/>
      <c r="AQ842" s="84"/>
      <c r="AR842" s="84"/>
      <c r="AS842" s="84"/>
      <c r="AT842" s="84"/>
      <c r="AU842" s="84"/>
      <c r="AV842" s="84"/>
      <c r="AW842" s="84"/>
      <c r="AX842" s="84"/>
      <c r="AY842" s="771"/>
      <c r="AZ842" s="84"/>
      <c r="BA842" s="84"/>
      <c r="BB842" s="84"/>
      <c r="BC842" s="84"/>
      <c r="BD842" s="84"/>
      <c r="BE842" s="84"/>
      <c r="BF842" s="84"/>
      <c r="BG842" s="84"/>
      <c r="BH842" s="84"/>
      <c r="BI842" s="84"/>
      <c r="BJ842" s="84"/>
      <c r="BK842" s="771"/>
      <c r="BL842" s="84"/>
      <c r="BM842" s="84"/>
      <c r="BN842" s="84"/>
      <c r="BO842" s="84"/>
      <c r="BP842" s="84"/>
      <c r="BQ842" s="84"/>
      <c r="BR842" s="84"/>
      <c r="BS842" s="84"/>
      <c r="BT842" s="84"/>
      <c r="BU842" s="84"/>
      <c r="BV842" s="84"/>
      <c r="BW842" s="771"/>
      <c r="BX842" s="84"/>
      <c r="BY842" s="84"/>
      <c r="BZ842" s="84"/>
      <c r="CA842" s="84"/>
      <c r="CB842" s="84"/>
      <c r="CC842" s="84"/>
      <c r="CD842" s="84"/>
      <c r="CE842" s="84"/>
      <c r="CF842" s="84"/>
      <c r="CG842" s="84"/>
      <c r="CH842" s="84"/>
      <c r="CI842" s="771"/>
      <c r="CJ842" s="791"/>
      <c r="CK842" s="791"/>
      <c r="CL842" s="791"/>
      <c r="CM842" s="791"/>
      <c r="CN842" s="791"/>
      <c r="CO842" s="791"/>
      <c r="CP842" s="791"/>
      <c r="CQ842" s="791"/>
      <c r="CR842" s="791"/>
      <c r="CS842" s="791"/>
      <c r="CT842" s="791"/>
      <c r="CU842" s="793"/>
      <c r="CV842" s="791"/>
      <c r="CW842" s="791"/>
      <c r="CX842" s="791"/>
      <c r="CY842" s="791"/>
      <c r="CZ842" s="791"/>
      <c r="DA842" s="791"/>
      <c r="DB842" s="791"/>
      <c r="DC842" s="791"/>
      <c r="DD842" s="791"/>
      <c r="DE842" s="791"/>
      <c r="DF842" s="791"/>
      <c r="DG842" s="793"/>
    </row>
    <row r="843" spans="1:111" ht="16">
      <c r="A843" s="209"/>
      <c r="B843" s="331"/>
      <c r="C843" s="1115"/>
      <c r="D843" s="84"/>
      <c r="E843" s="84"/>
      <c r="F843" s="84"/>
      <c r="G843" s="84"/>
      <c r="H843" s="84"/>
      <c r="I843" s="84"/>
      <c r="J843" s="84"/>
      <c r="K843" s="84"/>
      <c r="L843" s="84"/>
      <c r="M843" s="84"/>
      <c r="N843" s="84"/>
      <c r="O843" s="84"/>
      <c r="P843" s="84"/>
      <c r="Q843" s="84"/>
      <c r="R843" s="84"/>
      <c r="S843" s="84"/>
      <c r="T843" s="84"/>
      <c r="U843" s="84"/>
      <c r="V843" s="84"/>
      <c r="W843" s="84"/>
      <c r="X843" s="84"/>
      <c r="Y843" s="84"/>
      <c r="Z843" s="84"/>
      <c r="AA843" s="771"/>
      <c r="AB843" s="84"/>
      <c r="AC843" s="84"/>
      <c r="AD843" s="84"/>
      <c r="AE843" s="84"/>
      <c r="AF843" s="84"/>
      <c r="AG843" s="84"/>
      <c r="AH843" s="84"/>
      <c r="AI843" s="84"/>
      <c r="AJ843" s="84"/>
      <c r="AK843" s="84"/>
      <c r="AL843" s="84"/>
      <c r="AM843" s="771"/>
      <c r="AN843" s="84"/>
      <c r="AO843" s="84"/>
      <c r="AP843" s="84"/>
      <c r="AQ843" s="84"/>
      <c r="AR843" s="84"/>
      <c r="AS843" s="84"/>
      <c r="AT843" s="84"/>
      <c r="AU843" s="84"/>
      <c r="AV843" s="84"/>
      <c r="AW843" s="84"/>
      <c r="AX843" s="84"/>
      <c r="AY843" s="771"/>
      <c r="AZ843" s="84"/>
      <c r="BA843" s="84"/>
      <c r="BB843" s="84"/>
      <c r="BC843" s="84"/>
      <c r="BD843" s="84"/>
      <c r="BE843" s="84"/>
      <c r="BF843" s="84"/>
      <c r="BG843" s="84"/>
      <c r="BH843" s="84"/>
      <c r="BI843" s="84"/>
      <c r="BJ843" s="84"/>
      <c r="BK843" s="771"/>
      <c r="BL843" s="84"/>
      <c r="BM843" s="84"/>
      <c r="BN843" s="84"/>
      <c r="BO843" s="84"/>
      <c r="BP843" s="84"/>
      <c r="BQ843" s="84"/>
      <c r="BR843" s="84"/>
      <c r="BS843" s="84"/>
      <c r="BT843" s="84"/>
      <c r="BU843" s="84"/>
      <c r="BV843" s="84"/>
      <c r="BW843" s="771"/>
      <c r="BX843" s="84"/>
      <c r="BY843" s="84"/>
      <c r="BZ843" s="84"/>
      <c r="CA843" s="84"/>
      <c r="CB843" s="84"/>
      <c r="CC843" s="84"/>
      <c r="CD843" s="84"/>
      <c r="CE843" s="84"/>
      <c r="CF843" s="84"/>
      <c r="CG843" s="84"/>
      <c r="CH843" s="84"/>
      <c r="CI843" s="771"/>
      <c r="CJ843" s="791"/>
      <c r="CK843" s="791"/>
      <c r="CL843" s="791"/>
      <c r="CM843" s="791"/>
      <c r="CN843" s="791"/>
      <c r="CO843" s="791"/>
      <c r="CP843" s="791"/>
      <c r="CQ843" s="791"/>
      <c r="CR843" s="791"/>
      <c r="CS843" s="791"/>
      <c r="CT843" s="791"/>
      <c r="CU843" s="793"/>
      <c r="CV843" s="791"/>
      <c r="CW843" s="791"/>
      <c r="CX843" s="791"/>
      <c r="CY843" s="791"/>
      <c r="CZ843" s="791"/>
      <c r="DA843" s="791"/>
      <c r="DB843" s="791"/>
      <c r="DC843" s="791"/>
      <c r="DD843" s="791"/>
      <c r="DE843" s="791"/>
      <c r="DF843" s="791"/>
      <c r="DG843" s="793"/>
    </row>
    <row r="844" spans="1:111" ht="16">
      <c r="A844" s="209"/>
      <c r="B844" s="331"/>
      <c r="C844" s="1115"/>
      <c r="D844" s="84"/>
      <c r="E844" s="84"/>
      <c r="F844" s="84"/>
      <c r="G844" s="84"/>
      <c r="H844" s="84"/>
      <c r="I844" s="84"/>
      <c r="J844" s="84"/>
      <c r="K844" s="84"/>
      <c r="L844" s="84"/>
      <c r="M844" s="84"/>
      <c r="N844" s="84"/>
      <c r="O844" s="84"/>
      <c r="P844" s="84"/>
      <c r="Q844" s="84"/>
      <c r="R844" s="84"/>
      <c r="S844" s="84"/>
      <c r="T844" s="84"/>
      <c r="U844" s="84"/>
      <c r="V844" s="84"/>
      <c r="W844" s="84"/>
      <c r="X844" s="84"/>
      <c r="Y844" s="84"/>
      <c r="Z844" s="84"/>
      <c r="AA844" s="771"/>
      <c r="AB844" s="84"/>
      <c r="AC844" s="84"/>
      <c r="AD844" s="84"/>
      <c r="AE844" s="84"/>
      <c r="AF844" s="84"/>
      <c r="AG844" s="84"/>
      <c r="AH844" s="84"/>
      <c r="AI844" s="84"/>
      <c r="AJ844" s="84"/>
      <c r="AK844" s="84"/>
      <c r="AL844" s="84"/>
      <c r="AM844" s="771"/>
      <c r="AN844" s="84"/>
      <c r="AO844" s="84"/>
      <c r="AP844" s="84"/>
      <c r="AQ844" s="84"/>
      <c r="AR844" s="84"/>
      <c r="AS844" s="84"/>
      <c r="AT844" s="84"/>
      <c r="AU844" s="84"/>
      <c r="AV844" s="84"/>
      <c r="AW844" s="84"/>
      <c r="AX844" s="84"/>
      <c r="AY844" s="771"/>
      <c r="AZ844" s="84"/>
      <c r="BA844" s="84"/>
      <c r="BB844" s="84"/>
      <c r="BC844" s="84"/>
      <c r="BD844" s="84"/>
      <c r="BE844" s="84"/>
      <c r="BF844" s="84"/>
      <c r="BG844" s="84"/>
      <c r="BH844" s="84"/>
      <c r="BI844" s="84"/>
      <c r="BJ844" s="84"/>
      <c r="BK844" s="771"/>
      <c r="BL844" s="84"/>
      <c r="BM844" s="84"/>
      <c r="BN844" s="84"/>
      <c r="BO844" s="84"/>
      <c r="BP844" s="84"/>
      <c r="BQ844" s="84"/>
      <c r="BR844" s="84"/>
      <c r="BS844" s="84"/>
      <c r="BT844" s="84"/>
      <c r="BU844" s="84"/>
      <c r="BV844" s="84"/>
      <c r="BW844" s="771"/>
      <c r="BX844" s="84"/>
      <c r="BY844" s="84"/>
      <c r="BZ844" s="84"/>
      <c r="CA844" s="84"/>
      <c r="CB844" s="84"/>
      <c r="CC844" s="84"/>
      <c r="CD844" s="84"/>
      <c r="CE844" s="84"/>
      <c r="CF844" s="84"/>
      <c r="CG844" s="84"/>
      <c r="CH844" s="84"/>
      <c r="CI844" s="771"/>
      <c r="CJ844" s="791"/>
      <c r="CK844" s="791"/>
      <c r="CL844" s="791"/>
      <c r="CM844" s="791"/>
      <c r="CN844" s="791"/>
      <c r="CO844" s="791"/>
      <c r="CP844" s="791"/>
      <c r="CQ844" s="791"/>
      <c r="CR844" s="791"/>
      <c r="CS844" s="791"/>
      <c r="CT844" s="791"/>
      <c r="CU844" s="793"/>
      <c r="CV844" s="791"/>
      <c r="CW844" s="791"/>
      <c r="CX844" s="791"/>
      <c r="CY844" s="791"/>
      <c r="CZ844" s="791"/>
      <c r="DA844" s="791"/>
      <c r="DB844" s="791"/>
      <c r="DC844" s="791"/>
      <c r="DD844" s="791"/>
      <c r="DE844" s="791"/>
      <c r="DF844" s="791"/>
      <c r="DG844" s="793"/>
    </row>
    <row r="845" spans="1:111" ht="16">
      <c r="A845" s="209"/>
      <c r="B845" s="331"/>
      <c r="C845" s="1115"/>
      <c r="D845" s="84"/>
      <c r="E845" s="84"/>
      <c r="F845" s="84"/>
      <c r="G845" s="84"/>
      <c r="H845" s="84"/>
      <c r="I845" s="84"/>
      <c r="J845" s="84"/>
      <c r="K845" s="84"/>
      <c r="L845" s="84"/>
      <c r="M845" s="84"/>
      <c r="N845" s="84"/>
      <c r="O845" s="84"/>
      <c r="P845" s="84"/>
      <c r="Q845" s="84"/>
      <c r="R845" s="84"/>
      <c r="S845" s="84"/>
      <c r="T845" s="84"/>
      <c r="U845" s="84"/>
      <c r="V845" s="84"/>
      <c r="W845" s="84"/>
      <c r="X845" s="84"/>
      <c r="Y845" s="84"/>
      <c r="Z845" s="84"/>
      <c r="AA845" s="771"/>
      <c r="AB845" s="84"/>
      <c r="AC845" s="84"/>
      <c r="AD845" s="84"/>
      <c r="AE845" s="84"/>
      <c r="AF845" s="84"/>
      <c r="AG845" s="84"/>
      <c r="AH845" s="84"/>
      <c r="AI845" s="84"/>
      <c r="AJ845" s="84"/>
      <c r="AK845" s="84"/>
      <c r="AL845" s="84"/>
      <c r="AM845" s="771"/>
      <c r="AN845" s="84"/>
      <c r="AO845" s="84"/>
      <c r="AP845" s="84"/>
      <c r="AQ845" s="84"/>
      <c r="AR845" s="84"/>
      <c r="AS845" s="84"/>
      <c r="AT845" s="84"/>
      <c r="AU845" s="84"/>
      <c r="AV845" s="84"/>
      <c r="AW845" s="84"/>
      <c r="AX845" s="84"/>
      <c r="AY845" s="771"/>
      <c r="AZ845" s="84"/>
      <c r="BA845" s="84"/>
      <c r="BB845" s="84"/>
      <c r="BC845" s="84"/>
      <c r="BD845" s="84"/>
      <c r="BE845" s="84"/>
      <c r="BF845" s="84"/>
      <c r="BG845" s="84"/>
      <c r="BH845" s="84"/>
      <c r="BI845" s="84"/>
      <c r="BJ845" s="84"/>
      <c r="BK845" s="771"/>
      <c r="BL845" s="84"/>
      <c r="BM845" s="84"/>
      <c r="BN845" s="84"/>
      <c r="BO845" s="84"/>
      <c r="BP845" s="84"/>
      <c r="BQ845" s="84"/>
      <c r="BR845" s="84"/>
      <c r="BS845" s="84"/>
      <c r="BT845" s="84"/>
      <c r="BU845" s="84"/>
      <c r="BV845" s="84"/>
      <c r="BW845" s="771"/>
      <c r="BX845" s="84"/>
      <c r="BY845" s="84"/>
      <c r="BZ845" s="84"/>
      <c r="CA845" s="84"/>
      <c r="CB845" s="84"/>
      <c r="CC845" s="84"/>
      <c r="CD845" s="84"/>
      <c r="CE845" s="84"/>
      <c r="CF845" s="84"/>
      <c r="CG845" s="84"/>
      <c r="CH845" s="84"/>
      <c r="CI845" s="771"/>
      <c r="CJ845" s="791"/>
      <c r="CK845" s="791"/>
      <c r="CL845" s="791"/>
      <c r="CM845" s="791"/>
      <c r="CN845" s="791"/>
      <c r="CO845" s="791"/>
      <c r="CP845" s="791"/>
      <c r="CQ845" s="791"/>
      <c r="CR845" s="791"/>
      <c r="CS845" s="791"/>
      <c r="CT845" s="791"/>
      <c r="CU845" s="793"/>
      <c r="CV845" s="791"/>
      <c r="CW845" s="791"/>
      <c r="CX845" s="791"/>
      <c r="CY845" s="791"/>
      <c r="CZ845" s="791"/>
      <c r="DA845" s="791"/>
      <c r="DB845" s="791"/>
      <c r="DC845" s="791"/>
      <c r="DD845" s="791"/>
      <c r="DE845" s="791"/>
      <c r="DF845" s="791"/>
      <c r="DG845" s="793"/>
    </row>
    <row r="846" spans="1:111" ht="16">
      <c r="A846" s="209"/>
      <c r="B846" s="331"/>
      <c r="C846" s="1115"/>
      <c r="D846" s="84"/>
      <c r="E846" s="84"/>
      <c r="F846" s="84"/>
      <c r="G846" s="84"/>
      <c r="H846" s="84"/>
      <c r="I846" s="84"/>
      <c r="J846" s="84"/>
      <c r="K846" s="84"/>
      <c r="L846" s="84"/>
      <c r="M846" s="84"/>
      <c r="N846" s="84"/>
      <c r="O846" s="84"/>
      <c r="P846" s="84"/>
      <c r="Q846" s="84"/>
      <c r="R846" s="84"/>
      <c r="S846" s="84"/>
      <c r="T846" s="84"/>
      <c r="U846" s="84"/>
      <c r="V846" s="84"/>
      <c r="W846" s="84"/>
      <c r="X846" s="84"/>
      <c r="Y846" s="84"/>
      <c r="Z846" s="84"/>
      <c r="AA846" s="771"/>
      <c r="AB846" s="84"/>
      <c r="AC846" s="84"/>
      <c r="AD846" s="84"/>
      <c r="AE846" s="84"/>
      <c r="AF846" s="84"/>
      <c r="AG846" s="84"/>
      <c r="AH846" s="84"/>
      <c r="AI846" s="84"/>
      <c r="AJ846" s="84"/>
      <c r="AK846" s="84"/>
      <c r="AL846" s="84"/>
      <c r="AM846" s="771"/>
      <c r="AN846" s="84"/>
      <c r="AO846" s="84"/>
      <c r="AP846" s="84"/>
      <c r="AQ846" s="84"/>
      <c r="AR846" s="84"/>
      <c r="AS846" s="84"/>
      <c r="AT846" s="84"/>
      <c r="AU846" s="84"/>
      <c r="AV846" s="84"/>
      <c r="AW846" s="84"/>
      <c r="AX846" s="84"/>
      <c r="AY846" s="771"/>
      <c r="AZ846" s="84"/>
      <c r="BA846" s="84"/>
      <c r="BB846" s="84"/>
      <c r="BC846" s="84"/>
      <c r="BD846" s="84"/>
      <c r="BE846" s="84"/>
      <c r="BF846" s="84"/>
      <c r="BG846" s="84"/>
      <c r="BH846" s="84"/>
      <c r="BI846" s="84"/>
      <c r="BJ846" s="84"/>
      <c r="BK846" s="771"/>
      <c r="BL846" s="84"/>
      <c r="BM846" s="84"/>
      <c r="BN846" s="84"/>
      <c r="BO846" s="84"/>
      <c r="BP846" s="84"/>
      <c r="BQ846" s="84"/>
      <c r="BR846" s="84"/>
      <c r="BS846" s="84"/>
      <c r="BT846" s="84"/>
      <c r="BU846" s="84"/>
      <c r="BV846" s="84"/>
      <c r="BW846" s="771"/>
      <c r="BX846" s="84"/>
      <c r="BY846" s="84"/>
      <c r="BZ846" s="84"/>
      <c r="CA846" s="84"/>
      <c r="CB846" s="84"/>
      <c r="CC846" s="84"/>
      <c r="CD846" s="84"/>
      <c r="CE846" s="84"/>
      <c r="CF846" s="84"/>
      <c r="CG846" s="84"/>
      <c r="CH846" s="84"/>
      <c r="CI846" s="771"/>
      <c r="CJ846" s="791"/>
      <c r="CK846" s="791"/>
      <c r="CL846" s="791"/>
      <c r="CM846" s="791"/>
      <c r="CN846" s="791"/>
      <c r="CO846" s="791"/>
      <c r="CP846" s="791"/>
      <c r="CQ846" s="791"/>
      <c r="CR846" s="791"/>
      <c r="CS846" s="791"/>
      <c r="CT846" s="791"/>
      <c r="CU846" s="793"/>
      <c r="CV846" s="791"/>
      <c r="CW846" s="791"/>
      <c r="CX846" s="791"/>
      <c r="CY846" s="791"/>
      <c r="CZ846" s="791"/>
      <c r="DA846" s="791"/>
      <c r="DB846" s="791"/>
      <c r="DC846" s="791"/>
      <c r="DD846" s="791"/>
      <c r="DE846" s="791"/>
      <c r="DF846" s="791"/>
      <c r="DG846" s="793"/>
    </row>
    <row r="847" spans="1:111" ht="16">
      <c r="A847" s="209"/>
      <c r="B847" s="331"/>
      <c r="C847" s="1115"/>
      <c r="D847" s="84"/>
      <c r="E847" s="84"/>
      <c r="F847" s="84"/>
      <c r="G847" s="84"/>
      <c r="H847" s="84"/>
      <c r="I847" s="84"/>
      <c r="J847" s="84"/>
      <c r="K847" s="84"/>
      <c r="L847" s="84"/>
      <c r="M847" s="84"/>
      <c r="N847" s="84"/>
      <c r="O847" s="84"/>
      <c r="P847" s="84"/>
      <c r="Q847" s="84"/>
      <c r="R847" s="84"/>
      <c r="S847" s="84"/>
      <c r="T847" s="84"/>
      <c r="U847" s="84"/>
      <c r="V847" s="84"/>
      <c r="W847" s="84"/>
      <c r="X847" s="84"/>
      <c r="Y847" s="84"/>
      <c r="Z847" s="84"/>
      <c r="AA847" s="771"/>
      <c r="AB847" s="84"/>
      <c r="AC847" s="84"/>
      <c r="AD847" s="84"/>
      <c r="AE847" s="84"/>
      <c r="AF847" s="84"/>
      <c r="AG847" s="84"/>
      <c r="AH847" s="84"/>
      <c r="AI847" s="84"/>
      <c r="AJ847" s="84"/>
      <c r="AK847" s="84"/>
      <c r="AL847" s="84"/>
      <c r="AM847" s="771"/>
      <c r="AN847" s="84"/>
      <c r="AO847" s="84"/>
      <c r="AP847" s="84"/>
      <c r="AQ847" s="84"/>
      <c r="AR847" s="84"/>
      <c r="AS847" s="84"/>
      <c r="AT847" s="84"/>
      <c r="AU847" s="84"/>
      <c r="AV847" s="84"/>
      <c r="AW847" s="84"/>
      <c r="AX847" s="84"/>
      <c r="AY847" s="771"/>
      <c r="AZ847" s="84"/>
      <c r="BA847" s="84"/>
      <c r="BB847" s="84"/>
      <c r="BC847" s="84"/>
      <c r="BD847" s="84"/>
      <c r="BE847" s="84"/>
      <c r="BF847" s="84"/>
      <c r="BG847" s="84"/>
      <c r="BH847" s="84"/>
      <c r="BI847" s="84"/>
      <c r="BJ847" s="84"/>
      <c r="BK847" s="771"/>
      <c r="BL847" s="84"/>
      <c r="BM847" s="84"/>
      <c r="BN847" s="84"/>
      <c r="BO847" s="84"/>
      <c r="BP847" s="84"/>
      <c r="BQ847" s="84"/>
      <c r="BR847" s="84"/>
      <c r="BS847" s="84"/>
      <c r="BT847" s="84"/>
      <c r="BU847" s="84"/>
      <c r="BV847" s="84"/>
      <c r="BW847" s="771"/>
      <c r="BX847" s="84"/>
      <c r="BY847" s="84"/>
      <c r="BZ847" s="84"/>
      <c r="CA847" s="84"/>
      <c r="CB847" s="84"/>
      <c r="CC847" s="84"/>
      <c r="CD847" s="84"/>
      <c r="CE847" s="84"/>
      <c r="CF847" s="84"/>
      <c r="CG847" s="84"/>
      <c r="CH847" s="84"/>
      <c r="CI847" s="771"/>
      <c r="CJ847" s="791"/>
      <c r="CK847" s="791"/>
      <c r="CL847" s="791"/>
      <c r="CM847" s="791"/>
      <c r="CN847" s="791"/>
      <c r="CO847" s="791"/>
      <c r="CP847" s="791"/>
      <c r="CQ847" s="791"/>
      <c r="CR847" s="791"/>
      <c r="CS847" s="791"/>
      <c r="CT847" s="791"/>
      <c r="CU847" s="793"/>
      <c r="CV847" s="791"/>
      <c r="CW847" s="791"/>
      <c r="CX847" s="791"/>
      <c r="CY847" s="791"/>
      <c r="CZ847" s="791"/>
      <c r="DA847" s="791"/>
      <c r="DB847" s="791"/>
      <c r="DC847" s="791"/>
      <c r="DD847" s="791"/>
      <c r="DE847" s="791"/>
      <c r="DF847" s="791"/>
      <c r="DG847" s="793"/>
    </row>
    <row r="848" spans="1:111" ht="16">
      <c r="A848" s="209"/>
      <c r="B848" s="331"/>
      <c r="C848" s="1115"/>
      <c r="D848" s="84"/>
      <c r="E848" s="84"/>
      <c r="F848" s="84"/>
      <c r="G848" s="84"/>
      <c r="H848" s="84"/>
      <c r="I848" s="84"/>
      <c r="J848" s="84"/>
      <c r="K848" s="84"/>
      <c r="L848" s="84"/>
      <c r="M848" s="84"/>
      <c r="N848" s="84"/>
      <c r="O848" s="84"/>
      <c r="P848" s="84"/>
      <c r="Q848" s="84"/>
      <c r="R848" s="84"/>
      <c r="S848" s="84"/>
      <c r="T848" s="84"/>
      <c r="U848" s="84"/>
      <c r="V848" s="84"/>
      <c r="W848" s="84"/>
      <c r="X848" s="84"/>
      <c r="Y848" s="84"/>
      <c r="Z848" s="84"/>
      <c r="AA848" s="771"/>
      <c r="AB848" s="84"/>
      <c r="AC848" s="84"/>
      <c r="AD848" s="84"/>
      <c r="AE848" s="84"/>
      <c r="AF848" s="84"/>
      <c r="AG848" s="84"/>
      <c r="AH848" s="84"/>
      <c r="AI848" s="84"/>
      <c r="AJ848" s="84"/>
      <c r="AK848" s="84"/>
      <c r="AL848" s="84"/>
      <c r="AM848" s="771"/>
      <c r="AN848" s="84"/>
      <c r="AO848" s="84"/>
      <c r="AP848" s="84"/>
      <c r="AQ848" s="84"/>
      <c r="AR848" s="84"/>
      <c r="AS848" s="84"/>
      <c r="AT848" s="84"/>
      <c r="AU848" s="84"/>
      <c r="AV848" s="84"/>
      <c r="AW848" s="84"/>
      <c r="AX848" s="84"/>
      <c r="AY848" s="771"/>
      <c r="AZ848" s="84"/>
      <c r="BA848" s="84"/>
      <c r="BB848" s="84"/>
      <c r="BC848" s="84"/>
      <c r="BD848" s="84"/>
      <c r="BE848" s="84"/>
      <c r="BF848" s="84"/>
      <c r="BG848" s="84"/>
      <c r="BH848" s="84"/>
      <c r="BI848" s="84"/>
      <c r="BJ848" s="84"/>
      <c r="BK848" s="771"/>
      <c r="BL848" s="84"/>
      <c r="BM848" s="84"/>
      <c r="BN848" s="84"/>
      <c r="BO848" s="84"/>
      <c r="BP848" s="84"/>
      <c r="BQ848" s="84"/>
      <c r="BR848" s="84"/>
      <c r="BS848" s="84"/>
      <c r="BT848" s="84"/>
      <c r="BU848" s="84"/>
      <c r="BV848" s="84"/>
      <c r="BW848" s="771"/>
      <c r="BX848" s="84"/>
      <c r="BY848" s="84"/>
      <c r="BZ848" s="84"/>
      <c r="CA848" s="84"/>
      <c r="CB848" s="84"/>
      <c r="CC848" s="84"/>
      <c r="CD848" s="84"/>
      <c r="CE848" s="84"/>
      <c r="CF848" s="84"/>
      <c r="CG848" s="84"/>
      <c r="CH848" s="84"/>
      <c r="CI848" s="771"/>
      <c r="CJ848" s="791"/>
      <c r="CK848" s="791"/>
      <c r="CL848" s="791"/>
      <c r="CM848" s="791"/>
      <c r="CN848" s="791"/>
      <c r="CO848" s="791"/>
      <c r="CP848" s="791"/>
      <c r="CQ848" s="791"/>
      <c r="CR848" s="791"/>
      <c r="CS848" s="791"/>
      <c r="CT848" s="791"/>
      <c r="CU848" s="793"/>
      <c r="CV848" s="791"/>
      <c r="CW848" s="791"/>
      <c r="CX848" s="791"/>
      <c r="CY848" s="791"/>
      <c r="CZ848" s="791"/>
      <c r="DA848" s="791"/>
      <c r="DB848" s="791"/>
      <c r="DC848" s="791"/>
      <c r="DD848" s="791"/>
      <c r="DE848" s="791"/>
      <c r="DF848" s="791"/>
      <c r="DG848" s="793"/>
    </row>
    <row r="849" spans="1:111" ht="16">
      <c r="A849" s="209"/>
      <c r="B849" s="331"/>
      <c r="C849" s="1115"/>
      <c r="D849" s="84"/>
      <c r="E849" s="84"/>
      <c r="F849" s="84"/>
      <c r="G849" s="84"/>
      <c r="H849" s="84"/>
      <c r="I849" s="84"/>
      <c r="J849" s="84"/>
      <c r="K849" s="84"/>
      <c r="L849" s="84"/>
      <c r="M849" s="84"/>
      <c r="N849" s="84"/>
      <c r="O849" s="84"/>
      <c r="P849" s="84"/>
      <c r="Q849" s="84"/>
      <c r="R849" s="84"/>
      <c r="S849" s="84"/>
      <c r="T849" s="84"/>
      <c r="U849" s="84"/>
      <c r="V849" s="84"/>
      <c r="W849" s="84"/>
      <c r="X849" s="84"/>
      <c r="Y849" s="84"/>
      <c r="Z849" s="84"/>
      <c r="AA849" s="771"/>
      <c r="AB849" s="84"/>
      <c r="AC849" s="84"/>
      <c r="AD849" s="84"/>
      <c r="AE849" s="84"/>
      <c r="AF849" s="84"/>
      <c r="AG849" s="84"/>
      <c r="AH849" s="84"/>
      <c r="AI849" s="84"/>
      <c r="AJ849" s="84"/>
      <c r="AK849" s="84"/>
      <c r="AL849" s="84"/>
      <c r="AM849" s="771"/>
      <c r="AN849" s="84"/>
      <c r="AO849" s="84"/>
      <c r="AP849" s="84"/>
      <c r="AQ849" s="84"/>
      <c r="AR849" s="84"/>
      <c r="AS849" s="84"/>
      <c r="AT849" s="84"/>
      <c r="AU849" s="84"/>
      <c r="AV849" s="84"/>
      <c r="AW849" s="84"/>
      <c r="AX849" s="84"/>
      <c r="AY849" s="771"/>
      <c r="AZ849" s="84"/>
      <c r="BA849" s="84"/>
      <c r="BB849" s="84"/>
      <c r="BC849" s="84"/>
      <c r="BD849" s="84"/>
      <c r="BE849" s="84"/>
      <c r="BF849" s="84"/>
      <c r="BG849" s="84"/>
      <c r="BH849" s="84"/>
      <c r="BI849" s="84"/>
      <c r="BJ849" s="84"/>
      <c r="BK849" s="771"/>
      <c r="BL849" s="84"/>
      <c r="BM849" s="84"/>
      <c r="BN849" s="84"/>
      <c r="BO849" s="84"/>
      <c r="BP849" s="84"/>
      <c r="BQ849" s="84"/>
      <c r="BR849" s="84"/>
      <c r="BS849" s="84"/>
      <c r="BT849" s="84"/>
      <c r="BU849" s="84"/>
      <c r="BV849" s="84"/>
      <c r="BW849" s="771"/>
      <c r="BX849" s="84"/>
      <c r="BY849" s="84"/>
      <c r="BZ849" s="84"/>
      <c r="CA849" s="84"/>
      <c r="CB849" s="84"/>
      <c r="CC849" s="84"/>
      <c r="CD849" s="84"/>
      <c r="CE849" s="84"/>
      <c r="CF849" s="84"/>
      <c r="CG849" s="84"/>
      <c r="CH849" s="84"/>
      <c r="CI849" s="771"/>
      <c r="CJ849" s="791"/>
      <c r="CK849" s="791"/>
      <c r="CL849" s="791"/>
      <c r="CM849" s="791"/>
      <c r="CN849" s="791"/>
      <c r="CO849" s="791"/>
      <c r="CP849" s="791"/>
      <c r="CQ849" s="791"/>
      <c r="CR849" s="791"/>
      <c r="CS849" s="791"/>
      <c r="CT849" s="791"/>
      <c r="CU849" s="793"/>
      <c r="CV849" s="791"/>
      <c r="CW849" s="791"/>
      <c r="CX849" s="791"/>
      <c r="CY849" s="791"/>
      <c r="CZ849" s="791"/>
      <c r="DA849" s="791"/>
      <c r="DB849" s="791"/>
      <c r="DC849" s="791"/>
      <c r="DD849" s="791"/>
      <c r="DE849" s="791"/>
      <c r="DF849" s="791"/>
      <c r="DG849" s="793"/>
    </row>
    <row r="850" spans="1:111" ht="16">
      <c r="A850" s="209"/>
      <c r="B850" s="331"/>
      <c r="C850" s="1115"/>
      <c r="D850" s="84"/>
      <c r="E850" s="84"/>
      <c r="F850" s="84"/>
      <c r="G850" s="84"/>
      <c r="H850" s="84"/>
      <c r="I850" s="84"/>
      <c r="J850" s="84"/>
      <c r="K850" s="84"/>
      <c r="L850" s="84"/>
      <c r="M850" s="84"/>
      <c r="N850" s="84"/>
      <c r="O850" s="84"/>
      <c r="P850" s="84"/>
      <c r="Q850" s="84"/>
      <c r="R850" s="84"/>
      <c r="S850" s="84"/>
      <c r="T850" s="84"/>
      <c r="U850" s="84"/>
      <c r="V850" s="84"/>
      <c r="W850" s="84"/>
      <c r="X850" s="84"/>
      <c r="Y850" s="84"/>
      <c r="Z850" s="84"/>
      <c r="AA850" s="771"/>
      <c r="AB850" s="84"/>
      <c r="AC850" s="84"/>
      <c r="AD850" s="84"/>
      <c r="AE850" s="84"/>
      <c r="AF850" s="84"/>
      <c r="AG850" s="84"/>
      <c r="AH850" s="84"/>
      <c r="AI850" s="84"/>
      <c r="AJ850" s="84"/>
      <c r="AK850" s="84"/>
      <c r="AL850" s="84"/>
      <c r="AM850" s="771"/>
      <c r="AN850" s="84"/>
      <c r="AO850" s="84"/>
      <c r="AP850" s="84"/>
      <c r="AQ850" s="84"/>
      <c r="AR850" s="84"/>
      <c r="AS850" s="84"/>
      <c r="AT850" s="84"/>
      <c r="AU850" s="84"/>
      <c r="AV850" s="84"/>
      <c r="AW850" s="84"/>
      <c r="AX850" s="84"/>
      <c r="AY850" s="771"/>
      <c r="AZ850" s="84"/>
      <c r="BA850" s="84"/>
      <c r="BB850" s="84"/>
      <c r="BC850" s="84"/>
      <c r="BD850" s="84"/>
      <c r="BE850" s="84"/>
      <c r="BF850" s="84"/>
      <c r="BG850" s="84"/>
      <c r="BH850" s="84"/>
      <c r="BI850" s="84"/>
      <c r="BJ850" s="84"/>
      <c r="BK850" s="771"/>
      <c r="BL850" s="84"/>
      <c r="BM850" s="84"/>
      <c r="BN850" s="84"/>
      <c r="BO850" s="84"/>
      <c r="BP850" s="84"/>
      <c r="BQ850" s="84"/>
      <c r="BR850" s="84"/>
      <c r="BS850" s="84"/>
      <c r="BT850" s="84"/>
      <c r="BU850" s="84"/>
      <c r="BV850" s="84"/>
      <c r="BW850" s="771"/>
      <c r="BX850" s="84"/>
      <c r="BY850" s="84"/>
      <c r="BZ850" s="84"/>
      <c r="CA850" s="84"/>
      <c r="CB850" s="84"/>
      <c r="CC850" s="84"/>
      <c r="CD850" s="84"/>
      <c r="CE850" s="84"/>
      <c r="CF850" s="84"/>
      <c r="CG850" s="84"/>
      <c r="CH850" s="84"/>
      <c r="CI850" s="771"/>
      <c r="CJ850" s="791"/>
      <c r="CK850" s="791"/>
      <c r="CL850" s="791"/>
      <c r="CM850" s="791"/>
      <c r="CN850" s="791"/>
      <c r="CO850" s="791"/>
      <c r="CP850" s="791"/>
      <c r="CQ850" s="791"/>
      <c r="CR850" s="791"/>
      <c r="CS850" s="791"/>
      <c r="CT850" s="791"/>
      <c r="CU850" s="793"/>
      <c r="CV850" s="791"/>
      <c r="CW850" s="791"/>
      <c r="CX850" s="791"/>
      <c r="CY850" s="791"/>
      <c r="CZ850" s="791"/>
      <c r="DA850" s="791"/>
      <c r="DB850" s="791"/>
      <c r="DC850" s="791"/>
      <c r="DD850" s="791"/>
      <c r="DE850" s="791"/>
      <c r="DF850" s="791"/>
      <c r="DG850" s="793"/>
    </row>
    <row r="851" spans="1:111" ht="16">
      <c r="A851" s="209"/>
      <c r="B851" s="331"/>
      <c r="C851" s="1115"/>
      <c r="D851" s="84"/>
      <c r="E851" s="84"/>
      <c r="F851" s="84"/>
      <c r="G851" s="84"/>
      <c r="H851" s="84"/>
      <c r="I851" s="84"/>
      <c r="J851" s="84"/>
      <c r="K851" s="84"/>
      <c r="L851" s="84"/>
      <c r="M851" s="84"/>
      <c r="N851" s="84"/>
      <c r="O851" s="84"/>
      <c r="P851" s="84"/>
      <c r="Q851" s="84"/>
      <c r="R851" s="84"/>
      <c r="S851" s="84"/>
      <c r="T851" s="84"/>
      <c r="U851" s="84"/>
      <c r="V851" s="84"/>
      <c r="W851" s="84"/>
      <c r="X851" s="84"/>
      <c r="Y851" s="84"/>
      <c r="Z851" s="84"/>
      <c r="AA851" s="771"/>
      <c r="AB851" s="84"/>
      <c r="AC851" s="84"/>
      <c r="AD851" s="84"/>
      <c r="AE851" s="84"/>
      <c r="AF851" s="84"/>
      <c r="AG851" s="84"/>
      <c r="AH851" s="84"/>
      <c r="AI851" s="84"/>
      <c r="AJ851" s="84"/>
      <c r="AK851" s="84"/>
      <c r="AL851" s="84"/>
      <c r="AM851" s="771"/>
      <c r="AN851" s="84"/>
      <c r="AO851" s="84"/>
      <c r="AP851" s="84"/>
      <c r="AQ851" s="84"/>
      <c r="AR851" s="84"/>
      <c r="AS851" s="84"/>
      <c r="AT851" s="84"/>
      <c r="AU851" s="84"/>
      <c r="AV851" s="84"/>
      <c r="AW851" s="84"/>
      <c r="AX851" s="84"/>
      <c r="AY851" s="771"/>
      <c r="AZ851" s="84"/>
      <c r="BA851" s="84"/>
      <c r="BB851" s="84"/>
      <c r="BC851" s="84"/>
      <c r="BD851" s="84"/>
      <c r="BE851" s="84"/>
      <c r="BF851" s="84"/>
      <c r="BG851" s="84"/>
      <c r="BH851" s="84"/>
      <c r="BI851" s="84"/>
      <c r="BJ851" s="84"/>
      <c r="BK851" s="771"/>
      <c r="BL851" s="84"/>
      <c r="BM851" s="84"/>
      <c r="BN851" s="84"/>
      <c r="BO851" s="84"/>
      <c r="BP851" s="84"/>
      <c r="BQ851" s="84"/>
      <c r="BR851" s="84"/>
      <c r="BS851" s="84"/>
      <c r="BT851" s="84"/>
      <c r="BU851" s="84"/>
      <c r="BV851" s="84"/>
      <c r="BW851" s="771"/>
      <c r="BX851" s="84"/>
      <c r="BY851" s="84"/>
      <c r="BZ851" s="84"/>
      <c r="CA851" s="84"/>
      <c r="CB851" s="84"/>
      <c r="CC851" s="84"/>
      <c r="CD851" s="84"/>
      <c r="CE851" s="84"/>
      <c r="CF851" s="84"/>
      <c r="CG851" s="84"/>
      <c r="CH851" s="84"/>
      <c r="CI851" s="771"/>
      <c r="CJ851" s="791"/>
      <c r="CK851" s="791"/>
      <c r="CL851" s="791"/>
      <c r="CM851" s="791"/>
      <c r="CN851" s="791"/>
      <c r="CO851" s="791"/>
      <c r="CP851" s="791"/>
      <c r="CQ851" s="791"/>
      <c r="CR851" s="791"/>
      <c r="CS851" s="791"/>
      <c r="CT851" s="791"/>
      <c r="CU851" s="793"/>
      <c r="CV851" s="791"/>
      <c r="CW851" s="791"/>
      <c r="CX851" s="791"/>
      <c r="CY851" s="791"/>
      <c r="CZ851" s="791"/>
      <c r="DA851" s="791"/>
      <c r="DB851" s="791"/>
      <c r="DC851" s="791"/>
      <c r="DD851" s="791"/>
      <c r="DE851" s="791"/>
      <c r="DF851" s="791"/>
      <c r="DG851" s="793"/>
    </row>
    <row r="852" spans="1:111" ht="16">
      <c r="A852" s="209"/>
      <c r="B852" s="331"/>
      <c r="C852" s="1115"/>
      <c r="D852" s="84"/>
      <c r="E852" s="84"/>
      <c r="F852" s="84"/>
      <c r="G852" s="84"/>
      <c r="H852" s="84"/>
      <c r="I852" s="84"/>
      <c r="J852" s="84"/>
      <c r="K852" s="84"/>
      <c r="L852" s="84"/>
      <c r="M852" s="84"/>
      <c r="N852" s="84"/>
      <c r="O852" s="84"/>
      <c r="P852" s="84"/>
      <c r="Q852" s="84"/>
      <c r="R852" s="84"/>
      <c r="S852" s="84"/>
      <c r="T852" s="84"/>
      <c r="U852" s="84"/>
      <c r="V852" s="84"/>
      <c r="W852" s="84"/>
      <c r="X852" s="84"/>
      <c r="Y852" s="84"/>
      <c r="Z852" s="84"/>
      <c r="AA852" s="771"/>
      <c r="AB852" s="84"/>
      <c r="AC852" s="84"/>
      <c r="AD852" s="84"/>
      <c r="AE852" s="84"/>
      <c r="AF852" s="84"/>
      <c r="AG852" s="84"/>
      <c r="AH852" s="84"/>
      <c r="AI852" s="84"/>
      <c r="AJ852" s="84"/>
      <c r="AK852" s="84"/>
      <c r="AL852" s="84"/>
      <c r="AM852" s="771"/>
      <c r="AN852" s="84"/>
      <c r="AO852" s="84"/>
      <c r="AP852" s="84"/>
      <c r="AQ852" s="84"/>
      <c r="AR852" s="84"/>
      <c r="AS852" s="84"/>
      <c r="AT852" s="84"/>
      <c r="AU852" s="84"/>
      <c r="AV852" s="84"/>
      <c r="AW852" s="84"/>
      <c r="AX852" s="84"/>
      <c r="AY852" s="771"/>
      <c r="AZ852" s="84"/>
      <c r="BA852" s="84"/>
      <c r="BB852" s="84"/>
      <c r="BC852" s="84"/>
      <c r="BD852" s="84"/>
      <c r="BE852" s="84"/>
      <c r="BF852" s="84"/>
      <c r="BG852" s="84"/>
      <c r="BH852" s="84"/>
      <c r="BI852" s="84"/>
      <c r="BJ852" s="84"/>
      <c r="BK852" s="771"/>
      <c r="BL852" s="84"/>
      <c r="BM852" s="84"/>
      <c r="BN852" s="84"/>
      <c r="BO852" s="84"/>
      <c r="BP852" s="84"/>
      <c r="BQ852" s="84"/>
      <c r="BR852" s="84"/>
      <c r="BS852" s="84"/>
      <c r="BT852" s="84"/>
      <c r="BU852" s="84"/>
      <c r="BV852" s="84"/>
      <c r="BW852" s="771"/>
      <c r="BX852" s="84"/>
      <c r="BY852" s="84"/>
      <c r="BZ852" s="84"/>
      <c r="CA852" s="84"/>
      <c r="CB852" s="84"/>
      <c r="CC852" s="84"/>
      <c r="CD852" s="84"/>
      <c r="CE852" s="84"/>
      <c r="CF852" s="84"/>
      <c r="CG852" s="84"/>
      <c r="CH852" s="84"/>
      <c r="CI852" s="771"/>
      <c r="CJ852" s="791"/>
      <c r="CK852" s="791"/>
      <c r="CL852" s="791"/>
      <c r="CM852" s="791"/>
      <c r="CN852" s="791"/>
      <c r="CO852" s="791"/>
      <c r="CP852" s="791"/>
      <c r="CQ852" s="791"/>
      <c r="CR852" s="791"/>
      <c r="CS852" s="791"/>
      <c r="CT852" s="791"/>
      <c r="CU852" s="793"/>
      <c r="CV852" s="791"/>
      <c r="CW852" s="791"/>
      <c r="CX852" s="791"/>
      <c r="CY852" s="791"/>
      <c r="CZ852" s="791"/>
      <c r="DA852" s="791"/>
      <c r="DB852" s="791"/>
      <c r="DC852" s="791"/>
      <c r="DD852" s="791"/>
      <c r="DE852" s="791"/>
      <c r="DF852" s="791"/>
      <c r="DG852" s="793"/>
    </row>
    <row r="853" spans="1:111" ht="16">
      <c r="A853" s="209"/>
      <c r="B853" s="331"/>
      <c r="C853" s="1115"/>
      <c r="D853" s="84"/>
      <c r="E853" s="84"/>
      <c r="F853" s="84"/>
      <c r="G853" s="84"/>
      <c r="H853" s="84"/>
      <c r="I853" s="84"/>
      <c r="J853" s="84"/>
      <c r="K853" s="84"/>
      <c r="L853" s="84"/>
      <c r="M853" s="84"/>
      <c r="N853" s="84"/>
      <c r="O853" s="84"/>
      <c r="P853" s="84"/>
      <c r="Q853" s="84"/>
      <c r="R853" s="84"/>
      <c r="S853" s="84"/>
      <c r="T853" s="84"/>
      <c r="U853" s="84"/>
      <c r="V853" s="84"/>
      <c r="W853" s="84"/>
      <c r="X853" s="84"/>
      <c r="Y853" s="84"/>
      <c r="Z853" s="84"/>
      <c r="AA853" s="771"/>
      <c r="AB853" s="84"/>
      <c r="AC853" s="84"/>
      <c r="AD853" s="84"/>
      <c r="AE853" s="84"/>
      <c r="AF853" s="84"/>
      <c r="AG853" s="84"/>
      <c r="AH853" s="84"/>
      <c r="AI853" s="84"/>
      <c r="AJ853" s="84"/>
      <c r="AK853" s="84"/>
      <c r="AL853" s="84"/>
      <c r="AM853" s="771"/>
      <c r="AN853" s="84"/>
      <c r="AO853" s="84"/>
      <c r="AP853" s="84"/>
      <c r="AQ853" s="84"/>
      <c r="AR853" s="84"/>
      <c r="AS853" s="84"/>
      <c r="AT853" s="84"/>
      <c r="AU853" s="84"/>
      <c r="AV853" s="84"/>
      <c r="AW853" s="84"/>
      <c r="AX853" s="84"/>
      <c r="AY853" s="771"/>
      <c r="AZ853" s="84"/>
      <c r="BA853" s="84"/>
      <c r="BB853" s="84"/>
      <c r="BC853" s="84"/>
      <c r="BD853" s="84"/>
      <c r="BE853" s="84"/>
      <c r="BF853" s="84"/>
      <c r="BG853" s="84"/>
      <c r="BH853" s="84"/>
      <c r="BI853" s="84"/>
      <c r="BJ853" s="84"/>
      <c r="BK853" s="771"/>
      <c r="BL853" s="84"/>
      <c r="BM853" s="84"/>
      <c r="BN853" s="84"/>
      <c r="BO853" s="84"/>
      <c r="BP853" s="84"/>
      <c r="BQ853" s="84"/>
      <c r="BR853" s="84"/>
      <c r="BS853" s="84"/>
      <c r="BT853" s="84"/>
      <c r="BU853" s="84"/>
      <c r="BV853" s="84"/>
      <c r="BW853" s="771"/>
      <c r="BX853" s="84"/>
      <c r="BY853" s="84"/>
      <c r="BZ853" s="84"/>
      <c r="CA853" s="84"/>
      <c r="CB853" s="84"/>
      <c r="CC853" s="84"/>
      <c r="CD853" s="84"/>
      <c r="CE853" s="84"/>
      <c r="CF853" s="84"/>
      <c r="CG853" s="84"/>
      <c r="CH853" s="84"/>
      <c r="CI853" s="771"/>
      <c r="CJ853" s="791"/>
      <c r="CK853" s="791"/>
      <c r="CL853" s="791"/>
      <c r="CM853" s="791"/>
      <c r="CN853" s="791"/>
      <c r="CO853" s="791"/>
      <c r="CP853" s="791"/>
      <c r="CQ853" s="791"/>
      <c r="CR853" s="791"/>
      <c r="CS853" s="791"/>
      <c r="CT853" s="791"/>
      <c r="CU853" s="793"/>
      <c r="CV853" s="791"/>
      <c r="CW853" s="791"/>
      <c r="CX853" s="791"/>
      <c r="CY853" s="791"/>
      <c r="CZ853" s="791"/>
      <c r="DA853" s="791"/>
      <c r="DB853" s="791"/>
      <c r="DC853" s="791"/>
      <c r="DD853" s="791"/>
      <c r="DE853" s="791"/>
      <c r="DF853" s="791"/>
      <c r="DG853" s="793"/>
    </row>
    <row r="854" spans="1:111" ht="16">
      <c r="A854" s="209"/>
      <c r="B854" s="331"/>
      <c r="C854" s="1115"/>
      <c r="D854" s="84"/>
      <c r="E854" s="84"/>
      <c r="F854" s="84"/>
      <c r="G854" s="84"/>
      <c r="H854" s="84"/>
      <c r="I854" s="84"/>
      <c r="J854" s="84"/>
      <c r="K854" s="84"/>
      <c r="L854" s="84"/>
      <c r="M854" s="84"/>
      <c r="N854" s="84"/>
      <c r="O854" s="84"/>
      <c r="P854" s="84"/>
      <c r="Q854" s="84"/>
      <c r="R854" s="84"/>
      <c r="S854" s="84"/>
      <c r="T854" s="84"/>
      <c r="U854" s="84"/>
      <c r="V854" s="84"/>
      <c r="W854" s="84"/>
      <c r="X854" s="84"/>
      <c r="Y854" s="84"/>
      <c r="Z854" s="84"/>
      <c r="AA854" s="771"/>
      <c r="AB854" s="84"/>
      <c r="AC854" s="84"/>
      <c r="AD854" s="84"/>
      <c r="AE854" s="84"/>
      <c r="AF854" s="84"/>
      <c r="AG854" s="84"/>
      <c r="AH854" s="84"/>
      <c r="AI854" s="84"/>
      <c r="AJ854" s="84"/>
      <c r="AK854" s="84"/>
      <c r="AL854" s="84"/>
      <c r="AM854" s="771"/>
      <c r="AN854" s="84"/>
      <c r="AO854" s="84"/>
      <c r="AP854" s="84"/>
      <c r="AQ854" s="84"/>
      <c r="AR854" s="84"/>
      <c r="AS854" s="84"/>
      <c r="AT854" s="84"/>
      <c r="AU854" s="84"/>
      <c r="AV854" s="84"/>
      <c r="AW854" s="84"/>
      <c r="AX854" s="84"/>
      <c r="AY854" s="771"/>
      <c r="AZ854" s="84"/>
      <c r="BA854" s="84"/>
      <c r="BB854" s="84"/>
      <c r="BC854" s="84"/>
      <c r="BD854" s="84"/>
      <c r="BE854" s="84"/>
      <c r="BF854" s="84"/>
      <c r="BG854" s="84"/>
      <c r="BH854" s="84"/>
      <c r="BI854" s="84"/>
      <c r="BJ854" s="84"/>
      <c r="BK854" s="771"/>
      <c r="BL854" s="84"/>
      <c r="BM854" s="84"/>
      <c r="BN854" s="84"/>
      <c r="BO854" s="84"/>
      <c r="BP854" s="84"/>
      <c r="BQ854" s="84"/>
      <c r="BR854" s="84"/>
      <c r="BS854" s="84"/>
      <c r="BT854" s="84"/>
      <c r="BU854" s="84"/>
      <c r="BV854" s="84"/>
      <c r="BW854" s="771"/>
      <c r="BX854" s="84"/>
      <c r="BY854" s="84"/>
      <c r="BZ854" s="84"/>
      <c r="CA854" s="84"/>
      <c r="CB854" s="84"/>
      <c r="CC854" s="84"/>
      <c r="CD854" s="84"/>
      <c r="CE854" s="84"/>
      <c r="CF854" s="84"/>
      <c r="CG854" s="84"/>
      <c r="CH854" s="84"/>
      <c r="CI854" s="771"/>
      <c r="CJ854" s="791"/>
      <c r="CK854" s="791"/>
      <c r="CL854" s="791"/>
      <c r="CM854" s="791"/>
      <c r="CN854" s="791"/>
      <c r="CO854" s="791"/>
      <c r="CP854" s="791"/>
      <c r="CQ854" s="791"/>
      <c r="CR854" s="791"/>
      <c r="CS854" s="791"/>
      <c r="CT854" s="791"/>
      <c r="CU854" s="793"/>
      <c r="CV854" s="791"/>
      <c r="CW854" s="791"/>
      <c r="CX854" s="791"/>
      <c r="CY854" s="791"/>
      <c r="CZ854" s="791"/>
      <c r="DA854" s="791"/>
      <c r="DB854" s="791"/>
      <c r="DC854" s="791"/>
      <c r="DD854" s="791"/>
      <c r="DE854" s="791"/>
      <c r="DF854" s="791"/>
      <c r="DG854" s="793"/>
    </row>
    <row r="855" spans="1:111" ht="16">
      <c r="A855" s="209"/>
      <c r="B855" s="331"/>
      <c r="C855" s="1115"/>
      <c r="D855" s="84"/>
      <c r="E855" s="84"/>
      <c r="F855" s="84"/>
      <c r="G855" s="84"/>
      <c r="H855" s="84"/>
      <c r="I855" s="84"/>
      <c r="J855" s="84"/>
      <c r="K855" s="84"/>
      <c r="L855" s="84"/>
      <c r="M855" s="84"/>
      <c r="N855" s="84"/>
      <c r="O855" s="84"/>
      <c r="P855" s="84"/>
      <c r="Q855" s="84"/>
      <c r="R855" s="84"/>
      <c r="S855" s="84"/>
      <c r="T855" s="84"/>
      <c r="U855" s="84"/>
      <c r="V855" s="84"/>
      <c r="W855" s="84"/>
      <c r="X855" s="84"/>
      <c r="Y855" s="84"/>
      <c r="Z855" s="84"/>
      <c r="AA855" s="771"/>
      <c r="AB855" s="84"/>
      <c r="AC855" s="84"/>
      <c r="AD855" s="84"/>
      <c r="AE855" s="84"/>
      <c r="AF855" s="84"/>
      <c r="AG855" s="84"/>
      <c r="AH855" s="84"/>
      <c r="AI855" s="84"/>
      <c r="AJ855" s="84"/>
      <c r="AK855" s="84"/>
      <c r="AL855" s="84"/>
      <c r="AM855" s="771"/>
      <c r="AN855" s="84"/>
      <c r="AO855" s="84"/>
      <c r="AP855" s="84"/>
      <c r="AQ855" s="84"/>
      <c r="AR855" s="84"/>
      <c r="AS855" s="84"/>
      <c r="AT855" s="84"/>
      <c r="AU855" s="84"/>
      <c r="AV855" s="84"/>
      <c r="AW855" s="84"/>
      <c r="AX855" s="84"/>
      <c r="AY855" s="771"/>
      <c r="AZ855" s="84"/>
      <c r="BA855" s="84"/>
      <c r="BB855" s="84"/>
      <c r="BC855" s="84"/>
      <c r="BD855" s="84"/>
      <c r="BE855" s="84"/>
      <c r="BF855" s="84"/>
      <c r="BG855" s="84"/>
      <c r="BH855" s="84"/>
      <c r="BI855" s="84"/>
      <c r="BJ855" s="84"/>
      <c r="BK855" s="771"/>
      <c r="BL855" s="84"/>
      <c r="BM855" s="84"/>
      <c r="BN855" s="84"/>
      <c r="BO855" s="84"/>
      <c r="BP855" s="84"/>
      <c r="BQ855" s="84"/>
      <c r="BR855" s="84"/>
      <c r="BS855" s="84"/>
      <c r="BT855" s="84"/>
      <c r="BU855" s="84"/>
      <c r="BV855" s="84"/>
      <c r="BW855" s="771"/>
      <c r="BX855" s="84"/>
      <c r="BY855" s="84"/>
      <c r="BZ855" s="84"/>
      <c r="CA855" s="84"/>
      <c r="CB855" s="84"/>
      <c r="CC855" s="84"/>
      <c r="CD855" s="84"/>
      <c r="CE855" s="84"/>
      <c r="CF855" s="84"/>
      <c r="CG855" s="84"/>
      <c r="CH855" s="84"/>
      <c r="CI855" s="771"/>
      <c r="CJ855" s="791"/>
      <c r="CK855" s="791"/>
      <c r="CL855" s="791"/>
      <c r="CM855" s="791"/>
      <c r="CN855" s="791"/>
      <c r="CO855" s="791"/>
      <c r="CP855" s="791"/>
      <c r="CQ855" s="791"/>
      <c r="CR855" s="791"/>
      <c r="CS855" s="791"/>
      <c r="CT855" s="791"/>
      <c r="CU855" s="793"/>
      <c r="CV855" s="791"/>
      <c r="CW855" s="791"/>
      <c r="CX855" s="791"/>
      <c r="CY855" s="791"/>
      <c r="CZ855" s="791"/>
      <c r="DA855" s="791"/>
      <c r="DB855" s="791"/>
      <c r="DC855" s="791"/>
      <c r="DD855" s="791"/>
      <c r="DE855" s="791"/>
      <c r="DF855" s="791"/>
      <c r="DG855" s="793"/>
    </row>
    <row r="856" spans="1:111" ht="16">
      <c r="A856" s="209"/>
      <c r="B856" s="331"/>
      <c r="C856" s="1115"/>
      <c r="D856" s="84"/>
      <c r="E856" s="84"/>
      <c r="F856" s="84"/>
      <c r="G856" s="84"/>
      <c r="H856" s="84"/>
      <c r="I856" s="84"/>
      <c r="J856" s="84"/>
      <c r="K856" s="84"/>
      <c r="L856" s="84"/>
      <c r="M856" s="84"/>
      <c r="N856" s="84"/>
      <c r="O856" s="84"/>
      <c r="P856" s="84"/>
      <c r="Q856" s="84"/>
      <c r="R856" s="84"/>
      <c r="S856" s="84"/>
      <c r="T856" s="84"/>
      <c r="U856" s="84"/>
      <c r="V856" s="84"/>
      <c r="W856" s="84"/>
      <c r="X856" s="84"/>
      <c r="Y856" s="84"/>
      <c r="Z856" s="84"/>
      <c r="AA856" s="771"/>
      <c r="AB856" s="84"/>
      <c r="AC856" s="84"/>
      <c r="AD856" s="84"/>
      <c r="AE856" s="84"/>
      <c r="AF856" s="84"/>
      <c r="AG856" s="84"/>
      <c r="AH856" s="84"/>
      <c r="AI856" s="84"/>
      <c r="AJ856" s="84"/>
      <c r="AK856" s="84"/>
      <c r="AL856" s="84"/>
      <c r="AM856" s="771"/>
      <c r="AN856" s="84"/>
      <c r="AO856" s="84"/>
      <c r="AP856" s="84"/>
      <c r="AQ856" s="84"/>
      <c r="AR856" s="84"/>
      <c r="AS856" s="84"/>
      <c r="AT856" s="84"/>
      <c r="AU856" s="84"/>
      <c r="AV856" s="84"/>
      <c r="AW856" s="84"/>
      <c r="AX856" s="84"/>
      <c r="AY856" s="771"/>
      <c r="AZ856" s="84"/>
      <c r="BA856" s="84"/>
      <c r="BB856" s="84"/>
      <c r="BC856" s="84"/>
      <c r="BD856" s="84"/>
      <c r="BE856" s="84"/>
      <c r="BF856" s="84"/>
      <c r="BG856" s="84"/>
      <c r="BH856" s="84"/>
      <c r="BI856" s="84"/>
      <c r="BJ856" s="84"/>
      <c r="BK856" s="771"/>
      <c r="BL856" s="84"/>
      <c r="BM856" s="84"/>
      <c r="BN856" s="84"/>
      <c r="BO856" s="84"/>
      <c r="BP856" s="84"/>
      <c r="BQ856" s="84"/>
      <c r="BR856" s="84"/>
      <c r="BS856" s="84"/>
      <c r="BT856" s="84"/>
      <c r="BU856" s="84"/>
      <c r="BV856" s="84"/>
      <c r="BW856" s="771"/>
      <c r="BX856" s="84"/>
      <c r="BY856" s="84"/>
      <c r="BZ856" s="84"/>
      <c r="CA856" s="84"/>
      <c r="CB856" s="84"/>
      <c r="CC856" s="84"/>
      <c r="CD856" s="84"/>
      <c r="CE856" s="84"/>
      <c r="CF856" s="84"/>
      <c r="CG856" s="84"/>
      <c r="CH856" s="84"/>
      <c r="CI856" s="771"/>
      <c r="CJ856" s="791"/>
      <c r="CK856" s="791"/>
      <c r="CL856" s="791"/>
      <c r="CM856" s="791"/>
      <c r="CN856" s="791"/>
      <c r="CO856" s="791"/>
      <c r="CP856" s="791"/>
      <c r="CQ856" s="791"/>
      <c r="CR856" s="791"/>
      <c r="CS856" s="791"/>
      <c r="CT856" s="791"/>
      <c r="CU856" s="793"/>
      <c r="CV856" s="791"/>
      <c r="CW856" s="791"/>
      <c r="CX856" s="791"/>
      <c r="CY856" s="791"/>
      <c r="CZ856" s="791"/>
      <c r="DA856" s="791"/>
      <c r="DB856" s="791"/>
      <c r="DC856" s="791"/>
      <c r="DD856" s="791"/>
      <c r="DE856" s="791"/>
      <c r="DF856" s="791"/>
      <c r="DG856" s="793"/>
    </row>
    <row r="857" spans="1:111" ht="16">
      <c r="A857" s="209"/>
      <c r="B857" s="331"/>
      <c r="C857" s="1115"/>
      <c r="D857" s="84"/>
      <c r="E857" s="84"/>
      <c r="F857" s="84"/>
      <c r="G857" s="84"/>
      <c r="H857" s="84"/>
      <c r="I857" s="84"/>
      <c r="J857" s="84"/>
      <c r="K857" s="84"/>
      <c r="L857" s="84"/>
      <c r="M857" s="84"/>
      <c r="N857" s="84"/>
      <c r="O857" s="84"/>
      <c r="P857" s="84"/>
      <c r="Q857" s="84"/>
      <c r="R857" s="84"/>
      <c r="S857" s="84"/>
      <c r="T857" s="84"/>
      <c r="U857" s="84"/>
      <c r="V857" s="84"/>
      <c r="W857" s="84"/>
      <c r="X857" s="84"/>
      <c r="Y857" s="84"/>
      <c r="Z857" s="84"/>
      <c r="AA857" s="771"/>
      <c r="AB857" s="84"/>
      <c r="AC857" s="84"/>
      <c r="AD857" s="84"/>
      <c r="AE857" s="84"/>
      <c r="AF857" s="84"/>
      <c r="AG857" s="84"/>
      <c r="AH857" s="84"/>
      <c r="AI857" s="84"/>
      <c r="AJ857" s="84"/>
      <c r="AK857" s="84"/>
      <c r="AL857" s="84"/>
      <c r="AM857" s="771"/>
      <c r="AN857" s="84"/>
      <c r="AO857" s="84"/>
      <c r="AP857" s="84"/>
      <c r="AQ857" s="84"/>
      <c r="AR857" s="84"/>
      <c r="AS857" s="84"/>
      <c r="AT857" s="84"/>
      <c r="AU857" s="84"/>
      <c r="AV857" s="84"/>
      <c r="AW857" s="84"/>
      <c r="AX857" s="84"/>
      <c r="AY857" s="771"/>
      <c r="AZ857" s="84"/>
      <c r="BA857" s="84"/>
      <c r="BB857" s="84"/>
      <c r="BC857" s="84"/>
      <c r="BD857" s="84"/>
      <c r="BE857" s="84"/>
      <c r="BF857" s="84"/>
      <c r="BG857" s="84"/>
      <c r="BH857" s="84"/>
      <c r="BI857" s="84"/>
      <c r="BJ857" s="84"/>
      <c r="BK857" s="771"/>
      <c r="BL857" s="84"/>
      <c r="BM857" s="84"/>
      <c r="BN857" s="84"/>
      <c r="BO857" s="84"/>
      <c r="BP857" s="84"/>
      <c r="BQ857" s="84"/>
      <c r="BR857" s="84"/>
      <c r="BS857" s="84"/>
      <c r="BT857" s="84"/>
      <c r="BU857" s="84"/>
      <c r="BV857" s="84"/>
      <c r="BW857" s="771"/>
      <c r="BX857" s="84"/>
      <c r="BY857" s="84"/>
      <c r="BZ857" s="84"/>
      <c r="CA857" s="84"/>
      <c r="CB857" s="84"/>
      <c r="CC857" s="84"/>
      <c r="CD857" s="84"/>
      <c r="CE857" s="84"/>
      <c r="CF857" s="84"/>
      <c r="CG857" s="84"/>
      <c r="CH857" s="84"/>
      <c r="CI857" s="771"/>
      <c r="CJ857" s="791"/>
      <c r="CK857" s="791"/>
      <c r="CL857" s="791"/>
      <c r="CM857" s="791"/>
      <c r="CN857" s="791"/>
      <c r="CO857" s="791"/>
      <c r="CP857" s="791"/>
      <c r="CQ857" s="791"/>
      <c r="CR857" s="791"/>
      <c r="CS857" s="791"/>
      <c r="CT857" s="791"/>
      <c r="CU857" s="793"/>
      <c r="CV857" s="791"/>
      <c r="CW857" s="791"/>
      <c r="CX857" s="791"/>
      <c r="CY857" s="791"/>
      <c r="CZ857" s="791"/>
      <c r="DA857" s="791"/>
      <c r="DB857" s="791"/>
      <c r="DC857" s="791"/>
      <c r="DD857" s="791"/>
      <c r="DE857" s="791"/>
      <c r="DF857" s="791"/>
      <c r="DG857" s="793"/>
    </row>
    <row r="858" spans="1:111" ht="16">
      <c r="A858" s="209"/>
      <c r="B858" s="331"/>
      <c r="C858" s="1115"/>
      <c r="D858" s="84"/>
      <c r="E858" s="84"/>
      <c r="F858" s="84"/>
      <c r="G858" s="84"/>
      <c r="H858" s="84"/>
      <c r="I858" s="84"/>
      <c r="J858" s="84"/>
      <c r="K858" s="84"/>
      <c r="L858" s="84"/>
      <c r="M858" s="84"/>
      <c r="N858" s="84"/>
      <c r="O858" s="84"/>
      <c r="P858" s="84"/>
      <c r="Q858" s="84"/>
      <c r="R858" s="84"/>
      <c r="S858" s="84"/>
      <c r="T858" s="84"/>
      <c r="U858" s="84"/>
      <c r="V858" s="84"/>
      <c r="W858" s="84"/>
      <c r="X858" s="84"/>
      <c r="Y858" s="84"/>
      <c r="Z858" s="84"/>
      <c r="AA858" s="771"/>
      <c r="AB858" s="84"/>
      <c r="AC858" s="84"/>
      <c r="AD858" s="84"/>
      <c r="AE858" s="84"/>
      <c r="AF858" s="84"/>
      <c r="AG858" s="84"/>
      <c r="AH858" s="84"/>
      <c r="AI858" s="84"/>
      <c r="AJ858" s="84"/>
      <c r="AK858" s="84"/>
      <c r="AL858" s="84"/>
      <c r="AM858" s="771"/>
      <c r="AN858" s="84"/>
      <c r="AO858" s="84"/>
      <c r="AP858" s="84"/>
      <c r="AQ858" s="84"/>
      <c r="AR858" s="84"/>
      <c r="AS858" s="84"/>
      <c r="AT858" s="84"/>
      <c r="AU858" s="84"/>
      <c r="AV858" s="84"/>
      <c r="AW858" s="84"/>
      <c r="AX858" s="84"/>
      <c r="AY858" s="771"/>
      <c r="AZ858" s="84"/>
      <c r="BA858" s="84"/>
      <c r="BB858" s="84"/>
      <c r="BC858" s="84"/>
      <c r="BD858" s="84"/>
      <c r="BE858" s="84"/>
      <c r="BF858" s="84"/>
      <c r="BG858" s="84"/>
      <c r="BH858" s="84"/>
      <c r="BI858" s="84"/>
      <c r="BJ858" s="84"/>
      <c r="BK858" s="771"/>
      <c r="BL858" s="84"/>
      <c r="BM858" s="84"/>
      <c r="BN858" s="84"/>
      <c r="BO858" s="84"/>
      <c r="BP858" s="84"/>
      <c r="BQ858" s="84"/>
      <c r="BR858" s="84"/>
      <c r="BS858" s="84"/>
      <c r="BT858" s="84"/>
      <c r="BU858" s="84"/>
      <c r="BV858" s="84"/>
      <c r="BW858" s="771"/>
      <c r="BX858" s="84"/>
      <c r="BY858" s="84"/>
      <c r="BZ858" s="84"/>
      <c r="CA858" s="84"/>
      <c r="CB858" s="84"/>
      <c r="CC858" s="84"/>
      <c r="CD858" s="84"/>
      <c r="CE858" s="84"/>
      <c r="CF858" s="84"/>
      <c r="CG858" s="84"/>
      <c r="CH858" s="84"/>
      <c r="CI858" s="771"/>
      <c r="CJ858" s="791"/>
      <c r="CK858" s="791"/>
      <c r="CL858" s="791"/>
      <c r="CM858" s="791"/>
      <c r="CN858" s="791"/>
      <c r="CO858" s="791"/>
      <c r="CP858" s="791"/>
      <c r="CQ858" s="791"/>
      <c r="CR858" s="791"/>
      <c r="CS858" s="791"/>
      <c r="CT858" s="791"/>
      <c r="CU858" s="793"/>
      <c r="CV858" s="791"/>
      <c r="CW858" s="791"/>
      <c r="CX858" s="791"/>
      <c r="CY858" s="791"/>
      <c r="CZ858" s="791"/>
      <c r="DA858" s="791"/>
      <c r="DB858" s="791"/>
      <c r="DC858" s="791"/>
      <c r="DD858" s="791"/>
      <c r="DE858" s="791"/>
      <c r="DF858" s="791"/>
      <c r="DG858" s="793"/>
    </row>
    <row r="859" spans="1:111" ht="16">
      <c r="A859" s="209"/>
      <c r="B859" s="331"/>
      <c r="C859" s="1115"/>
      <c r="D859" s="84"/>
      <c r="E859" s="84"/>
      <c r="F859" s="84"/>
      <c r="G859" s="84"/>
      <c r="H859" s="84"/>
      <c r="I859" s="84"/>
      <c r="J859" s="84"/>
      <c r="K859" s="84"/>
      <c r="L859" s="84"/>
      <c r="M859" s="84"/>
      <c r="N859" s="84"/>
      <c r="O859" s="84"/>
      <c r="P859" s="84"/>
      <c r="Q859" s="84"/>
      <c r="R859" s="84"/>
      <c r="S859" s="84"/>
      <c r="T859" s="84"/>
      <c r="U859" s="84"/>
      <c r="V859" s="84"/>
      <c r="W859" s="84"/>
      <c r="X859" s="84"/>
      <c r="Y859" s="84"/>
      <c r="Z859" s="84"/>
      <c r="AA859" s="771"/>
      <c r="AB859" s="84"/>
      <c r="AC859" s="84"/>
      <c r="AD859" s="84"/>
      <c r="AE859" s="84"/>
      <c r="AF859" s="84"/>
      <c r="AG859" s="84"/>
      <c r="AH859" s="84"/>
      <c r="AI859" s="84"/>
      <c r="AJ859" s="84"/>
      <c r="AK859" s="84"/>
      <c r="AL859" s="84"/>
      <c r="AM859" s="771"/>
      <c r="AN859" s="84"/>
      <c r="AO859" s="84"/>
      <c r="AP859" s="84"/>
      <c r="AQ859" s="84"/>
      <c r="AR859" s="84"/>
      <c r="AS859" s="84"/>
      <c r="AT859" s="84"/>
      <c r="AU859" s="84"/>
      <c r="AV859" s="84"/>
      <c r="AW859" s="84"/>
      <c r="AX859" s="84"/>
      <c r="AY859" s="771"/>
      <c r="AZ859" s="84"/>
      <c r="BA859" s="84"/>
      <c r="BB859" s="84"/>
      <c r="BC859" s="84"/>
      <c r="BD859" s="84"/>
      <c r="BE859" s="84"/>
      <c r="BF859" s="84"/>
      <c r="BG859" s="84"/>
      <c r="BH859" s="84"/>
      <c r="BI859" s="84"/>
      <c r="BJ859" s="84"/>
      <c r="BK859" s="771"/>
      <c r="BL859" s="84"/>
      <c r="BM859" s="84"/>
      <c r="BN859" s="84"/>
      <c r="BO859" s="84"/>
      <c r="BP859" s="84"/>
      <c r="BQ859" s="84"/>
      <c r="BR859" s="84"/>
      <c r="BS859" s="84"/>
      <c r="BT859" s="84"/>
      <c r="BU859" s="84"/>
      <c r="BV859" s="84"/>
      <c r="BW859" s="771"/>
      <c r="BX859" s="84"/>
      <c r="BY859" s="84"/>
      <c r="BZ859" s="84"/>
      <c r="CA859" s="84"/>
      <c r="CB859" s="84"/>
      <c r="CC859" s="84"/>
      <c r="CD859" s="84"/>
      <c r="CE859" s="84"/>
      <c r="CF859" s="84"/>
      <c r="CG859" s="84"/>
      <c r="CH859" s="84"/>
      <c r="CI859" s="771"/>
      <c r="CJ859" s="791"/>
      <c r="CK859" s="791"/>
      <c r="CL859" s="791"/>
      <c r="CM859" s="791"/>
      <c r="CN859" s="791"/>
      <c r="CO859" s="791"/>
      <c r="CP859" s="791"/>
      <c r="CQ859" s="791"/>
      <c r="CR859" s="791"/>
      <c r="CS859" s="791"/>
      <c r="CT859" s="791"/>
      <c r="CU859" s="793"/>
      <c r="CV859" s="791"/>
      <c r="CW859" s="791"/>
      <c r="CX859" s="791"/>
      <c r="CY859" s="791"/>
      <c r="CZ859" s="791"/>
      <c r="DA859" s="791"/>
      <c r="DB859" s="791"/>
      <c r="DC859" s="791"/>
      <c r="DD859" s="791"/>
      <c r="DE859" s="791"/>
      <c r="DF859" s="791"/>
      <c r="DG859" s="793"/>
    </row>
    <row r="860" spans="1:111" ht="16">
      <c r="A860" s="209"/>
      <c r="B860" s="331"/>
      <c r="C860" s="1115"/>
      <c r="D860" s="84"/>
      <c r="E860" s="84"/>
      <c r="F860" s="84"/>
      <c r="G860" s="84"/>
      <c r="H860" s="84"/>
      <c r="I860" s="84"/>
      <c r="J860" s="84"/>
      <c r="K860" s="84"/>
      <c r="L860" s="84"/>
      <c r="M860" s="84"/>
      <c r="N860" s="84"/>
      <c r="O860" s="84"/>
      <c r="P860" s="84"/>
      <c r="Q860" s="84"/>
      <c r="R860" s="84"/>
      <c r="S860" s="84"/>
      <c r="T860" s="84"/>
      <c r="U860" s="84"/>
      <c r="V860" s="84"/>
      <c r="W860" s="84"/>
      <c r="X860" s="84"/>
      <c r="Y860" s="84"/>
      <c r="Z860" s="84"/>
      <c r="AA860" s="771"/>
      <c r="AB860" s="84"/>
      <c r="AC860" s="84"/>
      <c r="AD860" s="84"/>
      <c r="AE860" s="84"/>
      <c r="AF860" s="84"/>
      <c r="AG860" s="84"/>
      <c r="AH860" s="84"/>
      <c r="AI860" s="84"/>
      <c r="AJ860" s="84"/>
      <c r="AK860" s="84"/>
      <c r="AL860" s="84"/>
      <c r="AM860" s="771"/>
      <c r="AN860" s="84"/>
      <c r="AO860" s="84"/>
      <c r="AP860" s="84"/>
      <c r="AQ860" s="84"/>
      <c r="AR860" s="84"/>
      <c r="AS860" s="84"/>
      <c r="AT860" s="84"/>
      <c r="AU860" s="84"/>
      <c r="AV860" s="84"/>
      <c r="AW860" s="84"/>
      <c r="AX860" s="84"/>
      <c r="AY860" s="771"/>
      <c r="AZ860" s="84"/>
      <c r="BA860" s="84"/>
      <c r="BB860" s="84"/>
      <c r="BC860" s="84"/>
      <c r="BD860" s="84"/>
      <c r="BE860" s="84"/>
      <c r="BF860" s="84"/>
      <c r="BG860" s="84"/>
      <c r="BH860" s="84"/>
      <c r="BI860" s="84"/>
      <c r="BJ860" s="84"/>
      <c r="BK860" s="771"/>
      <c r="BL860" s="84"/>
      <c r="BM860" s="84"/>
      <c r="BN860" s="84"/>
      <c r="BO860" s="84"/>
      <c r="BP860" s="84"/>
      <c r="BQ860" s="84"/>
      <c r="BR860" s="84"/>
      <c r="BS860" s="84"/>
      <c r="BT860" s="84"/>
      <c r="BU860" s="84"/>
      <c r="BV860" s="84"/>
      <c r="BW860" s="771"/>
      <c r="BX860" s="84"/>
      <c r="BY860" s="84"/>
      <c r="BZ860" s="84"/>
      <c r="CA860" s="84"/>
      <c r="CB860" s="84"/>
      <c r="CC860" s="84"/>
      <c r="CD860" s="84"/>
      <c r="CE860" s="84"/>
      <c r="CF860" s="84"/>
      <c r="CG860" s="84"/>
      <c r="CH860" s="84"/>
      <c r="CI860" s="771"/>
      <c r="CJ860" s="791"/>
      <c r="CK860" s="791"/>
      <c r="CL860" s="791"/>
      <c r="CM860" s="791"/>
      <c r="CN860" s="791"/>
      <c r="CO860" s="791"/>
      <c r="CP860" s="791"/>
      <c r="CQ860" s="791"/>
      <c r="CR860" s="791"/>
      <c r="CS860" s="791"/>
      <c r="CT860" s="791"/>
      <c r="CU860" s="793"/>
      <c r="CV860" s="791"/>
      <c r="CW860" s="791"/>
      <c r="CX860" s="791"/>
      <c r="CY860" s="791"/>
      <c r="CZ860" s="791"/>
      <c r="DA860" s="791"/>
      <c r="DB860" s="791"/>
      <c r="DC860" s="791"/>
      <c r="DD860" s="791"/>
      <c r="DE860" s="791"/>
      <c r="DF860" s="791"/>
      <c r="DG860" s="793"/>
    </row>
    <row r="861" spans="1:111" ht="16">
      <c r="A861" s="209"/>
      <c r="B861" s="331"/>
      <c r="C861" s="1115"/>
      <c r="D861" s="84"/>
      <c r="E861" s="84"/>
      <c r="F861" s="84"/>
      <c r="G861" s="84"/>
      <c r="H861" s="84"/>
      <c r="I861" s="84"/>
      <c r="J861" s="84"/>
      <c r="K861" s="84"/>
      <c r="L861" s="84"/>
      <c r="M861" s="84"/>
      <c r="N861" s="84"/>
      <c r="O861" s="84"/>
      <c r="P861" s="84"/>
      <c r="Q861" s="84"/>
      <c r="R861" s="84"/>
      <c r="S861" s="84"/>
      <c r="T861" s="84"/>
      <c r="U861" s="84"/>
      <c r="V861" s="84"/>
      <c r="W861" s="84"/>
      <c r="X861" s="84"/>
      <c r="Y861" s="84"/>
      <c r="Z861" s="84"/>
      <c r="AA861" s="771"/>
      <c r="AB861" s="84"/>
      <c r="AC861" s="84"/>
      <c r="AD861" s="84"/>
      <c r="AE861" s="84"/>
      <c r="AF861" s="84"/>
      <c r="AG861" s="84"/>
      <c r="AH861" s="84"/>
      <c r="AI861" s="84"/>
      <c r="AJ861" s="84"/>
      <c r="AK861" s="84"/>
      <c r="AL861" s="84"/>
      <c r="AM861" s="771"/>
      <c r="AN861" s="84"/>
      <c r="AO861" s="84"/>
      <c r="AP861" s="84"/>
      <c r="AQ861" s="84"/>
      <c r="AR861" s="84"/>
      <c r="AS861" s="84"/>
      <c r="AT861" s="84"/>
      <c r="AU861" s="84"/>
      <c r="AV861" s="84"/>
      <c r="AW861" s="84"/>
      <c r="AX861" s="84"/>
      <c r="AY861" s="771"/>
      <c r="AZ861" s="84"/>
      <c r="BA861" s="84"/>
      <c r="BB861" s="84"/>
      <c r="BC861" s="84"/>
      <c r="BD861" s="84"/>
      <c r="BE861" s="84"/>
      <c r="BF861" s="84"/>
      <c r="BG861" s="84"/>
      <c r="BH861" s="84"/>
      <c r="BI861" s="84"/>
      <c r="BJ861" s="84"/>
      <c r="BK861" s="771"/>
      <c r="BL861" s="84"/>
      <c r="BM861" s="84"/>
      <c r="BN861" s="84"/>
      <c r="BO861" s="84"/>
      <c r="BP861" s="84"/>
      <c r="BQ861" s="84"/>
      <c r="BR861" s="84"/>
      <c r="BS861" s="84"/>
      <c r="BT861" s="84"/>
      <c r="BU861" s="84"/>
      <c r="BV861" s="84"/>
      <c r="BW861" s="771"/>
      <c r="BX861" s="84"/>
      <c r="BY861" s="84"/>
      <c r="BZ861" s="84"/>
      <c r="CA861" s="84"/>
      <c r="CB861" s="84"/>
      <c r="CC861" s="84"/>
      <c r="CD861" s="84"/>
      <c r="CE861" s="84"/>
      <c r="CF861" s="84"/>
      <c r="CG861" s="84"/>
      <c r="CH861" s="84"/>
      <c r="CI861" s="771"/>
      <c r="CJ861" s="791"/>
      <c r="CK861" s="791"/>
      <c r="CL861" s="791"/>
      <c r="CM861" s="791"/>
      <c r="CN861" s="791"/>
      <c r="CO861" s="791"/>
      <c r="CP861" s="791"/>
      <c r="CQ861" s="791"/>
      <c r="CR861" s="791"/>
      <c r="CS861" s="791"/>
      <c r="CT861" s="791"/>
      <c r="CU861" s="793"/>
      <c r="CV861" s="791"/>
      <c r="CW861" s="791"/>
      <c r="CX861" s="791"/>
      <c r="CY861" s="791"/>
      <c r="CZ861" s="791"/>
      <c r="DA861" s="791"/>
      <c r="DB861" s="791"/>
      <c r="DC861" s="791"/>
      <c r="DD861" s="791"/>
      <c r="DE861" s="791"/>
      <c r="DF861" s="791"/>
      <c r="DG861" s="793"/>
    </row>
    <row r="862" spans="1:111" ht="16">
      <c r="A862" s="209"/>
      <c r="B862" s="331"/>
      <c r="C862" s="1115"/>
      <c r="D862" s="84"/>
      <c r="E862" s="84"/>
      <c r="F862" s="84"/>
      <c r="G862" s="84"/>
      <c r="H862" s="84"/>
      <c r="I862" s="84"/>
      <c r="J862" s="84"/>
      <c r="K862" s="84"/>
      <c r="L862" s="84"/>
      <c r="M862" s="84"/>
      <c r="N862" s="84"/>
      <c r="O862" s="84"/>
      <c r="P862" s="84"/>
      <c r="Q862" s="84"/>
      <c r="R862" s="84"/>
      <c r="S862" s="84"/>
      <c r="T862" s="84"/>
      <c r="U862" s="84"/>
      <c r="V862" s="84"/>
      <c r="W862" s="84"/>
      <c r="X862" s="84"/>
      <c r="Y862" s="84"/>
      <c r="Z862" s="84"/>
      <c r="AA862" s="771"/>
      <c r="AB862" s="84"/>
      <c r="AC862" s="84"/>
      <c r="AD862" s="84"/>
      <c r="AE862" s="84"/>
      <c r="AF862" s="84"/>
      <c r="AG862" s="84"/>
      <c r="AH862" s="84"/>
      <c r="AI862" s="84"/>
      <c r="AJ862" s="84"/>
      <c r="AK862" s="84"/>
      <c r="AL862" s="84"/>
      <c r="AM862" s="771"/>
      <c r="AN862" s="84"/>
      <c r="AO862" s="84"/>
      <c r="AP862" s="84"/>
      <c r="AQ862" s="84"/>
      <c r="AR862" s="84"/>
      <c r="AS862" s="84"/>
      <c r="AT862" s="84"/>
      <c r="AU862" s="84"/>
      <c r="AV862" s="84"/>
      <c r="AW862" s="84"/>
      <c r="AX862" s="84"/>
      <c r="AY862" s="771"/>
      <c r="AZ862" s="84"/>
      <c r="BA862" s="84"/>
      <c r="BB862" s="84"/>
      <c r="BC862" s="84"/>
      <c r="BD862" s="84"/>
      <c r="BE862" s="84"/>
      <c r="BF862" s="84"/>
      <c r="BG862" s="84"/>
      <c r="BH862" s="84"/>
      <c r="BI862" s="84"/>
      <c r="BJ862" s="84"/>
      <c r="BK862" s="771"/>
      <c r="BL862" s="84"/>
      <c r="BM862" s="84"/>
      <c r="BN862" s="84"/>
      <c r="BO862" s="84"/>
      <c r="BP862" s="84"/>
      <c r="BQ862" s="84"/>
      <c r="BR862" s="84"/>
      <c r="BS862" s="84"/>
      <c r="BT862" s="84"/>
      <c r="BU862" s="84"/>
      <c r="BV862" s="84"/>
      <c r="BW862" s="771"/>
      <c r="BX862" s="84"/>
      <c r="BY862" s="84"/>
      <c r="BZ862" s="84"/>
      <c r="CA862" s="84"/>
      <c r="CB862" s="84"/>
      <c r="CC862" s="84"/>
      <c r="CD862" s="84"/>
      <c r="CE862" s="84"/>
      <c r="CF862" s="84"/>
      <c r="CG862" s="84"/>
      <c r="CH862" s="84"/>
      <c r="CI862" s="771"/>
      <c r="CJ862" s="791"/>
      <c r="CK862" s="791"/>
      <c r="CL862" s="791"/>
      <c r="CM862" s="791"/>
      <c r="CN862" s="791"/>
      <c r="CO862" s="791"/>
      <c r="CP862" s="791"/>
      <c r="CQ862" s="791"/>
      <c r="CR862" s="791"/>
      <c r="CS862" s="791"/>
      <c r="CT862" s="791"/>
      <c r="CU862" s="793"/>
      <c r="CV862" s="791"/>
      <c r="CW862" s="791"/>
      <c r="CX862" s="791"/>
      <c r="CY862" s="791"/>
      <c r="CZ862" s="791"/>
      <c r="DA862" s="791"/>
      <c r="DB862" s="791"/>
      <c r="DC862" s="791"/>
      <c r="DD862" s="791"/>
      <c r="DE862" s="791"/>
      <c r="DF862" s="791"/>
      <c r="DG862" s="793"/>
    </row>
    <row r="863" spans="1:111" ht="16">
      <c r="A863" s="209"/>
      <c r="B863" s="331"/>
      <c r="C863" s="1115"/>
      <c r="D863" s="84"/>
      <c r="E863" s="84"/>
      <c r="F863" s="84"/>
      <c r="G863" s="84"/>
      <c r="H863" s="84"/>
      <c r="I863" s="84"/>
      <c r="J863" s="84"/>
      <c r="K863" s="84"/>
      <c r="L863" s="84"/>
      <c r="M863" s="84"/>
      <c r="N863" s="84"/>
      <c r="O863" s="84"/>
      <c r="P863" s="84"/>
      <c r="Q863" s="84"/>
      <c r="R863" s="84"/>
      <c r="S863" s="84"/>
      <c r="T863" s="84"/>
      <c r="U863" s="84"/>
      <c r="V863" s="84"/>
      <c r="W863" s="84"/>
      <c r="X863" s="84"/>
      <c r="Y863" s="84"/>
      <c r="Z863" s="84"/>
      <c r="AA863" s="771"/>
      <c r="AB863" s="84"/>
      <c r="AC863" s="84"/>
      <c r="AD863" s="84"/>
      <c r="AE863" s="84"/>
      <c r="AF863" s="84"/>
      <c r="AG863" s="84"/>
      <c r="AH863" s="84"/>
      <c r="AI863" s="84"/>
      <c r="AJ863" s="84"/>
      <c r="AK863" s="84"/>
      <c r="AL863" s="84"/>
      <c r="AM863" s="771"/>
      <c r="AN863" s="84"/>
      <c r="AO863" s="84"/>
      <c r="AP863" s="84"/>
      <c r="AQ863" s="84"/>
      <c r="AR863" s="84"/>
      <c r="AS863" s="84"/>
      <c r="AT863" s="84"/>
      <c r="AU863" s="84"/>
      <c r="AV863" s="84"/>
      <c r="AW863" s="84"/>
      <c r="AX863" s="84"/>
      <c r="AY863" s="771"/>
      <c r="AZ863" s="84"/>
      <c r="BA863" s="84"/>
      <c r="BB863" s="84"/>
      <c r="BC863" s="84"/>
      <c r="BD863" s="84"/>
      <c r="BE863" s="84"/>
      <c r="BF863" s="84"/>
      <c r="BG863" s="84"/>
      <c r="BH863" s="84"/>
      <c r="BI863" s="84"/>
      <c r="BJ863" s="84"/>
      <c r="BK863" s="771"/>
      <c r="BL863" s="84"/>
      <c r="BM863" s="84"/>
      <c r="BN863" s="84"/>
      <c r="BO863" s="84"/>
      <c r="BP863" s="84"/>
      <c r="BQ863" s="84"/>
      <c r="BR863" s="84"/>
      <c r="BS863" s="84"/>
      <c r="BT863" s="84"/>
      <c r="BU863" s="84"/>
      <c r="BV863" s="84"/>
      <c r="BW863" s="771"/>
      <c r="BX863" s="84"/>
      <c r="BY863" s="84"/>
      <c r="BZ863" s="84"/>
      <c r="CA863" s="84"/>
      <c r="CB863" s="84"/>
      <c r="CC863" s="84"/>
      <c r="CD863" s="84"/>
      <c r="CE863" s="84"/>
      <c r="CF863" s="84"/>
      <c r="CG863" s="84"/>
      <c r="CH863" s="84"/>
      <c r="CI863" s="771"/>
      <c r="CJ863" s="791"/>
      <c r="CK863" s="791"/>
      <c r="CL863" s="791"/>
      <c r="CM863" s="791"/>
      <c r="CN863" s="791"/>
      <c r="CO863" s="791"/>
      <c r="CP863" s="791"/>
      <c r="CQ863" s="791"/>
      <c r="CR863" s="791"/>
      <c r="CS863" s="791"/>
      <c r="CT863" s="791"/>
      <c r="CU863" s="793"/>
      <c r="CV863" s="791"/>
      <c r="CW863" s="791"/>
      <c r="CX863" s="791"/>
      <c r="CY863" s="791"/>
      <c r="CZ863" s="791"/>
      <c r="DA863" s="791"/>
      <c r="DB863" s="791"/>
      <c r="DC863" s="791"/>
      <c r="DD863" s="791"/>
      <c r="DE863" s="791"/>
      <c r="DF863" s="791"/>
      <c r="DG863" s="793"/>
    </row>
    <row r="864" spans="1:111" ht="16">
      <c r="A864" s="209"/>
      <c r="B864" s="331"/>
      <c r="C864" s="1115"/>
      <c r="D864" s="84"/>
      <c r="E864" s="84"/>
      <c r="F864" s="84"/>
      <c r="G864" s="84"/>
      <c r="H864" s="84"/>
      <c r="I864" s="84"/>
      <c r="J864" s="84"/>
      <c r="K864" s="84"/>
      <c r="L864" s="84"/>
      <c r="M864" s="84"/>
      <c r="N864" s="84"/>
      <c r="O864" s="84"/>
      <c r="P864" s="84"/>
      <c r="Q864" s="84"/>
      <c r="R864" s="84"/>
      <c r="S864" s="84"/>
      <c r="T864" s="84"/>
      <c r="U864" s="84"/>
      <c r="V864" s="84"/>
      <c r="W864" s="84"/>
      <c r="X864" s="84"/>
      <c r="Y864" s="84"/>
      <c r="Z864" s="84"/>
      <c r="AA864" s="771"/>
      <c r="AB864" s="84"/>
      <c r="AC864" s="84"/>
      <c r="AD864" s="84"/>
      <c r="AE864" s="84"/>
      <c r="AF864" s="84"/>
      <c r="AG864" s="84"/>
      <c r="AH864" s="84"/>
      <c r="AI864" s="84"/>
      <c r="AJ864" s="84"/>
      <c r="AK864" s="84"/>
      <c r="AL864" s="84"/>
      <c r="AM864" s="771"/>
      <c r="AN864" s="84"/>
      <c r="AO864" s="84"/>
      <c r="AP864" s="84"/>
      <c r="AQ864" s="84"/>
      <c r="AR864" s="84"/>
      <c r="AS864" s="84"/>
      <c r="AT864" s="84"/>
      <c r="AU864" s="84"/>
      <c r="AV864" s="84"/>
      <c r="AW864" s="84"/>
      <c r="AX864" s="84"/>
      <c r="AY864" s="771"/>
      <c r="AZ864" s="84"/>
      <c r="BA864" s="84"/>
      <c r="BB864" s="84"/>
      <c r="BC864" s="84"/>
      <c r="BD864" s="84"/>
      <c r="BE864" s="84"/>
      <c r="BF864" s="84"/>
      <c r="BG864" s="84"/>
      <c r="BH864" s="84"/>
      <c r="BI864" s="84"/>
      <c r="BJ864" s="84"/>
      <c r="BK864" s="771"/>
      <c r="BL864" s="84"/>
      <c r="BM864" s="84"/>
      <c r="BN864" s="84"/>
      <c r="BO864" s="84"/>
      <c r="BP864" s="84"/>
      <c r="BQ864" s="84"/>
      <c r="BR864" s="84"/>
      <c r="BS864" s="84"/>
      <c r="BT864" s="84"/>
      <c r="BU864" s="84"/>
      <c r="BV864" s="84"/>
      <c r="BW864" s="771"/>
      <c r="BX864" s="84"/>
      <c r="BY864" s="84"/>
      <c r="BZ864" s="84"/>
      <c r="CA864" s="84"/>
      <c r="CB864" s="84"/>
      <c r="CC864" s="84"/>
      <c r="CD864" s="84"/>
      <c r="CE864" s="84"/>
      <c r="CF864" s="84"/>
      <c r="CG864" s="84"/>
      <c r="CH864" s="84"/>
      <c r="CI864" s="771"/>
      <c r="CJ864" s="791"/>
      <c r="CK864" s="791"/>
      <c r="CL864" s="791"/>
      <c r="CM864" s="791"/>
      <c r="CN864" s="791"/>
      <c r="CO864" s="791"/>
      <c r="CP864" s="791"/>
      <c r="CQ864" s="791"/>
      <c r="CR864" s="791"/>
      <c r="CS864" s="791"/>
      <c r="CT864" s="791"/>
      <c r="CU864" s="793"/>
      <c r="CV864" s="791"/>
      <c r="CW864" s="791"/>
      <c r="CX864" s="791"/>
      <c r="CY864" s="791"/>
      <c r="CZ864" s="791"/>
      <c r="DA864" s="791"/>
      <c r="DB864" s="791"/>
      <c r="DC864" s="791"/>
      <c r="DD864" s="791"/>
      <c r="DE864" s="791"/>
      <c r="DF864" s="791"/>
      <c r="DG864" s="793"/>
    </row>
    <row r="865" spans="1:111" ht="16">
      <c r="A865" s="209"/>
      <c r="B865" s="331"/>
      <c r="C865" s="1115"/>
      <c r="D865" s="84"/>
      <c r="E865" s="84"/>
      <c r="F865" s="84"/>
      <c r="G865" s="84"/>
      <c r="H865" s="84"/>
      <c r="I865" s="84"/>
      <c r="J865" s="84"/>
      <c r="K865" s="84"/>
      <c r="L865" s="84"/>
      <c r="M865" s="84"/>
      <c r="N865" s="84"/>
      <c r="O865" s="84"/>
      <c r="P865" s="84"/>
      <c r="Q865" s="84"/>
      <c r="R865" s="84"/>
      <c r="S865" s="84"/>
      <c r="T865" s="84"/>
      <c r="U865" s="84"/>
      <c r="V865" s="84"/>
      <c r="W865" s="84"/>
      <c r="X865" s="84"/>
      <c r="Y865" s="84"/>
      <c r="Z865" s="84"/>
      <c r="AA865" s="771"/>
      <c r="AB865" s="84"/>
      <c r="AC865" s="84"/>
      <c r="AD865" s="84"/>
      <c r="AE865" s="84"/>
      <c r="AF865" s="84"/>
      <c r="AG865" s="84"/>
      <c r="AH865" s="84"/>
      <c r="AI865" s="84"/>
      <c r="AJ865" s="84"/>
      <c r="AK865" s="84"/>
      <c r="AL865" s="84"/>
      <c r="AM865" s="771"/>
      <c r="AN865" s="84"/>
      <c r="AO865" s="84"/>
      <c r="AP865" s="84"/>
      <c r="AQ865" s="84"/>
      <c r="AR865" s="84"/>
      <c r="AS865" s="84"/>
      <c r="AT865" s="84"/>
      <c r="AU865" s="84"/>
      <c r="AV865" s="84"/>
      <c r="AW865" s="84"/>
      <c r="AX865" s="84"/>
      <c r="AY865" s="771"/>
      <c r="AZ865" s="84"/>
      <c r="BA865" s="84"/>
      <c r="BB865" s="84"/>
      <c r="BC865" s="84"/>
      <c r="BD865" s="84"/>
      <c r="BE865" s="84"/>
      <c r="BF865" s="84"/>
      <c r="BG865" s="84"/>
      <c r="BH865" s="84"/>
      <c r="BI865" s="84"/>
      <c r="BJ865" s="84"/>
      <c r="BK865" s="771"/>
      <c r="BL865" s="84"/>
      <c r="BM865" s="84"/>
      <c r="BN865" s="84"/>
      <c r="BO865" s="84"/>
      <c r="BP865" s="84"/>
      <c r="BQ865" s="84"/>
      <c r="BR865" s="84"/>
      <c r="BS865" s="84"/>
      <c r="BT865" s="84"/>
      <c r="BU865" s="84"/>
      <c r="BV865" s="84"/>
      <c r="BW865" s="771"/>
      <c r="BX865" s="84"/>
      <c r="BY865" s="84"/>
      <c r="BZ865" s="84"/>
      <c r="CA865" s="84"/>
      <c r="CB865" s="84"/>
      <c r="CC865" s="84"/>
      <c r="CD865" s="84"/>
      <c r="CE865" s="84"/>
      <c r="CF865" s="84"/>
      <c r="CG865" s="84"/>
      <c r="CH865" s="84"/>
      <c r="CI865" s="771"/>
      <c r="CJ865" s="791"/>
      <c r="CK865" s="791"/>
      <c r="CL865" s="791"/>
      <c r="CM865" s="791"/>
      <c r="CN865" s="791"/>
      <c r="CO865" s="791"/>
      <c r="CP865" s="791"/>
      <c r="CQ865" s="791"/>
      <c r="CR865" s="791"/>
      <c r="CS865" s="791"/>
      <c r="CT865" s="791"/>
      <c r="CU865" s="793"/>
      <c r="CV865" s="791"/>
      <c r="CW865" s="791"/>
      <c r="CX865" s="791"/>
      <c r="CY865" s="791"/>
      <c r="CZ865" s="791"/>
      <c r="DA865" s="791"/>
      <c r="DB865" s="791"/>
      <c r="DC865" s="791"/>
      <c r="DD865" s="791"/>
      <c r="DE865" s="791"/>
      <c r="DF865" s="791"/>
      <c r="DG865" s="793"/>
    </row>
    <row r="866" spans="1:111" ht="16">
      <c r="A866" s="209"/>
      <c r="B866" s="331"/>
      <c r="C866" s="1115"/>
      <c r="D866" s="84"/>
      <c r="E866" s="84"/>
      <c r="F866" s="84"/>
      <c r="G866" s="84"/>
      <c r="H866" s="84"/>
      <c r="I866" s="84"/>
      <c r="J866" s="84"/>
      <c r="K866" s="84"/>
      <c r="L866" s="84"/>
      <c r="M866" s="84"/>
      <c r="N866" s="84"/>
      <c r="O866" s="84"/>
      <c r="P866" s="84"/>
      <c r="Q866" s="84"/>
      <c r="R866" s="84"/>
      <c r="S866" s="84"/>
      <c r="T866" s="84"/>
      <c r="U866" s="84"/>
      <c r="V866" s="84"/>
      <c r="W866" s="84"/>
      <c r="X866" s="84"/>
      <c r="Y866" s="84"/>
      <c r="Z866" s="84"/>
      <c r="AA866" s="771"/>
      <c r="AB866" s="84"/>
      <c r="AC866" s="84"/>
      <c r="AD866" s="84"/>
      <c r="AE866" s="84"/>
      <c r="AF866" s="84"/>
      <c r="AG866" s="84"/>
      <c r="AH866" s="84"/>
      <c r="AI866" s="84"/>
      <c r="AJ866" s="84"/>
      <c r="AK866" s="84"/>
      <c r="AL866" s="84"/>
      <c r="AM866" s="771"/>
      <c r="AN866" s="84"/>
      <c r="AO866" s="84"/>
      <c r="AP866" s="84"/>
      <c r="AQ866" s="84"/>
      <c r="AR866" s="84"/>
      <c r="AS866" s="84"/>
      <c r="AT866" s="84"/>
      <c r="AU866" s="84"/>
      <c r="AV866" s="84"/>
      <c r="AW866" s="84"/>
      <c r="AX866" s="84"/>
      <c r="AY866" s="771"/>
      <c r="AZ866" s="84"/>
      <c r="BA866" s="84"/>
      <c r="BB866" s="84"/>
      <c r="BC866" s="84"/>
      <c r="BD866" s="84"/>
      <c r="BE866" s="84"/>
      <c r="BF866" s="84"/>
      <c r="BG866" s="84"/>
      <c r="BH866" s="84"/>
      <c r="BI866" s="84"/>
      <c r="BJ866" s="84"/>
      <c r="BK866" s="771"/>
      <c r="BL866" s="84"/>
      <c r="BM866" s="84"/>
      <c r="BN866" s="84"/>
      <c r="BO866" s="84"/>
      <c r="BP866" s="84"/>
      <c r="BQ866" s="84"/>
      <c r="BR866" s="84"/>
      <c r="BS866" s="84"/>
      <c r="BT866" s="84"/>
      <c r="BU866" s="84"/>
      <c r="BV866" s="84"/>
      <c r="BW866" s="771"/>
      <c r="BX866" s="84"/>
      <c r="BY866" s="84"/>
      <c r="BZ866" s="84"/>
      <c r="CA866" s="84"/>
      <c r="CB866" s="84"/>
      <c r="CC866" s="84"/>
      <c r="CD866" s="84"/>
      <c r="CE866" s="84"/>
      <c r="CF866" s="84"/>
      <c r="CG866" s="84"/>
      <c r="CH866" s="84"/>
      <c r="CI866" s="771"/>
      <c r="CJ866" s="791"/>
      <c r="CK866" s="791"/>
      <c r="CL866" s="791"/>
      <c r="CM866" s="791"/>
      <c r="CN866" s="791"/>
      <c r="CO866" s="791"/>
      <c r="CP866" s="791"/>
      <c r="CQ866" s="791"/>
      <c r="CR866" s="791"/>
      <c r="CS866" s="791"/>
      <c r="CT866" s="791"/>
      <c r="CU866" s="793"/>
      <c r="CV866" s="791"/>
      <c r="CW866" s="791"/>
      <c r="CX866" s="791"/>
      <c r="CY866" s="791"/>
      <c r="CZ866" s="791"/>
      <c r="DA866" s="791"/>
      <c r="DB866" s="791"/>
      <c r="DC866" s="791"/>
      <c r="DD866" s="791"/>
      <c r="DE866" s="791"/>
      <c r="DF866" s="791"/>
      <c r="DG866" s="793"/>
    </row>
    <row r="867" spans="1:111" ht="16">
      <c r="A867" s="209"/>
      <c r="B867" s="331"/>
      <c r="C867" s="1115"/>
      <c r="D867" s="84"/>
      <c r="E867" s="84"/>
      <c r="F867" s="84"/>
      <c r="G867" s="84"/>
      <c r="H867" s="84"/>
      <c r="I867" s="84"/>
      <c r="J867" s="84"/>
      <c r="K867" s="84"/>
      <c r="L867" s="84"/>
      <c r="M867" s="84"/>
      <c r="N867" s="84"/>
      <c r="O867" s="84"/>
      <c r="P867" s="84"/>
      <c r="Q867" s="84"/>
      <c r="R867" s="84"/>
      <c r="S867" s="84"/>
      <c r="T867" s="84"/>
      <c r="U867" s="84"/>
      <c r="V867" s="84"/>
      <c r="W867" s="84"/>
      <c r="X867" s="84"/>
      <c r="Y867" s="84"/>
      <c r="Z867" s="84"/>
      <c r="AA867" s="771"/>
      <c r="AB867" s="84"/>
      <c r="AC867" s="84"/>
      <c r="AD867" s="84"/>
      <c r="AE867" s="84"/>
      <c r="AF867" s="84"/>
      <c r="AG867" s="84"/>
      <c r="AH867" s="84"/>
      <c r="AI867" s="84"/>
      <c r="AJ867" s="84"/>
      <c r="AK867" s="84"/>
      <c r="AL867" s="84"/>
      <c r="AM867" s="771"/>
      <c r="AN867" s="84"/>
      <c r="AO867" s="84"/>
      <c r="AP867" s="84"/>
      <c r="AQ867" s="84"/>
      <c r="AR867" s="84"/>
      <c r="AS867" s="84"/>
      <c r="AT867" s="84"/>
      <c r="AU867" s="84"/>
      <c r="AV867" s="84"/>
      <c r="AW867" s="84"/>
      <c r="AX867" s="84"/>
      <c r="AY867" s="771"/>
      <c r="AZ867" s="84"/>
      <c r="BA867" s="84"/>
      <c r="BB867" s="84"/>
      <c r="BC867" s="84"/>
      <c r="BD867" s="84"/>
      <c r="BE867" s="84"/>
      <c r="BF867" s="84"/>
      <c r="BG867" s="84"/>
      <c r="BH867" s="84"/>
      <c r="BI867" s="84"/>
      <c r="BJ867" s="84"/>
      <c r="BK867" s="771"/>
      <c r="BL867" s="84"/>
      <c r="BM867" s="84"/>
      <c r="BN867" s="84"/>
      <c r="BO867" s="84"/>
      <c r="BP867" s="84"/>
      <c r="BQ867" s="84"/>
      <c r="BR867" s="84"/>
      <c r="BS867" s="84"/>
      <c r="BT867" s="84"/>
      <c r="BU867" s="84"/>
      <c r="BV867" s="84"/>
      <c r="BW867" s="771"/>
      <c r="BX867" s="84"/>
      <c r="BY867" s="84"/>
      <c r="BZ867" s="84"/>
      <c r="CA867" s="84"/>
      <c r="CB867" s="84"/>
      <c r="CC867" s="84"/>
      <c r="CD867" s="84"/>
      <c r="CE867" s="84"/>
      <c r="CF867" s="84"/>
      <c r="CG867" s="84"/>
      <c r="CH867" s="84"/>
      <c r="CI867" s="771"/>
      <c r="CJ867" s="791"/>
      <c r="CK867" s="791"/>
      <c r="CL867" s="791"/>
      <c r="CM867" s="791"/>
      <c r="CN867" s="791"/>
      <c r="CO867" s="791"/>
      <c r="CP867" s="791"/>
      <c r="CQ867" s="791"/>
      <c r="CR867" s="791"/>
      <c r="CS867" s="791"/>
      <c r="CT867" s="791"/>
      <c r="CU867" s="793"/>
      <c r="CV867" s="791"/>
      <c r="CW867" s="791"/>
      <c r="CX867" s="791"/>
      <c r="CY867" s="791"/>
      <c r="CZ867" s="791"/>
      <c r="DA867" s="791"/>
      <c r="DB867" s="791"/>
      <c r="DC867" s="791"/>
      <c r="DD867" s="791"/>
      <c r="DE867" s="791"/>
      <c r="DF867" s="791"/>
      <c r="DG867" s="793"/>
    </row>
    <row r="868" spans="1:111" ht="16">
      <c r="A868" s="209"/>
      <c r="B868" s="331"/>
      <c r="C868" s="1115"/>
      <c r="D868" s="84"/>
      <c r="E868" s="84"/>
      <c r="F868" s="84"/>
      <c r="G868" s="84"/>
      <c r="H868" s="84"/>
      <c r="I868" s="84"/>
      <c r="J868" s="84"/>
      <c r="K868" s="84"/>
      <c r="L868" s="84"/>
      <c r="M868" s="84"/>
      <c r="N868" s="84"/>
      <c r="O868" s="84"/>
      <c r="P868" s="84"/>
      <c r="Q868" s="84"/>
      <c r="R868" s="84"/>
      <c r="S868" s="84"/>
      <c r="T868" s="84"/>
      <c r="U868" s="84"/>
      <c r="V868" s="84"/>
      <c r="W868" s="84"/>
      <c r="X868" s="84"/>
      <c r="Y868" s="84"/>
      <c r="Z868" s="84"/>
      <c r="AA868" s="771"/>
      <c r="AB868" s="84"/>
      <c r="AC868" s="84"/>
      <c r="AD868" s="84"/>
      <c r="AE868" s="84"/>
      <c r="AF868" s="84"/>
      <c r="AG868" s="84"/>
      <c r="AH868" s="84"/>
      <c r="AI868" s="84"/>
      <c r="AJ868" s="84"/>
      <c r="AK868" s="84"/>
      <c r="AL868" s="84"/>
      <c r="AM868" s="771"/>
      <c r="AN868" s="84"/>
      <c r="AO868" s="84"/>
      <c r="AP868" s="84"/>
      <c r="AQ868" s="84"/>
      <c r="AR868" s="84"/>
      <c r="AS868" s="84"/>
      <c r="AT868" s="84"/>
      <c r="AU868" s="84"/>
      <c r="AV868" s="84"/>
      <c r="AW868" s="84"/>
      <c r="AX868" s="84"/>
      <c r="AY868" s="771"/>
      <c r="AZ868" s="84"/>
      <c r="BA868" s="84"/>
      <c r="BB868" s="84"/>
      <c r="BC868" s="84"/>
      <c r="BD868" s="84"/>
      <c r="BE868" s="84"/>
      <c r="BF868" s="84"/>
      <c r="BG868" s="84"/>
      <c r="BH868" s="84"/>
      <c r="BI868" s="84"/>
      <c r="BJ868" s="84"/>
      <c r="BK868" s="771"/>
      <c r="BL868" s="84"/>
      <c r="BM868" s="84"/>
      <c r="BN868" s="84"/>
      <c r="BO868" s="84"/>
      <c r="BP868" s="84"/>
      <c r="BQ868" s="84"/>
      <c r="BR868" s="84"/>
      <c r="BS868" s="84"/>
      <c r="BT868" s="84"/>
      <c r="BU868" s="84"/>
      <c r="BV868" s="84"/>
      <c r="BW868" s="771"/>
      <c r="BX868" s="84"/>
      <c r="BY868" s="84"/>
      <c r="BZ868" s="84"/>
      <c r="CA868" s="84"/>
      <c r="CB868" s="84"/>
      <c r="CC868" s="84"/>
      <c r="CD868" s="84"/>
      <c r="CE868" s="84"/>
      <c r="CF868" s="84"/>
      <c r="CG868" s="84"/>
      <c r="CH868" s="84"/>
      <c r="CI868" s="771"/>
      <c r="CJ868" s="791"/>
      <c r="CK868" s="791"/>
      <c r="CL868" s="791"/>
      <c r="CM868" s="791"/>
      <c r="CN868" s="791"/>
      <c r="CO868" s="791"/>
      <c r="CP868" s="791"/>
      <c r="CQ868" s="791"/>
      <c r="CR868" s="791"/>
      <c r="CS868" s="791"/>
      <c r="CT868" s="791"/>
      <c r="CU868" s="793"/>
      <c r="CV868" s="791"/>
      <c r="CW868" s="791"/>
      <c r="CX868" s="791"/>
      <c r="CY868" s="791"/>
      <c r="CZ868" s="791"/>
      <c r="DA868" s="791"/>
      <c r="DB868" s="791"/>
      <c r="DC868" s="791"/>
      <c r="DD868" s="791"/>
      <c r="DE868" s="791"/>
      <c r="DF868" s="791"/>
      <c r="DG868" s="793"/>
    </row>
    <row r="869" spans="1:111" ht="16">
      <c r="A869" s="209"/>
      <c r="B869" s="331"/>
      <c r="C869" s="1115"/>
      <c r="D869" s="84"/>
      <c r="E869" s="84"/>
      <c r="F869" s="84"/>
      <c r="G869" s="84"/>
      <c r="H869" s="84"/>
      <c r="I869" s="84"/>
      <c r="J869" s="84"/>
      <c r="K869" s="84"/>
      <c r="L869" s="84"/>
      <c r="M869" s="84"/>
      <c r="N869" s="84"/>
      <c r="O869" s="84"/>
      <c r="P869" s="84"/>
      <c r="Q869" s="84"/>
      <c r="R869" s="84"/>
      <c r="S869" s="84"/>
      <c r="T869" s="84"/>
      <c r="U869" s="84"/>
      <c r="V869" s="84"/>
      <c r="W869" s="84"/>
      <c r="X869" s="84"/>
      <c r="Y869" s="84"/>
      <c r="Z869" s="84"/>
      <c r="AA869" s="771"/>
      <c r="AB869" s="84"/>
      <c r="AC869" s="84"/>
      <c r="AD869" s="84"/>
      <c r="AE869" s="84"/>
      <c r="AF869" s="84"/>
      <c r="AG869" s="84"/>
      <c r="AH869" s="84"/>
      <c r="AI869" s="84"/>
      <c r="AJ869" s="84"/>
      <c r="AK869" s="84"/>
      <c r="AL869" s="84"/>
      <c r="AM869" s="771"/>
      <c r="AN869" s="84"/>
      <c r="AO869" s="84"/>
      <c r="AP869" s="84"/>
      <c r="AQ869" s="84"/>
      <c r="AR869" s="84"/>
      <c r="AS869" s="84"/>
      <c r="AT869" s="84"/>
      <c r="AU869" s="84"/>
      <c r="AV869" s="84"/>
      <c r="AW869" s="84"/>
      <c r="AX869" s="84"/>
      <c r="AY869" s="771"/>
      <c r="AZ869" s="84"/>
      <c r="BA869" s="84"/>
      <c r="BB869" s="84"/>
      <c r="BC869" s="84"/>
      <c r="BD869" s="84"/>
      <c r="BE869" s="84"/>
      <c r="BF869" s="84"/>
      <c r="BG869" s="84"/>
      <c r="BH869" s="84"/>
      <c r="BI869" s="84"/>
      <c r="BJ869" s="84"/>
      <c r="BK869" s="771"/>
      <c r="BL869" s="84"/>
      <c r="BM869" s="84"/>
      <c r="BN869" s="84"/>
      <c r="BO869" s="84"/>
      <c r="BP869" s="84"/>
      <c r="BQ869" s="84"/>
      <c r="BR869" s="84"/>
      <c r="BS869" s="84"/>
      <c r="BT869" s="84"/>
      <c r="BU869" s="84"/>
      <c r="BV869" s="84"/>
      <c r="BW869" s="771"/>
      <c r="BX869" s="84"/>
      <c r="BY869" s="84"/>
      <c r="BZ869" s="84"/>
      <c r="CA869" s="84"/>
      <c r="CB869" s="84"/>
      <c r="CC869" s="84"/>
      <c r="CD869" s="84"/>
      <c r="CE869" s="84"/>
      <c r="CF869" s="84"/>
      <c r="CG869" s="84"/>
      <c r="CH869" s="84"/>
      <c r="CI869" s="771"/>
      <c r="CJ869" s="791"/>
      <c r="CK869" s="791"/>
      <c r="CL869" s="791"/>
      <c r="CM869" s="791"/>
      <c r="CN869" s="791"/>
      <c r="CO869" s="791"/>
      <c r="CP869" s="791"/>
      <c r="CQ869" s="791"/>
      <c r="CR869" s="791"/>
      <c r="CS869" s="791"/>
      <c r="CT869" s="791"/>
      <c r="CU869" s="793"/>
      <c r="CV869" s="791"/>
      <c r="CW869" s="791"/>
      <c r="CX869" s="791"/>
      <c r="CY869" s="791"/>
      <c r="CZ869" s="791"/>
      <c r="DA869" s="791"/>
      <c r="DB869" s="791"/>
      <c r="DC869" s="791"/>
      <c r="DD869" s="791"/>
      <c r="DE869" s="791"/>
      <c r="DF869" s="791"/>
      <c r="DG869" s="793"/>
    </row>
    <row r="870" spans="1:111" ht="16">
      <c r="A870" s="209"/>
      <c r="B870" s="331"/>
      <c r="C870" s="1115"/>
      <c r="D870" s="84"/>
      <c r="E870" s="84"/>
      <c r="F870" s="84"/>
      <c r="G870" s="84"/>
      <c r="H870" s="84"/>
      <c r="I870" s="84"/>
      <c r="J870" s="84"/>
      <c r="K870" s="84"/>
      <c r="L870" s="84"/>
      <c r="M870" s="84"/>
      <c r="N870" s="84"/>
      <c r="O870" s="84"/>
      <c r="P870" s="84"/>
      <c r="Q870" s="84"/>
      <c r="R870" s="84"/>
      <c r="S870" s="84"/>
      <c r="T870" s="84"/>
      <c r="U870" s="84"/>
      <c r="V870" s="84"/>
      <c r="W870" s="84"/>
      <c r="X870" s="84"/>
      <c r="Y870" s="84"/>
      <c r="Z870" s="84"/>
      <c r="AA870" s="771"/>
      <c r="AB870" s="84"/>
      <c r="AC870" s="84"/>
      <c r="AD870" s="84"/>
      <c r="AE870" s="84"/>
      <c r="AF870" s="84"/>
      <c r="AG870" s="84"/>
      <c r="AH870" s="84"/>
      <c r="AI870" s="84"/>
      <c r="AJ870" s="84"/>
      <c r="AK870" s="84"/>
      <c r="AL870" s="84"/>
      <c r="AM870" s="771"/>
      <c r="AN870" s="84"/>
      <c r="AO870" s="84"/>
      <c r="AP870" s="84"/>
      <c r="AQ870" s="84"/>
      <c r="AR870" s="84"/>
      <c r="AS870" s="84"/>
      <c r="AT870" s="84"/>
      <c r="AU870" s="84"/>
      <c r="AV870" s="84"/>
      <c r="AW870" s="84"/>
      <c r="AX870" s="84"/>
      <c r="AY870" s="771"/>
      <c r="AZ870" s="84"/>
      <c r="BA870" s="84"/>
      <c r="BB870" s="84"/>
      <c r="BC870" s="84"/>
      <c r="BD870" s="84"/>
      <c r="BE870" s="84"/>
      <c r="BF870" s="84"/>
      <c r="BG870" s="84"/>
      <c r="BH870" s="84"/>
      <c r="BI870" s="84"/>
      <c r="BJ870" s="84"/>
      <c r="BK870" s="771"/>
      <c r="BL870" s="84"/>
      <c r="BM870" s="84"/>
      <c r="BN870" s="84"/>
      <c r="BO870" s="84"/>
      <c r="BP870" s="84"/>
      <c r="BQ870" s="84"/>
      <c r="BR870" s="84"/>
      <c r="BS870" s="84"/>
      <c r="BT870" s="84"/>
      <c r="BU870" s="84"/>
      <c r="BV870" s="84"/>
      <c r="BW870" s="771"/>
      <c r="BX870" s="84"/>
      <c r="BY870" s="84"/>
      <c r="BZ870" s="84"/>
      <c r="CA870" s="84"/>
      <c r="CB870" s="84"/>
      <c r="CC870" s="84"/>
      <c r="CD870" s="84"/>
      <c r="CE870" s="84"/>
      <c r="CF870" s="84"/>
      <c r="CG870" s="84"/>
      <c r="CH870" s="84"/>
      <c r="CI870" s="771"/>
      <c r="CJ870" s="791"/>
      <c r="CK870" s="791"/>
      <c r="CL870" s="791"/>
      <c r="CM870" s="791"/>
      <c r="CN870" s="791"/>
      <c r="CO870" s="791"/>
      <c r="CP870" s="791"/>
      <c r="CQ870" s="791"/>
      <c r="CR870" s="791"/>
      <c r="CS870" s="791"/>
      <c r="CT870" s="791"/>
      <c r="CU870" s="793"/>
      <c r="CV870" s="791"/>
      <c r="CW870" s="791"/>
      <c r="CX870" s="791"/>
      <c r="CY870" s="791"/>
      <c r="CZ870" s="791"/>
      <c r="DA870" s="791"/>
      <c r="DB870" s="791"/>
      <c r="DC870" s="791"/>
      <c r="DD870" s="791"/>
      <c r="DE870" s="791"/>
      <c r="DF870" s="791"/>
      <c r="DG870" s="793"/>
    </row>
    <row r="871" spans="1:111" ht="16">
      <c r="A871" s="209"/>
      <c r="B871" s="331"/>
      <c r="C871" s="1115"/>
      <c r="D871" s="84"/>
      <c r="E871" s="84"/>
      <c r="F871" s="84"/>
      <c r="G871" s="84"/>
      <c r="H871" s="84"/>
      <c r="I871" s="84"/>
      <c r="J871" s="84"/>
      <c r="K871" s="84"/>
      <c r="L871" s="84"/>
      <c r="M871" s="84"/>
      <c r="N871" s="84"/>
      <c r="O871" s="84"/>
      <c r="P871" s="84"/>
      <c r="Q871" s="84"/>
      <c r="R871" s="84"/>
      <c r="S871" s="84"/>
      <c r="T871" s="84"/>
      <c r="U871" s="84"/>
      <c r="V871" s="84"/>
      <c r="W871" s="84"/>
      <c r="X871" s="84"/>
      <c r="Y871" s="84"/>
      <c r="Z871" s="84"/>
      <c r="AA871" s="771"/>
      <c r="AB871" s="84"/>
      <c r="AC871" s="84"/>
      <c r="AD871" s="84"/>
      <c r="AE871" s="84"/>
      <c r="AF871" s="84"/>
      <c r="AG871" s="84"/>
      <c r="AH871" s="84"/>
      <c r="AI871" s="84"/>
      <c r="AJ871" s="84"/>
      <c r="AK871" s="84"/>
      <c r="AL871" s="84"/>
      <c r="AM871" s="771"/>
      <c r="AN871" s="84"/>
      <c r="AO871" s="84"/>
      <c r="AP871" s="84"/>
      <c r="AQ871" s="84"/>
      <c r="AR871" s="84"/>
      <c r="AS871" s="84"/>
      <c r="AT871" s="84"/>
      <c r="AU871" s="84"/>
      <c r="AV871" s="84"/>
      <c r="AW871" s="84"/>
      <c r="AX871" s="84"/>
      <c r="AY871" s="771"/>
      <c r="AZ871" s="84"/>
      <c r="BA871" s="84"/>
      <c r="BB871" s="84"/>
      <c r="BC871" s="84"/>
      <c r="BD871" s="84"/>
      <c r="BE871" s="84"/>
      <c r="BF871" s="84"/>
      <c r="BG871" s="84"/>
      <c r="BH871" s="84"/>
      <c r="BI871" s="84"/>
      <c r="BJ871" s="84"/>
      <c r="BK871" s="771"/>
      <c r="BL871" s="84"/>
      <c r="BM871" s="84"/>
      <c r="BN871" s="84"/>
      <c r="BO871" s="84"/>
      <c r="BP871" s="84"/>
      <c r="BQ871" s="84"/>
      <c r="BR871" s="84"/>
      <c r="BS871" s="84"/>
      <c r="BT871" s="84"/>
      <c r="BU871" s="84"/>
      <c r="BV871" s="84"/>
      <c r="BW871" s="771"/>
      <c r="BX871" s="84"/>
      <c r="BY871" s="84"/>
      <c r="BZ871" s="84"/>
      <c r="CA871" s="84"/>
      <c r="CB871" s="84"/>
      <c r="CC871" s="84"/>
      <c r="CD871" s="84"/>
      <c r="CE871" s="84"/>
      <c r="CF871" s="84"/>
      <c r="CG871" s="84"/>
      <c r="CH871" s="84"/>
      <c r="CI871" s="771"/>
      <c r="CJ871" s="791"/>
      <c r="CK871" s="791"/>
      <c r="CL871" s="791"/>
      <c r="CM871" s="791"/>
      <c r="CN871" s="791"/>
      <c r="CO871" s="791"/>
      <c r="CP871" s="791"/>
      <c r="CQ871" s="791"/>
      <c r="CR871" s="791"/>
      <c r="CS871" s="791"/>
      <c r="CT871" s="791"/>
      <c r="CU871" s="793"/>
      <c r="CV871" s="791"/>
      <c r="CW871" s="791"/>
      <c r="CX871" s="791"/>
      <c r="CY871" s="791"/>
      <c r="CZ871" s="791"/>
      <c r="DA871" s="791"/>
      <c r="DB871" s="791"/>
      <c r="DC871" s="791"/>
      <c r="DD871" s="791"/>
      <c r="DE871" s="791"/>
      <c r="DF871" s="791"/>
      <c r="DG871" s="793"/>
    </row>
    <row r="872" spans="1:111" ht="16">
      <c r="A872" s="209"/>
      <c r="B872" s="331"/>
      <c r="C872" s="1115"/>
      <c r="D872" s="84"/>
      <c r="E872" s="84"/>
      <c r="F872" s="84"/>
      <c r="G872" s="84"/>
      <c r="H872" s="84"/>
      <c r="I872" s="84"/>
      <c r="J872" s="84"/>
      <c r="K872" s="84"/>
      <c r="L872" s="84"/>
      <c r="M872" s="84"/>
      <c r="N872" s="84"/>
      <c r="O872" s="84"/>
      <c r="P872" s="84"/>
      <c r="Q872" s="84"/>
      <c r="R872" s="84"/>
      <c r="S872" s="84"/>
      <c r="T872" s="84"/>
      <c r="U872" s="84"/>
      <c r="V872" s="84"/>
      <c r="W872" s="84"/>
      <c r="X872" s="84"/>
      <c r="Y872" s="84"/>
      <c r="Z872" s="84"/>
      <c r="AA872" s="771"/>
      <c r="AB872" s="84"/>
      <c r="AC872" s="84"/>
      <c r="AD872" s="84"/>
      <c r="AE872" s="84"/>
      <c r="AF872" s="84"/>
      <c r="AG872" s="84"/>
      <c r="AH872" s="84"/>
      <c r="AI872" s="84"/>
      <c r="AJ872" s="84"/>
      <c r="AK872" s="84"/>
      <c r="AL872" s="84"/>
      <c r="AM872" s="771"/>
      <c r="AN872" s="84"/>
      <c r="AO872" s="84"/>
      <c r="AP872" s="84"/>
      <c r="AQ872" s="84"/>
      <c r="AR872" s="84"/>
      <c r="AS872" s="84"/>
      <c r="AT872" s="84"/>
      <c r="AU872" s="84"/>
      <c r="AV872" s="84"/>
      <c r="AW872" s="84"/>
      <c r="AX872" s="84"/>
      <c r="AY872" s="771"/>
      <c r="AZ872" s="84"/>
      <c r="BA872" s="84"/>
      <c r="BB872" s="84"/>
      <c r="BC872" s="84"/>
      <c r="BD872" s="84"/>
      <c r="BE872" s="84"/>
      <c r="BF872" s="84"/>
      <c r="BG872" s="84"/>
      <c r="BH872" s="84"/>
      <c r="BI872" s="84"/>
      <c r="BJ872" s="84"/>
      <c r="BK872" s="771"/>
      <c r="BL872" s="84"/>
      <c r="BM872" s="84"/>
      <c r="BN872" s="84"/>
      <c r="BO872" s="84"/>
      <c r="BP872" s="84"/>
      <c r="BQ872" s="84"/>
      <c r="BR872" s="84"/>
      <c r="BS872" s="84"/>
      <c r="BT872" s="84"/>
      <c r="BU872" s="84"/>
      <c r="BV872" s="84"/>
      <c r="BW872" s="771"/>
      <c r="BX872" s="84"/>
      <c r="BY872" s="84"/>
      <c r="BZ872" s="84"/>
      <c r="CA872" s="84"/>
      <c r="CB872" s="84"/>
      <c r="CC872" s="84"/>
      <c r="CD872" s="84"/>
      <c r="CE872" s="84"/>
      <c r="CF872" s="84"/>
      <c r="CG872" s="84"/>
      <c r="CH872" s="84"/>
      <c r="CI872" s="771"/>
      <c r="CJ872" s="791"/>
      <c r="CK872" s="791"/>
      <c r="CL872" s="791"/>
      <c r="CM872" s="791"/>
      <c r="CN872" s="791"/>
      <c r="CO872" s="791"/>
      <c r="CP872" s="791"/>
      <c r="CQ872" s="791"/>
      <c r="CR872" s="791"/>
      <c r="CS872" s="791"/>
      <c r="CT872" s="791"/>
      <c r="CU872" s="793"/>
      <c r="CV872" s="791"/>
      <c r="CW872" s="791"/>
      <c r="CX872" s="791"/>
      <c r="CY872" s="791"/>
      <c r="CZ872" s="791"/>
      <c r="DA872" s="791"/>
      <c r="DB872" s="791"/>
      <c r="DC872" s="791"/>
      <c r="DD872" s="791"/>
      <c r="DE872" s="791"/>
      <c r="DF872" s="791"/>
      <c r="DG872" s="793"/>
    </row>
    <row r="873" spans="1:111" ht="16">
      <c r="A873" s="209"/>
      <c r="B873" s="331"/>
      <c r="C873" s="1115"/>
      <c r="D873" s="84"/>
      <c r="E873" s="84"/>
      <c r="F873" s="84"/>
      <c r="G873" s="84"/>
      <c r="H873" s="84"/>
      <c r="I873" s="84"/>
      <c r="J873" s="84"/>
      <c r="K873" s="84"/>
      <c r="L873" s="84"/>
      <c r="M873" s="84"/>
      <c r="N873" s="84"/>
      <c r="O873" s="84"/>
      <c r="P873" s="84"/>
      <c r="Q873" s="84"/>
      <c r="R873" s="84"/>
      <c r="S873" s="84"/>
      <c r="T873" s="84"/>
      <c r="U873" s="84"/>
      <c r="V873" s="84"/>
      <c r="W873" s="84"/>
      <c r="X873" s="84"/>
      <c r="Y873" s="84"/>
      <c r="Z873" s="84"/>
      <c r="AA873" s="771"/>
      <c r="AB873" s="84"/>
      <c r="AC873" s="84"/>
      <c r="AD873" s="84"/>
      <c r="AE873" s="84"/>
      <c r="AF873" s="84"/>
      <c r="AG873" s="84"/>
      <c r="AH873" s="84"/>
      <c r="AI873" s="84"/>
      <c r="AJ873" s="84"/>
      <c r="AK873" s="84"/>
      <c r="AL873" s="84"/>
      <c r="AM873" s="771"/>
      <c r="AN873" s="84"/>
      <c r="AO873" s="84"/>
      <c r="AP873" s="84"/>
      <c r="AQ873" s="84"/>
      <c r="AR873" s="84"/>
      <c r="AS873" s="84"/>
      <c r="AT873" s="84"/>
      <c r="AU873" s="84"/>
      <c r="AV873" s="84"/>
      <c r="AW873" s="84"/>
      <c r="AX873" s="84"/>
      <c r="AY873" s="771"/>
      <c r="AZ873" s="84"/>
      <c r="BA873" s="84"/>
      <c r="BB873" s="84"/>
      <c r="BC873" s="84"/>
      <c r="BD873" s="84"/>
      <c r="BE873" s="84"/>
      <c r="BF873" s="84"/>
      <c r="BG873" s="84"/>
      <c r="BH873" s="84"/>
      <c r="BI873" s="84"/>
      <c r="BJ873" s="84"/>
      <c r="BK873" s="771"/>
      <c r="BL873" s="84"/>
      <c r="BM873" s="84"/>
      <c r="BN873" s="84"/>
      <c r="BO873" s="84"/>
      <c r="BP873" s="84"/>
      <c r="BQ873" s="84"/>
      <c r="BR873" s="84"/>
      <c r="BS873" s="84"/>
      <c r="BT873" s="84"/>
      <c r="BU873" s="84"/>
      <c r="BV873" s="84"/>
      <c r="BW873" s="771"/>
      <c r="BX873" s="84"/>
      <c r="BY873" s="84"/>
      <c r="BZ873" s="84"/>
      <c r="CA873" s="84"/>
      <c r="CB873" s="84"/>
      <c r="CC873" s="84"/>
      <c r="CD873" s="84"/>
      <c r="CE873" s="84"/>
      <c r="CF873" s="84"/>
      <c r="CG873" s="84"/>
      <c r="CH873" s="84"/>
      <c r="CI873" s="771"/>
      <c r="CJ873" s="791"/>
      <c r="CK873" s="791"/>
      <c r="CL873" s="791"/>
      <c r="CM873" s="791"/>
      <c r="CN873" s="791"/>
      <c r="CO873" s="791"/>
      <c r="CP873" s="791"/>
      <c r="CQ873" s="791"/>
      <c r="CR873" s="791"/>
      <c r="CS873" s="791"/>
      <c r="CT873" s="791"/>
      <c r="CU873" s="793"/>
      <c r="CV873" s="791"/>
      <c r="CW873" s="791"/>
      <c r="CX873" s="791"/>
      <c r="CY873" s="791"/>
      <c r="CZ873" s="791"/>
      <c r="DA873" s="791"/>
      <c r="DB873" s="791"/>
      <c r="DC873" s="791"/>
      <c r="DD873" s="791"/>
      <c r="DE873" s="791"/>
      <c r="DF873" s="791"/>
      <c r="DG873" s="793"/>
    </row>
    <row r="874" spans="1:111" ht="16">
      <c r="A874" s="209"/>
      <c r="B874" s="331"/>
      <c r="C874" s="1115"/>
      <c r="D874" s="84"/>
      <c r="E874" s="84"/>
      <c r="F874" s="84"/>
      <c r="G874" s="84"/>
      <c r="H874" s="84"/>
      <c r="I874" s="84"/>
      <c r="J874" s="84"/>
      <c r="K874" s="84"/>
      <c r="L874" s="84"/>
      <c r="M874" s="84"/>
      <c r="N874" s="84"/>
      <c r="O874" s="84"/>
      <c r="P874" s="84"/>
      <c r="Q874" s="84"/>
      <c r="R874" s="84"/>
      <c r="S874" s="84"/>
      <c r="T874" s="84"/>
      <c r="U874" s="84"/>
      <c r="V874" s="84"/>
      <c r="W874" s="84"/>
      <c r="X874" s="84"/>
      <c r="Y874" s="84"/>
      <c r="Z874" s="84"/>
      <c r="AA874" s="771"/>
      <c r="AB874" s="84"/>
      <c r="AC874" s="84"/>
      <c r="AD874" s="84"/>
      <c r="AE874" s="84"/>
      <c r="AF874" s="84"/>
      <c r="AG874" s="84"/>
      <c r="AH874" s="84"/>
      <c r="AI874" s="84"/>
      <c r="AJ874" s="84"/>
      <c r="AK874" s="84"/>
      <c r="AL874" s="84"/>
      <c r="AM874" s="771"/>
      <c r="AN874" s="84"/>
      <c r="AO874" s="84"/>
      <c r="AP874" s="84"/>
      <c r="AQ874" s="84"/>
      <c r="AR874" s="84"/>
      <c r="AS874" s="84"/>
      <c r="AT874" s="84"/>
      <c r="AU874" s="84"/>
      <c r="AV874" s="84"/>
      <c r="AW874" s="84"/>
      <c r="AX874" s="84"/>
      <c r="AY874" s="771"/>
      <c r="AZ874" s="84"/>
      <c r="BA874" s="84"/>
      <c r="BB874" s="84"/>
      <c r="BC874" s="84"/>
      <c r="BD874" s="84"/>
      <c r="BE874" s="84"/>
      <c r="BF874" s="84"/>
      <c r="BG874" s="84"/>
      <c r="BH874" s="84"/>
      <c r="BI874" s="84"/>
      <c r="BJ874" s="84"/>
      <c r="BK874" s="771"/>
      <c r="BL874" s="84"/>
      <c r="BM874" s="84"/>
      <c r="BN874" s="84"/>
      <c r="BO874" s="84"/>
      <c r="BP874" s="84"/>
      <c r="BQ874" s="84"/>
      <c r="BR874" s="84"/>
      <c r="BS874" s="84"/>
      <c r="BT874" s="84"/>
      <c r="BU874" s="84"/>
      <c r="BV874" s="84"/>
      <c r="BW874" s="771"/>
      <c r="BX874" s="84"/>
      <c r="BY874" s="84"/>
      <c r="BZ874" s="84"/>
      <c r="CA874" s="84"/>
      <c r="CB874" s="84"/>
      <c r="CC874" s="84"/>
      <c r="CD874" s="84"/>
      <c r="CE874" s="84"/>
      <c r="CF874" s="84"/>
      <c r="CG874" s="84"/>
      <c r="CH874" s="84"/>
      <c r="CI874" s="771"/>
      <c r="CJ874" s="791"/>
      <c r="CK874" s="791"/>
      <c r="CL874" s="791"/>
      <c r="CM874" s="791"/>
      <c r="CN874" s="791"/>
      <c r="CO874" s="791"/>
      <c r="CP874" s="791"/>
      <c r="CQ874" s="791"/>
      <c r="CR874" s="791"/>
      <c r="CS874" s="791"/>
      <c r="CT874" s="791"/>
      <c r="CU874" s="793"/>
      <c r="CV874" s="791"/>
      <c r="CW874" s="791"/>
      <c r="CX874" s="791"/>
      <c r="CY874" s="791"/>
      <c r="CZ874" s="791"/>
      <c r="DA874" s="791"/>
      <c r="DB874" s="791"/>
      <c r="DC874" s="791"/>
      <c r="DD874" s="791"/>
      <c r="DE874" s="791"/>
      <c r="DF874" s="791"/>
      <c r="DG874" s="793"/>
    </row>
    <row r="875" spans="1:111" ht="16">
      <c r="A875" s="209"/>
      <c r="B875" s="331"/>
      <c r="C875" s="1115"/>
      <c r="D875" s="84"/>
      <c r="E875" s="84"/>
      <c r="F875" s="84"/>
      <c r="G875" s="84"/>
      <c r="H875" s="84"/>
      <c r="I875" s="84"/>
      <c r="J875" s="84"/>
      <c r="K875" s="84"/>
      <c r="L875" s="84"/>
      <c r="M875" s="84"/>
      <c r="N875" s="84"/>
      <c r="O875" s="84"/>
      <c r="P875" s="84"/>
      <c r="Q875" s="84"/>
      <c r="R875" s="84"/>
      <c r="S875" s="84"/>
      <c r="T875" s="84"/>
      <c r="U875" s="84"/>
      <c r="V875" s="84"/>
      <c r="W875" s="84"/>
      <c r="X875" s="84"/>
      <c r="Y875" s="84"/>
      <c r="Z875" s="84"/>
      <c r="AA875" s="771"/>
      <c r="AB875" s="84"/>
      <c r="AC875" s="84"/>
      <c r="AD875" s="84"/>
      <c r="AE875" s="84"/>
      <c r="AF875" s="84"/>
      <c r="AG875" s="84"/>
      <c r="AH875" s="84"/>
      <c r="AI875" s="84"/>
      <c r="AJ875" s="84"/>
      <c r="AK875" s="84"/>
      <c r="AL875" s="84"/>
      <c r="AM875" s="771"/>
      <c r="AN875" s="84"/>
      <c r="AO875" s="84"/>
      <c r="AP875" s="84"/>
      <c r="AQ875" s="84"/>
      <c r="AR875" s="84"/>
      <c r="AS875" s="84"/>
      <c r="AT875" s="84"/>
      <c r="AU875" s="84"/>
      <c r="AV875" s="84"/>
      <c r="AW875" s="84"/>
      <c r="AX875" s="84"/>
      <c r="AY875" s="771"/>
      <c r="AZ875" s="84"/>
      <c r="BA875" s="84"/>
      <c r="BB875" s="84"/>
      <c r="BC875" s="84"/>
      <c r="BD875" s="84"/>
      <c r="BE875" s="84"/>
      <c r="BF875" s="84"/>
      <c r="BG875" s="84"/>
      <c r="BH875" s="84"/>
      <c r="BI875" s="84"/>
      <c r="BJ875" s="84"/>
      <c r="BK875" s="771"/>
      <c r="BL875" s="84"/>
      <c r="BM875" s="84"/>
      <c r="BN875" s="84"/>
      <c r="BO875" s="84"/>
      <c r="BP875" s="84"/>
      <c r="BQ875" s="84"/>
      <c r="BR875" s="84"/>
      <c r="BS875" s="84"/>
      <c r="BT875" s="84"/>
      <c r="BU875" s="84"/>
      <c r="BV875" s="84"/>
      <c r="BW875" s="771"/>
      <c r="BX875" s="84"/>
      <c r="BY875" s="84"/>
      <c r="BZ875" s="84"/>
      <c r="CA875" s="84"/>
      <c r="CB875" s="84"/>
      <c r="CC875" s="84"/>
      <c r="CD875" s="84"/>
      <c r="CE875" s="84"/>
      <c r="CF875" s="84"/>
      <c r="CG875" s="84"/>
      <c r="CH875" s="84"/>
      <c r="CI875" s="771"/>
      <c r="CJ875" s="791"/>
      <c r="CK875" s="791"/>
      <c r="CL875" s="791"/>
      <c r="CM875" s="791"/>
      <c r="CN875" s="791"/>
      <c r="CO875" s="791"/>
      <c r="CP875" s="791"/>
      <c r="CQ875" s="791"/>
      <c r="CR875" s="791"/>
      <c r="CS875" s="791"/>
      <c r="CT875" s="791"/>
      <c r="CU875" s="793"/>
      <c r="CV875" s="791"/>
      <c r="CW875" s="791"/>
      <c r="CX875" s="791"/>
      <c r="CY875" s="791"/>
      <c r="CZ875" s="791"/>
      <c r="DA875" s="791"/>
      <c r="DB875" s="791"/>
      <c r="DC875" s="791"/>
      <c r="DD875" s="791"/>
      <c r="DE875" s="791"/>
      <c r="DF875" s="791"/>
      <c r="DG875" s="793"/>
    </row>
    <row r="876" spans="1:111" ht="16">
      <c r="A876" s="209"/>
      <c r="B876" s="331"/>
      <c r="C876" s="1115"/>
      <c r="D876" s="84"/>
      <c r="E876" s="84"/>
      <c r="F876" s="84"/>
      <c r="G876" s="84"/>
      <c r="H876" s="84"/>
      <c r="I876" s="84"/>
      <c r="J876" s="84"/>
      <c r="K876" s="84"/>
      <c r="L876" s="84"/>
      <c r="M876" s="84"/>
      <c r="N876" s="84"/>
      <c r="O876" s="84"/>
      <c r="P876" s="84"/>
      <c r="Q876" s="84"/>
      <c r="R876" s="84"/>
      <c r="S876" s="84"/>
      <c r="T876" s="84"/>
      <c r="U876" s="84"/>
      <c r="V876" s="84"/>
      <c r="W876" s="84"/>
      <c r="X876" s="84"/>
      <c r="Y876" s="84"/>
      <c r="Z876" s="84"/>
      <c r="AA876" s="771"/>
      <c r="AB876" s="84"/>
      <c r="AC876" s="84"/>
      <c r="AD876" s="84"/>
      <c r="AE876" s="84"/>
      <c r="AF876" s="84"/>
      <c r="AG876" s="84"/>
      <c r="AH876" s="84"/>
      <c r="AI876" s="84"/>
      <c r="AJ876" s="84"/>
      <c r="AK876" s="84"/>
      <c r="AL876" s="84"/>
      <c r="AM876" s="771"/>
      <c r="AN876" s="84"/>
      <c r="AO876" s="84"/>
      <c r="AP876" s="84"/>
      <c r="AQ876" s="84"/>
      <c r="AR876" s="84"/>
      <c r="AS876" s="84"/>
      <c r="AT876" s="84"/>
      <c r="AU876" s="84"/>
      <c r="AV876" s="84"/>
      <c r="AW876" s="84"/>
      <c r="AX876" s="84"/>
      <c r="AY876" s="771"/>
      <c r="AZ876" s="84"/>
      <c r="BA876" s="84"/>
      <c r="BB876" s="84"/>
      <c r="BC876" s="84"/>
      <c r="BD876" s="84"/>
      <c r="BE876" s="84"/>
      <c r="BF876" s="84"/>
      <c r="BG876" s="84"/>
      <c r="BH876" s="84"/>
      <c r="BI876" s="84"/>
      <c r="BJ876" s="84"/>
      <c r="BK876" s="771"/>
      <c r="BL876" s="84"/>
      <c r="BM876" s="84"/>
      <c r="BN876" s="84"/>
      <c r="BO876" s="84"/>
      <c r="BP876" s="84"/>
      <c r="BQ876" s="84"/>
      <c r="BR876" s="84"/>
      <c r="BS876" s="84"/>
      <c r="BT876" s="84"/>
      <c r="BU876" s="84"/>
      <c r="BV876" s="84"/>
      <c r="BW876" s="771"/>
      <c r="BX876" s="84"/>
      <c r="BY876" s="84"/>
      <c r="BZ876" s="84"/>
      <c r="CA876" s="84"/>
      <c r="CB876" s="84"/>
      <c r="CC876" s="84"/>
      <c r="CD876" s="84"/>
      <c r="CE876" s="84"/>
      <c r="CF876" s="84"/>
      <c r="CG876" s="84"/>
      <c r="CH876" s="84"/>
      <c r="CI876" s="771"/>
      <c r="CJ876" s="791"/>
      <c r="CK876" s="791"/>
      <c r="CL876" s="791"/>
      <c r="CM876" s="791"/>
      <c r="CN876" s="791"/>
      <c r="CO876" s="791"/>
      <c r="CP876" s="791"/>
      <c r="CQ876" s="791"/>
      <c r="CR876" s="791"/>
      <c r="CS876" s="791"/>
      <c r="CT876" s="791"/>
      <c r="CU876" s="793"/>
      <c r="CV876" s="791"/>
      <c r="CW876" s="791"/>
      <c r="CX876" s="791"/>
      <c r="CY876" s="791"/>
      <c r="CZ876" s="791"/>
      <c r="DA876" s="791"/>
      <c r="DB876" s="791"/>
      <c r="DC876" s="791"/>
      <c r="DD876" s="791"/>
      <c r="DE876" s="791"/>
      <c r="DF876" s="791"/>
      <c r="DG876" s="793"/>
    </row>
    <row r="877" spans="1:111" ht="16">
      <c r="A877" s="209"/>
      <c r="B877" s="331"/>
      <c r="C877" s="1115"/>
      <c r="D877" s="84"/>
      <c r="E877" s="84"/>
      <c r="F877" s="84"/>
      <c r="G877" s="84"/>
      <c r="H877" s="84"/>
      <c r="I877" s="84"/>
      <c r="J877" s="84"/>
      <c r="K877" s="84"/>
      <c r="L877" s="84"/>
      <c r="M877" s="84"/>
      <c r="N877" s="84"/>
      <c r="O877" s="84"/>
      <c r="P877" s="84"/>
      <c r="Q877" s="84"/>
      <c r="R877" s="84"/>
      <c r="S877" s="84"/>
      <c r="T877" s="84"/>
      <c r="U877" s="84"/>
      <c r="V877" s="84"/>
      <c r="W877" s="84"/>
      <c r="X877" s="84"/>
      <c r="Y877" s="84"/>
      <c r="Z877" s="84"/>
      <c r="AA877" s="771"/>
      <c r="AB877" s="84"/>
      <c r="AC877" s="84"/>
      <c r="AD877" s="84"/>
      <c r="AE877" s="84"/>
      <c r="AF877" s="84"/>
      <c r="AG877" s="84"/>
      <c r="AH877" s="84"/>
      <c r="AI877" s="84"/>
      <c r="AJ877" s="84"/>
      <c r="AK877" s="84"/>
      <c r="AL877" s="84"/>
      <c r="AM877" s="771"/>
      <c r="AN877" s="84"/>
      <c r="AO877" s="84"/>
      <c r="AP877" s="84"/>
      <c r="AQ877" s="84"/>
      <c r="AR877" s="84"/>
      <c r="AS877" s="84"/>
      <c r="AT877" s="84"/>
      <c r="AU877" s="84"/>
      <c r="AV877" s="84"/>
      <c r="AW877" s="84"/>
      <c r="AX877" s="84"/>
      <c r="AY877" s="771"/>
      <c r="AZ877" s="84"/>
      <c r="BA877" s="84"/>
      <c r="BB877" s="84"/>
      <c r="BC877" s="84"/>
      <c r="BD877" s="84"/>
      <c r="BE877" s="84"/>
      <c r="BF877" s="84"/>
      <c r="BG877" s="84"/>
      <c r="BH877" s="84"/>
      <c r="BI877" s="84"/>
      <c r="BJ877" s="84"/>
      <c r="BK877" s="771"/>
      <c r="BL877" s="84"/>
      <c r="BM877" s="84"/>
      <c r="BN877" s="84"/>
      <c r="BO877" s="84"/>
      <c r="BP877" s="84"/>
      <c r="BQ877" s="84"/>
      <c r="BR877" s="84"/>
      <c r="BS877" s="84"/>
      <c r="BT877" s="84"/>
      <c r="BU877" s="84"/>
      <c r="BV877" s="84"/>
      <c r="BW877" s="771"/>
      <c r="BX877" s="84"/>
      <c r="BY877" s="84"/>
      <c r="BZ877" s="84"/>
      <c r="CA877" s="84"/>
      <c r="CB877" s="84"/>
      <c r="CC877" s="84"/>
      <c r="CD877" s="84"/>
      <c r="CE877" s="84"/>
      <c r="CF877" s="84"/>
      <c r="CG877" s="84"/>
      <c r="CH877" s="84"/>
      <c r="CI877" s="771"/>
      <c r="CJ877" s="791"/>
      <c r="CK877" s="791"/>
      <c r="CL877" s="791"/>
      <c r="CM877" s="791"/>
      <c r="CN877" s="791"/>
      <c r="CO877" s="791"/>
      <c r="CP877" s="791"/>
      <c r="CQ877" s="791"/>
      <c r="CR877" s="791"/>
      <c r="CS877" s="791"/>
      <c r="CT877" s="791"/>
      <c r="CU877" s="793"/>
      <c r="CV877" s="791"/>
      <c r="CW877" s="791"/>
      <c r="CX877" s="791"/>
      <c r="CY877" s="791"/>
      <c r="CZ877" s="791"/>
      <c r="DA877" s="791"/>
      <c r="DB877" s="791"/>
      <c r="DC877" s="791"/>
      <c r="DD877" s="791"/>
      <c r="DE877" s="791"/>
      <c r="DF877" s="791"/>
      <c r="DG877" s="793"/>
    </row>
    <row r="878" spans="1:111" ht="16">
      <c r="A878" s="209"/>
      <c r="B878" s="331"/>
      <c r="C878" s="1115"/>
      <c r="D878" s="84"/>
      <c r="E878" s="84"/>
      <c r="F878" s="84"/>
      <c r="G878" s="84"/>
      <c r="H878" s="84"/>
      <c r="I878" s="84"/>
      <c r="J878" s="84"/>
      <c r="K878" s="84"/>
      <c r="L878" s="84"/>
      <c r="M878" s="84"/>
      <c r="N878" s="84"/>
      <c r="O878" s="84"/>
      <c r="P878" s="84"/>
      <c r="Q878" s="84"/>
      <c r="R878" s="84"/>
      <c r="S878" s="84"/>
      <c r="T878" s="84"/>
      <c r="U878" s="84"/>
      <c r="V878" s="84"/>
      <c r="W878" s="84"/>
      <c r="X878" s="84"/>
      <c r="Y878" s="84"/>
      <c r="Z878" s="84"/>
      <c r="AA878" s="771"/>
      <c r="AB878" s="84"/>
      <c r="AC878" s="84"/>
      <c r="AD878" s="84"/>
      <c r="AE878" s="84"/>
      <c r="AF878" s="84"/>
      <c r="AG878" s="84"/>
      <c r="AH878" s="84"/>
      <c r="AI878" s="84"/>
      <c r="AJ878" s="84"/>
      <c r="AK878" s="84"/>
      <c r="AL878" s="84"/>
      <c r="AM878" s="771"/>
      <c r="AN878" s="84"/>
      <c r="AO878" s="84"/>
      <c r="AP878" s="84"/>
      <c r="AQ878" s="84"/>
      <c r="AR878" s="84"/>
      <c r="AS878" s="84"/>
      <c r="AT878" s="84"/>
      <c r="AU878" s="84"/>
      <c r="AV878" s="84"/>
      <c r="AW878" s="84"/>
      <c r="AX878" s="84"/>
      <c r="AY878" s="771"/>
      <c r="AZ878" s="84"/>
      <c r="BA878" s="84"/>
      <c r="BB878" s="84"/>
      <c r="BC878" s="84"/>
      <c r="BD878" s="84"/>
      <c r="BE878" s="84"/>
      <c r="BF878" s="84"/>
      <c r="BG878" s="84"/>
      <c r="BH878" s="84"/>
      <c r="BI878" s="84"/>
      <c r="BJ878" s="84"/>
      <c r="BK878" s="771"/>
      <c r="BL878" s="84"/>
      <c r="BM878" s="84"/>
      <c r="BN878" s="84"/>
      <c r="BO878" s="84"/>
      <c r="BP878" s="84"/>
      <c r="BQ878" s="84"/>
      <c r="BR878" s="84"/>
      <c r="BS878" s="84"/>
      <c r="BT878" s="84"/>
      <c r="BU878" s="84"/>
      <c r="BV878" s="84"/>
      <c r="BW878" s="771"/>
      <c r="BX878" s="84"/>
      <c r="BY878" s="84"/>
      <c r="BZ878" s="84"/>
      <c r="CA878" s="84"/>
      <c r="CB878" s="84"/>
      <c r="CC878" s="84"/>
      <c r="CD878" s="84"/>
      <c r="CE878" s="84"/>
      <c r="CF878" s="84"/>
      <c r="CG878" s="84"/>
      <c r="CH878" s="84"/>
      <c r="CI878" s="771"/>
      <c r="CJ878" s="791"/>
      <c r="CK878" s="791"/>
      <c r="CL878" s="791"/>
      <c r="CM878" s="791"/>
      <c r="CN878" s="791"/>
      <c r="CO878" s="791"/>
      <c r="CP878" s="791"/>
      <c r="CQ878" s="791"/>
      <c r="CR878" s="791"/>
      <c r="CS878" s="791"/>
      <c r="CT878" s="791"/>
      <c r="CU878" s="793"/>
      <c r="CV878" s="791"/>
      <c r="CW878" s="791"/>
      <c r="CX878" s="791"/>
      <c r="CY878" s="791"/>
      <c r="CZ878" s="791"/>
      <c r="DA878" s="791"/>
      <c r="DB878" s="791"/>
      <c r="DC878" s="791"/>
      <c r="DD878" s="791"/>
      <c r="DE878" s="791"/>
      <c r="DF878" s="791"/>
      <c r="DG878" s="793"/>
    </row>
    <row r="879" spans="1:111" ht="16">
      <c r="A879" s="209"/>
      <c r="B879" s="331"/>
      <c r="C879" s="1115"/>
      <c r="D879" s="84"/>
      <c r="E879" s="84"/>
      <c r="F879" s="84"/>
      <c r="G879" s="84"/>
      <c r="H879" s="84"/>
      <c r="I879" s="84"/>
      <c r="J879" s="84"/>
      <c r="K879" s="84"/>
      <c r="L879" s="84"/>
      <c r="M879" s="84"/>
      <c r="N879" s="84"/>
      <c r="O879" s="84"/>
      <c r="P879" s="84"/>
      <c r="Q879" s="84"/>
      <c r="R879" s="84"/>
      <c r="S879" s="84"/>
      <c r="T879" s="84"/>
      <c r="U879" s="84"/>
      <c r="V879" s="84"/>
      <c r="W879" s="84"/>
      <c r="X879" s="84"/>
      <c r="Y879" s="84"/>
      <c r="Z879" s="84"/>
      <c r="AA879" s="771"/>
      <c r="AB879" s="84"/>
      <c r="AC879" s="84"/>
      <c r="AD879" s="84"/>
      <c r="AE879" s="84"/>
      <c r="AF879" s="84"/>
      <c r="AG879" s="84"/>
      <c r="AH879" s="84"/>
      <c r="AI879" s="84"/>
      <c r="AJ879" s="84"/>
      <c r="AK879" s="84"/>
      <c r="AL879" s="84"/>
      <c r="AM879" s="771"/>
      <c r="AN879" s="84"/>
      <c r="AO879" s="84"/>
      <c r="AP879" s="84"/>
      <c r="AQ879" s="84"/>
      <c r="AR879" s="84"/>
      <c r="AS879" s="84"/>
      <c r="AT879" s="84"/>
      <c r="AU879" s="84"/>
      <c r="AV879" s="84"/>
      <c r="AW879" s="84"/>
      <c r="AX879" s="84"/>
      <c r="AY879" s="771"/>
      <c r="AZ879" s="84"/>
      <c r="BA879" s="84"/>
      <c r="BB879" s="84"/>
      <c r="BC879" s="84"/>
      <c r="BD879" s="84"/>
      <c r="BE879" s="84"/>
      <c r="BF879" s="84"/>
      <c r="BG879" s="84"/>
      <c r="BH879" s="84"/>
      <c r="BI879" s="84"/>
      <c r="BJ879" s="84"/>
      <c r="BK879" s="771"/>
      <c r="BL879" s="84"/>
      <c r="BM879" s="84"/>
      <c r="BN879" s="84"/>
      <c r="BO879" s="84"/>
      <c r="BP879" s="84"/>
      <c r="BQ879" s="84"/>
      <c r="BR879" s="84"/>
      <c r="BS879" s="84"/>
      <c r="BT879" s="84"/>
      <c r="BU879" s="84"/>
      <c r="BV879" s="84"/>
      <c r="BW879" s="771"/>
      <c r="BX879" s="84"/>
      <c r="BY879" s="84"/>
      <c r="BZ879" s="84"/>
      <c r="CA879" s="84"/>
      <c r="CB879" s="84"/>
      <c r="CC879" s="84"/>
      <c r="CD879" s="84"/>
      <c r="CE879" s="84"/>
      <c r="CF879" s="84"/>
      <c r="CG879" s="84"/>
      <c r="CH879" s="84"/>
      <c r="CI879" s="771"/>
      <c r="CJ879" s="791"/>
      <c r="CK879" s="791"/>
      <c r="CL879" s="791"/>
      <c r="CM879" s="791"/>
      <c r="CN879" s="791"/>
      <c r="CO879" s="791"/>
      <c r="CP879" s="791"/>
      <c r="CQ879" s="791"/>
      <c r="CR879" s="791"/>
      <c r="CS879" s="791"/>
      <c r="CT879" s="791"/>
      <c r="CU879" s="793"/>
      <c r="CV879" s="791"/>
      <c r="CW879" s="791"/>
      <c r="CX879" s="791"/>
      <c r="CY879" s="791"/>
      <c r="CZ879" s="791"/>
      <c r="DA879" s="791"/>
      <c r="DB879" s="791"/>
      <c r="DC879" s="791"/>
      <c r="DD879" s="791"/>
      <c r="DE879" s="791"/>
      <c r="DF879" s="791"/>
      <c r="DG879" s="793"/>
    </row>
    <row r="880" spans="1:111" ht="16">
      <c r="A880" s="209"/>
      <c r="B880" s="331"/>
      <c r="C880" s="1115"/>
      <c r="D880" s="84"/>
      <c r="E880" s="84"/>
      <c r="F880" s="84"/>
      <c r="G880" s="84"/>
      <c r="H880" s="84"/>
      <c r="I880" s="84"/>
      <c r="J880" s="84"/>
      <c r="K880" s="84"/>
      <c r="L880" s="84"/>
      <c r="M880" s="84"/>
      <c r="N880" s="84"/>
      <c r="O880" s="84"/>
      <c r="P880" s="84"/>
      <c r="Q880" s="84"/>
      <c r="R880" s="84"/>
      <c r="S880" s="84"/>
      <c r="T880" s="84"/>
      <c r="U880" s="84"/>
      <c r="V880" s="84"/>
      <c r="W880" s="84"/>
      <c r="X880" s="84"/>
      <c r="Y880" s="84"/>
      <c r="Z880" s="84"/>
      <c r="AA880" s="771"/>
      <c r="AB880" s="84"/>
      <c r="AC880" s="84"/>
      <c r="AD880" s="84"/>
      <c r="AE880" s="84"/>
      <c r="AF880" s="84"/>
      <c r="AG880" s="84"/>
      <c r="AH880" s="84"/>
      <c r="AI880" s="84"/>
      <c r="AJ880" s="84"/>
      <c r="AK880" s="84"/>
      <c r="AL880" s="84"/>
      <c r="AM880" s="771"/>
      <c r="AN880" s="84"/>
      <c r="AO880" s="84"/>
      <c r="AP880" s="84"/>
      <c r="AQ880" s="84"/>
      <c r="AR880" s="84"/>
      <c r="AS880" s="84"/>
      <c r="AT880" s="84"/>
      <c r="AU880" s="84"/>
      <c r="AV880" s="84"/>
      <c r="AW880" s="84"/>
      <c r="AX880" s="84"/>
      <c r="AY880" s="771"/>
      <c r="AZ880" s="84"/>
      <c r="BA880" s="84"/>
      <c r="BB880" s="84"/>
      <c r="BC880" s="84"/>
      <c r="BD880" s="84"/>
      <c r="BE880" s="84"/>
      <c r="BF880" s="84"/>
      <c r="BG880" s="84"/>
      <c r="BH880" s="84"/>
      <c r="BI880" s="84"/>
      <c r="BJ880" s="84"/>
      <c r="BK880" s="771"/>
      <c r="BL880" s="84"/>
      <c r="BM880" s="84"/>
      <c r="BN880" s="84"/>
      <c r="BO880" s="84"/>
      <c r="BP880" s="84"/>
      <c r="BQ880" s="84"/>
      <c r="BR880" s="84"/>
      <c r="BS880" s="84"/>
      <c r="BT880" s="84"/>
      <c r="BU880" s="84"/>
      <c r="BV880" s="84"/>
      <c r="BW880" s="771"/>
      <c r="BX880" s="84"/>
      <c r="BY880" s="84"/>
      <c r="BZ880" s="84"/>
      <c r="CA880" s="84"/>
      <c r="CB880" s="84"/>
      <c r="CC880" s="84"/>
      <c r="CD880" s="84"/>
      <c r="CE880" s="84"/>
      <c r="CF880" s="84"/>
      <c r="CG880" s="84"/>
      <c r="CH880" s="84"/>
      <c r="CI880" s="771"/>
      <c r="CJ880" s="791"/>
      <c r="CK880" s="791"/>
      <c r="CL880" s="791"/>
      <c r="CM880" s="791"/>
      <c r="CN880" s="791"/>
      <c r="CO880" s="791"/>
      <c r="CP880" s="791"/>
      <c r="CQ880" s="791"/>
      <c r="CR880" s="791"/>
      <c r="CS880" s="791"/>
      <c r="CT880" s="791"/>
      <c r="CU880" s="793"/>
      <c r="CV880" s="791"/>
      <c r="CW880" s="791"/>
      <c r="CX880" s="791"/>
      <c r="CY880" s="791"/>
      <c r="CZ880" s="791"/>
      <c r="DA880" s="791"/>
      <c r="DB880" s="791"/>
      <c r="DC880" s="791"/>
      <c r="DD880" s="791"/>
      <c r="DE880" s="791"/>
      <c r="DF880" s="791"/>
      <c r="DG880" s="793"/>
    </row>
    <row r="881" spans="1:111" ht="16">
      <c r="A881" s="209"/>
      <c r="B881" s="331"/>
      <c r="C881" s="1115"/>
      <c r="D881" s="84"/>
      <c r="E881" s="84"/>
      <c r="F881" s="84"/>
      <c r="G881" s="84"/>
      <c r="H881" s="84"/>
      <c r="I881" s="84"/>
      <c r="J881" s="84"/>
      <c r="K881" s="84"/>
      <c r="L881" s="84"/>
      <c r="M881" s="84"/>
      <c r="N881" s="84"/>
      <c r="O881" s="84"/>
      <c r="P881" s="84"/>
      <c r="Q881" s="84"/>
      <c r="R881" s="84"/>
      <c r="S881" s="84"/>
      <c r="T881" s="84"/>
      <c r="U881" s="84"/>
      <c r="V881" s="84"/>
      <c r="W881" s="84"/>
      <c r="X881" s="84"/>
      <c r="Y881" s="84"/>
      <c r="Z881" s="84"/>
      <c r="AA881" s="771"/>
      <c r="AB881" s="84"/>
      <c r="AC881" s="84"/>
      <c r="AD881" s="84"/>
      <c r="AE881" s="84"/>
      <c r="AF881" s="84"/>
      <c r="AG881" s="84"/>
      <c r="AH881" s="84"/>
      <c r="AI881" s="84"/>
      <c r="AJ881" s="84"/>
      <c r="AK881" s="84"/>
      <c r="AL881" s="84"/>
      <c r="AM881" s="771"/>
      <c r="AN881" s="84"/>
      <c r="AO881" s="84"/>
      <c r="AP881" s="84"/>
      <c r="AQ881" s="84"/>
      <c r="AR881" s="84"/>
      <c r="AS881" s="84"/>
      <c r="AT881" s="84"/>
      <c r="AU881" s="84"/>
      <c r="AV881" s="84"/>
      <c r="AW881" s="84"/>
      <c r="AX881" s="84"/>
      <c r="AY881" s="771"/>
      <c r="AZ881" s="84"/>
      <c r="BA881" s="84"/>
      <c r="BB881" s="84"/>
      <c r="BC881" s="84"/>
      <c r="BD881" s="84"/>
      <c r="BE881" s="84"/>
      <c r="BF881" s="84"/>
      <c r="BG881" s="84"/>
      <c r="BH881" s="84"/>
      <c r="BI881" s="84"/>
      <c r="BJ881" s="84"/>
      <c r="BK881" s="771"/>
      <c r="BL881" s="84"/>
      <c r="BM881" s="84"/>
      <c r="BN881" s="84"/>
      <c r="BO881" s="84"/>
      <c r="BP881" s="84"/>
      <c r="BQ881" s="84"/>
      <c r="BR881" s="84"/>
      <c r="BS881" s="84"/>
      <c r="BT881" s="84"/>
      <c r="BU881" s="84"/>
      <c r="BV881" s="84"/>
      <c r="BW881" s="771"/>
      <c r="BX881" s="84"/>
      <c r="BY881" s="84"/>
      <c r="BZ881" s="84"/>
      <c r="CA881" s="84"/>
      <c r="CB881" s="84"/>
      <c r="CC881" s="84"/>
      <c r="CD881" s="84"/>
      <c r="CE881" s="84"/>
      <c r="CF881" s="84"/>
      <c r="CG881" s="84"/>
      <c r="CH881" s="84"/>
      <c r="CI881" s="771"/>
      <c r="CJ881" s="791"/>
      <c r="CK881" s="791"/>
      <c r="CL881" s="791"/>
      <c r="CM881" s="791"/>
      <c r="CN881" s="791"/>
      <c r="CO881" s="791"/>
      <c r="CP881" s="791"/>
      <c r="CQ881" s="791"/>
      <c r="CR881" s="791"/>
      <c r="CS881" s="791"/>
      <c r="CT881" s="791"/>
      <c r="CU881" s="793"/>
      <c r="CV881" s="791"/>
      <c r="CW881" s="791"/>
      <c r="CX881" s="791"/>
      <c r="CY881" s="791"/>
      <c r="CZ881" s="791"/>
      <c r="DA881" s="791"/>
      <c r="DB881" s="791"/>
      <c r="DC881" s="791"/>
      <c r="DD881" s="791"/>
      <c r="DE881" s="791"/>
      <c r="DF881" s="791"/>
      <c r="DG881" s="793"/>
    </row>
    <row r="882" spans="1:111" ht="16">
      <c r="A882" s="209"/>
      <c r="B882" s="331"/>
      <c r="C882" s="1115"/>
      <c r="D882" s="84"/>
      <c r="E882" s="84"/>
      <c r="F882" s="84"/>
      <c r="G882" s="84"/>
      <c r="H882" s="84"/>
      <c r="I882" s="84"/>
      <c r="J882" s="84"/>
      <c r="K882" s="84"/>
      <c r="L882" s="84"/>
      <c r="M882" s="84"/>
      <c r="N882" s="84"/>
      <c r="O882" s="84"/>
      <c r="P882" s="84"/>
      <c r="Q882" s="84"/>
      <c r="R882" s="84"/>
      <c r="S882" s="84"/>
      <c r="T882" s="84"/>
      <c r="U882" s="84"/>
      <c r="V882" s="84"/>
      <c r="W882" s="84"/>
      <c r="X882" s="84"/>
      <c r="Y882" s="84"/>
      <c r="Z882" s="84"/>
      <c r="AA882" s="771"/>
      <c r="AB882" s="84"/>
      <c r="AC882" s="84"/>
      <c r="AD882" s="84"/>
      <c r="AE882" s="84"/>
      <c r="AF882" s="84"/>
      <c r="AG882" s="84"/>
      <c r="AH882" s="84"/>
      <c r="AI882" s="84"/>
      <c r="AJ882" s="84"/>
      <c r="AK882" s="84"/>
      <c r="AL882" s="84"/>
      <c r="AM882" s="771"/>
      <c r="AN882" s="84"/>
      <c r="AO882" s="84"/>
      <c r="AP882" s="84"/>
      <c r="AQ882" s="84"/>
      <c r="AR882" s="84"/>
      <c r="AS882" s="84"/>
      <c r="AT882" s="84"/>
      <c r="AU882" s="84"/>
      <c r="AV882" s="84"/>
      <c r="AW882" s="84"/>
      <c r="AX882" s="84"/>
      <c r="AY882" s="771"/>
      <c r="AZ882" s="84"/>
      <c r="BA882" s="84"/>
      <c r="BB882" s="84"/>
      <c r="BC882" s="84"/>
      <c r="BD882" s="84"/>
      <c r="BE882" s="84"/>
      <c r="BF882" s="84"/>
      <c r="BG882" s="84"/>
      <c r="BH882" s="84"/>
      <c r="BI882" s="84"/>
      <c r="BJ882" s="84"/>
      <c r="BK882" s="771"/>
      <c r="BL882" s="84"/>
      <c r="BM882" s="84"/>
      <c r="BN882" s="84"/>
      <c r="BO882" s="84"/>
      <c r="BP882" s="84"/>
      <c r="BQ882" s="84"/>
      <c r="BR882" s="84"/>
      <c r="BS882" s="84"/>
      <c r="BT882" s="84"/>
      <c r="BU882" s="84"/>
      <c r="BV882" s="84"/>
      <c r="BW882" s="771"/>
      <c r="BX882" s="84"/>
      <c r="BY882" s="84"/>
      <c r="BZ882" s="84"/>
      <c r="CA882" s="84"/>
      <c r="CB882" s="84"/>
      <c r="CC882" s="84"/>
      <c r="CD882" s="84"/>
      <c r="CE882" s="84"/>
      <c r="CF882" s="84"/>
      <c r="CG882" s="84"/>
      <c r="CH882" s="84"/>
      <c r="CI882" s="771"/>
      <c r="CJ882" s="791"/>
      <c r="CK882" s="791"/>
      <c r="CL882" s="791"/>
      <c r="CM882" s="791"/>
      <c r="CN882" s="791"/>
      <c r="CO882" s="791"/>
      <c r="CP882" s="791"/>
      <c r="CQ882" s="791"/>
      <c r="CR882" s="791"/>
      <c r="CS882" s="791"/>
      <c r="CT882" s="791"/>
      <c r="CU882" s="793"/>
      <c r="CV882" s="791"/>
      <c r="CW882" s="791"/>
      <c r="CX882" s="791"/>
      <c r="CY882" s="791"/>
      <c r="CZ882" s="791"/>
      <c r="DA882" s="791"/>
      <c r="DB882" s="791"/>
      <c r="DC882" s="791"/>
      <c r="DD882" s="791"/>
      <c r="DE882" s="791"/>
      <c r="DF882" s="791"/>
      <c r="DG882" s="793"/>
    </row>
    <row r="883" spans="1:111" ht="16">
      <c r="A883" s="209"/>
      <c r="B883" s="331"/>
      <c r="C883" s="1115"/>
      <c r="D883" s="84"/>
      <c r="E883" s="84"/>
      <c r="F883" s="84"/>
      <c r="G883" s="84"/>
      <c r="H883" s="84"/>
      <c r="I883" s="84"/>
      <c r="J883" s="84"/>
      <c r="K883" s="84"/>
      <c r="L883" s="84"/>
      <c r="M883" s="84"/>
      <c r="N883" s="84"/>
      <c r="O883" s="84"/>
      <c r="P883" s="84"/>
      <c r="Q883" s="84"/>
      <c r="R883" s="84"/>
      <c r="S883" s="84"/>
      <c r="T883" s="84"/>
      <c r="U883" s="84"/>
      <c r="V883" s="84"/>
      <c r="W883" s="84"/>
      <c r="X883" s="84"/>
      <c r="Y883" s="84"/>
      <c r="Z883" s="84"/>
      <c r="AA883" s="771"/>
      <c r="AB883" s="84"/>
      <c r="AC883" s="84"/>
      <c r="AD883" s="84"/>
      <c r="AE883" s="84"/>
      <c r="AF883" s="84"/>
      <c r="AG883" s="84"/>
      <c r="AH883" s="84"/>
      <c r="AI883" s="84"/>
      <c r="AJ883" s="84"/>
      <c r="AK883" s="84"/>
      <c r="AL883" s="84"/>
      <c r="AM883" s="771"/>
      <c r="AN883" s="84"/>
      <c r="AO883" s="84"/>
      <c r="AP883" s="84"/>
      <c r="AQ883" s="84"/>
      <c r="AR883" s="84"/>
      <c r="AS883" s="84"/>
      <c r="AT883" s="84"/>
      <c r="AU883" s="84"/>
      <c r="AV883" s="84"/>
      <c r="AW883" s="84"/>
      <c r="AX883" s="84"/>
      <c r="AY883" s="771"/>
      <c r="AZ883" s="84"/>
      <c r="BA883" s="84"/>
      <c r="BB883" s="84"/>
      <c r="BC883" s="84"/>
      <c r="BD883" s="84"/>
      <c r="BE883" s="84"/>
      <c r="BF883" s="84"/>
      <c r="BG883" s="84"/>
      <c r="BH883" s="84"/>
      <c r="BI883" s="84"/>
      <c r="BJ883" s="84"/>
      <c r="BK883" s="771"/>
      <c r="BL883" s="84"/>
      <c r="BM883" s="84"/>
      <c r="BN883" s="84"/>
      <c r="BO883" s="84"/>
      <c r="BP883" s="84"/>
      <c r="BQ883" s="84"/>
      <c r="BR883" s="84"/>
      <c r="BS883" s="84"/>
      <c r="BT883" s="84"/>
      <c r="BU883" s="84"/>
      <c r="BV883" s="84"/>
      <c r="BW883" s="771"/>
      <c r="BX883" s="84"/>
      <c r="BY883" s="84"/>
      <c r="BZ883" s="84"/>
      <c r="CA883" s="84"/>
      <c r="CB883" s="84"/>
      <c r="CC883" s="84"/>
      <c r="CD883" s="84"/>
      <c r="CE883" s="84"/>
      <c r="CF883" s="84"/>
      <c r="CG883" s="84"/>
      <c r="CH883" s="84"/>
      <c r="CI883" s="771"/>
      <c r="CJ883" s="791"/>
      <c r="CK883" s="791"/>
      <c r="CL883" s="791"/>
      <c r="CM883" s="791"/>
      <c r="CN883" s="791"/>
      <c r="CO883" s="791"/>
      <c r="CP883" s="791"/>
      <c r="CQ883" s="791"/>
      <c r="CR883" s="791"/>
      <c r="CS883" s="791"/>
      <c r="CT883" s="791"/>
      <c r="CU883" s="793"/>
      <c r="CV883" s="791"/>
      <c r="CW883" s="791"/>
      <c r="CX883" s="791"/>
      <c r="CY883" s="791"/>
      <c r="CZ883" s="791"/>
      <c r="DA883" s="791"/>
      <c r="DB883" s="791"/>
      <c r="DC883" s="791"/>
      <c r="DD883" s="791"/>
      <c r="DE883" s="791"/>
      <c r="DF883" s="791"/>
      <c r="DG883" s="793"/>
    </row>
    <row r="884" spans="1:111" ht="16">
      <c r="A884" s="209"/>
      <c r="B884" s="331"/>
      <c r="C884" s="1115"/>
      <c r="D884" s="84"/>
      <c r="E884" s="84"/>
      <c r="F884" s="84"/>
      <c r="G884" s="84"/>
      <c r="H884" s="84"/>
      <c r="I884" s="84"/>
      <c r="J884" s="84"/>
      <c r="K884" s="84"/>
      <c r="L884" s="84"/>
      <c r="M884" s="84"/>
      <c r="N884" s="84"/>
      <c r="O884" s="84"/>
      <c r="P884" s="84"/>
      <c r="Q884" s="84"/>
      <c r="R884" s="84"/>
      <c r="S884" s="84"/>
      <c r="T884" s="84"/>
      <c r="U884" s="84"/>
      <c r="V884" s="84"/>
      <c r="W884" s="84"/>
      <c r="X884" s="84"/>
      <c r="Y884" s="84"/>
      <c r="Z884" s="84"/>
      <c r="AA884" s="771"/>
      <c r="AB884" s="84"/>
      <c r="AC884" s="84"/>
      <c r="AD884" s="84"/>
      <c r="AE884" s="84"/>
      <c r="AF884" s="84"/>
      <c r="AG884" s="84"/>
      <c r="AH884" s="84"/>
      <c r="AI884" s="84"/>
      <c r="AJ884" s="84"/>
      <c r="AK884" s="84"/>
      <c r="AL884" s="84"/>
      <c r="AM884" s="771"/>
      <c r="AN884" s="84"/>
      <c r="AO884" s="84"/>
      <c r="AP884" s="84"/>
      <c r="AQ884" s="84"/>
      <c r="AR884" s="84"/>
      <c r="AS884" s="84"/>
      <c r="AT884" s="84"/>
      <c r="AU884" s="84"/>
      <c r="AV884" s="84"/>
      <c r="AW884" s="84"/>
      <c r="AX884" s="84"/>
      <c r="AY884" s="771"/>
      <c r="AZ884" s="84"/>
      <c r="BA884" s="84"/>
      <c r="BB884" s="84"/>
      <c r="BC884" s="84"/>
      <c r="BD884" s="84"/>
      <c r="BE884" s="84"/>
      <c r="BF884" s="84"/>
      <c r="BG884" s="84"/>
      <c r="BH884" s="84"/>
      <c r="BI884" s="84"/>
      <c r="BJ884" s="84"/>
      <c r="BK884" s="771"/>
      <c r="BL884" s="84"/>
      <c r="BM884" s="84"/>
      <c r="BN884" s="84"/>
      <c r="BO884" s="84"/>
      <c r="BP884" s="84"/>
      <c r="BQ884" s="84"/>
      <c r="BR884" s="84"/>
      <c r="BS884" s="84"/>
      <c r="BT884" s="84"/>
      <c r="BU884" s="84"/>
      <c r="BV884" s="84"/>
      <c r="BW884" s="771"/>
      <c r="BX884" s="84"/>
      <c r="BY884" s="84"/>
      <c r="BZ884" s="84"/>
      <c r="CA884" s="84"/>
      <c r="CB884" s="84"/>
      <c r="CC884" s="84"/>
      <c r="CD884" s="84"/>
      <c r="CE884" s="84"/>
      <c r="CF884" s="84"/>
      <c r="CG884" s="84"/>
      <c r="CH884" s="84"/>
      <c r="CI884" s="771"/>
      <c r="CJ884" s="791"/>
      <c r="CK884" s="791"/>
      <c r="CL884" s="791"/>
      <c r="CM884" s="791"/>
      <c r="CN884" s="791"/>
      <c r="CO884" s="791"/>
      <c r="CP884" s="791"/>
      <c r="CQ884" s="791"/>
      <c r="CR884" s="791"/>
      <c r="CS884" s="791"/>
      <c r="CT884" s="791"/>
      <c r="CU884" s="793"/>
      <c r="CV884" s="791"/>
      <c r="CW884" s="791"/>
      <c r="CX884" s="791"/>
      <c r="CY884" s="791"/>
      <c r="CZ884" s="791"/>
      <c r="DA884" s="791"/>
      <c r="DB884" s="791"/>
      <c r="DC884" s="791"/>
      <c r="DD884" s="791"/>
      <c r="DE884" s="791"/>
      <c r="DF884" s="791"/>
      <c r="DG884" s="793"/>
    </row>
    <row r="885" spans="1:111" ht="16">
      <c r="A885" s="209"/>
      <c r="B885" s="331"/>
      <c r="C885" s="1115"/>
      <c r="D885" s="84"/>
      <c r="E885" s="84"/>
      <c r="F885" s="84"/>
      <c r="G885" s="84"/>
      <c r="H885" s="84"/>
      <c r="I885" s="84"/>
      <c r="J885" s="84"/>
      <c r="K885" s="84"/>
      <c r="L885" s="84"/>
      <c r="M885" s="84"/>
      <c r="N885" s="84"/>
      <c r="O885" s="84"/>
      <c r="P885" s="84"/>
      <c r="Q885" s="84"/>
      <c r="R885" s="84"/>
      <c r="S885" s="84"/>
      <c r="T885" s="84"/>
      <c r="U885" s="84"/>
      <c r="V885" s="84"/>
      <c r="W885" s="84"/>
      <c r="X885" s="84"/>
      <c r="Y885" s="84"/>
      <c r="Z885" s="84"/>
      <c r="AA885" s="771"/>
      <c r="AB885" s="84"/>
      <c r="AC885" s="84"/>
      <c r="AD885" s="84"/>
      <c r="AE885" s="84"/>
      <c r="AF885" s="84"/>
      <c r="AG885" s="84"/>
      <c r="AH885" s="84"/>
      <c r="AI885" s="84"/>
      <c r="AJ885" s="84"/>
      <c r="AK885" s="84"/>
      <c r="AL885" s="84"/>
      <c r="AM885" s="771"/>
      <c r="AN885" s="84"/>
      <c r="AO885" s="84"/>
      <c r="AP885" s="84"/>
      <c r="AQ885" s="84"/>
      <c r="AR885" s="84"/>
      <c r="AS885" s="84"/>
      <c r="AT885" s="84"/>
      <c r="AU885" s="84"/>
      <c r="AV885" s="84"/>
      <c r="AW885" s="84"/>
      <c r="AX885" s="84"/>
      <c r="AY885" s="771"/>
      <c r="AZ885" s="84"/>
      <c r="BA885" s="84"/>
      <c r="BB885" s="84"/>
      <c r="BC885" s="84"/>
      <c r="BD885" s="84"/>
      <c r="BE885" s="84"/>
      <c r="BF885" s="84"/>
      <c r="BG885" s="84"/>
      <c r="BH885" s="84"/>
      <c r="BI885" s="84"/>
      <c r="BJ885" s="84"/>
      <c r="BK885" s="771"/>
      <c r="BL885" s="84"/>
      <c r="BM885" s="84"/>
      <c r="BN885" s="84"/>
      <c r="BO885" s="84"/>
      <c r="BP885" s="84"/>
      <c r="BQ885" s="84"/>
      <c r="BR885" s="84"/>
      <c r="BS885" s="84"/>
      <c r="BT885" s="84"/>
      <c r="BU885" s="84"/>
      <c r="BV885" s="84"/>
      <c r="BW885" s="771"/>
      <c r="BX885" s="84"/>
      <c r="BY885" s="84"/>
      <c r="BZ885" s="84"/>
      <c r="CA885" s="84"/>
      <c r="CB885" s="84"/>
      <c r="CC885" s="84"/>
      <c r="CD885" s="84"/>
      <c r="CE885" s="84"/>
      <c r="CF885" s="84"/>
      <c r="CG885" s="84"/>
      <c r="CH885" s="84"/>
      <c r="CI885" s="771"/>
      <c r="CJ885" s="791"/>
      <c r="CK885" s="791"/>
      <c r="CL885" s="791"/>
      <c r="CM885" s="791"/>
      <c r="CN885" s="791"/>
      <c r="CO885" s="791"/>
      <c r="CP885" s="791"/>
      <c r="CQ885" s="791"/>
      <c r="CR885" s="791"/>
      <c r="CS885" s="791"/>
      <c r="CT885" s="791"/>
      <c r="CU885" s="793"/>
      <c r="CV885" s="791"/>
      <c r="CW885" s="791"/>
      <c r="CX885" s="791"/>
      <c r="CY885" s="791"/>
      <c r="CZ885" s="791"/>
      <c r="DA885" s="791"/>
      <c r="DB885" s="791"/>
      <c r="DC885" s="791"/>
      <c r="DD885" s="791"/>
      <c r="DE885" s="791"/>
      <c r="DF885" s="791"/>
      <c r="DG885" s="793"/>
    </row>
    <row r="886" spans="1:111" ht="16">
      <c r="A886" s="209"/>
      <c r="B886" s="331"/>
      <c r="C886" s="1115"/>
      <c r="D886" s="84"/>
      <c r="E886" s="84"/>
      <c r="F886" s="84"/>
      <c r="G886" s="84"/>
      <c r="H886" s="84"/>
      <c r="I886" s="84"/>
      <c r="J886" s="84"/>
      <c r="K886" s="84"/>
      <c r="L886" s="84"/>
      <c r="M886" s="84"/>
      <c r="N886" s="84"/>
      <c r="O886" s="84"/>
      <c r="P886" s="84"/>
      <c r="Q886" s="84"/>
      <c r="R886" s="84"/>
      <c r="S886" s="84"/>
      <c r="T886" s="84"/>
      <c r="U886" s="84"/>
      <c r="V886" s="84"/>
      <c r="W886" s="84"/>
      <c r="X886" s="84"/>
      <c r="Y886" s="84"/>
      <c r="Z886" s="84"/>
      <c r="AA886" s="771"/>
      <c r="AB886" s="84"/>
      <c r="AC886" s="84"/>
      <c r="AD886" s="84"/>
      <c r="AE886" s="84"/>
      <c r="AF886" s="84"/>
      <c r="AG886" s="84"/>
      <c r="AH886" s="84"/>
      <c r="AI886" s="84"/>
      <c r="AJ886" s="84"/>
      <c r="AK886" s="84"/>
      <c r="AL886" s="84"/>
      <c r="AM886" s="771"/>
      <c r="AN886" s="84"/>
      <c r="AO886" s="84"/>
      <c r="AP886" s="84"/>
      <c r="AQ886" s="84"/>
      <c r="AR886" s="84"/>
      <c r="AS886" s="84"/>
      <c r="AT886" s="84"/>
      <c r="AU886" s="84"/>
      <c r="AV886" s="84"/>
      <c r="AW886" s="84"/>
      <c r="AX886" s="84"/>
      <c r="AY886" s="771"/>
      <c r="AZ886" s="84"/>
      <c r="BA886" s="84"/>
      <c r="BB886" s="84"/>
      <c r="BC886" s="84"/>
      <c r="BD886" s="84"/>
      <c r="BE886" s="84"/>
      <c r="BF886" s="84"/>
      <c r="BG886" s="84"/>
      <c r="BH886" s="84"/>
      <c r="BI886" s="84"/>
      <c r="BJ886" s="84"/>
      <c r="BK886" s="771"/>
      <c r="BL886" s="84"/>
      <c r="BM886" s="84"/>
      <c r="BN886" s="84"/>
      <c r="BO886" s="84"/>
      <c r="BP886" s="84"/>
      <c r="BQ886" s="84"/>
      <c r="BR886" s="84"/>
      <c r="BS886" s="84"/>
      <c r="BT886" s="84"/>
      <c r="BU886" s="84"/>
      <c r="BV886" s="84"/>
      <c r="BW886" s="771"/>
      <c r="BX886" s="84"/>
      <c r="BY886" s="84"/>
      <c r="BZ886" s="84"/>
      <c r="CA886" s="84"/>
      <c r="CB886" s="84"/>
      <c r="CC886" s="84"/>
      <c r="CD886" s="84"/>
      <c r="CE886" s="84"/>
      <c r="CF886" s="84"/>
      <c r="CG886" s="84"/>
      <c r="CH886" s="84"/>
      <c r="CI886" s="771"/>
      <c r="CJ886" s="791"/>
      <c r="CK886" s="791"/>
      <c r="CL886" s="791"/>
      <c r="CM886" s="791"/>
      <c r="CN886" s="791"/>
      <c r="CO886" s="791"/>
      <c r="CP886" s="791"/>
      <c r="CQ886" s="791"/>
      <c r="CR886" s="791"/>
      <c r="CS886" s="791"/>
      <c r="CT886" s="791"/>
      <c r="CU886" s="793"/>
      <c r="CV886" s="791"/>
      <c r="CW886" s="791"/>
      <c r="CX886" s="791"/>
      <c r="CY886" s="791"/>
      <c r="CZ886" s="791"/>
      <c r="DA886" s="791"/>
      <c r="DB886" s="791"/>
      <c r="DC886" s="791"/>
      <c r="DD886" s="791"/>
      <c r="DE886" s="791"/>
      <c r="DF886" s="791"/>
      <c r="DG886" s="793"/>
    </row>
    <row r="887" spans="1:111" ht="16">
      <c r="A887" s="209"/>
      <c r="B887" s="331"/>
      <c r="C887" s="1115"/>
      <c r="D887" s="84"/>
      <c r="E887" s="84"/>
      <c r="F887" s="84"/>
      <c r="G887" s="84"/>
      <c r="H887" s="84"/>
      <c r="I887" s="84"/>
      <c r="J887" s="84"/>
      <c r="K887" s="84"/>
      <c r="L887" s="84"/>
      <c r="M887" s="84"/>
      <c r="N887" s="84"/>
      <c r="O887" s="84"/>
      <c r="P887" s="84"/>
      <c r="Q887" s="84"/>
      <c r="R887" s="84"/>
      <c r="S887" s="84"/>
      <c r="T887" s="84"/>
      <c r="U887" s="84"/>
      <c r="V887" s="84"/>
      <c r="W887" s="84"/>
      <c r="X887" s="84"/>
      <c r="Y887" s="84"/>
      <c r="Z887" s="84"/>
      <c r="AA887" s="771"/>
      <c r="AB887" s="84"/>
      <c r="AC887" s="84"/>
      <c r="AD887" s="84"/>
      <c r="AE887" s="84"/>
      <c r="AF887" s="84"/>
      <c r="AG887" s="84"/>
      <c r="AH887" s="84"/>
      <c r="AI887" s="84"/>
      <c r="AJ887" s="84"/>
      <c r="AK887" s="84"/>
      <c r="AL887" s="84"/>
      <c r="AM887" s="771"/>
      <c r="AN887" s="84"/>
      <c r="AO887" s="84"/>
      <c r="AP887" s="84"/>
      <c r="AQ887" s="84"/>
      <c r="AR887" s="84"/>
      <c r="AS887" s="84"/>
      <c r="AT887" s="84"/>
      <c r="AU887" s="84"/>
      <c r="AV887" s="84"/>
      <c r="AW887" s="84"/>
      <c r="AX887" s="84"/>
      <c r="AY887" s="771"/>
      <c r="AZ887" s="84"/>
      <c r="BA887" s="84"/>
      <c r="BB887" s="84"/>
      <c r="BC887" s="84"/>
      <c r="BD887" s="84"/>
      <c r="BE887" s="84"/>
      <c r="BF887" s="84"/>
      <c r="BG887" s="84"/>
      <c r="BH887" s="84"/>
      <c r="BI887" s="84"/>
      <c r="BJ887" s="84"/>
      <c r="BK887" s="771"/>
      <c r="BL887" s="84"/>
      <c r="BM887" s="84"/>
      <c r="BN887" s="84"/>
      <c r="BO887" s="84"/>
      <c r="BP887" s="84"/>
      <c r="BQ887" s="84"/>
      <c r="BR887" s="84"/>
      <c r="BS887" s="84"/>
      <c r="BT887" s="84"/>
      <c r="BU887" s="84"/>
      <c r="BV887" s="84"/>
      <c r="BW887" s="771"/>
      <c r="BX887" s="84"/>
      <c r="BY887" s="84"/>
      <c r="BZ887" s="84"/>
      <c r="CA887" s="84"/>
      <c r="CB887" s="84"/>
      <c r="CC887" s="84"/>
      <c r="CD887" s="84"/>
      <c r="CE887" s="84"/>
      <c r="CF887" s="84"/>
      <c r="CG887" s="84"/>
      <c r="CH887" s="84"/>
      <c r="CI887" s="771"/>
      <c r="CJ887" s="791"/>
      <c r="CK887" s="791"/>
      <c r="CL887" s="791"/>
      <c r="CM887" s="791"/>
      <c r="CN887" s="791"/>
      <c r="CO887" s="791"/>
      <c r="CP887" s="791"/>
      <c r="CQ887" s="791"/>
      <c r="CR887" s="791"/>
      <c r="CS887" s="791"/>
      <c r="CT887" s="791"/>
      <c r="CU887" s="793"/>
      <c r="CV887" s="791"/>
      <c r="CW887" s="791"/>
      <c r="CX887" s="791"/>
      <c r="CY887" s="791"/>
      <c r="CZ887" s="791"/>
      <c r="DA887" s="791"/>
      <c r="DB887" s="791"/>
      <c r="DC887" s="791"/>
      <c r="DD887" s="791"/>
      <c r="DE887" s="791"/>
      <c r="DF887" s="791"/>
      <c r="DG887" s="793"/>
    </row>
    <row r="888" spans="1:111" ht="16">
      <c r="A888" s="209"/>
      <c r="B888" s="331"/>
      <c r="C888" s="1115"/>
      <c r="D888" s="84"/>
      <c r="E888" s="84"/>
      <c r="F888" s="84"/>
      <c r="G888" s="84"/>
      <c r="H888" s="84"/>
      <c r="I888" s="84"/>
      <c r="J888" s="84"/>
      <c r="K888" s="84"/>
      <c r="L888" s="84"/>
      <c r="M888" s="84"/>
      <c r="N888" s="84"/>
      <c r="O888" s="84"/>
      <c r="P888" s="84"/>
      <c r="Q888" s="84"/>
      <c r="R888" s="84"/>
      <c r="S888" s="84"/>
      <c r="T888" s="84"/>
      <c r="U888" s="84"/>
      <c r="V888" s="84"/>
      <c r="W888" s="84"/>
      <c r="X888" s="84"/>
      <c r="Y888" s="84"/>
      <c r="Z888" s="84"/>
      <c r="AA888" s="771"/>
      <c r="AB888" s="84"/>
      <c r="AC888" s="84"/>
      <c r="AD888" s="84"/>
      <c r="AE888" s="84"/>
      <c r="AF888" s="84"/>
      <c r="AG888" s="84"/>
      <c r="AH888" s="84"/>
      <c r="AI888" s="84"/>
      <c r="AJ888" s="84"/>
      <c r="AK888" s="84"/>
      <c r="AL888" s="84"/>
      <c r="AM888" s="771"/>
      <c r="AN888" s="84"/>
      <c r="AO888" s="84"/>
      <c r="AP888" s="84"/>
      <c r="AQ888" s="84"/>
      <c r="AR888" s="84"/>
      <c r="AS888" s="84"/>
      <c r="AT888" s="84"/>
      <c r="AU888" s="84"/>
      <c r="AV888" s="84"/>
      <c r="AW888" s="84"/>
      <c r="AX888" s="84"/>
      <c r="AY888" s="771"/>
      <c r="AZ888" s="84"/>
      <c r="BA888" s="84"/>
      <c r="BB888" s="84"/>
      <c r="BC888" s="84"/>
      <c r="BD888" s="84"/>
      <c r="BE888" s="84"/>
      <c r="BF888" s="84"/>
      <c r="BG888" s="84"/>
      <c r="BH888" s="84"/>
      <c r="BI888" s="84"/>
      <c r="BJ888" s="84"/>
      <c r="BK888" s="771"/>
      <c r="BL888" s="84"/>
      <c r="BM888" s="84"/>
      <c r="BN888" s="84"/>
      <c r="BO888" s="84"/>
      <c r="BP888" s="84"/>
      <c r="BQ888" s="84"/>
      <c r="BR888" s="84"/>
      <c r="BS888" s="84"/>
      <c r="BT888" s="84"/>
      <c r="BU888" s="84"/>
      <c r="BV888" s="84"/>
      <c r="BW888" s="771"/>
      <c r="BX888" s="84"/>
      <c r="BY888" s="84"/>
      <c r="BZ888" s="84"/>
      <c r="CA888" s="84"/>
      <c r="CB888" s="84"/>
      <c r="CC888" s="84"/>
      <c r="CD888" s="84"/>
      <c r="CE888" s="84"/>
      <c r="CF888" s="84"/>
      <c r="CG888" s="84"/>
      <c r="CH888" s="84"/>
      <c r="CI888" s="771"/>
      <c r="CJ888" s="791"/>
      <c r="CK888" s="791"/>
      <c r="CL888" s="791"/>
      <c r="CM888" s="791"/>
      <c r="CN888" s="791"/>
      <c r="CO888" s="791"/>
      <c r="CP888" s="791"/>
      <c r="CQ888" s="791"/>
      <c r="CR888" s="791"/>
      <c r="CS888" s="791"/>
      <c r="CT888" s="791"/>
      <c r="CU888" s="793"/>
      <c r="CV888" s="791"/>
      <c r="CW888" s="791"/>
      <c r="CX888" s="791"/>
      <c r="CY888" s="791"/>
      <c r="CZ888" s="791"/>
      <c r="DA888" s="791"/>
      <c r="DB888" s="791"/>
      <c r="DC888" s="791"/>
      <c r="DD888" s="791"/>
      <c r="DE888" s="791"/>
      <c r="DF888" s="791"/>
      <c r="DG888" s="793"/>
    </row>
    <row r="889" spans="1:111" ht="16">
      <c r="A889" s="209"/>
      <c r="B889" s="331"/>
      <c r="C889" s="1115"/>
      <c r="D889" s="84"/>
      <c r="E889" s="84"/>
      <c r="F889" s="84"/>
      <c r="G889" s="84"/>
      <c r="H889" s="84"/>
      <c r="I889" s="84"/>
      <c r="J889" s="84"/>
      <c r="K889" s="84"/>
      <c r="L889" s="84"/>
      <c r="M889" s="84"/>
      <c r="N889" s="84"/>
      <c r="O889" s="84"/>
      <c r="P889" s="84"/>
      <c r="Q889" s="84"/>
      <c r="R889" s="84"/>
      <c r="S889" s="84"/>
      <c r="T889" s="84"/>
      <c r="U889" s="84"/>
      <c r="V889" s="84"/>
      <c r="W889" s="84"/>
      <c r="X889" s="84"/>
      <c r="Y889" s="84"/>
      <c r="Z889" s="84"/>
      <c r="AA889" s="771"/>
      <c r="AB889" s="84"/>
      <c r="AC889" s="84"/>
      <c r="AD889" s="84"/>
      <c r="AE889" s="84"/>
      <c r="AF889" s="84"/>
      <c r="AG889" s="84"/>
      <c r="AH889" s="84"/>
      <c r="AI889" s="84"/>
      <c r="AJ889" s="84"/>
      <c r="AK889" s="84"/>
      <c r="AL889" s="84"/>
      <c r="AM889" s="771"/>
      <c r="AN889" s="84"/>
      <c r="AO889" s="84"/>
      <c r="AP889" s="84"/>
      <c r="AQ889" s="84"/>
      <c r="AR889" s="84"/>
      <c r="AS889" s="84"/>
      <c r="AT889" s="84"/>
      <c r="AU889" s="84"/>
      <c r="AV889" s="84"/>
      <c r="AW889" s="84"/>
      <c r="AX889" s="84"/>
      <c r="AY889" s="771"/>
      <c r="AZ889" s="84"/>
      <c r="BA889" s="84"/>
      <c r="BB889" s="84"/>
      <c r="BC889" s="84"/>
      <c r="BD889" s="84"/>
      <c r="BE889" s="84"/>
      <c r="BF889" s="84"/>
      <c r="BG889" s="84"/>
      <c r="BH889" s="84"/>
      <c r="BI889" s="84"/>
      <c r="BJ889" s="84"/>
      <c r="BK889" s="771"/>
      <c r="BL889" s="84"/>
      <c r="BM889" s="84"/>
      <c r="BN889" s="84"/>
      <c r="BO889" s="84"/>
      <c r="BP889" s="84"/>
      <c r="BQ889" s="84"/>
      <c r="BR889" s="84"/>
      <c r="BS889" s="84"/>
      <c r="BT889" s="84"/>
      <c r="BU889" s="84"/>
      <c r="BV889" s="84"/>
      <c r="BW889" s="771"/>
      <c r="BX889" s="84"/>
      <c r="BY889" s="84"/>
      <c r="BZ889" s="84"/>
      <c r="CA889" s="84"/>
      <c r="CB889" s="84"/>
      <c r="CC889" s="84"/>
      <c r="CD889" s="84"/>
      <c r="CE889" s="84"/>
      <c r="CF889" s="84"/>
      <c r="CG889" s="84"/>
      <c r="CH889" s="84"/>
      <c r="CI889" s="771"/>
      <c r="CJ889" s="791"/>
      <c r="CK889" s="791"/>
      <c r="CL889" s="791"/>
      <c r="CM889" s="791"/>
      <c r="CN889" s="791"/>
      <c r="CO889" s="791"/>
      <c r="CP889" s="791"/>
      <c r="CQ889" s="791"/>
      <c r="CR889" s="791"/>
      <c r="CS889" s="791"/>
      <c r="CT889" s="791"/>
      <c r="CU889" s="793"/>
      <c r="CV889" s="791"/>
      <c r="CW889" s="791"/>
      <c r="CX889" s="791"/>
      <c r="CY889" s="791"/>
      <c r="CZ889" s="791"/>
      <c r="DA889" s="791"/>
      <c r="DB889" s="791"/>
      <c r="DC889" s="791"/>
      <c r="DD889" s="791"/>
      <c r="DE889" s="791"/>
      <c r="DF889" s="791"/>
      <c r="DG889" s="793"/>
    </row>
    <row r="890" spans="1:111" ht="16">
      <c r="A890" s="209"/>
      <c r="B890" s="331"/>
      <c r="C890" s="1115"/>
      <c r="D890" s="84"/>
      <c r="E890" s="84"/>
      <c r="F890" s="84"/>
      <c r="G890" s="84"/>
      <c r="H890" s="84"/>
      <c r="I890" s="84"/>
      <c r="J890" s="84"/>
      <c r="K890" s="84"/>
      <c r="L890" s="84"/>
      <c r="M890" s="84"/>
      <c r="N890" s="84"/>
      <c r="O890" s="84"/>
      <c r="P890" s="84"/>
      <c r="Q890" s="84"/>
      <c r="R890" s="84"/>
      <c r="S890" s="84"/>
      <c r="T890" s="84"/>
      <c r="U890" s="84"/>
      <c r="V890" s="84"/>
      <c r="W890" s="84"/>
      <c r="X890" s="84"/>
      <c r="Y890" s="84"/>
      <c r="Z890" s="84"/>
      <c r="AA890" s="771"/>
      <c r="AB890" s="84"/>
      <c r="AC890" s="84"/>
      <c r="AD890" s="84"/>
      <c r="AE890" s="84"/>
      <c r="AF890" s="84"/>
      <c r="AG890" s="84"/>
      <c r="AH890" s="84"/>
      <c r="AI890" s="84"/>
      <c r="AJ890" s="84"/>
      <c r="AK890" s="84"/>
      <c r="AL890" s="84"/>
      <c r="AM890" s="771"/>
      <c r="AN890" s="84"/>
      <c r="AO890" s="84"/>
      <c r="AP890" s="84"/>
      <c r="AQ890" s="84"/>
      <c r="AR890" s="84"/>
      <c r="AS890" s="84"/>
      <c r="AT890" s="84"/>
      <c r="AU890" s="84"/>
      <c r="AV890" s="84"/>
      <c r="AW890" s="84"/>
      <c r="AX890" s="84"/>
      <c r="AY890" s="771"/>
      <c r="AZ890" s="84"/>
      <c r="BA890" s="84"/>
      <c r="BB890" s="84"/>
      <c r="BC890" s="84"/>
      <c r="BD890" s="84"/>
      <c r="BE890" s="84"/>
      <c r="BF890" s="84"/>
      <c r="BG890" s="84"/>
      <c r="BH890" s="84"/>
      <c r="BI890" s="84"/>
      <c r="BJ890" s="84"/>
      <c r="BK890" s="771"/>
      <c r="BL890" s="84"/>
      <c r="BM890" s="84"/>
      <c r="BN890" s="84"/>
      <c r="BO890" s="84"/>
      <c r="BP890" s="84"/>
      <c r="BQ890" s="84"/>
      <c r="BR890" s="84"/>
      <c r="BS890" s="84"/>
      <c r="BT890" s="84"/>
      <c r="BU890" s="84"/>
      <c r="BV890" s="84"/>
      <c r="BW890" s="771"/>
      <c r="BX890" s="84"/>
      <c r="BY890" s="84"/>
      <c r="BZ890" s="84"/>
      <c r="CA890" s="84"/>
      <c r="CB890" s="84"/>
      <c r="CC890" s="84"/>
      <c r="CD890" s="84"/>
      <c r="CE890" s="84"/>
      <c r="CF890" s="84"/>
      <c r="CG890" s="84"/>
      <c r="CH890" s="84"/>
      <c r="CI890" s="771"/>
      <c r="CJ890" s="791"/>
      <c r="CK890" s="791"/>
      <c r="CL890" s="791"/>
      <c r="CM890" s="791"/>
      <c r="CN890" s="791"/>
      <c r="CO890" s="791"/>
      <c r="CP890" s="791"/>
      <c r="CQ890" s="791"/>
      <c r="CR890" s="791"/>
      <c r="CS890" s="791"/>
      <c r="CT890" s="791"/>
      <c r="CU890" s="793"/>
      <c r="CV890" s="791"/>
      <c r="CW890" s="791"/>
      <c r="CX890" s="791"/>
      <c r="CY890" s="791"/>
      <c r="CZ890" s="791"/>
      <c r="DA890" s="791"/>
      <c r="DB890" s="791"/>
      <c r="DC890" s="791"/>
      <c r="DD890" s="791"/>
      <c r="DE890" s="791"/>
      <c r="DF890" s="791"/>
      <c r="DG890" s="793"/>
    </row>
    <row r="891" spans="1:111" ht="16">
      <c r="A891" s="209"/>
      <c r="B891" s="331"/>
      <c r="C891" s="1115"/>
      <c r="D891" s="84"/>
      <c r="E891" s="84"/>
      <c r="F891" s="84"/>
      <c r="G891" s="84"/>
      <c r="H891" s="84"/>
      <c r="I891" s="84"/>
      <c r="J891" s="84"/>
      <c r="K891" s="84"/>
      <c r="L891" s="84"/>
      <c r="M891" s="84"/>
      <c r="N891" s="84"/>
      <c r="O891" s="84"/>
      <c r="P891" s="84"/>
      <c r="Q891" s="84"/>
      <c r="R891" s="84"/>
      <c r="S891" s="84"/>
      <c r="T891" s="84"/>
      <c r="U891" s="84"/>
      <c r="V891" s="84"/>
      <c r="W891" s="84"/>
      <c r="X891" s="84"/>
      <c r="Y891" s="84"/>
      <c r="Z891" s="84"/>
      <c r="AA891" s="771"/>
      <c r="AB891" s="84"/>
      <c r="AC891" s="84"/>
      <c r="AD891" s="84"/>
      <c r="AE891" s="84"/>
      <c r="AF891" s="84"/>
      <c r="AG891" s="84"/>
      <c r="AH891" s="84"/>
      <c r="AI891" s="84"/>
      <c r="AJ891" s="84"/>
      <c r="AK891" s="84"/>
      <c r="AL891" s="84"/>
      <c r="AM891" s="771"/>
      <c r="AN891" s="84"/>
      <c r="AO891" s="84"/>
      <c r="AP891" s="84"/>
      <c r="AQ891" s="84"/>
      <c r="AR891" s="84"/>
      <c r="AS891" s="84"/>
      <c r="AT891" s="84"/>
      <c r="AU891" s="84"/>
      <c r="AV891" s="84"/>
      <c r="AW891" s="84"/>
      <c r="AX891" s="84"/>
      <c r="AY891" s="771"/>
      <c r="AZ891" s="84"/>
      <c r="BA891" s="84"/>
      <c r="BB891" s="84"/>
      <c r="BC891" s="84"/>
      <c r="BD891" s="84"/>
      <c r="BE891" s="84"/>
      <c r="BF891" s="84"/>
      <c r="BG891" s="84"/>
      <c r="BH891" s="84"/>
      <c r="BI891" s="84"/>
      <c r="BJ891" s="84"/>
      <c r="BK891" s="771"/>
      <c r="BL891" s="84"/>
      <c r="BM891" s="84"/>
      <c r="BN891" s="84"/>
      <c r="BO891" s="84"/>
      <c r="BP891" s="84"/>
      <c r="BQ891" s="84"/>
      <c r="BR891" s="84"/>
      <c r="BS891" s="84"/>
      <c r="BT891" s="84"/>
      <c r="BU891" s="84"/>
      <c r="BV891" s="84"/>
      <c r="BW891" s="771"/>
      <c r="BX891" s="84"/>
      <c r="BY891" s="84"/>
      <c r="BZ891" s="84"/>
      <c r="CA891" s="84"/>
      <c r="CB891" s="84"/>
      <c r="CC891" s="84"/>
      <c r="CD891" s="84"/>
      <c r="CE891" s="84"/>
      <c r="CF891" s="84"/>
      <c r="CG891" s="84"/>
      <c r="CH891" s="84"/>
      <c r="CI891" s="771"/>
      <c r="CJ891" s="791"/>
      <c r="CK891" s="791"/>
      <c r="CL891" s="791"/>
      <c r="CM891" s="791"/>
      <c r="CN891" s="791"/>
      <c r="CO891" s="791"/>
      <c r="CP891" s="791"/>
      <c r="CQ891" s="791"/>
      <c r="CR891" s="791"/>
      <c r="CS891" s="791"/>
      <c r="CT891" s="791"/>
      <c r="CU891" s="793"/>
      <c r="CV891" s="791"/>
      <c r="CW891" s="791"/>
      <c r="CX891" s="791"/>
      <c r="CY891" s="791"/>
      <c r="CZ891" s="791"/>
      <c r="DA891" s="791"/>
      <c r="DB891" s="791"/>
      <c r="DC891" s="791"/>
      <c r="DD891" s="791"/>
      <c r="DE891" s="791"/>
      <c r="DF891" s="791"/>
      <c r="DG891" s="793"/>
    </row>
    <row r="892" spans="1:111" ht="16">
      <c r="A892" s="209"/>
      <c r="B892" s="331"/>
      <c r="C892" s="1115"/>
      <c r="D892" s="84"/>
      <c r="E892" s="84"/>
      <c r="F892" s="84"/>
      <c r="G892" s="84"/>
      <c r="H892" s="84"/>
      <c r="I892" s="84"/>
      <c r="J892" s="84"/>
      <c r="K892" s="84"/>
      <c r="L892" s="84"/>
      <c r="M892" s="84"/>
      <c r="N892" s="84"/>
      <c r="O892" s="84"/>
      <c r="P892" s="84"/>
      <c r="Q892" s="84"/>
      <c r="R892" s="84"/>
      <c r="S892" s="84"/>
      <c r="T892" s="84"/>
      <c r="U892" s="84"/>
      <c r="V892" s="84"/>
      <c r="W892" s="84"/>
      <c r="X892" s="84"/>
      <c r="Y892" s="84"/>
      <c r="Z892" s="84"/>
      <c r="AA892" s="771"/>
      <c r="AB892" s="84"/>
      <c r="AC892" s="84"/>
      <c r="AD892" s="84"/>
      <c r="AE892" s="84"/>
      <c r="AF892" s="84"/>
      <c r="AG892" s="84"/>
      <c r="AH892" s="84"/>
      <c r="AI892" s="84"/>
      <c r="AJ892" s="84"/>
      <c r="AK892" s="84"/>
      <c r="AL892" s="84"/>
      <c r="AM892" s="771"/>
      <c r="AN892" s="84"/>
      <c r="AO892" s="84"/>
      <c r="AP892" s="84"/>
      <c r="AQ892" s="84"/>
      <c r="AR892" s="84"/>
      <c r="AS892" s="84"/>
      <c r="AT892" s="84"/>
      <c r="AU892" s="84"/>
      <c r="AV892" s="84"/>
      <c r="AW892" s="84"/>
      <c r="AX892" s="84"/>
      <c r="AY892" s="771"/>
      <c r="AZ892" s="84"/>
      <c r="BA892" s="84"/>
      <c r="BB892" s="84"/>
      <c r="BC892" s="84"/>
      <c r="BD892" s="84"/>
      <c r="BE892" s="84"/>
      <c r="BF892" s="84"/>
      <c r="BG892" s="84"/>
      <c r="BH892" s="84"/>
      <c r="BI892" s="84"/>
      <c r="BJ892" s="84"/>
      <c r="BK892" s="771"/>
      <c r="BL892" s="84"/>
      <c r="BM892" s="84"/>
      <c r="BN892" s="84"/>
      <c r="BO892" s="84"/>
      <c r="BP892" s="84"/>
      <c r="BQ892" s="84"/>
      <c r="BR892" s="84"/>
      <c r="BS892" s="84"/>
      <c r="BT892" s="84"/>
      <c r="BU892" s="84"/>
      <c r="BV892" s="84"/>
      <c r="BW892" s="771"/>
      <c r="BX892" s="84"/>
      <c r="BY892" s="84"/>
      <c r="BZ892" s="84"/>
      <c r="CA892" s="84"/>
      <c r="CB892" s="84"/>
      <c r="CC892" s="84"/>
      <c r="CD892" s="84"/>
      <c r="CE892" s="84"/>
      <c r="CF892" s="84"/>
      <c r="CG892" s="84"/>
      <c r="CH892" s="84"/>
      <c r="CI892" s="771"/>
      <c r="CJ892" s="791"/>
      <c r="CK892" s="791"/>
      <c r="CL892" s="791"/>
      <c r="CM892" s="791"/>
      <c r="CN892" s="791"/>
      <c r="CO892" s="791"/>
      <c r="CP892" s="791"/>
      <c r="CQ892" s="791"/>
      <c r="CR892" s="791"/>
      <c r="CS892" s="791"/>
      <c r="CT892" s="791"/>
      <c r="CU892" s="793"/>
      <c r="CV892" s="791"/>
      <c r="CW892" s="791"/>
      <c r="CX892" s="791"/>
      <c r="CY892" s="791"/>
      <c r="CZ892" s="791"/>
      <c r="DA892" s="791"/>
      <c r="DB892" s="791"/>
      <c r="DC892" s="791"/>
      <c r="DD892" s="791"/>
      <c r="DE892" s="791"/>
      <c r="DF892" s="791"/>
      <c r="DG892" s="793"/>
    </row>
    <row r="893" spans="1:111" ht="16">
      <c r="A893" s="209"/>
      <c r="B893" s="331"/>
      <c r="C893" s="1115"/>
      <c r="D893" s="84"/>
      <c r="E893" s="84"/>
      <c r="F893" s="84"/>
      <c r="G893" s="84"/>
      <c r="H893" s="84"/>
      <c r="I893" s="84"/>
      <c r="J893" s="84"/>
      <c r="K893" s="84"/>
      <c r="L893" s="84"/>
      <c r="M893" s="84"/>
      <c r="N893" s="84"/>
      <c r="O893" s="84"/>
      <c r="P893" s="84"/>
      <c r="Q893" s="84"/>
      <c r="R893" s="84"/>
      <c r="S893" s="84"/>
      <c r="T893" s="84"/>
      <c r="U893" s="84"/>
      <c r="V893" s="84"/>
      <c r="W893" s="84"/>
      <c r="X893" s="84"/>
      <c r="Y893" s="84"/>
      <c r="Z893" s="84"/>
      <c r="AA893" s="771"/>
      <c r="AB893" s="84"/>
      <c r="AC893" s="84"/>
      <c r="AD893" s="84"/>
      <c r="AE893" s="84"/>
      <c r="AF893" s="84"/>
      <c r="AG893" s="84"/>
      <c r="AH893" s="84"/>
      <c r="AI893" s="84"/>
      <c r="AJ893" s="84"/>
      <c r="AK893" s="84"/>
      <c r="AL893" s="84"/>
      <c r="AM893" s="771"/>
      <c r="AN893" s="84"/>
      <c r="AO893" s="84"/>
      <c r="AP893" s="84"/>
      <c r="AQ893" s="84"/>
      <c r="AR893" s="84"/>
      <c r="AS893" s="84"/>
      <c r="AT893" s="84"/>
      <c r="AU893" s="84"/>
      <c r="AV893" s="84"/>
      <c r="AW893" s="84"/>
      <c r="AX893" s="84"/>
      <c r="AY893" s="771"/>
      <c r="AZ893" s="84"/>
      <c r="BA893" s="84"/>
      <c r="BB893" s="84"/>
      <c r="BC893" s="84"/>
      <c r="BD893" s="84"/>
      <c r="BE893" s="84"/>
      <c r="BF893" s="84"/>
      <c r="BG893" s="84"/>
      <c r="BH893" s="84"/>
      <c r="BI893" s="84"/>
      <c r="BJ893" s="84"/>
      <c r="BK893" s="771"/>
      <c r="BL893" s="84"/>
      <c r="BM893" s="84"/>
      <c r="BN893" s="84"/>
      <c r="BO893" s="84"/>
      <c r="BP893" s="84"/>
      <c r="BQ893" s="84"/>
      <c r="BR893" s="84"/>
      <c r="BS893" s="84"/>
      <c r="BT893" s="84"/>
      <c r="BU893" s="84"/>
      <c r="BV893" s="84"/>
      <c r="BW893" s="771"/>
      <c r="BX893" s="84"/>
      <c r="BY893" s="84"/>
      <c r="BZ893" s="84"/>
      <c r="CA893" s="84"/>
      <c r="CB893" s="84"/>
      <c r="CC893" s="84"/>
      <c r="CD893" s="84"/>
      <c r="CE893" s="84"/>
      <c r="CF893" s="84"/>
      <c r="CG893" s="84"/>
      <c r="CH893" s="84"/>
      <c r="CI893" s="771"/>
      <c r="CJ893" s="791"/>
      <c r="CK893" s="791"/>
      <c r="CL893" s="791"/>
      <c r="CM893" s="791"/>
      <c r="CN893" s="791"/>
      <c r="CO893" s="791"/>
      <c r="CP893" s="791"/>
      <c r="CQ893" s="791"/>
      <c r="CR893" s="791"/>
      <c r="CS893" s="791"/>
      <c r="CT893" s="791"/>
      <c r="CU893" s="793"/>
      <c r="CV893" s="791"/>
      <c r="CW893" s="791"/>
      <c r="CX893" s="791"/>
      <c r="CY893" s="791"/>
      <c r="CZ893" s="791"/>
      <c r="DA893" s="791"/>
      <c r="DB893" s="791"/>
      <c r="DC893" s="791"/>
      <c r="DD893" s="791"/>
      <c r="DE893" s="791"/>
      <c r="DF893" s="791"/>
      <c r="DG893" s="793"/>
    </row>
    <row r="894" spans="1:111" ht="16">
      <c r="A894" s="209"/>
      <c r="B894" s="331"/>
      <c r="C894" s="1115"/>
      <c r="D894" s="84"/>
      <c r="E894" s="84"/>
      <c r="F894" s="84"/>
      <c r="G894" s="84"/>
      <c r="H894" s="84"/>
      <c r="I894" s="84"/>
      <c r="J894" s="84"/>
      <c r="K894" s="84"/>
      <c r="L894" s="84"/>
      <c r="M894" s="84"/>
      <c r="N894" s="84"/>
      <c r="O894" s="84"/>
      <c r="P894" s="84"/>
      <c r="Q894" s="84"/>
      <c r="R894" s="84"/>
      <c r="S894" s="84"/>
      <c r="T894" s="84"/>
      <c r="U894" s="84"/>
      <c r="V894" s="84"/>
      <c r="W894" s="84"/>
      <c r="X894" s="84"/>
      <c r="Y894" s="84"/>
      <c r="Z894" s="84"/>
      <c r="AA894" s="771"/>
      <c r="AB894" s="84"/>
      <c r="AC894" s="84"/>
      <c r="AD894" s="84"/>
      <c r="AE894" s="84"/>
      <c r="AF894" s="84"/>
      <c r="AG894" s="84"/>
      <c r="AH894" s="84"/>
      <c r="AI894" s="84"/>
      <c r="AJ894" s="84"/>
      <c r="AK894" s="84"/>
      <c r="AL894" s="84"/>
      <c r="AM894" s="771"/>
      <c r="AN894" s="84"/>
      <c r="AO894" s="84"/>
      <c r="AP894" s="84"/>
      <c r="AQ894" s="84"/>
      <c r="AR894" s="84"/>
      <c r="AS894" s="84"/>
      <c r="AT894" s="84"/>
      <c r="AU894" s="84"/>
      <c r="AV894" s="84"/>
      <c r="AW894" s="84"/>
      <c r="AX894" s="84"/>
      <c r="AY894" s="771"/>
      <c r="AZ894" s="84"/>
      <c r="BA894" s="84"/>
      <c r="BB894" s="84"/>
      <c r="BC894" s="84"/>
      <c r="BD894" s="84"/>
      <c r="BE894" s="84"/>
      <c r="BF894" s="84"/>
      <c r="BG894" s="84"/>
      <c r="BH894" s="84"/>
      <c r="BI894" s="84"/>
      <c r="BJ894" s="84"/>
      <c r="BK894" s="771"/>
      <c r="BL894" s="84"/>
      <c r="BM894" s="84"/>
      <c r="BN894" s="84"/>
      <c r="BO894" s="84"/>
      <c r="BP894" s="84"/>
      <c r="BQ894" s="84"/>
      <c r="BR894" s="84"/>
      <c r="BS894" s="84"/>
      <c r="BT894" s="84"/>
      <c r="BU894" s="84"/>
      <c r="BV894" s="84"/>
      <c r="BW894" s="771"/>
      <c r="BX894" s="84"/>
      <c r="BY894" s="84"/>
      <c r="BZ894" s="84"/>
      <c r="CA894" s="84"/>
      <c r="CB894" s="84"/>
      <c r="CC894" s="84"/>
      <c r="CD894" s="84"/>
      <c r="CE894" s="84"/>
      <c r="CF894" s="84"/>
      <c r="CG894" s="84"/>
      <c r="CH894" s="84"/>
      <c r="CI894" s="771"/>
      <c r="CJ894" s="791"/>
      <c r="CK894" s="791"/>
      <c r="CL894" s="791"/>
      <c r="CM894" s="791"/>
      <c r="CN894" s="791"/>
      <c r="CO894" s="791"/>
      <c r="CP894" s="791"/>
      <c r="CQ894" s="791"/>
      <c r="CR894" s="791"/>
      <c r="CS894" s="791"/>
      <c r="CT894" s="791"/>
      <c r="CU894" s="793"/>
      <c r="CV894" s="791"/>
      <c r="CW894" s="791"/>
      <c r="CX894" s="791"/>
      <c r="CY894" s="791"/>
      <c r="CZ894" s="791"/>
      <c r="DA894" s="791"/>
      <c r="DB894" s="791"/>
      <c r="DC894" s="791"/>
      <c r="DD894" s="791"/>
      <c r="DE894" s="791"/>
      <c r="DF894" s="791"/>
      <c r="DG894" s="793"/>
    </row>
    <row r="895" spans="1:111" ht="16">
      <c r="A895" s="209"/>
      <c r="B895" s="331"/>
      <c r="C895" s="1115"/>
      <c r="D895" s="84"/>
      <c r="E895" s="84"/>
      <c r="F895" s="84"/>
      <c r="G895" s="84"/>
      <c r="H895" s="84"/>
      <c r="I895" s="84"/>
      <c r="J895" s="84"/>
      <c r="K895" s="84"/>
      <c r="L895" s="84"/>
      <c r="M895" s="84"/>
      <c r="N895" s="84"/>
      <c r="O895" s="84"/>
      <c r="P895" s="84"/>
      <c r="Q895" s="84"/>
      <c r="R895" s="84"/>
      <c r="S895" s="84"/>
      <c r="T895" s="84"/>
      <c r="U895" s="84"/>
      <c r="V895" s="84"/>
      <c r="W895" s="84"/>
      <c r="X895" s="84"/>
      <c r="Y895" s="84"/>
      <c r="Z895" s="84"/>
      <c r="AA895" s="771"/>
      <c r="AB895" s="84"/>
      <c r="AC895" s="84"/>
      <c r="AD895" s="84"/>
      <c r="AE895" s="84"/>
      <c r="AF895" s="84"/>
      <c r="AG895" s="84"/>
      <c r="AH895" s="84"/>
      <c r="AI895" s="84"/>
      <c r="AJ895" s="84"/>
      <c r="AK895" s="84"/>
      <c r="AL895" s="84"/>
      <c r="AM895" s="771"/>
      <c r="AN895" s="84"/>
      <c r="AO895" s="84"/>
      <c r="AP895" s="84"/>
      <c r="AQ895" s="84"/>
      <c r="AR895" s="84"/>
      <c r="AS895" s="84"/>
      <c r="AT895" s="84"/>
      <c r="AU895" s="84"/>
      <c r="AV895" s="84"/>
      <c r="AW895" s="84"/>
      <c r="AX895" s="84"/>
      <c r="AY895" s="771"/>
      <c r="AZ895" s="84"/>
      <c r="BA895" s="84"/>
      <c r="BB895" s="84"/>
      <c r="BC895" s="84"/>
      <c r="BD895" s="84"/>
      <c r="BE895" s="84"/>
      <c r="BF895" s="84"/>
      <c r="BG895" s="84"/>
      <c r="BH895" s="84"/>
      <c r="BI895" s="84"/>
      <c r="BJ895" s="84"/>
      <c r="BK895" s="771"/>
      <c r="BL895" s="84"/>
      <c r="BM895" s="84"/>
      <c r="BN895" s="84"/>
      <c r="BO895" s="84"/>
      <c r="BP895" s="84"/>
      <c r="BQ895" s="84"/>
      <c r="BR895" s="84"/>
      <c r="BS895" s="84"/>
      <c r="BT895" s="84"/>
      <c r="BU895" s="84"/>
      <c r="BV895" s="84"/>
      <c r="BW895" s="771"/>
      <c r="BX895" s="84"/>
      <c r="BY895" s="84"/>
      <c r="BZ895" s="84"/>
      <c r="CA895" s="84"/>
      <c r="CB895" s="84"/>
      <c r="CC895" s="84"/>
      <c r="CD895" s="84"/>
      <c r="CE895" s="84"/>
      <c r="CF895" s="84"/>
      <c r="CG895" s="84"/>
      <c r="CH895" s="84"/>
      <c r="CI895" s="771"/>
      <c r="CJ895" s="791"/>
      <c r="CK895" s="791"/>
      <c r="CL895" s="791"/>
      <c r="CM895" s="791"/>
      <c r="CN895" s="791"/>
      <c r="CO895" s="791"/>
      <c r="CP895" s="791"/>
      <c r="CQ895" s="791"/>
      <c r="CR895" s="791"/>
      <c r="CS895" s="791"/>
      <c r="CT895" s="791"/>
      <c r="CU895" s="793"/>
      <c r="CV895" s="791"/>
      <c r="CW895" s="791"/>
      <c r="CX895" s="791"/>
      <c r="CY895" s="791"/>
      <c r="CZ895" s="791"/>
      <c r="DA895" s="791"/>
      <c r="DB895" s="791"/>
      <c r="DC895" s="791"/>
      <c r="DD895" s="791"/>
      <c r="DE895" s="791"/>
      <c r="DF895" s="791"/>
      <c r="DG895" s="793"/>
    </row>
    <row r="896" spans="1:111" ht="16">
      <c r="A896" s="209"/>
      <c r="B896" s="331"/>
      <c r="C896" s="1115"/>
      <c r="D896" s="84"/>
      <c r="E896" s="84"/>
      <c r="F896" s="84"/>
      <c r="G896" s="84"/>
      <c r="H896" s="84"/>
      <c r="I896" s="84"/>
      <c r="J896" s="84"/>
      <c r="K896" s="84"/>
      <c r="L896" s="84"/>
      <c r="M896" s="84"/>
      <c r="N896" s="84"/>
      <c r="O896" s="84"/>
      <c r="P896" s="84"/>
      <c r="Q896" s="84"/>
      <c r="R896" s="84"/>
      <c r="S896" s="84"/>
      <c r="T896" s="84"/>
      <c r="U896" s="84"/>
      <c r="V896" s="84"/>
      <c r="W896" s="84"/>
      <c r="X896" s="84"/>
      <c r="Y896" s="84"/>
      <c r="Z896" s="84"/>
      <c r="AA896" s="771"/>
      <c r="AB896" s="84"/>
      <c r="AC896" s="84"/>
      <c r="AD896" s="84"/>
      <c r="AE896" s="84"/>
      <c r="AF896" s="84"/>
      <c r="AG896" s="84"/>
      <c r="AH896" s="84"/>
      <c r="AI896" s="84"/>
      <c r="AJ896" s="84"/>
      <c r="AK896" s="84"/>
      <c r="AL896" s="84"/>
      <c r="AM896" s="771"/>
      <c r="AN896" s="84"/>
      <c r="AO896" s="84"/>
      <c r="AP896" s="84"/>
      <c r="AQ896" s="84"/>
      <c r="AR896" s="84"/>
      <c r="AS896" s="84"/>
      <c r="AT896" s="84"/>
      <c r="AU896" s="84"/>
      <c r="AV896" s="84"/>
      <c r="AW896" s="84"/>
      <c r="AX896" s="84"/>
      <c r="AY896" s="771"/>
      <c r="AZ896" s="84"/>
      <c r="BA896" s="84"/>
      <c r="BB896" s="84"/>
      <c r="BC896" s="84"/>
      <c r="BD896" s="84"/>
      <c r="BE896" s="84"/>
      <c r="BF896" s="84"/>
      <c r="BG896" s="84"/>
      <c r="BH896" s="84"/>
      <c r="BI896" s="84"/>
      <c r="BJ896" s="84"/>
      <c r="BK896" s="771"/>
      <c r="BL896" s="84"/>
      <c r="BM896" s="84"/>
      <c r="BN896" s="84"/>
      <c r="BO896" s="84"/>
      <c r="BP896" s="84"/>
      <c r="BQ896" s="84"/>
      <c r="BR896" s="84"/>
      <c r="BS896" s="84"/>
      <c r="BT896" s="84"/>
      <c r="BU896" s="84"/>
      <c r="BV896" s="84"/>
      <c r="BW896" s="771"/>
      <c r="BX896" s="84"/>
      <c r="BY896" s="84"/>
      <c r="BZ896" s="84"/>
      <c r="CA896" s="84"/>
      <c r="CB896" s="84"/>
      <c r="CC896" s="84"/>
      <c r="CD896" s="84"/>
      <c r="CE896" s="84"/>
      <c r="CF896" s="84"/>
      <c r="CG896" s="84"/>
      <c r="CH896" s="84"/>
      <c r="CI896" s="771"/>
      <c r="CJ896" s="791"/>
      <c r="CK896" s="791"/>
      <c r="CL896" s="791"/>
      <c r="CM896" s="791"/>
      <c r="CN896" s="791"/>
      <c r="CO896" s="791"/>
      <c r="CP896" s="791"/>
      <c r="CQ896" s="791"/>
      <c r="CR896" s="791"/>
      <c r="CS896" s="791"/>
      <c r="CT896" s="791"/>
      <c r="CU896" s="793"/>
      <c r="CV896" s="791"/>
      <c r="CW896" s="791"/>
      <c r="CX896" s="791"/>
      <c r="CY896" s="791"/>
      <c r="CZ896" s="791"/>
      <c r="DA896" s="791"/>
      <c r="DB896" s="791"/>
      <c r="DC896" s="791"/>
      <c r="DD896" s="791"/>
      <c r="DE896" s="791"/>
      <c r="DF896" s="791"/>
      <c r="DG896" s="793"/>
    </row>
    <row r="897" spans="1:111" ht="16">
      <c r="A897" s="209"/>
      <c r="B897" s="331"/>
      <c r="C897" s="1115"/>
      <c r="D897" s="84"/>
      <c r="E897" s="84"/>
      <c r="F897" s="84"/>
      <c r="G897" s="84"/>
      <c r="H897" s="84"/>
      <c r="I897" s="84"/>
      <c r="J897" s="84"/>
      <c r="K897" s="84"/>
      <c r="L897" s="84"/>
      <c r="M897" s="84"/>
      <c r="N897" s="84"/>
      <c r="O897" s="84"/>
      <c r="P897" s="84"/>
      <c r="Q897" s="84"/>
      <c r="R897" s="84"/>
      <c r="S897" s="84"/>
      <c r="T897" s="84"/>
      <c r="U897" s="84"/>
      <c r="V897" s="84"/>
      <c r="W897" s="84"/>
      <c r="X897" s="84"/>
      <c r="Y897" s="84"/>
      <c r="Z897" s="84"/>
      <c r="AA897" s="771"/>
      <c r="AB897" s="84"/>
      <c r="AC897" s="84"/>
      <c r="AD897" s="84"/>
      <c r="AE897" s="84"/>
      <c r="AF897" s="84"/>
      <c r="AG897" s="84"/>
      <c r="AH897" s="84"/>
      <c r="AI897" s="84"/>
      <c r="AJ897" s="84"/>
      <c r="AK897" s="84"/>
      <c r="AL897" s="84"/>
      <c r="AM897" s="771"/>
      <c r="AN897" s="84"/>
      <c r="AO897" s="84"/>
      <c r="AP897" s="84"/>
      <c r="AQ897" s="84"/>
      <c r="AR897" s="84"/>
      <c r="AS897" s="84"/>
      <c r="AT897" s="84"/>
      <c r="AU897" s="84"/>
      <c r="AV897" s="84"/>
      <c r="AW897" s="84"/>
      <c r="AX897" s="84"/>
      <c r="AY897" s="771"/>
      <c r="AZ897" s="84"/>
      <c r="BA897" s="84"/>
      <c r="BB897" s="84"/>
      <c r="BC897" s="84"/>
      <c r="BD897" s="84"/>
      <c r="BE897" s="84"/>
      <c r="BF897" s="84"/>
      <c r="BG897" s="84"/>
      <c r="BH897" s="84"/>
      <c r="BI897" s="84"/>
      <c r="BJ897" s="84"/>
      <c r="BK897" s="771"/>
      <c r="BL897" s="84"/>
      <c r="BM897" s="84"/>
      <c r="BN897" s="84"/>
      <c r="BO897" s="84"/>
      <c r="BP897" s="84"/>
      <c r="BQ897" s="84"/>
      <c r="BR897" s="84"/>
      <c r="BS897" s="84"/>
      <c r="BT897" s="84"/>
      <c r="BU897" s="84"/>
      <c r="BV897" s="84"/>
      <c r="BW897" s="771"/>
      <c r="BX897" s="84"/>
      <c r="BY897" s="84"/>
      <c r="BZ897" s="84"/>
      <c r="CA897" s="84"/>
      <c r="CB897" s="84"/>
      <c r="CC897" s="84"/>
      <c r="CD897" s="84"/>
      <c r="CE897" s="84"/>
      <c r="CF897" s="84"/>
      <c r="CG897" s="84"/>
      <c r="CH897" s="84"/>
      <c r="CI897" s="771"/>
      <c r="CJ897" s="791"/>
      <c r="CK897" s="791"/>
      <c r="CL897" s="791"/>
      <c r="CM897" s="791"/>
      <c r="CN897" s="791"/>
      <c r="CO897" s="791"/>
      <c r="CP897" s="791"/>
      <c r="CQ897" s="791"/>
      <c r="CR897" s="791"/>
      <c r="CS897" s="791"/>
      <c r="CT897" s="791"/>
      <c r="CU897" s="793"/>
      <c r="CV897" s="791"/>
      <c r="CW897" s="791"/>
      <c r="CX897" s="791"/>
      <c r="CY897" s="791"/>
      <c r="CZ897" s="791"/>
      <c r="DA897" s="791"/>
      <c r="DB897" s="791"/>
      <c r="DC897" s="791"/>
      <c r="DD897" s="791"/>
      <c r="DE897" s="791"/>
      <c r="DF897" s="791"/>
      <c r="DG897" s="793"/>
    </row>
    <row r="898" spans="1:111" ht="16">
      <c r="A898" s="209"/>
      <c r="B898" s="331"/>
      <c r="C898" s="1115"/>
      <c r="D898" s="84"/>
      <c r="E898" s="84"/>
      <c r="F898" s="84"/>
      <c r="G898" s="84"/>
      <c r="H898" s="84"/>
      <c r="I898" s="84"/>
      <c r="J898" s="84"/>
      <c r="K898" s="84"/>
      <c r="L898" s="84"/>
      <c r="M898" s="84"/>
      <c r="N898" s="84"/>
      <c r="O898" s="84"/>
      <c r="P898" s="84"/>
      <c r="Q898" s="84"/>
      <c r="R898" s="84"/>
      <c r="S898" s="84"/>
      <c r="T898" s="84"/>
      <c r="U898" s="84"/>
      <c r="V898" s="84"/>
      <c r="W898" s="84"/>
      <c r="X898" s="84"/>
      <c r="Y898" s="84"/>
      <c r="Z898" s="84"/>
      <c r="AA898" s="771"/>
      <c r="AB898" s="84"/>
      <c r="AC898" s="84"/>
      <c r="AD898" s="84"/>
      <c r="AE898" s="84"/>
      <c r="AF898" s="84"/>
      <c r="AG898" s="84"/>
      <c r="AH898" s="84"/>
      <c r="AI898" s="84"/>
      <c r="AJ898" s="84"/>
      <c r="AK898" s="84"/>
      <c r="AL898" s="84"/>
      <c r="AM898" s="771"/>
      <c r="AN898" s="84"/>
      <c r="AO898" s="84"/>
      <c r="AP898" s="84"/>
      <c r="AQ898" s="84"/>
      <c r="AR898" s="84"/>
      <c r="AS898" s="84"/>
      <c r="AT898" s="84"/>
      <c r="AU898" s="84"/>
      <c r="AV898" s="84"/>
      <c r="AW898" s="84"/>
      <c r="AX898" s="84"/>
      <c r="AY898" s="771"/>
      <c r="AZ898" s="84"/>
      <c r="BA898" s="84"/>
      <c r="BB898" s="84"/>
      <c r="BC898" s="84"/>
      <c r="BD898" s="84"/>
      <c r="BE898" s="84"/>
      <c r="BF898" s="84"/>
      <c r="BG898" s="84"/>
      <c r="BH898" s="84"/>
      <c r="BI898" s="84"/>
      <c r="BJ898" s="84"/>
      <c r="BK898" s="771"/>
      <c r="BL898" s="84"/>
      <c r="BM898" s="84"/>
      <c r="BN898" s="84"/>
      <c r="BO898" s="84"/>
      <c r="BP898" s="84"/>
      <c r="BQ898" s="84"/>
      <c r="BR898" s="84"/>
      <c r="BS898" s="84"/>
      <c r="BT898" s="84"/>
      <c r="BU898" s="84"/>
      <c r="BV898" s="84"/>
      <c r="BW898" s="771"/>
      <c r="BX898" s="84"/>
      <c r="BY898" s="84"/>
      <c r="BZ898" s="84"/>
      <c r="CA898" s="84"/>
      <c r="CB898" s="84"/>
      <c r="CC898" s="84"/>
      <c r="CD898" s="84"/>
      <c r="CE898" s="84"/>
      <c r="CF898" s="84"/>
      <c r="CG898" s="84"/>
      <c r="CH898" s="84"/>
      <c r="CI898" s="771"/>
      <c r="CJ898" s="791"/>
      <c r="CK898" s="791"/>
      <c r="CL898" s="791"/>
      <c r="CM898" s="791"/>
      <c r="CN898" s="791"/>
      <c r="CO898" s="791"/>
      <c r="CP898" s="791"/>
      <c r="CQ898" s="791"/>
      <c r="CR898" s="791"/>
      <c r="CS898" s="791"/>
      <c r="CT898" s="791"/>
      <c r="CU898" s="793"/>
      <c r="CV898" s="791"/>
      <c r="CW898" s="791"/>
      <c r="CX898" s="791"/>
      <c r="CY898" s="791"/>
      <c r="CZ898" s="791"/>
      <c r="DA898" s="791"/>
      <c r="DB898" s="791"/>
      <c r="DC898" s="791"/>
      <c r="DD898" s="791"/>
      <c r="DE898" s="791"/>
      <c r="DF898" s="791"/>
      <c r="DG898" s="793"/>
    </row>
    <row r="899" spans="1:111" ht="16">
      <c r="A899" s="209"/>
      <c r="B899" s="331"/>
      <c r="C899" s="1115"/>
      <c r="D899" s="84"/>
      <c r="E899" s="84"/>
      <c r="F899" s="84"/>
      <c r="G899" s="84"/>
      <c r="H899" s="84"/>
      <c r="I899" s="84"/>
      <c r="J899" s="84"/>
      <c r="K899" s="84"/>
      <c r="L899" s="84"/>
      <c r="M899" s="84"/>
      <c r="N899" s="84"/>
      <c r="O899" s="84"/>
      <c r="P899" s="84"/>
      <c r="Q899" s="84"/>
      <c r="R899" s="84"/>
      <c r="S899" s="84"/>
      <c r="T899" s="84"/>
      <c r="U899" s="84"/>
      <c r="V899" s="84"/>
      <c r="W899" s="84"/>
      <c r="X899" s="84"/>
      <c r="Y899" s="84"/>
      <c r="Z899" s="84"/>
      <c r="AA899" s="771"/>
      <c r="AB899" s="84"/>
      <c r="AC899" s="84"/>
      <c r="AD899" s="84"/>
      <c r="AE899" s="84"/>
      <c r="AF899" s="84"/>
      <c r="AG899" s="84"/>
      <c r="AH899" s="84"/>
      <c r="AI899" s="84"/>
      <c r="AJ899" s="84"/>
      <c r="AK899" s="84"/>
      <c r="AL899" s="84"/>
      <c r="AM899" s="771"/>
      <c r="AN899" s="84"/>
      <c r="AO899" s="84"/>
      <c r="AP899" s="84"/>
      <c r="AQ899" s="84"/>
      <c r="AR899" s="84"/>
      <c r="AS899" s="84"/>
      <c r="AT899" s="84"/>
      <c r="AU899" s="84"/>
      <c r="AV899" s="84"/>
      <c r="AW899" s="84"/>
      <c r="AX899" s="84"/>
      <c r="AY899" s="771"/>
      <c r="AZ899" s="84"/>
      <c r="BA899" s="84"/>
      <c r="BB899" s="84"/>
      <c r="BC899" s="84"/>
      <c r="BD899" s="84"/>
      <c r="BE899" s="84"/>
      <c r="BF899" s="84"/>
      <c r="BG899" s="84"/>
      <c r="BH899" s="84"/>
      <c r="BI899" s="84"/>
      <c r="BJ899" s="84"/>
      <c r="BK899" s="771"/>
      <c r="BL899" s="84"/>
      <c r="BM899" s="84"/>
      <c r="BN899" s="84"/>
      <c r="BO899" s="84"/>
      <c r="BP899" s="84"/>
      <c r="BQ899" s="84"/>
      <c r="BR899" s="84"/>
      <c r="BS899" s="84"/>
      <c r="BT899" s="84"/>
      <c r="BU899" s="84"/>
      <c r="BV899" s="84"/>
      <c r="BW899" s="771"/>
      <c r="BX899" s="84"/>
      <c r="BY899" s="84"/>
      <c r="BZ899" s="84"/>
      <c r="CA899" s="84"/>
      <c r="CB899" s="84"/>
      <c r="CC899" s="84"/>
      <c r="CD899" s="84"/>
      <c r="CE899" s="84"/>
      <c r="CF899" s="84"/>
      <c r="CG899" s="84"/>
      <c r="CH899" s="84"/>
      <c r="CI899" s="771"/>
      <c r="CJ899" s="791"/>
      <c r="CK899" s="791"/>
      <c r="CL899" s="791"/>
      <c r="CM899" s="791"/>
      <c r="CN899" s="791"/>
      <c r="CO899" s="791"/>
      <c r="CP899" s="791"/>
      <c r="CQ899" s="791"/>
      <c r="CR899" s="791"/>
      <c r="CS899" s="791"/>
      <c r="CT899" s="791"/>
      <c r="CU899" s="793"/>
      <c r="CV899" s="791"/>
      <c r="CW899" s="791"/>
      <c r="CX899" s="791"/>
      <c r="CY899" s="791"/>
      <c r="CZ899" s="791"/>
      <c r="DA899" s="791"/>
      <c r="DB899" s="791"/>
      <c r="DC899" s="791"/>
      <c r="DD899" s="791"/>
      <c r="DE899" s="791"/>
      <c r="DF899" s="791"/>
      <c r="DG899" s="793"/>
    </row>
    <row r="900" spans="1:111" ht="16">
      <c r="A900" s="209"/>
      <c r="B900" s="331"/>
      <c r="C900" s="1115"/>
      <c r="D900" s="84"/>
      <c r="E900" s="84"/>
      <c r="F900" s="84"/>
      <c r="G900" s="84"/>
      <c r="H900" s="84"/>
      <c r="I900" s="84"/>
      <c r="J900" s="84"/>
      <c r="K900" s="84"/>
      <c r="L900" s="84"/>
      <c r="M900" s="84"/>
      <c r="N900" s="84"/>
      <c r="O900" s="84"/>
      <c r="P900" s="84"/>
      <c r="Q900" s="84"/>
      <c r="R900" s="84"/>
      <c r="S900" s="84"/>
      <c r="T900" s="84"/>
      <c r="U900" s="84"/>
      <c r="V900" s="84"/>
      <c r="W900" s="84"/>
      <c r="X900" s="84"/>
      <c r="Y900" s="84"/>
      <c r="Z900" s="84"/>
      <c r="AA900" s="771"/>
      <c r="AB900" s="84"/>
      <c r="AC900" s="84"/>
      <c r="AD900" s="84"/>
      <c r="AE900" s="84"/>
      <c r="AF900" s="84"/>
      <c r="AG900" s="84"/>
      <c r="AH900" s="84"/>
      <c r="AI900" s="84"/>
      <c r="AJ900" s="84"/>
      <c r="AK900" s="84"/>
      <c r="AL900" s="84"/>
      <c r="AM900" s="771"/>
      <c r="AN900" s="84"/>
      <c r="AO900" s="84"/>
      <c r="AP900" s="84"/>
      <c r="AQ900" s="84"/>
      <c r="AR900" s="84"/>
      <c r="AS900" s="84"/>
      <c r="AT900" s="84"/>
      <c r="AU900" s="84"/>
      <c r="AV900" s="84"/>
      <c r="AW900" s="84"/>
      <c r="AX900" s="84"/>
      <c r="AY900" s="771"/>
      <c r="AZ900" s="84"/>
      <c r="BA900" s="84"/>
      <c r="BB900" s="84"/>
      <c r="BC900" s="84"/>
      <c r="BD900" s="84"/>
      <c r="BE900" s="84"/>
      <c r="BF900" s="84"/>
      <c r="BG900" s="84"/>
      <c r="BH900" s="84"/>
      <c r="BI900" s="84"/>
      <c r="BJ900" s="84"/>
      <c r="BK900" s="771"/>
      <c r="BL900" s="84"/>
      <c r="BM900" s="84"/>
      <c r="BN900" s="84"/>
      <c r="BO900" s="84"/>
      <c r="BP900" s="84"/>
      <c r="BQ900" s="84"/>
      <c r="BR900" s="84"/>
      <c r="BS900" s="84"/>
      <c r="BT900" s="84"/>
      <c r="BU900" s="84"/>
      <c r="BV900" s="84"/>
      <c r="BW900" s="771"/>
      <c r="BX900" s="84"/>
      <c r="BY900" s="84"/>
      <c r="BZ900" s="84"/>
      <c r="CA900" s="84"/>
      <c r="CB900" s="84"/>
      <c r="CC900" s="84"/>
      <c r="CD900" s="84"/>
      <c r="CE900" s="84"/>
      <c r="CF900" s="84"/>
      <c r="CG900" s="84"/>
      <c r="CH900" s="84"/>
      <c r="CI900" s="771"/>
      <c r="CJ900" s="791"/>
      <c r="CK900" s="791"/>
      <c r="CL900" s="791"/>
      <c r="CM900" s="791"/>
      <c r="CN900" s="791"/>
      <c r="CO900" s="791"/>
      <c r="CP900" s="791"/>
      <c r="CQ900" s="791"/>
      <c r="CR900" s="791"/>
      <c r="CS900" s="791"/>
      <c r="CT900" s="791"/>
      <c r="CU900" s="793"/>
      <c r="CV900" s="791"/>
      <c r="CW900" s="791"/>
      <c r="CX900" s="791"/>
      <c r="CY900" s="791"/>
      <c r="CZ900" s="791"/>
      <c r="DA900" s="791"/>
      <c r="DB900" s="791"/>
      <c r="DC900" s="791"/>
      <c r="DD900" s="791"/>
      <c r="DE900" s="791"/>
      <c r="DF900" s="791"/>
      <c r="DG900" s="793"/>
    </row>
    <row r="901" spans="1:111" ht="16">
      <c r="A901" s="209"/>
      <c r="B901" s="331"/>
      <c r="C901" s="1115"/>
      <c r="D901" s="84"/>
      <c r="E901" s="84"/>
      <c r="F901" s="84"/>
      <c r="G901" s="84"/>
      <c r="H901" s="84"/>
      <c r="I901" s="84"/>
      <c r="J901" s="84"/>
      <c r="K901" s="84"/>
      <c r="L901" s="84"/>
      <c r="M901" s="84"/>
      <c r="N901" s="84"/>
      <c r="O901" s="84"/>
      <c r="P901" s="84"/>
      <c r="Q901" s="84"/>
      <c r="R901" s="84"/>
      <c r="S901" s="84"/>
      <c r="T901" s="84"/>
      <c r="U901" s="84"/>
      <c r="V901" s="84"/>
      <c r="W901" s="84"/>
      <c r="X901" s="84"/>
      <c r="Y901" s="84"/>
      <c r="Z901" s="84"/>
      <c r="AA901" s="771"/>
      <c r="AB901" s="84"/>
      <c r="AC901" s="84"/>
      <c r="AD901" s="84"/>
      <c r="AE901" s="84"/>
      <c r="AF901" s="84"/>
      <c r="AG901" s="84"/>
      <c r="AH901" s="84"/>
      <c r="AI901" s="84"/>
      <c r="AJ901" s="84"/>
      <c r="AK901" s="84"/>
      <c r="AL901" s="84"/>
      <c r="AM901" s="771"/>
      <c r="AN901" s="84"/>
      <c r="AO901" s="84"/>
      <c r="AP901" s="84"/>
      <c r="AQ901" s="84"/>
      <c r="AR901" s="84"/>
      <c r="AS901" s="84"/>
      <c r="AT901" s="84"/>
      <c r="AU901" s="84"/>
      <c r="AV901" s="84"/>
      <c r="AW901" s="84"/>
      <c r="AX901" s="84"/>
      <c r="AY901" s="771"/>
      <c r="AZ901" s="84"/>
      <c r="BA901" s="84"/>
      <c r="BB901" s="84"/>
      <c r="BC901" s="84"/>
      <c r="BD901" s="84"/>
      <c r="BE901" s="84"/>
      <c r="BF901" s="84"/>
      <c r="BG901" s="84"/>
      <c r="BH901" s="84"/>
      <c r="BI901" s="84"/>
      <c r="BJ901" s="84"/>
      <c r="BK901" s="771"/>
      <c r="BL901" s="84"/>
      <c r="BM901" s="84"/>
      <c r="BN901" s="84"/>
      <c r="BO901" s="84"/>
      <c r="BP901" s="84"/>
      <c r="BQ901" s="84"/>
      <c r="BR901" s="84"/>
      <c r="BS901" s="84"/>
      <c r="BT901" s="84"/>
      <c r="BU901" s="84"/>
      <c r="BV901" s="84"/>
      <c r="BW901" s="771"/>
      <c r="BX901" s="84"/>
      <c r="BY901" s="84"/>
      <c r="BZ901" s="84"/>
      <c r="CA901" s="84"/>
      <c r="CB901" s="84"/>
      <c r="CC901" s="84"/>
      <c r="CD901" s="84"/>
      <c r="CE901" s="84"/>
      <c r="CF901" s="84"/>
      <c r="CG901" s="84"/>
      <c r="CH901" s="84"/>
      <c r="CI901" s="771"/>
      <c r="CJ901" s="791"/>
      <c r="CK901" s="791"/>
      <c r="CL901" s="791"/>
      <c r="CM901" s="791"/>
      <c r="CN901" s="791"/>
      <c r="CO901" s="791"/>
      <c r="CP901" s="791"/>
      <c r="CQ901" s="791"/>
      <c r="CR901" s="791"/>
      <c r="CS901" s="791"/>
      <c r="CT901" s="791"/>
      <c r="CU901" s="793"/>
      <c r="CV901" s="791"/>
      <c r="CW901" s="791"/>
      <c r="CX901" s="791"/>
      <c r="CY901" s="791"/>
      <c r="CZ901" s="791"/>
      <c r="DA901" s="791"/>
      <c r="DB901" s="791"/>
      <c r="DC901" s="791"/>
      <c r="DD901" s="791"/>
      <c r="DE901" s="791"/>
      <c r="DF901" s="791"/>
      <c r="DG901" s="793"/>
    </row>
    <row r="902" spans="1:111" ht="16">
      <c r="A902" s="209"/>
      <c r="B902" s="331"/>
      <c r="C902" s="1115"/>
      <c r="D902" s="84"/>
      <c r="E902" s="84"/>
      <c r="F902" s="84"/>
      <c r="G902" s="84"/>
      <c r="H902" s="84"/>
      <c r="I902" s="84"/>
      <c r="J902" s="84"/>
      <c r="K902" s="84"/>
      <c r="L902" s="84"/>
      <c r="M902" s="84"/>
      <c r="N902" s="84"/>
      <c r="O902" s="84"/>
      <c r="P902" s="84"/>
      <c r="Q902" s="84"/>
      <c r="R902" s="84"/>
      <c r="S902" s="84"/>
      <c r="T902" s="84"/>
      <c r="U902" s="84"/>
      <c r="V902" s="84"/>
      <c r="W902" s="84"/>
      <c r="X902" s="84"/>
      <c r="Y902" s="84"/>
      <c r="Z902" s="84"/>
      <c r="AA902" s="771"/>
      <c r="AB902" s="84"/>
      <c r="AC902" s="84"/>
      <c r="AD902" s="84"/>
      <c r="AE902" s="84"/>
      <c r="AF902" s="84"/>
      <c r="AG902" s="84"/>
      <c r="AH902" s="84"/>
      <c r="AI902" s="84"/>
      <c r="AJ902" s="84"/>
      <c r="AK902" s="84"/>
      <c r="AL902" s="84"/>
      <c r="AM902" s="771"/>
      <c r="AN902" s="84"/>
      <c r="AO902" s="84"/>
      <c r="AP902" s="84"/>
      <c r="AQ902" s="84"/>
      <c r="AR902" s="84"/>
      <c r="AS902" s="84"/>
      <c r="AT902" s="84"/>
      <c r="AU902" s="84"/>
      <c r="AV902" s="84"/>
      <c r="AW902" s="84"/>
      <c r="AX902" s="84"/>
      <c r="AY902" s="771"/>
      <c r="AZ902" s="84"/>
      <c r="BA902" s="84"/>
      <c r="BB902" s="84"/>
      <c r="BC902" s="84"/>
      <c r="BD902" s="84"/>
      <c r="BE902" s="84"/>
      <c r="BF902" s="84"/>
      <c r="BG902" s="84"/>
      <c r="BH902" s="84"/>
      <c r="BI902" s="84"/>
      <c r="BJ902" s="84"/>
      <c r="BK902" s="771"/>
      <c r="BL902" s="84"/>
      <c r="BM902" s="84"/>
      <c r="BN902" s="84"/>
      <c r="BO902" s="84"/>
      <c r="BP902" s="84"/>
      <c r="BQ902" s="84"/>
      <c r="BR902" s="84"/>
      <c r="BS902" s="84"/>
      <c r="BT902" s="84"/>
      <c r="BU902" s="84"/>
      <c r="BV902" s="84"/>
      <c r="BW902" s="771"/>
      <c r="BX902" s="84"/>
      <c r="BY902" s="84"/>
      <c r="BZ902" s="84"/>
      <c r="CA902" s="84"/>
      <c r="CB902" s="84"/>
      <c r="CC902" s="84"/>
      <c r="CD902" s="84"/>
      <c r="CE902" s="84"/>
      <c r="CF902" s="84"/>
      <c r="CG902" s="84"/>
      <c r="CH902" s="84"/>
      <c r="CI902" s="771"/>
      <c r="CJ902" s="791"/>
      <c r="CK902" s="791"/>
      <c r="CL902" s="791"/>
      <c r="CM902" s="791"/>
      <c r="CN902" s="791"/>
      <c r="CO902" s="791"/>
      <c r="CP902" s="791"/>
      <c r="CQ902" s="791"/>
      <c r="CR902" s="791"/>
      <c r="CS902" s="791"/>
      <c r="CT902" s="791"/>
      <c r="CU902" s="793"/>
      <c r="CV902" s="791"/>
      <c r="CW902" s="791"/>
      <c r="CX902" s="791"/>
      <c r="CY902" s="791"/>
      <c r="CZ902" s="791"/>
      <c r="DA902" s="791"/>
      <c r="DB902" s="791"/>
      <c r="DC902" s="791"/>
      <c r="DD902" s="791"/>
      <c r="DE902" s="791"/>
      <c r="DF902" s="791"/>
      <c r="DG902" s="793"/>
    </row>
    <row r="903" spans="1:111" ht="16">
      <c r="A903" s="209"/>
      <c r="B903" s="331"/>
      <c r="C903" s="1115"/>
      <c r="D903" s="84"/>
      <c r="E903" s="84"/>
      <c r="F903" s="84"/>
      <c r="G903" s="84"/>
      <c r="H903" s="84"/>
      <c r="I903" s="84"/>
      <c r="J903" s="84"/>
      <c r="K903" s="84"/>
      <c r="L903" s="84"/>
      <c r="M903" s="84"/>
      <c r="N903" s="84"/>
      <c r="O903" s="84"/>
      <c r="P903" s="84"/>
      <c r="Q903" s="84"/>
      <c r="R903" s="84"/>
      <c r="S903" s="84"/>
      <c r="T903" s="84"/>
      <c r="U903" s="84"/>
      <c r="V903" s="84"/>
      <c r="W903" s="84"/>
      <c r="X903" s="84"/>
      <c r="Y903" s="84"/>
      <c r="Z903" s="84"/>
      <c r="AA903" s="771"/>
      <c r="AB903" s="84"/>
      <c r="AC903" s="84"/>
      <c r="AD903" s="84"/>
      <c r="AE903" s="84"/>
      <c r="AF903" s="84"/>
      <c r="AG903" s="84"/>
      <c r="AH903" s="84"/>
      <c r="AI903" s="84"/>
      <c r="AJ903" s="84"/>
      <c r="AK903" s="84"/>
      <c r="AL903" s="84"/>
      <c r="AM903" s="771"/>
      <c r="AN903" s="84"/>
      <c r="AO903" s="84"/>
      <c r="AP903" s="84"/>
      <c r="AQ903" s="84"/>
      <c r="AR903" s="84"/>
      <c r="AS903" s="84"/>
      <c r="AT903" s="84"/>
      <c r="AU903" s="84"/>
      <c r="AV903" s="84"/>
      <c r="AW903" s="84"/>
      <c r="AX903" s="84"/>
      <c r="AY903" s="771"/>
      <c r="AZ903" s="84"/>
      <c r="BA903" s="84"/>
      <c r="BB903" s="84"/>
      <c r="BC903" s="84"/>
      <c r="BD903" s="84"/>
      <c r="BE903" s="84"/>
      <c r="BF903" s="84"/>
      <c r="BG903" s="84"/>
      <c r="BH903" s="84"/>
      <c r="BI903" s="84"/>
      <c r="BJ903" s="84"/>
      <c r="BK903" s="771"/>
      <c r="BL903" s="84"/>
      <c r="BM903" s="84"/>
      <c r="BN903" s="84"/>
      <c r="BO903" s="84"/>
      <c r="BP903" s="84"/>
      <c r="BQ903" s="84"/>
      <c r="BR903" s="84"/>
      <c r="BS903" s="84"/>
      <c r="BT903" s="84"/>
      <c r="BU903" s="84"/>
      <c r="BV903" s="84"/>
      <c r="BW903" s="771"/>
      <c r="BX903" s="84"/>
      <c r="BY903" s="84"/>
      <c r="BZ903" s="84"/>
      <c r="CA903" s="84"/>
      <c r="CB903" s="84"/>
      <c r="CC903" s="84"/>
      <c r="CD903" s="84"/>
      <c r="CE903" s="84"/>
      <c r="CF903" s="84"/>
      <c r="CG903" s="84"/>
      <c r="CH903" s="84"/>
      <c r="CI903" s="771"/>
      <c r="CJ903" s="791"/>
      <c r="CK903" s="791"/>
      <c r="CL903" s="791"/>
      <c r="CM903" s="791"/>
      <c r="CN903" s="791"/>
      <c r="CO903" s="791"/>
      <c r="CP903" s="791"/>
      <c r="CQ903" s="791"/>
      <c r="CR903" s="791"/>
      <c r="CS903" s="791"/>
      <c r="CT903" s="791"/>
      <c r="CU903" s="793"/>
      <c r="CV903" s="791"/>
      <c r="CW903" s="791"/>
      <c r="CX903" s="791"/>
      <c r="CY903" s="791"/>
      <c r="CZ903" s="791"/>
      <c r="DA903" s="791"/>
      <c r="DB903" s="791"/>
      <c r="DC903" s="791"/>
      <c r="DD903" s="791"/>
      <c r="DE903" s="791"/>
      <c r="DF903" s="791"/>
      <c r="DG903" s="793"/>
    </row>
    <row r="904" spans="1:111" ht="16">
      <c r="A904" s="209"/>
      <c r="B904" s="331"/>
      <c r="C904" s="1115"/>
      <c r="D904" s="84"/>
      <c r="E904" s="84"/>
      <c r="F904" s="84"/>
      <c r="G904" s="84"/>
      <c r="H904" s="84"/>
      <c r="I904" s="84"/>
      <c r="J904" s="84"/>
      <c r="K904" s="84"/>
      <c r="L904" s="84"/>
      <c r="M904" s="84"/>
      <c r="N904" s="84"/>
      <c r="O904" s="84"/>
      <c r="P904" s="84"/>
      <c r="Q904" s="84"/>
      <c r="R904" s="84"/>
      <c r="S904" s="84"/>
      <c r="T904" s="84"/>
      <c r="U904" s="84"/>
      <c r="V904" s="84"/>
      <c r="W904" s="84"/>
      <c r="X904" s="84"/>
      <c r="Y904" s="84"/>
      <c r="Z904" s="84"/>
      <c r="AA904" s="771"/>
      <c r="AB904" s="84"/>
      <c r="AC904" s="84"/>
      <c r="AD904" s="84"/>
      <c r="AE904" s="84"/>
      <c r="AF904" s="84"/>
      <c r="AG904" s="84"/>
      <c r="AH904" s="84"/>
      <c r="AI904" s="84"/>
      <c r="AJ904" s="84"/>
      <c r="AK904" s="84"/>
      <c r="AL904" s="84"/>
      <c r="AM904" s="771"/>
      <c r="AN904" s="84"/>
      <c r="AO904" s="84"/>
      <c r="AP904" s="84"/>
      <c r="AQ904" s="84"/>
      <c r="AR904" s="84"/>
      <c r="AS904" s="84"/>
      <c r="AT904" s="84"/>
      <c r="AU904" s="84"/>
      <c r="AV904" s="84"/>
      <c r="AW904" s="84"/>
      <c r="AX904" s="84"/>
      <c r="AY904" s="771"/>
      <c r="AZ904" s="84"/>
      <c r="BA904" s="84"/>
      <c r="BB904" s="84"/>
      <c r="BC904" s="84"/>
      <c r="BD904" s="84"/>
      <c r="BE904" s="84"/>
      <c r="BF904" s="84"/>
      <c r="BG904" s="84"/>
      <c r="BH904" s="84"/>
      <c r="BI904" s="84"/>
      <c r="BJ904" s="84"/>
      <c r="BK904" s="771"/>
      <c r="BL904" s="84"/>
      <c r="BM904" s="84"/>
      <c r="BN904" s="84"/>
      <c r="BO904" s="84"/>
      <c r="BP904" s="84"/>
      <c r="BQ904" s="84"/>
      <c r="BR904" s="84"/>
      <c r="BS904" s="84"/>
      <c r="BT904" s="84"/>
      <c r="BU904" s="84"/>
      <c r="BV904" s="84"/>
      <c r="BW904" s="771"/>
      <c r="BX904" s="84"/>
      <c r="BY904" s="84"/>
      <c r="BZ904" s="84"/>
      <c r="CA904" s="84"/>
      <c r="CB904" s="84"/>
      <c r="CC904" s="84"/>
      <c r="CD904" s="84"/>
      <c r="CE904" s="84"/>
      <c r="CF904" s="84"/>
      <c r="CG904" s="84"/>
      <c r="CH904" s="84"/>
      <c r="CI904" s="771"/>
      <c r="CJ904" s="791"/>
      <c r="CK904" s="791"/>
      <c r="CL904" s="791"/>
      <c r="CM904" s="791"/>
      <c r="CN904" s="791"/>
      <c r="CO904" s="791"/>
      <c r="CP904" s="791"/>
      <c r="CQ904" s="791"/>
      <c r="CR904" s="791"/>
      <c r="CS904" s="791"/>
      <c r="CT904" s="791"/>
      <c r="CU904" s="793"/>
      <c r="CV904" s="791"/>
      <c r="CW904" s="791"/>
      <c r="CX904" s="791"/>
      <c r="CY904" s="791"/>
      <c r="CZ904" s="791"/>
      <c r="DA904" s="791"/>
      <c r="DB904" s="791"/>
      <c r="DC904" s="791"/>
      <c r="DD904" s="791"/>
      <c r="DE904" s="791"/>
      <c r="DF904" s="791"/>
      <c r="DG904" s="793"/>
    </row>
    <row r="905" spans="1:111" ht="16">
      <c r="A905" s="209"/>
      <c r="B905" s="331"/>
      <c r="C905" s="1115"/>
      <c r="D905" s="84"/>
      <c r="E905" s="84"/>
      <c r="F905" s="84"/>
      <c r="G905" s="84"/>
      <c r="H905" s="84"/>
      <c r="I905" s="84"/>
      <c r="J905" s="84"/>
      <c r="K905" s="84"/>
      <c r="L905" s="84"/>
      <c r="M905" s="84"/>
      <c r="N905" s="84"/>
      <c r="O905" s="84"/>
      <c r="P905" s="84"/>
      <c r="Q905" s="84"/>
      <c r="R905" s="84"/>
      <c r="S905" s="84"/>
      <c r="T905" s="84"/>
      <c r="U905" s="84"/>
      <c r="V905" s="84"/>
      <c r="W905" s="84"/>
      <c r="X905" s="84"/>
      <c r="Y905" s="84"/>
      <c r="Z905" s="84"/>
      <c r="AA905" s="771"/>
      <c r="AB905" s="84"/>
      <c r="AC905" s="84"/>
      <c r="AD905" s="84"/>
      <c r="AE905" s="84"/>
      <c r="AF905" s="84"/>
      <c r="AG905" s="84"/>
      <c r="AH905" s="84"/>
      <c r="AI905" s="84"/>
      <c r="AJ905" s="84"/>
      <c r="AK905" s="84"/>
      <c r="AL905" s="84"/>
      <c r="AM905" s="771"/>
      <c r="AN905" s="84"/>
      <c r="AO905" s="84"/>
      <c r="AP905" s="84"/>
      <c r="AQ905" s="84"/>
      <c r="AR905" s="84"/>
      <c r="AS905" s="84"/>
      <c r="AT905" s="84"/>
      <c r="AU905" s="84"/>
      <c r="AV905" s="84"/>
      <c r="AW905" s="84"/>
      <c r="AX905" s="84"/>
      <c r="AY905" s="771"/>
      <c r="AZ905" s="84"/>
      <c r="BA905" s="84"/>
      <c r="BB905" s="84"/>
      <c r="BC905" s="84"/>
      <c r="BD905" s="84"/>
      <c r="BE905" s="84"/>
      <c r="BF905" s="84"/>
      <c r="BG905" s="84"/>
      <c r="BH905" s="84"/>
      <c r="BI905" s="84"/>
      <c r="BJ905" s="84"/>
      <c r="BK905" s="771"/>
      <c r="BL905" s="84"/>
      <c r="BM905" s="84"/>
      <c r="BN905" s="84"/>
      <c r="BO905" s="84"/>
      <c r="BP905" s="84"/>
      <c r="BQ905" s="84"/>
      <c r="BR905" s="84"/>
      <c r="BS905" s="84"/>
      <c r="BT905" s="84"/>
      <c r="BU905" s="84"/>
      <c r="BV905" s="84"/>
      <c r="BW905" s="771"/>
      <c r="BX905" s="84"/>
      <c r="BY905" s="84"/>
      <c r="BZ905" s="84"/>
      <c r="CA905" s="84"/>
      <c r="CB905" s="84"/>
      <c r="CC905" s="84"/>
      <c r="CD905" s="84"/>
      <c r="CE905" s="84"/>
      <c r="CF905" s="84"/>
      <c r="CG905" s="84"/>
      <c r="CH905" s="84"/>
      <c r="CI905" s="771"/>
      <c r="CJ905" s="791"/>
      <c r="CK905" s="791"/>
      <c r="CL905" s="791"/>
      <c r="CM905" s="791"/>
      <c r="CN905" s="791"/>
      <c r="CO905" s="791"/>
      <c r="CP905" s="791"/>
      <c r="CQ905" s="791"/>
      <c r="CR905" s="791"/>
      <c r="CS905" s="791"/>
      <c r="CT905" s="791"/>
      <c r="CU905" s="793"/>
      <c r="CV905" s="791"/>
      <c r="CW905" s="791"/>
      <c r="CX905" s="791"/>
      <c r="CY905" s="791"/>
      <c r="CZ905" s="791"/>
      <c r="DA905" s="791"/>
      <c r="DB905" s="791"/>
      <c r="DC905" s="791"/>
      <c r="DD905" s="791"/>
      <c r="DE905" s="791"/>
      <c r="DF905" s="791"/>
      <c r="DG905" s="793"/>
    </row>
    <row r="906" spans="1:111" ht="16">
      <c r="A906" s="209"/>
      <c r="B906" s="331"/>
      <c r="C906" s="1115"/>
      <c r="D906" s="84"/>
      <c r="E906" s="84"/>
      <c r="F906" s="84"/>
      <c r="G906" s="84"/>
      <c r="H906" s="84"/>
      <c r="I906" s="84"/>
      <c r="J906" s="84"/>
      <c r="K906" s="84"/>
      <c r="L906" s="84"/>
      <c r="M906" s="84"/>
      <c r="N906" s="84"/>
      <c r="O906" s="84"/>
      <c r="P906" s="84"/>
      <c r="Q906" s="84"/>
      <c r="R906" s="84"/>
      <c r="S906" s="84"/>
      <c r="T906" s="84"/>
      <c r="U906" s="84"/>
      <c r="V906" s="84"/>
      <c r="W906" s="84"/>
      <c r="X906" s="84"/>
      <c r="Y906" s="84"/>
      <c r="Z906" s="84"/>
      <c r="AA906" s="771"/>
      <c r="AB906" s="84"/>
      <c r="AC906" s="84"/>
      <c r="AD906" s="84"/>
      <c r="AE906" s="84"/>
      <c r="AF906" s="84"/>
      <c r="AG906" s="84"/>
      <c r="AH906" s="84"/>
      <c r="AI906" s="84"/>
      <c r="AJ906" s="84"/>
      <c r="AK906" s="84"/>
      <c r="AL906" s="84"/>
      <c r="AM906" s="771"/>
      <c r="AN906" s="84"/>
      <c r="AO906" s="84"/>
      <c r="AP906" s="84"/>
      <c r="AQ906" s="84"/>
      <c r="AR906" s="84"/>
      <c r="AS906" s="84"/>
      <c r="AT906" s="84"/>
      <c r="AU906" s="84"/>
      <c r="AV906" s="84"/>
      <c r="AW906" s="84"/>
      <c r="AX906" s="84"/>
      <c r="AY906" s="771"/>
      <c r="AZ906" s="84"/>
      <c r="BA906" s="84"/>
      <c r="BB906" s="84"/>
      <c r="BC906" s="84"/>
      <c r="BD906" s="84"/>
      <c r="BE906" s="84"/>
      <c r="BF906" s="84"/>
      <c r="BG906" s="84"/>
      <c r="BH906" s="84"/>
      <c r="BI906" s="84"/>
      <c r="BJ906" s="84"/>
      <c r="BK906" s="771"/>
      <c r="BL906" s="84"/>
      <c r="BM906" s="84"/>
      <c r="BN906" s="84"/>
      <c r="BO906" s="84"/>
      <c r="BP906" s="84"/>
      <c r="BQ906" s="84"/>
      <c r="BR906" s="84"/>
      <c r="BS906" s="84"/>
      <c r="BT906" s="84"/>
      <c r="BU906" s="84"/>
      <c r="BV906" s="84"/>
      <c r="BW906" s="771"/>
      <c r="BX906" s="84"/>
      <c r="BY906" s="84"/>
      <c r="BZ906" s="84"/>
      <c r="CA906" s="84"/>
      <c r="CB906" s="84"/>
      <c r="CC906" s="84"/>
      <c r="CD906" s="84"/>
      <c r="CE906" s="84"/>
      <c r="CF906" s="84"/>
      <c r="CG906" s="84"/>
      <c r="CH906" s="84"/>
      <c r="CI906" s="771"/>
      <c r="CJ906" s="791"/>
      <c r="CK906" s="791"/>
      <c r="CL906" s="791"/>
      <c r="CM906" s="791"/>
      <c r="CN906" s="791"/>
      <c r="CO906" s="791"/>
      <c r="CP906" s="791"/>
      <c r="CQ906" s="791"/>
      <c r="CR906" s="791"/>
      <c r="CS906" s="791"/>
      <c r="CT906" s="791"/>
      <c r="CU906" s="793"/>
      <c r="CV906" s="791"/>
      <c r="CW906" s="791"/>
      <c r="CX906" s="791"/>
      <c r="CY906" s="791"/>
      <c r="CZ906" s="791"/>
      <c r="DA906" s="791"/>
      <c r="DB906" s="791"/>
      <c r="DC906" s="791"/>
      <c r="DD906" s="791"/>
      <c r="DE906" s="791"/>
      <c r="DF906" s="791"/>
      <c r="DG906" s="793"/>
    </row>
    <row r="907" spans="1:111" ht="16">
      <c r="A907" s="209"/>
      <c r="B907" s="331"/>
      <c r="C907" s="1115"/>
      <c r="D907" s="84"/>
      <c r="E907" s="84"/>
      <c r="F907" s="84"/>
      <c r="G907" s="84"/>
      <c r="H907" s="84"/>
      <c r="I907" s="84"/>
      <c r="J907" s="84"/>
      <c r="K907" s="84"/>
      <c r="L907" s="84"/>
      <c r="M907" s="84"/>
      <c r="N907" s="84"/>
      <c r="O907" s="84"/>
      <c r="P907" s="84"/>
      <c r="Q907" s="84"/>
      <c r="R907" s="84"/>
      <c r="S907" s="84"/>
      <c r="T907" s="84"/>
      <c r="U907" s="84"/>
      <c r="V907" s="84"/>
      <c r="W907" s="84"/>
      <c r="X907" s="84"/>
      <c r="Y907" s="84"/>
      <c r="Z907" s="84"/>
      <c r="AA907" s="771"/>
      <c r="AB907" s="84"/>
      <c r="AC907" s="84"/>
      <c r="AD907" s="84"/>
      <c r="AE907" s="84"/>
      <c r="AF907" s="84"/>
      <c r="AG907" s="84"/>
      <c r="AH907" s="84"/>
      <c r="AI907" s="84"/>
      <c r="AJ907" s="84"/>
      <c r="AK907" s="84"/>
      <c r="AL907" s="84"/>
      <c r="AM907" s="771"/>
      <c r="AN907" s="84"/>
      <c r="AO907" s="84"/>
      <c r="AP907" s="84"/>
      <c r="AQ907" s="84"/>
      <c r="AR907" s="84"/>
      <c r="AS907" s="84"/>
      <c r="AT907" s="84"/>
      <c r="AU907" s="84"/>
      <c r="AV907" s="84"/>
      <c r="AW907" s="84"/>
      <c r="AX907" s="84"/>
      <c r="AY907" s="771"/>
      <c r="AZ907" s="84"/>
      <c r="BA907" s="84"/>
      <c r="BB907" s="84"/>
      <c r="BC907" s="84"/>
      <c r="BD907" s="84"/>
      <c r="BE907" s="84"/>
      <c r="BF907" s="84"/>
      <c r="BG907" s="84"/>
      <c r="BH907" s="84"/>
      <c r="BI907" s="84"/>
      <c r="BJ907" s="84"/>
      <c r="BK907" s="771"/>
      <c r="BL907" s="84"/>
      <c r="BM907" s="84"/>
      <c r="BN907" s="84"/>
      <c r="BO907" s="84"/>
      <c r="BP907" s="84"/>
      <c r="BQ907" s="84"/>
      <c r="BR907" s="84"/>
      <c r="BS907" s="84"/>
      <c r="BT907" s="84"/>
      <c r="BU907" s="84"/>
      <c r="BV907" s="84"/>
      <c r="BW907" s="771"/>
      <c r="BX907" s="84"/>
      <c r="BY907" s="84"/>
      <c r="BZ907" s="84"/>
      <c r="CA907" s="84"/>
      <c r="CB907" s="84"/>
      <c r="CC907" s="84"/>
      <c r="CD907" s="84"/>
      <c r="CE907" s="84"/>
      <c r="CF907" s="84"/>
      <c r="CG907" s="84"/>
      <c r="CH907" s="84"/>
      <c r="CI907" s="771"/>
      <c r="CJ907" s="791"/>
      <c r="CK907" s="791"/>
      <c r="CL907" s="791"/>
      <c r="CM907" s="791"/>
      <c r="CN907" s="791"/>
      <c r="CO907" s="791"/>
      <c r="CP907" s="791"/>
      <c r="CQ907" s="791"/>
      <c r="CR907" s="791"/>
      <c r="CS907" s="791"/>
      <c r="CT907" s="791"/>
      <c r="CU907" s="793"/>
      <c r="CV907" s="791"/>
      <c r="CW907" s="791"/>
      <c r="CX907" s="791"/>
      <c r="CY907" s="791"/>
      <c r="CZ907" s="791"/>
      <c r="DA907" s="791"/>
      <c r="DB907" s="791"/>
      <c r="DC907" s="791"/>
      <c r="DD907" s="791"/>
      <c r="DE907" s="791"/>
      <c r="DF907" s="791"/>
      <c r="DG907" s="793"/>
    </row>
    <row r="908" spans="1:111" ht="16">
      <c r="A908" s="209"/>
      <c r="B908" s="331"/>
      <c r="C908" s="1115"/>
      <c r="D908" s="84"/>
      <c r="E908" s="84"/>
      <c r="F908" s="84"/>
      <c r="G908" s="84"/>
      <c r="H908" s="84"/>
      <c r="I908" s="84"/>
      <c r="J908" s="84"/>
      <c r="K908" s="84"/>
      <c r="L908" s="84"/>
      <c r="M908" s="84"/>
      <c r="N908" s="84"/>
      <c r="O908" s="84"/>
      <c r="P908" s="84"/>
      <c r="Q908" s="84"/>
      <c r="R908" s="84"/>
      <c r="S908" s="84"/>
      <c r="T908" s="84"/>
      <c r="U908" s="84"/>
      <c r="V908" s="84"/>
      <c r="W908" s="84"/>
      <c r="X908" s="84"/>
      <c r="Y908" s="84"/>
      <c r="Z908" s="84"/>
      <c r="AA908" s="771"/>
      <c r="AB908" s="84"/>
      <c r="AC908" s="84"/>
      <c r="AD908" s="84"/>
      <c r="AE908" s="84"/>
      <c r="AF908" s="84"/>
      <c r="AG908" s="84"/>
      <c r="AH908" s="84"/>
      <c r="AI908" s="84"/>
      <c r="AJ908" s="84"/>
      <c r="AK908" s="84"/>
      <c r="AL908" s="84"/>
      <c r="AM908" s="771"/>
      <c r="AN908" s="84"/>
      <c r="AO908" s="84"/>
      <c r="AP908" s="84"/>
      <c r="AQ908" s="84"/>
      <c r="AR908" s="84"/>
      <c r="AS908" s="84"/>
      <c r="AT908" s="84"/>
      <c r="AU908" s="84"/>
      <c r="AV908" s="84"/>
      <c r="AW908" s="84"/>
      <c r="AX908" s="84"/>
      <c r="AY908" s="771"/>
      <c r="AZ908" s="84"/>
      <c r="BA908" s="84"/>
      <c r="BB908" s="84"/>
      <c r="BC908" s="84"/>
      <c r="BD908" s="84"/>
      <c r="BE908" s="84"/>
      <c r="BF908" s="84"/>
      <c r="BG908" s="84"/>
      <c r="BH908" s="84"/>
      <c r="BI908" s="84"/>
      <c r="BJ908" s="84"/>
      <c r="BK908" s="771"/>
      <c r="BL908" s="84"/>
      <c r="BM908" s="84"/>
      <c r="BN908" s="84"/>
      <c r="BO908" s="84"/>
      <c r="BP908" s="84"/>
      <c r="BQ908" s="84"/>
      <c r="BR908" s="84"/>
      <c r="BS908" s="84"/>
      <c r="BT908" s="84"/>
      <c r="BU908" s="84"/>
      <c r="BV908" s="84"/>
      <c r="BW908" s="771"/>
      <c r="BX908" s="84"/>
      <c r="BY908" s="84"/>
      <c r="BZ908" s="84"/>
      <c r="CA908" s="84"/>
      <c r="CB908" s="84"/>
      <c r="CC908" s="84"/>
      <c r="CD908" s="84"/>
      <c r="CE908" s="84"/>
      <c r="CF908" s="84"/>
      <c r="CG908" s="84"/>
      <c r="CH908" s="84"/>
      <c r="CI908" s="771"/>
      <c r="CJ908" s="791"/>
      <c r="CK908" s="791"/>
      <c r="CL908" s="791"/>
      <c r="CM908" s="791"/>
      <c r="CN908" s="791"/>
      <c r="CO908" s="791"/>
      <c r="CP908" s="791"/>
      <c r="CQ908" s="791"/>
      <c r="CR908" s="791"/>
      <c r="CS908" s="791"/>
      <c r="CT908" s="791"/>
      <c r="CU908" s="793"/>
      <c r="CV908" s="791"/>
      <c r="CW908" s="791"/>
      <c r="CX908" s="791"/>
      <c r="CY908" s="791"/>
      <c r="CZ908" s="791"/>
      <c r="DA908" s="791"/>
      <c r="DB908" s="791"/>
      <c r="DC908" s="791"/>
      <c r="DD908" s="791"/>
      <c r="DE908" s="791"/>
      <c r="DF908" s="791"/>
      <c r="DG908" s="793"/>
    </row>
    <row r="909" spans="1:111" ht="16">
      <c r="A909" s="209"/>
      <c r="B909" s="331"/>
      <c r="C909" s="1115"/>
      <c r="D909" s="84"/>
      <c r="E909" s="84"/>
      <c r="F909" s="84"/>
      <c r="G909" s="84"/>
      <c r="H909" s="84"/>
      <c r="I909" s="84"/>
      <c r="J909" s="84"/>
      <c r="K909" s="84"/>
      <c r="L909" s="84"/>
      <c r="M909" s="84"/>
      <c r="N909" s="84"/>
      <c r="O909" s="84"/>
      <c r="P909" s="84"/>
      <c r="Q909" s="84"/>
      <c r="R909" s="84"/>
      <c r="S909" s="84"/>
      <c r="T909" s="84"/>
      <c r="U909" s="84"/>
      <c r="V909" s="84"/>
      <c r="W909" s="84"/>
      <c r="X909" s="84"/>
      <c r="Y909" s="84"/>
      <c r="Z909" s="84"/>
      <c r="AA909" s="771"/>
      <c r="AB909" s="84"/>
      <c r="AC909" s="84"/>
      <c r="AD909" s="84"/>
      <c r="AE909" s="84"/>
      <c r="AF909" s="84"/>
      <c r="AG909" s="84"/>
      <c r="AH909" s="84"/>
      <c r="AI909" s="84"/>
      <c r="AJ909" s="84"/>
      <c r="AK909" s="84"/>
      <c r="AL909" s="84"/>
      <c r="AM909" s="771"/>
      <c r="AN909" s="84"/>
      <c r="AO909" s="84"/>
      <c r="AP909" s="84"/>
      <c r="AQ909" s="84"/>
      <c r="AR909" s="84"/>
      <c r="AS909" s="84"/>
      <c r="AT909" s="84"/>
      <c r="AU909" s="84"/>
      <c r="AV909" s="84"/>
      <c r="AW909" s="84"/>
      <c r="AX909" s="84"/>
      <c r="AY909" s="771"/>
      <c r="AZ909" s="84"/>
      <c r="BA909" s="84"/>
      <c r="BB909" s="84"/>
      <c r="BC909" s="84"/>
      <c r="BD909" s="84"/>
      <c r="BE909" s="84"/>
      <c r="BF909" s="84"/>
      <c r="BG909" s="84"/>
      <c r="BH909" s="84"/>
      <c r="BI909" s="84"/>
      <c r="BJ909" s="84"/>
      <c r="BK909" s="771"/>
      <c r="BL909" s="84"/>
      <c r="BM909" s="84"/>
      <c r="BN909" s="84"/>
      <c r="BO909" s="84"/>
      <c r="BP909" s="84"/>
      <c r="BQ909" s="84"/>
      <c r="BR909" s="84"/>
      <c r="BS909" s="84"/>
      <c r="BT909" s="84"/>
      <c r="BU909" s="84"/>
      <c r="BV909" s="84"/>
      <c r="BW909" s="771"/>
      <c r="BX909" s="84"/>
      <c r="BY909" s="84"/>
      <c r="BZ909" s="84"/>
      <c r="CA909" s="84"/>
      <c r="CB909" s="84"/>
      <c r="CC909" s="84"/>
      <c r="CD909" s="84"/>
      <c r="CE909" s="84"/>
      <c r="CF909" s="84"/>
      <c r="CG909" s="84"/>
      <c r="CH909" s="84"/>
      <c r="CI909" s="771"/>
      <c r="CJ909" s="791"/>
      <c r="CK909" s="791"/>
      <c r="CL909" s="791"/>
      <c r="CM909" s="791"/>
      <c r="CN909" s="791"/>
      <c r="CO909" s="791"/>
      <c r="CP909" s="791"/>
      <c r="CQ909" s="791"/>
      <c r="CR909" s="791"/>
      <c r="CS909" s="791"/>
      <c r="CT909" s="791"/>
      <c r="CU909" s="793"/>
      <c r="CV909" s="791"/>
      <c r="CW909" s="791"/>
      <c r="CX909" s="791"/>
      <c r="CY909" s="791"/>
      <c r="CZ909" s="791"/>
      <c r="DA909" s="791"/>
      <c r="DB909" s="791"/>
      <c r="DC909" s="791"/>
      <c r="DD909" s="791"/>
      <c r="DE909" s="791"/>
      <c r="DF909" s="791"/>
      <c r="DG909" s="793"/>
    </row>
    <row r="910" spans="1:111" ht="16">
      <c r="A910" s="209"/>
      <c r="B910" s="331"/>
      <c r="C910" s="1115"/>
      <c r="D910" s="84"/>
      <c r="E910" s="84"/>
      <c r="F910" s="84"/>
      <c r="G910" s="84"/>
      <c r="H910" s="84"/>
      <c r="I910" s="84"/>
      <c r="J910" s="84"/>
      <c r="K910" s="84"/>
      <c r="L910" s="84"/>
      <c r="M910" s="84"/>
      <c r="N910" s="84"/>
      <c r="O910" s="84"/>
      <c r="P910" s="84"/>
      <c r="Q910" s="84"/>
      <c r="R910" s="84"/>
      <c r="S910" s="84"/>
      <c r="T910" s="84"/>
      <c r="U910" s="84"/>
      <c r="V910" s="84"/>
      <c r="W910" s="84"/>
      <c r="X910" s="84"/>
      <c r="Y910" s="84"/>
      <c r="Z910" s="84"/>
      <c r="AA910" s="771"/>
      <c r="AB910" s="84"/>
      <c r="AC910" s="84"/>
      <c r="AD910" s="84"/>
      <c r="AE910" s="84"/>
      <c r="AF910" s="84"/>
      <c r="AG910" s="84"/>
      <c r="AH910" s="84"/>
      <c r="AI910" s="84"/>
      <c r="AJ910" s="84"/>
      <c r="AK910" s="84"/>
      <c r="AL910" s="84"/>
      <c r="AM910" s="771"/>
      <c r="AN910" s="84"/>
      <c r="AO910" s="84"/>
      <c r="AP910" s="84"/>
      <c r="AQ910" s="84"/>
      <c r="AR910" s="84"/>
      <c r="AS910" s="84"/>
      <c r="AT910" s="84"/>
      <c r="AU910" s="84"/>
      <c r="AV910" s="84"/>
      <c r="AW910" s="84"/>
      <c r="AX910" s="84"/>
      <c r="AY910" s="771"/>
      <c r="AZ910" s="84"/>
      <c r="BA910" s="84"/>
      <c r="BB910" s="84"/>
      <c r="BC910" s="84"/>
      <c r="BD910" s="84"/>
      <c r="BE910" s="84"/>
      <c r="BF910" s="84"/>
      <c r="BG910" s="84"/>
      <c r="BH910" s="84"/>
      <c r="BI910" s="84"/>
      <c r="BJ910" s="84"/>
      <c r="BK910" s="771"/>
      <c r="BL910" s="84"/>
      <c r="BM910" s="84"/>
      <c r="BN910" s="84"/>
      <c r="BO910" s="84"/>
      <c r="BP910" s="84"/>
      <c r="BQ910" s="84"/>
      <c r="BR910" s="84"/>
      <c r="BS910" s="84"/>
      <c r="BT910" s="84"/>
      <c r="BU910" s="84"/>
      <c r="BV910" s="84"/>
      <c r="BW910" s="771"/>
      <c r="BX910" s="84"/>
      <c r="BY910" s="84"/>
      <c r="BZ910" s="84"/>
      <c r="CA910" s="84"/>
      <c r="CB910" s="84"/>
      <c r="CC910" s="84"/>
      <c r="CD910" s="84"/>
      <c r="CE910" s="84"/>
      <c r="CF910" s="84"/>
      <c r="CG910" s="84"/>
      <c r="CH910" s="84"/>
      <c r="CI910" s="771"/>
      <c r="CJ910" s="791"/>
      <c r="CK910" s="791"/>
      <c r="CL910" s="791"/>
      <c r="CM910" s="791"/>
      <c r="CN910" s="791"/>
      <c r="CO910" s="791"/>
      <c r="CP910" s="791"/>
      <c r="CQ910" s="791"/>
      <c r="CR910" s="791"/>
      <c r="CS910" s="791"/>
      <c r="CT910" s="791"/>
      <c r="CU910" s="793"/>
      <c r="CV910" s="791"/>
      <c r="CW910" s="791"/>
      <c r="CX910" s="791"/>
      <c r="CY910" s="791"/>
      <c r="CZ910" s="791"/>
      <c r="DA910" s="791"/>
      <c r="DB910" s="791"/>
      <c r="DC910" s="791"/>
      <c r="DD910" s="791"/>
      <c r="DE910" s="791"/>
      <c r="DF910" s="791"/>
      <c r="DG910" s="793"/>
    </row>
    <row r="911" spans="1:111" ht="16">
      <c r="A911" s="209"/>
      <c r="B911" s="331"/>
      <c r="C911" s="1115"/>
      <c r="D911" s="84"/>
      <c r="E911" s="84"/>
      <c r="F911" s="84"/>
      <c r="G911" s="84"/>
      <c r="H911" s="84"/>
      <c r="I911" s="84"/>
      <c r="J911" s="84"/>
      <c r="K911" s="84"/>
      <c r="L911" s="84"/>
      <c r="M911" s="84"/>
      <c r="N911" s="84"/>
      <c r="O911" s="84"/>
      <c r="P911" s="84"/>
      <c r="Q911" s="84"/>
      <c r="R911" s="84"/>
      <c r="S911" s="84"/>
      <c r="T911" s="84"/>
      <c r="U911" s="84"/>
      <c r="V911" s="84"/>
      <c r="W911" s="84"/>
      <c r="X911" s="84"/>
      <c r="Y911" s="84"/>
      <c r="Z911" s="84"/>
      <c r="AA911" s="771"/>
      <c r="AB911" s="84"/>
      <c r="AC911" s="84"/>
      <c r="AD911" s="84"/>
      <c r="AE911" s="84"/>
      <c r="AF911" s="84"/>
      <c r="AG911" s="84"/>
      <c r="AH911" s="84"/>
      <c r="AI911" s="84"/>
      <c r="AJ911" s="84"/>
      <c r="AK911" s="84"/>
      <c r="AL911" s="84"/>
      <c r="AM911" s="771"/>
      <c r="AN911" s="84"/>
      <c r="AO911" s="84"/>
      <c r="AP911" s="84"/>
      <c r="AQ911" s="84"/>
      <c r="AR911" s="84"/>
      <c r="AS911" s="84"/>
      <c r="AT911" s="84"/>
      <c r="AU911" s="84"/>
      <c r="AV911" s="84"/>
      <c r="AW911" s="84"/>
      <c r="AX911" s="84"/>
      <c r="AY911" s="771"/>
      <c r="AZ911" s="84"/>
      <c r="BA911" s="84"/>
      <c r="BB911" s="84"/>
      <c r="BC911" s="84"/>
      <c r="BD911" s="84"/>
      <c r="BE911" s="84"/>
      <c r="BF911" s="84"/>
      <c r="BG911" s="84"/>
      <c r="BH911" s="84"/>
      <c r="BI911" s="84"/>
      <c r="BJ911" s="84"/>
      <c r="BK911" s="771"/>
      <c r="BL911" s="84"/>
      <c r="BM911" s="84"/>
      <c r="BN911" s="84"/>
      <c r="BO911" s="84"/>
      <c r="BP911" s="84"/>
      <c r="BQ911" s="84"/>
      <c r="BR911" s="84"/>
      <c r="BS911" s="84"/>
      <c r="BT911" s="84"/>
      <c r="BU911" s="84"/>
      <c r="BV911" s="84"/>
      <c r="BW911" s="771"/>
      <c r="BX911" s="84"/>
      <c r="BY911" s="84"/>
      <c r="BZ911" s="84"/>
      <c r="CA911" s="84"/>
      <c r="CB911" s="84"/>
      <c r="CC911" s="84"/>
      <c r="CD911" s="84"/>
      <c r="CE911" s="84"/>
      <c r="CF911" s="84"/>
      <c r="CG911" s="84"/>
      <c r="CH911" s="84"/>
      <c r="CI911" s="771"/>
      <c r="CJ911" s="791"/>
      <c r="CK911" s="791"/>
      <c r="CL911" s="791"/>
      <c r="CM911" s="791"/>
      <c r="CN911" s="791"/>
      <c r="CO911" s="791"/>
      <c r="CP911" s="791"/>
      <c r="CQ911" s="791"/>
      <c r="CR911" s="791"/>
      <c r="CS911" s="791"/>
      <c r="CT911" s="791"/>
      <c r="CU911" s="793"/>
      <c r="CV911" s="791"/>
      <c r="CW911" s="791"/>
      <c r="CX911" s="791"/>
      <c r="CY911" s="791"/>
      <c r="CZ911" s="791"/>
      <c r="DA911" s="791"/>
      <c r="DB911" s="791"/>
      <c r="DC911" s="791"/>
      <c r="DD911" s="791"/>
      <c r="DE911" s="791"/>
      <c r="DF911" s="791"/>
      <c r="DG911" s="793"/>
    </row>
    <row r="912" spans="1:111" ht="16">
      <c r="A912" s="209"/>
      <c r="B912" s="331"/>
      <c r="C912" s="1115"/>
      <c r="D912" s="84"/>
      <c r="E912" s="84"/>
      <c r="F912" s="84"/>
      <c r="G912" s="84"/>
      <c r="H912" s="84"/>
      <c r="I912" s="84"/>
      <c r="J912" s="84"/>
      <c r="K912" s="84"/>
      <c r="L912" s="84"/>
      <c r="M912" s="84"/>
      <c r="N912" s="84"/>
      <c r="O912" s="84"/>
      <c r="P912" s="84"/>
      <c r="Q912" s="84"/>
      <c r="R912" s="84"/>
      <c r="S912" s="84"/>
      <c r="T912" s="84"/>
      <c r="U912" s="84"/>
      <c r="V912" s="84"/>
      <c r="W912" s="84"/>
      <c r="X912" s="84"/>
      <c r="Y912" s="84"/>
      <c r="Z912" s="84"/>
      <c r="AA912" s="771"/>
      <c r="AB912" s="84"/>
      <c r="AC912" s="84"/>
      <c r="AD912" s="84"/>
      <c r="AE912" s="84"/>
      <c r="AF912" s="84"/>
      <c r="AG912" s="84"/>
      <c r="AH912" s="84"/>
      <c r="AI912" s="84"/>
      <c r="AJ912" s="84"/>
      <c r="AK912" s="84"/>
      <c r="AL912" s="84"/>
      <c r="AM912" s="771"/>
      <c r="AN912" s="84"/>
      <c r="AO912" s="84"/>
      <c r="AP912" s="84"/>
      <c r="AQ912" s="84"/>
      <c r="AR912" s="84"/>
      <c r="AS912" s="84"/>
      <c r="AT912" s="84"/>
      <c r="AU912" s="84"/>
      <c r="AV912" s="84"/>
      <c r="AW912" s="84"/>
      <c r="AX912" s="84"/>
      <c r="AY912" s="771"/>
      <c r="AZ912" s="84"/>
      <c r="BA912" s="84"/>
      <c r="BB912" s="84"/>
      <c r="BC912" s="84"/>
      <c r="BD912" s="84"/>
      <c r="BE912" s="84"/>
      <c r="BF912" s="84"/>
      <c r="BG912" s="84"/>
      <c r="BH912" s="84"/>
      <c r="BI912" s="84"/>
      <c r="BJ912" s="84"/>
      <c r="BK912" s="771"/>
      <c r="BL912" s="84"/>
      <c r="BM912" s="84"/>
      <c r="BN912" s="84"/>
      <c r="BO912" s="84"/>
      <c r="BP912" s="84"/>
      <c r="BQ912" s="84"/>
      <c r="BR912" s="84"/>
      <c r="BS912" s="84"/>
      <c r="BT912" s="84"/>
      <c r="BU912" s="84"/>
      <c r="BV912" s="84"/>
      <c r="BW912" s="771"/>
      <c r="BX912" s="84"/>
      <c r="BY912" s="84"/>
      <c r="BZ912" s="84"/>
      <c r="CA912" s="84"/>
      <c r="CB912" s="84"/>
      <c r="CC912" s="84"/>
      <c r="CD912" s="84"/>
      <c r="CE912" s="84"/>
      <c r="CF912" s="84"/>
      <c r="CG912" s="84"/>
      <c r="CH912" s="84"/>
      <c r="CI912" s="771"/>
      <c r="CJ912" s="791"/>
      <c r="CK912" s="791"/>
      <c r="CL912" s="791"/>
      <c r="CM912" s="791"/>
      <c r="CN912" s="791"/>
      <c r="CO912" s="791"/>
      <c r="CP912" s="791"/>
      <c r="CQ912" s="791"/>
      <c r="CR912" s="791"/>
      <c r="CS912" s="791"/>
      <c r="CT912" s="791"/>
      <c r="CU912" s="793"/>
      <c r="CV912" s="791"/>
      <c r="CW912" s="791"/>
      <c r="CX912" s="791"/>
      <c r="CY912" s="791"/>
      <c r="CZ912" s="791"/>
      <c r="DA912" s="791"/>
      <c r="DB912" s="791"/>
      <c r="DC912" s="791"/>
      <c r="DD912" s="791"/>
      <c r="DE912" s="791"/>
      <c r="DF912" s="791"/>
      <c r="DG912" s="793"/>
    </row>
    <row r="913" spans="1:111" ht="16">
      <c r="A913" s="209"/>
      <c r="B913" s="331"/>
      <c r="C913" s="1115"/>
      <c r="D913" s="84"/>
      <c r="E913" s="84"/>
      <c r="F913" s="84"/>
      <c r="G913" s="84"/>
      <c r="H913" s="84"/>
      <c r="I913" s="84"/>
      <c r="J913" s="84"/>
      <c r="K913" s="84"/>
      <c r="L913" s="84"/>
      <c r="M913" s="84"/>
      <c r="N913" s="84"/>
      <c r="O913" s="84"/>
      <c r="P913" s="84"/>
      <c r="Q913" s="84"/>
      <c r="R913" s="84"/>
      <c r="S913" s="84"/>
      <c r="T913" s="84"/>
      <c r="U913" s="84"/>
      <c r="V913" s="84"/>
      <c r="W913" s="84"/>
      <c r="X913" s="84"/>
      <c r="Y913" s="84"/>
      <c r="Z913" s="84"/>
      <c r="AA913" s="771"/>
      <c r="AB913" s="84"/>
      <c r="AC913" s="84"/>
      <c r="AD913" s="84"/>
      <c r="AE913" s="84"/>
      <c r="AF913" s="84"/>
      <c r="AG913" s="84"/>
      <c r="AH913" s="84"/>
      <c r="AI913" s="84"/>
      <c r="AJ913" s="84"/>
      <c r="AK913" s="84"/>
      <c r="AL913" s="84"/>
      <c r="AM913" s="771"/>
      <c r="AN913" s="84"/>
      <c r="AO913" s="84"/>
      <c r="AP913" s="84"/>
      <c r="AQ913" s="84"/>
      <c r="AR913" s="84"/>
      <c r="AS913" s="84"/>
      <c r="AT913" s="84"/>
      <c r="AU913" s="84"/>
      <c r="AV913" s="84"/>
      <c r="AW913" s="84"/>
      <c r="AX913" s="84"/>
      <c r="AY913" s="771"/>
      <c r="AZ913" s="84"/>
      <c r="BA913" s="84"/>
      <c r="BB913" s="84"/>
      <c r="BC913" s="84"/>
      <c r="BD913" s="84"/>
      <c r="BE913" s="84"/>
      <c r="BF913" s="84"/>
      <c r="BG913" s="84"/>
      <c r="BH913" s="84"/>
      <c r="BI913" s="84"/>
      <c r="BJ913" s="84"/>
      <c r="BK913" s="771"/>
      <c r="BL913" s="84"/>
      <c r="BM913" s="84"/>
      <c r="BN913" s="84"/>
      <c r="BO913" s="84"/>
      <c r="BP913" s="84"/>
      <c r="BQ913" s="84"/>
      <c r="BR913" s="84"/>
      <c r="BS913" s="84"/>
      <c r="BT913" s="84"/>
      <c r="BU913" s="84"/>
      <c r="BV913" s="84"/>
      <c r="BW913" s="771"/>
      <c r="BX913" s="84"/>
      <c r="BY913" s="84"/>
      <c r="BZ913" s="84"/>
      <c r="CA913" s="84"/>
      <c r="CB913" s="84"/>
      <c r="CC913" s="84"/>
      <c r="CD913" s="84"/>
      <c r="CE913" s="84"/>
      <c r="CF913" s="84"/>
      <c r="CG913" s="84"/>
      <c r="CH913" s="84"/>
      <c r="CI913" s="771"/>
      <c r="CJ913" s="791"/>
      <c r="CK913" s="791"/>
      <c r="CL913" s="791"/>
      <c r="CM913" s="791"/>
      <c r="CN913" s="791"/>
      <c r="CO913" s="791"/>
      <c r="CP913" s="791"/>
      <c r="CQ913" s="791"/>
      <c r="CR913" s="791"/>
      <c r="CS913" s="791"/>
      <c r="CT913" s="791"/>
      <c r="CU913" s="793"/>
      <c r="CV913" s="791"/>
      <c r="CW913" s="791"/>
      <c r="CX913" s="791"/>
      <c r="CY913" s="791"/>
      <c r="CZ913" s="791"/>
      <c r="DA913" s="791"/>
      <c r="DB913" s="791"/>
      <c r="DC913" s="791"/>
      <c r="DD913" s="791"/>
      <c r="DE913" s="791"/>
      <c r="DF913" s="791"/>
      <c r="DG913" s="793"/>
    </row>
    <row r="914" spans="1:111" ht="16">
      <c r="A914" s="209"/>
      <c r="B914" s="331"/>
      <c r="C914" s="1115"/>
      <c r="D914" s="84"/>
      <c r="E914" s="84"/>
      <c r="F914" s="84"/>
      <c r="G914" s="84"/>
      <c r="H914" s="84"/>
      <c r="I914" s="84"/>
      <c r="J914" s="84"/>
      <c r="K914" s="84"/>
      <c r="L914" s="84"/>
      <c r="M914" s="84"/>
      <c r="N914" s="84"/>
      <c r="O914" s="84"/>
      <c r="P914" s="84"/>
      <c r="Q914" s="84"/>
      <c r="R914" s="84"/>
      <c r="S914" s="84"/>
      <c r="T914" s="84"/>
      <c r="U914" s="84"/>
      <c r="V914" s="84"/>
      <c r="W914" s="84"/>
      <c r="X914" s="84"/>
      <c r="Y914" s="84"/>
      <c r="Z914" s="84"/>
      <c r="AA914" s="771"/>
      <c r="AB914" s="84"/>
      <c r="AC914" s="84"/>
      <c r="AD914" s="84"/>
      <c r="AE914" s="84"/>
      <c r="AF914" s="84"/>
      <c r="AG914" s="84"/>
      <c r="AH914" s="84"/>
      <c r="AI914" s="84"/>
      <c r="AJ914" s="84"/>
      <c r="AK914" s="84"/>
      <c r="AL914" s="84"/>
      <c r="AM914" s="771"/>
      <c r="AN914" s="84"/>
      <c r="AO914" s="84"/>
      <c r="AP914" s="84"/>
      <c r="AQ914" s="84"/>
      <c r="AR914" s="84"/>
      <c r="AS914" s="84"/>
      <c r="AT914" s="84"/>
      <c r="AU914" s="84"/>
      <c r="AV914" s="84"/>
      <c r="AW914" s="84"/>
      <c r="AX914" s="84"/>
      <c r="AY914" s="771"/>
      <c r="AZ914" s="84"/>
      <c r="BA914" s="84"/>
      <c r="BB914" s="84"/>
      <c r="BC914" s="84"/>
      <c r="BD914" s="84"/>
      <c r="BE914" s="84"/>
      <c r="BF914" s="84"/>
      <c r="BG914" s="84"/>
      <c r="BH914" s="84"/>
      <c r="BI914" s="84"/>
      <c r="BJ914" s="84"/>
      <c r="BK914" s="771"/>
      <c r="BL914" s="84"/>
      <c r="BM914" s="84"/>
      <c r="BN914" s="84"/>
      <c r="BO914" s="84"/>
      <c r="BP914" s="84"/>
      <c r="BQ914" s="84"/>
      <c r="BR914" s="84"/>
      <c r="BS914" s="84"/>
      <c r="BT914" s="84"/>
      <c r="BU914" s="84"/>
      <c r="BV914" s="84"/>
      <c r="BW914" s="771"/>
      <c r="BX914" s="84"/>
      <c r="BY914" s="84"/>
      <c r="BZ914" s="84"/>
      <c r="CA914" s="84"/>
      <c r="CB914" s="84"/>
      <c r="CC914" s="84"/>
      <c r="CD914" s="84"/>
      <c r="CE914" s="84"/>
      <c r="CF914" s="84"/>
      <c r="CG914" s="84"/>
      <c r="CH914" s="84"/>
      <c r="CI914" s="771"/>
      <c r="CJ914" s="791"/>
      <c r="CK914" s="791"/>
      <c r="CL914" s="791"/>
      <c r="CM914" s="791"/>
      <c r="CN914" s="791"/>
      <c r="CO914" s="791"/>
      <c r="CP914" s="791"/>
      <c r="CQ914" s="791"/>
      <c r="CR914" s="791"/>
      <c r="CS914" s="791"/>
      <c r="CT914" s="791"/>
      <c r="CU914" s="793"/>
      <c r="CV914" s="791"/>
      <c r="CW914" s="791"/>
      <c r="CX914" s="791"/>
      <c r="CY914" s="791"/>
      <c r="CZ914" s="791"/>
      <c r="DA914" s="791"/>
      <c r="DB914" s="791"/>
      <c r="DC914" s="791"/>
      <c r="DD914" s="791"/>
      <c r="DE914" s="791"/>
      <c r="DF914" s="791"/>
      <c r="DG914" s="793"/>
    </row>
    <row r="915" spans="1:111" ht="16">
      <c r="A915" s="209"/>
      <c r="B915" s="331"/>
      <c r="C915" s="1115"/>
      <c r="D915" s="84"/>
      <c r="E915" s="84"/>
      <c r="F915" s="84"/>
      <c r="G915" s="84"/>
      <c r="H915" s="84"/>
      <c r="I915" s="84"/>
      <c r="J915" s="84"/>
      <c r="K915" s="84"/>
      <c r="L915" s="84"/>
      <c r="M915" s="84"/>
      <c r="N915" s="84"/>
      <c r="O915" s="84"/>
      <c r="P915" s="84"/>
      <c r="Q915" s="84"/>
      <c r="R915" s="84"/>
      <c r="S915" s="84"/>
      <c r="T915" s="84"/>
      <c r="U915" s="84"/>
      <c r="V915" s="84"/>
      <c r="W915" s="84"/>
      <c r="X915" s="84"/>
      <c r="Y915" s="84"/>
      <c r="Z915" s="84"/>
      <c r="AA915" s="771"/>
      <c r="AB915" s="84"/>
      <c r="AC915" s="84"/>
      <c r="AD915" s="84"/>
      <c r="AE915" s="84"/>
      <c r="AF915" s="84"/>
      <c r="AG915" s="84"/>
      <c r="AH915" s="84"/>
      <c r="AI915" s="84"/>
      <c r="AJ915" s="84"/>
      <c r="AK915" s="84"/>
      <c r="AL915" s="84"/>
      <c r="AM915" s="771"/>
      <c r="AN915" s="84"/>
      <c r="AO915" s="84"/>
      <c r="AP915" s="84"/>
      <c r="AQ915" s="84"/>
      <c r="AR915" s="84"/>
      <c r="AS915" s="84"/>
      <c r="AT915" s="84"/>
      <c r="AU915" s="84"/>
      <c r="AV915" s="84"/>
      <c r="AW915" s="84"/>
      <c r="AX915" s="84"/>
      <c r="AY915" s="771"/>
      <c r="AZ915" s="84"/>
      <c r="BA915" s="84"/>
      <c r="BB915" s="84"/>
      <c r="BC915" s="84"/>
      <c r="BD915" s="84"/>
      <c r="BE915" s="84"/>
      <c r="BF915" s="84"/>
      <c r="BG915" s="84"/>
      <c r="BH915" s="84"/>
      <c r="BI915" s="84"/>
      <c r="BJ915" s="84"/>
      <c r="BK915" s="771"/>
      <c r="BL915" s="84"/>
      <c r="BM915" s="84"/>
      <c r="BN915" s="84"/>
      <c r="BO915" s="84"/>
      <c r="BP915" s="84"/>
      <c r="BQ915" s="84"/>
      <c r="BR915" s="84"/>
      <c r="BS915" s="84"/>
      <c r="BT915" s="84"/>
      <c r="BU915" s="84"/>
      <c r="BV915" s="84"/>
      <c r="BW915" s="771"/>
      <c r="BX915" s="84"/>
      <c r="BY915" s="84"/>
      <c r="BZ915" s="84"/>
      <c r="CA915" s="84"/>
      <c r="CB915" s="84"/>
      <c r="CC915" s="84"/>
      <c r="CD915" s="84"/>
      <c r="CE915" s="84"/>
      <c r="CF915" s="84"/>
      <c r="CG915" s="84"/>
      <c r="CH915" s="84"/>
      <c r="CI915" s="771"/>
      <c r="CJ915" s="791"/>
      <c r="CK915" s="791"/>
      <c r="CL915" s="791"/>
      <c r="CM915" s="791"/>
      <c r="CN915" s="791"/>
      <c r="CO915" s="791"/>
      <c r="CP915" s="791"/>
      <c r="CQ915" s="791"/>
      <c r="CR915" s="791"/>
      <c r="CS915" s="791"/>
      <c r="CT915" s="791"/>
      <c r="CU915" s="793"/>
      <c r="CV915" s="791"/>
      <c r="CW915" s="791"/>
      <c r="CX915" s="791"/>
      <c r="CY915" s="791"/>
      <c r="CZ915" s="791"/>
      <c r="DA915" s="791"/>
      <c r="DB915" s="791"/>
      <c r="DC915" s="791"/>
      <c r="DD915" s="791"/>
      <c r="DE915" s="791"/>
      <c r="DF915" s="791"/>
      <c r="DG915" s="793"/>
    </row>
    <row r="916" spans="1:111" ht="16">
      <c r="A916" s="209"/>
      <c r="B916" s="331"/>
      <c r="C916" s="1115"/>
      <c r="D916" s="84"/>
      <c r="E916" s="84"/>
      <c r="F916" s="84"/>
      <c r="G916" s="84"/>
      <c r="H916" s="84"/>
      <c r="I916" s="84"/>
      <c r="J916" s="84"/>
      <c r="K916" s="84"/>
      <c r="L916" s="84"/>
      <c r="M916" s="84"/>
      <c r="N916" s="84"/>
      <c r="O916" s="84"/>
      <c r="P916" s="84"/>
      <c r="Q916" s="84"/>
      <c r="R916" s="84"/>
      <c r="S916" s="84"/>
      <c r="T916" s="84"/>
      <c r="U916" s="84"/>
      <c r="V916" s="84"/>
      <c r="W916" s="84"/>
      <c r="X916" s="84"/>
      <c r="Y916" s="84"/>
      <c r="Z916" s="84"/>
      <c r="AA916" s="771"/>
      <c r="AB916" s="84"/>
      <c r="AC916" s="84"/>
      <c r="AD916" s="84"/>
      <c r="AE916" s="84"/>
      <c r="AF916" s="84"/>
      <c r="AG916" s="84"/>
      <c r="AH916" s="84"/>
      <c r="AI916" s="84"/>
      <c r="AJ916" s="84"/>
      <c r="AK916" s="84"/>
      <c r="AL916" s="84"/>
      <c r="AM916" s="771"/>
      <c r="AN916" s="84"/>
      <c r="AO916" s="84"/>
      <c r="AP916" s="84"/>
      <c r="AQ916" s="84"/>
      <c r="AR916" s="84"/>
      <c r="AS916" s="84"/>
      <c r="AT916" s="84"/>
      <c r="AU916" s="84"/>
      <c r="AV916" s="84"/>
      <c r="AW916" s="84"/>
      <c r="AX916" s="84"/>
      <c r="AY916" s="771"/>
      <c r="AZ916" s="84"/>
      <c r="BA916" s="84"/>
      <c r="BB916" s="84"/>
      <c r="BC916" s="84"/>
      <c r="BD916" s="84"/>
      <c r="BE916" s="84"/>
      <c r="BF916" s="84"/>
      <c r="BG916" s="84"/>
      <c r="BH916" s="84"/>
      <c r="BI916" s="84"/>
      <c r="BJ916" s="84"/>
      <c r="BK916" s="771"/>
      <c r="BL916" s="84"/>
      <c r="BM916" s="84"/>
      <c r="BN916" s="84"/>
      <c r="BO916" s="84"/>
      <c r="BP916" s="84"/>
      <c r="BQ916" s="84"/>
      <c r="BR916" s="84"/>
      <c r="BS916" s="84"/>
      <c r="BT916" s="84"/>
      <c r="BU916" s="84"/>
      <c r="BV916" s="84"/>
      <c r="BW916" s="771"/>
      <c r="BX916" s="84"/>
      <c r="BY916" s="84"/>
      <c r="BZ916" s="84"/>
      <c r="CA916" s="84"/>
      <c r="CB916" s="84"/>
      <c r="CC916" s="84"/>
      <c r="CD916" s="84"/>
      <c r="CE916" s="84"/>
      <c r="CF916" s="84"/>
      <c r="CG916" s="84"/>
      <c r="CH916" s="84"/>
      <c r="CI916" s="771"/>
      <c r="CJ916" s="791"/>
      <c r="CK916" s="791"/>
      <c r="CL916" s="791"/>
      <c r="CM916" s="791"/>
      <c r="CN916" s="791"/>
      <c r="CO916" s="791"/>
      <c r="CP916" s="791"/>
      <c r="CQ916" s="791"/>
      <c r="CR916" s="791"/>
      <c r="CS916" s="791"/>
      <c r="CT916" s="791"/>
      <c r="CU916" s="793"/>
      <c r="CV916" s="791"/>
      <c r="CW916" s="791"/>
      <c r="CX916" s="791"/>
      <c r="CY916" s="791"/>
      <c r="CZ916" s="791"/>
      <c r="DA916" s="791"/>
      <c r="DB916" s="791"/>
      <c r="DC916" s="791"/>
      <c r="DD916" s="791"/>
      <c r="DE916" s="791"/>
      <c r="DF916" s="791"/>
      <c r="DG916" s="793"/>
    </row>
    <row r="917" spans="1:111" ht="16">
      <c r="A917" s="209"/>
      <c r="B917" s="331"/>
      <c r="C917" s="1115"/>
      <c r="D917" s="84"/>
      <c r="E917" s="84"/>
      <c r="F917" s="84"/>
      <c r="G917" s="84"/>
      <c r="H917" s="84"/>
      <c r="I917" s="84"/>
      <c r="J917" s="84"/>
      <c r="K917" s="84"/>
      <c r="L917" s="84"/>
      <c r="M917" s="84"/>
      <c r="N917" s="84"/>
      <c r="O917" s="84"/>
      <c r="P917" s="84"/>
      <c r="Q917" s="84"/>
      <c r="R917" s="84"/>
      <c r="S917" s="84"/>
      <c r="T917" s="84"/>
      <c r="U917" s="84"/>
      <c r="V917" s="84"/>
      <c r="W917" s="84"/>
      <c r="X917" s="84"/>
      <c r="Y917" s="84"/>
      <c r="Z917" s="84"/>
      <c r="AA917" s="771"/>
      <c r="AB917" s="84"/>
      <c r="AC917" s="84"/>
      <c r="AD917" s="84"/>
      <c r="AE917" s="84"/>
      <c r="AF917" s="84"/>
      <c r="AG917" s="84"/>
      <c r="AH917" s="84"/>
      <c r="AI917" s="84"/>
      <c r="AJ917" s="84"/>
      <c r="AK917" s="84"/>
      <c r="AL917" s="84"/>
      <c r="AM917" s="771"/>
      <c r="AN917" s="84"/>
      <c r="AO917" s="84"/>
      <c r="AP917" s="84"/>
      <c r="AQ917" s="84"/>
      <c r="AR917" s="84"/>
      <c r="AS917" s="84"/>
      <c r="AT917" s="84"/>
      <c r="AU917" s="84"/>
      <c r="AV917" s="84"/>
      <c r="AW917" s="84"/>
      <c r="AX917" s="84"/>
      <c r="AY917" s="771"/>
      <c r="AZ917" s="84"/>
      <c r="BA917" s="84"/>
      <c r="BB917" s="84"/>
      <c r="BC917" s="84"/>
      <c r="BD917" s="84"/>
      <c r="BE917" s="84"/>
      <c r="BF917" s="84"/>
      <c r="BG917" s="84"/>
      <c r="BH917" s="84"/>
      <c r="BI917" s="84"/>
      <c r="BJ917" s="84"/>
      <c r="BK917" s="771"/>
      <c r="BL917" s="84"/>
      <c r="BM917" s="84"/>
      <c r="BN917" s="84"/>
      <c r="BO917" s="84"/>
      <c r="BP917" s="84"/>
      <c r="BQ917" s="84"/>
      <c r="BR917" s="84"/>
      <c r="BS917" s="84"/>
      <c r="BT917" s="84"/>
      <c r="BU917" s="84"/>
      <c r="BV917" s="84"/>
      <c r="BW917" s="771"/>
      <c r="BX917" s="84"/>
      <c r="BY917" s="84"/>
      <c r="BZ917" s="84"/>
      <c r="CA917" s="84"/>
      <c r="CB917" s="84"/>
      <c r="CC917" s="84"/>
      <c r="CD917" s="84"/>
      <c r="CE917" s="84"/>
      <c r="CF917" s="84"/>
      <c r="CG917" s="84"/>
      <c r="CH917" s="84"/>
      <c r="CI917" s="771"/>
      <c r="CJ917" s="791"/>
      <c r="CK917" s="791"/>
      <c r="CL917" s="791"/>
      <c r="CM917" s="791"/>
      <c r="CN917" s="791"/>
      <c r="CO917" s="791"/>
      <c r="CP917" s="791"/>
      <c r="CQ917" s="791"/>
      <c r="CR917" s="791"/>
      <c r="CS917" s="791"/>
      <c r="CT917" s="791"/>
      <c r="CU917" s="793"/>
      <c r="CV917" s="791"/>
      <c r="CW917" s="791"/>
      <c r="CX917" s="791"/>
      <c r="CY917" s="791"/>
      <c r="CZ917" s="791"/>
      <c r="DA917" s="791"/>
      <c r="DB917" s="791"/>
      <c r="DC917" s="791"/>
      <c r="DD917" s="791"/>
      <c r="DE917" s="791"/>
      <c r="DF917" s="791"/>
      <c r="DG917" s="793"/>
    </row>
    <row r="918" spans="1:111" ht="16">
      <c r="A918" s="209"/>
      <c r="B918" s="331"/>
      <c r="C918" s="1115"/>
      <c r="D918" s="84"/>
      <c r="E918" s="84"/>
      <c r="F918" s="84"/>
      <c r="G918" s="84"/>
      <c r="H918" s="84"/>
      <c r="I918" s="84"/>
      <c r="J918" s="84"/>
      <c r="K918" s="84"/>
      <c r="L918" s="84"/>
      <c r="M918" s="84"/>
      <c r="N918" s="84"/>
      <c r="O918" s="84"/>
      <c r="P918" s="84"/>
      <c r="Q918" s="84"/>
      <c r="R918" s="84"/>
      <c r="S918" s="84"/>
      <c r="T918" s="84"/>
      <c r="U918" s="84"/>
      <c r="V918" s="84"/>
      <c r="W918" s="84"/>
      <c r="X918" s="84"/>
      <c r="Y918" s="84"/>
      <c r="Z918" s="84"/>
      <c r="AA918" s="771"/>
      <c r="AB918" s="84"/>
      <c r="AC918" s="84"/>
      <c r="AD918" s="84"/>
      <c r="AE918" s="84"/>
      <c r="AF918" s="84"/>
      <c r="AG918" s="84"/>
      <c r="AH918" s="84"/>
      <c r="AI918" s="84"/>
      <c r="AJ918" s="84"/>
      <c r="AK918" s="84"/>
      <c r="AL918" s="84"/>
      <c r="AM918" s="771"/>
      <c r="AN918" s="84"/>
      <c r="AO918" s="84"/>
      <c r="AP918" s="84"/>
      <c r="AQ918" s="84"/>
      <c r="AR918" s="84"/>
      <c r="AS918" s="84"/>
      <c r="AT918" s="84"/>
      <c r="AU918" s="84"/>
      <c r="AV918" s="84"/>
      <c r="AW918" s="84"/>
      <c r="AX918" s="84"/>
      <c r="AY918" s="771"/>
      <c r="AZ918" s="84"/>
      <c r="BA918" s="84"/>
      <c r="BB918" s="84"/>
      <c r="BC918" s="84"/>
      <c r="BD918" s="84"/>
      <c r="BE918" s="84"/>
      <c r="BF918" s="84"/>
      <c r="BG918" s="84"/>
      <c r="BH918" s="84"/>
      <c r="BI918" s="84"/>
      <c r="BJ918" s="84"/>
      <c r="BK918" s="771"/>
      <c r="BL918" s="84"/>
      <c r="BM918" s="84"/>
      <c r="BN918" s="84"/>
      <c r="BO918" s="84"/>
      <c r="BP918" s="84"/>
      <c r="BQ918" s="84"/>
      <c r="BR918" s="84"/>
      <c r="BS918" s="84"/>
      <c r="BT918" s="84"/>
      <c r="BU918" s="84"/>
      <c r="BV918" s="84"/>
      <c r="BW918" s="771"/>
      <c r="BX918" s="84"/>
      <c r="BY918" s="84"/>
      <c r="BZ918" s="84"/>
      <c r="CA918" s="84"/>
      <c r="CB918" s="84"/>
      <c r="CC918" s="84"/>
      <c r="CD918" s="84"/>
      <c r="CE918" s="84"/>
      <c r="CF918" s="84"/>
      <c r="CG918" s="84"/>
      <c r="CH918" s="84"/>
      <c r="CI918" s="771"/>
      <c r="CJ918" s="791"/>
      <c r="CK918" s="791"/>
      <c r="CL918" s="791"/>
      <c r="CM918" s="791"/>
      <c r="CN918" s="791"/>
      <c r="CO918" s="791"/>
      <c r="CP918" s="791"/>
      <c r="CQ918" s="791"/>
      <c r="CR918" s="791"/>
      <c r="CS918" s="791"/>
      <c r="CT918" s="791"/>
      <c r="CU918" s="793"/>
      <c r="CV918" s="791"/>
      <c r="CW918" s="791"/>
      <c r="CX918" s="791"/>
      <c r="CY918" s="791"/>
      <c r="CZ918" s="791"/>
      <c r="DA918" s="791"/>
      <c r="DB918" s="791"/>
      <c r="DC918" s="791"/>
      <c r="DD918" s="791"/>
      <c r="DE918" s="791"/>
      <c r="DF918" s="791"/>
      <c r="DG918" s="793"/>
    </row>
    <row r="919" spans="1:111" ht="16">
      <c r="A919" s="209"/>
      <c r="B919" s="331"/>
      <c r="C919" s="1115"/>
      <c r="D919" s="84"/>
      <c r="E919" s="84"/>
      <c r="F919" s="84"/>
      <c r="G919" s="84"/>
      <c r="H919" s="84"/>
      <c r="I919" s="84"/>
      <c r="J919" s="84"/>
      <c r="K919" s="84"/>
      <c r="L919" s="84"/>
      <c r="M919" s="84"/>
      <c r="N919" s="84"/>
      <c r="O919" s="84"/>
      <c r="P919" s="84"/>
      <c r="Q919" s="84"/>
      <c r="R919" s="84"/>
      <c r="S919" s="84"/>
      <c r="T919" s="84"/>
      <c r="U919" s="84"/>
      <c r="V919" s="84"/>
      <c r="W919" s="84"/>
      <c r="X919" s="84"/>
      <c r="Y919" s="84"/>
      <c r="Z919" s="84"/>
      <c r="AA919" s="771"/>
      <c r="AB919" s="84"/>
      <c r="AC919" s="84"/>
      <c r="AD919" s="84"/>
      <c r="AE919" s="84"/>
      <c r="AF919" s="84"/>
      <c r="AG919" s="84"/>
      <c r="AH919" s="84"/>
      <c r="AI919" s="84"/>
      <c r="AJ919" s="84"/>
      <c r="AK919" s="84"/>
      <c r="AL919" s="84"/>
      <c r="AM919" s="771"/>
      <c r="AN919" s="84"/>
      <c r="AO919" s="84"/>
      <c r="AP919" s="84"/>
      <c r="AQ919" s="84"/>
      <c r="AR919" s="84"/>
      <c r="AS919" s="84"/>
      <c r="AT919" s="84"/>
      <c r="AU919" s="84"/>
      <c r="AV919" s="84"/>
      <c r="AW919" s="84"/>
      <c r="AX919" s="84"/>
      <c r="AY919" s="771"/>
      <c r="AZ919" s="84"/>
      <c r="BA919" s="84"/>
      <c r="BB919" s="84"/>
      <c r="BC919" s="84"/>
      <c r="BD919" s="84"/>
      <c r="BE919" s="84"/>
      <c r="BF919" s="84"/>
      <c r="BG919" s="84"/>
      <c r="BH919" s="84"/>
      <c r="BI919" s="84"/>
      <c r="BJ919" s="84"/>
      <c r="BK919" s="771"/>
      <c r="BL919" s="84"/>
      <c r="BM919" s="84"/>
      <c r="BN919" s="84"/>
      <c r="BO919" s="84"/>
      <c r="BP919" s="84"/>
      <c r="BQ919" s="84"/>
      <c r="BR919" s="84"/>
      <c r="BS919" s="84"/>
      <c r="BT919" s="84"/>
      <c r="BU919" s="84"/>
      <c r="BV919" s="84"/>
      <c r="BW919" s="771"/>
      <c r="BX919" s="84"/>
      <c r="BY919" s="84"/>
      <c r="BZ919" s="84"/>
      <c r="CA919" s="84"/>
      <c r="CB919" s="84"/>
      <c r="CC919" s="84"/>
      <c r="CD919" s="84"/>
      <c r="CE919" s="84"/>
      <c r="CF919" s="84"/>
      <c r="CG919" s="84"/>
      <c r="CH919" s="84"/>
      <c r="CI919" s="771"/>
      <c r="CJ919" s="791"/>
      <c r="CK919" s="791"/>
      <c r="CL919" s="791"/>
      <c r="CM919" s="791"/>
      <c r="CN919" s="791"/>
      <c r="CO919" s="791"/>
      <c r="CP919" s="791"/>
      <c r="CQ919" s="791"/>
      <c r="CR919" s="791"/>
      <c r="CS919" s="791"/>
      <c r="CT919" s="791"/>
      <c r="CU919" s="793"/>
      <c r="CV919" s="791"/>
      <c r="CW919" s="791"/>
      <c r="CX919" s="791"/>
      <c r="CY919" s="791"/>
      <c r="CZ919" s="791"/>
      <c r="DA919" s="791"/>
      <c r="DB919" s="791"/>
      <c r="DC919" s="791"/>
      <c r="DD919" s="791"/>
      <c r="DE919" s="791"/>
      <c r="DF919" s="791"/>
      <c r="DG919" s="793"/>
    </row>
    <row r="920" spans="1:111" ht="16">
      <c r="A920" s="209"/>
      <c r="B920" s="331"/>
      <c r="C920" s="1115"/>
      <c r="D920" s="84"/>
      <c r="E920" s="84"/>
      <c r="F920" s="84"/>
      <c r="G920" s="84"/>
      <c r="H920" s="84"/>
      <c r="I920" s="84"/>
      <c r="J920" s="84"/>
      <c r="K920" s="84"/>
      <c r="L920" s="84"/>
      <c r="M920" s="84"/>
      <c r="N920" s="84"/>
      <c r="O920" s="84"/>
      <c r="P920" s="84"/>
      <c r="Q920" s="84"/>
      <c r="R920" s="84"/>
      <c r="S920" s="84"/>
      <c r="T920" s="84"/>
      <c r="U920" s="84"/>
      <c r="V920" s="84"/>
      <c r="W920" s="84"/>
      <c r="X920" s="84"/>
      <c r="Y920" s="84"/>
      <c r="Z920" s="84"/>
      <c r="AA920" s="771"/>
      <c r="AB920" s="84"/>
      <c r="AC920" s="84"/>
      <c r="AD920" s="84"/>
      <c r="AE920" s="84"/>
      <c r="AF920" s="84"/>
      <c r="AG920" s="84"/>
      <c r="AH920" s="84"/>
      <c r="AI920" s="84"/>
      <c r="AJ920" s="84"/>
      <c r="AK920" s="84"/>
      <c r="AL920" s="84"/>
      <c r="AM920" s="771"/>
      <c r="AN920" s="84"/>
      <c r="AO920" s="84"/>
      <c r="AP920" s="84"/>
      <c r="AQ920" s="84"/>
      <c r="AR920" s="84"/>
      <c r="AS920" s="84"/>
      <c r="AT920" s="84"/>
      <c r="AU920" s="84"/>
      <c r="AV920" s="84"/>
      <c r="AW920" s="84"/>
      <c r="AX920" s="84"/>
      <c r="AY920" s="771"/>
      <c r="AZ920" s="84"/>
      <c r="BA920" s="84"/>
      <c r="BB920" s="84"/>
      <c r="BC920" s="84"/>
      <c r="BD920" s="84"/>
      <c r="BE920" s="84"/>
      <c r="BF920" s="84"/>
      <c r="BG920" s="84"/>
      <c r="BH920" s="84"/>
      <c r="BI920" s="84"/>
      <c r="BJ920" s="84"/>
      <c r="BK920" s="771"/>
      <c r="BL920" s="84"/>
      <c r="BM920" s="84"/>
      <c r="BN920" s="84"/>
      <c r="BO920" s="84"/>
      <c r="BP920" s="84"/>
      <c r="BQ920" s="84"/>
      <c r="BR920" s="84"/>
      <c r="BS920" s="84"/>
      <c r="BT920" s="84"/>
      <c r="BU920" s="84"/>
      <c r="BV920" s="84"/>
      <c r="BW920" s="771"/>
      <c r="BX920" s="84"/>
      <c r="BY920" s="84"/>
      <c r="BZ920" s="84"/>
      <c r="CA920" s="84"/>
      <c r="CB920" s="84"/>
      <c r="CC920" s="84"/>
      <c r="CD920" s="84"/>
      <c r="CE920" s="84"/>
      <c r="CF920" s="84"/>
      <c r="CG920" s="84"/>
      <c r="CH920" s="84"/>
      <c r="CI920" s="771"/>
      <c r="CJ920" s="791"/>
      <c r="CK920" s="791"/>
      <c r="CL920" s="791"/>
      <c r="CM920" s="791"/>
      <c r="CN920" s="791"/>
      <c r="CO920" s="791"/>
      <c r="CP920" s="791"/>
      <c r="CQ920" s="791"/>
      <c r="CR920" s="791"/>
      <c r="CS920" s="791"/>
      <c r="CT920" s="791"/>
      <c r="CU920" s="793"/>
      <c r="CV920" s="791"/>
      <c r="CW920" s="791"/>
      <c r="CX920" s="791"/>
      <c r="CY920" s="791"/>
      <c r="CZ920" s="791"/>
      <c r="DA920" s="791"/>
      <c r="DB920" s="791"/>
      <c r="DC920" s="791"/>
      <c r="DD920" s="791"/>
      <c r="DE920" s="791"/>
      <c r="DF920" s="791"/>
      <c r="DG920" s="793"/>
    </row>
    <row r="921" spans="1:111" ht="16">
      <c r="A921" s="209"/>
      <c r="B921" s="331"/>
      <c r="C921" s="1115"/>
      <c r="D921" s="84"/>
      <c r="E921" s="84"/>
      <c r="F921" s="84"/>
      <c r="G921" s="84"/>
      <c r="H921" s="84"/>
      <c r="I921" s="84"/>
      <c r="J921" s="84"/>
      <c r="K921" s="84"/>
      <c r="L921" s="84"/>
      <c r="M921" s="84"/>
      <c r="N921" s="84"/>
      <c r="O921" s="84"/>
      <c r="P921" s="84"/>
      <c r="Q921" s="84"/>
      <c r="R921" s="84"/>
      <c r="S921" s="84"/>
      <c r="T921" s="84"/>
      <c r="U921" s="84"/>
      <c r="V921" s="84"/>
      <c r="W921" s="84"/>
      <c r="X921" s="84"/>
      <c r="Y921" s="84"/>
      <c r="Z921" s="84"/>
      <c r="AA921" s="771"/>
      <c r="AB921" s="84"/>
      <c r="AC921" s="84"/>
      <c r="AD921" s="84"/>
      <c r="AE921" s="84"/>
      <c r="AF921" s="84"/>
      <c r="AG921" s="84"/>
      <c r="AH921" s="84"/>
      <c r="AI921" s="84"/>
      <c r="AJ921" s="84"/>
      <c r="AK921" s="84"/>
      <c r="AL921" s="84"/>
      <c r="AM921" s="771"/>
      <c r="AN921" s="84"/>
      <c r="AO921" s="84"/>
      <c r="AP921" s="84"/>
      <c r="AQ921" s="84"/>
      <c r="AR921" s="84"/>
      <c r="AS921" s="84"/>
      <c r="AT921" s="84"/>
      <c r="AU921" s="84"/>
      <c r="AV921" s="84"/>
      <c r="AW921" s="84"/>
      <c r="AX921" s="84"/>
      <c r="AY921" s="771"/>
      <c r="AZ921" s="84"/>
      <c r="BA921" s="84"/>
      <c r="BB921" s="84"/>
      <c r="BC921" s="84"/>
      <c r="BD921" s="84"/>
      <c r="BE921" s="84"/>
      <c r="BF921" s="84"/>
      <c r="BG921" s="84"/>
      <c r="BH921" s="84"/>
      <c r="BI921" s="84"/>
      <c r="BJ921" s="84"/>
      <c r="BK921" s="771"/>
      <c r="BL921" s="84"/>
      <c r="BM921" s="84"/>
      <c r="BN921" s="84"/>
      <c r="BO921" s="84"/>
      <c r="BP921" s="84"/>
      <c r="BQ921" s="84"/>
      <c r="BR921" s="84"/>
      <c r="BS921" s="84"/>
      <c r="BT921" s="84"/>
      <c r="BU921" s="84"/>
      <c r="BV921" s="84"/>
      <c r="BW921" s="771"/>
      <c r="BX921" s="84"/>
      <c r="BY921" s="84"/>
      <c r="BZ921" s="84"/>
      <c r="CA921" s="84"/>
      <c r="CB921" s="84"/>
      <c r="CC921" s="84"/>
      <c r="CD921" s="84"/>
      <c r="CE921" s="84"/>
      <c r="CF921" s="84"/>
      <c r="CG921" s="84"/>
      <c r="CH921" s="84"/>
      <c r="CI921" s="771"/>
      <c r="CJ921" s="791"/>
      <c r="CK921" s="791"/>
      <c r="CL921" s="791"/>
      <c r="CM921" s="791"/>
      <c r="CN921" s="791"/>
      <c r="CO921" s="791"/>
      <c r="CP921" s="791"/>
      <c r="CQ921" s="791"/>
      <c r="CR921" s="791"/>
      <c r="CS921" s="791"/>
      <c r="CT921" s="791"/>
      <c r="CU921" s="793"/>
      <c r="CV921" s="791"/>
      <c r="CW921" s="791"/>
      <c r="CX921" s="791"/>
      <c r="CY921" s="791"/>
      <c r="CZ921" s="791"/>
      <c r="DA921" s="791"/>
      <c r="DB921" s="791"/>
      <c r="DC921" s="791"/>
      <c r="DD921" s="791"/>
      <c r="DE921" s="791"/>
      <c r="DF921" s="791"/>
      <c r="DG921" s="793"/>
    </row>
    <row r="922" spans="1:111" ht="16">
      <c r="A922" s="209"/>
      <c r="B922" s="331"/>
      <c r="C922" s="1115"/>
      <c r="D922" s="84"/>
      <c r="E922" s="84"/>
      <c r="F922" s="84"/>
      <c r="G922" s="84"/>
      <c r="H922" s="84"/>
      <c r="I922" s="84"/>
      <c r="J922" s="84"/>
      <c r="K922" s="84"/>
      <c r="L922" s="84"/>
      <c r="M922" s="84"/>
      <c r="N922" s="84"/>
      <c r="O922" s="84"/>
      <c r="P922" s="84"/>
      <c r="Q922" s="84"/>
      <c r="R922" s="84"/>
      <c r="S922" s="84"/>
      <c r="T922" s="84"/>
      <c r="U922" s="84"/>
      <c r="V922" s="84"/>
      <c r="W922" s="84"/>
      <c r="X922" s="84"/>
      <c r="Y922" s="84"/>
      <c r="Z922" s="84"/>
      <c r="AA922" s="771"/>
      <c r="AB922" s="84"/>
      <c r="AC922" s="84"/>
      <c r="AD922" s="84"/>
      <c r="AE922" s="84"/>
      <c r="AF922" s="84"/>
      <c r="AG922" s="84"/>
      <c r="AH922" s="84"/>
      <c r="AI922" s="84"/>
      <c r="AJ922" s="84"/>
      <c r="AK922" s="84"/>
      <c r="AL922" s="84"/>
      <c r="AM922" s="771"/>
      <c r="AN922" s="84"/>
      <c r="AO922" s="84"/>
      <c r="AP922" s="84"/>
      <c r="AQ922" s="84"/>
      <c r="AR922" s="84"/>
      <c r="AS922" s="84"/>
      <c r="AT922" s="84"/>
      <c r="AU922" s="84"/>
      <c r="AV922" s="84"/>
      <c r="AW922" s="84"/>
      <c r="AX922" s="84"/>
      <c r="AY922" s="771"/>
      <c r="AZ922" s="84"/>
      <c r="BA922" s="84"/>
      <c r="BB922" s="84"/>
      <c r="BC922" s="84"/>
      <c r="BD922" s="84"/>
      <c r="BE922" s="84"/>
      <c r="BF922" s="84"/>
      <c r="BG922" s="84"/>
      <c r="BH922" s="84"/>
      <c r="BI922" s="84"/>
      <c r="BJ922" s="84"/>
      <c r="BK922" s="771"/>
      <c r="BL922" s="84"/>
      <c r="BM922" s="84"/>
      <c r="BN922" s="84"/>
      <c r="BO922" s="84"/>
      <c r="BP922" s="84"/>
      <c r="BQ922" s="84"/>
      <c r="BR922" s="84"/>
      <c r="BS922" s="84"/>
      <c r="BT922" s="84"/>
      <c r="BU922" s="84"/>
      <c r="BV922" s="84"/>
      <c r="BW922" s="771"/>
      <c r="BX922" s="84"/>
      <c r="BY922" s="84"/>
      <c r="BZ922" s="84"/>
      <c r="CA922" s="84"/>
      <c r="CB922" s="84"/>
      <c r="CC922" s="84"/>
      <c r="CD922" s="84"/>
      <c r="CE922" s="84"/>
      <c r="CF922" s="84"/>
      <c r="CG922" s="84"/>
      <c r="CH922" s="84"/>
      <c r="CI922" s="771"/>
      <c r="CJ922" s="791"/>
      <c r="CK922" s="791"/>
      <c r="CL922" s="791"/>
      <c r="CM922" s="791"/>
      <c r="CN922" s="791"/>
      <c r="CO922" s="791"/>
      <c r="CP922" s="791"/>
      <c r="CQ922" s="791"/>
      <c r="CR922" s="791"/>
      <c r="CS922" s="791"/>
      <c r="CT922" s="791"/>
      <c r="CU922" s="793"/>
      <c r="CV922" s="791"/>
      <c r="CW922" s="791"/>
      <c r="CX922" s="791"/>
      <c r="CY922" s="791"/>
      <c r="CZ922" s="791"/>
      <c r="DA922" s="791"/>
      <c r="DB922" s="791"/>
      <c r="DC922" s="791"/>
      <c r="DD922" s="791"/>
      <c r="DE922" s="791"/>
      <c r="DF922" s="791"/>
      <c r="DG922" s="793"/>
    </row>
    <row r="923" spans="1:111" ht="16">
      <c r="A923" s="209"/>
      <c r="B923" s="331"/>
      <c r="C923" s="1115"/>
      <c r="D923" s="84"/>
      <c r="E923" s="84"/>
      <c r="F923" s="84"/>
      <c r="G923" s="84"/>
      <c r="H923" s="84"/>
      <c r="I923" s="84"/>
      <c r="J923" s="84"/>
      <c r="K923" s="84"/>
      <c r="L923" s="84"/>
      <c r="M923" s="84"/>
      <c r="N923" s="84"/>
      <c r="O923" s="84"/>
      <c r="P923" s="84"/>
      <c r="Q923" s="84"/>
      <c r="R923" s="84"/>
      <c r="S923" s="84"/>
      <c r="T923" s="84"/>
      <c r="U923" s="84"/>
      <c r="V923" s="84"/>
      <c r="W923" s="84"/>
      <c r="X923" s="84"/>
      <c r="Y923" s="84"/>
      <c r="Z923" s="84"/>
      <c r="AA923" s="771"/>
      <c r="AB923" s="84"/>
      <c r="AC923" s="84"/>
      <c r="AD923" s="84"/>
      <c r="AE923" s="84"/>
      <c r="AF923" s="84"/>
      <c r="AG923" s="84"/>
      <c r="AH923" s="84"/>
      <c r="AI923" s="84"/>
      <c r="AJ923" s="84"/>
      <c r="AK923" s="84"/>
      <c r="AL923" s="84"/>
      <c r="AM923" s="771"/>
      <c r="AN923" s="84"/>
      <c r="AO923" s="84"/>
      <c r="AP923" s="84"/>
      <c r="AQ923" s="84"/>
      <c r="AR923" s="84"/>
      <c r="AS923" s="84"/>
      <c r="AT923" s="84"/>
      <c r="AU923" s="84"/>
      <c r="AV923" s="84"/>
      <c r="AW923" s="84"/>
      <c r="AX923" s="84"/>
      <c r="AY923" s="771"/>
      <c r="AZ923" s="84"/>
      <c r="BA923" s="84"/>
      <c r="BB923" s="84"/>
      <c r="BC923" s="84"/>
      <c r="BD923" s="84"/>
      <c r="BE923" s="84"/>
      <c r="BF923" s="84"/>
      <c r="BG923" s="84"/>
      <c r="BH923" s="84"/>
      <c r="BI923" s="84"/>
      <c r="BJ923" s="84"/>
      <c r="BK923" s="771"/>
      <c r="BL923" s="84"/>
      <c r="BM923" s="84"/>
      <c r="BN923" s="84"/>
      <c r="BO923" s="84"/>
      <c r="BP923" s="84"/>
      <c r="BQ923" s="84"/>
      <c r="BR923" s="84"/>
      <c r="BS923" s="84"/>
      <c r="BT923" s="84"/>
      <c r="BU923" s="84"/>
      <c r="BV923" s="84"/>
      <c r="BW923" s="771"/>
      <c r="BX923" s="84"/>
      <c r="BY923" s="84"/>
      <c r="BZ923" s="84"/>
      <c r="CA923" s="84"/>
      <c r="CB923" s="84"/>
      <c r="CC923" s="84"/>
      <c r="CD923" s="84"/>
      <c r="CE923" s="84"/>
      <c r="CF923" s="84"/>
      <c r="CG923" s="84"/>
      <c r="CH923" s="84"/>
      <c r="CI923" s="771"/>
      <c r="CJ923" s="791"/>
      <c r="CK923" s="791"/>
      <c r="CL923" s="791"/>
      <c r="CM923" s="791"/>
      <c r="CN923" s="791"/>
      <c r="CO923" s="791"/>
      <c r="CP923" s="791"/>
      <c r="CQ923" s="791"/>
      <c r="CR923" s="791"/>
      <c r="CS923" s="791"/>
      <c r="CT923" s="791"/>
      <c r="CU923" s="793"/>
      <c r="CV923" s="791"/>
      <c r="CW923" s="791"/>
      <c r="CX923" s="791"/>
      <c r="CY923" s="791"/>
      <c r="CZ923" s="791"/>
      <c r="DA923" s="791"/>
      <c r="DB923" s="791"/>
      <c r="DC923" s="791"/>
      <c r="DD923" s="791"/>
      <c r="DE923" s="791"/>
      <c r="DF923" s="791"/>
      <c r="DG923" s="793"/>
    </row>
    <row r="924" spans="1:111" ht="16">
      <c r="A924" s="209"/>
      <c r="B924" s="331"/>
      <c r="C924" s="1115"/>
      <c r="D924" s="84"/>
      <c r="E924" s="84"/>
      <c r="F924" s="84"/>
      <c r="G924" s="84"/>
      <c r="H924" s="84"/>
      <c r="I924" s="84"/>
      <c r="J924" s="84"/>
      <c r="K924" s="84"/>
      <c r="L924" s="84"/>
      <c r="M924" s="84"/>
      <c r="N924" s="84"/>
      <c r="O924" s="84"/>
      <c r="P924" s="84"/>
      <c r="Q924" s="84"/>
      <c r="R924" s="84"/>
      <c r="S924" s="84"/>
      <c r="T924" s="84"/>
      <c r="U924" s="84"/>
      <c r="V924" s="84"/>
      <c r="W924" s="84"/>
      <c r="X924" s="84"/>
      <c r="Y924" s="84"/>
      <c r="Z924" s="84"/>
      <c r="AA924" s="771"/>
      <c r="AB924" s="84"/>
      <c r="AC924" s="84"/>
      <c r="AD924" s="84"/>
      <c r="AE924" s="84"/>
      <c r="AF924" s="84"/>
      <c r="AG924" s="84"/>
      <c r="AH924" s="84"/>
      <c r="AI924" s="84"/>
      <c r="AJ924" s="84"/>
      <c r="AK924" s="84"/>
      <c r="AL924" s="84"/>
      <c r="AM924" s="771"/>
      <c r="AN924" s="84"/>
      <c r="AO924" s="84"/>
      <c r="AP924" s="84"/>
      <c r="AQ924" s="84"/>
      <c r="AR924" s="84"/>
      <c r="AS924" s="84"/>
      <c r="AT924" s="84"/>
      <c r="AU924" s="84"/>
      <c r="AV924" s="84"/>
      <c r="AW924" s="84"/>
      <c r="AX924" s="84"/>
      <c r="AY924" s="771"/>
      <c r="AZ924" s="84"/>
      <c r="BA924" s="84"/>
      <c r="BB924" s="84"/>
      <c r="BC924" s="84"/>
      <c r="BD924" s="84"/>
      <c r="BE924" s="84"/>
      <c r="BF924" s="84"/>
      <c r="BG924" s="84"/>
      <c r="BH924" s="84"/>
      <c r="BI924" s="84"/>
      <c r="BJ924" s="84"/>
      <c r="BK924" s="771"/>
      <c r="BL924" s="84"/>
      <c r="BM924" s="84"/>
      <c r="BN924" s="84"/>
      <c r="BO924" s="84"/>
      <c r="BP924" s="84"/>
      <c r="BQ924" s="84"/>
      <c r="BR924" s="84"/>
      <c r="BS924" s="84"/>
      <c r="BT924" s="84"/>
      <c r="BU924" s="84"/>
      <c r="BV924" s="84"/>
      <c r="BW924" s="771"/>
      <c r="BX924" s="84"/>
      <c r="BY924" s="84"/>
      <c r="BZ924" s="84"/>
      <c r="CA924" s="84"/>
      <c r="CB924" s="84"/>
      <c r="CC924" s="84"/>
      <c r="CD924" s="84"/>
      <c r="CE924" s="84"/>
      <c r="CF924" s="84"/>
      <c r="CG924" s="84"/>
      <c r="CH924" s="84"/>
      <c r="CI924" s="771"/>
      <c r="CJ924" s="791"/>
      <c r="CK924" s="791"/>
      <c r="CL924" s="791"/>
      <c r="CM924" s="791"/>
      <c r="CN924" s="791"/>
      <c r="CO924" s="791"/>
      <c r="CP924" s="791"/>
      <c r="CQ924" s="791"/>
      <c r="CR924" s="791"/>
      <c r="CS924" s="791"/>
      <c r="CT924" s="791"/>
      <c r="CU924" s="793"/>
      <c r="CV924" s="791"/>
      <c r="CW924" s="791"/>
      <c r="CX924" s="791"/>
      <c r="CY924" s="791"/>
      <c r="CZ924" s="791"/>
      <c r="DA924" s="791"/>
      <c r="DB924" s="791"/>
      <c r="DC924" s="791"/>
      <c r="DD924" s="791"/>
      <c r="DE924" s="791"/>
      <c r="DF924" s="791"/>
      <c r="DG924" s="793"/>
    </row>
    <row r="925" spans="1:111" ht="16">
      <c r="A925" s="209"/>
      <c r="B925" s="331"/>
      <c r="C925" s="1115"/>
      <c r="D925" s="84"/>
      <c r="E925" s="84"/>
      <c r="F925" s="84"/>
      <c r="G925" s="84"/>
      <c r="H925" s="84"/>
      <c r="I925" s="84"/>
      <c r="J925" s="84"/>
      <c r="K925" s="84"/>
      <c r="L925" s="84"/>
      <c r="M925" s="84"/>
      <c r="N925" s="84"/>
      <c r="O925" s="84"/>
      <c r="P925" s="84"/>
      <c r="Q925" s="84"/>
      <c r="R925" s="84"/>
      <c r="S925" s="84"/>
      <c r="T925" s="84"/>
      <c r="U925" s="84"/>
      <c r="V925" s="84"/>
      <c r="W925" s="84"/>
      <c r="X925" s="84"/>
      <c r="Y925" s="84"/>
      <c r="Z925" s="84"/>
      <c r="AA925" s="771"/>
      <c r="AB925" s="84"/>
      <c r="AC925" s="84"/>
      <c r="AD925" s="84"/>
      <c r="AE925" s="84"/>
      <c r="AF925" s="84"/>
      <c r="AG925" s="84"/>
      <c r="AH925" s="84"/>
      <c r="AI925" s="84"/>
      <c r="AJ925" s="84"/>
      <c r="AK925" s="84"/>
      <c r="AL925" s="84"/>
      <c r="AM925" s="771"/>
      <c r="AN925" s="84"/>
      <c r="AO925" s="84"/>
      <c r="AP925" s="84"/>
      <c r="AQ925" s="84"/>
      <c r="AR925" s="84"/>
      <c r="AS925" s="84"/>
      <c r="AT925" s="84"/>
      <c r="AU925" s="84"/>
      <c r="AV925" s="84"/>
      <c r="AW925" s="84"/>
      <c r="AX925" s="84"/>
      <c r="AY925" s="771"/>
      <c r="AZ925" s="84"/>
      <c r="BA925" s="84"/>
      <c r="BB925" s="84"/>
      <c r="BC925" s="84"/>
      <c r="BD925" s="84"/>
      <c r="BE925" s="84"/>
      <c r="BF925" s="84"/>
      <c r="BG925" s="84"/>
      <c r="BH925" s="84"/>
      <c r="BI925" s="84"/>
      <c r="BJ925" s="84"/>
      <c r="BK925" s="771"/>
      <c r="BL925" s="84"/>
      <c r="BM925" s="84"/>
      <c r="BN925" s="84"/>
      <c r="BO925" s="84"/>
      <c r="BP925" s="84"/>
      <c r="BQ925" s="84"/>
      <c r="BR925" s="84"/>
      <c r="BS925" s="84"/>
      <c r="BT925" s="84"/>
      <c r="BU925" s="84"/>
      <c r="BV925" s="84"/>
      <c r="BW925" s="771"/>
      <c r="BX925" s="84"/>
      <c r="BY925" s="84"/>
      <c r="BZ925" s="84"/>
      <c r="CA925" s="84"/>
      <c r="CB925" s="84"/>
      <c r="CC925" s="84"/>
      <c r="CD925" s="84"/>
      <c r="CE925" s="84"/>
      <c r="CF925" s="84"/>
      <c r="CG925" s="84"/>
      <c r="CH925" s="84"/>
      <c r="CI925" s="771"/>
      <c r="CJ925" s="791"/>
      <c r="CK925" s="791"/>
      <c r="CL925" s="791"/>
      <c r="CM925" s="791"/>
      <c r="CN925" s="791"/>
      <c r="CO925" s="791"/>
      <c r="CP925" s="791"/>
      <c r="CQ925" s="791"/>
      <c r="CR925" s="791"/>
      <c r="CS925" s="791"/>
      <c r="CT925" s="791"/>
      <c r="CU925" s="793"/>
      <c r="CV925" s="791"/>
      <c r="CW925" s="791"/>
      <c r="CX925" s="791"/>
      <c r="CY925" s="791"/>
      <c r="CZ925" s="791"/>
      <c r="DA925" s="791"/>
      <c r="DB925" s="791"/>
      <c r="DC925" s="791"/>
      <c r="DD925" s="791"/>
      <c r="DE925" s="791"/>
      <c r="DF925" s="791"/>
      <c r="DG925" s="793"/>
    </row>
    <row r="926" spans="1:111" ht="16">
      <c r="A926" s="209"/>
      <c r="B926" s="331"/>
      <c r="C926" s="1115"/>
      <c r="D926" s="84"/>
      <c r="E926" s="84"/>
      <c r="F926" s="84"/>
      <c r="G926" s="84"/>
      <c r="H926" s="84"/>
      <c r="I926" s="84"/>
      <c r="J926" s="84"/>
      <c r="K926" s="84"/>
      <c r="L926" s="84"/>
      <c r="M926" s="84"/>
      <c r="N926" s="84"/>
      <c r="O926" s="84"/>
      <c r="P926" s="84"/>
      <c r="Q926" s="84"/>
      <c r="R926" s="84"/>
      <c r="S926" s="84"/>
      <c r="T926" s="84"/>
      <c r="U926" s="84"/>
      <c r="V926" s="84"/>
      <c r="W926" s="84"/>
      <c r="X926" s="84"/>
      <c r="Y926" s="84"/>
      <c r="Z926" s="84"/>
      <c r="AA926" s="771"/>
      <c r="AB926" s="84"/>
      <c r="AC926" s="84"/>
      <c r="AD926" s="84"/>
      <c r="AE926" s="84"/>
      <c r="AF926" s="84"/>
      <c r="AG926" s="84"/>
      <c r="AH926" s="84"/>
      <c r="AI926" s="84"/>
      <c r="AJ926" s="84"/>
      <c r="AK926" s="84"/>
      <c r="AL926" s="84"/>
      <c r="AM926" s="771"/>
      <c r="AN926" s="84"/>
      <c r="AO926" s="84"/>
      <c r="AP926" s="84"/>
      <c r="AQ926" s="84"/>
      <c r="AR926" s="84"/>
      <c r="AS926" s="84"/>
      <c r="AT926" s="84"/>
      <c r="AU926" s="84"/>
      <c r="AV926" s="84"/>
      <c r="AW926" s="84"/>
      <c r="AX926" s="84"/>
      <c r="AY926" s="771"/>
      <c r="AZ926" s="84"/>
      <c r="BA926" s="84"/>
      <c r="BB926" s="84"/>
      <c r="BC926" s="84"/>
      <c r="BD926" s="84"/>
      <c r="BE926" s="84"/>
      <c r="BF926" s="84"/>
      <c r="BG926" s="84"/>
      <c r="BH926" s="84"/>
      <c r="BI926" s="84"/>
      <c r="BJ926" s="84"/>
      <c r="BK926" s="771"/>
      <c r="BL926" s="84"/>
      <c r="BM926" s="84"/>
      <c r="BN926" s="84"/>
      <c r="BO926" s="84"/>
      <c r="BP926" s="84"/>
      <c r="BQ926" s="84"/>
      <c r="BR926" s="84"/>
      <c r="BS926" s="84"/>
      <c r="BT926" s="84"/>
      <c r="BU926" s="84"/>
      <c r="BV926" s="84"/>
      <c r="BW926" s="771"/>
      <c r="BX926" s="84"/>
      <c r="BY926" s="84"/>
      <c r="BZ926" s="84"/>
      <c r="CA926" s="84"/>
      <c r="CB926" s="84"/>
      <c r="CC926" s="84"/>
      <c r="CD926" s="84"/>
      <c r="CE926" s="84"/>
      <c r="CF926" s="84"/>
      <c r="CG926" s="84"/>
      <c r="CH926" s="84"/>
      <c r="CI926" s="771"/>
      <c r="CJ926" s="791"/>
      <c r="CK926" s="791"/>
      <c r="CL926" s="791"/>
      <c r="CM926" s="791"/>
      <c r="CN926" s="791"/>
      <c r="CO926" s="791"/>
      <c r="CP926" s="791"/>
      <c r="CQ926" s="791"/>
      <c r="CR926" s="791"/>
      <c r="CS926" s="791"/>
      <c r="CT926" s="791"/>
      <c r="CU926" s="793"/>
      <c r="CV926" s="791"/>
      <c r="CW926" s="791"/>
      <c r="CX926" s="791"/>
      <c r="CY926" s="791"/>
      <c r="CZ926" s="791"/>
      <c r="DA926" s="791"/>
      <c r="DB926" s="791"/>
      <c r="DC926" s="791"/>
      <c r="DD926" s="791"/>
      <c r="DE926" s="791"/>
      <c r="DF926" s="791"/>
      <c r="DG926" s="793"/>
    </row>
    <row r="927" spans="1:111" ht="16">
      <c r="A927" s="209"/>
      <c r="B927" s="331"/>
      <c r="C927" s="1115"/>
      <c r="D927" s="84"/>
      <c r="E927" s="84"/>
      <c r="F927" s="84"/>
      <c r="G927" s="84"/>
      <c r="H927" s="84"/>
      <c r="I927" s="84"/>
      <c r="J927" s="84"/>
      <c r="K927" s="84"/>
      <c r="L927" s="84"/>
      <c r="M927" s="84"/>
      <c r="N927" s="84"/>
      <c r="O927" s="84"/>
      <c r="P927" s="84"/>
      <c r="Q927" s="84"/>
      <c r="R927" s="84"/>
      <c r="S927" s="84"/>
      <c r="T927" s="84"/>
      <c r="U927" s="84"/>
      <c r="V927" s="84"/>
      <c r="W927" s="84"/>
      <c r="X927" s="84"/>
      <c r="Y927" s="84"/>
      <c r="Z927" s="84"/>
      <c r="AA927" s="771"/>
      <c r="AB927" s="84"/>
      <c r="AC927" s="84"/>
      <c r="AD927" s="84"/>
      <c r="AE927" s="84"/>
      <c r="AF927" s="84"/>
      <c r="AG927" s="84"/>
      <c r="AH927" s="84"/>
      <c r="AI927" s="84"/>
      <c r="AJ927" s="84"/>
      <c r="AK927" s="84"/>
      <c r="AL927" s="84"/>
      <c r="AM927" s="771"/>
      <c r="AN927" s="84"/>
      <c r="AO927" s="84"/>
      <c r="AP927" s="84"/>
      <c r="AQ927" s="84"/>
      <c r="AR927" s="84"/>
      <c r="AS927" s="84"/>
      <c r="AT927" s="84"/>
      <c r="AU927" s="84"/>
      <c r="AV927" s="84"/>
      <c r="AW927" s="84"/>
      <c r="AX927" s="84"/>
      <c r="AY927" s="771"/>
      <c r="AZ927" s="84"/>
      <c r="BA927" s="84"/>
      <c r="BB927" s="84"/>
      <c r="BC927" s="84"/>
      <c r="BD927" s="84"/>
      <c r="BE927" s="84"/>
      <c r="BF927" s="84"/>
      <c r="BG927" s="84"/>
      <c r="BH927" s="84"/>
      <c r="BI927" s="84"/>
      <c r="BJ927" s="84"/>
      <c r="BK927" s="771"/>
      <c r="BL927" s="84"/>
      <c r="BM927" s="84"/>
      <c r="BN927" s="84"/>
      <c r="BO927" s="84"/>
      <c r="BP927" s="84"/>
      <c r="BQ927" s="84"/>
      <c r="BR927" s="84"/>
      <c r="BS927" s="84"/>
      <c r="BT927" s="84"/>
      <c r="BU927" s="84"/>
      <c r="BV927" s="84"/>
      <c r="BW927" s="771"/>
      <c r="BX927" s="84"/>
      <c r="BY927" s="84"/>
      <c r="BZ927" s="84"/>
      <c r="CA927" s="84"/>
      <c r="CB927" s="84"/>
      <c r="CC927" s="84"/>
      <c r="CD927" s="84"/>
      <c r="CE927" s="84"/>
      <c r="CF927" s="84"/>
      <c r="CG927" s="84"/>
      <c r="CH927" s="84"/>
      <c r="CI927" s="771"/>
      <c r="CJ927" s="791"/>
      <c r="CK927" s="791"/>
      <c r="CL927" s="791"/>
      <c r="CM927" s="791"/>
      <c r="CN927" s="791"/>
      <c r="CO927" s="791"/>
      <c r="CP927" s="791"/>
      <c r="CQ927" s="791"/>
      <c r="CR927" s="791"/>
      <c r="CS927" s="791"/>
      <c r="CT927" s="791"/>
      <c r="CU927" s="793"/>
      <c r="CV927" s="791"/>
      <c r="CW927" s="791"/>
      <c r="CX927" s="791"/>
      <c r="CY927" s="791"/>
      <c r="CZ927" s="791"/>
      <c r="DA927" s="791"/>
      <c r="DB927" s="791"/>
      <c r="DC927" s="791"/>
      <c r="DD927" s="791"/>
      <c r="DE927" s="791"/>
      <c r="DF927" s="791"/>
      <c r="DG927" s="793"/>
    </row>
    <row r="928" spans="1:111" ht="16">
      <c r="A928" s="209"/>
      <c r="B928" s="331"/>
      <c r="C928" s="1115"/>
      <c r="D928" s="84"/>
      <c r="E928" s="84"/>
      <c r="F928" s="84"/>
      <c r="G928" s="84"/>
      <c r="H928" s="84"/>
      <c r="I928" s="84"/>
      <c r="J928" s="84"/>
      <c r="K928" s="84"/>
      <c r="L928" s="84"/>
      <c r="M928" s="84"/>
      <c r="N928" s="84"/>
      <c r="O928" s="84"/>
      <c r="P928" s="84"/>
      <c r="Q928" s="84"/>
      <c r="R928" s="84"/>
      <c r="S928" s="84"/>
      <c r="T928" s="84"/>
      <c r="U928" s="84"/>
      <c r="V928" s="84"/>
      <c r="W928" s="84"/>
      <c r="X928" s="84"/>
      <c r="Y928" s="84"/>
      <c r="Z928" s="84"/>
      <c r="AA928" s="771"/>
      <c r="AB928" s="84"/>
      <c r="AC928" s="84"/>
      <c r="AD928" s="84"/>
      <c r="AE928" s="84"/>
      <c r="AF928" s="84"/>
      <c r="AG928" s="84"/>
      <c r="AH928" s="84"/>
      <c r="AI928" s="84"/>
      <c r="AJ928" s="84"/>
      <c r="AK928" s="84"/>
      <c r="AL928" s="84"/>
      <c r="AM928" s="771"/>
      <c r="AN928" s="84"/>
      <c r="AO928" s="84"/>
      <c r="AP928" s="84"/>
      <c r="AQ928" s="84"/>
      <c r="AR928" s="84"/>
      <c r="AS928" s="84"/>
      <c r="AT928" s="84"/>
      <c r="AU928" s="84"/>
      <c r="AV928" s="84"/>
      <c r="AW928" s="84"/>
      <c r="AX928" s="84"/>
      <c r="AY928" s="771"/>
      <c r="AZ928" s="84"/>
      <c r="BA928" s="84"/>
      <c r="BB928" s="84"/>
      <c r="BC928" s="84"/>
      <c r="BD928" s="84"/>
      <c r="BE928" s="84"/>
      <c r="BF928" s="84"/>
      <c r="BG928" s="84"/>
      <c r="BH928" s="84"/>
      <c r="BI928" s="84"/>
      <c r="BJ928" s="84"/>
      <c r="BK928" s="771"/>
      <c r="BL928" s="84"/>
      <c r="BM928" s="84"/>
      <c r="BN928" s="84"/>
      <c r="BO928" s="84"/>
      <c r="BP928" s="84"/>
      <c r="BQ928" s="84"/>
      <c r="BR928" s="84"/>
      <c r="BS928" s="84"/>
      <c r="BT928" s="84"/>
      <c r="BU928" s="84"/>
      <c r="BV928" s="84"/>
      <c r="BW928" s="771"/>
      <c r="BX928" s="84"/>
      <c r="BY928" s="84"/>
      <c r="BZ928" s="84"/>
      <c r="CA928" s="84"/>
      <c r="CB928" s="84"/>
      <c r="CC928" s="84"/>
      <c r="CD928" s="84"/>
      <c r="CE928" s="84"/>
      <c r="CF928" s="84"/>
      <c r="CG928" s="84"/>
      <c r="CH928" s="84"/>
      <c r="CI928" s="771"/>
      <c r="CJ928" s="791"/>
      <c r="CK928" s="791"/>
      <c r="CL928" s="791"/>
      <c r="CM928" s="791"/>
      <c r="CN928" s="791"/>
      <c r="CO928" s="791"/>
      <c r="CP928" s="791"/>
      <c r="CQ928" s="791"/>
      <c r="CR928" s="791"/>
      <c r="CS928" s="791"/>
      <c r="CT928" s="791"/>
      <c r="CU928" s="793"/>
      <c r="CV928" s="791"/>
      <c r="CW928" s="791"/>
      <c r="CX928" s="791"/>
      <c r="CY928" s="791"/>
      <c r="CZ928" s="791"/>
      <c r="DA928" s="791"/>
      <c r="DB928" s="791"/>
      <c r="DC928" s="791"/>
      <c r="DD928" s="791"/>
      <c r="DE928" s="791"/>
      <c r="DF928" s="791"/>
      <c r="DG928" s="793"/>
    </row>
    <row r="929" spans="1:111" ht="16">
      <c r="A929" s="209"/>
      <c r="B929" s="331"/>
      <c r="C929" s="1115"/>
      <c r="D929" s="84"/>
      <c r="E929" s="84"/>
      <c r="F929" s="84"/>
      <c r="G929" s="84"/>
      <c r="H929" s="84"/>
      <c r="I929" s="84"/>
      <c r="J929" s="84"/>
      <c r="K929" s="84"/>
      <c r="L929" s="84"/>
      <c r="M929" s="84"/>
      <c r="N929" s="84"/>
      <c r="O929" s="84"/>
      <c r="P929" s="84"/>
      <c r="Q929" s="84"/>
      <c r="R929" s="84"/>
      <c r="S929" s="84"/>
      <c r="T929" s="84"/>
      <c r="U929" s="84"/>
      <c r="V929" s="84"/>
      <c r="W929" s="84"/>
      <c r="X929" s="84"/>
      <c r="Y929" s="84"/>
      <c r="Z929" s="84"/>
      <c r="AA929" s="771"/>
      <c r="AB929" s="84"/>
      <c r="AC929" s="84"/>
      <c r="AD929" s="84"/>
      <c r="AE929" s="84"/>
      <c r="AF929" s="84"/>
      <c r="AG929" s="84"/>
      <c r="AH929" s="84"/>
      <c r="AI929" s="84"/>
      <c r="AJ929" s="84"/>
      <c r="AK929" s="84"/>
      <c r="AL929" s="84"/>
      <c r="AM929" s="771"/>
      <c r="AN929" s="84"/>
      <c r="AO929" s="84"/>
      <c r="AP929" s="84"/>
      <c r="AQ929" s="84"/>
      <c r="AR929" s="84"/>
      <c r="AS929" s="84"/>
      <c r="AT929" s="84"/>
      <c r="AU929" s="84"/>
      <c r="AV929" s="84"/>
      <c r="AW929" s="84"/>
      <c r="AX929" s="84"/>
      <c r="AY929" s="771"/>
      <c r="AZ929" s="84"/>
      <c r="BA929" s="84"/>
      <c r="BB929" s="84"/>
      <c r="BC929" s="84"/>
      <c r="BD929" s="84"/>
      <c r="BE929" s="84"/>
      <c r="BF929" s="84"/>
      <c r="BG929" s="84"/>
      <c r="BH929" s="84"/>
      <c r="BI929" s="84"/>
      <c r="BJ929" s="84"/>
      <c r="BK929" s="771"/>
      <c r="BL929" s="84"/>
      <c r="BM929" s="84"/>
      <c r="BN929" s="84"/>
      <c r="BO929" s="84"/>
      <c r="BP929" s="84"/>
      <c r="BQ929" s="84"/>
      <c r="BR929" s="84"/>
      <c r="BS929" s="84"/>
      <c r="BT929" s="84"/>
      <c r="BU929" s="84"/>
      <c r="BV929" s="84"/>
      <c r="BW929" s="771"/>
      <c r="BX929" s="84"/>
      <c r="BY929" s="84"/>
      <c r="BZ929" s="84"/>
      <c r="CA929" s="84"/>
      <c r="CB929" s="84"/>
      <c r="CC929" s="84"/>
      <c r="CD929" s="84"/>
      <c r="CE929" s="84"/>
      <c r="CF929" s="84"/>
      <c r="CG929" s="84"/>
      <c r="CH929" s="84"/>
      <c r="CI929" s="771"/>
      <c r="CJ929" s="791"/>
      <c r="CK929" s="791"/>
      <c r="CL929" s="791"/>
      <c r="CM929" s="791"/>
      <c r="CN929" s="791"/>
      <c r="CO929" s="791"/>
      <c r="CP929" s="791"/>
      <c r="CQ929" s="791"/>
      <c r="CR929" s="791"/>
      <c r="CS929" s="791"/>
      <c r="CT929" s="791"/>
      <c r="CU929" s="793"/>
      <c r="CV929" s="791"/>
      <c r="CW929" s="791"/>
      <c r="CX929" s="791"/>
      <c r="CY929" s="791"/>
      <c r="CZ929" s="791"/>
      <c r="DA929" s="791"/>
      <c r="DB929" s="791"/>
      <c r="DC929" s="791"/>
      <c r="DD929" s="791"/>
      <c r="DE929" s="791"/>
      <c r="DF929" s="791"/>
      <c r="DG929" s="793"/>
    </row>
    <row r="930" spans="1:111" ht="16">
      <c r="A930" s="209"/>
      <c r="B930" s="331"/>
      <c r="C930" s="1115"/>
      <c r="D930" s="84"/>
      <c r="E930" s="84"/>
      <c r="F930" s="84"/>
      <c r="G930" s="84"/>
      <c r="H930" s="84"/>
      <c r="I930" s="84"/>
      <c r="J930" s="84"/>
      <c r="K930" s="84"/>
      <c r="L930" s="84"/>
      <c r="M930" s="84"/>
      <c r="N930" s="84"/>
      <c r="O930" s="84"/>
      <c r="P930" s="84"/>
      <c r="Q930" s="84"/>
      <c r="R930" s="84"/>
      <c r="S930" s="84"/>
      <c r="T930" s="84"/>
      <c r="U930" s="84"/>
      <c r="V930" s="84"/>
      <c r="W930" s="84"/>
      <c r="X930" s="84"/>
      <c r="Y930" s="84"/>
      <c r="Z930" s="84"/>
      <c r="AA930" s="771"/>
      <c r="AB930" s="84"/>
      <c r="AC930" s="84"/>
      <c r="AD930" s="84"/>
      <c r="AE930" s="84"/>
      <c r="AF930" s="84"/>
      <c r="AG930" s="84"/>
      <c r="AH930" s="84"/>
      <c r="AI930" s="84"/>
      <c r="AJ930" s="84"/>
      <c r="AK930" s="84"/>
      <c r="AL930" s="84"/>
      <c r="AM930" s="771"/>
      <c r="AN930" s="84"/>
      <c r="AO930" s="84"/>
      <c r="AP930" s="84"/>
      <c r="AQ930" s="84"/>
      <c r="AR930" s="84"/>
      <c r="AS930" s="84"/>
      <c r="AT930" s="84"/>
      <c r="AU930" s="84"/>
      <c r="AV930" s="84"/>
      <c r="AW930" s="84"/>
      <c r="AX930" s="84"/>
      <c r="AY930" s="771"/>
      <c r="AZ930" s="84"/>
      <c r="BA930" s="84"/>
      <c r="BB930" s="84"/>
      <c r="BC930" s="84"/>
      <c r="BD930" s="84"/>
      <c r="BE930" s="84"/>
      <c r="BF930" s="84"/>
      <c r="BG930" s="84"/>
      <c r="BH930" s="84"/>
      <c r="BI930" s="84"/>
      <c r="BJ930" s="84"/>
      <c r="BK930" s="771"/>
      <c r="BL930" s="84"/>
      <c r="BM930" s="84"/>
      <c r="BN930" s="84"/>
      <c r="BO930" s="84"/>
      <c r="BP930" s="84"/>
      <c r="BQ930" s="84"/>
      <c r="BR930" s="84"/>
      <c r="BS930" s="84"/>
      <c r="BT930" s="84"/>
      <c r="BU930" s="84"/>
      <c r="BV930" s="84"/>
      <c r="BW930" s="771"/>
      <c r="BX930" s="84"/>
      <c r="BY930" s="84"/>
      <c r="BZ930" s="84"/>
      <c r="CA930" s="84"/>
      <c r="CB930" s="84"/>
      <c r="CC930" s="84"/>
      <c r="CD930" s="84"/>
      <c r="CE930" s="84"/>
      <c r="CF930" s="84"/>
      <c r="CG930" s="84"/>
      <c r="CH930" s="84"/>
      <c r="CI930" s="771"/>
      <c r="CJ930" s="791"/>
      <c r="CK930" s="791"/>
      <c r="CL930" s="791"/>
      <c r="CM930" s="791"/>
      <c r="CN930" s="791"/>
      <c r="CO930" s="791"/>
      <c r="CP930" s="791"/>
      <c r="CQ930" s="791"/>
      <c r="CR930" s="791"/>
      <c r="CS930" s="791"/>
      <c r="CT930" s="791"/>
      <c r="CU930" s="793"/>
      <c r="CV930" s="791"/>
      <c r="CW930" s="791"/>
      <c r="CX930" s="791"/>
      <c r="CY930" s="791"/>
      <c r="CZ930" s="791"/>
      <c r="DA930" s="791"/>
      <c r="DB930" s="791"/>
      <c r="DC930" s="791"/>
      <c r="DD930" s="791"/>
      <c r="DE930" s="791"/>
      <c r="DF930" s="791"/>
      <c r="DG930" s="793"/>
    </row>
    <row r="931" spans="1:111" ht="16">
      <c r="A931" s="209"/>
      <c r="B931" s="331"/>
      <c r="C931" s="1115"/>
      <c r="D931" s="84"/>
      <c r="E931" s="84"/>
      <c r="F931" s="84"/>
      <c r="G931" s="84"/>
      <c r="H931" s="84"/>
      <c r="I931" s="84"/>
      <c r="J931" s="84"/>
      <c r="K931" s="84"/>
      <c r="L931" s="84"/>
      <c r="M931" s="84"/>
      <c r="N931" s="84"/>
      <c r="O931" s="84"/>
      <c r="P931" s="84"/>
      <c r="Q931" s="84"/>
      <c r="R931" s="84"/>
      <c r="S931" s="84"/>
      <c r="T931" s="84"/>
      <c r="U931" s="84"/>
      <c r="V931" s="84"/>
      <c r="W931" s="84"/>
      <c r="X931" s="84"/>
      <c r="Y931" s="84"/>
      <c r="Z931" s="84"/>
      <c r="AA931" s="771"/>
      <c r="AB931" s="84"/>
      <c r="AC931" s="84"/>
      <c r="AD931" s="84"/>
      <c r="AE931" s="84"/>
      <c r="AF931" s="84"/>
      <c r="AG931" s="84"/>
      <c r="AH931" s="84"/>
      <c r="AI931" s="84"/>
      <c r="AJ931" s="84"/>
      <c r="AK931" s="84"/>
      <c r="AL931" s="84"/>
      <c r="AM931" s="771"/>
      <c r="AN931" s="84"/>
      <c r="AO931" s="84"/>
      <c r="AP931" s="84"/>
      <c r="AQ931" s="84"/>
      <c r="AR931" s="84"/>
      <c r="AS931" s="84"/>
      <c r="AT931" s="84"/>
      <c r="AU931" s="84"/>
      <c r="AV931" s="84"/>
      <c r="AW931" s="84"/>
      <c r="AX931" s="84"/>
      <c r="AY931" s="771"/>
      <c r="AZ931" s="84"/>
      <c r="BA931" s="84"/>
      <c r="BB931" s="84"/>
      <c r="BC931" s="84"/>
      <c r="BD931" s="84"/>
      <c r="BE931" s="84"/>
      <c r="BF931" s="84"/>
      <c r="BG931" s="84"/>
      <c r="BH931" s="84"/>
      <c r="BI931" s="84"/>
      <c r="BJ931" s="84"/>
      <c r="BK931" s="771"/>
      <c r="BL931" s="84"/>
      <c r="BM931" s="84"/>
      <c r="BN931" s="84"/>
      <c r="BO931" s="84"/>
      <c r="BP931" s="84"/>
      <c r="BQ931" s="84"/>
      <c r="BR931" s="84"/>
      <c r="BS931" s="84"/>
      <c r="BT931" s="84"/>
      <c r="BU931" s="84"/>
      <c r="BV931" s="84"/>
      <c r="BW931" s="771"/>
      <c r="BX931" s="84"/>
      <c r="BY931" s="84"/>
      <c r="BZ931" s="84"/>
      <c r="CA931" s="84"/>
      <c r="CB931" s="84"/>
      <c r="CC931" s="84"/>
      <c r="CD931" s="84"/>
      <c r="CE931" s="84"/>
      <c r="CF931" s="84"/>
      <c r="CG931" s="84"/>
      <c r="CH931" s="84"/>
      <c r="CI931" s="771"/>
      <c r="CJ931" s="791"/>
      <c r="CK931" s="791"/>
      <c r="CL931" s="791"/>
      <c r="CM931" s="791"/>
      <c r="CN931" s="791"/>
      <c r="CO931" s="791"/>
      <c r="CP931" s="791"/>
      <c r="CQ931" s="791"/>
      <c r="CR931" s="791"/>
      <c r="CS931" s="791"/>
      <c r="CT931" s="791"/>
      <c r="CU931" s="793"/>
      <c r="CV931" s="791"/>
      <c r="CW931" s="791"/>
      <c r="CX931" s="791"/>
      <c r="CY931" s="791"/>
      <c r="CZ931" s="791"/>
      <c r="DA931" s="791"/>
      <c r="DB931" s="791"/>
      <c r="DC931" s="791"/>
      <c r="DD931" s="791"/>
      <c r="DE931" s="791"/>
      <c r="DF931" s="791"/>
      <c r="DG931" s="793"/>
    </row>
    <row r="932" spans="1:111" ht="16">
      <c r="A932" s="209"/>
      <c r="B932" s="331"/>
      <c r="C932" s="1115"/>
      <c r="D932" s="84"/>
      <c r="E932" s="84"/>
      <c r="F932" s="84"/>
      <c r="G932" s="84"/>
      <c r="H932" s="84"/>
      <c r="I932" s="84"/>
      <c r="J932" s="84"/>
      <c r="K932" s="84"/>
      <c r="L932" s="84"/>
      <c r="M932" s="84"/>
      <c r="N932" s="84"/>
      <c r="O932" s="84"/>
      <c r="P932" s="84"/>
      <c r="Q932" s="84"/>
      <c r="R932" s="84"/>
      <c r="S932" s="84"/>
      <c r="T932" s="84"/>
      <c r="U932" s="84"/>
      <c r="V932" s="84"/>
      <c r="W932" s="84"/>
      <c r="X932" s="84"/>
      <c r="Y932" s="84"/>
      <c r="Z932" s="84"/>
      <c r="AA932" s="771"/>
      <c r="AB932" s="84"/>
      <c r="AC932" s="84"/>
      <c r="AD932" s="84"/>
      <c r="AE932" s="84"/>
      <c r="AF932" s="84"/>
      <c r="AG932" s="84"/>
      <c r="AH932" s="84"/>
      <c r="AI932" s="84"/>
      <c r="AJ932" s="84"/>
      <c r="AK932" s="84"/>
      <c r="AL932" s="84"/>
      <c r="AM932" s="771"/>
      <c r="AN932" s="84"/>
      <c r="AO932" s="84"/>
      <c r="AP932" s="84"/>
      <c r="AQ932" s="84"/>
      <c r="AR932" s="84"/>
      <c r="AS932" s="84"/>
      <c r="AT932" s="84"/>
      <c r="AU932" s="84"/>
      <c r="AV932" s="84"/>
      <c r="AW932" s="84"/>
      <c r="AX932" s="84"/>
      <c r="AY932" s="771"/>
      <c r="AZ932" s="84"/>
      <c r="BA932" s="84"/>
      <c r="BB932" s="84"/>
      <c r="BC932" s="84"/>
      <c r="BD932" s="84"/>
      <c r="BE932" s="84"/>
      <c r="BF932" s="84"/>
      <c r="BG932" s="84"/>
      <c r="BH932" s="84"/>
      <c r="BI932" s="84"/>
      <c r="BJ932" s="84"/>
      <c r="BK932" s="771"/>
      <c r="BL932" s="84"/>
      <c r="BM932" s="84"/>
      <c r="BN932" s="84"/>
      <c r="BO932" s="84"/>
      <c r="BP932" s="84"/>
      <c r="BQ932" s="84"/>
      <c r="BR932" s="84"/>
      <c r="BS932" s="84"/>
      <c r="BT932" s="84"/>
      <c r="BU932" s="84"/>
      <c r="BV932" s="84"/>
      <c r="BW932" s="771"/>
      <c r="BX932" s="84"/>
      <c r="BY932" s="84"/>
      <c r="BZ932" s="84"/>
      <c r="CA932" s="84"/>
      <c r="CB932" s="84"/>
      <c r="CC932" s="84"/>
      <c r="CD932" s="84"/>
      <c r="CE932" s="84"/>
      <c r="CF932" s="84"/>
      <c r="CG932" s="84"/>
      <c r="CH932" s="84"/>
      <c r="CI932" s="771"/>
      <c r="CJ932" s="791"/>
      <c r="CK932" s="791"/>
      <c r="CL932" s="791"/>
      <c r="CM932" s="791"/>
      <c r="CN932" s="791"/>
      <c r="CO932" s="791"/>
      <c r="CP932" s="791"/>
      <c r="CQ932" s="791"/>
      <c r="CR932" s="791"/>
      <c r="CS932" s="791"/>
      <c r="CT932" s="791"/>
      <c r="CU932" s="793"/>
      <c r="CV932" s="791"/>
      <c r="CW932" s="791"/>
      <c r="CX932" s="791"/>
      <c r="CY932" s="791"/>
      <c r="CZ932" s="791"/>
      <c r="DA932" s="791"/>
      <c r="DB932" s="791"/>
      <c r="DC932" s="791"/>
      <c r="DD932" s="791"/>
      <c r="DE932" s="791"/>
      <c r="DF932" s="791"/>
      <c r="DG932" s="793"/>
    </row>
    <row r="933" spans="1:111" ht="16">
      <c r="A933" s="209"/>
      <c r="B933" s="331"/>
      <c r="C933" s="1115"/>
      <c r="D933" s="84"/>
      <c r="E933" s="84"/>
      <c r="F933" s="84"/>
      <c r="G933" s="84"/>
      <c r="H933" s="84"/>
      <c r="I933" s="84"/>
      <c r="J933" s="84"/>
      <c r="K933" s="84"/>
      <c r="L933" s="84"/>
      <c r="M933" s="84"/>
      <c r="N933" s="84"/>
      <c r="O933" s="84"/>
      <c r="P933" s="84"/>
      <c r="Q933" s="84"/>
      <c r="R933" s="84"/>
      <c r="S933" s="84"/>
      <c r="T933" s="84"/>
      <c r="U933" s="84"/>
      <c r="V933" s="84"/>
      <c r="W933" s="84"/>
      <c r="X933" s="84"/>
      <c r="Y933" s="84"/>
      <c r="Z933" s="84"/>
      <c r="AA933" s="771"/>
      <c r="AB933" s="84"/>
      <c r="AC933" s="84"/>
      <c r="AD933" s="84"/>
      <c r="AE933" s="84"/>
      <c r="AF933" s="84"/>
      <c r="AG933" s="84"/>
      <c r="AH933" s="84"/>
      <c r="AI933" s="84"/>
      <c r="AJ933" s="84"/>
      <c r="AK933" s="84"/>
      <c r="AL933" s="84"/>
      <c r="AM933" s="771"/>
      <c r="AN933" s="84"/>
      <c r="AO933" s="84"/>
      <c r="AP933" s="84"/>
      <c r="AQ933" s="84"/>
      <c r="AR933" s="84"/>
      <c r="AS933" s="84"/>
      <c r="AT933" s="84"/>
      <c r="AU933" s="84"/>
      <c r="AV933" s="84"/>
      <c r="AW933" s="84"/>
      <c r="AX933" s="84"/>
      <c r="AY933" s="771"/>
      <c r="AZ933" s="84"/>
      <c r="BA933" s="84"/>
      <c r="BB933" s="84"/>
      <c r="BC933" s="84"/>
      <c r="BD933" s="84"/>
      <c r="BE933" s="84"/>
      <c r="BF933" s="84"/>
      <c r="BG933" s="84"/>
      <c r="BH933" s="84"/>
      <c r="BI933" s="84"/>
      <c r="BJ933" s="84"/>
      <c r="BK933" s="771"/>
      <c r="BL933" s="84"/>
      <c r="BM933" s="84"/>
      <c r="BN933" s="84"/>
      <c r="BO933" s="84"/>
      <c r="BP933" s="84"/>
      <c r="BQ933" s="84"/>
      <c r="BR933" s="84"/>
      <c r="BS933" s="84"/>
      <c r="BT933" s="84"/>
      <c r="BU933" s="84"/>
      <c r="BV933" s="84"/>
      <c r="BW933" s="771"/>
      <c r="BX933" s="84"/>
      <c r="BY933" s="84"/>
      <c r="BZ933" s="84"/>
      <c r="CA933" s="84"/>
      <c r="CB933" s="84"/>
      <c r="CC933" s="84"/>
      <c r="CD933" s="84"/>
      <c r="CE933" s="84"/>
      <c r="CF933" s="84"/>
      <c r="CG933" s="84"/>
      <c r="CH933" s="84"/>
      <c r="CI933" s="771"/>
      <c r="CJ933" s="791"/>
      <c r="CK933" s="791"/>
      <c r="CL933" s="791"/>
      <c r="CM933" s="791"/>
      <c r="CN933" s="791"/>
      <c r="CO933" s="791"/>
      <c r="CP933" s="791"/>
      <c r="CQ933" s="791"/>
      <c r="CR933" s="791"/>
      <c r="CS933" s="791"/>
      <c r="CT933" s="791"/>
      <c r="CU933" s="793"/>
      <c r="CV933" s="791"/>
      <c r="CW933" s="791"/>
      <c r="CX933" s="791"/>
      <c r="CY933" s="791"/>
      <c r="CZ933" s="791"/>
      <c r="DA933" s="791"/>
      <c r="DB933" s="791"/>
      <c r="DC933" s="791"/>
      <c r="DD933" s="791"/>
      <c r="DE933" s="791"/>
      <c r="DF933" s="791"/>
      <c r="DG933" s="793"/>
    </row>
    <row r="934" spans="1:111" ht="16">
      <c r="A934" s="209"/>
      <c r="B934" s="331"/>
      <c r="C934" s="1115"/>
      <c r="D934" s="84"/>
      <c r="E934" s="84"/>
      <c r="F934" s="84"/>
      <c r="G934" s="84"/>
      <c r="H934" s="84"/>
      <c r="I934" s="84"/>
      <c r="J934" s="84"/>
      <c r="K934" s="84"/>
      <c r="L934" s="84"/>
      <c r="M934" s="84"/>
      <c r="N934" s="84"/>
      <c r="O934" s="84"/>
      <c r="P934" s="84"/>
      <c r="Q934" s="84"/>
      <c r="R934" s="84"/>
      <c r="S934" s="84"/>
      <c r="T934" s="84"/>
      <c r="U934" s="84"/>
      <c r="V934" s="84"/>
      <c r="W934" s="84"/>
      <c r="X934" s="84"/>
      <c r="Y934" s="84"/>
      <c r="Z934" s="84"/>
      <c r="AA934" s="771"/>
      <c r="AB934" s="84"/>
      <c r="AC934" s="84"/>
      <c r="AD934" s="84"/>
      <c r="AE934" s="84"/>
      <c r="AF934" s="84"/>
      <c r="AG934" s="84"/>
      <c r="AH934" s="84"/>
      <c r="AI934" s="84"/>
      <c r="AJ934" s="84"/>
      <c r="AK934" s="84"/>
      <c r="AL934" s="84"/>
      <c r="AM934" s="771"/>
      <c r="AN934" s="84"/>
      <c r="AO934" s="84"/>
      <c r="AP934" s="84"/>
      <c r="AQ934" s="84"/>
      <c r="AR934" s="84"/>
      <c r="AS934" s="84"/>
      <c r="AT934" s="84"/>
      <c r="AU934" s="84"/>
      <c r="AV934" s="84"/>
      <c r="AW934" s="84"/>
      <c r="AX934" s="84"/>
      <c r="AY934" s="771"/>
      <c r="AZ934" s="84"/>
      <c r="BA934" s="84"/>
      <c r="BB934" s="84"/>
      <c r="BC934" s="84"/>
      <c r="BD934" s="84"/>
      <c r="BE934" s="84"/>
      <c r="BF934" s="84"/>
      <c r="BG934" s="84"/>
      <c r="BH934" s="84"/>
      <c r="BI934" s="84"/>
      <c r="BJ934" s="84"/>
      <c r="BK934" s="771"/>
      <c r="BL934" s="84"/>
      <c r="BM934" s="84"/>
      <c r="BN934" s="84"/>
      <c r="BO934" s="84"/>
      <c r="BP934" s="84"/>
      <c r="BQ934" s="84"/>
      <c r="BR934" s="84"/>
      <c r="BS934" s="84"/>
      <c r="BT934" s="84"/>
      <c r="BU934" s="84"/>
      <c r="BV934" s="84"/>
      <c r="BW934" s="771"/>
      <c r="BX934" s="84"/>
      <c r="BY934" s="84"/>
      <c r="BZ934" s="84"/>
      <c r="CA934" s="84"/>
      <c r="CB934" s="84"/>
      <c r="CC934" s="84"/>
      <c r="CD934" s="84"/>
      <c r="CE934" s="84"/>
      <c r="CF934" s="84"/>
      <c r="CG934" s="84"/>
      <c r="CH934" s="84"/>
      <c r="CI934" s="771"/>
      <c r="CJ934" s="791"/>
      <c r="CK934" s="791"/>
      <c r="CL934" s="791"/>
      <c r="CM934" s="791"/>
      <c r="CN934" s="791"/>
      <c r="CO934" s="791"/>
      <c r="CP934" s="791"/>
      <c r="CQ934" s="791"/>
      <c r="CR934" s="791"/>
      <c r="CS934" s="791"/>
      <c r="CT934" s="791"/>
      <c r="CU934" s="793"/>
      <c r="CV934" s="791"/>
      <c r="CW934" s="791"/>
      <c r="CX934" s="791"/>
      <c r="CY934" s="791"/>
      <c r="CZ934" s="791"/>
      <c r="DA934" s="791"/>
      <c r="DB934" s="791"/>
      <c r="DC934" s="791"/>
      <c r="DD934" s="791"/>
      <c r="DE934" s="791"/>
      <c r="DF934" s="791"/>
      <c r="DG934" s="793"/>
    </row>
    <row r="935" spans="1:111" ht="16">
      <c r="A935" s="209"/>
      <c r="B935" s="331"/>
      <c r="C935" s="1115"/>
      <c r="D935" s="84"/>
      <c r="E935" s="84"/>
      <c r="F935" s="84"/>
      <c r="G935" s="84"/>
      <c r="H935" s="84"/>
      <c r="I935" s="84"/>
      <c r="J935" s="84"/>
      <c r="K935" s="84"/>
      <c r="L935" s="84"/>
      <c r="M935" s="84"/>
      <c r="N935" s="84"/>
      <c r="O935" s="84"/>
      <c r="P935" s="84"/>
      <c r="Q935" s="84"/>
      <c r="R935" s="84"/>
      <c r="S935" s="84"/>
      <c r="T935" s="84"/>
      <c r="U935" s="84"/>
      <c r="V935" s="84"/>
      <c r="W935" s="84"/>
      <c r="X935" s="84"/>
      <c r="Y935" s="84"/>
      <c r="Z935" s="84"/>
      <c r="AA935" s="771"/>
      <c r="AB935" s="84"/>
      <c r="AC935" s="84"/>
      <c r="AD935" s="84"/>
      <c r="AE935" s="84"/>
      <c r="AF935" s="84"/>
      <c r="AG935" s="84"/>
      <c r="AH935" s="84"/>
      <c r="AI935" s="84"/>
      <c r="AJ935" s="84"/>
      <c r="AK935" s="84"/>
      <c r="AL935" s="84"/>
      <c r="AM935" s="771"/>
      <c r="AN935" s="84"/>
      <c r="AO935" s="84"/>
      <c r="AP935" s="84"/>
      <c r="AQ935" s="84"/>
      <c r="AR935" s="84"/>
      <c r="AS935" s="84"/>
      <c r="AT935" s="84"/>
      <c r="AU935" s="84"/>
      <c r="AV935" s="84"/>
      <c r="AW935" s="84"/>
      <c r="AX935" s="84"/>
      <c r="AY935" s="771"/>
      <c r="AZ935" s="84"/>
      <c r="BA935" s="84"/>
      <c r="BB935" s="84"/>
      <c r="BC935" s="84"/>
      <c r="BD935" s="84"/>
      <c r="BE935" s="84"/>
      <c r="BF935" s="84"/>
      <c r="BG935" s="84"/>
      <c r="BH935" s="84"/>
      <c r="BI935" s="84"/>
      <c r="BJ935" s="84"/>
      <c r="BK935" s="771"/>
      <c r="BL935" s="84"/>
      <c r="BM935" s="84"/>
      <c r="BN935" s="84"/>
      <c r="BO935" s="84"/>
      <c r="BP935" s="84"/>
      <c r="BQ935" s="84"/>
      <c r="BR935" s="84"/>
      <c r="BS935" s="84"/>
      <c r="BT935" s="84"/>
      <c r="BU935" s="84"/>
      <c r="BV935" s="84"/>
      <c r="BW935" s="771"/>
      <c r="BX935" s="84"/>
      <c r="BY935" s="84"/>
      <c r="BZ935" s="84"/>
      <c r="CA935" s="84"/>
      <c r="CB935" s="84"/>
      <c r="CC935" s="84"/>
      <c r="CD935" s="84"/>
      <c r="CE935" s="84"/>
      <c r="CF935" s="84"/>
      <c r="CG935" s="84"/>
      <c r="CH935" s="84"/>
      <c r="CI935" s="771"/>
      <c r="CJ935" s="791"/>
      <c r="CK935" s="791"/>
      <c r="CL935" s="791"/>
      <c r="CM935" s="791"/>
      <c r="CN935" s="791"/>
      <c r="CO935" s="791"/>
      <c r="CP935" s="791"/>
      <c r="CQ935" s="791"/>
      <c r="CR935" s="791"/>
      <c r="CS935" s="791"/>
      <c r="CT935" s="791"/>
      <c r="CU935" s="793"/>
      <c r="CV935" s="791"/>
      <c r="CW935" s="791"/>
      <c r="CX935" s="791"/>
      <c r="CY935" s="791"/>
      <c r="CZ935" s="791"/>
      <c r="DA935" s="791"/>
      <c r="DB935" s="791"/>
      <c r="DC935" s="791"/>
      <c r="DD935" s="791"/>
      <c r="DE935" s="791"/>
      <c r="DF935" s="791"/>
      <c r="DG935" s="793"/>
    </row>
    <row r="936" spans="1:111" ht="16">
      <c r="A936" s="209"/>
      <c r="B936" s="331"/>
      <c r="C936" s="1115"/>
      <c r="D936" s="84"/>
      <c r="E936" s="84"/>
      <c r="F936" s="84"/>
      <c r="G936" s="84"/>
      <c r="H936" s="84"/>
      <c r="I936" s="84"/>
      <c r="J936" s="84"/>
      <c r="K936" s="84"/>
      <c r="L936" s="84"/>
      <c r="M936" s="84"/>
      <c r="N936" s="84"/>
      <c r="O936" s="84"/>
      <c r="P936" s="84"/>
      <c r="Q936" s="84"/>
      <c r="R936" s="84"/>
      <c r="S936" s="84"/>
      <c r="T936" s="84"/>
      <c r="U936" s="84"/>
      <c r="V936" s="84"/>
      <c r="W936" s="84"/>
      <c r="X936" s="84"/>
      <c r="Y936" s="84"/>
      <c r="Z936" s="84"/>
      <c r="AA936" s="771"/>
      <c r="AB936" s="84"/>
      <c r="AC936" s="84"/>
      <c r="AD936" s="84"/>
      <c r="AE936" s="84"/>
      <c r="AF936" s="84"/>
      <c r="AG936" s="84"/>
      <c r="AH936" s="84"/>
      <c r="AI936" s="84"/>
      <c r="AJ936" s="84"/>
      <c r="AK936" s="84"/>
      <c r="AL936" s="84"/>
      <c r="AM936" s="771"/>
      <c r="AN936" s="84"/>
      <c r="AO936" s="84"/>
      <c r="AP936" s="84"/>
      <c r="AQ936" s="84"/>
      <c r="AR936" s="84"/>
      <c r="AS936" s="84"/>
      <c r="AT936" s="84"/>
      <c r="AU936" s="84"/>
      <c r="AV936" s="84"/>
      <c r="AW936" s="84"/>
      <c r="AX936" s="84"/>
      <c r="AY936" s="771"/>
      <c r="AZ936" s="84"/>
      <c r="BA936" s="84"/>
      <c r="BB936" s="84"/>
      <c r="BC936" s="84"/>
      <c r="BD936" s="84"/>
      <c r="BE936" s="84"/>
      <c r="BF936" s="84"/>
      <c r="BG936" s="84"/>
      <c r="BH936" s="84"/>
      <c r="BI936" s="84"/>
      <c r="BJ936" s="84"/>
      <c r="BK936" s="771"/>
      <c r="BL936" s="84"/>
      <c r="BM936" s="84"/>
      <c r="BN936" s="84"/>
      <c r="BO936" s="84"/>
      <c r="BP936" s="84"/>
      <c r="BQ936" s="84"/>
      <c r="BR936" s="84"/>
      <c r="BS936" s="84"/>
      <c r="BT936" s="84"/>
      <c r="BU936" s="84"/>
      <c r="BV936" s="84"/>
      <c r="BW936" s="771"/>
      <c r="BX936" s="84"/>
      <c r="BY936" s="84"/>
      <c r="BZ936" s="84"/>
      <c r="CA936" s="84"/>
      <c r="CB936" s="84"/>
      <c r="CC936" s="84"/>
      <c r="CD936" s="84"/>
      <c r="CE936" s="84"/>
      <c r="CF936" s="84"/>
      <c r="CG936" s="84"/>
      <c r="CH936" s="84"/>
      <c r="CI936" s="771"/>
      <c r="CJ936" s="791"/>
      <c r="CK936" s="791"/>
      <c r="CL936" s="791"/>
      <c r="CM936" s="791"/>
      <c r="CN936" s="791"/>
      <c r="CO936" s="791"/>
      <c r="CP936" s="791"/>
      <c r="CQ936" s="791"/>
      <c r="CR936" s="791"/>
      <c r="CS936" s="791"/>
      <c r="CT936" s="791"/>
      <c r="CU936" s="793"/>
      <c r="CV936" s="791"/>
      <c r="CW936" s="791"/>
      <c r="CX936" s="791"/>
      <c r="CY936" s="791"/>
      <c r="CZ936" s="791"/>
      <c r="DA936" s="791"/>
      <c r="DB936" s="791"/>
      <c r="DC936" s="791"/>
      <c r="DD936" s="791"/>
      <c r="DE936" s="791"/>
      <c r="DF936" s="791"/>
      <c r="DG936" s="793"/>
    </row>
    <row r="937" spans="1:111" ht="16">
      <c r="A937" s="209"/>
      <c r="B937" s="331"/>
      <c r="C937" s="1115"/>
      <c r="D937" s="84"/>
      <c r="E937" s="84"/>
      <c r="F937" s="84"/>
      <c r="G937" s="84"/>
      <c r="H937" s="84"/>
      <c r="I937" s="84"/>
      <c r="J937" s="84"/>
      <c r="K937" s="84"/>
      <c r="L937" s="84"/>
      <c r="M937" s="84"/>
      <c r="N937" s="84"/>
      <c r="O937" s="84"/>
      <c r="P937" s="84"/>
      <c r="Q937" s="84"/>
      <c r="R937" s="84"/>
      <c r="S937" s="84"/>
      <c r="T937" s="84"/>
      <c r="U937" s="84"/>
      <c r="V937" s="84"/>
      <c r="W937" s="84"/>
      <c r="X937" s="84"/>
      <c r="Y937" s="84"/>
      <c r="Z937" s="84"/>
      <c r="AA937" s="771"/>
      <c r="AB937" s="84"/>
      <c r="AC937" s="84"/>
      <c r="AD937" s="84"/>
      <c r="AE937" s="84"/>
      <c r="AF937" s="84"/>
      <c r="AG937" s="84"/>
      <c r="AH937" s="84"/>
      <c r="AI937" s="84"/>
      <c r="AJ937" s="84"/>
      <c r="AK937" s="84"/>
      <c r="AL937" s="84"/>
      <c r="AM937" s="771"/>
      <c r="AN937" s="84"/>
      <c r="AO937" s="84"/>
      <c r="AP937" s="84"/>
      <c r="AQ937" s="84"/>
      <c r="AR937" s="84"/>
      <c r="AS937" s="84"/>
      <c r="AT937" s="84"/>
      <c r="AU937" s="84"/>
      <c r="AV937" s="84"/>
      <c r="AW937" s="84"/>
      <c r="AX937" s="84"/>
      <c r="AY937" s="771"/>
      <c r="AZ937" s="84"/>
      <c r="BA937" s="84"/>
      <c r="BB937" s="84"/>
      <c r="BC937" s="84"/>
      <c r="BD937" s="84"/>
      <c r="BE937" s="84"/>
      <c r="BF937" s="84"/>
      <c r="BG937" s="84"/>
      <c r="BH937" s="84"/>
      <c r="BI937" s="84"/>
      <c r="BJ937" s="84"/>
      <c r="BK937" s="771"/>
      <c r="BL937" s="84"/>
      <c r="BM937" s="84"/>
      <c r="BN937" s="84"/>
      <c r="BO937" s="84"/>
      <c r="BP937" s="84"/>
      <c r="BQ937" s="84"/>
      <c r="BR937" s="84"/>
      <c r="BS937" s="84"/>
      <c r="BT937" s="84"/>
      <c r="BU937" s="84"/>
      <c r="BV937" s="84"/>
      <c r="BW937" s="771"/>
      <c r="BX937" s="84"/>
      <c r="BY937" s="84"/>
      <c r="BZ937" s="84"/>
      <c r="CA937" s="84"/>
      <c r="CB937" s="84"/>
      <c r="CC937" s="84"/>
      <c r="CD937" s="84"/>
      <c r="CE937" s="84"/>
      <c r="CF937" s="84"/>
      <c r="CG937" s="84"/>
      <c r="CH937" s="84"/>
      <c r="CI937" s="771"/>
      <c r="CJ937" s="791"/>
      <c r="CK937" s="791"/>
      <c r="CL937" s="791"/>
      <c r="CM937" s="791"/>
      <c r="CN937" s="791"/>
      <c r="CO937" s="791"/>
      <c r="CP937" s="791"/>
      <c r="CQ937" s="791"/>
      <c r="CR937" s="791"/>
      <c r="CS937" s="791"/>
      <c r="CT937" s="791"/>
      <c r="CU937" s="793"/>
      <c r="CV937" s="791"/>
      <c r="CW937" s="791"/>
      <c r="CX937" s="791"/>
      <c r="CY937" s="791"/>
      <c r="CZ937" s="791"/>
      <c r="DA937" s="791"/>
      <c r="DB937" s="791"/>
      <c r="DC937" s="791"/>
      <c r="DD937" s="791"/>
      <c r="DE937" s="791"/>
      <c r="DF937" s="791"/>
      <c r="DG937" s="793"/>
    </row>
    <row r="938" spans="1:111" ht="16">
      <c r="A938" s="209"/>
      <c r="B938" s="331"/>
      <c r="C938" s="1115"/>
      <c r="D938" s="84"/>
      <c r="E938" s="84"/>
      <c r="F938" s="84"/>
      <c r="G938" s="84"/>
      <c r="H938" s="84"/>
      <c r="I938" s="84"/>
      <c r="J938" s="84"/>
      <c r="K938" s="84"/>
      <c r="L938" s="84"/>
      <c r="M938" s="84"/>
      <c r="N938" s="84"/>
      <c r="O938" s="84"/>
      <c r="P938" s="84"/>
      <c r="Q938" s="84"/>
      <c r="R938" s="84"/>
      <c r="S938" s="84"/>
      <c r="T938" s="84"/>
      <c r="U938" s="84"/>
      <c r="V938" s="84"/>
      <c r="W938" s="84"/>
      <c r="X938" s="84"/>
      <c r="Y938" s="84"/>
      <c r="Z938" s="84"/>
      <c r="AA938" s="771"/>
      <c r="AB938" s="84"/>
      <c r="AC938" s="84"/>
      <c r="AD938" s="84"/>
      <c r="AE938" s="84"/>
      <c r="AF938" s="84"/>
      <c r="AG938" s="84"/>
      <c r="AH938" s="84"/>
      <c r="AI938" s="84"/>
      <c r="AJ938" s="84"/>
      <c r="AK938" s="84"/>
      <c r="AL938" s="84"/>
      <c r="AM938" s="771"/>
      <c r="AN938" s="84"/>
      <c r="AO938" s="84"/>
      <c r="AP938" s="84"/>
      <c r="AQ938" s="84"/>
      <c r="AR938" s="84"/>
      <c r="AS938" s="84"/>
      <c r="AT938" s="84"/>
      <c r="AU938" s="84"/>
      <c r="AV938" s="84"/>
      <c r="AW938" s="84"/>
      <c r="AX938" s="84"/>
      <c r="AY938" s="771"/>
      <c r="AZ938" s="84"/>
      <c r="BA938" s="84"/>
      <c r="BB938" s="84"/>
      <c r="BC938" s="84"/>
      <c r="BD938" s="84"/>
      <c r="BE938" s="84"/>
      <c r="BF938" s="84"/>
      <c r="BG938" s="84"/>
      <c r="BH938" s="84"/>
      <c r="BI938" s="84"/>
      <c r="BJ938" s="84"/>
      <c r="BK938" s="771"/>
      <c r="BL938" s="84"/>
      <c r="BM938" s="84"/>
      <c r="BN938" s="84"/>
      <c r="BO938" s="84"/>
      <c r="BP938" s="84"/>
      <c r="BQ938" s="84"/>
      <c r="BR938" s="84"/>
      <c r="BS938" s="84"/>
      <c r="BT938" s="84"/>
      <c r="BU938" s="84"/>
      <c r="BV938" s="84"/>
      <c r="BW938" s="771"/>
      <c r="BX938" s="84"/>
      <c r="BY938" s="84"/>
      <c r="BZ938" s="84"/>
      <c r="CA938" s="84"/>
      <c r="CB938" s="84"/>
      <c r="CC938" s="84"/>
      <c r="CD938" s="84"/>
      <c r="CE938" s="84"/>
      <c r="CF938" s="84"/>
      <c r="CG938" s="84"/>
      <c r="CH938" s="84"/>
      <c r="CI938" s="771"/>
      <c r="CJ938" s="791"/>
      <c r="CK938" s="791"/>
      <c r="CL938" s="791"/>
      <c r="CM938" s="791"/>
      <c r="CN938" s="791"/>
      <c r="CO938" s="791"/>
      <c r="CP938" s="791"/>
      <c r="CQ938" s="791"/>
      <c r="CR938" s="791"/>
      <c r="CS938" s="791"/>
      <c r="CT938" s="791"/>
      <c r="CU938" s="793"/>
      <c r="CV938" s="791"/>
      <c r="CW938" s="791"/>
      <c r="CX938" s="791"/>
      <c r="CY938" s="791"/>
      <c r="CZ938" s="791"/>
      <c r="DA938" s="791"/>
      <c r="DB938" s="791"/>
      <c r="DC938" s="791"/>
      <c r="DD938" s="791"/>
      <c r="DE938" s="791"/>
      <c r="DF938" s="791"/>
      <c r="DG938" s="793"/>
    </row>
    <row r="939" spans="1:111" ht="16">
      <c r="A939" s="209"/>
      <c r="B939" s="331"/>
      <c r="C939" s="1115"/>
      <c r="D939" s="84"/>
      <c r="E939" s="84"/>
      <c r="F939" s="84"/>
      <c r="G939" s="84"/>
      <c r="H939" s="84"/>
      <c r="I939" s="84"/>
      <c r="J939" s="84"/>
      <c r="K939" s="84"/>
      <c r="L939" s="84"/>
      <c r="M939" s="84"/>
      <c r="N939" s="84"/>
      <c r="O939" s="84"/>
      <c r="P939" s="84"/>
      <c r="Q939" s="84"/>
      <c r="R939" s="84"/>
      <c r="S939" s="84"/>
      <c r="T939" s="84"/>
      <c r="U939" s="84"/>
      <c r="V939" s="84"/>
      <c r="W939" s="84"/>
      <c r="X939" s="84"/>
      <c r="Y939" s="84"/>
      <c r="Z939" s="84"/>
      <c r="AA939" s="771"/>
      <c r="AB939" s="84"/>
      <c r="AC939" s="84"/>
      <c r="AD939" s="84"/>
      <c r="AE939" s="84"/>
      <c r="AF939" s="84"/>
      <c r="AG939" s="84"/>
      <c r="AH939" s="84"/>
      <c r="AI939" s="84"/>
      <c r="AJ939" s="84"/>
      <c r="AK939" s="84"/>
      <c r="AL939" s="84"/>
      <c r="AM939" s="771"/>
      <c r="AN939" s="84"/>
      <c r="AO939" s="84"/>
      <c r="AP939" s="84"/>
      <c r="AQ939" s="84"/>
      <c r="AR939" s="84"/>
      <c r="AS939" s="84"/>
      <c r="AT939" s="84"/>
      <c r="AU939" s="84"/>
      <c r="AV939" s="84"/>
      <c r="AW939" s="84"/>
      <c r="AX939" s="84"/>
      <c r="AY939" s="771"/>
      <c r="AZ939" s="84"/>
      <c r="BA939" s="84"/>
      <c r="BB939" s="84"/>
      <c r="BC939" s="84"/>
      <c r="BD939" s="84"/>
      <c r="BE939" s="84"/>
      <c r="BF939" s="84"/>
      <c r="BG939" s="84"/>
      <c r="BH939" s="84"/>
      <c r="BI939" s="84"/>
      <c r="BJ939" s="84"/>
      <c r="BK939" s="771"/>
      <c r="BL939" s="84"/>
      <c r="BM939" s="84"/>
      <c r="BN939" s="84"/>
      <c r="BO939" s="84"/>
      <c r="BP939" s="84"/>
      <c r="BQ939" s="84"/>
      <c r="BR939" s="84"/>
      <c r="BS939" s="84"/>
      <c r="BT939" s="84"/>
      <c r="BU939" s="84"/>
      <c r="BV939" s="84"/>
      <c r="BW939" s="771"/>
      <c r="BX939" s="84"/>
      <c r="BY939" s="84"/>
      <c r="BZ939" s="84"/>
      <c r="CA939" s="84"/>
      <c r="CB939" s="84"/>
      <c r="CC939" s="84"/>
      <c r="CD939" s="84"/>
      <c r="CE939" s="84"/>
      <c r="CF939" s="84"/>
      <c r="CG939" s="84"/>
      <c r="CH939" s="84"/>
      <c r="CI939" s="771"/>
      <c r="CJ939" s="791"/>
      <c r="CK939" s="791"/>
      <c r="CL939" s="791"/>
      <c r="CM939" s="791"/>
      <c r="CN939" s="791"/>
      <c r="CO939" s="791"/>
      <c r="CP939" s="791"/>
      <c r="CQ939" s="791"/>
      <c r="CR939" s="791"/>
      <c r="CS939" s="791"/>
      <c r="CT939" s="791"/>
      <c r="CU939" s="793"/>
      <c r="CV939" s="791"/>
      <c r="CW939" s="791"/>
      <c r="CX939" s="791"/>
      <c r="CY939" s="791"/>
      <c r="CZ939" s="791"/>
      <c r="DA939" s="791"/>
      <c r="DB939" s="791"/>
      <c r="DC939" s="791"/>
      <c r="DD939" s="791"/>
      <c r="DE939" s="791"/>
      <c r="DF939" s="791"/>
      <c r="DG939" s="793"/>
    </row>
    <row r="940" spans="1:111" ht="16">
      <c r="A940" s="209"/>
      <c r="B940" s="331"/>
      <c r="C940" s="1115"/>
      <c r="D940" s="84"/>
      <c r="E940" s="84"/>
      <c r="F940" s="84"/>
      <c r="G940" s="84"/>
      <c r="H940" s="84"/>
      <c r="I940" s="84"/>
      <c r="J940" s="84"/>
      <c r="K940" s="84"/>
      <c r="L940" s="84"/>
      <c r="M940" s="84"/>
      <c r="N940" s="84"/>
      <c r="O940" s="84"/>
      <c r="P940" s="84"/>
      <c r="Q940" s="84"/>
      <c r="R940" s="84"/>
      <c r="S940" s="84"/>
      <c r="T940" s="84"/>
      <c r="U940" s="84"/>
      <c r="V940" s="84"/>
      <c r="W940" s="84"/>
      <c r="X940" s="84"/>
      <c r="Y940" s="84"/>
      <c r="Z940" s="84"/>
      <c r="AA940" s="771"/>
      <c r="AB940" s="84"/>
      <c r="AC940" s="84"/>
      <c r="AD940" s="84"/>
      <c r="AE940" s="84"/>
      <c r="AF940" s="84"/>
      <c r="AG940" s="84"/>
      <c r="AH940" s="84"/>
      <c r="AI940" s="84"/>
      <c r="AJ940" s="84"/>
      <c r="AK940" s="84"/>
      <c r="AL940" s="84"/>
      <c r="AM940" s="771"/>
      <c r="AN940" s="84"/>
      <c r="AO940" s="84"/>
      <c r="AP940" s="84"/>
      <c r="AQ940" s="84"/>
      <c r="AR940" s="84"/>
      <c r="AS940" s="84"/>
      <c r="AT940" s="84"/>
      <c r="AU940" s="84"/>
      <c r="AV940" s="84"/>
      <c r="AW940" s="84"/>
      <c r="AX940" s="84"/>
      <c r="AY940" s="771"/>
      <c r="AZ940" s="84"/>
      <c r="BA940" s="84"/>
      <c r="BB940" s="84"/>
      <c r="BC940" s="84"/>
      <c r="BD940" s="84"/>
      <c r="BE940" s="84"/>
      <c r="BF940" s="84"/>
      <c r="BG940" s="84"/>
      <c r="BH940" s="84"/>
      <c r="BI940" s="84"/>
      <c r="BJ940" s="84"/>
      <c r="BK940" s="771"/>
      <c r="BL940" s="84"/>
      <c r="BM940" s="84"/>
      <c r="BN940" s="84"/>
      <c r="BO940" s="84"/>
      <c r="BP940" s="84"/>
      <c r="BQ940" s="84"/>
      <c r="BR940" s="84"/>
      <c r="BS940" s="84"/>
      <c r="BT940" s="84"/>
      <c r="BU940" s="84"/>
      <c r="BV940" s="84"/>
      <c r="BW940" s="771"/>
      <c r="BX940" s="84"/>
      <c r="BY940" s="84"/>
      <c r="BZ940" s="84"/>
      <c r="CA940" s="84"/>
      <c r="CB940" s="84"/>
      <c r="CC940" s="84"/>
      <c r="CD940" s="84"/>
      <c r="CE940" s="84"/>
      <c r="CF940" s="84"/>
      <c r="CG940" s="84"/>
      <c r="CH940" s="84"/>
      <c r="CI940" s="771"/>
      <c r="CJ940" s="791"/>
      <c r="CK940" s="791"/>
      <c r="CL940" s="791"/>
      <c r="CM940" s="791"/>
      <c r="CN940" s="791"/>
      <c r="CO940" s="791"/>
      <c r="CP940" s="791"/>
      <c r="CQ940" s="791"/>
      <c r="CR940" s="791"/>
      <c r="CS940" s="791"/>
      <c r="CT940" s="791"/>
      <c r="CU940" s="793"/>
      <c r="CV940" s="791"/>
      <c r="CW940" s="791"/>
      <c r="CX940" s="791"/>
      <c r="CY940" s="791"/>
      <c r="CZ940" s="791"/>
      <c r="DA940" s="791"/>
      <c r="DB940" s="791"/>
      <c r="DC940" s="791"/>
      <c r="DD940" s="791"/>
      <c r="DE940" s="791"/>
      <c r="DF940" s="791"/>
      <c r="DG940" s="793"/>
    </row>
    <row r="941" spans="1:111" ht="16">
      <c r="A941" s="209"/>
      <c r="B941" s="331"/>
      <c r="C941" s="1115"/>
      <c r="D941" s="84"/>
      <c r="E941" s="84"/>
      <c r="F941" s="84"/>
      <c r="G941" s="84"/>
      <c r="H941" s="84"/>
      <c r="I941" s="84"/>
      <c r="J941" s="84"/>
      <c r="K941" s="84"/>
      <c r="L941" s="84"/>
      <c r="M941" s="84"/>
      <c r="N941" s="84"/>
      <c r="O941" s="84"/>
      <c r="P941" s="84"/>
      <c r="Q941" s="84"/>
      <c r="R941" s="84"/>
      <c r="S941" s="84"/>
      <c r="T941" s="84"/>
      <c r="U941" s="84"/>
      <c r="V941" s="84"/>
      <c r="W941" s="84"/>
      <c r="X941" s="84"/>
      <c r="Y941" s="84"/>
      <c r="Z941" s="84"/>
      <c r="AA941" s="771"/>
      <c r="AB941" s="84"/>
      <c r="AC941" s="84"/>
      <c r="AD941" s="84"/>
      <c r="AE941" s="84"/>
      <c r="AF941" s="84"/>
      <c r="AG941" s="84"/>
      <c r="AH941" s="84"/>
      <c r="AI941" s="84"/>
      <c r="AJ941" s="84"/>
      <c r="AK941" s="84"/>
      <c r="AL941" s="84"/>
      <c r="AM941" s="771"/>
      <c r="AN941" s="84"/>
      <c r="AO941" s="84"/>
      <c r="AP941" s="84"/>
      <c r="AQ941" s="84"/>
      <c r="AR941" s="84"/>
      <c r="AS941" s="84"/>
      <c r="AT941" s="84"/>
      <c r="AU941" s="84"/>
      <c r="AV941" s="84"/>
      <c r="AW941" s="84"/>
      <c r="AX941" s="84"/>
      <c r="AY941" s="771"/>
      <c r="AZ941" s="84"/>
      <c r="BA941" s="84"/>
      <c r="BB941" s="84"/>
      <c r="BC941" s="84"/>
      <c r="BD941" s="84"/>
      <c r="BE941" s="84"/>
      <c r="BF941" s="84"/>
      <c r="BG941" s="84"/>
      <c r="BH941" s="84"/>
      <c r="BI941" s="84"/>
      <c r="BJ941" s="84"/>
      <c r="BK941" s="771"/>
      <c r="BL941" s="84"/>
      <c r="BM941" s="84"/>
      <c r="BN941" s="84"/>
      <c r="BO941" s="84"/>
      <c r="BP941" s="84"/>
      <c r="BQ941" s="84"/>
      <c r="BR941" s="84"/>
      <c r="BS941" s="84"/>
      <c r="BT941" s="84"/>
      <c r="BU941" s="84"/>
      <c r="BV941" s="84"/>
      <c r="BW941" s="771"/>
      <c r="BX941" s="84"/>
      <c r="BY941" s="84"/>
      <c r="BZ941" s="84"/>
      <c r="CA941" s="84"/>
      <c r="CB941" s="84"/>
      <c r="CC941" s="84"/>
      <c r="CD941" s="84"/>
      <c r="CE941" s="84"/>
      <c r="CF941" s="84"/>
      <c r="CG941" s="84"/>
      <c r="CH941" s="84"/>
      <c r="CI941" s="771"/>
      <c r="CJ941" s="791"/>
      <c r="CK941" s="791"/>
      <c r="CL941" s="791"/>
      <c r="CM941" s="791"/>
      <c r="CN941" s="791"/>
      <c r="CO941" s="791"/>
      <c r="CP941" s="791"/>
      <c r="CQ941" s="791"/>
      <c r="CR941" s="791"/>
      <c r="CS941" s="791"/>
      <c r="CT941" s="791"/>
      <c r="CU941" s="793"/>
      <c r="CV941" s="791"/>
      <c r="CW941" s="791"/>
      <c r="CX941" s="791"/>
      <c r="CY941" s="791"/>
      <c r="CZ941" s="791"/>
      <c r="DA941" s="791"/>
      <c r="DB941" s="791"/>
      <c r="DC941" s="791"/>
      <c r="DD941" s="791"/>
      <c r="DE941" s="791"/>
      <c r="DF941" s="791"/>
      <c r="DG941" s="793"/>
    </row>
    <row r="942" spans="1:111" ht="16">
      <c r="A942" s="209"/>
      <c r="B942" s="331"/>
      <c r="C942" s="1115"/>
      <c r="D942" s="84"/>
      <c r="E942" s="84"/>
      <c r="F942" s="84"/>
      <c r="G942" s="84"/>
      <c r="H942" s="84"/>
      <c r="I942" s="84"/>
      <c r="J942" s="84"/>
      <c r="K942" s="84"/>
      <c r="L942" s="84"/>
      <c r="M942" s="84"/>
      <c r="N942" s="84"/>
      <c r="O942" s="84"/>
      <c r="P942" s="84"/>
      <c r="Q942" s="84"/>
      <c r="R942" s="84"/>
      <c r="S942" s="84"/>
      <c r="T942" s="84"/>
      <c r="U942" s="84"/>
      <c r="V942" s="84"/>
      <c r="W942" s="84"/>
      <c r="X942" s="84"/>
      <c r="Y942" s="84"/>
      <c r="Z942" s="84"/>
      <c r="AA942" s="771"/>
      <c r="AB942" s="84"/>
      <c r="AC942" s="84"/>
      <c r="AD942" s="84"/>
      <c r="AE942" s="84"/>
      <c r="AF942" s="84"/>
      <c r="AG942" s="84"/>
      <c r="AH942" s="84"/>
      <c r="AI942" s="84"/>
      <c r="AJ942" s="84"/>
      <c r="AK942" s="84"/>
      <c r="AL942" s="84"/>
      <c r="AM942" s="771"/>
      <c r="AN942" s="84"/>
      <c r="AO942" s="84"/>
      <c r="AP942" s="84"/>
      <c r="AQ942" s="84"/>
      <c r="AR942" s="84"/>
      <c r="AS942" s="84"/>
      <c r="AT942" s="84"/>
      <c r="AU942" s="84"/>
      <c r="AV942" s="84"/>
      <c r="AW942" s="84"/>
      <c r="AX942" s="84"/>
      <c r="AY942" s="771"/>
      <c r="AZ942" s="84"/>
      <c r="BA942" s="84"/>
      <c r="BB942" s="84"/>
      <c r="BC942" s="84"/>
      <c r="BD942" s="84"/>
      <c r="BE942" s="84"/>
      <c r="BF942" s="84"/>
      <c r="BG942" s="84"/>
      <c r="BH942" s="84"/>
      <c r="BI942" s="84"/>
      <c r="BJ942" s="84"/>
      <c r="BK942" s="771"/>
      <c r="BL942" s="84"/>
      <c r="BM942" s="84"/>
      <c r="BN942" s="84"/>
      <c r="BO942" s="84"/>
      <c r="BP942" s="84"/>
      <c r="BQ942" s="84"/>
      <c r="BR942" s="84"/>
      <c r="BS942" s="84"/>
      <c r="BT942" s="84"/>
      <c r="BU942" s="84"/>
      <c r="BV942" s="84"/>
      <c r="BW942" s="771"/>
      <c r="BX942" s="84"/>
      <c r="BY942" s="84"/>
      <c r="BZ942" s="84"/>
      <c r="CA942" s="84"/>
      <c r="CB942" s="84"/>
      <c r="CC942" s="84"/>
      <c r="CD942" s="84"/>
      <c r="CE942" s="84"/>
      <c r="CF942" s="84"/>
      <c r="CG942" s="84"/>
      <c r="CH942" s="84"/>
      <c r="CI942" s="771"/>
      <c r="CJ942" s="791"/>
      <c r="CK942" s="791"/>
      <c r="CL942" s="791"/>
      <c r="CM942" s="791"/>
      <c r="CN942" s="791"/>
      <c r="CO942" s="791"/>
      <c r="CP942" s="791"/>
      <c r="CQ942" s="791"/>
      <c r="CR942" s="791"/>
      <c r="CS942" s="791"/>
      <c r="CT942" s="791"/>
      <c r="CU942" s="793"/>
      <c r="CV942" s="791"/>
      <c r="CW942" s="791"/>
      <c r="CX942" s="791"/>
      <c r="CY942" s="791"/>
      <c r="CZ942" s="791"/>
      <c r="DA942" s="791"/>
      <c r="DB942" s="791"/>
      <c r="DC942" s="791"/>
      <c r="DD942" s="791"/>
      <c r="DE942" s="791"/>
      <c r="DF942" s="791"/>
      <c r="DG942" s="793"/>
    </row>
    <row r="943" spans="1:111" ht="16">
      <c r="A943" s="209"/>
      <c r="B943" s="331"/>
      <c r="C943" s="1115"/>
      <c r="D943" s="84"/>
      <c r="E943" s="84"/>
      <c r="F943" s="84"/>
      <c r="G943" s="84"/>
      <c r="H943" s="84"/>
      <c r="I943" s="84"/>
      <c r="J943" s="84"/>
      <c r="K943" s="84"/>
      <c r="L943" s="84"/>
      <c r="M943" s="84"/>
      <c r="N943" s="84"/>
      <c r="O943" s="84"/>
      <c r="P943" s="84"/>
      <c r="Q943" s="84"/>
      <c r="R943" s="84"/>
      <c r="S943" s="84"/>
      <c r="T943" s="84"/>
      <c r="U943" s="84"/>
      <c r="V943" s="84"/>
      <c r="W943" s="84"/>
      <c r="X943" s="84"/>
      <c r="Y943" s="84"/>
      <c r="Z943" s="84"/>
      <c r="AA943" s="771"/>
      <c r="AB943" s="84"/>
      <c r="AC943" s="84"/>
      <c r="AD943" s="84"/>
      <c r="AE943" s="84"/>
      <c r="AF943" s="84"/>
      <c r="AG943" s="84"/>
      <c r="AH943" s="84"/>
      <c r="AI943" s="84"/>
      <c r="AJ943" s="84"/>
      <c r="AK943" s="84"/>
      <c r="AL943" s="84"/>
      <c r="AM943" s="771"/>
      <c r="AN943" s="84"/>
      <c r="AO943" s="84"/>
      <c r="AP943" s="84"/>
      <c r="AQ943" s="84"/>
      <c r="AR943" s="84"/>
      <c r="AS943" s="84"/>
      <c r="AT943" s="84"/>
      <c r="AU943" s="84"/>
      <c r="AV943" s="84"/>
      <c r="AW943" s="84"/>
      <c r="AX943" s="84"/>
      <c r="AY943" s="771"/>
      <c r="AZ943" s="84"/>
      <c r="BA943" s="84"/>
      <c r="BB943" s="84"/>
      <c r="BC943" s="84"/>
      <c r="BD943" s="84"/>
      <c r="BE943" s="84"/>
      <c r="BF943" s="84"/>
      <c r="BG943" s="84"/>
      <c r="BH943" s="84"/>
      <c r="BI943" s="84"/>
      <c r="BJ943" s="84"/>
      <c r="BK943" s="771"/>
      <c r="BL943" s="84"/>
      <c r="BM943" s="84"/>
      <c r="BN943" s="84"/>
      <c r="BO943" s="84"/>
      <c r="BP943" s="84"/>
      <c r="BQ943" s="84"/>
      <c r="BR943" s="84"/>
      <c r="BS943" s="84"/>
      <c r="BT943" s="84"/>
      <c r="BU943" s="84"/>
      <c r="BV943" s="84"/>
      <c r="BW943" s="771"/>
      <c r="BX943" s="84"/>
      <c r="BY943" s="84"/>
      <c r="BZ943" s="84"/>
      <c r="CA943" s="84"/>
      <c r="CB943" s="84"/>
      <c r="CC943" s="84"/>
      <c r="CD943" s="84"/>
      <c r="CE943" s="84"/>
      <c r="CF943" s="84"/>
      <c r="CG943" s="84"/>
      <c r="CH943" s="84"/>
      <c r="CI943" s="771"/>
      <c r="CJ943" s="791"/>
      <c r="CK943" s="791"/>
      <c r="CL943" s="791"/>
      <c r="CM943" s="791"/>
      <c r="CN943" s="791"/>
      <c r="CO943" s="791"/>
      <c r="CP943" s="791"/>
      <c r="CQ943" s="791"/>
      <c r="CR943" s="791"/>
      <c r="CS943" s="791"/>
      <c r="CT943" s="791"/>
      <c r="CU943" s="793"/>
      <c r="CV943" s="791"/>
      <c r="CW943" s="791"/>
      <c r="CX943" s="791"/>
      <c r="CY943" s="791"/>
      <c r="CZ943" s="791"/>
      <c r="DA943" s="791"/>
      <c r="DB943" s="791"/>
      <c r="DC943" s="791"/>
      <c r="DD943" s="791"/>
      <c r="DE943" s="791"/>
      <c r="DF943" s="791"/>
      <c r="DG943" s="793"/>
    </row>
    <row r="944" spans="1:111" ht="16">
      <c r="A944" s="209"/>
      <c r="B944" s="331"/>
      <c r="C944" s="1115"/>
      <c r="D944" s="84"/>
      <c r="E944" s="84"/>
      <c r="F944" s="84"/>
      <c r="G944" s="84"/>
      <c r="H944" s="84"/>
      <c r="I944" s="84"/>
      <c r="J944" s="84"/>
      <c r="K944" s="84"/>
      <c r="L944" s="84"/>
      <c r="M944" s="84"/>
      <c r="N944" s="84"/>
      <c r="O944" s="84"/>
      <c r="P944" s="84"/>
      <c r="Q944" s="84"/>
      <c r="R944" s="84"/>
      <c r="S944" s="84"/>
      <c r="T944" s="84"/>
      <c r="U944" s="84"/>
      <c r="V944" s="84"/>
      <c r="W944" s="84"/>
      <c r="X944" s="84"/>
      <c r="Y944" s="84"/>
      <c r="Z944" s="84"/>
      <c r="AA944" s="771"/>
      <c r="AB944" s="84"/>
      <c r="AC944" s="84"/>
      <c r="AD944" s="84"/>
      <c r="AE944" s="84"/>
      <c r="AF944" s="84"/>
      <c r="AG944" s="84"/>
      <c r="AH944" s="84"/>
      <c r="AI944" s="84"/>
      <c r="AJ944" s="84"/>
      <c r="AK944" s="84"/>
      <c r="AL944" s="84"/>
      <c r="AM944" s="771"/>
      <c r="AN944" s="84"/>
      <c r="AO944" s="84"/>
      <c r="AP944" s="84"/>
      <c r="AQ944" s="84"/>
      <c r="AR944" s="84"/>
      <c r="AS944" s="84"/>
      <c r="AT944" s="84"/>
      <c r="AU944" s="84"/>
      <c r="AV944" s="84"/>
      <c r="AW944" s="84"/>
      <c r="AX944" s="84"/>
      <c r="AY944" s="771"/>
      <c r="AZ944" s="84"/>
      <c r="BA944" s="84"/>
      <c r="BB944" s="84"/>
      <c r="BC944" s="84"/>
      <c r="BD944" s="84"/>
      <c r="BE944" s="84"/>
      <c r="BF944" s="84"/>
      <c r="BG944" s="84"/>
      <c r="BH944" s="84"/>
      <c r="BI944" s="84"/>
      <c r="BJ944" s="84"/>
      <c r="BK944" s="771"/>
      <c r="BL944" s="84"/>
      <c r="BM944" s="84"/>
      <c r="BN944" s="84"/>
      <c r="BO944" s="84"/>
      <c r="BP944" s="84"/>
      <c r="BQ944" s="84"/>
      <c r="BR944" s="84"/>
      <c r="BS944" s="84"/>
      <c r="BT944" s="84"/>
      <c r="BU944" s="84"/>
      <c r="BV944" s="84"/>
      <c r="BW944" s="771"/>
      <c r="BX944" s="84"/>
      <c r="BY944" s="84"/>
      <c r="BZ944" s="84"/>
      <c r="CA944" s="84"/>
      <c r="CB944" s="84"/>
      <c r="CC944" s="84"/>
      <c r="CD944" s="84"/>
      <c r="CE944" s="84"/>
      <c r="CF944" s="84"/>
      <c r="CG944" s="84"/>
      <c r="CH944" s="84"/>
      <c r="CI944" s="771"/>
      <c r="CJ944" s="791"/>
      <c r="CK944" s="791"/>
      <c r="CL944" s="791"/>
      <c r="CM944" s="791"/>
      <c r="CN944" s="791"/>
      <c r="CO944" s="791"/>
      <c r="CP944" s="791"/>
      <c r="CQ944" s="791"/>
      <c r="CR944" s="791"/>
      <c r="CS944" s="791"/>
      <c r="CT944" s="791"/>
      <c r="CU944" s="793"/>
      <c r="CV944" s="791"/>
      <c r="CW944" s="791"/>
      <c r="CX944" s="791"/>
      <c r="CY944" s="791"/>
      <c r="CZ944" s="791"/>
      <c r="DA944" s="791"/>
      <c r="DB944" s="791"/>
      <c r="DC944" s="791"/>
      <c r="DD944" s="791"/>
      <c r="DE944" s="791"/>
      <c r="DF944" s="791"/>
      <c r="DG944" s="793"/>
    </row>
    <row r="945" spans="1:111" ht="16">
      <c r="A945" s="209"/>
      <c r="B945" s="331"/>
      <c r="C945" s="1115"/>
      <c r="D945" s="84"/>
      <c r="E945" s="84"/>
      <c r="F945" s="84"/>
      <c r="G945" s="84"/>
      <c r="H945" s="84"/>
      <c r="I945" s="84"/>
      <c r="J945" s="84"/>
      <c r="K945" s="84"/>
      <c r="L945" s="84"/>
      <c r="M945" s="84"/>
      <c r="N945" s="84"/>
      <c r="O945" s="84"/>
      <c r="P945" s="84"/>
      <c r="Q945" s="84"/>
      <c r="R945" s="84"/>
      <c r="S945" s="84"/>
      <c r="T945" s="84"/>
      <c r="U945" s="84"/>
      <c r="V945" s="84"/>
      <c r="W945" s="84"/>
      <c r="X945" s="84"/>
      <c r="Y945" s="84"/>
      <c r="Z945" s="84"/>
      <c r="AA945" s="771"/>
      <c r="AB945" s="84"/>
      <c r="AC945" s="84"/>
      <c r="AD945" s="84"/>
      <c r="AE945" s="84"/>
      <c r="AF945" s="84"/>
      <c r="AG945" s="84"/>
      <c r="AH945" s="84"/>
      <c r="AI945" s="84"/>
      <c r="AJ945" s="84"/>
      <c r="AK945" s="84"/>
      <c r="AL945" s="84"/>
      <c r="AM945" s="771"/>
      <c r="AN945" s="84"/>
      <c r="AO945" s="84"/>
      <c r="AP945" s="84"/>
      <c r="AQ945" s="84"/>
      <c r="AR945" s="84"/>
      <c r="AS945" s="84"/>
      <c r="AT945" s="84"/>
      <c r="AU945" s="84"/>
      <c r="AV945" s="84"/>
      <c r="AW945" s="84"/>
      <c r="AX945" s="84"/>
      <c r="AY945" s="771"/>
      <c r="AZ945" s="84"/>
      <c r="BA945" s="84"/>
      <c r="BB945" s="84"/>
      <c r="BC945" s="84"/>
      <c r="BD945" s="84"/>
      <c r="BE945" s="84"/>
      <c r="BF945" s="84"/>
      <c r="BG945" s="84"/>
      <c r="BH945" s="84"/>
      <c r="BI945" s="84"/>
      <c r="BJ945" s="84"/>
      <c r="BK945" s="771"/>
      <c r="BL945" s="84"/>
      <c r="BM945" s="84"/>
      <c r="BN945" s="84"/>
      <c r="BO945" s="84"/>
      <c r="BP945" s="84"/>
      <c r="BQ945" s="84"/>
      <c r="BR945" s="84"/>
      <c r="BS945" s="84"/>
      <c r="BT945" s="84"/>
      <c r="BU945" s="84"/>
      <c r="BV945" s="84"/>
      <c r="BW945" s="771"/>
      <c r="BX945" s="84"/>
      <c r="BY945" s="84"/>
      <c r="BZ945" s="84"/>
      <c r="CA945" s="84"/>
      <c r="CB945" s="84"/>
      <c r="CC945" s="84"/>
      <c r="CD945" s="84"/>
      <c r="CE945" s="84"/>
      <c r="CF945" s="84"/>
      <c r="CG945" s="84"/>
      <c r="CH945" s="84"/>
      <c r="CI945" s="771"/>
      <c r="CJ945" s="791"/>
      <c r="CK945" s="791"/>
      <c r="CL945" s="791"/>
      <c r="CM945" s="791"/>
      <c r="CN945" s="791"/>
      <c r="CO945" s="791"/>
      <c r="CP945" s="791"/>
      <c r="CQ945" s="791"/>
      <c r="CR945" s="791"/>
      <c r="CS945" s="791"/>
      <c r="CT945" s="791"/>
      <c r="CU945" s="793"/>
      <c r="CV945" s="791"/>
      <c r="CW945" s="791"/>
      <c r="CX945" s="791"/>
      <c r="CY945" s="791"/>
      <c r="CZ945" s="791"/>
      <c r="DA945" s="791"/>
      <c r="DB945" s="791"/>
      <c r="DC945" s="791"/>
      <c r="DD945" s="791"/>
      <c r="DE945" s="791"/>
      <c r="DF945" s="791"/>
      <c r="DG945" s="793"/>
    </row>
    <row r="946" spans="1:111" ht="16">
      <c r="A946" s="209"/>
      <c r="B946" s="331"/>
      <c r="C946" s="1115"/>
      <c r="D946" s="84"/>
      <c r="E946" s="84"/>
      <c r="F946" s="84"/>
      <c r="G946" s="84"/>
      <c r="H946" s="84"/>
      <c r="I946" s="84"/>
      <c r="J946" s="84"/>
      <c r="K946" s="84"/>
      <c r="L946" s="84"/>
      <c r="M946" s="84"/>
      <c r="N946" s="84"/>
      <c r="O946" s="84"/>
      <c r="P946" s="84"/>
      <c r="Q946" s="84"/>
      <c r="R946" s="84"/>
      <c r="S946" s="84"/>
      <c r="T946" s="84"/>
      <c r="U946" s="84"/>
      <c r="V946" s="84"/>
      <c r="W946" s="84"/>
      <c r="X946" s="84"/>
      <c r="Y946" s="84"/>
      <c r="Z946" s="84"/>
      <c r="AA946" s="771"/>
      <c r="AB946" s="84"/>
      <c r="AC946" s="84"/>
      <c r="AD946" s="84"/>
      <c r="AE946" s="84"/>
      <c r="AF946" s="84"/>
      <c r="AG946" s="84"/>
      <c r="AH946" s="84"/>
      <c r="AI946" s="84"/>
      <c r="AJ946" s="84"/>
      <c r="AK946" s="84"/>
      <c r="AL946" s="84"/>
      <c r="AM946" s="771"/>
      <c r="AN946" s="84"/>
      <c r="AO946" s="84"/>
      <c r="AP946" s="84"/>
      <c r="AQ946" s="84"/>
      <c r="AR946" s="84"/>
      <c r="AS946" s="84"/>
      <c r="AT946" s="84"/>
      <c r="AU946" s="84"/>
      <c r="AV946" s="84"/>
      <c r="AW946" s="84"/>
      <c r="AX946" s="84"/>
      <c r="AY946" s="771"/>
      <c r="AZ946" s="84"/>
      <c r="BA946" s="84"/>
      <c r="BB946" s="84"/>
      <c r="BC946" s="84"/>
      <c r="BD946" s="84"/>
      <c r="BE946" s="84"/>
      <c r="BF946" s="84"/>
      <c r="BG946" s="84"/>
      <c r="BH946" s="84"/>
      <c r="BI946" s="84"/>
      <c r="BJ946" s="84"/>
      <c r="BK946" s="771"/>
      <c r="BL946" s="84"/>
      <c r="BM946" s="84"/>
      <c r="BN946" s="84"/>
      <c r="BO946" s="84"/>
      <c r="BP946" s="84"/>
      <c r="BQ946" s="84"/>
      <c r="BR946" s="84"/>
      <c r="BS946" s="84"/>
      <c r="BT946" s="84"/>
      <c r="BU946" s="84"/>
      <c r="BV946" s="84"/>
      <c r="BW946" s="771"/>
      <c r="BX946" s="84"/>
      <c r="BY946" s="84"/>
      <c r="BZ946" s="84"/>
      <c r="CA946" s="84"/>
      <c r="CB946" s="84"/>
      <c r="CC946" s="84"/>
      <c r="CD946" s="84"/>
      <c r="CE946" s="84"/>
      <c r="CF946" s="84"/>
      <c r="CG946" s="84"/>
      <c r="CH946" s="84"/>
      <c r="CI946" s="771"/>
      <c r="CJ946" s="791"/>
      <c r="CK946" s="791"/>
      <c r="CL946" s="791"/>
      <c r="CM946" s="791"/>
      <c r="CN946" s="791"/>
      <c r="CO946" s="791"/>
      <c r="CP946" s="791"/>
      <c r="CQ946" s="791"/>
      <c r="CR946" s="791"/>
      <c r="CS946" s="791"/>
      <c r="CT946" s="791"/>
      <c r="CU946" s="793"/>
      <c r="CV946" s="791"/>
      <c r="CW946" s="791"/>
      <c r="CX946" s="791"/>
      <c r="CY946" s="791"/>
      <c r="CZ946" s="791"/>
      <c r="DA946" s="791"/>
      <c r="DB946" s="791"/>
      <c r="DC946" s="791"/>
      <c r="DD946" s="791"/>
      <c r="DE946" s="791"/>
      <c r="DF946" s="791"/>
      <c r="DG946" s="793"/>
    </row>
    <row r="947" spans="1:111" ht="16">
      <c r="A947" s="209"/>
      <c r="B947" s="331"/>
      <c r="C947" s="1115"/>
      <c r="D947" s="84"/>
      <c r="E947" s="84"/>
      <c r="F947" s="84"/>
      <c r="G947" s="84"/>
      <c r="H947" s="84"/>
      <c r="I947" s="84"/>
      <c r="J947" s="84"/>
      <c r="K947" s="84"/>
      <c r="L947" s="84"/>
      <c r="M947" s="84"/>
      <c r="N947" s="84"/>
      <c r="O947" s="84"/>
      <c r="P947" s="84"/>
      <c r="Q947" s="84"/>
      <c r="R947" s="84"/>
      <c r="S947" s="84"/>
      <c r="T947" s="84"/>
      <c r="U947" s="84"/>
      <c r="V947" s="84"/>
      <c r="W947" s="84"/>
      <c r="X947" s="84"/>
      <c r="Y947" s="84"/>
      <c r="Z947" s="84"/>
      <c r="AA947" s="771"/>
      <c r="AB947" s="84"/>
      <c r="AC947" s="84"/>
      <c r="AD947" s="84"/>
      <c r="AE947" s="84"/>
      <c r="AF947" s="84"/>
      <c r="AG947" s="84"/>
      <c r="AH947" s="84"/>
      <c r="AI947" s="84"/>
      <c r="AJ947" s="84"/>
      <c r="AK947" s="84"/>
      <c r="AL947" s="84"/>
      <c r="AM947" s="771"/>
      <c r="AN947" s="84"/>
      <c r="AO947" s="84"/>
      <c r="AP947" s="84"/>
      <c r="AQ947" s="84"/>
      <c r="AR947" s="84"/>
      <c r="AS947" s="84"/>
      <c r="AT947" s="84"/>
      <c r="AU947" s="84"/>
      <c r="AV947" s="84"/>
      <c r="AW947" s="84"/>
      <c r="AX947" s="84"/>
      <c r="AY947" s="771"/>
      <c r="AZ947" s="84"/>
      <c r="BA947" s="84"/>
      <c r="BB947" s="84"/>
      <c r="BC947" s="84"/>
      <c r="BD947" s="84"/>
      <c r="BE947" s="84"/>
      <c r="BF947" s="84"/>
      <c r="BG947" s="84"/>
      <c r="BH947" s="84"/>
      <c r="BI947" s="84"/>
      <c r="BJ947" s="84"/>
      <c r="BK947" s="771"/>
      <c r="BL947" s="84"/>
      <c r="BM947" s="84"/>
      <c r="BN947" s="84"/>
      <c r="BO947" s="84"/>
      <c r="BP947" s="84"/>
      <c r="BQ947" s="84"/>
      <c r="BR947" s="84"/>
      <c r="BS947" s="84"/>
      <c r="BT947" s="84"/>
      <c r="BU947" s="84"/>
      <c r="BV947" s="84"/>
      <c r="BW947" s="771"/>
      <c r="BX947" s="84"/>
      <c r="BY947" s="84"/>
      <c r="BZ947" s="84"/>
      <c r="CA947" s="84"/>
      <c r="CB947" s="84"/>
      <c r="CC947" s="84"/>
      <c r="CD947" s="84"/>
      <c r="CE947" s="84"/>
      <c r="CF947" s="84"/>
      <c r="CG947" s="84"/>
      <c r="CH947" s="84"/>
      <c r="CI947" s="771"/>
      <c r="CJ947" s="791"/>
      <c r="CK947" s="791"/>
      <c r="CL947" s="791"/>
      <c r="CM947" s="791"/>
      <c r="CN947" s="791"/>
      <c r="CO947" s="791"/>
      <c r="CP947" s="791"/>
      <c r="CQ947" s="791"/>
      <c r="CR947" s="791"/>
      <c r="CS947" s="791"/>
      <c r="CT947" s="791"/>
      <c r="CU947" s="793"/>
      <c r="CV947" s="791"/>
      <c r="CW947" s="791"/>
      <c r="CX947" s="791"/>
      <c r="CY947" s="791"/>
      <c r="CZ947" s="791"/>
      <c r="DA947" s="791"/>
      <c r="DB947" s="791"/>
      <c r="DC947" s="791"/>
      <c r="DD947" s="791"/>
      <c r="DE947" s="791"/>
      <c r="DF947" s="791"/>
      <c r="DG947" s="793"/>
    </row>
    <row r="948" spans="1:111" ht="16">
      <c r="A948" s="209"/>
      <c r="B948" s="331"/>
      <c r="C948" s="1115"/>
      <c r="D948" s="84"/>
      <c r="E948" s="84"/>
      <c r="F948" s="84"/>
      <c r="G948" s="84"/>
      <c r="H948" s="84"/>
      <c r="I948" s="84"/>
      <c r="J948" s="84"/>
      <c r="K948" s="84"/>
      <c r="L948" s="84"/>
      <c r="M948" s="84"/>
      <c r="N948" s="84"/>
      <c r="O948" s="84"/>
      <c r="P948" s="84"/>
      <c r="Q948" s="84"/>
      <c r="R948" s="84"/>
      <c r="S948" s="84"/>
      <c r="T948" s="84"/>
      <c r="U948" s="84"/>
      <c r="V948" s="84"/>
      <c r="W948" s="84"/>
      <c r="X948" s="84"/>
      <c r="Y948" s="84"/>
      <c r="Z948" s="84"/>
      <c r="AA948" s="771"/>
      <c r="AB948" s="84"/>
      <c r="AC948" s="84"/>
      <c r="AD948" s="84"/>
      <c r="AE948" s="84"/>
      <c r="AF948" s="84"/>
      <c r="AG948" s="84"/>
      <c r="AH948" s="84"/>
      <c r="AI948" s="84"/>
      <c r="AJ948" s="84"/>
      <c r="AK948" s="84"/>
      <c r="AL948" s="84"/>
      <c r="AM948" s="771"/>
      <c r="AN948" s="84"/>
      <c r="AO948" s="84"/>
      <c r="AP948" s="84"/>
      <c r="AQ948" s="84"/>
      <c r="AR948" s="84"/>
      <c r="AS948" s="84"/>
      <c r="AT948" s="84"/>
      <c r="AU948" s="84"/>
      <c r="AV948" s="84"/>
      <c r="AW948" s="84"/>
      <c r="AX948" s="84"/>
      <c r="AY948" s="771"/>
      <c r="AZ948" s="84"/>
      <c r="BA948" s="84"/>
      <c r="BB948" s="84"/>
      <c r="BC948" s="84"/>
      <c r="BD948" s="84"/>
      <c r="BE948" s="84"/>
      <c r="BF948" s="84"/>
      <c r="BG948" s="84"/>
      <c r="BH948" s="84"/>
      <c r="BI948" s="84"/>
      <c r="BJ948" s="84"/>
      <c r="BK948" s="771"/>
      <c r="BL948" s="84"/>
      <c r="BM948" s="84"/>
      <c r="BN948" s="84"/>
      <c r="BO948" s="84"/>
      <c r="BP948" s="84"/>
      <c r="BQ948" s="84"/>
      <c r="BR948" s="84"/>
      <c r="BS948" s="84"/>
      <c r="BT948" s="84"/>
      <c r="BU948" s="84"/>
      <c r="BV948" s="84"/>
      <c r="BW948" s="771"/>
      <c r="BX948" s="84"/>
      <c r="BY948" s="84"/>
      <c r="BZ948" s="84"/>
      <c r="CA948" s="84"/>
      <c r="CB948" s="84"/>
      <c r="CC948" s="84"/>
      <c r="CD948" s="84"/>
      <c r="CE948" s="84"/>
      <c r="CF948" s="84"/>
      <c r="CG948" s="84"/>
      <c r="CH948" s="84"/>
      <c r="CI948" s="771"/>
      <c r="CJ948" s="791"/>
      <c r="CK948" s="791"/>
      <c r="CL948" s="791"/>
      <c r="CM948" s="791"/>
      <c r="CN948" s="791"/>
      <c r="CO948" s="791"/>
      <c r="CP948" s="791"/>
      <c r="CQ948" s="791"/>
      <c r="CR948" s="791"/>
      <c r="CS948" s="791"/>
      <c r="CT948" s="791"/>
      <c r="CU948" s="793"/>
      <c r="CV948" s="791"/>
      <c r="CW948" s="791"/>
      <c r="CX948" s="791"/>
      <c r="CY948" s="791"/>
      <c r="CZ948" s="791"/>
      <c r="DA948" s="791"/>
      <c r="DB948" s="791"/>
      <c r="DC948" s="791"/>
      <c r="DD948" s="791"/>
      <c r="DE948" s="791"/>
      <c r="DF948" s="791"/>
      <c r="DG948" s="793"/>
    </row>
    <row r="949" spans="1:111" ht="16">
      <c r="A949" s="209"/>
      <c r="B949" s="331"/>
      <c r="C949" s="1115"/>
      <c r="D949" s="84"/>
      <c r="E949" s="84"/>
      <c r="F949" s="84"/>
      <c r="G949" s="84"/>
      <c r="H949" s="84"/>
      <c r="I949" s="84"/>
      <c r="J949" s="84"/>
      <c r="K949" s="84"/>
      <c r="L949" s="84"/>
      <c r="M949" s="84"/>
      <c r="N949" s="84"/>
      <c r="O949" s="84"/>
      <c r="P949" s="84"/>
      <c r="Q949" s="84"/>
      <c r="R949" s="84"/>
      <c r="S949" s="84"/>
      <c r="T949" s="84"/>
      <c r="U949" s="84"/>
      <c r="V949" s="84"/>
      <c r="W949" s="84"/>
      <c r="X949" s="84"/>
      <c r="Y949" s="84"/>
      <c r="Z949" s="84"/>
      <c r="AA949" s="771"/>
      <c r="AB949" s="84"/>
      <c r="AC949" s="84"/>
      <c r="AD949" s="84"/>
      <c r="AE949" s="84"/>
      <c r="AF949" s="84"/>
      <c r="AG949" s="84"/>
      <c r="AH949" s="84"/>
      <c r="AI949" s="84"/>
      <c r="AJ949" s="84"/>
      <c r="AK949" s="84"/>
      <c r="AL949" s="84"/>
      <c r="AM949" s="771"/>
      <c r="AN949" s="84"/>
      <c r="AO949" s="84"/>
      <c r="AP949" s="84"/>
      <c r="AQ949" s="84"/>
      <c r="AR949" s="84"/>
      <c r="AS949" s="84"/>
      <c r="AT949" s="84"/>
      <c r="AU949" s="84"/>
      <c r="AV949" s="84"/>
      <c r="AW949" s="84"/>
      <c r="AX949" s="84"/>
      <c r="AY949" s="771"/>
      <c r="AZ949" s="84"/>
      <c r="BA949" s="84"/>
      <c r="BB949" s="84"/>
      <c r="BC949" s="84"/>
      <c r="BD949" s="84"/>
      <c r="BE949" s="84"/>
      <c r="BF949" s="84"/>
      <c r="BG949" s="84"/>
      <c r="BH949" s="84"/>
      <c r="BI949" s="84"/>
      <c r="BJ949" s="84"/>
      <c r="BK949" s="771"/>
      <c r="BL949" s="84"/>
      <c r="BM949" s="84"/>
      <c r="BN949" s="84"/>
      <c r="BO949" s="84"/>
      <c r="BP949" s="84"/>
      <c r="BQ949" s="84"/>
      <c r="BR949" s="84"/>
      <c r="BS949" s="84"/>
      <c r="BT949" s="84"/>
      <c r="BU949" s="84"/>
      <c r="BV949" s="84"/>
      <c r="BW949" s="771"/>
      <c r="BX949" s="84"/>
      <c r="BY949" s="84"/>
      <c r="BZ949" s="84"/>
      <c r="CA949" s="84"/>
      <c r="CB949" s="84"/>
      <c r="CC949" s="84"/>
      <c r="CD949" s="84"/>
      <c r="CE949" s="84"/>
      <c r="CF949" s="84"/>
      <c r="CG949" s="84"/>
      <c r="CH949" s="84"/>
      <c r="CI949" s="771"/>
      <c r="CJ949" s="791"/>
      <c r="CK949" s="791"/>
      <c r="CL949" s="791"/>
      <c r="CM949" s="791"/>
      <c r="CN949" s="791"/>
      <c r="CO949" s="791"/>
      <c r="CP949" s="791"/>
      <c r="CQ949" s="791"/>
      <c r="CR949" s="791"/>
      <c r="CS949" s="791"/>
      <c r="CT949" s="791"/>
      <c r="CU949" s="793"/>
      <c r="CV949" s="791"/>
      <c r="CW949" s="791"/>
      <c r="CX949" s="791"/>
      <c r="CY949" s="791"/>
      <c r="CZ949" s="791"/>
      <c r="DA949" s="791"/>
      <c r="DB949" s="791"/>
      <c r="DC949" s="791"/>
      <c r="DD949" s="791"/>
      <c r="DE949" s="791"/>
      <c r="DF949" s="791"/>
      <c r="DG949" s="793"/>
    </row>
    <row r="950" spans="1:111" ht="16">
      <c r="A950" s="209"/>
      <c r="B950" s="331"/>
      <c r="C950" s="1115"/>
      <c r="D950" s="84"/>
      <c r="E950" s="84"/>
      <c r="F950" s="84"/>
      <c r="G950" s="84"/>
      <c r="H950" s="84"/>
      <c r="I950" s="84"/>
      <c r="J950" s="84"/>
      <c r="K950" s="84"/>
      <c r="L950" s="84"/>
      <c r="M950" s="84"/>
      <c r="N950" s="84"/>
      <c r="O950" s="84"/>
      <c r="P950" s="84"/>
      <c r="Q950" s="84"/>
      <c r="R950" s="84"/>
      <c r="S950" s="84"/>
      <c r="T950" s="84"/>
      <c r="U950" s="84"/>
      <c r="V950" s="84"/>
      <c r="W950" s="84"/>
      <c r="X950" s="84"/>
      <c r="Y950" s="84"/>
      <c r="Z950" s="84"/>
      <c r="AA950" s="771"/>
      <c r="AB950" s="84"/>
      <c r="AC950" s="84"/>
      <c r="AD950" s="84"/>
      <c r="AE950" s="84"/>
      <c r="AF950" s="84"/>
      <c r="AG950" s="84"/>
      <c r="AH950" s="84"/>
      <c r="AI950" s="84"/>
      <c r="AJ950" s="84"/>
      <c r="AK950" s="84"/>
      <c r="AL950" s="84"/>
      <c r="AM950" s="771"/>
      <c r="AN950" s="84"/>
      <c r="AO950" s="84"/>
      <c r="AP950" s="84"/>
      <c r="AQ950" s="84"/>
      <c r="AR950" s="84"/>
      <c r="AS950" s="84"/>
      <c r="AT950" s="84"/>
      <c r="AU950" s="84"/>
      <c r="AV950" s="84"/>
      <c r="AW950" s="84"/>
      <c r="AX950" s="84"/>
      <c r="AY950" s="771"/>
      <c r="AZ950" s="84"/>
      <c r="BA950" s="84"/>
      <c r="BB950" s="84"/>
      <c r="BC950" s="84"/>
      <c r="BD950" s="84"/>
      <c r="BE950" s="84"/>
      <c r="BF950" s="84"/>
      <c r="BG950" s="84"/>
      <c r="BH950" s="84"/>
      <c r="BI950" s="84"/>
      <c r="BJ950" s="84"/>
      <c r="BK950" s="771"/>
      <c r="BL950" s="84"/>
      <c r="BM950" s="84"/>
      <c r="BN950" s="84"/>
      <c r="BO950" s="84"/>
      <c r="BP950" s="84"/>
      <c r="BQ950" s="84"/>
      <c r="BR950" s="84"/>
      <c r="BS950" s="84"/>
      <c r="BT950" s="84"/>
      <c r="BU950" s="84"/>
      <c r="BV950" s="84"/>
      <c r="BW950" s="771"/>
      <c r="BX950" s="84"/>
      <c r="BY950" s="84"/>
      <c r="BZ950" s="84"/>
      <c r="CA950" s="84"/>
      <c r="CB950" s="84"/>
      <c r="CC950" s="84"/>
      <c r="CD950" s="84"/>
      <c r="CE950" s="84"/>
      <c r="CF950" s="84"/>
      <c r="CG950" s="84"/>
      <c r="CH950" s="84"/>
      <c r="CI950" s="771"/>
      <c r="CJ950" s="791"/>
      <c r="CK950" s="791"/>
      <c r="CL950" s="791"/>
      <c r="CM950" s="791"/>
      <c r="CN950" s="791"/>
      <c r="CO950" s="791"/>
      <c r="CP950" s="791"/>
      <c r="CQ950" s="791"/>
      <c r="CR950" s="791"/>
      <c r="CS950" s="791"/>
      <c r="CT950" s="791"/>
      <c r="CU950" s="793"/>
      <c r="CV950" s="791"/>
      <c r="CW950" s="791"/>
      <c r="CX950" s="791"/>
      <c r="CY950" s="791"/>
      <c r="CZ950" s="791"/>
      <c r="DA950" s="791"/>
      <c r="DB950" s="791"/>
      <c r="DC950" s="791"/>
      <c r="DD950" s="791"/>
      <c r="DE950" s="791"/>
      <c r="DF950" s="791"/>
      <c r="DG950" s="793"/>
    </row>
    <row r="951" spans="1:111" ht="16">
      <c r="A951" s="209"/>
      <c r="B951" s="331"/>
      <c r="C951" s="1115"/>
      <c r="D951" s="84"/>
      <c r="E951" s="84"/>
      <c r="F951" s="84"/>
      <c r="G951" s="84"/>
      <c r="H951" s="84"/>
      <c r="I951" s="84"/>
      <c r="J951" s="84"/>
      <c r="K951" s="84"/>
      <c r="L951" s="84"/>
      <c r="M951" s="84"/>
      <c r="N951" s="84"/>
      <c r="O951" s="84"/>
      <c r="P951" s="84"/>
      <c r="Q951" s="84"/>
      <c r="R951" s="84"/>
      <c r="S951" s="84"/>
      <c r="T951" s="84"/>
      <c r="U951" s="84"/>
      <c r="V951" s="84"/>
      <c r="W951" s="84"/>
      <c r="X951" s="84"/>
      <c r="Y951" s="84"/>
      <c r="Z951" s="84"/>
      <c r="AA951" s="771"/>
      <c r="AB951" s="84"/>
      <c r="AC951" s="84"/>
      <c r="AD951" s="84"/>
      <c r="AE951" s="84"/>
      <c r="AF951" s="84"/>
      <c r="AG951" s="84"/>
      <c r="AH951" s="84"/>
      <c r="AI951" s="84"/>
      <c r="AJ951" s="84"/>
      <c r="AK951" s="84"/>
      <c r="AL951" s="84"/>
      <c r="AM951" s="771"/>
      <c r="AN951" s="84"/>
      <c r="AO951" s="84"/>
      <c r="AP951" s="84"/>
      <c r="AQ951" s="84"/>
      <c r="AR951" s="84"/>
      <c r="AS951" s="84"/>
      <c r="AT951" s="84"/>
      <c r="AU951" s="84"/>
      <c r="AV951" s="84"/>
      <c r="AW951" s="84"/>
      <c r="AX951" s="84"/>
      <c r="AY951" s="771"/>
      <c r="AZ951" s="84"/>
      <c r="BA951" s="84"/>
      <c r="BB951" s="84"/>
      <c r="BC951" s="84"/>
      <c r="BD951" s="84"/>
      <c r="BE951" s="84"/>
      <c r="BF951" s="84"/>
      <c r="BG951" s="84"/>
      <c r="BH951" s="84"/>
      <c r="BI951" s="84"/>
      <c r="BJ951" s="84"/>
      <c r="BK951" s="771"/>
      <c r="BL951" s="84"/>
      <c r="BM951" s="84"/>
      <c r="BN951" s="84"/>
      <c r="BO951" s="84"/>
      <c r="BP951" s="84"/>
      <c r="BQ951" s="84"/>
      <c r="BR951" s="84"/>
      <c r="BS951" s="84"/>
      <c r="BT951" s="84"/>
      <c r="BU951" s="84"/>
      <c r="BV951" s="84"/>
      <c r="BW951" s="771"/>
      <c r="BX951" s="84"/>
      <c r="BY951" s="84"/>
      <c r="BZ951" s="84"/>
      <c r="CA951" s="84"/>
      <c r="CB951" s="84"/>
      <c r="CC951" s="84"/>
      <c r="CD951" s="84"/>
      <c r="CE951" s="84"/>
      <c r="CF951" s="84"/>
      <c r="CG951" s="84"/>
      <c r="CH951" s="84"/>
      <c r="CI951" s="771"/>
      <c r="CJ951" s="791"/>
      <c r="CK951" s="791"/>
      <c r="CL951" s="791"/>
      <c r="CM951" s="791"/>
      <c r="CN951" s="791"/>
      <c r="CO951" s="791"/>
      <c r="CP951" s="791"/>
      <c r="CQ951" s="791"/>
      <c r="CR951" s="791"/>
      <c r="CS951" s="791"/>
      <c r="CT951" s="791"/>
      <c r="CU951" s="793"/>
      <c r="CV951" s="791"/>
      <c r="CW951" s="791"/>
      <c r="CX951" s="791"/>
      <c r="CY951" s="791"/>
      <c r="CZ951" s="791"/>
      <c r="DA951" s="791"/>
      <c r="DB951" s="791"/>
      <c r="DC951" s="791"/>
      <c r="DD951" s="791"/>
      <c r="DE951" s="791"/>
      <c r="DF951" s="791"/>
      <c r="DG951" s="793"/>
    </row>
    <row r="952" spans="1:111" ht="16">
      <c r="A952" s="209"/>
      <c r="B952" s="331"/>
      <c r="C952" s="1115"/>
      <c r="D952" s="84"/>
      <c r="E952" s="84"/>
      <c r="F952" s="84"/>
      <c r="G952" s="84"/>
      <c r="H952" s="84"/>
      <c r="I952" s="84"/>
      <c r="J952" s="84"/>
      <c r="K952" s="84"/>
      <c r="L952" s="84"/>
      <c r="M952" s="84"/>
      <c r="N952" s="84"/>
      <c r="O952" s="84"/>
      <c r="P952" s="84"/>
      <c r="Q952" s="84"/>
      <c r="R952" s="84"/>
      <c r="S952" s="84"/>
      <c r="T952" s="84"/>
      <c r="U952" s="84"/>
      <c r="V952" s="84"/>
      <c r="W952" s="84"/>
      <c r="X952" s="84"/>
      <c r="Y952" s="84"/>
      <c r="Z952" s="84"/>
      <c r="AA952" s="771"/>
      <c r="AB952" s="84"/>
      <c r="AC952" s="84"/>
      <c r="AD952" s="84"/>
      <c r="AE952" s="84"/>
      <c r="AF952" s="84"/>
      <c r="AG952" s="84"/>
      <c r="AH952" s="84"/>
      <c r="AI952" s="84"/>
      <c r="AJ952" s="84"/>
      <c r="AK952" s="84"/>
      <c r="AL952" s="84"/>
      <c r="AM952" s="771"/>
      <c r="AN952" s="84"/>
      <c r="AO952" s="84"/>
      <c r="AP952" s="84"/>
      <c r="AQ952" s="84"/>
      <c r="AR952" s="84"/>
      <c r="AS952" s="84"/>
      <c r="AT952" s="84"/>
      <c r="AU952" s="84"/>
      <c r="AV952" s="84"/>
      <c r="AW952" s="84"/>
      <c r="AX952" s="84"/>
      <c r="AY952" s="771"/>
      <c r="AZ952" s="84"/>
      <c r="BA952" s="84"/>
      <c r="BB952" s="84"/>
      <c r="BC952" s="84"/>
      <c r="BD952" s="84"/>
      <c r="BE952" s="84"/>
      <c r="BF952" s="84"/>
      <c r="BG952" s="84"/>
      <c r="BH952" s="84"/>
      <c r="BI952" s="84"/>
      <c r="BJ952" s="84"/>
      <c r="BK952" s="771"/>
      <c r="BL952" s="84"/>
      <c r="BM952" s="84"/>
      <c r="BN952" s="84"/>
      <c r="BO952" s="84"/>
      <c r="BP952" s="84"/>
      <c r="BQ952" s="84"/>
      <c r="BR952" s="84"/>
      <c r="BS952" s="84"/>
      <c r="BT952" s="84"/>
      <c r="BU952" s="84"/>
      <c r="BV952" s="84"/>
      <c r="BW952" s="771"/>
      <c r="BX952" s="84"/>
      <c r="BY952" s="84"/>
      <c r="BZ952" s="84"/>
      <c r="CA952" s="84"/>
      <c r="CB952" s="84"/>
      <c r="CC952" s="84"/>
      <c r="CD952" s="84"/>
      <c r="CE952" s="84"/>
      <c r="CF952" s="84"/>
      <c r="CG952" s="84"/>
      <c r="CH952" s="84"/>
      <c r="CI952" s="771"/>
      <c r="CJ952" s="791"/>
      <c r="CK952" s="791"/>
      <c r="CL952" s="791"/>
      <c r="CM952" s="791"/>
      <c r="CN952" s="791"/>
      <c r="CO952" s="791"/>
      <c r="CP952" s="791"/>
      <c r="CQ952" s="791"/>
      <c r="CR952" s="791"/>
      <c r="CS952" s="791"/>
      <c r="CT952" s="791"/>
      <c r="CU952" s="793"/>
      <c r="CV952" s="791"/>
      <c r="CW952" s="791"/>
      <c r="CX952" s="791"/>
      <c r="CY952" s="791"/>
      <c r="CZ952" s="791"/>
      <c r="DA952" s="791"/>
      <c r="DB952" s="791"/>
      <c r="DC952" s="791"/>
      <c r="DD952" s="791"/>
      <c r="DE952" s="791"/>
      <c r="DF952" s="791"/>
      <c r="DG952" s="793"/>
    </row>
    <row r="953" spans="1:111" ht="16">
      <c r="A953" s="209"/>
      <c r="B953" s="331"/>
      <c r="C953" s="1115"/>
      <c r="D953" s="84"/>
      <c r="E953" s="84"/>
      <c r="F953" s="84"/>
      <c r="G953" s="84"/>
      <c r="H953" s="84"/>
      <c r="I953" s="84"/>
      <c r="J953" s="84"/>
      <c r="K953" s="84"/>
      <c r="L953" s="84"/>
      <c r="M953" s="84"/>
      <c r="N953" s="84"/>
      <c r="O953" s="84"/>
      <c r="P953" s="84"/>
      <c r="Q953" s="84"/>
      <c r="R953" s="84"/>
      <c r="S953" s="84"/>
      <c r="T953" s="84"/>
      <c r="U953" s="84"/>
      <c r="V953" s="84"/>
      <c r="W953" s="84"/>
      <c r="X953" s="84"/>
      <c r="Y953" s="84"/>
      <c r="Z953" s="84"/>
      <c r="AA953" s="771"/>
      <c r="AB953" s="84"/>
      <c r="AC953" s="84"/>
      <c r="AD953" s="84"/>
      <c r="AE953" s="84"/>
      <c r="AF953" s="84"/>
      <c r="AG953" s="84"/>
      <c r="AH953" s="84"/>
      <c r="AI953" s="84"/>
      <c r="AJ953" s="84"/>
      <c r="AK953" s="84"/>
      <c r="AL953" s="84"/>
      <c r="AM953" s="771"/>
      <c r="AN953" s="84"/>
      <c r="AO953" s="84"/>
      <c r="AP953" s="84"/>
      <c r="AQ953" s="84"/>
      <c r="AR953" s="84"/>
      <c r="AS953" s="84"/>
      <c r="AT953" s="84"/>
      <c r="AU953" s="84"/>
      <c r="AV953" s="84"/>
      <c r="AW953" s="84"/>
      <c r="AX953" s="84"/>
      <c r="AY953" s="771"/>
      <c r="AZ953" s="84"/>
      <c r="BA953" s="84"/>
      <c r="BB953" s="84"/>
      <c r="BC953" s="84"/>
      <c r="BD953" s="84"/>
      <c r="BE953" s="84"/>
      <c r="BF953" s="84"/>
      <c r="BG953" s="84"/>
      <c r="BH953" s="84"/>
      <c r="BI953" s="84"/>
      <c r="BJ953" s="84"/>
      <c r="BK953" s="771"/>
      <c r="BL953" s="84"/>
      <c r="BM953" s="84"/>
      <c r="BN953" s="84"/>
      <c r="BO953" s="84"/>
      <c r="BP953" s="84"/>
      <c r="BQ953" s="84"/>
      <c r="BR953" s="84"/>
      <c r="BS953" s="84"/>
      <c r="BT953" s="84"/>
      <c r="BU953" s="84"/>
      <c r="BV953" s="84"/>
      <c r="BW953" s="771"/>
      <c r="BX953" s="84"/>
      <c r="BY953" s="84"/>
      <c r="BZ953" s="84"/>
      <c r="CA953" s="84"/>
      <c r="CB953" s="84"/>
      <c r="CC953" s="84"/>
      <c r="CD953" s="84"/>
      <c r="CE953" s="84"/>
      <c r="CF953" s="84"/>
      <c r="CG953" s="84"/>
      <c r="CH953" s="84"/>
      <c r="CI953" s="771"/>
      <c r="CJ953" s="791"/>
      <c r="CK953" s="791"/>
      <c r="CL953" s="791"/>
      <c r="CM953" s="791"/>
      <c r="CN953" s="791"/>
      <c r="CO953" s="791"/>
      <c r="CP953" s="791"/>
      <c r="CQ953" s="791"/>
      <c r="CR953" s="791"/>
      <c r="CS953" s="791"/>
      <c r="CT953" s="791"/>
      <c r="CU953" s="793"/>
      <c r="CV953" s="791"/>
      <c r="CW953" s="791"/>
      <c r="CX953" s="791"/>
      <c r="CY953" s="791"/>
      <c r="CZ953" s="791"/>
      <c r="DA953" s="791"/>
      <c r="DB953" s="791"/>
      <c r="DC953" s="791"/>
      <c r="DD953" s="791"/>
      <c r="DE953" s="791"/>
      <c r="DF953" s="791"/>
      <c r="DG953" s="793"/>
    </row>
    <row r="954" spans="1:111" ht="16">
      <c r="A954" s="209"/>
      <c r="B954" s="331"/>
      <c r="C954" s="1115"/>
      <c r="D954" s="84"/>
      <c r="E954" s="84"/>
      <c r="F954" s="84"/>
      <c r="G954" s="84"/>
      <c r="H954" s="84"/>
      <c r="I954" s="84"/>
      <c r="J954" s="84"/>
      <c r="K954" s="84"/>
      <c r="L954" s="84"/>
      <c r="M954" s="84"/>
      <c r="N954" s="84"/>
      <c r="O954" s="84"/>
      <c r="P954" s="84"/>
      <c r="Q954" s="84"/>
      <c r="R954" s="84"/>
      <c r="S954" s="84"/>
      <c r="T954" s="84"/>
      <c r="U954" s="84"/>
      <c r="V954" s="84"/>
      <c r="W954" s="84"/>
      <c r="X954" s="84"/>
      <c r="Y954" s="84"/>
      <c r="Z954" s="84"/>
      <c r="AA954" s="771"/>
      <c r="AB954" s="84"/>
      <c r="AC954" s="84"/>
      <c r="AD954" s="84"/>
      <c r="AE954" s="84"/>
      <c r="AF954" s="84"/>
      <c r="AG954" s="84"/>
      <c r="AH954" s="84"/>
      <c r="AI954" s="84"/>
      <c r="AJ954" s="84"/>
      <c r="AK954" s="84"/>
      <c r="AL954" s="84"/>
      <c r="AM954" s="771"/>
      <c r="AN954" s="84"/>
      <c r="AO954" s="84"/>
      <c r="AP954" s="84"/>
      <c r="AQ954" s="84"/>
      <c r="AR954" s="84"/>
      <c r="AS954" s="84"/>
      <c r="AT954" s="84"/>
      <c r="AU954" s="84"/>
      <c r="AV954" s="84"/>
      <c r="AW954" s="84"/>
      <c r="AX954" s="84"/>
      <c r="AY954" s="771"/>
      <c r="AZ954" s="84"/>
      <c r="BA954" s="84"/>
      <c r="BB954" s="84"/>
      <c r="BC954" s="84"/>
      <c r="BD954" s="84"/>
      <c r="BE954" s="84"/>
      <c r="BF954" s="84"/>
      <c r="BG954" s="84"/>
      <c r="BH954" s="84"/>
      <c r="BI954" s="84"/>
      <c r="BJ954" s="84"/>
      <c r="BK954" s="771"/>
      <c r="BL954" s="84"/>
      <c r="BM954" s="84"/>
      <c r="BN954" s="84"/>
      <c r="BO954" s="84"/>
      <c r="BP954" s="84"/>
      <c r="BQ954" s="84"/>
      <c r="BR954" s="84"/>
      <c r="BS954" s="84"/>
      <c r="BT954" s="84"/>
      <c r="BU954" s="84"/>
      <c r="BV954" s="84"/>
      <c r="BW954" s="771"/>
      <c r="BX954" s="84"/>
      <c r="BY954" s="84"/>
      <c r="BZ954" s="84"/>
      <c r="CA954" s="84"/>
      <c r="CB954" s="84"/>
      <c r="CC954" s="84"/>
      <c r="CD954" s="84"/>
      <c r="CE954" s="84"/>
      <c r="CF954" s="84"/>
      <c r="CG954" s="84"/>
      <c r="CH954" s="84"/>
      <c r="CI954" s="771"/>
      <c r="CJ954" s="791"/>
      <c r="CK954" s="791"/>
      <c r="CL954" s="791"/>
      <c r="CM954" s="791"/>
      <c r="CN954" s="791"/>
      <c r="CO954" s="791"/>
      <c r="CP954" s="791"/>
      <c r="CQ954" s="791"/>
      <c r="CR954" s="791"/>
      <c r="CS954" s="791"/>
      <c r="CT954" s="791"/>
      <c r="CU954" s="793"/>
      <c r="CV954" s="791"/>
      <c r="CW954" s="791"/>
      <c r="CX954" s="791"/>
      <c r="CY954" s="791"/>
      <c r="CZ954" s="791"/>
      <c r="DA954" s="791"/>
      <c r="DB954" s="791"/>
      <c r="DC954" s="791"/>
      <c r="DD954" s="791"/>
      <c r="DE954" s="791"/>
      <c r="DF954" s="791"/>
      <c r="DG954" s="793"/>
    </row>
    <row r="955" spans="1:111" ht="16">
      <c r="A955" s="209"/>
      <c r="B955" s="331"/>
      <c r="C955" s="1115"/>
      <c r="D955" s="84"/>
      <c r="E955" s="84"/>
      <c r="F955" s="84"/>
      <c r="G955" s="84"/>
      <c r="H955" s="84"/>
      <c r="I955" s="84"/>
      <c r="J955" s="84"/>
      <c r="K955" s="84"/>
      <c r="L955" s="84"/>
      <c r="M955" s="84"/>
      <c r="N955" s="84"/>
      <c r="O955" s="84"/>
      <c r="P955" s="84"/>
      <c r="Q955" s="84"/>
      <c r="R955" s="84"/>
      <c r="S955" s="84"/>
      <c r="T955" s="84"/>
      <c r="U955" s="84"/>
      <c r="V955" s="84"/>
      <c r="W955" s="84"/>
      <c r="X955" s="84"/>
      <c r="Y955" s="84"/>
      <c r="Z955" s="84"/>
      <c r="AA955" s="771"/>
      <c r="AB955" s="84"/>
      <c r="AC955" s="84"/>
      <c r="AD955" s="84"/>
      <c r="AE955" s="84"/>
      <c r="AF955" s="84"/>
      <c r="AG955" s="84"/>
      <c r="AH955" s="84"/>
      <c r="AI955" s="84"/>
      <c r="AJ955" s="84"/>
      <c r="AK955" s="84"/>
      <c r="AL955" s="84"/>
      <c r="AM955" s="771"/>
      <c r="AN955" s="84"/>
      <c r="AO955" s="84"/>
      <c r="AP955" s="84"/>
      <c r="AQ955" s="84"/>
      <c r="AR955" s="84"/>
      <c r="AS955" s="84"/>
      <c r="AT955" s="84"/>
      <c r="AU955" s="84"/>
      <c r="AV955" s="84"/>
      <c r="AW955" s="84"/>
      <c r="AX955" s="84"/>
      <c r="AY955" s="771"/>
      <c r="AZ955" s="84"/>
      <c r="BA955" s="84"/>
      <c r="BB955" s="84"/>
      <c r="BC955" s="84"/>
      <c r="BD955" s="84"/>
      <c r="BE955" s="84"/>
      <c r="BF955" s="84"/>
      <c r="BG955" s="84"/>
      <c r="BH955" s="84"/>
      <c r="BI955" s="84"/>
      <c r="BJ955" s="84"/>
      <c r="BK955" s="771"/>
      <c r="BL955" s="84"/>
      <c r="BM955" s="84"/>
      <c r="BN955" s="84"/>
      <c r="BO955" s="84"/>
      <c r="BP955" s="84"/>
      <c r="BQ955" s="84"/>
      <c r="BR955" s="84"/>
      <c r="BS955" s="84"/>
      <c r="BT955" s="84"/>
      <c r="BU955" s="84"/>
      <c r="BV955" s="84"/>
      <c r="BW955" s="771"/>
      <c r="BX955" s="84"/>
      <c r="BY955" s="84"/>
      <c r="BZ955" s="84"/>
      <c r="CA955" s="84"/>
      <c r="CB955" s="84"/>
      <c r="CC955" s="84"/>
      <c r="CD955" s="84"/>
      <c r="CE955" s="84"/>
      <c r="CF955" s="84"/>
      <c r="CG955" s="84"/>
      <c r="CH955" s="84"/>
      <c r="CI955" s="771"/>
      <c r="CJ955" s="791"/>
      <c r="CK955" s="791"/>
      <c r="CL955" s="791"/>
      <c r="CM955" s="791"/>
      <c r="CN955" s="791"/>
      <c r="CO955" s="791"/>
      <c r="CP955" s="791"/>
      <c r="CQ955" s="791"/>
      <c r="CR955" s="791"/>
      <c r="CS955" s="791"/>
      <c r="CT955" s="791"/>
      <c r="CU955" s="793"/>
      <c r="CV955" s="791"/>
      <c r="CW955" s="791"/>
      <c r="CX955" s="791"/>
      <c r="CY955" s="791"/>
      <c r="CZ955" s="791"/>
      <c r="DA955" s="791"/>
      <c r="DB955" s="791"/>
      <c r="DC955" s="791"/>
      <c r="DD955" s="791"/>
      <c r="DE955" s="791"/>
      <c r="DF955" s="791"/>
      <c r="DG955" s="793"/>
    </row>
    <row r="956" spans="1:111" ht="16">
      <c r="A956" s="209"/>
      <c r="B956" s="331"/>
      <c r="C956" s="1115"/>
      <c r="D956" s="84"/>
      <c r="E956" s="84"/>
      <c r="F956" s="84"/>
      <c r="G956" s="84"/>
      <c r="H956" s="84"/>
      <c r="I956" s="84"/>
      <c r="J956" s="84"/>
      <c r="K956" s="84"/>
      <c r="L956" s="84"/>
      <c r="M956" s="84"/>
      <c r="N956" s="84"/>
      <c r="O956" s="84"/>
      <c r="P956" s="84"/>
      <c r="Q956" s="84"/>
      <c r="R956" s="84"/>
      <c r="S956" s="84"/>
      <c r="T956" s="84"/>
      <c r="U956" s="84"/>
      <c r="V956" s="84"/>
      <c r="W956" s="84"/>
      <c r="X956" s="84"/>
      <c r="Y956" s="84"/>
      <c r="Z956" s="84"/>
      <c r="AA956" s="771"/>
      <c r="AB956" s="84"/>
      <c r="AC956" s="84"/>
      <c r="AD956" s="84"/>
      <c r="AE956" s="84"/>
      <c r="AF956" s="84"/>
      <c r="AG956" s="84"/>
      <c r="AH956" s="84"/>
      <c r="AI956" s="84"/>
      <c r="AJ956" s="84"/>
      <c r="AK956" s="84"/>
      <c r="AL956" s="84"/>
      <c r="AM956" s="771"/>
      <c r="AN956" s="84"/>
      <c r="AO956" s="84"/>
      <c r="AP956" s="84"/>
      <c r="AQ956" s="84"/>
      <c r="AR956" s="84"/>
      <c r="AS956" s="84"/>
      <c r="AT956" s="84"/>
      <c r="AU956" s="84"/>
      <c r="AV956" s="84"/>
      <c r="AW956" s="84"/>
      <c r="AX956" s="84"/>
      <c r="AY956" s="771"/>
      <c r="AZ956" s="84"/>
      <c r="BA956" s="84"/>
      <c r="BB956" s="84"/>
      <c r="BC956" s="84"/>
      <c r="BD956" s="84"/>
      <c r="BE956" s="84"/>
      <c r="BF956" s="84"/>
      <c r="BG956" s="84"/>
      <c r="BH956" s="84"/>
      <c r="BI956" s="84"/>
      <c r="BJ956" s="84"/>
      <c r="BK956" s="771"/>
      <c r="BL956" s="84"/>
      <c r="BM956" s="84"/>
      <c r="BN956" s="84"/>
      <c r="BO956" s="84"/>
      <c r="BP956" s="84"/>
      <c r="BQ956" s="84"/>
      <c r="BR956" s="84"/>
      <c r="BS956" s="84"/>
      <c r="BT956" s="84"/>
      <c r="BU956" s="84"/>
      <c r="BV956" s="84"/>
      <c r="BW956" s="771"/>
      <c r="BX956" s="84"/>
      <c r="BY956" s="84"/>
      <c r="BZ956" s="84"/>
      <c r="CA956" s="84"/>
      <c r="CB956" s="84"/>
      <c r="CC956" s="84"/>
      <c r="CD956" s="84"/>
      <c r="CE956" s="84"/>
      <c r="CF956" s="84"/>
      <c r="CG956" s="84"/>
      <c r="CH956" s="84"/>
      <c r="CI956" s="771"/>
      <c r="CJ956" s="791"/>
      <c r="CK956" s="791"/>
      <c r="CL956" s="791"/>
      <c r="CM956" s="791"/>
      <c r="CN956" s="791"/>
      <c r="CO956" s="791"/>
      <c r="CP956" s="791"/>
      <c r="CQ956" s="791"/>
      <c r="CR956" s="791"/>
      <c r="CS956" s="791"/>
      <c r="CT956" s="791"/>
      <c r="CU956" s="793"/>
      <c r="CV956" s="791"/>
      <c r="CW956" s="791"/>
      <c r="CX956" s="791"/>
      <c r="CY956" s="791"/>
      <c r="CZ956" s="791"/>
      <c r="DA956" s="791"/>
      <c r="DB956" s="791"/>
      <c r="DC956" s="791"/>
      <c r="DD956" s="791"/>
      <c r="DE956" s="791"/>
      <c r="DF956" s="791"/>
      <c r="DG956" s="793"/>
    </row>
    <row r="957" spans="1:111" ht="16">
      <c r="A957" s="209"/>
      <c r="B957" s="331"/>
      <c r="C957" s="1115"/>
      <c r="D957" s="84"/>
      <c r="E957" s="84"/>
      <c r="F957" s="84"/>
      <c r="G957" s="84"/>
      <c r="H957" s="84"/>
      <c r="I957" s="84"/>
      <c r="J957" s="84"/>
      <c r="K957" s="84"/>
      <c r="L957" s="84"/>
      <c r="M957" s="84"/>
      <c r="N957" s="84"/>
      <c r="O957" s="84"/>
      <c r="P957" s="84"/>
      <c r="Q957" s="84"/>
      <c r="R957" s="84"/>
      <c r="S957" s="84"/>
      <c r="T957" s="84"/>
      <c r="U957" s="84"/>
      <c r="V957" s="84"/>
      <c r="W957" s="84"/>
      <c r="X957" s="84"/>
      <c r="Y957" s="84"/>
      <c r="Z957" s="84"/>
      <c r="AA957" s="771"/>
      <c r="AB957" s="84"/>
      <c r="AC957" s="84"/>
      <c r="AD957" s="84"/>
      <c r="AE957" s="84"/>
      <c r="AF957" s="84"/>
      <c r="AG957" s="84"/>
      <c r="AH957" s="84"/>
      <c r="AI957" s="84"/>
      <c r="AJ957" s="84"/>
      <c r="AK957" s="84"/>
      <c r="AL957" s="84"/>
      <c r="AM957" s="771"/>
      <c r="AN957" s="84"/>
      <c r="AO957" s="84"/>
      <c r="AP957" s="84"/>
      <c r="AQ957" s="84"/>
      <c r="AR957" s="84"/>
      <c r="AS957" s="84"/>
      <c r="AT957" s="84"/>
      <c r="AU957" s="84"/>
      <c r="AV957" s="84"/>
      <c r="AW957" s="84"/>
      <c r="AX957" s="84"/>
      <c r="AY957" s="771"/>
      <c r="AZ957" s="84"/>
      <c r="BA957" s="84"/>
      <c r="BB957" s="84"/>
      <c r="BC957" s="84"/>
      <c r="BD957" s="84"/>
      <c r="BE957" s="84"/>
      <c r="BF957" s="84"/>
      <c r="BG957" s="84"/>
      <c r="BH957" s="84"/>
      <c r="BI957" s="84"/>
      <c r="BJ957" s="84"/>
      <c r="BK957" s="771"/>
      <c r="BL957" s="84"/>
      <c r="BM957" s="84"/>
      <c r="BN957" s="84"/>
      <c r="BO957" s="84"/>
      <c r="BP957" s="84"/>
      <c r="BQ957" s="84"/>
      <c r="BR957" s="84"/>
      <c r="BS957" s="84"/>
      <c r="BT957" s="84"/>
      <c r="BU957" s="84"/>
      <c r="BV957" s="84"/>
      <c r="BW957" s="771"/>
      <c r="BX957" s="84"/>
      <c r="BY957" s="84"/>
      <c r="BZ957" s="84"/>
      <c r="CA957" s="84"/>
      <c r="CB957" s="84"/>
      <c r="CC957" s="84"/>
      <c r="CD957" s="84"/>
      <c r="CE957" s="84"/>
      <c r="CF957" s="84"/>
      <c r="CG957" s="84"/>
      <c r="CH957" s="84"/>
      <c r="CI957" s="771"/>
      <c r="CJ957" s="791"/>
      <c r="CK957" s="791"/>
      <c r="CL957" s="791"/>
      <c r="CM957" s="791"/>
      <c r="CN957" s="791"/>
      <c r="CO957" s="791"/>
      <c r="CP957" s="791"/>
      <c r="CQ957" s="791"/>
      <c r="CR957" s="791"/>
      <c r="CS957" s="791"/>
      <c r="CT957" s="791"/>
      <c r="CU957" s="793"/>
      <c r="CV957" s="791"/>
      <c r="CW957" s="791"/>
      <c r="CX957" s="791"/>
      <c r="CY957" s="791"/>
      <c r="CZ957" s="791"/>
      <c r="DA957" s="791"/>
      <c r="DB957" s="791"/>
      <c r="DC957" s="791"/>
      <c r="DD957" s="791"/>
      <c r="DE957" s="791"/>
      <c r="DF957" s="791"/>
      <c r="DG957" s="793"/>
    </row>
    <row r="958" spans="1:111" ht="16">
      <c r="A958" s="209"/>
      <c r="B958" s="331"/>
      <c r="C958" s="1115"/>
      <c r="D958" s="84"/>
      <c r="E958" s="84"/>
      <c r="F958" s="84"/>
      <c r="G958" s="84"/>
      <c r="H958" s="84"/>
      <c r="I958" s="84"/>
      <c r="J958" s="84"/>
      <c r="K958" s="84"/>
      <c r="L958" s="84"/>
      <c r="M958" s="84"/>
      <c r="N958" s="84"/>
      <c r="O958" s="84"/>
      <c r="P958" s="84"/>
      <c r="Q958" s="84"/>
      <c r="R958" s="84"/>
      <c r="S958" s="84"/>
      <c r="T958" s="84"/>
      <c r="U958" s="84"/>
      <c r="V958" s="84"/>
      <c r="W958" s="84"/>
      <c r="X958" s="84"/>
      <c r="Y958" s="84"/>
      <c r="Z958" s="84"/>
      <c r="AA958" s="771"/>
      <c r="AB958" s="84"/>
      <c r="AC958" s="84"/>
      <c r="AD958" s="84"/>
      <c r="AE958" s="84"/>
      <c r="AF958" s="84"/>
      <c r="AG958" s="84"/>
      <c r="AH958" s="84"/>
      <c r="AI958" s="84"/>
      <c r="AJ958" s="84"/>
      <c r="AK958" s="84"/>
      <c r="AL958" s="84"/>
      <c r="AM958" s="771"/>
      <c r="AN958" s="84"/>
      <c r="AO958" s="84"/>
      <c r="AP958" s="84"/>
      <c r="AQ958" s="84"/>
      <c r="AR958" s="84"/>
      <c r="AS958" s="84"/>
      <c r="AT958" s="84"/>
      <c r="AU958" s="84"/>
      <c r="AV958" s="84"/>
      <c r="AW958" s="84"/>
      <c r="AX958" s="84"/>
      <c r="AY958" s="771"/>
      <c r="AZ958" s="84"/>
      <c r="BA958" s="84"/>
      <c r="BB958" s="84"/>
      <c r="BC958" s="84"/>
      <c r="BD958" s="84"/>
      <c r="BE958" s="84"/>
      <c r="BF958" s="84"/>
      <c r="BG958" s="84"/>
      <c r="BH958" s="84"/>
      <c r="BI958" s="84"/>
      <c r="BJ958" s="84"/>
      <c r="BK958" s="771"/>
      <c r="BL958" s="84"/>
      <c r="BM958" s="84"/>
      <c r="BN958" s="84"/>
      <c r="BO958" s="84"/>
      <c r="BP958" s="84"/>
      <c r="BQ958" s="84"/>
      <c r="BR958" s="84"/>
      <c r="BS958" s="84"/>
      <c r="BT958" s="84"/>
      <c r="BU958" s="84"/>
      <c r="BV958" s="84"/>
      <c r="BW958" s="771"/>
      <c r="BX958" s="84"/>
      <c r="BY958" s="84"/>
      <c r="BZ958" s="84"/>
      <c r="CA958" s="84"/>
      <c r="CB958" s="84"/>
      <c r="CC958" s="84"/>
      <c r="CD958" s="84"/>
      <c r="CE958" s="84"/>
      <c r="CF958" s="84"/>
      <c r="CG958" s="84"/>
      <c r="CH958" s="84"/>
      <c r="CI958" s="771"/>
      <c r="CJ958" s="791"/>
      <c r="CK958" s="791"/>
      <c r="CL958" s="791"/>
      <c r="CM958" s="791"/>
      <c r="CN958" s="791"/>
      <c r="CO958" s="791"/>
      <c r="CP958" s="791"/>
      <c r="CQ958" s="791"/>
      <c r="CR958" s="791"/>
      <c r="CS958" s="791"/>
      <c r="CT958" s="791"/>
      <c r="CU958" s="793"/>
      <c r="CV958" s="791"/>
      <c r="CW958" s="791"/>
      <c r="CX958" s="791"/>
      <c r="CY958" s="791"/>
      <c r="CZ958" s="791"/>
      <c r="DA958" s="791"/>
      <c r="DB958" s="791"/>
      <c r="DC958" s="791"/>
      <c r="DD958" s="791"/>
      <c r="DE958" s="791"/>
      <c r="DF958" s="791"/>
      <c r="DG958" s="793"/>
    </row>
    <row r="959" spans="1:111" ht="16">
      <c r="A959" s="209"/>
      <c r="B959" s="331"/>
      <c r="C959" s="1115"/>
      <c r="D959" s="84"/>
      <c r="E959" s="84"/>
      <c r="F959" s="84"/>
      <c r="G959" s="84"/>
      <c r="H959" s="84"/>
      <c r="I959" s="84"/>
      <c r="J959" s="84"/>
      <c r="K959" s="84"/>
      <c r="L959" s="84"/>
      <c r="M959" s="84"/>
      <c r="N959" s="84"/>
      <c r="O959" s="84"/>
      <c r="P959" s="84"/>
      <c r="Q959" s="84"/>
      <c r="R959" s="84"/>
      <c r="S959" s="84"/>
      <c r="T959" s="84"/>
      <c r="U959" s="84"/>
      <c r="V959" s="84"/>
      <c r="W959" s="84"/>
      <c r="X959" s="84"/>
      <c r="Y959" s="84"/>
      <c r="Z959" s="84"/>
      <c r="AA959" s="771"/>
      <c r="AB959" s="84"/>
      <c r="AC959" s="84"/>
      <c r="AD959" s="84"/>
      <c r="AE959" s="84"/>
      <c r="AF959" s="84"/>
      <c r="AG959" s="84"/>
      <c r="AH959" s="84"/>
      <c r="AI959" s="84"/>
      <c r="AJ959" s="84"/>
      <c r="AK959" s="84"/>
      <c r="AL959" s="84"/>
      <c r="AM959" s="771"/>
      <c r="AN959" s="84"/>
      <c r="AO959" s="84"/>
      <c r="AP959" s="84"/>
      <c r="AQ959" s="84"/>
      <c r="AR959" s="84"/>
      <c r="AS959" s="84"/>
      <c r="AT959" s="84"/>
      <c r="AU959" s="84"/>
      <c r="AV959" s="84"/>
      <c r="AW959" s="84"/>
      <c r="AX959" s="84"/>
      <c r="AY959" s="771"/>
      <c r="AZ959" s="84"/>
      <c r="BA959" s="84"/>
      <c r="BB959" s="84"/>
      <c r="BC959" s="84"/>
      <c r="BD959" s="84"/>
      <c r="BE959" s="84"/>
      <c r="BF959" s="84"/>
      <c r="BG959" s="84"/>
      <c r="BH959" s="84"/>
      <c r="BI959" s="84"/>
      <c r="BJ959" s="84"/>
      <c r="BK959" s="771"/>
      <c r="BL959" s="84"/>
      <c r="BM959" s="84"/>
      <c r="BN959" s="84"/>
      <c r="BO959" s="84"/>
      <c r="BP959" s="84"/>
      <c r="BQ959" s="84"/>
      <c r="BR959" s="84"/>
      <c r="BS959" s="84"/>
      <c r="BT959" s="84"/>
      <c r="BU959" s="84"/>
      <c r="BV959" s="84"/>
      <c r="BW959" s="771"/>
      <c r="BX959" s="84"/>
      <c r="BY959" s="84"/>
      <c r="BZ959" s="84"/>
      <c r="CA959" s="84"/>
      <c r="CB959" s="84"/>
      <c r="CC959" s="84"/>
      <c r="CD959" s="84"/>
      <c r="CE959" s="84"/>
      <c r="CF959" s="84"/>
      <c r="CG959" s="84"/>
      <c r="CH959" s="84"/>
      <c r="CI959" s="771"/>
      <c r="CJ959" s="791"/>
      <c r="CK959" s="791"/>
      <c r="CL959" s="791"/>
      <c r="CM959" s="791"/>
      <c r="CN959" s="791"/>
      <c r="CO959" s="791"/>
      <c r="CP959" s="791"/>
      <c r="CQ959" s="791"/>
      <c r="CR959" s="791"/>
      <c r="CS959" s="791"/>
      <c r="CT959" s="791"/>
      <c r="CU959" s="793"/>
      <c r="CV959" s="791"/>
      <c r="CW959" s="791"/>
      <c r="CX959" s="791"/>
      <c r="CY959" s="791"/>
      <c r="CZ959" s="791"/>
      <c r="DA959" s="791"/>
      <c r="DB959" s="791"/>
      <c r="DC959" s="791"/>
      <c r="DD959" s="791"/>
      <c r="DE959" s="791"/>
      <c r="DF959" s="791"/>
      <c r="DG959" s="793"/>
    </row>
    <row r="960" spans="1:111" ht="16">
      <c r="A960" s="209"/>
      <c r="B960" s="331"/>
      <c r="C960" s="1115"/>
      <c r="D960" s="84"/>
      <c r="E960" s="84"/>
      <c r="F960" s="84"/>
      <c r="G960" s="84"/>
      <c r="H960" s="84"/>
      <c r="I960" s="84"/>
      <c r="J960" s="84"/>
      <c r="K960" s="84"/>
      <c r="L960" s="84"/>
      <c r="M960" s="84"/>
      <c r="N960" s="84"/>
      <c r="O960" s="84"/>
      <c r="P960" s="84"/>
      <c r="Q960" s="84"/>
      <c r="R960" s="84"/>
      <c r="S960" s="84"/>
      <c r="T960" s="84"/>
      <c r="U960" s="84"/>
      <c r="V960" s="84"/>
      <c r="W960" s="84"/>
      <c r="X960" s="84"/>
      <c r="Y960" s="84"/>
      <c r="Z960" s="84"/>
      <c r="AA960" s="771"/>
      <c r="AB960" s="84"/>
      <c r="AC960" s="84"/>
      <c r="AD960" s="84"/>
      <c r="AE960" s="84"/>
      <c r="AF960" s="84"/>
      <c r="AG960" s="84"/>
      <c r="AH960" s="84"/>
      <c r="AI960" s="84"/>
      <c r="AJ960" s="84"/>
      <c r="AK960" s="84"/>
      <c r="AL960" s="84"/>
      <c r="AM960" s="771"/>
      <c r="AN960" s="84"/>
      <c r="AO960" s="84"/>
      <c r="AP960" s="84"/>
      <c r="AQ960" s="84"/>
      <c r="AR960" s="84"/>
      <c r="AS960" s="84"/>
      <c r="AT960" s="84"/>
      <c r="AU960" s="84"/>
      <c r="AV960" s="84"/>
      <c r="AW960" s="84"/>
      <c r="AX960" s="84"/>
      <c r="AY960" s="771"/>
      <c r="AZ960" s="84"/>
      <c r="BA960" s="84"/>
      <c r="BB960" s="84"/>
      <c r="BC960" s="84"/>
      <c r="BD960" s="84"/>
      <c r="BE960" s="84"/>
      <c r="BF960" s="84"/>
      <c r="BG960" s="84"/>
      <c r="BH960" s="84"/>
      <c r="BI960" s="84"/>
      <c r="BJ960" s="84"/>
      <c r="BK960" s="771"/>
      <c r="BL960" s="84"/>
      <c r="BM960" s="84"/>
      <c r="BN960" s="84"/>
      <c r="BO960" s="84"/>
      <c r="BP960" s="84"/>
      <c r="BQ960" s="84"/>
      <c r="BR960" s="84"/>
      <c r="BS960" s="84"/>
      <c r="BT960" s="84"/>
      <c r="BU960" s="84"/>
      <c r="BV960" s="84"/>
      <c r="BW960" s="771"/>
      <c r="BX960" s="84"/>
      <c r="BY960" s="84"/>
      <c r="BZ960" s="84"/>
      <c r="CA960" s="84"/>
      <c r="CB960" s="84"/>
      <c r="CC960" s="84"/>
      <c r="CD960" s="84"/>
      <c r="CE960" s="84"/>
      <c r="CF960" s="84"/>
      <c r="CG960" s="84"/>
      <c r="CH960" s="84"/>
      <c r="CI960" s="771"/>
      <c r="CJ960" s="791"/>
      <c r="CK960" s="791"/>
      <c r="CL960" s="791"/>
      <c r="CM960" s="791"/>
      <c r="CN960" s="791"/>
      <c r="CO960" s="791"/>
      <c r="CP960" s="791"/>
      <c r="CQ960" s="791"/>
      <c r="CR960" s="791"/>
      <c r="CS960" s="791"/>
      <c r="CT960" s="791"/>
      <c r="CU960" s="793"/>
      <c r="CV960" s="791"/>
      <c r="CW960" s="791"/>
      <c r="CX960" s="791"/>
      <c r="CY960" s="791"/>
      <c r="CZ960" s="791"/>
      <c r="DA960" s="791"/>
      <c r="DB960" s="791"/>
      <c r="DC960" s="791"/>
      <c r="DD960" s="791"/>
      <c r="DE960" s="791"/>
      <c r="DF960" s="791"/>
      <c r="DG960" s="793"/>
    </row>
    <row r="961" spans="1:111" ht="16">
      <c r="A961" s="209"/>
      <c r="B961" s="331"/>
      <c r="C961" s="1115"/>
      <c r="D961" s="84"/>
      <c r="E961" s="84"/>
      <c r="F961" s="84"/>
      <c r="G961" s="84"/>
      <c r="H961" s="84"/>
      <c r="I961" s="84"/>
      <c r="J961" s="84"/>
      <c r="K961" s="84"/>
      <c r="L961" s="84"/>
      <c r="M961" s="84"/>
      <c r="N961" s="84"/>
      <c r="O961" s="84"/>
      <c r="P961" s="84"/>
      <c r="Q961" s="84"/>
      <c r="R961" s="84"/>
      <c r="S961" s="84"/>
      <c r="T961" s="84"/>
      <c r="U961" s="84"/>
      <c r="V961" s="84"/>
      <c r="W961" s="84"/>
      <c r="X961" s="84"/>
      <c r="Y961" s="84"/>
      <c r="Z961" s="84"/>
      <c r="AA961" s="771"/>
      <c r="AB961" s="84"/>
      <c r="AC961" s="84"/>
      <c r="AD961" s="84"/>
      <c r="AE961" s="84"/>
      <c r="AF961" s="84"/>
      <c r="AG961" s="84"/>
      <c r="AH961" s="84"/>
      <c r="AI961" s="84"/>
      <c r="AJ961" s="84"/>
      <c r="AK961" s="84"/>
      <c r="AL961" s="84"/>
      <c r="AM961" s="771"/>
      <c r="AN961" s="84"/>
      <c r="AO961" s="84"/>
      <c r="AP961" s="84"/>
      <c r="AQ961" s="84"/>
      <c r="AR961" s="84"/>
      <c r="AS961" s="84"/>
      <c r="AT961" s="84"/>
      <c r="AU961" s="84"/>
      <c r="AV961" s="84"/>
      <c r="AW961" s="84"/>
      <c r="AX961" s="84"/>
      <c r="AY961" s="771"/>
      <c r="AZ961" s="84"/>
      <c r="BA961" s="84"/>
      <c r="BB961" s="84"/>
      <c r="BC961" s="84"/>
      <c r="BD961" s="84"/>
      <c r="BE961" s="84"/>
      <c r="BF961" s="84"/>
      <c r="BG961" s="84"/>
      <c r="BH961" s="84"/>
      <c r="BI961" s="84"/>
      <c r="BJ961" s="84"/>
      <c r="BK961" s="771"/>
      <c r="BL961" s="84"/>
      <c r="BM961" s="84"/>
      <c r="BN961" s="84"/>
      <c r="BO961" s="84"/>
      <c r="BP961" s="84"/>
      <c r="BQ961" s="84"/>
      <c r="BR961" s="84"/>
      <c r="BS961" s="84"/>
      <c r="BT961" s="84"/>
      <c r="BU961" s="84"/>
      <c r="BV961" s="84"/>
      <c r="BW961" s="771"/>
      <c r="BX961" s="84"/>
      <c r="BY961" s="84"/>
      <c r="BZ961" s="84"/>
      <c r="CA961" s="84"/>
      <c r="CB961" s="84"/>
      <c r="CC961" s="84"/>
      <c r="CD961" s="84"/>
      <c r="CE961" s="84"/>
      <c r="CF961" s="84"/>
      <c r="CG961" s="84"/>
      <c r="CH961" s="84"/>
      <c r="CI961" s="771"/>
      <c r="CJ961" s="791"/>
      <c r="CK961" s="791"/>
      <c r="CL961" s="791"/>
      <c r="CM961" s="791"/>
      <c r="CN961" s="791"/>
      <c r="CO961" s="791"/>
      <c r="CP961" s="791"/>
      <c r="CQ961" s="791"/>
      <c r="CR961" s="791"/>
      <c r="CS961" s="791"/>
      <c r="CT961" s="791"/>
      <c r="CU961" s="793"/>
      <c r="CV961" s="791"/>
      <c r="CW961" s="791"/>
      <c r="CX961" s="791"/>
      <c r="CY961" s="791"/>
      <c r="CZ961" s="791"/>
      <c r="DA961" s="791"/>
      <c r="DB961" s="791"/>
      <c r="DC961" s="791"/>
      <c r="DD961" s="791"/>
      <c r="DE961" s="791"/>
      <c r="DF961" s="791"/>
      <c r="DG961" s="793"/>
    </row>
    <row r="962" spans="1:111" ht="16">
      <c r="A962" s="209"/>
      <c r="B962" s="331"/>
      <c r="C962" s="1115"/>
      <c r="D962" s="84"/>
      <c r="E962" s="84"/>
      <c r="F962" s="84"/>
      <c r="G962" s="84"/>
      <c r="H962" s="84"/>
      <c r="I962" s="84"/>
      <c r="J962" s="84"/>
      <c r="K962" s="84"/>
      <c r="L962" s="84"/>
      <c r="M962" s="84"/>
      <c r="N962" s="84"/>
      <c r="O962" s="84"/>
      <c r="P962" s="84"/>
      <c r="Q962" s="84"/>
      <c r="R962" s="84"/>
      <c r="S962" s="84"/>
      <c r="T962" s="84"/>
      <c r="U962" s="84"/>
      <c r="V962" s="84"/>
      <c r="W962" s="84"/>
      <c r="X962" s="84"/>
      <c r="Y962" s="84"/>
      <c r="Z962" s="84"/>
      <c r="AA962" s="771"/>
      <c r="AB962" s="84"/>
      <c r="AC962" s="84"/>
      <c r="AD962" s="84"/>
      <c r="AE962" s="84"/>
      <c r="AF962" s="84"/>
      <c r="AG962" s="84"/>
      <c r="AH962" s="84"/>
      <c r="AI962" s="84"/>
      <c r="AJ962" s="84"/>
      <c r="AK962" s="84"/>
      <c r="AL962" s="84"/>
      <c r="AM962" s="771"/>
      <c r="AN962" s="84"/>
      <c r="AO962" s="84"/>
      <c r="AP962" s="84"/>
      <c r="AQ962" s="84"/>
      <c r="AR962" s="84"/>
      <c r="AS962" s="84"/>
      <c r="AT962" s="84"/>
      <c r="AU962" s="84"/>
      <c r="AV962" s="84"/>
      <c r="AW962" s="84"/>
      <c r="AX962" s="84"/>
      <c r="AY962" s="771"/>
      <c r="AZ962" s="84"/>
      <c r="BA962" s="84"/>
      <c r="BB962" s="84"/>
      <c r="BC962" s="84"/>
      <c r="BD962" s="84"/>
      <c r="BE962" s="84"/>
      <c r="BF962" s="84"/>
      <c r="BG962" s="84"/>
      <c r="BH962" s="84"/>
      <c r="BI962" s="84"/>
      <c r="BJ962" s="84"/>
      <c r="BK962" s="771"/>
      <c r="BL962" s="84"/>
      <c r="BM962" s="84"/>
      <c r="BN962" s="84"/>
      <c r="BO962" s="84"/>
      <c r="BP962" s="84"/>
      <c r="BQ962" s="84"/>
      <c r="BR962" s="84"/>
      <c r="BS962" s="84"/>
      <c r="BT962" s="84"/>
      <c r="BU962" s="84"/>
      <c r="BV962" s="84"/>
      <c r="BW962" s="771"/>
      <c r="BX962" s="84"/>
      <c r="BY962" s="84"/>
      <c r="BZ962" s="84"/>
      <c r="CA962" s="84"/>
      <c r="CB962" s="84"/>
      <c r="CC962" s="84"/>
      <c r="CD962" s="84"/>
      <c r="CE962" s="84"/>
      <c r="CF962" s="84"/>
      <c r="CG962" s="84"/>
      <c r="CH962" s="84"/>
      <c r="CI962" s="771"/>
      <c r="CJ962" s="791"/>
      <c r="CK962" s="791"/>
      <c r="CL962" s="791"/>
      <c r="CM962" s="791"/>
      <c r="CN962" s="791"/>
      <c r="CO962" s="791"/>
      <c r="CP962" s="791"/>
      <c r="CQ962" s="791"/>
      <c r="CR962" s="791"/>
      <c r="CS962" s="791"/>
      <c r="CT962" s="791"/>
      <c r="CU962" s="793"/>
      <c r="CV962" s="791"/>
      <c r="CW962" s="791"/>
      <c r="CX962" s="791"/>
      <c r="CY962" s="791"/>
      <c r="CZ962" s="791"/>
      <c r="DA962" s="791"/>
      <c r="DB962" s="791"/>
      <c r="DC962" s="791"/>
      <c r="DD962" s="791"/>
      <c r="DE962" s="791"/>
      <c r="DF962" s="791"/>
      <c r="DG962" s="793"/>
    </row>
    <row r="963" spans="1:111" ht="16">
      <c r="A963" s="209"/>
      <c r="B963" s="331"/>
      <c r="C963" s="1115"/>
      <c r="D963" s="84"/>
      <c r="E963" s="84"/>
      <c r="F963" s="84"/>
      <c r="G963" s="84"/>
      <c r="H963" s="84"/>
      <c r="I963" s="84"/>
      <c r="J963" s="84"/>
      <c r="K963" s="84"/>
      <c r="L963" s="84"/>
      <c r="M963" s="84"/>
      <c r="N963" s="84"/>
      <c r="O963" s="84"/>
      <c r="P963" s="84"/>
      <c r="Q963" s="84"/>
      <c r="R963" s="84"/>
      <c r="S963" s="84"/>
      <c r="T963" s="84"/>
      <c r="U963" s="84"/>
      <c r="V963" s="84"/>
      <c r="W963" s="84"/>
      <c r="X963" s="84"/>
      <c r="Y963" s="84"/>
      <c r="Z963" s="84"/>
      <c r="AA963" s="771"/>
      <c r="AB963" s="84"/>
      <c r="AC963" s="84"/>
      <c r="AD963" s="84"/>
      <c r="AE963" s="84"/>
      <c r="AF963" s="84"/>
      <c r="AG963" s="84"/>
      <c r="AH963" s="84"/>
      <c r="AI963" s="84"/>
      <c r="AJ963" s="84"/>
      <c r="AK963" s="84"/>
      <c r="AL963" s="84"/>
      <c r="AM963" s="771"/>
      <c r="AN963" s="84"/>
      <c r="AO963" s="84"/>
      <c r="AP963" s="84"/>
      <c r="AQ963" s="84"/>
      <c r="AR963" s="84"/>
      <c r="AS963" s="84"/>
      <c r="AT963" s="84"/>
      <c r="AU963" s="84"/>
      <c r="AV963" s="84"/>
      <c r="AW963" s="84"/>
      <c r="AX963" s="84"/>
      <c r="AY963" s="771"/>
      <c r="AZ963" s="84"/>
      <c r="BA963" s="84"/>
      <c r="BB963" s="84"/>
      <c r="BC963" s="84"/>
      <c r="BD963" s="84"/>
      <c r="BE963" s="84"/>
      <c r="BF963" s="84"/>
      <c r="BG963" s="84"/>
      <c r="BH963" s="84"/>
      <c r="BI963" s="84"/>
      <c r="BJ963" s="84"/>
      <c r="BK963" s="771"/>
      <c r="BL963" s="84"/>
      <c r="BM963" s="84"/>
      <c r="BN963" s="84"/>
      <c r="BO963" s="84"/>
      <c r="BP963" s="84"/>
      <c r="BQ963" s="84"/>
      <c r="BR963" s="84"/>
      <c r="BS963" s="84"/>
      <c r="BT963" s="84"/>
      <c r="BU963" s="84"/>
      <c r="BV963" s="84"/>
      <c r="BW963" s="771"/>
      <c r="BX963" s="84"/>
      <c r="BY963" s="84"/>
      <c r="BZ963" s="84"/>
      <c r="CA963" s="84"/>
      <c r="CB963" s="84"/>
      <c r="CC963" s="84"/>
      <c r="CD963" s="84"/>
      <c r="CE963" s="84"/>
      <c r="CF963" s="84"/>
      <c r="CG963" s="84"/>
      <c r="CH963" s="84"/>
      <c r="CI963" s="771"/>
      <c r="CJ963" s="791"/>
      <c r="CK963" s="791"/>
      <c r="CL963" s="791"/>
      <c r="CM963" s="791"/>
      <c r="CN963" s="791"/>
      <c r="CO963" s="791"/>
      <c r="CP963" s="791"/>
      <c r="CQ963" s="791"/>
      <c r="CR963" s="791"/>
      <c r="CS963" s="791"/>
      <c r="CT963" s="791"/>
      <c r="CU963" s="793"/>
      <c r="CV963" s="791"/>
      <c r="CW963" s="791"/>
      <c r="CX963" s="791"/>
      <c r="CY963" s="791"/>
      <c r="CZ963" s="791"/>
      <c r="DA963" s="791"/>
      <c r="DB963" s="791"/>
      <c r="DC963" s="791"/>
      <c r="DD963" s="791"/>
      <c r="DE963" s="791"/>
      <c r="DF963" s="791"/>
      <c r="DG963" s="793"/>
    </row>
    <row r="964" spans="1:111" ht="16">
      <c r="A964" s="209"/>
      <c r="B964" s="331"/>
      <c r="C964" s="1115"/>
      <c r="D964" s="84"/>
      <c r="E964" s="84"/>
      <c r="F964" s="84"/>
      <c r="G964" s="84"/>
      <c r="H964" s="84"/>
      <c r="I964" s="84"/>
      <c r="J964" s="84"/>
      <c r="K964" s="84"/>
      <c r="L964" s="84"/>
      <c r="M964" s="84"/>
      <c r="N964" s="84"/>
      <c r="O964" s="84"/>
      <c r="P964" s="84"/>
      <c r="Q964" s="84"/>
      <c r="R964" s="84"/>
      <c r="S964" s="84"/>
      <c r="T964" s="84"/>
      <c r="U964" s="84"/>
      <c r="V964" s="84"/>
      <c r="W964" s="84"/>
      <c r="X964" s="84"/>
      <c r="Y964" s="84"/>
      <c r="Z964" s="84"/>
      <c r="AA964" s="771"/>
      <c r="AB964" s="84"/>
      <c r="AC964" s="84"/>
      <c r="AD964" s="84"/>
      <c r="AE964" s="84"/>
      <c r="AF964" s="84"/>
      <c r="AG964" s="84"/>
      <c r="AH964" s="84"/>
      <c r="AI964" s="84"/>
      <c r="AJ964" s="84"/>
      <c r="AK964" s="84"/>
      <c r="AL964" s="84"/>
      <c r="AM964" s="771"/>
      <c r="AN964" s="84"/>
      <c r="AO964" s="84"/>
      <c r="AP964" s="84"/>
      <c r="AQ964" s="84"/>
      <c r="AR964" s="84"/>
      <c r="AS964" s="84"/>
      <c r="AT964" s="84"/>
      <c r="AU964" s="84"/>
      <c r="AV964" s="84"/>
      <c r="AW964" s="84"/>
      <c r="AX964" s="84"/>
      <c r="AY964" s="771"/>
      <c r="AZ964" s="84"/>
      <c r="BA964" s="84"/>
      <c r="BB964" s="84"/>
      <c r="BC964" s="84"/>
      <c r="BD964" s="84"/>
      <c r="BE964" s="84"/>
      <c r="BF964" s="84"/>
      <c r="BG964" s="84"/>
      <c r="BH964" s="84"/>
      <c r="BI964" s="84"/>
      <c r="BJ964" s="84"/>
      <c r="BK964" s="771"/>
      <c r="BL964" s="84"/>
      <c r="BM964" s="84"/>
      <c r="BN964" s="84"/>
      <c r="BO964" s="84"/>
      <c r="BP964" s="84"/>
      <c r="BQ964" s="84"/>
      <c r="BR964" s="84"/>
      <c r="BS964" s="84"/>
      <c r="BT964" s="84"/>
      <c r="BU964" s="84"/>
      <c r="BV964" s="84"/>
      <c r="BW964" s="771"/>
      <c r="BX964" s="84"/>
      <c r="BY964" s="84"/>
      <c r="BZ964" s="84"/>
      <c r="CA964" s="84"/>
      <c r="CB964" s="84"/>
      <c r="CC964" s="84"/>
      <c r="CD964" s="84"/>
      <c r="CE964" s="84"/>
      <c r="CF964" s="84"/>
      <c r="CG964" s="84"/>
      <c r="CH964" s="84"/>
      <c r="CI964" s="771"/>
      <c r="CJ964" s="791"/>
      <c r="CK964" s="791"/>
      <c r="CL964" s="791"/>
      <c r="CM964" s="791"/>
      <c r="CN964" s="791"/>
      <c r="CO964" s="791"/>
      <c r="CP964" s="791"/>
      <c r="CQ964" s="791"/>
      <c r="CR964" s="791"/>
      <c r="CS964" s="791"/>
      <c r="CT964" s="791"/>
      <c r="CU964" s="793"/>
      <c r="CV964" s="791"/>
      <c r="CW964" s="791"/>
      <c r="CX964" s="791"/>
      <c r="CY964" s="791"/>
      <c r="CZ964" s="791"/>
      <c r="DA964" s="791"/>
      <c r="DB964" s="791"/>
      <c r="DC964" s="791"/>
      <c r="DD964" s="791"/>
      <c r="DE964" s="791"/>
      <c r="DF964" s="791"/>
      <c r="DG964" s="793"/>
    </row>
    <row r="965" spans="1:111" ht="16">
      <c r="A965" s="209"/>
      <c r="B965" s="331"/>
      <c r="C965" s="1115"/>
      <c r="D965" s="84"/>
      <c r="E965" s="84"/>
      <c r="F965" s="84"/>
      <c r="G965" s="84"/>
      <c r="H965" s="84"/>
      <c r="I965" s="84"/>
      <c r="J965" s="84"/>
      <c r="K965" s="84"/>
      <c r="L965" s="84"/>
      <c r="M965" s="84"/>
      <c r="N965" s="84"/>
      <c r="O965" s="84"/>
      <c r="P965" s="84"/>
      <c r="Q965" s="84"/>
      <c r="R965" s="84"/>
      <c r="S965" s="84"/>
      <c r="T965" s="84"/>
      <c r="U965" s="84"/>
      <c r="V965" s="84"/>
      <c r="W965" s="84"/>
      <c r="X965" s="84"/>
      <c r="Y965" s="84"/>
      <c r="Z965" s="84"/>
      <c r="AA965" s="771"/>
      <c r="AB965" s="84"/>
      <c r="AC965" s="84"/>
      <c r="AD965" s="84"/>
      <c r="AE965" s="84"/>
      <c r="AF965" s="84"/>
      <c r="AG965" s="84"/>
      <c r="AH965" s="84"/>
      <c r="AI965" s="84"/>
      <c r="AJ965" s="84"/>
      <c r="AK965" s="84"/>
      <c r="AL965" s="84"/>
      <c r="AM965" s="771"/>
      <c r="AN965" s="84"/>
      <c r="AO965" s="84"/>
      <c r="AP965" s="84"/>
      <c r="AQ965" s="84"/>
      <c r="AR965" s="84"/>
      <c r="AS965" s="84"/>
      <c r="AT965" s="84"/>
      <c r="AU965" s="84"/>
      <c r="AV965" s="84"/>
      <c r="AW965" s="84"/>
      <c r="AX965" s="84"/>
      <c r="AY965" s="771"/>
      <c r="AZ965" s="84"/>
      <c r="BA965" s="84"/>
      <c r="BB965" s="84"/>
      <c r="BC965" s="84"/>
      <c r="BD965" s="84"/>
      <c r="BE965" s="84"/>
      <c r="BF965" s="84"/>
      <c r="BG965" s="84"/>
      <c r="BH965" s="84"/>
      <c r="BI965" s="84"/>
      <c r="BJ965" s="84"/>
      <c r="BK965" s="771"/>
      <c r="BL965" s="84"/>
      <c r="BM965" s="84"/>
      <c r="BN965" s="84"/>
      <c r="BO965" s="84"/>
      <c r="BP965" s="84"/>
      <c r="BQ965" s="84"/>
      <c r="BR965" s="84"/>
      <c r="BS965" s="84"/>
      <c r="BT965" s="84"/>
      <c r="BU965" s="84"/>
      <c r="BV965" s="84"/>
      <c r="BW965" s="771"/>
      <c r="BX965" s="84"/>
      <c r="BY965" s="84"/>
      <c r="BZ965" s="84"/>
      <c r="CA965" s="84"/>
      <c r="CB965" s="84"/>
      <c r="CC965" s="84"/>
      <c r="CD965" s="84"/>
      <c r="CE965" s="84"/>
      <c r="CF965" s="84"/>
      <c r="CG965" s="84"/>
      <c r="CH965" s="84"/>
      <c r="CI965" s="771"/>
      <c r="CJ965" s="791"/>
      <c r="CK965" s="791"/>
      <c r="CL965" s="791"/>
      <c r="CM965" s="791"/>
      <c r="CN965" s="791"/>
      <c r="CO965" s="791"/>
      <c r="CP965" s="791"/>
      <c r="CQ965" s="791"/>
      <c r="CR965" s="791"/>
      <c r="CS965" s="791"/>
      <c r="CT965" s="791"/>
      <c r="CU965" s="793"/>
      <c r="CV965" s="791"/>
      <c r="CW965" s="791"/>
      <c r="CX965" s="791"/>
      <c r="CY965" s="791"/>
      <c r="CZ965" s="791"/>
      <c r="DA965" s="791"/>
      <c r="DB965" s="791"/>
      <c r="DC965" s="791"/>
      <c r="DD965" s="791"/>
      <c r="DE965" s="791"/>
      <c r="DF965" s="791"/>
      <c r="DG965" s="793"/>
    </row>
    <row r="966" spans="1:111" ht="16">
      <c r="A966" s="209"/>
      <c r="B966" s="331"/>
      <c r="C966" s="1115"/>
      <c r="D966" s="84"/>
      <c r="E966" s="84"/>
      <c r="F966" s="84"/>
      <c r="G966" s="84"/>
      <c r="H966" s="84"/>
      <c r="I966" s="84"/>
      <c r="J966" s="84"/>
      <c r="K966" s="84"/>
      <c r="L966" s="84"/>
      <c r="M966" s="84"/>
      <c r="N966" s="84"/>
      <c r="O966" s="84"/>
      <c r="P966" s="84"/>
      <c r="Q966" s="84"/>
      <c r="R966" s="84"/>
      <c r="S966" s="84"/>
      <c r="T966" s="84"/>
      <c r="U966" s="84"/>
      <c r="V966" s="84"/>
      <c r="W966" s="84"/>
      <c r="X966" s="84"/>
      <c r="Y966" s="84"/>
      <c r="Z966" s="84"/>
      <c r="AA966" s="771"/>
      <c r="AB966" s="84"/>
      <c r="AC966" s="84"/>
      <c r="AD966" s="84"/>
      <c r="AE966" s="84"/>
      <c r="AF966" s="84"/>
      <c r="AG966" s="84"/>
      <c r="AH966" s="84"/>
      <c r="AI966" s="84"/>
      <c r="AJ966" s="84"/>
      <c r="AK966" s="84"/>
      <c r="AL966" s="84"/>
      <c r="AM966" s="771"/>
      <c r="AN966" s="84"/>
      <c r="AO966" s="84"/>
      <c r="AP966" s="84"/>
      <c r="AQ966" s="84"/>
      <c r="AR966" s="84"/>
      <c r="AS966" s="84"/>
      <c r="AT966" s="84"/>
      <c r="AU966" s="84"/>
      <c r="AV966" s="84"/>
      <c r="AW966" s="84"/>
      <c r="AX966" s="84"/>
      <c r="AY966" s="771"/>
      <c r="AZ966" s="84"/>
      <c r="BA966" s="84"/>
      <c r="BB966" s="84"/>
      <c r="BC966" s="84"/>
      <c r="BD966" s="84"/>
      <c r="BE966" s="84"/>
      <c r="BF966" s="84"/>
      <c r="BG966" s="84"/>
      <c r="BH966" s="84"/>
      <c r="BI966" s="84"/>
      <c r="BJ966" s="84"/>
      <c r="BK966" s="771"/>
      <c r="BL966" s="84"/>
      <c r="BM966" s="84"/>
      <c r="BN966" s="84"/>
      <c r="BO966" s="84"/>
      <c r="BP966" s="84"/>
      <c r="BQ966" s="84"/>
      <c r="BR966" s="84"/>
      <c r="BS966" s="84"/>
      <c r="BT966" s="84"/>
      <c r="BU966" s="84"/>
      <c r="BV966" s="84"/>
      <c r="BW966" s="771"/>
      <c r="BX966" s="84"/>
      <c r="BY966" s="84"/>
      <c r="BZ966" s="84"/>
      <c r="CA966" s="84"/>
      <c r="CB966" s="84"/>
      <c r="CC966" s="84"/>
      <c r="CD966" s="84"/>
      <c r="CE966" s="84"/>
      <c r="CF966" s="84"/>
      <c r="CG966" s="84"/>
      <c r="CH966" s="84"/>
      <c r="CI966" s="771"/>
      <c r="CJ966" s="791"/>
      <c r="CK966" s="791"/>
      <c r="CL966" s="791"/>
      <c r="CM966" s="791"/>
      <c r="CN966" s="791"/>
      <c r="CO966" s="791"/>
      <c r="CP966" s="791"/>
      <c r="CQ966" s="791"/>
      <c r="CR966" s="791"/>
      <c r="CS966" s="791"/>
      <c r="CT966" s="791"/>
      <c r="CU966" s="793"/>
      <c r="CV966" s="791"/>
      <c r="CW966" s="791"/>
      <c r="CX966" s="791"/>
      <c r="CY966" s="791"/>
      <c r="CZ966" s="791"/>
      <c r="DA966" s="791"/>
      <c r="DB966" s="791"/>
      <c r="DC966" s="791"/>
      <c r="DD966" s="791"/>
      <c r="DE966" s="791"/>
      <c r="DF966" s="791"/>
      <c r="DG966" s="793"/>
    </row>
    <row r="967" spans="1:111" ht="16">
      <c r="A967" s="209"/>
      <c r="B967" s="331"/>
      <c r="C967" s="1115"/>
      <c r="D967" s="84"/>
      <c r="E967" s="84"/>
      <c r="F967" s="84"/>
      <c r="G967" s="84"/>
      <c r="H967" s="84"/>
      <c r="I967" s="84"/>
      <c r="J967" s="84"/>
      <c r="K967" s="84"/>
      <c r="L967" s="84"/>
      <c r="M967" s="84"/>
      <c r="N967" s="84"/>
      <c r="O967" s="84"/>
      <c r="P967" s="84"/>
      <c r="Q967" s="84"/>
      <c r="R967" s="84"/>
      <c r="S967" s="84"/>
      <c r="T967" s="84"/>
      <c r="U967" s="84"/>
      <c r="V967" s="84"/>
      <c r="W967" s="84"/>
      <c r="X967" s="84"/>
      <c r="Y967" s="84"/>
      <c r="Z967" s="84"/>
      <c r="AA967" s="771"/>
      <c r="AB967" s="84"/>
      <c r="AC967" s="84"/>
      <c r="AD967" s="84"/>
      <c r="AE967" s="84"/>
      <c r="AF967" s="84"/>
      <c r="AG967" s="84"/>
      <c r="AH967" s="84"/>
      <c r="AI967" s="84"/>
      <c r="AJ967" s="84"/>
      <c r="AK967" s="84"/>
      <c r="AL967" s="84"/>
      <c r="AM967" s="771"/>
      <c r="AN967" s="84"/>
      <c r="AO967" s="84"/>
      <c r="AP967" s="84"/>
      <c r="AQ967" s="84"/>
      <c r="AR967" s="84"/>
      <c r="AS967" s="84"/>
      <c r="AT967" s="84"/>
      <c r="AU967" s="84"/>
      <c r="AV967" s="84"/>
      <c r="AW967" s="84"/>
      <c r="AX967" s="84"/>
      <c r="AY967" s="771"/>
      <c r="AZ967" s="84"/>
      <c r="BA967" s="84"/>
      <c r="BB967" s="84"/>
      <c r="BC967" s="84"/>
      <c r="BD967" s="84"/>
      <c r="BE967" s="84"/>
      <c r="BF967" s="84"/>
      <c r="BG967" s="84"/>
      <c r="BH967" s="84"/>
      <c r="BI967" s="84"/>
      <c r="BJ967" s="84"/>
      <c r="BK967" s="771"/>
      <c r="BL967" s="84"/>
      <c r="BM967" s="84"/>
      <c r="BN967" s="84"/>
      <c r="BO967" s="84"/>
      <c r="BP967" s="84"/>
      <c r="BQ967" s="84"/>
      <c r="BR967" s="84"/>
      <c r="BS967" s="84"/>
      <c r="BT967" s="84"/>
      <c r="BU967" s="84"/>
      <c r="BV967" s="84"/>
      <c r="BW967" s="771"/>
      <c r="BX967" s="84"/>
      <c r="BY967" s="84"/>
      <c r="BZ967" s="84"/>
      <c r="CA967" s="84"/>
      <c r="CB967" s="84"/>
      <c r="CC967" s="84"/>
      <c r="CD967" s="84"/>
      <c r="CE967" s="84"/>
      <c r="CF967" s="84"/>
      <c r="CG967" s="84"/>
      <c r="CH967" s="84"/>
      <c r="CI967" s="771"/>
      <c r="CJ967" s="791"/>
      <c r="CK967" s="791"/>
      <c r="CL967" s="791"/>
      <c r="CM967" s="791"/>
      <c r="CN967" s="791"/>
      <c r="CO967" s="791"/>
      <c r="CP967" s="791"/>
      <c r="CQ967" s="791"/>
      <c r="CR967" s="791"/>
      <c r="CS967" s="791"/>
      <c r="CT967" s="791"/>
      <c r="CU967" s="793"/>
      <c r="CV967" s="791"/>
      <c r="CW967" s="791"/>
      <c r="CX967" s="791"/>
      <c r="CY967" s="791"/>
      <c r="CZ967" s="791"/>
      <c r="DA967" s="791"/>
      <c r="DB967" s="791"/>
      <c r="DC967" s="791"/>
      <c r="DD967" s="791"/>
      <c r="DE967" s="791"/>
      <c r="DF967" s="791"/>
      <c r="DG967" s="793"/>
    </row>
    <row r="968" spans="1:111" ht="16">
      <c r="A968" s="209"/>
      <c r="B968" s="331"/>
      <c r="C968" s="1115"/>
      <c r="D968" s="84"/>
      <c r="E968" s="84"/>
      <c r="F968" s="84"/>
      <c r="G968" s="84"/>
      <c r="H968" s="84"/>
      <c r="I968" s="84"/>
      <c r="J968" s="84"/>
      <c r="K968" s="84"/>
      <c r="L968" s="84"/>
      <c r="M968" s="84"/>
      <c r="N968" s="84"/>
      <c r="O968" s="84"/>
      <c r="P968" s="84"/>
      <c r="Q968" s="84"/>
      <c r="R968" s="84"/>
      <c r="S968" s="84"/>
      <c r="T968" s="84"/>
      <c r="U968" s="84"/>
      <c r="V968" s="84"/>
      <c r="W968" s="84"/>
      <c r="X968" s="84"/>
      <c r="Y968" s="84"/>
      <c r="Z968" s="84"/>
      <c r="AA968" s="771"/>
      <c r="AB968" s="84"/>
      <c r="AC968" s="84"/>
      <c r="AD968" s="84"/>
      <c r="AE968" s="84"/>
      <c r="AF968" s="84"/>
      <c r="AG968" s="84"/>
      <c r="AH968" s="84"/>
      <c r="AI968" s="84"/>
      <c r="AJ968" s="84"/>
      <c r="AK968" s="84"/>
      <c r="AL968" s="84"/>
      <c r="AM968" s="771"/>
      <c r="AN968" s="84"/>
      <c r="AO968" s="84"/>
      <c r="AP968" s="84"/>
      <c r="AQ968" s="84"/>
      <c r="AR968" s="84"/>
      <c r="AS968" s="84"/>
      <c r="AT968" s="84"/>
      <c r="AU968" s="84"/>
      <c r="AV968" s="84"/>
      <c r="AW968" s="84"/>
      <c r="AX968" s="84"/>
      <c r="AY968" s="771"/>
      <c r="AZ968" s="84"/>
      <c r="BA968" s="84"/>
      <c r="BB968" s="84"/>
      <c r="BC968" s="84"/>
      <c r="BD968" s="84"/>
      <c r="BE968" s="84"/>
      <c r="BF968" s="84"/>
      <c r="BG968" s="84"/>
      <c r="BH968" s="84"/>
      <c r="BI968" s="84"/>
      <c r="BJ968" s="84"/>
      <c r="BK968" s="771"/>
      <c r="BL968" s="84"/>
      <c r="BM968" s="84"/>
      <c r="BN968" s="84"/>
      <c r="BO968" s="84"/>
      <c r="BP968" s="84"/>
      <c r="BQ968" s="84"/>
      <c r="BR968" s="84"/>
      <c r="BS968" s="84"/>
      <c r="BT968" s="84"/>
      <c r="BU968" s="84"/>
      <c r="BV968" s="84"/>
      <c r="BW968" s="771"/>
      <c r="BX968" s="84"/>
      <c r="BY968" s="84"/>
      <c r="BZ968" s="84"/>
      <c r="CA968" s="84"/>
      <c r="CB968" s="84"/>
      <c r="CC968" s="84"/>
      <c r="CD968" s="84"/>
      <c r="CE968" s="84"/>
      <c r="CF968" s="84"/>
      <c r="CG968" s="84"/>
      <c r="CH968" s="84"/>
      <c r="CI968" s="771"/>
      <c r="CJ968" s="791"/>
      <c r="CK968" s="791"/>
      <c r="CL968" s="791"/>
      <c r="CM968" s="791"/>
      <c r="CN968" s="791"/>
      <c r="CO968" s="791"/>
      <c r="CP968" s="791"/>
      <c r="CQ968" s="791"/>
      <c r="CR968" s="791"/>
      <c r="CS968" s="791"/>
      <c r="CT968" s="791"/>
      <c r="CU968" s="793"/>
      <c r="CV968" s="791"/>
      <c r="CW968" s="791"/>
      <c r="CX968" s="791"/>
      <c r="CY968" s="791"/>
      <c r="CZ968" s="791"/>
      <c r="DA968" s="791"/>
      <c r="DB968" s="791"/>
      <c r="DC968" s="791"/>
      <c r="DD968" s="791"/>
      <c r="DE968" s="791"/>
      <c r="DF968" s="791"/>
      <c r="DG968" s="793"/>
    </row>
    <row r="969" spans="1:111" ht="16">
      <c r="A969" s="209"/>
      <c r="B969" s="331"/>
      <c r="C969" s="1115"/>
      <c r="D969" s="84"/>
      <c r="E969" s="84"/>
      <c r="F969" s="84"/>
      <c r="G969" s="84"/>
      <c r="H969" s="84"/>
      <c r="I969" s="84"/>
      <c r="J969" s="84"/>
      <c r="K969" s="84"/>
      <c r="L969" s="84"/>
      <c r="M969" s="84"/>
      <c r="N969" s="84"/>
      <c r="O969" s="84"/>
      <c r="P969" s="84"/>
      <c r="Q969" s="84"/>
      <c r="R969" s="84"/>
      <c r="S969" s="84"/>
      <c r="T969" s="84"/>
      <c r="U969" s="84"/>
      <c r="V969" s="84"/>
      <c r="W969" s="84"/>
      <c r="X969" s="84"/>
      <c r="Y969" s="84"/>
      <c r="Z969" s="84"/>
      <c r="AA969" s="771"/>
      <c r="AB969" s="84"/>
      <c r="AC969" s="84"/>
      <c r="AD969" s="84"/>
      <c r="AE969" s="84"/>
      <c r="AF969" s="84"/>
      <c r="AG969" s="84"/>
      <c r="AH969" s="84"/>
      <c r="AI969" s="84"/>
      <c r="AJ969" s="84"/>
      <c r="AK969" s="84"/>
      <c r="AL969" s="84"/>
      <c r="AM969" s="771"/>
      <c r="AN969" s="84"/>
      <c r="AO969" s="84"/>
      <c r="AP969" s="84"/>
      <c r="AQ969" s="84"/>
      <c r="AR969" s="84"/>
      <c r="AS969" s="84"/>
      <c r="AT969" s="84"/>
      <c r="AU969" s="84"/>
      <c r="AV969" s="84"/>
      <c r="AW969" s="84"/>
      <c r="AX969" s="84"/>
      <c r="AY969" s="771"/>
      <c r="AZ969" s="84"/>
      <c r="BA969" s="84"/>
      <c r="BB969" s="84"/>
      <c r="BC969" s="84"/>
      <c r="BD969" s="84"/>
      <c r="BE969" s="84"/>
      <c r="BF969" s="84"/>
      <c r="BG969" s="84"/>
      <c r="BH969" s="84"/>
      <c r="BI969" s="84"/>
      <c r="BJ969" s="84"/>
      <c r="BK969" s="771"/>
      <c r="BL969" s="84"/>
      <c r="BM969" s="84"/>
      <c r="BN969" s="84"/>
      <c r="BO969" s="84"/>
      <c r="BP969" s="84"/>
      <c r="BQ969" s="84"/>
      <c r="BR969" s="84"/>
      <c r="BS969" s="84"/>
      <c r="BT969" s="84"/>
      <c r="BU969" s="84"/>
      <c r="BV969" s="84"/>
      <c r="BW969" s="771"/>
      <c r="BX969" s="84"/>
      <c r="BY969" s="84"/>
      <c r="BZ969" s="84"/>
      <c r="CA969" s="84"/>
      <c r="CB969" s="84"/>
      <c r="CC969" s="84"/>
      <c r="CD969" s="84"/>
      <c r="CE969" s="84"/>
      <c r="CF969" s="84"/>
      <c r="CG969" s="84"/>
      <c r="CH969" s="84"/>
      <c r="CI969" s="771"/>
      <c r="CJ969" s="791"/>
      <c r="CK969" s="791"/>
      <c r="CL969" s="791"/>
      <c r="CM969" s="791"/>
      <c r="CN969" s="791"/>
      <c r="CO969" s="791"/>
      <c r="CP969" s="791"/>
      <c r="CQ969" s="791"/>
      <c r="CR969" s="791"/>
      <c r="CS969" s="791"/>
      <c r="CT969" s="791"/>
      <c r="CU969" s="793"/>
      <c r="CV969" s="791"/>
      <c r="CW969" s="791"/>
      <c r="CX969" s="791"/>
      <c r="CY969" s="791"/>
      <c r="CZ969" s="791"/>
      <c r="DA969" s="791"/>
      <c r="DB969" s="791"/>
      <c r="DC969" s="791"/>
      <c r="DD969" s="791"/>
      <c r="DE969" s="791"/>
      <c r="DF969" s="791"/>
      <c r="DG969" s="793"/>
    </row>
    <row r="970" spans="1:111" ht="16">
      <c r="A970" s="209"/>
      <c r="B970" s="331"/>
      <c r="C970" s="1115"/>
      <c r="D970" s="84"/>
      <c r="E970" s="84"/>
      <c r="F970" s="84"/>
      <c r="G970" s="84"/>
      <c r="H970" s="84"/>
      <c r="I970" s="84"/>
      <c r="J970" s="84"/>
      <c r="K970" s="84"/>
      <c r="L970" s="84"/>
      <c r="M970" s="84"/>
      <c r="N970" s="84"/>
      <c r="O970" s="84"/>
      <c r="P970" s="84"/>
      <c r="Q970" s="84"/>
      <c r="R970" s="84"/>
      <c r="S970" s="84"/>
      <c r="T970" s="84"/>
      <c r="U970" s="84"/>
      <c r="V970" s="84"/>
      <c r="W970" s="84"/>
      <c r="X970" s="84"/>
      <c r="Y970" s="84"/>
      <c r="Z970" s="84"/>
      <c r="AA970" s="771"/>
      <c r="AB970" s="84"/>
      <c r="AC970" s="84"/>
      <c r="AD970" s="84"/>
      <c r="AE970" s="84"/>
      <c r="AF970" s="84"/>
      <c r="AG970" s="84"/>
      <c r="AH970" s="84"/>
      <c r="AI970" s="84"/>
      <c r="AJ970" s="84"/>
      <c r="AK970" s="84"/>
      <c r="AL970" s="84"/>
      <c r="AM970" s="771"/>
      <c r="AN970" s="84"/>
      <c r="AO970" s="84"/>
      <c r="AP970" s="84"/>
      <c r="AQ970" s="84"/>
      <c r="AR970" s="84"/>
      <c r="AS970" s="84"/>
      <c r="AT970" s="84"/>
      <c r="AU970" s="84"/>
      <c r="AV970" s="84"/>
      <c r="AW970" s="84"/>
      <c r="AX970" s="84"/>
      <c r="AY970" s="771"/>
      <c r="AZ970" s="84"/>
      <c r="BA970" s="84"/>
      <c r="BB970" s="84"/>
      <c r="BC970" s="84"/>
      <c r="BD970" s="84"/>
      <c r="BE970" s="84"/>
      <c r="BF970" s="84"/>
      <c r="BG970" s="84"/>
      <c r="BH970" s="84"/>
      <c r="BI970" s="84"/>
      <c r="BJ970" s="84"/>
      <c r="BK970" s="771"/>
      <c r="BL970" s="84"/>
      <c r="BM970" s="84"/>
      <c r="BN970" s="84"/>
      <c r="BO970" s="84"/>
      <c r="BP970" s="84"/>
      <c r="BQ970" s="84"/>
      <c r="BR970" s="84"/>
      <c r="BS970" s="84"/>
      <c r="BT970" s="84"/>
      <c r="BU970" s="84"/>
      <c r="BV970" s="84"/>
      <c r="BW970" s="771"/>
      <c r="BX970" s="84"/>
      <c r="BY970" s="84"/>
      <c r="BZ970" s="84"/>
      <c r="CA970" s="84"/>
      <c r="CB970" s="84"/>
      <c r="CC970" s="84"/>
      <c r="CD970" s="84"/>
      <c r="CE970" s="84"/>
      <c r="CF970" s="84"/>
      <c r="CG970" s="84"/>
      <c r="CH970" s="84"/>
      <c r="CI970" s="771"/>
      <c r="CJ970" s="791"/>
      <c r="CK970" s="791"/>
      <c r="CL970" s="791"/>
      <c r="CM970" s="791"/>
      <c r="CN970" s="791"/>
      <c r="CO970" s="791"/>
      <c r="CP970" s="791"/>
      <c r="CQ970" s="791"/>
      <c r="CR970" s="791"/>
      <c r="CS970" s="791"/>
      <c r="CT970" s="791"/>
      <c r="CU970" s="793"/>
      <c r="CV970" s="791"/>
      <c r="CW970" s="791"/>
      <c r="CX970" s="791"/>
      <c r="CY970" s="791"/>
      <c r="CZ970" s="791"/>
      <c r="DA970" s="791"/>
      <c r="DB970" s="791"/>
      <c r="DC970" s="791"/>
      <c r="DD970" s="791"/>
      <c r="DE970" s="791"/>
      <c r="DF970" s="791"/>
      <c r="DG970" s="793"/>
    </row>
    <row r="971" spans="1:111" ht="16">
      <c r="A971" s="209"/>
      <c r="B971" s="331"/>
      <c r="C971" s="1115"/>
      <c r="D971" s="84"/>
      <c r="E971" s="84"/>
      <c r="F971" s="84"/>
      <c r="G971" s="84"/>
      <c r="H971" s="84"/>
      <c r="I971" s="84"/>
      <c r="J971" s="84"/>
      <c r="K971" s="84"/>
      <c r="L971" s="84"/>
      <c r="M971" s="84"/>
      <c r="N971" s="84"/>
      <c r="O971" s="84"/>
      <c r="P971" s="84"/>
      <c r="Q971" s="84"/>
      <c r="R971" s="84"/>
      <c r="S971" s="84"/>
      <c r="T971" s="84"/>
      <c r="U971" s="84"/>
      <c r="V971" s="84"/>
      <c r="W971" s="84"/>
      <c r="X971" s="84"/>
      <c r="Y971" s="84"/>
      <c r="Z971" s="84"/>
      <c r="AA971" s="771"/>
      <c r="AB971" s="84"/>
      <c r="AC971" s="84"/>
      <c r="AD971" s="84"/>
      <c r="AE971" s="84"/>
      <c r="AF971" s="84"/>
      <c r="AG971" s="84"/>
      <c r="AH971" s="84"/>
      <c r="AI971" s="84"/>
      <c r="AJ971" s="84"/>
      <c r="AK971" s="84"/>
      <c r="AL971" s="84"/>
      <c r="AM971" s="771"/>
      <c r="AN971" s="84"/>
      <c r="AO971" s="84"/>
      <c r="AP971" s="84"/>
      <c r="AQ971" s="84"/>
      <c r="AR971" s="84"/>
      <c r="AS971" s="84"/>
      <c r="AT971" s="84"/>
      <c r="AU971" s="84"/>
      <c r="AV971" s="84"/>
      <c r="AW971" s="84"/>
      <c r="AX971" s="84"/>
      <c r="AY971" s="771"/>
      <c r="AZ971" s="84"/>
      <c r="BA971" s="84"/>
      <c r="BB971" s="84"/>
      <c r="BC971" s="84"/>
      <c r="BD971" s="84"/>
      <c r="BE971" s="84"/>
      <c r="BF971" s="84"/>
      <c r="BG971" s="84"/>
      <c r="BH971" s="84"/>
      <c r="BI971" s="84"/>
      <c r="BJ971" s="84"/>
      <c r="BK971" s="771"/>
      <c r="BL971" s="84"/>
      <c r="BM971" s="84"/>
      <c r="BN971" s="84"/>
      <c r="BO971" s="84"/>
      <c r="BP971" s="84"/>
      <c r="BQ971" s="84"/>
      <c r="BR971" s="84"/>
      <c r="BS971" s="84"/>
      <c r="BT971" s="84"/>
      <c r="BU971" s="84"/>
      <c r="BV971" s="84"/>
      <c r="BW971" s="771"/>
      <c r="BX971" s="84"/>
      <c r="BY971" s="84"/>
      <c r="BZ971" s="84"/>
      <c r="CA971" s="84"/>
      <c r="CB971" s="84"/>
      <c r="CC971" s="84"/>
      <c r="CD971" s="84"/>
      <c r="CE971" s="84"/>
      <c r="CF971" s="84"/>
      <c r="CG971" s="84"/>
      <c r="CH971" s="84"/>
      <c r="CI971" s="771"/>
      <c r="CJ971" s="791"/>
      <c r="CK971" s="791"/>
      <c r="CL971" s="791"/>
      <c r="CM971" s="791"/>
      <c r="CN971" s="791"/>
      <c r="CO971" s="791"/>
      <c r="CP971" s="791"/>
      <c r="CQ971" s="791"/>
      <c r="CR971" s="791"/>
      <c r="CS971" s="791"/>
      <c r="CT971" s="791"/>
      <c r="CU971" s="793"/>
      <c r="CV971" s="791"/>
      <c r="CW971" s="791"/>
      <c r="CX971" s="791"/>
      <c r="CY971" s="791"/>
      <c r="CZ971" s="791"/>
      <c r="DA971" s="791"/>
      <c r="DB971" s="791"/>
      <c r="DC971" s="791"/>
      <c r="DD971" s="791"/>
      <c r="DE971" s="791"/>
      <c r="DF971" s="791"/>
      <c r="DG971" s="793"/>
    </row>
    <row r="972" spans="1:111" ht="16">
      <c r="A972" s="209"/>
      <c r="B972" s="331"/>
      <c r="C972" s="1115"/>
      <c r="D972" s="84"/>
      <c r="E972" s="84"/>
      <c r="F972" s="84"/>
      <c r="G972" s="84"/>
      <c r="H972" s="84"/>
      <c r="I972" s="84"/>
      <c r="J972" s="84"/>
      <c r="K972" s="84"/>
      <c r="L972" s="84"/>
      <c r="M972" s="84"/>
      <c r="N972" s="84"/>
      <c r="O972" s="84"/>
      <c r="P972" s="84"/>
      <c r="Q972" s="84"/>
      <c r="R972" s="84"/>
      <c r="S972" s="84"/>
      <c r="T972" s="84"/>
      <c r="U972" s="84"/>
      <c r="V972" s="84"/>
      <c r="W972" s="84"/>
      <c r="X972" s="84"/>
      <c r="Y972" s="84"/>
      <c r="Z972" s="84"/>
      <c r="AA972" s="771"/>
      <c r="AB972" s="84"/>
      <c r="AC972" s="84"/>
      <c r="AD972" s="84"/>
      <c r="AE972" s="84"/>
      <c r="AF972" s="84"/>
      <c r="AG972" s="84"/>
      <c r="AH972" s="84"/>
      <c r="AI972" s="84"/>
      <c r="AJ972" s="84"/>
      <c r="AK972" s="84"/>
      <c r="AL972" s="84"/>
      <c r="AM972" s="771"/>
      <c r="AN972" s="84"/>
      <c r="AO972" s="84"/>
      <c r="AP972" s="84"/>
      <c r="AQ972" s="84"/>
      <c r="AR972" s="84"/>
      <c r="AS972" s="84"/>
      <c r="AT972" s="84"/>
      <c r="AU972" s="84"/>
      <c r="AV972" s="84"/>
      <c r="AW972" s="84"/>
      <c r="AX972" s="84"/>
      <c r="AY972" s="771"/>
      <c r="AZ972" s="84"/>
      <c r="BA972" s="84"/>
      <c r="BB972" s="84"/>
      <c r="BC972" s="84"/>
      <c r="BD972" s="84"/>
      <c r="BE972" s="84"/>
      <c r="BF972" s="84"/>
      <c r="BG972" s="84"/>
      <c r="BH972" s="84"/>
      <c r="BI972" s="84"/>
      <c r="BJ972" s="84"/>
      <c r="BK972" s="771"/>
      <c r="BL972" s="84"/>
      <c r="BM972" s="84"/>
      <c r="BN972" s="84"/>
      <c r="BO972" s="84"/>
      <c r="BP972" s="84"/>
      <c r="BQ972" s="84"/>
      <c r="BR972" s="84"/>
      <c r="BS972" s="84"/>
      <c r="BT972" s="84"/>
      <c r="BU972" s="84"/>
      <c r="BV972" s="84"/>
      <c r="BW972" s="771"/>
      <c r="BX972" s="84"/>
      <c r="BY972" s="84"/>
      <c r="BZ972" s="84"/>
      <c r="CA972" s="84"/>
      <c r="CB972" s="84"/>
      <c r="CC972" s="84"/>
      <c r="CD972" s="84"/>
      <c r="CE972" s="84"/>
      <c r="CF972" s="84"/>
      <c r="CG972" s="84"/>
      <c r="CH972" s="84"/>
      <c r="CI972" s="771"/>
      <c r="CJ972" s="791"/>
      <c r="CK972" s="791"/>
      <c r="CL972" s="791"/>
      <c r="CM972" s="791"/>
      <c r="CN972" s="791"/>
      <c r="CO972" s="791"/>
      <c r="CP972" s="791"/>
      <c r="CQ972" s="791"/>
      <c r="CR972" s="791"/>
      <c r="CS972" s="791"/>
      <c r="CT972" s="791"/>
      <c r="CU972" s="793"/>
      <c r="CV972" s="791"/>
      <c r="CW972" s="791"/>
      <c r="CX972" s="791"/>
      <c r="CY972" s="791"/>
      <c r="CZ972" s="791"/>
      <c r="DA972" s="791"/>
      <c r="DB972" s="791"/>
      <c r="DC972" s="791"/>
      <c r="DD972" s="791"/>
      <c r="DE972" s="791"/>
      <c r="DF972" s="791"/>
      <c r="DG972" s="793"/>
    </row>
    <row r="973" spans="1:111" ht="16">
      <c r="A973" s="209"/>
      <c r="B973" s="331"/>
      <c r="C973" s="1115"/>
      <c r="D973" s="84"/>
      <c r="E973" s="84"/>
      <c r="F973" s="84"/>
      <c r="G973" s="84"/>
      <c r="H973" s="84"/>
      <c r="I973" s="84"/>
      <c r="J973" s="84"/>
      <c r="K973" s="84"/>
      <c r="L973" s="84"/>
      <c r="M973" s="84"/>
      <c r="N973" s="84"/>
      <c r="O973" s="84"/>
      <c r="P973" s="84"/>
      <c r="Q973" s="84"/>
      <c r="R973" s="84"/>
      <c r="S973" s="84"/>
      <c r="T973" s="84"/>
      <c r="U973" s="84"/>
      <c r="V973" s="84"/>
      <c r="W973" s="84"/>
      <c r="X973" s="84"/>
      <c r="Y973" s="84"/>
      <c r="Z973" s="84"/>
      <c r="AA973" s="771"/>
      <c r="AB973" s="84"/>
      <c r="AC973" s="84"/>
      <c r="AD973" s="84"/>
      <c r="AE973" s="84"/>
      <c r="AF973" s="84"/>
      <c r="AG973" s="84"/>
      <c r="AH973" s="84"/>
      <c r="AI973" s="84"/>
      <c r="AJ973" s="84"/>
      <c r="AK973" s="84"/>
      <c r="AL973" s="84"/>
      <c r="AM973" s="771"/>
      <c r="AN973" s="84"/>
      <c r="AO973" s="84"/>
      <c r="AP973" s="84"/>
      <c r="AQ973" s="84"/>
      <c r="AR973" s="84"/>
      <c r="AS973" s="84"/>
      <c r="AT973" s="84"/>
      <c r="AU973" s="84"/>
      <c r="AV973" s="84"/>
      <c r="AW973" s="84"/>
      <c r="AX973" s="84"/>
      <c r="AY973" s="771"/>
      <c r="AZ973" s="84"/>
      <c r="BA973" s="84"/>
      <c r="BB973" s="84"/>
      <c r="BC973" s="84"/>
      <c r="BD973" s="84"/>
      <c r="BE973" s="84"/>
      <c r="BF973" s="84"/>
      <c r="BG973" s="84"/>
      <c r="BH973" s="84"/>
      <c r="BI973" s="84"/>
      <c r="BJ973" s="84"/>
      <c r="BK973" s="771"/>
      <c r="BL973" s="84"/>
      <c r="BM973" s="84"/>
      <c r="BN973" s="84"/>
      <c r="BO973" s="84"/>
      <c r="BP973" s="84"/>
      <c r="BQ973" s="84"/>
      <c r="BR973" s="84"/>
      <c r="BS973" s="84"/>
      <c r="BT973" s="84"/>
      <c r="BU973" s="84"/>
      <c r="BV973" s="84"/>
      <c r="BW973" s="771"/>
      <c r="BX973" s="84"/>
      <c r="BY973" s="84"/>
      <c r="BZ973" s="84"/>
      <c r="CA973" s="84"/>
      <c r="CB973" s="84"/>
      <c r="CC973" s="84"/>
      <c r="CD973" s="84"/>
      <c r="CE973" s="84"/>
      <c r="CF973" s="84"/>
      <c r="CG973" s="84"/>
      <c r="CH973" s="84"/>
      <c r="CI973" s="771"/>
      <c r="CJ973" s="791"/>
      <c r="CK973" s="791"/>
      <c r="CL973" s="791"/>
      <c r="CM973" s="791"/>
      <c r="CN973" s="791"/>
      <c r="CO973" s="791"/>
      <c r="CP973" s="791"/>
      <c r="CQ973" s="791"/>
      <c r="CR973" s="791"/>
      <c r="CS973" s="791"/>
      <c r="CT973" s="791"/>
      <c r="CU973" s="793"/>
      <c r="CV973" s="791"/>
      <c r="CW973" s="791"/>
      <c r="CX973" s="791"/>
      <c r="CY973" s="791"/>
      <c r="CZ973" s="791"/>
      <c r="DA973" s="791"/>
      <c r="DB973" s="791"/>
      <c r="DC973" s="791"/>
      <c r="DD973" s="791"/>
      <c r="DE973" s="791"/>
      <c r="DF973" s="791"/>
      <c r="DG973" s="793"/>
    </row>
    <row r="974" spans="1:111" ht="16">
      <c r="A974" s="209"/>
      <c r="B974" s="331"/>
      <c r="C974" s="1115"/>
      <c r="D974" s="84"/>
      <c r="E974" s="84"/>
      <c r="F974" s="84"/>
      <c r="G974" s="84"/>
      <c r="H974" s="84"/>
      <c r="I974" s="84"/>
      <c r="J974" s="84"/>
      <c r="K974" s="84"/>
      <c r="L974" s="84"/>
      <c r="M974" s="84"/>
      <c r="N974" s="84"/>
      <c r="O974" s="84"/>
      <c r="P974" s="84"/>
      <c r="Q974" s="84"/>
      <c r="R974" s="84"/>
      <c r="S974" s="84"/>
      <c r="T974" s="84"/>
      <c r="U974" s="84"/>
      <c r="V974" s="84"/>
      <c r="W974" s="84"/>
      <c r="X974" s="84"/>
      <c r="Y974" s="84"/>
      <c r="Z974" s="84"/>
      <c r="AA974" s="771"/>
      <c r="AB974" s="84"/>
      <c r="AC974" s="84"/>
      <c r="AD974" s="84"/>
      <c r="AE974" s="84"/>
      <c r="AF974" s="84"/>
      <c r="AG974" s="84"/>
      <c r="AH974" s="84"/>
      <c r="AI974" s="84"/>
      <c r="AJ974" s="84"/>
      <c r="AK974" s="84"/>
      <c r="AL974" s="84"/>
      <c r="AM974" s="771"/>
      <c r="AN974" s="84"/>
      <c r="AO974" s="84"/>
      <c r="AP974" s="84"/>
      <c r="AQ974" s="84"/>
      <c r="AR974" s="84"/>
      <c r="AS974" s="84"/>
      <c r="AT974" s="84"/>
      <c r="AU974" s="84"/>
      <c r="AV974" s="84"/>
      <c r="AW974" s="84"/>
      <c r="AX974" s="84"/>
      <c r="AY974" s="771"/>
      <c r="AZ974" s="84"/>
      <c r="BA974" s="84"/>
      <c r="BB974" s="84"/>
      <c r="BC974" s="84"/>
      <c r="BD974" s="84"/>
      <c r="BE974" s="84"/>
      <c r="BF974" s="84"/>
      <c r="BG974" s="84"/>
      <c r="BH974" s="84"/>
      <c r="BI974" s="84"/>
      <c r="BJ974" s="84"/>
      <c r="BK974" s="771"/>
      <c r="BL974" s="84"/>
      <c r="BM974" s="84"/>
      <c r="BN974" s="84"/>
      <c r="BO974" s="84"/>
      <c r="BP974" s="84"/>
      <c r="BQ974" s="84"/>
      <c r="BR974" s="84"/>
      <c r="BS974" s="84"/>
      <c r="BT974" s="84"/>
      <c r="BU974" s="84"/>
      <c r="BV974" s="84"/>
      <c r="BW974" s="771"/>
      <c r="BX974" s="84"/>
      <c r="BY974" s="84"/>
      <c r="BZ974" s="84"/>
      <c r="CA974" s="84"/>
      <c r="CB974" s="84"/>
      <c r="CC974" s="84"/>
      <c r="CD974" s="84"/>
      <c r="CE974" s="84"/>
      <c r="CF974" s="84"/>
      <c r="CG974" s="84"/>
      <c r="CH974" s="84"/>
      <c r="CI974" s="771"/>
      <c r="CJ974" s="791"/>
      <c r="CK974" s="791"/>
      <c r="CL974" s="791"/>
      <c r="CM974" s="791"/>
      <c r="CN974" s="791"/>
      <c r="CO974" s="791"/>
      <c r="CP974" s="791"/>
      <c r="CQ974" s="791"/>
      <c r="CR974" s="791"/>
      <c r="CS974" s="791"/>
      <c r="CT974" s="791"/>
      <c r="CU974" s="793"/>
      <c r="CV974" s="791"/>
      <c r="CW974" s="791"/>
      <c r="CX974" s="791"/>
      <c r="CY974" s="791"/>
      <c r="CZ974" s="791"/>
      <c r="DA974" s="791"/>
      <c r="DB974" s="791"/>
      <c r="DC974" s="791"/>
      <c r="DD974" s="791"/>
      <c r="DE974" s="791"/>
      <c r="DF974" s="791"/>
      <c r="DG974" s="793"/>
    </row>
    <row r="975" spans="1:111" ht="16">
      <c r="A975" s="209"/>
      <c r="B975" s="331"/>
      <c r="C975" s="1115"/>
      <c r="D975" s="84"/>
      <c r="E975" s="84"/>
      <c r="F975" s="84"/>
      <c r="G975" s="84"/>
      <c r="H975" s="84"/>
      <c r="I975" s="84"/>
      <c r="J975" s="84"/>
      <c r="K975" s="84"/>
      <c r="L975" s="84"/>
      <c r="M975" s="84"/>
      <c r="N975" s="84"/>
      <c r="O975" s="84"/>
      <c r="P975" s="84"/>
      <c r="Q975" s="84"/>
      <c r="R975" s="84"/>
      <c r="S975" s="84"/>
      <c r="T975" s="84"/>
      <c r="U975" s="84"/>
      <c r="V975" s="84"/>
      <c r="W975" s="84"/>
      <c r="X975" s="84"/>
      <c r="Y975" s="84"/>
      <c r="Z975" s="84"/>
      <c r="AA975" s="771"/>
      <c r="AB975" s="84"/>
      <c r="AC975" s="84"/>
      <c r="AD975" s="84"/>
      <c r="AE975" s="84"/>
      <c r="AF975" s="84"/>
      <c r="AG975" s="84"/>
      <c r="AH975" s="84"/>
      <c r="AI975" s="84"/>
      <c r="AJ975" s="84"/>
      <c r="AK975" s="84"/>
      <c r="AL975" s="84"/>
      <c r="AM975" s="771"/>
      <c r="AN975" s="84"/>
      <c r="AO975" s="84"/>
      <c r="AP975" s="84"/>
      <c r="AQ975" s="84"/>
      <c r="AR975" s="84"/>
      <c r="AS975" s="84"/>
      <c r="AT975" s="84"/>
      <c r="AU975" s="84"/>
      <c r="AV975" s="84"/>
      <c r="AW975" s="84"/>
      <c r="AX975" s="84"/>
      <c r="AY975" s="771"/>
      <c r="AZ975" s="84"/>
      <c r="BA975" s="84"/>
      <c r="BB975" s="84"/>
      <c r="BC975" s="84"/>
      <c r="BD975" s="84"/>
      <c r="BE975" s="84"/>
      <c r="BF975" s="84"/>
      <c r="BG975" s="84"/>
      <c r="BH975" s="84"/>
      <c r="BI975" s="84"/>
      <c r="BJ975" s="84"/>
      <c r="BK975" s="771"/>
      <c r="BL975" s="84"/>
      <c r="BM975" s="84"/>
      <c r="BN975" s="84"/>
      <c r="BO975" s="84"/>
      <c r="BP975" s="84"/>
      <c r="BQ975" s="84"/>
      <c r="BR975" s="84"/>
      <c r="BS975" s="84"/>
      <c r="BT975" s="84"/>
      <c r="BU975" s="84"/>
      <c r="BV975" s="84"/>
      <c r="BW975" s="771"/>
      <c r="BX975" s="84"/>
      <c r="BY975" s="84"/>
      <c r="BZ975" s="84"/>
      <c r="CA975" s="84"/>
      <c r="CB975" s="84"/>
      <c r="CC975" s="84"/>
      <c r="CD975" s="84"/>
      <c r="CE975" s="84"/>
      <c r="CF975" s="84"/>
      <c r="CG975" s="84"/>
      <c r="CH975" s="84"/>
      <c r="CI975" s="771"/>
      <c r="CJ975" s="791"/>
      <c r="CK975" s="791"/>
      <c r="CL975" s="791"/>
      <c r="CM975" s="791"/>
      <c r="CN975" s="791"/>
      <c r="CO975" s="791"/>
      <c r="CP975" s="791"/>
      <c r="CQ975" s="791"/>
      <c r="CR975" s="791"/>
      <c r="CS975" s="791"/>
      <c r="CT975" s="791"/>
      <c r="CU975" s="793"/>
      <c r="CV975" s="791"/>
      <c r="CW975" s="791"/>
      <c r="CX975" s="791"/>
      <c r="CY975" s="791"/>
      <c r="CZ975" s="791"/>
      <c r="DA975" s="791"/>
      <c r="DB975" s="791"/>
      <c r="DC975" s="791"/>
      <c r="DD975" s="791"/>
      <c r="DE975" s="791"/>
      <c r="DF975" s="791"/>
      <c r="DG975" s="793"/>
    </row>
    <row r="976" spans="1:111" ht="16">
      <c r="A976" s="209"/>
      <c r="B976" s="331"/>
      <c r="C976" s="1115"/>
      <c r="D976" s="84"/>
      <c r="E976" s="84"/>
      <c r="F976" s="84"/>
      <c r="G976" s="84"/>
      <c r="H976" s="84"/>
      <c r="I976" s="84"/>
      <c r="J976" s="84"/>
      <c r="K976" s="84"/>
      <c r="L976" s="84"/>
      <c r="M976" s="84"/>
      <c r="N976" s="84"/>
      <c r="O976" s="84"/>
      <c r="P976" s="84"/>
      <c r="Q976" s="84"/>
      <c r="R976" s="84"/>
      <c r="S976" s="84"/>
      <c r="T976" s="84"/>
      <c r="U976" s="84"/>
      <c r="V976" s="84"/>
      <c r="W976" s="84"/>
      <c r="X976" s="84"/>
      <c r="Y976" s="84"/>
      <c r="Z976" s="84"/>
      <c r="AA976" s="771"/>
      <c r="AB976" s="84"/>
      <c r="AC976" s="84"/>
      <c r="AD976" s="84"/>
      <c r="AE976" s="84"/>
      <c r="AF976" s="84"/>
      <c r="AG976" s="84"/>
      <c r="AH976" s="84"/>
      <c r="AI976" s="84"/>
      <c r="AJ976" s="84"/>
      <c r="AK976" s="84"/>
      <c r="AL976" s="84"/>
      <c r="AM976" s="771"/>
      <c r="AN976" s="84"/>
      <c r="AO976" s="84"/>
      <c r="AP976" s="84"/>
      <c r="AQ976" s="84"/>
      <c r="AR976" s="84"/>
      <c r="AS976" s="84"/>
      <c r="AT976" s="84"/>
      <c r="AU976" s="84"/>
      <c r="AV976" s="84"/>
      <c r="AW976" s="84"/>
      <c r="AX976" s="84"/>
      <c r="AY976" s="771"/>
      <c r="AZ976" s="84"/>
      <c r="BA976" s="84"/>
      <c r="BB976" s="84"/>
      <c r="BC976" s="84"/>
      <c r="BD976" s="84"/>
      <c r="BE976" s="84"/>
      <c r="BF976" s="84"/>
      <c r="BG976" s="84"/>
      <c r="BH976" s="84"/>
      <c r="BI976" s="84"/>
      <c r="BJ976" s="84"/>
      <c r="BK976" s="771"/>
      <c r="BL976" s="84"/>
      <c r="BM976" s="84"/>
      <c r="BN976" s="84"/>
      <c r="BO976" s="84"/>
      <c r="BP976" s="84"/>
      <c r="BQ976" s="84"/>
      <c r="BR976" s="84"/>
      <c r="BS976" s="84"/>
      <c r="BT976" s="84"/>
      <c r="BU976" s="84"/>
      <c r="BV976" s="84"/>
      <c r="BW976" s="771"/>
      <c r="BX976" s="84"/>
      <c r="BY976" s="84"/>
      <c r="BZ976" s="84"/>
      <c r="CA976" s="84"/>
      <c r="CB976" s="84"/>
      <c r="CC976" s="84"/>
      <c r="CD976" s="84"/>
      <c r="CE976" s="84"/>
      <c r="CF976" s="84"/>
      <c r="CG976" s="84"/>
      <c r="CH976" s="84"/>
      <c r="CI976" s="771"/>
      <c r="CJ976" s="791"/>
      <c r="CK976" s="791"/>
      <c r="CL976" s="791"/>
      <c r="CM976" s="791"/>
      <c r="CN976" s="791"/>
      <c r="CO976" s="791"/>
      <c r="CP976" s="791"/>
      <c r="CQ976" s="791"/>
      <c r="CR976" s="791"/>
      <c r="CS976" s="791"/>
      <c r="CT976" s="791"/>
      <c r="CU976" s="793"/>
      <c r="CV976" s="791"/>
      <c r="CW976" s="791"/>
      <c r="CX976" s="791"/>
      <c r="CY976" s="791"/>
      <c r="CZ976" s="791"/>
      <c r="DA976" s="791"/>
      <c r="DB976" s="791"/>
      <c r="DC976" s="791"/>
      <c r="DD976" s="791"/>
      <c r="DE976" s="791"/>
      <c r="DF976" s="791"/>
      <c r="DG976" s="793"/>
    </row>
    <row r="977" spans="1:111" ht="16">
      <c r="A977" s="209"/>
      <c r="B977" s="331"/>
      <c r="C977" s="1115"/>
      <c r="D977" s="84"/>
      <c r="E977" s="84"/>
      <c r="F977" s="84"/>
      <c r="G977" s="84"/>
      <c r="H977" s="84"/>
      <c r="I977" s="84"/>
      <c r="J977" s="84"/>
      <c r="K977" s="84"/>
      <c r="L977" s="84"/>
      <c r="M977" s="84"/>
      <c r="N977" s="84"/>
      <c r="O977" s="84"/>
      <c r="P977" s="84"/>
      <c r="Q977" s="84"/>
      <c r="R977" s="84"/>
      <c r="S977" s="84"/>
      <c r="T977" s="84"/>
      <c r="U977" s="84"/>
      <c r="V977" s="84"/>
      <c r="W977" s="84"/>
      <c r="X977" s="84"/>
      <c r="Y977" s="84"/>
      <c r="Z977" s="84"/>
      <c r="AA977" s="771"/>
      <c r="AB977" s="84"/>
      <c r="AC977" s="84"/>
      <c r="AD977" s="84"/>
      <c r="AE977" s="84"/>
      <c r="AF977" s="84"/>
      <c r="AG977" s="84"/>
      <c r="AH977" s="84"/>
      <c r="AI977" s="84"/>
      <c r="AJ977" s="84"/>
      <c r="AK977" s="84"/>
      <c r="AL977" s="84"/>
      <c r="AM977" s="771"/>
      <c r="AN977" s="84"/>
      <c r="AO977" s="84"/>
      <c r="AP977" s="84"/>
      <c r="AQ977" s="84"/>
      <c r="AR977" s="84"/>
      <c r="AS977" s="84"/>
      <c r="AT977" s="84"/>
      <c r="AU977" s="84"/>
      <c r="AV977" s="84"/>
      <c r="AW977" s="84"/>
      <c r="AX977" s="84"/>
      <c r="AY977" s="771"/>
      <c r="AZ977" s="84"/>
      <c r="BA977" s="84"/>
      <c r="BB977" s="84"/>
      <c r="BC977" s="84"/>
      <c r="BD977" s="84"/>
      <c r="BE977" s="84"/>
      <c r="BF977" s="84"/>
      <c r="BG977" s="84"/>
      <c r="BH977" s="84"/>
      <c r="BI977" s="84"/>
      <c r="BJ977" s="84"/>
      <c r="BK977" s="771"/>
      <c r="BL977" s="84"/>
      <c r="BM977" s="84"/>
      <c r="BN977" s="84"/>
      <c r="BO977" s="84"/>
      <c r="BP977" s="84"/>
      <c r="BQ977" s="84"/>
      <c r="BR977" s="84"/>
      <c r="BS977" s="84"/>
      <c r="BT977" s="84"/>
      <c r="BU977" s="84"/>
      <c r="BV977" s="84"/>
      <c r="BW977" s="771"/>
      <c r="BX977" s="84"/>
      <c r="BY977" s="84"/>
      <c r="BZ977" s="84"/>
      <c r="CA977" s="84"/>
      <c r="CB977" s="84"/>
      <c r="CC977" s="84"/>
      <c r="CD977" s="84"/>
      <c r="CE977" s="84"/>
      <c r="CF977" s="84"/>
      <c r="CG977" s="84"/>
      <c r="CH977" s="84"/>
      <c r="CI977" s="771"/>
      <c r="CJ977" s="791"/>
      <c r="CK977" s="791"/>
      <c r="CL977" s="791"/>
      <c r="CM977" s="791"/>
      <c r="CN977" s="791"/>
      <c r="CO977" s="791"/>
      <c r="CP977" s="791"/>
      <c r="CQ977" s="791"/>
      <c r="CR977" s="791"/>
      <c r="CS977" s="791"/>
      <c r="CT977" s="791"/>
      <c r="CU977" s="793"/>
      <c r="CV977" s="791"/>
      <c r="CW977" s="791"/>
      <c r="CX977" s="791"/>
      <c r="CY977" s="791"/>
      <c r="CZ977" s="791"/>
      <c r="DA977" s="791"/>
      <c r="DB977" s="791"/>
      <c r="DC977" s="791"/>
      <c r="DD977" s="791"/>
      <c r="DE977" s="791"/>
      <c r="DF977" s="791"/>
      <c r="DG977" s="793"/>
    </row>
    <row r="978" spans="1:111" ht="16">
      <c r="A978" s="209"/>
      <c r="B978" s="331"/>
      <c r="C978" s="1115"/>
      <c r="D978" s="84"/>
      <c r="E978" s="84"/>
      <c r="F978" s="84"/>
      <c r="G978" s="84"/>
      <c r="H978" s="84"/>
      <c r="I978" s="84"/>
      <c r="J978" s="84"/>
      <c r="K978" s="84"/>
      <c r="L978" s="84"/>
      <c r="M978" s="84"/>
      <c r="N978" s="84"/>
      <c r="O978" s="84"/>
      <c r="P978" s="84"/>
      <c r="Q978" s="84"/>
      <c r="R978" s="84"/>
      <c r="S978" s="84"/>
      <c r="T978" s="84"/>
      <c r="U978" s="84"/>
      <c r="V978" s="84"/>
      <c r="W978" s="84"/>
      <c r="X978" s="84"/>
      <c r="Y978" s="84"/>
      <c r="Z978" s="84"/>
      <c r="AA978" s="771"/>
      <c r="AB978" s="84"/>
      <c r="AC978" s="84"/>
      <c r="AD978" s="84"/>
      <c r="AE978" s="84"/>
      <c r="AF978" s="84"/>
      <c r="AG978" s="84"/>
      <c r="AH978" s="84"/>
      <c r="AI978" s="84"/>
      <c r="AJ978" s="84"/>
      <c r="AK978" s="84"/>
      <c r="AL978" s="84"/>
      <c r="AM978" s="771"/>
      <c r="AN978" s="84"/>
      <c r="AO978" s="84"/>
      <c r="AP978" s="84"/>
      <c r="AQ978" s="84"/>
      <c r="AR978" s="84"/>
      <c r="AS978" s="84"/>
      <c r="AT978" s="84"/>
      <c r="AU978" s="84"/>
      <c r="AV978" s="84"/>
      <c r="AW978" s="84"/>
      <c r="AX978" s="84"/>
      <c r="AY978" s="771"/>
      <c r="AZ978" s="84"/>
      <c r="BA978" s="84"/>
      <c r="BB978" s="84"/>
      <c r="BC978" s="84"/>
      <c r="BD978" s="84"/>
      <c r="BE978" s="84"/>
      <c r="BF978" s="84"/>
      <c r="BG978" s="84"/>
      <c r="BH978" s="84"/>
      <c r="BI978" s="84"/>
      <c r="BJ978" s="84"/>
      <c r="BK978" s="771"/>
      <c r="BL978" s="84"/>
      <c r="BM978" s="84"/>
      <c r="BN978" s="84"/>
      <c r="BO978" s="84"/>
      <c r="BP978" s="84"/>
      <c r="BQ978" s="84"/>
      <c r="BR978" s="84"/>
      <c r="BS978" s="84"/>
      <c r="BT978" s="84"/>
      <c r="BU978" s="84"/>
      <c r="BV978" s="84"/>
      <c r="BW978" s="771"/>
      <c r="BX978" s="84"/>
      <c r="BY978" s="84"/>
      <c r="BZ978" s="84"/>
      <c r="CA978" s="84"/>
      <c r="CB978" s="84"/>
      <c r="CC978" s="84"/>
      <c r="CD978" s="84"/>
      <c r="CE978" s="84"/>
      <c r="CF978" s="84"/>
      <c r="CG978" s="84"/>
      <c r="CH978" s="84"/>
      <c r="CI978" s="771"/>
      <c r="CJ978" s="791"/>
      <c r="CK978" s="791"/>
      <c r="CL978" s="791"/>
      <c r="CM978" s="791"/>
      <c r="CN978" s="791"/>
      <c r="CO978" s="791"/>
      <c r="CP978" s="791"/>
      <c r="CQ978" s="791"/>
      <c r="CR978" s="791"/>
      <c r="CS978" s="791"/>
      <c r="CT978" s="791"/>
      <c r="CU978" s="793"/>
      <c r="CV978" s="791"/>
      <c r="CW978" s="791"/>
      <c r="CX978" s="791"/>
      <c r="CY978" s="791"/>
      <c r="CZ978" s="791"/>
      <c r="DA978" s="791"/>
      <c r="DB978" s="791"/>
      <c r="DC978" s="791"/>
      <c r="DD978" s="791"/>
      <c r="DE978" s="791"/>
      <c r="DF978" s="791"/>
      <c r="DG978" s="793"/>
    </row>
    <row r="979" spans="1:111" ht="16">
      <c r="A979" s="209"/>
      <c r="B979" s="331"/>
      <c r="C979" s="1115"/>
      <c r="D979" s="84"/>
      <c r="E979" s="84"/>
      <c r="F979" s="84"/>
      <c r="G979" s="84"/>
      <c r="H979" s="84"/>
      <c r="I979" s="84"/>
      <c r="J979" s="84"/>
      <c r="K979" s="84"/>
      <c r="L979" s="84"/>
      <c r="M979" s="84"/>
      <c r="N979" s="84"/>
      <c r="O979" s="84"/>
      <c r="P979" s="84"/>
      <c r="Q979" s="84"/>
      <c r="R979" s="84"/>
      <c r="S979" s="84"/>
      <c r="T979" s="84"/>
      <c r="U979" s="84"/>
      <c r="V979" s="84"/>
      <c r="W979" s="84"/>
      <c r="X979" s="84"/>
      <c r="Y979" s="84"/>
      <c r="Z979" s="84"/>
      <c r="AA979" s="771"/>
      <c r="AB979" s="84"/>
      <c r="AC979" s="84"/>
      <c r="AD979" s="84"/>
      <c r="AE979" s="84"/>
      <c r="AF979" s="84"/>
      <c r="AG979" s="84"/>
      <c r="AH979" s="84"/>
      <c r="AI979" s="84"/>
      <c r="AJ979" s="84"/>
      <c r="AK979" s="84"/>
      <c r="AL979" s="84"/>
      <c r="AM979" s="771"/>
      <c r="AN979" s="84"/>
      <c r="AO979" s="84"/>
      <c r="AP979" s="84"/>
      <c r="AQ979" s="84"/>
      <c r="AR979" s="84"/>
      <c r="AS979" s="84"/>
      <c r="AT979" s="84"/>
      <c r="AU979" s="84"/>
      <c r="AV979" s="84"/>
      <c r="AW979" s="84"/>
      <c r="AX979" s="84"/>
      <c r="AY979" s="771"/>
      <c r="AZ979" s="84"/>
      <c r="BA979" s="84"/>
      <c r="BB979" s="84"/>
      <c r="BC979" s="84"/>
      <c r="BD979" s="84"/>
      <c r="BE979" s="84"/>
      <c r="BF979" s="84"/>
      <c r="BG979" s="84"/>
      <c r="BH979" s="84"/>
      <c r="BI979" s="84"/>
      <c r="BJ979" s="84"/>
      <c r="BK979" s="771"/>
      <c r="BL979" s="84"/>
      <c r="BM979" s="84"/>
      <c r="BN979" s="84"/>
      <c r="BO979" s="84"/>
      <c r="BP979" s="84"/>
      <c r="BQ979" s="84"/>
      <c r="BR979" s="84"/>
      <c r="BS979" s="84"/>
      <c r="BT979" s="84"/>
      <c r="BU979" s="84"/>
      <c r="BV979" s="84"/>
      <c r="BW979" s="771"/>
      <c r="BX979" s="84"/>
      <c r="BY979" s="84"/>
      <c r="BZ979" s="84"/>
      <c r="CA979" s="84"/>
      <c r="CB979" s="84"/>
      <c r="CC979" s="84"/>
      <c r="CD979" s="84"/>
      <c r="CE979" s="84"/>
      <c r="CF979" s="84"/>
      <c r="CG979" s="84"/>
      <c r="CH979" s="84"/>
      <c r="CI979" s="771"/>
      <c r="CJ979" s="791"/>
      <c r="CK979" s="791"/>
      <c r="CL979" s="791"/>
      <c r="CM979" s="791"/>
      <c r="CN979" s="791"/>
      <c r="CO979" s="791"/>
      <c r="CP979" s="791"/>
      <c r="CQ979" s="791"/>
      <c r="CR979" s="791"/>
      <c r="CS979" s="791"/>
      <c r="CT979" s="791"/>
      <c r="CU979" s="793"/>
      <c r="CV979" s="791"/>
      <c r="CW979" s="791"/>
      <c r="CX979" s="791"/>
      <c r="CY979" s="791"/>
      <c r="CZ979" s="791"/>
      <c r="DA979" s="791"/>
      <c r="DB979" s="791"/>
      <c r="DC979" s="791"/>
      <c r="DD979" s="791"/>
      <c r="DE979" s="791"/>
      <c r="DF979" s="791"/>
      <c r="DG979" s="793"/>
    </row>
    <row r="980" spans="1:111" ht="16">
      <c r="A980" s="209"/>
      <c r="B980" s="331"/>
      <c r="C980" s="1115"/>
      <c r="D980" s="84"/>
      <c r="E980" s="84"/>
      <c r="F980" s="84"/>
      <c r="G980" s="84"/>
      <c r="H980" s="84"/>
      <c r="I980" s="84"/>
      <c r="J980" s="84"/>
      <c r="K980" s="84"/>
      <c r="L980" s="84"/>
      <c r="M980" s="84"/>
      <c r="N980" s="84"/>
      <c r="O980" s="84"/>
      <c r="P980" s="84"/>
      <c r="Q980" s="84"/>
      <c r="R980" s="84"/>
      <c r="S980" s="84"/>
      <c r="T980" s="84"/>
      <c r="U980" s="84"/>
      <c r="V980" s="84"/>
      <c r="W980" s="84"/>
      <c r="X980" s="84"/>
      <c r="Y980" s="84"/>
      <c r="Z980" s="84"/>
      <c r="AA980" s="771"/>
      <c r="AB980" s="84"/>
      <c r="AC980" s="84"/>
      <c r="AD980" s="84"/>
      <c r="AE980" s="84"/>
      <c r="AF980" s="84"/>
      <c r="AG980" s="84"/>
      <c r="AH980" s="84"/>
      <c r="AI980" s="84"/>
      <c r="AJ980" s="84"/>
      <c r="AK980" s="84"/>
      <c r="AL980" s="84"/>
      <c r="AM980" s="771"/>
      <c r="AN980" s="84"/>
      <c r="AO980" s="84"/>
      <c r="AP980" s="84"/>
      <c r="AQ980" s="84"/>
      <c r="AR980" s="84"/>
      <c r="AS980" s="84"/>
      <c r="AT980" s="84"/>
      <c r="AU980" s="84"/>
      <c r="AV980" s="84"/>
      <c r="AW980" s="84"/>
      <c r="AX980" s="84"/>
      <c r="AY980" s="771"/>
      <c r="AZ980" s="84"/>
      <c r="BA980" s="84"/>
      <c r="BB980" s="84"/>
      <c r="BC980" s="84"/>
      <c r="BD980" s="84"/>
      <c r="BE980" s="84"/>
      <c r="BF980" s="84"/>
      <c r="BG980" s="84"/>
      <c r="BH980" s="84"/>
      <c r="BI980" s="84"/>
      <c r="BJ980" s="84"/>
      <c r="BK980" s="771"/>
      <c r="BL980" s="84"/>
      <c r="BM980" s="84"/>
      <c r="BN980" s="84"/>
      <c r="BO980" s="84"/>
      <c r="BP980" s="84"/>
      <c r="BQ980" s="84"/>
      <c r="BR980" s="84"/>
      <c r="BS980" s="84"/>
      <c r="BT980" s="84"/>
      <c r="BU980" s="84"/>
      <c r="BV980" s="84"/>
      <c r="BW980" s="771"/>
      <c r="BX980" s="84"/>
      <c r="BY980" s="84"/>
      <c r="BZ980" s="84"/>
      <c r="CA980" s="84"/>
      <c r="CB980" s="84"/>
      <c r="CC980" s="84"/>
      <c r="CD980" s="84"/>
      <c r="CE980" s="84"/>
      <c r="CF980" s="84"/>
      <c r="CG980" s="84"/>
      <c r="CH980" s="84"/>
      <c r="CI980" s="771"/>
      <c r="CJ980" s="791"/>
      <c r="CK980" s="791"/>
      <c r="CL980" s="791"/>
      <c r="CM980" s="791"/>
      <c r="CN980" s="791"/>
      <c r="CO980" s="791"/>
      <c r="CP980" s="791"/>
      <c r="CQ980" s="791"/>
      <c r="CR980" s="791"/>
      <c r="CS980" s="791"/>
      <c r="CT980" s="791"/>
      <c r="CU980" s="793"/>
      <c r="CV980" s="791"/>
      <c r="CW980" s="791"/>
      <c r="CX980" s="791"/>
      <c r="CY980" s="791"/>
      <c r="CZ980" s="791"/>
      <c r="DA980" s="791"/>
      <c r="DB980" s="791"/>
      <c r="DC980" s="791"/>
      <c r="DD980" s="791"/>
      <c r="DE980" s="791"/>
      <c r="DF980" s="791"/>
      <c r="DG980" s="793"/>
    </row>
    <row r="981" spans="1:111" ht="16">
      <c r="A981" s="209"/>
      <c r="B981" s="331"/>
      <c r="C981" s="1115"/>
      <c r="D981" s="84"/>
      <c r="E981" s="84"/>
      <c r="F981" s="84"/>
      <c r="G981" s="84"/>
      <c r="H981" s="84"/>
      <c r="I981" s="84"/>
      <c r="J981" s="84"/>
      <c r="K981" s="84"/>
      <c r="L981" s="84"/>
      <c r="M981" s="84"/>
      <c r="N981" s="84"/>
      <c r="O981" s="84"/>
      <c r="P981" s="84"/>
      <c r="Q981" s="84"/>
      <c r="R981" s="84"/>
      <c r="S981" s="84"/>
      <c r="T981" s="84"/>
      <c r="U981" s="84"/>
      <c r="V981" s="84"/>
      <c r="W981" s="84"/>
      <c r="X981" s="84"/>
      <c r="Y981" s="84"/>
      <c r="Z981" s="84"/>
      <c r="AA981" s="771"/>
      <c r="AB981" s="84"/>
      <c r="AC981" s="84"/>
      <c r="AD981" s="84"/>
      <c r="AE981" s="84"/>
      <c r="AF981" s="84"/>
      <c r="AG981" s="84"/>
      <c r="AH981" s="84"/>
      <c r="AI981" s="84"/>
      <c r="AJ981" s="84"/>
      <c r="AK981" s="84"/>
      <c r="AL981" s="84"/>
      <c r="AM981" s="771"/>
      <c r="AN981" s="84"/>
      <c r="AO981" s="84"/>
      <c r="AP981" s="84"/>
      <c r="AQ981" s="84"/>
      <c r="AR981" s="84"/>
      <c r="AS981" s="84"/>
      <c r="AT981" s="84"/>
      <c r="AU981" s="84"/>
      <c r="AV981" s="84"/>
      <c r="AW981" s="84"/>
      <c r="AX981" s="84"/>
      <c r="AY981" s="771"/>
      <c r="AZ981" s="84"/>
      <c r="BA981" s="84"/>
      <c r="BB981" s="84"/>
      <c r="BC981" s="84"/>
      <c r="BD981" s="84"/>
      <c r="BE981" s="84"/>
      <c r="BF981" s="84"/>
      <c r="BG981" s="84"/>
      <c r="BH981" s="84"/>
      <c r="BI981" s="84"/>
      <c r="BJ981" s="84"/>
      <c r="BK981" s="771"/>
      <c r="BL981" s="84"/>
      <c r="BM981" s="84"/>
      <c r="BN981" s="84"/>
      <c r="BO981" s="84"/>
      <c r="BP981" s="84"/>
      <c r="BQ981" s="84"/>
      <c r="BR981" s="84"/>
      <c r="BS981" s="84"/>
      <c r="BT981" s="84"/>
      <c r="BU981" s="84"/>
      <c r="BV981" s="84"/>
      <c r="BW981" s="771"/>
      <c r="BX981" s="84"/>
      <c r="BY981" s="84"/>
      <c r="BZ981" s="84"/>
      <c r="CA981" s="84"/>
      <c r="CB981" s="84"/>
      <c r="CC981" s="84"/>
      <c r="CD981" s="84"/>
      <c r="CE981" s="84"/>
      <c r="CF981" s="84"/>
      <c r="CG981" s="84"/>
      <c r="CH981" s="84"/>
      <c r="CI981" s="771"/>
      <c r="CJ981" s="791"/>
      <c r="CK981" s="791"/>
      <c r="CL981" s="791"/>
      <c r="CM981" s="791"/>
      <c r="CN981" s="791"/>
      <c r="CO981" s="791"/>
      <c r="CP981" s="791"/>
      <c r="CQ981" s="791"/>
      <c r="CR981" s="791"/>
      <c r="CS981" s="791"/>
      <c r="CT981" s="791"/>
      <c r="CU981" s="793"/>
      <c r="CV981" s="791"/>
      <c r="CW981" s="791"/>
      <c r="CX981" s="791"/>
      <c r="CY981" s="791"/>
      <c r="CZ981" s="791"/>
      <c r="DA981" s="791"/>
      <c r="DB981" s="791"/>
      <c r="DC981" s="791"/>
      <c r="DD981" s="791"/>
      <c r="DE981" s="791"/>
      <c r="DF981" s="791"/>
      <c r="DG981" s="793"/>
    </row>
    <row r="982" spans="1:111" ht="16">
      <c r="A982" s="209"/>
      <c r="B982" s="331"/>
      <c r="C982" s="1115"/>
      <c r="D982" s="84"/>
      <c r="E982" s="84"/>
      <c r="F982" s="84"/>
      <c r="G982" s="84"/>
      <c r="H982" s="84"/>
      <c r="I982" s="84"/>
      <c r="J982" s="84"/>
      <c r="K982" s="84"/>
      <c r="L982" s="84"/>
      <c r="M982" s="84"/>
      <c r="N982" s="84"/>
      <c r="O982" s="84"/>
      <c r="P982" s="84"/>
      <c r="Q982" s="84"/>
      <c r="R982" s="84"/>
      <c r="S982" s="84"/>
      <c r="T982" s="84"/>
      <c r="U982" s="84"/>
      <c r="V982" s="84"/>
      <c r="W982" s="84"/>
      <c r="X982" s="84"/>
      <c r="Y982" s="84"/>
      <c r="Z982" s="84"/>
      <c r="AA982" s="771"/>
      <c r="AB982" s="84"/>
      <c r="AC982" s="84"/>
      <c r="AD982" s="84"/>
      <c r="AE982" s="84"/>
      <c r="AF982" s="84"/>
      <c r="AG982" s="84"/>
      <c r="AH982" s="84"/>
      <c r="AI982" s="84"/>
      <c r="AJ982" s="84"/>
      <c r="AK982" s="84"/>
      <c r="AL982" s="84"/>
      <c r="AM982" s="771"/>
      <c r="AN982" s="84"/>
      <c r="AO982" s="84"/>
      <c r="AP982" s="84"/>
      <c r="AQ982" s="84"/>
      <c r="AR982" s="84"/>
      <c r="AS982" s="84"/>
      <c r="AT982" s="84"/>
      <c r="AU982" s="84"/>
      <c r="AV982" s="84"/>
      <c r="AW982" s="84"/>
      <c r="AX982" s="84"/>
      <c r="AY982" s="771"/>
      <c r="AZ982" s="84"/>
      <c r="BA982" s="84"/>
      <c r="BB982" s="84"/>
      <c r="BC982" s="84"/>
      <c r="BD982" s="84"/>
      <c r="BE982" s="84"/>
      <c r="BF982" s="84"/>
      <c r="BG982" s="84"/>
      <c r="BH982" s="84"/>
      <c r="BI982" s="84"/>
      <c r="BJ982" s="84"/>
      <c r="BK982" s="771"/>
      <c r="BL982" s="84"/>
      <c r="BM982" s="84"/>
      <c r="BN982" s="84"/>
      <c r="BO982" s="84"/>
      <c r="BP982" s="84"/>
      <c r="BQ982" s="84"/>
      <c r="BR982" s="84"/>
      <c r="BS982" s="84"/>
      <c r="BT982" s="84"/>
      <c r="BU982" s="84"/>
      <c r="BV982" s="84"/>
      <c r="BW982" s="771"/>
      <c r="BX982" s="84"/>
      <c r="BY982" s="84"/>
      <c r="BZ982" s="84"/>
      <c r="CA982" s="84"/>
      <c r="CB982" s="84"/>
      <c r="CC982" s="84"/>
      <c r="CD982" s="84"/>
      <c r="CE982" s="84"/>
      <c r="CF982" s="84"/>
      <c r="CG982" s="84"/>
      <c r="CH982" s="84"/>
      <c r="CI982" s="771"/>
      <c r="CJ982" s="791"/>
      <c r="CK982" s="791"/>
      <c r="CL982" s="791"/>
      <c r="CM982" s="791"/>
      <c r="CN982" s="791"/>
      <c r="CO982" s="791"/>
      <c r="CP982" s="791"/>
      <c r="CQ982" s="791"/>
      <c r="CR982" s="791"/>
      <c r="CS982" s="791"/>
      <c r="CT982" s="791"/>
      <c r="CU982" s="793"/>
      <c r="CV982" s="791"/>
      <c r="CW982" s="791"/>
      <c r="CX982" s="791"/>
      <c r="CY982" s="791"/>
      <c r="CZ982" s="791"/>
      <c r="DA982" s="791"/>
      <c r="DB982" s="791"/>
      <c r="DC982" s="791"/>
      <c r="DD982" s="791"/>
      <c r="DE982" s="791"/>
      <c r="DF982" s="791"/>
      <c r="DG982" s="793"/>
    </row>
    <row r="983" spans="1:111" ht="16">
      <c r="A983" s="209"/>
      <c r="B983" s="331"/>
      <c r="C983" s="1115"/>
      <c r="D983" s="84"/>
      <c r="E983" s="84"/>
      <c r="F983" s="84"/>
      <c r="G983" s="84"/>
      <c r="H983" s="84"/>
      <c r="I983" s="84"/>
      <c r="J983" s="84"/>
      <c r="K983" s="84"/>
      <c r="L983" s="84"/>
      <c r="M983" s="84"/>
      <c r="N983" s="84"/>
      <c r="O983" s="84"/>
      <c r="P983" s="84"/>
      <c r="Q983" s="84"/>
      <c r="R983" s="84"/>
      <c r="S983" s="84"/>
      <c r="T983" s="84"/>
      <c r="U983" s="84"/>
      <c r="V983" s="84"/>
      <c r="W983" s="84"/>
      <c r="X983" s="84"/>
      <c r="Y983" s="84"/>
      <c r="Z983" s="84"/>
      <c r="AA983" s="771"/>
      <c r="AB983" s="84"/>
      <c r="AC983" s="84"/>
      <c r="AD983" s="84"/>
      <c r="AE983" s="84"/>
      <c r="AF983" s="84"/>
      <c r="AG983" s="84"/>
      <c r="AH983" s="84"/>
      <c r="AI983" s="84"/>
      <c r="AJ983" s="84"/>
      <c r="AK983" s="84"/>
      <c r="AL983" s="84"/>
      <c r="AM983" s="771"/>
      <c r="AN983" s="84"/>
      <c r="AO983" s="84"/>
      <c r="AP983" s="84"/>
      <c r="AQ983" s="84"/>
      <c r="AR983" s="84"/>
      <c r="AS983" s="84"/>
      <c r="AT983" s="84"/>
      <c r="AU983" s="84"/>
      <c r="AV983" s="84"/>
      <c r="AW983" s="84"/>
      <c r="AX983" s="84"/>
      <c r="AY983" s="771"/>
      <c r="AZ983" s="84"/>
      <c r="BA983" s="84"/>
      <c r="BB983" s="84"/>
      <c r="BC983" s="84"/>
      <c r="BD983" s="84"/>
      <c r="BE983" s="84"/>
      <c r="BF983" s="84"/>
      <c r="BG983" s="84"/>
      <c r="BH983" s="84"/>
      <c r="BI983" s="84"/>
      <c r="BJ983" s="84"/>
      <c r="BK983" s="771"/>
      <c r="BL983" s="84"/>
      <c r="BM983" s="84"/>
      <c r="BN983" s="84"/>
      <c r="BO983" s="84"/>
      <c r="BP983" s="84"/>
      <c r="BQ983" s="84"/>
      <c r="BR983" s="84"/>
      <c r="BS983" s="84"/>
      <c r="BT983" s="84"/>
      <c r="BU983" s="84"/>
      <c r="BV983" s="84"/>
      <c r="BW983" s="771"/>
      <c r="BX983" s="84"/>
      <c r="BY983" s="84"/>
      <c r="BZ983" s="84"/>
      <c r="CA983" s="84"/>
      <c r="CB983" s="84"/>
      <c r="CC983" s="84"/>
      <c r="CD983" s="84"/>
      <c r="CE983" s="84"/>
      <c r="CF983" s="84"/>
      <c r="CG983" s="84"/>
      <c r="CH983" s="84"/>
      <c r="CI983" s="771"/>
      <c r="CJ983" s="791"/>
      <c r="CK983" s="791"/>
      <c r="CL983" s="791"/>
      <c r="CM983" s="791"/>
      <c r="CN983" s="791"/>
      <c r="CO983" s="791"/>
      <c r="CP983" s="791"/>
      <c r="CQ983" s="791"/>
      <c r="CR983" s="791"/>
      <c r="CS983" s="791"/>
      <c r="CT983" s="791"/>
      <c r="CU983" s="793"/>
      <c r="CV983" s="791"/>
      <c r="CW983" s="791"/>
      <c r="CX983" s="791"/>
      <c r="CY983" s="791"/>
      <c r="CZ983" s="791"/>
      <c r="DA983" s="791"/>
      <c r="DB983" s="791"/>
      <c r="DC983" s="791"/>
      <c r="DD983" s="791"/>
      <c r="DE983" s="791"/>
      <c r="DF983" s="791"/>
      <c r="DG983" s="793"/>
    </row>
    <row r="984" spans="1:111" ht="16">
      <c r="A984" s="209"/>
      <c r="B984" s="331"/>
      <c r="C984" s="1115"/>
      <c r="D984" s="84"/>
      <c r="E984" s="84"/>
      <c r="F984" s="84"/>
      <c r="G984" s="84"/>
      <c r="H984" s="84"/>
      <c r="I984" s="84"/>
      <c r="J984" s="84"/>
      <c r="K984" s="84"/>
      <c r="L984" s="84"/>
      <c r="M984" s="84"/>
      <c r="N984" s="84"/>
      <c r="O984" s="84"/>
      <c r="P984" s="84"/>
      <c r="Q984" s="84"/>
      <c r="R984" s="84"/>
      <c r="S984" s="84"/>
      <c r="T984" s="84"/>
      <c r="U984" s="84"/>
      <c r="V984" s="84"/>
      <c r="W984" s="84"/>
      <c r="X984" s="84"/>
      <c r="Y984" s="84"/>
      <c r="Z984" s="84"/>
      <c r="AA984" s="771"/>
      <c r="AB984" s="84"/>
      <c r="AC984" s="84"/>
      <c r="AD984" s="84"/>
      <c r="AE984" s="84"/>
      <c r="AF984" s="84"/>
      <c r="AG984" s="84"/>
      <c r="AH984" s="84"/>
      <c r="AI984" s="84"/>
      <c r="AJ984" s="84"/>
      <c r="AK984" s="84"/>
      <c r="AL984" s="84"/>
      <c r="AM984" s="771"/>
      <c r="AN984" s="84"/>
      <c r="AO984" s="84"/>
      <c r="AP984" s="84"/>
      <c r="AQ984" s="84"/>
      <c r="AR984" s="84"/>
      <c r="AS984" s="84"/>
      <c r="AT984" s="84"/>
      <c r="AU984" s="84"/>
      <c r="AV984" s="84"/>
      <c r="AW984" s="84"/>
      <c r="AX984" s="84"/>
      <c r="AY984" s="771"/>
      <c r="AZ984" s="84"/>
      <c r="BA984" s="84"/>
      <c r="BB984" s="84"/>
      <c r="BC984" s="84"/>
      <c r="BD984" s="84"/>
      <c r="BE984" s="84"/>
      <c r="BF984" s="84"/>
      <c r="BG984" s="84"/>
      <c r="BH984" s="84"/>
      <c r="BI984" s="84"/>
      <c r="BJ984" s="84"/>
      <c r="BK984" s="771"/>
      <c r="BL984" s="84"/>
      <c r="BM984" s="84"/>
      <c r="BN984" s="84"/>
      <c r="BO984" s="84"/>
      <c r="BP984" s="84"/>
      <c r="BQ984" s="84"/>
      <c r="BR984" s="84"/>
      <c r="BS984" s="84"/>
      <c r="BT984" s="84"/>
      <c r="BU984" s="84"/>
      <c r="BV984" s="84"/>
      <c r="BW984" s="771"/>
      <c r="BX984" s="84"/>
      <c r="BY984" s="84"/>
      <c r="BZ984" s="84"/>
      <c r="CA984" s="84"/>
      <c r="CB984" s="84"/>
      <c r="CC984" s="84"/>
      <c r="CD984" s="84"/>
      <c r="CE984" s="84"/>
      <c r="CF984" s="84"/>
      <c r="CG984" s="84"/>
      <c r="CH984" s="84"/>
      <c r="CI984" s="771"/>
      <c r="CJ984" s="791"/>
      <c r="CK984" s="791"/>
      <c r="CL984" s="791"/>
      <c r="CM984" s="791"/>
      <c r="CN984" s="791"/>
      <c r="CO984" s="791"/>
      <c r="CP984" s="791"/>
      <c r="CQ984" s="791"/>
      <c r="CR984" s="791"/>
      <c r="CS984" s="791"/>
      <c r="CT984" s="791"/>
      <c r="CU984" s="793"/>
      <c r="CV984" s="791"/>
      <c r="CW984" s="791"/>
      <c r="CX984" s="791"/>
      <c r="CY984" s="791"/>
      <c r="CZ984" s="791"/>
      <c r="DA984" s="791"/>
      <c r="DB984" s="791"/>
      <c r="DC984" s="791"/>
      <c r="DD984" s="791"/>
      <c r="DE984" s="791"/>
      <c r="DF984" s="791"/>
      <c r="DG984" s="793"/>
    </row>
    <row r="985" spans="1:111" ht="16">
      <c r="A985" s="209"/>
      <c r="B985" s="331"/>
      <c r="C985" s="1115"/>
      <c r="D985" s="84"/>
      <c r="E985" s="84"/>
      <c r="F985" s="84"/>
      <c r="G985" s="84"/>
      <c r="H985" s="84"/>
      <c r="I985" s="84"/>
      <c r="J985" s="84"/>
      <c r="K985" s="84"/>
      <c r="L985" s="84"/>
      <c r="M985" s="84"/>
      <c r="N985" s="84"/>
      <c r="O985" s="84"/>
      <c r="P985" s="84"/>
      <c r="Q985" s="84"/>
      <c r="R985" s="84"/>
      <c r="S985" s="84"/>
      <c r="T985" s="84"/>
      <c r="U985" s="84"/>
      <c r="V985" s="84"/>
      <c r="W985" s="84"/>
      <c r="X985" s="84"/>
      <c r="Y985" s="84"/>
      <c r="Z985" s="84"/>
      <c r="AA985" s="771"/>
      <c r="AB985" s="84"/>
      <c r="AC985" s="84"/>
      <c r="AD985" s="84"/>
      <c r="AE985" s="84"/>
      <c r="AF985" s="84"/>
      <c r="AG985" s="84"/>
      <c r="AH985" s="84"/>
      <c r="AI985" s="84"/>
      <c r="AJ985" s="84"/>
      <c r="AK985" s="84"/>
      <c r="AL985" s="84"/>
      <c r="AM985" s="771"/>
      <c r="AN985" s="84"/>
      <c r="AO985" s="84"/>
      <c r="AP985" s="84"/>
      <c r="AQ985" s="84"/>
      <c r="AR985" s="84"/>
      <c r="AS985" s="84"/>
      <c r="AT985" s="84"/>
      <c r="AU985" s="84"/>
      <c r="AV985" s="84"/>
      <c r="AW985" s="84"/>
      <c r="AX985" s="84"/>
      <c r="AY985" s="771"/>
      <c r="AZ985" s="84"/>
      <c r="BA985" s="84"/>
      <c r="BB985" s="84"/>
      <c r="BC985" s="84"/>
      <c r="BD985" s="84"/>
      <c r="BE985" s="84"/>
      <c r="BF985" s="84"/>
      <c r="BG985" s="84"/>
      <c r="BH985" s="84"/>
      <c r="BI985" s="84"/>
      <c r="BJ985" s="84"/>
      <c r="BK985" s="771"/>
      <c r="BL985" s="84"/>
      <c r="BM985" s="84"/>
      <c r="BN985" s="84"/>
      <c r="BO985" s="84"/>
      <c r="BP985" s="84"/>
      <c r="BQ985" s="84"/>
      <c r="BR985" s="84"/>
      <c r="BS985" s="84"/>
      <c r="BT985" s="84"/>
      <c r="BU985" s="84"/>
      <c r="BV985" s="84"/>
      <c r="BW985" s="771"/>
      <c r="BX985" s="84"/>
      <c r="BY985" s="84"/>
      <c r="BZ985" s="84"/>
      <c r="CA985" s="84"/>
      <c r="CB985" s="84"/>
      <c r="CC985" s="84"/>
      <c r="CD985" s="84"/>
      <c r="CE985" s="84"/>
      <c r="CF985" s="84"/>
      <c r="CG985" s="84"/>
      <c r="CH985" s="84"/>
      <c r="CI985" s="771"/>
      <c r="CJ985" s="791"/>
      <c r="CK985" s="791"/>
      <c r="CL985" s="791"/>
      <c r="CM985" s="791"/>
      <c r="CN985" s="791"/>
      <c r="CO985" s="791"/>
      <c r="CP985" s="791"/>
      <c r="CQ985" s="791"/>
      <c r="CR985" s="791"/>
      <c r="CS985" s="791"/>
      <c r="CT985" s="791"/>
      <c r="CU985" s="793"/>
      <c r="CV985" s="791"/>
      <c r="CW985" s="791"/>
      <c r="CX985" s="791"/>
      <c r="CY985" s="791"/>
      <c r="CZ985" s="791"/>
      <c r="DA985" s="791"/>
      <c r="DB985" s="791"/>
      <c r="DC985" s="791"/>
      <c r="DD985" s="791"/>
      <c r="DE985" s="791"/>
      <c r="DF985" s="791"/>
      <c r="DG985" s="793"/>
    </row>
    <row r="986" spans="1:111" ht="16">
      <c r="A986" s="209"/>
      <c r="B986" s="331"/>
      <c r="C986" s="1115"/>
      <c r="D986" s="84"/>
      <c r="E986" s="84"/>
      <c r="F986" s="84"/>
      <c r="G986" s="84"/>
      <c r="H986" s="84"/>
      <c r="I986" s="84"/>
      <c r="J986" s="84"/>
      <c r="K986" s="84"/>
      <c r="L986" s="84"/>
      <c r="M986" s="84"/>
      <c r="N986" s="84"/>
      <c r="O986" s="84"/>
      <c r="P986" s="84"/>
      <c r="Q986" s="84"/>
      <c r="R986" s="84"/>
      <c r="S986" s="84"/>
      <c r="T986" s="84"/>
      <c r="U986" s="84"/>
      <c r="V986" s="84"/>
      <c r="W986" s="84"/>
      <c r="X986" s="84"/>
      <c r="Y986" s="84"/>
      <c r="Z986" s="84"/>
      <c r="AA986" s="771"/>
      <c r="AB986" s="84"/>
      <c r="AC986" s="84"/>
      <c r="AD986" s="84"/>
      <c r="AE986" s="84"/>
      <c r="AF986" s="84"/>
      <c r="AG986" s="84"/>
      <c r="AH986" s="84"/>
      <c r="AI986" s="84"/>
      <c r="AJ986" s="84"/>
      <c r="AK986" s="84"/>
      <c r="AL986" s="84"/>
      <c r="AM986" s="771"/>
      <c r="AN986" s="84"/>
      <c r="AO986" s="84"/>
      <c r="AP986" s="84"/>
      <c r="AQ986" s="84"/>
      <c r="AR986" s="84"/>
      <c r="AS986" s="84"/>
      <c r="AT986" s="84"/>
      <c r="AU986" s="84"/>
      <c r="AV986" s="84"/>
      <c r="AW986" s="84"/>
      <c r="AX986" s="84"/>
      <c r="AY986" s="771"/>
      <c r="AZ986" s="84"/>
      <c r="BA986" s="84"/>
      <c r="BB986" s="84"/>
      <c r="BC986" s="84"/>
      <c r="BD986" s="84"/>
      <c r="BE986" s="84"/>
      <c r="BF986" s="84"/>
      <c r="BG986" s="84"/>
      <c r="BH986" s="84"/>
      <c r="BI986" s="84"/>
      <c r="BJ986" s="84"/>
      <c r="BK986" s="771"/>
      <c r="BL986" s="84"/>
      <c r="BM986" s="84"/>
      <c r="BN986" s="84"/>
      <c r="BO986" s="84"/>
      <c r="BP986" s="84"/>
      <c r="BQ986" s="84"/>
      <c r="BR986" s="84"/>
      <c r="BS986" s="84"/>
      <c r="BT986" s="84"/>
      <c r="BU986" s="84"/>
      <c r="BV986" s="84"/>
      <c r="BW986" s="771"/>
      <c r="BX986" s="84"/>
      <c r="BY986" s="84"/>
      <c r="BZ986" s="84"/>
      <c r="CA986" s="84"/>
      <c r="CB986" s="84"/>
      <c r="CC986" s="84"/>
      <c r="CD986" s="84"/>
      <c r="CE986" s="84"/>
      <c r="CF986" s="84"/>
      <c r="CG986" s="84"/>
      <c r="CH986" s="84"/>
      <c r="CI986" s="771"/>
      <c r="CJ986" s="791"/>
      <c r="CK986" s="791"/>
      <c r="CL986" s="791"/>
      <c r="CM986" s="791"/>
      <c r="CN986" s="791"/>
      <c r="CO986" s="791"/>
      <c r="CP986" s="791"/>
      <c r="CQ986" s="791"/>
      <c r="CR986" s="791"/>
      <c r="CS986" s="791"/>
      <c r="CT986" s="791"/>
      <c r="CU986" s="793"/>
      <c r="CV986" s="791"/>
      <c r="CW986" s="791"/>
      <c r="CX986" s="791"/>
      <c r="CY986" s="791"/>
      <c r="CZ986" s="791"/>
      <c r="DA986" s="791"/>
      <c r="DB986" s="791"/>
      <c r="DC986" s="791"/>
      <c r="DD986" s="791"/>
      <c r="DE986" s="791"/>
      <c r="DF986" s="791"/>
      <c r="DG986" s="793"/>
    </row>
    <row r="987" spans="1:111" ht="16">
      <c r="A987" s="209"/>
      <c r="B987" s="331"/>
      <c r="C987" s="1115"/>
      <c r="D987" s="84"/>
      <c r="E987" s="84"/>
      <c r="F987" s="84"/>
      <c r="G987" s="84"/>
      <c r="H987" s="84"/>
      <c r="I987" s="84"/>
      <c r="J987" s="84"/>
      <c r="K987" s="84"/>
      <c r="L987" s="84"/>
      <c r="M987" s="84"/>
      <c r="N987" s="84"/>
      <c r="O987" s="84"/>
      <c r="P987" s="84"/>
      <c r="Q987" s="84"/>
      <c r="R987" s="84"/>
      <c r="S987" s="84"/>
      <c r="T987" s="84"/>
      <c r="U987" s="84"/>
      <c r="V987" s="84"/>
      <c r="W987" s="84"/>
      <c r="X987" s="84"/>
      <c r="Y987" s="84"/>
      <c r="Z987" s="84"/>
      <c r="AA987" s="771"/>
      <c r="AB987" s="84"/>
      <c r="AC987" s="84"/>
      <c r="AD987" s="84"/>
      <c r="AE987" s="84"/>
      <c r="AF987" s="84"/>
      <c r="AG987" s="84"/>
      <c r="AH987" s="84"/>
      <c r="AI987" s="84"/>
      <c r="AJ987" s="84"/>
      <c r="AK987" s="84"/>
      <c r="AL987" s="84"/>
      <c r="AM987" s="771"/>
      <c r="AN987" s="84"/>
      <c r="AO987" s="84"/>
      <c r="AP987" s="84"/>
      <c r="AQ987" s="84"/>
      <c r="AR987" s="84"/>
      <c r="AS987" s="84"/>
      <c r="AT987" s="84"/>
      <c r="AU987" s="84"/>
      <c r="AV987" s="84"/>
      <c r="AW987" s="84"/>
      <c r="AX987" s="84"/>
      <c r="AY987" s="771"/>
      <c r="AZ987" s="84"/>
      <c r="BA987" s="84"/>
      <c r="BB987" s="84"/>
      <c r="BC987" s="84"/>
      <c r="BD987" s="84"/>
      <c r="BE987" s="84"/>
      <c r="BF987" s="84"/>
      <c r="BG987" s="84"/>
      <c r="BH987" s="84"/>
      <c r="BI987" s="84"/>
      <c r="BJ987" s="84"/>
      <c r="BK987" s="771"/>
      <c r="BL987" s="84"/>
      <c r="BM987" s="84"/>
      <c r="BN987" s="84"/>
      <c r="BO987" s="84"/>
      <c r="BP987" s="84"/>
      <c r="BQ987" s="84"/>
      <c r="BR987" s="84"/>
      <c r="BS987" s="84"/>
      <c r="BT987" s="84"/>
      <c r="BU987" s="84"/>
      <c r="BV987" s="84"/>
      <c r="BW987" s="771"/>
      <c r="BX987" s="84"/>
      <c r="BY987" s="84"/>
      <c r="BZ987" s="84"/>
      <c r="CA987" s="84"/>
      <c r="CB987" s="84"/>
      <c r="CC987" s="84"/>
      <c r="CD987" s="84"/>
      <c r="CE987" s="84"/>
      <c r="CF987" s="84"/>
      <c r="CG987" s="84"/>
      <c r="CH987" s="84"/>
      <c r="CI987" s="771"/>
      <c r="CJ987" s="791"/>
      <c r="CK987" s="791"/>
      <c r="CL987" s="791"/>
      <c r="CM987" s="791"/>
      <c r="CN987" s="791"/>
      <c r="CO987" s="791"/>
      <c r="CP987" s="791"/>
      <c r="CQ987" s="791"/>
      <c r="CR987" s="791"/>
      <c r="CS987" s="791"/>
      <c r="CT987" s="791"/>
      <c r="CU987" s="793"/>
      <c r="CV987" s="791"/>
      <c r="CW987" s="791"/>
      <c r="CX987" s="791"/>
      <c r="CY987" s="791"/>
      <c r="CZ987" s="791"/>
      <c r="DA987" s="791"/>
      <c r="DB987" s="791"/>
      <c r="DC987" s="791"/>
      <c r="DD987" s="791"/>
      <c r="DE987" s="791"/>
      <c r="DF987" s="791"/>
      <c r="DG987" s="793"/>
    </row>
    <row r="988" spans="1:111" ht="16">
      <c r="A988" s="209"/>
      <c r="B988" s="331"/>
      <c r="C988" s="1115"/>
      <c r="D988" s="84"/>
      <c r="E988" s="84"/>
      <c r="F988" s="84"/>
      <c r="G988" s="84"/>
      <c r="H988" s="84"/>
      <c r="I988" s="84"/>
      <c r="J988" s="84"/>
      <c r="K988" s="84"/>
      <c r="L988" s="84"/>
      <c r="M988" s="84"/>
      <c r="N988" s="84"/>
      <c r="O988" s="84"/>
      <c r="P988" s="84"/>
      <c r="Q988" s="84"/>
      <c r="R988" s="84"/>
      <c r="S988" s="84"/>
      <c r="T988" s="84"/>
      <c r="U988" s="84"/>
      <c r="V988" s="84"/>
      <c r="W988" s="84"/>
      <c r="X988" s="84"/>
      <c r="Y988" s="84"/>
      <c r="Z988" s="84"/>
      <c r="AA988" s="771"/>
      <c r="AB988" s="84"/>
      <c r="AC988" s="84"/>
      <c r="AD988" s="84"/>
      <c r="AE988" s="84"/>
      <c r="AF988" s="84"/>
      <c r="AG988" s="84"/>
      <c r="AH988" s="84"/>
      <c r="AI988" s="84"/>
      <c r="AJ988" s="84"/>
      <c r="AK988" s="84"/>
      <c r="AL988" s="84"/>
      <c r="AM988" s="771"/>
      <c r="AN988" s="84"/>
      <c r="AO988" s="84"/>
      <c r="AP988" s="84"/>
      <c r="AQ988" s="84"/>
      <c r="AR988" s="84"/>
      <c r="AS988" s="84"/>
      <c r="AT988" s="84"/>
      <c r="AU988" s="84"/>
      <c r="AV988" s="84"/>
      <c r="AW988" s="84"/>
      <c r="AX988" s="84"/>
      <c r="AY988" s="771"/>
      <c r="AZ988" s="84"/>
      <c r="BA988" s="84"/>
      <c r="BB988" s="84"/>
      <c r="BC988" s="84"/>
      <c r="BD988" s="84"/>
      <c r="BE988" s="84"/>
      <c r="BF988" s="84"/>
      <c r="BG988" s="84"/>
      <c r="BH988" s="84"/>
      <c r="BI988" s="84"/>
      <c r="BJ988" s="84"/>
      <c r="BK988" s="771"/>
      <c r="BL988" s="84"/>
      <c r="BM988" s="84"/>
      <c r="BN988" s="84"/>
      <c r="BO988" s="84"/>
      <c r="BP988" s="84"/>
      <c r="BQ988" s="84"/>
      <c r="BR988" s="84"/>
      <c r="BS988" s="84"/>
      <c r="BT988" s="84"/>
      <c r="BU988" s="84"/>
      <c r="BV988" s="84"/>
      <c r="BW988" s="771"/>
      <c r="BX988" s="84"/>
      <c r="BY988" s="84"/>
      <c r="BZ988" s="84"/>
      <c r="CA988" s="84"/>
      <c r="CB988" s="84"/>
      <c r="CC988" s="84"/>
      <c r="CD988" s="84"/>
      <c r="CE988" s="84"/>
      <c r="CF988" s="84"/>
      <c r="CG988" s="84"/>
      <c r="CH988" s="84"/>
      <c r="CI988" s="771"/>
      <c r="CJ988" s="791"/>
      <c r="CK988" s="791"/>
      <c r="CL988" s="791"/>
      <c r="CM988" s="791"/>
      <c r="CN988" s="791"/>
      <c r="CO988" s="791"/>
      <c r="CP988" s="791"/>
      <c r="CQ988" s="791"/>
      <c r="CR988" s="791"/>
      <c r="CS988" s="791"/>
      <c r="CT988" s="791"/>
      <c r="CU988" s="793"/>
      <c r="CV988" s="791"/>
      <c r="CW988" s="791"/>
      <c r="CX988" s="791"/>
      <c r="CY988" s="791"/>
      <c r="CZ988" s="791"/>
      <c r="DA988" s="791"/>
      <c r="DB988" s="791"/>
      <c r="DC988" s="791"/>
      <c r="DD988" s="791"/>
      <c r="DE988" s="791"/>
      <c r="DF988" s="791"/>
      <c r="DG988" s="793"/>
    </row>
    <row r="989" spans="1:111" ht="16">
      <c r="A989" s="209"/>
      <c r="B989" s="331"/>
      <c r="C989" s="1115"/>
      <c r="D989" s="84"/>
      <c r="E989" s="84"/>
      <c r="F989" s="84"/>
      <c r="G989" s="84"/>
      <c r="H989" s="84"/>
      <c r="I989" s="84"/>
      <c r="J989" s="84"/>
      <c r="K989" s="84"/>
      <c r="L989" s="84"/>
      <c r="M989" s="84"/>
      <c r="N989" s="84"/>
      <c r="O989" s="84"/>
      <c r="P989" s="84"/>
      <c r="Q989" s="84"/>
      <c r="R989" s="84"/>
      <c r="S989" s="84"/>
      <c r="T989" s="84"/>
      <c r="U989" s="84"/>
      <c r="V989" s="84"/>
      <c r="W989" s="84"/>
      <c r="X989" s="84"/>
      <c r="Y989" s="84"/>
      <c r="Z989" s="84"/>
      <c r="AA989" s="771"/>
      <c r="AB989" s="84"/>
      <c r="AC989" s="84"/>
      <c r="AD989" s="84"/>
      <c r="AE989" s="84"/>
      <c r="AF989" s="84"/>
      <c r="AG989" s="84"/>
      <c r="AH989" s="84"/>
      <c r="AI989" s="84"/>
      <c r="AJ989" s="84"/>
      <c r="AK989" s="84"/>
      <c r="AL989" s="84"/>
      <c r="AM989" s="771"/>
      <c r="AN989" s="84"/>
      <c r="AO989" s="84"/>
      <c r="AP989" s="84"/>
      <c r="AQ989" s="84"/>
      <c r="AR989" s="84"/>
      <c r="AS989" s="84"/>
      <c r="AT989" s="84"/>
      <c r="AU989" s="84"/>
      <c r="AV989" s="84"/>
      <c r="AW989" s="84"/>
      <c r="AX989" s="84"/>
      <c r="AY989" s="771"/>
      <c r="AZ989" s="84"/>
      <c r="BA989" s="84"/>
      <c r="BB989" s="84"/>
      <c r="BC989" s="84"/>
      <c r="BD989" s="84"/>
      <c r="BE989" s="84"/>
      <c r="BF989" s="84"/>
      <c r="BG989" s="84"/>
      <c r="BH989" s="84"/>
      <c r="BI989" s="84"/>
      <c r="BJ989" s="84"/>
      <c r="BK989" s="771"/>
      <c r="BL989" s="84"/>
      <c r="BM989" s="84"/>
      <c r="BN989" s="84"/>
      <c r="BO989" s="84"/>
      <c r="BP989" s="84"/>
      <c r="BQ989" s="84"/>
      <c r="BR989" s="84"/>
      <c r="BS989" s="84"/>
      <c r="BT989" s="84"/>
      <c r="BU989" s="84"/>
      <c r="BV989" s="84"/>
      <c r="BW989" s="771"/>
      <c r="BX989" s="84"/>
      <c r="BY989" s="84"/>
      <c r="BZ989" s="84"/>
      <c r="CA989" s="84"/>
      <c r="CB989" s="84"/>
      <c r="CC989" s="84"/>
      <c r="CD989" s="84"/>
      <c r="CE989" s="84"/>
      <c r="CF989" s="84"/>
      <c r="CG989" s="84"/>
      <c r="CH989" s="84"/>
      <c r="CI989" s="771"/>
      <c r="CJ989" s="791"/>
      <c r="CK989" s="791"/>
      <c r="CL989" s="791"/>
      <c r="CM989" s="791"/>
      <c r="CN989" s="791"/>
      <c r="CO989" s="791"/>
      <c r="CP989" s="791"/>
      <c r="CQ989" s="791"/>
      <c r="CR989" s="791"/>
      <c r="CS989" s="791"/>
      <c r="CT989" s="791"/>
      <c r="CU989" s="793"/>
      <c r="CV989" s="791"/>
      <c r="CW989" s="791"/>
      <c r="CX989" s="791"/>
      <c r="CY989" s="791"/>
      <c r="CZ989" s="791"/>
      <c r="DA989" s="791"/>
      <c r="DB989" s="791"/>
      <c r="DC989" s="791"/>
      <c r="DD989" s="791"/>
      <c r="DE989" s="791"/>
      <c r="DF989" s="791"/>
      <c r="DG989" s="793"/>
    </row>
    <row r="990" spans="1:111" ht="16">
      <c r="A990" s="209"/>
      <c r="B990" s="331"/>
      <c r="C990" s="1115"/>
      <c r="D990" s="84"/>
      <c r="E990" s="84"/>
      <c r="F990" s="84"/>
      <c r="G990" s="84"/>
      <c r="H990" s="84"/>
      <c r="I990" s="84"/>
      <c r="J990" s="84"/>
      <c r="K990" s="84"/>
      <c r="L990" s="84"/>
      <c r="M990" s="84"/>
      <c r="N990" s="84"/>
      <c r="O990" s="84"/>
      <c r="P990" s="84"/>
      <c r="Q990" s="84"/>
      <c r="R990" s="84"/>
      <c r="S990" s="84"/>
      <c r="T990" s="84"/>
      <c r="U990" s="84"/>
      <c r="V990" s="84"/>
      <c r="W990" s="84"/>
      <c r="X990" s="84"/>
      <c r="Y990" s="84"/>
      <c r="Z990" s="84"/>
      <c r="AA990" s="771"/>
      <c r="AB990" s="84"/>
      <c r="AC990" s="84"/>
      <c r="AD990" s="84"/>
      <c r="AE990" s="84"/>
      <c r="AF990" s="84"/>
      <c r="AG990" s="84"/>
      <c r="AH990" s="84"/>
      <c r="AI990" s="84"/>
      <c r="AJ990" s="84"/>
      <c r="AK990" s="84"/>
      <c r="AL990" s="84"/>
      <c r="AM990" s="771"/>
      <c r="AN990" s="84"/>
      <c r="AO990" s="84"/>
      <c r="AP990" s="84"/>
      <c r="AQ990" s="84"/>
      <c r="AR990" s="84"/>
      <c r="AS990" s="84"/>
      <c r="AT990" s="84"/>
      <c r="AU990" s="84"/>
      <c r="AV990" s="84"/>
      <c r="AW990" s="84"/>
      <c r="AX990" s="84"/>
      <c r="AY990" s="771"/>
      <c r="AZ990" s="84"/>
      <c r="BA990" s="84"/>
      <c r="BB990" s="84"/>
      <c r="BC990" s="84"/>
      <c r="BD990" s="84"/>
      <c r="BE990" s="84"/>
      <c r="BF990" s="84"/>
      <c r="BG990" s="84"/>
      <c r="BH990" s="84"/>
      <c r="BI990" s="84"/>
      <c r="BJ990" s="84"/>
      <c r="BK990" s="771"/>
      <c r="BL990" s="84"/>
      <c r="BM990" s="84"/>
      <c r="BN990" s="84"/>
      <c r="BO990" s="84"/>
      <c r="BP990" s="84"/>
      <c r="BQ990" s="84"/>
      <c r="BR990" s="84"/>
      <c r="BS990" s="84"/>
      <c r="BT990" s="84"/>
      <c r="BU990" s="84"/>
      <c r="BV990" s="84"/>
      <c r="BW990" s="771"/>
      <c r="BX990" s="84"/>
      <c r="BY990" s="84"/>
      <c r="BZ990" s="84"/>
      <c r="CA990" s="84"/>
      <c r="CB990" s="84"/>
      <c r="CC990" s="84"/>
      <c r="CD990" s="84"/>
      <c r="CE990" s="84"/>
      <c r="CF990" s="84"/>
      <c r="CG990" s="84"/>
      <c r="CH990" s="84"/>
      <c r="CI990" s="771"/>
      <c r="CJ990" s="791"/>
      <c r="CK990" s="791"/>
      <c r="CL990" s="791"/>
      <c r="CM990" s="791"/>
      <c r="CN990" s="791"/>
      <c r="CO990" s="791"/>
      <c r="CP990" s="791"/>
      <c r="CQ990" s="791"/>
      <c r="CR990" s="791"/>
      <c r="CS990" s="791"/>
      <c r="CT990" s="791"/>
      <c r="CU990" s="793"/>
      <c r="CV990" s="791"/>
      <c r="CW990" s="791"/>
      <c r="CX990" s="791"/>
      <c r="CY990" s="791"/>
      <c r="CZ990" s="791"/>
      <c r="DA990" s="791"/>
      <c r="DB990" s="791"/>
      <c r="DC990" s="791"/>
      <c r="DD990" s="791"/>
      <c r="DE990" s="791"/>
      <c r="DF990" s="791"/>
      <c r="DG990" s="793"/>
    </row>
    <row r="991" spans="1:111" ht="16">
      <c r="A991" s="209"/>
      <c r="B991" s="331"/>
      <c r="C991" s="1115"/>
      <c r="D991" s="84"/>
      <c r="E991" s="84"/>
      <c r="F991" s="84"/>
      <c r="G991" s="84"/>
      <c r="H991" s="84"/>
      <c r="I991" s="84"/>
      <c r="J991" s="84"/>
      <c r="K991" s="84"/>
      <c r="L991" s="84"/>
      <c r="M991" s="84"/>
      <c r="N991" s="84"/>
      <c r="O991" s="84"/>
      <c r="P991" s="84"/>
      <c r="Q991" s="84"/>
      <c r="R991" s="84"/>
      <c r="S991" s="84"/>
      <c r="T991" s="84"/>
      <c r="U991" s="84"/>
      <c r="V991" s="84"/>
      <c r="W991" s="84"/>
      <c r="X991" s="84"/>
      <c r="Y991" s="84"/>
      <c r="Z991" s="84"/>
      <c r="AA991" s="771"/>
      <c r="AB991" s="84"/>
      <c r="AC991" s="84"/>
      <c r="AD991" s="84"/>
      <c r="AE991" s="84"/>
      <c r="AF991" s="84"/>
      <c r="AG991" s="84"/>
      <c r="AH991" s="84"/>
      <c r="AI991" s="84"/>
      <c r="AJ991" s="84"/>
      <c r="AK991" s="84"/>
      <c r="AL991" s="84"/>
      <c r="AM991" s="771"/>
      <c r="AN991" s="84"/>
      <c r="AO991" s="84"/>
      <c r="AP991" s="84"/>
      <c r="AQ991" s="84"/>
      <c r="AR991" s="84"/>
      <c r="AS991" s="84"/>
      <c r="AT991" s="84"/>
      <c r="AU991" s="84"/>
      <c r="AV991" s="84"/>
      <c r="AW991" s="84"/>
      <c r="AX991" s="84"/>
      <c r="AY991" s="771"/>
      <c r="AZ991" s="84"/>
      <c r="BA991" s="84"/>
      <c r="BB991" s="84"/>
      <c r="BC991" s="84"/>
      <c r="BD991" s="84"/>
      <c r="BE991" s="84"/>
      <c r="BF991" s="84"/>
      <c r="BG991" s="84"/>
      <c r="BH991" s="84"/>
      <c r="BI991" s="84"/>
      <c r="BJ991" s="84"/>
      <c r="BK991" s="771"/>
      <c r="BL991" s="84"/>
      <c r="BM991" s="84"/>
      <c r="BN991" s="84"/>
      <c r="BO991" s="84"/>
      <c r="BP991" s="84"/>
      <c r="BQ991" s="84"/>
      <c r="BR991" s="84"/>
      <c r="BS991" s="84"/>
      <c r="BT991" s="84"/>
      <c r="BU991" s="84"/>
      <c r="BV991" s="84"/>
      <c r="BW991" s="771"/>
      <c r="BX991" s="84"/>
      <c r="BY991" s="84"/>
      <c r="BZ991" s="84"/>
      <c r="CA991" s="84"/>
      <c r="CB991" s="84"/>
      <c r="CC991" s="84"/>
      <c r="CD991" s="84"/>
      <c r="CE991" s="84"/>
      <c r="CF991" s="84"/>
      <c r="CG991" s="84"/>
      <c r="CH991" s="84"/>
      <c r="CI991" s="771"/>
      <c r="CJ991" s="791"/>
      <c r="CK991" s="791"/>
      <c r="CL991" s="791"/>
      <c r="CM991" s="791"/>
      <c r="CN991" s="791"/>
      <c r="CO991" s="791"/>
      <c r="CP991" s="791"/>
      <c r="CQ991" s="791"/>
      <c r="CR991" s="791"/>
      <c r="CS991" s="791"/>
      <c r="CT991" s="791"/>
      <c r="CU991" s="793"/>
      <c r="CV991" s="791"/>
      <c r="CW991" s="791"/>
      <c r="CX991" s="791"/>
      <c r="CY991" s="791"/>
      <c r="CZ991" s="791"/>
      <c r="DA991" s="791"/>
      <c r="DB991" s="791"/>
      <c r="DC991" s="791"/>
      <c r="DD991" s="791"/>
      <c r="DE991" s="791"/>
      <c r="DF991" s="791"/>
      <c r="DG991" s="793"/>
    </row>
    <row r="992" spans="1:111" ht="16">
      <c r="A992" s="209"/>
      <c r="B992" s="331"/>
      <c r="C992" s="1115"/>
      <c r="D992" s="84"/>
      <c r="E992" s="84"/>
      <c r="F992" s="84"/>
      <c r="G992" s="84"/>
      <c r="H992" s="84"/>
      <c r="I992" s="84"/>
      <c r="J992" s="84"/>
      <c r="K992" s="84"/>
      <c r="L992" s="84"/>
      <c r="M992" s="84"/>
      <c r="N992" s="84"/>
      <c r="O992" s="84"/>
      <c r="P992" s="84"/>
      <c r="Q992" s="84"/>
      <c r="R992" s="84"/>
      <c r="S992" s="84"/>
      <c r="T992" s="84"/>
      <c r="U992" s="84"/>
      <c r="V992" s="84"/>
      <c r="W992" s="84"/>
      <c r="X992" s="84"/>
      <c r="Y992" s="84"/>
      <c r="Z992" s="84"/>
      <c r="AA992" s="771"/>
      <c r="AB992" s="84"/>
      <c r="AC992" s="84"/>
      <c r="AD992" s="84"/>
      <c r="AE992" s="84"/>
      <c r="AF992" s="84"/>
      <c r="AG992" s="84"/>
      <c r="AH992" s="84"/>
      <c r="AI992" s="84"/>
      <c r="AJ992" s="84"/>
      <c r="AK992" s="84"/>
      <c r="AL992" s="84"/>
      <c r="AM992" s="771"/>
      <c r="AN992" s="84"/>
      <c r="AO992" s="84"/>
      <c r="AP992" s="84"/>
      <c r="AQ992" s="84"/>
      <c r="AR992" s="84"/>
      <c r="AS992" s="84"/>
      <c r="AT992" s="84"/>
      <c r="AU992" s="84"/>
      <c r="AV992" s="84"/>
      <c r="AW992" s="84"/>
      <c r="AX992" s="84"/>
      <c r="AY992" s="771"/>
      <c r="AZ992" s="84"/>
      <c r="BA992" s="84"/>
      <c r="BB992" s="84"/>
      <c r="BC992" s="84"/>
      <c r="BD992" s="84"/>
      <c r="BE992" s="84"/>
      <c r="BF992" s="84"/>
      <c r="BG992" s="84"/>
      <c r="BH992" s="84"/>
      <c r="BI992" s="84"/>
      <c r="BJ992" s="84"/>
      <c r="BK992" s="771"/>
      <c r="BL992" s="84"/>
      <c r="BM992" s="84"/>
      <c r="BN992" s="84"/>
      <c r="BO992" s="84"/>
      <c r="BP992" s="84"/>
      <c r="BQ992" s="84"/>
      <c r="BR992" s="84"/>
      <c r="BS992" s="84"/>
      <c r="BT992" s="84"/>
      <c r="BU992" s="84"/>
      <c r="BV992" s="84"/>
      <c r="BW992" s="771"/>
      <c r="BX992" s="84"/>
      <c r="BY992" s="84"/>
      <c r="BZ992" s="84"/>
      <c r="CA992" s="84"/>
      <c r="CB992" s="84"/>
      <c r="CC992" s="84"/>
      <c r="CD992" s="84"/>
      <c r="CE992" s="84"/>
      <c r="CF992" s="84"/>
      <c r="CG992" s="84"/>
      <c r="CH992" s="84"/>
      <c r="CI992" s="771"/>
      <c r="CJ992" s="791"/>
      <c r="CK992" s="791"/>
      <c r="CL992" s="791"/>
      <c r="CM992" s="791"/>
      <c r="CN992" s="791"/>
      <c r="CO992" s="791"/>
      <c r="CP992" s="791"/>
      <c r="CQ992" s="791"/>
      <c r="CR992" s="791"/>
      <c r="CS992" s="791"/>
      <c r="CT992" s="791"/>
      <c r="CU992" s="793"/>
      <c r="CV992" s="791"/>
      <c r="CW992" s="791"/>
      <c r="CX992" s="791"/>
      <c r="CY992" s="791"/>
      <c r="CZ992" s="791"/>
      <c r="DA992" s="791"/>
      <c r="DB992" s="791"/>
      <c r="DC992" s="791"/>
      <c r="DD992" s="791"/>
      <c r="DE992" s="791"/>
      <c r="DF992" s="791"/>
      <c r="DG992" s="793"/>
    </row>
    <row r="993" spans="1:111" ht="16">
      <c r="A993" s="209"/>
      <c r="B993" s="331"/>
      <c r="C993" s="1115"/>
      <c r="D993" s="84"/>
      <c r="E993" s="84"/>
      <c r="F993" s="84"/>
      <c r="G993" s="84"/>
      <c r="H993" s="84"/>
      <c r="I993" s="84"/>
      <c r="J993" s="84"/>
      <c r="K993" s="84"/>
      <c r="L993" s="84"/>
      <c r="M993" s="84"/>
      <c r="N993" s="84"/>
      <c r="O993" s="84"/>
      <c r="P993" s="84"/>
      <c r="Q993" s="84"/>
      <c r="R993" s="84"/>
      <c r="S993" s="84"/>
      <c r="T993" s="84"/>
      <c r="U993" s="84"/>
      <c r="V993" s="84"/>
      <c r="W993" s="84"/>
      <c r="X993" s="84"/>
      <c r="Y993" s="84"/>
      <c r="Z993" s="84"/>
      <c r="AA993" s="771"/>
      <c r="AB993" s="84"/>
      <c r="AC993" s="84"/>
      <c r="AD993" s="84"/>
      <c r="AE993" s="84"/>
      <c r="AF993" s="84"/>
      <c r="AG993" s="84"/>
      <c r="AH993" s="84"/>
      <c r="AI993" s="84"/>
      <c r="AJ993" s="84"/>
      <c r="AK993" s="84"/>
      <c r="AL993" s="84"/>
      <c r="AM993" s="771"/>
      <c r="AN993" s="84"/>
      <c r="AO993" s="84"/>
      <c r="AP993" s="84"/>
      <c r="AQ993" s="84"/>
      <c r="AR993" s="84"/>
      <c r="AS993" s="84"/>
      <c r="AT993" s="84"/>
      <c r="AU993" s="84"/>
      <c r="AV993" s="84"/>
      <c r="AW993" s="84"/>
      <c r="AX993" s="84"/>
      <c r="AY993" s="771"/>
      <c r="AZ993" s="84"/>
      <c r="BA993" s="84"/>
      <c r="BB993" s="84"/>
      <c r="BC993" s="84"/>
      <c r="BD993" s="84"/>
      <c r="BE993" s="84"/>
      <c r="BF993" s="84"/>
      <c r="BG993" s="84"/>
      <c r="BH993" s="84"/>
      <c r="BI993" s="84"/>
      <c r="BJ993" s="84"/>
      <c r="BK993" s="771"/>
      <c r="BL993" s="84"/>
      <c r="BM993" s="84"/>
      <c r="BN993" s="84"/>
      <c r="BO993" s="84"/>
      <c r="BP993" s="84"/>
      <c r="BQ993" s="84"/>
      <c r="BR993" s="84"/>
      <c r="BS993" s="84"/>
      <c r="BT993" s="84"/>
      <c r="BU993" s="84"/>
      <c r="BV993" s="84"/>
      <c r="BW993" s="771"/>
      <c r="BX993" s="84"/>
      <c r="BY993" s="84"/>
      <c r="BZ993" s="84"/>
      <c r="CA993" s="84"/>
      <c r="CB993" s="84"/>
      <c r="CC993" s="84"/>
      <c r="CD993" s="84"/>
      <c r="CE993" s="84"/>
      <c r="CF993" s="84"/>
      <c r="CG993" s="84"/>
      <c r="CH993" s="84"/>
      <c r="CI993" s="771"/>
      <c r="CJ993" s="791"/>
      <c r="CK993" s="791"/>
      <c r="CL993" s="791"/>
      <c r="CM993" s="791"/>
      <c r="CN993" s="791"/>
      <c r="CO993" s="791"/>
      <c r="CP993" s="791"/>
      <c r="CQ993" s="791"/>
      <c r="CR993" s="791"/>
      <c r="CS993" s="791"/>
      <c r="CT993" s="791"/>
      <c r="CU993" s="793"/>
      <c r="CV993" s="791"/>
      <c r="CW993" s="791"/>
      <c r="CX993" s="791"/>
      <c r="CY993" s="791"/>
      <c r="CZ993" s="791"/>
      <c r="DA993" s="791"/>
      <c r="DB993" s="791"/>
      <c r="DC993" s="791"/>
      <c r="DD993" s="791"/>
      <c r="DE993" s="791"/>
      <c r="DF993" s="791"/>
      <c r="DG993" s="793"/>
    </row>
    <row r="994" spans="1:111" ht="16">
      <c r="A994" s="209"/>
      <c r="B994" s="331"/>
      <c r="C994" s="1115"/>
      <c r="D994" s="84"/>
      <c r="E994" s="84"/>
      <c r="F994" s="84"/>
      <c r="G994" s="84"/>
      <c r="H994" s="84"/>
      <c r="I994" s="84"/>
      <c r="J994" s="84"/>
      <c r="K994" s="84"/>
      <c r="L994" s="84"/>
      <c r="M994" s="84"/>
      <c r="N994" s="84"/>
      <c r="O994" s="84"/>
      <c r="P994" s="84"/>
      <c r="Q994" s="84"/>
      <c r="R994" s="84"/>
      <c r="S994" s="84"/>
      <c r="T994" s="84"/>
      <c r="U994" s="84"/>
      <c r="V994" s="84"/>
      <c r="W994" s="84"/>
      <c r="X994" s="84"/>
      <c r="Y994" s="84"/>
      <c r="Z994" s="84"/>
      <c r="AA994" s="771"/>
      <c r="AB994" s="84"/>
      <c r="AC994" s="84"/>
      <c r="AD994" s="84"/>
      <c r="AE994" s="84"/>
      <c r="AF994" s="84"/>
      <c r="AG994" s="84"/>
      <c r="AH994" s="84"/>
      <c r="AI994" s="84"/>
      <c r="AJ994" s="84"/>
      <c r="AK994" s="84"/>
      <c r="AL994" s="84"/>
      <c r="AM994" s="771"/>
      <c r="AN994" s="84"/>
      <c r="AO994" s="84"/>
      <c r="AP994" s="84"/>
      <c r="AQ994" s="84"/>
      <c r="AR994" s="84"/>
      <c r="AS994" s="84"/>
      <c r="AT994" s="84"/>
      <c r="AU994" s="84"/>
      <c r="AV994" s="84"/>
      <c r="AW994" s="84"/>
      <c r="AX994" s="84"/>
      <c r="AY994" s="771"/>
      <c r="AZ994" s="84"/>
      <c r="BA994" s="84"/>
      <c r="BB994" s="84"/>
      <c r="BC994" s="84"/>
      <c r="BD994" s="84"/>
      <c r="BE994" s="84"/>
      <c r="BF994" s="84"/>
      <c r="BG994" s="84"/>
      <c r="BH994" s="84"/>
      <c r="BI994" s="84"/>
      <c r="BJ994" s="84"/>
      <c r="BK994" s="771"/>
      <c r="BL994" s="84"/>
      <c r="BM994" s="84"/>
      <c r="BN994" s="84"/>
      <c r="BO994" s="84"/>
      <c r="BP994" s="84"/>
      <c r="BQ994" s="84"/>
      <c r="BR994" s="84"/>
      <c r="BS994" s="84"/>
      <c r="BT994" s="84"/>
      <c r="BU994" s="84"/>
      <c r="BV994" s="84"/>
      <c r="BW994" s="771"/>
      <c r="BX994" s="84"/>
      <c r="BY994" s="84"/>
      <c r="BZ994" s="84"/>
      <c r="CA994" s="84"/>
      <c r="CB994" s="84"/>
      <c r="CC994" s="84"/>
      <c r="CD994" s="84"/>
      <c r="CE994" s="84"/>
      <c r="CF994" s="84"/>
      <c r="CG994" s="84"/>
      <c r="CH994" s="84"/>
      <c r="CI994" s="771"/>
      <c r="CJ994" s="791"/>
      <c r="CK994" s="791"/>
      <c r="CL994" s="791"/>
      <c r="CM994" s="791"/>
      <c r="CN994" s="791"/>
      <c r="CO994" s="791"/>
      <c r="CP994" s="791"/>
      <c r="CQ994" s="791"/>
      <c r="CR994" s="791"/>
      <c r="CS994" s="791"/>
      <c r="CT994" s="791"/>
      <c r="CU994" s="793"/>
      <c r="CV994" s="791"/>
      <c r="CW994" s="791"/>
      <c r="CX994" s="791"/>
      <c r="CY994" s="791"/>
      <c r="CZ994" s="791"/>
      <c r="DA994" s="791"/>
      <c r="DB994" s="791"/>
      <c r="DC994" s="791"/>
      <c r="DD994" s="791"/>
      <c r="DE994" s="791"/>
      <c r="DF994" s="791"/>
      <c r="DG994" s="793"/>
    </row>
    <row r="995" spans="1:111" ht="16">
      <c r="A995" s="209"/>
      <c r="B995" s="331"/>
      <c r="C995" s="1115"/>
      <c r="D995" s="84"/>
      <c r="E995" s="84"/>
      <c r="F995" s="84"/>
      <c r="G995" s="84"/>
      <c r="H995" s="84"/>
      <c r="I995" s="84"/>
      <c r="J995" s="84"/>
      <c r="K995" s="84"/>
      <c r="L995" s="84"/>
      <c r="M995" s="84"/>
      <c r="N995" s="84"/>
      <c r="O995" s="84"/>
      <c r="P995" s="84"/>
      <c r="Q995" s="84"/>
      <c r="R995" s="84"/>
      <c r="S995" s="84"/>
      <c r="T995" s="84"/>
      <c r="U995" s="84"/>
      <c r="V995" s="84"/>
      <c r="W995" s="84"/>
      <c r="X995" s="84"/>
      <c r="Y995" s="84"/>
      <c r="Z995" s="84"/>
      <c r="AA995" s="771"/>
      <c r="AB995" s="84"/>
      <c r="AC995" s="84"/>
      <c r="AD995" s="84"/>
      <c r="AE995" s="84"/>
      <c r="AF995" s="84"/>
      <c r="AG995" s="84"/>
      <c r="AH995" s="84"/>
      <c r="AI995" s="84"/>
      <c r="AJ995" s="84"/>
      <c r="AK995" s="84"/>
      <c r="AL995" s="84"/>
      <c r="AM995" s="771"/>
      <c r="AN995" s="84"/>
      <c r="AO995" s="84"/>
      <c r="AP995" s="84"/>
      <c r="AQ995" s="84"/>
      <c r="AR995" s="84"/>
      <c r="AS995" s="84"/>
      <c r="AT995" s="84"/>
      <c r="AU995" s="84"/>
      <c r="AV995" s="84"/>
      <c r="AW995" s="84"/>
      <c r="AX995" s="84"/>
      <c r="AY995" s="771"/>
      <c r="AZ995" s="84"/>
      <c r="BA995" s="84"/>
      <c r="BB995" s="84"/>
      <c r="BC995" s="84"/>
      <c r="BD995" s="84"/>
      <c r="BE995" s="84"/>
      <c r="BF995" s="84"/>
      <c r="BG995" s="84"/>
      <c r="BH995" s="84"/>
      <c r="BI995" s="84"/>
      <c r="BJ995" s="84"/>
      <c r="BK995" s="771"/>
      <c r="BL995" s="84"/>
      <c r="BM995" s="84"/>
      <c r="BN995" s="84"/>
      <c r="BO995" s="84"/>
      <c r="BP995" s="84"/>
      <c r="BQ995" s="84"/>
      <c r="BR995" s="84"/>
      <c r="BS995" s="84"/>
      <c r="BT995" s="84"/>
      <c r="BU995" s="84"/>
      <c r="BV995" s="84"/>
      <c r="BW995" s="771"/>
      <c r="BX995" s="84"/>
      <c r="BY995" s="84"/>
      <c r="BZ995" s="84"/>
      <c r="CA995" s="84"/>
      <c r="CB995" s="84"/>
      <c r="CC995" s="84"/>
      <c r="CD995" s="84"/>
      <c r="CE995" s="84"/>
      <c r="CF995" s="84"/>
      <c r="CG995" s="84"/>
      <c r="CH995" s="84"/>
      <c r="CI995" s="771"/>
      <c r="CJ995" s="791"/>
      <c r="CK995" s="791"/>
      <c r="CL995" s="791"/>
      <c r="CM995" s="791"/>
      <c r="CN995" s="791"/>
      <c r="CO995" s="791"/>
      <c r="CP995" s="791"/>
      <c r="CQ995" s="791"/>
      <c r="CR995" s="791"/>
      <c r="CS995" s="791"/>
      <c r="CT995" s="791"/>
      <c r="CU995" s="793"/>
      <c r="CV995" s="791"/>
      <c r="CW995" s="791"/>
      <c r="CX995" s="791"/>
      <c r="CY995" s="791"/>
      <c r="CZ995" s="791"/>
      <c r="DA995" s="791"/>
      <c r="DB995" s="791"/>
      <c r="DC995" s="791"/>
      <c r="DD995" s="791"/>
      <c r="DE995" s="791"/>
      <c r="DF995" s="791"/>
      <c r="DG995" s="793"/>
    </row>
    <row r="996" spans="1:111" ht="16">
      <c r="A996" s="209"/>
      <c r="B996" s="331"/>
      <c r="C996" s="1115"/>
      <c r="D996" s="84"/>
      <c r="E996" s="84"/>
      <c r="F996" s="84"/>
      <c r="G996" s="84"/>
      <c r="H996" s="84"/>
      <c r="I996" s="84"/>
      <c r="J996" s="84"/>
      <c r="K996" s="84"/>
      <c r="L996" s="84"/>
      <c r="M996" s="84"/>
      <c r="N996" s="84"/>
      <c r="O996" s="84"/>
      <c r="P996" s="84"/>
      <c r="Q996" s="84"/>
      <c r="R996" s="84"/>
      <c r="S996" s="84"/>
      <c r="T996" s="84"/>
      <c r="U996" s="84"/>
      <c r="V996" s="84"/>
      <c r="W996" s="84"/>
      <c r="X996" s="84"/>
      <c r="Y996" s="84"/>
      <c r="Z996" s="84"/>
      <c r="AA996" s="771"/>
      <c r="AB996" s="84"/>
      <c r="AC996" s="84"/>
      <c r="AD996" s="84"/>
      <c r="AE996" s="84"/>
      <c r="AF996" s="84"/>
      <c r="AG996" s="84"/>
      <c r="AH996" s="84"/>
      <c r="AI996" s="84"/>
      <c r="AJ996" s="84"/>
      <c r="AK996" s="84"/>
      <c r="AL996" s="84"/>
      <c r="AM996" s="771"/>
      <c r="AN996" s="84"/>
      <c r="AO996" s="84"/>
      <c r="AP996" s="84"/>
      <c r="AQ996" s="84"/>
      <c r="AR996" s="84"/>
      <c r="AS996" s="84"/>
      <c r="AT996" s="84"/>
      <c r="AU996" s="84"/>
      <c r="AV996" s="84"/>
      <c r="AW996" s="84"/>
      <c r="AX996" s="84"/>
      <c r="AY996" s="771"/>
      <c r="AZ996" s="84"/>
      <c r="BA996" s="84"/>
      <c r="BB996" s="84"/>
      <c r="BC996" s="84"/>
      <c r="BD996" s="84"/>
      <c r="BE996" s="84"/>
      <c r="BF996" s="84"/>
      <c r="BG996" s="84"/>
      <c r="BH996" s="84"/>
      <c r="BI996" s="84"/>
      <c r="BJ996" s="84"/>
      <c r="BK996" s="771"/>
      <c r="BL996" s="84"/>
      <c r="BM996" s="84"/>
      <c r="BN996" s="84"/>
      <c r="BO996" s="84"/>
      <c r="BP996" s="84"/>
      <c r="BQ996" s="84"/>
      <c r="BR996" s="84"/>
      <c r="BS996" s="84"/>
      <c r="BT996" s="84"/>
      <c r="BU996" s="84"/>
      <c r="BV996" s="84"/>
      <c r="BW996" s="771"/>
      <c r="BX996" s="84"/>
      <c r="BY996" s="84"/>
      <c r="BZ996" s="84"/>
      <c r="CA996" s="84"/>
      <c r="CB996" s="84"/>
      <c r="CC996" s="84"/>
      <c r="CD996" s="84"/>
      <c r="CE996" s="84"/>
      <c r="CF996" s="84"/>
      <c r="CG996" s="84"/>
      <c r="CH996" s="84"/>
      <c r="CI996" s="771"/>
      <c r="CJ996" s="791"/>
      <c r="CK996" s="791"/>
      <c r="CL996" s="791"/>
      <c r="CM996" s="791"/>
      <c r="CN996" s="791"/>
      <c r="CO996" s="791"/>
      <c r="CP996" s="791"/>
      <c r="CQ996" s="791"/>
      <c r="CR996" s="791"/>
      <c r="CS996" s="791"/>
      <c r="CT996" s="791"/>
      <c r="CU996" s="793"/>
      <c r="CV996" s="791"/>
      <c r="CW996" s="791"/>
      <c r="CX996" s="791"/>
      <c r="CY996" s="791"/>
      <c r="CZ996" s="791"/>
      <c r="DA996" s="791"/>
      <c r="DB996" s="791"/>
      <c r="DC996" s="791"/>
      <c r="DD996" s="791"/>
      <c r="DE996" s="791"/>
      <c r="DF996" s="791"/>
      <c r="DG996" s="793"/>
    </row>
    <row r="997" spans="1:111" ht="16">
      <c r="A997" s="209"/>
      <c r="B997" s="331"/>
      <c r="C997" s="1115"/>
      <c r="D997" s="84"/>
      <c r="E997" s="84"/>
      <c r="F997" s="84"/>
      <c r="G997" s="84"/>
      <c r="H997" s="84"/>
      <c r="I997" s="84"/>
      <c r="J997" s="84"/>
      <c r="K997" s="84"/>
      <c r="L997" s="84"/>
      <c r="M997" s="84"/>
      <c r="N997" s="84"/>
      <c r="O997" s="84"/>
      <c r="P997" s="84"/>
      <c r="Q997" s="84"/>
      <c r="R997" s="84"/>
      <c r="S997" s="84"/>
      <c r="T997" s="84"/>
      <c r="U997" s="84"/>
      <c r="V997" s="84"/>
      <c r="W997" s="84"/>
      <c r="X997" s="84"/>
      <c r="Y997" s="84"/>
      <c r="Z997" s="84"/>
      <c r="AA997" s="771"/>
      <c r="AB997" s="84"/>
      <c r="AC997" s="84"/>
      <c r="AD997" s="84"/>
      <c r="AE997" s="84"/>
      <c r="AF997" s="84"/>
      <c r="AG997" s="84"/>
      <c r="AH997" s="84"/>
      <c r="AI997" s="84"/>
      <c r="AJ997" s="84"/>
      <c r="AK997" s="84"/>
      <c r="AL997" s="84"/>
      <c r="AM997" s="771"/>
      <c r="AN997" s="84"/>
      <c r="AO997" s="84"/>
      <c r="AP997" s="84"/>
      <c r="AQ997" s="84"/>
      <c r="AR997" s="84"/>
      <c r="AS997" s="84"/>
      <c r="AT997" s="84"/>
      <c r="AU997" s="84"/>
      <c r="AV997" s="84"/>
      <c r="AW997" s="84"/>
      <c r="AX997" s="84"/>
      <c r="AY997" s="771"/>
      <c r="AZ997" s="84"/>
      <c r="BA997" s="84"/>
      <c r="BB997" s="84"/>
      <c r="BC997" s="84"/>
      <c r="BD997" s="84"/>
      <c r="BE997" s="84"/>
      <c r="BF997" s="84"/>
      <c r="BG997" s="84"/>
      <c r="BH997" s="84"/>
      <c r="BI997" s="84"/>
      <c r="BJ997" s="84"/>
      <c r="BK997" s="771"/>
      <c r="BL997" s="84"/>
      <c r="BM997" s="84"/>
      <c r="BN997" s="84"/>
      <c r="BO997" s="84"/>
      <c r="BP997" s="84"/>
      <c r="BQ997" s="84"/>
      <c r="BR997" s="84"/>
      <c r="BS997" s="84"/>
      <c r="BT997" s="84"/>
      <c r="BU997" s="84"/>
      <c r="BV997" s="84"/>
      <c r="BW997" s="771"/>
      <c r="BX997" s="84"/>
      <c r="BY997" s="84"/>
      <c r="BZ997" s="84"/>
      <c r="CA997" s="84"/>
      <c r="CB997" s="84"/>
      <c r="CC997" s="84"/>
      <c r="CD997" s="84"/>
      <c r="CE997" s="84"/>
      <c r="CF997" s="84"/>
      <c r="CG997" s="84"/>
      <c r="CH997" s="84"/>
      <c r="CI997" s="771"/>
      <c r="CJ997" s="791"/>
      <c r="CK997" s="791"/>
      <c r="CL997" s="791"/>
      <c r="CM997" s="791"/>
      <c r="CN997" s="791"/>
      <c r="CO997" s="791"/>
      <c r="CP997" s="791"/>
      <c r="CQ997" s="791"/>
      <c r="CR997" s="791"/>
      <c r="CS997" s="791"/>
      <c r="CT997" s="791"/>
      <c r="CU997" s="793"/>
      <c r="CV997" s="791"/>
      <c r="CW997" s="791"/>
      <c r="CX997" s="791"/>
      <c r="CY997" s="791"/>
      <c r="CZ997" s="791"/>
      <c r="DA997" s="791"/>
      <c r="DB997" s="791"/>
      <c r="DC997" s="791"/>
      <c r="DD997" s="791"/>
      <c r="DE997" s="791"/>
      <c r="DF997" s="791"/>
      <c r="DG997" s="793"/>
    </row>
    <row r="998" spans="1:111" ht="16">
      <c r="A998" s="209"/>
      <c r="B998" s="331"/>
      <c r="C998" s="1115"/>
      <c r="D998" s="84"/>
      <c r="E998" s="84"/>
      <c r="F998" s="84"/>
      <c r="G998" s="84"/>
      <c r="H998" s="84"/>
      <c r="I998" s="84"/>
      <c r="J998" s="84"/>
      <c r="K998" s="84"/>
      <c r="L998" s="84"/>
      <c r="M998" s="84"/>
      <c r="N998" s="84"/>
      <c r="O998" s="84"/>
      <c r="P998" s="84"/>
      <c r="Q998" s="84"/>
      <c r="R998" s="84"/>
      <c r="S998" s="84"/>
      <c r="T998" s="84"/>
      <c r="U998" s="84"/>
      <c r="V998" s="84"/>
      <c r="W998" s="84"/>
      <c r="X998" s="84"/>
      <c r="Y998" s="84"/>
      <c r="Z998" s="84"/>
      <c r="AA998" s="771"/>
      <c r="AB998" s="84"/>
      <c r="AC998" s="84"/>
      <c r="AD998" s="84"/>
      <c r="AE998" s="84"/>
      <c r="AF998" s="84"/>
      <c r="AG998" s="84"/>
      <c r="AH998" s="84"/>
      <c r="AI998" s="84"/>
      <c r="AJ998" s="84"/>
      <c r="AK998" s="84"/>
      <c r="AL998" s="84"/>
      <c r="AM998" s="771"/>
      <c r="AN998" s="84"/>
      <c r="AO998" s="84"/>
      <c r="AP998" s="84"/>
      <c r="AQ998" s="84"/>
      <c r="AR998" s="84"/>
      <c r="AS998" s="84"/>
      <c r="AT998" s="84"/>
      <c r="AU998" s="84"/>
      <c r="AV998" s="84"/>
      <c r="AW998" s="84"/>
      <c r="AX998" s="84"/>
      <c r="AY998" s="771"/>
      <c r="AZ998" s="84"/>
      <c r="BA998" s="84"/>
      <c r="BB998" s="84"/>
      <c r="BC998" s="84"/>
      <c r="BD998" s="84"/>
      <c r="BE998" s="84"/>
      <c r="BF998" s="84"/>
      <c r="BG998" s="84"/>
      <c r="BH998" s="84"/>
      <c r="BI998" s="84"/>
      <c r="BJ998" s="84"/>
      <c r="BK998" s="771"/>
      <c r="BL998" s="84"/>
      <c r="BM998" s="84"/>
      <c r="BN998" s="84"/>
      <c r="BO998" s="84"/>
      <c r="BP998" s="84"/>
      <c r="BQ998" s="84"/>
      <c r="BR998" s="84"/>
      <c r="BS998" s="84"/>
      <c r="BT998" s="84"/>
      <c r="BU998" s="84"/>
      <c r="BV998" s="84"/>
      <c r="BW998" s="771"/>
      <c r="BX998" s="84"/>
      <c r="BY998" s="84"/>
      <c r="BZ998" s="84"/>
      <c r="CA998" s="84"/>
      <c r="CB998" s="84"/>
      <c r="CC998" s="84"/>
      <c r="CD998" s="84"/>
      <c r="CE998" s="84"/>
      <c r="CF998" s="84"/>
      <c r="CG998" s="84"/>
      <c r="CH998" s="84"/>
      <c r="CI998" s="771"/>
      <c r="CJ998" s="791"/>
      <c r="CK998" s="791"/>
      <c r="CL998" s="791"/>
      <c r="CM998" s="791"/>
      <c r="CN998" s="791"/>
      <c r="CO998" s="791"/>
      <c r="CP998" s="791"/>
      <c r="CQ998" s="791"/>
      <c r="CR998" s="791"/>
      <c r="CS998" s="791"/>
      <c r="CT998" s="791"/>
      <c r="CU998" s="793"/>
      <c r="CV998" s="791"/>
      <c r="CW998" s="791"/>
      <c r="CX998" s="791"/>
      <c r="CY998" s="791"/>
      <c r="CZ998" s="791"/>
      <c r="DA998" s="791"/>
      <c r="DB998" s="791"/>
      <c r="DC998" s="791"/>
      <c r="DD998" s="791"/>
      <c r="DE998" s="791"/>
      <c r="DF998" s="791"/>
      <c r="DG998" s="793"/>
    </row>
    <row r="999" spans="1:111" ht="16">
      <c r="A999" s="209"/>
      <c r="B999" s="331"/>
      <c r="C999" s="1115"/>
      <c r="D999" s="84"/>
      <c r="E999" s="84"/>
      <c r="F999" s="84"/>
      <c r="G999" s="84"/>
      <c r="H999" s="84"/>
      <c r="I999" s="84"/>
      <c r="J999" s="84"/>
      <c r="K999" s="84"/>
      <c r="L999" s="84"/>
      <c r="M999" s="84"/>
      <c r="N999" s="84"/>
      <c r="O999" s="84"/>
      <c r="P999" s="84"/>
      <c r="Q999" s="84"/>
      <c r="R999" s="84"/>
      <c r="S999" s="84"/>
      <c r="T999" s="84"/>
      <c r="U999" s="84"/>
      <c r="V999" s="84"/>
      <c r="W999" s="84"/>
      <c r="X999" s="84"/>
      <c r="Y999" s="84"/>
      <c r="Z999" s="84"/>
      <c r="AA999" s="771"/>
      <c r="AB999" s="84"/>
      <c r="AC999" s="84"/>
      <c r="AD999" s="84"/>
      <c r="AE999" s="84"/>
      <c r="AF999" s="84"/>
      <c r="AG999" s="84"/>
      <c r="AH999" s="84"/>
      <c r="AI999" s="84"/>
      <c r="AJ999" s="84"/>
      <c r="AK999" s="84"/>
      <c r="AL999" s="84"/>
      <c r="AM999" s="771"/>
      <c r="AN999" s="84"/>
      <c r="AO999" s="84"/>
      <c r="AP999" s="84"/>
      <c r="AQ999" s="84"/>
      <c r="AR999" s="84"/>
      <c r="AS999" s="84"/>
      <c r="AT999" s="84"/>
      <c r="AU999" s="84"/>
      <c r="AV999" s="84"/>
      <c r="AW999" s="84"/>
      <c r="AX999" s="84"/>
      <c r="AY999" s="771"/>
      <c r="AZ999" s="84"/>
      <c r="BA999" s="84"/>
      <c r="BB999" s="84"/>
      <c r="BC999" s="84"/>
      <c r="BD999" s="84"/>
      <c r="BE999" s="84"/>
      <c r="BF999" s="84"/>
      <c r="BG999" s="84"/>
      <c r="BH999" s="84"/>
      <c r="BI999" s="84"/>
      <c r="BJ999" s="84"/>
      <c r="BK999" s="771"/>
      <c r="BL999" s="84"/>
      <c r="BM999" s="84"/>
      <c r="BN999" s="84"/>
      <c r="BO999" s="84"/>
      <c r="BP999" s="84"/>
      <c r="BQ999" s="84"/>
      <c r="BR999" s="84"/>
      <c r="BS999" s="84"/>
      <c r="BT999" s="84"/>
      <c r="BU999" s="84"/>
      <c r="BV999" s="84"/>
      <c r="BW999" s="771"/>
      <c r="BX999" s="84"/>
      <c r="BY999" s="84"/>
      <c r="BZ999" s="84"/>
      <c r="CA999" s="84"/>
      <c r="CB999" s="84"/>
      <c r="CC999" s="84"/>
      <c r="CD999" s="84"/>
      <c r="CE999" s="84"/>
      <c r="CF999" s="84"/>
      <c r="CG999" s="84"/>
      <c r="CH999" s="84"/>
      <c r="CI999" s="771"/>
      <c r="CJ999" s="791"/>
      <c r="CK999" s="791"/>
      <c r="CL999" s="791"/>
      <c r="CM999" s="791"/>
      <c r="CN999" s="791"/>
      <c r="CO999" s="791"/>
      <c r="CP999" s="791"/>
      <c r="CQ999" s="791"/>
      <c r="CR999" s="791"/>
      <c r="CS999" s="791"/>
      <c r="CT999" s="791"/>
      <c r="CU999" s="793"/>
      <c r="CV999" s="791"/>
      <c r="CW999" s="791"/>
      <c r="CX999" s="791"/>
      <c r="CY999" s="791"/>
      <c r="CZ999" s="791"/>
      <c r="DA999" s="791"/>
      <c r="DB999" s="791"/>
      <c r="DC999" s="791"/>
      <c r="DD999" s="791"/>
      <c r="DE999" s="791"/>
      <c r="DF999" s="791"/>
      <c r="DG999" s="793"/>
    </row>
    <row r="1000" spans="1:111" ht="16">
      <c r="A1000" s="209"/>
      <c r="B1000" s="331"/>
      <c r="C1000" s="1115"/>
      <c r="D1000" s="84"/>
      <c r="E1000" s="84"/>
      <c r="F1000" s="84"/>
      <c r="G1000" s="84"/>
      <c r="H1000" s="84"/>
      <c r="I1000" s="84"/>
      <c r="J1000" s="84"/>
      <c r="K1000" s="84"/>
      <c r="L1000" s="84"/>
      <c r="M1000" s="84"/>
      <c r="N1000" s="84"/>
      <c r="O1000" s="84"/>
      <c r="P1000" s="84"/>
      <c r="Q1000" s="84"/>
      <c r="R1000" s="84"/>
      <c r="S1000" s="84"/>
      <c r="T1000" s="84"/>
      <c r="U1000" s="84"/>
      <c r="V1000" s="84"/>
      <c r="W1000" s="84"/>
      <c r="X1000" s="84"/>
      <c r="Y1000" s="84"/>
      <c r="Z1000" s="84"/>
      <c r="AA1000" s="771"/>
      <c r="AB1000" s="84"/>
      <c r="AC1000" s="84"/>
      <c r="AD1000" s="84"/>
      <c r="AE1000" s="84"/>
      <c r="AF1000" s="84"/>
      <c r="AG1000" s="84"/>
      <c r="AH1000" s="84"/>
      <c r="AI1000" s="84"/>
      <c r="AJ1000" s="84"/>
      <c r="AK1000" s="84"/>
      <c r="AL1000" s="84"/>
      <c r="AM1000" s="771"/>
      <c r="AN1000" s="84"/>
      <c r="AO1000" s="84"/>
      <c r="AP1000" s="84"/>
      <c r="AQ1000" s="84"/>
      <c r="AR1000" s="84"/>
      <c r="AS1000" s="84"/>
      <c r="AT1000" s="84"/>
      <c r="AU1000" s="84"/>
      <c r="AV1000" s="84"/>
      <c r="AW1000" s="84"/>
      <c r="AX1000" s="84"/>
      <c r="AY1000" s="771"/>
      <c r="AZ1000" s="84"/>
      <c r="BA1000" s="84"/>
      <c r="BB1000" s="84"/>
      <c r="BC1000" s="84"/>
      <c r="BD1000" s="84"/>
      <c r="BE1000" s="84"/>
      <c r="BF1000" s="84"/>
      <c r="BG1000" s="84"/>
      <c r="BH1000" s="84"/>
      <c r="BI1000" s="84"/>
      <c r="BJ1000" s="84"/>
      <c r="BK1000" s="771"/>
      <c r="BL1000" s="84"/>
      <c r="BM1000" s="84"/>
      <c r="BN1000" s="84"/>
      <c r="BO1000" s="84"/>
      <c r="BP1000" s="84"/>
      <c r="BQ1000" s="84"/>
      <c r="BR1000" s="84"/>
      <c r="BS1000" s="84"/>
      <c r="BT1000" s="84"/>
      <c r="BU1000" s="84"/>
      <c r="BV1000" s="84"/>
      <c r="BW1000" s="771"/>
      <c r="BX1000" s="84"/>
      <c r="BY1000" s="84"/>
      <c r="BZ1000" s="84"/>
      <c r="CA1000" s="84"/>
      <c r="CB1000" s="84"/>
      <c r="CC1000" s="84"/>
      <c r="CD1000" s="84"/>
      <c r="CE1000" s="84"/>
      <c r="CF1000" s="84"/>
      <c r="CG1000" s="84"/>
      <c r="CH1000" s="84"/>
      <c r="CI1000" s="771"/>
      <c r="CJ1000" s="791"/>
      <c r="CK1000" s="791"/>
      <c r="CL1000" s="791"/>
      <c r="CM1000" s="791"/>
      <c r="CN1000" s="791"/>
      <c r="CO1000" s="791"/>
      <c r="CP1000" s="791"/>
      <c r="CQ1000" s="791"/>
      <c r="CR1000" s="791"/>
      <c r="CS1000" s="791"/>
      <c r="CT1000" s="791"/>
      <c r="CU1000" s="793"/>
      <c r="CV1000" s="791"/>
      <c r="CW1000" s="791"/>
      <c r="CX1000" s="791"/>
      <c r="CY1000" s="791"/>
      <c r="CZ1000" s="791"/>
      <c r="DA1000" s="791"/>
      <c r="DB1000" s="791"/>
      <c r="DC1000" s="791"/>
      <c r="DD1000" s="791"/>
      <c r="DE1000" s="791"/>
      <c r="DF1000" s="791"/>
      <c r="DG1000" s="793"/>
    </row>
    <row r="1001" spans="1:111" ht="16">
      <c r="A1001" s="209"/>
      <c r="B1001" s="331"/>
      <c r="C1001" s="1115"/>
      <c r="D1001" s="84"/>
      <c r="E1001" s="84"/>
      <c r="F1001" s="84"/>
      <c r="G1001" s="84"/>
      <c r="H1001" s="84"/>
      <c r="I1001" s="84"/>
      <c r="J1001" s="84"/>
      <c r="K1001" s="84"/>
      <c r="L1001" s="84"/>
      <c r="M1001" s="84"/>
      <c r="N1001" s="84"/>
      <c r="O1001" s="84"/>
      <c r="P1001" s="84"/>
      <c r="Q1001" s="84"/>
      <c r="R1001" s="84"/>
      <c r="S1001" s="84"/>
      <c r="T1001" s="84"/>
      <c r="U1001" s="84"/>
      <c r="V1001" s="84"/>
      <c r="W1001" s="84"/>
      <c r="X1001" s="84"/>
      <c r="Y1001" s="84"/>
      <c r="Z1001" s="84"/>
      <c r="AA1001" s="771"/>
      <c r="AB1001" s="84"/>
      <c r="AC1001" s="84"/>
      <c r="AD1001" s="84"/>
      <c r="AE1001" s="84"/>
      <c r="AF1001" s="84"/>
      <c r="AG1001" s="84"/>
      <c r="AH1001" s="84"/>
      <c r="AI1001" s="84"/>
      <c r="AJ1001" s="84"/>
      <c r="AK1001" s="84"/>
      <c r="AL1001" s="84"/>
      <c r="AM1001" s="771"/>
      <c r="AN1001" s="84"/>
      <c r="AO1001" s="84"/>
      <c r="AP1001" s="84"/>
      <c r="AQ1001" s="84"/>
      <c r="AR1001" s="84"/>
      <c r="AS1001" s="84"/>
      <c r="AT1001" s="84"/>
      <c r="AU1001" s="84"/>
      <c r="AV1001" s="84"/>
      <c r="AW1001" s="84"/>
      <c r="AX1001" s="84"/>
      <c r="AY1001" s="771"/>
      <c r="AZ1001" s="84"/>
      <c r="BA1001" s="84"/>
      <c r="BB1001" s="84"/>
      <c r="BC1001" s="84"/>
      <c r="BD1001" s="84"/>
      <c r="BE1001" s="84"/>
      <c r="BF1001" s="84"/>
      <c r="BG1001" s="84"/>
      <c r="BH1001" s="84"/>
      <c r="BI1001" s="84"/>
      <c r="BJ1001" s="84"/>
      <c r="BK1001" s="771"/>
      <c r="BL1001" s="84"/>
      <c r="BM1001" s="84"/>
      <c r="BN1001" s="84"/>
      <c r="BO1001" s="84"/>
      <c r="BP1001" s="84"/>
      <c r="BQ1001" s="84"/>
      <c r="BR1001" s="84"/>
      <c r="BS1001" s="84"/>
      <c r="BT1001" s="84"/>
      <c r="BU1001" s="84"/>
      <c r="BV1001" s="84"/>
      <c r="BW1001" s="771"/>
      <c r="BX1001" s="84"/>
      <c r="BY1001" s="84"/>
      <c r="BZ1001" s="84"/>
      <c r="CA1001" s="84"/>
      <c r="CB1001" s="84"/>
      <c r="CC1001" s="84"/>
      <c r="CD1001" s="84"/>
      <c r="CE1001" s="84"/>
      <c r="CF1001" s="84"/>
      <c r="CG1001" s="84"/>
      <c r="CH1001" s="84"/>
      <c r="CI1001" s="771"/>
      <c r="CJ1001" s="791"/>
      <c r="CK1001" s="791"/>
      <c r="CL1001" s="791"/>
      <c r="CM1001" s="791"/>
      <c r="CN1001" s="791"/>
      <c r="CO1001" s="791"/>
      <c r="CP1001" s="791"/>
      <c r="CQ1001" s="791"/>
      <c r="CR1001" s="791"/>
      <c r="CS1001" s="791"/>
      <c r="CT1001" s="791"/>
      <c r="CU1001" s="793"/>
      <c r="CV1001" s="791"/>
      <c r="CW1001" s="791"/>
      <c r="CX1001" s="791"/>
      <c r="CY1001" s="791"/>
      <c r="CZ1001" s="791"/>
      <c r="DA1001" s="791"/>
      <c r="DB1001" s="791"/>
      <c r="DC1001" s="791"/>
      <c r="DD1001" s="791"/>
      <c r="DE1001" s="791"/>
      <c r="DF1001" s="791"/>
      <c r="DG1001" s="793"/>
    </row>
    <row r="1002" spans="1:111" ht="16">
      <c r="A1002" s="209"/>
      <c r="B1002" s="331"/>
      <c r="C1002" s="1115"/>
      <c r="D1002" s="84"/>
      <c r="E1002" s="84"/>
      <c r="F1002" s="84"/>
      <c r="G1002" s="84"/>
      <c r="H1002" s="84"/>
      <c r="I1002" s="84"/>
      <c r="J1002" s="84"/>
      <c r="K1002" s="84"/>
      <c r="L1002" s="84"/>
      <c r="M1002" s="84"/>
      <c r="N1002" s="84"/>
      <c r="O1002" s="84"/>
      <c r="P1002" s="84"/>
      <c r="Q1002" s="84"/>
      <c r="R1002" s="84"/>
      <c r="S1002" s="84"/>
      <c r="T1002" s="84"/>
      <c r="U1002" s="84"/>
      <c r="V1002" s="84"/>
      <c r="W1002" s="84"/>
      <c r="X1002" s="84"/>
      <c r="Y1002" s="84"/>
      <c r="Z1002" s="84"/>
      <c r="AA1002" s="771"/>
      <c r="AB1002" s="84"/>
      <c r="AC1002" s="84"/>
      <c r="AD1002" s="84"/>
      <c r="AE1002" s="84"/>
      <c r="AF1002" s="84"/>
      <c r="AG1002" s="84"/>
      <c r="AH1002" s="84"/>
      <c r="AI1002" s="84"/>
      <c r="AJ1002" s="84"/>
      <c r="AK1002" s="84"/>
      <c r="AL1002" s="84"/>
      <c r="AM1002" s="771"/>
      <c r="AN1002" s="84"/>
      <c r="AO1002" s="84"/>
      <c r="AP1002" s="84"/>
      <c r="AQ1002" s="84"/>
      <c r="AR1002" s="84"/>
      <c r="AS1002" s="84"/>
      <c r="AT1002" s="84"/>
      <c r="AU1002" s="84"/>
      <c r="AV1002" s="84"/>
      <c r="AW1002" s="84"/>
      <c r="AX1002" s="84"/>
      <c r="AY1002" s="771"/>
      <c r="AZ1002" s="84"/>
      <c r="BA1002" s="84"/>
      <c r="BB1002" s="84"/>
      <c r="BC1002" s="84"/>
      <c r="BD1002" s="84"/>
      <c r="BE1002" s="84"/>
      <c r="BF1002" s="84"/>
      <c r="BG1002" s="84"/>
      <c r="BH1002" s="84"/>
      <c r="BI1002" s="84"/>
      <c r="BJ1002" s="84"/>
      <c r="BK1002" s="771"/>
      <c r="BL1002" s="84"/>
      <c r="BM1002" s="84"/>
      <c r="BN1002" s="84"/>
      <c r="BO1002" s="84"/>
      <c r="BP1002" s="84"/>
      <c r="BQ1002" s="84"/>
      <c r="BR1002" s="84"/>
      <c r="BS1002" s="84"/>
      <c r="BT1002" s="84"/>
      <c r="BU1002" s="84"/>
      <c r="BV1002" s="84"/>
      <c r="BW1002" s="771"/>
      <c r="BX1002" s="84"/>
      <c r="BY1002" s="84"/>
      <c r="BZ1002" s="84"/>
      <c r="CA1002" s="84"/>
      <c r="CB1002" s="84"/>
      <c r="CC1002" s="84"/>
      <c r="CD1002" s="84"/>
      <c r="CE1002" s="84"/>
      <c r="CF1002" s="84"/>
      <c r="CG1002" s="84"/>
      <c r="CH1002" s="84"/>
      <c r="CI1002" s="771"/>
      <c r="CJ1002" s="791"/>
      <c r="CK1002" s="791"/>
      <c r="CL1002" s="791"/>
      <c r="CM1002" s="791"/>
      <c r="CN1002" s="791"/>
      <c r="CO1002" s="791"/>
      <c r="CP1002" s="791"/>
      <c r="CQ1002" s="791"/>
      <c r="CR1002" s="791"/>
      <c r="CS1002" s="791"/>
      <c r="CT1002" s="791"/>
      <c r="CU1002" s="793"/>
      <c r="CV1002" s="791"/>
      <c r="CW1002" s="791"/>
      <c r="CX1002" s="791"/>
      <c r="CY1002" s="791"/>
      <c r="CZ1002" s="791"/>
      <c r="DA1002" s="791"/>
      <c r="DB1002" s="791"/>
      <c r="DC1002" s="791"/>
      <c r="DD1002" s="791"/>
      <c r="DE1002" s="791"/>
      <c r="DF1002" s="791"/>
      <c r="DG1002" s="793"/>
    </row>
    <row r="1003" spans="1:111" ht="16">
      <c r="A1003" s="209"/>
      <c r="B1003" s="331"/>
      <c r="C1003" s="1115"/>
      <c r="D1003" s="84"/>
      <c r="E1003" s="84"/>
      <c r="F1003" s="84"/>
      <c r="G1003" s="84"/>
      <c r="H1003" s="84"/>
      <c r="I1003" s="84"/>
      <c r="J1003" s="84"/>
      <c r="K1003" s="84"/>
      <c r="L1003" s="84"/>
      <c r="M1003" s="84"/>
      <c r="N1003" s="84"/>
      <c r="O1003" s="84"/>
      <c r="P1003" s="84"/>
      <c r="Q1003" s="84"/>
      <c r="R1003" s="84"/>
      <c r="S1003" s="84"/>
      <c r="T1003" s="84"/>
      <c r="U1003" s="84"/>
      <c r="V1003" s="84"/>
      <c r="W1003" s="84"/>
      <c r="X1003" s="84"/>
      <c r="Y1003" s="84"/>
      <c r="Z1003" s="84"/>
      <c r="AA1003" s="771"/>
      <c r="AB1003" s="84"/>
      <c r="AC1003" s="84"/>
      <c r="AD1003" s="84"/>
      <c r="AE1003" s="84"/>
      <c r="AF1003" s="84"/>
      <c r="AG1003" s="84"/>
      <c r="AH1003" s="84"/>
      <c r="AI1003" s="84"/>
      <c r="AJ1003" s="84"/>
      <c r="AK1003" s="84"/>
      <c r="AL1003" s="84"/>
      <c r="AM1003" s="771"/>
      <c r="AN1003" s="84"/>
      <c r="AO1003" s="84"/>
      <c r="AP1003" s="84"/>
      <c r="AQ1003" s="84"/>
      <c r="AR1003" s="84"/>
      <c r="AS1003" s="84"/>
      <c r="AT1003" s="84"/>
      <c r="AU1003" s="84"/>
      <c r="AV1003" s="84"/>
      <c r="AW1003" s="84"/>
      <c r="AX1003" s="84"/>
      <c r="AY1003" s="771"/>
      <c r="AZ1003" s="84"/>
      <c r="BA1003" s="84"/>
      <c r="BB1003" s="84"/>
      <c r="BC1003" s="84"/>
      <c r="BD1003" s="84"/>
      <c r="BE1003" s="84"/>
      <c r="BF1003" s="84"/>
      <c r="BG1003" s="84"/>
      <c r="BH1003" s="84"/>
      <c r="BI1003" s="84"/>
      <c r="BJ1003" s="84"/>
      <c r="BK1003" s="771"/>
      <c r="BL1003" s="84"/>
      <c r="BM1003" s="84"/>
      <c r="BN1003" s="84"/>
      <c r="BO1003" s="84"/>
      <c r="BP1003" s="84"/>
      <c r="BQ1003" s="84"/>
      <c r="BR1003" s="84"/>
      <c r="BS1003" s="84"/>
      <c r="BT1003" s="84"/>
      <c r="BU1003" s="84"/>
      <c r="BV1003" s="84"/>
      <c r="BW1003" s="771"/>
      <c r="BX1003" s="84"/>
      <c r="BY1003" s="84"/>
      <c r="BZ1003" s="84"/>
      <c r="CA1003" s="84"/>
      <c r="CB1003" s="84"/>
      <c r="CC1003" s="84"/>
      <c r="CD1003" s="84"/>
      <c r="CE1003" s="84"/>
      <c r="CF1003" s="84"/>
      <c r="CG1003" s="84"/>
      <c r="CH1003" s="84"/>
      <c r="CI1003" s="771"/>
      <c r="CJ1003" s="791"/>
      <c r="CK1003" s="791"/>
      <c r="CL1003" s="791"/>
      <c r="CM1003" s="791"/>
      <c r="CN1003" s="791"/>
      <c r="CO1003" s="791"/>
      <c r="CP1003" s="791"/>
      <c r="CQ1003" s="791"/>
      <c r="CR1003" s="791"/>
      <c r="CS1003" s="791"/>
      <c r="CT1003" s="791"/>
      <c r="CU1003" s="793"/>
      <c r="CV1003" s="791"/>
      <c r="CW1003" s="791"/>
      <c r="CX1003" s="791"/>
      <c r="CY1003" s="791"/>
      <c r="CZ1003" s="791"/>
      <c r="DA1003" s="791"/>
      <c r="DB1003" s="791"/>
      <c r="DC1003" s="791"/>
      <c r="DD1003" s="791"/>
      <c r="DE1003" s="791"/>
      <c r="DF1003" s="791"/>
      <c r="DG1003" s="793"/>
    </row>
    <row r="1004" spans="1:111" ht="16">
      <c r="A1004" s="209"/>
      <c r="B1004" s="331"/>
      <c r="C1004" s="1115"/>
      <c r="D1004" s="84"/>
      <c r="E1004" s="84"/>
      <c r="F1004" s="84"/>
      <c r="G1004" s="84"/>
      <c r="H1004" s="84"/>
      <c r="I1004" s="84"/>
      <c r="J1004" s="84"/>
      <c r="K1004" s="84"/>
      <c r="L1004" s="84"/>
      <c r="M1004" s="84"/>
      <c r="N1004" s="84"/>
      <c r="O1004" s="84"/>
      <c r="P1004" s="84"/>
      <c r="Q1004" s="84"/>
      <c r="R1004" s="84"/>
      <c r="S1004" s="84"/>
      <c r="T1004" s="84"/>
      <c r="U1004" s="84"/>
      <c r="V1004" s="84"/>
      <c r="W1004" s="84"/>
      <c r="X1004" s="84"/>
      <c r="Y1004" s="84"/>
      <c r="Z1004" s="84"/>
      <c r="AA1004" s="771"/>
      <c r="AB1004" s="84"/>
      <c r="AC1004" s="84"/>
      <c r="AD1004" s="84"/>
      <c r="AE1004" s="84"/>
      <c r="AF1004" s="84"/>
      <c r="AG1004" s="84"/>
      <c r="AH1004" s="84"/>
      <c r="AI1004" s="84"/>
      <c r="AJ1004" s="84"/>
      <c r="AK1004" s="84"/>
      <c r="AL1004" s="84"/>
      <c r="AM1004" s="771"/>
      <c r="AN1004" s="84"/>
      <c r="AO1004" s="84"/>
      <c r="AP1004" s="84"/>
      <c r="AQ1004" s="84"/>
      <c r="AR1004" s="84"/>
      <c r="AS1004" s="84"/>
      <c r="AT1004" s="84"/>
      <c r="AU1004" s="84"/>
      <c r="AV1004" s="84"/>
      <c r="AW1004" s="84"/>
      <c r="AX1004" s="84"/>
      <c r="AY1004" s="771"/>
      <c r="AZ1004" s="84"/>
      <c r="BA1004" s="84"/>
      <c r="BB1004" s="84"/>
      <c r="BC1004" s="84"/>
      <c r="BD1004" s="84"/>
      <c r="BE1004" s="84"/>
      <c r="BF1004" s="84"/>
      <c r="BG1004" s="84"/>
      <c r="BH1004" s="84"/>
      <c r="BI1004" s="84"/>
      <c r="BJ1004" s="84"/>
      <c r="BK1004" s="771"/>
      <c r="BL1004" s="84"/>
      <c r="BM1004" s="84"/>
      <c r="BN1004" s="84"/>
      <c r="BO1004" s="84"/>
      <c r="BP1004" s="84"/>
      <c r="BQ1004" s="84"/>
      <c r="BR1004" s="84"/>
      <c r="BS1004" s="84"/>
      <c r="BT1004" s="84"/>
      <c r="BU1004" s="84"/>
      <c r="BV1004" s="84"/>
      <c r="BW1004" s="771"/>
      <c r="BX1004" s="84"/>
      <c r="BY1004" s="84"/>
      <c r="BZ1004" s="84"/>
      <c r="CA1004" s="84"/>
      <c r="CB1004" s="84"/>
      <c r="CC1004" s="84"/>
      <c r="CD1004" s="84"/>
      <c r="CE1004" s="84"/>
      <c r="CF1004" s="84"/>
      <c r="CG1004" s="84"/>
      <c r="CH1004" s="84"/>
      <c r="CI1004" s="771"/>
      <c r="CJ1004" s="791"/>
      <c r="CK1004" s="791"/>
      <c r="CL1004" s="791"/>
      <c r="CM1004" s="791"/>
      <c r="CN1004" s="791"/>
      <c r="CO1004" s="791"/>
      <c r="CP1004" s="791"/>
      <c r="CQ1004" s="791"/>
      <c r="CR1004" s="791"/>
      <c r="CS1004" s="791"/>
      <c r="CT1004" s="791"/>
      <c r="CU1004" s="793"/>
      <c r="CV1004" s="791"/>
      <c r="CW1004" s="791"/>
      <c r="CX1004" s="791"/>
      <c r="CY1004" s="791"/>
      <c r="CZ1004" s="791"/>
      <c r="DA1004" s="791"/>
      <c r="DB1004" s="791"/>
      <c r="DC1004" s="791"/>
      <c r="DD1004" s="791"/>
      <c r="DE1004" s="791"/>
      <c r="DF1004" s="791"/>
      <c r="DG1004" s="793"/>
    </row>
    <row r="1005" spans="1:111" ht="16">
      <c r="A1005" s="209"/>
      <c r="B1005" s="331"/>
      <c r="C1005" s="1115"/>
      <c r="D1005" s="84"/>
      <c r="E1005" s="84"/>
      <c r="F1005" s="84"/>
      <c r="G1005" s="84"/>
      <c r="H1005" s="84"/>
      <c r="I1005" s="84"/>
      <c r="J1005" s="84"/>
      <c r="K1005" s="84"/>
      <c r="L1005" s="84"/>
      <c r="M1005" s="84"/>
      <c r="N1005" s="84"/>
      <c r="O1005" s="84"/>
      <c r="P1005" s="84"/>
      <c r="Q1005" s="84"/>
      <c r="R1005" s="84"/>
      <c r="S1005" s="84"/>
      <c r="T1005" s="84"/>
      <c r="U1005" s="84"/>
      <c r="V1005" s="84"/>
      <c r="W1005" s="84"/>
      <c r="X1005" s="84"/>
      <c r="Y1005" s="84"/>
      <c r="Z1005" s="84"/>
      <c r="AA1005" s="771"/>
      <c r="AB1005" s="84"/>
      <c r="AC1005" s="84"/>
      <c r="AD1005" s="84"/>
      <c r="AE1005" s="84"/>
      <c r="AF1005" s="84"/>
      <c r="AG1005" s="84"/>
      <c r="AH1005" s="84"/>
      <c r="AI1005" s="84"/>
      <c r="AJ1005" s="84"/>
      <c r="AK1005" s="84"/>
      <c r="AL1005" s="84"/>
      <c r="AM1005" s="771"/>
      <c r="AN1005" s="84"/>
      <c r="AO1005" s="84"/>
      <c r="AP1005" s="84"/>
      <c r="AQ1005" s="84"/>
      <c r="AR1005" s="84"/>
      <c r="AS1005" s="84"/>
      <c r="AT1005" s="84"/>
      <c r="AU1005" s="84"/>
      <c r="AV1005" s="84"/>
      <c r="AW1005" s="84"/>
      <c r="AX1005" s="84"/>
      <c r="AY1005" s="771"/>
      <c r="AZ1005" s="84"/>
      <c r="BA1005" s="84"/>
      <c r="BB1005" s="84"/>
      <c r="BC1005" s="84"/>
      <c r="BD1005" s="84"/>
      <c r="BE1005" s="84"/>
      <c r="BF1005" s="84"/>
      <c r="BG1005" s="84"/>
      <c r="BH1005" s="84"/>
      <c r="BI1005" s="84"/>
      <c r="BJ1005" s="84"/>
      <c r="BK1005" s="771"/>
      <c r="BL1005" s="84"/>
      <c r="BM1005" s="84"/>
      <c r="BN1005" s="84"/>
      <c r="BO1005" s="84"/>
      <c r="BP1005" s="84"/>
      <c r="BQ1005" s="84"/>
      <c r="BR1005" s="84"/>
      <c r="BS1005" s="84"/>
      <c r="BT1005" s="84"/>
      <c r="BU1005" s="84"/>
      <c r="BV1005" s="84"/>
      <c r="BW1005" s="771"/>
      <c r="BX1005" s="84"/>
      <c r="BY1005" s="84"/>
      <c r="BZ1005" s="84"/>
      <c r="CA1005" s="84"/>
      <c r="CB1005" s="84"/>
      <c r="CC1005" s="84"/>
      <c r="CD1005" s="84"/>
      <c r="CE1005" s="84"/>
      <c r="CF1005" s="84"/>
      <c r="CG1005" s="84"/>
      <c r="CH1005" s="84"/>
      <c r="CI1005" s="771"/>
      <c r="CJ1005" s="791"/>
      <c r="CK1005" s="791"/>
      <c r="CL1005" s="791"/>
      <c r="CM1005" s="791"/>
      <c r="CN1005" s="791"/>
      <c r="CO1005" s="791"/>
      <c r="CP1005" s="791"/>
      <c r="CQ1005" s="791"/>
      <c r="CR1005" s="791"/>
      <c r="CS1005" s="791"/>
      <c r="CT1005" s="791"/>
      <c r="CU1005" s="793"/>
      <c r="CV1005" s="791"/>
      <c r="CW1005" s="791"/>
      <c r="CX1005" s="791"/>
      <c r="CY1005" s="791"/>
      <c r="CZ1005" s="791"/>
      <c r="DA1005" s="791"/>
      <c r="DB1005" s="791"/>
      <c r="DC1005" s="791"/>
      <c r="DD1005" s="791"/>
      <c r="DE1005" s="791"/>
      <c r="DF1005" s="791"/>
      <c r="DG1005" s="793"/>
    </row>
    <row r="1006" spans="1:111" ht="16">
      <c r="A1006" s="209"/>
      <c r="B1006" s="331"/>
      <c r="C1006" s="1115"/>
      <c r="D1006" s="84"/>
      <c r="E1006" s="84"/>
      <c r="F1006" s="84"/>
      <c r="G1006" s="84"/>
      <c r="H1006" s="84"/>
      <c r="I1006" s="84"/>
      <c r="J1006" s="84"/>
      <c r="K1006" s="84"/>
      <c r="L1006" s="84"/>
      <c r="M1006" s="84"/>
      <c r="N1006" s="84"/>
      <c r="O1006" s="84"/>
      <c r="P1006" s="84"/>
      <c r="Q1006" s="84"/>
      <c r="R1006" s="84"/>
      <c r="S1006" s="84"/>
      <c r="T1006" s="84"/>
      <c r="U1006" s="84"/>
      <c r="V1006" s="84"/>
      <c r="W1006" s="84"/>
      <c r="X1006" s="84"/>
      <c r="Y1006" s="84"/>
      <c r="Z1006" s="84"/>
      <c r="AA1006" s="771"/>
      <c r="AB1006" s="84"/>
      <c r="AC1006" s="84"/>
      <c r="AD1006" s="84"/>
      <c r="AE1006" s="84"/>
      <c r="AF1006" s="84"/>
      <c r="AG1006" s="84"/>
      <c r="AH1006" s="84"/>
      <c r="AI1006" s="84"/>
      <c r="AJ1006" s="84"/>
      <c r="AK1006" s="84"/>
      <c r="AL1006" s="84"/>
      <c r="AM1006" s="771"/>
      <c r="AN1006" s="84"/>
      <c r="AO1006" s="84"/>
      <c r="AP1006" s="84"/>
      <c r="AQ1006" s="84"/>
      <c r="AR1006" s="84"/>
      <c r="AS1006" s="84"/>
      <c r="AT1006" s="84"/>
      <c r="AU1006" s="84"/>
      <c r="AV1006" s="84"/>
      <c r="AW1006" s="84"/>
      <c r="AX1006" s="84"/>
      <c r="AY1006" s="771"/>
      <c r="AZ1006" s="84"/>
      <c r="BA1006" s="84"/>
      <c r="BB1006" s="84"/>
      <c r="BC1006" s="84"/>
      <c r="BD1006" s="84"/>
      <c r="BE1006" s="84"/>
      <c r="BF1006" s="84"/>
      <c r="BG1006" s="84"/>
      <c r="BH1006" s="84"/>
      <c r="BI1006" s="84"/>
      <c r="BJ1006" s="84"/>
      <c r="BK1006" s="771"/>
      <c r="BL1006" s="84"/>
      <c r="BM1006" s="84"/>
      <c r="BN1006" s="84"/>
      <c r="BO1006" s="84"/>
      <c r="BP1006" s="84"/>
      <c r="BQ1006" s="84"/>
      <c r="BR1006" s="84"/>
      <c r="BS1006" s="84"/>
      <c r="BT1006" s="84"/>
      <c r="BU1006" s="84"/>
      <c r="BV1006" s="84"/>
      <c r="BW1006" s="771"/>
      <c r="BX1006" s="84"/>
      <c r="BY1006" s="84"/>
      <c r="BZ1006" s="84"/>
      <c r="CA1006" s="84"/>
      <c r="CB1006" s="84"/>
      <c r="CC1006" s="84"/>
      <c r="CD1006" s="84"/>
      <c r="CE1006" s="84"/>
      <c r="CF1006" s="84"/>
      <c r="CG1006" s="84"/>
      <c r="CH1006" s="84"/>
      <c r="CI1006" s="771"/>
      <c r="CJ1006" s="791"/>
      <c r="CK1006" s="791"/>
      <c r="CL1006" s="791"/>
      <c r="CM1006" s="791"/>
      <c r="CN1006" s="791"/>
      <c r="CO1006" s="791"/>
      <c r="CP1006" s="791"/>
      <c r="CQ1006" s="791"/>
      <c r="CR1006" s="791"/>
      <c r="CS1006" s="791"/>
      <c r="CT1006" s="791"/>
      <c r="CU1006" s="793"/>
      <c r="CV1006" s="791"/>
      <c r="CW1006" s="791"/>
      <c r="CX1006" s="791"/>
      <c r="CY1006" s="791"/>
      <c r="CZ1006" s="791"/>
      <c r="DA1006" s="791"/>
      <c r="DB1006" s="791"/>
      <c r="DC1006" s="791"/>
      <c r="DD1006" s="791"/>
      <c r="DE1006" s="791"/>
      <c r="DF1006" s="791"/>
      <c r="DG1006" s="793"/>
    </row>
    <row r="1007" spans="1:111" ht="16">
      <c r="A1007" s="209"/>
      <c r="B1007" s="331"/>
      <c r="C1007" s="1115"/>
      <c r="D1007" s="84"/>
      <c r="E1007" s="84"/>
      <c r="F1007" s="84"/>
      <c r="G1007" s="84"/>
      <c r="H1007" s="84"/>
      <c r="I1007" s="84"/>
      <c r="J1007" s="84"/>
      <c r="K1007" s="84"/>
      <c r="L1007" s="84"/>
      <c r="M1007" s="84"/>
      <c r="N1007" s="84"/>
      <c r="O1007" s="84"/>
      <c r="P1007" s="84"/>
      <c r="Q1007" s="84"/>
      <c r="R1007" s="84"/>
      <c r="S1007" s="84"/>
      <c r="T1007" s="84"/>
      <c r="U1007" s="84"/>
      <c r="V1007" s="84"/>
      <c r="W1007" s="84"/>
      <c r="X1007" s="84"/>
      <c r="Y1007" s="84"/>
      <c r="Z1007" s="84"/>
      <c r="AA1007" s="771"/>
      <c r="AB1007" s="84"/>
      <c r="AC1007" s="84"/>
      <c r="AD1007" s="84"/>
      <c r="AE1007" s="84"/>
      <c r="AF1007" s="84"/>
      <c r="AG1007" s="84"/>
      <c r="AH1007" s="84"/>
      <c r="AI1007" s="84"/>
      <c r="AJ1007" s="84"/>
      <c r="AK1007" s="84"/>
      <c r="AL1007" s="84"/>
      <c r="AM1007" s="771"/>
      <c r="AN1007" s="84"/>
      <c r="AO1007" s="84"/>
      <c r="AP1007" s="84"/>
      <c r="AQ1007" s="84"/>
      <c r="AR1007" s="84"/>
      <c r="AS1007" s="84"/>
      <c r="AT1007" s="84"/>
      <c r="AU1007" s="84"/>
      <c r="AV1007" s="84"/>
      <c r="AW1007" s="84"/>
      <c r="AX1007" s="84"/>
      <c r="AY1007" s="771"/>
      <c r="AZ1007" s="84"/>
      <c r="BA1007" s="84"/>
      <c r="BB1007" s="84"/>
      <c r="BC1007" s="84"/>
      <c r="BD1007" s="84"/>
      <c r="BE1007" s="84"/>
      <c r="BF1007" s="84"/>
      <c r="BG1007" s="84"/>
      <c r="BH1007" s="84"/>
      <c r="BI1007" s="84"/>
      <c r="BJ1007" s="84"/>
      <c r="BK1007" s="771"/>
      <c r="BL1007" s="84"/>
      <c r="BM1007" s="84"/>
      <c r="BN1007" s="84"/>
      <c r="BO1007" s="84"/>
      <c r="BP1007" s="84"/>
      <c r="BQ1007" s="84"/>
      <c r="BR1007" s="84"/>
      <c r="BS1007" s="84"/>
      <c r="BT1007" s="84"/>
      <c r="BU1007" s="84"/>
      <c r="BV1007" s="84"/>
      <c r="BW1007" s="771"/>
      <c r="BX1007" s="84"/>
      <c r="BY1007" s="84"/>
      <c r="BZ1007" s="84"/>
      <c r="CA1007" s="84"/>
      <c r="CB1007" s="84"/>
      <c r="CC1007" s="84"/>
      <c r="CD1007" s="84"/>
      <c r="CE1007" s="84"/>
      <c r="CF1007" s="84"/>
      <c r="CG1007" s="84"/>
      <c r="CH1007" s="84"/>
      <c r="CI1007" s="771"/>
      <c r="CJ1007" s="791"/>
      <c r="CK1007" s="791"/>
      <c r="CL1007" s="791"/>
      <c r="CM1007" s="791"/>
      <c r="CN1007" s="791"/>
      <c r="CO1007" s="791"/>
      <c r="CP1007" s="791"/>
      <c r="CQ1007" s="791"/>
      <c r="CR1007" s="791"/>
      <c r="CS1007" s="791"/>
      <c r="CT1007" s="791"/>
      <c r="CU1007" s="793"/>
      <c r="CV1007" s="791"/>
      <c r="CW1007" s="791"/>
      <c r="CX1007" s="791"/>
      <c r="CY1007" s="791"/>
      <c r="CZ1007" s="791"/>
      <c r="DA1007" s="791"/>
      <c r="DB1007" s="791"/>
      <c r="DC1007" s="791"/>
      <c r="DD1007" s="791"/>
      <c r="DE1007" s="791"/>
      <c r="DF1007" s="791"/>
      <c r="DG1007" s="793"/>
    </row>
    <row r="1008" spans="1:111" ht="16">
      <c r="A1008" s="209"/>
      <c r="B1008" s="331"/>
      <c r="C1008" s="1115"/>
      <c r="D1008" s="84"/>
      <c r="E1008" s="84"/>
      <c r="F1008" s="84"/>
      <c r="G1008" s="84"/>
      <c r="H1008" s="84"/>
      <c r="I1008" s="84"/>
      <c r="J1008" s="84"/>
      <c r="K1008" s="84"/>
      <c r="L1008" s="84"/>
      <c r="M1008" s="84"/>
      <c r="N1008" s="84"/>
      <c r="O1008" s="84"/>
      <c r="P1008" s="84"/>
      <c r="Q1008" s="84"/>
      <c r="R1008" s="84"/>
      <c r="S1008" s="84"/>
      <c r="T1008" s="84"/>
      <c r="U1008" s="84"/>
      <c r="V1008" s="84"/>
      <c r="W1008" s="84"/>
      <c r="X1008" s="84"/>
      <c r="Y1008" s="84"/>
      <c r="Z1008" s="84"/>
      <c r="AA1008" s="771"/>
      <c r="AB1008" s="84"/>
      <c r="AC1008" s="84"/>
      <c r="AD1008" s="84"/>
      <c r="AE1008" s="84"/>
      <c r="AF1008" s="84"/>
      <c r="AG1008" s="84"/>
      <c r="AH1008" s="84"/>
      <c r="AI1008" s="84"/>
      <c r="AJ1008" s="84"/>
      <c r="AK1008" s="84"/>
      <c r="AL1008" s="84"/>
      <c r="AM1008" s="771"/>
      <c r="AN1008" s="84"/>
      <c r="AO1008" s="84"/>
      <c r="AP1008" s="84"/>
      <c r="AQ1008" s="84"/>
      <c r="AR1008" s="84"/>
      <c r="AS1008" s="84"/>
      <c r="AT1008" s="84"/>
      <c r="AU1008" s="84"/>
      <c r="AV1008" s="84"/>
      <c r="AW1008" s="84"/>
      <c r="AX1008" s="84"/>
      <c r="AY1008" s="771"/>
      <c r="AZ1008" s="84"/>
      <c r="BA1008" s="84"/>
      <c r="BB1008" s="84"/>
      <c r="BC1008" s="84"/>
      <c r="BD1008" s="84"/>
      <c r="BE1008" s="84"/>
      <c r="BF1008" s="84"/>
      <c r="BG1008" s="84"/>
      <c r="BH1008" s="84"/>
      <c r="BI1008" s="84"/>
      <c r="BJ1008" s="84"/>
      <c r="BK1008" s="771"/>
      <c r="BL1008" s="84"/>
      <c r="BM1008" s="84"/>
      <c r="BN1008" s="84"/>
      <c r="BO1008" s="84"/>
      <c r="BP1008" s="84"/>
      <c r="BQ1008" s="84"/>
      <c r="BR1008" s="84"/>
      <c r="BS1008" s="84"/>
      <c r="BT1008" s="84"/>
      <c r="BU1008" s="84"/>
      <c r="BV1008" s="84"/>
      <c r="BW1008" s="771"/>
      <c r="BX1008" s="84"/>
      <c r="BY1008" s="84"/>
      <c r="BZ1008" s="84"/>
      <c r="CA1008" s="84"/>
      <c r="CB1008" s="84"/>
      <c r="CC1008" s="84"/>
      <c r="CD1008" s="84"/>
      <c r="CE1008" s="84"/>
      <c r="CF1008" s="84"/>
      <c r="CG1008" s="84"/>
      <c r="CH1008" s="84"/>
      <c r="CI1008" s="771"/>
      <c r="CJ1008" s="791"/>
      <c r="CK1008" s="791"/>
      <c r="CL1008" s="791"/>
      <c r="CM1008" s="791"/>
      <c r="CN1008" s="791"/>
      <c r="CO1008" s="791"/>
      <c r="CP1008" s="791"/>
      <c r="CQ1008" s="791"/>
      <c r="CR1008" s="791"/>
      <c r="CS1008" s="791"/>
      <c r="CT1008" s="791"/>
      <c r="CU1008" s="793"/>
      <c r="CV1008" s="791"/>
      <c r="CW1008" s="791"/>
      <c r="CX1008" s="791"/>
      <c r="CY1008" s="791"/>
      <c r="CZ1008" s="791"/>
      <c r="DA1008" s="791"/>
      <c r="DB1008" s="791"/>
      <c r="DC1008" s="791"/>
      <c r="DD1008" s="791"/>
      <c r="DE1008" s="791"/>
      <c r="DF1008" s="791"/>
      <c r="DG1008" s="793"/>
    </row>
    <row r="1009" spans="1:111" ht="16">
      <c r="A1009" s="209"/>
      <c r="B1009" s="331"/>
      <c r="C1009" s="1115"/>
      <c r="D1009" s="84"/>
      <c r="E1009" s="84"/>
      <c r="F1009" s="84"/>
      <c r="G1009" s="84"/>
      <c r="H1009" s="84"/>
      <c r="I1009" s="84"/>
      <c r="J1009" s="84"/>
      <c r="K1009" s="84"/>
      <c r="L1009" s="84"/>
      <c r="M1009" s="84"/>
      <c r="N1009" s="84"/>
      <c r="O1009" s="84"/>
      <c r="P1009" s="84"/>
      <c r="Q1009" s="84"/>
      <c r="R1009" s="84"/>
      <c r="S1009" s="84"/>
      <c r="T1009" s="84"/>
      <c r="U1009" s="84"/>
      <c r="V1009" s="84"/>
      <c r="W1009" s="84"/>
      <c r="X1009" s="84"/>
      <c r="Y1009" s="84"/>
      <c r="Z1009" s="84"/>
      <c r="AA1009" s="771"/>
      <c r="AB1009" s="84"/>
      <c r="AC1009" s="84"/>
      <c r="AD1009" s="84"/>
      <c r="AE1009" s="84"/>
      <c r="AF1009" s="84"/>
      <c r="AG1009" s="84"/>
      <c r="AH1009" s="84"/>
      <c r="AI1009" s="84"/>
      <c r="AJ1009" s="84"/>
      <c r="AK1009" s="84"/>
      <c r="AL1009" s="84"/>
      <c r="AM1009" s="771"/>
      <c r="AN1009" s="84"/>
      <c r="AO1009" s="84"/>
      <c r="AP1009" s="84"/>
      <c r="AQ1009" s="84"/>
      <c r="AR1009" s="84"/>
      <c r="AS1009" s="84"/>
      <c r="AT1009" s="84"/>
      <c r="AU1009" s="84"/>
      <c r="AV1009" s="84"/>
      <c r="AW1009" s="84"/>
      <c r="AX1009" s="84"/>
      <c r="AY1009" s="771"/>
      <c r="AZ1009" s="84"/>
      <c r="BA1009" s="84"/>
      <c r="BB1009" s="84"/>
      <c r="BC1009" s="84"/>
      <c r="BD1009" s="84"/>
      <c r="BE1009" s="84"/>
      <c r="BF1009" s="84"/>
      <c r="BG1009" s="84"/>
      <c r="BH1009" s="84"/>
      <c r="BI1009" s="84"/>
      <c r="BJ1009" s="84"/>
      <c r="BK1009" s="771"/>
      <c r="BL1009" s="84"/>
      <c r="BM1009" s="84"/>
      <c r="BN1009" s="84"/>
      <c r="BO1009" s="84"/>
      <c r="BP1009" s="84"/>
      <c r="BQ1009" s="84"/>
      <c r="BR1009" s="84"/>
      <c r="BS1009" s="84"/>
      <c r="BT1009" s="84"/>
      <c r="BU1009" s="84"/>
      <c r="BV1009" s="84"/>
      <c r="BW1009" s="771"/>
      <c r="BX1009" s="84"/>
      <c r="BY1009" s="84"/>
      <c r="BZ1009" s="84"/>
      <c r="CA1009" s="84"/>
      <c r="CB1009" s="84"/>
      <c r="CC1009" s="84"/>
      <c r="CD1009" s="84"/>
      <c r="CE1009" s="84"/>
      <c r="CF1009" s="84"/>
      <c r="CG1009" s="84"/>
      <c r="CH1009" s="84"/>
      <c r="CI1009" s="771"/>
      <c r="CJ1009" s="791"/>
      <c r="CK1009" s="791"/>
      <c r="CL1009" s="791"/>
      <c r="CM1009" s="791"/>
      <c r="CN1009" s="791"/>
      <c r="CO1009" s="791"/>
      <c r="CP1009" s="791"/>
      <c r="CQ1009" s="791"/>
      <c r="CR1009" s="791"/>
      <c r="CS1009" s="791"/>
      <c r="CT1009" s="791"/>
      <c r="CU1009" s="793"/>
      <c r="CV1009" s="791"/>
      <c r="CW1009" s="791"/>
      <c r="CX1009" s="791"/>
      <c r="CY1009" s="791"/>
      <c r="CZ1009" s="791"/>
      <c r="DA1009" s="791"/>
      <c r="DB1009" s="791"/>
      <c r="DC1009" s="791"/>
      <c r="DD1009" s="791"/>
      <c r="DE1009" s="791"/>
      <c r="DF1009" s="791"/>
      <c r="DG1009" s="793"/>
    </row>
    <row r="1010" spans="1:111" ht="16">
      <c r="A1010" s="209"/>
      <c r="B1010" s="331"/>
      <c r="C1010" s="1115"/>
      <c r="D1010" s="84"/>
      <c r="E1010" s="84"/>
      <c r="F1010" s="84"/>
      <c r="G1010" s="84"/>
      <c r="H1010" s="84"/>
      <c r="I1010" s="84"/>
      <c r="J1010" s="84"/>
      <c r="K1010" s="84"/>
      <c r="L1010" s="84"/>
      <c r="M1010" s="84"/>
      <c r="N1010" s="84"/>
      <c r="O1010" s="84"/>
      <c r="P1010" s="84"/>
      <c r="Q1010" s="84"/>
      <c r="R1010" s="84"/>
      <c r="S1010" s="84"/>
      <c r="T1010" s="84"/>
      <c r="U1010" s="84"/>
      <c r="V1010" s="84"/>
      <c r="W1010" s="84"/>
      <c r="X1010" s="84"/>
      <c r="Y1010" s="84"/>
      <c r="Z1010" s="84"/>
      <c r="AA1010" s="771"/>
      <c r="AB1010" s="84"/>
      <c r="AC1010" s="84"/>
      <c r="AD1010" s="84"/>
      <c r="AE1010" s="84"/>
      <c r="AF1010" s="84"/>
      <c r="AG1010" s="84"/>
      <c r="AH1010" s="84"/>
      <c r="AI1010" s="84"/>
      <c r="AJ1010" s="84"/>
      <c r="AK1010" s="84"/>
      <c r="AL1010" s="84"/>
      <c r="AM1010" s="771"/>
      <c r="AN1010" s="84"/>
      <c r="AO1010" s="84"/>
      <c r="AP1010" s="84"/>
      <c r="AQ1010" s="84"/>
      <c r="AR1010" s="84"/>
      <c r="AS1010" s="84"/>
      <c r="AT1010" s="84"/>
      <c r="AU1010" s="84"/>
      <c r="AV1010" s="84"/>
      <c r="AW1010" s="84"/>
      <c r="AX1010" s="84"/>
      <c r="AY1010" s="771"/>
      <c r="AZ1010" s="84"/>
      <c r="BA1010" s="84"/>
      <c r="BB1010" s="84"/>
      <c r="BC1010" s="84"/>
      <c r="BD1010" s="84"/>
      <c r="BE1010" s="84"/>
      <c r="BF1010" s="84"/>
      <c r="BG1010" s="84"/>
      <c r="BH1010" s="84"/>
      <c r="BI1010" s="84"/>
      <c r="BJ1010" s="84"/>
      <c r="BK1010" s="771"/>
      <c r="BL1010" s="84"/>
      <c r="BM1010" s="84"/>
      <c r="BN1010" s="84"/>
      <c r="BO1010" s="84"/>
      <c r="BP1010" s="84"/>
      <c r="BQ1010" s="84"/>
      <c r="BR1010" s="84"/>
      <c r="BS1010" s="84"/>
      <c r="BT1010" s="84"/>
      <c r="BU1010" s="84"/>
      <c r="BV1010" s="84"/>
      <c r="BW1010" s="771"/>
      <c r="BX1010" s="84"/>
      <c r="BY1010" s="84"/>
      <c r="BZ1010" s="84"/>
      <c r="CA1010" s="84"/>
      <c r="CB1010" s="84"/>
      <c r="CC1010" s="84"/>
      <c r="CD1010" s="84"/>
      <c r="CE1010" s="84"/>
      <c r="CF1010" s="84"/>
      <c r="CG1010" s="84"/>
      <c r="CH1010" s="84"/>
      <c r="CI1010" s="771"/>
      <c r="CJ1010" s="791"/>
      <c r="CK1010" s="791"/>
      <c r="CL1010" s="791"/>
      <c r="CM1010" s="791"/>
      <c r="CN1010" s="791"/>
      <c r="CO1010" s="791"/>
      <c r="CP1010" s="791"/>
      <c r="CQ1010" s="791"/>
      <c r="CR1010" s="791"/>
      <c r="CS1010" s="791"/>
      <c r="CT1010" s="791"/>
      <c r="CU1010" s="793"/>
      <c r="CV1010" s="791"/>
      <c r="CW1010" s="791"/>
      <c r="CX1010" s="791"/>
      <c r="CY1010" s="791"/>
      <c r="CZ1010" s="791"/>
      <c r="DA1010" s="791"/>
      <c r="DB1010" s="791"/>
      <c r="DC1010" s="791"/>
      <c r="DD1010" s="791"/>
      <c r="DE1010" s="791"/>
      <c r="DF1010" s="791"/>
      <c r="DG1010" s="793"/>
    </row>
    <row r="1011" spans="1:111" ht="16">
      <c r="A1011" s="209"/>
      <c r="B1011" s="331"/>
      <c r="C1011" s="1115"/>
      <c r="D1011" s="84"/>
      <c r="E1011" s="84"/>
      <c r="F1011" s="84"/>
      <c r="G1011" s="84"/>
      <c r="H1011" s="84"/>
      <c r="I1011" s="84"/>
      <c r="J1011" s="84"/>
      <c r="K1011" s="84"/>
      <c r="L1011" s="84"/>
      <c r="M1011" s="84"/>
      <c r="N1011" s="84"/>
      <c r="O1011" s="84"/>
      <c r="P1011" s="84"/>
      <c r="Q1011" s="84"/>
      <c r="R1011" s="84"/>
      <c r="S1011" s="84"/>
      <c r="T1011" s="84"/>
      <c r="U1011" s="84"/>
      <c r="V1011" s="84"/>
      <c r="W1011" s="84"/>
      <c r="X1011" s="84"/>
      <c r="Y1011" s="84"/>
      <c r="Z1011" s="84"/>
      <c r="AA1011" s="771"/>
      <c r="AB1011" s="84"/>
      <c r="AC1011" s="84"/>
      <c r="AD1011" s="84"/>
      <c r="AE1011" s="84"/>
      <c r="AF1011" s="84"/>
      <c r="AG1011" s="84"/>
      <c r="AH1011" s="84"/>
      <c r="AI1011" s="84"/>
      <c r="AJ1011" s="84"/>
      <c r="AK1011" s="84"/>
      <c r="AL1011" s="84"/>
      <c r="AM1011" s="771"/>
      <c r="AN1011" s="84"/>
      <c r="AO1011" s="84"/>
      <c r="AP1011" s="84"/>
      <c r="AQ1011" s="84"/>
      <c r="AR1011" s="84"/>
      <c r="AS1011" s="84"/>
      <c r="AT1011" s="84"/>
      <c r="AU1011" s="84"/>
      <c r="AV1011" s="84"/>
      <c r="AW1011" s="84"/>
      <c r="AX1011" s="84"/>
      <c r="AY1011" s="771"/>
      <c r="AZ1011" s="84"/>
      <c r="BA1011" s="84"/>
      <c r="BB1011" s="84"/>
      <c r="BC1011" s="84"/>
      <c r="BD1011" s="84"/>
      <c r="BE1011" s="84"/>
      <c r="BF1011" s="84"/>
      <c r="BG1011" s="84"/>
      <c r="BH1011" s="84"/>
      <c r="BI1011" s="84"/>
      <c r="BJ1011" s="84"/>
      <c r="BK1011" s="771"/>
      <c r="BL1011" s="84"/>
      <c r="BM1011" s="84"/>
      <c r="BN1011" s="84"/>
      <c r="BO1011" s="84"/>
      <c r="BP1011" s="84"/>
      <c r="BQ1011" s="84"/>
      <c r="BR1011" s="84"/>
      <c r="BS1011" s="84"/>
      <c r="BT1011" s="84"/>
      <c r="BU1011" s="84"/>
      <c r="BV1011" s="84"/>
      <c r="BW1011" s="771"/>
      <c r="BX1011" s="84"/>
      <c r="BY1011" s="84"/>
      <c r="BZ1011" s="84"/>
      <c r="CA1011" s="84"/>
      <c r="CB1011" s="84"/>
      <c r="CC1011" s="84"/>
      <c r="CD1011" s="84"/>
      <c r="CE1011" s="84"/>
      <c r="CF1011" s="84"/>
      <c r="CG1011" s="84"/>
      <c r="CH1011" s="84"/>
      <c r="CI1011" s="771"/>
      <c r="CJ1011" s="791"/>
      <c r="CK1011" s="791"/>
      <c r="CL1011" s="791"/>
      <c r="CM1011" s="791"/>
      <c r="CN1011" s="791"/>
      <c r="CO1011" s="791"/>
      <c r="CP1011" s="791"/>
      <c r="CQ1011" s="791"/>
      <c r="CR1011" s="791"/>
      <c r="CS1011" s="791"/>
      <c r="CT1011" s="791"/>
      <c r="CU1011" s="793"/>
      <c r="CV1011" s="791"/>
      <c r="CW1011" s="791"/>
      <c r="CX1011" s="791"/>
      <c r="CY1011" s="791"/>
      <c r="CZ1011" s="791"/>
      <c r="DA1011" s="791"/>
      <c r="DB1011" s="791"/>
      <c r="DC1011" s="791"/>
      <c r="DD1011" s="791"/>
      <c r="DE1011" s="791"/>
      <c r="DF1011" s="791"/>
      <c r="DG1011" s="793"/>
    </row>
    <row r="1012" spans="1:111" ht="16">
      <c r="A1012" s="209"/>
      <c r="B1012" s="331"/>
      <c r="C1012" s="1115"/>
      <c r="D1012" s="84"/>
      <c r="E1012" s="84"/>
      <c r="F1012" s="84"/>
      <c r="G1012" s="84"/>
      <c r="H1012" s="84"/>
      <c r="I1012" s="84"/>
      <c r="J1012" s="84"/>
      <c r="K1012" s="84"/>
      <c r="L1012" s="84"/>
      <c r="M1012" s="84"/>
      <c r="N1012" s="84"/>
      <c r="O1012" s="84"/>
      <c r="P1012" s="84"/>
      <c r="Q1012" s="84"/>
      <c r="R1012" s="84"/>
      <c r="S1012" s="84"/>
      <c r="T1012" s="84"/>
      <c r="U1012" s="84"/>
      <c r="V1012" s="84"/>
      <c r="W1012" s="84"/>
      <c r="X1012" s="84"/>
      <c r="Y1012" s="84"/>
      <c r="Z1012" s="84"/>
      <c r="AA1012" s="771"/>
      <c r="AB1012" s="84"/>
      <c r="AC1012" s="84"/>
      <c r="AD1012" s="84"/>
      <c r="AE1012" s="84"/>
      <c r="AF1012" s="84"/>
      <c r="AG1012" s="84"/>
      <c r="AH1012" s="84"/>
      <c r="AI1012" s="84"/>
      <c r="AJ1012" s="84"/>
      <c r="AK1012" s="84"/>
      <c r="AL1012" s="84"/>
      <c r="AM1012" s="771"/>
      <c r="AN1012" s="84"/>
      <c r="AO1012" s="84"/>
      <c r="AP1012" s="84"/>
      <c r="AQ1012" s="84"/>
      <c r="AR1012" s="84"/>
      <c r="AS1012" s="84"/>
      <c r="AT1012" s="84"/>
      <c r="AU1012" s="84"/>
      <c r="AV1012" s="84"/>
      <c r="AW1012" s="84"/>
      <c r="AX1012" s="84"/>
      <c r="AY1012" s="771"/>
      <c r="AZ1012" s="84"/>
      <c r="BA1012" s="84"/>
      <c r="BB1012" s="84"/>
      <c r="BC1012" s="84"/>
      <c r="BD1012" s="84"/>
      <c r="BE1012" s="84"/>
      <c r="BF1012" s="84"/>
      <c r="BG1012" s="84"/>
      <c r="BH1012" s="84"/>
      <c r="BI1012" s="84"/>
      <c r="BJ1012" s="84"/>
      <c r="BK1012" s="771"/>
      <c r="BL1012" s="84"/>
      <c r="BM1012" s="84"/>
      <c r="BN1012" s="84"/>
      <c r="BO1012" s="84"/>
      <c r="BP1012" s="84"/>
      <c r="BQ1012" s="84"/>
      <c r="BR1012" s="84"/>
      <c r="BS1012" s="84"/>
      <c r="BT1012" s="84"/>
      <c r="BU1012" s="84"/>
      <c r="BV1012" s="84"/>
      <c r="BW1012" s="771"/>
      <c r="BX1012" s="84"/>
      <c r="BY1012" s="84"/>
      <c r="BZ1012" s="84"/>
      <c r="CA1012" s="84"/>
      <c r="CB1012" s="84"/>
      <c r="CC1012" s="84"/>
      <c r="CD1012" s="84"/>
      <c r="CE1012" s="84"/>
      <c r="CF1012" s="84"/>
      <c r="CG1012" s="84"/>
      <c r="CH1012" s="84"/>
      <c r="CI1012" s="771"/>
      <c r="CJ1012" s="791"/>
      <c r="CK1012" s="791"/>
      <c r="CL1012" s="791"/>
      <c r="CM1012" s="791"/>
      <c r="CN1012" s="791"/>
      <c r="CO1012" s="791"/>
      <c r="CP1012" s="791"/>
      <c r="CQ1012" s="791"/>
      <c r="CR1012" s="791"/>
      <c r="CS1012" s="791"/>
      <c r="CT1012" s="791"/>
      <c r="CU1012" s="793"/>
      <c r="CV1012" s="791"/>
      <c r="CW1012" s="791"/>
      <c r="CX1012" s="791"/>
      <c r="CY1012" s="791"/>
      <c r="CZ1012" s="791"/>
      <c r="DA1012" s="791"/>
      <c r="DB1012" s="791"/>
      <c r="DC1012" s="791"/>
      <c r="DD1012" s="791"/>
      <c r="DE1012" s="791"/>
      <c r="DF1012" s="791"/>
      <c r="DG1012" s="793"/>
    </row>
    <row r="1013" spans="1:111" ht="16">
      <c r="A1013" s="209"/>
      <c r="B1013" s="331"/>
      <c r="C1013" s="1115"/>
      <c r="D1013" s="84"/>
      <c r="E1013" s="84"/>
      <c r="F1013" s="84"/>
      <c r="G1013" s="84"/>
      <c r="H1013" s="84"/>
      <c r="I1013" s="84"/>
      <c r="J1013" s="84"/>
      <c r="K1013" s="84"/>
      <c r="L1013" s="84"/>
      <c r="M1013" s="84"/>
      <c r="N1013" s="84"/>
      <c r="O1013" s="84"/>
      <c r="P1013" s="84"/>
      <c r="Q1013" s="84"/>
      <c r="R1013" s="84"/>
      <c r="S1013" s="84"/>
      <c r="T1013" s="84"/>
      <c r="U1013" s="84"/>
      <c r="V1013" s="84"/>
      <c r="W1013" s="84"/>
      <c r="X1013" s="84"/>
      <c r="Y1013" s="84"/>
      <c r="Z1013" s="84"/>
      <c r="AA1013" s="771"/>
      <c r="AB1013" s="84"/>
      <c r="AC1013" s="84"/>
      <c r="AD1013" s="84"/>
      <c r="AE1013" s="84"/>
      <c r="AF1013" s="84"/>
      <c r="AG1013" s="84"/>
      <c r="AH1013" s="84"/>
      <c r="AI1013" s="84"/>
      <c r="AJ1013" s="84"/>
      <c r="AK1013" s="84"/>
      <c r="AL1013" s="84"/>
      <c r="AM1013" s="771"/>
      <c r="AN1013" s="84"/>
      <c r="AO1013" s="84"/>
      <c r="AP1013" s="84"/>
      <c r="AQ1013" s="84"/>
      <c r="AR1013" s="84"/>
      <c r="AS1013" s="84"/>
      <c r="AT1013" s="84"/>
      <c r="AU1013" s="84"/>
      <c r="AV1013" s="84"/>
      <c r="AW1013" s="84"/>
      <c r="AX1013" s="84"/>
      <c r="AY1013" s="771"/>
      <c r="AZ1013" s="84"/>
      <c r="BA1013" s="84"/>
      <c r="BB1013" s="84"/>
      <c r="BC1013" s="84"/>
      <c r="BD1013" s="84"/>
      <c r="BE1013" s="84"/>
      <c r="BF1013" s="84"/>
      <c r="BG1013" s="84"/>
      <c r="BH1013" s="84"/>
      <c r="BI1013" s="84"/>
      <c r="BJ1013" s="84"/>
      <c r="BK1013" s="771"/>
      <c r="BL1013" s="84"/>
      <c r="BM1013" s="84"/>
      <c r="BN1013" s="84"/>
      <c r="BO1013" s="84"/>
      <c r="BP1013" s="84"/>
      <c r="BQ1013" s="84"/>
      <c r="BR1013" s="84"/>
      <c r="BS1013" s="84"/>
      <c r="BT1013" s="84"/>
      <c r="BU1013" s="84"/>
      <c r="BV1013" s="84"/>
      <c r="BW1013" s="771"/>
      <c r="BX1013" s="84"/>
      <c r="BY1013" s="84"/>
      <c r="BZ1013" s="84"/>
      <c r="CA1013" s="84"/>
      <c r="CB1013" s="84"/>
      <c r="CC1013" s="84"/>
      <c r="CD1013" s="84"/>
      <c r="CE1013" s="84"/>
      <c r="CF1013" s="84"/>
      <c r="CG1013" s="84"/>
      <c r="CH1013" s="84"/>
      <c r="CI1013" s="771"/>
      <c r="CJ1013" s="791"/>
      <c r="CK1013" s="791"/>
      <c r="CL1013" s="791"/>
      <c r="CM1013" s="791"/>
      <c r="CN1013" s="791"/>
      <c r="CO1013" s="791"/>
      <c r="CP1013" s="791"/>
      <c r="CQ1013" s="791"/>
      <c r="CR1013" s="791"/>
      <c r="CS1013" s="791"/>
      <c r="CT1013" s="791"/>
      <c r="CU1013" s="793"/>
      <c r="CV1013" s="791"/>
      <c r="CW1013" s="791"/>
      <c r="CX1013" s="791"/>
      <c r="CY1013" s="791"/>
      <c r="CZ1013" s="791"/>
      <c r="DA1013" s="791"/>
      <c r="DB1013" s="791"/>
      <c r="DC1013" s="791"/>
      <c r="DD1013" s="791"/>
      <c r="DE1013" s="791"/>
      <c r="DF1013" s="791"/>
      <c r="DG1013" s="793"/>
    </row>
    <row r="1014" spans="1:111" ht="16">
      <c r="A1014" s="209"/>
      <c r="B1014" s="331"/>
      <c r="C1014" s="1115"/>
      <c r="D1014" s="84"/>
      <c r="E1014" s="84"/>
      <c r="F1014" s="84"/>
      <c r="G1014" s="84"/>
      <c r="H1014" s="84"/>
      <c r="I1014" s="84"/>
      <c r="J1014" s="84"/>
      <c r="K1014" s="84"/>
      <c r="L1014" s="84"/>
      <c r="M1014" s="84"/>
      <c r="N1014" s="84"/>
      <c r="O1014" s="84"/>
      <c r="P1014" s="84"/>
      <c r="Q1014" s="84"/>
      <c r="R1014" s="84"/>
      <c r="S1014" s="84"/>
      <c r="T1014" s="84"/>
      <c r="U1014" s="84"/>
      <c r="V1014" s="84"/>
      <c r="W1014" s="84"/>
      <c r="X1014" s="84"/>
      <c r="Y1014" s="84"/>
      <c r="Z1014" s="84"/>
      <c r="AA1014" s="771"/>
      <c r="AB1014" s="84"/>
      <c r="AC1014" s="84"/>
      <c r="AD1014" s="84"/>
      <c r="AE1014" s="84"/>
      <c r="AF1014" s="84"/>
      <c r="AG1014" s="84"/>
      <c r="AH1014" s="84"/>
      <c r="AI1014" s="84"/>
      <c r="AJ1014" s="84"/>
      <c r="AK1014" s="84"/>
      <c r="AL1014" s="84"/>
      <c r="AM1014" s="771"/>
      <c r="AN1014" s="84"/>
      <c r="AO1014" s="84"/>
      <c r="AP1014" s="84"/>
      <c r="AQ1014" s="84"/>
      <c r="AR1014" s="84"/>
      <c r="AS1014" s="84"/>
      <c r="AT1014" s="84"/>
      <c r="AU1014" s="84"/>
      <c r="AV1014" s="84"/>
      <c r="AW1014" s="84"/>
      <c r="AX1014" s="84"/>
      <c r="AY1014" s="771"/>
      <c r="AZ1014" s="84"/>
      <c r="BA1014" s="84"/>
      <c r="BB1014" s="84"/>
      <c r="BC1014" s="84"/>
      <c r="BD1014" s="84"/>
      <c r="BE1014" s="84"/>
      <c r="BF1014" s="84"/>
      <c r="BG1014" s="84"/>
      <c r="BH1014" s="84"/>
      <c r="BI1014" s="84"/>
      <c r="BJ1014" s="84"/>
      <c r="BK1014" s="771"/>
      <c r="BL1014" s="84"/>
      <c r="BM1014" s="84"/>
      <c r="BN1014" s="84"/>
      <c r="BO1014" s="84"/>
      <c r="BP1014" s="84"/>
      <c r="BQ1014" s="84"/>
      <c r="BR1014" s="84"/>
      <c r="BS1014" s="84"/>
      <c r="BT1014" s="84"/>
      <c r="BU1014" s="84"/>
      <c r="BV1014" s="84"/>
      <c r="BW1014" s="771"/>
      <c r="BX1014" s="84"/>
      <c r="BY1014" s="84"/>
      <c r="BZ1014" s="84"/>
      <c r="CA1014" s="84"/>
      <c r="CB1014" s="84"/>
      <c r="CC1014" s="84"/>
      <c r="CD1014" s="84"/>
      <c r="CE1014" s="84"/>
      <c r="CF1014" s="84"/>
      <c r="CG1014" s="84"/>
      <c r="CH1014" s="84"/>
      <c r="CI1014" s="771"/>
      <c r="CJ1014" s="791"/>
      <c r="CK1014" s="791"/>
      <c r="CL1014" s="791"/>
      <c r="CM1014" s="791"/>
      <c r="CN1014" s="791"/>
      <c r="CO1014" s="791"/>
      <c r="CP1014" s="791"/>
      <c r="CQ1014" s="791"/>
      <c r="CR1014" s="791"/>
      <c r="CS1014" s="791"/>
      <c r="CT1014" s="791"/>
      <c r="CU1014" s="793"/>
      <c r="CV1014" s="791"/>
      <c r="CW1014" s="791"/>
      <c r="CX1014" s="791"/>
      <c r="CY1014" s="791"/>
      <c r="CZ1014" s="791"/>
      <c r="DA1014" s="791"/>
      <c r="DB1014" s="791"/>
      <c r="DC1014" s="791"/>
      <c r="DD1014" s="791"/>
      <c r="DE1014" s="791"/>
      <c r="DF1014" s="791"/>
      <c r="DG1014" s="793"/>
    </row>
    <row r="1015" spans="1:111" ht="16">
      <c r="A1015" s="209"/>
      <c r="B1015" s="331"/>
      <c r="C1015" s="1115"/>
      <c r="D1015" s="84"/>
      <c r="E1015" s="84"/>
      <c r="F1015" s="84"/>
      <c r="G1015" s="84"/>
      <c r="H1015" s="84"/>
      <c r="I1015" s="84"/>
      <c r="J1015" s="84"/>
      <c r="K1015" s="84"/>
      <c r="L1015" s="84"/>
      <c r="M1015" s="84"/>
      <c r="N1015" s="84"/>
      <c r="O1015" s="84"/>
      <c r="P1015" s="84"/>
      <c r="Q1015" s="84"/>
      <c r="R1015" s="84"/>
      <c r="S1015" s="84"/>
      <c r="T1015" s="84"/>
      <c r="U1015" s="84"/>
      <c r="V1015" s="84"/>
      <c r="W1015" s="84"/>
      <c r="X1015" s="84"/>
      <c r="Y1015" s="84"/>
      <c r="Z1015" s="84"/>
      <c r="AA1015" s="771"/>
      <c r="AB1015" s="84"/>
      <c r="AC1015" s="84"/>
      <c r="AD1015" s="84"/>
      <c r="AE1015" s="84"/>
      <c r="AF1015" s="84"/>
      <c r="AG1015" s="84"/>
      <c r="AH1015" s="84"/>
      <c r="AI1015" s="84"/>
      <c r="AJ1015" s="84"/>
      <c r="AK1015" s="84"/>
      <c r="AL1015" s="84"/>
      <c r="AM1015" s="771"/>
      <c r="AN1015" s="84"/>
      <c r="AO1015" s="84"/>
      <c r="AP1015" s="84"/>
      <c r="AQ1015" s="84"/>
      <c r="AR1015" s="84"/>
      <c r="AS1015" s="84"/>
      <c r="AT1015" s="84"/>
      <c r="AU1015" s="84"/>
      <c r="AV1015" s="84"/>
      <c r="AW1015" s="84"/>
      <c r="AX1015" s="84"/>
      <c r="AY1015" s="771"/>
      <c r="AZ1015" s="84"/>
      <c r="BA1015" s="84"/>
      <c r="BB1015" s="84"/>
      <c r="BC1015" s="84"/>
      <c r="BD1015" s="84"/>
      <c r="BE1015" s="84"/>
      <c r="BF1015" s="84"/>
      <c r="BG1015" s="84"/>
      <c r="BH1015" s="84"/>
      <c r="BI1015" s="84"/>
      <c r="BJ1015" s="84"/>
      <c r="BK1015" s="771"/>
      <c r="BL1015" s="84"/>
      <c r="BM1015" s="84"/>
      <c r="BN1015" s="84"/>
      <c r="BO1015" s="84"/>
      <c r="BP1015" s="84"/>
      <c r="BQ1015" s="84"/>
      <c r="BR1015" s="84"/>
      <c r="BS1015" s="84"/>
      <c r="BT1015" s="84"/>
      <c r="BU1015" s="84"/>
      <c r="BV1015" s="84"/>
      <c r="BW1015" s="771"/>
      <c r="BX1015" s="84"/>
      <c r="BY1015" s="84"/>
      <c r="BZ1015" s="84"/>
      <c r="CA1015" s="84"/>
      <c r="CB1015" s="84"/>
      <c r="CC1015" s="84"/>
      <c r="CD1015" s="84"/>
      <c r="CE1015" s="84"/>
      <c r="CF1015" s="84"/>
      <c r="CG1015" s="84"/>
      <c r="CH1015" s="84"/>
      <c r="CI1015" s="771"/>
      <c r="CJ1015" s="791"/>
      <c r="CK1015" s="791"/>
      <c r="CL1015" s="791"/>
      <c r="CM1015" s="791"/>
      <c r="CN1015" s="791"/>
      <c r="CO1015" s="791"/>
      <c r="CP1015" s="791"/>
      <c r="CQ1015" s="791"/>
      <c r="CR1015" s="791"/>
      <c r="CS1015" s="791"/>
      <c r="CT1015" s="791"/>
      <c r="CU1015" s="793"/>
      <c r="CV1015" s="791"/>
      <c r="CW1015" s="791"/>
      <c r="CX1015" s="791"/>
      <c r="CY1015" s="791"/>
      <c r="CZ1015" s="791"/>
      <c r="DA1015" s="791"/>
      <c r="DB1015" s="791"/>
      <c r="DC1015" s="791"/>
      <c r="DD1015" s="791"/>
      <c r="DE1015" s="791"/>
      <c r="DF1015" s="791"/>
      <c r="DG1015" s="793"/>
    </row>
    <row r="1016" spans="1:111" ht="16">
      <c r="A1016" s="209"/>
      <c r="B1016" s="331"/>
      <c r="C1016" s="1115"/>
      <c r="D1016" s="84"/>
      <c r="E1016" s="84"/>
      <c r="F1016" s="84"/>
      <c r="G1016" s="84"/>
      <c r="H1016" s="84"/>
      <c r="I1016" s="84"/>
      <c r="J1016" s="84"/>
      <c r="K1016" s="84"/>
      <c r="L1016" s="84"/>
      <c r="M1016" s="84"/>
      <c r="N1016" s="84"/>
      <c r="O1016" s="84"/>
      <c r="P1016" s="84"/>
      <c r="Q1016" s="84"/>
      <c r="R1016" s="84"/>
      <c r="S1016" s="84"/>
      <c r="T1016" s="84"/>
      <c r="U1016" s="84"/>
      <c r="V1016" s="84"/>
      <c r="W1016" s="84"/>
      <c r="X1016" s="84"/>
      <c r="Y1016" s="84"/>
      <c r="Z1016" s="84"/>
      <c r="AA1016" s="771"/>
      <c r="AB1016" s="84"/>
      <c r="AC1016" s="84"/>
      <c r="AD1016" s="84"/>
      <c r="AE1016" s="84"/>
      <c r="AF1016" s="84"/>
      <c r="AG1016" s="84"/>
      <c r="AH1016" s="84"/>
      <c r="AI1016" s="84"/>
      <c r="AJ1016" s="84"/>
      <c r="AK1016" s="84"/>
      <c r="AL1016" s="84"/>
      <c r="AM1016" s="771"/>
      <c r="AN1016" s="84"/>
      <c r="AO1016" s="84"/>
      <c r="AP1016" s="84"/>
      <c r="AQ1016" s="84"/>
      <c r="AR1016" s="84"/>
      <c r="AS1016" s="84"/>
      <c r="AT1016" s="84"/>
      <c r="AU1016" s="84"/>
      <c r="AV1016" s="84"/>
      <c r="AW1016" s="84"/>
      <c r="AX1016" s="84"/>
      <c r="AY1016" s="771"/>
      <c r="AZ1016" s="84"/>
      <c r="BA1016" s="84"/>
      <c r="BB1016" s="84"/>
      <c r="BC1016" s="84"/>
      <c r="BD1016" s="84"/>
      <c r="BE1016" s="84"/>
      <c r="BF1016" s="84"/>
      <c r="BG1016" s="84"/>
      <c r="BH1016" s="84"/>
      <c r="BI1016" s="84"/>
      <c r="BJ1016" s="84"/>
      <c r="BK1016" s="771"/>
      <c r="BL1016" s="84"/>
      <c r="BM1016" s="84"/>
      <c r="BN1016" s="84"/>
      <c r="BO1016" s="84"/>
      <c r="BP1016" s="84"/>
      <c r="BQ1016" s="84"/>
      <c r="BR1016" s="84"/>
      <c r="BS1016" s="84"/>
      <c r="BT1016" s="84"/>
      <c r="BU1016" s="84"/>
      <c r="BV1016" s="84"/>
      <c r="BW1016" s="771"/>
      <c r="BX1016" s="84"/>
      <c r="BY1016" s="84"/>
      <c r="BZ1016" s="84"/>
      <c r="CA1016" s="84"/>
      <c r="CB1016" s="84"/>
      <c r="CC1016" s="84"/>
      <c r="CD1016" s="84"/>
      <c r="CE1016" s="84"/>
      <c r="CF1016" s="84"/>
      <c r="CG1016" s="84"/>
      <c r="CH1016" s="84"/>
      <c r="CI1016" s="771"/>
      <c r="CJ1016" s="791"/>
      <c r="CK1016" s="791"/>
      <c r="CL1016" s="791"/>
      <c r="CM1016" s="791"/>
      <c r="CN1016" s="791"/>
      <c r="CO1016" s="791"/>
      <c r="CP1016" s="791"/>
      <c r="CQ1016" s="791"/>
      <c r="CR1016" s="791"/>
      <c r="CS1016" s="791"/>
      <c r="CT1016" s="791"/>
      <c r="CU1016" s="793"/>
      <c r="CV1016" s="791"/>
      <c r="CW1016" s="791"/>
      <c r="CX1016" s="791"/>
      <c r="CY1016" s="791"/>
      <c r="CZ1016" s="791"/>
      <c r="DA1016" s="791"/>
      <c r="DB1016" s="791"/>
      <c r="DC1016" s="791"/>
      <c r="DD1016" s="791"/>
      <c r="DE1016" s="791"/>
      <c r="DF1016" s="791"/>
      <c r="DG1016" s="793"/>
    </row>
    <row r="1017" spans="1:111" ht="16">
      <c r="A1017" s="209"/>
      <c r="B1017" s="331"/>
      <c r="C1017" s="1115"/>
      <c r="D1017" s="84"/>
      <c r="E1017" s="84"/>
      <c r="F1017" s="84"/>
      <c r="G1017" s="84"/>
      <c r="H1017" s="84"/>
      <c r="I1017" s="84"/>
      <c r="J1017" s="84"/>
      <c r="K1017" s="84"/>
      <c r="L1017" s="84"/>
      <c r="M1017" s="84"/>
      <c r="N1017" s="84"/>
      <c r="O1017" s="84"/>
      <c r="P1017" s="84"/>
      <c r="Q1017" s="84"/>
      <c r="R1017" s="84"/>
      <c r="S1017" s="84"/>
      <c r="T1017" s="84"/>
      <c r="U1017" s="84"/>
      <c r="V1017" s="84"/>
      <c r="W1017" s="84"/>
      <c r="X1017" s="84"/>
      <c r="Y1017" s="84"/>
      <c r="Z1017" s="84"/>
      <c r="AA1017" s="771"/>
      <c r="AB1017" s="84"/>
      <c r="AC1017" s="84"/>
      <c r="AD1017" s="84"/>
      <c r="AE1017" s="84"/>
      <c r="AF1017" s="84"/>
      <c r="AG1017" s="84"/>
      <c r="AH1017" s="84"/>
      <c r="AI1017" s="84"/>
      <c r="AJ1017" s="84"/>
      <c r="AK1017" s="84"/>
      <c r="AL1017" s="84"/>
      <c r="AM1017" s="771"/>
      <c r="AN1017" s="84"/>
      <c r="AO1017" s="84"/>
      <c r="AP1017" s="84"/>
      <c r="AQ1017" s="84"/>
      <c r="AR1017" s="84"/>
      <c r="AS1017" s="84"/>
      <c r="AT1017" s="84"/>
      <c r="AU1017" s="84"/>
      <c r="AV1017" s="84"/>
      <c r="AW1017" s="84"/>
      <c r="AX1017" s="84"/>
      <c r="AY1017" s="771"/>
      <c r="AZ1017" s="84"/>
      <c r="BA1017" s="84"/>
      <c r="BB1017" s="84"/>
      <c r="BC1017" s="84"/>
      <c r="BD1017" s="84"/>
      <c r="BE1017" s="84"/>
      <c r="BF1017" s="84"/>
      <c r="BG1017" s="84"/>
      <c r="BH1017" s="84"/>
      <c r="BI1017" s="84"/>
      <c r="BJ1017" s="84"/>
      <c r="BK1017" s="771"/>
      <c r="BL1017" s="84"/>
      <c r="BM1017" s="84"/>
      <c r="BN1017" s="84"/>
      <c r="BO1017" s="84"/>
      <c r="BP1017" s="84"/>
      <c r="BQ1017" s="84"/>
      <c r="BR1017" s="84"/>
      <c r="BS1017" s="84"/>
      <c r="BT1017" s="84"/>
      <c r="BU1017" s="84"/>
      <c r="BV1017" s="84"/>
      <c r="BW1017" s="771"/>
      <c r="BX1017" s="84"/>
      <c r="BY1017" s="84"/>
      <c r="BZ1017" s="84"/>
      <c r="CA1017" s="84"/>
      <c r="CB1017" s="84"/>
      <c r="CC1017" s="84"/>
      <c r="CD1017" s="84"/>
      <c r="CE1017" s="84"/>
      <c r="CF1017" s="84"/>
      <c r="CG1017" s="84"/>
      <c r="CH1017" s="84"/>
      <c r="CI1017" s="771"/>
      <c r="CJ1017" s="791"/>
      <c r="CK1017" s="791"/>
      <c r="CL1017" s="791"/>
      <c r="CM1017" s="791"/>
      <c r="CN1017" s="791"/>
      <c r="CO1017" s="791"/>
      <c r="CP1017" s="791"/>
      <c r="CQ1017" s="791"/>
      <c r="CR1017" s="791"/>
      <c r="CS1017" s="791"/>
      <c r="CT1017" s="791"/>
      <c r="CU1017" s="793"/>
      <c r="CV1017" s="791"/>
      <c r="CW1017" s="791"/>
      <c r="CX1017" s="791"/>
      <c r="CY1017" s="791"/>
      <c r="CZ1017" s="791"/>
      <c r="DA1017" s="791"/>
      <c r="DB1017" s="791"/>
      <c r="DC1017" s="791"/>
      <c r="DD1017" s="791"/>
      <c r="DE1017" s="791"/>
      <c r="DF1017" s="791"/>
      <c r="DG1017" s="793"/>
    </row>
    <row r="1018" spans="1:111" ht="16">
      <c r="A1018" s="209"/>
      <c r="B1018" s="331"/>
      <c r="C1018" s="1115"/>
      <c r="D1018" s="84"/>
      <c r="E1018" s="84"/>
      <c r="F1018" s="84"/>
      <c r="G1018" s="84"/>
      <c r="H1018" s="84"/>
      <c r="I1018" s="84"/>
      <c r="J1018" s="84"/>
      <c r="K1018" s="84"/>
      <c r="L1018" s="84"/>
      <c r="M1018" s="84"/>
      <c r="N1018" s="84"/>
      <c r="O1018" s="84"/>
      <c r="P1018" s="84"/>
      <c r="Q1018" s="84"/>
      <c r="R1018" s="84"/>
      <c r="S1018" s="84"/>
      <c r="T1018" s="84"/>
      <c r="U1018" s="84"/>
      <c r="V1018" s="84"/>
      <c r="W1018" s="84"/>
      <c r="X1018" s="84"/>
      <c r="Y1018" s="84"/>
      <c r="Z1018" s="84"/>
      <c r="AA1018" s="771"/>
      <c r="AB1018" s="84"/>
      <c r="AC1018" s="84"/>
      <c r="AD1018" s="84"/>
      <c r="AE1018" s="84"/>
      <c r="AF1018" s="84"/>
      <c r="AG1018" s="84"/>
      <c r="AH1018" s="84"/>
      <c r="AI1018" s="84"/>
      <c r="AJ1018" s="84"/>
      <c r="AK1018" s="84"/>
      <c r="AL1018" s="84"/>
      <c r="AM1018" s="771"/>
      <c r="AN1018" s="84"/>
      <c r="AO1018" s="84"/>
      <c r="AP1018" s="84"/>
      <c r="AQ1018" s="84"/>
      <c r="AR1018" s="84"/>
      <c r="AS1018" s="84"/>
      <c r="AT1018" s="84"/>
      <c r="AU1018" s="84"/>
      <c r="AV1018" s="84"/>
      <c r="AW1018" s="84"/>
      <c r="AX1018" s="84"/>
      <c r="AY1018" s="771"/>
      <c r="AZ1018" s="84"/>
      <c r="BA1018" s="84"/>
      <c r="BB1018" s="84"/>
      <c r="BC1018" s="84"/>
      <c r="BD1018" s="84"/>
      <c r="BE1018" s="84"/>
      <c r="BF1018" s="84"/>
      <c r="BG1018" s="84"/>
      <c r="BH1018" s="84"/>
      <c r="BI1018" s="84"/>
      <c r="BJ1018" s="84"/>
      <c r="BK1018" s="771"/>
      <c r="BL1018" s="84"/>
      <c r="BM1018" s="84"/>
      <c r="BN1018" s="84"/>
      <c r="BO1018" s="84"/>
      <c r="BP1018" s="84"/>
      <c r="BQ1018" s="84"/>
      <c r="BR1018" s="84"/>
      <c r="BS1018" s="84"/>
      <c r="BT1018" s="84"/>
      <c r="BU1018" s="84"/>
      <c r="BV1018" s="84"/>
      <c r="BW1018" s="771"/>
      <c r="BX1018" s="84"/>
      <c r="BY1018" s="84"/>
      <c r="BZ1018" s="84"/>
      <c r="CA1018" s="84"/>
      <c r="CB1018" s="84"/>
      <c r="CC1018" s="84"/>
      <c r="CD1018" s="84"/>
      <c r="CE1018" s="84"/>
      <c r="CF1018" s="84"/>
      <c r="CG1018" s="84"/>
      <c r="CH1018" s="84"/>
      <c r="CI1018" s="771"/>
      <c r="CJ1018" s="791"/>
      <c r="CK1018" s="791"/>
      <c r="CL1018" s="791"/>
      <c r="CM1018" s="791"/>
      <c r="CN1018" s="791"/>
      <c r="CO1018" s="791"/>
      <c r="CP1018" s="791"/>
      <c r="CQ1018" s="791"/>
      <c r="CR1018" s="791"/>
      <c r="CS1018" s="791"/>
      <c r="CT1018" s="791"/>
      <c r="CU1018" s="793"/>
      <c r="CV1018" s="791"/>
      <c r="CW1018" s="791"/>
      <c r="CX1018" s="791"/>
      <c r="CY1018" s="791"/>
      <c r="CZ1018" s="791"/>
      <c r="DA1018" s="791"/>
      <c r="DB1018" s="791"/>
      <c r="DC1018" s="791"/>
      <c r="DD1018" s="791"/>
      <c r="DE1018" s="791"/>
      <c r="DF1018" s="791"/>
      <c r="DG1018" s="793"/>
    </row>
    <row r="1019" spans="1:111" ht="16">
      <c r="A1019" s="209"/>
      <c r="B1019" s="331"/>
      <c r="C1019" s="1115"/>
      <c r="D1019" s="84"/>
      <c r="E1019" s="84"/>
      <c r="F1019" s="84"/>
      <c r="G1019" s="84"/>
      <c r="H1019" s="84"/>
      <c r="I1019" s="84"/>
      <c r="J1019" s="84"/>
      <c r="K1019" s="84"/>
      <c r="L1019" s="84"/>
      <c r="M1019" s="84"/>
      <c r="N1019" s="84"/>
      <c r="O1019" s="84"/>
      <c r="P1019" s="84"/>
      <c r="Q1019" s="84"/>
      <c r="R1019" s="84"/>
      <c r="S1019" s="84"/>
      <c r="T1019" s="84"/>
      <c r="U1019" s="84"/>
      <c r="V1019" s="84"/>
      <c r="W1019" s="84"/>
      <c r="X1019" s="84"/>
      <c r="Y1019" s="84"/>
      <c r="Z1019" s="84"/>
      <c r="AA1019" s="771"/>
      <c r="AB1019" s="84"/>
      <c r="AC1019" s="84"/>
      <c r="AD1019" s="84"/>
      <c r="AE1019" s="84"/>
      <c r="AF1019" s="84"/>
      <c r="AG1019" s="84"/>
      <c r="AH1019" s="84"/>
      <c r="AI1019" s="84"/>
      <c r="AJ1019" s="84"/>
      <c r="AK1019" s="84"/>
      <c r="AL1019" s="84"/>
      <c r="AM1019" s="771"/>
      <c r="AN1019" s="84"/>
      <c r="AO1019" s="84"/>
      <c r="AP1019" s="84"/>
      <c r="AQ1019" s="84"/>
      <c r="AR1019" s="84"/>
      <c r="AS1019" s="84"/>
      <c r="AT1019" s="84"/>
      <c r="AU1019" s="84"/>
      <c r="AV1019" s="84"/>
      <c r="AW1019" s="84"/>
      <c r="AX1019" s="84"/>
      <c r="AY1019" s="771"/>
      <c r="AZ1019" s="84"/>
      <c r="BA1019" s="84"/>
      <c r="BB1019" s="84"/>
      <c r="BC1019" s="84"/>
      <c r="BD1019" s="84"/>
      <c r="BE1019" s="84"/>
      <c r="BF1019" s="84"/>
      <c r="BG1019" s="84"/>
      <c r="BH1019" s="84"/>
      <c r="BI1019" s="84"/>
      <c r="BJ1019" s="84"/>
      <c r="BK1019" s="771"/>
      <c r="BL1019" s="84"/>
      <c r="BM1019" s="84"/>
      <c r="BN1019" s="84"/>
      <c r="BO1019" s="84"/>
      <c r="BP1019" s="84"/>
      <c r="BQ1019" s="84"/>
      <c r="BR1019" s="84"/>
      <c r="BS1019" s="84"/>
      <c r="BT1019" s="84"/>
      <c r="BU1019" s="84"/>
      <c r="BV1019" s="84"/>
      <c r="BW1019" s="771"/>
      <c r="BX1019" s="84"/>
      <c r="BY1019" s="84"/>
      <c r="BZ1019" s="84"/>
      <c r="CA1019" s="84"/>
      <c r="CB1019" s="84"/>
      <c r="CC1019" s="84"/>
      <c r="CD1019" s="84"/>
      <c r="CE1019" s="84"/>
      <c r="CF1019" s="84"/>
      <c r="CG1019" s="84"/>
      <c r="CH1019" s="84"/>
      <c r="CI1019" s="771"/>
      <c r="CJ1019" s="791"/>
      <c r="CK1019" s="791"/>
      <c r="CL1019" s="791"/>
      <c r="CM1019" s="791"/>
      <c r="CN1019" s="791"/>
      <c r="CO1019" s="791"/>
      <c r="CP1019" s="791"/>
      <c r="CQ1019" s="791"/>
      <c r="CR1019" s="791"/>
      <c r="CS1019" s="791"/>
      <c r="CT1019" s="791"/>
      <c r="CU1019" s="793"/>
      <c r="CV1019" s="791"/>
      <c r="CW1019" s="791"/>
      <c r="CX1019" s="791"/>
      <c r="CY1019" s="791"/>
      <c r="CZ1019" s="791"/>
      <c r="DA1019" s="791"/>
      <c r="DB1019" s="791"/>
      <c r="DC1019" s="791"/>
      <c r="DD1019" s="791"/>
      <c r="DE1019" s="791"/>
      <c r="DF1019" s="791"/>
      <c r="DG1019" s="793"/>
    </row>
    <row r="1020" spans="1:111" ht="16">
      <c r="A1020" s="209"/>
      <c r="B1020" s="331"/>
      <c r="C1020" s="1115"/>
      <c r="D1020" s="84"/>
      <c r="E1020" s="84"/>
      <c r="F1020" s="84"/>
      <c r="G1020" s="84"/>
      <c r="H1020" s="84"/>
      <c r="I1020" s="84"/>
      <c r="J1020" s="84"/>
      <c r="K1020" s="84"/>
      <c r="L1020" s="84"/>
      <c r="M1020" s="84"/>
      <c r="N1020" s="84"/>
      <c r="O1020" s="84"/>
      <c r="P1020" s="84"/>
      <c r="Q1020" s="84"/>
      <c r="R1020" s="84"/>
      <c r="S1020" s="84"/>
      <c r="T1020" s="84"/>
      <c r="U1020" s="84"/>
      <c r="V1020" s="84"/>
      <c r="W1020" s="84"/>
      <c r="X1020" s="84"/>
      <c r="Y1020" s="84"/>
      <c r="Z1020" s="84"/>
      <c r="AA1020" s="771"/>
      <c r="AB1020" s="84"/>
      <c r="AC1020" s="84"/>
      <c r="AD1020" s="84"/>
      <c r="AE1020" s="84"/>
      <c r="AF1020" s="84"/>
      <c r="AG1020" s="84"/>
      <c r="AH1020" s="84"/>
      <c r="AI1020" s="84"/>
      <c r="AJ1020" s="84"/>
      <c r="AK1020" s="84"/>
      <c r="AL1020" s="84"/>
      <c r="AM1020" s="771"/>
      <c r="AN1020" s="84"/>
      <c r="AO1020" s="84"/>
      <c r="AP1020" s="84"/>
      <c r="AQ1020" s="84"/>
      <c r="AR1020" s="84"/>
      <c r="AS1020" s="84"/>
      <c r="AT1020" s="84"/>
      <c r="AU1020" s="84"/>
      <c r="AV1020" s="84"/>
      <c r="AW1020" s="84"/>
      <c r="AX1020" s="84"/>
      <c r="AY1020" s="771"/>
      <c r="AZ1020" s="84"/>
      <c r="BA1020" s="84"/>
      <c r="BB1020" s="84"/>
      <c r="BC1020" s="84"/>
      <c r="BD1020" s="84"/>
      <c r="BE1020" s="84"/>
      <c r="BF1020" s="84"/>
      <c r="BG1020" s="84"/>
      <c r="BH1020" s="84"/>
      <c r="BI1020" s="84"/>
      <c r="BJ1020" s="84"/>
      <c r="BK1020" s="771"/>
      <c r="BL1020" s="84"/>
      <c r="BM1020" s="84"/>
      <c r="BN1020" s="84"/>
      <c r="BO1020" s="84"/>
      <c r="BP1020" s="84"/>
      <c r="BQ1020" s="84"/>
      <c r="BR1020" s="84"/>
      <c r="BS1020" s="84"/>
      <c r="BT1020" s="84"/>
      <c r="BU1020" s="84"/>
      <c r="BV1020" s="84"/>
      <c r="BW1020" s="771"/>
      <c r="BX1020" s="84"/>
      <c r="BY1020" s="84"/>
      <c r="BZ1020" s="84"/>
      <c r="CA1020" s="84"/>
      <c r="CB1020" s="84"/>
      <c r="CC1020" s="84"/>
      <c r="CD1020" s="84"/>
      <c r="CE1020" s="84"/>
      <c r="CF1020" s="84"/>
      <c r="CG1020" s="84"/>
      <c r="CH1020" s="84"/>
      <c r="CI1020" s="771"/>
      <c r="CJ1020" s="791"/>
      <c r="CK1020" s="791"/>
      <c r="CL1020" s="791"/>
      <c r="CM1020" s="791"/>
      <c r="CN1020" s="791"/>
      <c r="CO1020" s="791"/>
      <c r="CP1020" s="791"/>
      <c r="CQ1020" s="791"/>
      <c r="CR1020" s="791"/>
      <c r="CS1020" s="791"/>
      <c r="CT1020" s="791"/>
      <c r="CU1020" s="793"/>
      <c r="CV1020" s="791"/>
      <c r="CW1020" s="791"/>
      <c r="CX1020" s="791"/>
      <c r="CY1020" s="791"/>
      <c r="CZ1020" s="791"/>
      <c r="DA1020" s="791"/>
      <c r="DB1020" s="791"/>
      <c r="DC1020" s="791"/>
      <c r="DD1020" s="791"/>
      <c r="DE1020" s="791"/>
      <c r="DF1020" s="791"/>
      <c r="DG1020" s="793"/>
    </row>
    <row r="1021" spans="1:111" ht="16">
      <c r="A1021" s="209"/>
      <c r="B1021" s="331"/>
      <c r="C1021" s="1115"/>
      <c r="D1021" s="84"/>
      <c r="E1021" s="84"/>
      <c r="F1021" s="84"/>
      <c r="G1021" s="84"/>
      <c r="H1021" s="84"/>
      <c r="I1021" s="84"/>
      <c r="J1021" s="84"/>
      <c r="K1021" s="84"/>
      <c r="L1021" s="84"/>
      <c r="M1021" s="84"/>
      <c r="N1021" s="84"/>
      <c r="O1021" s="84"/>
      <c r="P1021" s="84"/>
      <c r="Q1021" s="84"/>
      <c r="R1021" s="84"/>
      <c r="S1021" s="84"/>
      <c r="T1021" s="84"/>
      <c r="U1021" s="84"/>
      <c r="V1021" s="84"/>
      <c r="W1021" s="84"/>
      <c r="X1021" s="84"/>
      <c r="Y1021" s="84"/>
      <c r="Z1021" s="84"/>
      <c r="AA1021" s="771"/>
      <c r="AB1021" s="84"/>
      <c r="AC1021" s="84"/>
      <c r="AD1021" s="84"/>
      <c r="AE1021" s="84"/>
      <c r="AF1021" s="84"/>
      <c r="AG1021" s="84"/>
      <c r="AH1021" s="84"/>
      <c r="AI1021" s="84"/>
      <c r="AJ1021" s="84"/>
      <c r="AK1021" s="84"/>
      <c r="AL1021" s="84"/>
      <c r="AM1021" s="771"/>
      <c r="AN1021" s="84"/>
      <c r="AO1021" s="84"/>
      <c r="AP1021" s="84"/>
      <c r="AQ1021" s="84"/>
      <c r="AR1021" s="84"/>
      <c r="AS1021" s="84"/>
      <c r="AT1021" s="84"/>
      <c r="AU1021" s="84"/>
      <c r="AV1021" s="84"/>
      <c r="AW1021" s="84"/>
      <c r="AX1021" s="84"/>
      <c r="AY1021" s="771"/>
      <c r="AZ1021" s="84"/>
      <c r="BA1021" s="84"/>
      <c r="BB1021" s="84"/>
      <c r="BC1021" s="84"/>
      <c r="BD1021" s="84"/>
      <c r="BE1021" s="84"/>
      <c r="BF1021" s="84"/>
      <c r="BG1021" s="84"/>
      <c r="BH1021" s="84"/>
      <c r="BI1021" s="84"/>
      <c r="BJ1021" s="84"/>
      <c r="BK1021" s="771"/>
      <c r="BL1021" s="84"/>
      <c r="BM1021" s="84"/>
      <c r="BN1021" s="84"/>
      <c r="BO1021" s="84"/>
      <c r="BP1021" s="84"/>
      <c r="BQ1021" s="84"/>
      <c r="BR1021" s="84"/>
      <c r="BS1021" s="84"/>
      <c r="BT1021" s="84"/>
      <c r="BU1021" s="84"/>
      <c r="BV1021" s="84"/>
      <c r="BW1021" s="771"/>
      <c r="BX1021" s="84"/>
      <c r="BY1021" s="84"/>
      <c r="BZ1021" s="84"/>
      <c r="CA1021" s="84"/>
      <c r="CB1021" s="84"/>
      <c r="CC1021" s="84"/>
      <c r="CD1021" s="84"/>
      <c r="CE1021" s="84"/>
      <c r="CF1021" s="84"/>
      <c r="CG1021" s="84"/>
      <c r="CH1021" s="84"/>
      <c r="CI1021" s="771"/>
      <c r="CJ1021" s="791"/>
      <c r="CK1021" s="791"/>
      <c r="CL1021" s="791"/>
      <c r="CM1021" s="791"/>
      <c r="CN1021" s="791"/>
      <c r="CO1021" s="791"/>
      <c r="CP1021" s="791"/>
      <c r="CQ1021" s="791"/>
      <c r="CR1021" s="791"/>
      <c r="CS1021" s="791"/>
      <c r="CT1021" s="791"/>
      <c r="CU1021" s="793"/>
      <c r="CV1021" s="791"/>
      <c r="CW1021" s="791"/>
      <c r="CX1021" s="791"/>
      <c r="CY1021" s="791"/>
      <c r="CZ1021" s="791"/>
      <c r="DA1021" s="791"/>
      <c r="DB1021" s="791"/>
      <c r="DC1021" s="791"/>
      <c r="DD1021" s="791"/>
      <c r="DE1021" s="791"/>
      <c r="DF1021" s="791"/>
      <c r="DG1021" s="793"/>
    </row>
    <row r="1022" spans="1:111" ht="16">
      <c r="A1022" s="209"/>
      <c r="B1022" s="331"/>
      <c r="C1022" s="1115"/>
      <c r="D1022" s="84"/>
      <c r="E1022" s="84"/>
      <c r="F1022" s="84"/>
      <c r="G1022" s="84"/>
      <c r="H1022" s="84"/>
      <c r="I1022" s="84"/>
      <c r="J1022" s="84"/>
      <c r="K1022" s="84"/>
      <c r="L1022" s="84"/>
      <c r="M1022" s="84"/>
      <c r="N1022" s="84"/>
      <c r="O1022" s="84"/>
      <c r="P1022" s="84"/>
      <c r="Q1022" s="84"/>
      <c r="R1022" s="84"/>
      <c r="S1022" s="84"/>
      <c r="T1022" s="84"/>
      <c r="U1022" s="84"/>
      <c r="V1022" s="84"/>
      <c r="W1022" s="84"/>
      <c r="X1022" s="84"/>
      <c r="Y1022" s="84"/>
      <c r="Z1022" s="84"/>
      <c r="AA1022" s="771"/>
      <c r="AB1022" s="84"/>
      <c r="AC1022" s="84"/>
      <c r="AD1022" s="84"/>
      <c r="AE1022" s="84"/>
      <c r="AF1022" s="84"/>
      <c r="AG1022" s="84"/>
      <c r="AH1022" s="84"/>
      <c r="AI1022" s="84"/>
      <c r="AJ1022" s="84"/>
      <c r="AK1022" s="84"/>
      <c r="AL1022" s="84"/>
      <c r="AM1022" s="771"/>
      <c r="AN1022" s="84"/>
      <c r="AO1022" s="84"/>
      <c r="AP1022" s="84"/>
      <c r="AQ1022" s="84"/>
      <c r="AR1022" s="84"/>
      <c r="AS1022" s="84"/>
      <c r="AT1022" s="84"/>
      <c r="AU1022" s="84"/>
      <c r="AV1022" s="84"/>
      <c r="AW1022" s="84"/>
      <c r="AX1022" s="84"/>
      <c r="AY1022" s="771"/>
      <c r="AZ1022" s="84"/>
      <c r="BA1022" s="84"/>
      <c r="BB1022" s="84"/>
      <c r="BC1022" s="84"/>
      <c r="BD1022" s="84"/>
      <c r="BE1022" s="84"/>
      <c r="BF1022" s="84"/>
      <c r="BG1022" s="84"/>
      <c r="BH1022" s="84"/>
      <c r="BI1022" s="84"/>
      <c r="BJ1022" s="84"/>
      <c r="BK1022" s="771"/>
      <c r="BL1022" s="84"/>
      <c r="BM1022" s="84"/>
      <c r="BN1022" s="84"/>
      <c r="BO1022" s="84"/>
      <c r="BP1022" s="84"/>
      <c r="BQ1022" s="84"/>
      <c r="BR1022" s="84"/>
      <c r="BS1022" s="84"/>
      <c r="BT1022" s="84"/>
      <c r="BU1022" s="84"/>
      <c r="BV1022" s="84"/>
      <c r="BW1022" s="771"/>
      <c r="BX1022" s="84"/>
      <c r="BY1022" s="84"/>
      <c r="BZ1022" s="84"/>
      <c r="CA1022" s="84"/>
      <c r="CB1022" s="84"/>
      <c r="CC1022" s="84"/>
      <c r="CD1022" s="84"/>
      <c r="CE1022" s="84"/>
      <c r="CF1022" s="84"/>
      <c r="CG1022" s="84"/>
      <c r="CH1022" s="84"/>
      <c r="CI1022" s="771"/>
      <c r="CJ1022" s="791"/>
      <c r="CK1022" s="791"/>
      <c r="CL1022" s="791"/>
      <c r="CM1022" s="791"/>
      <c r="CN1022" s="791"/>
      <c r="CO1022" s="791"/>
      <c r="CP1022" s="791"/>
      <c r="CQ1022" s="791"/>
      <c r="CR1022" s="791"/>
      <c r="CS1022" s="791"/>
      <c r="CT1022" s="791"/>
      <c r="CU1022" s="793"/>
      <c r="CV1022" s="791"/>
      <c r="CW1022" s="791"/>
      <c r="CX1022" s="791"/>
      <c r="CY1022" s="791"/>
      <c r="CZ1022" s="791"/>
      <c r="DA1022" s="791"/>
      <c r="DB1022" s="791"/>
      <c r="DC1022" s="791"/>
      <c r="DD1022" s="791"/>
      <c r="DE1022" s="791"/>
      <c r="DF1022" s="791"/>
      <c r="DG1022" s="793"/>
    </row>
    <row r="1023" spans="1:111" ht="16">
      <c r="A1023" s="209"/>
      <c r="B1023" s="331"/>
      <c r="C1023" s="1115"/>
      <c r="D1023" s="84"/>
      <c r="E1023" s="84"/>
      <c r="F1023" s="84"/>
      <c r="G1023" s="84"/>
      <c r="H1023" s="84"/>
      <c r="I1023" s="84"/>
      <c r="J1023" s="84"/>
      <c r="K1023" s="84"/>
      <c r="L1023" s="84"/>
      <c r="M1023" s="84"/>
      <c r="N1023" s="84"/>
      <c r="O1023" s="84"/>
      <c r="P1023" s="84"/>
      <c r="Q1023" s="84"/>
      <c r="R1023" s="84"/>
      <c r="S1023" s="84"/>
      <c r="T1023" s="84"/>
      <c r="U1023" s="84"/>
      <c r="V1023" s="84"/>
      <c r="W1023" s="84"/>
      <c r="X1023" s="84"/>
      <c r="Y1023" s="84"/>
      <c r="Z1023" s="84"/>
      <c r="AA1023" s="771"/>
      <c r="AB1023" s="84"/>
      <c r="AC1023" s="84"/>
      <c r="AD1023" s="84"/>
      <c r="AE1023" s="84"/>
      <c r="AF1023" s="84"/>
      <c r="AG1023" s="84"/>
      <c r="AH1023" s="84"/>
      <c r="AI1023" s="84"/>
      <c r="AJ1023" s="84"/>
      <c r="AK1023" s="84"/>
      <c r="AL1023" s="84"/>
      <c r="AM1023" s="771"/>
      <c r="AN1023" s="84"/>
      <c r="AO1023" s="84"/>
      <c r="AP1023" s="84"/>
      <c r="AQ1023" s="84"/>
      <c r="AR1023" s="84"/>
      <c r="AS1023" s="84"/>
      <c r="AT1023" s="84"/>
      <c r="AU1023" s="84"/>
      <c r="AV1023" s="84"/>
      <c r="AW1023" s="84"/>
      <c r="AX1023" s="84"/>
      <c r="AY1023" s="771"/>
      <c r="AZ1023" s="84"/>
      <c r="BA1023" s="84"/>
      <c r="BB1023" s="84"/>
      <c r="BC1023" s="84"/>
      <c r="BD1023" s="84"/>
      <c r="BE1023" s="84"/>
      <c r="BF1023" s="84"/>
      <c r="BG1023" s="84"/>
      <c r="BH1023" s="84"/>
      <c r="BI1023" s="84"/>
      <c r="BJ1023" s="84"/>
      <c r="BK1023" s="771"/>
      <c r="BL1023" s="84"/>
      <c r="BM1023" s="84"/>
      <c r="BN1023" s="84"/>
      <c r="BO1023" s="84"/>
      <c r="BP1023" s="84"/>
      <c r="BQ1023" s="84"/>
      <c r="BR1023" s="84"/>
      <c r="BS1023" s="84"/>
      <c r="BT1023" s="84"/>
      <c r="BU1023" s="84"/>
      <c r="BV1023" s="84"/>
      <c r="BW1023" s="771"/>
      <c r="BX1023" s="84"/>
      <c r="BY1023" s="84"/>
      <c r="BZ1023" s="84"/>
      <c r="CA1023" s="84"/>
      <c r="CB1023" s="84"/>
      <c r="CC1023" s="84"/>
      <c r="CD1023" s="84"/>
      <c r="CE1023" s="84"/>
      <c r="CF1023" s="84"/>
      <c r="CG1023" s="84"/>
      <c r="CH1023" s="84"/>
      <c r="CI1023" s="771"/>
      <c r="CJ1023" s="791"/>
      <c r="CK1023" s="791"/>
      <c r="CL1023" s="791"/>
      <c r="CM1023" s="791"/>
      <c r="CN1023" s="791"/>
      <c r="CO1023" s="791"/>
      <c r="CP1023" s="791"/>
      <c r="CQ1023" s="791"/>
      <c r="CR1023" s="791"/>
      <c r="CS1023" s="791"/>
      <c r="CT1023" s="791"/>
      <c r="CU1023" s="793"/>
      <c r="CV1023" s="791"/>
      <c r="CW1023" s="791"/>
      <c r="CX1023" s="791"/>
      <c r="CY1023" s="791"/>
      <c r="CZ1023" s="791"/>
      <c r="DA1023" s="791"/>
      <c r="DB1023" s="791"/>
      <c r="DC1023" s="791"/>
      <c r="DD1023" s="791"/>
      <c r="DE1023" s="791"/>
      <c r="DF1023" s="791"/>
      <c r="DG1023" s="793"/>
    </row>
    <row r="1024" spans="1:111" ht="16">
      <c r="A1024" s="209"/>
      <c r="B1024" s="331"/>
      <c r="C1024" s="1115"/>
      <c r="D1024" s="84"/>
      <c r="E1024" s="84"/>
      <c r="F1024" s="84"/>
      <c r="G1024" s="84"/>
      <c r="H1024" s="84"/>
      <c r="I1024" s="84"/>
      <c r="J1024" s="84"/>
      <c r="K1024" s="84"/>
      <c r="L1024" s="84"/>
      <c r="M1024" s="84"/>
      <c r="N1024" s="84"/>
      <c r="O1024" s="84"/>
      <c r="P1024" s="84"/>
      <c r="Q1024" s="84"/>
      <c r="R1024" s="84"/>
      <c r="S1024" s="84"/>
      <c r="T1024" s="84"/>
      <c r="U1024" s="84"/>
      <c r="V1024" s="84"/>
      <c r="W1024" s="84"/>
      <c r="X1024" s="84"/>
      <c r="Y1024" s="84"/>
      <c r="Z1024" s="84"/>
      <c r="AA1024" s="771"/>
      <c r="AB1024" s="84"/>
      <c r="AC1024" s="84"/>
      <c r="AD1024" s="84"/>
      <c r="AE1024" s="84"/>
      <c r="AF1024" s="84"/>
      <c r="AG1024" s="84"/>
      <c r="AH1024" s="84"/>
      <c r="AI1024" s="84"/>
      <c r="AJ1024" s="84"/>
      <c r="AK1024" s="84"/>
      <c r="AL1024" s="84"/>
      <c r="AM1024" s="771"/>
      <c r="AN1024" s="84"/>
      <c r="AO1024" s="84"/>
      <c r="AP1024" s="84"/>
      <c r="AQ1024" s="84"/>
      <c r="AR1024" s="84"/>
      <c r="AS1024" s="84"/>
      <c r="AT1024" s="84"/>
      <c r="AU1024" s="84"/>
      <c r="AV1024" s="84"/>
      <c r="AW1024" s="84"/>
      <c r="AX1024" s="84"/>
      <c r="AY1024" s="771"/>
      <c r="AZ1024" s="84"/>
      <c r="BA1024" s="84"/>
      <c r="BB1024" s="84"/>
      <c r="BC1024" s="84"/>
      <c r="BD1024" s="84"/>
      <c r="BE1024" s="84"/>
      <c r="BF1024" s="84"/>
      <c r="BG1024" s="84"/>
      <c r="BH1024" s="84"/>
      <c r="BI1024" s="84"/>
      <c r="BJ1024" s="84"/>
      <c r="BK1024" s="771"/>
      <c r="BL1024" s="84"/>
      <c r="BM1024" s="84"/>
      <c r="BN1024" s="84"/>
      <c r="BO1024" s="84"/>
      <c r="BP1024" s="84"/>
      <c r="BQ1024" s="84"/>
      <c r="BR1024" s="84"/>
      <c r="BS1024" s="84"/>
      <c r="BT1024" s="84"/>
      <c r="BU1024" s="84"/>
      <c r="BV1024" s="84"/>
      <c r="BW1024" s="771"/>
      <c r="BX1024" s="84"/>
      <c r="BY1024" s="84"/>
      <c r="BZ1024" s="84"/>
      <c r="CA1024" s="84"/>
      <c r="CB1024" s="84"/>
      <c r="CC1024" s="84"/>
      <c r="CD1024" s="84"/>
      <c r="CE1024" s="84"/>
      <c r="CF1024" s="84"/>
      <c r="CG1024" s="84"/>
      <c r="CH1024" s="84"/>
      <c r="CI1024" s="771"/>
      <c r="CJ1024" s="791"/>
      <c r="CK1024" s="791"/>
      <c r="CL1024" s="791"/>
      <c r="CM1024" s="791"/>
      <c r="CN1024" s="791"/>
      <c r="CO1024" s="791"/>
      <c r="CP1024" s="791"/>
      <c r="CQ1024" s="791"/>
      <c r="CR1024" s="791"/>
      <c r="CS1024" s="791"/>
      <c r="CT1024" s="791"/>
      <c r="CU1024" s="793"/>
      <c r="CV1024" s="791"/>
      <c r="CW1024" s="791"/>
      <c r="CX1024" s="791"/>
      <c r="CY1024" s="791"/>
      <c r="CZ1024" s="791"/>
      <c r="DA1024" s="791"/>
      <c r="DB1024" s="791"/>
      <c r="DC1024" s="791"/>
      <c r="DD1024" s="791"/>
      <c r="DE1024" s="791"/>
      <c r="DF1024" s="791"/>
      <c r="DG1024" s="793"/>
    </row>
    <row r="1025" spans="1:111" ht="16">
      <c r="A1025" s="209"/>
      <c r="B1025" s="331"/>
      <c r="C1025" s="1115"/>
      <c r="D1025" s="84"/>
      <c r="E1025" s="84"/>
      <c r="F1025" s="84"/>
      <c r="G1025" s="84"/>
      <c r="H1025" s="84"/>
      <c r="I1025" s="84"/>
      <c r="J1025" s="84"/>
      <c r="K1025" s="84"/>
      <c r="L1025" s="84"/>
      <c r="M1025" s="84"/>
      <c r="N1025" s="84"/>
      <c r="O1025" s="84"/>
      <c r="P1025" s="84"/>
      <c r="Q1025" s="84"/>
      <c r="R1025" s="84"/>
      <c r="S1025" s="84"/>
      <c r="T1025" s="84"/>
      <c r="U1025" s="84"/>
      <c r="V1025" s="84"/>
      <c r="W1025" s="84"/>
      <c r="X1025" s="84"/>
      <c r="Y1025" s="84"/>
      <c r="Z1025" s="84"/>
      <c r="AA1025" s="771"/>
      <c r="AB1025" s="84"/>
      <c r="AC1025" s="84"/>
      <c r="AD1025" s="84"/>
      <c r="AE1025" s="84"/>
      <c r="AF1025" s="84"/>
      <c r="AG1025" s="84"/>
      <c r="AH1025" s="84"/>
      <c r="AI1025" s="84"/>
      <c r="AJ1025" s="84"/>
      <c r="AK1025" s="84"/>
      <c r="AL1025" s="84"/>
      <c r="AM1025" s="771"/>
      <c r="AN1025" s="84"/>
      <c r="AO1025" s="84"/>
      <c r="AP1025" s="84"/>
      <c r="AQ1025" s="84"/>
      <c r="AR1025" s="84"/>
      <c r="AS1025" s="84"/>
      <c r="AT1025" s="84"/>
      <c r="AU1025" s="84"/>
      <c r="AV1025" s="84"/>
      <c r="AW1025" s="84"/>
      <c r="AX1025" s="84"/>
      <c r="AY1025" s="771"/>
      <c r="AZ1025" s="84"/>
      <c r="BA1025" s="84"/>
      <c r="BB1025" s="84"/>
      <c r="BC1025" s="84"/>
      <c r="BD1025" s="84"/>
      <c r="BE1025" s="84"/>
      <c r="BF1025" s="84"/>
      <c r="BG1025" s="84"/>
      <c r="BH1025" s="84"/>
      <c r="BI1025" s="84"/>
      <c r="BJ1025" s="84"/>
      <c r="BK1025" s="771"/>
      <c r="BL1025" s="84"/>
      <c r="BM1025" s="84"/>
      <c r="BN1025" s="84"/>
      <c r="BO1025" s="84"/>
      <c r="BP1025" s="84"/>
      <c r="BQ1025" s="84"/>
      <c r="BR1025" s="84"/>
      <c r="BS1025" s="84"/>
      <c r="BT1025" s="84"/>
      <c r="BU1025" s="84"/>
      <c r="BV1025" s="84"/>
      <c r="BW1025" s="771"/>
      <c r="BX1025" s="84"/>
      <c r="BY1025" s="84"/>
      <c r="BZ1025" s="84"/>
      <c r="CA1025" s="84"/>
      <c r="CB1025" s="84"/>
      <c r="CC1025" s="84"/>
      <c r="CD1025" s="84"/>
      <c r="CE1025" s="84"/>
      <c r="CF1025" s="84"/>
      <c r="CG1025" s="84"/>
      <c r="CH1025" s="84"/>
      <c r="CI1025" s="771"/>
      <c r="CJ1025" s="791"/>
      <c r="CK1025" s="791"/>
      <c r="CL1025" s="791"/>
      <c r="CM1025" s="791"/>
      <c r="CN1025" s="791"/>
      <c r="CO1025" s="791"/>
      <c r="CP1025" s="791"/>
      <c r="CQ1025" s="791"/>
      <c r="CR1025" s="791"/>
      <c r="CS1025" s="791"/>
      <c r="CT1025" s="791"/>
      <c r="CU1025" s="793"/>
      <c r="CV1025" s="791"/>
      <c r="CW1025" s="791"/>
      <c r="CX1025" s="791"/>
      <c r="CY1025" s="791"/>
      <c r="CZ1025" s="791"/>
      <c r="DA1025" s="791"/>
      <c r="DB1025" s="791"/>
      <c r="DC1025" s="791"/>
      <c r="DD1025" s="791"/>
      <c r="DE1025" s="791"/>
      <c r="DF1025" s="791"/>
      <c r="DG1025" s="793"/>
    </row>
    <row r="1026" spans="1:111" ht="16">
      <c r="A1026" s="209"/>
      <c r="B1026" s="331"/>
      <c r="C1026" s="1115"/>
      <c r="D1026" s="84"/>
      <c r="E1026" s="84"/>
      <c r="F1026" s="84"/>
      <c r="G1026" s="84"/>
      <c r="H1026" s="84"/>
      <c r="I1026" s="84"/>
      <c r="J1026" s="84"/>
      <c r="K1026" s="84"/>
      <c r="L1026" s="84"/>
      <c r="M1026" s="84"/>
      <c r="N1026" s="84"/>
      <c r="O1026" s="84"/>
      <c r="P1026" s="84"/>
      <c r="Q1026" s="84"/>
      <c r="R1026" s="84"/>
      <c r="S1026" s="84"/>
      <c r="T1026" s="84"/>
      <c r="U1026" s="84"/>
      <c r="V1026" s="84"/>
      <c r="W1026" s="84"/>
      <c r="X1026" s="84"/>
      <c r="Y1026" s="84"/>
      <c r="Z1026" s="84"/>
      <c r="AA1026" s="771"/>
      <c r="AB1026" s="84"/>
      <c r="AC1026" s="84"/>
      <c r="AD1026" s="84"/>
      <c r="AE1026" s="84"/>
      <c r="AF1026" s="84"/>
      <c r="AG1026" s="84"/>
      <c r="AH1026" s="84"/>
      <c r="AI1026" s="84"/>
      <c r="AJ1026" s="84"/>
      <c r="AK1026" s="84"/>
      <c r="AL1026" s="84"/>
      <c r="AM1026" s="771"/>
      <c r="AN1026" s="84"/>
      <c r="AO1026" s="84"/>
      <c r="AP1026" s="84"/>
      <c r="AQ1026" s="84"/>
      <c r="AR1026" s="84"/>
      <c r="AS1026" s="84"/>
      <c r="AT1026" s="84"/>
      <c r="AU1026" s="84"/>
      <c r="AV1026" s="84"/>
      <c r="AW1026" s="84"/>
      <c r="AX1026" s="84"/>
      <c r="AY1026" s="771"/>
      <c r="AZ1026" s="84"/>
      <c r="BA1026" s="84"/>
      <c r="BB1026" s="84"/>
      <c r="BC1026" s="84"/>
      <c r="BD1026" s="84"/>
      <c r="BE1026" s="84"/>
      <c r="BF1026" s="84"/>
      <c r="BG1026" s="84"/>
      <c r="BH1026" s="84"/>
      <c r="BI1026" s="84"/>
      <c r="BJ1026" s="84"/>
      <c r="BK1026" s="771"/>
      <c r="BL1026" s="84"/>
      <c r="BM1026" s="84"/>
      <c r="BN1026" s="84"/>
      <c r="BO1026" s="84"/>
      <c r="BP1026" s="84"/>
      <c r="BQ1026" s="84"/>
      <c r="BR1026" s="84"/>
      <c r="BS1026" s="84"/>
      <c r="BT1026" s="84"/>
      <c r="BU1026" s="84"/>
      <c r="BV1026" s="84"/>
      <c r="BW1026" s="771"/>
      <c r="BX1026" s="84"/>
      <c r="BY1026" s="84"/>
      <c r="BZ1026" s="84"/>
      <c r="CA1026" s="84"/>
      <c r="CB1026" s="84"/>
      <c r="CC1026" s="84"/>
      <c r="CD1026" s="84"/>
      <c r="CE1026" s="84"/>
      <c r="CF1026" s="84"/>
      <c r="CG1026" s="84"/>
      <c r="CH1026" s="84"/>
      <c r="CI1026" s="771"/>
      <c r="CJ1026" s="791"/>
      <c r="CK1026" s="791"/>
      <c r="CL1026" s="791"/>
      <c r="CM1026" s="791"/>
      <c r="CN1026" s="791"/>
      <c r="CO1026" s="791"/>
      <c r="CP1026" s="791"/>
      <c r="CQ1026" s="791"/>
      <c r="CR1026" s="791"/>
      <c r="CS1026" s="791"/>
      <c r="CT1026" s="791"/>
      <c r="CU1026" s="793"/>
      <c r="CV1026" s="791"/>
      <c r="CW1026" s="791"/>
      <c r="CX1026" s="791"/>
      <c r="CY1026" s="791"/>
      <c r="CZ1026" s="791"/>
      <c r="DA1026" s="791"/>
      <c r="DB1026" s="791"/>
      <c r="DC1026" s="791"/>
      <c r="DD1026" s="791"/>
      <c r="DE1026" s="791"/>
      <c r="DF1026" s="791"/>
      <c r="DG1026" s="793"/>
    </row>
    <row r="1027" spans="1:111" ht="16">
      <c r="A1027" s="209"/>
      <c r="B1027" s="331"/>
      <c r="C1027" s="1115"/>
      <c r="D1027" s="84"/>
      <c r="E1027" s="84"/>
      <c r="F1027" s="84"/>
      <c r="G1027" s="84"/>
      <c r="H1027" s="84"/>
      <c r="I1027" s="84"/>
      <c r="J1027" s="84"/>
      <c r="K1027" s="84"/>
      <c r="L1027" s="84"/>
      <c r="M1027" s="84"/>
      <c r="N1027" s="84"/>
      <c r="O1027" s="84"/>
      <c r="P1027" s="84"/>
      <c r="Q1027" s="84"/>
      <c r="R1027" s="84"/>
      <c r="S1027" s="84"/>
      <c r="T1027" s="84"/>
      <c r="U1027" s="84"/>
      <c r="V1027" s="84"/>
      <c r="W1027" s="84"/>
      <c r="X1027" s="84"/>
      <c r="Y1027" s="84"/>
      <c r="Z1027" s="84"/>
      <c r="AA1027" s="771"/>
      <c r="AB1027" s="84"/>
      <c r="AC1027" s="84"/>
      <c r="AD1027" s="84"/>
      <c r="AE1027" s="84"/>
      <c r="AF1027" s="84"/>
      <c r="AG1027" s="84"/>
      <c r="AH1027" s="84"/>
      <c r="AI1027" s="84"/>
      <c r="AJ1027" s="84"/>
      <c r="AK1027" s="84"/>
      <c r="AL1027" s="84"/>
      <c r="AM1027" s="771"/>
      <c r="AN1027" s="84"/>
      <c r="AO1027" s="84"/>
      <c r="AP1027" s="84"/>
      <c r="AQ1027" s="84"/>
      <c r="AR1027" s="84"/>
      <c r="AS1027" s="84"/>
      <c r="AT1027" s="84"/>
      <c r="AU1027" s="84"/>
      <c r="AV1027" s="84"/>
      <c r="AW1027" s="84"/>
      <c r="AX1027" s="84"/>
      <c r="AY1027" s="771"/>
      <c r="AZ1027" s="84"/>
      <c r="BA1027" s="84"/>
      <c r="BB1027" s="84"/>
      <c r="BC1027" s="84"/>
      <c r="BD1027" s="84"/>
      <c r="BE1027" s="84"/>
      <c r="BF1027" s="84"/>
      <c r="BG1027" s="84"/>
      <c r="BH1027" s="84"/>
      <c r="BI1027" s="84"/>
      <c r="BJ1027" s="84"/>
      <c r="BK1027" s="771"/>
      <c r="BL1027" s="84"/>
      <c r="BM1027" s="84"/>
      <c r="BN1027" s="84"/>
      <c r="BO1027" s="84"/>
      <c r="BP1027" s="84"/>
      <c r="BQ1027" s="84"/>
      <c r="BR1027" s="84"/>
      <c r="BS1027" s="84"/>
      <c r="BT1027" s="84"/>
      <c r="BU1027" s="84"/>
      <c r="BV1027" s="84"/>
      <c r="BW1027" s="771"/>
      <c r="BX1027" s="84"/>
      <c r="BY1027" s="84"/>
      <c r="BZ1027" s="84"/>
      <c r="CA1027" s="84"/>
      <c r="CB1027" s="84"/>
      <c r="CC1027" s="84"/>
      <c r="CD1027" s="84"/>
      <c r="CE1027" s="84"/>
      <c r="CF1027" s="84"/>
      <c r="CG1027" s="84"/>
      <c r="CH1027" s="84"/>
      <c r="CI1027" s="771"/>
      <c r="CJ1027" s="791"/>
      <c r="CK1027" s="791"/>
      <c r="CL1027" s="791"/>
      <c r="CM1027" s="791"/>
      <c r="CN1027" s="791"/>
      <c r="CO1027" s="791"/>
      <c r="CP1027" s="791"/>
      <c r="CQ1027" s="791"/>
      <c r="CR1027" s="791"/>
      <c r="CS1027" s="791"/>
      <c r="CT1027" s="791"/>
      <c r="CU1027" s="793"/>
      <c r="CV1027" s="791"/>
      <c r="CW1027" s="791"/>
      <c r="CX1027" s="791"/>
      <c r="CY1027" s="791"/>
      <c r="CZ1027" s="791"/>
      <c r="DA1027" s="791"/>
      <c r="DB1027" s="791"/>
      <c r="DC1027" s="791"/>
      <c r="DD1027" s="791"/>
      <c r="DE1027" s="791"/>
      <c r="DF1027" s="791"/>
      <c r="DG1027" s="793"/>
    </row>
    <row r="1028" spans="1:111" ht="16">
      <c r="A1028" s="209"/>
      <c r="B1028" s="331"/>
      <c r="C1028" s="1115"/>
      <c r="D1028" s="84"/>
      <c r="E1028" s="84"/>
      <c r="F1028" s="84"/>
      <c r="G1028" s="84"/>
      <c r="H1028" s="84"/>
      <c r="I1028" s="84"/>
      <c r="J1028" s="84"/>
      <c r="K1028" s="84"/>
      <c r="L1028" s="84"/>
      <c r="M1028" s="84"/>
      <c r="N1028" s="84"/>
      <c r="O1028" s="84"/>
      <c r="P1028" s="84"/>
      <c r="Q1028" s="84"/>
      <c r="R1028" s="84"/>
      <c r="S1028" s="84"/>
      <c r="T1028" s="84"/>
      <c r="U1028" s="84"/>
      <c r="V1028" s="84"/>
      <c r="W1028" s="84"/>
      <c r="X1028" s="84"/>
      <c r="Y1028" s="84"/>
      <c r="Z1028" s="84"/>
      <c r="AA1028" s="771"/>
      <c r="AB1028" s="84"/>
      <c r="AC1028" s="84"/>
      <c r="AD1028" s="84"/>
      <c r="AE1028" s="84"/>
      <c r="AF1028" s="84"/>
      <c r="AG1028" s="84"/>
      <c r="AH1028" s="84"/>
      <c r="AI1028" s="84"/>
      <c r="AJ1028" s="84"/>
      <c r="AK1028" s="84"/>
      <c r="AL1028" s="84"/>
      <c r="AM1028" s="771"/>
      <c r="AN1028" s="84"/>
      <c r="AO1028" s="84"/>
      <c r="AP1028" s="84"/>
      <c r="AQ1028" s="84"/>
      <c r="AR1028" s="84"/>
      <c r="AS1028" s="84"/>
      <c r="AT1028" s="84"/>
      <c r="AU1028" s="84"/>
      <c r="AV1028" s="84"/>
      <c r="AW1028" s="84"/>
      <c r="AX1028" s="84"/>
      <c r="AY1028" s="771"/>
      <c r="AZ1028" s="84"/>
      <c r="BA1028" s="84"/>
      <c r="BB1028" s="84"/>
      <c r="BC1028" s="84"/>
      <c r="BD1028" s="84"/>
      <c r="BE1028" s="84"/>
      <c r="BF1028" s="84"/>
      <c r="BG1028" s="84"/>
      <c r="BH1028" s="84"/>
      <c r="BI1028" s="84"/>
      <c r="BJ1028" s="84"/>
      <c r="BK1028" s="771"/>
      <c r="BL1028" s="84"/>
      <c r="BM1028" s="84"/>
      <c r="BN1028" s="84"/>
      <c r="BO1028" s="84"/>
      <c r="BP1028" s="84"/>
      <c r="BQ1028" s="84"/>
      <c r="BR1028" s="84"/>
      <c r="BS1028" s="84"/>
      <c r="BT1028" s="84"/>
      <c r="BU1028" s="84"/>
      <c r="BV1028" s="84"/>
      <c r="BW1028" s="771"/>
      <c r="BX1028" s="84"/>
      <c r="BY1028" s="84"/>
      <c r="BZ1028" s="84"/>
      <c r="CA1028" s="84"/>
      <c r="CB1028" s="84"/>
      <c r="CC1028" s="84"/>
      <c r="CD1028" s="84"/>
      <c r="CE1028" s="84"/>
      <c r="CF1028" s="84"/>
      <c r="CG1028" s="84"/>
      <c r="CH1028" s="84"/>
      <c r="CI1028" s="771"/>
      <c r="CJ1028" s="791"/>
      <c r="CK1028" s="791"/>
      <c r="CL1028" s="791"/>
      <c r="CM1028" s="791"/>
      <c r="CN1028" s="791"/>
      <c r="CO1028" s="791"/>
      <c r="CP1028" s="791"/>
      <c r="CQ1028" s="791"/>
      <c r="CR1028" s="791"/>
      <c r="CS1028" s="791"/>
      <c r="CT1028" s="791"/>
      <c r="CU1028" s="793"/>
      <c r="CV1028" s="791"/>
      <c r="CW1028" s="791"/>
      <c r="CX1028" s="791"/>
      <c r="CY1028" s="791"/>
      <c r="CZ1028" s="791"/>
      <c r="DA1028" s="791"/>
      <c r="DB1028" s="791"/>
      <c r="DC1028" s="791"/>
      <c r="DD1028" s="791"/>
      <c r="DE1028" s="791"/>
      <c r="DF1028" s="791"/>
      <c r="DG1028" s="793"/>
    </row>
    <row r="1029" spans="1:111" ht="16">
      <c r="A1029" s="209"/>
      <c r="B1029" s="331"/>
      <c r="C1029" s="1115"/>
      <c r="D1029" s="84"/>
      <c r="E1029" s="84"/>
      <c r="F1029" s="84"/>
      <c r="G1029" s="84"/>
      <c r="H1029" s="84"/>
      <c r="I1029" s="84"/>
      <c r="J1029" s="84"/>
      <c r="K1029" s="84"/>
      <c r="L1029" s="84"/>
      <c r="M1029" s="84"/>
      <c r="N1029" s="84"/>
      <c r="O1029" s="84"/>
      <c r="P1029" s="84"/>
      <c r="Q1029" s="84"/>
      <c r="R1029" s="84"/>
      <c r="S1029" s="84"/>
      <c r="T1029" s="84"/>
      <c r="U1029" s="84"/>
      <c r="V1029" s="84"/>
      <c r="W1029" s="84"/>
      <c r="X1029" s="84"/>
      <c r="Y1029" s="84"/>
      <c r="Z1029" s="84"/>
      <c r="AA1029" s="771"/>
      <c r="AB1029" s="84"/>
      <c r="AC1029" s="84"/>
      <c r="AD1029" s="84"/>
      <c r="AE1029" s="84"/>
      <c r="AF1029" s="84"/>
      <c r="AG1029" s="84"/>
      <c r="AH1029" s="84"/>
      <c r="AI1029" s="84"/>
      <c r="AJ1029" s="84"/>
      <c r="AK1029" s="84"/>
      <c r="AL1029" s="84"/>
      <c r="AM1029" s="771"/>
      <c r="AN1029" s="84"/>
      <c r="AO1029" s="84"/>
      <c r="AP1029" s="84"/>
      <c r="AQ1029" s="84"/>
      <c r="AR1029" s="84"/>
      <c r="AS1029" s="84"/>
      <c r="AT1029" s="84"/>
      <c r="AU1029" s="84"/>
      <c r="AV1029" s="84"/>
      <c r="AW1029" s="84"/>
      <c r="AX1029" s="84"/>
      <c r="AY1029" s="771"/>
      <c r="AZ1029" s="84"/>
      <c r="BA1029" s="84"/>
      <c r="BB1029" s="84"/>
      <c r="BC1029" s="84"/>
      <c r="BD1029" s="84"/>
      <c r="BE1029" s="84"/>
      <c r="BF1029" s="84"/>
      <c r="BG1029" s="84"/>
      <c r="BH1029" s="84"/>
      <c r="BI1029" s="84"/>
      <c r="BJ1029" s="84"/>
      <c r="BK1029" s="771"/>
      <c r="BL1029" s="84"/>
      <c r="BM1029" s="84"/>
      <c r="BN1029" s="84"/>
      <c r="BO1029" s="84"/>
      <c r="BP1029" s="84"/>
      <c r="BQ1029" s="84"/>
      <c r="BR1029" s="84"/>
      <c r="BS1029" s="84"/>
      <c r="BT1029" s="84"/>
      <c r="BU1029" s="84"/>
      <c r="BV1029" s="84"/>
      <c r="BW1029" s="771"/>
      <c r="BX1029" s="84"/>
      <c r="BY1029" s="84"/>
      <c r="BZ1029" s="84"/>
      <c r="CA1029" s="84"/>
      <c r="CB1029" s="84"/>
      <c r="CC1029" s="84"/>
      <c r="CD1029" s="84"/>
      <c r="CE1029" s="84"/>
      <c r="CF1029" s="84"/>
      <c r="CG1029" s="84"/>
      <c r="CH1029" s="84"/>
      <c r="CI1029" s="771"/>
      <c r="CJ1029" s="791"/>
      <c r="CK1029" s="791"/>
      <c r="CL1029" s="791"/>
      <c r="CM1029" s="791"/>
      <c r="CN1029" s="791"/>
      <c r="CO1029" s="791"/>
      <c r="CP1029" s="791"/>
      <c r="CQ1029" s="791"/>
      <c r="CR1029" s="791"/>
      <c r="CS1029" s="791"/>
      <c r="CT1029" s="791"/>
      <c r="CU1029" s="793"/>
      <c r="CV1029" s="791"/>
      <c r="CW1029" s="791"/>
      <c r="CX1029" s="791"/>
      <c r="CY1029" s="791"/>
      <c r="CZ1029" s="791"/>
      <c r="DA1029" s="791"/>
      <c r="DB1029" s="791"/>
      <c r="DC1029" s="791"/>
      <c r="DD1029" s="791"/>
      <c r="DE1029" s="791"/>
      <c r="DF1029" s="791"/>
      <c r="DG1029" s="793"/>
    </row>
    <row r="1030" spans="1:111" ht="16">
      <c r="A1030" s="209"/>
      <c r="B1030" s="331"/>
      <c r="C1030" s="1115"/>
      <c r="D1030" s="84"/>
      <c r="E1030" s="84"/>
      <c r="F1030" s="84"/>
      <c r="G1030" s="84"/>
      <c r="H1030" s="84"/>
      <c r="I1030" s="84"/>
      <c r="J1030" s="84"/>
      <c r="K1030" s="84"/>
      <c r="L1030" s="84"/>
      <c r="M1030" s="84"/>
      <c r="N1030" s="84"/>
      <c r="O1030" s="84"/>
      <c r="P1030" s="84"/>
      <c r="Q1030" s="84"/>
      <c r="R1030" s="84"/>
      <c r="S1030" s="84"/>
      <c r="T1030" s="84"/>
      <c r="U1030" s="84"/>
      <c r="V1030" s="84"/>
      <c r="W1030" s="84"/>
      <c r="X1030" s="84"/>
      <c r="Y1030" s="84"/>
      <c r="Z1030" s="84"/>
      <c r="AA1030" s="771"/>
      <c r="AB1030" s="84"/>
      <c r="AC1030" s="84"/>
      <c r="AD1030" s="84"/>
      <c r="AE1030" s="84"/>
      <c r="AF1030" s="84"/>
      <c r="AG1030" s="84"/>
      <c r="AH1030" s="84"/>
      <c r="AI1030" s="84"/>
      <c r="AJ1030" s="84"/>
      <c r="AK1030" s="84"/>
      <c r="AL1030" s="84"/>
      <c r="AM1030" s="771"/>
      <c r="AN1030" s="84"/>
      <c r="AO1030" s="84"/>
      <c r="AP1030" s="84"/>
      <c r="AQ1030" s="84"/>
      <c r="AR1030" s="84"/>
      <c r="AS1030" s="84"/>
      <c r="AT1030" s="84"/>
      <c r="AU1030" s="84"/>
      <c r="AV1030" s="84"/>
      <c r="AW1030" s="84"/>
      <c r="AX1030" s="84"/>
      <c r="AY1030" s="771"/>
      <c r="AZ1030" s="84"/>
      <c r="BA1030" s="84"/>
      <c r="BB1030" s="84"/>
      <c r="BC1030" s="84"/>
      <c r="BD1030" s="84"/>
      <c r="BE1030" s="84"/>
      <c r="BF1030" s="84"/>
      <c r="BG1030" s="84"/>
      <c r="BH1030" s="84"/>
      <c r="BI1030" s="84"/>
      <c r="BJ1030" s="84"/>
      <c r="BK1030" s="771"/>
      <c r="BL1030" s="84"/>
      <c r="BM1030" s="84"/>
      <c r="BN1030" s="84"/>
      <c r="BO1030" s="84"/>
      <c r="BP1030" s="84"/>
      <c r="BQ1030" s="84"/>
      <c r="BR1030" s="84"/>
      <c r="BS1030" s="84"/>
      <c r="BT1030" s="84"/>
      <c r="BU1030" s="84"/>
      <c r="BV1030" s="84"/>
      <c r="BW1030" s="771"/>
      <c r="BX1030" s="84"/>
      <c r="BY1030" s="84"/>
      <c r="BZ1030" s="84"/>
      <c r="CA1030" s="84"/>
      <c r="CB1030" s="84"/>
      <c r="CC1030" s="84"/>
      <c r="CD1030" s="84"/>
      <c r="CE1030" s="84"/>
      <c r="CF1030" s="84"/>
      <c r="CG1030" s="84"/>
      <c r="CH1030" s="84"/>
      <c r="CI1030" s="771"/>
      <c r="CJ1030" s="791"/>
      <c r="CK1030" s="791"/>
      <c r="CL1030" s="791"/>
      <c r="CM1030" s="791"/>
      <c r="CN1030" s="791"/>
      <c r="CO1030" s="791"/>
      <c r="CP1030" s="791"/>
      <c r="CQ1030" s="791"/>
      <c r="CR1030" s="791"/>
      <c r="CS1030" s="791"/>
      <c r="CT1030" s="791"/>
      <c r="CU1030" s="793"/>
      <c r="CV1030" s="791"/>
      <c r="CW1030" s="791"/>
      <c r="CX1030" s="791"/>
      <c r="CY1030" s="791"/>
      <c r="CZ1030" s="791"/>
      <c r="DA1030" s="791"/>
      <c r="DB1030" s="791"/>
      <c r="DC1030" s="791"/>
      <c r="DD1030" s="791"/>
      <c r="DE1030" s="791"/>
      <c r="DF1030" s="791"/>
      <c r="DG1030" s="793"/>
    </row>
    <row r="1031" spans="1:111" ht="16">
      <c r="A1031" s="209"/>
      <c r="B1031" s="331"/>
      <c r="C1031" s="1115"/>
      <c r="D1031" s="84"/>
      <c r="E1031" s="84"/>
      <c r="F1031" s="84"/>
      <c r="G1031" s="84"/>
      <c r="H1031" s="84"/>
      <c r="I1031" s="84"/>
      <c r="J1031" s="84"/>
      <c r="K1031" s="84"/>
      <c r="L1031" s="84"/>
      <c r="M1031" s="84"/>
      <c r="N1031" s="84"/>
      <c r="O1031" s="84"/>
      <c r="P1031" s="84"/>
      <c r="Q1031" s="84"/>
      <c r="R1031" s="84"/>
      <c r="S1031" s="84"/>
      <c r="T1031" s="84"/>
      <c r="U1031" s="84"/>
      <c r="V1031" s="84"/>
      <c r="W1031" s="84"/>
      <c r="X1031" s="84"/>
      <c r="Y1031" s="84"/>
      <c r="Z1031" s="84"/>
      <c r="AA1031" s="771"/>
      <c r="AB1031" s="84"/>
      <c r="AC1031" s="84"/>
      <c r="AD1031" s="84"/>
      <c r="AE1031" s="84"/>
      <c r="AF1031" s="84"/>
      <c r="AG1031" s="84"/>
      <c r="AH1031" s="84"/>
      <c r="AI1031" s="84"/>
      <c r="AJ1031" s="84"/>
      <c r="AK1031" s="84"/>
      <c r="AL1031" s="84"/>
      <c r="AM1031" s="771"/>
      <c r="AN1031" s="84"/>
      <c r="AO1031" s="84"/>
      <c r="AP1031" s="84"/>
      <c r="AQ1031" s="84"/>
      <c r="AR1031" s="84"/>
      <c r="AS1031" s="84"/>
      <c r="AT1031" s="84"/>
      <c r="AU1031" s="84"/>
      <c r="AV1031" s="84"/>
      <c r="AW1031" s="84"/>
      <c r="AX1031" s="84"/>
      <c r="AY1031" s="771"/>
      <c r="AZ1031" s="84"/>
      <c r="BA1031" s="84"/>
      <c r="BB1031" s="84"/>
      <c r="BC1031" s="84"/>
      <c r="BD1031" s="84"/>
      <c r="BE1031" s="84"/>
      <c r="BF1031" s="84"/>
      <c r="BG1031" s="84"/>
      <c r="BH1031" s="84"/>
      <c r="BI1031" s="84"/>
      <c r="BJ1031" s="84"/>
      <c r="BK1031" s="771"/>
      <c r="BL1031" s="84"/>
      <c r="BM1031" s="84"/>
      <c r="BN1031" s="84"/>
      <c r="BO1031" s="84"/>
      <c r="BP1031" s="84"/>
      <c r="BQ1031" s="84"/>
      <c r="BR1031" s="84"/>
      <c r="BS1031" s="84"/>
      <c r="BT1031" s="84"/>
      <c r="BU1031" s="84"/>
      <c r="BV1031" s="84"/>
      <c r="BW1031" s="771"/>
      <c r="BX1031" s="84"/>
      <c r="BY1031" s="84"/>
      <c r="BZ1031" s="84"/>
      <c r="CA1031" s="84"/>
      <c r="CB1031" s="84"/>
      <c r="CC1031" s="84"/>
      <c r="CD1031" s="84"/>
      <c r="CE1031" s="84"/>
      <c r="CF1031" s="84"/>
      <c r="CG1031" s="84"/>
      <c r="CH1031" s="84"/>
      <c r="CI1031" s="771"/>
      <c r="CJ1031" s="791"/>
      <c r="CK1031" s="791"/>
      <c r="CL1031" s="791"/>
      <c r="CM1031" s="791"/>
      <c r="CN1031" s="791"/>
      <c r="CO1031" s="791"/>
      <c r="CP1031" s="791"/>
      <c r="CQ1031" s="791"/>
      <c r="CR1031" s="791"/>
      <c r="CS1031" s="791"/>
      <c r="CT1031" s="791"/>
      <c r="CU1031" s="793"/>
      <c r="CV1031" s="791"/>
      <c r="CW1031" s="791"/>
      <c r="CX1031" s="791"/>
      <c r="CY1031" s="791"/>
      <c r="CZ1031" s="791"/>
      <c r="DA1031" s="791"/>
      <c r="DB1031" s="791"/>
      <c r="DC1031" s="791"/>
      <c r="DD1031" s="791"/>
      <c r="DE1031" s="791"/>
      <c r="DF1031" s="791"/>
      <c r="DG1031" s="793"/>
    </row>
    <row r="1032" spans="1:111" ht="16">
      <c r="A1032" s="209"/>
      <c r="B1032" s="331"/>
      <c r="C1032" s="1115"/>
      <c r="D1032" s="84"/>
      <c r="E1032" s="84"/>
      <c r="F1032" s="84"/>
      <c r="G1032" s="84"/>
      <c r="H1032" s="84"/>
      <c r="I1032" s="84"/>
      <c r="J1032" s="84"/>
      <c r="K1032" s="84"/>
      <c r="L1032" s="84"/>
      <c r="M1032" s="84"/>
      <c r="N1032" s="84"/>
      <c r="O1032" s="84"/>
      <c r="P1032" s="84"/>
      <c r="Q1032" s="84"/>
      <c r="R1032" s="84"/>
      <c r="S1032" s="84"/>
      <c r="T1032" s="84"/>
      <c r="U1032" s="84"/>
      <c r="V1032" s="84"/>
      <c r="W1032" s="84"/>
      <c r="X1032" s="84"/>
      <c r="Y1032" s="84"/>
      <c r="Z1032" s="84"/>
      <c r="AA1032" s="771"/>
      <c r="AB1032" s="84"/>
      <c r="AC1032" s="84"/>
      <c r="AD1032" s="84"/>
      <c r="AE1032" s="84"/>
      <c r="AF1032" s="84"/>
      <c r="AG1032" s="84"/>
      <c r="AH1032" s="84"/>
      <c r="AI1032" s="84"/>
      <c r="AJ1032" s="84"/>
      <c r="AK1032" s="84"/>
      <c r="AL1032" s="84"/>
      <c r="AM1032" s="771"/>
      <c r="AN1032" s="84"/>
      <c r="AO1032" s="84"/>
      <c r="AP1032" s="84"/>
      <c r="AQ1032" s="84"/>
      <c r="AR1032" s="84"/>
      <c r="AS1032" s="84"/>
      <c r="AT1032" s="84"/>
      <c r="AU1032" s="84"/>
      <c r="AV1032" s="84"/>
      <c r="AW1032" s="84"/>
      <c r="AX1032" s="84"/>
      <c r="AY1032" s="771"/>
      <c r="AZ1032" s="84"/>
      <c r="BA1032" s="84"/>
      <c r="BB1032" s="84"/>
      <c r="BC1032" s="84"/>
      <c r="BD1032" s="84"/>
      <c r="BE1032" s="84"/>
      <c r="BF1032" s="84"/>
      <c r="BG1032" s="84"/>
      <c r="BH1032" s="84"/>
      <c r="BI1032" s="84"/>
      <c r="BJ1032" s="84"/>
      <c r="BK1032" s="771"/>
      <c r="BL1032" s="84"/>
      <c r="BM1032" s="84"/>
      <c r="BN1032" s="84"/>
      <c r="BO1032" s="84"/>
      <c r="BP1032" s="84"/>
      <c r="BQ1032" s="84"/>
      <c r="BR1032" s="84"/>
      <c r="BS1032" s="84"/>
      <c r="BT1032" s="84"/>
      <c r="BU1032" s="84"/>
      <c r="BV1032" s="84"/>
      <c r="BW1032" s="771"/>
      <c r="BX1032" s="84"/>
      <c r="BY1032" s="84"/>
      <c r="BZ1032" s="84"/>
      <c r="CA1032" s="84"/>
      <c r="CB1032" s="84"/>
      <c r="CC1032" s="84"/>
      <c r="CD1032" s="84"/>
      <c r="CE1032" s="84"/>
      <c r="CF1032" s="84"/>
      <c r="CG1032" s="84"/>
      <c r="CH1032" s="84"/>
      <c r="CI1032" s="771"/>
      <c r="CJ1032" s="791"/>
      <c r="CK1032" s="791"/>
      <c r="CL1032" s="791"/>
      <c r="CM1032" s="791"/>
      <c r="CN1032" s="791"/>
      <c r="CO1032" s="791"/>
      <c r="CP1032" s="791"/>
      <c r="CQ1032" s="791"/>
      <c r="CR1032" s="791"/>
      <c r="CS1032" s="791"/>
      <c r="CT1032" s="791"/>
      <c r="CU1032" s="793"/>
      <c r="CV1032" s="791"/>
      <c r="CW1032" s="791"/>
      <c r="CX1032" s="791"/>
      <c r="CY1032" s="791"/>
      <c r="CZ1032" s="791"/>
      <c r="DA1032" s="791"/>
      <c r="DB1032" s="791"/>
      <c r="DC1032" s="791"/>
      <c r="DD1032" s="791"/>
      <c r="DE1032" s="791"/>
      <c r="DF1032" s="791"/>
      <c r="DG1032" s="793"/>
    </row>
    <row r="1033" spans="1:111" ht="16">
      <c r="A1033" s="209"/>
      <c r="B1033" s="331"/>
      <c r="C1033" s="1115"/>
      <c r="D1033" s="84"/>
      <c r="E1033" s="84"/>
      <c r="F1033" s="84"/>
      <c r="G1033" s="84"/>
      <c r="H1033" s="84"/>
      <c r="I1033" s="84"/>
      <c r="J1033" s="84"/>
      <c r="K1033" s="84"/>
      <c r="L1033" s="84"/>
      <c r="M1033" s="84"/>
      <c r="N1033" s="84"/>
      <c r="O1033" s="84"/>
      <c r="P1033" s="84"/>
      <c r="Q1033" s="84"/>
      <c r="R1033" s="84"/>
      <c r="S1033" s="84"/>
      <c r="T1033" s="84"/>
      <c r="U1033" s="84"/>
      <c r="V1033" s="84"/>
      <c r="W1033" s="84"/>
      <c r="X1033" s="84"/>
      <c r="Y1033" s="84"/>
      <c r="Z1033" s="84"/>
      <c r="AA1033" s="771"/>
      <c r="AB1033" s="84"/>
      <c r="AC1033" s="84"/>
      <c r="AD1033" s="84"/>
      <c r="AE1033" s="84"/>
      <c r="AF1033" s="84"/>
      <c r="AG1033" s="84"/>
      <c r="AH1033" s="84"/>
      <c r="AI1033" s="84"/>
      <c r="AJ1033" s="84"/>
      <c r="AK1033" s="84"/>
      <c r="AL1033" s="84"/>
      <c r="AM1033" s="771"/>
      <c r="AN1033" s="84"/>
      <c r="AO1033" s="84"/>
      <c r="AP1033" s="84"/>
      <c r="AQ1033" s="84"/>
      <c r="AR1033" s="84"/>
      <c r="AS1033" s="84"/>
      <c r="AT1033" s="84"/>
      <c r="AU1033" s="84"/>
      <c r="AV1033" s="84"/>
      <c r="AW1033" s="84"/>
      <c r="AX1033" s="84"/>
      <c r="AY1033" s="771"/>
      <c r="AZ1033" s="84"/>
      <c r="BA1033" s="84"/>
      <c r="BB1033" s="84"/>
      <c r="BC1033" s="84"/>
      <c r="BD1033" s="84"/>
      <c r="BE1033" s="84"/>
      <c r="BF1033" s="84"/>
      <c r="BG1033" s="84"/>
      <c r="BH1033" s="84"/>
      <c r="BI1033" s="84"/>
      <c r="BJ1033" s="84"/>
      <c r="BK1033" s="771"/>
      <c r="BL1033" s="84"/>
      <c r="BM1033" s="84"/>
      <c r="BN1033" s="84"/>
      <c r="BO1033" s="84"/>
      <c r="BP1033" s="84"/>
      <c r="BQ1033" s="84"/>
      <c r="BR1033" s="84"/>
      <c r="BS1033" s="84"/>
      <c r="BT1033" s="84"/>
      <c r="BU1033" s="84"/>
      <c r="BV1033" s="84"/>
      <c r="BW1033" s="771"/>
      <c r="BX1033" s="84"/>
      <c r="BY1033" s="84"/>
      <c r="BZ1033" s="84"/>
      <c r="CA1033" s="84"/>
      <c r="CB1033" s="84"/>
      <c r="CC1033" s="84"/>
      <c r="CD1033" s="84"/>
      <c r="CE1033" s="84"/>
      <c r="CF1033" s="84"/>
      <c r="CG1033" s="84"/>
      <c r="CH1033" s="84"/>
      <c r="CI1033" s="771"/>
      <c r="CJ1033" s="791"/>
      <c r="CK1033" s="791"/>
      <c r="CL1033" s="791"/>
      <c r="CM1033" s="791"/>
      <c r="CN1033" s="791"/>
      <c r="CO1033" s="791"/>
      <c r="CP1033" s="791"/>
      <c r="CQ1033" s="791"/>
      <c r="CR1033" s="791"/>
      <c r="CS1033" s="791"/>
      <c r="CT1033" s="791"/>
      <c r="CU1033" s="793"/>
      <c r="CV1033" s="791"/>
      <c r="CW1033" s="791"/>
      <c r="CX1033" s="791"/>
      <c r="CY1033" s="791"/>
      <c r="CZ1033" s="791"/>
      <c r="DA1033" s="791"/>
      <c r="DB1033" s="791"/>
      <c r="DC1033" s="791"/>
      <c r="DD1033" s="791"/>
      <c r="DE1033" s="791"/>
      <c r="DF1033" s="791"/>
      <c r="DG1033" s="793"/>
    </row>
    <row r="1034" spans="1:111" ht="16">
      <c r="A1034" s="209"/>
      <c r="B1034" s="331"/>
      <c r="C1034" s="1115"/>
      <c r="D1034" s="84"/>
      <c r="E1034" s="84"/>
      <c r="F1034" s="84"/>
      <c r="G1034" s="84"/>
      <c r="H1034" s="84"/>
      <c r="I1034" s="84"/>
      <c r="J1034" s="84"/>
      <c r="K1034" s="84"/>
      <c r="L1034" s="84"/>
      <c r="M1034" s="84"/>
      <c r="N1034" s="84"/>
      <c r="O1034" s="84"/>
      <c r="P1034" s="84"/>
      <c r="Q1034" s="84"/>
      <c r="R1034" s="84"/>
      <c r="S1034" s="84"/>
      <c r="T1034" s="84"/>
      <c r="U1034" s="84"/>
      <c r="V1034" s="84"/>
      <c r="W1034" s="84"/>
      <c r="X1034" s="84"/>
      <c r="Y1034" s="84"/>
      <c r="Z1034" s="84"/>
      <c r="AA1034" s="771"/>
      <c r="AB1034" s="84"/>
      <c r="AC1034" s="84"/>
      <c r="AD1034" s="84"/>
      <c r="AE1034" s="84"/>
      <c r="AF1034" s="84"/>
      <c r="AG1034" s="84"/>
      <c r="AH1034" s="84"/>
      <c r="AI1034" s="84"/>
      <c r="AJ1034" s="84"/>
      <c r="AK1034" s="84"/>
      <c r="AL1034" s="84"/>
      <c r="AM1034" s="771"/>
      <c r="AN1034" s="84"/>
      <c r="AO1034" s="84"/>
      <c r="AP1034" s="84"/>
      <c r="AQ1034" s="84"/>
      <c r="AR1034" s="84"/>
      <c r="AS1034" s="84"/>
      <c r="AT1034" s="84"/>
      <c r="AU1034" s="84"/>
      <c r="AV1034" s="84"/>
      <c r="AW1034" s="84"/>
      <c r="AX1034" s="84"/>
      <c r="AY1034" s="771"/>
      <c r="AZ1034" s="84"/>
      <c r="BA1034" s="84"/>
      <c r="BB1034" s="84"/>
      <c r="BC1034" s="84"/>
      <c r="BD1034" s="84"/>
      <c r="BE1034" s="84"/>
      <c r="BF1034" s="84"/>
      <c r="BG1034" s="84"/>
      <c r="BH1034" s="84"/>
      <c r="BI1034" s="84"/>
      <c r="BJ1034" s="84"/>
      <c r="BK1034" s="771"/>
      <c r="BL1034" s="84"/>
      <c r="BM1034" s="84"/>
      <c r="BN1034" s="84"/>
      <c r="BO1034" s="84"/>
      <c r="BP1034" s="84"/>
      <c r="BQ1034" s="84"/>
      <c r="BR1034" s="84"/>
      <c r="BS1034" s="84"/>
      <c r="BT1034" s="84"/>
      <c r="BU1034" s="84"/>
      <c r="BV1034" s="84"/>
      <c r="BW1034" s="771"/>
      <c r="BX1034" s="84"/>
      <c r="BY1034" s="84"/>
      <c r="BZ1034" s="84"/>
      <c r="CA1034" s="84"/>
      <c r="CB1034" s="84"/>
      <c r="CC1034" s="84"/>
      <c r="CD1034" s="84"/>
      <c r="CE1034" s="84"/>
      <c r="CF1034" s="84"/>
      <c r="CG1034" s="84"/>
      <c r="CH1034" s="84"/>
      <c r="CI1034" s="771"/>
      <c r="CJ1034" s="791"/>
      <c r="CK1034" s="791"/>
      <c r="CL1034" s="791"/>
      <c r="CM1034" s="791"/>
      <c r="CN1034" s="791"/>
      <c r="CO1034" s="791"/>
      <c r="CP1034" s="791"/>
      <c r="CQ1034" s="791"/>
      <c r="CR1034" s="791"/>
      <c r="CS1034" s="791"/>
      <c r="CT1034" s="791"/>
      <c r="CU1034" s="793"/>
      <c r="CV1034" s="791"/>
      <c r="CW1034" s="791"/>
      <c r="CX1034" s="791"/>
      <c r="CY1034" s="791"/>
      <c r="CZ1034" s="791"/>
      <c r="DA1034" s="791"/>
      <c r="DB1034" s="791"/>
      <c r="DC1034" s="791"/>
      <c r="DD1034" s="791"/>
      <c r="DE1034" s="791"/>
      <c r="DF1034" s="791"/>
      <c r="DG1034" s="793"/>
    </row>
    <row r="1035" spans="1:111" ht="16">
      <c r="A1035" s="209"/>
      <c r="B1035" s="331"/>
      <c r="C1035" s="1115"/>
      <c r="D1035" s="84"/>
      <c r="E1035" s="84"/>
      <c r="F1035" s="84"/>
      <c r="G1035" s="84"/>
      <c r="H1035" s="84"/>
      <c r="I1035" s="84"/>
      <c r="J1035" s="84"/>
      <c r="K1035" s="84"/>
      <c r="L1035" s="84"/>
      <c r="M1035" s="84"/>
      <c r="N1035" s="84"/>
      <c r="O1035" s="84"/>
      <c r="P1035" s="84"/>
      <c r="Q1035" s="84"/>
      <c r="R1035" s="84"/>
      <c r="S1035" s="84"/>
      <c r="T1035" s="84"/>
      <c r="U1035" s="84"/>
      <c r="V1035" s="84"/>
      <c r="W1035" s="84"/>
      <c r="X1035" s="84"/>
      <c r="Y1035" s="84"/>
      <c r="Z1035" s="84"/>
      <c r="AA1035" s="771"/>
      <c r="AB1035" s="84"/>
      <c r="AC1035" s="84"/>
      <c r="AD1035" s="84"/>
      <c r="AE1035" s="84"/>
      <c r="AF1035" s="84"/>
      <c r="AG1035" s="84"/>
      <c r="AH1035" s="84"/>
      <c r="AI1035" s="84"/>
      <c r="AJ1035" s="84"/>
      <c r="AK1035" s="84"/>
      <c r="AL1035" s="84"/>
      <c r="AM1035" s="771"/>
      <c r="AN1035" s="84"/>
      <c r="AO1035" s="84"/>
      <c r="AP1035" s="84"/>
      <c r="AQ1035" s="84"/>
      <c r="AR1035" s="84"/>
      <c r="AS1035" s="84"/>
      <c r="AT1035" s="84"/>
      <c r="AU1035" s="84"/>
      <c r="AV1035" s="84"/>
      <c r="AW1035" s="84"/>
      <c r="AX1035" s="84"/>
      <c r="AY1035" s="771"/>
      <c r="AZ1035" s="84"/>
      <c r="BA1035" s="84"/>
      <c r="BB1035" s="84"/>
      <c r="BC1035" s="84"/>
      <c r="BD1035" s="84"/>
      <c r="BE1035" s="84"/>
      <c r="BF1035" s="84"/>
      <c r="BG1035" s="84"/>
      <c r="BH1035" s="84"/>
      <c r="BI1035" s="84"/>
      <c r="BJ1035" s="84"/>
      <c r="BK1035" s="771"/>
      <c r="BL1035" s="84"/>
      <c r="BM1035" s="84"/>
      <c r="BN1035" s="84"/>
      <c r="BO1035" s="84"/>
      <c r="BP1035" s="84"/>
      <c r="BQ1035" s="84"/>
      <c r="BR1035" s="84"/>
      <c r="BS1035" s="84"/>
      <c r="BT1035" s="84"/>
      <c r="BU1035" s="84"/>
      <c r="BV1035" s="84"/>
      <c r="BW1035" s="771"/>
      <c r="BX1035" s="84"/>
      <c r="BY1035" s="84"/>
      <c r="BZ1035" s="84"/>
      <c r="CA1035" s="84"/>
      <c r="CB1035" s="84"/>
      <c r="CC1035" s="84"/>
      <c r="CD1035" s="84"/>
      <c r="CE1035" s="84"/>
      <c r="CF1035" s="84"/>
      <c r="CG1035" s="84"/>
      <c r="CH1035" s="84"/>
      <c r="CI1035" s="771"/>
      <c r="CJ1035" s="791"/>
      <c r="CK1035" s="791"/>
      <c r="CL1035" s="791"/>
      <c r="CM1035" s="791"/>
      <c r="CN1035" s="791"/>
      <c r="CO1035" s="791"/>
      <c r="CP1035" s="791"/>
      <c r="CQ1035" s="791"/>
      <c r="CR1035" s="791"/>
      <c r="CS1035" s="791"/>
      <c r="CT1035" s="791"/>
      <c r="CU1035" s="793"/>
      <c r="CV1035" s="791"/>
      <c r="CW1035" s="791"/>
      <c r="CX1035" s="791"/>
      <c r="CY1035" s="791"/>
      <c r="CZ1035" s="791"/>
      <c r="DA1035" s="791"/>
      <c r="DB1035" s="791"/>
      <c r="DC1035" s="791"/>
      <c r="DD1035" s="791"/>
      <c r="DE1035" s="791"/>
      <c r="DF1035" s="791"/>
      <c r="DG1035" s="793"/>
    </row>
    <row r="1036" spans="1:111" ht="16">
      <c r="A1036" s="209"/>
      <c r="B1036" s="331"/>
      <c r="C1036" s="1115"/>
      <c r="D1036" s="84"/>
      <c r="E1036" s="84"/>
      <c r="F1036" s="84"/>
      <c r="G1036" s="84"/>
      <c r="H1036" s="84"/>
      <c r="I1036" s="84"/>
      <c r="J1036" s="84"/>
      <c r="K1036" s="84"/>
      <c r="L1036" s="84"/>
      <c r="M1036" s="84"/>
      <c r="N1036" s="84"/>
      <c r="O1036" s="84"/>
      <c r="P1036" s="84"/>
      <c r="Q1036" s="84"/>
      <c r="R1036" s="84"/>
      <c r="S1036" s="84"/>
      <c r="T1036" s="84"/>
      <c r="U1036" s="84"/>
      <c r="V1036" s="84"/>
      <c r="W1036" s="84"/>
      <c r="X1036" s="84"/>
      <c r="Y1036" s="84"/>
      <c r="Z1036" s="84"/>
      <c r="AA1036" s="771"/>
      <c r="AB1036" s="84"/>
      <c r="AC1036" s="84"/>
      <c r="AD1036" s="84"/>
      <c r="AE1036" s="84"/>
      <c r="AF1036" s="84"/>
      <c r="AG1036" s="84"/>
      <c r="AH1036" s="84"/>
      <c r="AI1036" s="84"/>
      <c r="AJ1036" s="84"/>
      <c r="AK1036" s="84"/>
      <c r="AL1036" s="84"/>
      <c r="AM1036" s="771"/>
      <c r="AN1036" s="84"/>
      <c r="AO1036" s="84"/>
      <c r="AP1036" s="84"/>
      <c r="AQ1036" s="84"/>
      <c r="AR1036" s="84"/>
      <c r="AS1036" s="84"/>
      <c r="AT1036" s="84"/>
      <c r="AU1036" s="84"/>
      <c r="AV1036" s="84"/>
      <c r="AW1036" s="84"/>
      <c r="AX1036" s="84"/>
      <c r="AY1036" s="771"/>
      <c r="AZ1036" s="84"/>
      <c r="BA1036" s="84"/>
      <c r="BB1036" s="84"/>
      <c r="BC1036" s="84"/>
      <c r="BD1036" s="84"/>
      <c r="BE1036" s="84"/>
      <c r="BF1036" s="84"/>
      <c r="BG1036" s="84"/>
      <c r="BH1036" s="84"/>
      <c r="BI1036" s="84"/>
      <c r="BJ1036" s="84"/>
      <c r="BK1036" s="771"/>
      <c r="BL1036" s="84"/>
      <c r="BM1036" s="84"/>
      <c r="BN1036" s="84"/>
      <c r="BO1036" s="84"/>
      <c r="BP1036" s="84"/>
      <c r="BQ1036" s="84"/>
      <c r="BR1036" s="84"/>
      <c r="BS1036" s="84"/>
      <c r="BT1036" s="84"/>
      <c r="BU1036" s="84"/>
      <c r="BV1036" s="84"/>
      <c r="BW1036" s="771"/>
      <c r="BX1036" s="84"/>
      <c r="BY1036" s="84"/>
      <c r="BZ1036" s="84"/>
      <c r="CA1036" s="84"/>
      <c r="CB1036" s="84"/>
      <c r="CC1036" s="84"/>
      <c r="CD1036" s="84"/>
      <c r="CE1036" s="84"/>
      <c r="CF1036" s="84"/>
      <c r="CG1036" s="84"/>
      <c r="CH1036" s="84"/>
      <c r="CI1036" s="771"/>
      <c r="CJ1036" s="791"/>
      <c r="CK1036" s="791"/>
      <c r="CL1036" s="791"/>
      <c r="CM1036" s="791"/>
      <c r="CN1036" s="791"/>
      <c r="CO1036" s="791"/>
      <c r="CP1036" s="791"/>
      <c r="CQ1036" s="791"/>
      <c r="CR1036" s="791"/>
      <c r="CS1036" s="791"/>
      <c r="CT1036" s="791"/>
      <c r="CU1036" s="793"/>
      <c r="CV1036" s="791"/>
      <c r="CW1036" s="791"/>
      <c r="CX1036" s="791"/>
      <c r="CY1036" s="791"/>
      <c r="CZ1036" s="791"/>
      <c r="DA1036" s="791"/>
      <c r="DB1036" s="791"/>
      <c r="DC1036" s="791"/>
      <c r="DD1036" s="791"/>
      <c r="DE1036" s="791"/>
      <c r="DF1036" s="791"/>
      <c r="DG1036" s="793"/>
    </row>
    <row r="1037" spans="1:111" ht="16">
      <c r="A1037" s="209"/>
      <c r="B1037" s="331"/>
      <c r="C1037" s="1115"/>
      <c r="D1037" s="84"/>
      <c r="E1037" s="84"/>
      <c r="F1037" s="84"/>
      <c r="G1037" s="84"/>
      <c r="H1037" s="84"/>
      <c r="I1037" s="84"/>
      <c r="J1037" s="84"/>
      <c r="K1037" s="84"/>
      <c r="L1037" s="84"/>
      <c r="M1037" s="84"/>
      <c r="N1037" s="84"/>
      <c r="O1037" s="84"/>
      <c r="P1037" s="84"/>
      <c r="Q1037" s="84"/>
      <c r="R1037" s="84"/>
      <c r="S1037" s="84"/>
      <c r="T1037" s="84"/>
      <c r="U1037" s="84"/>
      <c r="V1037" s="84"/>
      <c r="W1037" s="84"/>
      <c r="X1037" s="84"/>
      <c r="Y1037" s="84"/>
      <c r="Z1037" s="84"/>
      <c r="AA1037" s="771"/>
      <c r="AB1037" s="84"/>
      <c r="AC1037" s="84"/>
      <c r="AD1037" s="84"/>
      <c r="AE1037" s="84"/>
      <c r="AF1037" s="84"/>
      <c r="AG1037" s="84"/>
      <c r="AH1037" s="84"/>
      <c r="AI1037" s="84"/>
      <c r="AJ1037" s="84"/>
      <c r="AK1037" s="84"/>
      <c r="AL1037" s="84"/>
      <c r="AM1037" s="771"/>
      <c r="AN1037" s="84"/>
      <c r="AO1037" s="84"/>
      <c r="AP1037" s="84"/>
      <c r="AQ1037" s="84"/>
      <c r="AR1037" s="84"/>
      <c r="AS1037" s="84"/>
      <c r="AT1037" s="84"/>
      <c r="AU1037" s="84"/>
      <c r="AV1037" s="84"/>
      <c r="AW1037" s="84"/>
      <c r="AX1037" s="84"/>
      <c r="AY1037" s="771"/>
      <c r="AZ1037" s="84"/>
      <c r="BA1037" s="84"/>
      <c r="BB1037" s="84"/>
      <c r="BC1037" s="84"/>
      <c r="BD1037" s="84"/>
      <c r="BE1037" s="84"/>
      <c r="BF1037" s="84"/>
      <c r="BG1037" s="84"/>
      <c r="BH1037" s="84"/>
      <c r="BI1037" s="84"/>
      <c r="BJ1037" s="84"/>
      <c r="BK1037" s="771"/>
      <c r="BL1037" s="84"/>
      <c r="BM1037" s="84"/>
      <c r="BN1037" s="84"/>
      <c r="BO1037" s="84"/>
      <c r="BP1037" s="84"/>
      <c r="BQ1037" s="84"/>
      <c r="BR1037" s="84"/>
      <c r="BS1037" s="84"/>
      <c r="BT1037" s="84"/>
      <c r="BU1037" s="84"/>
      <c r="BV1037" s="84"/>
      <c r="BW1037" s="771"/>
      <c r="BX1037" s="84"/>
      <c r="BY1037" s="84"/>
      <c r="BZ1037" s="84"/>
      <c r="CA1037" s="84"/>
      <c r="CB1037" s="84"/>
      <c r="CC1037" s="84"/>
      <c r="CD1037" s="84"/>
      <c r="CE1037" s="84"/>
      <c r="CF1037" s="84"/>
      <c r="CG1037" s="84"/>
      <c r="CH1037" s="84"/>
      <c r="CI1037" s="771"/>
      <c r="CJ1037" s="791"/>
      <c r="CK1037" s="791"/>
      <c r="CL1037" s="791"/>
      <c r="CM1037" s="791"/>
      <c r="CN1037" s="791"/>
      <c r="CO1037" s="791"/>
      <c r="CP1037" s="791"/>
      <c r="CQ1037" s="791"/>
      <c r="CR1037" s="791"/>
      <c r="CS1037" s="791"/>
      <c r="CT1037" s="791"/>
      <c r="CU1037" s="793"/>
      <c r="CV1037" s="791"/>
      <c r="CW1037" s="791"/>
      <c r="CX1037" s="791"/>
      <c r="CY1037" s="791"/>
      <c r="CZ1037" s="791"/>
      <c r="DA1037" s="791"/>
      <c r="DB1037" s="791"/>
      <c r="DC1037" s="791"/>
      <c r="DD1037" s="791"/>
      <c r="DE1037" s="791"/>
      <c r="DF1037" s="791"/>
      <c r="DG1037" s="793"/>
    </row>
    <row r="1038" spans="1:111" ht="16">
      <c r="A1038" s="209"/>
      <c r="B1038" s="331"/>
      <c r="C1038" s="1115"/>
      <c r="D1038" s="84"/>
      <c r="E1038" s="84"/>
      <c r="F1038" s="84"/>
      <c r="G1038" s="84"/>
      <c r="H1038" s="84"/>
      <c r="I1038" s="84"/>
      <c r="J1038" s="84"/>
      <c r="K1038" s="84"/>
      <c r="L1038" s="84"/>
      <c r="M1038" s="84"/>
      <c r="N1038" s="84"/>
      <c r="O1038" s="84"/>
      <c r="P1038" s="84"/>
      <c r="Q1038" s="84"/>
      <c r="R1038" s="84"/>
      <c r="S1038" s="84"/>
      <c r="T1038" s="84"/>
      <c r="U1038" s="84"/>
      <c r="V1038" s="84"/>
      <c r="W1038" s="84"/>
      <c r="X1038" s="84"/>
      <c r="Y1038" s="84"/>
      <c r="Z1038" s="84"/>
      <c r="AA1038" s="771"/>
      <c r="AB1038" s="84"/>
      <c r="AC1038" s="84"/>
      <c r="AD1038" s="84"/>
      <c r="AE1038" s="84"/>
      <c r="AF1038" s="84"/>
      <c r="AG1038" s="84"/>
      <c r="AH1038" s="84"/>
      <c r="AI1038" s="84"/>
      <c r="AJ1038" s="84"/>
      <c r="AK1038" s="84"/>
      <c r="AL1038" s="84"/>
      <c r="AM1038" s="771"/>
      <c r="AN1038" s="84"/>
      <c r="AO1038" s="84"/>
      <c r="AP1038" s="84"/>
      <c r="AQ1038" s="84"/>
      <c r="AR1038" s="84"/>
      <c r="AS1038" s="84"/>
      <c r="AT1038" s="84"/>
      <c r="AU1038" s="84"/>
      <c r="AV1038" s="84"/>
      <c r="AW1038" s="84"/>
      <c r="AX1038" s="84"/>
      <c r="AY1038" s="771"/>
      <c r="AZ1038" s="84"/>
      <c r="BA1038" s="84"/>
      <c r="BB1038" s="84"/>
      <c r="BC1038" s="84"/>
      <c r="BD1038" s="84"/>
      <c r="BE1038" s="84"/>
      <c r="BF1038" s="84"/>
      <c r="BG1038" s="84"/>
      <c r="BH1038" s="84"/>
      <c r="BI1038" s="84"/>
      <c r="BJ1038" s="84"/>
      <c r="BK1038" s="771"/>
      <c r="BL1038" s="84"/>
      <c r="BM1038" s="84"/>
      <c r="BN1038" s="84"/>
      <c r="BO1038" s="84"/>
      <c r="BP1038" s="84"/>
      <c r="BQ1038" s="84"/>
      <c r="BR1038" s="84"/>
      <c r="BS1038" s="84"/>
      <c r="BT1038" s="84"/>
      <c r="BU1038" s="84"/>
      <c r="BV1038" s="84"/>
      <c r="BW1038" s="771"/>
      <c r="BX1038" s="84"/>
      <c r="BY1038" s="84"/>
      <c r="BZ1038" s="84"/>
      <c r="CA1038" s="84"/>
      <c r="CB1038" s="84"/>
      <c r="CC1038" s="84"/>
      <c r="CD1038" s="84"/>
      <c r="CE1038" s="84"/>
      <c r="CF1038" s="84"/>
      <c r="CG1038" s="84"/>
      <c r="CH1038" s="84"/>
      <c r="CI1038" s="771"/>
      <c r="CJ1038" s="791"/>
      <c r="CK1038" s="791"/>
      <c r="CL1038" s="791"/>
      <c r="CM1038" s="791"/>
      <c r="CN1038" s="791"/>
      <c r="CO1038" s="791"/>
      <c r="CP1038" s="791"/>
      <c r="CQ1038" s="791"/>
      <c r="CR1038" s="791"/>
      <c r="CS1038" s="791"/>
      <c r="CT1038" s="791"/>
      <c r="CU1038" s="793"/>
      <c r="CV1038" s="791"/>
      <c r="CW1038" s="791"/>
      <c r="CX1038" s="791"/>
      <c r="CY1038" s="791"/>
      <c r="CZ1038" s="791"/>
      <c r="DA1038" s="791"/>
      <c r="DB1038" s="791"/>
      <c r="DC1038" s="791"/>
      <c r="DD1038" s="791"/>
      <c r="DE1038" s="791"/>
      <c r="DF1038" s="791"/>
      <c r="DG1038" s="793"/>
    </row>
    <row r="1039" spans="1:111" ht="16">
      <c r="A1039" s="209"/>
      <c r="B1039" s="331"/>
      <c r="C1039" s="1115"/>
      <c r="D1039" s="84"/>
      <c r="E1039" s="84"/>
      <c r="F1039" s="84"/>
      <c r="G1039" s="84"/>
      <c r="H1039" s="84"/>
      <c r="I1039" s="84"/>
      <c r="J1039" s="84"/>
      <c r="K1039" s="84"/>
      <c r="L1039" s="84"/>
      <c r="M1039" s="84"/>
      <c r="N1039" s="84"/>
      <c r="O1039" s="84"/>
      <c r="P1039" s="84"/>
      <c r="Q1039" s="84"/>
      <c r="R1039" s="84"/>
      <c r="S1039" s="84"/>
      <c r="T1039" s="84"/>
      <c r="U1039" s="84"/>
      <c r="V1039" s="84"/>
      <c r="W1039" s="84"/>
      <c r="X1039" s="84"/>
      <c r="Y1039" s="84"/>
      <c r="Z1039" s="84"/>
      <c r="AA1039" s="771"/>
      <c r="AB1039" s="84"/>
      <c r="AC1039" s="84"/>
      <c r="AD1039" s="84"/>
      <c r="AE1039" s="84"/>
      <c r="AF1039" s="84"/>
      <c r="AG1039" s="84"/>
      <c r="AH1039" s="84"/>
      <c r="AI1039" s="84"/>
      <c r="AJ1039" s="84"/>
      <c r="AK1039" s="84"/>
      <c r="AL1039" s="84"/>
      <c r="AM1039" s="771"/>
      <c r="AN1039" s="84"/>
      <c r="AO1039" s="84"/>
      <c r="AP1039" s="84"/>
      <c r="AQ1039" s="84"/>
      <c r="AR1039" s="84"/>
      <c r="AS1039" s="84"/>
      <c r="AT1039" s="84"/>
      <c r="AU1039" s="84"/>
      <c r="AV1039" s="84"/>
      <c r="AW1039" s="84"/>
      <c r="AX1039" s="84"/>
      <c r="AY1039" s="771"/>
      <c r="AZ1039" s="84"/>
      <c r="BA1039" s="84"/>
      <c r="BB1039" s="84"/>
      <c r="BC1039" s="84"/>
      <c r="BD1039" s="84"/>
      <c r="BE1039" s="84"/>
      <c r="BF1039" s="84"/>
      <c r="BG1039" s="84"/>
      <c r="BH1039" s="84"/>
      <c r="BI1039" s="84"/>
      <c r="BJ1039" s="84"/>
      <c r="BK1039" s="771"/>
      <c r="BL1039" s="84"/>
      <c r="BM1039" s="84"/>
      <c r="BN1039" s="84"/>
      <c r="BO1039" s="84"/>
      <c r="BP1039" s="84"/>
      <c r="BQ1039" s="84"/>
      <c r="BR1039" s="84"/>
      <c r="BS1039" s="84"/>
      <c r="BT1039" s="84"/>
      <c r="BU1039" s="84"/>
      <c r="BV1039" s="84"/>
      <c r="BW1039" s="771"/>
      <c r="BX1039" s="84"/>
      <c r="BY1039" s="84"/>
      <c r="BZ1039" s="84"/>
      <c r="CA1039" s="84"/>
      <c r="CB1039" s="84"/>
      <c r="CC1039" s="84"/>
      <c r="CD1039" s="84"/>
      <c r="CE1039" s="84"/>
      <c r="CF1039" s="84"/>
      <c r="CG1039" s="84"/>
      <c r="CH1039" s="84"/>
      <c r="CI1039" s="771"/>
      <c r="CJ1039" s="791"/>
      <c r="CK1039" s="791"/>
      <c r="CL1039" s="791"/>
      <c r="CM1039" s="791"/>
      <c r="CN1039" s="791"/>
      <c r="CO1039" s="791"/>
      <c r="CP1039" s="791"/>
      <c r="CQ1039" s="791"/>
      <c r="CR1039" s="791"/>
      <c r="CS1039" s="791"/>
      <c r="CT1039" s="791"/>
      <c r="CU1039" s="793"/>
      <c r="CV1039" s="791"/>
      <c r="CW1039" s="791"/>
      <c r="CX1039" s="791"/>
      <c r="CY1039" s="791"/>
      <c r="CZ1039" s="791"/>
      <c r="DA1039" s="791"/>
      <c r="DB1039" s="791"/>
      <c r="DC1039" s="791"/>
      <c r="DD1039" s="791"/>
      <c r="DE1039" s="791"/>
      <c r="DF1039" s="791"/>
      <c r="DG1039" s="793"/>
    </row>
    <row r="1040" spans="1:111" ht="16">
      <c r="A1040" s="209"/>
      <c r="B1040" s="331"/>
      <c r="C1040" s="1115"/>
      <c r="D1040" s="84"/>
      <c r="E1040" s="84"/>
      <c r="F1040" s="84"/>
      <c r="G1040" s="84"/>
      <c r="H1040" s="84"/>
      <c r="I1040" s="84"/>
      <c r="J1040" s="84"/>
      <c r="K1040" s="84"/>
      <c r="L1040" s="84"/>
      <c r="M1040" s="84"/>
      <c r="N1040" s="84"/>
      <c r="O1040" s="84"/>
      <c r="P1040" s="84"/>
      <c r="Q1040" s="84"/>
      <c r="R1040" s="84"/>
      <c r="S1040" s="84"/>
      <c r="T1040" s="84"/>
      <c r="U1040" s="84"/>
      <c r="V1040" s="84"/>
      <c r="W1040" s="84"/>
      <c r="X1040" s="84"/>
      <c r="Y1040" s="84"/>
      <c r="Z1040" s="84"/>
      <c r="AA1040" s="771"/>
      <c r="AB1040" s="84"/>
      <c r="AC1040" s="84"/>
      <c r="AD1040" s="84"/>
      <c r="AE1040" s="84"/>
      <c r="AF1040" s="84"/>
      <c r="AG1040" s="84"/>
      <c r="AH1040" s="84"/>
      <c r="AI1040" s="84"/>
      <c r="AJ1040" s="84"/>
      <c r="AK1040" s="84"/>
      <c r="AL1040" s="84"/>
      <c r="AM1040" s="771"/>
      <c r="AN1040" s="84"/>
      <c r="AO1040" s="84"/>
      <c r="AP1040" s="84"/>
      <c r="AQ1040" s="84"/>
      <c r="AR1040" s="84"/>
      <c r="AS1040" s="84"/>
      <c r="AT1040" s="84"/>
      <c r="AU1040" s="84"/>
      <c r="AV1040" s="84"/>
      <c r="AW1040" s="84"/>
      <c r="AX1040" s="84"/>
      <c r="AY1040" s="771"/>
      <c r="AZ1040" s="84"/>
      <c r="BA1040" s="84"/>
      <c r="BB1040" s="84"/>
      <c r="BC1040" s="84"/>
      <c r="BD1040" s="84"/>
      <c r="BE1040" s="84"/>
      <c r="BF1040" s="84"/>
      <c r="BG1040" s="84"/>
      <c r="BH1040" s="84"/>
      <c r="BI1040" s="84"/>
      <c r="BJ1040" s="84"/>
      <c r="BK1040" s="771"/>
      <c r="BL1040" s="84"/>
      <c r="BM1040" s="84"/>
      <c r="BN1040" s="84"/>
      <c r="BO1040" s="84"/>
      <c r="BP1040" s="84"/>
      <c r="BQ1040" s="84"/>
      <c r="BR1040" s="84"/>
      <c r="BS1040" s="84"/>
      <c r="BT1040" s="84"/>
      <c r="BU1040" s="84"/>
      <c r="BV1040" s="84"/>
      <c r="BW1040" s="771"/>
      <c r="BX1040" s="84"/>
      <c r="BY1040" s="84"/>
      <c r="BZ1040" s="84"/>
      <c r="CA1040" s="84"/>
      <c r="CB1040" s="84"/>
      <c r="CC1040" s="84"/>
      <c r="CD1040" s="84"/>
      <c r="CE1040" s="84"/>
      <c r="CF1040" s="84"/>
      <c r="CG1040" s="84"/>
      <c r="CH1040" s="84"/>
      <c r="CI1040" s="771"/>
      <c r="CJ1040" s="791"/>
      <c r="CK1040" s="791"/>
      <c r="CL1040" s="791"/>
      <c r="CM1040" s="791"/>
      <c r="CN1040" s="791"/>
      <c r="CO1040" s="791"/>
      <c r="CP1040" s="791"/>
      <c r="CQ1040" s="791"/>
      <c r="CR1040" s="791"/>
      <c r="CS1040" s="791"/>
      <c r="CT1040" s="791"/>
      <c r="CU1040" s="793"/>
      <c r="CV1040" s="791"/>
      <c r="CW1040" s="791"/>
      <c r="CX1040" s="791"/>
      <c r="CY1040" s="791"/>
      <c r="CZ1040" s="791"/>
      <c r="DA1040" s="791"/>
      <c r="DB1040" s="791"/>
      <c r="DC1040" s="791"/>
      <c r="DD1040" s="791"/>
      <c r="DE1040" s="791"/>
      <c r="DF1040" s="791"/>
      <c r="DG1040" s="793"/>
    </row>
    <row r="1041" spans="1:111" ht="16">
      <c r="A1041" s="209"/>
      <c r="B1041" s="331"/>
      <c r="C1041" s="1115"/>
      <c r="D1041" s="84"/>
      <c r="E1041" s="84"/>
      <c r="F1041" s="84"/>
      <c r="G1041" s="84"/>
      <c r="H1041" s="84"/>
      <c r="I1041" s="84"/>
      <c r="J1041" s="84"/>
      <c r="K1041" s="84"/>
      <c r="L1041" s="84"/>
      <c r="M1041" s="84"/>
      <c r="N1041" s="84"/>
      <c r="O1041" s="84"/>
      <c r="P1041" s="84"/>
      <c r="Q1041" s="84"/>
      <c r="R1041" s="84"/>
      <c r="S1041" s="84"/>
      <c r="T1041" s="84"/>
      <c r="U1041" s="84"/>
      <c r="V1041" s="84"/>
      <c r="W1041" s="84"/>
      <c r="X1041" s="84"/>
      <c r="Y1041" s="84"/>
      <c r="Z1041" s="84"/>
      <c r="AA1041" s="771"/>
      <c r="AB1041" s="84"/>
      <c r="AC1041" s="84"/>
      <c r="AD1041" s="84"/>
      <c r="AE1041" s="84"/>
      <c r="AF1041" s="84"/>
      <c r="AG1041" s="84"/>
      <c r="AH1041" s="84"/>
      <c r="AI1041" s="84"/>
      <c r="AJ1041" s="84"/>
      <c r="AK1041" s="84"/>
      <c r="AL1041" s="84"/>
      <c r="AM1041" s="771"/>
      <c r="AN1041" s="84"/>
      <c r="AO1041" s="84"/>
      <c r="AP1041" s="84"/>
      <c r="AQ1041" s="84"/>
      <c r="AR1041" s="84"/>
      <c r="AS1041" s="84"/>
      <c r="AT1041" s="84"/>
      <c r="AU1041" s="84"/>
      <c r="AV1041" s="84"/>
      <c r="AW1041" s="84"/>
      <c r="AX1041" s="84"/>
      <c r="AY1041" s="771"/>
      <c r="AZ1041" s="84"/>
      <c r="BA1041" s="84"/>
      <c r="BB1041" s="84"/>
      <c r="BC1041" s="84"/>
      <c r="BD1041" s="84"/>
      <c r="BE1041" s="84"/>
      <c r="BF1041" s="84"/>
      <c r="BG1041" s="84"/>
      <c r="BH1041" s="84"/>
      <c r="BI1041" s="84"/>
      <c r="BJ1041" s="84"/>
      <c r="BK1041" s="771"/>
      <c r="BL1041" s="84"/>
      <c r="BM1041" s="84"/>
      <c r="BN1041" s="84"/>
      <c r="BO1041" s="84"/>
      <c r="BP1041" s="84"/>
      <c r="BQ1041" s="84"/>
      <c r="BR1041" s="84"/>
      <c r="BS1041" s="84"/>
      <c r="BT1041" s="84"/>
      <c r="BU1041" s="84"/>
      <c r="BV1041" s="84"/>
      <c r="BW1041" s="771"/>
      <c r="BX1041" s="84"/>
      <c r="BY1041" s="84"/>
      <c r="BZ1041" s="84"/>
      <c r="CA1041" s="84"/>
      <c r="CB1041" s="84"/>
      <c r="CC1041" s="84"/>
      <c r="CD1041" s="84"/>
      <c r="CE1041" s="84"/>
      <c r="CF1041" s="84"/>
      <c r="CG1041" s="84"/>
      <c r="CH1041" s="84"/>
      <c r="CI1041" s="771"/>
      <c r="CJ1041" s="791"/>
      <c r="CK1041" s="791"/>
      <c r="CL1041" s="791"/>
      <c r="CM1041" s="791"/>
      <c r="CN1041" s="791"/>
      <c r="CO1041" s="791"/>
      <c r="CP1041" s="791"/>
      <c r="CQ1041" s="791"/>
      <c r="CR1041" s="791"/>
      <c r="CS1041" s="791"/>
      <c r="CT1041" s="791"/>
      <c r="CU1041" s="793"/>
      <c r="CV1041" s="791"/>
      <c r="CW1041" s="791"/>
      <c r="CX1041" s="791"/>
      <c r="CY1041" s="791"/>
      <c r="CZ1041" s="791"/>
      <c r="DA1041" s="791"/>
      <c r="DB1041" s="791"/>
      <c r="DC1041" s="791"/>
      <c r="DD1041" s="791"/>
      <c r="DE1041" s="791"/>
      <c r="DF1041" s="791"/>
      <c r="DG1041" s="793"/>
    </row>
    <row r="1042" spans="1:111" ht="16">
      <c r="A1042" s="209"/>
      <c r="B1042" s="331"/>
      <c r="C1042" s="1115"/>
      <c r="D1042" s="84"/>
      <c r="E1042" s="84"/>
      <c r="F1042" s="84"/>
      <c r="G1042" s="84"/>
      <c r="H1042" s="84"/>
      <c r="I1042" s="84"/>
      <c r="J1042" s="84"/>
      <c r="K1042" s="84"/>
      <c r="L1042" s="84"/>
      <c r="M1042" s="84"/>
      <c r="N1042" s="84"/>
      <c r="O1042" s="84"/>
      <c r="P1042" s="84"/>
      <c r="Q1042" s="84"/>
      <c r="R1042" s="84"/>
      <c r="S1042" s="84"/>
      <c r="T1042" s="84"/>
      <c r="U1042" s="84"/>
      <c r="V1042" s="84"/>
      <c r="W1042" s="84"/>
      <c r="X1042" s="84"/>
      <c r="Y1042" s="84"/>
      <c r="Z1042" s="84"/>
      <c r="AA1042" s="771"/>
      <c r="AB1042" s="84"/>
      <c r="AC1042" s="84"/>
      <c r="AD1042" s="84"/>
      <c r="AE1042" s="84"/>
      <c r="AF1042" s="84"/>
      <c r="AG1042" s="84"/>
      <c r="AH1042" s="84"/>
      <c r="AI1042" s="84"/>
      <c r="AJ1042" s="84"/>
      <c r="AK1042" s="84"/>
      <c r="AL1042" s="84"/>
      <c r="AM1042" s="771"/>
      <c r="AN1042" s="84"/>
      <c r="AO1042" s="84"/>
      <c r="AP1042" s="84"/>
      <c r="AQ1042" s="84"/>
      <c r="AR1042" s="84"/>
      <c r="AS1042" s="84"/>
      <c r="AT1042" s="84"/>
      <c r="AU1042" s="84"/>
      <c r="AV1042" s="84"/>
      <c r="AW1042" s="84"/>
      <c r="AX1042" s="84"/>
      <c r="AY1042" s="771"/>
      <c r="AZ1042" s="84"/>
      <c r="BA1042" s="84"/>
      <c r="BB1042" s="84"/>
      <c r="BC1042" s="84"/>
      <c r="BD1042" s="84"/>
      <c r="BE1042" s="84"/>
      <c r="BF1042" s="84"/>
      <c r="BG1042" s="84"/>
      <c r="BH1042" s="84"/>
      <c r="BI1042" s="84"/>
      <c r="BJ1042" s="84"/>
      <c r="BK1042" s="771"/>
      <c r="BL1042" s="84"/>
      <c r="BM1042" s="84"/>
      <c r="BN1042" s="84"/>
      <c r="BO1042" s="84"/>
      <c r="BP1042" s="84"/>
      <c r="BQ1042" s="84"/>
      <c r="BR1042" s="84"/>
      <c r="BS1042" s="84"/>
      <c r="BT1042" s="84"/>
      <c r="BU1042" s="84"/>
      <c r="BV1042" s="84"/>
      <c r="BW1042" s="771"/>
      <c r="BX1042" s="84"/>
      <c r="BY1042" s="84"/>
      <c r="BZ1042" s="84"/>
      <c r="CA1042" s="84"/>
      <c r="CB1042" s="84"/>
      <c r="CC1042" s="84"/>
      <c r="CD1042" s="84"/>
      <c r="CE1042" s="84"/>
      <c r="CF1042" s="84"/>
      <c r="CG1042" s="84"/>
      <c r="CH1042" s="84"/>
      <c r="CI1042" s="771"/>
      <c r="CJ1042" s="791"/>
      <c r="CK1042" s="791"/>
      <c r="CL1042" s="791"/>
      <c r="CM1042" s="791"/>
      <c r="CN1042" s="791"/>
      <c r="CO1042" s="791"/>
      <c r="CP1042" s="791"/>
      <c r="CQ1042" s="791"/>
      <c r="CR1042" s="791"/>
      <c r="CS1042" s="791"/>
      <c r="CT1042" s="791"/>
      <c r="CU1042" s="793"/>
      <c r="CV1042" s="791"/>
      <c r="CW1042" s="791"/>
      <c r="CX1042" s="791"/>
      <c r="CY1042" s="791"/>
      <c r="CZ1042" s="791"/>
      <c r="DA1042" s="791"/>
      <c r="DB1042" s="791"/>
      <c r="DC1042" s="791"/>
      <c r="DD1042" s="791"/>
      <c r="DE1042" s="791"/>
      <c r="DF1042" s="791"/>
      <c r="DG1042" s="793"/>
    </row>
    <row r="1043" spans="1:111" ht="16">
      <c r="A1043" s="209"/>
      <c r="B1043" s="331"/>
      <c r="C1043" s="1115"/>
      <c r="D1043" s="84"/>
      <c r="E1043" s="84"/>
      <c r="F1043" s="84"/>
      <c r="G1043" s="84"/>
      <c r="H1043" s="84"/>
      <c r="I1043" s="84"/>
      <c r="J1043" s="84"/>
      <c r="K1043" s="84"/>
      <c r="L1043" s="84"/>
      <c r="M1043" s="84"/>
      <c r="N1043" s="84"/>
      <c r="O1043" s="84"/>
      <c r="P1043" s="84"/>
      <c r="Q1043" s="84"/>
      <c r="R1043" s="84"/>
      <c r="S1043" s="84"/>
      <c r="T1043" s="84"/>
      <c r="U1043" s="84"/>
      <c r="V1043" s="84"/>
      <c r="W1043" s="84"/>
      <c r="X1043" s="84"/>
      <c r="Y1043" s="84"/>
      <c r="Z1043" s="84"/>
      <c r="AA1043" s="771"/>
      <c r="AB1043" s="84"/>
      <c r="AC1043" s="84"/>
      <c r="AD1043" s="84"/>
      <c r="AE1043" s="84"/>
      <c r="AF1043" s="84"/>
      <c r="AG1043" s="84"/>
      <c r="AH1043" s="84"/>
      <c r="AI1043" s="84"/>
      <c r="AJ1043" s="84"/>
      <c r="AK1043" s="84"/>
      <c r="AL1043" s="84"/>
      <c r="AM1043" s="771"/>
      <c r="AN1043" s="84"/>
      <c r="AO1043" s="84"/>
      <c r="AP1043" s="84"/>
      <c r="AQ1043" s="84"/>
      <c r="AR1043" s="84"/>
      <c r="AS1043" s="84"/>
      <c r="AT1043" s="84"/>
      <c r="AU1043" s="84"/>
      <c r="AV1043" s="84"/>
      <c r="AW1043" s="84"/>
      <c r="AX1043" s="84"/>
      <c r="AY1043" s="771"/>
      <c r="AZ1043" s="84"/>
      <c r="BA1043" s="84"/>
      <c r="BB1043" s="84"/>
      <c r="BC1043" s="84"/>
      <c r="BD1043" s="84"/>
      <c r="BE1043" s="84"/>
      <c r="BF1043" s="84"/>
      <c r="BG1043" s="84"/>
      <c r="BH1043" s="84"/>
      <c r="BI1043" s="84"/>
      <c r="BJ1043" s="84"/>
      <c r="BK1043" s="771"/>
      <c r="BL1043" s="84"/>
      <c r="BM1043" s="84"/>
      <c r="BN1043" s="84"/>
      <c r="BO1043" s="84"/>
      <c r="BP1043" s="84"/>
      <c r="BQ1043" s="84"/>
      <c r="BR1043" s="84"/>
      <c r="BS1043" s="84"/>
      <c r="BT1043" s="84"/>
      <c r="BU1043" s="84"/>
      <c r="BV1043" s="84"/>
      <c r="BW1043" s="771"/>
      <c r="BX1043" s="84"/>
      <c r="BY1043" s="84"/>
      <c r="BZ1043" s="84"/>
      <c r="CA1043" s="84"/>
      <c r="CB1043" s="84"/>
      <c r="CC1043" s="84"/>
      <c r="CD1043" s="84"/>
      <c r="CE1043" s="84"/>
      <c r="CF1043" s="84"/>
      <c r="CG1043" s="84"/>
      <c r="CH1043" s="84"/>
      <c r="CI1043" s="771"/>
      <c r="CJ1043" s="791"/>
      <c r="CK1043" s="791"/>
      <c r="CL1043" s="791"/>
      <c r="CM1043" s="791"/>
      <c r="CN1043" s="791"/>
      <c r="CO1043" s="791"/>
      <c r="CP1043" s="791"/>
      <c r="CQ1043" s="791"/>
      <c r="CR1043" s="791"/>
      <c r="CS1043" s="791"/>
      <c r="CT1043" s="791"/>
      <c r="CU1043" s="793"/>
      <c r="CV1043" s="791"/>
      <c r="CW1043" s="791"/>
      <c r="CX1043" s="791"/>
      <c r="CY1043" s="791"/>
      <c r="CZ1043" s="791"/>
      <c r="DA1043" s="791"/>
      <c r="DB1043" s="791"/>
      <c r="DC1043" s="791"/>
      <c r="DD1043" s="791"/>
      <c r="DE1043" s="791"/>
      <c r="DF1043" s="791"/>
      <c r="DG1043" s="793"/>
    </row>
    <row r="1044" spans="1:111" ht="16">
      <c r="A1044" s="209"/>
      <c r="B1044" s="331"/>
      <c r="C1044" s="1115"/>
      <c r="D1044" s="84"/>
      <c r="E1044" s="84"/>
      <c r="F1044" s="84"/>
      <c r="G1044" s="84"/>
      <c r="H1044" s="84"/>
      <c r="I1044" s="84"/>
      <c r="J1044" s="84"/>
      <c r="K1044" s="84"/>
      <c r="L1044" s="84"/>
      <c r="M1044" s="84"/>
      <c r="N1044" s="84"/>
      <c r="O1044" s="84"/>
      <c r="P1044" s="84"/>
      <c r="Q1044" s="84"/>
      <c r="R1044" s="84"/>
      <c r="S1044" s="84"/>
      <c r="T1044" s="84"/>
      <c r="U1044" s="84"/>
      <c r="V1044" s="84"/>
      <c r="W1044" s="84"/>
      <c r="X1044" s="84"/>
      <c r="Y1044" s="84"/>
      <c r="Z1044" s="84"/>
      <c r="AA1044" s="771"/>
      <c r="AB1044" s="84"/>
      <c r="AC1044" s="84"/>
      <c r="AD1044" s="84"/>
      <c r="AE1044" s="84"/>
      <c r="AF1044" s="84"/>
      <c r="AG1044" s="84"/>
      <c r="AH1044" s="84"/>
      <c r="AI1044" s="84"/>
      <c r="AJ1044" s="84"/>
      <c r="AK1044" s="84"/>
      <c r="AL1044" s="84"/>
      <c r="AM1044" s="771"/>
      <c r="AN1044" s="84"/>
      <c r="AO1044" s="84"/>
      <c r="AP1044" s="84"/>
      <c r="AQ1044" s="84"/>
      <c r="AR1044" s="84"/>
      <c r="AS1044" s="84"/>
      <c r="AT1044" s="84"/>
      <c r="AU1044" s="84"/>
      <c r="AV1044" s="84"/>
      <c r="AW1044" s="84"/>
      <c r="AX1044" s="84"/>
      <c r="AY1044" s="771"/>
      <c r="AZ1044" s="84"/>
      <c r="BA1044" s="84"/>
      <c r="BB1044" s="84"/>
      <c r="BC1044" s="84"/>
      <c r="BD1044" s="84"/>
      <c r="BE1044" s="84"/>
      <c r="BF1044" s="84"/>
      <c r="BG1044" s="84"/>
      <c r="BH1044" s="84"/>
      <c r="BI1044" s="84"/>
      <c r="BJ1044" s="84"/>
      <c r="BK1044" s="771"/>
      <c r="BL1044" s="84"/>
      <c r="BM1044" s="84"/>
      <c r="BN1044" s="84"/>
      <c r="BO1044" s="84"/>
      <c r="BP1044" s="84"/>
      <c r="BQ1044" s="84"/>
      <c r="BR1044" s="84"/>
      <c r="BS1044" s="84"/>
      <c r="BT1044" s="84"/>
      <c r="BU1044" s="84"/>
      <c r="BV1044" s="84"/>
      <c r="BW1044" s="771"/>
      <c r="BX1044" s="84"/>
      <c r="BY1044" s="84"/>
      <c r="BZ1044" s="84"/>
      <c r="CA1044" s="84"/>
      <c r="CB1044" s="84"/>
      <c r="CC1044" s="84"/>
      <c r="CD1044" s="84"/>
      <c r="CE1044" s="84"/>
      <c r="CF1044" s="84"/>
      <c r="CG1044" s="84"/>
      <c r="CH1044" s="84"/>
      <c r="CI1044" s="771"/>
      <c r="CJ1044" s="791"/>
      <c r="CK1044" s="791"/>
      <c r="CL1044" s="791"/>
      <c r="CM1044" s="791"/>
      <c r="CN1044" s="791"/>
      <c r="CO1044" s="791"/>
      <c r="CP1044" s="791"/>
      <c r="CQ1044" s="791"/>
      <c r="CR1044" s="791"/>
      <c r="CS1044" s="791"/>
      <c r="CT1044" s="791"/>
      <c r="CU1044" s="793"/>
      <c r="CV1044" s="791"/>
      <c r="CW1044" s="791"/>
      <c r="CX1044" s="791"/>
      <c r="CY1044" s="791"/>
      <c r="CZ1044" s="791"/>
      <c r="DA1044" s="791"/>
      <c r="DB1044" s="791"/>
      <c r="DC1044" s="791"/>
      <c r="DD1044" s="791"/>
      <c r="DE1044" s="791"/>
      <c r="DF1044" s="791"/>
      <c r="DG1044" s="793"/>
    </row>
    <row r="1045" spans="1:111" ht="16">
      <c r="A1045" s="209"/>
      <c r="B1045" s="331"/>
      <c r="C1045" s="1115"/>
      <c r="D1045" s="84"/>
      <c r="E1045" s="84"/>
      <c r="F1045" s="84"/>
      <c r="G1045" s="84"/>
      <c r="H1045" s="84"/>
      <c r="I1045" s="84"/>
      <c r="J1045" s="84"/>
      <c r="K1045" s="84"/>
      <c r="L1045" s="84"/>
      <c r="M1045" s="84"/>
      <c r="N1045" s="84"/>
      <c r="O1045" s="84"/>
      <c r="P1045" s="84"/>
      <c r="Q1045" s="84"/>
      <c r="R1045" s="84"/>
      <c r="S1045" s="84"/>
      <c r="T1045" s="84"/>
      <c r="U1045" s="84"/>
      <c r="V1045" s="84"/>
      <c r="W1045" s="84"/>
      <c r="X1045" s="84"/>
      <c r="Y1045" s="84"/>
      <c r="Z1045" s="84"/>
      <c r="AA1045" s="771"/>
      <c r="AB1045" s="84"/>
      <c r="AC1045" s="84"/>
      <c r="AD1045" s="84"/>
      <c r="AE1045" s="84"/>
      <c r="AF1045" s="84"/>
      <c r="AG1045" s="84"/>
      <c r="AH1045" s="84"/>
      <c r="AI1045" s="84"/>
      <c r="AJ1045" s="84"/>
      <c r="AK1045" s="84"/>
      <c r="AL1045" s="84"/>
      <c r="AM1045" s="771"/>
      <c r="AN1045" s="84"/>
      <c r="AO1045" s="84"/>
      <c r="AP1045" s="84"/>
      <c r="AQ1045" s="84"/>
      <c r="AR1045" s="84"/>
      <c r="AS1045" s="84"/>
      <c r="AT1045" s="84"/>
      <c r="AU1045" s="84"/>
      <c r="AV1045" s="84"/>
      <c r="AW1045" s="84"/>
      <c r="AX1045" s="84"/>
      <c r="AY1045" s="771"/>
      <c r="AZ1045" s="84"/>
      <c r="BA1045" s="84"/>
      <c r="BB1045" s="84"/>
      <c r="BC1045" s="84"/>
      <c r="BD1045" s="84"/>
      <c r="BE1045" s="84"/>
      <c r="BF1045" s="84"/>
      <c r="BG1045" s="84"/>
      <c r="BH1045" s="84"/>
      <c r="BI1045" s="84"/>
      <c r="BJ1045" s="84"/>
      <c r="BK1045" s="771"/>
      <c r="BL1045" s="84"/>
      <c r="BM1045" s="84"/>
      <c r="BN1045" s="84"/>
      <c r="BO1045" s="84"/>
      <c r="BP1045" s="84"/>
      <c r="BQ1045" s="84"/>
      <c r="BR1045" s="84"/>
      <c r="BS1045" s="84"/>
      <c r="BT1045" s="84"/>
      <c r="BU1045" s="84"/>
      <c r="BV1045" s="84"/>
      <c r="BW1045" s="771"/>
      <c r="BX1045" s="84"/>
      <c r="BY1045" s="84"/>
      <c r="BZ1045" s="84"/>
      <c r="CA1045" s="84"/>
      <c r="CB1045" s="84"/>
      <c r="CC1045" s="84"/>
      <c r="CD1045" s="84"/>
      <c r="CE1045" s="84"/>
      <c r="CF1045" s="84"/>
      <c r="CG1045" s="84"/>
      <c r="CH1045" s="84"/>
      <c r="CI1045" s="771"/>
      <c r="CJ1045" s="791"/>
      <c r="CK1045" s="791"/>
      <c r="CL1045" s="791"/>
      <c r="CM1045" s="791"/>
      <c r="CN1045" s="791"/>
      <c r="CO1045" s="791"/>
      <c r="CP1045" s="791"/>
      <c r="CQ1045" s="791"/>
      <c r="CR1045" s="791"/>
      <c r="CS1045" s="791"/>
      <c r="CT1045" s="791"/>
      <c r="CU1045" s="793"/>
      <c r="CV1045" s="791"/>
      <c r="CW1045" s="791"/>
      <c r="CX1045" s="791"/>
      <c r="CY1045" s="791"/>
      <c r="CZ1045" s="791"/>
      <c r="DA1045" s="791"/>
      <c r="DB1045" s="791"/>
      <c r="DC1045" s="791"/>
      <c r="DD1045" s="791"/>
      <c r="DE1045" s="791"/>
      <c r="DF1045" s="791"/>
      <c r="DG1045" s="793"/>
    </row>
    <row r="1046" spans="1:111" ht="16">
      <c r="A1046" s="209"/>
      <c r="B1046" s="331"/>
      <c r="C1046" s="1115"/>
      <c r="D1046" s="84"/>
      <c r="E1046" s="84"/>
      <c r="F1046" s="84"/>
      <c r="G1046" s="84"/>
      <c r="H1046" s="84"/>
      <c r="I1046" s="84"/>
      <c r="J1046" s="84"/>
      <c r="K1046" s="84"/>
      <c r="L1046" s="84"/>
      <c r="M1046" s="84"/>
      <c r="N1046" s="84"/>
      <c r="O1046" s="84"/>
      <c r="P1046" s="84"/>
      <c r="Q1046" s="84"/>
      <c r="R1046" s="84"/>
      <c r="S1046" s="84"/>
      <c r="T1046" s="84"/>
      <c r="U1046" s="84"/>
      <c r="V1046" s="84"/>
      <c r="W1046" s="84"/>
      <c r="X1046" s="84"/>
      <c r="Y1046" s="84"/>
      <c r="Z1046" s="84"/>
      <c r="AA1046" s="771"/>
      <c r="AB1046" s="84"/>
      <c r="AC1046" s="84"/>
      <c r="AD1046" s="84"/>
      <c r="AE1046" s="84"/>
      <c r="AF1046" s="84"/>
      <c r="AG1046" s="84"/>
      <c r="AH1046" s="84"/>
      <c r="AI1046" s="84"/>
      <c r="AJ1046" s="84"/>
      <c r="AK1046" s="84"/>
      <c r="AL1046" s="84"/>
      <c r="AM1046" s="771"/>
      <c r="AN1046" s="84"/>
      <c r="AO1046" s="84"/>
      <c r="AP1046" s="84"/>
      <c r="AQ1046" s="84"/>
      <c r="AR1046" s="84"/>
      <c r="AS1046" s="84"/>
      <c r="AT1046" s="84"/>
      <c r="AU1046" s="84"/>
      <c r="AV1046" s="84"/>
      <c r="AW1046" s="84"/>
      <c r="AX1046" s="84"/>
      <c r="AY1046" s="771"/>
      <c r="AZ1046" s="84"/>
      <c r="BA1046" s="84"/>
      <c r="BB1046" s="84"/>
      <c r="BC1046" s="84"/>
      <c r="BD1046" s="84"/>
      <c r="BE1046" s="84"/>
      <c r="BF1046" s="84"/>
      <c r="BG1046" s="84"/>
      <c r="BH1046" s="84"/>
      <c r="BI1046" s="84"/>
      <c r="BJ1046" s="84"/>
      <c r="BK1046" s="771"/>
      <c r="BL1046" s="84"/>
      <c r="BM1046" s="84"/>
      <c r="BN1046" s="84"/>
      <c r="BO1046" s="84"/>
      <c r="BP1046" s="84"/>
      <c r="BQ1046" s="84"/>
      <c r="BR1046" s="84"/>
      <c r="BS1046" s="84"/>
      <c r="BT1046" s="84"/>
      <c r="BU1046" s="84"/>
      <c r="BV1046" s="84"/>
      <c r="BW1046" s="771"/>
      <c r="BX1046" s="84"/>
      <c r="BY1046" s="84"/>
      <c r="BZ1046" s="84"/>
      <c r="CA1046" s="84"/>
      <c r="CB1046" s="84"/>
      <c r="CC1046" s="84"/>
      <c r="CD1046" s="84"/>
      <c r="CE1046" s="84"/>
      <c r="CF1046" s="84"/>
      <c r="CG1046" s="84"/>
      <c r="CH1046" s="84"/>
      <c r="CI1046" s="771"/>
      <c r="CJ1046" s="791"/>
      <c r="CK1046" s="791"/>
      <c r="CL1046" s="791"/>
      <c r="CM1046" s="791"/>
      <c r="CN1046" s="791"/>
      <c r="CO1046" s="791"/>
      <c r="CP1046" s="791"/>
      <c r="CQ1046" s="791"/>
      <c r="CR1046" s="791"/>
      <c r="CS1046" s="791"/>
      <c r="CT1046" s="791"/>
      <c r="CU1046" s="793"/>
      <c r="CV1046" s="791"/>
      <c r="CW1046" s="791"/>
      <c r="CX1046" s="791"/>
      <c r="CY1046" s="791"/>
      <c r="CZ1046" s="791"/>
      <c r="DA1046" s="791"/>
      <c r="DB1046" s="791"/>
      <c r="DC1046" s="791"/>
      <c r="DD1046" s="791"/>
      <c r="DE1046" s="791"/>
      <c r="DF1046" s="791"/>
      <c r="DG1046" s="793"/>
    </row>
    <row r="1047" spans="1:111" ht="16">
      <c r="A1047" s="209"/>
      <c r="B1047" s="331"/>
      <c r="C1047" s="1115"/>
      <c r="D1047" s="84"/>
      <c r="E1047" s="84"/>
      <c r="F1047" s="84"/>
      <c r="G1047" s="84"/>
      <c r="H1047" s="84"/>
      <c r="I1047" s="84"/>
      <c r="J1047" s="84"/>
      <c r="K1047" s="84"/>
      <c r="L1047" s="84"/>
      <c r="M1047" s="84"/>
      <c r="N1047" s="84"/>
      <c r="O1047" s="84"/>
      <c r="P1047" s="84"/>
      <c r="Q1047" s="84"/>
      <c r="R1047" s="84"/>
      <c r="S1047" s="84"/>
      <c r="T1047" s="84"/>
      <c r="U1047" s="84"/>
      <c r="V1047" s="84"/>
      <c r="W1047" s="84"/>
      <c r="X1047" s="84"/>
      <c r="Y1047" s="84"/>
      <c r="Z1047" s="84"/>
      <c r="AA1047" s="771"/>
      <c r="AB1047" s="84"/>
      <c r="AC1047" s="84"/>
      <c r="AD1047" s="84"/>
      <c r="AE1047" s="84"/>
      <c r="AF1047" s="84"/>
      <c r="AG1047" s="84"/>
      <c r="AH1047" s="84"/>
      <c r="AI1047" s="84"/>
      <c r="AJ1047" s="84"/>
      <c r="AK1047" s="84"/>
      <c r="AL1047" s="84"/>
      <c r="AM1047" s="771"/>
      <c r="AN1047" s="84"/>
      <c r="AO1047" s="84"/>
      <c r="AP1047" s="84"/>
      <c r="AQ1047" s="84"/>
      <c r="AR1047" s="84"/>
      <c r="AS1047" s="84"/>
      <c r="AT1047" s="84"/>
      <c r="AU1047" s="84"/>
      <c r="AV1047" s="84"/>
      <c r="AW1047" s="84"/>
      <c r="AX1047" s="84"/>
      <c r="AY1047" s="771"/>
      <c r="AZ1047" s="84"/>
      <c r="BA1047" s="84"/>
      <c r="BB1047" s="84"/>
      <c r="BC1047" s="84"/>
      <c r="BD1047" s="84"/>
      <c r="BE1047" s="84"/>
      <c r="BF1047" s="84"/>
      <c r="BG1047" s="84"/>
      <c r="BH1047" s="84"/>
      <c r="BI1047" s="84"/>
      <c r="BJ1047" s="84"/>
      <c r="BK1047" s="771"/>
      <c r="BL1047" s="84"/>
      <c r="BM1047" s="84"/>
      <c r="BN1047" s="84"/>
      <c r="BO1047" s="84"/>
      <c r="BP1047" s="84"/>
      <c r="BQ1047" s="84"/>
      <c r="BR1047" s="84"/>
      <c r="BS1047" s="84"/>
      <c r="BT1047" s="84"/>
      <c r="BU1047" s="84"/>
      <c r="BV1047" s="84"/>
      <c r="BW1047" s="771"/>
      <c r="BX1047" s="84"/>
      <c r="BY1047" s="84"/>
      <c r="BZ1047" s="84"/>
      <c r="CA1047" s="84"/>
      <c r="CB1047" s="84"/>
      <c r="CC1047" s="84"/>
      <c r="CD1047" s="84"/>
      <c r="CE1047" s="84"/>
      <c r="CF1047" s="84"/>
      <c r="CG1047" s="84"/>
      <c r="CH1047" s="84"/>
      <c r="CI1047" s="771"/>
      <c r="CJ1047" s="791"/>
      <c r="CK1047" s="791"/>
      <c r="CL1047" s="791"/>
      <c r="CM1047" s="791"/>
      <c r="CN1047" s="791"/>
      <c r="CO1047" s="791"/>
      <c r="CP1047" s="791"/>
      <c r="CQ1047" s="791"/>
      <c r="CR1047" s="791"/>
      <c r="CS1047" s="791"/>
      <c r="CT1047" s="791"/>
      <c r="CU1047" s="793"/>
      <c r="CV1047" s="791"/>
      <c r="CW1047" s="791"/>
      <c r="CX1047" s="791"/>
      <c r="CY1047" s="791"/>
      <c r="CZ1047" s="791"/>
      <c r="DA1047" s="791"/>
      <c r="DB1047" s="791"/>
      <c r="DC1047" s="791"/>
      <c r="DD1047" s="791"/>
      <c r="DE1047" s="791"/>
      <c r="DF1047" s="791"/>
      <c r="DG1047" s="793"/>
    </row>
    <row r="1048" spans="1:111" ht="16">
      <c r="A1048" s="209"/>
      <c r="B1048" s="331"/>
      <c r="C1048" s="1115"/>
      <c r="D1048" s="84"/>
      <c r="E1048" s="84"/>
      <c r="F1048" s="84"/>
      <c r="G1048" s="84"/>
      <c r="H1048" s="84"/>
      <c r="I1048" s="84"/>
      <c r="J1048" s="84"/>
      <c r="K1048" s="84"/>
      <c r="L1048" s="84"/>
      <c r="M1048" s="84"/>
      <c r="N1048" s="84"/>
      <c r="O1048" s="84"/>
      <c r="P1048" s="84"/>
      <c r="Q1048" s="84"/>
      <c r="R1048" s="84"/>
      <c r="S1048" s="84"/>
      <c r="T1048" s="84"/>
      <c r="U1048" s="84"/>
      <c r="V1048" s="84"/>
      <c r="W1048" s="84"/>
      <c r="X1048" s="84"/>
      <c r="Y1048" s="84"/>
      <c r="Z1048" s="84"/>
      <c r="AA1048" s="771"/>
      <c r="AB1048" s="84"/>
      <c r="AC1048" s="84"/>
      <c r="AD1048" s="84"/>
      <c r="AE1048" s="84"/>
      <c r="AF1048" s="84"/>
      <c r="AG1048" s="84"/>
      <c r="AH1048" s="84"/>
      <c r="AI1048" s="84"/>
      <c r="AJ1048" s="84"/>
      <c r="AK1048" s="84"/>
      <c r="AL1048" s="84"/>
      <c r="AM1048" s="771"/>
      <c r="AN1048" s="84"/>
      <c r="AO1048" s="84"/>
      <c r="AP1048" s="84"/>
      <c r="AQ1048" s="84"/>
      <c r="AR1048" s="84"/>
      <c r="AS1048" s="84"/>
      <c r="AT1048" s="84"/>
      <c r="AU1048" s="84"/>
      <c r="AV1048" s="84"/>
      <c r="AW1048" s="84"/>
      <c r="AX1048" s="84"/>
      <c r="AY1048" s="771"/>
      <c r="AZ1048" s="84"/>
      <c r="BA1048" s="84"/>
      <c r="BB1048" s="84"/>
      <c r="BC1048" s="84"/>
      <c r="BD1048" s="84"/>
      <c r="BE1048" s="84"/>
      <c r="BF1048" s="84"/>
      <c r="BG1048" s="84"/>
      <c r="BH1048" s="84"/>
      <c r="BI1048" s="84"/>
      <c r="BJ1048" s="84"/>
      <c r="BK1048" s="771"/>
      <c r="BL1048" s="84"/>
      <c r="BM1048" s="84"/>
      <c r="BN1048" s="84"/>
      <c r="BO1048" s="84"/>
      <c r="BP1048" s="84"/>
      <c r="BQ1048" s="84"/>
      <c r="BR1048" s="84"/>
      <c r="BS1048" s="84"/>
      <c r="BT1048" s="84"/>
      <c r="BU1048" s="84"/>
      <c r="BV1048" s="84"/>
      <c r="BW1048" s="771"/>
      <c r="BX1048" s="84"/>
      <c r="BY1048" s="84"/>
      <c r="BZ1048" s="84"/>
      <c r="CA1048" s="84"/>
      <c r="CB1048" s="84"/>
      <c r="CC1048" s="84"/>
      <c r="CD1048" s="84"/>
      <c r="CE1048" s="84"/>
      <c r="CF1048" s="84"/>
      <c r="CG1048" s="84"/>
      <c r="CH1048" s="84"/>
      <c r="CI1048" s="771"/>
      <c r="CJ1048" s="791"/>
      <c r="CK1048" s="791"/>
      <c r="CL1048" s="791"/>
      <c r="CM1048" s="791"/>
      <c r="CN1048" s="791"/>
      <c r="CO1048" s="791"/>
      <c r="CP1048" s="791"/>
      <c r="CQ1048" s="791"/>
      <c r="CR1048" s="791"/>
      <c r="CS1048" s="791"/>
      <c r="CT1048" s="791"/>
      <c r="CU1048" s="793"/>
      <c r="CV1048" s="791"/>
      <c r="CW1048" s="791"/>
      <c r="CX1048" s="791"/>
      <c r="CY1048" s="791"/>
      <c r="CZ1048" s="791"/>
      <c r="DA1048" s="791"/>
      <c r="DB1048" s="791"/>
      <c r="DC1048" s="791"/>
      <c r="DD1048" s="791"/>
      <c r="DE1048" s="791"/>
      <c r="DF1048" s="791"/>
      <c r="DG1048" s="793"/>
    </row>
    <row r="1049" spans="1:111" ht="16">
      <c r="A1049" s="209"/>
      <c r="B1049" s="331"/>
      <c r="C1049" s="1115"/>
      <c r="D1049" s="84"/>
      <c r="E1049" s="84"/>
      <c r="F1049" s="84"/>
      <c r="G1049" s="84"/>
      <c r="H1049" s="84"/>
      <c r="I1049" s="84"/>
      <c r="J1049" s="84"/>
      <c r="K1049" s="84"/>
      <c r="L1049" s="84"/>
      <c r="M1049" s="84"/>
      <c r="N1049" s="84"/>
      <c r="O1049" s="84"/>
      <c r="P1049" s="84"/>
      <c r="Q1049" s="84"/>
      <c r="R1049" s="84"/>
      <c r="S1049" s="84"/>
      <c r="T1049" s="84"/>
      <c r="U1049" s="84"/>
      <c r="V1049" s="84"/>
      <c r="W1049" s="84"/>
      <c r="X1049" s="84"/>
      <c r="Y1049" s="84"/>
      <c r="Z1049" s="84"/>
      <c r="AA1049" s="771"/>
      <c r="AB1049" s="84"/>
      <c r="AC1049" s="84"/>
      <c r="AD1049" s="84"/>
      <c r="AE1049" s="84"/>
      <c r="AF1049" s="84"/>
      <c r="AG1049" s="84"/>
      <c r="AH1049" s="84"/>
      <c r="AI1049" s="84"/>
      <c r="AJ1049" s="84"/>
      <c r="AK1049" s="84"/>
      <c r="AL1049" s="84"/>
      <c r="AM1049" s="771"/>
      <c r="AN1049" s="84"/>
      <c r="AO1049" s="84"/>
      <c r="AP1049" s="84"/>
      <c r="AQ1049" s="84"/>
      <c r="AR1049" s="84"/>
      <c r="AS1049" s="84"/>
      <c r="AT1049" s="84"/>
      <c r="AU1049" s="84"/>
      <c r="AV1049" s="84"/>
      <c r="AW1049" s="84"/>
      <c r="AX1049" s="84"/>
      <c r="AY1049" s="771"/>
      <c r="AZ1049" s="84"/>
      <c r="BA1049" s="84"/>
      <c r="BB1049" s="84"/>
      <c r="BC1049" s="84"/>
      <c r="BD1049" s="84"/>
      <c r="BE1049" s="84"/>
      <c r="BF1049" s="84"/>
      <c r="BG1049" s="84"/>
      <c r="BH1049" s="84"/>
      <c r="BI1049" s="84"/>
      <c r="BJ1049" s="84"/>
      <c r="BK1049" s="771"/>
      <c r="BL1049" s="84"/>
      <c r="BM1049" s="84"/>
      <c r="BN1049" s="84"/>
      <c r="BO1049" s="84"/>
      <c r="BP1049" s="84"/>
      <c r="BQ1049" s="84"/>
      <c r="BR1049" s="84"/>
      <c r="BS1049" s="84"/>
      <c r="BT1049" s="84"/>
      <c r="BU1049" s="84"/>
      <c r="BV1049" s="84"/>
      <c r="BW1049" s="771"/>
      <c r="BX1049" s="84"/>
      <c r="BY1049" s="84"/>
      <c r="BZ1049" s="84"/>
      <c r="CA1049" s="84"/>
      <c r="CB1049" s="84"/>
      <c r="CC1049" s="84"/>
      <c r="CD1049" s="84"/>
      <c r="CE1049" s="84"/>
      <c r="CF1049" s="84"/>
      <c r="CG1049" s="84"/>
      <c r="CH1049" s="84"/>
      <c r="CI1049" s="771"/>
      <c r="CJ1049" s="791"/>
      <c r="CK1049" s="791"/>
      <c r="CL1049" s="791"/>
      <c r="CM1049" s="791"/>
      <c r="CN1049" s="791"/>
      <c r="CO1049" s="791"/>
      <c r="CP1049" s="791"/>
      <c r="CQ1049" s="791"/>
      <c r="CR1049" s="791"/>
      <c r="CS1049" s="791"/>
      <c r="CT1049" s="791"/>
      <c r="CU1049" s="793"/>
      <c r="CV1049" s="791"/>
      <c r="CW1049" s="791"/>
      <c r="CX1049" s="791"/>
      <c r="CY1049" s="791"/>
      <c r="CZ1049" s="791"/>
      <c r="DA1049" s="791"/>
      <c r="DB1049" s="791"/>
      <c r="DC1049" s="791"/>
      <c r="DD1049" s="791"/>
      <c r="DE1049" s="791"/>
      <c r="DF1049" s="791"/>
      <c r="DG1049" s="793"/>
    </row>
    <row r="1050" spans="1:111" ht="16">
      <c r="A1050" s="209"/>
      <c r="B1050" s="331"/>
      <c r="C1050" s="1115"/>
      <c r="D1050" s="84"/>
      <c r="E1050" s="84"/>
      <c r="F1050" s="84"/>
      <c r="G1050" s="84"/>
      <c r="H1050" s="84"/>
      <c r="I1050" s="84"/>
      <c r="J1050" s="84"/>
      <c r="K1050" s="84"/>
      <c r="L1050" s="84"/>
      <c r="M1050" s="84"/>
      <c r="N1050" s="84"/>
      <c r="O1050" s="84"/>
      <c r="P1050" s="84"/>
      <c r="Q1050" s="84"/>
      <c r="R1050" s="84"/>
      <c r="S1050" s="84"/>
      <c r="T1050" s="84"/>
      <c r="U1050" s="84"/>
      <c r="V1050" s="84"/>
      <c r="W1050" s="84"/>
      <c r="X1050" s="84"/>
      <c r="Y1050" s="84"/>
      <c r="Z1050" s="84"/>
      <c r="AA1050" s="771"/>
      <c r="AB1050" s="84"/>
      <c r="AC1050" s="84"/>
      <c r="AD1050" s="84"/>
      <c r="AE1050" s="84"/>
      <c r="AF1050" s="84"/>
      <c r="AG1050" s="84"/>
      <c r="AH1050" s="84"/>
      <c r="AI1050" s="84"/>
      <c r="AJ1050" s="84"/>
      <c r="AK1050" s="84"/>
      <c r="AL1050" s="84"/>
      <c r="AM1050" s="771"/>
      <c r="AN1050" s="84"/>
      <c r="AO1050" s="84"/>
      <c r="AP1050" s="84"/>
      <c r="AQ1050" s="84"/>
      <c r="AR1050" s="84"/>
      <c r="AS1050" s="84"/>
      <c r="AT1050" s="84"/>
      <c r="AU1050" s="84"/>
      <c r="AV1050" s="84"/>
      <c r="AW1050" s="84"/>
      <c r="AX1050" s="84"/>
      <c r="AY1050" s="771"/>
      <c r="AZ1050" s="84"/>
      <c r="BA1050" s="84"/>
      <c r="BB1050" s="84"/>
      <c r="BC1050" s="84"/>
      <c r="BD1050" s="84"/>
      <c r="BE1050" s="84"/>
      <c r="BF1050" s="84"/>
      <c r="BG1050" s="84"/>
      <c r="BH1050" s="84"/>
      <c r="BI1050" s="84"/>
      <c r="BJ1050" s="84"/>
      <c r="BK1050" s="771"/>
      <c r="BL1050" s="84"/>
      <c r="BM1050" s="84"/>
      <c r="BN1050" s="84"/>
      <c r="BO1050" s="84"/>
      <c r="BP1050" s="84"/>
      <c r="BQ1050" s="84"/>
      <c r="BR1050" s="84"/>
      <c r="BS1050" s="84"/>
      <c r="BT1050" s="84"/>
      <c r="BU1050" s="84"/>
      <c r="BV1050" s="84"/>
      <c r="BW1050" s="771"/>
      <c r="BX1050" s="84"/>
      <c r="BY1050" s="84"/>
      <c r="BZ1050" s="84"/>
      <c r="CA1050" s="84"/>
      <c r="CB1050" s="84"/>
      <c r="CC1050" s="84"/>
      <c r="CD1050" s="84"/>
      <c r="CE1050" s="84"/>
      <c r="CF1050" s="84"/>
      <c r="CG1050" s="84"/>
      <c r="CH1050" s="84"/>
      <c r="CI1050" s="771"/>
      <c r="CJ1050" s="791"/>
      <c r="CK1050" s="791"/>
      <c r="CL1050" s="791"/>
      <c r="CM1050" s="791"/>
      <c r="CN1050" s="791"/>
      <c r="CO1050" s="791"/>
      <c r="CP1050" s="791"/>
      <c r="CQ1050" s="791"/>
      <c r="CR1050" s="791"/>
      <c r="CS1050" s="791"/>
      <c r="CT1050" s="791"/>
      <c r="CU1050" s="793"/>
      <c r="CV1050" s="791"/>
      <c r="CW1050" s="791"/>
      <c r="CX1050" s="791"/>
      <c r="CY1050" s="791"/>
      <c r="CZ1050" s="791"/>
      <c r="DA1050" s="791"/>
      <c r="DB1050" s="791"/>
      <c r="DC1050" s="791"/>
      <c r="DD1050" s="791"/>
      <c r="DE1050" s="791"/>
      <c r="DF1050" s="791"/>
      <c r="DG1050" s="793"/>
    </row>
    <row r="1051" spans="1:111" ht="16">
      <c r="A1051" s="209"/>
      <c r="B1051" s="331"/>
      <c r="C1051" s="1115"/>
      <c r="D1051" s="84"/>
      <c r="E1051" s="84"/>
      <c r="F1051" s="84"/>
      <c r="G1051" s="84"/>
      <c r="H1051" s="84"/>
      <c r="I1051" s="84"/>
      <c r="J1051" s="84"/>
      <c r="K1051" s="84"/>
      <c r="L1051" s="84"/>
      <c r="M1051" s="84"/>
      <c r="N1051" s="84"/>
      <c r="O1051" s="84"/>
      <c r="P1051" s="84"/>
      <c r="Q1051" s="84"/>
      <c r="R1051" s="84"/>
      <c r="S1051" s="84"/>
      <c r="T1051" s="84"/>
      <c r="U1051" s="84"/>
      <c r="V1051" s="84"/>
      <c r="W1051" s="84"/>
      <c r="X1051" s="84"/>
      <c r="Y1051" s="84"/>
      <c r="Z1051" s="84"/>
      <c r="AA1051" s="771"/>
      <c r="AB1051" s="84"/>
      <c r="AC1051" s="84"/>
      <c r="AD1051" s="84"/>
      <c r="AE1051" s="84"/>
      <c r="AF1051" s="84"/>
      <c r="AG1051" s="84"/>
      <c r="AH1051" s="84"/>
      <c r="AI1051" s="84"/>
      <c r="AJ1051" s="84"/>
      <c r="AK1051" s="84"/>
      <c r="AL1051" s="84"/>
      <c r="AM1051" s="771"/>
      <c r="AN1051" s="84"/>
      <c r="AO1051" s="84"/>
      <c r="AP1051" s="84"/>
      <c r="AQ1051" s="84"/>
      <c r="AR1051" s="84"/>
      <c r="AS1051" s="84"/>
      <c r="AT1051" s="84"/>
      <c r="AU1051" s="84"/>
      <c r="AV1051" s="84"/>
      <c r="AW1051" s="84"/>
      <c r="AX1051" s="84"/>
      <c r="AY1051" s="771"/>
      <c r="AZ1051" s="84"/>
      <c r="BA1051" s="84"/>
      <c r="BB1051" s="84"/>
      <c r="BC1051" s="84"/>
      <c r="BD1051" s="84"/>
      <c r="BE1051" s="84"/>
      <c r="BF1051" s="84"/>
      <c r="BG1051" s="84"/>
      <c r="BH1051" s="84"/>
      <c r="BI1051" s="84"/>
      <c r="BJ1051" s="84"/>
      <c r="BK1051" s="771"/>
      <c r="BL1051" s="84"/>
      <c r="BM1051" s="84"/>
      <c r="BN1051" s="84"/>
      <c r="BO1051" s="84"/>
      <c r="BP1051" s="84"/>
      <c r="BQ1051" s="84"/>
      <c r="BR1051" s="84"/>
      <c r="BS1051" s="84"/>
      <c r="BT1051" s="84"/>
      <c r="BU1051" s="84"/>
      <c r="BV1051" s="84"/>
      <c r="BW1051" s="771"/>
      <c r="BX1051" s="84"/>
      <c r="BY1051" s="84"/>
      <c r="BZ1051" s="84"/>
      <c r="CA1051" s="84"/>
      <c r="CB1051" s="84"/>
      <c r="CC1051" s="84"/>
      <c r="CD1051" s="84"/>
      <c r="CE1051" s="84"/>
      <c r="CF1051" s="84"/>
      <c r="CG1051" s="84"/>
      <c r="CH1051" s="84"/>
      <c r="CI1051" s="771"/>
      <c r="CJ1051" s="791"/>
      <c r="CK1051" s="791"/>
      <c r="CL1051" s="791"/>
      <c r="CM1051" s="791"/>
      <c r="CN1051" s="791"/>
      <c r="CO1051" s="791"/>
      <c r="CP1051" s="791"/>
      <c r="CQ1051" s="791"/>
      <c r="CR1051" s="791"/>
      <c r="CS1051" s="791"/>
      <c r="CT1051" s="791"/>
      <c r="CU1051" s="793"/>
      <c r="CV1051" s="791"/>
      <c r="CW1051" s="791"/>
      <c r="CX1051" s="791"/>
      <c r="CY1051" s="791"/>
      <c r="CZ1051" s="791"/>
      <c r="DA1051" s="791"/>
      <c r="DB1051" s="791"/>
      <c r="DC1051" s="791"/>
      <c r="DD1051" s="791"/>
      <c r="DE1051" s="791"/>
      <c r="DF1051" s="791"/>
      <c r="DG1051" s="793"/>
    </row>
    <row r="1052" spans="1:111" ht="16">
      <c r="A1052" s="209"/>
      <c r="B1052" s="331"/>
      <c r="C1052" s="1115"/>
      <c r="D1052" s="84"/>
      <c r="E1052" s="84"/>
      <c r="F1052" s="84"/>
      <c r="G1052" s="84"/>
      <c r="H1052" s="84"/>
      <c r="I1052" s="84"/>
      <c r="J1052" s="84"/>
      <c r="K1052" s="84"/>
      <c r="L1052" s="84"/>
      <c r="M1052" s="84"/>
      <c r="N1052" s="84"/>
      <c r="O1052" s="84"/>
      <c r="P1052" s="84"/>
      <c r="Q1052" s="84"/>
      <c r="R1052" s="84"/>
      <c r="S1052" s="84"/>
      <c r="T1052" s="84"/>
      <c r="U1052" s="84"/>
      <c r="V1052" s="84"/>
      <c r="W1052" s="84"/>
      <c r="X1052" s="84"/>
      <c r="Y1052" s="84"/>
      <c r="Z1052" s="84"/>
      <c r="AA1052" s="771"/>
      <c r="AB1052" s="84"/>
      <c r="AC1052" s="84"/>
      <c r="AD1052" s="84"/>
      <c r="AE1052" s="84"/>
      <c r="AF1052" s="84"/>
      <c r="AG1052" s="84"/>
      <c r="AH1052" s="84"/>
      <c r="AI1052" s="84"/>
      <c r="AJ1052" s="84"/>
      <c r="AK1052" s="84"/>
      <c r="AL1052" s="84"/>
      <c r="AM1052" s="771"/>
      <c r="AN1052" s="84"/>
      <c r="AO1052" s="84"/>
      <c r="AP1052" s="84"/>
      <c r="AQ1052" s="84"/>
      <c r="AR1052" s="84"/>
      <c r="AS1052" s="84"/>
      <c r="AT1052" s="84"/>
      <c r="AU1052" s="84"/>
      <c r="AV1052" s="84"/>
      <c r="AW1052" s="84"/>
      <c r="AX1052" s="84"/>
      <c r="AY1052" s="771"/>
      <c r="AZ1052" s="84"/>
      <c r="BA1052" s="84"/>
      <c r="BB1052" s="84"/>
      <c r="BC1052" s="84"/>
      <c r="BD1052" s="84"/>
      <c r="BE1052" s="84"/>
      <c r="BF1052" s="84"/>
      <c r="BG1052" s="84"/>
      <c r="BH1052" s="84"/>
      <c r="BI1052" s="84"/>
      <c r="BJ1052" s="84"/>
      <c r="BK1052" s="771"/>
      <c r="BL1052" s="84"/>
      <c r="BM1052" s="84"/>
      <c r="BN1052" s="84"/>
      <c r="BO1052" s="84"/>
      <c r="BP1052" s="84"/>
      <c r="BQ1052" s="84"/>
      <c r="BR1052" s="84"/>
      <c r="BS1052" s="84"/>
      <c r="BT1052" s="84"/>
      <c r="BU1052" s="84"/>
      <c r="BV1052" s="84"/>
      <c r="BW1052" s="771"/>
      <c r="BX1052" s="84"/>
      <c r="BY1052" s="84"/>
      <c r="BZ1052" s="84"/>
      <c r="CA1052" s="84"/>
      <c r="CB1052" s="84"/>
      <c r="CC1052" s="84"/>
      <c r="CD1052" s="84"/>
      <c r="CE1052" s="84"/>
      <c r="CF1052" s="84"/>
      <c r="CG1052" s="84"/>
      <c r="CH1052" s="84"/>
      <c r="CI1052" s="771"/>
      <c r="CJ1052" s="791"/>
      <c r="CK1052" s="791"/>
      <c r="CL1052" s="791"/>
      <c r="CM1052" s="791"/>
      <c r="CN1052" s="791"/>
      <c r="CO1052" s="791"/>
      <c r="CP1052" s="791"/>
      <c r="CQ1052" s="791"/>
      <c r="CR1052" s="791"/>
      <c r="CS1052" s="791"/>
      <c r="CT1052" s="791"/>
      <c r="CU1052" s="793"/>
      <c r="CV1052" s="791"/>
      <c r="CW1052" s="791"/>
      <c r="CX1052" s="791"/>
      <c r="CY1052" s="791"/>
      <c r="CZ1052" s="791"/>
      <c r="DA1052" s="791"/>
      <c r="DB1052" s="791"/>
      <c r="DC1052" s="791"/>
      <c r="DD1052" s="791"/>
      <c r="DE1052" s="791"/>
      <c r="DF1052" s="791"/>
      <c r="DG1052" s="793"/>
    </row>
    <row r="1053" spans="1:111" ht="16">
      <c r="A1053" s="209"/>
      <c r="B1053" s="331"/>
      <c r="C1053" s="1115"/>
      <c r="D1053" s="84"/>
      <c r="E1053" s="84"/>
      <c r="F1053" s="84"/>
      <c r="G1053" s="84"/>
      <c r="H1053" s="84"/>
      <c r="I1053" s="84"/>
      <c r="J1053" s="84"/>
      <c r="K1053" s="84"/>
      <c r="L1053" s="84"/>
      <c r="M1053" s="84"/>
      <c r="N1053" s="84"/>
      <c r="O1053" s="84"/>
      <c r="P1053" s="84"/>
      <c r="Q1053" s="84"/>
      <c r="R1053" s="84"/>
      <c r="S1053" s="84"/>
      <c r="T1053" s="84"/>
      <c r="U1053" s="84"/>
      <c r="V1053" s="84"/>
      <c r="W1053" s="84"/>
      <c r="X1053" s="84"/>
      <c r="Y1053" s="84"/>
      <c r="Z1053" s="84"/>
      <c r="AA1053" s="771"/>
      <c r="AB1053" s="84"/>
      <c r="AC1053" s="84"/>
      <c r="AD1053" s="84"/>
      <c r="AE1053" s="84"/>
      <c r="AF1053" s="84"/>
      <c r="AG1053" s="84"/>
      <c r="AH1053" s="84"/>
      <c r="AI1053" s="84"/>
      <c r="AJ1053" s="84"/>
      <c r="AK1053" s="84"/>
      <c r="AL1053" s="84"/>
      <c r="AM1053" s="771"/>
      <c r="AN1053" s="84"/>
      <c r="AO1053" s="84"/>
      <c r="AP1053" s="84"/>
      <c r="AQ1053" s="84"/>
      <c r="AR1053" s="84"/>
      <c r="AS1053" s="84"/>
      <c r="AT1053" s="84"/>
      <c r="AU1053" s="84"/>
      <c r="AV1053" s="84"/>
      <c r="AW1053" s="84"/>
      <c r="AX1053" s="84"/>
      <c r="AY1053" s="771"/>
      <c r="AZ1053" s="84"/>
      <c r="BA1053" s="84"/>
      <c r="BB1053" s="84"/>
      <c r="BC1053" s="84"/>
      <c r="BD1053" s="84"/>
      <c r="BE1053" s="84"/>
      <c r="BF1053" s="84"/>
      <c r="BG1053" s="84"/>
      <c r="BH1053" s="84"/>
      <c r="BI1053" s="84"/>
      <c r="BJ1053" s="84"/>
      <c r="BK1053" s="771"/>
      <c r="BL1053" s="84"/>
      <c r="BM1053" s="84"/>
      <c r="BN1053" s="84"/>
      <c r="BO1053" s="84"/>
      <c r="BP1053" s="84"/>
      <c r="BQ1053" s="84"/>
      <c r="BR1053" s="84"/>
      <c r="BS1053" s="84"/>
      <c r="BT1053" s="84"/>
      <c r="BU1053" s="84"/>
      <c r="BV1053" s="84"/>
      <c r="BW1053" s="771"/>
      <c r="BX1053" s="84"/>
      <c r="BY1053" s="84"/>
      <c r="BZ1053" s="84"/>
      <c r="CA1053" s="84"/>
      <c r="CB1053" s="84"/>
      <c r="CC1053" s="84"/>
      <c r="CD1053" s="84"/>
      <c r="CE1053" s="84"/>
      <c r="CF1053" s="84"/>
      <c r="CG1053" s="84"/>
      <c r="CH1053" s="84"/>
      <c r="CI1053" s="771"/>
      <c r="CJ1053" s="791"/>
      <c r="CK1053" s="791"/>
      <c r="CL1053" s="791"/>
      <c r="CM1053" s="791"/>
      <c r="CN1053" s="791"/>
      <c r="CO1053" s="791"/>
      <c r="CP1053" s="791"/>
      <c r="CQ1053" s="791"/>
      <c r="CR1053" s="791"/>
      <c r="CS1053" s="791"/>
      <c r="CT1053" s="791"/>
      <c r="CU1053" s="793"/>
      <c r="CV1053" s="791"/>
      <c r="CW1053" s="791"/>
      <c r="CX1053" s="791"/>
      <c r="CY1053" s="791"/>
      <c r="CZ1053" s="791"/>
      <c r="DA1053" s="791"/>
      <c r="DB1053" s="791"/>
      <c r="DC1053" s="791"/>
      <c r="DD1053" s="791"/>
      <c r="DE1053" s="791"/>
      <c r="DF1053" s="791"/>
      <c r="DG1053" s="793"/>
    </row>
    <row r="1054" spans="1:111" ht="16">
      <c r="A1054" s="209"/>
      <c r="B1054" s="331"/>
      <c r="C1054" s="1115"/>
      <c r="D1054" s="84"/>
      <c r="E1054" s="84"/>
      <c r="F1054" s="84"/>
      <c r="G1054" s="84"/>
      <c r="H1054" s="84"/>
      <c r="I1054" s="84"/>
      <c r="J1054" s="84"/>
      <c r="K1054" s="84"/>
      <c r="L1054" s="84"/>
      <c r="M1054" s="84"/>
      <c r="N1054" s="84"/>
      <c r="O1054" s="84"/>
      <c r="P1054" s="84"/>
      <c r="Q1054" s="84"/>
      <c r="R1054" s="84"/>
      <c r="S1054" s="84"/>
      <c r="T1054" s="84"/>
      <c r="U1054" s="84"/>
      <c r="V1054" s="84"/>
      <c r="W1054" s="84"/>
      <c r="X1054" s="84"/>
      <c r="Y1054" s="84"/>
      <c r="Z1054" s="84"/>
      <c r="AA1054" s="771"/>
      <c r="AB1054" s="84"/>
      <c r="AC1054" s="84"/>
      <c r="AD1054" s="84"/>
      <c r="AE1054" s="84"/>
      <c r="AF1054" s="84"/>
      <c r="AG1054" s="84"/>
      <c r="AH1054" s="84"/>
      <c r="AI1054" s="84"/>
      <c r="AJ1054" s="84"/>
      <c r="AK1054" s="84"/>
      <c r="AL1054" s="84"/>
      <c r="AM1054" s="771"/>
      <c r="AN1054" s="84"/>
      <c r="AO1054" s="84"/>
      <c r="AP1054" s="84"/>
      <c r="AQ1054" s="84"/>
      <c r="AR1054" s="84"/>
      <c r="AS1054" s="84"/>
      <c r="AT1054" s="84"/>
      <c r="AU1054" s="84"/>
      <c r="AV1054" s="84"/>
      <c r="AW1054" s="84"/>
      <c r="AX1054" s="84"/>
      <c r="AY1054" s="771"/>
      <c r="AZ1054" s="84"/>
      <c r="BA1054" s="84"/>
      <c r="BB1054" s="84"/>
      <c r="BC1054" s="84"/>
      <c r="BD1054" s="84"/>
      <c r="BE1054" s="84"/>
      <c r="BF1054" s="84"/>
      <c r="BG1054" s="84"/>
      <c r="BH1054" s="84"/>
      <c r="BI1054" s="84"/>
      <c r="BJ1054" s="84"/>
      <c r="BK1054" s="771"/>
      <c r="BL1054" s="84"/>
      <c r="BM1054" s="84"/>
      <c r="BN1054" s="84"/>
      <c r="BO1054" s="84"/>
      <c r="BP1054" s="84"/>
      <c r="BQ1054" s="84"/>
      <c r="BR1054" s="84"/>
      <c r="BS1054" s="84"/>
      <c r="BT1054" s="84"/>
      <c r="BU1054" s="84"/>
      <c r="BV1054" s="84"/>
      <c r="BW1054" s="771"/>
      <c r="BX1054" s="84"/>
      <c r="BY1054" s="84"/>
      <c r="BZ1054" s="84"/>
      <c r="CA1054" s="84"/>
      <c r="CB1054" s="84"/>
      <c r="CC1054" s="84"/>
      <c r="CD1054" s="84"/>
      <c r="CE1054" s="84"/>
      <c r="CF1054" s="84"/>
      <c r="CG1054" s="84"/>
      <c r="CH1054" s="84"/>
      <c r="CI1054" s="771"/>
      <c r="CJ1054" s="791"/>
      <c r="CK1054" s="791"/>
      <c r="CL1054" s="791"/>
      <c r="CM1054" s="791"/>
      <c r="CN1054" s="791"/>
      <c r="CO1054" s="791"/>
      <c r="CP1054" s="791"/>
      <c r="CQ1054" s="791"/>
      <c r="CR1054" s="791"/>
      <c r="CS1054" s="791"/>
      <c r="CT1054" s="791"/>
      <c r="CU1054" s="793"/>
      <c r="CV1054" s="791"/>
      <c r="CW1054" s="791"/>
      <c r="CX1054" s="791"/>
      <c r="CY1054" s="791"/>
      <c r="CZ1054" s="791"/>
      <c r="DA1054" s="791"/>
      <c r="DB1054" s="791"/>
      <c r="DC1054" s="791"/>
      <c r="DD1054" s="791"/>
      <c r="DE1054" s="791"/>
      <c r="DF1054" s="791"/>
      <c r="DG1054" s="793"/>
    </row>
    <row r="1055" spans="1:111" ht="16">
      <c r="A1055" s="209"/>
      <c r="B1055" s="331"/>
      <c r="C1055" s="1115"/>
      <c r="D1055" s="84"/>
      <c r="E1055" s="84"/>
      <c r="F1055" s="84"/>
      <c r="G1055" s="84"/>
      <c r="H1055" s="84"/>
      <c r="I1055" s="84"/>
      <c r="J1055" s="84"/>
      <c r="K1055" s="84"/>
      <c r="L1055" s="84"/>
      <c r="M1055" s="84"/>
      <c r="N1055" s="84"/>
      <c r="O1055" s="84"/>
      <c r="P1055" s="84"/>
      <c r="Q1055" s="84"/>
      <c r="R1055" s="84"/>
      <c r="S1055" s="84"/>
      <c r="T1055" s="84"/>
      <c r="U1055" s="84"/>
      <c r="V1055" s="84"/>
      <c r="W1055" s="84"/>
      <c r="X1055" s="84"/>
      <c r="Y1055" s="84"/>
      <c r="Z1055" s="84"/>
      <c r="AA1055" s="771"/>
      <c r="AB1055" s="84"/>
      <c r="AC1055" s="84"/>
      <c r="AD1055" s="84"/>
      <c r="AE1055" s="84"/>
      <c r="AF1055" s="84"/>
      <c r="AG1055" s="84"/>
      <c r="AH1055" s="84"/>
      <c r="AI1055" s="84"/>
      <c r="AJ1055" s="84"/>
      <c r="AK1055" s="84"/>
      <c r="AL1055" s="84"/>
      <c r="AM1055" s="771"/>
      <c r="AN1055" s="84"/>
      <c r="AO1055" s="84"/>
      <c r="AP1055" s="84"/>
      <c r="AQ1055" s="84"/>
      <c r="AR1055" s="84"/>
      <c r="AS1055" s="84"/>
      <c r="AT1055" s="84"/>
      <c r="AU1055" s="84"/>
      <c r="AV1055" s="84"/>
      <c r="AW1055" s="84"/>
      <c r="AX1055" s="84"/>
      <c r="AY1055" s="771"/>
      <c r="AZ1055" s="84"/>
      <c r="BA1055" s="84"/>
      <c r="BB1055" s="84"/>
      <c r="BC1055" s="84"/>
      <c r="BD1055" s="84"/>
      <c r="BE1055" s="84"/>
      <c r="BF1055" s="84"/>
      <c r="BG1055" s="84"/>
      <c r="BH1055" s="84"/>
      <c r="BI1055" s="84"/>
      <c r="BJ1055" s="84"/>
      <c r="BK1055" s="771"/>
      <c r="BL1055" s="84"/>
      <c r="BM1055" s="84"/>
      <c r="BN1055" s="84"/>
      <c r="BO1055" s="84"/>
      <c r="BP1055" s="84"/>
      <c r="BQ1055" s="84"/>
      <c r="BR1055" s="84"/>
      <c r="BS1055" s="84"/>
      <c r="BT1055" s="84"/>
      <c r="BU1055" s="84"/>
      <c r="BV1055" s="84"/>
      <c r="BW1055" s="771"/>
      <c r="BX1055" s="84"/>
      <c r="BY1055" s="84"/>
      <c r="BZ1055" s="84"/>
      <c r="CA1055" s="84"/>
      <c r="CB1055" s="84"/>
      <c r="CC1055" s="84"/>
      <c r="CD1055" s="84"/>
      <c r="CE1055" s="84"/>
      <c r="CF1055" s="84"/>
      <c r="CG1055" s="84"/>
      <c r="CH1055" s="84"/>
      <c r="CI1055" s="771"/>
      <c r="CJ1055" s="791"/>
      <c r="CK1055" s="791"/>
      <c r="CL1055" s="791"/>
      <c r="CM1055" s="791"/>
      <c r="CN1055" s="791"/>
      <c r="CO1055" s="791"/>
      <c r="CP1055" s="791"/>
      <c r="CQ1055" s="791"/>
      <c r="CR1055" s="791"/>
      <c r="CS1055" s="791"/>
      <c r="CT1055" s="791"/>
      <c r="CU1055" s="793"/>
      <c r="CV1055" s="791"/>
      <c r="CW1055" s="791"/>
      <c r="CX1055" s="791"/>
      <c r="CY1055" s="791"/>
      <c r="CZ1055" s="791"/>
      <c r="DA1055" s="791"/>
      <c r="DB1055" s="791"/>
      <c r="DC1055" s="791"/>
      <c r="DD1055" s="791"/>
      <c r="DE1055" s="791"/>
      <c r="DF1055" s="791"/>
      <c r="DG1055" s="793"/>
    </row>
    <row r="1056" spans="1:111" ht="16">
      <c r="A1056" s="209"/>
      <c r="B1056" s="331"/>
      <c r="C1056" s="1115"/>
      <c r="D1056" s="84"/>
      <c r="E1056" s="84"/>
      <c r="F1056" s="84"/>
      <c r="G1056" s="84"/>
      <c r="H1056" s="84"/>
      <c r="I1056" s="84"/>
      <c r="J1056" s="84"/>
      <c r="K1056" s="84"/>
      <c r="L1056" s="84"/>
      <c r="M1056" s="84"/>
      <c r="N1056" s="84"/>
      <c r="O1056" s="84"/>
      <c r="P1056" s="84"/>
      <c r="Q1056" s="84"/>
      <c r="R1056" s="84"/>
      <c r="S1056" s="84"/>
      <c r="T1056" s="84"/>
      <c r="U1056" s="84"/>
      <c r="V1056" s="84"/>
      <c r="W1056" s="84"/>
      <c r="X1056" s="84"/>
      <c r="Y1056" s="84"/>
      <c r="Z1056" s="84"/>
      <c r="AA1056" s="771"/>
      <c r="AB1056" s="84"/>
      <c r="AC1056" s="84"/>
      <c r="AD1056" s="84"/>
      <c r="AE1056" s="84"/>
      <c r="AF1056" s="84"/>
      <c r="AG1056" s="84"/>
      <c r="AH1056" s="84"/>
      <c r="AI1056" s="84"/>
      <c r="AJ1056" s="84"/>
      <c r="AK1056" s="84"/>
      <c r="AL1056" s="84"/>
      <c r="AM1056" s="771"/>
      <c r="AN1056" s="84"/>
      <c r="AO1056" s="84"/>
      <c r="AP1056" s="84"/>
      <c r="AQ1056" s="84"/>
      <c r="AR1056" s="84"/>
      <c r="AS1056" s="84"/>
      <c r="AT1056" s="84"/>
      <c r="AU1056" s="84"/>
      <c r="AV1056" s="84"/>
      <c r="AW1056" s="84"/>
      <c r="AX1056" s="84"/>
      <c r="AY1056" s="771"/>
      <c r="AZ1056" s="84"/>
      <c r="BA1056" s="84"/>
      <c r="BB1056" s="84"/>
      <c r="BC1056" s="84"/>
      <c r="BD1056" s="84"/>
      <c r="BE1056" s="84"/>
      <c r="BF1056" s="84"/>
      <c r="BG1056" s="84"/>
      <c r="BH1056" s="84"/>
      <c r="BI1056" s="84"/>
      <c r="BJ1056" s="84"/>
      <c r="BK1056" s="771"/>
      <c r="BL1056" s="84"/>
      <c r="BM1056" s="84"/>
      <c r="BN1056" s="84"/>
      <c r="BO1056" s="84"/>
      <c r="BP1056" s="84"/>
      <c r="BQ1056" s="84"/>
      <c r="BR1056" s="84"/>
      <c r="BS1056" s="84"/>
      <c r="BT1056" s="84"/>
      <c r="BU1056" s="84"/>
      <c r="BV1056" s="84"/>
      <c r="BW1056" s="771"/>
      <c r="BX1056" s="84"/>
      <c r="BY1056" s="84"/>
      <c r="BZ1056" s="84"/>
      <c r="CA1056" s="84"/>
      <c r="CB1056" s="84"/>
      <c r="CC1056" s="84"/>
      <c r="CD1056" s="84"/>
      <c r="CE1056" s="84"/>
      <c r="CF1056" s="84"/>
      <c r="CG1056" s="84"/>
      <c r="CH1056" s="84"/>
      <c r="CI1056" s="771"/>
      <c r="CJ1056" s="791"/>
      <c r="CK1056" s="791"/>
      <c r="CL1056" s="791"/>
      <c r="CM1056" s="791"/>
      <c r="CN1056" s="791"/>
      <c r="CO1056" s="791"/>
      <c r="CP1056" s="791"/>
      <c r="CQ1056" s="791"/>
      <c r="CR1056" s="791"/>
      <c r="CS1056" s="791"/>
      <c r="CT1056" s="791"/>
      <c r="CU1056" s="793"/>
      <c r="CV1056" s="791"/>
      <c r="CW1056" s="791"/>
      <c r="CX1056" s="791"/>
      <c r="CY1056" s="791"/>
      <c r="CZ1056" s="791"/>
      <c r="DA1056" s="791"/>
      <c r="DB1056" s="791"/>
      <c r="DC1056" s="791"/>
      <c r="DD1056" s="791"/>
      <c r="DE1056" s="791"/>
      <c r="DF1056" s="791"/>
      <c r="DG1056" s="793"/>
    </row>
    <row r="1057" spans="1:111" ht="16">
      <c r="A1057" s="209"/>
      <c r="B1057" s="331"/>
      <c r="C1057" s="1115"/>
      <c r="D1057" s="84"/>
      <c r="E1057" s="84"/>
      <c r="F1057" s="84"/>
      <c r="G1057" s="84"/>
      <c r="H1057" s="84"/>
      <c r="I1057" s="84"/>
      <c r="J1057" s="84"/>
      <c r="K1057" s="84"/>
      <c r="L1057" s="84"/>
      <c r="M1057" s="84"/>
      <c r="N1057" s="84"/>
      <c r="O1057" s="84"/>
      <c r="P1057" s="84"/>
      <c r="Q1057" s="84"/>
      <c r="R1057" s="84"/>
      <c r="S1057" s="84"/>
      <c r="T1057" s="84"/>
      <c r="U1057" s="84"/>
      <c r="V1057" s="84"/>
      <c r="W1057" s="84"/>
      <c r="X1057" s="84"/>
      <c r="Y1057" s="84"/>
      <c r="Z1057" s="84"/>
      <c r="AA1057" s="771"/>
      <c r="AB1057" s="84"/>
      <c r="AC1057" s="84"/>
      <c r="AD1057" s="84"/>
      <c r="AE1057" s="84"/>
      <c r="AF1057" s="84"/>
      <c r="AG1057" s="84"/>
      <c r="AH1057" s="84"/>
      <c r="AI1057" s="84"/>
      <c r="AJ1057" s="84"/>
      <c r="AK1057" s="84"/>
      <c r="AL1057" s="84"/>
      <c r="AM1057" s="771"/>
      <c r="AN1057" s="84"/>
      <c r="AO1057" s="84"/>
      <c r="AP1057" s="84"/>
      <c r="AQ1057" s="84"/>
      <c r="AR1057" s="84"/>
      <c r="AS1057" s="84"/>
      <c r="AT1057" s="84"/>
      <c r="AU1057" s="84"/>
      <c r="AV1057" s="84"/>
      <c r="AW1057" s="84"/>
      <c r="AX1057" s="84"/>
      <c r="AY1057" s="771"/>
      <c r="AZ1057" s="84"/>
      <c r="BA1057" s="84"/>
      <c r="BB1057" s="84"/>
      <c r="BC1057" s="84"/>
      <c r="BD1057" s="84"/>
      <c r="BE1057" s="84"/>
      <c r="BF1057" s="84"/>
      <c r="BG1057" s="84"/>
      <c r="BH1057" s="84"/>
      <c r="BI1057" s="84"/>
      <c r="BJ1057" s="84"/>
      <c r="BK1057" s="771"/>
      <c r="BL1057" s="84"/>
      <c r="BM1057" s="84"/>
      <c r="BN1057" s="84"/>
      <c r="BO1057" s="84"/>
      <c r="BP1057" s="84"/>
      <c r="BQ1057" s="84"/>
      <c r="BR1057" s="84"/>
      <c r="BS1057" s="84"/>
      <c r="BT1057" s="84"/>
      <c r="BU1057" s="84"/>
      <c r="BV1057" s="84"/>
      <c r="BW1057" s="771"/>
      <c r="BX1057" s="84"/>
      <c r="BY1057" s="84"/>
      <c r="BZ1057" s="84"/>
      <c r="CA1057" s="84"/>
      <c r="CB1057" s="84"/>
      <c r="CC1057" s="84"/>
      <c r="CD1057" s="84"/>
      <c r="CE1057" s="84"/>
      <c r="CF1057" s="84"/>
      <c r="CG1057" s="84"/>
      <c r="CH1057" s="84"/>
      <c r="CI1057" s="771"/>
      <c r="CJ1057" s="791"/>
      <c r="CK1057" s="791"/>
      <c r="CL1057" s="791"/>
      <c r="CM1057" s="791"/>
      <c r="CN1057" s="791"/>
      <c r="CO1057" s="791"/>
      <c r="CP1057" s="791"/>
      <c r="CQ1057" s="791"/>
      <c r="CR1057" s="791"/>
      <c r="CS1057" s="791"/>
      <c r="CT1057" s="791"/>
      <c r="CU1057" s="793"/>
      <c r="CV1057" s="791"/>
      <c r="CW1057" s="791"/>
      <c r="CX1057" s="791"/>
      <c r="CY1057" s="791"/>
      <c r="CZ1057" s="791"/>
      <c r="DA1057" s="791"/>
      <c r="DB1057" s="791"/>
      <c r="DC1057" s="791"/>
      <c r="DD1057" s="791"/>
      <c r="DE1057" s="791"/>
      <c r="DF1057" s="791"/>
      <c r="DG1057" s="793"/>
    </row>
    <row r="1058" spans="1:111" ht="16">
      <c r="A1058" s="209"/>
      <c r="B1058" s="331"/>
      <c r="C1058" s="1115"/>
      <c r="D1058" s="84"/>
      <c r="E1058" s="84"/>
      <c r="F1058" s="84"/>
      <c r="G1058" s="84"/>
      <c r="H1058" s="84"/>
      <c r="I1058" s="84"/>
      <c r="J1058" s="84"/>
      <c r="K1058" s="84"/>
      <c r="L1058" s="84"/>
      <c r="M1058" s="84"/>
      <c r="N1058" s="84"/>
      <c r="O1058" s="84"/>
      <c r="P1058" s="84"/>
      <c r="Q1058" s="84"/>
      <c r="R1058" s="84"/>
      <c r="S1058" s="84"/>
      <c r="T1058" s="84"/>
      <c r="U1058" s="84"/>
      <c r="V1058" s="84"/>
      <c r="W1058" s="84"/>
      <c r="X1058" s="84"/>
      <c r="Y1058" s="84"/>
      <c r="Z1058" s="84"/>
      <c r="AA1058" s="771"/>
      <c r="AB1058" s="84"/>
      <c r="AC1058" s="84"/>
      <c r="AD1058" s="84"/>
      <c r="AE1058" s="84"/>
      <c r="AF1058" s="84"/>
      <c r="AG1058" s="84"/>
      <c r="AH1058" s="84"/>
      <c r="AI1058" s="84"/>
      <c r="AJ1058" s="84"/>
      <c r="AK1058" s="84"/>
      <c r="AL1058" s="84"/>
      <c r="AM1058" s="771"/>
      <c r="AN1058" s="84"/>
      <c r="AO1058" s="84"/>
      <c r="AP1058" s="84"/>
      <c r="AQ1058" s="84"/>
      <c r="AR1058" s="84"/>
      <c r="AS1058" s="84"/>
      <c r="AT1058" s="84"/>
      <c r="AU1058" s="84"/>
      <c r="AV1058" s="84"/>
      <c r="AW1058" s="84"/>
      <c r="AX1058" s="84"/>
      <c r="AY1058" s="771"/>
      <c r="AZ1058" s="84"/>
      <c r="BA1058" s="84"/>
      <c r="BB1058" s="84"/>
      <c r="BC1058" s="84"/>
      <c r="BD1058" s="84"/>
      <c r="BE1058" s="84"/>
      <c r="BF1058" s="84"/>
      <c r="BG1058" s="84"/>
      <c r="BH1058" s="84"/>
      <c r="BI1058" s="84"/>
      <c r="BJ1058" s="84"/>
      <c r="BK1058" s="771"/>
      <c r="BL1058" s="84"/>
      <c r="BM1058" s="84"/>
      <c r="BN1058" s="84"/>
      <c r="BO1058" s="84"/>
      <c r="BP1058" s="84"/>
      <c r="BQ1058" s="84"/>
      <c r="BR1058" s="84"/>
      <c r="BS1058" s="84"/>
      <c r="BT1058" s="84"/>
      <c r="BU1058" s="84"/>
      <c r="BV1058" s="84"/>
      <c r="BW1058" s="771"/>
      <c r="BX1058" s="84"/>
      <c r="BY1058" s="84"/>
      <c r="BZ1058" s="84"/>
      <c r="CA1058" s="84"/>
      <c r="CB1058" s="84"/>
      <c r="CC1058" s="84"/>
      <c r="CD1058" s="84"/>
      <c r="CE1058" s="84"/>
      <c r="CF1058" s="84"/>
      <c r="CG1058" s="84"/>
      <c r="CH1058" s="84"/>
      <c r="CI1058" s="771"/>
      <c r="CJ1058" s="791"/>
      <c r="CK1058" s="791"/>
      <c r="CL1058" s="791"/>
      <c r="CM1058" s="791"/>
      <c r="CN1058" s="791"/>
      <c r="CO1058" s="791"/>
      <c r="CP1058" s="791"/>
      <c r="CQ1058" s="791"/>
      <c r="CR1058" s="791"/>
      <c r="CS1058" s="791"/>
      <c r="CT1058" s="791"/>
      <c r="CU1058" s="793"/>
      <c r="CV1058" s="791"/>
      <c r="CW1058" s="791"/>
      <c r="CX1058" s="791"/>
      <c r="CY1058" s="791"/>
      <c r="CZ1058" s="791"/>
      <c r="DA1058" s="791"/>
      <c r="DB1058" s="791"/>
      <c r="DC1058" s="791"/>
      <c r="DD1058" s="791"/>
      <c r="DE1058" s="791"/>
      <c r="DF1058" s="791"/>
      <c r="DG1058" s="793"/>
    </row>
    <row r="1059" spans="1:111" ht="16">
      <c r="A1059" s="209"/>
      <c r="B1059" s="331"/>
      <c r="C1059" s="1115"/>
      <c r="D1059" s="84"/>
      <c r="E1059" s="84"/>
      <c r="F1059" s="84"/>
      <c r="G1059" s="84"/>
      <c r="H1059" s="84"/>
      <c r="I1059" s="84"/>
      <c r="J1059" s="84"/>
      <c r="K1059" s="84"/>
      <c r="L1059" s="84"/>
      <c r="M1059" s="84"/>
      <c r="N1059" s="84"/>
      <c r="O1059" s="84"/>
      <c r="P1059" s="84"/>
      <c r="Q1059" s="84"/>
      <c r="R1059" s="84"/>
      <c r="S1059" s="84"/>
      <c r="T1059" s="84"/>
      <c r="U1059" s="84"/>
      <c r="V1059" s="84"/>
      <c r="W1059" s="84"/>
      <c r="X1059" s="84"/>
      <c r="Y1059" s="84"/>
      <c r="Z1059" s="84"/>
      <c r="AA1059" s="771"/>
      <c r="AB1059" s="84"/>
      <c r="AC1059" s="84"/>
      <c r="AD1059" s="84"/>
      <c r="AE1059" s="84"/>
      <c r="AF1059" s="84"/>
      <c r="AG1059" s="84"/>
      <c r="AH1059" s="84"/>
      <c r="AI1059" s="84"/>
      <c r="AJ1059" s="84"/>
      <c r="AK1059" s="84"/>
      <c r="AL1059" s="84"/>
      <c r="AM1059" s="771"/>
      <c r="AN1059" s="84"/>
      <c r="AO1059" s="84"/>
      <c r="AP1059" s="84"/>
      <c r="AQ1059" s="84"/>
      <c r="AR1059" s="84"/>
      <c r="AS1059" s="84"/>
      <c r="AT1059" s="84"/>
      <c r="AU1059" s="84"/>
      <c r="AV1059" s="84"/>
      <c r="AW1059" s="84"/>
      <c r="AX1059" s="84"/>
      <c r="AY1059" s="771"/>
      <c r="AZ1059" s="84"/>
      <c r="BA1059" s="84"/>
      <c r="BB1059" s="84"/>
      <c r="BC1059" s="84"/>
      <c r="BD1059" s="84"/>
      <c r="BE1059" s="84"/>
      <c r="BF1059" s="84"/>
      <c r="BG1059" s="84"/>
      <c r="BH1059" s="84"/>
      <c r="BI1059" s="84"/>
      <c r="BJ1059" s="84"/>
      <c r="BK1059" s="771"/>
      <c r="BL1059" s="84"/>
      <c r="BM1059" s="84"/>
      <c r="BN1059" s="84"/>
      <c r="BO1059" s="84"/>
      <c r="BP1059" s="84"/>
      <c r="BQ1059" s="84"/>
      <c r="BR1059" s="84"/>
      <c r="BS1059" s="84"/>
      <c r="BT1059" s="84"/>
      <c r="BU1059" s="84"/>
      <c r="BV1059" s="84"/>
      <c r="BW1059" s="771"/>
      <c r="BX1059" s="84"/>
      <c r="BY1059" s="84"/>
      <c r="BZ1059" s="84"/>
      <c r="CA1059" s="84"/>
      <c r="CB1059" s="84"/>
      <c r="CC1059" s="84"/>
      <c r="CD1059" s="84"/>
      <c r="CE1059" s="84"/>
      <c r="CF1059" s="84"/>
      <c r="CG1059" s="84"/>
      <c r="CH1059" s="84"/>
      <c r="CI1059" s="771"/>
      <c r="CJ1059" s="791"/>
      <c r="CK1059" s="791"/>
      <c r="CL1059" s="791"/>
      <c r="CM1059" s="791"/>
      <c r="CN1059" s="791"/>
      <c r="CO1059" s="791"/>
      <c r="CP1059" s="791"/>
      <c r="CQ1059" s="791"/>
      <c r="CR1059" s="791"/>
      <c r="CS1059" s="791"/>
      <c r="CT1059" s="791"/>
      <c r="CU1059" s="793"/>
      <c r="CV1059" s="791"/>
      <c r="CW1059" s="791"/>
      <c r="CX1059" s="791"/>
      <c r="CY1059" s="791"/>
      <c r="CZ1059" s="791"/>
      <c r="DA1059" s="791"/>
      <c r="DB1059" s="791"/>
      <c r="DC1059" s="791"/>
      <c r="DD1059" s="791"/>
      <c r="DE1059" s="791"/>
      <c r="DF1059" s="791"/>
      <c r="DG1059" s="793"/>
    </row>
    <row r="1060" spans="1:111" ht="16">
      <c r="A1060" s="209"/>
      <c r="B1060" s="331"/>
      <c r="C1060" s="1115"/>
      <c r="D1060" s="84"/>
      <c r="E1060" s="84"/>
      <c r="F1060" s="84"/>
      <c r="G1060" s="84"/>
      <c r="H1060" s="84"/>
      <c r="I1060" s="84"/>
      <c r="J1060" s="84"/>
      <c r="K1060" s="84"/>
      <c r="L1060" s="84"/>
      <c r="M1060" s="84"/>
      <c r="N1060" s="84"/>
      <c r="O1060" s="84"/>
      <c r="P1060" s="84"/>
      <c r="Q1060" s="84"/>
      <c r="R1060" s="84"/>
      <c r="S1060" s="84"/>
      <c r="T1060" s="84"/>
      <c r="U1060" s="84"/>
      <c r="V1060" s="84"/>
      <c r="W1060" s="84"/>
      <c r="X1060" s="84"/>
      <c r="Y1060" s="84"/>
      <c r="Z1060" s="84"/>
      <c r="AA1060" s="771"/>
      <c r="AB1060" s="84"/>
      <c r="AC1060" s="84"/>
      <c r="AD1060" s="84"/>
      <c r="AE1060" s="84"/>
      <c r="AF1060" s="84"/>
      <c r="AG1060" s="84"/>
      <c r="AH1060" s="84"/>
      <c r="AI1060" s="84"/>
      <c r="AJ1060" s="84"/>
      <c r="AK1060" s="84"/>
      <c r="AL1060" s="84"/>
      <c r="AM1060" s="771"/>
      <c r="AN1060" s="84"/>
      <c r="AO1060" s="84"/>
      <c r="AP1060" s="84"/>
      <c r="AQ1060" s="84"/>
      <c r="AR1060" s="84"/>
      <c r="AS1060" s="84"/>
      <c r="AT1060" s="84"/>
      <c r="AU1060" s="84"/>
      <c r="AV1060" s="84"/>
      <c r="AW1060" s="84"/>
      <c r="AX1060" s="84"/>
      <c r="AY1060" s="771"/>
      <c r="AZ1060" s="84"/>
      <c r="BA1060" s="84"/>
      <c r="BB1060" s="84"/>
      <c r="BC1060" s="84"/>
      <c r="BD1060" s="84"/>
      <c r="BE1060" s="84"/>
      <c r="BF1060" s="84"/>
      <c r="BG1060" s="84"/>
      <c r="BH1060" s="84"/>
      <c r="BI1060" s="84"/>
      <c r="BJ1060" s="84"/>
      <c r="BK1060" s="771"/>
      <c r="BL1060" s="84"/>
      <c r="BM1060" s="84"/>
      <c r="BN1060" s="84"/>
      <c r="BO1060" s="84"/>
      <c r="BP1060" s="84"/>
      <c r="BQ1060" s="84"/>
      <c r="BR1060" s="84"/>
      <c r="BS1060" s="84"/>
      <c r="BT1060" s="84"/>
      <c r="BU1060" s="84"/>
      <c r="BV1060" s="84"/>
      <c r="BW1060" s="771"/>
      <c r="BX1060" s="84"/>
      <c r="BY1060" s="84"/>
      <c r="BZ1060" s="84"/>
      <c r="CA1060" s="84"/>
      <c r="CB1060" s="84"/>
      <c r="CC1060" s="84"/>
      <c r="CD1060" s="84"/>
      <c r="CE1060" s="84"/>
      <c r="CF1060" s="84"/>
      <c r="CG1060" s="84"/>
      <c r="CH1060" s="84"/>
      <c r="CI1060" s="771"/>
      <c r="CJ1060" s="791"/>
      <c r="CK1060" s="791"/>
      <c r="CL1060" s="791"/>
      <c r="CM1060" s="791"/>
      <c r="CN1060" s="791"/>
      <c r="CO1060" s="791"/>
      <c r="CP1060" s="791"/>
      <c r="CQ1060" s="791"/>
      <c r="CR1060" s="791"/>
      <c r="CS1060" s="791"/>
      <c r="CT1060" s="791"/>
      <c r="CU1060" s="793"/>
      <c r="CV1060" s="791"/>
      <c r="CW1060" s="791"/>
      <c r="CX1060" s="791"/>
      <c r="CY1060" s="791"/>
      <c r="CZ1060" s="791"/>
      <c r="DA1060" s="791"/>
      <c r="DB1060" s="791"/>
      <c r="DC1060" s="791"/>
      <c r="DD1060" s="791"/>
      <c r="DE1060" s="791"/>
      <c r="DF1060" s="791"/>
      <c r="DG1060" s="793"/>
    </row>
    <row r="1061" spans="1:111" ht="16">
      <c r="A1061" s="209"/>
      <c r="B1061" s="331"/>
      <c r="C1061" s="1115"/>
      <c r="D1061" s="84"/>
      <c r="E1061" s="84"/>
      <c r="F1061" s="84"/>
      <c r="G1061" s="84"/>
      <c r="H1061" s="84"/>
      <c r="I1061" s="84"/>
      <c r="J1061" s="84"/>
      <c r="K1061" s="84"/>
      <c r="L1061" s="84"/>
      <c r="M1061" s="84"/>
      <c r="N1061" s="84"/>
      <c r="O1061" s="84"/>
      <c r="P1061" s="84"/>
      <c r="Q1061" s="84"/>
      <c r="R1061" s="84"/>
      <c r="S1061" s="84"/>
      <c r="T1061" s="84"/>
      <c r="U1061" s="84"/>
      <c r="V1061" s="84"/>
      <c r="W1061" s="84"/>
      <c r="X1061" s="84"/>
      <c r="Y1061" s="84"/>
      <c r="Z1061" s="84"/>
      <c r="AA1061" s="771"/>
      <c r="AB1061" s="84"/>
      <c r="AC1061" s="84"/>
      <c r="AD1061" s="84"/>
      <c r="AE1061" s="84"/>
      <c r="AF1061" s="84"/>
      <c r="AG1061" s="84"/>
      <c r="AH1061" s="84"/>
      <c r="AI1061" s="84"/>
      <c r="AJ1061" s="84"/>
      <c r="AK1061" s="84"/>
      <c r="AL1061" s="84"/>
      <c r="AM1061" s="771"/>
      <c r="AN1061" s="84"/>
      <c r="AO1061" s="84"/>
      <c r="AP1061" s="84"/>
      <c r="AQ1061" s="84"/>
      <c r="AR1061" s="84"/>
      <c r="AS1061" s="84"/>
      <c r="AT1061" s="84"/>
      <c r="AU1061" s="84"/>
      <c r="AV1061" s="84"/>
      <c r="AW1061" s="84"/>
      <c r="AX1061" s="84"/>
      <c r="AY1061" s="771"/>
      <c r="AZ1061" s="84"/>
      <c r="BA1061" s="84"/>
      <c r="BB1061" s="84"/>
      <c r="BC1061" s="84"/>
      <c r="BD1061" s="84"/>
      <c r="BE1061" s="84"/>
      <c r="BF1061" s="84"/>
      <c r="BG1061" s="84"/>
      <c r="BH1061" s="84"/>
      <c r="BI1061" s="84"/>
      <c r="BJ1061" s="84"/>
      <c r="BK1061" s="771"/>
      <c r="BL1061" s="84"/>
      <c r="BM1061" s="84"/>
      <c r="BN1061" s="84"/>
      <c r="BO1061" s="84"/>
      <c r="BP1061" s="84"/>
      <c r="BQ1061" s="84"/>
      <c r="BR1061" s="84"/>
      <c r="BS1061" s="84"/>
      <c r="BT1061" s="84"/>
      <c r="BU1061" s="84"/>
      <c r="BV1061" s="84"/>
      <c r="BW1061" s="771"/>
      <c r="BX1061" s="84"/>
      <c r="BY1061" s="84"/>
      <c r="BZ1061" s="84"/>
      <c r="CA1061" s="84"/>
      <c r="CB1061" s="84"/>
      <c r="CC1061" s="84"/>
      <c r="CD1061" s="84"/>
      <c r="CE1061" s="84"/>
      <c r="CF1061" s="84"/>
      <c r="CG1061" s="84"/>
      <c r="CH1061" s="84"/>
      <c r="CI1061" s="771"/>
      <c r="CJ1061" s="791"/>
      <c r="CK1061" s="791"/>
      <c r="CL1061" s="791"/>
      <c r="CM1061" s="791"/>
      <c r="CN1061" s="791"/>
      <c r="CO1061" s="791"/>
      <c r="CP1061" s="791"/>
      <c r="CQ1061" s="791"/>
      <c r="CR1061" s="791"/>
      <c r="CS1061" s="791"/>
      <c r="CT1061" s="791"/>
      <c r="CU1061" s="793"/>
      <c r="CV1061" s="791"/>
      <c r="CW1061" s="791"/>
      <c r="CX1061" s="791"/>
      <c r="CY1061" s="791"/>
      <c r="CZ1061" s="791"/>
      <c r="DA1061" s="791"/>
      <c r="DB1061" s="791"/>
      <c r="DC1061" s="791"/>
      <c r="DD1061" s="791"/>
      <c r="DE1061" s="791"/>
      <c r="DF1061" s="791"/>
      <c r="DG1061" s="793"/>
    </row>
    <row r="1062" spans="1:111" ht="16">
      <c r="A1062" s="209"/>
      <c r="B1062" s="331"/>
      <c r="C1062" s="1115"/>
      <c r="D1062" s="84"/>
      <c r="E1062" s="84"/>
      <c r="F1062" s="84"/>
      <c r="G1062" s="84"/>
      <c r="H1062" s="84"/>
      <c r="I1062" s="84"/>
      <c r="J1062" s="84"/>
      <c r="K1062" s="84"/>
      <c r="L1062" s="84"/>
      <c r="M1062" s="84"/>
      <c r="N1062" s="84"/>
      <c r="O1062" s="84"/>
      <c r="P1062" s="84"/>
      <c r="Q1062" s="84"/>
      <c r="R1062" s="84"/>
      <c r="S1062" s="84"/>
      <c r="T1062" s="84"/>
      <c r="U1062" s="84"/>
      <c r="V1062" s="84"/>
      <c r="W1062" s="84"/>
      <c r="X1062" s="84"/>
      <c r="Y1062" s="84"/>
      <c r="Z1062" s="84"/>
      <c r="AA1062" s="771"/>
      <c r="AB1062" s="84"/>
      <c r="AC1062" s="84"/>
      <c r="AD1062" s="84"/>
      <c r="AE1062" s="84"/>
      <c r="AF1062" s="84"/>
      <c r="AG1062" s="84"/>
      <c r="AH1062" s="84"/>
      <c r="AI1062" s="84"/>
      <c r="AJ1062" s="84"/>
      <c r="AK1062" s="84"/>
      <c r="AL1062" s="84"/>
      <c r="AM1062" s="771"/>
      <c r="AN1062" s="84"/>
      <c r="AO1062" s="84"/>
      <c r="AP1062" s="84"/>
      <c r="AQ1062" s="84"/>
      <c r="AR1062" s="84"/>
      <c r="AS1062" s="84"/>
      <c r="AT1062" s="84"/>
      <c r="AU1062" s="84"/>
      <c r="AV1062" s="84"/>
      <c r="AW1062" s="84"/>
      <c r="AX1062" s="84"/>
      <c r="AY1062" s="771"/>
      <c r="AZ1062" s="84"/>
      <c r="BA1062" s="84"/>
      <c r="BB1062" s="84"/>
      <c r="BC1062" s="84"/>
      <c r="BD1062" s="84"/>
      <c r="BE1062" s="84"/>
      <c r="BF1062" s="84"/>
      <c r="BG1062" s="84"/>
      <c r="BH1062" s="84"/>
      <c r="BI1062" s="84"/>
      <c r="BJ1062" s="84"/>
      <c r="BK1062" s="771"/>
      <c r="BL1062" s="84"/>
      <c r="BM1062" s="84"/>
      <c r="BN1062" s="84"/>
      <c r="BO1062" s="84"/>
      <c r="BP1062" s="84"/>
      <c r="BQ1062" s="84"/>
      <c r="BR1062" s="84"/>
      <c r="BS1062" s="84"/>
      <c r="BT1062" s="84"/>
      <c r="BU1062" s="84"/>
      <c r="BV1062" s="84"/>
      <c r="BW1062" s="771"/>
      <c r="BX1062" s="84"/>
      <c r="BY1062" s="84"/>
      <c r="BZ1062" s="84"/>
      <c r="CA1062" s="84"/>
      <c r="CB1062" s="84"/>
      <c r="CC1062" s="84"/>
      <c r="CD1062" s="84"/>
      <c r="CE1062" s="84"/>
      <c r="CF1062" s="84"/>
      <c r="CG1062" s="84"/>
      <c r="CH1062" s="84"/>
      <c r="CI1062" s="771"/>
      <c r="CJ1062" s="791"/>
      <c r="CK1062" s="791"/>
      <c r="CL1062" s="791"/>
      <c r="CM1062" s="791"/>
      <c r="CN1062" s="791"/>
      <c r="CO1062" s="791"/>
      <c r="CP1062" s="791"/>
      <c r="CQ1062" s="791"/>
      <c r="CR1062" s="791"/>
      <c r="CS1062" s="791"/>
      <c r="CT1062" s="791"/>
      <c r="CU1062" s="793"/>
      <c r="CV1062" s="791"/>
      <c r="CW1062" s="791"/>
      <c r="CX1062" s="791"/>
      <c r="CY1062" s="791"/>
      <c r="CZ1062" s="791"/>
      <c r="DA1062" s="791"/>
      <c r="DB1062" s="791"/>
      <c r="DC1062" s="791"/>
      <c r="DD1062" s="791"/>
      <c r="DE1062" s="791"/>
      <c r="DF1062" s="791"/>
      <c r="DG1062" s="793"/>
    </row>
    <row r="1063" spans="1:111" ht="16">
      <c r="A1063" s="209"/>
      <c r="B1063" s="331"/>
      <c r="C1063" s="1115"/>
      <c r="D1063" s="84"/>
      <c r="E1063" s="84"/>
      <c r="F1063" s="84"/>
      <c r="G1063" s="84"/>
      <c r="H1063" s="84"/>
      <c r="I1063" s="84"/>
      <c r="J1063" s="84"/>
      <c r="K1063" s="84"/>
      <c r="L1063" s="84"/>
      <c r="M1063" s="84"/>
      <c r="N1063" s="84"/>
      <c r="O1063" s="84"/>
      <c r="P1063" s="84"/>
      <c r="Q1063" s="84"/>
      <c r="R1063" s="84"/>
      <c r="S1063" s="84"/>
      <c r="T1063" s="84"/>
      <c r="U1063" s="84"/>
      <c r="V1063" s="84"/>
      <c r="W1063" s="84"/>
      <c r="X1063" s="84"/>
      <c r="Y1063" s="84"/>
      <c r="Z1063" s="84"/>
      <c r="AA1063" s="771"/>
      <c r="AB1063" s="84"/>
      <c r="AC1063" s="84"/>
      <c r="AD1063" s="84"/>
      <c r="AE1063" s="84"/>
      <c r="AF1063" s="84"/>
      <c r="AG1063" s="84"/>
      <c r="AH1063" s="84"/>
      <c r="AI1063" s="84"/>
      <c r="AJ1063" s="84"/>
      <c r="AK1063" s="84"/>
      <c r="AL1063" s="84"/>
      <c r="AM1063" s="771"/>
      <c r="AN1063" s="84"/>
      <c r="AO1063" s="84"/>
      <c r="AP1063" s="84"/>
      <c r="AQ1063" s="84"/>
      <c r="AR1063" s="84"/>
      <c r="AS1063" s="84"/>
      <c r="AT1063" s="84"/>
      <c r="AU1063" s="84"/>
      <c r="AV1063" s="84"/>
      <c r="AW1063" s="84"/>
      <c r="AX1063" s="84"/>
      <c r="AY1063" s="771"/>
      <c r="AZ1063" s="84"/>
      <c r="BA1063" s="84"/>
      <c r="BB1063" s="84"/>
      <c r="BC1063" s="84"/>
      <c r="BD1063" s="84"/>
      <c r="BE1063" s="84"/>
      <c r="BF1063" s="84"/>
      <c r="BG1063" s="84"/>
      <c r="BH1063" s="84"/>
      <c r="BI1063" s="84"/>
      <c r="BJ1063" s="84"/>
      <c r="BK1063" s="771"/>
      <c r="BL1063" s="84"/>
      <c r="BM1063" s="84"/>
      <c r="BN1063" s="84"/>
      <c r="BO1063" s="84"/>
      <c r="BP1063" s="84"/>
      <c r="BQ1063" s="84"/>
      <c r="BR1063" s="84"/>
      <c r="BS1063" s="84"/>
      <c r="BT1063" s="84"/>
      <c r="BU1063" s="84"/>
      <c r="BV1063" s="84"/>
      <c r="BW1063" s="771"/>
      <c r="BX1063" s="84"/>
      <c r="BY1063" s="84"/>
      <c r="BZ1063" s="84"/>
      <c r="CA1063" s="84"/>
      <c r="CB1063" s="84"/>
      <c r="CC1063" s="84"/>
      <c r="CD1063" s="84"/>
      <c r="CE1063" s="84"/>
      <c r="CF1063" s="84"/>
      <c r="CG1063" s="84"/>
      <c r="CH1063" s="84"/>
      <c r="CI1063" s="771"/>
      <c r="CJ1063" s="791"/>
      <c r="CK1063" s="791"/>
      <c r="CL1063" s="791"/>
      <c r="CM1063" s="791"/>
      <c r="CN1063" s="791"/>
      <c r="CO1063" s="791"/>
      <c r="CP1063" s="791"/>
      <c r="CQ1063" s="791"/>
      <c r="CR1063" s="791"/>
      <c r="CS1063" s="791"/>
      <c r="CT1063" s="791"/>
      <c r="CU1063" s="793"/>
      <c r="CV1063" s="791"/>
      <c r="CW1063" s="791"/>
      <c r="CX1063" s="791"/>
      <c r="CY1063" s="791"/>
      <c r="CZ1063" s="791"/>
      <c r="DA1063" s="791"/>
      <c r="DB1063" s="791"/>
      <c r="DC1063" s="791"/>
      <c r="DD1063" s="791"/>
      <c r="DE1063" s="791"/>
      <c r="DF1063" s="791"/>
      <c r="DG1063" s="793"/>
    </row>
    <row r="1064" spans="1:111" ht="16">
      <c r="A1064" s="209"/>
      <c r="B1064" s="331"/>
      <c r="C1064" s="1115"/>
      <c r="D1064" s="84"/>
      <c r="E1064" s="84"/>
      <c r="F1064" s="84"/>
      <c r="G1064" s="84"/>
      <c r="H1064" s="84"/>
      <c r="I1064" s="84"/>
      <c r="J1064" s="84"/>
      <c r="K1064" s="84"/>
      <c r="L1064" s="84"/>
      <c r="M1064" s="84"/>
      <c r="N1064" s="84"/>
      <c r="O1064" s="84"/>
      <c r="P1064" s="84"/>
      <c r="Q1064" s="84"/>
      <c r="R1064" s="84"/>
      <c r="S1064" s="84"/>
      <c r="T1064" s="84"/>
      <c r="U1064" s="84"/>
      <c r="V1064" s="84"/>
      <c r="W1064" s="84"/>
      <c r="X1064" s="84"/>
      <c r="Y1064" s="84"/>
      <c r="Z1064" s="84"/>
      <c r="AA1064" s="771"/>
      <c r="AB1064" s="84"/>
      <c r="AC1064" s="84"/>
      <c r="AD1064" s="84"/>
      <c r="AE1064" s="84"/>
      <c r="AF1064" s="84"/>
      <c r="AG1064" s="84"/>
      <c r="AH1064" s="84"/>
      <c r="AI1064" s="84"/>
      <c r="AJ1064" s="84"/>
      <c r="AK1064" s="84"/>
      <c r="AL1064" s="84"/>
      <c r="AM1064" s="771"/>
      <c r="AN1064" s="84"/>
      <c r="AO1064" s="84"/>
      <c r="AP1064" s="84"/>
      <c r="AQ1064" s="84"/>
      <c r="AR1064" s="84"/>
      <c r="AS1064" s="84"/>
      <c r="AT1064" s="84"/>
      <c r="AU1064" s="84"/>
      <c r="AV1064" s="84"/>
      <c r="AW1064" s="84"/>
      <c r="AX1064" s="84"/>
      <c r="AY1064" s="771"/>
      <c r="AZ1064" s="84"/>
      <c r="BA1064" s="84"/>
      <c r="BB1064" s="84"/>
      <c r="BC1064" s="84"/>
      <c r="BD1064" s="84"/>
      <c r="BE1064" s="84"/>
      <c r="BF1064" s="84"/>
      <c r="BG1064" s="84"/>
      <c r="BH1064" s="84"/>
      <c r="BI1064" s="84"/>
      <c r="BJ1064" s="84"/>
      <c r="BK1064" s="771"/>
      <c r="BL1064" s="84"/>
      <c r="BM1064" s="84"/>
      <c r="BN1064" s="84"/>
      <c r="BO1064" s="84"/>
      <c r="BP1064" s="84"/>
      <c r="BQ1064" s="84"/>
      <c r="BR1064" s="84"/>
      <c r="BS1064" s="84"/>
      <c r="BT1064" s="84"/>
      <c r="BU1064" s="84"/>
      <c r="BV1064" s="84"/>
      <c r="BW1064" s="771"/>
      <c r="BX1064" s="84"/>
      <c r="BY1064" s="84"/>
      <c r="BZ1064" s="84"/>
      <c r="CA1064" s="84"/>
      <c r="CB1064" s="84"/>
      <c r="CC1064" s="84"/>
      <c r="CD1064" s="84"/>
      <c r="CE1064" s="84"/>
      <c r="CF1064" s="84"/>
      <c r="CG1064" s="84"/>
      <c r="CH1064" s="84"/>
      <c r="CI1064" s="771"/>
      <c r="CJ1064" s="791"/>
      <c r="CK1064" s="791"/>
      <c r="CL1064" s="791"/>
      <c r="CM1064" s="791"/>
      <c r="CN1064" s="791"/>
      <c r="CO1064" s="791"/>
      <c r="CP1064" s="791"/>
      <c r="CQ1064" s="791"/>
      <c r="CR1064" s="791"/>
      <c r="CS1064" s="791"/>
      <c r="CT1064" s="791"/>
      <c r="CU1064" s="793"/>
      <c r="CV1064" s="791"/>
      <c r="CW1064" s="791"/>
      <c r="CX1064" s="791"/>
      <c r="CY1064" s="791"/>
      <c r="CZ1064" s="791"/>
      <c r="DA1064" s="791"/>
      <c r="DB1064" s="791"/>
      <c r="DC1064" s="791"/>
      <c r="DD1064" s="791"/>
      <c r="DE1064" s="791"/>
      <c r="DF1064" s="791"/>
      <c r="DG1064" s="793"/>
    </row>
    <row r="1065" spans="1:111" ht="16">
      <c r="A1065" s="209"/>
      <c r="B1065" s="331"/>
      <c r="C1065" s="1115"/>
      <c r="D1065" s="84"/>
      <c r="E1065" s="84"/>
      <c r="F1065" s="84"/>
      <c r="G1065" s="84"/>
      <c r="H1065" s="84"/>
      <c r="I1065" s="84"/>
      <c r="J1065" s="84"/>
      <c r="K1065" s="84"/>
      <c r="L1065" s="84"/>
      <c r="M1065" s="84"/>
      <c r="N1065" s="84"/>
      <c r="O1065" s="84"/>
      <c r="P1065" s="84"/>
      <c r="Q1065" s="84"/>
      <c r="R1065" s="84"/>
      <c r="S1065" s="84"/>
      <c r="T1065" s="84"/>
      <c r="U1065" s="84"/>
      <c r="V1065" s="84"/>
      <c r="W1065" s="84"/>
      <c r="X1065" s="84"/>
      <c r="Y1065" s="84"/>
      <c r="Z1065" s="84"/>
      <c r="AA1065" s="771"/>
      <c r="AB1065" s="84"/>
      <c r="AC1065" s="84"/>
      <c r="AD1065" s="84"/>
      <c r="AE1065" s="84"/>
      <c r="AF1065" s="84"/>
      <c r="AG1065" s="84"/>
      <c r="AH1065" s="84"/>
      <c r="AI1065" s="84"/>
      <c r="AJ1065" s="84"/>
      <c r="AK1065" s="84"/>
      <c r="AL1065" s="84"/>
      <c r="AM1065" s="771"/>
      <c r="AN1065" s="84"/>
      <c r="AO1065" s="84"/>
      <c r="AP1065" s="84"/>
      <c r="AQ1065" s="84"/>
      <c r="AR1065" s="84"/>
      <c r="AS1065" s="84"/>
      <c r="AT1065" s="84"/>
      <c r="AU1065" s="84"/>
      <c r="AV1065" s="84"/>
      <c r="AW1065" s="84"/>
      <c r="AX1065" s="84"/>
      <c r="AY1065" s="771"/>
      <c r="AZ1065" s="84"/>
      <c r="BA1065" s="84"/>
      <c r="BB1065" s="84"/>
      <c r="BC1065" s="84"/>
      <c r="BD1065" s="84"/>
      <c r="BE1065" s="84"/>
      <c r="BF1065" s="84"/>
      <c r="BG1065" s="84"/>
      <c r="BH1065" s="84"/>
      <c r="BI1065" s="84"/>
      <c r="BJ1065" s="84"/>
      <c r="BK1065" s="771"/>
      <c r="BL1065" s="84"/>
      <c r="BM1065" s="84"/>
      <c r="BN1065" s="84"/>
      <c r="BO1065" s="84"/>
      <c r="BP1065" s="84"/>
      <c r="BQ1065" s="84"/>
      <c r="BR1065" s="84"/>
      <c r="BS1065" s="84"/>
      <c r="BT1065" s="84"/>
      <c r="BU1065" s="84"/>
      <c r="BV1065" s="84"/>
      <c r="BW1065" s="771"/>
      <c r="BX1065" s="84"/>
      <c r="BY1065" s="84"/>
      <c r="BZ1065" s="84"/>
      <c r="CA1065" s="84"/>
      <c r="CB1065" s="84"/>
      <c r="CC1065" s="84"/>
      <c r="CD1065" s="84"/>
      <c r="CE1065" s="84"/>
      <c r="CF1065" s="84"/>
      <c r="CG1065" s="84"/>
      <c r="CH1065" s="84"/>
      <c r="CI1065" s="771"/>
      <c r="CJ1065" s="791"/>
      <c r="CK1065" s="791"/>
      <c r="CL1065" s="791"/>
      <c r="CM1065" s="791"/>
      <c r="CN1065" s="791"/>
      <c r="CO1065" s="791"/>
      <c r="CP1065" s="791"/>
      <c r="CQ1065" s="791"/>
      <c r="CR1065" s="791"/>
      <c r="CS1065" s="791"/>
      <c r="CT1065" s="791"/>
      <c r="CU1065" s="793"/>
      <c r="CV1065" s="791"/>
      <c r="CW1065" s="791"/>
      <c r="CX1065" s="791"/>
      <c r="CY1065" s="791"/>
      <c r="CZ1065" s="791"/>
      <c r="DA1065" s="791"/>
      <c r="DB1065" s="791"/>
      <c r="DC1065" s="791"/>
      <c r="DD1065" s="791"/>
      <c r="DE1065" s="791"/>
      <c r="DF1065" s="791"/>
      <c r="DG1065" s="793"/>
    </row>
    <row r="1066" spans="1:111" ht="16">
      <c r="A1066" s="209"/>
      <c r="B1066" s="331"/>
      <c r="C1066" s="1115"/>
      <c r="D1066" s="84"/>
      <c r="E1066" s="84"/>
      <c r="F1066" s="84"/>
      <c r="G1066" s="84"/>
      <c r="H1066" s="84"/>
      <c r="I1066" s="84"/>
      <c r="J1066" s="84"/>
      <c r="K1066" s="84"/>
      <c r="L1066" s="84"/>
      <c r="M1066" s="84"/>
      <c r="N1066" s="84"/>
      <c r="O1066" s="84"/>
      <c r="P1066" s="84"/>
      <c r="Q1066" s="84"/>
      <c r="R1066" s="84"/>
      <c r="S1066" s="84"/>
      <c r="T1066" s="84"/>
      <c r="U1066" s="84"/>
      <c r="V1066" s="84"/>
      <c r="W1066" s="84"/>
      <c r="X1066" s="84"/>
      <c r="Y1066" s="84"/>
      <c r="Z1066" s="84"/>
      <c r="AA1066" s="771"/>
      <c r="AB1066" s="84"/>
      <c r="AC1066" s="84"/>
      <c r="AD1066" s="84"/>
      <c r="AE1066" s="84"/>
      <c r="AF1066" s="84"/>
      <c r="AG1066" s="84"/>
      <c r="AH1066" s="84"/>
      <c r="AI1066" s="84"/>
      <c r="AJ1066" s="84"/>
      <c r="AK1066" s="84"/>
      <c r="AL1066" s="84"/>
      <c r="AM1066" s="771"/>
      <c r="AN1066" s="84"/>
      <c r="AO1066" s="84"/>
      <c r="AP1066" s="84"/>
      <c r="AQ1066" s="84"/>
      <c r="AR1066" s="84"/>
      <c r="AS1066" s="84"/>
      <c r="AT1066" s="84"/>
      <c r="AU1066" s="84"/>
      <c r="AV1066" s="84"/>
      <c r="AW1066" s="84"/>
      <c r="AX1066" s="84"/>
      <c r="AY1066" s="771"/>
      <c r="AZ1066" s="84"/>
      <c r="BA1066" s="84"/>
      <c r="BB1066" s="84"/>
      <c r="BC1066" s="84"/>
      <c r="BD1066" s="84"/>
      <c r="BE1066" s="84"/>
      <c r="BF1066" s="84"/>
      <c r="BG1066" s="84"/>
      <c r="BH1066" s="84"/>
      <c r="BI1066" s="84"/>
      <c r="BJ1066" s="84"/>
      <c r="BK1066" s="771"/>
      <c r="BL1066" s="84"/>
      <c r="BM1066" s="84"/>
      <c r="BN1066" s="84"/>
      <c r="BO1066" s="84"/>
      <c r="BP1066" s="84"/>
      <c r="BQ1066" s="84"/>
      <c r="BR1066" s="84"/>
      <c r="BS1066" s="84"/>
      <c r="BT1066" s="84"/>
      <c r="BU1066" s="84"/>
      <c r="BV1066" s="84"/>
      <c r="BW1066" s="771"/>
      <c r="BX1066" s="84"/>
      <c r="BY1066" s="84"/>
      <c r="BZ1066" s="84"/>
      <c r="CA1066" s="84"/>
      <c r="CB1066" s="84"/>
      <c r="CC1066" s="84"/>
      <c r="CD1066" s="84"/>
      <c r="CE1066" s="84"/>
      <c r="CF1066" s="84"/>
      <c r="CG1066" s="84"/>
      <c r="CH1066" s="84"/>
      <c r="CI1066" s="771"/>
      <c r="CJ1066" s="791"/>
      <c r="CK1066" s="791"/>
      <c r="CL1066" s="791"/>
      <c r="CM1066" s="791"/>
      <c r="CN1066" s="791"/>
      <c r="CO1066" s="791"/>
      <c r="CP1066" s="791"/>
      <c r="CQ1066" s="791"/>
      <c r="CR1066" s="791"/>
      <c r="CS1066" s="791"/>
      <c r="CT1066" s="791"/>
      <c r="CU1066" s="793"/>
      <c r="CV1066" s="791"/>
      <c r="CW1066" s="791"/>
      <c r="CX1066" s="791"/>
      <c r="CY1066" s="791"/>
      <c r="CZ1066" s="791"/>
      <c r="DA1066" s="791"/>
      <c r="DB1066" s="791"/>
      <c r="DC1066" s="791"/>
      <c r="DD1066" s="791"/>
      <c r="DE1066" s="791"/>
      <c r="DF1066" s="791"/>
      <c r="DG1066" s="793"/>
    </row>
    <row r="1067" spans="1:111" ht="16">
      <c r="A1067" s="209"/>
      <c r="B1067" s="331"/>
      <c r="C1067" s="1115"/>
      <c r="D1067" s="84"/>
      <c r="E1067" s="84"/>
      <c r="F1067" s="84"/>
      <c r="G1067" s="84"/>
      <c r="H1067" s="84"/>
      <c r="I1067" s="84"/>
      <c r="J1067" s="84"/>
      <c r="K1067" s="84"/>
      <c r="L1067" s="84"/>
      <c r="M1067" s="84"/>
      <c r="N1067" s="84"/>
      <c r="O1067" s="84"/>
      <c r="P1067" s="84"/>
      <c r="Q1067" s="84"/>
      <c r="R1067" s="84"/>
      <c r="S1067" s="84"/>
      <c r="T1067" s="84"/>
      <c r="U1067" s="84"/>
      <c r="V1067" s="84"/>
      <c r="W1067" s="84"/>
      <c r="X1067" s="84"/>
      <c r="Y1067" s="84"/>
      <c r="Z1067" s="84"/>
      <c r="AA1067" s="771"/>
      <c r="AB1067" s="84"/>
      <c r="AC1067" s="84"/>
      <c r="AD1067" s="84"/>
      <c r="AE1067" s="84"/>
      <c r="AF1067" s="84"/>
      <c r="AG1067" s="84"/>
      <c r="AH1067" s="84"/>
      <c r="AI1067" s="84"/>
      <c r="AJ1067" s="84"/>
      <c r="AK1067" s="84"/>
      <c r="AL1067" s="84"/>
      <c r="AM1067" s="771"/>
      <c r="AN1067" s="84"/>
      <c r="AO1067" s="84"/>
      <c r="AP1067" s="84"/>
      <c r="AQ1067" s="84"/>
      <c r="AR1067" s="84"/>
      <c r="AS1067" s="84"/>
      <c r="AT1067" s="84"/>
      <c r="AU1067" s="84"/>
      <c r="AV1067" s="84"/>
      <c r="AW1067" s="84"/>
      <c r="AX1067" s="84"/>
      <c r="AY1067" s="771"/>
      <c r="AZ1067" s="84"/>
      <c r="BA1067" s="84"/>
      <c r="BB1067" s="84"/>
      <c r="BC1067" s="84"/>
      <c r="BD1067" s="84"/>
      <c r="BE1067" s="84"/>
      <c r="BF1067" s="84"/>
      <c r="BG1067" s="84"/>
      <c r="BH1067" s="84"/>
      <c r="BI1067" s="84"/>
      <c r="BJ1067" s="84"/>
      <c r="BK1067" s="771"/>
      <c r="BL1067" s="84"/>
      <c r="BM1067" s="84"/>
      <c r="BN1067" s="84"/>
      <c r="BO1067" s="84"/>
      <c r="BP1067" s="84"/>
      <c r="BQ1067" s="84"/>
      <c r="BR1067" s="84"/>
      <c r="BS1067" s="84"/>
      <c r="BT1067" s="84"/>
      <c r="BU1067" s="84"/>
      <c r="BV1067" s="84"/>
      <c r="BW1067" s="771"/>
      <c r="BX1067" s="84"/>
      <c r="BY1067" s="84"/>
      <c r="BZ1067" s="84"/>
      <c r="CA1067" s="84"/>
      <c r="CB1067" s="84"/>
      <c r="CC1067" s="84"/>
      <c r="CD1067" s="84"/>
      <c r="CE1067" s="84"/>
      <c r="CF1067" s="84"/>
      <c r="CG1067" s="84"/>
      <c r="CH1067" s="84"/>
      <c r="CI1067" s="771"/>
      <c r="CJ1067" s="791"/>
      <c r="CK1067" s="791"/>
      <c r="CL1067" s="791"/>
      <c r="CM1067" s="791"/>
      <c r="CN1067" s="791"/>
      <c r="CO1067" s="791"/>
      <c r="CP1067" s="791"/>
      <c r="CQ1067" s="791"/>
      <c r="CR1067" s="791"/>
      <c r="CS1067" s="791"/>
      <c r="CT1067" s="791"/>
      <c r="CU1067" s="793"/>
      <c r="CV1067" s="791"/>
      <c r="CW1067" s="791"/>
      <c r="CX1067" s="791"/>
      <c r="CY1067" s="791"/>
      <c r="CZ1067" s="791"/>
      <c r="DA1067" s="791"/>
      <c r="DB1067" s="791"/>
      <c r="DC1067" s="791"/>
      <c r="DD1067" s="791"/>
      <c r="DE1067" s="791"/>
      <c r="DF1067" s="791"/>
      <c r="DG1067" s="793"/>
    </row>
    <row r="1068" spans="1:111" ht="16">
      <c r="A1068" s="209"/>
      <c r="B1068" s="331"/>
      <c r="C1068" s="1115"/>
      <c r="D1068" s="84"/>
      <c r="E1068" s="84"/>
      <c r="F1068" s="84"/>
      <c r="G1068" s="84"/>
      <c r="H1068" s="84"/>
      <c r="I1068" s="84"/>
      <c r="J1068" s="84"/>
      <c r="K1068" s="84"/>
      <c r="L1068" s="84"/>
      <c r="M1068" s="84"/>
      <c r="N1068" s="84"/>
      <c r="O1068" s="84"/>
      <c r="P1068" s="84"/>
      <c r="Q1068" s="84"/>
      <c r="R1068" s="84"/>
      <c r="S1068" s="84"/>
      <c r="T1068" s="84"/>
      <c r="U1068" s="84"/>
      <c r="V1068" s="84"/>
      <c r="W1068" s="84"/>
      <c r="X1068" s="84"/>
      <c r="Y1068" s="84"/>
      <c r="Z1068" s="84"/>
      <c r="AA1068" s="771"/>
      <c r="AB1068" s="84"/>
      <c r="AC1068" s="84"/>
      <c r="AD1068" s="84"/>
      <c r="AE1068" s="84"/>
      <c r="AF1068" s="84"/>
      <c r="AG1068" s="84"/>
      <c r="AH1068" s="84"/>
      <c r="AI1068" s="84"/>
      <c r="AJ1068" s="84"/>
      <c r="AK1068" s="84"/>
      <c r="AL1068" s="84"/>
      <c r="AM1068" s="771"/>
      <c r="AN1068" s="84"/>
      <c r="AO1068" s="84"/>
      <c r="AP1068" s="84"/>
      <c r="AQ1068" s="84"/>
      <c r="AR1068" s="84"/>
      <c r="AS1068" s="84"/>
      <c r="AT1068" s="84"/>
      <c r="AU1068" s="84"/>
      <c r="AV1068" s="84"/>
      <c r="AW1068" s="84"/>
      <c r="AX1068" s="84"/>
      <c r="AY1068" s="771"/>
      <c r="AZ1068" s="84"/>
      <c r="BA1068" s="84"/>
      <c r="BB1068" s="84"/>
      <c r="BC1068" s="84"/>
      <c r="BD1068" s="84"/>
      <c r="BE1068" s="84"/>
      <c r="BF1068" s="84"/>
      <c r="BG1068" s="84"/>
      <c r="BH1068" s="84"/>
      <c r="BI1068" s="84"/>
      <c r="BJ1068" s="84"/>
      <c r="BK1068" s="771"/>
      <c r="BL1068" s="84"/>
      <c r="BM1068" s="84"/>
      <c r="BN1068" s="84"/>
      <c r="BO1068" s="84"/>
      <c r="BP1068" s="84"/>
      <c r="BQ1068" s="84"/>
      <c r="BR1068" s="84"/>
      <c r="BS1068" s="84"/>
      <c r="BT1068" s="84"/>
      <c r="BU1068" s="84"/>
      <c r="BV1068" s="84"/>
      <c r="BW1068" s="771"/>
      <c r="BX1068" s="84"/>
      <c r="BY1068" s="84"/>
      <c r="BZ1068" s="84"/>
      <c r="CA1068" s="84"/>
      <c r="CB1068" s="84"/>
      <c r="CC1068" s="84"/>
      <c r="CD1068" s="84"/>
      <c r="CE1068" s="84"/>
      <c r="CF1068" s="84"/>
      <c r="CG1068" s="84"/>
      <c r="CH1068" s="84"/>
      <c r="CI1068" s="771"/>
      <c r="CJ1068" s="791"/>
      <c r="CK1068" s="791"/>
      <c r="CL1068" s="791"/>
      <c r="CM1068" s="791"/>
      <c r="CN1068" s="791"/>
      <c r="CO1068" s="791"/>
      <c r="CP1068" s="791"/>
      <c r="CQ1068" s="791"/>
      <c r="CR1068" s="791"/>
      <c r="CS1068" s="791"/>
      <c r="CT1068" s="791"/>
      <c r="CU1068" s="793"/>
      <c r="CV1068" s="791"/>
      <c r="CW1068" s="791"/>
      <c r="CX1068" s="791"/>
      <c r="CY1068" s="791"/>
      <c r="CZ1068" s="791"/>
      <c r="DA1068" s="791"/>
      <c r="DB1068" s="791"/>
      <c r="DC1068" s="791"/>
      <c r="DD1068" s="791"/>
      <c r="DE1068" s="791"/>
      <c r="DF1068" s="791"/>
      <c r="DG1068" s="793"/>
    </row>
    <row r="1069" spans="1:111" ht="16">
      <c r="A1069" s="209"/>
      <c r="B1069" s="331"/>
      <c r="C1069" s="1115"/>
      <c r="D1069" s="84"/>
      <c r="E1069" s="84"/>
      <c r="F1069" s="84"/>
      <c r="G1069" s="84"/>
      <c r="H1069" s="84"/>
      <c r="I1069" s="84"/>
      <c r="J1069" s="84"/>
      <c r="K1069" s="84"/>
      <c r="L1069" s="84"/>
      <c r="M1069" s="84"/>
      <c r="N1069" s="84"/>
      <c r="O1069" s="84"/>
      <c r="P1069" s="84"/>
      <c r="Q1069" s="84"/>
      <c r="R1069" s="84"/>
      <c r="S1069" s="84"/>
      <c r="T1069" s="84"/>
      <c r="U1069" s="84"/>
      <c r="V1069" s="84"/>
      <c r="W1069" s="84"/>
      <c r="X1069" s="84"/>
      <c r="Y1069" s="84"/>
      <c r="Z1069" s="84"/>
      <c r="AA1069" s="771"/>
      <c r="AB1069" s="84"/>
      <c r="AC1069" s="84"/>
      <c r="AD1069" s="84"/>
      <c r="AE1069" s="84"/>
      <c r="AF1069" s="84"/>
      <c r="AG1069" s="84"/>
      <c r="AH1069" s="84"/>
      <c r="AI1069" s="84"/>
      <c r="AJ1069" s="84"/>
      <c r="AK1069" s="84"/>
      <c r="AL1069" s="84"/>
      <c r="AM1069" s="771"/>
      <c r="AN1069" s="84"/>
      <c r="AO1069" s="84"/>
      <c r="AP1069" s="84"/>
      <c r="AQ1069" s="84"/>
      <c r="AR1069" s="84"/>
      <c r="AS1069" s="84"/>
      <c r="AT1069" s="84"/>
      <c r="AU1069" s="84"/>
      <c r="AV1069" s="84"/>
      <c r="AW1069" s="84"/>
      <c r="AX1069" s="84"/>
      <c r="AY1069" s="771"/>
      <c r="AZ1069" s="84"/>
      <c r="BA1069" s="84"/>
      <c r="BB1069" s="84"/>
      <c r="BC1069" s="84"/>
      <c r="BD1069" s="84"/>
      <c r="BE1069" s="84"/>
      <c r="BF1069" s="84"/>
      <c r="BG1069" s="84"/>
      <c r="BH1069" s="84"/>
      <c r="BI1069" s="84"/>
      <c r="BJ1069" s="84"/>
      <c r="BK1069" s="771"/>
      <c r="BL1069" s="84"/>
      <c r="BM1069" s="84"/>
      <c r="BN1069" s="84"/>
      <c r="BO1069" s="84"/>
      <c r="BP1069" s="84"/>
      <c r="BQ1069" s="84"/>
      <c r="BR1069" s="84"/>
      <c r="BS1069" s="84"/>
      <c r="BT1069" s="84"/>
      <c r="BU1069" s="84"/>
      <c r="BV1069" s="84"/>
      <c r="BW1069" s="771"/>
      <c r="BX1069" s="84"/>
      <c r="BY1069" s="84"/>
      <c r="BZ1069" s="84"/>
      <c r="CA1069" s="84"/>
      <c r="CB1069" s="84"/>
      <c r="CC1069" s="84"/>
      <c r="CD1069" s="84"/>
      <c r="CE1069" s="84"/>
      <c r="CF1069" s="84"/>
      <c r="CG1069" s="84"/>
      <c r="CH1069" s="84"/>
      <c r="CI1069" s="771"/>
      <c r="CJ1069" s="791"/>
      <c r="CK1069" s="791"/>
      <c r="CL1069" s="791"/>
      <c r="CM1069" s="791"/>
      <c r="CN1069" s="791"/>
      <c r="CO1069" s="791"/>
      <c r="CP1069" s="791"/>
      <c r="CQ1069" s="791"/>
      <c r="CR1069" s="791"/>
      <c r="CS1069" s="791"/>
      <c r="CT1069" s="791"/>
      <c r="CU1069" s="793"/>
      <c r="CV1069" s="791"/>
      <c r="CW1069" s="791"/>
      <c r="CX1069" s="791"/>
      <c r="CY1069" s="791"/>
      <c r="CZ1069" s="791"/>
      <c r="DA1069" s="791"/>
      <c r="DB1069" s="791"/>
      <c r="DC1069" s="791"/>
      <c r="DD1069" s="791"/>
      <c r="DE1069" s="791"/>
      <c r="DF1069" s="791"/>
      <c r="DG1069" s="793"/>
    </row>
    <row r="1070" spans="1:111" ht="16">
      <c r="A1070" s="209"/>
      <c r="B1070" s="331"/>
      <c r="C1070" s="1115"/>
      <c r="D1070" s="84"/>
      <c r="E1070" s="84"/>
      <c r="F1070" s="84"/>
      <c r="G1070" s="84"/>
      <c r="H1070" s="84"/>
      <c r="I1070" s="84"/>
      <c r="J1070" s="84"/>
      <c r="K1070" s="84"/>
      <c r="L1070" s="84"/>
      <c r="M1070" s="84"/>
      <c r="N1070" s="84"/>
      <c r="O1070" s="84"/>
      <c r="P1070" s="84"/>
      <c r="Q1070" s="84"/>
      <c r="R1070" s="84"/>
      <c r="S1070" s="84"/>
      <c r="T1070" s="84"/>
      <c r="U1070" s="84"/>
      <c r="V1070" s="84"/>
      <c r="W1070" s="84"/>
      <c r="X1070" s="84"/>
      <c r="Y1070" s="84"/>
      <c r="Z1070" s="84"/>
      <c r="AA1070" s="771"/>
      <c r="AB1070" s="84"/>
      <c r="AC1070" s="84"/>
      <c r="AD1070" s="84"/>
      <c r="AE1070" s="84"/>
      <c r="AF1070" s="84"/>
      <c r="AG1070" s="84"/>
      <c r="AH1070" s="84"/>
      <c r="AI1070" s="84"/>
      <c r="AJ1070" s="84"/>
      <c r="AK1070" s="84"/>
      <c r="AL1070" s="84"/>
      <c r="AM1070" s="771"/>
      <c r="AN1070" s="84"/>
      <c r="AO1070" s="84"/>
      <c r="AP1070" s="84"/>
      <c r="AQ1070" s="84"/>
      <c r="AR1070" s="84"/>
      <c r="AS1070" s="84"/>
      <c r="AT1070" s="84"/>
      <c r="AU1070" s="84"/>
      <c r="AV1070" s="84"/>
      <c r="AW1070" s="84"/>
      <c r="AX1070" s="84"/>
      <c r="AY1070" s="771"/>
      <c r="AZ1070" s="84"/>
      <c r="BA1070" s="84"/>
      <c r="BB1070" s="84"/>
      <c r="BC1070" s="84"/>
      <c r="BD1070" s="84"/>
      <c r="BE1070" s="84"/>
      <c r="BF1070" s="84"/>
      <c r="BG1070" s="84"/>
      <c r="BH1070" s="84"/>
      <c r="BI1070" s="84"/>
      <c r="BJ1070" s="84"/>
      <c r="BK1070" s="771"/>
      <c r="BL1070" s="84"/>
      <c r="BM1070" s="84"/>
      <c r="BN1070" s="84"/>
      <c r="BO1070" s="84"/>
      <c r="BP1070" s="84"/>
      <c r="BQ1070" s="84"/>
      <c r="BR1070" s="84"/>
      <c r="BS1070" s="84"/>
      <c r="BT1070" s="84"/>
      <c r="BU1070" s="84"/>
      <c r="BV1070" s="84"/>
      <c r="BW1070" s="771"/>
      <c r="BX1070" s="84"/>
      <c r="BY1070" s="84"/>
      <c r="BZ1070" s="84"/>
      <c r="CA1070" s="84"/>
      <c r="CB1070" s="84"/>
      <c r="CC1070" s="84"/>
      <c r="CD1070" s="84"/>
      <c r="CE1070" s="84"/>
      <c r="CF1070" s="84"/>
      <c r="CG1070" s="84"/>
      <c r="CH1070" s="84"/>
      <c r="CI1070" s="771"/>
      <c r="CJ1070" s="791"/>
      <c r="CK1070" s="791"/>
      <c r="CL1070" s="791"/>
      <c r="CM1070" s="791"/>
      <c r="CN1070" s="791"/>
      <c r="CO1070" s="791"/>
      <c r="CP1070" s="791"/>
      <c r="CQ1070" s="791"/>
      <c r="CR1070" s="791"/>
      <c r="CS1070" s="791"/>
      <c r="CT1070" s="791"/>
      <c r="CU1070" s="793"/>
      <c r="CV1070" s="791"/>
      <c r="CW1070" s="791"/>
      <c r="CX1070" s="791"/>
      <c r="CY1070" s="791"/>
      <c r="CZ1070" s="791"/>
      <c r="DA1070" s="791"/>
      <c r="DB1070" s="791"/>
      <c r="DC1070" s="791"/>
      <c r="DD1070" s="791"/>
      <c r="DE1070" s="791"/>
      <c r="DF1070" s="791"/>
      <c r="DG1070" s="793"/>
    </row>
    <row r="1071" spans="1:111" ht="16">
      <c r="A1071" s="209"/>
      <c r="B1071" s="331"/>
      <c r="C1071" s="1115"/>
      <c r="D1071" s="84"/>
      <c r="E1071" s="84"/>
      <c r="F1071" s="84"/>
      <c r="G1071" s="84"/>
      <c r="H1071" s="84"/>
      <c r="I1071" s="84"/>
      <c r="J1071" s="84"/>
      <c r="K1071" s="84"/>
      <c r="L1071" s="84"/>
      <c r="M1071" s="84"/>
      <c r="N1071" s="84"/>
      <c r="O1071" s="84"/>
      <c r="P1071" s="84"/>
      <c r="Q1071" s="84"/>
      <c r="R1071" s="84"/>
      <c r="S1071" s="84"/>
      <c r="T1071" s="84"/>
      <c r="U1071" s="84"/>
      <c r="V1071" s="84"/>
      <c r="W1071" s="84"/>
      <c r="X1071" s="84"/>
      <c r="Y1071" s="84"/>
      <c r="Z1071" s="84"/>
      <c r="AA1071" s="771"/>
      <c r="AB1071" s="84"/>
      <c r="AC1071" s="84"/>
      <c r="AD1071" s="84"/>
      <c r="AE1071" s="84"/>
      <c r="AF1071" s="84"/>
      <c r="AG1071" s="84"/>
      <c r="AH1071" s="84"/>
      <c r="AI1071" s="84"/>
      <c r="AJ1071" s="84"/>
      <c r="AK1071" s="84"/>
      <c r="AL1071" s="84"/>
      <c r="AM1071" s="771"/>
      <c r="AN1071" s="84"/>
      <c r="AO1071" s="84"/>
      <c r="AP1071" s="84"/>
      <c r="AQ1071" s="84"/>
      <c r="AR1071" s="84"/>
      <c r="AS1071" s="84"/>
      <c r="AT1071" s="84"/>
      <c r="AU1071" s="84"/>
      <c r="AV1071" s="84"/>
      <c r="AW1071" s="84"/>
      <c r="AX1071" s="84"/>
      <c r="AY1071" s="771"/>
      <c r="AZ1071" s="84"/>
      <c r="BA1071" s="84"/>
      <c r="BB1071" s="84"/>
      <c r="BC1071" s="84"/>
      <c r="BD1071" s="84"/>
      <c r="BE1071" s="84"/>
      <c r="BF1071" s="84"/>
      <c r="BG1071" s="84"/>
      <c r="BH1071" s="84"/>
      <c r="BI1071" s="84"/>
      <c r="BJ1071" s="84"/>
      <c r="BK1071" s="771"/>
      <c r="BL1071" s="84"/>
      <c r="BM1071" s="84"/>
      <c r="BN1071" s="84"/>
      <c r="BO1071" s="84"/>
      <c r="BP1071" s="84"/>
      <c r="BQ1071" s="84"/>
      <c r="BR1071" s="84"/>
      <c r="BS1071" s="84"/>
      <c r="BT1071" s="84"/>
      <c r="BU1071" s="84"/>
      <c r="BV1071" s="84"/>
      <c r="BW1071" s="771"/>
      <c r="BX1071" s="84"/>
      <c r="BY1071" s="84"/>
      <c r="BZ1071" s="84"/>
      <c r="CA1071" s="84"/>
      <c r="CB1071" s="84"/>
      <c r="CC1071" s="84"/>
      <c r="CD1071" s="84"/>
      <c r="CE1071" s="84"/>
      <c r="CF1071" s="84"/>
      <c r="CG1071" s="84"/>
      <c r="CH1071" s="84"/>
      <c r="CI1071" s="771"/>
      <c r="CJ1071" s="791"/>
      <c r="CK1071" s="791"/>
      <c r="CL1071" s="791"/>
      <c r="CM1071" s="791"/>
      <c r="CN1071" s="791"/>
      <c r="CO1071" s="791"/>
      <c r="CP1071" s="791"/>
      <c r="CQ1071" s="791"/>
      <c r="CR1071" s="791"/>
      <c r="CS1071" s="791"/>
      <c r="CT1071" s="791"/>
      <c r="CU1071" s="793"/>
      <c r="CV1071" s="791"/>
      <c r="CW1071" s="791"/>
      <c r="CX1071" s="791"/>
      <c r="CY1071" s="791"/>
      <c r="CZ1071" s="791"/>
      <c r="DA1071" s="791"/>
      <c r="DB1071" s="791"/>
      <c r="DC1071" s="791"/>
      <c r="DD1071" s="791"/>
      <c r="DE1071" s="791"/>
      <c r="DF1071" s="791"/>
      <c r="DG1071" s="793"/>
    </row>
    <row r="1072" spans="1:111" ht="16">
      <c r="A1072" s="209"/>
      <c r="B1072" s="331"/>
      <c r="C1072" s="1115"/>
      <c r="D1072" s="84"/>
      <c r="E1072" s="84"/>
      <c r="F1072" s="84"/>
      <c r="G1072" s="84"/>
      <c r="H1072" s="84"/>
      <c r="I1072" s="84"/>
      <c r="J1072" s="84"/>
      <c r="K1072" s="84"/>
      <c r="L1072" s="84"/>
      <c r="M1072" s="84"/>
      <c r="N1072" s="84"/>
      <c r="O1072" s="84"/>
      <c r="P1072" s="84"/>
      <c r="Q1072" s="84"/>
      <c r="R1072" s="84"/>
      <c r="S1072" s="84"/>
      <c r="T1072" s="84"/>
      <c r="U1072" s="84"/>
      <c r="V1072" s="84"/>
      <c r="W1072" s="84"/>
      <c r="X1072" s="84"/>
      <c r="Y1072" s="84"/>
      <c r="Z1072" s="84"/>
      <c r="AA1072" s="771"/>
      <c r="AB1072" s="84"/>
      <c r="AC1072" s="84"/>
      <c r="AD1072" s="84"/>
      <c r="AE1072" s="84"/>
      <c r="AF1072" s="84"/>
      <c r="AG1072" s="84"/>
      <c r="AH1072" s="84"/>
      <c r="AI1072" s="84"/>
      <c r="AJ1072" s="84"/>
      <c r="AK1072" s="84"/>
      <c r="AL1072" s="84"/>
      <c r="AM1072" s="771"/>
      <c r="AN1072" s="84"/>
      <c r="AO1072" s="84"/>
      <c r="AP1072" s="84"/>
      <c r="AQ1072" s="84"/>
      <c r="AR1072" s="84"/>
      <c r="AS1072" s="84"/>
      <c r="AT1072" s="84"/>
      <c r="AU1072" s="84"/>
      <c r="AV1072" s="84"/>
      <c r="AW1072" s="84"/>
      <c r="AX1072" s="84"/>
      <c r="AY1072" s="771"/>
      <c r="AZ1072" s="84"/>
      <c r="BA1072" s="84"/>
      <c r="BB1072" s="84"/>
      <c r="BC1072" s="84"/>
      <c r="BD1072" s="84"/>
      <c r="BE1072" s="84"/>
      <c r="BF1072" s="84"/>
      <c r="BG1072" s="84"/>
      <c r="BH1072" s="84"/>
      <c r="BI1072" s="84"/>
      <c r="BJ1072" s="84"/>
      <c r="BK1072" s="771"/>
      <c r="BL1072" s="84"/>
      <c r="BM1072" s="84"/>
      <c r="BN1072" s="84"/>
      <c r="BO1072" s="84"/>
      <c r="BP1072" s="84"/>
      <c r="BQ1072" s="84"/>
      <c r="BR1072" s="84"/>
      <c r="BS1072" s="84"/>
      <c r="BT1072" s="84"/>
      <c r="BU1072" s="84"/>
      <c r="BV1072" s="84"/>
      <c r="BW1072" s="771"/>
      <c r="BX1072" s="84"/>
      <c r="BY1072" s="84"/>
      <c r="BZ1072" s="84"/>
      <c r="CA1072" s="84"/>
      <c r="CB1072" s="84"/>
      <c r="CC1072" s="84"/>
      <c r="CD1072" s="84"/>
      <c r="CE1072" s="84"/>
      <c r="CF1072" s="84"/>
      <c r="CG1072" s="84"/>
      <c r="CH1072" s="84"/>
      <c r="CI1072" s="771"/>
      <c r="CJ1072" s="791"/>
      <c r="CK1072" s="791"/>
      <c r="CL1072" s="791"/>
      <c r="CM1072" s="791"/>
      <c r="CN1072" s="791"/>
      <c r="CO1072" s="791"/>
      <c r="CP1072" s="791"/>
      <c r="CQ1072" s="791"/>
      <c r="CR1072" s="791"/>
      <c r="CS1072" s="791"/>
      <c r="CT1072" s="791"/>
      <c r="CU1072" s="793"/>
      <c r="CV1072" s="791"/>
      <c r="CW1072" s="791"/>
      <c r="CX1072" s="791"/>
      <c r="CY1072" s="791"/>
      <c r="CZ1072" s="791"/>
      <c r="DA1072" s="791"/>
      <c r="DB1072" s="791"/>
      <c r="DC1072" s="791"/>
      <c r="DD1072" s="791"/>
      <c r="DE1072" s="791"/>
      <c r="DF1072" s="791"/>
      <c r="DG1072" s="793"/>
    </row>
    <row r="1073" spans="1:111" ht="16">
      <c r="A1073" s="209"/>
      <c r="B1073" s="331"/>
      <c r="C1073" s="1115"/>
      <c r="D1073" s="84"/>
      <c r="E1073" s="84"/>
      <c r="F1073" s="84"/>
      <c r="G1073" s="84"/>
      <c r="H1073" s="84"/>
      <c r="I1073" s="84"/>
      <c r="J1073" s="84"/>
      <c r="K1073" s="84"/>
      <c r="L1073" s="84"/>
      <c r="M1073" s="84"/>
      <c r="N1073" s="84"/>
      <c r="O1073" s="84"/>
      <c r="P1073" s="84"/>
      <c r="Q1073" s="84"/>
      <c r="R1073" s="84"/>
      <c r="S1073" s="84"/>
      <c r="T1073" s="84"/>
      <c r="U1073" s="84"/>
      <c r="V1073" s="84"/>
      <c r="W1073" s="84"/>
      <c r="X1073" s="84"/>
      <c r="Y1073" s="84"/>
      <c r="Z1073" s="84"/>
      <c r="AA1073" s="771"/>
      <c r="AB1073" s="84"/>
      <c r="AC1073" s="84"/>
      <c r="AD1073" s="84"/>
      <c r="AE1073" s="84"/>
      <c r="AF1073" s="84"/>
      <c r="AG1073" s="84"/>
      <c r="AH1073" s="84"/>
      <c r="AI1073" s="84"/>
      <c r="AJ1073" s="84"/>
      <c r="AK1073" s="84"/>
      <c r="AL1073" s="84"/>
      <c r="AM1073" s="771"/>
      <c r="AN1073" s="84"/>
      <c r="AO1073" s="84"/>
      <c r="AP1073" s="84"/>
      <c r="AQ1073" s="84"/>
      <c r="AR1073" s="84"/>
      <c r="AS1073" s="84"/>
      <c r="AT1073" s="84"/>
      <c r="AU1073" s="84"/>
      <c r="AV1073" s="84"/>
      <c r="AW1073" s="84"/>
      <c r="AX1073" s="84"/>
      <c r="AY1073" s="771"/>
      <c r="AZ1073" s="84"/>
      <c r="BA1073" s="84"/>
      <c r="BB1073" s="84"/>
      <c r="BC1073" s="84"/>
      <c r="BD1073" s="84"/>
      <c r="BE1073" s="84"/>
      <c r="BF1073" s="84"/>
      <c r="BG1073" s="84"/>
      <c r="BH1073" s="84"/>
      <c r="BI1073" s="84"/>
      <c r="BJ1073" s="84"/>
      <c r="BK1073" s="771"/>
      <c r="BL1073" s="84"/>
      <c r="BM1073" s="84"/>
      <c r="BN1073" s="84"/>
      <c r="BO1073" s="84"/>
      <c r="BP1073" s="84"/>
      <c r="BQ1073" s="84"/>
      <c r="BR1073" s="84"/>
      <c r="BS1073" s="84"/>
      <c r="BT1073" s="84"/>
      <c r="BU1073" s="84"/>
      <c r="BV1073" s="84"/>
      <c r="BW1073" s="771"/>
      <c r="BX1073" s="84"/>
      <c r="BY1073" s="84"/>
      <c r="BZ1073" s="84"/>
      <c r="CA1073" s="84"/>
      <c r="CB1073" s="84"/>
      <c r="CC1073" s="84"/>
      <c r="CD1073" s="84"/>
      <c r="CE1073" s="84"/>
      <c r="CF1073" s="84"/>
      <c r="CG1073" s="84"/>
      <c r="CH1073" s="84"/>
      <c r="CI1073" s="771"/>
      <c r="CJ1073" s="791"/>
      <c r="CK1073" s="791"/>
      <c r="CL1073" s="791"/>
      <c r="CM1073" s="791"/>
      <c r="CN1073" s="791"/>
      <c r="CO1073" s="791"/>
      <c r="CP1073" s="791"/>
      <c r="CQ1073" s="791"/>
      <c r="CR1073" s="791"/>
      <c r="CS1073" s="791"/>
      <c r="CT1073" s="791"/>
      <c r="CU1073" s="793"/>
      <c r="CV1073" s="791"/>
      <c r="CW1073" s="791"/>
      <c r="CX1073" s="791"/>
      <c r="CY1073" s="791"/>
      <c r="CZ1073" s="791"/>
      <c r="DA1073" s="791"/>
      <c r="DB1073" s="791"/>
      <c r="DC1073" s="791"/>
      <c r="DD1073" s="791"/>
      <c r="DE1073" s="791"/>
      <c r="DF1073" s="791"/>
      <c r="DG1073" s="793"/>
    </row>
    <row r="1074" spans="1:111" ht="16">
      <c r="A1074" s="209"/>
      <c r="B1074" s="331"/>
      <c r="C1074" s="1115"/>
      <c r="D1074" s="84"/>
      <c r="E1074" s="84"/>
      <c r="F1074" s="84"/>
      <c r="G1074" s="84"/>
      <c r="H1074" s="84"/>
      <c r="I1074" s="84"/>
      <c r="J1074" s="84"/>
      <c r="K1074" s="84"/>
      <c r="L1074" s="84"/>
      <c r="M1074" s="84"/>
      <c r="N1074" s="84"/>
      <c r="O1074" s="84"/>
      <c r="P1074" s="84"/>
      <c r="Q1074" s="84"/>
      <c r="R1074" s="84"/>
      <c r="S1074" s="84"/>
      <c r="T1074" s="84"/>
      <c r="U1074" s="84"/>
      <c r="V1074" s="84"/>
      <c r="W1074" s="84"/>
      <c r="X1074" s="84"/>
      <c r="Y1074" s="84"/>
      <c r="Z1074" s="84"/>
      <c r="AA1074" s="771"/>
      <c r="AB1074" s="84"/>
      <c r="AC1074" s="84"/>
      <c r="AD1074" s="84"/>
      <c r="AE1074" s="84"/>
      <c r="AF1074" s="84"/>
      <c r="AG1074" s="84"/>
      <c r="AH1074" s="84"/>
      <c r="AI1074" s="84"/>
      <c r="AJ1074" s="84"/>
      <c r="AK1074" s="84"/>
      <c r="AL1074" s="84"/>
      <c r="AM1074" s="771"/>
      <c r="AN1074" s="84"/>
      <c r="AO1074" s="84"/>
      <c r="AP1074" s="84"/>
      <c r="AQ1074" s="84"/>
      <c r="AR1074" s="84"/>
      <c r="AS1074" s="84"/>
      <c r="AT1074" s="84"/>
      <c r="AU1074" s="84"/>
      <c r="AV1074" s="84"/>
      <c r="AW1074" s="84"/>
      <c r="AX1074" s="84"/>
      <c r="AY1074" s="771"/>
      <c r="AZ1074" s="84"/>
      <c r="BA1074" s="84"/>
      <c r="BB1074" s="84"/>
      <c r="BC1074" s="84"/>
      <c r="BD1074" s="84"/>
      <c r="BE1074" s="84"/>
      <c r="BF1074" s="84"/>
      <c r="BG1074" s="84"/>
      <c r="BH1074" s="84"/>
      <c r="BI1074" s="84"/>
      <c r="BJ1074" s="84"/>
      <c r="BK1074" s="771"/>
      <c r="BL1074" s="84"/>
      <c r="BM1074" s="84"/>
      <c r="BN1074" s="84"/>
      <c r="BO1074" s="84"/>
      <c r="BP1074" s="84"/>
      <c r="BQ1074" s="84"/>
      <c r="BR1074" s="84"/>
      <c r="BS1074" s="84"/>
      <c r="BT1074" s="84"/>
      <c r="BU1074" s="84"/>
      <c r="BV1074" s="84"/>
      <c r="BW1074" s="771"/>
      <c r="BX1074" s="84"/>
      <c r="BY1074" s="84"/>
      <c r="BZ1074" s="84"/>
      <c r="CA1074" s="84"/>
      <c r="CB1074" s="84"/>
      <c r="CC1074" s="84"/>
      <c r="CD1074" s="84"/>
      <c r="CE1074" s="84"/>
      <c r="CF1074" s="84"/>
      <c r="CG1074" s="84"/>
      <c r="CH1074" s="84"/>
      <c r="CI1074" s="771"/>
      <c r="CJ1074" s="791"/>
      <c r="CK1074" s="791"/>
      <c r="CL1074" s="791"/>
      <c r="CM1074" s="791"/>
      <c r="CN1074" s="791"/>
      <c r="CO1074" s="791"/>
      <c r="CP1074" s="791"/>
      <c r="CQ1074" s="791"/>
      <c r="CR1074" s="791"/>
      <c r="CS1074" s="791"/>
      <c r="CT1074" s="791"/>
      <c r="CU1074" s="793"/>
      <c r="CV1074" s="791"/>
      <c r="CW1074" s="791"/>
      <c r="CX1074" s="791"/>
      <c r="CY1074" s="791"/>
      <c r="CZ1074" s="791"/>
      <c r="DA1074" s="791"/>
      <c r="DB1074" s="791"/>
      <c r="DC1074" s="791"/>
      <c r="DD1074" s="791"/>
      <c r="DE1074" s="791"/>
      <c r="DF1074" s="791"/>
      <c r="DG1074" s="793"/>
    </row>
    <row r="1075" spans="1:111" ht="16">
      <c r="A1075" s="209"/>
      <c r="B1075" s="331"/>
      <c r="C1075" s="1115"/>
      <c r="D1075" s="84"/>
      <c r="E1075" s="84"/>
      <c r="F1075" s="84"/>
      <c r="G1075" s="84"/>
      <c r="H1075" s="84"/>
      <c r="I1075" s="84"/>
      <c r="J1075" s="84"/>
      <c r="K1075" s="84"/>
      <c r="L1075" s="84"/>
      <c r="M1075" s="84"/>
      <c r="N1075" s="84"/>
      <c r="O1075" s="84"/>
      <c r="P1075" s="84"/>
      <c r="Q1075" s="84"/>
      <c r="R1075" s="84"/>
      <c r="S1075" s="84"/>
      <c r="T1075" s="84"/>
      <c r="U1075" s="84"/>
      <c r="V1075" s="84"/>
      <c r="W1075" s="84"/>
      <c r="X1075" s="84"/>
      <c r="Y1075" s="84"/>
      <c r="Z1075" s="84"/>
      <c r="AA1075" s="771"/>
      <c r="AB1075" s="84"/>
      <c r="AC1075" s="84"/>
      <c r="AD1075" s="84"/>
      <c r="AE1075" s="84"/>
      <c r="AF1075" s="84"/>
      <c r="AG1075" s="84"/>
      <c r="AH1075" s="84"/>
      <c r="AI1075" s="84"/>
      <c r="AJ1075" s="84"/>
      <c r="AK1075" s="84"/>
      <c r="AL1075" s="84"/>
      <c r="AM1075" s="771"/>
      <c r="AN1075" s="84"/>
      <c r="AO1075" s="84"/>
      <c r="AP1075" s="84"/>
      <c r="AQ1075" s="84"/>
      <c r="AR1075" s="84"/>
      <c r="AS1075" s="84"/>
      <c r="AT1075" s="84"/>
      <c r="AU1075" s="84"/>
      <c r="AV1075" s="84"/>
      <c r="AW1075" s="84"/>
      <c r="AX1075" s="84"/>
      <c r="AY1075" s="771"/>
      <c r="AZ1075" s="84"/>
      <c r="BA1075" s="84"/>
      <c r="BB1075" s="84"/>
      <c r="BC1075" s="84"/>
      <c r="BD1075" s="84"/>
      <c r="BE1075" s="84"/>
      <c r="BF1075" s="84"/>
      <c r="BG1075" s="84"/>
      <c r="BH1075" s="84"/>
      <c r="BI1075" s="84"/>
      <c r="BJ1075" s="84"/>
      <c r="BK1075" s="771"/>
      <c r="BL1075" s="84"/>
      <c r="BM1075" s="84"/>
      <c r="BN1075" s="84"/>
      <c r="BO1075" s="84"/>
      <c r="BP1075" s="84"/>
      <c r="BQ1075" s="84"/>
      <c r="BR1075" s="84"/>
      <c r="BS1075" s="84"/>
      <c r="BT1075" s="84"/>
      <c r="BU1075" s="84"/>
      <c r="BV1075" s="84"/>
      <c r="BW1075" s="771"/>
      <c r="BX1075" s="84"/>
      <c r="BY1075" s="84"/>
      <c r="BZ1075" s="84"/>
      <c r="CA1075" s="84"/>
      <c r="CB1075" s="84"/>
      <c r="CC1075" s="84"/>
      <c r="CD1075" s="84"/>
      <c r="CE1075" s="84"/>
      <c r="CF1075" s="84"/>
      <c r="CG1075" s="84"/>
      <c r="CH1075" s="84"/>
      <c r="CI1075" s="771"/>
      <c r="CJ1075" s="791"/>
      <c r="CK1075" s="791"/>
      <c r="CL1075" s="791"/>
      <c r="CM1075" s="791"/>
      <c r="CN1075" s="791"/>
      <c r="CO1075" s="791"/>
      <c r="CP1075" s="791"/>
      <c r="CQ1075" s="791"/>
      <c r="CR1075" s="791"/>
      <c r="CS1075" s="791"/>
      <c r="CT1075" s="791"/>
      <c r="CU1075" s="793"/>
      <c r="CV1075" s="791"/>
      <c r="CW1075" s="791"/>
      <c r="CX1075" s="791"/>
      <c r="CY1075" s="791"/>
      <c r="CZ1075" s="791"/>
      <c r="DA1075" s="791"/>
      <c r="DB1075" s="791"/>
      <c r="DC1075" s="791"/>
      <c r="DD1075" s="791"/>
      <c r="DE1075" s="791"/>
      <c r="DF1075" s="791"/>
      <c r="DG1075" s="793"/>
    </row>
    <row r="1076" spans="1:111" ht="16">
      <c r="A1076" s="209"/>
      <c r="B1076" s="331"/>
      <c r="C1076" s="1115"/>
      <c r="D1076" s="84"/>
      <c r="E1076" s="84"/>
      <c r="F1076" s="84"/>
      <c r="G1076" s="84"/>
      <c r="H1076" s="84"/>
      <c r="I1076" s="84"/>
      <c r="J1076" s="84"/>
      <c r="K1076" s="84"/>
      <c r="L1076" s="84"/>
      <c r="M1076" s="84"/>
      <c r="N1076" s="84"/>
      <c r="O1076" s="84"/>
      <c r="P1076" s="84"/>
      <c r="Q1076" s="84"/>
      <c r="R1076" s="84"/>
      <c r="S1076" s="84"/>
      <c r="T1076" s="84"/>
      <c r="U1076" s="84"/>
      <c r="V1076" s="84"/>
      <c r="W1076" s="84"/>
      <c r="X1076" s="84"/>
      <c r="Y1076" s="84"/>
      <c r="Z1076" s="84"/>
      <c r="AA1076" s="771"/>
      <c r="AB1076" s="84"/>
      <c r="AC1076" s="84"/>
      <c r="AD1076" s="84"/>
      <c r="AE1076" s="84"/>
      <c r="AF1076" s="84"/>
      <c r="AG1076" s="84"/>
      <c r="AH1076" s="84"/>
      <c r="AI1076" s="84"/>
      <c r="AJ1076" s="84"/>
      <c r="AK1076" s="84"/>
      <c r="AL1076" s="84"/>
      <c r="AM1076" s="771"/>
      <c r="AN1076" s="84"/>
      <c r="AO1076" s="84"/>
      <c r="AP1076" s="84"/>
      <c r="AQ1076" s="84"/>
      <c r="AR1076" s="84"/>
      <c r="AS1076" s="84"/>
      <c r="AT1076" s="84"/>
      <c r="AU1076" s="84"/>
      <c r="AV1076" s="84"/>
      <c r="AW1076" s="84"/>
      <c r="AX1076" s="84"/>
      <c r="AY1076" s="771"/>
      <c r="AZ1076" s="84"/>
      <c r="BA1076" s="84"/>
      <c r="BB1076" s="84"/>
      <c r="BC1076" s="84"/>
      <c r="BD1076" s="84"/>
      <c r="BE1076" s="84"/>
      <c r="BF1076" s="84"/>
      <c r="BG1076" s="84"/>
      <c r="BH1076" s="84"/>
      <c r="BI1076" s="84"/>
      <c r="BJ1076" s="84"/>
      <c r="BK1076" s="771"/>
      <c r="BL1076" s="84"/>
      <c r="BM1076" s="84"/>
      <c r="BN1076" s="84"/>
      <c r="BO1076" s="84"/>
      <c r="BP1076" s="84"/>
      <c r="BQ1076" s="84"/>
      <c r="BR1076" s="84"/>
      <c r="BS1076" s="84"/>
      <c r="BT1076" s="84"/>
      <c r="BU1076" s="84"/>
      <c r="BV1076" s="84"/>
      <c r="BW1076" s="771"/>
      <c r="BX1076" s="84"/>
      <c r="BY1076" s="84"/>
      <c r="BZ1076" s="84"/>
      <c r="CA1076" s="84"/>
      <c r="CB1076" s="84"/>
      <c r="CC1076" s="84"/>
      <c r="CD1076" s="84"/>
      <c r="CE1076" s="84"/>
      <c r="CF1076" s="84"/>
      <c r="CG1076" s="84"/>
      <c r="CH1076" s="84"/>
      <c r="CI1076" s="771"/>
      <c r="CJ1076" s="791"/>
      <c r="CK1076" s="791"/>
      <c r="CL1076" s="791"/>
      <c r="CM1076" s="791"/>
      <c r="CN1076" s="791"/>
      <c r="CO1076" s="791"/>
      <c r="CP1076" s="791"/>
      <c r="CQ1076" s="791"/>
      <c r="CR1076" s="791"/>
      <c r="CS1076" s="791"/>
      <c r="CT1076" s="791"/>
      <c r="CU1076" s="793"/>
      <c r="CV1076" s="791"/>
      <c r="CW1076" s="791"/>
      <c r="CX1076" s="791"/>
      <c r="CY1076" s="791"/>
      <c r="CZ1076" s="791"/>
      <c r="DA1076" s="791"/>
      <c r="DB1076" s="791"/>
      <c r="DC1076" s="791"/>
      <c r="DD1076" s="791"/>
      <c r="DE1076" s="791"/>
      <c r="DF1076" s="791"/>
      <c r="DG1076" s="793"/>
    </row>
    <row r="1077" spans="1:111" ht="16">
      <c r="A1077" s="209"/>
      <c r="B1077" s="331"/>
      <c r="C1077" s="1115"/>
      <c r="D1077" s="84"/>
      <c r="E1077" s="84"/>
      <c r="F1077" s="84"/>
      <c r="G1077" s="84"/>
      <c r="H1077" s="84"/>
      <c r="I1077" s="84"/>
      <c r="J1077" s="84"/>
      <c r="K1077" s="84"/>
      <c r="L1077" s="84"/>
      <c r="M1077" s="84"/>
      <c r="N1077" s="84"/>
      <c r="O1077" s="84"/>
      <c r="P1077" s="84"/>
      <c r="Q1077" s="84"/>
      <c r="R1077" s="84"/>
      <c r="S1077" s="84"/>
      <c r="T1077" s="84"/>
      <c r="U1077" s="84"/>
      <c r="V1077" s="84"/>
      <c r="W1077" s="84"/>
      <c r="X1077" s="84"/>
      <c r="Y1077" s="84"/>
      <c r="Z1077" s="84"/>
      <c r="AA1077" s="771"/>
      <c r="AB1077" s="84"/>
      <c r="AC1077" s="84"/>
      <c r="AD1077" s="84"/>
      <c r="AE1077" s="84"/>
      <c r="AF1077" s="84"/>
      <c r="AG1077" s="84"/>
      <c r="AH1077" s="84"/>
      <c r="AI1077" s="84"/>
      <c r="AJ1077" s="84"/>
      <c r="AK1077" s="84"/>
      <c r="AL1077" s="84"/>
      <c r="AM1077" s="771"/>
      <c r="AN1077" s="84"/>
      <c r="AO1077" s="84"/>
      <c r="AP1077" s="84"/>
      <c r="AQ1077" s="84"/>
      <c r="AR1077" s="84"/>
      <c r="AS1077" s="84"/>
      <c r="AT1077" s="84"/>
      <c r="AU1077" s="84"/>
      <c r="AV1077" s="84"/>
      <c r="AW1077" s="84"/>
      <c r="AX1077" s="84"/>
      <c r="AY1077" s="771"/>
      <c r="AZ1077" s="84"/>
      <c r="BA1077" s="84"/>
      <c r="BB1077" s="84"/>
      <c r="BC1077" s="84"/>
      <c r="BD1077" s="84"/>
      <c r="BE1077" s="84"/>
      <c r="BF1077" s="84"/>
      <c r="BG1077" s="84"/>
      <c r="BH1077" s="84"/>
      <c r="BI1077" s="84"/>
      <c r="BJ1077" s="84"/>
      <c r="BK1077" s="771"/>
      <c r="BL1077" s="84"/>
      <c r="BM1077" s="84"/>
      <c r="BN1077" s="84"/>
      <c r="BO1077" s="84"/>
      <c r="BP1077" s="84"/>
      <c r="BQ1077" s="84"/>
      <c r="BR1077" s="84"/>
      <c r="BS1077" s="84"/>
      <c r="BT1077" s="84"/>
      <c r="BU1077" s="84"/>
      <c r="BV1077" s="84"/>
      <c r="BW1077" s="771"/>
      <c r="BX1077" s="84"/>
      <c r="BY1077" s="84"/>
      <c r="BZ1077" s="84"/>
      <c r="CA1077" s="84"/>
      <c r="CB1077" s="84"/>
      <c r="CC1077" s="84"/>
      <c r="CD1077" s="84"/>
      <c r="CE1077" s="84"/>
      <c r="CF1077" s="84"/>
      <c r="CG1077" s="84"/>
      <c r="CH1077" s="84"/>
      <c r="CI1077" s="771"/>
      <c r="CJ1077" s="791"/>
      <c r="CK1077" s="791"/>
      <c r="CL1077" s="791"/>
      <c r="CM1077" s="791"/>
      <c r="CN1077" s="791"/>
      <c r="CO1077" s="791"/>
      <c r="CP1077" s="791"/>
      <c r="CQ1077" s="791"/>
      <c r="CR1077" s="791"/>
      <c r="CS1077" s="791"/>
      <c r="CT1077" s="791"/>
      <c r="CU1077" s="793"/>
      <c r="CV1077" s="791"/>
      <c r="CW1077" s="791"/>
      <c r="CX1077" s="791"/>
      <c r="CY1077" s="791"/>
      <c r="CZ1077" s="791"/>
      <c r="DA1077" s="791"/>
      <c r="DB1077" s="791"/>
      <c r="DC1077" s="791"/>
      <c r="DD1077" s="791"/>
      <c r="DE1077" s="791"/>
      <c r="DF1077" s="791"/>
      <c r="DG1077" s="793"/>
    </row>
    <row r="1078" spans="1:111" ht="16">
      <c r="A1078" s="209"/>
      <c r="B1078" s="331"/>
      <c r="C1078" s="1115"/>
      <c r="D1078" s="84"/>
      <c r="E1078" s="84"/>
      <c r="F1078" s="84"/>
      <c r="G1078" s="84"/>
      <c r="H1078" s="84"/>
      <c r="I1078" s="84"/>
      <c r="J1078" s="84"/>
      <c r="K1078" s="84"/>
      <c r="L1078" s="84"/>
      <c r="M1078" s="84"/>
      <c r="N1078" s="84"/>
      <c r="O1078" s="84"/>
      <c r="P1078" s="84"/>
      <c r="Q1078" s="84"/>
      <c r="R1078" s="84"/>
      <c r="S1078" s="84"/>
      <c r="T1078" s="84"/>
      <c r="U1078" s="84"/>
      <c r="V1078" s="84"/>
      <c r="W1078" s="84"/>
      <c r="X1078" s="84"/>
      <c r="Y1078" s="84"/>
      <c r="Z1078" s="84"/>
      <c r="AA1078" s="771"/>
      <c r="AB1078" s="84"/>
      <c r="AC1078" s="84"/>
      <c r="AD1078" s="84"/>
      <c r="AE1078" s="84"/>
      <c r="AF1078" s="84"/>
      <c r="AG1078" s="84"/>
      <c r="AH1078" s="84"/>
      <c r="AI1078" s="84"/>
      <c r="AJ1078" s="84"/>
      <c r="AK1078" s="84"/>
      <c r="AL1078" s="84"/>
      <c r="AM1078" s="771"/>
      <c r="AN1078" s="84"/>
      <c r="AO1078" s="84"/>
      <c r="AP1078" s="84"/>
      <c r="AQ1078" s="84"/>
      <c r="AR1078" s="84"/>
      <c r="AS1078" s="84"/>
      <c r="AT1078" s="84"/>
      <c r="AU1078" s="84"/>
      <c r="AV1078" s="84"/>
      <c r="AW1078" s="84"/>
      <c r="AX1078" s="84"/>
      <c r="AY1078" s="771"/>
      <c r="AZ1078" s="84"/>
      <c r="BA1078" s="84"/>
      <c r="BB1078" s="84"/>
      <c r="BC1078" s="84"/>
      <c r="BD1078" s="84"/>
      <c r="BE1078" s="84"/>
      <c r="BF1078" s="84"/>
      <c r="BG1078" s="84"/>
      <c r="BH1078" s="84"/>
      <c r="BI1078" s="84"/>
      <c r="BJ1078" s="84"/>
      <c r="BK1078" s="771"/>
      <c r="BL1078" s="84"/>
      <c r="BM1078" s="84"/>
      <c r="BN1078" s="84"/>
      <c r="BO1078" s="84"/>
      <c r="BP1078" s="84"/>
      <c r="BQ1078" s="84"/>
      <c r="BR1078" s="84"/>
      <c r="BS1078" s="84"/>
      <c r="BT1078" s="84"/>
      <c r="BU1078" s="84"/>
      <c r="BV1078" s="84"/>
      <c r="BW1078" s="771"/>
      <c r="BX1078" s="84"/>
      <c r="BY1078" s="84"/>
      <c r="BZ1078" s="84"/>
      <c r="CA1078" s="84"/>
      <c r="CB1078" s="84"/>
      <c r="CC1078" s="84"/>
      <c r="CD1078" s="84"/>
      <c r="CE1078" s="84"/>
      <c r="CF1078" s="84"/>
      <c r="CG1078" s="84"/>
      <c r="CH1078" s="84"/>
      <c r="CI1078" s="771"/>
      <c r="CJ1078" s="791"/>
      <c r="CK1078" s="791"/>
      <c r="CL1078" s="791"/>
      <c r="CM1078" s="791"/>
      <c r="CN1078" s="791"/>
      <c r="CO1078" s="791"/>
      <c r="CP1078" s="791"/>
      <c r="CQ1078" s="791"/>
      <c r="CR1078" s="791"/>
      <c r="CS1078" s="791"/>
      <c r="CT1078" s="791"/>
      <c r="CU1078" s="793"/>
      <c r="CV1078" s="791"/>
      <c r="CW1078" s="791"/>
      <c r="CX1078" s="791"/>
      <c r="CY1078" s="791"/>
      <c r="CZ1078" s="791"/>
      <c r="DA1078" s="791"/>
      <c r="DB1078" s="791"/>
      <c r="DC1078" s="791"/>
      <c r="DD1078" s="791"/>
      <c r="DE1078" s="791"/>
      <c r="DF1078" s="791"/>
      <c r="DG1078" s="793"/>
    </row>
    <row r="1079" spans="1:111" ht="16">
      <c r="A1079" s="209"/>
      <c r="B1079" s="331"/>
      <c r="C1079" s="1115"/>
      <c r="D1079" s="84"/>
      <c r="E1079" s="84"/>
      <c r="F1079" s="84"/>
      <c r="G1079" s="84"/>
      <c r="H1079" s="84"/>
      <c r="I1079" s="84"/>
      <c r="J1079" s="84"/>
      <c r="K1079" s="84"/>
      <c r="L1079" s="84"/>
      <c r="M1079" s="84"/>
      <c r="N1079" s="84"/>
      <c r="O1079" s="84"/>
      <c r="P1079" s="84"/>
      <c r="Q1079" s="84"/>
      <c r="R1079" s="84"/>
      <c r="S1079" s="84"/>
      <c r="T1079" s="84"/>
      <c r="U1079" s="84"/>
      <c r="V1079" s="84"/>
      <c r="W1079" s="84"/>
      <c r="X1079" s="84"/>
      <c r="Y1079" s="84"/>
      <c r="Z1079" s="84"/>
      <c r="AA1079" s="771"/>
      <c r="AB1079" s="84"/>
      <c r="AC1079" s="84"/>
      <c r="AD1079" s="84"/>
      <c r="AE1079" s="84"/>
      <c r="AF1079" s="84"/>
      <c r="AG1079" s="84"/>
      <c r="AH1079" s="84"/>
      <c r="AI1079" s="84"/>
      <c r="AJ1079" s="84"/>
      <c r="AK1079" s="84"/>
      <c r="AL1079" s="84"/>
      <c r="AM1079" s="771"/>
      <c r="AN1079" s="84"/>
      <c r="AO1079" s="84"/>
      <c r="AP1079" s="84"/>
      <c r="AQ1079" s="84"/>
      <c r="AR1079" s="84"/>
      <c r="AS1079" s="84"/>
      <c r="AT1079" s="84"/>
      <c r="AU1079" s="84"/>
      <c r="AV1079" s="84"/>
      <c r="AW1079" s="84"/>
      <c r="AX1079" s="84"/>
      <c r="AY1079" s="771"/>
      <c r="AZ1079" s="84"/>
      <c r="BA1079" s="84"/>
      <c r="BB1079" s="84"/>
      <c r="BC1079" s="84"/>
      <c r="BD1079" s="84"/>
      <c r="BE1079" s="84"/>
      <c r="BF1079" s="84"/>
      <c r="BG1079" s="84"/>
      <c r="BH1079" s="84"/>
      <c r="BI1079" s="84"/>
      <c r="BJ1079" s="84"/>
      <c r="BK1079" s="771"/>
      <c r="BL1079" s="84"/>
      <c r="BM1079" s="84"/>
      <c r="BN1079" s="84"/>
      <c r="BO1079" s="84"/>
      <c r="BP1079" s="84"/>
      <c r="BQ1079" s="84"/>
      <c r="BR1079" s="84"/>
      <c r="BS1079" s="84"/>
      <c r="BT1079" s="84"/>
      <c r="BU1079" s="84"/>
      <c r="BV1079" s="84"/>
      <c r="BW1079" s="771"/>
      <c r="BX1079" s="84"/>
      <c r="BY1079" s="84"/>
      <c r="BZ1079" s="84"/>
      <c r="CA1079" s="84"/>
      <c r="CB1079" s="84"/>
      <c r="CC1079" s="84"/>
      <c r="CD1079" s="84"/>
      <c r="CE1079" s="84"/>
      <c r="CF1079" s="84"/>
      <c r="CG1079" s="84"/>
      <c r="CH1079" s="84"/>
      <c r="CI1079" s="771"/>
      <c r="CJ1079" s="791"/>
      <c r="CK1079" s="791"/>
      <c r="CL1079" s="791"/>
      <c r="CM1079" s="791"/>
      <c r="CN1079" s="791"/>
      <c r="CO1079" s="791"/>
      <c r="CP1079" s="791"/>
      <c r="CQ1079" s="791"/>
      <c r="CR1079" s="791"/>
      <c r="CS1079" s="791"/>
      <c r="CT1079" s="791"/>
      <c r="CU1079" s="793"/>
      <c r="CV1079" s="791"/>
      <c r="CW1079" s="791"/>
      <c r="CX1079" s="791"/>
      <c r="CY1079" s="791"/>
      <c r="CZ1079" s="791"/>
      <c r="DA1079" s="791"/>
      <c r="DB1079" s="791"/>
      <c r="DC1079" s="791"/>
      <c r="DD1079" s="791"/>
      <c r="DE1079" s="791"/>
      <c r="DF1079" s="791"/>
      <c r="DG1079" s="793"/>
    </row>
    <row r="1080" spans="1:111" ht="16">
      <c r="A1080" s="209"/>
      <c r="B1080" s="331"/>
      <c r="C1080" s="1115"/>
      <c r="D1080" s="84"/>
      <c r="E1080" s="84"/>
      <c r="F1080" s="84"/>
      <c r="G1080" s="84"/>
      <c r="H1080" s="84"/>
      <c r="I1080" s="84"/>
      <c r="J1080" s="84"/>
      <c r="K1080" s="84"/>
      <c r="L1080" s="84"/>
      <c r="M1080" s="84"/>
      <c r="N1080" s="84"/>
      <c r="O1080" s="84"/>
      <c r="P1080" s="84"/>
      <c r="Q1080" s="84"/>
      <c r="R1080" s="84"/>
      <c r="S1080" s="84"/>
      <c r="T1080" s="84"/>
      <c r="U1080" s="84"/>
      <c r="V1080" s="84"/>
      <c r="W1080" s="84"/>
      <c r="X1080" s="84"/>
      <c r="Y1080" s="84"/>
      <c r="Z1080" s="84"/>
      <c r="AA1080" s="771"/>
      <c r="AB1080" s="84"/>
      <c r="AC1080" s="84"/>
      <c r="AD1080" s="84"/>
      <c r="AE1080" s="84"/>
      <c r="AF1080" s="84"/>
      <c r="AG1080" s="84"/>
      <c r="AH1080" s="84"/>
      <c r="AI1080" s="84"/>
      <c r="AJ1080" s="84"/>
      <c r="AK1080" s="84"/>
      <c r="AL1080" s="84"/>
      <c r="AM1080" s="771"/>
      <c r="AN1080" s="84"/>
      <c r="AO1080" s="84"/>
      <c r="AP1080" s="84"/>
      <c r="AQ1080" s="84"/>
      <c r="AR1080" s="84"/>
      <c r="AS1080" s="84"/>
      <c r="AT1080" s="84"/>
      <c r="AU1080" s="84"/>
      <c r="AV1080" s="84"/>
      <c r="AW1080" s="84"/>
      <c r="AX1080" s="84"/>
      <c r="AY1080" s="771"/>
      <c r="AZ1080" s="84"/>
      <c r="BA1080" s="84"/>
      <c r="BB1080" s="84"/>
      <c r="BC1080" s="84"/>
      <c r="BD1080" s="84"/>
      <c r="BE1080" s="84"/>
      <c r="BF1080" s="84"/>
      <c r="BG1080" s="84"/>
      <c r="BH1080" s="84"/>
      <c r="BI1080" s="84"/>
      <c r="BJ1080" s="84"/>
      <c r="BK1080" s="771"/>
      <c r="BL1080" s="84"/>
      <c r="BM1080" s="84"/>
      <c r="BN1080" s="84"/>
      <c r="BO1080" s="84"/>
      <c r="BP1080" s="84"/>
      <c r="BQ1080" s="84"/>
      <c r="BR1080" s="84"/>
      <c r="BS1080" s="84"/>
      <c r="BT1080" s="84"/>
      <c r="BU1080" s="84"/>
      <c r="BV1080" s="84"/>
      <c r="BW1080" s="771"/>
      <c r="BX1080" s="84"/>
      <c r="BY1080" s="84"/>
      <c r="BZ1080" s="84"/>
      <c r="CA1080" s="84"/>
      <c r="CB1080" s="84"/>
      <c r="CC1080" s="84"/>
      <c r="CD1080" s="84"/>
      <c r="CE1080" s="84"/>
      <c r="CF1080" s="84"/>
      <c r="CG1080" s="84"/>
      <c r="CH1080" s="84"/>
      <c r="CI1080" s="771"/>
      <c r="CJ1080" s="791"/>
      <c r="CK1080" s="791"/>
      <c r="CL1080" s="791"/>
      <c r="CM1080" s="791"/>
      <c r="CN1080" s="791"/>
      <c r="CO1080" s="791"/>
      <c r="CP1080" s="791"/>
      <c r="CQ1080" s="791"/>
      <c r="CR1080" s="791"/>
      <c r="CS1080" s="791"/>
      <c r="CT1080" s="791"/>
      <c r="CU1080" s="793"/>
      <c r="CV1080" s="791"/>
      <c r="CW1080" s="791"/>
      <c r="CX1080" s="791"/>
      <c r="CY1080" s="791"/>
      <c r="CZ1080" s="791"/>
      <c r="DA1080" s="791"/>
      <c r="DB1080" s="791"/>
      <c r="DC1080" s="791"/>
      <c r="DD1080" s="791"/>
      <c r="DE1080" s="791"/>
      <c r="DF1080" s="791"/>
      <c r="DG1080" s="793"/>
    </row>
    <row r="1081" spans="1:111" ht="16">
      <c r="A1081" s="209"/>
      <c r="B1081" s="331"/>
      <c r="C1081" s="1115"/>
      <c r="D1081" s="84"/>
      <c r="E1081" s="84"/>
      <c r="F1081" s="84"/>
      <c r="G1081" s="84"/>
      <c r="H1081" s="84"/>
      <c r="I1081" s="84"/>
      <c r="J1081" s="84"/>
      <c r="K1081" s="84"/>
      <c r="L1081" s="84"/>
      <c r="M1081" s="84"/>
      <c r="N1081" s="84"/>
      <c r="O1081" s="84"/>
      <c r="P1081" s="84"/>
      <c r="Q1081" s="84"/>
      <c r="R1081" s="84"/>
      <c r="S1081" s="84"/>
      <c r="T1081" s="84"/>
      <c r="U1081" s="84"/>
      <c r="V1081" s="84"/>
      <c r="W1081" s="84"/>
      <c r="X1081" s="84"/>
      <c r="Y1081" s="84"/>
      <c r="Z1081" s="84"/>
      <c r="AA1081" s="771"/>
      <c r="AB1081" s="84"/>
      <c r="AC1081" s="84"/>
      <c r="AD1081" s="84"/>
      <c r="AE1081" s="84"/>
      <c r="AF1081" s="84"/>
      <c r="AG1081" s="84"/>
      <c r="AH1081" s="84"/>
      <c r="AI1081" s="84"/>
      <c r="AJ1081" s="84"/>
      <c r="AK1081" s="84"/>
      <c r="AL1081" s="84"/>
      <c r="AM1081" s="771"/>
      <c r="AN1081" s="84"/>
      <c r="AO1081" s="84"/>
      <c r="AP1081" s="84"/>
      <c r="AQ1081" s="84"/>
      <c r="AR1081" s="84"/>
      <c r="AS1081" s="84"/>
      <c r="AT1081" s="84"/>
      <c r="AU1081" s="84"/>
      <c r="AV1081" s="84"/>
      <c r="AW1081" s="84"/>
      <c r="AX1081" s="84"/>
      <c r="AY1081" s="771"/>
      <c r="AZ1081" s="84"/>
      <c r="BA1081" s="84"/>
      <c r="BB1081" s="84"/>
      <c r="BC1081" s="84"/>
      <c r="BD1081" s="84"/>
      <c r="BE1081" s="84"/>
      <c r="BF1081" s="84"/>
      <c r="BG1081" s="84"/>
      <c r="BH1081" s="84"/>
      <c r="BI1081" s="84"/>
      <c r="BJ1081" s="84"/>
      <c r="BK1081" s="771"/>
      <c r="BL1081" s="84"/>
      <c r="BM1081" s="84"/>
      <c r="BN1081" s="84"/>
      <c r="BO1081" s="84"/>
      <c r="BP1081" s="84"/>
      <c r="BQ1081" s="84"/>
      <c r="BR1081" s="84"/>
      <c r="BS1081" s="84"/>
      <c r="BT1081" s="84"/>
      <c r="BU1081" s="84"/>
      <c r="BV1081" s="84"/>
      <c r="BW1081" s="771"/>
      <c r="BX1081" s="84"/>
      <c r="BY1081" s="84"/>
      <c r="BZ1081" s="84"/>
      <c r="CA1081" s="84"/>
      <c r="CB1081" s="84"/>
      <c r="CC1081" s="84"/>
      <c r="CD1081" s="84"/>
      <c r="CE1081" s="84"/>
      <c r="CF1081" s="84"/>
      <c r="CG1081" s="84"/>
      <c r="CH1081" s="84"/>
      <c r="CI1081" s="771"/>
      <c r="CJ1081" s="791"/>
      <c r="CK1081" s="791"/>
      <c r="CL1081" s="791"/>
      <c r="CM1081" s="791"/>
      <c r="CN1081" s="791"/>
      <c r="CO1081" s="791"/>
      <c r="CP1081" s="791"/>
      <c r="CQ1081" s="791"/>
      <c r="CR1081" s="791"/>
      <c r="CS1081" s="791"/>
      <c r="CT1081" s="791"/>
      <c r="CU1081" s="793"/>
      <c r="CV1081" s="791"/>
      <c r="CW1081" s="791"/>
      <c r="CX1081" s="791"/>
      <c r="CY1081" s="791"/>
      <c r="CZ1081" s="791"/>
      <c r="DA1081" s="791"/>
      <c r="DB1081" s="791"/>
      <c r="DC1081" s="791"/>
      <c r="DD1081" s="791"/>
      <c r="DE1081" s="791"/>
      <c r="DF1081" s="791"/>
      <c r="DG1081" s="793"/>
    </row>
    <row r="1082" spans="1:111" ht="16">
      <c r="A1082" s="209"/>
      <c r="B1082" s="331"/>
      <c r="C1082" s="1115"/>
      <c r="D1082" s="84"/>
      <c r="E1082" s="84"/>
      <c r="F1082" s="84"/>
      <c r="G1082" s="84"/>
      <c r="H1082" s="84"/>
      <c r="I1082" s="84"/>
      <c r="J1082" s="84"/>
      <c r="K1082" s="84"/>
      <c r="L1082" s="84"/>
      <c r="M1082" s="84"/>
      <c r="N1082" s="84"/>
      <c r="O1082" s="84"/>
      <c r="P1082" s="84"/>
      <c r="Q1082" s="84"/>
      <c r="R1082" s="84"/>
      <c r="S1082" s="84"/>
      <c r="T1082" s="84"/>
      <c r="U1082" s="84"/>
      <c r="V1082" s="84"/>
      <c r="W1082" s="84"/>
      <c r="X1082" s="84"/>
      <c r="Y1082" s="84"/>
      <c r="Z1082" s="84"/>
      <c r="AA1082" s="771"/>
      <c r="AB1082" s="84"/>
      <c r="AC1082" s="84"/>
      <c r="AD1082" s="84"/>
      <c r="AE1082" s="84"/>
      <c r="AF1082" s="84"/>
      <c r="AG1082" s="84"/>
      <c r="AH1082" s="84"/>
      <c r="AI1082" s="84"/>
      <c r="AJ1082" s="84"/>
      <c r="AK1082" s="84"/>
      <c r="AL1082" s="84"/>
      <c r="AM1082" s="771"/>
      <c r="AN1082" s="84"/>
      <c r="AO1082" s="84"/>
      <c r="AP1082" s="84"/>
      <c r="AQ1082" s="84"/>
      <c r="AR1082" s="84"/>
      <c r="AS1082" s="84"/>
      <c r="AT1082" s="84"/>
      <c r="AU1082" s="84"/>
      <c r="AV1082" s="84"/>
      <c r="AW1082" s="84"/>
      <c r="AX1082" s="84"/>
      <c r="AY1082" s="771"/>
      <c r="AZ1082" s="84"/>
      <c r="BA1082" s="84"/>
      <c r="BB1082" s="84"/>
      <c r="BC1082" s="84"/>
      <c r="BD1082" s="84"/>
      <c r="BE1082" s="84"/>
      <c r="BF1082" s="84"/>
      <c r="BG1082" s="84"/>
      <c r="BH1082" s="84"/>
      <c r="BI1082" s="84"/>
      <c r="BJ1082" s="84"/>
      <c r="BK1082" s="771"/>
      <c r="BL1082" s="84"/>
      <c r="BM1082" s="84"/>
      <c r="BN1082" s="84"/>
      <c r="BO1082" s="84"/>
      <c r="BP1082" s="84"/>
      <c r="BQ1082" s="84"/>
      <c r="BR1082" s="84"/>
      <c r="BS1082" s="84"/>
      <c r="BT1082" s="84"/>
      <c r="BU1082" s="84"/>
      <c r="BV1082" s="84"/>
      <c r="BW1082" s="771"/>
      <c r="BX1082" s="84"/>
      <c r="BY1082" s="84"/>
      <c r="BZ1082" s="84"/>
      <c r="CA1082" s="84"/>
      <c r="CB1082" s="84"/>
      <c r="CC1082" s="84"/>
      <c r="CD1082" s="84"/>
      <c r="CE1082" s="84"/>
      <c r="CF1082" s="84"/>
      <c r="CG1082" s="84"/>
      <c r="CH1082" s="84"/>
      <c r="CI1082" s="771"/>
      <c r="CJ1082" s="791"/>
      <c r="CK1082" s="791"/>
      <c r="CL1082" s="791"/>
      <c r="CM1082" s="791"/>
      <c r="CN1082" s="791"/>
      <c r="CO1082" s="791"/>
      <c r="CP1082" s="791"/>
      <c r="CQ1082" s="791"/>
      <c r="CR1082" s="791"/>
      <c r="CS1082" s="791"/>
      <c r="CT1082" s="791"/>
      <c r="CU1082" s="793"/>
      <c r="CV1082" s="791"/>
      <c r="CW1082" s="791"/>
      <c r="CX1082" s="791"/>
      <c r="CY1082" s="791"/>
      <c r="CZ1082" s="791"/>
      <c r="DA1082" s="791"/>
      <c r="DB1082" s="791"/>
      <c r="DC1082" s="791"/>
      <c r="DD1082" s="791"/>
      <c r="DE1082" s="791"/>
      <c r="DF1082" s="791"/>
      <c r="DG1082" s="793"/>
    </row>
    <row r="1083" spans="1:111" ht="16">
      <c r="A1083" s="209"/>
      <c r="B1083" s="331"/>
      <c r="C1083" s="1115"/>
      <c r="D1083" s="84"/>
      <c r="E1083" s="84"/>
      <c r="F1083" s="84"/>
      <c r="G1083" s="84"/>
      <c r="H1083" s="84"/>
      <c r="I1083" s="84"/>
      <c r="J1083" s="84"/>
      <c r="K1083" s="84"/>
      <c r="L1083" s="84"/>
      <c r="M1083" s="84"/>
      <c r="N1083" s="84"/>
      <c r="O1083" s="84"/>
      <c r="P1083" s="84"/>
      <c r="Q1083" s="84"/>
      <c r="R1083" s="84"/>
      <c r="S1083" s="84"/>
      <c r="T1083" s="84"/>
      <c r="U1083" s="84"/>
      <c r="V1083" s="84"/>
      <c r="W1083" s="84"/>
      <c r="X1083" s="84"/>
      <c r="Y1083" s="84"/>
      <c r="Z1083" s="84"/>
      <c r="AA1083" s="771"/>
      <c r="AB1083" s="84"/>
      <c r="AC1083" s="84"/>
      <c r="AD1083" s="84"/>
      <c r="AE1083" s="84"/>
      <c r="AF1083" s="84"/>
      <c r="AG1083" s="84"/>
      <c r="AH1083" s="84"/>
      <c r="AI1083" s="84"/>
      <c r="AJ1083" s="84"/>
      <c r="AK1083" s="84"/>
      <c r="AL1083" s="84"/>
      <c r="AM1083" s="771"/>
      <c r="AN1083" s="84"/>
      <c r="AO1083" s="84"/>
      <c r="AP1083" s="84"/>
      <c r="AQ1083" s="84"/>
      <c r="AR1083" s="84"/>
      <c r="AS1083" s="84"/>
      <c r="AT1083" s="84"/>
      <c r="AU1083" s="84"/>
      <c r="AV1083" s="84"/>
      <c r="AW1083" s="84"/>
      <c r="AX1083" s="84"/>
      <c r="AY1083" s="771"/>
      <c r="AZ1083" s="84"/>
      <c r="BA1083" s="84"/>
      <c r="BB1083" s="84"/>
      <c r="BC1083" s="84"/>
      <c r="BD1083" s="84"/>
      <c r="BE1083" s="84"/>
      <c r="BF1083" s="84"/>
      <c r="BG1083" s="84"/>
      <c r="BH1083" s="84"/>
      <c r="BI1083" s="84"/>
      <c r="BJ1083" s="84"/>
      <c r="BK1083" s="771"/>
      <c r="BL1083" s="84"/>
      <c r="BM1083" s="84"/>
      <c r="BN1083" s="84"/>
      <c r="BO1083" s="84"/>
      <c r="BP1083" s="84"/>
      <c r="BQ1083" s="84"/>
      <c r="BR1083" s="84"/>
      <c r="BS1083" s="84"/>
      <c r="BT1083" s="84"/>
      <c r="BU1083" s="84"/>
      <c r="BV1083" s="84"/>
      <c r="BW1083" s="771"/>
      <c r="BX1083" s="84"/>
      <c r="BY1083" s="84"/>
      <c r="BZ1083" s="84"/>
      <c r="CA1083" s="84"/>
      <c r="CB1083" s="84"/>
      <c r="CC1083" s="84"/>
      <c r="CD1083" s="84"/>
      <c r="CE1083" s="84"/>
      <c r="CF1083" s="84"/>
      <c r="CG1083" s="84"/>
      <c r="CH1083" s="84"/>
      <c r="CI1083" s="771"/>
      <c r="CJ1083" s="791"/>
      <c r="CK1083" s="791"/>
      <c r="CL1083" s="791"/>
      <c r="CM1083" s="791"/>
      <c r="CN1083" s="791"/>
      <c r="CO1083" s="791"/>
      <c r="CP1083" s="791"/>
      <c r="CQ1083" s="791"/>
      <c r="CR1083" s="791"/>
      <c r="CS1083" s="791"/>
      <c r="CT1083" s="791"/>
      <c r="CU1083" s="793"/>
      <c r="CV1083" s="791"/>
      <c r="CW1083" s="791"/>
      <c r="CX1083" s="791"/>
      <c r="CY1083" s="791"/>
      <c r="CZ1083" s="791"/>
      <c r="DA1083" s="791"/>
      <c r="DB1083" s="791"/>
      <c r="DC1083" s="791"/>
      <c r="DD1083" s="791"/>
      <c r="DE1083" s="791"/>
      <c r="DF1083" s="791"/>
      <c r="DG1083" s="793"/>
    </row>
    <row r="1084" spans="1:111" ht="16">
      <c r="A1084" s="209"/>
      <c r="B1084" s="331"/>
      <c r="C1084" s="1115"/>
      <c r="D1084" s="84"/>
      <c r="E1084" s="84"/>
      <c r="F1084" s="84"/>
      <c r="G1084" s="84"/>
      <c r="H1084" s="84"/>
      <c r="I1084" s="84"/>
      <c r="J1084" s="84"/>
      <c r="K1084" s="84"/>
      <c r="L1084" s="84"/>
      <c r="M1084" s="84"/>
      <c r="N1084" s="84"/>
      <c r="O1084" s="84"/>
      <c r="P1084" s="84"/>
      <c r="Q1084" s="84"/>
      <c r="R1084" s="84"/>
      <c r="S1084" s="84"/>
      <c r="T1084" s="84"/>
      <c r="U1084" s="84"/>
      <c r="V1084" s="84"/>
      <c r="W1084" s="84"/>
      <c r="X1084" s="84"/>
      <c r="Y1084" s="84"/>
      <c r="Z1084" s="84"/>
      <c r="AA1084" s="771"/>
      <c r="AB1084" s="84"/>
      <c r="AC1084" s="84"/>
      <c r="AD1084" s="84"/>
      <c r="AE1084" s="84"/>
      <c r="AF1084" s="84"/>
      <c r="AG1084" s="84"/>
      <c r="AH1084" s="84"/>
      <c r="AI1084" s="84"/>
      <c r="AJ1084" s="84"/>
      <c r="AK1084" s="84"/>
      <c r="AL1084" s="84"/>
      <c r="AM1084" s="771"/>
      <c r="AN1084" s="84"/>
      <c r="AO1084" s="84"/>
      <c r="AP1084" s="84"/>
      <c r="AQ1084" s="84"/>
      <c r="AR1084" s="84"/>
      <c r="AS1084" s="84"/>
      <c r="AT1084" s="84"/>
      <c r="AU1084" s="84"/>
      <c r="AV1084" s="84"/>
      <c r="AW1084" s="84"/>
      <c r="AX1084" s="84"/>
      <c r="AY1084" s="771"/>
      <c r="AZ1084" s="84"/>
      <c r="BA1084" s="84"/>
      <c r="BB1084" s="84"/>
      <c r="BC1084" s="84"/>
      <c r="BD1084" s="84"/>
      <c r="BE1084" s="84"/>
      <c r="BF1084" s="84"/>
      <c r="BG1084" s="84"/>
      <c r="BH1084" s="84"/>
      <c r="BI1084" s="84"/>
      <c r="BJ1084" s="84"/>
      <c r="BK1084" s="771"/>
      <c r="BL1084" s="84"/>
      <c r="BM1084" s="84"/>
      <c r="BN1084" s="84"/>
      <c r="BO1084" s="84"/>
      <c r="BP1084" s="84"/>
      <c r="BQ1084" s="84"/>
      <c r="BR1084" s="84"/>
      <c r="BS1084" s="84"/>
      <c r="BT1084" s="84"/>
      <c r="BU1084" s="84"/>
      <c r="BV1084" s="84"/>
      <c r="BW1084" s="771"/>
      <c r="BX1084" s="84"/>
      <c r="BY1084" s="84"/>
      <c r="BZ1084" s="84"/>
      <c r="CA1084" s="84"/>
      <c r="CB1084" s="84"/>
      <c r="CC1084" s="84"/>
      <c r="CD1084" s="84"/>
      <c r="CE1084" s="84"/>
      <c r="CF1084" s="84"/>
      <c r="CG1084" s="84"/>
      <c r="CH1084" s="84"/>
      <c r="CI1084" s="771"/>
      <c r="CJ1084" s="791"/>
      <c r="CK1084" s="791"/>
      <c r="CL1084" s="791"/>
      <c r="CM1084" s="791"/>
      <c r="CN1084" s="791"/>
      <c r="CO1084" s="791"/>
      <c r="CP1084" s="791"/>
      <c r="CQ1084" s="791"/>
      <c r="CR1084" s="791"/>
      <c r="CS1084" s="791"/>
      <c r="CT1084" s="791"/>
      <c r="CU1084" s="793"/>
      <c r="CV1084" s="791"/>
      <c r="CW1084" s="791"/>
      <c r="CX1084" s="791"/>
      <c r="CY1084" s="791"/>
      <c r="CZ1084" s="791"/>
      <c r="DA1084" s="791"/>
      <c r="DB1084" s="791"/>
      <c r="DC1084" s="791"/>
      <c r="DD1084" s="791"/>
      <c r="DE1084" s="791"/>
      <c r="DF1084" s="791"/>
      <c r="DG1084" s="793"/>
    </row>
    <row r="1085" spans="1:111" ht="16">
      <c r="A1085" s="209"/>
      <c r="B1085" s="331"/>
      <c r="C1085" s="1115"/>
      <c r="D1085" s="84"/>
      <c r="E1085" s="84"/>
      <c r="F1085" s="84"/>
      <c r="G1085" s="84"/>
      <c r="H1085" s="84"/>
      <c r="I1085" s="84"/>
      <c r="J1085" s="84"/>
      <c r="K1085" s="84"/>
      <c r="L1085" s="84"/>
      <c r="M1085" s="84"/>
      <c r="N1085" s="84"/>
      <c r="O1085" s="84"/>
      <c r="P1085" s="84"/>
      <c r="Q1085" s="84"/>
      <c r="R1085" s="84"/>
      <c r="S1085" s="84"/>
      <c r="T1085" s="84"/>
      <c r="U1085" s="84"/>
      <c r="V1085" s="84"/>
      <c r="W1085" s="84"/>
      <c r="X1085" s="84"/>
      <c r="Y1085" s="84"/>
      <c r="Z1085" s="84"/>
      <c r="AA1085" s="771"/>
      <c r="AB1085" s="84"/>
      <c r="AC1085" s="84"/>
      <c r="AD1085" s="84"/>
      <c r="AE1085" s="84"/>
      <c r="AF1085" s="84"/>
      <c r="AG1085" s="84"/>
      <c r="AH1085" s="84"/>
      <c r="AI1085" s="84"/>
      <c r="AJ1085" s="84"/>
      <c r="AK1085" s="84"/>
      <c r="AL1085" s="84"/>
      <c r="AM1085" s="771"/>
      <c r="AN1085" s="84"/>
      <c r="AO1085" s="84"/>
      <c r="AP1085" s="84"/>
      <c r="AQ1085" s="84"/>
      <c r="AR1085" s="84"/>
      <c r="AS1085" s="84"/>
      <c r="AT1085" s="84"/>
      <c r="AU1085" s="84"/>
      <c r="AV1085" s="84"/>
      <c r="AW1085" s="84"/>
      <c r="AX1085" s="84"/>
      <c r="AY1085" s="771"/>
      <c r="AZ1085" s="84"/>
      <c r="BA1085" s="84"/>
      <c r="BB1085" s="84"/>
      <c r="BC1085" s="84"/>
      <c r="BD1085" s="84"/>
      <c r="BE1085" s="84"/>
      <c r="BF1085" s="84"/>
      <c r="BG1085" s="84"/>
      <c r="BH1085" s="84"/>
      <c r="BI1085" s="84"/>
      <c r="BJ1085" s="84"/>
      <c r="BK1085" s="771"/>
      <c r="BL1085" s="84"/>
      <c r="BM1085" s="84"/>
      <c r="BN1085" s="84"/>
      <c r="BO1085" s="84"/>
      <c r="BP1085" s="84"/>
      <c r="BQ1085" s="84"/>
      <c r="BR1085" s="84"/>
      <c r="BS1085" s="84"/>
      <c r="BT1085" s="84"/>
      <c r="BU1085" s="84"/>
      <c r="BV1085" s="84"/>
      <c r="BW1085" s="771"/>
      <c r="BX1085" s="84"/>
      <c r="BY1085" s="84"/>
      <c r="BZ1085" s="84"/>
      <c r="CA1085" s="84"/>
      <c r="CB1085" s="84"/>
      <c r="CC1085" s="84"/>
      <c r="CD1085" s="84"/>
      <c r="CE1085" s="84"/>
      <c r="CF1085" s="84"/>
      <c r="CG1085" s="84"/>
      <c r="CH1085" s="84"/>
      <c r="CI1085" s="771"/>
      <c r="CJ1085" s="791"/>
      <c r="CK1085" s="791"/>
      <c r="CL1085" s="791"/>
      <c r="CM1085" s="791"/>
      <c r="CN1085" s="791"/>
      <c r="CO1085" s="791"/>
      <c r="CP1085" s="791"/>
      <c r="CQ1085" s="791"/>
      <c r="CR1085" s="791"/>
      <c r="CS1085" s="791"/>
      <c r="CT1085" s="791"/>
      <c r="CU1085" s="793"/>
      <c r="CV1085" s="791"/>
      <c r="CW1085" s="791"/>
      <c r="CX1085" s="791"/>
      <c r="CY1085" s="791"/>
      <c r="CZ1085" s="791"/>
      <c r="DA1085" s="791"/>
      <c r="DB1085" s="791"/>
      <c r="DC1085" s="791"/>
      <c r="DD1085" s="791"/>
      <c r="DE1085" s="791"/>
      <c r="DF1085" s="791"/>
      <c r="DG1085" s="793"/>
    </row>
    <row r="1086" spans="1:111" ht="16">
      <c r="A1086" s="209"/>
      <c r="B1086" s="331"/>
      <c r="C1086" s="1115"/>
      <c r="D1086" s="84"/>
      <c r="E1086" s="84"/>
      <c r="F1086" s="84"/>
      <c r="G1086" s="84"/>
      <c r="H1086" s="84"/>
      <c r="I1086" s="84"/>
      <c r="J1086" s="84"/>
      <c r="K1086" s="84"/>
      <c r="L1086" s="84"/>
      <c r="M1086" s="84"/>
      <c r="N1086" s="84"/>
      <c r="O1086" s="84"/>
      <c r="P1086" s="84"/>
      <c r="Q1086" s="84"/>
      <c r="R1086" s="84"/>
      <c r="S1086" s="84"/>
      <c r="T1086" s="84"/>
      <c r="U1086" s="84"/>
      <c r="V1086" s="84"/>
      <c r="W1086" s="84"/>
      <c r="X1086" s="84"/>
      <c r="Y1086" s="84"/>
      <c r="Z1086" s="84"/>
      <c r="AA1086" s="771"/>
      <c r="AB1086" s="84"/>
      <c r="AC1086" s="84"/>
      <c r="AD1086" s="84"/>
      <c r="AE1086" s="84"/>
      <c r="AF1086" s="84"/>
      <c r="AG1086" s="84"/>
      <c r="AH1086" s="84"/>
      <c r="AI1086" s="84"/>
      <c r="AJ1086" s="84"/>
      <c r="AK1086" s="84"/>
      <c r="AL1086" s="84"/>
      <c r="AM1086" s="771"/>
      <c r="AN1086" s="84"/>
      <c r="AO1086" s="84"/>
      <c r="AP1086" s="84"/>
      <c r="AQ1086" s="84"/>
      <c r="AR1086" s="84"/>
      <c r="AS1086" s="84"/>
      <c r="AT1086" s="84"/>
      <c r="AU1086" s="84"/>
      <c r="AV1086" s="84"/>
      <c r="AW1086" s="84"/>
      <c r="AX1086" s="84"/>
      <c r="AY1086" s="771"/>
      <c r="AZ1086" s="84"/>
      <c r="BA1086" s="84"/>
      <c r="BB1086" s="84"/>
      <c r="BC1086" s="84"/>
      <c r="BD1086" s="84"/>
      <c r="BE1086" s="84"/>
      <c r="BF1086" s="84"/>
      <c r="BG1086" s="84"/>
      <c r="BH1086" s="84"/>
      <c r="BI1086" s="84"/>
      <c r="BJ1086" s="84"/>
      <c r="BK1086" s="771"/>
      <c r="BL1086" s="84"/>
      <c r="BM1086" s="84"/>
      <c r="BN1086" s="84"/>
      <c r="BO1086" s="84"/>
      <c r="BP1086" s="84"/>
      <c r="BQ1086" s="84"/>
      <c r="BR1086" s="84"/>
      <c r="BS1086" s="84"/>
      <c r="BT1086" s="84"/>
      <c r="BU1086" s="84"/>
      <c r="BV1086" s="84"/>
      <c r="BW1086" s="771"/>
      <c r="BX1086" s="84"/>
      <c r="BY1086" s="84"/>
      <c r="BZ1086" s="84"/>
      <c r="CA1086" s="84"/>
      <c r="CB1086" s="84"/>
      <c r="CC1086" s="84"/>
      <c r="CD1086" s="84"/>
      <c r="CE1086" s="84"/>
      <c r="CF1086" s="84"/>
      <c r="CG1086" s="84"/>
      <c r="CH1086" s="84"/>
      <c r="CI1086" s="771"/>
      <c r="CJ1086" s="791"/>
      <c r="CK1086" s="791"/>
      <c r="CL1086" s="791"/>
      <c r="CM1086" s="791"/>
      <c r="CN1086" s="791"/>
      <c r="CO1086" s="791"/>
      <c r="CP1086" s="791"/>
      <c r="CQ1086" s="791"/>
      <c r="CR1086" s="791"/>
      <c r="CS1086" s="791"/>
      <c r="CT1086" s="791"/>
      <c r="CU1086" s="793"/>
      <c r="CV1086" s="791"/>
      <c r="CW1086" s="791"/>
      <c r="CX1086" s="791"/>
      <c r="CY1086" s="791"/>
      <c r="CZ1086" s="791"/>
      <c r="DA1086" s="791"/>
      <c r="DB1086" s="791"/>
      <c r="DC1086" s="791"/>
      <c r="DD1086" s="791"/>
      <c r="DE1086" s="791"/>
      <c r="DF1086" s="791"/>
      <c r="DG1086" s="793"/>
    </row>
    <row r="1087" spans="1:111" ht="16">
      <c r="A1087" s="209"/>
      <c r="B1087" s="331"/>
      <c r="C1087" s="1115"/>
      <c r="D1087" s="84"/>
      <c r="E1087" s="84"/>
      <c r="F1087" s="84"/>
      <c r="G1087" s="84"/>
      <c r="H1087" s="84"/>
      <c r="I1087" s="84"/>
      <c r="J1087" s="84"/>
      <c r="K1087" s="84"/>
      <c r="L1087" s="84"/>
      <c r="M1087" s="84"/>
      <c r="N1087" s="84"/>
      <c r="O1087" s="84"/>
      <c r="P1087" s="84"/>
      <c r="Q1087" s="84"/>
      <c r="R1087" s="84"/>
      <c r="S1087" s="84"/>
      <c r="T1087" s="84"/>
      <c r="U1087" s="84"/>
      <c r="V1087" s="84"/>
      <c r="W1087" s="84"/>
      <c r="X1087" s="84"/>
      <c r="Y1087" s="84"/>
      <c r="Z1087" s="84"/>
      <c r="AA1087" s="771"/>
      <c r="AB1087" s="84"/>
      <c r="AC1087" s="84"/>
      <c r="AD1087" s="84"/>
      <c r="AE1087" s="84"/>
      <c r="AF1087" s="84"/>
      <c r="AG1087" s="84"/>
      <c r="AH1087" s="84"/>
      <c r="AI1087" s="84"/>
      <c r="AJ1087" s="84"/>
      <c r="AK1087" s="84"/>
      <c r="AL1087" s="84"/>
      <c r="AM1087" s="771"/>
      <c r="AN1087" s="84"/>
      <c r="AO1087" s="84"/>
      <c r="AP1087" s="84"/>
      <c r="AQ1087" s="84"/>
      <c r="AR1087" s="84"/>
      <c r="AS1087" s="84"/>
      <c r="AT1087" s="84"/>
      <c r="AU1087" s="84"/>
      <c r="AV1087" s="84"/>
      <c r="AW1087" s="84"/>
      <c r="AX1087" s="84"/>
      <c r="AY1087" s="771"/>
      <c r="AZ1087" s="84"/>
      <c r="BA1087" s="84"/>
      <c r="BB1087" s="84"/>
      <c r="BC1087" s="84"/>
      <c r="BD1087" s="84"/>
      <c r="BE1087" s="84"/>
      <c r="BF1087" s="84"/>
      <c r="BG1087" s="84"/>
      <c r="BH1087" s="84"/>
      <c r="BI1087" s="84"/>
      <c r="BJ1087" s="84"/>
      <c r="BK1087" s="771"/>
      <c r="BL1087" s="84"/>
      <c r="BM1087" s="84"/>
      <c r="BN1087" s="84"/>
      <c r="BO1087" s="84"/>
      <c r="BP1087" s="84"/>
      <c r="BQ1087" s="84"/>
      <c r="BR1087" s="84"/>
      <c r="BS1087" s="84"/>
      <c r="BT1087" s="84"/>
      <c r="BU1087" s="84"/>
      <c r="BV1087" s="84"/>
      <c r="BW1087" s="771"/>
      <c r="BX1087" s="84"/>
      <c r="BY1087" s="84"/>
      <c r="BZ1087" s="84"/>
      <c r="CA1087" s="84"/>
      <c r="CB1087" s="84"/>
      <c r="CC1087" s="84"/>
      <c r="CD1087" s="84"/>
      <c r="CE1087" s="84"/>
      <c r="CF1087" s="84"/>
      <c r="CG1087" s="84"/>
      <c r="CH1087" s="84"/>
      <c r="CI1087" s="771"/>
      <c r="CJ1087" s="791"/>
      <c r="CK1087" s="791"/>
      <c r="CL1087" s="791"/>
      <c r="CM1087" s="791"/>
      <c r="CN1087" s="791"/>
      <c r="CO1087" s="791"/>
      <c r="CP1087" s="791"/>
      <c r="CQ1087" s="791"/>
      <c r="CR1087" s="791"/>
      <c r="CS1087" s="791"/>
      <c r="CT1087" s="791"/>
      <c r="CU1087" s="793"/>
      <c r="CV1087" s="791"/>
      <c r="CW1087" s="791"/>
      <c r="CX1087" s="791"/>
      <c r="CY1087" s="791"/>
      <c r="CZ1087" s="791"/>
      <c r="DA1087" s="791"/>
      <c r="DB1087" s="791"/>
      <c r="DC1087" s="791"/>
      <c r="DD1087" s="791"/>
      <c r="DE1087" s="791"/>
      <c r="DF1087" s="791"/>
      <c r="DG1087" s="793"/>
    </row>
    <row r="1088" spans="1:111" ht="16">
      <c r="A1088" s="209"/>
      <c r="B1088" s="331"/>
      <c r="C1088" s="1115"/>
      <c r="D1088" s="84"/>
      <c r="E1088" s="84"/>
      <c r="F1088" s="84"/>
      <c r="G1088" s="84"/>
      <c r="H1088" s="84"/>
      <c r="I1088" s="84"/>
      <c r="J1088" s="84"/>
      <c r="K1088" s="84"/>
      <c r="L1088" s="84"/>
      <c r="M1088" s="84"/>
      <c r="N1088" s="84"/>
      <c r="O1088" s="84"/>
      <c r="P1088" s="84"/>
      <c r="Q1088" s="84"/>
      <c r="R1088" s="84"/>
      <c r="S1088" s="84"/>
      <c r="T1088" s="84"/>
      <c r="U1088" s="84"/>
      <c r="V1088" s="84"/>
      <c r="W1088" s="84"/>
      <c r="X1088" s="84"/>
      <c r="Y1088" s="84"/>
      <c r="Z1088" s="84"/>
      <c r="AA1088" s="771"/>
      <c r="AB1088" s="84"/>
      <c r="AC1088" s="84"/>
      <c r="AD1088" s="84"/>
      <c r="AE1088" s="84"/>
      <c r="AF1088" s="84"/>
      <c r="AG1088" s="84"/>
      <c r="AH1088" s="84"/>
      <c r="AI1088" s="84"/>
      <c r="AJ1088" s="84"/>
      <c r="AK1088" s="84"/>
      <c r="AL1088" s="84"/>
      <c r="AM1088" s="771"/>
      <c r="AN1088" s="84"/>
      <c r="AO1088" s="84"/>
      <c r="AP1088" s="84"/>
      <c r="AQ1088" s="84"/>
      <c r="AR1088" s="84"/>
      <c r="AS1088" s="84"/>
      <c r="AT1088" s="84"/>
      <c r="AU1088" s="84"/>
      <c r="AV1088" s="84"/>
      <c r="AW1088" s="84"/>
      <c r="AX1088" s="84"/>
      <c r="AY1088" s="771"/>
      <c r="AZ1088" s="84"/>
      <c r="BA1088" s="84"/>
      <c r="BB1088" s="84"/>
      <c r="BC1088" s="84"/>
      <c r="BD1088" s="84"/>
      <c r="BE1088" s="84"/>
      <c r="BF1088" s="84"/>
      <c r="BG1088" s="84"/>
      <c r="BH1088" s="84"/>
      <c r="BI1088" s="84"/>
      <c r="BJ1088" s="84"/>
      <c r="BK1088" s="771"/>
      <c r="BL1088" s="84"/>
      <c r="BM1088" s="84"/>
      <c r="BN1088" s="84"/>
      <c r="BO1088" s="84"/>
      <c r="BP1088" s="84"/>
      <c r="BQ1088" s="84"/>
      <c r="BR1088" s="84"/>
      <c r="BS1088" s="84"/>
      <c r="BT1088" s="84"/>
      <c r="BU1088" s="84"/>
      <c r="BV1088" s="84"/>
      <c r="BW1088" s="771"/>
      <c r="BX1088" s="84"/>
      <c r="BY1088" s="84"/>
      <c r="BZ1088" s="84"/>
      <c r="CA1088" s="84"/>
      <c r="CB1088" s="84"/>
      <c r="CC1088" s="84"/>
      <c r="CD1088" s="84"/>
      <c r="CE1088" s="84"/>
      <c r="CF1088" s="84"/>
      <c r="CG1088" s="84"/>
      <c r="CH1088" s="84"/>
      <c r="CI1088" s="771"/>
      <c r="CJ1088" s="791"/>
      <c r="CK1088" s="791"/>
      <c r="CL1088" s="791"/>
      <c r="CM1088" s="791"/>
      <c r="CN1088" s="791"/>
      <c r="CO1088" s="791"/>
      <c r="CP1088" s="791"/>
      <c r="CQ1088" s="791"/>
      <c r="CR1088" s="791"/>
      <c r="CS1088" s="791"/>
      <c r="CT1088" s="791"/>
      <c r="CU1088" s="793"/>
      <c r="CV1088" s="791"/>
      <c r="CW1088" s="791"/>
      <c r="CX1088" s="791"/>
      <c r="CY1088" s="791"/>
      <c r="CZ1088" s="791"/>
      <c r="DA1088" s="791"/>
      <c r="DB1088" s="791"/>
      <c r="DC1088" s="791"/>
      <c r="DD1088" s="791"/>
      <c r="DE1088" s="791"/>
      <c r="DF1088" s="791"/>
      <c r="DG1088" s="793"/>
    </row>
    <row r="1089" spans="1:111" ht="16">
      <c r="A1089" s="209"/>
      <c r="B1089" s="331"/>
      <c r="C1089" s="1115"/>
      <c r="D1089" s="84"/>
      <c r="E1089" s="84"/>
      <c r="F1089" s="84"/>
      <c r="G1089" s="84"/>
      <c r="H1089" s="84"/>
      <c r="I1089" s="84"/>
      <c r="J1089" s="84"/>
      <c r="K1089" s="84"/>
      <c r="L1089" s="84"/>
      <c r="M1089" s="84"/>
      <c r="N1089" s="84"/>
      <c r="O1089" s="84"/>
      <c r="P1089" s="84"/>
      <c r="Q1089" s="84"/>
      <c r="R1089" s="84"/>
      <c r="S1089" s="84"/>
      <c r="T1089" s="84"/>
      <c r="U1089" s="84"/>
      <c r="V1089" s="84"/>
      <c r="W1089" s="84"/>
      <c r="X1089" s="84"/>
      <c r="Y1089" s="84"/>
      <c r="Z1089" s="84"/>
      <c r="AA1089" s="771"/>
      <c r="AB1089" s="84"/>
      <c r="AC1089" s="84"/>
      <c r="AD1089" s="84"/>
      <c r="AE1089" s="84"/>
      <c r="AF1089" s="84"/>
      <c r="AG1089" s="84"/>
      <c r="AH1089" s="84"/>
      <c r="AI1089" s="84"/>
      <c r="AJ1089" s="84"/>
      <c r="AK1089" s="84"/>
      <c r="AL1089" s="84"/>
      <c r="AM1089" s="771"/>
      <c r="AN1089" s="84"/>
      <c r="AO1089" s="84"/>
      <c r="AP1089" s="84"/>
      <c r="AQ1089" s="84"/>
      <c r="AR1089" s="84"/>
      <c r="AS1089" s="84"/>
      <c r="AT1089" s="84"/>
      <c r="AU1089" s="84"/>
      <c r="AV1089" s="84"/>
      <c r="AW1089" s="84"/>
      <c r="AX1089" s="84"/>
      <c r="AY1089" s="771"/>
      <c r="AZ1089" s="84"/>
      <c r="BA1089" s="84"/>
      <c r="BB1089" s="84"/>
      <c r="BC1089" s="84"/>
      <c r="BD1089" s="84"/>
      <c r="BE1089" s="84"/>
      <c r="BF1089" s="84"/>
      <c r="BG1089" s="84"/>
      <c r="BH1089" s="84"/>
      <c r="BI1089" s="84"/>
      <c r="BJ1089" s="84"/>
      <c r="BK1089" s="771"/>
      <c r="BL1089" s="84"/>
      <c r="BM1089" s="84"/>
      <c r="BN1089" s="84"/>
      <c r="BO1089" s="84"/>
      <c r="BP1089" s="84"/>
      <c r="BQ1089" s="84"/>
      <c r="BR1089" s="84"/>
      <c r="BS1089" s="84"/>
      <c r="BT1089" s="84"/>
      <c r="BU1089" s="84"/>
      <c r="BV1089" s="84"/>
      <c r="BW1089" s="771"/>
      <c r="BX1089" s="84"/>
      <c r="BY1089" s="84"/>
      <c r="BZ1089" s="84"/>
      <c r="CA1089" s="84"/>
      <c r="CB1089" s="84"/>
      <c r="CC1089" s="84"/>
      <c r="CD1089" s="84"/>
      <c r="CE1089" s="84"/>
      <c r="CF1089" s="84"/>
      <c r="CG1089" s="84"/>
      <c r="CH1089" s="84"/>
      <c r="CI1089" s="771"/>
      <c r="CJ1089" s="791"/>
      <c r="CK1089" s="791"/>
      <c r="CL1089" s="791"/>
      <c r="CM1089" s="791"/>
      <c r="CN1089" s="791"/>
      <c r="CO1089" s="791"/>
      <c r="CP1089" s="791"/>
      <c r="CQ1089" s="791"/>
      <c r="CR1089" s="791"/>
      <c r="CS1089" s="791"/>
      <c r="CT1089" s="791"/>
      <c r="CU1089" s="793"/>
      <c r="CV1089" s="791"/>
      <c r="CW1089" s="791"/>
      <c r="CX1089" s="791"/>
      <c r="CY1089" s="791"/>
      <c r="CZ1089" s="791"/>
      <c r="DA1089" s="791"/>
      <c r="DB1089" s="791"/>
      <c r="DC1089" s="791"/>
      <c r="DD1089" s="791"/>
      <c r="DE1089" s="791"/>
      <c r="DF1089" s="791"/>
      <c r="DG1089" s="793"/>
    </row>
    <row r="1090" spans="1:111" ht="16">
      <c r="A1090" s="209"/>
      <c r="B1090" s="331"/>
      <c r="C1090" s="1115"/>
      <c r="D1090" s="84"/>
      <c r="E1090" s="84"/>
      <c r="F1090" s="84"/>
      <c r="G1090" s="84"/>
      <c r="H1090" s="84"/>
      <c r="I1090" s="84"/>
      <c r="J1090" s="84"/>
      <c r="K1090" s="84"/>
      <c r="L1090" s="84"/>
      <c r="M1090" s="84"/>
      <c r="N1090" s="84"/>
      <c r="O1090" s="84"/>
      <c r="P1090" s="84"/>
      <c r="Q1090" s="84"/>
      <c r="R1090" s="84"/>
      <c r="S1090" s="84"/>
      <c r="T1090" s="84"/>
      <c r="U1090" s="84"/>
      <c r="V1090" s="84"/>
      <c r="W1090" s="84"/>
      <c r="X1090" s="84"/>
      <c r="Y1090" s="84"/>
      <c r="Z1090" s="84"/>
      <c r="AA1090" s="771"/>
      <c r="AB1090" s="84"/>
      <c r="AC1090" s="84"/>
      <c r="AD1090" s="84"/>
      <c r="AE1090" s="84"/>
      <c r="AF1090" s="84"/>
      <c r="AG1090" s="84"/>
      <c r="AH1090" s="84"/>
      <c r="AI1090" s="84"/>
      <c r="AJ1090" s="84"/>
      <c r="AK1090" s="84"/>
      <c r="AL1090" s="84"/>
      <c r="AM1090" s="771"/>
      <c r="AN1090" s="84"/>
      <c r="AO1090" s="84"/>
      <c r="AP1090" s="84"/>
      <c r="AQ1090" s="84"/>
      <c r="AR1090" s="84"/>
      <c r="AS1090" s="84"/>
      <c r="AT1090" s="84"/>
      <c r="AU1090" s="84"/>
      <c r="AV1090" s="84"/>
      <c r="AW1090" s="84"/>
      <c r="AX1090" s="84"/>
      <c r="AY1090" s="771"/>
      <c r="AZ1090" s="84"/>
      <c r="BA1090" s="84"/>
      <c r="BB1090" s="84"/>
      <c r="BC1090" s="84"/>
      <c r="BD1090" s="84"/>
      <c r="BE1090" s="84"/>
      <c r="BF1090" s="84"/>
      <c r="BG1090" s="84"/>
      <c r="BH1090" s="84"/>
      <c r="BI1090" s="84"/>
      <c r="BJ1090" s="84"/>
      <c r="BK1090" s="771"/>
      <c r="BL1090" s="84"/>
      <c r="BM1090" s="84"/>
      <c r="BN1090" s="84"/>
      <c r="BO1090" s="84"/>
      <c r="BP1090" s="84"/>
      <c r="BQ1090" s="84"/>
      <c r="BR1090" s="84"/>
      <c r="BS1090" s="84"/>
      <c r="BT1090" s="84"/>
      <c r="BU1090" s="84"/>
      <c r="BV1090" s="84"/>
      <c r="BW1090" s="771"/>
      <c r="BX1090" s="84"/>
      <c r="BY1090" s="84"/>
      <c r="BZ1090" s="84"/>
      <c r="CA1090" s="84"/>
      <c r="CB1090" s="84"/>
      <c r="CC1090" s="84"/>
      <c r="CD1090" s="84"/>
      <c r="CE1090" s="84"/>
      <c r="CF1090" s="84"/>
      <c r="CG1090" s="84"/>
      <c r="CH1090" s="84"/>
      <c r="CI1090" s="771"/>
      <c r="CJ1090" s="791"/>
      <c r="CK1090" s="791"/>
      <c r="CL1090" s="791"/>
      <c r="CM1090" s="791"/>
      <c r="CN1090" s="791"/>
      <c r="CO1090" s="791"/>
      <c r="CP1090" s="791"/>
      <c r="CQ1090" s="791"/>
      <c r="CR1090" s="791"/>
      <c r="CS1090" s="791"/>
      <c r="CT1090" s="791"/>
      <c r="CU1090" s="793"/>
      <c r="CV1090" s="791"/>
      <c r="CW1090" s="791"/>
      <c r="CX1090" s="791"/>
      <c r="CY1090" s="791"/>
      <c r="CZ1090" s="791"/>
      <c r="DA1090" s="791"/>
      <c r="DB1090" s="791"/>
      <c r="DC1090" s="791"/>
      <c r="DD1090" s="791"/>
      <c r="DE1090" s="791"/>
      <c r="DF1090" s="791"/>
      <c r="DG1090" s="793"/>
    </row>
    <row r="1091" spans="1:111" ht="16">
      <c r="A1091" s="209"/>
      <c r="B1091" s="331"/>
      <c r="C1091" s="1115"/>
      <c r="D1091" s="84"/>
      <c r="E1091" s="84"/>
      <c r="F1091" s="84"/>
      <c r="G1091" s="84"/>
      <c r="H1091" s="84"/>
      <c r="I1091" s="84"/>
      <c r="J1091" s="84"/>
      <c r="K1091" s="84"/>
      <c r="L1091" s="84"/>
      <c r="M1091" s="84"/>
      <c r="N1091" s="84"/>
      <c r="O1091" s="84"/>
      <c r="P1091" s="84"/>
      <c r="Q1091" s="84"/>
      <c r="R1091" s="84"/>
      <c r="S1091" s="84"/>
      <c r="T1091" s="84"/>
      <c r="U1091" s="84"/>
      <c r="V1091" s="84"/>
      <c r="W1091" s="84"/>
      <c r="X1091" s="84"/>
      <c r="Y1091" s="84"/>
      <c r="Z1091" s="84"/>
      <c r="AA1091" s="771"/>
      <c r="AB1091" s="84"/>
      <c r="AC1091" s="84"/>
      <c r="AD1091" s="84"/>
      <c r="AE1091" s="84"/>
      <c r="AF1091" s="84"/>
      <c r="AG1091" s="84"/>
      <c r="AH1091" s="84"/>
      <c r="AI1091" s="84"/>
      <c r="AJ1091" s="84"/>
      <c r="AK1091" s="84"/>
      <c r="AL1091" s="84"/>
      <c r="AM1091" s="771"/>
      <c r="AN1091" s="84"/>
      <c r="AO1091" s="84"/>
      <c r="AP1091" s="84"/>
      <c r="AQ1091" s="84"/>
      <c r="AR1091" s="84"/>
      <c r="AS1091" s="84"/>
      <c r="AT1091" s="84"/>
      <c r="AU1091" s="84"/>
      <c r="AV1091" s="84"/>
      <c r="AW1091" s="84"/>
      <c r="AX1091" s="84"/>
      <c r="AY1091" s="771"/>
      <c r="AZ1091" s="84"/>
      <c r="BA1091" s="84"/>
      <c r="BB1091" s="84"/>
      <c r="BC1091" s="84"/>
      <c r="BD1091" s="84"/>
      <c r="BE1091" s="84"/>
      <c r="BF1091" s="84"/>
      <c r="BG1091" s="84"/>
      <c r="BH1091" s="84"/>
      <c r="BI1091" s="84"/>
      <c r="BJ1091" s="84"/>
      <c r="BK1091" s="771"/>
      <c r="BL1091" s="84"/>
      <c r="BM1091" s="84"/>
      <c r="BN1091" s="84"/>
      <c r="BO1091" s="84"/>
      <c r="BP1091" s="84"/>
      <c r="BQ1091" s="84"/>
      <c r="BR1091" s="84"/>
      <c r="BS1091" s="84"/>
      <c r="BT1091" s="84"/>
      <c r="BU1091" s="84"/>
      <c r="BV1091" s="84"/>
      <c r="BW1091" s="771"/>
      <c r="BX1091" s="84"/>
      <c r="BY1091" s="84"/>
      <c r="BZ1091" s="84"/>
      <c r="CA1091" s="84"/>
      <c r="CB1091" s="84"/>
      <c r="CC1091" s="84"/>
      <c r="CD1091" s="84"/>
      <c r="CE1091" s="84"/>
      <c r="CF1091" s="84"/>
      <c r="CG1091" s="84"/>
      <c r="CH1091" s="84"/>
      <c r="CI1091" s="771"/>
      <c r="CJ1091" s="791"/>
      <c r="CK1091" s="791"/>
      <c r="CL1091" s="791"/>
      <c r="CM1091" s="791"/>
      <c r="CN1091" s="791"/>
      <c r="CO1091" s="791"/>
      <c r="CP1091" s="791"/>
      <c r="CQ1091" s="791"/>
      <c r="CR1091" s="791"/>
      <c r="CS1091" s="791"/>
      <c r="CT1091" s="791"/>
      <c r="CU1091" s="793"/>
      <c r="CV1091" s="791"/>
      <c r="CW1091" s="791"/>
      <c r="CX1091" s="791"/>
      <c r="CY1091" s="791"/>
      <c r="CZ1091" s="791"/>
      <c r="DA1091" s="791"/>
      <c r="DB1091" s="791"/>
      <c r="DC1091" s="791"/>
      <c r="DD1091" s="791"/>
      <c r="DE1091" s="791"/>
      <c r="DF1091" s="791"/>
      <c r="DG1091" s="793"/>
    </row>
    <row r="1092" spans="1:111" ht="16">
      <c r="A1092" s="209"/>
      <c r="B1092" s="331"/>
      <c r="C1092" s="1115"/>
      <c r="D1092" s="84"/>
      <c r="E1092" s="84"/>
      <c r="F1092" s="84"/>
      <c r="G1092" s="84"/>
      <c r="H1092" s="84"/>
      <c r="I1092" s="84"/>
      <c r="J1092" s="84"/>
      <c r="K1092" s="84"/>
      <c r="L1092" s="84"/>
      <c r="M1092" s="84"/>
      <c r="N1092" s="84"/>
      <c r="O1092" s="84"/>
      <c r="P1092" s="84"/>
      <c r="Q1092" s="84"/>
      <c r="R1092" s="84"/>
      <c r="S1092" s="84"/>
      <c r="T1092" s="84"/>
      <c r="U1092" s="84"/>
      <c r="V1092" s="84"/>
      <c r="W1092" s="84"/>
      <c r="X1092" s="84"/>
      <c r="Y1092" s="84"/>
      <c r="Z1092" s="84"/>
      <c r="AA1092" s="771"/>
      <c r="AB1092" s="84"/>
      <c r="AC1092" s="84"/>
      <c r="AD1092" s="84"/>
      <c r="AE1092" s="84"/>
      <c r="AF1092" s="84"/>
      <c r="AG1092" s="84"/>
      <c r="AH1092" s="84"/>
      <c r="AI1092" s="84"/>
      <c r="AJ1092" s="84"/>
      <c r="AK1092" s="84"/>
      <c r="AL1092" s="84"/>
      <c r="AM1092" s="771"/>
      <c r="AN1092" s="84"/>
      <c r="AO1092" s="84"/>
      <c r="AP1092" s="84"/>
      <c r="AQ1092" s="84"/>
      <c r="AR1092" s="84"/>
      <c r="AS1092" s="84"/>
      <c r="AT1092" s="84"/>
      <c r="AU1092" s="84"/>
      <c r="AV1092" s="84"/>
      <c r="AW1092" s="84"/>
      <c r="AX1092" s="84"/>
      <c r="AY1092" s="771"/>
      <c r="AZ1092" s="84"/>
      <c r="BA1092" s="84"/>
      <c r="BB1092" s="84"/>
      <c r="BC1092" s="84"/>
      <c r="BD1092" s="84"/>
      <c r="BE1092" s="84"/>
      <c r="BF1092" s="84"/>
      <c r="BG1092" s="84"/>
      <c r="BH1092" s="84"/>
      <c r="BI1092" s="84"/>
      <c r="BJ1092" s="84"/>
      <c r="BK1092" s="771"/>
      <c r="BL1092" s="84"/>
      <c r="BM1092" s="84"/>
      <c r="BN1092" s="84"/>
      <c r="BO1092" s="84"/>
      <c r="BP1092" s="84"/>
      <c r="BQ1092" s="84"/>
      <c r="BR1092" s="84"/>
      <c r="BS1092" s="84"/>
      <c r="BT1092" s="84"/>
      <c r="BU1092" s="84"/>
      <c r="BV1092" s="84"/>
      <c r="BW1092" s="771"/>
      <c r="BX1092" s="84"/>
      <c r="BY1092" s="84"/>
      <c r="BZ1092" s="84"/>
      <c r="CA1092" s="84"/>
      <c r="CB1092" s="84"/>
      <c r="CC1092" s="84"/>
      <c r="CD1092" s="84"/>
      <c r="CE1092" s="84"/>
      <c r="CF1092" s="84"/>
      <c r="CG1092" s="84"/>
      <c r="CH1092" s="84"/>
      <c r="CI1092" s="771"/>
      <c r="CJ1092" s="791"/>
      <c r="CK1092" s="791"/>
      <c r="CL1092" s="791"/>
      <c r="CM1092" s="791"/>
      <c r="CN1092" s="791"/>
      <c r="CO1092" s="791"/>
      <c r="CP1092" s="791"/>
      <c r="CQ1092" s="791"/>
      <c r="CR1092" s="791"/>
      <c r="CS1092" s="791"/>
      <c r="CT1092" s="791"/>
      <c r="CU1092" s="793"/>
      <c r="CV1092" s="791"/>
      <c r="CW1092" s="791"/>
      <c r="CX1092" s="791"/>
      <c r="CY1092" s="791"/>
      <c r="CZ1092" s="791"/>
      <c r="DA1092" s="791"/>
      <c r="DB1092" s="791"/>
      <c r="DC1092" s="791"/>
      <c r="DD1092" s="791"/>
      <c r="DE1092" s="791"/>
      <c r="DF1092" s="791"/>
      <c r="DG1092" s="793"/>
    </row>
    <row r="1093" spans="1:111" ht="16">
      <c r="A1093" s="209"/>
      <c r="B1093" s="331"/>
      <c r="C1093" s="1115"/>
      <c r="D1093" s="84"/>
      <c r="E1093" s="84"/>
      <c r="F1093" s="84"/>
      <c r="G1093" s="84"/>
      <c r="H1093" s="84"/>
      <c r="I1093" s="84"/>
      <c r="J1093" s="84"/>
      <c r="K1093" s="84"/>
      <c r="L1093" s="84"/>
      <c r="M1093" s="84"/>
      <c r="N1093" s="84"/>
      <c r="O1093" s="84"/>
      <c r="P1093" s="84"/>
      <c r="Q1093" s="84"/>
      <c r="R1093" s="84"/>
      <c r="S1093" s="84"/>
      <c r="T1093" s="84"/>
      <c r="U1093" s="84"/>
      <c r="V1093" s="84"/>
      <c r="W1093" s="84"/>
      <c r="X1093" s="84"/>
      <c r="Y1093" s="84"/>
      <c r="Z1093" s="84"/>
      <c r="AA1093" s="771"/>
      <c r="AB1093" s="84"/>
      <c r="AC1093" s="84"/>
      <c r="AD1093" s="84"/>
      <c r="AE1093" s="84"/>
      <c r="AF1093" s="84"/>
      <c r="AG1093" s="84"/>
      <c r="AH1093" s="84"/>
      <c r="AI1093" s="84"/>
      <c r="AJ1093" s="84"/>
      <c r="AK1093" s="84"/>
      <c r="AL1093" s="84"/>
      <c r="AM1093" s="771"/>
      <c r="AN1093" s="84"/>
      <c r="AO1093" s="84"/>
      <c r="AP1093" s="84"/>
      <c r="AQ1093" s="84"/>
      <c r="AR1093" s="84"/>
      <c r="AS1093" s="84"/>
      <c r="AT1093" s="84"/>
      <c r="AU1093" s="84"/>
      <c r="AV1093" s="84"/>
      <c r="AW1093" s="84"/>
      <c r="AX1093" s="84"/>
      <c r="AY1093" s="771"/>
      <c r="AZ1093" s="84"/>
      <c r="BA1093" s="84"/>
      <c r="BB1093" s="84"/>
      <c r="BC1093" s="84"/>
      <c r="BD1093" s="84"/>
      <c r="BE1093" s="84"/>
      <c r="BF1093" s="84"/>
      <c r="BG1093" s="84"/>
      <c r="BH1093" s="84"/>
      <c r="BI1093" s="84"/>
      <c r="BJ1093" s="84"/>
      <c r="BK1093" s="771"/>
      <c r="BL1093" s="84"/>
      <c r="BM1093" s="84"/>
      <c r="BN1093" s="84"/>
      <c r="BO1093" s="84"/>
      <c r="BP1093" s="84"/>
      <c r="BQ1093" s="84"/>
      <c r="BR1093" s="84"/>
      <c r="BS1093" s="84"/>
      <c r="BT1093" s="84"/>
      <c r="BU1093" s="84"/>
      <c r="BV1093" s="84"/>
      <c r="BW1093" s="771"/>
      <c r="BX1093" s="84"/>
      <c r="BY1093" s="84"/>
      <c r="BZ1093" s="84"/>
      <c r="CA1093" s="84"/>
      <c r="CB1093" s="84"/>
      <c r="CC1093" s="84"/>
      <c r="CD1093" s="84"/>
      <c r="CE1093" s="84"/>
      <c r="CF1093" s="84"/>
      <c r="CG1093" s="84"/>
      <c r="CH1093" s="84"/>
      <c r="CI1093" s="771"/>
      <c r="CJ1093" s="791"/>
      <c r="CK1093" s="791"/>
      <c r="CL1093" s="791"/>
      <c r="CM1093" s="791"/>
      <c r="CN1093" s="791"/>
      <c r="CO1093" s="791"/>
      <c r="CP1093" s="791"/>
      <c r="CQ1093" s="791"/>
      <c r="CR1093" s="791"/>
      <c r="CS1093" s="791"/>
      <c r="CT1093" s="791"/>
      <c r="CU1093" s="793"/>
      <c r="CV1093" s="791"/>
      <c r="CW1093" s="791"/>
      <c r="CX1093" s="791"/>
      <c r="CY1093" s="791"/>
      <c r="CZ1093" s="791"/>
      <c r="DA1093" s="791"/>
      <c r="DB1093" s="791"/>
      <c r="DC1093" s="791"/>
      <c r="DD1093" s="791"/>
      <c r="DE1093" s="791"/>
      <c r="DF1093" s="791"/>
      <c r="DG1093" s="793"/>
    </row>
    <row r="1094" spans="1:111" ht="16">
      <c r="A1094" s="209"/>
      <c r="B1094" s="331"/>
      <c r="C1094" s="1115"/>
      <c r="D1094" s="84"/>
      <c r="E1094" s="84"/>
      <c r="F1094" s="84"/>
      <c r="G1094" s="84"/>
      <c r="H1094" s="84"/>
      <c r="I1094" s="84"/>
      <c r="J1094" s="84"/>
      <c r="K1094" s="84"/>
      <c r="L1094" s="84"/>
      <c r="M1094" s="84"/>
      <c r="N1094" s="84"/>
      <c r="O1094" s="84"/>
      <c r="P1094" s="84"/>
      <c r="Q1094" s="84"/>
      <c r="R1094" s="84"/>
      <c r="S1094" s="84"/>
      <c r="T1094" s="84"/>
      <c r="U1094" s="84"/>
      <c r="V1094" s="84"/>
      <c r="W1094" s="84"/>
      <c r="X1094" s="84"/>
      <c r="Y1094" s="84"/>
      <c r="Z1094" s="84"/>
      <c r="AA1094" s="771"/>
      <c r="AB1094" s="84"/>
      <c r="AC1094" s="84"/>
      <c r="AD1094" s="84"/>
      <c r="AE1094" s="84"/>
      <c r="AF1094" s="84"/>
      <c r="AG1094" s="84"/>
      <c r="AH1094" s="84"/>
      <c r="AI1094" s="84"/>
      <c r="AJ1094" s="84"/>
      <c r="AK1094" s="84"/>
      <c r="AL1094" s="84"/>
      <c r="AM1094" s="771"/>
      <c r="AN1094" s="84"/>
      <c r="AO1094" s="84"/>
      <c r="AP1094" s="84"/>
      <c r="AQ1094" s="84"/>
      <c r="AR1094" s="84"/>
      <c r="AS1094" s="84"/>
      <c r="AT1094" s="84"/>
      <c r="AU1094" s="84"/>
      <c r="AV1094" s="84"/>
      <c r="AW1094" s="84"/>
      <c r="AX1094" s="84"/>
      <c r="AY1094" s="771"/>
      <c r="AZ1094" s="84"/>
      <c r="BA1094" s="84"/>
      <c r="BB1094" s="84"/>
      <c r="BC1094" s="84"/>
      <c r="BD1094" s="84"/>
      <c r="BE1094" s="84"/>
      <c r="BF1094" s="84"/>
      <c r="BG1094" s="84"/>
      <c r="BH1094" s="84"/>
      <c r="BI1094" s="84"/>
      <c r="BJ1094" s="84"/>
      <c r="BK1094" s="771"/>
      <c r="BL1094" s="84"/>
      <c r="BM1094" s="84"/>
      <c r="BN1094" s="84"/>
      <c r="BO1094" s="84"/>
      <c r="BP1094" s="84"/>
      <c r="BQ1094" s="84"/>
      <c r="BR1094" s="84"/>
      <c r="BS1094" s="84"/>
      <c r="BT1094" s="84"/>
      <c r="BU1094" s="84"/>
      <c r="BV1094" s="84"/>
      <c r="BW1094" s="771"/>
      <c r="BX1094" s="84"/>
      <c r="BY1094" s="84"/>
      <c r="BZ1094" s="84"/>
      <c r="CA1094" s="84"/>
      <c r="CB1094" s="84"/>
      <c r="CC1094" s="84"/>
      <c r="CD1094" s="84"/>
      <c r="CE1094" s="84"/>
      <c r="CF1094" s="84"/>
      <c r="CG1094" s="84"/>
      <c r="CH1094" s="84"/>
      <c r="CI1094" s="771"/>
      <c r="CJ1094" s="791"/>
      <c r="CK1094" s="791"/>
      <c r="CL1094" s="791"/>
      <c r="CM1094" s="791"/>
      <c r="CN1094" s="791"/>
      <c r="CO1094" s="791"/>
      <c r="CP1094" s="791"/>
      <c r="CQ1094" s="791"/>
      <c r="CR1094" s="791"/>
      <c r="CS1094" s="791"/>
      <c r="CT1094" s="791"/>
      <c r="CU1094" s="793"/>
      <c r="CV1094" s="791"/>
      <c r="CW1094" s="791"/>
      <c r="CX1094" s="791"/>
      <c r="CY1094" s="791"/>
      <c r="CZ1094" s="791"/>
      <c r="DA1094" s="791"/>
      <c r="DB1094" s="791"/>
      <c r="DC1094" s="791"/>
      <c r="DD1094" s="791"/>
      <c r="DE1094" s="791"/>
      <c r="DF1094" s="791"/>
      <c r="DG1094" s="793"/>
    </row>
    <row r="1095" spans="1:111" ht="16">
      <c r="A1095" s="209"/>
      <c r="B1095" s="331"/>
      <c r="C1095" s="1115"/>
      <c r="D1095" s="84"/>
      <c r="E1095" s="84"/>
      <c r="F1095" s="84"/>
      <c r="G1095" s="84"/>
      <c r="H1095" s="84"/>
      <c r="I1095" s="84"/>
      <c r="J1095" s="84"/>
      <c r="K1095" s="84"/>
      <c r="L1095" s="84"/>
      <c r="M1095" s="84"/>
      <c r="N1095" s="84"/>
      <c r="O1095" s="84"/>
      <c r="P1095" s="84"/>
      <c r="Q1095" s="84"/>
      <c r="R1095" s="84"/>
      <c r="S1095" s="84"/>
      <c r="T1095" s="84"/>
      <c r="U1095" s="84"/>
      <c r="V1095" s="84"/>
      <c r="W1095" s="84"/>
      <c r="X1095" s="84"/>
      <c r="Y1095" s="84"/>
      <c r="Z1095" s="84"/>
      <c r="AA1095" s="771"/>
      <c r="AB1095" s="84"/>
      <c r="AC1095" s="84"/>
      <c r="AD1095" s="84"/>
      <c r="AE1095" s="84"/>
      <c r="AF1095" s="84"/>
      <c r="AG1095" s="84"/>
      <c r="AH1095" s="84"/>
      <c r="AI1095" s="84"/>
      <c r="AJ1095" s="84"/>
      <c r="AK1095" s="84"/>
      <c r="AL1095" s="84"/>
      <c r="AM1095" s="771"/>
      <c r="AN1095" s="84"/>
      <c r="AO1095" s="84"/>
      <c r="AP1095" s="84"/>
      <c r="AQ1095" s="84"/>
      <c r="AR1095" s="84"/>
      <c r="AS1095" s="84"/>
      <c r="AT1095" s="84"/>
      <c r="AU1095" s="84"/>
      <c r="AV1095" s="84"/>
      <c r="AW1095" s="84"/>
      <c r="AX1095" s="84"/>
      <c r="AY1095" s="771"/>
      <c r="AZ1095" s="84"/>
      <c r="BA1095" s="84"/>
      <c r="BB1095" s="84"/>
      <c r="BC1095" s="84"/>
      <c r="BD1095" s="84"/>
      <c r="BE1095" s="84"/>
      <c r="BF1095" s="84"/>
      <c r="BG1095" s="84"/>
      <c r="BH1095" s="84"/>
      <c r="BI1095" s="84"/>
      <c r="BJ1095" s="84"/>
      <c r="BK1095" s="771"/>
      <c r="BL1095" s="84"/>
      <c r="BM1095" s="84"/>
      <c r="BN1095" s="84"/>
      <c r="BO1095" s="84"/>
      <c r="BP1095" s="84"/>
      <c r="BQ1095" s="84"/>
      <c r="BR1095" s="84"/>
      <c r="BS1095" s="84"/>
      <c r="BT1095" s="84"/>
      <c r="BU1095" s="84"/>
      <c r="BV1095" s="84"/>
      <c r="BW1095" s="771"/>
      <c r="BX1095" s="84"/>
      <c r="BY1095" s="84"/>
      <c r="BZ1095" s="84"/>
      <c r="CA1095" s="84"/>
      <c r="CB1095" s="84"/>
      <c r="CC1095" s="84"/>
      <c r="CD1095" s="84"/>
      <c r="CE1095" s="84"/>
      <c r="CF1095" s="84"/>
      <c r="CG1095" s="84"/>
      <c r="CH1095" s="84"/>
      <c r="CI1095" s="771"/>
      <c r="CJ1095" s="791"/>
      <c r="CK1095" s="791"/>
      <c r="CL1095" s="791"/>
      <c r="CM1095" s="791"/>
      <c r="CN1095" s="791"/>
      <c r="CO1095" s="791"/>
      <c r="CP1095" s="791"/>
      <c r="CQ1095" s="791"/>
      <c r="CR1095" s="791"/>
      <c r="CS1095" s="791"/>
      <c r="CT1095" s="791"/>
      <c r="CU1095" s="793"/>
      <c r="CV1095" s="791"/>
      <c r="CW1095" s="791"/>
      <c r="CX1095" s="791"/>
      <c r="CY1095" s="791"/>
      <c r="CZ1095" s="791"/>
      <c r="DA1095" s="791"/>
      <c r="DB1095" s="791"/>
      <c r="DC1095" s="791"/>
      <c r="DD1095" s="791"/>
      <c r="DE1095" s="791"/>
      <c r="DF1095" s="791"/>
      <c r="DG1095" s="793"/>
    </row>
    <row r="1096" spans="1:111" ht="16">
      <c r="A1096" s="209"/>
      <c r="B1096" s="331"/>
      <c r="C1096" s="1115"/>
      <c r="D1096" s="84"/>
      <c r="E1096" s="84"/>
      <c r="F1096" s="84"/>
      <c r="G1096" s="84"/>
      <c r="H1096" s="84"/>
      <c r="I1096" s="84"/>
      <c r="J1096" s="84"/>
      <c r="K1096" s="84"/>
      <c r="L1096" s="84"/>
      <c r="M1096" s="84"/>
      <c r="N1096" s="84"/>
      <c r="O1096" s="84"/>
      <c r="P1096" s="84"/>
      <c r="Q1096" s="84"/>
      <c r="R1096" s="84"/>
      <c r="S1096" s="84"/>
      <c r="T1096" s="84"/>
      <c r="U1096" s="84"/>
      <c r="V1096" s="84"/>
      <c r="W1096" s="84"/>
      <c r="X1096" s="84"/>
      <c r="Y1096" s="84"/>
      <c r="Z1096" s="84"/>
      <c r="AA1096" s="771"/>
      <c r="AB1096" s="84"/>
      <c r="AC1096" s="84"/>
      <c r="AD1096" s="84"/>
      <c r="AE1096" s="84"/>
      <c r="AF1096" s="84"/>
      <c r="AG1096" s="84"/>
      <c r="AH1096" s="84"/>
      <c r="AI1096" s="84"/>
      <c r="AJ1096" s="84"/>
      <c r="AK1096" s="84"/>
      <c r="AL1096" s="84"/>
      <c r="AM1096" s="771"/>
      <c r="AN1096" s="84"/>
      <c r="AO1096" s="84"/>
      <c r="AP1096" s="84"/>
      <c r="AQ1096" s="84"/>
      <c r="AR1096" s="84"/>
      <c r="AS1096" s="84"/>
      <c r="AT1096" s="84"/>
      <c r="AU1096" s="84"/>
      <c r="AV1096" s="84"/>
      <c r="AW1096" s="84"/>
      <c r="AX1096" s="84"/>
      <c r="AY1096" s="771"/>
      <c r="AZ1096" s="84"/>
      <c r="BA1096" s="84"/>
      <c r="BB1096" s="84"/>
      <c r="BC1096" s="84"/>
      <c r="BD1096" s="84"/>
      <c r="BE1096" s="84"/>
      <c r="BF1096" s="84"/>
      <c r="BG1096" s="84"/>
      <c r="BH1096" s="84"/>
      <c r="BI1096" s="84"/>
      <c r="BJ1096" s="84"/>
      <c r="BK1096" s="771"/>
      <c r="BL1096" s="84"/>
      <c r="BM1096" s="84"/>
      <c r="BN1096" s="84"/>
      <c r="BO1096" s="84"/>
      <c r="BP1096" s="84"/>
      <c r="BQ1096" s="84"/>
      <c r="BR1096" s="84"/>
      <c r="BS1096" s="84"/>
      <c r="BT1096" s="84"/>
      <c r="BU1096" s="84"/>
      <c r="BV1096" s="84"/>
      <c r="BW1096" s="771"/>
      <c r="BX1096" s="84"/>
      <c r="BY1096" s="84"/>
      <c r="BZ1096" s="84"/>
      <c r="CA1096" s="84"/>
      <c r="CB1096" s="84"/>
      <c r="CC1096" s="84"/>
      <c r="CD1096" s="84"/>
      <c r="CE1096" s="84"/>
      <c r="CF1096" s="84"/>
      <c r="CG1096" s="84"/>
      <c r="CH1096" s="84"/>
      <c r="CI1096" s="771"/>
      <c r="CJ1096" s="791"/>
      <c r="CK1096" s="791"/>
      <c r="CL1096" s="791"/>
      <c r="CM1096" s="791"/>
      <c r="CN1096" s="791"/>
      <c r="CO1096" s="791"/>
      <c r="CP1096" s="791"/>
      <c r="CQ1096" s="791"/>
      <c r="CR1096" s="791"/>
      <c r="CS1096" s="791"/>
      <c r="CT1096" s="791"/>
      <c r="CU1096" s="793"/>
      <c r="CV1096" s="791"/>
      <c r="CW1096" s="791"/>
      <c r="CX1096" s="791"/>
      <c r="CY1096" s="791"/>
      <c r="CZ1096" s="791"/>
      <c r="DA1096" s="791"/>
      <c r="DB1096" s="791"/>
      <c r="DC1096" s="791"/>
      <c r="DD1096" s="791"/>
      <c r="DE1096" s="791"/>
      <c r="DF1096" s="791"/>
      <c r="DG1096" s="793"/>
    </row>
    <row r="1097" spans="1:111" ht="16">
      <c r="A1097" s="209"/>
      <c r="B1097" s="331"/>
      <c r="C1097" s="1115"/>
      <c r="D1097" s="84"/>
      <c r="E1097" s="84"/>
      <c r="F1097" s="84"/>
      <c r="G1097" s="84"/>
      <c r="H1097" s="84"/>
      <c r="I1097" s="84"/>
      <c r="J1097" s="84"/>
      <c r="K1097" s="84"/>
      <c r="L1097" s="84"/>
      <c r="M1097" s="84"/>
      <c r="N1097" s="84"/>
      <c r="O1097" s="84"/>
      <c r="P1097" s="84"/>
      <c r="Q1097" s="84"/>
      <c r="R1097" s="84"/>
      <c r="S1097" s="84"/>
      <c r="T1097" s="84"/>
      <c r="U1097" s="84"/>
      <c r="V1097" s="84"/>
      <c r="W1097" s="84"/>
      <c r="X1097" s="84"/>
      <c r="Y1097" s="84"/>
      <c r="Z1097" s="84"/>
      <c r="AA1097" s="771"/>
      <c r="AB1097" s="84"/>
      <c r="AC1097" s="84"/>
      <c r="AD1097" s="84"/>
      <c r="AE1097" s="84"/>
      <c r="AF1097" s="84"/>
      <c r="AG1097" s="84"/>
      <c r="AH1097" s="84"/>
      <c r="AI1097" s="84"/>
      <c r="AJ1097" s="84"/>
      <c r="AK1097" s="84"/>
      <c r="AL1097" s="84"/>
      <c r="AM1097" s="771"/>
      <c r="AN1097" s="84"/>
      <c r="AO1097" s="84"/>
      <c r="AP1097" s="84"/>
      <c r="AQ1097" s="84"/>
      <c r="AR1097" s="84"/>
      <c r="AS1097" s="84"/>
      <c r="AT1097" s="84"/>
      <c r="AU1097" s="84"/>
      <c r="AV1097" s="84"/>
      <c r="AW1097" s="84"/>
      <c r="AX1097" s="84"/>
      <c r="AY1097" s="771"/>
      <c r="AZ1097" s="84"/>
      <c r="BA1097" s="84"/>
      <c r="BB1097" s="84"/>
      <c r="BC1097" s="84"/>
      <c r="BD1097" s="84"/>
      <c r="BE1097" s="84"/>
      <c r="BF1097" s="84"/>
      <c r="BG1097" s="84"/>
      <c r="BH1097" s="84"/>
      <c r="BI1097" s="84"/>
      <c r="BJ1097" s="84"/>
      <c r="BK1097" s="771"/>
      <c r="BL1097" s="84"/>
      <c r="BM1097" s="84"/>
      <c r="BN1097" s="84"/>
      <c r="BO1097" s="84"/>
      <c r="BP1097" s="84"/>
      <c r="BQ1097" s="84"/>
      <c r="BR1097" s="84"/>
      <c r="BS1097" s="84"/>
      <c r="BT1097" s="84"/>
      <c r="BU1097" s="84"/>
      <c r="BV1097" s="84"/>
      <c r="BW1097" s="771"/>
      <c r="BX1097" s="84"/>
      <c r="BY1097" s="84"/>
      <c r="BZ1097" s="84"/>
      <c r="CA1097" s="84"/>
      <c r="CB1097" s="84"/>
      <c r="CC1097" s="84"/>
      <c r="CD1097" s="84"/>
      <c r="CE1097" s="84"/>
      <c r="CF1097" s="84"/>
      <c r="CG1097" s="84"/>
      <c r="CH1097" s="84"/>
      <c r="CI1097" s="771"/>
      <c r="CJ1097" s="791"/>
      <c r="CK1097" s="791"/>
      <c r="CL1097" s="791"/>
      <c r="CM1097" s="791"/>
      <c r="CN1097" s="791"/>
      <c r="CO1097" s="791"/>
      <c r="CP1097" s="791"/>
      <c r="CQ1097" s="791"/>
      <c r="CR1097" s="791"/>
      <c r="CS1097" s="791"/>
      <c r="CT1097" s="791"/>
      <c r="CU1097" s="793"/>
      <c r="CV1097" s="791"/>
      <c r="CW1097" s="791"/>
      <c r="CX1097" s="791"/>
      <c r="CY1097" s="791"/>
      <c r="CZ1097" s="791"/>
      <c r="DA1097" s="791"/>
      <c r="DB1097" s="791"/>
      <c r="DC1097" s="791"/>
      <c r="DD1097" s="791"/>
      <c r="DE1097" s="791"/>
      <c r="DF1097" s="791"/>
      <c r="DG1097" s="793"/>
    </row>
    <row r="1098" spans="1:111" ht="16">
      <c r="A1098" s="209"/>
      <c r="B1098" s="331"/>
      <c r="C1098" s="1115"/>
      <c r="D1098" s="84"/>
      <c r="E1098" s="84"/>
      <c r="F1098" s="84"/>
      <c r="G1098" s="84"/>
      <c r="H1098" s="84"/>
      <c r="I1098" s="84"/>
      <c r="J1098" s="84"/>
      <c r="K1098" s="84"/>
      <c r="L1098" s="84"/>
      <c r="M1098" s="84"/>
      <c r="N1098" s="84"/>
      <c r="O1098" s="84"/>
      <c r="P1098" s="84"/>
      <c r="Q1098" s="84"/>
      <c r="R1098" s="84"/>
      <c r="S1098" s="84"/>
      <c r="T1098" s="84"/>
      <c r="U1098" s="84"/>
      <c r="V1098" s="84"/>
      <c r="W1098" s="84"/>
      <c r="X1098" s="84"/>
      <c r="Y1098" s="84"/>
      <c r="Z1098" s="84"/>
      <c r="AA1098" s="771"/>
      <c r="AB1098" s="84"/>
      <c r="AC1098" s="84"/>
      <c r="AD1098" s="84"/>
      <c r="AE1098" s="84"/>
      <c r="AF1098" s="84"/>
      <c r="AG1098" s="84"/>
      <c r="AH1098" s="84"/>
      <c r="AI1098" s="84"/>
      <c r="AJ1098" s="84"/>
      <c r="AK1098" s="84"/>
      <c r="AL1098" s="84"/>
      <c r="AM1098" s="771"/>
      <c r="AN1098" s="84"/>
      <c r="AO1098" s="84"/>
      <c r="AP1098" s="84"/>
      <c r="AQ1098" s="84"/>
      <c r="AR1098" s="84"/>
      <c r="AS1098" s="84"/>
      <c r="AT1098" s="84"/>
      <c r="AU1098" s="84"/>
      <c r="AV1098" s="84"/>
      <c r="AW1098" s="84"/>
      <c r="AX1098" s="84"/>
      <c r="AY1098" s="771"/>
      <c r="AZ1098" s="84"/>
      <c r="BA1098" s="84"/>
      <c r="BB1098" s="84"/>
      <c r="BC1098" s="84"/>
      <c r="BD1098" s="84"/>
      <c r="BE1098" s="84"/>
      <c r="BF1098" s="84"/>
      <c r="BG1098" s="84"/>
      <c r="BH1098" s="84"/>
      <c r="BI1098" s="84"/>
      <c r="BJ1098" s="84"/>
      <c r="BK1098" s="771"/>
      <c r="BL1098" s="84"/>
      <c r="BM1098" s="84"/>
      <c r="BN1098" s="84"/>
      <c r="BO1098" s="84"/>
      <c r="BP1098" s="84"/>
      <c r="BQ1098" s="84"/>
      <c r="BR1098" s="84"/>
      <c r="BS1098" s="84"/>
      <c r="BT1098" s="84"/>
      <c r="BU1098" s="84"/>
      <c r="BV1098" s="84"/>
      <c r="BW1098" s="771"/>
      <c r="BX1098" s="84"/>
      <c r="BY1098" s="84"/>
      <c r="BZ1098" s="84"/>
      <c r="CA1098" s="84"/>
      <c r="CB1098" s="84"/>
      <c r="CC1098" s="84"/>
      <c r="CD1098" s="84"/>
      <c r="CE1098" s="84"/>
      <c r="CF1098" s="84"/>
      <c r="CG1098" s="84"/>
      <c r="CH1098" s="84"/>
      <c r="CI1098" s="771"/>
      <c r="CJ1098" s="791"/>
      <c r="CK1098" s="791"/>
      <c r="CL1098" s="791"/>
      <c r="CM1098" s="791"/>
      <c r="CN1098" s="791"/>
      <c r="CO1098" s="791"/>
      <c r="CP1098" s="791"/>
      <c r="CQ1098" s="791"/>
      <c r="CR1098" s="791"/>
      <c r="CS1098" s="791"/>
      <c r="CT1098" s="791"/>
      <c r="CU1098" s="793"/>
      <c r="CV1098" s="791"/>
      <c r="CW1098" s="791"/>
      <c r="CX1098" s="791"/>
      <c r="CY1098" s="791"/>
      <c r="CZ1098" s="791"/>
      <c r="DA1098" s="791"/>
      <c r="DB1098" s="791"/>
      <c r="DC1098" s="791"/>
      <c r="DD1098" s="791"/>
      <c r="DE1098" s="791"/>
      <c r="DF1098" s="791"/>
      <c r="DG1098" s="793"/>
    </row>
    <row r="1099" spans="1:111" ht="16">
      <c r="A1099" s="209"/>
      <c r="B1099" s="331"/>
      <c r="C1099" s="1115"/>
      <c r="D1099" s="84"/>
      <c r="E1099" s="84"/>
      <c r="F1099" s="84"/>
      <c r="G1099" s="84"/>
      <c r="H1099" s="84"/>
      <c r="I1099" s="84"/>
      <c r="J1099" s="84"/>
      <c r="K1099" s="84"/>
      <c r="L1099" s="84"/>
      <c r="M1099" s="84"/>
      <c r="N1099" s="84"/>
      <c r="O1099" s="84"/>
      <c r="P1099" s="84"/>
      <c r="Q1099" s="84"/>
      <c r="R1099" s="84"/>
      <c r="S1099" s="84"/>
      <c r="T1099" s="84"/>
      <c r="U1099" s="84"/>
      <c r="V1099" s="84"/>
      <c r="W1099" s="84"/>
      <c r="X1099" s="84"/>
      <c r="Y1099" s="84"/>
      <c r="Z1099" s="84"/>
      <c r="AA1099" s="771"/>
      <c r="AB1099" s="84"/>
      <c r="AC1099" s="84"/>
      <c r="AD1099" s="84"/>
      <c r="AE1099" s="84"/>
      <c r="AF1099" s="84"/>
      <c r="AG1099" s="84"/>
      <c r="AH1099" s="84"/>
      <c r="AI1099" s="84"/>
      <c r="AJ1099" s="84"/>
      <c r="AK1099" s="84"/>
      <c r="AL1099" s="84"/>
      <c r="AM1099" s="771"/>
      <c r="AN1099" s="84"/>
      <c r="AO1099" s="84"/>
      <c r="AP1099" s="84"/>
      <c r="AQ1099" s="84"/>
      <c r="AR1099" s="84"/>
      <c r="AS1099" s="84"/>
      <c r="AT1099" s="84"/>
      <c r="AU1099" s="84"/>
      <c r="AV1099" s="84"/>
      <c r="AW1099" s="84"/>
      <c r="AX1099" s="84"/>
      <c r="AY1099" s="771"/>
      <c r="AZ1099" s="84"/>
      <c r="BA1099" s="84"/>
      <c r="BB1099" s="84"/>
      <c r="BC1099" s="84"/>
      <c r="BD1099" s="84"/>
      <c r="BE1099" s="84"/>
      <c r="BF1099" s="84"/>
      <c r="BG1099" s="84"/>
      <c r="BH1099" s="84"/>
      <c r="BI1099" s="84"/>
      <c r="BJ1099" s="84"/>
      <c r="BK1099" s="771"/>
      <c r="BL1099" s="84"/>
      <c r="BM1099" s="84"/>
      <c r="BN1099" s="84"/>
      <c r="BO1099" s="84"/>
      <c r="BP1099" s="84"/>
      <c r="BQ1099" s="84"/>
      <c r="BR1099" s="84"/>
      <c r="BS1099" s="84"/>
      <c r="BT1099" s="84"/>
      <c r="BU1099" s="84"/>
      <c r="BV1099" s="84"/>
      <c r="BW1099" s="771"/>
      <c r="BX1099" s="84"/>
      <c r="BY1099" s="84"/>
      <c r="BZ1099" s="84"/>
      <c r="CA1099" s="84"/>
      <c r="CB1099" s="84"/>
      <c r="CC1099" s="84"/>
      <c r="CD1099" s="84"/>
      <c r="CE1099" s="84"/>
      <c r="CF1099" s="84"/>
      <c r="CG1099" s="84"/>
      <c r="CH1099" s="84"/>
      <c r="CI1099" s="771"/>
      <c r="CJ1099" s="791"/>
      <c r="CK1099" s="791"/>
      <c r="CL1099" s="791"/>
      <c r="CM1099" s="791"/>
      <c r="CN1099" s="791"/>
      <c r="CO1099" s="791"/>
      <c r="CP1099" s="791"/>
      <c r="CQ1099" s="791"/>
      <c r="CR1099" s="791"/>
      <c r="CS1099" s="791"/>
      <c r="CT1099" s="791"/>
      <c r="CU1099" s="793"/>
      <c r="CV1099" s="791"/>
      <c r="CW1099" s="791"/>
      <c r="CX1099" s="791"/>
      <c r="CY1099" s="791"/>
      <c r="CZ1099" s="791"/>
      <c r="DA1099" s="791"/>
      <c r="DB1099" s="791"/>
      <c r="DC1099" s="791"/>
      <c r="DD1099" s="791"/>
      <c r="DE1099" s="791"/>
      <c r="DF1099" s="791"/>
      <c r="DG1099" s="793"/>
    </row>
    <row r="1100" spans="1:111" ht="16">
      <c r="A1100" s="209"/>
      <c r="B1100" s="331"/>
      <c r="C1100" s="1115"/>
      <c r="D1100" s="84"/>
      <c r="E1100" s="84"/>
      <c r="F1100" s="84"/>
      <c r="G1100" s="84"/>
      <c r="H1100" s="84"/>
      <c r="I1100" s="84"/>
      <c r="J1100" s="84"/>
      <c r="K1100" s="84"/>
      <c r="L1100" s="84"/>
      <c r="M1100" s="84"/>
      <c r="N1100" s="84"/>
      <c r="O1100" s="84"/>
      <c r="P1100" s="84"/>
      <c r="Q1100" s="84"/>
      <c r="R1100" s="84"/>
      <c r="S1100" s="84"/>
      <c r="T1100" s="84"/>
      <c r="U1100" s="84"/>
      <c r="V1100" s="84"/>
      <c r="W1100" s="84"/>
      <c r="X1100" s="84"/>
      <c r="Y1100" s="84"/>
      <c r="Z1100" s="84"/>
      <c r="AA1100" s="771"/>
      <c r="AB1100" s="84"/>
      <c r="AC1100" s="84"/>
      <c r="AD1100" s="84"/>
      <c r="AE1100" s="84"/>
      <c r="AF1100" s="84"/>
      <c r="AG1100" s="84"/>
      <c r="AH1100" s="84"/>
      <c r="AI1100" s="84"/>
      <c r="AJ1100" s="84"/>
      <c r="AK1100" s="84"/>
      <c r="AL1100" s="84"/>
      <c r="AM1100" s="771"/>
      <c r="AN1100" s="84"/>
      <c r="AO1100" s="84"/>
      <c r="AP1100" s="84"/>
      <c r="AQ1100" s="84"/>
      <c r="AR1100" s="84"/>
      <c r="AS1100" s="84"/>
      <c r="AT1100" s="84"/>
      <c r="AU1100" s="84"/>
      <c r="AV1100" s="84"/>
      <c r="AW1100" s="84"/>
      <c r="AX1100" s="84"/>
      <c r="AY1100" s="771"/>
      <c r="AZ1100" s="84"/>
      <c r="BA1100" s="84"/>
      <c r="BB1100" s="84"/>
      <c r="BC1100" s="84"/>
      <c r="BD1100" s="84"/>
      <c r="BE1100" s="84"/>
      <c r="BF1100" s="84"/>
      <c r="BG1100" s="84"/>
      <c r="BH1100" s="84"/>
      <c r="BI1100" s="84"/>
      <c r="BJ1100" s="84"/>
      <c r="BK1100" s="771"/>
      <c r="BL1100" s="84"/>
      <c r="BM1100" s="84"/>
      <c r="BN1100" s="84"/>
      <c r="BO1100" s="84"/>
      <c r="BP1100" s="84"/>
      <c r="BQ1100" s="84"/>
      <c r="BR1100" s="84"/>
      <c r="BS1100" s="84"/>
      <c r="BT1100" s="84"/>
      <c r="BU1100" s="84"/>
      <c r="BV1100" s="84"/>
      <c r="BW1100" s="771"/>
      <c r="BX1100" s="84"/>
      <c r="BY1100" s="84"/>
      <c r="BZ1100" s="84"/>
      <c r="CA1100" s="84"/>
      <c r="CB1100" s="84"/>
      <c r="CC1100" s="84"/>
      <c r="CD1100" s="84"/>
      <c r="CE1100" s="84"/>
      <c r="CF1100" s="84"/>
      <c r="CG1100" s="84"/>
      <c r="CH1100" s="84"/>
      <c r="CI1100" s="771"/>
      <c r="CJ1100" s="791"/>
      <c r="CK1100" s="791"/>
      <c r="CL1100" s="791"/>
      <c r="CM1100" s="791"/>
      <c r="CN1100" s="791"/>
      <c r="CO1100" s="791"/>
      <c r="CP1100" s="791"/>
      <c r="CQ1100" s="791"/>
      <c r="CR1100" s="791"/>
      <c r="CS1100" s="791"/>
      <c r="CT1100" s="791"/>
      <c r="CU1100" s="793"/>
      <c r="CV1100" s="791"/>
      <c r="CW1100" s="791"/>
      <c r="CX1100" s="791"/>
      <c r="CY1100" s="791"/>
      <c r="CZ1100" s="791"/>
      <c r="DA1100" s="791"/>
      <c r="DB1100" s="791"/>
      <c r="DC1100" s="791"/>
      <c r="DD1100" s="791"/>
      <c r="DE1100" s="791"/>
      <c r="DF1100" s="791"/>
      <c r="DG1100" s="793"/>
    </row>
    <row r="1101" spans="1:111" ht="16">
      <c r="A1101" s="209"/>
      <c r="B1101" s="331"/>
      <c r="C1101" s="1115"/>
      <c r="D1101" s="84"/>
      <c r="E1101" s="84"/>
      <c r="F1101" s="84"/>
      <c r="G1101" s="84"/>
      <c r="H1101" s="84"/>
      <c r="I1101" s="84"/>
      <c r="J1101" s="84"/>
      <c r="K1101" s="84"/>
      <c r="L1101" s="84"/>
      <c r="M1101" s="84"/>
      <c r="N1101" s="84"/>
      <c r="O1101" s="84"/>
      <c r="P1101" s="84"/>
      <c r="Q1101" s="84"/>
      <c r="R1101" s="84"/>
      <c r="S1101" s="84"/>
      <c r="T1101" s="84"/>
      <c r="U1101" s="84"/>
      <c r="V1101" s="84"/>
      <c r="W1101" s="84"/>
      <c r="X1101" s="84"/>
      <c r="Y1101" s="84"/>
      <c r="Z1101" s="84"/>
      <c r="AA1101" s="771"/>
      <c r="AB1101" s="84"/>
      <c r="AC1101" s="84"/>
      <c r="AD1101" s="84"/>
      <c r="AE1101" s="84"/>
      <c r="AF1101" s="84"/>
      <c r="AG1101" s="84"/>
      <c r="AH1101" s="84"/>
      <c r="AI1101" s="84"/>
      <c r="AJ1101" s="84"/>
      <c r="AK1101" s="84"/>
      <c r="AL1101" s="84"/>
      <c r="AM1101" s="771"/>
      <c r="AN1101" s="84"/>
      <c r="AO1101" s="84"/>
      <c r="AP1101" s="84"/>
      <c r="AQ1101" s="84"/>
      <c r="AR1101" s="84"/>
      <c r="AS1101" s="84"/>
      <c r="AT1101" s="84"/>
      <c r="AU1101" s="84"/>
      <c r="AV1101" s="84"/>
      <c r="AW1101" s="84"/>
      <c r="AX1101" s="84"/>
      <c r="AY1101" s="771"/>
      <c r="AZ1101" s="84"/>
      <c r="BA1101" s="84"/>
      <c r="BB1101" s="84"/>
      <c r="BC1101" s="84"/>
      <c r="BD1101" s="84"/>
      <c r="BE1101" s="84"/>
      <c r="BF1101" s="84"/>
      <c r="BG1101" s="84"/>
      <c r="BH1101" s="84"/>
      <c r="BI1101" s="84"/>
      <c r="BJ1101" s="84"/>
      <c r="BK1101" s="771"/>
      <c r="BL1101" s="84"/>
      <c r="BM1101" s="84"/>
      <c r="BN1101" s="84"/>
      <c r="BO1101" s="84"/>
      <c r="BP1101" s="84"/>
      <c r="BQ1101" s="84"/>
      <c r="BR1101" s="84"/>
      <c r="BS1101" s="84"/>
      <c r="BT1101" s="84"/>
      <c r="BU1101" s="84"/>
      <c r="BV1101" s="84"/>
      <c r="BW1101" s="771"/>
      <c r="BX1101" s="84"/>
      <c r="BY1101" s="84"/>
      <c r="BZ1101" s="84"/>
      <c r="CA1101" s="84"/>
      <c r="CB1101" s="84"/>
      <c r="CC1101" s="84"/>
      <c r="CD1101" s="84"/>
      <c r="CE1101" s="84"/>
      <c r="CF1101" s="84"/>
      <c r="CG1101" s="84"/>
      <c r="CH1101" s="84"/>
      <c r="CI1101" s="771"/>
      <c r="CJ1101" s="791"/>
      <c r="CK1101" s="791"/>
      <c r="CL1101" s="791"/>
      <c r="CM1101" s="791"/>
      <c r="CN1101" s="791"/>
      <c r="CO1101" s="791"/>
      <c r="CP1101" s="791"/>
      <c r="CQ1101" s="791"/>
      <c r="CR1101" s="791"/>
      <c r="CS1101" s="791"/>
      <c r="CT1101" s="791"/>
      <c r="CU1101" s="793"/>
      <c r="CV1101" s="791"/>
      <c r="CW1101" s="791"/>
      <c r="CX1101" s="791"/>
      <c r="CY1101" s="791"/>
      <c r="CZ1101" s="791"/>
      <c r="DA1101" s="791"/>
      <c r="DB1101" s="791"/>
      <c r="DC1101" s="791"/>
      <c r="DD1101" s="791"/>
      <c r="DE1101" s="791"/>
      <c r="DF1101" s="791"/>
      <c r="DG1101" s="793"/>
    </row>
    <row r="1102" spans="1:111" ht="16">
      <c r="A1102" s="209"/>
      <c r="B1102" s="331"/>
      <c r="C1102" s="1115"/>
      <c r="D1102" s="84"/>
      <c r="E1102" s="84"/>
      <c r="F1102" s="84"/>
      <c r="G1102" s="84"/>
      <c r="H1102" s="84"/>
      <c r="I1102" s="84"/>
      <c r="J1102" s="84"/>
      <c r="K1102" s="84"/>
      <c r="L1102" s="84"/>
      <c r="M1102" s="84"/>
      <c r="N1102" s="84"/>
      <c r="O1102" s="84"/>
      <c r="P1102" s="84"/>
      <c r="Q1102" s="84"/>
      <c r="R1102" s="84"/>
      <c r="S1102" s="84"/>
      <c r="T1102" s="84"/>
      <c r="U1102" s="84"/>
      <c r="V1102" s="84"/>
      <c r="W1102" s="84"/>
      <c r="X1102" s="84"/>
      <c r="Y1102" s="84"/>
      <c r="Z1102" s="84"/>
      <c r="AA1102" s="771"/>
      <c r="AB1102" s="84"/>
      <c r="AC1102" s="84"/>
      <c r="AD1102" s="84"/>
      <c r="AE1102" s="84"/>
      <c r="AF1102" s="84"/>
      <c r="AG1102" s="84"/>
      <c r="AH1102" s="84"/>
      <c r="AI1102" s="84"/>
      <c r="AJ1102" s="84"/>
      <c r="AK1102" s="84"/>
      <c r="AL1102" s="84"/>
      <c r="AM1102" s="771"/>
      <c r="AN1102" s="84"/>
      <c r="AO1102" s="84"/>
      <c r="AP1102" s="84"/>
      <c r="AQ1102" s="84"/>
      <c r="AR1102" s="84"/>
      <c r="AS1102" s="84"/>
      <c r="AT1102" s="84"/>
      <c r="AU1102" s="84"/>
      <c r="AV1102" s="84"/>
      <c r="AW1102" s="84"/>
      <c r="AX1102" s="84"/>
      <c r="AY1102" s="771"/>
      <c r="AZ1102" s="84"/>
      <c r="BA1102" s="84"/>
      <c r="BB1102" s="84"/>
      <c r="BC1102" s="84"/>
      <c r="BD1102" s="84"/>
      <c r="BE1102" s="84"/>
      <c r="BF1102" s="84"/>
      <c r="BG1102" s="84"/>
      <c r="BH1102" s="84"/>
      <c r="BI1102" s="84"/>
      <c r="BJ1102" s="84"/>
      <c r="BK1102" s="771"/>
      <c r="BL1102" s="84"/>
      <c r="BM1102" s="84"/>
      <c r="BN1102" s="84"/>
      <c r="BO1102" s="84"/>
      <c r="BP1102" s="84"/>
      <c r="BQ1102" s="84"/>
      <c r="BR1102" s="84"/>
      <c r="BS1102" s="84"/>
      <c r="BT1102" s="84"/>
      <c r="BU1102" s="84"/>
      <c r="BV1102" s="84"/>
      <c r="BW1102" s="771"/>
      <c r="BX1102" s="84"/>
      <c r="BY1102" s="84"/>
      <c r="BZ1102" s="84"/>
      <c r="CA1102" s="84"/>
      <c r="CB1102" s="84"/>
      <c r="CC1102" s="84"/>
      <c r="CD1102" s="84"/>
      <c r="CE1102" s="84"/>
      <c r="CF1102" s="84"/>
      <c r="CG1102" s="84"/>
      <c r="CH1102" s="84"/>
      <c r="CI1102" s="771"/>
      <c r="CJ1102" s="791"/>
      <c r="CK1102" s="791"/>
      <c r="CL1102" s="791"/>
      <c r="CM1102" s="791"/>
      <c r="CN1102" s="791"/>
      <c r="CO1102" s="791"/>
      <c r="CP1102" s="791"/>
      <c r="CQ1102" s="791"/>
      <c r="CR1102" s="791"/>
      <c r="CS1102" s="791"/>
      <c r="CT1102" s="791"/>
      <c r="CU1102" s="793"/>
      <c r="CV1102" s="791"/>
      <c r="CW1102" s="791"/>
      <c r="CX1102" s="791"/>
      <c r="CY1102" s="791"/>
      <c r="CZ1102" s="791"/>
      <c r="DA1102" s="791"/>
      <c r="DB1102" s="791"/>
      <c r="DC1102" s="791"/>
      <c r="DD1102" s="791"/>
      <c r="DE1102" s="791"/>
      <c r="DF1102" s="791"/>
      <c r="DG1102" s="793"/>
    </row>
    <row r="1103" spans="1:111" ht="16">
      <c r="A1103" s="209"/>
      <c r="B1103" s="331"/>
      <c r="C1103" s="1115"/>
      <c r="D1103" s="84"/>
      <c r="E1103" s="84"/>
      <c r="F1103" s="84"/>
      <c r="G1103" s="84"/>
      <c r="H1103" s="84"/>
      <c r="I1103" s="84"/>
      <c r="J1103" s="84"/>
      <c r="K1103" s="84"/>
      <c r="L1103" s="84"/>
      <c r="M1103" s="84"/>
      <c r="N1103" s="84"/>
      <c r="O1103" s="84"/>
      <c r="P1103" s="84"/>
      <c r="Q1103" s="84"/>
      <c r="R1103" s="84"/>
      <c r="S1103" s="84"/>
      <c r="T1103" s="84"/>
      <c r="U1103" s="84"/>
      <c r="V1103" s="84"/>
      <c r="W1103" s="84"/>
      <c r="X1103" s="84"/>
      <c r="Y1103" s="84"/>
      <c r="Z1103" s="84"/>
      <c r="AA1103" s="771"/>
      <c r="AB1103" s="84"/>
      <c r="AC1103" s="84"/>
      <c r="AD1103" s="84"/>
      <c r="AE1103" s="84"/>
      <c r="AF1103" s="84"/>
      <c r="AG1103" s="84"/>
      <c r="AH1103" s="84"/>
      <c r="AI1103" s="84"/>
      <c r="AJ1103" s="84"/>
      <c r="AK1103" s="84"/>
      <c r="AL1103" s="84"/>
      <c r="AM1103" s="771"/>
      <c r="AN1103" s="84"/>
      <c r="AO1103" s="84"/>
      <c r="AP1103" s="84"/>
      <c r="AQ1103" s="84"/>
      <c r="AR1103" s="84"/>
      <c r="AS1103" s="84"/>
      <c r="AT1103" s="84"/>
      <c r="AU1103" s="84"/>
      <c r="AV1103" s="84"/>
      <c r="AW1103" s="84"/>
      <c r="AX1103" s="84"/>
      <c r="AY1103" s="771"/>
      <c r="AZ1103" s="84"/>
      <c r="BA1103" s="84"/>
      <c r="BB1103" s="84"/>
      <c r="BC1103" s="84"/>
      <c r="BD1103" s="84"/>
      <c r="BE1103" s="84"/>
      <c r="BF1103" s="84"/>
      <c r="BG1103" s="84"/>
      <c r="BH1103" s="84"/>
      <c r="BI1103" s="84"/>
      <c r="BJ1103" s="84"/>
      <c r="BK1103" s="771"/>
      <c r="BL1103" s="84"/>
      <c r="BM1103" s="84"/>
      <c r="BN1103" s="84"/>
      <c r="BO1103" s="84"/>
      <c r="BP1103" s="84"/>
      <c r="BQ1103" s="84"/>
      <c r="BR1103" s="84"/>
      <c r="BS1103" s="84"/>
      <c r="BT1103" s="84"/>
      <c r="BU1103" s="84"/>
      <c r="BV1103" s="84"/>
      <c r="BW1103" s="771"/>
      <c r="BX1103" s="84"/>
      <c r="BY1103" s="84"/>
      <c r="BZ1103" s="84"/>
      <c r="CA1103" s="84"/>
      <c r="CB1103" s="84"/>
      <c r="CC1103" s="84"/>
      <c r="CD1103" s="84"/>
      <c r="CE1103" s="84"/>
      <c r="CF1103" s="84"/>
      <c r="CG1103" s="84"/>
      <c r="CH1103" s="84"/>
      <c r="CI1103" s="771"/>
      <c r="CJ1103" s="791"/>
      <c r="CK1103" s="791"/>
      <c r="CL1103" s="791"/>
      <c r="CM1103" s="791"/>
      <c r="CN1103" s="791"/>
      <c r="CO1103" s="791"/>
      <c r="CP1103" s="791"/>
      <c r="CQ1103" s="791"/>
      <c r="CR1103" s="791"/>
      <c r="CS1103" s="791"/>
      <c r="CT1103" s="791"/>
      <c r="CU1103" s="793"/>
      <c r="CV1103" s="791"/>
      <c r="CW1103" s="791"/>
      <c r="CX1103" s="791"/>
      <c r="CY1103" s="791"/>
      <c r="CZ1103" s="791"/>
      <c r="DA1103" s="791"/>
      <c r="DB1103" s="791"/>
      <c r="DC1103" s="791"/>
      <c r="DD1103" s="791"/>
      <c r="DE1103" s="791"/>
      <c r="DF1103" s="791"/>
      <c r="DG1103" s="793"/>
    </row>
    <row r="1104" spans="1:111" ht="16">
      <c r="A1104" s="209"/>
      <c r="B1104" s="331"/>
      <c r="C1104" s="1115"/>
      <c r="D1104" s="84"/>
      <c r="E1104" s="84"/>
      <c r="F1104" s="84"/>
      <c r="G1104" s="84"/>
      <c r="H1104" s="84"/>
      <c r="I1104" s="84"/>
      <c r="J1104" s="84"/>
      <c r="K1104" s="84"/>
      <c r="L1104" s="84"/>
      <c r="M1104" s="84"/>
      <c r="N1104" s="84"/>
      <c r="O1104" s="84"/>
      <c r="P1104" s="84"/>
      <c r="Q1104" s="84"/>
      <c r="R1104" s="84"/>
      <c r="S1104" s="84"/>
      <c r="T1104" s="84"/>
      <c r="U1104" s="84"/>
      <c r="V1104" s="84"/>
      <c r="W1104" s="84"/>
      <c r="X1104" s="84"/>
      <c r="Y1104" s="84"/>
      <c r="Z1104" s="84"/>
      <c r="AA1104" s="771"/>
      <c r="AB1104" s="84"/>
      <c r="AC1104" s="84"/>
      <c r="AD1104" s="84"/>
      <c r="AE1104" s="84"/>
      <c r="AF1104" s="84"/>
      <c r="AG1104" s="84"/>
      <c r="AH1104" s="84"/>
      <c r="AI1104" s="84"/>
      <c r="AJ1104" s="84"/>
      <c r="AK1104" s="84"/>
      <c r="AL1104" s="84"/>
      <c r="AM1104" s="771"/>
      <c r="AN1104" s="84"/>
      <c r="AO1104" s="84"/>
      <c r="AP1104" s="84"/>
      <c r="AQ1104" s="84"/>
      <c r="AR1104" s="84"/>
      <c r="AS1104" s="84"/>
      <c r="AT1104" s="84"/>
      <c r="AU1104" s="84"/>
      <c r="AV1104" s="84"/>
      <c r="AW1104" s="84"/>
      <c r="AX1104" s="84"/>
      <c r="AY1104" s="771"/>
      <c r="AZ1104" s="84"/>
      <c r="BA1104" s="84"/>
      <c r="BB1104" s="84"/>
      <c r="BC1104" s="84"/>
      <c r="BD1104" s="84"/>
      <c r="BE1104" s="84"/>
      <c r="BF1104" s="84"/>
      <c r="BG1104" s="84"/>
      <c r="BH1104" s="84"/>
      <c r="BI1104" s="84"/>
      <c r="BJ1104" s="84"/>
      <c r="BK1104" s="771"/>
      <c r="BL1104" s="84"/>
      <c r="BM1104" s="84"/>
      <c r="BN1104" s="84"/>
      <c r="BO1104" s="84"/>
      <c r="BP1104" s="84"/>
      <c r="BQ1104" s="84"/>
      <c r="BR1104" s="84"/>
      <c r="BS1104" s="84"/>
      <c r="BT1104" s="84"/>
      <c r="BU1104" s="84"/>
      <c r="BV1104" s="84"/>
      <c r="BW1104" s="771"/>
      <c r="BX1104" s="84"/>
      <c r="BY1104" s="84"/>
      <c r="BZ1104" s="84"/>
      <c r="CA1104" s="84"/>
      <c r="CB1104" s="84"/>
      <c r="CC1104" s="84"/>
      <c r="CD1104" s="84"/>
      <c r="CE1104" s="84"/>
      <c r="CF1104" s="84"/>
      <c r="CG1104" s="84"/>
      <c r="CH1104" s="84"/>
      <c r="CI1104" s="771"/>
      <c r="CJ1104" s="791"/>
      <c r="CK1104" s="791"/>
      <c r="CL1104" s="791"/>
      <c r="CM1104" s="791"/>
      <c r="CN1104" s="791"/>
      <c r="CO1104" s="791"/>
      <c r="CP1104" s="791"/>
      <c r="CQ1104" s="791"/>
      <c r="CR1104" s="791"/>
      <c r="CS1104" s="791"/>
      <c r="CT1104" s="791"/>
      <c r="CU1104" s="793"/>
      <c r="CV1104" s="791"/>
      <c r="CW1104" s="791"/>
      <c r="CX1104" s="791"/>
      <c r="CY1104" s="791"/>
      <c r="CZ1104" s="791"/>
      <c r="DA1104" s="791"/>
      <c r="DB1104" s="791"/>
      <c r="DC1104" s="791"/>
      <c r="DD1104" s="791"/>
      <c r="DE1104" s="791"/>
      <c r="DF1104" s="791"/>
      <c r="DG1104" s="793"/>
    </row>
    <row r="1105" spans="1:111" ht="16">
      <c r="A1105" s="209"/>
      <c r="B1105" s="331"/>
      <c r="C1105" s="1115"/>
      <c r="D1105" s="84"/>
      <c r="E1105" s="84"/>
      <c r="F1105" s="84"/>
      <c r="G1105" s="84"/>
      <c r="H1105" s="84"/>
      <c r="I1105" s="84"/>
      <c r="J1105" s="84"/>
      <c r="K1105" s="84"/>
      <c r="L1105" s="84"/>
      <c r="M1105" s="84"/>
      <c r="N1105" s="84"/>
      <c r="O1105" s="84"/>
      <c r="P1105" s="84"/>
      <c r="Q1105" s="84"/>
      <c r="R1105" s="84"/>
      <c r="S1105" s="84"/>
      <c r="T1105" s="84"/>
      <c r="U1105" s="84"/>
      <c r="V1105" s="84"/>
      <c r="W1105" s="84"/>
      <c r="X1105" s="84"/>
      <c r="Y1105" s="84"/>
      <c r="Z1105" s="84"/>
      <c r="AA1105" s="771"/>
      <c r="AB1105" s="84"/>
      <c r="AC1105" s="84"/>
      <c r="AD1105" s="84"/>
      <c r="AE1105" s="84"/>
      <c r="AF1105" s="84"/>
      <c r="AG1105" s="84"/>
      <c r="AH1105" s="84"/>
      <c r="AI1105" s="84"/>
      <c r="AJ1105" s="84"/>
      <c r="AK1105" s="84"/>
      <c r="AL1105" s="84"/>
      <c r="AM1105" s="771"/>
      <c r="AN1105" s="84"/>
      <c r="AO1105" s="84"/>
      <c r="AP1105" s="84"/>
      <c r="AQ1105" s="84"/>
      <c r="AR1105" s="84"/>
      <c r="AS1105" s="84"/>
      <c r="AT1105" s="84"/>
      <c r="AU1105" s="84"/>
      <c r="AV1105" s="84"/>
      <c r="AW1105" s="84"/>
      <c r="AX1105" s="84"/>
      <c r="AY1105" s="771"/>
      <c r="AZ1105" s="84"/>
      <c r="BA1105" s="84"/>
      <c r="BB1105" s="84"/>
      <c r="BC1105" s="84"/>
      <c r="BD1105" s="84"/>
      <c r="BE1105" s="84"/>
      <c r="BF1105" s="84"/>
      <c r="BG1105" s="84"/>
      <c r="BH1105" s="84"/>
      <c r="BI1105" s="84"/>
      <c r="BJ1105" s="84"/>
      <c r="BK1105" s="771"/>
      <c r="BL1105" s="84"/>
      <c r="BM1105" s="84"/>
      <c r="BN1105" s="84"/>
      <c r="BO1105" s="84"/>
      <c r="BP1105" s="84"/>
      <c r="BQ1105" s="84"/>
      <c r="BR1105" s="84"/>
      <c r="BS1105" s="84"/>
      <c r="BT1105" s="84"/>
      <c r="BU1105" s="84"/>
      <c r="BV1105" s="84"/>
      <c r="BW1105" s="771"/>
      <c r="BX1105" s="84"/>
      <c r="BY1105" s="84"/>
      <c r="BZ1105" s="84"/>
      <c r="CA1105" s="84"/>
      <c r="CB1105" s="84"/>
      <c r="CC1105" s="84"/>
      <c r="CD1105" s="84"/>
      <c r="CE1105" s="84"/>
      <c r="CF1105" s="84"/>
      <c r="CG1105" s="84"/>
      <c r="CH1105" s="84"/>
      <c r="CI1105" s="771"/>
      <c r="CJ1105" s="791"/>
      <c r="CK1105" s="791"/>
      <c r="CL1105" s="791"/>
      <c r="CM1105" s="791"/>
      <c r="CN1105" s="791"/>
      <c r="CO1105" s="791"/>
      <c r="CP1105" s="791"/>
      <c r="CQ1105" s="791"/>
      <c r="CR1105" s="791"/>
      <c r="CS1105" s="791"/>
      <c r="CT1105" s="791"/>
      <c r="CU1105" s="793"/>
      <c r="CV1105" s="791"/>
      <c r="CW1105" s="791"/>
      <c r="CX1105" s="791"/>
      <c r="CY1105" s="791"/>
      <c r="CZ1105" s="791"/>
      <c r="DA1105" s="791"/>
      <c r="DB1105" s="791"/>
      <c r="DC1105" s="791"/>
      <c r="DD1105" s="791"/>
      <c r="DE1105" s="791"/>
      <c r="DF1105" s="791"/>
      <c r="DG1105" s="793"/>
    </row>
    <row r="1106" spans="1:111" ht="16">
      <c r="A1106" s="209"/>
      <c r="B1106" s="331"/>
      <c r="C1106" s="1115"/>
      <c r="D1106" s="84"/>
      <c r="E1106" s="84"/>
      <c r="F1106" s="84"/>
      <c r="G1106" s="84"/>
      <c r="H1106" s="84"/>
      <c r="I1106" s="84"/>
      <c r="J1106" s="84"/>
      <c r="K1106" s="84"/>
      <c r="L1106" s="84"/>
      <c r="M1106" s="84"/>
      <c r="N1106" s="84"/>
      <c r="O1106" s="84"/>
      <c r="P1106" s="84"/>
      <c r="Q1106" s="84"/>
      <c r="R1106" s="84"/>
      <c r="S1106" s="84"/>
      <c r="T1106" s="84"/>
      <c r="U1106" s="84"/>
      <c r="V1106" s="84"/>
      <c r="W1106" s="84"/>
      <c r="X1106" s="84"/>
      <c r="Y1106" s="84"/>
      <c r="Z1106" s="84"/>
      <c r="AA1106" s="771"/>
      <c r="AB1106" s="84"/>
      <c r="AC1106" s="84"/>
      <c r="AD1106" s="84"/>
      <c r="AE1106" s="84"/>
      <c r="AF1106" s="84"/>
      <c r="AG1106" s="84"/>
      <c r="AH1106" s="84"/>
      <c r="AI1106" s="84"/>
      <c r="AJ1106" s="84"/>
      <c r="AK1106" s="84"/>
      <c r="AL1106" s="84"/>
      <c r="AM1106" s="771"/>
      <c r="AN1106" s="84"/>
      <c r="AO1106" s="84"/>
      <c r="AP1106" s="84"/>
      <c r="AQ1106" s="84"/>
      <c r="AR1106" s="84"/>
      <c r="AS1106" s="84"/>
      <c r="AT1106" s="84"/>
      <c r="AU1106" s="84"/>
      <c r="AV1106" s="84"/>
      <c r="AW1106" s="84"/>
      <c r="AX1106" s="84"/>
      <c r="AY1106" s="771"/>
      <c r="AZ1106" s="84"/>
      <c r="BA1106" s="84"/>
      <c r="BB1106" s="84"/>
      <c r="BC1106" s="84"/>
      <c r="BD1106" s="84"/>
      <c r="BE1106" s="84"/>
      <c r="BF1106" s="84"/>
      <c r="BG1106" s="84"/>
      <c r="BH1106" s="84"/>
      <c r="BI1106" s="84"/>
      <c r="BJ1106" s="84"/>
      <c r="BK1106" s="771"/>
      <c r="BL1106" s="84"/>
      <c r="BM1106" s="84"/>
      <c r="BN1106" s="84"/>
      <c r="BO1106" s="84"/>
      <c r="BP1106" s="84"/>
      <c r="BQ1106" s="84"/>
      <c r="BR1106" s="84"/>
      <c r="BS1106" s="84"/>
      <c r="BT1106" s="84"/>
      <c r="BU1106" s="84"/>
      <c r="BV1106" s="84"/>
      <c r="BW1106" s="771"/>
      <c r="BX1106" s="84"/>
      <c r="BY1106" s="84"/>
      <c r="BZ1106" s="84"/>
      <c r="CA1106" s="84"/>
      <c r="CB1106" s="84"/>
      <c r="CC1106" s="84"/>
      <c r="CD1106" s="84"/>
      <c r="CE1106" s="84"/>
      <c r="CF1106" s="84"/>
      <c r="CG1106" s="84"/>
      <c r="CH1106" s="84"/>
      <c r="CI1106" s="771"/>
      <c r="CJ1106" s="791"/>
      <c r="CK1106" s="791"/>
      <c r="CL1106" s="791"/>
      <c r="CM1106" s="791"/>
      <c r="CN1106" s="791"/>
      <c r="CO1106" s="791"/>
      <c r="CP1106" s="791"/>
      <c r="CQ1106" s="791"/>
      <c r="CR1106" s="791"/>
      <c r="CS1106" s="791"/>
      <c r="CT1106" s="791"/>
      <c r="CU1106" s="793"/>
      <c r="CV1106" s="791"/>
      <c r="CW1106" s="791"/>
      <c r="CX1106" s="791"/>
      <c r="CY1106" s="791"/>
      <c r="CZ1106" s="791"/>
      <c r="DA1106" s="791"/>
      <c r="DB1106" s="791"/>
      <c r="DC1106" s="791"/>
      <c r="DD1106" s="791"/>
      <c r="DE1106" s="791"/>
      <c r="DF1106" s="791"/>
      <c r="DG1106" s="793"/>
    </row>
    <row r="1107" spans="1:111" ht="16">
      <c r="A1107" s="209"/>
      <c r="B1107" s="331"/>
      <c r="C1107" s="1115"/>
      <c r="D1107" s="84"/>
      <c r="E1107" s="84"/>
      <c r="F1107" s="84"/>
      <c r="G1107" s="84"/>
      <c r="H1107" s="84"/>
      <c r="I1107" s="84"/>
      <c r="J1107" s="84"/>
      <c r="K1107" s="84"/>
      <c r="L1107" s="84"/>
      <c r="M1107" s="84"/>
      <c r="N1107" s="84"/>
      <c r="O1107" s="84"/>
      <c r="P1107" s="84"/>
      <c r="Q1107" s="84"/>
      <c r="R1107" s="84"/>
      <c r="S1107" s="84"/>
      <c r="T1107" s="84"/>
      <c r="U1107" s="84"/>
      <c r="V1107" s="84"/>
      <c r="W1107" s="84"/>
      <c r="X1107" s="84"/>
      <c r="Y1107" s="84"/>
      <c r="Z1107" s="84"/>
      <c r="AA1107" s="771"/>
      <c r="AB1107" s="84"/>
      <c r="AC1107" s="84"/>
      <c r="AD1107" s="84"/>
      <c r="AE1107" s="84"/>
      <c r="AF1107" s="84"/>
      <c r="AG1107" s="84"/>
      <c r="AH1107" s="84"/>
      <c r="AI1107" s="84"/>
      <c r="AJ1107" s="84"/>
      <c r="AK1107" s="84"/>
      <c r="AL1107" s="84"/>
      <c r="AM1107" s="771"/>
      <c r="AN1107" s="84"/>
      <c r="AO1107" s="84"/>
      <c r="AP1107" s="84"/>
      <c r="AQ1107" s="84"/>
      <c r="AR1107" s="84"/>
      <c r="AS1107" s="84"/>
      <c r="AT1107" s="84"/>
      <c r="AU1107" s="84"/>
      <c r="AV1107" s="84"/>
      <c r="AW1107" s="84"/>
      <c r="AX1107" s="84"/>
      <c r="AY1107" s="771"/>
      <c r="AZ1107" s="84"/>
      <c r="BA1107" s="84"/>
      <c r="BB1107" s="84"/>
      <c r="BC1107" s="84"/>
      <c r="BD1107" s="84"/>
      <c r="BE1107" s="84"/>
      <c r="BF1107" s="84"/>
      <c r="BG1107" s="84"/>
      <c r="BH1107" s="84"/>
      <c r="BI1107" s="84"/>
      <c r="BJ1107" s="84"/>
      <c r="BK1107" s="771"/>
      <c r="BL1107" s="84"/>
      <c r="BM1107" s="84"/>
      <c r="BN1107" s="84"/>
      <c r="BO1107" s="84"/>
      <c r="BP1107" s="84"/>
      <c r="BQ1107" s="84"/>
      <c r="BR1107" s="84"/>
      <c r="BS1107" s="84"/>
      <c r="BT1107" s="84"/>
      <c r="BU1107" s="84"/>
      <c r="BV1107" s="84"/>
      <c r="BW1107" s="771"/>
      <c r="BX1107" s="84"/>
      <c r="BY1107" s="84"/>
      <c r="BZ1107" s="84"/>
      <c r="CA1107" s="84"/>
      <c r="CB1107" s="84"/>
      <c r="CC1107" s="84"/>
      <c r="CD1107" s="84"/>
      <c r="CE1107" s="84"/>
      <c r="CF1107" s="84"/>
      <c r="CG1107" s="84"/>
      <c r="CH1107" s="84"/>
      <c r="CI1107" s="771"/>
      <c r="CJ1107" s="791"/>
      <c r="CK1107" s="791"/>
      <c r="CL1107" s="791"/>
      <c r="CM1107" s="791"/>
      <c r="CN1107" s="791"/>
      <c r="CO1107" s="791"/>
      <c r="CP1107" s="791"/>
      <c r="CQ1107" s="791"/>
      <c r="CR1107" s="791"/>
      <c r="CS1107" s="791"/>
      <c r="CT1107" s="791"/>
      <c r="CU1107" s="793"/>
      <c r="CV1107" s="791"/>
      <c r="CW1107" s="791"/>
      <c r="CX1107" s="791"/>
      <c r="CY1107" s="791"/>
      <c r="CZ1107" s="791"/>
      <c r="DA1107" s="791"/>
      <c r="DB1107" s="791"/>
      <c r="DC1107" s="791"/>
      <c r="DD1107" s="791"/>
      <c r="DE1107" s="791"/>
      <c r="DF1107" s="791"/>
      <c r="DG1107" s="793"/>
    </row>
    <row r="1108" spans="1:111" ht="16">
      <c r="A1108" s="209"/>
      <c r="B1108" s="331"/>
      <c r="C1108" s="1115"/>
      <c r="D1108" s="84"/>
      <c r="E1108" s="84"/>
      <c r="F1108" s="84"/>
      <c r="G1108" s="84"/>
      <c r="H1108" s="84"/>
      <c r="I1108" s="84"/>
      <c r="J1108" s="84"/>
      <c r="K1108" s="84"/>
      <c r="L1108" s="84"/>
      <c r="M1108" s="84"/>
      <c r="N1108" s="84"/>
      <c r="O1108" s="84"/>
      <c r="P1108" s="84"/>
      <c r="Q1108" s="84"/>
      <c r="R1108" s="84"/>
      <c r="S1108" s="84"/>
      <c r="T1108" s="84"/>
      <c r="U1108" s="84"/>
      <c r="V1108" s="84"/>
      <c r="W1108" s="84"/>
      <c r="X1108" s="84"/>
      <c r="Y1108" s="84"/>
      <c r="Z1108" s="84"/>
      <c r="AA1108" s="771"/>
      <c r="AB1108" s="84"/>
      <c r="AC1108" s="84"/>
      <c r="AD1108" s="84"/>
      <c r="AE1108" s="84"/>
      <c r="AF1108" s="84"/>
      <c r="AG1108" s="84"/>
      <c r="AH1108" s="84"/>
      <c r="AI1108" s="84"/>
      <c r="AJ1108" s="84"/>
      <c r="AK1108" s="84"/>
      <c r="AL1108" s="84"/>
      <c r="AM1108" s="771"/>
      <c r="AN1108" s="84"/>
      <c r="AO1108" s="84"/>
      <c r="AP1108" s="84"/>
      <c r="AQ1108" s="84"/>
      <c r="AR1108" s="84"/>
      <c r="AS1108" s="84"/>
      <c r="AT1108" s="84"/>
      <c r="AU1108" s="84"/>
      <c r="AV1108" s="84"/>
      <c r="AW1108" s="84"/>
      <c r="AX1108" s="84"/>
      <c r="AY1108" s="771"/>
      <c r="AZ1108" s="84"/>
      <c r="BA1108" s="84"/>
      <c r="BB1108" s="84"/>
      <c r="BC1108" s="84"/>
      <c r="BD1108" s="84"/>
      <c r="BE1108" s="84"/>
      <c r="BF1108" s="84"/>
      <c r="BG1108" s="84"/>
      <c r="BH1108" s="84"/>
      <c r="BI1108" s="84"/>
      <c r="BJ1108" s="84"/>
      <c r="BK1108" s="771"/>
      <c r="BL1108" s="84"/>
      <c r="BM1108" s="84"/>
      <c r="BN1108" s="84"/>
      <c r="BO1108" s="84"/>
      <c r="BP1108" s="84"/>
      <c r="BQ1108" s="84"/>
      <c r="BR1108" s="84"/>
      <c r="BS1108" s="84"/>
      <c r="BT1108" s="84"/>
      <c r="BU1108" s="84"/>
      <c r="BV1108" s="84"/>
      <c r="BW1108" s="771"/>
      <c r="BX1108" s="84"/>
      <c r="BY1108" s="84"/>
      <c r="BZ1108" s="84"/>
      <c r="CA1108" s="84"/>
      <c r="CB1108" s="84"/>
      <c r="CC1108" s="84"/>
      <c r="CD1108" s="84"/>
      <c r="CE1108" s="84"/>
      <c r="CF1108" s="84"/>
      <c r="CG1108" s="84"/>
      <c r="CH1108" s="84"/>
      <c r="CI1108" s="771"/>
      <c r="CJ1108" s="791"/>
      <c r="CK1108" s="791"/>
      <c r="CL1108" s="791"/>
      <c r="CM1108" s="791"/>
      <c r="CN1108" s="791"/>
      <c r="CO1108" s="791"/>
      <c r="CP1108" s="791"/>
      <c r="CQ1108" s="791"/>
      <c r="CR1108" s="791"/>
      <c r="CS1108" s="791"/>
      <c r="CT1108" s="791"/>
      <c r="CU1108" s="793"/>
      <c r="CV1108" s="791"/>
      <c r="CW1108" s="791"/>
      <c r="CX1108" s="791"/>
      <c r="CY1108" s="791"/>
      <c r="CZ1108" s="791"/>
      <c r="DA1108" s="791"/>
      <c r="DB1108" s="791"/>
      <c r="DC1108" s="791"/>
      <c r="DD1108" s="791"/>
      <c r="DE1108" s="791"/>
      <c r="DF1108" s="791"/>
      <c r="DG1108" s="793"/>
    </row>
    <row r="1109" spans="1:111" ht="16">
      <c r="A1109" s="209"/>
      <c r="B1109" s="331"/>
      <c r="C1109" s="1115"/>
      <c r="D1109" s="84"/>
      <c r="E1109" s="84"/>
      <c r="F1109" s="84"/>
      <c r="G1109" s="84"/>
      <c r="H1109" s="84"/>
      <c r="I1109" s="84"/>
      <c r="J1109" s="84"/>
      <c r="K1109" s="84"/>
      <c r="L1109" s="84"/>
      <c r="M1109" s="84"/>
      <c r="N1109" s="84"/>
      <c r="O1109" s="84"/>
      <c r="P1109" s="84"/>
      <c r="Q1109" s="84"/>
      <c r="R1109" s="84"/>
      <c r="S1109" s="84"/>
      <c r="T1109" s="84"/>
      <c r="U1109" s="84"/>
      <c r="V1109" s="84"/>
      <c r="W1109" s="84"/>
      <c r="X1109" s="84"/>
      <c r="Y1109" s="84"/>
      <c r="Z1109" s="84"/>
      <c r="AA1109" s="771"/>
      <c r="AB1109" s="84"/>
      <c r="AC1109" s="84"/>
      <c r="AD1109" s="84"/>
      <c r="AE1109" s="84"/>
      <c r="AF1109" s="84"/>
      <c r="AG1109" s="84"/>
      <c r="AH1109" s="84"/>
      <c r="AI1109" s="84"/>
      <c r="AJ1109" s="84"/>
      <c r="AK1109" s="84"/>
      <c r="AL1109" s="84"/>
      <c r="AM1109" s="771"/>
      <c r="AN1109" s="84"/>
      <c r="AO1109" s="84"/>
      <c r="AP1109" s="84"/>
      <c r="AQ1109" s="84"/>
      <c r="AR1109" s="84"/>
      <c r="AS1109" s="84"/>
      <c r="AT1109" s="84"/>
      <c r="AU1109" s="84"/>
      <c r="AV1109" s="84"/>
      <c r="AW1109" s="84"/>
      <c r="AX1109" s="84"/>
      <c r="AY1109" s="771"/>
      <c r="AZ1109" s="84"/>
      <c r="BA1109" s="84"/>
      <c r="BB1109" s="84"/>
      <c r="BC1109" s="84"/>
      <c r="BD1109" s="84"/>
      <c r="BE1109" s="84"/>
      <c r="BF1109" s="84"/>
      <c r="BG1109" s="84"/>
      <c r="BH1109" s="84"/>
      <c r="BI1109" s="84"/>
      <c r="BJ1109" s="84"/>
      <c r="BK1109" s="771"/>
      <c r="BL1109" s="84"/>
      <c r="BM1109" s="84"/>
      <c r="BN1109" s="84"/>
      <c r="BO1109" s="84"/>
      <c r="BP1109" s="84"/>
      <c r="BQ1109" s="84"/>
      <c r="BR1109" s="84"/>
      <c r="BS1109" s="84"/>
      <c r="BT1109" s="84"/>
      <c r="BU1109" s="84"/>
      <c r="BV1109" s="84"/>
      <c r="BW1109" s="771"/>
      <c r="BX1109" s="84"/>
      <c r="BY1109" s="84"/>
      <c r="BZ1109" s="84"/>
      <c r="CA1109" s="84"/>
      <c r="CB1109" s="84"/>
      <c r="CC1109" s="84"/>
      <c r="CD1109" s="84"/>
      <c r="CE1109" s="84"/>
      <c r="CF1109" s="84"/>
      <c r="CG1109" s="84"/>
      <c r="CH1109" s="84"/>
      <c r="CI1109" s="771"/>
      <c r="CJ1109" s="791"/>
      <c r="CK1109" s="791"/>
      <c r="CL1109" s="791"/>
      <c r="CM1109" s="791"/>
      <c r="CN1109" s="791"/>
      <c r="CO1109" s="791"/>
      <c r="CP1109" s="791"/>
      <c r="CQ1109" s="791"/>
      <c r="CR1109" s="791"/>
      <c r="CS1109" s="791"/>
      <c r="CT1109" s="791"/>
      <c r="CU1109" s="793"/>
      <c r="CV1109" s="791"/>
      <c r="CW1109" s="791"/>
      <c r="CX1109" s="791"/>
      <c r="CY1109" s="791"/>
      <c r="CZ1109" s="791"/>
      <c r="DA1109" s="791"/>
      <c r="DB1109" s="791"/>
      <c r="DC1109" s="791"/>
      <c r="DD1109" s="791"/>
      <c r="DE1109" s="791"/>
      <c r="DF1109" s="791"/>
      <c r="DG1109" s="793"/>
    </row>
    <row r="1110" spans="1:111" ht="16">
      <c r="A1110" s="209"/>
      <c r="B1110" s="331"/>
      <c r="C1110" s="1115"/>
      <c r="D1110" s="84"/>
      <c r="E1110" s="84"/>
      <c r="F1110" s="84"/>
      <c r="G1110" s="84"/>
      <c r="H1110" s="84"/>
      <c r="I1110" s="84"/>
      <c r="J1110" s="84"/>
      <c r="K1110" s="84"/>
      <c r="L1110" s="84"/>
      <c r="M1110" s="84"/>
      <c r="N1110" s="84"/>
      <c r="O1110" s="84"/>
      <c r="P1110" s="84"/>
      <c r="Q1110" s="84"/>
      <c r="R1110" s="84"/>
      <c r="S1110" s="84"/>
      <c r="T1110" s="84"/>
      <c r="U1110" s="84"/>
      <c r="V1110" s="84"/>
      <c r="W1110" s="84"/>
      <c r="X1110" s="84"/>
      <c r="Y1110" s="84"/>
      <c r="Z1110" s="84"/>
      <c r="AA1110" s="771"/>
      <c r="AB1110" s="84"/>
      <c r="AC1110" s="84"/>
      <c r="AD1110" s="84"/>
      <c r="AE1110" s="84"/>
      <c r="AF1110" s="84"/>
      <c r="AG1110" s="84"/>
      <c r="AH1110" s="84"/>
      <c r="AI1110" s="84"/>
      <c r="AJ1110" s="84"/>
      <c r="AK1110" s="84"/>
      <c r="AL1110" s="84"/>
      <c r="AM1110" s="771"/>
      <c r="AN1110" s="84"/>
      <c r="AO1110" s="84"/>
      <c r="AP1110" s="84"/>
      <c r="AQ1110" s="84"/>
      <c r="AR1110" s="84"/>
      <c r="AS1110" s="84"/>
      <c r="AT1110" s="84"/>
      <c r="AU1110" s="84"/>
      <c r="AV1110" s="84"/>
      <c r="AW1110" s="84"/>
      <c r="AX1110" s="84"/>
      <c r="AY1110" s="771"/>
      <c r="AZ1110" s="84"/>
      <c r="BA1110" s="84"/>
      <c r="BB1110" s="84"/>
      <c r="BC1110" s="84"/>
      <c r="BD1110" s="84"/>
      <c r="BE1110" s="84"/>
      <c r="BF1110" s="84"/>
      <c r="BG1110" s="84"/>
      <c r="BH1110" s="84"/>
      <c r="BI1110" s="84"/>
      <c r="BJ1110" s="84"/>
      <c r="BK1110" s="771"/>
      <c r="BL1110" s="84"/>
      <c r="BM1110" s="84"/>
      <c r="BN1110" s="84"/>
      <c r="BO1110" s="84"/>
      <c r="BP1110" s="84"/>
      <c r="BQ1110" s="84"/>
      <c r="BR1110" s="84"/>
      <c r="BS1110" s="84"/>
      <c r="BT1110" s="84"/>
      <c r="BU1110" s="84"/>
      <c r="BV1110" s="84"/>
      <c r="BW1110" s="771"/>
      <c r="BX1110" s="84"/>
      <c r="BY1110" s="84"/>
      <c r="BZ1110" s="84"/>
      <c r="CA1110" s="84"/>
      <c r="CB1110" s="84"/>
      <c r="CC1110" s="84"/>
      <c r="CD1110" s="84"/>
      <c r="CE1110" s="84"/>
      <c r="CF1110" s="84"/>
      <c r="CG1110" s="84"/>
      <c r="CH1110" s="84"/>
      <c r="CI1110" s="771"/>
      <c r="CJ1110" s="791"/>
      <c r="CK1110" s="791"/>
      <c r="CL1110" s="791"/>
      <c r="CM1110" s="791"/>
      <c r="CN1110" s="791"/>
      <c r="CO1110" s="791"/>
      <c r="CP1110" s="791"/>
      <c r="CQ1110" s="791"/>
      <c r="CR1110" s="791"/>
      <c r="CS1110" s="791"/>
      <c r="CT1110" s="791"/>
      <c r="CU1110" s="793"/>
      <c r="CV1110" s="791"/>
      <c r="CW1110" s="791"/>
      <c r="CX1110" s="791"/>
      <c r="CY1110" s="791"/>
      <c r="CZ1110" s="791"/>
      <c r="DA1110" s="791"/>
      <c r="DB1110" s="791"/>
      <c r="DC1110" s="791"/>
      <c r="DD1110" s="791"/>
      <c r="DE1110" s="791"/>
      <c r="DF1110" s="791"/>
      <c r="DG1110" s="793"/>
    </row>
    <row r="1111" spans="1:111" ht="16">
      <c r="A1111" s="209"/>
      <c r="B1111" s="331"/>
      <c r="C1111" s="1115"/>
      <c r="D1111" s="84"/>
      <c r="E1111" s="84"/>
      <c r="F1111" s="84"/>
      <c r="G1111" s="84"/>
      <c r="H1111" s="84"/>
      <c r="I1111" s="84"/>
      <c r="J1111" s="84"/>
      <c r="K1111" s="84"/>
      <c r="L1111" s="84"/>
      <c r="M1111" s="84"/>
      <c r="N1111" s="84"/>
      <c r="O1111" s="84"/>
      <c r="P1111" s="84"/>
      <c r="Q1111" s="84"/>
      <c r="R1111" s="84"/>
      <c r="S1111" s="84"/>
      <c r="T1111" s="84"/>
      <c r="U1111" s="84"/>
      <c r="V1111" s="84"/>
      <c r="W1111" s="84"/>
      <c r="X1111" s="84"/>
      <c r="Y1111" s="84"/>
      <c r="Z1111" s="84"/>
      <c r="AA1111" s="771"/>
      <c r="AB1111" s="84"/>
      <c r="AC1111" s="84"/>
      <c r="AD1111" s="84"/>
      <c r="AE1111" s="84"/>
      <c r="AF1111" s="84"/>
      <c r="AG1111" s="84"/>
      <c r="AH1111" s="84"/>
      <c r="AI1111" s="84"/>
      <c r="AJ1111" s="84"/>
      <c r="AK1111" s="84"/>
      <c r="AL1111" s="84"/>
      <c r="AM1111" s="771"/>
      <c r="AN1111" s="84"/>
      <c r="AO1111" s="84"/>
      <c r="AP1111" s="84"/>
      <c r="AQ1111" s="84"/>
      <c r="AR1111" s="84"/>
      <c r="AS1111" s="84"/>
      <c r="AT1111" s="84"/>
      <c r="AU1111" s="84"/>
      <c r="AV1111" s="84"/>
      <c r="AW1111" s="84"/>
      <c r="AX1111" s="84"/>
      <c r="AY1111" s="771"/>
      <c r="AZ1111" s="84"/>
      <c r="BA1111" s="84"/>
      <c r="BB1111" s="84"/>
      <c r="BC1111" s="84"/>
      <c r="BD1111" s="84"/>
      <c r="BE1111" s="84"/>
      <c r="BF1111" s="84"/>
      <c r="BG1111" s="84"/>
      <c r="BH1111" s="84"/>
      <c r="BI1111" s="84"/>
      <c r="BJ1111" s="84"/>
      <c r="BK1111" s="771"/>
      <c r="BL1111" s="84"/>
      <c r="BM1111" s="84"/>
      <c r="BN1111" s="84"/>
      <c r="BO1111" s="84"/>
      <c r="BP1111" s="84"/>
      <c r="BQ1111" s="84"/>
      <c r="BR1111" s="84"/>
      <c r="BS1111" s="84"/>
      <c r="BT1111" s="84"/>
      <c r="BU1111" s="84"/>
      <c r="BV1111" s="84"/>
      <c r="BW1111" s="771"/>
      <c r="BX1111" s="84"/>
      <c r="BY1111" s="84"/>
      <c r="BZ1111" s="84"/>
      <c r="CA1111" s="84"/>
      <c r="CB1111" s="84"/>
      <c r="CC1111" s="84"/>
      <c r="CD1111" s="84"/>
      <c r="CE1111" s="84"/>
      <c r="CF1111" s="84"/>
      <c r="CG1111" s="84"/>
      <c r="CH1111" s="84"/>
      <c r="CI1111" s="771"/>
      <c r="CJ1111" s="791"/>
      <c r="CK1111" s="791"/>
      <c r="CL1111" s="791"/>
      <c r="CM1111" s="791"/>
      <c r="CN1111" s="791"/>
      <c r="CO1111" s="791"/>
      <c r="CP1111" s="791"/>
      <c r="CQ1111" s="791"/>
      <c r="CR1111" s="791"/>
      <c r="CS1111" s="791"/>
      <c r="CT1111" s="791"/>
      <c r="CU1111" s="793"/>
      <c r="CV1111" s="791"/>
      <c r="CW1111" s="791"/>
      <c r="CX1111" s="791"/>
      <c r="CY1111" s="791"/>
      <c r="CZ1111" s="791"/>
      <c r="DA1111" s="791"/>
      <c r="DB1111" s="791"/>
      <c r="DC1111" s="791"/>
      <c r="DD1111" s="791"/>
      <c r="DE1111" s="791"/>
      <c r="DF1111" s="791"/>
      <c r="DG1111" s="793"/>
    </row>
    <row r="1112" spans="1:111" ht="16">
      <c r="A1112" s="209"/>
      <c r="B1112" s="331"/>
      <c r="C1112" s="1115"/>
      <c r="D1112" s="84"/>
      <c r="E1112" s="84"/>
      <c r="F1112" s="84"/>
      <c r="G1112" s="84"/>
      <c r="H1112" s="84"/>
      <c r="I1112" s="84"/>
      <c r="J1112" s="84"/>
      <c r="K1112" s="84"/>
      <c r="L1112" s="84"/>
      <c r="M1112" s="84"/>
      <c r="N1112" s="84"/>
      <c r="O1112" s="84"/>
      <c r="P1112" s="84"/>
      <c r="Q1112" s="84"/>
      <c r="R1112" s="84"/>
      <c r="S1112" s="84"/>
      <c r="T1112" s="84"/>
      <c r="U1112" s="84"/>
      <c r="V1112" s="84"/>
      <c r="W1112" s="84"/>
      <c r="X1112" s="84"/>
      <c r="Y1112" s="84"/>
      <c r="Z1112" s="84"/>
      <c r="AA1112" s="771"/>
      <c r="AB1112" s="84"/>
      <c r="AC1112" s="84"/>
      <c r="AD1112" s="84"/>
      <c r="AE1112" s="84"/>
      <c r="AF1112" s="84"/>
      <c r="AG1112" s="84"/>
      <c r="AH1112" s="84"/>
      <c r="AI1112" s="84"/>
      <c r="AJ1112" s="84"/>
      <c r="AK1112" s="84"/>
      <c r="AL1112" s="84"/>
      <c r="AM1112" s="771"/>
      <c r="AN1112" s="84"/>
      <c r="AO1112" s="84"/>
      <c r="AP1112" s="84"/>
      <c r="AQ1112" s="84"/>
      <c r="AR1112" s="84"/>
      <c r="AS1112" s="84"/>
      <c r="AT1112" s="84"/>
      <c r="AU1112" s="84"/>
      <c r="AV1112" s="84"/>
      <c r="AW1112" s="84"/>
      <c r="AX1112" s="84"/>
      <c r="AY1112" s="771"/>
      <c r="AZ1112" s="84"/>
      <c r="BA1112" s="84"/>
      <c r="BB1112" s="84"/>
      <c r="BC1112" s="84"/>
      <c r="BD1112" s="84"/>
      <c r="BE1112" s="84"/>
      <c r="BF1112" s="84"/>
      <c r="BG1112" s="84"/>
      <c r="BH1112" s="84"/>
      <c r="BI1112" s="84"/>
      <c r="BJ1112" s="84"/>
      <c r="BK1112" s="771"/>
      <c r="BL1112" s="84"/>
      <c r="BM1112" s="84"/>
      <c r="BN1112" s="84"/>
      <c r="BO1112" s="84"/>
      <c r="BP1112" s="84"/>
      <c r="BQ1112" s="84"/>
      <c r="BR1112" s="84"/>
      <c r="BS1112" s="84"/>
      <c r="BT1112" s="84"/>
      <c r="BU1112" s="84"/>
      <c r="BV1112" s="84"/>
      <c r="BW1112" s="771"/>
      <c r="BX1112" s="84"/>
      <c r="BY1112" s="84"/>
      <c r="BZ1112" s="84"/>
      <c r="CA1112" s="84"/>
      <c r="CB1112" s="84"/>
      <c r="CC1112" s="84"/>
      <c r="CD1112" s="84"/>
      <c r="CE1112" s="84"/>
      <c r="CF1112" s="84"/>
      <c r="CG1112" s="84"/>
      <c r="CH1112" s="84"/>
      <c r="CI1112" s="771"/>
      <c r="CJ1112" s="791"/>
      <c r="CK1112" s="791"/>
      <c r="CL1112" s="791"/>
      <c r="CM1112" s="791"/>
      <c r="CN1112" s="791"/>
      <c r="CO1112" s="791"/>
      <c r="CP1112" s="791"/>
      <c r="CQ1112" s="791"/>
      <c r="CR1112" s="791"/>
      <c r="CS1112" s="791"/>
      <c r="CT1112" s="791"/>
      <c r="CU1112" s="793"/>
      <c r="CV1112" s="791"/>
      <c r="CW1112" s="791"/>
      <c r="CX1112" s="791"/>
      <c r="CY1112" s="791"/>
      <c r="CZ1112" s="791"/>
      <c r="DA1112" s="791"/>
      <c r="DB1112" s="791"/>
      <c r="DC1112" s="791"/>
      <c r="DD1112" s="791"/>
      <c r="DE1112" s="791"/>
      <c r="DF1112" s="791"/>
      <c r="DG1112" s="793"/>
    </row>
    <row r="1113" spans="1:111" ht="16">
      <c r="A1113" s="209"/>
      <c r="B1113" s="331"/>
      <c r="C1113" s="1115"/>
      <c r="D1113" s="84"/>
      <c r="E1113" s="84"/>
      <c r="F1113" s="84"/>
      <c r="G1113" s="84"/>
      <c r="H1113" s="84"/>
      <c r="I1113" s="84"/>
      <c r="J1113" s="84"/>
      <c r="K1113" s="84"/>
      <c r="L1113" s="84"/>
      <c r="M1113" s="84"/>
      <c r="N1113" s="84"/>
      <c r="O1113" s="84"/>
      <c r="P1113" s="84"/>
      <c r="Q1113" s="84"/>
      <c r="R1113" s="84"/>
      <c r="S1113" s="84"/>
      <c r="T1113" s="84"/>
      <c r="U1113" s="84"/>
      <c r="V1113" s="84"/>
      <c r="W1113" s="84"/>
      <c r="X1113" s="84"/>
      <c r="Y1113" s="84"/>
      <c r="Z1113" s="84"/>
      <c r="AA1113" s="771"/>
      <c r="AB1113" s="84"/>
      <c r="AC1113" s="84"/>
      <c r="AD1113" s="84"/>
      <c r="AE1113" s="84"/>
      <c r="AF1113" s="84"/>
      <c r="AG1113" s="84"/>
      <c r="AH1113" s="84"/>
      <c r="AI1113" s="84"/>
      <c r="AJ1113" s="84"/>
      <c r="AK1113" s="84"/>
      <c r="AL1113" s="84"/>
      <c r="AM1113" s="771"/>
      <c r="AN1113" s="84"/>
      <c r="AO1113" s="84"/>
      <c r="AP1113" s="84"/>
      <c r="AQ1113" s="84"/>
      <c r="AR1113" s="84"/>
      <c r="AS1113" s="84"/>
      <c r="AT1113" s="84"/>
      <c r="AU1113" s="84"/>
      <c r="AV1113" s="84"/>
      <c r="AW1113" s="84"/>
      <c r="AX1113" s="84"/>
      <c r="AY1113" s="771"/>
      <c r="AZ1113" s="84"/>
      <c r="BA1113" s="84"/>
      <c r="BB1113" s="84"/>
      <c r="BC1113" s="84"/>
      <c r="BD1113" s="84"/>
      <c r="BE1113" s="84"/>
      <c r="BF1113" s="84"/>
      <c r="BG1113" s="84"/>
      <c r="BH1113" s="84"/>
      <c r="BI1113" s="84"/>
      <c r="BJ1113" s="84"/>
      <c r="BK1113" s="771"/>
      <c r="BL1113" s="84"/>
      <c r="BM1113" s="84"/>
      <c r="BN1113" s="84"/>
      <c r="BO1113" s="84"/>
      <c r="BP1113" s="84"/>
      <c r="BQ1113" s="84"/>
      <c r="BR1113" s="84"/>
      <c r="BS1113" s="84"/>
      <c r="BT1113" s="84"/>
      <c r="BU1113" s="84"/>
      <c r="BV1113" s="84"/>
      <c r="BW1113" s="771"/>
      <c r="BX1113" s="84"/>
      <c r="BY1113" s="84"/>
      <c r="BZ1113" s="84"/>
      <c r="CA1113" s="84"/>
      <c r="CB1113" s="84"/>
      <c r="CC1113" s="84"/>
      <c r="CD1113" s="84"/>
      <c r="CE1113" s="84"/>
      <c r="CF1113" s="84"/>
      <c r="CG1113" s="84"/>
      <c r="CH1113" s="84"/>
      <c r="CI1113" s="771"/>
      <c r="CJ1113" s="791"/>
      <c r="CK1113" s="791"/>
      <c r="CL1113" s="791"/>
      <c r="CM1113" s="791"/>
      <c r="CN1113" s="791"/>
      <c r="CO1113" s="791"/>
      <c r="CP1113" s="791"/>
      <c r="CQ1113" s="791"/>
      <c r="CR1113" s="791"/>
      <c r="CS1113" s="791"/>
      <c r="CT1113" s="791"/>
      <c r="CU1113" s="793"/>
      <c r="CV1113" s="791"/>
      <c r="CW1113" s="791"/>
      <c r="CX1113" s="791"/>
      <c r="CY1113" s="791"/>
      <c r="CZ1113" s="791"/>
      <c r="DA1113" s="791"/>
      <c r="DB1113" s="791"/>
      <c r="DC1113" s="791"/>
      <c r="DD1113" s="791"/>
      <c r="DE1113" s="791"/>
      <c r="DF1113" s="791"/>
      <c r="DG1113" s="793"/>
    </row>
    <row r="1114" spans="1:111" ht="16">
      <c r="A1114" s="209"/>
      <c r="B1114" s="331"/>
      <c r="C1114" s="1115"/>
      <c r="D1114" s="84"/>
      <c r="E1114" s="84"/>
      <c r="F1114" s="84"/>
      <c r="G1114" s="84"/>
      <c r="H1114" s="84"/>
      <c r="I1114" s="84"/>
      <c r="J1114" s="84"/>
      <c r="K1114" s="84"/>
      <c r="L1114" s="84"/>
      <c r="M1114" s="84"/>
      <c r="N1114" s="84"/>
      <c r="O1114" s="84"/>
      <c r="P1114" s="84"/>
      <c r="Q1114" s="84"/>
      <c r="R1114" s="84"/>
      <c r="S1114" s="84"/>
      <c r="T1114" s="84"/>
      <c r="U1114" s="84"/>
      <c r="V1114" s="84"/>
      <c r="W1114" s="84"/>
      <c r="X1114" s="84"/>
      <c r="Y1114" s="84"/>
      <c r="Z1114" s="84"/>
      <c r="AA1114" s="771"/>
      <c r="AB1114" s="84"/>
      <c r="AC1114" s="84"/>
      <c r="AD1114" s="84"/>
      <c r="AE1114" s="84"/>
      <c r="AF1114" s="84"/>
      <c r="AG1114" s="84"/>
      <c r="AH1114" s="84"/>
      <c r="AI1114" s="84"/>
      <c r="AJ1114" s="84"/>
      <c r="AK1114" s="84"/>
      <c r="AL1114" s="84"/>
      <c r="AM1114" s="771"/>
      <c r="AN1114" s="84"/>
      <c r="AO1114" s="84"/>
      <c r="AP1114" s="84"/>
      <c r="AQ1114" s="84"/>
      <c r="AR1114" s="84"/>
      <c r="AS1114" s="84"/>
      <c r="AT1114" s="84"/>
      <c r="AU1114" s="84"/>
      <c r="AV1114" s="84"/>
      <c r="AW1114" s="84"/>
      <c r="AX1114" s="84"/>
      <c r="AY1114" s="771"/>
      <c r="AZ1114" s="84"/>
      <c r="BA1114" s="84"/>
      <c r="BB1114" s="84"/>
      <c r="BC1114" s="84"/>
      <c r="BD1114" s="84"/>
      <c r="BE1114" s="84"/>
      <c r="BF1114" s="84"/>
      <c r="BG1114" s="84"/>
      <c r="BH1114" s="84"/>
      <c r="BI1114" s="84"/>
      <c r="BJ1114" s="84"/>
      <c r="BK1114" s="771"/>
      <c r="BL1114" s="84"/>
      <c r="BM1114" s="84"/>
      <c r="BN1114" s="84"/>
      <c r="BO1114" s="84"/>
      <c r="BP1114" s="84"/>
      <c r="BQ1114" s="84"/>
      <c r="BR1114" s="84"/>
      <c r="BS1114" s="84"/>
      <c r="BT1114" s="84"/>
      <c r="BU1114" s="84"/>
      <c r="BV1114" s="84"/>
      <c r="BW1114" s="771"/>
      <c r="BX1114" s="84"/>
      <c r="BY1114" s="84"/>
      <c r="BZ1114" s="84"/>
      <c r="CA1114" s="84"/>
      <c r="CB1114" s="84"/>
      <c r="CC1114" s="84"/>
      <c r="CD1114" s="84"/>
      <c r="CE1114" s="84"/>
      <c r="CF1114" s="84"/>
      <c r="CG1114" s="84"/>
      <c r="CH1114" s="84"/>
      <c r="CI1114" s="771"/>
      <c r="CJ1114" s="791"/>
      <c r="CK1114" s="791"/>
      <c r="CL1114" s="791"/>
      <c r="CM1114" s="791"/>
      <c r="CN1114" s="791"/>
      <c r="CO1114" s="791"/>
      <c r="CP1114" s="791"/>
      <c r="CQ1114" s="791"/>
      <c r="CR1114" s="791"/>
      <c r="CS1114" s="791"/>
      <c r="CT1114" s="791"/>
      <c r="CU1114" s="793"/>
      <c r="CV1114" s="791"/>
      <c r="CW1114" s="791"/>
      <c r="CX1114" s="791"/>
      <c r="CY1114" s="791"/>
      <c r="CZ1114" s="791"/>
      <c r="DA1114" s="791"/>
      <c r="DB1114" s="791"/>
      <c r="DC1114" s="791"/>
      <c r="DD1114" s="791"/>
      <c r="DE1114" s="791"/>
      <c r="DF1114" s="791"/>
      <c r="DG1114" s="793"/>
    </row>
    <row r="1115" spans="1:111" ht="16">
      <c r="A1115" s="209"/>
      <c r="B1115" s="331"/>
      <c r="C1115" s="1115"/>
      <c r="D1115" s="84"/>
      <c r="E1115" s="84"/>
      <c r="F1115" s="84"/>
      <c r="G1115" s="84"/>
      <c r="H1115" s="84"/>
      <c r="I1115" s="84"/>
      <c r="J1115" s="84"/>
      <c r="K1115" s="84"/>
      <c r="L1115" s="84"/>
      <c r="M1115" s="84"/>
      <c r="N1115" s="84"/>
      <c r="O1115" s="84"/>
      <c r="P1115" s="84"/>
      <c r="Q1115" s="84"/>
      <c r="R1115" s="84"/>
      <c r="S1115" s="84"/>
      <c r="T1115" s="84"/>
      <c r="U1115" s="84"/>
      <c r="V1115" s="84"/>
      <c r="W1115" s="84"/>
      <c r="X1115" s="84"/>
      <c r="Y1115" s="84"/>
      <c r="Z1115" s="84"/>
      <c r="AA1115" s="771"/>
      <c r="AB1115" s="84"/>
      <c r="AC1115" s="84"/>
      <c r="AD1115" s="84"/>
      <c r="AE1115" s="84"/>
      <c r="AF1115" s="84"/>
      <c r="AG1115" s="84"/>
      <c r="AH1115" s="84"/>
      <c r="AI1115" s="84"/>
      <c r="AJ1115" s="84"/>
      <c r="AK1115" s="84"/>
      <c r="AL1115" s="84"/>
      <c r="AM1115" s="771"/>
      <c r="AN1115" s="84"/>
      <c r="AO1115" s="84"/>
      <c r="AP1115" s="84"/>
      <c r="AQ1115" s="84"/>
      <c r="AR1115" s="84"/>
      <c r="AS1115" s="84"/>
      <c r="AT1115" s="84"/>
      <c r="AU1115" s="84"/>
      <c r="AV1115" s="84"/>
      <c r="AW1115" s="84"/>
      <c r="AX1115" s="84"/>
      <c r="AY1115" s="771"/>
      <c r="AZ1115" s="84"/>
      <c r="BA1115" s="84"/>
      <c r="BB1115" s="84"/>
      <c r="BC1115" s="84"/>
      <c r="BD1115" s="84"/>
      <c r="BE1115" s="84"/>
      <c r="BF1115" s="84"/>
      <c r="BG1115" s="84"/>
      <c r="BH1115" s="84"/>
      <c r="BI1115" s="84"/>
      <c r="BJ1115" s="84"/>
      <c r="BK1115" s="771"/>
      <c r="BL1115" s="84"/>
      <c r="BM1115" s="84"/>
      <c r="BN1115" s="84"/>
      <c r="BO1115" s="84"/>
      <c r="BP1115" s="84"/>
      <c r="BQ1115" s="84"/>
      <c r="BR1115" s="84"/>
      <c r="BS1115" s="84"/>
      <c r="BT1115" s="84"/>
      <c r="BU1115" s="84"/>
      <c r="BV1115" s="84"/>
      <c r="BW1115" s="771"/>
      <c r="BX1115" s="84"/>
      <c r="BY1115" s="84"/>
      <c r="BZ1115" s="84"/>
      <c r="CA1115" s="84"/>
      <c r="CB1115" s="84"/>
      <c r="CC1115" s="84"/>
      <c r="CD1115" s="84"/>
      <c r="CE1115" s="84"/>
      <c r="CF1115" s="84"/>
      <c r="CG1115" s="84"/>
      <c r="CH1115" s="84"/>
      <c r="CI1115" s="771"/>
      <c r="CJ1115" s="791"/>
      <c r="CK1115" s="791"/>
      <c r="CL1115" s="791"/>
      <c r="CM1115" s="791"/>
      <c r="CN1115" s="791"/>
      <c r="CO1115" s="791"/>
      <c r="CP1115" s="791"/>
      <c r="CQ1115" s="791"/>
      <c r="CR1115" s="791"/>
      <c r="CS1115" s="791"/>
      <c r="CT1115" s="791"/>
      <c r="CU1115" s="793"/>
      <c r="CV1115" s="791"/>
      <c r="CW1115" s="791"/>
      <c r="CX1115" s="791"/>
      <c r="CY1115" s="791"/>
      <c r="CZ1115" s="791"/>
      <c r="DA1115" s="791"/>
      <c r="DB1115" s="791"/>
      <c r="DC1115" s="791"/>
      <c r="DD1115" s="791"/>
      <c r="DE1115" s="791"/>
      <c r="DF1115" s="791"/>
      <c r="DG1115" s="793"/>
    </row>
    <row r="1116" spans="1:111" ht="16">
      <c r="A1116" s="209"/>
      <c r="B1116" s="331"/>
      <c r="C1116" s="1115"/>
      <c r="D1116" s="84"/>
      <c r="E1116" s="84"/>
      <c r="F1116" s="84"/>
      <c r="G1116" s="84"/>
      <c r="H1116" s="84"/>
      <c r="I1116" s="84"/>
      <c r="J1116" s="84"/>
      <c r="K1116" s="84"/>
      <c r="L1116" s="84"/>
      <c r="M1116" s="84"/>
      <c r="N1116" s="84"/>
      <c r="O1116" s="84"/>
      <c r="P1116" s="84"/>
      <c r="Q1116" s="84"/>
      <c r="R1116" s="84"/>
      <c r="S1116" s="84"/>
      <c r="T1116" s="84"/>
      <c r="U1116" s="84"/>
      <c r="V1116" s="84"/>
      <c r="W1116" s="84"/>
      <c r="X1116" s="84"/>
      <c r="Y1116" s="84"/>
      <c r="Z1116" s="84"/>
      <c r="AA1116" s="771"/>
      <c r="AB1116" s="84"/>
      <c r="AC1116" s="84"/>
      <c r="AD1116" s="84"/>
      <c r="AE1116" s="84"/>
      <c r="AF1116" s="84"/>
      <c r="AG1116" s="84"/>
      <c r="AH1116" s="84"/>
      <c r="AI1116" s="84"/>
      <c r="AJ1116" s="84"/>
      <c r="AK1116" s="84"/>
      <c r="AL1116" s="84"/>
      <c r="AM1116" s="771"/>
      <c r="AN1116" s="84"/>
      <c r="AO1116" s="84"/>
      <c r="AP1116" s="84"/>
      <c r="AQ1116" s="84"/>
      <c r="AR1116" s="84"/>
      <c r="AS1116" s="84"/>
      <c r="AT1116" s="84"/>
      <c r="AU1116" s="84"/>
      <c r="AV1116" s="84"/>
      <c r="AW1116" s="84"/>
      <c r="AX1116" s="84"/>
      <c r="AY1116" s="771"/>
      <c r="AZ1116" s="84"/>
      <c r="BA1116" s="84"/>
      <c r="BB1116" s="84"/>
      <c r="BC1116" s="84"/>
      <c r="BD1116" s="84"/>
      <c r="BE1116" s="84"/>
      <c r="BF1116" s="84"/>
      <c r="BG1116" s="84"/>
      <c r="BH1116" s="84"/>
      <c r="BI1116" s="84"/>
      <c r="BJ1116" s="84"/>
      <c r="BK1116" s="771"/>
      <c r="BL1116" s="84"/>
      <c r="BM1116" s="84"/>
      <c r="BN1116" s="84"/>
      <c r="BO1116" s="84"/>
      <c r="BP1116" s="84"/>
      <c r="BQ1116" s="84"/>
      <c r="BR1116" s="84"/>
      <c r="BS1116" s="84"/>
      <c r="BT1116" s="84"/>
      <c r="BU1116" s="84"/>
      <c r="BV1116" s="84"/>
      <c r="BW1116" s="771"/>
      <c r="BX1116" s="84"/>
      <c r="BY1116" s="84"/>
      <c r="BZ1116" s="84"/>
      <c r="CA1116" s="84"/>
      <c r="CB1116" s="84"/>
      <c r="CC1116" s="84"/>
      <c r="CD1116" s="84"/>
      <c r="CE1116" s="84"/>
      <c r="CF1116" s="84"/>
      <c r="CG1116" s="84"/>
      <c r="CH1116" s="84"/>
      <c r="CI1116" s="771"/>
      <c r="CJ1116" s="791"/>
      <c r="CK1116" s="791"/>
      <c r="CL1116" s="791"/>
      <c r="CM1116" s="791"/>
      <c r="CN1116" s="791"/>
      <c r="CO1116" s="791"/>
      <c r="CP1116" s="791"/>
      <c r="CQ1116" s="791"/>
      <c r="CR1116" s="791"/>
      <c r="CS1116" s="791"/>
      <c r="CT1116" s="791"/>
      <c r="CU1116" s="793"/>
      <c r="CV1116" s="791"/>
      <c r="CW1116" s="791"/>
      <c r="CX1116" s="791"/>
      <c r="CY1116" s="791"/>
      <c r="CZ1116" s="791"/>
      <c r="DA1116" s="791"/>
      <c r="DB1116" s="791"/>
      <c r="DC1116" s="791"/>
      <c r="DD1116" s="791"/>
      <c r="DE1116" s="791"/>
      <c r="DF1116" s="791"/>
      <c r="DG1116" s="793"/>
    </row>
    <row r="1117" spans="1:111" ht="16">
      <c r="A1117" s="209"/>
      <c r="B1117" s="331"/>
      <c r="C1117" s="1115"/>
      <c r="D1117" s="84"/>
      <c r="E1117" s="84"/>
      <c r="F1117" s="84"/>
      <c r="G1117" s="84"/>
      <c r="H1117" s="84"/>
      <c r="I1117" s="84"/>
      <c r="J1117" s="84"/>
      <c r="K1117" s="84"/>
      <c r="L1117" s="84"/>
      <c r="M1117" s="84"/>
      <c r="N1117" s="84"/>
      <c r="O1117" s="84"/>
      <c r="P1117" s="84"/>
      <c r="Q1117" s="84"/>
      <c r="R1117" s="84"/>
      <c r="S1117" s="84"/>
      <c r="T1117" s="84"/>
      <c r="U1117" s="84"/>
      <c r="V1117" s="84"/>
      <c r="W1117" s="84"/>
      <c r="X1117" s="84"/>
      <c r="Y1117" s="84"/>
      <c r="Z1117" s="84"/>
      <c r="AA1117" s="771"/>
      <c r="AB1117" s="84"/>
      <c r="AC1117" s="84"/>
      <c r="AD1117" s="84"/>
      <c r="AE1117" s="84"/>
      <c r="AF1117" s="84"/>
      <c r="AG1117" s="84"/>
      <c r="AH1117" s="84"/>
      <c r="AI1117" s="84"/>
      <c r="AJ1117" s="84"/>
      <c r="AK1117" s="84"/>
      <c r="AL1117" s="84"/>
      <c r="AM1117" s="771"/>
      <c r="AN1117" s="84"/>
      <c r="AO1117" s="84"/>
      <c r="AP1117" s="84"/>
      <c r="AQ1117" s="84"/>
      <c r="AR1117" s="84"/>
      <c r="AS1117" s="84"/>
      <c r="AT1117" s="84"/>
      <c r="AU1117" s="84"/>
      <c r="AV1117" s="84"/>
      <c r="AW1117" s="84"/>
      <c r="AX1117" s="84"/>
      <c r="AY1117" s="771"/>
      <c r="AZ1117" s="84"/>
      <c r="BA1117" s="84"/>
      <c r="BB1117" s="84"/>
      <c r="BC1117" s="84"/>
      <c r="BD1117" s="84"/>
      <c r="BE1117" s="84"/>
      <c r="BF1117" s="84"/>
      <c r="BG1117" s="84"/>
      <c r="BH1117" s="84"/>
      <c r="BI1117" s="84"/>
      <c r="BJ1117" s="84"/>
      <c r="BK1117" s="771"/>
      <c r="BL1117" s="84"/>
      <c r="BM1117" s="84"/>
      <c r="BN1117" s="84"/>
      <c r="BO1117" s="84"/>
      <c r="BP1117" s="84"/>
      <c r="BQ1117" s="84"/>
      <c r="BR1117" s="84"/>
      <c r="BS1117" s="84"/>
      <c r="BT1117" s="84"/>
      <c r="BU1117" s="84"/>
      <c r="BV1117" s="84"/>
      <c r="BW1117" s="771"/>
      <c r="BX1117" s="84"/>
      <c r="BY1117" s="84"/>
      <c r="BZ1117" s="84"/>
      <c r="CA1117" s="84"/>
      <c r="CB1117" s="84"/>
      <c r="CC1117" s="84"/>
      <c r="CD1117" s="84"/>
      <c r="CE1117" s="84"/>
      <c r="CF1117" s="84"/>
      <c r="CG1117" s="84"/>
      <c r="CH1117" s="84"/>
      <c r="CI1117" s="771"/>
      <c r="CJ1117" s="791"/>
      <c r="CK1117" s="791"/>
      <c r="CL1117" s="791"/>
      <c r="CM1117" s="791"/>
      <c r="CN1117" s="791"/>
      <c r="CO1117" s="791"/>
      <c r="CP1117" s="791"/>
      <c r="CQ1117" s="791"/>
      <c r="CR1117" s="791"/>
      <c r="CS1117" s="791"/>
      <c r="CT1117" s="791"/>
      <c r="CU1117" s="793"/>
      <c r="CV1117" s="791"/>
      <c r="CW1117" s="791"/>
      <c r="CX1117" s="791"/>
      <c r="CY1117" s="791"/>
      <c r="CZ1117" s="791"/>
      <c r="DA1117" s="791"/>
      <c r="DB1117" s="791"/>
      <c r="DC1117" s="791"/>
      <c r="DD1117" s="791"/>
      <c r="DE1117" s="791"/>
      <c r="DF1117" s="791"/>
      <c r="DG1117" s="793"/>
    </row>
    <row r="1118" spans="1:111" ht="16">
      <c r="A1118" s="209"/>
      <c r="B1118" s="331"/>
      <c r="C1118" s="1115"/>
      <c r="D1118" s="84"/>
      <c r="E1118" s="84"/>
      <c r="F1118" s="84"/>
      <c r="G1118" s="84"/>
      <c r="H1118" s="84"/>
      <c r="I1118" s="84"/>
      <c r="J1118" s="84"/>
      <c r="K1118" s="84"/>
      <c r="L1118" s="84"/>
      <c r="M1118" s="84"/>
      <c r="N1118" s="84"/>
      <c r="O1118" s="84"/>
      <c r="P1118" s="84"/>
      <c r="Q1118" s="84"/>
      <c r="R1118" s="84"/>
      <c r="S1118" s="84"/>
      <c r="T1118" s="84"/>
      <c r="U1118" s="84"/>
      <c r="V1118" s="84"/>
      <c r="W1118" s="84"/>
      <c r="X1118" s="84"/>
      <c r="Y1118" s="84"/>
      <c r="Z1118" s="84"/>
      <c r="AA1118" s="771"/>
      <c r="AB1118" s="84"/>
      <c r="AC1118" s="84"/>
      <c r="AD1118" s="84"/>
      <c r="AE1118" s="84"/>
      <c r="AF1118" s="84"/>
      <c r="AG1118" s="84"/>
      <c r="AH1118" s="84"/>
      <c r="AI1118" s="84"/>
      <c r="AJ1118" s="84"/>
      <c r="AK1118" s="84"/>
      <c r="AL1118" s="84"/>
      <c r="AM1118" s="771"/>
      <c r="AN1118" s="84"/>
      <c r="AO1118" s="84"/>
      <c r="AP1118" s="84"/>
      <c r="AQ1118" s="84"/>
      <c r="AR1118" s="84"/>
      <c r="AS1118" s="84"/>
      <c r="AT1118" s="84"/>
      <c r="AU1118" s="84"/>
      <c r="AV1118" s="84"/>
      <c r="AW1118" s="84"/>
      <c r="AX1118" s="84"/>
      <c r="AY1118" s="771"/>
      <c r="AZ1118" s="84"/>
      <c r="BA1118" s="84"/>
      <c r="BB1118" s="84"/>
      <c r="BC1118" s="84"/>
      <c r="BD1118" s="84"/>
      <c r="BE1118" s="84"/>
      <c r="BF1118" s="84"/>
      <c r="BG1118" s="84"/>
      <c r="BH1118" s="84"/>
      <c r="BI1118" s="84"/>
      <c r="BJ1118" s="84"/>
      <c r="BK1118" s="771"/>
      <c r="BL1118" s="84"/>
      <c r="BM1118" s="84"/>
      <c r="BN1118" s="84"/>
      <c r="BO1118" s="84"/>
      <c r="BP1118" s="84"/>
      <c r="BQ1118" s="84"/>
      <c r="BR1118" s="84"/>
      <c r="BS1118" s="84"/>
      <c r="BT1118" s="84"/>
      <c r="BU1118" s="84"/>
      <c r="BV1118" s="84"/>
      <c r="BW1118" s="771"/>
      <c r="BX1118" s="84"/>
      <c r="BY1118" s="84"/>
      <c r="BZ1118" s="84"/>
      <c r="CA1118" s="84"/>
      <c r="CB1118" s="84"/>
      <c r="CC1118" s="84"/>
      <c r="CD1118" s="84"/>
      <c r="CE1118" s="84"/>
      <c r="CF1118" s="84"/>
      <c r="CG1118" s="84"/>
      <c r="CH1118" s="84"/>
      <c r="CI1118" s="771"/>
      <c r="CJ1118" s="791"/>
      <c r="CK1118" s="791"/>
      <c r="CL1118" s="791"/>
      <c r="CM1118" s="791"/>
      <c r="CN1118" s="791"/>
      <c r="CO1118" s="791"/>
      <c r="CP1118" s="791"/>
      <c r="CQ1118" s="791"/>
      <c r="CR1118" s="791"/>
      <c r="CS1118" s="791"/>
      <c r="CT1118" s="791"/>
      <c r="CU1118" s="793"/>
      <c r="CV1118" s="791"/>
      <c r="CW1118" s="791"/>
      <c r="CX1118" s="791"/>
      <c r="CY1118" s="791"/>
      <c r="CZ1118" s="791"/>
      <c r="DA1118" s="791"/>
      <c r="DB1118" s="791"/>
      <c r="DC1118" s="791"/>
      <c r="DD1118" s="791"/>
      <c r="DE1118" s="791"/>
      <c r="DF1118" s="791"/>
      <c r="DG1118" s="793"/>
    </row>
  </sheetData>
  <pageMargins left="0.7" right="0.7" top="0.75" bottom="0.75"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heetPr>
  <dimension ref="A1:ED997"/>
  <sheetViews>
    <sheetView showGridLines="0" workbookViewId="0">
      <pane xSplit="4" ySplit="7" topLeftCell="BG13" activePane="bottomRight" state="frozen"/>
      <selection pane="topRight" activeCell="D1" sqref="D1"/>
      <selection pane="bottomLeft" activeCell="A8" sqref="A8"/>
      <selection pane="bottomRight" activeCell="B15" sqref="B15"/>
    </sheetView>
  </sheetViews>
  <sheetFormatPr baseColWidth="10" defaultColWidth="12.6640625" defaultRowHeight="14"/>
  <cols>
    <col min="1" max="1" width="34" customWidth="1"/>
    <col min="2" max="2" width="12" style="147" customWidth="1"/>
    <col min="3" max="4" width="11.1640625" customWidth="1"/>
    <col min="5" max="5" width="12.6640625" bestFit="1" customWidth="1"/>
    <col min="6" max="64" width="11.1640625" customWidth="1"/>
  </cols>
  <sheetData>
    <row r="1" spans="1:134" ht="16">
      <c r="A1" s="625" t="str">
        <f>Settings!C5</f>
        <v>VReeMind</v>
      </c>
      <c r="B1" s="625"/>
      <c r="C1" s="1171"/>
      <c r="D1" s="1171"/>
      <c r="E1" s="194"/>
      <c r="F1" s="244"/>
      <c r="G1" s="244"/>
      <c r="H1" s="244"/>
      <c r="I1" s="244"/>
      <c r="J1" s="244"/>
      <c r="K1" s="78"/>
      <c r="L1" s="78"/>
      <c r="M1" s="78"/>
      <c r="N1" s="78"/>
      <c r="O1" s="78"/>
      <c r="P1" s="78"/>
      <c r="Q1" s="78"/>
      <c r="R1" s="78"/>
      <c r="S1" s="78"/>
      <c r="T1" s="78"/>
      <c r="U1" s="78"/>
      <c r="V1" s="78"/>
      <c r="W1" s="78"/>
      <c r="X1" s="78"/>
      <c r="Y1" s="78"/>
      <c r="Z1" s="78"/>
      <c r="AA1" s="78"/>
      <c r="AB1" s="78"/>
      <c r="AC1" s="78"/>
      <c r="AD1" s="78"/>
      <c r="AE1" s="78"/>
      <c r="AF1" s="78"/>
      <c r="AG1" s="78"/>
      <c r="AH1" s="78"/>
      <c r="AI1" s="78"/>
      <c r="AJ1" s="78"/>
      <c r="AK1" s="78"/>
      <c r="AL1" s="78"/>
      <c r="AM1" s="78"/>
      <c r="AN1" s="78"/>
      <c r="AO1" s="78"/>
      <c r="AP1" s="78"/>
      <c r="AQ1" s="78"/>
      <c r="AR1" s="78"/>
      <c r="AS1" s="78"/>
      <c r="AT1" s="78"/>
      <c r="AU1" s="78"/>
      <c r="AV1" s="78"/>
      <c r="AW1" s="78"/>
      <c r="AX1" s="78"/>
      <c r="AY1" s="78"/>
      <c r="AZ1" s="78"/>
      <c r="BA1" s="78"/>
      <c r="BB1" s="78"/>
      <c r="BC1" s="78"/>
      <c r="BD1" s="78"/>
      <c r="BE1" s="78"/>
      <c r="BF1" s="78"/>
      <c r="BG1" s="78"/>
      <c r="BH1" s="78"/>
      <c r="BI1" s="78"/>
      <c r="BJ1" s="78"/>
      <c r="BK1" s="78"/>
      <c r="BL1" s="78"/>
      <c r="BM1" s="78"/>
      <c r="BN1" s="78"/>
      <c r="BO1" s="78"/>
      <c r="BP1" s="78"/>
      <c r="BQ1" s="78"/>
      <c r="BR1" s="78"/>
      <c r="BS1" s="78"/>
      <c r="BT1" s="78"/>
      <c r="BU1" s="78"/>
      <c r="BV1" s="78"/>
      <c r="BW1" s="78"/>
      <c r="BX1" s="78"/>
      <c r="BY1" s="78"/>
      <c r="BZ1" s="78"/>
      <c r="CA1" s="78"/>
      <c r="CB1" s="78"/>
      <c r="CC1" s="78"/>
      <c r="CD1" s="78"/>
      <c r="CE1" s="78"/>
      <c r="CF1" s="78"/>
      <c r="CG1" s="78"/>
      <c r="CH1" s="78"/>
      <c r="CI1" s="78"/>
      <c r="CJ1" s="78"/>
      <c r="CK1" s="78"/>
      <c r="CL1" s="78"/>
      <c r="CM1" s="78"/>
      <c r="CN1" s="78"/>
      <c r="CO1" s="78"/>
      <c r="CP1" s="78"/>
      <c r="CQ1" s="78"/>
      <c r="CR1" s="78"/>
      <c r="CS1" s="78"/>
      <c r="CT1" s="78"/>
      <c r="CU1" s="78"/>
      <c r="CV1" s="78"/>
      <c r="CW1" s="78"/>
      <c r="CX1" s="78"/>
      <c r="CY1" s="78"/>
      <c r="CZ1" s="78"/>
      <c r="DA1" s="78"/>
      <c r="DB1" s="78"/>
      <c r="DC1" s="78"/>
      <c r="DD1" s="78"/>
      <c r="DE1" s="78"/>
      <c r="DF1" s="78"/>
      <c r="DG1" s="78"/>
      <c r="DH1" s="78"/>
      <c r="DI1" s="147"/>
      <c r="DJ1" s="147"/>
      <c r="DK1" s="147"/>
      <c r="DL1" s="147"/>
      <c r="DM1" s="147"/>
      <c r="DN1" s="147"/>
      <c r="DO1" s="147"/>
      <c r="DP1" s="147"/>
      <c r="DQ1" s="147"/>
      <c r="DR1" s="147"/>
      <c r="DS1" s="147"/>
      <c r="DT1" s="147"/>
      <c r="DU1" s="147"/>
      <c r="DV1" s="147"/>
      <c r="DW1" s="147"/>
      <c r="DX1" s="147"/>
      <c r="DY1" s="147"/>
      <c r="DZ1" s="147"/>
      <c r="EA1" s="147"/>
      <c r="EB1" s="147"/>
      <c r="EC1" s="147"/>
      <c r="ED1" s="147"/>
    </row>
    <row r="2" spans="1:134" ht="23">
      <c r="A2" s="626" t="s">
        <v>377</v>
      </c>
      <c r="B2" s="626"/>
      <c r="C2" s="1171"/>
      <c r="D2" s="1171"/>
      <c r="E2" s="84"/>
      <c r="F2" s="78"/>
      <c r="G2" s="245"/>
      <c r="H2" s="84"/>
      <c r="I2" s="78"/>
      <c r="J2" s="246"/>
      <c r="K2" s="84"/>
      <c r="L2" s="184"/>
      <c r="M2" s="247"/>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8"/>
      <c r="BB2" s="78"/>
      <c r="BC2" s="78"/>
      <c r="BD2" s="78"/>
      <c r="BE2" s="78"/>
      <c r="BF2" s="78"/>
      <c r="BG2" s="78"/>
      <c r="BH2" s="78"/>
      <c r="BI2" s="78"/>
      <c r="BJ2" s="78"/>
      <c r="BK2" s="78"/>
      <c r="BL2" s="78"/>
      <c r="BM2" s="78"/>
      <c r="BN2" s="78"/>
      <c r="BO2" s="78"/>
      <c r="BP2" s="78"/>
      <c r="BQ2" s="78"/>
      <c r="BR2" s="78"/>
      <c r="BS2" s="78"/>
      <c r="BT2" s="78"/>
      <c r="BU2" s="78"/>
      <c r="BV2" s="78"/>
      <c r="BW2" s="78"/>
      <c r="BX2" s="78"/>
      <c r="BY2" s="78"/>
      <c r="BZ2" s="78"/>
      <c r="CA2" s="78"/>
      <c r="CB2" s="78"/>
      <c r="CC2" s="78"/>
      <c r="CD2" s="78"/>
      <c r="CE2" s="78"/>
      <c r="CF2" s="78"/>
      <c r="CG2" s="78"/>
      <c r="CH2" s="78"/>
      <c r="CI2" s="78"/>
      <c r="CJ2" s="78"/>
      <c r="CK2" s="78"/>
      <c r="CL2" s="78"/>
      <c r="CM2" s="78"/>
      <c r="CN2" s="78"/>
      <c r="CO2" s="78"/>
      <c r="CP2" s="78"/>
      <c r="CQ2" s="78"/>
      <c r="CR2" s="78"/>
      <c r="CS2" s="78"/>
      <c r="CT2" s="78"/>
      <c r="CU2" s="78"/>
      <c r="CV2" s="78"/>
      <c r="CW2" s="78"/>
      <c r="CX2" s="78"/>
      <c r="CY2" s="78"/>
      <c r="CZ2" s="78"/>
      <c r="DA2" s="78"/>
      <c r="DB2" s="78"/>
      <c r="DC2" s="78"/>
      <c r="DD2" s="78"/>
      <c r="DE2" s="78"/>
      <c r="DF2" s="78"/>
      <c r="DG2" s="78"/>
      <c r="DH2" s="78"/>
      <c r="DI2" s="147"/>
      <c r="DJ2" s="147"/>
      <c r="DK2" s="147"/>
      <c r="DL2" s="147"/>
      <c r="DM2" s="147"/>
      <c r="DN2" s="147"/>
      <c r="DO2" s="147"/>
      <c r="DP2" s="147"/>
      <c r="DQ2" s="147"/>
      <c r="DR2" s="147"/>
      <c r="DS2" s="147"/>
      <c r="DT2" s="147"/>
      <c r="DU2" s="147"/>
      <c r="DV2" s="147"/>
      <c r="DW2" s="147"/>
      <c r="DX2" s="147"/>
      <c r="DY2" s="147"/>
      <c r="DZ2" s="147"/>
      <c r="EA2" s="147"/>
      <c r="EB2" s="147"/>
      <c r="EC2" s="147"/>
      <c r="ED2" s="147"/>
    </row>
    <row r="3" spans="1:134" ht="16">
      <c r="A3" s="627">
        <f ca="1">+TODAY()</f>
        <v>44143</v>
      </c>
      <c r="B3" s="627"/>
      <c r="C3" s="1171"/>
      <c r="D3" s="1171"/>
      <c r="E3" s="84"/>
      <c r="F3" s="78"/>
      <c r="G3" s="248"/>
      <c r="H3" s="84"/>
      <c r="I3" s="184"/>
      <c r="J3" s="246"/>
      <c r="K3" s="84"/>
      <c r="L3" s="78"/>
      <c r="M3" s="249"/>
      <c r="N3" s="78"/>
      <c r="O3" s="78"/>
      <c r="P3" s="78"/>
      <c r="Q3" s="78"/>
      <c r="R3" s="78"/>
      <c r="S3" s="78"/>
      <c r="T3" s="78"/>
      <c r="U3" s="78"/>
      <c r="V3" s="78"/>
      <c r="W3" s="78"/>
      <c r="X3" s="78"/>
      <c r="Y3" s="78"/>
      <c r="Z3" s="78"/>
      <c r="AA3" s="78"/>
      <c r="AB3" s="78"/>
      <c r="AC3" s="78"/>
      <c r="AD3" s="78"/>
      <c r="AE3" s="78"/>
      <c r="AF3" s="78"/>
      <c r="AG3" s="78"/>
      <c r="AH3" s="78"/>
      <c r="AI3" s="78"/>
      <c r="AJ3" s="78"/>
      <c r="AK3" s="78"/>
      <c r="AL3" s="78"/>
      <c r="AM3" s="78"/>
      <c r="AN3" s="78"/>
      <c r="AO3" s="78"/>
      <c r="AP3" s="78"/>
      <c r="AQ3" s="78"/>
      <c r="AR3" s="78"/>
      <c r="AS3" s="78"/>
      <c r="AT3" s="78"/>
      <c r="AU3" s="78"/>
      <c r="AV3" s="78"/>
      <c r="AW3" s="78"/>
      <c r="AX3" s="78"/>
      <c r="AY3" s="78"/>
      <c r="AZ3" s="78"/>
      <c r="BA3" s="78"/>
      <c r="BB3" s="78"/>
      <c r="BC3" s="78"/>
      <c r="BD3" s="78"/>
      <c r="BE3" s="78"/>
      <c r="BF3" s="78"/>
      <c r="BG3" s="78"/>
      <c r="BH3" s="78"/>
      <c r="BI3" s="78"/>
      <c r="BJ3" s="78"/>
      <c r="BK3" s="78"/>
      <c r="BL3" s="78"/>
      <c r="BM3" s="78"/>
      <c r="BN3" s="78"/>
      <c r="BO3" s="78"/>
      <c r="BP3" s="78"/>
      <c r="BQ3" s="78"/>
      <c r="BR3" s="78"/>
      <c r="BS3" s="78"/>
      <c r="BT3" s="78"/>
      <c r="BU3" s="78"/>
      <c r="BV3" s="78"/>
      <c r="BW3" s="78"/>
      <c r="BX3" s="78"/>
      <c r="BY3" s="78"/>
      <c r="BZ3" s="78"/>
      <c r="CA3" s="78"/>
      <c r="CB3" s="78"/>
      <c r="CC3" s="78"/>
      <c r="CD3" s="78"/>
      <c r="CE3" s="78"/>
      <c r="CF3" s="78"/>
      <c r="CG3" s="78"/>
      <c r="CH3" s="78"/>
      <c r="CI3" s="78"/>
      <c r="CJ3" s="78"/>
      <c r="CK3" s="78"/>
      <c r="CL3" s="78"/>
      <c r="CM3" s="78"/>
      <c r="CN3" s="78"/>
      <c r="CO3" s="78"/>
      <c r="CP3" s="78"/>
      <c r="CQ3" s="78"/>
      <c r="CR3" s="78"/>
      <c r="CS3" s="78"/>
      <c r="CT3" s="78"/>
      <c r="CU3" s="78"/>
      <c r="CV3" s="78"/>
      <c r="CW3" s="78"/>
      <c r="CX3" s="78"/>
      <c r="CY3" s="78"/>
      <c r="CZ3" s="78"/>
      <c r="DA3" s="78"/>
      <c r="DB3" s="78"/>
      <c r="DC3" s="78"/>
      <c r="DD3" s="78"/>
      <c r="DE3" s="78"/>
      <c r="DF3" s="78"/>
      <c r="DG3" s="78"/>
      <c r="DH3" s="78"/>
      <c r="DI3" s="147"/>
      <c r="DJ3" s="147"/>
      <c r="DK3" s="147"/>
      <c r="DL3" s="147"/>
      <c r="DM3" s="147"/>
      <c r="DN3" s="147"/>
      <c r="DO3" s="147"/>
      <c r="DP3" s="147"/>
      <c r="DQ3" s="147"/>
      <c r="DR3" s="147"/>
      <c r="DS3" s="147"/>
      <c r="DT3" s="147"/>
      <c r="DU3" s="147"/>
      <c r="DV3" s="147"/>
      <c r="DW3" s="147"/>
      <c r="DX3" s="147"/>
      <c r="DY3" s="147"/>
      <c r="DZ3" s="147"/>
      <c r="EA3" s="147"/>
      <c r="EB3" s="147"/>
      <c r="EC3" s="147"/>
      <c r="ED3" s="147"/>
    </row>
    <row r="4" spans="1:134" ht="16">
      <c r="A4" s="627"/>
      <c r="B4" s="627"/>
      <c r="C4" s="1172"/>
      <c r="D4" s="1172"/>
      <c r="E4" s="84"/>
      <c r="F4" s="78"/>
      <c r="G4" s="246"/>
      <c r="H4" s="84"/>
      <c r="I4" s="78"/>
      <c r="J4" s="246"/>
      <c r="K4" s="84"/>
      <c r="L4" s="78"/>
      <c r="M4" s="250"/>
      <c r="N4" s="78"/>
      <c r="O4" s="78"/>
      <c r="P4" s="78"/>
      <c r="Q4" s="78"/>
      <c r="R4" s="78"/>
      <c r="S4" s="78"/>
      <c r="T4" s="78"/>
      <c r="U4" s="78"/>
      <c r="V4" s="78"/>
      <c r="W4" s="78"/>
      <c r="X4" s="78"/>
      <c r="Y4" s="78"/>
      <c r="Z4" s="78"/>
      <c r="AA4" s="78"/>
      <c r="AB4" s="78"/>
      <c r="AC4" s="78"/>
      <c r="AD4" s="78"/>
      <c r="AE4" s="78"/>
      <c r="AF4" s="78"/>
      <c r="AG4" s="78"/>
      <c r="AH4" s="78"/>
      <c r="AI4" s="78"/>
      <c r="AJ4" s="78"/>
      <c r="AK4" s="78"/>
      <c r="AL4" s="78"/>
      <c r="AM4" s="78"/>
      <c r="AN4" s="78"/>
      <c r="AO4" s="78"/>
      <c r="AP4" s="78"/>
      <c r="AQ4" s="78"/>
      <c r="AR4" s="78"/>
      <c r="AS4" s="78"/>
      <c r="AT4" s="78"/>
      <c r="AU4" s="78"/>
      <c r="AV4" s="78"/>
      <c r="AW4" s="78"/>
      <c r="AX4" s="78"/>
      <c r="AY4" s="78"/>
      <c r="AZ4" s="78"/>
      <c r="BA4" s="78"/>
      <c r="BB4" s="78"/>
      <c r="BC4" s="78"/>
      <c r="BD4" s="78"/>
      <c r="BE4" s="78"/>
      <c r="BF4" s="78"/>
      <c r="BG4" s="78"/>
      <c r="BH4" s="78"/>
      <c r="BI4" s="78"/>
      <c r="BJ4" s="78"/>
      <c r="BK4" s="78"/>
      <c r="BL4" s="78"/>
      <c r="BM4" s="78"/>
      <c r="BN4" s="78"/>
      <c r="BO4" s="78"/>
      <c r="BP4" s="78"/>
      <c r="BQ4" s="78"/>
      <c r="BR4" s="78"/>
      <c r="BS4" s="78"/>
      <c r="BT4" s="78"/>
      <c r="BU4" s="78"/>
      <c r="BV4" s="78"/>
      <c r="BW4" s="78"/>
      <c r="BX4" s="78"/>
      <c r="BY4" s="78"/>
      <c r="BZ4" s="78"/>
      <c r="CA4" s="78"/>
      <c r="CB4" s="78"/>
      <c r="CC4" s="78"/>
      <c r="CD4" s="78"/>
      <c r="CE4" s="78"/>
      <c r="CF4" s="78"/>
      <c r="CG4" s="78"/>
      <c r="CH4" s="78"/>
      <c r="CI4" s="78"/>
      <c r="CJ4" s="78"/>
      <c r="CK4" s="78"/>
      <c r="CL4" s="78"/>
      <c r="CM4" s="78"/>
      <c r="CN4" s="78"/>
      <c r="CO4" s="78"/>
      <c r="CP4" s="78"/>
      <c r="CQ4" s="78"/>
      <c r="CR4" s="78"/>
      <c r="CS4" s="78"/>
      <c r="CT4" s="78"/>
      <c r="CU4" s="78"/>
      <c r="CV4" s="78"/>
      <c r="CW4" s="78"/>
      <c r="CX4" s="78"/>
      <c r="CY4" s="78"/>
      <c r="CZ4" s="78"/>
      <c r="DA4" s="78"/>
      <c r="DB4" s="78"/>
      <c r="DC4" s="78"/>
      <c r="DD4" s="78"/>
      <c r="DE4" s="78"/>
      <c r="DF4" s="78"/>
      <c r="DG4" s="78"/>
      <c r="DH4" s="78"/>
      <c r="DI4" s="147"/>
      <c r="DJ4" s="147"/>
      <c r="DK4" s="147"/>
      <c r="DL4" s="147"/>
      <c r="DM4" s="147"/>
      <c r="DN4" s="147"/>
      <c r="DO4" s="147"/>
      <c r="DP4" s="147"/>
      <c r="DQ4" s="147"/>
      <c r="DR4" s="147"/>
      <c r="DS4" s="147"/>
      <c r="DT4" s="147"/>
      <c r="DU4" s="147"/>
      <c r="DV4" s="147"/>
      <c r="DW4" s="147"/>
      <c r="DX4" s="147"/>
      <c r="DY4" s="147"/>
      <c r="DZ4" s="147"/>
      <c r="EA4" s="147"/>
      <c r="EB4" s="147"/>
      <c r="EC4" s="147"/>
      <c r="ED4" s="147"/>
    </row>
    <row r="5" spans="1:134" ht="16">
      <c r="A5" s="627"/>
      <c r="B5" s="627"/>
      <c r="C5" s="1172"/>
      <c r="D5" s="1172"/>
      <c r="E5" s="84"/>
      <c r="F5" s="78"/>
      <c r="G5" s="247"/>
      <c r="H5" s="84"/>
      <c r="I5" s="78"/>
      <c r="J5" s="247"/>
      <c r="K5" s="78"/>
      <c r="L5" s="78"/>
      <c r="M5" s="78"/>
      <c r="N5" s="78"/>
      <c r="O5" s="78"/>
      <c r="P5" s="78"/>
      <c r="Q5" s="78"/>
      <c r="R5" s="78"/>
      <c r="S5" s="78"/>
      <c r="T5" s="78"/>
      <c r="U5" s="78"/>
      <c r="V5" s="78"/>
      <c r="W5" s="78"/>
      <c r="X5" s="78"/>
      <c r="Y5" s="78"/>
      <c r="Z5" s="78"/>
      <c r="AA5" s="78"/>
      <c r="AB5" s="78"/>
      <c r="AC5" s="78"/>
      <c r="AD5" s="78"/>
      <c r="AE5" s="78"/>
      <c r="AF5" s="78"/>
      <c r="AG5" s="78"/>
      <c r="AH5" s="78"/>
      <c r="AI5" s="78"/>
      <c r="AJ5" s="78"/>
      <c r="AK5" s="78"/>
      <c r="AL5" s="78"/>
      <c r="AM5" s="78"/>
      <c r="AN5" s="78"/>
      <c r="AO5" s="78"/>
      <c r="AP5" s="78"/>
      <c r="AQ5" s="78"/>
      <c r="AR5" s="78"/>
      <c r="AS5" s="78"/>
      <c r="AT5" s="78"/>
      <c r="AU5" s="78"/>
      <c r="AV5" s="78"/>
      <c r="AW5" s="78"/>
      <c r="AX5" s="78"/>
      <c r="AY5" s="78"/>
      <c r="AZ5" s="78"/>
      <c r="BA5" s="78"/>
      <c r="BB5" s="78"/>
      <c r="BC5" s="78"/>
      <c r="BD5" s="78"/>
      <c r="BE5" s="78"/>
      <c r="BF5" s="78"/>
      <c r="BG5" s="78"/>
      <c r="BH5" s="78"/>
      <c r="BI5" s="78"/>
      <c r="BJ5" s="78"/>
      <c r="BK5" s="78"/>
      <c r="BL5" s="78"/>
      <c r="BM5" s="78"/>
      <c r="BN5" s="78"/>
      <c r="BO5" s="78"/>
      <c r="BP5" s="78"/>
      <c r="BQ5" s="78"/>
      <c r="BR5" s="78"/>
      <c r="BS5" s="78"/>
      <c r="BT5" s="78"/>
      <c r="BU5" s="78"/>
      <c r="BV5" s="78"/>
      <c r="BW5" s="78"/>
      <c r="BX5" s="78"/>
      <c r="BY5" s="78"/>
      <c r="BZ5" s="78"/>
      <c r="CA5" s="78"/>
      <c r="CB5" s="78"/>
      <c r="CC5" s="78"/>
      <c r="CD5" s="78"/>
      <c r="CE5" s="78"/>
      <c r="CF5" s="78"/>
      <c r="CG5" s="78"/>
      <c r="CH5" s="78"/>
      <c r="CI5" s="78"/>
      <c r="CJ5" s="78"/>
      <c r="CK5" s="78"/>
      <c r="CL5" s="78"/>
      <c r="CM5" s="78"/>
      <c r="CN5" s="78"/>
      <c r="CO5" s="78"/>
      <c r="CP5" s="78"/>
      <c r="CQ5" s="78"/>
      <c r="CR5" s="78"/>
      <c r="CS5" s="78"/>
      <c r="CT5" s="78"/>
      <c r="CU5" s="78"/>
      <c r="CV5" s="78"/>
      <c r="CW5" s="78"/>
      <c r="CX5" s="78"/>
      <c r="CY5" s="78"/>
      <c r="CZ5" s="78"/>
      <c r="DA5" s="78"/>
      <c r="DB5" s="78"/>
      <c r="DC5" s="78"/>
      <c r="DD5" s="78"/>
      <c r="DE5" s="78"/>
      <c r="DF5" s="78"/>
      <c r="DG5" s="78"/>
      <c r="DH5" s="78"/>
      <c r="DI5" s="147"/>
      <c r="DJ5" s="147"/>
      <c r="DK5" s="147"/>
      <c r="DL5" s="147"/>
      <c r="DM5" s="147"/>
      <c r="DN5" s="147"/>
      <c r="DO5" s="147"/>
      <c r="DP5" s="147"/>
      <c r="DQ5" s="147"/>
      <c r="DR5" s="147"/>
      <c r="DS5" s="147"/>
      <c r="DT5" s="147"/>
      <c r="DU5" s="147"/>
      <c r="DV5" s="147"/>
      <c r="DW5" s="147"/>
      <c r="DX5" s="147"/>
      <c r="DY5" s="147"/>
      <c r="DZ5" s="147"/>
      <c r="EA5" s="147"/>
      <c r="EB5" s="147"/>
      <c r="EC5" s="147"/>
      <c r="ED5" s="147"/>
    </row>
    <row r="6" spans="1:134" ht="16">
      <c r="A6" s="628"/>
      <c r="B6" s="628"/>
      <c r="C6" s="1173"/>
      <c r="D6" s="1173"/>
      <c r="E6" s="1174">
        <f>'FS-Month'!D6</f>
        <v>43466</v>
      </c>
      <c r="F6" s="1174">
        <f>'FS-Month'!E6</f>
        <v>43497</v>
      </c>
      <c r="G6" s="1174">
        <f>'FS-Month'!F6</f>
        <v>43525</v>
      </c>
      <c r="H6" s="1174">
        <f>'FS-Month'!G6</f>
        <v>43556</v>
      </c>
      <c r="I6" s="1174">
        <f>'FS-Month'!H6</f>
        <v>43586</v>
      </c>
      <c r="J6" s="1174">
        <f>'FS-Month'!I6</f>
        <v>43617</v>
      </c>
      <c r="K6" s="1174">
        <f>'FS-Month'!J6</f>
        <v>43647</v>
      </c>
      <c r="L6" s="1174">
        <f>'FS-Month'!K6</f>
        <v>43678</v>
      </c>
      <c r="M6" s="1174">
        <f>'FS-Month'!L6</f>
        <v>43709</v>
      </c>
      <c r="N6" s="1174">
        <f>'FS-Month'!M6</f>
        <v>43739</v>
      </c>
      <c r="O6" s="1174">
        <f>'FS-Month'!N6</f>
        <v>43770</v>
      </c>
      <c r="P6" s="1174">
        <f>'FS-Month'!O6</f>
        <v>43800</v>
      </c>
      <c r="Q6" s="1174">
        <f>'FS-Month'!P6</f>
        <v>43831</v>
      </c>
      <c r="R6" s="1174">
        <f>'FS-Month'!Q6</f>
        <v>43862</v>
      </c>
      <c r="S6" s="1174">
        <f>'FS-Month'!R6</f>
        <v>43891</v>
      </c>
      <c r="T6" s="1174">
        <f>'FS-Month'!S6</f>
        <v>43922</v>
      </c>
      <c r="U6" s="1174">
        <f>'FS-Month'!T6</f>
        <v>43952</v>
      </c>
      <c r="V6" s="1174">
        <f>'FS-Month'!U6</f>
        <v>43983</v>
      </c>
      <c r="W6" s="1174">
        <f>'FS-Month'!V6</f>
        <v>44013</v>
      </c>
      <c r="X6" s="1174">
        <f>'FS-Month'!W6</f>
        <v>44044</v>
      </c>
      <c r="Y6" s="1174">
        <f>'FS-Month'!X6</f>
        <v>44075</v>
      </c>
      <c r="Z6" s="1174">
        <f>'FS-Month'!Y6</f>
        <v>44105</v>
      </c>
      <c r="AA6" s="1174">
        <f>'FS-Month'!Z6</f>
        <v>44136</v>
      </c>
      <c r="AB6" s="1174">
        <f>'FS-Month'!AA6</f>
        <v>44166</v>
      </c>
      <c r="AC6" s="1174">
        <f>'FS-Month'!AB6</f>
        <v>44197</v>
      </c>
      <c r="AD6" s="1174">
        <f>'FS-Month'!AC6</f>
        <v>44228</v>
      </c>
      <c r="AE6" s="1174">
        <f>'FS-Month'!AD6</f>
        <v>44256</v>
      </c>
      <c r="AF6" s="1174">
        <f>'FS-Month'!AE6</f>
        <v>44287</v>
      </c>
      <c r="AG6" s="1174">
        <f>'FS-Month'!AF6</f>
        <v>44317</v>
      </c>
      <c r="AH6" s="1174">
        <f>'FS-Month'!AG6</f>
        <v>44348</v>
      </c>
      <c r="AI6" s="1174">
        <f>'FS-Month'!AH6</f>
        <v>44378</v>
      </c>
      <c r="AJ6" s="1174">
        <f>'FS-Month'!AI6</f>
        <v>44409</v>
      </c>
      <c r="AK6" s="1174">
        <f>'FS-Month'!AJ6</f>
        <v>44440</v>
      </c>
      <c r="AL6" s="1174">
        <f>'FS-Month'!AK6</f>
        <v>44470</v>
      </c>
      <c r="AM6" s="1174">
        <f>'FS-Month'!AL6</f>
        <v>44501</v>
      </c>
      <c r="AN6" s="1174">
        <f>'FS-Month'!AM6</f>
        <v>44531</v>
      </c>
      <c r="AO6" s="1174">
        <f>'FS-Month'!AN6</f>
        <v>44562</v>
      </c>
      <c r="AP6" s="1174">
        <f>'FS-Month'!AO6</f>
        <v>44593</v>
      </c>
      <c r="AQ6" s="1174">
        <f>'FS-Month'!AP6</f>
        <v>44621</v>
      </c>
      <c r="AR6" s="1174">
        <f>'FS-Month'!AQ6</f>
        <v>44652</v>
      </c>
      <c r="AS6" s="1175">
        <f>'FS-Month'!AR6</f>
        <v>44682</v>
      </c>
      <c r="AT6" s="1175">
        <f>'FS-Month'!AS6</f>
        <v>44713</v>
      </c>
      <c r="AU6" s="1175">
        <f>'FS-Month'!AT6</f>
        <v>44743</v>
      </c>
      <c r="AV6" s="1175">
        <f>'FS-Month'!AU6</f>
        <v>44774</v>
      </c>
      <c r="AW6" s="1175">
        <f>'FS-Month'!AV6</f>
        <v>44805</v>
      </c>
      <c r="AX6" s="1175">
        <f>'FS-Month'!AW6</f>
        <v>44835</v>
      </c>
      <c r="AY6" s="1175">
        <f>'FS-Month'!AX6</f>
        <v>44866</v>
      </c>
      <c r="AZ6" s="1175">
        <f>'FS-Month'!AY6</f>
        <v>44896</v>
      </c>
      <c r="BA6" s="1175">
        <f>'FS-Month'!AZ6</f>
        <v>44927</v>
      </c>
      <c r="BB6" s="1175">
        <f>'FS-Month'!BA6</f>
        <v>44958</v>
      </c>
      <c r="BC6" s="1175">
        <f>'FS-Month'!BB6</f>
        <v>44986</v>
      </c>
      <c r="BD6" s="1175">
        <f>'FS-Month'!BC6</f>
        <v>45017</v>
      </c>
      <c r="BE6" s="1175">
        <f>'FS-Month'!BD6</f>
        <v>45047</v>
      </c>
      <c r="BF6" s="1175">
        <f>'FS-Month'!BE6</f>
        <v>45078</v>
      </c>
      <c r="BG6" s="1175">
        <f>'FS-Month'!BF6</f>
        <v>45108</v>
      </c>
      <c r="BH6" s="1175">
        <f>'FS-Month'!BG6</f>
        <v>45139</v>
      </c>
      <c r="BI6" s="1175">
        <f>'FS-Month'!BH6</f>
        <v>45170</v>
      </c>
      <c r="BJ6" s="1175">
        <f>'FS-Month'!BI6</f>
        <v>45200</v>
      </c>
      <c r="BK6" s="1175">
        <f>'FS-Month'!BJ6</f>
        <v>45231</v>
      </c>
      <c r="BL6" s="1175">
        <f>'FS-Month'!BK6</f>
        <v>45261</v>
      </c>
      <c r="BM6" s="1175">
        <f>'FS-Month'!BL6</f>
        <v>45292</v>
      </c>
      <c r="BN6" s="1175">
        <f>'FS-Month'!BM6</f>
        <v>45323</v>
      </c>
      <c r="BO6" s="1175">
        <f>'FS-Month'!BN6</f>
        <v>45352</v>
      </c>
      <c r="BP6" s="1175">
        <f>'FS-Month'!BO6</f>
        <v>45383</v>
      </c>
      <c r="BQ6" s="1175">
        <f>'FS-Month'!BP6</f>
        <v>45413</v>
      </c>
      <c r="BR6" s="1175">
        <f>'FS-Month'!BQ6</f>
        <v>45444</v>
      </c>
      <c r="BS6" s="1175">
        <f>'FS-Month'!BR6</f>
        <v>45474</v>
      </c>
      <c r="BT6" s="1175">
        <f>'FS-Month'!BS6</f>
        <v>45505</v>
      </c>
      <c r="BU6" s="1175">
        <f>'FS-Month'!BT6</f>
        <v>45536</v>
      </c>
      <c r="BV6" s="1175">
        <f>'FS-Month'!BU6</f>
        <v>45566</v>
      </c>
      <c r="BW6" s="1175">
        <f>'FS-Month'!BV6</f>
        <v>45597</v>
      </c>
      <c r="BX6" s="1175">
        <f>'FS-Month'!BW6</f>
        <v>45627</v>
      </c>
      <c r="BY6" s="1175">
        <f>'FS-Month'!BX6</f>
        <v>45658</v>
      </c>
      <c r="BZ6" s="1175">
        <f>'FS-Month'!BY6</f>
        <v>45689</v>
      </c>
      <c r="CA6" s="1175">
        <f>'FS-Month'!BZ6</f>
        <v>45717</v>
      </c>
      <c r="CB6" s="1175">
        <f>'FS-Month'!CA6</f>
        <v>45748</v>
      </c>
      <c r="CC6" s="1175">
        <f>'FS-Month'!CB6</f>
        <v>45778</v>
      </c>
      <c r="CD6" s="1175">
        <f>'FS-Month'!CC6</f>
        <v>45809</v>
      </c>
      <c r="CE6" s="1175">
        <f>'FS-Month'!CD6</f>
        <v>45839</v>
      </c>
      <c r="CF6" s="1175">
        <f>'FS-Month'!CE6</f>
        <v>45870</v>
      </c>
      <c r="CG6" s="1175">
        <f>'FS-Month'!CF6</f>
        <v>45901</v>
      </c>
      <c r="CH6" s="1175">
        <f>'FS-Month'!CG6</f>
        <v>45931</v>
      </c>
      <c r="CI6" s="1175">
        <f>'FS-Month'!CH6</f>
        <v>45962</v>
      </c>
      <c r="CJ6" s="1175">
        <f>'FS-Month'!CI6</f>
        <v>45992</v>
      </c>
      <c r="CK6" s="1175">
        <f>'FS-Month'!CJ6</f>
        <v>46023</v>
      </c>
      <c r="CL6" s="1175">
        <f>'FS-Month'!CK6</f>
        <v>46054</v>
      </c>
      <c r="CM6" s="1175">
        <f>'FS-Month'!CL6</f>
        <v>46082</v>
      </c>
      <c r="CN6" s="1175">
        <f>'FS-Month'!CM6</f>
        <v>46113</v>
      </c>
      <c r="CO6" s="1175">
        <f>'FS-Month'!CN6</f>
        <v>46143</v>
      </c>
      <c r="CP6" s="1175">
        <f>'FS-Month'!CO6</f>
        <v>46174</v>
      </c>
      <c r="CQ6" s="1175">
        <f>'FS-Month'!CP6</f>
        <v>46204</v>
      </c>
      <c r="CR6" s="1175">
        <f>'FS-Month'!CQ6</f>
        <v>46235</v>
      </c>
      <c r="CS6" s="1175">
        <f>'FS-Month'!CR6</f>
        <v>46266</v>
      </c>
      <c r="CT6" s="1175">
        <f>'FS-Month'!CS6</f>
        <v>46296</v>
      </c>
      <c r="CU6" s="1175">
        <f>'FS-Month'!CT6</f>
        <v>46327</v>
      </c>
      <c r="CV6" s="1175">
        <f>'FS-Month'!CU6</f>
        <v>46357</v>
      </c>
      <c r="CW6" s="1175">
        <f>'FS-Month'!CV6</f>
        <v>46388</v>
      </c>
      <c r="CX6" s="1175">
        <f>'FS-Month'!CW6</f>
        <v>46419</v>
      </c>
      <c r="CY6" s="1175">
        <f>'FS-Month'!CX6</f>
        <v>46447</v>
      </c>
      <c r="CZ6" s="1175">
        <f>'FS-Month'!CY6</f>
        <v>46478</v>
      </c>
      <c r="DA6" s="1175">
        <f>'FS-Month'!CZ6</f>
        <v>46508</v>
      </c>
      <c r="DB6" s="1175">
        <f>'FS-Month'!DA6</f>
        <v>46539</v>
      </c>
      <c r="DC6" s="1175">
        <f>'FS-Month'!DB6</f>
        <v>46569</v>
      </c>
      <c r="DD6" s="1175">
        <f>'FS-Month'!DC6</f>
        <v>46600</v>
      </c>
      <c r="DE6" s="1175">
        <f>'FS-Month'!DD6</f>
        <v>46631</v>
      </c>
      <c r="DF6" s="1175">
        <f>'FS-Month'!DE6</f>
        <v>46661</v>
      </c>
      <c r="DG6" s="1175">
        <f>'FS-Month'!DF6</f>
        <v>46692</v>
      </c>
      <c r="DH6" s="1175">
        <f>'FS-Month'!DG6</f>
        <v>46722</v>
      </c>
      <c r="DI6" s="147"/>
      <c r="DJ6" s="147"/>
      <c r="DK6" s="147"/>
      <c r="DL6" s="147"/>
      <c r="DM6" s="147"/>
      <c r="DN6" s="147"/>
      <c r="DO6" s="147"/>
      <c r="DP6" s="147"/>
      <c r="DQ6" s="147"/>
      <c r="DR6" s="147"/>
      <c r="DS6" s="147"/>
      <c r="DT6" s="147"/>
      <c r="DU6" s="147"/>
      <c r="DV6" s="147"/>
      <c r="DW6" s="147"/>
      <c r="DX6" s="147"/>
      <c r="DY6" s="147"/>
      <c r="DZ6" s="147"/>
      <c r="EA6" s="147"/>
      <c r="EB6" s="147"/>
      <c r="EC6" s="147"/>
      <c r="ED6" s="147"/>
    </row>
    <row r="7" spans="1:134" ht="34">
      <c r="A7" s="1176"/>
      <c r="B7" s="1176"/>
      <c r="C7" s="284" t="s">
        <v>121</v>
      </c>
      <c r="D7" s="1177" t="s">
        <v>272</v>
      </c>
      <c r="E7" s="1178">
        <f>'FS-Month'!D7</f>
        <v>1</v>
      </c>
      <c r="F7" s="1178">
        <f>'FS-Month'!E7</f>
        <v>2</v>
      </c>
      <c r="G7" s="1178">
        <f>'FS-Month'!F7</f>
        <v>3</v>
      </c>
      <c r="H7" s="1178">
        <f>'FS-Month'!G7</f>
        <v>4</v>
      </c>
      <c r="I7" s="1178">
        <f>'FS-Month'!H7</f>
        <v>5</v>
      </c>
      <c r="J7" s="1178">
        <f>'FS-Month'!I7</f>
        <v>6</v>
      </c>
      <c r="K7" s="1178">
        <f>'FS-Month'!J7</f>
        <v>7</v>
      </c>
      <c r="L7" s="1178">
        <f>'FS-Month'!K7</f>
        <v>8</v>
      </c>
      <c r="M7" s="1178">
        <f>'FS-Month'!L7</f>
        <v>9</v>
      </c>
      <c r="N7" s="1178">
        <f>'FS-Month'!M7</f>
        <v>10</v>
      </c>
      <c r="O7" s="1178">
        <f>'FS-Month'!N7</f>
        <v>11</v>
      </c>
      <c r="P7" s="1178">
        <f>'FS-Month'!O7</f>
        <v>12</v>
      </c>
      <c r="Q7" s="1178">
        <f>'FS-Month'!P7</f>
        <v>13</v>
      </c>
      <c r="R7" s="1178">
        <f>'FS-Month'!Q7</f>
        <v>14</v>
      </c>
      <c r="S7" s="1178">
        <f>'FS-Month'!R7</f>
        <v>15</v>
      </c>
      <c r="T7" s="1178">
        <f>'FS-Month'!S7</f>
        <v>16</v>
      </c>
      <c r="U7" s="1178">
        <f>'FS-Month'!T7</f>
        <v>17</v>
      </c>
      <c r="V7" s="1178">
        <f>'FS-Month'!U7</f>
        <v>18</v>
      </c>
      <c r="W7" s="1178">
        <f>'FS-Month'!V7</f>
        <v>19</v>
      </c>
      <c r="X7" s="1178">
        <f>'FS-Month'!W7</f>
        <v>20</v>
      </c>
      <c r="Y7" s="1178">
        <f>'FS-Month'!X7</f>
        <v>21</v>
      </c>
      <c r="Z7" s="1178">
        <f>'FS-Month'!Y7</f>
        <v>22</v>
      </c>
      <c r="AA7" s="1178">
        <f>'FS-Month'!Z7</f>
        <v>23</v>
      </c>
      <c r="AB7" s="1178">
        <f>'FS-Month'!AA7</f>
        <v>24</v>
      </c>
      <c r="AC7" s="1178">
        <f>'FS-Month'!AB7</f>
        <v>25</v>
      </c>
      <c r="AD7" s="1178">
        <f>'FS-Month'!AC7</f>
        <v>26</v>
      </c>
      <c r="AE7" s="1178">
        <f>'FS-Month'!AD7</f>
        <v>27</v>
      </c>
      <c r="AF7" s="1178">
        <f>'FS-Month'!AE7</f>
        <v>28</v>
      </c>
      <c r="AG7" s="1178">
        <f>'FS-Month'!AF7</f>
        <v>29</v>
      </c>
      <c r="AH7" s="1178">
        <f>'FS-Month'!AG7</f>
        <v>30</v>
      </c>
      <c r="AI7" s="1178">
        <f>'FS-Month'!AH7</f>
        <v>31</v>
      </c>
      <c r="AJ7" s="1178">
        <f>'FS-Month'!AI7</f>
        <v>32</v>
      </c>
      <c r="AK7" s="1178">
        <f>'FS-Month'!AJ7</f>
        <v>33</v>
      </c>
      <c r="AL7" s="1178">
        <f>'FS-Month'!AK7</f>
        <v>34</v>
      </c>
      <c r="AM7" s="1178">
        <f>'FS-Month'!AL7</f>
        <v>35</v>
      </c>
      <c r="AN7" s="1178">
        <f>'FS-Month'!AM7</f>
        <v>36</v>
      </c>
      <c r="AO7" s="1178">
        <f>'FS-Month'!AN7</f>
        <v>37</v>
      </c>
      <c r="AP7" s="1178">
        <f>'FS-Month'!AO7</f>
        <v>38</v>
      </c>
      <c r="AQ7" s="1178">
        <f>'FS-Month'!AP7</f>
        <v>39</v>
      </c>
      <c r="AR7" s="1178">
        <f>'FS-Month'!AQ7</f>
        <v>40</v>
      </c>
      <c r="AS7" s="1178">
        <f>'FS-Month'!AR7</f>
        <v>41</v>
      </c>
      <c r="AT7" s="1178">
        <f>'FS-Month'!AS7</f>
        <v>42</v>
      </c>
      <c r="AU7" s="1178">
        <f>'FS-Month'!AT7</f>
        <v>43</v>
      </c>
      <c r="AV7" s="1178">
        <f>'FS-Month'!AU7</f>
        <v>44</v>
      </c>
      <c r="AW7" s="1178">
        <f>'FS-Month'!AV7</f>
        <v>45</v>
      </c>
      <c r="AX7" s="1178">
        <f>'FS-Month'!AW7</f>
        <v>46</v>
      </c>
      <c r="AY7" s="1178">
        <f>'FS-Month'!AX7</f>
        <v>47</v>
      </c>
      <c r="AZ7" s="1178">
        <f>'FS-Month'!AY7</f>
        <v>48</v>
      </c>
      <c r="BA7" s="1178">
        <f>'FS-Month'!AZ7</f>
        <v>49</v>
      </c>
      <c r="BB7" s="1178">
        <f>'FS-Month'!BA7</f>
        <v>50</v>
      </c>
      <c r="BC7" s="1178">
        <f>'FS-Month'!BB7</f>
        <v>51</v>
      </c>
      <c r="BD7" s="1178">
        <f>'FS-Month'!BC7</f>
        <v>52</v>
      </c>
      <c r="BE7" s="1178">
        <f>'FS-Month'!BD7</f>
        <v>53</v>
      </c>
      <c r="BF7" s="1178">
        <f>'FS-Month'!BE7</f>
        <v>54</v>
      </c>
      <c r="BG7" s="1178">
        <f>'FS-Month'!BF7</f>
        <v>55</v>
      </c>
      <c r="BH7" s="1178">
        <f>'FS-Month'!BG7</f>
        <v>56</v>
      </c>
      <c r="BI7" s="1178">
        <f>'FS-Month'!BH7</f>
        <v>57</v>
      </c>
      <c r="BJ7" s="1178">
        <f>'FS-Month'!BI7</f>
        <v>58</v>
      </c>
      <c r="BK7" s="1178">
        <f>'FS-Month'!BJ7</f>
        <v>59</v>
      </c>
      <c r="BL7" s="1178">
        <f>'FS-Month'!BK7</f>
        <v>60</v>
      </c>
      <c r="BM7" s="1178">
        <f>'FS-Month'!BL7</f>
        <v>61</v>
      </c>
      <c r="BN7" s="1178">
        <f>'FS-Month'!BM7</f>
        <v>62</v>
      </c>
      <c r="BO7" s="1178">
        <f>'FS-Month'!BN7</f>
        <v>63</v>
      </c>
      <c r="BP7" s="1178">
        <f>'FS-Month'!BO7</f>
        <v>64</v>
      </c>
      <c r="BQ7" s="1178">
        <f>'FS-Month'!BP7</f>
        <v>65</v>
      </c>
      <c r="BR7" s="1178">
        <f>'FS-Month'!BQ7</f>
        <v>66</v>
      </c>
      <c r="BS7" s="1178">
        <f>'FS-Month'!BR7</f>
        <v>67</v>
      </c>
      <c r="BT7" s="1178">
        <f>'FS-Month'!BS7</f>
        <v>68</v>
      </c>
      <c r="BU7" s="1178">
        <f>'FS-Month'!BT7</f>
        <v>69</v>
      </c>
      <c r="BV7" s="1178">
        <f>'FS-Month'!BU7</f>
        <v>70</v>
      </c>
      <c r="BW7" s="1178">
        <f>'FS-Month'!BV7</f>
        <v>71</v>
      </c>
      <c r="BX7" s="1178">
        <f>'FS-Month'!BW7</f>
        <v>72</v>
      </c>
      <c r="BY7" s="1178">
        <f>'FS-Month'!BX7</f>
        <v>73</v>
      </c>
      <c r="BZ7" s="1178">
        <f>'FS-Month'!BY7</f>
        <v>74</v>
      </c>
      <c r="CA7" s="1178">
        <f>'FS-Month'!BZ7</f>
        <v>75</v>
      </c>
      <c r="CB7" s="1178">
        <f>'FS-Month'!CA7</f>
        <v>76</v>
      </c>
      <c r="CC7" s="1178">
        <f>'FS-Month'!CB7</f>
        <v>77</v>
      </c>
      <c r="CD7" s="1178">
        <f>'FS-Month'!CC7</f>
        <v>78</v>
      </c>
      <c r="CE7" s="1178">
        <f>'FS-Month'!CD7</f>
        <v>79</v>
      </c>
      <c r="CF7" s="1178">
        <f>'FS-Month'!CE7</f>
        <v>80</v>
      </c>
      <c r="CG7" s="1178">
        <f>'FS-Month'!CF7</f>
        <v>81</v>
      </c>
      <c r="CH7" s="1178">
        <f>'FS-Month'!CG7</f>
        <v>82</v>
      </c>
      <c r="CI7" s="1178">
        <f>'FS-Month'!CH7</f>
        <v>83</v>
      </c>
      <c r="CJ7" s="1178">
        <f>'FS-Month'!CI7</f>
        <v>84</v>
      </c>
      <c r="CK7" s="1178">
        <f>'FS-Month'!CJ7</f>
        <v>85</v>
      </c>
      <c r="CL7" s="1178">
        <f>'FS-Month'!CK7</f>
        <v>86</v>
      </c>
      <c r="CM7" s="1178">
        <f>'FS-Month'!CL7</f>
        <v>87</v>
      </c>
      <c r="CN7" s="1178">
        <f>'FS-Month'!CM7</f>
        <v>88</v>
      </c>
      <c r="CO7" s="1178">
        <f>'FS-Month'!CN7</f>
        <v>89</v>
      </c>
      <c r="CP7" s="1178">
        <f>'FS-Month'!CO7</f>
        <v>90</v>
      </c>
      <c r="CQ7" s="1178">
        <f>'FS-Month'!CP7</f>
        <v>91</v>
      </c>
      <c r="CR7" s="1178">
        <f>'FS-Month'!CQ7</f>
        <v>92</v>
      </c>
      <c r="CS7" s="1178">
        <f>'FS-Month'!CR7</f>
        <v>93</v>
      </c>
      <c r="CT7" s="1178">
        <f>'FS-Month'!CS7</f>
        <v>94</v>
      </c>
      <c r="CU7" s="1178">
        <f>'FS-Month'!CT7</f>
        <v>95</v>
      </c>
      <c r="CV7" s="1178">
        <f>'FS-Month'!CU7</f>
        <v>96</v>
      </c>
      <c r="CW7" s="1178">
        <f>'FS-Month'!CV7</f>
        <v>97</v>
      </c>
      <c r="CX7" s="1178">
        <f>'FS-Month'!CW7</f>
        <v>98</v>
      </c>
      <c r="CY7" s="1178">
        <f>'FS-Month'!CX7</f>
        <v>99</v>
      </c>
      <c r="CZ7" s="1178">
        <f>'FS-Month'!CY7</f>
        <v>100</v>
      </c>
      <c r="DA7" s="1178">
        <f>'FS-Month'!CZ7</f>
        <v>101</v>
      </c>
      <c r="DB7" s="1178">
        <f>'FS-Month'!DA7</f>
        <v>102</v>
      </c>
      <c r="DC7" s="1178">
        <f>'FS-Month'!DB7</f>
        <v>103</v>
      </c>
      <c r="DD7" s="1178">
        <f>'FS-Month'!DC7</f>
        <v>104</v>
      </c>
      <c r="DE7" s="1178">
        <f>'FS-Month'!DD7</f>
        <v>105</v>
      </c>
      <c r="DF7" s="1178">
        <f>'FS-Month'!DE7</f>
        <v>106</v>
      </c>
      <c r="DG7" s="1178">
        <f>'FS-Month'!DF7</f>
        <v>107</v>
      </c>
      <c r="DH7" s="1178">
        <f>'FS-Month'!DG7</f>
        <v>108</v>
      </c>
      <c r="DI7" s="147"/>
      <c r="DJ7" s="147"/>
      <c r="DK7" s="147"/>
      <c r="DL7" s="147"/>
      <c r="DM7" s="147"/>
      <c r="DN7" s="147"/>
      <c r="DO7" s="147"/>
      <c r="DP7" s="147"/>
      <c r="DQ7" s="147"/>
      <c r="DR7" s="147"/>
      <c r="DS7" s="147"/>
      <c r="DT7" s="147"/>
      <c r="DU7" s="147"/>
      <c r="DV7" s="147"/>
      <c r="DW7" s="147"/>
      <c r="DX7" s="147"/>
      <c r="DY7" s="147"/>
      <c r="DZ7" s="147"/>
      <c r="EA7" s="147"/>
      <c r="EB7" s="147"/>
      <c r="EC7" s="147"/>
      <c r="ED7" s="147"/>
    </row>
    <row r="8" spans="1:134" ht="16">
      <c r="A8" s="171"/>
      <c r="B8" s="171"/>
      <c r="C8" s="251"/>
      <c r="D8" s="251"/>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8"/>
      <c r="CF8" s="88"/>
      <c r="CG8" s="88"/>
      <c r="CH8" s="88"/>
      <c r="CI8" s="88"/>
      <c r="CJ8" s="88"/>
      <c r="CK8" s="88"/>
      <c r="CL8" s="88"/>
      <c r="CM8" s="88"/>
      <c r="CN8" s="88"/>
      <c r="CO8" s="88"/>
      <c r="CP8" s="88"/>
      <c r="CQ8" s="88"/>
      <c r="CR8" s="88"/>
      <c r="CS8" s="88"/>
      <c r="CT8" s="88"/>
      <c r="CU8" s="88"/>
      <c r="CV8" s="88"/>
      <c r="CW8" s="88"/>
      <c r="CX8" s="88"/>
      <c r="CY8" s="88"/>
      <c r="CZ8" s="88"/>
      <c r="DA8" s="88"/>
      <c r="DB8" s="88"/>
      <c r="DC8" s="88"/>
      <c r="DD8" s="88"/>
      <c r="DE8" s="88"/>
      <c r="DF8" s="88"/>
      <c r="DG8" s="88"/>
      <c r="DH8" s="88"/>
      <c r="DI8" s="147"/>
      <c r="DJ8" s="147"/>
      <c r="DK8" s="147"/>
      <c r="DL8" s="147"/>
      <c r="DM8" s="147"/>
      <c r="DN8" s="147"/>
      <c r="DO8" s="147"/>
      <c r="DP8" s="147"/>
      <c r="DQ8" s="147"/>
      <c r="DR8" s="147"/>
      <c r="DS8" s="147"/>
      <c r="DT8" s="147"/>
      <c r="DU8" s="147"/>
      <c r="DV8" s="147"/>
      <c r="DW8" s="147"/>
      <c r="DX8" s="147"/>
      <c r="DY8" s="147"/>
      <c r="DZ8" s="147"/>
      <c r="EA8" s="147"/>
      <c r="EB8" s="147"/>
      <c r="EC8" s="147"/>
      <c r="ED8" s="147"/>
    </row>
    <row r="9" spans="1:134" ht="24" thickBot="1">
      <c r="A9" s="252" t="s">
        <v>274</v>
      </c>
      <c r="B9" s="252"/>
      <c r="C9" s="253"/>
      <c r="D9" s="253"/>
      <c r="E9" s="705">
        <v>0</v>
      </c>
      <c r="F9" s="705">
        <v>0</v>
      </c>
      <c r="G9" s="705">
        <v>0</v>
      </c>
      <c r="H9" s="705">
        <v>0</v>
      </c>
      <c r="I9" s="705">
        <v>0</v>
      </c>
      <c r="J9" s="705">
        <v>0</v>
      </c>
      <c r="K9" s="706">
        <v>0</v>
      </c>
      <c r="L9" s="705">
        <v>0</v>
      </c>
      <c r="M9" s="705">
        <v>0</v>
      </c>
      <c r="N9" s="705">
        <v>0</v>
      </c>
      <c r="O9" s="705">
        <v>0</v>
      </c>
      <c r="P9" s="705">
        <v>0</v>
      </c>
      <c r="Q9" s="705">
        <v>0</v>
      </c>
      <c r="R9" s="705">
        <v>0</v>
      </c>
      <c r="S9" s="705">
        <v>0</v>
      </c>
      <c r="T9" s="705">
        <v>0</v>
      </c>
      <c r="U9" s="705">
        <v>0</v>
      </c>
      <c r="V9" s="705">
        <v>0</v>
      </c>
      <c r="W9" s="705">
        <v>0</v>
      </c>
      <c r="X9" s="705">
        <v>0</v>
      </c>
      <c r="Y9" s="705">
        <v>0</v>
      </c>
      <c r="Z9" s="705">
        <v>2000</v>
      </c>
      <c r="AA9" s="705">
        <v>0</v>
      </c>
      <c r="AB9" s="707">
        <v>0</v>
      </c>
      <c r="AC9" s="706">
        <v>2200</v>
      </c>
      <c r="AD9" s="705">
        <v>0</v>
      </c>
      <c r="AE9" s="705">
        <v>0</v>
      </c>
      <c r="AF9" s="705">
        <v>2420</v>
      </c>
      <c r="AG9" s="705">
        <v>0</v>
      </c>
      <c r="AH9" s="705">
        <v>0</v>
      </c>
      <c r="AI9" s="705">
        <v>2662</v>
      </c>
      <c r="AJ9" s="705">
        <v>0</v>
      </c>
      <c r="AK9" s="705">
        <v>0</v>
      </c>
      <c r="AL9" s="705">
        <v>2928.2</v>
      </c>
      <c r="AM9" s="705">
        <v>0</v>
      </c>
      <c r="AN9" s="707">
        <v>0</v>
      </c>
      <c r="AO9" s="705">
        <v>3221.02</v>
      </c>
      <c r="AP9" s="705">
        <v>0</v>
      </c>
      <c r="AQ9" s="705">
        <v>0</v>
      </c>
      <c r="AR9" s="705">
        <v>3543.12</v>
      </c>
      <c r="AS9" s="705">
        <v>0</v>
      </c>
      <c r="AT9" s="705">
        <v>0</v>
      </c>
      <c r="AU9" s="708">
        <v>3897.4342000000011</v>
      </c>
      <c r="AV9" s="705">
        <v>0</v>
      </c>
      <c r="AW9" s="705">
        <v>0</v>
      </c>
      <c r="AX9" s="708">
        <v>4287.1776200000013</v>
      </c>
      <c r="AY9" s="705">
        <v>0</v>
      </c>
      <c r="AZ9" s="707">
        <v>0</v>
      </c>
      <c r="BA9" s="755">
        <v>4715.8953820000015</v>
      </c>
      <c r="BB9" s="705">
        <v>0</v>
      </c>
      <c r="BC9" s="705">
        <v>0</v>
      </c>
      <c r="BD9" s="762">
        <v>5187.4849202000023</v>
      </c>
      <c r="BE9" s="705">
        <v>0</v>
      </c>
      <c r="BF9" s="705">
        <v>0</v>
      </c>
      <c r="BG9" s="762">
        <v>5706.2334122200027</v>
      </c>
      <c r="BH9" s="705">
        <v>0</v>
      </c>
      <c r="BI9" s="705">
        <v>0</v>
      </c>
      <c r="BJ9" s="762">
        <v>6276.8567534420035</v>
      </c>
      <c r="BK9" s="705">
        <v>0</v>
      </c>
      <c r="BL9" s="707">
        <v>0</v>
      </c>
      <c r="BM9" s="755">
        <v>6904.5424287862043</v>
      </c>
      <c r="BN9" s="700">
        <v>0</v>
      </c>
      <c r="BO9" s="700">
        <v>0</v>
      </c>
      <c r="BP9" s="762">
        <v>7594.996671664825</v>
      </c>
      <c r="BQ9" s="700">
        <v>0</v>
      </c>
      <c r="BR9" s="700">
        <v>0</v>
      </c>
      <c r="BS9" s="762">
        <v>8354.4963388313081</v>
      </c>
      <c r="BT9" s="700">
        <v>0</v>
      </c>
      <c r="BU9" s="700">
        <v>0</v>
      </c>
      <c r="BV9" s="762">
        <v>9189.9459727144404</v>
      </c>
      <c r="BW9" s="700">
        <v>0</v>
      </c>
      <c r="BX9" s="764">
        <v>0</v>
      </c>
      <c r="BY9" s="755">
        <v>10108.940569985885</v>
      </c>
      <c r="BZ9" s="700">
        <v>0</v>
      </c>
      <c r="CA9" s="700">
        <v>0</v>
      </c>
      <c r="CB9" s="762">
        <v>11119.834626984475</v>
      </c>
      <c r="CC9" s="700">
        <v>0</v>
      </c>
      <c r="CD9" s="700">
        <v>0</v>
      </c>
      <c r="CE9" s="762">
        <v>12231.818089682924</v>
      </c>
      <c r="CF9" s="700">
        <v>0</v>
      </c>
      <c r="CG9" s="700">
        <v>0</v>
      </c>
      <c r="CH9" s="762">
        <v>13454.999898651216</v>
      </c>
      <c r="CI9" s="700">
        <v>0</v>
      </c>
      <c r="CJ9" s="764">
        <v>0</v>
      </c>
      <c r="CK9" s="755">
        <v>16145.999878381459</v>
      </c>
      <c r="CL9" s="700">
        <v>0</v>
      </c>
      <c r="CM9" s="700">
        <v>0</v>
      </c>
      <c r="CN9" s="762">
        <v>19375.199854057752</v>
      </c>
      <c r="CO9" s="700">
        <v>0</v>
      </c>
      <c r="CP9" s="700">
        <v>0</v>
      </c>
      <c r="CQ9" s="762">
        <v>23250.239824869303</v>
      </c>
      <c r="CR9" s="700">
        <v>0</v>
      </c>
      <c r="CS9" s="700">
        <v>0</v>
      </c>
      <c r="CT9" s="762">
        <v>27900.287789843162</v>
      </c>
      <c r="CU9" s="700">
        <v>0</v>
      </c>
      <c r="CV9" s="764">
        <v>0</v>
      </c>
      <c r="CW9" s="755">
        <v>33480.345347811795</v>
      </c>
      <c r="CX9" s="700">
        <v>0</v>
      </c>
      <c r="CY9" s="700">
        <v>0</v>
      </c>
      <c r="CZ9" s="762">
        <v>40176.414417374152</v>
      </c>
      <c r="DA9" s="700">
        <v>0</v>
      </c>
      <c r="DB9" s="700">
        <v>0</v>
      </c>
      <c r="DC9" s="762">
        <v>48211.69730084898</v>
      </c>
      <c r="DD9" s="700">
        <v>0</v>
      </c>
      <c r="DE9" s="700">
        <v>0</v>
      </c>
      <c r="DF9" s="700">
        <v>57854.036760000003</v>
      </c>
      <c r="DG9" s="700">
        <v>0</v>
      </c>
      <c r="DH9" s="764">
        <v>0</v>
      </c>
      <c r="DI9" s="755">
        <v>69424.844113222527</v>
      </c>
      <c r="DJ9" s="700">
        <v>0</v>
      </c>
      <c r="DK9" s="700">
        <v>0</v>
      </c>
      <c r="DL9" s="762">
        <v>83309.812935867027</v>
      </c>
      <c r="DM9" s="700">
        <v>0</v>
      </c>
      <c r="DN9" s="700">
        <v>0</v>
      </c>
      <c r="DO9" s="762">
        <v>99971.775523040429</v>
      </c>
      <c r="DP9" s="700">
        <v>0</v>
      </c>
      <c r="DQ9" s="700">
        <v>0</v>
      </c>
      <c r="DR9" s="762">
        <v>119966.13062764851</v>
      </c>
      <c r="DS9" s="700">
        <v>0</v>
      </c>
      <c r="DT9" s="764">
        <v>0</v>
      </c>
      <c r="DU9" s="708">
        <v>143959.3567531782</v>
      </c>
      <c r="DV9" s="700">
        <v>0</v>
      </c>
      <c r="DW9" s="700">
        <v>0</v>
      </c>
      <c r="DX9" s="708">
        <v>172751.22810381383</v>
      </c>
      <c r="DY9" s="700">
        <v>0</v>
      </c>
      <c r="DZ9" s="700">
        <v>0</v>
      </c>
      <c r="EA9" s="708">
        <v>207301.47372457659</v>
      </c>
      <c r="EB9" s="700">
        <v>0</v>
      </c>
      <c r="EC9" s="700">
        <v>0</v>
      </c>
      <c r="ED9" s="708">
        <v>248761.76846949189</v>
      </c>
    </row>
    <row r="10" spans="1:134" ht="16">
      <c r="A10" s="78"/>
      <c r="B10" s="78"/>
      <c r="C10" s="144"/>
      <c r="D10" s="144"/>
      <c r="E10" s="78"/>
      <c r="F10" s="78"/>
      <c r="G10" s="78"/>
      <c r="H10" s="78"/>
      <c r="I10" s="78"/>
      <c r="J10" s="78"/>
      <c r="K10" s="78"/>
      <c r="L10" s="78"/>
      <c r="M10" s="78"/>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c r="AS10" s="78"/>
      <c r="AT10" s="78"/>
      <c r="AU10" s="78"/>
      <c r="AV10" s="78"/>
      <c r="AW10" s="78"/>
      <c r="AX10" s="78"/>
      <c r="AY10" s="78"/>
      <c r="AZ10" s="78"/>
      <c r="BA10" s="78"/>
      <c r="BB10" s="78"/>
      <c r="BC10" s="78"/>
      <c r="BD10" s="78"/>
      <c r="BE10" s="78"/>
      <c r="BF10" s="78"/>
      <c r="BG10" s="78"/>
      <c r="BH10" s="78"/>
      <c r="BI10" s="78"/>
      <c r="BJ10" s="78"/>
      <c r="BK10" s="78"/>
      <c r="BL10" s="78"/>
      <c r="BM10" s="78"/>
      <c r="BN10" s="78"/>
      <c r="BO10" s="78"/>
      <c r="BP10" s="78"/>
      <c r="BQ10" s="78"/>
      <c r="BR10" s="78"/>
      <c r="BS10" s="78"/>
      <c r="BT10" s="78"/>
      <c r="BU10" s="78"/>
      <c r="BV10" s="78"/>
      <c r="BW10" s="78"/>
      <c r="BX10" s="78"/>
      <c r="BY10" s="78"/>
      <c r="BZ10" s="78"/>
      <c r="CA10" s="78"/>
      <c r="CB10" s="78"/>
      <c r="CC10" s="78"/>
      <c r="CD10" s="78"/>
      <c r="CE10" s="78"/>
      <c r="CF10" s="78"/>
      <c r="CG10" s="78"/>
      <c r="CH10" s="78"/>
      <c r="CI10" s="78"/>
      <c r="CJ10" s="78"/>
      <c r="CK10" s="78"/>
      <c r="CL10" s="78"/>
      <c r="CM10" s="78"/>
      <c r="CN10" s="78"/>
      <c r="CO10" s="78"/>
      <c r="CP10" s="78"/>
      <c r="CQ10" s="78"/>
      <c r="CR10" s="78"/>
      <c r="CS10" s="78"/>
      <c r="CT10" s="78"/>
      <c r="CU10" s="78"/>
      <c r="CV10" s="78"/>
      <c r="CW10" s="78"/>
      <c r="CX10" s="78"/>
      <c r="CY10" s="78"/>
      <c r="CZ10" s="78"/>
      <c r="DA10" s="78"/>
      <c r="DB10" s="78"/>
      <c r="DC10" s="78"/>
      <c r="DD10" s="78"/>
      <c r="DE10" s="78"/>
      <c r="DF10" s="78"/>
      <c r="DG10" s="78"/>
      <c r="DH10" s="78"/>
      <c r="DI10" s="147"/>
      <c r="DJ10" s="147"/>
      <c r="DK10" s="147"/>
      <c r="DL10" s="147"/>
      <c r="DM10" s="147"/>
      <c r="DN10" s="147"/>
      <c r="DO10" s="147"/>
      <c r="DP10" s="147"/>
      <c r="DQ10" s="147"/>
      <c r="DR10" s="147"/>
      <c r="DS10" s="147"/>
      <c r="DT10" s="147"/>
      <c r="DU10" s="147"/>
      <c r="DV10" s="147"/>
      <c r="DW10" s="147"/>
      <c r="DX10" s="147"/>
      <c r="DY10" s="147"/>
      <c r="DZ10" s="147"/>
      <c r="EA10" s="147"/>
      <c r="EB10" s="147"/>
      <c r="EC10" s="147"/>
      <c r="ED10" s="147"/>
    </row>
    <row r="11" spans="1:134" ht="16">
      <c r="A11" s="78"/>
      <c r="B11" s="632"/>
      <c r="C11" s="633"/>
      <c r="D11" s="633"/>
      <c r="E11" s="254"/>
      <c r="F11" s="254"/>
      <c r="G11" s="254"/>
      <c r="H11" s="254"/>
      <c r="I11" s="254"/>
      <c r="J11" s="254"/>
      <c r="K11" s="254"/>
      <c r="L11" s="254"/>
      <c r="M11" s="254"/>
      <c r="N11" s="254"/>
      <c r="O11" s="254"/>
      <c r="P11" s="254"/>
      <c r="Q11" s="254"/>
      <c r="R11" s="254"/>
      <c r="S11" s="254"/>
      <c r="T11" s="254"/>
      <c r="U11" s="254"/>
      <c r="V11" s="254"/>
      <c r="W11" s="254"/>
      <c r="X11" s="254"/>
      <c r="Y11" s="254"/>
      <c r="Z11" s="254"/>
      <c r="AA11" s="254"/>
      <c r="AB11" s="254"/>
      <c r="AC11" s="254"/>
      <c r="AD11" s="254"/>
      <c r="AE11" s="254"/>
      <c r="AF11" s="254"/>
      <c r="AG11" s="254"/>
      <c r="AH11" s="254"/>
      <c r="AI11" s="254"/>
      <c r="AJ11" s="254"/>
      <c r="AK11" s="254"/>
      <c r="AL11" s="254"/>
      <c r="AM11" s="254"/>
      <c r="AN11" s="254"/>
      <c r="AO11" s="254"/>
      <c r="AP11" s="254"/>
      <c r="AQ11" s="254"/>
      <c r="AR11" s="254"/>
      <c r="AS11" s="254"/>
      <c r="AT11" s="254"/>
      <c r="AU11" s="254"/>
      <c r="AV11" s="254"/>
      <c r="AW11" s="254"/>
      <c r="AX11" s="254"/>
      <c r="AY11" s="254"/>
      <c r="AZ11" s="254"/>
      <c r="BA11" s="254"/>
      <c r="BB11" s="254"/>
      <c r="BC11" s="254"/>
      <c r="BD11" s="254"/>
      <c r="BE11" s="254"/>
      <c r="BF11" s="254"/>
      <c r="BG11" s="254"/>
      <c r="BH11" s="254"/>
      <c r="BI11" s="254"/>
      <c r="BJ11" s="254"/>
      <c r="BK11" s="254"/>
      <c r="BL11" s="254"/>
      <c r="BM11" s="254"/>
      <c r="BN11" s="254"/>
      <c r="BO11" s="254"/>
      <c r="BP11" s="254"/>
      <c r="BQ11" s="254"/>
      <c r="BR11" s="254"/>
      <c r="BS11" s="254"/>
      <c r="BT11" s="254"/>
      <c r="BU11" s="254"/>
      <c r="BV11" s="254"/>
      <c r="BW11" s="254"/>
      <c r="BX11" s="254"/>
      <c r="BY11" s="254"/>
      <c r="BZ11" s="254"/>
      <c r="CA11" s="254"/>
      <c r="CB11" s="254"/>
      <c r="CC11" s="254"/>
      <c r="CD11" s="254"/>
      <c r="CE11" s="254"/>
      <c r="CF11" s="254"/>
      <c r="CG11" s="254"/>
      <c r="CH11" s="254"/>
      <c r="CI11" s="254"/>
      <c r="CJ11" s="254"/>
      <c r="CK11" s="254"/>
      <c r="CL11" s="254"/>
      <c r="CM11" s="254"/>
      <c r="CN11" s="254"/>
      <c r="CO11" s="254"/>
      <c r="CP11" s="254"/>
      <c r="CQ11" s="254"/>
      <c r="CR11" s="254"/>
      <c r="CS11" s="254"/>
      <c r="CT11" s="254"/>
      <c r="CU11" s="254"/>
      <c r="CV11" s="254"/>
      <c r="CW11" s="254"/>
      <c r="CX11" s="254"/>
      <c r="CY11" s="254"/>
      <c r="CZ11" s="254"/>
      <c r="DA11" s="254"/>
      <c r="DB11" s="254"/>
      <c r="DC11" s="254"/>
      <c r="DD11" s="254"/>
      <c r="DE11" s="254"/>
      <c r="DF11" s="254"/>
      <c r="DG11" s="254"/>
      <c r="DH11" s="254"/>
      <c r="DI11" s="147"/>
      <c r="DJ11" s="147"/>
      <c r="DK11" s="147"/>
      <c r="DL11" s="147"/>
      <c r="DM11" s="147"/>
      <c r="DN11" s="147"/>
      <c r="DO11" s="147"/>
      <c r="DP11" s="147"/>
      <c r="DQ11" s="147"/>
      <c r="DR11" s="147"/>
      <c r="DS11" s="147"/>
      <c r="DT11" s="147"/>
      <c r="DU11" s="147"/>
      <c r="DV11" s="147"/>
      <c r="DW11" s="147"/>
      <c r="DX11" s="147"/>
      <c r="DY11" s="147"/>
      <c r="DZ11" s="147"/>
      <c r="EA11" s="147"/>
      <c r="EB11" s="147"/>
      <c r="EC11" s="147"/>
      <c r="ED11" s="147"/>
    </row>
    <row r="12" spans="1:134" ht="16">
      <c r="A12" s="25" t="s">
        <v>616</v>
      </c>
      <c r="B12" s="596">
        <v>0.56999999999999995</v>
      </c>
      <c r="C12" s="635"/>
      <c r="D12" s="635"/>
      <c r="E12" s="254"/>
      <c r="F12" s="254"/>
      <c r="G12" s="254"/>
      <c r="H12" s="254"/>
      <c r="I12" s="254"/>
      <c r="J12" s="254"/>
      <c r="K12" s="254"/>
      <c r="L12" s="254"/>
      <c r="M12" s="254"/>
      <c r="N12" s="254"/>
      <c r="O12" s="254"/>
      <c r="P12" s="254"/>
      <c r="Q12" s="254"/>
      <c r="R12" s="254"/>
      <c r="S12" s="254"/>
      <c r="T12" s="254"/>
      <c r="U12" s="254"/>
      <c r="V12" s="254"/>
      <c r="W12" s="254"/>
      <c r="X12" s="254"/>
      <c r="Y12" s="254"/>
      <c r="Z12" s="254"/>
      <c r="AA12" s="254"/>
      <c r="AB12" s="254"/>
      <c r="AC12" s="254"/>
      <c r="AD12" s="254"/>
      <c r="AE12" s="254"/>
      <c r="AF12" s="254"/>
      <c r="AG12" s="254"/>
      <c r="AH12" s="254"/>
      <c r="AI12" s="254"/>
      <c r="AJ12" s="254"/>
      <c r="AK12" s="254"/>
      <c r="AL12" s="254"/>
      <c r="AM12" s="254"/>
      <c r="AN12" s="254"/>
      <c r="AO12" s="254"/>
      <c r="AP12" s="254"/>
      <c r="AQ12" s="254"/>
      <c r="AR12" s="254"/>
      <c r="AS12" s="254"/>
      <c r="AT12" s="254"/>
      <c r="AU12" s="254"/>
      <c r="AV12" s="254"/>
      <c r="AW12" s="254"/>
      <c r="AX12" s="254"/>
      <c r="AY12" s="254"/>
      <c r="AZ12" s="254"/>
      <c r="BA12" s="254"/>
      <c r="BB12" s="254"/>
      <c r="BC12" s="254"/>
      <c r="BD12" s="254"/>
      <c r="BE12" s="254"/>
      <c r="BF12" s="254"/>
      <c r="BG12" s="254"/>
      <c r="BH12" s="254"/>
      <c r="BI12" s="254"/>
      <c r="BJ12" s="254"/>
      <c r="BK12" s="254"/>
      <c r="BL12" s="254"/>
      <c r="BM12" s="254"/>
      <c r="BN12" s="254"/>
      <c r="BO12" s="254"/>
      <c r="BP12" s="254"/>
      <c r="BQ12" s="254"/>
      <c r="BR12" s="254"/>
      <c r="BS12" s="254"/>
      <c r="BT12" s="254"/>
      <c r="BU12" s="254"/>
      <c r="BV12" s="254"/>
      <c r="BW12" s="254"/>
      <c r="BX12" s="254"/>
      <c r="BY12" s="254"/>
      <c r="BZ12" s="254"/>
      <c r="CA12" s="254"/>
      <c r="CB12" s="254"/>
      <c r="CC12" s="254"/>
      <c r="CD12" s="254"/>
      <c r="CE12" s="254"/>
      <c r="CF12" s="254"/>
      <c r="CG12" s="254"/>
      <c r="CH12" s="254"/>
      <c r="CI12" s="254"/>
      <c r="CJ12" s="254"/>
      <c r="CK12" s="254"/>
      <c r="CL12" s="254"/>
      <c r="CM12" s="254"/>
      <c r="CN12" s="254"/>
      <c r="CO12" s="254"/>
      <c r="CP12" s="254"/>
      <c r="CQ12" s="254"/>
      <c r="CR12" s="254"/>
      <c r="CS12" s="254"/>
      <c r="CT12" s="254"/>
      <c r="CU12" s="254"/>
      <c r="CV12" s="254"/>
      <c r="CW12" s="254"/>
      <c r="CX12" s="254"/>
      <c r="CY12" s="254"/>
      <c r="CZ12" s="254"/>
      <c r="DA12" s="254"/>
      <c r="DB12" s="254"/>
      <c r="DC12" s="254"/>
      <c r="DD12" s="254"/>
      <c r="DE12" s="254"/>
      <c r="DF12" s="254"/>
      <c r="DG12" s="254"/>
      <c r="DH12" s="254"/>
      <c r="DI12" s="147"/>
      <c r="DJ12" s="147"/>
      <c r="DK12" s="147"/>
      <c r="DL12" s="147"/>
      <c r="DM12" s="147"/>
      <c r="DN12" s="147"/>
      <c r="DO12" s="147"/>
      <c r="DP12" s="147"/>
      <c r="DQ12" s="147"/>
      <c r="DR12" s="147"/>
      <c r="DS12" s="147"/>
      <c r="DT12" s="147"/>
      <c r="DU12" s="147"/>
      <c r="DV12" s="147"/>
      <c r="DW12" s="147"/>
      <c r="DX12" s="147"/>
      <c r="DY12" s="147"/>
      <c r="DZ12" s="147"/>
      <c r="EA12" s="147"/>
      <c r="EB12" s="147"/>
      <c r="EC12" s="147"/>
      <c r="ED12" s="147"/>
    </row>
    <row r="13" spans="1:134" ht="16">
      <c r="A13" s="25" t="s">
        <v>379</v>
      </c>
      <c r="B13" s="25">
        <v>4</v>
      </c>
      <c r="C13" s="635"/>
      <c r="D13" s="635"/>
      <c r="E13" s="254"/>
      <c r="F13" s="254"/>
      <c r="G13" s="254"/>
      <c r="H13" s="254"/>
      <c r="I13" s="254"/>
      <c r="J13" s="254"/>
      <c r="K13" s="254"/>
      <c r="L13" s="254"/>
      <c r="M13" s="254"/>
      <c r="N13" s="254"/>
      <c r="O13" s="254"/>
      <c r="P13" s="254"/>
      <c r="Q13" s="254"/>
      <c r="R13" s="254"/>
      <c r="S13" s="254"/>
      <c r="T13" s="254"/>
      <c r="U13" s="254"/>
      <c r="V13" s="254"/>
      <c r="W13" s="254"/>
      <c r="X13" s="254"/>
      <c r="Y13" s="254"/>
      <c r="Z13" s="254"/>
      <c r="AA13" s="254"/>
      <c r="AB13" s="254"/>
      <c r="AC13" s="254"/>
      <c r="AD13" s="254"/>
      <c r="AE13" s="254"/>
      <c r="AF13" s="254"/>
      <c r="AG13" s="254"/>
      <c r="AH13" s="254"/>
      <c r="AI13" s="254"/>
      <c r="AJ13" s="254"/>
      <c r="AK13" s="254"/>
      <c r="AL13" s="254"/>
      <c r="AM13" s="254"/>
      <c r="AN13" s="254"/>
      <c r="AO13" s="254"/>
      <c r="AP13" s="254"/>
      <c r="AQ13" s="254"/>
      <c r="AR13" s="254"/>
      <c r="AS13" s="254"/>
      <c r="AT13" s="254"/>
      <c r="AU13" s="254"/>
      <c r="AV13" s="254"/>
      <c r="AW13" s="254"/>
      <c r="AX13" s="254"/>
      <c r="AY13" s="254"/>
      <c r="AZ13" s="254"/>
      <c r="BA13" s="254"/>
      <c r="BB13" s="254"/>
      <c r="BC13" s="254"/>
      <c r="BD13" s="254"/>
      <c r="BE13" s="254"/>
      <c r="BF13" s="254"/>
      <c r="BG13" s="254"/>
      <c r="BH13" s="254"/>
      <c r="BI13" s="254"/>
      <c r="BJ13" s="254"/>
      <c r="BK13" s="254"/>
      <c r="BL13" s="254"/>
      <c r="BM13" s="254"/>
      <c r="BN13" s="254"/>
      <c r="BO13" s="254"/>
      <c r="BP13" s="254"/>
      <c r="BQ13" s="254"/>
      <c r="BR13" s="254"/>
      <c r="BS13" s="254"/>
      <c r="BT13" s="254"/>
      <c r="BU13" s="254"/>
      <c r="BV13" s="254"/>
      <c r="BW13" s="254"/>
      <c r="BX13" s="254"/>
      <c r="BY13" s="254"/>
      <c r="BZ13" s="254"/>
      <c r="CA13" s="254"/>
      <c r="CB13" s="254"/>
      <c r="CC13" s="254"/>
      <c r="CD13" s="254"/>
      <c r="CE13" s="254"/>
      <c r="CF13" s="254"/>
      <c r="CG13" s="254"/>
      <c r="CH13" s="254"/>
      <c r="CI13" s="254"/>
      <c r="CJ13" s="254"/>
      <c r="CK13" s="254"/>
      <c r="CL13" s="254"/>
      <c r="CM13" s="254"/>
      <c r="CN13" s="254"/>
      <c r="CO13" s="254"/>
      <c r="CP13" s="254"/>
      <c r="CQ13" s="254"/>
      <c r="CR13" s="254"/>
      <c r="CS13" s="254"/>
      <c r="CT13" s="254"/>
      <c r="CU13" s="254"/>
      <c r="CV13" s="254"/>
      <c r="CW13" s="254"/>
      <c r="CX13" s="254"/>
      <c r="CY13" s="254"/>
      <c r="CZ13" s="254"/>
      <c r="DA13" s="254"/>
      <c r="DB13" s="254"/>
      <c r="DC13" s="254"/>
      <c r="DD13" s="254"/>
      <c r="DE13" s="254"/>
      <c r="DF13" s="254"/>
      <c r="DG13" s="254"/>
      <c r="DH13" s="254"/>
      <c r="DI13" s="147"/>
      <c r="DJ13" s="147"/>
      <c r="DK13" s="147"/>
      <c r="DL13" s="147"/>
      <c r="DM13" s="147"/>
      <c r="DN13" s="147"/>
      <c r="DO13" s="147"/>
      <c r="DP13" s="147"/>
      <c r="DQ13" s="147"/>
      <c r="DR13" s="147"/>
      <c r="DS13" s="147"/>
      <c r="DT13" s="147"/>
      <c r="DU13" s="147"/>
      <c r="DV13" s="147"/>
      <c r="DW13" s="147"/>
      <c r="DX13" s="147"/>
      <c r="DY13" s="147"/>
      <c r="DZ13" s="147"/>
      <c r="EA13" s="147"/>
      <c r="EB13" s="147"/>
      <c r="EC13" s="147"/>
      <c r="ED13" s="147"/>
    </row>
    <row r="14" spans="1:134" ht="16">
      <c r="A14" s="167" t="s">
        <v>613</v>
      </c>
      <c r="B14" s="70">
        <v>45</v>
      </c>
      <c r="C14" s="144"/>
      <c r="D14" s="144"/>
      <c r="E14" s="255"/>
      <c r="F14" s="255"/>
      <c r="G14" s="255"/>
      <c r="H14" s="255"/>
      <c r="I14" s="255"/>
      <c r="J14" s="255"/>
      <c r="K14" s="255"/>
      <c r="L14" s="255"/>
      <c r="M14" s="255"/>
      <c r="N14" s="255"/>
      <c r="O14" s="255"/>
      <c r="P14" s="255"/>
      <c r="Q14" s="255"/>
      <c r="R14" s="255"/>
      <c r="S14" s="255"/>
      <c r="T14" s="255"/>
      <c r="U14" s="255"/>
      <c r="V14" s="255"/>
      <c r="W14" s="255"/>
      <c r="X14" s="255"/>
      <c r="Y14" s="255"/>
      <c r="Z14" s="255"/>
      <c r="AA14" s="255"/>
      <c r="AB14" s="255"/>
      <c r="AC14" s="255"/>
      <c r="AD14" s="255"/>
      <c r="AE14" s="255"/>
      <c r="AF14" s="255"/>
      <c r="AG14" s="255"/>
      <c r="AH14" s="255"/>
      <c r="AI14" s="255"/>
      <c r="AJ14" s="255"/>
      <c r="AK14" s="255"/>
      <c r="AL14" s="255"/>
      <c r="AM14" s="255"/>
      <c r="AN14" s="255"/>
      <c r="AO14" s="255"/>
      <c r="AP14" s="255"/>
      <c r="AQ14" s="255"/>
      <c r="AR14" s="255"/>
      <c r="AS14" s="255"/>
      <c r="AT14" s="255"/>
      <c r="AU14" s="255"/>
      <c r="AV14" s="255"/>
      <c r="AW14" s="255"/>
      <c r="AX14" s="255"/>
      <c r="AY14" s="255"/>
      <c r="AZ14" s="255"/>
      <c r="BA14" s="255"/>
      <c r="BB14" s="255"/>
      <c r="BC14" s="255"/>
      <c r="BD14" s="255"/>
      <c r="BE14" s="255"/>
      <c r="BF14" s="255"/>
      <c r="BG14" s="255"/>
      <c r="BH14" s="255"/>
      <c r="BI14" s="255"/>
      <c r="BJ14" s="255"/>
      <c r="BK14" s="255"/>
      <c r="BL14" s="255"/>
      <c r="BM14" s="255"/>
      <c r="BN14" s="255"/>
      <c r="BO14" s="255"/>
      <c r="BP14" s="255"/>
      <c r="BQ14" s="255"/>
      <c r="BR14" s="255"/>
      <c r="BS14" s="255"/>
      <c r="BT14" s="255"/>
      <c r="BU14" s="255"/>
      <c r="BV14" s="255"/>
      <c r="BW14" s="255"/>
      <c r="BX14" s="255"/>
      <c r="BY14" s="255"/>
      <c r="BZ14" s="255"/>
      <c r="CA14" s="255"/>
      <c r="CB14" s="255"/>
      <c r="CC14" s="255"/>
      <c r="CD14" s="255"/>
      <c r="CE14" s="255"/>
      <c r="CF14" s="255"/>
      <c r="CG14" s="255"/>
      <c r="CH14" s="255"/>
      <c r="CI14" s="255"/>
      <c r="CJ14" s="255"/>
      <c r="CK14" s="255"/>
      <c r="CL14" s="255"/>
      <c r="CM14" s="255"/>
      <c r="CN14" s="255"/>
      <c r="CO14" s="255"/>
      <c r="CP14" s="255"/>
      <c r="CQ14" s="255"/>
      <c r="CR14" s="255"/>
      <c r="CS14" s="255"/>
      <c r="CT14" s="255"/>
      <c r="CU14" s="255"/>
      <c r="CV14" s="255"/>
      <c r="CW14" s="255"/>
      <c r="CX14" s="255"/>
      <c r="CY14" s="255"/>
      <c r="CZ14" s="255"/>
      <c r="DA14" s="255"/>
      <c r="DB14" s="255"/>
      <c r="DC14" s="255"/>
      <c r="DD14" s="255"/>
      <c r="DE14" s="255"/>
      <c r="DF14" s="255"/>
      <c r="DG14" s="255"/>
      <c r="DH14" s="255"/>
      <c r="DI14" s="147"/>
      <c r="DJ14" s="147"/>
      <c r="DK14" s="147"/>
      <c r="DL14" s="147"/>
      <c r="DM14" s="147"/>
      <c r="DN14" s="147"/>
      <c r="DO14" s="147"/>
      <c r="DP14" s="147"/>
      <c r="DQ14" s="147"/>
      <c r="DR14" s="147"/>
      <c r="DS14" s="147"/>
      <c r="DT14" s="147"/>
      <c r="DU14" s="147"/>
      <c r="DV14" s="147"/>
      <c r="DW14" s="147"/>
      <c r="DX14" s="147"/>
      <c r="DY14" s="147"/>
      <c r="DZ14" s="147"/>
      <c r="EA14" s="147"/>
      <c r="EB14" s="147"/>
      <c r="EC14" s="147"/>
      <c r="ED14" s="147"/>
    </row>
    <row r="15" spans="1:134" ht="16">
      <c r="A15" s="78" t="s">
        <v>614</v>
      </c>
      <c r="B15" s="78">
        <f>B14*B12*B13</f>
        <v>102.6</v>
      </c>
      <c r="C15" s="144"/>
      <c r="D15" s="144"/>
      <c r="E15" s="255"/>
      <c r="F15" s="255"/>
      <c r="G15" s="255"/>
      <c r="H15" s="255"/>
      <c r="I15" s="255"/>
      <c r="J15" s="255"/>
      <c r="K15" s="255"/>
      <c r="L15" s="255"/>
      <c r="M15" s="255"/>
      <c r="N15" s="255"/>
      <c r="O15" s="255"/>
      <c r="P15" s="255"/>
      <c r="Q15" s="255"/>
      <c r="R15" s="255"/>
      <c r="S15" s="255"/>
      <c r="T15" s="255"/>
      <c r="U15" s="255"/>
      <c r="V15" s="255"/>
      <c r="W15" s="255"/>
      <c r="X15" s="255"/>
      <c r="Y15" s="255"/>
      <c r="Z15" s="255"/>
      <c r="AA15" s="255"/>
      <c r="AB15" s="255"/>
      <c r="AC15" s="255"/>
      <c r="AD15" s="255"/>
      <c r="AE15" s="255"/>
      <c r="AF15" s="255"/>
      <c r="AG15" s="255"/>
      <c r="AH15" s="255"/>
      <c r="AI15" s="255"/>
      <c r="AJ15" s="255"/>
      <c r="AK15" s="255"/>
      <c r="AL15" s="255"/>
      <c r="AM15" s="255"/>
      <c r="AN15" s="255"/>
      <c r="AO15" s="255"/>
      <c r="AP15" s="255"/>
      <c r="AQ15" s="255"/>
      <c r="AR15" s="255"/>
      <c r="AS15" s="255"/>
      <c r="AT15" s="255"/>
      <c r="AU15" s="255"/>
      <c r="AV15" s="255"/>
      <c r="AW15" s="255"/>
      <c r="AX15" s="255"/>
      <c r="AY15" s="255"/>
      <c r="AZ15" s="255"/>
      <c r="BA15" s="255"/>
      <c r="BB15" s="255"/>
      <c r="BC15" s="255"/>
      <c r="BD15" s="255"/>
      <c r="BE15" s="255"/>
      <c r="BF15" s="255"/>
      <c r="BG15" s="255"/>
      <c r="BH15" s="255"/>
      <c r="BI15" s="255"/>
      <c r="BJ15" s="255"/>
      <c r="BK15" s="255"/>
      <c r="BL15" s="255"/>
      <c r="BM15" s="255"/>
      <c r="BN15" s="255"/>
      <c r="BO15" s="255"/>
      <c r="BP15" s="255"/>
      <c r="BQ15" s="255"/>
      <c r="BR15" s="255"/>
      <c r="BS15" s="255"/>
      <c r="BT15" s="255"/>
      <c r="BU15" s="255"/>
      <c r="BV15" s="255"/>
      <c r="BW15" s="255"/>
      <c r="BX15" s="255"/>
      <c r="BY15" s="255"/>
      <c r="BZ15" s="255"/>
      <c r="CA15" s="255"/>
      <c r="CB15" s="255"/>
      <c r="CC15" s="255"/>
      <c r="CD15" s="255"/>
      <c r="CE15" s="255"/>
      <c r="CF15" s="255"/>
      <c r="CG15" s="255"/>
      <c r="CH15" s="255"/>
      <c r="CI15" s="255"/>
      <c r="CJ15" s="255"/>
      <c r="CK15" s="255"/>
      <c r="CL15" s="255"/>
      <c r="CM15" s="255"/>
      <c r="CN15" s="255"/>
      <c r="CO15" s="255"/>
      <c r="CP15" s="255"/>
      <c r="CQ15" s="255"/>
      <c r="CR15" s="255"/>
      <c r="CS15" s="255"/>
      <c r="CT15" s="255"/>
      <c r="CU15" s="255"/>
      <c r="CV15" s="255"/>
      <c r="CW15" s="255"/>
      <c r="CX15" s="255"/>
      <c r="CY15" s="255"/>
      <c r="CZ15" s="255"/>
      <c r="DA15" s="255"/>
      <c r="DB15" s="255"/>
      <c r="DC15" s="255"/>
      <c r="DD15" s="255"/>
      <c r="DE15" s="255"/>
      <c r="DF15" s="255"/>
      <c r="DG15" s="255"/>
      <c r="DH15" s="255"/>
      <c r="DI15" s="147"/>
      <c r="DJ15" s="147"/>
      <c r="DK15" s="147"/>
      <c r="DL15" s="147"/>
      <c r="DM15" s="147"/>
      <c r="DN15" s="147"/>
      <c r="DO15" s="147"/>
      <c r="DP15" s="147"/>
      <c r="DQ15" s="147"/>
      <c r="DR15" s="147"/>
      <c r="DS15" s="147"/>
      <c r="DT15" s="147"/>
      <c r="DU15" s="147"/>
      <c r="DV15" s="147"/>
      <c r="DW15" s="147"/>
      <c r="DX15" s="147"/>
      <c r="DY15" s="147"/>
      <c r="DZ15" s="147"/>
      <c r="EA15" s="147"/>
      <c r="EB15" s="147"/>
      <c r="EC15" s="147"/>
      <c r="ED15" s="147"/>
    </row>
    <row r="16" spans="1:134" ht="16">
      <c r="C16" s="144"/>
      <c r="D16" s="144"/>
      <c r="E16" s="255"/>
      <c r="F16" s="255"/>
      <c r="G16" s="255"/>
      <c r="H16" s="255"/>
      <c r="I16" s="255"/>
      <c r="J16" s="255"/>
      <c r="K16" s="255"/>
      <c r="L16" s="255"/>
      <c r="M16" s="255"/>
      <c r="N16" s="255"/>
      <c r="O16" s="255"/>
      <c r="P16" s="255"/>
      <c r="Q16" s="255"/>
      <c r="R16" s="255"/>
      <c r="S16" s="255"/>
      <c r="T16" s="255"/>
      <c r="U16" s="255"/>
      <c r="V16" s="255"/>
      <c r="W16" s="255"/>
      <c r="X16" s="255"/>
      <c r="Y16" s="255"/>
      <c r="Z16" s="255"/>
      <c r="AA16" s="255"/>
      <c r="AB16" s="255"/>
      <c r="AC16" s="255"/>
      <c r="AD16" s="255"/>
      <c r="AE16" s="255"/>
      <c r="AF16" s="255"/>
      <c r="AG16" s="255"/>
      <c r="AH16" s="255"/>
      <c r="AI16" s="255"/>
      <c r="AJ16" s="255"/>
      <c r="AK16" s="255"/>
      <c r="AL16" s="255"/>
      <c r="AM16" s="255"/>
      <c r="AN16" s="255"/>
      <c r="AO16" s="255"/>
      <c r="AP16" s="255"/>
      <c r="AQ16" s="255"/>
      <c r="AR16" s="255"/>
      <c r="AS16" s="255"/>
      <c r="AT16" s="255"/>
      <c r="AU16" s="255"/>
      <c r="AV16" s="255"/>
      <c r="AW16" s="255"/>
      <c r="AX16" s="255"/>
      <c r="AY16" s="255"/>
      <c r="AZ16" s="255"/>
      <c r="BA16" s="255"/>
      <c r="BB16" s="255"/>
      <c r="BC16" s="255"/>
      <c r="BD16" s="255"/>
      <c r="BE16" s="255"/>
      <c r="BF16" s="255"/>
      <c r="BG16" s="255"/>
      <c r="BH16" s="255"/>
      <c r="BI16" s="255"/>
      <c r="BJ16" s="255"/>
      <c r="BK16" s="255"/>
      <c r="BL16" s="255"/>
      <c r="BM16" s="255"/>
      <c r="BN16" s="255"/>
      <c r="BO16" s="255"/>
      <c r="BP16" s="255"/>
      <c r="BQ16" s="255"/>
      <c r="BR16" s="255"/>
      <c r="BS16" s="255"/>
      <c r="BT16" s="255"/>
      <c r="BU16" s="255"/>
      <c r="BV16" s="255"/>
      <c r="BW16" s="255"/>
      <c r="BX16" s="255"/>
      <c r="BY16" s="255"/>
      <c r="BZ16" s="255"/>
      <c r="CA16" s="255"/>
      <c r="CB16" s="255"/>
      <c r="CC16" s="255"/>
      <c r="CD16" s="255"/>
      <c r="CE16" s="255"/>
      <c r="CF16" s="255"/>
      <c r="CG16" s="255"/>
      <c r="CH16" s="255"/>
      <c r="CI16" s="255"/>
      <c r="CJ16" s="255"/>
      <c r="CK16" s="255"/>
      <c r="CL16" s="255"/>
      <c r="CM16" s="255"/>
      <c r="CN16" s="255"/>
      <c r="CO16" s="255"/>
      <c r="CP16" s="255"/>
      <c r="CQ16" s="255"/>
      <c r="CR16" s="255"/>
      <c r="CS16" s="255"/>
      <c r="CT16" s="255"/>
      <c r="CU16" s="255"/>
      <c r="CV16" s="255"/>
      <c r="CW16" s="255"/>
      <c r="CX16" s="255"/>
      <c r="CY16" s="255"/>
      <c r="CZ16" s="255"/>
      <c r="DA16" s="255"/>
      <c r="DB16" s="255"/>
      <c r="DC16" s="255"/>
      <c r="DD16" s="255"/>
      <c r="DE16" s="255"/>
      <c r="DF16" s="255"/>
      <c r="DG16" s="255"/>
      <c r="DH16" s="255"/>
      <c r="DI16" s="147"/>
      <c r="DJ16" s="147"/>
      <c r="DK16" s="147"/>
      <c r="DL16" s="147"/>
      <c r="DM16" s="147"/>
      <c r="DN16" s="147"/>
      <c r="DO16" s="147"/>
      <c r="DP16" s="147"/>
      <c r="DQ16" s="147"/>
      <c r="DR16" s="147"/>
      <c r="DS16" s="147"/>
      <c r="DT16" s="147"/>
      <c r="DU16" s="147"/>
      <c r="DV16" s="147"/>
      <c r="DW16" s="147"/>
      <c r="DX16" s="147"/>
      <c r="DY16" s="147"/>
      <c r="DZ16" s="147"/>
      <c r="EA16" s="147"/>
      <c r="EB16" s="147"/>
      <c r="EC16" s="147"/>
      <c r="ED16" s="147"/>
    </row>
    <row r="17" spans="1:112" ht="24" thickBot="1">
      <c r="A17" s="256" t="s">
        <v>380</v>
      </c>
      <c r="B17" s="256"/>
      <c r="C17" s="257"/>
      <c r="D17" s="257"/>
      <c r="E17" s="257"/>
      <c r="F17" s="257"/>
      <c r="G17" s="257"/>
      <c r="H17" s="257"/>
      <c r="I17" s="257"/>
      <c r="J17" s="257"/>
      <c r="K17" s="257"/>
      <c r="L17" s="257"/>
      <c r="M17" s="257"/>
      <c r="N17" s="257"/>
      <c r="O17" s="257"/>
      <c r="P17" s="257"/>
      <c r="Q17" s="257"/>
      <c r="R17" s="257"/>
      <c r="S17" s="257"/>
      <c r="T17" s="257"/>
      <c r="U17" s="257"/>
      <c r="V17" s="257"/>
      <c r="W17" s="257"/>
      <c r="X17" s="257"/>
      <c r="Y17" s="257"/>
      <c r="Z17" s="257"/>
      <c r="AA17" s="257"/>
      <c r="AB17" s="257"/>
      <c r="AC17" s="257"/>
      <c r="AD17" s="257"/>
      <c r="AE17" s="257"/>
      <c r="AF17" s="257"/>
      <c r="AG17" s="257"/>
      <c r="AH17" s="257"/>
      <c r="AI17" s="257"/>
      <c r="AJ17" s="257"/>
      <c r="AK17" s="257"/>
      <c r="AL17" s="257"/>
      <c r="AM17" s="257"/>
      <c r="AN17" s="257"/>
      <c r="AO17" s="257"/>
      <c r="AP17" s="257"/>
      <c r="AQ17" s="257"/>
      <c r="AR17" s="257"/>
      <c r="AS17" s="257"/>
      <c r="AT17" s="257"/>
      <c r="AU17" s="257"/>
      <c r="AV17" s="257"/>
      <c r="AW17" s="257"/>
      <c r="AX17" s="257"/>
      <c r="AY17" s="257"/>
      <c r="AZ17" s="257"/>
      <c r="BA17" s="257"/>
      <c r="BB17" s="257"/>
      <c r="BC17" s="257"/>
      <c r="BD17" s="257"/>
      <c r="BE17" s="257"/>
      <c r="BF17" s="257"/>
      <c r="BG17" s="257"/>
      <c r="BH17" s="257"/>
      <c r="BI17" s="257"/>
      <c r="BJ17" s="257"/>
      <c r="BK17" s="257"/>
      <c r="BL17" s="257"/>
      <c r="BM17" s="257"/>
      <c r="BN17" s="257"/>
      <c r="BO17" s="257"/>
      <c r="BP17" s="257"/>
      <c r="BQ17" s="257"/>
      <c r="BR17" s="257"/>
      <c r="BS17" s="257"/>
      <c r="BT17" s="257"/>
      <c r="BU17" s="257"/>
      <c r="BV17" s="257"/>
      <c r="BW17" s="257"/>
      <c r="BX17" s="257"/>
      <c r="BY17" s="257"/>
      <c r="BZ17" s="257"/>
      <c r="CA17" s="257"/>
      <c r="CB17" s="257"/>
      <c r="CC17" s="257"/>
      <c r="CD17" s="257"/>
      <c r="CE17" s="257"/>
      <c r="CF17" s="257"/>
      <c r="CG17" s="257"/>
      <c r="CH17" s="257"/>
      <c r="CI17" s="257"/>
      <c r="CJ17" s="257"/>
      <c r="CK17" s="257"/>
      <c r="CL17" s="257"/>
      <c r="CM17" s="257"/>
      <c r="CN17" s="257"/>
      <c r="CO17" s="257"/>
      <c r="CP17" s="257"/>
      <c r="CQ17" s="257"/>
      <c r="CR17" s="257"/>
      <c r="CS17" s="257"/>
      <c r="CT17" s="257"/>
      <c r="CU17" s="257"/>
      <c r="CV17" s="257"/>
      <c r="CW17" s="257"/>
      <c r="CX17" s="257"/>
      <c r="CY17" s="257"/>
      <c r="CZ17" s="257"/>
      <c r="DA17" s="257"/>
      <c r="DB17" s="257"/>
      <c r="DC17" s="257"/>
      <c r="DD17" s="257"/>
      <c r="DE17" s="257"/>
      <c r="DF17" s="257"/>
      <c r="DG17" s="257"/>
      <c r="DH17" s="257"/>
    </row>
    <row r="18" spans="1:112" ht="16">
      <c r="A18" s="114"/>
      <c r="B18" s="114"/>
      <c r="C18" s="223"/>
      <c r="D18" s="223"/>
      <c r="E18" s="114"/>
      <c r="F18" s="114"/>
      <c r="G18" s="114"/>
      <c r="H18" s="114"/>
      <c r="I18" s="114"/>
      <c r="J18" s="114"/>
      <c r="K18" s="114"/>
      <c r="L18" s="114"/>
      <c r="M18" s="114"/>
      <c r="N18" s="114"/>
      <c r="O18" s="114"/>
      <c r="P18" s="114"/>
      <c r="Q18" s="114"/>
      <c r="R18" s="114"/>
      <c r="S18" s="114"/>
      <c r="T18" s="114"/>
      <c r="U18" s="114"/>
      <c r="V18" s="114"/>
      <c r="W18" s="114"/>
      <c r="X18" s="114"/>
      <c r="Y18" s="114"/>
      <c r="Z18" s="114"/>
      <c r="AA18" s="114"/>
      <c r="AB18" s="114"/>
      <c r="AC18" s="114"/>
      <c r="AD18" s="114"/>
      <c r="AE18" s="114"/>
      <c r="AF18" s="114"/>
      <c r="AG18" s="114"/>
      <c r="AH18" s="114"/>
      <c r="AI18" s="114"/>
      <c r="AJ18" s="114"/>
      <c r="AK18" s="114"/>
      <c r="AL18" s="114"/>
      <c r="AM18" s="114"/>
      <c r="AN18" s="114"/>
      <c r="AO18" s="114"/>
      <c r="AP18" s="114"/>
      <c r="AQ18" s="114"/>
      <c r="AR18" s="114"/>
      <c r="AS18" s="114"/>
      <c r="AT18" s="114"/>
      <c r="AU18" s="114"/>
      <c r="AV18" s="114"/>
      <c r="AW18" s="114"/>
      <c r="AX18" s="114"/>
      <c r="AY18" s="114"/>
      <c r="AZ18" s="114"/>
      <c r="BA18" s="114"/>
      <c r="BB18" s="114"/>
      <c r="BC18" s="114"/>
      <c r="BD18" s="114"/>
      <c r="BE18" s="114"/>
      <c r="BF18" s="114"/>
      <c r="BG18" s="114"/>
      <c r="BH18" s="114"/>
      <c r="BI18" s="114"/>
      <c r="BJ18" s="114"/>
      <c r="BK18" s="114"/>
      <c r="BL18" s="114"/>
      <c r="BM18" s="114"/>
      <c r="BN18" s="114"/>
      <c r="BO18" s="114"/>
      <c r="BP18" s="114"/>
      <c r="BQ18" s="114"/>
      <c r="BR18" s="114"/>
      <c r="BS18" s="114"/>
      <c r="BT18" s="114"/>
      <c r="BU18" s="114"/>
      <c r="BV18" s="114"/>
      <c r="BW18" s="114"/>
      <c r="BX18" s="114"/>
      <c r="BY18" s="114"/>
      <c r="BZ18" s="114"/>
      <c r="CA18" s="114"/>
      <c r="CB18" s="114"/>
      <c r="CC18" s="114"/>
      <c r="CD18" s="114"/>
      <c r="CE18" s="114"/>
      <c r="CF18" s="114"/>
      <c r="CG18" s="114"/>
      <c r="CH18" s="114"/>
      <c r="CI18" s="114"/>
      <c r="CJ18" s="114"/>
      <c r="CK18" s="114"/>
      <c r="CL18" s="114"/>
      <c r="CM18" s="114"/>
      <c r="CN18" s="114"/>
      <c r="CO18" s="114"/>
      <c r="CP18" s="114"/>
      <c r="CQ18" s="114"/>
      <c r="CR18" s="114"/>
      <c r="CS18" s="114"/>
      <c r="CT18" s="114"/>
      <c r="CU18" s="114"/>
      <c r="CV18" s="114"/>
      <c r="CW18" s="114"/>
      <c r="CX18" s="114"/>
      <c r="CY18" s="114"/>
      <c r="CZ18" s="114"/>
      <c r="DA18" s="114"/>
      <c r="DB18" s="114"/>
      <c r="DC18" s="114"/>
      <c r="DD18" s="114"/>
      <c r="DE18" s="114"/>
      <c r="DF18" s="114"/>
      <c r="DG18" s="114"/>
      <c r="DH18" s="114"/>
    </row>
    <row r="19" spans="1:112" ht="16">
      <c r="A19" s="629" t="str">
        <f>A25</f>
        <v>CATEGORY #1: Hosting/Customer Service</v>
      </c>
      <c r="B19" s="629"/>
      <c r="C19" s="1179"/>
      <c r="D19" s="1179" t="str">
        <f>Settings!$C$6</f>
        <v>USD</v>
      </c>
      <c r="E19" s="1180">
        <f t="shared" ref="E19:BJ19" si="0">E40</f>
        <v>0</v>
      </c>
      <c r="F19" s="1180">
        <f t="shared" si="0"/>
        <v>0</v>
      </c>
      <c r="G19" s="1180">
        <f t="shared" si="0"/>
        <v>0</v>
      </c>
      <c r="H19" s="1180">
        <f t="shared" si="0"/>
        <v>0</v>
      </c>
      <c r="I19" s="1180">
        <f t="shared" si="0"/>
        <v>0</v>
      </c>
      <c r="J19" s="1180">
        <f t="shared" si="0"/>
        <v>0</v>
      </c>
      <c r="K19" s="1180">
        <f t="shared" si="0"/>
        <v>0</v>
      </c>
      <c r="L19" s="1180">
        <f t="shared" si="0"/>
        <v>0</v>
      </c>
      <c r="M19" s="1180">
        <f t="shared" si="0"/>
        <v>0</v>
      </c>
      <c r="N19" s="1180">
        <f t="shared" si="0"/>
        <v>0</v>
      </c>
      <c r="O19" s="1180">
        <f t="shared" si="0"/>
        <v>0</v>
      </c>
      <c r="P19" s="1180">
        <f t="shared" si="0"/>
        <v>0</v>
      </c>
      <c r="Q19" s="1180">
        <f t="shared" si="0"/>
        <v>0</v>
      </c>
      <c r="R19" s="1180">
        <f t="shared" si="0"/>
        <v>0</v>
      </c>
      <c r="S19" s="1180">
        <f t="shared" si="0"/>
        <v>0</v>
      </c>
      <c r="T19" s="1180">
        <f t="shared" si="0"/>
        <v>0</v>
      </c>
      <c r="U19" s="1180">
        <f t="shared" si="0"/>
        <v>0</v>
      </c>
      <c r="V19" s="1180">
        <f t="shared" si="0"/>
        <v>0</v>
      </c>
      <c r="W19" s="1180">
        <f t="shared" si="0"/>
        <v>0</v>
      </c>
      <c r="X19" s="1180">
        <f t="shared" si="0"/>
        <v>0</v>
      </c>
      <c r="Y19" s="1180">
        <f t="shared" si="0"/>
        <v>0</v>
      </c>
      <c r="Z19" s="1180">
        <f t="shared" si="0"/>
        <v>198</v>
      </c>
      <c r="AA19" s="1180">
        <f t="shared" si="0"/>
        <v>198</v>
      </c>
      <c r="AB19" s="1180">
        <f t="shared" si="0"/>
        <v>198</v>
      </c>
      <c r="AC19" s="1180">
        <f t="shared" si="0"/>
        <v>415.79999999999995</v>
      </c>
      <c r="AD19" s="1180">
        <f t="shared" si="0"/>
        <v>415.79999999999995</v>
      </c>
      <c r="AE19" s="1180">
        <f t="shared" si="0"/>
        <v>415.79999999999995</v>
      </c>
      <c r="AF19" s="1180">
        <f t="shared" si="0"/>
        <v>655.38</v>
      </c>
      <c r="AG19" s="1180">
        <f t="shared" si="0"/>
        <v>655.38</v>
      </c>
      <c r="AH19" s="1180">
        <f t="shared" si="0"/>
        <v>655.38</v>
      </c>
      <c r="AI19" s="1180">
        <f t="shared" si="0"/>
        <v>918.91800000000001</v>
      </c>
      <c r="AJ19" s="1180">
        <f t="shared" si="0"/>
        <v>918.91800000000001</v>
      </c>
      <c r="AK19" s="1180">
        <f t="shared" si="0"/>
        <v>918.91800000000001</v>
      </c>
      <c r="AL19" s="1180">
        <f t="shared" si="0"/>
        <v>1208.8098</v>
      </c>
      <c r="AM19" s="1180">
        <f t="shared" si="0"/>
        <v>1208.8098</v>
      </c>
      <c r="AN19" s="1180">
        <f t="shared" si="0"/>
        <v>1208.8098</v>
      </c>
      <c r="AO19" s="1180">
        <f t="shared" si="0"/>
        <v>1527.6907799999999</v>
      </c>
      <c r="AP19" s="1180">
        <f t="shared" si="0"/>
        <v>1527.6907799999999</v>
      </c>
      <c r="AQ19" s="1180">
        <f t="shared" si="0"/>
        <v>1527.6907799999999</v>
      </c>
      <c r="AR19" s="1180">
        <f t="shared" si="0"/>
        <v>1878.4596599999998</v>
      </c>
      <c r="AS19" s="1180">
        <f t="shared" si="0"/>
        <v>1878.4596599999998</v>
      </c>
      <c r="AT19" s="1180">
        <f t="shared" si="0"/>
        <v>1878.4596599999998</v>
      </c>
      <c r="AU19" s="1180">
        <f t="shared" si="0"/>
        <v>2264.3056457999996</v>
      </c>
      <c r="AV19" s="1180">
        <f t="shared" si="0"/>
        <v>2264.3056457999996</v>
      </c>
      <c r="AW19" s="1180">
        <f t="shared" si="0"/>
        <v>2264.3056457999996</v>
      </c>
      <c r="AX19" s="1180">
        <f t="shared" si="0"/>
        <v>2688.7362301799999</v>
      </c>
      <c r="AY19" s="1180">
        <f t="shared" si="0"/>
        <v>2688.7362301799999</v>
      </c>
      <c r="AZ19" s="1180">
        <f t="shared" si="0"/>
        <v>2688.7362301799999</v>
      </c>
      <c r="BA19" s="1180">
        <f t="shared" si="0"/>
        <v>3155.6098729979999</v>
      </c>
      <c r="BB19" s="1180">
        <f t="shared" si="0"/>
        <v>3155.6098729979999</v>
      </c>
      <c r="BC19" s="1180">
        <f t="shared" si="0"/>
        <v>3155.6098729979999</v>
      </c>
      <c r="BD19" s="1180">
        <f t="shared" si="0"/>
        <v>3669.1708800977999</v>
      </c>
      <c r="BE19" s="1180">
        <f t="shared" si="0"/>
        <v>3669.1708800977999</v>
      </c>
      <c r="BF19" s="1180">
        <f t="shared" si="0"/>
        <v>3669.1708800977999</v>
      </c>
      <c r="BG19" s="1180">
        <f t="shared" si="0"/>
        <v>4234.0879879075801</v>
      </c>
      <c r="BH19" s="1180">
        <f t="shared" si="0"/>
        <v>4234.0879879075801</v>
      </c>
      <c r="BI19" s="1180">
        <f t="shared" si="0"/>
        <v>4234.0879879075801</v>
      </c>
      <c r="BJ19" s="1180">
        <f t="shared" si="0"/>
        <v>4855.4968064983386</v>
      </c>
      <c r="BK19" s="1180">
        <f t="shared" ref="BK19:DH19" si="1">BK40</f>
        <v>4855.4968064983386</v>
      </c>
      <c r="BL19" s="1180">
        <f t="shared" si="1"/>
        <v>4855.4968064983386</v>
      </c>
      <c r="BM19" s="1180">
        <f t="shared" si="1"/>
        <v>5539.0465069481725</v>
      </c>
      <c r="BN19" s="1180">
        <f t="shared" si="1"/>
        <v>5539.0465069481725</v>
      </c>
      <c r="BO19" s="1180">
        <f t="shared" si="1"/>
        <v>5539.0465069481725</v>
      </c>
      <c r="BP19" s="1180">
        <f t="shared" si="1"/>
        <v>6290.9511774429902</v>
      </c>
      <c r="BQ19" s="1180">
        <f t="shared" si="1"/>
        <v>6290.9511774429902</v>
      </c>
      <c r="BR19" s="1180">
        <f t="shared" si="1"/>
        <v>6290.9511774429902</v>
      </c>
      <c r="BS19" s="1180">
        <f t="shared" si="1"/>
        <v>7118.0463149872903</v>
      </c>
      <c r="BT19" s="1180">
        <f t="shared" si="1"/>
        <v>7118.0463149872903</v>
      </c>
      <c r="BU19" s="1180">
        <f t="shared" si="1"/>
        <v>7118.0463149872903</v>
      </c>
      <c r="BV19" s="1180">
        <f t="shared" si="1"/>
        <v>8027.8509662860197</v>
      </c>
      <c r="BW19" s="1180">
        <f t="shared" si="1"/>
        <v>8027.8509662860197</v>
      </c>
      <c r="BX19" s="1180">
        <f t="shared" si="1"/>
        <v>8027.8509662860197</v>
      </c>
      <c r="BY19" s="1180">
        <f t="shared" si="1"/>
        <v>9028.6360827146218</v>
      </c>
      <c r="BZ19" s="1180">
        <f t="shared" si="1"/>
        <v>9028.6360827146218</v>
      </c>
      <c r="CA19" s="1180">
        <f t="shared" si="1"/>
        <v>9028.6360827146218</v>
      </c>
      <c r="CB19" s="1180">
        <f t="shared" si="1"/>
        <v>10129.499710786085</v>
      </c>
      <c r="CC19" s="1180">
        <f t="shared" si="1"/>
        <v>10129.499710786085</v>
      </c>
      <c r="CD19" s="1180">
        <f t="shared" si="1"/>
        <v>10129.499710786085</v>
      </c>
      <c r="CE19" s="1180">
        <f t="shared" si="1"/>
        <v>11340.449701664695</v>
      </c>
      <c r="CF19" s="1180">
        <f t="shared" si="1"/>
        <v>11340.449701664695</v>
      </c>
      <c r="CG19" s="1180">
        <f t="shared" si="1"/>
        <v>11340.449701664695</v>
      </c>
      <c r="CH19" s="1180">
        <f t="shared" si="1"/>
        <v>12672.494691631166</v>
      </c>
      <c r="CI19" s="1180">
        <f t="shared" si="1"/>
        <v>12672.494691631166</v>
      </c>
      <c r="CJ19" s="1180">
        <f t="shared" si="1"/>
        <v>12672.494691631166</v>
      </c>
      <c r="CK19" s="1180">
        <f t="shared" si="1"/>
        <v>14270.948679590929</v>
      </c>
      <c r="CL19" s="1180">
        <f t="shared" si="1"/>
        <v>14270.948679590929</v>
      </c>
      <c r="CM19" s="1180">
        <f t="shared" si="1"/>
        <v>14270.948679590929</v>
      </c>
      <c r="CN19" s="1180">
        <f t="shared" si="1"/>
        <v>16189.093465142647</v>
      </c>
      <c r="CO19" s="1180">
        <f t="shared" si="1"/>
        <v>16189.093465142647</v>
      </c>
      <c r="CP19" s="1180">
        <f t="shared" si="1"/>
        <v>16189.093465142647</v>
      </c>
      <c r="CQ19" s="1180">
        <f t="shared" si="1"/>
        <v>18490.867207804706</v>
      </c>
      <c r="CR19" s="1180">
        <f t="shared" si="1"/>
        <v>18490.867207804706</v>
      </c>
      <c r="CS19" s="1180">
        <f t="shared" si="1"/>
        <v>18490.867207804706</v>
      </c>
      <c r="CT19" s="1180">
        <f t="shared" si="1"/>
        <v>21252.995698999177</v>
      </c>
      <c r="CU19" s="1180">
        <f t="shared" si="1"/>
        <v>21252.995698999177</v>
      </c>
      <c r="CV19" s="1180">
        <f t="shared" si="1"/>
        <v>21252.995698999177</v>
      </c>
      <c r="CW19" s="1180">
        <f t="shared" si="1"/>
        <v>24567.549888432546</v>
      </c>
      <c r="CX19" s="1180">
        <f t="shared" si="1"/>
        <v>24567.549888432546</v>
      </c>
      <c r="CY19" s="1180">
        <f t="shared" si="1"/>
        <v>24567.549888432546</v>
      </c>
      <c r="CZ19" s="1180">
        <f t="shared" si="1"/>
        <v>28545.014915752588</v>
      </c>
      <c r="DA19" s="1180">
        <f t="shared" si="1"/>
        <v>28545.014915752588</v>
      </c>
      <c r="DB19" s="1180">
        <f t="shared" si="1"/>
        <v>28545.014915752588</v>
      </c>
      <c r="DC19" s="1180">
        <f t="shared" si="1"/>
        <v>33317.972948536633</v>
      </c>
      <c r="DD19" s="1180">
        <f t="shared" si="1"/>
        <v>33317.972948536633</v>
      </c>
      <c r="DE19" s="1180">
        <f t="shared" si="1"/>
        <v>33317.972948536633</v>
      </c>
      <c r="DF19" s="1180">
        <f t="shared" si="1"/>
        <v>39045.522587776635</v>
      </c>
      <c r="DG19" s="1180">
        <f t="shared" si="1"/>
        <v>39045.522587776635</v>
      </c>
      <c r="DH19" s="1180">
        <f t="shared" si="1"/>
        <v>39045.522587776635</v>
      </c>
    </row>
    <row r="20" spans="1:112" ht="16">
      <c r="A20" s="629" t="str">
        <f>A43</f>
        <v>CATEGORY #2: Partnership Commissions</v>
      </c>
      <c r="B20" s="629"/>
      <c r="C20" s="1179"/>
      <c r="D20" s="1179" t="str">
        <f>Settings!$C$6</f>
        <v>USD</v>
      </c>
      <c r="E20" s="1180">
        <f t="shared" ref="E20:BJ20" si="2">E50</f>
        <v>0</v>
      </c>
      <c r="F20" s="1180">
        <f t="shared" si="2"/>
        <v>0</v>
      </c>
      <c r="G20" s="1180">
        <f t="shared" si="2"/>
        <v>0</v>
      </c>
      <c r="H20" s="1180">
        <f t="shared" si="2"/>
        <v>0</v>
      </c>
      <c r="I20" s="1180">
        <f t="shared" si="2"/>
        <v>0</v>
      </c>
      <c r="J20" s="1180">
        <f t="shared" si="2"/>
        <v>0</v>
      </c>
      <c r="K20" s="1180">
        <f t="shared" si="2"/>
        <v>0</v>
      </c>
      <c r="L20" s="1180">
        <f t="shared" si="2"/>
        <v>0</v>
      </c>
      <c r="M20" s="1180">
        <f t="shared" si="2"/>
        <v>0</v>
      </c>
      <c r="N20" s="1180">
        <f t="shared" si="2"/>
        <v>0</v>
      </c>
      <c r="O20" s="1180">
        <f t="shared" si="2"/>
        <v>0</v>
      </c>
      <c r="P20" s="1180">
        <f>P50</f>
        <v>0</v>
      </c>
      <c r="Q20" s="1180">
        <f t="shared" si="2"/>
        <v>0</v>
      </c>
      <c r="R20" s="1180">
        <f t="shared" si="2"/>
        <v>0</v>
      </c>
      <c r="S20" s="1180">
        <f t="shared" si="2"/>
        <v>0</v>
      </c>
      <c r="T20" s="1180">
        <f t="shared" si="2"/>
        <v>0</v>
      </c>
      <c r="U20" s="1180">
        <f t="shared" si="2"/>
        <v>0</v>
      </c>
      <c r="V20" s="1180">
        <f t="shared" si="2"/>
        <v>0</v>
      </c>
      <c r="W20" s="1180">
        <f t="shared" si="2"/>
        <v>0</v>
      </c>
      <c r="X20" s="1180">
        <f t="shared" si="2"/>
        <v>0</v>
      </c>
      <c r="Y20" s="1180">
        <f t="shared" si="2"/>
        <v>0</v>
      </c>
      <c r="Z20" s="1180">
        <f t="shared" si="2"/>
        <v>311316.16438356158</v>
      </c>
      <c r="AA20" s="1180">
        <f t="shared" si="2"/>
        <v>3402.7397260273974</v>
      </c>
      <c r="AB20" s="1180">
        <f t="shared" si="2"/>
        <v>3516.1643835616446</v>
      </c>
      <c r="AC20" s="1180">
        <f t="shared" si="2"/>
        <v>367253.42465753417</v>
      </c>
      <c r="AD20" s="1180">
        <f t="shared" si="2"/>
        <v>7364.3835616438364</v>
      </c>
      <c r="AE20" s="1180">
        <f t="shared" si="2"/>
        <v>8153.4246575342468</v>
      </c>
      <c r="AF20" s="1180">
        <f t="shared" si="2"/>
        <v>371478.08219178079</v>
      </c>
      <c r="AG20" s="1180">
        <f t="shared" si="2"/>
        <v>12790.684931506848</v>
      </c>
      <c r="AH20" s="1180">
        <f t="shared" si="2"/>
        <v>12378.082191780821</v>
      </c>
      <c r="AI20" s="1180">
        <f t="shared" si="2"/>
        <v>428490.41095890413</v>
      </c>
      <c r="AJ20" s="1180">
        <f t="shared" si="2"/>
        <v>18090.410958904111</v>
      </c>
      <c r="AK20" s="1180">
        <f t="shared" si="2"/>
        <v>17506.849315068492</v>
      </c>
      <c r="AL20" s="1180">
        <f t="shared" si="2"/>
        <v>533006.46575342468</v>
      </c>
      <c r="AM20" s="1180">
        <f t="shared" si="2"/>
        <v>19361.095890410958</v>
      </c>
      <c r="AN20" s="1180">
        <f t="shared" si="2"/>
        <v>20006.465753424658</v>
      </c>
      <c r="AO20" s="1180">
        <f t="shared" si="2"/>
        <v>642723.8630136986</v>
      </c>
      <c r="AP20" s="1180">
        <f t="shared" si="2"/>
        <v>19865.424657534251</v>
      </c>
      <c r="AQ20" s="1180">
        <f t="shared" si="2"/>
        <v>21993.863013698632</v>
      </c>
      <c r="AR20" s="1180">
        <f t="shared" si="2"/>
        <v>675102.32876712317</v>
      </c>
      <c r="AS20" s="1180">
        <f t="shared" si="2"/>
        <v>24378.739726027401</v>
      </c>
      <c r="AT20" s="1180">
        <f t="shared" si="2"/>
        <v>23592.32876712329</v>
      </c>
      <c r="AU20" s="1180">
        <f t="shared" si="2"/>
        <v>687804.90410958894</v>
      </c>
      <c r="AV20" s="1180">
        <f t="shared" si="2"/>
        <v>26034.904109589046</v>
      </c>
      <c r="AW20" s="1180">
        <f t="shared" si="2"/>
        <v>25195.068493150688</v>
      </c>
      <c r="AX20" s="1180">
        <f t="shared" si="2"/>
        <v>720108.57534246566</v>
      </c>
      <c r="AY20" s="1180">
        <f t="shared" si="2"/>
        <v>26669.589041095896</v>
      </c>
      <c r="AZ20" s="1180">
        <f t="shared" si="2"/>
        <v>27558.57534246576</v>
      </c>
      <c r="BA20" s="1180">
        <f t="shared" si="2"/>
        <v>986972.09589041094</v>
      </c>
      <c r="BB20" s="1180">
        <f t="shared" si="2"/>
        <v>28228.602739726033</v>
      </c>
      <c r="BC20" s="1180">
        <f t="shared" si="2"/>
        <v>31253.095890410961</v>
      </c>
      <c r="BD20" s="1180">
        <f t="shared" si="2"/>
        <v>998388.61643835611</v>
      </c>
      <c r="BE20" s="1180">
        <f t="shared" si="2"/>
        <v>34550.136986301375</v>
      </c>
      <c r="BF20" s="1180">
        <f t="shared" si="2"/>
        <v>33435.616438356163</v>
      </c>
      <c r="BG20" s="1180">
        <f t="shared" si="2"/>
        <v>1191021.5095890409</v>
      </c>
      <c r="BH20" s="1180">
        <f t="shared" si="2"/>
        <v>40362.509589041103</v>
      </c>
      <c r="BI20" s="1180">
        <f t="shared" si="2"/>
        <v>39060.493150684932</v>
      </c>
      <c r="BJ20" s="1180">
        <f t="shared" si="2"/>
        <v>1176954.6328767124</v>
      </c>
      <c r="BK20" s="1180">
        <f t="shared" ref="BK20:DH20" si="3">BK50</f>
        <v>44312.547945205479</v>
      </c>
      <c r="BL20" s="1180">
        <f>BL50</f>
        <v>45789.632876712334</v>
      </c>
      <c r="BM20" s="1180">
        <f t="shared" si="3"/>
        <v>1312767</v>
      </c>
      <c r="BN20" s="1180">
        <f t="shared" si="3"/>
        <v>0</v>
      </c>
      <c r="BO20" s="1180">
        <f t="shared" si="3"/>
        <v>0</v>
      </c>
      <c r="BP20" s="1180">
        <f t="shared" si="3"/>
        <v>1674637.1999999997</v>
      </c>
      <c r="BQ20" s="1180">
        <f t="shared" si="3"/>
        <v>0</v>
      </c>
      <c r="BR20" s="1180">
        <f t="shared" si="3"/>
        <v>0</v>
      </c>
      <c r="BS20" s="1180">
        <f t="shared" si="3"/>
        <v>1884249</v>
      </c>
      <c r="BT20" s="1180">
        <f t="shared" si="3"/>
        <v>0</v>
      </c>
      <c r="BU20" s="1180">
        <f t="shared" si="3"/>
        <v>0</v>
      </c>
      <c r="BV20" s="1180">
        <f t="shared" si="3"/>
        <v>1852750.8</v>
      </c>
      <c r="BW20" s="1180">
        <f t="shared" si="3"/>
        <v>0</v>
      </c>
      <c r="BX20" s="1180">
        <f t="shared" si="3"/>
        <v>0</v>
      </c>
      <c r="BY20" s="1180">
        <f t="shared" si="3"/>
        <v>2445881.4</v>
      </c>
      <c r="BZ20" s="1180">
        <f t="shared" si="3"/>
        <v>0</v>
      </c>
      <c r="CA20" s="1180">
        <f t="shared" si="3"/>
        <v>0</v>
      </c>
      <c r="CB20" s="1180">
        <f t="shared" si="3"/>
        <v>2759632.1999999997</v>
      </c>
      <c r="CC20" s="1180">
        <f t="shared" si="3"/>
        <v>0</v>
      </c>
      <c r="CD20" s="1180">
        <f t="shared" si="3"/>
        <v>0</v>
      </c>
      <c r="CE20" s="1180">
        <f t="shared" si="3"/>
        <v>2822423.3999999994</v>
      </c>
      <c r="CF20" s="1180">
        <f t="shared" si="3"/>
        <v>0</v>
      </c>
      <c r="CG20" s="1180">
        <f t="shared" si="3"/>
        <v>0</v>
      </c>
      <c r="CH20" s="1180">
        <f t="shared" si="3"/>
        <v>2730904.1999999993</v>
      </c>
      <c r="CI20" s="1180">
        <f t="shared" si="3"/>
        <v>0</v>
      </c>
      <c r="CJ20" s="1180">
        <f t="shared" si="3"/>
        <v>0</v>
      </c>
      <c r="CK20" s="1180">
        <f t="shared" si="3"/>
        <v>4324897.8</v>
      </c>
      <c r="CL20" s="1180">
        <f t="shared" si="3"/>
        <v>0</v>
      </c>
      <c r="CM20" s="1180">
        <f t="shared" si="3"/>
        <v>0</v>
      </c>
      <c r="CN20" s="1180">
        <f t="shared" si="3"/>
        <v>4418982</v>
      </c>
      <c r="CO20" s="1180">
        <f t="shared" si="3"/>
        <v>0</v>
      </c>
      <c r="CP20" s="1180">
        <f t="shared" si="3"/>
        <v>0</v>
      </c>
      <c r="CQ20" s="1180">
        <f t="shared" si="3"/>
        <v>4437860.4000000004</v>
      </c>
      <c r="CR20" s="1180">
        <f t="shared" si="3"/>
        <v>0</v>
      </c>
      <c r="CS20" s="1180">
        <f t="shared" si="3"/>
        <v>0</v>
      </c>
      <c r="CT20" s="1180">
        <f t="shared" si="3"/>
        <v>4410363.5999999996</v>
      </c>
      <c r="CU20" s="1180">
        <f t="shared" si="3"/>
        <v>0</v>
      </c>
      <c r="CV20" s="1180">
        <f t="shared" si="3"/>
        <v>0</v>
      </c>
      <c r="CW20" s="1180">
        <f t="shared" si="3"/>
        <v>3655263.0326854899</v>
      </c>
      <c r="CX20" s="1180">
        <f t="shared" si="3"/>
        <v>0</v>
      </c>
      <c r="CY20" s="1180">
        <f t="shared" si="3"/>
        <v>0</v>
      </c>
      <c r="CZ20" s="1180">
        <f t="shared" si="3"/>
        <v>4370597.3192225872</v>
      </c>
      <c r="DA20" s="1180">
        <f t="shared" si="3"/>
        <v>0</v>
      </c>
      <c r="DB20" s="1180">
        <f t="shared" si="3"/>
        <v>0</v>
      </c>
      <c r="DC20" s="1180">
        <f t="shared" si="3"/>
        <v>5200557.7430671044</v>
      </c>
      <c r="DD20" s="1180">
        <f t="shared" si="3"/>
        <v>0</v>
      </c>
      <c r="DE20" s="1180">
        <f t="shared" si="3"/>
        <v>0</v>
      </c>
      <c r="DF20" s="1180">
        <f t="shared" si="3"/>
        <v>6181653.7715759994</v>
      </c>
      <c r="DG20" s="1180">
        <f t="shared" si="3"/>
        <v>0</v>
      </c>
      <c r="DH20" s="1180">
        <f t="shared" si="3"/>
        <v>0</v>
      </c>
    </row>
    <row r="21" spans="1:112" ht="16">
      <c r="A21" s="629" t="str">
        <f>A53</f>
        <v>CATEGORY #3: App Store Fees</v>
      </c>
      <c r="B21" s="629"/>
      <c r="C21" s="1179"/>
      <c r="D21" s="1179" t="str">
        <f>Settings!$C$6</f>
        <v>USD</v>
      </c>
      <c r="E21" s="1180">
        <f t="shared" ref="E21:BJ21" si="4">E60</f>
        <v>0</v>
      </c>
      <c r="F21" s="1180">
        <f t="shared" si="4"/>
        <v>0</v>
      </c>
      <c r="G21" s="1180">
        <f t="shared" si="4"/>
        <v>0</v>
      </c>
      <c r="H21" s="1180">
        <f t="shared" si="4"/>
        <v>0</v>
      </c>
      <c r="I21" s="1180">
        <f t="shared" si="4"/>
        <v>0</v>
      </c>
      <c r="J21" s="1180">
        <f t="shared" si="4"/>
        <v>0</v>
      </c>
      <c r="K21" s="1180">
        <f t="shared" si="4"/>
        <v>0</v>
      </c>
      <c r="L21" s="1180">
        <f t="shared" si="4"/>
        <v>0</v>
      </c>
      <c r="M21" s="1180">
        <f t="shared" si="4"/>
        <v>0</v>
      </c>
      <c r="N21" s="1180">
        <f t="shared" si="4"/>
        <v>0</v>
      </c>
      <c r="O21" s="1180">
        <f t="shared" si="4"/>
        <v>0</v>
      </c>
      <c r="P21" s="1180">
        <f t="shared" si="4"/>
        <v>0</v>
      </c>
      <c r="Q21" s="1180">
        <f t="shared" si="4"/>
        <v>0</v>
      </c>
      <c r="R21" s="1180">
        <f t="shared" si="4"/>
        <v>0</v>
      </c>
      <c r="S21" s="1180">
        <f t="shared" si="4"/>
        <v>0</v>
      </c>
      <c r="T21" s="1180">
        <f t="shared" si="4"/>
        <v>0</v>
      </c>
      <c r="U21" s="1180">
        <f t="shared" si="4"/>
        <v>0</v>
      </c>
      <c r="V21" s="1180">
        <f t="shared" si="4"/>
        <v>0</v>
      </c>
      <c r="W21" s="1180">
        <f t="shared" si="4"/>
        <v>0</v>
      </c>
      <c r="X21" s="1180">
        <f t="shared" si="4"/>
        <v>0</v>
      </c>
      <c r="Y21" s="1180">
        <f t="shared" si="4"/>
        <v>0</v>
      </c>
      <c r="Z21" s="1180">
        <f t="shared" si="4"/>
        <v>21096.986301369867</v>
      </c>
      <c r="AA21" s="1180">
        <f t="shared" si="4"/>
        <v>20416.438356164384</v>
      </c>
      <c r="AB21" s="1180">
        <f t="shared" si="4"/>
        <v>21096.986301369867</v>
      </c>
      <c r="AC21" s="1180">
        <f t="shared" si="4"/>
        <v>48920.547945205479</v>
      </c>
      <c r="AD21" s="1180">
        <f t="shared" si="4"/>
        <v>44186.301369863017</v>
      </c>
      <c r="AE21" s="1180">
        <f t="shared" si="4"/>
        <v>48920.547945205479</v>
      </c>
      <c r="AF21" s="1180">
        <f t="shared" si="4"/>
        <v>74268.493150684924</v>
      </c>
      <c r="AG21" s="1180">
        <f t="shared" si="4"/>
        <v>76744.10958904108</v>
      </c>
      <c r="AH21" s="1180">
        <f t="shared" si="4"/>
        <v>74268.493150684924</v>
      </c>
      <c r="AI21" s="1180">
        <f t="shared" si="4"/>
        <v>108542.46575342465</v>
      </c>
      <c r="AJ21" s="1180">
        <f t="shared" si="4"/>
        <v>108542.46575342465</v>
      </c>
      <c r="AK21" s="1180">
        <f t="shared" si="4"/>
        <v>105041.09589041096</v>
      </c>
      <c r="AL21" s="1180">
        <f t="shared" si="4"/>
        <v>204278.79452054793</v>
      </c>
      <c r="AM21" s="1180">
        <f t="shared" si="4"/>
        <v>116166.57534246575</v>
      </c>
      <c r="AN21" s="1180">
        <f t="shared" si="4"/>
        <v>120038.79452054793</v>
      </c>
      <c r="AO21" s="1180">
        <f t="shared" si="4"/>
        <v>230243.17808219179</v>
      </c>
      <c r="AP21" s="1180">
        <f t="shared" si="4"/>
        <v>119192.54794520549</v>
      </c>
      <c r="AQ21" s="1180">
        <f t="shared" si="4"/>
        <v>131963.17808219179</v>
      </c>
      <c r="AR21" s="1180">
        <f t="shared" si="4"/>
        <v>239833.97260273973</v>
      </c>
      <c r="AS21" s="1180">
        <f t="shared" si="4"/>
        <v>146272.43835616441</v>
      </c>
      <c r="AT21" s="1180">
        <f t="shared" si="4"/>
        <v>141553.97260273973</v>
      </c>
      <c r="AU21" s="1180">
        <f t="shared" si="4"/>
        <v>268529.42465753428</v>
      </c>
      <c r="AV21" s="1180">
        <f t="shared" si="4"/>
        <v>156209.42465753425</v>
      </c>
      <c r="AW21" s="1180">
        <f t="shared" si="4"/>
        <v>151170.4109589041</v>
      </c>
      <c r="AX21" s="1180">
        <f t="shared" si="4"/>
        <v>305751.45205479453</v>
      </c>
      <c r="AY21" s="1180">
        <f t="shared" si="4"/>
        <v>160017.53424657538</v>
      </c>
      <c r="AZ21" s="1180">
        <f t="shared" si="4"/>
        <v>165351.45205479453</v>
      </c>
      <c r="BA21" s="1180">
        <f t="shared" si="4"/>
        <v>363936.57534246577</v>
      </c>
      <c r="BB21" s="1180">
        <f t="shared" si="4"/>
        <v>169371.61643835617</v>
      </c>
      <c r="BC21" s="1180">
        <f t="shared" si="4"/>
        <v>187518.57534246575</v>
      </c>
      <c r="BD21" s="1180">
        <f t="shared" si="4"/>
        <v>385779.69863013696</v>
      </c>
      <c r="BE21" s="1180">
        <f t="shared" si="4"/>
        <v>207300.82191780824</v>
      </c>
      <c r="BF21" s="1180">
        <f t="shared" si="4"/>
        <v>200613.69863013699</v>
      </c>
      <c r="BG21" s="1180">
        <f t="shared" si="4"/>
        <v>430257.05753424653</v>
      </c>
      <c r="BH21" s="1180">
        <f t="shared" si="4"/>
        <v>242175.05753424659</v>
      </c>
      <c r="BI21" s="1180">
        <f t="shared" si="4"/>
        <v>234362.95890410958</v>
      </c>
      <c r="BJ21" s="1180">
        <f t="shared" si="4"/>
        <v>471567.79726027395</v>
      </c>
      <c r="BK21" s="1180">
        <f t="shared" ref="BK21:DH21" si="5">BK60</f>
        <v>265875.28767123283</v>
      </c>
      <c r="BL21" s="1180">
        <f t="shared" si="5"/>
        <v>274737.79726027395</v>
      </c>
      <c r="BM21" s="1180">
        <f t="shared" si="5"/>
        <v>619528.29041095893</v>
      </c>
      <c r="BN21" s="1180">
        <f t="shared" si="5"/>
        <v>287760.72328767122</v>
      </c>
      <c r="BO21" s="1180">
        <f t="shared" si="5"/>
        <v>305609.03013698629</v>
      </c>
      <c r="BP21" s="1180">
        <f t="shared" si="5"/>
        <v>676531.03561643825</v>
      </c>
      <c r="BQ21" s="1180">
        <f t="shared" si="5"/>
        <v>373649.03013698623</v>
      </c>
      <c r="BR21" s="1180">
        <f t="shared" si="5"/>
        <v>359124.55890410958</v>
      </c>
      <c r="BS21" s="1180">
        <f t="shared" si="5"/>
        <v>814748.79452054796</v>
      </c>
      <c r="BT21" s="1180">
        <f t="shared" si="5"/>
        <v>439214.7945205479</v>
      </c>
      <c r="BU21" s="1180">
        <f t="shared" si="5"/>
        <v>422649.8630136986</v>
      </c>
      <c r="BV21" s="1180">
        <f t="shared" si="5"/>
        <v>873895.26575342473</v>
      </c>
      <c r="BW21" s="1180">
        <f t="shared" si="5"/>
        <v>488441.09589041094</v>
      </c>
      <c r="BX21" s="1180">
        <f t="shared" si="5"/>
        <v>501664.9315068493</v>
      </c>
      <c r="BY21" s="1180">
        <f t="shared" si="5"/>
        <v>1047873.895890411</v>
      </c>
      <c r="BZ21" s="1180">
        <f t="shared" si="5"/>
        <v>547012.60273972596</v>
      </c>
      <c r="CA21" s="1180">
        <f t="shared" si="5"/>
        <v>605621.09589041094</v>
      </c>
      <c r="CB21" s="1180">
        <f t="shared" si="5"/>
        <v>1234696.0438356164</v>
      </c>
      <c r="CC21" s="1180">
        <f t="shared" si="5"/>
        <v>692913.6986301369</v>
      </c>
      <c r="CD21" s="1180">
        <f t="shared" si="5"/>
        <v>670561.64383561641</v>
      </c>
      <c r="CE21" s="1180">
        <f t="shared" si="5"/>
        <v>1400625.5671232876</v>
      </c>
      <c r="CF21" s="1180">
        <f t="shared" si="5"/>
        <v>765988.76712328766</v>
      </c>
      <c r="CG21" s="1180">
        <f t="shared" si="5"/>
        <v>741279.45205479464</v>
      </c>
      <c r="CH21" s="1180">
        <f t="shared" si="5"/>
        <v>1457644.5369863014</v>
      </c>
      <c r="CI21" s="1180">
        <f t="shared" si="5"/>
        <v>806715.61643835634</v>
      </c>
      <c r="CJ21" s="1180">
        <f t="shared" si="5"/>
        <v>833606.1369863014</v>
      </c>
      <c r="CK21" s="1180">
        <f t="shared" si="5"/>
        <v>980367.78082191781</v>
      </c>
      <c r="CL21" s="1180">
        <f t="shared" si="5"/>
        <v>885493.47945205483</v>
      </c>
      <c r="CM21" s="1180">
        <f t="shared" si="5"/>
        <v>980367.78082191781</v>
      </c>
      <c r="CN21" s="1180">
        <f t="shared" si="5"/>
        <v>1071833.4246575341</v>
      </c>
      <c r="CO21" s="1180">
        <f t="shared" si="5"/>
        <v>1107561.2054794522</v>
      </c>
      <c r="CP21" s="1180">
        <f t="shared" si="5"/>
        <v>1071833.4246575341</v>
      </c>
      <c r="CQ21" s="1180">
        <f t="shared" si="5"/>
        <v>1234754.6301369865</v>
      </c>
      <c r="CR21" s="1180">
        <f t="shared" si="5"/>
        <v>1234754.6301369865</v>
      </c>
      <c r="CS21" s="1180">
        <f t="shared" si="5"/>
        <v>1194923.8356164382</v>
      </c>
      <c r="CT21" s="1180">
        <f t="shared" si="5"/>
        <v>1369775.3424657534</v>
      </c>
      <c r="CU21" s="1180">
        <f t="shared" si="5"/>
        <v>1325589.0410958903</v>
      </c>
      <c r="CV21" s="1180">
        <f t="shared" si="5"/>
        <v>1369775.3424657534</v>
      </c>
      <c r="CW21" s="1180">
        <f t="shared" si="5"/>
        <v>1354906.8748112479</v>
      </c>
      <c r="CX21" s="1180">
        <f t="shared" si="5"/>
        <v>1223786.854668224</v>
      </c>
      <c r="CY21" s="1180">
        <f t="shared" si="5"/>
        <v>1354906.8748112479</v>
      </c>
      <c r="CZ21" s="1180">
        <f t="shared" si="5"/>
        <v>1360213.0458862537</v>
      </c>
      <c r="DA21" s="1180">
        <f t="shared" si="5"/>
        <v>1405553.4807491291</v>
      </c>
      <c r="DB21" s="1180">
        <f t="shared" si="5"/>
        <v>1360213.0458862537</v>
      </c>
      <c r="DC21" s="1180">
        <f t="shared" si="5"/>
        <v>1534818.1749978738</v>
      </c>
      <c r="DD21" s="1180">
        <f t="shared" si="5"/>
        <v>1534818.1749978738</v>
      </c>
      <c r="DE21" s="1180">
        <f t="shared" si="5"/>
        <v>1485307.9112882651</v>
      </c>
      <c r="DF21" s="1180">
        <f t="shared" si="5"/>
        <v>1758424.5752096875</v>
      </c>
      <c r="DG21" s="1180">
        <f t="shared" si="5"/>
        <v>1701701.2018158266</v>
      </c>
      <c r="DH21" s="1180">
        <f t="shared" si="5"/>
        <v>1758424.5752096875</v>
      </c>
    </row>
    <row r="22" spans="1:112" ht="18">
      <c r="A22" s="630" t="s">
        <v>381</v>
      </c>
      <c r="B22" s="630"/>
      <c r="C22" s="1181"/>
      <c r="D22" s="1181" t="str">
        <f>Settings!$C$6</f>
        <v>USD</v>
      </c>
      <c r="E22" s="1182">
        <f t="shared" ref="E22:BJ22" si="6">SUM(E19:E21)</f>
        <v>0</v>
      </c>
      <c r="F22" s="1182">
        <f t="shared" si="6"/>
        <v>0</v>
      </c>
      <c r="G22" s="1182">
        <f t="shared" si="6"/>
        <v>0</v>
      </c>
      <c r="H22" s="1182">
        <f t="shared" si="6"/>
        <v>0</v>
      </c>
      <c r="I22" s="1182">
        <f t="shared" si="6"/>
        <v>0</v>
      </c>
      <c r="J22" s="1182">
        <f t="shared" si="6"/>
        <v>0</v>
      </c>
      <c r="K22" s="1182">
        <f t="shared" si="6"/>
        <v>0</v>
      </c>
      <c r="L22" s="1182">
        <f t="shared" si="6"/>
        <v>0</v>
      </c>
      <c r="M22" s="1182">
        <f t="shared" si="6"/>
        <v>0</v>
      </c>
      <c r="N22" s="1182">
        <f t="shared" si="6"/>
        <v>0</v>
      </c>
      <c r="O22" s="1182">
        <f t="shared" si="6"/>
        <v>0</v>
      </c>
      <c r="P22" s="1182">
        <f t="shared" si="6"/>
        <v>0</v>
      </c>
      <c r="Q22" s="1182">
        <f t="shared" si="6"/>
        <v>0</v>
      </c>
      <c r="R22" s="1182">
        <f t="shared" si="6"/>
        <v>0</v>
      </c>
      <c r="S22" s="1182">
        <f t="shared" si="6"/>
        <v>0</v>
      </c>
      <c r="T22" s="1182">
        <f t="shared" si="6"/>
        <v>0</v>
      </c>
      <c r="U22" s="1182">
        <f t="shared" si="6"/>
        <v>0</v>
      </c>
      <c r="V22" s="1182">
        <f t="shared" si="6"/>
        <v>0</v>
      </c>
      <c r="W22" s="1182">
        <f t="shared" si="6"/>
        <v>0</v>
      </c>
      <c r="X22" s="1182">
        <f t="shared" si="6"/>
        <v>0</v>
      </c>
      <c r="Y22" s="1182">
        <f t="shared" si="6"/>
        <v>0</v>
      </c>
      <c r="Z22" s="1182">
        <f>SUM(Z19:Z21)</f>
        <v>332611.15068493143</v>
      </c>
      <c r="AA22" s="1182">
        <f t="shared" si="6"/>
        <v>24017.178082191782</v>
      </c>
      <c r="AB22" s="1182">
        <f t="shared" si="6"/>
        <v>24811.150684931512</v>
      </c>
      <c r="AC22" s="1182">
        <f t="shared" si="6"/>
        <v>416589.77260273963</v>
      </c>
      <c r="AD22" s="1182">
        <f t="shared" si="6"/>
        <v>51966.484931506857</v>
      </c>
      <c r="AE22" s="1182">
        <f t="shared" si="6"/>
        <v>57489.772602739729</v>
      </c>
      <c r="AF22" s="1182">
        <f t="shared" si="6"/>
        <v>446401.95534246572</v>
      </c>
      <c r="AG22" s="1182">
        <f t="shared" si="6"/>
        <v>90190.174520547924</v>
      </c>
      <c r="AH22" s="1182">
        <f t="shared" si="6"/>
        <v>87301.95534246575</v>
      </c>
      <c r="AI22" s="1182">
        <f t="shared" si="6"/>
        <v>537951.79471232882</v>
      </c>
      <c r="AJ22" s="1182">
        <f t="shared" si="6"/>
        <v>127551.79471232876</v>
      </c>
      <c r="AK22" s="1182">
        <f t="shared" si="6"/>
        <v>123466.86320547946</v>
      </c>
      <c r="AL22" s="1182">
        <f t="shared" si="6"/>
        <v>738494.07007397269</v>
      </c>
      <c r="AM22" s="1182">
        <f t="shared" si="6"/>
        <v>136736.48103287671</v>
      </c>
      <c r="AN22" s="1182">
        <f t="shared" si="6"/>
        <v>141254.0700739726</v>
      </c>
      <c r="AO22" s="1182">
        <f t="shared" si="6"/>
        <v>874494.7318758904</v>
      </c>
      <c r="AP22" s="1182">
        <f t="shared" si="6"/>
        <v>140585.66338273973</v>
      </c>
      <c r="AQ22" s="1182">
        <f t="shared" si="6"/>
        <v>155484.73187589043</v>
      </c>
      <c r="AR22" s="1182">
        <f t="shared" si="6"/>
        <v>916814.76102986292</v>
      </c>
      <c r="AS22" s="1182">
        <f t="shared" si="6"/>
        <v>172529.63774219182</v>
      </c>
      <c r="AT22" s="1182">
        <f t="shared" si="6"/>
        <v>167024.76102986303</v>
      </c>
      <c r="AU22" s="1182">
        <f t="shared" si="6"/>
        <v>958598.63441292313</v>
      </c>
      <c r="AV22" s="1182">
        <f t="shared" si="6"/>
        <v>184508.6344129233</v>
      </c>
      <c r="AW22" s="1182">
        <f t="shared" si="6"/>
        <v>178629.78509785479</v>
      </c>
      <c r="AX22" s="1182">
        <f t="shared" si="6"/>
        <v>1028548.7636274402</v>
      </c>
      <c r="AY22" s="1182">
        <f t="shared" si="6"/>
        <v>189375.85951785126</v>
      </c>
      <c r="AZ22" s="1182">
        <f t="shared" si="6"/>
        <v>195598.76362744029</v>
      </c>
      <c r="BA22" s="1182">
        <f t="shared" si="6"/>
        <v>1354064.2811058746</v>
      </c>
      <c r="BB22" s="1182">
        <f t="shared" si="6"/>
        <v>200755.82905108022</v>
      </c>
      <c r="BC22" s="1182">
        <f t="shared" si="6"/>
        <v>221927.28110587469</v>
      </c>
      <c r="BD22" s="1182">
        <f t="shared" si="6"/>
        <v>1387837.4859485908</v>
      </c>
      <c r="BE22" s="1182">
        <f t="shared" si="6"/>
        <v>245520.12978420741</v>
      </c>
      <c r="BF22" s="1182">
        <f t="shared" si="6"/>
        <v>237718.48594859097</v>
      </c>
      <c r="BG22" s="1182">
        <f t="shared" si="6"/>
        <v>1625512.6551111948</v>
      </c>
      <c r="BH22" s="1182">
        <f t="shared" si="6"/>
        <v>286771.65511119529</v>
      </c>
      <c r="BI22" s="1182">
        <f t="shared" si="6"/>
        <v>277657.54004270211</v>
      </c>
      <c r="BJ22" s="1182">
        <f t="shared" si="6"/>
        <v>1653377.9269434847</v>
      </c>
      <c r="BK22" s="1182">
        <f t="shared" ref="BK22:DH22" si="7">SUM(BK19:BK21)</f>
        <v>315043.33242293663</v>
      </c>
      <c r="BL22" s="1182">
        <f t="shared" si="7"/>
        <v>325382.92694348464</v>
      </c>
      <c r="BM22" s="1182">
        <f t="shared" si="7"/>
        <v>1937834.336917907</v>
      </c>
      <c r="BN22" s="1182">
        <f t="shared" si="7"/>
        <v>293299.76979461941</v>
      </c>
      <c r="BO22" s="1182">
        <f t="shared" si="7"/>
        <v>311148.07664393447</v>
      </c>
      <c r="BP22" s="1182">
        <f t="shared" si="7"/>
        <v>2357459.186793881</v>
      </c>
      <c r="BQ22" s="1182">
        <f t="shared" si="7"/>
        <v>379939.9813144292</v>
      </c>
      <c r="BR22" s="1182">
        <f t="shared" si="7"/>
        <v>365415.51008155255</v>
      </c>
      <c r="BS22" s="1182">
        <f t="shared" si="7"/>
        <v>2706115.8408355354</v>
      </c>
      <c r="BT22" s="1182">
        <f t="shared" si="7"/>
        <v>446332.8408355352</v>
      </c>
      <c r="BU22" s="1182">
        <f t="shared" si="7"/>
        <v>429767.9093286859</v>
      </c>
      <c r="BV22" s="1182">
        <f t="shared" si="7"/>
        <v>2734673.9167197105</v>
      </c>
      <c r="BW22" s="1182">
        <f t="shared" si="7"/>
        <v>496468.94685669697</v>
      </c>
      <c r="BX22" s="1182">
        <f t="shared" si="7"/>
        <v>509692.78247313533</v>
      </c>
      <c r="BY22" s="1182">
        <f t="shared" si="7"/>
        <v>3502783.9319731253</v>
      </c>
      <c r="BZ22" s="1182">
        <f t="shared" si="7"/>
        <v>556041.23882244062</v>
      </c>
      <c r="CA22" s="1182">
        <f t="shared" si="7"/>
        <v>614649.7319731256</v>
      </c>
      <c r="CB22" s="1182">
        <f t="shared" si="7"/>
        <v>4004457.7435464021</v>
      </c>
      <c r="CC22" s="1182">
        <f t="shared" si="7"/>
        <v>703043.19834092294</v>
      </c>
      <c r="CD22" s="1182">
        <f t="shared" si="7"/>
        <v>680691.14354640245</v>
      </c>
      <c r="CE22" s="1182">
        <f t="shared" si="7"/>
        <v>4234389.4168249518</v>
      </c>
      <c r="CF22" s="1182">
        <f t="shared" si="7"/>
        <v>777329.2168249524</v>
      </c>
      <c r="CG22" s="1182">
        <f t="shared" si="7"/>
        <v>752619.90175645938</v>
      </c>
      <c r="CH22" s="1182">
        <f t="shared" si="7"/>
        <v>4201221.2316779317</v>
      </c>
      <c r="CI22" s="1182">
        <f t="shared" si="7"/>
        <v>819388.11112998752</v>
      </c>
      <c r="CJ22" s="1182">
        <f t="shared" si="7"/>
        <v>846278.63167793257</v>
      </c>
      <c r="CK22" s="1182">
        <f t="shared" si="7"/>
        <v>5319536.529501508</v>
      </c>
      <c r="CL22" s="1182">
        <f t="shared" si="7"/>
        <v>899764.42813164578</v>
      </c>
      <c r="CM22" s="1182">
        <f t="shared" si="7"/>
        <v>994638.72950150876</v>
      </c>
      <c r="CN22" s="1182">
        <f t="shared" si="7"/>
        <v>5507004.5181226768</v>
      </c>
      <c r="CO22" s="1182">
        <f t="shared" si="7"/>
        <v>1123750.2989445948</v>
      </c>
      <c r="CP22" s="1182">
        <f t="shared" si="7"/>
        <v>1088022.5181226768</v>
      </c>
      <c r="CQ22" s="1182">
        <f t="shared" si="7"/>
        <v>5691105.8973447913</v>
      </c>
      <c r="CR22" s="1182">
        <f t="shared" si="7"/>
        <v>1253245.4973447912</v>
      </c>
      <c r="CS22" s="1182">
        <f t="shared" si="7"/>
        <v>1213414.7028242429</v>
      </c>
      <c r="CT22" s="1182">
        <f t="shared" si="7"/>
        <v>5801391.9381647529</v>
      </c>
      <c r="CU22" s="1182">
        <f t="shared" si="7"/>
        <v>1346842.0367948895</v>
      </c>
      <c r="CV22" s="1182">
        <f t="shared" si="7"/>
        <v>1391028.3381647526</v>
      </c>
      <c r="CW22" s="1182">
        <f t="shared" si="7"/>
        <v>5034737.4573851703</v>
      </c>
      <c r="CX22" s="1182">
        <f t="shared" si="7"/>
        <v>1248354.4045566565</v>
      </c>
      <c r="CY22" s="1182">
        <f t="shared" si="7"/>
        <v>1379474.4246996804</v>
      </c>
      <c r="CZ22" s="1182">
        <f t="shared" si="7"/>
        <v>5759355.3800245933</v>
      </c>
      <c r="DA22" s="1182">
        <f t="shared" si="7"/>
        <v>1434098.4956648818</v>
      </c>
      <c r="DB22" s="1182">
        <f t="shared" si="7"/>
        <v>1388758.0608020064</v>
      </c>
      <c r="DC22" s="1182">
        <f t="shared" si="7"/>
        <v>6768693.8910135143</v>
      </c>
      <c r="DD22" s="1182">
        <f t="shared" si="7"/>
        <v>1568136.1479464106</v>
      </c>
      <c r="DE22" s="1182">
        <f t="shared" si="7"/>
        <v>1518625.8842368019</v>
      </c>
      <c r="DF22" s="1182">
        <f t="shared" si="7"/>
        <v>7979123.8693734631</v>
      </c>
      <c r="DG22" s="1182">
        <f t="shared" si="7"/>
        <v>1740746.7244036032</v>
      </c>
      <c r="DH22" s="1182">
        <f t="shared" si="7"/>
        <v>1797470.0977974641</v>
      </c>
    </row>
    <row r="23" spans="1:112" ht="16">
      <c r="A23" s="171"/>
      <c r="B23" s="171"/>
      <c r="C23" s="251"/>
      <c r="D23" s="251"/>
      <c r="E23" s="251"/>
      <c r="F23" s="251"/>
      <c r="G23" s="258"/>
      <c r="H23" s="88"/>
      <c r="I23" s="88"/>
      <c r="J23" s="88"/>
      <c r="K23" s="88"/>
      <c r="L23" s="88"/>
      <c r="M23" s="88"/>
      <c r="N23" s="88"/>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c r="CU23" s="88"/>
      <c r="CV23" s="88"/>
      <c r="CW23" s="88"/>
      <c r="CX23" s="88"/>
      <c r="CY23" s="88"/>
      <c r="CZ23" s="88"/>
      <c r="DA23" s="88"/>
      <c r="DB23" s="88"/>
      <c r="DC23" s="88"/>
      <c r="DD23" s="88"/>
      <c r="DE23" s="88"/>
      <c r="DF23" s="88"/>
      <c r="DG23" s="88"/>
      <c r="DH23" s="88"/>
    </row>
    <row r="24" spans="1:112" ht="16">
      <c r="A24" s="171"/>
      <c r="B24" s="171"/>
      <c r="C24" s="251"/>
      <c r="D24" s="251"/>
      <c r="E24" s="251"/>
      <c r="F24" s="251"/>
      <c r="G24" s="258"/>
      <c r="H24" s="88"/>
      <c r="I24" s="88"/>
      <c r="J24" s="88"/>
      <c r="K24" s="88"/>
      <c r="L24" s="88"/>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row>
    <row r="25" spans="1:112" ht="24" thickBot="1">
      <c r="A25" s="252" t="s">
        <v>382</v>
      </c>
      <c r="B25" s="252"/>
      <c r="C25" s="253"/>
      <c r="D25" s="253"/>
      <c r="E25" s="253"/>
      <c r="F25" s="253"/>
      <c r="G25" s="253"/>
      <c r="H25" s="253"/>
      <c r="I25" s="253"/>
      <c r="J25" s="253"/>
      <c r="K25" s="253"/>
      <c r="L25" s="253"/>
      <c r="M25" s="253"/>
      <c r="N25" s="253"/>
      <c r="O25" s="253"/>
      <c r="P25" s="253"/>
      <c r="Q25" s="253"/>
      <c r="R25" s="253"/>
      <c r="S25" s="253"/>
      <c r="T25" s="253"/>
      <c r="U25" s="253"/>
      <c r="V25" s="253"/>
      <c r="W25" s="253"/>
      <c r="X25" s="253"/>
      <c r="Y25" s="253"/>
      <c r="Z25" s="253"/>
      <c r="AA25" s="253"/>
      <c r="AB25" s="253"/>
      <c r="AC25" s="253"/>
      <c r="AD25" s="253"/>
      <c r="AE25" s="253"/>
      <c r="AF25" s="253"/>
      <c r="AG25" s="253"/>
      <c r="AH25" s="253"/>
      <c r="AI25" s="253"/>
      <c r="AJ25" s="253"/>
      <c r="AK25" s="253"/>
      <c r="AL25" s="253"/>
      <c r="AM25" s="253"/>
      <c r="AN25" s="253"/>
      <c r="AO25" s="253"/>
      <c r="AP25" s="253"/>
      <c r="AQ25" s="253"/>
      <c r="AR25" s="253"/>
      <c r="AS25" s="253"/>
      <c r="AT25" s="253"/>
      <c r="AU25" s="253"/>
      <c r="AV25" s="253"/>
      <c r="AW25" s="253"/>
      <c r="AX25" s="253"/>
      <c r="AY25" s="253"/>
      <c r="AZ25" s="253"/>
      <c r="BA25" s="253"/>
      <c r="BB25" s="253"/>
      <c r="BC25" s="253"/>
      <c r="BD25" s="253"/>
      <c r="BE25" s="253"/>
      <c r="BF25" s="253"/>
      <c r="BG25" s="253"/>
      <c r="BH25" s="253"/>
      <c r="BI25" s="253"/>
      <c r="BJ25" s="253"/>
      <c r="BK25" s="253"/>
      <c r="BL25" s="253"/>
      <c r="BM25" s="253"/>
      <c r="BN25" s="253"/>
      <c r="BO25" s="253"/>
      <c r="BP25" s="253"/>
      <c r="BQ25" s="253"/>
      <c r="BR25" s="253"/>
      <c r="BS25" s="253"/>
      <c r="BT25" s="253"/>
      <c r="BU25" s="253"/>
      <c r="BV25" s="253"/>
      <c r="BW25" s="253"/>
      <c r="BX25" s="253"/>
      <c r="BY25" s="253"/>
      <c r="BZ25" s="253"/>
      <c r="CA25" s="253"/>
      <c r="CB25" s="253"/>
      <c r="CC25" s="253"/>
      <c r="CD25" s="253"/>
      <c r="CE25" s="253"/>
      <c r="CF25" s="253"/>
      <c r="CG25" s="253"/>
      <c r="CH25" s="253"/>
      <c r="CI25" s="253"/>
      <c r="CJ25" s="253"/>
      <c r="CK25" s="253"/>
      <c r="CL25" s="253"/>
      <c r="CM25" s="253"/>
      <c r="CN25" s="253"/>
      <c r="CO25" s="253"/>
      <c r="CP25" s="253"/>
      <c r="CQ25" s="253"/>
      <c r="CR25" s="253"/>
      <c r="CS25" s="253"/>
      <c r="CT25" s="253"/>
      <c r="CU25" s="253"/>
      <c r="CV25" s="253"/>
      <c r="CW25" s="253"/>
      <c r="CX25" s="253"/>
      <c r="CY25" s="253"/>
      <c r="CZ25" s="253"/>
      <c r="DA25" s="253"/>
      <c r="DB25" s="253"/>
      <c r="DC25" s="253"/>
      <c r="DD25" s="253"/>
      <c r="DE25" s="253"/>
      <c r="DF25" s="253"/>
      <c r="DG25" s="253"/>
      <c r="DH25" s="253"/>
    </row>
    <row r="26" spans="1:112" ht="16">
      <c r="A26" s="259"/>
      <c r="B26" s="259"/>
      <c r="C26" s="298"/>
      <c r="D26" s="298"/>
      <c r="E26" s="259"/>
      <c r="F26" s="259"/>
      <c r="G26" s="259"/>
      <c r="H26" s="259"/>
      <c r="I26" s="259"/>
      <c r="J26" s="259"/>
      <c r="K26" s="259"/>
      <c r="L26" s="259"/>
      <c r="M26" s="259"/>
      <c r="N26" s="259"/>
      <c r="O26" s="259"/>
      <c r="P26" s="259"/>
      <c r="Q26" s="259"/>
      <c r="R26" s="259"/>
      <c r="S26" s="259"/>
      <c r="T26" s="259"/>
      <c r="U26" s="259"/>
      <c r="V26" s="259"/>
      <c r="W26" s="259"/>
      <c r="X26" s="259"/>
      <c r="Y26" s="259"/>
      <c r="Z26" s="259"/>
      <c r="AA26" s="259"/>
      <c r="AB26" s="259"/>
      <c r="AC26" s="259"/>
      <c r="AD26" s="259"/>
      <c r="AE26" s="259"/>
      <c r="AF26" s="259"/>
      <c r="AG26" s="259"/>
      <c r="AH26" s="259"/>
      <c r="AI26" s="259"/>
      <c r="AJ26" s="259"/>
      <c r="AK26" s="259"/>
      <c r="AL26" s="259"/>
      <c r="AM26" s="259"/>
      <c r="AN26" s="259"/>
      <c r="AO26" s="259"/>
      <c r="AP26" s="259"/>
      <c r="AQ26" s="259"/>
      <c r="AR26" s="259"/>
      <c r="AS26" s="259"/>
      <c r="AT26" s="259"/>
      <c r="AU26" s="259"/>
      <c r="AV26" s="259"/>
      <c r="AW26" s="259"/>
      <c r="AX26" s="259"/>
      <c r="AY26" s="259"/>
      <c r="AZ26" s="259"/>
      <c r="BA26" s="259"/>
      <c r="BB26" s="259"/>
      <c r="BC26" s="259"/>
      <c r="BD26" s="259"/>
      <c r="BE26" s="259"/>
      <c r="BF26" s="259"/>
      <c r="BG26" s="259"/>
      <c r="BH26" s="259"/>
      <c r="BI26" s="259"/>
      <c r="BJ26" s="259"/>
      <c r="BK26" s="259"/>
      <c r="BL26" s="259"/>
      <c r="BM26" s="259"/>
      <c r="BN26" s="259"/>
      <c r="BO26" s="259"/>
      <c r="BP26" s="259"/>
      <c r="BQ26" s="259"/>
      <c r="BR26" s="259"/>
      <c r="BS26" s="259"/>
      <c r="BT26" s="259"/>
      <c r="BU26" s="259"/>
      <c r="BV26" s="259"/>
      <c r="BW26" s="259"/>
      <c r="BX26" s="259"/>
      <c r="BY26" s="259"/>
      <c r="BZ26" s="259"/>
      <c r="CA26" s="259"/>
      <c r="CB26" s="259"/>
      <c r="CC26" s="259"/>
      <c r="CD26" s="259"/>
      <c r="CE26" s="259"/>
      <c r="CF26" s="259"/>
      <c r="CG26" s="259"/>
      <c r="CH26" s="259"/>
      <c r="CI26" s="259"/>
      <c r="CJ26" s="259"/>
      <c r="CK26" s="259"/>
      <c r="CL26" s="259"/>
      <c r="CM26" s="259"/>
      <c r="CN26" s="259"/>
      <c r="CO26" s="259"/>
      <c r="CP26" s="259"/>
      <c r="CQ26" s="259"/>
      <c r="CR26" s="259"/>
      <c r="CS26" s="259"/>
      <c r="CT26" s="259"/>
      <c r="CU26" s="259"/>
      <c r="CV26" s="259"/>
      <c r="CW26" s="259"/>
      <c r="CX26" s="259"/>
      <c r="CY26" s="259"/>
      <c r="CZ26" s="259"/>
      <c r="DA26" s="259"/>
      <c r="DB26" s="259"/>
      <c r="DC26" s="259"/>
      <c r="DD26" s="259"/>
      <c r="DE26" s="259"/>
      <c r="DF26" s="259"/>
      <c r="DG26" s="259"/>
      <c r="DH26" s="259"/>
    </row>
    <row r="27" spans="1:112" ht="16">
      <c r="A27" s="297" t="s">
        <v>383</v>
      </c>
      <c r="B27" s="297"/>
      <c r="C27" s="527">
        <v>0.01</v>
      </c>
      <c r="D27" s="298" t="str">
        <f>Settings!$C$6</f>
        <v>USD</v>
      </c>
      <c r="E27" s="83">
        <f>$C$27*E9</f>
        <v>0</v>
      </c>
      <c r="F27" s="83">
        <f>E27+(F9*$C$27)</f>
        <v>0</v>
      </c>
      <c r="G27" s="83">
        <f t="shared" ref="G27:BL27" si="8">F27+(G9*$C$27)</f>
        <v>0</v>
      </c>
      <c r="H27" s="83">
        <f t="shared" si="8"/>
        <v>0</v>
      </c>
      <c r="I27" s="83">
        <f t="shared" si="8"/>
        <v>0</v>
      </c>
      <c r="J27" s="83">
        <f t="shared" si="8"/>
        <v>0</v>
      </c>
      <c r="K27" s="83">
        <f t="shared" si="8"/>
        <v>0</v>
      </c>
      <c r="L27" s="83">
        <f t="shared" si="8"/>
        <v>0</v>
      </c>
      <c r="M27" s="83">
        <f t="shared" si="8"/>
        <v>0</v>
      </c>
      <c r="N27" s="83">
        <f t="shared" si="8"/>
        <v>0</v>
      </c>
      <c r="O27" s="83">
        <f t="shared" si="8"/>
        <v>0</v>
      </c>
      <c r="P27" s="83">
        <f t="shared" si="8"/>
        <v>0</v>
      </c>
      <c r="Q27" s="83">
        <f t="shared" si="8"/>
        <v>0</v>
      </c>
      <c r="R27" s="83">
        <f t="shared" si="8"/>
        <v>0</v>
      </c>
      <c r="S27" s="83">
        <f t="shared" si="8"/>
        <v>0</v>
      </c>
      <c r="T27" s="83">
        <f t="shared" si="8"/>
        <v>0</v>
      </c>
      <c r="U27" s="83">
        <f t="shared" si="8"/>
        <v>0</v>
      </c>
      <c r="V27" s="83">
        <f t="shared" si="8"/>
        <v>0</v>
      </c>
      <c r="W27" s="83">
        <f t="shared" si="8"/>
        <v>0</v>
      </c>
      <c r="X27" s="83">
        <f t="shared" si="8"/>
        <v>0</v>
      </c>
      <c r="Y27" s="83">
        <f t="shared" si="8"/>
        <v>0</v>
      </c>
      <c r="Z27" s="83">
        <f t="shared" si="8"/>
        <v>20</v>
      </c>
      <c r="AA27" s="83">
        <f t="shared" si="8"/>
        <v>20</v>
      </c>
      <c r="AB27" s="83">
        <f t="shared" si="8"/>
        <v>20</v>
      </c>
      <c r="AC27" s="83">
        <f t="shared" si="8"/>
        <v>42</v>
      </c>
      <c r="AD27" s="83">
        <f t="shared" si="8"/>
        <v>42</v>
      </c>
      <c r="AE27" s="83">
        <f t="shared" si="8"/>
        <v>42</v>
      </c>
      <c r="AF27" s="83">
        <f t="shared" si="8"/>
        <v>66.2</v>
      </c>
      <c r="AG27" s="83">
        <f t="shared" si="8"/>
        <v>66.2</v>
      </c>
      <c r="AH27" s="83">
        <f t="shared" si="8"/>
        <v>66.2</v>
      </c>
      <c r="AI27" s="83">
        <f t="shared" si="8"/>
        <v>92.820000000000007</v>
      </c>
      <c r="AJ27" s="83">
        <f t="shared" si="8"/>
        <v>92.820000000000007</v>
      </c>
      <c r="AK27" s="83">
        <f t="shared" si="8"/>
        <v>92.820000000000007</v>
      </c>
      <c r="AL27" s="83">
        <f t="shared" si="8"/>
        <v>122.102</v>
      </c>
      <c r="AM27" s="83">
        <f t="shared" si="8"/>
        <v>122.102</v>
      </c>
      <c r="AN27" s="83">
        <f t="shared" si="8"/>
        <v>122.102</v>
      </c>
      <c r="AO27" s="83">
        <f t="shared" si="8"/>
        <v>154.31220000000002</v>
      </c>
      <c r="AP27" s="83">
        <f t="shared" si="8"/>
        <v>154.31220000000002</v>
      </c>
      <c r="AQ27" s="83">
        <f t="shared" si="8"/>
        <v>154.31220000000002</v>
      </c>
      <c r="AR27" s="83">
        <f t="shared" si="8"/>
        <v>189.74340000000001</v>
      </c>
      <c r="AS27" s="83">
        <f t="shared" si="8"/>
        <v>189.74340000000001</v>
      </c>
      <c r="AT27" s="83">
        <f t="shared" si="8"/>
        <v>189.74340000000001</v>
      </c>
      <c r="AU27" s="83">
        <f t="shared" si="8"/>
        <v>228.71774200000002</v>
      </c>
      <c r="AV27" s="83">
        <f t="shared" si="8"/>
        <v>228.71774200000002</v>
      </c>
      <c r="AW27" s="83">
        <f t="shared" si="8"/>
        <v>228.71774200000002</v>
      </c>
      <c r="AX27" s="83">
        <f t="shared" si="8"/>
        <v>271.58951820000004</v>
      </c>
      <c r="AY27" s="83">
        <f t="shared" si="8"/>
        <v>271.58951820000004</v>
      </c>
      <c r="AZ27" s="83">
        <f t="shared" si="8"/>
        <v>271.58951820000004</v>
      </c>
      <c r="BA27" s="83">
        <f t="shared" si="8"/>
        <v>318.74847202000007</v>
      </c>
      <c r="BB27" s="83">
        <f t="shared" si="8"/>
        <v>318.74847202000007</v>
      </c>
      <c r="BC27" s="83">
        <f t="shared" si="8"/>
        <v>318.74847202000007</v>
      </c>
      <c r="BD27" s="83">
        <f t="shared" si="8"/>
        <v>370.62332122200007</v>
      </c>
      <c r="BE27" s="83">
        <f t="shared" si="8"/>
        <v>370.62332122200007</v>
      </c>
      <c r="BF27" s="83">
        <f t="shared" si="8"/>
        <v>370.62332122200007</v>
      </c>
      <c r="BG27" s="83">
        <f t="shared" si="8"/>
        <v>427.68565534420009</v>
      </c>
      <c r="BH27" s="83">
        <f t="shared" si="8"/>
        <v>427.68565534420009</v>
      </c>
      <c r="BI27" s="83">
        <f t="shared" si="8"/>
        <v>427.68565534420009</v>
      </c>
      <c r="BJ27" s="83">
        <f t="shared" si="8"/>
        <v>490.4542228786201</v>
      </c>
      <c r="BK27" s="83">
        <f t="shared" si="8"/>
        <v>490.4542228786201</v>
      </c>
      <c r="BL27" s="83">
        <f t="shared" si="8"/>
        <v>490.4542228786201</v>
      </c>
      <c r="BM27" s="83">
        <f t="shared" ref="BM27" si="9">BL27+(BM9*$C$27)</f>
        <v>559.49964716648219</v>
      </c>
      <c r="BN27" s="83">
        <f t="shared" ref="BN27" si="10">BM27+(BN9*$C$27)</f>
        <v>559.49964716648219</v>
      </c>
      <c r="BO27" s="83">
        <f t="shared" ref="BO27" si="11">BN27+(BO9*$C$27)</f>
        <v>559.49964716648219</v>
      </c>
      <c r="BP27" s="83">
        <f t="shared" ref="BP27" si="12">BO27+(BP9*$C$27)</f>
        <v>635.4496138831305</v>
      </c>
      <c r="BQ27" s="83">
        <f t="shared" ref="BQ27" si="13">BP27+(BQ9*$C$27)</f>
        <v>635.4496138831305</v>
      </c>
      <c r="BR27" s="83">
        <f t="shared" ref="BR27" si="14">BQ27+(BR9*$C$27)</f>
        <v>635.4496138831305</v>
      </c>
      <c r="BS27" s="83">
        <f t="shared" ref="BS27" si="15">BR27+(BS9*$C$27)</f>
        <v>718.99457727144363</v>
      </c>
      <c r="BT27" s="83">
        <f t="shared" ref="BT27" si="16">BS27+(BT9*$C$27)</f>
        <v>718.99457727144363</v>
      </c>
      <c r="BU27" s="83">
        <f t="shared" ref="BU27" si="17">BT27+(BU9*$C$27)</f>
        <v>718.99457727144363</v>
      </c>
      <c r="BV27" s="83">
        <f t="shared" ref="BV27" si="18">BU27+(BV9*$C$27)</f>
        <v>810.89403699858804</v>
      </c>
      <c r="BW27" s="83">
        <f t="shared" ref="BW27" si="19">BV27+(BW9*$C$27)</f>
        <v>810.89403699858804</v>
      </c>
      <c r="BX27" s="83">
        <f t="shared" ref="BX27" si="20">BW27+(BX9*$C$27)</f>
        <v>810.89403699858804</v>
      </c>
      <c r="BY27" s="83">
        <f t="shared" ref="BY27" si="21">BX27+(BY9*$C$27)</f>
        <v>911.98344269844688</v>
      </c>
      <c r="BZ27" s="83">
        <f t="shared" ref="BZ27" si="22">BY27+(BZ9*$C$27)</f>
        <v>911.98344269844688</v>
      </c>
      <c r="CA27" s="83">
        <f t="shared" ref="CA27" si="23">BZ27+(CA9*$C$27)</f>
        <v>911.98344269844688</v>
      </c>
      <c r="CB27" s="83">
        <f t="shared" ref="CB27" si="24">CA27+(CB9*$C$27)</f>
        <v>1023.1817889682916</v>
      </c>
      <c r="CC27" s="83">
        <f t="shared" ref="CC27" si="25">CB27+(CC9*$C$27)</f>
        <v>1023.1817889682916</v>
      </c>
      <c r="CD27" s="83">
        <f t="shared" ref="CD27" si="26">CC27+(CD9*$C$27)</f>
        <v>1023.1817889682916</v>
      </c>
      <c r="CE27" s="83">
        <f t="shared" ref="CE27" si="27">CD27+(CE9*$C$27)</f>
        <v>1145.4999698651209</v>
      </c>
      <c r="CF27" s="83">
        <f t="shared" ref="CF27" si="28">CE27+(CF9*$C$27)</f>
        <v>1145.4999698651209</v>
      </c>
      <c r="CG27" s="83">
        <f t="shared" ref="CG27" si="29">CF27+(CG9*$C$27)</f>
        <v>1145.4999698651209</v>
      </c>
      <c r="CH27" s="83">
        <f t="shared" ref="CH27" si="30">CG27+(CH9*$C$27)</f>
        <v>1280.0499688516331</v>
      </c>
      <c r="CI27" s="83">
        <f t="shared" ref="CI27" si="31">CH27+(CI9*$C$27)</f>
        <v>1280.0499688516331</v>
      </c>
      <c r="CJ27" s="83">
        <f t="shared" ref="CJ27" si="32">CI27+(CJ9*$C$27)</f>
        <v>1280.0499688516331</v>
      </c>
      <c r="CK27" s="83">
        <f t="shared" ref="CK27" si="33">CJ27+(CK9*$C$27)</f>
        <v>1441.5099676354478</v>
      </c>
      <c r="CL27" s="83">
        <f t="shared" ref="CL27" si="34">CK27+(CL9*$C$27)</f>
        <v>1441.5099676354478</v>
      </c>
      <c r="CM27" s="83">
        <f t="shared" ref="CM27" si="35">CL27+(CM9*$C$27)</f>
        <v>1441.5099676354478</v>
      </c>
      <c r="CN27" s="83">
        <f t="shared" ref="CN27" si="36">CM27+(CN9*$C$27)</f>
        <v>1635.2619661760252</v>
      </c>
      <c r="CO27" s="83">
        <f t="shared" ref="CO27" si="37">CN27+(CO9*$C$27)</f>
        <v>1635.2619661760252</v>
      </c>
      <c r="CP27" s="83">
        <f t="shared" ref="CP27" si="38">CO27+(CP9*$C$27)</f>
        <v>1635.2619661760252</v>
      </c>
      <c r="CQ27" s="83">
        <f t="shared" ref="CQ27" si="39">CP27+(CQ9*$C$27)</f>
        <v>1867.7643644247182</v>
      </c>
      <c r="CR27" s="83">
        <f t="shared" ref="CR27" si="40">CQ27+(CR9*$C$27)</f>
        <v>1867.7643644247182</v>
      </c>
      <c r="CS27" s="83">
        <f t="shared" ref="CS27" si="41">CR27+(CS9*$C$27)</f>
        <v>1867.7643644247182</v>
      </c>
      <c r="CT27" s="83">
        <f t="shared" ref="CT27" si="42">CS27+(CT9*$C$27)</f>
        <v>2146.7672423231497</v>
      </c>
      <c r="CU27" s="83">
        <f t="shared" ref="CU27" si="43">CT27+(CU9*$C$27)</f>
        <v>2146.7672423231497</v>
      </c>
      <c r="CV27" s="83">
        <f t="shared" ref="CV27" si="44">CU27+(CV9*$C$27)</f>
        <v>2146.7672423231497</v>
      </c>
      <c r="CW27" s="83">
        <f t="shared" ref="CW27" si="45">CV27+(CW9*$C$27)</f>
        <v>2481.5706958012679</v>
      </c>
      <c r="CX27" s="83">
        <f t="shared" ref="CX27" si="46">CW27+(CX9*$C$27)</f>
        <v>2481.5706958012679</v>
      </c>
      <c r="CY27" s="83">
        <f t="shared" ref="CY27" si="47">CX27+(CY9*$C$27)</f>
        <v>2481.5706958012679</v>
      </c>
      <c r="CZ27" s="83">
        <f t="shared" ref="CZ27" si="48">CY27+(CZ9*$C$27)</f>
        <v>2883.3348399750093</v>
      </c>
      <c r="DA27" s="83">
        <f t="shared" ref="DA27" si="49">CZ27+(DA9*$C$27)</f>
        <v>2883.3348399750093</v>
      </c>
      <c r="DB27" s="83">
        <f t="shared" ref="DB27" si="50">DA27+(DB9*$C$27)</f>
        <v>2883.3348399750093</v>
      </c>
      <c r="DC27" s="83">
        <f t="shared" ref="DC27" si="51">DB27+(DC9*$C$27)</f>
        <v>3365.4518129834992</v>
      </c>
      <c r="DD27" s="83">
        <f t="shared" ref="DD27" si="52">DC27+(DD9*$C$27)</f>
        <v>3365.4518129834992</v>
      </c>
      <c r="DE27" s="83">
        <f t="shared" ref="DE27" si="53">DD27+(DE9*$C$27)</f>
        <v>3365.4518129834992</v>
      </c>
      <c r="DF27" s="83">
        <f t="shared" ref="DF27" si="54">DE27+(DF9*$C$27)</f>
        <v>3943.9921805834992</v>
      </c>
      <c r="DG27" s="83">
        <f t="shared" ref="DG27" si="55">DF27+(DG9*$C$27)</f>
        <v>3943.9921805834992</v>
      </c>
      <c r="DH27" s="83">
        <f t="shared" ref="DH27" si="56">DG27+(DH9*$C$27)</f>
        <v>3943.9921805834992</v>
      </c>
    </row>
    <row r="28" spans="1:112" ht="16">
      <c r="A28" s="297" t="s">
        <v>384</v>
      </c>
      <c r="B28" s="297"/>
      <c r="C28" s="527">
        <v>8.8999999999999996E-2</v>
      </c>
      <c r="D28" s="298" t="str">
        <f>Settings!$C$6</f>
        <v>USD</v>
      </c>
      <c r="E28" s="83">
        <f>$C$27*E9</f>
        <v>0</v>
      </c>
      <c r="F28" s="83">
        <f>E28+(F9*$C$28)</f>
        <v>0</v>
      </c>
      <c r="G28" s="83">
        <f t="shared" ref="G28:BL28" si="57">F28+(G9*$C$28)</f>
        <v>0</v>
      </c>
      <c r="H28" s="83">
        <f t="shared" si="57"/>
        <v>0</v>
      </c>
      <c r="I28" s="83">
        <f t="shared" si="57"/>
        <v>0</v>
      </c>
      <c r="J28" s="83">
        <f t="shared" si="57"/>
        <v>0</v>
      </c>
      <c r="K28" s="83">
        <f t="shared" si="57"/>
        <v>0</v>
      </c>
      <c r="L28" s="83">
        <f t="shared" si="57"/>
        <v>0</v>
      </c>
      <c r="M28" s="83">
        <f t="shared" si="57"/>
        <v>0</v>
      </c>
      <c r="N28" s="83">
        <f t="shared" si="57"/>
        <v>0</v>
      </c>
      <c r="O28" s="83">
        <f t="shared" si="57"/>
        <v>0</v>
      </c>
      <c r="P28" s="83">
        <f t="shared" si="57"/>
        <v>0</v>
      </c>
      <c r="Q28" s="83">
        <f t="shared" si="57"/>
        <v>0</v>
      </c>
      <c r="R28" s="83">
        <f t="shared" si="57"/>
        <v>0</v>
      </c>
      <c r="S28" s="83">
        <f t="shared" si="57"/>
        <v>0</v>
      </c>
      <c r="T28" s="83">
        <f t="shared" si="57"/>
        <v>0</v>
      </c>
      <c r="U28" s="83">
        <f t="shared" si="57"/>
        <v>0</v>
      </c>
      <c r="V28" s="83">
        <f t="shared" si="57"/>
        <v>0</v>
      </c>
      <c r="W28" s="83">
        <f t="shared" si="57"/>
        <v>0</v>
      </c>
      <c r="X28" s="83">
        <f t="shared" si="57"/>
        <v>0</v>
      </c>
      <c r="Y28" s="83">
        <f t="shared" si="57"/>
        <v>0</v>
      </c>
      <c r="Z28" s="83">
        <f t="shared" si="57"/>
        <v>178</v>
      </c>
      <c r="AA28" s="83">
        <f t="shared" si="57"/>
        <v>178</v>
      </c>
      <c r="AB28" s="83">
        <f t="shared" si="57"/>
        <v>178</v>
      </c>
      <c r="AC28" s="83">
        <f t="shared" si="57"/>
        <v>373.79999999999995</v>
      </c>
      <c r="AD28" s="83">
        <f t="shared" si="57"/>
        <v>373.79999999999995</v>
      </c>
      <c r="AE28" s="83">
        <f t="shared" si="57"/>
        <v>373.79999999999995</v>
      </c>
      <c r="AF28" s="83">
        <f t="shared" si="57"/>
        <v>589.17999999999995</v>
      </c>
      <c r="AG28" s="83">
        <f t="shared" si="57"/>
        <v>589.17999999999995</v>
      </c>
      <c r="AH28" s="83">
        <f t="shared" si="57"/>
        <v>589.17999999999995</v>
      </c>
      <c r="AI28" s="83">
        <f t="shared" si="57"/>
        <v>826.09799999999996</v>
      </c>
      <c r="AJ28" s="83">
        <f t="shared" si="57"/>
        <v>826.09799999999996</v>
      </c>
      <c r="AK28" s="83">
        <f t="shared" si="57"/>
        <v>826.09799999999996</v>
      </c>
      <c r="AL28" s="83">
        <f t="shared" si="57"/>
        <v>1086.7077999999999</v>
      </c>
      <c r="AM28" s="83">
        <f t="shared" si="57"/>
        <v>1086.7077999999999</v>
      </c>
      <c r="AN28" s="83">
        <f t="shared" si="57"/>
        <v>1086.7077999999999</v>
      </c>
      <c r="AO28" s="83">
        <f t="shared" si="57"/>
        <v>1373.3785799999998</v>
      </c>
      <c r="AP28" s="83">
        <f t="shared" si="57"/>
        <v>1373.3785799999998</v>
      </c>
      <c r="AQ28" s="83">
        <f t="shared" si="57"/>
        <v>1373.3785799999998</v>
      </c>
      <c r="AR28" s="83">
        <f t="shared" si="57"/>
        <v>1688.7162599999997</v>
      </c>
      <c r="AS28" s="83">
        <f t="shared" si="57"/>
        <v>1688.7162599999997</v>
      </c>
      <c r="AT28" s="83">
        <f t="shared" si="57"/>
        <v>1688.7162599999997</v>
      </c>
      <c r="AU28" s="83">
        <f t="shared" si="57"/>
        <v>2035.5879037999998</v>
      </c>
      <c r="AV28" s="83">
        <f t="shared" si="57"/>
        <v>2035.5879037999998</v>
      </c>
      <c r="AW28" s="83">
        <f t="shared" si="57"/>
        <v>2035.5879037999998</v>
      </c>
      <c r="AX28" s="83">
        <f t="shared" si="57"/>
        <v>2417.14671198</v>
      </c>
      <c r="AY28" s="83">
        <f t="shared" si="57"/>
        <v>2417.14671198</v>
      </c>
      <c r="AZ28" s="83">
        <f t="shared" si="57"/>
        <v>2417.14671198</v>
      </c>
      <c r="BA28" s="83">
        <f t="shared" si="57"/>
        <v>2836.8614009779999</v>
      </c>
      <c r="BB28" s="83">
        <f t="shared" si="57"/>
        <v>2836.8614009779999</v>
      </c>
      <c r="BC28" s="83">
        <f t="shared" si="57"/>
        <v>2836.8614009779999</v>
      </c>
      <c r="BD28" s="83">
        <f t="shared" si="57"/>
        <v>3298.5475588758</v>
      </c>
      <c r="BE28" s="83">
        <f t="shared" si="57"/>
        <v>3298.5475588758</v>
      </c>
      <c r="BF28" s="83">
        <f t="shared" si="57"/>
        <v>3298.5475588758</v>
      </c>
      <c r="BG28" s="83">
        <f t="shared" si="57"/>
        <v>3806.4023325633802</v>
      </c>
      <c r="BH28" s="83">
        <f t="shared" si="57"/>
        <v>3806.4023325633802</v>
      </c>
      <c r="BI28" s="83">
        <f t="shared" si="57"/>
        <v>3806.4023325633802</v>
      </c>
      <c r="BJ28" s="83">
        <f t="shared" si="57"/>
        <v>4365.0425836197182</v>
      </c>
      <c r="BK28" s="83">
        <f t="shared" si="57"/>
        <v>4365.0425836197182</v>
      </c>
      <c r="BL28" s="83">
        <f t="shared" si="57"/>
        <v>4365.0425836197182</v>
      </c>
      <c r="BM28" s="83">
        <f t="shared" ref="BM28" si="58">BL28+(BM9*$C$28)</f>
        <v>4979.5468597816907</v>
      </c>
      <c r="BN28" s="83">
        <f t="shared" ref="BN28" si="59">BM28+(BN9*$C$28)</f>
        <v>4979.5468597816907</v>
      </c>
      <c r="BO28" s="83">
        <f t="shared" ref="BO28" si="60">BN28+(BO9*$C$28)</f>
        <v>4979.5468597816907</v>
      </c>
      <c r="BP28" s="83">
        <f t="shared" ref="BP28" si="61">BO28+(BP9*$C$28)</f>
        <v>5655.5015635598602</v>
      </c>
      <c r="BQ28" s="83">
        <f t="shared" ref="BQ28" si="62">BP28+(BQ9*$C$28)</f>
        <v>5655.5015635598602</v>
      </c>
      <c r="BR28" s="83">
        <f t="shared" ref="BR28" si="63">BQ28+(BR9*$C$28)</f>
        <v>5655.5015635598602</v>
      </c>
      <c r="BS28" s="83">
        <f t="shared" ref="BS28" si="64">BR28+(BS9*$C$28)</f>
        <v>6399.0517377158467</v>
      </c>
      <c r="BT28" s="83">
        <f t="shared" ref="BT28" si="65">BS28+(BT9*$C$28)</f>
        <v>6399.0517377158467</v>
      </c>
      <c r="BU28" s="83">
        <f t="shared" ref="BU28" si="66">BT28+(BU9*$C$28)</f>
        <v>6399.0517377158467</v>
      </c>
      <c r="BV28" s="83">
        <f t="shared" ref="BV28" si="67">BU28+(BV9*$C$28)</f>
        <v>7216.9569292874321</v>
      </c>
      <c r="BW28" s="83">
        <f t="shared" ref="BW28" si="68">BV28+(BW9*$C$28)</f>
        <v>7216.9569292874321</v>
      </c>
      <c r="BX28" s="83">
        <f t="shared" ref="BX28" si="69">BW28+(BX9*$C$28)</f>
        <v>7216.9569292874321</v>
      </c>
      <c r="BY28" s="83">
        <f t="shared" ref="BY28" si="70">BX28+(BY9*$C$28)</f>
        <v>8116.6526400161756</v>
      </c>
      <c r="BZ28" s="83">
        <f t="shared" ref="BZ28" si="71">BY28+(BZ9*$C$28)</f>
        <v>8116.6526400161756</v>
      </c>
      <c r="CA28" s="83">
        <f t="shared" ref="CA28" si="72">BZ28+(CA9*$C$28)</f>
        <v>8116.6526400161756</v>
      </c>
      <c r="CB28" s="83">
        <f t="shared" ref="CB28" si="73">CA28+(CB9*$C$28)</f>
        <v>9106.3179218177938</v>
      </c>
      <c r="CC28" s="83">
        <f t="shared" ref="CC28" si="74">CB28+(CC9*$C$28)</f>
        <v>9106.3179218177938</v>
      </c>
      <c r="CD28" s="83">
        <f t="shared" ref="CD28" si="75">CC28+(CD9*$C$28)</f>
        <v>9106.3179218177938</v>
      </c>
      <c r="CE28" s="83">
        <f t="shared" ref="CE28" si="76">CD28+(CE9*$C$28)</f>
        <v>10194.949731799574</v>
      </c>
      <c r="CF28" s="83">
        <f t="shared" ref="CF28" si="77">CE28+(CF9*$C$28)</f>
        <v>10194.949731799574</v>
      </c>
      <c r="CG28" s="83">
        <f t="shared" ref="CG28" si="78">CF28+(CG9*$C$28)</f>
        <v>10194.949731799574</v>
      </c>
      <c r="CH28" s="83">
        <f t="shared" ref="CH28" si="79">CG28+(CH9*$C$28)</f>
        <v>11392.444722779532</v>
      </c>
      <c r="CI28" s="83">
        <f t="shared" ref="CI28" si="80">CH28+(CI9*$C$28)</f>
        <v>11392.444722779532</v>
      </c>
      <c r="CJ28" s="83">
        <f t="shared" ref="CJ28" si="81">CI28+(CJ9*$C$28)</f>
        <v>11392.444722779532</v>
      </c>
      <c r="CK28" s="83">
        <f t="shared" ref="CK28" si="82">CJ28+(CK9*$C$28)</f>
        <v>12829.438711955481</v>
      </c>
      <c r="CL28" s="83">
        <f t="shared" ref="CL28" si="83">CK28+(CL9*$C$28)</f>
        <v>12829.438711955481</v>
      </c>
      <c r="CM28" s="83">
        <f t="shared" ref="CM28" si="84">CL28+(CM9*$C$28)</f>
        <v>12829.438711955481</v>
      </c>
      <c r="CN28" s="83">
        <f t="shared" ref="CN28" si="85">CM28+(CN9*$C$28)</f>
        <v>14553.831498966621</v>
      </c>
      <c r="CO28" s="83">
        <f t="shared" ref="CO28" si="86">CN28+(CO9*$C$28)</f>
        <v>14553.831498966621</v>
      </c>
      <c r="CP28" s="83">
        <f t="shared" ref="CP28" si="87">CO28+(CP9*$C$28)</f>
        <v>14553.831498966621</v>
      </c>
      <c r="CQ28" s="83">
        <f t="shared" ref="CQ28" si="88">CP28+(CQ9*$C$28)</f>
        <v>16623.102843379987</v>
      </c>
      <c r="CR28" s="83">
        <f t="shared" ref="CR28" si="89">CQ28+(CR9*$C$28)</f>
        <v>16623.102843379987</v>
      </c>
      <c r="CS28" s="83">
        <f t="shared" ref="CS28" si="90">CR28+(CS9*$C$28)</f>
        <v>16623.102843379987</v>
      </c>
      <c r="CT28" s="83">
        <f t="shared" ref="CT28" si="91">CS28+(CT9*$C$28)</f>
        <v>19106.228456676028</v>
      </c>
      <c r="CU28" s="83">
        <f t="shared" ref="CU28" si="92">CT28+(CU9*$C$28)</f>
        <v>19106.228456676028</v>
      </c>
      <c r="CV28" s="83">
        <f t="shared" ref="CV28" si="93">CU28+(CV9*$C$28)</f>
        <v>19106.228456676028</v>
      </c>
      <c r="CW28" s="83">
        <f t="shared" ref="CW28" si="94">CV28+(CW9*$C$28)</f>
        <v>22085.979192631279</v>
      </c>
      <c r="CX28" s="83">
        <f t="shared" ref="CX28" si="95">CW28+(CX9*$C$28)</f>
        <v>22085.979192631279</v>
      </c>
      <c r="CY28" s="83">
        <f t="shared" ref="CY28" si="96">CX28+(CY9*$C$28)</f>
        <v>22085.979192631279</v>
      </c>
      <c r="CZ28" s="83">
        <f t="shared" ref="CZ28" si="97">CY28+(CZ9*$C$28)</f>
        <v>25661.680075777578</v>
      </c>
      <c r="DA28" s="83">
        <f t="shared" ref="DA28" si="98">CZ28+(DA9*$C$28)</f>
        <v>25661.680075777578</v>
      </c>
      <c r="DB28" s="83">
        <f t="shared" ref="DB28" si="99">DA28+(DB9*$C$28)</f>
        <v>25661.680075777578</v>
      </c>
      <c r="DC28" s="83">
        <f t="shared" ref="DC28" si="100">DB28+(DC9*$C$28)</f>
        <v>29952.521135553136</v>
      </c>
      <c r="DD28" s="83">
        <f t="shared" ref="DD28" si="101">DC28+(DD9*$C$28)</f>
        <v>29952.521135553136</v>
      </c>
      <c r="DE28" s="83">
        <f t="shared" ref="DE28" si="102">DD28+(DE9*$C$28)</f>
        <v>29952.521135553136</v>
      </c>
      <c r="DF28" s="83">
        <f t="shared" ref="DF28" si="103">DE28+(DF9*$C$28)</f>
        <v>35101.530407193139</v>
      </c>
      <c r="DG28" s="83">
        <f t="shared" ref="DG28" si="104">DF28+(DG9*$C$28)</f>
        <v>35101.530407193139</v>
      </c>
      <c r="DH28" s="83">
        <f t="shared" ref="DH28" si="105">DG28+(DH9*$C$28)</f>
        <v>35101.530407193139</v>
      </c>
    </row>
    <row r="29" spans="1:112" ht="16">
      <c r="A29" s="259" t="s">
        <v>385</v>
      </c>
      <c r="B29" s="259"/>
      <c r="C29" s="298"/>
      <c r="D29" s="298" t="str">
        <f>Settings!$C$6</f>
        <v>USD</v>
      </c>
      <c r="E29" s="83">
        <v>0</v>
      </c>
      <c r="F29" s="83">
        <f t="shared" ref="F29:BL29" si="106">E29</f>
        <v>0</v>
      </c>
      <c r="G29" s="83">
        <f t="shared" si="106"/>
        <v>0</v>
      </c>
      <c r="H29" s="83">
        <f t="shared" si="106"/>
        <v>0</v>
      </c>
      <c r="I29" s="83">
        <f t="shared" si="106"/>
        <v>0</v>
      </c>
      <c r="J29" s="83">
        <f t="shared" si="106"/>
        <v>0</v>
      </c>
      <c r="K29" s="83">
        <f t="shared" si="106"/>
        <v>0</v>
      </c>
      <c r="L29" s="83">
        <f t="shared" si="106"/>
        <v>0</v>
      </c>
      <c r="M29" s="83">
        <f t="shared" si="106"/>
        <v>0</v>
      </c>
      <c r="N29" s="83">
        <f t="shared" si="106"/>
        <v>0</v>
      </c>
      <c r="O29" s="83">
        <f t="shared" si="106"/>
        <v>0</v>
      </c>
      <c r="P29" s="83">
        <f t="shared" si="106"/>
        <v>0</v>
      </c>
      <c r="Q29" s="83">
        <f t="shared" si="106"/>
        <v>0</v>
      </c>
      <c r="R29" s="83">
        <f t="shared" si="106"/>
        <v>0</v>
      </c>
      <c r="S29" s="83">
        <f t="shared" si="106"/>
        <v>0</v>
      </c>
      <c r="T29" s="83">
        <f t="shared" si="106"/>
        <v>0</v>
      </c>
      <c r="U29" s="83">
        <f t="shared" si="106"/>
        <v>0</v>
      </c>
      <c r="V29" s="83">
        <f t="shared" si="106"/>
        <v>0</v>
      </c>
      <c r="W29" s="83">
        <f t="shared" si="106"/>
        <v>0</v>
      </c>
      <c r="X29" s="83">
        <f t="shared" si="106"/>
        <v>0</v>
      </c>
      <c r="Y29" s="83">
        <f t="shared" si="106"/>
        <v>0</v>
      </c>
      <c r="Z29" s="83">
        <f t="shared" si="106"/>
        <v>0</v>
      </c>
      <c r="AA29" s="83">
        <f t="shared" si="106"/>
        <v>0</v>
      </c>
      <c r="AB29" s="83">
        <f t="shared" si="106"/>
        <v>0</v>
      </c>
      <c r="AC29" s="83">
        <f t="shared" si="106"/>
        <v>0</v>
      </c>
      <c r="AD29" s="83">
        <f t="shared" si="106"/>
        <v>0</v>
      </c>
      <c r="AE29" s="83">
        <f t="shared" si="106"/>
        <v>0</v>
      </c>
      <c r="AF29" s="83">
        <f t="shared" si="106"/>
        <v>0</v>
      </c>
      <c r="AG29" s="83">
        <f t="shared" si="106"/>
        <v>0</v>
      </c>
      <c r="AH29" s="83">
        <f t="shared" si="106"/>
        <v>0</v>
      </c>
      <c r="AI29" s="83">
        <f t="shared" si="106"/>
        <v>0</v>
      </c>
      <c r="AJ29" s="83">
        <f t="shared" si="106"/>
        <v>0</v>
      </c>
      <c r="AK29" s="83">
        <f t="shared" si="106"/>
        <v>0</v>
      </c>
      <c r="AL29" s="83">
        <f t="shared" si="106"/>
        <v>0</v>
      </c>
      <c r="AM29" s="83">
        <f t="shared" si="106"/>
        <v>0</v>
      </c>
      <c r="AN29" s="83">
        <f t="shared" si="106"/>
        <v>0</v>
      </c>
      <c r="AO29" s="83">
        <f t="shared" si="106"/>
        <v>0</v>
      </c>
      <c r="AP29" s="83">
        <f t="shared" si="106"/>
        <v>0</v>
      </c>
      <c r="AQ29" s="83">
        <f t="shared" si="106"/>
        <v>0</v>
      </c>
      <c r="AR29" s="83">
        <f t="shared" si="106"/>
        <v>0</v>
      </c>
      <c r="AS29" s="83">
        <f t="shared" si="106"/>
        <v>0</v>
      </c>
      <c r="AT29" s="83">
        <f t="shared" si="106"/>
        <v>0</v>
      </c>
      <c r="AU29" s="83">
        <f t="shared" si="106"/>
        <v>0</v>
      </c>
      <c r="AV29" s="83">
        <f t="shared" si="106"/>
        <v>0</v>
      </c>
      <c r="AW29" s="83">
        <f t="shared" si="106"/>
        <v>0</v>
      </c>
      <c r="AX29" s="83">
        <f t="shared" si="106"/>
        <v>0</v>
      </c>
      <c r="AY29" s="83">
        <f t="shared" si="106"/>
        <v>0</v>
      </c>
      <c r="AZ29" s="83">
        <f t="shared" si="106"/>
        <v>0</v>
      </c>
      <c r="BA29" s="83">
        <f t="shared" si="106"/>
        <v>0</v>
      </c>
      <c r="BB29" s="83">
        <f t="shared" si="106"/>
        <v>0</v>
      </c>
      <c r="BC29" s="83">
        <f t="shared" si="106"/>
        <v>0</v>
      </c>
      <c r="BD29" s="83">
        <f t="shared" si="106"/>
        <v>0</v>
      </c>
      <c r="BE29" s="83">
        <f t="shared" si="106"/>
        <v>0</v>
      </c>
      <c r="BF29" s="83">
        <f t="shared" si="106"/>
        <v>0</v>
      </c>
      <c r="BG29" s="83">
        <f t="shared" si="106"/>
        <v>0</v>
      </c>
      <c r="BH29" s="83">
        <f t="shared" si="106"/>
        <v>0</v>
      </c>
      <c r="BI29" s="83">
        <f t="shared" si="106"/>
        <v>0</v>
      </c>
      <c r="BJ29" s="83">
        <f t="shared" si="106"/>
        <v>0</v>
      </c>
      <c r="BK29" s="83">
        <f t="shared" si="106"/>
        <v>0</v>
      </c>
      <c r="BL29" s="83">
        <f t="shared" si="106"/>
        <v>0</v>
      </c>
      <c r="BM29" s="83">
        <f t="shared" ref="BM29:BM39" si="107">BL29</f>
        <v>0</v>
      </c>
      <c r="BN29" s="83">
        <f t="shared" ref="BN29:BN39" si="108">BM29</f>
        <v>0</v>
      </c>
      <c r="BO29" s="83">
        <f t="shared" ref="BO29:BO39" si="109">BN29</f>
        <v>0</v>
      </c>
      <c r="BP29" s="83">
        <f t="shared" ref="BP29:BP39" si="110">BO29</f>
        <v>0</v>
      </c>
      <c r="BQ29" s="83">
        <f t="shared" ref="BQ29:BQ39" si="111">BP29</f>
        <v>0</v>
      </c>
      <c r="BR29" s="83">
        <f t="shared" ref="BR29:BR39" si="112">BQ29</f>
        <v>0</v>
      </c>
      <c r="BS29" s="83">
        <f t="shared" ref="BS29:BS39" si="113">BR29</f>
        <v>0</v>
      </c>
      <c r="BT29" s="83">
        <f t="shared" ref="BT29:BT39" si="114">BS29</f>
        <v>0</v>
      </c>
      <c r="BU29" s="83">
        <f t="shared" ref="BU29:BU39" si="115">BT29</f>
        <v>0</v>
      </c>
      <c r="BV29" s="83">
        <f t="shared" ref="BV29:BV39" si="116">BU29</f>
        <v>0</v>
      </c>
      <c r="BW29" s="83">
        <f t="shared" ref="BW29:BW39" si="117">BV29</f>
        <v>0</v>
      </c>
      <c r="BX29" s="83">
        <f t="shared" ref="BX29:BX39" si="118">BW29</f>
        <v>0</v>
      </c>
      <c r="BY29" s="83">
        <f t="shared" ref="BY29:BY39" si="119">BX29</f>
        <v>0</v>
      </c>
      <c r="BZ29" s="83">
        <f t="shared" ref="BZ29:BZ39" si="120">BY29</f>
        <v>0</v>
      </c>
      <c r="CA29" s="83">
        <f t="shared" ref="CA29:CA39" si="121">BZ29</f>
        <v>0</v>
      </c>
      <c r="CB29" s="83">
        <f t="shared" ref="CB29:CB39" si="122">CA29</f>
        <v>0</v>
      </c>
      <c r="CC29" s="83">
        <f t="shared" ref="CC29:CC39" si="123">CB29</f>
        <v>0</v>
      </c>
      <c r="CD29" s="83">
        <f t="shared" ref="CD29:CD39" si="124">CC29</f>
        <v>0</v>
      </c>
      <c r="CE29" s="83">
        <f t="shared" ref="CE29:CE39" si="125">CD29</f>
        <v>0</v>
      </c>
      <c r="CF29" s="83">
        <f t="shared" ref="CF29:CF39" si="126">CE29</f>
        <v>0</v>
      </c>
      <c r="CG29" s="83">
        <f t="shared" ref="CG29:CG39" si="127">CF29</f>
        <v>0</v>
      </c>
      <c r="CH29" s="83">
        <f t="shared" ref="CH29:CH39" si="128">CG29</f>
        <v>0</v>
      </c>
      <c r="CI29" s="83">
        <f t="shared" ref="CI29:CI39" si="129">CH29</f>
        <v>0</v>
      </c>
      <c r="CJ29" s="83">
        <f t="shared" ref="CJ29:CJ39" si="130">CI29</f>
        <v>0</v>
      </c>
      <c r="CK29" s="83">
        <f t="shared" ref="CK29:CK39" si="131">CJ29</f>
        <v>0</v>
      </c>
      <c r="CL29" s="83">
        <f t="shared" ref="CL29:CL39" si="132">CK29</f>
        <v>0</v>
      </c>
      <c r="CM29" s="83">
        <f t="shared" ref="CM29:CM39" si="133">CL29</f>
        <v>0</v>
      </c>
      <c r="CN29" s="83">
        <f t="shared" ref="CN29:CN39" si="134">CM29</f>
        <v>0</v>
      </c>
      <c r="CO29" s="83">
        <f t="shared" ref="CO29:CO39" si="135">CN29</f>
        <v>0</v>
      </c>
      <c r="CP29" s="83">
        <f t="shared" ref="CP29:CP39" si="136">CO29</f>
        <v>0</v>
      </c>
      <c r="CQ29" s="83">
        <f t="shared" ref="CQ29:CQ39" si="137">CP29</f>
        <v>0</v>
      </c>
      <c r="CR29" s="83">
        <f t="shared" ref="CR29:CR39" si="138">CQ29</f>
        <v>0</v>
      </c>
      <c r="CS29" s="83">
        <f t="shared" ref="CS29:CS39" si="139">CR29</f>
        <v>0</v>
      </c>
      <c r="CT29" s="83">
        <f t="shared" ref="CT29:CT39" si="140">CS29</f>
        <v>0</v>
      </c>
      <c r="CU29" s="83">
        <f t="shared" ref="CU29:CU39" si="141">CT29</f>
        <v>0</v>
      </c>
      <c r="CV29" s="83">
        <f t="shared" ref="CV29:CV39" si="142">CU29</f>
        <v>0</v>
      </c>
      <c r="CW29" s="83">
        <f t="shared" ref="CW29:CW39" si="143">CV29</f>
        <v>0</v>
      </c>
      <c r="CX29" s="83">
        <f t="shared" ref="CX29:CX39" si="144">CW29</f>
        <v>0</v>
      </c>
      <c r="CY29" s="83">
        <f t="shared" ref="CY29:CY39" si="145">CX29</f>
        <v>0</v>
      </c>
      <c r="CZ29" s="83">
        <f t="shared" ref="CZ29:CZ39" si="146">CY29</f>
        <v>0</v>
      </c>
      <c r="DA29" s="83">
        <f t="shared" ref="DA29:DA39" si="147">CZ29</f>
        <v>0</v>
      </c>
      <c r="DB29" s="83">
        <f t="shared" ref="DB29:DB39" si="148">DA29</f>
        <v>0</v>
      </c>
      <c r="DC29" s="83">
        <f t="shared" ref="DC29:DC39" si="149">DB29</f>
        <v>0</v>
      </c>
      <c r="DD29" s="83">
        <f t="shared" ref="DD29:DD39" si="150">DC29</f>
        <v>0</v>
      </c>
      <c r="DE29" s="83">
        <f t="shared" ref="DE29:DE39" si="151">DD29</f>
        <v>0</v>
      </c>
      <c r="DF29" s="83">
        <f t="shared" ref="DF29:DF39" si="152">DE29</f>
        <v>0</v>
      </c>
      <c r="DG29" s="83">
        <f t="shared" ref="DG29:DG39" si="153">DF29</f>
        <v>0</v>
      </c>
      <c r="DH29" s="83">
        <f t="shared" ref="DH29:DH39" si="154">DG29</f>
        <v>0</v>
      </c>
    </row>
    <row r="30" spans="1:112" ht="16">
      <c r="A30" s="259" t="s">
        <v>386</v>
      </c>
      <c r="B30" s="259"/>
      <c r="C30" s="298"/>
      <c r="D30" s="298" t="str">
        <f>Settings!$C$6</f>
        <v>USD</v>
      </c>
      <c r="E30" s="83">
        <v>0</v>
      </c>
      <c r="F30" s="83">
        <f t="shared" ref="F30:BL30" si="155">E30</f>
        <v>0</v>
      </c>
      <c r="G30" s="83">
        <f t="shared" si="155"/>
        <v>0</v>
      </c>
      <c r="H30" s="83">
        <f t="shared" si="155"/>
        <v>0</v>
      </c>
      <c r="I30" s="83">
        <f t="shared" si="155"/>
        <v>0</v>
      </c>
      <c r="J30" s="83">
        <f t="shared" si="155"/>
        <v>0</v>
      </c>
      <c r="K30" s="83">
        <f t="shared" si="155"/>
        <v>0</v>
      </c>
      <c r="L30" s="83">
        <f t="shared" si="155"/>
        <v>0</v>
      </c>
      <c r="M30" s="83">
        <f t="shared" si="155"/>
        <v>0</v>
      </c>
      <c r="N30" s="83">
        <f t="shared" si="155"/>
        <v>0</v>
      </c>
      <c r="O30" s="83">
        <f t="shared" si="155"/>
        <v>0</v>
      </c>
      <c r="P30" s="83">
        <f t="shared" si="155"/>
        <v>0</v>
      </c>
      <c r="Q30" s="83">
        <f t="shared" si="155"/>
        <v>0</v>
      </c>
      <c r="R30" s="83">
        <f t="shared" si="155"/>
        <v>0</v>
      </c>
      <c r="S30" s="83">
        <f t="shared" si="155"/>
        <v>0</v>
      </c>
      <c r="T30" s="83">
        <f t="shared" si="155"/>
        <v>0</v>
      </c>
      <c r="U30" s="83">
        <f t="shared" si="155"/>
        <v>0</v>
      </c>
      <c r="V30" s="83">
        <f t="shared" si="155"/>
        <v>0</v>
      </c>
      <c r="W30" s="83">
        <f t="shared" si="155"/>
        <v>0</v>
      </c>
      <c r="X30" s="83">
        <f t="shared" si="155"/>
        <v>0</v>
      </c>
      <c r="Y30" s="83">
        <f t="shared" si="155"/>
        <v>0</v>
      </c>
      <c r="Z30" s="83">
        <f t="shared" si="155"/>
        <v>0</v>
      </c>
      <c r="AA30" s="83">
        <f t="shared" si="155"/>
        <v>0</v>
      </c>
      <c r="AB30" s="83">
        <f t="shared" si="155"/>
        <v>0</v>
      </c>
      <c r="AC30" s="83">
        <f t="shared" si="155"/>
        <v>0</v>
      </c>
      <c r="AD30" s="83">
        <f t="shared" si="155"/>
        <v>0</v>
      </c>
      <c r="AE30" s="83">
        <f t="shared" si="155"/>
        <v>0</v>
      </c>
      <c r="AF30" s="83">
        <f t="shared" si="155"/>
        <v>0</v>
      </c>
      <c r="AG30" s="83">
        <f t="shared" si="155"/>
        <v>0</v>
      </c>
      <c r="AH30" s="83">
        <f t="shared" si="155"/>
        <v>0</v>
      </c>
      <c r="AI30" s="83">
        <f t="shared" si="155"/>
        <v>0</v>
      </c>
      <c r="AJ30" s="83">
        <f t="shared" si="155"/>
        <v>0</v>
      </c>
      <c r="AK30" s="83">
        <f t="shared" si="155"/>
        <v>0</v>
      </c>
      <c r="AL30" s="83">
        <f t="shared" si="155"/>
        <v>0</v>
      </c>
      <c r="AM30" s="83">
        <f t="shared" si="155"/>
        <v>0</v>
      </c>
      <c r="AN30" s="83">
        <f t="shared" si="155"/>
        <v>0</v>
      </c>
      <c r="AO30" s="83">
        <f t="shared" si="155"/>
        <v>0</v>
      </c>
      <c r="AP30" s="83">
        <f t="shared" si="155"/>
        <v>0</v>
      </c>
      <c r="AQ30" s="83">
        <f t="shared" si="155"/>
        <v>0</v>
      </c>
      <c r="AR30" s="83">
        <f t="shared" si="155"/>
        <v>0</v>
      </c>
      <c r="AS30" s="83">
        <f t="shared" si="155"/>
        <v>0</v>
      </c>
      <c r="AT30" s="83">
        <f t="shared" si="155"/>
        <v>0</v>
      </c>
      <c r="AU30" s="83">
        <f t="shared" si="155"/>
        <v>0</v>
      </c>
      <c r="AV30" s="83">
        <f t="shared" si="155"/>
        <v>0</v>
      </c>
      <c r="AW30" s="83">
        <f t="shared" si="155"/>
        <v>0</v>
      </c>
      <c r="AX30" s="83">
        <f t="shared" si="155"/>
        <v>0</v>
      </c>
      <c r="AY30" s="83">
        <f t="shared" si="155"/>
        <v>0</v>
      </c>
      <c r="AZ30" s="83">
        <f t="shared" si="155"/>
        <v>0</v>
      </c>
      <c r="BA30" s="83">
        <f t="shared" si="155"/>
        <v>0</v>
      </c>
      <c r="BB30" s="83">
        <f t="shared" si="155"/>
        <v>0</v>
      </c>
      <c r="BC30" s="83">
        <f t="shared" si="155"/>
        <v>0</v>
      </c>
      <c r="BD30" s="83">
        <f t="shared" si="155"/>
        <v>0</v>
      </c>
      <c r="BE30" s="83">
        <f t="shared" si="155"/>
        <v>0</v>
      </c>
      <c r="BF30" s="83">
        <f t="shared" si="155"/>
        <v>0</v>
      </c>
      <c r="BG30" s="83">
        <f t="shared" si="155"/>
        <v>0</v>
      </c>
      <c r="BH30" s="83">
        <f t="shared" si="155"/>
        <v>0</v>
      </c>
      <c r="BI30" s="83">
        <f t="shared" si="155"/>
        <v>0</v>
      </c>
      <c r="BJ30" s="83">
        <f t="shared" si="155"/>
        <v>0</v>
      </c>
      <c r="BK30" s="83">
        <f t="shared" si="155"/>
        <v>0</v>
      </c>
      <c r="BL30" s="83">
        <f t="shared" si="155"/>
        <v>0</v>
      </c>
      <c r="BM30" s="83">
        <f t="shared" si="107"/>
        <v>0</v>
      </c>
      <c r="BN30" s="83">
        <f t="shared" si="108"/>
        <v>0</v>
      </c>
      <c r="BO30" s="83">
        <f t="shared" si="109"/>
        <v>0</v>
      </c>
      <c r="BP30" s="83">
        <f t="shared" si="110"/>
        <v>0</v>
      </c>
      <c r="BQ30" s="83">
        <f t="shared" si="111"/>
        <v>0</v>
      </c>
      <c r="BR30" s="83">
        <f t="shared" si="112"/>
        <v>0</v>
      </c>
      <c r="BS30" s="83">
        <f t="shared" si="113"/>
        <v>0</v>
      </c>
      <c r="BT30" s="83">
        <f t="shared" si="114"/>
        <v>0</v>
      </c>
      <c r="BU30" s="83">
        <f t="shared" si="115"/>
        <v>0</v>
      </c>
      <c r="BV30" s="83">
        <f t="shared" si="116"/>
        <v>0</v>
      </c>
      <c r="BW30" s="83">
        <f t="shared" si="117"/>
        <v>0</v>
      </c>
      <c r="BX30" s="83">
        <f t="shared" si="118"/>
        <v>0</v>
      </c>
      <c r="BY30" s="83">
        <f t="shared" si="119"/>
        <v>0</v>
      </c>
      <c r="BZ30" s="83">
        <f t="shared" si="120"/>
        <v>0</v>
      </c>
      <c r="CA30" s="83">
        <f t="shared" si="121"/>
        <v>0</v>
      </c>
      <c r="CB30" s="83">
        <f t="shared" si="122"/>
        <v>0</v>
      </c>
      <c r="CC30" s="83">
        <f t="shared" si="123"/>
        <v>0</v>
      </c>
      <c r="CD30" s="83">
        <f t="shared" si="124"/>
        <v>0</v>
      </c>
      <c r="CE30" s="83">
        <f t="shared" si="125"/>
        <v>0</v>
      </c>
      <c r="CF30" s="83">
        <f t="shared" si="126"/>
        <v>0</v>
      </c>
      <c r="CG30" s="83">
        <f t="shared" si="127"/>
        <v>0</v>
      </c>
      <c r="CH30" s="83">
        <f t="shared" si="128"/>
        <v>0</v>
      </c>
      <c r="CI30" s="83">
        <f t="shared" si="129"/>
        <v>0</v>
      </c>
      <c r="CJ30" s="83">
        <f t="shared" si="130"/>
        <v>0</v>
      </c>
      <c r="CK30" s="83">
        <f t="shared" si="131"/>
        <v>0</v>
      </c>
      <c r="CL30" s="83">
        <f t="shared" si="132"/>
        <v>0</v>
      </c>
      <c r="CM30" s="83">
        <f t="shared" si="133"/>
        <v>0</v>
      </c>
      <c r="CN30" s="83">
        <f t="shared" si="134"/>
        <v>0</v>
      </c>
      <c r="CO30" s="83">
        <f t="shared" si="135"/>
        <v>0</v>
      </c>
      <c r="CP30" s="83">
        <f t="shared" si="136"/>
        <v>0</v>
      </c>
      <c r="CQ30" s="83">
        <f t="shared" si="137"/>
        <v>0</v>
      </c>
      <c r="CR30" s="83">
        <f t="shared" si="138"/>
        <v>0</v>
      </c>
      <c r="CS30" s="83">
        <f t="shared" si="139"/>
        <v>0</v>
      </c>
      <c r="CT30" s="83">
        <f t="shared" si="140"/>
        <v>0</v>
      </c>
      <c r="CU30" s="83">
        <f t="shared" si="141"/>
        <v>0</v>
      </c>
      <c r="CV30" s="83">
        <f t="shared" si="142"/>
        <v>0</v>
      </c>
      <c r="CW30" s="83">
        <f t="shared" si="143"/>
        <v>0</v>
      </c>
      <c r="CX30" s="83">
        <f t="shared" si="144"/>
        <v>0</v>
      </c>
      <c r="CY30" s="83">
        <f t="shared" si="145"/>
        <v>0</v>
      </c>
      <c r="CZ30" s="83">
        <f t="shared" si="146"/>
        <v>0</v>
      </c>
      <c r="DA30" s="83">
        <f t="shared" si="147"/>
        <v>0</v>
      </c>
      <c r="DB30" s="83">
        <f t="shared" si="148"/>
        <v>0</v>
      </c>
      <c r="DC30" s="83">
        <f t="shared" si="149"/>
        <v>0</v>
      </c>
      <c r="DD30" s="83">
        <f t="shared" si="150"/>
        <v>0</v>
      </c>
      <c r="DE30" s="83">
        <f t="shared" si="151"/>
        <v>0</v>
      </c>
      <c r="DF30" s="83">
        <f t="shared" si="152"/>
        <v>0</v>
      </c>
      <c r="DG30" s="83">
        <f t="shared" si="153"/>
        <v>0</v>
      </c>
      <c r="DH30" s="83">
        <f t="shared" si="154"/>
        <v>0</v>
      </c>
    </row>
    <row r="31" spans="1:112" ht="16">
      <c r="A31" s="259" t="s">
        <v>387</v>
      </c>
      <c r="B31" s="259"/>
      <c r="C31" s="298"/>
      <c r="D31" s="298" t="str">
        <f>Settings!$C$6</f>
        <v>USD</v>
      </c>
      <c r="E31" s="83">
        <v>0</v>
      </c>
      <c r="F31" s="83">
        <f t="shared" ref="F31:BL31" si="156">E31</f>
        <v>0</v>
      </c>
      <c r="G31" s="83">
        <f t="shared" si="156"/>
        <v>0</v>
      </c>
      <c r="H31" s="83">
        <f t="shared" si="156"/>
        <v>0</v>
      </c>
      <c r="I31" s="83">
        <f t="shared" si="156"/>
        <v>0</v>
      </c>
      <c r="J31" s="83">
        <f t="shared" si="156"/>
        <v>0</v>
      </c>
      <c r="K31" s="83">
        <f t="shared" si="156"/>
        <v>0</v>
      </c>
      <c r="L31" s="83">
        <f t="shared" si="156"/>
        <v>0</v>
      </c>
      <c r="M31" s="83">
        <f t="shared" si="156"/>
        <v>0</v>
      </c>
      <c r="N31" s="83">
        <f t="shared" si="156"/>
        <v>0</v>
      </c>
      <c r="O31" s="83">
        <f t="shared" si="156"/>
        <v>0</v>
      </c>
      <c r="P31" s="83">
        <f t="shared" si="156"/>
        <v>0</v>
      </c>
      <c r="Q31" s="83">
        <f t="shared" si="156"/>
        <v>0</v>
      </c>
      <c r="R31" s="83">
        <f t="shared" si="156"/>
        <v>0</v>
      </c>
      <c r="S31" s="83">
        <f t="shared" si="156"/>
        <v>0</v>
      </c>
      <c r="T31" s="83">
        <f t="shared" si="156"/>
        <v>0</v>
      </c>
      <c r="U31" s="83">
        <f t="shared" si="156"/>
        <v>0</v>
      </c>
      <c r="V31" s="83">
        <f t="shared" si="156"/>
        <v>0</v>
      </c>
      <c r="W31" s="83">
        <f t="shared" si="156"/>
        <v>0</v>
      </c>
      <c r="X31" s="83">
        <f t="shared" si="156"/>
        <v>0</v>
      </c>
      <c r="Y31" s="83">
        <f t="shared" si="156"/>
        <v>0</v>
      </c>
      <c r="Z31" s="83">
        <f t="shared" si="156"/>
        <v>0</v>
      </c>
      <c r="AA31" s="83">
        <f t="shared" si="156"/>
        <v>0</v>
      </c>
      <c r="AB31" s="83">
        <f t="shared" si="156"/>
        <v>0</v>
      </c>
      <c r="AC31" s="83">
        <f t="shared" si="156"/>
        <v>0</v>
      </c>
      <c r="AD31" s="83">
        <f t="shared" si="156"/>
        <v>0</v>
      </c>
      <c r="AE31" s="83">
        <f t="shared" si="156"/>
        <v>0</v>
      </c>
      <c r="AF31" s="83">
        <f t="shared" si="156"/>
        <v>0</v>
      </c>
      <c r="AG31" s="83">
        <f t="shared" si="156"/>
        <v>0</v>
      </c>
      <c r="AH31" s="83">
        <f t="shared" si="156"/>
        <v>0</v>
      </c>
      <c r="AI31" s="83">
        <f t="shared" si="156"/>
        <v>0</v>
      </c>
      <c r="AJ31" s="83">
        <f t="shared" si="156"/>
        <v>0</v>
      </c>
      <c r="AK31" s="83">
        <f t="shared" si="156"/>
        <v>0</v>
      </c>
      <c r="AL31" s="83">
        <f t="shared" si="156"/>
        <v>0</v>
      </c>
      <c r="AM31" s="83">
        <f t="shared" si="156"/>
        <v>0</v>
      </c>
      <c r="AN31" s="83">
        <f t="shared" si="156"/>
        <v>0</v>
      </c>
      <c r="AO31" s="83">
        <f t="shared" si="156"/>
        <v>0</v>
      </c>
      <c r="AP31" s="83">
        <f t="shared" si="156"/>
        <v>0</v>
      </c>
      <c r="AQ31" s="83">
        <f t="shared" si="156"/>
        <v>0</v>
      </c>
      <c r="AR31" s="83">
        <f t="shared" si="156"/>
        <v>0</v>
      </c>
      <c r="AS31" s="83">
        <f t="shared" si="156"/>
        <v>0</v>
      </c>
      <c r="AT31" s="83">
        <f t="shared" si="156"/>
        <v>0</v>
      </c>
      <c r="AU31" s="83">
        <f t="shared" si="156"/>
        <v>0</v>
      </c>
      <c r="AV31" s="83">
        <f t="shared" si="156"/>
        <v>0</v>
      </c>
      <c r="AW31" s="83">
        <f t="shared" si="156"/>
        <v>0</v>
      </c>
      <c r="AX31" s="83">
        <f t="shared" si="156"/>
        <v>0</v>
      </c>
      <c r="AY31" s="83">
        <f t="shared" si="156"/>
        <v>0</v>
      </c>
      <c r="AZ31" s="83">
        <f t="shared" si="156"/>
        <v>0</v>
      </c>
      <c r="BA31" s="83">
        <f t="shared" si="156"/>
        <v>0</v>
      </c>
      <c r="BB31" s="83">
        <f t="shared" si="156"/>
        <v>0</v>
      </c>
      <c r="BC31" s="83">
        <f t="shared" si="156"/>
        <v>0</v>
      </c>
      <c r="BD31" s="83">
        <f t="shared" si="156"/>
        <v>0</v>
      </c>
      <c r="BE31" s="83">
        <f t="shared" si="156"/>
        <v>0</v>
      </c>
      <c r="BF31" s="83">
        <f t="shared" si="156"/>
        <v>0</v>
      </c>
      <c r="BG31" s="83">
        <f t="shared" si="156"/>
        <v>0</v>
      </c>
      <c r="BH31" s="83">
        <f t="shared" si="156"/>
        <v>0</v>
      </c>
      <c r="BI31" s="83">
        <f t="shared" si="156"/>
        <v>0</v>
      </c>
      <c r="BJ31" s="83">
        <f t="shared" si="156"/>
        <v>0</v>
      </c>
      <c r="BK31" s="83">
        <f t="shared" si="156"/>
        <v>0</v>
      </c>
      <c r="BL31" s="83">
        <f t="shared" si="156"/>
        <v>0</v>
      </c>
      <c r="BM31" s="83">
        <f t="shared" si="107"/>
        <v>0</v>
      </c>
      <c r="BN31" s="83">
        <f t="shared" si="108"/>
        <v>0</v>
      </c>
      <c r="BO31" s="83">
        <f t="shared" si="109"/>
        <v>0</v>
      </c>
      <c r="BP31" s="83">
        <f t="shared" si="110"/>
        <v>0</v>
      </c>
      <c r="BQ31" s="83">
        <f t="shared" si="111"/>
        <v>0</v>
      </c>
      <c r="BR31" s="83">
        <f t="shared" si="112"/>
        <v>0</v>
      </c>
      <c r="BS31" s="83">
        <f t="shared" si="113"/>
        <v>0</v>
      </c>
      <c r="BT31" s="83">
        <f t="shared" si="114"/>
        <v>0</v>
      </c>
      <c r="BU31" s="83">
        <f t="shared" si="115"/>
        <v>0</v>
      </c>
      <c r="BV31" s="83">
        <f t="shared" si="116"/>
        <v>0</v>
      </c>
      <c r="BW31" s="83">
        <f t="shared" si="117"/>
        <v>0</v>
      </c>
      <c r="BX31" s="83">
        <f t="shared" si="118"/>
        <v>0</v>
      </c>
      <c r="BY31" s="83">
        <f t="shared" si="119"/>
        <v>0</v>
      </c>
      <c r="BZ31" s="83">
        <f t="shared" si="120"/>
        <v>0</v>
      </c>
      <c r="CA31" s="83">
        <f t="shared" si="121"/>
        <v>0</v>
      </c>
      <c r="CB31" s="83">
        <f t="shared" si="122"/>
        <v>0</v>
      </c>
      <c r="CC31" s="83">
        <f t="shared" si="123"/>
        <v>0</v>
      </c>
      <c r="CD31" s="83">
        <f t="shared" si="124"/>
        <v>0</v>
      </c>
      <c r="CE31" s="83">
        <f t="shared" si="125"/>
        <v>0</v>
      </c>
      <c r="CF31" s="83">
        <f t="shared" si="126"/>
        <v>0</v>
      </c>
      <c r="CG31" s="83">
        <f t="shared" si="127"/>
        <v>0</v>
      </c>
      <c r="CH31" s="83">
        <f t="shared" si="128"/>
        <v>0</v>
      </c>
      <c r="CI31" s="83">
        <f t="shared" si="129"/>
        <v>0</v>
      </c>
      <c r="CJ31" s="83">
        <f t="shared" si="130"/>
        <v>0</v>
      </c>
      <c r="CK31" s="83">
        <f t="shared" si="131"/>
        <v>0</v>
      </c>
      <c r="CL31" s="83">
        <f t="shared" si="132"/>
        <v>0</v>
      </c>
      <c r="CM31" s="83">
        <f t="shared" si="133"/>
        <v>0</v>
      </c>
      <c r="CN31" s="83">
        <f t="shared" si="134"/>
        <v>0</v>
      </c>
      <c r="CO31" s="83">
        <f t="shared" si="135"/>
        <v>0</v>
      </c>
      <c r="CP31" s="83">
        <f t="shared" si="136"/>
        <v>0</v>
      </c>
      <c r="CQ31" s="83">
        <f t="shared" si="137"/>
        <v>0</v>
      </c>
      <c r="CR31" s="83">
        <f t="shared" si="138"/>
        <v>0</v>
      </c>
      <c r="CS31" s="83">
        <f t="shared" si="139"/>
        <v>0</v>
      </c>
      <c r="CT31" s="83">
        <f t="shared" si="140"/>
        <v>0</v>
      </c>
      <c r="CU31" s="83">
        <f t="shared" si="141"/>
        <v>0</v>
      </c>
      <c r="CV31" s="83">
        <f t="shared" si="142"/>
        <v>0</v>
      </c>
      <c r="CW31" s="83">
        <f t="shared" si="143"/>
        <v>0</v>
      </c>
      <c r="CX31" s="83">
        <f t="shared" si="144"/>
        <v>0</v>
      </c>
      <c r="CY31" s="83">
        <f t="shared" si="145"/>
        <v>0</v>
      </c>
      <c r="CZ31" s="83">
        <f t="shared" si="146"/>
        <v>0</v>
      </c>
      <c r="DA31" s="83">
        <f t="shared" si="147"/>
        <v>0</v>
      </c>
      <c r="DB31" s="83">
        <f t="shared" si="148"/>
        <v>0</v>
      </c>
      <c r="DC31" s="83">
        <f t="shared" si="149"/>
        <v>0</v>
      </c>
      <c r="DD31" s="83">
        <f t="shared" si="150"/>
        <v>0</v>
      </c>
      <c r="DE31" s="83">
        <f t="shared" si="151"/>
        <v>0</v>
      </c>
      <c r="DF31" s="83">
        <f t="shared" si="152"/>
        <v>0</v>
      </c>
      <c r="DG31" s="83">
        <f t="shared" si="153"/>
        <v>0</v>
      </c>
      <c r="DH31" s="83">
        <f t="shared" si="154"/>
        <v>0</v>
      </c>
    </row>
    <row r="32" spans="1:112" ht="16">
      <c r="A32" s="259" t="s">
        <v>388</v>
      </c>
      <c r="B32" s="259"/>
      <c r="C32" s="298"/>
      <c r="D32" s="298" t="str">
        <f>Settings!$C$6</f>
        <v>USD</v>
      </c>
      <c r="E32" s="83">
        <v>0</v>
      </c>
      <c r="F32" s="83">
        <f t="shared" ref="F32:BL32" si="157">E32</f>
        <v>0</v>
      </c>
      <c r="G32" s="83">
        <f t="shared" si="157"/>
        <v>0</v>
      </c>
      <c r="H32" s="83">
        <f t="shared" si="157"/>
        <v>0</v>
      </c>
      <c r="I32" s="83">
        <f t="shared" si="157"/>
        <v>0</v>
      </c>
      <c r="J32" s="83">
        <f t="shared" si="157"/>
        <v>0</v>
      </c>
      <c r="K32" s="83">
        <f t="shared" si="157"/>
        <v>0</v>
      </c>
      <c r="L32" s="83">
        <f t="shared" si="157"/>
        <v>0</v>
      </c>
      <c r="M32" s="83">
        <f t="shared" si="157"/>
        <v>0</v>
      </c>
      <c r="N32" s="83">
        <f t="shared" si="157"/>
        <v>0</v>
      </c>
      <c r="O32" s="83">
        <f t="shared" si="157"/>
        <v>0</v>
      </c>
      <c r="P32" s="83">
        <f t="shared" si="157"/>
        <v>0</v>
      </c>
      <c r="Q32" s="83">
        <f t="shared" si="157"/>
        <v>0</v>
      </c>
      <c r="R32" s="83">
        <f t="shared" si="157"/>
        <v>0</v>
      </c>
      <c r="S32" s="83">
        <f t="shared" si="157"/>
        <v>0</v>
      </c>
      <c r="T32" s="83">
        <f t="shared" si="157"/>
        <v>0</v>
      </c>
      <c r="U32" s="83">
        <f t="shared" si="157"/>
        <v>0</v>
      </c>
      <c r="V32" s="83">
        <f t="shared" si="157"/>
        <v>0</v>
      </c>
      <c r="W32" s="83">
        <f t="shared" si="157"/>
        <v>0</v>
      </c>
      <c r="X32" s="83">
        <f t="shared" si="157"/>
        <v>0</v>
      </c>
      <c r="Y32" s="83">
        <f t="shared" si="157"/>
        <v>0</v>
      </c>
      <c r="Z32" s="83">
        <f t="shared" si="157"/>
        <v>0</v>
      </c>
      <c r="AA32" s="83">
        <f t="shared" si="157"/>
        <v>0</v>
      </c>
      <c r="AB32" s="83">
        <f t="shared" si="157"/>
        <v>0</v>
      </c>
      <c r="AC32" s="83">
        <f t="shared" si="157"/>
        <v>0</v>
      </c>
      <c r="AD32" s="83">
        <f t="shared" si="157"/>
        <v>0</v>
      </c>
      <c r="AE32" s="83">
        <f t="shared" si="157"/>
        <v>0</v>
      </c>
      <c r="AF32" s="83">
        <f t="shared" si="157"/>
        <v>0</v>
      </c>
      <c r="AG32" s="83">
        <f t="shared" si="157"/>
        <v>0</v>
      </c>
      <c r="AH32" s="83">
        <f t="shared" si="157"/>
        <v>0</v>
      </c>
      <c r="AI32" s="83">
        <f t="shared" si="157"/>
        <v>0</v>
      </c>
      <c r="AJ32" s="83">
        <f t="shared" si="157"/>
        <v>0</v>
      </c>
      <c r="AK32" s="83">
        <f t="shared" si="157"/>
        <v>0</v>
      </c>
      <c r="AL32" s="83">
        <f t="shared" si="157"/>
        <v>0</v>
      </c>
      <c r="AM32" s="83">
        <f t="shared" si="157"/>
        <v>0</v>
      </c>
      <c r="AN32" s="83">
        <f t="shared" si="157"/>
        <v>0</v>
      </c>
      <c r="AO32" s="83">
        <f t="shared" si="157"/>
        <v>0</v>
      </c>
      <c r="AP32" s="83">
        <f t="shared" si="157"/>
        <v>0</v>
      </c>
      <c r="AQ32" s="83">
        <f t="shared" si="157"/>
        <v>0</v>
      </c>
      <c r="AR32" s="83">
        <f t="shared" si="157"/>
        <v>0</v>
      </c>
      <c r="AS32" s="83">
        <f t="shared" si="157"/>
        <v>0</v>
      </c>
      <c r="AT32" s="83">
        <f t="shared" si="157"/>
        <v>0</v>
      </c>
      <c r="AU32" s="83">
        <f t="shared" si="157"/>
        <v>0</v>
      </c>
      <c r="AV32" s="83">
        <f t="shared" si="157"/>
        <v>0</v>
      </c>
      <c r="AW32" s="83">
        <f t="shared" si="157"/>
        <v>0</v>
      </c>
      <c r="AX32" s="83">
        <f t="shared" si="157"/>
        <v>0</v>
      </c>
      <c r="AY32" s="83">
        <f t="shared" si="157"/>
        <v>0</v>
      </c>
      <c r="AZ32" s="83">
        <f t="shared" si="157"/>
        <v>0</v>
      </c>
      <c r="BA32" s="83">
        <f t="shared" si="157"/>
        <v>0</v>
      </c>
      <c r="BB32" s="83">
        <f t="shared" si="157"/>
        <v>0</v>
      </c>
      <c r="BC32" s="83">
        <f t="shared" si="157"/>
        <v>0</v>
      </c>
      <c r="BD32" s="83">
        <f t="shared" si="157"/>
        <v>0</v>
      </c>
      <c r="BE32" s="83">
        <f t="shared" si="157"/>
        <v>0</v>
      </c>
      <c r="BF32" s="83">
        <f t="shared" si="157"/>
        <v>0</v>
      </c>
      <c r="BG32" s="83">
        <f t="shared" si="157"/>
        <v>0</v>
      </c>
      <c r="BH32" s="83">
        <f t="shared" si="157"/>
        <v>0</v>
      </c>
      <c r="BI32" s="83">
        <f t="shared" si="157"/>
        <v>0</v>
      </c>
      <c r="BJ32" s="83">
        <f t="shared" si="157"/>
        <v>0</v>
      </c>
      <c r="BK32" s="83">
        <f t="shared" si="157"/>
        <v>0</v>
      </c>
      <c r="BL32" s="83">
        <f t="shared" si="157"/>
        <v>0</v>
      </c>
      <c r="BM32" s="83">
        <f t="shared" si="107"/>
        <v>0</v>
      </c>
      <c r="BN32" s="83">
        <f t="shared" si="108"/>
        <v>0</v>
      </c>
      <c r="BO32" s="83">
        <f t="shared" si="109"/>
        <v>0</v>
      </c>
      <c r="BP32" s="83">
        <f t="shared" si="110"/>
        <v>0</v>
      </c>
      <c r="BQ32" s="83">
        <f t="shared" si="111"/>
        <v>0</v>
      </c>
      <c r="BR32" s="83">
        <f t="shared" si="112"/>
        <v>0</v>
      </c>
      <c r="BS32" s="83">
        <f t="shared" si="113"/>
        <v>0</v>
      </c>
      <c r="BT32" s="83">
        <f t="shared" si="114"/>
        <v>0</v>
      </c>
      <c r="BU32" s="83">
        <f t="shared" si="115"/>
        <v>0</v>
      </c>
      <c r="BV32" s="83">
        <f t="shared" si="116"/>
        <v>0</v>
      </c>
      <c r="BW32" s="83">
        <f t="shared" si="117"/>
        <v>0</v>
      </c>
      <c r="BX32" s="83">
        <f t="shared" si="118"/>
        <v>0</v>
      </c>
      <c r="BY32" s="83">
        <f t="shared" si="119"/>
        <v>0</v>
      </c>
      <c r="BZ32" s="83">
        <f t="shared" si="120"/>
        <v>0</v>
      </c>
      <c r="CA32" s="83">
        <f t="shared" si="121"/>
        <v>0</v>
      </c>
      <c r="CB32" s="83">
        <f t="shared" si="122"/>
        <v>0</v>
      </c>
      <c r="CC32" s="83">
        <f t="shared" si="123"/>
        <v>0</v>
      </c>
      <c r="CD32" s="83">
        <f t="shared" si="124"/>
        <v>0</v>
      </c>
      <c r="CE32" s="83">
        <f t="shared" si="125"/>
        <v>0</v>
      </c>
      <c r="CF32" s="83">
        <f t="shared" si="126"/>
        <v>0</v>
      </c>
      <c r="CG32" s="83">
        <f t="shared" si="127"/>
        <v>0</v>
      </c>
      <c r="CH32" s="83">
        <f t="shared" si="128"/>
        <v>0</v>
      </c>
      <c r="CI32" s="83">
        <f t="shared" si="129"/>
        <v>0</v>
      </c>
      <c r="CJ32" s="83">
        <f t="shared" si="130"/>
        <v>0</v>
      </c>
      <c r="CK32" s="83">
        <f t="shared" si="131"/>
        <v>0</v>
      </c>
      <c r="CL32" s="83">
        <f t="shared" si="132"/>
        <v>0</v>
      </c>
      <c r="CM32" s="83">
        <f t="shared" si="133"/>
        <v>0</v>
      </c>
      <c r="CN32" s="83">
        <f t="shared" si="134"/>
        <v>0</v>
      </c>
      <c r="CO32" s="83">
        <f t="shared" si="135"/>
        <v>0</v>
      </c>
      <c r="CP32" s="83">
        <f t="shared" si="136"/>
        <v>0</v>
      </c>
      <c r="CQ32" s="83">
        <f t="shared" si="137"/>
        <v>0</v>
      </c>
      <c r="CR32" s="83">
        <f t="shared" si="138"/>
        <v>0</v>
      </c>
      <c r="CS32" s="83">
        <f t="shared" si="139"/>
        <v>0</v>
      </c>
      <c r="CT32" s="83">
        <f t="shared" si="140"/>
        <v>0</v>
      </c>
      <c r="CU32" s="83">
        <f t="shared" si="141"/>
        <v>0</v>
      </c>
      <c r="CV32" s="83">
        <f t="shared" si="142"/>
        <v>0</v>
      </c>
      <c r="CW32" s="83">
        <f t="shared" si="143"/>
        <v>0</v>
      </c>
      <c r="CX32" s="83">
        <f t="shared" si="144"/>
        <v>0</v>
      </c>
      <c r="CY32" s="83">
        <f t="shared" si="145"/>
        <v>0</v>
      </c>
      <c r="CZ32" s="83">
        <f t="shared" si="146"/>
        <v>0</v>
      </c>
      <c r="DA32" s="83">
        <f t="shared" si="147"/>
        <v>0</v>
      </c>
      <c r="DB32" s="83">
        <f t="shared" si="148"/>
        <v>0</v>
      </c>
      <c r="DC32" s="83">
        <f t="shared" si="149"/>
        <v>0</v>
      </c>
      <c r="DD32" s="83">
        <f t="shared" si="150"/>
        <v>0</v>
      </c>
      <c r="DE32" s="83">
        <f t="shared" si="151"/>
        <v>0</v>
      </c>
      <c r="DF32" s="83">
        <f t="shared" si="152"/>
        <v>0</v>
      </c>
      <c r="DG32" s="83">
        <f t="shared" si="153"/>
        <v>0</v>
      </c>
      <c r="DH32" s="83">
        <f t="shared" si="154"/>
        <v>0</v>
      </c>
    </row>
    <row r="33" spans="1:112" ht="16">
      <c r="A33" s="259" t="s">
        <v>389</v>
      </c>
      <c r="B33" s="259"/>
      <c r="C33" s="298"/>
      <c r="D33" s="298" t="str">
        <f>Settings!$C$6</f>
        <v>USD</v>
      </c>
      <c r="E33" s="83">
        <v>0</v>
      </c>
      <c r="F33" s="83">
        <f t="shared" ref="F33:BL33" si="158">E33</f>
        <v>0</v>
      </c>
      <c r="G33" s="83">
        <f t="shared" si="158"/>
        <v>0</v>
      </c>
      <c r="H33" s="83">
        <f t="shared" si="158"/>
        <v>0</v>
      </c>
      <c r="I33" s="83">
        <f t="shared" si="158"/>
        <v>0</v>
      </c>
      <c r="J33" s="83">
        <f t="shared" si="158"/>
        <v>0</v>
      </c>
      <c r="K33" s="83">
        <f t="shared" si="158"/>
        <v>0</v>
      </c>
      <c r="L33" s="83">
        <f t="shared" si="158"/>
        <v>0</v>
      </c>
      <c r="M33" s="83">
        <f t="shared" si="158"/>
        <v>0</v>
      </c>
      <c r="N33" s="83">
        <f t="shared" si="158"/>
        <v>0</v>
      </c>
      <c r="O33" s="83">
        <f t="shared" si="158"/>
        <v>0</v>
      </c>
      <c r="P33" s="83">
        <f t="shared" si="158"/>
        <v>0</v>
      </c>
      <c r="Q33" s="83">
        <f t="shared" si="158"/>
        <v>0</v>
      </c>
      <c r="R33" s="83">
        <f t="shared" si="158"/>
        <v>0</v>
      </c>
      <c r="S33" s="83">
        <f t="shared" si="158"/>
        <v>0</v>
      </c>
      <c r="T33" s="83">
        <f t="shared" si="158"/>
        <v>0</v>
      </c>
      <c r="U33" s="83">
        <f t="shared" si="158"/>
        <v>0</v>
      </c>
      <c r="V33" s="83">
        <f t="shared" si="158"/>
        <v>0</v>
      </c>
      <c r="W33" s="83">
        <f t="shared" si="158"/>
        <v>0</v>
      </c>
      <c r="X33" s="83">
        <f t="shared" si="158"/>
        <v>0</v>
      </c>
      <c r="Y33" s="83">
        <f t="shared" si="158"/>
        <v>0</v>
      </c>
      <c r="Z33" s="83">
        <f t="shared" si="158"/>
        <v>0</v>
      </c>
      <c r="AA33" s="83">
        <f t="shared" si="158"/>
        <v>0</v>
      </c>
      <c r="AB33" s="83">
        <f t="shared" si="158"/>
        <v>0</v>
      </c>
      <c r="AC33" s="83">
        <f t="shared" si="158"/>
        <v>0</v>
      </c>
      <c r="AD33" s="83">
        <f t="shared" si="158"/>
        <v>0</v>
      </c>
      <c r="AE33" s="83">
        <f t="shared" si="158"/>
        <v>0</v>
      </c>
      <c r="AF33" s="83">
        <f t="shared" si="158"/>
        <v>0</v>
      </c>
      <c r="AG33" s="83">
        <f t="shared" si="158"/>
        <v>0</v>
      </c>
      <c r="AH33" s="83">
        <f t="shared" si="158"/>
        <v>0</v>
      </c>
      <c r="AI33" s="83">
        <f t="shared" si="158"/>
        <v>0</v>
      </c>
      <c r="AJ33" s="83">
        <f t="shared" si="158"/>
        <v>0</v>
      </c>
      <c r="AK33" s="83">
        <f t="shared" si="158"/>
        <v>0</v>
      </c>
      <c r="AL33" s="83">
        <f t="shared" si="158"/>
        <v>0</v>
      </c>
      <c r="AM33" s="83">
        <f t="shared" si="158"/>
        <v>0</v>
      </c>
      <c r="AN33" s="83">
        <f t="shared" si="158"/>
        <v>0</v>
      </c>
      <c r="AO33" s="83">
        <f t="shared" si="158"/>
        <v>0</v>
      </c>
      <c r="AP33" s="83">
        <f t="shared" si="158"/>
        <v>0</v>
      </c>
      <c r="AQ33" s="83">
        <f t="shared" si="158"/>
        <v>0</v>
      </c>
      <c r="AR33" s="83">
        <f t="shared" si="158"/>
        <v>0</v>
      </c>
      <c r="AS33" s="83">
        <f t="shared" si="158"/>
        <v>0</v>
      </c>
      <c r="AT33" s="83">
        <f t="shared" si="158"/>
        <v>0</v>
      </c>
      <c r="AU33" s="83">
        <f t="shared" si="158"/>
        <v>0</v>
      </c>
      <c r="AV33" s="83">
        <f t="shared" si="158"/>
        <v>0</v>
      </c>
      <c r="AW33" s="83">
        <f t="shared" si="158"/>
        <v>0</v>
      </c>
      <c r="AX33" s="83">
        <f t="shared" si="158"/>
        <v>0</v>
      </c>
      <c r="AY33" s="83">
        <f t="shared" si="158"/>
        <v>0</v>
      </c>
      <c r="AZ33" s="83">
        <f t="shared" si="158"/>
        <v>0</v>
      </c>
      <c r="BA33" s="83">
        <f t="shared" si="158"/>
        <v>0</v>
      </c>
      <c r="BB33" s="83">
        <f t="shared" si="158"/>
        <v>0</v>
      </c>
      <c r="BC33" s="83">
        <f t="shared" si="158"/>
        <v>0</v>
      </c>
      <c r="BD33" s="83">
        <f t="shared" si="158"/>
        <v>0</v>
      </c>
      <c r="BE33" s="83">
        <f t="shared" si="158"/>
        <v>0</v>
      </c>
      <c r="BF33" s="83">
        <f t="shared" si="158"/>
        <v>0</v>
      </c>
      <c r="BG33" s="83">
        <f t="shared" si="158"/>
        <v>0</v>
      </c>
      <c r="BH33" s="83">
        <f t="shared" si="158"/>
        <v>0</v>
      </c>
      <c r="BI33" s="83">
        <f t="shared" si="158"/>
        <v>0</v>
      </c>
      <c r="BJ33" s="83">
        <f t="shared" si="158"/>
        <v>0</v>
      </c>
      <c r="BK33" s="83">
        <f t="shared" si="158"/>
        <v>0</v>
      </c>
      <c r="BL33" s="83">
        <f t="shared" si="158"/>
        <v>0</v>
      </c>
      <c r="BM33" s="83">
        <f t="shared" si="107"/>
        <v>0</v>
      </c>
      <c r="BN33" s="83">
        <f t="shared" si="108"/>
        <v>0</v>
      </c>
      <c r="BO33" s="83">
        <f t="shared" si="109"/>
        <v>0</v>
      </c>
      <c r="BP33" s="83">
        <f t="shared" si="110"/>
        <v>0</v>
      </c>
      <c r="BQ33" s="83">
        <f t="shared" si="111"/>
        <v>0</v>
      </c>
      <c r="BR33" s="83">
        <f t="shared" si="112"/>
        <v>0</v>
      </c>
      <c r="BS33" s="83">
        <f t="shared" si="113"/>
        <v>0</v>
      </c>
      <c r="BT33" s="83">
        <f t="shared" si="114"/>
        <v>0</v>
      </c>
      <c r="BU33" s="83">
        <f t="shared" si="115"/>
        <v>0</v>
      </c>
      <c r="BV33" s="83">
        <f t="shared" si="116"/>
        <v>0</v>
      </c>
      <c r="BW33" s="83">
        <f t="shared" si="117"/>
        <v>0</v>
      </c>
      <c r="BX33" s="83">
        <f t="shared" si="118"/>
        <v>0</v>
      </c>
      <c r="BY33" s="83">
        <f t="shared" si="119"/>
        <v>0</v>
      </c>
      <c r="BZ33" s="83">
        <f t="shared" si="120"/>
        <v>0</v>
      </c>
      <c r="CA33" s="83">
        <f t="shared" si="121"/>
        <v>0</v>
      </c>
      <c r="CB33" s="83">
        <f t="shared" si="122"/>
        <v>0</v>
      </c>
      <c r="CC33" s="83">
        <f t="shared" si="123"/>
        <v>0</v>
      </c>
      <c r="CD33" s="83">
        <f t="shared" si="124"/>
        <v>0</v>
      </c>
      <c r="CE33" s="83">
        <f t="shared" si="125"/>
        <v>0</v>
      </c>
      <c r="CF33" s="83">
        <f t="shared" si="126"/>
        <v>0</v>
      </c>
      <c r="CG33" s="83">
        <f t="shared" si="127"/>
        <v>0</v>
      </c>
      <c r="CH33" s="83">
        <f t="shared" si="128"/>
        <v>0</v>
      </c>
      <c r="CI33" s="83">
        <f t="shared" si="129"/>
        <v>0</v>
      </c>
      <c r="CJ33" s="83">
        <f t="shared" si="130"/>
        <v>0</v>
      </c>
      <c r="CK33" s="83">
        <f t="shared" si="131"/>
        <v>0</v>
      </c>
      <c r="CL33" s="83">
        <f t="shared" si="132"/>
        <v>0</v>
      </c>
      <c r="CM33" s="83">
        <f t="shared" si="133"/>
        <v>0</v>
      </c>
      <c r="CN33" s="83">
        <f t="shared" si="134"/>
        <v>0</v>
      </c>
      <c r="CO33" s="83">
        <f t="shared" si="135"/>
        <v>0</v>
      </c>
      <c r="CP33" s="83">
        <f t="shared" si="136"/>
        <v>0</v>
      </c>
      <c r="CQ33" s="83">
        <f t="shared" si="137"/>
        <v>0</v>
      </c>
      <c r="CR33" s="83">
        <f t="shared" si="138"/>
        <v>0</v>
      </c>
      <c r="CS33" s="83">
        <f t="shared" si="139"/>
        <v>0</v>
      </c>
      <c r="CT33" s="83">
        <f t="shared" si="140"/>
        <v>0</v>
      </c>
      <c r="CU33" s="83">
        <f t="shared" si="141"/>
        <v>0</v>
      </c>
      <c r="CV33" s="83">
        <f t="shared" si="142"/>
        <v>0</v>
      </c>
      <c r="CW33" s="83">
        <f t="shared" si="143"/>
        <v>0</v>
      </c>
      <c r="CX33" s="83">
        <f t="shared" si="144"/>
        <v>0</v>
      </c>
      <c r="CY33" s="83">
        <f t="shared" si="145"/>
        <v>0</v>
      </c>
      <c r="CZ33" s="83">
        <f t="shared" si="146"/>
        <v>0</v>
      </c>
      <c r="DA33" s="83">
        <f t="shared" si="147"/>
        <v>0</v>
      </c>
      <c r="DB33" s="83">
        <f t="shared" si="148"/>
        <v>0</v>
      </c>
      <c r="DC33" s="83">
        <f t="shared" si="149"/>
        <v>0</v>
      </c>
      <c r="DD33" s="83">
        <f t="shared" si="150"/>
        <v>0</v>
      </c>
      <c r="DE33" s="83">
        <f t="shared" si="151"/>
        <v>0</v>
      </c>
      <c r="DF33" s="83">
        <f t="shared" si="152"/>
        <v>0</v>
      </c>
      <c r="DG33" s="83">
        <f t="shared" si="153"/>
        <v>0</v>
      </c>
      <c r="DH33" s="83">
        <f t="shared" si="154"/>
        <v>0</v>
      </c>
    </row>
    <row r="34" spans="1:112" ht="16">
      <c r="A34" s="259" t="s">
        <v>390</v>
      </c>
      <c r="B34" s="259"/>
      <c r="C34" s="298"/>
      <c r="D34" s="298" t="str">
        <f>Settings!$C$6</f>
        <v>USD</v>
      </c>
      <c r="E34" s="83">
        <v>0</v>
      </c>
      <c r="F34" s="83">
        <f t="shared" ref="F34:BL34" si="159">E34</f>
        <v>0</v>
      </c>
      <c r="G34" s="83">
        <f t="shared" si="159"/>
        <v>0</v>
      </c>
      <c r="H34" s="83">
        <f t="shared" si="159"/>
        <v>0</v>
      </c>
      <c r="I34" s="83">
        <f t="shared" si="159"/>
        <v>0</v>
      </c>
      <c r="J34" s="83">
        <f t="shared" si="159"/>
        <v>0</v>
      </c>
      <c r="K34" s="83">
        <f t="shared" si="159"/>
        <v>0</v>
      </c>
      <c r="L34" s="83">
        <f t="shared" si="159"/>
        <v>0</v>
      </c>
      <c r="M34" s="83">
        <f t="shared" si="159"/>
        <v>0</v>
      </c>
      <c r="N34" s="83">
        <f t="shared" si="159"/>
        <v>0</v>
      </c>
      <c r="O34" s="83">
        <f t="shared" si="159"/>
        <v>0</v>
      </c>
      <c r="P34" s="83">
        <f t="shared" si="159"/>
        <v>0</v>
      </c>
      <c r="Q34" s="83">
        <f t="shared" si="159"/>
        <v>0</v>
      </c>
      <c r="R34" s="83">
        <f t="shared" si="159"/>
        <v>0</v>
      </c>
      <c r="S34" s="83">
        <f t="shared" si="159"/>
        <v>0</v>
      </c>
      <c r="T34" s="83">
        <f t="shared" si="159"/>
        <v>0</v>
      </c>
      <c r="U34" s="83">
        <f t="shared" si="159"/>
        <v>0</v>
      </c>
      <c r="V34" s="83">
        <f t="shared" si="159"/>
        <v>0</v>
      </c>
      <c r="W34" s="83">
        <f t="shared" si="159"/>
        <v>0</v>
      </c>
      <c r="X34" s="83">
        <f t="shared" si="159"/>
        <v>0</v>
      </c>
      <c r="Y34" s="83">
        <f t="shared" si="159"/>
        <v>0</v>
      </c>
      <c r="Z34" s="83">
        <f t="shared" si="159"/>
        <v>0</v>
      </c>
      <c r="AA34" s="83">
        <f t="shared" si="159"/>
        <v>0</v>
      </c>
      <c r="AB34" s="83">
        <f t="shared" si="159"/>
        <v>0</v>
      </c>
      <c r="AC34" s="83">
        <f t="shared" si="159"/>
        <v>0</v>
      </c>
      <c r="AD34" s="83">
        <f t="shared" si="159"/>
        <v>0</v>
      </c>
      <c r="AE34" s="83">
        <f t="shared" si="159"/>
        <v>0</v>
      </c>
      <c r="AF34" s="83">
        <f t="shared" si="159"/>
        <v>0</v>
      </c>
      <c r="AG34" s="83">
        <f t="shared" si="159"/>
        <v>0</v>
      </c>
      <c r="AH34" s="83">
        <f t="shared" si="159"/>
        <v>0</v>
      </c>
      <c r="AI34" s="83">
        <f t="shared" si="159"/>
        <v>0</v>
      </c>
      <c r="AJ34" s="83">
        <f t="shared" si="159"/>
        <v>0</v>
      </c>
      <c r="AK34" s="83">
        <f t="shared" si="159"/>
        <v>0</v>
      </c>
      <c r="AL34" s="83">
        <f t="shared" si="159"/>
        <v>0</v>
      </c>
      <c r="AM34" s="83">
        <f t="shared" si="159"/>
        <v>0</v>
      </c>
      <c r="AN34" s="83">
        <f t="shared" si="159"/>
        <v>0</v>
      </c>
      <c r="AO34" s="83">
        <f t="shared" si="159"/>
        <v>0</v>
      </c>
      <c r="AP34" s="83">
        <f t="shared" si="159"/>
        <v>0</v>
      </c>
      <c r="AQ34" s="83">
        <f t="shared" si="159"/>
        <v>0</v>
      </c>
      <c r="AR34" s="83">
        <f t="shared" si="159"/>
        <v>0</v>
      </c>
      <c r="AS34" s="83">
        <f t="shared" si="159"/>
        <v>0</v>
      </c>
      <c r="AT34" s="83">
        <f t="shared" si="159"/>
        <v>0</v>
      </c>
      <c r="AU34" s="83">
        <f t="shared" si="159"/>
        <v>0</v>
      </c>
      <c r="AV34" s="83">
        <f t="shared" si="159"/>
        <v>0</v>
      </c>
      <c r="AW34" s="83">
        <f t="shared" si="159"/>
        <v>0</v>
      </c>
      <c r="AX34" s="83">
        <f t="shared" si="159"/>
        <v>0</v>
      </c>
      <c r="AY34" s="83">
        <f t="shared" si="159"/>
        <v>0</v>
      </c>
      <c r="AZ34" s="83">
        <f t="shared" si="159"/>
        <v>0</v>
      </c>
      <c r="BA34" s="83">
        <f t="shared" si="159"/>
        <v>0</v>
      </c>
      <c r="BB34" s="83">
        <f t="shared" si="159"/>
        <v>0</v>
      </c>
      <c r="BC34" s="83">
        <f t="shared" si="159"/>
        <v>0</v>
      </c>
      <c r="BD34" s="83">
        <f t="shared" si="159"/>
        <v>0</v>
      </c>
      <c r="BE34" s="83">
        <f t="shared" si="159"/>
        <v>0</v>
      </c>
      <c r="BF34" s="83">
        <f t="shared" si="159"/>
        <v>0</v>
      </c>
      <c r="BG34" s="83">
        <f t="shared" si="159"/>
        <v>0</v>
      </c>
      <c r="BH34" s="83">
        <f t="shared" si="159"/>
        <v>0</v>
      </c>
      <c r="BI34" s="83">
        <f t="shared" si="159"/>
        <v>0</v>
      </c>
      <c r="BJ34" s="83">
        <f t="shared" si="159"/>
        <v>0</v>
      </c>
      <c r="BK34" s="83">
        <f t="shared" si="159"/>
        <v>0</v>
      </c>
      <c r="BL34" s="83">
        <f t="shared" si="159"/>
        <v>0</v>
      </c>
      <c r="BM34" s="83">
        <f t="shared" si="107"/>
        <v>0</v>
      </c>
      <c r="BN34" s="83">
        <f t="shared" si="108"/>
        <v>0</v>
      </c>
      <c r="BO34" s="83">
        <f t="shared" si="109"/>
        <v>0</v>
      </c>
      <c r="BP34" s="83">
        <f t="shared" si="110"/>
        <v>0</v>
      </c>
      <c r="BQ34" s="83">
        <f t="shared" si="111"/>
        <v>0</v>
      </c>
      <c r="BR34" s="83">
        <f t="shared" si="112"/>
        <v>0</v>
      </c>
      <c r="BS34" s="83">
        <f t="shared" si="113"/>
        <v>0</v>
      </c>
      <c r="BT34" s="83">
        <f t="shared" si="114"/>
        <v>0</v>
      </c>
      <c r="BU34" s="83">
        <f t="shared" si="115"/>
        <v>0</v>
      </c>
      <c r="BV34" s="83">
        <f t="shared" si="116"/>
        <v>0</v>
      </c>
      <c r="BW34" s="83">
        <f t="shared" si="117"/>
        <v>0</v>
      </c>
      <c r="BX34" s="83">
        <f t="shared" si="118"/>
        <v>0</v>
      </c>
      <c r="BY34" s="83">
        <f t="shared" si="119"/>
        <v>0</v>
      </c>
      <c r="BZ34" s="83">
        <f t="shared" si="120"/>
        <v>0</v>
      </c>
      <c r="CA34" s="83">
        <f t="shared" si="121"/>
        <v>0</v>
      </c>
      <c r="CB34" s="83">
        <f t="shared" si="122"/>
        <v>0</v>
      </c>
      <c r="CC34" s="83">
        <f t="shared" si="123"/>
        <v>0</v>
      </c>
      <c r="CD34" s="83">
        <f t="shared" si="124"/>
        <v>0</v>
      </c>
      <c r="CE34" s="83">
        <f t="shared" si="125"/>
        <v>0</v>
      </c>
      <c r="CF34" s="83">
        <f t="shared" si="126"/>
        <v>0</v>
      </c>
      <c r="CG34" s="83">
        <f t="shared" si="127"/>
        <v>0</v>
      </c>
      <c r="CH34" s="83">
        <f t="shared" si="128"/>
        <v>0</v>
      </c>
      <c r="CI34" s="83">
        <f t="shared" si="129"/>
        <v>0</v>
      </c>
      <c r="CJ34" s="83">
        <f t="shared" si="130"/>
        <v>0</v>
      </c>
      <c r="CK34" s="83">
        <f t="shared" si="131"/>
        <v>0</v>
      </c>
      <c r="CL34" s="83">
        <f t="shared" si="132"/>
        <v>0</v>
      </c>
      <c r="CM34" s="83">
        <f t="shared" si="133"/>
        <v>0</v>
      </c>
      <c r="CN34" s="83">
        <f t="shared" si="134"/>
        <v>0</v>
      </c>
      <c r="CO34" s="83">
        <f t="shared" si="135"/>
        <v>0</v>
      </c>
      <c r="CP34" s="83">
        <f t="shared" si="136"/>
        <v>0</v>
      </c>
      <c r="CQ34" s="83">
        <f t="shared" si="137"/>
        <v>0</v>
      </c>
      <c r="CR34" s="83">
        <f t="shared" si="138"/>
        <v>0</v>
      </c>
      <c r="CS34" s="83">
        <f t="shared" si="139"/>
        <v>0</v>
      </c>
      <c r="CT34" s="83">
        <f t="shared" si="140"/>
        <v>0</v>
      </c>
      <c r="CU34" s="83">
        <f t="shared" si="141"/>
        <v>0</v>
      </c>
      <c r="CV34" s="83">
        <f t="shared" si="142"/>
        <v>0</v>
      </c>
      <c r="CW34" s="83">
        <f t="shared" si="143"/>
        <v>0</v>
      </c>
      <c r="CX34" s="83">
        <f t="shared" si="144"/>
        <v>0</v>
      </c>
      <c r="CY34" s="83">
        <f t="shared" si="145"/>
        <v>0</v>
      </c>
      <c r="CZ34" s="83">
        <f t="shared" si="146"/>
        <v>0</v>
      </c>
      <c r="DA34" s="83">
        <f t="shared" si="147"/>
        <v>0</v>
      </c>
      <c r="DB34" s="83">
        <f t="shared" si="148"/>
        <v>0</v>
      </c>
      <c r="DC34" s="83">
        <f t="shared" si="149"/>
        <v>0</v>
      </c>
      <c r="DD34" s="83">
        <f t="shared" si="150"/>
        <v>0</v>
      </c>
      <c r="DE34" s="83">
        <f t="shared" si="151"/>
        <v>0</v>
      </c>
      <c r="DF34" s="83">
        <f t="shared" si="152"/>
        <v>0</v>
      </c>
      <c r="DG34" s="83">
        <f t="shared" si="153"/>
        <v>0</v>
      </c>
      <c r="DH34" s="83">
        <f t="shared" si="154"/>
        <v>0</v>
      </c>
    </row>
    <row r="35" spans="1:112" ht="16">
      <c r="A35" s="259" t="s">
        <v>391</v>
      </c>
      <c r="B35" s="259"/>
      <c r="C35" s="298"/>
      <c r="D35" s="298" t="str">
        <f>Settings!$C$6</f>
        <v>USD</v>
      </c>
      <c r="E35" s="83">
        <v>0</v>
      </c>
      <c r="F35" s="83">
        <f t="shared" ref="F35:BL35" si="160">E35</f>
        <v>0</v>
      </c>
      <c r="G35" s="83">
        <f t="shared" si="160"/>
        <v>0</v>
      </c>
      <c r="H35" s="83">
        <f t="shared" si="160"/>
        <v>0</v>
      </c>
      <c r="I35" s="83">
        <f t="shared" si="160"/>
        <v>0</v>
      </c>
      <c r="J35" s="83">
        <f t="shared" si="160"/>
        <v>0</v>
      </c>
      <c r="K35" s="83">
        <f t="shared" si="160"/>
        <v>0</v>
      </c>
      <c r="L35" s="83">
        <f t="shared" si="160"/>
        <v>0</v>
      </c>
      <c r="M35" s="83">
        <f t="shared" si="160"/>
        <v>0</v>
      </c>
      <c r="N35" s="83">
        <f t="shared" si="160"/>
        <v>0</v>
      </c>
      <c r="O35" s="83">
        <f t="shared" si="160"/>
        <v>0</v>
      </c>
      <c r="P35" s="83">
        <f t="shared" si="160"/>
        <v>0</v>
      </c>
      <c r="Q35" s="83">
        <f t="shared" si="160"/>
        <v>0</v>
      </c>
      <c r="R35" s="83">
        <f t="shared" si="160"/>
        <v>0</v>
      </c>
      <c r="S35" s="83">
        <f t="shared" si="160"/>
        <v>0</v>
      </c>
      <c r="T35" s="83">
        <f t="shared" si="160"/>
        <v>0</v>
      </c>
      <c r="U35" s="83">
        <f t="shared" si="160"/>
        <v>0</v>
      </c>
      <c r="V35" s="83">
        <f t="shared" si="160"/>
        <v>0</v>
      </c>
      <c r="W35" s="83">
        <f t="shared" si="160"/>
        <v>0</v>
      </c>
      <c r="X35" s="83">
        <f t="shared" si="160"/>
        <v>0</v>
      </c>
      <c r="Y35" s="83">
        <f t="shared" si="160"/>
        <v>0</v>
      </c>
      <c r="Z35" s="83">
        <f t="shared" si="160"/>
        <v>0</v>
      </c>
      <c r="AA35" s="83">
        <f t="shared" si="160"/>
        <v>0</v>
      </c>
      <c r="AB35" s="83">
        <f t="shared" si="160"/>
        <v>0</v>
      </c>
      <c r="AC35" s="83">
        <f t="shared" si="160"/>
        <v>0</v>
      </c>
      <c r="AD35" s="83">
        <f t="shared" si="160"/>
        <v>0</v>
      </c>
      <c r="AE35" s="83">
        <f t="shared" si="160"/>
        <v>0</v>
      </c>
      <c r="AF35" s="83">
        <f t="shared" si="160"/>
        <v>0</v>
      </c>
      <c r="AG35" s="83">
        <f t="shared" si="160"/>
        <v>0</v>
      </c>
      <c r="AH35" s="83">
        <f t="shared" si="160"/>
        <v>0</v>
      </c>
      <c r="AI35" s="83">
        <f t="shared" si="160"/>
        <v>0</v>
      </c>
      <c r="AJ35" s="83">
        <f t="shared" si="160"/>
        <v>0</v>
      </c>
      <c r="AK35" s="83">
        <f t="shared" si="160"/>
        <v>0</v>
      </c>
      <c r="AL35" s="83">
        <f t="shared" si="160"/>
        <v>0</v>
      </c>
      <c r="AM35" s="83">
        <f t="shared" si="160"/>
        <v>0</v>
      </c>
      <c r="AN35" s="83">
        <f t="shared" si="160"/>
        <v>0</v>
      </c>
      <c r="AO35" s="83">
        <f t="shared" si="160"/>
        <v>0</v>
      </c>
      <c r="AP35" s="83">
        <f t="shared" si="160"/>
        <v>0</v>
      </c>
      <c r="AQ35" s="83">
        <f t="shared" si="160"/>
        <v>0</v>
      </c>
      <c r="AR35" s="83">
        <f t="shared" si="160"/>
        <v>0</v>
      </c>
      <c r="AS35" s="83">
        <f t="shared" si="160"/>
        <v>0</v>
      </c>
      <c r="AT35" s="83">
        <f t="shared" si="160"/>
        <v>0</v>
      </c>
      <c r="AU35" s="83">
        <f t="shared" si="160"/>
        <v>0</v>
      </c>
      <c r="AV35" s="83">
        <f t="shared" si="160"/>
        <v>0</v>
      </c>
      <c r="AW35" s="83">
        <f t="shared" si="160"/>
        <v>0</v>
      </c>
      <c r="AX35" s="83">
        <f t="shared" si="160"/>
        <v>0</v>
      </c>
      <c r="AY35" s="83">
        <f t="shared" si="160"/>
        <v>0</v>
      </c>
      <c r="AZ35" s="83">
        <f t="shared" si="160"/>
        <v>0</v>
      </c>
      <c r="BA35" s="83">
        <f t="shared" si="160"/>
        <v>0</v>
      </c>
      <c r="BB35" s="83">
        <f t="shared" si="160"/>
        <v>0</v>
      </c>
      <c r="BC35" s="83">
        <f t="shared" si="160"/>
        <v>0</v>
      </c>
      <c r="BD35" s="83">
        <f t="shared" si="160"/>
        <v>0</v>
      </c>
      <c r="BE35" s="83">
        <f t="shared" si="160"/>
        <v>0</v>
      </c>
      <c r="BF35" s="83">
        <f t="shared" si="160"/>
        <v>0</v>
      </c>
      <c r="BG35" s="83">
        <f t="shared" si="160"/>
        <v>0</v>
      </c>
      <c r="BH35" s="83">
        <f t="shared" si="160"/>
        <v>0</v>
      </c>
      <c r="BI35" s="83">
        <f t="shared" si="160"/>
        <v>0</v>
      </c>
      <c r="BJ35" s="83">
        <f t="shared" si="160"/>
        <v>0</v>
      </c>
      <c r="BK35" s="83">
        <f t="shared" si="160"/>
        <v>0</v>
      </c>
      <c r="BL35" s="83">
        <f t="shared" si="160"/>
        <v>0</v>
      </c>
      <c r="BM35" s="83">
        <f t="shared" si="107"/>
        <v>0</v>
      </c>
      <c r="BN35" s="83">
        <f t="shared" si="108"/>
        <v>0</v>
      </c>
      <c r="BO35" s="83">
        <f t="shared" si="109"/>
        <v>0</v>
      </c>
      <c r="BP35" s="83">
        <f t="shared" si="110"/>
        <v>0</v>
      </c>
      <c r="BQ35" s="83">
        <f t="shared" si="111"/>
        <v>0</v>
      </c>
      <c r="BR35" s="83">
        <f t="shared" si="112"/>
        <v>0</v>
      </c>
      <c r="BS35" s="83">
        <f t="shared" si="113"/>
        <v>0</v>
      </c>
      <c r="BT35" s="83">
        <f t="shared" si="114"/>
        <v>0</v>
      </c>
      <c r="BU35" s="83">
        <f t="shared" si="115"/>
        <v>0</v>
      </c>
      <c r="BV35" s="83">
        <f t="shared" si="116"/>
        <v>0</v>
      </c>
      <c r="BW35" s="83">
        <f t="shared" si="117"/>
        <v>0</v>
      </c>
      <c r="BX35" s="83">
        <f t="shared" si="118"/>
        <v>0</v>
      </c>
      <c r="BY35" s="83">
        <f t="shared" si="119"/>
        <v>0</v>
      </c>
      <c r="BZ35" s="83">
        <f t="shared" si="120"/>
        <v>0</v>
      </c>
      <c r="CA35" s="83">
        <f t="shared" si="121"/>
        <v>0</v>
      </c>
      <c r="CB35" s="83">
        <f t="shared" si="122"/>
        <v>0</v>
      </c>
      <c r="CC35" s="83">
        <f t="shared" si="123"/>
        <v>0</v>
      </c>
      <c r="CD35" s="83">
        <f t="shared" si="124"/>
        <v>0</v>
      </c>
      <c r="CE35" s="83">
        <f t="shared" si="125"/>
        <v>0</v>
      </c>
      <c r="CF35" s="83">
        <f t="shared" si="126"/>
        <v>0</v>
      </c>
      <c r="CG35" s="83">
        <f t="shared" si="127"/>
        <v>0</v>
      </c>
      <c r="CH35" s="83">
        <f t="shared" si="128"/>
        <v>0</v>
      </c>
      <c r="CI35" s="83">
        <f t="shared" si="129"/>
        <v>0</v>
      </c>
      <c r="CJ35" s="83">
        <f t="shared" si="130"/>
        <v>0</v>
      </c>
      <c r="CK35" s="83">
        <f t="shared" si="131"/>
        <v>0</v>
      </c>
      <c r="CL35" s="83">
        <f t="shared" si="132"/>
        <v>0</v>
      </c>
      <c r="CM35" s="83">
        <f t="shared" si="133"/>
        <v>0</v>
      </c>
      <c r="CN35" s="83">
        <f t="shared" si="134"/>
        <v>0</v>
      </c>
      <c r="CO35" s="83">
        <f t="shared" si="135"/>
        <v>0</v>
      </c>
      <c r="CP35" s="83">
        <f t="shared" si="136"/>
        <v>0</v>
      </c>
      <c r="CQ35" s="83">
        <f t="shared" si="137"/>
        <v>0</v>
      </c>
      <c r="CR35" s="83">
        <f t="shared" si="138"/>
        <v>0</v>
      </c>
      <c r="CS35" s="83">
        <f t="shared" si="139"/>
        <v>0</v>
      </c>
      <c r="CT35" s="83">
        <f t="shared" si="140"/>
        <v>0</v>
      </c>
      <c r="CU35" s="83">
        <f t="shared" si="141"/>
        <v>0</v>
      </c>
      <c r="CV35" s="83">
        <f t="shared" si="142"/>
        <v>0</v>
      </c>
      <c r="CW35" s="83">
        <f t="shared" si="143"/>
        <v>0</v>
      </c>
      <c r="CX35" s="83">
        <f t="shared" si="144"/>
        <v>0</v>
      </c>
      <c r="CY35" s="83">
        <f t="shared" si="145"/>
        <v>0</v>
      </c>
      <c r="CZ35" s="83">
        <f t="shared" si="146"/>
        <v>0</v>
      </c>
      <c r="DA35" s="83">
        <f t="shared" si="147"/>
        <v>0</v>
      </c>
      <c r="DB35" s="83">
        <f t="shared" si="148"/>
        <v>0</v>
      </c>
      <c r="DC35" s="83">
        <f t="shared" si="149"/>
        <v>0</v>
      </c>
      <c r="DD35" s="83">
        <f t="shared" si="150"/>
        <v>0</v>
      </c>
      <c r="DE35" s="83">
        <f t="shared" si="151"/>
        <v>0</v>
      </c>
      <c r="DF35" s="83">
        <f t="shared" si="152"/>
        <v>0</v>
      </c>
      <c r="DG35" s="83">
        <f t="shared" si="153"/>
        <v>0</v>
      </c>
      <c r="DH35" s="83">
        <f t="shared" si="154"/>
        <v>0</v>
      </c>
    </row>
    <row r="36" spans="1:112" ht="16">
      <c r="A36" s="259" t="s">
        <v>392</v>
      </c>
      <c r="B36" s="259"/>
      <c r="C36" s="298"/>
      <c r="D36" s="298" t="str">
        <f>Settings!$C$6</f>
        <v>USD</v>
      </c>
      <c r="E36" s="83">
        <v>0</v>
      </c>
      <c r="F36" s="83">
        <f t="shared" ref="F36:BL36" si="161">E36</f>
        <v>0</v>
      </c>
      <c r="G36" s="83">
        <f t="shared" si="161"/>
        <v>0</v>
      </c>
      <c r="H36" s="83">
        <f t="shared" si="161"/>
        <v>0</v>
      </c>
      <c r="I36" s="83">
        <f t="shared" si="161"/>
        <v>0</v>
      </c>
      <c r="J36" s="83">
        <f t="shared" si="161"/>
        <v>0</v>
      </c>
      <c r="K36" s="83">
        <f t="shared" si="161"/>
        <v>0</v>
      </c>
      <c r="L36" s="83">
        <f t="shared" si="161"/>
        <v>0</v>
      </c>
      <c r="M36" s="83">
        <f t="shared" si="161"/>
        <v>0</v>
      </c>
      <c r="N36" s="83">
        <f t="shared" si="161"/>
        <v>0</v>
      </c>
      <c r="O36" s="83">
        <f t="shared" si="161"/>
        <v>0</v>
      </c>
      <c r="P36" s="83">
        <f t="shared" si="161"/>
        <v>0</v>
      </c>
      <c r="Q36" s="83">
        <f t="shared" si="161"/>
        <v>0</v>
      </c>
      <c r="R36" s="83">
        <f t="shared" si="161"/>
        <v>0</v>
      </c>
      <c r="S36" s="83">
        <f t="shared" si="161"/>
        <v>0</v>
      </c>
      <c r="T36" s="83">
        <f t="shared" si="161"/>
        <v>0</v>
      </c>
      <c r="U36" s="83">
        <f t="shared" si="161"/>
        <v>0</v>
      </c>
      <c r="V36" s="83">
        <f t="shared" si="161"/>
        <v>0</v>
      </c>
      <c r="W36" s="83">
        <f t="shared" si="161"/>
        <v>0</v>
      </c>
      <c r="X36" s="83">
        <f t="shared" si="161"/>
        <v>0</v>
      </c>
      <c r="Y36" s="83">
        <f t="shared" si="161"/>
        <v>0</v>
      </c>
      <c r="Z36" s="83">
        <f t="shared" si="161"/>
        <v>0</v>
      </c>
      <c r="AA36" s="83">
        <f t="shared" si="161"/>
        <v>0</v>
      </c>
      <c r="AB36" s="83">
        <f t="shared" si="161"/>
        <v>0</v>
      </c>
      <c r="AC36" s="83">
        <f t="shared" si="161"/>
        <v>0</v>
      </c>
      <c r="AD36" s="83">
        <f t="shared" si="161"/>
        <v>0</v>
      </c>
      <c r="AE36" s="83">
        <f t="shared" si="161"/>
        <v>0</v>
      </c>
      <c r="AF36" s="83">
        <f t="shared" si="161"/>
        <v>0</v>
      </c>
      <c r="AG36" s="83">
        <f t="shared" si="161"/>
        <v>0</v>
      </c>
      <c r="AH36" s="83">
        <f t="shared" si="161"/>
        <v>0</v>
      </c>
      <c r="AI36" s="83">
        <f t="shared" si="161"/>
        <v>0</v>
      </c>
      <c r="AJ36" s="83">
        <f t="shared" si="161"/>
        <v>0</v>
      </c>
      <c r="AK36" s="83">
        <f t="shared" si="161"/>
        <v>0</v>
      </c>
      <c r="AL36" s="83">
        <f t="shared" si="161"/>
        <v>0</v>
      </c>
      <c r="AM36" s="83">
        <f t="shared" si="161"/>
        <v>0</v>
      </c>
      <c r="AN36" s="83">
        <f t="shared" si="161"/>
        <v>0</v>
      </c>
      <c r="AO36" s="83">
        <f t="shared" si="161"/>
        <v>0</v>
      </c>
      <c r="AP36" s="83">
        <f t="shared" si="161"/>
        <v>0</v>
      </c>
      <c r="AQ36" s="83">
        <f t="shared" si="161"/>
        <v>0</v>
      </c>
      <c r="AR36" s="83">
        <f t="shared" si="161"/>
        <v>0</v>
      </c>
      <c r="AS36" s="83">
        <f t="shared" si="161"/>
        <v>0</v>
      </c>
      <c r="AT36" s="83">
        <f t="shared" si="161"/>
        <v>0</v>
      </c>
      <c r="AU36" s="83">
        <f t="shared" si="161"/>
        <v>0</v>
      </c>
      <c r="AV36" s="83">
        <f t="shared" si="161"/>
        <v>0</v>
      </c>
      <c r="AW36" s="83">
        <f t="shared" si="161"/>
        <v>0</v>
      </c>
      <c r="AX36" s="83">
        <f t="shared" si="161"/>
        <v>0</v>
      </c>
      <c r="AY36" s="83">
        <f t="shared" si="161"/>
        <v>0</v>
      </c>
      <c r="AZ36" s="83">
        <f t="shared" si="161"/>
        <v>0</v>
      </c>
      <c r="BA36" s="83">
        <f t="shared" si="161"/>
        <v>0</v>
      </c>
      <c r="BB36" s="83">
        <f t="shared" si="161"/>
        <v>0</v>
      </c>
      <c r="BC36" s="83">
        <f t="shared" si="161"/>
        <v>0</v>
      </c>
      <c r="BD36" s="83">
        <f t="shared" si="161"/>
        <v>0</v>
      </c>
      <c r="BE36" s="83">
        <f t="shared" si="161"/>
        <v>0</v>
      </c>
      <c r="BF36" s="83">
        <f t="shared" si="161"/>
        <v>0</v>
      </c>
      <c r="BG36" s="83">
        <f t="shared" si="161"/>
        <v>0</v>
      </c>
      <c r="BH36" s="83">
        <f t="shared" si="161"/>
        <v>0</v>
      </c>
      <c r="BI36" s="83">
        <f t="shared" si="161"/>
        <v>0</v>
      </c>
      <c r="BJ36" s="83">
        <f t="shared" si="161"/>
        <v>0</v>
      </c>
      <c r="BK36" s="83">
        <f t="shared" si="161"/>
        <v>0</v>
      </c>
      <c r="BL36" s="83">
        <f t="shared" si="161"/>
        <v>0</v>
      </c>
      <c r="BM36" s="83">
        <f t="shared" si="107"/>
        <v>0</v>
      </c>
      <c r="BN36" s="83">
        <f t="shared" si="108"/>
        <v>0</v>
      </c>
      <c r="BO36" s="83">
        <f t="shared" si="109"/>
        <v>0</v>
      </c>
      <c r="BP36" s="83">
        <f t="shared" si="110"/>
        <v>0</v>
      </c>
      <c r="BQ36" s="83">
        <f t="shared" si="111"/>
        <v>0</v>
      </c>
      <c r="BR36" s="83">
        <f t="shared" si="112"/>
        <v>0</v>
      </c>
      <c r="BS36" s="83">
        <f t="shared" si="113"/>
        <v>0</v>
      </c>
      <c r="BT36" s="83">
        <f t="shared" si="114"/>
        <v>0</v>
      </c>
      <c r="BU36" s="83">
        <f t="shared" si="115"/>
        <v>0</v>
      </c>
      <c r="BV36" s="83">
        <f t="shared" si="116"/>
        <v>0</v>
      </c>
      <c r="BW36" s="83">
        <f t="shared" si="117"/>
        <v>0</v>
      </c>
      <c r="BX36" s="83">
        <f t="shared" si="118"/>
        <v>0</v>
      </c>
      <c r="BY36" s="83">
        <f t="shared" si="119"/>
        <v>0</v>
      </c>
      <c r="BZ36" s="83">
        <f t="shared" si="120"/>
        <v>0</v>
      </c>
      <c r="CA36" s="83">
        <f t="shared" si="121"/>
        <v>0</v>
      </c>
      <c r="CB36" s="83">
        <f t="shared" si="122"/>
        <v>0</v>
      </c>
      <c r="CC36" s="83">
        <f t="shared" si="123"/>
        <v>0</v>
      </c>
      <c r="CD36" s="83">
        <f t="shared" si="124"/>
        <v>0</v>
      </c>
      <c r="CE36" s="83">
        <f t="shared" si="125"/>
        <v>0</v>
      </c>
      <c r="CF36" s="83">
        <f t="shared" si="126"/>
        <v>0</v>
      </c>
      <c r="CG36" s="83">
        <f t="shared" si="127"/>
        <v>0</v>
      </c>
      <c r="CH36" s="83">
        <f t="shared" si="128"/>
        <v>0</v>
      </c>
      <c r="CI36" s="83">
        <f t="shared" si="129"/>
        <v>0</v>
      </c>
      <c r="CJ36" s="83">
        <f t="shared" si="130"/>
        <v>0</v>
      </c>
      <c r="CK36" s="83">
        <f t="shared" si="131"/>
        <v>0</v>
      </c>
      <c r="CL36" s="83">
        <f t="shared" si="132"/>
        <v>0</v>
      </c>
      <c r="CM36" s="83">
        <f t="shared" si="133"/>
        <v>0</v>
      </c>
      <c r="CN36" s="83">
        <f t="shared" si="134"/>
        <v>0</v>
      </c>
      <c r="CO36" s="83">
        <f t="shared" si="135"/>
        <v>0</v>
      </c>
      <c r="CP36" s="83">
        <f t="shared" si="136"/>
        <v>0</v>
      </c>
      <c r="CQ36" s="83">
        <f t="shared" si="137"/>
        <v>0</v>
      </c>
      <c r="CR36" s="83">
        <f t="shared" si="138"/>
        <v>0</v>
      </c>
      <c r="CS36" s="83">
        <f t="shared" si="139"/>
        <v>0</v>
      </c>
      <c r="CT36" s="83">
        <f t="shared" si="140"/>
        <v>0</v>
      </c>
      <c r="CU36" s="83">
        <f t="shared" si="141"/>
        <v>0</v>
      </c>
      <c r="CV36" s="83">
        <f t="shared" si="142"/>
        <v>0</v>
      </c>
      <c r="CW36" s="83">
        <f t="shared" si="143"/>
        <v>0</v>
      </c>
      <c r="CX36" s="83">
        <f t="shared" si="144"/>
        <v>0</v>
      </c>
      <c r="CY36" s="83">
        <f t="shared" si="145"/>
        <v>0</v>
      </c>
      <c r="CZ36" s="83">
        <f t="shared" si="146"/>
        <v>0</v>
      </c>
      <c r="DA36" s="83">
        <f t="shared" si="147"/>
        <v>0</v>
      </c>
      <c r="DB36" s="83">
        <f t="shared" si="148"/>
        <v>0</v>
      </c>
      <c r="DC36" s="83">
        <f t="shared" si="149"/>
        <v>0</v>
      </c>
      <c r="DD36" s="83">
        <f t="shared" si="150"/>
        <v>0</v>
      </c>
      <c r="DE36" s="83">
        <f t="shared" si="151"/>
        <v>0</v>
      </c>
      <c r="DF36" s="83">
        <f t="shared" si="152"/>
        <v>0</v>
      </c>
      <c r="DG36" s="83">
        <f t="shared" si="153"/>
        <v>0</v>
      </c>
      <c r="DH36" s="83">
        <f t="shared" si="154"/>
        <v>0</v>
      </c>
    </row>
    <row r="37" spans="1:112" ht="16">
      <c r="A37" s="259" t="s">
        <v>393</v>
      </c>
      <c r="B37" s="259"/>
      <c r="C37" s="298"/>
      <c r="D37" s="298" t="str">
        <f>Settings!$C$6</f>
        <v>USD</v>
      </c>
      <c r="E37" s="83">
        <v>0</v>
      </c>
      <c r="F37" s="83">
        <f t="shared" ref="F37:BL37" si="162">E37</f>
        <v>0</v>
      </c>
      <c r="G37" s="83">
        <f t="shared" si="162"/>
        <v>0</v>
      </c>
      <c r="H37" s="83">
        <f t="shared" si="162"/>
        <v>0</v>
      </c>
      <c r="I37" s="83">
        <f t="shared" si="162"/>
        <v>0</v>
      </c>
      <c r="J37" s="83">
        <f t="shared" si="162"/>
        <v>0</v>
      </c>
      <c r="K37" s="83">
        <f t="shared" si="162"/>
        <v>0</v>
      </c>
      <c r="L37" s="83">
        <f t="shared" si="162"/>
        <v>0</v>
      </c>
      <c r="M37" s="83">
        <f t="shared" si="162"/>
        <v>0</v>
      </c>
      <c r="N37" s="83">
        <f t="shared" si="162"/>
        <v>0</v>
      </c>
      <c r="O37" s="83">
        <f t="shared" si="162"/>
        <v>0</v>
      </c>
      <c r="P37" s="83">
        <f t="shared" si="162"/>
        <v>0</v>
      </c>
      <c r="Q37" s="83">
        <f t="shared" si="162"/>
        <v>0</v>
      </c>
      <c r="R37" s="83">
        <f t="shared" si="162"/>
        <v>0</v>
      </c>
      <c r="S37" s="83">
        <f t="shared" si="162"/>
        <v>0</v>
      </c>
      <c r="T37" s="83">
        <f t="shared" si="162"/>
        <v>0</v>
      </c>
      <c r="U37" s="83">
        <f t="shared" si="162"/>
        <v>0</v>
      </c>
      <c r="V37" s="83">
        <f t="shared" si="162"/>
        <v>0</v>
      </c>
      <c r="W37" s="83">
        <f t="shared" si="162"/>
        <v>0</v>
      </c>
      <c r="X37" s="83">
        <f t="shared" si="162"/>
        <v>0</v>
      </c>
      <c r="Y37" s="83">
        <f t="shared" si="162"/>
        <v>0</v>
      </c>
      <c r="Z37" s="83">
        <f t="shared" si="162"/>
        <v>0</v>
      </c>
      <c r="AA37" s="83">
        <f t="shared" si="162"/>
        <v>0</v>
      </c>
      <c r="AB37" s="83">
        <f t="shared" si="162"/>
        <v>0</v>
      </c>
      <c r="AC37" s="83">
        <f t="shared" si="162"/>
        <v>0</v>
      </c>
      <c r="AD37" s="83">
        <f t="shared" si="162"/>
        <v>0</v>
      </c>
      <c r="AE37" s="83">
        <f t="shared" si="162"/>
        <v>0</v>
      </c>
      <c r="AF37" s="83">
        <f t="shared" si="162"/>
        <v>0</v>
      </c>
      <c r="AG37" s="83">
        <f t="shared" si="162"/>
        <v>0</v>
      </c>
      <c r="AH37" s="83">
        <f t="shared" si="162"/>
        <v>0</v>
      </c>
      <c r="AI37" s="83">
        <f t="shared" si="162"/>
        <v>0</v>
      </c>
      <c r="AJ37" s="83">
        <f t="shared" si="162"/>
        <v>0</v>
      </c>
      <c r="AK37" s="83">
        <f t="shared" si="162"/>
        <v>0</v>
      </c>
      <c r="AL37" s="83">
        <f t="shared" si="162"/>
        <v>0</v>
      </c>
      <c r="AM37" s="83">
        <f t="shared" si="162"/>
        <v>0</v>
      </c>
      <c r="AN37" s="83">
        <f t="shared" si="162"/>
        <v>0</v>
      </c>
      <c r="AO37" s="83">
        <f t="shared" si="162"/>
        <v>0</v>
      </c>
      <c r="AP37" s="83">
        <f t="shared" si="162"/>
        <v>0</v>
      </c>
      <c r="AQ37" s="83">
        <f t="shared" si="162"/>
        <v>0</v>
      </c>
      <c r="AR37" s="83">
        <f t="shared" si="162"/>
        <v>0</v>
      </c>
      <c r="AS37" s="83">
        <f t="shared" si="162"/>
        <v>0</v>
      </c>
      <c r="AT37" s="83">
        <f t="shared" si="162"/>
        <v>0</v>
      </c>
      <c r="AU37" s="83">
        <f t="shared" si="162"/>
        <v>0</v>
      </c>
      <c r="AV37" s="83">
        <f t="shared" si="162"/>
        <v>0</v>
      </c>
      <c r="AW37" s="83">
        <f t="shared" si="162"/>
        <v>0</v>
      </c>
      <c r="AX37" s="83">
        <f t="shared" si="162"/>
        <v>0</v>
      </c>
      <c r="AY37" s="83">
        <f t="shared" si="162"/>
        <v>0</v>
      </c>
      <c r="AZ37" s="83">
        <f t="shared" si="162"/>
        <v>0</v>
      </c>
      <c r="BA37" s="83">
        <f t="shared" si="162"/>
        <v>0</v>
      </c>
      <c r="BB37" s="83">
        <f t="shared" si="162"/>
        <v>0</v>
      </c>
      <c r="BC37" s="83">
        <f t="shared" si="162"/>
        <v>0</v>
      </c>
      <c r="BD37" s="83">
        <f t="shared" si="162"/>
        <v>0</v>
      </c>
      <c r="BE37" s="83">
        <f t="shared" si="162"/>
        <v>0</v>
      </c>
      <c r="BF37" s="83">
        <f t="shared" si="162"/>
        <v>0</v>
      </c>
      <c r="BG37" s="83">
        <f t="shared" si="162"/>
        <v>0</v>
      </c>
      <c r="BH37" s="83">
        <f t="shared" si="162"/>
        <v>0</v>
      </c>
      <c r="BI37" s="83">
        <f t="shared" si="162"/>
        <v>0</v>
      </c>
      <c r="BJ37" s="83">
        <f t="shared" si="162"/>
        <v>0</v>
      </c>
      <c r="BK37" s="83">
        <f t="shared" si="162"/>
        <v>0</v>
      </c>
      <c r="BL37" s="83">
        <f t="shared" si="162"/>
        <v>0</v>
      </c>
      <c r="BM37" s="83">
        <f t="shared" si="107"/>
        <v>0</v>
      </c>
      <c r="BN37" s="83">
        <f t="shared" si="108"/>
        <v>0</v>
      </c>
      <c r="BO37" s="83">
        <f t="shared" si="109"/>
        <v>0</v>
      </c>
      <c r="BP37" s="83">
        <f t="shared" si="110"/>
        <v>0</v>
      </c>
      <c r="BQ37" s="83">
        <f t="shared" si="111"/>
        <v>0</v>
      </c>
      <c r="BR37" s="83">
        <f t="shared" si="112"/>
        <v>0</v>
      </c>
      <c r="BS37" s="83">
        <f t="shared" si="113"/>
        <v>0</v>
      </c>
      <c r="BT37" s="83">
        <f t="shared" si="114"/>
        <v>0</v>
      </c>
      <c r="BU37" s="83">
        <f t="shared" si="115"/>
        <v>0</v>
      </c>
      <c r="BV37" s="83">
        <f t="shared" si="116"/>
        <v>0</v>
      </c>
      <c r="BW37" s="83">
        <f t="shared" si="117"/>
        <v>0</v>
      </c>
      <c r="BX37" s="83">
        <f t="shared" si="118"/>
        <v>0</v>
      </c>
      <c r="BY37" s="83">
        <f t="shared" si="119"/>
        <v>0</v>
      </c>
      <c r="BZ37" s="83">
        <f t="shared" si="120"/>
        <v>0</v>
      </c>
      <c r="CA37" s="83">
        <f t="shared" si="121"/>
        <v>0</v>
      </c>
      <c r="CB37" s="83">
        <f t="shared" si="122"/>
        <v>0</v>
      </c>
      <c r="CC37" s="83">
        <f t="shared" si="123"/>
        <v>0</v>
      </c>
      <c r="CD37" s="83">
        <f t="shared" si="124"/>
        <v>0</v>
      </c>
      <c r="CE37" s="83">
        <f t="shared" si="125"/>
        <v>0</v>
      </c>
      <c r="CF37" s="83">
        <f t="shared" si="126"/>
        <v>0</v>
      </c>
      <c r="CG37" s="83">
        <f t="shared" si="127"/>
        <v>0</v>
      </c>
      <c r="CH37" s="83">
        <f t="shared" si="128"/>
        <v>0</v>
      </c>
      <c r="CI37" s="83">
        <f t="shared" si="129"/>
        <v>0</v>
      </c>
      <c r="CJ37" s="83">
        <f t="shared" si="130"/>
        <v>0</v>
      </c>
      <c r="CK37" s="83">
        <f t="shared" si="131"/>
        <v>0</v>
      </c>
      <c r="CL37" s="83">
        <f t="shared" si="132"/>
        <v>0</v>
      </c>
      <c r="CM37" s="83">
        <f t="shared" si="133"/>
        <v>0</v>
      </c>
      <c r="CN37" s="83">
        <f t="shared" si="134"/>
        <v>0</v>
      </c>
      <c r="CO37" s="83">
        <f t="shared" si="135"/>
        <v>0</v>
      </c>
      <c r="CP37" s="83">
        <f t="shared" si="136"/>
        <v>0</v>
      </c>
      <c r="CQ37" s="83">
        <f t="shared" si="137"/>
        <v>0</v>
      </c>
      <c r="CR37" s="83">
        <f t="shared" si="138"/>
        <v>0</v>
      </c>
      <c r="CS37" s="83">
        <f t="shared" si="139"/>
        <v>0</v>
      </c>
      <c r="CT37" s="83">
        <f t="shared" si="140"/>
        <v>0</v>
      </c>
      <c r="CU37" s="83">
        <f t="shared" si="141"/>
        <v>0</v>
      </c>
      <c r="CV37" s="83">
        <f t="shared" si="142"/>
        <v>0</v>
      </c>
      <c r="CW37" s="83">
        <f t="shared" si="143"/>
        <v>0</v>
      </c>
      <c r="CX37" s="83">
        <f t="shared" si="144"/>
        <v>0</v>
      </c>
      <c r="CY37" s="83">
        <f t="shared" si="145"/>
        <v>0</v>
      </c>
      <c r="CZ37" s="83">
        <f t="shared" si="146"/>
        <v>0</v>
      </c>
      <c r="DA37" s="83">
        <f t="shared" si="147"/>
        <v>0</v>
      </c>
      <c r="DB37" s="83">
        <f t="shared" si="148"/>
        <v>0</v>
      </c>
      <c r="DC37" s="83">
        <f t="shared" si="149"/>
        <v>0</v>
      </c>
      <c r="DD37" s="83">
        <f t="shared" si="150"/>
        <v>0</v>
      </c>
      <c r="DE37" s="83">
        <f t="shared" si="151"/>
        <v>0</v>
      </c>
      <c r="DF37" s="83">
        <f t="shared" si="152"/>
        <v>0</v>
      </c>
      <c r="DG37" s="83">
        <f t="shared" si="153"/>
        <v>0</v>
      </c>
      <c r="DH37" s="83">
        <f t="shared" si="154"/>
        <v>0</v>
      </c>
    </row>
    <row r="38" spans="1:112" ht="16">
      <c r="A38" s="259" t="s">
        <v>394</v>
      </c>
      <c r="B38" s="259"/>
      <c r="C38" s="298"/>
      <c r="D38" s="298" t="str">
        <f>Settings!$C$6</f>
        <v>USD</v>
      </c>
      <c r="E38" s="83">
        <v>0</v>
      </c>
      <c r="F38" s="83">
        <f t="shared" ref="F38:BL38" si="163">E38</f>
        <v>0</v>
      </c>
      <c r="G38" s="83">
        <f t="shared" si="163"/>
        <v>0</v>
      </c>
      <c r="H38" s="83">
        <f t="shared" si="163"/>
        <v>0</v>
      </c>
      <c r="I38" s="83">
        <f t="shared" si="163"/>
        <v>0</v>
      </c>
      <c r="J38" s="83">
        <f t="shared" si="163"/>
        <v>0</v>
      </c>
      <c r="K38" s="83">
        <f t="shared" si="163"/>
        <v>0</v>
      </c>
      <c r="L38" s="83">
        <f t="shared" si="163"/>
        <v>0</v>
      </c>
      <c r="M38" s="83">
        <f t="shared" si="163"/>
        <v>0</v>
      </c>
      <c r="N38" s="83">
        <f t="shared" si="163"/>
        <v>0</v>
      </c>
      <c r="O38" s="83">
        <f t="shared" si="163"/>
        <v>0</v>
      </c>
      <c r="P38" s="83">
        <f t="shared" si="163"/>
        <v>0</v>
      </c>
      <c r="Q38" s="83">
        <f t="shared" si="163"/>
        <v>0</v>
      </c>
      <c r="R38" s="83">
        <f t="shared" si="163"/>
        <v>0</v>
      </c>
      <c r="S38" s="83">
        <f t="shared" si="163"/>
        <v>0</v>
      </c>
      <c r="T38" s="83">
        <f t="shared" si="163"/>
        <v>0</v>
      </c>
      <c r="U38" s="83">
        <f t="shared" si="163"/>
        <v>0</v>
      </c>
      <c r="V38" s="83">
        <f t="shared" si="163"/>
        <v>0</v>
      </c>
      <c r="W38" s="83">
        <f t="shared" si="163"/>
        <v>0</v>
      </c>
      <c r="X38" s="83">
        <f t="shared" si="163"/>
        <v>0</v>
      </c>
      <c r="Y38" s="83">
        <f t="shared" si="163"/>
        <v>0</v>
      </c>
      <c r="Z38" s="83">
        <f t="shared" si="163"/>
        <v>0</v>
      </c>
      <c r="AA38" s="83">
        <f t="shared" si="163"/>
        <v>0</v>
      </c>
      <c r="AB38" s="83">
        <f t="shared" si="163"/>
        <v>0</v>
      </c>
      <c r="AC38" s="83">
        <f t="shared" si="163"/>
        <v>0</v>
      </c>
      <c r="AD38" s="83">
        <f t="shared" si="163"/>
        <v>0</v>
      </c>
      <c r="AE38" s="83">
        <f t="shared" si="163"/>
        <v>0</v>
      </c>
      <c r="AF38" s="83">
        <f t="shared" si="163"/>
        <v>0</v>
      </c>
      <c r="AG38" s="83">
        <f t="shared" si="163"/>
        <v>0</v>
      </c>
      <c r="AH38" s="83">
        <f t="shared" si="163"/>
        <v>0</v>
      </c>
      <c r="AI38" s="83">
        <f t="shared" si="163"/>
        <v>0</v>
      </c>
      <c r="AJ38" s="83">
        <f t="shared" si="163"/>
        <v>0</v>
      </c>
      <c r="AK38" s="83">
        <f t="shared" si="163"/>
        <v>0</v>
      </c>
      <c r="AL38" s="83">
        <f t="shared" si="163"/>
        <v>0</v>
      </c>
      <c r="AM38" s="83">
        <f t="shared" si="163"/>
        <v>0</v>
      </c>
      <c r="AN38" s="83">
        <f t="shared" si="163"/>
        <v>0</v>
      </c>
      <c r="AO38" s="83">
        <f t="shared" si="163"/>
        <v>0</v>
      </c>
      <c r="AP38" s="83">
        <f t="shared" si="163"/>
        <v>0</v>
      </c>
      <c r="AQ38" s="83">
        <f t="shared" si="163"/>
        <v>0</v>
      </c>
      <c r="AR38" s="83">
        <f t="shared" si="163"/>
        <v>0</v>
      </c>
      <c r="AS38" s="83">
        <f t="shared" si="163"/>
        <v>0</v>
      </c>
      <c r="AT38" s="83">
        <f t="shared" si="163"/>
        <v>0</v>
      </c>
      <c r="AU38" s="83">
        <f t="shared" si="163"/>
        <v>0</v>
      </c>
      <c r="AV38" s="83">
        <f t="shared" si="163"/>
        <v>0</v>
      </c>
      <c r="AW38" s="83">
        <f t="shared" si="163"/>
        <v>0</v>
      </c>
      <c r="AX38" s="83">
        <f t="shared" si="163"/>
        <v>0</v>
      </c>
      <c r="AY38" s="83">
        <f t="shared" si="163"/>
        <v>0</v>
      </c>
      <c r="AZ38" s="83">
        <f t="shared" si="163"/>
        <v>0</v>
      </c>
      <c r="BA38" s="83">
        <f t="shared" si="163"/>
        <v>0</v>
      </c>
      <c r="BB38" s="83">
        <f t="shared" si="163"/>
        <v>0</v>
      </c>
      <c r="BC38" s="83">
        <f t="shared" si="163"/>
        <v>0</v>
      </c>
      <c r="BD38" s="83">
        <f t="shared" si="163"/>
        <v>0</v>
      </c>
      <c r="BE38" s="83">
        <f t="shared" si="163"/>
        <v>0</v>
      </c>
      <c r="BF38" s="83">
        <f t="shared" si="163"/>
        <v>0</v>
      </c>
      <c r="BG38" s="83">
        <f t="shared" si="163"/>
        <v>0</v>
      </c>
      <c r="BH38" s="83">
        <f t="shared" si="163"/>
        <v>0</v>
      </c>
      <c r="BI38" s="83">
        <f t="shared" si="163"/>
        <v>0</v>
      </c>
      <c r="BJ38" s="83">
        <f t="shared" si="163"/>
        <v>0</v>
      </c>
      <c r="BK38" s="83">
        <f t="shared" si="163"/>
        <v>0</v>
      </c>
      <c r="BL38" s="83">
        <f t="shared" si="163"/>
        <v>0</v>
      </c>
      <c r="BM38" s="83">
        <f t="shared" si="107"/>
        <v>0</v>
      </c>
      <c r="BN38" s="83">
        <f t="shared" si="108"/>
        <v>0</v>
      </c>
      <c r="BO38" s="83">
        <f t="shared" si="109"/>
        <v>0</v>
      </c>
      <c r="BP38" s="83">
        <f t="shared" si="110"/>
        <v>0</v>
      </c>
      <c r="BQ38" s="83">
        <f t="shared" si="111"/>
        <v>0</v>
      </c>
      <c r="BR38" s="83">
        <f t="shared" si="112"/>
        <v>0</v>
      </c>
      <c r="BS38" s="83">
        <f t="shared" si="113"/>
        <v>0</v>
      </c>
      <c r="BT38" s="83">
        <f t="shared" si="114"/>
        <v>0</v>
      </c>
      <c r="BU38" s="83">
        <f t="shared" si="115"/>
        <v>0</v>
      </c>
      <c r="BV38" s="83">
        <f t="shared" si="116"/>
        <v>0</v>
      </c>
      <c r="BW38" s="83">
        <f t="shared" si="117"/>
        <v>0</v>
      </c>
      <c r="BX38" s="83">
        <f t="shared" si="118"/>
        <v>0</v>
      </c>
      <c r="BY38" s="83">
        <f t="shared" si="119"/>
        <v>0</v>
      </c>
      <c r="BZ38" s="83">
        <f t="shared" si="120"/>
        <v>0</v>
      </c>
      <c r="CA38" s="83">
        <f t="shared" si="121"/>
        <v>0</v>
      </c>
      <c r="CB38" s="83">
        <f t="shared" si="122"/>
        <v>0</v>
      </c>
      <c r="CC38" s="83">
        <f t="shared" si="123"/>
        <v>0</v>
      </c>
      <c r="CD38" s="83">
        <f t="shared" si="124"/>
        <v>0</v>
      </c>
      <c r="CE38" s="83">
        <f t="shared" si="125"/>
        <v>0</v>
      </c>
      <c r="CF38" s="83">
        <f t="shared" si="126"/>
        <v>0</v>
      </c>
      <c r="CG38" s="83">
        <f t="shared" si="127"/>
        <v>0</v>
      </c>
      <c r="CH38" s="83">
        <f t="shared" si="128"/>
        <v>0</v>
      </c>
      <c r="CI38" s="83">
        <f t="shared" si="129"/>
        <v>0</v>
      </c>
      <c r="CJ38" s="83">
        <f t="shared" si="130"/>
        <v>0</v>
      </c>
      <c r="CK38" s="83">
        <f t="shared" si="131"/>
        <v>0</v>
      </c>
      <c r="CL38" s="83">
        <f t="shared" si="132"/>
        <v>0</v>
      </c>
      <c r="CM38" s="83">
        <f t="shared" si="133"/>
        <v>0</v>
      </c>
      <c r="CN38" s="83">
        <f t="shared" si="134"/>
        <v>0</v>
      </c>
      <c r="CO38" s="83">
        <f t="shared" si="135"/>
        <v>0</v>
      </c>
      <c r="CP38" s="83">
        <f t="shared" si="136"/>
        <v>0</v>
      </c>
      <c r="CQ38" s="83">
        <f t="shared" si="137"/>
        <v>0</v>
      </c>
      <c r="CR38" s="83">
        <f t="shared" si="138"/>
        <v>0</v>
      </c>
      <c r="CS38" s="83">
        <f t="shared" si="139"/>
        <v>0</v>
      </c>
      <c r="CT38" s="83">
        <f t="shared" si="140"/>
        <v>0</v>
      </c>
      <c r="CU38" s="83">
        <f t="shared" si="141"/>
        <v>0</v>
      </c>
      <c r="CV38" s="83">
        <f t="shared" si="142"/>
        <v>0</v>
      </c>
      <c r="CW38" s="83">
        <f t="shared" si="143"/>
        <v>0</v>
      </c>
      <c r="CX38" s="83">
        <f t="shared" si="144"/>
        <v>0</v>
      </c>
      <c r="CY38" s="83">
        <f t="shared" si="145"/>
        <v>0</v>
      </c>
      <c r="CZ38" s="83">
        <f t="shared" si="146"/>
        <v>0</v>
      </c>
      <c r="DA38" s="83">
        <f t="shared" si="147"/>
        <v>0</v>
      </c>
      <c r="DB38" s="83">
        <f t="shared" si="148"/>
        <v>0</v>
      </c>
      <c r="DC38" s="83">
        <f t="shared" si="149"/>
        <v>0</v>
      </c>
      <c r="DD38" s="83">
        <f t="shared" si="150"/>
        <v>0</v>
      </c>
      <c r="DE38" s="83">
        <f t="shared" si="151"/>
        <v>0</v>
      </c>
      <c r="DF38" s="83">
        <f t="shared" si="152"/>
        <v>0</v>
      </c>
      <c r="DG38" s="83">
        <f t="shared" si="153"/>
        <v>0</v>
      </c>
      <c r="DH38" s="83">
        <f t="shared" si="154"/>
        <v>0</v>
      </c>
    </row>
    <row r="39" spans="1:112" ht="16">
      <c r="A39" s="259" t="s">
        <v>395</v>
      </c>
      <c r="B39" s="259"/>
      <c r="C39" s="298"/>
      <c r="D39" s="298" t="str">
        <f>Settings!$C$6</f>
        <v>USD</v>
      </c>
      <c r="E39" s="83">
        <v>0</v>
      </c>
      <c r="F39" s="83">
        <f t="shared" ref="F39:BL39" si="164">E39</f>
        <v>0</v>
      </c>
      <c r="G39" s="83">
        <f t="shared" si="164"/>
        <v>0</v>
      </c>
      <c r="H39" s="83">
        <f t="shared" si="164"/>
        <v>0</v>
      </c>
      <c r="I39" s="83">
        <f t="shared" si="164"/>
        <v>0</v>
      </c>
      <c r="J39" s="83">
        <f t="shared" si="164"/>
        <v>0</v>
      </c>
      <c r="K39" s="83">
        <f t="shared" si="164"/>
        <v>0</v>
      </c>
      <c r="L39" s="83">
        <f t="shared" si="164"/>
        <v>0</v>
      </c>
      <c r="M39" s="83">
        <f t="shared" si="164"/>
        <v>0</v>
      </c>
      <c r="N39" s="83">
        <f t="shared" si="164"/>
        <v>0</v>
      </c>
      <c r="O39" s="83">
        <f t="shared" si="164"/>
        <v>0</v>
      </c>
      <c r="P39" s="83">
        <f t="shared" si="164"/>
        <v>0</v>
      </c>
      <c r="Q39" s="83">
        <f t="shared" si="164"/>
        <v>0</v>
      </c>
      <c r="R39" s="83">
        <f t="shared" si="164"/>
        <v>0</v>
      </c>
      <c r="S39" s="83">
        <f t="shared" si="164"/>
        <v>0</v>
      </c>
      <c r="T39" s="83">
        <f t="shared" si="164"/>
        <v>0</v>
      </c>
      <c r="U39" s="83">
        <f t="shared" si="164"/>
        <v>0</v>
      </c>
      <c r="V39" s="83">
        <f t="shared" si="164"/>
        <v>0</v>
      </c>
      <c r="W39" s="83">
        <f t="shared" si="164"/>
        <v>0</v>
      </c>
      <c r="X39" s="83">
        <f t="shared" si="164"/>
        <v>0</v>
      </c>
      <c r="Y39" s="83">
        <f t="shared" si="164"/>
        <v>0</v>
      </c>
      <c r="Z39" s="83">
        <f t="shared" si="164"/>
        <v>0</v>
      </c>
      <c r="AA39" s="83">
        <f t="shared" si="164"/>
        <v>0</v>
      </c>
      <c r="AB39" s="83">
        <f t="shared" si="164"/>
        <v>0</v>
      </c>
      <c r="AC39" s="83">
        <f t="shared" si="164"/>
        <v>0</v>
      </c>
      <c r="AD39" s="83">
        <f t="shared" si="164"/>
        <v>0</v>
      </c>
      <c r="AE39" s="83">
        <f t="shared" si="164"/>
        <v>0</v>
      </c>
      <c r="AF39" s="83">
        <f t="shared" si="164"/>
        <v>0</v>
      </c>
      <c r="AG39" s="83">
        <f t="shared" si="164"/>
        <v>0</v>
      </c>
      <c r="AH39" s="83">
        <f t="shared" si="164"/>
        <v>0</v>
      </c>
      <c r="AI39" s="83">
        <f t="shared" si="164"/>
        <v>0</v>
      </c>
      <c r="AJ39" s="83">
        <f t="shared" si="164"/>
        <v>0</v>
      </c>
      <c r="AK39" s="83">
        <f t="shared" si="164"/>
        <v>0</v>
      </c>
      <c r="AL39" s="83">
        <f t="shared" si="164"/>
        <v>0</v>
      </c>
      <c r="AM39" s="83">
        <f t="shared" si="164"/>
        <v>0</v>
      </c>
      <c r="AN39" s="83">
        <f t="shared" si="164"/>
        <v>0</v>
      </c>
      <c r="AO39" s="83">
        <f t="shared" si="164"/>
        <v>0</v>
      </c>
      <c r="AP39" s="83">
        <f t="shared" si="164"/>
        <v>0</v>
      </c>
      <c r="AQ39" s="83">
        <f t="shared" si="164"/>
        <v>0</v>
      </c>
      <c r="AR39" s="83">
        <f t="shared" si="164"/>
        <v>0</v>
      </c>
      <c r="AS39" s="83">
        <f t="shared" si="164"/>
        <v>0</v>
      </c>
      <c r="AT39" s="83">
        <f t="shared" si="164"/>
        <v>0</v>
      </c>
      <c r="AU39" s="83">
        <f t="shared" si="164"/>
        <v>0</v>
      </c>
      <c r="AV39" s="83">
        <f t="shared" si="164"/>
        <v>0</v>
      </c>
      <c r="AW39" s="83">
        <f t="shared" si="164"/>
        <v>0</v>
      </c>
      <c r="AX39" s="83">
        <f t="shared" si="164"/>
        <v>0</v>
      </c>
      <c r="AY39" s="83">
        <f t="shared" si="164"/>
        <v>0</v>
      </c>
      <c r="AZ39" s="83">
        <f t="shared" si="164"/>
        <v>0</v>
      </c>
      <c r="BA39" s="83">
        <f t="shared" si="164"/>
        <v>0</v>
      </c>
      <c r="BB39" s="83">
        <f t="shared" si="164"/>
        <v>0</v>
      </c>
      <c r="BC39" s="83">
        <f t="shared" si="164"/>
        <v>0</v>
      </c>
      <c r="BD39" s="83">
        <f t="shared" si="164"/>
        <v>0</v>
      </c>
      <c r="BE39" s="83">
        <f t="shared" si="164"/>
        <v>0</v>
      </c>
      <c r="BF39" s="83">
        <f t="shared" si="164"/>
        <v>0</v>
      </c>
      <c r="BG39" s="83">
        <f t="shared" si="164"/>
        <v>0</v>
      </c>
      <c r="BH39" s="83">
        <f t="shared" si="164"/>
        <v>0</v>
      </c>
      <c r="BI39" s="83">
        <f t="shared" si="164"/>
        <v>0</v>
      </c>
      <c r="BJ39" s="83">
        <f t="shared" si="164"/>
        <v>0</v>
      </c>
      <c r="BK39" s="83">
        <f t="shared" si="164"/>
        <v>0</v>
      </c>
      <c r="BL39" s="83">
        <f t="shared" si="164"/>
        <v>0</v>
      </c>
      <c r="BM39" s="83">
        <f t="shared" si="107"/>
        <v>0</v>
      </c>
      <c r="BN39" s="83">
        <f t="shared" si="108"/>
        <v>0</v>
      </c>
      <c r="BO39" s="83">
        <f t="shared" si="109"/>
        <v>0</v>
      </c>
      <c r="BP39" s="83">
        <f t="shared" si="110"/>
        <v>0</v>
      </c>
      <c r="BQ39" s="83">
        <f t="shared" si="111"/>
        <v>0</v>
      </c>
      <c r="BR39" s="83">
        <f t="shared" si="112"/>
        <v>0</v>
      </c>
      <c r="BS39" s="83">
        <f t="shared" si="113"/>
        <v>0</v>
      </c>
      <c r="BT39" s="83">
        <f t="shared" si="114"/>
        <v>0</v>
      </c>
      <c r="BU39" s="83">
        <f t="shared" si="115"/>
        <v>0</v>
      </c>
      <c r="BV39" s="83">
        <f t="shared" si="116"/>
        <v>0</v>
      </c>
      <c r="BW39" s="83">
        <f t="shared" si="117"/>
        <v>0</v>
      </c>
      <c r="BX39" s="83">
        <f t="shared" si="118"/>
        <v>0</v>
      </c>
      <c r="BY39" s="83">
        <f t="shared" si="119"/>
        <v>0</v>
      </c>
      <c r="BZ39" s="83">
        <f t="shared" si="120"/>
        <v>0</v>
      </c>
      <c r="CA39" s="83">
        <f t="shared" si="121"/>
        <v>0</v>
      </c>
      <c r="CB39" s="83">
        <f t="shared" si="122"/>
        <v>0</v>
      </c>
      <c r="CC39" s="83">
        <f t="shared" si="123"/>
        <v>0</v>
      </c>
      <c r="CD39" s="83">
        <f t="shared" si="124"/>
        <v>0</v>
      </c>
      <c r="CE39" s="83">
        <f t="shared" si="125"/>
        <v>0</v>
      </c>
      <c r="CF39" s="83">
        <f t="shared" si="126"/>
        <v>0</v>
      </c>
      <c r="CG39" s="83">
        <f t="shared" si="127"/>
        <v>0</v>
      </c>
      <c r="CH39" s="83">
        <f t="shared" si="128"/>
        <v>0</v>
      </c>
      <c r="CI39" s="83">
        <f t="shared" si="129"/>
        <v>0</v>
      </c>
      <c r="CJ39" s="83">
        <f t="shared" si="130"/>
        <v>0</v>
      </c>
      <c r="CK39" s="83">
        <f t="shared" si="131"/>
        <v>0</v>
      </c>
      <c r="CL39" s="83">
        <f t="shared" si="132"/>
        <v>0</v>
      </c>
      <c r="CM39" s="83">
        <f t="shared" si="133"/>
        <v>0</v>
      </c>
      <c r="CN39" s="83">
        <f t="shared" si="134"/>
        <v>0</v>
      </c>
      <c r="CO39" s="83">
        <f t="shared" si="135"/>
        <v>0</v>
      </c>
      <c r="CP39" s="83">
        <f t="shared" si="136"/>
        <v>0</v>
      </c>
      <c r="CQ39" s="83">
        <f t="shared" si="137"/>
        <v>0</v>
      </c>
      <c r="CR39" s="83">
        <f t="shared" si="138"/>
        <v>0</v>
      </c>
      <c r="CS39" s="83">
        <f t="shared" si="139"/>
        <v>0</v>
      </c>
      <c r="CT39" s="83">
        <f t="shared" si="140"/>
        <v>0</v>
      </c>
      <c r="CU39" s="83">
        <f t="shared" si="141"/>
        <v>0</v>
      </c>
      <c r="CV39" s="83">
        <f t="shared" si="142"/>
        <v>0</v>
      </c>
      <c r="CW39" s="83">
        <f t="shared" si="143"/>
        <v>0</v>
      </c>
      <c r="CX39" s="83">
        <f t="shared" si="144"/>
        <v>0</v>
      </c>
      <c r="CY39" s="83">
        <f t="shared" si="145"/>
        <v>0</v>
      </c>
      <c r="CZ39" s="83">
        <f t="shared" si="146"/>
        <v>0</v>
      </c>
      <c r="DA39" s="83">
        <f t="shared" si="147"/>
        <v>0</v>
      </c>
      <c r="DB39" s="83">
        <f t="shared" si="148"/>
        <v>0</v>
      </c>
      <c r="DC39" s="83">
        <f t="shared" si="149"/>
        <v>0</v>
      </c>
      <c r="DD39" s="83">
        <f t="shared" si="150"/>
        <v>0</v>
      </c>
      <c r="DE39" s="83">
        <f t="shared" si="151"/>
        <v>0</v>
      </c>
      <c r="DF39" s="83">
        <f t="shared" si="152"/>
        <v>0</v>
      </c>
      <c r="DG39" s="83">
        <f t="shared" si="153"/>
        <v>0</v>
      </c>
      <c r="DH39" s="83">
        <f t="shared" si="154"/>
        <v>0</v>
      </c>
    </row>
    <row r="40" spans="1:112" ht="16">
      <c r="A40" s="631" t="s">
        <v>259</v>
      </c>
      <c r="B40" s="631"/>
      <c r="C40" s="631" t="s">
        <v>140</v>
      </c>
      <c r="D40" s="631" t="str">
        <f>Settings!$C$6</f>
        <v>USD</v>
      </c>
      <c r="E40" s="1183">
        <f t="shared" ref="E40:BL40" si="165">SUM(E27:E39)</f>
        <v>0</v>
      </c>
      <c r="F40" s="1183">
        <f t="shared" si="165"/>
        <v>0</v>
      </c>
      <c r="G40" s="1183">
        <f t="shared" si="165"/>
        <v>0</v>
      </c>
      <c r="H40" s="1183">
        <f t="shared" si="165"/>
        <v>0</v>
      </c>
      <c r="I40" s="1183">
        <f t="shared" si="165"/>
        <v>0</v>
      </c>
      <c r="J40" s="1183">
        <f t="shared" si="165"/>
        <v>0</v>
      </c>
      <c r="K40" s="1183">
        <f t="shared" si="165"/>
        <v>0</v>
      </c>
      <c r="L40" s="1183">
        <f t="shared" si="165"/>
        <v>0</v>
      </c>
      <c r="M40" s="1183">
        <f t="shared" si="165"/>
        <v>0</v>
      </c>
      <c r="N40" s="1183">
        <f t="shared" si="165"/>
        <v>0</v>
      </c>
      <c r="O40" s="1183">
        <f t="shared" si="165"/>
        <v>0</v>
      </c>
      <c r="P40" s="1183">
        <f t="shared" si="165"/>
        <v>0</v>
      </c>
      <c r="Q40" s="1183">
        <f t="shared" si="165"/>
        <v>0</v>
      </c>
      <c r="R40" s="1183">
        <f t="shared" si="165"/>
        <v>0</v>
      </c>
      <c r="S40" s="1183">
        <f t="shared" si="165"/>
        <v>0</v>
      </c>
      <c r="T40" s="1183">
        <f t="shared" si="165"/>
        <v>0</v>
      </c>
      <c r="U40" s="1183">
        <f t="shared" si="165"/>
        <v>0</v>
      </c>
      <c r="V40" s="1183">
        <f t="shared" si="165"/>
        <v>0</v>
      </c>
      <c r="W40" s="1183">
        <f t="shared" si="165"/>
        <v>0</v>
      </c>
      <c r="X40" s="1183">
        <f t="shared" si="165"/>
        <v>0</v>
      </c>
      <c r="Y40" s="1183">
        <f t="shared" si="165"/>
        <v>0</v>
      </c>
      <c r="Z40" s="1183">
        <f t="shared" si="165"/>
        <v>198</v>
      </c>
      <c r="AA40" s="1183">
        <f t="shared" si="165"/>
        <v>198</v>
      </c>
      <c r="AB40" s="1183">
        <f t="shared" si="165"/>
        <v>198</v>
      </c>
      <c r="AC40" s="1183">
        <f t="shared" si="165"/>
        <v>415.79999999999995</v>
      </c>
      <c r="AD40" s="1183">
        <f t="shared" si="165"/>
        <v>415.79999999999995</v>
      </c>
      <c r="AE40" s="1183">
        <f t="shared" si="165"/>
        <v>415.79999999999995</v>
      </c>
      <c r="AF40" s="1183">
        <f t="shared" si="165"/>
        <v>655.38</v>
      </c>
      <c r="AG40" s="1183">
        <f t="shared" si="165"/>
        <v>655.38</v>
      </c>
      <c r="AH40" s="1183">
        <f t="shared" si="165"/>
        <v>655.38</v>
      </c>
      <c r="AI40" s="1183">
        <f t="shared" si="165"/>
        <v>918.91800000000001</v>
      </c>
      <c r="AJ40" s="1183">
        <f t="shared" si="165"/>
        <v>918.91800000000001</v>
      </c>
      <c r="AK40" s="1183">
        <f t="shared" si="165"/>
        <v>918.91800000000001</v>
      </c>
      <c r="AL40" s="1183">
        <f t="shared" si="165"/>
        <v>1208.8098</v>
      </c>
      <c r="AM40" s="1183">
        <f t="shared" si="165"/>
        <v>1208.8098</v>
      </c>
      <c r="AN40" s="1183">
        <f t="shared" si="165"/>
        <v>1208.8098</v>
      </c>
      <c r="AO40" s="1183">
        <f t="shared" si="165"/>
        <v>1527.6907799999999</v>
      </c>
      <c r="AP40" s="1183">
        <f t="shared" si="165"/>
        <v>1527.6907799999999</v>
      </c>
      <c r="AQ40" s="1183">
        <f t="shared" si="165"/>
        <v>1527.6907799999999</v>
      </c>
      <c r="AR40" s="1183">
        <f t="shared" si="165"/>
        <v>1878.4596599999998</v>
      </c>
      <c r="AS40" s="1183">
        <f t="shared" si="165"/>
        <v>1878.4596599999998</v>
      </c>
      <c r="AT40" s="1183">
        <f t="shared" si="165"/>
        <v>1878.4596599999998</v>
      </c>
      <c r="AU40" s="1183">
        <f t="shared" si="165"/>
        <v>2264.3056457999996</v>
      </c>
      <c r="AV40" s="1183">
        <f t="shared" si="165"/>
        <v>2264.3056457999996</v>
      </c>
      <c r="AW40" s="1183">
        <f t="shared" si="165"/>
        <v>2264.3056457999996</v>
      </c>
      <c r="AX40" s="1183">
        <f t="shared" si="165"/>
        <v>2688.7362301799999</v>
      </c>
      <c r="AY40" s="1183">
        <f t="shared" si="165"/>
        <v>2688.7362301799999</v>
      </c>
      <c r="AZ40" s="1183">
        <f t="shared" si="165"/>
        <v>2688.7362301799999</v>
      </c>
      <c r="BA40" s="1183">
        <f t="shared" si="165"/>
        <v>3155.6098729979999</v>
      </c>
      <c r="BB40" s="1183">
        <f t="shared" si="165"/>
        <v>3155.6098729979999</v>
      </c>
      <c r="BC40" s="1183">
        <f t="shared" si="165"/>
        <v>3155.6098729979999</v>
      </c>
      <c r="BD40" s="1183">
        <f t="shared" si="165"/>
        <v>3669.1708800977999</v>
      </c>
      <c r="BE40" s="1183">
        <f t="shared" si="165"/>
        <v>3669.1708800977999</v>
      </c>
      <c r="BF40" s="1183">
        <f t="shared" si="165"/>
        <v>3669.1708800977999</v>
      </c>
      <c r="BG40" s="1183">
        <f t="shared" si="165"/>
        <v>4234.0879879075801</v>
      </c>
      <c r="BH40" s="1183">
        <f t="shared" si="165"/>
        <v>4234.0879879075801</v>
      </c>
      <c r="BI40" s="1183">
        <f t="shared" si="165"/>
        <v>4234.0879879075801</v>
      </c>
      <c r="BJ40" s="1183">
        <f t="shared" si="165"/>
        <v>4855.4968064983386</v>
      </c>
      <c r="BK40" s="1183">
        <f t="shared" si="165"/>
        <v>4855.4968064983386</v>
      </c>
      <c r="BL40" s="1183">
        <f t="shared" si="165"/>
        <v>4855.4968064983386</v>
      </c>
      <c r="BM40" s="1183">
        <f t="shared" ref="BM40:DH40" si="166">SUM(BM27:BM39)</f>
        <v>5539.0465069481725</v>
      </c>
      <c r="BN40" s="1183">
        <f t="shared" si="166"/>
        <v>5539.0465069481725</v>
      </c>
      <c r="BO40" s="1183">
        <f t="shared" si="166"/>
        <v>5539.0465069481725</v>
      </c>
      <c r="BP40" s="1183">
        <f t="shared" si="166"/>
        <v>6290.9511774429902</v>
      </c>
      <c r="BQ40" s="1183">
        <f t="shared" si="166"/>
        <v>6290.9511774429902</v>
      </c>
      <c r="BR40" s="1183">
        <f t="shared" si="166"/>
        <v>6290.9511774429902</v>
      </c>
      <c r="BS40" s="1183">
        <f t="shared" si="166"/>
        <v>7118.0463149872903</v>
      </c>
      <c r="BT40" s="1183">
        <f t="shared" si="166"/>
        <v>7118.0463149872903</v>
      </c>
      <c r="BU40" s="1183">
        <f t="shared" si="166"/>
        <v>7118.0463149872903</v>
      </c>
      <c r="BV40" s="1183">
        <f t="shared" si="166"/>
        <v>8027.8509662860197</v>
      </c>
      <c r="BW40" s="1183">
        <f t="shared" si="166"/>
        <v>8027.8509662860197</v>
      </c>
      <c r="BX40" s="1183">
        <f t="shared" si="166"/>
        <v>8027.8509662860197</v>
      </c>
      <c r="BY40" s="1183">
        <f t="shared" si="166"/>
        <v>9028.6360827146218</v>
      </c>
      <c r="BZ40" s="1183">
        <f t="shared" si="166"/>
        <v>9028.6360827146218</v>
      </c>
      <c r="CA40" s="1183">
        <f t="shared" si="166"/>
        <v>9028.6360827146218</v>
      </c>
      <c r="CB40" s="1183">
        <f t="shared" si="166"/>
        <v>10129.499710786085</v>
      </c>
      <c r="CC40" s="1183">
        <f t="shared" si="166"/>
        <v>10129.499710786085</v>
      </c>
      <c r="CD40" s="1183">
        <f t="shared" si="166"/>
        <v>10129.499710786085</v>
      </c>
      <c r="CE40" s="1183">
        <f t="shared" si="166"/>
        <v>11340.449701664695</v>
      </c>
      <c r="CF40" s="1183">
        <f t="shared" si="166"/>
        <v>11340.449701664695</v>
      </c>
      <c r="CG40" s="1183">
        <f t="shared" si="166"/>
        <v>11340.449701664695</v>
      </c>
      <c r="CH40" s="1183">
        <f t="shared" si="166"/>
        <v>12672.494691631166</v>
      </c>
      <c r="CI40" s="1183">
        <f t="shared" si="166"/>
        <v>12672.494691631166</v>
      </c>
      <c r="CJ40" s="1183">
        <f t="shared" si="166"/>
        <v>12672.494691631166</v>
      </c>
      <c r="CK40" s="1183">
        <f t="shared" si="166"/>
        <v>14270.948679590929</v>
      </c>
      <c r="CL40" s="1183">
        <f t="shared" si="166"/>
        <v>14270.948679590929</v>
      </c>
      <c r="CM40" s="1183">
        <f t="shared" si="166"/>
        <v>14270.948679590929</v>
      </c>
      <c r="CN40" s="1183">
        <f t="shared" si="166"/>
        <v>16189.093465142647</v>
      </c>
      <c r="CO40" s="1183">
        <f t="shared" si="166"/>
        <v>16189.093465142647</v>
      </c>
      <c r="CP40" s="1183">
        <f t="shared" si="166"/>
        <v>16189.093465142647</v>
      </c>
      <c r="CQ40" s="1183">
        <f t="shared" si="166"/>
        <v>18490.867207804706</v>
      </c>
      <c r="CR40" s="1183">
        <f t="shared" si="166"/>
        <v>18490.867207804706</v>
      </c>
      <c r="CS40" s="1183">
        <f t="shared" si="166"/>
        <v>18490.867207804706</v>
      </c>
      <c r="CT40" s="1183">
        <f t="shared" si="166"/>
        <v>21252.995698999177</v>
      </c>
      <c r="CU40" s="1183">
        <f t="shared" si="166"/>
        <v>21252.995698999177</v>
      </c>
      <c r="CV40" s="1183">
        <f t="shared" si="166"/>
        <v>21252.995698999177</v>
      </c>
      <c r="CW40" s="1183">
        <f t="shared" si="166"/>
        <v>24567.549888432546</v>
      </c>
      <c r="CX40" s="1183">
        <f t="shared" si="166"/>
        <v>24567.549888432546</v>
      </c>
      <c r="CY40" s="1183">
        <f t="shared" si="166"/>
        <v>24567.549888432546</v>
      </c>
      <c r="CZ40" s="1183">
        <f t="shared" si="166"/>
        <v>28545.014915752588</v>
      </c>
      <c r="DA40" s="1183">
        <f t="shared" si="166"/>
        <v>28545.014915752588</v>
      </c>
      <c r="DB40" s="1183">
        <f t="shared" si="166"/>
        <v>28545.014915752588</v>
      </c>
      <c r="DC40" s="1183">
        <f t="shared" si="166"/>
        <v>33317.972948536633</v>
      </c>
      <c r="DD40" s="1183">
        <f t="shared" si="166"/>
        <v>33317.972948536633</v>
      </c>
      <c r="DE40" s="1183">
        <f t="shared" si="166"/>
        <v>33317.972948536633</v>
      </c>
      <c r="DF40" s="1183">
        <f t="shared" si="166"/>
        <v>39045.522587776635</v>
      </c>
      <c r="DG40" s="1183">
        <f t="shared" si="166"/>
        <v>39045.522587776635</v>
      </c>
      <c r="DH40" s="1183">
        <f t="shared" si="166"/>
        <v>39045.522587776635</v>
      </c>
    </row>
    <row r="41" spans="1:112" ht="16">
      <c r="A41" s="82"/>
      <c r="B41" s="82"/>
      <c r="C41" s="144"/>
      <c r="D41" s="144"/>
      <c r="E41" s="83"/>
      <c r="F41" s="83"/>
      <c r="G41" s="83"/>
      <c r="H41" s="83"/>
      <c r="I41" s="83"/>
      <c r="J41" s="83"/>
      <c r="K41" s="83"/>
      <c r="L41" s="83"/>
      <c r="M41" s="83"/>
      <c r="N41" s="83"/>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c r="CY41" s="83"/>
      <c r="CZ41" s="83"/>
      <c r="DA41" s="83"/>
      <c r="DB41" s="83"/>
      <c r="DC41" s="83"/>
      <c r="DD41" s="83"/>
      <c r="DE41" s="83"/>
      <c r="DF41" s="83"/>
      <c r="DG41" s="83"/>
      <c r="DH41" s="83"/>
    </row>
    <row r="42" spans="1:112" ht="16">
      <c r="A42" s="78"/>
      <c r="B42" s="78"/>
      <c r="C42" s="251"/>
      <c r="D42" s="251"/>
      <c r="E42" s="260"/>
      <c r="F42" s="261"/>
      <c r="G42" s="261"/>
      <c r="H42" s="261"/>
      <c r="I42" s="261"/>
      <c r="J42" s="261"/>
      <c r="K42" s="261"/>
      <c r="L42" s="261"/>
      <c r="M42" s="261"/>
      <c r="N42" s="261"/>
      <c r="O42" s="261"/>
      <c r="P42" s="261"/>
      <c r="Q42" s="261"/>
      <c r="R42" s="261"/>
      <c r="S42" s="261"/>
      <c r="T42" s="261"/>
      <c r="U42" s="261"/>
      <c r="V42" s="261"/>
      <c r="W42" s="261"/>
      <c r="X42" s="261"/>
      <c r="Y42" s="261"/>
      <c r="Z42" s="261"/>
      <c r="AA42" s="261"/>
      <c r="AB42" s="261"/>
      <c r="AC42" s="261"/>
      <c r="AD42" s="261"/>
      <c r="AE42" s="261"/>
      <c r="AF42" s="261"/>
      <c r="AG42" s="261"/>
      <c r="AH42" s="261"/>
      <c r="AI42" s="261"/>
      <c r="AJ42" s="261"/>
      <c r="AK42" s="261"/>
      <c r="AL42" s="261"/>
      <c r="AM42" s="261"/>
      <c r="AN42" s="261"/>
      <c r="AO42" s="261"/>
      <c r="AP42" s="261"/>
      <c r="AQ42" s="261"/>
      <c r="AR42" s="261"/>
      <c r="AS42" s="261"/>
      <c r="AT42" s="261"/>
      <c r="AU42" s="261"/>
      <c r="AV42" s="261"/>
      <c r="AW42" s="261"/>
      <c r="AX42" s="261"/>
      <c r="AY42" s="261"/>
      <c r="AZ42" s="261"/>
      <c r="BA42" s="261"/>
      <c r="BB42" s="261"/>
      <c r="BC42" s="261"/>
      <c r="BD42" s="261"/>
      <c r="BE42" s="261"/>
      <c r="BF42" s="261"/>
      <c r="BG42" s="261"/>
      <c r="BH42" s="261"/>
      <c r="BI42" s="261"/>
      <c r="BJ42" s="261"/>
      <c r="BK42" s="261"/>
      <c r="BL42" s="261"/>
      <c r="BM42" s="261"/>
      <c r="BN42" s="261"/>
      <c r="BO42" s="261"/>
      <c r="BP42" s="261"/>
      <c r="BQ42" s="261"/>
      <c r="BR42" s="261"/>
      <c r="BS42" s="261"/>
      <c r="BT42" s="261"/>
      <c r="BU42" s="261"/>
      <c r="BV42" s="261"/>
      <c r="BW42" s="261"/>
      <c r="BX42" s="261"/>
      <c r="BY42" s="261"/>
      <c r="BZ42" s="261"/>
      <c r="CA42" s="261"/>
      <c r="CB42" s="261"/>
      <c r="CC42" s="261"/>
      <c r="CD42" s="261"/>
      <c r="CE42" s="261"/>
      <c r="CF42" s="261"/>
      <c r="CG42" s="261"/>
      <c r="CH42" s="261"/>
      <c r="CI42" s="261"/>
      <c r="CJ42" s="261"/>
      <c r="CK42" s="261"/>
      <c r="CL42" s="261"/>
      <c r="CM42" s="261"/>
      <c r="CN42" s="261"/>
      <c r="CO42" s="261"/>
      <c r="CP42" s="261"/>
      <c r="CQ42" s="261"/>
      <c r="CR42" s="261"/>
      <c r="CS42" s="261"/>
      <c r="CT42" s="261"/>
      <c r="CU42" s="261"/>
      <c r="CV42" s="261"/>
      <c r="CW42" s="261"/>
      <c r="CX42" s="261"/>
      <c r="CY42" s="261"/>
      <c r="CZ42" s="261"/>
      <c r="DA42" s="261"/>
      <c r="DB42" s="261"/>
      <c r="DC42" s="261"/>
      <c r="DD42" s="261"/>
      <c r="DE42" s="261"/>
      <c r="DF42" s="261"/>
      <c r="DG42" s="261"/>
      <c r="DH42" s="261"/>
    </row>
    <row r="43" spans="1:112" ht="24" thickBot="1">
      <c r="A43" s="252" t="s">
        <v>396</v>
      </c>
      <c r="B43" s="252"/>
      <c r="C43" s="253"/>
      <c r="D43" s="253"/>
      <c r="E43" s="253"/>
      <c r="F43" s="253"/>
      <c r="G43" s="253"/>
      <c r="H43" s="253"/>
      <c r="I43" s="253"/>
      <c r="J43" s="253"/>
      <c r="K43" s="253"/>
      <c r="L43" s="253"/>
      <c r="M43" s="253"/>
      <c r="N43" s="253"/>
      <c r="O43" s="253"/>
      <c r="P43" s="253"/>
      <c r="Q43" s="253"/>
      <c r="R43" s="253"/>
      <c r="S43" s="253"/>
      <c r="T43" s="253"/>
      <c r="U43" s="253"/>
      <c r="V43" s="253"/>
      <c r="W43" s="253"/>
      <c r="X43" s="253"/>
      <c r="Y43" s="253"/>
      <c r="Z43" s="253"/>
      <c r="AA43" s="253"/>
      <c r="AB43" s="253"/>
      <c r="AC43" s="253"/>
      <c r="AD43" s="253"/>
      <c r="AE43" s="253"/>
      <c r="AF43" s="253"/>
      <c r="AG43" s="253"/>
      <c r="AH43" s="253"/>
      <c r="AI43" s="253"/>
      <c r="AJ43" s="253"/>
      <c r="AK43" s="253"/>
      <c r="AL43" s="253"/>
      <c r="AM43" s="253"/>
      <c r="AN43" s="253"/>
      <c r="AO43" s="253"/>
      <c r="AP43" s="253"/>
      <c r="AQ43" s="253"/>
      <c r="AR43" s="253"/>
      <c r="AS43" s="253"/>
      <c r="AT43" s="253"/>
      <c r="AU43" s="253"/>
      <c r="AV43" s="253"/>
      <c r="AW43" s="253"/>
      <c r="AX43" s="253"/>
      <c r="AY43" s="253"/>
      <c r="AZ43" s="253"/>
      <c r="BA43" s="253"/>
      <c r="BB43" s="253"/>
      <c r="BC43" s="253"/>
      <c r="BD43" s="253"/>
      <c r="BE43" s="253"/>
      <c r="BF43" s="253"/>
      <c r="BG43" s="253"/>
      <c r="BH43" s="253"/>
      <c r="BI43" s="253"/>
      <c r="BJ43" s="253"/>
      <c r="BK43" s="253"/>
      <c r="BL43" s="253"/>
      <c r="BM43" s="253"/>
      <c r="BN43" s="253"/>
      <c r="BO43" s="253"/>
      <c r="BP43" s="253"/>
      <c r="BQ43" s="253"/>
      <c r="BR43" s="253"/>
      <c r="BS43" s="253"/>
      <c r="BT43" s="253"/>
      <c r="BU43" s="253"/>
      <c r="BV43" s="253"/>
      <c r="BW43" s="253"/>
      <c r="BX43" s="253"/>
      <c r="BY43" s="253"/>
      <c r="BZ43" s="253"/>
      <c r="CA43" s="253"/>
      <c r="CB43" s="253"/>
      <c r="CC43" s="253"/>
      <c r="CD43" s="253"/>
      <c r="CE43" s="253"/>
      <c r="CF43" s="253"/>
      <c r="CG43" s="253"/>
      <c r="CH43" s="253"/>
      <c r="CI43" s="253"/>
      <c r="CJ43" s="253"/>
      <c r="CK43" s="253"/>
      <c r="CL43" s="253"/>
      <c r="CM43" s="253"/>
      <c r="CN43" s="253"/>
      <c r="CO43" s="253"/>
      <c r="CP43" s="253"/>
      <c r="CQ43" s="253"/>
      <c r="CR43" s="253"/>
      <c r="CS43" s="253"/>
      <c r="CT43" s="253"/>
      <c r="CU43" s="253"/>
      <c r="CV43" s="253"/>
      <c r="CW43" s="253"/>
      <c r="CX43" s="253"/>
      <c r="CY43" s="253"/>
      <c r="CZ43" s="253"/>
      <c r="DA43" s="253"/>
      <c r="DB43" s="253"/>
      <c r="DC43" s="253"/>
      <c r="DD43" s="253"/>
      <c r="DE43" s="253"/>
      <c r="DF43" s="253"/>
      <c r="DG43" s="253"/>
      <c r="DH43" s="253"/>
    </row>
    <row r="44" spans="1:112" ht="16">
      <c r="A44" s="82"/>
      <c r="B44" s="82"/>
      <c r="C44" s="144"/>
      <c r="D44" s="144"/>
      <c r="E44" s="83"/>
      <c r="F44" s="83"/>
      <c r="G44" s="83"/>
      <c r="H44" s="83"/>
      <c r="I44" s="83"/>
      <c r="J44" s="83"/>
      <c r="K44" s="83"/>
      <c r="L44" s="83"/>
      <c r="M44" s="83"/>
      <c r="N44" s="83"/>
      <c r="O44" s="83"/>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row>
    <row r="45" spans="1:112" ht="16">
      <c r="A45" s="259" t="s">
        <v>397</v>
      </c>
      <c r="B45" s="259"/>
      <c r="C45" s="298"/>
      <c r="D45" s="298" t="str">
        <f>Settings!$C$6</f>
        <v>USD</v>
      </c>
      <c r="E45" s="83">
        <v>0</v>
      </c>
      <c r="F45" s="83">
        <f t="shared" ref="F45:BL45" si="167">E45</f>
        <v>0</v>
      </c>
      <c r="G45" s="83">
        <f t="shared" si="167"/>
        <v>0</v>
      </c>
      <c r="H45" s="83">
        <f t="shared" si="167"/>
        <v>0</v>
      </c>
      <c r="I45" s="83">
        <f t="shared" si="167"/>
        <v>0</v>
      </c>
      <c r="J45" s="83">
        <f t="shared" si="167"/>
        <v>0</v>
      </c>
      <c r="K45" s="83">
        <f t="shared" si="167"/>
        <v>0</v>
      </c>
      <c r="L45" s="83">
        <f t="shared" si="167"/>
        <v>0</v>
      </c>
      <c r="M45" s="83">
        <f t="shared" si="167"/>
        <v>0</v>
      </c>
      <c r="N45" s="83">
        <f t="shared" si="167"/>
        <v>0</v>
      </c>
      <c r="O45" s="83">
        <f t="shared" si="167"/>
        <v>0</v>
      </c>
      <c r="P45" s="83">
        <f t="shared" si="167"/>
        <v>0</v>
      </c>
      <c r="Q45" s="83">
        <f t="shared" si="167"/>
        <v>0</v>
      </c>
      <c r="R45" s="83">
        <f t="shared" si="167"/>
        <v>0</v>
      </c>
      <c r="S45" s="83">
        <f t="shared" si="167"/>
        <v>0</v>
      </c>
      <c r="T45" s="83">
        <f t="shared" si="167"/>
        <v>0</v>
      </c>
      <c r="U45" s="83">
        <f t="shared" si="167"/>
        <v>0</v>
      </c>
      <c r="V45" s="83">
        <f t="shared" si="167"/>
        <v>0</v>
      </c>
      <c r="W45" s="83">
        <f t="shared" si="167"/>
        <v>0</v>
      </c>
      <c r="X45" s="83">
        <f t="shared" si="167"/>
        <v>0</v>
      </c>
      <c r="Y45" s="83">
        <f t="shared" si="167"/>
        <v>0</v>
      </c>
      <c r="Z45" s="83">
        <f t="shared" si="167"/>
        <v>0</v>
      </c>
      <c r="AA45" s="83">
        <f t="shared" si="167"/>
        <v>0</v>
      </c>
      <c r="AB45" s="83">
        <f t="shared" si="167"/>
        <v>0</v>
      </c>
      <c r="AC45" s="83">
        <f t="shared" si="167"/>
        <v>0</v>
      </c>
      <c r="AD45" s="83">
        <f t="shared" si="167"/>
        <v>0</v>
      </c>
      <c r="AE45" s="83">
        <f t="shared" si="167"/>
        <v>0</v>
      </c>
      <c r="AF45" s="83">
        <f t="shared" si="167"/>
        <v>0</v>
      </c>
      <c r="AG45" s="83">
        <f t="shared" si="167"/>
        <v>0</v>
      </c>
      <c r="AH45" s="83">
        <f t="shared" si="167"/>
        <v>0</v>
      </c>
      <c r="AI45" s="83">
        <f t="shared" si="167"/>
        <v>0</v>
      </c>
      <c r="AJ45" s="83">
        <f t="shared" si="167"/>
        <v>0</v>
      </c>
      <c r="AK45" s="83">
        <f t="shared" si="167"/>
        <v>0</v>
      </c>
      <c r="AL45" s="83">
        <f t="shared" si="167"/>
        <v>0</v>
      </c>
      <c r="AM45" s="83">
        <f t="shared" si="167"/>
        <v>0</v>
      </c>
      <c r="AN45" s="83">
        <f t="shared" si="167"/>
        <v>0</v>
      </c>
      <c r="AO45" s="83">
        <f t="shared" si="167"/>
        <v>0</v>
      </c>
      <c r="AP45" s="83">
        <f t="shared" si="167"/>
        <v>0</v>
      </c>
      <c r="AQ45" s="83">
        <f t="shared" si="167"/>
        <v>0</v>
      </c>
      <c r="AR45" s="83">
        <f t="shared" si="167"/>
        <v>0</v>
      </c>
      <c r="AS45" s="83">
        <f t="shared" si="167"/>
        <v>0</v>
      </c>
      <c r="AT45" s="83">
        <f t="shared" si="167"/>
        <v>0</v>
      </c>
      <c r="AU45" s="83">
        <f t="shared" si="167"/>
        <v>0</v>
      </c>
      <c r="AV45" s="83">
        <f t="shared" si="167"/>
        <v>0</v>
      </c>
      <c r="AW45" s="83">
        <f t="shared" si="167"/>
        <v>0</v>
      </c>
      <c r="AX45" s="83">
        <f t="shared" si="167"/>
        <v>0</v>
      </c>
      <c r="AY45" s="83">
        <f t="shared" si="167"/>
        <v>0</v>
      </c>
      <c r="AZ45" s="83">
        <f t="shared" si="167"/>
        <v>0</v>
      </c>
      <c r="BA45" s="83">
        <f t="shared" si="167"/>
        <v>0</v>
      </c>
      <c r="BB45" s="83">
        <f t="shared" si="167"/>
        <v>0</v>
      </c>
      <c r="BC45" s="83">
        <f t="shared" si="167"/>
        <v>0</v>
      </c>
      <c r="BD45" s="83">
        <f t="shared" si="167"/>
        <v>0</v>
      </c>
      <c r="BE45" s="83">
        <f t="shared" si="167"/>
        <v>0</v>
      </c>
      <c r="BF45" s="83">
        <f t="shared" si="167"/>
        <v>0</v>
      </c>
      <c r="BG45" s="83">
        <f t="shared" si="167"/>
        <v>0</v>
      </c>
      <c r="BH45" s="83">
        <f t="shared" si="167"/>
        <v>0</v>
      </c>
      <c r="BI45" s="83">
        <f t="shared" si="167"/>
        <v>0</v>
      </c>
      <c r="BJ45" s="83">
        <f t="shared" si="167"/>
        <v>0</v>
      </c>
      <c r="BK45" s="83">
        <f t="shared" si="167"/>
        <v>0</v>
      </c>
      <c r="BL45" s="83">
        <f t="shared" si="167"/>
        <v>0</v>
      </c>
      <c r="BM45" s="83">
        <f t="shared" ref="BM45:BM46" si="168">BL45</f>
        <v>0</v>
      </c>
      <c r="BN45" s="83">
        <f t="shared" ref="BN45:BN46" si="169">BM45</f>
        <v>0</v>
      </c>
      <c r="BO45" s="83">
        <f t="shared" ref="BO45:BO46" si="170">BN45</f>
        <v>0</v>
      </c>
      <c r="BP45" s="83">
        <f t="shared" ref="BP45:BP46" si="171">BO45</f>
        <v>0</v>
      </c>
      <c r="BQ45" s="83">
        <f t="shared" ref="BQ45:BQ46" si="172">BP45</f>
        <v>0</v>
      </c>
      <c r="BR45" s="83">
        <f t="shared" ref="BR45:BR46" si="173">BQ45</f>
        <v>0</v>
      </c>
      <c r="BS45" s="83">
        <f t="shared" ref="BS45:BS46" si="174">BR45</f>
        <v>0</v>
      </c>
      <c r="BT45" s="83">
        <f t="shared" ref="BT45:BT46" si="175">BS45</f>
        <v>0</v>
      </c>
      <c r="BU45" s="83">
        <f t="shared" ref="BU45:BU46" si="176">BT45</f>
        <v>0</v>
      </c>
      <c r="BV45" s="83">
        <f t="shared" ref="BV45:BV46" si="177">BU45</f>
        <v>0</v>
      </c>
      <c r="BW45" s="83">
        <f t="shared" ref="BW45:BW46" si="178">BV45</f>
        <v>0</v>
      </c>
      <c r="BX45" s="83">
        <f t="shared" ref="BX45:BX46" si="179">BW45</f>
        <v>0</v>
      </c>
      <c r="BY45" s="83">
        <f t="shared" ref="BY45:BY46" si="180">BX45</f>
        <v>0</v>
      </c>
      <c r="BZ45" s="83">
        <f t="shared" ref="BZ45:BZ46" si="181">BY45</f>
        <v>0</v>
      </c>
      <c r="CA45" s="83">
        <f t="shared" ref="CA45:CA46" si="182">BZ45</f>
        <v>0</v>
      </c>
      <c r="CB45" s="83">
        <f t="shared" ref="CB45:CB46" si="183">CA45</f>
        <v>0</v>
      </c>
      <c r="CC45" s="83">
        <f t="shared" ref="CC45:CC46" si="184">CB45</f>
        <v>0</v>
      </c>
      <c r="CD45" s="83">
        <f t="shared" ref="CD45:CD46" si="185">CC45</f>
        <v>0</v>
      </c>
      <c r="CE45" s="83">
        <f t="shared" ref="CE45:CE46" si="186">CD45</f>
        <v>0</v>
      </c>
      <c r="CF45" s="83">
        <f t="shared" ref="CF45:CF46" si="187">CE45</f>
        <v>0</v>
      </c>
      <c r="CG45" s="83">
        <f t="shared" ref="CG45:CG46" si="188">CF45</f>
        <v>0</v>
      </c>
      <c r="CH45" s="83">
        <f t="shared" ref="CH45:CH46" si="189">CG45</f>
        <v>0</v>
      </c>
      <c r="CI45" s="83">
        <f t="shared" ref="CI45:CI46" si="190">CH45</f>
        <v>0</v>
      </c>
      <c r="CJ45" s="83">
        <f t="shared" ref="CJ45:CJ46" si="191">CI45</f>
        <v>0</v>
      </c>
      <c r="CK45" s="83">
        <f t="shared" ref="CK45:CK46" si="192">CJ45</f>
        <v>0</v>
      </c>
      <c r="CL45" s="83">
        <f t="shared" ref="CL45:CL46" si="193">CK45</f>
        <v>0</v>
      </c>
      <c r="CM45" s="83">
        <f t="shared" ref="CM45:CM46" si="194">CL45</f>
        <v>0</v>
      </c>
      <c r="CN45" s="83">
        <f t="shared" ref="CN45:CN46" si="195">CM45</f>
        <v>0</v>
      </c>
      <c r="CO45" s="83">
        <f t="shared" ref="CO45:CO46" si="196">CN45</f>
        <v>0</v>
      </c>
      <c r="CP45" s="83">
        <f t="shared" ref="CP45:CP46" si="197">CO45</f>
        <v>0</v>
      </c>
      <c r="CQ45" s="83">
        <f t="shared" ref="CQ45:CQ46" si="198">CP45</f>
        <v>0</v>
      </c>
      <c r="CR45" s="83">
        <f t="shared" ref="CR45:CR46" si="199">CQ45</f>
        <v>0</v>
      </c>
      <c r="CS45" s="83">
        <f t="shared" ref="CS45:CS46" si="200">CR45</f>
        <v>0</v>
      </c>
      <c r="CT45" s="83">
        <f t="shared" ref="CT45:CT46" si="201">CS45</f>
        <v>0</v>
      </c>
      <c r="CU45" s="83">
        <f t="shared" ref="CU45:CU46" si="202">CT45</f>
        <v>0</v>
      </c>
      <c r="CV45" s="83">
        <f t="shared" ref="CV45:CV46" si="203">CU45</f>
        <v>0</v>
      </c>
      <c r="CW45" s="83">
        <f t="shared" ref="CW45:CW46" si="204">CV45</f>
        <v>0</v>
      </c>
      <c r="CX45" s="83">
        <f t="shared" ref="CX45:CX46" si="205">CW45</f>
        <v>0</v>
      </c>
      <c r="CY45" s="83">
        <f t="shared" ref="CY45:CY46" si="206">CX45</f>
        <v>0</v>
      </c>
      <c r="CZ45" s="83">
        <f t="shared" ref="CZ45:CZ46" si="207">CY45</f>
        <v>0</v>
      </c>
      <c r="DA45" s="83">
        <f t="shared" ref="DA45:DA46" si="208">CZ45</f>
        <v>0</v>
      </c>
      <c r="DB45" s="83">
        <f t="shared" ref="DB45:DB46" si="209">DA45</f>
        <v>0</v>
      </c>
      <c r="DC45" s="83">
        <f t="shared" ref="DC45:DC46" si="210">DB45</f>
        <v>0</v>
      </c>
      <c r="DD45" s="83">
        <f t="shared" ref="DD45:DD46" si="211">DC45</f>
        <v>0</v>
      </c>
      <c r="DE45" s="83">
        <f t="shared" ref="DE45:DE46" si="212">DD45</f>
        <v>0</v>
      </c>
      <c r="DF45" s="83">
        <f t="shared" ref="DF45:DF46" si="213">DE45</f>
        <v>0</v>
      </c>
      <c r="DG45" s="83">
        <f t="shared" ref="DG45:DG46" si="214">DF45</f>
        <v>0</v>
      </c>
      <c r="DH45" s="83">
        <f t="shared" ref="DH45:DH46" si="215">DG45</f>
        <v>0</v>
      </c>
    </row>
    <row r="46" spans="1:112" ht="16">
      <c r="A46" s="259" t="s">
        <v>398</v>
      </c>
      <c r="B46" s="259"/>
      <c r="C46" s="298"/>
      <c r="D46" s="298" t="str">
        <f>Settings!$C$6</f>
        <v>USD</v>
      </c>
      <c r="E46" s="83">
        <v>0</v>
      </c>
      <c r="F46" s="83">
        <f t="shared" ref="F46:BL46" si="216">E46</f>
        <v>0</v>
      </c>
      <c r="G46" s="83">
        <f t="shared" si="216"/>
        <v>0</v>
      </c>
      <c r="H46" s="83">
        <f t="shared" si="216"/>
        <v>0</v>
      </c>
      <c r="I46" s="83">
        <f t="shared" si="216"/>
        <v>0</v>
      </c>
      <c r="J46" s="83">
        <f t="shared" si="216"/>
        <v>0</v>
      </c>
      <c r="K46" s="83">
        <f t="shared" si="216"/>
        <v>0</v>
      </c>
      <c r="L46" s="83">
        <f t="shared" si="216"/>
        <v>0</v>
      </c>
      <c r="M46" s="83">
        <f t="shared" si="216"/>
        <v>0</v>
      </c>
      <c r="N46" s="83">
        <f t="shared" si="216"/>
        <v>0</v>
      </c>
      <c r="O46" s="83">
        <f t="shared" si="216"/>
        <v>0</v>
      </c>
      <c r="P46" s="83">
        <f t="shared" si="216"/>
        <v>0</v>
      </c>
      <c r="Q46" s="83">
        <f t="shared" si="216"/>
        <v>0</v>
      </c>
      <c r="R46" s="83">
        <f t="shared" si="216"/>
        <v>0</v>
      </c>
      <c r="S46" s="83">
        <f t="shared" si="216"/>
        <v>0</v>
      </c>
      <c r="T46" s="83">
        <f t="shared" si="216"/>
        <v>0</v>
      </c>
      <c r="U46" s="83">
        <f t="shared" si="216"/>
        <v>0</v>
      </c>
      <c r="V46" s="83">
        <f t="shared" si="216"/>
        <v>0</v>
      </c>
      <c r="W46" s="83">
        <f t="shared" si="216"/>
        <v>0</v>
      </c>
      <c r="X46" s="83">
        <f t="shared" si="216"/>
        <v>0</v>
      </c>
      <c r="Y46" s="83">
        <f t="shared" si="216"/>
        <v>0</v>
      </c>
      <c r="Z46" s="83">
        <f t="shared" si="216"/>
        <v>0</v>
      </c>
      <c r="AA46" s="83">
        <f t="shared" si="216"/>
        <v>0</v>
      </c>
      <c r="AB46" s="83">
        <f t="shared" si="216"/>
        <v>0</v>
      </c>
      <c r="AC46" s="83">
        <f t="shared" si="216"/>
        <v>0</v>
      </c>
      <c r="AD46" s="83">
        <f t="shared" si="216"/>
        <v>0</v>
      </c>
      <c r="AE46" s="83">
        <f t="shared" si="216"/>
        <v>0</v>
      </c>
      <c r="AF46" s="83">
        <f t="shared" si="216"/>
        <v>0</v>
      </c>
      <c r="AG46" s="83">
        <f t="shared" si="216"/>
        <v>0</v>
      </c>
      <c r="AH46" s="83">
        <f t="shared" si="216"/>
        <v>0</v>
      </c>
      <c r="AI46" s="83">
        <f t="shared" si="216"/>
        <v>0</v>
      </c>
      <c r="AJ46" s="83">
        <f t="shared" si="216"/>
        <v>0</v>
      </c>
      <c r="AK46" s="83">
        <f t="shared" si="216"/>
        <v>0</v>
      </c>
      <c r="AL46" s="83">
        <f t="shared" si="216"/>
        <v>0</v>
      </c>
      <c r="AM46" s="83">
        <f t="shared" si="216"/>
        <v>0</v>
      </c>
      <c r="AN46" s="83">
        <f t="shared" si="216"/>
        <v>0</v>
      </c>
      <c r="AO46" s="83">
        <f t="shared" si="216"/>
        <v>0</v>
      </c>
      <c r="AP46" s="83">
        <f t="shared" si="216"/>
        <v>0</v>
      </c>
      <c r="AQ46" s="83">
        <f t="shared" si="216"/>
        <v>0</v>
      </c>
      <c r="AR46" s="83">
        <f t="shared" si="216"/>
        <v>0</v>
      </c>
      <c r="AS46" s="83">
        <f t="shared" si="216"/>
        <v>0</v>
      </c>
      <c r="AT46" s="83">
        <f t="shared" si="216"/>
        <v>0</v>
      </c>
      <c r="AU46" s="83">
        <f t="shared" si="216"/>
        <v>0</v>
      </c>
      <c r="AV46" s="83">
        <f t="shared" si="216"/>
        <v>0</v>
      </c>
      <c r="AW46" s="83">
        <f t="shared" si="216"/>
        <v>0</v>
      </c>
      <c r="AX46" s="83">
        <f t="shared" si="216"/>
        <v>0</v>
      </c>
      <c r="AY46" s="83">
        <f t="shared" si="216"/>
        <v>0</v>
      </c>
      <c r="AZ46" s="83">
        <f t="shared" si="216"/>
        <v>0</v>
      </c>
      <c r="BA46" s="83">
        <f t="shared" si="216"/>
        <v>0</v>
      </c>
      <c r="BB46" s="83">
        <f t="shared" si="216"/>
        <v>0</v>
      </c>
      <c r="BC46" s="83">
        <f t="shared" si="216"/>
        <v>0</v>
      </c>
      <c r="BD46" s="83">
        <f t="shared" si="216"/>
        <v>0</v>
      </c>
      <c r="BE46" s="83">
        <f t="shared" si="216"/>
        <v>0</v>
      </c>
      <c r="BF46" s="83">
        <f t="shared" si="216"/>
        <v>0</v>
      </c>
      <c r="BG46" s="83">
        <f t="shared" si="216"/>
        <v>0</v>
      </c>
      <c r="BH46" s="83">
        <f t="shared" si="216"/>
        <v>0</v>
      </c>
      <c r="BI46" s="83">
        <f t="shared" si="216"/>
        <v>0</v>
      </c>
      <c r="BJ46" s="83">
        <f t="shared" si="216"/>
        <v>0</v>
      </c>
      <c r="BK46" s="83">
        <f t="shared" si="216"/>
        <v>0</v>
      </c>
      <c r="BL46" s="83">
        <f t="shared" si="216"/>
        <v>0</v>
      </c>
      <c r="BM46" s="83">
        <f t="shared" si="168"/>
        <v>0</v>
      </c>
      <c r="BN46" s="83">
        <f t="shared" si="169"/>
        <v>0</v>
      </c>
      <c r="BO46" s="83">
        <f t="shared" si="170"/>
        <v>0</v>
      </c>
      <c r="BP46" s="83">
        <f t="shared" si="171"/>
        <v>0</v>
      </c>
      <c r="BQ46" s="83">
        <f t="shared" si="172"/>
        <v>0</v>
      </c>
      <c r="BR46" s="83">
        <f t="shared" si="173"/>
        <v>0</v>
      </c>
      <c r="BS46" s="83">
        <f t="shared" si="174"/>
        <v>0</v>
      </c>
      <c r="BT46" s="83">
        <f t="shared" si="175"/>
        <v>0</v>
      </c>
      <c r="BU46" s="83">
        <f t="shared" si="176"/>
        <v>0</v>
      </c>
      <c r="BV46" s="83">
        <f t="shared" si="177"/>
        <v>0</v>
      </c>
      <c r="BW46" s="83">
        <f t="shared" si="178"/>
        <v>0</v>
      </c>
      <c r="BX46" s="83">
        <f t="shared" si="179"/>
        <v>0</v>
      </c>
      <c r="BY46" s="83">
        <f t="shared" si="180"/>
        <v>0</v>
      </c>
      <c r="BZ46" s="83">
        <f t="shared" si="181"/>
        <v>0</v>
      </c>
      <c r="CA46" s="83">
        <f t="shared" si="182"/>
        <v>0</v>
      </c>
      <c r="CB46" s="83">
        <f t="shared" si="183"/>
        <v>0</v>
      </c>
      <c r="CC46" s="83">
        <f t="shared" si="184"/>
        <v>0</v>
      </c>
      <c r="CD46" s="83">
        <f t="shared" si="185"/>
        <v>0</v>
      </c>
      <c r="CE46" s="83">
        <f t="shared" si="186"/>
        <v>0</v>
      </c>
      <c r="CF46" s="83">
        <f t="shared" si="187"/>
        <v>0</v>
      </c>
      <c r="CG46" s="83">
        <f t="shared" si="188"/>
        <v>0</v>
      </c>
      <c r="CH46" s="83">
        <f t="shared" si="189"/>
        <v>0</v>
      </c>
      <c r="CI46" s="83">
        <f t="shared" si="190"/>
        <v>0</v>
      </c>
      <c r="CJ46" s="83">
        <f t="shared" si="191"/>
        <v>0</v>
      </c>
      <c r="CK46" s="83">
        <f t="shared" si="192"/>
        <v>0</v>
      </c>
      <c r="CL46" s="83">
        <f t="shared" si="193"/>
        <v>0</v>
      </c>
      <c r="CM46" s="83">
        <f t="shared" si="194"/>
        <v>0</v>
      </c>
      <c r="CN46" s="83">
        <f t="shared" si="195"/>
        <v>0</v>
      </c>
      <c r="CO46" s="83">
        <f t="shared" si="196"/>
        <v>0</v>
      </c>
      <c r="CP46" s="83">
        <f t="shared" si="197"/>
        <v>0</v>
      </c>
      <c r="CQ46" s="83">
        <f t="shared" si="198"/>
        <v>0</v>
      </c>
      <c r="CR46" s="83">
        <f t="shared" si="199"/>
        <v>0</v>
      </c>
      <c r="CS46" s="83">
        <f t="shared" si="200"/>
        <v>0</v>
      </c>
      <c r="CT46" s="83">
        <f t="shared" si="201"/>
        <v>0</v>
      </c>
      <c r="CU46" s="83">
        <f t="shared" si="202"/>
        <v>0</v>
      </c>
      <c r="CV46" s="83">
        <f t="shared" si="203"/>
        <v>0</v>
      </c>
      <c r="CW46" s="83">
        <f t="shared" si="204"/>
        <v>0</v>
      </c>
      <c r="CX46" s="83">
        <f t="shared" si="205"/>
        <v>0</v>
      </c>
      <c r="CY46" s="83">
        <f t="shared" si="206"/>
        <v>0</v>
      </c>
      <c r="CZ46" s="83">
        <f t="shared" si="207"/>
        <v>0</v>
      </c>
      <c r="DA46" s="83">
        <f t="shared" si="208"/>
        <v>0</v>
      </c>
      <c r="DB46" s="83">
        <f t="shared" si="209"/>
        <v>0</v>
      </c>
      <c r="DC46" s="83">
        <f t="shared" si="210"/>
        <v>0</v>
      </c>
      <c r="DD46" s="83">
        <f t="shared" si="211"/>
        <v>0</v>
      </c>
      <c r="DE46" s="83">
        <f t="shared" si="212"/>
        <v>0</v>
      </c>
      <c r="DF46" s="83">
        <f t="shared" si="213"/>
        <v>0</v>
      </c>
      <c r="DG46" s="83">
        <f t="shared" si="214"/>
        <v>0</v>
      </c>
      <c r="DH46" s="83">
        <f t="shared" si="215"/>
        <v>0</v>
      </c>
    </row>
    <row r="47" spans="1:112" s="681" customFormat="1" ht="16">
      <c r="A47" s="678" t="s">
        <v>399</v>
      </c>
      <c r="B47" s="678"/>
      <c r="C47" s="679">
        <v>45</v>
      </c>
      <c r="D47" s="679" t="str">
        <f>Settings!$C$6</f>
        <v>USD</v>
      </c>
      <c r="E47" s="680">
        <f>(Revenue!D31*COGS!$B$12)*COGS!$B$13*$C$47</f>
        <v>0</v>
      </c>
      <c r="F47" s="680">
        <f>(Revenue!E31*COGS!$B$12)*COGS!$B$13*$C$47</f>
        <v>0</v>
      </c>
      <c r="G47" s="680">
        <f>(Revenue!F31*COGS!$B$12)*COGS!$B$13*$C$47</f>
        <v>0</v>
      </c>
      <c r="H47" s="680">
        <f>(Revenue!G31*COGS!$B$12)*COGS!$B$13*$C$47</f>
        <v>0</v>
      </c>
      <c r="I47" s="680">
        <f>(Revenue!H31*COGS!$B$12)*COGS!$B$13*$C$47</f>
        <v>0</v>
      </c>
      <c r="J47" s="680">
        <f>(Revenue!I31*COGS!$B$12)*COGS!$B$13*$C$47</f>
        <v>0</v>
      </c>
      <c r="K47" s="680">
        <f>(Revenue!J31*COGS!$B$12)*COGS!$B$13*$C$47</f>
        <v>0</v>
      </c>
      <c r="L47" s="680">
        <f>(Revenue!K31*COGS!$B$12)*COGS!$B$13*$C$47</f>
        <v>0</v>
      </c>
      <c r="M47" s="680">
        <f>(Revenue!L31*COGS!$B$12)*COGS!$B$13*$C$47</f>
        <v>0</v>
      </c>
      <c r="N47" s="680">
        <f>(Revenue!M31*COGS!$B$12)*COGS!$B$13*$C$47</f>
        <v>0</v>
      </c>
      <c r="O47" s="680">
        <f>(Revenue!N31*COGS!$B$12)*COGS!$B$13*$C$47</f>
        <v>0</v>
      </c>
      <c r="P47" s="680">
        <f>(Revenue!O31*COGS!$B$12)*COGS!$B$13*$C$47</f>
        <v>0</v>
      </c>
      <c r="Q47" s="680">
        <f>(Revenue!P31*COGS!$B$12)*COGS!$B$13*$C$47</f>
        <v>0</v>
      </c>
      <c r="R47" s="680">
        <f>(Revenue!Q31*COGS!$B$12)*COGS!$B$13*$C$47</f>
        <v>0</v>
      </c>
      <c r="S47" s="680">
        <f>(Revenue!R31*COGS!$B$12)*COGS!$B$13*$C$47</f>
        <v>0</v>
      </c>
      <c r="T47" s="680">
        <f>(Revenue!S31*COGS!$B$12)*COGS!$B$13*$C$47</f>
        <v>0</v>
      </c>
      <c r="U47" s="680">
        <f>(Revenue!T31*COGS!$B$12)*COGS!$B$13*$C$47</f>
        <v>0</v>
      </c>
      <c r="V47" s="680">
        <f>(Revenue!U31*COGS!$B$12)*COGS!$B$13*$C$47</f>
        <v>0</v>
      </c>
      <c r="W47" s="680">
        <f>(Revenue!V31*COGS!$B$12)*COGS!$B$13*$C$47</f>
        <v>0</v>
      </c>
      <c r="X47" s="680">
        <f>(Revenue!W31*COGS!$B$12)*COGS!$B$13*$C$47</f>
        <v>0</v>
      </c>
      <c r="Y47" s="680">
        <f>(Revenue!X31*COGS!$B$12)*COGS!$B$13*$C$47</f>
        <v>0</v>
      </c>
      <c r="Z47" s="680">
        <f>(Revenue!Y31*COGS!$B$12)*COGS!$B$13*$C$47</f>
        <v>307799.99999999994</v>
      </c>
      <c r="AA47" s="680">
        <f>(Revenue!Z31*COGS!$B$12)*COGS!$B$13*$C$47</f>
        <v>0</v>
      </c>
      <c r="AB47" s="680">
        <f>(Revenue!AA31*COGS!$B$12)*COGS!$B$13*$C$47</f>
        <v>0</v>
      </c>
      <c r="AC47" s="680">
        <f>(Revenue!AB31*COGS!$B$12)*COGS!$B$13*$C$47</f>
        <v>359099.99999999994</v>
      </c>
      <c r="AD47" s="680">
        <f>(Revenue!AC31*COGS!$B$12)*COGS!$B$13*$C$47</f>
        <v>0</v>
      </c>
      <c r="AE47" s="680">
        <f>(Revenue!AD31*COGS!$B$12)*COGS!$B$13*$C$47</f>
        <v>0</v>
      </c>
      <c r="AF47" s="680">
        <f>(Revenue!AE31*COGS!$B$12)*COGS!$B$13*$C$47</f>
        <v>359099.99999999994</v>
      </c>
      <c r="AG47" s="680">
        <f>(Revenue!AF31*COGS!$B$12)*COGS!$B$13*$C$47</f>
        <v>0</v>
      </c>
      <c r="AH47" s="680">
        <f>(Revenue!AG31*COGS!$B$12)*COGS!$B$13*$C$47</f>
        <v>0</v>
      </c>
      <c r="AI47" s="680">
        <f>(Revenue!AH31*COGS!$B$12)*COGS!$B$13*$C$47</f>
        <v>410400</v>
      </c>
      <c r="AJ47" s="680">
        <f>(Revenue!AI31*COGS!$B$12)*COGS!$B$13*$C$47</f>
        <v>0</v>
      </c>
      <c r="AK47" s="680">
        <f>(Revenue!AJ31*COGS!$B$12)*COGS!$B$13*$C$47</f>
        <v>0</v>
      </c>
      <c r="AL47" s="680">
        <f>(Revenue!AK31*COGS!$B$12)*COGS!$B$13*$C$47</f>
        <v>420660</v>
      </c>
      <c r="AM47" s="680">
        <f>(Revenue!AL31*COGS!$B$12)*COGS!$B$13*$C$47</f>
        <v>0</v>
      </c>
      <c r="AN47" s="680">
        <f>(Revenue!AM31*COGS!$B$12)*COGS!$B$13*$C$47</f>
        <v>0</v>
      </c>
      <c r="AO47" s="680">
        <f>(Revenue!AN31*COGS!$B$12)*COGS!$B$13*$C$47</f>
        <v>512999.99999999994</v>
      </c>
      <c r="AP47" s="680">
        <f>(Revenue!AO31*COGS!$B$12)*COGS!$B$13*$C$47</f>
        <v>0</v>
      </c>
      <c r="AQ47" s="680">
        <f>(Revenue!AP31*COGS!$B$12)*COGS!$B$13*$C$47</f>
        <v>0</v>
      </c>
      <c r="AR47" s="680">
        <f>(Revenue!AQ31*COGS!$B$12)*COGS!$B$13*$C$47</f>
        <v>543779.99999999988</v>
      </c>
      <c r="AS47" s="680">
        <f>(Revenue!AR31*COGS!$B$12)*COGS!$B$13*$C$47</f>
        <v>0</v>
      </c>
      <c r="AT47" s="680">
        <f>(Revenue!AS31*COGS!$B$12)*COGS!$B$13*$C$47</f>
        <v>0</v>
      </c>
      <c r="AU47" s="680">
        <f>(Revenue!AT31*COGS!$B$12)*COGS!$B$13*$C$47</f>
        <v>538649.99999999988</v>
      </c>
      <c r="AV47" s="680">
        <f>(Revenue!AU31*COGS!$B$12)*COGS!$B$13*$C$47</f>
        <v>0</v>
      </c>
      <c r="AW47" s="680">
        <f>(Revenue!AV31*COGS!$B$12)*COGS!$B$13*$C$47</f>
        <v>0</v>
      </c>
      <c r="AX47" s="680">
        <f>(Revenue!AW31*COGS!$B$12)*COGS!$B$13*$C$47</f>
        <v>538649.99999999988</v>
      </c>
      <c r="AY47" s="680">
        <f>(Revenue!AX31*COGS!$B$12)*COGS!$B$13*$C$47</f>
        <v>0</v>
      </c>
      <c r="AZ47" s="680">
        <f>(Revenue!AY31*COGS!$B$12)*COGS!$B$13*$C$47</f>
        <v>0</v>
      </c>
      <c r="BA47" s="680">
        <f>(Revenue!AZ31*COGS!$B$12)*COGS!$B$13*$C$47</f>
        <v>769500</v>
      </c>
      <c r="BB47" s="680">
        <f>(Revenue!BA31*COGS!$B$12)*COGS!$B$13*$C$47</f>
        <v>0</v>
      </c>
      <c r="BC47" s="680">
        <f>(Revenue!BB31*COGS!$B$12)*COGS!$B$13*$C$47</f>
        <v>0</v>
      </c>
      <c r="BD47" s="680">
        <f>(Revenue!BC31*COGS!$B$12)*COGS!$B$13*$C$47</f>
        <v>769500</v>
      </c>
      <c r="BE47" s="680">
        <f>(Revenue!BD31*COGS!$B$12)*COGS!$B$13*$C$47</f>
        <v>0</v>
      </c>
      <c r="BF47" s="680">
        <f>(Revenue!BE31*COGS!$B$12)*COGS!$B$13*$C$47</f>
        <v>0</v>
      </c>
      <c r="BG47" s="680">
        <f>(Revenue!BF31*COGS!$B$12)*COGS!$B$13*$C$47</f>
        <v>952127.99999999988</v>
      </c>
      <c r="BH47" s="680">
        <f>(Revenue!BG31*COGS!$B$12)*COGS!$B$13*$C$47</f>
        <v>0</v>
      </c>
      <c r="BI47" s="680">
        <f>(Revenue!BH31*COGS!$B$12)*COGS!$B$13*$C$47</f>
        <v>0</v>
      </c>
      <c r="BJ47" s="680">
        <f>(Revenue!BI31*COGS!$B$12)*COGS!$B$13*$C$47</f>
        <v>923400</v>
      </c>
      <c r="BK47" s="680">
        <f>(Revenue!BJ31*COGS!$B$12)*COGS!$B$13*$C$47</f>
        <v>0</v>
      </c>
      <c r="BL47" s="680">
        <f>(Revenue!BK31*COGS!$B$12)*COGS!$B$13*$C$47</f>
        <v>0</v>
      </c>
      <c r="BM47" s="680">
        <f>(Revenue!BL31*COGS!$B$12)*COGS!$B$13*$C$47</f>
        <v>1025999.9999999999</v>
      </c>
      <c r="BN47" s="680">
        <f>(Revenue!BM31*COGS!$B$12)*COGS!$B$13*$C$47</f>
        <v>0</v>
      </c>
      <c r="BO47" s="680">
        <f>(Revenue!BN31*COGS!$B$12)*COGS!$B$13*$C$47</f>
        <v>0</v>
      </c>
      <c r="BP47" s="680">
        <f>(Revenue!BO31*COGS!$B$12)*COGS!$B$13*$C$47</f>
        <v>1385099.9999999998</v>
      </c>
      <c r="BQ47" s="680">
        <f>(Revenue!BP31*COGS!$B$12)*COGS!$B$13*$C$47</f>
        <v>0</v>
      </c>
      <c r="BR47" s="680">
        <f>(Revenue!BQ31*COGS!$B$12)*COGS!$B$13*$C$47</f>
        <v>0</v>
      </c>
      <c r="BS47" s="680">
        <f>(Revenue!BR31*COGS!$B$12)*COGS!$B$13*$C$47</f>
        <v>1539000</v>
      </c>
      <c r="BT47" s="680">
        <f>(Revenue!BS31*COGS!$B$12)*COGS!$B$13*$C$47</f>
        <v>0</v>
      </c>
      <c r="BU47" s="680">
        <f>(Revenue!BT31*COGS!$B$12)*COGS!$B$13*$C$47</f>
        <v>0</v>
      </c>
      <c r="BV47" s="680">
        <f>(Revenue!BU31*COGS!$B$12)*COGS!$B$13*$C$47</f>
        <v>1513350</v>
      </c>
      <c r="BW47" s="680">
        <f>(Revenue!BV31*COGS!$B$12)*COGS!$B$13*$C$47</f>
        <v>0</v>
      </c>
      <c r="BX47" s="680">
        <f>(Revenue!BW31*COGS!$B$12)*COGS!$B$13*$C$47</f>
        <v>0</v>
      </c>
      <c r="BY47" s="680">
        <f>(Revenue!BX31*COGS!$B$12)*COGS!$B$13*$C$47</f>
        <v>2051999.9999999998</v>
      </c>
      <c r="BZ47" s="680">
        <f>(Revenue!BY31*COGS!$B$12)*COGS!$B$13*$C$47</f>
        <v>0</v>
      </c>
      <c r="CA47" s="680">
        <f>(Revenue!BZ31*COGS!$B$12)*COGS!$B$13*$C$47</f>
        <v>0</v>
      </c>
      <c r="CB47" s="680">
        <f>(Revenue!CA31*COGS!$B$12)*COGS!$B$13*$C$47</f>
        <v>2257199.9999999995</v>
      </c>
      <c r="CC47" s="680">
        <f>(Revenue!CB31*COGS!$B$12)*COGS!$B$13*$C$47</f>
        <v>0</v>
      </c>
      <c r="CD47" s="680">
        <f>(Revenue!CC31*COGS!$B$12)*COGS!$B$13*$C$47</f>
        <v>0</v>
      </c>
      <c r="CE47" s="680">
        <f>(Revenue!CD31*COGS!$B$12)*COGS!$B$13*$C$47</f>
        <v>2257199.9999999995</v>
      </c>
      <c r="CF47" s="680">
        <f>(Revenue!CE31*COGS!$B$12)*COGS!$B$13*$C$47</f>
        <v>0</v>
      </c>
      <c r="CG47" s="680">
        <f>(Revenue!CF31*COGS!$B$12)*COGS!$B$13*$C$47</f>
        <v>0</v>
      </c>
      <c r="CH47" s="680">
        <f>(Revenue!CG31*COGS!$B$12)*COGS!$B$13*$C$47</f>
        <v>2175119.9999999995</v>
      </c>
      <c r="CI47" s="680">
        <f>(Revenue!CH31*COGS!$B$12)*COGS!$B$13*$C$47</f>
        <v>0</v>
      </c>
      <c r="CJ47" s="680">
        <f>(Revenue!CI31*COGS!$B$12)*COGS!$B$13*$C$47</f>
        <v>0</v>
      </c>
      <c r="CK47" s="680">
        <f>(Revenue!CJ31*COGS!$B$12)*COGS!$B$13*$C$47</f>
        <v>3591000</v>
      </c>
      <c r="CL47" s="680">
        <f>(Revenue!CK31*COGS!$B$12)*COGS!$B$13*$C$47</f>
        <v>0</v>
      </c>
      <c r="CM47" s="680">
        <f>(Revenue!CL31*COGS!$B$12)*COGS!$B$13*$C$47</f>
        <v>0</v>
      </c>
      <c r="CN47" s="680">
        <f>(Revenue!CM31*COGS!$B$12)*COGS!$B$13*$C$47</f>
        <v>3591000</v>
      </c>
      <c r="CO47" s="680">
        <f>(Revenue!CN31*COGS!$B$12)*COGS!$B$13*$C$47</f>
        <v>0</v>
      </c>
      <c r="CP47" s="680">
        <f>(Revenue!CO31*COGS!$B$12)*COGS!$B$13*$C$47</f>
        <v>0</v>
      </c>
      <c r="CQ47" s="680">
        <f>(Revenue!CP31*COGS!$B$12)*COGS!$B$13*$C$47</f>
        <v>3591000</v>
      </c>
      <c r="CR47" s="680">
        <f>(Revenue!CQ31*COGS!$B$12)*COGS!$B$13*$C$47</f>
        <v>0</v>
      </c>
      <c r="CS47" s="680">
        <f>(Revenue!CR31*COGS!$B$12)*COGS!$B$13*$C$47</f>
        <v>0</v>
      </c>
      <c r="CT47" s="680">
        <f>(Revenue!CS31*COGS!$B$12)*COGS!$B$13*$C$47</f>
        <v>3591000</v>
      </c>
      <c r="CU47" s="680">
        <f>(Revenue!CT31*COGS!$B$12)*COGS!$B$13*$C$47</f>
        <v>0</v>
      </c>
      <c r="CV47" s="680">
        <f>(Revenue!CU31*COGS!$B$12)*COGS!$B$13*$C$47</f>
        <v>0</v>
      </c>
      <c r="CW47" s="680">
        <f>(Revenue!CV31*COGS!$B$12)*COGS!$B$13*$C$47</f>
        <v>3435083.4326854898</v>
      </c>
      <c r="CX47" s="680">
        <f>(Revenue!CW31*COGS!$B$12)*COGS!$B$13*$C$47</f>
        <v>0</v>
      </c>
      <c r="CY47" s="680">
        <f>(Revenue!CX31*COGS!$B$12)*COGS!$B$13*$C$47</f>
        <v>0</v>
      </c>
      <c r="CZ47" s="680">
        <f>(Revenue!CY31*COGS!$B$12)*COGS!$B$13*$C$47</f>
        <v>4122100.1192225874</v>
      </c>
      <c r="DA47" s="680">
        <f>(Revenue!CZ31*COGS!$B$12)*COGS!$B$13*$C$47</f>
        <v>0</v>
      </c>
      <c r="DB47" s="680">
        <f>(Revenue!DA31*COGS!$B$12)*COGS!$B$13*$C$47</f>
        <v>0</v>
      </c>
      <c r="DC47" s="680">
        <f>(Revenue!DB31*COGS!$B$12)*COGS!$B$13*$C$47</f>
        <v>4946520.1430671047</v>
      </c>
      <c r="DD47" s="680">
        <f>(Revenue!DC31*COGS!$B$12)*COGS!$B$13*$C$47</f>
        <v>0</v>
      </c>
      <c r="DE47" s="680">
        <f>(Revenue!DD31*COGS!$B$12)*COGS!$B$13*$C$47</f>
        <v>0</v>
      </c>
      <c r="DF47" s="680">
        <f>(Revenue!DE31*COGS!$B$12)*COGS!$B$13*$C$47</f>
        <v>5935824.1715759998</v>
      </c>
      <c r="DG47" s="680">
        <f>(Revenue!DF31*COGS!$B$12)*COGS!$B$13*$C$47</f>
        <v>0</v>
      </c>
      <c r="DH47" s="680">
        <f>(Revenue!DG31*COGS!$B$12)*COGS!$B$13*$C$47</f>
        <v>0</v>
      </c>
    </row>
    <row r="48" spans="1:112" s="681" customFormat="1" ht="16">
      <c r="A48" s="678" t="s">
        <v>399</v>
      </c>
      <c r="B48" s="678"/>
      <c r="C48" s="679">
        <v>45</v>
      </c>
      <c r="D48" s="679" t="str">
        <f>Settings!$C$6</f>
        <v>USD</v>
      </c>
      <c r="E48" s="680">
        <f>(Revenue!D32*COGS!$B$12)*COGS!$B$13*$C$48</f>
        <v>0</v>
      </c>
      <c r="F48" s="680">
        <f>(Revenue!E32*COGS!$B$12)*COGS!$B$13*$C$48</f>
        <v>0</v>
      </c>
      <c r="G48" s="680">
        <f>(Revenue!F32*COGS!$B$12)*COGS!$B$13*$C$48</f>
        <v>0</v>
      </c>
      <c r="H48" s="680">
        <f>(Revenue!G32*COGS!$B$12)*COGS!$B$13*$C$48</f>
        <v>0</v>
      </c>
      <c r="I48" s="680">
        <f>(Revenue!H32*COGS!$B$12)*COGS!$B$13*$C$48</f>
        <v>0</v>
      </c>
      <c r="J48" s="680">
        <f>(Revenue!I32*COGS!$B$12)*COGS!$B$13*$C$48</f>
        <v>0</v>
      </c>
      <c r="K48" s="680">
        <f>(Revenue!J32*COGS!$B$12)*COGS!$B$13*$C$48</f>
        <v>0</v>
      </c>
      <c r="L48" s="680">
        <f>(Revenue!K32*COGS!$B$12)*COGS!$B$13*$C$48</f>
        <v>0</v>
      </c>
      <c r="M48" s="680">
        <f>(Revenue!L32*COGS!$B$12)*COGS!$B$13*$C$48</f>
        <v>0</v>
      </c>
      <c r="N48" s="680">
        <f>(Revenue!M32*COGS!$B$12)*COGS!$B$13*$C$48</f>
        <v>0</v>
      </c>
      <c r="O48" s="680">
        <f>(Revenue!N32*COGS!$B$12)*COGS!$B$13*$C$48</f>
        <v>0</v>
      </c>
      <c r="P48" s="680">
        <f>(Revenue!O32*COGS!$B$12)*COGS!$B$13*$C$48</f>
        <v>0</v>
      </c>
      <c r="Q48" s="680">
        <f>(Revenue!P32*COGS!$B$12)*COGS!$B$13*$C$48</f>
        <v>0</v>
      </c>
      <c r="R48" s="680">
        <f>(Revenue!Q32*COGS!$B$12)*COGS!$B$13*$C$48</f>
        <v>0</v>
      </c>
      <c r="S48" s="680">
        <f>(Revenue!R32*COGS!$B$12)*COGS!$B$13*$C$48</f>
        <v>0</v>
      </c>
      <c r="T48" s="680">
        <f>(Revenue!S32*COGS!$B$12)*COGS!$B$13*$C$48</f>
        <v>0</v>
      </c>
      <c r="U48" s="680">
        <f>(Revenue!T32*COGS!$B$12)*COGS!$B$13*$C$48</f>
        <v>0</v>
      </c>
      <c r="V48" s="680">
        <f>(Revenue!U32*COGS!$B$12)*COGS!$B$13*$C$48</f>
        <v>0</v>
      </c>
      <c r="W48" s="680">
        <f>(Revenue!V32*COGS!$B$12)*COGS!$B$13*$C$48</f>
        <v>0</v>
      </c>
      <c r="X48" s="680">
        <f>(Revenue!W32*COGS!$B$12)*COGS!$B$13*$C$48</f>
        <v>0</v>
      </c>
      <c r="Y48" s="680">
        <f>(Revenue!X32*COGS!$B$12)*COGS!$B$13*$C$48</f>
        <v>0</v>
      </c>
      <c r="Z48" s="680">
        <f>(Revenue!Y32*COGS!$B$12)*COGS!$B$13*$C$48</f>
        <v>0</v>
      </c>
      <c r="AA48" s="680">
        <f>(Revenue!Z32*COGS!$B$12)*COGS!$B$13*$C$48</f>
        <v>0</v>
      </c>
      <c r="AB48" s="680">
        <f>(Revenue!AA32*COGS!$B$12)*COGS!$B$13*$C$48</f>
        <v>0</v>
      </c>
      <c r="AC48" s="680">
        <f>(Revenue!AB32*COGS!$B$12)*COGS!$B$13*$C$48</f>
        <v>0</v>
      </c>
      <c r="AD48" s="680">
        <f>(Revenue!AC32*COGS!$B$12)*COGS!$B$13*$C$48</f>
        <v>0</v>
      </c>
      <c r="AE48" s="680">
        <f>(Revenue!AD32*COGS!$B$12)*COGS!$B$13*$C$48</f>
        <v>0</v>
      </c>
      <c r="AF48" s="680">
        <f>(Revenue!AE32*COGS!$B$12)*COGS!$B$13*$C$48</f>
        <v>0</v>
      </c>
      <c r="AG48" s="680">
        <f>(Revenue!AF32*COGS!$B$12)*COGS!$B$13*$C$48</f>
        <v>0</v>
      </c>
      <c r="AH48" s="680">
        <f>(Revenue!AG32*COGS!$B$12)*COGS!$B$13*$C$48</f>
        <v>0</v>
      </c>
      <c r="AI48" s="680">
        <f>(Revenue!AH32*COGS!$B$12)*COGS!$B$13*$C$48</f>
        <v>0</v>
      </c>
      <c r="AJ48" s="680">
        <f>(Revenue!AI32*COGS!$B$12)*COGS!$B$13*$C$48</f>
        <v>0</v>
      </c>
      <c r="AK48" s="680">
        <f>(Revenue!AJ32*COGS!$B$12)*COGS!$B$13*$C$48</f>
        <v>0</v>
      </c>
      <c r="AL48" s="680">
        <f>(Revenue!AK32*COGS!$B$12)*COGS!$B$13*$C$48</f>
        <v>92340</v>
      </c>
      <c r="AM48" s="680">
        <f>(Revenue!AL32*COGS!$B$12)*COGS!$B$13*$C$48</f>
        <v>0</v>
      </c>
      <c r="AN48" s="680">
        <f>(Revenue!AM32*COGS!$B$12)*COGS!$B$13*$C$48</f>
        <v>0</v>
      </c>
      <c r="AO48" s="680">
        <f>(Revenue!AN32*COGS!$B$12)*COGS!$B$13*$C$48</f>
        <v>107730</v>
      </c>
      <c r="AP48" s="680">
        <f>(Revenue!AO32*COGS!$B$12)*COGS!$B$13*$C$48</f>
        <v>0</v>
      </c>
      <c r="AQ48" s="680">
        <f>(Revenue!AP32*COGS!$B$12)*COGS!$B$13*$C$48</f>
        <v>0</v>
      </c>
      <c r="AR48" s="680">
        <f>(Revenue!AQ32*COGS!$B$12)*COGS!$B$13*$C$48</f>
        <v>107730</v>
      </c>
      <c r="AS48" s="680">
        <f>(Revenue!AR32*COGS!$B$12)*COGS!$B$13*$C$48</f>
        <v>0</v>
      </c>
      <c r="AT48" s="680">
        <f>(Revenue!AS32*COGS!$B$12)*COGS!$B$13*$C$48</f>
        <v>0</v>
      </c>
      <c r="AU48" s="680">
        <f>(Revenue!AT32*COGS!$B$12)*COGS!$B$13*$C$48</f>
        <v>123119.99999999999</v>
      </c>
      <c r="AV48" s="680">
        <f>(Revenue!AU32*COGS!$B$12)*COGS!$B$13*$C$48</f>
        <v>0</v>
      </c>
      <c r="AW48" s="680">
        <f>(Revenue!AV32*COGS!$B$12)*COGS!$B$13*$C$48</f>
        <v>0</v>
      </c>
      <c r="AX48" s="680">
        <f>(Revenue!AW32*COGS!$B$12)*COGS!$B$13*$C$48</f>
        <v>153899.99999999997</v>
      </c>
      <c r="AY48" s="680">
        <f>(Revenue!AX32*COGS!$B$12)*COGS!$B$13*$C$48</f>
        <v>0</v>
      </c>
      <c r="AZ48" s="680">
        <f>(Revenue!AY32*COGS!$B$12)*COGS!$B$13*$C$48</f>
        <v>0</v>
      </c>
      <c r="BA48" s="680">
        <f>(Revenue!AZ32*COGS!$B$12)*COGS!$B$13*$C$48</f>
        <v>186219</v>
      </c>
      <c r="BB48" s="680">
        <f>(Revenue!BA32*COGS!$B$12)*COGS!$B$13*$C$48</f>
        <v>0</v>
      </c>
      <c r="BC48" s="680">
        <f>(Revenue!BB32*COGS!$B$12)*COGS!$B$13*$C$48</f>
        <v>0</v>
      </c>
      <c r="BD48" s="680">
        <f>(Revenue!BC32*COGS!$B$12)*COGS!$B$13*$C$48</f>
        <v>195452.99999999997</v>
      </c>
      <c r="BE48" s="680">
        <f>(Revenue!BD32*COGS!$B$12)*COGS!$B$13*$C$48</f>
        <v>0</v>
      </c>
      <c r="BF48" s="680">
        <f>(Revenue!BE32*COGS!$B$12)*COGS!$B$13*$C$48</f>
        <v>0</v>
      </c>
      <c r="BG48" s="680">
        <f>(Revenue!BF32*COGS!$B$12)*COGS!$B$13*$C$48</f>
        <v>198530.99999999997</v>
      </c>
      <c r="BH48" s="680">
        <f>(Revenue!BG32*COGS!$B$12)*COGS!$B$13*$C$48</f>
        <v>0</v>
      </c>
      <c r="BI48" s="680">
        <f>(Revenue!BH32*COGS!$B$12)*COGS!$B$13*$C$48</f>
        <v>0</v>
      </c>
      <c r="BJ48" s="680">
        <f>(Revenue!BI32*COGS!$B$12)*COGS!$B$13*$C$48</f>
        <v>207765</v>
      </c>
      <c r="BK48" s="680">
        <f>(Revenue!BJ32*COGS!$B$12)*COGS!$B$13*$C$48</f>
        <v>0</v>
      </c>
      <c r="BL48" s="680">
        <f>(Revenue!BK32*COGS!$B$12)*COGS!$B$13*$C$48</f>
        <v>0</v>
      </c>
      <c r="BM48" s="680">
        <f>(Revenue!BL32*COGS!$B$12)*COGS!$B$13*$C$48</f>
        <v>286767</v>
      </c>
      <c r="BN48" s="680">
        <f>(Revenue!BM32*COGS!$B$12)*COGS!$B$13*$C$48</f>
        <v>0</v>
      </c>
      <c r="BO48" s="680">
        <f>(Revenue!BN32*COGS!$B$12)*COGS!$B$13*$C$48</f>
        <v>0</v>
      </c>
      <c r="BP48" s="680">
        <f>(Revenue!BO32*COGS!$B$12)*COGS!$B$13*$C$48</f>
        <v>289537.2</v>
      </c>
      <c r="BQ48" s="680">
        <f>(Revenue!BP32*COGS!$B$12)*COGS!$B$13*$C$48</f>
        <v>0</v>
      </c>
      <c r="BR48" s="680">
        <f>(Revenue!BQ32*COGS!$B$12)*COGS!$B$13*$C$48</f>
        <v>0</v>
      </c>
      <c r="BS48" s="680">
        <f>(Revenue!BR32*COGS!$B$12)*COGS!$B$13*$C$48</f>
        <v>345248.99999999994</v>
      </c>
      <c r="BT48" s="680">
        <f>(Revenue!BS32*COGS!$B$12)*COGS!$B$13*$C$48</f>
        <v>0</v>
      </c>
      <c r="BU48" s="680">
        <f>(Revenue!BT32*COGS!$B$12)*COGS!$B$13*$C$48</f>
        <v>0</v>
      </c>
      <c r="BV48" s="680">
        <f>(Revenue!BU32*COGS!$B$12)*COGS!$B$13*$C$48</f>
        <v>339400.8</v>
      </c>
      <c r="BW48" s="680">
        <f>(Revenue!BV32*COGS!$B$12)*COGS!$B$13*$C$48</f>
        <v>0</v>
      </c>
      <c r="BX48" s="680">
        <f>(Revenue!BW32*COGS!$B$12)*COGS!$B$13*$C$48</f>
        <v>0</v>
      </c>
      <c r="BY48" s="680">
        <f>(Revenue!BX32*COGS!$B$12)*COGS!$B$13*$C$48</f>
        <v>393881.4</v>
      </c>
      <c r="BZ48" s="680">
        <f>(Revenue!BY32*COGS!$B$12)*COGS!$B$13*$C$48</f>
        <v>0</v>
      </c>
      <c r="CA48" s="680">
        <f>(Revenue!BZ32*COGS!$B$12)*COGS!$B$13*$C$48</f>
        <v>0</v>
      </c>
      <c r="CB48" s="680">
        <f>(Revenue!CA32*COGS!$B$12)*COGS!$B$13*$C$48</f>
        <v>502432.2</v>
      </c>
      <c r="CC48" s="680">
        <f>(Revenue!CB32*COGS!$B$12)*COGS!$B$13*$C$48</f>
        <v>0</v>
      </c>
      <c r="CD48" s="680">
        <f>(Revenue!CC32*COGS!$B$12)*COGS!$B$13*$C$48</f>
        <v>0</v>
      </c>
      <c r="CE48" s="680">
        <f>(Revenue!CD32*COGS!$B$12)*COGS!$B$13*$C$48</f>
        <v>565223.39999999991</v>
      </c>
      <c r="CF48" s="680">
        <f>(Revenue!CE32*COGS!$B$12)*COGS!$B$13*$C$48</f>
        <v>0</v>
      </c>
      <c r="CG48" s="680">
        <f>(Revenue!CF32*COGS!$B$12)*COGS!$B$13*$C$48</f>
        <v>0</v>
      </c>
      <c r="CH48" s="680">
        <f>(Revenue!CG32*COGS!$B$12)*COGS!$B$13*$C$48</f>
        <v>555784.19999999995</v>
      </c>
      <c r="CI48" s="680">
        <f>(Revenue!CH32*COGS!$B$12)*COGS!$B$13*$C$48</f>
        <v>0</v>
      </c>
      <c r="CJ48" s="680">
        <f>(Revenue!CI32*COGS!$B$12)*COGS!$B$13*$C$48</f>
        <v>0</v>
      </c>
      <c r="CK48" s="680">
        <f>(Revenue!CJ32*COGS!$B$12)*COGS!$B$13*$C$48</f>
        <v>733897.79999999993</v>
      </c>
      <c r="CL48" s="680">
        <f>(Revenue!CK32*COGS!$B$12)*COGS!$B$13*$C$48</f>
        <v>0</v>
      </c>
      <c r="CM48" s="680">
        <f>(Revenue!CL32*COGS!$B$12)*COGS!$B$13*$C$48</f>
        <v>0</v>
      </c>
      <c r="CN48" s="680">
        <f>(Revenue!CM32*COGS!$B$12)*COGS!$B$13*$C$48</f>
        <v>827981.99999999988</v>
      </c>
      <c r="CO48" s="680">
        <f>(Revenue!CN32*COGS!$B$12)*COGS!$B$13*$C$48</f>
        <v>0</v>
      </c>
      <c r="CP48" s="680">
        <f>(Revenue!CO32*COGS!$B$12)*COGS!$B$13*$C$48</f>
        <v>0</v>
      </c>
      <c r="CQ48" s="680">
        <f>(Revenue!CP32*COGS!$B$12)*COGS!$B$13*$C$48</f>
        <v>846860.39999999991</v>
      </c>
      <c r="CR48" s="680">
        <f>(Revenue!CQ32*COGS!$B$12)*COGS!$B$13*$C$48</f>
        <v>0</v>
      </c>
      <c r="CS48" s="680">
        <f>(Revenue!CR32*COGS!$B$12)*COGS!$B$13*$C$48</f>
        <v>0</v>
      </c>
      <c r="CT48" s="680">
        <f>(Revenue!CS32*COGS!$B$12)*COGS!$B$13*$C$48</f>
        <v>819363.59999999986</v>
      </c>
      <c r="CU48" s="680">
        <f>(Revenue!CT32*COGS!$B$12)*COGS!$B$13*$C$48</f>
        <v>0</v>
      </c>
      <c r="CV48" s="680">
        <f>(Revenue!CU32*COGS!$B$12)*COGS!$B$13*$C$48</f>
        <v>0</v>
      </c>
      <c r="CW48" s="680">
        <f>(Revenue!CV32*COGS!$B$12)*COGS!$B$13*$C$48</f>
        <v>220179.59999999998</v>
      </c>
      <c r="CX48" s="680">
        <f>(Revenue!CW32*COGS!$B$12)*COGS!$B$13*$C$48</f>
        <v>0</v>
      </c>
      <c r="CY48" s="680">
        <f>(Revenue!CX32*COGS!$B$12)*COGS!$B$13*$C$48</f>
        <v>0</v>
      </c>
      <c r="CZ48" s="680">
        <f>(Revenue!CY32*COGS!$B$12)*COGS!$B$13*$C$48</f>
        <v>248497.19999999998</v>
      </c>
      <c r="DA48" s="680">
        <f>(Revenue!CZ32*COGS!$B$12)*COGS!$B$13*$C$48</f>
        <v>0</v>
      </c>
      <c r="DB48" s="680">
        <f>(Revenue!DA32*COGS!$B$12)*COGS!$B$13*$C$48</f>
        <v>0</v>
      </c>
      <c r="DC48" s="680">
        <f>(Revenue!DB32*COGS!$B$12)*COGS!$B$13*$C$48</f>
        <v>254037.59999999998</v>
      </c>
      <c r="DD48" s="680">
        <f>(Revenue!DC32*COGS!$B$12)*COGS!$B$13*$C$48</f>
        <v>0</v>
      </c>
      <c r="DE48" s="680">
        <f>(Revenue!DD32*COGS!$B$12)*COGS!$B$13*$C$48</f>
        <v>0</v>
      </c>
      <c r="DF48" s="680">
        <f>(Revenue!DE32*COGS!$B$12)*COGS!$B$13*$C$48</f>
        <v>245829.59999999998</v>
      </c>
      <c r="DG48" s="680">
        <f>(Revenue!DF32*COGS!$B$12)*COGS!$B$13*$C$48</f>
        <v>0</v>
      </c>
      <c r="DH48" s="680">
        <f>(Revenue!DG32*COGS!$B$12)*COGS!$B$13*$C$48</f>
        <v>0</v>
      </c>
    </row>
    <row r="49" spans="1:112" ht="16">
      <c r="A49" s="259" t="s">
        <v>400</v>
      </c>
      <c r="B49" s="259"/>
      <c r="C49" s="528">
        <v>0.05</v>
      </c>
      <c r="D49" s="298" t="str">
        <f>Settings!$C$6</f>
        <v>USD</v>
      </c>
      <c r="E49" s="83">
        <f>$C$49*Revenue!D55</f>
        <v>0</v>
      </c>
      <c r="F49" s="83">
        <f>$C$49*Revenue!E55</f>
        <v>0</v>
      </c>
      <c r="G49" s="83">
        <f>$C$49*Revenue!F55</f>
        <v>0</v>
      </c>
      <c r="H49" s="83">
        <f>$C$49*Revenue!G55</f>
        <v>0</v>
      </c>
      <c r="I49" s="83">
        <f>$C$49*Revenue!H55</f>
        <v>0</v>
      </c>
      <c r="J49" s="83">
        <f>$C$49*Revenue!I55</f>
        <v>0</v>
      </c>
      <c r="K49" s="83">
        <f>$C$49*Revenue!J55</f>
        <v>0</v>
      </c>
      <c r="L49" s="83">
        <f>$C$49*Revenue!K55</f>
        <v>0</v>
      </c>
      <c r="M49" s="83">
        <f>$C$49*Revenue!L55</f>
        <v>0</v>
      </c>
      <c r="N49" s="83">
        <f>$C$49*Revenue!M55</f>
        <v>0</v>
      </c>
      <c r="O49" s="83">
        <f>$C$49*Revenue!N55</f>
        <v>0</v>
      </c>
      <c r="P49" s="83">
        <f>$C$49*Revenue!O55</f>
        <v>0</v>
      </c>
      <c r="Q49" s="83">
        <f>$C$49*Revenue!P55</f>
        <v>0</v>
      </c>
      <c r="R49" s="83">
        <f>$C$49*Revenue!Q55</f>
        <v>0</v>
      </c>
      <c r="S49" s="83">
        <f>$C$49*Revenue!R55</f>
        <v>0</v>
      </c>
      <c r="T49" s="83">
        <f>$C$49*Revenue!S55</f>
        <v>0</v>
      </c>
      <c r="U49" s="83">
        <f>$C$49*Revenue!T55</f>
        <v>0</v>
      </c>
      <c r="V49" s="83">
        <f>$C$49*Revenue!U55</f>
        <v>0</v>
      </c>
      <c r="W49" s="83">
        <f>$C$49*Revenue!V55</f>
        <v>0</v>
      </c>
      <c r="X49" s="83">
        <f>$C$49*Revenue!W55</f>
        <v>0</v>
      </c>
      <c r="Y49" s="83">
        <f>$C$49*Revenue!X55</f>
        <v>0</v>
      </c>
      <c r="Z49" s="83">
        <f>$C$49*Revenue!Y55</f>
        <v>3516.1643835616446</v>
      </c>
      <c r="AA49" s="83">
        <f>$C$49*Revenue!Z55</f>
        <v>3402.7397260273974</v>
      </c>
      <c r="AB49" s="83">
        <f>$C$49*Revenue!AA55</f>
        <v>3516.1643835616446</v>
      </c>
      <c r="AC49" s="83">
        <f>$C$49*Revenue!AB55</f>
        <v>8153.4246575342468</v>
      </c>
      <c r="AD49" s="83">
        <f>$C$49*Revenue!AC55</f>
        <v>7364.3835616438364</v>
      </c>
      <c r="AE49" s="83">
        <f>$C$49*Revenue!AD55</f>
        <v>8153.4246575342468</v>
      </c>
      <c r="AF49" s="83">
        <f>$C$49*Revenue!AE55</f>
        <v>12378.082191780821</v>
      </c>
      <c r="AG49" s="83">
        <f>$C$49*Revenue!AF55</f>
        <v>12790.684931506848</v>
      </c>
      <c r="AH49" s="83">
        <f>$C$49*Revenue!AG55</f>
        <v>12378.082191780821</v>
      </c>
      <c r="AI49" s="83">
        <f>$C$49*Revenue!AH55</f>
        <v>18090.410958904111</v>
      </c>
      <c r="AJ49" s="83">
        <f>$C$49*Revenue!AI55</f>
        <v>18090.410958904111</v>
      </c>
      <c r="AK49" s="83">
        <f>$C$49*Revenue!AJ55</f>
        <v>17506.849315068492</v>
      </c>
      <c r="AL49" s="83">
        <f>$C$49*Revenue!AK55</f>
        <v>20006.465753424658</v>
      </c>
      <c r="AM49" s="83">
        <f>$C$49*Revenue!AL55</f>
        <v>19361.095890410958</v>
      </c>
      <c r="AN49" s="83">
        <f>$C$49*Revenue!AM55</f>
        <v>20006.465753424658</v>
      </c>
      <c r="AO49" s="83">
        <f>$C$49*Revenue!AN55</f>
        <v>21993.863013698632</v>
      </c>
      <c r="AP49" s="83">
        <f>$C$49*Revenue!AO55</f>
        <v>19865.424657534251</v>
      </c>
      <c r="AQ49" s="83">
        <f>$C$49*Revenue!AP55</f>
        <v>21993.863013698632</v>
      </c>
      <c r="AR49" s="83">
        <f>$C$49*Revenue!AQ55</f>
        <v>23592.32876712329</v>
      </c>
      <c r="AS49" s="83">
        <f>$C$49*Revenue!AR55</f>
        <v>24378.739726027401</v>
      </c>
      <c r="AT49" s="83">
        <f>$C$49*Revenue!AS55</f>
        <v>23592.32876712329</v>
      </c>
      <c r="AU49" s="83">
        <f>$C$49*Revenue!AT55</f>
        <v>26034.904109589046</v>
      </c>
      <c r="AV49" s="83">
        <f>$C$49*Revenue!AU55</f>
        <v>26034.904109589046</v>
      </c>
      <c r="AW49" s="83">
        <f>$C$49*Revenue!AV55</f>
        <v>25195.068493150688</v>
      </c>
      <c r="AX49" s="83">
        <f>$C$49*Revenue!AW55</f>
        <v>27558.57534246576</v>
      </c>
      <c r="AY49" s="83">
        <f>$C$49*Revenue!AX55</f>
        <v>26669.589041095896</v>
      </c>
      <c r="AZ49" s="83">
        <f>$C$49*Revenue!AY55</f>
        <v>27558.57534246576</v>
      </c>
      <c r="BA49" s="83">
        <f>$C$49*Revenue!AZ55</f>
        <v>31253.095890410961</v>
      </c>
      <c r="BB49" s="83">
        <f>$C$49*Revenue!BA55</f>
        <v>28228.602739726033</v>
      </c>
      <c r="BC49" s="83">
        <f>$C$49*Revenue!BB55</f>
        <v>31253.095890410961</v>
      </c>
      <c r="BD49" s="83">
        <f>$C$49*Revenue!BC55</f>
        <v>33435.616438356163</v>
      </c>
      <c r="BE49" s="83">
        <f>$C$49*Revenue!BD55</f>
        <v>34550.136986301375</v>
      </c>
      <c r="BF49" s="83">
        <f>$C$49*Revenue!BE55</f>
        <v>33435.616438356163</v>
      </c>
      <c r="BG49" s="83">
        <f>$C$49*Revenue!BF55</f>
        <v>40362.509589041103</v>
      </c>
      <c r="BH49" s="83">
        <f>$C$49*Revenue!BG55</f>
        <v>40362.509589041103</v>
      </c>
      <c r="BI49" s="83">
        <f>$C$49*Revenue!BH55</f>
        <v>39060.493150684932</v>
      </c>
      <c r="BJ49" s="83">
        <f>$C$49*Revenue!BI55</f>
        <v>45789.632876712334</v>
      </c>
      <c r="BK49" s="83">
        <f>$C$49*Revenue!BJ55</f>
        <v>44312.547945205479</v>
      </c>
      <c r="BL49" s="83">
        <f>$C$49*Revenue!BK55</f>
        <v>45789.632876712334</v>
      </c>
      <c r="BM49" s="83">
        <f>$C$49*Revenue!BL55</f>
        <v>0</v>
      </c>
      <c r="BN49" s="83">
        <f>$C$49*Revenue!BM55</f>
        <v>0</v>
      </c>
      <c r="BO49" s="83">
        <f>$C$49*Revenue!BN55</f>
        <v>0</v>
      </c>
      <c r="BP49" s="83">
        <f>$C$49*Revenue!BO55</f>
        <v>0</v>
      </c>
      <c r="BQ49" s="83">
        <f>$C$49*Revenue!BP55</f>
        <v>0</v>
      </c>
      <c r="BR49" s="83">
        <f>$C$49*Revenue!BQ55</f>
        <v>0</v>
      </c>
      <c r="BS49" s="83">
        <f>$C$49*Revenue!BR55</f>
        <v>0</v>
      </c>
      <c r="BT49" s="83">
        <f>$C$49*Revenue!BS55</f>
        <v>0</v>
      </c>
      <c r="BU49" s="83">
        <f>$C$49*Revenue!BT55</f>
        <v>0</v>
      </c>
      <c r="BV49" s="83">
        <f>$C$49*Revenue!BU55</f>
        <v>0</v>
      </c>
      <c r="BW49" s="83">
        <f>$C$49*Revenue!BV55</f>
        <v>0</v>
      </c>
      <c r="BX49" s="83">
        <f>$C$49*Revenue!BW55</f>
        <v>0</v>
      </c>
      <c r="BY49" s="83">
        <f>$C$49*Revenue!BX55</f>
        <v>0</v>
      </c>
      <c r="BZ49" s="83">
        <f>$C$49*Revenue!BY55</f>
        <v>0</v>
      </c>
      <c r="CA49" s="83">
        <f>$C$49*Revenue!BZ55</f>
        <v>0</v>
      </c>
      <c r="CB49" s="83">
        <f>$C$49*Revenue!CA55</f>
        <v>0</v>
      </c>
      <c r="CC49" s="83">
        <f>$C$49*Revenue!CB55</f>
        <v>0</v>
      </c>
      <c r="CD49" s="83">
        <f>$C$49*Revenue!CC55</f>
        <v>0</v>
      </c>
      <c r="CE49" s="83">
        <f>$C$49*Revenue!CD55</f>
        <v>0</v>
      </c>
      <c r="CF49" s="83">
        <f>$C$49*Revenue!CE55</f>
        <v>0</v>
      </c>
      <c r="CG49" s="83">
        <f>$C$49*Revenue!CF55</f>
        <v>0</v>
      </c>
      <c r="CH49" s="83">
        <f>$C$49*Revenue!CG55</f>
        <v>0</v>
      </c>
      <c r="CI49" s="83">
        <f>$C$49*Revenue!CH55</f>
        <v>0</v>
      </c>
      <c r="CJ49" s="83">
        <f>$C$49*Revenue!CI55</f>
        <v>0</v>
      </c>
      <c r="CK49" s="83">
        <f>$C$49*Revenue!CJ55</f>
        <v>0</v>
      </c>
      <c r="CL49" s="83">
        <f>$C$49*Revenue!CK55</f>
        <v>0</v>
      </c>
      <c r="CM49" s="83">
        <f>$C$49*Revenue!CL55</f>
        <v>0</v>
      </c>
      <c r="CN49" s="83">
        <f>$C$49*Revenue!CM55</f>
        <v>0</v>
      </c>
      <c r="CO49" s="83">
        <f>$C$49*Revenue!CN55</f>
        <v>0</v>
      </c>
      <c r="CP49" s="83">
        <f>$C$49*Revenue!CO55</f>
        <v>0</v>
      </c>
      <c r="CQ49" s="83">
        <f>$C$49*Revenue!CP55</f>
        <v>0</v>
      </c>
      <c r="CR49" s="83">
        <f>$C$49*Revenue!CQ55</f>
        <v>0</v>
      </c>
      <c r="CS49" s="83">
        <f>$C$49*Revenue!CR55</f>
        <v>0</v>
      </c>
      <c r="CT49" s="83">
        <f>$C$49*Revenue!CS55</f>
        <v>0</v>
      </c>
      <c r="CU49" s="83">
        <f>$C$49*Revenue!CT55</f>
        <v>0</v>
      </c>
      <c r="CV49" s="83">
        <f>$C$49*Revenue!CU55</f>
        <v>0</v>
      </c>
      <c r="CW49" s="83">
        <f>$C$49*Revenue!CV55</f>
        <v>0</v>
      </c>
      <c r="CX49" s="83">
        <f>$C$49*Revenue!CW55</f>
        <v>0</v>
      </c>
      <c r="CY49" s="83">
        <f>$C$49*Revenue!CX55</f>
        <v>0</v>
      </c>
      <c r="CZ49" s="83">
        <f>$C$49*Revenue!CY55</f>
        <v>0</v>
      </c>
      <c r="DA49" s="83">
        <f>$C$49*Revenue!CZ55</f>
        <v>0</v>
      </c>
      <c r="DB49" s="83">
        <f>$C$49*Revenue!DA55</f>
        <v>0</v>
      </c>
      <c r="DC49" s="83">
        <f>$C$49*Revenue!DB55</f>
        <v>0</v>
      </c>
      <c r="DD49" s="83">
        <f>$C$49*Revenue!DC55</f>
        <v>0</v>
      </c>
      <c r="DE49" s="83">
        <f>$C$49*Revenue!DD55</f>
        <v>0</v>
      </c>
      <c r="DF49" s="83">
        <f>$C$49*Revenue!DE55</f>
        <v>0</v>
      </c>
      <c r="DG49" s="83">
        <f>$C$49*Revenue!DF55</f>
        <v>0</v>
      </c>
      <c r="DH49" s="83">
        <f>$C$49*Revenue!DG55</f>
        <v>0</v>
      </c>
    </row>
    <row r="50" spans="1:112" ht="16">
      <c r="A50" s="631" t="s">
        <v>259</v>
      </c>
      <c r="B50" s="631"/>
      <c r="C50" s="631" t="s">
        <v>140</v>
      </c>
      <c r="D50" s="631" t="str">
        <f>Settings!$C$6</f>
        <v>USD</v>
      </c>
      <c r="E50" s="1183">
        <f t="shared" ref="E50:BL50" si="217">SUM(E45:E49)</f>
        <v>0</v>
      </c>
      <c r="F50" s="1183">
        <f t="shared" si="217"/>
        <v>0</v>
      </c>
      <c r="G50" s="1183">
        <f t="shared" si="217"/>
        <v>0</v>
      </c>
      <c r="H50" s="1183">
        <f t="shared" si="217"/>
        <v>0</v>
      </c>
      <c r="I50" s="1183">
        <f t="shared" si="217"/>
        <v>0</v>
      </c>
      <c r="J50" s="1183">
        <f t="shared" si="217"/>
        <v>0</v>
      </c>
      <c r="K50" s="1183">
        <f t="shared" si="217"/>
        <v>0</v>
      </c>
      <c r="L50" s="1183">
        <f t="shared" si="217"/>
        <v>0</v>
      </c>
      <c r="M50" s="1183">
        <f t="shared" si="217"/>
        <v>0</v>
      </c>
      <c r="N50" s="1183">
        <f t="shared" si="217"/>
        <v>0</v>
      </c>
      <c r="O50" s="1183">
        <f t="shared" si="217"/>
        <v>0</v>
      </c>
      <c r="P50" s="1183">
        <f t="shared" si="217"/>
        <v>0</v>
      </c>
      <c r="Q50" s="1183">
        <f t="shared" si="217"/>
        <v>0</v>
      </c>
      <c r="R50" s="1183">
        <f t="shared" si="217"/>
        <v>0</v>
      </c>
      <c r="S50" s="1183">
        <f t="shared" si="217"/>
        <v>0</v>
      </c>
      <c r="T50" s="1183">
        <f t="shared" si="217"/>
        <v>0</v>
      </c>
      <c r="U50" s="1183">
        <f t="shared" si="217"/>
        <v>0</v>
      </c>
      <c r="V50" s="1183">
        <f t="shared" si="217"/>
        <v>0</v>
      </c>
      <c r="W50" s="1183">
        <f t="shared" si="217"/>
        <v>0</v>
      </c>
      <c r="X50" s="1183">
        <f t="shared" si="217"/>
        <v>0</v>
      </c>
      <c r="Y50" s="1183">
        <f t="shared" si="217"/>
        <v>0</v>
      </c>
      <c r="Z50" s="1183">
        <f t="shared" si="217"/>
        <v>311316.16438356158</v>
      </c>
      <c r="AA50" s="1183">
        <f t="shared" si="217"/>
        <v>3402.7397260273974</v>
      </c>
      <c r="AB50" s="1183">
        <f t="shared" si="217"/>
        <v>3516.1643835616446</v>
      </c>
      <c r="AC50" s="1183">
        <f t="shared" si="217"/>
        <v>367253.42465753417</v>
      </c>
      <c r="AD50" s="1183">
        <f t="shared" si="217"/>
        <v>7364.3835616438364</v>
      </c>
      <c r="AE50" s="1183">
        <f t="shared" si="217"/>
        <v>8153.4246575342468</v>
      </c>
      <c r="AF50" s="1183">
        <f t="shared" si="217"/>
        <v>371478.08219178079</v>
      </c>
      <c r="AG50" s="1183">
        <f t="shared" si="217"/>
        <v>12790.684931506848</v>
      </c>
      <c r="AH50" s="1183">
        <f t="shared" si="217"/>
        <v>12378.082191780821</v>
      </c>
      <c r="AI50" s="1183">
        <f t="shared" si="217"/>
        <v>428490.41095890413</v>
      </c>
      <c r="AJ50" s="1183">
        <f t="shared" si="217"/>
        <v>18090.410958904111</v>
      </c>
      <c r="AK50" s="1183">
        <f t="shared" si="217"/>
        <v>17506.849315068492</v>
      </c>
      <c r="AL50" s="1183">
        <f t="shared" si="217"/>
        <v>533006.46575342468</v>
      </c>
      <c r="AM50" s="1183">
        <f t="shared" si="217"/>
        <v>19361.095890410958</v>
      </c>
      <c r="AN50" s="1183">
        <f t="shared" si="217"/>
        <v>20006.465753424658</v>
      </c>
      <c r="AO50" s="1183">
        <f t="shared" si="217"/>
        <v>642723.8630136986</v>
      </c>
      <c r="AP50" s="1183">
        <f t="shared" si="217"/>
        <v>19865.424657534251</v>
      </c>
      <c r="AQ50" s="1183">
        <f t="shared" si="217"/>
        <v>21993.863013698632</v>
      </c>
      <c r="AR50" s="1183">
        <f t="shared" si="217"/>
        <v>675102.32876712317</v>
      </c>
      <c r="AS50" s="1183">
        <f t="shared" si="217"/>
        <v>24378.739726027401</v>
      </c>
      <c r="AT50" s="1183">
        <f t="shared" si="217"/>
        <v>23592.32876712329</v>
      </c>
      <c r="AU50" s="1183">
        <f t="shared" si="217"/>
        <v>687804.90410958894</v>
      </c>
      <c r="AV50" s="1183">
        <f t="shared" si="217"/>
        <v>26034.904109589046</v>
      </c>
      <c r="AW50" s="1183">
        <f t="shared" si="217"/>
        <v>25195.068493150688</v>
      </c>
      <c r="AX50" s="1183">
        <f t="shared" si="217"/>
        <v>720108.57534246566</v>
      </c>
      <c r="AY50" s="1183">
        <f t="shared" si="217"/>
        <v>26669.589041095896</v>
      </c>
      <c r="AZ50" s="1183">
        <f t="shared" si="217"/>
        <v>27558.57534246576</v>
      </c>
      <c r="BA50" s="1183">
        <f t="shared" si="217"/>
        <v>986972.09589041094</v>
      </c>
      <c r="BB50" s="1183">
        <f t="shared" si="217"/>
        <v>28228.602739726033</v>
      </c>
      <c r="BC50" s="1183">
        <f t="shared" si="217"/>
        <v>31253.095890410961</v>
      </c>
      <c r="BD50" s="1183">
        <f t="shared" si="217"/>
        <v>998388.61643835611</v>
      </c>
      <c r="BE50" s="1183">
        <f t="shared" si="217"/>
        <v>34550.136986301375</v>
      </c>
      <c r="BF50" s="1183">
        <f t="shared" si="217"/>
        <v>33435.616438356163</v>
      </c>
      <c r="BG50" s="1183">
        <f t="shared" si="217"/>
        <v>1191021.5095890409</v>
      </c>
      <c r="BH50" s="1183">
        <f t="shared" si="217"/>
        <v>40362.509589041103</v>
      </c>
      <c r="BI50" s="1183">
        <f t="shared" si="217"/>
        <v>39060.493150684932</v>
      </c>
      <c r="BJ50" s="1183">
        <f t="shared" si="217"/>
        <v>1176954.6328767124</v>
      </c>
      <c r="BK50" s="1183">
        <f t="shared" si="217"/>
        <v>44312.547945205479</v>
      </c>
      <c r="BL50" s="1183">
        <f t="shared" si="217"/>
        <v>45789.632876712334</v>
      </c>
      <c r="BM50" s="1183">
        <f t="shared" ref="BM50:DH50" si="218">SUM(BM45:BM49)</f>
        <v>1312767</v>
      </c>
      <c r="BN50" s="1183">
        <f t="shared" si="218"/>
        <v>0</v>
      </c>
      <c r="BO50" s="1183">
        <f t="shared" si="218"/>
        <v>0</v>
      </c>
      <c r="BP50" s="1183">
        <f t="shared" si="218"/>
        <v>1674637.1999999997</v>
      </c>
      <c r="BQ50" s="1183">
        <f t="shared" si="218"/>
        <v>0</v>
      </c>
      <c r="BR50" s="1183">
        <f t="shared" si="218"/>
        <v>0</v>
      </c>
      <c r="BS50" s="1183">
        <f t="shared" si="218"/>
        <v>1884249</v>
      </c>
      <c r="BT50" s="1183">
        <f t="shared" si="218"/>
        <v>0</v>
      </c>
      <c r="BU50" s="1183">
        <f t="shared" si="218"/>
        <v>0</v>
      </c>
      <c r="BV50" s="1183">
        <f t="shared" si="218"/>
        <v>1852750.8</v>
      </c>
      <c r="BW50" s="1183">
        <f t="shared" si="218"/>
        <v>0</v>
      </c>
      <c r="BX50" s="1183">
        <f t="shared" si="218"/>
        <v>0</v>
      </c>
      <c r="BY50" s="1183">
        <f t="shared" si="218"/>
        <v>2445881.4</v>
      </c>
      <c r="BZ50" s="1183">
        <f t="shared" si="218"/>
        <v>0</v>
      </c>
      <c r="CA50" s="1183">
        <f t="shared" si="218"/>
        <v>0</v>
      </c>
      <c r="CB50" s="1183">
        <f t="shared" si="218"/>
        <v>2759632.1999999997</v>
      </c>
      <c r="CC50" s="1183">
        <f t="shared" si="218"/>
        <v>0</v>
      </c>
      <c r="CD50" s="1183">
        <f t="shared" si="218"/>
        <v>0</v>
      </c>
      <c r="CE50" s="1183">
        <f t="shared" si="218"/>
        <v>2822423.3999999994</v>
      </c>
      <c r="CF50" s="1183">
        <f t="shared" si="218"/>
        <v>0</v>
      </c>
      <c r="CG50" s="1183">
        <f t="shared" si="218"/>
        <v>0</v>
      </c>
      <c r="CH50" s="1183">
        <f t="shared" si="218"/>
        <v>2730904.1999999993</v>
      </c>
      <c r="CI50" s="1183">
        <f t="shared" si="218"/>
        <v>0</v>
      </c>
      <c r="CJ50" s="1183">
        <f t="shared" si="218"/>
        <v>0</v>
      </c>
      <c r="CK50" s="1183">
        <f t="shared" si="218"/>
        <v>4324897.8</v>
      </c>
      <c r="CL50" s="1183">
        <f t="shared" si="218"/>
        <v>0</v>
      </c>
      <c r="CM50" s="1183">
        <f t="shared" si="218"/>
        <v>0</v>
      </c>
      <c r="CN50" s="1183">
        <f t="shared" si="218"/>
        <v>4418982</v>
      </c>
      <c r="CO50" s="1183">
        <f t="shared" si="218"/>
        <v>0</v>
      </c>
      <c r="CP50" s="1183">
        <f t="shared" si="218"/>
        <v>0</v>
      </c>
      <c r="CQ50" s="1183">
        <f t="shared" si="218"/>
        <v>4437860.4000000004</v>
      </c>
      <c r="CR50" s="1183">
        <f t="shared" si="218"/>
        <v>0</v>
      </c>
      <c r="CS50" s="1183">
        <f t="shared" si="218"/>
        <v>0</v>
      </c>
      <c r="CT50" s="1183">
        <f t="shared" si="218"/>
        <v>4410363.5999999996</v>
      </c>
      <c r="CU50" s="1183">
        <f t="shared" si="218"/>
        <v>0</v>
      </c>
      <c r="CV50" s="1183">
        <f t="shared" si="218"/>
        <v>0</v>
      </c>
      <c r="CW50" s="1183">
        <f t="shared" si="218"/>
        <v>3655263.0326854899</v>
      </c>
      <c r="CX50" s="1183">
        <f t="shared" si="218"/>
        <v>0</v>
      </c>
      <c r="CY50" s="1183">
        <f t="shared" si="218"/>
        <v>0</v>
      </c>
      <c r="CZ50" s="1183">
        <f t="shared" si="218"/>
        <v>4370597.3192225872</v>
      </c>
      <c r="DA50" s="1183">
        <f t="shared" si="218"/>
        <v>0</v>
      </c>
      <c r="DB50" s="1183">
        <f t="shared" si="218"/>
        <v>0</v>
      </c>
      <c r="DC50" s="1183">
        <f t="shared" si="218"/>
        <v>5200557.7430671044</v>
      </c>
      <c r="DD50" s="1183">
        <f t="shared" si="218"/>
        <v>0</v>
      </c>
      <c r="DE50" s="1183">
        <f t="shared" si="218"/>
        <v>0</v>
      </c>
      <c r="DF50" s="1183">
        <f t="shared" si="218"/>
        <v>6181653.7715759994</v>
      </c>
      <c r="DG50" s="1183">
        <f t="shared" si="218"/>
        <v>0</v>
      </c>
      <c r="DH50" s="1183">
        <f t="shared" si="218"/>
        <v>0</v>
      </c>
    </row>
    <row r="51" spans="1:112" ht="16">
      <c r="A51" s="78"/>
      <c r="B51" s="78"/>
      <c r="C51" s="144"/>
      <c r="D51" s="144"/>
      <c r="E51" s="185"/>
      <c r="F51" s="185"/>
      <c r="G51" s="185"/>
      <c r="H51" s="185"/>
      <c r="I51" s="185"/>
      <c r="J51" s="185"/>
      <c r="K51" s="185"/>
      <c r="L51" s="185"/>
      <c r="M51" s="185"/>
      <c r="N51" s="185"/>
      <c r="O51" s="185"/>
      <c r="P51" s="185"/>
      <c r="Q51" s="185"/>
      <c r="R51" s="185"/>
      <c r="S51" s="185"/>
      <c r="T51" s="185"/>
      <c r="U51" s="185"/>
      <c r="V51" s="185"/>
      <c r="W51" s="185"/>
      <c r="X51" s="185"/>
      <c r="Y51" s="185"/>
      <c r="Z51" s="185"/>
      <c r="AA51" s="185"/>
      <c r="AB51" s="185"/>
      <c r="AC51" s="185"/>
      <c r="AD51" s="185"/>
      <c r="AE51" s="185"/>
      <c r="AF51" s="185"/>
      <c r="AG51" s="185"/>
      <c r="AH51" s="185"/>
      <c r="AI51" s="185"/>
      <c r="AJ51" s="185"/>
      <c r="AK51" s="185"/>
      <c r="AL51" s="185"/>
      <c r="AM51" s="185"/>
      <c r="AN51" s="185"/>
      <c r="AO51" s="185"/>
      <c r="AP51" s="185"/>
      <c r="AQ51" s="185"/>
      <c r="AR51" s="185"/>
      <c r="AS51" s="185"/>
      <c r="AT51" s="185"/>
      <c r="AU51" s="185"/>
      <c r="AV51" s="185"/>
      <c r="AW51" s="185"/>
      <c r="AX51" s="185"/>
      <c r="AY51" s="185"/>
      <c r="AZ51" s="185"/>
      <c r="BA51" s="185"/>
      <c r="BB51" s="185"/>
      <c r="BC51" s="185"/>
      <c r="BD51" s="185"/>
      <c r="BE51" s="185"/>
      <c r="BF51" s="185"/>
      <c r="BG51" s="185"/>
      <c r="BH51" s="185"/>
      <c r="BI51" s="185"/>
      <c r="BJ51" s="185"/>
      <c r="BK51" s="185"/>
      <c r="BL51" s="185"/>
      <c r="BM51" s="185"/>
      <c r="BN51" s="185"/>
      <c r="BO51" s="185"/>
      <c r="BP51" s="185"/>
      <c r="BQ51" s="185"/>
      <c r="BR51" s="185"/>
      <c r="BS51" s="185"/>
      <c r="BT51" s="185"/>
      <c r="BU51" s="185"/>
      <c r="BV51" s="185"/>
      <c r="BW51" s="185"/>
      <c r="BX51" s="185"/>
      <c r="BY51" s="185"/>
      <c r="BZ51" s="185"/>
      <c r="CA51" s="185"/>
      <c r="CB51" s="185"/>
      <c r="CC51" s="185"/>
      <c r="CD51" s="185"/>
      <c r="CE51" s="185"/>
      <c r="CF51" s="185"/>
      <c r="CG51" s="185"/>
      <c r="CH51" s="185"/>
      <c r="CI51" s="185"/>
      <c r="CJ51" s="185"/>
      <c r="CK51" s="185"/>
      <c r="CL51" s="185"/>
      <c r="CM51" s="185"/>
      <c r="CN51" s="185"/>
      <c r="CO51" s="185"/>
      <c r="CP51" s="185"/>
      <c r="CQ51" s="185"/>
      <c r="CR51" s="185"/>
      <c r="CS51" s="185"/>
      <c r="CT51" s="185"/>
      <c r="CU51" s="185"/>
      <c r="CV51" s="185"/>
      <c r="CW51" s="185"/>
      <c r="CX51" s="185"/>
      <c r="CY51" s="185"/>
      <c r="CZ51" s="185"/>
      <c r="DA51" s="185"/>
      <c r="DB51" s="185"/>
      <c r="DC51" s="185"/>
      <c r="DD51" s="185"/>
      <c r="DE51" s="185"/>
      <c r="DF51" s="185"/>
      <c r="DG51" s="185"/>
      <c r="DH51" s="185"/>
    </row>
    <row r="52" spans="1:112" ht="16">
      <c r="A52" s="78"/>
      <c r="B52" s="78"/>
      <c r="C52" s="144"/>
      <c r="D52" s="144"/>
      <c r="E52" s="185"/>
      <c r="F52" s="185"/>
      <c r="G52" s="185"/>
      <c r="H52" s="185"/>
      <c r="I52" s="185"/>
      <c r="J52" s="185"/>
      <c r="K52" s="185"/>
      <c r="L52" s="185"/>
      <c r="M52" s="185"/>
      <c r="N52" s="185"/>
      <c r="O52" s="185"/>
      <c r="P52" s="185"/>
      <c r="Q52" s="185"/>
      <c r="R52" s="185"/>
      <c r="S52" s="185"/>
      <c r="T52" s="185"/>
      <c r="U52" s="185"/>
      <c r="V52" s="185"/>
      <c r="W52" s="185"/>
      <c r="X52" s="185"/>
      <c r="Y52" s="185"/>
      <c r="Z52" s="185"/>
      <c r="AA52" s="185"/>
      <c r="AB52" s="185"/>
      <c r="AC52" s="185"/>
      <c r="AD52" s="185"/>
      <c r="AE52" s="185"/>
      <c r="AF52" s="185"/>
      <c r="AG52" s="185"/>
      <c r="AH52" s="185"/>
      <c r="AI52" s="185"/>
      <c r="AJ52" s="185"/>
      <c r="AK52" s="185"/>
      <c r="AL52" s="185"/>
      <c r="AM52" s="185"/>
      <c r="AN52" s="185"/>
      <c r="AO52" s="185"/>
      <c r="AP52" s="185"/>
      <c r="AQ52" s="185"/>
      <c r="AR52" s="185"/>
      <c r="AS52" s="185"/>
      <c r="AT52" s="185"/>
      <c r="AU52" s="185"/>
      <c r="AV52" s="185"/>
      <c r="AW52" s="185"/>
      <c r="AX52" s="185"/>
      <c r="AY52" s="185"/>
      <c r="AZ52" s="185"/>
      <c r="BA52" s="185"/>
      <c r="BB52" s="185"/>
      <c r="BC52" s="185"/>
      <c r="BD52" s="185"/>
      <c r="BE52" s="185"/>
      <c r="BF52" s="185"/>
      <c r="BG52" s="185"/>
      <c r="BH52" s="185"/>
      <c r="BI52" s="185"/>
      <c r="BJ52" s="185"/>
      <c r="BK52" s="185"/>
      <c r="BL52" s="185"/>
      <c r="BM52" s="185"/>
      <c r="BN52" s="185"/>
      <c r="BO52" s="185"/>
      <c r="BP52" s="185"/>
      <c r="BQ52" s="185"/>
      <c r="BR52" s="185"/>
      <c r="BS52" s="185"/>
      <c r="BT52" s="185"/>
      <c r="BU52" s="185"/>
      <c r="BV52" s="185"/>
      <c r="BW52" s="185"/>
      <c r="BX52" s="185"/>
      <c r="BY52" s="185"/>
      <c r="BZ52" s="185"/>
      <c r="CA52" s="185"/>
      <c r="CB52" s="185"/>
      <c r="CC52" s="185"/>
      <c r="CD52" s="185"/>
      <c r="CE52" s="185"/>
      <c r="CF52" s="185"/>
      <c r="CG52" s="185"/>
      <c r="CH52" s="185"/>
      <c r="CI52" s="185"/>
      <c r="CJ52" s="185"/>
      <c r="CK52" s="185"/>
      <c r="CL52" s="185"/>
      <c r="CM52" s="185"/>
      <c r="CN52" s="185"/>
      <c r="CO52" s="185"/>
      <c r="CP52" s="185"/>
      <c r="CQ52" s="185"/>
      <c r="CR52" s="185"/>
      <c r="CS52" s="185"/>
      <c r="CT52" s="185"/>
      <c r="CU52" s="185"/>
      <c r="CV52" s="185"/>
      <c r="CW52" s="185"/>
      <c r="CX52" s="185"/>
      <c r="CY52" s="185"/>
      <c r="CZ52" s="185"/>
      <c r="DA52" s="185"/>
      <c r="DB52" s="185"/>
      <c r="DC52" s="185"/>
      <c r="DD52" s="185"/>
      <c r="DE52" s="185"/>
      <c r="DF52" s="185"/>
      <c r="DG52" s="185"/>
      <c r="DH52" s="185"/>
    </row>
    <row r="53" spans="1:112" ht="24" thickBot="1">
      <c r="A53" s="252" t="s">
        <v>401</v>
      </c>
      <c r="B53" s="262"/>
      <c r="C53" s="253"/>
      <c r="D53" s="253"/>
      <c r="E53" s="253"/>
      <c r="F53" s="253"/>
      <c r="G53" s="253"/>
      <c r="H53" s="253"/>
      <c r="I53" s="253"/>
      <c r="J53" s="253"/>
      <c r="K53" s="253"/>
      <c r="L53" s="253"/>
      <c r="M53" s="253"/>
      <c r="N53" s="253"/>
      <c r="O53" s="253"/>
      <c r="P53" s="253"/>
      <c r="Q53" s="253"/>
      <c r="R53" s="253"/>
      <c r="S53" s="253"/>
      <c r="T53" s="253"/>
      <c r="U53" s="253"/>
      <c r="V53" s="253"/>
      <c r="W53" s="253"/>
      <c r="X53" s="253"/>
      <c r="Y53" s="253"/>
      <c r="Z53" s="253"/>
      <c r="AA53" s="253"/>
      <c r="AB53" s="253"/>
      <c r="AC53" s="253"/>
      <c r="AD53" s="253"/>
      <c r="AE53" s="253"/>
      <c r="AF53" s="253"/>
      <c r="AG53" s="253"/>
      <c r="AH53" s="253"/>
      <c r="AI53" s="253"/>
      <c r="AJ53" s="253"/>
      <c r="AK53" s="253"/>
      <c r="AL53" s="253"/>
      <c r="AM53" s="253"/>
      <c r="AN53" s="253"/>
      <c r="AO53" s="253"/>
      <c r="AP53" s="253"/>
      <c r="AQ53" s="253"/>
      <c r="AR53" s="253"/>
      <c r="AS53" s="253"/>
      <c r="AT53" s="253"/>
      <c r="AU53" s="253"/>
      <c r="AV53" s="253"/>
      <c r="AW53" s="253"/>
      <c r="AX53" s="253"/>
      <c r="AY53" s="253"/>
      <c r="AZ53" s="253"/>
      <c r="BA53" s="253"/>
      <c r="BB53" s="253"/>
      <c r="BC53" s="253"/>
      <c r="BD53" s="253"/>
      <c r="BE53" s="253"/>
      <c r="BF53" s="253"/>
      <c r="BG53" s="253"/>
      <c r="BH53" s="253"/>
      <c r="BI53" s="253"/>
      <c r="BJ53" s="253"/>
      <c r="BK53" s="253"/>
      <c r="BL53" s="253"/>
      <c r="BM53" s="253"/>
      <c r="BN53" s="253"/>
      <c r="BO53" s="253"/>
      <c r="BP53" s="253"/>
      <c r="BQ53" s="253"/>
      <c r="BR53" s="253"/>
      <c r="BS53" s="253"/>
      <c r="BT53" s="253"/>
      <c r="BU53" s="253"/>
      <c r="BV53" s="253"/>
      <c r="BW53" s="253"/>
      <c r="BX53" s="253"/>
      <c r="BY53" s="253"/>
      <c r="BZ53" s="253"/>
      <c r="CA53" s="253"/>
      <c r="CB53" s="253"/>
      <c r="CC53" s="253"/>
      <c r="CD53" s="253"/>
      <c r="CE53" s="253"/>
      <c r="CF53" s="253"/>
      <c r="CG53" s="253"/>
      <c r="CH53" s="253"/>
      <c r="CI53" s="253"/>
      <c r="CJ53" s="253"/>
      <c r="CK53" s="253"/>
      <c r="CL53" s="253"/>
      <c r="CM53" s="253"/>
      <c r="CN53" s="253"/>
      <c r="CO53" s="253"/>
      <c r="CP53" s="253"/>
      <c r="CQ53" s="253"/>
      <c r="CR53" s="253"/>
      <c r="CS53" s="253"/>
      <c r="CT53" s="253"/>
      <c r="CU53" s="253"/>
      <c r="CV53" s="253"/>
      <c r="CW53" s="253"/>
      <c r="CX53" s="253"/>
      <c r="CY53" s="253"/>
      <c r="CZ53" s="253"/>
      <c r="DA53" s="253"/>
      <c r="DB53" s="253"/>
      <c r="DC53" s="253"/>
      <c r="DD53" s="253"/>
      <c r="DE53" s="253"/>
      <c r="DF53" s="253"/>
      <c r="DG53" s="253"/>
      <c r="DH53" s="253"/>
    </row>
    <row r="54" spans="1:112" ht="16">
      <c r="A54" s="78"/>
      <c r="B54" s="78"/>
      <c r="C54" s="144"/>
      <c r="D54" s="144"/>
      <c r="E54" s="78"/>
      <c r="F54" s="78"/>
      <c r="G54" s="78"/>
      <c r="H54" s="78"/>
      <c r="I54" s="78"/>
      <c r="J54" s="78"/>
      <c r="K54" s="78"/>
      <c r="L54" s="78"/>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row>
    <row r="55" spans="1:112" ht="16">
      <c r="A55" s="82"/>
      <c r="B55" s="82"/>
      <c r="C55" s="144"/>
      <c r="D55" s="144"/>
      <c r="E55" s="83"/>
      <c r="F55" s="83"/>
      <c r="G55" s="83"/>
      <c r="H55" s="83"/>
      <c r="I55" s="83"/>
      <c r="J55" s="83"/>
      <c r="K55" s="83"/>
      <c r="L55" s="83"/>
      <c r="M55" s="83"/>
      <c r="N55" s="83"/>
      <c r="O55" s="83"/>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83"/>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row>
    <row r="56" spans="1:112" ht="16">
      <c r="A56" s="259"/>
      <c r="B56" s="259"/>
      <c r="C56" s="298"/>
      <c r="D56" s="298"/>
      <c r="E56" s="83"/>
      <c r="F56" s="83"/>
      <c r="G56" s="83"/>
      <c r="H56" s="83"/>
      <c r="I56" s="83"/>
      <c r="J56" s="83"/>
      <c r="K56" s="83"/>
      <c r="L56" s="83"/>
      <c r="M56" s="83"/>
      <c r="N56" s="83"/>
      <c r="O56" s="83"/>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row>
    <row r="57" spans="1:112" ht="16">
      <c r="A57" s="259" t="s">
        <v>402</v>
      </c>
      <c r="B57" s="259"/>
      <c r="C57" s="528">
        <v>0.3</v>
      </c>
      <c r="D57" s="298" t="str">
        <f>Settings!$C$6</f>
        <v>USD</v>
      </c>
      <c r="E57" s="83">
        <f>$C$57*Revenue!D21</f>
        <v>0</v>
      </c>
      <c r="F57" s="83">
        <f>$C$57*Revenue!E21</f>
        <v>0</v>
      </c>
      <c r="G57" s="83">
        <f>$C$57*Revenue!F21</f>
        <v>0</v>
      </c>
      <c r="H57" s="83">
        <f>$C$57*Revenue!G21</f>
        <v>0</v>
      </c>
      <c r="I57" s="83">
        <f>$C$57*Revenue!H21</f>
        <v>0</v>
      </c>
      <c r="J57" s="83">
        <f>$C$57*Revenue!I21</f>
        <v>0</v>
      </c>
      <c r="K57" s="83">
        <f>$C$57*Revenue!J21</f>
        <v>0</v>
      </c>
      <c r="L57" s="83">
        <f>$C$57*Revenue!K21</f>
        <v>0</v>
      </c>
      <c r="M57" s="83">
        <f>$C$57*Revenue!L21</f>
        <v>0</v>
      </c>
      <c r="N57" s="83">
        <f>$C$57*Revenue!M21</f>
        <v>0</v>
      </c>
      <c r="O57" s="83">
        <f>$C$57*Revenue!N21</f>
        <v>0</v>
      </c>
      <c r="P57" s="83">
        <f>$C$57*Revenue!O21</f>
        <v>0</v>
      </c>
      <c r="Q57" s="83">
        <f>$C$57*Revenue!P21</f>
        <v>0</v>
      </c>
      <c r="R57" s="83">
        <f>$C$57*Revenue!Q21</f>
        <v>0</v>
      </c>
      <c r="S57" s="83">
        <f>$C$57*Revenue!R21</f>
        <v>0</v>
      </c>
      <c r="T57" s="83">
        <f>$C$57*Revenue!S21</f>
        <v>0</v>
      </c>
      <c r="U57" s="83">
        <f>$C$57*Revenue!T21</f>
        <v>0</v>
      </c>
      <c r="V57" s="83">
        <f>$C$57*Revenue!U21</f>
        <v>0</v>
      </c>
      <c r="W57" s="83">
        <f>$C$57*Revenue!V21</f>
        <v>0</v>
      </c>
      <c r="X57" s="83">
        <f>$C$57*Revenue!W21</f>
        <v>0</v>
      </c>
      <c r="Y57" s="83">
        <f>$C$57*Revenue!X21</f>
        <v>0</v>
      </c>
      <c r="Z57" s="83">
        <f>$C$57*Revenue!Y21</f>
        <v>21096.986301369867</v>
      </c>
      <c r="AA57" s="83">
        <f>$C$57*Revenue!Z21</f>
        <v>20416.438356164384</v>
      </c>
      <c r="AB57" s="83">
        <f>$C$57*Revenue!AA21</f>
        <v>21096.986301369867</v>
      </c>
      <c r="AC57" s="83">
        <f>$C$57*Revenue!AB21</f>
        <v>48920.547945205479</v>
      </c>
      <c r="AD57" s="83">
        <f>$C$57*Revenue!AC21</f>
        <v>44186.301369863017</v>
      </c>
      <c r="AE57" s="83">
        <f>$C$57*Revenue!AD21</f>
        <v>48920.547945205479</v>
      </c>
      <c r="AF57" s="83">
        <f>$C$57*Revenue!AE21</f>
        <v>74268.493150684924</v>
      </c>
      <c r="AG57" s="83">
        <f>$C$57*Revenue!AF21</f>
        <v>76744.10958904108</v>
      </c>
      <c r="AH57" s="83">
        <f>$C$57*Revenue!AG21</f>
        <v>74268.493150684924</v>
      </c>
      <c r="AI57" s="83">
        <f>$C$57*Revenue!AH21</f>
        <v>108542.46575342465</v>
      </c>
      <c r="AJ57" s="83">
        <f>$C$57*Revenue!AI21</f>
        <v>108542.46575342465</v>
      </c>
      <c r="AK57" s="83">
        <f>$C$57*Revenue!AJ21</f>
        <v>105041.09589041096</v>
      </c>
      <c r="AL57" s="83">
        <f>$C$57*Revenue!AK21</f>
        <v>204278.79452054793</v>
      </c>
      <c r="AM57" s="83">
        <f>$C$57*Revenue!AL21</f>
        <v>116166.57534246575</v>
      </c>
      <c r="AN57" s="83">
        <f>$C$57*Revenue!AM21</f>
        <v>120038.79452054793</v>
      </c>
      <c r="AO57" s="83">
        <f>$C$57*Revenue!AN21</f>
        <v>230243.17808219179</v>
      </c>
      <c r="AP57" s="83">
        <f>$C$57*Revenue!AO21</f>
        <v>119192.54794520549</v>
      </c>
      <c r="AQ57" s="83">
        <f>$C$57*Revenue!AP21</f>
        <v>131963.17808219179</v>
      </c>
      <c r="AR57" s="83">
        <f>$C$57*Revenue!AQ21</f>
        <v>239833.97260273973</v>
      </c>
      <c r="AS57" s="83">
        <f>$C$57*Revenue!AR21</f>
        <v>146272.43835616441</v>
      </c>
      <c r="AT57" s="83">
        <f>$C$57*Revenue!AS21</f>
        <v>141553.97260273973</v>
      </c>
      <c r="AU57" s="83">
        <f>$C$57*Revenue!AT21</f>
        <v>268529.42465753428</v>
      </c>
      <c r="AV57" s="83">
        <f>$C$57*Revenue!AU21</f>
        <v>156209.42465753425</v>
      </c>
      <c r="AW57" s="83">
        <f>$C$57*Revenue!AV21</f>
        <v>151170.4109589041</v>
      </c>
      <c r="AX57" s="83">
        <f>$C$57*Revenue!AW21</f>
        <v>305751.45205479453</v>
      </c>
      <c r="AY57" s="83">
        <f>$C$57*Revenue!AX21</f>
        <v>160017.53424657538</v>
      </c>
      <c r="AZ57" s="83">
        <f>$C$57*Revenue!AY21</f>
        <v>165351.45205479453</v>
      </c>
      <c r="BA57" s="83">
        <f>$C$57*Revenue!AZ21</f>
        <v>363936.57534246577</v>
      </c>
      <c r="BB57" s="83">
        <f>$C$57*Revenue!BA21</f>
        <v>169371.61643835617</v>
      </c>
      <c r="BC57" s="83">
        <f>$C$57*Revenue!BB21</f>
        <v>187518.57534246575</v>
      </c>
      <c r="BD57" s="83">
        <f>$C$57*Revenue!BC21</f>
        <v>385779.69863013696</v>
      </c>
      <c r="BE57" s="83">
        <f>$C$57*Revenue!BD21</f>
        <v>207300.82191780824</v>
      </c>
      <c r="BF57" s="83">
        <f>$C$57*Revenue!BE21</f>
        <v>200613.69863013699</v>
      </c>
      <c r="BG57" s="83">
        <f>$C$57*Revenue!BF21</f>
        <v>430257.05753424653</v>
      </c>
      <c r="BH57" s="83">
        <f>$C$57*Revenue!BG21</f>
        <v>242175.05753424659</v>
      </c>
      <c r="BI57" s="83">
        <f>$C$57*Revenue!BH21</f>
        <v>234362.95890410958</v>
      </c>
      <c r="BJ57" s="83">
        <f>$C$57*Revenue!BI21</f>
        <v>471567.79726027395</v>
      </c>
      <c r="BK57" s="83">
        <f>$C$57*Revenue!BJ21</f>
        <v>265875.28767123283</v>
      </c>
      <c r="BL57" s="83">
        <f>$C$57*Revenue!BK21</f>
        <v>274737.79726027395</v>
      </c>
      <c r="BM57" s="83">
        <f>$C$57*Revenue!BL21</f>
        <v>619528.29041095893</v>
      </c>
      <c r="BN57" s="83">
        <f>$C$57*Revenue!BM21</f>
        <v>287760.72328767122</v>
      </c>
      <c r="BO57" s="83">
        <f>$C$57*Revenue!BN21</f>
        <v>305609.03013698629</v>
      </c>
      <c r="BP57" s="83">
        <f>$C$57*Revenue!BO21</f>
        <v>676531.03561643825</v>
      </c>
      <c r="BQ57" s="83">
        <f>$C$57*Revenue!BP21</f>
        <v>373649.03013698623</v>
      </c>
      <c r="BR57" s="83">
        <f>$C$57*Revenue!BQ21</f>
        <v>359124.55890410958</v>
      </c>
      <c r="BS57" s="83">
        <f>$C$57*Revenue!BR21</f>
        <v>814748.79452054796</v>
      </c>
      <c r="BT57" s="83">
        <f>$C$57*Revenue!BS21</f>
        <v>439214.7945205479</v>
      </c>
      <c r="BU57" s="83">
        <f>$C$57*Revenue!BT21</f>
        <v>422649.8630136986</v>
      </c>
      <c r="BV57" s="83">
        <f>$C$57*Revenue!BU21</f>
        <v>873895.26575342473</v>
      </c>
      <c r="BW57" s="83">
        <f>$C$57*Revenue!BV21</f>
        <v>488441.09589041094</v>
      </c>
      <c r="BX57" s="83">
        <f>$C$57*Revenue!BW21</f>
        <v>501664.9315068493</v>
      </c>
      <c r="BY57" s="83">
        <f>$C$57*Revenue!BX21</f>
        <v>1047873.895890411</v>
      </c>
      <c r="BZ57" s="83">
        <f>$C$57*Revenue!BY21</f>
        <v>547012.60273972596</v>
      </c>
      <c r="CA57" s="83">
        <f>$C$57*Revenue!BZ21</f>
        <v>605621.09589041094</v>
      </c>
      <c r="CB57" s="83">
        <f>$C$57*Revenue!CA21</f>
        <v>1234696.0438356164</v>
      </c>
      <c r="CC57" s="83">
        <f>$C$57*Revenue!CB21</f>
        <v>692913.6986301369</v>
      </c>
      <c r="CD57" s="83">
        <f>$C$57*Revenue!CC21</f>
        <v>670561.64383561641</v>
      </c>
      <c r="CE57" s="83">
        <f>$C$57*Revenue!CD21</f>
        <v>1400625.5671232876</v>
      </c>
      <c r="CF57" s="83">
        <f>$C$57*Revenue!CE21</f>
        <v>765988.76712328766</v>
      </c>
      <c r="CG57" s="83">
        <f>$C$57*Revenue!CF21</f>
        <v>741279.45205479464</v>
      </c>
      <c r="CH57" s="83">
        <f>$C$57*Revenue!CG21</f>
        <v>1457644.5369863014</v>
      </c>
      <c r="CI57" s="83">
        <f>$C$57*Revenue!CH21</f>
        <v>806715.61643835634</v>
      </c>
      <c r="CJ57" s="83">
        <f>$C$57*Revenue!CI21</f>
        <v>833606.1369863014</v>
      </c>
      <c r="CK57" s="83">
        <f>$C$57*Revenue!CJ21</f>
        <v>980367.78082191781</v>
      </c>
      <c r="CL57" s="83">
        <f>$C$57*Revenue!CK21</f>
        <v>885493.47945205483</v>
      </c>
      <c r="CM57" s="83">
        <f>$C$57*Revenue!CL21</f>
        <v>980367.78082191781</v>
      </c>
      <c r="CN57" s="83">
        <f>$C$57*Revenue!CM21</f>
        <v>1071833.4246575341</v>
      </c>
      <c r="CO57" s="83">
        <f>$C$57*Revenue!CN21</f>
        <v>1107561.2054794522</v>
      </c>
      <c r="CP57" s="83">
        <f>$C$57*Revenue!CO21</f>
        <v>1071833.4246575341</v>
      </c>
      <c r="CQ57" s="83">
        <f>$C$57*Revenue!CP21</f>
        <v>1234754.6301369865</v>
      </c>
      <c r="CR57" s="83">
        <f>$C$57*Revenue!CQ21</f>
        <v>1234754.6301369865</v>
      </c>
      <c r="CS57" s="83">
        <f>$C$57*Revenue!CR21</f>
        <v>1194923.8356164382</v>
      </c>
      <c r="CT57" s="83">
        <f>$C$57*Revenue!CS21</f>
        <v>1369775.3424657534</v>
      </c>
      <c r="CU57" s="83">
        <f>$C$57*Revenue!CT21</f>
        <v>1325589.0410958903</v>
      </c>
      <c r="CV57" s="83">
        <f>$C$57*Revenue!CU21</f>
        <v>1369775.3424657534</v>
      </c>
      <c r="CW57" s="83">
        <f>$C$57*Revenue!CV21</f>
        <v>1354906.8748112479</v>
      </c>
      <c r="CX57" s="83">
        <f>$C$57*Revenue!CW21</f>
        <v>1223786.854668224</v>
      </c>
      <c r="CY57" s="83">
        <f>$C$57*Revenue!CX21</f>
        <v>1354906.8748112479</v>
      </c>
      <c r="CZ57" s="83">
        <f>$C$57*Revenue!CY21</f>
        <v>1360213.0458862537</v>
      </c>
      <c r="DA57" s="83">
        <f>$C$57*Revenue!CZ21</f>
        <v>1405553.4807491291</v>
      </c>
      <c r="DB57" s="83">
        <f>$C$57*Revenue!DA21</f>
        <v>1360213.0458862537</v>
      </c>
      <c r="DC57" s="83">
        <f>$C$57*Revenue!DB21</f>
        <v>1534818.1749978738</v>
      </c>
      <c r="DD57" s="83">
        <f>$C$57*Revenue!DC21</f>
        <v>1534818.1749978738</v>
      </c>
      <c r="DE57" s="83">
        <f>$C$57*Revenue!DD21</f>
        <v>1485307.9112882651</v>
      </c>
      <c r="DF57" s="83">
        <f>$C$57*Revenue!DE21</f>
        <v>1758424.5752096875</v>
      </c>
      <c r="DG57" s="83">
        <f>$C$57*Revenue!DF21</f>
        <v>1701701.2018158266</v>
      </c>
      <c r="DH57" s="83">
        <f>$C$57*Revenue!DG21</f>
        <v>1758424.5752096875</v>
      </c>
    </row>
    <row r="58" spans="1:112" ht="16">
      <c r="A58" s="259" t="s">
        <v>403</v>
      </c>
      <c r="B58" s="259"/>
      <c r="C58" s="528">
        <v>0</v>
      </c>
      <c r="D58" s="298" t="str">
        <f>Settings!$C$6</f>
        <v>USD</v>
      </c>
      <c r="E58" s="83">
        <f>$C$57*Revenue!D55</f>
        <v>0</v>
      </c>
      <c r="F58" s="83">
        <f>$C$57*Revenue!E55</f>
        <v>0</v>
      </c>
      <c r="G58" s="83">
        <f>$C$57*Revenue!F55</f>
        <v>0</v>
      </c>
      <c r="H58" s="83">
        <f>$C$57*Revenue!G55</f>
        <v>0</v>
      </c>
      <c r="I58" s="83">
        <f>$C$57*Revenue!H55</f>
        <v>0</v>
      </c>
      <c r="J58" s="83">
        <f>$C$57*Revenue!I55</f>
        <v>0</v>
      </c>
      <c r="K58" s="83">
        <f>$C$57*Revenue!J55</f>
        <v>0</v>
      </c>
      <c r="L58" s="83">
        <f>$C$57*Revenue!K55</f>
        <v>0</v>
      </c>
      <c r="M58" s="83">
        <f>$C$57*Revenue!L55</f>
        <v>0</v>
      </c>
      <c r="N58" s="83">
        <f>$C$57*Revenue!M55</f>
        <v>0</v>
      </c>
      <c r="O58" s="83">
        <f>$C$57*Revenue!N55</f>
        <v>0</v>
      </c>
      <c r="P58" s="83">
        <f>$C$57*Revenue!O55</f>
        <v>0</v>
      </c>
      <c r="Q58" s="83">
        <f>$C$58*Revenue!P55</f>
        <v>0</v>
      </c>
      <c r="R58" s="83">
        <f>$C$58*Revenue!Q55</f>
        <v>0</v>
      </c>
      <c r="S58" s="83">
        <f>$C$58*Revenue!R55</f>
        <v>0</v>
      </c>
      <c r="T58" s="83">
        <f>$C$58*Revenue!S55</f>
        <v>0</v>
      </c>
      <c r="U58" s="83">
        <f>$C$58*Revenue!T55</f>
        <v>0</v>
      </c>
      <c r="V58" s="83">
        <f>$C$58*Revenue!U55</f>
        <v>0</v>
      </c>
      <c r="W58" s="83">
        <f>$C$58*Revenue!V55</f>
        <v>0</v>
      </c>
      <c r="X58" s="83">
        <f>$C$58*Revenue!W55</f>
        <v>0</v>
      </c>
      <c r="Y58" s="83">
        <f>$C$58*Revenue!X55</f>
        <v>0</v>
      </c>
      <c r="Z58" s="83">
        <f>$C$58*Revenue!Y55</f>
        <v>0</v>
      </c>
      <c r="AA58" s="83">
        <f>$C$58*Revenue!Z55</f>
        <v>0</v>
      </c>
      <c r="AB58" s="83">
        <f>$C$58*Revenue!AA55</f>
        <v>0</v>
      </c>
      <c r="AC58" s="83">
        <f>$C$58*Revenue!AB55</f>
        <v>0</v>
      </c>
      <c r="AD58" s="83">
        <f>$C$58*Revenue!AC55</f>
        <v>0</v>
      </c>
      <c r="AE58" s="83">
        <f>$C$58*Revenue!AD55</f>
        <v>0</v>
      </c>
      <c r="AF58" s="83">
        <f>$C$58*Revenue!AE55</f>
        <v>0</v>
      </c>
      <c r="AG58" s="83">
        <f>$C$58*Revenue!AF55</f>
        <v>0</v>
      </c>
      <c r="AH58" s="83">
        <f>$C$58*Revenue!AG55</f>
        <v>0</v>
      </c>
      <c r="AI58" s="83">
        <f>$C$58*Revenue!AH55</f>
        <v>0</v>
      </c>
      <c r="AJ58" s="83">
        <f>$C$58*Revenue!AI55</f>
        <v>0</v>
      </c>
      <c r="AK58" s="83">
        <f>$C$58*Revenue!AJ55</f>
        <v>0</v>
      </c>
      <c r="AL58" s="83">
        <f>$C$58*Revenue!AK55</f>
        <v>0</v>
      </c>
      <c r="AM58" s="83">
        <f>$C$58*Revenue!AL55</f>
        <v>0</v>
      </c>
      <c r="AN58" s="83">
        <f>$C$58*Revenue!AM55</f>
        <v>0</v>
      </c>
      <c r="AO58" s="83">
        <f>$C$58*Revenue!AN55</f>
        <v>0</v>
      </c>
      <c r="AP58" s="83">
        <f>$C$58*Revenue!AO55</f>
        <v>0</v>
      </c>
      <c r="AQ58" s="83">
        <f>$C$58*Revenue!AP55</f>
        <v>0</v>
      </c>
      <c r="AR58" s="83">
        <f>$C$58*Revenue!AQ55</f>
        <v>0</v>
      </c>
      <c r="AS58" s="83">
        <f>$C$58*Revenue!AR55</f>
        <v>0</v>
      </c>
      <c r="AT58" s="83">
        <f>$C$58*Revenue!AS55</f>
        <v>0</v>
      </c>
      <c r="AU58" s="83">
        <f>$C$58*Revenue!AT55</f>
        <v>0</v>
      </c>
      <c r="AV58" s="83">
        <f>$C$58*Revenue!AU55</f>
        <v>0</v>
      </c>
      <c r="AW58" s="83">
        <f>$C$58*Revenue!AV55</f>
        <v>0</v>
      </c>
      <c r="AX58" s="83">
        <f>$C$58*Revenue!AW55</f>
        <v>0</v>
      </c>
      <c r="AY58" s="83">
        <f>$C$58*Revenue!AX55</f>
        <v>0</v>
      </c>
      <c r="AZ58" s="83">
        <f>$C$58*Revenue!AY55</f>
        <v>0</v>
      </c>
      <c r="BA58" s="83">
        <f>$C$58*Revenue!AZ55</f>
        <v>0</v>
      </c>
      <c r="BB58" s="83">
        <f>$C$58*Revenue!BA55</f>
        <v>0</v>
      </c>
      <c r="BC58" s="83">
        <f>$C$58*Revenue!BB55</f>
        <v>0</v>
      </c>
      <c r="BD58" s="83">
        <f>$C$58*Revenue!BC55</f>
        <v>0</v>
      </c>
      <c r="BE58" s="83">
        <f>$C$58*Revenue!BD55</f>
        <v>0</v>
      </c>
      <c r="BF58" s="83">
        <f>$C$58*Revenue!BE55</f>
        <v>0</v>
      </c>
      <c r="BG58" s="83">
        <f>$C$58*Revenue!BF55</f>
        <v>0</v>
      </c>
      <c r="BH58" s="83">
        <f>$C$58*Revenue!BG55</f>
        <v>0</v>
      </c>
      <c r="BI58" s="83">
        <f>$C$58*Revenue!BH55</f>
        <v>0</v>
      </c>
      <c r="BJ58" s="83">
        <f>$C$58*Revenue!BI55</f>
        <v>0</v>
      </c>
      <c r="BK58" s="83">
        <f>$C$58*Revenue!BJ55</f>
        <v>0</v>
      </c>
      <c r="BL58" s="83">
        <f>$C$58*Revenue!BK55</f>
        <v>0</v>
      </c>
      <c r="BM58" s="83">
        <f>$C$58*Revenue!BL55</f>
        <v>0</v>
      </c>
      <c r="BN58" s="83">
        <f>$C$58*Revenue!BM55</f>
        <v>0</v>
      </c>
      <c r="BO58" s="83">
        <f>$C$58*Revenue!BN55</f>
        <v>0</v>
      </c>
      <c r="BP58" s="83">
        <f>$C$58*Revenue!BO55</f>
        <v>0</v>
      </c>
      <c r="BQ58" s="83">
        <f>$C$58*Revenue!BP55</f>
        <v>0</v>
      </c>
      <c r="BR58" s="83">
        <f>$C$58*Revenue!BQ55</f>
        <v>0</v>
      </c>
      <c r="BS58" s="83">
        <f>$C$58*Revenue!BR55</f>
        <v>0</v>
      </c>
      <c r="BT58" s="83">
        <f>$C$58*Revenue!BS55</f>
        <v>0</v>
      </c>
      <c r="BU58" s="83">
        <f>$C$58*Revenue!BT55</f>
        <v>0</v>
      </c>
      <c r="BV58" s="83">
        <f>$C$58*Revenue!BU55</f>
        <v>0</v>
      </c>
      <c r="BW58" s="83">
        <f>$C$58*Revenue!BV55</f>
        <v>0</v>
      </c>
      <c r="BX58" s="83">
        <f>$C$58*Revenue!BW55</f>
        <v>0</v>
      </c>
      <c r="BY58" s="83">
        <f>$C$58*Revenue!BX55</f>
        <v>0</v>
      </c>
      <c r="BZ58" s="83">
        <f>$C$58*Revenue!BY55</f>
        <v>0</v>
      </c>
      <c r="CA58" s="83">
        <f>$C$58*Revenue!BZ55</f>
        <v>0</v>
      </c>
      <c r="CB58" s="83">
        <f>$C$58*Revenue!CA55</f>
        <v>0</v>
      </c>
      <c r="CC58" s="83">
        <f>$C$58*Revenue!CB55</f>
        <v>0</v>
      </c>
      <c r="CD58" s="83">
        <f>$C$58*Revenue!CC55</f>
        <v>0</v>
      </c>
      <c r="CE58" s="83">
        <f>$C$58*Revenue!CD55</f>
        <v>0</v>
      </c>
      <c r="CF58" s="83">
        <f>$C$58*Revenue!CE55</f>
        <v>0</v>
      </c>
      <c r="CG58" s="83">
        <f>$C$58*Revenue!CF55</f>
        <v>0</v>
      </c>
      <c r="CH58" s="83">
        <f>$C$58*Revenue!CG55</f>
        <v>0</v>
      </c>
      <c r="CI58" s="83">
        <f>$C$58*Revenue!CH55</f>
        <v>0</v>
      </c>
      <c r="CJ58" s="83">
        <f>$C$58*Revenue!CI55</f>
        <v>0</v>
      </c>
      <c r="CK58" s="83">
        <f>$C$58*Revenue!CJ55</f>
        <v>0</v>
      </c>
      <c r="CL58" s="83">
        <f>$C$58*Revenue!CK55</f>
        <v>0</v>
      </c>
      <c r="CM58" s="83">
        <f>$C$58*Revenue!CL55</f>
        <v>0</v>
      </c>
      <c r="CN58" s="83">
        <f>$C$58*Revenue!CM55</f>
        <v>0</v>
      </c>
      <c r="CO58" s="83">
        <f>$C$58*Revenue!CN55</f>
        <v>0</v>
      </c>
      <c r="CP58" s="83">
        <f>$C$58*Revenue!CO55</f>
        <v>0</v>
      </c>
      <c r="CQ58" s="83">
        <f>$C$58*Revenue!CP55</f>
        <v>0</v>
      </c>
      <c r="CR58" s="83">
        <f>$C$58*Revenue!CQ55</f>
        <v>0</v>
      </c>
      <c r="CS58" s="83">
        <f>$C$58*Revenue!CR55</f>
        <v>0</v>
      </c>
      <c r="CT58" s="83">
        <f>$C$58*Revenue!CS55</f>
        <v>0</v>
      </c>
      <c r="CU58" s="83">
        <f>$C$58*Revenue!CT55</f>
        <v>0</v>
      </c>
      <c r="CV58" s="83">
        <f>$C$58*Revenue!CU55</f>
        <v>0</v>
      </c>
      <c r="CW58" s="83">
        <f>$C$58*Revenue!CV55</f>
        <v>0</v>
      </c>
      <c r="CX58" s="83">
        <f>$C$58*Revenue!CW55</f>
        <v>0</v>
      </c>
      <c r="CY58" s="83">
        <f>$C$58*Revenue!CX55</f>
        <v>0</v>
      </c>
      <c r="CZ58" s="83">
        <f>$C$58*Revenue!CY55</f>
        <v>0</v>
      </c>
      <c r="DA58" s="83">
        <f>$C$58*Revenue!CZ55</f>
        <v>0</v>
      </c>
      <c r="DB58" s="83">
        <f>$C$58*Revenue!DA55</f>
        <v>0</v>
      </c>
      <c r="DC58" s="83">
        <f>$C$58*Revenue!DB55</f>
        <v>0</v>
      </c>
      <c r="DD58" s="83">
        <f>$C$58*Revenue!DC55</f>
        <v>0</v>
      </c>
      <c r="DE58" s="83">
        <f>$C$58*Revenue!DD55</f>
        <v>0</v>
      </c>
      <c r="DF58" s="83">
        <f>$C$58*Revenue!DE55</f>
        <v>0</v>
      </c>
      <c r="DG58" s="83">
        <f>$C$58*Revenue!DF55</f>
        <v>0</v>
      </c>
      <c r="DH58" s="83">
        <f>$C$58*Revenue!DG55</f>
        <v>0</v>
      </c>
    </row>
    <row r="59" spans="1:112" ht="16">
      <c r="A59" s="259" t="s">
        <v>385</v>
      </c>
      <c r="B59" s="259"/>
      <c r="C59" s="298"/>
      <c r="D59" s="298" t="str">
        <f>Settings!$C$6</f>
        <v>USD</v>
      </c>
      <c r="E59" s="83">
        <v>0</v>
      </c>
      <c r="F59" s="83">
        <f t="shared" ref="F59:BL59" si="219">E59</f>
        <v>0</v>
      </c>
      <c r="G59" s="83">
        <f t="shared" si="219"/>
        <v>0</v>
      </c>
      <c r="H59" s="83">
        <f t="shared" si="219"/>
        <v>0</v>
      </c>
      <c r="I59" s="83">
        <f t="shared" si="219"/>
        <v>0</v>
      </c>
      <c r="J59" s="83">
        <f t="shared" si="219"/>
        <v>0</v>
      </c>
      <c r="K59" s="83">
        <f t="shared" si="219"/>
        <v>0</v>
      </c>
      <c r="L59" s="83">
        <f t="shared" si="219"/>
        <v>0</v>
      </c>
      <c r="M59" s="83">
        <f t="shared" si="219"/>
        <v>0</v>
      </c>
      <c r="N59" s="83">
        <f t="shared" si="219"/>
        <v>0</v>
      </c>
      <c r="O59" s="83">
        <f t="shared" si="219"/>
        <v>0</v>
      </c>
      <c r="P59" s="83">
        <f t="shared" si="219"/>
        <v>0</v>
      </c>
      <c r="Q59" s="83">
        <f t="shared" si="219"/>
        <v>0</v>
      </c>
      <c r="R59" s="83">
        <f t="shared" si="219"/>
        <v>0</v>
      </c>
      <c r="S59" s="83">
        <f t="shared" si="219"/>
        <v>0</v>
      </c>
      <c r="T59" s="83">
        <f t="shared" si="219"/>
        <v>0</v>
      </c>
      <c r="U59" s="83">
        <f t="shared" si="219"/>
        <v>0</v>
      </c>
      <c r="V59" s="83">
        <f t="shared" si="219"/>
        <v>0</v>
      </c>
      <c r="W59" s="83">
        <f t="shared" si="219"/>
        <v>0</v>
      </c>
      <c r="X59" s="83">
        <f t="shared" si="219"/>
        <v>0</v>
      </c>
      <c r="Y59" s="83">
        <f t="shared" si="219"/>
        <v>0</v>
      </c>
      <c r="Z59" s="83">
        <f t="shared" si="219"/>
        <v>0</v>
      </c>
      <c r="AA59" s="83">
        <f t="shared" si="219"/>
        <v>0</v>
      </c>
      <c r="AB59" s="83">
        <f t="shared" si="219"/>
        <v>0</v>
      </c>
      <c r="AC59" s="83">
        <f t="shared" si="219"/>
        <v>0</v>
      </c>
      <c r="AD59" s="83">
        <f t="shared" si="219"/>
        <v>0</v>
      </c>
      <c r="AE59" s="83">
        <f t="shared" si="219"/>
        <v>0</v>
      </c>
      <c r="AF59" s="83">
        <f t="shared" si="219"/>
        <v>0</v>
      </c>
      <c r="AG59" s="83">
        <f t="shared" si="219"/>
        <v>0</v>
      </c>
      <c r="AH59" s="83">
        <f t="shared" si="219"/>
        <v>0</v>
      </c>
      <c r="AI59" s="83">
        <f t="shared" si="219"/>
        <v>0</v>
      </c>
      <c r="AJ59" s="83">
        <f t="shared" si="219"/>
        <v>0</v>
      </c>
      <c r="AK59" s="83">
        <f t="shared" si="219"/>
        <v>0</v>
      </c>
      <c r="AL59" s="83">
        <f t="shared" si="219"/>
        <v>0</v>
      </c>
      <c r="AM59" s="83">
        <f t="shared" si="219"/>
        <v>0</v>
      </c>
      <c r="AN59" s="83">
        <f t="shared" si="219"/>
        <v>0</v>
      </c>
      <c r="AO59" s="83">
        <f t="shared" si="219"/>
        <v>0</v>
      </c>
      <c r="AP59" s="83">
        <f t="shared" si="219"/>
        <v>0</v>
      </c>
      <c r="AQ59" s="83">
        <f t="shared" si="219"/>
        <v>0</v>
      </c>
      <c r="AR59" s="83">
        <f t="shared" si="219"/>
        <v>0</v>
      </c>
      <c r="AS59" s="83">
        <f t="shared" si="219"/>
        <v>0</v>
      </c>
      <c r="AT59" s="83">
        <f t="shared" si="219"/>
        <v>0</v>
      </c>
      <c r="AU59" s="83">
        <f t="shared" si="219"/>
        <v>0</v>
      </c>
      <c r="AV59" s="83">
        <f t="shared" si="219"/>
        <v>0</v>
      </c>
      <c r="AW59" s="83">
        <f t="shared" si="219"/>
        <v>0</v>
      </c>
      <c r="AX59" s="83">
        <f t="shared" si="219"/>
        <v>0</v>
      </c>
      <c r="AY59" s="83">
        <f t="shared" si="219"/>
        <v>0</v>
      </c>
      <c r="AZ59" s="83">
        <f t="shared" si="219"/>
        <v>0</v>
      </c>
      <c r="BA59" s="83">
        <f t="shared" si="219"/>
        <v>0</v>
      </c>
      <c r="BB59" s="83">
        <f t="shared" si="219"/>
        <v>0</v>
      </c>
      <c r="BC59" s="83">
        <f t="shared" si="219"/>
        <v>0</v>
      </c>
      <c r="BD59" s="83">
        <f t="shared" si="219"/>
        <v>0</v>
      </c>
      <c r="BE59" s="83">
        <f t="shared" si="219"/>
        <v>0</v>
      </c>
      <c r="BF59" s="83">
        <f t="shared" si="219"/>
        <v>0</v>
      </c>
      <c r="BG59" s="83">
        <f t="shared" si="219"/>
        <v>0</v>
      </c>
      <c r="BH59" s="83">
        <f t="shared" si="219"/>
        <v>0</v>
      </c>
      <c r="BI59" s="83">
        <f t="shared" si="219"/>
        <v>0</v>
      </c>
      <c r="BJ59" s="83">
        <f t="shared" si="219"/>
        <v>0</v>
      </c>
      <c r="BK59" s="83">
        <f t="shared" si="219"/>
        <v>0</v>
      </c>
      <c r="BL59" s="83">
        <f t="shared" si="219"/>
        <v>0</v>
      </c>
      <c r="BM59" s="83">
        <f t="shared" ref="BM59" si="220">BL59</f>
        <v>0</v>
      </c>
      <c r="BN59" s="83">
        <f t="shared" ref="BN59" si="221">BM59</f>
        <v>0</v>
      </c>
      <c r="BO59" s="83">
        <f t="shared" ref="BO59" si="222">BN59</f>
        <v>0</v>
      </c>
      <c r="BP59" s="83">
        <f t="shared" ref="BP59" si="223">BO59</f>
        <v>0</v>
      </c>
      <c r="BQ59" s="83">
        <f t="shared" ref="BQ59" si="224">BP59</f>
        <v>0</v>
      </c>
      <c r="BR59" s="83">
        <f t="shared" ref="BR59" si="225">BQ59</f>
        <v>0</v>
      </c>
      <c r="BS59" s="83">
        <f t="shared" ref="BS59" si="226">BR59</f>
        <v>0</v>
      </c>
      <c r="BT59" s="83">
        <f t="shared" ref="BT59" si="227">BS59</f>
        <v>0</v>
      </c>
      <c r="BU59" s="83">
        <f t="shared" ref="BU59" si="228">BT59</f>
        <v>0</v>
      </c>
      <c r="BV59" s="83">
        <f t="shared" ref="BV59" si="229">BU59</f>
        <v>0</v>
      </c>
      <c r="BW59" s="83">
        <f t="shared" ref="BW59" si="230">BV59</f>
        <v>0</v>
      </c>
      <c r="BX59" s="83">
        <f t="shared" ref="BX59" si="231">BW59</f>
        <v>0</v>
      </c>
      <c r="BY59" s="83">
        <f t="shared" ref="BY59" si="232">BX59</f>
        <v>0</v>
      </c>
      <c r="BZ59" s="83">
        <f t="shared" ref="BZ59" si="233">BY59</f>
        <v>0</v>
      </c>
      <c r="CA59" s="83">
        <f t="shared" ref="CA59" si="234">BZ59</f>
        <v>0</v>
      </c>
      <c r="CB59" s="83">
        <f t="shared" ref="CB59" si="235">CA59</f>
        <v>0</v>
      </c>
      <c r="CC59" s="83">
        <f t="shared" ref="CC59" si="236">CB59</f>
        <v>0</v>
      </c>
      <c r="CD59" s="83">
        <f t="shared" ref="CD59" si="237">CC59</f>
        <v>0</v>
      </c>
      <c r="CE59" s="83">
        <f t="shared" ref="CE59" si="238">CD59</f>
        <v>0</v>
      </c>
      <c r="CF59" s="83">
        <f t="shared" ref="CF59" si="239">CE59</f>
        <v>0</v>
      </c>
      <c r="CG59" s="83">
        <f t="shared" ref="CG59" si="240">CF59</f>
        <v>0</v>
      </c>
      <c r="CH59" s="83">
        <f t="shared" ref="CH59" si="241">CG59</f>
        <v>0</v>
      </c>
      <c r="CI59" s="83">
        <f t="shared" ref="CI59" si="242">CH59</f>
        <v>0</v>
      </c>
      <c r="CJ59" s="83">
        <f t="shared" ref="CJ59" si="243">CI59</f>
        <v>0</v>
      </c>
      <c r="CK59" s="83">
        <f t="shared" ref="CK59" si="244">CJ59</f>
        <v>0</v>
      </c>
      <c r="CL59" s="83">
        <f t="shared" ref="CL59" si="245">CK59</f>
        <v>0</v>
      </c>
      <c r="CM59" s="83">
        <f t="shared" ref="CM59" si="246">CL59</f>
        <v>0</v>
      </c>
      <c r="CN59" s="83">
        <f t="shared" ref="CN59" si="247">CM59</f>
        <v>0</v>
      </c>
      <c r="CO59" s="83">
        <f t="shared" ref="CO59" si="248">CN59</f>
        <v>0</v>
      </c>
      <c r="CP59" s="83">
        <f t="shared" ref="CP59" si="249">CO59</f>
        <v>0</v>
      </c>
      <c r="CQ59" s="83">
        <f t="shared" ref="CQ59" si="250">CP59</f>
        <v>0</v>
      </c>
      <c r="CR59" s="83">
        <f t="shared" ref="CR59" si="251">CQ59</f>
        <v>0</v>
      </c>
      <c r="CS59" s="83">
        <f t="shared" ref="CS59" si="252">CR59</f>
        <v>0</v>
      </c>
      <c r="CT59" s="83">
        <f t="shared" ref="CT59" si="253">CS59</f>
        <v>0</v>
      </c>
      <c r="CU59" s="83">
        <f t="shared" ref="CU59" si="254">CT59</f>
        <v>0</v>
      </c>
      <c r="CV59" s="83">
        <f t="shared" ref="CV59" si="255">CU59</f>
        <v>0</v>
      </c>
      <c r="CW59" s="83">
        <f t="shared" ref="CW59" si="256">CV59</f>
        <v>0</v>
      </c>
      <c r="CX59" s="83">
        <f t="shared" ref="CX59" si="257">CW59</f>
        <v>0</v>
      </c>
      <c r="CY59" s="83">
        <f t="shared" ref="CY59" si="258">CX59</f>
        <v>0</v>
      </c>
      <c r="CZ59" s="83">
        <f t="shared" ref="CZ59" si="259">CY59</f>
        <v>0</v>
      </c>
      <c r="DA59" s="83">
        <f t="shared" ref="DA59" si="260">CZ59</f>
        <v>0</v>
      </c>
      <c r="DB59" s="83">
        <f t="shared" ref="DB59" si="261">DA59</f>
        <v>0</v>
      </c>
      <c r="DC59" s="83">
        <f t="shared" ref="DC59" si="262">DB59</f>
        <v>0</v>
      </c>
      <c r="DD59" s="83">
        <f t="shared" ref="DD59" si="263">DC59</f>
        <v>0</v>
      </c>
      <c r="DE59" s="83">
        <f t="shared" ref="DE59" si="264">DD59</f>
        <v>0</v>
      </c>
      <c r="DF59" s="83">
        <f t="shared" ref="DF59" si="265">DE59</f>
        <v>0</v>
      </c>
      <c r="DG59" s="83">
        <f t="shared" ref="DG59" si="266">DF59</f>
        <v>0</v>
      </c>
      <c r="DH59" s="83">
        <f t="shared" ref="DH59" si="267">DG59</f>
        <v>0</v>
      </c>
    </row>
    <row r="60" spans="1:112" ht="16">
      <c r="A60" s="631" t="s">
        <v>259</v>
      </c>
      <c r="B60" s="631"/>
      <c r="C60" s="631" t="s">
        <v>140</v>
      </c>
      <c r="D60" s="631" t="str">
        <f>Settings!$C$6</f>
        <v>USD</v>
      </c>
      <c r="E60" s="1183">
        <f t="shared" ref="E60:BL60" si="268">SUM(E57:E59)</f>
        <v>0</v>
      </c>
      <c r="F60" s="1183">
        <f t="shared" si="268"/>
        <v>0</v>
      </c>
      <c r="G60" s="1183">
        <f t="shared" si="268"/>
        <v>0</v>
      </c>
      <c r="H60" s="1183">
        <f t="shared" si="268"/>
        <v>0</v>
      </c>
      <c r="I60" s="1183">
        <f t="shared" si="268"/>
        <v>0</v>
      </c>
      <c r="J60" s="1183">
        <f t="shared" si="268"/>
        <v>0</v>
      </c>
      <c r="K60" s="1183">
        <f t="shared" si="268"/>
        <v>0</v>
      </c>
      <c r="L60" s="1183">
        <f t="shared" si="268"/>
        <v>0</v>
      </c>
      <c r="M60" s="1183">
        <f t="shared" si="268"/>
        <v>0</v>
      </c>
      <c r="N60" s="1183">
        <f t="shared" si="268"/>
        <v>0</v>
      </c>
      <c r="O60" s="1183">
        <f t="shared" si="268"/>
        <v>0</v>
      </c>
      <c r="P60" s="1183">
        <f t="shared" si="268"/>
        <v>0</v>
      </c>
      <c r="Q60" s="1183">
        <f t="shared" si="268"/>
        <v>0</v>
      </c>
      <c r="R60" s="1183">
        <f t="shared" si="268"/>
        <v>0</v>
      </c>
      <c r="S60" s="1183">
        <f t="shared" si="268"/>
        <v>0</v>
      </c>
      <c r="T60" s="1183">
        <f t="shared" si="268"/>
        <v>0</v>
      </c>
      <c r="U60" s="1183">
        <f t="shared" si="268"/>
        <v>0</v>
      </c>
      <c r="V60" s="1183">
        <f t="shared" si="268"/>
        <v>0</v>
      </c>
      <c r="W60" s="1183">
        <f t="shared" si="268"/>
        <v>0</v>
      </c>
      <c r="X60" s="1183">
        <f t="shared" si="268"/>
        <v>0</v>
      </c>
      <c r="Y60" s="1183">
        <f t="shared" si="268"/>
        <v>0</v>
      </c>
      <c r="Z60" s="1183">
        <f t="shared" si="268"/>
        <v>21096.986301369867</v>
      </c>
      <c r="AA60" s="1183">
        <f t="shared" si="268"/>
        <v>20416.438356164384</v>
      </c>
      <c r="AB60" s="1183">
        <f t="shared" si="268"/>
        <v>21096.986301369867</v>
      </c>
      <c r="AC60" s="1183">
        <f t="shared" si="268"/>
        <v>48920.547945205479</v>
      </c>
      <c r="AD60" s="1183">
        <f t="shared" si="268"/>
        <v>44186.301369863017</v>
      </c>
      <c r="AE60" s="1183">
        <f t="shared" si="268"/>
        <v>48920.547945205479</v>
      </c>
      <c r="AF60" s="1183">
        <f t="shared" si="268"/>
        <v>74268.493150684924</v>
      </c>
      <c r="AG60" s="1183">
        <f t="shared" si="268"/>
        <v>76744.10958904108</v>
      </c>
      <c r="AH60" s="1183">
        <f t="shared" si="268"/>
        <v>74268.493150684924</v>
      </c>
      <c r="AI60" s="1183">
        <f t="shared" si="268"/>
        <v>108542.46575342465</v>
      </c>
      <c r="AJ60" s="1183">
        <f t="shared" si="268"/>
        <v>108542.46575342465</v>
      </c>
      <c r="AK60" s="1183">
        <f t="shared" si="268"/>
        <v>105041.09589041096</v>
      </c>
      <c r="AL60" s="1183">
        <f t="shared" si="268"/>
        <v>204278.79452054793</v>
      </c>
      <c r="AM60" s="1183">
        <f t="shared" si="268"/>
        <v>116166.57534246575</v>
      </c>
      <c r="AN60" s="1183">
        <f t="shared" si="268"/>
        <v>120038.79452054793</v>
      </c>
      <c r="AO60" s="1183">
        <f t="shared" si="268"/>
        <v>230243.17808219179</v>
      </c>
      <c r="AP60" s="1183">
        <f t="shared" si="268"/>
        <v>119192.54794520549</v>
      </c>
      <c r="AQ60" s="1183">
        <f t="shared" si="268"/>
        <v>131963.17808219179</v>
      </c>
      <c r="AR60" s="1183">
        <f t="shared" si="268"/>
        <v>239833.97260273973</v>
      </c>
      <c r="AS60" s="1183">
        <f t="shared" si="268"/>
        <v>146272.43835616441</v>
      </c>
      <c r="AT60" s="1183">
        <f t="shared" si="268"/>
        <v>141553.97260273973</v>
      </c>
      <c r="AU60" s="1183">
        <f t="shared" si="268"/>
        <v>268529.42465753428</v>
      </c>
      <c r="AV60" s="1183">
        <f t="shared" si="268"/>
        <v>156209.42465753425</v>
      </c>
      <c r="AW60" s="1183">
        <f t="shared" si="268"/>
        <v>151170.4109589041</v>
      </c>
      <c r="AX60" s="1183">
        <f t="shared" si="268"/>
        <v>305751.45205479453</v>
      </c>
      <c r="AY60" s="1183">
        <f t="shared" si="268"/>
        <v>160017.53424657538</v>
      </c>
      <c r="AZ60" s="1183">
        <f t="shared" si="268"/>
        <v>165351.45205479453</v>
      </c>
      <c r="BA60" s="1183">
        <f t="shared" si="268"/>
        <v>363936.57534246577</v>
      </c>
      <c r="BB60" s="1183">
        <f t="shared" si="268"/>
        <v>169371.61643835617</v>
      </c>
      <c r="BC60" s="1183">
        <f t="shared" si="268"/>
        <v>187518.57534246575</v>
      </c>
      <c r="BD60" s="1183">
        <f t="shared" si="268"/>
        <v>385779.69863013696</v>
      </c>
      <c r="BE60" s="1183">
        <f t="shared" si="268"/>
        <v>207300.82191780824</v>
      </c>
      <c r="BF60" s="1183">
        <f t="shared" si="268"/>
        <v>200613.69863013699</v>
      </c>
      <c r="BG60" s="1183">
        <f t="shared" si="268"/>
        <v>430257.05753424653</v>
      </c>
      <c r="BH60" s="1183">
        <f t="shared" si="268"/>
        <v>242175.05753424659</v>
      </c>
      <c r="BI60" s="1183">
        <f t="shared" si="268"/>
        <v>234362.95890410958</v>
      </c>
      <c r="BJ60" s="1183">
        <f t="shared" si="268"/>
        <v>471567.79726027395</v>
      </c>
      <c r="BK60" s="1183">
        <f t="shared" si="268"/>
        <v>265875.28767123283</v>
      </c>
      <c r="BL60" s="1183">
        <f t="shared" si="268"/>
        <v>274737.79726027395</v>
      </c>
      <c r="BM60" s="1183">
        <f t="shared" ref="BM60:DH60" si="269">SUM(BM57:BM59)</f>
        <v>619528.29041095893</v>
      </c>
      <c r="BN60" s="1183">
        <f t="shared" si="269"/>
        <v>287760.72328767122</v>
      </c>
      <c r="BO60" s="1183">
        <f t="shared" si="269"/>
        <v>305609.03013698629</v>
      </c>
      <c r="BP60" s="1183">
        <f t="shared" si="269"/>
        <v>676531.03561643825</v>
      </c>
      <c r="BQ60" s="1183">
        <f t="shared" si="269"/>
        <v>373649.03013698623</v>
      </c>
      <c r="BR60" s="1183">
        <f t="shared" si="269"/>
        <v>359124.55890410958</v>
      </c>
      <c r="BS60" s="1183">
        <f t="shared" si="269"/>
        <v>814748.79452054796</v>
      </c>
      <c r="BT60" s="1183">
        <f t="shared" si="269"/>
        <v>439214.7945205479</v>
      </c>
      <c r="BU60" s="1183">
        <f t="shared" si="269"/>
        <v>422649.8630136986</v>
      </c>
      <c r="BV60" s="1183">
        <f t="shared" si="269"/>
        <v>873895.26575342473</v>
      </c>
      <c r="BW60" s="1183">
        <f t="shared" si="269"/>
        <v>488441.09589041094</v>
      </c>
      <c r="BX60" s="1183">
        <f t="shared" si="269"/>
        <v>501664.9315068493</v>
      </c>
      <c r="BY60" s="1183">
        <f t="shared" si="269"/>
        <v>1047873.895890411</v>
      </c>
      <c r="BZ60" s="1183">
        <f t="shared" si="269"/>
        <v>547012.60273972596</v>
      </c>
      <c r="CA60" s="1183">
        <f t="shared" si="269"/>
        <v>605621.09589041094</v>
      </c>
      <c r="CB60" s="1183">
        <f t="shared" si="269"/>
        <v>1234696.0438356164</v>
      </c>
      <c r="CC60" s="1183">
        <f t="shared" si="269"/>
        <v>692913.6986301369</v>
      </c>
      <c r="CD60" s="1183">
        <f t="shared" si="269"/>
        <v>670561.64383561641</v>
      </c>
      <c r="CE60" s="1183">
        <f t="shared" si="269"/>
        <v>1400625.5671232876</v>
      </c>
      <c r="CF60" s="1183">
        <f t="shared" si="269"/>
        <v>765988.76712328766</v>
      </c>
      <c r="CG60" s="1183">
        <f t="shared" si="269"/>
        <v>741279.45205479464</v>
      </c>
      <c r="CH60" s="1183">
        <f t="shared" si="269"/>
        <v>1457644.5369863014</v>
      </c>
      <c r="CI60" s="1183">
        <f t="shared" si="269"/>
        <v>806715.61643835634</v>
      </c>
      <c r="CJ60" s="1183">
        <f t="shared" si="269"/>
        <v>833606.1369863014</v>
      </c>
      <c r="CK60" s="1183">
        <f t="shared" si="269"/>
        <v>980367.78082191781</v>
      </c>
      <c r="CL60" s="1183">
        <f t="shared" si="269"/>
        <v>885493.47945205483</v>
      </c>
      <c r="CM60" s="1183">
        <f t="shared" si="269"/>
        <v>980367.78082191781</v>
      </c>
      <c r="CN60" s="1183">
        <f t="shared" si="269"/>
        <v>1071833.4246575341</v>
      </c>
      <c r="CO60" s="1183">
        <f t="shared" si="269"/>
        <v>1107561.2054794522</v>
      </c>
      <c r="CP60" s="1183">
        <f t="shared" si="269"/>
        <v>1071833.4246575341</v>
      </c>
      <c r="CQ60" s="1183">
        <f t="shared" si="269"/>
        <v>1234754.6301369865</v>
      </c>
      <c r="CR60" s="1183">
        <f t="shared" si="269"/>
        <v>1234754.6301369865</v>
      </c>
      <c r="CS60" s="1183">
        <f t="shared" si="269"/>
        <v>1194923.8356164382</v>
      </c>
      <c r="CT60" s="1183">
        <f t="shared" si="269"/>
        <v>1369775.3424657534</v>
      </c>
      <c r="CU60" s="1183">
        <f t="shared" si="269"/>
        <v>1325589.0410958903</v>
      </c>
      <c r="CV60" s="1183">
        <f t="shared" si="269"/>
        <v>1369775.3424657534</v>
      </c>
      <c r="CW60" s="1183">
        <f t="shared" si="269"/>
        <v>1354906.8748112479</v>
      </c>
      <c r="CX60" s="1183">
        <f t="shared" si="269"/>
        <v>1223786.854668224</v>
      </c>
      <c r="CY60" s="1183">
        <f t="shared" si="269"/>
        <v>1354906.8748112479</v>
      </c>
      <c r="CZ60" s="1183">
        <f t="shared" si="269"/>
        <v>1360213.0458862537</v>
      </c>
      <c r="DA60" s="1183">
        <f t="shared" si="269"/>
        <v>1405553.4807491291</v>
      </c>
      <c r="DB60" s="1183">
        <f t="shared" si="269"/>
        <v>1360213.0458862537</v>
      </c>
      <c r="DC60" s="1183">
        <f t="shared" si="269"/>
        <v>1534818.1749978738</v>
      </c>
      <c r="DD60" s="1183">
        <f t="shared" si="269"/>
        <v>1534818.1749978738</v>
      </c>
      <c r="DE60" s="1183">
        <f t="shared" si="269"/>
        <v>1485307.9112882651</v>
      </c>
      <c r="DF60" s="1183">
        <f t="shared" si="269"/>
        <v>1758424.5752096875</v>
      </c>
      <c r="DG60" s="1183">
        <f t="shared" si="269"/>
        <v>1701701.2018158266</v>
      </c>
      <c r="DH60" s="1183">
        <f t="shared" si="269"/>
        <v>1758424.5752096875</v>
      </c>
    </row>
    <row r="61" spans="1:112" ht="16">
      <c r="A61" s="78"/>
      <c r="B61" s="78"/>
      <c r="C61" s="144"/>
      <c r="D61" s="144"/>
      <c r="E61" s="185"/>
      <c r="F61" s="185"/>
      <c r="G61" s="185"/>
      <c r="H61" s="185"/>
      <c r="I61" s="185"/>
      <c r="J61" s="185"/>
      <c r="K61" s="185"/>
      <c r="L61" s="185"/>
      <c r="M61" s="185"/>
      <c r="N61" s="185"/>
      <c r="O61" s="185"/>
      <c r="P61" s="185"/>
      <c r="Q61" s="185"/>
      <c r="R61" s="185"/>
      <c r="S61" s="185"/>
      <c r="T61" s="185"/>
      <c r="U61" s="185"/>
      <c r="V61" s="185"/>
      <c r="W61" s="185"/>
      <c r="X61" s="185"/>
      <c r="Y61" s="185"/>
      <c r="Z61" s="185"/>
      <c r="AA61" s="185"/>
      <c r="AB61" s="185"/>
      <c r="AC61" s="185"/>
      <c r="AD61" s="185"/>
      <c r="AE61" s="185"/>
      <c r="AF61" s="185"/>
      <c r="AG61" s="185"/>
      <c r="AH61" s="185"/>
      <c r="AI61" s="185"/>
      <c r="AJ61" s="185"/>
      <c r="AK61" s="185"/>
      <c r="AL61" s="185"/>
      <c r="AM61" s="185"/>
      <c r="AN61" s="185"/>
      <c r="AO61" s="185"/>
      <c r="AP61" s="78"/>
      <c r="AQ61" s="78"/>
      <c r="AR61" s="78"/>
      <c r="AS61" s="78"/>
      <c r="AT61" s="78"/>
      <c r="AU61" s="78"/>
      <c r="AV61" s="78"/>
      <c r="AW61" s="78"/>
      <c r="AX61" s="78"/>
      <c r="AY61" s="78"/>
      <c r="AZ61" s="78"/>
      <c r="BA61" s="78"/>
      <c r="BB61" s="78"/>
      <c r="BC61" s="78"/>
      <c r="BD61" s="78"/>
      <c r="BE61" s="78"/>
      <c r="BF61" s="78"/>
      <c r="BG61" s="78"/>
      <c r="BH61" s="78"/>
      <c r="BI61" s="78"/>
      <c r="BJ61" s="78"/>
      <c r="BK61" s="78"/>
      <c r="BL61" s="78"/>
      <c r="BM61" s="147"/>
      <c r="BN61" s="147"/>
      <c r="BO61" s="147"/>
      <c r="BP61" s="147"/>
      <c r="BQ61" s="147"/>
      <c r="BR61" s="147"/>
      <c r="BS61" s="147"/>
      <c r="BT61" s="147"/>
      <c r="BU61" s="147"/>
      <c r="BV61" s="147"/>
      <c r="BW61" s="147"/>
      <c r="BX61" s="147"/>
      <c r="BY61" s="147"/>
      <c r="BZ61" s="147"/>
      <c r="CA61" s="147"/>
      <c r="CB61" s="147"/>
      <c r="CC61" s="147"/>
      <c r="CD61" s="147"/>
      <c r="CE61" s="147"/>
      <c r="CF61" s="147"/>
      <c r="CG61" s="147"/>
      <c r="CH61" s="147"/>
      <c r="CI61" s="147"/>
      <c r="CJ61" s="147"/>
      <c r="CK61" s="147"/>
      <c r="CL61" s="147"/>
      <c r="CM61" s="147"/>
      <c r="CN61" s="147"/>
      <c r="CO61" s="147"/>
      <c r="CP61" s="147"/>
      <c r="CQ61" s="147"/>
      <c r="CR61" s="147"/>
      <c r="CS61" s="147"/>
      <c r="CT61" s="147"/>
      <c r="CU61" s="147"/>
      <c r="CV61" s="147"/>
      <c r="CW61" s="147"/>
      <c r="CX61" s="147"/>
      <c r="CY61" s="147"/>
      <c r="CZ61" s="147"/>
      <c r="DA61" s="147"/>
      <c r="DB61" s="147"/>
      <c r="DC61" s="147"/>
      <c r="DD61" s="147"/>
      <c r="DE61" s="147"/>
      <c r="DF61" s="147"/>
      <c r="DG61" s="147"/>
      <c r="DH61" s="147"/>
    </row>
    <row r="62" spans="1:112" ht="16">
      <c r="A62" s="78"/>
      <c r="B62" s="78"/>
      <c r="C62" s="144"/>
      <c r="D62" s="144"/>
      <c r="E62" s="185"/>
      <c r="F62" s="185"/>
      <c r="G62" s="185"/>
      <c r="H62" s="185"/>
      <c r="I62" s="185"/>
      <c r="J62" s="185"/>
      <c r="K62" s="185"/>
      <c r="L62" s="185"/>
      <c r="M62" s="185"/>
      <c r="N62" s="185"/>
      <c r="O62" s="185"/>
      <c r="P62" s="185"/>
      <c r="Q62" s="185"/>
      <c r="R62" s="185"/>
      <c r="S62" s="185"/>
      <c r="T62" s="185"/>
      <c r="U62" s="185"/>
      <c r="V62" s="185"/>
      <c r="W62" s="185"/>
      <c r="X62" s="185"/>
      <c r="Y62" s="185"/>
      <c r="Z62" s="185"/>
      <c r="AA62" s="185"/>
      <c r="AB62" s="185"/>
      <c r="AC62" s="185"/>
      <c r="AD62" s="185"/>
      <c r="AE62" s="185"/>
      <c r="AF62" s="185"/>
      <c r="AG62" s="185"/>
      <c r="AH62" s="185"/>
      <c r="AI62" s="185"/>
      <c r="AJ62" s="185"/>
      <c r="AK62" s="185"/>
      <c r="AL62" s="185"/>
      <c r="AM62" s="185"/>
      <c r="AN62" s="185"/>
      <c r="AO62" s="185"/>
      <c r="AP62" s="78"/>
      <c r="AQ62" s="78"/>
      <c r="AR62" s="78"/>
      <c r="AS62" s="78"/>
      <c r="AT62" s="78"/>
      <c r="AU62" s="78"/>
      <c r="AV62" s="78"/>
      <c r="AW62" s="78"/>
      <c r="AX62" s="78"/>
      <c r="AY62" s="78"/>
      <c r="AZ62" s="78"/>
      <c r="BA62" s="78"/>
      <c r="BB62" s="78"/>
      <c r="BC62" s="78"/>
      <c r="BD62" s="78"/>
      <c r="BE62" s="78"/>
      <c r="BF62" s="78"/>
      <c r="BG62" s="78"/>
      <c r="BH62" s="78"/>
      <c r="BI62" s="78"/>
      <c r="BJ62" s="78"/>
      <c r="BK62" s="78"/>
      <c r="BL62" s="78"/>
      <c r="BM62" s="147"/>
      <c r="BN62" s="147"/>
      <c r="BO62" s="147"/>
      <c r="BP62" s="147"/>
      <c r="BQ62" s="147"/>
      <c r="BR62" s="147"/>
      <c r="BS62" s="147"/>
      <c r="BT62" s="147"/>
      <c r="BU62" s="147"/>
      <c r="BV62" s="147"/>
      <c r="BW62" s="147"/>
      <c r="BX62" s="147"/>
      <c r="BY62" s="147"/>
      <c r="BZ62" s="147"/>
      <c r="CA62" s="147"/>
      <c r="CB62" s="147"/>
      <c r="CC62" s="147"/>
      <c r="CD62" s="147"/>
      <c r="CE62" s="147"/>
      <c r="CF62" s="147"/>
      <c r="CG62" s="147"/>
      <c r="CH62" s="147"/>
      <c r="CI62" s="147"/>
      <c r="CJ62" s="147"/>
      <c r="CK62" s="147"/>
      <c r="CL62" s="147"/>
      <c r="CM62" s="147"/>
      <c r="CN62" s="147"/>
      <c r="CO62" s="147"/>
      <c r="CP62" s="147"/>
      <c r="CQ62" s="147"/>
      <c r="CR62" s="147"/>
      <c r="CS62" s="147"/>
      <c r="CT62" s="147"/>
      <c r="CU62" s="147"/>
      <c r="CV62" s="147"/>
      <c r="CW62" s="147"/>
      <c r="CX62" s="147"/>
      <c r="CY62" s="147"/>
      <c r="CZ62" s="147"/>
      <c r="DA62" s="147"/>
      <c r="DB62" s="147"/>
      <c r="DC62" s="147"/>
      <c r="DD62" s="147"/>
      <c r="DE62" s="147"/>
      <c r="DF62" s="147"/>
      <c r="DG62" s="147"/>
      <c r="DH62" s="147"/>
    </row>
    <row r="63" spans="1:112" ht="16">
      <c r="A63" s="78"/>
      <c r="B63" s="78"/>
      <c r="C63" s="144"/>
      <c r="D63" s="144"/>
      <c r="E63" s="185"/>
      <c r="F63" s="185"/>
      <c r="G63" s="185"/>
      <c r="H63" s="185"/>
      <c r="I63" s="185"/>
      <c r="J63" s="185"/>
      <c r="K63" s="185"/>
      <c r="L63" s="185"/>
      <c r="M63" s="185"/>
      <c r="N63" s="185"/>
      <c r="O63" s="185"/>
      <c r="P63" s="185"/>
      <c r="Q63" s="185"/>
      <c r="R63" s="185"/>
      <c r="S63" s="185"/>
      <c r="T63" s="185"/>
      <c r="U63" s="185"/>
      <c r="V63" s="185"/>
      <c r="W63" s="185"/>
      <c r="X63" s="185"/>
      <c r="Y63" s="185"/>
      <c r="Z63" s="185"/>
      <c r="AA63" s="185"/>
      <c r="AB63" s="185"/>
      <c r="AC63" s="185"/>
      <c r="AD63" s="185"/>
      <c r="AE63" s="185"/>
      <c r="AF63" s="185"/>
      <c r="AG63" s="185"/>
      <c r="AH63" s="185"/>
      <c r="AI63" s="185"/>
      <c r="AJ63" s="185"/>
      <c r="AK63" s="185"/>
      <c r="AL63" s="185"/>
      <c r="AM63" s="185"/>
      <c r="AN63" s="185"/>
      <c r="AO63" s="185"/>
      <c r="AP63" s="78"/>
      <c r="AQ63" s="78"/>
      <c r="AR63" s="78"/>
      <c r="AS63" s="78"/>
      <c r="AT63" s="78"/>
      <c r="AU63" s="78"/>
      <c r="AV63" s="78"/>
      <c r="AW63" s="78"/>
      <c r="AX63" s="78"/>
      <c r="AY63" s="78"/>
      <c r="AZ63" s="78"/>
      <c r="BA63" s="78"/>
      <c r="BB63" s="78"/>
      <c r="BC63" s="78"/>
      <c r="BD63" s="78"/>
      <c r="BE63" s="78"/>
      <c r="BF63" s="78"/>
      <c r="BG63" s="78"/>
      <c r="BH63" s="78"/>
      <c r="BI63" s="78"/>
      <c r="BJ63" s="78"/>
      <c r="BK63" s="78"/>
      <c r="BL63" s="78"/>
      <c r="BM63" s="147"/>
      <c r="BN63" s="147"/>
      <c r="BO63" s="147"/>
      <c r="BP63" s="147"/>
      <c r="BQ63" s="147"/>
      <c r="BR63" s="147"/>
      <c r="BS63" s="147"/>
      <c r="BT63" s="147"/>
      <c r="BU63" s="147"/>
      <c r="BV63" s="147"/>
      <c r="BW63" s="147"/>
      <c r="BX63" s="147"/>
      <c r="BY63" s="147"/>
      <c r="BZ63" s="147"/>
      <c r="CA63" s="147"/>
      <c r="CB63" s="147"/>
      <c r="CC63" s="147"/>
      <c r="CD63" s="147"/>
      <c r="CE63" s="147"/>
      <c r="CF63" s="147"/>
      <c r="CG63" s="147"/>
      <c r="CH63" s="147"/>
      <c r="CI63" s="147"/>
      <c r="CJ63" s="147"/>
      <c r="CK63" s="147"/>
      <c r="CL63" s="147"/>
      <c r="CM63" s="147"/>
      <c r="CN63" s="147"/>
      <c r="CO63" s="147"/>
      <c r="CP63" s="147"/>
      <c r="CQ63" s="147"/>
      <c r="CR63" s="147"/>
      <c r="CS63" s="147"/>
      <c r="CT63" s="147"/>
      <c r="CU63" s="147"/>
      <c r="CV63" s="147"/>
      <c r="CW63" s="147"/>
      <c r="CX63" s="147"/>
      <c r="CY63" s="147"/>
      <c r="CZ63" s="147"/>
      <c r="DA63" s="147"/>
      <c r="DB63" s="147"/>
      <c r="DC63" s="147"/>
      <c r="DD63" s="147"/>
      <c r="DE63" s="147"/>
      <c r="DF63" s="147"/>
      <c r="DG63" s="147"/>
      <c r="DH63" s="147"/>
    </row>
    <row r="64" spans="1:112" ht="16">
      <c r="A64" s="78"/>
      <c r="B64" s="78"/>
      <c r="C64" s="144"/>
      <c r="D64" s="144"/>
      <c r="E64" s="185"/>
      <c r="F64" s="185"/>
      <c r="G64" s="185"/>
      <c r="H64" s="185"/>
      <c r="I64" s="185"/>
      <c r="J64" s="185"/>
      <c r="K64" s="185"/>
      <c r="L64" s="185"/>
      <c r="M64" s="185"/>
      <c r="N64" s="185"/>
      <c r="O64" s="185"/>
      <c r="P64" s="185"/>
      <c r="Q64" s="185"/>
      <c r="R64" s="185"/>
      <c r="S64" s="185"/>
      <c r="T64" s="185"/>
      <c r="U64" s="185"/>
      <c r="V64" s="185"/>
      <c r="W64" s="185"/>
      <c r="X64" s="185"/>
      <c r="Y64" s="185"/>
      <c r="Z64" s="185"/>
      <c r="AA64" s="185"/>
      <c r="AB64" s="185"/>
      <c r="AC64" s="185"/>
      <c r="AD64" s="185"/>
      <c r="AE64" s="185"/>
      <c r="AF64" s="185"/>
      <c r="AG64" s="185"/>
      <c r="AH64" s="185"/>
      <c r="AI64" s="185"/>
      <c r="AJ64" s="185"/>
      <c r="AK64" s="185"/>
      <c r="AL64" s="185"/>
      <c r="AM64" s="185"/>
      <c r="AN64" s="185"/>
      <c r="AO64" s="185"/>
      <c r="AP64" s="78"/>
      <c r="AQ64" s="78"/>
      <c r="AR64" s="78"/>
      <c r="AS64" s="78"/>
      <c r="AT64" s="78"/>
      <c r="AU64" s="78"/>
      <c r="AV64" s="78"/>
      <c r="AW64" s="78"/>
      <c r="AX64" s="78"/>
      <c r="AY64" s="78"/>
      <c r="AZ64" s="78"/>
      <c r="BA64" s="78"/>
      <c r="BB64" s="78"/>
      <c r="BC64" s="78"/>
      <c r="BD64" s="78"/>
      <c r="BE64" s="78"/>
      <c r="BF64" s="78"/>
      <c r="BG64" s="78"/>
      <c r="BH64" s="78"/>
      <c r="BI64" s="78"/>
      <c r="BJ64" s="78"/>
      <c r="BK64" s="78"/>
      <c r="BL64" s="78"/>
      <c r="BM64" s="147"/>
      <c r="BN64" s="147"/>
      <c r="BO64" s="147"/>
      <c r="BP64" s="147"/>
      <c r="BQ64" s="147"/>
      <c r="BR64" s="147"/>
      <c r="BS64" s="147"/>
      <c r="BT64" s="147"/>
      <c r="BU64" s="147"/>
      <c r="BV64" s="147"/>
      <c r="BW64" s="147"/>
      <c r="BX64" s="147"/>
      <c r="BY64" s="147"/>
      <c r="BZ64" s="147"/>
      <c r="CA64" s="147"/>
      <c r="CB64" s="147"/>
      <c r="CC64" s="147"/>
      <c r="CD64" s="147"/>
      <c r="CE64" s="147"/>
      <c r="CF64" s="147"/>
      <c r="CG64" s="147"/>
      <c r="CH64" s="147"/>
      <c r="CI64" s="147"/>
      <c r="CJ64" s="147"/>
      <c r="CK64" s="147"/>
      <c r="CL64" s="147"/>
      <c r="CM64" s="147"/>
      <c r="CN64" s="147"/>
      <c r="CO64" s="147"/>
      <c r="CP64" s="147"/>
      <c r="CQ64" s="147"/>
      <c r="CR64" s="147"/>
      <c r="CS64" s="147"/>
      <c r="CT64" s="147"/>
      <c r="CU64" s="147"/>
      <c r="CV64" s="147"/>
      <c r="CW64" s="147"/>
      <c r="CX64" s="147"/>
      <c r="CY64" s="147"/>
      <c r="CZ64" s="147"/>
      <c r="DA64" s="147"/>
      <c r="DB64" s="147"/>
      <c r="DC64" s="147"/>
      <c r="DD64" s="147"/>
      <c r="DE64" s="147"/>
      <c r="DF64" s="147"/>
      <c r="DG64" s="147"/>
      <c r="DH64" s="147"/>
    </row>
    <row r="65" spans="1:112" ht="16">
      <c r="A65" s="78"/>
      <c r="B65" s="78"/>
      <c r="C65" s="144"/>
      <c r="D65" s="144"/>
      <c r="E65" s="185"/>
      <c r="F65" s="185"/>
      <c r="G65" s="185"/>
      <c r="H65" s="185"/>
      <c r="I65" s="185"/>
      <c r="J65" s="185"/>
      <c r="K65" s="185"/>
      <c r="L65" s="185"/>
      <c r="M65" s="185"/>
      <c r="N65" s="185"/>
      <c r="O65" s="185"/>
      <c r="P65" s="185"/>
      <c r="Q65" s="185"/>
      <c r="R65" s="185"/>
      <c r="S65" s="185"/>
      <c r="T65" s="185"/>
      <c r="U65" s="185"/>
      <c r="V65" s="185"/>
      <c r="W65" s="185"/>
      <c r="X65" s="185"/>
      <c r="Y65" s="185"/>
      <c r="Z65" s="185"/>
      <c r="AA65" s="185"/>
      <c r="AB65" s="185"/>
      <c r="AC65" s="185"/>
      <c r="AD65" s="185"/>
      <c r="AE65" s="185"/>
      <c r="AF65" s="185"/>
      <c r="AG65" s="185"/>
      <c r="AH65" s="185"/>
      <c r="AI65" s="185"/>
      <c r="AJ65" s="185"/>
      <c r="AK65" s="185"/>
      <c r="AL65" s="185"/>
      <c r="AM65" s="185"/>
      <c r="AN65" s="185"/>
      <c r="AO65" s="185"/>
      <c r="AP65" s="78"/>
      <c r="AQ65" s="78"/>
      <c r="AR65" s="78"/>
      <c r="AS65" s="78"/>
      <c r="AT65" s="78"/>
      <c r="AU65" s="78"/>
      <c r="AV65" s="78"/>
      <c r="AW65" s="78"/>
      <c r="AX65" s="78"/>
      <c r="AY65" s="78"/>
      <c r="AZ65" s="78"/>
      <c r="BA65" s="78"/>
      <c r="BB65" s="78"/>
      <c r="BC65" s="78"/>
      <c r="BD65" s="78"/>
      <c r="BE65" s="78"/>
      <c r="BF65" s="78"/>
      <c r="BG65" s="78"/>
      <c r="BH65" s="78"/>
      <c r="BI65" s="78"/>
      <c r="BJ65" s="78"/>
      <c r="BK65" s="78"/>
      <c r="BL65" s="78"/>
      <c r="BM65" s="147"/>
      <c r="BN65" s="147"/>
      <c r="BO65" s="147"/>
      <c r="BP65" s="147"/>
      <c r="BQ65" s="147"/>
      <c r="BR65" s="147"/>
      <c r="BS65" s="147"/>
      <c r="BT65" s="147"/>
      <c r="BU65" s="147"/>
      <c r="BV65" s="147"/>
      <c r="BW65" s="147"/>
      <c r="BX65" s="147"/>
      <c r="BY65" s="147"/>
      <c r="BZ65" s="147"/>
      <c r="CA65" s="147"/>
      <c r="CB65" s="147"/>
      <c r="CC65" s="147"/>
      <c r="CD65" s="147"/>
      <c r="CE65" s="147"/>
      <c r="CF65" s="147"/>
      <c r="CG65" s="147"/>
      <c r="CH65" s="147"/>
      <c r="CI65" s="147"/>
      <c r="CJ65" s="147"/>
      <c r="CK65" s="147"/>
      <c r="CL65" s="147"/>
      <c r="CM65" s="147"/>
      <c r="CN65" s="147"/>
      <c r="CO65" s="147"/>
      <c r="CP65" s="147"/>
      <c r="CQ65" s="147"/>
      <c r="CR65" s="147"/>
      <c r="CS65" s="147"/>
      <c r="CT65" s="147"/>
      <c r="CU65" s="147"/>
      <c r="CV65" s="147"/>
      <c r="CW65" s="147"/>
      <c r="CX65" s="147"/>
      <c r="CY65" s="147"/>
      <c r="CZ65" s="147"/>
      <c r="DA65" s="147"/>
      <c r="DB65" s="147"/>
      <c r="DC65" s="147"/>
      <c r="DD65" s="147"/>
      <c r="DE65" s="147"/>
      <c r="DF65" s="147"/>
      <c r="DG65" s="147"/>
      <c r="DH65" s="147"/>
    </row>
    <row r="66" spans="1:112" ht="16">
      <c r="A66" s="78"/>
      <c r="B66" s="78"/>
      <c r="C66" s="144"/>
      <c r="D66" s="144"/>
      <c r="E66" s="185"/>
      <c r="F66" s="185"/>
      <c r="G66" s="185"/>
      <c r="H66" s="185"/>
      <c r="I66" s="185"/>
      <c r="J66" s="185"/>
      <c r="K66" s="185"/>
      <c r="L66" s="185"/>
      <c r="M66" s="185"/>
      <c r="N66" s="185"/>
      <c r="O66" s="185"/>
      <c r="P66" s="185"/>
      <c r="Q66" s="185"/>
      <c r="R66" s="185"/>
      <c r="S66" s="185"/>
      <c r="T66" s="185"/>
      <c r="U66" s="185"/>
      <c r="V66" s="185"/>
      <c r="W66" s="185"/>
      <c r="X66" s="185"/>
      <c r="Y66" s="185"/>
      <c r="Z66" s="185"/>
      <c r="AA66" s="185"/>
      <c r="AB66" s="185"/>
      <c r="AC66" s="185"/>
      <c r="AD66" s="185"/>
      <c r="AE66" s="185"/>
      <c r="AF66" s="185"/>
      <c r="AG66" s="185"/>
      <c r="AH66" s="185"/>
      <c r="AI66" s="185"/>
      <c r="AJ66" s="185"/>
      <c r="AK66" s="185"/>
      <c r="AL66" s="185"/>
      <c r="AM66" s="185"/>
      <c r="AN66" s="185"/>
      <c r="AO66" s="185"/>
      <c r="AP66" s="78"/>
      <c r="AQ66" s="78"/>
      <c r="AR66" s="78"/>
      <c r="AS66" s="78"/>
      <c r="AT66" s="78"/>
      <c r="AU66" s="78"/>
      <c r="AV66" s="78"/>
      <c r="AW66" s="78"/>
      <c r="AX66" s="78"/>
      <c r="AY66" s="78"/>
      <c r="AZ66" s="78"/>
      <c r="BA66" s="78"/>
      <c r="BB66" s="78"/>
      <c r="BC66" s="78"/>
      <c r="BD66" s="78"/>
      <c r="BE66" s="78"/>
      <c r="BF66" s="78"/>
      <c r="BG66" s="78"/>
      <c r="BH66" s="78"/>
      <c r="BI66" s="78"/>
      <c r="BJ66" s="78"/>
      <c r="BK66" s="78"/>
      <c r="BL66" s="78"/>
    </row>
    <row r="67" spans="1:112" ht="16">
      <c r="A67" s="78"/>
      <c r="B67" s="78"/>
      <c r="C67" s="144"/>
      <c r="D67" s="144"/>
      <c r="E67" s="185"/>
      <c r="F67" s="185"/>
      <c r="G67" s="185"/>
      <c r="H67" s="185"/>
      <c r="I67" s="185"/>
      <c r="J67" s="185"/>
      <c r="K67" s="185"/>
      <c r="L67" s="185"/>
      <c r="M67" s="185"/>
      <c r="N67" s="185"/>
      <c r="O67" s="185"/>
      <c r="P67" s="185"/>
      <c r="Q67" s="185"/>
      <c r="R67" s="185"/>
      <c r="S67" s="185"/>
      <c r="T67" s="185"/>
      <c r="U67" s="185"/>
      <c r="V67" s="185"/>
      <c r="W67" s="185"/>
      <c r="X67" s="185"/>
      <c r="Y67" s="185"/>
      <c r="Z67" s="185"/>
      <c r="AA67" s="185"/>
      <c r="AB67" s="185"/>
      <c r="AC67" s="185"/>
      <c r="AD67" s="185"/>
      <c r="AE67" s="185"/>
      <c r="AF67" s="185"/>
      <c r="AG67" s="185"/>
      <c r="AH67" s="185"/>
      <c r="AI67" s="185"/>
      <c r="AJ67" s="185"/>
      <c r="AK67" s="185"/>
      <c r="AL67" s="185"/>
      <c r="AM67" s="185"/>
      <c r="AN67" s="185"/>
      <c r="AO67" s="185"/>
      <c r="AP67" s="78"/>
      <c r="AQ67" s="78"/>
      <c r="AR67" s="78"/>
      <c r="AS67" s="78"/>
      <c r="AT67" s="78"/>
      <c r="AU67" s="78"/>
      <c r="AV67" s="78"/>
      <c r="AW67" s="78"/>
      <c r="AX67" s="78"/>
      <c r="AY67" s="78"/>
      <c r="AZ67" s="78"/>
      <c r="BA67" s="78"/>
      <c r="BB67" s="78"/>
      <c r="BC67" s="78"/>
      <c r="BD67" s="78"/>
      <c r="BE67" s="78"/>
      <c r="BF67" s="78"/>
      <c r="BG67" s="78"/>
      <c r="BH67" s="78"/>
      <c r="BI67" s="78"/>
      <c r="BJ67" s="78"/>
      <c r="BK67" s="78"/>
      <c r="BL67" s="78"/>
    </row>
    <row r="68" spans="1:112" ht="16">
      <c r="A68" s="78"/>
      <c r="B68" s="78"/>
      <c r="C68" s="144"/>
      <c r="D68" s="144"/>
      <c r="E68" s="185"/>
      <c r="F68" s="185"/>
      <c r="G68" s="185"/>
      <c r="H68" s="185"/>
      <c r="I68" s="185"/>
      <c r="J68" s="185"/>
      <c r="K68" s="185"/>
      <c r="L68" s="185"/>
      <c r="M68" s="185"/>
      <c r="N68" s="185"/>
      <c r="O68" s="185"/>
      <c r="P68" s="185"/>
      <c r="Q68" s="185"/>
      <c r="R68" s="185"/>
      <c r="S68" s="185"/>
      <c r="T68" s="185"/>
      <c r="U68" s="185"/>
      <c r="V68" s="185"/>
      <c r="W68" s="185"/>
      <c r="X68" s="185"/>
      <c r="Y68" s="185"/>
      <c r="Z68" s="185"/>
      <c r="AA68" s="185"/>
      <c r="AB68" s="185"/>
      <c r="AC68" s="185"/>
      <c r="AD68" s="185"/>
      <c r="AE68" s="185"/>
      <c r="AF68" s="185"/>
      <c r="AG68" s="185"/>
      <c r="AH68" s="185"/>
      <c r="AI68" s="185"/>
      <c r="AJ68" s="185"/>
      <c r="AK68" s="185"/>
      <c r="AL68" s="185"/>
      <c r="AM68" s="185"/>
      <c r="AN68" s="185"/>
      <c r="AO68" s="185"/>
      <c r="AP68" s="78"/>
      <c r="AQ68" s="78"/>
      <c r="AR68" s="78"/>
      <c r="AS68" s="78"/>
      <c r="AT68" s="78"/>
      <c r="AU68" s="78"/>
      <c r="AV68" s="78"/>
      <c r="AW68" s="78"/>
      <c r="AX68" s="78"/>
      <c r="AY68" s="78"/>
      <c r="AZ68" s="78"/>
      <c r="BA68" s="78"/>
      <c r="BB68" s="78"/>
      <c r="BC68" s="78"/>
      <c r="BD68" s="78"/>
      <c r="BE68" s="78"/>
      <c r="BF68" s="78"/>
      <c r="BG68" s="78"/>
      <c r="BH68" s="78"/>
      <c r="BI68" s="78"/>
      <c r="BJ68" s="78"/>
      <c r="BK68" s="78"/>
      <c r="BL68" s="78"/>
    </row>
    <row r="69" spans="1:112" ht="16">
      <c r="A69" s="78"/>
      <c r="B69" s="78"/>
      <c r="C69" s="144"/>
      <c r="D69" s="144"/>
      <c r="E69" s="185"/>
      <c r="F69" s="185"/>
      <c r="G69" s="185"/>
      <c r="H69" s="185"/>
      <c r="I69" s="185"/>
      <c r="J69" s="185"/>
      <c r="K69" s="185"/>
      <c r="L69" s="185"/>
      <c r="M69" s="185"/>
      <c r="N69" s="185"/>
      <c r="O69" s="185"/>
      <c r="P69" s="185"/>
      <c r="Q69" s="185"/>
      <c r="R69" s="185"/>
      <c r="S69" s="185"/>
      <c r="T69" s="185"/>
      <c r="U69" s="185"/>
      <c r="V69" s="185"/>
      <c r="W69" s="185"/>
      <c r="X69" s="185"/>
      <c r="Y69" s="185"/>
      <c r="Z69" s="185"/>
      <c r="AA69" s="185"/>
      <c r="AB69" s="185"/>
      <c r="AC69" s="185"/>
      <c r="AD69" s="185"/>
      <c r="AE69" s="185"/>
      <c r="AF69" s="185"/>
      <c r="AG69" s="185"/>
      <c r="AH69" s="185"/>
      <c r="AI69" s="185"/>
      <c r="AJ69" s="185"/>
      <c r="AK69" s="185"/>
      <c r="AL69" s="185"/>
      <c r="AM69" s="185"/>
      <c r="AN69" s="185"/>
      <c r="AO69" s="185"/>
      <c r="AP69" s="78"/>
      <c r="AQ69" s="78"/>
      <c r="AR69" s="78"/>
      <c r="AS69" s="78"/>
      <c r="AT69" s="78"/>
      <c r="AU69" s="78"/>
      <c r="AV69" s="78"/>
      <c r="AW69" s="78"/>
      <c r="AX69" s="78"/>
      <c r="AY69" s="78"/>
      <c r="AZ69" s="78"/>
      <c r="BA69" s="78"/>
      <c r="BB69" s="78"/>
      <c r="BC69" s="78"/>
      <c r="BD69" s="78"/>
      <c r="BE69" s="78"/>
      <c r="BF69" s="78"/>
      <c r="BG69" s="78"/>
      <c r="BH69" s="78"/>
      <c r="BI69" s="78"/>
      <c r="BJ69" s="78"/>
      <c r="BK69" s="78"/>
      <c r="BL69" s="78"/>
    </row>
    <row r="70" spans="1:112" ht="16">
      <c r="A70" s="78"/>
      <c r="B70" s="78"/>
      <c r="C70" s="144"/>
      <c r="D70" s="144"/>
      <c r="E70" s="185"/>
      <c r="F70" s="185"/>
      <c r="G70" s="185"/>
      <c r="H70" s="185"/>
      <c r="I70" s="185"/>
      <c r="J70" s="185"/>
      <c r="K70" s="185"/>
      <c r="L70" s="185"/>
      <c r="M70" s="185"/>
      <c r="N70" s="185"/>
      <c r="O70" s="185"/>
      <c r="P70" s="185"/>
      <c r="Q70" s="185"/>
      <c r="R70" s="185"/>
      <c r="S70" s="185"/>
      <c r="T70" s="185"/>
      <c r="U70" s="185"/>
      <c r="V70" s="185"/>
      <c r="W70" s="185"/>
      <c r="X70" s="185"/>
      <c r="Y70" s="185"/>
      <c r="Z70" s="185"/>
      <c r="AA70" s="185"/>
      <c r="AB70" s="185"/>
      <c r="AC70" s="185"/>
      <c r="AD70" s="185"/>
      <c r="AE70" s="185"/>
      <c r="AF70" s="185"/>
      <c r="AG70" s="185"/>
      <c r="AH70" s="185"/>
      <c r="AI70" s="185"/>
      <c r="AJ70" s="185"/>
      <c r="AK70" s="185"/>
      <c r="AL70" s="185"/>
      <c r="AM70" s="185"/>
      <c r="AN70" s="185"/>
      <c r="AO70" s="185"/>
      <c r="AP70" s="78"/>
      <c r="AQ70" s="78"/>
      <c r="AR70" s="78"/>
      <c r="AS70" s="78"/>
      <c r="AT70" s="78"/>
      <c r="AU70" s="78"/>
      <c r="AV70" s="78"/>
      <c r="AW70" s="78"/>
      <c r="AX70" s="78"/>
      <c r="AY70" s="78"/>
      <c r="AZ70" s="78"/>
      <c r="BA70" s="78"/>
      <c r="BB70" s="78"/>
      <c r="BC70" s="78"/>
      <c r="BD70" s="78"/>
      <c r="BE70" s="78"/>
      <c r="BF70" s="78"/>
      <c r="BG70" s="78"/>
      <c r="BH70" s="78"/>
      <c r="BI70" s="78"/>
      <c r="BJ70" s="78"/>
      <c r="BK70" s="78"/>
      <c r="BL70" s="78"/>
    </row>
    <row r="71" spans="1:112" ht="16">
      <c r="A71" s="78"/>
      <c r="B71" s="78"/>
      <c r="C71" s="144"/>
      <c r="D71" s="144"/>
      <c r="E71" s="185"/>
      <c r="F71" s="185"/>
      <c r="G71" s="185"/>
      <c r="H71" s="185"/>
      <c r="I71" s="185"/>
      <c r="J71" s="185"/>
      <c r="K71" s="185"/>
      <c r="L71" s="185"/>
      <c r="M71" s="185"/>
      <c r="N71" s="185"/>
      <c r="O71" s="185"/>
      <c r="P71" s="185"/>
      <c r="Q71" s="185"/>
      <c r="R71" s="185"/>
      <c r="S71" s="185"/>
      <c r="T71" s="185"/>
      <c r="U71" s="185"/>
      <c r="V71" s="185"/>
      <c r="W71" s="185"/>
      <c r="X71" s="185"/>
      <c r="Y71" s="185"/>
      <c r="Z71" s="185"/>
      <c r="AA71" s="185"/>
      <c r="AB71" s="185"/>
      <c r="AC71" s="185"/>
      <c r="AD71" s="185"/>
      <c r="AE71" s="185"/>
      <c r="AF71" s="185"/>
      <c r="AG71" s="185"/>
      <c r="AH71" s="185"/>
      <c r="AI71" s="185"/>
      <c r="AJ71" s="185"/>
      <c r="AK71" s="185"/>
      <c r="AL71" s="185"/>
      <c r="AM71" s="185"/>
      <c r="AN71" s="185"/>
      <c r="AO71" s="185"/>
      <c r="AP71" s="78"/>
      <c r="AQ71" s="78"/>
      <c r="AR71" s="78"/>
      <c r="AS71" s="78"/>
      <c r="AT71" s="78"/>
      <c r="AU71" s="78"/>
      <c r="AV71" s="78"/>
      <c r="AW71" s="78"/>
      <c r="AX71" s="78"/>
      <c r="AY71" s="78"/>
      <c r="AZ71" s="78"/>
      <c r="BA71" s="78"/>
      <c r="BB71" s="78"/>
      <c r="BC71" s="78"/>
      <c r="BD71" s="78"/>
      <c r="BE71" s="78"/>
      <c r="BF71" s="78"/>
      <c r="BG71" s="78"/>
      <c r="BH71" s="78"/>
      <c r="BI71" s="78"/>
      <c r="BJ71" s="78"/>
      <c r="BK71" s="78"/>
      <c r="BL71" s="78"/>
    </row>
    <row r="72" spans="1:112" ht="16">
      <c r="A72" s="78"/>
      <c r="B72" s="78"/>
      <c r="C72" s="144"/>
      <c r="D72" s="144"/>
      <c r="E72" s="185"/>
      <c r="F72" s="185"/>
      <c r="G72" s="185"/>
      <c r="H72" s="185"/>
      <c r="I72" s="185"/>
      <c r="J72" s="185"/>
      <c r="K72" s="185"/>
      <c r="L72" s="185"/>
      <c r="M72" s="185"/>
      <c r="N72" s="185"/>
      <c r="O72" s="185"/>
      <c r="P72" s="185"/>
      <c r="Q72" s="185"/>
      <c r="R72" s="185"/>
      <c r="S72" s="185"/>
      <c r="T72" s="185"/>
      <c r="U72" s="185"/>
      <c r="V72" s="185"/>
      <c r="W72" s="185"/>
      <c r="X72" s="185"/>
      <c r="Y72" s="185"/>
      <c r="Z72" s="185"/>
      <c r="AA72" s="185"/>
      <c r="AB72" s="185"/>
      <c r="AC72" s="185"/>
      <c r="AD72" s="185"/>
      <c r="AE72" s="185"/>
      <c r="AF72" s="185"/>
      <c r="AG72" s="185"/>
      <c r="AH72" s="185"/>
      <c r="AI72" s="185"/>
      <c r="AJ72" s="185"/>
      <c r="AK72" s="185"/>
      <c r="AL72" s="185"/>
      <c r="AM72" s="185"/>
      <c r="AN72" s="185"/>
      <c r="AO72" s="185"/>
      <c r="AP72" s="78"/>
      <c r="AQ72" s="78"/>
      <c r="AR72" s="78"/>
      <c r="AS72" s="78"/>
      <c r="AT72" s="78"/>
      <c r="AU72" s="78"/>
      <c r="AV72" s="78"/>
      <c r="AW72" s="78"/>
      <c r="AX72" s="78"/>
      <c r="AY72" s="78"/>
      <c r="AZ72" s="78"/>
      <c r="BA72" s="78"/>
      <c r="BB72" s="78"/>
      <c r="BC72" s="78"/>
      <c r="BD72" s="78"/>
      <c r="BE72" s="78"/>
      <c r="BF72" s="78"/>
      <c r="BG72" s="78"/>
      <c r="BH72" s="78"/>
      <c r="BI72" s="78"/>
      <c r="BJ72" s="78"/>
      <c r="BK72" s="78"/>
      <c r="BL72" s="78"/>
    </row>
    <row r="73" spans="1:112" ht="16">
      <c r="A73" s="78"/>
      <c r="B73" s="78"/>
      <c r="C73" s="144"/>
      <c r="D73" s="144"/>
      <c r="E73" s="185"/>
      <c r="F73" s="185"/>
      <c r="G73" s="185"/>
      <c r="H73" s="185"/>
      <c r="I73" s="185"/>
      <c r="J73" s="185"/>
      <c r="K73" s="185"/>
      <c r="L73" s="185"/>
      <c r="M73" s="185"/>
      <c r="N73" s="185"/>
      <c r="O73" s="185"/>
      <c r="P73" s="185"/>
      <c r="Q73" s="185"/>
      <c r="R73" s="185"/>
      <c r="S73" s="185"/>
      <c r="T73" s="185"/>
      <c r="U73" s="185"/>
      <c r="V73" s="185"/>
      <c r="W73" s="185"/>
      <c r="X73" s="185"/>
      <c r="Y73" s="185"/>
      <c r="Z73" s="185"/>
      <c r="AA73" s="185"/>
      <c r="AB73" s="185"/>
      <c r="AC73" s="185"/>
      <c r="AD73" s="185"/>
      <c r="AE73" s="185"/>
      <c r="AF73" s="185"/>
      <c r="AG73" s="185"/>
      <c r="AH73" s="185"/>
      <c r="AI73" s="185"/>
      <c r="AJ73" s="185"/>
      <c r="AK73" s="185"/>
      <c r="AL73" s="185"/>
      <c r="AM73" s="185"/>
      <c r="AN73" s="185"/>
      <c r="AO73" s="185"/>
      <c r="AP73" s="78"/>
      <c r="AQ73" s="78"/>
      <c r="AR73" s="78"/>
      <c r="AS73" s="78"/>
      <c r="AT73" s="78"/>
      <c r="AU73" s="78"/>
      <c r="AV73" s="78"/>
      <c r="AW73" s="78"/>
      <c r="AX73" s="78"/>
      <c r="AY73" s="78"/>
      <c r="AZ73" s="78"/>
      <c r="BA73" s="78"/>
      <c r="BB73" s="78"/>
      <c r="BC73" s="78"/>
      <c r="BD73" s="78"/>
      <c r="BE73" s="78"/>
      <c r="BF73" s="78"/>
      <c r="BG73" s="78"/>
      <c r="BH73" s="78"/>
      <c r="BI73" s="78"/>
      <c r="BJ73" s="78"/>
      <c r="BK73" s="78"/>
      <c r="BL73" s="78"/>
    </row>
    <row r="74" spans="1:112" ht="16">
      <c r="A74" s="78"/>
      <c r="B74" s="78"/>
      <c r="C74" s="144"/>
      <c r="D74" s="144"/>
      <c r="E74" s="185"/>
      <c r="F74" s="185"/>
      <c r="G74" s="185"/>
      <c r="H74" s="185"/>
      <c r="I74" s="185"/>
      <c r="J74" s="185"/>
      <c r="K74" s="185"/>
      <c r="L74" s="185"/>
      <c r="M74" s="185"/>
      <c r="N74" s="185"/>
      <c r="O74" s="185"/>
      <c r="P74" s="185"/>
      <c r="Q74" s="185"/>
      <c r="R74" s="185"/>
      <c r="S74" s="185"/>
      <c r="T74" s="185"/>
      <c r="U74" s="185"/>
      <c r="V74" s="185"/>
      <c r="W74" s="185"/>
      <c r="X74" s="185"/>
      <c r="Y74" s="185"/>
      <c r="Z74" s="185"/>
      <c r="AA74" s="185"/>
      <c r="AB74" s="185"/>
      <c r="AC74" s="185"/>
      <c r="AD74" s="185"/>
      <c r="AE74" s="185"/>
      <c r="AF74" s="185"/>
      <c r="AG74" s="185"/>
      <c r="AH74" s="185"/>
      <c r="AI74" s="185"/>
      <c r="AJ74" s="185"/>
      <c r="AK74" s="185"/>
      <c r="AL74" s="185"/>
      <c r="AM74" s="185"/>
      <c r="AN74" s="185"/>
      <c r="AO74" s="185"/>
      <c r="AP74" s="78"/>
      <c r="AQ74" s="78"/>
      <c r="AR74" s="78"/>
      <c r="AS74" s="78"/>
      <c r="AT74" s="78"/>
      <c r="AU74" s="78"/>
      <c r="AV74" s="78"/>
      <c r="AW74" s="78"/>
      <c r="AX74" s="78"/>
      <c r="AY74" s="78"/>
      <c r="AZ74" s="78"/>
      <c r="BA74" s="78"/>
      <c r="BB74" s="78"/>
      <c r="BC74" s="78"/>
      <c r="BD74" s="78"/>
      <c r="BE74" s="78"/>
      <c r="BF74" s="78"/>
      <c r="BG74" s="78"/>
      <c r="BH74" s="78"/>
      <c r="BI74" s="78"/>
      <c r="BJ74" s="78"/>
      <c r="BK74" s="78"/>
      <c r="BL74" s="78"/>
    </row>
    <row r="75" spans="1:112" ht="16">
      <c r="A75" s="78"/>
      <c r="B75" s="78"/>
      <c r="C75" s="144"/>
      <c r="D75" s="144"/>
      <c r="E75" s="185"/>
      <c r="F75" s="185"/>
      <c r="G75" s="185"/>
      <c r="H75" s="185"/>
      <c r="I75" s="185"/>
      <c r="J75" s="185"/>
      <c r="K75" s="185"/>
      <c r="L75" s="185"/>
      <c r="M75" s="185"/>
      <c r="N75" s="185"/>
      <c r="O75" s="185"/>
      <c r="P75" s="185"/>
      <c r="Q75" s="185"/>
      <c r="R75" s="185"/>
      <c r="S75" s="185"/>
      <c r="T75" s="185"/>
      <c r="U75" s="185"/>
      <c r="V75" s="185"/>
      <c r="W75" s="185"/>
      <c r="X75" s="185"/>
      <c r="Y75" s="185"/>
      <c r="Z75" s="185"/>
      <c r="AA75" s="185"/>
      <c r="AB75" s="185"/>
      <c r="AC75" s="185"/>
      <c r="AD75" s="185"/>
      <c r="AE75" s="185"/>
      <c r="AF75" s="185"/>
      <c r="AG75" s="185"/>
      <c r="AH75" s="185"/>
      <c r="AI75" s="185"/>
      <c r="AJ75" s="185"/>
      <c r="AK75" s="185"/>
      <c r="AL75" s="185"/>
      <c r="AM75" s="185"/>
      <c r="AN75" s="185"/>
      <c r="AO75" s="185"/>
      <c r="AP75" s="78"/>
      <c r="AQ75" s="78"/>
      <c r="AR75" s="78"/>
      <c r="AS75" s="78"/>
      <c r="AT75" s="78"/>
      <c r="AU75" s="78"/>
      <c r="AV75" s="78"/>
      <c r="AW75" s="78"/>
      <c r="AX75" s="78"/>
      <c r="AY75" s="78"/>
      <c r="AZ75" s="78"/>
      <c r="BA75" s="78"/>
      <c r="BB75" s="78"/>
      <c r="BC75" s="78"/>
      <c r="BD75" s="78"/>
      <c r="BE75" s="78"/>
      <c r="BF75" s="78"/>
      <c r="BG75" s="78"/>
      <c r="BH75" s="78"/>
      <c r="BI75" s="78"/>
      <c r="BJ75" s="78"/>
      <c r="BK75" s="78"/>
      <c r="BL75" s="78"/>
    </row>
    <row r="76" spans="1:112" ht="16">
      <c r="A76" s="78"/>
      <c r="B76" s="78"/>
      <c r="C76" s="144"/>
      <c r="D76" s="144"/>
      <c r="E76" s="185"/>
      <c r="F76" s="185"/>
      <c r="G76" s="185"/>
      <c r="H76" s="185"/>
      <c r="I76" s="185"/>
      <c r="J76" s="185"/>
      <c r="K76" s="185"/>
      <c r="L76" s="185"/>
      <c r="M76" s="185"/>
      <c r="N76" s="185"/>
      <c r="O76" s="185"/>
      <c r="P76" s="185"/>
      <c r="Q76" s="185"/>
      <c r="R76" s="185"/>
      <c r="S76" s="185"/>
      <c r="T76" s="185"/>
      <c r="U76" s="185"/>
      <c r="V76" s="185"/>
      <c r="W76" s="185"/>
      <c r="X76" s="185"/>
      <c r="Y76" s="185"/>
      <c r="Z76" s="185"/>
      <c r="AA76" s="185"/>
      <c r="AB76" s="185"/>
      <c r="AC76" s="185"/>
      <c r="AD76" s="185"/>
      <c r="AE76" s="185"/>
      <c r="AF76" s="185"/>
      <c r="AG76" s="185"/>
      <c r="AH76" s="185"/>
      <c r="AI76" s="185"/>
      <c r="AJ76" s="185"/>
      <c r="AK76" s="185"/>
      <c r="AL76" s="185"/>
      <c r="AM76" s="185"/>
      <c r="AN76" s="185"/>
      <c r="AO76" s="185"/>
      <c r="AP76" s="78"/>
      <c r="AQ76" s="78"/>
      <c r="AR76" s="78"/>
      <c r="AS76" s="78"/>
      <c r="AT76" s="78"/>
      <c r="AU76" s="78"/>
      <c r="AV76" s="78"/>
      <c r="AW76" s="78"/>
      <c r="AX76" s="78"/>
      <c r="AY76" s="78"/>
      <c r="AZ76" s="78"/>
      <c r="BA76" s="78"/>
      <c r="BB76" s="78"/>
      <c r="BC76" s="78"/>
      <c r="BD76" s="78"/>
      <c r="BE76" s="78"/>
      <c r="BF76" s="78"/>
      <c r="BG76" s="78"/>
      <c r="BH76" s="78"/>
      <c r="BI76" s="78"/>
      <c r="BJ76" s="78"/>
      <c r="BK76" s="78"/>
      <c r="BL76" s="78"/>
    </row>
    <row r="77" spans="1:112" ht="16">
      <c r="A77" s="78"/>
      <c r="B77" s="78"/>
      <c r="C77" s="144"/>
      <c r="D77" s="144"/>
      <c r="E77" s="185"/>
      <c r="F77" s="185"/>
      <c r="G77" s="185"/>
      <c r="H77" s="185"/>
      <c r="I77" s="185"/>
      <c r="J77" s="185"/>
      <c r="K77" s="185"/>
      <c r="L77" s="185"/>
      <c r="M77" s="185"/>
      <c r="N77" s="185"/>
      <c r="O77" s="185"/>
      <c r="P77" s="185"/>
      <c r="Q77" s="185"/>
      <c r="R77" s="185"/>
      <c r="S77" s="185"/>
      <c r="T77" s="185"/>
      <c r="U77" s="185"/>
      <c r="V77" s="185"/>
      <c r="W77" s="185"/>
      <c r="X77" s="185"/>
      <c r="Y77" s="185"/>
      <c r="Z77" s="185"/>
      <c r="AA77" s="185"/>
      <c r="AB77" s="185"/>
      <c r="AC77" s="185"/>
      <c r="AD77" s="185"/>
      <c r="AE77" s="185"/>
      <c r="AF77" s="185"/>
      <c r="AG77" s="185"/>
      <c r="AH77" s="185"/>
      <c r="AI77" s="185"/>
      <c r="AJ77" s="185"/>
      <c r="AK77" s="185"/>
      <c r="AL77" s="185"/>
      <c r="AM77" s="185"/>
      <c r="AN77" s="185"/>
      <c r="AO77" s="185"/>
      <c r="AP77" s="78"/>
      <c r="AQ77" s="78"/>
      <c r="AR77" s="78"/>
      <c r="AS77" s="78"/>
      <c r="AT77" s="78"/>
      <c r="AU77" s="78"/>
      <c r="AV77" s="78"/>
      <c r="AW77" s="78"/>
      <c r="AX77" s="78"/>
      <c r="AY77" s="78"/>
      <c r="AZ77" s="78"/>
      <c r="BA77" s="78"/>
      <c r="BB77" s="78"/>
      <c r="BC77" s="78"/>
      <c r="BD77" s="78"/>
      <c r="BE77" s="78"/>
      <c r="BF77" s="78"/>
      <c r="BG77" s="78"/>
      <c r="BH77" s="78"/>
      <c r="BI77" s="78"/>
      <c r="BJ77" s="78"/>
      <c r="BK77" s="78"/>
      <c r="BL77" s="78"/>
    </row>
    <row r="78" spans="1:112" ht="16">
      <c r="A78" s="78"/>
      <c r="B78" s="78"/>
      <c r="C78" s="144"/>
      <c r="D78" s="144"/>
      <c r="E78" s="185"/>
      <c r="F78" s="185"/>
      <c r="G78" s="185"/>
      <c r="H78" s="185"/>
      <c r="I78" s="185"/>
      <c r="J78" s="185"/>
      <c r="K78" s="185"/>
      <c r="L78" s="185"/>
      <c r="M78" s="185"/>
      <c r="N78" s="185"/>
      <c r="O78" s="185"/>
      <c r="P78" s="185"/>
      <c r="Q78" s="185"/>
      <c r="R78" s="185"/>
      <c r="S78" s="185"/>
      <c r="T78" s="185"/>
      <c r="U78" s="185"/>
      <c r="V78" s="185"/>
      <c r="W78" s="185"/>
      <c r="X78" s="185"/>
      <c r="Y78" s="185"/>
      <c r="Z78" s="185"/>
      <c r="AA78" s="185"/>
      <c r="AB78" s="185"/>
      <c r="AC78" s="185"/>
      <c r="AD78" s="185"/>
      <c r="AE78" s="185"/>
      <c r="AF78" s="185"/>
      <c r="AG78" s="185"/>
      <c r="AH78" s="185"/>
      <c r="AI78" s="185"/>
      <c r="AJ78" s="185"/>
      <c r="AK78" s="185"/>
      <c r="AL78" s="185"/>
      <c r="AM78" s="185"/>
      <c r="AN78" s="185"/>
      <c r="AO78" s="185"/>
      <c r="AP78" s="78"/>
      <c r="AQ78" s="78"/>
      <c r="AR78" s="78"/>
      <c r="AS78" s="78"/>
      <c r="AT78" s="78"/>
      <c r="AU78" s="78"/>
      <c r="AV78" s="78"/>
      <c r="AW78" s="78"/>
      <c r="AX78" s="78"/>
      <c r="AY78" s="78"/>
      <c r="AZ78" s="78"/>
      <c r="BA78" s="78"/>
      <c r="BB78" s="78"/>
      <c r="BC78" s="78"/>
      <c r="BD78" s="78"/>
      <c r="BE78" s="78"/>
      <c r="BF78" s="78"/>
      <c r="BG78" s="78"/>
      <c r="BH78" s="78"/>
      <c r="BI78" s="78"/>
      <c r="BJ78" s="78"/>
      <c r="BK78" s="78"/>
      <c r="BL78" s="78"/>
    </row>
    <row r="79" spans="1:112" ht="16">
      <c r="A79" s="78"/>
      <c r="B79" s="78"/>
      <c r="C79" s="144"/>
      <c r="D79" s="144"/>
      <c r="E79" s="185"/>
      <c r="F79" s="185"/>
      <c r="G79" s="185"/>
      <c r="H79" s="185"/>
      <c r="I79" s="185"/>
      <c r="J79" s="185"/>
      <c r="K79" s="185"/>
      <c r="L79" s="185"/>
      <c r="M79" s="185"/>
      <c r="N79" s="185"/>
      <c r="O79" s="185"/>
      <c r="P79" s="185"/>
      <c r="Q79" s="185"/>
      <c r="R79" s="185"/>
      <c r="S79" s="185"/>
      <c r="T79" s="185"/>
      <c r="U79" s="185"/>
      <c r="V79" s="185"/>
      <c r="W79" s="185"/>
      <c r="X79" s="185"/>
      <c r="Y79" s="185"/>
      <c r="Z79" s="185"/>
      <c r="AA79" s="185"/>
      <c r="AB79" s="185"/>
      <c r="AC79" s="185"/>
      <c r="AD79" s="185"/>
      <c r="AE79" s="185"/>
      <c r="AF79" s="185"/>
      <c r="AG79" s="185"/>
      <c r="AH79" s="185"/>
      <c r="AI79" s="185"/>
      <c r="AJ79" s="185"/>
      <c r="AK79" s="185"/>
      <c r="AL79" s="185"/>
      <c r="AM79" s="185"/>
      <c r="AN79" s="185"/>
      <c r="AO79" s="185"/>
      <c r="AP79" s="78"/>
      <c r="AQ79" s="78"/>
      <c r="AR79" s="78"/>
      <c r="AS79" s="78"/>
      <c r="AT79" s="78"/>
      <c r="AU79" s="78"/>
      <c r="AV79" s="78"/>
      <c r="AW79" s="78"/>
      <c r="AX79" s="78"/>
      <c r="AY79" s="78"/>
      <c r="AZ79" s="78"/>
      <c r="BA79" s="78"/>
      <c r="BB79" s="78"/>
      <c r="BC79" s="78"/>
      <c r="BD79" s="78"/>
      <c r="BE79" s="78"/>
      <c r="BF79" s="78"/>
      <c r="BG79" s="78"/>
      <c r="BH79" s="78"/>
      <c r="BI79" s="78"/>
      <c r="BJ79" s="78"/>
      <c r="BK79" s="78"/>
      <c r="BL79" s="78"/>
    </row>
    <row r="80" spans="1:112" ht="16">
      <c r="A80" s="78"/>
      <c r="B80" s="78"/>
      <c r="C80" s="144"/>
      <c r="D80" s="144"/>
      <c r="E80" s="185"/>
      <c r="F80" s="185"/>
      <c r="G80" s="185"/>
      <c r="H80" s="185"/>
      <c r="I80" s="185"/>
      <c r="J80" s="185"/>
      <c r="K80" s="185"/>
      <c r="L80" s="185"/>
      <c r="M80" s="185"/>
      <c r="N80" s="185"/>
      <c r="O80" s="185"/>
      <c r="P80" s="185"/>
      <c r="Q80" s="185"/>
      <c r="R80" s="185"/>
      <c r="S80" s="185"/>
      <c r="T80" s="185"/>
      <c r="U80" s="185"/>
      <c r="V80" s="185"/>
      <c r="W80" s="185"/>
      <c r="X80" s="185"/>
      <c r="Y80" s="185"/>
      <c r="Z80" s="185"/>
      <c r="AA80" s="185"/>
      <c r="AB80" s="185"/>
      <c r="AC80" s="185"/>
      <c r="AD80" s="185"/>
      <c r="AE80" s="185"/>
      <c r="AF80" s="185"/>
      <c r="AG80" s="185"/>
      <c r="AH80" s="185"/>
      <c r="AI80" s="185"/>
      <c r="AJ80" s="185"/>
      <c r="AK80" s="185"/>
      <c r="AL80" s="185"/>
      <c r="AM80" s="185"/>
      <c r="AN80" s="185"/>
      <c r="AO80" s="185"/>
      <c r="AP80" s="78"/>
      <c r="AQ80" s="78"/>
      <c r="AR80" s="78"/>
      <c r="AS80" s="78"/>
      <c r="AT80" s="78"/>
      <c r="AU80" s="78"/>
      <c r="AV80" s="78"/>
      <c r="AW80" s="78"/>
      <c r="AX80" s="78"/>
      <c r="AY80" s="78"/>
      <c r="AZ80" s="78"/>
      <c r="BA80" s="78"/>
      <c r="BB80" s="78"/>
      <c r="BC80" s="78"/>
      <c r="BD80" s="78"/>
      <c r="BE80" s="78"/>
      <c r="BF80" s="78"/>
      <c r="BG80" s="78"/>
      <c r="BH80" s="78"/>
      <c r="BI80" s="78"/>
      <c r="BJ80" s="78"/>
      <c r="BK80" s="78"/>
      <c r="BL80" s="78"/>
    </row>
    <row r="81" spans="1:64" ht="16">
      <c r="A81" s="78"/>
      <c r="B81" s="78"/>
      <c r="C81" s="144"/>
      <c r="D81" s="144"/>
      <c r="E81" s="78"/>
      <c r="F81" s="78"/>
      <c r="G81" s="78"/>
      <c r="H81" s="78"/>
      <c r="I81" s="78"/>
      <c r="J81" s="78"/>
      <c r="K81" s="78"/>
      <c r="L81" s="185"/>
      <c r="M81" s="185"/>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78"/>
      <c r="AZ81" s="78"/>
      <c r="BA81" s="78"/>
      <c r="BB81" s="78"/>
      <c r="BC81" s="78"/>
      <c r="BD81" s="78"/>
      <c r="BE81" s="78"/>
      <c r="BF81" s="78"/>
      <c r="BG81" s="78"/>
      <c r="BH81" s="78"/>
      <c r="BI81" s="78"/>
      <c r="BJ81" s="78"/>
      <c r="BK81" s="78"/>
      <c r="BL81" s="78"/>
    </row>
    <row r="82" spans="1:64" ht="16">
      <c r="A82" s="78"/>
      <c r="B82" s="78"/>
      <c r="C82" s="144"/>
      <c r="D82" s="144"/>
      <c r="E82" s="78"/>
      <c r="F82" s="78"/>
      <c r="G82" s="78"/>
      <c r="H82" s="78"/>
      <c r="I82" s="78"/>
      <c r="J82" s="78"/>
      <c r="K82" s="78"/>
      <c r="L82" s="78"/>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78"/>
      <c r="AZ82" s="78"/>
      <c r="BA82" s="78"/>
      <c r="BB82" s="78"/>
      <c r="BC82" s="78"/>
      <c r="BD82" s="78"/>
      <c r="BE82" s="78"/>
      <c r="BF82" s="78"/>
      <c r="BG82" s="78"/>
      <c r="BH82" s="78"/>
      <c r="BI82" s="78"/>
      <c r="BJ82" s="78"/>
      <c r="BK82" s="78"/>
      <c r="BL82" s="78"/>
    </row>
    <row r="83" spans="1:64" ht="16">
      <c r="A83" s="78"/>
      <c r="B83" s="78"/>
      <c r="C83" s="144"/>
      <c r="D83" s="144"/>
      <c r="E83" s="78"/>
      <c r="F83" s="78"/>
      <c r="G83" s="78"/>
      <c r="H83" s="78"/>
      <c r="I83" s="78"/>
      <c r="J83" s="78"/>
      <c r="K83" s="78"/>
      <c r="L83" s="78"/>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78"/>
      <c r="AZ83" s="78"/>
      <c r="BA83" s="78"/>
      <c r="BB83" s="78"/>
      <c r="BC83" s="78"/>
      <c r="BD83" s="78"/>
      <c r="BE83" s="78"/>
      <c r="BF83" s="78"/>
      <c r="BG83" s="78"/>
      <c r="BH83" s="78"/>
      <c r="BI83" s="78"/>
      <c r="BJ83" s="78"/>
      <c r="BK83" s="78"/>
      <c r="BL83" s="78"/>
    </row>
    <row r="84" spans="1:64" ht="16">
      <c r="A84" s="78"/>
      <c r="B84" s="78"/>
      <c r="C84" s="144"/>
      <c r="D84" s="144"/>
      <c r="E84" s="78"/>
      <c r="F84" s="78"/>
      <c r="G84" s="78"/>
      <c r="H84" s="78"/>
      <c r="I84" s="78"/>
      <c r="J84" s="78"/>
      <c r="K84" s="78"/>
      <c r="L84" s="78"/>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78"/>
      <c r="AZ84" s="78"/>
      <c r="BA84" s="78"/>
      <c r="BB84" s="78"/>
      <c r="BC84" s="78"/>
      <c r="BD84" s="78"/>
      <c r="BE84" s="78"/>
      <c r="BF84" s="78"/>
      <c r="BG84" s="78"/>
      <c r="BH84" s="78"/>
      <c r="BI84" s="78"/>
      <c r="BJ84" s="78"/>
      <c r="BK84" s="78"/>
      <c r="BL84" s="78"/>
    </row>
    <row r="85" spans="1:64" ht="16">
      <c r="A85" s="78"/>
      <c r="B85" s="78"/>
      <c r="C85" s="144"/>
      <c r="D85" s="144"/>
      <c r="E85" s="78"/>
      <c r="F85" s="78"/>
      <c r="G85" s="78"/>
      <c r="H85" s="78"/>
      <c r="I85" s="78"/>
      <c r="J85" s="78"/>
      <c r="K85" s="78"/>
      <c r="L85" s="78"/>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78"/>
      <c r="AZ85" s="78"/>
      <c r="BA85" s="78"/>
      <c r="BB85" s="78"/>
      <c r="BC85" s="78"/>
      <c r="BD85" s="78"/>
      <c r="BE85" s="78"/>
      <c r="BF85" s="78"/>
      <c r="BG85" s="78"/>
      <c r="BH85" s="78"/>
      <c r="BI85" s="78"/>
      <c r="BJ85" s="78"/>
      <c r="BK85" s="78"/>
      <c r="BL85" s="78"/>
    </row>
    <row r="86" spans="1:64" ht="16">
      <c r="A86" s="78"/>
      <c r="B86" s="78"/>
      <c r="C86" s="144"/>
      <c r="D86" s="144"/>
      <c r="E86" s="78"/>
      <c r="F86" s="78"/>
      <c r="G86" s="78"/>
      <c r="H86" s="78"/>
      <c r="I86" s="78"/>
      <c r="J86" s="78"/>
      <c r="K86" s="78"/>
      <c r="L86" s="78"/>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78"/>
      <c r="AZ86" s="78"/>
      <c r="BA86" s="78"/>
      <c r="BB86" s="78"/>
      <c r="BC86" s="78"/>
      <c r="BD86" s="78"/>
      <c r="BE86" s="78"/>
      <c r="BF86" s="78"/>
      <c r="BG86" s="78"/>
      <c r="BH86" s="78"/>
      <c r="BI86" s="78"/>
      <c r="BJ86" s="78"/>
      <c r="BK86" s="78"/>
      <c r="BL86" s="78"/>
    </row>
    <row r="87" spans="1:64" ht="16">
      <c r="A87" s="78"/>
      <c r="B87" s="78"/>
      <c r="C87" s="144"/>
      <c r="D87" s="144"/>
      <c r="E87" s="78"/>
      <c r="F87" s="78"/>
      <c r="G87" s="78"/>
      <c r="H87" s="78"/>
      <c r="I87" s="78"/>
      <c r="J87" s="78"/>
      <c r="K87" s="78"/>
      <c r="L87" s="78"/>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78"/>
      <c r="AZ87" s="78"/>
      <c r="BA87" s="78"/>
      <c r="BB87" s="78"/>
      <c r="BC87" s="78"/>
      <c r="BD87" s="78"/>
      <c r="BE87" s="78"/>
      <c r="BF87" s="78"/>
      <c r="BG87" s="78"/>
      <c r="BH87" s="78"/>
      <c r="BI87" s="78"/>
      <c r="BJ87" s="78"/>
      <c r="BK87" s="78"/>
      <c r="BL87" s="78"/>
    </row>
    <row r="88" spans="1:64" ht="16">
      <c r="A88" s="78"/>
      <c r="B88" s="78"/>
      <c r="C88" s="144"/>
      <c r="D88" s="144"/>
      <c r="E88" s="78"/>
      <c r="F88" s="78"/>
      <c r="G88" s="78"/>
      <c r="H88" s="78"/>
      <c r="I88" s="78"/>
      <c r="J88" s="78"/>
      <c r="K88" s="78"/>
      <c r="L88" s="78"/>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78"/>
      <c r="AZ88" s="78"/>
      <c r="BA88" s="78"/>
      <c r="BB88" s="78"/>
      <c r="BC88" s="78"/>
      <c r="BD88" s="78"/>
      <c r="BE88" s="78"/>
      <c r="BF88" s="78"/>
      <c r="BG88" s="78"/>
      <c r="BH88" s="78"/>
      <c r="BI88" s="78"/>
      <c r="BJ88" s="78"/>
      <c r="BK88" s="78"/>
      <c r="BL88" s="78"/>
    </row>
    <row r="89" spans="1:64" ht="16">
      <c r="A89" s="78"/>
      <c r="B89" s="78"/>
      <c r="C89" s="144"/>
      <c r="D89" s="144"/>
      <c r="E89" s="78"/>
      <c r="F89" s="78"/>
      <c r="G89" s="78"/>
      <c r="H89" s="78"/>
      <c r="I89" s="78"/>
      <c r="J89" s="78"/>
      <c r="K89" s="78"/>
      <c r="L89" s="78"/>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78"/>
      <c r="AZ89" s="78"/>
      <c r="BA89" s="78"/>
      <c r="BB89" s="78"/>
      <c r="BC89" s="78"/>
      <c r="BD89" s="78"/>
      <c r="BE89" s="78"/>
      <c r="BF89" s="78"/>
      <c r="BG89" s="78"/>
      <c r="BH89" s="78"/>
      <c r="BI89" s="78"/>
      <c r="BJ89" s="78"/>
      <c r="BK89" s="78"/>
      <c r="BL89" s="78"/>
    </row>
    <row r="90" spans="1:64" ht="16">
      <c r="A90" s="78"/>
      <c r="B90" s="78"/>
      <c r="C90" s="144"/>
      <c r="D90" s="144"/>
      <c r="E90" s="78"/>
      <c r="F90" s="78"/>
      <c r="G90" s="78"/>
      <c r="H90" s="78"/>
      <c r="I90" s="78"/>
      <c r="J90" s="78"/>
      <c r="K90" s="78"/>
      <c r="L90" s="78"/>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78"/>
      <c r="AZ90" s="78"/>
      <c r="BA90" s="78"/>
      <c r="BB90" s="78"/>
      <c r="BC90" s="78"/>
      <c r="BD90" s="78"/>
      <c r="BE90" s="78"/>
      <c r="BF90" s="78"/>
      <c r="BG90" s="78"/>
      <c r="BH90" s="78"/>
      <c r="BI90" s="78"/>
      <c r="BJ90" s="78"/>
      <c r="BK90" s="78"/>
      <c r="BL90" s="78"/>
    </row>
    <row r="91" spans="1:64" ht="16">
      <c r="A91" s="78"/>
      <c r="B91" s="78"/>
      <c r="C91" s="144"/>
      <c r="D91" s="144"/>
      <c r="E91" s="78"/>
      <c r="F91" s="78"/>
      <c r="G91" s="78"/>
      <c r="H91" s="78"/>
      <c r="I91" s="78"/>
      <c r="J91" s="78"/>
      <c r="K91" s="78"/>
      <c r="L91" s="78"/>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78"/>
      <c r="AZ91" s="78"/>
      <c r="BA91" s="78"/>
      <c r="BB91" s="78"/>
      <c r="BC91" s="78"/>
      <c r="BD91" s="78"/>
      <c r="BE91" s="78"/>
      <c r="BF91" s="78"/>
      <c r="BG91" s="78"/>
      <c r="BH91" s="78"/>
      <c r="BI91" s="78"/>
      <c r="BJ91" s="78"/>
      <c r="BK91" s="78"/>
      <c r="BL91" s="78"/>
    </row>
    <row r="92" spans="1:64" ht="16">
      <c r="A92" s="78"/>
      <c r="B92" s="78"/>
      <c r="C92" s="144"/>
      <c r="D92" s="144"/>
      <c r="E92" s="78"/>
      <c r="F92" s="78"/>
      <c r="G92" s="78"/>
      <c r="H92" s="78"/>
      <c r="I92" s="78"/>
      <c r="J92" s="78"/>
      <c r="K92" s="78"/>
      <c r="L92" s="78"/>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78"/>
      <c r="AZ92" s="78"/>
      <c r="BA92" s="78"/>
      <c r="BB92" s="78"/>
      <c r="BC92" s="78"/>
      <c r="BD92" s="78"/>
      <c r="BE92" s="78"/>
      <c r="BF92" s="78"/>
      <c r="BG92" s="78"/>
      <c r="BH92" s="78"/>
      <c r="BI92" s="78"/>
      <c r="BJ92" s="78"/>
      <c r="BK92" s="78"/>
      <c r="BL92" s="78"/>
    </row>
    <row r="93" spans="1:64" ht="16">
      <c r="A93" s="78"/>
      <c r="B93" s="78"/>
      <c r="C93" s="144"/>
      <c r="D93" s="144"/>
      <c r="E93" s="78"/>
      <c r="F93" s="78"/>
      <c r="G93" s="78"/>
      <c r="H93" s="78"/>
      <c r="I93" s="78"/>
      <c r="J93" s="78"/>
      <c r="K93" s="78"/>
      <c r="L93" s="78"/>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78"/>
      <c r="AZ93" s="78"/>
      <c r="BA93" s="78"/>
      <c r="BB93" s="78"/>
      <c r="BC93" s="78"/>
      <c r="BD93" s="78"/>
      <c r="BE93" s="78"/>
      <c r="BF93" s="78"/>
      <c r="BG93" s="78"/>
      <c r="BH93" s="78"/>
      <c r="BI93" s="78"/>
      <c r="BJ93" s="78"/>
      <c r="BK93" s="78"/>
      <c r="BL93" s="78"/>
    </row>
    <row r="94" spans="1:64" ht="16">
      <c r="A94" s="78"/>
      <c r="B94" s="78"/>
      <c r="C94" s="144"/>
      <c r="D94" s="144"/>
      <c r="E94" s="78"/>
      <c r="F94" s="78"/>
      <c r="G94" s="78"/>
      <c r="H94" s="78"/>
      <c r="I94" s="78"/>
      <c r="J94" s="78"/>
      <c r="K94" s="78"/>
      <c r="L94" s="78"/>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78"/>
      <c r="AZ94" s="78"/>
      <c r="BA94" s="78"/>
      <c r="BB94" s="78"/>
      <c r="BC94" s="78"/>
      <c r="BD94" s="78"/>
      <c r="BE94" s="78"/>
      <c r="BF94" s="78"/>
      <c r="BG94" s="78"/>
      <c r="BH94" s="78"/>
      <c r="BI94" s="78"/>
      <c r="BJ94" s="78"/>
      <c r="BK94" s="78"/>
      <c r="BL94" s="78"/>
    </row>
    <row r="95" spans="1:64" ht="16">
      <c r="A95" s="78"/>
      <c r="B95" s="78"/>
      <c r="C95" s="144"/>
      <c r="D95" s="144"/>
      <c r="E95" s="78"/>
      <c r="F95" s="78"/>
      <c r="G95" s="78"/>
      <c r="H95" s="78"/>
      <c r="I95" s="78"/>
      <c r="J95" s="78"/>
      <c r="K95" s="78"/>
      <c r="L95" s="78"/>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78"/>
      <c r="AZ95" s="78"/>
      <c r="BA95" s="78"/>
      <c r="BB95" s="78"/>
      <c r="BC95" s="78"/>
      <c r="BD95" s="78"/>
      <c r="BE95" s="78"/>
      <c r="BF95" s="78"/>
      <c r="BG95" s="78"/>
      <c r="BH95" s="78"/>
      <c r="BI95" s="78"/>
      <c r="BJ95" s="78"/>
      <c r="BK95" s="78"/>
      <c r="BL95" s="78"/>
    </row>
    <row r="96" spans="1:64" ht="16">
      <c r="A96" s="78"/>
      <c r="B96" s="78"/>
      <c r="C96" s="144"/>
      <c r="D96" s="144"/>
      <c r="E96" s="78"/>
      <c r="F96" s="78"/>
      <c r="G96" s="78"/>
      <c r="H96" s="78"/>
      <c r="I96" s="78"/>
      <c r="J96" s="78"/>
      <c r="K96" s="78"/>
      <c r="L96" s="78"/>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78"/>
      <c r="AZ96" s="78"/>
      <c r="BA96" s="78"/>
      <c r="BB96" s="78"/>
      <c r="BC96" s="78"/>
      <c r="BD96" s="78"/>
      <c r="BE96" s="78"/>
      <c r="BF96" s="78"/>
      <c r="BG96" s="78"/>
      <c r="BH96" s="78"/>
      <c r="BI96" s="78"/>
      <c r="BJ96" s="78"/>
      <c r="BK96" s="78"/>
      <c r="BL96" s="78"/>
    </row>
    <row r="97" spans="1:64" ht="16">
      <c r="A97" s="78"/>
      <c r="B97" s="78"/>
      <c r="C97" s="144"/>
      <c r="D97" s="144"/>
      <c r="E97" s="78"/>
      <c r="F97" s="78"/>
      <c r="G97" s="78"/>
      <c r="H97" s="78"/>
      <c r="I97" s="78"/>
      <c r="J97" s="78"/>
      <c r="K97" s="78"/>
      <c r="L97" s="78"/>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78"/>
      <c r="AZ97" s="78"/>
      <c r="BA97" s="78"/>
      <c r="BB97" s="78"/>
      <c r="BC97" s="78"/>
      <c r="BD97" s="78"/>
      <c r="BE97" s="78"/>
      <c r="BF97" s="78"/>
      <c r="BG97" s="78"/>
      <c r="BH97" s="78"/>
      <c r="BI97" s="78"/>
      <c r="BJ97" s="78"/>
      <c r="BK97" s="78"/>
      <c r="BL97" s="78"/>
    </row>
    <row r="98" spans="1:64" ht="16">
      <c r="A98" s="78"/>
      <c r="B98" s="78"/>
      <c r="C98" s="144"/>
      <c r="D98" s="144"/>
      <c r="E98" s="78"/>
      <c r="F98" s="78"/>
      <c r="G98" s="78"/>
      <c r="H98" s="78"/>
      <c r="I98" s="78"/>
      <c r="J98" s="78"/>
      <c r="K98" s="78"/>
      <c r="L98" s="78"/>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78"/>
      <c r="AZ98" s="78"/>
      <c r="BA98" s="78"/>
      <c r="BB98" s="78"/>
      <c r="BC98" s="78"/>
      <c r="BD98" s="78"/>
      <c r="BE98" s="78"/>
      <c r="BF98" s="78"/>
      <c r="BG98" s="78"/>
      <c r="BH98" s="78"/>
      <c r="BI98" s="78"/>
      <c r="BJ98" s="78"/>
      <c r="BK98" s="78"/>
      <c r="BL98" s="78"/>
    </row>
    <row r="99" spans="1:64" ht="16">
      <c r="A99" s="78"/>
      <c r="B99" s="78"/>
      <c r="C99" s="144"/>
      <c r="D99" s="144"/>
      <c r="E99" s="78"/>
      <c r="F99" s="78"/>
      <c r="G99" s="78"/>
      <c r="H99" s="78"/>
      <c r="I99" s="78"/>
      <c r="J99" s="78"/>
      <c r="K99" s="78"/>
      <c r="L99" s="78"/>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78"/>
      <c r="AZ99" s="78"/>
      <c r="BA99" s="78"/>
      <c r="BB99" s="78"/>
      <c r="BC99" s="78"/>
      <c r="BD99" s="78"/>
      <c r="BE99" s="78"/>
      <c r="BF99" s="78"/>
      <c r="BG99" s="78"/>
      <c r="BH99" s="78"/>
      <c r="BI99" s="78"/>
      <c r="BJ99" s="78"/>
      <c r="BK99" s="78"/>
      <c r="BL99" s="78"/>
    </row>
    <row r="100" spans="1:64" ht="16">
      <c r="A100" s="78"/>
      <c r="B100" s="78"/>
      <c r="C100" s="144"/>
      <c r="D100" s="144"/>
      <c r="E100" s="78"/>
      <c r="F100" s="78"/>
      <c r="G100" s="78"/>
      <c r="H100" s="78"/>
      <c r="I100" s="78"/>
      <c r="J100" s="78"/>
      <c r="K100" s="78"/>
      <c r="L100" s="78"/>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78"/>
      <c r="AZ100" s="78"/>
      <c r="BA100" s="78"/>
      <c r="BB100" s="78"/>
      <c r="BC100" s="78"/>
      <c r="BD100" s="78"/>
      <c r="BE100" s="78"/>
      <c r="BF100" s="78"/>
      <c r="BG100" s="78"/>
      <c r="BH100" s="78"/>
      <c r="BI100" s="78"/>
      <c r="BJ100" s="78"/>
      <c r="BK100" s="78"/>
      <c r="BL100" s="78"/>
    </row>
    <row r="101" spans="1:64" ht="16">
      <c r="A101" s="78"/>
      <c r="B101" s="78"/>
      <c r="C101" s="144"/>
      <c r="D101" s="144"/>
      <c r="E101" s="78"/>
      <c r="F101" s="78"/>
      <c r="G101" s="78"/>
      <c r="H101" s="78"/>
      <c r="I101" s="78"/>
      <c r="J101" s="78"/>
      <c r="K101" s="78"/>
      <c r="L101" s="78"/>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78"/>
      <c r="AZ101" s="78"/>
      <c r="BA101" s="78"/>
      <c r="BB101" s="78"/>
      <c r="BC101" s="78"/>
      <c r="BD101" s="78"/>
      <c r="BE101" s="78"/>
      <c r="BF101" s="78"/>
      <c r="BG101" s="78"/>
      <c r="BH101" s="78"/>
      <c r="BI101" s="78"/>
      <c r="BJ101" s="78"/>
      <c r="BK101" s="78"/>
      <c r="BL101" s="78"/>
    </row>
    <row r="102" spans="1:64" ht="16">
      <c r="A102" s="78"/>
      <c r="B102" s="78"/>
      <c r="C102" s="144"/>
      <c r="D102" s="144"/>
      <c r="E102" s="78"/>
      <c r="F102" s="78"/>
      <c r="G102" s="78"/>
      <c r="H102" s="78"/>
      <c r="I102" s="78"/>
      <c r="J102" s="78"/>
      <c r="K102" s="78"/>
      <c r="L102" s="78"/>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78"/>
      <c r="AZ102" s="78"/>
      <c r="BA102" s="78"/>
      <c r="BB102" s="78"/>
      <c r="BC102" s="78"/>
      <c r="BD102" s="78"/>
      <c r="BE102" s="78"/>
      <c r="BF102" s="78"/>
      <c r="BG102" s="78"/>
      <c r="BH102" s="78"/>
      <c r="BI102" s="78"/>
      <c r="BJ102" s="78"/>
      <c r="BK102" s="78"/>
      <c r="BL102" s="78"/>
    </row>
    <row r="103" spans="1:64" ht="16">
      <c r="A103" s="78"/>
      <c r="B103" s="78"/>
      <c r="C103" s="144"/>
      <c r="D103" s="144"/>
      <c r="E103" s="78"/>
      <c r="F103" s="78"/>
      <c r="G103" s="78"/>
      <c r="H103" s="78"/>
      <c r="I103" s="78"/>
      <c r="J103" s="78"/>
      <c r="K103" s="78"/>
      <c r="L103" s="78"/>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78"/>
      <c r="AZ103" s="78"/>
      <c r="BA103" s="78"/>
      <c r="BB103" s="78"/>
      <c r="BC103" s="78"/>
      <c r="BD103" s="78"/>
      <c r="BE103" s="78"/>
      <c r="BF103" s="78"/>
      <c r="BG103" s="78"/>
      <c r="BH103" s="78"/>
      <c r="BI103" s="78"/>
      <c r="BJ103" s="78"/>
      <c r="BK103" s="78"/>
      <c r="BL103" s="78"/>
    </row>
    <row r="104" spans="1:64" ht="16">
      <c r="A104" s="78"/>
      <c r="B104" s="78"/>
      <c r="C104" s="144"/>
      <c r="D104" s="144"/>
      <c r="E104" s="78"/>
      <c r="F104" s="78"/>
      <c r="G104" s="78"/>
      <c r="H104" s="78"/>
      <c r="I104" s="78"/>
      <c r="J104" s="78"/>
      <c r="K104" s="78"/>
      <c r="L104" s="78"/>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78"/>
      <c r="AZ104" s="78"/>
      <c r="BA104" s="78"/>
      <c r="BB104" s="78"/>
      <c r="BC104" s="78"/>
      <c r="BD104" s="78"/>
      <c r="BE104" s="78"/>
      <c r="BF104" s="78"/>
      <c r="BG104" s="78"/>
      <c r="BH104" s="78"/>
      <c r="BI104" s="78"/>
      <c r="BJ104" s="78"/>
      <c r="BK104" s="78"/>
      <c r="BL104" s="78"/>
    </row>
    <row r="105" spans="1:64" ht="16">
      <c r="A105" s="78"/>
      <c r="B105" s="78"/>
      <c r="C105" s="144"/>
      <c r="D105" s="144"/>
      <c r="E105" s="78"/>
      <c r="F105" s="78"/>
      <c r="G105" s="78"/>
      <c r="H105" s="78"/>
      <c r="I105" s="78"/>
      <c r="J105" s="78"/>
      <c r="K105" s="78"/>
      <c r="L105" s="78"/>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78"/>
      <c r="AZ105" s="78"/>
      <c r="BA105" s="78"/>
      <c r="BB105" s="78"/>
      <c r="BC105" s="78"/>
      <c r="BD105" s="78"/>
      <c r="BE105" s="78"/>
      <c r="BF105" s="78"/>
      <c r="BG105" s="78"/>
      <c r="BH105" s="78"/>
      <c r="BI105" s="78"/>
      <c r="BJ105" s="78"/>
      <c r="BK105" s="78"/>
      <c r="BL105" s="78"/>
    </row>
    <row r="106" spans="1:64" ht="16">
      <c r="A106" s="78"/>
      <c r="B106" s="78"/>
      <c r="C106" s="144"/>
      <c r="D106" s="144"/>
      <c r="E106" s="78"/>
      <c r="F106" s="78"/>
      <c r="G106" s="78"/>
      <c r="H106" s="78"/>
      <c r="I106" s="78"/>
      <c r="J106" s="78"/>
      <c r="K106" s="78"/>
      <c r="L106" s="78"/>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78"/>
      <c r="AZ106" s="78"/>
      <c r="BA106" s="78"/>
      <c r="BB106" s="78"/>
      <c r="BC106" s="78"/>
      <c r="BD106" s="78"/>
      <c r="BE106" s="78"/>
      <c r="BF106" s="78"/>
      <c r="BG106" s="78"/>
      <c r="BH106" s="78"/>
      <c r="BI106" s="78"/>
      <c r="BJ106" s="78"/>
      <c r="BK106" s="78"/>
      <c r="BL106" s="78"/>
    </row>
    <row r="107" spans="1:64" ht="16">
      <c r="A107" s="78"/>
      <c r="B107" s="78"/>
      <c r="C107" s="144"/>
      <c r="D107" s="144"/>
      <c r="E107" s="78"/>
      <c r="F107" s="78"/>
      <c r="G107" s="78"/>
      <c r="H107" s="78"/>
      <c r="I107" s="78"/>
      <c r="J107" s="78"/>
      <c r="K107" s="78"/>
      <c r="L107" s="78"/>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78"/>
      <c r="AZ107" s="78"/>
      <c r="BA107" s="78"/>
      <c r="BB107" s="78"/>
      <c r="BC107" s="78"/>
      <c r="BD107" s="78"/>
      <c r="BE107" s="78"/>
      <c r="BF107" s="78"/>
      <c r="BG107" s="78"/>
      <c r="BH107" s="78"/>
      <c r="BI107" s="78"/>
      <c r="BJ107" s="78"/>
      <c r="BK107" s="78"/>
      <c r="BL107" s="78"/>
    </row>
    <row r="108" spans="1:64" ht="16">
      <c r="A108" s="78"/>
      <c r="B108" s="78"/>
      <c r="C108" s="144"/>
      <c r="D108" s="144"/>
      <c r="E108" s="78"/>
      <c r="F108" s="78"/>
      <c r="G108" s="78"/>
      <c r="H108" s="78"/>
      <c r="I108" s="78"/>
      <c r="J108" s="78"/>
      <c r="K108" s="78"/>
      <c r="L108" s="78"/>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78"/>
      <c r="AZ108" s="78"/>
      <c r="BA108" s="78"/>
      <c r="BB108" s="78"/>
      <c r="BC108" s="78"/>
      <c r="BD108" s="78"/>
      <c r="BE108" s="78"/>
      <c r="BF108" s="78"/>
      <c r="BG108" s="78"/>
      <c r="BH108" s="78"/>
      <c r="BI108" s="78"/>
      <c r="BJ108" s="78"/>
      <c r="BK108" s="78"/>
      <c r="BL108" s="78"/>
    </row>
    <row r="109" spans="1:64" ht="16">
      <c r="A109" s="78"/>
      <c r="B109" s="78"/>
      <c r="C109" s="144"/>
      <c r="D109" s="144"/>
      <c r="E109" s="78"/>
      <c r="F109" s="78"/>
      <c r="G109" s="78"/>
      <c r="H109" s="78"/>
      <c r="I109" s="78"/>
      <c r="J109" s="78"/>
      <c r="K109" s="78"/>
      <c r="L109" s="78"/>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78"/>
      <c r="AZ109" s="78"/>
      <c r="BA109" s="78"/>
      <c r="BB109" s="78"/>
      <c r="BC109" s="78"/>
      <c r="BD109" s="78"/>
      <c r="BE109" s="78"/>
      <c r="BF109" s="78"/>
      <c r="BG109" s="78"/>
      <c r="BH109" s="78"/>
      <c r="BI109" s="78"/>
      <c r="BJ109" s="78"/>
      <c r="BK109" s="78"/>
      <c r="BL109" s="78"/>
    </row>
    <row r="110" spans="1:64" ht="16">
      <c r="A110" s="78"/>
      <c r="B110" s="78"/>
      <c r="C110" s="144"/>
      <c r="D110" s="144"/>
      <c r="E110" s="78"/>
      <c r="F110" s="78"/>
      <c r="G110" s="78"/>
      <c r="H110" s="78"/>
      <c r="I110" s="78"/>
      <c r="J110" s="78"/>
      <c r="K110" s="78"/>
      <c r="L110" s="78"/>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78"/>
      <c r="AZ110" s="78"/>
      <c r="BA110" s="78"/>
      <c r="BB110" s="78"/>
      <c r="BC110" s="78"/>
      <c r="BD110" s="78"/>
      <c r="BE110" s="78"/>
      <c r="BF110" s="78"/>
      <c r="BG110" s="78"/>
      <c r="BH110" s="78"/>
      <c r="BI110" s="78"/>
      <c r="BJ110" s="78"/>
      <c r="BK110" s="78"/>
      <c r="BL110" s="78"/>
    </row>
    <row r="111" spans="1:64" ht="16">
      <c r="A111" s="78"/>
      <c r="B111" s="78"/>
      <c r="C111" s="144"/>
      <c r="D111" s="144"/>
      <c r="E111" s="78"/>
      <c r="F111" s="78"/>
      <c r="G111" s="78"/>
      <c r="H111" s="78"/>
      <c r="I111" s="78"/>
      <c r="J111" s="78"/>
      <c r="K111" s="78"/>
      <c r="L111" s="78"/>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78"/>
      <c r="AZ111" s="78"/>
      <c r="BA111" s="78"/>
      <c r="BB111" s="78"/>
      <c r="BC111" s="78"/>
      <c r="BD111" s="78"/>
      <c r="BE111" s="78"/>
      <c r="BF111" s="78"/>
      <c r="BG111" s="78"/>
      <c r="BH111" s="78"/>
      <c r="BI111" s="78"/>
      <c r="BJ111" s="78"/>
      <c r="BK111" s="78"/>
      <c r="BL111" s="78"/>
    </row>
    <row r="112" spans="1:64" ht="16">
      <c r="A112" s="78"/>
      <c r="B112" s="78"/>
      <c r="C112" s="144"/>
      <c r="D112" s="144"/>
      <c r="E112" s="78"/>
      <c r="F112" s="78"/>
      <c r="G112" s="78"/>
      <c r="H112" s="78"/>
      <c r="I112" s="78"/>
      <c r="J112" s="78"/>
      <c r="K112" s="78"/>
      <c r="L112" s="78"/>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78"/>
      <c r="AZ112" s="78"/>
      <c r="BA112" s="78"/>
      <c r="BB112" s="78"/>
      <c r="BC112" s="78"/>
      <c r="BD112" s="78"/>
      <c r="BE112" s="78"/>
      <c r="BF112" s="78"/>
      <c r="BG112" s="78"/>
      <c r="BH112" s="78"/>
      <c r="BI112" s="78"/>
      <c r="BJ112" s="78"/>
      <c r="BK112" s="78"/>
      <c r="BL112" s="78"/>
    </row>
    <row r="113" spans="1:64" ht="16">
      <c r="A113" s="78"/>
      <c r="B113" s="78"/>
      <c r="C113" s="144"/>
      <c r="D113" s="144"/>
      <c r="E113" s="78"/>
      <c r="F113" s="78"/>
      <c r="G113" s="78"/>
      <c r="H113" s="78"/>
      <c r="I113" s="78"/>
      <c r="J113" s="78"/>
      <c r="K113" s="78"/>
      <c r="L113" s="78"/>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78"/>
      <c r="AZ113" s="78"/>
      <c r="BA113" s="78"/>
      <c r="BB113" s="78"/>
      <c r="BC113" s="78"/>
      <c r="BD113" s="78"/>
      <c r="BE113" s="78"/>
      <c r="BF113" s="78"/>
      <c r="BG113" s="78"/>
      <c r="BH113" s="78"/>
      <c r="BI113" s="78"/>
      <c r="BJ113" s="78"/>
      <c r="BK113" s="78"/>
      <c r="BL113" s="78"/>
    </row>
    <row r="114" spans="1:64" ht="16">
      <c r="A114" s="78"/>
      <c r="B114" s="78"/>
      <c r="C114" s="144"/>
      <c r="D114" s="144"/>
      <c r="E114" s="78"/>
      <c r="F114" s="78"/>
      <c r="G114" s="78"/>
      <c r="H114" s="78"/>
      <c r="I114" s="78"/>
      <c r="J114" s="78"/>
      <c r="K114" s="78"/>
      <c r="L114" s="78"/>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78"/>
      <c r="AZ114" s="78"/>
      <c r="BA114" s="78"/>
      <c r="BB114" s="78"/>
      <c r="BC114" s="78"/>
      <c r="BD114" s="78"/>
      <c r="BE114" s="78"/>
      <c r="BF114" s="78"/>
      <c r="BG114" s="78"/>
      <c r="BH114" s="78"/>
      <c r="BI114" s="78"/>
      <c r="BJ114" s="78"/>
      <c r="BK114" s="78"/>
      <c r="BL114" s="78"/>
    </row>
    <row r="115" spans="1:64" ht="16">
      <c r="A115" s="78"/>
      <c r="B115" s="78"/>
      <c r="C115" s="144"/>
      <c r="D115" s="144"/>
      <c r="E115" s="78"/>
      <c r="F115" s="78"/>
      <c r="G115" s="78"/>
      <c r="H115" s="78"/>
      <c r="I115" s="78"/>
      <c r="J115" s="78"/>
      <c r="K115" s="78"/>
      <c r="L115" s="78"/>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78"/>
      <c r="AZ115" s="78"/>
      <c r="BA115" s="78"/>
      <c r="BB115" s="78"/>
      <c r="BC115" s="78"/>
      <c r="BD115" s="78"/>
      <c r="BE115" s="78"/>
      <c r="BF115" s="78"/>
      <c r="BG115" s="78"/>
      <c r="BH115" s="78"/>
      <c r="BI115" s="78"/>
      <c r="BJ115" s="78"/>
      <c r="BK115" s="78"/>
      <c r="BL115" s="78"/>
    </row>
    <row r="116" spans="1:64" ht="16">
      <c r="A116" s="78"/>
      <c r="B116" s="78"/>
      <c r="C116" s="144"/>
      <c r="D116" s="144"/>
      <c r="E116" s="78"/>
      <c r="F116" s="78"/>
      <c r="G116" s="78"/>
      <c r="H116" s="78"/>
      <c r="I116" s="78"/>
      <c r="J116" s="78"/>
      <c r="K116" s="78"/>
      <c r="L116" s="78"/>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78"/>
      <c r="AZ116" s="78"/>
      <c r="BA116" s="78"/>
      <c r="BB116" s="78"/>
      <c r="BC116" s="78"/>
      <c r="BD116" s="78"/>
      <c r="BE116" s="78"/>
      <c r="BF116" s="78"/>
      <c r="BG116" s="78"/>
      <c r="BH116" s="78"/>
      <c r="BI116" s="78"/>
      <c r="BJ116" s="78"/>
      <c r="BK116" s="78"/>
      <c r="BL116" s="78"/>
    </row>
    <row r="117" spans="1:64" ht="16">
      <c r="A117" s="78"/>
      <c r="B117" s="78"/>
      <c r="C117" s="144"/>
      <c r="D117" s="144"/>
      <c r="E117" s="78"/>
      <c r="F117" s="78"/>
      <c r="G117" s="78"/>
      <c r="H117" s="78"/>
      <c r="I117" s="78"/>
      <c r="J117" s="78"/>
      <c r="K117" s="78"/>
      <c r="L117" s="78"/>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78"/>
      <c r="AZ117" s="78"/>
      <c r="BA117" s="78"/>
      <c r="BB117" s="78"/>
      <c r="BC117" s="78"/>
      <c r="BD117" s="78"/>
      <c r="BE117" s="78"/>
      <c r="BF117" s="78"/>
      <c r="BG117" s="78"/>
      <c r="BH117" s="78"/>
      <c r="BI117" s="78"/>
      <c r="BJ117" s="78"/>
      <c r="BK117" s="78"/>
      <c r="BL117" s="78"/>
    </row>
    <row r="118" spans="1:64" ht="16">
      <c r="A118" s="78"/>
      <c r="B118" s="78"/>
      <c r="C118" s="144"/>
      <c r="D118" s="144"/>
      <c r="E118" s="78"/>
      <c r="F118" s="78"/>
      <c r="G118" s="78"/>
      <c r="H118" s="78"/>
      <c r="I118" s="78"/>
      <c r="J118" s="78"/>
      <c r="K118" s="78"/>
      <c r="L118" s="78"/>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78"/>
      <c r="AZ118" s="78"/>
      <c r="BA118" s="78"/>
      <c r="BB118" s="78"/>
      <c r="BC118" s="78"/>
      <c r="BD118" s="78"/>
      <c r="BE118" s="78"/>
      <c r="BF118" s="78"/>
      <c r="BG118" s="78"/>
      <c r="BH118" s="78"/>
      <c r="BI118" s="78"/>
      <c r="BJ118" s="78"/>
      <c r="BK118" s="78"/>
      <c r="BL118" s="78"/>
    </row>
    <row r="119" spans="1:64" ht="16">
      <c r="A119" s="78"/>
      <c r="B119" s="78"/>
      <c r="C119" s="144"/>
      <c r="D119" s="144"/>
      <c r="E119" s="78"/>
      <c r="F119" s="78"/>
      <c r="G119" s="78"/>
      <c r="H119" s="78"/>
      <c r="I119" s="78"/>
      <c r="J119" s="78"/>
      <c r="K119" s="78"/>
      <c r="L119" s="78"/>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78"/>
      <c r="AZ119" s="78"/>
      <c r="BA119" s="78"/>
      <c r="BB119" s="78"/>
      <c r="BC119" s="78"/>
      <c r="BD119" s="78"/>
      <c r="BE119" s="78"/>
      <c r="BF119" s="78"/>
      <c r="BG119" s="78"/>
      <c r="BH119" s="78"/>
      <c r="BI119" s="78"/>
      <c r="BJ119" s="78"/>
      <c r="BK119" s="78"/>
      <c r="BL119" s="78"/>
    </row>
    <row r="120" spans="1:64" ht="16">
      <c r="A120" s="78"/>
      <c r="B120" s="78"/>
      <c r="C120" s="144"/>
      <c r="D120" s="144"/>
      <c r="E120" s="78"/>
      <c r="F120" s="78"/>
      <c r="G120" s="78"/>
      <c r="H120" s="78"/>
      <c r="I120" s="78"/>
      <c r="J120" s="78"/>
      <c r="K120" s="78"/>
      <c r="L120" s="78"/>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78"/>
      <c r="AZ120" s="78"/>
      <c r="BA120" s="78"/>
      <c r="BB120" s="78"/>
      <c r="BC120" s="78"/>
      <c r="BD120" s="78"/>
      <c r="BE120" s="78"/>
      <c r="BF120" s="78"/>
      <c r="BG120" s="78"/>
      <c r="BH120" s="78"/>
      <c r="BI120" s="78"/>
      <c r="BJ120" s="78"/>
      <c r="BK120" s="78"/>
      <c r="BL120" s="78"/>
    </row>
    <row r="121" spans="1:64" ht="16">
      <c r="A121" s="78"/>
      <c r="B121" s="78"/>
      <c r="C121" s="144"/>
      <c r="D121" s="144"/>
      <c r="E121" s="78"/>
      <c r="F121" s="78"/>
      <c r="G121" s="78"/>
      <c r="H121" s="78"/>
      <c r="I121" s="78"/>
      <c r="J121" s="78"/>
      <c r="K121" s="78"/>
      <c r="L121" s="78"/>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78"/>
      <c r="AZ121" s="78"/>
      <c r="BA121" s="78"/>
      <c r="BB121" s="78"/>
      <c r="BC121" s="78"/>
      <c r="BD121" s="78"/>
      <c r="BE121" s="78"/>
      <c r="BF121" s="78"/>
      <c r="BG121" s="78"/>
      <c r="BH121" s="78"/>
      <c r="BI121" s="78"/>
      <c r="BJ121" s="78"/>
      <c r="BK121" s="78"/>
      <c r="BL121" s="78"/>
    </row>
    <row r="122" spans="1:64" ht="16">
      <c r="A122" s="78"/>
      <c r="B122" s="78"/>
      <c r="C122" s="144"/>
      <c r="D122" s="144"/>
      <c r="E122" s="78"/>
      <c r="F122" s="78"/>
      <c r="G122" s="78"/>
      <c r="H122" s="78"/>
      <c r="I122" s="78"/>
      <c r="J122" s="78"/>
      <c r="K122" s="78"/>
      <c r="L122" s="78"/>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78"/>
      <c r="AZ122" s="78"/>
      <c r="BA122" s="78"/>
      <c r="BB122" s="78"/>
      <c r="BC122" s="78"/>
      <c r="BD122" s="78"/>
      <c r="BE122" s="78"/>
      <c r="BF122" s="78"/>
      <c r="BG122" s="78"/>
      <c r="BH122" s="78"/>
      <c r="BI122" s="78"/>
      <c r="BJ122" s="78"/>
      <c r="BK122" s="78"/>
      <c r="BL122" s="78"/>
    </row>
    <row r="123" spans="1:64" ht="16">
      <c r="A123" s="78"/>
      <c r="B123" s="78"/>
      <c r="C123" s="144"/>
      <c r="D123" s="144"/>
      <c r="E123" s="78"/>
      <c r="F123" s="78"/>
      <c r="G123" s="78"/>
      <c r="H123" s="78"/>
      <c r="I123" s="78"/>
      <c r="J123" s="78"/>
      <c r="K123" s="78"/>
      <c r="L123" s="78"/>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78"/>
      <c r="AZ123" s="78"/>
      <c r="BA123" s="78"/>
      <c r="BB123" s="78"/>
      <c r="BC123" s="78"/>
      <c r="BD123" s="78"/>
      <c r="BE123" s="78"/>
      <c r="BF123" s="78"/>
      <c r="BG123" s="78"/>
      <c r="BH123" s="78"/>
      <c r="BI123" s="78"/>
      <c r="BJ123" s="78"/>
      <c r="BK123" s="78"/>
      <c r="BL123" s="78"/>
    </row>
    <row r="124" spans="1:64" ht="16">
      <c r="A124" s="78"/>
      <c r="B124" s="78"/>
      <c r="C124" s="144"/>
      <c r="D124" s="144"/>
      <c r="E124" s="78"/>
      <c r="F124" s="78"/>
      <c r="G124" s="78"/>
      <c r="H124" s="78"/>
      <c r="I124" s="78"/>
      <c r="J124" s="78"/>
      <c r="K124" s="78"/>
      <c r="L124" s="78"/>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78"/>
      <c r="AZ124" s="78"/>
      <c r="BA124" s="78"/>
      <c r="BB124" s="78"/>
      <c r="BC124" s="78"/>
      <c r="BD124" s="78"/>
      <c r="BE124" s="78"/>
      <c r="BF124" s="78"/>
      <c r="BG124" s="78"/>
      <c r="BH124" s="78"/>
      <c r="BI124" s="78"/>
      <c r="BJ124" s="78"/>
      <c r="BK124" s="78"/>
      <c r="BL124" s="78"/>
    </row>
    <row r="125" spans="1:64" ht="16">
      <c r="A125" s="78"/>
      <c r="B125" s="78"/>
      <c r="C125" s="144"/>
      <c r="D125" s="144"/>
      <c r="E125" s="78"/>
      <c r="F125" s="78"/>
      <c r="G125" s="78"/>
      <c r="H125" s="78"/>
      <c r="I125" s="78"/>
      <c r="J125" s="78"/>
      <c r="K125" s="78"/>
      <c r="L125" s="78"/>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78"/>
      <c r="AZ125" s="78"/>
      <c r="BA125" s="78"/>
      <c r="BB125" s="78"/>
      <c r="BC125" s="78"/>
      <c r="BD125" s="78"/>
      <c r="BE125" s="78"/>
      <c r="BF125" s="78"/>
      <c r="BG125" s="78"/>
      <c r="BH125" s="78"/>
      <c r="BI125" s="78"/>
      <c r="BJ125" s="78"/>
      <c r="BK125" s="78"/>
      <c r="BL125" s="78"/>
    </row>
    <row r="126" spans="1:64" ht="16">
      <c r="A126" s="78"/>
      <c r="B126" s="78"/>
      <c r="C126" s="144"/>
      <c r="D126" s="144"/>
      <c r="E126" s="78"/>
      <c r="F126" s="78"/>
      <c r="G126" s="78"/>
      <c r="H126" s="78"/>
      <c r="I126" s="78"/>
      <c r="J126" s="78"/>
      <c r="K126" s="78"/>
      <c r="L126" s="78"/>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78"/>
      <c r="AZ126" s="78"/>
      <c r="BA126" s="78"/>
      <c r="BB126" s="78"/>
      <c r="BC126" s="78"/>
      <c r="BD126" s="78"/>
      <c r="BE126" s="78"/>
      <c r="BF126" s="78"/>
      <c r="BG126" s="78"/>
      <c r="BH126" s="78"/>
      <c r="BI126" s="78"/>
      <c r="BJ126" s="78"/>
      <c r="BK126" s="78"/>
      <c r="BL126" s="78"/>
    </row>
    <row r="127" spans="1:64" ht="16">
      <c r="A127" s="78"/>
      <c r="B127" s="78"/>
      <c r="C127" s="144"/>
      <c r="D127" s="144"/>
      <c r="E127" s="78"/>
      <c r="F127" s="78"/>
      <c r="G127" s="78"/>
      <c r="H127" s="78"/>
      <c r="I127" s="78"/>
      <c r="J127" s="78"/>
      <c r="K127" s="78"/>
      <c r="L127" s="78"/>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78"/>
      <c r="AZ127" s="78"/>
      <c r="BA127" s="78"/>
      <c r="BB127" s="78"/>
      <c r="BC127" s="78"/>
      <c r="BD127" s="78"/>
      <c r="BE127" s="78"/>
      <c r="BF127" s="78"/>
      <c r="BG127" s="78"/>
      <c r="BH127" s="78"/>
      <c r="BI127" s="78"/>
      <c r="BJ127" s="78"/>
      <c r="BK127" s="78"/>
      <c r="BL127" s="78"/>
    </row>
    <row r="128" spans="1:64" ht="16">
      <c r="A128" s="78"/>
      <c r="B128" s="78"/>
      <c r="C128" s="144"/>
      <c r="D128" s="144"/>
      <c r="E128" s="78"/>
      <c r="F128" s="78"/>
      <c r="G128" s="78"/>
      <c r="H128" s="78"/>
      <c r="I128" s="78"/>
      <c r="J128" s="78"/>
      <c r="K128" s="78"/>
      <c r="L128" s="78"/>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78"/>
      <c r="AZ128" s="78"/>
      <c r="BA128" s="78"/>
      <c r="BB128" s="78"/>
      <c r="BC128" s="78"/>
      <c r="BD128" s="78"/>
      <c r="BE128" s="78"/>
      <c r="BF128" s="78"/>
      <c r="BG128" s="78"/>
      <c r="BH128" s="78"/>
      <c r="BI128" s="78"/>
      <c r="BJ128" s="78"/>
      <c r="BK128" s="78"/>
      <c r="BL128" s="78"/>
    </row>
    <row r="129" spans="1:64" ht="16">
      <c r="A129" s="78"/>
      <c r="B129" s="78"/>
      <c r="C129" s="144"/>
      <c r="D129" s="144"/>
      <c r="E129" s="78"/>
      <c r="F129" s="78"/>
      <c r="G129" s="78"/>
      <c r="H129" s="78"/>
      <c r="I129" s="78"/>
      <c r="J129" s="78"/>
      <c r="K129" s="78"/>
      <c r="L129" s="78"/>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78"/>
      <c r="AZ129" s="78"/>
      <c r="BA129" s="78"/>
      <c r="BB129" s="78"/>
      <c r="BC129" s="78"/>
      <c r="BD129" s="78"/>
      <c r="BE129" s="78"/>
      <c r="BF129" s="78"/>
      <c r="BG129" s="78"/>
      <c r="BH129" s="78"/>
      <c r="BI129" s="78"/>
      <c r="BJ129" s="78"/>
      <c r="BK129" s="78"/>
      <c r="BL129" s="78"/>
    </row>
    <row r="130" spans="1:64" ht="16">
      <c r="A130" s="78"/>
      <c r="B130" s="78"/>
      <c r="C130" s="144"/>
      <c r="D130" s="144"/>
      <c r="E130" s="78"/>
      <c r="F130" s="78"/>
      <c r="G130" s="78"/>
      <c r="H130" s="78"/>
      <c r="I130" s="78"/>
      <c r="J130" s="78"/>
      <c r="K130" s="78"/>
      <c r="L130" s="78"/>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78"/>
      <c r="AZ130" s="78"/>
      <c r="BA130" s="78"/>
      <c r="BB130" s="78"/>
      <c r="BC130" s="78"/>
      <c r="BD130" s="78"/>
      <c r="BE130" s="78"/>
      <c r="BF130" s="78"/>
      <c r="BG130" s="78"/>
      <c r="BH130" s="78"/>
      <c r="BI130" s="78"/>
      <c r="BJ130" s="78"/>
      <c r="BK130" s="78"/>
      <c r="BL130" s="78"/>
    </row>
    <row r="131" spans="1:64" ht="16">
      <c r="A131" s="78"/>
      <c r="B131" s="78"/>
      <c r="C131" s="144"/>
      <c r="D131" s="144"/>
      <c r="E131" s="78"/>
      <c r="F131" s="78"/>
      <c r="G131" s="78"/>
      <c r="H131" s="78"/>
      <c r="I131" s="78"/>
      <c r="J131" s="78"/>
      <c r="K131" s="78"/>
      <c r="L131" s="78"/>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78"/>
      <c r="AZ131" s="78"/>
      <c r="BA131" s="78"/>
      <c r="BB131" s="78"/>
      <c r="BC131" s="78"/>
      <c r="BD131" s="78"/>
      <c r="BE131" s="78"/>
      <c r="BF131" s="78"/>
      <c r="BG131" s="78"/>
      <c r="BH131" s="78"/>
      <c r="BI131" s="78"/>
      <c r="BJ131" s="78"/>
      <c r="BK131" s="78"/>
      <c r="BL131" s="78"/>
    </row>
    <row r="132" spans="1:64" ht="16">
      <c r="A132" s="78"/>
      <c r="B132" s="78"/>
      <c r="C132" s="144"/>
      <c r="D132" s="144"/>
      <c r="E132" s="78"/>
      <c r="F132" s="78"/>
      <c r="G132" s="78"/>
      <c r="H132" s="78"/>
      <c r="I132" s="78"/>
      <c r="J132" s="78"/>
      <c r="K132" s="78"/>
      <c r="L132" s="78"/>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78"/>
      <c r="AZ132" s="78"/>
      <c r="BA132" s="78"/>
      <c r="BB132" s="78"/>
      <c r="BC132" s="78"/>
      <c r="BD132" s="78"/>
      <c r="BE132" s="78"/>
      <c r="BF132" s="78"/>
      <c r="BG132" s="78"/>
      <c r="BH132" s="78"/>
      <c r="BI132" s="78"/>
      <c r="BJ132" s="78"/>
      <c r="BK132" s="78"/>
      <c r="BL132" s="78"/>
    </row>
    <row r="133" spans="1:64" ht="16">
      <c r="A133" s="78"/>
      <c r="B133" s="78"/>
      <c r="C133" s="144"/>
      <c r="D133" s="144"/>
      <c r="E133" s="78"/>
      <c r="F133" s="78"/>
      <c r="G133" s="78"/>
      <c r="H133" s="78"/>
      <c r="I133" s="78"/>
      <c r="J133" s="78"/>
      <c r="K133" s="78"/>
      <c r="L133" s="78"/>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78"/>
      <c r="AZ133" s="78"/>
      <c r="BA133" s="78"/>
      <c r="BB133" s="78"/>
      <c r="BC133" s="78"/>
      <c r="BD133" s="78"/>
      <c r="BE133" s="78"/>
      <c r="BF133" s="78"/>
      <c r="BG133" s="78"/>
      <c r="BH133" s="78"/>
      <c r="BI133" s="78"/>
      <c r="BJ133" s="78"/>
      <c r="BK133" s="78"/>
      <c r="BL133" s="78"/>
    </row>
    <row r="134" spans="1:64" ht="16">
      <c r="A134" s="78"/>
      <c r="B134" s="78"/>
      <c r="C134" s="144"/>
      <c r="D134" s="144"/>
      <c r="E134" s="78"/>
      <c r="F134" s="78"/>
      <c r="G134" s="78"/>
      <c r="H134" s="78"/>
      <c r="I134" s="78"/>
      <c r="J134" s="78"/>
      <c r="K134" s="78"/>
      <c r="L134" s="78"/>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78"/>
      <c r="AZ134" s="78"/>
      <c r="BA134" s="78"/>
      <c r="BB134" s="78"/>
      <c r="BC134" s="78"/>
      <c r="BD134" s="78"/>
      <c r="BE134" s="78"/>
      <c r="BF134" s="78"/>
      <c r="BG134" s="78"/>
      <c r="BH134" s="78"/>
      <c r="BI134" s="78"/>
      <c r="BJ134" s="78"/>
      <c r="BK134" s="78"/>
      <c r="BL134" s="78"/>
    </row>
    <row r="135" spans="1:64" ht="16">
      <c r="A135" s="78"/>
      <c r="B135" s="78"/>
      <c r="C135" s="144"/>
      <c r="D135" s="144"/>
      <c r="E135" s="78"/>
      <c r="F135" s="78"/>
      <c r="G135" s="78"/>
      <c r="H135" s="78"/>
      <c r="I135" s="78"/>
      <c r="J135" s="78"/>
      <c r="K135" s="78"/>
      <c r="L135" s="78"/>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78"/>
      <c r="AZ135" s="78"/>
      <c r="BA135" s="78"/>
      <c r="BB135" s="78"/>
      <c r="BC135" s="78"/>
      <c r="BD135" s="78"/>
      <c r="BE135" s="78"/>
      <c r="BF135" s="78"/>
      <c r="BG135" s="78"/>
      <c r="BH135" s="78"/>
      <c r="BI135" s="78"/>
      <c r="BJ135" s="78"/>
      <c r="BK135" s="78"/>
      <c r="BL135" s="78"/>
    </row>
    <row r="136" spans="1:64" ht="16">
      <c r="A136" s="78"/>
      <c r="B136" s="78"/>
      <c r="C136" s="144"/>
      <c r="D136" s="144"/>
      <c r="E136" s="78"/>
      <c r="F136" s="78"/>
      <c r="G136" s="78"/>
      <c r="H136" s="78"/>
      <c r="I136" s="78"/>
      <c r="J136" s="78"/>
      <c r="K136" s="78"/>
      <c r="L136" s="78"/>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78"/>
      <c r="AZ136" s="78"/>
      <c r="BA136" s="78"/>
      <c r="BB136" s="78"/>
      <c r="BC136" s="78"/>
      <c r="BD136" s="78"/>
      <c r="BE136" s="78"/>
      <c r="BF136" s="78"/>
      <c r="BG136" s="78"/>
      <c r="BH136" s="78"/>
      <c r="BI136" s="78"/>
      <c r="BJ136" s="78"/>
      <c r="BK136" s="78"/>
      <c r="BL136" s="78"/>
    </row>
    <row r="137" spans="1:64" ht="16">
      <c r="A137" s="78"/>
      <c r="B137" s="78"/>
      <c r="C137" s="144"/>
      <c r="D137" s="144"/>
      <c r="E137" s="78"/>
      <c r="F137" s="78"/>
      <c r="G137" s="78"/>
      <c r="H137" s="78"/>
      <c r="I137" s="78"/>
      <c r="J137" s="78"/>
      <c r="K137" s="78"/>
      <c r="L137" s="78"/>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78"/>
      <c r="AZ137" s="78"/>
      <c r="BA137" s="78"/>
      <c r="BB137" s="78"/>
      <c r="BC137" s="78"/>
      <c r="BD137" s="78"/>
      <c r="BE137" s="78"/>
      <c r="BF137" s="78"/>
      <c r="BG137" s="78"/>
      <c r="BH137" s="78"/>
      <c r="BI137" s="78"/>
      <c r="BJ137" s="78"/>
      <c r="BK137" s="78"/>
      <c r="BL137" s="78"/>
    </row>
    <row r="138" spans="1:64" ht="16">
      <c r="A138" s="78"/>
      <c r="B138" s="78"/>
      <c r="C138" s="144"/>
      <c r="D138" s="144"/>
      <c r="E138" s="78"/>
      <c r="F138" s="78"/>
      <c r="G138" s="78"/>
      <c r="H138" s="78"/>
      <c r="I138" s="78"/>
      <c r="J138" s="78"/>
      <c r="K138" s="78"/>
      <c r="L138" s="78"/>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78"/>
      <c r="AZ138" s="78"/>
      <c r="BA138" s="78"/>
      <c r="BB138" s="78"/>
      <c r="BC138" s="78"/>
      <c r="BD138" s="78"/>
      <c r="BE138" s="78"/>
      <c r="BF138" s="78"/>
      <c r="BG138" s="78"/>
      <c r="BH138" s="78"/>
      <c r="BI138" s="78"/>
      <c r="BJ138" s="78"/>
      <c r="BK138" s="78"/>
      <c r="BL138" s="78"/>
    </row>
    <row r="139" spans="1:64" ht="16">
      <c r="A139" s="78"/>
      <c r="B139" s="78"/>
      <c r="C139" s="144"/>
      <c r="D139" s="144"/>
      <c r="E139" s="78"/>
      <c r="F139" s="78"/>
      <c r="G139" s="78"/>
      <c r="H139" s="78"/>
      <c r="I139" s="78"/>
      <c r="J139" s="78"/>
      <c r="K139" s="78"/>
      <c r="L139" s="78"/>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78"/>
      <c r="AZ139" s="78"/>
      <c r="BA139" s="78"/>
      <c r="BB139" s="78"/>
      <c r="BC139" s="78"/>
      <c r="BD139" s="78"/>
      <c r="BE139" s="78"/>
      <c r="BF139" s="78"/>
      <c r="BG139" s="78"/>
      <c r="BH139" s="78"/>
      <c r="BI139" s="78"/>
      <c r="BJ139" s="78"/>
      <c r="BK139" s="78"/>
      <c r="BL139" s="78"/>
    </row>
    <row r="140" spans="1:64" ht="16">
      <c r="A140" s="78"/>
      <c r="B140" s="78"/>
      <c r="C140" s="144"/>
      <c r="D140" s="144"/>
      <c r="E140" s="78"/>
      <c r="F140" s="78"/>
      <c r="G140" s="78"/>
      <c r="H140" s="78"/>
      <c r="I140" s="78"/>
      <c r="J140" s="78"/>
      <c r="K140" s="78"/>
      <c r="L140" s="78"/>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78"/>
      <c r="AZ140" s="78"/>
      <c r="BA140" s="78"/>
      <c r="BB140" s="78"/>
      <c r="BC140" s="78"/>
      <c r="BD140" s="78"/>
      <c r="BE140" s="78"/>
      <c r="BF140" s="78"/>
      <c r="BG140" s="78"/>
      <c r="BH140" s="78"/>
      <c r="BI140" s="78"/>
      <c r="BJ140" s="78"/>
      <c r="BK140" s="78"/>
      <c r="BL140" s="78"/>
    </row>
    <row r="141" spans="1:64" ht="16">
      <c r="A141" s="78"/>
      <c r="B141" s="78"/>
      <c r="C141" s="144"/>
      <c r="D141" s="144"/>
      <c r="E141" s="78"/>
      <c r="F141" s="78"/>
      <c r="G141" s="78"/>
      <c r="H141" s="78"/>
      <c r="I141" s="78"/>
      <c r="J141" s="78"/>
      <c r="K141" s="78"/>
      <c r="L141" s="78"/>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78"/>
      <c r="AZ141" s="78"/>
      <c r="BA141" s="78"/>
      <c r="BB141" s="78"/>
      <c r="BC141" s="78"/>
      <c r="BD141" s="78"/>
      <c r="BE141" s="78"/>
      <c r="BF141" s="78"/>
      <c r="BG141" s="78"/>
      <c r="BH141" s="78"/>
      <c r="BI141" s="78"/>
      <c r="BJ141" s="78"/>
      <c r="BK141" s="78"/>
      <c r="BL141" s="78"/>
    </row>
    <row r="142" spans="1:64" ht="16">
      <c r="A142" s="78"/>
      <c r="B142" s="78"/>
      <c r="C142" s="144"/>
      <c r="D142" s="144"/>
      <c r="E142" s="78"/>
      <c r="F142" s="78"/>
      <c r="G142" s="78"/>
      <c r="H142" s="78"/>
      <c r="I142" s="78"/>
      <c r="J142" s="78"/>
      <c r="K142" s="78"/>
      <c r="L142" s="78"/>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78"/>
      <c r="AZ142" s="78"/>
      <c r="BA142" s="78"/>
      <c r="BB142" s="78"/>
      <c r="BC142" s="78"/>
      <c r="BD142" s="78"/>
      <c r="BE142" s="78"/>
      <c r="BF142" s="78"/>
      <c r="BG142" s="78"/>
      <c r="BH142" s="78"/>
      <c r="BI142" s="78"/>
      <c r="BJ142" s="78"/>
      <c r="BK142" s="78"/>
      <c r="BL142" s="78"/>
    </row>
    <row r="143" spans="1:64" ht="16">
      <c r="A143" s="78"/>
      <c r="B143" s="78"/>
      <c r="C143" s="144"/>
      <c r="D143" s="144"/>
      <c r="E143" s="78"/>
      <c r="F143" s="78"/>
      <c r="G143" s="78"/>
      <c r="H143" s="78"/>
      <c r="I143" s="78"/>
      <c r="J143" s="78"/>
      <c r="K143" s="78"/>
      <c r="L143" s="78"/>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78"/>
      <c r="AZ143" s="78"/>
      <c r="BA143" s="78"/>
      <c r="BB143" s="78"/>
      <c r="BC143" s="78"/>
      <c r="BD143" s="78"/>
      <c r="BE143" s="78"/>
      <c r="BF143" s="78"/>
      <c r="BG143" s="78"/>
      <c r="BH143" s="78"/>
      <c r="BI143" s="78"/>
      <c r="BJ143" s="78"/>
      <c r="BK143" s="78"/>
      <c r="BL143" s="78"/>
    </row>
    <row r="144" spans="1:64" ht="16">
      <c r="A144" s="78"/>
      <c r="B144" s="78"/>
      <c r="C144" s="144"/>
      <c r="D144" s="144"/>
      <c r="E144" s="78"/>
      <c r="F144" s="78"/>
      <c r="G144" s="78"/>
      <c r="H144" s="78"/>
      <c r="I144" s="78"/>
      <c r="J144" s="78"/>
      <c r="K144" s="78"/>
      <c r="L144" s="78"/>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78"/>
      <c r="AZ144" s="78"/>
      <c r="BA144" s="78"/>
      <c r="BB144" s="78"/>
      <c r="BC144" s="78"/>
      <c r="BD144" s="78"/>
      <c r="BE144" s="78"/>
      <c r="BF144" s="78"/>
      <c r="BG144" s="78"/>
      <c r="BH144" s="78"/>
      <c r="BI144" s="78"/>
      <c r="BJ144" s="78"/>
      <c r="BK144" s="78"/>
      <c r="BL144" s="78"/>
    </row>
    <row r="145" spans="1:64" ht="16">
      <c r="A145" s="78"/>
      <c r="B145" s="78"/>
      <c r="C145" s="144"/>
      <c r="D145" s="144"/>
      <c r="E145" s="78"/>
      <c r="F145" s="78"/>
      <c r="G145" s="78"/>
      <c r="H145" s="78"/>
      <c r="I145" s="78"/>
      <c r="J145" s="78"/>
      <c r="K145" s="78"/>
      <c r="L145" s="78"/>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78"/>
      <c r="AZ145" s="78"/>
      <c r="BA145" s="78"/>
      <c r="BB145" s="78"/>
      <c r="BC145" s="78"/>
      <c r="BD145" s="78"/>
      <c r="BE145" s="78"/>
      <c r="BF145" s="78"/>
      <c r="BG145" s="78"/>
      <c r="BH145" s="78"/>
      <c r="BI145" s="78"/>
      <c r="BJ145" s="78"/>
      <c r="BK145" s="78"/>
      <c r="BL145" s="78"/>
    </row>
    <row r="146" spans="1:64" ht="16">
      <c r="A146" s="78"/>
      <c r="B146" s="78"/>
      <c r="C146" s="144"/>
      <c r="D146" s="144"/>
      <c r="E146" s="78"/>
      <c r="F146" s="78"/>
      <c r="G146" s="78"/>
      <c r="H146" s="78"/>
      <c r="I146" s="78"/>
      <c r="J146" s="78"/>
      <c r="K146" s="78"/>
      <c r="L146" s="78"/>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78"/>
      <c r="AZ146" s="78"/>
      <c r="BA146" s="78"/>
      <c r="BB146" s="78"/>
      <c r="BC146" s="78"/>
      <c r="BD146" s="78"/>
      <c r="BE146" s="78"/>
      <c r="BF146" s="78"/>
      <c r="BG146" s="78"/>
      <c r="BH146" s="78"/>
      <c r="BI146" s="78"/>
      <c r="BJ146" s="78"/>
      <c r="BK146" s="78"/>
      <c r="BL146" s="78"/>
    </row>
    <row r="147" spans="1:64" ht="16">
      <c r="A147" s="78"/>
      <c r="B147" s="78"/>
      <c r="C147" s="144"/>
      <c r="D147" s="144"/>
      <c r="E147" s="78"/>
      <c r="F147" s="78"/>
      <c r="G147" s="78"/>
      <c r="H147" s="78"/>
      <c r="I147" s="78"/>
      <c r="J147" s="78"/>
      <c r="K147" s="78"/>
      <c r="L147" s="78"/>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78"/>
      <c r="AZ147" s="78"/>
      <c r="BA147" s="78"/>
      <c r="BB147" s="78"/>
      <c r="BC147" s="78"/>
      <c r="BD147" s="78"/>
      <c r="BE147" s="78"/>
      <c r="BF147" s="78"/>
      <c r="BG147" s="78"/>
      <c r="BH147" s="78"/>
      <c r="BI147" s="78"/>
      <c r="BJ147" s="78"/>
      <c r="BK147" s="78"/>
      <c r="BL147" s="78"/>
    </row>
    <row r="148" spans="1:64" ht="16">
      <c r="A148" s="78"/>
      <c r="B148" s="78"/>
      <c r="C148" s="144"/>
      <c r="D148" s="144"/>
      <c r="E148" s="78"/>
      <c r="F148" s="78"/>
      <c r="G148" s="78"/>
      <c r="H148" s="78"/>
      <c r="I148" s="78"/>
      <c r="J148" s="78"/>
      <c r="K148" s="78"/>
      <c r="L148" s="78"/>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78"/>
      <c r="AZ148" s="78"/>
      <c r="BA148" s="78"/>
      <c r="BB148" s="78"/>
      <c r="BC148" s="78"/>
      <c r="BD148" s="78"/>
      <c r="BE148" s="78"/>
      <c r="BF148" s="78"/>
      <c r="BG148" s="78"/>
      <c r="BH148" s="78"/>
      <c r="BI148" s="78"/>
      <c r="BJ148" s="78"/>
      <c r="BK148" s="78"/>
      <c r="BL148" s="78"/>
    </row>
    <row r="149" spans="1:64" ht="16">
      <c r="A149" s="78"/>
      <c r="B149" s="78"/>
      <c r="C149" s="144"/>
      <c r="D149" s="144"/>
      <c r="E149" s="78"/>
      <c r="F149" s="78"/>
      <c r="G149" s="78"/>
      <c r="H149" s="78"/>
      <c r="I149" s="78"/>
      <c r="J149" s="78"/>
      <c r="K149" s="78"/>
      <c r="L149" s="78"/>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78"/>
      <c r="AZ149" s="78"/>
      <c r="BA149" s="78"/>
      <c r="BB149" s="78"/>
      <c r="BC149" s="78"/>
      <c r="BD149" s="78"/>
      <c r="BE149" s="78"/>
      <c r="BF149" s="78"/>
      <c r="BG149" s="78"/>
      <c r="BH149" s="78"/>
      <c r="BI149" s="78"/>
      <c r="BJ149" s="78"/>
      <c r="BK149" s="78"/>
      <c r="BL149" s="78"/>
    </row>
    <row r="150" spans="1:64" ht="16">
      <c r="A150" s="78"/>
      <c r="B150" s="78"/>
      <c r="C150" s="144"/>
      <c r="D150" s="144"/>
      <c r="E150" s="78"/>
      <c r="F150" s="78"/>
      <c r="G150" s="78"/>
      <c r="H150" s="78"/>
      <c r="I150" s="78"/>
      <c r="J150" s="78"/>
      <c r="K150" s="78"/>
      <c r="L150" s="78"/>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78"/>
      <c r="AZ150" s="78"/>
      <c r="BA150" s="78"/>
      <c r="BB150" s="78"/>
      <c r="BC150" s="78"/>
      <c r="BD150" s="78"/>
      <c r="BE150" s="78"/>
      <c r="BF150" s="78"/>
      <c r="BG150" s="78"/>
      <c r="BH150" s="78"/>
      <c r="BI150" s="78"/>
      <c r="BJ150" s="78"/>
      <c r="BK150" s="78"/>
      <c r="BL150" s="78"/>
    </row>
    <row r="151" spans="1:64" ht="16">
      <c r="A151" s="78"/>
      <c r="B151" s="78"/>
      <c r="C151" s="144"/>
      <c r="D151" s="144"/>
      <c r="E151" s="78"/>
      <c r="F151" s="78"/>
      <c r="G151" s="78"/>
      <c r="H151" s="78"/>
      <c r="I151" s="78"/>
      <c r="J151" s="78"/>
      <c r="K151" s="78"/>
      <c r="L151" s="78"/>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78"/>
      <c r="AZ151" s="78"/>
      <c r="BA151" s="78"/>
      <c r="BB151" s="78"/>
      <c r="BC151" s="78"/>
      <c r="BD151" s="78"/>
      <c r="BE151" s="78"/>
      <c r="BF151" s="78"/>
      <c r="BG151" s="78"/>
      <c r="BH151" s="78"/>
      <c r="BI151" s="78"/>
      <c r="BJ151" s="78"/>
      <c r="BK151" s="78"/>
      <c r="BL151" s="78"/>
    </row>
    <row r="152" spans="1:64" ht="16">
      <c r="A152" s="78"/>
      <c r="B152" s="78"/>
      <c r="C152" s="144"/>
      <c r="D152" s="144"/>
      <c r="E152" s="78"/>
      <c r="F152" s="78"/>
      <c r="G152" s="78"/>
      <c r="H152" s="78"/>
      <c r="I152" s="78"/>
      <c r="J152" s="78"/>
      <c r="K152" s="78"/>
      <c r="L152" s="78"/>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78"/>
      <c r="AZ152" s="78"/>
      <c r="BA152" s="78"/>
      <c r="BB152" s="78"/>
      <c r="BC152" s="78"/>
      <c r="BD152" s="78"/>
      <c r="BE152" s="78"/>
      <c r="BF152" s="78"/>
      <c r="BG152" s="78"/>
      <c r="BH152" s="78"/>
      <c r="BI152" s="78"/>
      <c r="BJ152" s="78"/>
      <c r="BK152" s="78"/>
      <c r="BL152" s="78"/>
    </row>
    <row r="153" spans="1:64" ht="16">
      <c r="A153" s="78"/>
      <c r="B153" s="78"/>
      <c r="C153" s="144"/>
      <c r="D153" s="144"/>
      <c r="E153" s="78"/>
      <c r="F153" s="78"/>
      <c r="G153" s="78"/>
      <c r="H153" s="78"/>
      <c r="I153" s="78"/>
      <c r="J153" s="78"/>
      <c r="K153" s="78"/>
      <c r="L153" s="78"/>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78"/>
      <c r="AZ153" s="78"/>
      <c r="BA153" s="78"/>
      <c r="BB153" s="78"/>
      <c r="BC153" s="78"/>
      <c r="BD153" s="78"/>
      <c r="BE153" s="78"/>
      <c r="BF153" s="78"/>
      <c r="BG153" s="78"/>
      <c r="BH153" s="78"/>
      <c r="BI153" s="78"/>
      <c r="BJ153" s="78"/>
      <c r="BK153" s="78"/>
      <c r="BL153" s="78"/>
    </row>
    <row r="154" spans="1:64" ht="16">
      <c r="A154" s="78"/>
      <c r="B154" s="78"/>
      <c r="C154" s="144"/>
      <c r="D154" s="144"/>
      <c r="E154" s="78"/>
      <c r="F154" s="78"/>
      <c r="G154" s="78"/>
      <c r="H154" s="78"/>
      <c r="I154" s="78"/>
      <c r="J154" s="78"/>
      <c r="K154" s="78"/>
      <c r="L154" s="78"/>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78"/>
      <c r="AZ154" s="78"/>
      <c r="BA154" s="78"/>
      <c r="BB154" s="78"/>
      <c r="BC154" s="78"/>
      <c r="BD154" s="78"/>
      <c r="BE154" s="78"/>
      <c r="BF154" s="78"/>
      <c r="BG154" s="78"/>
      <c r="BH154" s="78"/>
      <c r="BI154" s="78"/>
      <c r="BJ154" s="78"/>
      <c r="BK154" s="78"/>
      <c r="BL154" s="78"/>
    </row>
    <row r="155" spans="1:64" ht="16">
      <c r="A155" s="78"/>
      <c r="B155" s="78"/>
      <c r="C155" s="144"/>
      <c r="D155" s="144"/>
      <c r="E155" s="78"/>
      <c r="F155" s="78"/>
      <c r="G155" s="78"/>
      <c r="H155" s="78"/>
      <c r="I155" s="78"/>
      <c r="J155" s="78"/>
      <c r="K155" s="78"/>
      <c r="L155" s="78"/>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78"/>
      <c r="AZ155" s="78"/>
      <c r="BA155" s="78"/>
      <c r="BB155" s="78"/>
      <c r="BC155" s="78"/>
      <c r="BD155" s="78"/>
      <c r="BE155" s="78"/>
      <c r="BF155" s="78"/>
      <c r="BG155" s="78"/>
      <c r="BH155" s="78"/>
      <c r="BI155" s="78"/>
      <c r="BJ155" s="78"/>
      <c r="BK155" s="78"/>
      <c r="BL155" s="78"/>
    </row>
    <row r="156" spans="1:64" ht="16">
      <c r="A156" s="78"/>
      <c r="B156" s="78"/>
      <c r="C156" s="144"/>
      <c r="D156" s="144"/>
      <c r="E156" s="78"/>
      <c r="F156" s="78"/>
      <c r="G156" s="78"/>
      <c r="H156" s="78"/>
      <c r="I156" s="78"/>
      <c r="J156" s="78"/>
      <c r="K156" s="78"/>
      <c r="L156" s="78"/>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78"/>
      <c r="AZ156" s="78"/>
      <c r="BA156" s="78"/>
      <c r="BB156" s="78"/>
      <c r="BC156" s="78"/>
      <c r="BD156" s="78"/>
      <c r="BE156" s="78"/>
      <c r="BF156" s="78"/>
      <c r="BG156" s="78"/>
      <c r="BH156" s="78"/>
      <c r="BI156" s="78"/>
      <c r="BJ156" s="78"/>
      <c r="BK156" s="78"/>
      <c r="BL156" s="78"/>
    </row>
    <row r="157" spans="1:64" ht="16">
      <c r="A157" s="78"/>
      <c r="B157" s="78"/>
      <c r="C157" s="144"/>
      <c r="D157" s="144"/>
      <c r="E157" s="78"/>
      <c r="F157" s="78"/>
      <c r="G157" s="78"/>
      <c r="H157" s="78"/>
      <c r="I157" s="78"/>
      <c r="J157" s="78"/>
      <c r="K157" s="78"/>
      <c r="L157" s="78"/>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78"/>
      <c r="AZ157" s="78"/>
      <c r="BA157" s="78"/>
      <c r="BB157" s="78"/>
      <c r="BC157" s="78"/>
      <c r="BD157" s="78"/>
      <c r="BE157" s="78"/>
      <c r="BF157" s="78"/>
      <c r="BG157" s="78"/>
      <c r="BH157" s="78"/>
      <c r="BI157" s="78"/>
      <c r="BJ157" s="78"/>
      <c r="BK157" s="78"/>
      <c r="BL157" s="78"/>
    </row>
    <row r="158" spans="1:64" ht="16">
      <c r="A158" s="78"/>
      <c r="B158" s="78"/>
      <c r="C158" s="144"/>
      <c r="D158" s="144"/>
      <c r="E158" s="78"/>
      <c r="F158" s="78"/>
      <c r="G158" s="78"/>
      <c r="H158" s="78"/>
      <c r="I158" s="78"/>
      <c r="J158" s="78"/>
      <c r="K158" s="78"/>
      <c r="L158" s="78"/>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78"/>
      <c r="AZ158" s="78"/>
      <c r="BA158" s="78"/>
      <c r="BB158" s="78"/>
      <c r="BC158" s="78"/>
      <c r="BD158" s="78"/>
      <c r="BE158" s="78"/>
      <c r="BF158" s="78"/>
      <c r="BG158" s="78"/>
      <c r="BH158" s="78"/>
      <c r="BI158" s="78"/>
      <c r="BJ158" s="78"/>
      <c r="BK158" s="78"/>
      <c r="BL158" s="78"/>
    </row>
    <row r="159" spans="1:64" ht="16">
      <c r="A159" s="78"/>
      <c r="B159" s="78"/>
      <c r="C159" s="144"/>
      <c r="D159" s="144"/>
      <c r="E159" s="78"/>
      <c r="F159" s="78"/>
      <c r="G159" s="78"/>
      <c r="H159" s="78"/>
      <c r="I159" s="78"/>
      <c r="J159" s="78"/>
      <c r="K159" s="78"/>
      <c r="L159" s="78"/>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78"/>
      <c r="AZ159" s="78"/>
      <c r="BA159" s="78"/>
      <c r="BB159" s="78"/>
      <c r="BC159" s="78"/>
      <c r="BD159" s="78"/>
      <c r="BE159" s="78"/>
      <c r="BF159" s="78"/>
      <c r="BG159" s="78"/>
      <c r="BH159" s="78"/>
      <c r="BI159" s="78"/>
      <c r="BJ159" s="78"/>
      <c r="BK159" s="78"/>
      <c r="BL159" s="78"/>
    </row>
    <row r="160" spans="1:64" ht="16">
      <c r="A160" s="78"/>
      <c r="B160" s="78"/>
      <c r="C160" s="144"/>
      <c r="D160" s="144"/>
      <c r="E160" s="78"/>
      <c r="F160" s="78"/>
      <c r="G160" s="78"/>
      <c r="H160" s="78"/>
      <c r="I160" s="78"/>
      <c r="J160" s="78"/>
      <c r="K160" s="78"/>
      <c r="L160" s="78"/>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78"/>
      <c r="AZ160" s="78"/>
      <c r="BA160" s="78"/>
      <c r="BB160" s="78"/>
      <c r="BC160" s="78"/>
      <c r="BD160" s="78"/>
      <c r="BE160" s="78"/>
      <c r="BF160" s="78"/>
      <c r="BG160" s="78"/>
      <c r="BH160" s="78"/>
      <c r="BI160" s="78"/>
      <c r="BJ160" s="78"/>
      <c r="BK160" s="78"/>
      <c r="BL160" s="78"/>
    </row>
    <row r="161" spans="1:64" ht="16">
      <c r="A161" s="78"/>
      <c r="B161" s="78"/>
      <c r="C161" s="144"/>
      <c r="D161" s="144"/>
      <c r="E161" s="78"/>
      <c r="F161" s="78"/>
      <c r="G161" s="78"/>
      <c r="H161" s="78"/>
      <c r="I161" s="78"/>
      <c r="J161" s="78"/>
      <c r="K161" s="78"/>
      <c r="L161" s="78"/>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78"/>
      <c r="AZ161" s="78"/>
      <c r="BA161" s="78"/>
      <c r="BB161" s="78"/>
      <c r="BC161" s="78"/>
      <c r="BD161" s="78"/>
      <c r="BE161" s="78"/>
      <c r="BF161" s="78"/>
      <c r="BG161" s="78"/>
      <c r="BH161" s="78"/>
      <c r="BI161" s="78"/>
      <c r="BJ161" s="78"/>
      <c r="BK161" s="78"/>
      <c r="BL161" s="78"/>
    </row>
    <row r="162" spans="1:64" ht="16">
      <c r="A162" s="78"/>
      <c r="B162" s="78"/>
      <c r="C162" s="144"/>
      <c r="D162" s="144"/>
      <c r="E162" s="78"/>
      <c r="F162" s="78"/>
      <c r="G162" s="78"/>
      <c r="H162" s="78"/>
      <c r="I162" s="78"/>
      <c r="J162" s="78"/>
      <c r="K162" s="78"/>
      <c r="L162" s="78"/>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78"/>
      <c r="AZ162" s="78"/>
      <c r="BA162" s="78"/>
      <c r="BB162" s="78"/>
      <c r="BC162" s="78"/>
      <c r="BD162" s="78"/>
      <c r="BE162" s="78"/>
      <c r="BF162" s="78"/>
      <c r="BG162" s="78"/>
      <c r="BH162" s="78"/>
      <c r="BI162" s="78"/>
      <c r="BJ162" s="78"/>
      <c r="BK162" s="78"/>
      <c r="BL162" s="78"/>
    </row>
    <row r="163" spans="1:64" ht="16">
      <c r="A163" s="78"/>
      <c r="B163" s="78"/>
      <c r="C163" s="144"/>
      <c r="D163" s="144"/>
      <c r="E163" s="78"/>
      <c r="F163" s="78"/>
      <c r="G163" s="78"/>
      <c r="H163" s="78"/>
      <c r="I163" s="78"/>
      <c r="J163" s="78"/>
      <c r="K163" s="78"/>
      <c r="L163" s="78"/>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78"/>
      <c r="AZ163" s="78"/>
      <c r="BA163" s="78"/>
      <c r="BB163" s="78"/>
      <c r="BC163" s="78"/>
      <c r="BD163" s="78"/>
      <c r="BE163" s="78"/>
      <c r="BF163" s="78"/>
      <c r="BG163" s="78"/>
      <c r="BH163" s="78"/>
      <c r="BI163" s="78"/>
      <c r="BJ163" s="78"/>
      <c r="BK163" s="78"/>
      <c r="BL163" s="78"/>
    </row>
    <row r="164" spans="1:64" ht="16">
      <c r="A164" s="78"/>
      <c r="B164" s="78"/>
      <c r="C164" s="144"/>
      <c r="D164" s="144"/>
      <c r="E164" s="78"/>
      <c r="F164" s="78"/>
      <c r="G164" s="78"/>
      <c r="H164" s="78"/>
      <c r="I164" s="78"/>
      <c r="J164" s="78"/>
      <c r="K164" s="78"/>
      <c r="L164" s="78"/>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78"/>
      <c r="AZ164" s="78"/>
      <c r="BA164" s="78"/>
      <c r="BB164" s="78"/>
      <c r="BC164" s="78"/>
      <c r="BD164" s="78"/>
      <c r="BE164" s="78"/>
      <c r="BF164" s="78"/>
      <c r="BG164" s="78"/>
      <c r="BH164" s="78"/>
      <c r="BI164" s="78"/>
      <c r="BJ164" s="78"/>
      <c r="BK164" s="78"/>
      <c r="BL164" s="78"/>
    </row>
    <row r="165" spans="1:64" ht="16">
      <c r="A165" s="78"/>
      <c r="B165" s="78"/>
      <c r="C165" s="144"/>
      <c r="D165" s="144"/>
      <c r="E165" s="78"/>
      <c r="F165" s="78"/>
      <c r="G165" s="78"/>
      <c r="H165" s="78"/>
      <c r="I165" s="78"/>
      <c r="J165" s="78"/>
      <c r="K165" s="78"/>
      <c r="L165" s="78"/>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78"/>
      <c r="AZ165" s="78"/>
      <c r="BA165" s="78"/>
      <c r="BB165" s="78"/>
      <c r="BC165" s="78"/>
      <c r="BD165" s="78"/>
      <c r="BE165" s="78"/>
      <c r="BF165" s="78"/>
      <c r="BG165" s="78"/>
      <c r="BH165" s="78"/>
      <c r="BI165" s="78"/>
      <c r="BJ165" s="78"/>
      <c r="BK165" s="78"/>
      <c r="BL165" s="78"/>
    </row>
    <row r="166" spans="1:64" ht="16">
      <c r="A166" s="78"/>
      <c r="B166" s="78"/>
      <c r="C166" s="144"/>
      <c r="D166" s="144"/>
      <c r="E166" s="78"/>
      <c r="F166" s="78"/>
      <c r="G166" s="78"/>
      <c r="H166" s="78"/>
      <c r="I166" s="78"/>
      <c r="J166" s="78"/>
      <c r="K166" s="78"/>
      <c r="L166" s="78"/>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78"/>
      <c r="AZ166" s="78"/>
      <c r="BA166" s="78"/>
      <c r="BB166" s="78"/>
      <c r="BC166" s="78"/>
      <c r="BD166" s="78"/>
      <c r="BE166" s="78"/>
      <c r="BF166" s="78"/>
      <c r="BG166" s="78"/>
      <c r="BH166" s="78"/>
      <c r="BI166" s="78"/>
      <c r="BJ166" s="78"/>
      <c r="BK166" s="78"/>
      <c r="BL166" s="78"/>
    </row>
    <row r="167" spans="1:64" ht="16">
      <c r="A167" s="78"/>
      <c r="B167" s="78"/>
      <c r="C167" s="144"/>
      <c r="D167" s="144"/>
      <c r="E167" s="78"/>
      <c r="F167" s="78"/>
      <c r="G167" s="78"/>
      <c r="H167" s="78"/>
      <c r="I167" s="78"/>
      <c r="J167" s="78"/>
      <c r="K167" s="78"/>
      <c r="L167" s="78"/>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78"/>
      <c r="AZ167" s="78"/>
      <c r="BA167" s="78"/>
      <c r="BB167" s="78"/>
      <c r="BC167" s="78"/>
      <c r="BD167" s="78"/>
      <c r="BE167" s="78"/>
      <c r="BF167" s="78"/>
      <c r="BG167" s="78"/>
      <c r="BH167" s="78"/>
      <c r="BI167" s="78"/>
      <c r="BJ167" s="78"/>
      <c r="BK167" s="78"/>
      <c r="BL167" s="78"/>
    </row>
    <row r="168" spans="1:64" ht="16">
      <c r="A168" s="78"/>
      <c r="B168" s="78"/>
      <c r="C168" s="144"/>
      <c r="D168" s="144"/>
      <c r="E168" s="78"/>
      <c r="F168" s="78"/>
      <c r="G168" s="78"/>
      <c r="H168" s="78"/>
      <c r="I168" s="78"/>
      <c r="J168" s="78"/>
      <c r="K168" s="78"/>
      <c r="L168" s="78"/>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78"/>
      <c r="AZ168" s="78"/>
      <c r="BA168" s="78"/>
      <c r="BB168" s="78"/>
      <c r="BC168" s="78"/>
      <c r="BD168" s="78"/>
      <c r="BE168" s="78"/>
      <c r="BF168" s="78"/>
      <c r="BG168" s="78"/>
      <c r="BH168" s="78"/>
      <c r="BI168" s="78"/>
      <c r="BJ168" s="78"/>
      <c r="BK168" s="78"/>
      <c r="BL168" s="78"/>
    </row>
    <row r="169" spans="1:64" ht="16">
      <c r="A169" s="78"/>
      <c r="B169" s="78"/>
      <c r="C169" s="144"/>
      <c r="D169" s="144"/>
      <c r="E169" s="78"/>
      <c r="F169" s="78"/>
      <c r="G169" s="78"/>
      <c r="H169" s="78"/>
      <c r="I169" s="78"/>
      <c r="J169" s="78"/>
      <c r="K169" s="78"/>
      <c r="L169" s="78"/>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78"/>
      <c r="AZ169" s="78"/>
      <c r="BA169" s="78"/>
      <c r="BB169" s="78"/>
      <c r="BC169" s="78"/>
      <c r="BD169" s="78"/>
      <c r="BE169" s="78"/>
      <c r="BF169" s="78"/>
      <c r="BG169" s="78"/>
      <c r="BH169" s="78"/>
      <c r="BI169" s="78"/>
      <c r="BJ169" s="78"/>
      <c r="BK169" s="78"/>
      <c r="BL169" s="78"/>
    </row>
    <row r="170" spans="1:64" ht="16">
      <c r="A170" s="78"/>
      <c r="B170" s="78"/>
      <c r="C170" s="144"/>
      <c r="D170" s="144"/>
      <c r="E170" s="78"/>
      <c r="F170" s="78"/>
      <c r="G170" s="78"/>
      <c r="H170" s="78"/>
      <c r="I170" s="78"/>
      <c r="J170" s="78"/>
      <c r="K170" s="78"/>
      <c r="L170" s="78"/>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78"/>
      <c r="AZ170" s="78"/>
      <c r="BA170" s="78"/>
      <c r="BB170" s="78"/>
      <c r="BC170" s="78"/>
      <c r="BD170" s="78"/>
      <c r="BE170" s="78"/>
      <c r="BF170" s="78"/>
      <c r="BG170" s="78"/>
      <c r="BH170" s="78"/>
      <c r="BI170" s="78"/>
      <c r="BJ170" s="78"/>
      <c r="BK170" s="78"/>
      <c r="BL170" s="78"/>
    </row>
    <row r="171" spans="1:64" ht="16">
      <c r="A171" s="78"/>
      <c r="B171" s="78"/>
      <c r="C171" s="144"/>
      <c r="D171" s="144"/>
      <c r="E171" s="78"/>
      <c r="F171" s="78"/>
      <c r="G171" s="78"/>
      <c r="H171" s="78"/>
      <c r="I171" s="78"/>
      <c r="J171" s="78"/>
      <c r="K171" s="78"/>
      <c r="L171" s="78"/>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78"/>
      <c r="AZ171" s="78"/>
      <c r="BA171" s="78"/>
      <c r="BB171" s="78"/>
      <c r="BC171" s="78"/>
      <c r="BD171" s="78"/>
      <c r="BE171" s="78"/>
      <c r="BF171" s="78"/>
      <c r="BG171" s="78"/>
      <c r="BH171" s="78"/>
      <c r="BI171" s="78"/>
      <c r="BJ171" s="78"/>
      <c r="BK171" s="78"/>
      <c r="BL171" s="78"/>
    </row>
    <row r="172" spans="1:64" ht="16">
      <c r="A172" s="78"/>
      <c r="B172" s="78"/>
      <c r="C172" s="144"/>
      <c r="D172" s="144"/>
      <c r="E172" s="78"/>
      <c r="F172" s="78"/>
      <c r="G172" s="78"/>
      <c r="H172" s="78"/>
      <c r="I172" s="78"/>
      <c r="J172" s="78"/>
      <c r="K172" s="78"/>
      <c r="L172" s="78"/>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78"/>
      <c r="AZ172" s="78"/>
      <c r="BA172" s="78"/>
      <c r="BB172" s="78"/>
      <c r="BC172" s="78"/>
      <c r="BD172" s="78"/>
      <c r="BE172" s="78"/>
      <c r="BF172" s="78"/>
      <c r="BG172" s="78"/>
      <c r="BH172" s="78"/>
      <c r="BI172" s="78"/>
      <c r="BJ172" s="78"/>
      <c r="BK172" s="78"/>
      <c r="BL172" s="78"/>
    </row>
    <row r="173" spans="1:64" ht="16">
      <c r="A173" s="78"/>
      <c r="B173" s="78"/>
      <c r="C173" s="144"/>
      <c r="D173" s="144"/>
      <c r="E173" s="78"/>
      <c r="F173" s="78"/>
      <c r="G173" s="78"/>
      <c r="H173" s="78"/>
      <c r="I173" s="78"/>
      <c r="J173" s="78"/>
      <c r="K173" s="78"/>
      <c r="L173" s="78"/>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78"/>
      <c r="AZ173" s="78"/>
      <c r="BA173" s="78"/>
      <c r="BB173" s="78"/>
      <c r="BC173" s="78"/>
      <c r="BD173" s="78"/>
      <c r="BE173" s="78"/>
      <c r="BF173" s="78"/>
      <c r="BG173" s="78"/>
      <c r="BH173" s="78"/>
      <c r="BI173" s="78"/>
      <c r="BJ173" s="78"/>
      <c r="BK173" s="78"/>
      <c r="BL173" s="78"/>
    </row>
    <row r="174" spans="1:64" ht="16">
      <c r="A174" s="78"/>
      <c r="B174" s="78"/>
      <c r="C174" s="144"/>
      <c r="D174" s="144"/>
      <c r="E174" s="78"/>
      <c r="F174" s="78"/>
      <c r="G174" s="78"/>
      <c r="H174" s="78"/>
      <c r="I174" s="78"/>
      <c r="J174" s="78"/>
      <c r="K174" s="78"/>
      <c r="L174" s="78"/>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78"/>
      <c r="AZ174" s="78"/>
      <c r="BA174" s="78"/>
      <c r="BB174" s="78"/>
      <c r="BC174" s="78"/>
      <c r="BD174" s="78"/>
      <c r="BE174" s="78"/>
      <c r="BF174" s="78"/>
      <c r="BG174" s="78"/>
      <c r="BH174" s="78"/>
      <c r="BI174" s="78"/>
      <c r="BJ174" s="78"/>
      <c r="BK174" s="78"/>
      <c r="BL174" s="78"/>
    </row>
    <row r="175" spans="1:64" ht="16">
      <c r="A175" s="78"/>
      <c r="B175" s="78"/>
      <c r="C175" s="144"/>
      <c r="D175" s="144"/>
      <c r="E175" s="78"/>
      <c r="F175" s="78"/>
      <c r="G175" s="78"/>
      <c r="H175" s="78"/>
      <c r="I175" s="78"/>
      <c r="J175" s="78"/>
      <c r="K175" s="78"/>
      <c r="L175" s="78"/>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78"/>
      <c r="AZ175" s="78"/>
      <c r="BA175" s="78"/>
      <c r="BB175" s="78"/>
      <c r="BC175" s="78"/>
      <c r="BD175" s="78"/>
      <c r="BE175" s="78"/>
      <c r="BF175" s="78"/>
      <c r="BG175" s="78"/>
      <c r="BH175" s="78"/>
      <c r="BI175" s="78"/>
      <c r="BJ175" s="78"/>
      <c r="BK175" s="78"/>
      <c r="BL175" s="78"/>
    </row>
    <row r="176" spans="1:64" ht="16">
      <c r="A176" s="78"/>
      <c r="B176" s="78"/>
      <c r="C176" s="144"/>
      <c r="D176" s="144"/>
      <c r="E176" s="78"/>
      <c r="F176" s="78"/>
      <c r="G176" s="78"/>
      <c r="H176" s="78"/>
      <c r="I176" s="78"/>
      <c r="J176" s="78"/>
      <c r="K176" s="78"/>
      <c r="L176" s="78"/>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78"/>
      <c r="AZ176" s="78"/>
      <c r="BA176" s="78"/>
      <c r="BB176" s="78"/>
      <c r="BC176" s="78"/>
      <c r="BD176" s="78"/>
      <c r="BE176" s="78"/>
      <c r="BF176" s="78"/>
      <c r="BG176" s="78"/>
      <c r="BH176" s="78"/>
      <c r="BI176" s="78"/>
      <c r="BJ176" s="78"/>
      <c r="BK176" s="78"/>
      <c r="BL176" s="78"/>
    </row>
    <row r="177" spans="1:64" ht="16">
      <c r="A177" s="78"/>
      <c r="B177" s="78"/>
      <c r="C177" s="144"/>
      <c r="D177" s="144"/>
      <c r="E177" s="78"/>
      <c r="F177" s="78"/>
      <c r="G177" s="78"/>
      <c r="H177" s="78"/>
      <c r="I177" s="78"/>
      <c r="J177" s="78"/>
      <c r="K177" s="78"/>
      <c r="L177" s="78"/>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78"/>
      <c r="AZ177" s="78"/>
      <c r="BA177" s="78"/>
      <c r="BB177" s="78"/>
      <c r="BC177" s="78"/>
      <c r="BD177" s="78"/>
      <c r="BE177" s="78"/>
      <c r="BF177" s="78"/>
      <c r="BG177" s="78"/>
      <c r="BH177" s="78"/>
      <c r="BI177" s="78"/>
      <c r="BJ177" s="78"/>
      <c r="BK177" s="78"/>
      <c r="BL177" s="78"/>
    </row>
    <row r="178" spans="1:64" ht="16">
      <c r="A178" s="78"/>
      <c r="B178" s="78"/>
      <c r="C178" s="144"/>
      <c r="D178" s="144"/>
      <c r="E178" s="78"/>
      <c r="F178" s="78"/>
      <c r="G178" s="78"/>
      <c r="H178" s="78"/>
      <c r="I178" s="78"/>
      <c r="J178" s="78"/>
      <c r="K178" s="78"/>
      <c r="L178" s="78"/>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78"/>
      <c r="AZ178" s="78"/>
      <c r="BA178" s="78"/>
      <c r="BB178" s="78"/>
      <c r="BC178" s="78"/>
      <c r="BD178" s="78"/>
      <c r="BE178" s="78"/>
      <c r="BF178" s="78"/>
      <c r="BG178" s="78"/>
      <c r="BH178" s="78"/>
      <c r="BI178" s="78"/>
      <c r="BJ178" s="78"/>
      <c r="BK178" s="78"/>
      <c r="BL178" s="78"/>
    </row>
    <row r="179" spans="1:64" ht="16">
      <c r="A179" s="78"/>
      <c r="B179" s="78"/>
      <c r="C179" s="144"/>
      <c r="D179" s="144"/>
      <c r="E179" s="78"/>
      <c r="F179" s="78"/>
      <c r="G179" s="78"/>
      <c r="H179" s="78"/>
      <c r="I179" s="78"/>
      <c r="J179" s="78"/>
      <c r="K179" s="78"/>
      <c r="L179" s="78"/>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78"/>
      <c r="AZ179" s="78"/>
      <c r="BA179" s="78"/>
      <c r="BB179" s="78"/>
      <c r="BC179" s="78"/>
      <c r="BD179" s="78"/>
      <c r="BE179" s="78"/>
      <c r="BF179" s="78"/>
      <c r="BG179" s="78"/>
      <c r="BH179" s="78"/>
      <c r="BI179" s="78"/>
      <c r="BJ179" s="78"/>
      <c r="BK179" s="78"/>
      <c r="BL179" s="78"/>
    </row>
    <row r="180" spans="1:64" ht="16">
      <c r="A180" s="78"/>
      <c r="B180" s="78"/>
      <c r="C180" s="144"/>
      <c r="D180" s="144"/>
      <c r="E180" s="78"/>
      <c r="F180" s="78"/>
      <c r="G180" s="78"/>
      <c r="H180" s="78"/>
      <c r="I180" s="78"/>
      <c r="J180" s="78"/>
      <c r="K180" s="78"/>
      <c r="L180" s="78"/>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78"/>
      <c r="AZ180" s="78"/>
      <c r="BA180" s="78"/>
      <c r="BB180" s="78"/>
      <c r="BC180" s="78"/>
      <c r="BD180" s="78"/>
      <c r="BE180" s="78"/>
      <c r="BF180" s="78"/>
      <c r="BG180" s="78"/>
      <c r="BH180" s="78"/>
      <c r="BI180" s="78"/>
      <c r="BJ180" s="78"/>
      <c r="BK180" s="78"/>
      <c r="BL180" s="78"/>
    </row>
    <row r="181" spans="1:64" ht="16">
      <c r="A181" s="78"/>
      <c r="B181" s="78"/>
      <c r="C181" s="144"/>
      <c r="D181" s="144"/>
      <c r="E181" s="78"/>
      <c r="F181" s="78"/>
      <c r="G181" s="78"/>
      <c r="H181" s="78"/>
      <c r="I181" s="78"/>
      <c r="J181" s="78"/>
      <c r="K181" s="78"/>
      <c r="L181" s="78"/>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78"/>
      <c r="AZ181" s="78"/>
      <c r="BA181" s="78"/>
      <c r="BB181" s="78"/>
      <c r="BC181" s="78"/>
      <c r="BD181" s="78"/>
      <c r="BE181" s="78"/>
      <c r="BF181" s="78"/>
      <c r="BG181" s="78"/>
      <c r="BH181" s="78"/>
      <c r="BI181" s="78"/>
      <c r="BJ181" s="78"/>
      <c r="BK181" s="78"/>
      <c r="BL181" s="78"/>
    </row>
    <row r="182" spans="1:64" ht="16">
      <c r="A182" s="78"/>
      <c r="B182" s="78"/>
      <c r="C182" s="144"/>
      <c r="D182" s="144"/>
      <c r="E182" s="78"/>
      <c r="F182" s="78"/>
      <c r="G182" s="78"/>
      <c r="H182" s="78"/>
      <c r="I182" s="78"/>
      <c r="J182" s="78"/>
      <c r="K182" s="78"/>
      <c r="L182" s="78"/>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78"/>
      <c r="AZ182" s="78"/>
      <c r="BA182" s="78"/>
      <c r="BB182" s="78"/>
      <c r="BC182" s="78"/>
      <c r="BD182" s="78"/>
      <c r="BE182" s="78"/>
      <c r="BF182" s="78"/>
      <c r="BG182" s="78"/>
      <c r="BH182" s="78"/>
      <c r="BI182" s="78"/>
      <c r="BJ182" s="78"/>
      <c r="BK182" s="78"/>
      <c r="BL182" s="78"/>
    </row>
    <row r="183" spans="1:64" ht="16">
      <c r="A183" s="78"/>
      <c r="B183" s="78"/>
      <c r="C183" s="144"/>
      <c r="D183" s="144"/>
      <c r="E183" s="78"/>
      <c r="F183" s="78"/>
      <c r="G183" s="78"/>
      <c r="H183" s="78"/>
      <c r="I183" s="78"/>
      <c r="J183" s="78"/>
      <c r="K183" s="78"/>
      <c r="L183" s="78"/>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78"/>
      <c r="AZ183" s="78"/>
      <c r="BA183" s="78"/>
      <c r="BB183" s="78"/>
      <c r="BC183" s="78"/>
      <c r="BD183" s="78"/>
      <c r="BE183" s="78"/>
      <c r="BF183" s="78"/>
      <c r="BG183" s="78"/>
      <c r="BH183" s="78"/>
      <c r="BI183" s="78"/>
      <c r="BJ183" s="78"/>
      <c r="BK183" s="78"/>
      <c r="BL183" s="78"/>
    </row>
    <row r="184" spans="1:64" ht="16">
      <c r="A184" s="78"/>
      <c r="B184" s="78"/>
      <c r="C184" s="144"/>
      <c r="D184" s="144"/>
      <c r="E184" s="78"/>
      <c r="F184" s="78"/>
      <c r="G184" s="78"/>
      <c r="H184" s="78"/>
      <c r="I184" s="78"/>
      <c r="J184" s="78"/>
      <c r="K184" s="78"/>
      <c r="L184" s="78"/>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78"/>
      <c r="AZ184" s="78"/>
      <c r="BA184" s="78"/>
      <c r="BB184" s="78"/>
      <c r="BC184" s="78"/>
      <c r="BD184" s="78"/>
      <c r="BE184" s="78"/>
      <c r="BF184" s="78"/>
      <c r="BG184" s="78"/>
      <c r="BH184" s="78"/>
      <c r="BI184" s="78"/>
      <c r="BJ184" s="78"/>
      <c r="BK184" s="78"/>
      <c r="BL184" s="78"/>
    </row>
    <row r="185" spans="1:64" ht="16">
      <c r="A185" s="78"/>
      <c r="B185" s="78"/>
      <c r="C185" s="144"/>
      <c r="D185" s="144"/>
      <c r="E185" s="78"/>
      <c r="F185" s="78"/>
      <c r="G185" s="78"/>
      <c r="H185" s="78"/>
      <c r="I185" s="78"/>
      <c r="J185" s="78"/>
      <c r="K185" s="78"/>
      <c r="L185" s="78"/>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78"/>
      <c r="AZ185" s="78"/>
      <c r="BA185" s="78"/>
      <c r="BB185" s="78"/>
      <c r="BC185" s="78"/>
      <c r="BD185" s="78"/>
      <c r="BE185" s="78"/>
      <c r="BF185" s="78"/>
      <c r="BG185" s="78"/>
      <c r="BH185" s="78"/>
      <c r="BI185" s="78"/>
      <c r="BJ185" s="78"/>
      <c r="BK185" s="78"/>
      <c r="BL185" s="78"/>
    </row>
    <row r="186" spans="1:64" ht="16">
      <c r="A186" s="78"/>
      <c r="B186" s="78"/>
      <c r="C186" s="144"/>
      <c r="D186" s="144"/>
      <c r="E186" s="78"/>
      <c r="F186" s="78"/>
      <c r="G186" s="78"/>
      <c r="H186" s="78"/>
      <c r="I186" s="78"/>
      <c r="J186" s="78"/>
      <c r="K186" s="78"/>
      <c r="L186" s="78"/>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78"/>
      <c r="AZ186" s="78"/>
      <c r="BA186" s="78"/>
      <c r="BB186" s="78"/>
      <c r="BC186" s="78"/>
      <c r="BD186" s="78"/>
      <c r="BE186" s="78"/>
      <c r="BF186" s="78"/>
      <c r="BG186" s="78"/>
      <c r="BH186" s="78"/>
      <c r="BI186" s="78"/>
      <c r="BJ186" s="78"/>
      <c r="BK186" s="78"/>
      <c r="BL186" s="78"/>
    </row>
    <row r="187" spans="1:64" ht="16">
      <c r="A187" s="78"/>
      <c r="B187" s="78"/>
      <c r="C187" s="144"/>
      <c r="D187" s="144"/>
      <c r="E187" s="78"/>
      <c r="F187" s="78"/>
      <c r="G187" s="78"/>
      <c r="H187" s="78"/>
      <c r="I187" s="78"/>
      <c r="J187" s="78"/>
      <c r="K187" s="78"/>
      <c r="L187" s="78"/>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78"/>
      <c r="AZ187" s="78"/>
      <c r="BA187" s="78"/>
      <c r="BB187" s="78"/>
      <c r="BC187" s="78"/>
      <c r="BD187" s="78"/>
      <c r="BE187" s="78"/>
      <c r="BF187" s="78"/>
      <c r="BG187" s="78"/>
      <c r="BH187" s="78"/>
      <c r="BI187" s="78"/>
      <c r="BJ187" s="78"/>
      <c r="BK187" s="78"/>
      <c r="BL187" s="78"/>
    </row>
    <row r="188" spans="1:64" ht="16">
      <c r="A188" s="78"/>
      <c r="B188" s="78"/>
      <c r="C188" s="144"/>
      <c r="D188" s="144"/>
      <c r="E188" s="78"/>
      <c r="F188" s="78"/>
      <c r="G188" s="78"/>
      <c r="H188" s="78"/>
      <c r="I188" s="78"/>
      <c r="J188" s="78"/>
      <c r="K188" s="78"/>
      <c r="L188" s="78"/>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78"/>
      <c r="AZ188" s="78"/>
      <c r="BA188" s="78"/>
      <c r="BB188" s="78"/>
      <c r="BC188" s="78"/>
      <c r="BD188" s="78"/>
      <c r="BE188" s="78"/>
      <c r="BF188" s="78"/>
      <c r="BG188" s="78"/>
      <c r="BH188" s="78"/>
      <c r="BI188" s="78"/>
      <c r="BJ188" s="78"/>
      <c r="BK188" s="78"/>
      <c r="BL188" s="78"/>
    </row>
    <row r="189" spans="1:64" ht="16">
      <c r="A189" s="78"/>
      <c r="B189" s="78"/>
      <c r="C189" s="144"/>
      <c r="D189" s="144"/>
      <c r="E189" s="78"/>
      <c r="F189" s="78"/>
      <c r="G189" s="78"/>
      <c r="H189" s="78"/>
      <c r="I189" s="78"/>
      <c r="J189" s="78"/>
      <c r="K189" s="78"/>
      <c r="L189" s="78"/>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78"/>
      <c r="AZ189" s="78"/>
      <c r="BA189" s="78"/>
      <c r="BB189" s="78"/>
      <c r="BC189" s="78"/>
      <c r="BD189" s="78"/>
      <c r="BE189" s="78"/>
      <c r="BF189" s="78"/>
      <c r="BG189" s="78"/>
      <c r="BH189" s="78"/>
      <c r="BI189" s="78"/>
      <c r="BJ189" s="78"/>
      <c r="BK189" s="78"/>
      <c r="BL189" s="78"/>
    </row>
    <row r="190" spans="1:64" ht="16">
      <c r="A190" s="78"/>
      <c r="B190" s="78"/>
      <c r="C190" s="144"/>
      <c r="D190" s="144"/>
      <c r="E190" s="78"/>
      <c r="F190" s="78"/>
      <c r="G190" s="78"/>
      <c r="H190" s="78"/>
      <c r="I190" s="78"/>
      <c r="J190" s="78"/>
      <c r="K190" s="78"/>
      <c r="L190" s="78"/>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78"/>
      <c r="AZ190" s="78"/>
      <c r="BA190" s="78"/>
      <c r="BB190" s="78"/>
      <c r="BC190" s="78"/>
      <c r="BD190" s="78"/>
      <c r="BE190" s="78"/>
      <c r="BF190" s="78"/>
      <c r="BG190" s="78"/>
      <c r="BH190" s="78"/>
      <c r="BI190" s="78"/>
      <c r="BJ190" s="78"/>
      <c r="BK190" s="78"/>
      <c r="BL190" s="78"/>
    </row>
    <row r="191" spans="1:64" ht="16">
      <c r="A191" s="78"/>
      <c r="B191" s="78"/>
      <c r="C191" s="144"/>
      <c r="D191" s="144"/>
      <c r="E191" s="78"/>
      <c r="F191" s="78"/>
      <c r="G191" s="78"/>
      <c r="H191" s="78"/>
      <c r="I191" s="78"/>
      <c r="J191" s="78"/>
      <c r="K191" s="78"/>
      <c r="L191" s="78"/>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78"/>
      <c r="AZ191" s="78"/>
      <c r="BA191" s="78"/>
      <c r="BB191" s="78"/>
      <c r="BC191" s="78"/>
      <c r="BD191" s="78"/>
      <c r="BE191" s="78"/>
      <c r="BF191" s="78"/>
      <c r="BG191" s="78"/>
      <c r="BH191" s="78"/>
      <c r="BI191" s="78"/>
      <c r="BJ191" s="78"/>
      <c r="BK191" s="78"/>
      <c r="BL191" s="78"/>
    </row>
    <row r="192" spans="1:64" ht="16">
      <c r="A192" s="78"/>
      <c r="B192" s="78"/>
      <c r="C192" s="144"/>
      <c r="D192" s="144"/>
      <c r="E192" s="78"/>
      <c r="F192" s="78"/>
      <c r="G192" s="78"/>
      <c r="H192" s="78"/>
      <c r="I192" s="78"/>
      <c r="J192" s="78"/>
      <c r="K192" s="78"/>
      <c r="L192" s="78"/>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78"/>
      <c r="AZ192" s="78"/>
      <c r="BA192" s="78"/>
      <c r="BB192" s="78"/>
      <c r="BC192" s="78"/>
      <c r="BD192" s="78"/>
      <c r="BE192" s="78"/>
      <c r="BF192" s="78"/>
      <c r="BG192" s="78"/>
      <c r="BH192" s="78"/>
      <c r="BI192" s="78"/>
      <c r="BJ192" s="78"/>
      <c r="BK192" s="78"/>
      <c r="BL192" s="78"/>
    </row>
    <row r="193" spans="1:64" ht="16">
      <c r="A193" s="78"/>
      <c r="B193" s="78"/>
      <c r="C193" s="144"/>
      <c r="D193" s="144"/>
      <c r="E193" s="78"/>
      <c r="F193" s="78"/>
      <c r="G193" s="78"/>
      <c r="H193" s="78"/>
      <c r="I193" s="78"/>
      <c r="J193" s="78"/>
      <c r="K193" s="78"/>
      <c r="L193" s="78"/>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78"/>
      <c r="AZ193" s="78"/>
      <c r="BA193" s="78"/>
      <c r="BB193" s="78"/>
      <c r="BC193" s="78"/>
      <c r="BD193" s="78"/>
      <c r="BE193" s="78"/>
      <c r="BF193" s="78"/>
      <c r="BG193" s="78"/>
      <c r="BH193" s="78"/>
      <c r="BI193" s="78"/>
      <c r="BJ193" s="78"/>
      <c r="BK193" s="78"/>
      <c r="BL193" s="78"/>
    </row>
    <row r="194" spans="1:64" ht="16">
      <c r="A194" s="78"/>
      <c r="B194" s="78"/>
      <c r="C194" s="144"/>
      <c r="D194" s="144"/>
      <c r="E194" s="78"/>
      <c r="F194" s="78"/>
      <c r="G194" s="78"/>
      <c r="H194" s="78"/>
      <c r="I194" s="78"/>
      <c r="J194" s="78"/>
      <c r="K194" s="78"/>
      <c r="L194" s="78"/>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78"/>
      <c r="AZ194" s="78"/>
      <c r="BA194" s="78"/>
      <c r="BB194" s="78"/>
      <c r="BC194" s="78"/>
      <c r="BD194" s="78"/>
      <c r="BE194" s="78"/>
      <c r="BF194" s="78"/>
      <c r="BG194" s="78"/>
      <c r="BH194" s="78"/>
      <c r="BI194" s="78"/>
      <c r="BJ194" s="78"/>
      <c r="BK194" s="78"/>
      <c r="BL194" s="78"/>
    </row>
    <row r="195" spans="1:64" ht="16">
      <c r="A195" s="78"/>
      <c r="B195" s="78"/>
      <c r="C195" s="144"/>
      <c r="D195" s="144"/>
      <c r="E195" s="78"/>
      <c r="F195" s="78"/>
      <c r="G195" s="78"/>
      <c r="H195" s="78"/>
      <c r="I195" s="78"/>
      <c r="J195" s="78"/>
      <c r="K195" s="78"/>
      <c r="L195" s="78"/>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78"/>
      <c r="AZ195" s="78"/>
      <c r="BA195" s="78"/>
      <c r="BB195" s="78"/>
      <c r="BC195" s="78"/>
      <c r="BD195" s="78"/>
      <c r="BE195" s="78"/>
      <c r="BF195" s="78"/>
      <c r="BG195" s="78"/>
      <c r="BH195" s="78"/>
      <c r="BI195" s="78"/>
      <c r="BJ195" s="78"/>
      <c r="BK195" s="78"/>
      <c r="BL195" s="78"/>
    </row>
    <row r="196" spans="1:64" ht="16">
      <c r="A196" s="78"/>
      <c r="B196" s="78"/>
      <c r="C196" s="144"/>
      <c r="D196" s="144"/>
      <c r="E196" s="78"/>
      <c r="F196" s="78"/>
      <c r="G196" s="78"/>
      <c r="H196" s="78"/>
      <c r="I196" s="78"/>
      <c r="J196" s="78"/>
      <c r="K196" s="78"/>
      <c r="L196" s="78"/>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78"/>
      <c r="AZ196" s="78"/>
      <c r="BA196" s="78"/>
      <c r="BB196" s="78"/>
      <c r="BC196" s="78"/>
      <c r="BD196" s="78"/>
      <c r="BE196" s="78"/>
      <c r="BF196" s="78"/>
      <c r="BG196" s="78"/>
      <c r="BH196" s="78"/>
      <c r="BI196" s="78"/>
      <c r="BJ196" s="78"/>
      <c r="BK196" s="78"/>
      <c r="BL196" s="78"/>
    </row>
    <row r="197" spans="1:64" ht="16">
      <c r="A197" s="78"/>
      <c r="B197" s="78"/>
      <c r="C197" s="144"/>
      <c r="D197" s="144"/>
      <c r="E197" s="78"/>
      <c r="F197" s="78"/>
      <c r="G197" s="78"/>
      <c r="H197" s="78"/>
      <c r="I197" s="78"/>
      <c r="J197" s="78"/>
      <c r="K197" s="78"/>
      <c r="L197" s="78"/>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78"/>
      <c r="AZ197" s="78"/>
      <c r="BA197" s="78"/>
      <c r="BB197" s="78"/>
      <c r="BC197" s="78"/>
      <c r="BD197" s="78"/>
      <c r="BE197" s="78"/>
      <c r="BF197" s="78"/>
      <c r="BG197" s="78"/>
      <c r="BH197" s="78"/>
      <c r="BI197" s="78"/>
      <c r="BJ197" s="78"/>
      <c r="BK197" s="78"/>
      <c r="BL197" s="78"/>
    </row>
    <row r="198" spans="1:64" ht="16">
      <c r="A198" s="78"/>
      <c r="B198" s="78"/>
      <c r="C198" s="144"/>
      <c r="D198" s="144"/>
      <c r="E198" s="78"/>
      <c r="F198" s="78"/>
      <c r="G198" s="78"/>
      <c r="H198" s="78"/>
      <c r="I198" s="78"/>
      <c r="J198" s="78"/>
      <c r="K198" s="78"/>
      <c r="L198" s="78"/>
      <c r="M198" s="78"/>
      <c r="N198" s="78"/>
      <c r="O198" s="78"/>
      <c r="P198" s="78"/>
      <c r="Q198" s="78"/>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78"/>
      <c r="AZ198" s="78"/>
      <c r="BA198" s="78"/>
      <c r="BB198" s="78"/>
      <c r="BC198" s="78"/>
      <c r="BD198" s="78"/>
      <c r="BE198" s="78"/>
      <c r="BF198" s="78"/>
      <c r="BG198" s="78"/>
      <c r="BH198" s="78"/>
      <c r="BI198" s="78"/>
      <c r="BJ198" s="78"/>
      <c r="BK198" s="78"/>
      <c r="BL198" s="78"/>
    </row>
    <row r="199" spans="1:64" ht="16">
      <c r="A199" s="78"/>
      <c r="B199" s="78"/>
      <c r="C199" s="144"/>
      <c r="D199" s="144"/>
      <c r="E199" s="78"/>
      <c r="F199" s="78"/>
      <c r="G199" s="78"/>
      <c r="H199" s="78"/>
      <c r="I199" s="78"/>
      <c r="J199" s="78"/>
      <c r="K199" s="78"/>
      <c r="L199" s="78"/>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78"/>
      <c r="AZ199" s="78"/>
      <c r="BA199" s="78"/>
      <c r="BB199" s="78"/>
      <c r="BC199" s="78"/>
      <c r="BD199" s="78"/>
      <c r="BE199" s="78"/>
      <c r="BF199" s="78"/>
      <c r="BG199" s="78"/>
      <c r="BH199" s="78"/>
      <c r="BI199" s="78"/>
      <c r="BJ199" s="78"/>
      <c r="BK199" s="78"/>
      <c r="BL199" s="78"/>
    </row>
    <row r="200" spans="1:64" ht="16">
      <c r="A200" s="78"/>
      <c r="B200" s="78"/>
      <c r="C200" s="144"/>
      <c r="D200" s="144"/>
      <c r="E200" s="78"/>
      <c r="F200" s="78"/>
      <c r="G200" s="78"/>
      <c r="H200" s="78"/>
      <c r="I200" s="78"/>
      <c r="J200" s="78"/>
      <c r="K200" s="78"/>
      <c r="L200" s="78"/>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78"/>
      <c r="AZ200" s="78"/>
      <c r="BA200" s="78"/>
      <c r="BB200" s="78"/>
      <c r="BC200" s="78"/>
      <c r="BD200" s="78"/>
      <c r="BE200" s="78"/>
      <c r="BF200" s="78"/>
      <c r="BG200" s="78"/>
      <c r="BH200" s="78"/>
      <c r="BI200" s="78"/>
      <c r="BJ200" s="78"/>
      <c r="BK200" s="78"/>
      <c r="BL200" s="78"/>
    </row>
    <row r="201" spans="1:64" ht="16">
      <c r="A201" s="78"/>
      <c r="B201" s="78"/>
      <c r="C201" s="144"/>
      <c r="D201" s="144"/>
      <c r="E201" s="78"/>
      <c r="F201" s="78"/>
      <c r="G201" s="78"/>
      <c r="H201" s="78"/>
      <c r="I201" s="78"/>
      <c r="J201" s="78"/>
      <c r="K201" s="78"/>
      <c r="L201" s="78"/>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78"/>
      <c r="AZ201" s="78"/>
      <c r="BA201" s="78"/>
      <c r="BB201" s="78"/>
      <c r="BC201" s="78"/>
      <c r="BD201" s="78"/>
      <c r="BE201" s="78"/>
      <c r="BF201" s="78"/>
      <c r="BG201" s="78"/>
      <c r="BH201" s="78"/>
      <c r="BI201" s="78"/>
      <c r="BJ201" s="78"/>
      <c r="BK201" s="78"/>
      <c r="BL201" s="78"/>
    </row>
    <row r="202" spans="1:64" ht="16">
      <c r="A202" s="78"/>
      <c r="B202" s="78"/>
      <c r="C202" s="144"/>
      <c r="D202" s="144"/>
      <c r="E202" s="78"/>
      <c r="F202" s="78"/>
      <c r="G202" s="78"/>
      <c r="H202" s="78"/>
      <c r="I202" s="78"/>
      <c r="J202" s="78"/>
      <c r="K202" s="78"/>
      <c r="L202" s="78"/>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78"/>
      <c r="AZ202" s="78"/>
      <c r="BA202" s="78"/>
      <c r="BB202" s="78"/>
      <c r="BC202" s="78"/>
      <c r="BD202" s="78"/>
      <c r="BE202" s="78"/>
      <c r="BF202" s="78"/>
      <c r="BG202" s="78"/>
      <c r="BH202" s="78"/>
      <c r="BI202" s="78"/>
      <c r="BJ202" s="78"/>
      <c r="BK202" s="78"/>
      <c r="BL202" s="78"/>
    </row>
    <row r="203" spans="1:64" ht="16">
      <c r="A203" s="78"/>
      <c r="B203" s="78"/>
      <c r="C203" s="144"/>
      <c r="D203" s="144"/>
      <c r="E203" s="78"/>
      <c r="F203" s="78"/>
      <c r="G203" s="78"/>
      <c r="H203" s="78"/>
      <c r="I203" s="78"/>
      <c r="J203" s="78"/>
      <c r="K203" s="78"/>
      <c r="L203" s="78"/>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78"/>
      <c r="AZ203" s="78"/>
      <c r="BA203" s="78"/>
      <c r="BB203" s="78"/>
      <c r="BC203" s="78"/>
      <c r="BD203" s="78"/>
      <c r="BE203" s="78"/>
      <c r="BF203" s="78"/>
      <c r="BG203" s="78"/>
      <c r="BH203" s="78"/>
      <c r="BI203" s="78"/>
      <c r="BJ203" s="78"/>
      <c r="BK203" s="78"/>
      <c r="BL203" s="78"/>
    </row>
    <row r="204" spans="1:64" ht="16">
      <c r="A204" s="78"/>
      <c r="B204" s="78"/>
      <c r="C204" s="144"/>
      <c r="D204" s="144"/>
      <c r="E204" s="78"/>
      <c r="F204" s="78"/>
      <c r="G204" s="78"/>
      <c r="H204" s="78"/>
      <c r="I204" s="78"/>
      <c r="J204" s="78"/>
      <c r="K204" s="78"/>
      <c r="L204" s="78"/>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78"/>
      <c r="AZ204" s="78"/>
      <c r="BA204" s="78"/>
      <c r="BB204" s="78"/>
      <c r="BC204" s="78"/>
      <c r="BD204" s="78"/>
      <c r="BE204" s="78"/>
      <c r="BF204" s="78"/>
      <c r="BG204" s="78"/>
      <c r="BH204" s="78"/>
      <c r="BI204" s="78"/>
      <c r="BJ204" s="78"/>
      <c r="BK204" s="78"/>
      <c r="BL204" s="78"/>
    </row>
    <row r="205" spans="1:64" ht="16">
      <c r="A205" s="78"/>
      <c r="B205" s="78"/>
      <c r="C205" s="144"/>
      <c r="D205" s="144"/>
      <c r="E205" s="78"/>
      <c r="F205" s="78"/>
      <c r="G205" s="78"/>
      <c r="H205" s="78"/>
      <c r="I205" s="78"/>
      <c r="J205" s="78"/>
      <c r="K205" s="78"/>
      <c r="L205" s="78"/>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78"/>
      <c r="AZ205" s="78"/>
      <c r="BA205" s="78"/>
      <c r="BB205" s="78"/>
      <c r="BC205" s="78"/>
      <c r="BD205" s="78"/>
      <c r="BE205" s="78"/>
      <c r="BF205" s="78"/>
      <c r="BG205" s="78"/>
      <c r="BH205" s="78"/>
      <c r="BI205" s="78"/>
      <c r="BJ205" s="78"/>
      <c r="BK205" s="78"/>
      <c r="BL205" s="78"/>
    </row>
    <row r="206" spans="1:64" ht="16">
      <c r="A206" s="78"/>
      <c r="B206" s="78"/>
      <c r="C206" s="144"/>
      <c r="D206" s="144"/>
      <c r="E206" s="78"/>
      <c r="F206" s="78"/>
      <c r="G206" s="78"/>
      <c r="H206" s="78"/>
      <c r="I206" s="78"/>
      <c r="J206" s="78"/>
      <c r="K206" s="78"/>
      <c r="L206" s="78"/>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78"/>
      <c r="AZ206" s="78"/>
      <c r="BA206" s="78"/>
      <c r="BB206" s="78"/>
      <c r="BC206" s="78"/>
      <c r="BD206" s="78"/>
      <c r="BE206" s="78"/>
      <c r="BF206" s="78"/>
      <c r="BG206" s="78"/>
      <c r="BH206" s="78"/>
      <c r="BI206" s="78"/>
      <c r="BJ206" s="78"/>
      <c r="BK206" s="78"/>
      <c r="BL206" s="78"/>
    </row>
    <row r="207" spans="1:64" ht="16">
      <c r="A207" s="78"/>
      <c r="B207" s="78"/>
      <c r="C207" s="144"/>
      <c r="D207" s="144"/>
      <c r="E207" s="78"/>
      <c r="F207" s="78"/>
      <c r="G207" s="78"/>
      <c r="H207" s="78"/>
      <c r="I207" s="78"/>
      <c r="J207" s="78"/>
      <c r="K207" s="78"/>
      <c r="L207" s="78"/>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78"/>
      <c r="AZ207" s="78"/>
      <c r="BA207" s="78"/>
      <c r="BB207" s="78"/>
      <c r="BC207" s="78"/>
      <c r="BD207" s="78"/>
      <c r="BE207" s="78"/>
      <c r="BF207" s="78"/>
      <c r="BG207" s="78"/>
      <c r="BH207" s="78"/>
      <c r="BI207" s="78"/>
      <c r="BJ207" s="78"/>
      <c r="BK207" s="78"/>
      <c r="BL207" s="78"/>
    </row>
    <row r="208" spans="1:64" ht="16">
      <c r="A208" s="78"/>
      <c r="B208" s="78"/>
      <c r="C208" s="144"/>
      <c r="D208" s="144"/>
      <c r="E208" s="78"/>
      <c r="F208" s="78"/>
      <c r="G208" s="78"/>
      <c r="H208" s="78"/>
      <c r="I208" s="78"/>
      <c r="J208" s="78"/>
      <c r="K208" s="78"/>
      <c r="L208" s="78"/>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78"/>
      <c r="AZ208" s="78"/>
      <c r="BA208" s="78"/>
      <c r="BB208" s="78"/>
      <c r="BC208" s="78"/>
      <c r="BD208" s="78"/>
      <c r="BE208" s="78"/>
      <c r="BF208" s="78"/>
      <c r="BG208" s="78"/>
      <c r="BH208" s="78"/>
      <c r="BI208" s="78"/>
      <c r="BJ208" s="78"/>
      <c r="BK208" s="78"/>
      <c r="BL208" s="78"/>
    </row>
    <row r="209" spans="1:64" ht="16">
      <c r="A209" s="78"/>
      <c r="B209" s="78"/>
      <c r="C209" s="144"/>
      <c r="D209" s="144"/>
      <c r="E209" s="78"/>
      <c r="F209" s="78"/>
      <c r="G209" s="78"/>
      <c r="H209" s="78"/>
      <c r="I209" s="78"/>
      <c r="J209" s="78"/>
      <c r="K209" s="78"/>
      <c r="L209" s="78"/>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78"/>
      <c r="AZ209" s="78"/>
      <c r="BA209" s="78"/>
      <c r="BB209" s="78"/>
      <c r="BC209" s="78"/>
      <c r="BD209" s="78"/>
      <c r="BE209" s="78"/>
      <c r="BF209" s="78"/>
      <c r="BG209" s="78"/>
      <c r="BH209" s="78"/>
      <c r="BI209" s="78"/>
      <c r="BJ209" s="78"/>
      <c r="BK209" s="78"/>
      <c r="BL209" s="78"/>
    </row>
    <row r="210" spans="1:64" ht="16">
      <c r="A210" s="78"/>
      <c r="B210" s="78"/>
      <c r="C210" s="144"/>
      <c r="D210" s="144"/>
      <c r="E210" s="78"/>
      <c r="F210" s="78"/>
      <c r="G210" s="78"/>
      <c r="H210" s="78"/>
      <c r="I210" s="78"/>
      <c r="J210" s="78"/>
      <c r="K210" s="78"/>
      <c r="L210" s="78"/>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78"/>
      <c r="AZ210" s="78"/>
      <c r="BA210" s="78"/>
      <c r="BB210" s="78"/>
      <c r="BC210" s="78"/>
      <c r="BD210" s="78"/>
      <c r="BE210" s="78"/>
      <c r="BF210" s="78"/>
      <c r="BG210" s="78"/>
      <c r="BH210" s="78"/>
      <c r="BI210" s="78"/>
      <c r="BJ210" s="78"/>
      <c r="BK210" s="78"/>
      <c r="BL210" s="78"/>
    </row>
    <row r="211" spans="1:64" ht="16">
      <c r="A211" s="78"/>
      <c r="B211" s="78"/>
      <c r="C211" s="144"/>
      <c r="D211" s="144"/>
      <c r="E211" s="78"/>
      <c r="F211" s="78"/>
      <c r="G211" s="78"/>
      <c r="H211" s="78"/>
      <c r="I211" s="78"/>
      <c r="J211" s="78"/>
      <c r="K211" s="78"/>
      <c r="L211" s="78"/>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78"/>
      <c r="AZ211" s="78"/>
      <c r="BA211" s="78"/>
      <c r="BB211" s="78"/>
      <c r="BC211" s="78"/>
      <c r="BD211" s="78"/>
      <c r="BE211" s="78"/>
      <c r="BF211" s="78"/>
      <c r="BG211" s="78"/>
      <c r="BH211" s="78"/>
      <c r="BI211" s="78"/>
      <c r="BJ211" s="78"/>
      <c r="BK211" s="78"/>
      <c r="BL211" s="78"/>
    </row>
    <row r="212" spans="1:64" ht="16">
      <c r="A212" s="78"/>
      <c r="B212" s="78"/>
      <c r="C212" s="144"/>
      <c r="D212" s="144"/>
      <c r="E212" s="78"/>
      <c r="F212" s="78"/>
      <c r="G212" s="78"/>
      <c r="H212" s="78"/>
      <c r="I212" s="78"/>
      <c r="J212" s="78"/>
      <c r="K212" s="78"/>
      <c r="L212" s="78"/>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78"/>
      <c r="AZ212" s="78"/>
      <c r="BA212" s="78"/>
      <c r="BB212" s="78"/>
      <c r="BC212" s="78"/>
      <c r="BD212" s="78"/>
      <c r="BE212" s="78"/>
      <c r="BF212" s="78"/>
      <c r="BG212" s="78"/>
      <c r="BH212" s="78"/>
      <c r="BI212" s="78"/>
      <c r="BJ212" s="78"/>
      <c r="BK212" s="78"/>
      <c r="BL212" s="78"/>
    </row>
    <row r="213" spans="1:64" ht="16">
      <c r="A213" s="78"/>
      <c r="B213" s="78"/>
      <c r="C213" s="144"/>
      <c r="D213" s="144"/>
      <c r="E213" s="78"/>
      <c r="F213" s="78"/>
      <c r="G213" s="78"/>
      <c r="H213" s="78"/>
      <c r="I213" s="78"/>
      <c r="J213" s="78"/>
      <c r="K213" s="78"/>
      <c r="L213" s="78"/>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78"/>
      <c r="AZ213" s="78"/>
      <c r="BA213" s="78"/>
      <c r="BB213" s="78"/>
      <c r="BC213" s="78"/>
      <c r="BD213" s="78"/>
      <c r="BE213" s="78"/>
      <c r="BF213" s="78"/>
      <c r="BG213" s="78"/>
      <c r="BH213" s="78"/>
      <c r="BI213" s="78"/>
      <c r="BJ213" s="78"/>
      <c r="BK213" s="78"/>
      <c r="BL213" s="78"/>
    </row>
    <row r="214" spans="1:64" ht="16">
      <c r="A214" s="78"/>
      <c r="B214" s="78"/>
      <c r="C214" s="144"/>
      <c r="D214" s="144"/>
      <c r="E214" s="78"/>
      <c r="F214" s="78"/>
      <c r="G214" s="78"/>
      <c r="H214" s="78"/>
      <c r="I214" s="78"/>
      <c r="J214" s="78"/>
      <c r="K214" s="78"/>
      <c r="L214" s="78"/>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78"/>
      <c r="AZ214" s="78"/>
      <c r="BA214" s="78"/>
      <c r="BB214" s="78"/>
      <c r="BC214" s="78"/>
      <c r="BD214" s="78"/>
      <c r="BE214" s="78"/>
      <c r="BF214" s="78"/>
      <c r="BG214" s="78"/>
      <c r="BH214" s="78"/>
      <c r="BI214" s="78"/>
      <c r="BJ214" s="78"/>
      <c r="BK214" s="78"/>
      <c r="BL214" s="78"/>
    </row>
    <row r="215" spans="1:64" ht="16">
      <c r="A215" s="78"/>
      <c r="B215" s="78"/>
      <c r="C215" s="144"/>
      <c r="D215" s="144"/>
      <c r="E215" s="78"/>
      <c r="F215" s="78"/>
      <c r="G215" s="78"/>
      <c r="H215" s="78"/>
      <c r="I215" s="78"/>
      <c r="J215" s="78"/>
      <c r="K215" s="78"/>
      <c r="L215" s="78"/>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78"/>
      <c r="AZ215" s="78"/>
      <c r="BA215" s="78"/>
      <c r="BB215" s="78"/>
      <c r="BC215" s="78"/>
      <c r="BD215" s="78"/>
      <c r="BE215" s="78"/>
      <c r="BF215" s="78"/>
      <c r="BG215" s="78"/>
      <c r="BH215" s="78"/>
      <c r="BI215" s="78"/>
      <c r="BJ215" s="78"/>
      <c r="BK215" s="78"/>
      <c r="BL215" s="78"/>
    </row>
    <row r="216" spans="1:64" ht="16">
      <c r="A216" s="78"/>
      <c r="B216" s="78"/>
      <c r="C216" s="144"/>
      <c r="D216" s="144"/>
      <c r="E216" s="78"/>
      <c r="F216" s="78"/>
      <c r="G216" s="78"/>
      <c r="H216" s="78"/>
      <c r="I216" s="78"/>
      <c r="J216" s="78"/>
      <c r="K216" s="78"/>
      <c r="L216" s="78"/>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78"/>
      <c r="AZ216" s="78"/>
      <c r="BA216" s="78"/>
      <c r="BB216" s="78"/>
      <c r="BC216" s="78"/>
      <c r="BD216" s="78"/>
      <c r="BE216" s="78"/>
      <c r="BF216" s="78"/>
      <c r="BG216" s="78"/>
      <c r="BH216" s="78"/>
      <c r="BI216" s="78"/>
      <c r="BJ216" s="78"/>
      <c r="BK216" s="78"/>
      <c r="BL216" s="78"/>
    </row>
    <row r="217" spans="1:64" ht="16">
      <c r="A217" s="78"/>
      <c r="B217" s="78"/>
      <c r="C217" s="144"/>
      <c r="D217" s="144"/>
      <c r="E217" s="78"/>
      <c r="F217" s="78"/>
      <c r="G217" s="78"/>
      <c r="H217" s="78"/>
      <c r="I217" s="78"/>
      <c r="J217" s="78"/>
      <c r="K217" s="78"/>
      <c r="L217" s="78"/>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78"/>
      <c r="AZ217" s="78"/>
      <c r="BA217" s="78"/>
      <c r="BB217" s="78"/>
      <c r="BC217" s="78"/>
      <c r="BD217" s="78"/>
      <c r="BE217" s="78"/>
      <c r="BF217" s="78"/>
      <c r="BG217" s="78"/>
      <c r="BH217" s="78"/>
      <c r="BI217" s="78"/>
      <c r="BJ217" s="78"/>
      <c r="BK217" s="78"/>
      <c r="BL217" s="78"/>
    </row>
    <row r="218" spans="1:64" ht="16">
      <c r="A218" s="78"/>
      <c r="B218" s="78"/>
      <c r="C218" s="144"/>
      <c r="D218" s="144"/>
      <c r="E218" s="78"/>
      <c r="F218" s="78"/>
      <c r="G218" s="78"/>
      <c r="H218" s="78"/>
      <c r="I218" s="78"/>
      <c r="J218" s="78"/>
      <c r="K218" s="78"/>
      <c r="L218" s="78"/>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78"/>
      <c r="AZ218" s="78"/>
      <c r="BA218" s="78"/>
      <c r="BB218" s="78"/>
      <c r="BC218" s="78"/>
      <c r="BD218" s="78"/>
      <c r="BE218" s="78"/>
      <c r="BF218" s="78"/>
      <c r="BG218" s="78"/>
      <c r="BH218" s="78"/>
      <c r="BI218" s="78"/>
      <c r="BJ218" s="78"/>
      <c r="BK218" s="78"/>
      <c r="BL218" s="78"/>
    </row>
    <row r="219" spans="1:64" ht="16">
      <c r="A219" s="78"/>
      <c r="B219" s="78"/>
      <c r="C219" s="144"/>
      <c r="D219" s="144"/>
      <c r="E219" s="78"/>
      <c r="F219" s="78"/>
      <c r="G219" s="78"/>
      <c r="H219" s="78"/>
      <c r="I219" s="78"/>
      <c r="J219" s="78"/>
      <c r="K219" s="78"/>
      <c r="L219" s="78"/>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78"/>
      <c r="AZ219" s="78"/>
      <c r="BA219" s="78"/>
      <c r="BB219" s="78"/>
      <c r="BC219" s="78"/>
      <c r="BD219" s="78"/>
      <c r="BE219" s="78"/>
      <c r="BF219" s="78"/>
      <c r="BG219" s="78"/>
      <c r="BH219" s="78"/>
      <c r="BI219" s="78"/>
      <c r="BJ219" s="78"/>
      <c r="BK219" s="78"/>
      <c r="BL219" s="78"/>
    </row>
    <row r="220" spans="1:64" ht="16">
      <c r="A220" s="78"/>
      <c r="B220" s="78"/>
      <c r="C220" s="144"/>
      <c r="D220" s="144"/>
      <c r="E220" s="78"/>
      <c r="F220" s="78"/>
      <c r="G220" s="78"/>
      <c r="H220" s="78"/>
      <c r="I220" s="78"/>
      <c r="J220" s="78"/>
      <c r="K220" s="78"/>
      <c r="L220" s="78"/>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78"/>
      <c r="AZ220" s="78"/>
      <c r="BA220" s="78"/>
      <c r="BB220" s="78"/>
      <c r="BC220" s="78"/>
      <c r="BD220" s="78"/>
      <c r="BE220" s="78"/>
      <c r="BF220" s="78"/>
      <c r="BG220" s="78"/>
      <c r="BH220" s="78"/>
      <c r="BI220" s="78"/>
      <c r="BJ220" s="78"/>
      <c r="BK220" s="78"/>
      <c r="BL220" s="78"/>
    </row>
    <row r="221" spans="1:64" ht="16">
      <c r="A221" s="78"/>
      <c r="B221" s="78"/>
      <c r="C221" s="144"/>
      <c r="D221" s="144"/>
      <c r="E221" s="78"/>
      <c r="F221" s="78"/>
      <c r="G221" s="78"/>
      <c r="H221" s="78"/>
      <c r="I221" s="78"/>
      <c r="J221" s="78"/>
      <c r="K221" s="78"/>
      <c r="L221" s="78"/>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78"/>
      <c r="AZ221" s="78"/>
      <c r="BA221" s="78"/>
      <c r="BB221" s="78"/>
      <c r="BC221" s="78"/>
      <c r="BD221" s="78"/>
      <c r="BE221" s="78"/>
      <c r="BF221" s="78"/>
      <c r="BG221" s="78"/>
      <c r="BH221" s="78"/>
      <c r="BI221" s="78"/>
      <c r="BJ221" s="78"/>
      <c r="BK221" s="78"/>
      <c r="BL221" s="78"/>
    </row>
    <row r="222" spans="1:64" ht="16">
      <c r="A222" s="78"/>
      <c r="B222" s="78"/>
      <c r="C222" s="144"/>
      <c r="D222" s="144"/>
      <c r="E222" s="78"/>
      <c r="F222" s="78"/>
      <c r="G222" s="78"/>
      <c r="H222" s="78"/>
      <c r="I222" s="78"/>
      <c r="J222" s="78"/>
      <c r="K222" s="78"/>
      <c r="L222" s="78"/>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78"/>
      <c r="AZ222" s="78"/>
      <c r="BA222" s="78"/>
      <c r="BB222" s="78"/>
      <c r="BC222" s="78"/>
      <c r="BD222" s="78"/>
      <c r="BE222" s="78"/>
      <c r="BF222" s="78"/>
      <c r="BG222" s="78"/>
      <c r="BH222" s="78"/>
      <c r="BI222" s="78"/>
      <c r="BJ222" s="78"/>
      <c r="BK222" s="78"/>
      <c r="BL222" s="78"/>
    </row>
    <row r="223" spans="1:64" ht="16">
      <c r="A223" s="78"/>
      <c r="B223" s="78"/>
      <c r="C223" s="144"/>
      <c r="D223" s="144"/>
      <c r="E223" s="78"/>
      <c r="F223" s="78"/>
      <c r="G223" s="78"/>
      <c r="H223" s="78"/>
      <c r="I223" s="78"/>
      <c r="J223" s="78"/>
      <c r="K223" s="78"/>
      <c r="L223" s="78"/>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78"/>
      <c r="AZ223" s="78"/>
      <c r="BA223" s="78"/>
      <c r="BB223" s="78"/>
      <c r="BC223" s="78"/>
      <c r="BD223" s="78"/>
      <c r="BE223" s="78"/>
      <c r="BF223" s="78"/>
      <c r="BG223" s="78"/>
      <c r="BH223" s="78"/>
      <c r="BI223" s="78"/>
      <c r="BJ223" s="78"/>
      <c r="BK223" s="78"/>
      <c r="BL223" s="78"/>
    </row>
    <row r="224" spans="1:64" ht="16">
      <c r="A224" s="78"/>
      <c r="B224" s="78"/>
      <c r="C224" s="144"/>
      <c r="D224" s="144"/>
      <c r="E224" s="78"/>
      <c r="F224" s="78"/>
      <c r="G224" s="78"/>
      <c r="H224" s="78"/>
      <c r="I224" s="78"/>
      <c r="J224" s="78"/>
      <c r="K224" s="78"/>
      <c r="L224" s="78"/>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78"/>
      <c r="AZ224" s="78"/>
      <c r="BA224" s="78"/>
      <c r="BB224" s="78"/>
      <c r="BC224" s="78"/>
      <c r="BD224" s="78"/>
      <c r="BE224" s="78"/>
      <c r="BF224" s="78"/>
      <c r="BG224" s="78"/>
      <c r="BH224" s="78"/>
      <c r="BI224" s="78"/>
      <c r="BJ224" s="78"/>
      <c r="BK224" s="78"/>
      <c r="BL224" s="78"/>
    </row>
    <row r="225" spans="1:64" ht="16">
      <c r="A225" s="78"/>
      <c r="B225" s="78"/>
      <c r="C225" s="144"/>
      <c r="D225" s="144"/>
      <c r="E225" s="78"/>
      <c r="F225" s="78"/>
      <c r="G225" s="78"/>
      <c r="H225" s="78"/>
      <c r="I225" s="78"/>
      <c r="J225" s="78"/>
      <c r="K225" s="78"/>
      <c r="L225" s="78"/>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78"/>
      <c r="AZ225" s="78"/>
      <c r="BA225" s="78"/>
      <c r="BB225" s="78"/>
      <c r="BC225" s="78"/>
      <c r="BD225" s="78"/>
      <c r="BE225" s="78"/>
      <c r="BF225" s="78"/>
      <c r="BG225" s="78"/>
      <c r="BH225" s="78"/>
      <c r="BI225" s="78"/>
      <c r="BJ225" s="78"/>
      <c r="BK225" s="78"/>
      <c r="BL225" s="78"/>
    </row>
    <row r="226" spans="1:64" ht="16">
      <c r="A226" s="78"/>
      <c r="B226" s="78"/>
      <c r="C226" s="144"/>
      <c r="D226" s="144"/>
      <c r="E226" s="78"/>
      <c r="F226" s="78"/>
      <c r="G226" s="78"/>
      <c r="H226" s="78"/>
      <c r="I226" s="78"/>
      <c r="J226" s="78"/>
      <c r="K226" s="78"/>
      <c r="L226" s="78"/>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78"/>
      <c r="AZ226" s="78"/>
      <c r="BA226" s="78"/>
      <c r="BB226" s="78"/>
      <c r="BC226" s="78"/>
      <c r="BD226" s="78"/>
      <c r="BE226" s="78"/>
      <c r="BF226" s="78"/>
      <c r="BG226" s="78"/>
      <c r="BH226" s="78"/>
      <c r="BI226" s="78"/>
      <c r="BJ226" s="78"/>
      <c r="BK226" s="78"/>
      <c r="BL226" s="78"/>
    </row>
    <row r="227" spans="1:64" ht="16">
      <c r="A227" s="78"/>
      <c r="B227" s="78"/>
      <c r="C227" s="144"/>
      <c r="D227" s="144"/>
      <c r="E227" s="78"/>
      <c r="F227" s="78"/>
      <c r="G227" s="78"/>
      <c r="H227" s="78"/>
      <c r="I227" s="78"/>
      <c r="J227" s="78"/>
      <c r="K227" s="78"/>
      <c r="L227" s="78"/>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78"/>
      <c r="AZ227" s="78"/>
      <c r="BA227" s="78"/>
      <c r="BB227" s="78"/>
      <c r="BC227" s="78"/>
      <c r="BD227" s="78"/>
      <c r="BE227" s="78"/>
      <c r="BF227" s="78"/>
      <c r="BG227" s="78"/>
      <c r="BH227" s="78"/>
      <c r="BI227" s="78"/>
      <c r="BJ227" s="78"/>
      <c r="BK227" s="78"/>
      <c r="BL227" s="78"/>
    </row>
    <row r="228" spans="1:64" ht="16">
      <c r="A228" s="78"/>
      <c r="B228" s="78"/>
      <c r="C228" s="144"/>
      <c r="D228" s="144"/>
      <c r="E228" s="78"/>
      <c r="F228" s="78"/>
      <c r="G228" s="78"/>
      <c r="H228" s="78"/>
      <c r="I228" s="78"/>
      <c r="J228" s="78"/>
      <c r="K228" s="78"/>
      <c r="L228" s="78"/>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78"/>
      <c r="AZ228" s="78"/>
      <c r="BA228" s="78"/>
      <c r="BB228" s="78"/>
      <c r="BC228" s="78"/>
      <c r="BD228" s="78"/>
      <c r="BE228" s="78"/>
      <c r="BF228" s="78"/>
      <c r="BG228" s="78"/>
      <c r="BH228" s="78"/>
      <c r="BI228" s="78"/>
      <c r="BJ228" s="78"/>
      <c r="BK228" s="78"/>
      <c r="BL228" s="78"/>
    </row>
    <row r="229" spans="1:64" ht="16">
      <c r="A229" s="78"/>
      <c r="B229" s="78"/>
      <c r="C229" s="144"/>
      <c r="D229" s="144"/>
      <c r="E229" s="78"/>
      <c r="F229" s="78"/>
      <c r="G229" s="78"/>
      <c r="H229" s="78"/>
      <c r="I229" s="78"/>
      <c r="J229" s="78"/>
      <c r="K229" s="78"/>
      <c r="L229" s="78"/>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78"/>
      <c r="AZ229" s="78"/>
      <c r="BA229" s="78"/>
      <c r="BB229" s="78"/>
      <c r="BC229" s="78"/>
      <c r="BD229" s="78"/>
      <c r="BE229" s="78"/>
      <c r="BF229" s="78"/>
      <c r="BG229" s="78"/>
      <c r="BH229" s="78"/>
      <c r="BI229" s="78"/>
      <c r="BJ229" s="78"/>
      <c r="BK229" s="78"/>
      <c r="BL229" s="78"/>
    </row>
    <row r="230" spans="1:64" ht="16">
      <c r="A230" s="78"/>
      <c r="B230" s="78"/>
      <c r="C230" s="144"/>
      <c r="D230" s="144"/>
      <c r="E230" s="78"/>
      <c r="F230" s="78"/>
      <c r="G230" s="78"/>
      <c r="H230" s="78"/>
      <c r="I230" s="78"/>
      <c r="J230" s="78"/>
      <c r="K230" s="78"/>
      <c r="L230" s="78"/>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78"/>
      <c r="AZ230" s="78"/>
      <c r="BA230" s="78"/>
      <c r="BB230" s="78"/>
      <c r="BC230" s="78"/>
      <c r="BD230" s="78"/>
      <c r="BE230" s="78"/>
      <c r="BF230" s="78"/>
      <c r="BG230" s="78"/>
      <c r="BH230" s="78"/>
      <c r="BI230" s="78"/>
      <c r="BJ230" s="78"/>
      <c r="BK230" s="78"/>
      <c r="BL230" s="78"/>
    </row>
    <row r="231" spans="1:64" ht="16">
      <c r="A231" s="78"/>
      <c r="B231" s="78"/>
      <c r="C231" s="144"/>
      <c r="D231" s="144"/>
      <c r="E231" s="78"/>
      <c r="F231" s="78"/>
      <c r="G231" s="78"/>
      <c r="H231" s="78"/>
      <c r="I231" s="78"/>
      <c r="J231" s="78"/>
      <c r="K231" s="78"/>
      <c r="L231" s="78"/>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78"/>
      <c r="AZ231" s="78"/>
      <c r="BA231" s="78"/>
      <c r="BB231" s="78"/>
      <c r="BC231" s="78"/>
      <c r="BD231" s="78"/>
      <c r="BE231" s="78"/>
      <c r="BF231" s="78"/>
      <c r="BG231" s="78"/>
      <c r="BH231" s="78"/>
      <c r="BI231" s="78"/>
      <c r="BJ231" s="78"/>
      <c r="BK231" s="78"/>
      <c r="BL231" s="78"/>
    </row>
    <row r="232" spans="1:64" ht="16">
      <c r="A232" s="78"/>
      <c r="B232" s="78"/>
      <c r="C232" s="144"/>
      <c r="D232" s="144"/>
      <c r="E232" s="78"/>
      <c r="F232" s="78"/>
      <c r="G232" s="78"/>
      <c r="H232" s="78"/>
      <c r="I232" s="78"/>
      <c r="J232" s="78"/>
      <c r="K232" s="78"/>
      <c r="L232" s="78"/>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78"/>
      <c r="AZ232" s="78"/>
      <c r="BA232" s="78"/>
      <c r="BB232" s="78"/>
      <c r="BC232" s="78"/>
      <c r="BD232" s="78"/>
      <c r="BE232" s="78"/>
      <c r="BF232" s="78"/>
      <c r="BG232" s="78"/>
      <c r="BH232" s="78"/>
      <c r="BI232" s="78"/>
      <c r="BJ232" s="78"/>
      <c r="BK232" s="78"/>
      <c r="BL232" s="78"/>
    </row>
    <row r="233" spans="1:64" ht="16">
      <c r="A233" s="78"/>
      <c r="B233" s="78"/>
      <c r="C233" s="144"/>
      <c r="D233" s="144"/>
      <c r="E233" s="78"/>
      <c r="F233" s="78"/>
      <c r="G233" s="78"/>
      <c r="H233" s="78"/>
      <c r="I233" s="78"/>
      <c r="J233" s="78"/>
      <c r="K233" s="78"/>
      <c r="L233" s="78"/>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78"/>
      <c r="AZ233" s="78"/>
      <c r="BA233" s="78"/>
      <c r="BB233" s="78"/>
      <c r="BC233" s="78"/>
      <c r="BD233" s="78"/>
      <c r="BE233" s="78"/>
      <c r="BF233" s="78"/>
      <c r="BG233" s="78"/>
      <c r="BH233" s="78"/>
      <c r="BI233" s="78"/>
      <c r="BJ233" s="78"/>
      <c r="BK233" s="78"/>
      <c r="BL233" s="78"/>
    </row>
    <row r="234" spans="1:64" ht="16">
      <c r="A234" s="78"/>
      <c r="B234" s="78"/>
      <c r="C234" s="144"/>
      <c r="D234" s="144"/>
      <c r="E234" s="78"/>
      <c r="F234" s="78"/>
      <c r="G234" s="78"/>
      <c r="H234" s="78"/>
      <c r="I234" s="78"/>
      <c r="J234" s="78"/>
      <c r="K234" s="78"/>
      <c r="L234" s="78"/>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78"/>
      <c r="AZ234" s="78"/>
      <c r="BA234" s="78"/>
      <c r="BB234" s="78"/>
      <c r="BC234" s="78"/>
      <c r="BD234" s="78"/>
      <c r="BE234" s="78"/>
      <c r="BF234" s="78"/>
      <c r="BG234" s="78"/>
      <c r="BH234" s="78"/>
      <c r="BI234" s="78"/>
      <c r="BJ234" s="78"/>
      <c r="BK234" s="78"/>
      <c r="BL234" s="78"/>
    </row>
    <row r="235" spans="1:64" ht="16">
      <c r="A235" s="78"/>
      <c r="B235" s="78"/>
      <c r="C235" s="144"/>
      <c r="D235" s="144"/>
      <c r="E235" s="78"/>
      <c r="F235" s="78"/>
      <c r="G235" s="78"/>
      <c r="H235" s="78"/>
      <c r="I235" s="78"/>
      <c r="J235" s="78"/>
      <c r="K235" s="78"/>
      <c r="L235" s="78"/>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78"/>
      <c r="AZ235" s="78"/>
      <c r="BA235" s="78"/>
      <c r="BB235" s="78"/>
      <c r="BC235" s="78"/>
      <c r="BD235" s="78"/>
      <c r="BE235" s="78"/>
      <c r="BF235" s="78"/>
      <c r="BG235" s="78"/>
      <c r="BH235" s="78"/>
      <c r="BI235" s="78"/>
      <c r="BJ235" s="78"/>
      <c r="BK235" s="78"/>
      <c r="BL235" s="78"/>
    </row>
    <row r="236" spans="1:64" ht="16">
      <c r="A236" s="78"/>
      <c r="B236" s="78"/>
      <c r="C236" s="144"/>
      <c r="D236" s="144"/>
      <c r="E236" s="78"/>
      <c r="F236" s="78"/>
      <c r="G236" s="78"/>
      <c r="H236" s="78"/>
      <c r="I236" s="78"/>
      <c r="J236" s="78"/>
      <c r="K236" s="78"/>
      <c r="L236" s="78"/>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78"/>
      <c r="AZ236" s="78"/>
      <c r="BA236" s="78"/>
      <c r="BB236" s="78"/>
      <c r="BC236" s="78"/>
      <c r="BD236" s="78"/>
      <c r="BE236" s="78"/>
      <c r="BF236" s="78"/>
      <c r="BG236" s="78"/>
      <c r="BH236" s="78"/>
      <c r="BI236" s="78"/>
      <c r="BJ236" s="78"/>
      <c r="BK236" s="78"/>
      <c r="BL236" s="78"/>
    </row>
    <row r="237" spans="1:64" ht="16">
      <c r="A237" s="78"/>
      <c r="B237" s="78"/>
      <c r="C237" s="144"/>
      <c r="D237" s="144"/>
      <c r="E237" s="78"/>
      <c r="F237" s="78"/>
      <c r="G237" s="78"/>
      <c r="H237" s="78"/>
      <c r="I237" s="78"/>
      <c r="J237" s="78"/>
      <c r="K237" s="78"/>
      <c r="L237" s="78"/>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78"/>
      <c r="AZ237" s="78"/>
      <c r="BA237" s="78"/>
      <c r="BB237" s="78"/>
      <c r="BC237" s="78"/>
      <c r="BD237" s="78"/>
      <c r="BE237" s="78"/>
      <c r="BF237" s="78"/>
      <c r="BG237" s="78"/>
      <c r="BH237" s="78"/>
      <c r="BI237" s="78"/>
      <c r="BJ237" s="78"/>
      <c r="BK237" s="78"/>
      <c r="BL237" s="78"/>
    </row>
    <row r="238" spans="1:64" ht="16">
      <c r="A238" s="78"/>
      <c r="B238" s="78"/>
      <c r="C238" s="144"/>
      <c r="D238" s="144"/>
      <c r="E238" s="78"/>
      <c r="F238" s="78"/>
      <c r="G238" s="78"/>
      <c r="H238" s="78"/>
      <c r="I238" s="78"/>
      <c r="J238" s="78"/>
      <c r="K238" s="78"/>
      <c r="L238" s="78"/>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78"/>
      <c r="AZ238" s="78"/>
      <c r="BA238" s="78"/>
      <c r="BB238" s="78"/>
      <c r="BC238" s="78"/>
      <c r="BD238" s="78"/>
      <c r="BE238" s="78"/>
      <c r="BF238" s="78"/>
      <c r="BG238" s="78"/>
      <c r="BH238" s="78"/>
      <c r="BI238" s="78"/>
      <c r="BJ238" s="78"/>
      <c r="BK238" s="78"/>
      <c r="BL238" s="78"/>
    </row>
    <row r="239" spans="1:64" ht="16">
      <c r="A239" s="78"/>
      <c r="B239" s="78"/>
      <c r="C239" s="144"/>
      <c r="D239" s="144"/>
      <c r="E239" s="78"/>
      <c r="F239" s="78"/>
      <c r="G239" s="78"/>
      <c r="H239" s="78"/>
      <c r="I239" s="78"/>
      <c r="J239" s="78"/>
      <c r="K239" s="78"/>
      <c r="L239" s="78"/>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78"/>
      <c r="AZ239" s="78"/>
      <c r="BA239" s="78"/>
      <c r="BB239" s="78"/>
      <c r="BC239" s="78"/>
      <c r="BD239" s="78"/>
      <c r="BE239" s="78"/>
      <c r="BF239" s="78"/>
      <c r="BG239" s="78"/>
      <c r="BH239" s="78"/>
      <c r="BI239" s="78"/>
      <c r="BJ239" s="78"/>
      <c r="BK239" s="78"/>
      <c r="BL239" s="78"/>
    </row>
    <row r="240" spans="1:64" ht="16">
      <c r="A240" s="78"/>
      <c r="B240" s="78"/>
      <c r="C240" s="144"/>
      <c r="D240" s="144"/>
      <c r="E240" s="78"/>
      <c r="F240" s="78"/>
      <c r="G240" s="78"/>
      <c r="H240" s="78"/>
      <c r="I240" s="78"/>
      <c r="J240" s="78"/>
      <c r="K240" s="78"/>
      <c r="L240" s="78"/>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78"/>
      <c r="AZ240" s="78"/>
      <c r="BA240" s="78"/>
      <c r="BB240" s="78"/>
      <c r="BC240" s="78"/>
      <c r="BD240" s="78"/>
      <c r="BE240" s="78"/>
      <c r="BF240" s="78"/>
      <c r="BG240" s="78"/>
      <c r="BH240" s="78"/>
      <c r="BI240" s="78"/>
      <c r="BJ240" s="78"/>
      <c r="BK240" s="78"/>
      <c r="BL240" s="78"/>
    </row>
    <row r="241" spans="1:64" ht="16">
      <c r="A241" s="78"/>
      <c r="B241" s="78"/>
      <c r="C241" s="144"/>
      <c r="D241" s="144"/>
      <c r="E241" s="78"/>
      <c r="F241" s="78"/>
      <c r="G241" s="78"/>
      <c r="H241" s="78"/>
      <c r="I241" s="78"/>
      <c r="J241" s="78"/>
      <c r="K241" s="78"/>
      <c r="L241" s="78"/>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78"/>
      <c r="AZ241" s="78"/>
      <c r="BA241" s="78"/>
      <c r="BB241" s="78"/>
      <c r="BC241" s="78"/>
      <c r="BD241" s="78"/>
      <c r="BE241" s="78"/>
      <c r="BF241" s="78"/>
      <c r="BG241" s="78"/>
      <c r="BH241" s="78"/>
      <c r="BI241" s="78"/>
      <c r="BJ241" s="78"/>
      <c r="BK241" s="78"/>
      <c r="BL241" s="78"/>
    </row>
    <row r="242" spans="1:64" ht="16">
      <c r="A242" s="78"/>
      <c r="B242" s="78"/>
      <c r="C242" s="144"/>
      <c r="D242" s="144"/>
      <c r="E242" s="78"/>
      <c r="F242" s="78"/>
      <c r="G242" s="78"/>
      <c r="H242" s="78"/>
      <c r="I242" s="78"/>
      <c r="J242" s="78"/>
      <c r="K242" s="78"/>
      <c r="L242" s="78"/>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78"/>
      <c r="AZ242" s="78"/>
      <c r="BA242" s="78"/>
      <c r="BB242" s="78"/>
      <c r="BC242" s="78"/>
      <c r="BD242" s="78"/>
      <c r="BE242" s="78"/>
      <c r="BF242" s="78"/>
      <c r="BG242" s="78"/>
      <c r="BH242" s="78"/>
      <c r="BI242" s="78"/>
      <c r="BJ242" s="78"/>
      <c r="BK242" s="78"/>
      <c r="BL242" s="78"/>
    </row>
    <row r="243" spans="1:64" ht="16">
      <c r="A243" s="78"/>
      <c r="B243" s="78"/>
      <c r="C243" s="144"/>
      <c r="D243" s="144"/>
      <c r="E243" s="78"/>
      <c r="F243" s="78"/>
      <c r="G243" s="78"/>
      <c r="H243" s="78"/>
      <c r="I243" s="78"/>
      <c r="J243" s="78"/>
      <c r="K243" s="78"/>
      <c r="L243" s="78"/>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78"/>
      <c r="AU243" s="78"/>
      <c r="AV243" s="78"/>
      <c r="AW243" s="78"/>
      <c r="AX243" s="78"/>
      <c r="AY243" s="78"/>
      <c r="AZ243" s="78"/>
      <c r="BA243" s="78"/>
      <c r="BB243" s="78"/>
      <c r="BC243" s="78"/>
      <c r="BD243" s="78"/>
      <c r="BE243" s="78"/>
      <c r="BF243" s="78"/>
      <c r="BG243" s="78"/>
      <c r="BH243" s="78"/>
      <c r="BI243" s="78"/>
      <c r="BJ243" s="78"/>
      <c r="BK243" s="78"/>
      <c r="BL243" s="78"/>
    </row>
    <row r="244" spans="1:64" ht="16">
      <c r="A244" s="78"/>
      <c r="B244" s="78"/>
      <c r="C244" s="144"/>
      <c r="D244" s="144"/>
      <c r="E244" s="78"/>
      <c r="F244" s="78"/>
      <c r="G244" s="78"/>
      <c r="H244" s="78"/>
      <c r="I244" s="78"/>
      <c r="J244" s="78"/>
      <c r="K244" s="78"/>
      <c r="L244" s="78"/>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78"/>
      <c r="AZ244" s="78"/>
      <c r="BA244" s="78"/>
      <c r="BB244" s="78"/>
      <c r="BC244" s="78"/>
      <c r="BD244" s="78"/>
      <c r="BE244" s="78"/>
      <c r="BF244" s="78"/>
      <c r="BG244" s="78"/>
      <c r="BH244" s="78"/>
      <c r="BI244" s="78"/>
      <c r="BJ244" s="78"/>
      <c r="BK244" s="78"/>
      <c r="BL244" s="78"/>
    </row>
    <row r="245" spans="1:64" ht="16">
      <c r="A245" s="78"/>
      <c r="B245" s="78"/>
      <c r="C245" s="144"/>
      <c r="D245" s="144"/>
      <c r="E245" s="78"/>
      <c r="F245" s="78"/>
      <c r="G245" s="78"/>
      <c r="H245" s="78"/>
      <c r="I245" s="78"/>
      <c r="J245" s="78"/>
      <c r="K245" s="78"/>
      <c r="L245" s="78"/>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78"/>
      <c r="AZ245" s="78"/>
      <c r="BA245" s="78"/>
      <c r="BB245" s="78"/>
      <c r="BC245" s="78"/>
      <c r="BD245" s="78"/>
      <c r="BE245" s="78"/>
      <c r="BF245" s="78"/>
      <c r="BG245" s="78"/>
      <c r="BH245" s="78"/>
      <c r="BI245" s="78"/>
      <c r="BJ245" s="78"/>
      <c r="BK245" s="78"/>
      <c r="BL245" s="78"/>
    </row>
    <row r="246" spans="1:64" ht="16">
      <c r="A246" s="78"/>
      <c r="B246" s="78"/>
      <c r="C246" s="144"/>
      <c r="D246" s="144"/>
      <c r="E246" s="78"/>
      <c r="F246" s="78"/>
      <c r="G246" s="78"/>
      <c r="H246" s="78"/>
      <c r="I246" s="78"/>
      <c r="J246" s="78"/>
      <c r="K246" s="78"/>
      <c r="L246" s="78"/>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78"/>
      <c r="AZ246" s="78"/>
      <c r="BA246" s="78"/>
      <c r="BB246" s="78"/>
      <c r="BC246" s="78"/>
      <c r="BD246" s="78"/>
      <c r="BE246" s="78"/>
      <c r="BF246" s="78"/>
      <c r="BG246" s="78"/>
      <c r="BH246" s="78"/>
      <c r="BI246" s="78"/>
      <c r="BJ246" s="78"/>
      <c r="BK246" s="78"/>
      <c r="BL246" s="78"/>
    </row>
    <row r="247" spans="1:64" ht="16">
      <c r="A247" s="78"/>
      <c r="B247" s="78"/>
      <c r="C247" s="144"/>
      <c r="D247" s="144"/>
      <c r="E247" s="78"/>
      <c r="F247" s="78"/>
      <c r="G247" s="78"/>
      <c r="H247" s="78"/>
      <c r="I247" s="78"/>
      <c r="J247" s="78"/>
      <c r="K247" s="78"/>
      <c r="L247" s="78"/>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78"/>
      <c r="AU247" s="78"/>
      <c r="AV247" s="78"/>
      <c r="AW247" s="78"/>
      <c r="AX247" s="78"/>
      <c r="AY247" s="78"/>
      <c r="AZ247" s="78"/>
      <c r="BA247" s="78"/>
      <c r="BB247" s="78"/>
      <c r="BC247" s="78"/>
      <c r="BD247" s="78"/>
      <c r="BE247" s="78"/>
      <c r="BF247" s="78"/>
      <c r="BG247" s="78"/>
      <c r="BH247" s="78"/>
      <c r="BI247" s="78"/>
      <c r="BJ247" s="78"/>
      <c r="BK247" s="78"/>
      <c r="BL247" s="78"/>
    </row>
    <row r="248" spans="1:64" ht="16">
      <c r="A248" s="78"/>
      <c r="B248" s="78"/>
      <c r="C248" s="144"/>
      <c r="D248" s="144"/>
      <c r="E248" s="78"/>
      <c r="F248" s="78"/>
      <c r="G248" s="78"/>
      <c r="H248" s="78"/>
      <c r="I248" s="78"/>
      <c r="J248" s="78"/>
      <c r="K248" s="78"/>
      <c r="L248" s="78"/>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78"/>
      <c r="AZ248" s="78"/>
      <c r="BA248" s="78"/>
      <c r="BB248" s="78"/>
      <c r="BC248" s="78"/>
      <c r="BD248" s="78"/>
      <c r="BE248" s="78"/>
      <c r="BF248" s="78"/>
      <c r="BG248" s="78"/>
      <c r="BH248" s="78"/>
      <c r="BI248" s="78"/>
      <c r="BJ248" s="78"/>
      <c r="BK248" s="78"/>
      <c r="BL248" s="78"/>
    </row>
    <row r="249" spans="1:64" ht="16">
      <c r="A249" s="78"/>
      <c r="B249" s="78"/>
      <c r="C249" s="144"/>
      <c r="D249" s="144"/>
      <c r="E249" s="78"/>
      <c r="F249" s="78"/>
      <c r="G249" s="78"/>
      <c r="H249" s="78"/>
      <c r="I249" s="78"/>
      <c r="J249" s="78"/>
      <c r="K249" s="78"/>
      <c r="L249" s="78"/>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78"/>
      <c r="AZ249" s="78"/>
      <c r="BA249" s="78"/>
      <c r="BB249" s="78"/>
      <c r="BC249" s="78"/>
      <c r="BD249" s="78"/>
      <c r="BE249" s="78"/>
      <c r="BF249" s="78"/>
      <c r="BG249" s="78"/>
      <c r="BH249" s="78"/>
      <c r="BI249" s="78"/>
      <c r="BJ249" s="78"/>
      <c r="BK249" s="78"/>
      <c r="BL249" s="78"/>
    </row>
    <row r="250" spans="1:64" ht="16">
      <c r="A250" s="78"/>
      <c r="B250" s="78"/>
      <c r="C250" s="144"/>
      <c r="D250" s="144"/>
      <c r="E250" s="78"/>
      <c r="F250" s="78"/>
      <c r="G250" s="78"/>
      <c r="H250" s="78"/>
      <c r="I250" s="78"/>
      <c r="J250" s="78"/>
      <c r="K250" s="78"/>
      <c r="L250" s="78"/>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78"/>
      <c r="AZ250" s="78"/>
      <c r="BA250" s="78"/>
      <c r="BB250" s="78"/>
      <c r="BC250" s="78"/>
      <c r="BD250" s="78"/>
      <c r="BE250" s="78"/>
      <c r="BF250" s="78"/>
      <c r="BG250" s="78"/>
      <c r="BH250" s="78"/>
      <c r="BI250" s="78"/>
      <c r="BJ250" s="78"/>
      <c r="BK250" s="78"/>
      <c r="BL250" s="78"/>
    </row>
    <row r="251" spans="1:64" ht="16">
      <c r="A251" s="78"/>
      <c r="B251" s="78"/>
      <c r="C251" s="144"/>
      <c r="D251" s="144"/>
      <c r="E251" s="78"/>
      <c r="F251" s="78"/>
      <c r="G251" s="78"/>
      <c r="H251" s="78"/>
      <c r="I251" s="78"/>
      <c r="J251" s="78"/>
      <c r="K251" s="78"/>
      <c r="L251" s="78"/>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78"/>
      <c r="AZ251" s="78"/>
      <c r="BA251" s="78"/>
      <c r="BB251" s="78"/>
      <c r="BC251" s="78"/>
      <c r="BD251" s="78"/>
      <c r="BE251" s="78"/>
      <c r="BF251" s="78"/>
      <c r="BG251" s="78"/>
      <c r="BH251" s="78"/>
      <c r="BI251" s="78"/>
      <c r="BJ251" s="78"/>
      <c r="BK251" s="78"/>
      <c r="BL251" s="78"/>
    </row>
    <row r="252" spans="1:64" ht="16">
      <c r="A252" s="78"/>
      <c r="B252" s="78"/>
      <c r="C252" s="144"/>
      <c r="D252" s="144"/>
      <c r="E252" s="78"/>
      <c r="F252" s="78"/>
      <c r="G252" s="78"/>
      <c r="H252" s="78"/>
      <c r="I252" s="78"/>
      <c r="J252" s="78"/>
      <c r="K252" s="78"/>
      <c r="L252" s="78"/>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78"/>
      <c r="AZ252" s="78"/>
      <c r="BA252" s="78"/>
      <c r="BB252" s="78"/>
      <c r="BC252" s="78"/>
      <c r="BD252" s="78"/>
      <c r="BE252" s="78"/>
      <c r="BF252" s="78"/>
      <c r="BG252" s="78"/>
      <c r="BH252" s="78"/>
      <c r="BI252" s="78"/>
      <c r="BJ252" s="78"/>
      <c r="BK252" s="78"/>
      <c r="BL252" s="78"/>
    </row>
    <row r="253" spans="1:64" ht="16">
      <c r="A253" s="78"/>
      <c r="B253" s="78"/>
      <c r="C253" s="144"/>
      <c r="D253" s="144"/>
      <c r="E253" s="78"/>
      <c r="F253" s="78"/>
      <c r="G253" s="78"/>
      <c r="H253" s="78"/>
      <c r="I253" s="78"/>
      <c r="J253" s="78"/>
      <c r="K253" s="78"/>
      <c r="L253" s="78"/>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78"/>
      <c r="AZ253" s="78"/>
      <c r="BA253" s="78"/>
      <c r="BB253" s="78"/>
      <c r="BC253" s="78"/>
      <c r="BD253" s="78"/>
      <c r="BE253" s="78"/>
      <c r="BF253" s="78"/>
      <c r="BG253" s="78"/>
      <c r="BH253" s="78"/>
      <c r="BI253" s="78"/>
      <c r="BJ253" s="78"/>
      <c r="BK253" s="78"/>
      <c r="BL253" s="78"/>
    </row>
    <row r="254" spans="1:64" ht="16">
      <c r="A254" s="78"/>
      <c r="B254" s="78"/>
      <c r="C254" s="144"/>
      <c r="D254" s="144"/>
      <c r="E254" s="78"/>
      <c r="F254" s="78"/>
      <c r="G254" s="78"/>
      <c r="H254" s="78"/>
      <c r="I254" s="78"/>
      <c r="J254" s="78"/>
      <c r="K254" s="78"/>
      <c r="L254" s="78"/>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78"/>
      <c r="AZ254" s="78"/>
      <c r="BA254" s="78"/>
      <c r="BB254" s="78"/>
      <c r="BC254" s="78"/>
      <c r="BD254" s="78"/>
      <c r="BE254" s="78"/>
      <c r="BF254" s="78"/>
      <c r="BG254" s="78"/>
      <c r="BH254" s="78"/>
      <c r="BI254" s="78"/>
      <c r="BJ254" s="78"/>
      <c r="BK254" s="78"/>
      <c r="BL254" s="78"/>
    </row>
    <row r="255" spans="1:64" ht="16">
      <c r="A255" s="78"/>
      <c r="B255" s="78"/>
      <c r="C255" s="144"/>
      <c r="D255" s="144"/>
      <c r="E255" s="78"/>
      <c r="F255" s="78"/>
      <c r="G255" s="78"/>
      <c r="H255" s="78"/>
      <c r="I255" s="78"/>
      <c r="J255" s="78"/>
      <c r="K255" s="78"/>
      <c r="L255" s="78"/>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78"/>
      <c r="AZ255" s="78"/>
      <c r="BA255" s="78"/>
      <c r="BB255" s="78"/>
      <c r="BC255" s="78"/>
      <c r="BD255" s="78"/>
      <c r="BE255" s="78"/>
      <c r="BF255" s="78"/>
      <c r="BG255" s="78"/>
      <c r="BH255" s="78"/>
      <c r="BI255" s="78"/>
      <c r="BJ255" s="78"/>
      <c r="BK255" s="78"/>
      <c r="BL255" s="78"/>
    </row>
    <row r="256" spans="1:64" ht="16">
      <c r="A256" s="78"/>
      <c r="B256" s="78"/>
      <c r="C256" s="144"/>
      <c r="D256" s="144"/>
      <c r="E256" s="78"/>
      <c r="F256" s="78"/>
      <c r="G256" s="78"/>
      <c r="H256" s="78"/>
      <c r="I256" s="78"/>
      <c r="J256" s="78"/>
      <c r="K256" s="78"/>
      <c r="L256" s="78"/>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78"/>
      <c r="AZ256" s="78"/>
      <c r="BA256" s="78"/>
      <c r="BB256" s="78"/>
      <c r="BC256" s="78"/>
      <c r="BD256" s="78"/>
      <c r="BE256" s="78"/>
      <c r="BF256" s="78"/>
      <c r="BG256" s="78"/>
      <c r="BH256" s="78"/>
      <c r="BI256" s="78"/>
      <c r="BJ256" s="78"/>
      <c r="BK256" s="78"/>
      <c r="BL256" s="78"/>
    </row>
    <row r="257" spans="1:64" ht="16">
      <c r="A257" s="78"/>
      <c r="B257" s="78"/>
      <c r="C257" s="144"/>
      <c r="D257" s="144"/>
      <c r="E257" s="78"/>
      <c r="F257" s="78"/>
      <c r="G257" s="78"/>
      <c r="H257" s="78"/>
      <c r="I257" s="78"/>
      <c r="J257" s="78"/>
      <c r="K257" s="78"/>
      <c r="L257" s="78"/>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78"/>
      <c r="AZ257" s="78"/>
      <c r="BA257" s="78"/>
      <c r="BB257" s="78"/>
      <c r="BC257" s="78"/>
      <c r="BD257" s="78"/>
      <c r="BE257" s="78"/>
      <c r="BF257" s="78"/>
      <c r="BG257" s="78"/>
      <c r="BH257" s="78"/>
      <c r="BI257" s="78"/>
      <c r="BJ257" s="78"/>
      <c r="BK257" s="78"/>
      <c r="BL257" s="78"/>
    </row>
    <row r="258" spans="1:64" ht="16">
      <c r="A258" s="78"/>
      <c r="B258" s="78"/>
      <c r="C258" s="144"/>
      <c r="D258" s="144"/>
      <c r="E258" s="78"/>
      <c r="F258" s="78"/>
      <c r="G258" s="78"/>
      <c r="H258" s="78"/>
      <c r="I258" s="78"/>
      <c r="J258" s="78"/>
      <c r="K258" s="78"/>
      <c r="L258" s="78"/>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78"/>
      <c r="AZ258" s="78"/>
      <c r="BA258" s="78"/>
      <c r="BB258" s="78"/>
      <c r="BC258" s="78"/>
      <c r="BD258" s="78"/>
      <c r="BE258" s="78"/>
      <c r="BF258" s="78"/>
      <c r="BG258" s="78"/>
      <c r="BH258" s="78"/>
      <c r="BI258" s="78"/>
      <c r="BJ258" s="78"/>
      <c r="BK258" s="78"/>
      <c r="BL258" s="78"/>
    </row>
    <row r="259" spans="1:64" ht="16">
      <c r="A259" s="78"/>
      <c r="B259" s="78"/>
      <c r="C259" s="144"/>
      <c r="D259" s="144"/>
      <c r="E259" s="78"/>
      <c r="F259" s="78"/>
      <c r="G259" s="78"/>
      <c r="H259" s="78"/>
      <c r="I259" s="78"/>
      <c r="J259" s="78"/>
      <c r="K259" s="78"/>
      <c r="L259" s="78"/>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78"/>
      <c r="AZ259" s="78"/>
      <c r="BA259" s="78"/>
      <c r="BB259" s="78"/>
      <c r="BC259" s="78"/>
      <c r="BD259" s="78"/>
      <c r="BE259" s="78"/>
      <c r="BF259" s="78"/>
      <c r="BG259" s="78"/>
      <c r="BH259" s="78"/>
      <c r="BI259" s="78"/>
      <c r="BJ259" s="78"/>
      <c r="BK259" s="78"/>
      <c r="BL259" s="78"/>
    </row>
    <row r="260" spans="1:64" ht="16">
      <c r="A260" s="78"/>
      <c r="B260" s="78"/>
      <c r="C260" s="144"/>
      <c r="D260" s="144"/>
      <c r="E260" s="78"/>
      <c r="F260" s="78"/>
      <c r="G260" s="78"/>
      <c r="H260" s="78"/>
      <c r="I260" s="78"/>
      <c r="J260" s="78"/>
      <c r="K260" s="78"/>
      <c r="L260" s="78"/>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78"/>
      <c r="AZ260" s="78"/>
      <c r="BA260" s="78"/>
      <c r="BB260" s="78"/>
      <c r="BC260" s="78"/>
      <c r="BD260" s="78"/>
      <c r="BE260" s="78"/>
      <c r="BF260" s="78"/>
      <c r="BG260" s="78"/>
      <c r="BH260" s="78"/>
      <c r="BI260" s="78"/>
      <c r="BJ260" s="78"/>
      <c r="BK260" s="78"/>
      <c r="BL260" s="78"/>
    </row>
    <row r="261" spans="1:64" ht="16">
      <c r="A261" s="78"/>
      <c r="B261" s="78"/>
      <c r="C261" s="144"/>
      <c r="D261" s="144"/>
      <c r="E261" s="78"/>
      <c r="F261" s="78"/>
      <c r="G261" s="78"/>
      <c r="H261" s="78"/>
      <c r="I261" s="78"/>
      <c r="J261" s="78"/>
      <c r="K261" s="78"/>
      <c r="L261" s="78"/>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78"/>
      <c r="AZ261" s="78"/>
      <c r="BA261" s="78"/>
      <c r="BB261" s="78"/>
      <c r="BC261" s="78"/>
      <c r="BD261" s="78"/>
      <c r="BE261" s="78"/>
      <c r="BF261" s="78"/>
      <c r="BG261" s="78"/>
      <c r="BH261" s="78"/>
      <c r="BI261" s="78"/>
      <c r="BJ261" s="78"/>
      <c r="BK261" s="78"/>
      <c r="BL261" s="78"/>
    </row>
    <row r="262" spans="1:64" ht="16">
      <c r="A262" s="78"/>
      <c r="B262" s="78"/>
      <c r="C262" s="144"/>
      <c r="D262" s="144"/>
      <c r="E262" s="78"/>
      <c r="F262" s="78"/>
      <c r="G262" s="78"/>
      <c r="H262" s="78"/>
      <c r="I262" s="78"/>
      <c r="J262" s="78"/>
      <c r="K262" s="78"/>
      <c r="L262" s="78"/>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78"/>
      <c r="AZ262" s="78"/>
      <c r="BA262" s="78"/>
      <c r="BB262" s="78"/>
      <c r="BC262" s="78"/>
      <c r="BD262" s="78"/>
      <c r="BE262" s="78"/>
      <c r="BF262" s="78"/>
      <c r="BG262" s="78"/>
      <c r="BH262" s="78"/>
      <c r="BI262" s="78"/>
      <c r="BJ262" s="78"/>
      <c r="BK262" s="78"/>
      <c r="BL262" s="78"/>
    </row>
    <row r="263" spans="1:64" ht="16">
      <c r="A263" s="78"/>
      <c r="B263" s="78"/>
      <c r="C263" s="144"/>
      <c r="D263" s="144"/>
      <c r="E263" s="78"/>
      <c r="F263" s="78"/>
      <c r="G263" s="78"/>
      <c r="H263" s="78"/>
      <c r="I263" s="78"/>
      <c r="J263" s="78"/>
      <c r="K263" s="78"/>
      <c r="L263" s="78"/>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78"/>
      <c r="AZ263" s="78"/>
      <c r="BA263" s="78"/>
      <c r="BB263" s="78"/>
      <c r="BC263" s="78"/>
      <c r="BD263" s="78"/>
      <c r="BE263" s="78"/>
      <c r="BF263" s="78"/>
      <c r="BG263" s="78"/>
      <c r="BH263" s="78"/>
      <c r="BI263" s="78"/>
      <c r="BJ263" s="78"/>
      <c r="BK263" s="78"/>
      <c r="BL263" s="78"/>
    </row>
    <row r="264" spans="1:64" ht="16">
      <c r="A264" s="78"/>
      <c r="B264" s="78"/>
      <c r="C264" s="144"/>
      <c r="D264" s="144"/>
      <c r="E264" s="78"/>
      <c r="F264" s="78"/>
      <c r="G264" s="78"/>
      <c r="H264" s="78"/>
      <c r="I264" s="78"/>
      <c r="J264" s="78"/>
      <c r="K264" s="78"/>
      <c r="L264" s="78"/>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78"/>
      <c r="AZ264" s="78"/>
      <c r="BA264" s="78"/>
      <c r="BB264" s="78"/>
      <c r="BC264" s="78"/>
      <c r="BD264" s="78"/>
      <c r="BE264" s="78"/>
      <c r="BF264" s="78"/>
      <c r="BG264" s="78"/>
      <c r="BH264" s="78"/>
      <c r="BI264" s="78"/>
      <c r="BJ264" s="78"/>
      <c r="BK264" s="78"/>
      <c r="BL264" s="78"/>
    </row>
    <row r="265" spans="1:64" ht="16">
      <c r="A265" s="78"/>
      <c r="B265" s="78"/>
      <c r="C265" s="144"/>
      <c r="D265" s="144"/>
      <c r="E265" s="78"/>
      <c r="F265" s="78"/>
      <c r="G265" s="78"/>
      <c r="H265" s="78"/>
      <c r="I265" s="78"/>
      <c r="J265" s="78"/>
      <c r="K265" s="78"/>
      <c r="L265" s="78"/>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78"/>
      <c r="AZ265" s="78"/>
      <c r="BA265" s="78"/>
      <c r="BB265" s="78"/>
      <c r="BC265" s="78"/>
      <c r="BD265" s="78"/>
      <c r="BE265" s="78"/>
      <c r="BF265" s="78"/>
      <c r="BG265" s="78"/>
      <c r="BH265" s="78"/>
      <c r="BI265" s="78"/>
      <c r="BJ265" s="78"/>
      <c r="BK265" s="78"/>
      <c r="BL265" s="78"/>
    </row>
    <row r="266" spans="1:64" ht="16">
      <c r="A266" s="78"/>
      <c r="B266" s="78"/>
      <c r="C266" s="144"/>
      <c r="D266" s="144"/>
      <c r="E266" s="78"/>
      <c r="F266" s="78"/>
      <c r="G266" s="78"/>
      <c r="H266" s="78"/>
      <c r="I266" s="78"/>
      <c r="J266" s="78"/>
      <c r="K266" s="78"/>
      <c r="L266" s="78"/>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78"/>
      <c r="AZ266" s="78"/>
      <c r="BA266" s="78"/>
      <c r="BB266" s="78"/>
      <c r="BC266" s="78"/>
      <c r="BD266" s="78"/>
      <c r="BE266" s="78"/>
      <c r="BF266" s="78"/>
      <c r="BG266" s="78"/>
      <c r="BH266" s="78"/>
      <c r="BI266" s="78"/>
      <c r="BJ266" s="78"/>
      <c r="BK266" s="78"/>
      <c r="BL266" s="78"/>
    </row>
    <row r="267" spans="1:64" ht="16">
      <c r="A267" s="78"/>
      <c r="B267" s="78"/>
      <c r="C267" s="144"/>
      <c r="D267" s="144"/>
      <c r="E267" s="78"/>
      <c r="F267" s="78"/>
      <c r="G267" s="78"/>
      <c r="H267" s="78"/>
      <c r="I267" s="78"/>
      <c r="J267" s="78"/>
      <c r="K267" s="78"/>
      <c r="L267" s="78"/>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78"/>
      <c r="AZ267" s="78"/>
      <c r="BA267" s="78"/>
      <c r="BB267" s="78"/>
      <c r="BC267" s="78"/>
      <c r="BD267" s="78"/>
      <c r="BE267" s="78"/>
      <c r="BF267" s="78"/>
      <c r="BG267" s="78"/>
      <c r="BH267" s="78"/>
      <c r="BI267" s="78"/>
      <c r="BJ267" s="78"/>
      <c r="BK267" s="78"/>
      <c r="BL267" s="78"/>
    </row>
    <row r="268" spans="1:64" ht="16">
      <c r="A268" s="78"/>
      <c r="B268" s="78"/>
      <c r="C268" s="144"/>
      <c r="D268" s="144"/>
      <c r="E268" s="78"/>
      <c r="F268" s="78"/>
      <c r="G268" s="78"/>
      <c r="H268" s="78"/>
      <c r="I268" s="78"/>
      <c r="J268" s="78"/>
      <c r="K268" s="78"/>
      <c r="L268" s="78"/>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78"/>
      <c r="AZ268" s="78"/>
      <c r="BA268" s="78"/>
      <c r="BB268" s="78"/>
      <c r="BC268" s="78"/>
      <c r="BD268" s="78"/>
      <c r="BE268" s="78"/>
      <c r="BF268" s="78"/>
      <c r="BG268" s="78"/>
      <c r="BH268" s="78"/>
      <c r="BI268" s="78"/>
      <c r="BJ268" s="78"/>
      <c r="BK268" s="78"/>
      <c r="BL268" s="78"/>
    </row>
    <row r="269" spans="1:64" ht="16">
      <c r="A269" s="78"/>
      <c r="B269" s="78"/>
      <c r="C269" s="144"/>
      <c r="D269" s="144"/>
      <c r="E269" s="78"/>
      <c r="F269" s="78"/>
      <c r="G269" s="78"/>
      <c r="H269" s="78"/>
      <c r="I269" s="78"/>
      <c r="J269" s="78"/>
      <c r="K269" s="78"/>
      <c r="L269" s="78"/>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78"/>
      <c r="AZ269" s="78"/>
      <c r="BA269" s="78"/>
      <c r="BB269" s="78"/>
      <c r="BC269" s="78"/>
      <c r="BD269" s="78"/>
      <c r="BE269" s="78"/>
      <c r="BF269" s="78"/>
      <c r="BG269" s="78"/>
      <c r="BH269" s="78"/>
      <c r="BI269" s="78"/>
      <c r="BJ269" s="78"/>
      <c r="BK269" s="78"/>
      <c r="BL269" s="78"/>
    </row>
    <row r="270" spans="1:64" ht="16">
      <c r="A270" s="78"/>
      <c r="B270" s="78"/>
      <c r="C270" s="144"/>
      <c r="D270" s="144"/>
      <c r="E270" s="78"/>
      <c r="F270" s="78"/>
      <c r="G270" s="78"/>
      <c r="H270" s="78"/>
      <c r="I270" s="78"/>
      <c r="J270" s="78"/>
      <c r="K270" s="78"/>
      <c r="L270" s="78"/>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78"/>
      <c r="AZ270" s="78"/>
      <c r="BA270" s="78"/>
      <c r="BB270" s="78"/>
      <c r="BC270" s="78"/>
      <c r="BD270" s="78"/>
      <c r="BE270" s="78"/>
      <c r="BF270" s="78"/>
      <c r="BG270" s="78"/>
      <c r="BH270" s="78"/>
      <c r="BI270" s="78"/>
      <c r="BJ270" s="78"/>
      <c r="BK270" s="78"/>
      <c r="BL270" s="78"/>
    </row>
    <row r="271" spans="1:64" ht="16">
      <c r="A271" s="78"/>
      <c r="B271" s="78"/>
      <c r="C271" s="144"/>
      <c r="D271" s="144"/>
      <c r="E271" s="78"/>
      <c r="F271" s="78"/>
      <c r="G271" s="78"/>
      <c r="H271" s="78"/>
      <c r="I271" s="78"/>
      <c r="J271" s="78"/>
      <c r="K271" s="78"/>
      <c r="L271" s="78"/>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78"/>
      <c r="AZ271" s="78"/>
      <c r="BA271" s="78"/>
      <c r="BB271" s="78"/>
      <c r="BC271" s="78"/>
      <c r="BD271" s="78"/>
      <c r="BE271" s="78"/>
      <c r="BF271" s="78"/>
      <c r="BG271" s="78"/>
      <c r="BH271" s="78"/>
      <c r="BI271" s="78"/>
      <c r="BJ271" s="78"/>
      <c r="BK271" s="78"/>
      <c r="BL271" s="78"/>
    </row>
    <row r="272" spans="1:64" ht="16">
      <c r="A272" s="78"/>
      <c r="B272" s="78"/>
      <c r="C272" s="144"/>
      <c r="D272" s="144"/>
      <c r="E272" s="78"/>
      <c r="F272" s="78"/>
      <c r="G272" s="78"/>
      <c r="H272" s="78"/>
      <c r="I272" s="78"/>
      <c r="J272" s="78"/>
      <c r="K272" s="78"/>
      <c r="L272" s="78"/>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78"/>
      <c r="AZ272" s="78"/>
      <c r="BA272" s="78"/>
      <c r="BB272" s="78"/>
      <c r="BC272" s="78"/>
      <c r="BD272" s="78"/>
      <c r="BE272" s="78"/>
      <c r="BF272" s="78"/>
      <c r="BG272" s="78"/>
      <c r="BH272" s="78"/>
      <c r="BI272" s="78"/>
      <c r="BJ272" s="78"/>
      <c r="BK272" s="78"/>
      <c r="BL272" s="78"/>
    </row>
    <row r="273" spans="1:64" ht="16">
      <c r="A273" s="78"/>
      <c r="B273" s="78"/>
      <c r="C273" s="144"/>
      <c r="D273" s="144"/>
      <c r="E273" s="78"/>
      <c r="F273" s="78"/>
      <c r="G273" s="78"/>
      <c r="H273" s="78"/>
      <c r="I273" s="78"/>
      <c r="J273" s="78"/>
      <c r="K273" s="78"/>
      <c r="L273" s="78"/>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78"/>
      <c r="AZ273" s="78"/>
      <c r="BA273" s="78"/>
      <c r="BB273" s="78"/>
      <c r="BC273" s="78"/>
      <c r="BD273" s="78"/>
      <c r="BE273" s="78"/>
      <c r="BF273" s="78"/>
      <c r="BG273" s="78"/>
      <c r="BH273" s="78"/>
      <c r="BI273" s="78"/>
      <c r="BJ273" s="78"/>
      <c r="BK273" s="78"/>
      <c r="BL273" s="78"/>
    </row>
    <row r="274" spans="1:64" ht="16">
      <c r="A274" s="78"/>
      <c r="B274" s="78"/>
      <c r="C274" s="144"/>
      <c r="D274" s="144"/>
      <c r="E274" s="78"/>
      <c r="F274" s="78"/>
      <c r="G274" s="78"/>
      <c r="H274" s="78"/>
      <c r="I274" s="78"/>
      <c r="J274" s="78"/>
      <c r="K274" s="78"/>
      <c r="L274" s="78"/>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78"/>
      <c r="AZ274" s="78"/>
      <c r="BA274" s="78"/>
      <c r="BB274" s="78"/>
      <c r="BC274" s="78"/>
      <c r="BD274" s="78"/>
      <c r="BE274" s="78"/>
      <c r="BF274" s="78"/>
      <c r="BG274" s="78"/>
      <c r="BH274" s="78"/>
      <c r="BI274" s="78"/>
      <c r="BJ274" s="78"/>
      <c r="BK274" s="78"/>
      <c r="BL274" s="78"/>
    </row>
    <row r="275" spans="1:64" ht="16">
      <c r="A275" s="78"/>
      <c r="B275" s="78"/>
      <c r="C275" s="144"/>
      <c r="D275" s="144"/>
      <c r="E275" s="78"/>
      <c r="F275" s="78"/>
      <c r="G275" s="78"/>
      <c r="H275" s="78"/>
      <c r="I275" s="78"/>
      <c r="J275" s="78"/>
      <c r="K275" s="78"/>
      <c r="L275" s="78"/>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78"/>
      <c r="AZ275" s="78"/>
      <c r="BA275" s="78"/>
      <c r="BB275" s="78"/>
      <c r="BC275" s="78"/>
      <c r="BD275" s="78"/>
      <c r="BE275" s="78"/>
      <c r="BF275" s="78"/>
      <c r="BG275" s="78"/>
      <c r="BH275" s="78"/>
      <c r="BI275" s="78"/>
      <c r="BJ275" s="78"/>
      <c r="BK275" s="78"/>
      <c r="BL275" s="78"/>
    </row>
    <row r="276" spans="1:64" ht="16">
      <c r="A276" s="78"/>
      <c r="B276" s="78"/>
      <c r="C276" s="144"/>
      <c r="D276" s="144"/>
      <c r="E276" s="78"/>
      <c r="F276" s="78"/>
      <c r="G276" s="78"/>
      <c r="H276" s="78"/>
      <c r="I276" s="78"/>
      <c r="J276" s="78"/>
      <c r="K276" s="78"/>
      <c r="L276" s="78"/>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78"/>
      <c r="AZ276" s="78"/>
      <c r="BA276" s="78"/>
      <c r="BB276" s="78"/>
      <c r="BC276" s="78"/>
      <c r="BD276" s="78"/>
      <c r="BE276" s="78"/>
      <c r="BF276" s="78"/>
      <c r="BG276" s="78"/>
      <c r="BH276" s="78"/>
      <c r="BI276" s="78"/>
      <c r="BJ276" s="78"/>
      <c r="BK276" s="78"/>
      <c r="BL276" s="78"/>
    </row>
    <row r="277" spans="1:64" ht="16">
      <c r="A277" s="78"/>
      <c r="B277" s="78"/>
      <c r="C277" s="144"/>
      <c r="D277" s="144"/>
      <c r="E277" s="78"/>
      <c r="F277" s="78"/>
      <c r="G277" s="78"/>
      <c r="H277" s="78"/>
      <c r="I277" s="78"/>
      <c r="J277" s="78"/>
      <c r="K277" s="78"/>
      <c r="L277" s="78"/>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78"/>
      <c r="AZ277" s="78"/>
      <c r="BA277" s="78"/>
      <c r="BB277" s="78"/>
      <c r="BC277" s="78"/>
      <c r="BD277" s="78"/>
      <c r="BE277" s="78"/>
      <c r="BF277" s="78"/>
      <c r="BG277" s="78"/>
      <c r="BH277" s="78"/>
      <c r="BI277" s="78"/>
      <c r="BJ277" s="78"/>
      <c r="BK277" s="78"/>
      <c r="BL277" s="78"/>
    </row>
    <row r="278" spans="1:64" ht="16">
      <c r="A278" s="78"/>
      <c r="B278" s="78"/>
      <c r="C278" s="144"/>
      <c r="D278" s="144"/>
      <c r="E278" s="78"/>
      <c r="F278" s="78"/>
      <c r="G278" s="78"/>
      <c r="H278" s="78"/>
      <c r="I278" s="78"/>
      <c r="J278" s="78"/>
      <c r="K278" s="78"/>
      <c r="L278" s="78"/>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78"/>
      <c r="AZ278" s="78"/>
      <c r="BA278" s="78"/>
      <c r="BB278" s="78"/>
      <c r="BC278" s="78"/>
      <c r="BD278" s="78"/>
      <c r="BE278" s="78"/>
      <c r="BF278" s="78"/>
      <c r="BG278" s="78"/>
      <c r="BH278" s="78"/>
      <c r="BI278" s="78"/>
      <c r="BJ278" s="78"/>
      <c r="BK278" s="78"/>
      <c r="BL278" s="78"/>
    </row>
    <row r="279" spans="1:64" ht="16">
      <c r="A279" s="78"/>
      <c r="B279" s="78"/>
      <c r="C279" s="144"/>
      <c r="D279" s="144"/>
      <c r="E279" s="78"/>
      <c r="F279" s="78"/>
      <c r="G279" s="78"/>
      <c r="H279" s="78"/>
      <c r="I279" s="78"/>
      <c r="J279" s="78"/>
      <c r="K279" s="78"/>
      <c r="L279" s="78"/>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78"/>
      <c r="AZ279" s="78"/>
      <c r="BA279" s="78"/>
      <c r="BB279" s="78"/>
      <c r="BC279" s="78"/>
      <c r="BD279" s="78"/>
      <c r="BE279" s="78"/>
      <c r="BF279" s="78"/>
      <c r="BG279" s="78"/>
      <c r="BH279" s="78"/>
      <c r="BI279" s="78"/>
      <c r="BJ279" s="78"/>
      <c r="BK279" s="78"/>
      <c r="BL279" s="78"/>
    </row>
    <row r="280" spans="1:64" ht="16">
      <c r="A280" s="78"/>
      <c r="B280" s="78"/>
      <c r="C280" s="144"/>
      <c r="D280" s="144"/>
      <c r="E280" s="78"/>
      <c r="F280" s="78"/>
      <c r="G280" s="78"/>
      <c r="H280" s="78"/>
      <c r="I280" s="78"/>
      <c r="J280" s="78"/>
      <c r="K280" s="78"/>
      <c r="L280" s="78"/>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78"/>
      <c r="AZ280" s="78"/>
      <c r="BA280" s="78"/>
      <c r="BB280" s="78"/>
      <c r="BC280" s="78"/>
      <c r="BD280" s="78"/>
      <c r="BE280" s="78"/>
      <c r="BF280" s="78"/>
      <c r="BG280" s="78"/>
      <c r="BH280" s="78"/>
      <c r="BI280" s="78"/>
      <c r="BJ280" s="78"/>
      <c r="BK280" s="78"/>
      <c r="BL280" s="78"/>
    </row>
    <row r="281" spans="1:64" ht="16">
      <c r="A281" s="78"/>
      <c r="B281" s="78"/>
      <c r="C281" s="144"/>
      <c r="D281" s="144"/>
      <c r="E281" s="78"/>
      <c r="F281" s="78"/>
      <c r="G281" s="78"/>
      <c r="H281" s="78"/>
      <c r="I281" s="78"/>
      <c r="J281" s="78"/>
      <c r="K281" s="78"/>
      <c r="L281" s="78"/>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78"/>
      <c r="AZ281" s="78"/>
      <c r="BA281" s="78"/>
      <c r="BB281" s="78"/>
      <c r="BC281" s="78"/>
      <c r="BD281" s="78"/>
      <c r="BE281" s="78"/>
      <c r="BF281" s="78"/>
      <c r="BG281" s="78"/>
      <c r="BH281" s="78"/>
      <c r="BI281" s="78"/>
      <c r="BJ281" s="78"/>
      <c r="BK281" s="78"/>
      <c r="BL281" s="78"/>
    </row>
    <row r="282" spans="1:64" ht="16">
      <c r="A282" s="78"/>
      <c r="B282" s="78"/>
      <c r="C282" s="144"/>
      <c r="D282" s="144"/>
      <c r="E282" s="78"/>
      <c r="F282" s="78"/>
      <c r="G282" s="78"/>
      <c r="H282" s="78"/>
      <c r="I282" s="78"/>
      <c r="J282" s="78"/>
      <c r="K282" s="78"/>
      <c r="L282" s="78"/>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78"/>
      <c r="AZ282" s="78"/>
      <c r="BA282" s="78"/>
      <c r="BB282" s="78"/>
      <c r="BC282" s="78"/>
      <c r="BD282" s="78"/>
      <c r="BE282" s="78"/>
      <c r="BF282" s="78"/>
      <c r="BG282" s="78"/>
      <c r="BH282" s="78"/>
      <c r="BI282" s="78"/>
      <c r="BJ282" s="78"/>
      <c r="BK282" s="78"/>
      <c r="BL282" s="78"/>
    </row>
    <row r="283" spans="1:64" ht="16">
      <c r="A283" s="78"/>
      <c r="B283" s="78"/>
      <c r="C283" s="144"/>
      <c r="D283" s="144"/>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78"/>
      <c r="AZ283" s="78"/>
      <c r="BA283" s="78"/>
      <c r="BB283" s="78"/>
      <c r="BC283" s="78"/>
      <c r="BD283" s="78"/>
      <c r="BE283" s="78"/>
      <c r="BF283" s="78"/>
      <c r="BG283" s="78"/>
      <c r="BH283" s="78"/>
      <c r="BI283" s="78"/>
      <c r="BJ283" s="78"/>
      <c r="BK283" s="78"/>
      <c r="BL283" s="78"/>
    </row>
    <row r="284" spans="1:64" ht="16">
      <c r="A284" s="78"/>
      <c r="B284" s="78"/>
      <c r="C284" s="144"/>
      <c r="D284" s="144"/>
      <c r="E284" s="78"/>
      <c r="F284" s="78"/>
      <c r="G284" s="78"/>
      <c r="H284" s="78"/>
      <c r="I284" s="78"/>
      <c r="J284" s="78"/>
      <c r="K284" s="78"/>
      <c r="L284" s="78"/>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78"/>
      <c r="AZ284" s="78"/>
      <c r="BA284" s="78"/>
      <c r="BB284" s="78"/>
      <c r="BC284" s="78"/>
      <c r="BD284" s="78"/>
      <c r="BE284" s="78"/>
      <c r="BF284" s="78"/>
      <c r="BG284" s="78"/>
      <c r="BH284" s="78"/>
      <c r="BI284" s="78"/>
      <c r="BJ284" s="78"/>
      <c r="BK284" s="78"/>
      <c r="BL284" s="78"/>
    </row>
    <row r="285" spans="1:64" ht="16">
      <c r="A285" s="78"/>
      <c r="B285" s="78"/>
      <c r="C285" s="144"/>
      <c r="D285" s="144"/>
      <c r="E285" s="78"/>
      <c r="F285" s="78"/>
      <c r="G285" s="78"/>
      <c r="H285" s="78"/>
      <c r="I285" s="78"/>
      <c r="J285" s="78"/>
      <c r="K285" s="78"/>
      <c r="L285" s="78"/>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78"/>
      <c r="AZ285" s="78"/>
      <c r="BA285" s="78"/>
      <c r="BB285" s="78"/>
      <c r="BC285" s="78"/>
      <c r="BD285" s="78"/>
      <c r="BE285" s="78"/>
      <c r="BF285" s="78"/>
      <c r="BG285" s="78"/>
      <c r="BH285" s="78"/>
      <c r="BI285" s="78"/>
      <c r="BJ285" s="78"/>
      <c r="BK285" s="78"/>
      <c r="BL285" s="78"/>
    </row>
    <row r="286" spans="1:64" ht="16">
      <c r="A286" s="78"/>
      <c r="B286" s="78"/>
      <c r="C286" s="144"/>
      <c r="D286" s="144"/>
      <c r="E286" s="78"/>
      <c r="F286" s="78"/>
      <c r="G286" s="78"/>
      <c r="H286" s="78"/>
      <c r="I286" s="78"/>
      <c r="J286" s="78"/>
      <c r="K286" s="78"/>
      <c r="L286" s="78"/>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78"/>
      <c r="AZ286" s="78"/>
      <c r="BA286" s="78"/>
      <c r="BB286" s="78"/>
      <c r="BC286" s="78"/>
      <c r="BD286" s="78"/>
      <c r="BE286" s="78"/>
      <c r="BF286" s="78"/>
      <c r="BG286" s="78"/>
      <c r="BH286" s="78"/>
      <c r="BI286" s="78"/>
      <c r="BJ286" s="78"/>
      <c r="BK286" s="78"/>
      <c r="BL286" s="78"/>
    </row>
    <row r="287" spans="1:64" ht="16">
      <c r="A287" s="78"/>
      <c r="B287" s="78"/>
      <c r="C287" s="144"/>
      <c r="D287" s="144"/>
      <c r="E287" s="78"/>
      <c r="F287" s="78"/>
      <c r="G287" s="78"/>
      <c r="H287" s="78"/>
      <c r="I287" s="78"/>
      <c r="J287" s="78"/>
      <c r="K287" s="78"/>
      <c r="L287" s="78"/>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78"/>
      <c r="AZ287" s="78"/>
      <c r="BA287" s="78"/>
      <c r="BB287" s="78"/>
      <c r="BC287" s="78"/>
      <c r="BD287" s="78"/>
      <c r="BE287" s="78"/>
      <c r="BF287" s="78"/>
      <c r="BG287" s="78"/>
      <c r="BH287" s="78"/>
      <c r="BI287" s="78"/>
      <c r="BJ287" s="78"/>
      <c r="BK287" s="78"/>
      <c r="BL287" s="78"/>
    </row>
    <row r="288" spans="1:64" ht="16">
      <c r="A288" s="78"/>
      <c r="B288" s="78"/>
      <c r="C288" s="144"/>
      <c r="D288" s="144"/>
      <c r="E288" s="78"/>
      <c r="F288" s="78"/>
      <c r="G288" s="78"/>
      <c r="H288" s="78"/>
      <c r="I288" s="78"/>
      <c r="J288" s="78"/>
      <c r="K288" s="78"/>
      <c r="L288" s="78"/>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78"/>
      <c r="AZ288" s="78"/>
      <c r="BA288" s="78"/>
      <c r="BB288" s="78"/>
      <c r="BC288" s="78"/>
      <c r="BD288" s="78"/>
      <c r="BE288" s="78"/>
      <c r="BF288" s="78"/>
      <c r="BG288" s="78"/>
      <c r="BH288" s="78"/>
      <c r="BI288" s="78"/>
      <c r="BJ288" s="78"/>
      <c r="BK288" s="78"/>
      <c r="BL288" s="78"/>
    </row>
    <row r="289" spans="1:64" ht="16">
      <c r="A289" s="78"/>
      <c r="B289" s="78"/>
      <c r="C289" s="144"/>
      <c r="D289" s="144"/>
      <c r="E289" s="78"/>
      <c r="F289" s="78"/>
      <c r="G289" s="78"/>
      <c r="H289" s="78"/>
      <c r="I289" s="78"/>
      <c r="J289" s="78"/>
      <c r="K289" s="78"/>
      <c r="L289" s="78"/>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78"/>
      <c r="AZ289" s="78"/>
      <c r="BA289" s="78"/>
      <c r="BB289" s="78"/>
      <c r="BC289" s="78"/>
      <c r="BD289" s="78"/>
      <c r="BE289" s="78"/>
      <c r="BF289" s="78"/>
      <c r="BG289" s="78"/>
      <c r="BH289" s="78"/>
      <c r="BI289" s="78"/>
      <c r="BJ289" s="78"/>
      <c r="BK289" s="78"/>
      <c r="BL289" s="78"/>
    </row>
    <row r="290" spans="1:64" ht="16">
      <c r="A290" s="78"/>
      <c r="B290" s="78"/>
      <c r="C290" s="144"/>
      <c r="D290" s="144"/>
      <c r="E290" s="78"/>
      <c r="F290" s="78"/>
      <c r="G290" s="78"/>
      <c r="H290" s="78"/>
      <c r="I290" s="78"/>
      <c r="J290" s="78"/>
      <c r="K290" s="78"/>
      <c r="L290" s="78"/>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78"/>
      <c r="AZ290" s="78"/>
      <c r="BA290" s="78"/>
      <c r="BB290" s="78"/>
      <c r="BC290" s="78"/>
      <c r="BD290" s="78"/>
      <c r="BE290" s="78"/>
      <c r="BF290" s="78"/>
      <c r="BG290" s="78"/>
      <c r="BH290" s="78"/>
      <c r="BI290" s="78"/>
      <c r="BJ290" s="78"/>
      <c r="BK290" s="78"/>
      <c r="BL290" s="78"/>
    </row>
    <row r="291" spans="1:64" ht="16">
      <c r="A291" s="78"/>
      <c r="B291" s="78"/>
      <c r="C291" s="144"/>
      <c r="D291" s="144"/>
      <c r="E291" s="78"/>
      <c r="F291" s="78"/>
      <c r="G291" s="78"/>
      <c r="H291" s="78"/>
      <c r="I291" s="78"/>
      <c r="J291" s="78"/>
      <c r="K291" s="78"/>
      <c r="L291" s="78"/>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78"/>
      <c r="AZ291" s="78"/>
      <c r="BA291" s="78"/>
      <c r="BB291" s="78"/>
      <c r="BC291" s="78"/>
      <c r="BD291" s="78"/>
      <c r="BE291" s="78"/>
      <c r="BF291" s="78"/>
      <c r="BG291" s="78"/>
      <c r="BH291" s="78"/>
      <c r="BI291" s="78"/>
      <c r="BJ291" s="78"/>
      <c r="BK291" s="78"/>
      <c r="BL291" s="78"/>
    </row>
    <row r="292" spans="1:64" ht="16">
      <c r="A292" s="78"/>
      <c r="B292" s="78"/>
      <c r="C292" s="144"/>
      <c r="D292" s="144"/>
      <c r="E292" s="78"/>
      <c r="F292" s="78"/>
      <c r="G292" s="78"/>
      <c r="H292" s="78"/>
      <c r="I292" s="78"/>
      <c r="J292" s="78"/>
      <c r="K292" s="78"/>
      <c r="L292" s="78"/>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78"/>
      <c r="AZ292" s="78"/>
      <c r="BA292" s="78"/>
      <c r="BB292" s="78"/>
      <c r="BC292" s="78"/>
      <c r="BD292" s="78"/>
      <c r="BE292" s="78"/>
      <c r="BF292" s="78"/>
      <c r="BG292" s="78"/>
      <c r="BH292" s="78"/>
      <c r="BI292" s="78"/>
      <c r="BJ292" s="78"/>
      <c r="BK292" s="78"/>
      <c r="BL292" s="78"/>
    </row>
    <row r="293" spans="1:64" ht="16">
      <c r="A293" s="78"/>
      <c r="B293" s="78"/>
      <c r="C293" s="144"/>
      <c r="D293" s="144"/>
      <c r="E293" s="78"/>
      <c r="F293" s="78"/>
      <c r="G293" s="78"/>
      <c r="H293" s="78"/>
      <c r="I293" s="78"/>
      <c r="J293" s="78"/>
      <c r="K293" s="78"/>
      <c r="L293" s="78"/>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78"/>
      <c r="AZ293" s="78"/>
      <c r="BA293" s="78"/>
      <c r="BB293" s="78"/>
      <c r="BC293" s="78"/>
      <c r="BD293" s="78"/>
      <c r="BE293" s="78"/>
      <c r="BF293" s="78"/>
      <c r="BG293" s="78"/>
      <c r="BH293" s="78"/>
      <c r="BI293" s="78"/>
      <c r="BJ293" s="78"/>
      <c r="BK293" s="78"/>
      <c r="BL293" s="78"/>
    </row>
    <row r="294" spans="1:64" ht="16">
      <c r="A294" s="78"/>
      <c r="B294" s="78"/>
      <c r="C294" s="144"/>
      <c r="D294" s="144"/>
      <c r="E294" s="78"/>
      <c r="F294" s="78"/>
      <c r="G294" s="78"/>
      <c r="H294" s="78"/>
      <c r="I294" s="78"/>
      <c r="J294" s="78"/>
      <c r="K294" s="78"/>
      <c r="L294" s="78"/>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78"/>
      <c r="AZ294" s="78"/>
      <c r="BA294" s="78"/>
      <c r="BB294" s="78"/>
      <c r="BC294" s="78"/>
      <c r="BD294" s="78"/>
      <c r="BE294" s="78"/>
      <c r="BF294" s="78"/>
      <c r="BG294" s="78"/>
      <c r="BH294" s="78"/>
      <c r="BI294" s="78"/>
      <c r="BJ294" s="78"/>
      <c r="BK294" s="78"/>
      <c r="BL294" s="78"/>
    </row>
    <row r="295" spans="1:64" ht="16">
      <c r="A295" s="78"/>
      <c r="B295" s="78"/>
      <c r="C295" s="144"/>
      <c r="D295" s="144"/>
      <c r="E295" s="78"/>
      <c r="F295" s="78"/>
      <c r="G295" s="78"/>
      <c r="H295" s="78"/>
      <c r="I295" s="78"/>
      <c r="J295" s="78"/>
      <c r="K295" s="78"/>
      <c r="L295" s="78"/>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78"/>
      <c r="AZ295" s="78"/>
      <c r="BA295" s="78"/>
      <c r="BB295" s="78"/>
      <c r="BC295" s="78"/>
      <c r="BD295" s="78"/>
      <c r="BE295" s="78"/>
      <c r="BF295" s="78"/>
      <c r="BG295" s="78"/>
      <c r="BH295" s="78"/>
      <c r="BI295" s="78"/>
      <c r="BJ295" s="78"/>
      <c r="BK295" s="78"/>
      <c r="BL295" s="78"/>
    </row>
    <row r="296" spans="1:64" ht="16">
      <c r="A296" s="78"/>
      <c r="B296" s="78"/>
      <c r="C296" s="144"/>
      <c r="D296" s="144"/>
      <c r="E296" s="78"/>
      <c r="F296" s="78"/>
      <c r="G296" s="78"/>
      <c r="H296" s="78"/>
      <c r="I296" s="78"/>
      <c r="J296" s="78"/>
      <c r="K296" s="78"/>
      <c r="L296" s="78"/>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78"/>
      <c r="AZ296" s="78"/>
      <c r="BA296" s="78"/>
      <c r="BB296" s="78"/>
      <c r="BC296" s="78"/>
      <c r="BD296" s="78"/>
      <c r="BE296" s="78"/>
      <c r="BF296" s="78"/>
      <c r="BG296" s="78"/>
      <c r="BH296" s="78"/>
      <c r="BI296" s="78"/>
      <c r="BJ296" s="78"/>
      <c r="BK296" s="78"/>
      <c r="BL296" s="78"/>
    </row>
    <row r="297" spans="1:64" ht="16">
      <c r="A297" s="78"/>
      <c r="B297" s="78"/>
      <c r="C297" s="144"/>
      <c r="D297" s="144"/>
      <c r="E297" s="78"/>
      <c r="F297" s="78"/>
      <c r="G297" s="78"/>
      <c r="H297" s="78"/>
      <c r="I297" s="78"/>
      <c r="J297" s="78"/>
      <c r="K297" s="78"/>
      <c r="L297" s="78"/>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78"/>
      <c r="AZ297" s="78"/>
      <c r="BA297" s="78"/>
      <c r="BB297" s="78"/>
      <c r="BC297" s="78"/>
      <c r="BD297" s="78"/>
      <c r="BE297" s="78"/>
      <c r="BF297" s="78"/>
      <c r="BG297" s="78"/>
      <c r="BH297" s="78"/>
      <c r="BI297" s="78"/>
      <c r="BJ297" s="78"/>
      <c r="BK297" s="78"/>
      <c r="BL297" s="78"/>
    </row>
    <row r="298" spans="1:64" ht="16">
      <c r="A298" s="78"/>
      <c r="B298" s="78"/>
      <c r="C298" s="144"/>
      <c r="D298" s="144"/>
      <c r="E298" s="78"/>
      <c r="F298" s="78"/>
      <c r="G298" s="78"/>
      <c r="H298" s="78"/>
      <c r="I298" s="78"/>
      <c r="J298" s="78"/>
      <c r="K298" s="78"/>
      <c r="L298" s="78"/>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78"/>
      <c r="AZ298" s="78"/>
      <c r="BA298" s="78"/>
      <c r="BB298" s="78"/>
      <c r="BC298" s="78"/>
      <c r="BD298" s="78"/>
      <c r="BE298" s="78"/>
      <c r="BF298" s="78"/>
      <c r="BG298" s="78"/>
      <c r="BH298" s="78"/>
      <c r="BI298" s="78"/>
      <c r="BJ298" s="78"/>
      <c r="BK298" s="78"/>
      <c r="BL298" s="78"/>
    </row>
    <row r="299" spans="1:64" ht="16">
      <c r="A299" s="78"/>
      <c r="B299" s="78"/>
      <c r="C299" s="144"/>
      <c r="D299" s="144"/>
      <c r="E299" s="78"/>
      <c r="F299" s="78"/>
      <c r="G299" s="78"/>
      <c r="H299" s="78"/>
      <c r="I299" s="78"/>
      <c r="J299" s="78"/>
      <c r="K299" s="78"/>
      <c r="L299" s="78"/>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78"/>
      <c r="AZ299" s="78"/>
      <c r="BA299" s="78"/>
      <c r="BB299" s="78"/>
      <c r="BC299" s="78"/>
      <c r="BD299" s="78"/>
      <c r="BE299" s="78"/>
      <c r="BF299" s="78"/>
      <c r="BG299" s="78"/>
      <c r="BH299" s="78"/>
      <c r="BI299" s="78"/>
      <c r="BJ299" s="78"/>
      <c r="BK299" s="78"/>
      <c r="BL299" s="78"/>
    </row>
    <row r="300" spans="1:64" ht="16">
      <c r="A300" s="78"/>
      <c r="B300" s="78"/>
      <c r="C300" s="144"/>
      <c r="D300" s="144"/>
      <c r="E300" s="78"/>
      <c r="F300" s="78"/>
      <c r="G300" s="78"/>
      <c r="H300" s="78"/>
      <c r="I300" s="78"/>
      <c r="J300" s="78"/>
      <c r="K300" s="78"/>
      <c r="L300" s="78"/>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78"/>
      <c r="AZ300" s="78"/>
      <c r="BA300" s="78"/>
      <c r="BB300" s="78"/>
      <c r="BC300" s="78"/>
      <c r="BD300" s="78"/>
      <c r="BE300" s="78"/>
      <c r="BF300" s="78"/>
      <c r="BG300" s="78"/>
      <c r="BH300" s="78"/>
      <c r="BI300" s="78"/>
      <c r="BJ300" s="78"/>
      <c r="BK300" s="78"/>
      <c r="BL300" s="78"/>
    </row>
    <row r="301" spans="1:64" ht="16">
      <c r="A301" s="78"/>
      <c r="B301" s="78"/>
      <c r="C301" s="144"/>
      <c r="D301" s="144"/>
      <c r="E301" s="78"/>
      <c r="F301" s="78"/>
      <c r="G301" s="78"/>
      <c r="H301" s="78"/>
      <c r="I301" s="78"/>
      <c r="J301" s="78"/>
      <c r="K301" s="78"/>
      <c r="L301" s="78"/>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78"/>
      <c r="AZ301" s="78"/>
      <c r="BA301" s="78"/>
      <c r="BB301" s="78"/>
      <c r="BC301" s="78"/>
      <c r="BD301" s="78"/>
      <c r="BE301" s="78"/>
      <c r="BF301" s="78"/>
      <c r="BG301" s="78"/>
      <c r="BH301" s="78"/>
      <c r="BI301" s="78"/>
      <c r="BJ301" s="78"/>
      <c r="BK301" s="78"/>
      <c r="BL301" s="78"/>
    </row>
    <row r="302" spans="1:64" ht="16">
      <c r="A302" s="78"/>
      <c r="B302" s="78"/>
      <c r="C302" s="144"/>
      <c r="D302" s="144"/>
      <c r="E302" s="78"/>
      <c r="F302" s="78"/>
      <c r="G302" s="78"/>
      <c r="H302" s="78"/>
      <c r="I302" s="78"/>
      <c r="J302" s="78"/>
      <c r="K302" s="78"/>
      <c r="L302" s="78"/>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78"/>
      <c r="AZ302" s="78"/>
      <c r="BA302" s="78"/>
      <c r="BB302" s="78"/>
      <c r="BC302" s="78"/>
      <c r="BD302" s="78"/>
      <c r="BE302" s="78"/>
      <c r="BF302" s="78"/>
      <c r="BG302" s="78"/>
      <c r="BH302" s="78"/>
      <c r="BI302" s="78"/>
      <c r="BJ302" s="78"/>
      <c r="BK302" s="78"/>
      <c r="BL302" s="78"/>
    </row>
    <row r="303" spans="1:64" ht="16">
      <c r="A303" s="78"/>
      <c r="B303" s="78"/>
      <c r="C303" s="144"/>
      <c r="D303" s="144"/>
      <c r="E303" s="78"/>
      <c r="F303" s="78"/>
      <c r="G303" s="78"/>
      <c r="H303" s="78"/>
      <c r="I303" s="78"/>
      <c r="J303" s="78"/>
      <c r="K303" s="78"/>
      <c r="L303" s="78"/>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78"/>
      <c r="AZ303" s="78"/>
      <c r="BA303" s="78"/>
      <c r="BB303" s="78"/>
      <c r="BC303" s="78"/>
      <c r="BD303" s="78"/>
      <c r="BE303" s="78"/>
      <c r="BF303" s="78"/>
      <c r="BG303" s="78"/>
      <c r="BH303" s="78"/>
      <c r="BI303" s="78"/>
      <c r="BJ303" s="78"/>
      <c r="BK303" s="78"/>
      <c r="BL303" s="78"/>
    </row>
    <row r="304" spans="1:64" ht="16">
      <c r="A304" s="78"/>
      <c r="B304" s="78"/>
      <c r="C304" s="144"/>
      <c r="D304" s="144"/>
      <c r="E304" s="78"/>
      <c r="F304" s="78"/>
      <c r="G304" s="78"/>
      <c r="H304" s="78"/>
      <c r="I304" s="78"/>
      <c r="J304" s="78"/>
      <c r="K304" s="78"/>
      <c r="L304" s="78"/>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78"/>
      <c r="AZ304" s="78"/>
      <c r="BA304" s="78"/>
      <c r="BB304" s="78"/>
      <c r="BC304" s="78"/>
      <c r="BD304" s="78"/>
      <c r="BE304" s="78"/>
      <c r="BF304" s="78"/>
      <c r="BG304" s="78"/>
      <c r="BH304" s="78"/>
      <c r="BI304" s="78"/>
      <c r="BJ304" s="78"/>
      <c r="BK304" s="78"/>
      <c r="BL304" s="78"/>
    </row>
    <row r="305" spans="1:64" ht="16">
      <c r="A305" s="78"/>
      <c r="B305" s="78"/>
      <c r="C305" s="144"/>
      <c r="D305" s="144"/>
      <c r="E305" s="78"/>
      <c r="F305" s="78"/>
      <c r="G305" s="78"/>
      <c r="H305" s="78"/>
      <c r="I305" s="78"/>
      <c r="J305" s="78"/>
      <c r="K305" s="78"/>
      <c r="L305" s="78"/>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78"/>
      <c r="AZ305" s="78"/>
      <c r="BA305" s="78"/>
      <c r="BB305" s="78"/>
      <c r="BC305" s="78"/>
      <c r="BD305" s="78"/>
      <c r="BE305" s="78"/>
      <c r="BF305" s="78"/>
      <c r="BG305" s="78"/>
      <c r="BH305" s="78"/>
      <c r="BI305" s="78"/>
      <c r="BJ305" s="78"/>
      <c r="BK305" s="78"/>
      <c r="BL305" s="78"/>
    </row>
    <row r="306" spans="1:64" ht="16">
      <c r="A306" s="78"/>
      <c r="B306" s="78"/>
      <c r="C306" s="144"/>
      <c r="D306" s="144"/>
      <c r="E306" s="78"/>
      <c r="F306" s="78"/>
      <c r="G306" s="78"/>
      <c r="H306" s="78"/>
      <c r="I306" s="78"/>
      <c r="J306" s="78"/>
      <c r="K306" s="78"/>
      <c r="L306" s="78"/>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78"/>
      <c r="AZ306" s="78"/>
      <c r="BA306" s="78"/>
      <c r="BB306" s="78"/>
      <c r="BC306" s="78"/>
      <c r="BD306" s="78"/>
      <c r="BE306" s="78"/>
      <c r="BF306" s="78"/>
      <c r="BG306" s="78"/>
      <c r="BH306" s="78"/>
      <c r="BI306" s="78"/>
      <c r="BJ306" s="78"/>
      <c r="BK306" s="78"/>
      <c r="BL306" s="78"/>
    </row>
    <row r="307" spans="1:64" ht="16">
      <c r="A307" s="78"/>
      <c r="B307" s="78"/>
      <c r="C307" s="144"/>
      <c r="D307" s="144"/>
      <c r="E307" s="78"/>
      <c r="F307" s="78"/>
      <c r="G307" s="78"/>
      <c r="H307" s="78"/>
      <c r="I307" s="78"/>
      <c r="J307" s="78"/>
      <c r="K307" s="78"/>
      <c r="L307" s="78"/>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78"/>
      <c r="AZ307" s="78"/>
      <c r="BA307" s="78"/>
      <c r="BB307" s="78"/>
      <c r="BC307" s="78"/>
      <c r="BD307" s="78"/>
      <c r="BE307" s="78"/>
      <c r="BF307" s="78"/>
      <c r="BG307" s="78"/>
      <c r="BH307" s="78"/>
      <c r="BI307" s="78"/>
      <c r="BJ307" s="78"/>
      <c r="BK307" s="78"/>
      <c r="BL307" s="78"/>
    </row>
    <row r="308" spans="1:64" ht="16">
      <c r="A308" s="78"/>
      <c r="B308" s="78"/>
      <c r="C308" s="144"/>
      <c r="D308" s="144"/>
      <c r="E308" s="78"/>
      <c r="F308" s="78"/>
      <c r="G308" s="78"/>
      <c r="H308" s="78"/>
      <c r="I308" s="78"/>
      <c r="J308" s="78"/>
      <c r="K308" s="78"/>
      <c r="L308" s="78"/>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78"/>
      <c r="AZ308" s="78"/>
      <c r="BA308" s="78"/>
      <c r="BB308" s="78"/>
      <c r="BC308" s="78"/>
      <c r="BD308" s="78"/>
      <c r="BE308" s="78"/>
      <c r="BF308" s="78"/>
      <c r="BG308" s="78"/>
      <c r="BH308" s="78"/>
      <c r="BI308" s="78"/>
      <c r="BJ308" s="78"/>
      <c r="BK308" s="78"/>
      <c r="BL308" s="78"/>
    </row>
    <row r="309" spans="1:64" ht="16">
      <c r="A309" s="78"/>
      <c r="B309" s="78"/>
      <c r="C309" s="144"/>
      <c r="D309" s="144"/>
      <c r="E309" s="78"/>
      <c r="F309" s="78"/>
      <c r="G309" s="78"/>
      <c r="H309" s="78"/>
      <c r="I309" s="78"/>
      <c r="J309" s="78"/>
      <c r="K309" s="78"/>
      <c r="L309" s="78"/>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78"/>
      <c r="AZ309" s="78"/>
      <c r="BA309" s="78"/>
      <c r="BB309" s="78"/>
      <c r="BC309" s="78"/>
      <c r="BD309" s="78"/>
      <c r="BE309" s="78"/>
      <c r="BF309" s="78"/>
      <c r="BG309" s="78"/>
      <c r="BH309" s="78"/>
      <c r="BI309" s="78"/>
      <c r="BJ309" s="78"/>
      <c r="BK309" s="78"/>
      <c r="BL309" s="78"/>
    </row>
    <row r="310" spans="1:64" ht="16">
      <c r="A310" s="78"/>
      <c r="B310" s="78"/>
      <c r="C310" s="144"/>
      <c r="D310" s="144"/>
      <c r="E310" s="78"/>
      <c r="F310" s="78"/>
      <c r="G310" s="78"/>
      <c r="H310" s="78"/>
      <c r="I310" s="78"/>
      <c r="J310" s="78"/>
      <c r="K310" s="78"/>
      <c r="L310" s="78"/>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78"/>
      <c r="AZ310" s="78"/>
      <c r="BA310" s="78"/>
      <c r="BB310" s="78"/>
      <c r="BC310" s="78"/>
      <c r="BD310" s="78"/>
      <c r="BE310" s="78"/>
      <c r="BF310" s="78"/>
      <c r="BG310" s="78"/>
      <c r="BH310" s="78"/>
      <c r="BI310" s="78"/>
      <c r="BJ310" s="78"/>
      <c r="BK310" s="78"/>
      <c r="BL310" s="78"/>
    </row>
    <row r="311" spans="1:64" ht="16">
      <c r="A311" s="78"/>
      <c r="B311" s="78"/>
      <c r="C311" s="144"/>
      <c r="D311" s="144"/>
      <c r="E311" s="78"/>
      <c r="F311" s="78"/>
      <c r="G311" s="78"/>
      <c r="H311" s="78"/>
      <c r="I311" s="78"/>
      <c r="J311" s="78"/>
      <c r="K311" s="78"/>
      <c r="L311" s="78"/>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78"/>
      <c r="AZ311" s="78"/>
      <c r="BA311" s="78"/>
      <c r="BB311" s="78"/>
      <c r="BC311" s="78"/>
      <c r="BD311" s="78"/>
      <c r="BE311" s="78"/>
      <c r="BF311" s="78"/>
      <c r="BG311" s="78"/>
      <c r="BH311" s="78"/>
      <c r="BI311" s="78"/>
      <c r="BJ311" s="78"/>
      <c r="BK311" s="78"/>
      <c r="BL311" s="78"/>
    </row>
    <row r="312" spans="1:64" ht="16">
      <c r="A312" s="78"/>
      <c r="B312" s="78"/>
      <c r="C312" s="144"/>
      <c r="D312" s="144"/>
      <c r="E312" s="78"/>
      <c r="F312" s="78"/>
      <c r="G312" s="78"/>
      <c r="H312" s="78"/>
      <c r="I312" s="78"/>
      <c r="J312" s="78"/>
      <c r="K312" s="78"/>
      <c r="L312" s="78"/>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78"/>
      <c r="AZ312" s="78"/>
      <c r="BA312" s="78"/>
      <c r="BB312" s="78"/>
      <c r="BC312" s="78"/>
      <c r="BD312" s="78"/>
      <c r="BE312" s="78"/>
      <c r="BF312" s="78"/>
      <c r="BG312" s="78"/>
      <c r="BH312" s="78"/>
      <c r="BI312" s="78"/>
      <c r="BJ312" s="78"/>
      <c r="BK312" s="78"/>
      <c r="BL312" s="78"/>
    </row>
    <row r="313" spans="1:64" ht="16">
      <c r="A313" s="78"/>
      <c r="B313" s="78"/>
      <c r="C313" s="144"/>
      <c r="D313" s="144"/>
      <c r="E313" s="78"/>
      <c r="F313" s="78"/>
      <c r="G313" s="78"/>
      <c r="H313" s="78"/>
      <c r="I313" s="78"/>
      <c r="J313" s="78"/>
      <c r="K313" s="78"/>
      <c r="L313" s="78"/>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78"/>
      <c r="AZ313" s="78"/>
      <c r="BA313" s="78"/>
      <c r="BB313" s="78"/>
      <c r="BC313" s="78"/>
      <c r="BD313" s="78"/>
      <c r="BE313" s="78"/>
      <c r="BF313" s="78"/>
      <c r="BG313" s="78"/>
      <c r="BH313" s="78"/>
      <c r="BI313" s="78"/>
      <c r="BJ313" s="78"/>
      <c r="BK313" s="78"/>
      <c r="BL313" s="78"/>
    </row>
    <row r="314" spans="1:64" ht="16">
      <c r="A314" s="78"/>
      <c r="B314" s="78"/>
      <c r="C314" s="144"/>
      <c r="D314" s="144"/>
      <c r="E314" s="78"/>
      <c r="F314" s="78"/>
      <c r="G314" s="78"/>
      <c r="H314" s="78"/>
      <c r="I314" s="78"/>
      <c r="J314" s="78"/>
      <c r="K314" s="78"/>
      <c r="L314" s="78"/>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78"/>
      <c r="AZ314" s="78"/>
      <c r="BA314" s="78"/>
      <c r="BB314" s="78"/>
      <c r="BC314" s="78"/>
      <c r="BD314" s="78"/>
      <c r="BE314" s="78"/>
      <c r="BF314" s="78"/>
      <c r="BG314" s="78"/>
      <c r="BH314" s="78"/>
      <c r="BI314" s="78"/>
      <c r="BJ314" s="78"/>
      <c r="BK314" s="78"/>
      <c r="BL314" s="78"/>
    </row>
    <row r="315" spans="1:64" ht="16">
      <c r="A315" s="78"/>
      <c r="B315" s="78"/>
      <c r="C315" s="144"/>
      <c r="D315" s="144"/>
      <c r="E315" s="78"/>
      <c r="F315" s="78"/>
      <c r="G315" s="78"/>
      <c r="H315" s="78"/>
      <c r="I315" s="78"/>
      <c r="J315" s="78"/>
      <c r="K315" s="78"/>
      <c r="L315" s="78"/>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78"/>
      <c r="AZ315" s="78"/>
      <c r="BA315" s="78"/>
      <c r="BB315" s="78"/>
      <c r="BC315" s="78"/>
      <c r="BD315" s="78"/>
      <c r="BE315" s="78"/>
      <c r="BF315" s="78"/>
      <c r="BG315" s="78"/>
      <c r="BH315" s="78"/>
      <c r="BI315" s="78"/>
      <c r="BJ315" s="78"/>
      <c r="BK315" s="78"/>
      <c r="BL315" s="78"/>
    </row>
    <row r="316" spans="1:64" ht="16">
      <c r="A316" s="78"/>
      <c r="B316" s="78"/>
      <c r="C316" s="144"/>
      <c r="D316" s="144"/>
      <c r="E316" s="78"/>
      <c r="F316" s="78"/>
      <c r="G316" s="78"/>
      <c r="H316" s="78"/>
      <c r="I316" s="78"/>
      <c r="J316" s="78"/>
      <c r="K316" s="78"/>
      <c r="L316" s="78"/>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78"/>
      <c r="AZ316" s="78"/>
      <c r="BA316" s="78"/>
      <c r="BB316" s="78"/>
      <c r="BC316" s="78"/>
      <c r="BD316" s="78"/>
      <c r="BE316" s="78"/>
      <c r="BF316" s="78"/>
      <c r="BG316" s="78"/>
      <c r="BH316" s="78"/>
      <c r="BI316" s="78"/>
      <c r="BJ316" s="78"/>
      <c r="BK316" s="78"/>
      <c r="BL316" s="78"/>
    </row>
    <row r="317" spans="1:64" ht="16">
      <c r="A317" s="78"/>
      <c r="B317" s="78"/>
      <c r="C317" s="144"/>
      <c r="D317" s="144"/>
      <c r="E317" s="78"/>
      <c r="F317" s="78"/>
      <c r="G317" s="78"/>
      <c r="H317" s="78"/>
      <c r="I317" s="78"/>
      <c r="J317" s="78"/>
      <c r="K317" s="78"/>
      <c r="L317" s="78"/>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78"/>
      <c r="AZ317" s="78"/>
      <c r="BA317" s="78"/>
      <c r="BB317" s="78"/>
      <c r="BC317" s="78"/>
      <c r="BD317" s="78"/>
      <c r="BE317" s="78"/>
      <c r="BF317" s="78"/>
      <c r="BG317" s="78"/>
      <c r="BH317" s="78"/>
      <c r="BI317" s="78"/>
      <c r="BJ317" s="78"/>
      <c r="BK317" s="78"/>
      <c r="BL317" s="78"/>
    </row>
    <row r="318" spans="1:64" ht="16">
      <c r="A318" s="78"/>
      <c r="B318" s="78"/>
      <c r="C318" s="144"/>
      <c r="D318" s="144"/>
      <c r="E318" s="78"/>
      <c r="F318" s="78"/>
      <c r="G318" s="78"/>
      <c r="H318" s="78"/>
      <c r="I318" s="78"/>
      <c r="J318" s="78"/>
      <c r="K318" s="78"/>
      <c r="L318" s="78"/>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78"/>
      <c r="AZ318" s="78"/>
      <c r="BA318" s="78"/>
      <c r="BB318" s="78"/>
      <c r="BC318" s="78"/>
      <c r="BD318" s="78"/>
      <c r="BE318" s="78"/>
      <c r="BF318" s="78"/>
      <c r="BG318" s="78"/>
      <c r="BH318" s="78"/>
      <c r="BI318" s="78"/>
      <c r="BJ318" s="78"/>
      <c r="BK318" s="78"/>
      <c r="BL318" s="78"/>
    </row>
    <row r="319" spans="1:64" ht="16">
      <c r="A319" s="78"/>
      <c r="B319" s="78"/>
      <c r="C319" s="144"/>
      <c r="D319" s="144"/>
      <c r="E319" s="78"/>
      <c r="F319" s="78"/>
      <c r="G319" s="78"/>
      <c r="H319" s="78"/>
      <c r="I319" s="78"/>
      <c r="J319" s="78"/>
      <c r="K319" s="78"/>
      <c r="L319" s="78"/>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78"/>
      <c r="AZ319" s="78"/>
      <c r="BA319" s="78"/>
      <c r="BB319" s="78"/>
      <c r="BC319" s="78"/>
      <c r="BD319" s="78"/>
      <c r="BE319" s="78"/>
      <c r="BF319" s="78"/>
      <c r="BG319" s="78"/>
      <c r="BH319" s="78"/>
      <c r="BI319" s="78"/>
      <c r="BJ319" s="78"/>
      <c r="BK319" s="78"/>
      <c r="BL319" s="78"/>
    </row>
    <row r="320" spans="1:64" ht="16">
      <c r="A320" s="78"/>
      <c r="B320" s="78"/>
      <c r="C320" s="144"/>
      <c r="D320" s="144"/>
      <c r="E320" s="78"/>
      <c r="F320" s="78"/>
      <c r="G320" s="78"/>
      <c r="H320" s="78"/>
      <c r="I320" s="78"/>
      <c r="J320" s="78"/>
      <c r="K320" s="78"/>
      <c r="L320" s="78"/>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78"/>
      <c r="AZ320" s="78"/>
      <c r="BA320" s="78"/>
      <c r="BB320" s="78"/>
      <c r="BC320" s="78"/>
      <c r="BD320" s="78"/>
      <c r="BE320" s="78"/>
      <c r="BF320" s="78"/>
      <c r="BG320" s="78"/>
      <c r="BH320" s="78"/>
      <c r="BI320" s="78"/>
      <c r="BJ320" s="78"/>
      <c r="BK320" s="78"/>
      <c r="BL320" s="78"/>
    </row>
    <row r="321" spans="1:64" ht="16">
      <c r="A321" s="78"/>
      <c r="B321" s="78"/>
      <c r="C321" s="144"/>
      <c r="D321" s="144"/>
      <c r="E321" s="78"/>
      <c r="F321" s="78"/>
      <c r="G321" s="78"/>
      <c r="H321" s="78"/>
      <c r="I321" s="78"/>
      <c r="J321" s="78"/>
      <c r="K321" s="78"/>
      <c r="L321" s="78"/>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78"/>
      <c r="AZ321" s="78"/>
      <c r="BA321" s="78"/>
      <c r="BB321" s="78"/>
      <c r="BC321" s="78"/>
      <c r="BD321" s="78"/>
      <c r="BE321" s="78"/>
      <c r="BF321" s="78"/>
      <c r="BG321" s="78"/>
      <c r="BH321" s="78"/>
      <c r="BI321" s="78"/>
      <c r="BJ321" s="78"/>
      <c r="BK321" s="78"/>
      <c r="BL321" s="78"/>
    </row>
    <row r="322" spans="1:64" ht="16">
      <c r="A322" s="78"/>
      <c r="B322" s="78"/>
      <c r="C322" s="144"/>
      <c r="D322" s="144"/>
      <c r="E322" s="78"/>
      <c r="F322" s="78"/>
      <c r="G322" s="78"/>
      <c r="H322" s="78"/>
      <c r="I322" s="78"/>
      <c r="J322" s="78"/>
      <c r="K322" s="78"/>
      <c r="L322" s="78"/>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78"/>
      <c r="AZ322" s="78"/>
      <c r="BA322" s="78"/>
      <c r="BB322" s="78"/>
      <c r="BC322" s="78"/>
      <c r="BD322" s="78"/>
      <c r="BE322" s="78"/>
      <c r="BF322" s="78"/>
      <c r="BG322" s="78"/>
      <c r="BH322" s="78"/>
      <c r="BI322" s="78"/>
      <c r="BJ322" s="78"/>
      <c r="BK322" s="78"/>
      <c r="BL322" s="78"/>
    </row>
    <row r="323" spans="1:64" ht="16">
      <c r="A323" s="78"/>
      <c r="B323" s="78"/>
      <c r="C323" s="144"/>
      <c r="D323" s="144"/>
      <c r="E323" s="78"/>
      <c r="F323" s="78"/>
      <c r="G323" s="78"/>
      <c r="H323" s="78"/>
      <c r="I323" s="78"/>
      <c r="J323" s="78"/>
      <c r="K323" s="78"/>
      <c r="L323" s="78"/>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78"/>
      <c r="AZ323" s="78"/>
      <c r="BA323" s="78"/>
      <c r="BB323" s="78"/>
      <c r="BC323" s="78"/>
      <c r="BD323" s="78"/>
      <c r="BE323" s="78"/>
      <c r="BF323" s="78"/>
      <c r="BG323" s="78"/>
      <c r="BH323" s="78"/>
      <c r="BI323" s="78"/>
      <c r="BJ323" s="78"/>
      <c r="BK323" s="78"/>
      <c r="BL323" s="78"/>
    </row>
    <row r="324" spans="1:64" ht="16">
      <c r="A324" s="78"/>
      <c r="B324" s="78"/>
      <c r="C324" s="144"/>
      <c r="D324" s="144"/>
      <c r="E324" s="78"/>
      <c r="F324" s="78"/>
      <c r="G324" s="78"/>
      <c r="H324" s="78"/>
      <c r="I324" s="78"/>
      <c r="J324" s="78"/>
      <c r="K324" s="78"/>
      <c r="L324" s="78"/>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78"/>
      <c r="AZ324" s="78"/>
      <c r="BA324" s="78"/>
      <c r="BB324" s="78"/>
      <c r="BC324" s="78"/>
      <c r="BD324" s="78"/>
      <c r="BE324" s="78"/>
      <c r="BF324" s="78"/>
      <c r="BG324" s="78"/>
      <c r="BH324" s="78"/>
      <c r="BI324" s="78"/>
      <c r="BJ324" s="78"/>
      <c r="BK324" s="78"/>
      <c r="BL324" s="78"/>
    </row>
    <row r="325" spans="1:64" ht="16">
      <c r="A325" s="78"/>
      <c r="B325" s="78"/>
      <c r="C325" s="144"/>
      <c r="D325" s="144"/>
      <c r="E325" s="78"/>
      <c r="F325" s="78"/>
      <c r="G325" s="78"/>
      <c r="H325" s="78"/>
      <c r="I325" s="78"/>
      <c r="J325" s="78"/>
      <c r="K325" s="78"/>
      <c r="L325" s="78"/>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78"/>
      <c r="AZ325" s="78"/>
      <c r="BA325" s="78"/>
      <c r="BB325" s="78"/>
      <c r="BC325" s="78"/>
      <c r="BD325" s="78"/>
      <c r="BE325" s="78"/>
      <c r="BF325" s="78"/>
      <c r="BG325" s="78"/>
      <c r="BH325" s="78"/>
      <c r="BI325" s="78"/>
      <c r="BJ325" s="78"/>
      <c r="BK325" s="78"/>
      <c r="BL325" s="78"/>
    </row>
    <row r="326" spans="1:64" ht="16">
      <c r="A326" s="78"/>
      <c r="B326" s="78"/>
      <c r="C326" s="144"/>
      <c r="D326" s="144"/>
      <c r="E326" s="78"/>
      <c r="F326" s="78"/>
      <c r="G326" s="78"/>
      <c r="H326" s="78"/>
      <c r="I326" s="78"/>
      <c r="J326" s="78"/>
      <c r="K326" s="78"/>
      <c r="L326" s="78"/>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78"/>
      <c r="AZ326" s="78"/>
      <c r="BA326" s="78"/>
      <c r="BB326" s="78"/>
      <c r="BC326" s="78"/>
      <c r="BD326" s="78"/>
      <c r="BE326" s="78"/>
      <c r="BF326" s="78"/>
      <c r="BG326" s="78"/>
      <c r="BH326" s="78"/>
      <c r="BI326" s="78"/>
      <c r="BJ326" s="78"/>
      <c r="BK326" s="78"/>
      <c r="BL326" s="78"/>
    </row>
    <row r="327" spans="1:64" ht="16">
      <c r="A327" s="78"/>
      <c r="B327" s="78"/>
      <c r="C327" s="144"/>
      <c r="D327" s="144"/>
      <c r="E327" s="78"/>
      <c r="F327" s="78"/>
      <c r="G327" s="78"/>
      <c r="H327" s="78"/>
      <c r="I327" s="78"/>
      <c r="J327" s="78"/>
      <c r="K327" s="78"/>
      <c r="L327" s="78"/>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78"/>
      <c r="AZ327" s="78"/>
      <c r="BA327" s="78"/>
      <c r="BB327" s="78"/>
      <c r="BC327" s="78"/>
      <c r="BD327" s="78"/>
      <c r="BE327" s="78"/>
      <c r="BF327" s="78"/>
      <c r="BG327" s="78"/>
      <c r="BH327" s="78"/>
      <c r="BI327" s="78"/>
      <c r="BJ327" s="78"/>
      <c r="BK327" s="78"/>
      <c r="BL327" s="78"/>
    </row>
    <row r="328" spans="1:64" ht="16">
      <c r="A328" s="78"/>
      <c r="B328" s="78"/>
      <c r="C328" s="144"/>
      <c r="D328" s="144"/>
      <c r="E328" s="78"/>
      <c r="F328" s="78"/>
      <c r="G328" s="78"/>
      <c r="H328" s="78"/>
      <c r="I328" s="78"/>
      <c r="J328" s="78"/>
      <c r="K328" s="78"/>
      <c r="L328" s="78"/>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78"/>
      <c r="AZ328" s="78"/>
      <c r="BA328" s="78"/>
      <c r="BB328" s="78"/>
      <c r="BC328" s="78"/>
      <c r="BD328" s="78"/>
      <c r="BE328" s="78"/>
      <c r="BF328" s="78"/>
      <c r="BG328" s="78"/>
      <c r="BH328" s="78"/>
      <c r="BI328" s="78"/>
      <c r="BJ328" s="78"/>
      <c r="BK328" s="78"/>
      <c r="BL328" s="78"/>
    </row>
    <row r="329" spans="1:64" ht="16">
      <c r="A329" s="78"/>
      <c r="B329" s="78"/>
      <c r="C329" s="144"/>
      <c r="D329" s="144"/>
      <c r="E329" s="78"/>
      <c r="F329" s="78"/>
      <c r="G329" s="78"/>
      <c r="H329" s="78"/>
      <c r="I329" s="78"/>
      <c r="J329" s="78"/>
      <c r="K329" s="78"/>
      <c r="L329" s="78"/>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78"/>
      <c r="AZ329" s="78"/>
      <c r="BA329" s="78"/>
      <c r="BB329" s="78"/>
      <c r="BC329" s="78"/>
      <c r="BD329" s="78"/>
      <c r="BE329" s="78"/>
      <c r="BF329" s="78"/>
      <c r="BG329" s="78"/>
      <c r="BH329" s="78"/>
      <c r="BI329" s="78"/>
      <c r="BJ329" s="78"/>
      <c r="BK329" s="78"/>
      <c r="BL329" s="78"/>
    </row>
    <row r="330" spans="1:64" ht="16">
      <c r="A330" s="78"/>
      <c r="B330" s="78"/>
      <c r="C330" s="144"/>
      <c r="D330" s="144"/>
      <c r="E330" s="78"/>
      <c r="F330" s="78"/>
      <c r="G330" s="78"/>
      <c r="H330" s="78"/>
      <c r="I330" s="78"/>
      <c r="J330" s="78"/>
      <c r="K330" s="78"/>
      <c r="L330" s="78"/>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78"/>
      <c r="AZ330" s="78"/>
      <c r="BA330" s="78"/>
      <c r="BB330" s="78"/>
      <c r="BC330" s="78"/>
      <c r="BD330" s="78"/>
      <c r="BE330" s="78"/>
      <c r="BF330" s="78"/>
      <c r="BG330" s="78"/>
      <c r="BH330" s="78"/>
      <c r="BI330" s="78"/>
      <c r="BJ330" s="78"/>
      <c r="BK330" s="78"/>
      <c r="BL330" s="78"/>
    </row>
    <row r="331" spans="1:64" ht="16">
      <c r="A331" s="78"/>
      <c r="B331" s="78"/>
      <c r="C331" s="144"/>
      <c r="D331" s="144"/>
      <c r="E331" s="78"/>
      <c r="F331" s="78"/>
      <c r="G331" s="78"/>
      <c r="H331" s="78"/>
      <c r="I331" s="78"/>
      <c r="J331" s="78"/>
      <c r="K331" s="78"/>
      <c r="L331" s="78"/>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78"/>
      <c r="AZ331" s="78"/>
      <c r="BA331" s="78"/>
      <c r="BB331" s="78"/>
      <c r="BC331" s="78"/>
      <c r="BD331" s="78"/>
      <c r="BE331" s="78"/>
      <c r="BF331" s="78"/>
      <c r="BG331" s="78"/>
      <c r="BH331" s="78"/>
      <c r="BI331" s="78"/>
      <c r="BJ331" s="78"/>
      <c r="BK331" s="78"/>
      <c r="BL331" s="78"/>
    </row>
    <row r="332" spans="1:64" ht="16">
      <c r="A332" s="78"/>
      <c r="B332" s="78"/>
      <c r="C332" s="144"/>
      <c r="D332" s="144"/>
      <c r="E332" s="78"/>
      <c r="F332" s="78"/>
      <c r="G332" s="78"/>
      <c r="H332" s="78"/>
      <c r="I332" s="78"/>
      <c r="J332" s="78"/>
      <c r="K332" s="78"/>
      <c r="L332" s="78"/>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78"/>
      <c r="AZ332" s="78"/>
      <c r="BA332" s="78"/>
      <c r="BB332" s="78"/>
      <c r="BC332" s="78"/>
      <c r="BD332" s="78"/>
      <c r="BE332" s="78"/>
      <c r="BF332" s="78"/>
      <c r="BG332" s="78"/>
      <c r="BH332" s="78"/>
      <c r="BI332" s="78"/>
      <c r="BJ332" s="78"/>
      <c r="BK332" s="78"/>
      <c r="BL332" s="78"/>
    </row>
    <row r="333" spans="1:64" ht="16">
      <c r="A333" s="78"/>
      <c r="B333" s="78"/>
      <c r="C333" s="144"/>
      <c r="D333" s="144"/>
      <c r="E333" s="78"/>
      <c r="F333" s="78"/>
      <c r="G333" s="78"/>
      <c r="H333" s="78"/>
      <c r="I333" s="78"/>
      <c r="J333" s="78"/>
      <c r="K333" s="78"/>
      <c r="L333" s="78"/>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78"/>
      <c r="AZ333" s="78"/>
      <c r="BA333" s="78"/>
      <c r="BB333" s="78"/>
      <c r="BC333" s="78"/>
      <c r="BD333" s="78"/>
      <c r="BE333" s="78"/>
      <c r="BF333" s="78"/>
      <c r="BG333" s="78"/>
      <c r="BH333" s="78"/>
      <c r="BI333" s="78"/>
      <c r="BJ333" s="78"/>
      <c r="BK333" s="78"/>
      <c r="BL333" s="78"/>
    </row>
    <row r="334" spans="1:64" ht="16">
      <c r="A334" s="78"/>
      <c r="B334" s="78"/>
      <c r="C334" s="144"/>
      <c r="D334" s="144"/>
      <c r="E334" s="78"/>
      <c r="F334" s="78"/>
      <c r="G334" s="78"/>
      <c r="H334" s="78"/>
      <c r="I334" s="78"/>
      <c r="J334" s="78"/>
      <c r="K334" s="78"/>
      <c r="L334" s="78"/>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78"/>
      <c r="AZ334" s="78"/>
      <c r="BA334" s="78"/>
      <c r="BB334" s="78"/>
      <c r="BC334" s="78"/>
      <c r="BD334" s="78"/>
      <c r="BE334" s="78"/>
      <c r="BF334" s="78"/>
      <c r="BG334" s="78"/>
      <c r="BH334" s="78"/>
      <c r="BI334" s="78"/>
      <c r="BJ334" s="78"/>
      <c r="BK334" s="78"/>
      <c r="BL334" s="78"/>
    </row>
    <row r="335" spans="1:64" ht="16">
      <c r="A335" s="78"/>
      <c r="B335" s="78"/>
      <c r="C335" s="144"/>
      <c r="D335" s="144"/>
      <c r="E335" s="78"/>
      <c r="F335" s="78"/>
      <c r="G335" s="78"/>
      <c r="H335" s="78"/>
      <c r="I335" s="78"/>
      <c r="J335" s="78"/>
      <c r="K335" s="78"/>
      <c r="L335" s="78"/>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78"/>
      <c r="AZ335" s="78"/>
      <c r="BA335" s="78"/>
      <c r="BB335" s="78"/>
      <c r="BC335" s="78"/>
      <c r="BD335" s="78"/>
      <c r="BE335" s="78"/>
      <c r="BF335" s="78"/>
      <c r="BG335" s="78"/>
      <c r="BH335" s="78"/>
      <c r="BI335" s="78"/>
      <c r="BJ335" s="78"/>
      <c r="BK335" s="78"/>
      <c r="BL335" s="78"/>
    </row>
    <row r="336" spans="1:64" ht="16">
      <c r="A336" s="78"/>
      <c r="B336" s="78"/>
      <c r="C336" s="144"/>
      <c r="D336" s="144"/>
      <c r="E336" s="78"/>
      <c r="F336" s="78"/>
      <c r="G336" s="78"/>
      <c r="H336" s="78"/>
      <c r="I336" s="78"/>
      <c r="J336" s="78"/>
      <c r="K336" s="78"/>
      <c r="L336" s="78"/>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78"/>
      <c r="AZ336" s="78"/>
      <c r="BA336" s="78"/>
      <c r="BB336" s="78"/>
      <c r="BC336" s="78"/>
      <c r="BD336" s="78"/>
      <c r="BE336" s="78"/>
      <c r="BF336" s="78"/>
      <c r="BG336" s="78"/>
      <c r="BH336" s="78"/>
      <c r="BI336" s="78"/>
      <c r="BJ336" s="78"/>
      <c r="BK336" s="78"/>
      <c r="BL336" s="78"/>
    </row>
    <row r="337" spans="1:64" ht="16">
      <c r="A337" s="78"/>
      <c r="B337" s="78"/>
      <c r="C337" s="144"/>
      <c r="D337" s="144"/>
      <c r="E337" s="78"/>
      <c r="F337" s="78"/>
      <c r="G337" s="78"/>
      <c r="H337" s="78"/>
      <c r="I337" s="78"/>
      <c r="J337" s="78"/>
      <c r="K337" s="78"/>
      <c r="L337" s="78"/>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78"/>
      <c r="AZ337" s="78"/>
      <c r="BA337" s="78"/>
      <c r="BB337" s="78"/>
      <c r="BC337" s="78"/>
      <c r="BD337" s="78"/>
      <c r="BE337" s="78"/>
      <c r="BF337" s="78"/>
      <c r="BG337" s="78"/>
      <c r="BH337" s="78"/>
      <c r="BI337" s="78"/>
      <c r="BJ337" s="78"/>
      <c r="BK337" s="78"/>
      <c r="BL337" s="78"/>
    </row>
    <row r="338" spans="1:64" ht="16">
      <c r="A338" s="78"/>
      <c r="B338" s="78"/>
      <c r="C338" s="144"/>
      <c r="D338" s="144"/>
      <c r="E338" s="78"/>
      <c r="F338" s="78"/>
      <c r="G338" s="78"/>
      <c r="H338" s="78"/>
      <c r="I338" s="78"/>
      <c r="J338" s="78"/>
      <c r="K338" s="78"/>
      <c r="L338" s="78"/>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78"/>
      <c r="AZ338" s="78"/>
      <c r="BA338" s="78"/>
      <c r="BB338" s="78"/>
      <c r="BC338" s="78"/>
      <c r="BD338" s="78"/>
      <c r="BE338" s="78"/>
      <c r="BF338" s="78"/>
      <c r="BG338" s="78"/>
      <c r="BH338" s="78"/>
      <c r="BI338" s="78"/>
      <c r="BJ338" s="78"/>
      <c r="BK338" s="78"/>
      <c r="BL338" s="78"/>
    </row>
    <row r="339" spans="1:64" ht="16">
      <c r="A339" s="78"/>
      <c r="B339" s="78"/>
      <c r="C339" s="144"/>
      <c r="D339" s="144"/>
      <c r="E339" s="78"/>
      <c r="F339" s="78"/>
      <c r="G339" s="78"/>
      <c r="H339" s="78"/>
      <c r="I339" s="78"/>
      <c r="J339" s="78"/>
      <c r="K339" s="78"/>
      <c r="L339" s="78"/>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78"/>
      <c r="AZ339" s="78"/>
      <c r="BA339" s="78"/>
      <c r="BB339" s="78"/>
      <c r="BC339" s="78"/>
      <c r="BD339" s="78"/>
      <c r="BE339" s="78"/>
      <c r="BF339" s="78"/>
      <c r="BG339" s="78"/>
      <c r="BH339" s="78"/>
      <c r="BI339" s="78"/>
      <c r="BJ339" s="78"/>
      <c r="BK339" s="78"/>
      <c r="BL339" s="78"/>
    </row>
    <row r="340" spans="1:64" ht="16">
      <c r="A340" s="78"/>
      <c r="B340" s="78"/>
      <c r="C340" s="144"/>
      <c r="D340" s="144"/>
      <c r="E340" s="78"/>
      <c r="F340" s="78"/>
      <c r="G340" s="78"/>
      <c r="H340" s="78"/>
      <c r="I340" s="78"/>
      <c r="J340" s="78"/>
      <c r="K340" s="78"/>
      <c r="L340" s="78"/>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78"/>
      <c r="AZ340" s="78"/>
      <c r="BA340" s="78"/>
      <c r="BB340" s="78"/>
      <c r="BC340" s="78"/>
      <c r="BD340" s="78"/>
      <c r="BE340" s="78"/>
      <c r="BF340" s="78"/>
      <c r="BG340" s="78"/>
      <c r="BH340" s="78"/>
      <c r="BI340" s="78"/>
      <c r="BJ340" s="78"/>
      <c r="BK340" s="78"/>
      <c r="BL340" s="78"/>
    </row>
    <row r="341" spans="1:64" ht="16">
      <c r="A341" s="78"/>
      <c r="B341" s="78"/>
      <c r="C341" s="144"/>
      <c r="D341" s="144"/>
      <c r="E341" s="78"/>
      <c r="F341" s="78"/>
      <c r="G341" s="78"/>
      <c r="H341" s="78"/>
      <c r="I341" s="78"/>
      <c r="J341" s="78"/>
      <c r="K341" s="78"/>
      <c r="L341" s="78"/>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78"/>
      <c r="AZ341" s="78"/>
      <c r="BA341" s="78"/>
      <c r="BB341" s="78"/>
      <c r="BC341" s="78"/>
      <c r="BD341" s="78"/>
      <c r="BE341" s="78"/>
      <c r="BF341" s="78"/>
      <c r="BG341" s="78"/>
      <c r="BH341" s="78"/>
      <c r="BI341" s="78"/>
      <c r="BJ341" s="78"/>
      <c r="BK341" s="78"/>
      <c r="BL341" s="78"/>
    </row>
    <row r="342" spans="1:64" ht="16">
      <c r="A342" s="78"/>
      <c r="B342" s="78"/>
      <c r="C342" s="144"/>
      <c r="D342" s="144"/>
      <c r="E342" s="78"/>
      <c r="F342" s="78"/>
      <c r="G342" s="78"/>
      <c r="H342" s="78"/>
      <c r="I342" s="78"/>
      <c r="J342" s="78"/>
      <c r="K342" s="78"/>
      <c r="L342" s="78"/>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78"/>
      <c r="AZ342" s="78"/>
      <c r="BA342" s="78"/>
      <c r="BB342" s="78"/>
      <c r="BC342" s="78"/>
      <c r="BD342" s="78"/>
      <c r="BE342" s="78"/>
      <c r="BF342" s="78"/>
      <c r="BG342" s="78"/>
      <c r="BH342" s="78"/>
      <c r="BI342" s="78"/>
      <c r="BJ342" s="78"/>
      <c r="BK342" s="78"/>
      <c r="BL342" s="78"/>
    </row>
    <row r="343" spans="1:64" ht="16">
      <c r="A343" s="78"/>
      <c r="B343" s="78"/>
      <c r="C343" s="144"/>
      <c r="D343" s="144"/>
      <c r="E343" s="78"/>
      <c r="F343" s="78"/>
      <c r="G343" s="78"/>
      <c r="H343" s="78"/>
      <c r="I343" s="78"/>
      <c r="J343" s="78"/>
      <c r="K343" s="78"/>
      <c r="L343" s="78"/>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78"/>
      <c r="AZ343" s="78"/>
      <c r="BA343" s="78"/>
      <c r="BB343" s="78"/>
      <c r="BC343" s="78"/>
      <c r="BD343" s="78"/>
      <c r="BE343" s="78"/>
      <c r="BF343" s="78"/>
      <c r="BG343" s="78"/>
      <c r="BH343" s="78"/>
      <c r="BI343" s="78"/>
      <c r="BJ343" s="78"/>
      <c r="BK343" s="78"/>
      <c r="BL343" s="78"/>
    </row>
    <row r="344" spans="1:64" ht="16">
      <c r="A344" s="78"/>
      <c r="B344" s="78"/>
      <c r="C344" s="144"/>
      <c r="D344" s="144"/>
      <c r="E344" s="78"/>
      <c r="F344" s="78"/>
      <c r="G344" s="78"/>
      <c r="H344" s="78"/>
      <c r="I344" s="78"/>
      <c r="J344" s="78"/>
      <c r="K344" s="78"/>
      <c r="L344" s="78"/>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78"/>
      <c r="AZ344" s="78"/>
      <c r="BA344" s="78"/>
      <c r="BB344" s="78"/>
      <c r="BC344" s="78"/>
      <c r="BD344" s="78"/>
      <c r="BE344" s="78"/>
      <c r="BF344" s="78"/>
      <c r="BG344" s="78"/>
      <c r="BH344" s="78"/>
      <c r="BI344" s="78"/>
      <c r="BJ344" s="78"/>
      <c r="BK344" s="78"/>
      <c r="BL344" s="78"/>
    </row>
    <row r="345" spans="1:64" ht="16">
      <c r="A345" s="78"/>
      <c r="B345" s="78"/>
      <c r="C345" s="144"/>
      <c r="D345" s="144"/>
      <c r="E345" s="78"/>
      <c r="F345" s="78"/>
      <c r="G345" s="78"/>
      <c r="H345" s="78"/>
      <c r="I345" s="78"/>
      <c r="J345" s="78"/>
      <c r="K345" s="78"/>
      <c r="L345" s="78"/>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78"/>
      <c r="AZ345" s="78"/>
      <c r="BA345" s="78"/>
      <c r="BB345" s="78"/>
      <c r="BC345" s="78"/>
      <c r="BD345" s="78"/>
      <c r="BE345" s="78"/>
      <c r="BF345" s="78"/>
      <c r="BG345" s="78"/>
      <c r="BH345" s="78"/>
      <c r="BI345" s="78"/>
      <c r="BJ345" s="78"/>
      <c r="BK345" s="78"/>
      <c r="BL345" s="78"/>
    </row>
    <row r="346" spans="1:64" ht="16">
      <c r="A346" s="78"/>
      <c r="B346" s="78"/>
      <c r="C346" s="144"/>
      <c r="D346" s="144"/>
      <c r="E346" s="78"/>
      <c r="F346" s="78"/>
      <c r="G346" s="78"/>
      <c r="H346" s="78"/>
      <c r="I346" s="78"/>
      <c r="J346" s="78"/>
      <c r="K346" s="78"/>
      <c r="L346" s="78"/>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78"/>
      <c r="AZ346" s="78"/>
      <c r="BA346" s="78"/>
      <c r="BB346" s="78"/>
      <c r="BC346" s="78"/>
      <c r="BD346" s="78"/>
      <c r="BE346" s="78"/>
      <c r="BF346" s="78"/>
      <c r="BG346" s="78"/>
      <c r="BH346" s="78"/>
      <c r="BI346" s="78"/>
      <c r="BJ346" s="78"/>
      <c r="BK346" s="78"/>
      <c r="BL346" s="78"/>
    </row>
    <row r="347" spans="1:64" ht="16">
      <c r="A347" s="78"/>
      <c r="B347" s="78"/>
      <c r="C347" s="144"/>
      <c r="D347" s="144"/>
      <c r="E347" s="78"/>
      <c r="F347" s="78"/>
      <c r="G347" s="78"/>
      <c r="H347" s="78"/>
      <c r="I347" s="78"/>
      <c r="J347" s="78"/>
      <c r="K347" s="78"/>
      <c r="L347" s="78"/>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78"/>
      <c r="AZ347" s="78"/>
      <c r="BA347" s="78"/>
      <c r="BB347" s="78"/>
      <c r="BC347" s="78"/>
      <c r="BD347" s="78"/>
      <c r="BE347" s="78"/>
      <c r="BF347" s="78"/>
      <c r="BG347" s="78"/>
      <c r="BH347" s="78"/>
      <c r="BI347" s="78"/>
      <c r="BJ347" s="78"/>
      <c r="BK347" s="78"/>
      <c r="BL347" s="78"/>
    </row>
    <row r="348" spans="1:64" ht="16">
      <c r="A348" s="78"/>
      <c r="B348" s="78"/>
      <c r="C348" s="144"/>
      <c r="D348" s="144"/>
      <c r="E348" s="78"/>
      <c r="F348" s="78"/>
      <c r="G348" s="78"/>
      <c r="H348" s="78"/>
      <c r="I348" s="78"/>
      <c r="J348" s="78"/>
      <c r="K348" s="78"/>
      <c r="L348" s="78"/>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78"/>
      <c r="AZ348" s="78"/>
      <c r="BA348" s="78"/>
      <c r="BB348" s="78"/>
      <c r="BC348" s="78"/>
      <c r="BD348" s="78"/>
      <c r="BE348" s="78"/>
      <c r="BF348" s="78"/>
      <c r="BG348" s="78"/>
      <c r="BH348" s="78"/>
      <c r="BI348" s="78"/>
      <c r="BJ348" s="78"/>
      <c r="BK348" s="78"/>
      <c r="BL348" s="78"/>
    </row>
    <row r="349" spans="1:64" ht="16">
      <c r="A349" s="78"/>
      <c r="B349" s="78"/>
      <c r="C349" s="144"/>
      <c r="D349" s="144"/>
      <c r="E349" s="78"/>
      <c r="F349" s="78"/>
      <c r="G349" s="78"/>
      <c r="H349" s="78"/>
      <c r="I349" s="78"/>
      <c r="J349" s="78"/>
      <c r="K349" s="78"/>
      <c r="L349" s="78"/>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78"/>
      <c r="AZ349" s="78"/>
      <c r="BA349" s="78"/>
      <c r="BB349" s="78"/>
      <c r="BC349" s="78"/>
      <c r="BD349" s="78"/>
      <c r="BE349" s="78"/>
      <c r="BF349" s="78"/>
      <c r="BG349" s="78"/>
      <c r="BH349" s="78"/>
      <c r="BI349" s="78"/>
      <c r="BJ349" s="78"/>
      <c r="BK349" s="78"/>
      <c r="BL349" s="78"/>
    </row>
    <row r="350" spans="1:64" ht="16">
      <c r="A350" s="78"/>
      <c r="B350" s="78"/>
      <c r="C350" s="144"/>
      <c r="D350" s="144"/>
      <c r="E350" s="78"/>
      <c r="F350" s="78"/>
      <c r="G350" s="78"/>
      <c r="H350" s="78"/>
      <c r="I350" s="78"/>
      <c r="J350" s="78"/>
      <c r="K350" s="78"/>
      <c r="L350" s="78"/>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78"/>
      <c r="AZ350" s="78"/>
      <c r="BA350" s="78"/>
      <c r="BB350" s="78"/>
      <c r="BC350" s="78"/>
      <c r="BD350" s="78"/>
      <c r="BE350" s="78"/>
      <c r="BF350" s="78"/>
      <c r="BG350" s="78"/>
      <c r="BH350" s="78"/>
      <c r="BI350" s="78"/>
      <c r="BJ350" s="78"/>
      <c r="BK350" s="78"/>
      <c r="BL350" s="78"/>
    </row>
    <row r="351" spans="1:64" ht="16">
      <c r="A351" s="78"/>
      <c r="B351" s="78"/>
      <c r="C351" s="144"/>
      <c r="D351" s="144"/>
      <c r="E351" s="78"/>
      <c r="F351" s="78"/>
      <c r="G351" s="78"/>
      <c r="H351" s="78"/>
      <c r="I351" s="78"/>
      <c r="J351" s="78"/>
      <c r="K351" s="78"/>
      <c r="L351" s="78"/>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78"/>
      <c r="AZ351" s="78"/>
      <c r="BA351" s="78"/>
      <c r="BB351" s="78"/>
      <c r="BC351" s="78"/>
      <c r="BD351" s="78"/>
      <c r="BE351" s="78"/>
      <c r="BF351" s="78"/>
      <c r="BG351" s="78"/>
      <c r="BH351" s="78"/>
      <c r="BI351" s="78"/>
      <c r="BJ351" s="78"/>
      <c r="BK351" s="78"/>
      <c r="BL351" s="78"/>
    </row>
    <row r="352" spans="1:64" ht="16">
      <c r="A352" s="78"/>
      <c r="B352" s="78"/>
      <c r="C352" s="144"/>
      <c r="D352" s="144"/>
      <c r="E352" s="78"/>
      <c r="F352" s="78"/>
      <c r="G352" s="78"/>
      <c r="H352" s="78"/>
      <c r="I352" s="78"/>
      <c r="J352" s="78"/>
      <c r="K352" s="78"/>
      <c r="L352" s="78"/>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78"/>
      <c r="AZ352" s="78"/>
      <c r="BA352" s="78"/>
      <c r="BB352" s="78"/>
      <c r="BC352" s="78"/>
      <c r="BD352" s="78"/>
      <c r="BE352" s="78"/>
      <c r="BF352" s="78"/>
      <c r="BG352" s="78"/>
      <c r="BH352" s="78"/>
      <c r="BI352" s="78"/>
      <c r="BJ352" s="78"/>
      <c r="BK352" s="78"/>
      <c r="BL352" s="78"/>
    </row>
    <row r="353" spans="1:64" ht="16">
      <c r="A353" s="78"/>
      <c r="B353" s="78"/>
      <c r="C353" s="144"/>
      <c r="D353" s="144"/>
      <c r="E353" s="78"/>
      <c r="F353" s="78"/>
      <c r="G353" s="78"/>
      <c r="H353" s="78"/>
      <c r="I353" s="78"/>
      <c r="J353" s="78"/>
      <c r="K353" s="78"/>
      <c r="L353" s="78"/>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78"/>
      <c r="AZ353" s="78"/>
      <c r="BA353" s="78"/>
      <c r="BB353" s="78"/>
      <c r="BC353" s="78"/>
      <c r="BD353" s="78"/>
      <c r="BE353" s="78"/>
      <c r="BF353" s="78"/>
      <c r="BG353" s="78"/>
      <c r="BH353" s="78"/>
      <c r="BI353" s="78"/>
      <c r="BJ353" s="78"/>
      <c r="BK353" s="78"/>
      <c r="BL353" s="78"/>
    </row>
    <row r="354" spans="1:64" ht="16">
      <c r="A354" s="78"/>
      <c r="B354" s="78"/>
      <c r="C354" s="144"/>
      <c r="D354" s="144"/>
      <c r="E354" s="78"/>
      <c r="F354" s="78"/>
      <c r="G354" s="78"/>
      <c r="H354" s="78"/>
      <c r="I354" s="78"/>
      <c r="J354" s="78"/>
      <c r="K354" s="78"/>
      <c r="L354" s="78"/>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78"/>
      <c r="AZ354" s="78"/>
      <c r="BA354" s="78"/>
      <c r="BB354" s="78"/>
      <c r="BC354" s="78"/>
      <c r="BD354" s="78"/>
      <c r="BE354" s="78"/>
      <c r="BF354" s="78"/>
      <c r="BG354" s="78"/>
      <c r="BH354" s="78"/>
      <c r="BI354" s="78"/>
      <c r="BJ354" s="78"/>
      <c r="BK354" s="78"/>
      <c r="BL354" s="78"/>
    </row>
    <row r="355" spans="1:64" ht="16">
      <c r="A355" s="78"/>
      <c r="B355" s="78"/>
      <c r="C355" s="144"/>
      <c r="D355" s="144"/>
      <c r="E355" s="78"/>
      <c r="F355" s="78"/>
      <c r="G355" s="78"/>
      <c r="H355" s="78"/>
      <c r="I355" s="78"/>
      <c r="J355" s="78"/>
      <c r="K355" s="78"/>
      <c r="L355" s="78"/>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78"/>
      <c r="AZ355" s="78"/>
      <c r="BA355" s="78"/>
      <c r="BB355" s="78"/>
      <c r="BC355" s="78"/>
      <c r="BD355" s="78"/>
      <c r="BE355" s="78"/>
      <c r="BF355" s="78"/>
      <c r="BG355" s="78"/>
      <c r="BH355" s="78"/>
      <c r="BI355" s="78"/>
      <c r="BJ355" s="78"/>
      <c r="BK355" s="78"/>
      <c r="BL355" s="78"/>
    </row>
    <row r="356" spans="1:64" ht="16">
      <c r="A356" s="78"/>
      <c r="B356" s="78"/>
      <c r="C356" s="144"/>
      <c r="D356" s="144"/>
      <c r="E356" s="78"/>
      <c r="F356" s="78"/>
      <c r="G356" s="78"/>
      <c r="H356" s="78"/>
      <c r="I356" s="78"/>
      <c r="J356" s="78"/>
      <c r="K356" s="78"/>
      <c r="L356" s="78"/>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78"/>
      <c r="AZ356" s="78"/>
      <c r="BA356" s="78"/>
      <c r="BB356" s="78"/>
      <c r="BC356" s="78"/>
      <c r="BD356" s="78"/>
      <c r="BE356" s="78"/>
      <c r="BF356" s="78"/>
      <c r="BG356" s="78"/>
      <c r="BH356" s="78"/>
      <c r="BI356" s="78"/>
      <c r="BJ356" s="78"/>
      <c r="BK356" s="78"/>
      <c r="BL356" s="78"/>
    </row>
    <row r="357" spans="1:64" ht="16">
      <c r="A357" s="78"/>
      <c r="B357" s="78"/>
      <c r="C357" s="144"/>
      <c r="D357" s="144"/>
      <c r="E357" s="78"/>
      <c r="F357" s="78"/>
      <c r="G357" s="78"/>
      <c r="H357" s="78"/>
      <c r="I357" s="78"/>
      <c r="J357" s="78"/>
      <c r="K357" s="78"/>
      <c r="L357" s="78"/>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78"/>
      <c r="AZ357" s="78"/>
      <c r="BA357" s="78"/>
      <c r="BB357" s="78"/>
      <c r="BC357" s="78"/>
      <c r="BD357" s="78"/>
      <c r="BE357" s="78"/>
      <c r="BF357" s="78"/>
      <c r="BG357" s="78"/>
      <c r="BH357" s="78"/>
      <c r="BI357" s="78"/>
      <c r="BJ357" s="78"/>
      <c r="BK357" s="78"/>
      <c r="BL357" s="78"/>
    </row>
    <row r="358" spans="1:64" ht="16">
      <c r="A358" s="78"/>
      <c r="B358" s="78"/>
      <c r="C358" s="144"/>
      <c r="D358" s="144"/>
      <c r="E358" s="78"/>
      <c r="F358" s="78"/>
      <c r="G358" s="78"/>
      <c r="H358" s="78"/>
      <c r="I358" s="78"/>
      <c r="J358" s="78"/>
      <c r="K358" s="78"/>
      <c r="L358" s="78"/>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78"/>
      <c r="AZ358" s="78"/>
      <c r="BA358" s="78"/>
      <c r="BB358" s="78"/>
      <c r="BC358" s="78"/>
      <c r="BD358" s="78"/>
      <c r="BE358" s="78"/>
      <c r="BF358" s="78"/>
      <c r="BG358" s="78"/>
      <c r="BH358" s="78"/>
      <c r="BI358" s="78"/>
      <c r="BJ358" s="78"/>
      <c r="BK358" s="78"/>
      <c r="BL358" s="78"/>
    </row>
    <row r="359" spans="1:64" ht="16">
      <c r="A359" s="78"/>
      <c r="B359" s="78"/>
      <c r="C359" s="144"/>
      <c r="D359" s="144"/>
      <c r="E359" s="78"/>
      <c r="F359" s="78"/>
      <c r="G359" s="78"/>
      <c r="H359" s="78"/>
      <c r="I359" s="78"/>
      <c r="J359" s="78"/>
      <c r="K359" s="78"/>
      <c r="L359" s="78"/>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78"/>
      <c r="AZ359" s="78"/>
      <c r="BA359" s="78"/>
      <c r="BB359" s="78"/>
      <c r="BC359" s="78"/>
      <c r="BD359" s="78"/>
      <c r="BE359" s="78"/>
      <c r="BF359" s="78"/>
      <c r="BG359" s="78"/>
      <c r="BH359" s="78"/>
      <c r="BI359" s="78"/>
      <c r="BJ359" s="78"/>
      <c r="BK359" s="78"/>
      <c r="BL359" s="78"/>
    </row>
    <row r="360" spans="1:64" ht="16">
      <c r="A360" s="78"/>
      <c r="B360" s="78"/>
      <c r="C360" s="144"/>
      <c r="D360" s="144"/>
      <c r="E360" s="78"/>
      <c r="F360" s="78"/>
      <c r="G360" s="78"/>
      <c r="H360" s="78"/>
      <c r="I360" s="78"/>
      <c r="J360" s="78"/>
      <c r="K360" s="78"/>
      <c r="L360" s="78"/>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78"/>
      <c r="AZ360" s="78"/>
      <c r="BA360" s="78"/>
      <c r="BB360" s="78"/>
      <c r="BC360" s="78"/>
      <c r="BD360" s="78"/>
      <c r="BE360" s="78"/>
      <c r="BF360" s="78"/>
      <c r="BG360" s="78"/>
      <c r="BH360" s="78"/>
      <c r="BI360" s="78"/>
      <c r="BJ360" s="78"/>
      <c r="BK360" s="78"/>
      <c r="BL360" s="78"/>
    </row>
    <row r="361" spans="1:64" ht="16">
      <c r="A361" s="78"/>
      <c r="B361" s="78"/>
      <c r="C361" s="144"/>
      <c r="D361" s="144"/>
      <c r="E361" s="78"/>
      <c r="F361" s="78"/>
      <c r="G361" s="78"/>
      <c r="H361" s="78"/>
      <c r="I361" s="78"/>
      <c r="J361" s="78"/>
      <c r="K361" s="78"/>
      <c r="L361" s="78"/>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78"/>
      <c r="AZ361" s="78"/>
      <c r="BA361" s="78"/>
      <c r="BB361" s="78"/>
      <c r="BC361" s="78"/>
      <c r="BD361" s="78"/>
      <c r="BE361" s="78"/>
      <c r="BF361" s="78"/>
      <c r="BG361" s="78"/>
      <c r="BH361" s="78"/>
      <c r="BI361" s="78"/>
      <c r="BJ361" s="78"/>
      <c r="BK361" s="78"/>
      <c r="BL361" s="78"/>
    </row>
    <row r="362" spans="1:64" ht="16">
      <c r="A362" s="78"/>
      <c r="B362" s="78"/>
      <c r="C362" s="144"/>
      <c r="D362" s="144"/>
      <c r="E362" s="78"/>
      <c r="F362" s="78"/>
      <c r="G362" s="78"/>
      <c r="H362" s="78"/>
      <c r="I362" s="78"/>
      <c r="J362" s="78"/>
      <c r="K362" s="78"/>
      <c r="L362" s="78"/>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78"/>
      <c r="AZ362" s="78"/>
      <c r="BA362" s="78"/>
      <c r="BB362" s="78"/>
      <c r="BC362" s="78"/>
      <c r="BD362" s="78"/>
      <c r="BE362" s="78"/>
      <c r="BF362" s="78"/>
      <c r="BG362" s="78"/>
      <c r="BH362" s="78"/>
      <c r="BI362" s="78"/>
      <c r="BJ362" s="78"/>
      <c r="BK362" s="78"/>
      <c r="BL362" s="78"/>
    </row>
    <row r="363" spans="1:64" ht="16">
      <c r="A363" s="78"/>
      <c r="B363" s="78"/>
      <c r="C363" s="144"/>
      <c r="D363" s="144"/>
      <c r="E363" s="78"/>
      <c r="F363" s="78"/>
      <c r="G363" s="78"/>
      <c r="H363" s="78"/>
      <c r="I363" s="78"/>
      <c r="J363" s="78"/>
      <c r="K363" s="78"/>
      <c r="L363" s="78"/>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78"/>
      <c r="AZ363" s="78"/>
      <c r="BA363" s="78"/>
      <c r="BB363" s="78"/>
      <c r="BC363" s="78"/>
      <c r="BD363" s="78"/>
      <c r="BE363" s="78"/>
      <c r="BF363" s="78"/>
      <c r="BG363" s="78"/>
      <c r="BH363" s="78"/>
      <c r="BI363" s="78"/>
      <c r="BJ363" s="78"/>
      <c r="BK363" s="78"/>
      <c r="BL363" s="78"/>
    </row>
    <row r="364" spans="1:64" ht="16">
      <c r="A364" s="78"/>
      <c r="B364" s="78"/>
      <c r="C364" s="144"/>
      <c r="D364" s="144"/>
      <c r="E364" s="78"/>
      <c r="F364" s="78"/>
      <c r="G364" s="78"/>
      <c r="H364" s="78"/>
      <c r="I364" s="78"/>
      <c r="J364" s="78"/>
      <c r="K364" s="78"/>
      <c r="L364" s="78"/>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78"/>
      <c r="AZ364" s="78"/>
      <c r="BA364" s="78"/>
      <c r="BB364" s="78"/>
      <c r="BC364" s="78"/>
      <c r="BD364" s="78"/>
      <c r="BE364" s="78"/>
      <c r="BF364" s="78"/>
      <c r="BG364" s="78"/>
      <c r="BH364" s="78"/>
      <c r="BI364" s="78"/>
      <c r="BJ364" s="78"/>
      <c r="BK364" s="78"/>
      <c r="BL364" s="78"/>
    </row>
    <row r="365" spans="1:64" ht="16">
      <c r="A365" s="78"/>
      <c r="B365" s="78"/>
      <c r="C365" s="144"/>
      <c r="D365" s="144"/>
      <c r="E365" s="78"/>
      <c r="F365" s="78"/>
      <c r="G365" s="78"/>
      <c r="H365" s="78"/>
      <c r="I365" s="78"/>
      <c r="J365" s="78"/>
      <c r="K365" s="78"/>
      <c r="L365" s="78"/>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78"/>
      <c r="AZ365" s="78"/>
      <c r="BA365" s="78"/>
      <c r="BB365" s="78"/>
      <c r="BC365" s="78"/>
      <c r="BD365" s="78"/>
      <c r="BE365" s="78"/>
      <c r="BF365" s="78"/>
      <c r="BG365" s="78"/>
      <c r="BH365" s="78"/>
      <c r="BI365" s="78"/>
      <c r="BJ365" s="78"/>
      <c r="BK365" s="78"/>
      <c r="BL365" s="78"/>
    </row>
    <row r="366" spans="1:64" ht="16">
      <c r="A366" s="78"/>
      <c r="B366" s="78"/>
      <c r="C366" s="144"/>
      <c r="D366" s="144"/>
      <c r="E366" s="78"/>
      <c r="F366" s="78"/>
      <c r="G366" s="78"/>
      <c r="H366" s="78"/>
      <c r="I366" s="78"/>
      <c r="J366" s="78"/>
      <c r="K366" s="78"/>
      <c r="L366" s="78"/>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78"/>
      <c r="AZ366" s="78"/>
      <c r="BA366" s="78"/>
      <c r="BB366" s="78"/>
      <c r="BC366" s="78"/>
      <c r="BD366" s="78"/>
      <c r="BE366" s="78"/>
      <c r="BF366" s="78"/>
      <c r="BG366" s="78"/>
      <c r="BH366" s="78"/>
      <c r="BI366" s="78"/>
      <c r="BJ366" s="78"/>
      <c r="BK366" s="78"/>
      <c r="BL366" s="78"/>
    </row>
    <row r="367" spans="1:64" ht="16">
      <c r="A367" s="78"/>
      <c r="B367" s="78"/>
      <c r="C367" s="144"/>
      <c r="D367" s="144"/>
      <c r="E367" s="78"/>
      <c r="F367" s="78"/>
      <c r="G367" s="78"/>
      <c r="H367" s="78"/>
      <c r="I367" s="78"/>
      <c r="J367" s="78"/>
      <c r="K367" s="78"/>
      <c r="L367" s="78"/>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78"/>
      <c r="AZ367" s="78"/>
      <c r="BA367" s="78"/>
      <c r="BB367" s="78"/>
      <c r="BC367" s="78"/>
      <c r="BD367" s="78"/>
      <c r="BE367" s="78"/>
      <c r="BF367" s="78"/>
      <c r="BG367" s="78"/>
      <c r="BH367" s="78"/>
      <c r="BI367" s="78"/>
      <c r="BJ367" s="78"/>
      <c r="BK367" s="78"/>
      <c r="BL367" s="78"/>
    </row>
    <row r="368" spans="1:64" ht="16">
      <c r="A368" s="78"/>
      <c r="B368" s="78"/>
      <c r="C368" s="144"/>
      <c r="D368" s="144"/>
      <c r="E368" s="78"/>
      <c r="F368" s="78"/>
      <c r="G368" s="78"/>
      <c r="H368" s="78"/>
      <c r="I368" s="78"/>
      <c r="J368" s="78"/>
      <c r="K368" s="78"/>
      <c r="L368" s="78"/>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78"/>
      <c r="AZ368" s="78"/>
      <c r="BA368" s="78"/>
      <c r="BB368" s="78"/>
      <c r="BC368" s="78"/>
      <c r="BD368" s="78"/>
      <c r="BE368" s="78"/>
      <c r="BF368" s="78"/>
      <c r="BG368" s="78"/>
      <c r="BH368" s="78"/>
      <c r="BI368" s="78"/>
      <c r="BJ368" s="78"/>
      <c r="BK368" s="78"/>
      <c r="BL368" s="78"/>
    </row>
    <row r="369" spans="1:64" ht="16">
      <c r="A369" s="78"/>
      <c r="B369" s="78"/>
      <c r="C369" s="144"/>
      <c r="D369" s="144"/>
      <c r="E369" s="78"/>
      <c r="F369" s="78"/>
      <c r="G369" s="78"/>
      <c r="H369" s="78"/>
      <c r="I369" s="78"/>
      <c r="J369" s="78"/>
      <c r="K369" s="78"/>
      <c r="L369" s="78"/>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78"/>
      <c r="AZ369" s="78"/>
      <c r="BA369" s="78"/>
      <c r="BB369" s="78"/>
      <c r="BC369" s="78"/>
      <c r="BD369" s="78"/>
      <c r="BE369" s="78"/>
      <c r="BF369" s="78"/>
      <c r="BG369" s="78"/>
      <c r="BH369" s="78"/>
      <c r="BI369" s="78"/>
      <c r="BJ369" s="78"/>
      <c r="BK369" s="78"/>
      <c r="BL369" s="78"/>
    </row>
    <row r="370" spans="1:64" ht="16">
      <c r="A370" s="78"/>
      <c r="B370" s="78"/>
      <c r="C370" s="144"/>
      <c r="D370" s="144"/>
      <c r="E370" s="78"/>
      <c r="F370" s="78"/>
      <c r="G370" s="78"/>
      <c r="H370" s="78"/>
      <c r="I370" s="78"/>
      <c r="J370" s="78"/>
      <c r="K370" s="78"/>
      <c r="L370" s="78"/>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78"/>
      <c r="AZ370" s="78"/>
      <c r="BA370" s="78"/>
      <c r="BB370" s="78"/>
      <c r="BC370" s="78"/>
      <c r="BD370" s="78"/>
      <c r="BE370" s="78"/>
      <c r="BF370" s="78"/>
      <c r="BG370" s="78"/>
      <c r="BH370" s="78"/>
      <c r="BI370" s="78"/>
      <c r="BJ370" s="78"/>
      <c r="BK370" s="78"/>
      <c r="BL370" s="78"/>
    </row>
    <row r="371" spans="1:64" ht="16">
      <c r="A371" s="78"/>
      <c r="B371" s="78"/>
      <c r="C371" s="144"/>
      <c r="D371" s="144"/>
      <c r="E371" s="78"/>
      <c r="F371" s="78"/>
      <c r="G371" s="78"/>
      <c r="H371" s="78"/>
      <c r="I371" s="78"/>
      <c r="J371" s="78"/>
      <c r="K371" s="78"/>
      <c r="L371" s="78"/>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78"/>
      <c r="AZ371" s="78"/>
      <c r="BA371" s="78"/>
      <c r="BB371" s="78"/>
      <c r="BC371" s="78"/>
      <c r="BD371" s="78"/>
      <c r="BE371" s="78"/>
      <c r="BF371" s="78"/>
      <c r="BG371" s="78"/>
      <c r="BH371" s="78"/>
      <c r="BI371" s="78"/>
      <c r="BJ371" s="78"/>
      <c r="BK371" s="78"/>
      <c r="BL371" s="78"/>
    </row>
    <row r="372" spans="1:64" ht="16">
      <c r="A372" s="78"/>
      <c r="B372" s="78"/>
      <c r="C372" s="144"/>
      <c r="D372" s="144"/>
      <c r="E372" s="78"/>
      <c r="F372" s="78"/>
      <c r="G372" s="78"/>
      <c r="H372" s="78"/>
      <c r="I372" s="78"/>
      <c r="J372" s="78"/>
      <c r="K372" s="78"/>
      <c r="L372" s="78"/>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78"/>
      <c r="AZ372" s="78"/>
      <c r="BA372" s="78"/>
      <c r="BB372" s="78"/>
      <c r="BC372" s="78"/>
      <c r="BD372" s="78"/>
      <c r="BE372" s="78"/>
      <c r="BF372" s="78"/>
      <c r="BG372" s="78"/>
      <c r="BH372" s="78"/>
      <c r="BI372" s="78"/>
      <c r="BJ372" s="78"/>
      <c r="BK372" s="78"/>
      <c r="BL372" s="78"/>
    </row>
    <row r="373" spans="1:64" ht="16">
      <c r="A373" s="78"/>
      <c r="B373" s="78"/>
      <c r="C373" s="144"/>
      <c r="D373" s="144"/>
      <c r="E373" s="78"/>
      <c r="F373" s="78"/>
      <c r="G373" s="78"/>
      <c r="H373" s="78"/>
      <c r="I373" s="78"/>
      <c r="J373" s="78"/>
      <c r="K373" s="78"/>
      <c r="L373" s="78"/>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78"/>
      <c r="AZ373" s="78"/>
      <c r="BA373" s="78"/>
      <c r="BB373" s="78"/>
      <c r="BC373" s="78"/>
      <c r="BD373" s="78"/>
      <c r="BE373" s="78"/>
      <c r="BF373" s="78"/>
      <c r="BG373" s="78"/>
      <c r="BH373" s="78"/>
      <c r="BI373" s="78"/>
      <c r="BJ373" s="78"/>
      <c r="BK373" s="78"/>
      <c r="BL373" s="78"/>
    </row>
    <row r="374" spans="1:64" ht="16">
      <c r="A374" s="78"/>
      <c r="B374" s="78"/>
      <c r="C374" s="144"/>
      <c r="D374" s="144"/>
      <c r="E374" s="78"/>
      <c r="F374" s="78"/>
      <c r="G374" s="78"/>
      <c r="H374" s="78"/>
      <c r="I374" s="78"/>
      <c r="J374" s="78"/>
      <c r="K374" s="78"/>
      <c r="L374" s="78"/>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78"/>
      <c r="AZ374" s="78"/>
      <c r="BA374" s="78"/>
      <c r="BB374" s="78"/>
      <c r="BC374" s="78"/>
      <c r="BD374" s="78"/>
      <c r="BE374" s="78"/>
      <c r="BF374" s="78"/>
      <c r="BG374" s="78"/>
      <c r="BH374" s="78"/>
      <c r="BI374" s="78"/>
      <c r="BJ374" s="78"/>
      <c r="BK374" s="78"/>
      <c r="BL374" s="78"/>
    </row>
    <row r="375" spans="1:64" ht="16">
      <c r="A375" s="78"/>
      <c r="B375" s="78"/>
      <c r="C375" s="144"/>
      <c r="D375" s="144"/>
      <c r="E375" s="78"/>
      <c r="F375" s="78"/>
      <c r="G375" s="78"/>
      <c r="H375" s="78"/>
      <c r="I375" s="78"/>
      <c r="J375" s="78"/>
      <c r="K375" s="78"/>
      <c r="L375" s="78"/>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78"/>
      <c r="AZ375" s="78"/>
      <c r="BA375" s="78"/>
      <c r="BB375" s="78"/>
      <c r="BC375" s="78"/>
      <c r="BD375" s="78"/>
      <c r="BE375" s="78"/>
      <c r="BF375" s="78"/>
      <c r="BG375" s="78"/>
      <c r="BH375" s="78"/>
      <c r="BI375" s="78"/>
      <c r="BJ375" s="78"/>
      <c r="BK375" s="78"/>
      <c r="BL375" s="78"/>
    </row>
    <row r="376" spans="1:64" ht="16">
      <c r="A376" s="78"/>
      <c r="B376" s="78"/>
      <c r="C376" s="144"/>
      <c r="D376" s="144"/>
      <c r="E376" s="78"/>
      <c r="F376" s="78"/>
      <c r="G376" s="78"/>
      <c r="H376" s="78"/>
      <c r="I376" s="78"/>
      <c r="J376" s="78"/>
      <c r="K376" s="78"/>
      <c r="L376" s="78"/>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78"/>
      <c r="AZ376" s="78"/>
      <c r="BA376" s="78"/>
      <c r="BB376" s="78"/>
      <c r="BC376" s="78"/>
      <c r="BD376" s="78"/>
      <c r="BE376" s="78"/>
      <c r="BF376" s="78"/>
      <c r="BG376" s="78"/>
      <c r="BH376" s="78"/>
      <c r="BI376" s="78"/>
      <c r="BJ376" s="78"/>
      <c r="BK376" s="78"/>
      <c r="BL376" s="78"/>
    </row>
    <row r="377" spans="1:64" ht="16">
      <c r="A377" s="78"/>
      <c r="B377" s="78"/>
      <c r="C377" s="144"/>
      <c r="D377" s="144"/>
      <c r="E377" s="78"/>
      <c r="F377" s="78"/>
      <c r="G377" s="78"/>
      <c r="H377" s="78"/>
      <c r="I377" s="78"/>
      <c r="J377" s="78"/>
      <c r="K377" s="78"/>
      <c r="L377" s="78"/>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78"/>
      <c r="AZ377" s="78"/>
      <c r="BA377" s="78"/>
      <c r="BB377" s="78"/>
      <c r="BC377" s="78"/>
      <c r="BD377" s="78"/>
      <c r="BE377" s="78"/>
      <c r="BF377" s="78"/>
      <c r="BG377" s="78"/>
      <c r="BH377" s="78"/>
      <c r="BI377" s="78"/>
      <c r="BJ377" s="78"/>
      <c r="BK377" s="78"/>
      <c r="BL377" s="78"/>
    </row>
    <row r="378" spans="1:64" ht="16">
      <c r="A378" s="78"/>
      <c r="B378" s="78"/>
      <c r="C378" s="144"/>
      <c r="D378" s="144"/>
      <c r="E378" s="78"/>
      <c r="F378" s="78"/>
      <c r="G378" s="78"/>
      <c r="H378" s="78"/>
      <c r="I378" s="78"/>
      <c r="J378" s="78"/>
      <c r="K378" s="78"/>
      <c r="L378" s="78"/>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78"/>
      <c r="AZ378" s="78"/>
      <c r="BA378" s="78"/>
      <c r="BB378" s="78"/>
      <c r="BC378" s="78"/>
      <c r="BD378" s="78"/>
      <c r="BE378" s="78"/>
      <c r="BF378" s="78"/>
      <c r="BG378" s="78"/>
      <c r="BH378" s="78"/>
      <c r="BI378" s="78"/>
      <c r="BJ378" s="78"/>
      <c r="BK378" s="78"/>
      <c r="BL378" s="78"/>
    </row>
    <row r="379" spans="1:64" ht="16">
      <c r="A379" s="78"/>
      <c r="B379" s="78"/>
      <c r="C379" s="144"/>
      <c r="D379" s="144"/>
      <c r="E379" s="78"/>
      <c r="F379" s="78"/>
      <c r="G379" s="78"/>
      <c r="H379" s="78"/>
      <c r="I379" s="78"/>
      <c r="J379" s="78"/>
      <c r="K379" s="78"/>
      <c r="L379" s="78"/>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78"/>
      <c r="AZ379" s="78"/>
      <c r="BA379" s="78"/>
      <c r="BB379" s="78"/>
      <c r="BC379" s="78"/>
      <c r="BD379" s="78"/>
      <c r="BE379" s="78"/>
      <c r="BF379" s="78"/>
      <c r="BG379" s="78"/>
      <c r="BH379" s="78"/>
      <c r="BI379" s="78"/>
      <c r="BJ379" s="78"/>
      <c r="BK379" s="78"/>
      <c r="BL379" s="78"/>
    </row>
    <row r="380" spans="1:64" ht="16">
      <c r="A380" s="78"/>
      <c r="B380" s="78"/>
      <c r="C380" s="144"/>
      <c r="D380" s="144"/>
      <c r="E380" s="78"/>
      <c r="F380" s="78"/>
      <c r="G380" s="78"/>
      <c r="H380" s="78"/>
      <c r="I380" s="78"/>
      <c r="J380" s="78"/>
      <c r="K380" s="78"/>
      <c r="L380" s="78"/>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78"/>
      <c r="AZ380" s="78"/>
      <c r="BA380" s="78"/>
      <c r="BB380" s="78"/>
      <c r="BC380" s="78"/>
      <c r="BD380" s="78"/>
      <c r="BE380" s="78"/>
      <c r="BF380" s="78"/>
      <c r="BG380" s="78"/>
      <c r="BH380" s="78"/>
      <c r="BI380" s="78"/>
      <c r="BJ380" s="78"/>
      <c r="BK380" s="78"/>
      <c r="BL380" s="78"/>
    </row>
    <row r="381" spans="1:64" ht="16">
      <c r="A381" s="78"/>
      <c r="B381" s="78"/>
      <c r="C381" s="144"/>
      <c r="D381" s="144"/>
      <c r="E381" s="78"/>
      <c r="F381" s="78"/>
      <c r="G381" s="78"/>
      <c r="H381" s="78"/>
      <c r="I381" s="78"/>
      <c r="J381" s="78"/>
      <c r="K381" s="78"/>
      <c r="L381" s="78"/>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78"/>
      <c r="AZ381" s="78"/>
      <c r="BA381" s="78"/>
      <c r="BB381" s="78"/>
      <c r="BC381" s="78"/>
      <c r="BD381" s="78"/>
      <c r="BE381" s="78"/>
      <c r="BF381" s="78"/>
      <c r="BG381" s="78"/>
      <c r="BH381" s="78"/>
      <c r="BI381" s="78"/>
      <c r="BJ381" s="78"/>
      <c r="BK381" s="78"/>
      <c r="BL381" s="78"/>
    </row>
    <row r="382" spans="1:64" ht="16">
      <c r="A382" s="78"/>
      <c r="B382" s="78"/>
      <c r="C382" s="144"/>
      <c r="D382" s="144"/>
      <c r="E382" s="78"/>
      <c r="F382" s="78"/>
      <c r="G382" s="78"/>
      <c r="H382" s="78"/>
      <c r="I382" s="78"/>
      <c r="J382" s="78"/>
      <c r="K382" s="78"/>
      <c r="L382" s="78"/>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78"/>
      <c r="AZ382" s="78"/>
      <c r="BA382" s="78"/>
      <c r="BB382" s="78"/>
      <c r="BC382" s="78"/>
      <c r="BD382" s="78"/>
      <c r="BE382" s="78"/>
      <c r="BF382" s="78"/>
      <c r="BG382" s="78"/>
      <c r="BH382" s="78"/>
      <c r="BI382" s="78"/>
      <c r="BJ382" s="78"/>
      <c r="BK382" s="78"/>
      <c r="BL382" s="78"/>
    </row>
    <row r="383" spans="1:64" ht="16">
      <c r="A383" s="78"/>
      <c r="B383" s="78"/>
      <c r="C383" s="144"/>
      <c r="D383" s="144"/>
      <c r="E383" s="78"/>
      <c r="F383" s="78"/>
      <c r="G383" s="78"/>
      <c r="H383" s="78"/>
      <c r="I383" s="78"/>
      <c r="J383" s="78"/>
      <c r="K383" s="78"/>
      <c r="L383" s="78"/>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78"/>
      <c r="AZ383" s="78"/>
      <c r="BA383" s="78"/>
      <c r="BB383" s="78"/>
      <c r="BC383" s="78"/>
      <c r="BD383" s="78"/>
      <c r="BE383" s="78"/>
      <c r="BF383" s="78"/>
      <c r="BG383" s="78"/>
      <c r="BH383" s="78"/>
      <c r="BI383" s="78"/>
      <c r="BJ383" s="78"/>
      <c r="BK383" s="78"/>
      <c r="BL383" s="78"/>
    </row>
    <row r="384" spans="1:64" ht="16">
      <c r="A384" s="78"/>
      <c r="B384" s="78"/>
      <c r="C384" s="144"/>
      <c r="D384" s="144"/>
      <c r="E384" s="78"/>
      <c r="F384" s="78"/>
      <c r="G384" s="78"/>
      <c r="H384" s="78"/>
      <c r="I384" s="78"/>
      <c r="J384" s="78"/>
      <c r="K384" s="78"/>
      <c r="L384" s="78"/>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78"/>
      <c r="AZ384" s="78"/>
      <c r="BA384" s="78"/>
      <c r="BB384" s="78"/>
      <c r="BC384" s="78"/>
      <c r="BD384" s="78"/>
      <c r="BE384" s="78"/>
      <c r="BF384" s="78"/>
      <c r="BG384" s="78"/>
      <c r="BH384" s="78"/>
      <c r="BI384" s="78"/>
      <c r="BJ384" s="78"/>
      <c r="BK384" s="78"/>
      <c r="BL384" s="78"/>
    </row>
    <row r="385" spans="1:64" ht="16">
      <c r="A385" s="78"/>
      <c r="B385" s="78"/>
      <c r="C385" s="144"/>
      <c r="D385" s="144"/>
      <c r="E385" s="78"/>
      <c r="F385" s="78"/>
      <c r="G385" s="78"/>
      <c r="H385" s="78"/>
      <c r="I385" s="78"/>
      <c r="J385" s="78"/>
      <c r="K385" s="78"/>
      <c r="L385" s="78"/>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78"/>
      <c r="AZ385" s="78"/>
      <c r="BA385" s="78"/>
      <c r="BB385" s="78"/>
      <c r="BC385" s="78"/>
      <c r="BD385" s="78"/>
      <c r="BE385" s="78"/>
      <c r="BF385" s="78"/>
      <c r="BG385" s="78"/>
      <c r="BH385" s="78"/>
      <c r="BI385" s="78"/>
      <c r="BJ385" s="78"/>
      <c r="BK385" s="78"/>
      <c r="BL385" s="78"/>
    </row>
    <row r="386" spans="1:64" ht="16">
      <c r="A386" s="78"/>
      <c r="B386" s="78"/>
      <c r="C386" s="144"/>
      <c r="D386" s="144"/>
      <c r="E386" s="78"/>
      <c r="F386" s="78"/>
      <c r="G386" s="78"/>
      <c r="H386" s="78"/>
      <c r="I386" s="78"/>
      <c r="J386" s="78"/>
      <c r="K386" s="78"/>
      <c r="L386" s="78"/>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78"/>
      <c r="AZ386" s="78"/>
      <c r="BA386" s="78"/>
      <c r="BB386" s="78"/>
      <c r="BC386" s="78"/>
      <c r="BD386" s="78"/>
      <c r="BE386" s="78"/>
      <c r="BF386" s="78"/>
      <c r="BG386" s="78"/>
      <c r="BH386" s="78"/>
      <c r="BI386" s="78"/>
      <c r="BJ386" s="78"/>
      <c r="BK386" s="78"/>
      <c r="BL386" s="78"/>
    </row>
    <row r="387" spans="1:64" ht="16">
      <c r="A387" s="78"/>
      <c r="B387" s="78"/>
      <c r="C387" s="144"/>
      <c r="D387" s="144"/>
      <c r="E387" s="78"/>
      <c r="F387" s="78"/>
      <c r="G387" s="78"/>
      <c r="H387" s="78"/>
      <c r="I387" s="78"/>
      <c r="J387" s="78"/>
      <c r="K387" s="78"/>
      <c r="L387" s="78"/>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78"/>
      <c r="AZ387" s="78"/>
      <c r="BA387" s="78"/>
      <c r="BB387" s="78"/>
      <c r="BC387" s="78"/>
      <c r="BD387" s="78"/>
      <c r="BE387" s="78"/>
      <c r="BF387" s="78"/>
      <c r="BG387" s="78"/>
      <c r="BH387" s="78"/>
      <c r="BI387" s="78"/>
      <c r="BJ387" s="78"/>
      <c r="BK387" s="78"/>
      <c r="BL387" s="78"/>
    </row>
    <row r="388" spans="1:64" ht="16">
      <c r="A388" s="78"/>
      <c r="B388" s="78"/>
      <c r="C388" s="144"/>
      <c r="D388" s="144"/>
      <c r="E388" s="78"/>
      <c r="F388" s="78"/>
      <c r="G388" s="78"/>
      <c r="H388" s="78"/>
      <c r="I388" s="78"/>
      <c r="J388" s="78"/>
      <c r="K388" s="78"/>
      <c r="L388" s="78"/>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78"/>
      <c r="AZ388" s="78"/>
      <c r="BA388" s="78"/>
      <c r="BB388" s="78"/>
      <c r="BC388" s="78"/>
      <c r="BD388" s="78"/>
      <c r="BE388" s="78"/>
      <c r="BF388" s="78"/>
      <c r="BG388" s="78"/>
      <c r="BH388" s="78"/>
      <c r="BI388" s="78"/>
      <c r="BJ388" s="78"/>
      <c r="BK388" s="78"/>
      <c r="BL388" s="78"/>
    </row>
    <row r="389" spans="1:64" ht="16">
      <c r="A389" s="78"/>
      <c r="B389" s="78"/>
      <c r="C389" s="144"/>
      <c r="D389" s="144"/>
      <c r="E389" s="78"/>
      <c r="F389" s="78"/>
      <c r="G389" s="78"/>
      <c r="H389" s="78"/>
      <c r="I389" s="78"/>
      <c r="J389" s="78"/>
      <c r="K389" s="78"/>
      <c r="L389" s="78"/>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78"/>
      <c r="AZ389" s="78"/>
      <c r="BA389" s="78"/>
      <c r="BB389" s="78"/>
      <c r="BC389" s="78"/>
      <c r="BD389" s="78"/>
      <c r="BE389" s="78"/>
      <c r="BF389" s="78"/>
      <c r="BG389" s="78"/>
      <c r="BH389" s="78"/>
      <c r="BI389" s="78"/>
      <c r="BJ389" s="78"/>
      <c r="BK389" s="78"/>
      <c r="BL389" s="78"/>
    </row>
    <row r="390" spans="1:64" ht="16">
      <c r="A390" s="78"/>
      <c r="B390" s="78"/>
      <c r="C390" s="144"/>
      <c r="D390" s="144"/>
      <c r="E390" s="78"/>
      <c r="F390" s="78"/>
      <c r="G390" s="78"/>
      <c r="H390" s="78"/>
      <c r="I390" s="78"/>
      <c r="J390" s="78"/>
      <c r="K390" s="78"/>
      <c r="L390" s="78"/>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78"/>
      <c r="AZ390" s="78"/>
      <c r="BA390" s="78"/>
      <c r="BB390" s="78"/>
      <c r="BC390" s="78"/>
      <c r="BD390" s="78"/>
      <c r="BE390" s="78"/>
      <c r="BF390" s="78"/>
      <c r="BG390" s="78"/>
      <c r="BH390" s="78"/>
      <c r="BI390" s="78"/>
      <c r="BJ390" s="78"/>
      <c r="BK390" s="78"/>
      <c r="BL390" s="78"/>
    </row>
    <row r="391" spans="1:64" ht="16">
      <c r="A391" s="78"/>
      <c r="B391" s="78"/>
      <c r="C391" s="144"/>
      <c r="D391" s="144"/>
      <c r="E391" s="78"/>
      <c r="F391" s="78"/>
      <c r="G391" s="78"/>
      <c r="H391" s="78"/>
      <c r="I391" s="78"/>
      <c r="J391" s="78"/>
      <c r="K391" s="78"/>
      <c r="L391" s="78"/>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78"/>
      <c r="AZ391" s="78"/>
      <c r="BA391" s="78"/>
      <c r="BB391" s="78"/>
      <c r="BC391" s="78"/>
      <c r="BD391" s="78"/>
      <c r="BE391" s="78"/>
      <c r="BF391" s="78"/>
      <c r="BG391" s="78"/>
      <c r="BH391" s="78"/>
      <c r="BI391" s="78"/>
      <c r="BJ391" s="78"/>
      <c r="BK391" s="78"/>
      <c r="BL391" s="78"/>
    </row>
    <row r="392" spans="1:64" ht="16">
      <c r="A392" s="78"/>
      <c r="B392" s="78"/>
      <c r="C392" s="144"/>
      <c r="D392" s="144"/>
      <c r="E392" s="78"/>
      <c r="F392" s="78"/>
      <c r="G392" s="78"/>
      <c r="H392" s="78"/>
      <c r="I392" s="78"/>
      <c r="J392" s="78"/>
      <c r="K392" s="78"/>
      <c r="L392" s="78"/>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78"/>
      <c r="AZ392" s="78"/>
      <c r="BA392" s="78"/>
      <c r="BB392" s="78"/>
      <c r="BC392" s="78"/>
      <c r="BD392" s="78"/>
      <c r="BE392" s="78"/>
      <c r="BF392" s="78"/>
      <c r="BG392" s="78"/>
      <c r="BH392" s="78"/>
      <c r="BI392" s="78"/>
      <c r="BJ392" s="78"/>
      <c r="BK392" s="78"/>
      <c r="BL392" s="78"/>
    </row>
    <row r="393" spans="1:64" ht="16">
      <c r="A393" s="78"/>
      <c r="B393" s="78"/>
      <c r="C393" s="144"/>
      <c r="D393" s="144"/>
      <c r="E393" s="78"/>
      <c r="F393" s="78"/>
      <c r="G393" s="78"/>
      <c r="H393" s="78"/>
      <c r="I393" s="78"/>
      <c r="J393" s="78"/>
      <c r="K393" s="78"/>
      <c r="L393" s="78"/>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78"/>
      <c r="AZ393" s="78"/>
      <c r="BA393" s="78"/>
      <c r="BB393" s="78"/>
      <c r="BC393" s="78"/>
      <c r="BD393" s="78"/>
      <c r="BE393" s="78"/>
      <c r="BF393" s="78"/>
      <c r="BG393" s="78"/>
      <c r="BH393" s="78"/>
      <c r="BI393" s="78"/>
      <c r="BJ393" s="78"/>
      <c r="BK393" s="78"/>
      <c r="BL393" s="78"/>
    </row>
    <row r="394" spans="1:64" ht="16">
      <c r="A394" s="78"/>
      <c r="B394" s="78"/>
      <c r="C394" s="144"/>
      <c r="D394" s="144"/>
      <c r="E394" s="78"/>
      <c r="F394" s="78"/>
      <c r="G394" s="78"/>
      <c r="H394" s="78"/>
      <c r="I394" s="78"/>
      <c r="J394" s="78"/>
      <c r="K394" s="78"/>
      <c r="L394" s="78"/>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78"/>
      <c r="AZ394" s="78"/>
      <c r="BA394" s="78"/>
      <c r="BB394" s="78"/>
      <c r="BC394" s="78"/>
      <c r="BD394" s="78"/>
      <c r="BE394" s="78"/>
      <c r="BF394" s="78"/>
      <c r="BG394" s="78"/>
      <c r="BH394" s="78"/>
      <c r="BI394" s="78"/>
      <c r="BJ394" s="78"/>
      <c r="BK394" s="78"/>
      <c r="BL394" s="78"/>
    </row>
    <row r="395" spans="1:64" ht="16">
      <c r="A395" s="78"/>
      <c r="B395" s="78"/>
      <c r="C395" s="144"/>
      <c r="D395" s="144"/>
      <c r="E395" s="78"/>
      <c r="F395" s="78"/>
      <c r="G395" s="78"/>
      <c r="H395" s="78"/>
      <c r="I395" s="78"/>
      <c r="J395" s="78"/>
      <c r="K395" s="78"/>
      <c r="L395" s="78"/>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78"/>
      <c r="AZ395" s="78"/>
      <c r="BA395" s="78"/>
      <c r="BB395" s="78"/>
      <c r="BC395" s="78"/>
      <c r="BD395" s="78"/>
      <c r="BE395" s="78"/>
      <c r="BF395" s="78"/>
      <c r="BG395" s="78"/>
      <c r="BH395" s="78"/>
      <c r="BI395" s="78"/>
      <c r="BJ395" s="78"/>
      <c r="BK395" s="78"/>
      <c r="BL395" s="78"/>
    </row>
    <row r="396" spans="1:64" ht="16">
      <c r="A396" s="78"/>
      <c r="B396" s="78"/>
      <c r="C396" s="144"/>
      <c r="D396" s="144"/>
      <c r="E396" s="78"/>
      <c r="F396" s="78"/>
      <c r="G396" s="78"/>
      <c r="H396" s="78"/>
      <c r="I396" s="78"/>
      <c r="J396" s="78"/>
      <c r="K396" s="78"/>
      <c r="L396" s="78"/>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78"/>
      <c r="AZ396" s="78"/>
      <c r="BA396" s="78"/>
      <c r="BB396" s="78"/>
      <c r="BC396" s="78"/>
      <c r="BD396" s="78"/>
      <c r="BE396" s="78"/>
      <c r="BF396" s="78"/>
      <c r="BG396" s="78"/>
      <c r="BH396" s="78"/>
      <c r="BI396" s="78"/>
      <c r="BJ396" s="78"/>
      <c r="BK396" s="78"/>
      <c r="BL396" s="78"/>
    </row>
    <row r="397" spans="1:64" ht="16">
      <c r="A397" s="78"/>
      <c r="B397" s="78"/>
      <c r="C397" s="144"/>
      <c r="D397" s="144"/>
      <c r="E397" s="78"/>
      <c r="F397" s="78"/>
      <c r="G397" s="78"/>
      <c r="H397" s="78"/>
      <c r="I397" s="78"/>
      <c r="J397" s="78"/>
      <c r="K397" s="78"/>
      <c r="L397" s="78"/>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78"/>
      <c r="AZ397" s="78"/>
      <c r="BA397" s="78"/>
      <c r="BB397" s="78"/>
      <c r="BC397" s="78"/>
      <c r="BD397" s="78"/>
      <c r="BE397" s="78"/>
      <c r="BF397" s="78"/>
      <c r="BG397" s="78"/>
      <c r="BH397" s="78"/>
      <c r="BI397" s="78"/>
      <c r="BJ397" s="78"/>
      <c r="BK397" s="78"/>
      <c r="BL397" s="78"/>
    </row>
    <row r="398" spans="1:64" ht="16">
      <c r="A398" s="78"/>
      <c r="B398" s="78"/>
      <c r="C398" s="144"/>
      <c r="D398" s="144"/>
      <c r="E398" s="78"/>
      <c r="F398" s="78"/>
      <c r="G398" s="78"/>
      <c r="H398" s="78"/>
      <c r="I398" s="78"/>
      <c r="J398" s="78"/>
      <c r="K398" s="78"/>
      <c r="L398" s="78"/>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78"/>
      <c r="AZ398" s="78"/>
      <c r="BA398" s="78"/>
      <c r="BB398" s="78"/>
      <c r="BC398" s="78"/>
      <c r="BD398" s="78"/>
      <c r="BE398" s="78"/>
      <c r="BF398" s="78"/>
      <c r="BG398" s="78"/>
      <c r="BH398" s="78"/>
      <c r="BI398" s="78"/>
      <c r="BJ398" s="78"/>
      <c r="BK398" s="78"/>
      <c r="BL398" s="78"/>
    </row>
    <row r="399" spans="1:64" ht="16">
      <c r="A399" s="78"/>
      <c r="B399" s="78"/>
      <c r="C399" s="144"/>
      <c r="D399" s="144"/>
      <c r="E399" s="78"/>
      <c r="F399" s="78"/>
      <c r="G399" s="78"/>
      <c r="H399" s="78"/>
      <c r="I399" s="78"/>
      <c r="J399" s="78"/>
      <c r="K399" s="78"/>
      <c r="L399" s="78"/>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78"/>
      <c r="AZ399" s="78"/>
      <c r="BA399" s="78"/>
      <c r="BB399" s="78"/>
      <c r="BC399" s="78"/>
      <c r="BD399" s="78"/>
      <c r="BE399" s="78"/>
      <c r="BF399" s="78"/>
      <c r="BG399" s="78"/>
      <c r="BH399" s="78"/>
      <c r="BI399" s="78"/>
      <c r="BJ399" s="78"/>
      <c r="BK399" s="78"/>
      <c r="BL399" s="78"/>
    </row>
    <row r="400" spans="1:64" ht="16">
      <c r="A400" s="78"/>
      <c r="B400" s="78"/>
      <c r="C400" s="144"/>
      <c r="D400" s="144"/>
      <c r="E400" s="78"/>
      <c r="F400" s="78"/>
      <c r="G400" s="78"/>
      <c r="H400" s="78"/>
      <c r="I400" s="78"/>
      <c r="J400" s="78"/>
      <c r="K400" s="78"/>
      <c r="L400" s="78"/>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78"/>
      <c r="AZ400" s="78"/>
      <c r="BA400" s="78"/>
      <c r="BB400" s="78"/>
      <c r="BC400" s="78"/>
      <c r="BD400" s="78"/>
      <c r="BE400" s="78"/>
      <c r="BF400" s="78"/>
      <c r="BG400" s="78"/>
      <c r="BH400" s="78"/>
      <c r="BI400" s="78"/>
      <c r="BJ400" s="78"/>
      <c r="BK400" s="78"/>
      <c r="BL400" s="78"/>
    </row>
    <row r="401" spans="1:64" ht="16">
      <c r="A401" s="78"/>
      <c r="B401" s="78"/>
      <c r="C401" s="144"/>
      <c r="D401" s="144"/>
      <c r="E401" s="78"/>
      <c r="F401" s="78"/>
      <c r="G401" s="78"/>
      <c r="H401" s="78"/>
      <c r="I401" s="78"/>
      <c r="J401" s="78"/>
      <c r="K401" s="78"/>
      <c r="L401" s="78"/>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78"/>
      <c r="AZ401" s="78"/>
      <c r="BA401" s="78"/>
      <c r="BB401" s="78"/>
      <c r="BC401" s="78"/>
      <c r="BD401" s="78"/>
      <c r="BE401" s="78"/>
      <c r="BF401" s="78"/>
      <c r="BG401" s="78"/>
      <c r="BH401" s="78"/>
      <c r="BI401" s="78"/>
      <c r="BJ401" s="78"/>
      <c r="BK401" s="78"/>
      <c r="BL401" s="78"/>
    </row>
    <row r="402" spans="1:64" ht="16">
      <c r="A402" s="78"/>
      <c r="B402" s="78"/>
      <c r="C402" s="144"/>
      <c r="D402" s="144"/>
      <c r="E402" s="78"/>
      <c r="F402" s="78"/>
      <c r="G402" s="78"/>
      <c r="H402" s="78"/>
      <c r="I402" s="78"/>
      <c r="J402" s="78"/>
      <c r="K402" s="78"/>
      <c r="L402" s="78"/>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78"/>
      <c r="AZ402" s="78"/>
      <c r="BA402" s="78"/>
      <c r="BB402" s="78"/>
      <c r="BC402" s="78"/>
      <c r="BD402" s="78"/>
      <c r="BE402" s="78"/>
      <c r="BF402" s="78"/>
      <c r="BG402" s="78"/>
      <c r="BH402" s="78"/>
      <c r="BI402" s="78"/>
      <c r="BJ402" s="78"/>
      <c r="BK402" s="78"/>
      <c r="BL402" s="78"/>
    </row>
    <row r="403" spans="1:64" ht="16">
      <c r="A403" s="78"/>
      <c r="B403" s="78"/>
      <c r="C403" s="144"/>
      <c r="D403" s="144"/>
      <c r="E403" s="78"/>
      <c r="F403" s="78"/>
      <c r="G403" s="78"/>
      <c r="H403" s="78"/>
      <c r="I403" s="78"/>
      <c r="J403" s="78"/>
      <c r="K403" s="78"/>
      <c r="L403" s="78"/>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78"/>
      <c r="AZ403" s="78"/>
      <c r="BA403" s="78"/>
      <c r="BB403" s="78"/>
      <c r="BC403" s="78"/>
      <c r="BD403" s="78"/>
      <c r="BE403" s="78"/>
      <c r="BF403" s="78"/>
      <c r="BG403" s="78"/>
      <c r="BH403" s="78"/>
      <c r="BI403" s="78"/>
      <c r="BJ403" s="78"/>
      <c r="BK403" s="78"/>
      <c r="BL403" s="78"/>
    </row>
    <row r="404" spans="1:64" ht="16">
      <c r="A404" s="78"/>
      <c r="B404" s="78"/>
      <c r="C404" s="144"/>
      <c r="D404" s="144"/>
      <c r="E404" s="78"/>
      <c r="F404" s="78"/>
      <c r="G404" s="78"/>
      <c r="H404" s="78"/>
      <c r="I404" s="78"/>
      <c r="J404" s="78"/>
      <c r="K404" s="78"/>
      <c r="L404" s="78"/>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78"/>
      <c r="AZ404" s="78"/>
      <c r="BA404" s="78"/>
      <c r="BB404" s="78"/>
      <c r="BC404" s="78"/>
      <c r="BD404" s="78"/>
      <c r="BE404" s="78"/>
      <c r="BF404" s="78"/>
      <c r="BG404" s="78"/>
      <c r="BH404" s="78"/>
      <c r="BI404" s="78"/>
      <c r="BJ404" s="78"/>
      <c r="BK404" s="78"/>
      <c r="BL404" s="78"/>
    </row>
    <row r="405" spans="1:64" ht="16">
      <c r="A405" s="78"/>
      <c r="B405" s="78"/>
      <c r="C405" s="144"/>
      <c r="D405" s="144"/>
      <c r="E405" s="78"/>
      <c r="F405" s="78"/>
      <c r="G405" s="78"/>
      <c r="H405" s="78"/>
      <c r="I405" s="78"/>
      <c r="J405" s="78"/>
      <c r="K405" s="78"/>
      <c r="L405" s="78"/>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78"/>
      <c r="AZ405" s="78"/>
      <c r="BA405" s="78"/>
      <c r="BB405" s="78"/>
      <c r="BC405" s="78"/>
      <c r="BD405" s="78"/>
      <c r="BE405" s="78"/>
      <c r="BF405" s="78"/>
      <c r="BG405" s="78"/>
      <c r="BH405" s="78"/>
      <c r="BI405" s="78"/>
      <c r="BJ405" s="78"/>
      <c r="BK405" s="78"/>
      <c r="BL405" s="78"/>
    </row>
    <row r="406" spans="1:64" ht="16">
      <c r="A406" s="78"/>
      <c r="B406" s="78"/>
      <c r="C406" s="144"/>
      <c r="D406" s="144"/>
      <c r="E406" s="78"/>
      <c r="F406" s="78"/>
      <c r="G406" s="78"/>
      <c r="H406" s="78"/>
      <c r="I406" s="78"/>
      <c r="J406" s="78"/>
      <c r="K406" s="78"/>
      <c r="L406" s="78"/>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78"/>
      <c r="AZ406" s="78"/>
      <c r="BA406" s="78"/>
      <c r="BB406" s="78"/>
      <c r="BC406" s="78"/>
      <c r="BD406" s="78"/>
      <c r="BE406" s="78"/>
      <c r="BF406" s="78"/>
      <c r="BG406" s="78"/>
      <c r="BH406" s="78"/>
      <c r="BI406" s="78"/>
      <c r="BJ406" s="78"/>
      <c r="BK406" s="78"/>
      <c r="BL406" s="78"/>
    </row>
    <row r="407" spans="1:64" ht="16">
      <c r="A407" s="78"/>
      <c r="B407" s="78"/>
      <c r="C407" s="144"/>
      <c r="D407" s="144"/>
      <c r="E407" s="78"/>
      <c r="F407" s="78"/>
      <c r="G407" s="78"/>
      <c r="H407" s="78"/>
      <c r="I407" s="78"/>
      <c r="J407" s="78"/>
      <c r="K407" s="78"/>
      <c r="L407" s="78"/>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78"/>
      <c r="AZ407" s="78"/>
      <c r="BA407" s="78"/>
      <c r="BB407" s="78"/>
      <c r="BC407" s="78"/>
      <c r="BD407" s="78"/>
      <c r="BE407" s="78"/>
      <c r="BF407" s="78"/>
      <c r="BG407" s="78"/>
      <c r="BH407" s="78"/>
      <c r="BI407" s="78"/>
      <c r="BJ407" s="78"/>
      <c r="BK407" s="78"/>
      <c r="BL407" s="78"/>
    </row>
    <row r="408" spans="1:64" ht="16">
      <c r="A408" s="78"/>
      <c r="B408" s="78"/>
      <c r="C408" s="144"/>
      <c r="D408" s="144"/>
      <c r="E408" s="78"/>
      <c r="F408" s="78"/>
      <c r="G408" s="78"/>
      <c r="H408" s="78"/>
      <c r="I408" s="78"/>
      <c r="J408" s="78"/>
      <c r="K408" s="78"/>
      <c r="L408" s="78"/>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78"/>
      <c r="AZ408" s="78"/>
      <c r="BA408" s="78"/>
      <c r="BB408" s="78"/>
      <c r="BC408" s="78"/>
      <c r="BD408" s="78"/>
      <c r="BE408" s="78"/>
      <c r="BF408" s="78"/>
      <c r="BG408" s="78"/>
      <c r="BH408" s="78"/>
      <c r="BI408" s="78"/>
      <c r="BJ408" s="78"/>
      <c r="BK408" s="78"/>
      <c r="BL408" s="78"/>
    </row>
    <row r="409" spans="1:64" ht="16">
      <c r="A409" s="78"/>
      <c r="B409" s="78"/>
      <c r="C409" s="144"/>
      <c r="D409" s="144"/>
      <c r="E409" s="78"/>
      <c r="F409" s="78"/>
      <c r="G409" s="78"/>
      <c r="H409" s="78"/>
      <c r="I409" s="78"/>
      <c r="J409" s="78"/>
      <c r="K409" s="78"/>
      <c r="L409" s="78"/>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78"/>
      <c r="AZ409" s="78"/>
      <c r="BA409" s="78"/>
      <c r="BB409" s="78"/>
      <c r="BC409" s="78"/>
      <c r="BD409" s="78"/>
      <c r="BE409" s="78"/>
      <c r="BF409" s="78"/>
      <c r="BG409" s="78"/>
      <c r="BH409" s="78"/>
      <c r="BI409" s="78"/>
      <c r="BJ409" s="78"/>
      <c r="BK409" s="78"/>
      <c r="BL409" s="78"/>
    </row>
    <row r="410" spans="1:64" ht="16">
      <c r="A410" s="78"/>
      <c r="B410" s="78"/>
      <c r="C410" s="144"/>
      <c r="D410" s="144"/>
      <c r="E410" s="78"/>
      <c r="F410" s="78"/>
      <c r="G410" s="78"/>
      <c r="H410" s="78"/>
      <c r="I410" s="78"/>
      <c r="J410" s="78"/>
      <c r="K410" s="78"/>
      <c r="L410" s="78"/>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78"/>
      <c r="AZ410" s="78"/>
      <c r="BA410" s="78"/>
      <c r="BB410" s="78"/>
      <c r="BC410" s="78"/>
      <c r="BD410" s="78"/>
      <c r="BE410" s="78"/>
      <c r="BF410" s="78"/>
      <c r="BG410" s="78"/>
      <c r="BH410" s="78"/>
      <c r="BI410" s="78"/>
      <c r="BJ410" s="78"/>
      <c r="BK410" s="78"/>
      <c r="BL410" s="78"/>
    </row>
    <row r="411" spans="1:64" ht="16">
      <c r="A411" s="78"/>
      <c r="B411" s="78"/>
      <c r="C411" s="144"/>
      <c r="D411" s="144"/>
      <c r="E411" s="78"/>
      <c r="F411" s="78"/>
      <c r="G411" s="78"/>
      <c r="H411" s="78"/>
      <c r="I411" s="78"/>
      <c r="J411" s="78"/>
      <c r="K411" s="78"/>
      <c r="L411" s="78"/>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78"/>
      <c r="AZ411" s="78"/>
      <c r="BA411" s="78"/>
      <c r="BB411" s="78"/>
      <c r="BC411" s="78"/>
      <c r="BD411" s="78"/>
      <c r="BE411" s="78"/>
      <c r="BF411" s="78"/>
      <c r="BG411" s="78"/>
      <c r="BH411" s="78"/>
      <c r="BI411" s="78"/>
      <c r="BJ411" s="78"/>
      <c r="BK411" s="78"/>
      <c r="BL411" s="78"/>
    </row>
    <row r="412" spans="1:64" ht="16">
      <c r="A412" s="78"/>
      <c r="B412" s="78"/>
      <c r="C412" s="144"/>
      <c r="D412" s="144"/>
      <c r="E412" s="78"/>
      <c r="F412" s="78"/>
      <c r="G412" s="78"/>
      <c r="H412" s="78"/>
      <c r="I412" s="78"/>
      <c r="J412" s="78"/>
      <c r="K412" s="78"/>
      <c r="L412" s="78"/>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78"/>
      <c r="AZ412" s="78"/>
      <c r="BA412" s="78"/>
      <c r="BB412" s="78"/>
      <c r="BC412" s="78"/>
      <c r="BD412" s="78"/>
      <c r="BE412" s="78"/>
      <c r="BF412" s="78"/>
      <c r="BG412" s="78"/>
      <c r="BH412" s="78"/>
      <c r="BI412" s="78"/>
      <c r="BJ412" s="78"/>
      <c r="BK412" s="78"/>
      <c r="BL412" s="78"/>
    </row>
    <row r="413" spans="1:64" ht="16">
      <c r="A413" s="78"/>
      <c r="B413" s="78"/>
      <c r="C413" s="144"/>
      <c r="D413" s="144"/>
      <c r="E413" s="78"/>
      <c r="F413" s="78"/>
      <c r="G413" s="78"/>
      <c r="H413" s="78"/>
      <c r="I413" s="78"/>
      <c r="J413" s="78"/>
      <c r="K413" s="78"/>
      <c r="L413" s="78"/>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78"/>
      <c r="AZ413" s="78"/>
      <c r="BA413" s="78"/>
      <c r="BB413" s="78"/>
      <c r="BC413" s="78"/>
      <c r="BD413" s="78"/>
      <c r="BE413" s="78"/>
      <c r="BF413" s="78"/>
      <c r="BG413" s="78"/>
      <c r="BH413" s="78"/>
      <c r="BI413" s="78"/>
      <c r="BJ413" s="78"/>
      <c r="BK413" s="78"/>
      <c r="BL413" s="78"/>
    </row>
    <row r="414" spans="1:64" ht="16">
      <c r="A414" s="78"/>
      <c r="B414" s="78"/>
      <c r="C414" s="144"/>
      <c r="D414" s="144"/>
      <c r="E414" s="78"/>
      <c r="F414" s="78"/>
      <c r="G414" s="78"/>
      <c r="H414" s="78"/>
      <c r="I414" s="78"/>
      <c r="J414" s="78"/>
      <c r="K414" s="78"/>
      <c r="L414" s="78"/>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78"/>
      <c r="AZ414" s="78"/>
      <c r="BA414" s="78"/>
      <c r="BB414" s="78"/>
      <c r="BC414" s="78"/>
      <c r="BD414" s="78"/>
      <c r="BE414" s="78"/>
      <c r="BF414" s="78"/>
      <c r="BG414" s="78"/>
      <c r="BH414" s="78"/>
      <c r="BI414" s="78"/>
      <c r="BJ414" s="78"/>
      <c r="BK414" s="78"/>
      <c r="BL414" s="78"/>
    </row>
    <row r="415" spans="1:64" ht="16">
      <c r="A415" s="78"/>
      <c r="B415" s="78"/>
      <c r="C415" s="144"/>
      <c r="D415" s="144"/>
      <c r="E415" s="78"/>
      <c r="F415" s="78"/>
      <c r="G415" s="78"/>
      <c r="H415" s="78"/>
      <c r="I415" s="78"/>
      <c r="J415" s="78"/>
      <c r="K415" s="78"/>
      <c r="L415" s="78"/>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78"/>
      <c r="AZ415" s="78"/>
      <c r="BA415" s="78"/>
      <c r="BB415" s="78"/>
      <c r="BC415" s="78"/>
      <c r="BD415" s="78"/>
      <c r="BE415" s="78"/>
      <c r="BF415" s="78"/>
      <c r="BG415" s="78"/>
      <c r="BH415" s="78"/>
      <c r="BI415" s="78"/>
      <c r="BJ415" s="78"/>
      <c r="BK415" s="78"/>
      <c r="BL415" s="78"/>
    </row>
    <row r="416" spans="1:64" ht="16">
      <c r="A416" s="78"/>
      <c r="B416" s="78"/>
      <c r="C416" s="144"/>
      <c r="D416" s="144"/>
      <c r="E416" s="78"/>
      <c r="F416" s="78"/>
      <c r="G416" s="78"/>
      <c r="H416" s="78"/>
      <c r="I416" s="78"/>
      <c r="J416" s="78"/>
      <c r="K416" s="78"/>
      <c r="L416" s="78"/>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78"/>
      <c r="AZ416" s="78"/>
      <c r="BA416" s="78"/>
      <c r="BB416" s="78"/>
      <c r="BC416" s="78"/>
      <c r="BD416" s="78"/>
      <c r="BE416" s="78"/>
      <c r="BF416" s="78"/>
      <c r="BG416" s="78"/>
      <c r="BH416" s="78"/>
      <c r="BI416" s="78"/>
      <c r="BJ416" s="78"/>
      <c r="BK416" s="78"/>
      <c r="BL416" s="78"/>
    </row>
    <row r="417" spans="1:64" ht="16">
      <c r="A417" s="78"/>
      <c r="B417" s="78"/>
      <c r="C417" s="144"/>
      <c r="D417" s="144"/>
      <c r="E417" s="78"/>
      <c r="F417" s="78"/>
      <c r="G417" s="78"/>
      <c r="H417" s="78"/>
      <c r="I417" s="78"/>
      <c r="J417" s="78"/>
      <c r="K417" s="78"/>
      <c r="L417" s="78"/>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78"/>
      <c r="AZ417" s="78"/>
      <c r="BA417" s="78"/>
      <c r="BB417" s="78"/>
      <c r="BC417" s="78"/>
      <c r="BD417" s="78"/>
      <c r="BE417" s="78"/>
      <c r="BF417" s="78"/>
      <c r="BG417" s="78"/>
      <c r="BH417" s="78"/>
      <c r="BI417" s="78"/>
      <c r="BJ417" s="78"/>
      <c r="BK417" s="78"/>
      <c r="BL417" s="78"/>
    </row>
    <row r="418" spans="1:64" ht="16">
      <c r="A418" s="78"/>
      <c r="B418" s="78"/>
      <c r="C418" s="144"/>
      <c r="D418" s="144"/>
      <c r="E418" s="78"/>
      <c r="F418" s="78"/>
      <c r="G418" s="78"/>
      <c r="H418" s="78"/>
      <c r="I418" s="78"/>
      <c r="J418" s="78"/>
      <c r="K418" s="78"/>
      <c r="L418" s="78"/>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78"/>
      <c r="AZ418" s="78"/>
      <c r="BA418" s="78"/>
      <c r="BB418" s="78"/>
      <c r="BC418" s="78"/>
      <c r="BD418" s="78"/>
      <c r="BE418" s="78"/>
      <c r="BF418" s="78"/>
      <c r="BG418" s="78"/>
      <c r="BH418" s="78"/>
      <c r="BI418" s="78"/>
      <c r="BJ418" s="78"/>
      <c r="BK418" s="78"/>
      <c r="BL418" s="78"/>
    </row>
    <row r="419" spans="1:64" ht="16">
      <c r="A419" s="78"/>
      <c r="B419" s="78"/>
      <c r="C419" s="144"/>
      <c r="D419" s="144"/>
      <c r="E419" s="78"/>
      <c r="F419" s="78"/>
      <c r="G419" s="78"/>
      <c r="H419" s="78"/>
      <c r="I419" s="78"/>
      <c r="J419" s="78"/>
      <c r="K419" s="78"/>
      <c r="L419" s="78"/>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78"/>
      <c r="AZ419" s="78"/>
      <c r="BA419" s="78"/>
      <c r="BB419" s="78"/>
      <c r="BC419" s="78"/>
      <c r="BD419" s="78"/>
      <c r="BE419" s="78"/>
      <c r="BF419" s="78"/>
      <c r="BG419" s="78"/>
      <c r="BH419" s="78"/>
      <c r="BI419" s="78"/>
      <c r="BJ419" s="78"/>
      <c r="BK419" s="78"/>
      <c r="BL419" s="78"/>
    </row>
    <row r="420" spans="1:64" ht="16">
      <c r="A420" s="78"/>
      <c r="B420" s="78"/>
      <c r="C420" s="144"/>
      <c r="D420" s="144"/>
      <c r="E420" s="78"/>
      <c r="F420" s="78"/>
      <c r="G420" s="78"/>
      <c r="H420" s="78"/>
      <c r="I420" s="78"/>
      <c r="J420" s="78"/>
      <c r="K420" s="78"/>
      <c r="L420" s="78"/>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78"/>
      <c r="AZ420" s="78"/>
      <c r="BA420" s="78"/>
      <c r="BB420" s="78"/>
      <c r="BC420" s="78"/>
      <c r="BD420" s="78"/>
      <c r="BE420" s="78"/>
      <c r="BF420" s="78"/>
      <c r="BG420" s="78"/>
      <c r="BH420" s="78"/>
      <c r="BI420" s="78"/>
      <c r="BJ420" s="78"/>
      <c r="BK420" s="78"/>
      <c r="BL420" s="78"/>
    </row>
    <row r="421" spans="1:64" ht="16">
      <c r="A421" s="78"/>
      <c r="B421" s="78"/>
      <c r="C421" s="144"/>
      <c r="D421" s="144"/>
      <c r="E421" s="78"/>
      <c r="F421" s="78"/>
      <c r="G421" s="78"/>
      <c r="H421" s="78"/>
      <c r="I421" s="78"/>
      <c r="J421" s="78"/>
      <c r="K421" s="78"/>
      <c r="L421" s="78"/>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78"/>
      <c r="AZ421" s="78"/>
      <c r="BA421" s="78"/>
      <c r="BB421" s="78"/>
      <c r="BC421" s="78"/>
      <c r="BD421" s="78"/>
      <c r="BE421" s="78"/>
      <c r="BF421" s="78"/>
      <c r="BG421" s="78"/>
      <c r="BH421" s="78"/>
      <c r="BI421" s="78"/>
      <c r="BJ421" s="78"/>
      <c r="BK421" s="78"/>
      <c r="BL421" s="78"/>
    </row>
    <row r="422" spans="1:64" ht="16">
      <c r="A422" s="78"/>
      <c r="B422" s="78"/>
      <c r="C422" s="144"/>
      <c r="D422" s="144"/>
      <c r="E422" s="78"/>
      <c r="F422" s="78"/>
      <c r="G422" s="78"/>
      <c r="H422" s="78"/>
      <c r="I422" s="78"/>
      <c r="J422" s="78"/>
      <c r="K422" s="78"/>
      <c r="L422" s="78"/>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78"/>
      <c r="AZ422" s="78"/>
      <c r="BA422" s="78"/>
      <c r="BB422" s="78"/>
      <c r="BC422" s="78"/>
      <c r="BD422" s="78"/>
      <c r="BE422" s="78"/>
      <c r="BF422" s="78"/>
      <c r="BG422" s="78"/>
      <c r="BH422" s="78"/>
      <c r="BI422" s="78"/>
      <c r="BJ422" s="78"/>
      <c r="BK422" s="78"/>
      <c r="BL422" s="78"/>
    </row>
    <row r="423" spans="1:64" ht="16">
      <c r="A423" s="78"/>
      <c r="B423" s="78"/>
      <c r="C423" s="144"/>
      <c r="D423" s="144"/>
      <c r="E423" s="78"/>
      <c r="F423" s="78"/>
      <c r="G423" s="78"/>
      <c r="H423" s="78"/>
      <c r="I423" s="78"/>
      <c r="J423" s="78"/>
      <c r="K423" s="78"/>
      <c r="L423" s="78"/>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78"/>
      <c r="AZ423" s="78"/>
      <c r="BA423" s="78"/>
      <c r="BB423" s="78"/>
      <c r="BC423" s="78"/>
      <c r="BD423" s="78"/>
      <c r="BE423" s="78"/>
      <c r="BF423" s="78"/>
      <c r="BG423" s="78"/>
      <c r="BH423" s="78"/>
      <c r="BI423" s="78"/>
      <c r="BJ423" s="78"/>
      <c r="BK423" s="78"/>
      <c r="BL423" s="78"/>
    </row>
    <row r="424" spans="1:64" ht="16">
      <c r="A424" s="78"/>
      <c r="B424" s="78"/>
      <c r="C424" s="144"/>
      <c r="D424" s="144"/>
      <c r="E424" s="78"/>
      <c r="F424" s="78"/>
      <c r="G424" s="78"/>
      <c r="H424" s="78"/>
      <c r="I424" s="78"/>
      <c r="J424" s="78"/>
      <c r="K424" s="78"/>
      <c r="L424" s="78"/>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78"/>
      <c r="AZ424" s="78"/>
      <c r="BA424" s="78"/>
      <c r="BB424" s="78"/>
      <c r="BC424" s="78"/>
      <c r="BD424" s="78"/>
      <c r="BE424" s="78"/>
      <c r="BF424" s="78"/>
      <c r="BG424" s="78"/>
      <c r="BH424" s="78"/>
      <c r="BI424" s="78"/>
      <c r="BJ424" s="78"/>
      <c r="BK424" s="78"/>
      <c r="BL424" s="78"/>
    </row>
    <row r="425" spans="1:64" ht="16">
      <c r="A425" s="78"/>
      <c r="B425" s="78"/>
      <c r="C425" s="144"/>
      <c r="D425" s="144"/>
      <c r="E425" s="78"/>
      <c r="F425" s="78"/>
      <c r="G425" s="78"/>
      <c r="H425" s="78"/>
      <c r="I425" s="78"/>
      <c r="J425" s="78"/>
      <c r="K425" s="78"/>
      <c r="L425" s="78"/>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78"/>
      <c r="AZ425" s="78"/>
      <c r="BA425" s="78"/>
      <c r="BB425" s="78"/>
      <c r="BC425" s="78"/>
      <c r="BD425" s="78"/>
      <c r="BE425" s="78"/>
      <c r="BF425" s="78"/>
      <c r="BG425" s="78"/>
      <c r="BH425" s="78"/>
      <c r="BI425" s="78"/>
      <c r="BJ425" s="78"/>
      <c r="BK425" s="78"/>
      <c r="BL425" s="78"/>
    </row>
    <row r="426" spans="1:64" ht="16">
      <c r="A426" s="78"/>
      <c r="B426" s="78"/>
      <c r="C426" s="144"/>
      <c r="D426" s="144"/>
      <c r="E426" s="78"/>
      <c r="F426" s="78"/>
      <c r="G426" s="78"/>
      <c r="H426" s="78"/>
      <c r="I426" s="78"/>
      <c r="J426" s="78"/>
      <c r="K426" s="78"/>
      <c r="L426" s="78"/>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78"/>
      <c r="AZ426" s="78"/>
      <c r="BA426" s="78"/>
      <c r="BB426" s="78"/>
      <c r="BC426" s="78"/>
      <c r="BD426" s="78"/>
      <c r="BE426" s="78"/>
      <c r="BF426" s="78"/>
      <c r="BG426" s="78"/>
      <c r="BH426" s="78"/>
      <c r="BI426" s="78"/>
      <c r="BJ426" s="78"/>
      <c r="BK426" s="78"/>
      <c r="BL426" s="78"/>
    </row>
    <row r="427" spans="1:64" ht="16">
      <c r="A427" s="78"/>
      <c r="B427" s="78"/>
      <c r="C427" s="144"/>
      <c r="D427" s="144"/>
      <c r="E427" s="78"/>
      <c r="F427" s="78"/>
      <c r="G427" s="78"/>
      <c r="H427" s="78"/>
      <c r="I427" s="78"/>
      <c r="J427" s="78"/>
      <c r="K427" s="78"/>
      <c r="L427" s="78"/>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78"/>
      <c r="AZ427" s="78"/>
      <c r="BA427" s="78"/>
      <c r="BB427" s="78"/>
      <c r="BC427" s="78"/>
      <c r="BD427" s="78"/>
      <c r="BE427" s="78"/>
      <c r="BF427" s="78"/>
      <c r="BG427" s="78"/>
      <c r="BH427" s="78"/>
      <c r="BI427" s="78"/>
      <c r="BJ427" s="78"/>
      <c r="BK427" s="78"/>
      <c r="BL427" s="78"/>
    </row>
    <row r="428" spans="1:64" ht="16">
      <c r="A428" s="78"/>
      <c r="B428" s="78"/>
      <c r="C428" s="144"/>
      <c r="D428" s="144"/>
      <c r="E428" s="78"/>
      <c r="F428" s="78"/>
      <c r="G428" s="78"/>
      <c r="H428" s="78"/>
      <c r="I428" s="78"/>
      <c r="J428" s="78"/>
      <c r="K428" s="78"/>
      <c r="L428" s="78"/>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78"/>
      <c r="AZ428" s="78"/>
      <c r="BA428" s="78"/>
      <c r="BB428" s="78"/>
      <c r="BC428" s="78"/>
      <c r="BD428" s="78"/>
      <c r="BE428" s="78"/>
      <c r="BF428" s="78"/>
      <c r="BG428" s="78"/>
      <c r="BH428" s="78"/>
      <c r="BI428" s="78"/>
      <c r="BJ428" s="78"/>
      <c r="BK428" s="78"/>
      <c r="BL428" s="78"/>
    </row>
    <row r="429" spans="1:64" ht="16">
      <c r="A429" s="78"/>
      <c r="B429" s="78"/>
      <c r="C429" s="144"/>
      <c r="D429" s="144"/>
      <c r="E429" s="78"/>
      <c r="F429" s="78"/>
      <c r="G429" s="78"/>
      <c r="H429" s="78"/>
      <c r="I429" s="78"/>
      <c r="J429" s="78"/>
      <c r="K429" s="78"/>
      <c r="L429" s="78"/>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78"/>
      <c r="AZ429" s="78"/>
      <c r="BA429" s="78"/>
      <c r="BB429" s="78"/>
      <c r="BC429" s="78"/>
      <c r="BD429" s="78"/>
      <c r="BE429" s="78"/>
      <c r="BF429" s="78"/>
      <c r="BG429" s="78"/>
      <c r="BH429" s="78"/>
      <c r="BI429" s="78"/>
      <c r="BJ429" s="78"/>
      <c r="BK429" s="78"/>
      <c r="BL429" s="78"/>
    </row>
    <row r="430" spans="1:64" ht="16">
      <c r="A430" s="78"/>
      <c r="B430" s="78"/>
      <c r="C430" s="144"/>
      <c r="D430" s="144"/>
      <c r="E430" s="78"/>
      <c r="F430" s="78"/>
      <c r="G430" s="78"/>
      <c r="H430" s="78"/>
      <c r="I430" s="78"/>
      <c r="J430" s="78"/>
      <c r="K430" s="78"/>
      <c r="L430" s="78"/>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78"/>
      <c r="AZ430" s="78"/>
      <c r="BA430" s="78"/>
      <c r="BB430" s="78"/>
      <c r="BC430" s="78"/>
      <c r="BD430" s="78"/>
      <c r="BE430" s="78"/>
      <c r="BF430" s="78"/>
      <c r="BG430" s="78"/>
      <c r="BH430" s="78"/>
      <c r="BI430" s="78"/>
      <c r="BJ430" s="78"/>
      <c r="BK430" s="78"/>
      <c r="BL430" s="78"/>
    </row>
    <row r="431" spans="1:64" ht="16">
      <c r="A431" s="78"/>
      <c r="B431" s="78"/>
      <c r="C431" s="144"/>
      <c r="D431" s="144"/>
      <c r="E431" s="78"/>
      <c r="F431" s="78"/>
      <c r="G431" s="78"/>
      <c r="H431" s="78"/>
      <c r="I431" s="78"/>
      <c r="J431" s="78"/>
      <c r="K431" s="78"/>
      <c r="L431" s="78"/>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78"/>
      <c r="AZ431" s="78"/>
      <c r="BA431" s="78"/>
      <c r="BB431" s="78"/>
      <c r="BC431" s="78"/>
      <c r="BD431" s="78"/>
      <c r="BE431" s="78"/>
      <c r="BF431" s="78"/>
      <c r="BG431" s="78"/>
      <c r="BH431" s="78"/>
      <c r="BI431" s="78"/>
      <c r="BJ431" s="78"/>
      <c r="BK431" s="78"/>
      <c r="BL431" s="78"/>
    </row>
    <row r="432" spans="1:64" ht="16">
      <c r="A432" s="78"/>
      <c r="B432" s="78"/>
      <c r="C432" s="144"/>
      <c r="D432" s="144"/>
      <c r="E432" s="78"/>
      <c r="F432" s="78"/>
      <c r="G432" s="78"/>
      <c r="H432" s="78"/>
      <c r="I432" s="78"/>
      <c r="J432" s="78"/>
      <c r="K432" s="78"/>
      <c r="L432" s="78"/>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78"/>
      <c r="AZ432" s="78"/>
      <c r="BA432" s="78"/>
      <c r="BB432" s="78"/>
      <c r="BC432" s="78"/>
      <c r="BD432" s="78"/>
      <c r="BE432" s="78"/>
      <c r="BF432" s="78"/>
      <c r="BG432" s="78"/>
      <c r="BH432" s="78"/>
      <c r="BI432" s="78"/>
      <c r="BJ432" s="78"/>
      <c r="BK432" s="78"/>
      <c r="BL432" s="78"/>
    </row>
    <row r="433" spans="1:64" ht="16">
      <c r="A433" s="78"/>
      <c r="B433" s="78"/>
      <c r="C433" s="144"/>
      <c r="D433" s="144"/>
      <c r="E433" s="78"/>
      <c r="F433" s="78"/>
      <c r="G433" s="78"/>
      <c r="H433" s="78"/>
      <c r="I433" s="78"/>
      <c r="J433" s="78"/>
      <c r="K433" s="78"/>
      <c r="L433" s="78"/>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78"/>
      <c r="AZ433" s="78"/>
      <c r="BA433" s="78"/>
      <c r="BB433" s="78"/>
      <c r="BC433" s="78"/>
      <c r="BD433" s="78"/>
      <c r="BE433" s="78"/>
      <c r="BF433" s="78"/>
      <c r="BG433" s="78"/>
      <c r="BH433" s="78"/>
      <c r="BI433" s="78"/>
      <c r="BJ433" s="78"/>
      <c r="BK433" s="78"/>
      <c r="BL433" s="78"/>
    </row>
    <row r="434" spans="1:64" ht="16">
      <c r="A434" s="78"/>
      <c r="B434" s="78"/>
      <c r="C434" s="144"/>
      <c r="D434" s="144"/>
      <c r="E434" s="78"/>
      <c r="F434" s="78"/>
      <c r="G434" s="78"/>
      <c r="H434" s="78"/>
      <c r="I434" s="78"/>
      <c r="J434" s="78"/>
      <c r="K434" s="78"/>
      <c r="L434" s="78"/>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78"/>
      <c r="AZ434" s="78"/>
      <c r="BA434" s="78"/>
      <c r="BB434" s="78"/>
      <c r="BC434" s="78"/>
      <c r="BD434" s="78"/>
      <c r="BE434" s="78"/>
      <c r="BF434" s="78"/>
      <c r="BG434" s="78"/>
      <c r="BH434" s="78"/>
      <c r="BI434" s="78"/>
      <c r="BJ434" s="78"/>
      <c r="BK434" s="78"/>
      <c r="BL434" s="78"/>
    </row>
    <row r="435" spans="1:64" ht="16">
      <c r="A435" s="78"/>
      <c r="B435" s="78"/>
      <c r="C435" s="144"/>
      <c r="D435" s="144"/>
      <c r="E435" s="78"/>
      <c r="F435" s="78"/>
      <c r="G435" s="78"/>
      <c r="H435" s="78"/>
      <c r="I435" s="78"/>
      <c r="J435" s="78"/>
      <c r="K435" s="78"/>
      <c r="L435" s="78"/>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78"/>
      <c r="AZ435" s="78"/>
      <c r="BA435" s="78"/>
      <c r="BB435" s="78"/>
      <c r="BC435" s="78"/>
      <c r="BD435" s="78"/>
      <c r="BE435" s="78"/>
      <c r="BF435" s="78"/>
      <c r="BG435" s="78"/>
      <c r="BH435" s="78"/>
      <c r="BI435" s="78"/>
      <c r="BJ435" s="78"/>
      <c r="BK435" s="78"/>
      <c r="BL435" s="78"/>
    </row>
    <row r="436" spans="1:64" ht="16">
      <c r="A436" s="78"/>
      <c r="B436" s="78"/>
      <c r="C436" s="144"/>
      <c r="D436" s="144"/>
      <c r="E436" s="78"/>
      <c r="F436" s="78"/>
      <c r="G436" s="78"/>
      <c r="H436" s="78"/>
      <c r="I436" s="78"/>
      <c r="J436" s="78"/>
      <c r="K436" s="78"/>
      <c r="L436" s="78"/>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78"/>
      <c r="AZ436" s="78"/>
      <c r="BA436" s="78"/>
      <c r="BB436" s="78"/>
      <c r="BC436" s="78"/>
      <c r="BD436" s="78"/>
      <c r="BE436" s="78"/>
      <c r="BF436" s="78"/>
      <c r="BG436" s="78"/>
      <c r="BH436" s="78"/>
      <c r="BI436" s="78"/>
      <c r="BJ436" s="78"/>
      <c r="BK436" s="78"/>
      <c r="BL436" s="78"/>
    </row>
    <row r="437" spans="1:64" ht="16">
      <c r="A437" s="78"/>
      <c r="B437" s="78"/>
      <c r="C437" s="144"/>
      <c r="D437" s="144"/>
      <c r="E437" s="78"/>
      <c r="F437" s="78"/>
      <c r="G437" s="78"/>
      <c r="H437" s="78"/>
      <c r="I437" s="78"/>
      <c r="J437" s="78"/>
      <c r="K437" s="78"/>
      <c r="L437" s="78"/>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78"/>
      <c r="AZ437" s="78"/>
      <c r="BA437" s="78"/>
      <c r="BB437" s="78"/>
      <c r="BC437" s="78"/>
      <c r="BD437" s="78"/>
      <c r="BE437" s="78"/>
      <c r="BF437" s="78"/>
      <c r="BG437" s="78"/>
      <c r="BH437" s="78"/>
      <c r="BI437" s="78"/>
      <c r="BJ437" s="78"/>
      <c r="BK437" s="78"/>
      <c r="BL437" s="78"/>
    </row>
    <row r="438" spans="1:64" ht="16">
      <c r="A438" s="78"/>
      <c r="B438" s="78"/>
      <c r="C438" s="144"/>
      <c r="D438" s="144"/>
      <c r="E438" s="78"/>
      <c r="F438" s="78"/>
      <c r="G438" s="78"/>
      <c r="H438" s="78"/>
      <c r="I438" s="78"/>
      <c r="J438" s="78"/>
      <c r="K438" s="78"/>
      <c r="L438" s="78"/>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78"/>
      <c r="AZ438" s="78"/>
      <c r="BA438" s="78"/>
      <c r="BB438" s="78"/>
      <c r="BC438" s="78"/>
      <c r="BD438" s="78"/>
      <c r="BE438" s="78"/>
      <c r="BF438" s="78"/>
      <c r="BG438" s="78"/>
      <c r="BH438" s="78"/>
      <c r="BI438" s="78"/>
      <c r="BJ438" s="78"/>
      <c r="BK438" s="78"/>
      <c r="BL438" s="78"/>
    </row>
    <row r="439" spans="1:64" ht="16">
      <c r="A439" s="78"/>
      <c r="B439" s="78"/>
      <c r="C439" s="144"/>
      <c r="D439" s="144"/>
      <c r="E439" s="78"/>
      <c r="F439" s="78"/>
      <c r="G439" s="78"/>
      <c r="H439" s="78"/>
      <c r="I439" s="78"/>
      <c r="J439" s="78"/>
      <c r="K439" s="78"/>
      <c r="L439" s="78"/>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78"/>
      <c r="AZ439" s="78"/>
      <c r="BA439" s="78"/>
      <c r="BB439" s="78"/>
      <c r="BC439" s="78"/>
      <c r="BD439" s="78"/>
      <c r="BE439" s="78"/>
      <c r="BF439" s="78"/>
      <c r="BG439" s="78"/>
      <c r="BH439" s="78"/>
      <c r="BI439" s="78"/>
      <c r="BJ439" s="78"/>
      <c r="BK439" s="78"/>
      <c r="BL439" s="78"/>
    </row>
    <row r="440" spans="1:64" ht="16">
      <c r="A440" s="78"/>
      <c r="B440" s="78"/>
      <c r="C440" s="144"/>
      <c r="D440" s="144"/>
      <c r="E440" s="78"/>
      <c r="F440" s="78"/>
      <c r="G440" s="78"/>
      <c r="H440" s="78"/>
      <c r="I440" s="78"/>
      <c r="J440" s="78"/>
      <c r="K440" s="78"/>
      <c r="L440" s="78"/>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78"/>
      <c r="AZ440" s="78"/>
      <c r="BA440" s="78"/>
      <c r="BB440" s="78"/>
      <c r="BC440" s="78"/>
      <c r="BD440" s="78"/>
      <c r="BE440" s="78"/>
      <c r="BF440" s="78"/>
      <c r="BG440" s="78"/>
      <c r="BH440" s="78"/>
      <c r="BI440" s="78"/>
      <c r="BJ440" s="78"/>
      <c r="BK440" s="78"/>
      <c r="BL440" s="78"/>
    </row>
    <row r="441" spans="1:64" ht="16">
      <c r="A441" s="78"/>
      <c r="B441" s="78"/>
      <c r="C441" s="144"/>
      <c r="D441" s="144"/>
      <c r="E441" s="78"/>
      <c r="F441" s="78"/>
      <c r="G441" s="78"/>
      <c r="H441" s="78"/>
      <c r="I441" s="78"/>
      <c r="J441" s="78"/>
      <c r="K441" s="78"/>
      <c r="L441" s="78"/>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78"/>
      <c r="AZ441" s="78"/>
      <c r="BA441" s="78"/>
      <c r="BB441" s="78"/>
      <c r="BC441" s="78"/>
      <c r="BD441" s="78"/>
      <c r="BE441" s="78"/>
      <c r="BF441" s="78"/>
      <c r="BG441" s="78"/>
      <c r="BH441" s="78"/>
      <c r="BI441" s="78"/>
      <c r="BJ441" s="78"/>
      <c r="BK441" s="78"/>
      <c r="BL441" s="78"/>
    </row>
    <row r="442" spans="1:64" ht="16">
      <c r="A442" s="78"/>
      <c r="B442" s="78"/>
      <c r="C442" s="144"/>
      <c r="D442" s="144"/>
      <c r="E442" s="78"/>
      <c r="F442" s="78"/>
      <c r="G442" s="78"/>
      <c r="H442" s="78"/>
      <c r="I442" s="78"/>
      <c r="J442" s="78"/>
      <c r="K442" s="78"/>
      <c r="L442" s="78"/>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78"/>
      <c r="AZ442" s="78"/>
      <c r="BA442" s="78"/>
      <c r="BB442" s="78"/>
      <c r="BC442" s="78"/>
      <c r="BD442" s="78"/>
      <c r="BE442" s="78"/>
      <c r="BF442" s="78"/>
      <c r="BG442" s="78"/>
      <c r="BH442" s="78"/>
      <c r="BI442" s="78"/>
      <c r="BJ442" s="78"/>
      <c r="BK442" s="78"/>
      <c r="BL442" s="78"/>
    </row>
    <row r="443" spans="1:64" ht="16">
      <c r="A443" s="78"/>
      <c r="B443" s="78"/>
      <c r="C443" s="144"/>
      <c r="D443" s="144"/>
      <c r="E443" s="78"/>
      <c r="F443" s="78"/>
      <c r="G443" s="78"/>
      <c r="H443" s="78"/>
      <c r="I443" s="78"/>
      <c r="J443" s="78"/>
      <c r="K443" s="78"/>
      <c r="L443" s="78"/>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78"/>
      <c r="AZ443" s="78"/>
      <c r="BA443" s="78"/>
      <c r="BB443" s="78"/>
      <c r="BC443" s="78"/>
      <c r="BD443" s="78"/>
      <c r="BE443" s="78"/>
      <c r="BF443" s="78"/>
      <c r="BG443" s="78"/>
      <c r="BH443" s="78"/>
      <c r="BI443" s="78"/>
      <c r="BJ443" s="78"/>
      <c r="BK443" s="78"/>
      <c r="BL443" s="78"/>
    </row>
    <row r="444" spans="1:64" ht="16">
      <c r="A444" s="78"/>
      <c r="B444" s="78"/>
      <c r="C444" s="144"/>
      <c r="D444" s="144"/>
      <c r="E444" s="78"/>
      <c r="F444" s="78"/>
      <c r="G444" s="78"/>
      <c r="H444" s="78"/>
      <c r="I444" s="78"/>
      <c r="J444" s="78"/>
      <c r="K444" s="78"/>
      <c r="L444" s="78"/>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78"/>
      <c r="AZ444" s="78"/>
      <c r="BA444" s="78"/>
      <c r="BB444" s="78"/>
      <c r="BC444" s="78"/>
      <c r="BD444" s="78"/>
      <c r="BE444" s="78"/>
      <c r="BF444" s="78"/>
      <c r="BG444" s="78"/>
      <c r="BH444" s="78"/>
      <c r="BI444" s="78"/>
      <c r="BJ444" s="78"/>
      <c r="BK444" s="78"/>
      <c r="BL444" s="78"/>
    </row>
    <row r="445" spans="1:64" ht="16">
      <c r="A445" s="78"/>
      <c r="B445" s="78"/>
      <c r="C445" s="144"/>
      <c r="D445" s="144"/>
      <c r="E445" s="78"/>
      <c r="F445" s="78"/>
      <c r="G445" s="78"/>
      <c r="H445" s="78"/>
      <c r="I445" s="78"/>
      <c r="J445" s="78"/>
      <c r="K445" s="78"/>
      <c r="L445" s="78"/>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78"/>
      <c r="AZ445" s="78"/>
      <c r="BA445" s="78"/>
      <c r="BB445" s="78"/>
      <c r="BC445" s="78"/>
      <c r="BD445" s="78"/>
      <c r="BE445" s="78"/>
      <c r="BF445" s="78"/>
      <c r="BG445" s="78"/>
      <c r="BH445" s="78"/>
      <c r="BI445" s="78"/>
      <c r="BJ445" s="78"/>
      <c r="BK445" s="78"/>
      <c r="BL445" s="78"/>
    </row>
    <row r="446" spans="1:64" ht="16">
      <c r="A446" s="78"/>
      <c r="B446" s="78"/>
      <c r="C446" s="144"/>
      <c r="D446" s="144"/>
      <c r="E446" s="78"/>
      <c r="F446" s="78"/>
      <c r="G446" s="78"/>
      <c r="H446" s="78"/>
      <c r="I446" s="78"/>
      <c r="J446" s="78"/>
      <c r="K446" s="78"/>
      <c r="L446" s="78"/>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78"/>
      <c r="AZ446" s="78"/>
      <c r="BA446" s="78"/>
      <c r="BB446" s="78"/>
      <c r="BC446" s="78"/>
      <c r="BD446" s="78"/>
      <c r="BE446" s="78"/>
      <c r="BF446" s="78"/>
      <c r="BG446" s="78"/>
      <c r="BH446" s="78"/>
      <c r="BI446" s="78"/>
      <c r="BJ446" s="78"/>
      <c r="BK446" s="78"/>
      <c r="BL446" s="78"/>
    </row>
    <row r="447" spans="1:64" ht="16">
      <c r="A447" s="78"/>
      <c r="B447" s="78"/>
      <c r="C447" s="144"/>
      <c r="D447" s="144"/>
      <c r="E447" s="78"/>
      <c r="F447" s="78"/>
      <c r="G447" s="78"/>
      <c r="H447" s="78"/>
      <c r="I447" s="78"/>
      <c r="J447" s="78"/>
      <c r="K447" s="78"/>
      <c r="L447" s="78"/>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78"/>
      <c r="AZ447" s="78"/>
      <c r="BA447" s="78"/>
      <c r="BB447" s="78"/>
      <c r="BC447" s="78"/>
      <c r="BD447" s="78"/>
      <c r="BE447" s="78"/>
      <c r="BF447" s="78"/>
      <c r="BG447" s="78"/>
      <c r="BH447" s="78"/>
      <c r="BI447" s="78"/>
      <c r="BJ447" s="78"/>
      <c r="BK447" s="78"/>
      <c r="BL447" s="78"/>
    </row>
    <row r="448" spans="1:64" ht="16">
      <c r="A448" s="78"/>
      <c r="B448" s="78"/>
      <c r="C448" s="144"/>
      <c r="D448" s="144"/>
      <c r="E448" s="78"/>
      <c r="F448" s="78"/>
      <c r="G448" s="78"/>
      <c r="H448" s="78"/>
      <c r="I448" s="78"/>
      <c r="J448" s="78"/>
      <c r="K448" s="78"/>
      <c r="L448" s="78"/>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78"/>
      <c r="AZ448" s="78"/>
      <c r="BA448" s="78"/>
      <c r="BB448" s="78"/>
      <c r="BC448" s="78"/>
      <c r="BD448" s="78"/>
      <c r="BE448" s="78"/>
      <c r="BF448" s="78"/>
      <c r="BG448" s="78"/>
      <c r="BH448" s="78"/>
      <c r="BI448" s="78"/>
      <c r="BJ448" s="78"/>
      <c r="BK448" s="78"/>
      <c r="BL448" s="78"/>
    </row>
    <row r="449" spans="1:64" ht="16">
      <c r="A449" s="78"/>
      <c r="B449" s="78"/>
      <c r="C449" s="144"/>
      <c r="D449" s="144"/>
      <c r="E449" s="78"/>
      <c r="F449" s="78"/>
      <c r="G449" s="78"/>
      <c r="H449" s="78"/>
      <c r="I449" s="78"/>
      <c r="J449" s="78"/>
      <c r="K449" s="78"/>
      <c r="L449" s="78"/>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78"/>
      <c r="AZ449" s="78"/>
      <c r="BA449" s="78"/>
      <c r="BB449" s="78"/>
      <c r="BC449" s="78"/>
      <c r="BD449" s="78"/>
      <c r="BE449" s="78"/>
      <c r="BF449" s="78"/>
      <c r="BG449" s="78"/>
      <c r="BH449" s="78"/>
      <c r="BI449" s="78"/>
      <c r="BJ449" s="78"/>
      <c r="BK449" s="78"/>
      <c r="BL449" s="78"/>
    </row>
    <row r="450" spans="1:64" ht="16">
      <c r="A450" s="78"/>
      <c r="B450" s="78"/>
      <c r="C450" s="144"/>
      <c r="D450" s="144"/>
      <c r="E450" s="78"/>
      <c r="F450" s="78"/>
      <c r="G450" s="78"/>
      <c r="H450" s="78"/>
      <c r="I450" s="78"/>
      <c r="J450" s="78"/>
      <c r="K450" s="78"/>
      <c r="L450" s="78"/>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78"/>
      <c r="AZ450" s="78"/>
      <c r="BA450" s="78"/>
      <c r="BB450" s="78"/>
      <c r="BC450" s="78"/>
      <c r="BD450" s="78"/>
      <c r="BE450" s="78"/>
      <c r="BF450" s="78"/>
      <c r="BG450" s="78"/>
      <c r="BH450" s="78"/>
      <c r="BI450" s="78"/>
      <c r="BJ450" s="78"/>
      <c r="BK450" s="78"/>
      <c r="BL450" s="78"/>
    </row>
    <row r="451" spans="1:64" ht="16">
      <c r="A451" s="78"/>
      <c r="B451" s="78"/>
      <c r="C451" s="144"/>
      <c r="D451" s="144"/>
      <c r="E451" s="78"/>
      <c r="F451" s="78"/>
      <c r="G451" s="78"/>
      <c r="H451" s="78"/>
      <c r="I451" s="78"/>
      <c r="J451" s="78"/>
      <c r="K451" s="78"/>
      <c r="L451" s="78"/>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78"/>
      <c r="AZ451" s="78"/>
      <c r="BA451" s="78"/>
      <c r="BB451" s="78"/>
      <c r="BC451" s="78"/>
      <c r="BD451" s="78"/>
      <c r="BE451" s="78"/>
      <c r="BF451" s="78"/>
      <c r="BG451" s="78"/>
      <c r="BH451" s="78"/>
      <c r="BI451" s="78"/>
      <c r="BJ451" s="78"/>
      <c r="BK451" s="78"/>
      <c r="BL451" s="78"/>
    </row>
    <row r="452" spans="1:64" ht="16">
      <c r="A452" s="78"/>
      <c r="B452" s="78"/>
      <c r="C452" s="144"/>
      <c r="D452" s="144"/>
      <c r="E452" s="78"/>
      <c r="F452" s="78"/>
      <c r="G452" s="78"/>
      <c r="H452" s="78"/>
      <c r="I452" s="78"/>
      <c r="J452" s="78"/>
      <c r="K452" s="78"/>
      <c r="L452" s="78"/>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78"/>
      <c r="AZ452" s="78"/>
      <c r="BA452" s="78"/>
      <c r="BB452" s="78"/>
      <c r="BC452" s="78"/>
      <c r="BD452" s="78"/>
      <c r="BE452" s="78"/>
      <c r="BF452" s="78"/>
      <c r="BG452" s="78"/>
      <c r="BH452" s="78"/>
      <c r="BI452" s="78"/>
      <c r="BJ452" s="78"/>
      <c r="BK452" s="78"/>
      <c r="BL452" s="78"/>
    </row>
    <row r="453" spans="1:64" ht="16">
      <c r="A453" s="78"/>
      <c r="B453" s="78"/>
      <c r="C453" s="144"/>
      <c r="D453" s="144"/>
      <c r="E453" s="78"/>
      <c r="F453" s="78"/>
      <c r="G453" s="78"/>
      <c r="H453" s="78"/>
      <c r="I453" s="78"/>
      <c r="J453" s="78"/>
      <c r="K453" s="78"/>
      <c r="L453" s="78"/>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78"/>
      <c r="AZ453" s="78"/>
      <c r="BA453" s="78"/>
      <c r="BB453" s="78"/>
      <c r="BC453" s="78"/>
      <c r="BD453" s="78"/>
      <c r="BE453" s="78"/>
      <c r="BF453" s="78"/>
      <c r="BG453" s="78"/>
      <c r="BH453" s="78"/>
      <c r="BI453" s="78"/>
      <c r="BJ453" s="78"/>
      <c r="BK453" s="78"/>
      <c r="BL453" s="78"/>
    </row>
    <row r="454" spans="1:64" ht="16">
      <c r="A454" s="78"/>
      <c r="B454" s="78"/>
      <c r="C454" s="144"/>
      <c r="D454" s="144"/>
      <c r="E454" s="78"/>
      <c r="F454" s="78"/>
      <c r="G454" s="78"/>
      <c r="H454" s="78"/>
      <c r="I454" s="78"/>
      <c r="J454" s="78"/>
      <c r="K454" s="78"/>
      <c r="L454" s="78"/>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78"/>
      <c r="AZ454" s="78"/>
      <c r="BA454" s="78"/>
      <c r="BB454" s="78"/>
      <c r="BC454" s="78"/>
      <c r="BD454" s="78"/>
      <c r="BE454" s="78"/>
      <c r="BF454" s="78"/>
      <c r="BG454" s="78"/>
      <c r="BH454" s="78"/>
      <c r="BI454" s="78"/>
      <c r="BJ454" s="78"/>
      <c r="BK454" s="78"/>
      <c r="BL454" s="78"/>
    </row>
    <row r="455" spans="1:64" ht="16">
      <c r="A455" s="78"/>
      <c r="B455" s="78"/>
      <c r="C455" s="144"/>
      <c r="D455" s="144"/>
      <c r="E455" s="78"/>
      <c r="F455" s="78"/>
      <c r="G455" s="78"/>
      <c r="H455" s="78"/>
      <c r="I455" s="78"/>
      <c r="J455" s="78"/>
      <c r="K455" s="78"/>
      <c r="L455" s="78"/>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78"/>
      <c r="AZ455" s="78"/>
      <c r="BA455" s="78"/>
      <c r="BB455" s="78"/>
      <c r="BC455" s="78"/>
      <c r="BD455" s="78"/>
      <c r="BE455" s="78"/>
      <c r="BF455" s="78"/>
      <c r="BG455" s="78"/>
      <c r="BH455" s="78"/>
      <c r="BI455" s="78"/>
      <c r="BJ455" s="78"/>
      <c r="BK455" s="78"/>
      <c r="BL455" s="78"/>
    </row>
    <row r="456" spans="1:64" ht="16">
      <c r="A456" s="78"/>
      <c r="B456" s="78"/>
      <c r="C456" s="144"/>
      <c r="D456" s="144"/>
      <c r="E456" s="78"/>
      <c r="F456" s="78"/>
      <c r="G456" s="78"/>
      <c r="H456" s="78"/>
      <c r="I456" s="78"/>
      <c r="J456" s="78"/>
      <c r="K456" s="78"/>
      <c r="L456" s="78"/>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78"/>
      <c r="AZ456" s="78"/>
      <c r="BA456" s="78"/>
      <c r="BB456" s="78"/>
      <c r="BC456" s="78"/>
      <c r="BD456" s="78"/>
      <c r="BE456" s="78"/>
      <c r="BF456" s="78"/>
      <c r="BG456" s="78"/>
      <c r="BH456" s="78"/>
      <c r="BI456" s="78"/>
      <c r="BJ456" s="78"/>
      <c r="BK456" s="78"/>
      <c r="BL456" s="78"/>
    </row>
    <row r="457" spans="1:64" ht="16">
      <c r="A457" s="78"/>
      <c r="B457" s="78"/>
      <c r="C457" s="144"/>
      <c r="D457" s="144"/>
      <c r="E457" s="78"/>
      <c r="F457" s="78"/>
      <c r="G457" s="78"/>
      <c r="H457" s="78"/>
      <c r="I457" s="78"/>
      <c r="J457" s="78"/>
      <c r="K457" s="78"/>
      <c r="L457" s="78"/>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78"/>
      <c r="AZ457" s="78"/>
      <c r="BA457" s="78"/>
      <c r="BB457" s="78"/>
      <c r="BC457" s="78"/>
      <c r="BD457" s="78"/>
      <c r="BE457" s="78"/>
      <c r="BF457" s="78"/>
      <c r="BG457" s="78"/>
      <c r="BH457" s="78"/>
      <c r="BI457" s="78"/>
      <c r="BJ457" s="78"/>
      <c r="BK457" s="78"/>
      <c r="BL457" s="78"/>
    </row>
    <row r="458" spans="1:64" ht="16">
      <c r="A458" s="78"/>
      <c r="B458" s="78"/>
      <c r="C458" s="144"/>
      <c r="D458" s="144"/>
      <c r="E458" s="78"/>
      <c r="F458" s="78"/>
      <c r="G458" s="78"/>
      <c r="H458" s="78"/>
      <c r="I458" s="78"/>
      <c r="J458" s="78"/>
      <c r="K458" s="78"/>
      <c r="L458" s="78"/>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78"/>
      <c r="AZ458" s="78"/>
      <c r="BA458" s="78"/>
      <c r="BB458" s="78"/>
      <c r="BC458" s="78"/>
      <c r="BD458" s="78"/>
      <c r="BE458" s="78"/>
      <c r="BF458" s="78"/>
      <c r="BG458" s="78"/>
      <c r="BH458" s="78"/>
      <c r="BI458" s="78"/>
      <c r="BJ458" s="78"/>
      <c r="BK458" s="78"/>
      <c r="BL458" s="78"/>
    </row>
    <row r="459" spans="1:64" ht="16">
      <c r="A459" s="78"/>
      <c r="B459" s="78"/>
      <c r="C459" s="144"/>
      <c r="D459" s="144"/>
      <c r="E459" s="78"/>
      <c r="F459" s="78"/>
      <c r="G459" s="78"/>
      <c r="H459" s="78"/>
      <c r="I459" s="78"/>
      <c r="J459" s="78"/>
      <c r="K459" s="78"/>
      <c r="L459" s="78"/>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78"/>
      <c r="AZ459" s="78"/>
      <c r="BA459" s="78"/>
      <c r="BB459" s="78"/>
      <c r="BC459" s="78"/>
      <c r="BD459" s="78"/>
      <c r="BE459" s="78"/>
      <c r="BF459" s="78"/>
      <c r="BG459" s="78"/>
      <c r="BH459" s="78"/>
      <c r="BI459" s="78"/>
      <c r="BJ459" s="78"/>
      <c r="BK459" s="78"/>
      <c r="BL459" s="78"/>
    </row>
    <row r="460" spans="1:64" ht="16">
      <c r="A460" s="78"/>
      <c r="B460" s="78"/>
      <c r="C460" s="144"/>
      <c r="D460" s="144"/>
      <c r="E460" s="78"/>
      <c r="F460" s="78"/>
      <c r="G460" s="78"/>
      <c r="H460" s="78"/>
      <c r="I460" s="78"/>
      <c r="J460" s="78"/>
      <c r="K460" s="78"/>
      <c r="L460" s="78"/>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78"/>
      <c r="AZ460" s="78"/>
      <c r="BA460" s="78"/>
      <c r="BB460" s="78"/>
      <c r="BC460" s="78"/>
      <c r="BD460" s="78"/>
      <c r="BE460" s="78"/>
      <c r="BF460" s="78"/>
      <c r="BG460" s="78"/>
      <c r="BH460" s="78"/>
      <c r="BI460" s="78"/>
      <c r="BJ460" s="78"/>
      <c r="BK460" s="78"/>
      <c r="BL460" s="78"/>
    </row>
    <row r="461" spans="1:64" ht="16">
      <c r="A461" s="78"/>
      <c r="B461" s="78"/>
      <c r="C461" s="144"/>
      <c r="D461" s="144"/>
      <c r="E461" s="78"/>
      <c r="F461" s="78"/>
      <c r="G461" s="78"/>
      <c r="H461" s="78"/>
      <c r="I461" s="78"/>
      <c r="J461" s="78"/>
      <c r="K461" s="78"/>
      <c r="L461" s="78"/>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78"/>
      <c r="AZ461" s="78"/>
      <c r="BA461" s="78"/>
      <c r="BB461" s="78"/>
      <c r="BC461" s="78"/>
      <c r="BD461" s="78"/>
      <c r="BE461" s="78"/>
      <c r="BF461" s="78"/>
      <c r="BG461" s="78"/>
      <c r="BH461" s="78"/>
      <c r="BI461" s="78"/>
      <c r="BJ461" s="78"/>
      <c r="BK461" s="78"/>
      <c r="BL461" s="78"/>
    </row>
    <row r="462" spans="1:64" ht="16">
      <c r="A462" s="78"/>
      <c r="B462" s="78"/>
      <c r="C462" s="144"/>
      <c r="D462" s="144"/>
      <c r="E462" s="78"/>
      <c r="F462" s="78"/>
      <c r="G462" s="78"/>
      <c r="H462" s="78"/>
      <c r="I462" s="78"/>
      <c r="J462" s="78"/>
      <c r="K462" s="78"/>
      <c r="L462" s="78"/>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78"/>
      <c r="AZ462" s="78"/>
      <c r="BA462" s="78"/>
      <c r="BB462" s="78"/>
      <c r="BC462" s="78"/>
      <c r="BD462" s="78"/>
      <c r="BE462" s="78"/>
      <c r="BF462" s="78"/>
      <c r="BG462" s="78"/>
      <c r="BH462" s="78"/>
      <c r="BI462" s="78"/>
      <c r="BJ462" s="78"/>
      <c r="BK462" s="78"/>
      <c r="BL462" s="78"/>
    </row>
    <row r="463" spans="1:64" ht="16">
      <c r="A463" s="78"/>
      <c r="B463" s="78"/>
      <c r="C463" s="144"/>
      <c r="D463" s="144"/>
      <c r="E463" s="78"/>
      <c r="F463" s="78"/>
      <c r="G463" s="78"/>
      <c r="H463" s="78"/>
      <c r="I463" s="78"/>
      <c r="J463" s="78"/>
      <c r="K463" s="78"/>
      <c r="L463" s="78"/>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78"/>
      <c r="AZ463" s="78"/>
      <c r="BA463" s="78"/>
      <c r="BB463" s="78"/>
      <c r="BC463" s="78"/>
      <c r="BD463" s="78"/>
      <c r="BE463" s="78"/>
      <c r="BF463" s="78"/>
      <c r="BG463" s="78"/>
      <c r="BH463" s="78"/>
      <c r="BI463" s="78"/>
      <c r="BJ463" s="78"/>
      <c r="BK463" s="78"/>
      <c r="BL463" s="78"/>
    </row>
    <row r="464" spans="1:64" ht="16">
      <c r="A464" s="78"/>
      <c r="B464" s="78"/>
      <c r="C464" s="144"/>
      <c r="D464" s="144"/>
      <c r="E464" s="78"/>
      <c r="F464" s="78"/>
      <c r="G464" s="78"/>
      <c r="H464" s="78"/>
      <c r="I464" s="78"/>
      <c r="J464" s="78"/>
      <c r="K464" s="78"/>
      <c r="L464" s="78"/>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78"/>
      <c r="AZ464" s="78"/>
      <c r="BA464" s="78"/>
      <c r="BB464" s="78"/>
      <c r="BC464" s="78"/>
      <c r="BD464" s="78"/>
      <c r="BE464" s="78"/>
      <c r="BF464" s="78"/>
      <c r="BG464" s="78"/>
      <c r="BH464" s="78"/>
      <c r="BI464" s="78"/>
      <c r="BJ464" s="78"/>
      <c r="BK464" s="78"/>
      <c r="BL464" s="78"/>
    </row>
    <row r="465" spans="1:64" ht="16">
      <c r="A465" s="78"/>
      <c r="B465" s="78"/>
      <c r="C465" s="144"/>
      <c r="D465" s="144"/>
      <c r="E465" s="78"/>
      <c r="F465" s="78"/>
      <c r="G465" s="78"/>
      <c r="H465" s="78"/>
      <c r="I465" s="78"/>
      <c r="J465" s="78"/>
      <c r="K465" s="78"/>
      <c r="L465" s="78"/>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78"/>
      <c r="AZ465" s="78"/>
      <c r="BA465" s="78"/>
      <c r="BB465" s="78"/>
      <c r="BC465" s="78"/>
      <c r="BD465" s="78"/>
      <c r="BE465" s="78"/>
      <c r="BF465" s="78"/>
      <c r="BG465" s="78"/>
      <c r="BH465" s="78"/>
      <c r="BI465" s="78"/>
      <c r="BJ465" s="78"/>
      <c r="BK465" s="78"/>
      <c r="BL465" s="78"/>
    </row>
    <row r="466" spans="1:64" ht="16">
      <c r="A466" s="78"/>
      <c r="B466" s="78"/>
      <c r="C466" s="144"/>
      <c r="D466" s="144"/>
      <c r="E466" s="78"/>
      <c r="F466" s="78"/>
      <c r="G466" s="78"/>
      <c r="H466" s="78"/>
      <c r="I466" s="78"/>
      <c r="J466" s="78"/>
      <c r="K466" s="78"/>
      <c r="L466" s="78"/>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78"/>
      <c r="AZ466" s="78"/>
      <c r="BA466" s="78"/>
      <c r="BB466" s="78"/>
      <c r="BC466" s="78"/>
      <c r="BD466" s="78"/>
      <c r="BE466" s="78"/>
      <c r="BF466" s="78"/>
      <c r="BG466" s="78"/>
      <c r="BH466" s="78"/>
      <c r="BI466" s="78"/>
      <c r="BJ466" s="78"/>
      <c r="BK466" s="78"/>
      <c r="BL466" s="78"/>
    </row>
    <row r="467" spans="1:64" ht="16">
      <c r="A467" s="78"/>
      <c r="B467" s="78"/>
      <c r="C467" s="144"/>
      <c r="D467" s="144"/>
      <c r="E467" s="78"/>
      <c r="F467" s="78"/>
      <c r="G467" s="78"/>
      <c r="H467" s="78"/>
      <c r="I467" s="78"/>
      <c r="J467" s="78"/>
      <c r="K467" s="78"/>
      <c r="L467" s="78"/>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78"/>
      <c r="AZ467" s="78"/>
      <c r="BA467" s="78"/>
      <c r="BB467" s="78"/>
      <c r="BC467" s="78"/>
      <c r="BD467" s="78"/>
      <c r="BE467" s="78"/>
      <c r="BF467" s="78"/>
      <c r="BG467" s="78"/>
      <c r="BH467" s="78"/>
      <c r="BI467" s="78"/>
      <c r="BJ467" s="78"/>
      <c r="BK467" s="78"/>
      <c r="BL467" s="78"/>
    </row>
    <row r="468" spans="1:64" ht="16">
      <c r="A468" s="78"/>
      <c r="B468" s="78"/>
      <c r="C468" s="144"/>
      <c r="D468" s="144"/>
      <c r="E468" s="78"/>
      <c r="F468" s="78"/>
      <c r="G468" s="78"/>
      <c r="H468" s="78"/>
      <c r="I468" s="78"/>
      <c r="J468" s="78"/>
      <c r="K468" s="78"/>
      <c r="L468" s="78"/>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78"/>
      <c r="AZ468" s="78"/>
      <c r="BA468" s="78"/>
      <c r="BB468" s="78"/>
      <c r="BC468" s="78"/>
      <c r="BD468" s="78"/>
      <c r="BE468" s="78"/>
      <c r="BF468" s="78"/>
      <c r="BG468" s="78"/>
      <c r="BH468" s="78"/>
      <c r="BI468" s="78"/>
      <c r="BJ468" s="78"/>
      <c r="BK468" s="78"/>
      <c r="BL468" s="78"/>
    </row>
    <row r="469" spans="1:64" ht="16">
      <c r="A469" s="78"/>
      <c r="B469" s="78"/>
      <c r="C469" s="144"/>
      <c r="D469" s="144"/>
      <c r="E469" s="78"/>
      <c r="F469" s="78"/>
      <c r="G469" s="78"/>
      <c r="H469" s="78"/>
      <c r="I469" s="78"/>
      <c r="J469" s="78"/>
      <c r="K469" s="78"/>
      <c r="L469" s="78"/>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78"/>
      <c r="AZ469" s="78"/>
      <c r="BA469" s="78"/>
      <c r="BB469" s="78"/>
      <c r="BC469" s="78"/>
      <c r="BD469" s="78"/>
      <c r="BE469" s="78"/>
      <c r="BF469" s="78"/>
      <c r="BG469" s="78"/>
      <c r="BH469" s="78"/>
      <c r="BI469" s="78"/>
      <c r="BJ469" s="78"/>
      <c r="BK469" s="78"/>
      <c r="BL469" s="78"/>
    </row>
    <row r="470" spans="1:64" ht="16">
      <c r="A470" s="78"/>
      <c r="B470" s="78"/>
      <c r="C470" s="144"/>
      <c r="D470" s="144"/>
      <c r="E470" s="78"/>
      <c r="F470" s="78"/>
      <c r="G470" s="78"/>
      <c r="H470" s="78"/>
      <c r="I470" s="78"/>
      <c r="J470" s="78"/>
      <c r="K470" s="78"/>
      <c r="L470" s="78"/>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78"/>
      <c r="AZ470" s="78"/>
      <c r="BA470" s="78"/>
      <c r="BB470" s="78"/>
      <c r="BC470" s="78"/>
      <c r="BD470" s="78"/>
      <c r="BE470" s="78"/>
      <c r="BF470" s="78"/>
      <c r="BG470" s="78"/>
      <c r="BH470" s="78"/>
      <c r="BI470" s="78"/>
      <c r="BJ470" s="78"/>
      <c r="BK470" s="78"/>
      <c r="BL470" s="78"/>
    </row>
    <row r="471" spans="1:64" ht="16">
      <c r="A471" s="78"/>
      <c r="B471" s="78"/>
      <c r="C471" s="144"/>
      <c r="D471" s="144"/>
      <c r="E471" s="78"/>
      <c r="F471" s="78"/>
      <c r="G471" s="78"/>
      <c r="H471" s="78"/>
      <c r="I471" s="78"/>
      <c r="J471" s="78"/>
      <c r="K471" s="78"/>
      <c r="L471" s="78"/>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78"/>
      <c r="AZ471" s="78"/>
      <c r="BA471" s="78"/>
      <c r="BB471" s="78"/>
      <c r="BC471" s="78"/>
      <c r="BD471" s="78"/>
      <c r="BE471" s="78"/>
      <c r="BF471" s="78"/>
      <c r="BG471" s="78"/>
      <c r="BH471" s="78"/>
      <c r="BI471" s="78"/>
      <c r="BJ471" s="78"/>
      <c r="BK471" s="78"/>
      <c r="BL471" s="78"/>
    </row>
    <row r="472" spans="1:64" ht="16">
      <c r="A472" s="78"/>
      <c r="B472" s="78"/>
      <c r="C472" s="144"/>
      <c r="D472" s="144"/>
      <c r="E472" s="78"/>
      <c r="F472" s="78"/>
      <c r="G472" s="78"/>
      <c r="H472" s="78"/>
      <c r="I472" s="78"/>
      <c r="J472" s="78"/>
      <c r="K472" s="78"/>
      <c r="L472" s="78"/>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78"/>
      <c r="AZ472" s="78"/>
      <c r="BA472" s="78"/>
      <c r="BB472" s="78"/>
      <c r="BC472" s="78"/>
      <c r="BD472" s="78"/>
      <c r="BE472" s="78"/>
      <c r="BF472" s="78"/>
      <c r="BG472" s="78"/>
      <c r="BH472" s="78"/>
      <c r="BI472" s="78"/>
      <c r="BJ472" s="78"/>
      <c r="BK472" s="78"/>
      <c r="BL472" s="78"/>
    </row>
    <row r="473" spans="1:64" ht="16">
      <c r="A473" s="78"/>
      <c r="B473" s="78"/>
      <c r="C473" s="144"/>
      <c r="D473" s="144"/>
      <c r="E473" s="78"/>
      <c r="F473" s="78"/>
      <c r="G473" s="78"/>
      <c r="H473" s="78"/>
      <c r="I473" s="78"/>
      <c r="J473" s="78"/>
      <c r="K473" s="78"/>
      <c r="L473" s="78"/>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78"/>
      <c r="AZ473" s="78"/>
      <c r="BA473" s="78"/>
      <c r="BB473" s="78"/>
      <c r="BC473" s="78"/>
      <c r="BD473" s="78"/>
      <c r="BE473" s="78"/>
      <c r="BF473" s="78"/>
      <c r="BG473" s="78"/>
      <c r="BH473" s="78"/>
      <c r="BI473" s="78"/>
      <c r="BJ473" s="78"/>
      <c r="BK473" s="78"/>
      <c r="BL473" s="78"/>
    </row>
    <row r="474" spans="1:64" ht="16">
      <c r="A474" s="78"/>
      <c r="B474" s="78"/>
      <c r="C474" s="144"/>
      <c r="D474" s="144"/>
      <c r="E474" s="78"/>
      <c r="F474" s="78"/>
      <c r="G474" s="78"/>
      <c r="H474" s="78"/>
      <c r="I474" s="78"/>
      <c r="J474" s="78"/>
      <c r="K474" s="78"/>
      <c r="L474" s="78"/>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78"/>
      <c r="AZ474" s="78"/>
      <c r="BA474" s="78"/>
      <c r="BB474" s="78"/>
      <c r="BC474" s="78"/>
      <c r="BD474" s="78"/>
      <c r="BE474" s="78"/>
      <c r="BF474" s="78"/>
      <c r="BG474" s="78"/>
      <c r="BH474" s="78"/>
      <c r="BI474" s="78"/>
      <c r="BJ474" s="78"/>
      <c r="BK474" s="78"/>
      <c r="BL474" s="78"/>
    </row>
    <row r="475" spans="1:64" ht="16">
      <c r="A475" s="78"/>
      <c r="B475" s="78"/>
      <c r="C475" s="144"/>
      <c r="D475" s="144"/>
      <c r="E475" s="78"/>
      <c r="F475" s="78"/>
      <c r="G475" s="78"/>
      <c r="H475" s="78"/>
      <c r="I475" s="78"/>
      <c r="J475" s="78"/>
      <c r="K475" s="78"/>
      <c r="L475" s="78"/>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78"/>
      <c r="AZ475" s="78"/>
      <c r="BA475" s="78"/>
      <c r="BB475" s="78"/>
      <c r="BC475" s="78"/>
      <c r="BD475" s="78"/>
      <c r="BE475" s="78"/>
      <c r="BF475" s="78"/>
      <c r="BG475" s="78"/>
      <c r="BH475" s="78"/>
      <c r="BI475" s="78"/>
      <c r="BJ475" s="78"/>
      <c r="BK475" s="78"/>
      <c r="BL475" s="78"/>
    </row>
    <row r="476" spans="1:64" ht="16">
      <c r="A476" s="78"/>
      <c r="B476" s="78"/>
      <c r="C476" s="144"/>
      <c r="D476" s="144"/>
      <c r="E476" s="78"/>
      <c r="F476" s="78"/>
      <c r="G476" s="78"/>
      <c r="H476" s="78"/>
      <c r="I476" s="78"/>
      <c r="J476" s="78"/>
      <c r="K476" s="78"/>
      <c r="L476" s="78"/>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78"/>
      <c r="AZ476" s="78"/>
      <c r="BA476" s="78"/>
      <c r="BB476" s="78"/>
      <c r="BC476" s="78"/>
      <c r="BD476" s="78"/>
      <c r="BE476" s="78"/>
      <c r="BF476" s="78"/>
      <c r="BG476" s="78"/>
      <c r="BH476" s="78"/>
      <c r="BI476" s="78"/>
      <c r="BJ476" s="78"/>
      <c r="BK476" s="78"/>
      <c r="BL476" s="78"/>
    </row>
    <row r="477" spans="1:64" ht="16">
      <c r="A477" s="78"/>
      <c r="B477" s="78"/>
      <c r="C477" s="144"/>
      <c r="D477" s="144"/>
      <c r="E477" s="78"/>
      <c r="F477" s="78"/>
      <c r="G477" s="78"/>
      <c r="H477" s="78"/>
      <c r="I477" s="78"/>
      <c r="J477" s="78"/>
      <c r="K477" s="78"/>
      <c r="L477" s="78"/>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78"/>
      <c r="AZ477" s="78"/>
      <c r="BA477" s="78"/>
      <c r="BB477" s="78"/>
      <c r="BC477" s="78"/>
      <c r="BD477" s="78"/>
      <c r="BE477" s="78"/>
      <c r="BF477" s="78"/>
      <c r="BG477" s="78"/>
      <c r="BH477" s="78"/>
      <c r="BI477" s="78"/>
      <c r="BJ477" s="78"/>
      <c r="BK477" s="78"/>
      <c r="BL477" s="78"/>
    </row>
    <row r="478" spans="1:64" ht="16">
      <c r="A478" s="78"/>
      <c r="B478" s="78"/>
      <c r="C478" s="144"/>
      <c r="D478" s="144"/>
      <c r="E478" s="78"/>
      <c r="F478" s="78"/>
      <c r="G478" s="78"/>
      <c r="H478" s="78"/>
      <c r="I478" s="78"/>
      <c r="J478" s="78"/>
      <c r="K478" s="78"/>
      <c r="L478" s="78"/>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78"/>
      <c r="AZ478" s="78"/>
      <c r="BA478" s="78"/>
      <c r="BB478" s="78"/>
      <c r="BC478" s="78"/>
      <c r="BD478" s="78"/>
      <c r="BE478" s="78"/>
      <c r="BF478" s="78"/>
      <c r="BG478" s="78"/>
      <c r="BH478" s="78"/>
      <c r="BI478" s="78"/>
      <c r="BJ478" s="78"/>
      <c r="BK478" s="78"/>
      <c r="BL478" s="78"/>
    </row>
    <row r="479" spans="1:64" ht="16">
      <c r="A479" s="78"/>
      <c r="B479" s="78"/>
      <c r="C479" s="144"/>
      <c r="D479" s="144"/>
      <c r="E479" s="78"/>
      <c r="F479" s="78"/>
      <c r="G479" s="78"/>
      <c r="H479" s="78"/>
      <c r="I479" s="78"/>
      <c r="J479" s="78"/>
      <c r="K479" s="78"/>
      <c r="L479" s="78"/>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78"/>
      <c r="AZ479" s="78"/>
      <c r="BA479" s="78"/>
      <c r="BB479" s="78"/>
      <c r="BC479" s="78"/>
      <c r="BD479" s="78"/>
      <c r="BE479" s="78"/>
      <c r="BF479" s="78"/>
      <c r="BG479" s="78"/>
      <c r="BH479" s="78"/>
      <c r="BI479" s="78"/>
      <c r="BJ479" s="78"/>
      <c r="BK479" s="78"/>
      <c r="BL479" s="78"/>
    </row>
    <row r="480" spans="1:64" ht="16">
      <c r="A480" s="78"/>
      <c r="B480" s="78"/>
      <c r="C480" s="144"/>
      <c r="D480" s="144"/>
      <c r="E480" s="78"/>
      <c r="F480" s="78"/>
      <c r="G480" s="78"/>
      <c r="H480" s="78"/>
      <c r="I480" s="78"/>
      <c r="J480" s="78"/>
      <c r="K480" s="78"/>
      <c r="L480" s="78"/>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78"/>
      <c r="AZ480" s="78"/>
      <c r="BA480" s="78"/>
      <c r="BB480" s="78"/>
      <c r="BC480" s="78"/>
      <c r="BD480" s="78"/>
      <c r="BE480" s="78"/>
      <c r="BF480" s="78"/>
      <c r="BG480" s="78"/>
      <c r="BH480" s="78"/>
      <c r="BI480" s="78"/>
      <c r="BJ480" s="78"/>
      <c r="BK480" s="78"/>
      <c r="BL480" s="78"/>
    </row>
    <row r="481" spans="1:64" ht="16">
      <c r="A481" s="78"/>
      <c r="B481" s="78"/>
      <c r="C481" s="144"/>
      <c r="D481" s="144"/>
      <c r="E481" s="78"/>
      <c r="F481" s="78"/>
      <c r="G481" s="78"/>
      <c r="H481" s="78"/>
      <c r="I481" s="78"/>
      <c r="J481" s="78"/>
      <c r="K481" s="78"/>
      <c r="L481" s="78"/>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78"/>
      <c r="AZ481" s="78"/>
      <c r="BA481" s="78"/>
      <c r="BB481" s="78"/>
      <c r="BC481" s="78"/>
      <c r="BD481" s="78"/>
      <c r="BE481" s="78"/>
      <c r="BF481" s="78"/>
      <c r="BG481" s="78"/>
      <c r="BH481" s="78"/>
      <c r="BI481" s="78"/>
      <c r="BJ481" s="78"/>
      <c r="BK481" s="78"/>
      <c r="BL481" s="78"/>
    </row>
    <row r="482" spans="1:64" ht="16">
      <c r="A482" s="78"/>
      <c r="B482" s="78"/>
      <c r="C482" s="144"/>
      <c r="D482" s="144"/>
      <c r="E482" s="78"/>
      <c r="F482" s="78"/>
      <c r="G482" s="78"/>
      <c r="H482" s="78"/>
      <c r="I482" s="78"/>
      <c r="J482" s="78"/>
      <c r="K482" s="78"/>
      <c r="L482" s="78"/>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78"/>
      <c r="AZ482" s="78"/>
      <c r="BA482" s="78"/>
      <c r="BB482" s="78"/>
      <c r="BC482" s="78"/>
      <c r="BD482" s="78"/>
      <c r="BE482" s="78"/>
      <c r="BF482" s="78"/>
      <c r="BG482" s="78"/>
      <c r="BH482" s="78"/>
      <c r="BI482" s="78"/>
      <c r="BJ482" s="78"/>
      <c r="BK482" s="78"/>
      <c r="BL482" s="78"/>
    </row>
    <row r="483" spans="1:64" ht="16">
      <c r="A483" s="78"/>
      <c r="B483" s="78"/>
      <c r="C483" s="144"/>
      <c r="D483" s="144"/>
      <c r="E483" s="78"/>
      <c r="F483" s="78"/>
      <c r="G483" s="78"/>
      <c r="H483" s="78"/>
      <c r="I483" s="78"/>
      <c r="J483" s="78"/>
      <c r="K483" s="78"/>
      <c r="L483" s="78"/>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78"/>
      <c r="AZ483" s="78"/>
      <c r="BA483" s="78"/>
      <c r="BB483" s="78"/>
      <c r="BC483" s="78"/>
      <c r="BD483" s="78"/>
      <c r="BE483" s="78"/>
      <c r="BF483" s="78"/>
      <c r="BG483" s="78"/>
      <c r="BH483" s="78"/>
      <c r="BI483" s="78"/>
      <c r="BJ483" s="78"/>
      <c r="BK483" s="78"/>
      <c r="BL483" s="78"/>
    </row>
    <row r="484" spans="1:64" ht="16">
      <c r="A484" s="78"/>
      <c r="B484" s="78"/>
      <c r="C484" s="144"/>
      <c r="D484" s="144"/>
      <c r="E484" s="78"/>
      <c r="F484" s="78"/>
      <c r="G484" s="78"/>
      <c r="H484" s="78"/>
      <c r="I484" s="78"/>
      <c r="J484" s="78"/>
      <c r="K484" s="78"/>
      <c r="L484" s="78"/>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78"/>
      <c r="AZ484" s="78"/>
      <c r="BA484" s="78"/>
      <c r="BB484" s="78"/>
      <c r="BC484" s="78"/>
      <c r="BD484" s="78"/>
      <c r="BE484" s="78"/>
      <c r="BF484" s="78"/>
      <c r="BG484" s="78"/>
      <c r="BH484" s="78"/>
      <c r="BI484" s="78"/>
      <c r="BJ484" s="78"/>
      <c r="BK484" s="78"/>
      <c r="BL484" s="78"/>
    </row>
    <row r="485" spans="1:64" ht="16">
      <c r="A485" s="78"/>
      <c r="B485" s="78"/>
      <c r="C485" s="144"/>
      <c r="D485" s="144"/>
      <c r="E485" s="78"/>
      <c r="F485" s="78"/>
      <c r="G485" s="78"/>
      <c r="H485" s="78"/>
      <c r="I485" s="78"/>
      <c r="J485" s="78"/>
      <c r="K485" s="78"/>
      <c r="L485" s="78"/>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78"/>
      <c r="AZ485" s="78"/>
      <c r="BA485" s="78"/>
      <c r="BB485" s="78"/>
      <c r="BC485" s="78"/>
      <c r="BD485" s="78"/>
      <c r="BE485" s="78"/>
      <c r="BF485" s="78"/>
      <c r="BG485" s="78"/>
      <c r="BH485" s="78"/>
      <c r="BI485" s="78"/>
      <c r="BJ485" s="78"/>
      <c r="BK485" s="78"/>
      <c r="BL485" s="78"/>
    </row>
    <row r="486" spans="1:64" ht="16">
      <c r="A486" s="78"/>
      <c r="B486" s="78"/>
      <c r="C486" s="144"/>
      <c r="D486" s="144"/>
      <c r="E486" s="78"/>
      <c r="F486" s="78"/>
      <c r="G486" s="78"/>
      <c r="H486" s="78"/>
      <c r="I486" s="78"/>
      <c r="J486" s="78"/>
      <c r="K486" s="78"/>
      <c r="L486" s="78"/>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78"/>
      <c r="AZ486" s="78"/>
      <c r="BA486" s="78"/>
      <c r="BB486" s="78"/>
      <c r="BC486" s="78"/>
      <c r="BD486" s="78"/>
      <c r="BE486" s="78"/>
      <c r="BF486" s="78"/>
      <c r="BG486" s="78"/>
      <c r="BH486" s="78"/>
      <c r="BI486" s="78"/>
      <c r="BJ486" s="78"/>
      <c r="BK486" s="78"/>
      <c r="BL486" s="78"/>
    </row>
    <row r="487" spans="1:64" ht="16">
      <c r="A487" s="78"/>
      <c r="B487" s="78"/>
      <c r="C487" s="144"/>
      <c r="D487" s="144"/>
      <c r="E487" s="78"/>
      <c r="F487" s="78"/>
      <c r="G487" s="78"/>
      <c r="H487" s="78"/>
      <c r="I487" s="78"/>
      <c r="J487" s="78"/>
      <c r="K487" s="78"/>
      <c r="L487" s="78"/>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78"/>
      <c r="AZ487" s="78"/>
      <c r="BA487" s="78"/>
      <c r="BB487" s="78"/>
      <c r="BC487" s="78"/>
      <c r="BD487" s="78"/>
      <c r="BE487" s="78"/>
      <c r="BF487" s="78"/>
      <c r="BG487" s="78"/>
      <c r="BH487" s="78"/>
      <c r="BI487" s="78"/>
      <c r="BJ487" s="78"/>
      <c r="BK487" s="78"/>
      <c r="BL487" s="78"/>
    </row>
    <row r="488" spans="1:64" ht="16">
      <c r="A488" s="78"/>
      <c r="B488" s="78"/>
      <c r="C488" s="144"/>
      <c r="D488" s="144"/>
      <c r="E488" s="78"/>
      <c r="F488" s="78"/>
      <c r="G488" s="78"/>
      <c r="H488" s="78"/>
      <c r="I488" s="78"/>
      <c r="J488" s="78"/>
      <c r="K488" s="78"/>
      <c r="L488" s="78"/>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78"/>
      <c r="AZ488" s="78"/>
      <c r="BA488" s="78"/>
      <c r="BB488" s="78"/>
      <c r="BC488" s="78"/>
      <c r="BD488" s="78"/>
      <c r="BE488" s="78"/>
      <c r="BF488" s="78"/>
      <c r="BG488" s="78"/>
      <c r="BH488" s="78"/>
      <c r="BI488" s="78"/>
      <c r="BJ488" s="78"/>
      <c r="BK488" s="78"/>
      <c r="BL488" s="78"/>
    </row>
    <row r="489" spans="1:64" ht="16">
      <c r="A489" s="78"/>
      <c r="B489" s="78"/>
      <c r="C489" s="144"/>
      <c r="D489" s="144"/>
      <c r="E489" s="78"/>
      <c r="F489" s="78"/>
      <c r="G489" s="78"/>
      <c r="H489" s="78"/>
      <c r="I489" s="78"/>
      <c r="J489" s="78"/>
      <c r="K489" s="78"/>
      <c r="L489" s="78"/>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78"/>
      <c r="AZ489" s="78"/>
      <c r="BA489" s="78"/>
      <c r="BB489" s="78"/>
      <c r="BC489" s="78"/>
      <c r="BD489" s="78"/>
      <c r="BE489" s="78"/>
      <c r="BF489" s="78"/>
      <c r="BG489" s="78"/>
      <c r="BH489" s="78"/>
      <c r="BI489" s="78"/>
      <c r="BJ489" s="78"/>
      <c r="BK489" s="78"/>
      <c r="BL489" s="78"/>
    </row>
    <row r="490" spans="1:64" ht="16">
      <c r="A490" s="78"/>
      <c r="B490" s="78"/>
      <c r="C490" s="144"/>
      <c r="D490" s="144"/>
      <c r="E490" s="78"/>
      <c r="F490" s="78"/>
      <c r="G490" s="78"/>
      <c r="H490" s="78"/>
      <c r="I490" s="78"/>
      <c r="J490" s="78"/>
      <c r="K490" s="78"/>
      <c r="L490" s="78"/>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78"/>
      <c r="AZ490" s="78"/>
      <c r="BA490" s="78"/>
      <c r="BB490" s="78"/>
      <c r="BC490" s="78"/>
      <c r="BD490" s="78"/>
      <c r="BE490" s="78"/>
      <c r="BF490" s="78"/>
      <c r="BG490" s="78"/>
      <c r="BH490" s="78"/>
      <c r="BI490" s="78"/>
      <c r="BJ490" s="78"/>
      <c r="BK490" s="78"/>
      <c r="BL490" s="78"/>
    </row>
    <row r="491" spans="1:64" ht="16">
      <c r="A491" s="78"/>
      <c r="B491" s="78"/>
      <c r="C491" s="144"/>
      <c r="D491" s="144"/>
      <c r="E491" s="78"/>
      <c r="F491" s="78"/>
      <c r="G491" s="78"/>
      <c r="H491" s="78"/>
      <c r="I491" s="78"/>
      <c r="J491" s="78"/>
      <c r="K491" s="78"/>
      <c r="L491" s="78"/>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78"/>
      <c r="AZ491" s="78"/>
      <c r="BA491" s="78"/>
      <c r="BB491" s="78"/>
      <c r="BC491" s="78"/>
      <c r="BD491" s="78"/>
      <c r="BE491" s="78"/>
      <c r="BF491" s="78"/>
      <c r="BG491" s="78"/>
      <c r="BH491" s="78"/>
      <c r="BI491" s="78"/>
      <c r="BJ491" s="78"/>
      <c r="BK491" s="78"/>
      <c r="BL491" s="78"/>
    </row>
    <row r="492" spans="1:64" ht="16">
      <c r="A492" s="78"/>
      <c r="B492" s="78"/>
      <c r="C492" s="144"/>
      <c r="D492" s="144"/>
      <c r="E492" s="78"/>
      <c r="F492" s="78"/>
      <c r="G492" s="78"/>
      <c r="H492" s="78"/>
      <c r="I492" s="78"/>
      <c r="J492" s="78"/>
      <c r="K492" s="78"/>
      <c r="L492" s="78"/>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78"/>
      <c r="AZ492" s="78"/>
      <c r="BA492" s="78"/>
      <c r="BB492" s="78"/>
      <c r="BC492" s="78"/>
      <c r="BD492" s="78"/>
      <c r="BE492" s="78"/>
      <c r="BF492" s="78"/>
      <c r="BG492" s="78"/>
      <c r="BH492" s="78"/>
      <c r="BI492" s="78"/>
      <c r="BJ492" s="78"/>
      <c r="BK492" s="78"/>
      <c r="BL492" s="78"/>
    </row>
    <row r="493" spans="1:64" ht="16">
      <c r="A493" s="78"/>
      <c r="B493" s="78"/>
      <c r="C493" s="144"/>
      <c r="D493" s="144"/>
      <c r="E493" s="78"/>
      <c r="F493" s="78"/>
      <c r="G493" s="78"/>
      <c r="H493" s="78"/>
      <c r="I493" s="78"/>
      <c r="J493" s="78"/>
      <c r="K493" s="78"/>
      <c r="L493" s="78"/>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78"/>
      <c r="AZ493" s="78"/>
      <c r="BA493" s="78"/>
      <c r="BB493" s="78"/>
      <c r="BC493" s="78"/>
      <c r="BD493" s="78"/>
      <c r="BE493" s="78"/>
      <c r="BF493" s="78"/>
      <c r="BG493" s="78"/>
      <c r="BH493" s="78"/>
      <c r="BI493" s="78"/>
      <c r="BJ493" s="78"/>
      <c r="BK493" s="78"/>
      <c r="BL493" s="78"/>
    </row>
    <row r="494" spans="1:64" ht="16">
      <c r="A494" s="78"/>
      <c r="B494" s="78"/>
      <c r="C494" s="144"/>
      <c r="D494" s="144"/>
      <c r="E494" s="78"/>
      <c r="F494" s="78"/>
      <c r="G494" s="78"/>
      <c r="H494" s="78"/>
      <c r="I494" s="78"/>
      <c r="J494" s="78"/>
      <c r="K494" s="78"/>
      <c r="L494" s="78"/>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78"/>
      <c r="AZ494" s="78"/>
      <c r="BA494" s="78"/>
      <c r="BB494" s="78"/>
      <c r="BC494" s="78"/>
      <c r="BD494" s="78"/>
      <c r="BE494" s="78"/>
      <c r="BF494" s="78"/>
      <c r="BG494" s="78"/>
      <c r="BH494" s="78"/>
      <c r="BI494" s="78"/>
      <c r="BJ494" s="78"/>
      <c r="BK494" s="78"/>
      <c r="BL494" s="78"/>
    </row>
    <row r="495" spans="1:64" ht="16">
      <c r="A495" s="78"/>
      <c r="B495" s="78"/>
      <c r="C495" s="144"/>
      <c r="D495" s="144"/>
      <c r="E495" s="78"/>
      <c r="F495" s="78"/>
      <c r="G495" s="78"/>
      <c r="H495" s="78"/>
      <c r="I495" s="78"/>
      <c r="J495" s="78"/>
      <c r="K495" s="78"/>
      <c r="L495" s="78"/>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78"/>
      <c r="AZ495" s="78"/>
      <c r="BA495" s="78"/>
      <c r="BB495" s="78"/>
      <c r="BC495" s="78"/>
      <c r="BD495" s="78"/>
      <c r="BE495" s="78"/>
      <c r="BF495" s="78"/>
      <c r="BG495" s="78"/>
      <c r="BH495" s="78"/>
      <c r="BI495" s="78"/>
      <c r="BJ495" s="78"/>
      <c r="BK495" s="78"/>
      <c r="BL495" s="78"/>
    </row>
    <row r="496" spans="1:64" ht="16">
      <c r="A496" s="78"/>
      <c r="B496" s="78"/>
      <c r="C496" s="144"/>
      <c r="D496" s="144"/>
      <c r="E496" s="78"/>
      <c r="F496" s="78"/>
      <c r="G496" s="78"/>
      <c r="H496" s="78"/>
      <c r="I496" s="78"/>
      <c r="J496" s="78"/>
      <c r="K496" s="78"/>
      <c r="L496" s="78"/>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78"/>
      <c r="AZ496" s="78"/>
      <c r="BA496" s="78"/>
      <c r="BB496" s="78"/>
      <c r="BC496" s="78"/>
      <c r="BD496" s="78"/>
      <c r="BE496" s="78"/>
      <c r="BF496" s="78"/>
      <c r="BG496" s="78"/>
      <c r="BH496" s="78"/>
      <c r="BI496" s="78"/>
      <c r="BJ496" s="78"/>
      <c r="BK496" s="78"/>
      <c r="BL496" s="78"/>
    </row>
    <row r="497" spans="1:64" ht="16">
      <c r="A497" s="78"/>
      <c r="B497" s="78"/>
      <c r="C497" s="144"/>
      <c r="D497" s="144"/>
      <c r="E497" s="78"/>
      <c r="F497" s="78"/>
      <c r="G497" s="78"/>
      <c r="H497" s="78"/>
      <c r="I497" s="78"/>
      <c r="J497" s="78"/>
      <c r="K497" s="78"/>
      <c r="L497" s="78"/>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78"/>
      <c r="AZ497" s="78"/>
      <c r="BA497" s="78"/>
      <c r="BB497" s="78"/>
      <c r="BC497" s="78"/>
      <c r="BD497" s="78"/>
      <c r="BE497" s="78"/>
      <c r="BF497" s="78"/>
      <c r="BG497" s="78"/>
      <c r="BH497" s="78"/>
      <c r="BI497" s="78"/>
      <c r="BJ497" s="78"/>
      <c r="BK497" s="78"/>
      <c r="BL497" s="78"/>
    </row>
    <row r="498" spans="1:64" ht="16">
      <c r="A498" s="78"/>
      <c r="B498" s="78"/>
      <c r="C498" s="144"/>
      <c r="D498" s="144"/>
      <c r="E498" s="78"/>
      <c r="F498" s="78"/>
      <c r="G498" s="78"/>
      <c r="H498" s="78"/>
      <c r="I498" s="78"/>
      <c r="J498" s="78"/>
      <c r="K498" s="78"/>
      <c r="L498" s="78"/>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78"/>
      <c r="AZ498" s="78"/>
      <c r="BA498" s="78"/>
      <c r="BB498" s="78"/>
      <c r="BC498" s="78"/>
      <c r="BD498" s="78"/>
      <c r="BE498" s="78"/>
      <c r="BF498" s="78"/>
      <c r="BG498" s="78"/>
      <c r="BH498" s="78"/>
      <c r="BI498" s="78"/>
      <c r="BJ498" s="78"/>
      <c r="BK498" s="78"/>
      <c r="BL498" s="78"/>
    </row>
    <row r="499" spans="1:64" ht="16">
      <c r="A499" s="78"/>
      <c r="B499" s="78"/>
      <c r="C499" s="144"/>
      <c r="D499" s="144"/>
      <c r="E499" s="78"/>
      <c r="F499" s="78"/>
      <c r="G499" s="78"/>
      <c r="H499" s="78"/>
      <c r="I499" s="78"/>
      <c r="J499" s="78"/>
      <c r="K499" s="78"/>
      <c r="L499" s="78"/>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78"/>
      <c r="AZ499" s="78"/>
      <c r="BA499" s="78"/>
      <c r="BB499" s="78"/>
      <c r="BC499" s="78"/>
      <c r="BD499" s="78"/>
      <c r="BE499" s="78"/>
      <c r="BF499" s="78"/>
      <c r="BG499" s="78"/>
      <c r="BH499" s="78"/>
      <c r="BI499" s="78"/>
      <c r="BJ499" s="78"/>
      <c r="BK499" s="78"/>
      <c r="BL499" s="78"/>
    </row>
    <row r="500" spans="1:64" ht="16">
      <c r="A500" s="78"/>
      <c r="B500" s="78"/>
      <c r="C500" s="144"/>
      <c r="D500" s="144"/>
      <c r="E500" s="78"/>
      <c r="F500" s="78"/>
      <c r="G500" s="78"/>
      <c r="H500" s="78"/>
      <c r="I500" s="78"/>
      <c r="J500" s="78"/>
      <c r="K500" s="78"/>
      <c r="L500" s="78"/>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78"/>
      <c r="AZ500" s="78"/>
      <c r="BA500" s="78"/>
      <c r="BB500" s="78"/>
      <c r="BC500" s="78"/>
      <c r="BD500" s="78"/>
      <c r="BE500" s="78"/>
      <c r="BF500" s="78"/>
      <c r="BG500" s="78"/>
      <c r="BH500" s="78"/>
      <c r="BI500" s="78"/>
      <c r="BJ500" s="78"/>
      <c r="BK500" s="78"/>
      <c r="BL500" s="78"/>
    </row>
    <row r="501" spans="1:64" ht="16">
      <c r="A501" s="78"/>
      <c r="B501" s="78"/>
      <c r="C501" s="144"/>
      <c r="D501" s="144"/>
      <c r="E501" s="78"/>
      <c r="F501" s="78"/>
      <c r="G501" s="78"/>
      <c r="H501" s="78"/>
      <c r="I501" s="78"/>
      <c r="J501" s="78"/>
      <c r="K501" s="78"/>
      <c r="L501" s="78"/>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78"/>
      <c r="AZ501" s="78"/>
      <c r="BA501" s="78"/>
      <c r="BB501" s="78"/>
      <c r="BC501" s="78"/>
      <c r="BD501" s="78"/>
      <c r="BE501" s="78"/>
      <c r="BF501" s="78"/>
      <c r="BG501" s="78"/>
      <c r="BH501" s="78"/>
      <c r="BI501" s="78"/>
      <c r="BJ501" s="78"/>
      <c r="BK501" s="78"/>
      <c r="BL501" s="78"/>
    </row>
    <row r="502" spans="1:64" ht="16">
      <c r="A502" s="78"/>
      <c r="B502" s="78"/>
      <c r="C502" s="144"/>
      <c r="D502" s="144"/>
      <c r="E502" s="78"/>
      <c r="F502" s="78"/>
      <c r="G502" s="78"/>
      <c r="H502" s="78"/>
      <c r="I502" s="78"/>
      <c r="J502" s="78"/>
      <c r="K502" s="78"/>
      <c r="L502" s="78"/>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78"/>
      <c r="AZ502" s="78"/>
      <c r="BA502" s="78"/>
      <c r="BB502" s="78"/>
      <c r="BC502" s="78"/>
      <c r="BD502" s="78"/>
      <c r="BE502" s="78"/>
      <c r="BF502" s="78"/>
      <c r="BG502" s="78"/>
      <c r="BH502" s="78"/>
      <c r="BI502" s="78"/>
      <c r="BJ502" s="78"/>
      <c r="BK502" s="78"/>
      <c r="BL502" s="78"/>
    </row>
    <row r="503" spans="1:64" ht="16">
      <c r="A503" s="78"/>
      <c r="B503" s="78"/>
      <c r="C503" s="144"/>
      <c r="D503" s="144"/>
      <c r="E503" s="78"/>
      <c r="F503" s="78"/>
      <c r="G503" s="78"/>
      <c r="H503" s="78"/>
      <c r="I503" s="78"/>
      <c r="J503" s="78"/>
      <c r="K503" s="78"/>
      <c r="L503" s="78"/>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78"/>
      <c r="AZ503" s="78"/>
      <c r="BA503" s="78"/>
      <c r="BB503" s="78"/>
      <c r="BC503" s="78"/>
      <c r="BD503" s="78"/>
      <c r="BE503" s="78"/>
      <c r="BF503" s="78"/>
      <c r="BG503" s="78"/>
      <c r="BH503" s="78"/>
      <c r="BI503" s="78"/>
      <c r="BJ503" s="78"/>
      <c r="BK503" s="78"/>
      <c r="BL503" s="78"/>
    </row>
    <row r="504" spans="1:64" ht="16">
      <c r="A504" s="78"/>
      <c r="B504" s="78"/>
      <c r="C504" s="144"/>
      <c r="D504" s="144"/>
      <c r="E504" s="78"/>
      <c r="F504" s="78"/>
      <c r="G504" s="78"/>
      <c r="H504" s="78"/>
      <c r="I504" s="78"/>
      <c r="J504" s="78"/>
      <c r="K504" s="78"/>
      <c r="L504" s="78"/>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78"/>
      <c r="AZ504" s="78"/>
      <c r="BA504" s="78"/>
      <c r="BB504" s="78"/>
      <c r="BC504" s="78"/>
      <c r="BD504" s="78"/>
      <c r="BE504" s="78"/>
      <c r="BF504" s="78"/>
      <c r="BG504" s="78"/>
      <c r="BH504" s="78"/>
      <c r="BI504" s="78"/>
      <c r="BJ504" s="78"/>
      <c r="BK504" s="78"/>
      <c r="BL504" s="78"/>
    </row>
    <row r="505" spans="1:64" ht="16">
      <c r="A505" s="78"/>
      <c r="B505" s="78"/>
      <c r="C505" s="144"/>
      <c r="D505" s="144"/>
      <c r="E505" s="78"/>
      <c r="F505" s="78"/>
      <c r="G505" s="78"/>
      <c r="H505" s="78"/>
      <c r="I505" s="78"/>
      <c r="J505" s="78"/>
      <c r="K505" s="78"/>
      <c r="L505" s="78"/>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78"/>
      <c r="AZ505" s="78"/>
      <c r="BA505" s="78"/>
      <c r="BB505" s="78"/>
      <c r="BC505" s="78"/>
      <c r="BD505" s="78"/>
      <c r="BE505" s="78"/>
      <c r="BF505" s="78"/>
      <c r="BG505" s="78"/>
      <c r="BH505" s="78"/>
      <c r="BI505" s="78"/>
      <c r="BJ505" s="78"/>
      <c r="BK505" s="78"/>
      <c r="BL505" s="78"/>
    </row>
    <row r="506" spans="1:64" ht="16">
      <c r="A506" s="78"/>
      <c r="B506" s="78"/>
      <c r="C506" s="144"/>
      <c r="D506" s="144"/>
      <c r="E506" s="78"/>
      <c r="F506" s="78"/>
      <c r="G506" s="78"/>
      <c r="H506" s="78"/>
      <c r="I506" s="78"/>
      <c r="J506" s="78"/>
      <c r="K506" s="78"/>
      <c r="L506" s="78"/>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78"/>
      <c r="AZ506" s="78"/>
      <c r="BA506" s="78"/>
      <c r="BB506" s="78"/>
      <c r="BC506" s="78"/>
      <c r="BD506" s="78"/>
      <c r="BE506" s="78"/>
      <c r="BF506" s="78"/>
      <c r="BG506" s="78"/>
      <c r="BH506" s="78"/>
      <c r="BI506" s="78"/>
      <c r="BJ506" s="78"/>
      <c r="BK506" s="78"/>
      <c r="BL506" s="78"/>
    </row>
    <row r="507" spans="1:64" ht="16">
      <c r="A507" s="78"/>
      <c r="B507" s="78"/>
      <c r="C507" s="144"/>
      <c r="D507" s="144"/>
      <c r="E507" s="78"/>
      <c r="F507" s="78"/>
      <c r="G507" s="78"/>
      <c r="H507" s="78"/>
      <c r="I507" s="78"/>
      <c r="J507" s="78"/>
      <c r="K507" s="78"/>
      <c r="L507" s="78"/>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78"/>
      <c r="AZ507" s="78"/>
      <c r="BA507" s="78"/>
      <c r="BB507" s="78"/>
      <c r="BC507" s="78"/>
      <c r="BD507" s="78"/>
      <c r="BE507" s="78"/>
      <c r="BF507" s="78"/>
      <c r="BG507" s="78"/>
      <c r="BH507" s="78"/>
      <c r="BI507" s="78"/>
      <c r="BJ507" s="78"/>
      <c r="BK507" s="78"/>
      <c r="BL507" s="78"/>
    </row>
    <row r="508" spans="1:64" ht="16">
      <c r="A508" s="78"/>
      <c r="B508" s="78"/>
      <c r="C508" s="144"/>
      <c r="D508" s="144"/>
      <c r="E508" s="78"/>
      <c r="F508" s="78"/>
      <c r="G508" s="78"/>
      <c r="H508" s="78"/>
      <c r="I508" s="78"/>
      <c r="J508" s="78"/>
      <c r="K508" s="78"/>
      <c r="L508" s="78"/>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78"/>
      <c r="AZ508" s="78"/>
      <c r="BA508" s="78"/>
      <c r="BB508" s="78"/>
      <c r="BC508" s="78"/>
      <c r="BD508" s="78"/>
      <c r="BE508" s="78"/>
      <c r="BF508" s="78"/>
      <c r="BG508" s="78"/>
      <c r="BH508" s="78"/>
      <c r="BI508" s="78"/>
      <c r="BJ508" s="78"/>
      <c r="BK508" s="78"/>
      <c r="BL508" s="78"/>
    </row>
    <row r="509" spans="1:64" ht="16">
      <c r="A509" s="78"/>
      <c r="B509" s="78"/>
      <c r="C509" s="144"/>
      <c r="D509" s="144"/>
      <c r="E509" s="78"/>
      <c r="F509" s="78"/>
      <c r="G509" s="78"/>
      <c r="H509" s="78"/>
      <c r="I509" s="78"/>
      <c r="J509" s="78"/>
      <c r="K509" s="78"/>
      <c r="L509" s="78"/>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78"/>
      <c r="AZ509" s="78"/>
      <c r="BA509" s="78"/>
      <c r="BB509" s="78"/>
      <c r="BC509" s="78"/>
      <c r="BD509" s="78"/>
      <c r="BE509" s="78"/>
      <c r="BF509" s="78"/>
      <c r="BG509" s="78"/>
      <c r="BH509" s="78"/>
      <c r="BI509" s="78"/>
      <c r="BJ509" s="78"/>
      <c r="BK509" s="78"/>
      <c r="BL509" s="78"/>
    </row>
    <row r="510" spans="1:64" ht="16">
      <c r="A510" s="78"/>
      <c r="B510" s="78"/>
      <c r="C510" s="144"/>
      <c r="D510" s="144"/>
      <c r="E510" s="78"/>
      <c r="F510" s="78"/>
      <c r="G510" s="78"/>
      <c r="H510" s="78"/>
      <c r="I510" s="78"/>
      <c r="J510" s="78"/>
      <c r="K510" s="78"/>
      <c r="L510" s="78"/>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78"/>
      <c r="AZ510" s="78"/>
      <c r="BA510" s="78"/>
      <c r="BB510" s="78"/>
      <c r="BC510" s="78"/>
      <c r="BD510" s="78"/>
      <c r="BE510" s="78"/>
      <c r="BF510" s="78"/>
      <c r="BG510" s="78"/>
      <c r="BH510" s="78"/>
      <c r="BI510" s="78"/>
      <c r="BJ510" s="78"/>
      <c r="BK510" s="78"/>
      <c r="BL510" s="78"/>
    </row>
    <row r="511" spans="1:64" ht="16">
      <c r="A511" s="78"/>
      <c r="B511" s="78"/>
      <c r="C511" s="144"/>
      <c r="D511" s="144"/>
      <c r="E511" s="78"/>
      <c r="F511" s="78"/>
      <c r="G511" s="78"/>
      <c r="H511" s="78"/>
      <c r="I511" s="78"/>
      <c r="J511" s="78"/>
      <c r="K511" s="78"/>
      <c r="L511" s="78"/>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78"/>
      <c r="AZ511" s="78"/>
      <c r="BA511" s="78"/>
      <c r="BB511" s="78"/>
      <c r="BC511" s="78"/>
      <c r="BD511" s="78"/>
      <c r="BE511" s="78"/>
      <c r="BF511" s="78"/>
      <c r="BG511" s="78"/>
      <c r="BH511" s="78"/>
      <c r="BI511" s="78"/>
      <c r="BJ511" s="78"/>
      <c r="BK511" s="78"/>
      <c r="BL511" s="78"/>
    </row>
    <row r="512" spans="1:64" ht="16">
      <c r="A512" s="78"/>
      <c r="B512" s="78"/>
      <c r="C512" s="144"/>
      <c r="D512" s="144"/>
      <c r="E512" s="78"/>
      <c r="F512" s="78"/>
      <c r="G512" s="78"/>
      <c r="H512" s="78"/>
      <c r="I512" s="78"/>
      <c r="J512" s="78"/>
      <c r="K512" s="78"/>
      <c r="L512" s="78"/>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78"/>
      <c r="AZ512" s="78"/>
      <c r="BA512" s="78"/>
      <c r="BB512" s="78"/>
      <c r="BC512" s="78"/>
      <c r="BD512" s="78"/>
      <c r="BE512" s="78"/>
      <c r="BF512" s="78"/>
      <c r="BG512" s="78"/>
      <c r="BH512" s="78"/>
      <c r="BI512" s="78"/>
      <c r="BJ512" s="78"/>
      <c r="BK512" s="78"/>
      <c r="BL512" s="78"/>
    </row>
    <row r="513" spans="1:64" ht="16">
      <c r="A513" s="78"/>
      <c r="B513" s="78"/>
      <c r="C513" s="144"/>
      <c r="D513" s="144"/>
      <c r="E513" s="78"/>
      <c r="F513" s="78"/>
      <c r="G513" s="78"/>
      <c r="H513" s="78"/>
      <c r="I513" s="78"/>
      <c r="J513" s="78"/>
      <c r="K513" s="78"/>
      <c r="L513" s="78"/>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78"/>
      <c r="AZ513" s="78"/>
      <c r="BA513" s="78"/>
      <c r="BB513" s="78"/>
      <c r="BC513" s="78"/>
      <c r="BD513" s="78"/>
      <c r="BE513" s="78"/>
      <c r="BF513" s="78"/>
      <c r="BG513" s="78"/>
      <c r="BH513" s="78"/>
      <c r="BI513" s="78"/>
      <c r="BJ513" s="78"/>
      <c r="BK513" s="78"/>
      <c r="BL513" s="78"/>
    </row>
    <row r="514" spans="1:64" ht="16">
      <c r="A514" s="78"/>
      <c r="B514" s="78"/>
      <c r="C514" s="144"/>
      <c r="D514" s="144"/>
      <c r="E514" s="78"/>
      <c r="F514" s="78"/>
      <c r="G514" s="78"/>
      <c r="H514" s="78"/>
      <c r="I514" s="78"/>
      <c r="J514" s="78"/>
      <c r="K514" s="78"/>
      <c r="L514" s="78"/>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78"/>
      <c r="AZ514" s="78"/>
      <c r="BA514" s="78"/>
      <c r="BB514" s="78"/>
      <c r="BC514" s="78"/>
      <c r="BD514" s="78"/>
      <c r="BE514" s="78"/>
      <c r="BF514" s="78"/>
      <c r="BG514" s="78"/>
      <c r="BH514" s="78"/>
      <c r="BI514" s="78"/>
      <c r="BJ514" s="78"/>
      <c r="BK514" s="78"/>
      <c r="BL514" s="78"/>
    </row>
    <row r="515" spans="1:64" ht="16">
      <c r="A515" s="78"/>
      <c r="B515" s="78"/>
      <c r="C515" s="144"/>
      <c r="D515" s="144"/>
      <c r="E515" s="78"/>
      <c r="F515" s="78"/>
      <c r="G515" s="78"/>
      <c r="H515" s="78"/>
      <c r="I515" s="78"/>
      <c r="J515" s="78"/>
      <c r="K515" s="78"/>
      <c r="L515" s="78"/>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78"/>
      <c r="AZ515" s="78"/>
      <c r="BA515" s="78"/>
      <c r="BB515" s="78"/>
      <c r="BC515" s="78"/>
      <c r="BD515" s="78"/>
      <c r="BE515" s="78"/>
      <c r="BF515" s="78"/>
      <c r="BG515" s="78"/>
      <c r="BH515" s="78"/>
      <c r="BI515" s="78"/>
      <c r="BJ515" s="78"/>
      <c r="BK515" s="78"/>
      <c r="BL515" s="78"/>
    </row>
    <row r="516" spans="1:64" ht="16">
      <c r="A516" s="78"/>
      <c r="B516" s="78"/>
      <c r="C516" s="144"/>
      <c r="D516" s="144"/>
      <c r="E516" s="78"/>
      <c r="F516" s="78"/>
      <c r="G516" s="78"/>
      <c r="H516" s="78"/>
      <c r="I516" s="78"/>
      <c r="J516" s="78"/>
      <c r="K516" s="78"/>
      <c r="L516" s="78"/>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78"/>
      <c r="AZ516" s="78"/>
      <c r="BA516" s="78"/>
      <c r="BB516" s="78"/>
      <c r="BC516" s="78"/>
      <c r="BD516" s="78"/>
      <c r="BE516" s="78"/>
      <c r="BF516" s="78"/>
      <c r="BG516" s="78"/>
      <c r="BH516" s="78"/>
      <c r="BI516" s="78"/>
      <c r="BJ516" s="78"/>
      <c r="BK516" s="78"/>
      <c r="BL516" s="78"/>
    </row>
    <row r="517" spans="1:64" ht="16">
      <c r="A517" s="78"/>
      <c r="B517" s="78"/>
      <c r="C517" s="144"/>
      <c r="D517" s="144"/>
      <c r="E517" s="78"/>
      <c r="F517" s="78"/>
      <c r="G517" s="78"/>
      <c r="H517" s="78"/>
      <c r="I517" s="78"/>
      <c r="J517" s="78"/>
      <c r="K517" s="78"/>
      <c r="L517" s="78"/>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78"/>
      <c r="AZ517" s="78"/>
      <c r="BA517" s="78"/>
      <c r="BB517" s="78"/>
      <c r="BC517" s="78"/>
      <c r="BD517" s="78"/>
      <c r="BE517" s="78"/>
      <c r="BF517" s="78"/>
      <c r="BG517" s="78"/>
      <c r="BH517" s="78"/>
      <c r="BI517" s="78"/>
      <c r="BJ517" s="78"/>
      <c r="BK517" s="78"/>
      <c r="BL517" s="78"/>
    </row>
    <row r="518" spans="1:64" ht="16">
      <c r="A518" s="78"/>
      <c r="B518" s="78"/>
      <c r="C518" s="144"/>
      <c r="D518" s="144"/>
      <c r="E518" s="78"/>
      <c r="F518" s="78"/>
      <c r="G518" s="78"/>
      <c r="H518" s="78"/>
      <c r="I518" s="78"/>
      <c r="J518" s="78"/>
      <c r="K518" s="78"/>
      <c r="L518" s="78"/>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78"/>
      <c r="AZ518" s="78"/>
      <c r="BA518" s="78"/>
      <c r="BB518" s="78"/>
      <c r="BC518" s="78"/>
      <c r="BD518" s="78"/>
      <c r="BE518" s="78"/>
      <c r="BF518" s="78"/>
      <c r="BG518" s="78"/>
      <c r="BH518" s="78"/>
      <c r="BI518" s="78"/>
      <c r="BJ518" s="78"/>
      <c r="BK518" s="78"/>
      <c r="BL518" s="78"/>
    </row>
    <row r="519" spans="1:64" ht="16">
      <c r="A519" s="78"/>
      <c r="B519" s="78"/>
      <c r="C519" s="144"/>
      <c r="D519" s="144"/>
      <c r="E519" s="78"/>
      <c r="F519" s="78"/>
      <c r="G519" s="78"/>
      <c r="H519" s="78"/>
      <c r="I519" s="78"/>
      <c r="J519" s="78"/>
      <c r="K519" s="78"/>
      <c r="L519" s="78"/>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78"/>
      <c r="AZ519" s="78"/>
      <c r="BA519" s="78"/>
      <c r="BB519" s="78"/>
      <c r="BC519" s="78"/>
      <c r="BD519" s="78"/>
      <c r="BE519" s="78"/>
      <c r="BF519" s="78"/>
      <c r="BG519" s="78"/>
      <c r="BH519" s="78"/>
      <c r="BI519" s="78"/>
      <c r="BJ519" s="78"/>
      <c r="BK519" s="78"/>
      <c r="BL519" s="78"/>
    </row>
    <row r="520" spans="1:64" ht="16">
      <c r="A520" s="78"/>
      <c r="B520" s="78"/>
      <c r="C520" s="144"/>
      <c r="D520" s="144"/>
      <c r="E520" s="78"/>
      <c r="F520" s="78"/>
      <c r="G520" s="78"/>
      <c r="H520" s="78"/>
      <c r="I520" s="78"/>
      <c r="J520" s="78"/>
      <c r="K520" s="78"/>
      <c r="L520" s="78"/>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78"/>
      <c r="AZ520" s="78"/>
      <c r="BA520" s="78"/>
      <c r="BB520" s="78"/>
      <c r="BC520" s="78"/>
      <c r="BD520" s="78"/>
      <c r="BE520" s="78"/>
      <c r="BF520" s="78"/>
      <c r="BG520" s="78"/>
      <c r="BH520" s="78"/>
      <c r="BI520" s="78"/>
      <c r="BJ520" s="78"/>
      <c r="BK520" s="78"/>
      <c r="BL520" s="78"/>
    </row>
    <row r="521" spans="1:64" ht="16">
      <c r="A521" s="78"/>
      <c r="B521" s="78"/>
      <c r="C521" s="144"/>
      <c r="D521" s="144"/>
      <c r="E521" s="78"/>
      <c r="F521" s="78"/>
      <c r="G521" s="78"/>
      <c r="H521" s="78"/>
      <c r="I521" s="78"/>
      <c r="J521" s="78"/>
      <c r="K521" s="78"/>
      <c r="L521" s="78"/>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78"/>
      <c r="AZ521" s="78"/>
      <c r="BA521" s="78"/>
      <c r="BB521" s="78"/>
      <c r="BC521" s="78"/>
      <c r="BD521" s="78"/>
      <c r="BE521" s="78"/>
      <c r="BF521" s="78"/>
      <c r="BG521" s="78"/>
      <c r="BH521" s="78"/>
      <c r="BI521" s="78"/>
      <c r="BJ521" s="78"/>
      <c r="BK521" s="78"/>
      <c r="BL521" s="78"/>
    </row>
    <row r="522" spans="1:64" ht="16">
      <c r="A522" s="78"/>
      <c r="B522" s="78"/>
      <c r="C522" s="144"/>
      <c r="D522" s="144"/>
      <c r="E522" s="78"/>
      <c r="F522" s="78"/>
      <c r="G522" s="78"/>
      <c r="H522" s="78"/>
      <c r="I522" s="78"/>
      <c r="J522" s="78"/>
      <c r="K522" s="78"/>
      <c r="L522" s="78"/>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78"/>
      <c r="AZ522" s="78"/>
      <c r="BA522" s="78"/>
      <c r="BB522" s="78"/>
      <c r="BC522" s="78"/>
      <c r="BD522" s="78"/>
      <c r="BE522" s="78"/>
      <c r="BF522" s="78"/>
      <c r="BG522" s="78"/>
      <c r="BH522" s="78"/>
      <c r="BI522" s="78"/>
      <c r="BJ522" s="78"/>
      <c r="BK522" s="78"/>
      <c r="BL522" s="78"/>
    </row>
    <row r="523" spans="1:64" ht="16">
      <c r="A523" s="78"/>
      <c r="B523" s="78"/>
      <c r="C523" s="144"/>
      <c r="D523" s="144"/>
      <c r="E523" s="78"/>
      <c r="F523" s="78"/>
      <c r="G523" s="78"/>
      <c r="H523" s="78"/>
      <c r="I523" s="78"/>
      <c r="J523" s="78"/>
      <c r="K523" s="78"/>
      <c r="L523" s="78"/>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78"/>
      <c r="AZ523" s="78"/>
      <c r="BA523" s="78"/>
      <c r="BB523" s="78"/>
      <c r="BC523" s="78"/>
      <c r="BD523" s="78"/>
      <c r="BE523" s="78"/>
      <c r="BF523" s="78"/>
      <c r="BG523" s="78"/>
      <c r="BH523" s="78"/>
      <c r="BI523" s="78"/>
      <c r="BJ523" s="78"/>
      <c r="BK523" s="78"/>
      <c r="BL523" s="78"/>
    </row>
    <row r="524" spans="1:64" ht="16">
      <c r="A524" s="78"/>
      <c r="B524" s="78"/>
      <c r="C524" s="144"/>
      <c r="D524" s="144"/>
      <c r="E524" s="78"/>
      <c r="F524" s="78"/>
      <c r="G524" s="78"/>
      <c r="H524" s="78"/>
      <c r="I524" s="78"/>
      <c r="J524" s="78"/>
      <c r="K524" s="78"/>
      <c r="L524" s="78"/>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78"/>
      <c r="AZ524" s="78"/>
      <c r="BA524" s="78"/>
      <c r="BB524" s="78"/>
      <c r="BC524" s="78"/>
      <c r="BD524" s="78"/>
      <c r="BE524" s="78"/>
      <c r="BF524" s="78"/>
      <c r="BG524" s="78"/>
      <c r="BH524" s="78"/>
      <c r="BI524" s="78"/>
      <c r="BJ524" s="78"/>
      <c r="BK524" s="78"/>
      <c r="BL524" s="78"/>
    </row>
    <row r="525" spans="1:64" ht="16">
      <c r="A525" s="78"/>
      <c r="B525" s="78"/>
      <c r="C525" s="144"/>
      <c r="D525" s="144"/>
      <c r="E525" s="78"/>
      <c r="F525" s="78"/>
      <c r="G525" s="78"/>
      <c r="H525" s="78"/>
      <c r="I525" s="78"/>
      <c r="J525" s="78"/>
      <c r="K525" s="78"/>
      <c r="L525" s="78"/>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78"/>
      <c r="AZ525" s="78"/>
      <c r="BA525" s="78"/>
      <c r="BB525" s="78"/>
      <c r="BC525" s="78"/>
      <c r="BD525" s="78"/>
      <c r="BE525" s="78"/>
      <c r="BF525" s="78"/>
      <c r="BG525" s="78"/>
      <c r="BH525" s="78"/>
      <c r="BI525" s="78"/>
      <c r="BJ525" s="78"/>
      <c r="BK525" s="78"/>
      <c r="BL525" s="78"/>
    </row>
    <row r="526" spans="1:64" ht="16">
      <c r="A526" s="78"/>
      <c r="B526" s="78"/>
      <c r="C526" s="144"/>
      <c r="D526" s="144"/>
      <c r="E526" s="78"/>
      <c r="F526" s="78"/>
      <c r="G526" s="78"/>
      <c r="H526" s="78"/>
      <c r="I526" s="78"/>
      <c r="J526" s="78"/>
      <c r="K526" s="78"/>
      <c r="L526" s="78"/>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78"/>
      <c r="AZ526" s="78"/>
      <c r="BA526" s="78"/>
      <c r="BB526" s="78"/>
      <c r="BC526" s="78"/>
      <c r="BD526" s="78"/>
      <c r="BE526" s="78"/>
      <c r="BF526" s="78"/>
      <c r="BG526" s="78"/>
      <c r="BH526" s="78"/>
      <c r="BI526" s="78"/>
      <c r="BJ526" s="78"/>
      <c r="BK526" s="78"/>
      <c r="BL526" s="78"/>
    </row>
    <row r="527" spans="1:64" ht="16">
      <c r="A527" s="78"/>
      <c r="B527" s="78"/>
      <c r="C527" s="144"/>
      <c r="D527" s="144"/>
      <c r="E527" s="78"/>
      <c r="F527" s="78"/>
      <c r="G527" s="78"/>
      <c r="H527" s="78"/>
      <c r="I527" s="78"/>
      <c r="J527" s="78"/>
      <c r="K527" s="78"/>
      <c r="L527" s="78"/>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78"/>
      <c r="AZ527" s="78"/>
      <c r="BA527" s="78"/>
      <c r="BB527" s="78"/>
      <c r="BC527" s="78"/>
      <c r="BD527" s="78"/>
      <c r="BE527" s="78"/>
      <c r="BF527" s="78"/>
      <c r="BG527" s="78"/>
      <c r="BH527" s="78"/>
      <c r="BI527" s="78"/>
      <c r="BJ527" s="78"/>
      <c r="BK527" s="78"/>
      <c r="BL527" s="78"/>
    </row>
    <row r="528" spans="1:64" ht="16">
      <c r="A528" s="78"/>
      <c r="B528" s="78"/>
      <c r="C528" s="144"/>
      <c r="D528" s="144"/>
      <c r="E528" s="78"/>
      <c r="F528" s="78"/>
      <c r="G528" s="78"/>
      <c r="H528" s="78"/>
      <c r="I528" s="78"/>
      <c r="J528" s="78"/>
      <c r="K528" s="78"/>
      <c r="L528" s="78"/>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78"/>
      <c r="AZ528" s="78"/>
      <c r="BA528" s="78"/>
      <c r="BB528" s="78"/>
      <c r="BC528" s="78"/>
      <c r="BD528" s="78"/>
      <c r="BE528" s="78"/>
      <c r="BF528" s="78"/>
      <c r="BG528" s="78"/>
      <c r="BH528" s="78"/>
      <c r="BI528" s="78"/>
      <c r="BJ528" s="78"/>
      <c r="BK528" s="78"/>
      <c r="BL528" s="78"/>
    </row>
    <row r="529" spans="1:64" ht="16">
      <c r="A529" s="78"/>
      <c r="B529" s="78"/>
      <c r="C529" s="144"/>
      <c r="D529" s="144"/>
      <c r="E529" s="78"/>
      <c r="F529" s="78"/>
      <c r="G529" s="78"/>
      <c r="H529" s="78"/>
      <c r="I529" s="78"/>
      <c r="J529" s="78"/>
      <c r="K529" s="78"/>
      <c r="L529" s="78"/>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78"/>
      <c r="AZ529" s="78"/>
      <c r="BA529" s="78"/>
      <c r="BB529" s="78"/>
      <c r="BC529" s="78"/>
      <c r="BD529" s="78"/>
      <c r="BE529" s="78"/>
      <c r="BF529" s="78"/>
      <c r="BG529" s="78"/>
      <c r="BH529" s="78"/>
      <c r="BI529" s="78"/>
      <c r="BJ529" s="78"/>
      <c r="BK529" s="78"/>
      <c r="BL529" s="78"/>
    </row>
    <row r="530" spans="1:64" ht="16">
      <c r="A530" s="78"/>
      <c r="B530" s="78"/>
      <c r="C530" s="144"/>
      <c r="D530" s="144"/>
      <c r="E530" s="78"/>
      <c r="F530" s="78"/>
      <c r="G530" s="78"/>
      <c r="H530" s="78"/>
      <c r="I530" s="78"/>
      <c r="J530" s="78"/>
      <c r="K530" s="78"/>
      <c r="L530" s="78"/>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78"/>
      <c r="AZ530" s="78"/>
      <c r="BA530" s="78"/>
      <c r="BB530" s="78"/>
      <c r="BC530" s="78"/>
      <c r="BD530" s="78"/>
      <c r="BE530" s="78"/>
      <c r="BF530" s="78"/>
      <c r="BG530" s="78"/>
      <c r="BH530" s="78"/>
      <c r="BI530" s="78"/>
      <c r="BJ530" s="78"/>
      <c r="BK530" s="78"/>
      <c r="BL530" s="78"/>
    </row>
    <row r="531" spans="1:64" ht="16">
      <c r="A531" s="78"/>
      <c r="B531" s="78"/>
      <c r="C531" s="144"/>
      <c r="D531" s="144"/>
      <c r="E531" s="78"/>
      <c r="F531" s="78"/>
      <c r="G531" s="78"/>
      <c r="H531" s="78"/>
      <c r="I531" s="78"/>
      <c r="J531" s="78"/>
      <c r="K531" s="78"/>
      <c r="L531" s="78"/>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78"/>
      <c r="AZ531" s="78"/>
      <c r="BA531" s="78"/>
      <c r="BB531" s="78"/>
      <c r="BC531" s="78"/>
      <c r="BD531" s="78"/>
      <c r="BE531" s="78"/>
      <c r="BF531" s="78"/>
      <c r="BG531" s="78"/>
      <c r="BH531" s="78"/>
      <c r="BI531" s="78"/>
      <c r="BJ531" s="78"/>
      <c r="BK531" s="78"/>
      <c r="BL531" s="78"/>
    </row>
    <row r="532" spans="1:64" ht="16">
      <c r="A532" s="78"/>
      <c r="B532" s="78"/>
      <c r="C532" s="144"/>
      <c r="D532" s="144"/>
      <c r="E532" s="78"/>
      <c r="F532" s="78"/>
      <c r="G532" s="78"/>
      <c r="H532" s="78"/>
      <c r="I532" s="78"/>
      <c r="J532" s="78"/>
      <c r="K532" s="78"/>
      <c r="L532" s="78"/>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78"/>
      <c r="AZ532" s="78"/>
      <c r="BA532" s="78"/>
      <c r="BB532" s="78"/>
      <c r="BC532" s="78"/>
      <c r="BD532" s="78"/>
      <c r="BE532" s="78"/>
      <c r="BF532" s="78"/>
      <c r="BG532" s="78"/>
      <c r="BH532" s="78"/>
      <c r="BI532" s="78"/>
      <c r="BJ532" s="78"/>
      <c r="BK532" s="78"/>
      <c r="BL532" s="78"/>
    </row>
    <row r="533" spans="1:64" ht="16">
      <c r="A533" s="78"/>
      <c r="B533" s="78"/>
      <c r="C533" s="144"/>
      <c r="D533" s="144"/>
      <c r="E533" s="78"/>
      <c r="F533" s="78"/>
      <c r="G533" s="78"/>
      <c r="H533" s="78"/>
      <c r="I533" s="78"/>
      <c r="J533" s="78"/>
      <c r="K533" s="78"/>
      <c r="L533" s="78"/>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78"/>
      <c r="AZ533" s="78"/>
      <c r="BA533" s="78"/>
      <c r="BB533" s="78"/>
      <c r="BC533" s="78"/>
      <c r="BD533" s="78"/>
      <c r="BE533" s="78"/>
      <c r="BF533" s="78"/>
      <c r="BG533" s="78"/>
      <c r="BH533" s="78"/>
      <c r="BI533" s="78"/>
      <c r="BJ533" s="78"/>
      <c r="BK533" s="78"/>
      <c r="BL533" s="78"/>
    </row>
    <row r="534" spans="1:64" ht="16">
      <c r="A534" s="78"/>
      <c r="B534" s="78"/>
      <c r="C534" s="144"/>
      <c r="D534" s="144"/>
      <c r="E534" s="78"/>
      <c r="F534" s="78"/>
      <c r="G534" s="78"/>
      <c r="H534" s="78"/>
      <c r="I534" s="78"/>
      <c r="J534" s="78"/>
      <c r="K534" s="78"/>
      <c r="L534" s="78"/>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78"/>
      <c r="AZ534" s="78"/>
      <c r="BA534" s="78"/>
      <c r="BB534" s="78"/>
      <c r="BC534" s="78"/>
      <c r="BD534" s="78"/>
      <c r="BE534" s="78"/>
      <c r="BF534" s="78"/>
      <c r="BG534" s="78"/>
      <c r="BH534" s="78"/>
      <c r="BI534" s="78"/>
      <c r="BJ534" s="78"/>
      <c r="BK534" s="78"/>
      <c r="BL534" s="78"/>
    </row>
    <row r="535" spans="1:64" ht="16">
      <c r="A535" s="78"/>
      <c r="B535" s="78"/>
      <c r="C535" s="144"/>
      <c r="D535" s="144"/>
      <c r="E535" s="78"/>
      <c r="F535" s="78"/>
      <c r="G535" s="78"/>
      <c r="H535" s="78"/>
      <c r="I535" s="78"/>
      <c r="J535" s="78"/>
      <c r="K535" s="78"/>
      <c r="L535" s="78"/>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78"/>
      <c r="AZ535" s="78"/>
      <c r="BA535" s="78"/>
      <c r="BB535" s="78"/>
      <c r="BC535" s="78"/>
      <c r="BD535" s="78"/>
      <c r="BE535" s="78"/>
      <c r="BF535" s="78"/>
      <c r="BG535" s="78"/>
      <c r="BH535" s="78"/>
      <c r="BI535" s="78"/>
      <c r="BJ535" s="78"/>
      <c r="BK535" s="78"/>
      <c r="BL535" s="78"/>
    </row>
    <row r="536" spans="1:64" ht="16">
      <c r="A536" s="78"/>
      <c r="B536" s="78"/>
      <c r="C536" s="144"/>
      <c r="D536" s="144"/>
      <c r="E536" s="78"/>
      <c r="F536" s="78"/>
      <c r="G536" s="78"/>
      <c r="H536" s="78"/>
      <c r="I536" s="78"/>
      <c r="J536" s="78"/>
      <c r="K536" s="78"/>
      <c r="L536" s="78"/>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78"/>
      <c r="AZ536" s="78"/>
      <c r="BA536" s="78"/>
      <c r="BB536" s="78"/>
      <c r="BC536" s="78"/>
      <c r="BD536" s="78"/>
      <c r="BE536" s="78"/>
      <c r="BF536" s="78"/>
      <c r="BG536" s="78"/>
      <c r="BH536" s="78"/>
      <c r="BI536" s="78"/>
      <c r="BJ536" s="78"/>
      <c r="BK536" s="78"/>
      <c r="BL536" s="78"/>
    </row>
    <row r="537" spans="1:64" ht="16">
      <c r="A537" s="78"/>
      <c r="B537" s="78"/>
      <c r="C537" s="144"/>
      <c r="D537" s="144"/>
      <c r="E537" s="78"/>
      <c r="F537" s="78"/>
      <c r="G537" s="78"/>
      <c r="H537" s="78"/>
      <c r="I537" s="78"/>
      <c r="J537" s="78"/>
      <c r="K537" s="78"/>
      <c r="L537" s="78"/>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78"/>
      <c r="AZ537" s="78"/>
      <c r="BA537" s="78"/>
      <c r="BB537" s="78"/>
      <c r="BC537" s="78"/>
      <c r="BD537" s="78"/>
      <c r="BE537" s="78"/>
      <c r="BF537" s="78"/>
      <c r="BG537" s="78"/>
      <c r="BH537" s="78"/>
      <c r="BI537" s="78"/>
      <c r="BJ537" s="78"/>
      <c r="BK537" s="78"/>
      <c r="BL537" s="78"/>
    </row>
    <row r="538" spans="1:64" ht="16">
      <c r="A538" s="78"/>
      <c r="B538" s="78"/>
      <c r="C538" s="144"/>
      <c r="D538" s="144"/>
      <c r="E538" s="78"/>
      <c r="F538" s="78"/>
      <c r="G538" s="78"/>
      <c r="H538" s="78"/>
      <c r="I538" s="78"/>
      <c r="J538" s="78"/>
      <c r="K538" s="78"/>
      <c r="L538" s="78"/>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78"/>
      <c r="AZ538" s="78"/>
      <c r="BA538" s="78"/>
      <c r="BB538" s="78"/>
      <c r="BC538" s="78"/>
      <c r="BD538" s="78"/>
      <c r="BE538" s="78"/>
      <c r="BF538" s="78"/>
      <c r="BG538" s="78"/>
      <c r="BH538" s="78"/>
      <c r="BI538" s="78"/>
      <c r="BJ538" s="78"/>
      <c r="BK538" s="78"/>
      <c r="BL538" s="78"/>
    </row>
    <row r="539" spans="1:64" ht="16">
      <c r="A539" s="78"/>
      <c r="B539" s="78"/>
      <c r="C539" s="144"/>
      <c r="D539" s="144"/>
      <c r="E539" s="78"/>
      <c r="F539" s="78"/>
      <c r="G539" s="78"/>
      <c r="H539" s="78"/>
      <c r="I539" s="78"/>
      <c r="J539" s="78"/>
      <c r="K539" s="78"/>
      <c r="L539" s="78"/>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78"/>
      <c r="AZ539" s="78"/>
      <c r="BA539" s="78"/>
      <c r="BB539" s="78"/>
      <c r="BC539" s="78"/>
      <c r="BD539" s="78"/>
      <c r="BE539" s="78"/>
      <c r="BF539" s="78"/>
      <c r="BG539" s="78"/>
      <c r="BH539" s="78"/>
      <c r="BI539" s="78"/>
      <c r="BJ539" s="78"/>
      <c r="BK539" s="78"/>
      <c r="BL539" s="78"/>
    </row>
    <row r="540" spans="1:64" ht="16">
      <c r="A540" s="78"/>
      <c r="B540" s="78"/>
      <c r="C540" s="144"/>
      <c r="D540" s="144"/>
      <c r="E540" s="78"/>
      <c r="F540" s="78"/>
      <c r="G540" s="78"/>
      <c r="H540" s="78"/>
      <c r="I540" s="78"/>
      <c r="J540" s="78"/>
      <c r="K540" s="78"/>
      <c r="L540" s="78"/>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78"/>
      <c r="AZ540" s="78"/>
      <c r="BA540" s="78"/>
      <c r="BB540" s="78"/>
      <c r="BC540" s="78"/>
      <c r="BD540" s="78"/>
      <c r="BE540" s="78"/>
      <c r="BF540" s="78"/>
      <c r="BG540" s="78"/>
      <c r="BH540" s="78"/>
      <c r="BI540" s="78"/>
      <c r="BJ540" s="78"/>
      <c r="BK540" s="78"/>
      <c r="BL540" s="78"/>
    </row>
    <row r="541" spans="1:64" ht="16">
      <c r="A541" s="78"/>
      <c r="B541" s="78"/>
      <c r="C541" s="144"/>
      <c r="D541" s="144"/>
      <c r="E541" s="78"/>
      <c r="F541" s="78"/>
      <c r="G541" s="78"/>
      <c r="H541" s="78"/>
      <c r="I541" s="78"/>
      <c r="J541" s="78"/>
      <c r="K541" s="78"/>
      <c r="L541" s="78"/>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78"/>
      <c r="AZ541" s="78"/>
      <c r="BA541" s="78"/>
      <c r="BB541" s="78"/>
      <c r="BC541" s="78"/>
      <c r="BD541" s="78"/>
      <c r="BE541" s="78"/>
      <c r="BF541" s="78"/>
      <c r="BG541" s="78"/>
      <c r="BH541" s="78"/>
      <c r="BI541" s="78"/>
      <c r="BJ541" s="78"/>
      <c r="BK541" s="78"/>
      <c r="BL541" s="78"/>
    </row>
    <row r="542" spans="1:64" ht="16">
      <c r="A542" s="78"/>
      <c r="B542" s="78"/>
      <c r="C542" s="144"/>
      <c r="D542" s="144"/>
      <c r="E542" s="78"/>
      <c r="F542" s="78"/>
      <c r="G542" s="78"/>
      <c r="H542" s="78"/>
      <c r="I542" s="78"/>
      <c r="J542" s="78"/>
      <c r="K542" s="78"/>
      <c r="L542" s="78"/>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78"/>
      <c r="AZ542" s="78"/>
      <c r="BA542" s="78"/>
      <c r="BB542" s="78"/>
      <c r="BC542" s="78"/>
      <c r="BD542" s="78"/>
      <c r="BE542" s="78"/>
      <c r="BF542" s="78"/>
      <c r="BG542" s="78"/>
      <c r="BH542" s="78"/>
      <c r="BI542" s="78"/>
      <c r="BJ542" s="78"/>
      <c r="BK542" s="78"/>
      <c r="BL542" s="78"/>
    </row>
    <row r="543" spans="1:64" ht="16">
      <c r="A543" s="78"/>
      <c r="B543" s="78"/>
      <c r="C543" s="144"/>
      <c r="D543" s="144"/>
      <c r="E543" s="78"/>
      <c r="F543" s="78"/>
      <c r="G543" s="78"/>
      <c r="H543" s="78"/>
      <c r="I543" s="78"/>
      <c r="J543" s="78"/>
      <c r="K543" s="78"/>
      <c r="L543" s="78"/>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78"/>
      <c r="AZ543" s="78"/>
      <c r="BA543" s="78"/>
      <c r="BB543" s="78"/>
      <c r="BC543" s="78"/>
      <c r="BD543" s="78"/>
      <c r="BE543" s="78"/>
      <c r="BF543" s="78"/>
      <c r="BG543" s="78"/>
      <c r="BH543" s="78"/>
      <c r="BI543" s="78"/>
      <c r="BJ543" s="78"/>
      <c r="BK543" s="78"/>
      <c r="BL543" s="78"/>
    </row>
    <row r="544" spans="1:64" ht="16">
      <c r="A544" s="78"/>
      <c r="B544" s="78"/>
      <c r="C544" s="144"/>
      <c r="D544" s="144"/>
      <c r="E544" s="78"/>
      <c r="F544" s="78"/>
      <c r="G544" s="78"/>
      <c r="H544" s="78"/>
      <c r="I544" s="78"/>
      <c r="J544" s="78"/>
      <c r="K544" s="78"/>
      <c r="L544" s="78"/>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78"/>
      <c r="AZ544" s="78"/>
      <c r="BA544" s="78"/>
      <c r="BB544" s="78"/>
      <c r="BC544" s="78"/>
      <c r="BD544" s="78"/>
      <c r="BE544" s="78"/>
      <c r="BF544" s="78"/>
      <c r="BG544" s="78"/>
      <c r="BH544" s="78"/>
      <c r="BI544" s="78"/>
      <c r="BJ544" s="78"/>
      <c r="BK544" s="78"/>
      <c r="BL544" s="78"/>
    </row>
    <row r="545" spans="1:64" ht="16">
      <c r="A545" s="78"/>
      <c r="B545" s="78"/>
      <c r="C545" s="144"/>
      <c r="D545" s="144"/>
      <c r="E545" s="78"/>
      <c r="F545" s="78"/>
      <c r="G545" s="78"/>
      <c r="H545" s="78"/>
      <c r="I545" s="78"/>
      <c r="J545" s="78"/>
      <c r="K545" s="78"/>
      <c r="L545" s="78"/>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78"/>
      <c r="AZ545" s="78"/>
      <c r="BA545" s="78"/>
      <c r="BB545" s="78"/>
      <c r="BC545" s="78"/>
      <c r="BD545" s="78"/>
      <c r="BE545" s="78"/>
      <c r="BF545" s="78"/>
      <c r="BG545" s="78"/>
      <c r="BH545" s="78"/>
      <c r="BI545" s="78"/>
      <c r="BJ545" s="78"/>
      <c r="BK545" s="78"/>
      <c r="BL545" s="78"/>
    </row>
    <row r="546" spans="1:64" ht="16">
      <c r="A546" s="78"/>
      <c r="B546" s="78"/>
      <c r="C546" s="144"/>
      <c r="D546" s="144"/>
      <c r="E546" s="78"/>
      <c r="F546" s="78"/>
      <c r="G546" s="78"/>
      <c r="H546" s="78"/>
      <c r="I546" s="78"/>
      <c r="J546" s="78"/>
      <c r="K546" s="78"/>
      <c r="L546" s="78"/>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78"/>
      <c r="AZ546" s="78"/>
      <c r="BA546" s="78"/>
      <c r="BB546" s="78"/>
      <c r="BC546" s="78"/>
      <c r="BD546" s="78"/>
      <c r="BE546" s="78"/>
      <c r="BF546" s="78"/>
      <c r="BG546" s="78"/>
      <c r="BH546" s="78"/>
      <c r="BI546" s="78"/>
      <c r="BJ546" s="78"/>
      <c r="BK546" s="78"/>
      <c r="BL546" s="78"/>
    </row>
    <row r="547" spans="1:64" ht="16">
      <c r="A547" s="78"/>
      <c r="B547" s="78"/>
      <c r="C547" s="144"/>
      <c r="D547" s="144"/>
      <c r="E547" s="78"/>
      <c r="F547" s="78"/>
      <c r="G547" s="78"/>
      <c r="H547" s="78"/>
      <c r="I547" s="78"/>
      <c r="J547" s="78"/>
      <c r="K547" s="78"/>
      <c r="L547" s="78"/>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78"/>
      <c r="AZ547" s="78"/>
      <c r="BA547" s="78"/>
      <c r="BB547" s="78"/>
      <c r="BC547" s="78"/>
      <c r="BD547" s="78"/>
      <c r="BE547" s="78"/>
      <c r="BF547" s="78"/>
      <c r="BG547" s="78"/>
      <c r="BH547" s="78"/>
      <c r="BI547" s="78"/>
      <c r="BJ547" s="78"/>
      <c r="BK547" s="78"/>
      <c r="BL547" s="78"/>
    </row>
    <row r="548" spans="1:64" ht="16">
      <c r="A548" s="78"/>
      <c r="B548" s="78"/>
      <c r="C548" s="144"/>
      <c r="D548" s="144"/>
      <c r="E548" s="78"/>
      <c r="F548" s="78"/>
      <c r="G548" s="78"/>
      <c r="H548" s="78"/>
      <c r="I548" s="78"/>
      <c r="J548" s="78"/>
      <c r="K548" s="78"/>
      <c r="L548" s="78"/>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78"/>
      <c r="AZ548" s="78"/>
      <c r="BA548" s="78"/>
      <c r="BB548" s="78"/>
      <c r="BC548" s="78"/>
      <c r="BD548" s="78"/>
      <c r="BE548" s="78"/>
      <c r="BF548" s="78"/>
      <c r="BG548" s="78"/>
      <c r="BH548" s="78"/>
      <c r="BI548" s="78"/>
      <c r="BJ548" s="78"/>
      <c r="BK548" s="78"/>
      <c r="BL548" s="78"/>
    </row>
    <row r="549" spans="1:64" ht="16">
      <c r="A549" s="78"/>
      <c r="B549" s="78"/>
      <c r="C549" s="144"/>
      <c r="D549" s="144"/>
      <c r="E549" s="78"/>
      <c r="F549" s="78"/>
      <c r="G549" s="78"/>
      <c r="H549" s="78"/>
      <c r="I549" s="78"/>
      <c r="J549" s="78"/>
      <c r="K549" s="78"/>
      <c r="L549" s="78"/>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78"/>
      <c r="AZ549" s="78"/>
      <c r="BA549" s="78"/>
      <c r="BB549" s="78"/>
      <c r="BC549" s="78"/>
      <c r="BD549" s="78"/>
      <c r="BE549" s="78"/>
      <c r="BF549" s="78"/>
      <c r="BG549" s="78"/>
      <c r="BH549" s="78"/>
      <c r="BI549" s="78"/>
      <c r="BJ549" s="78"/>
      <c r="BK549" s="78"/>
      <c r="BL549" s="78"/>
    </row>
    <row r="550" spans="1:64" ht="16">
      <c r="A550" s="78"/>
      <c r="B550" s="78"/>
      <c r="C550" s="144"/>
      <c r="D550" s="144"/>
      <c r="E550" s="78"/>
      <c r="F550" s="78"/>
      <c r="G550" s="78"/>
      <c r="H550" s="78"/>
      <c r="I550" s="78"/>
      <c r="J550" s="78"/>
      <c r="K550" s="78"/>
      <c r="L550" s="78"/>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78"/>
      <c r="AZ550" s="78"/>
      <c r="BA550" s="78"/>
      <c r="BB550" s="78"/>
      <c r="BC550" s="78"/>
      <c r="BD550" s="78"/>
      <c r="BE550" s="78"/>
      <c r="BF550" s="78"/>
      <c r="BG550" s="78"/>
      <c r="BH550" s="78"/>
      <c r="BI550" s="78"/>
      <c r="BJ550" s="78"/>
      <c r="BK550" s="78"/>
      <c r="BL550" s="78"/>
    </row>
    <row r="551" spans="1:64" ht="16">
      <c r="A551" s="78"/>
      <c r="B551" s="78"/>
      <c r="C551" s="144"/>
      <c r="D551" s="144"/>
      <c r="E551" s="78"/>
      <c r="F551" s="78"/>
      <c r="G551" s="78"/>
      <c r="H551" s="78"/>
      <c r="I551" s="78"/>
      <c r="J551" s="78"/>
      <c r="K551" s="78"/>
      <c r="L551" s="78"/>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78"/>
      <c r="AZ551" s="78"/>
      <c r="BA551" s="78"/>
      <c r="BB551" s="78"/>
      <c r="BC551" s="78"/>
      <c r="BD551" s="78"/>
      <c r="BE551" s="78"/>
      <c r="BF551" s="78"/>
      <c r="BG551" s="78"/>
      <c r="BH551" s="78"/>
      <c r="BI551" s="78"/>
      <c r="BJ551" s="78"/>
      <c r="BK551" s="78"/>
      <c r="BL551" s="78"/>
    </row>
    <row r="552" spans="1:64" ht="16">
      <c r="A552" s="78"/>
      <c r="B552" s="78"/>
      <c r="C552" s="144"/>
      <c r="D552" s="144"/>
      <c r="E552" s="78"/>
      <c r="F552" s="78"/>
      <c r="G552" s="78"/>
      <c r="H552" s="78"/>
      <c r="I552" s="78"/>
      <c r="J552" s="78"/>
      <c r="K552" s="78"/>
      <c r="L552" s="78"/>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78"/>
      <c r="AZ552" s="78"/>
      <c r="BA552" s="78"/>
      <c r="BB552" s="78"/>
      <c r="BC552" s="78"/>
      <c r="BD552" s="78"/>
      <c r="BE552" s="78"/>
      <c r="BF552" s="78"/>
      <c r="BG552" s="78"/>
      <c r="BH552" s="78"/>
      <c r="BI552" s="78"/>
      <c r="BJ552" s="78"/>
      <c r="BK552" s="78"/>
      <c r="BL552" s="78"/>
    </row>
    <row r="553" spans="1:64" ht="16">
      <c r="A553" s="78"/>
      <c r="B553" s="78"/>
      <c r="C553" s="144"/>
      <c r="D553" s="144"/>
      <c r="E553" s="78"/>
      <c r="F553" s="78"/>
      <c r="G553" s="78"/>
      <c r="H553" s="78"/>
      <c r="I553" s="78"/>
      <c r="J553" s="78"/>
      <c r="K553" s="78"/>
      <c r="L553" s="78"/>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78"/>
      <c r="AZ553" s="78"/>
      <c r="BA553" s="78"/>
      <c r="BB553" s="78"/>
      <c r="BC553" s="78"/>
      <c r="BD553" s="78"/>
      <c r="BE553" s="78"/>
      <c r="BF553" s="78"/>
      <c r="BG553" s="78"/>
      <c r="BH553" s="78"/>
      <c r="BI553" s="78"/>
      <c r="BJ553" s="78"/>
      <c r="BK553" s="78"/>
      <c r="BL553" s="78"/>
    </row>
    <row r="554" spans="1:64" ht="16">
      <c r="A554" s="78"/>
      <c r="B554" s="78"/>
      <c r="C554" s="144"/>
      <c r="D554" s="144"/>
      <c r="E554" s="78"/>
      <c r="F554" s="78"/>
      <c r="G554" s="78"/>
      <c r="H554" s="78"/>
      <c r="I554" s="78"/>
      <c r="J554" s="78"/>
      <c r="K554" s="78"/>
      <c r="L554" s="78"/>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78"/>
      <c r="AZ554" s="78"/>
      <c r="BA554" s="78"/>
      <c r="BB554" s="78"/>
      <c r="BC554" s="78"/>
      <c r="BD554" s="78"/>
      <c r="BE554" s="78"/>
      <c r="BF554" s="78"/>
      <c r="BG554" s="78"/>
      <c r="BH554" s="78"/>
      <c r="BI554" s="78"/>
      <c r="BJ554" s="78"/>
      <c r="BK554" s="78"/>
      <c r="BL554" s="78"/>
    </row>
    <row r="555" spans="1:64" ht="16">
      <c r="A555" s="78"/>
      <c r="B555" s="78"/>
      <c r="C555" s="144"/>
      <c r="D555" s="144"/>
      <c r="E555" s="78"/>
      <c r="F555" s="78"/>
      <c r="G555" s="78"/>
      <c r="H555" s="78"/>
      <c r="I555" s="78"/>
      <c r="J555" s="78"/>
      <c r="K555" s="78"/>
      <c r="L555" s="78"/>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78"/>
      <c r="AZ555" s="78"/>
      <c r="BA555" s="78"/>
      <c r="BB555" s="78"/>
      <c r="BC555" s="78"/>
      <c r="BD555" s="78"/>
      <c r="BE555" s="78"/>
      <c r="BF555" s="78"/>
      <c r="BG555" s="78"/>
      <c r="BH555" s="78"/>
      <c r="BI555" s="78"/>
      <c r="BJ555" s="78"/>
      <c r="BK555" s="78"/>
      <c r="BL555" s="78"/>
    </row>
    <row r="556" spans="1:64" ht="16">
      <c r="A556" s="78"/>
      <c r="B556" s="78"/>
      <c r="C556" s="144"/>
      <c r="D556" s="144"/>
      <c r="E556" s="78"/>
      <c r="F556" s="78"/>
      <c r="G556" s="78"/>
      <c r="H556" s="78"/>
      <c r="I556" s="78"/>
      <c r="J556" s="78"/>
      <c r="K556" s="78"/>
      <c r="L556" s="78"/>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78"/>
      <c r="AZ556" s="78"/>
      <c r="BA556" s="78"/>
      <c r="BB556" s="78"/>
      <c r="BC556" s="78"/>
      <c r="BD556" s="78"/>
      <c r="BE556" s="78"/>
      <c r="BF556" s="78"/>
      <c r="BG556" s="78"/>
      <c r="BH556" s="78"/>
      <c r="BI556" s="78"/>
      <c r="BJ556" s="78"/>
      <c r="BK556" s="78"/>
      <c r="BL556" s="78"/>
    </row>
    <row r="557" spans="1:64" ht="16">
      <c r="A557" s="78"/>
      <c r="B557" s="78"/>
      <c r="C557" s="144"/>
      <c r="D557" s="144"/>
      <c r="E557" s="78"/>
      <c r="F557" s="78"/>
      <c r="G557" s="78"/>
      <c r="H557" s="78"/>
      <c r="I557" s="78"/>
      <c r="J557" s="78"/>
      <c r="K557" s="78"/>
      <c r="L557" s="78"/>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78"/>
      <c r="AZ557" s="78"/>
      <c r="BA557" s="78"/>
      <c r="BB557" s="78"/>
      <c r="BC557" s="78"/>
      <c r="BD557" s="78"/>
      <c r="BE557" s="78"/>
      <c r="BF557" s="78"/>
      <c r="BG557" s="78"/>
      <c r="BH557" s="78"/>
      <c r="BI557" s="78"/>
      <c r="BJ557" s="78"/>
      <c r="BK557" s="78"/>
      <c r="BL557" s="78"/>
    </row>
    <row r="558" spans="1:64" ht="16">
      <c r="A558" s="78"/>
      <c r="B558" s="78"/>
      <c r="C558" s="144"/>
      <c r="D558" s="144"/>
      <c r="E558" s="78"/>
      <c r="F558" s="78"/>
      <c r="G558" s="78"/>
      <c r="H558" s="78"/>
      <c r="I558" s="78"/>
      <c r="J558" s="78"/>
      <c r="K558" s="78"/>
      <c r="L558" s="78"/>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78"/>
      <c r="AZ558" s="78"/>
      <c r="BA558" s="78"/>
      <c r="BB558" s="78"/>
      <c r="BC558" s="78"/>
      <c r="BD558" s="78"/>
      <c r="BE558" s="78"/>
      <c r="BF558" s="78"/>
      <c r="BG558" s="78"/>
      <c r="BH558" s="78"/>
      <c r="BI558" s="78"/>
      <c r="BJ558" s="78"/>
      <c r="BK558" s="78"/>
      <c r="BL558" s="78"/>
    </row>
    <row r="559" spans="1:64" ht="16">
      <c r="A559" s="78"/>
      <c r="B559" s="78"/>
      <c r="C559" s="144"/>
      <c r="D559" s="144"/>
      <c r="E559" s="78"/>
      <c r="F559" s="78"/>
      <c r="G559" s="78"/>
      <c r="H559" s="78"/>
      <c r="I559" s="78"/>
      <c r="J559" s="78"/>
      <c r="K559" s="78"/>
      <c r="L559" s="78"/>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78"/>
      <c r="AZ559" s="78"/>
      <c r="BA559" s="78"/>
      <c r="BB559" s="78"/>
      <c r="BC559" s="78"/>
      <c r="BD559" s="78"/>
      <c r="BE559" s="78"/>
      <c r="BF559" s="78"/>
      <c r="BG559" s="78"/>
      <c r="BH559" s="78"/>
      <c r="BI559" s="78"/>
      <c r="BJ559" s="78"/>
      <c r="BK559" s="78"/>
      <c r="BL559" s="78"/>
    </row>
    <row r="560" spans="1:64" ht="16">
      <c r="A560" s="78"/>
      <c r="B560" s="78"/>
      <c r="C560" s="144"/>
      <c r="D560" s="144"/>
      <c r="E560" s="78"/>
      <c r="F560" s="78"/>
      <c r="G560" s="78"/>
      <c r="H560" s="78"/>
      <c r="I560" s="78"/>
      <c r="J560" s="78"/>
      <c r="K560" s="78"/>
      <c r="L560" s="78"/>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78"/>
      <c r="AZ560" s="78"/>
      <c r="BA560" s="78"/>
      <c r="BB560" s="78"/>
      <c r="BC560" s="78"/>
      <c r="BD560" s="78"/>
      <c r="BE560" s="78"/>
      <c r="BF560" s="78"/>
      <c r="BG560" s="78"/>
      <c r="BH560" s="78"/>
      <c r="BI560" s="78"/>
      <c r="BJ560" s="78"/>
      <c r="BK560" s="78"/>
      <c r="BL560" s="78"/>
    </row>
    <row r="561" spans="1:64" ht="16">
      <c r="A561" s="78"/>
      <c r="B561" s="78"/>
      <c r="C561" s="144"/>
      <c r="D561" s="144"/>
      <c r="E561" s="78"/>
      <c r="F561" s="78"/>
      <c r="G561" s="78"/>
      <c r="H561" s="78"/>
      <c r="I561" s="78"/>
      <c r="J561" s="78"/>
      <c r="K561" s="78"/>
      <c r="L561" s="78"/>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78"/>
      <c r="AZ561" s="78"/>
      <c r="BA561" s="78"/>
      <c r="BB561" s="78"/>
      <c r="BC561" s="78"/>
      <c r="BD561" s="78"/>
      <c r="BE561" s="78"/>
      <c r="BF561" s="78"/>
      <c r="BG561" s="78"/>
      <c r="BH561" s="78"/>
      <c r="BI561" s="78"/>
      <c r="BJ561" s="78"/>
      <c r="BK561" s="78"/>
      <c r="BL561" s="78"/>
    </row>
    <row r="562" spans="1:64" ht="16">
      <c r="A562" s="78"/>
      <c r="B562" s="78"/>
      <c r="C562" s="144"/>
      <c r="D562" s="144"/>
      <c r="E562" s="78"/>
      <c r="F562" s="78"/>
      <c r="G562" s="78"/>
      <c r="H562" s="78"/>
      <c r="I562" s="78"/>
      <c r="J562" s="78"/>
      <c r="K562" s="78"/>
      <c r="L562" s="78"/>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78"/>
      <c r="AZ562" s="78"/>
      <c r="BA562" s="78"/>
      <c r="BB562" s="78"/>
      <c r="BC562" s="78"/>
      <c r="BD562" s="78"/>
      <c r="BE562" s="78"/>
      <c r="BF562" s="78"/>
      <c r="BG562" s="78"/>
      <c r="BH562" s="78"/>
      <c r="BI562" s="78"/>
      <c r="BJ562" s="78"/>
      <c r="BK562" s="78"/>
      <c r="BL562" s="78"/>
    </row>
    <row r="563" spans="1:64" ht="16">
      <c r="A563" s="78"/>
      <c r="B563" s="78"/>
      <c r="C563" s="144"/>
      <c r="D563" s="144"/>
      <c r="E563" s="78"/>
      <c r="F563" s="78"/>
      <c r="G563" s="78"/>
      <c r="H563" s="78"/>
      <c r="I563" s="78"/>
      <c r="J563" s="78"/>
      <c r="K563" s="78"/>
      <c r="L563" s="78"/>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78"/>
      <c r="AZ563" s="78"/>
      <c r="BA563" s="78"/>
      <c r="BB563" s="78"/>
      <c r="BC563" s="78"/>
      <c r="BD563" s="78"/>
      <c r="BE563" s="78"/>
      <c r="BF563" s="78"/>
      <c r="BG563" s="78"/>
      <c r="BH563" s="78"/>
      <c r="BI563" s="78"/>
      <c r="BJ563" s="78"/>
      <c r="BK563" s="78"/>
      <c r="BL563" s="78"/>
    </row>
    <row r="564" spans="1:64" ht="16">
      <c r="A564" s="78"/>
      <c r="B564" s="78"/>
      <c r="C564" s="144"/>
      <c r="D564" s="144"/>
      <c r="E564" s="78"/>
      <c r="F564" s="78"/>
      <c r="G564" s="78"/>
      <c r="H564" s="78"/>
      <c r="I564" s="78"/>
      <c r="J564" s="78"/>
      <c r="K564" s="78"/>
      <c r="L564" s="78"/>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78"/>
      <c r="AZ564" s="78"/>
      <c r="BA564" s="78"/>
      <c r="BB564" s="78"/>
      <c r="BC564" s="78"/>
      <c r="BD564" s="78"/>
      <c r="BE564" s="78"/>
      <c r="BF564" s="78"/>
      <c r="BG564" s="78"/>
      <c r="BH564" s="78"/>
      <c r="BI564" s="78"/>
      <c r="BJ564" s="78"/>
      <c r="BK564" s="78"/>
      <c r="BL564" s="78"/>
    </row>
    <row r="565" spans="1:64" ht="16">
      <c r="A565" s="78"/>
      <c r="B565" s="78"/>
      <c r="C565" s="144"/>
      <c r="D565" s="144"/>
      <c r="E565" s="78"/>
      <c r="F565" s="78"/>
      <c r="G565" s="78"/>
      <c r="H565" s="78"/>
      <c r="I565" s="78"/>
      <c r="J565" s="78"/>
      <c r="K565" s="78"/>
      <c r="L565" s="78"/>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78"/>
      <c r="AZ565" s="78"/>
      <c r="BA565" s="78"/>
      <c r="BB565" s="78"/>
      <c r="BC565" s="78"/>
      <c r="BD565" s="78"/>
      <c r="BE565" s="78"/>
      <c r="BF565" s="78"/>
      <c r="BG565" s="78"/>
      <c r="BH565" s="78"/>
      <c r="BI565" s="78"/>
      <c r="BJ565" s="78"/>
      <c r="BK565" s="78"/>
      <c r="BL565" s="78"/>
    </row>
    <row r="566" spans="1:64" ht="16">
      <c r="A566" s="78"/>
      <c r="B566" s="78"/>
      <c r="C566" s="144"/>
      <c r="D566" s="144"/>
      <c r="E566" s="78"/>
      <c r="F566" s="78"/>
      <c r="G566" s="78"/>
      <c r="H566" s="78"/>
      <c r="I566" s="78"/>
      <c r="J566" s="78"/>
      <c r="K566" s="78"/>
      <c r="L566" s="78"/>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78"/>
      <c r="AZ566" s="78"/>
      <c r="BA566" s="78"/>
      <c r="BB566" s="78"/>
      <c r="BC566" s="78"/>
      <c r="BD566" s="78"/>
      <c r="BE566" s="78"/>
      <c r="BF566" s="78"/>
      <c r="BG566" s="78"/>
      <c r="BH566" s="78"/>
      <c r="BI566" s="78"/>
      <c r="BJ566" s="78"/>
      <c r="BK566" s="78"/>
      <c r="BL566" s="78"/>
    </row>
    <row r="567" spans="1:64" ht="16">
      <c r="A567" s="78"/>
      <c r="B567" s="78"/>
      <c r="C567" s="144"/>
      <c r="D567" s="144"/>
      <c r="E567" s="78"/>
      <c r="F567" s="78"/>
      <c r="G567" s="78"/>
      <c r="H567" s="78"/>
      <c r="I567" s="78"/>
      <c r="J567" s="78"/>
      <c r="K567" s="78"/>
      <c r="L567" s="78"/>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78"/>
      <c r="AZ567" s="78"/>
      <c r="BA567" s="78"/>
      <c r="BB567" s="78"/>
      <c r="BC567" s="78"/>
      <c r="BD567" s="78"/>
      <c r="BE567" s="78"/>
      <c r="BF567" s="78"/>
      <c r="BG567" s="78"/>
      <c r="BH567" s="78"/>
      <c r="BI567" s="78"/>
      <c r="BJ567" s="78"/>
      <c r="BK567" s="78"/>
      <c r="BL567" s="78"/>
    </row>
    <row r="568" spans="1:64" ht="16">
      <c r="A568" s="78"/>
      <c r="B568" s="78"/>
      <c r="C568" s="144"/>
      <c r="D568" s="144"/>
      <c r="E568" s="78"/>
      <c r="F568" s="78"/>
      <c r="G568" s="78"/>
      <c r="H568" s="78"/>
      <c r="I568" s="78"/>
      <c r="J568" s="78"/>
      <c r="K568" s="78"/>
      <c r="L568" s="78"/>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78"/>
      <c r="AZ568" s="78"/>
      <c r="BA568" s="78"/>
      <c r="BB568" s="78"/>
      <c r="BC568" s="78"/>
      <c r="BD568" s="78"/>
      <c r="BE568" s="78"/>
      <c r="BF568" s="78"/>
      <c r="BG568" s="78"/>
      <c r="BH568" s="78"/>
      <c r="BI568" s="78"/>
      <c r="BJ568" s="78"/>
      <c r="BK568" s="78"/>
      <c r="BL568" s="78"/>
    </row>
    <row r="569" spans="1:64" ht="16">
      <c r="A569" s="78"/>
      <c r="B569" s="78"/>
      <c r="C569" s="144"/>
      <c r="D569" s="144"/>
      <c r="E569" s="78"/>
      <c r="F569" s="78"/>
      <c r="G569" s="78"/>
      <c r="H569" s="78"/>
      <c r="I569" s="78"/>
      <c r="J569" s="78"/>
      <c r="K569" s="78"/>
      <c r="L569" s="78"/>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78"/>
      <c r="AZ569" s="78"/>
      <c r="BA569" s="78"/>
      <c r="BB569" s="78"/>
      <c r="BC569" s="78"/>
      <c r="BD569" s="78"/>
      <c r="BE569" s="78"/>
      <c r="BF569" s="78"/>
      <c r="BG569" s="78"/>
      <c r="BH569" s="78"/>
      <c r="BI569" s="78"/>
      <c r="BJ569" s="78"/>
      <c r="BK569" s="78"/>
      <c r="BL569" s="78"/>
    </row>
    <row r="570" spans="1:64" ht="16">
      <c r="A570" s="78"/>
      <c r="B570" s="78"/>
      <c r="C570" s="144"/>
      <c r="D570" s="144"/>
      <c r="E570" s="78"/>
      <c r="F570" s="78"/>
      <c r="G570" s="78"/>
      <c r="H570" s="78"/>
      <c r="I570" s="78"/>
      <c r="J570" s="78"/>
      <c r="K570" s="78"/>
      <c r="L570" s="78"/>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78"/>
      <c r="AZ570" s="78"/>
      <c r="BA570" s="78"/>
      <c r="BB570" s="78"/>
      <c r="BC570" s="78"/>
      <c r="BD570" s="78"/>
      <c r="BE570" s="78"/>
      <c r="BF570" s="78"/>
      <c r="BG570" s="78"/>
      <c r="BH570" s="78"/>
      <c r="BI570" s="78"/>
      <c r="BJ570" s="78"/>
      <c r="BK570" s="78"/>
      <c r="BL570" s="78"/>
    </row>
    <row r="571" spans="1:64" ht="16">
      <c r="A571" s="78"/>
      <c r="B571" s="78"/>
      <c r="C571" s="144"/>
      <c r="D571" s="144"/>
      <c r="E571" s="78"/>
      <c r="F571" s="78"/>
      <c r="G571" s="78"/>
      <c r="H571" s="78"/>
      <c r="I571" s="78"/>
      <c r="J571" s="78"/>
      <c r="K571" s="78"/>
      <c r="L571" s="78"/>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78"/>
      <c r="AZ571" s="78"/>
      <c r="BA571" s="78"/>
      <c r="BB571" s="78"/>
      <c r="BC571" s="78"/>
      <c r="BD571" s="78"/>
      <c r="BE571" s="78"/>
      <c r="BF571" s="78"/>
      <c r="BG571" s="78"/>
      <c r="BH571" s="78"/>
      <c r="BI571" s="78"/>
      <c r="BJ571" s="78"/>
      <c r="BK571" s="78"/>
      <c r="BL571" s="78"/>
    </row>
    <row r="572" spans="1:64" ht="16">
      <c r="A572" s="78"/>
      <c r="B572" s="78"/>
      <c r="C572" s="144"/>
      <c r="D572" s="144"/>
      <c r="E572" s="78"/>
      <c r="F572" s="78"/>
      <c r="G572" s="78"/>
      <c r="H572" s="78"/>
      <c r="I572" s="78"/>
      <c r="J572" s="78"/>
      <c r="K572" s="78"/>
      <c r="L572" s="78"/>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78"/>
      <c r="AZ572" s="78"/>
      <c r="BA572" s="78"/>
      <c r="BB572" s="78"/>
      <c r="BC572" s="78"/>
      <c r="BD572" s="78"/>
      <c r="BE572" s="78"/>
      <c r="BF572" s="78"/>
      <c r="BG572" s="78"/>
      <c r="BH572" s="78"/>
      <c r="BI572" s="78"/>
      <c r="BJ572" s="78"/>
      <c r="BK572" s="78"/>
      <c r="BL572" s="78"/>
    </row>
    <row r="573" spans="1:64" ht="16">
      <c r="A573" s="78"/>
      <c r="B573" s="78"/>
      <c r="C573" s="144"/>
      <c r="D573" s="144"/>
      <c r="E573" s="78"/>
      <c r="F573" s="78"/>
      <c r="G573" s="78"/>
      <c r="H573" s="78"/>
      <c r="I573" s="78"/>
      <c r="J573" s="78"/>
      <c r="K573" s="78"/>
      <c r="L573" s="78"/>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78"/>
      <c r="AZ573" s="78"/>
      <c r="BA573" s="78"/>
      <c r="BB573" s="78"/>
      <c r="BC573" s="78"/>
      <c r="BD573" s="78"/>
      <c r="BE573" s="78"/>
      <c r="BF573" s="78"/>
      <c r="BG573" s="78"/>
      <c r="BH573" s="78"/>
      <c r="BI573" s="78"/>
      <c r="BJ573" s="78"/>
      <c r="BK573" s="78"/>
      <c r="BL573" s="78"/>
    </row>
    <row r="574" spans="1:64" ht="16">
      <c r="A574" s="78"/>
      <c r="B574" s="78"/>
      <c r="C574" s="144"/>
      <c r="D574" s="144"/>
      <c r="E574" s="78"/>
      <c r="F574" s="78"/>
      <c r="G574" s="78"/>
      <c r="H574" s="78"/>
      <c r="I574" s="78"/>
      <c r="J574" s="78"/>
      <c r="K574" s="78"/>
      <c r="L574" s="78"/>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78"/>
      <c r="AZ574" s="78"/>
      <c r="BA574" s="78"/>
      <c r="BB574" s="78"/>
      <c r="BC574" s="78"/>
      <c r="BD574" s="78"/>
      <c r="BE574" s="78"/>
      <c r="BF574" s="78"/>
      <c r="BG574" s="78"/>
      <c r="BH574" s="78"/>
      <c r="BI574" s="78"/>
      <c r="BJ574" s="78"/>
      <c r="BK574" s="78"/>
      <c r="BL574" s="78"/>
    </row>
    <row r="575" spans="1:64" ht="16">
      <c r="A575" s="78"/>
      <c r="B575" s="78"/>
      <c r="C575" s="144"/>
      <c r="D575" s="144"/>
      <c r="E575" s="78"/>
      <c r="F575" s="78"/>
      <c r="G575" s="78"/>
      <c r="H575" s="78"/>
      <c r="I575" s="78"/>
      <c r="J575" s="78"/>
      <c r="K575" s="78"/>
      <c r="L575" s="78"/>
      <c r="M575" s="78"/>
      <c r="N575" s="78"/>
      <c r="O575" s="78"/>
      <c r="P575" s="78"/>
      <c r="Q575" s="78"/>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78"/>
      <c r="AZ575" s="78"/>
      <c r="BA575" s="78"/>
      <c r="BB575" s="78"/>
      <c r="BC575" s="78"/>
      <c r="BD575" s="78"/>
      <c r="BE575" s="78"/>
      <c r="BF575" s="78"/>
      <c r="BG575" s="78"/>
      <c r="BH575" s="78"/>
      <c r="BI575" s="78"/>
      <c r="BJ575" s="78"/>
      <c r="BK575" s="78"/>
      <c r="BL575" s="78"/>
    </row>
    <row r="576" spans="1:64" ht="16">
      <c r="A576" s="78"/>
      <c r="B576" s="78"/>
      <c r="C576" s="144"/>
      <c r="D576" s="144"/>
      <c r="E576" s="78"/>
      <c r="F576" s="78"/>
      <c r="G576" s="78"/>
      <c r="H576" s="78"/>
      <c r="I576" s="78"/>
      <c r="J576" s="78"/>
      <c r="K576" s="78"/>
      <c r="L576" s="78"/>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78"/>
      <c r="AZ576" s="78"/>
      <c r="BA576" s="78"/>
      <c r="BB576" s="78"/>
      <c r="BC576" s="78"/>
      <c r="BD576" s="78"/>
      <c r="BE576" s="78"/>
      <c r="BF576" s="78"/>
      <c r="BG576" s="78"/>
      <c r="BH576" s="78"/>
      <c r="BI576" s="78"/>
      <c r="BJ576" s="78"/>
      <c r="BK576" s="78"/>
      <c r="BL576" s="78"/>
    </row>
    <row r="577" spans="1:64" ht="16">
      <c r="A577" s="78"/>
      <c r="B577" s="78"/>
      <c r="C577" s="144"/>
      <c r="D577" s="144"/>
      <c r="E577" s="78"/>
      <c r="F577" s="78"/>
      <c r="G577" s="78"/>
      <c r="H577" s="78"/>
      <c r="I577" s="78"/>
      <c r="J577" s="78"/>
      <c r="K577" s="78"/>
      <c r="L577" s="78"/>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78"/>
      <c r="AZ577" s="78"/>
      <c r="BA577" s="78"/>
      <c r="BB577" s="78"/>
      <c r="BC577" s="78"/>
      <c r="BD577" s="78"/>
      <c r="BE577" s="78"/>
      <c r="BF577" s="78"/>
      <c r="BG577" s="78"/>
      <c r="BH577" s="78"/>
      <c r="BI577" s="78"/>
      <c r="BJ577" s="78"/>
      <c r="BK577" s="78"/>
      <c r="BL577" s="78"/>
    </row>
    <row r="578" spans="1:64" ht="16">
      <c r="A578" s="78"/>
      <c r="B578" s="78"/>
      <c r="C578" s="144"/>
      <c r="D578" s="144"/>
      <c r="E578" s="78"/>
      <c r="F578" s="78"/>
      <c r="G578" s="78"/>
      <c r="H578" s="78"/>
      <c r="I578" s="78"/>
      <c r="J578" s="78"/>
      <c r="K578" s="78"/>
      <c r="L578" s="78"/>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78"/>
      <c r="AZ578" s="78"/>
      <c r="BA578" s="78"/>
      <c r="BB578" s="78"/>
      <c r="BC578" s="78"/>
      <c r="BD578" s="78"/>
      <c r="BE578" s="78"/>
      <c r="BF578" s="78"/>
      <c r="BG578" s="78"/>
      <c r="BH578" s="78"/>
      <c r="BI578" s="78"/>
      <c r="BJ578" s="78"/>
      <c r="BK578" s="78"/>
      <c r="BL578" s="78"/>
    </row>
    <row r="579" spans="1:64" ht="16">
      <c r="A579" s="78"/>
      <c r="B579" s="78"/>
      <c r="C579" s="144"/>
      <c r="D579" s="144"/>
      <c r="E579" s="78"/>
      <c r="F579" s="78"/>
      <c r="G579" s="78"/>
      <c r="H579" s="78"/>
      <c r="I579" s="78"/>
      <c r="J579" s="78"/>
      <c r="K579" s="78"/>
      <c r="L579" s="78"/>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78"/>
      <c r="AZ579" s="78"/>
      <c r="BA579" s="78"/>
      <c r="BB579" s="78"/>
      <c r="BC579" s="78"/>
      <c r="BD579" s="78"/>
      <c r="BE579" s="78"/>
      <c r="BF579" s="78"/>
      <c r="BG579" s="78"/>
      <c r="BH579" s="78"/>
      <c r="BI579" s="78"/>
      <c r="BJ579" s="78"/>
      <c r="BK579" s="78"/>
      <c r="BL579" s="78"/>
    </row>
    <row r="580" spans="1:64" ht="16">
      <c r="A580" s="78"/>
      <c r="B580" s="78"/>
      <c r="C580" s="144"/>
      <c r="D580" s="144"/>
      <c r="E580" s="78"/>
      <c r="F580" s="78"/>
      <c r="G580" s="78"/>
      <c r="H580" s="78"/>
      <c r="I580" s="78"/>
      <c r="J580" s="78"/>
      <c r="K580" s="78"/>
      <c r="L580" s="78"/>
      <c r="M580" s="78"/>
      <c r="N580" s="78"/>
      <c r="O580" s="78"/>
      <c r="P580" s="78"/>
      <c r="Q580" s="78"/>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78"/>
      <c r="AZ580" s="78"/>
      <c r="BA580" s="78"/>
      <c r="BB580" s="78"/>
      <c r="BC580" s="78"/>
      <c r="BD580" s="78"/>
      <c r="BE580" s="78"/>
      <c r="BF580" s="78"/>
      <c r="BG580" s="78"/>
      <c r="BH580" s="78"/>
      <c r="BI580" s="78"/>
      <c r="BJ580" s="78"/>
      <c r="BK580" s="78"/>
      <c r="BL580" s="78"/>
    </row>
    <row r="581" spans="1:64" ht="16">
      <c r="A581" s="78"/>
      <c r="B581" s="78"/>
      <c r="C581" s="144"/>
      <c r="D581" s="144"/>
      <c r="E581" s="78"/>
      <c r="F581" s="78"/>
      <c r="G581" s="78"/>
      <c r="H581" s="78"/>
      <c r="I581" s="78"/>
      <c r="J581" s="78"/>
      <c r="K581" s="78"/>
      <c r="L581" s="78"/>
      <c r="M581" s="78"/>
      <c r="N581" s="78"/>
      <c r="O581" s="78"/>
      <c r="P581" s="78"/>
      <c r="Q581" s="78"/>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78"/>
      <c r="AZ581" s="78"/>
      <c r="BA581" s="78"/>
      <c r="BB581" s="78"/>
      <c r="BC581" s="78"/>
      <c r="BD581" s="78"/>
      <c r="BE581" s="78"/>
      <c r="BF581" s="78"/>
      <c r="BG581" s="78"/>
      <c r="BH581" s="78"/>
      <c r="BI581" s="78"/>
      <c r="BJ581" s="78"/>
      <c r="BK581" s="78"/>
      <c r="BL581" s="78"/>
    </row>
    <row r="582" spans="1:64" ht="16">
      <c r="A582" s="78"/>
      <c r="B582" s="78"/>
      <c r="C582" s="144"/>
      <c r="D582" s="144"/>
      <c r="E582" s="78"/>
      <c r="F582" s="78"/>
      <c r="G582" s="78"/>
      <c r="H582" s="78"/>
      <c r="I582" s="78"/>
      <c r="J582" s="78"/>
      <c r="K582" s="78"/>
      <c r="L582" s="78"/>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78"/>
      <c r="AZ582" s="78"/>
      <c r="BA582" s="78"/>
      <c r="BB582" s="78"/>
      <c r="BC582" s="78"/>
      <c r="BD582" s="78"/>
      <c r="BE582" s="78"/>
      <c r="BF582" s="78"/>
      <c r="BG582" s="78"/>
      <c r="BH582" s="78"/>
      <c r="BI582" s="78"/>
      <c r="BJ582" s="78"/>
      <c r="BK582" s="78"/>
      <c r="BL582" s="78"/>
    </row>
    <row r="583" spans="1:64" ht="16">
      <c r="A583" s="78"/>
      <c r="B583" s="78"/>
      <c r="C583" s="144"/>
      <c r="D583" s="144"/>
      <c r="E583" s="78"/>
      <c r="F583" s="78"/>
      <c r="G583" s="78"/>
      <c r="H583" s="78"/>
      <c r="I583" s="78"/>
      <c r="J583" s="78"/>
      <c r="K583" s="78"/>
      <c r="L583" s="78"/>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78"/>
      <c r="AZ583" s="78"/>
      <c r="BA583" s="78"/>
      <c r="BB583" s="78"/>
      <c r="BC583" s="78"/>
      <c r="BD583" s="78"/>
      <c r="BE583" s="78"/>
      <c r="BF583" s="78"/>
      <c r="BG583" s="78"/>
      <c r="BH583" s="78"/>
      <c r="BI583" s="78"/>
      <c r="BJ583" s="78"/>
      <c r="BK583" s="78"/>
      <c r="BL583" s="78"/>
    </row>
    <row r="584" spans="1:64" ht="16">
      <c r="A584" s="78"/>
      <c r="B584" s="78"/>
      <c r="C584" s="144"/>
      <c r="D584" s="144"/>
      <c r="E584" s="78"/>
      <c r="F584" s="78"/>
      <c r="G584" s="78"/>
      <c r="H584" s="78"/>
      <c r="I584" s="78"/>
      <c r="J584" s="78"/>
      <c r="K584" s="78"/>
      <c r="L584" s="78"/>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78"/>
      <c r="AZ584" s="78"/>
      <c r="BA584" s="78"/>
      <c r="BB584" s="78"/>
      <c r="BC584" s="78"/>
      <c r="BD584" s="78"/>
      <c r="BE584" s="78"/>
      <c r="BF584" s="78"/>
      <c r="BG584" s="78"/>
      <c r="BH584" s="78"/>
      <c r="BI584" s="78"/>
      <c r="BJ584" s="78"/>
      <c r="BK584" s="78"/>
      <c r="BL584" s="78"/>
    </row>
    <row r="585" spans="1:64" ht="16">
      <c r="A585" s="78"/>
      <c r="B585" s="78"/>
      <c r="C585" s="144"/>
      <c r="D585" s="144"/>
      <c r="E585" s="78"/>
      <c r="F585" s="78"/>
      <c r="G585" s="78"/>
      <c r="H585" s="78"/>
      <c r="I585" s="78"/>
      <c r="J585" s="78"/>
      <c r="K585" s="78"/>
      <c r="L585" s="78"/>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78"/>
      <c r="AZ585" s="78"/>
      <c r="BA585" s="78"/>
      <c r="BB585" s="78"/>
      <c r="BC585" s="78"/>
      <c r="BD585" s="78"/>
      <c r="BE585" s="78"/>
      <c r="BF585" s="78"/>
      <c r="BG585" s="78"/>
      <c r="BH585" s="78"/>
      <c r="BI585" s="78"/>
      <c r="BJ585" s="78"/>
      <c r="BK585" s="78"/>
      <c r="BL585" s="78"/>
    </row>
    <row r="586" spans="1:64" ht="16">
      <c r="A586" s="78"/>
      <c r="B586" s="78"/>
      <c r="C586" s="144"/>
      <c r="D586" s="144"/>
      <c r="E586" s="78"/>
      <c r="F586" s="78"/>
      <c r="G586" s="78"/>
      <c r="H586" s="78"/>
      <c r="I586" s="78"/>
      <c r="J586" s="78"/>
      <c r="K586" s="78"/>
      <c r="L586" s="78"/>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78"/>
      <c r="AZ586" s="78"/>
      <c r="BA586" s="78"/>
      <c r="BB586" s="78"/>
      <c r="BC586" s="78"/>
      <c r="BD586" s="78"/>
      <c r="BE586" s="78"/>
      <c r="BF586" s="78"/>
      <c r="BG586" s="78"/>
      <c r="BH586" s="78"/>
      <c r="BI586" s="78"/>
      <c r="BJ586" s="78"/>
      <c r="BK586" s="78"/>
      <c r="BL586" s="78"/>
    </row>
    <row r="587" spans="1:64" ht="16">
      <c r="A587" s="78"/>
      <c r="B587" s="78"/>
      <c r="C587" s="144"/>
      <c r="D587" s="144"/>
      <c r="E587" s="78"/>
      <c r="F587" s="78"/>
      <c r="G587" s="78"/>
      <c r="H587" s="78"/>
      <c r="I587" s="78"/>
      <c r="J587" s="78"/>
      <c r="K587" s="78"/>
      <c r="L587" s="78"/>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78"/>
      <c r="AZ587" s="78"/>
      <c r="BA587" s="78"/>
      <c r="BB587" s="78"/>
      <c r="BC587" s="78"/>
      <c r="BD587" s="78"/>
      <c r="BE587" s="78"/>
      <c r="BF587" s="78"/>
      <c r="BG587" s="78"/>
      <c r="BH587" s="78"/>
      <c r="BI587" s="78"/>
      <c r="BJ587" s="78"/>
      <c r="BK587" s="78"/>
      <c r="BL587" s="78"/>
    </row>
    <row r="588" spans="1:64" ht="16">
      <c r="A588" s="78"/>
      <c r="B588" s="78"/>
      <c r="C588" s="144"/>
      <c r="D588" s="144"/>
      <c r="E588" s="78"/>
      <c r="F588" s="78"/>
      <c r="G588" s="78"/>
      <c r="H588" s="78"/>
      <c r="I588" s="78"/>
      <c r="J588" s="78"/>
      <c r="K588" s="78"/>
      <c r="L588" s="78"/>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78"/>
      <c r="AZ588" s="78"/>
      <c r="BA588" s="78"/>
      <c r="BB588" s="78"/>
      <c r="BC588" s="78"/>
      <c r="BD588" s="78"/>
      <c r="BE588" s="78"/>
      <c r="BF588" s="78"/>
      <c r="BG588" s="78"/>
      <c r="BH588" s="78"/>
      <c r="BI588" s="78"/>
      <c r="BJ588" s="78"/>
      <c r="BK588" s="78"/>
      <c r="BL588" s="78"/>
    </row>
    <row r="589" spans="1:64" ht="16">
      <c r="A589" s="78"/>
      <c r="B589" s="78"/>
      <c r="C589" s="144"/>
      <c r="D589" s="144"/>
      <c r="E589" s="78"/>
      <c r="F589" s="78"/>
      <c r="G589" s="78"/>
      <c r="H589" s="78"/>
      <c r="I589" s="78"/>
      <c r="J589" s="78"/>
      <c r="K589" s="78"/>
      <c r="L589" s="78"/>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78"/>
      <c r="AZ589" s="78"/>
      <c r="BA589" s="78"/>
      <c r="BB589" s="78"/>
      <c r="BC589" s="78"/>
      <c r="BD589" s="78"/>
      <c r="BE589" s="78"/>
      <c r="BF589" s="78"/>
      <c r="BG589" s="78"/>
      <c r="BH589" s="78"/>
      <c r="BI589" s="78"/>
      <c r="BJ589" s="78"/>
      <c r="BK589" s="78"/>
      <c r="BL589" s="78"/>
    </row>
    <row r="590" spans="1:64" ht="16">
      <c r="A590" s="78"/>
      <c r="B590" s="78"/>
      <c r="C590" s="144"/>
      <c r="D590" s="144"/>
      <c r="E590" s="78"/>
      <c r="F590" s="78"/>
      <c r="G590" s="78"/>
      <c r="H590" s="78"/>
      <c r="I590" s="78"/>
      <c r="J590" s="78"/>
      <c r="K590" s="78"/>
      <c r="L590" s="78"/>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78"/>
      <c r="AZ590" s="78"/>
      <c r="BA590" s="78"/>
      <c r="BB590" s="78"/>
      <c r="BC590" s="78"/>
      <c r="BD590" s="78"/>
      <c r="BE590" s="78"/>
      <c r="BF590" s="78"/>
      <c r="BG590" s="78"/>
      <c r="BH590" s="78"/>
      <c r="BI590" s="78"/>
      <c r="BJ590" s="78"/>
      <c r="BK590" s="78"/>
      <c r="BL590" s="78"/>
    </row>
    <row r="591" spans="1:64" ht="16">
      <c r="A591" s="78"/>
      <c r="B591" s="78"/>
      <c r="C591" s="144"/>
      <c r="D591" s="144"/>
      <c r="E591" s="78"/>
      <c r="F591" s="78"/>
      <c r="G591" s="78"/>
      <c r="H591" s="78"/>
      <c r="I591" s="78"/>
      <c r="J591" s="78"/>
      <c r="K591" s="78"/>
      <c r="L591" s="78"/>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78"/>
      <c r="AZ591" s="78"/>
      <c r="BA591" s="78"/>
      <c r="BB591" s="78"/>
      <c r="BC591" s="78"/>
      <c r="BD591" s="78"/>
      <c r="BE591" s="78"/>
      <c r="BF591" s="78"/>
      <c r="BG591" s="78"/>
      <c r="BH591" s="78"/>
      <c r="BI591" s="78"/>
      <c r="BJ591" s="78"/>
      <c r="BK591" s="78"/>
      <c r="BL591" s="78"/>
    </row>
    <row r="592" spans="1:64" ht="16">
      <c r="A592" s="78"/>
      <c r="B592" s="78"/>
      <c r="C592" s="144"/>
      <c r="D592" s="144"/>
      <c r="E592" s="78"/>
      <c r="F592" s="78"/>
      <c r="G592" s="78"/>
      <c r="H592" s="78"/>
      <c r="I592" s="78"/>
      <c r="J592" s="78"/>
      <c r="K592" s="78"/>
      <c r="L592" s="78"/>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78"/>
      <c r="AZ592" s="78"/>
      <c r="BA592" s="78"/>
      <c r="BB592" s="78"/>
      <c r="BC592" s="78"/>
      <c r="BD592" s="78"/>
      <c r="BE592" s="78"/>
      <c r="BF592" s="78"/>
      <c r="BG592" s="78"/>
      <c r="BH592" s="78"/>
      <c r="BI592" s="78"/>
      <c r="BJ592" s="78"/>
      <c r="BK592" s="78"/>
      <c r="BL592" s="78"/>
    </row>
    <row r="593" spans="1:64" ht="16">
      <c r="A593" s="78"/>
      <c r="B593" s="78"/>
      <c r="C593" s="144"/>
      <c r="D593" s="144"/>
      <c r="E593" s="78"/>
      <c r="F593" s="78"/>
      <c r="G593" s="78"/>
      <c r="H593" s="78"/>
      <c r="I593" s="78"/>
      <c r="J593" s="78"/>
      <c r="K593" s="78"/>
      <c r="L593" s="78"/>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78"/>
      <c r="AZ593" s="78"/>
      <c r="BA593" s="78"/>
      <c r="BB593" s="78"/>
      <c r="BC593" s="78"/>
      <c r="BD593" s="78"/>
      <c r="BE593" s="78"/>
      <c r="BF593" s="78"/>
      <c r="BG593" s="78"/>
      <c r="BH593" s="78"/>
      <c r="BI593" s="78"/>
      <c r="BJ593" s="78"/>
      <c r="BK593" s="78"/>
      <c r="BL593" s="78"/>
    </row>
    <row r="594" spans="1:64" ht="16">
      <c r="A594" s="78"/>
      <c r="B594" s="78"/>
      <c r="C594" s="144"/>
      <c r="D594" s="144"/>
      <c r="E594" s="78"/>
      <c r="F594" s="78"/>
      <c r="G594" s="78"/>
      <c r="H594" s="78"/>
      <c r="I594" s="78"/>
      <c r="J594" s="78"/>
      <c r="K594" s="78"/>
      <c r="L594" s="78"/>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78"/>
      <c r="AZ594" s="78"/>
      <c r="BA594" s="78"/>
      <c r="BB594" s="78"/>
      <c r="BC594" s="78"/>
      <c r="BD594" s="78"/>
      <c r="BE594" s="78"/>
      <c r="BF594" s="78"/>
      <c r="BG594" s="78"/>
      <c r="BH594" s="78"/>
      <c r="BI594" s="78"/>
      <c r="BJ594" s="78"/>
      <c r="BK594" s="78"/>
      <c r="BL594" s="78"/>
    </row>
    <row r="595" spans="1:64" ht="16">
      <c r="A595" s="78"/>
      <c r="B595" s="78"/>
      <c r="C595" s="144"/>
      <c r="D595" s="144"/>
      <c r="E595" s="78"/>
      <c r="F595" s="78"/>
      <c r="G595" s="78"/>
      <c r="H595" s="78"/>
      <c r="I595" s="78"/>
      <c r="J595" s="78"/>
      <c r="K595" s="78"/>
      <c r="L595" s="78"/>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78"/>
      <c r="AZ595" s="78"/>
      <c r="BA595" s="78"/>
      <c r="BB595" s="78"/>
      <c r="BC595" s="78"/>
      <c r="BD595" s="78"/>
      <c r="BE595" s="78"/>
      <c r="BF595" s="78"/>
      <c r="BG595" s="78"/>
      <c r="BH595" s="78"/>
      <c r="BI595" s="78"/>
      <c r="BJ595" s="78"/>
      <c r="BK595" s="78"/>
      <c r="BL595" s="78"/>
    </row>
    <row r="596" spans="1:64" ht="16">
      <c r="A596" s="78"/>
      <c r="B596" s="78"/>
      <c r="C596" s="144"/>
      <c r="D596" s="144"/>
      <c r="E596" s="78"/>
      <c r="F596" s="78"/>
      <c r="G596" s="78"/>
      <c r="H596" s="78"/>
      <c r="I596" s="78"/>
      <c r="J596" s="78"/>
      <c r="K596" s="78"/>
      <c r="L596" s="78"/>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78"/>
      <c r="AZ596" s="78"/>
      <c r="BA596" s="78"/>
      <c r="BB596" s="78"/>
      <c r="BC596" s="78"/>
      <c r="BD596" s="78"/>
      <c r="BE596" s="78"/>
      <c r="BF596" s="78"/>
      <c r="BG596" s="78"/>
      <c r="BH596" s="78"/>
      <c r="BI596" s="78"/>
      <c r="BJ596" s="78"/>
      <c r="BK596" s="78"/>
      <c r="BL596" s="78"/>
    </row>
    <row r="597" spans="1:64" ht="16">
      <c r="A597" s="78"/>
      <c r="B597" s="78"/>
      <c r="C597" s="144"/>
      <c r="D597" s="144"/>
      <c r="E597" s="78"/>
      <c r="F597" s="78"/>
      <c r="G597" s="78"/>
      <c r="H597" s="78"/>
      <c r="I597" s="78"/>
      <c r="J597" s="78"/>
      <c r="K597" s="78"/>
      <c r="L597" s="78"/>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78"/>
      <c r="AZ597" s="78"/>
      <c r="BA597" s="78"/>
      <c r="BB597" s="78"/>
      <c r="BC597" s="78"/>
      <c r="BD597" s="78"/>
      <c r="BE597" s="78"/>
      <c r="BF597" s="78"/>
      <c r="BG597" s="78"/>
      <c r="BH597" s="78"/>
      <c r="BI597" s="78"/>
      <c r="BJ597" s="78"/>
      <c r="BK597" s="78"/>
      <c r="BL597" s="78"/>
    </row>
    <row r="598" spans="1:64" ht="16">
      <c r="A598" s="78"/>
      <c r="B598" s="78"/>
      <c r="C598" s="144"/>
      <c r="D598" s="144"/>
      <c r="E598" s="78"/>
      <c r="F598" s="78"/>
      <c r="G598" s="78"/>
      <c r="H598" s="78"/>
      <c r="I598" s="78"/>
      <c r="J598" s="78"/>
      <c r="K598" s="78"/>
      <c r="L598" s="78"/>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78"/>
      <c r="AZ598" s="78"/>
      <c r="BA598" s="78"/>
      <c r="BB598" s="78"/>
      <c r="BC598" s="78"/>
      <c r="BD598" s="78"/>
      <c r="BE598" s="78"/>
      <c r="BF598" s="78"/>
      <c r="BG598" s="78"/>
      <c r="BH598" s="78"/>
      <c r="BI598" s="78"/>
      <c r="BJ598" s="78"/>
      <c r="BK598" s="78"/>
      <c r="BL598" s="78"/>
    </row>
    <row r="599" spans="1:64" ht="16">
      <c r="A599" s="78"/>
      <c r="B599" s="78"/>
      <c r="C599" s="144"/>
      <c r="D599" s="144"/>
      <c r="E599" s="78"/>
      <c r="F599" s="78"/>
      <c r="G599" s="78"/>
      <c r="H599" s="78"/>
      <c r="I599" s="78"/>
      <c r="J599" s="78"/>
      <c r="K599" s="78"/>
      <c r="L599" s="78"/>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78"/>
      <c r="AZ599" s="78"/>
      <c r="BA599" s="78"/>
      <c r="BB599" s="78"/>
      <c r="BC599" s="78"/>
      <c r="BD599" s="78"/>
      <c r="BE599" s="78"/>
      <c r="BF599" s="78"/>
      <c r="BG599" s="78"/>
      <c r="BH599" s="78"/>
      <c r="BI599" s="78"/>
      <c r="BJ599" s="78"/>
      <c r="BK599" s="78"/>
      <c r="BL599" s="78"/>
    </row>
    <row r="600" spans="1:64" ht="16">
      <c r="A600" s="78"/>
      <c r="B600" s="78"/>
      <c r="C600" s="144"/>
      <c r="D600" s="144"/>
      <c r="E600" s="78"/>
      <c r="F600" s="78"/>
      <c r="G600" s="78"/>
      <c r="H600" s="78"/>
      <c r="I600" s="78"/>
      <c r="J600" s="78"/>
      <c r="K600" s="78"/>
      <c r="L600" s="78"/>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78"/>
      <c r="AZ600" s="78"/>
      <c r="BA600" s="78"/>
      <c r="BB600" s="78"/>
      <c r="BC600" s="78"/>
      <c r="BD600" s="78"/>
      <c r="BE600" s="78"/>
      <c r="BF600" s="78"/>
      <c r="BG600" s="78"/>
      <c r="BH600" s="78"/>
      <c r="BI600" s="78"/>
      <c r="BJ600" s="78"/>
      <c r="BK600" s="78"/>
      <c r="BL600" s="78"/>
    </row>
    <row r="601" spans="1:64" ht="16">
      <c r="A601" s="78"/>
      <c r="B601" s="78"/>
      <c r="C601" s="144"/>
      <c r="D601" s="144"/>
      <c r="E601" s="78"/>
      <c r="F601" s="78"/>
      <c r="G601" s="78"/>
      <c r="H601" s="78"/>
      <c r="I601" s="78"/>
      <c r="J601" s="78"/>
      <c r="K601" s="78"/>
      <c r="L601" s="78"/>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78"/>
      <c r="AZ601" s="78"/>
      <c r="BA601" s="78"/>
      <c r="BB601" s="78"/>
      <c r="BC601" s="78"/>
      <c r="BD601" s="78"/>
      <c r="BE601" s="78"/>
      <c r="BF601" s="78"/>
      <c r="BG601" s="78"/>
      <c r="BH601" s="78"/>
      <c r="BI601" s="78"/>
      <c r="BJ601" s="78"/>
      <c r="BK601" s="78"/>
      <c r="BL601" s="78"/>
    </row>
    <row r="602" spans="1:64" ht="16">
      <c r="A602" s="78"/>
      <c r="B602" s="78"/>
      <c r="C602" s="144"/>
      <c r="D602" s="144"/>
      <c r="E602" s="78"/>
      <c r="F602" s="78"/>
      <c r="G602" s="78"/>
      <c r="H602" s="78"/>
      <c r="I602" s="78"/>
      <c r="J602" s="78"/>
      <c r="K602" s="78"/>
      <c r="L602" s="78"/>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78"/>
      <c r="AZ602" s="78"/>
      <c r="BA602" s="78"/>
      <c r="BB602" s="78"/>
      <c r="BC602" s="78"/>
      <c r="BD602" s="78"/>
      <c r="BE602" s="78"/>
      <c r="BF602" s="78"/>
      <c r="BG602" s="78"/>
      <c r="BH602" s="78"/>
      <c r="BI602" s="78"/>
      <c r="BJ602" s="78"/>
      <c r="BK602" s="78"/>
      <c r="BL602" s="78"/>
    </row>
    <row r="603" spans="1:64" ht="16">
      <c r="A603" s="78"/>
      <c r="B603" s="78"/>
      <c r="C603" s="144"/>
      <c r="D603" s="144"/>
      <c r="E603" s="78"/>
      <c r="F603" s="78"/>
      <c r="G603" s="78"/>
      <c r="H603" s="78"/>
      <c r="I603" s="78"/>
      <c r="J603" s="78"/>
      <c r="K603" s="78"/>
      <c r="L603" s="78"/>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78"/>
      <c r="AZ603" s="78"/>
      <c r="BA603" s="78"/>
      <c r="BB603" s="78"/>
      <c r="BC603" s="78"/>
      <c r="BD603" s="78"/>
      <c r="BE603" s="78"/>
      <c r="BF603" s="78"/>
      <c r="BG603" s="78"/>
      <c r="BH603" s="78"/>
      <c r="BI603" s="78"/>
      <c r="BJ603" s="78"/>
      <c r="BK603" s="78"/>
      <c r="BL603" s="78"/>
    </row>
    <row r="604" spans="1:64" ht="16">
      <c r="A604" s="78"/>
      <c r="B604" s="78"/>
      <c r="C604" s="144"/>
      <c r="D604" s="144"/>
      <c r="E604" s="78"/>
      <c r="F604" s="78"/>
      <c r="G604" s="78"/>
      <c r="H604" s="78"/>
      <c r="I604" s="78"/>
      <c r="J604" s="78"/>
      <c r="K604" s="78"/>
      <c r="L604" s="78"/>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78"/>
      <c r="AZ604" s="78"/>
      <c r="BA604" s="78"/>
      <c r="BB604" s="78"/>
      <c r="BC604" s="78"/>
      <c r="BD604" s="78"/>
      <c r="BE604" s="78"/>
      <c r="BF604" s="78"/>
      <c r="BG604" s="78"/>
      <c r="BH604" s="78"/>
      <c r="BI604" s="78"/>
      <c r="BJ604" s="78"/>
      <c r="BK604" s="78"/>
      <c r="BL604" s="78"/>
    </row>
    <row r="605" spans="1:64" ht="16">
      <c r="A605" s="78"/>
      <c r="B605" s="78"/>
      <c r="C605" s="144"/>
      <c r="D605" s="144"/>
      <c r="E605" s="78"/>
      <c r="F605" s="78"/>
      <c r="G605" s="78"/>
      <c r="H605" s="78"/>
      <c r="I605" s="78"/>
      <c r="J605" s="78"/>
      <c r="K605" s="78"/>
      <c r="L605" s="78"/>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78"/>
      <c r="AZ605" s="78"/>
      <c r="BA605" s="78"/>
      <c r="BB605" s="78"/>
      <c r="BC605" s="78"/>
      <c r="BD605" s="78"/>
      <c r="BE605" s="78"/>
      <c r="BF605" s="78"/>
      <c r="BG605" s="78"/>
      <c r="BH605" s="78"/>
      <c r="BI605" s="78"/>
      <c r="BJ605" s="78"/>
      <c r="BK605" s="78"/>
      <c r="BL605" s="78"/>
    </row>
    <row r="606" spans="1:64" ht="16">
      <c r="A606" s="78"/>
      <c r="B606" s="78"/>
      <c r="C606" s="144"/>
      <c r="D606" s="144"/>
      <c r="E606" s="78"/>
      <c r="F606" s="78"/>
      <c r="G606" s="78"/>
      <c r="H606" s="78"/>
      <c r="I606" s="78"/>
      <c r="J606" s="78"/>
      <c r="K606" s="78"/>
      <c r="L606" s="78"/>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78"/>
      <c r="AZ606" s="78"/>
      <c r="BA606" s="78"/>
      <c r="BB606" s="78"/>
      <c r="BC606" s="78"/>
      <c r="BD606" s="78"/>
      <c r="BE606" s="78"/>
      <c r="BF606" s="78"/>
      <c r="BG606" s="78"/>
      <c r="BH606" s="78"/>
      <c r="BI606" s="78"/>
      <c r="BJ606" s="78"/>
      <c r="BK606" s="78"/>
      <c r="BL606" s="78"/>
    </row>
    <row r="607" spans="1:64" ht="16">
      <c r="A607" s="78"/>
      <c r="B607" s="78"/>
      <c r="C607" s="144"/>
      <c r="D607" s="144"/>
      <c r="E607" s="78"/>
      <c r="F607" s="78"/>
      <c r="G607" s="78"/>
      <c r="H607" s="78"/>
      <c r="I607" s="78"/>
      <c r="J607" s="78"/>
      <c r="K607" s="78"/>
      <c r="L607" s="78"/>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78"/>
      <c r="AZ607" s="78"/>
      <c r="BA607" s="78"/>
      <c r="BB607" s="78"/>
      <c r="BC607" s="78"/>
      <c r="BD607" s="78"/>
      <c r="BE607" s="78"/>
      <c r="BF607" s="78"/>
      <c r="BG607" s="78"/>
      <c r="BH607" s="78"/>
      <c r="BI607" s="78"/>
      <c r="BJ607" s="78"/>
      <c r="BK607" s="78"/>
      <c r="BL607" s="78"/>
    </row>
    <row r="608" spans="1:64" ht="16">
      <c r="A608" s="78"/>
      <c r="B608" s="78"/>
      <c r="C608" s="144"/>
      <c r="D608" s="144"/>
      <c r="E608" s="78"/>
      <c r="F608" s="78"/>
      <c r="G608" s="78"/>
      <c r="H608" s="78"/>
      <c r="I608" s="78"/>
      <c r="J608" s="78"/>
      <c r="K608" s="78"/>
      <c r="L608" s="78"/>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78"/>
      <c r="AZ608" s="78"/>
      <c r="BA608" s="78"/>
      <c r="BB608" s="78"/>
      <c r="BC608" s="78"/>
      <c r="BD608" s="78"/>
      <c r="BE608" s="78"/>
      <c r="BF608" s="78"/>
      <c r="BG608" s="78"/>
      <c r="BH608" s="78"/>
      <c r="BI608" s="78"/>
      <c r="BJ608" s="78"/>
      <c r="BK608" s="78"/>
      <c r="BL608" s="78"/>
    </row>
    <row r="609" spans="1:64" ht="16">
      <c r="A609" s="78"/>
      <c r="B609" s="78"/>
      <c r="C609" s="144"/>
      <c r="D609" s="144"/>
      <c r="E609" s="78"/>
      <c r="F609" s="78"/>
      <c r="G609" s="78"/>
      <c r="H609" s="78"/>
      <c r="I609" s="78"/>
      <c r="J609" s="78"/>
      <c r="K609" s="78"/>
      <c r="L609" s="78"/>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78"/>
      <c r="AZ609" s="78"/>
      <c r="BA609" s="78"/>
      <c r="BB609" s="78"/>
      <c r="BC609" s="78"/>
      <c r="BD609" s="78"/>
      <c r="BE609" s="78"/>
      <c r="BF609" s="78"/>
      <c r="BG609" s="78"/>
      <c r="BH609" s="78"/>
      <c r="BI609" s="78"/>
      <c r="BJ609" s="78"/>
      <c r="BK609" s="78"/>
      <c r="BL609" s="78"/>
    </row>
    <row r="610" spans="1:64" ht="16">
      <c r="A610" s="78"/>
      <c r="B610" s="78"/>
      <c r="C610" s="144"/>
      <c r="D610" s="144"/>
      <c r="E610" s="78"/>
      <c r="F610" s="78"/>
      <c r="G610" s="78"/>
      <c r="H610" s="78"/>
      <c r="I610" s="78"/>
      <c r="J610" s="78"/>
      <c r="K610" s="78"/>
      <c r="L610" s="78"/>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78"/>
      <c r="AZ610" s="78"/>
      <c r="BA610" s="78"/>
      <c r="BB610" s="78"/>
      <c r="BC610" s="78"/>
      <c r="BD610" s="78"/>
      <c r="BE610" s="78"/>
      <c r="BF610" s="78"/>
      <c r="BG610" s="78"/>
      <c r="BH610" s="78"/>
      <c r="BI610" s="78"/>
      <c r="BJ610" s="78"/>
      <c r="BK610" s="78"/>
      <c r="BL610" s="78"/>
    </row>
    <row r="611" spans="1:64" ht="16">
      <c r="A611" s="78"/>
      <c r="B611" s="78"/>
      <c r="C611" s="144"/>
      <c r="D611" s="144"/>
      <c r="E611" s="78"/>
      <c r="F611" s="78"/>
      <c r="G611" s="78"/>
      <c r="H611" s="78"/>
      <c r="I611" s="78"/>
      <c r="J611" s="78"/>
      <c r="K611" s="78"/>
      <c r="L611" s="78"/>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78"/>
      <c r="AZ611" s="78"/>
      <c r="BA611" s="78"/>
      <c r="BB611" s="78"/>
      <c r="BC611" s="78"/>
      <c r="BD611" s="78"/>
      <c r="BE611" s="78"/>
      <c r="BF611" s="78"/>
      <c r="BG611" s="78"/>
      <c r="BH611" s="78"/>
      <c r="BI611" s="78"/>
      <c r="BJ611" s="78"/>
      <c r="BK611" s="78"/>
      <c r="BL611" s="78"/>
    </row>
    <row r="612" spans="1:64" ht="16">
      <c r="A612" s="78"/>
      <c r="B612" s="78"/>
      <c r="C612" s="144"/>
      <c r="D612" s="144"/>
      <c r="E612" s="78"/>
      <c r="F612" s="78"/>
      <c r="G612" s="78"/>
      <c r="H612" s="78"/>
      <c r="I612" s="78"/>
      <c r="J612" s="78"/>
      <c r="K612" s="78"/>
      <c r="L612" s="78"/>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78"/>
      <c r="AZ612" s="78"/>
      <c r="BA612" s="78"/>
      <c r="BB612" s="78"/>
      <c r="BC612" s="78"/>
      <c r="BD612" s="78"/>
      <c r="BE612" s="78"/>
      <c r="BF612" s="78"/>
      <c r="BG612" s="78"/>
      <c r="BH612" s="78"/>
      <c r="BI612" s="78"/>
      <c r="BJ612" s="78"/>
      <c r="BK612" s="78"/>
      <c r="BL612" s="78"/>
    </row>
    <row r="613" spans="1:64" ht="16">
      <c r="A613" s="78"/>
      <c r="B613" s="78"/>
      <c r="C613" s="144"/>
      <c r="D613" s="144"/>
      <c r="E613" s="78"/>
      <c r="F613" s="78"/>
      <c r="G613" s="78"/>
      <c r="H613" s="78"/>
      <c r="I613" s="78"/>
      <c r="J613" s="78"/>
      <c r="K613" s="78"/>
      <c r="L613" s="78"/>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78"/>
      <c r="AZ613" s="78"/>
      <c r="BA613" s="78"/>
      <c r="BB613" s="78"/>
      <c r="BC613" s="78"/>
      <c r="BD613" s="78"/>
      <c r="BE613" s="78"/>
      <c r="BF613" s="78"/>
      <c r="BG613" s="78"/>
      <c r="BH613" s="78"/>
      <c r="BI613" s="78"/>
      <c r="BJ613" s="78"/>
      <c r="BK613" s="78"/>
      <c r="BL613" s="78"/>
    </row>
    <row r="614" spans="1:64" ht="16">
      <c r="A614" s="78"/>
      <c r="B614" s="78"/>
      <c r="C614" s="144"/>
      <c r="D614" s="144"/>
      <c r="E614" s="78"/>
      <c r="F614" s="78"/>
      <c r="G614" s="78"/>
      <c r="H614" s="78"/>
      <c r="I614" s="78"/>
      <c r="J614" s="78"/>
      <c r="K614" s="78"/>
      <c r="L614" s="78"/>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78"/>
      <c r="AZ614" s="78"/>
      <c r="BA614" s="78"/>
      <c r="BB614" s="78"/>
      <c r="BC614" s="78"/>
      <c r="BD614" s="78"/>
      <c r="BE614" s="78"/>
      <c r="BF614" s="78"/>
      <c r="BG614" s="78"/>
      <c r="BH614" s="78"/>
      <c r="BI614" s="78"/>
      <c r="BJ614" s="78"/>
      <c r="BK614" s="78"/>
      <c r="BL614" s="78"/>
    </row>
    <row r="615" spans="1:64" ht="16">
      <c r="A615" s="78"/>
      <c r="B615" s="78"/>
      <c r="C615" s="144"/>
      <c r="D615" s="144"/>
      <c r="E615" s="78"/>
      <c r="F615" s="78"/>
      <c r="G615" s="78"/>
      <c r="H615" s="78"/>
      <c r="I615" s="78"/>
      <c r="J615" s="78"/>
      <c r="K615" s="78"/>
      <c r="L615" s="78"/>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78"/>
      <c r="AZ615" s="78"/>
      <c r="BA615" s="78"/>
      <c r="BB615" s="78"/>
      <c r="BC615" s="78"/>
      <c r="BD615" s="78"/>
      <c r="BE615" s="78"/>
      <c r="BF615" s="78"/>
      <c r="BG615" s="78"/>
      <c r="BH615" s="78"/>
      <c r="BI615" s="78"/>
      <c r="BJ615" s="78"/>
      <c r="BK615" s="78"/>
      <c r="BL615" s="78"/>
    </row>
    <row r="616" spans="1:64" ht="16">
      <c r="A616" s="78"/>
      <c r="B616" s="78"/>
      <c r="C616" s="144"/>
      <c r="D616" s="144"/>
      <c r="E616" s="78"/>
      <c r="F616" s="78"/>
      <c r="G616" s="78"/>
      <c r="H616" s="78"/>
      <c r="I616" s="78"/>
      <c r="J616" s="78"/>
      <c r="K616" s="78"/>
      <c r="L616" s="78"/>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78"/>
      <c r="AZ616" s="78"/>
      <c r="BA616" s="78"/>
      <c r="BB616" s="78"/>
      <c r="BC616" s="78"/>
      <c r="BD616" s="78"/>
      <c r="BE616" s="78"/>
      <c r="BF616" s="78"/>
      <c r="BG616" s="78"/>
      <c r="BH616" s="78"/>
      <c r="BI616" s="78"/>
      <c r="BJ616" s="78"/>
      <c r="BK616" s="78"/>
      <c r="BL616" s="78"/>
    </row>
    <row r="617" spans="1:64" ht="16">
      <c r="A617" s="78"/>
      <c r="B617" s="78"/>
      <c r="C617" s="144"/>
      <c r="D617" s="144"/>
      <c r="E617" s="78"/>
      <c r="F617" s="78"/>
      <c r="G617" s="78"/>
      <c r="H617" s="78"/>
      <c r="I617" s="78"/>
      <c r="J617" s="78"/>
      <c r="K617" s="78"/>
      <c r="L617" s="78"/>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78"/>
      <c r="AZ617" s="78"/>
      <c r="BA617" s="78"/>
      <c r="BB617" s="78"/>
      <c r="BC617" s="78"/>
      <c r="BD617" s="78"/>
      <c r="BE617" s="78"/>
      <c r="BF617" s="78"/>
      <c r="BG617" s="78"/>
      <c r="BH617" s="78"/>
      <c r="BI617" s="78"/>
      <c r="BJ617" s="78"/>
      <c r="BK617" s="78"/>
      <c r="BL617" s="78"/>
    </row>
    <row r="618" spans="1:64" ht="16">
      <c r="A618" s="78"/>
      <c r="B618" s="78"/>
      <c r="C618" s="144"/>
      <c r="D618" s="144"/>
      <c r="E618" s="78"/>
      <c r="F618" s="78"/>
      <c r="G618" s="78"/>
      <c r="H618" s="78"/>
      <c r="I618" s="78"/>
      <c r="J618" s="78"/>
      <c r="K618" s="78"/>
      <c r="L618" s="78"/>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78"/>
      <c r="AZ618" s="78"/>
      <c r="BA618" s="78"/>
      <c r="BB618" s="78"/>
      <c r="BC618" s="78"/>
      <c r="BD618" s="78"/>
      <c r="BE618" s="78"/>
      <c r="BF618" s="78"/>
      <c r="BG618" s="78"/>
      <c r="BH618" s="78"/>
      <c r="BI618" s="78"/>
      <c r="BJ618" s="78"/>
      <c r="BK618" s="78"/>
      <c r="BL618" s="78"/>
    </row>
    <row r="619" spans="1:64" ht="16">
      <c r="A619" s="78"/>
      <c r="B619" s="78"/>
      <c r="C619" s="144"/>
      <c r="D619" s="144"/>
      <c r="E619" s="78"/>
      <c r="F619" s="78"/>
      <c r="G619" s="78"/>
      <c r="H619" s="78"/>
      <c r="I619" s="78"/>
      <c r="J619" s="78"/>
      <c r="K619" s="78"/>
      <c r="L619" s="78"/>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78"/>
      <c r="AZ619" s="78"/>
      <c r="BA619" s="78"/>
      <c r="BB619" s="78"/>
      <c r="BC619" s="78"/>
      <c r="BD619" s="78"/>
      <c r="BE619" s="78"/>
      <c r="BF619" s="78"/>
      <c r="BG619" s="78"/>
      <c r="BH619" s="78"/>
      <c r="BI619" s="78"/>
      <c r="BJ619" s="78"/>
      <c r="BK619" s="78"/>
      <c r="BL619" s="78"/>
    </row>
    <row r="620" spans="1:64" ht="16">
      <c r="A620" s="78"/>
      <c r="B620" s="78"/>
      <c r="C620" s="144"/>
      <c r="D620" s="144"/>
      <c r="E620" s="78"/>
      <c r="F620" s="78"/>
      <c r="G620" s="78"/>
      <c r="H620" s="78"/>
      <c r="I620" s="78"/>
      <c r="J620" s="78"/>
      <c r="K620" s="78"/>
      <c r="L620" s="78"/>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78"/>
      <c r="AZ620" s="78"/>
      <c r="BA620" s="78"/>
      <c r="BB620" s="78"/>
      <c r="BC620" s="78"/>
      <c r="BD620" s="78"/>
      <c r="BE620" s="78"/>
      <c r="BF620" s="78"/>
      <c r="BG620" s="78"/>
      <c r="BH620" s="78"/>
      <c r="BI620" s="78"/>
      <c r="BJ620" s="78"/>
      <c r="BK620" s="78"/>
      <c r="BL620" s="78"/>
    </row>
    <row r="621" spans="1:64" ht="16">
      <c r="A621" s="78"/>
      <c r="B621" s="78"/>
      <c r="C621" s="144"/>
      <c r="D621" s="144"/>
      <c r="E621" s="78"/>
      <c r="F621" s="78"/>
      <c r="G621" s="78"/>
      <c r="H621" s="78"/>
      <c r="I621" s="78"/>
      <c r="J621" s="78"/>
      <c r="K621" s="78"/>
      <c r="L621" s="78"/>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78"/>
      <c r="AZ621" s="78"/>
      <c r="BA621" s="78"/>
      <c r="BB621" s="78"/>
      <c r="BC621" s="78"/>
      <c r="BD621" s="78"/>
      <c r="BE621" s="78"/>
      <c r="BF621" s="78"/>
      <c r="BG621" s="78"/>
      <c r="BH621" s="78"/>
      <c r="BI621" s="78"/>
      <c r="BJ621" s="78"/>
      <c r="BK621" s="78"/>
      <c r="BL621" s="78"/>
    </row>
    <row r="622" spans="1:64" ht="16">
      <c r="A622" s="78"/>
      <c r="B622" s="78"/>
      <c r="C622" s="144"/>
      <c r="D622" s="144"/>
      <c r="E622" s="78"/>
      <c r="F622" s="78"/>
      <c r="G622" s="78"/>
      <c r="H622" s="78"/>
      <c r="I622" s="78"/>
      <c r="J622" s="78"/>
      <c r="K622" s="78"/>
      <c r="L622" s="78"/>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78"/>
      <c r="AZ622" s="78"/>
      <c r="BA622" s="78"/>
      <c r="BB622" s="78"/>
      <c r="BC622" s="78"/>
      <c r="BD622" s="78"/>
      <c r="BE622" s="78"/>
      <c r="BF622" s="78"/>
      <c r="BG622" s="78"/>
      <c r="BH622" s="78"/>
      <c r="BI622" s="78"/>
      <c r="BJ622" s="78"/>
      <c r="BK622" s="78"/>
      <c r="BL622" s="78"/>
    </row>
    <row r="623" spans="1:64" ht="16">
      <c r="A623" s="78"/>
      <c r="B623" s="78"/>
      <c r="C623" s="144"/>
      <c r="D623" s="144"/>
      <c r="E623" s="78"/>
      <c r="F623" s="78"/>
      <c r="G623" s="78"/>
      <c r="H623" s="78"/>
      <c r="I623" s="78"/>
      <c r="J623" s="78"/>
      <c r="K623" s="78"/>
      <c r="L623" s="78"/>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78"/>
      <c r="AZ623" s="78"/>
      <c r="BA623" s="78"/>
      <c r="BB623" s="78"/>
      <c r="BC623" s="78"/>
      <c r="BD623" s="78"/>
      <c r="BE623" s="78"/>
      <c r="BF623" s="78"/>
      <c r="BG623" s="78"/>
      <c r="BH623" s="78"/>
      <c r="BI623" s="78"/>
      <c r="BJ623" s="78"/>
      <c r="BK623" s="78"/>
      <c r="BL623" s="78"/>
    </row>
    <row r="624" spans="1:64" ht="16">
      <c r="A624" s="78"/>
      <c r="B624" s="78"/>
      <c r="C624" s="144"/>
      <c r="D624" s="144"/>
      <c r="E624" s="78"/>
      <c r="F624" s="78"/>
      <c r="G624" s="78"/>
      <c r="H624" s="78"/>
      <c r="I624" s="78"/>
      <c r="J624" s="78"/>
      <c r="K624" s="78"/>
      <c r="L624" s="78"/>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78"/>
      <c r="AZ624" s="78"/>
      <c r="BA624" s="78"/>
      <c r="BB624" s="78"/>
      <c r="BC624" s="78"/>
      <c r="BD624" s="78"/>
      <c r="BE624" s="78"/>
      <c r="BF624" s="78"/>
      <c r="BG624" s="78"/>
      <c r="BH624" s="78"/>
      <c r="BI624" s="78"/>
      <c r="BJ624" s="78"/>
      <c r="BK624" s="78"/>
      <c r="BL624" s="78"/>
    </row>
    <row r="625" spans="1:64" ht="16">
      <c r="A625" s="78"/>
      <c r="B625" s="78"/>
      <c r="C625" s="144"/>
      <c r="D625" s="144"/>
      <c r="E625" s="78"/>
      <c r="F625" s="78"/>
      <c r="G625" s="78"/>
      <c r="H625" s="78"/>
      <c r="I625" s="78"/>
      <c r="J625" s="78"/>
      <c r="K625" s="78"/>
      <c r="L625" s="78"/>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78"/>
      <c r="AZ625" s="78"/>
      <c r="BA625" s="78"/>
      <c r="BB625" s="78"/>
      <c r="BC625" s="78"/>
      <c r="BD625" s="78"/>
      <c r="BE625" s="78"/>
      <c r="BF625" s="78"/>
      <c r="BG625" s="78"/>
      <c r="BH625" s="78"/>
      <c r="BI625" s="78"/>
      <c r="BJ625" s="78"/>
      <c r="BK625" s="78"/>
      <c r="BL625" s="78"/>
    </row>
    <row r="626" spans="1:64" ht="16">
      <c r="A626" s="78"/>
      <c r="B626" s="78"/>
      <c r="C626" s="144"/>
      <c r="D626" s="144"/>
      <c r="E626" s="78"/>
      <c r="F626" s="78"/>
      <c r="G626" s="78"/>
      <c r="H626" s="78"/>
      <c r="I626" s="78"/>
      <c r="J626" s="78"/>
      <c r="K626" s="78"/>
      <c r="L626" s="78"/>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78"/>
      <c r="AZ626" s="78"/>
      <c r="BA626" s="78"/>
      <c r="BB626" s="78"/>
      <c r="BC626" s="78"/>
      <c r="BD626" s="78"/>
      <c r="BE626" s="78"/>
      <c r="BF626" s="78"/>
      <c r="BG626" s="78"/>
      <c r="BH626" s="78"/>
      <c r="BI626" s="78"/>
      <c r="BJ626" s="78"/>
      <c r="BK626" s="78"/>
      <c r="BL626" s="78"/>
    </row>
    <row r="627" spans="1:64" ht="16">
      <c r="A627" s="78"/>
      <c r="B627" s="78"/>
      <c r="C627" s="144"/>
      <c r="D627" s="144"/>
      <c r="E627" s="78"/>
      <c r="F627" s="78"/>
      <c r="G627" s="78"/>
      <c r="H627" s="78"/>
      <c r="I627" s="78"/>
      <c r="J627" s="78"/>
      <c r="K627" s="78"/>
      <c r="L627" s="78"/>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78"/>
      <c r="AZ627" s="78"/>
      <c r="BA627" s="78"/>
      <c r="BB627" s="78"/>
      <c r="BC627" s="78"/>
      <c r="BD627" s="78"/>
      <c r="BE627" s="78"/>
      <c r="BF627" s="78"/>
      <c r="BG627" s="78"/>
      <c r="BH627" s="78"/>
      <c r="BI627" s="78"/>
      <c r="BJ627" s="78"/>
      <c r="BK627" s="78"/>
      <c r="BL627" s="78"/>
    </row>
    <row r="628" spans="1:64" ht="16">
      <c r="A628" s="78"/>
      <c r="B628" s="78"/>
      <c r="C628" s="144"/>
      <c r="D628" s="144"/>
      <c r="E628" s="78"/>
      <c r="F628" s="78"/>
      <c r="G628" s="78"/>
      <c r="H628" s="78"/>
      <c r="I628" s="78"/>
      <c r="J628" s="78"/>
      <c r="K628" s="78"/>
      <c r="L628" s="78"/>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78"/>
      <c r="AZ628" s="78"/>
      <c r="BA628" s="78"/>
      <c r="BB628" s="78"/>
      <c r="BC628" s="78"/>
      <c r="BD628" s="78"/>
      <c r="BE628" s="78"/>
      <c r="BF628" s="78"/>
      <c r="BG628" s="78"/>
      <c r="BH628" s="78"/>
      <c r="BI628" s="78"/>
      <c r="BJ628" s="78"/>
      <c r="BK628" s="78"/>
      <c r="BL628" s="78"/>
    </row>
    <row r="629" spans="1:64" ht="16">
      <c r="A629" s="78"/>
      <c r="B629" s="78"/>
      <c r="C629" s="144"/>
      <c r="D629" s="144"/>
      <c r="E629" s="78"/>
      <c r="F629" s="78"/>
      <c r="G629" s="78"/>
      <c r="H629" s="78"/>
      <c r="I629" s="78"/>
      <c r="J629" s="78"/>
      <c r="K629" s="78"/>
      <c r="L629" s="78"/>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78"/>
      <c r="AZ629" s="78"/>
      <c r="BA629" s="78"/>
      <c r="BB629" s="78"/>
      <c r="BC629" s="78"/>
      <c r="BD629" s="78"/>
      <c r="BE629" s="78"/>
      <c r="BF629" s="78"/>
      <c r="BG629" s="78"/>
      <c r="BH629" s="78"/>
      <c r="BI629" s="78"/>
      <c r="BJ629" s="78"/>
      <c r="BK629" s="78"/>
      <c r="BL629" s="78"/>
    </row>
    <row r="630" spans="1:64" ht="16">
      <c r="A630" s="78"/>
      <c r="B630" s="78"/>
      <c r="C630" s="144"/>
      <c r="D630" s="144"/>
      <c r="E630" s="78"/>
      <c r="F630" s="78"/>
      <c r="G630" s="78"/>
      <c r="H630" s="78"/>
      <c r="I630" s="78"/>
      <c r="J630" s="78"/>
      <c r="K630" s="78"/>
      <c r="L630" s="78"/>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78"/>
      <c r="AZ630" s="78"/>
      <c r="BA630" s="78"/>
      <c r="BB630" s="78"/>
      <c r="BC630" s="78"/>
      <c r="BD630" s="78"/>
      <c r="BE630" s="78"/>
      <c r="BF630" s="78"/>
      <c r="BG630" s="78"/>
      <c r="BH630" s="78"/>
      <c r="BI630" s="78"/>
      <c r="BJ630" s="78"/>
      <c r="BK630" s="78"/>
      <c r="BL630" s="78"/>
    </row>
    <row r="631" spans="1:64" ht="16">
      <c r="A631" s="78"/>
      <c r="B631" s="78"/>
      <c r="C631" s="144"/>
      <c r="D631" s="144"/>
      <c r="E631" s="78"/>
      <c r="F631" s="78"/>
      <c r="G631" s="78"/>
      <c r="H631" s="78"/>
      <c r="I631" s="78"/>
      <c r="J631" s="78"/>
      <c r="K631" s="78"/>
      <c r="L631" s="78"/>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78"/>
      <c r="AZ631" s="78"/>
      <c r="BA631" s="78"/>
      <c r="BB631" s="78"/>
      <c r="BC631" s="78"/>
      <c r="BD631" s="78"/>
      <c r="BE631" s="78"/>
      <c r="BF631" s="78"/>
      <c r="BG631" s="78"/>
      <c r="BH631" s="78"/>
      <c r="BI631" s="78"/>
      <c r="BJ631" s="78"/>
      <c r="BK631" s="78"/>
      <c r="BL631" s="78"/>
    </row>
    <row r="632" spans="1:64" ht="16">
      <c r="A632" s="78"/>
      <c r="B632" s="78"/>
      <c r="C632" s="144"/>
      <c r="D632" s="144"/>
      <c r="E632" s="78"/>
      <c r="F632" s="78"/>
      <c r="G632" s="78"/>
      <c r="H632" s="78"/>
      <c r="I632" s="78"/>
      <c r="J632" s="78"/>
      <c r="K632" s="78"/>
      <c r="L632" s="78"/>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78"/>
      <c r="AZ632" s="78"/>
      <c r="BA632" s="78"/>
      <c r="BB632" s="78"/>
      <c r="BC632" s="78"/>
      <c r="BD632" s="78"/>
      <c r="BE632" s="78"/>
      <c r="BF632" s="78"/>
      <c r="BG632" s="78"/>
      <c r="BH632" s="78"/>
      <c r="BI632" s="78"/>
      <c r="BJ632" s="78"/>
      <c r="BK632" s="78"/>
      <c r="BL632" s="78"/>
    </row>
    <row r="633" spans="1:64" ht="16">
      <c r="A633" s="78"/>
      <c r="B633" s="78"/>
      <c r="C633" s="144"/>
      <c r="D633" s="144"/>
      <c r="E633" s="78"/>
      <c r="F633" s="78"/>
      <c r="G633" s="78"/>
      <c r="H633" s="78"/>
      <c r="I633" s="78"/>
      <c r="J633" s="78"/>
      <c r="K633" s="78"/>
      <c r="L633" s="78"/>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78"/>
      <c r="AZ633" s="78"/>
      <c r="BA633" s="78"/>
      <c r="BB633" s="78"/>
      <c r="BC633" s="78"/>
      <c r="BD633" s="78"/>
      <c r="BE633" s="78"/>
      <c r="BF633" s="78"/>
      <c r="BG633" s="78"/>
      <c r="BH633" s="78"/>
      <c r="BI633" s="78"/>
      <c r="BJ633" s="78"/>
      <c r="BK633" s="78"/>
      <c r="BL633" s="78"/>
    </row>
    <row r="634" spans="1:64" ht="16">
      <c r="A634" s="78"/>
      <c r="B634" s="78"/>
      <c r="C634" s="144"/>
      <c r="D634" s="144"/>
      <c r="E634" s="78"/>
      <c r="F634" s="78"/>
      <c r="G634" s="78"/>
      <c r="H634" s="78"/>
      <c r="I634" s="78"/>
      <c r="J634" s="78"/>
      <c r="K634" s="78"/>
      <c r="L634" s="78"/>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78"/>
      <c r="AZ634" s="78"/>
      <c r="BA634" s="78"/>
      <c r="BB634" s="78"/>
      <c r="BC634" s="78"/>
      <c r="BD634" s="78"/>
      <c r="BE634" s="78"/>
      <c r="BF634" s="78"/>
      <c r="BG634" s="78"/>
      <c r="BH634" s="78"/>
      <c r="BI634" s="78"/>
      <c r="BJ634" s="78"/>
      <c r="BK634" s="78"/>
      <c r="BL634" s="78"/>
    </row>
    <row r="635" spans="1:64" ht="16">
      <c r="A635" s="78"/>
      <c r="B635" s="78"/>
      <c r="C635" s="144"/>
      <c r="D635" s="144"/>
      <c r="E635" s="78"/>
      <c r="F635" s="78"/>
      <c r="G635" s="78"/>
      <c r="H635" s="78"/>
      <c r="I635" s="78"/>
      <c r="J635" s="78"/>
      <c r="K635" s="78"/>
      <c r="L635" s="78"/>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78"/>
      <c r="AZ635" s="78"/>
      <c r="BA635" s="78"/>
      <c r="BB635" s="78"/>
      <c r="BC635" s="78"/>
      <c r="BD635" s="78"/>
      <c r="BE635" s="78"/>
      <c r="BF635" s="78"/>
      <c r="BG635" s="78"/>
      <c r="BH635" s="78"/>
      <c r="BI635" s="78"/>
      <c r="BJ635" s="78"/>
      <c r="BK635" s="78"/>
      <c r="BL635" s="78"/>
    </row>
    <row r="636" spans="1:64" ht="16">
      <c r="A636" s="78"/>
      <c r="B636" s="78"/>
      <c r="C636" s="144"/>
      <c r="D636" s="144"/>
      <c r="E636" s="78"/>
      <c r="F636" s="78"/>
      <c r="G636" s="78"/>
      <c r="H636" s="78"/>
      <c r="I636" s="78"/>
      <c r="J636" s="78"/>
      <c r="K636" s="78"/>
      <c r="L636" s="78"/>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78"/>
      <c r="AZ636" s="78"/>
      <c r="BA636" s="78"/>
      <c r="BB636" s="78"/>
      <c r="BC636" s="78"/>
      <c r="BD636" s="78"/>
      <c r="BE636" s="78"/>
      <c r="BF636" s="78"/>
      <c r="BG636" s="78"/>
      <c r="BH636" s="78"/>
      <c r="BI636" s="78"/>
      <c r="BJ636" s="78"/>
      <c r="BK636" s="78"/>
      <c r="BL636" s="78"/>
    </row>
    <row r="637" spans="1:64" ht="16">
      <c r="A637" s="78"/>
      <c r="B637" s="78"/>
      <c r="C637" s="144"/>
      <c r="D637" s="144"/>
      <c r="E637" s="78"/>
      <c r="F637" s="78"/>
      <c r="G637" s="78"/>
      <c r="H637" s="78"/>
      <c r="I637" s="78"/>
      <c r="J637" s="78"/>
      <c r="K637" s="78"/>
      <c r="L637" s="78"/>
      <c r="M637" s="78"/>
      <c r="N637" s="78"/>
      <c r="O637" s="78"/>
      <c r="P637" s="78"/>
      <c r="Q637" s="78"/>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78"/>
      <c r="AZ637" s="78"/>
      <c r="BA637" s="78"/>
      <c r="BB637" s="78"/>
      <c r="BC637" s="78"/>
      <c r="BD637" s="78"/>
      <c r="BE637" s="78"/>
      <c r="BF637" s="78"/>
      <c r="BG637" s="78"/>
      <c r="BH637" s="78"/>
      <c r="BI637" s="78"/>
      <c r="BJ637" s="78"/>
      <c r="BK637" s="78"/>
      <c r="BL637" s="78"/>
    </row>
    <row r="638" spans="1:64" ht="16">
      <c r="A638" s="78"/>
      <c r="B638" s="78"/>
      <c r="C638" s="144"/>
      <c r="D638" s="144"/>
      <c r="E638" s="78"/>
      <c r="F638" s="78"/>
      <c r="G638" s="78"/>
      <c r="H638" s="78"/>
      <c r="I638" s="78"/>
      <c r="J638" s="78"/>
      <c r="K638" s="78"/>
      <c r="L638" s="78"/>
      <c r="M638" s="78"/>
      <c r="N638" s="78"/>
      <c r="O638" s="78"/>
      <c r="P638" s="78"/>
      <c r="Q638" s="78"/>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78"/>
      <c r="AZ638" s="78"/>
      <c r="BA638" s="78"/>
      <c r="BB638" s="78"/>
      <c r="BC638" s="78"/>
      <c r="BD638" s="78"/>
      <c r="BE638" s="78"/>
      <c r="BF638" s="78"/>
      <c r="BG638" s="78"/>
      <c r="BH638" s="78"/>
      <c r="BI638" s="78"/>
      <c r="BJ638" s="78"/>
      <c r="BK638" s="78"/>
      <c r="BL638" s="78"/>
    </row>
    <row r="639" spans="1:64" ht="16">
      <c r="A639" s="78"/>
      <c r="B639" s="78"/>
      <c r="C639" s="144"/>
      <c r="D639" s="144"/>
      <c r="E639" s="78"/>
      <c r="F639" s="78"/>
      <c r="G639" s="78"/>
      <c r="H639" s="78"/>
      <c r="I639" s="78"/>
      <c r="J639" s="78"/>
      <c r="K639" s="78"/>
      <c r="L639" s="78"/>
      <c r="M639" s="78"/>
      <c r="N639" s="78"/>
      <c r="O639" s="78"/>
      <c r="P639" s="78"/>
      <c r="Q639" s="78"/>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78"/>
      <c r="AZ639" s="78"/>
      <c r="BA639" s="78"/>
      <c r="BB639" s="78"/>
      <c r="BC639" s="78"/>
      <c r="BD639" s="78"/>
      <c r="BE639" s="78"/>
      <c r="BF639" s="78"/>
      <c r="BG639" s="78"/>
      <c r="BH639" s="78"/>
      <c r="BI639" s="78"/>
      <c r="BJ639" s="78"/>
      <c r="BK639" s="78"/>
      <c r="BL639" s="78"/>
    </row>
    <row r="640" spans="1:64" ht="16">
      <c r="A640" s="78"/>
      <c r="B640" s="78"/>
      <c r="C640" s="144"/>
      <c r="D640" s="144"/>
      <c r="E640" s="78"/>
      <c r="F640" s="78"/>
      <c r="G640" s="78"/>
      <c r="H640" s="78"/>
      <c r="I640" s="78"/>
      <c r="J640" s="78"/>
      <c r="K640" s="78"/>
      <c r="L640" s="78"/>
      <c r="M640" s="78"/>
      <c r="N640" s="78"/>
      <c r="O640" s="78"/>
      <c r="P640" s="78"/>
      <c r="Q640" s="78"/>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78"/>
      <c r="AZ640" s="78"/>
      <c r="BA640" s="78"/>
      <c r="BB640" s="78"/>
      <c r="BC640" s="78"/>
      <c r="BD640" s="78"/>
      <c r="BE640" s="78"/>
      <c r="BF640" s="78"/>
      <c r="BG640" s="78"/>
      <c r="BH640" s="78"/>
      <c r="BI640" s="78"/>
      <c r="BJ640" s="78"/>
      <c r="BK640" s="78"/>
      <c r="BL640" s="78"/>
    </row>
    <row r="641" spans="1:64" ht="16">
      <c r="A641" s="78"/>
      <c r="B641" s="78"/>
      <c r="C641" s="144"/>
      <c r="D641" s="144"/>
      <c r="E641" s="78"/>
      <c r="F641" s="78"/>
      <c r="G641" s="78"/>
      <c r="H641" s="78"/>
      <c r="I641" s="78"/>
      <c r="J641" s="78"/>
      <c r="K641" s="78"/>
      <c r="L641" s="78"/>
      <c r="M641" s="78"/>
      <c r="N641" s="78"/>
      <c r="O641" s="78"/>
      <c r="P641" s="78"/>
      <c r="Q641" s="78"/>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78"/>
      <c r="AZ641" s="78"/>
      <c r="BA641" s="78"/>
      <c r="BB641" s="78"/>
      <c r="BC641" s="78"/>
      <c r="BD641" s="78"/>
      <c r="BE641" s="78"/>
      <c r="BF641" s="78"/>
      <c r="BG641" s="78"/>
      <c r="BH641" s="78"/>
      <c r="BI641" s="78"/>
      <c r="BJ641" s="78"/>
      <c r="BK641" s="78"/>
      <c r="BL641" s="78"/>
    </row>
    <row r="642" spans="1:64" ht="16">
      <c r="A642" s="78"/>
      <c r="B642" s="78"/>
      <c r="C642" s="144"/>
      <c r="D642" s="144"/>
      <c r="E642" s="78"/>
      <c r="F642" s="78"/>
      <c r="G642" s="78"/>
      <c r="H642" s="78"/>
      <c r="I642" s="78"/>
      <c r="J642" s="78"/>
      <c r="K642" s="78"/>
      <c r="L642" s="78"/>
      <c r="M642" s="78"/>
      <c r="N642" s="78"/>
      <c r="O642" s="78"/>
      <c r="P642" s="78"/>
      <c r="Q642" s="78"/>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78"/>
      <c r="AZ642" s="78"/>
      <c r="BA642" s="78"/>
      <c r="BB642" s="78"/>
      <c r="BC642" s="78"/>
      <c r="BD642" s="78"/>
      <c r="BE642" s="78"/>
      <c r="BF642" s="78"/>
      <c r="BG642" s="78"/>
      <c r="BH642" s="78"/>
      <c r="BI642" s="78"/>
      <c r="BJ642" s="78"/>
      <c r="BK642" s="78"/>
      <c r="BL642" s="78"/>
    </row>
    <row r="643" spans="1:64" ht="16">
      <c r="A643" s="78"/>
      <c r="B643" s="78"/>
      <c r="C643" s="144"/>
      <c r="D643" s="144"/>
      <c r="E643" s="78"/>
      <c r="F643" s="78"/>
      <c r="G643" s="78"/>
      <c r="H643" s="78"/>
      <c r="I643" s="78"/>
      <c r="J643" s="78"/>
      <c r="K643" s="78"/>
      <c r="L643" s="78"/>
      <c r="M643" s="78"/>
      <c r="N643" s="78"/>
      <c r="O643" s="78"/>
      <c r="P643" s="78"/>
      <c r="Q643" s="78"/>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78"/>
      <c r="AZ643" s="78"/>
      <c r="BA643" s="78"/>
      <c r="BB643" s="78"/>
      <c r="BC643" s="78"/>
      <c r="BD643" s="78"/>
      <c r="BE643" s="78"/>
      <c r="BF643" s="78"/>
      <c r="BG643" s="78"/>
      <c r="BH643" s="78"/>
      <c r="BI643" s="78"/>
      <c r="BJ643" s="78"/>
      <c r="BK643" s="78"/>
      <c r="BL643" s="78"/>
    </row>
    <row r="644" spans="1:64" ht="16">
      <c r="A644" s="78"/>
      <c r="B644" s="78"/>
      <c r="C644" s="144"/>
      <c r="D644" s="144"/>
      <c r="E644" s="78"/>
      <c r="F644" s="78"/>
      <c r="G644" s="78"/>
      <c r="H644" s="78"/>
      <c r="I644" s="78"/>
      <c r="J644" s="78"/>
      <c r="K644" s="78"/>
      <c r="L644" s="78"/>
      <c r="M644" s="78"/>
      <c r="N644" s="78"/>
      <c r="O644" s="78"/>
      <c r="P644" s="78"/>
      <c r="Q644" s="78"/>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78"/>
      <c r="AZ644" s="78"/>
      <c r="BA644" s="78"/>
      <c r="BB644" s="78"/>
      <c r="BC644" s="78"/>
      <c r="BD644" s="78"/>
      <c r="BE644" s="78"/>
      <c r="BF644" s="78"/>
      <c r="BG644" s="78"/>
      <c r="BH644" s="78"/>
      <c r="BI644" s="78"/>
      <c r="BJ644" s="78"/>
      <c r="BK644" s="78"/>
      <c r="BL644" s="78"/>
    </row>
    <row r="645" spans="1:64" ht="16">
      <c r="A645" s="78"/>
      <c r="B645" s="78"/>
      <c r="C645" s="144"/>
      <c r="D645" s="144"/>
      <c r="E645" s="78"/>
      <c r="F645" s="78"/>
      <c r="G645" s="78"/>
      <c r="H645" s="78"/>
      <c r="I645" s="78"/>
      <c r="J645" s="78"/>
      <c r="K645" s="78"/>
      <c r="L645" s="78"/>
      <c r="M645" s="78"/>
      <c r="N645" s="78"/>
      <c r="O645" s="78"/>
      <c r="P645" s="78"/>
      <c r="Q645" s="78"/>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78"/>
      <c r="AZ645" s="78"/>
      <c r="BA645" s="78"/>
      <c r="BB645" s="78"/>
      <c r="BC645" s="78"/>
      <c r="BD645" s="78"/>
      <c r="BE645" s="78"/>
      <c r="BF645" s="78"/>
      <c r="BG645" s="78"/>
      <c r="BH645" s="78"/>
      <c r="BI645" s="78"/>
      <c r="BJ645" s="78"/>
      <c r="BK645" s="78"/>
      <c r="BL645" s="78"/>
    </row>
    <row r="646" spans="1:64" ht="16">
      <c r="A646" s="78"/>
      <c r="B646" s="78"/>
      <c r="C646" s="144"/>
      <c r="D646" s="144"/>
      <c r="E646" s="78"/>
      <c r="F646" s="78"/>
      <c r="G646" s="78"/>
      <c r="H646" s="78"/>
      <c r="I646" s="78"/>
      <c r="J646" s="78"/>
      <c r="K646" s="78"/>
      <c r="L646" s="78"/>
      <c r="M646" s="78"/>
      <c r="N646" s="78"/>
      <c r="O646" s="78"/>
      <c r="P646" s="78"/>
      <c r="Q646" s="78"/>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78"/>
      <c r="AZ646" s="78"/>
      <c r="BA646" s="78"/>
      <c r="BB646" s="78"/>
      <c r="BC646" s="78"/>
      <c r="BD646" s="78"/>
      <c r="BE646" s="78"/>
      <c r="BF646" s="78"/>
      <c r="BG646" s="78"/>
      <c r="BH646" s="78"/>
      <c r="BI646" s="78"/>
      <c r="BJ646" s="78"/>
      <c r="BK646" s="78"/>
      <c r="BL646" s="78"/>
    </row>
    <row r="647" spans="1:64" ht="16">
      <c r="A647" s="78"/>
      <c r="B647" s="78"/>
      <c r="C647" s="144"/>
      <c r="D647" s="144"/>
      <c r="E647" s="78"/>
      <c r="F647" s="78"/>
      <c r="G647" s="78"/>
      <c r="H647" s="78"/>
      <c r="I647" s="78"/>
      <c r="J647" s="78"/>
      <c r="K647" s="78"/>
      <c r="L647" s="78"/>
      <c r="M647" s="78"/>
      <c r="N647" s="78"/>
      <c r="O647" s="78"/>
      <c r="P647" s="78"/>
      <c r="Q647" s="78"/>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78"/>
      <c r="AZ647" s="78"/>
      <c r="BA647" s="78"/>
      <c r="BB647" s="78"/>
      <c r="BC647" s="78"/>
      <c r="BD647" s="78"/>
      <c r="BE647" s="78"/>
      <c r="BF647" s="78"/>
      <c r="BG647" s="78"/>
      <c r="BH647" s="78"/>
      <c r="BI647" s="78"/>
      <c r="BJ647" s="78"/>
      <c r="BK647" s="78"/>
      <c r="BL647" s="78"/>
    </row>
    <row r="648" spans="1:64" ht="16">
      <c r="A648" s="78"/>
      <c r="B648" s="78"/>
      <c r="C648" s="144"/>
      <c r="D648" s="144"/>
      <c r="E648" s="78"/>
      <c r="F648" s="78"/>
      <c r="G648" s="78"/>
      <c r="H648" s="78"/>
      <c r="I648" s="78"/>
      <c r="J648" s="78"/>
      <c r="K648" s="78"/>
      <c r="L648" s="78"/>
      <c r="M648" s="78"/>
      <c r="N648" s="78"/>
      <c r="O648" s="78"/>
      <c r="P648" s="78"/>
      <c r="Q648" s="78"/>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78"/>
      <c r="AZ648" s="78"/>
      <c r="BA648" s="78"/>
      <c r="BB648" s="78"/>
      <c r="BC648" s="78"/>
      <c r="BD648" s="78"/>
      <c r="BE648" s="78"/>
      <c r="BF648" s="78"/>
      <c r="BG648" s="78"/>
      <c r="BH648" s="78"/>
      <c r="BI648" s="78"/>
      <c r="BJ648" s="78"/>
      <c r="BK648" s="78"/>
      <c r="BL648" s="78"/>
    </row>
    <row r="649" spans="1:64" ht="16">
      <c r="A649" s="78"/>
      <c r="B649" s="78"/>
      <c r="C649" s="144"/>
      <c r="D649" s="144"/>
      <c r="E649" s="78"/>
      <c r="F649" s="78"/>
      <c r="G649" s="78"/>
      <c r="H649" s="78"/>
      <c r="I649" s="78"/>
      <c r="J649" s="78"/>
      <c r="K649" s="78"/>
      <c r="L649" s="78"/>
      <c r="M649" s="78"/>
      <c r="N649" s="78"/>
      <c r="O649" s="78"/>
      <c r="P649" s="78"/>
      <c r="Q649" s="78"/>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78"/>
      <c r="AZ649" s="78"/>
      <c r="BA649" s="78"/>
      <c r="BB649" s="78"/>
      <c r="BC649" s="78"/>
      <c r="BD649" s="78"/>
      <c r="BE649" s="78"/>
      <c r="BF649" s="78"/>
      <c r="BG649" s="78"/>
      <c r="BH649" s="78"/>
      <c r="BI649" s="78"/>
      <c r="BJ649" s="78"/>
      <c r="BK649" s="78"/>
      <c r="BL649" s="78"/>
    </row>
    <row r="650" spans="1:64" ht="16">
      <c r="A650" s="78"/>
      <c r="B650" s="78"/>
      <c r="C650" s="144"/>
      <c r="D650" s="144"/>
      <c r="E650" s="78"/>
      <c r="F650" s="78"/>
      <c r="G650" s="78"/>
      <c r="H650" s="78"/>
      <c r="I650" s="78"/>
      <c r="J650" s="78"/>
      <c r="K650" s="78"/>
      <c r="L650" s="78"/>
      <c r="M650" s="78"/>
      <c r="N650" s="78"/>
      <c r="O650" s="78"/>
      <c r="P650" s="78"/>
      <c r="Q650" s="78"/>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78"/>
      <c r="AZ650" s="78"/>
      <c r="BA650" s="78"/>
      <c r="BB650" s="78"/>
      <c r="BC650" s="78"/>
      <c r="BD650" s="78"/>
      <c r="BE650" s="78"/>
      <c r="BF650" s="78"/>
      <c r="BG650" s="78"/>
      <c r="BH650" s="78"/>
      <c r="BI650" s="78"/>
      <c r="BJ650" s="78"/>
      <c r="BK650" s="78"/>
      <c r="BL650" s="78"/>
    </row>
    <row r="651" spans="1:64" ht="16">
      <c r="A651" s="78"/>
      <c r="B651" s="78"/>
      <c r="C651" s="144"/>
      <c r="D651" s="144"/>
      <c r="E651" s="78"/>
      <c r="F651" s="78"/>
      <c r="G651" s="78"/>
      <c r="H651" s="78"/>
      <c r="I651" s="78"/>
      <c r="J651" s="78"/>
      <c r="K651" s="78"/>
      <c r="L651" s="78"/>
      <c r="M651" s="78"/>
      <c r="N651" s="78"/>
      <c r="O651" s="78"/>
      <c r="P651" s="78"/>
      <c r="Q651" s="78"/>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78"/>
      <c r="AZ651" s="78"/>
      <c r="BA651" s="78"/>
      <c r="BB651" s="78"/>
      <c r="BC651" s="78"/>
      <c r="BD651" s="78"/>
      <c r="BE651" s="78"/>
      <c r="BF651" s="78"/>
      <c r="BG651" s="78"/>
      <c r="BH651" s="78"/>
      <c r="BI651" s="78"/>
      <c r="BJ651" s="78"/>
      <c r="BK651" s="78"/>
      <c r="BL651" s="78"/>
    </row>
    <row r="652" spans="1:64" ht="16">
      <c r="A652" s="78"/>
      <c r="B652" s="78"/>
      <c r="C652" s="144"/>
      <c r="D652" s="144"/>
      <c r="E652" s="78"/>
      <c r="F652" s="78"/>
      <c r="G652" s="78"/>
      <c r="H652" s="78"/>
      <c r="I652" s="78"/>
      <c r="J652" s="78"/>
      <c r="K652" s="78"/>
      <c r="L652" s="78"/>
      <c r="M652" s="78"/>
      <c r="N652" s="78"/>
      <c r="O652" s="78"/>
      <c r="P652" s="78"/>
      <c r="Q652" s="78"/>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78"/>
      <c r="AZ652" s="78"/>
      <c r="BA652" s="78"/>
      <c r="BB652" s="78"/>
      <c r="BC652" s="78"/>
      <c r="BD652" s="78"/>
      <c r="BE652" s="78"/>
      <c r="BF652" s="78"/>
      <c r="BG652" s="78"/>
      <c r="BH652" s="78"/>
      <c r="BI652" s="78"/>
      <c r="BJ652" s="78"/>
      <c r="BK652" s="78"/>
      <c r="BL652" s="78"/>
    </row>
    <row r="653" spans="1:64" ht="16">
      <c r="A653" s="78"/>
      <c r="B653" s="78"/>
      <c r="C653" s="144"/>
      <c r="D653" s="144"/>
      <c r="E653" s="78"/>
      <c r="F653" s="78"/>
      <c r="G653" s="78"/>
      <c r="H653" s="78"/>
      <c r="I653" s="78"/>
      <c r="J653" s="78"/>
      <c r="K653" s="78"/>
      <c r="L653" s="78"/>
      <c r="M653" s="78"/>
      <c r="N653" s="78"/>
      <c r="O653" s="78"/>
      <c r="P653" s="78"/>
      <c r="Q653" s="78"/>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78"/>
      <c r="AZ653" s="78"/>
      <c r="BA653" s="78"/>
      <c r="BB653" s="78"/>
      <c r="BC653" s="78"/>
      <c r="BD653" s="78"/>
      <c r="BE653" s="78"/>
      <c r="BF653" s="78"/>
      <c r="BG653" s="78"/>
      <c r="BH653" s="78"/>
      <c r="BI653" s="78"/>
      <c r="BJ653" s="78"/>
      <c r="BK653" s="78"/>
      <c r="BL653" s="78"/>
    </row>
    <row r="654" spans="1:64" ht="16">
      <c r="A654" s="78"/>
      <c r="B654" s="78"/>
      <c r="C654" s="144"/>
      <c r="D654" s="144"/>
      <c r="E654" s="78"/>
      <c r="F654" s="78"/>
      <c r="G654" s="78"/>
      <c r="H654" s="78"/>
      <c r="I654" s="78"/>
      <c r="J654" s="78"/>
      <c r="K654" s="78"/>
      <c r="L654" s="78"/>
      <c r="M654" s="78"/>
      <c r="N654" s="78"/>
      <c r="O654" s="78"/>
      <c r="P654" s="78"/>
      <c r="Q654" s="78"/>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78"/>
      <c r="AZ654" s="78"/>
      <c r="BA654" s="78"/>
      <c r="BB654" s="78"/>
      <c r="BC654" s="78"/>
      <c r="BD654" s="78"/>
      <c r="BE654" s="78"/>
      <c r="BF654" s="78"/>
      <c r="BG654" s="78"/>
      <c r="BH654" s="78"/>
      <c r="BI654" s="78"/>
      <c r="BJ654" s="78"/>
      <c r="BK654" s="78"/>
      <c r="BL654" s="78"/>
    </row>
    <row r="655" spans="1:64" ht="16">
      <c r="A655" s="78"/>
      <c r="B655" s="78"/>
      <c r="C655" s="144"/>
      <c r="D655" s="144"/>
      <c r="E655" s="78"/>
      <c r="F655" s="78"/>
      <c r="G655" s="78"/>
      <c r="H655" s="78"/>
      <c r="I655" s="78"/>
      <c r="J655" s="78"/>
      <c r="K655" s="78"/>
      <c r="L655" s="78"/>
      <c r="M655" s="78"/>
      <c r="N655" s="78"/>
      <c r="O655" s="78"/>
      <c r="P655" s="78"/>
      <c r="Q655" s="78"/>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78"/>
      <c r="AZ655" s="78"/>
      <c r="BA655" s="78"/>
      <c r="BB655" s="78"/>
      <c r="BC655" s="78"/>
      <c r="BD655" s="78"/>
      <c r="BE655" s="78"/>
      <c r="BF655" s="78"/>
      <c r="BG655" s="78"/>
      <c r="BH655" s="78"/>
      <c r="BI655" s="78"/>
      <c r="BJ655" s="78"/>
      <c r="BK655" s="78"/>
      <c r="BL655" s="78"/>
    </row>
    <row r="656" spans="1:64" ht="16">
      <c r="A656" s="78"/>
      <c r="B656" s="78"/>
      <c r="C656" s="144"/>
      <c r="D656" s="144"/>
      <c r="E656" s="78"/>
      <c r="F656" s="78"/>
      <c r="G656" s="78"/>
      <c r="H656" s="78"/>
      <c r="I656" s="78"/>
      <c r="J656" s="78"/>
      <c r="K656" s="78"/>
      <c r="L656" s="78"/>
      <c r="M656" s="78"/>
      <c r="N656" s="78"/>
      <c r="O656" s="78"/>
      <c r="P656" s="78"/>
      <c r="Q656" s="78"/>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78"/>
      <c r="AZ656" s="78"/>
      <c r="BA656" s="78"/>
      <c r="BB656" s="78"/>
      <c r="BC656" s="78"/>
      <c r="BD656" s="78"/>
      <c r="BE656" s="78"/>
      <c r="BF656" s="78"/>
      <c r="BG656" s="78"/>
      <c r="BH656" s="78"/>
      <c r="BI656" s="78"/>
      <c r="BJ656" s="78"/>
      <c r="BK656" s="78"/>
      <c r="BL656" s="78"/>
    </row>
    <row r="657" spans="1:64" ht="16">
      <c r="A657" s="78"/>
      <c r="B657" s="78"/>
      <c r="C657" s="144"/>
      <c r="D657" s="144"/>
      <c r="E657" s="78"/>
      <c r="F657" s="78"/>
      <c r="G657" s="78"/>
      <c r="H657" s="78"/>
      <c r="I657" s="78"/>
      <c r="J657" s="78"/>
      <c r="K657" s="78"/>
      <c r="L657" s="78"/>
      <c r="M657" s="78"/>
      <c r="N657" s="78"/>
      <c r="O657" s="78"/>
      <c r="P657" s="78"/>
      <c r="Q657" s="78"/>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78"/>
      <c r="AZ657" s="78"/>
      <c r="BA657" s="78"/>
      <c r="BB657" s="78"/>
      <c r="BC657" s="78"/>
      <c r="BD657" s="78"/>
      <c r="BE657" s="78"/>
      <c r="BF657" s="78"/>
      <c r="BG657" s="78"/>
      <c r="BH657" s="78"/>
      <c r="BI657" s="78"/>
      <c r="BJ657" s="78"/>
      <c r="BK657" s="78"/>
      <c r="BL657" s="78"/>
    </row>
    <row r="658" spans="1:64" ht="16">
      <c r="A658" s="78"/>
      <c r="B658" s="78"/>
      <c r="C658" s="144"/>
      <c r="D658" s="144"/>
      <c r="E658" s="78"/>
      <c r="F658" s="78"/>
      <c r="G658" s="78"/>
      <c r="H658" s="78"/>
      <c r="I658" s="78"/>
      <c r="J658" s="78"/>
      <c r="K658" s="78"/>
      <c r="L658" s="78"/>
      <c r="M658" s="78"/>
      <c r="N658" s="78"/>
      <c r="O658" s="78"/>
      <c r="P658" s="78"/>
      <c r="Q658" s="78"/>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78"/>
      <c r="AZ658" s="78"/>
      <c r="BA658" s="78"/>
      <c r="BB658" s="78"/>
      <c r="BC658" s="78"/>
      <c r="BD658" s="78"/>
      <c r="BE658" s="78"/>
      <c r="BF658" s="78"/>
      <c r="BG658" s="78"/>
      <c r="BH658" s="78"/>
      <c r="BI658" s="78"/>
      <c r="BJ658" s="78"/>
      <c r="BK658" s="78"/>
      <c r="BL658" s="78"/>
    </row>
    <row r="659" spans="1:64" ht="16">
      <c r="A659" s="78"/>
      <c r="B659" s="78"/>
      <c r="C659" s="144"/>
      <c r="D659" s="144"/>
      <c r="E659" s="78"/>
      <c r="F659" s="78"/>
      <c r="G659" s="78"/>
      <c r="H659" s="78"/>
      <c r="I659" s="78"/>
      <c r="J659" s="78"/>
      <c r="K659" s="78"/>
      <c r="L659" s="78"/>
      <c r="M659" s="78"/>
      <c r="N659" s="78"/>
      <c r="O659" s="78"/>
      <c r="P659" s="78"/>
      <c r="Q659" s="78"/>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78"/>
      <c r="AZ659" s="78"/>
      <c r="BA659" s="78"/>
      <c r="BB659" s="78"/>
      <c r="BC659" s="78"/>
      <c r="BD659" s="78"/>
      <c r="BE659" s="78"/>
      <c r="BF659" s="78"/>
      <c r="BG659" s="78"/>
      <c r="BH659" s="78"/>
      <c r="BI659" s="78"/>
      <c r="BJ659" s="78"/>
      <c r="BK659" s="78"/>
      <c r="BL659" s="78"/>
    </row>
    <row r="660" spans="1:64" ht="16">
      <c r="A660" s="78"/>
      <c r="B660" s="78"/>
      <c r="C660" s="144"/>
      <c r="D660" s="144"/>
      <c r="E660" s="78"/>
      <c r="F660" s="78"/>
      <c r="G660" s="78"/>
      <c r="H660" s="78"/>
      <c r="I660" s="78"/>
      <c r="J660" s="78"/>
      <c r="K660" s="78"/>
      <c r="L660" s="78"/>
      <c r="M660" s="78"/>
      <c r="N660" s="78"/>
      <c r="O660" s="78"/>
      <c r="P660" s="78"/>
      <c r="Q660" s="78"/>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78"/>
      <c r="AZ660" s="78"/>
      <c r="BA660" s="78"/>
      <c r="BB660" s="78"/>
      <c r="BC660" s="78"/>
      <c r="BD660" s="78"/>
      <c r="BE660" s="78"/>
      <c r="BF660" s="78"/>
      <c r="BG660" s="78"/>
      <c r="BH660" s="78"/>
      <c r="BI660" s="78"/>
      <c r="BJ660" s="78"/>
      <c r="BK660" s="78"/>
      <c r="BL660" s="78"/>
    </row>
    <row r="661" spans="1:64" ht="16">
      <c r="A661" s="78"/>
      <c r="B661" s="78"/>
      <c r="C661" s="144"/>
      <c r="D661" s="144"/>
      <c r="E661" s="78"/>
      <c r="F661" s="78"/>
      <c r="G661" s="78"/>
      <c r="H661" s="78"/>
      <c r="I661" s="78"/>
      <c r="J661" s="78"/>
      <c r="K661" s="78"/>
      <c r="L661" s="78"/>
      <c r="M661" s="78"/>
      <c r="N661" s="78"/>
      <c r="O661" s="78"/>
      <c r="P661" s="78"/>
      <c r="Q661" s="78"/>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78"/>
      <c r="AZ661" s="78"/>
      <c r="BA661" s="78"/>
      <c r="BB661" s="78"/>
      <c r="BC661" s="78"/>
      <c r="BD661" s="78"/>
      <c r="BE661" s="78"/>
      <c r="BF661" s="78"/>
      <c r="BG661" s="78"/>
      <c r="BH661" s="78"/>
      <c r="BI661" s="78"/>
      <c r="BJ661" s="78"/>
      <c r="BK661" s="78"/>
      <c r="BL661" s="78"/>
    </row>
    <row r="662" spans="1:64" ht="16">
      <c r="A662" s="78"/>
      <c r="B662" s="78"/>
      <c r="C662" s="144"/>
      <c r="D662" s="144"/>
      <c r="E662" s="78"/>
      <c r="F662" s="78"/>
      <c r="G662" s="78"/>
      <c r="H662" s="78"/>
      <c r="I662" s="78"/>
      <c r="J662" s="78"/>
      <c r="K662" s="78"/>
      <c r="L662" s="78"/>
      <c r="M662" s="78"/>
      <c r="N662" s="78"/>
      <c r="O662" s="78"/>
      <c r="P662" s="78"/>
      <c r="Q662" s="78"/>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78"/>
      <c r="AZ662" s="78"/>
      <c r="BA662" s="78"/>
      <c r="BB662" s="78"/>
      <c r="BC662" s="78"/>
      <c r="BD662" s="78"/>
      <c r="BE662" s="78"/>
      <c r="BF662" s="78"/>
      <c r="BG662" s="78"/>
      <c r="BH662" s="78"/>
      <c r="BI662" s="78"/>
      <c r="BJ662" s="78"/>
      <c r="BK662" s="78"/>
      <c r="BL662" s="78"/>
    </row>
    <row r="663" spans="1:64" ht="16">
      <c r="A663" s="78"/>
      <c r="B663" s="78"/>
      <c r="C663" s="144"/>
      <c r="D663" s="144"/>
      <c r="E663" s="78"/>
      <c r="F663" s="78"/>
      <c r="G663" s="78"/>
      <c r="H663" s="78"/>
      <c r="I663" s="78"/>
      <c r="J663" s="78"/>
      <c r="K663" s="78"/>
      <c r="L663" s="78"/>
      <c r="M663" s="78"/>
      <c r="N663" s="78"/>
      <c r="O663" s="78"/>
      <c r="P663" s="78"/>
      <c r="Q663" s="78"/>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78"/>
      <c r="AZ663" s="78"/>
      <c r="BA663" s="78"/>
      <c r="BB663" s="78"/>
      <c r="BC663" s="78"/>
      <c r="BD663" s="78"/>
      <c r="BE663" s="78"/>
      <c r="BF663" s="78"/>
      <c r="BG663" s="78"/>
      <c r="BH663" s="78"/>
      <c r="BI663" s="78"/>
      <c r="BJ663" s="78"/>
      <c r="BK663" s="78"/>
      <c r="BL663" s="78"/>
    </row>
    <row r="664" spans="1:64" ht="16">
      <c r="A664" s="78"/>
      <c r="B664" s="78"/>
      <c r="C664" s="144"/>
      <c r="D664" s="144"/>
      <c r="E664" s="78"/>
      <c r="F664" s="78"/>
      <c r="G664" s="78"/>
      <c r="H664" s="78"/>
      <c r="I664" s="78"/>
      <c r="J664" s="78"/>
      <c r="K664" s="78"/>
      <c r="L664" s="78"/>
      <c r="M664" s="78"/>
      <c r="N664" s="78"/>
      <c r="O664" s="78"/>
      <c r="P664" s="78"/>
      <c r="Q664" s="78"/>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78"/>
      <c r="AZ664" s="78"/>
      <c r="BA664" s="78"/>
      <c r="BB664" s="78"/>
      <c r="BC664" s="78"/>
      <c r="BD664" s="78"/>
      <c r="BE664" s="78"/>
      <c r="BF664" s="78"/>
      <c r="BG664" s="78"/>
      <c r="BH664" s="78"/>
      <c r="BI664" s="78"/>
      <c r="BJ664" s="78"/>
      <c r="BK664" s="78"/>
      <c r="BL664" s="78"/>
    </row>
    <row r="665" spans="1:64" ht="16">
      <c r="A665" s="78"/>
      <c r="B665" s="78"/>
      <c r="C665" s="144"/>
      <c r="D665" s="144"/>
      <c r="E665" s="78"/>
      <c r="F665" s="78"/>
      <c r="G665" s="78"/>
      <c r="H665" s="78"/>
      <c r="I665" s="78"/>
      <c r="J665" s="78"/>
      <c r="K665" s="78"/>
      <c r="L665" s="78"/>
      <c r="M665" s="78"/>
      <c r="N665" s="78"/>
      <c r="O665" s="78"/>
      <c r="P665" s="78"/>
      <c r="Q665" s="78"/>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78"/>
      <c r="AZ665" s="78"/>
      <c r="BA665" s="78"/>
      <c r="BB665" s="78"/>
      <c r="BC665" s="78"/>
      <c r="BD665" s="78"/>
      <c r="BE665" s="78"/>
      <c r="BF665" s="78"/>
      <c r="BG665" s="78"/>
      <c r="BH665" s="78"/>
      <c r="BI665" s="78"/>
      <c r="BJ665" s="78"/>
      <c r="BK665" s="78"/>
      <c r="BL665" s="78"/>
    </row>
    <row r="666" spans="1:64" ht="16">
      <c r="A666" s="78"/>
      <c r="B666" s="78"/>
      <c r="C666" s="144"/>
      <c r="D666" s="144"/>
      <c r="E666" s="78"/>
      <c r="F666" s="78"/>
      <c r="G666" s="78"/>
      <c r="H666" s="78"/>
      <c r="I666" s="78"/>
      <c r="J666" s="78"/>
      <c r="K666" s="78"/>
      <c r="L666" s="78"/>
      <c r="M666" s="78"/>
      <c r="N666" s="78"/>
      <c r="O666" s="78"/>
      <c r="P666" s="78"/>
      <c r="Q666" s="78"/>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78"/>
      <c r="AZ666" s="78"/>
      <c r="BA666" s="78"/>
      <c r="BB666" s="78"/>
      <c r="BC666" s="78"/>
      <c r="BD666" s="78"/>
      <c r="BE666" s="78"/>
      <c r="BF666" s="78"/>
      <c r="BG666" s="78"/>
      <c r="BH666" s="78"/>
      <c r="BI666" s="78"/>
      <c r="BJ666" s="78"/>
      <c r="BK666" s="78"/>
      <c r="BL666" s="78"/>
    </row>
    <row r="667" spans="1:64" ht="16">
      <c r="A667" s="78"/>
      <c r="B667" s="78"/>
      <c r="C667" s="144"/>
      <c r="D667" s="144"/>
      <c r="E667" s="78"/>
      <c r="F667" s="78"/>
      <c r="G667" s="78"/>
      <c r="H667" s="78"/>
      <c r="I667" s="78"/>
      <c r="J667" s="78"/>
      <c r="K667" s="78"/>
      <c r="L667" s="78"/>
      <c r="M667" s="78"/>
      <c r="N667" s="78"/>
      <c r="O667" s="78"/>
      <c r="P667" s="78"/>
      <c r="Q667" s="78"/>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78"/>
      <c r="AZ667" s="78"/>
      <c r="BA667" s="78"/>
      <c r="BB667" s="78"/>
      <c r="BC667" s="78"/>
      <c r="BD667" s="78"/>
      <c r="BE667" s="78"/>
      <c r="BF667" s="78"/>
      <c r="BG667" s="78"/>
      <c r="BH667" s="78"/>
      <c r="BI667" s="78"/>
      <c r="BJ667" s="78"/>
      <c r="BK667" s="78"/>
      <c r="BL667" s="78"/>
    </row>
    <row r="668" spans="1:64" ht="16">
      <c r="A668" s="78"/>
      <c r="B668" s="78"/>
      <c r="C668" s="144"/>
      <c r="D668" s="144"/>
      <c r="E668" s="78"/>
      <c r="F668" s="78"/>
      <c r="G668" s="78"/>
      <c r="H668" s="78"/>
      <c r="I668" s="78"/>
      <c r="J668" s="78"/>
      <c r="K668" s="78"/>
      <c r="L668" s="78"/>
      <c r="M668" s="78"/>
      <c r="N668" s="78"/>
      <c r="O668" s="78"/>
      <c r="P668" s="78"/>
      <c r="Q668" s="78"/>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78"/>
      <c r="AZ668" s="78"/>
      <c r="BA668" s="78"/>
      <c r="BB668" s="78"/>
      <c r="BC668" s="78"/>
      <c r="BD668" s="78"/>
      <c r="BE668" s="78"/>
      <c r="BF668" s="78"/>
      <c r="BG668" s="78"/>
      <c r="BH668" s="78"/>
      <c r="BI668" s="78"/>
      <c r="BJ668" s="78"/>
      <c r="BK668" s="78"/>
      <c r="BL668" s="78"/>
    </row>
    <row r="669" spans="1:64" ht="16">
      <c r="A669" s="78"/>
      <c r="B669" s="78"/>
      <c r="C669" s="144"/>
      <c r="D669" s="144"/>
      <c r="E669" s="78"/>
      <c r="F669" s="78"/>
      <c r="G669" s="78"/>
      <c r="H669" s="78"/>
      <c r="I669" s="78"/>
      <c r="J669" s="78"/>
      <c r="K669" s="78"/>
      <c r="L669" s="78"/>
      <c r="M669" s="78"/>
      <c r="N669" s="78"/>
      <c r="O669" s="78"/>
      <c r="P669" s="78"/>
      <c r="Q669" s="78"/>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78"/>
      <c r="AZ669" s="78"/>
      <c r="BA669" s="78"/>
      <c r="BB669" s="78"/>
      <c r="BC669" s="78"/>
      <c r="BD669" s="78"/>
      <c r="BE669" s="78"/>
      <c r="BF669" s="78"/>
      <c r="BG669" s="78"/>
      <c r="BH669" s="78"/>
      <c r="BI669" s="78"/>
      <c r="BJ669" s="78"/>
      <c r="BK669" s="78"/>
      <c r="BL669" s="78"/>
    </row>
    <row r="670" spans="1:64" ht="16">
      <c r="A670" s="78"/>
      <c r="B670" s="78"/>
      <c r="C670" s="144"/>
      <c r="D670" s="144"/>
      <c r="E670" s="78"/>
      <c r="F670" s="78"/>
      <c r="G670" s="78"/>
      <c r="H670" s="78"/>
      <c r="I670" s="78"/>
      <c r="J670" s="78"/>
      <c r="K670" s="78"/>
      <c r="L670" s="78"/>
      <c r="M670" s="78"/>
      <c r="N670" s="78"/>
      <c r="O670" s="78"/>
      <c r="P670" s="78"/>
      <c r="Q670" s="78"/>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78"/>
      <c r="AZ670" s="78"/>
      <c r="BA670" s="78"/>
      <c r="BB670" s="78"/>
      <c r="BC670" s="78"/>
      <c r="BD670" s="78"/>
      <c r="BE670" s="78"/>
      <c r="BF670" s="78"/>
      <c r="BG670" s="78"/>
      <c r="BH670" s="78"/>
      <c r="BI670" s="78"/>
      <c r="BJ670" s="78"/>
      <c r="BK670" s="78"/>
      <c r="BL670" s="78"/>
    </row>
    <row r="671" spans="1:64" ht="16">
      <c r="A671" s="78"/>
      <c r="B671" s="78"/>
      <c r="C671" s="144"/>
      <c r="D671" s="144"/>
      <c r="E671" s="78"/>
      <c r="F671" s="78"/>
      <c r="G671" s="78"/>
      <c r="H671" s="78"/>
      <c r="I671" s="78"/>
      <c r="J671" s="78"/>
      <c r="K671" s="78"/>
      <c r="L671" s="78"/>
      <c r="M671" s="78"/>
      <c r="N671" s="78"/>
      <c r="O671" s="78"/>
      <c r="P671" s="78"/>
      <c r="Q671" s="78"/>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78"/>
      <c r="AZ671" s="78"/>
      <c r="BA671" s="78"/>
      <c r="BB671" s="78"/>
      <c r="BC671" s="78"/>
      <c r="BD671" s="78"/>
      <c r="BE671" s="78"/>
      <c r="BF671" s="78"/>
      <c r="BG671" s="78"/>
      <c r="BH671" s="78"/>
      <c r="BI671" s="78"/>
      <c r="BJ671" s="78"/>
      <c r="BK671" s="78"/>
      <c r="BL671" s="78"/>
    </row>
    <row r="672" spans="1:64" ht="16">
      <c r="A672" s="78"/>
      <c r="B672" s="78"/>
      <c r="C672" s="144"/>
      <c r="D672" s="144"/>
      <c r="E672" s="78"/>
      <c r="F672" s="78"/>
      <c r="G672" s="78"/>
      <c r="H672" s="78"/>
      <c r="I672" s="78"/>
      <c r="J672" s="78"/>
      <c r="K672" s="78"/>
      <c r="L672" s="78"/>
      <c r="M672" s="78"/>
      <c r="N672" s="78"/>
      <c r="O672" s="78"/>
      <c r="P672" s="78"/>
      <c r="Q672" s="78"/>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78"/>
      <c r="AZ672" s="78"/>
      <c r="BA672" s="78"/>
      <c r="BB672" s="78"/>
      <c r="BC672" s="78"/>
      <c r="BD672" s="78"/>
      <c r="BE672" s="78"/>
      <c r="BF672" s="78"/>
      <c r="BG672" s="78"/>
      <c r="BH672" s="78"/>
      <c r="BI672" s="78"/>
      <c r="BJ672" s="78"/>
      <c r="BK672" s="78"/>
      <c r="BL672" s="78"/>
    </row>
    <row r="673" spans="1:64" ht="16">
      <c r="A673" s="78"/>
      <c r="B673" s="78"/>
      <c r="C673" s="144"/>
      <c r="D673" s="144"/>
      <c r="E673" s="78"/>
      <c r="F673" s="78"/>
      <c r="G673" s="78"/>
      <c r="H673" s="78"/>
      <c r="I673" s="78"/>
      <c r="J673" s="78"/>
      <c r="K673" s="78"/>
      <c r="L673" s="78"/>
      <c r="M673" s="78"/>
      <c r="N673" s="78"/>
      <c r="O673" s="78"/>
      <c r="P673" s="78"/>
      <c r="Q673" s="78"/>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78"/>
      <c r="AZ673" s="78"/>
      <c r="BA673" s="78"/>
      <c r="BB673" s="78"/>
      <c r="BC673" s="78"/>
      <c r="BD673" s="78"/>
      <c r="BE673" s="78"/>
      <c r="BF673" s="78"/>
      <c r="BG673" s="78"/>
      <c r="BH673" s="78"/>
      <c r="BI673" s="78"/>
      <c r="BJ673" s="78"/>
      <c r="BK673" s="78"/>
      <c r="BL673" s="78"/>
    </row>
    <row r="674" spans="1:64" ht="16">
      <c r="A674" s="78"/>
      <c r="B674" s="78"/>
      <c r="C674" s="144"/>
      <c r="D674" s="144"/>
      <c r="E674" s="78"/>
      <c r="F674" s="78"/>
      <c r="G674" s="78"/>
      <c r="H674" s="78"/>
      <c r="I674" s="78"/>
      <c r="J674" s="78"/>
      <c r="K674" s="78"/>
      <c r="L674" s="78"/>
      <c r="M674" s="78"/>
      <c r="N674" s="78"/>
      <c r="O674" s="78"/>
      <c r="P674" s="78"/>
      <c r="Q674" s="78"/>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78"/>
      <c r="AZ674" s="78"/>
      <c r="BA674" s="78"/>
      <c r="BB674" s="78"/>
      <c r="BC674" s="78"/>
      <c r="BD674" s="78"/>
      <c r="BE674" s="78"/>
      <c r="BF674" s="78"/>
      <c r="BG674" s="78"/>
      <c r="BH674" s="78"/>
      <c r="BI674" s="78"/>
      <c r="BJ674" s="78"/>
      <c r="BK674" s="78"/>
      <c r="BL674" s="78"/>
    </row>
    <row r="675" spans="1:64" ht="16">
      <c r="A675" s="78"/>
      <c r="B675" s="78"/>
      <c r="C675" s="144"/>
      <c r="D675" s="144"/>
      <c r="E675" s="78"/>
      <c r="F675" s="78"/>
      <c r="G675" s="78"/>
      <c r="H675" s="78"/>
      <c r="I675" s="78"/>
      <c r="J675" s="78"/>
      <c r="K675" s="78"/>
      <c r="L675" s="78"/>
      <c r="M675" s="78"/>
      <c r="N675" s="78"/>
      <c r="O675" s="78"/>
      <c r="P675" s="78"/>
      <c r="Q675" s="78"/>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78"/>
      <c r="AZ675" s="78"/>
      <c r="BA675" s="78"/>
      <c r="BB675" s="78"/>
      <c r="BC675" s="78"/>
      <c r="BD675" s="78"/>
      <c r="BE675" s="78"/>
      <c r="BF675" s="78"/>
      <c r="BG675" s="78"/>
      <c r="BH675" s="78"/>
      <c r="BI675" s="78"/>
      <c r="BJ675" s="78"/>
      <c r="BK675" s="78"/>
      <c r="BL675" s="78"/>
    </row>
    <row r="676" spans="1:64" ht="16">
      <c r="A676" s="78"/>
      <c r="B676" s="78"/>
      <c r="C676" s="144"/>
      <c r="D676" s="144"/>
      <c r="E676" s="78"/>
      <c r="F676" s="78"/>
      <c r="G676" s="78"/>
      <c r="H676" s="78"/>
      <c r="I676" s="78"/>
      <c r="J676" s="78"/>
      <c r="K676" s="78"/>
      <c r="L676" s="78"/>
      <c r="M676" s="78"/>
      <c r="N676" s="78"/>
      <c r="O676" s="78"/>
      <c r="P676" s="78"/>
      <c r="Q676" s="78"/>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78"/>
      <c r="AZ676" s="78"/>
      <c r="BA676" s="78"/>
      <c r="BB676" s="78"/>
      <c r="BC676" s="78"/>
      <c r="BD676" s="78"/>
      <c r="BE676" s="78"/>
      <c r="BF676" s="78"/>
      <c r="BG676" s="78"/>
      <c r="BH676" s="78"/>
      <c r="BI676" s="78"/>
      <c r="BJ676" s="78"/>
      <c r="BK676" s="78"/>
      <c r="BL676" s="78"/>
    </row>
    <row r="677" spans="1:64" ht="16">
      <c r="A677" s="78"/>
      <c r="B677" s="78"/>
      <c r="C677" s="144"/>
      <c r="D677" s="144"/>
      <c r="E677" s="78"/>
      <c r="F677" s="78"/>
      <c r="G677" s="78"/>
      <c r="H677" s="78"/>
      <c r="I677" s="78"/>
      <c r="J677" s="78"/>
      <c r="K677" s="78"/>
      <c r="L677" s="78"/>
      <c r="M677" s="78"/>
      <c r="N677" s="78"/>
      <c r="O677" s="78"/>
      <c r="P677" s="78"/>
      <c r="Q677" s="78"/>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78"/>
      <c r="AZ677" s="78"/>
      <c r="BA677" s="78"/>
      <c r="BB677" s="78"/>
      <c r="BC677" s="78"/>
      <c r="BD677" s="78"/>
      <c r="BE677" s="78"/>
      <c r="BF677" s="78"/>
      <c r="BG677" s="78"/>
      <c r="BH677" s="78"/>
      <c r="BI677" s="78"/>
      <c r="BJ677" s="78"/>
      <c r="BK677" s="78"/>
      <c r="BL677" s="78"/>
    </row>
    <row r="678" spans="1:64" ht="16">
      <c r="A678" s="78"/>
      <c r="B678" s="78"/>
      <c r="C678" s="144"/>
      <c r="D678" s="144"/>
      <c r="E678" s="78"/>
      <c r="F678" s="78"/>
      <c r="G678" s="78"/>
      <c r="H678" s="78"/>
      <c r="I678" s="78"/>
      <c r="J678" s="78"/>
      <c r="K678" s="78"/>
      <c r="L678" s="78"/>
      <c r="M678" s="78"/>
      <c r="N678" s="78"/>
      <c r="O678" s="78"/>
      <c r="P678" s="78"/>
      <c r="Q678" s="78"/>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78"/>
      <c r="AZ678" s="78"/>
      <c r="BA678" s="78"/>
      <c r="BB678" s="78"/>
      <c r="BC678" s="78"/>
      <c r="BD678" s="78"/>
      <c r="BE678" s="78"/>
      <c r="BF678" s="78"/>
      <c r="BG678" s="78"/>
      <c r="BH678" s="78"/>
      <c r="BI678" s="78"/>
      <c r="BJ678" s="78"/>
      <c r="BK678" s="78"/>
      <c r="BL678" s="78"/>
    </row>
    <row r="679" spans="1:64" ht="16">
      <c r="A679" s="78"/>
      <c r="B679" s="78"/>
      <c r="C679" s="144"/>
      <c r="D679" s="144"/>
      <c r="E679" s="78"/>
      <c r="F679" s="78"/>
      <c r="G679" s="78"/>
      <c r="H679" s="78"/>
      <c r="I679" s="78"/>
      <c r="J679" s="78"/>
      <c r="K679" s="78"/>
      <c r="L679" s="78"/>
      <c r="M679" s="78"/>
      <c r="N679" s="78"/>
      <c r="O679" s="78"/>
      <c r="P679" s="78"/>
      <c r="Q679" s="78"/>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78"/>
      <c r="AZ679" s="78"/>
      <c r="BA679" s="78"/>
      <c r="BB679" s="78"/>
      <c r="BC679" s="78"/>
      <c r="BD679" s="78"/>
      <c r="BE679" s="78"/>
      <c r="BF679" s="78"/>
      <c r="BG679" s="78"/>
      <c r="BH679" s="78"/>
      <c r="BI679" s="78"/>
      <c r="BJ679" s="78"/>
      <c r="BK679" s="78"/>
      <c r="BL679" s="78"/>
    </row>
    <row r="680" spans="1:64" ht="16">
      <c r="A680" s="78"/>
      <c r="B680" s="78"/>
      <c r="C680" s="144"/>
      <c r="D680" s="144"/>
      <c r="E680" s="78"/>
      <c r="F680" s="78"/>
      <c r="G680" s="78"/>
      <c r="H680" s="78"/>
      <c r="I680" s="78"/>
      <c r="J680" s="78"/>
      <c r="K680" s="78"/>
      <c r="L680" s="78"/>
      <c r="M680" s="78"/>
      <c r="N680" s="78"/>
      <c r="O680" s="78"/>
      <c r="P680" s="78"/>
      <c r="Q680" s="78"/>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78"/>
      <c r="AZ680" s="78"/>
      <c r="BA680" s="78"/>
      <c r="BB680" s="78"/>
      <c r="BC680" s="78"/>
      <c r="BD680" s="78"/>
      <c r="BE680" s="78"/>
      <c r="BF680" s="78"/>
      <c r="BG680" s="78"/>
      <c r="BH680" s="78"/>
      <c r="BI680" s="78"/>
      <c r="BJ680" s="78"/>
      <c r="BK680" s="78"/>
      <c r="BL680" s="78"/>
    </row>
    <row r="681" spans="1:64" ht="16">
      <c r="A681" s="78"/>
      <c r="B681" s="78"/>
      <c r="C681" s="144"/>
      <c r="D681" s="144"/>
      <c r="E681" s="78"/>
      <c r="F681" s="78"/>
      <c r="G681" s="78"/>
      <c r="H681" s="78"/>
      <c r="I681" s="78"/>
      <c r="J681" s="78"/>
      <c r="K681" s="78"/>
      <c r="L681" s="78"/>
      <c r="M681" s="78"/>
      <c r="N681" s="78"/>
      <c r="O681" s="78"/>
      <c r="P681" s="78"/>
      <c r="Q681" s="78"/>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78"/>
      <c r="AZ681" s="78"/>
      <c r="BA681" s="78"/>
      <c r="BB681" s="78"/>
      <c r="BC681" s="78"/>
      <c r="BD681" s="78"/>
      <c r="BE681" s="78"/>
      <c r="BF681" s="78"/>
      <c r="BG681" s="78"/>
      <c r="BH681" s="78"/>
      <c r="BI681" s="78"/>
      <c r="BJ681" s="78"/>
      <c r="BK681" s="78"/>
      <c r="BL681" s="78"/>
    </row>
    <row r="682" spans="1:64" ht="16">
      <c r="A682" s="78"/>
      <c r="B682" s="78"/>
      <c r="C682" s="144"/>
      <c r="D682" s="144"/>
      <c r="E682" s="78"/>
      <c r="F682" s="78"/>
      <c r="G682" s="78"/>
      <c r="H682" s="78"/>
      <c r="I682" s="78"/>
      <c r="J682" s="78"/>
      <c r="K682" s="78"/>
      <c r="L682" s="78"/>
      <c r="M682" s="78"/>
      <c r="N682" s="78"/>
      <c r="O682" s="78"/>
      <c r="P682" s="78"/>
      <c r="Q682" s="78"/>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78"/>
      <c r="AZ682" s="78"/>
      <c r="BA682" s="78"/>
      <c r="BB682" s="78"/>
      <c r="BC682" s="78"/>
      <c r="BD682" s="78"/>
      <c r="BE682" s="78"/>
      <c r="BF682" s="78"/>
      <c r="BG682" s="78"/>
      <c r="BH682" s="78"/>
      <c r="BI682" s="78"/>
      <c r="BJ682" s="78"/>
      <c r="BK682" s="78"/>
      <c r="BL682" s="78"/>
    </row>
    <row r="683" spans="1:64" ht="16">
      <c r="A683" s="78"/>
      <c r="B683" s="78"/>
      <c r="C683" s="144"/>
      <c r="D683" s="144"/>
      <c r="E683" s="78"/>
      <c r="F683" s="78"/>
      <c r="G683" s="78"/>
      <c r="H683" s="78"/>
      <c r="I683" s="78"/>
      <c r="J683" s="78"/>
      <c r="K683" s="78"/>
      <c r="L683" s="78"/>
      <c r="M683" s="78"/>
      <c r="N683" s="78"/>
      <c r="O683" s="78"/>
      <c r="P683" s="78"/>
      <c r="Q683" s="78"/>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78"/>
      <c r="AZ683" s="78"/>
      <c r="BA683" s="78"/>
      <c r="BB683" s="78"/>
      <c r="BC683" s="78"/>
      <c r="BD683" s="78"/>
      <c r="BE683" s="78"/>
      <c r="BF683" s="78"/>
      <c r="BG683" s="78"/>
      <c r="BH683" s="78"/>
      <c r="BI683" s="78"/>
      <c r="BJ683" s="78"/>
      <c r="BK683" s="78"/>
      <c r="BL683" s="78"/>
    </row>
    <row r="684" spans="1:64" ht="16">
      <c r="A684" s="78"/>
      <c r="B684" s="78"/>
      <c r="C684" s="144"/>
      <c r="D684" s="144"/>
      <c r="E684" s="78"/>
      <c r="F684" s="78"/>
      <c r="G684" s="78"/>
      <c r="H684" s="78"/>
      <c r="I684" s="78"/>
      <c r="J684" s="78"/>
      <c r="K684" s="78"/>
      <c r="L684" s="78"/>
      <c r="M684" s="78"/>
      <c r="N684" s="78"/>
      <c r="O684" s="78"/>
      <c r="P684" s="78"/>
      <c r="Q684" s="78"/>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78"/>
      <c r="AZ684" s="78"/>
      <c r="BA684" s="78"/>
      <c r="BB684" s="78"/>
      <c r="BC684" s="78"/>
      <c r="BD684" s="78"/>
      <c r="BE684" s="78"/>
      <c r="BF684" s="78"/>
      <c r="BG684" s="78"/>
      <c r="BH684" s="78"/>
      <c r="BI684" s="78"/>
      <c r="BJ684" s="78"/>
      <c r="BK684" s="78"/>
      <c r="BL684" s="78"/>
    </row>
    <row r="685" spans="1:64" ht="16">
      <c r="A685" s="78"/>
      <c r="B685" s="78"/>
      <c r="C685" s="144"/>
      <c r="D685" s="144"/>
      <c r="E685" s="78"/>
      <c r="F685" s="78"/>
      <c r="G685" s="78"/>
      <c r="H685" s="78"/>
      <c r="I685" s="78"/>
      <c r="J685" s="78"/>
      <c r="K685" s="78"/>
      <c r="L685" s="78"/>
      <c r="M685" s="78"/>
      <c r="N685" s="78"/>
      <c r="O685" s="78"/>
      <c r="P685" s="78"/>
      <c r="Q685" s="78"/>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78"/>
      <c r="AZ685" s="78"/>
      <c r="BA685" s="78"/>
      <c r="BB685" s="78"/>
      <c r="BC685" s="78"/>
      <c r="BD685" s="78"/>
      <c r="BE685" s="78"/>
      <c r="BF685" s="78"/>
      <c r="BG685" s="78"/>
      <c r="BH685" s="78"/>
      <c r="BI685" s="78"/>
      <c r="BJ685" s="78"/>
      <c r="BK685" s="78"/>
      <c r="BL685" s="78"/>
    </row>
    <row r="686" spans="1:64" ht="16">
      <c r="A686" s="78"/>
      <c r="B686" s="78"/>
      <c r="C686" s="144"/>
      <c r="D686" s="144"/>
      <c r="E686" s="78"/>
      <c r="F686" s="78"/>
      <c r="G686" s="78"/>
      <c r="H686" s="78"/>
      <c r="I686" s="78"/>
      <c r="J686" s="78"/>
      <c r="K686" s="78"/>
      <c r="L686" s="78"/>
      <c r="M686" s="78"/>
      <c r="N686" s="78"/>
      <c r="O686" s="78"/>
      <c r="P686" s="78"/>
      <c r="Q686" s="78"/>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78"/>
      <c r="AZ686" s="78"/>
      <c r="BA686" s="78"/>
      <c r="BB686" s="78"/>
      <c r="BC686" s="78"/>
      <c r="BD686" s="78"/>
      <c r="BE686" s="78"/>
      <c r="BF686" s="78"/>
      <c r="BG686" s="78"/>
      <c r="BH686" s="78"/>
      <c r="BI686" s="78"/>
      <c r="BJ686" s="78"/>
      <c r="BK686" s="78"/>
      <c r="BL686" s="78"/>
    </row>
    <row r="687" spans="1:64" ht="16">
      <c r="A687" s="78"/>
      <c r="B687" s="78"/>
      <c r="C687" s="144"/>
      <c r="D687" s="144"/>
      <c r="E687" s="78"/>
      <c r="F687" s="78"/>
      <c r="G687" s="78"/>
      <c r="H687" s="78"/>
      <c r="I687" s="78"/>
      <c r="J687" s="78"/>
      <c r="K687" s="78"/>
      <c r="L687" s="78"/>
      <c r="M687" s="78"/>
      <c r="N687" s="78"/>
      <c r="O687" s="78"/>
      <c r="P687" s="78"/>
      <c r="Q687" s="78"/>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78"/>
      <c r="AZ687" s="78"/>
      <c r="BA687" s="78"/>
      <c r="BB687" s="78"/>
      <c r="BC687" s="78"/>
      <c r="BD687" s="78"/>
      <c r="BE687" s="78"/>
      <c r="BF687" s="78"/>
      <c r="BG687" s="78"/>
      <c r="BH687" s="78"/>
      <c r="BI687" s="78"/>
      <c r="BJ687" s="78"/>
      <c r="BK687" s="78"/>
      <c r="BL687" s="78"/>
    </row>
    <row r="688" spans="1:64" ht="16">
      <c r="A688" s="78"/>
      <c r="B688" s="78"/>
      <c r="C688" s="144"/>
      <c r="D688" s="144"/>
      <c r="E688" s="78"/>
      <c r="F688" s="78"/>
      <c r="G688" s="78"/>
      <c r="H688" s="78"/>
      <c r="I688" s="78"/>
      <c r="J688" s="78"/>
      <c r="K688" s="78"/>
      <c r="L688" s="78"/>
      <c r="M688" s="78"/>
      <c r="N688" s="78"/>
      <c r="O688" s="78"/>
      <c r="P688" s="78"/>
      <c r="Q688" s="78"/>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78"/>
      <c r="AZ688" s="78"/>
      <c r="BA688" s="78"/>
      <c r="BB688" s="78"/>
      <c r="BC688" s="78"/>
      <c r="BD688" s="78"/>
      <c r="BE688" s="78"/>
      <c r="BF688" s="78"/>
      <c r="BG688" s="78"/>
      <c r="BH688" s="78"/>
      <c r="BI688" s="78"/>
      <c r="BJ688" s="78"/>
      <c r="BK688" s="78"/>
      <c r="BL688" s="78"/>
    </row>
    <row r="689" spans="1:64" ht="16">
      <c r="A689" s="78"/>
      <c r="B689" s="78"/>
      <c r="C689" s="144"/>
      <c r="D689" s="144"/>
      <c r="E689" s="78"/>
      <c r="F689" s="78"/>
      <c r="G689" s="78"/>
      <c r="H689" s="78"/>
      <c r="I689" s="78"/>
      <c r="J689" s="78"/>
      <c r="K689" s="78"/>
      <c r="L689" s="78"/>
      <c r="M689" s="78"/>
      <c r="N689" s="78"/>
      <c r="O689" s="78"/>
      <c r="P689" s="78"/>
      <c r="Q689" s="78"/>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78"/>
      <c r="AZ689" s="78"/>
      <c r="BA689" s="78"/>
      <c r="BB689" s="78"/>
      <c r="BC689" s="78"/>
      <c r="BD689" s="78"/>
      <c r="BE689" s="78"/>
      <c r="BF689" s="78"/>
      <c r="BG689" s="78"/>
      <c r="BH689" s="78"/>
      <c r="BI689" s="78"/>
      <c r="BJ689" s="78"/>
      <c r="BK689" s="78"/>
      <c r="BL689" s="78"/>
    </row>
    <row r="690" spans="1:64" ht="16">
      <c r="A690" s="78"/>
      <c r="B690" s="78"/>
      <c r="C690" s="144"/>
      <c r="D690" s="144"/>
      <c r="E690" s="78"/>
      <c r="F690" s="78"/>
      <c r="G690" s="78"/>
      <c r="H690" s="78"/>
      <c r="I690" s="78"/>
      <c r="J690" s="78"/>
      <c r="K690" s="78"/>
      <c r="L690" s="78"/>
      <c r="M690" s="78"/>
      <c r="N690" s="78"/>
      <c r="O690" s="78"/>
      <c r="P690" s="78"/>
      <c r="Q690" s="78"/>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78"/>
      <c r="AZ690" s="78"/>
      <c r="BA690" s="78"/>
      <c r="BB690" s="78"/>
      <c r="BC690" s="78"/>
      <c r="BD690" s="78"/>
      <c r="BE690" s="78"/>
      <c r="BF690" s="78"/>
      <c r="BG690" s="78"/>
      <c r="BH690" s="78"/>
      <c r="BI690" s="78"/>
      <c r="BJ690" s="78"/>
      <c r="BK690" s="78"/>
      <c r="BL690" s="78"/>
    </row>
    <row r="691" spans="1:64" ht="16">
      <c r="A691" s="78"/>
      <c r="B691" s="78"/>
      <c r="C691" s="144"/>
      <c r="D691" s="144"/>
      <c r="E691" s="78"/>
      <c r="F691" s="78"/>
      <c r="G691" s="78"/>
      <c r="H691" s="78"/>
      <c r="I691" s="78"/>
      <c r="J691" s="78"/>
      <c r="K691" s="78"/>
      <c r="L691" s="78"/>
      <c r="M691" s="78"/>
      <c r="N691" s="78"/>
      <c r="O691" s="78"/>
      <c r="P691" s="78"/>
      <c r="Q691" s="78"/>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78"/>
      <c r="AZ691" s="78"/>
      <c r="BA691" s="78"/>
      <c r="BB691" s="78"/>
      <c r="BC691" s="78"/>
      <c r="BD691" s="78"/>
      <c r="BE691" s="78"/>
      <c r="BF691" s="78"/>
      <c r="BG691" s="78"/>
      <c r="BH691" s="78"/>
      <c r="BI691" s="78"/>
      <c r="BJ691" s="78"/>
      <c r="BK691" s="78"/>
      <c r="BL691" s="78"/>
    </row>
    <row r="692" spans="1:64" ht="16">
      <c r="A692" s="78"/>
      <c r="B692" s="78"/>
      <c r="C692" s="144"/>
      <c r="D692" s="144"/>
      <c r="E692" s="78"/>
      <c r="F692" s="78"/>
      <c r="G692" s="78"/>
      <c r="H692" s="78"/>
      <c r="I692" s="78"/>
      <c r="J692" s="78"/>
      <c r="K692" s="78"/>
      <c r="L692" s="78"/>
      <c r="M692" s="78"/>
      <c r="N692" s="78"/>
      <c r="O692" s="78"/>
      <c r="P692" s="78"/>
      <c r="Q692" s="78"/>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78"/>
      <c r="AZ692" s="78"/>
      <c r="BA692" s="78"/>
      <c r="BB692" s="78"/>
      <c r="BC692" s="78"/>
      <c r="BD692" s="78"/>
      <c r="BE692" s="78"/>
      <c r="BF692" s="78"/>
      <c r="BG692" s="78"/>
      <c r="BH692" s="78"/>
      <c r="BI692" s="78"/>
      <c r="BJ692" s="78"/>
      <c r="BK692" s="78"/>
      <c r="BL692" s="78"/>
    </row>
    <row r="693" spans="1:64" ht="16">
      <c r="A693" s="78"/>
      <c r="B693" s="78"/>
      <c r="C693" s="144"/>
      <c r="D693" s="144"/>
      <c r="E693" s="78"/>
      <c r="F693" s="78"/>
      <c r="G693" s="78"/>
      <c r="H693" s="78"/>
      <c r="I693" s="78"/>
      <c r="J693" s="78"/>
      <c r="K693" s="78"/>
      <c r="L693" s="78"/>
      <c r="M693" s="78"/>
      <c r="N693" s="78"/>
      <c r="O693" s="78"/>
      <c r="P693" s="78"/>
      <c r="Q693" s="78"/>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78"/>
      <c r="AZ693" s="78"/>
      <c r="BA693" s="78"/>
      <c r="BB693" s="78"/>
      <c r="BC693" s="78"/>
      <c r="BD693" s="78"/>
      <c r="BE693" s="78"/>
      <c r="BF693" s="78"/>
      <c r="BG693" s="78"/>
      <c r="BH693" s="78"/>
      <c r="BI693" s="78"/>
      <c r="BJ693" s="78"/>
      <c r="BK693" s="78"/>
      <c r="BL693" s="78"/>
    </row>
    <row r="694" spans="1:64" ht="16">
      <c r="A694" s="78"/>
      <c r="B694" s="78"/>
      <c r="C694" s="144"/>
      <c r="D694" s="144"/>
      <c r="E694" s="78"/>
      <c r="F694" s="78"/>
      <c r="G694" s="78"/>
      <c r="H694" s="78"/>
      <c r="I694" s="78"/>
      <c r="J694" s="78"/>
      <c r="K694" s="78"/>
      <c r="L694" s="78"/>
      <c r="M694" s="78"/>
      <c r="N694" s="78"/>
      <c r="O694" s="78"/>
      <c r="P694" s="78"/>
      <c r="Q694" s="78"/>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78"/>
      <c r="AZ694" s="78"/>
      <c r="BA694" s="78"/>
      <c r="BB694" s="78"/>
      <c r="BC694" s="78"/>
      <c r="BD694" s="78"/>
      <c r="BE694" s="78"/>
      <c r="BF694" s="78"/>
      <c r="BG694" s="78"/>
      <c r="BH694" s="78"/>
      <c r="BI694" s="78"/>
      <c r="BJ694" s="78"/>
      <c r="BK694" s="78"/>
      <c r="BL694" s="78"/>
    </row>
    <row r="695" spans="1:64" ht="16">
      <c r="A695" s="78"/>
      <c r="B695" s="78"/>
      <c r="C695" s="144"/>
      <c r="D695" s="144"/>
      <c r="E695" s="78"/>
      <c r="F695" s="78"/>
      <c r="G695" s="78"/>
      <c r="H695" s="78"/>
      <c r="I695" s="78"/>
      <c r="J695" s="78"/>
      <c r="K695" s="78"/>
      <c r="L695" s="78"/>
      <c r="M695" s="78"/>
      <c r="N695" s="78"/>
      <c r="O695" s="78"/>
      <c r="P695" s="78"/>
      <c r="Q695" s="78"/>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78"/>
      <c r="AZ695" s="78"/>
      <c r="BA695" s="78"/>
      <c r="BB695" s="78"/>
      <c r="BC695" s="78"/>
      <c r="BD695" s="78"/>
      <c r="BE695" s="78"/>
      <c r="BF695" s="78"/>
      <c r="BG695" s="78"/>
      <c r="BH695" s="78"/>
      <c r="BI695" s="78"/>
      <c r="BJ695" s="78"/>
      <c r="BK695" s="78"/>
      <c r="BL695" s="78"/>
    </row>
    <row r="696" spans="1:64" ht="16">
      <c r="A696" s="78"/>
      <c r="B696" s="78"/>
      <c r="C696" s="144"/>
      <c r="D696" s="144"/>
      <c r="E696" s="78"/>
      <c r="F696" s="78"/>
      <c r="G696" s="78"/>
      <c r="H696" s="78"/>
      <c r="I696" s="78"/>
      <c r="J696" s="78"/>
      <c r="K696" s="78"/>
      <c r="L696" s="78"/>
      <c r="M696" s="78"/>
      <c r="N696" s="78"/>
      <c r="O696" s="78"/>
      <c r="P696" s="78"/>
      <c r="Q696" s="78"/>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78"/>
      <c r="AZ696" s="78"/>
      <c r="BA696" s="78"/>
      <c r="BB696" s="78"/>
      <c r="BC696" s="78"/>
      <c r="BD696" s="78"/>
      <c r="BE696" s="78"/>
      <c r="BF696" s="78"/>
      <c r="BG696" s="78"/>
      <c r="BH696" s="78"/>
      <c r="BI696" s="78"/>
      <c r="BJ696" s="78"/>
      <c r="BK696" s="78"/>
      <c r="BL696" s="78"/>
    </row>
    <row r="697" spans="1:64" ht="16">
      <c r="A697" s="78"/>
      <c r="B697" s="78"/>
      <c r="C697" s="144"/>
      <c r="D697" s="144"/>
      <c r="E697" s="78"/>
      <c r="F697" s="78"/>
      <c r="G697" s="78"/>
      <c r="H697" s="78"/>
      <c r="I697" s="78"/>
      <c r="J697" s="78"/>
      <c r="K697" s="78"/>
      <c r="L697" s="78"/>
      <c r="M697" s="78"/>
      <c r="N697" s="78"/>
      <c r="O697" s="78"/>
      <c r="P697" s="78"/>
      <c r="Q697" s="78"/>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78"/>
      <c r="AZ697" s="78"/>
      <c r="BA697" s="78"/>
      <c r="BB697" s="78"/>
      <c r="BC697" s="78"/>
      <c r="BD697" s="78"/>
      <c r="BE697" s="78"/>
      <c r="BF697" s="78"/>
      <c r="BG697" s="78"/>
      <c r="BH697" s="78"/>
      <c r="BI697" s="78"/>
      <c r="BJ697" s="78"/>
      <c r="BK697" s="78"/>
      <c r="BL697" s="78"/>
    </row>
    <row r="698" spans="1:64" ht="16">
      <c r="A698" s="78"/>
      <c r="B698" s="78"/>
      <c r="C698" s="144"/>
      <c r="D698" s="144"/>
      <c r="E698" s="78"/>
      <c r="F698" s="78"/>
      <c r="G698" s="78"/>
      <c r="H698" s="78"/>
      <c r="I698" s="78"/>
      <c r="J698" s="78"/>
      <c r="K698" s="78"/>
      <c r="L698" s="78"/>
      <c r="M698" s="78"/>
      <c r="N698" s="78"/>
      <c r="O698" s="78"/>
      <c r="P698" s="78"/>
      <c r="Q698" s="78"/>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78"/>
      <c r="AZ698" s="78"/>
      <c r="BA698" s="78"/>
      <c r="BB698" s="78"/>
      <c r="BC698" s="78"/>
      <c r="BD698" s="78"/>
      <c r="BE698" s="78"/>
      <c r="BF698" s="78"/>
      <c r="BG698" s="78"/>
      <c r="BH698" s="78"/>
      <c r="BI698" s="78"/>
      <c r="BJ698" s="78"/>
      <c r="BK698" s="78"/>
      <c r="BL698" s="78"/>
    </row>
    <row r="699" spans="1:64" ht="16">
      <c r="A699" s="78"/>
      <c r="B699" s="78"/>
      <c r="C699" s="144"/>
      <c r="D699" s="144"/>
      <c r="E699" s="78"/>
      <c r="F699" s="78"/>
      <c r="G699" s="78"/>
      <c r="H699" s="78"/>
      <c r="I699" s="78"/>
      <c r="J699" s="78"/>
      <c r="K699" s="78"/>
      <c r="L699" s="78"/>
      <c r="M699" s="78"/>
      <c r="N699" s="78"/>
      <c r="O699" s="78"/>
      <c r="P699" s="78"/>
      <c r="Q699" s="78"/>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78"/>
      <c r="AZ699" s="78"/>
      <c r="BA699" s="78"/>
      <c r="BB699" s="78"/>
      <c r="BC699" s="78"/>
      <c r="BD699" s="78"/>
      <c r="BE699" s="78"/>
      <c r="BF699" s="78"/>
      <c r="BG699" s="78"/>
      <c r="BH699" s="78"/>
      <c r="BI699" s="78"/>
      <c r="BJ699" s="78"/>
      <c r="BK699" s="78"/>
      <c r="BL699" s="78"/>
    </row>
    <row r="700" spans="1:64" ht="16">
      <c r="A700" s="78"/>
      <c r="B700" s="78"/>
      <c r="C700" s="144"/>
      <c r="D700" s="144"/>
      <c r="E700" s="78"/>
      <c r="F700" s="78"/>
      <c r="G700" s="78"/>
      <c r="H700" s="78"/>
      <c r="I700" s="78"/>
      <c r="J700" s="78"/>
      <c r="K700" s="78"/>
      <c r="L700" s="78"/>
      <c r="M700" s="78"/>
      <c r="N700" s="78"/>
      <c r="O700" s="78"/>
      <c r="P700" s="78"/>
      <c r="Q700" s="78"/>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78"/>
      <c r="AZ700" s="78"/>
      <c r="BA700" s="78"/>
      <c r="BB700" s="78"/>
      <c r="BC700" s="78"/>
      <c r="BD700" s="78"/>
      <c r="BE700" s="78"/>
      <c r="BF700" s="78"/>
      <c r="BG700" s="78"/>
      <c r="BH700" s="78"/>
      <c r="BI700" s="78"/>
      <c r="BJ700" s="78"/>
      <c r="BK700" s="78"/>
      <c r="BL700" s="78"/>
    </row>
    <row r="701" spans="1:64" ht="16">
      <c r="A701" s="78"/>
      <c r="B701" s="78"/>
      <c r="C701" s="144"/>
      <c r="D701" s="144"/>
      <c r="E701" s="78"/>
      <c r="F701" s="78"/>
      <c r="G701" s="78"/>
      <c r="H701" s="78"/>
      <c r="I701" s="78"/>
      <c r="J701" s="78"/>
      <c r="K701" s="78"/>
      <c r="L701" s="78"/>
      <c r="M701" s="78"/>
      <c r="N701" s="78"/>
      <c r="O701" s="78"/>
      <c r="P701" s="78"/>
      <c r="Q701" s="78"/>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78"/>
      <c r="AZ701" s="78"/>
      <c r="BA701" s="78"/>
      <c r="BB701" s="78"/>
      <c r="BC701" s="78"/>
      <c r="BD701" s="78"/>
      <c r="BE701" s="78"/>
      <c r="BF701" s="78"/>
      <c r="BG701" s="78"/>
      <c r="BH701" s="78"/>
      <c r="BI701" s="78"/>
      <c r="BJ701" s="78"/>
      <c r="BK701" s="78"/>
      <c r="BL701" s="78"/>
    </row>
    <row r="702" spans="1:64" ht="16">
      <c r="A702" s="78"/>
      <c r="B702" s="78"/>
      <c r="C702" s="144"/>
      <c r="D702" s="144"/>
      <c r="E702" s="78"/>
      <c r="F702" s="78"/>
      <c r="G702" s="78"/>
      <c r="H702" s="78"/>
      <c r="I702" s="78"/>
      <c r="J702" s="78"/>
      <c r="K702" s="78"/>
      <c r="L702" s="78"/>
      <c r="M702" s="78"/>
      <c r="N702" s="78"/>
      <c r="O702" s="78"/>
      <c r="P702" s="78"/>
      <c r="Q702" s="78"/>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78"/>
      <c r="AZ702" s="78"/>
      <c r="BA702" s="78"/>
      <c r="BB702" s="78"/>
      <c r="BC702" s="78"/>
      <c r="BD702" s="78"/>
      <c r="BE702" s="78"/>
      <c r="BF702" s="78"/>
      <c r="BG702" s="78"/>
      <c r="BH702" s="78"/>
      <c r="BI702" s="78"/>
      <c r="BJ702" s="78"/>
      <c r="BK702" s="78"/>
      <c r="BL702" s="78"/>
    </row>
    <row r="703" spans="1:64" ht="16">
      <c r="A703" s="78"/>
      <c r="B703" s="78"/>
      <c r="C703" s="144"/>
      <c r="D703" s="144"/>
      <c r="E703" s="78"/>
      <c r="F703" s="78"/>
      <c r="G703" s="78"/>
      <c r="H703" s="78"/>
      <c r="I703" s="78"/>
      <c r="J703" s="78"/>
      <c r="K703" s="78"/>
      <c r="L703" s="78"/>
      <c r="M703" s="78"/>
      <c r="N703" s="78"/>
      <c r="O703" s="78"/>
      <c r="P703" s="78"/>
      <c r="Q703" s="78"/>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78"/>
      <c r="AZ703" s="78"/>
      <c r="BA703" s="78"/>
      <c r="BB703" s="78"/>
      <c r="BC703" s="78"/>
      <c r="BD703" s="78"/>
      <c r="BE703" s="78"/>
      <c r="BF703" s="78"/>
      <c r="BG703" s="78"/>
      <c r="BH703" s="78"/>
      <c r="BI703" s="78"/>
      <c r="BJ703" s="78"/>
      <c r="BK703" s="78"/>
      <c r="BL703" s="78"/>
    </row>
    <row r="704" spans="1:64" ht="16">
      <c r="A704" s="78"/>
      <c r="B704" s="78"/>
      <c r="C704" s="144"/>
      <c r="D704" s="144"/>
      <c r="E704" s="78"/>
      <c r="F704" s="78"/>
      <c r="G704" s="78"/>
      <c r="H704" s="78"/>
      <c r="I704" s="78"/>
      <c r="J704" s="78"/>
      <c r="K704" s="78"/>
      <c r="L704" s="78"/>
      <c r="M704" s="78"/>
      <c r="N704" s="78"/>
      <c r="O704" s="78"/>
      <c r="P704" s="78"/>
      <c r="Q704" s="78"/>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78"/>
      <c r="AZ704" s="78"/>
      <c r="BA704" s="78"/>
      <c r="BB704" s="78"/>
      <c r="BC704" s="78"/>
      <c r="BD704" s="78"/>
      <c r="BE704" s="78"/>
      <c r="BF704" s="78"/>
      <c r="BG704" s="78"/>
      <c r="BH704" s="78"/>
      <c r="BI704" s="78"/>
      <c r="BJ704" s="78"/>
      <c r="BK704" s="78"/>
      <c r="BL704" s="78"/>
    </row>
    <row r="705" spans="1:64" ht="16">
      <c r="A705" s="78"/>
      <c r="B705" s="78"/>
      <c r="C705" s="144"/>
      <c r="D705" s="144"/>
      <c r="E705" s="78"/>
      <c r="F705" s="78"/>
      <c r="G705" s="78"/>
      <c r="H705" s="78"/>
      <c r="I705" s="78"/>
      <c r="J705" s="78"/>
      <c r="K705" s="78"/>
      <c r="L705" s="78"/>
      <c r="M705" s="78"/>
      <c r="N705" s="78"/>
      <c r="O705" s="78"/>
      <c r="P705" s="78"/>
      <c r="Q705" s="78"/>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78"/>
      <c r="AZ705" s="78"/>
      <c r="BA705" s="78"/>
      <c r="BB705" s="78"/>
      <c r="BC705" s="78"/>
      <c r="BD705" s="78"/>
      <c r="BE705" s="78"/>
      <c r="BF705" s="78"/>
      <c r="BG705" s="78"/>
      <c r="BH705" s="78"/>
      <c r="BI705" s="78"/>
      <c r="BJ705" s="78"/>
      <c r="BK705" s="78"/>
      <c r="BL705" s="78"/>
    </row>
    <row r="706" spans="1:64" ht="16">
      <c r="A706" s="78"/>
      <c r="B706" s="78"/>
      <c r="C706" s="144"/>
      <c r="D706" s="144"/>
      <c r="E706" s="78"/>
      <c r="F706" s="78"/>
      <c r="G706" s="78"/>
      <c r="H706" s="78"/>
      <c r="I706" s="78"/>
      <c r="J706" s="78"/>
      <c r="K706" s="78"/>
      <c r="L706" s="78"/>
      <c r="M706" s="78"/>
      <c r="N706" s="78"/>
      <c r="O706" s="78"/>
      <c r="P706" s="78"/>
      <c r="Q706" s="78"/>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78"/>
      <c r="AZ706" s="78"/>
      <c r="BA706" s="78"/>
      <c r="BB706" s="78"/>
      <c r="BC706" s="78"/>
      <c r="BD706" s="78"/>
      <c r="BE706" s="78"/>
      <c r="BF706" s="78"/>
      <c r="BG706" s="78"/>
      <c r="BH706" s="78"/>
      <c r="BI706" s="78"/>
      <c r="BJ706" s="78"/>
      <c r="BK706" s="78"/>
      <c r="BL706" s="78"/>
    </row>
    <row r="707" spans="1:64" ht="16">
      <c r="A707" s="78"/>
      <c r="B707" s="78"/>
      <c r="C707" s="144"/>
      <c r="D707" s="144"/>
      <c r="E707" s="78"/>
      <c r="F707" s="78"/>
      <c r="G707" s="78"/>
      <c r="H707" s="78"/>
      <c r="I707" s="78"/>
      <c r="J707" s="78"/>
      <c r="K707" s="78"/>
      <c r="L707" s="78"/>
      <c r="M707" s="78"/>
      <c r="N707" s="78"/>
      <c r="O707" s="78"/>
      <c r="P707" s="78"/>
      <c r="Q707" s="78"/>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78"/>
      <c r="AZ707" s="78"/>
      <c r="BA707" s="78"/>
      <c r="BB707" s="78"/>
      <c r="BC707" s="78"/>
      <c r="BD707" s="78"/>
      <c r="BE707" s="78"/>
      <c r="BF707" s="78"/>
      <c r="BG707" s="78"/>
      <c r="BH707" s="78"/>
      <c r="BI707" s="78"/>
      <c r="BJ707" s="78"/>
      <c r="BK707" s="78"/>
      <c r="BL707" s="78"/>
    </row>
    <row r="708" spans="1:64" ht="16">
      <c r="A708" s="78"/>
      <c r="B708" s="78"/>
      <c r="C708" s="144"/>
      <c r="D708" s="144"/>
      <c r="E708" s="78"/>
      <c r="F708" s="78"/>
      <c r="G708" s="78"/>
      <c r="H708" s="78"/>
      <c r="I708" s="78"/>
      <c r="J708" s="78"/>
      <c r="K708" s="78"/>
      <c r="L708" s="78"/>
      <c r="M708" s="78"/>
      <c r="N708" s="78"/>
      <c r="O708" s="78"/>
      <c r="P708" s="78"/>
      <c r="Q708" s="78"/>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78"/>
      <c r="AZ708" s="78"/>
      <c r="BA708" s="78"/>
      <c r="BB708" s="78"/>
      <c r="BC708" s="78"/>
      <c r="BD708" s="78"/>
      <c r="BE708" s="78"/>
      <c r="BF708" s="78"/>
      <c r="BG708" s="78"/>
      <c r="BH708" s="78"/>
      <c r="BI708" s="78"/>
      <c r="BJ708" s="78"/>
      <c r="BK708" s="78"/>
      <c r="BL708" s="78"/>
    </row>
    <row r="709" spans="1:64" ht="16">
      <c r="A709" s="78"/>
      <c r="B709" s="78"/>
      <c r="C709" s="144"/>
      <c r="D709" s="144"/>
      <c r="E709" s="78"/>
      <c r="F709" s="78"/>
      <c r="G709" s="78"/>
      <c r="H709" s="78"/>
      <c r="I709" s="78"/>
      <c r="J709" s="78"/>
      <c r="K709" s="78"/>
      <c r="L709" s="78"/>
      <c r="M709" s="78"/>
      <c r="N709" s="78"/>
      <c r="O709" s="78"/>
      <c r="P709" s="78"/>
      <c r="Q709" s="78"/>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78"/>
      <c r="AZ709" s="78"/>
      <c r="BA709" s="78"/>
      <c r="BB709" s="78"/>
      <c r="BC709" s="78"/>
      <c r="BD709" s="78"/>
      <c r="BE709" s="78"/>
      <c r="BF709" s="78"/>
      <c r="BG709" s="78"/>
      <c r="BH709" s="78"/>
      <c r="BI709" s="78"/>
      <c r="BJ709" s="78"/>
      <c r="BK709" s="78"/>
      <c r="BL709" s="78"/>
    </row>
    <row r="710" spans="1:64" ht="16">
      <c r="A710" s="78"/>
      <c r="B710" s="78"/>
      <c r="C710" s="144"/>
      <c r="D710" s="144"/>
      <c r="E710" s="78"/>
      <c r="F710" s="78"/>
      <c r="G710" s="78"/>
      <c r="H710" s="78"/>
      <c r="I710" s="78"/>
      <c r="J710" s="78"/>
      <c r="K710" s="78"/>
      <c r="L710" s="78"/>
      <c r="M710" s="78"/>
      <c r="N710" s="78"/>
      <c r="O710" s="78"/>
      <c r="P710" s="78"/>
      <c r="Q710" s="78"/>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78"/>
      <c r="AZ710" s="78"/>
      <c r="BA710" s="78"/>
      <c r="BB710" s="78"/>
      <c r="BC710" s="78"/>
      <c r="BD710" s="78"/>
      <c r="BE710" s="78"/>
      <c r="BF710" s="78"/>
      <c r="BG710" s="78"/>
      <c r="BH710" s="78"/>
      <c r="BI710" s="78"/>
      <c r="BJ710" s="78"/>
      <c r="BK710" s="78"/>
      <c r="BL710" s="78"/>
    </row>
    <row r="711" spans="1:64" ht="16">
      <c r="A711" s="78"/>
      <c r="B711" s="78"/>
      <c r="C711" s="144"/>
      <c r="D711" s="144"/>
      <c r="E711" s="78"/>
      <c r="F711" s="78"/>
      <c r="G711" s="78"/>
      <c r="H711" s="78"/>
      <c r="I711" s="78"/>
      <c r="J711" s="78"/>
      <c r="K711" s="78"/>
      <c r="L711" s="78"/>
      <c r="M711" s="78"/>
      <c r="N711" s="78"/>
      <c r="O711" s="78"/>
      <c r="P711" s="78"/>
      <c r="Q711" s="78"/>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78"/>
      <c r="AZ711" s="78"/>
      <c r="BA711" s="78"/>
      <c r="BB711" s="78"/>
      <c r="BC711" s="78"/>
      <c r="BD711" s="78"/>
      <c r="BE711" s="78"/>
      <c r="BF711" s="78"/>
      <c r="BG711" s="78"/>
      <c r="BH711" s="78"/>
      <c r="BI711" s="78"/>
      <c r="BJ711" s="78"/>
      <c r="BK711" s="78"/>
      <c r="BL711" s="78"/>
    </row>
    <row r="712" spans="1:64" ht="16">
      <c r="A712" s="78"/>
      <c r="B712" s="78"/>
      <c r="C712" s="144"/>
      <c r="D712" s="144"/>
      <c r="E712" s="78"/>
      <c r="F712" s="78"/>
      <c r="G712" s="78"/>
      <c r="H712" s="78"/>
      <c r="I712" s="78"/>
      <c r="J712" s="78"/>
      <c r="K712" s="78"/>
      <c r="L712" s="78"/>
      <c r="M712" s="78"/>
      <c r="N712" s="78"/>
      <c r="O712" s="78"/>
      <c r="P712" s="78"/>
      <c r="Q712" s="78"/>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78"/>
      <c r="AZ712" s="78"/>
      <c r="BA712" s="78"/>
      <c r="BB712" s="78"/>
      <c r="BC712" s="78"/>
      <c r="BD712" s="78"/>
      <c r="BE712" s="78"/>
      <c r="BF712" s="78"/>
      <c r="BG712" s="78"/>
      <c r="BH712" s="78"/>
      <c r="BI712" s="78"/>
      <c r="BJ712" s="78"/>
      <c r="BK712" s="78"/>
      <c r="BL712" s="78"/>
    </row>
    <row r="713" spans="1:64" ht="16">
      <c r="A713" s="78"/>
      <c r="B713" s="78"/>
      <c r="C713" s="144"/>
      <c r="D713" s="144"/>
      <c r="E713" s="78"/>
      <c r="F713" s="78"/>
      <c r="G713" s="78"/>
      <c r="H713" s="78"/>
      <c r="I713" s="78"/>
      <c r="J713" s="78"/>
      <c r="K713" s="78"/>
      <c r="L713" s="78"/>
      <c r="M713" s="78"/>
      <c r="N713" s="78"/>
      <c r="O713" s="78"/>
      <c r="P713" s="78"/>
      <c r="Q713" s="78"/>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78"/>
      <c r="AZ713" s="78"/>
      <c r="BA713" s="78"/>
      <c r="BB713" s="78"/>
      <c r="BC713" s="78"/>
      <c r="BD713" s="78"/>
      <c r="BE713" s="78"/>
      <c r="BF713" s="78"/>
      <c r="BG713" s="78"/>
      <c r="BH713" s="78"/>
      <c r="BI713" s="78"/>
      <c r="BJ713" s="78"/>
      <c r="BK713" s="78"/>
      <c r="BL713" s="78"/>
    </row>
    <row r="714" spans="1:64" ht="16">
      <c r="A714" s="78"/>
      <c r="B714" s="78"/>
      <c r="C714" s="144"/>
      <c r="D714" s="144"/>
      <c r="E714" s="78"/>
      <c r="F714" s="78"/>
      <c r="G714" s="78"/>
      <c r="H714" s="78"/>
      <c r="I714" s="78"/>
      <c r="J714" s="78"/>
      <c r="K714" s="78"/>
      <c r="L714" s="78"/>
      <c r="M714" s="78"/>
      <c r="N714" s="78"/>
      <c r="O714" s="78"/>
      <c r="P714" s="78"/>
      <c r="Q714" s="78"/>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78"/>
      <c r="AZ714" s="78"/>
      <c r="BA714" s="78"/>
      <c r="BB714" s="78"/>
      <c r="BC714" s="78"/>
      <c r="BD714" s="78"/>
      <c r="BE714" s="78"/>
      <c r="BF714" s="78"/>
      <c r="BG714" s="78"/>
      <c r="BH714" s="78"/>
      <c r="BI714" s="78"/>
      <c r="BJ714" s="78"/>
      <c r="BK714" s="78"/>
      <c r="BL714" s="78"/>
    </row>
    <row r="715" spans="1:64" ht="16">
      <c r="A715" s="78"/>
      <c r="B715" s="78"/>
      <c r="C715" s="144"/>
      <c r="D715" s="144"/>
      <c r="E715" s="78"/>
      <c r="F715" s="78"/>
      <c r="G715" s="78"/>
      <c r="H715" s="78"/>
      <c r="I715" s="78"/>
      <c r="J715" s="78"/>
      <c r="K715" s="78"/>
      <c r="L715" s="78"/>
      <c r="M715" s="78"/>
      <c r="N715" s="78"/>
      <c r="O715" s="78"/>
      <c r="P715" s="78"/>
      <c r="Q715" s="78"/>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78"/>
      <c r="AZ715" s="78"/>
      <c r="BA715" s="78"/>
      <c r="BB715" s="78"/>
      <c r="BC715" s="78"/>
      <c r="BD715" s="78"/>
      <c r="BE715" s="78"/>
      <c r="BF715" s="78"/>
      <c r="BG715" s="78"/>
      <c r="BH715" s="78"/>
      <c r="BI715" s="78"/>
      <c r="BJ715" s="78"/>
      <c r="BK715" s="78"/>
      <c r="BL715" s="78"/>
    </row>
    <row r="716" spans="1:64" ht="16">
      <c r="A716" s="78"/>
      <c r="B716" s="78"/>
      <c r="C716" s="144"/>
      <c r="D716" s="144"/>
      <c r="E716" s="78"/>
      <c r="F716" s="78"/>
      <c r="G716" s="78"/>
      <c r="H716" s="78"/>
      <c r="I716" s="78"/>
      <c r="J716" s="78"/>
      <c r="K716" s="78"/>
      <c r="L716" s="78"/>
      <c r="M716" s="78"/>
      <c r="N716" s="78"/>
      <c r="O716" s="78"/>
      <c r="P716" s="78"/>
      <c r="Q716" s="78"/>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78"/>
      <c r="AZ716" s="78"/>
      <c r="BA716" s="78"/>
      <c r="BB716" s="78"/>
      <c r="BC716" s="78"/>
      <c r="BD716" s="78"/>
      <c r="BE716" s="78"/>
      <c r="BF716" s="78"/>
      <c r="BG716" s="78"/>
      <c r="BH716" s="78"/>
      <c r="BI716" s="78"/>
      <c r="BJ716" s="78"/>
      <c r="BK716" s="78"/>
      <c r="BL716" s="78"/>
    </row>
    <row r="717" spans="1:64" ht="16">
      <c r="A717" s="78"/>
      <c r="B717" s="78"/>
      <c r="C717" s="144"/>
      <c r="D717" s="144"/>
      <c r="E717" s="78"/>
      <c r="F717" s="78"/>
      <c r="G717" s="78"/>
      <c r="H717" s="78"/>
      <c r="I717" s="78"/>
      <c r="J717" s="78"/>
      <c r="K717" s="78"/>
      <c r="L717" s="78"/>
      <c r="M717" s="78"/>
      <c r="N717" s="78"/>
      <c r="O717" s="78"/>
      <c r="P717" s="78"/>
      <c r="Q717" s="78"/>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78"/>
      <c r="AZ717" s="78"/>
      <c r="BA717" s="78"/>
      <c r="BB717" s="78"/>
      <c r="BC717" s="78"/>
      <c r="BD717" s="78"/>
      <c r="BE717" s="78"/>
      <c r="BF717" s="78"/>
      <c r="BG717" s="78"/>
      <c r="BH717" s="78"/>
      <c r="BI717" s="78"/>
      <c r="BJ717" s="78"/>
      <c r="BK717" s="78"/>
      <c r="BL717" s="78"/>
    </row>
    <row r="718" spans="1:64" ht="16">
      <c r="A718" s="78"/>
      <c r="B718" s="78"/>
      <c r="C718" s="144"/>
      <c r="D718" s="144"/>
      <c r="E718" s="78"/>
      <c r="F718" s="78"/>
      <c r="G718" s="78"/>
      <c r="H718" s="78"/>
      <c r="I718" s="78"/>
      <c r="J718" s="78"/>
      <c r="K718" s="78"/>
      <c r="L718" s="78"/>
      <c r="M718" s="78"/>
      <c r="N718" s="78"/>
      <c r="O718" s="78"/>
      <c r="P718" s="78"/>
      <c r="Q718" s="78"/>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78"/>
      <c r="AZ718" s="78"/>
      <c r="BA718" s="78"/>
      <c r="BB718" s="78"/>
      <c r="BC718" s="78"/>
      <c r="BD718" s="78"/>
      <c r="BE718" s="78"/>
      <c r="BF718" s="78"/>
      <c r="BG718" s="78"/>
      <c r="BH718" s="78"/>
      <c r="BI718" s="78"/>
      <c r="BJ718" s="78"/>
      <c r="BK718" s="78"/>
      <c r="BL718" s="78"/>
    </row>
    <row r="719" spans="1:64" ht="16">
      <c r="A719" s="78"/>
      <c r="B719" s="78"/>
      <c r="C719" s="144"/>
      <c r="D719" s="144"/>
      <c r="E719" s="78"/>
      <c r="F719" s="78"/>
      <c r="G719" s="78"/>
      <c r="H719" s="78"/>
      <c r="I719" s="78"/>
      <c r="J719" s="78"/>
      <c r="K719" s="78"/>
      <c r="L719" s="78"/>
      <c r="M719" s="78"/>
      <c r="N719" s="78"/>
      <c r="O719" s="78"/>
      <c r="P719" s="78"/>
      <c r="Q719" s="78"/>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78"/>
      <c r="AZ719" s="78"/>
      <c r="BA719" s="78"/>
      <c r="BB719" s="78"/>
      <c r="BC719" s="78"/>
      <c r="BD719" s="78"/>
      <c r="BE719" s="78"/>
      <c r="BF719" s="78"/>
      <c r="BG719" s="78"/>
      <c r="BH719" s="78"/>
      <c r="BI719" s="78"/>
      <c r="BJ719" s="78"/>
      <c r="BK719" s="78"/>
      <c r="BL719" s="78"/>
    </row>
    <row r="720" spans="1:64" ht="16">
      <c r="A720" s="78"/>
      <c r="B720" s="78"/>
      <c r="C720" s="144"/>
      <c r="D720" s="144"/>
      <c r="E720" s="78"/>
      <c r="F720" s="78"/>
      <c r="G720" s="78"/>
      <c r="H720" s="78"/>
      <c r="I720" s="78"/>
      <c r="J720" s="78"/>
      <c r="K720" s="78"/>
      <c r="L720" s="78"/>
      <c r="M720" s="78"/>
      <c r="N720" s="78"/>
      <c r="O720" s="78"/>
      <c r="P720" s="78"/>
      <c r="Q720" s="78"/>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78"/>
      <c r="AZ720" s="78"/>
      <c r="BA720" s="78"/>
      <c r="BB720" s="78"/>
      <c r="BC720" s="78"/>
      <c r="BD720" s="78"/>
      <c r="BE720" s="78"/>
      <c r="BF720" s="78"/>
      <c r="BG720" s="78"/>
      <c r="BH720" s="78"/>
      <c r="BI720" s="78"/>
      <c r="BJ720" s="78"/>
      <c r="BK720" s="78"/>
      <c r="BL720" s="78"/>
    </row>
    <row r="721" spans="1:64" ht="16">
      <c r="A721" s="78"/>
      <c r="B721" s="78"/>
      <c r="C721" s="144"/>
      <c r="D721" s="144"/>
      <c r="E721" s="78"/>
      <c r="F721" s="78"/>
      <c r="G721" s="78"/>
      <c r="H721" s="78"/>
      <c r="I721" s="78"/>
      <c r="J721" s="78"/>
      <c r="K721" s="78"/>
      <c r="L721" s="78"/>
      <c r="M721" s="78"/>
      <c r="N721" s="78"/>
      <c r="O721" s="78"/>
      <c r="P721" s="78"/>
      <c r="Q721" s="78"/>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78"/>
      <c r="AZ721" s="78"/>
      <c r="BA721" s="78"/>
      <c r="BB721" s="78"/>
      <c r="BC721" s="78"/>
      <c r="BD721" s="78"/>
      <c r="BE721" s="78"/>
      <c r="BF721" s="78"/>
      <c r="BG721" s="78"/>
      <c r="BH721" s="78"/>
      <c r="BI721" s="78"/>
      <c r="BJ721" s="78"/>
      <c r="BK721" s="78"/>
      <c r="BL721" s="78"/>
    </row>
    <row r="722" spans="1:64" ht="16">
      <c r="A722" s="78"/>
      <c r="B722" s="78"/>
      <c r="C722" s="144"/>
      <c r="D722" s="144"/>
      <c r="E722" s="78"/>
      <c r="F722" s="78"/>
      <c r="G722" s="78"/>
      <c r="H722" s="78"/>
      <c r="I722" s="78"/>
      <c r="J722" s="78"/>
      <c r="K722" s="78"/>
      <c r="L722" s="78"/>
      <c r="M722" s="78"/>
      <c r="N722" s="78"/>
      <c r="O722" s="78"/>
      <c r="P722" s="78"/>
      <c r="Q722" s="78"/>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78"/>
      <c r="AZ722" s="78"/>
      <c r="BA722" s="78"/>
      <c r="BB722" s="78"/>
      <c r="BC722" s="78"/>
      <c r="BD722" s="78"/>
      <c r="BE722" s="78"/>
      <c r="BF722" s="78"/>
      <c r="BG722" s="78"/>
      <c r="BH722" s="78"/>
      <c r="BI722" s="78"/>
      <c r="BJ722" s="78"/>
      <c r="BK722" s="78"/>
      <c r="BL722" s="78"/>
    </row>
    <row r="723" spans="1:64" ht="16">
      <c r="A723" s="78"/>
      <c r="B723" s="78"/>
      <c r="C723" s="144"/>
      <c r="D723" s="144"/>
      <c r="E723" s="78"/>
      <c r="F723" s="78"/>
      <c r="G723" s="78"/>
      <c r="H723" s="78"/>
      <c r="I723" s="78"/>
      <c r="J723" s="78"/>
      <c r="K723" s="78"/>
      <c r="L723" s="78"/>
      <c r="M723" s="78"/>
      <c r="N723" s="78"/>
      <c r="O723" s="78"/>
      <c r="P723" s="78"/>
      <c r="Q723" s="78"/>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78"/>
      <c r="AZ723" s="78"/>
      <c r="BA723" s="78"/>
      <c r="BB723" s="78"/>
      <c r="BC723" s="78"/>
      <c r="BD723" s="78"/>
      <c r="BE723" s="78"/>
      <c r="BF723" s="78"/>
      <c r="BG723" s="78"/>
      <c r="BH723" s="78"/>
      <c r="BI723" s="78"/>
      <c r="BJ723" s="78"/>
      <c r="BK723" s="78"/>
      <c r="BL723" s="78"/>
    </row>
    <row r="724" spans="1:64" ht="16">
      <c r="A724" s="78"/>
      <c r="B724" s="78"/>
      <c r="C724" s="144"/>
      <c r="D724" s="144"/>
      <c r="E724" s="78"/>
      <c r="F724" s="78"/>
      <c r="G724" s="78"/>
      <c r="H724" s="78"/>
      <c r="I724" s="78"/>
      <c r="J724" s="78"/>
      <c r="K724" s="78"/>
      <c r="L724" s="78"/>
      <c r="M724" s="78"/>
      <c r="N724" s="78"/>
      <c r="O724" s="78"/>
      <c r="P724" s="78"/>
      <c r="Q724" s="78"/>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78"/>
      <c r="AZ724" s="78"/>
      <c r="BA724" s="78"/>
      <c r="BB724" s="78"/>
      <c r="BC724" s="78"/>
      <c r="BD724" s="78"/>
      <c r="BE724" s="78"/>
      <c r="BF724" s="78"/>
      <c r="BG724" s="78"/>
      <c r="BH724" s="78"/>
      <c r="BI724" s="78"/>
      <c r="BJ724" s="78"/>
      <c r="BK724" s="78"/>
      <c r="BL724" s="78"/>
    </row>
    <row r="725" spans="1:64" ht="16">
      <c r="A725" s="78"/>
      <c r="B725" s="78"/>
      <c r="C725" s="144"/>
      <c r="D725" s="144"/>
      <c r="E725" s="78"/>
      <c r="F725" s="78"/>
      <c r="G725" s="78"/>
      <c r="H725" s="78"/>
      <c r="I725" s="78"/>
      <c r="J725" s="78"/>
      <c r="K725" s="78"/>
      <c r="L725" s="78"/>
      <c r="M725" s="78"/>
      <c r="N725" s="78"/>
      <c r="O725" s="78"/>
      <c r="P725" s="78"/>
      <c r="Q725" s="78"/>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78"/>
      <c r="AZ725" s="78"/>
      <c r="BA725" s="78"/>
      <c r="BB725" s="78"/>
      <c r="BC725" s="78"/>
      <c r="BD725" s="78"/>
      <c r="BE725" s="78"/>
      <c r="BF725" s="78"/>
      <c r="BG725" s="78"/>
      <c r="BH725" s="78"/>
      <c r="BI725" s="78"/>
      <c r="BJ725" s="78"/>
      <c r="BK725" s="78"/>
      <c r="BL725" s="78"/>
    </row>
    <row r="726" spans="1:64" ht="16">
      <c r="A726" s="78"/>
      <c r="B726" s="78"/>
      <c r="C726" s="144"/>
      <c r="D726" s="144"/>
      <c r="E726" s="78"/>
      <c r="F726" s="78"/>
      <c r="G726" s="78"/>
      <c r="H726" s="78"/>
      <c r="I726" s="78"/>
      <c r="J726" s="78"/>
      <c r="K726" s="78"/>
      <c r="L726" s="78"/>
      <c r="M726" s="78"/>
      <c r="N726" s="78"/>
      <c r="O726" s="78"/>
      <c r="P726" s="78"/>
      <c r="Q726" s="78"/>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78"/>
      <c r="AZ726" s="78"/>
      <c r="BA726" s="78"/>
      <c r="BB726" s="78"/>
      <c r="BC726" s="78"/>
      <c r="BD726" s="78"/>
      <c r="BE726" s="78"/>
      <c r="BF726" s="78"/>
      <c r="BG726" s="78"/>
      <c r="BH726" s="78"/>
      <c r="BI726" s="78"/>
      <c r="BJ726" s="78"/>
      <c r="BK726" s="78"/>
      <c r="BL726" s="78"/>
    </row>
    <row r="727" spans="1:64" ht="16">
      <c r="A727" s="78"/>
      <c r="B727" s="78"/>
      <c r="C727" s="144"/>
      <c r="D727" s="144"/>
      <c r="E727" s="78"/>
      <c r="F727" s="78"/>
      <c r="G727" s="78"/>
      <c r="H727" s="78"/>
      <c r="I727" s="78"/>
      <c r="J727" s="78"/>
      <c r="K727" s="78"/>
      <c r="L727" s="78"/>
      <c r="M727" s="78"/>
      <c r="N727" s="78"/>
      <c r="O727" s="78"/>
      <c r="P727" s="78"/>
      <c r="Q727" s="78"/>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78"/>
      <c r="AZ727" s="78"/>
      <c r="BA727" s="78"/>
      <c r="BB727" s="78"/>
      <c r="BC727" s="78"/>
      <c r="BD727" s="78"/>
      <c r="BE727" s="78"/>
      <c r="BF727" s="78"/>
      <c r="BG727" s="78"/>
      <c r="BH727" s="78"/>
      <c r="BI727" s="78"/>
      <c r="BJ727" s="78"/>
      <c r="BK727" s="78"/>
      <c r="BL727" s="78"/>
    </row>
    <row r="728" spans="1:64" ht="16">
      <c r="A728" s="78"/>
      <c r="B728" s="78"/>
      <c r="C728" s="144"/>
      <c r="D728" s="144"/>
      <c r="E728" s="78"/>
      <c r="F728" s="78"/>
      <c r="G728" s="78"/>
      <c r="H728" s="78"/>
      <c r="I728" s="78"/>
      <c r="J728" s="78"/>
      <c r="K728" s="78"/>
      <c r="L728" s="78"/>
      <c r="M728" s="78"/>
      <c r="N728" s="78"/>
      <c r="O728" s="78"/>
      <c r="P728" s="78"/>
      <c r="Q728" s="78"/>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78"/>
      <c r="AZ728" s="78"/>
      <c r="BA728" s="78"/>
      <c r="BB728" s="78"/>
      <c r="BC728" s="78"/>
      <c r="BD728" s="78"/>
      <c r="BE728" s="78"/>
      <c r="BF728" s="78"/>
      <c r="BG728" s="78"/>
      <c r="BH728" s="78"/>
      <c r="BI728" s="78"/>
      <c r="BJ728" s="78"/>
      <c r="BK728" s="78"/>
      <c r="BL728" s="78"/>
    </row>
    <row r="729" spans="1:64" ht="16">
      <c r="A729" s="78"/>
      <c r="B729" s="78"/>
      <c r="C729" s="144"/>
      <c r="D729" s="144"/>
      <c r="E729" s="78"/>
      <c r="F729" s="78"/>
      <c r="G729" s="78"/>
      <c r="H729" s="78"/>
      <c r="I729" s="78"/>
      <c r="J729" s="78"/>
      <c r="K729" s="78"/>
      <c r="L729" s="78"/>
      <c r="M729" s="78"/>
      <c r="N729" s="78"/>
      <c r="O729" s="78"/>
      <c r="P729" s="78"/>
      <c r="Q729" s="78"/>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78"/>
      <c r="AZ729" s="78"/>
      <c r="BA729" s="78"/>
      <c r="BB729" s="78"/>
      <c r="BC729" s="78"/>
      <c r="BD729" s="78"/>
      <c r="BE729" s="78"/>
      <c r="BF729" s="78"/>
      <c r="BG729" s="78"/>
      <c r="BH729" s="78"/>
      <c r="BI729" s="78"/>
      <c r="BJ729" s="78"/>
      <c r="BK729" s="78"/>
      <c r="BL729" s="78"/>
    </row>
    <row r="730" spans="1:64" ht="16">
      <c r="A730" s="78"/>
      <c r="B730" s="78"/>
      <c r="C730" s="144"/>
      <c r="D730" s="144"/>
      <c r="E730" s="78"/>
      <c r="F730" s="78"/>
      <c r="G730" s="78"/>
      <c r="H730" s="78"/>
      <c r="I730" s="78"/>
      <c r="J730" s="78"/>
      <c r="K730" s="78"/>
      <c r="L730" s="78"/>
      <c r="M730" s="78"/>
      <c r="N730" s="78"/>
      <c r="O730" s="78"/>
      <c r="P730" s="78"/>
      <c r="Q730" s="78"/>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78"/>
      <c r="AZ730" s="78"/>
      <c r="BA730" s="78"/>
      <c r="BB730" s="78"/>
      <c r="BC730" s="78"/>
      <c r="BD730" s="78"/>
      <c r="BE730" s="78"/>
      <c r="BF730" s="78"/>
      <c r="BG730" s="78"/>
      <c r="BH730" s="78"/>
      <c r="BI730" s="78"/>
      <c r="BJ730" s="78"/>
      <c r="BK730" s="78"/>
      <c r="BL730" s="78"/>
    </row>
    <row r="731" spans="1:64" ht="16">
      <c r="A731" s="78"/>
      <c r="B731" s="78"/>
      <c r="C731" s="144"/>
      <c r="D731" s="144"/>
      <c r="E731" s="78"/>
      <c r="F731" s="78"/>
      <c r="G731" s="78"/>
      <c r="H731" s="78"/>
      <c r="I731" s="78"/>
      <c r="J731" s="78"/>
      <c r="K731" s="78"/>
      <c r="L731" s="78"/>
      <c r="M731" s="78"/>
      <c r="N731" s="78"/>
      <c r="O731" s="78"/>
      <c r="P731" s="78"/>
      <c r="Q731" s="78"/>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78"/>
      <c r="AZ731" s="78"/>
      <c r="BA731" s="78"/>
      <c r="BB731" s="78"/>
      <c r="BC731" s="78"/>
      <c r="BD731" s="78"/>
      <c r="BE731" s="78"/>
      <c r="BF731" s="78"/>
      <c r="BG731" s="78"/>
      <c r="BH731" s="78"/>
      <c r="BI731" s="78"/>
      <c r="BJ731" s="78"/>
      <c r="BK731" s="78"/>
      <c r="BL731" s="78"/>
    </row>
    <row r="732" spans="1:64" ht="16">
      <c r="A732" s="78"/>
      <c r="B732" s="78"/>
      <c r="C732" s="144"/>
      <c r="D732" s="144"/>
      <c r="E732" s="78"/>
      <c r="F732" s="78"/>
      <c r="G732" s="78"/>
      <c r="H732" s="78"/>
      <c r="I732" s="78"/>
      <c r="J732" s="78"/>
      <c r="K732" s="78"/>
      <c r="L732" s="78"/>
      <c r="M732" s="78"/>
      <c r="N732" s="78"/>
      <c r="O732" s="78"/>
      <c r="P732" s="78"/>
      <c r="Q732" s="78"/>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78"/>
      <c r="AZ732" s="78"/>
      <c r="BA732" s="78"/>
      <c r="BB732" s="78"/>
      <c r="BC732" s="78"/>
      <c r="BD732" s="78"/>
      <c r="BE732" s="78"/>
      <c r="BF732" s="78"/>
      <c r="BG732" s="78"/>
      <c r="BH732" s="78"/>
      <c r="BI732" s="78"/>
      <c r="BJ732" s="78"/>
      <c r="BK732" s="78"/>
      <c r="BL732" s="78"/>
    </row>
    <row r="733" spans="1:64" ht="16">
      <c r="A733" s="78"/>
      <c r="B733" s="78"/>
      <c r="C733" s="144"/>
      <c r="D733" s="144"/>
      <c r="E733" s="78"/>
      <c r="F733" s="78"/>
      <c r="G733" s="78"/>
      <c r="H733" s="78"/>
      <c r="I733" s="78"/>
      <c r="J733" s="78"/>
      <c r="K733" s="78"/>
      <c r="L733" s="78"/>
      <c r="M733" s="78"/>
      <c r="N733" s="78"/>
      <c r="O733" s="78"/>
      <c r="P733" s="78"/>
      <c r="Q733" s="78"/>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78"/>
      <c r="AZ733" s="78"/>
      <c r="BA733" s="78"/>
      <c r="BB733" s="78"/>
      <c r="BC733" s="78"/>
      <c r="BD733" s="78"/>
      <c r="BE733" s="78"/>
      <c r="BF733" s="78"/>
      <c r="BG733" s="78"/>
      <c r="BH733" s="78"/>
      <c r="BI733" s="78"/>
      <c r="BJ733" s="78"/>
      <c r="BK733" s="78"/>
      <c r="BL733" s="78"/>
    </row>
    <row r="734" spans="1:64" ht="16">
      <c r="A734" s="78"/>
      <c r="B734" s="78"/>
      <c r="C734" s="144"/>
      <c r="D734" s="144"/>
      <c r="E734" s="78"/>
      <c r="F734" s="78"/>
      <c r="G734" s="78"/>
      <c r="H734" s="78"/>
      <c r="I734" s="78"/>
      <c r="J734" s="78"/>
      <c r="K734" s="78"/>
      <c r="L734" s="78"/>
      <c r="M734" s="78"/>
      <c r="N734" s="78"/>
      <c r="O734" s="78"/>
      <c r="P734" s="78"/>
      <c r="Q734" s="78"/>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78"/>
      <c r="AZ734" s="78"/>
      <c r="BA734" s="78"/>
      <c r="BB734" s="78"/>
      <c r="BC734" s="78"/>
      <c r="BD734" s="78"/>
      <c r="BE734" s="78"/>
      <c r="BF734" s="78"/>
      <c r="BG734" s="78"/>
      <c r="BH734" s="78"/>
      <c r="BI734" s="78"/>
      <c r="BJ734" s="78"/>
      <c r="BK734" s="78"/>
      <c r="BL734" s="78"/>
    </row>
    <row r="735" spans="1:64" ht="16">
      <c r="A735" s="78"/>
      <c r="B735" s="78"/>
      <c r="C735" s="144"/>
      <c r="D735" s="144"/>
      <c r="E735" s="78"/>
      <c r="F735" s="78"/>
      <c r="G735" s="78"/>
      <c r="H735" s="78"/>
      <c r="I735" s="78"/>
      <c r="J735" s="78"/>
      <c r="K735" s="78"/>
      <c r="L735" s="78"/>
      <c r="M735" s="78"/>
      <c r="N735" s="78"/>
      <c r="O735" s="78"/>
      <c r="P735" s="78"/>
      <c r="Q735" s="78"/>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78"/>
      <c r="AZ735" s="78"/>
      <c r="BA735" s="78"/>
      <c r="BB735" s="78"/>
      <c r="BC735" s="78"/>
      <c r="BD735" s="78"/>
      <c r="BE735" s="78"/>
      <c r="BF735" s="78"/>
      <c r="BG735" s="78"/>
      <c r="BH735" s="78"/>
      <c r="BI735" s="78"/>
      <c r="BJ735" s="78"/>
      <c r="BK735" s="78"/>
      <c r="BL735" s="78"/>
    </row>
    <row r="736" spans="1:64" ht="16">
      <c r="A736" s="78"/>
      <c r="B736" s="78"/>
      <c r="C736" s="144"/>
      <c r="D736" s="144"/>
      <c r="E736" s="78"/>
      <c r="F736" s="78"/>
      <c r="G736" s="78"/>
      <c r="H736" s="78"/>
      <c r="I736" s="78"/>
      <c r="J736" s="78"/>
      <c r="K736" s="78"/>
      <c r="L736" s="78"/>
      <c r="M736" s="78"/>
      <c r="N736" s="78"/>
      <c r="O736" s="78"/>
      <c r="P736" s="78"/>
      <c r="Q736" s="78"/>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78"/>
      <c r="AZ736" s="78"/>
      <c r="BA736" s="78"/>
      <c r="BB736" s="78"/>
      <c r="BC736" s="78"/>
      <c r="BD736" s="78"/>
      <c r="BE736" s="78"/>
      <c r="BF736" s="78"/>
      <c r="BG736" s="78"/>
      <c r="BH736" s="78"/>
      <c r="BI736" s="78"/>
      <c r="BJ736" s="78"/>
      <c r="BK736" s="78"/>
      <c r="BL736" s="78"/>
    </row>
    <row r="737" spans="1:64" ht="16">
      <c r="A737" s="78"/>
      <c r="B737" s="78"/>
      <c r="C737" s="144"/>
      <c r="D737" s="144"/>
      <c r="E737" s="78"/>
      <c r="F737" s="78"/>
      <c r="G737" s="78"/>
      <c r="H737" s="78"/>
      <c r="I737" s="78"/>
      <c r="J737" s="78"/>
      <c r="K737" s="78"/>
      <c r="L737" s="78"/>
      <c r="M737" s="78"/>
      <c r="N737" s="78"/>
      <c r="O737" s="78"/>
      <c r="P737" s="78"/>
      <c r="Q737" s="78"/>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78"/>
      <c r="AZ737" s="78"/>
      <c r="BA737" s="78"/>
      <c r="BB737" s="78"/>
      <c r="BC737" s="78"/>
      <c r="BD737" s="78"/>
      <c r="BE737" s="78"/>
      <c r="BF737" s="78"/>
      <c r="BG737" s="78"/>
      <c r="BH737" s="78"/>
      <c r="BI737" s="78"/>
      <c r="BJ737" s="78"/>
      <c r="BK737" s="78"/>
      <c r="BL737" s="78"/>
    </row>
    <row r="738" spans="1:64" ht="16">
      <c r="A738" s="78"/>
      <c r="B738" s="78"/>
      <c r="C738" s="144"/>
      <c r="D738" s="144"/>
      <c r="E738" s="78"/>
      <c r="F738" s="78"/>
      <c r="G738" s="78"/>
      <c r="H738" s="78"/>
      <c r="I738" s="78"/>
      <c r="J738" s="78"/>
      <c r="K738" s="78"/>
      <c r="L738" s="78"/>
      <c r="M738" s="78"/>
      <c r="N738" s="78"/>
      <c r="O738" s="78"/>
      <c r="P738" s="78"/>
      <c r="Q738" s="78"/>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78"/>
      <c r="AZ738" s="78"/>
      <c r="BA738" s="78"/>
      <c r="BB738" s="78"/>
      <c r="BC738" s="78"/>
      <c r="BD738" s="78"/>
      <c r="BE738" s="78"/>
      <c r="BF738" s="78"/>
      <c r="BG738" s="78"/>
      <c r="BH738" s="78"/>
      <c r="BI738" s="78"/>
      <c r="BJ738" s="78"/>
      <c r="BK738" s="78"/>
      <c r="BL738" s="78"/>
    </row>
    <row r="739" spans="1:64" ht="16">
      <c r="A739" s="78"/>
      <c r="B739" s="78"/>
      <c r="C739" s="144"/>
      <c r="D739" s="144"/>
      <c r="E739" s="78"/>
      <c r="F739" s="78"/>
      <c r="G739" s="78"/>
      <c r="H739" s="78"/>
      <c r="I739" s="78"/>
      <c r="J739" s="78"/>
      <c r="K739" s="78"/>
      <c r="L739" s="78"/>
      <c r="M739" s="78"/>
      <c r="N739" s="78"/>
      <c r="O739" s="78"/>
      <c r="P739" s="78"/>
      <c r="Q739" s="78"/>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78"/>
      <c r="AZ739" s="78"/>
      <c r="BA739" s="78"/>
      <c r="BB739" s="78"/>
      <c r="BC739" s="78"/>
      <c r="BD739" s="78"/>
      <c r="BE739" s="78"/>
      <c r="BF739" s="78"/>
      <c r="BG739" s="78"/>
      <c r="BH739" s="78"/>
      <c r="BI739" s="78"/>
      <c r="BJ739" s="78"/>
      <c r="BK739" s="78"/>
      <c r="BL739" s="78"/>
    </row>
    <row r="740" spans="1:64" ht="16">
      <c r="A740" s="78"/>
      <c r="B740" s="78"/>
      <c r="C740" s="144"/>
      <c r="D740" s="144"/>
      <c r="E740" s="78"/>
      <c r="F740" s="78"/>
      <c r="G740" s="78"/>
      <c r="H740" s="78"/>
      <c r="I740" s="78"/>
      <c r="J740" s="78"/>
      <c r="K740" s="78"/>
      <c r="L740" s="78"/>
      <c r="M740" s="78"/>
      <c r="N740" s="78"/>
      <c r="O740" s="78"/>
      <c r="P740" s="78"/>
      <c r="Q740" s="78"/>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78"/>
      <c r="AZ740" s="78"/>
      <c r="BA740" s="78"/>
      <c r="BB740" s="78"/>
      <c r="BC740" s="78"/>
      <c r="BD740" s="78"/>
      <c r="BE740" s="78"/>
      <c r="BF740" s="78"/>
      <c r="BG740" s="78"/>
      <c r="BH740" s="78"/>
      <c r="BI740" s="78"/>
      <c r="BJ740" s="78"/>
      <c r="BK740" s="78"/>
      <c r="BL740" s="78"/>
    </row>
    <row r="741" spans="1:64" ht="16">
      <c r="A741" s="78"/>
      <c r="B741" s="78"/>
      <c r="C741" s="144"/>
      <c r="D741" s="144"/>
      <c r="E741" s="78"/>
      <c r="F741" s="78"/>
      <c r="G741" s="78"/>
      <c r="H741" s="78"/>
      <c r="I741" s="78"/>
      <c r="J741" s="78"/>
      <c r="K741" s="78"/>
      <c r="L741" s="78"/>
      <c r="M741" s="78"/>
      <c r="N741" s="78"/>
      <c r="O741" s="78"/>
      <c r="P741" s="78"/>
      <c r="Q741" s="78"/>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78"/>
      <c r="AZ741" s="78"/>
      <c r="BA741" s="78"/>
      <c r="BB741" s="78"/>
      <c r="BC741" s="78"/>
      <c r="BD741" s="78"/>
      <c r="BE741" s="78"/>
      <c r="BF741" s="78"/>
      <c r="BG741" s="78"/>
      <c r="BH741" s="78"/>
      <c r="BI741" s="78"/>
      <c r="BJ741" s="78"/>
      <c r="BK741" s="78"/>
      <c r="BL741" s="78"/>
    </row>
    <row r="742" spans="1:64" ht="16">
      <c r="A742" s="78"/>
      <c r="B742" s="78"/>
      <c r="C742" s="144"/>
      <c r="D742" s="144"/>
      <c r="E742" s="78"/>
      <c r="F742" s="78"/>
      <c r="G742" s="78"/>
      <c r="H742" s="78"/>
      <c r="I742" s="78"/>
      <c r="J742" s="78"/>
      <c r="K742" s="78"/>
      <c r="L742" s="78"/>
      <c r="M742" s="78"/>
      <c r="N742" s="78"/>
      <c r="O742" s="78"/>
      <c r="P742" s="78"/>
      <c r="Q742" s="78"/>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78"/>
      <c r="AZ742" s="78"/>
      <c r="BA742" s="78"/>
      <c r="BB742" s="78"/>
      <c r="BC742" s="78"/>
      <c r="BD742" s="78"/>
      <c r="BE742" s="78"/>
      <c r="BF742" s="78"/>
      <c r="BG742" s="78"/>
      <c r="BH742" s="78"/>
      <c r="BI742" s="78"/>
      <c r="BJ742" s="78"/>
      <c r="BK742" s="78"/>
      <c r="BL742" s="78"/>
    </row>
    <row r="743" spans="1:64" ht="16">
      <c r="A743" s="78"/>
      <c r="B743" s="78"/>
      <c r="C743" s="144"/>
      <c r="D743" s="144"/>
      <c r="E743" s="78"/>
      <c r="F743" s="78"/>
      <c r="G743" s="78"/>
      <c r="H743" s="78"/>
      <c r="I743" s="78"/>
      <c r="J743" s="78"/>
      <c r="K743" s="78"/>
      <c r="L743" s="78"/>
      <c r="M743" s="78"/>
      <c r="N743" s="78"/>
      <c r="O743" s="78"/>
      <c r="P743" s="78"/>
      <c r="Q743" s="78"/>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78"/>
      <c r="AZ743" s="78"/>
      <c r="BA743" s="78"/>
      <c r="BB743" s="78"/>
      <c r="BC743" s="78"/>
      <c r="BD743" s="78"/>
      <c r="BE743" s="78"/>
      <c r="BF743" s="78"/>
      <c r="BG743" s="78"/>
      <c r="BH743" s="78"/>
      <c r="BI743" s="78"/>
      <c r="BJ743" s="78"/>
      <c r="BK743" s="78"/>
      <c r="BL743" s="78"/>
    </row>
    <row r="744" spans="1:64" ht="16">
      <c r="A744" s="78"/>
      <c r="B744" s="78"/>
      <c r="C744" s="144"/>
      <c r="D744" s="144"/>
      <c r="E744" s="78"/>
      <c r="F744" s="78"/>
      <c r="G744" s="78"/>
      <c r="H744" s="78"/>
      <c r="I744" s="78"/>
      <c r="J744" s="78"/>
      <c r="K744" s="78"/>
      <c r="L744" s="78"/>
      <c r="M744" s="78"/>
      <c r="N744" s="78"/>
      <c r="O744" s="78"/>
      <c r="P744" s="78"/>
      <c r="Q744" s="78"/>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78"/>
      <c r="AZ744" s="78"/>
      <c r="BA744" s="78"/>
      <c r="BB744" s="78"/>
      <c r="BC744" s="78"/>
      <c r="BD744" s="78"/>
      <c r="BE744" s="78"/>
      <c r="BF744" s="78"/>
      <c r="BG744" s="78"/>
      <c r="BH744" s="78"/>
      <c r="BI744" s="78"/>
      <c r="BJ744" s="78"/>
      <c r="BK744" s="78"/>
      <c r="BL744" s="78"/>
    </row>
    <row r="745" spans="1:64" ht="16">
      <c r="A745" s="78"/>
      <c r="B745" s="78"/>
      <c r="C745" s="144"/>
      <c r="D745" s="144"/>
      <c r="E745" s="78"/>
      <c r="F745" s="78"/>
      <c r="G745" s="78"/>
      <c r="H745" s="78"/>
      <c r="I745" s="78"/>
      <c r="J745" s="78"/>
      <c r="K745" s="78"/>
      <c r="L745" s="78"/>
      <c r="M745" s="78"/>
      <c r="N745" s="78"/>
      <c r="O745" s="78"/>
      <c r="P745" s="78"/>
      <c r="Q745" s="78"/>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78"/>
      <c r="AZ745" s="78"/>
      <c r="BA745" s="78"/>
      <c r="BB745" s="78"/>
      <c r="BC745" s="78"/>
      <c r="BD745" s="78"/>
      <c r="BE745" s="78"/>
      <c r="BF745" s="78"/>
      <c r="BG745" s="78"/>
      <c r="BH745" s="78"/>
      <c r="BI745" s="78"/>
      <c r="BJ745" s="78"/>
      <c r="BK745" s="78"/>
      <c r="BL745" s="78"/>
    </row>
    <row r="746" spans="1:64" ht="16">
      <c r="A746" s="78"/>
      <c r="B746" s="78"/>
      <c r="C746" s="144"/>
      <c r="D746" s="144"/>
      <c r="E746" s="78"/>
      <c r="F746" s="78"/>
      <c r="G746" s="78"/>
      <c r="H746" s="78"/>
      <c r="I746" s="78"/>
      <c r="J746" s="78"/>
      <c r="K746" s="78"/>
      <c r="L746" s="78"/>
      <c r="M746" s="78"/>
      <c r="N746" s="78"/>
      <c r="O746" s="78"/>
      <c r="P746" s="78"/>
      <c r="Q746" s="78"/>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78"/>
      <c r="AZ746" s="78"/>
      <c r="BA746" s="78"/>
      <c r="BB746" s="78"/>
      <c r="BC746" s="78"/>
      <c r="BD746" s="78"/>
      <c r="BE746" s="78"/>
      <c r="BF746" s="78"/>
      <c r="BG746" s="78"/>
      <c r="BH746" s="78"/>
      <c r="BI746" s="78"/>
      <c r="BJ746" s="78"/>
      <c r="BK746" s="78"/>
      <c r="BL746" s="78"/>
    </row>
    <row r="747" spans="1:64" ht="16">
      <c r="A747" s="78"/>
      <c r="B747" s="78"/>
      <c r="C747" s="144"/>
      <c r="D747" s="144"/>
      <c r="E747" s="78"/>
      <c r="F747" s="78"/>
      <c r="G747" s="78"/>
      <c r="H747" s="78"/>
      <c r="I747" s="78"/>
      <c r="J747" s="78"/>
      <c r="K747" s="78"/>
      <c r="L747" s="78"/>
      <c r="M747" s="78"/>
      <c r="N747" s="78"/>
      <c r="O747" s="78"/>
      <c r="P747" s="78"/>
      <c r="Q747" s="78"/>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78"/>
      <c r="AZ747" s="78"/>
      <c r="BA747" s="78"/>
      <c r="BB747" s="78"/>
      <c r="BC747" s="78"/>
      <c r="BD747" s="78"/>
      <c r="BE747" s="78"/>
      <c r="BF747" s="78"/>
      <c r="BG747" s="78"/>
      <c r="BH747" s="78"/>
      <c r="BI747" s="78"/>
      <c r="BJ747" s="78"/>
      <c r="BK747" s="78"/>
      <c r="BL747" s="78"/>
    </row>
    <row r="748" spans="1:64" ht="16">
      <c r="A748" s="78"/>
      <c r="B748" s="78"/>
      <c r="C748" s="144"/>
      <c r="D748" s="144"/>
      <c r="E748" s="78"/>
      <c r="F748" s="78"/>
      <c r="G748" s="78"/>
      <c r="H748" s="78"/>
      <c r="I748" s="78"/>
      <c r="J748" s="78"/>
      <c r="K748" s="78"/>
      <c r="L748" s="78"/>
      <c r="M748" s="78"/>
      <c r="N748" s="78"/>
      <c r="O748" s="78"/>
      <c r="P748" s="78"/>
      <c r="Q748" s="78"/>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78"/>
      <c r="AZ748" s="78"/>
      <c r="BA748" s="78"/>
      <c r="BB748" s="78"/>
      <c r="BC748" s="78"/>
      <c r="BD748" s="78"/>
      <c r="BE748" s="78"/>
      <c r="BF748" s="78"/>
      <c r="BG748" s="78"/>
      <c r="BH748" s="78"/>
      <c r="BI748" s="78"/>
      <c r="BJ748" s="78"/>
      <c r="BK748" s="78"/>
      <c r="BL748" s="78"/>
    </row>
    <row r="749" spans="1:64" ht="16">
      <c r="A749" s="78"/>
      <c r="B749" s="78"/>
      <c r="C749" s="144"/>
      <c r="D749" s="144"/>
      <c r="E749" s="78"/>
      <c r="F749" s="78"/>
      <c r="G749" s="78"/>
      <c r="H749" s="78"/>
      <c r="I749" s="78"/>
      <c r="J749" s="78"/>
      <c r="K749" s="78"/>
      <c r="L749" s="78"/>
      <c r="M749" s="78"/>
      <c r="N749" s="78"/>
      <c r="O749" s="78"/>
      <c r="P749" s="78"/>
      <c r="Q749" s="78"/>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78"/>
      <c r="AZ749" s="78"/>
      <c r="BA749" s="78"/>
      <c r="BB749" s="78"/>
      <c r="BC749" s="78"/>
      <c r="BD749" s="78"/>
      <c r="BE749" s="78"/>
      <c r="BF749" s="78"/>
      <c r="BG749" s="78"/>
      <c r="BH749" s="78"/>
      <c r="BI749" s="78"/>
      <c r="BJ749" s="78"/>
      <c r="BK749" s="78"/>
      <c r="BL749" s="78"/>
    </row>
    <row r="750" spans="1:64" ht="16">
      <c r="A750" s="78"/>
      <c r="B750" s="78"/>
      <c r="C750" s="144"/>
      <c r="D750" s="144"/>
      <c r="E750" s="78"/>
      <c r="F750" s="78"/>
      <c r="G750" s="78"/>
      <c r="H750" s="78"/>
      <c r="I750" s="78"/>
      <c r="J750" s="78"/>
      <c r="K750" s="78"/>
      <c r="L750" s="78"/>
      <c r="M750" s="78"/>
      <c r="N750" s="78"/>
      <c r="O750" s="78"/>
      <c r="P750" s="78"/>
      <c r="Q750" s="78"/>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78"/>
      <c r="AZ750" s="78"/>
      <c r="BA750" s="78"/>
      <c r="BB750" s="78"/>
      <c r="BC750" s="78"/>
      <c r="BD750" s="78"/>
      <c r="BE750" s="78"/>
      <c r="BF750" s="78"/>
      <c r="BG750" s="78"/>
      <c r="BH750" s="78"/>
      <c r="BI750" s="78"/>
      <c r="BJ750" s="78"/>
      <c r="BK750" s="78"/>
      <c r="BL750" s="78"/>
    </row>
    <row r="751" spans="1:64" ht="16">
      <c r="A751" s="78"/>
      <c r="B751" s="78"/>
      <c r="C751" s="144"/>
      <c r="D751" s="144"/>
      <c r="E751" s="78"/>
      <c r="F751" s="78"/>
      <c r="G751" s="78"/>
      <c r="H751" s="78"/>
      <c r="I751" s="78"/>
      <c r="J751" s="78"/>
      <c r="K751" s="78"/>
      <c r="L751" s="78"/>
      <c r="M751" s="78"/>
      <c r="N751" s="78"/>
      <c r="O751" s="78"/>
      <c r="P751" s="78"/>
      <c r="Q751" s="78"/>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78"/>
      <c r="AZ751" s="78"/>
      <c r="BA751" s="78"/>
      <c r="BB751" s="78"/>
      <c r="BC751" s="78"/>
      <c r="BD751" s="78"/>
      <c r="BE751" s="78"/>
      <c r="BF751" s="78"/>
      <c r="BG751" s="78"/>
      <c r="BH751" s="78"/>
      <c r="BI751" s="78"/>
      <c r="BJ751" s="78"/>
      <c r="BK751" s="78"/>
      <c r="BL751" s="78"/>
    </row>
    <row r="752" spans="1:64" ht="16">
      <c r="A752" s="78"/>
      <c r="B752" s="78"/>
      <c r="C752" s="144"/>
      <c r="D752" s="144"/>
      <c r="E752" s="78"/>
      <c r="F752" s="78"/>
      <c r="G752" s="78"/>
      <c r="H752" s="78"/>
      <c r="I752" s="78"/>
      <c r="J752" s="78"/>
      <c r="K752" s="78"/>
      <c r="L752" s="78"/>
      <c r="M752" s="78"/>
      <c r="N752" s="78"/>
      <c r="O752" s="78"/>
      <c r="P752" s="78"/>
      <c r="Q752" s="78"/>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78"/>
      <c r="AZ752" s="78"/>
      <c r="BA752" s="78"/>
      <c r="BB752" s="78"/>
      <c r="BC752" s="78"/>
      <c r="BD752" s="78"/>
      <c r="BE752" s="78"/>
      <c r="BF752" s="78"/>
      <c r="BG752" s="78"/>
      <c r="BH752" s="78"/>
      <c r="BI752" s="78"/>
      <c r="BJ752" s="78"/>
      <c r="BK752" s="78"/>
      <c r="BL752" s="78"/>
    </row>
    <row r="753" spans="1:64" ht="16">
      <c r="A753" s="78"/>
      <c r="B753" s="78"/>
      <c r="C753" s="144"/>
      <c r="D753" s="144"/>
      <c r="E753" s="78"/>
      <c r="F753" s="78"/>
      <c r="G753" s="78"/>
      <c r="H753" s="78"/>
      <c r="I753" s="78"/>
      <c r="J753" s="78"/>
      <c r="K753" s="78"/>
      <c r="L753" s="78"/>
      <c r="M753" s="78"/>
      <c r="N753" s="78"/>
      <c r="O753" s="78"/>
      <c r="P753" s="78"/>
      <c r="Q753" s="78"/>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78"/>
      <c r="AZ753" s="78"/>
      <c r="BA753" s="78"/>
      <c r="BB753" s="78"/>
      <c r="BC753" s="78"/>
      <c r="BD753" s="78"/>
      <c r="BE753" s="78"/>
      <c r="BF753" s="78"/>
      <c r="BG753" s="78"/>
      <c r="BH753" s="78"/>
      <c r="BI753" s="78"/>
      <c r="BJ753" s="78"/>
      <c r="BK753" s="78"/>
      <c r="BL753" s="78"/>
    </row>
    <row r="754" spans="1:64" ht="16">
      <c r="A754" s="78"/>
      <c r="B754" s="78"/>
      <c r="C754" s="144"/>
      <c r="D754" s="144"/>
      <c r="E754" s="78"/>
      <c r="F754" s="78"/>
      <c r="G754" s="78"/>
      <c r="H754" s="78"/>
      <c r="I754" s="78"/>
      <c r="J754" s="78"/>
      <c r="K754" s="78"/>
      <c r="L754" s="78"/>
      <c r="M754" s="78"/>
      <c r="N754" s="78"/>
      <c r="O754" s="78"/>
      <c r="P754" s="78"/>
      <c r="Q754" s="78"/>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78"/>
      <c r="AZ754" s="78"/>
      <c r="BA754" s="78"/>
      <c r="BB754" s="78"/>
      <c r="BC754" s="78"/>
      <c r="BD754" s="78"/>
      <c r="BE754" s="78"/>
      <c r="BF754" s="78"/>
      <c r="BG754" s="78"/>
      <c r="BH754" s="78"/>
      <c r="BI754" s="78"/>
      <c r="BJ754" s="78"/>
      <c r="BK754" s="78"/>
      <c r="BL754" s="78"/>
    </row>
    <row r="755" spans="1:64" ht="16">
      <c r="A755" s="78"/>
      <c r="B755" s="78"/>
      <c r="C755" s="144"/>
      <c r="D755" s="144"/>
      <c r="E755" s="78"/>
      <c r="F755" s="78"/>
      <c r="G755" s="78"/>
      <c r="H755" s="78"/>
      <c r="I755" s="78"/>
      <c r="J755" s="78"/>
      <c r="K755" s="78"/>
      <c r="L755" s="78"/>
      <c r="M755" s="78"/>
      <c r="N755" s="78"/>
      <c r="O755" s="78"/>
      <c r="P755" s="78"/>
      <c r="Q755" s="78"/>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78"/>
      <c r="AZ755" s="78"/>
      <c r="BA755" s="78"/>
      <c r="BB755" s="78"/>
      <c r="BC755" s="78"/>
      <c r="BD755" s="78"/>
      <c r="BE755" s="78"/>
      <c r="BF755" s="78"/>
      <c r="BG755" s="78"/>
      <c r="BH755" s="78"/>
      <c r="BI755" s="78"/>
      <c r="BJ755" s="78"/>
      <c r="BK755" s="78"/>
      <c r="BL755" s="78"/>
    </row>
    <row r="756" spans="1:64" ht="16">
      <c r="A756" s="78"/>
      <c r="B756" s="78"/>
      <c r="C756" s="144"/>
      <c r="D756" s="144"/>
      <c r="E756" s="78"/>
      <c r="F756" s="78"/>
      <c r="G756" s="78"/>
      <c r="H756" s="78"/>
      <c r="I756" s="78"/>
      <c r="J756" s="78"/>
      <c r="K756" s="78"/>
      <c r="L756" s="78"/>
      <c r="M756" s="78"/>
      <c r="N756" s="78"/>
      <c r="O756" s="78"/>
      <c r="P756" s="78"/>
      <c r="Q756" s="78"/>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78"/>
      <c r="AZ756" s="78"/>
      <c r="BA756" s="78"/>
      <c r="BB756" s="78"/>
      <c r="BC756" s="78"/>
      <c r="BD756" s="78"/>
      <c r="BE756" s="78"/>
      <c r="BF756" s="78"/>
      <c r="BG756" s="78"/>
      <c r="BH756" s="78"/>
      <c r="BI756" s="78"/>
      <c r="BJ756" s="78"/>
      <c r="BK756" s="78"/>
      <c r="BL756" s="78"/>
    </row>
    <row r="757" spans="1:64" ht="16">
      <c r="A757" s="78"/>
      <c r="B757" s="78"/>
      <c r="C757" s="144"/>
      <c r="D757" s="144"/>
      <c r="E757" s="78"/>
      <c r="F757" s="78"/>
      <c r="G757" s="78"/>
      <c r="H757" s="78"/>
      <c r="I757" s="78"/>
      <c r="J757" s="78"/>
      <c r="K757" s="78"/>
      <c r="L757" s="78"/>
      <c r="M757" s="78"/>
      <c r="N757" s="78"/>
      <c r="O757" s="78"/>
      <c r="P757" s="78"/>
      <c r="Q757" s="78"/>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78"/>
      <c r="AZ757" s="78"/>
      <c r="BA757" s="78"/>
      <c r="BB757" s="78"/>
      <c r="BC757" s="78"/>
      <c r="BD757" s="78"/>
      <c r="BE757" s="78"/>
      <c r="BF757" s="78"/>
      <c r="BG757" s="78"/>
      <c r="BH757" s="78"/>
      <c r="BI757" s="78"/>
      <c r="BJ757" s="78"/>
      <c r="BK757" s="78"/>
      <c r="BL757" s="78"/>
    </row>
    <row r="758" spans="1:64" ht="16">
      <c r="A758" s="78"/>
      <c r="B758" s="78"/>
      <c r="C758" s="144"/>
      <c r="D758" s="144"/>
      <c r="E758" s="78"/>
      <c r="F758" s="78"/>
      <c r="G758" s="78"/>
      <c r="H758" s="78"/>
      <c r="I758" s="78"/>
      <c r="J758" s="78"/>
      <c r="K758" s="78"/>
      <c r="L758" s="78"/>
      <c r="M758" s="78"/>
      <c r="N758" s="78"/>
      <c r="O758" s="78"/>
      <c r="P758" s="78"/>
      <c r="Q758" s="78"/>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78"/>
      <c r="AZ758" s="78"/>
      <c r="BA758" s="78"/>
      <c r="BB758" s="78"/>
      <c r="BC758" s="78"/>
      <c r="BD758" s="78"/>
      <c r="BE758" s="78"/>
      <c r="BF758" s="78"/>
      <c r="BG758" s="78"/>
      <c r="BH758" s="78"/>
      <c r="BI758" s="78"/>
      <c r="BJ758" s="78"/>
      <c r="BK758" s="78"/>
      <c r="BL758" s="78"/>
    </row>
    <row r="759" spans="1:64" ht="16">
      <c r="A759" s="78"/>
      <c r="B759" s="78"/>
      <c r="C759" s="144"/>
      <c r="D759" s="144"/>
      <c r="E759" s="78"/>
      <c r="F759" s="78"/>
      <c r="G759" s="78"/>
      <c r="H759" s="78"/>
      <c r="I759" s="78"/>
      <c r="J759" s="78"/>
      <c r="K759" s="78"/>
      <c r="L759" s="78"/>
      <c r="M759" s="78"/>
      <c r="N759" s="78"/>
      <c r="O759" s="78"/>
      <c r="P759" s="78"/>
      <c r="Q759" s="78"/>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78"/>
      <c r="AZ759" s="78"/>
      <c r="BA759" s="78"/>
      <c r="BB759" s="78"/>
      <c r="BC759" s="78"/>
      <c r="BD759" s="78"/>
      <c r="BE759" s="78"/>
      <c r="BF759" s="78"/>
      <c r="BG759" s="78"/>
      <c r="BH759" s="78"/>
      <c r="BI759" s="78"/>
      <c r="BJ759" s="78"/>
      <c r="BK759" s="78"/>
      <c r="BL759" s="78"/>
    </row>
    <row r="760" spans="1:64" ht="16">
      <c r="A760" s="78"/>
      <c r="B760" s="78"/>
      <c r="C760" s="144"/>
      <c r="D760" s="144"/>
      <c r="E760" s="78"/>
      <c r="F760" s="78"/>
      <c r="G760" s="78"/>
      <c r="H760" s="78"/>
      <c r="I760" s="78"/>
      <c r="J760" s="78"/>
      <c r="K760" s="78"/>
      <c r="L760" s="78"/>
      <c r="M760" s="78"/>
      <c r="N760" s="78"/>
      <c r="O760" s="78"/>
      <c r="P760" s="78"/>
      <c r="Q760" s="78"/>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78"/>
      <c r="AZ760" s="78"/>
      <c r="BA760" s="78"/>
      <c r="BB760" s="78"/>
      <c r="BC760" s="78"/>
      <c r="BD760" s="78"/>
      <c r="BE760" s="78"/>
      <c r="BF760" s="78"/>
      <c r="BG760" s="78"/>
      <c r="BH760" s="78"/>
      <c r="BI760" s="78"/>
      <c r="BJ760" s="78"/>
      <c r="BK760" s="78"/>
      <c r="BL760" s="78"/>
    </row>
    <row r="761" spans="1:64" ht="16">
      <c r="A761" s="78"/>
      <c r="B761" s="78"/>
      <c r="C761" s="144"/>
      <c r="D761" s="144"/>
      <c r="E761" s="78"/>
      <c r="F761" s="78"/>
      <c r="G761" s="78"/>
      <c r="H761" s="78"/>
      <c r="I761" s="78"/>
      <c r="J761" s="78"/>
      <c r="K761" s="78"/>
      <c r="L761" s="78"/>
      <c r="M761" s="78"/>
      <c r="N761" s="78"/>
      <c r="O761" s="78"/>
      <c r="P761" s="78"/>
      <c r="Q761" s="78"/>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78"/>
      <c r="AZ761" s="78"/>
      <c r="BA761" s="78"/>
      <c r="BB761" s="78"/>
      <c r="BC761" s="78"/>
      <c r="BD761" s="78"/>
      <c r="BE761" s="78"/>
      <c r="BF761" s="78"/>
      <c r="BG761" s="78"/>
      <c r="BH761" s="78"/>
      <c r="BI761" s="78"/>
      <c r="BJ761" s="78"/>
      <c r="BK761" s="78"/>
      <c r="BL761" s="78"/>
    </row>
    <row r="762" spans="1:64" ht="16">
      <c r="A762" s="78"/>
      <c r="B762" s="78"/>
      <c r="C762" s="144"/>
      <c r="D762" s="144"/>
      <c r="E762" s="78"/>
      <c r="F762" s="78"/>
      <c r="G762" s="78"/>
      <c r="H762" s="78"/>
      <c r="I762" s="78"/>
      <c r="J762" s="78"/>
      <c r="K762" s="78"/>
      <c r="L762" s="78"/>
      <c r="M762" s="78"/>
      <c r="N762" s="78"/>
      <c r="O762" s="78"/>
      <c r="P762" s="78"/>
      <c r="Q762" s="78"/>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78"/>
      <c r="AZ762" s="78"/>
      <c r="BA762" s="78"/>
      <c r="BB762" s="78"/>
      <c r="BC762" s="78"/>
      <c r="BD762" s="78"/>
      <c r="BE762" s="78"/>
      <c r="BF762" s="78"/>
      <c r="BG762" s="78"/>
      <c r="BH762" s="78"/>
      <c r="BI762" s="78"/>
      <c r="BJ762" s="78"/>
      <c r="BK762" s="78"/>
      <c r="BL762" s="78"/>
    </row>
    <row r="763" spans="1:64" ht="16">
      <c r="A763" s="78"/>
      <c r="B763" s="78"/>
      <c r="C763" s="144"/>
      <c r="D763" s="144"/>
      <c r="E763" s="78"/>
      <c r="F763" s="78"/>
      <c r="G763" s="78"/>
      <c r="H763" s="78"/>
      <c r="I763" s="78"/>
      <c r="J763" s="78"/>
      <c r="K763" s="78"/>
      <c r="L763" s="78"/>
      <c r="M763" s="78"/>
      <c r="N763" s="78"/>
      <c r="O763" s="78"/>
      <c r="P763" s="78"/>
      <c r="Q763" s="78"/>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78"/>
      <c r="AZ763" s="78"/>
      <c r="BA763" s="78"/>
      <c r="BB763" s="78"/>
      <c r="BC763" s="78"/>
      <c r="BD763" s="78"/>
      <c r="BE763" s="78"/>
      <c r="BF763" s="78"/>
      <c r="BG763" s="78"/>
      <c r="BH763" s="78"/>
      <c r="BI763" s="78"/>
      <c r="BJ763" s="78"/>
      <c r="BK763" s="78"/>
      <c r="BL763" s="78"/>
    </row>
    <row r="764" spans="1:64" ht="16">
      <c r="A764" s="78"/>
      <c r="B764" s="78"/>
      <c r="C764" s="144"/>
      <c r="D764" s="144"/>
      <c r="E764" s="78"/>
      <c r="F764" s="78"/>
      <c r="G764" s="78"/>
      <c r="H764" s="78"/>
      <c r="I764" s="78"/>
      <c r="J764" s="78"/>
      <c r="K764" s="78"/>
      <c r="L764" s="78"/>
      <c r="M764" s="78"/>
      <c r="N764" s="78"/>
      <c r="O764" s="78"/>
      <c r="P764" s="78"/>
      <c r="Q764" s="78"/>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78"/>
      <c r="AZ764" s="78"/>
      <c r="BA764" s="78"/>
      <c r="BB764" s="78"/>
      <c r="BC764" s="78"/>
      <c r="BD764" s="78"/>
      <c r="BE764" s="78"/>
      <c r="BF764" s="78"/>
      <c r="BG764" s="78"/>
      <c r="BH764" s="78"/>
      <c r="BI764" s="78"/>
      <c r="BJ764" s="78"/>
      <c r="BK764" s="78"/>
      <c r="BL764" s="78"/>
    </row>
    <row r="765" spans="1:64" ht="16">
      <c r="A765" s="78"/>
      <c r="B765" s="78"/>
      <c r="C765" s="144"/>
      <c r="D765" s="144"/>
      <c r="E765" s="78"/>
      <c r="F765" s="78"/>
      <c r="G765" s="78"/>
      <c r="H765" s="78"/>
      <c r="I765" s="78"/>
      <c r="J765" s="78"/>
      <c r="K765" s="78"/>
      <c r="L765" s="78"/>
      <c r="M765" s="78"/>
      <c r="N765" s="78"/>
      <c r="O765" s="78"/>
      <c r="P765" s="78"/>
      <c r="Q765" s="78"/>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78"/>
      <c r="AS765" s="78"/>
      <c r="AT765" s="78"/>
      <c r="AU765" s="78"/>
      <c r="AV765" s="78"/>
      <c r="AW765" s="78"/>
      <c r="AX765" s="78"/>
      <c r="AY765" s="78"/>
      <c r="AZ765" s="78"/>
      <c r="BA765" s="78"/>
      <c r="BB765" s="78"/>
      <c r="BC765" s="78"/>
      <c r="BD765" s="78"/>
      <c r="BE765" s="78"/>
      <c r="BF765" s="78"/>
      <c r="BG765" s="78"/>
      <c r="BH765" s="78"/>
      <c r="BI765" s="78"/>
      <c r="BJ765" s="78"/>
      <c r="BK765" s="78"/>
      <c r="BL765" s="78"/>
    </row>
    <row r="766" spans="1:64" ht="16">
      <c r="A766" s="78"/>
      <c r="B766" s="78"/>
      <c r="C766" s="144"/>
      <c r="D766" s="144"/>
      <c r="E766" s="78"/>
      <c r="F766" s="78"/>
      <c r="G766" s="78"/>
      <c r="H766" s="78"/>
      <c r="I766" s="78"/>
      <c r="J766" s="78"/>
      <c r="K766" s="78"/>
      <c r="L766" s="78"/>
      <c r="M766" s="78"/>
      <c r="N766" s="78"/>
      <c r="O766" s="78"/>
      <c r="P766" s="78"/>
      <c r="Q766" s="78"/>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78"/>
      <c r="AS766" s="78"/>
      <c r="AT766" s="78"/>
      <c r="AU766" s="78"/>
      <c r="AV766" s="78"/>
      <c r="AW766" s="78"/>
      <c r="AX766" s="78"/>
      <c r="AY766" s="78"/>
      <c r="AZ766" s="78"/>
      <c r="BA766" s="78"/>
      <c r="BB766" s="78"/>
      <c r="BC766" s="78"/>
      <c r="BD766" s="78"/>
      <c r="BE766" s="78"/>
      <c r="BF766" s="78"/>
      <c r="BG766" s="78"/>
      <c r="BH766" s="78"/>
      <c r="BI766" s="78"/>
      <c r="BJ766" s="78"/>
      <c r="BK766" s="78"/>
      <c r="BL766" s="78"/>
    </row>
    <row r="767" spans="1:64" ht="16">
      <c r="A767" s="78"/>
      <c r="B767" s="78"/>
      <c r="C767" s="144"/>
      <c r="D767" s="144"/>
      <c r="E767" s="78"/>
      <c r="F767" s="78"/>
      <c r="G767" s="78"/>
      <c r="H767" s="78"/>
      <c r="I767" s="78"/>
      <c r="J767" s="78"/>
      <c r="K767" s="78"/>
      <c r="L767" s="78"/>
      <c r="M767" s="78"/>
      <c r="N767" s="78"/>
      <c r="O767" s="78"/>
      <c r="P767" s="78"/>
      <c r="Q767" s="78"/>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78"/>
      <c r="AS767" s="78"/>
      <c r="AT767" s="78"/>
      <c r="AU767" s="78"/>
      <c r="AV767" s="78"/>
      <c r="AW767" s="78"/>
      <c r="AX767" s="78"/>
      <c r="AY767" s="78"/>
      <c r="AZ767" s="78"/>
      <c r="BA767" s="78"/>
      <c r="BB767" s="78"/>
      <c r="BC767" s="78"/>
      <c r="BD767" s="78"/>
      <c r="BE767" s="78"/>
      <c r="BF767" s="78"/>
      <c r="BG767" s="78"/>
      <c r="BH767" s="78"/>
      <c r="BI767" s="78"/>
      <c r="BJ767" s="78"/>
      <c r="BK767" s="78"/>
      <c r="BL767" s="78"/>
    </row>
    <row r="768" spans="1:64" ht="16">
      <c r="A768" s="78"/>
      <c r="B768" s="78"/>
      <c r="C768" s="144"/>
      <c r="D768" s="144"/>
      <c r="E768" s="78"/>
      <c r="F768" s="78"/>
      <c r="G768" s="78"/>
      <c r="H768" s="78"/>
      <c r="I768" s="78"/>
      <c r="J768" s="78"/>
      <c r="K768" s="78"/>
      <c r="L768" s="78"/>
      <c r="M768" s="78"/>
      <c r="N768" s="78"/>
      <c r="O768" s="78"/>
      <c r="P768" s="78"/>
      <c r="Q768" s="78"/>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78"/>
      <c r="AS768" s="78"/>
      <c r="AT768" s="78"/>
      <c r="AU768" s="78"/>
      <c r="AV768" s="78"/>
      <c r="AW768" s="78"/>
      <c r="AX768" s="78"/>
      <c r="AY768" s="78"/>
      <c r="AZ768" s="78"/>
      <c r="BA768" s="78"/>
      <c r="BB768" s="78"/>
      <c r="BC768" s="78"/>
      <c r="BD768" s="78"/>
      <c r="BE768" s="78"/>
      <c r="BF768" s="78"/>
      <c r="BG768" s="78"/>
      <c r="BH768" s="78"/>
      <c r="BI768" s="78"/>
      <c r="BJ768" s="78"/>
      <c r="BK768" s="78"/>
      <c r="BL768" s="78"/>
    </row>
    <row r="769" spans="1:64" ht="16">
      <c r="A769" s="78"/>
      <c r="B769" s="78"/>
      <c r="C769" s="144"/>
      <c r="D769" s="144"/>
      <c r="E769" s="78"/>
      <c r="F769" s="78"/>
      <c r="G769" s="78"/>
      <c r="H769" s="78"/>
      <c r="I769" s="78"/>
      <c r="J769" s="78"/>
      <c r="K769" s="78"/>
      <c r="L769" s="78"/>
      <c r="M769" s="78"/>
      <c r="N769" s="78"/>
      <c r="O769" s="78"/>
      <c r="P769" s="78"/>
      <c r="Q769" s="78"/>
      <c r="R769" s="78"/>
      <c r="S769" s="78"/>
      <c r="T769" s="78"/>
      <c r="U769" s="78"/>
      <c r="V769" s="78"/>
      <c r="W769" s="78"/>
      <c r="X769" s="78"/>
      <c r="Y769" s="78"/>
      <c r="Z769" s="78"/>
      <c r="AA769" s="78"/>
      <c r="AB769" s="78"/>
      <c r="AC769" s="78"/>
      <c r="AD769" s="78"/>
      <c r="AE769" s="78"/>
      <c r="AF769" s="78"/>
      <c r="AG769" s="78"/>
      <c r="AH769" s="78"/>
      <c r="AI769" s="78"/>
      <c r="AJ769" s="78"/>
      <c r="AK769" s="78"/>
      <c r="AL769" s="78"/>
      <c r="AM769" s="78"/>
      <c r="AN769" s="78"/>
      <c r="AO769" s="78"/>
      <c r="AP769" s="78"/>
      <c r="AQ769" s="78"/>
      <c r="AR769" s="78"/>
      <c r="AS769" s="78"/>
      <c r="AT769" s="78"/>
      <c r="AU769" s="78"/>
      <c r="AV769" s="78"/>
      <c r="AW769" s="78"/>
      <c r="AX769" s="78"/>
      <c r="AY769" s="78"/>
      <c r="AZ769" s="78"/>
      <c r="BA769" s="78"/>
      <c r="BB769" s="78"/>
      <c r="BC769" s="78"/>
      <c r="BD769" s="78"/>
      <c r="BE769" s="78"/>
      <c r="BF769" s="78"/>
      <c r="BG769" s="78"/>
      <c r="BH769" s="78"/>
      <c r="BI769" s="78"/>
      <c r="BJ769" s="78"/>
      <c r="BK769" s="78"/>
      <c r="BL769" s="78"/>
    </row>
    <row r="770" spans="1:64" ht="16">
      <c r="A770" s="78"/>
      <c r="B770" s="78"/>
      <c r="C770" s="144"/>
      <c r="D770" s="144"/>
      <c r="E770" s="78"/>
      <c r="F770" s="78"/>
      <c r="G770" s="78"/>
      <c r="H770" s="78"/>
      <c r="I770" s="78"/>
      <c r="J770" s="78"/>
      <c r="K770" s="78"/>
      <c r="L770" s="78"/>
      <c r="M770" s="78"/>
      <c r="N770" s="78"/>
      <c r="O770" s="78"/>
      <c r="P770" s="78"/>
      <c r="Q770" s="78"/>
      <c r="R770" s="78"/>
      <c r="S770" s="78"/>
      <c r="T770" s="78"/>
      <c r="U770" s="78"/>
      <c r="V770" s="78"/>
      <c r="W770" s="78"/>
      <c r="X770" s="78"/>
      <c r="Y770" s="78"/>
      <c r="Z770" s="78"/>
      <c r="AA770" s="78"/>
      <c r="AB770" s="78"/>
      <c r="AC770" s="78"/>
      <c r="AD770" s="78"/>
      <c r="AE770" s="78"/>
      <c r="AF770" s="78"/>
      <c r="AG770" s="78"/>
      <c r="AH770" s="78"/>
      <c r="AI770" s="78"/>
      <c r="AJ770" s="78"/>
      <c r="AK770" s="78"/>
      <c r="AL770" s="78"/>
      <c r="AM770" s="78"/>
      <c r="AN770" s="78"/>
      <c r="AO770" s="78"/>
      <c r="AP770" s="78"/>
      <c r="AQ770" s="78"/>
      <c r="AR770" s="78"/>
      <c r="AS770" s="78"/>
      <c r="AT770" s="78"/>
      <c r="AU770" s="78"/>
      <c r="AV770" s="78"/>
      <c r="AW770" s="78"/>
      <c r="AX770" s="78"/>
      <c r="AY770" s="78"/>
      <c r="AZ770" s="78"/>
      <c r="BA770" s="78"/>
      <c r="BB770" s="78"/>
      <c r="BC770" s="78"/>
      <c r="BD770" s="78"/>
      <c r="BE770" s="78"/>
      <c r="BF770" s="78"/>
      <c r="BG770" s="78"/>
      <c r="BH770" s="78"/>
      <c r="BI770" s="78"/>
      <c r="BJ770" s="78"/>
      <c r="BK770" s="78"/>
      <c r="BL770" s="78"/>
    </row>
    <row r="771" spans="1:64" ht="16">
      <c r="A771" s="78"/>
      <c r="B771" s="78"/>
      <c r="C771" s="144"/>
      <c r="D771" s="144"/>
      <c r="E771" s="78"/>
      <c r="F771" s="78"/>
      <c r="G771" s="78"/>
      <c r="H771" s="78"/>
      <c r="I771" s="78"/>
      <c r="J771" s="78"/>
      <c r="K771" s="78"/>
      <c r="L771" s="78"/>
      <c r="M771" s="78"/>
      <c r="N771" s="78"/>
      <c r="O771" s="78"/>
      <c r="P771" s="78"/>
      <c r="Q771" s="78"/>
      <c r="R771" s="78"/>
      <c r="S771" s="78"/>
      <c r="T771" s="78"/>
      <c r="U771" s="78"/>
      <c r="V771" s="78"/>
      <c r="W771" s="78"/>
      <c r="X771" s="78"/>
      <c r="Y771" s="78"/>
      <c r="Z771" s="78"/>
      <c r="AA771" s="78"/>
      <c r="AB771" s="78"/>
      <c r="AC771" s="78"/>
      <c r="AD771" s="78"/>
      <c r="AE771" s="78"/>
      <c r="AF771" s="78"/>
      <c r="AG771" s="78"/>
      <c r="AH771" s="78"/>
      <c r="AI771" s="78"/>
      <c r="AJ771" s="78"/>
      <c r="AK771" s="78"/>
      <c r="AL771" s="78"/>
      <c r="AM771" s="78"/>
      <c r="AN771" s="78"/>
      <c r="AO771" s="78"/>
      <c r="AP771" s="78"/>
      <c r="AQ771" s="78"/>
      <c r="AR771" s="78"/>
      <c r="AS771" s="78"/>
      <c r="AT771" s="78"/>
      <c r="AU771" s="78"/>
      <c r="AV771" s="78"/>
      <c r="AW771" s="78"/>
      <c r="AX771" s="78"/>
      <c r="AY771" s="78"/>
      <c r="AZ771" s="78"/>
      <c r="BA771" s="78"/>
      <c r="BB771" s="78"/>
      <c r="BC771" s="78"/>
      <c r="BD771" s="78"/>
      <c r="BE771" s="78"/>
      <c r="BF771" s="78"/>
      <c r="BG771" s="78"/>
      <c r="BH771" s="78"/>
      <c r="BI771" s="78"/>
      <c r="BJ771" s="78"/>
      <c r="BK771" s="78"/>
      <c r="BL771" s="78"/>
    </row>
    <row r="772" spans="1:64" ht="16">
      <c r="A772" s="78"/>
      <c r="B772" s="78"/>
      <c r="C772" s="144"/>
      <c r="D772" s="144"/>
      <c r="E772" s="78"/>
      <c r="F772" s="78"/>
      <c r="G772" s="78"/>
      <c r="H772" s="78"/>
      <c r="I772" s="78"/>
      <c r="J772" s="78"/>
      <c r="K772" s="78"/>
      <c r="L772" s="78"/>
      <c r="M772" s="78"/>
      <c r="N772" s="78"/>
      <c r="O772" s="78"/>
      <c r="P772" s="78"/>
      <c r="Q772" s="78"/>
      <c r="R772" s="78"/>
      <c r="S772" s="78"/>
      <c r="T772" s="78"/>
      <c r="U772" s="78"/>
      <c r="V772" s="78"/>
      <c r="W772" s="78"/>
      <c r="X772" s="78"/>
      <c r="Y772" s="78"/>
      <c r="Z772" s="78"/>
      <c r="AA772" s="78"/>
      <c r="AB772" s="78"/>
      <c r="AC772" s="78"/>
      <c r="AD772" s="78"/>
      <c r="AE772" s="78"/>
      <c r="AF772" s="78"/>
      <c r="AG772" s="78"/>
      <c r="AH772" s="78"/>
      <c r="AI772" s="78"/>
      <c r="AJ772" s="78"/>
      <c r="AK772" s="78"/>
      <c r="AL772" s="78"/>
      <c r="AM772" s="78"/>
      <c r="AN772" s="78"/>
      <c r="AO772" s="78"/>
      <c r="AP772" s="78"/>
      <c r="AQ772" s="78"/>
      <c r="AR772" s="78"/>
      <c r="AS772" s="78"/>
      <c r="AT772" s="78"/>
      <c r="AU772" s="78"/>
      <c r="AV772" s="78"/>
      <c r="AW772" s="78"/>
      <c r="AX772" s="78"/>
      <c r="AY772" s="78"/>
      <c r="AZ772" s="78"/>
      <c r="BA772" s="78"/>
      <c r="BB772" s="78"/>
      <c r="BC772" s="78"/>
      <c r="BD772" s="78"/>
      <c r="BE772" s="78"/>
      <c r="BF772" s="78"/>
      <c r="BG772" s="78"/>
      <c r="BH772" s="78"/>
      <c r="BI772" s="78"/>
      <c r="BJ772" s="78"/>
      <c r="BK772" s="78"/>
      <c r="BL772" s="78"/>
    </row>
    <row r="773" spans="1:64" ht="16">
      <c r="A773" s="78"/>
      <c r="B773" s="78"/>
      <c r="C773" s="144"/>
      <c r="D773" s="144"/>
      <c r="E773" s="78"/>
      <c r="F773" s="78"/>
      <c r="G773" s="78"/>
      <c r="H773" s="78"/>
      <c r="I773" s="78"/>
      <c r="J773" s="78"/>
      <c r="K773" s="78"/>
      <c r="L773" s="78"/>
      <c r="M773" s="78"/>
      <c r="N773" s="78"/>
      <c r="O773" s="78"/>
      <c r="P773" s="78"/>
      <c r="Q773" s="78"/>
      <c r="R773" s="78"/>
      <c r="S773" s="78"/>
      <c r="T773" s="78"/>
      <c r="U773" s="78"/>
      <c r="V773" s="78"/>
      <c r="W773" s="78"/>
      <c r="X773" s="78"/>
      <c r="Y773" s="78"/>
      <c r="Z773" s="78"/>
      <c r="AA773" s="78"/>
      <c r="AB773" s="78"/>
      <c r="AC773" s="78"/>
      <c r="AD773" s="78"/>
      <c r="AE773" s="78"/>
      <c r="AF773" s="78"/>
      <c r="AG773" s="78"/>
      <c r="AH773" s="78"/>
      <c r="AI773" s="78"/>
      <c r="AJ773" s="78"/>
      <c r="AK773" s="78"/>
      <c r="AL773" s="78"/>
      <c r="AM773" s="78"/>
      <c r="AN773" s="78"/>
      <c r="AO773" s="78"/>
      <c r="AP773" s="78"/>
      <c r="AQ773" s="78"/>
      <c r="AR773" s="78"/>
      <c r="AS773" s="78"/>
      <c r="AT773" s="78"/>
      <c r="AU773" s="78"/>
      <c r="AV773" s="78"/>
      <c r="AW773" s="78"/>
      <c r="AX773" s="78"/>
      <c r="AY773" s="78"/>
      <c r="AZ773" s="78"/>
      <c r="BA773" s="78"/>
      <c r="BB773" s="78"/>
      <c r="BC773" s="78"/>
      <c r="BD773" s="78"/>
      <c r="BE773" s="78"/>
      <c r="BF773" s="78"/>
      <c r="BG773" s="78"/>
      <c r="BH773" s="78"/>
      <c r="BI773" s="78"/>
      <c r="BJ773" s="78"/>
      <c r="BK773" s="78"/>
      <c r="BL773" s="78"/>
    </row>
    <row r="774" spans="1:64" ht="16">
      <c r="A774" s="78"/>
      <c r="B774" s="78"/>
      <c r="C774" s="144"/>
      <c r="D774" s="144"/>
      <c r="E774" s="78"/>
      <c r="F774" s="78"/>
      <c r="G774" s="78"/>
      <c r="H774" s="78"/>
      <c r="I774" s="78"/>
      <c r="J774" s="78"/>
      <c r="K774" s="78"/>
      <c r="L774" s="78"/>
      <c r="M774" s="78"/>
      <c r="N774" s="78"/>
      <c r="O774" s="78"/>
      <c r="P774" s="78"/>
      <c r="Q774" s="78"/>
      <c r="R774" s="78"/>
      <c r="S774" s="78"/>
      <c r="T774" s="78"/>
      <c r="U774" s="78"/>
      <c r="V774" s="78"/>
      <c r="W774" s="78"/>
      <c r="X774" s="78"/>
      <c r="Y774" s="78"/>
      <c r="Z774" s="78"/>
      <c r="AA774" s="78"/>
      <c r="AB774" s="78"/>
      <c r="AC774" s="78"/>
      <c r="AD774" s="78"/>
      <c r="AE774" s="78"/>
      <c r="AF774" s="78"/>
      <c r="AG774" s="78"/>
      <c r="AH774" s="78"/>
      <c r="AI774" s="78"/>
      <c r="AJ774" s="78"/>
      <c r="AK774" s="78"/>
      <c r="AL774" s="78"/>
      <c r="AM774" s="78"/>
      <c r="AN774" s="78"/>
      <c r="AO774" s="78"/>
      <c r="AP774" s="78"/>
      <c r="AQ774" s="78"/>
      <c r="AR774" s="78"/>
      <c r="AS774" s="78"/>
      <c r="AT774" s="78"/>
      <c r="AU774" s="78"/>
      <c r="AV774" s="78"/>
      <c r="AW774" s="78"/>
      <c r="AX774" s="78"/>
      <c r="AY774" s="78"/>
      <c r="AZ774" s="78"/>
      <c r="BA774" s="78"/>
      <c r="BB774" s="78"/>
      <c r="BC774" s="78"/>
      <c r="BD774" s="78"/>
      <c r="BE774" s="78"/>
      <c r="BF774" s="78"/>
      <c r="BG774" s="78"/>
      <c r="BH774" s="78"/>
      <c r="BI774" s="78"/>
      <c r="BJ774" s="78"/>
      <c r="BK774" s="78"/>
      <c r="BL774" s="78"/>
    </row>
    <row r="775" spans="1:64" ht="16">
      <c r="A775" s="78"/>
      <c r="B775" s="78"/>
      <c r="C775" s="144"/>
      <c r="D775" s="144"/>
      <c r="E775" s="78"/>
      <c r="F775" s="78"/>
      <c r="G775" s="78"/>
      <c r="H775" s="78"/>
      <c r="I775" s="78"/>
      <c r="J775" s="78"/>
      <c r="K775" s="78"/>
      <c r="L775" s="78"/>
      <c r="M775" s="78"/>
      <c r="N775" s="78"/>
      <c r="O775" s="78"/>
      <c r="P775" s="78"/>
      <c r="Q775" s="78"/>
      <c r="R775" s="78"/>
      <c r="S775" s="78"/>
      <c r="T775" s="78"/>
      <c r="U775" s="78"/>
      <c r="V775" s="78"/>
      <c r="W775" s="78"/>
      <c r="X775" s="78"/>
      <c r="Y775" s="78"/>
      <c r="Z775" s="78"/>
      <c r="AA775" s="78"/>
      <c r="AB775" s="78"/>
      <c r="AC775" s="78"/>
      <c r="AD775" s="78"/>
      <c r="AE775" s="78"/>
      <c r="AF775" s="78"/>
      <c r="AG775" s="78"/>
      <c r="AH775" s="78"/>
      <c r="AI775" s="78"/>
      <c r="AJ775" s="78"/>
      <c r="AK775" s="78"/>
      <c r="AL775" s="78"/>
      <c r="AM775" s="78"/>
      <c r="AN775" s="78"/>
      <c r="AO775" s="78"/>
      <c r="AP775" s="78"/>
      <c r="AQ775" s="78"/>
      <c r="AR775" s="78"/>
      <c r="AS775" s="78"/>
      <c r="AT775" s="78"/>
      <c r="AU775" s="78"/>
      <c r="AV775" s="78"/>
      <c r="AW775" s="78"/>
      <c r="AX775" s="78"/>
      <c r="AY775" s="78"/>
      <c r="AZ775" s="78"/>
      <c r="BA775" s="78"/>
      <c r="BB775" s="78"/>
      <c r="BC775" s="78"/>
      <c r="BD775" s="78"/>
      <c r="BE775" s="78"/>
      <c r="BF775" s="78"/>
      <c r="BG775" s="78"/>
      <c r="BH775" s="78"/>
      <c r="BI775" s="78"/>
      <c r="BJ775" s="78"/>
      <c r="BK775" s="78"/>
      <c r="BL775" s="78"/>
    </row>
    <row r="776" spans="1:64" ht="16">
      <c r="A776" s="78"/>
      <c r="B776" s="78"/>
      <c r="C776" s="144"/>
      <c r="D776" s="144"/>
      <c r="E776" s="78"/>
      <c r="F776" s="78"/>
      <c r="G776" s="78"/>
      <c r="H776" s="78"/>
      <c r="I776" s="78"/>
      <c r="J776" s="78"/>
      <c r="K776" s="78"/>
      <c r="L776" s="78"/>
      <c r="M776" s="78"/>
      <c r="N776" s="78"/>
      <c r="O776" s="78"/>
      <c r="P776" s="78"/>
      <c r="Q776" s="78"/>
      <c r="R776" s="78"/>
      <c r="S776" s="78"/>
      <c r="T776" s="78"/>
      <c r="U776" s="78"/>
      <c r="V776" s="78"/>
      <c r="W776" s="78"/>
      <c r="X776" s="78"/>
      <c r="Y776" s="78"/>
      <c r="Z776" s="78"/>
      <c r="AA776" s="78"/>
      <c r="AB776" s="78"/>
      <c r="AC776" s="78"/>
      <c r="AD776" s="78"/>
      <c r="AE776" s="78"/>
      <c r="AF776" s="78"/>
      <c r="AG776" s="78"/>
      <c r="AH776" s="78"/>
      <c r="AI776" s="78"/>
      <c r="AJ776" s="78"/>
      <c r="AK776" s="78"/>
      <c r="AL776" s="78"/>
      <c r="AM776" s="78"/>
      <c r="AN776" s="78"/>
      <c r="AO776" s="78"/>
      <c r="AP776" s="78"/>
      <c r="AQ776" s="78"/>
      <c r="AR776" s="78"/>
      <c r="AS776" s="78"/>
      <c r="AT776" s="78"/>
      <c r="AU776" s="78"/>
      <c r="AV776" s="78"/>
      <c r="AW776" s="78"/>
      <c r="AX776" s="78"/>
      <c r="AY776" s="78"/>
      <c r="AZ776" s="78"/>
      <c r="BA776" s="78"/>
      <c r="BB776" s="78"/>
      <c r="BC776" s="78"/>
      <c r="BD776" s="78"/>
      <c r="BE776" s="78"/>
      <c r="BF776" s="78"/>
      <c r="BG776" s="78"/>
      <c r="BH776" s="78"/>
      <c r="BI776" s="78"/>
      <c r="BJ776" s="78"/>
      <c r="BK776" s="78"/>
      <c r="BL776" s="78"/>
    </row>
    <row r="777" spans="1:64" ht="16">
      <c r="A777" s="78"/>
      <c r="B777" s="78"/>
      <c r="C777" s="144"/>
      <c r="D777" s="144"/>
      <c r="E777" s="78"/>
      <c r="F777" s="78"/>
      <c r="G777" s="78"/>
      <c r="H777" s="78"/>
      <c r="I777" s="78"/>
      <c r="J777" s="78"/>
      <c r="K777" s="78"/>
      <c r="L777" s="78"/>
      <c r="M777" s="78"/>
      <c r="N777" s="78"/>
      <c r="O777" s="78"/>
      <c r="P777" s="78"/>
      <c r="Q777" s="78"/>
      <c r="R777" s="78"/>
      <c r="S777" s="78"/>
      <c r="T777" s="78"/>
      <c r="U777" s="78"/>
      <c r="V777" s="78"/>
      <c r="W777" s="78"/>
      <c r="X777" s="78"/>
      <c r="Y777" s="78"/>
      <c r="Z777" s="78"/>
      <c r="AA777" s="78"/>
      <c r="AB777" s="78"/>
      <c r="AC777" s="78"/>
      <c r="AD777" s="78"/>
      <c r="AE777" s="78"/>
      <c r="AF777" s="78"/>
      <c r="AG777" s="78"/>
      <c r="AH777" s="78"/>
      <c r="AI777" s="78"/>
      <c r="AJ777" s="78"/>
      <c r="AK777" s="78"/>
      <c r="AL777" s="78"/>
      <c r="AM777" s="78"/>
      <c r="AN777" s="78"/>
      <c r="AO777" s="78"/>
      <c r="AP777" s="78"/>
      <c r="AQ777" s="78"/>
      <c r="AR777" s="78"/>
      <c r="AS777" s="78"/>
      <c r="AT777" s="78"/>
      <c r="AU777" s="78"/>
      <c r="AV777" s="78"/>
      <c r="AW777" s="78"/>
      <c r="AX777" s="78"/>
      <c r="AY777" s="78"/>
      <c r="AZ777" s="78"/>
      <c r="BA777" s="78"/>
      <c r="BB777" s="78"/>
      <c r="BC777" s="78"/>
      <c r="BD777" s="78"/>
      <c r="BE777" s="78"/>
      <c r="BF777" s="78"/>
      <c r="BG777" s="78"/>
      <c r="BH777" s="78"/>
      <c r="BI777" s="78"/>
      <c r="BJ777" s="78"/>
      <c r="BK777" s="78"/>
      <c r="BL777" s="78"/>
    </row>
    <row r="778" spans="1:64" ht="16">
      <c r="A778" s="78"/>
      <c r="B778" s="78"/>
      <c r="C778" s="144"/>
      <c r="D778" s="144"/>
      <c r="E778" s="78"/>
      <c r="F778" s="78"/>
      <c r="G778" s="78"/>
      <c r="H778" s="78"/>
      <c r="I778" s="78"/>
      <c r="J778" s="78"/>
      <c r="K778" s="78"/>
      <c r="L778" s="78"/>
      <c r="M778" s="78"/>
      <c r="N778" s="78"/>
      <c r="O778" s="78"/>
      <c r="P778" s="78"/>
      <c r="Q778" s="78"/>
      <c r="R778" s="78"/>
      <c r="S778" s="78"/>
      <c r="T778" s="78"/>
      <c r="U778" s="78"/>
      <c r="V778" s="78"/>
      <c r="W778" s="78"/>
      <c r="X778" s="78"/>
      <c r="Y778" s="78"/>
      <c r="Z778" s="78"/>
      <c r="AA778" s="78"/>
      <c r="AB778" s="78"/>
      <c r="AC778" s="78"/>
      <c r="AD778" s="78"/>
      <c r="AE778" s="78"/>
      <c r="AF778" s="78"/>
      <c r="AG778" s="78"/>
      <c r="AH778" s="78"/>
      <c r="AI778" s="78"/>
      <c r="AJ778" s="78"/>
      <c r="AK778" s="78"/>
      <c r="AL778" s="78"/>
      <c r="AM778" s="78"/>
      <c r="AN778" s="78"/>
      <c r="AO778" s="78"/>
      <c r="AP778" s="78"/>
      <c r="AQ778" s="78"/>
      <c r="AR778" s="78"/>
      <c r="AS778" s="78"/>
      <c r="AT778" s="78"/>
      <c r="AU778" s="78"/>
      <c r="AV778" s="78"/>
      <c r="AW778" s="78"/>
      <c r="AX778" s="78"/>
      <c r="AY778" s="78"/>
      <c r="AZ778" s="78"/>
      <c r="BA778" s="78"/>
      <c r="BB778" s="78"/>
      <c r="BC778" s="78"/>
      <c r="BD778" s="78"/>
      <c r="BE778" s="78"/>
      <c r="BF778" s="78"/>
      <c r="BG778" s="78"/>
      <c r="BH778" s="78"/>
      <c r="BI778" s="78"/>
      <c r="BJ778" s="78"/>
      <c r="BK778" s="78"/>
      <c r="BL778" s="78"/>
    </row>
    <row r="779" spans="1:64" ht="16">
      <c r="A779" s="78"/>
      <c r="B779" s="78"/>
      <c r="C779" s="144"/>
      <c r="D779" s="144"/>
      <c r="E779" s="78"/>
      <c r="F779" s="78"/>
      <c r="G779" s="78"/>
      <c r="H779" s="78"/>
      <c r="I779" s="78"/>
      <c r="J779" s="78"/>
      <c r="K779" s="78"/>
      <c r="L779" s="78"/>
      <c r="M779" s="78"/>
      <c r="N779" s="78"/>
      <c r="O779" s="78"/>
      <c r="P779" s="78"/>
      <c r="Q779" s="78"/>
      <c r="R779" s="78"/>
      <c r="S779" s="78"/>
      <c r="T779" s="78"/>
      <c r="U779" s="78"/>
      <c r="V779" s="78"/>
      <c r="W779" s="78"/>
      <c r="X779" s="78"/>
      <c r="Y779" s="78"/>
      <c r="Z779" s="78"/>
      <c r="AA779" s="78"/>
      <c r="AB779" s="78"/>
      <c r="AC779" s="78"/>
      <c r="AD779" s="78"/>
      <c r="AE779" s="78"/>
      <c r="AF779" s="78"/>
      <c r="AG779" s="78"/>
      <c r="AH779" s="78"/>
      <c r="AI779" s="78"/>
      <c r="AJ779" s="78"/>
      <c r="AK779" s="78"/>
      <c r="AL779" s="78"/>
      <c r="AM779" s="78"/>
      <c r="AN779" s="78"/>
      <c r="AO779" s="78"/>
      <c r="AP779" s="78"/>
      <c r="AQ779" s="78"/>
      <c r="AR779" s="78"/>
      <c r="AS779" s="78"/>
      <c r="AT779" s="78"/>
      <c r="AU779" s="78"/>
      <c r="AV779" s="78"/>
      <c r="AW779" s="78"/>
      <c r="AX779" s="78"/>
      <c r="AY779" s="78"/>
      <c r="AZ779" s="78"/>
      <c r="BA779" s="78"/>
      <c r="BB779" s="78"/>
      <c r="BC779" s="78"/>
      <c r="BD779" s="78"/>
      <c r="BE779" s="78"/>
      <c r="BF779" s="78"/>
      <c r="BG779" s="78"/>
      <c r="BH779" s="78"/>
      <c r="BI779" s="78"/>
      <c r="BJ779" s="78"/>
      <c r="BK779" s="78"/>
      <c r="BL779" s="78"/>
    </row>
    <row r="780" spans="1:64" ht="16">
      <c r="A780" s="78"/>
      <c r="B780" s="78"/>
      <c r="C780" s="144"/>
      <c r="D780" s="144"/>
      <c r="E780" s="78"/>
      <c r="F780" s="78"/>
      <c r="G780" s="78"/>
      <c r="H780" s="78"/>
      <c r="I780" s="78"/>
      <c r="J780" s="78"/>
      <c r="K780" s="78"/>
      <c r="L780" s="78"/>
      <c r="M780" s="78"/>
      <c r="N780" s="78"/>
      <c r="O780" s="78"/>
      <c r="P780" s="78"/>
      <c r="Q780" s="78"/>
      <c r="R780" s="78"/>
      <c r="S780" s="78"/>
      <c r="T780" s="78"/>
      <c r="U780" s="78"/>
      <c r="V780" s="78"/>
      <c r="W780" s="78"/>
      <c r="X780" s="78"/>
      <c r="Y780" s="78"/>
      <c r="Z780" s="78"/>
      <c r="AA780" s="78"/>
      <c r="AB780" s="78"/>
      <c r="AC780" s="78"/>
      <c r="AD780" s="78"/>
      <c r="AE780" s="78"/>
      <c r="AF780" s="78"/>
      <c r="AG780" s="78"/>
      <c r="AH780" s="78"/>
      <c r="AI780" s="78"/>
      <c r="AJ780" s="78"/>
      <c r="AK780" s="78"/>
      <c r="AL780" s="78"/>
      <c r="AM780" s="78"/>
      <c r="AN780" s="78"/>
      <c r="AO780" s="78"/>
      <c r="AP780" s="78"/>
      <c r="AQ780" s="78"/>
      <c r="AR780" s="78"/>
      <c r="AS780" s="78"/>
      <c r="AT780" s="78"/>
      <c r="AU780" s="78"/>
      <c r="AV780" s="78"/>
      <c r="AW780" s="78"/>
      <c r="AX780" s="78"/>
      <c r="AY780" s="78"/>
      <c r="AZ780" s="78"/>
      <c r="BA780" s="78"/>
      <c r="BB780" s="78"/>
      <c r="BC780" s="78"/>
      <c r="BD780" s="78"/>
      <c r="BE780" s="78"/>
      <c r="BF780" s="78"/>
      <c r="BG780" s="78"/>
      <c r="BH780" s="78"/>
      <c r="BI780" s="78"/>
      <c r="BJ780" s="78"/>
      <c r="BK780" s="78"/>
      <c r="BL780" s="78"/>
    </row>
    <row r="781" spans="1:64" ht="16">
      <c r="A781" s="78"/>
      <c r="B781" s="78"/>
      <c r="C781" s="144"/>
      <c r="D781" s="144"/>
      <c r="E781" s="78"/>
      <c r="F781" s="78"/>
      <c r="G781" s="78"/>
      <c r="H781" s="78"/>
      <c r="I781" s="78"/>
      <c r="J781" s="78"/>
      <c r="K781" s="78"/>
      <c r="L781" s="78"/>
      <c r="M781" s="78"/>
      <c r="N781" s="78"/>
      <c r="O781" s="78"/>
      <c r="P781" s="78"/>
      <c r="Q781" s="78"/>
      <c r="R781" s="78"/>
      <c r="S781" s="78"/>
      <c r="T781" s="78"/>
      <c r="U781" s="78"/>
      <c r="V781" s="78"/>
      <c r="W781" s="78"/>
      <c r="X781" s="78"/>
      <c r="Y781" s="78"/>
      <c r="Z781" s="78"/>
      <c r="AA781" s="78"/>
      <c r="AB781" s="78"/>
      <c r="AC781" s="78"/>
      <c r="AD781" s="78"/>
      <c r="AE781" s="78"/>
      <c r="AF781" s="78"/>
      <c r="AG781" s="78"/>
      <c r="AH781" s="78"/>
      <c r="AI781" s="78"/>
      <c r="AJ781" s="78"/>
      <c r="AK781" s="78"/>
      <c r="AL781" s="78"/>
      <c r="AM781" s="78"/>
      <c r="AN781" s="78"/>
      <c r="AO781" s="78"/>
      <c r="AP781" s="78"/>
      <c r="AQ781" s="78"/>
      <c r="AR781" s="78"/>
      <c r="AS781" s="78"/>
      <c r="AT781" s="78"/>
      <c r="AU781" s="78"/>
      <c r="AV781" s="78"/>
      <c r="AW781" s="78"/>
      <c r="AX781" s="78"/>
      <c r="AY781" s="78"/>
      <c r="AZ781" s="78"/>
      <c r="BA781" s="78"/>
      <c r="BB781" s="78"/>
      <c r="BC781" s="78"/>
      <c r="BD781" s="78"/>
      <c r="BE781" s="78"/>
      <c r="BF781" s="78"/>
      <c r="BG781" s="78"/>
      <c r="BH781" s="78"/>
      <c r="BI781" s="78"/>
      <c r="BJ781" s="78"/>
      <c r="BK781" s="78"/>
      <c r="BL781" s="78"/>
    </row>
    <row r="782" spans="1:64" ht="16">
      <c r="A782" s="78"/>
      <c r="B782" s="78"/>
      <c r="C782" s="144"/>
      <c r="D782" s="144"/>
      <c r="E782" s="78"/>
      <c r="F782" s="78"/>
      <c r="G782" s="78"/>
      <c r="H782" s="78"/>
      <c r="I782" s="78"/>
      <c r="J782" s="78"/>
      <c r="K782" s="78"/>
      <c r="L782" s="78"/>
      <c r="M782" s="78"/>
      <c r="N782" s="78"/>
      <c r="O782" s="78"/>
      <c r="P782" s="78"/>
      <c r="Q782" s="78"/>
      <c r="R782" s="78"/>
      <c r="S782" s="78"/>
      <c r="T782" s="78"/>
      <c r="U782" s="78"/>
      <c r="V782" s="78"/>
      <c r="W782" s="78"/>
      <c r="X782" s="78"/>
      <c r="Y782" s="78"/>
      <c r="Z782" s="78"/>
      <c r="AA782" s="78"/>
      <c r="AB782" s="78"/>
      <c r="AC782" s="78"/>
      <c r="AD782" s="78"/>
      <c r="AE782" s="78"/>
      <c r="AF782" s="78"/>
      <c r="AG782" s="78"/>
      <c r="AH782" s="78"/>
      <c r="AI782" s="78"/>
      <c r="AJ782" s="78"/>
      <c r="AK782" s="78"/>
      <c r="AL782" s="78"/>
      <c r="AM782" s="78"/>
      <c r="AN782" s="78"/>
      <c r="AO782" s="78"/>
      <c r="AP782" s="78"/>
      <c r="AQ782" s="78"/>
      <c r="AR782" s="78"/>
      <c r="AS782" s="78"/>
      <c r="AT782" s="78"/>
      <c r="AU782" s="78"/>
      <c r="AV782" s="78"/>
      <c r="AW782" s="78"/>
      <c r="AX782" s="78"/>
      <c r="AY782" s="78"/>
      <c r="AZ782" s="78"/>
      <c r="BA782" s="78"/>
      <c r="BB782" s="78"/>
      <c r="BC782" s="78"/>
      <c r="BD782" s="78"/>
      <c r="BE782" s="78"/>
      <c r="BF782" s="78"/>
      <c r="BG782" s="78"/>
      <c r="BH782" s="78"/>
      <c r="BI782" s="78"/>
      <c r="BJ782" s="78"/>
      <c r="BK782" s="78"/>
      <c r="BL782" s="78"/>
    </row>
    <row r="783" spans="1:64" ht="16">
      <c r="A783" s="78"/>
      <c r="B783" s="78"/>
      <c r="C783" s="144"/>
      <c r="D783" s="144"/>
      <c r="E783" s="78"/>
      <c r="F783" s="78"/>
      <c r="G783" s="78"/>
      <c r="H783" s="78"/>
      <c r="I783" s="78"/>
      <c r="J783" s="78"/>
      <c r="K783" s="78"/>
      <c r="L783" s="78"/>
      <c r="M783" s="78"/>
      <c r="N783" s="78"/>
      <c r="O783" s="78"/>
      <c r="P783" s="78"/>
      <c r="Q783" s="78"/>
      <c r="R783" s="78"/>
      <c r="S783" s="78"/>
      <c r="T783" s="78"/>
      <c r="U783" s="78"/>
      <c r="V783" s="78"/>
      <c r="W783" s="78"/>
      <c r="X783" s="78"/>
      <c r="Y783" s="78"/>
      <c r="Z783" s="78"/>
      <c r="AA783" s="78"/>
      <c r="AB783" s="78"/>
      <c r="AC783" s="78"/>
      <c r="AD783" s="78"/>
      <c r="AE783" s="78"/>
      <c r="AF783" s="78"/>
      <c r="AG783" s="78"/>
      <c r="AH783" s="78"/>
      <c r="AI783" s="78"/>
      <c r="AJ783" s="78"/>
      <c r="AK783" s="78"/>
      <c r="AL783" s="78"/>
      <c r="AM783" s="78"/>
      <c r="AN783" s="78"/>
      <c r="AO783" s="78"/>
      <c r="AP783" s="78"/>
      <c r="AQ783" s="78"/>
      <c r="AR783" s="78"/>
      <c r="AS783" s="78"/>
      <c r="AT783" s="78"/>
      <c r="AU783" s="78"/>
      <c r="AV783" s="78"/>
      <c r="AW783" s="78"/>
      <c r="AX783" s="78"/>
      <c r="AY783" s="78"/>
      <c r="AZ783" s="78"/>
      <c r="BA783" s="78"/>
      <c r="BB783" s="78"/>
      <c r="BC783" s="78"/>
      <c r="BD783" s="78"/>
      <c r="BE783" s="78"/>
      <c r="BF783" s="78"/>
      <c r="BG783" s="78"/>
      <c r="BH783" s="78"/>
      <c r="BI783" s="78"/>
      <c r="BJ783" s="78"/>
      <c r="BK783" s="78"/>
      <c r="BL783" s="78"/>
    </row>
    <row r="784" spans="1:64" ht="16">
      <c r="A784" s="78"/>
      <c r="B784" s="78"/>
      <c r="C784" s="144"/>
      <c r="D784" s="144"/>
      <c r="E784" s="78"/>
      <c r="F784" s="78"/>
      <c r="G784" s="78"/>
      <c r="H784" s="78"/>
      <c r="I784" s="78"/>
      <c r="J784" s="78"/>
      <c r="K784" s="78"/>
      <c r="L784" s="78"/>
      <c r="M784" s="78"/>
      <c r="N784" s="78"/>
      <c r="O784" s="78"/>
      <c r="P784" s="78"/>
      <c r="Q784" s="78"/>
      <c r="R784" s="78"/>
      <c r="S784" s="78"/>
      <c r="T784" s="78"/>
      <c r="U784" s="78"/>
      <c r="V784" s="78"/>
      <c r="W784" s="78"/>
      <c r="X784" s="78"/>
      <c r="Y784" s="78"/>
      <c r="Z784" s="78"/>
      <c r="AA784" s="78"/>
      <c r="AB784" s="78"/>
      <c r="AC784" s="78"/>
      <c r="AD784" s="78"/>
      <c r="AE784" s="78"/>
      <c r="AF784" s="78"/>
      <c r="AG784" s="78"/>
      <c r="AH784" s="78"/>
      <c r="AI784" s="78"/>
      <c r="AJ784" s="78"/>
      <c r="AK784" s="78"/>
      <c r="AL784" s="78"/>
      <c r="AM784" s="78"/>
      <c r="AN784" s="78"/>
      <c r="AO784" s="78"/>
      <c r="AP784" s="78"/>
      <c r="AQ784" s="78"/>
      <c r="AR784" s="78"/>
      <c r="AS784" s="78"/>
      <c r="AT784" s="78"/>
      <c r="AU784" s="78"/>
      <c r="AV784" s="78"/>
      <c r="AW784" s="78"/>
      <c r="AX784" s="78"/>
      <c r="AY784" s="78"/>
      <c r="AZ784" s="78"/>
      <c r="BA784" s="78"/>
      <c r="BB784" s="78"/>
      <c r="BC784" s="78"/>
      <c r="BD784" s="78"/>
      <c r="BE784" s="78"/>
      <c r="BF784" s="78"/>
      <c r="BG784" s="78"/>
      <c r="BH784" s="78"/>
      <c r="BI784" s="78"/>
      <c r="BJ784" s="78"/>
      <c r="BK784" s="78"/>
      <c r="BL784" s="78"/>
    </row>
    <row r="785" spans="1:64" ht="16">
      <c r="A785" s="78"/>
      <c r="B785" s="78"/>
      <c r="C785" s="144"/>
      <c r="D785" s="144"/>
      <c r="E785" s="78"/>
      <c r="F785" s="78"/>
      <c r="G785" s="78"/>
      <c r="H785" s="78"/>
      <c r="I785" s="78"/>
      <c r="J785" s="78"/>
      <c r="K785" s="78"/>
      <c r="L785" s="78"/>
      <c r="M785" s="78"/>
      <c r="N785" s="78"/>
      <c r="O785" s="78"/>
      <c r="P785" s="78"/>
      <c r="Q785" s="78"/>
      <c r="R785" s="78"/>
      <c r="S785" s="78"/>
      <c r="T785" s="78"/>
      <c r="U785" s="78"/>
      <c r="V785" s="78"/>
      <c r="W785" s="78"/>
      <c r="X785" s="78"/>
      <c r="Y785" s="78"/>
      <c r="Z785" s="78"/>
      <c r="AA785" s="78"/>
      <c r="AB785" s="78"/>
      <c r="AC785" s="78"/>
      <c r="AD785" s="78"/>
      <c r="AE785" s="78"/>
      <c r="AF785" s="78"/>
      <c r="AG785" s="78"/>
      <c r="AH785" s="78"/>
      <c r="AI785" s="78"/>
      <c r="AJ785" s="78"/>
      <c r="AK785" s="78"/>
      <c r="AL785" s="78"/>
      <c r="AM785" s="78"/>
      <c r="AN785" s="78"/>
      <c r="AO785" s="78"/>
      <c r="AP785" s="78"/>
      <c r="AQ785" s="78"/>
      <c r="AR785" s="78"/>
      <c r="AS785" s="78"/>
      <c r="AT785" s="78"/>
      <c r="AU785" s="78"/>
      <c r="AV785" s="78"/>
      <c r="AW785" s="78"/>
      <c r="AX785" s="78"/>
      <c r="AY785" s="78"/>
      <c r="AZ785" s="78"/>
      <c r="BA785" s="78"/>
      <c r="BB785" s="78"/>
      <c r="BC785" s="78"/>
      <c r="BD785" s="78"/>
      <c r="BE785" s="78"/>
      <c r="BF785" s="78"/>
      <c r="BG785" s="78"/>
      <c r="BH785" s="78"/>
      <c r="BI785" s="78"/>
      <c r="BJ785" s="78"/>
      <c r="BK785" s="78"/>
      <c r="BL785" s="78"/>
    </row>
    <row r="786" spans="1:64" ht="16">
      <c r="A786" s="78"/>
      <c r="B786" s="78"/>
      <c r="C786" s="144"/>
      <c r="D786" s="144"/>
      <c r="E786" s="78"/>
      <c r="F786" s="78"/>
      <c r="G786" s="78"/>
      <c r="H786" s="78"/>
      <c r="I786" s="78"/>
      <c r="J786" s="78"/>
      <c r="K786" s="78"/>
      <c r="L786" s="78"/>
      <c r="M786" s="78"/>
      <c r="N786" s="78"/>
      <c r="O786" s="78"/>
      <c r="P786" s="78"/>
      <c r="Q786" s="78"/>
      <c r="R786" s="78"/>
      <c r="S786" s="78"/>
      <c r="T786" s="78"/>
      <c r="U786" s="78"/>
      <c r="V786" s="78"/>
      <c r="W786" s="78"/>
      <c r="X786" s="78"/>
      <c r="Y786" s="78"/>
      <c r="Z786" s="78"/>
      <c r="AA786" s="78"/>
      <c r="AB786" s="78"/>
      <c r="AC786" s="78"/>
      <c r="AD786" s="78"/>
      <c r="AE786" s="78"/>
      <c r="AF786" s="78"/>
      <c r="AG786" s="78"/>
      <c r="AH786" s="78"/>
      <c r="AI786" s="78"/>
      <c r="AJ786" s="78"/>
      <c r="AK786" s="78"/>
      <c r="AL786" s="78"/>
      <c r="AM786" s="78"/>
      <c r="AN786" s="78"/>
      <c r="AO786" s="78"/>
      <c r="AP786" s="78"/>
      <c r="AQ786" s="78"/>
      <c r="AR786" s="78"/>
      <c r="AS786" s="78"/>
      <c r="AT786" s="78"/>
      <c r="AU786" s="78"/>
      <c r="AV786" s="78"/>
      <c r="AW786" s="78"/>
      <c r="AX786" s="78"/>
      <c r="AY786" s="78"/>
      <c r="AZ786" s="78"/>
      <c r="BA786" s="78"/>
      <c r="BB786" s="78"/>
      <c r="BC786" s="78"/>
      <c r="BD786" s="78"/>
      <c r="BE786" s="78"/>
      <c r="BF786" s="78"/>
      <c r="BG786" s="78"/>
      <c r="BH786" s="78"/>
      <c r="BI786" s="78"/>
      <c r="BJ786" s="78"/>
      <c r="BK786" s="78"/>
      <c r="BL786" s="78"/>
    </row>
    <row r="787" spans="1:64" ht="16">
      <c r="A787" s="78"/>
      <c r="B787" s="78"/>
      <c r="C787" s="144"/>
      <c r="D787" s="144"/>
      <c r="E787" s="78"/>
      <c r="F787" s="78"/>
      <c r="G787" s="78"/>
      <c r="H787" s="78"/>
      <c r="I787" s="78"/>
      <c r="J787" s="78"/>
      <c r="K787" s="78"/>
      <c r="L787" s="78"/>
      <c r="M787" s="78"/>
      <c r="N787" s="78"/>
      <c r="O787" s="78"/>
      <c r="P787" s="78"/>
      <c r="Q787" s="78"/>
      <c r="R787" s="78"/>
      <c r="S787" s="78"/>
      <c r="T787" s="78"/>
      <c r="U787" s="78"/>
      <c r="V787" s="78"/>
      <c r="W787" s="78"/>
      <c r="X787" s="78"/>
      <c r="Y787" s="78"/>
      <c r="Z787" s="78"/>
      <c r="AA787" s="78"/>
      <c r="AB787" s="78"/>
      <c r="AC787" s="78"/>
      <c r="AD787" s="78"/>
      <c r="AE787" s="78"/>
      <c r="AF787" s="78"/>
      <c r="AG787" s="78"/>
      <c r="AH787" s="78"/>
      <c r="AI787" s="78"/>
      <c r="AJ787" s="78"/>
      <c r="AK787" s="78"/>
      <c r="AL787" s="78"/>
      <c r="AM787" s="78"/>
      <c r="AN787" s="78"/>
      <c r="AO787" s="78"/>
      <c r="AP787" s="78"/>
      <c r="AQ787" s="78"/>
      <c r="AR787" s="78"/>
      <c r="AS787" s="78"/>
      <c r="AT787" s="78"/>
      <c r="AU787" s="78"/>
      <c r="AV787" s="78"/>
      <c r="AW787" s="78"/>
      <c r="AX787" s="78"/>
      <c r="AY787" s="78"/>
      <c r="AZ787" s="78"/>
      <c r="BA787" s="78"/>
      <c r="BB787" s="78"/>
      <c r="BC787" s="78"/>
      <c r="BD787" s="78"/>
      <c r="BE787" s="78"/>
      <c r="BF787" s="78"/>
      <c r="BG787" s="78"/>
      <c r="BH787" s="78"/>
      <c r="BI787" s="78"/>
      <c r="BJ787" s="78"/>
      <c r="BK787" s="78"/>
      <c r="BL787" s="78"/>
    </row>
    <row r="788" spans="1:64" ht="16">
      <c r="A788" s="78"/>
      <c r="B788" s="78"/>
      <c r="C788" s="144"/>
      <c r="D788" s="144"/>
      <c r="E788" s="78"/>
      <c r="F788" s="78"/>
      <c r="G788" s="78"/>
      <c r="H788" s="78"/>
      <c r="I788" s="78"/>
      <c r="J788" s="78"/>
      <c r="K788" s="78"/>
      <c r="L788" s="78"/>
      <c r="M788" s="78"/>
      <c r="N788" s="78"/>
      <c r="O788" s="78"/>
      <c r="P788" s="78"/>
      <c r="Q788" s="78"/>
      <c r="R788" s="78"/>
      <c r="S788" s="78"/>
      <c r="T788" s="78"/>
      <c r="U788" s="78"/>
      <c r="V788" s="78"/>
      <c r="W788" s="78"/>
      <c r="X788" s="78"/>
      <c r="Y788" s="78"/>
      <c r="Z788" s="78"/>
      <c r="AA788" s="78"/>
      <c r="AB788" s="78"/>
      <c r="AC788" s="78"/>
      <c r="AD788" s="78"/>
      <c r="AE788" s="78"/>
      <c r="AF788" s="78"/>
      <c r="AG788" s="78"/>
      <c r="AH788" s="78"/>
      <c r="AI788" s="78"/>
      <c r="AJ788" s="78"/>
      <c r="AK788" s="78"/>
      <c r="AL788" s="78"/>
      <c r="AM788" s="78"/>
      <c r="AN788" s="78"/>
      <c r="AO788" s="78"/>
      <c r="AP788" s="78"/>
      <c r="AQ788" s="78"/>
      <c r="AR788" s="78"/>
      <c r="AS788" s="78"/>
      <c r="AT788" s="78"/>
      <c r="AU788" s="78"/>
      <c r="AV788" s="78"/>
      <c r="AW788" s="78"/>
      <c r="AX788" s="78"/>
      <c r="AY788" s="78"/>
      <c r="AZ788" s="78"/>
      <c r="BA788" s="78"/>
      <c r="BB788" s="78"/>
      <c r="BC788" s="78"/>
      <c r="BD788" s="78"/>
      <c r="BE788" s="78"/>
      <c r="BF788" s="78"/>
      <c r="BG788" s="78"/>
      <c r="BH788" s="78"/>
      <c r="BI788" s="78"/>
      <c r="BJ788" s="78"/>
      <c r="BK788" s="78"/>
      <c r="BL788" s="78"/>
    </row>
    <row r="789" spans="1:64" ht="16">
      <c r="A789" s="78"/>
      <c r="B789" s="78"/>
      <c r="C789" s="144"/>
      <c r="D789" s="144"/>
      <c r="E789" s="78"/>
      <c r="F789" s="78"/>
      <c r="G789" s="78"/>
      <c r="H789" s="78"/>
      <c r="I789" s="78"/>
      <c r="J789" s="78"/>
      <c r="K789" s="78"/>
      <c r="L789" s="78"/>
      <c r="M789" s="78"/>
      <c r="N789" s="78"/>
      <c r="O789" s="78"/>
      <c r="P789" s="78"/>
      <c r="Q789" s="78"/>
      <c r="R789" s="78"/>
      <c r="S789" s="78"/>
      <c r="T789" s="78"/>
      <c r="U789" s="78"/>
      <c r="V789" s="78"/>
      <c r="W789" s="78"/>
      <c r="X789" s="78"/>
      <c r="Y789" s="78"/>
      <c r="Z789" s="78"/>
      <c r="AA789" s="78"/>
      <c r="AB789" s="78"/>
      <c r="AC789" s="78"/>
      <c r="AD789" s="78"/>
      <c r="AE789" s="78"/>
      <c r="AF789" s="78"/>
      <c r="AG789" s="78"/>
      <c r="AH789" s="78"/>
      <c r="AI789" s="78"/>
      <c r="AJ789" s="78"/>
      <c r="AK789" s="78"/>
      <c r="AL789" s="78"/>
      <c r="AM789" s="78"/>
      <c r="AN789" s="78"/>
      <c r="AO789" s="78"/>
      <c r="AP789" s="78"/>
      <c r="AQ789" s="78"/>
      <c r="AR789" s="78"/>
      <c r="AS789" s="78"/>
      <c r="AT789" s="78"/>
      <c r="AU789" s="78"/>
      <c r="AV789" s="78"/>
      <c r="AW789" s="78"/>
      <c r="AX789" s="78"/>
      <c r="AY789" s="78"/>
      <c r="AZ789" s="78"/>
      <c r="BA789" s="78"/>
      <c r="BB789" s="78"/>
      <c r="BC789" s="78"/>
      <c r="BD789" s="78"/>
      <c r="BE789" s="78"/>
      <c r="BF789" s="78"/>
      <c r="BG789" s="78"/>
      <c r="BH789" s="78"/>
      <c r="BI789" s="78"/>
      <c r="BJ789" s="78"/>
      <c r="BK789" s="78"/>
      <c r="BL789" s="78"/>
    </row>
    <row r="790" spans="1:64" ht="16">
      <c r="A790" s="78"/>
      <c r="B790" s="78"/>
      <c r="C790" s="144"/>
      <c r="D790" s="144"/>
      <c r="E790" s="78"/>
      <c r="F790" s="78"/>
      <c r="G790" s="78"/>
      <c r="H790" s="78"/>
      <c r="I790" s="78"/>
      <c r="J790" s="78"/>
      <c r="K790" s="78"/>
      <c r="L790" s="78"/>
      <c r="M790" s="78"/>
      <c r="N790" s="78"/>
      <c r="O790" s="78"/>
      <c r="P790" s="78"/>
      <c r="Q790" s="78"/>
      <c r="R790" s="78"/>
      <c r="S790" s="78"/>
      <c r="T790" s="78"/>
      <c r="U790" s="78"/>
      <c r="V790" s="78"/>
      <c r="W790" s="78"/>
      <c r="X790" s="78"/>
      <c r="Y790" s="78"/>
      <c r="Z790" s="78"/>
      <c r="AA790" s="78"/>
      <c r="AB790" s="78"/>
      <c r="AC790" s="78"/>
      <c r="AD790" s="78"/>
      <c r="AE790" s="78"/>
      <c r="AF790" s="78"/>
      <c r="AG790" s="78"/>
      <c r="AH790" s="78"/>
      <c r="AI790" s="78"/>
      <c r="AJ790" s="78"/>
      <c r="AK790" s="78"/>
      <c r="AL790" s="78"/>
      <c r="AM790" s="78"/>
      <c r="AN790" s="78"/>
      <c r="AO790" s="78"/>
      <c r="AP790" s="78"/>
      <c r="AQ790" s="78"/>
      <c r="AR790" s="78"/>
      <c r="AS790" s="78"/>
      <c r="AT790" s="78"/>
      <c r="AU790" s="78"/>
      <c r="AV790" s="78"/>
      <c r="AW790" s="78"/>
      <c r="AX790" s="78"/>
      <c r="AY790" s="78"/>
      <c r="AZ790" s="78"/>
      <c r="BA790" s="78"/>
      <c r="BB790" s="78"/>
      <c r="BC790" s="78"/>
      <c r="BD790" s="78"/>
      <c r="BE790" s="78"/>
      <c r="BF790" s="78"/>
      <c r="BG790" s="78"/>
      <c r="BH790" s="78"/>
      <c r="BI790" s="78"/>
      <c r="BJ790" s="78"/>
      <c r="BK790" s="78"/>
      <c r="BL790" s="78"/>
    </row>
    <row r="791" spans="1:64" ht="16">
      <c r="A791" s="78"/>
      <c r="B791" s="78"/>
      <c r="C791" s="144"/>
      <c r="D791" s="144"/>
      <c r="E791" s="78"/>
      <c r="F791" s="78"/>
      <c r="G791" s="78"/>
      <c r="H791" s="78"/>
      <c r="I791" s="78"/>
      <c r="J791" s="78"/>
      <c r="K791" s="78"/>
      <c r="L791" s="78"/>
      <c r="M791" s="78"/>
      <c r="N791" s="78"/>
      <c r="O791" s="78"/>
      <c r="P791" s="78"/>
      <c r="Q791" s="78"/>
      <c r="R791" s="78"/>
      <c r="S791" s="78"/>
      <c r="T791" s="78"/>
      <c r="U791" s="78"/>
      <c r="V791" s="78"/>
      <c r="W791" s="78"/>
      <c r="X791" s="78"/>
      <c r="Y791" s="78"/>
      <c r="Z791" s="78"/>
      <c r="AA791" s="78"/>
      <c r="AB791" s="78"/>
      <c r="AC791" s="78"/>
      <c r="AD791" s="78"/>
      <c r="AE791" s="78"/>
      <c r="AF791" s="78"/>
      <c r="AG791" s="78"/>
      <c r="AH791" s="78"/>
      <c r="AI791" s="78"/>
      <c r="AJ791" s="78"/>
      <c r="AK791" s="78"/>
      <c r="AL791" s="78"/>
      <c r="AM791" s="78"/>
      <c r="AN791" s="78"/>
      <c r="AO791" s="78"/>
      <c r="AP791" s="78"/>
      <c r="AQ791" s="78"/>
      <c r="AR791" s="78"/>
      <c r="AS791" s="78"/>
      <c r="AT791" s="78"/>
      <c r="AU791" s="78"/>
      <c r="AV791" s="78"/>
      <c r="AW791" s="78"/>
      <c r="AX791" s="78"/>
      <c r="AY791" s="78"/>
      <c r="AZ791" s="78"/>
      <c r="BA791" s="78"/>
      <c r="BB791" s="78"/>
      <c r="BC791" s="78"/>
      <c r="BD791" s="78"/>
      <c r="BE791" s="78"/>
      <c r="BF791" s="78"/>
      <c r="BG791" s="78"/>
      <c r="BH791" s="78"/>
      <c r="BI791" s="78"/>
      <c r="BJ791" s="78"/>
      <c r="BK791" s="78"/>
      <c r="BL791" s="78"/>
    </row>
    <row r="792" spans="1:64" ht="16">
      <c r="A792" s="78"/>
      <c r="B792" s="78"/>
      <c r="C792" s="144"/>
      <c r="D792" s="144"/>
      <c r="E792" s="78"/>
      <c r="F792" s="78"/>
      <c r="G792" s="78"/>
      <c r="H792" s="78"/>
      <c r="I792" s="78"/>
      <c r="J792" s="78"/>
      <c r="K792" s="78"/>
      <c r="L792" s="78"/>
      <c r="M792" s="78"/>
      <c r="N792" s="78"/>
      <c r="O792" s="78"/>
      <c r="P792" s="78"/>
      <c r="Q792" s="78"/>
      <c r="R792" s="78"/>
      <c r="S792" s="78"/>
      <c r="T792" s="78"/>
      <c r="U792" s="78"/>
      <c r="V792" s="78"/>
      <c r="W792" s="78"/>
      <c r="X792" s="78"/>
      <c r="Y792" s="78"/>
      <c r="Z792" s="78"/>
      <c r="AA792" s="78"/>
      <c r="AB792" s="78"/>
      <c r="AC792" s="78"/>
      <c r="AD792" s="78"/>
      <c r="AE792" s="78"/>
      <c r="AF792" s="78"/>
      <c r="AG792" s="78"/>
      <c r="AH792" s="78"/>
      <c r="AI792" s="78"/>
      <c r="AJ792" s="78"/>
      <c r="AK792" s="78"/>
      <c r="AL792" s="78"/>
      <c r="AM792" s="78"/>
      <c r="AN792" s="78"/>
      <c r="AO792" s="78"/>
      <c r="AP792" s="78"/>
      <c r="AQ792" s="78"/>
      <c r="AR792" s="78"/>
      <c r="AS792" s="78"/>
      <c r="AT792" s="78"/>
      <c r="AU792" s="78"/>
      <c r="AV792" s="78"/>
      <c r="AW792" s="78"/>
      <c r="AX792" s="78"/>
      <c r="AY792" s="78"/>
      <c r="AZ792" s="78"/>
      <c r="BA792" s="78"/>
      <c r="BB792" s="78"/>
      <c r="BC792" s="78"/>
      <c r="BD792" s="78"/>
      <c r="BE792" s="78"/>
      <c r="BF792" s="78"/>
      <c r="BG792" s="78"/>
      <c r="BH792" s="78"/>
      <c r="BI792" s="78"/>
      <c r="BJ792" s="78"/>
      <c r="BK792" s="78"/>
      <c r="BL792" s="78"/>
    </row>
    <row r="793" spans="1:64" ht="16">
      <c r="A793" s="78"/>
      <c r="B793" s="78"/>
      <c r="C793" s="144"/>
      <c r="D793" s="144"/>
      <c r="E793" s="78"/>
      <c r="F793" s="78"/>
      <c r="G793" s="78"/>
      <c r="H793" s="78"/>
      <c r="I793" s="78"/>
      <c r="J793" s="78"/>
      <c r="K793" s="78"/>
      <c r="L793" s="78"/>
      <c r="M793" s="78"/>
      <c r="N793" s="78"/>
      <c r="O793" s="78"/>
      <c r="P793" s="78"/>
      <c r="Q793" s="78"/>
      <c r="R793" s="78"/>
      <c r="S793" s="78"/>
      <c r="T793" s="78"/>
      <c r="U793" s="78"/>
      <c r="V793" s="78"/>
      <c r="W793" s="78"/>
      <c r="X793" s="78"/>
      <c r="Y793" s="78"/>
      <c r="Z793" s="78"/>
      <c r="AA793" s="78"/>
      <c r="AB793" s="78"/>
      <c r="AC793" s="78"/>
      <c r="AD793" s="78"/>
      <c r="AE793" s="78"/>
      <c r="AF793" s="78"/>
      <c r="AG793" s="78"/>
      <c r="AH793" s="78"/>
      <c r="AI793" s="78"/>
      <c r="AJ793" s="78"/>
      <c r="AK793" s="78"/>
      <c r="AL793" s="78"/>
      <c r="AM793" s="78"/>
      <c r="AN793" s="78"/>
      <c r="AO793" s="78"/>
      <c r="AP793" s="78"/>
      <c r="AQ793" s="78"/>
      <c r="AR793" s="78"/>
      <c r="AS793" s="78"/>
      <c r="AT793" s="78"/>
      <c r="AU793" s="78"/>
      <c r="AV793" s="78"/>
      <c r="AW793" s="78"/>
      <c r="AX793" s="78"/>
      <c r="AY793" s="78"/>
      <c r="AZ793" s="78"/>
      <c r="BA793" s="78"/>
      <c r="BB793" s="78"/>
      <c r="BC793" s="78"/>
      <c r="BD793" s="78"/>
      <c r="BE793" s="78"/>
      <c r="BF793" s="78"/>
      <c r="BG793" s="78"/>
      <c r="BH793" s="78"/>
      <c r="BI793" s="78"/>
      <c r="BJ793" s="78"/>
      <c r="BK793" s="78"/>
      <c r="BL793" s="78"/>
    </row>
    <row r="794" spans="1:64" ht="16">
      <c r="A794" s="78"/>
      <c r="B794" s="78"/>
      <c r="C794" s="144"/>
      <c r="D794" s="144"/>
      <c r="E794" s="78"/>
      <c r="F794" s="78"/>
      <c r="G794" s="78"/>
      <c r="H794" s="78"/>
      <c r="I794" s="78"/>
      <c r="J794" s="78"/>
      <c r="K794" s="78"/>
      <c r="L794" s="78"/>
      <c r="M794" s="78"/>
      <c r="N794" s="78"/>
      <c r="O794" s="78"/>
      <c r="P794" s="78"/>
      <c r="Q794" s="78"/>
      <c r="R794" s="78"/>
      <c r="S794" s="78"/>
      <c r="T794" s="78"/>
      <c r="U794" s="78"/>
      <c r="V794" s="78"/>
      <c r="W794" s="78"/>
      <c r="X794" s="78"/>
      <c r="Y794" s="78"/>
      <c r="Z794" s="78"/>
      <c r="AA794" s="78"/>
      <c r="AB794" s="78"/>
      <c r="AC794" s="78"/>
      <c r="AD794" s="78"/>
      <c r="AE794" s="78"/>
      <c r="AF794" s="78"/>
      <c r="AG794" s="78"/>
      <c r="AH794" s="78"/>
      <c r="AI794" s="78"/>
      <c r="AJ794" s="78"/>
      <c r="AK794" s="78"/>
      <c r="AL794" s="78"/>
      <c r="AM794" s="78"/>
      <c r="AN794" s="78"/>
      <c r="AO794" s="78"/>
      <c r="AP794" s="78"/>
      <c r="AQ794" s="78"/>
      <c r="AR794" s="78"/>
      <c r="AS794" s="78"/>
      <c r="AT794" s="78"/>
      <c r="AU794" s="78"/>
      <c r="AV794" s="78"/>
      <c r="AW794" s="78"/>
      <c r="AX794" s="78"/>
      <c r="AY794" s="78"/>
      <c r="AZ794" s="78"/>
      <c r="BA794" s="78"/>
      <c r="BB794" s="78"/>
      <c r="BC794" s="78"/>
      <c r="BD794" s="78"/>
      <c r="BE794" s="78"/>
      <c r="BF794" s="78"/>
      <c r="BG794" s="78"/>
      <c r="BH794" s="78"/>
      <c r="BI794" s="78"/>
      <c r="BJ794" s="78"/>
      <c r="BK794" s="78"/>
      <c r="BL794" s="78"/>
    </row>
    <row r="795" spans="1:64" ht="16">
      <c r="A795" s="78"/>
      <c r="B795" s="78"/>
      <c r="C795" s="144"/>
      <c r="D795" s="144"/>
      <c r="E795" s="78"/>
      <c r="F795" s="78"/>
      <c r="G795" s="78"/>
      <c r="H795" s="78"/>
      <c r="I795" s="78"/>
      <c r="J795" s="78"/>
      <c r="K795" s="78"/>
      <c r="L795" s="78"/>
      <c r="M795" s="78"/>
      <c r="N795" s="78"/>
      <c r="O795" s="78"/>
      <c r="P795" s="78"/>
      <c r="Q795" s="78"/>
      <c r="R795" s="78"/>
      <c r="S795" s="78"/>
      <c r="T795" s="78"/>
      <c r="U795" s="78"/>
      <c r="V795" s="78"/>
      <c r="W795" s="78"/>
      <c r="X795" s="78"/>
      <c r="Y795" s="78"/>
      <c r="Z795" s="78"/>
      <c r="AA795" s="78"/>
      <c r="AB795" s="78"/>
      <c r="AC795" s="78"/>
      <c r="AD795" s="78"/>
      <c r="AE795" s="78"/>
      <c r="AF795" s="78"/>
      <c r="AG795" s="78"/>
      <c r="AH795" s="78"/>
      <c r="AI795" s="78"/>
      <c r="AJ795" s="78"/>
      <c r="AK795" s="78"/>
      <c r="AL795" s="78"/>
      <c r="AM795" s="78"/>
      <c r="AN795" s="78"/>
      <c r="AO795" s="78"/>
      <c r="AP795" s="78"/>
      <c r="AQ795" s="78"/>
      <c r="AR795" s="78"/>
      <c r="AS795" s="78"/>
      <c r="AT795" s="78"/>
      <c r="AU795" s="78"/>
      <c r="AV795" s="78"/>
      <c r="AW795" s="78"/>
      <c r="AX795" s="78"/>
      <c r="AY795" s="78"/>
      <c r="AZ795" s="78"/>
      <c r="BA795" s="78"/>
      <c r="BB795" s="78"/>
      <c r="BC795" s="78"/>
      <c r="BD795" s="78"/>
      <c r="BE795" s="78"/>
      <c r="BF795" s="78"/>
      <c r="BG795" s="78"/>
      <c r="BH795" s="78"/>
      <c r="BI795" s="78"/>
      <c r="BJ795" s="78"/>
      <c r="BK795" s="78"/>
      <c r="BL795" s="78"/>
    </row>
    <row r="796" spans="1:64" ht="16">
      <c r="A796" s="78"/>
      <c r="B796" s="78"/>
      <c r="C796" s="144"/>
      <c r="D796" s="144"/>
      <c r="E796" s="78"/>
      <c r="F796" s="78"/>
      <c r="G796" s="78"/>
      <c r="H796" s="78"/>
      <c r="I796" s="78"/>
      <c r="J796" s="78"/>
      <c r="K796" s="78"/>
      <c r="L796" s="78"/>
      <c r="M796" s="78"/>
      <c r="N796" s="78"/>
      <c r="O796" s="78"/>
      <c r="P796" s="78"/>
      <c r="Q796" s="78"/>
      <c r="R796" s="78"/>
      <c r="S796" s="78"/>
      <c r="T796" s="78"/>
      <c r="U796" s="78"/>
      <c r="V796" s="78"/>
      <c r="W796" s="78"/>
      <c r="X796" s="78"/>
      <c r="Y796" s="78"/>
      <c r="Z796" s="78"/>
      <c r="AA796" s="78"/>
      <c r="AB796" s="78"/>
      <c r="AC796" s="78"/>
      <c r="AD796" s="78"/>
      <c r="AE796" s="78"/>
      <c r="AF796" s="78"/>
      <c r="AG796" s="78"/>
      <c r="AH796" s="78"/>
      <c r="AI796" s="78"/>
      <c r="AJ796" s="78"/>
      <c r="AK796" s="78"/>
      <c r="AL796" s="78"/>
      <c r="AM796" s="78"/>
      <c r="AN796" s="78"/>
      <c r="AO796" s="78"/>
      <c r="AP796" s="78"/>
      <c r="AQ796" s="78"/>
      <c r="AR796" s="78"/>
      <c r="AS796" s="78"/>
      <c r="AT796" s="78"/>
      <c r="AU796" s="78"/>
      <c r="AV796" s="78"/>
      <c r="AW796" s="78"/>
      <c r="AX796" s="78"/>
      <c r="AY796" s="78"/>
      <c r="AZ796" s="78"/>
      <c r="BA796" s="78"/>
      <c r="BB796" s="78"/>
      <c r="BC796" s="78"/>
      <c r="BD796" s="78"/>
      <c r="BE796" s="78"/>
      <c r="BF796" s="78"/>
      <c r="BG796" s="78"/>
      <c r="BH796" s="78"/>
      <c r="BI796" s="78"/>
      <c r="BJ796" s="78"/>
      <c r="BK796" s="78"/>
      <c r="BL796" s="78"/>
    </row>
    <row r="797" spans="1:64" ht="16">
      <c r="A797" s="78"/>
      <c r="B797" s="78"/>
      <c r="C797" s="144"/>
      <c r="D797" s="144"/>
      <c r="E797" s="78"/>
      <c r="F797" s="78"/>
      <c r="G797" s="78"/>
      <c r="H797" s="78"/>
      <c r="I797" s="78"/>
      <c r="J797" s="78"/>
      <c r="K797" s="78"/>
      <c r="L797" s="78"/>
      <c r="M797" s="78"/>
      <c r="N797" s="78"/>
      <c r="O797" s="78"/>
      <c r="P797" s="78"/>
      <c r="Q797" s="78"/>
      <c r="R797" s="78"/>
      <c r="S797" s="78"/>
      <c r="T797" s="78"/>
      <c r="U797" s="78"/>
      <c r="V797" s="78"/>
      <c r="W797" s="78"/>
      <c r="X797" s="78"/>
      <c r="Y797" s="78"/>
      <c r="Z797" s="78"/>
      <c r="AA797" s="78"/>
      <c r="AB797" s="78"/>
      <c r="AC797" s="78"/>
      <c r="AD797" s="78"/>
      <c r="AE797" s="78"/>
      <c r="AF797" s="78"/>
      <c r="AG797" s="78"/>
      <c r="AH797" s="78"/>
      <c r="AI797" s="78"/>
      <c r="AJ797" s="78"/>
      <c r="AK797" s="78"/>
      <c r="AL797" s="78"/>
      <c r="AM797" s="78"/>
      <c r="AN797" s="78"/>
      <c r="AO797" s="78"/>
      <c r="AP797" s="78"/>
      <c r="AQ797" s="78"/>
      <c r="AR797" s="78"/>
      <c r="AS797" s="78"/>
      <c r="AT797" s="78"/>
      <c r="AU797" s="78"/>
      <c r="AV797" s="78"/>
      <c r="AW797" s="78"/>
      <c r="AX797" s="78"/>
      <c r="AY797" s="78"/>
      <c r="AZ797" s="78"/>
      <c r="BA797" s="78"/>
      <c r="BB797" s="78"/>
      <c r="BC797" s="78"/>
      <c r="BD797" s="78"/>
      <c r="BE797" s="78"/>
      <c r="BF797" s="78"/>
      <c r="BG797" s="78"/>
      <c r="BH797" s="78"/>
      <c r="BI797" s="78"/>
      <c r="BJ797" s="78"/>
      <c r="BK797" s="78"/>
      <c r="BL797" s="78"/>
    </row>
    <row r="798" spans="1:64" ht="16">
      <c r="A798" s="78"/>
      <c r="B798" s="78"/>
      <c r="C798" s="144"/>
      <c r="D798" s="144"/>
      <c r="E798" s="78"/>
      <c r="F798" s="78"/>
      <c r="G798" s="78"/>
      <c r="H798" s="78"/>
      <c r="I798" s="78"/>
      <c r="J798" s="78"/>
      <c r="K798" s="78"/>
      <c r="L798" s="78"/>
      <c r="M798" s="78"/>
      <c r="N798" s="78"/>
      <c r="O798" s="78"/>
      <c r="P798" s="78"/>
      <c r="Q798" s="78"/>
      <c r="R798" s="78"/>
      <c r="S798" s="78"/>
      <c r="T798" s="78"/>
      <c r="U798" s="78"/>
      <c r="V798" s="78"/>
      <c r="W798" s="78"/>
      <c r="X798" s="78"/>
      <c r="Y798" s="78"/>
      <c r="Z798" s="78"/>
      <c r="AA798" s="78"/>
      <c r="AB798" s="78"/>
      <c r="AC798" s="78"/>
      <c r="AD798" s="78"/>
      <c r="AE798" s="78"/>
      <c r="AF798" s="78"/>
      <c r="AG798" s="78"/>
      <c r="AH798" s="78"/>
      <c r="AI798" s="78"/>
      <c r="AJ798" s="78"/>
      <c r="AK798" s="78"/>
      <c r="AL798" s="78"/>
      <c r="AM798" s="78"/>
      <c r="AN798" s="78"/>
      <c r="AO798" s="78"/>
      <c r="AP798" s="78"/>
      <c r="AQ798" s="78"/>
      <c r="AR798" s="78"/>
      <c r="AS798" s="78"/>
      <c r="AT798" s="78"/>
      <c r="AU798" s="78"/>
      <c r="AV798" s="78"/>
      <c r="AW798" s="78"/>
      <c r="AX798" s="78"/>
      <c r="AY798" s="78"/>
      <c r="AZ798" s="78"/>
      <c r="BA798" s="78"/>
      <c r="BB798" s="78"/>
      <c r="BC798" s="78"/>
      <c r="BD798" s="78"/>
      <c r="BE798" s="78"/>
      <c r="BF798" s="78"/>
      <c r="BG798" s="78"/>
      <c r="BH798" s="78"/>
      <c r="BI798" s="78"/>
      <c r="BJ798" s="78"/>
      <c r="BK798" s="78"/>
      <c r="BL798" s="78"/>
    </row>
    <row r="799" spans="1:64" ht="16">
      <c r="A799" s="78"/>
      <c r="B799" s="78"/>
      <c r="C799" s="144"/>
      <c r="D799" s="144"/>
      <c r="E799" s="78"/>
      <c r="F799" s="78"/>
      <c r="G799" s="78"/>
      <c r="H799" s="78"/>
      <c r="I799" s="78"/>
      <c r="J799" s="78"/>
      <c r="K799" s="78"/>
      <c r="L799" s="78"/>
      <c r="M799" s="78"/>
      <c r="N799" s="78"/>
      <c r="O799" s="78"/>
      <c r="P799" s="78"/>
      <c r="Q799" s="78"/>
      <c r="R799" s="78"/>
      <c r="S799" s="78"/>
      <c r="T799" s="78"/>
      <c r="U799" s="78"/>
      <c r="V799" s="78"/>
      <c r="W799" s="78"/>
      <c r="X799" s="78"/>
      <c r="Y799" s="78"/>
      <c r="Z799" s="78"/>
      <c r="AA799" s="78"/>
      <c r="AB799" s="78"/>
      <c r="AC799" s="78"/>
      <c r="AD799" s="78"/>
      <c r="AE799" s="78"/>
      <c r="AF799" s="78"/>
      <c r="AG799" s="78"/>
      <c r="AH799" s="78"/>
      <c r="AI799" s="78"/>
      <c r="AJ799" s="78"/>
      <c r="AK799" s="78"/>
      <c r="AL799" s="78"/>
      <c r="AM799" s="78"/>
      <c r="AN799" s="78"/>
      <c r="AO799" s="78"/>
      <c r="AP799" s="78"/>
      <c r="AQ799" s="78"/>
      <c r="AR799" s="78"/>
      <c r="AS799" s="78"/>
      <c r="AT799" s="78"/>
      <c r="AU799" s="78"/>
      <c r="AV799" s="78"/>
      <c r="AW799" s="78"/>
      <c r="AX799" s="78"/>
      <c r="AY799" s="78"/>
      <c r="AZ799" s="78"/>
      <c r="BA799" s="78"/>
      <c r="BB799" s="78"/>
      <c r="BC799" s="78"/>
      <c r="BD799" s="78"/>
      <c r="BE799" s="78"/>
      <c r="BF799" s="78"/>
      <c r="BG799" s="78"/>
      <c r="BH799" s="78"/>
      <c r="BI799" s="78"/>
      <c r="BJ799" s="78"/>
      <c r="BK799" s="78"/>
      <c r="BL799" s="78"/>
    </row>
    <row r="800" spans="1:64" ht="16">
      <c r="A800" s="78"/>
      <c r="B800" s="78"/>
      <c r="C800" s="144"/>
      <c r="D800" s="144"/>
      <c r="E800" s="78"/>
      <c r="F800" s="78"/>
      <c r="G800" s="78"/>
      <c r="H800" s="78"/>
      <c r="I800" s="78"/>
      <c r="J800" s="78"/>
      <c r="K800" s="78"/>
      <c r="L800" s="78"/>
      <c r="M800" s="78"/>
      <c r="N800" s="78"/>
      <c r="O800" s="78"/>
      <c r="P800" s="78"/>
      <c r="Q800" s="78"/>
      <c r="R800" s="78"/>
      <c r="S800" s="78"/>
      <c r="T800" s="78"/>
      <c r="U800" s="78"/>
      <c r="V800" s="78"/>
      <c r="W800" s="78"/>
      <c r="X800" s="78"/>
      <c r="Y800" s="78"/>
      <c r="Z800" s="78"/>
      <c r="AA800" s="78"/>
      <c r="AB800" s="78"/>
      <c r="AC800" s="78"/>
      <c r="AD800" s="78"/>
      <c r="AE800" s="78"/>
      <c r="AF800" s="78"/>
      <c r="AG800" s="78"/>
      <c r="AH800" s="78"/>
      <c r="AI800" s="78"/>
      <c r="AJ800" s="78"/>
      <c r="AK800" s="78"/>
      <c r="AL800" s="78"/>
      <c r="AM800" s="78"/>
      <c r="AN800" s="78"/>
      <c r="AO800" s="78"/>
      <c r="AP800" s="78"/>
      <c r="AQ800" s="78"/>
      <c r="AR800" s="78"/>
      <c r="AS800" s="78"/>
      <c r="AT800" s="78"/>
      <c r="AU800" s="78"/>
      <c r="AV800" s="78"/>
      <c r="AW800" s="78"/>
      <c r="AX800" s="78"/>
      <c r="AY800" s="78"/>
      <c r="AZ800" s="78"/>
      <c r="BA800" s="78"/>
      <c r="BB800" s="78"/>
      <c r="BC800" s="78"/>
      <c r="BD800" s="78"/>
      <c r="BE800" s="78"/>
      <c r="BF800" s="78"/>
      <c r="BG800" s="78"/>
      <c r="BH800" s="78"/>
      <c r="BI800" s="78"/>
      <c r="BJ800" s="78"/>
      <c r="BK800" s="78"/>
      <c r="BL800" s="78"/>
    </row>
    <row r="801" spans="1:64" ht="16">
      <c r="A801" s="78"/>
      <c r="B801" s="78"/>
      <c r="C801" s="144"/>
      <c r="D801" s="144"/>
      <c r="E801" s="78"/>
      <c r="F801" s="78"/>
      <c r="G801" s="78"/>
      <c r="H801" s="78"/>
      <c r="I801" s="78"/>
      <c r="J801" s="78"/>
      <c r="K801" s="78"/>
      <c r="L801" s="78"/>
      <c r="M801" s="78"/>
      <c r="N801" s="78"/>
      <c r="O801" s="78"/>
      <c r="P801" s="78"/>
      <c r="Q801" s="78"/>
      <c r="R801" s="78"/>
      <c r="S801" s="78"/>
      <c r="T801" s="78"/>
      <c r="U801" s="78"/>
      <c r="V801" s="78"/>
      <c r="W801" s="78"/>
      <c r="X801" s="78"/>
      <c r="Y801" s="78"/>
      <c r="Z801" s="78"/>
      <c r="AA801" s="78"/>
      <c r="AB801" s="78"/>
      <c r="AC801" s="78"/>
      <c r="AD801" s="78"/>
      <c r="AE801" s="78"/>
      <c r="AF801" s="78"/>
      <c r="AG801" s="78"/>
      <c r="AH801" s="78"/>
      <c r="AI801" s="78"/>
      <c r="AJ801" s="78"/>
      <c r="AK801" s="78"/>
      <c r="AL801" s="78"/>
      <c r="AM801" s="78"/>
      <c r="AN801" s="78"/>
      <c r="AO801" s="78"/>
      <c r="AP801" s="78"/>
      <c r="AQ801" s="78"/>
      <c r="AR801" s="78"/>
      <c r="AS801" s="78"/>
      <c r="AT801" s="78"/>
      <c r="AU801" s="78"/>
      <c r="AV801" s="78"/>
      <c r="AW801" s="78"/>
      <c r="AX801" s="78"/>
      <c r="AY801" s="78"/>
      <c r="AZ801" s="78"/>
      <c r="BA801" s="78"/>
      <c r="BB801" s="78"/>
      <c r="BC801" s="78"/>
      <c r="BD801" s="78"/>
      <c r="BE801" s="78"/>
      <c r="BF801" s="78"/>
      <c r="BG801" s="78"/>
      <c r="BH801" s="78"/>
      <c r="BI801" s="78"/>
      <c r="BJ801" s="78"/>
      <c r="BK801" s="78"/>
      <c r="BL801" s="78"/>
    </row>
    <row r="802" spans="1:64" ht="16">
      <c r="A802" s="78"/>
      <c r="B802" s="78"/>
      <c r="C802" s="144"/>
      <c r="D802" s="144"/>
      <c r="E802" s="78"/>
      <c r="F802" s="78"/>
      <c r="G802" s="78"/>
      <c r="H802" s="78"/>
      <c r="I802" s="78"/>
      <c r="J802" s="78"/>
      <c r="K802" s="78"/>
      <c r="L802" s="78"/>
      <c r="M802" s="78"/>
      <c r="N802" s="78"/>
      <c r="O802" s="78"/>
      <c r="P802" s="78"/>
      <c r="Q802" s="78"/>
      <c r="R802" s="78"/>
      <c r="S802" s="78"/>
      <c r="T802" s="78"/>
      <c r="U802" s="78"/>
      <c r="V802" s="78"/>
      <c r="W802" s="78"/>
      <c r="X802" s="78"/>
      <c r="Y802" s="78"/>
      <c r="Z802" s="78"/>
      <c r="AA802" s="78"/>
      <c r="AB802" s="78"/>
      <c r="AC802" s="78"/>
      <c r="AD802" s="78"/>
      <c r="AE802" s="78"/>
      <c r="AF802" s="78"/>
      <c r="AG802" s="78"/>
      <c r="AH802" s="78"/>
      <c r="AI802" s="78"/>
      <c r="AJ802" s="78"/>
      <c r="AK802" s="78"/>
      <c r="AL802" s="78"/>
      <c r="AM802" s="78"/>
      <c r="AN802" s="78"/>
      <c r="AO802" s="78"/>
      <c r="AP802" s="78"/>
      <c r="AQ802" s="78"/>
      <c r="AR802" s="78"/>
      <c r="AS802" s="78"/>
      <c r="AT802" s="78"/>
      <c r="AU802" s="78"/>
      <c r="AV802" s="78"/>
      <c r="AW802" s="78"/>
      <c r="AX802" s="78"/>
      <c r="AY802" s="78"/>
      <c r="AZ802" s="78"/>
      <c r="BA802" s="78"/>
      <c r="BB802" s="78"/>
      <c r="BC802" s="78"/>
      <c r="BD802" s="78"/>
      <c r="BE802" s="78"/>
      <c r="BF802" s="78"/>
      <c r="BG802" s="78"/>
      <c r="BH802" s="78"/>
      <c r="BI802" s="78"/>
      <c r="BJ802" s="78"/>
      <c r="BK802" s="78"/>
      <c r="BL802" s="78"/>
    </row>
    <row r="803" spans="1:64" ht="16">
      <c r="A803" s="78"/>
      <c r="B803" s="78"/>
      <c r="C803" s="144"/>
      <c r="D803" s="144"/>
      <c r="E803" s="78"/>
      <c r="F803" s="78"/>
      <c r="G803" s="78"/>
      <c r="H803" s="78"/>
      <c r="I803" s="78"/>
      <c r="J803" s="78"/>
      <c r="K803" s="78"/>
      <c r="L803" s="78"/>
      <c r="M803" s="78"/>
      <c r="N803" s="78"/>
      <c r="O803" s="78"/>
      <c r="P803" s="78"/>
      <c r="Q803" s="78"/>
      <c r="R803" s="78"/>
      <c r="S803" s="78"/>
      <c r="T803" s="78"/>
      <c r="U803" s="78"/>
      <c r="V803" s="78"/>
      <c r="W803" s="78"/>
      <c r="X803" s="78"/>
      <c r="Y803" s="78"/>
      <c r="Z803" s="78"/>
      <c r="AA803" s="78"/>
      <c r="AB803" s="78"/>
      <c r="AC803" s="78"/>
      <c r="AD803" s="78"/>
      <c r="AE803" s="78"/>
      <c r="AF803" s="78"/>
      <c r="AG803" s="78"/>
      <c r="AH803" s="78"/>
      <c r="AI803" s="78"/>
      <c r="AJ803" s="78"/>
      <c r="AK803" s="78"/>
      <c r="AL803" s="78"/>
      <c r="AM803" s="78"/>
      <c r="AN803" s="78"/>
      <c r="AO803" s="78"/>
      <c r="AP803" s="78"/>
      <c r="AQ803" s="78"/>
      <c r="AR803" s="78"/>
      <c r="AS803" s="78"/>
      <c r="AT803" s="78"/>
      <c r="AU803" s="78"/>
      <c r="AV803" s="78"/>
      <c r="AW803" s="78"/>
      <c r="AX803" s="78"/>
      <c r="AY803" s="78"/>
      <c r="AZ803" s="78"/>
      <c r="BA803" s="78"/>
      <c r="BB803" s="78"/>
      <c r="BC803" s="78"/>
      <c r="BD803" s="78"/>
      <c r="BE803" s="78"/>
      <c r="BF803" s="78"/>
      <c r="BG803" s="78"/>
      <c r="BH803" s="78"/>
      <c r="BI803" s="78"/>
      <c r="BJ803" s="78"/>
      <c r="BK803" s="78"/>
      <c r="BL803" s="78"/>
    </row>
    <row r="804" spans="1:64" ht="16">
      <c r="A804" s="78"/>
      <c r="B804" s="78"/>
      <c r="C804" s="144"/>
      <c r="D804" s="144"/>
      <c r="E804" s="78"/>
      <c r="F804" s="78"/>
      <c r="G804" s="78"/>
      <c r="H804" s="78"/>
      <c r="I804" s="78"/>
      <c r="J804" s="78"/>
      <c r="K804" s="78"/>
      <c r="L804" s="78"/>
      <c r="M804" s="78"/>
      <c r="N804" s="78"/>
      <c r="O804" s="78"/>
      <c r="P804" s="78"/>
      <c r="Q804" s="78"/>
      <c r="R804" s="78"/>
      <c r="S804" s="78"/>
      <c r="T804" s="78"/>
      <c r="U804" s="78"/>
      <c r="V804" s="78"/>
      <c r="W804" s="78"/>
      <c r="X804" s="78"/>
      <c r="Y804" s="78"/>
      <c r="Z804" s="78"/>
      <c r="AA804" s="78"/>
      <c r="AB804" s="78"/>
      <c r="AC804" s="78"/>
      <c r="AD804" s="78"/>
      <c r="AE804" s="78"/>
      <c r="AF804" s="78"/>
      <c r="AG804" s="78"/>
      <c r="AH804" s="78"/>
      <c r="AI804" s="78"/>
      <c r="AJ804" s="78"/>
      <c r="AK804" s="78"/>
      <c r="AL804" s="78"/>
      <c r="AM804" s="78"/>
      <c r="AN804" s="78"/>
      <c r="AO804" s="78"/>
      <c r="AP804" s="78"/>
      <c r="AQ804" s="78"/>
      <c r="AR804" s="78"/>
      <c r="AS804" s="78"/>
      <c r="AT804" s="78"/>
      <c r="AU804" s="78"/>
      <c r="AV804" s="78"/>
      <c r="AW804" s="78"/>
      <c r="AX804" s="78"/>
      <c r="AY804" s="78"/>
      <c r="AZ804" s="78"/>
      <c r="BA804" s="78"/>
      <c r="BB804" s="78"/>
      <c r="BC804" s="78"/>
      <c r="BD804" s="78"/>
      <c r="BE804" s="78"/>
      <c r="BF804" s="78"/>
      <c r="BG804" s="78"/>
      <c r="BH804" s="78"/>
      <c r="BI804" s="78"/>
      <c r="BJ804" s="78"/>
      <c r="BK804" s="78"/>
      <c r="BL804" s="78"/>
    </row>
    <row r="805" spans="1:64" ht="16">
      <c r="A805" s="78"/>
      <c r="B805" s="78"/>
      <c r="C805" s="144"/>
      <c r="D805" s="144"/>
      <c r="E805" s="78"/>
      <c r="F805" s="78"/>
      <c r="G805" s="78"/>
      <c r="H805" s="78"/>
      <c r="I805" s="78"/>
      <c r="J805" s="78"/>
      <c r="K805" s="78"/>
      <c r="L805" s="78"/>
      <c r="M805" s="78"/>
      <c r="N805" s="78"/>
      <c r="O805" s="78"/>
      <c r="P805" s="78"/>
      <c r="Q805" s="78"/>
      <c r="R805" s="78"/>
      <c r="S805" s="78"/>
      <c r="T805" s="78"/>
      <c r="U805" s="78"/>
      <c r="V805" s="78"/>
      <c r="W805" s="78"/>
      <c r="X805" s="78"/>
      <c r="Y805" s="78"/>
      <c r="Z805" s="78"/>
      <c r="AA805" s="78"/>
      <c r="AB805" s="78"/>
      <c r="AC805" s="78"/>
      <c r="AD805" s="78"/>
      <c r="AE805" s="78"/>
      <c r="AF805" s="78"/>
      <c r="AG805" s="78"/>
      <c r="AH805" s="78"/>
      <c r="AI805" s="78"/>
      <c r="AJ805" s="78"/>
      <c r="AK805" s="78"/>
      <c r="AL805" s="78"/>
      <c r="AM805" s="78"/>
      <c r="AN805" s="78"/>
      <c r="AO805" s="78"/>
      <c r="AP805" s="78"/>
      <c r="AQ805" s="78"/>
      <c r="AR805" s="78"/>
      <c r="AS805" s="78"/>
      <c r="AT805" s="78"/>
      <c r="AU805" s="78"/>
      <c r="AV805" s="78"/>
      <c r="AW805" s="78"/>
      <c r="AX805" s="78"/>
      <c r="AY805" s="78"/>
      <c r="AZ805" s="78"/>
      <c r="BA805" s="78"/>
      <c r="BB805" s="78"/>
      <c r="BC805" s="78"/>
      <c r="BD805" s="78"/>
      <c r="BE805" s="78"/>
      <c r="BF805" s="78"/>
      <c r="BG805" s="78"/>
      <c r="BH805" s="78"/>
      <c r="BI805" s="78"/>
      <c r="BJ805" s="78"/>
      <c r="BK805" s="78"/>
      <c r="BL805" s="78"/>
    </row>
    <row r="806" spans="1:64" ht="16">
      <c r="A806" s="78"/>
      <c r="B806" s="78"/>
      <c r="C806" s="144"/>
      <c r="D806" s="144"/>
      <c r="E806" s="78"/>
      <c r="F806" s="78"/>
      <c r="G806" s="78"/>
      <c r="H806" s="78"/>
      <c r="I806" s="78"/>
      <c r="J806" s="78"/>
      <c r="K806" s="78"/>
      <c r="L806" s="78"/>
      <c r="M806" s="78"/>
      <c r="N806" s="78"/>
      <c r="O806" s="78"/>
      <c r="P806" s="78"/>
      <c r="Q806" s="78"/>
      <c r="R806" s="78"/>
      <c r="S806" s="78"/>
      <c r="T806" s="78"/>
      <c r="U806" s="78"/>
      <c r="V806" s="78"/>
      <c r="W806" s="78"/>
      <c r="X806" s="78"/>
      <c r="Y806" s="78"/>
      <c r="Z806" s="78"/>
      <c r="AA806" s="78"/>
      <c r="AB806" s="78"/>
      <c r="AC806" s="78"/>
      <c r="AD806" s="78"/>
      <c r="AE806" s="78"/>
      <c r="AF806" s="78"/>
      <c r="AG806" s="78"/>
      <c r="AH806" s="78"/>
      <c r="AI806" s="78"/>
      <c r="AJ806" s="78"/>
      <c r="AK806" s="78"/>
      <c r="AL806" s="78"/>
      <c r="AM806" s="78"/>
      <c r="AN806" s="78"/>
      <c r="AO806" s="78"/>
      <c r="AP806" s="78"/>
      <c r="AQ806" s="78"/>
      <c r="AR806" s="78"/>
      <c r="AS806" s="78"/>
      <c r="AT806" s="78"/>
      <c r="AU806" s="78"/>
      <c r="AV806" s="78"/>
      <c r="AW806" s="78"/>
      <c r="AX806" s="78"/>
      <c r="AY806" s="78"/>
      <c r="AZ806" s="78"/>
      <c r="BA806" s="78"/>
      <c r="BB806" s="78"/>
      <c r="BC806" s="78"/>
      <c r="BD806" s="78"/>
      <c r="BE806" s="78"/>
      <c r="BF806" s="78"/>
      <c r="BG806" s="78"/>
      <c r="BH806" s="78"/>
      <c r="BI806" s="78"/>
      <c r="BJ806" s="78"/>
      <c r="BK806" s="78"/>
      <c r="BL806" s="78"/>
    </row>
    <row r="807" spans="1:64" ht="16">
      <c r="A807" s="78"/>
      <c r="B807" s="78"/>
      <c r="C807" s="144"/>
      <c r="D807" s="144"/>
      <c r="E807" s="78"/>
      <c r="F807" s="78"/>
      <c r="G807" s="78"/>
      <c r="H807" s="78"/>
      <c r="I807" s="78"/>
      <c r="J807" s="78"/>
      <c r="K807" s="78"/>
      <c r="L807" s="78"/>
      <c r="M807" s="78"/>
      <c r="N807" s="78"/>
      <c r="O807" s="78"/>
      <c r="P807" s="78"/>
      <c r="Q807" s="78"/>
      <c r="R807" s="78"/>
      <c r="S807" s="78"/>
      <c r="T807" s="78"/>
      <c r="U807" s="78"/>
      <c r="V807" s="78"/>
      <c r="W807" s="78"/>
      <c r="X807" s="78"/>
      <c r="Y807" s="78"/>
      <c r="Z807" s="78"/>
      <c r="AA807" s="78"/>
      <c r="AB807" s="78"/>
      <c r="AC807" s="78"/>
      <c r="AD807" s="78"/>
      <c r="AE807" s="78"/>
      <c r="AF807" s="78"/>
      <c r="AG807" s="78"/>
      <c r="AH807" s="78"/>
      <c r="AI807" s="78"/>
      <c r="AJ807" s="78"/>
      <c r="AK807" s="78"/>
      <c r="AL807" s="78"/>
      <c r="AM807" s="78"/>
      <c r="AN807" s="78"/>
      <c r="AO807" s="78"/>
      <c r="AP807" s="78"/>
      <c r="AQ807" s="78"/>
      <c r="AR807" s="78"/>
      <c r="AS807" s="78"/>
      <c r="AT807" s="78"/>
      <c r="AU807" s="78"/>
      <c r="AV807" s="78"/>
      <c r="AW807" s="78"/>
      <c r="AX807" s="78"/>
      <c r="AY807" s="78"/>
      <c r="AZ807" s="78"/>
      <c r="BA807" s="78"/>
      <c r="BB807" s="78"/>
      <c r="BC807" s="78"/>
      <c r="BD807" s="78"/>
      <c r="BE807" s="78"/>
      <c r="BF807" s="78"/>
      <c r="BG807" s="78"/>
      <c r="BH807" s="78"/>
      <c r="BI807" s="78"/>
      <c r="BJ807" s="78"/>
      <c r="BK807" s="78"/>
      <c r="BL807" s="78"/>
    </row>
    <row r="808" spans="1:64" ht="16">
      <c r="A808" s="78"/>
      <c r="B808" s="78"/>
      <c r="C808" s="144"/>
      <c r="D808" s="144"/>
      <c r="E808" s="78"/>
      <c r="F808" s="78"/>
      <c r="G808" s="78"/>
      <c r="H808" s="78"/>
      <c r="I808" s="78"/>
      <c r="J808" s="78"/>
      <c r="K808" s="78"/>
      <c r="L808" s="78"/>
      <c r="M808" s="78"/>
      <c r="N808" s="78"/>
      <c r="O808" s="78"/>
      <c r="P808" s="78"/>
      <c r="Q808" s="78"/>
      <c r="R808" s="78"/>
      <c r="S808" s="78"/>
      <c r="T808" s="78"/>
      <c r="U808" s="78"/>
      <c r="V808" s="78"/>
      <c r="W808" s="78"/>
      <c r="X808" s="78"/>
      <c r="Y808" s="78"/>
      <c r="Z808" s="78"/>
      <c r="AA808" s="78"/>
      <c r="AB808" s="78"/>
      <c r="AC808" s="78"/>
      <c r="AD808" s="78"/>
      <c r="AE808" s="78"/>
      <c r="AF808" s="78"/>
      <c r="AG808" s="78"/>
      <c r="AH808" s="78"/>
      <c r="AI808" s="78"/>
      <c r="AJ808" s="78"/>
      <c r="AK808" s="78"/>
      <c r="AL808" s="78"/>
      <c r="AM808" s="78"/>
      <c r="AN808" s="78"/>
      <c r="AO808" s="78"/>
      <c r="AP808" s="78"/>
      <c r="AQ808" s="78"/>
      <c r="AR808" s="78"/>
      <c r="AS808" s="78"/>
      <c r="AT808" s="78"/>
      <c r="AU808" s="78"/>
      <c r="AV808" s="78"/>
      <c r="AW808" s="78"/>
      <c r="AX808" s="78"/>
      <c r="AY808" s="78"/>
      <c r="AZ808" s="78"/>
      <c r="BA808" s="78"/>
      <c r="BB808" s="78"/>
      <c r="BC808" s="78"/>
      <c r="BD808" s="78"/>
      <c r="BE808" s="78"/>
      <c r="BF808" s="78"/>
      <c r="BG808" s="78"/>
      <c r="BH808" s="78"/>
      <c r="BI808" s="78"/>
      <c r="BJ808" s="78"/>
      <c r="BK808" s="78"/>
      <c r="BL808" s="78"/>
    </row>
    <row r="809" spans="1:64" ht="16">
      <c r="A809" s="78"/>
      <c r="B809" s="78"/>
      <c r="C809" s="144"/>
      <c r="D809" s="144"/>
      <c r="E809" s="78"/>
      <c r="F809" s="78"/>
      <c r="G809" s="78"/>
      <c r="H809" s="78"/>
      <c r="I809" s="78"/>
      <c r="J809" s="78"/>
      <c r="K809" s="78"/>
      <c r="L809" s="78"/>
      <c r="M809" s="78"/>
      <c r="N809" s="78"/>
      <c r="O809" s="78"/>
      <c r="P809" s="78"/>
      <c r="Q809" s="78"/>
      <c r="R809" s="78"/>
      <c r="S809" s="78"/>
      <c r="T809" s="78"/>
      <c r="U809" s="78"/>
      <c r="V809" s="78"/>
      <c r="W809" s="78"/>
      <c r="X809" s="78"/>
      <c r="Y809" s="78"/>
      <c r="Z809" s="78"/>
      <c r="AA809" s="78"/>
      <c r="AB809" s="78"/>
      <c r="AC809" s="78"/>
      <c r="AD809" s="78"/>
      <c r="AE809" s="78"/>
      <c r="AF809" s="78"/>
      <c r="AG809" s="78"/>
      <c r="AH809" s="78"/>
      <c r="AI809" s="78"/>
      <c r="AJ809" s="78"/>
      <c r="AK809" s="78"/>
      <c r="AL809" s="78"/>
      <c r="AM809" s="78"/>
      <c r="AN809" s="78"/>
      <c r="AO809" s="78"/>
      <c r="AP809" s="78"/>
      <c r="AQ809" s="78"/>
      <c r="AR809" s="78"/>
      <c r="AS809" s="78"/>
      <c r="AT809" s="78"/>
      <c r="AU809" s="78"/>
      <c r="AV809" s="78"/>
      <c r="AW809" s="78"/>
      <c r="AX809" s="78"/>
      <c r="AY809" s="78"/>
      <c r="AZ809" s="78"/>
      <c r="BA809" s="78"/>
      <c r="BB809" s="78"/>
      <c r="BC809" s="78"/>
      <c r="BD809" s="78"/>
      <c r="BE809" s="78"/>
      <c r="BF809" s="78"/>
      <c r="BG809" s="78"/>
      <c r="BH809" s="78"/>
      <c r="BI809" s="78"/>
      <c r="BJ809" s="78"/>
      <c r="BK809" s="78"/>
      <c r="BL809" s="78"/>
    </row>
    <row r="810" spans="1:64" ht="16">
      <c r="A810" s="78"/>
      <c r="B810" s="78"/>
      <c r="C810" s="144"/>
      <c r="D810" s="144"/>
      <c r="E810" s="78"/>
      <c r="F810" s="78"/>
      <c r="G810" s="78"/>
      <c r="H810" s="78"/>
      <c r="I810" s="78"/>
      <c r="J810" s="78"/>
      <c r="K810" s="78"/>
      <c r="L810" s="78"/>
      <c r="M810" s="78"/>
      <c r="N810" s="78"/>
      <c r="O810" s="78"/>
      <c r="P810" s="78"/>
      <c r="Q810" s="78"/>
      <c r="R810" s="78"/>
      <c r="S810" s="78"/>
      <c r="T810" s="78"/>
      <c r="U810" s="78"/>
      <c r="V810" s="78"/>
      <c r="W810" s="78"/>
      <c r="X810" s="78"/>
      <c r="Y810" s="78"/>
      <c r="Z810" s="78"/>
      <c r="AA810" s="78"/>
      <c r="AB810" s="78"/>
      <c r="AC810" s="78"/>
      <c r="AD810" s="78"/>
      <c r="AE810" s="78"/>
      <c r="AF810" s="78"/>
      <c r="AG810" s="78"/>
      <c r="AH810" s="78"/>
      <c r="AI810" s="78"/>
      <c r="AJ810" s="78"/>
      <c r="AK810" s="78"/>
      <c r="AL810" s="78"/>
      <c r="AM810" s="78"/>
      <c r="AN810" s="78"/>
      <c r="AO810" s="78"/>
      <c r="AP810" s="78"/>
      <c r="AQ810" s="78"/>
      <c r="AR810" s="78"/>
      <c r="AS810" s="78"/>
      <c r="AT810" s="78"/>
      <c r="AU810" s="78"/>
      <c r="AV810" s="78"/>
      <c r="AW810" s="78"/>
      <c r="AX810" s="78"/>
      <c r="AY810" s="78"/>
      <c r="AZ810" s="78"/>
      <c r="BA810" s="78"/>
      <c r="BB810" s="78"/>
      <c r="BC810" s="78"/>
      <c r="BD810" s="78"/>
      <c r="BE810" s="78"/>
      <c r="BF810" s="78"/>
      <c r="BG810" s="78"/>
      <c r="BH810" s="78"/>
      <c r="BI810" s="78"/>
      <c r="BJ810" s="78"/>
      <c r="BK810" s="78"/>
      <c r="BL810" s="78"/>
    </row>
    <row r="811" spans="1:64" ht="16">
      <c r="A811" s="78"/>
      <c r="B811" s="78"/>
      <c r="C811" s="144"/>
      <c r="D811" s="144"/>
      <c r="E811" s="78"/>
      <c r="F811" s="78"/>
      <c r="G811" s="78"/>
      <c r="H811" s="78"/>
      <c r="I811" s="78"/>
      <c r="J811" s="78"/>
      <c r="K811" s="78"/>
      <c r="L811" s="78"/>
      <c r="M811" s="78"/>
      <c r="N811" s="78"/>
      <c r="O811" s="78"/>
      <c r="P811" s="78"/>
      <c r="Q811" s="78"/>
      <c r="R811" s="78"/>
      <c r="S811" s="78"/>
      <c r="T811" s="78"/>
      <c r="U811" s="78"/>
      <c r="V811" s="78"/>
      <c r="W811" s="78"/>
      <c r="X811" s="78"/>
      <c r="Y811" s="78"/>
      <c r="Z811" s="78"/>
      <c r="AA811" s="78"/>
      <c r="AB811" s="78"/>
      <c r="AC811" s="78"/>
      <c r="AD811" s="78"/>
      <c r="AE811" s="78"/>
      <c r="AF811" s="78"/>
      <c r="AG811" s="78"/>
      <c r="AH811" s="78"/>
      <c r="AI811" s="78"/>
      <c r="AJ811" s="78"/>
      <c r="AK811" s="78"/>
      <c r="AL811" s="78"/>
      <c r="AM811" s="78"/>
      <c r="AN811" s="78"/>
      <c r="AO811" s="78"/>
      <c r="AP811" s="78"/>
      <c r="AQ811" s="78"/>
      <c r="AR811" s="78"/>
      <c r="AS811" s="78"/>
      <c r="AT811" s="78"/>
      <c r="AU811" s="78"/>
      <c r="AV811" s="78"/>
      <c r="AW811" s="78"/>
      <c r="AX811" s="78"/>
      <c r="AY811" s="78"/>
      <c r="AZ811" s="78"/>
      <c r="BA811" s="78"/>
      <c r="BB811" s="78"/>
      <c r="BC811" s="78"/>
      <c r="BD811" s="78"/>
      <c r="BE811" s="78"/>
      <c r="BF811" s="78"/>
      <c r="BG811" s="78"/>
      <c r="BH811" s="78"/>
      <c r="BI811" s="78"/>
      <c r="BJ811" s="78"/>
      <c r="BK811" s="78"/>
      <c r="BL811" s="78"/>
    </row>
    <row r="812" spans="1:64" ht="16">
      <c r="A812" s="78"/>
      <c r="B812" s="78"/>
      <c r="C812" s="144"/>
      <c r="D812" s="144"/>
      <c r="E812" s="78"/>
      <c r="F812" s="78"/>
      <c r="G812" s="78"/>
      <c r="H812" s="78"/>
      <c r="I812" s="78"/>
      <c r="J812" s="78"/>
      <c r="K812" s="78"/>
      <c r="L812" s="78"/>
      <c r="M812" s="78"/>
      <c r="N812" s="78"/>
      <c r="O812" s="78"/>
      <c r="P812" s="78"/>
      <c r="Q812" s="78"/>
      <c r="R812" s="78"/>
      <c r="S812" s="78"/>
      <c r="T812" s="78"/>
      <c r="U812" s="78"/>
      <c r="V812" s="78"/>
      <c r="W812" s="78"/>
      <c r="X812" s="78"/>
      <c r="Y812" s="78"/>
      <c r="Z812" s="78"/>
      <c r="AA812" s="78"/>
      <c r="AB812" s="78"/>
      <c r="AC812" s="78"/>
      <c r="AD812" s="78"/>
      <c r="AE812" s="78"/>
      <c r="AF812" s="78"/>
      <c r="AG812" s="78"/>
      <c r="AH812" s="78"/>
      <c r="AI812" s="78"/>
      <c r="AJ812" s="78"/>
      <c r="AK812" s="78"/>
      <c r="AL812" s="78"/>
      <c r="AM812" s="78"/>
      <c r="AN812" s="78"/>
      <c r="AO812" s="78"/>
      <c r="AP812" s="78"/>
      <c r="AQ812" s="78"/>
      <c r="AR812" s="78"/>
      <c r="AS812" s="78"/>
      <c r="AT812" s="78"/>
      <c r="AU812" s="78"/>
      <c r="AV812" s="78"/>
      <c r="AW812" s="78"/>
      <c r="AX812" s="78"/>
      <c r="AY812" s="78"/>
      <c r="AZ812" s="78"/>
      <c r="BA812" s="78"/>
      <c r="BB812" s="78"/>
      <c r="BC812" s="78"/>
      <c r="BD812" s="78"/>
      <c r="BE812" s="78"/>
      <c r="BF812" s="78"/>
      <c r="BG812" s="78"/>
      <c r="BH812" s="78"/>
      <c r="BI812" s="78"/>
      <c r="BJ812" s="78"/>
      <c r="BK812" s="78"/>
      <c r="BL812" s="78"/>
    </row>
    <row r="813" spans="1:64" ht="16">
      <c r="A813" s="78"/>
      <c r="B813" s="78"/>
      <c r="C813" s="144"/>
      <c r="D813" s="144"/>
      <c r="E813" s="78"/>
      <c r="F813" s="78"/>
      <c r="G813" s="78"/>
      <c r="H813" s="78"/>
      <c r="I813" s="78"/>
      <c r="J813" s="78"/>
      <c r="K813" s="78"/>
      <c r="L813" s="78"/>
      <c r="M813" s="78"/>
      <c r="N813" s="78"/>
      <c r="O813" s="78"/>
      <c r="P813" s="78"/>
      <c r="Q813" s="78"/>
      <c r="R813" s="78"/>
      <c r="S813" s="78"/>
      <c r="T813" s="78"/>
      <c r="U813" s="78"/>
      <c r="V813" s="78"/>
      <c r="W813" s="78"/>
      <c r="X813" s="78"/>
      <c r="Y813" s="78"/>
      <c r="Z813" s="78"/>
      <c r="AA813" s="78"/>
      <c r="AB813" s="78"/>
      <c r="AC813" s="78"/>
      <c r="AD813" s="78"/>
      <c r="AE813" s="78"/>
      <c r="AF813" s="78"/>
      <c r="AG813" s="78"/>
      <c r="AH813" s="78"/>
      <c r="AI813" s="78"/>
      <c r="AJ813" s="78"/>
      <c r="AK813" s="78"/>
      <c r="AL813" s="78"/>
      <c r="AM813" s="78"/>
      <c r="AN813" s="78"/>
      <c r="AO813" s="78"/>
      <c r="AP813" s="78"/>
      <c r="AQ813" s="78"/>
      <c r="AR813" s="78"/>
      <c r="AS813" s="78"/>
      <c r="AT813" s="78"/>
      <c r="AU813" s="78"/>
      <c r="AV813" s="78"/>
      <c r="AW813" s="78"/>
      <c r="AX813" s="78"/>
      <c r="AY813" s="78"/>
      <c r="AZ813" s="78"/>
      <c r="BA813" s="78"/>
      <c r="BB813" s="78"/>
      <c r="BC813" s="78"/>
      <c r="BD813" s="78"/>
      <c r="BE813" s="78"/>
      <c r="BF813" s="78"/>
      <c r="BG813" s="78"/>
      <c r="BH813" s="78"/>
      <c r="BI813" s="78"/>
      <c r="BJ813" s="78"/>
      <c r="BK813" s="78"/>
      <c r="BL813" s="78"/>
    </row>
    <row r="814" spans="1:64" ht="16">
      <c r="A814" s="78"/>
      <c r="B814" s="78"/>
      <c r="C814" s="144"/>
      <c r="D814" s="144"/>
      <c r="E814" s="78"/>
      <c r="F814" s="78"/>
      <c r="G814" s="78"/>
      <c r="H814" s="78"/>
      <c r="I814" s="78"/>
      <c r="J814" s="78"/>
      <c r="K814" s="78"/>
      <c r="L814" s="78"/>
      <c r="M814" s="78"/>
      <c r="N814" s="78"/>
      <c r="O814" s="78"/>
      <c r="P814" s="78"/>
      <c r="Q814" s="78"/>
      <c r="R814" s="78"/>
      <c r="S814" s="78"/>
      <c r="T814" s="78"/>
      <c r="U814" s="78"/>
      <c r="V814" s="78"/>
      <c r="W814" s="78"/>
      <c r="X814" s="78"/>
      <c r="Y814" s="78"/>
      <c r="Z814" s="78"/>
      <c r="AA814" s="78"/>
      <c r="AB814" s="78"/>
      <c r="AC814" s="78"/>
      <c r="AD814" s="78"/>
      <c r="AE814" s="78"/>
      <c r="AF814" s="78"/>
      <c r="AG814" s="78"/>
      <c r="AH814" s="78"/>
      <c r="AI814" s="78"/>
      <c r="AJ814" s="78"/>
      <c r="AK814" s="78"/>
      <c r="AL814" s="78"/>
      <c r="AM814" s="78"/>
      <c r="AN814" s="78"/>
      <c r="AO814" s="78"/>
      <c r="AP814" s="78"/>
      <c r="AQ814" s="78"/>
      <c r="AR814" s="78"/>
      <c r="AS814" s="78"/>
      <c r="AT814" s="78"/>
      <c r="AU814" s="78"/>
      <c r="AV814" s="78"/>
      <c r="AW814" s="78"/>
      <c r="AX814" s="78"/>
      <c r="AY814" s="78"/>
      <c r="AZ814" s="78"/>
      <c r="BA814" s="78"/>
      <c r="BB814" s="78"/>
      <c r="BC814" s="78"/>
      <c r="BD814" s="78"/>
      <c r="BE814" s="78"/>
      <c r="BF814" s="78"/>
      <c r="BG814" s="78"/>
      <c r="BH814" s="78"/>
      <c r="BI814" s="78"/>
      <c r="BJ814" s="78"/>
      <c r="BK814" s="78"/>
      <c r="BL814" s="78"/>
    </row>
    <row r="815" spans="1:64" ht="16">
      <c r="A815" s="78"/>
      <c r="B815" s="78"/>
      <c r="C815" s="144"/>
      <c r="D815" s="144"/>
      <c r="E815" s="78"/>
      <c r="F815" s="78"/>
      <c r="G815" s="78"/>
      <c r="H815" s="78"/>
      <c r="I815" s="78"/>
      <c r="J815" s="78"/>
      <c r="K815" s="78"/>
      <c r="L815" s="78"/>
      <c r="M815" s="78"/>
      <c r="N815" s="78"/>
      <c r="O815" s="78"/>
      <c r="P815" s="78"/>
      <c r="Q815" s="78"/>
      <c r="R815" s="78"/>
      <c r="S815" s="78"/>
      <c r="T815" s="78"/>
      <c r="U815" s="78"/>
      <c r="V815" s="78"/>
      <c r="W815" s="78"/>
      <c r="X815" s="78"/>
      <c r="Y815" s="78"/>
      <c r="Z815" s="78"/>
      <c r="AA815" s="78"/>
      <c r="AB815" s="78"/>
      <c r="AC815" s="78"/>
      <c r="AD815" s="78"/>
      <c r="AE815" s="78"/>
      <c r="AF815" s="78"/>
      <c r="AG815" s="78"/>
      <c r="AH815" s="78"/>
      <c r="AI815" s="78"/>
      <c r="AJ815" s="78"/>
      <c r="AK815" s="78"/>
      <c r="AL815" s="78"/>
      <c r="AM815" s="78"/>
      <c r="AN815" s="78"/>
      <c r="AO815" s="78"/>
      <c r="AP815" s="78"/>
      <c r="AQ815" s="78"/>
      <c r="AR815" s="78"/>
      <c r="AS815" s="78"/>
      <c r="AT815" s="78"/>
      <c r="AU815" s="78"/>
      <c r="AV815" s="78"/>
      <c r="AW815" s="78"/>
      <c r="AX815" s="78"/>
      <c r="AY815" s="78"/>
      <c r="AZ815" s="78"/>
      <c r="BA815" s="78"/>
      <c r="BB815" s="78"/>
      <c r="BC815" s="78"/>
      <c r="BD815" s="78"/>
      <c r="BE815" s="78"/>
      <c r="BF815" s="78"/>
      <c r="BG815" s="78"/>
      <c r="BH815" s="78"/>
      <c r="BI815" s="78"/>
      <c r="BJ815" s="78"/>
      <c r="BK815" s="78"/>
      <c r="BL815" s="78"/>
    </row>
    <row r="816" spans="1:64" ht="16">
      <c r="A816" s="78"/>
      <c r="B816" s="78"/>
      <c r="C816" s="144"/>
      <c r="D816" s="144"/>
      <c r="E816" s="78"/>
      <c r="F816" s="78"/>
      <c r="G816" s="78"/>
      <c r="H816" s="78"/>
      <c r="I816" s="78"/>
      <c r="J816" s="78"/>
      <c r="K816" s="78"/>
      <c r="L816" s="78"/>
      <c r="M816" s="78"/>
      <c r="N816" s="78"/>
      <c r="O816" s="78"/>
      <c r="P816" s="78"/>
      <c r="Q816" s="78"/>
      <c r="R816" s="78"/>
      <c r="S816" s="78"/>
      <c r="T816" s="78"/>
      <c r="U816" s="78"/>
      <c r="V816" s="78"/>
      <c r="W816" s="78"/>
      <c r="X816" s="78"/>
      <c r="Y816" s="78"/>
      <c r="Z816" s="78"/>
      <c r="AA816" s="78"/>
      <c r="AB816" s="78"/>
      <c r="AC816" s="78"/>
      <c r="AD816" s="78"/>
      <c r="AE816" s="78"/>
      <c r="AF816" s="78"/>
      <c r="AG816" s="78"/>
      <c r="AH816" s="78"/>
      <c r="AI816" s="78"/>
      <c r="AJ816" s="78"/>
      <c r="AK816" s="78"/>
      <c r="AL816" s="78"/>
      <c r="AM816" s="78"/>
      <c r="AN816" s="78"/>
      <c r="AO816" s="78"/>
      <c r="AP816" s="78"/>
      <c r="AQ816" s="78"/>
      <c r="AR816" s="78"/>
      <c r="AS816" s="78"/>
      <c r="AT816" s="78"/>
      <c r="AU816" s="78"/>
      <c r="AV816" s="78"/>
      <c r="AW816" s="78"/>
      <c r="AX816" s="78"/>
      <c r="AY816" s="78"/>
      <c r="AZ816" s="78"/>
      <c r="BA816" s="78"/>
      <c r="BB816" s="78"/>
      <c r="BC816" s="78"/>
      <c r="BD816" s="78"/>
      <c r="BE816" s="78"/>
      <c r="BF816" s="78"/>
      <c r="BG816" s="78"/>
      <c r="BH816" s="78"/>
      <c r="BI816" s="78"/>
      <c r="BJ816" s="78"/>
      <c r="BK816" s="78"/>
      <c r="BL816" s="78"/>
    </row>
    <row r="817" spans="1:64" ht="16">
      <c r="A817" s="78"/>
      <c r="B817" s="78"/>
      <c r="C817" s="144"/>
      <c r="D817" s="144"/>
      <c r="E817" s="78"/>
      <c r="F817" s="78"/>
      <c r="G817" s="78"/>
      <c r="H817" s="78"/>
      <c r="I817" s="78"/>
      <c r="J817" s="78"/>
      <c r="K817" s="78"/>
      <c r="L817" s="78"/>
      <c r="M817" s="78"/>
      <c r="N817" s="78"/>
      <c r="O817" s="78"/>
      <c r="P817" s="78"/>
      <c r="Q817" s="78"/>
      <c r="R817" s="78"/>
      <c r="S817" s="78"/>
      <c r="T817" s="78"/>
      <c r="U817" s="78"/>
      <c r="V817" s="78"/>
      <c r="W817" s="78"/>
      <c r="X817" s="78"/>
      <c r="Y817" s="78"/>
      <c r="Z817" s="78"/>
      <c r="AA817" s="78"/>
      <c r="AB817" s="78"/>
      <c r="AC817" s="78"/>
      <c r="AD817" s="78"/>
      <c r="AE817" s="78"/>
      <c r="AF817" s="78"/>
      <c r="AG817" s="78"/>
      <c r="AH817" s="78"/>
      <c r="AI817" s="78"/>
      <c r="AJ817" s="78"/>
      <c r="AK817" s="78"/>
      <c r="AL817" s="78"/>
      <c r="AM817" s="78"/>
      <c r="AN817" s="78"/>
      <c r="AO817" s="78"/>
      <c r="AP817" s="78"/>
      <c r="AQ817" s="78"/>
      <c r="AR817" s="78"/>
      <c r="AS817" s="78"/>
      <c r="AT817" s="78"/>
      <c r="AU817" s="78"/>
      <c r="AV817" s="78"/>
      <c r="AW817" s="78"/>
      <c r="AX817" s="78"/>
      <c r="AY817" s="78"/>
      <c r="AZ817" s="78"/>
      <c r="BA817" s="78"/>
      <c r="BB817" s="78"/>
      <c r="BC817" s="78"/>
      <c r="BD817" s="78"/>
      <c r="BE817" s="78"/>
      <c r="BF817" s="78"/>
      <c r="BG817" s="78"/>
      <c r="BH817" s="78"/>
      <c r="BI817" s="78"/>
      <c r="BJ817" s="78"/>
      <c r="BK817" s="78"/>
      <c r="BL817" s="78"/>
    </row>
    <row r="818" spans="1:64" ht="16">
      <c r="A818" s="78"/>
      <c r="B818" s="78"/>
      <c r="C818" s="144"/>
      <c r="D818" s="144"/>
      <c r="E818" s="78"/>
      <c r="F818" s="78"/>
      <c r="G818" s="78"/>
      <c r="H818" s="78"/>
      <c r="I818" s="78"/>
      <c r="J818" s="78"/>
      <c r="K818" s="78"/>
      <c r="L818" s="78"/>
      <c r="M818" s="78"/>
      <c r="N818" s="78"/>
      <c r="O818" s="78"/>
      <c r="P818" s="78"/>
      <c r="Q818" s="78"/>
      <c r="R818" s="78"/>
      <c r="S818" s="78"/>
      <c r="T818" s="78"/>
      <c r="U818" s="78"/>
      <c r="V818" s="78"/>
      <c r="W818" s="78"/>
      <c r="X818" s="78"/>
      <c r="Y818" s="78"/>
      <c r="Z818" s="78"/>
      <c r="AA818" s="78"/>
      <c r="AB818" s="78"/>
      <c r="AC818" s="78"/>
      <c r="AD818" s="78"/>
      <c r="AE818" s="78"/>
      <c r="AF818" s="78"/>
      <c r="AG818" s="78"/>
      <c r="AH818" s="78"/>
      <c r="AI818" s="78"/>
      <c r="AJ818" s="78"/>
      <c r="AK818" s="78"/>
      <c r="AL818" s="78"/>
      <c r="AM818" s="78"/>
      <c r="AN818" s="78"/>
      <c r="AO818" s="78"/>
      <c r="AP818" s="78"/>
      <c r="AQ818" s="78"/>
      <c r="AR818" s="78"/>
      <c r="AS818" s="78"/>
      <c r="AT818" s="78"/>
      <c r="AU818" s="78"/>
      <c r="AV818" s="78"/>
      <c r="AW818" s="78"/>
      <c r="AX818" s="78"/>
      <c r="AY818" s="78"/>
      <c r="AZ818" s="78"/>
      <c r="BA818" s="78"/>
      <c r="BB818" s="78"/>
      <c r="BC818" s="78"/>
      <c r="BD818" s="78"/>
      <c r="BE818" s="78"/>
      <c r="BF818" s="78"/>
      <c r="BG818" s="78"/>
      <c r="BH818" s="78"/>
      <c r="BI818" s="78"/>
      <c r="BJ818" s="78"/>
      <c r="BK818" s="78"/>
      <c r="BL818" s="78"/>
    </row>
    <row r="819" spans="1:64" ht="16">
      <c r="A819" s="78"/>
      <c r="B819" s="78"/>
      <c r="C819" s="144"/>
      <c r="D819" s="144"/>
      <c r="E819" s="78"/>
      <c r="F819" s="78"/>
      <c r="G819" s="78"/>
      <c r="H819" s="78"/>
      <c r="I819" s="78"/>
      <c r="J819" s="78"/>
      <c r="K819" s="78"/>
      <c r="L819" s="78"/>
      <c r="M819" s="78"/>
      <c r="N819" s="78"/>
      <c r="O819" s="78"/>
      <c r="P819" s="78"/>
      <c r="Q819" s="78"/>
      <c r="R819" s="78"/>
      <c r="S819" s="78"/>
      <c r="T819" s="78"/>
      <c r="U819" s="78"/>
      <c r="V819" s="78"/>
      <c r="W819" s="78"/>
      <c r="X819" s="78"/>
      <c r="Y819" s="78"/>
      <c r="Z819" s="78"/>
      <c r="AA819" s="78"/>
      <c r="AB819" s="78"/>
      <c r="AC819" s="78"/>
      <c r="AD819" s="78"/>
      <c r="AE819" s="78"/>
      <c r="AF819" s="78"/>
      <c r="AG819" s="78"/>
      <c r="AH819" s="78"/>
      <c r="AI819" s="78"/>
      <c r="AJ819" s="78"/>
      <c r="AK819" s="78"/>
      <c r="AL819" s="78"/>
      <c r="AM819" s="78"/>
      <c r="AN819" s="78"/>
      <c r="AO819" s="78"/>
      <c r="AP819" s="78"/>
      <c r="AQ819" s="78"/>
      <c r="AR819" s="78"/>
      <c r="AS819" s="78"/>
      <c r="AT819" s="78"/>
      <c r="AU819" s="78"/>
      <c r="AV819" s="78"/>
      <c r="AW819" s="78"/>
      <c r="AX819" s="78"/>
      <c r="AY819" s="78"/>
      <c r="AZ819" s="78"/>
      <c r="BA819" s="78"/>
      <c r="BB819" s="78"/>
      <c r="BC819" s="78"/>
      <c r="BD819" s="78"/>
      <c r="BE819" s="78"/>
      <c r="BF819" s="78"/>
      <c r="BG819" s="78"/>
      <c r="BH819" s="78"/>
      <c r="BI819" s="78"/>
      <c r="BJ819" s="78"/>
      <c r="BK819" s="78"/>
      <c r="BL819" s="78"/>
    </row>
    <row r="820" spans="1:64" ht="16">
      <c r="A820" s="78"/>
      <c r="B820" s="78"/>
      <c r="C820" s="144"/>
      <c r="D820" s="144"/>
      <c r="E820" s="78"/>
      <c r="F820" s="78"/>
      <c r="G820" s="78"/>
      <c r="H820" s="78"/>
      <c r="I820" s="78"/>
      <c r="J820" s="78"/>
      <c r="K820" s="78"/>
      <c r="L820" s="78"/>
      <c r="M820" s="78"/>
      <c r="N820" s="78"/>
      <c r="O820" s="78"/>
      <c r="P820" s="78"/>
      <c r="Q820" s="78"/>
      <c r="R820" s="78"/>
      <c r="S820" s="78"/>
      <c r="T820" s="78"/>
      <c r="U820" s="78"/>
      <c r="V820" s="78"/>
      <c r="W820" s="78"/>
      <c r="X820" s="78"/>
      <c r="Y820" s="78"/>
      <c r="Z820" s="78"/>
      <c r="AA820" s="78"/>
      <c r="AB820" s="78"/>
      <c r="AC820" s="78"/>
      <c r="AD820" s="78"/>
      <c r="AE820" s="78"/>
      <c r="AF820" s="78"/>
      <c r="AG820" s="78"/>
      <c r="AH820" s="78"/>
      <c r="AI820" s="78"/>
      <c r="AJ820" s="78"/>
      <c r="AK820" s="78"/>
      <c r="AL820" s="78"/>
      <c r="AM820" s="78"/>
      <c r="AN820" s="78"/>
      <c r="AO820" s="78"/>
      <c r="AP820" s="78"/>
      <c r="AQ820" s="78"/>
      <c r="AR820" s="78"/>
      <c r="AS820" s="78"/>
      <c r="AT820" s="78"/>
      <c r="AU820" s="78"/>
      <c r="AV820" s="78"/>
      <c r="AW820" s="78"/>
      <c r="AX820" s="78"/>
      <c r="AY820" s="78"/>
      <c r="AZ820" s="78"/>
      <c r="BA820" s="78"/>
      <c r="BB820" s="78"/>
      <c r="BC820" s="78"/>
      <c r="BD820" s="78"/>
      <c r="BE820" s="78"/>
      <c r="BF820" s="78"/>
      <c r="BG820" s="78"/>
      <c r="BH820" s="78"/>
      <c r="BI820" s="78"/>
      <c r="BJ820" s="78"/>
      <c r="BK820" s="78"/>
      <c r="BL820" s="78"/>
    </row>
    <row r="821" spans="1:64" ht="16">
      <c r="A821" s="78"/>
      <c r="B821" s="78"/>
      <c r="C821" s="144"/>
      <c r="D821" s="144"/>
      <c r="E821" s="78"/>
      <c r="F821" s="78"/>
      <c r="G821" s="78"/>
      <c r="H821" s="78"/>
      <c r="I821" s="78"/>
      <c r="J821" s="78"/>
      <c r="K821" s="78"/>
      <c r="L821" s="78"/>
      <c r="M821" s="78"/>
      <c r="N821" s="78"/>
      <c r="O821" s="78"/>
      <c r="P821" s="78"/>
      <c r="Q821" s="78"/>
      <c r="R821" s="78"/>
      <c r="S821" s="78"/>
      <c r="T821" s="78"/>
      <c r="U821" s="78"/>
      <c r="V821" s="78"/>
      <c r="W821" s="78"/>
      <c r="X821" s="78"/>
      <c r="Y821" s="78"/>
      <c r="Z821" s="78"/>
      <c r="AA821" s="78"/>
      <c r="AB821" s="78"/>
      <c r="AC821" s="78"/>
      <c r="AD821" s="78"/>
      <c r="AE821" s="78"/>
      <c r="AF821" s="78"/>
      <c r="AG821" s="78"/>
      <c r="AH821" s="78"/>
      <c r="AI821" s="78"/>
      <c r="AJ821" s="78"/>
      <c r="AK821" s="78"/>
      <c r="AL821" s="78"/>
      <c r="AM821" s="78"/>
      <c r="AN821" s="78"/>
      <c r="AO821" s="78"/>
      <c r="AP821" s="78"/>
      <c r="AQ821" s="78"/>
      <c r="AR821" s="78"/>
      <c r="AS821" s="78"/>
      <c r="AT821" s="78"/>
      <c r="AU821" s="78"/>
      <c r="AV821" s="78"/>
      <c r="AW821" s="78"/>
      <c r="AX821" s="78"/>
      <c r="AY821" s="78"/>
      <c r="AZ821" s="78"/>
      <c r="BA821" s="78"/>
      <c r="BB821" s="78"/>
      <c r="BC821" s="78"/>
      <c r="BD821" s="78"/>
      <c r="BE821" s="78"/>
      <c r="BF821" s="78"/>
      <c r="BG821" s="78"/>
      <c r="BH821" s="78"/>
      <c r="BI821" s="78"/>
      <c r="BJ821" s="78"/>
      <c r="BK821" s="78"/>
      <c r="BL821" s="78"/>
    </row>
    <row r="822" spans="1:64" ht="16">
      <c r="A822" s="78"/>
      <c r="B822" s="78"/>
      <c r="C822" s="144"/>
      <c r="D822" s="144"/>
      <c r="E822" s="78"/>
      <c r="F822" s="78"/>
      <c r="G822" s="78"/>
      <c r="H822" s="78"/>
      <c r="I822" s="78"/>
      <c r="J822" s="78"/>
      <c r="K822" s="78"/>
      <c r="L822" s="78"/>
      <c r="M822" s="78"/>
      <c r="N822" s="78"/>
      <c r="O822" s="78"/>
      <c r="P822" s="78"/>
      <c r="Q822" s="78"/>
      <c r="R822" s="78"/>
      <c r="S822" s="78"/>
      <c r="T822" s="78"/>
      <c r="U822" s="78"/>
      <c r="V822" s="78"/>
      <c r="W822" s="78"/>
      <c r="X822" s="78"/>
      <c r="Y822" s="78"/>
      <c r="Z822" s="78"/>
      <c r="AA822" s="78"/>
      <c r="AB822" s="78"/>
      <c r="AC822" s="78"/>
      <c r="AD822" s="78"/>
      <c r="AE822" s="78"/>
      <c r="AF822" s="78"/>
      <c r="AG822" s="78"/>
      <c r="AH822" s="78"/>
      <c r="AI822" s="78"/>
      <c r="AJ822" s="78"/>
      <c r="AK822" s="78"/>
      <c r="AL822" s="78"/>
      <c r="AM822" s="78"/>
      <c r="AN822" s="78"/>
      <c r="AO822" s="78"/>
      <c r="AP822" s="78"/>
      <c r="AQ822" s="78"/>
      <c r="AR822" s="78"/>
      <c r="AS822" s="78"/>
      <c r="AT822" s="78"/>
      <c r="AU822" s="78"/>
      <c r="AV822" s="78"/>
      <c r="AW822" s="78"/>
      <c r="AX822" s="78"/>
      <c r="AY822" s="78"/>
      <c r="AZ822" s="78"/>
      <c r="BA822" s="78"/>
      <c r="BB822" s="78"/>
      <c r="BC822" s="78"/>
      <c r="BD822" s="78"/>
      <c r="BE822" s="78"/>
      <c r="BF822" s="78"/>
      <c r="BG822" s="78"/>
      <c r="BH822" s="78"/>
      <c r="BI822" s="78"/>
      <c r="BJ822" s="78"/>
      <c r="BK822" s="78"/>
      <c r="BL822" s="78"/>
    </row>
    <row r="823" spans="1:64" ht="16">
      <c r="A823" s="78"/>
      <c r="B823" s="78"/>
      <c r="C823" s="144"/>
      <c r="D823" s="144"/>
      <c r="E823" s="78"/>
      <c r="F823" s="78"/>
      <c r="G823" s="78"/>
      <c r="H823" s="78"/>
      <c r="I823" s="78"/>
      <c r="J823" s="78"/>
      <c r="K823" s="78"/>
      <c r="L823" s="78"/>
      <c r="M823" s="78"/>
      <c r="N823" s="78"/>
      <c r="O823" s="78"/>
      <c r="P823" s="78"/>
      <c r="Q823" s="78"/>
      <c r="R823" s="78"/>
      <c r="S823" s="78"/>
      <c r="T823" s="78"/>
      <c r="U823" s="78"/>
      <c r="V823" s="78"/>
      <c r="W823" s="78"/>
      <c r="X823" s="78"/>
      <c r="Y823" s="78"/>
      <c r="Z823" s="78"/>
      <c r="AA823" s="78"/>
      <c r="AB823" s="78"/>
      <c r="AC823" s="78"/>
      <c r="AD823" s="78"/>
      <c r="AE823" s="78"/>
      <c r="AF823" s="78"/>
      <c r="AG823" s="78"/>
      <c r="AH823" s="78"/>
      <c r="AI823" s="78"/>
      <c r="AJ823" s="78"/>
      <c r="AK823" s="78"/>
      <c r="AL823" s="78"/>
      <c r="AM823" s="78"/>
      <c r="AN823" s="78"/>
      <c r="AO823" s="78"/>
      <c r="AP823" s="78"/>
      <c r="AQ823" s="78"/>
      <c r="AR823" s="78"/>
      <c r="AS823" s="78"/>
      <c r="AT823" s="78"/>
      <c r="AU823" s="78"/>
      <c r="AV823" s="78"/>
      <c r="AW823" s="78"/>
      <c r="AX823" s="78"/>
      <c r="AY823" s="78"/>
      <c r="AZ823" s="78"/>
      <c r="BA823" s="78"/>
      <c r="BB823" s="78"/>
      <c r="BC823" s="78"/>
      <c r="BD823" s="78"/>
      <c r="BE823" s="78"/>
      <c r="BF823" s="78"/>
      <c r="BG823" s="78"/>
      <c r="BH823" s="78"/>
      <c r="BI823" s="78"/>
      <c r="BJ823" s="78"/>
      <c r="BK823" s="78"/>
      <c r="BL823" s="78"/>
    </row>
    <row r="824" spans="1:64" ht="16">
      <c r="A824" s="78"/>
      <c r="B824" s="78"/>
      <c r="C824" s="144"/>
      <c r="D824" s="144"/>
      <c r="E824" s="78"/>
      <c r="F824" s="78"/>
      <c r="G824" s="78"/>
      <c r="H824" s="78"/>
      <c r="I824" s="78"/>
      <c r="J824" s="78"/>
      <c r="K824" s="78"/>
      <c r="L824" s="78"/>
      <c r="M824" s="78"/>
      <c r="N824" s="78"/>
      <c r="O824" s="78"/>
      <c r="P824" s="78"/>
      <c r="Q824" s="78"/>
      <c r="R824" s="78"/>
      <c r="S824" s="78"/>
      <c r="T824" s="78"/>
      <c r="U824" s="78"/>
      <c r="V824" s="78"/>
      <c r="W824" s="78"/>
      <c r="X824" s="78"/>
      <c r="Y824" s="78"/>
      <c r="Z824" s="78"/>
      <c r="AA824" s="78"/>
      <c r="AB824" s="78"/>
      <c r="AC824" s="78"/>
      <c r="AD824" s="78"/>
      <c r="AE824" s="78"/>
      <c r="AF824" s="78"/>
      <c r="AG824" s="78"/>
      <c r="AH824" s="78"/>
      <c r="AI824" s="78"/>
      <c r="AJ824" s="78"/>
      <c r="AK824" s="78"/>
      <c r="AL824" s="78"/>
      <c r="AM824" s="78"/>
      <c r="AN824" s="78"/>
      <c r="AO824" s="78"/>
      <c r="AP824" s="78"/>
      <c r="AQ824" s="78"/>
      <c r="AR824" s="78"/>
      <c r="AS824" s="78"/>
      <c r="AT824" s="78"/>
      <c r="AU824" s="78"/>
      <c r="AV824" s="78"/>
      <c r="AW824" s="78"/>
      <c r="AX824" s="78"/>
      <c r="AY824" s="78"/>
      <c r="AZ824" s="78"/>
      <c r="BA824" s="78"/>
      <c r="BB824" s="78"/>
      <c r="BC824" s="78"/>
      <c r="BD824" s="78"/>
      <c r="BE824" s="78"/>
      <c r="BF824" s="78"/>
      <c r="BG824" s="78"/>
      <c r="BH824" s="78"/>
      <c r="BI824" s="78"/>
      <c r="BJ824" s="78"/>
      <c r="BK824" s="78"/>
      <c r="BL824" s="78"/>
    </row>
    <row r="825" spans="1:64" ht="16">
      <c r="A825" s="78"/>
      <c r="B825" s="78"/>
      <c r="C825" s="144"/>
      <c r="D825" s="144"/>
      <c r="E825" s="78"/>
      <c r="F825" s="78"/>
      <c r="G825" s="78"/>
      <c r="H825" s="78"/>
      <c r="I825" s="78"/>
      <c r="J825" s="78"/>
      <c r="K825" s="78"/>
      <c r="L825" s="78"/>
      <c r="M825" s="78"/>
      <c r="N825" s="78"/>
      <c r="O825" s="78"/>
      <c r="P825" s="78"/>
      <c r="Q825" s="78"/>
      <c r="R825" s="78"/>
      <c r="S825" s="78"/>
      <c r="T825" s="78"/>
      <c r="U825" s="78"/>
      <c r="V825" s="78"/>
      <c r="W825" s="78"/>
      <c r="X825" s="78"/>
      <c r="Y825" s="78"/>
      <c r="Z825" s="78"/>
      <c r="AA825" s="78"/>
      <c r="AB825" s="78"/>
      <c r="AC825" s="78"/>
      <c r="AD825" s="78"/>
      <c r="AE825" s="78"/>
      <c r="AF825" s="78"/>
      <c r="AG825" s="78"/>
      <c r="AH825" s="78"/>
      <c r="AI825" s="78"/>
      <c r="AJ825" s="78"/>
      <c r="AK825" s="78"/>
      <c r="AL825" s="78"/>
      <c r="AM825" s="78"/>
      <c r="AN825" s="78"/>
      <c r="AO825" s="78"/>
      <c r="AP825" s="78"/>
      <c r="AQ825" s="78"/>
      <c r="AR825" s="78"/>
      <c r="AS825" s="78"/>
      <c r="AT825" s="78"/>
      <c r="AU825" s="78"/>
      <c r="AV825" s="78"/>
      <c r="AW825" s="78"/>
      <c r="AX825" s="78"/>
      <c r="AY825" s="78"/>
      <c r="AZ825" s="78"/>
      <c r="BA825" s="78"/>
      <c r="BB825" s="78"/>
      <c r="BC825" s="78"/>
      <c r="BD825" s="78"/>
      <c r="BE825" s="78"/>
      <c r="BF825" s="78"/>
      <c r="BG825" s="78"/>
      <c r="BH825" s="78"/>
      <c r="BI825" s="78"/>
      <c r="BJ825" s="78"/>
      <c r="BK825" s="78"/>
      <c r="BL825" s="78"/>
    </row>
    <row r="826" spans="1:64" ht="16">
      <c r="A826" s="78"/>
      <c r="B826" s="78"/>
      <c r="C826" s="144"/>
      <c r="D826" s="144"/>
      <c r="E826" s="78"/>
      <c r="F826" s="78"/>
      <c r="G826" s="78"/>
      <c r="H826" s="78"/>
      <c r="I826" s="78"/>
      <c r="J826" s="78"/>
      <c r="K826" s="78"/>
      <c r="L826" s="78"/>
      <c r="M826" s="78"/>
      <c r="N826" s="78"/>
      <c r="O826" s="78"/>
      <c r="P826" s="78"/>
      <c r="Q826" s="78"/>
      <c r="R826" s="78"/>
      <c r="S826" s="78"/>
      <c r="T826" s="78"/>
      <c r="U826" s="78"/>
      <c r="V826" s="78"/>
      <c r="W826" s="78"/>
      <c r="X826" s="78"/>
      <c r="Y826" s="78"/>
      <c r="Z826" s="78"/>
      <c r="AA826" s="78"/>
      <c r="AB826" s="78"/>
      <c r="AC826" s="78"/>
      <c r="AD826" s="78"/>
      <c r="AE826" s="78"/>
      <c r="AF826" s="78"/>
      <c r="AG826" s="78"/>
      <c r="AH826" s="78"/>
      <c r="AI826" s="78"/>
      <c r="AJ826" s="78"/>
      <c r="AK826" s="78"/>
      <c r="AL826" s="78"/>
      <c r="AM826" s="78"/>
      <c r="AN826" s="78"/>
      <c r="AO826" s="78"/>
      <c r="AP826" s="78"/>
      <c r="AQ826" s="78"/>
      <c r="AR826" s="78"/>
      <c r="AS826" s="78"/>
      <c r="AT826" s="78"/>
      <c r="AU826" s="78"/>
      <c r="AV826" s="78"/>
      <c r="AW826" s="78"/>
      <c r="AX826" s="78"/>
      <c r="AY826" s="78"/>
      <c r="AZ826" s="78"/>
      <c r="BA826" s="78"/>
      <c r="BB826" s="78"/>
      <c r="BC826" s="78"/>
      <c r="BD826" s="78"/>
      <c r="BE826" s="78"/>
      <c r="BF826" s="78"/>
      <c r="BG826" s="78"/>
      <c r="BH826" s="78"/>
      <c r="BI826" s="78"/>
      <c r="BJ826" s="78"/>
      <c r="BK826" s="78"/>
      <c r="BL826" s="78"/>
    </row>
    <row r="827" spans="1:64" ht="16">
      <c r="A827" s="78"/>
      <c r="B827" s="78"/>
      <c r="C827" s="144"/>
      <c r="D827" s="144"/>
      <c r="E827" s="78"/>
      <c r="F827" s="78"/>
      <c r="G827" s="78"/>
      <c r="H827" s="78"/>
      <c r="I827" s="78"/>
      <c r="J827" s="78"/>
      <c r="K827" s="78"/>
      <c r="L827" s="78"/>
      <c r="M827" s="78"/>
      <c r="N827" s="78"/>
      <c r="O827" s="78"/>
      <c r="P827" s="78"/>
      <c r="Q827" s="78"/>
      <c r="R827" s="78"/>
      <c r="S827" s="78"/>
      <c r="T827" s="78"/>
      <c r="U827" s="78"/>
      <c r="V827" s="78"/>
      <c r="W827" s="78"/>
      <c r="X827" s="78"/>
      <c r="Y827" s="78"/>
      <c r="Z827" s="78"/>
      <c r="AA827" s="78"/>
      <c r="AB827" s="78"/>
      <c r="AC827" s="78"/>
      <c r="AD827" s="78"/>
      <c r="AE827" s="78"/>
      <c r="AF827" s="78"/>
      <c r="AG827" s="78"/>
      <c r="AH827" s="78"/>
      <c r="AI827" s="78"/>
      <c r="AJ827" s="78"/>
      <c r="AK827" s="78"/>
      <c r="AL827" s="78"/>
      <c r="AM827" s="78"/>
      <c r="AN827" s="78"/>
      <c r="AO827" s="78"/>
      <c r="AP827" s="78"/>
      <c r="AQ827" s="78"/>
      <c r="AR827" s="78"/>
      <c r="AS827" s="78"/>
      <c r="AT827" s="78"/>
      <c r="AU827" s="78"/>
      <c r="AV827" s="78"/>
      <c r="AW827" s="78"/>
      <c r="AX827" s="78"/>
      <c r="AY827" s="78"/>
      <c r="AZ827" s="78"/>
      <c r="BA827" s="78"/>
      <c r="BB827" s="78"/>
      <c r="BC827" s="78"/>
      <c r="BD827" s="78"/>
      <c r="BE827" s="78"/>
      <c r="BF827" s="78"/>
      <c r="BG827" s="78"/>
      <c r="BH827" s="78"/>
      <c r="BI827" s="78"/>
      <c r="BJ827" s="78"/>
      <c r="BK827" s="78"/>
      <c r="BL827" s="78"/>
    </row>
    <row r="828" spans="1:64" ht="16">
      <c r="A828" s="78"/>
      <c r="B828" s="78"/>
      <c r="C828" s="144"/>
      <c r="D828" s="144"/>
      <c r="E828" s="78"/>
      <c r="F828" s="78"/>
      <c r="G828" s="78"/>
      <c r="H828" s="78"/>
      <c r="I828" s="78"/>
      <c r="J828" s="78"/>
      <c r="K828" s="78"/>
      <c r="L828" s="78"/>
      <c r="M828" s="78"/>
      <c r="N828" s="78"/>
      <c r="O828" s="78"/>
      <c r="P828" s="78"/>
      <c r="Q828" s="78"/>
      <c r="R828" s="78"/>
      <c r="S828" s="78"/>
      <c r="T828" s="78"/>
      <c r="U828" s="78"/>
      <c r="V828" s="78"/>
      <c r="W828" s="78"/>
      <c r="X828" s="78"/>
      <c r="Y828" s="78"/>
      <c r="Z828" s="78"/>
      <c r="AA828" s="78"/>
      <c r="AB828" s="78"/>
      <c r="AC828" s="78"/>
      <c r="AD828" s="78"/>
      <c r="AE828" s="78"/>
      <c r="AF828" s="78"/>
      <c r="AG828" s="78"/>
      <c r="AH828" s="78"/>
      <c r="AI828" s="78"/>
      <c r="AJ828" s="78"/>
      <c r="AK828" s="78"/>
      <c r="AL828" s="78"/>
      <c r="AM828" s="78"/>
      <c r="AN828" s="78"/>
      <c r="AO828" s="78"/>
      <c r="AP828" s="78"/>
      <c r="AQ828" s="78"/>
      <c r="AR828" s="78"/>
      <c r="AS828" s="78"/>
      <c r="AT828" s="78"/>
      <c r="AU828" s="78"/>
      <c r="AV828" s="78"/>
      <c r="AW828" s="78"/>
      <c r="AX828" s="78"/>
      <c r="AY828" s="78"/>
      <c r="AZ828" s="78"/>
      <c r="BA828" s="78"/>
      <c r="BB828" s="78"/>
      <c r="BC828" s="78"/>
      <c r="BD828" s="78"/>
      <c r="BE828" s="78"/>
      <c r="BF828" s="78"/>
      <c r="BG828" s="78"/>
      <c r="BH828" s="78"/>
      <c r="BI828" s="78"/>
      <c r="BJ828" s="78"/>
      <c r="BK828" s="78"/>
      <c r="BL828" s="78"/>
    </row>
    <row r="829" spans="1:64" ht="16">
      <c r="A829" s="78"/>
      <c r="B829" s="78"/>
      <c r="C829" s="144"/>
      <c r="D829" s="144"/>
      <c r="E829" s="78"/>
      <c r="F829" s="78"/>
      <c r="G829" s="78"/>
      <c r="H829" s="78"/>
      <c r="I829" s="78"/>
      <c r="J829" s="78"/>
      <c r="K829" s="78"/>
      <c r="L829" s="78"/>
      <c r="M829" s="78"/>
      <c r="N829" s="78"/>
      <c r="O829" s="78"/>
      <c r="P829" s="78"/>
      <c r="Q829" s="78"/>
      <c r="R829" s="78"/>
      <c r="S829" s="78"/>
      <c r="T829" s="78"/>
      <c r="U829" s="78"/>
      <c r="V829" s="78"/>
      <c r="W829" s="78"/>
      <c r="X829" s="78"/>
      <c r="Y829" s="78"/>
      <c r="Z829" s="78"/>
      <c r="AA829" s="78"/>
      <c r="AB829" s="78"/>
      <c r="AC829" s="78"/>
      <c r="AD829" s="78"/>
      <c r="AE829" s="78"/>
      <c r="AF829" s="78"/>
      <c r="AG829" s="78"/>
      <c r="AH829" s="78"/>
      <c r="AI829" s="78"/>
      <c r="AJ829" s="78"/>
      <c r="AK829" s="78"/>
      <c r="AL829" s="78"/>
      <c r="AM829" s="78"/>
      <c r="AN829" s="78"/>
      <c r="AO829" s="78"/>
      <c r="AP829" s="78"/>
      <c r="AQ829" s="78"/>
      <c r="AR829" s="78"/>
      <c r="AS829" s="78"/>
      <c r="AT829" s="78"/>
      <c r="AU829" s="78"/>
      <c r="AV829" s="78"/>
      <c r="AW829" s="78"/>
      <c r="AX829" s="78"/>
      <c r="AY829" s="78"/>
      <c r="AZ829" s="78"/>
      <c r="BA829" s="78"/>
      <c r="BB829" s="78"/>
      <c r="BC829" s="78"/>
      <c r="BD829" s="78"/>
      <c r="BE829" s="78"/>
      <c r="BF829" s="78"/>
      <c r="BG829" s="78"/>
      <c r="BH829" s="78"/>
      <c r="BI829" s="78"/>
      <c r="BJ829" s="78"/>
      <c r="BK829" s="78"/>
      <c r="BL829" s="78"/>
    </row>
    <row r="830" spans="1:64" ht="16">
      <c r="A830" s="78"/>
      <c r="B830" s="78"/>
      <c r="C830" s="144"/>
      <c r="D830" s="144"/>
      <c r="E830" s="78"/>
      <c r="F830" s="78"/>
      <c r="G830" s="78"/>
      <c r="H830" s="78"/>
      <c r="I830" s="78"/>
      <c r="J830" s="78"/>
      <c r="K830" s="78"/>
      <c r="L830" s="78"/>
      <c r="M830" s="78"/>
      <c r="N830" s="78"/>
      <c r="O830" s="78"/>
      <c r="P830" s="78"/>
      <c r="Q830" s="78"/>
      <c r="R830" s="78"/>
      <c r="S830" s="78"/>
      <c r="T830" s="78"/>
      <c r="U830" s="78"/>
      <c r="V830" s="78"/>
      <c r="W830" s="78"/>
      <c r="X830" s="78"/>
      <c r="Y830" s="78"/>
      <c r="Z830" s="78"/>
      <c r="AA830" s="78"/>
      <c r="AB830" s="78"/>
      <c r="AC830" s="78"/>
      <c r="AD830" s="78"/>
      <c r="AE830" s="78"/>
      <c r="AF830" s="78"/>
      <c r="AG830" s="78"/>
      <c r="AH830" s="78"/>
      <c r="AI830" s="78"/>
      <c r="AJ830" s="78"/>
      <c r="AK830" s="78"/>
      <c r="AL830" s="78"/>
      <c r="AM830" s="78"/>
      <c r="AN830" s="78"/>
      <c r="AO830" s="78"/>
      <c r="AP830" s="78"/>
      <c r="AQ830" s="78"/>
      <c r="AR830" s="78"/>
      <c r="AS830" s="78"/>
      <c r="AT830" s="78"/>
      <c r="AU830" s="78"/>
      <c r="AV830" s="78"/>
      <c r="AW830" s="78"/>
      <c r="AX830" s="78"/>
      <c r="AY830" s="78"/>
      <c r="AZ830" s="78"/>
      <c r="BA830" s="78"/>
      <c r="BB830" s="78"/>
      <c r="BC830" s="78"/>
      <c r="BD830" s="78"/>
      <c r="BE830" s="78"/>
      <c r="BF830" s="78"/>
      <c r="BG830" s="78"/>
      <c r="BH830" s="78"/>
      <c r="BI830" s="78"/>
      <c r="BJ830" s="78"/>
      <c r="BK830" s="78"/>
      <c r="BL830" s="78"/>
    </row>
    <row r="831" spans="1:64" ht="16">
      <c r="A831" s="78"/>
      <c r="B831" s="78"/>
      <c r="C831" s="144"/>
      <c r="D831" s="144"/>
      <c r="E831" s="78"/>
      <c r="F831" s="78"/>
      <c r="G831" s="78"/>
      <c r="H831" s="78"/>
      <c r="I831" s="78"/>
      <c r="J831" s="78"/>
      <c r="K831" s="78"/>
      <c r="L831" s="78"/>
      <c r="M831" s="78"/>
      <c r="N831" s="78"/>
      <c r="O831" s="78"/>
      <c r="P831" s="78"/>
      <c r="Q831" s="78"/>
      <c r="R831" s="78"/>
      <c r="S831" s="78"/>
      <c r="T831" s="78"/>
      <c r="U831" s="78"/>
      <c r="V831" s="78"/>
      <c r="W831" s="78"/>
      <c r="X831" s="78"/>
      <c r="Y831" s="78"/>
      <c r="Z831" s="78"/>
      <c r="AA831" s="78"/>
      <c r="AB831" s="78"/>
      <c r="AC831" s="78"/>
      <c r="AD831" s="78"/>
      <c r="AE831" s="78"/>
      <c r="AF831" s="78"/>
      <c r="AG831" s="78"/>
      <c r="AH831" s="78"/>
      <c r="AI831" s="78"/>
      <c r="AJ831" s="78"/>
      <c r="AK831" s="78"/>
      <c r="AL831" s="78"/>
      <c r="AM831" s="78"/>
      <c r="AN831" s="78"/>
      <c r="AO831" s="78"/>
      <c r="AP831" s="78"/>
      <c r="AQ831" s="78"/>
      <c r="AR831" s="78"/>
      <c r="AS831" s="78"/>
      <c r="AT831" s="78"/>
      <c r="AU831" s="78"/>
      <c r="AV831" s="78"/>
      <c r="AW831" s="78"/>
      <c r="AX831" s="78"/>
      <c r="AY831" s="78"/>
      <c r="AZ831" s="78"/>
      <c r="BA831" s="78"/>
      <c r="BB831" s="78"/>
      <c r="BC831" s="78"/>
      <c r="BD831" s="78"/>
      <c r="BE831" s="78"/>
      <c r="BF831" s="78"/>
      <c r="BG831" s="78"/>
      <c r="BH831" s="78"/>
      <c r="BI831" s="78"/>
      <c r="BJ831" s="78"/>
      <c r="BK831" s="78"/>
      <c r="BL831" s="78"/>
    </row>
    <row r="832" spans="1:64" ht="16">
      <c r="A832" s="78"/>
      <c r="B832" s="78"/>
      <c r="C832" s="144"/>
      <c r="D832" s="144"/>
      <c r="E832" s="78"/>
      <c r="F832" s="78"/>
      <c r="G832" s="78"/>
      <c r="H832" s="78"/>
      <c r="I832" s="78"/>
      <c r="J832" s="78"/>
      <c r="K832" s="78"/>
      <c r="L832" s="78"/>
      <c r="M832" s="78"/>
      <c r="N832" s="78"/>
      <c r="O832" s="78"/>
      <c r="P832" s="78"/>
      <c r="Q832" s="78"/>
      <c r="R832" s="78"/>
      <c r="S832" s="78"/>
      <c r="T832" s="78"/>
      <c r="U832" s="78"/>
      <c r="V832" s="78"/>
      <c r="W832" s="78"/>
      <c r="X832" s="78"/>
      <c r="Y832" s="78"/>
      <c r="Z832" s="78"/>
      <c r="AA832" s="78"/>
      <c r="AB832" s="78"/>
      <c r="AC832" s="78"/>
      <c r="AD832" s="78"/>
      <c r="AE832" s="78"/>
      <c r="AF832" s="78"/>
      <c r="AG832" s="78"/>
      <c r="AH832" s="78"/>
      <c r="AI832" s="78"/>
      <c r="AJ832" s="78"/>
      <c r="AK832" s="78"/>
      <c r="AL832" s="78"/>
      <c r="AM832" s="78"/>
      <c r="AN832" s="78"/>
      <c r="AO832" s="78"/>
      <c r="AP832" s="78"/>
      <c r="AQ832" s="78"/>
      <c r="AR832" s="78"/>
      <c r="AS832" s="78"/>
      <c r="AT832" s="78"/>
      <c r="AU832" s="78"/>
      <c r="AV832" s="78"/>
      <c r="AW832" s="78"/>
      <c r="AX832" s="78"/>
      <c r="AY832" s="78"/>
      <c r="AZ832" s="78"/>
      <c r="BA832" s="78"/>
      <c r="BB832" s="78"/>
      <c r="BC832" s="78"/>
      <c r="BD832" s="78"/>
      <c r="BE832" s="78"/>
      <c r="BF832" s="78"/>
      <c r="BG832" s="78"/>
      <c r="BH832" s="78"/>
      <c r="BI832" s="78"/>
      <c r="BJ832" s="78"/>
      <c r="BK832" s="78"/>
      <c r="BL832" s="78"/>
    </row>
    <row r="833" spans="1:64" ht="16">
      <c r="A833" s="78"/>
      <c r="B833" s="78"/>
      <c r="C833" s="144"/>
      <c r="D833" s="144"/>
      <c r="E833" s="78"/>
      <c r="F833" s="78"/>
      <c r="G833" s="78"/>
      <c r="H833" s="78"/>
      <c r="I833" s="78"/>
      <c r="J833" s="78"/>
      <c r="K833" s="78"/>
      <c r="L833" s="78"/>
      <c r="M833" s="78"/>
      <c r="N833" s="78"/>
      <c r="O833" s="78"/>
      <c r="P833" s="78"/>
      <c r="Q833" s="78"/>
      <c r="R833" s="78"/>
      <c r="S833" s="78"/>
      <c r="T833" s="78"/>
      <c r="U833" s="78"/>
      <c r="V833" s="78"/>
      <c r="W833" s="78"/>
      <c r="X833" s="78"/>
      <c r="Y833" s="78"/>
      <c r="Z833" s="78"/>
      <c r="AA833" s="78"/>
      <c r="AB833" s="78"/>
      <c r="AC833" s="78"/>
      <c r="AD833" s="78"/>
      <c r="AE833" s="78"/>
      <c r="AF833" s="78"/>
      <c r="AG833" s="78"/>
      <c r="AH833" s="78"/>
      <c r="AI833" s="78"/>
      <c r="AJ833" s="78"/>
      <c r="AK833" s="78"/>
      <c r="AL833" s="78"/>
      <c r="AM833" s="78"/>
      <c r="AN833" s="78"/>
      <c r="AO833" s="78"/>
      <c r="AP833" s="78"/>
      <c r="AQ833" s="78"/>
      <c r="AR833" s="78"/>
      <c r="AS833" s="78"/>
      <c r="AT833" s="78"/>
      <c r="AU833" s="78"/>
      <c r="AV833" s="78"/>
      <c r="AW833" s="78"/>
      <c r="AX833" s="78"/>
      <c r="AY833" s="78"/>
      <c r="AZ833" s="78"/>
      <c r="BA833" s="78"/>
      <c r="BB833" s="78"/>
      <c r="BC833" s="78"/>
      <c r="BD833" s="78"/>
      <c r="BE833" s="78"/>
      <c r="BF833" s="78"/>
      <c r="BG833" s="78"/>
      <c r="BH833" s="78"/>
      <c r="BI833" s="78"/>
      <c r="BJ833" s="78"/>
      <c r="BK833" s="78"/>
      <c r="BL833" s="78"/>
    </row>
    <row r="834" spans="1:64" ht="16">
      <c r="A834" s="78"/>
      <c r="B834" s="78"/>
      <c r="C834" s="144"/>
      <c r="D834" s="144"/>
      <c r="E834" s="78"/>
      <c r="F834" s="78"/>
      <c r="G834" s="78"/>
      <c r="H834" s="78"/>
      <c r="I834" s="78"/>
      <c r="J834" s="78"/>
      <c r="K834" s="78"/>
      <c r="L834" s="78"/>
      <c r="M834" s="78"/>
      <c r="N834" s="78"/>
      <c r="O834" s="78"/>
      <c r="P834" s="78"/>
      <c r="Q834" s="78"/>
      <c r="R834" s="78"/>
      <c r="S834" s="78"/>
      <c r="T834" s="78"/>
      <c r="U834" s="78"/>
      <c r="V834" s="78"/>
      <c r="W834" s="78"/>
      <c r="X834" s="78"/>
      <c r="Y834" s="78"/>
      <c r="Z834" s="78"/>
      <c r="AA834" s="78"/>
      <c r="AB834" s="78"/>
      <c r="AC834" s="78"/>
      <c r="AD834" s="78"/>
      <c r="AE834" s="78"/>
      <c r="AF834" s="78"/>
      <c r="AG834" s="78"/>
      <c r="AH834" s="78"/>
      <c r="AI834" s="78"/>
      <c r="AJ834" s="78"/>
      <c r="AK834" s="78"/>
      <c r="AL834" s="78"/>
      <c r="AM834" s="78"/>
      <c r="AN834" s="78"/>
      <c r="AO834" s="78"/>
      <c r="AP834" s="78"/>
      <c r="AQ834" s="78"/>
      <c r="AR834" s="78"/>
      <c r="AS834" s="78"/>
      <c r="AT834" s="78"/>
      <c r="AU834" s="78"/>
      <c r="AV834" s="78"/>
      <c r="AW834" s="78"/>
      <c r="AX834" s="78"/>
      <c r="AY834" s="78"/>
      <c r="AZ834" s="78"/>
      <c r="BA834" s="78"/>
      <c r="BB834" s="78"/>
      <c r="BC834" s="78"/>
      <c r="BD834" s="78"/>
      <c r="BE834" s="78"/>
      <c r="BF834" s="78"/>
      <c r="BG834" s="78"/>
      <c r="BH834" s="78"/>
      <c r="BI834" s="78"/>
      <c r="BJ834" s="78"/>
      <c r="BK834" s="78"/>
      <c r="BL834" s="78"/>
    </row>
    <row r="835" spans="1:64" ht="16">
      <c r="A835" s="78"/>
      <c r="B835" s="78"/>
      <c r="C835" s="144"/>
      <c r="D835" s="144"/>
      <c r="E835" s="78"/>
      <c r="F835" s="78"/>
      <c r="G835" s="78"/>
      <c r="H835" s="78"/>
      <c r="I835" s="78"/>
      <c r="J835" s="78"/>
      <c r="K835" s="78"/>
      <c r="L835" s="78"/>
      <c r="M835" s="78"/>
      <c r="N835" s="78"/>
      <c r="O835" s="78"/>
      <c r="P835" s="78"/>
      <c r="Q835" s="78"/>
      <c r="R835" s="78"/>
      <c r="S835" s="78"/>
      <c r="T835" s="78"/>
      <c r="U835" s="78"/>
      <c r="V835" s="78"/>
      <c r="W835" s="78"/>
      <c r="X835" s="78"/>
      <c r="Y835" s="78"/>
      <c r="Z835" s="78"/>
      <c r="AA835" s="78"/>
      <c r="AB835" s="78"/>
      <c r="AC835" s="78"/>
      <c r="AD835" s="78"/>
      <c r="AE835" s="78"/>
      <c r="AF835" s="78"/>
      <c r="AG835" s="78"/>
      <c r="AH835" s="78"/>
      <c r="AI835" s="78"/>
      <c r="AJ835" s="78"/>
      <c r="AK835" s="78"/>
      <c r="AL835" s="78"/>
      <c r="AM835" s="78"/>
      <c r="AN835" s="78"/>
      <c r="AO835" s="78"/>
      <c r="AP835" s="78"/>
      <c r="AQ835" s="78"/>
      <c r="AR835" s="78"/>
      <c r="AS835" s="78"/>
      <c r="AT835" s="78"/>
      <c r="AU835" s="78"/>
      <c r="AV835" s="78"/>
      <c r="AW835" s="78"/>
      <c r="AX835" s="78"/>
      <c r="AY835" s="78"/>
      <c r="AZ835" s="78"/>
      <c r="BA835" s="78"/>
      <c r="BB835" s="78"/>
      <c r="BC835" s="78"/>
      <c r="BD835" s="78"/>
      <c r="BE835" s="78"/>
      <c r="BF835" s="78"/>
      <c r="BG835" s="78"/>
      <c r="BH835" s="78"/>
      <c r="BI835" s="78"/>
      <c r="BJ835" s="78"/>
      <c r="BK835" s="78"/>
      <c r="BL835" s="78"/>
    </row>
    <row r="836" spans="1:64" ht="16">
      <c r="A836" s="78"/>
      <c r="B836" s="78"/>
      <c r="C836" s="144"/>
      <c r="D836" s="144"/>
      <c r="E836" s="78"/>
      <c r="F836" s="78"/>
      <c r="G836" s="78"/>
      <c r="H836" s="78"/>
      <c r="I836" s="78"/>
      <c r="J836" s="78"/>
      <c r="K836" s="78"/>
      <c r="L836" s="78"/>
      <c r="M836" s="78"/>
      <c r="N836" s="78"/>
      <c r="O836" s="78"/>
      <c r="P836" s="78"/>
      <c r="Q836" s="78"/>
      <c r="R836" s="78"/>
      <c r="S836" s="78"/>
      <c r="T836" s="78"/>
      <c r="U836" s="78"/>
      <c r="V836" s="78"/>
      <c r="W836" s="78"/>
      <c r="X836" s="78"/>
      <c r="Y836" s="78"/>
      <c r="Z836" s="78"/>
      <c r="AA836" s="78"/>
      <c r="AB836" s="78"/>
      <c r="AC836" s="78"/>
      <c r="AD836" s="78"/>
      <c r="AE836" s="78"/>
      <c r="AF836" s="78"/>
      <c r="AG836" s="78"/>
      <c r="AH836" s="78"/>
      <c r="AI836" s="78"/>
      <c r="AJ836" s="78"/>
      <c r="AK836" s="78"/>
      <c r="AL836" s="78"/>
      <c r="AM836" s="78"/>
      <c r="AN836" s="78"/>
      <c r="AO836" s="78"/>
      <c r="AP836" s="78"/>
      <c r="AQ836" s="78"/>
      <c r="AR836" s="78"/>
      <c r="AS836" s="78"/>
      <c r="AT836" s="78"/>
      <c r="AU836" s="78"/>
      <c r="AV836" s="78"/>
      <c r="AW836" s="78"/>
      <c r="AX836" s="78"/>
      <c r="AY836" s="78"/>
      <c r="AZ836" s="78"/>
      <c r="BA836" s="78"/>
      <c r="BB836" s="78"/>
      <c r="BC836" s="78"/>
      <c r="BD836" s="78"/>
      <c r="BE836" s="78"/>
      <c r="BF836" s="78"/>
      <c r="BG836" s="78"/>
      <c r="BH836" s="78"/>
      <c r="BI836" s="78"/>
      <c r="BJ836" s="78"/>
      <c r="BK836" s="78"/>
      <c r="BL836" s="78"/>
    </row>
    <row r="837" spans="1:64" ht="16">
      <c r="A837" s="78"/>
      <c r="B837" s="78"/>
      <c r="C837" s="144"/>
      <c r="D837" s="144"/>
      <c r="E837" s="78"/>
      <c r="F837" s="78"/>
      <c r="G837" s="78"/>
      <c r="H837" s="78"/>
      <c r="I837" s="78"/>
      <c r="J837" s="78"/>
      <c r="K837" s="78"/>
      <c r="L837" s="78"/>
      <c r="M837" s="78"/>
      <c r="N837" s="78"/>
      <c r="O837" s="78"/>
      <c r="P837" s="78"/>
      <c r="Q837" s="78"/>
      <c r="R837" s="78"/>
      <c r="S837" s="78"/>
      <c r="T837" s="78"/>
      <c r="U837" s="78"/>
      <c r="V837" s="78"/>
      <c r="W837" s="78"/>
      <c r="X837" s="78"/>
      <c r="Y837" s="78"/>
      <c r="Z837" s="78"/>
      <c r="AA837" s="78"/>
      <c r="AB837" s="78"/>
      <c r="AC837" s="78"/>
      <c r="AD837" s="78"/>
      <c r="AE837" s="78"/>
      <c r="AF837" s="78"/>
      <c r="AG837" s="78"/>
      <c r="AH837" s="78"/>
      <c r="AI837" s="78"/>
      <c r="AJ837" s="78"/>
      <c r="AK837" s="78"/>
      <c r="AL837" s="78"/>
      <c r="AM837" s="78"/>
      <c r="AN837" s="78"/>
      <c r="AO837" s="78"/>
      <c r="AP837" s="78"/>
      <c r="AQ837" s="78"/>
      <c r="AR837" s="78"/>
      <c r="AS837" s="78"/>
      <c r="AT837" s="78"/>
      <c r="AU837" s="78"/>
      <c r="AV837" s="78"/>
      <c r="AW837" s="78"/>
      <c r="AX837" s="78"/>
      <c r="AY837" s="78"/>
      <c r="AZ837" s="78"/>
      <c r="BA837" s="78"/>
      <c r="BB837" s="78"/>
      <c r="BC837" s="78"/>
      <c r="BD837" s="78"/>
      <c r="BE837" s="78"/>
      <c r="BF837" s="78"/>
      <c r="BG837" s="78"/>
      <c r="BH837" s="78"/>
      <c r="BI837" s="78"/>
      <c r="BJ837" s="78"/>
      <c r="BK837" s="78"/>
      <c r="BL837" s="78"/>
    </row>
    <row r="838" spans="1:64" ht="16">
      <c r="A838" s="78"/>
      <c r="B838" s="78"/>
      <c r="C838" s="144"/>
      <c r="D838" s="144"/>
      <c r="E838" s="78"/>
      <c r="F838" s="78"/>
      <c r="G838" s="78"/>
      <c r="H838" s="78"/>
      <c r="I838" s="78"/>
      <c r="J838" s="78"/>
      <c r="K838" s="78"/>
      <c r="L838" s="78"/>
      <c r="M838" s="78"/>
      <c r="N838" s="78"/>
      <c r="O838" s="78"/>
      <c r="P838" s="78"/>
      <c r="Q838" s="78"/>
      <c r="R838" s="78"/>
      <c r="S838" s="78"/>
      <c r="T838" s="78"/>
      <c r="U838" s="78"/>
      <c r="V838" s="78"/>
      <c r="W838" s="78"/>
      <c r="X838" s="78"/>
      <c r="Y838" s="78"/>
      <c r="Z838" s="78"/>
      <c r="AA838" s="78"/>
      <c r="AB838" s="78"/>
      <c r="AC838" s="78"/>
      <c r="AD838" s="78"/>
      <c r="AE838" s="78"/>
      <c r="AF838" s="78"/>
      <c r="AG838" s="78"/>
      <c r="AH838" s="78"/>
      <c r="AI838" s="78"/>
      <c r="AJ838" s="78"/>
      <c r="AK838" s="78"/>
      <c r="AL838" s="78"/>
      <c r="AM838" s="78"/>
      <c r="AN838" s="78"/>
      <c r="AO838" s="78"/>
      <c r="AP838" s="78"/>
      <c r="AQ838" s="78"/>
      <c r="AR838" s="78"/>
      <c r="AS838" s="78"/>
      <c r="AT838" s="78"/>
      <c r="AU838" s="78"/>
      <c r="AV838" s="78"/>
      <c r="AW838" s="78"/>
      <c r="AX838" s="78"/>
      <c r="AY838" s="78"/>
      <c r="AZ838" s="78"/>
      <c r="BA838" s="78"/>
      <c r="BB838" s="78"/>
      <c r="BC838" s="78"/>
      <c r="BD838" s="78"/>
      <c r="BE838" s="78"/>
      <c r="BF838" s="78"/>
      <c r="BG838" s="78"/>
      <c r="BH838" s="78"/>
      <c r="BI838" s="78"/>
      <c r="BJ838" s="78"/>
      <c r="BK838" s="78"/>
      <c r="BL838" s="78"/>
    </row>
    <row r="839" spans="1:64" ht="16">
      <c r="A839" s="78"/>
      <c r="B839" s="78"/>
      <c r="C839" s="144"/>
      <c r="D839" s="144"/>
      <c r="E839" s="78"/>
      <c r="F839" s="78"/>
      <c r="G839" s="78"/>
      <c r="H839" s="78"/>
      <c r="I839" s="78"/>
      <c r="J839" s="78"/>
      <c r="K839" s="78"/>
      <c r="L839" s="78"/>
      <c r="M839" s="78"/>
      <c r="N839" s="78"/>
      <c r="O839" s="78"/>
      <c r="P839" s="78"/>
      <c r="Q839" s="78"/>
      <c r="R839" s="78"/>
      <c r="S839" s="78"/>
      <c r="T839" s="78"/>
      <c r="U839" s="78"/>
      <c r="V839" s="78"/>
      <c r="W839" s="78"/>
      <c r="X839" s="78"/>
      <c r="Y839" s="78"/>
      <c r="Z839" s="78"/>
      <c r="AA839" s="78"/>
      <c r="AB839" s="78"/>
      <c r="AC839" s="78"/>
      <c r="AD839" s="78"/>
      <c r="AE839" s="78"/>
      <c r="AF839" s="78"/>
      <c r="AG839" s="78"/>
      <c r="AH839" s="78"/>
      <c r="AI839" s="78"/>
      <c r="AJ839" s="78"/>
      <c r="AK839" s="78"/>
      <c r="AL839" s="78"/>
      <c r="AM839" s="78"/>
      <c r="AN839" s="78"/>
      <c r="AO839" s="78"/>
      <c r="AP839" s="78"/>
      <c r="AQ839" s="78"/>
      <c r="AR839" s="78"/>
      <c r="AS839" s="78"/>
      <c r="AT839" s="78"/>
      <c r="AU839" s="78"/>
      <c r="AV839" s="78"/>
      <c r="AW839" s="78"/>
      <c r="AX839" s="78"/>
      <c r="AY839" s="78"/>
      <c r="AZ839" s="78"/>
      <c r="BA839" s="78"/>
      <c r="BB839" s="78"/>
      <c r="BC839" s="78"/>
      <c r="BD839" s="78"/>
      <c r="BE839" s="78"/>
      <c r="BF839" s="78"/>
      <c r="BG839" s="78"/>
      <c r="BH839" s="78"/>
      <c r="BI839" s="78"/>
      <c r="BJ839" s="78"/>
      <c r="BK839" s="78"/>
      <c r="BL839" s="78"/>
    </row>
    <row r="840" spans="1:64" ht="16">
      <c r="A840" s="78"/>
      <c r="B840" s="78"/>
      <c r="C840" s="144"/>
      <c r="D840" s="144"/>
      <c r="E840" s="78"/>
      <c r="F840" s="78"/>
      <c r="G840" s="78"/>
      <c r="H840" s="78"/>
      <c r="I840" s="78"/>
      <c r="J840" s="78"/>
      <c r="K840" s="78"/>
      <c r="L840" s="78"/>
      <c r="M840" s="78"/>
      <c r="N840" s="78"/>
      <c r="O840" s="78"/>
      <c r="P840" s="78"/>
      <c r="Q840" s="78"/>
      <c r="R840" s="78"/>
      <c r="S840" s="78"/>
      <c r="T840" s="78"/>
      <c r="U840" s="78"/>
      <c r="V840" s="78"/>
      <c r="W840" s="78"/>
      <c r="X840" s="78"/>
      <c r="Y840" s="78"/>
      <c r="Z840" s="78"/>
      <c r="AA840" s="78"/>
      <c r="AB840" s="78"/>
      <c r="AC840" s="78"/>
      <c r="AD840" s="78"/>
      <c r="AE840" s="78"/>
      <c r="AF840" s="78"/>
      <c r="AG840" s="78"/>
      <c r="AH840" s="78"/>
      <c r="AI840" s="78"/>
      <c r="AJ840" s="78"/>
      <c r="AK840" s="78"/>
      <c r="AL840" s="78"/>
      <c r="AM840" s="78"/>
      <c r="AN840" s="78"/>
      <c r="AO840" s="78"/>
      <c r="AP840" s="78"/>
      <c r="AQ840" s="78"/>
      <c r="AR840" s="78"/>
      <c r="AS840" s="78"/>
      <c r="AT840" s="78"/>
      <c r="AU840" s="78"/>
      <c r="AV840" s="78"/>
      <c r="AW840" s="78"/>
      <c r="AX840" s="78"/>
      <c r="AY840" s="78"/>
      <c r="AZ840" s="78"/>
      <c r="BA840" s="78"/>
      <c r="BB840" s="78"/>
      <c r="BC840" s="78"/>
      <c r="BD840" s="78"/>
      <c r="BE840" s="78"/>
      <c r="BF840" s="78"/>
      <c r="BG840" s="78"/>
      <c r="BH840" s="78"/>
      <c r="BI840" s="78"/>
      <c r="BJ840" s="78"/>
      <c r="BK840" s="78"/>
      <c r="BL840" s="78"/>
    </row>
    <row r="841" spans="1:64" ht="16">
      <c r="A841" s="78"/>
      <c r="B841" s="78"/>
      <c r="C841" s="144"/>
      <c r="D841" s="144"/>
      <c r="E841" s="78"/>
      <c r="F841" s="78"/>
      <c r="G841" s="78"/>
      <c r="H841" s="78"/>
      <c r="I841" s="78"/>
      <c r="J841" s="78"/>
      <c r="K841" s="78"/>
      <c r="L841" s="78"/>
      <c r="M841" s="78"/>
      <c r="N841" s="78"/>
      <c r="O841" s="78"/>
      <c r="P841" s="78"/>
      <c r="Q841" s="78"/>
      <c r="R841" s="78"/>
      <c r="S841" s="78"/>
      <c r="T841" s="78"/>
      <c r="U841" s="78"/>
      <c r="V841" s="78"/>
      <c r="W841" s="78"/>
      <c r="X841" s="78"/>
      <c r="Y841" s="78"/>
      <c r="Z841" s="78"/>
      <c r="AA841" s="78"/>
      <c r="AB841" s="78"/>
      <c r="AC841" s="78"/>
      <c r="AD841" s="78"/>
      <c r="AE841" s="78"/>
      <c r="AF841" s="78"/>
      <c r="AG841" s="78"/>
      <c r="AH841" s="78"/>
      <c r="AI841" s="78"/>
      <c r="AJ841" s="78"/>
      <c r="AK841" s="78"/>
      <c r="AL841" s="78"/>
      <c r="AM841" s="78"/>
      <c r="AN841" s="78"/>
      <c r="AO841" s="78"/>
      <c r="AP841" s="78"/>
      <c r="AQ841" s="78"/>
      <c r="AR841" s="78"/>
      <c r="AS841" s="78"/>
      <c r="AT841" s="78"/>
      <c r="AU841" s="78"/>
      <c r="AV841" s="78"/>
      <c r="AW841" s="78"/>
      <c r="AX841" s="78"/>
      <c r="AY841" s="78"/>
      <c r="AZ841" s="78"/>
      <c r="BA841" s="78"/>
      <c r="BB841" s="78"/>
      <c r="BC841" s="78"/>
      <c r="BD841" s="78"/>
      <c r="BE841" s="78"/>
      <c r="BF841" s="78"/>
      <c r="BG841" s="78"/>
      <c r="BH841" s="78"/>
      <c r="BI841" s="78"/>
      <c r="BJ841" s="78"/>
      <c r="BK841" s="78"/>
      <c r="BL841" s="78"/>
    </row>
    <row r="842" spans="1:64" ht="16">
      <c r="A842" s="78"/>
      <c r="B842" s="78"/>
      <c r="C842" s="144"/>
      <c r="D842" s="144"/>
      <c r="E842" s="78"/>
      <c r="F842" s="78"/>
      <c r="G842" s="78"/>
      <c r="H842" s="78"/>
      <c r="I842" s="78"/>
      <c r="J842" s="78"/>
      <c r="K842" s="78"/>
      <c r="L842" s="78"/>
      <c r="M842" s="78"/>
      <c r="N842" s="78"/>
      <c r="O842" s="78"/>
      <c r="P842" s="78"/>
      <c r="Q842" s="78"/>
      <c r="R842" s="78"/>
      <c r="S842" s="78"/>
      <c r="T842" s="78"/>
      <c r="U842" s="78"/>
      <c r="V842" s="78"/>
      <c r="W842" s="78"/>
      <c r="X842" s="78"/>
      <c r="Y842" s="78"/>
      <c r="Z842" s="78"/>
      <c r="AA842" s="78"/>
      <c r="AB842" s="78"/>
      <c r="AC842" s="78"/>
      <c r="AD842" s="78"/>
      <c r="AE842" s="78"/>
      <c r="AF842" s="78"/>
      <c r="AG842" s="78"/>
      <c r="AH842" s="78"/>
      <c r="AI842" s="78"/>
      <c r="AJ842" s="78"/>
      <c r="AK842" s="78"/>
      <c r="AL842" s="78"/>
      <c r="AM842" s="78"/>
      <c r="AN842" s="78"/>
      <c r="AO842" s="78"/>
      <c r="AP842" s="78"/>
      <c r="AQ842" s="78"/>
      <c r="AR842" s="78"/>
      <c r="AS842" s="78"/>
      <c r="AT842" s="78"/>
      <c r="AU842" s="78"/>
      <c r="AV842" s="78"/>
      <c r="AW842" s="78"/>
      <c r="AX842" s="78"/>
      <c r="AY842" s="78"/>
      <c r="AZ842" s="78"/>
      <c r="BA842" s="78"/>
      <c r="BB842" s="78"/>
      <c r="BC842" s="78"/>
      <c r="BD842" s="78"/>
      <c r="BE842" s="78"/>
      <c r="BF842" s="78"/>
      <c r="BG842" s="78"/>
      <c r="BH842" s="78"/>
      <c r="BI842" s="78"/>
      <c r="BJ842" s="78"/>
      <c r="BK842" s="78"/>
      <c r="BL842" s="78"/>
    </row>
    <row r="843" spans="1:64" ht="16">
      <c r="A843" s="78"/>
      <c r="B843" s="78"/>
      <c r="C843" s="144"/>
      <c r="D843" s="144"/>
      <c r="E843" s="78"/>
      <c r="F843" s="78"/>
      <c r="G843" s="78"/>
      <c r="H843" s="78"/>
      <c r="I843" s="78"/>
      <c r="J843" s="78"/>
      <c r="K843" s="78"/>
      <c r="L843" s="78"/>
      <c r="M843" s="78"/>
      <c r="N843" s="78"/>
      <c r="O843" s="78"/>
      <c r="P843" s="78"/>
      <c r="Q843" s="78"/>
      <c r="R843" s="78"/>
      <c r="S843" s="78"/>
      <c r="T843" s="78"/>
      <c r="U843" s="78"/>
      <c r="V843" s="78"/>
      <c r="W843" s="78"/>
      <c r="X843" s="78"/>
      <c r="Y843" s="78"/>
      <c r="Z843" s="78"/>
      <c r="AA843" s="78"/>
      <c r="AB843" s="78"/>
      <c r="AC843" s="78"/>
      <c r="AD843" s="78"/>
      <c r="AE843" s="78"/>
      <c r="AF843" s="78"/>
      <c r="AG843" s="78"/>
      <c r="AH843" s="78"/>
      <c r="AI843" s="78"/>
      <c r="AJ843" s="78"/>
      <c r="AK843" s="78"/>
      <c r="AL843" s="78"/>
      <c r="AM843" s="78"/>
      <c r="AN843" s="78"/>
      <c r="AO843" s="78"/>
      <c r="AP843" s="78"/>
      <c r="AQ843" s="78"/>
      <c r="AR843" s="78"/>
      <c r="AS843" s="78"/>
      <c r="AT843" s="78"/>
      <c r="AU843" s="78"/>
      <c r="AV843" s="78"/>
      <c r="AW843" s="78"/>
      <c r="AX843" s="78"/>
      <c r="AY843" s="78"/>
      <c r="AZ843" s="78"/>
      <c r="BA843" s="78"/>
      <c r="BB843" s="78"/>
      <c r="BC843" s="78"/>
      <c r="BD843" s="78"/>
      <c r="BE843" s="78"/>
      <c r="BF843" s="78"/>
      <c r="BG843" s="78"/>
      <c r="BH843" s="78"/>
      <c r="BI843" s="78"/>
      <c r="BJ843" s="78"/>
      <c r="BK843" s="78"/>
      <c r="BL843" s="78"/>
    </row>
    <row r="844" spans="1:64" ht="16">
      <c r="A844" s="78"/>
      <c r="B844" s="78"/>
      <c r="C844" s="144"/>
      <c r="D844" s="144"/>
      <c r="E844" s="78"/>
      <c r="F844" s="78"/>
      <c r="G844" s="78"/>
      <c r="H844" s="78"/>
      <c r="I844" s="78"/>
      <c r="J844" s="78"/>
      <c r="K844" s="78"/>
      <c r="L844" s="78"/>
      <c r="M844" s="78"/>
      <c r="N844" s="78"/>
      <c r="O844" s="78"/>
      <c r="P844" s="78"/>
      <c r="Q844" s="78"/>
      <c r="R844" s="78"/>
      <c r="S844" s="78"/>
      <c r="T844" s="78"/>
      <c r="U844" s="78"/>
      <c r="V844" s="78"/>
      <c r="W844" s="78"/>
      <c r="X844" s="78"/>
      <c r="Y844" s="78"/>
      <c r="Z844" s="78"/>
      <c r="AA844" s="78"/>
      <c r="AB844" s="78"/>
      <c r="AC844" s="78"/>
      <c r="AD844" s="78"/>
      <c r="AE844" s="78"/>
      <c r="AF844" s="78"/>
      <c r="AG844" s="78"/>
      <c r="AH844" s="78"/>
      <c r="AI844" s="78"/>
      <c r="AJ844" s="78"/>
      <c r="AK844" s="78"/>
      <c r="AL844" s="78"/>
      <c r="AM844" s="78"/>
      <c r="AN844" s="78"/>
      <c r="AO844" s="78"/>
      <c r="AP844" s="78"/>
      <c r="AQ844" s="78"/>
      <c r="AR844" s="78"/>
      <c r="AS844" s="78"/>
      <c r="AT844" s="78"/>
      <c r="AU844" s="78"/>
      <c r="AV844" s="78"/>
      <c r="AW844" s="78"/>
      <c r="AX844" s="78"/>
      <c r="AY844" s="78"/>
      <c r="AZ844" s="78"/>
      <c r="BA844" s="78"/>
      <c r="BB844" s="78"/>
      <c r="BC844" s="78"/>
      <c r="BD844" s="78"/>
      <c r="BE844" s="78"/>
      <c r="BF844" s="78"/>
      <c r="BG844" s="78"/>
      <c r="BH844" s="78"/>
      <c r="BI844" s="78"/>
      <c r="BJ844" s="78"/>
      <c r="BK844" s="78"/>
      <c r="BL844" s="78"/>
    </row>
    <row r="845" spans="1:64" ht="16">
      <c r="A845" s="78"/>
      <c r="B845" s="78"/>
      <c r="C845" s="144"/>
      <c r="D845" s="144"/>
      <c r="E845" s="78"/>
      <c r="F845" s="78"/>
      <c r="G845" s="78"/>
      <c r="H845" s="78"/>
      <c r="I845" s="78"/>
      <c r="J845" s="78"/>
      <c r="K845" s="78"/>
      <c r="L845" s="78"/>
      <c r="M845" s="78"/>
      <c r="N845" s="78"/>
      <c r="O845" s="78"/>
      <c r="P845" s="78"/>
      <c r="Q845" s="78"/>
      <c r="R845" s="78"/>
      <c r="S845" s="78"/>
      <c r="T845" s="78"/>
      <c r="U845" s="78"/>
      <c r="V845" s="78"/>
      <c r="W845" s="78"/>
      <c r="X845" s="78"/>
      <c r="Y845" s="78"/>
      <c r="Z845" s="78"/>
      <c r="AA845" s="78"/>
      <c r="AB845" s="78"/>
      <c r="AC845" s="78"/>
      <c r="AD845" s="78"/>
      <c r="AE845" s="78"/>
      <c r="AF845" s="78"/>
      <c r="AG845" s="78"/>
      <c r="AH845" s="78"/>
      <c r="AI845" s="78"/>
      <c r="AJ845" s="78"/>
      <c r="AK845" s="78"/>
      <c r="AL845" s="78"/>
      <c r="AM845" s="78"/>
      <c r="AN845" s="78"/>
      <c r="AO845" s="78"/>
      <c r="AP845" s="78"/>
      <c r="AQ845" s="78"/>
      <c r="AR845" s="78"/>
      <c r="AS845" s="78"/>
      <c r="AT845" s="78"/>
      <c r="AU845" s="78"/>
      <c r="AV845" s="78"/>
      <c r="AW845" s="78"/>
      <c r="AX845" s="78"/>
      <c r="AY845" s="78"/>
      <c r="AZ845" s="78"/>
      <c r="BA845" s="78"/>
      <c r="BB845" s="78"/>
      <c r="BC845" s="78"/>
      <c r="BD845" s="78"/>
      <c r="BE845" s="78"/>
      <c r="BF845" s="78"/>
      <c r="BG845" s="78"/>
      <c r="BH845" s="78"/>
      <c r="BI845" s="78"/>
      <c r="BJ845" s="78"/>
      <c r="BK845" s="78"/>
      <c r="BL845" s="78"/>
    </row>
    <row r="846" spans="1:64" ht="16">
      <c r="A846" s="78"/>
      <c r="B846" s="78"/>
      <c r="C846" s="144"/>
      <c r="D846" s="144"/>
      <c r="E846" s="78"/>
      <c r="F846" s="78"/>
      <c r="G846" s="78"/>
      <c r="H846" s="78"/>
      <c r="I846" s="78"/>
      <c r="J846" s="78"/>
      <c r="K846" s="78"/>
      <c r="L846" s="78"/>
      <c r="M846" s="78"/>
      <c r="N846" s="78"/>
      <c r="O846" s="78"/>
      <c r="P846" s="78"/>
      <c r="Q846" s="78"/>
      <c r="R846" s="78"/>
      <c r="S846" s="78"/>
      <c r="T846" s="78"/>
      <c r="U846" s="78"/>
      <c r="V846" s="78"/>
      <c r="W846" s="78"/>
      <c r="X846" s="78"/>
      <c r="Y846" s="78"/>
      <c r="Z846" s="78"/>
      <c r="AA846" s="78"/>
      <c r="AB846" s="78"/>
      <c r="AC846" s="78"/>
      <c r="AD846" s="78"/>
      <c r="AE846" s="78"/>
      <c r="AF846" s="78"/>
      <c r="AG846" s="78"/>
      <c r="AH846" s="78"/>
      <c r="AI846" s="78"/>
      <c r="AJ846" s="78"/>
      <c r="AK846" s="78"/>
      <c r="AL846" s="78"/>
      <c r="AM846" s="78"/>
      <c r="AN846" s="78"/>
      <c r="AO846" s="78"/>
      <c r="AP846" s="78"/>
      <c r="AQ846" s="78"/>
      <c r="AR846" s="78"/>
      <c r="AS846" s="78"/>
      <c r="AT846" s="78"/>
      <c r="AU846" s="78"/>
      <c r="AV846" s="78"/>
      <c r="AW846" s="78"/>
      <c r="AX846" s="78"/>
      <c r="AY846" s="78"/>
      <c r="AZ846" s="78"/>
      <c r="BA846" s="78"/>
      <c r="BB846" s="78"/>
      <c r="BC846" s="78"/>
      <c r="BD846" s="78"/>
      <c r="BE846" s="78"/>
      <c r="BF846" s="78"/>
      <c r="BG846" s="78"/>
      <c r="BH846" s="78"/>
      <c r="BI846" s="78"/>
      <c r="BJ846" s="78"/>
      <c r="BK846" s="78"/>
      <c r="BL846" s="78"/>
    </row>
    <row r="847" spans="1:64" ht="16">
      <c r="A847" s="78"/>
      <c r="B847" s="78"/>
      <c r="C847" s="144"/>
      <c r="D847" s="144"/>
      <c r="E847" s="78"/>
      <c r="F847" s="78"/>
      <c r="G847" s="78"/>
      <c r="H847" s="78"/>
      <c r="I847" s="78"/>
      <c r="J847" s="78"/>
      <c r="K847" s="78"/>
      <c r="L847" s="78"/>
      <c r="M847" s="78"/>
      <c r="N847" s="78"/>
      <c r="O847" s="78"/>
      <c r="P847" s="78"/>
      <c r="Q847" s="78"/>
      <c r="R847" s="78"/>
      <c r="S847" s="78"/>
      <c r="T847" s="78"/>
      <c r="U847" s="78"/>
      <c r="V847" s="78"/>
      <c r="W847" s="78"/>
      <c r="X847" s="78"/>
      <c r="Y847" s="78"/>
      <c r="Z847" s="78"/>
      <c r="AA847" s="78"/>
      <c r="AB847" s="78"/>
      <c r="AC847" s="78"/>
      <c r="AD847" s="78"/>
      <c r="AE847" s="78"/>
      <c r="AF847" s="78"/>
      <c r="AG847" s="78"/>
      <c r="AH847" s="78"/>
      <c r="AI847" s="78"/>
      <c r="AJ847" s="78"/>
      <c r="AK847" s="78"/>
      <c r="AL847" s="78"/>
      <c r="AM847" s="78"/>
      <c r="AN847" s="78"/>
      <c r="AO847" s="78"/>
      <c r="AP847" s="78"/>
      <c r="AQ847" s="78"/>
      <c r="AR847" s="78"/>
      <c r="AS847" s="78"/>
      <c r="AT847" s="78"/>
      <c r="AU847" s="78"/>
      <c r="AV847" s="78"/>
      <c r="AW847" s="78"/>
      <c r="AX847" s="78"/>
      <c r="AY847" s="78"/>
      <c r="AZ847" s="78"/>
      <c r="BA847" s="78"/>
      <c r="BB847" s="78"/>
      <c r="BC847" s="78"/>
      <c r="BD847" s="78"/>
      <c r="BE847" s="78"/>
      <c r="BF847" s="78"/>
      <c r="BG847" s="78"/>
      <c r="BH847" s="78"/>
      <c r="BI847" s="78"/>
      <c r="BJ847" s="78"/>
      <c r="BK847" s="78"/>
      <c r="BL847" s="78"/>
    </row>
    <row r="848" spans="1:64" ht="16">
      <c r="A848" s="78"/>
      <c r="B848" s="78"/>
      <c r="C848" s="144"/>
      <c r="D848" s="144"/>
      <c r="E848" s="78"/>
      <c r="F848" s="78"/>
      <c r="G848" s="78"/>
      <c r="H848" s="78"/>
      <c r="I848" s="78"/>
      <c r="J848" s="78"/>
      <c r="K848" s="78"/>
      <c r="L848" s="78"/>
      <c r="M848" s="78"/>
      <c r="N848" s="78"/>
      <c r="O848" s="78"/>
      <c r="P848" s="78"/>
      <c r="Q848" s="78"/>
      <c r="R848" s="78"/>
      <c r="S848" s="78"/>
      <c r="T848" s="78"/>
      <c r="U848" s="78"/>
      <c r="V848" s="78"/>
      <c r="W848" s="78"/>
      <c r="X848" s="78"/>
      <c r="Y848" s="78"/>
      <c r="Z848" s="78"/>
      <c r="AA848" s="78"/>
      <c r="AB848" s="78"/>
      <c r="AC848" s="78"/>
      <c r="AD848" s="78"/>
      <c r="AE848" s="78"/>
      <c r="AF848" s="78"/>
      <c r="AG848" s="78"/>
      <c r="AH848" s="78"/>
      <c r="AI848" s="78"/>
      <c r="AJ848" s="78"/>
      <c r="AK848" s="78"/>
      <c r="AL848" s="78"/>
      <c r="AM848" s="78"/>
      <c r="AN848" s="78"/>
      <c r="AO848" s="78"/>
      <c r="AP848" s="78"/>
      <c r="AQ848" s="78"/>
      <c r="AR848" s="78"/>
      <c r="AS848" s="78"/>
      <c r="AT848" s="78"/>
      <c r="AU848" s="78"/>
      <c r="AV848" s="78"/>
      <c r="AW848" s="78"/>
      <c r="AX848" s="78"/>
      <c r="AY848" s="78"/>
      <c r="AZ848" s="78"/>
      <c r="BA848" s="78"/>
      <c r="BB848" s="78"/>
      <c r="BC848" s="78"/>
      <c r="BD848" s="78"/>
      <c r="BE848" s="78"/>
      <c r="BF848" s="78"/>
      <c r="BG848" s="78"/>
      <c r="BH848" s="78"/>
      <c r="BI848" s="78"/>
      <c r="BJ848" s="78"/>
      <c r="BK848" s="78"/>
      <c r="BL848" s="78"/>
    </row>
    <row r="849" spans="1:64" ht="16">
      <c r="A849" s="78"/>
      <c r="B849" s="78"/>
      <c r="C849" s="144"/>
      <c r="D849" s="144"/>
      <c r="E849" s="78"/>
      <c r="F849" s="78"/>
      <c r="G849" s="78"/>
      <c r="H849" s="78"/>
      <c r="I849" s="78"/>
      <c r="J849" s="78"/>
      <c r="K849" s="78"/>
      <c r="L849" s="78"/>
      <c r="M849" s="78"/>
      <c r="N849" s="78"/>
      <c r="O849" s="78"/>
      <c r="P849" s="78"/>
      <c r="Q849" s="78"/>
      <c r="R849" s="78"/>
      <c r="S849" s="78"/>
      <c r="T849" s="78"/>
      <c r="U849" s="78"/>
      <c r="V849" s="78"/>
      <c r="W849" s="78"/>
      <c r="X849" s="78"/>
      <c r="Y849" s="78"/>
      <c r="Z849" s="78"/>
      <c r="AA849" s="78"/>
      <c r="AB849" s="78"/>
      <c r="AC849" s="78"/>
      <c r="AD849" s="78"/>
      <c r="AE849" s="78"/>
      <c r="AF849" s="78"/>
      <c r="AG849" s="78"/>
      <c r="AH849" s="78"/>
      <c r="AI849" s="78"/>
      <c r="AJ849" s="78"/>
      <c r="AK849" s="78"/>
      <c r="AL849" s="78"/>
      <c r="AM849" s="78"/>
      <c r="AN849" s="78"/>
      <c r="AO849" s="78"/>
      <c r="AP849" s="78"/>
      <c r="AQ849" s="78"/>
      <c r="AR849" s="78"/>
      <c r="AS849" s="78"/>
      <c r="AT849" s="78"/>
      <c r="AU849" s="78"/>
      <c r="AV849" s="78"/>
      <c r="AW849" s="78"/>
      <c r="AX849" s="78"/>
      <c r="AY849" s="78"/>
      <c r="AZ849" s="78"/>
      <c r="BA849" s="78"/>
      <c r="BB849" s="78"/>
      <c r="BC849" s="78"/>
      <c r="BD849" s="78"/>
      <c r="BE849" s="78"/>
      <c r="BF849" s="78"/>
      <c r="BG849" s="78"/>
      <c r="BH849" s="78"/>
      <c r="BI849" s="78"/>
      <c r="BJ849" s="78"/>
      <c r="BK849" s="78"/>
      <c r="BL849" s="78"/>
    </row>
    <row r="850" spans="1:64" ht="16">
      <c r="A850" s="78"/>
      <c r="B850" s="78"/>
      <c r="C850" s="144"/>
      <c r="D850" s="144"/>
      <c r="E850" s="78"/>
      <c r="F850" s="78"/>
      <c r="G850" s="78"/>
      <c r="H850" s="78"/>
      <c r="I850" s="78"/>
      <c r="J850" s="78"/>
      <c r="K850" s="78"/>
      <c r="L850" s="78"/>
      <c r="M850" s="78"/>
      <c r="N850" s="78"/>
      <c r="O850" s="78"/>
      <c r="P850" s="78"/>
      <c r="Q850" s="78"/>
      <c r="R850" s="78"/>
      <c r="S850" s="78"/>
      <c r="T850" s="78"/>
      <c r="U850" s="78"/>
      <c r="V850" s="78"/>
      <c r="W850" s="78"/>
      <c r="X850" s="78"/>
      <c r="Y850" s="78"/>
      <c r="Z850" s="78"/>
      <c r="AA850" s="78"/>
      <c r="AB850" s="78"/>
      <c r="AC850" s="78"/>
      <c r="AD850" s="78"/>
      <c r="AE850" s="78"/>
      <c r="AF850" s="78"/>
      <c r="AG850" s="78"/>
      <c r="AH850" s="78"/>
      <c r="AI850" s="78"/>
      <c r="AJ850" s="78"/>
      <c r="AK850" s="78"/>
      <c r="AL850" s="78"/>
      <c r="AM850" s="78"/>
      <c r="AN850" s="78"/>
      <c r="AO850" s="78"/>
      <c r="AP850" s="78"/>
      <c r="AQ850" s="78"/>
      <c r="AR850" s="78"/>
      <c r="AS850" s="78"/>
      <c r="AT850" s="78"/>
      <c r="AU850" s="78"/>
      <c r="AV850" s="78"/>
      <c r="AW850" s="78"/>
      <c r="AX850" s="78"/>
      <c r="AY850" s="78"/>
      <c r="AZ850" s="78"/>
      <c r="BA850" s="78"/>
      <c r="BB850" s="78"/>
      <c r="BC850" s="78"/>
      <c r="BD850" s="78"/>
      <c r="BE850" s="78"/>
      <c r="BF850" s="78"/>
      <c r="BG850" s="78"/>
      <c r="BH850" s="78"/>
      <c r="BI850" s="78"/>
      <c r="BJ850" s="78"/>
      <c r="BK850" s="78"/>
      <c r="BL850" s="78"/>
    </row>
    <row r="851" spans="1:64" ht="16">
      <c r="A851" s="78"/>
      <c r="B851" s="78"/>
      <c r="C851" s="144"/>
      <c r="D851" s="144"/>
      <c r="E851" s="78"/>
      <c r="F851" s="78"/>
      <c r="G851" s="78"/>
      <c r="H851" s="78"/>
      <c r="I851" s="78"/>
      <c r="J851" s="78"/>
      <c r="K851" s="78"/>
      <c r="L851" s="78"/>
      <c r="M851" s="78"/>
      <c r="N851" s="78"/>
      <c r="O851" s="78"/>
      <c r="P851" s="78"/>
      <c r="Q851" s="78"/>
      <c r="R851" s="78"/>
      <c r="S851" s="78"/>
      <c r="T851" s="78"/>
      <c r="U851" s="78"/>
      <c r="V851" s="78"/>
      <c r="W851" s="78"/>
      <c r="X851" s="78"/>
      <c r="Y851" s="78"/>
      <c r="Z851" s="78"/>
      <c r="AA851" s="78"/>
      <c r="AB851" s="78"/>
      <c r="AC851" s="78"/>
      <c r="AD851" s="78"/>
      <c r="AE851" s="78"/>
      <c r="AF851" s="78"/>
      <c r="AG851" s="78"/>
      <c r="AH851" s="78"/>
      <c r="AI851" s="78"/>
      <c r="AJ851" s="78"/>
      <c r="AK851" s="78"/>
      <c r="AL851" s="78"/>
      <c r="AM851" s="78"/>
      <c r="AN851" s="78"/>
      <c r="AO851" s="78"/>
      <c r="AP851" s="78"/>
      <c r="AQ851" s="78"/>
      <c r="AR851" s="78"/>
      <c r="AS851" s="78"/>
      <c r="AT851" s="78"/>
      <c r="AU851" s="78"/>
      <c r="AV851" s="78"/>
      <c r="AW851" s="78"/>
      <c r="AX851" s="78"/>
      <c r="AY851" s="78"/>
      <c r="AZ851" s="78"/>
      <c r="BA851" s="78"/>
      <c r="BB851" s="78"/>
      <c r="BC851" s="78"/>
      <c r="BD851" s="78"/>
      <c r="BE851" s="78"/>
      <c r="BF851" s="78"/>
      <c r="BG851" s="78"/>
      <c r="BH851" s="78"/>
      <c r="BI851" s="78"/>
      <c r="BJ851" s="78"/>
      <c r="BK851" s="78"/>
      <c r="BL851" s="78"/>
    </row>
    <row r="852" spans="1:64" ht="16">
      <c r="A852" s="78"/>
      <c r="B852" s="78"/>
      <c r="C852" s="144"/>
      <c r="D852" s="144"/>
      <c r="E852" s="78"/>
      <c r="F852" s="78"/>
      <c r="G852" s="78"/>
      <c r="H852" s="78"/>
      <c r="I852" s="78"/>
      <c r="J852" s="78"/>
      <c r="K852" s="78"/>
      <c r="L852" s="78"/>
      <c r="M852" s="78"/>
      <c r="N852" s="78"/>
      <c r="O852" s="78"/>
      <c r="P852" s="78"/>
      <c r="Q852" s="78"/>
      <c r="R852" s="78"/>
      <c r="S852" s="78"/>
      <c r="T852" s="78"/>
      <c r="U852" s="78"/>
      <c r="V852" s="78"/>
      <c r="W852" s="78"/>
      <c r="X852" s="78"/>
      <c r="Y852" s="78"/>
      <c r="Z852" s="78"/>
      <c r="AA852" s="78"/>
      <c r="AB852" s="78"/>
      <c r="AC852" s="78"/>
      <c r="AD852" s="78"/>
      <c r="AE852" s="78"/>
      <c r="AF852" s="78"/>
      <c r="AG852" s="78"/>
      <c r="AH852" s="78"/>
      <c r="AI852" s="78"/>
      <c r="AJ852" s="78"/>
      <c r="AK852" s="78"/>
      <c r="AL852" s="78"/>
      <c r="AM852" s="78"/>
      <c r="AN852" s="78"/>
      <c r="AO852" s="78"/>
      <c r="AP852" s="78"/>
      <c r="AQ852" s="78"/>
      <c r="AR852" s="78"/>
      <c r="AS852" s="78"/>
      <c r="AT852" s="78"/>
      <c r="AU852" s="78"/>
      <c r="AV852" s="78"/>
      <c r="AW852" s="78"/>
      <c r="AX852" s="78"/>
      <c r="AY852" s="78"/>
      <c r="AZ852" s="78"/>
      <c r="BA852" s="78"/>
      <c r="BB852" s="78"/>
      <c r="BC852" s="78"/>
      <c r="BD852" s="78"/>
      <c r="BE852" s="78"/>
      <c r="BF852" s="78"/>
      <c r="BG852" s="78"/>
      <c r="BH852" s="78"/>
      <c r="BI852" s="78"/>
      <c r="BJ852" s="78"/>
      <c r="BK852" s="78"/>
      <c r="BL852" s="78"/>
    </row>
    <row r="853" spans="1:64" ht="16">
      <c r="A853" s="78"/>
      <c r="B853" s="78"/>
      <c r="C853" s="144"/>
      <c r="D853" s="144"/>
      <c r="E853" s="78"/>
      <c r="F853" s="78"/>
      <c r="G853" s="78"/>
      <c r="H853" s="78"/>
      <c r="I853" s="78"/>
      <c r="J853" s="78"/>
      <c r="K853" s="78"/>
      <c r="L853" s="78"/>
      <c r="M853" s="78"/>
      <c r="N853" s="78"/>
      <c r="O853" s="78"/>
      <c r="P853" s="78"/>
      <c r="Q853" s="78"/>
      <c r="R853" s="78"/>
      <c r="S853" s="78"/>
      <c r="T853" s="78"/>
      <c r="U853" s="78"/>
      <c r="V853" s="78"/>
      <c r="W853" s="78"/>
      <c r="X853" s="78"/>
      <c r="Y853" s="78"/>
      <c r="Z853" s="78"/>
      <c r="AA853" s="78"/>
      <c r="AB853" s="78"/>
      <c r="AC853" s="78"/>
      <c r="AD853" s="78"/>
      <c r="AE853" s="78"/>
      <c r="AF853" s="78"/>
      <c r="AG853" s="78"/>
      <c r="AH853" s="78"/>
      <c r="AI853" s="78"/>
      <c r="AJ853" s="78"/>
      <c r="AK853" s="78"/>
      <c r="AL853" s="78"/>
      <c r="AM853" s="78"/>
      <c r="AN853" s="78"/>
      <c r="AO853" s="78"/>
      <c r="AP853" s="78"/>
      <c r="AQ853" s="78"/>
      <c r="AR853" s="78"/>
      <c r="AS853" s="78"/>
      <c r="AT853" s="78"/>
      <c r="AU853" s="78"/>
      <c r="AV853" s="78"/>
      <c r="AW853" s="78"/>
      <c r="AX853" s="78"/>
      <c r="AY853" s="78"/>
      <c r="AZ853" s="78"/>
      <c r="BA853" s="78"/>
      <c r="BB853" s="78"/>
      <c r="BC853" s="78"/>
      <c r="BD853" s="78"/>
      <c r="BE853" s="78"/>
      <c r="BF853" s="78"/>
      <c r="BG853" s="78"/>
      <c r="BH853" s="78"/>
      <c r="BI853" s="78"/>
      <c r="BJ853" s="78"/>
      <c r="BK853" s="78"/>
      <c r="BL853" s="78"/>
    </row>
    <row r="854" spans="1:64" ht="16">
      <c r="A854" s="78"/>
      <c r="B854" s="78"/>
      <c r="C854" s="144"/>
      <c r="D854" s="144"/>
      <c r="E854" s="78"/>
      <c r="F854" s="78"/>
      <c r="G854" s="78"/>
      <c r="H854" s="78"/>
      <c r="I854" s="78"/>
      <c r="J854" s="78"/>
      <c r="K854" s="78"/>
      <c r="L854" s="78"/>
      <c r="M854" s="78"/>
      <c r="N854" s="78"/>
      <c r="O854" s="78"/>
      <c r="P854" s="78"/>
      <c r="Q854" s="78"/>
      <c r="R854" s="78"/>
      <c r="S854" s="78"/>
      <c r="T854" s="78"/>
      <c r="U854" s="78"/>
      <c r="V854" s="78"/>
      <c r="W854" s="78"/>
      <c r="X854" s="78"/>
      <c r="Y854" s="78"/>
      <c r="Z854" s="78"/>
      <c r="AA854" s="78"/>
      <c r="AB854" s="78"/>
      <c r="AC854" s="78"/>
      <c r="AD854" s="78"/>
      <c r="AE854" s="78"/>
      <c r="AF854" s="78"/>
      <c r="AG854" s="78"/>
      <c r="AH854" s="78"/>
      <c r="AI854" s="78"/>
      <c r="AJ854" s="78"/>
      <c r="AK854" s="78"/>
      <c r="AL854" s="78"/>
      <c r="AM854" s="78"/>
      <c r="AN854" s="78"/>
      <c r="AO854" s="78"/>
      <c r="AP854" s="78"/>
      <c r="AQ854" s="78"/>
      <c r="AR854" s="78"/>
      <c r="AS854" s="78"/>
      <c r="AT854" s="78"/>
      <c r="AU854" s="78"/>
      <c r="AV854" s="78"/>
      <c r="AW854" s="78"/>
      <c r="AX854" s="78"/>
      <c r="AY854" s="78"/>
      <c r="AZ854" s="78"/>
      <c r="BA854" s="78"/>
      <c r="BB854" s="78"/>
      <c r="BC854" s="78"/>
      <c r="BD854" s="78"/>
      <c r="BE854" s="78"/>
      <c r="BF854" s="78"/>
      <c r="BG854" s="78"/>
      <c r="BH854" s="78"/>
      <c r="BI854" s="78"/>
      <c r="BJ854" s="78"/>
      <c r="BK854" s="78"/>
      <c r="BL854" s="78"/>
    </row>
    <row r="855" spans="1:64" ht="16">
      <c r="A855" s="78"/>
      <c r="B855" s="78"/>
      <c r="C855" s="144"/>
      <c r="D855" s="144"/>
      <c r="E855" s="78"/>
      <c r="F855" s="78"/>
      <c r="G855" s="78"/>
      <c r="H855" s="78"/>
      <c r="I855" s="78"/>
      <c r="J855" s="78"/>
      <c r="K855" s="78"/>
      <c r="L855" s="78"/>
      <c r="M855" s="78"/>
      <c r="N855" s="78"/>
      <c r="O855" s="78"/>
      <c r="P855" s="78"/>
      <c r="Q855" s="78"/>
      <c r="R855" s="78"/>
      <c r="S855" s="78"/>
      <c r="T855" s="78"/>
      <c r="U855" s="78"/>
      <c r="V855" s="78"/>
      <c r="W855" s="78"/>
      <c r="X855" s="78"/>
      <c r="Y855" s="78"/>
      <c r="Z855" s="78"/>
      <c r="AA855" s="78"/>
      <c r="AB855" s="78"/>
      <c r="AC855" s="78"/>
      <c r="AD855" s="78"/>
      <c r="AE855" s="78"/>
      <c r="AF855" s="78"/>
      <c r="AG855" s="78"/>
      <c r="AH855" s="78"/>
      <c r="AI855" s="78"/>
      <c r="AJ855" s="78"/>
      <c r="AK855" s="78"/>
      <c r="AL855" s="78"/>
      <c r="AM855" s="78"/>
      <c r="AN855" s="78"/>
      <c r="AO855" s="78"/>
      <c r="AP855" s="78"/>
      <c r="AQ855" s="78"/>
      <c r="AR855" s="78"/>
      <c r="AS855" s="78"/>
      <c r="AT855" s="78"/>
      <c r="AU855" s="78"/>
      <c r="AV855" s="78"/>
      <c r="AW855" s="78"/>
      <c r="AX855" s="78"/>
      <c r="AY855" s="78"/>
      <c r="AZ855" s="78"/>
      <c r="BA855" s="78"/>
      <c r="BB855" s="78"/>
      <c r="BC855" s="78"/>
      <c r="BD855" s="78"/>
      <c r="BE855" s="78"/>
      <c r="BF855" s="78"/>
      <c r="BG855" s="78"/>
      <c r="BH855" s="78"/>
      <c r="BI855" s="78"/>
      <c r="BJ855" s="78"/>
      <c r="BK855" s="78"/>
      <c r="BL855" s="78"/>
    </row>
    <row r="856" spans="1:64" ht="16">
      <c r="A856" s="78"/>
      <c r="B856" s="78"/>
      <c r="C856" s="144"/>
      <c r="D856" s="144"/>
      <c r="E856" s="78"/>
      <c r="F856" s="78"/>
      <c r="G856" s="78"/>
      <c r="H856" s="78"/>
      <c r="I856" s="78"/>
      <c r="J856" s="78"/>
      <c r="K856" s="78"/>
      <c r="L856" s="78"/>
      <c r="M856" s="78"/>
      <c r="N856" s="78"/>
      <c r="O856" s="78"/>
      <c r="P856" s="78"/>
      <c r="Q856" s="78"/>
      <c r="R856" s="78"/>
      <c r="S856" s="78"/>
      <c r="T856" s="78"/>
      <c r="U856" s="78"/>
      <c r="V856" s="78"/>
      <c r="W856" s="78"/>
      <c r="X856" s="78"/>
      <c r="Y856" s="78"/>
      <c r="Z856" s="78"/>
      <c r="AA856" s="78"/>
      <c r="AB856" s="78"/>
      <c r="AC856" s="78"/>
      <c r="AD856" s="78"/>
      <c r="AE856" s="78"/>
      <c r="AF856" s="78"/>
      <c r="AG856" s="78"/>
      <c r="AH856" s="78"/>
      <c r="AI856" s="78"/>
      <c r="AJ856" s="78"/>
      <c r="AK856" s="78"/>
      <c r="AL856" s="78"/>
      <c r="AM856" s="78"/>
      <c r="AN856" s="78"/>
      <c r="AO856" s="78"/>
      <c r="AP856" s="78"/>
      <c r="AQ856" s="78"/>
      <c r="AR856" s="78"/>
      <c r="AS856" s="78"/>
      <c r="AT856" s="78"/>
      <c r="AU856" s="78"/>
      <c r="AV856" s="78"/>
      <c r="AW856" s="78"/>
      <c r="AX856" s="78"/>
      <c r="AY856" s="78"/>
      <c r="AZ856" s="78"/>
      <c r="BA856" s="78"/>
      <c r="BB856" s="78"/>
      <c r="BC856" s="78"/>
      <c r="BD856" s="78"/>
      <c r="BE856" s="78"/>
      <c r="BF856" s="78"/>
      <c r="BG856" s="78"/>
      <c r="BH856" s="78"/>
      <c r="BI856" s="78"/>
      <c r="BJ856" s="78"/>
      <c r="BK856" s="78"/>
      <c r="BL856" s="78"/>
    </row>
    <row r="857" spans="1:64" ht="16">
      <c r="A857" s="78"/>
      <c r="B857" s="78"/>
      <c r="C857" s="144"/>
      <c r="D857" s="144"/>
      <c r="E857" s="78"/>
      <c r="F857" s="78"/>
      <c r="G857" s="78"/>
      <c r="H857" s="78"/>
      <c r="I857" s="78"/>
      <c r="J857" s="78"/>
      <c r="K857" s="78"/>
      <c r="L857" s="78"/>
      <c r="M857" s="78"/>
      <c r="N857" s="78"/>
      <c r="O857" s="78"/>
      <c r="P857" s="78"/>
      <c r="Q857" s="78"/>
      <c r="R857" s="78"/>
      <c r="S857" s="78"/>
      <c r="T857" s="78"/>
      <c r="U857" s="78"/>
      <c r="V857" s="78"/>
      <c r="W857" s="78"/>
      <c r="X857" s="78"/>
      <c r="Y857" s="78"/>
      <c r="Z857" s="78"/>
      <c r="AA857" s="78"/>
      <c r="AB857" s="78"/>
      <c r="AC857" s="78"/>
      <c r="AD857" s="78"/>
      <c r="AE857" s="78"/>
      <c r="AF857" s="78"/>
      <c r="AG857" s="78"/>
      <c r="AH857" s="78"/>
      <c r="AI857" s="78"/>
      <c r="AJ857" s="78"/>
      <c r="AK857" s="78"/>
      <c r="AL857" s="78"/>
      <c r="AM857" s="78"/>
      <c r="AN857" s="78"/>
      <c r="AO857" s="78"/>
      <c r="AP857" s="78"/>
      <c r="AQ857" s="78"/>
      <c r="AR857" s="78"/>
      <c r="AS857" s="78"/>
      <c r="AT857" s="78"/>
      <c r="AU857" s="78"/>
      <c r="AV857" s="78"/>
      <c r="AW857" s="78"/>
      <c r="AX857" s="78"/>
      <c r="AY857" s="78"/>
      <c r="AZ857" s="78"/>
      <c r="BA857" s="78"/>
      <c r="BB857" s="78"/>
      <c r="BC857" s="78"/>
      <c r="BD857" s="78"/>
      <c r="BE857" s="78"/>
      <c r="BF857" s="78"/>
      <c r="BG857" s="78"/>
      <c r="BH857" s="78"/>
      <c r="BI857" s="78"/>
      <c r="BJ857" s="78"/>
      <c r="BK857" s="78"/>
      <c r="BL857" s="78"/>
    </row>
    <row r="858" spans="1:64" ht="16">
      <c r="A858" s="78"/>
      <c r="B858" s="78"/>
      <c r="C858" s="144"/>
      <c r="D858" s="144"/>
      <c r="E858" s="78"/>
      <c r="F858" s="78"/>
      <c r="G858" s="78"/>
      <c r="H858" s="78"/>
      <c r="I858" s="78"/>
      <c r="J858" s="78"/>
      <c r="K858" s="78"/>
      <c r="L858" s="78"/>
      <c r="M858" s="78"/>
      <c r="N858" s="78"/>
      <c r="O858" s="78"/>
      <c r="P858" s="78"/>
      <c r="Q858" s="78"/>
      <c r="R858" s="78"/>
      <c r="S858" s="78"/>
      <c r="T858" s="78"/>
      <c r="U858" s="78"/>
      <c r="V858" s="78"/>
      <c r="W858" s="78"/>
      <c r="X858" s="78"/>
      <c r="Y858" s="78"/>
      <c r="Z858" s="78"/>
      <c r="AA858" s="78"/>
      <c r="AB858" s="78"/>
      <c r="AC858" s="78"/>
      <c r="AD858" s="78"/>
      <c r="AE858" s="78"/>
      <c r="AF858" s="78"/>
      <c r="AG858" s="78"/>
      <c r="AH858" s="78"/>
      <c r="AI858" s="78"/>
      <c r="AJ858" s="78"/>
      <c r="AK858" s="78"/>
      <c r="AL858" s="78"/>
      <c r="AM858" s="78"/>
      <c r="AN858" s="78"/>
      <c r="AO858" s="78"/>
      <c r="AP858" s="78"/>
      <c r="AQ858" s="78"/>
      <c r="AR858" s="78"/>
      <c r="AS858" s="78"/>
      <c r="AT858" s="78"/>
      <c r="AU858" s="78"/>
      <c r="AV858" s="78"/>
      <c r="AW858" s="78"/>
      <c r="AX858" s="78"/>
      <c r="AY858" s="78"/>
      <c r="AZ858" s="78"/>
      <c r="BA858" s="78"/>
      <c r="BB858" s="78"/>
      <c r="BC858" s="78"/>
      <c r="BD858" s="78"/>
      <c r="BE858" s="78"/>
      <c r="BF858" s="78"/>
      <c r="BG858" s="78"/>
      <c r="BH858" s="78"/>
      <c r="BI858" s="78"/>
      <c r="BJ858" s="78"/>
      <c r="BK858" s="78"/>
      <c r="BL858" s="78"/>
    </row>
    <row r="859" spans="1:64" ht="16">
      <c r="A859" s="78"/>
      <c r="B859" s="78"/>
      <c r="C859" s="144"/>
      <c r="D859" s="144"/>
      <c r="E859" s="78"/>
      <c r="F859" s="78"/>
      <c r="G859" s="78"/>
      <c r="H859" s="78"/>
      <c r="I859" s="78"/>
      <c r="J859" s="78"/>
      <c r="K859" s="78"/>
      <c r="L859" s="78"/>
      <c r="M859" s="78"/>
      <c r="N859" s="78"/>
      <c r="O859" s="78"/>
      <c r="P859" s="78"/>
      <c r="Q859" s="78"/>
      <c r="R859" s="78"/>
      <c r="S859" s="78"/>
      <c r="T859" s="78"/>
      <c r="U859" s="78"/>
      <c r="V859" s="78"/>
      <c r="W859" s="78"/>
      <c r="X859" s="78"/>
      <c r="Y859" s="78"/>
      <c r="Z859" s="78"/>
      <c r="AA859" s="78"/>
      <c r="AB859" s="78"/>
      <c r="AC859" s="78"/>
      <c r="AD859" s="78"/>
      <c r="AE859" s="78"/>
      <c r="AF859" s="78"/>
      <c r="AG859" s="78"/>
      <c r="AH859" s="78"/>
      <c r="AI859" s="78"/>
      <c r="AJ859" s="78"/>
      <c r="AK859" s="78"/>
      <c r="AL859" s="78"/>
      <c r="AM859" s="78"/>
      <c r="AN859" s="78"/>
      <c r="AO859" s="78"/>
      <c r="AP859" s="78"/>
      <c r="AQ859" s="78"/>
      <c r="AR859" s="78"/>
      <c r="AS859" s="78"/>
      <c r="AT859" s="78"/>
      <c r="AU859" s="78"/>
      <c r="AV859" s="78"/>
      <c r="AW859" s="78"/>
      <c r="AX859" s="78"/>
      <c r="AY859" s="78"/>
      <c r="AZ859" s="78"/>
      <c r="BA859" s="78"/>
      <c r="BB859" s="78"/>
      <c r="BC859" s="78"/>
      <c r="BD859" s="78"/>
      <c r="BE859" s="78"/>
      <c r="BF859" s="78"/>
      <c r="BG859" s="78"/>
      <c r="BH859" s="78"/>
      <c r="BI859" s="78"/>
      <c r="BJ859" s="78"/>
      <c r="BK859" s="78"/>
      <c r="BL859" s="78"/>
    </row>
    <row r="860" spans="1:64" ht="16">
      <c r="A860" s="78"/>
      <c r="B860" s="78"/>
      <c r="C860" s="144"/>
      <c r="D860" s="144"/>
      <c r="E860" s="78"/>
      <c r="F860" s="78"/>
      <c r="G860" s="78"/>
      <c r="H860" s="78"/>
      <c r="I860" s="78"/>
      <c r="J860" s="78"/>
      <c r="K860" s="78"/>
      <c r="L860" s="78"/>
      <c r="M860" s="78"/>
      <c r="N860" s="78"/>
      <c r="O860" s="78"/>
      <c r="P860" s="78"/>
      <c r="Q860" s="78"/>
      <c r="R860" s="78"/>
      <c r="S860" s="78"/>
      <c r="T860" s="78"/>
      <c r="U860" s="78"/>
      <c r="V860" s="78"/>
      <c r="W860" s="78"/>
      <c r="X860" s="78"/>
      <c r="Y860" s="78"/>
      <c r="Z860" s="78"/>
      <c r="AA860" s="78"/>
      <c r="AB860" s="78"/>
      <c r="AC860" s="78"/>
      <c r="AD860" s="78"/>
      <c r="AE860" s="78"/>
      <c r="AF860" s="78"/>
      <c r="AG860" s="78"/>
      <c r="AH860" s="78"/>
      <c r="AI860" s="78"/>
      <c r="AJ860" s="78"/>
      <c r="AK860" s="78"/>
      <c r="AL860" s="78"/>
      <c r="AM860" s="78"/>
      <c r="AN860" s="78"/>
      <c r="AO860" s="78"/>
      <c r="AP860" s="78"/>
      <c r="AQ860" s="78"/>
      <c r="AR860" s="78"/>
      <c r="AS860" s="78"/>
      <c r="AT860" s="78"/>
      <c r="AU860" s="78"/>
      <c r="AV860" s="78"/>
      <c r="AW860" s="78"/>
      <c r="AX860" s="78"/>
      <c r="AY860" s="78"/>
      <c r="AZ860" s="78"/>
      <c r="BA860" s="78"/>
      <c r="BB860" s="78"/>
      <c r="BC860" s="78"/>
      <c r="BD860" s="78"/>
      <c r="BE860" s="78"/>
      <c r="BF860" s="78"/>
      <c r="BG860" s="78"/>
      <c r="BH860" s="78"/>
      <c r="BI860" s="78"/>
      <c r="BJ860" s="78"/>
      <c r="BK860" s="78"/>
      <c r="BL860" s="78"/>
    </row>
    <row r="861" spans="1:64" ht="16">
      <c r="A861" s="78"/>
      <c r="B861" s="78"/>
      <c r="C861" s="144"/>
      <c r="D861" s="144"/>
      <c r="E861" s="78"/>
      <c r="F861" s="78"/>
      <c r="G861" s="78"/>
      <c r="H861" s="78"/>
      <c r="I861" s="78"/>
      <c r="J861" s="78"/>
      <c r="K861" s="78"/>
      <c r="L861" s="78"/>
      <c r="M861" s="78"/>
      <c r="N861" s="78"/>
      <c r="O861" s="78"/>
      <c r="P861" s="78"/>
      <c r="Q861" s="78"/>
      <c r="R861" s="78"/>
      <c r="S861" s="78"/>
      <c r="T861" s="78"/>
      <c r="U861" s="78"/>
      <c r="V861" s="78"/>
      <c r="W861" s="78"/>
      <c r="X861" s="78"/>
      <c r="Y861" s="78"/>
      <c r="Z861" s="78"/>
      <c r="AA861" s="78"/>
      <c r="AB861" s="78"/>
      <c r="AC861" s="78"/>
      <c r="AD861" s="78"/>
      <c r="AE861" s="78"/>
      <c r="AF861" s="78"/>
      <c r="AG861" s="78"/>
      <c r="AH861" s="78"/>
      <c r="AI861" s="78"/>
      <c r="AJ861" s="78"/>
      <c r="AK861" s="78"/>
      <c r="AL861" s="78"/>
      <c r="AM861" s="78"/>
      <c r="AN861" s="78"/>
      <c r="AO861" s="78"/>
      <c r="AP861" s="78"/>
      <c r="AQ861" s="78"/>
      <c r="AR861" s="78"/>
      <c r="AS861" s="78"/>
      <c r="AT861" s="78"/>
      <c r="AU861" s="78"/>
      <c r="AV861" s="78"/>
      <c r="AW861" s="78"/>
      <c r="AX861" s="78"/>
      <c r="AY861" s="78"/>
      <c r="AZ861" s="78"/>
      <c r="BA861" s="78"/>
      <c r="BB861" s="78"/>
      <c r="BC861" s="78"/>
      <c r="BD861" s="78"/>
      <c r="BE861" s="78"/>
      <c r="BF861" s="78"/>
      <c r="BG861" s="78"/>
      <c r="BH861" s="78"/>
      <c r="BI861" s="78"/>
      <c r="BJ861" s="78"/>
      <c r="BK861" s="78"/>
      <c r="BL861" s="78"/>
    </row>
    <row r="862" spans="1:64" ht="16">
      <c r="A862" s="78"/>
      <c r="B862" s="78"/>
      <c r="C862" s="144"/>
      <c r="D862" s="144"/>
      <c r="E862" s="78"/>
      <c r="F862" s="78"/>
      <c r="G862" s="78"/>
      <c r="H862" s="78"/>
      <c r="I862" s="78"/>
      <c r="J862" s="78"/>
      <c r="K862" s="78"/>
      <c r="L862" s="78"/>
      <c r="M862" s="78"/>
      <c r="N862" s="78"/>
      <c r="O862" s="78"/>
      <c r="P862" s="78"/>
      <c r="Q862" s="78"/>
      <c r="R862" s="78"/>
      <c r="S862" s="78"/>
      <c r="T862" s="78"/>
      <c r="U862" s="78"/>
      <c r="V862" s="78"/>
      <c r="W862" s="78"/>
      <c r="X862" s="78"/>
      <c r="Y862" s="78"/>
      <c r="Z862" s="78"/>
      <c r="AA862" s="78"/>
      <c r="AB862" s="78"/>
      <c r="AC862" s="78"/>
      <c r="AD862" s="78"/>
      <c r="AE862" s="78"/>
      <c r="AF862" s="78"/>
      <c r="AG862" s="78"/>
      <c r="AH862" s="78"/>
      <c r="AI862" s="78"/>
      <c r="AJ862" s="78"/>
      <c r="AK862" s="78"/>
      <c r="AL862" s="78"/>
      <c r="AM862" s="78"/>
      <c r="AN862" s="78"/>
      <c r="AO862" s="78"/>
      <c r="AP862" s="78"/>
      <c r="AQ862" s="78"/>
      <c r="AR862" s="78"/>
      <c r="AS862" s="78"/>
      <c r="AT862" s="78"/>
      <c r="AU862" s="78"/>
      <c r="AV862" s="78"/>
      <c r="AW862" s="78"/>
      <c r="AX862" s="78"/>
      <c r="AY862" s="78"/>
      <c r="AZ862" s="78"/>
      <c r="BA862" s="78"/>
      <c r="BB862" s="78"/>
      <c r="BC862" s="78"/>
      <c r="BD862" s="78"/>
      <c r="BE862" s="78"/>
      <c r="BF862" s="78"/>
      <c r="BG862" s="78"/>
      <c r="BH862" s="78"/>
      <c r="BI862" s="78"/>
      <c r="BJ862" s="78"/>
      <c r="BK862" s="78"/>
      <c r="BL862" s="78"/>
    </row>
    <row r="863" spans="1:64" ht="16">
      <c r="A863" s="78"/>
      <c r="B863" s="78"/>
      <c r="C863" s="144"/>
      <c r="D863" s="144"/>
      <c r="E863" s="78"/>
      <c r="F863" s="78"/>
      <c r="G863" s="78"/>
      <c r="H863" s="78"/>
      <c r="I863" s="78"/>
      <c r="J863" s="78"/>
      <c r="K863" s="78"/>
      <c r="L863" s="78"/>
      <c r="M863" s="78"/>
      <c r="N863" s="78"/>
      <c r="O863" s="78"/>
      <c r="P863" s="78"/>
      <c r="Q863" s="78"/>
      <c r="R863" s="78"/>
      <c r="S863" s="78"/>
      <c r="T863" s="78"/>
      <c r="U863" s="78"/>
      <c r="V863" s="78"/>
      <c r="W863" s="78"/>
      <c r="X863" s="78"/>
      <c r="Y863" s="78"/>
      <c r="Z863" s="78"/>
      <c r="AA863" s="78"/>
      <c r="AB863" s="78"/>
      <c r="AC863" s="78"/>
      <c r="AD863" s="78"/>
      <c r="AE863" s="78"/>
      <c r="AF863" s="78"/>
      <c r="AG863" s="78"/>
      <c r="AH863" s="78"/>
      <c r="AI863" s="78"/>
      <c r="AJ863" s="78"/>
      <c r="AK863" s="78"/>
      <c r="AL863" s="78"/>
      <c r="AM863" s="78"/>
      <c r="AN863" s="78"/>
      <c r="AO863" s="78"/>
      <c r="AP863" s="78"/>
      <c r="AQ863" s="78"/>
      <c r="AR863" s="78"/>
      <c r="AS863" s="78"/>
      <c r="AT863" s="78"/>
      <c r="AU863" s="78"/>
      <c r="AV863" s="78"/>
      <c r="AW863" s="78"/>
      <c r="AX863" s="78"/>
      <c r="AY863" s="78"/>
      <c r="AZ863" s="78"/>
      <c r="BA863" s="78"/>
      <c r="BB863" s="78"/>
      <c r="BC863" s="78"/>
      <c r="BD863" s="78"/>
      <c r="BE863" s="78"/>
      <c r="BF863" s="78"/>
      <c r="BG863" s="78"/>
      <c r="BH863" s="78"/>
      <c r="BI863" s="78"/>
      <c r="BJ863" s="78"/>
      <c r="BK863" s="78"/>
      <c r="BL863" s="78"/>
    </row>
    <row r="864" spans="1:64" ht="16">
      <c r="A864" s="78"/>
      <c r="B864" s="78"/>
      <c r="C864" s="144"/>
      <c r="D864" s="144"/>
      <c r="E864" s="78"/>
      <c r="F864" s="78"/>
      <c r="G864" s="78"/>
      <c r="H864" s="78"/>
      <c r="I864" s="78"/>
      <c r="J864" s="78"/>
      <c r="K864" s="78"/>
      <c r="L864" s="78"/>
      <c r="M864" s="78"/>
      <c r="N864" s="78"/>
      <c r="O864" s="78"/>
      <c r="P864" s="78"/>
      <c r="Q864" s="78"/>
      <c r="R864" s="78"/>
      <c r="S864" s="78"/>
      <c r="T864" s="78"/>
      <c r="U864" s="78"/>
      <c r="V864" s="78"/>
      <c r="W864" s="78"/>
      <c r="X864" s="78"/>
      <c r="Y864" s="78"/>
      <c r="Z864" s="78"/>
      <c r="AA864" s="78"/>
      <c r="AB864" s="78"/>
      <c r="AC864" s="78"/>
      <c r="AD864" s="78"/>
      <c r="AE864" s="78"/>
      <c r="AF864" s="78"/>
      <c r="AG864" s="78"/>
      <c r="AH864" s="78"/>
      <c r="AI864" s="78"/>
      <c r="AJ864" s="78"/>
      <c r="AK864" s="78"/>
      <c r="AL864" s="78"/>
      <c r="AM864" s="78"/>
      <c r="AN864" s="78"/>
      <c r="AO864" s="78"/>
      <c r="AP864" s="78"/>
      <c r="AQ864" s="78"/>
      <c r="AR864" s="78"/>
      <c r="AS864" s="78"/>
      <c r="AT864" s="78"/>
      <c r="AU864" s="78"/>
      <c r="AV864" s="78"/>
      <c r="AW864" s="78"/>
      <c r="AX864" s="78"/>
      <c r="AY864" s="78"/>
      <c r="AZ864" s="78"/>
      <c r="BA864" s="78"/>
      <c r="BB864" s="78"/>
      <c r="BC864" s="78"/>
      <c r="BD864" s="78"/>
      <c r="BE864" s="78"/>
      <c r="BF864" s="78"/>
      <c r="BG864" s="78"/>
      <c r="BH864" s="78"/>
      <c r="BI864" s="78"/>
      <c r="BJ864" s="78"/>
      <c r="BK864" s="78"/>
      <c r="BL864" s="78"/>
    </row>
    <row r="865" spans="1:64" ht="16">
      <c r="A865" s="78"/>
      <c r="B865" s="78"/>
      <c r="C865" s="144"/>
      <c r="D865" s="144"/>
      <c r="E865" s="78"/>
      <c r="F865" s="78"/>
      <c r="G865" s="78"/>
      <c r="H865" s="78"/>
      <c r="I865" s="78"/>
      <c r="J865" s="78"/>
      <c r="K865" s="78"/>
      <c r="L865" s="78"/>
      <c r="M865" s="78"/>
      <c r="N865" s="78"/>
      <c r="O865" s="78"/>
      <c r="P865" s="78"/>
      <c r="Q865" s="78"/>
      <c r="R865" s="78"/>
      <c r="S865" s="78"/>
      <c r="T865" s="78"/>
      <c r="U865" s="78"/>
      <c r="V865" s="78"/>
      <c r="W865" s="78"/>
      <c r="X865" s="78"/>
      <c r="Y865" s="78"/>
      <c r="Z865" s="78"/>
      <c r="AA865" s="78"/>
      <c r="AB865" s="78"/>
      <c r="AC865" s="78"/>
      <c r="AD865" s="78"/>
      <c r="AE865" s="78"/>
      <c r="AF865" s="78"/>
      <c r="AG865" s="78"/>
      <c r="AH865" s="78"/>
      <c r="AI865" s="78"/>
      <c r="AJ865" s="78"/>
      <c r="AK865" s="78"/>
      <c r="AL865" s="78"/>
      <c r="AM865" s="78"/>
      <c r="AN865" s="78"/>
      <c r="AO865" s="78"/>
      <c r="AP865" s="78"/>
      <c r="AQ865" s="78"/>
      <c r="AR865" s="78"/>
      <c r="AS865" s="78"/>
      <c r="AT865" s="78"/>
      <c r="AU865" s="78"/>
      <c r="AV865" s="78"/>
      <c r="AW865" s="78"/>
      <c r="AX865" s="78"/>
      <c r="AY865" s="78"/>
      <c r="AZ865" s="78"/>
      <c r="BA865" s="78"/>
      <c r="BB865" s="78"/>
      <c r="BC865" s="78"/>
      <c r="BD865" s="78"/>
      <c r="BE865" s="78"/>
      <c r="BF865" s="78"/>
      <c r="BG865" s="78"/>
      <c r="BH865" s="78"/>
      <c r="BI865" s="78"/>
      <c r="BJ865" s="78"/>
      <c r="BK865" s="78"/>
      <c r="BL865" s="78"/>
    </row>
    <row r="866" spans="1:64" ht="16">
      <c r="A866" s="78"/>
      <c r="B866" s="78"/>
      <c r="C866" s="144"/>
      <c r="D866" s="144"/>
      <c r="E866" s="78"/>
      <c r="F866" s="78"/>
      <c r="G866" s="78"/>
      <c r="H866" s="78"/>
      <c r="I866" s="78"/>
      <c r="J866" s="78"/>
      <c r="K866" s="78"/>
      <c r="L866" s="78"/>
      <c r="M866" s="78"/>
      <c r="N866" s="78"/>
      <c r="O866" s="78"/>
      <c r="P866" s="78"/>
      <c r="Q866" s="78"/>
      <c r="R866" s="78"/>
      <c r="S866" s="78"/>
      <c r="T866" s="78"/>
      <c r="U866" s="78"/>
      <c r="V866" s="78"/>
      <c r="W866" s="78"/>
      <c r="X866" s="78"/>
      <c r="Y866" s="78"/>
      <c r="Z866" s="78"/>
      <c r="AA866" s="78"/>
      <c r="AB866" s="78"/>
      <c r="AC866" s="78"/>
      <c r="AD866" s="78"/>
      <c r="AE866" s="78"/>
      <c r="AF866" s="78"/>
      <c r="AG866" s="78"/>
      <c r="AH866" s="78"/>
      <c r="AI866" s="78"/>
      <c r="AJ866" s="78"/>
      <c r="AK866" s="78"/>
      <c r="AL866" s="78"/>
      <c r="AM866" s="78"/>
      <c r="AN866" s="78"/>
      <c r="AO866" s="78"/>
      <c r="AP866" s="78"/>
      <c r="AQ866" s="78"/>
      <c r="AR866" s="78"/>
      <c r="AS866" s="78"/>
      <c r="AT866" s="78"/>
      <c r="AU866" s="78"/>
      <c r="AV866" s="78"/>
      <c r="AW866" s="78"/>
      <c r="AX866" s="78"/>
      <c r="AY866" s="78"/>
      <c r="AZ866" s="78"/>
      <c r="BA866" s="78"/>
      <c r="BB866" s="78"/>
      <c r="BC866" s="78"/>
      <c r="BD866" s="78"/>
      <c r="BE866" s="78"/>
      <c r="BF866" s="78"/>
      <c r="BG866" s="78"/>
      <c r="BH866" s="78"/>
      <c r="BI866" s="78"/>
      <c r="BJ866" s="78"/>
      <c r="BK866" s="78"/>
      <c r="BL866" s="78"/>
    </row>
    <row r="867" spans="1:64" ht="16">
      <c r="A867" s="78"/>
      <c r="B867" s="78"/>
      <c r="C867" s="144"/>
      <c r="D867" s="144"/>
      <c r="E867" s="78"/>
      <c r="F867" s="78"/>
      <c r="G867" s="78"/>
      <c r="H867" s="78"/>
      <c r="I867" s="78"/>
      <c r="J867" s="78"/>
      <c r="K867" s="78"/>
      <c r="L867" s="78"/>
      <c r="M867" s="78"/>
      <c r="N867" s="78"/>
      <c r="O867" s="78"/>
      <c r="P867" s="78"/>
      <c r="Q867" s="78"/>
      <c r="R867" s="78"/>
      <c r="S867" s="78"/>
      <c r="T867" s="78"/>
      <c r="U867" s="78"/>
      <c r="V867" s="78"/>
      <c r="W867" s="78"/>
      <c r="X867" s="78"/>
      <c r="Y867" s="78"/>
      <c r="Z867" s="78"/>
      <c r="AA867" s="78"/>
      <c r="AB867" s="78"/>
      <c r="AC867" s="78"/>
      <c r="AD867" s="78"/>
      <c r="AE867" s="78"/>
      <c r="AF867" s="78"/>
      <c r="AG867" s="78"/>
      <c r="AH867" s="78"/>
      <c r="AI867" s="78"/>
      <c r="AJ867" s="78"/>
      <c r="AK867" s="78"/>
      <c r="AL867" s="78"/>
      <c r="AM867" s="78"/>
      <c r="AN867" s="78"/>
      <c r="AO867" s="78"/>
      <c r="AP867" s="78"/>
      <c r="AQ867" s="78"/>
      <c r="AR867" s="78"/>
      <c r="AS867" s="78"/>
      <c r="AT867" s="78"/>
      <c r="AU867" s="78"/>
      <c r="AV867" s="78"/>
      <c r="AW867" s="78"/>
      <c r="AX867" s="78"/>
      <c r="AY867" s="78"/>
      <c r="AZ867" s="78"/>
      <c r="BA867" s="78"/>
      <c r="BB867" s="78"/>
      <c r="BC867" s="78"/>
      <c r="BD867" s="78"/>
      <c r="BE867" s="78"/>
      <c r="BF867" s="78"/>
      <c r="BG867" s="78"/>
      <c r="BH867" s="78"/>
      <c r="BI867" s="78"/>
      <c r="BJ867" s="78"/>
      <c r="BK867" s="78"/>
      <c r="BL867" s="78"/>
    </row>
    <row r="868" spans="1:64" ht="16">
      <c r="A868" s="78"/>
      <c r="B868" s="78"/>
      <c r="C868" s="144"/>
      <c r="D868" s="144"/>
      <c r="E868" s="78"/>
      <c r="F868" s="78"/>
      <c r="G868" s="78"/>
      <c r="H868" s="78"/>
      <c r="I868" s="78"/>
      <c r="J868" s="78"/>
      <c r="K868" s="78"/>
      <c r="L868" s="78"/>
      <c r="M868" s="78"/>
      <c r="N868" s="78"/>
      <c r="O868" s="78"/>
      <c r="P868" s="78"/>
      <c r="Q868" s="78"/>
      <c r="R868" s="78"/>
      <c r="S868" s="78"/>
      <c r="T868" s="78"/>
      <c r="U868" s="78"/>
      <c r="V868" s="78"/>
      <c r="W868" s="78"/>
      <c r="X868" s="78"/>
      <c r="Y868" s="78"/>
      <c r="Z868" s="78"/>
      <c r="AA868" s="78"/>
      <c r="AB868" s="78"/>
      <c r="AC868" s="78"/>
      <c r="AD868" s="78"/>
      <c r="AE868" s="78"/>
      <c r="AF868" s="78"/>
      <c r="AG868" s="78"/>
      <c r="AH868" s="78"/>
      <c r="AI868" s="78"/>
      <c r="AJ868" s="78"/>
      <c r="AK868" s="78"/>
      <c r="AL868" s="78"/>
      <c r="AM868" s="78"/>
      <c r="AN868" s="78"/>
      <c r="AO868" s="78"/>
      <c r="AP868" s="78"/>
      <c r="AQ868" s="78"/>
      <c r="AR868" s="78"/>
      <c r="AS868" s="78"/>
      <c r="AT868" s="78"/>
      <c r="AU868" s="78"/>
      <c r="AV868" s="78"/>
      <c r="AW868" s="78"/>
      <c r="AX868" s="78"/>
      <c r="AY868" s="78"/>
      <c r="AZ868" s="78"/>
      <c r="BA868" s="78"/>
      <c r="BB868" s="78"/>
      <c r="BC868" s="78"/>
      <c r="BD868" s="78"/>
      <c r="BE868" s="78"/>
      <c r="BF868" s="78"/>
      <c r="BG868" s="78"/>
      <c r="BH868" s="78"/>
      <c r="BI868" s="78"/>
      <c r="BJ868" s="78"/>
      <c r="BK868" s="78"/>
      <c r="BL868" s="78"/>
    </row>
    <row r="869" spans="1:64" ht="16">
      <c r="A869" s="78"/>
      <c r="B869" s="78"/>
      <c r="C869" s="144"/>
      <c r="D869" s="144"/>
      <c r="E869" s="78"/>
      <c r="F869" s="78"/>
      <c r="G869" s="78"/>
      <c r="H869" s="78"/>
      <c r="I869" s="78"/>
      <c r="J869" s="78"/>
      <c r="K869" s="78"/>
      <c r="L869" s="78"/>
      <c r="M869" s="78"/>
      <c r="N869" s="78"/>
      <c r="O869" s="78"/>
      <c r="P869" s="78"/>
      <c r="Q869" s="78"/>
      <c r="R869" s="78"/>
      <c r="S869" s="78"/>
      <c r="T869" s="78"/>
      <c r="U869" s="78"/>
      <c r="V869" s="78"/>
      <c r="W869" s="78"/>
      <c r="X869" s="78"/>
      <c r="Y869" s="78"/>
      <c r="Z869" s="78"/>
      <c r="AA869" s="78"/>
      <c r="AB869" s="78"/>
      <c r="AC869" s="78"/>
      <c r="AD869" s="78"/>
      <c r="AE869" s="78"/>
      <c r="AF869" s="78"/>
      <c r="AG869" s="78"/>
      <c r="AH869" s="78"/>
      <c r="AI869" s="78"/>
      <c r="AJ869" s="78"/>
      <c r="AK869" s="78"/>
      <c r="AL869" s="78"/>
      <c r="AM869" s="78"/>
      <c r="AN869" s="78"/>
      <c r="AO869" s="78"/>
      <c r="AP869" s="78"/>
      <c r="AQ869" s="78"/>
      <c r="AR869" s="78"/>
      <c r="AS869" s="78"/>
      <c r="AT869" s="78"/>
      <c r="AU869" s="78"/>
      <c r="AV869" s="78"/>
      <c r="AW869" s="78"/>
      <c r="AX869" s="78"/>
      <c r="AY869" s="78"/>
      <c r="AZ869" s="78"/>
      <c r="BA869" s="78"/>
      <c r="BB869" s="78"/>
      <c r="BC869" s="78"/>
      <c r="BD869" s="78"/>
      <c r="BE869" s="78"/>
      <c r="BF869" s="78"/>
      <c r="BG869" s="78"/>
      <c r="BH869" s="78"/>
      <c r="BI869" s="78"/>
      <c r="BJ869" s="78"/>
      <c r="BK869" s="78"/>
      <c r="BL869" s="78"/>
    </row>
    <row r="870" spans="1:64" ht="16">
      <c r="A870" s="78"/>
      <c r="B870" s="78"/>
      <c r="C870" s="144"/>
      <c r="D870" s="144"/>
      <c r="E870" s="78"/>
      <c r="F870" s="78"/>
      <c r="G870" s="78"/>
      <c r="H870" s="78"/>
      <c r="I870" s="78"/>
      <c r="J870" s="78"/>
      <c r="K870" s="78"/>
      <c r="L870" s="78"/>
      <c r="M870" s="78"/>
      <c r="N870" s="78"/>
      <c r="O870" s="78"/>
      <c r="P870" s="78"/>
      <c r="Q870" s="78"/>
      <c r="R870" s="78"/>
      <c r="S870" s="78"/>
      <c r="T870" s="78"/>
      <c r="U870" s="78"/>
      <c r="V870" s="78"/>
      <c r="W870" s="78"/>
      <c r="X870" s="78"/>
      <c r="Y870" s="78"/>
      <c r="Z870" s="78"/>
      <c r="AA870" s="78"/>
      <c r="AB870" s="78"/>
      <c r="AC870" s="78"/>
      <c r="AD870" s="78"/>
      <c r="AE870" s="78"/>
      <c r="AF870" s="78"/>
      <c r="AG870" s="78"/>
      <c r="AH870" s="78"/>
      <c r="AI870" s="78"/>
      <c r="AJ870" s="78"/>
      <c r="AK870" s="78"/>
      <c r="AL870" s="78"/>
      <c r="AM870" s="78"/>
      <c r="AN870" s="78"/>
      <c r="AO870" s="78"/>
      <c r="AP870" s="78"/>
      <c r="AQ870" s="78"/>
      <c r="AR870" s="78"/>
      <c r="AS870" s="78"/>
      <c r="AT870" s="78"/>
      <c r="AU870" s="78"/>
      <c r="AV870" s="78"/>
      <c r="AW870" s="78"/>
      <c r="AX870" s="78"/>
      <c r="AY870" s="78"/>
      <c r="AZ870" s="78"/>
      <c r="BA870" s="78"/>
      <c r="BB870" s="78"/>
      <c r="BC870" s="78"/>
      <c r="BD870" s="78"/>
      <c r="BE870" s="78"/>
      <c r="BF870" s="78"/>
      <c r="BG870" s="78"/>
      <c r="BH870" s="78"/>
      <c r="BI870" s="78"/>
      <c r="BJ870" s="78"/>
      <c r="BK870" s="78"/>
      <c r="BL870" s="78"/>
    </row>
    <row r="871" spans="1:64" ht="16">
      <c r="A871" s="78"/>
      <c r="B871" s="78"/>
      <c r="C871" s="144"/>
      <c r="D871" s="144"/>
      <c r="E871" s="78"/>
      <c r="F871" s="78"/>
      <c r="G871" s="78"/>
      <c r="H871" s="78"/>
      <c r="I871" s="78"/>
      <c r="J871" s="78"/>
      <c r="K871" s="78"/>
      <c r="L871" s="78"/>
      <c r="M871" s="78"/>
      <c r="N871" s="78"/>
      <c r="O871" s="78"/>
      <c r="P871" s="78"/>
      <c r="Q871" s="78"/>
      <c r="R871" s="78"/>
      <c r="S871" s="78"/>
      <c r="T871" s="78"/>
      <c r="U871" s="78"/>
      <c r="V871" s="78"/>
      <c r="W871" s="78"/>
      <c r="X871" s="78"/>
      <c r="Y871" s="78"/>
      <c r="Z871" s="78"/>
      <c r="AA871" s="78"/>
      <c r="AB871" s="78"/>
      <c r="AC871" s="78"/>
      <c r="AD871" s="78"/>
      <c r="AE871" s="78"/>
      <c r="AF871" s="78"/>
      <c r="AG871" s="78"/>
      <c r="AH871" s="78"/>
      <c r="AI871" s="78"/>
      <c r="AJ871" s="78"/>
      <c r="AK871" s="78"/>
      <c r="AL871" s="78"/>
      <c r="AM871" s="78"/>
      <c r="AN871" s="78"/>
      <c r="AO871" s="78"/>
      <c r="AP871" s="78"/>
      <c r="AQ871" s="78"/>
      <c r="AR871" s="78"/>
      <c r="AS871" s="78"/>
      <c r="AT871" s="78"/>
      <c r="AU871" s="78"/>
      <c r="AV871" s="78"/>
      <c r="AW871" s="78"/>
      <c r="AX871" s="78"/>
      <c r="AY871" s="78"/>
      <c r="AZ871" s="78"/>
      <c r="BA871" s="78"/>
      <c r="BB871" s="78"/>
      <c r="BC871" s="78"/>
      <c r="BD871" s="78"/>
      <c r="BE871" s="78"/>
      <c r="BF871" s="78"/>
      <c r="BG871" s="78"/>
      <c r="BH871" s="78"/>
      <c r="BI871" s="78"/>
      <c r="BJ871" s="78"/>
      <c r="BK871" s="78"/>
      <c r="BL871" s="78"/>
    </row>
    <row r="872" spans="1:64" ht="16">
      <c r="A872" s="78"/>
      <c r="B872" s="78"/>
      <c r="C872" s="144"/>
      <c r="D872" s="144"/>
      <c r="E872" s="78"/>
      <c r="F872" s="78"/>
      <c r="G872" s="78"/>
      <c r="H872" s="78"/>
      <c r="I872" s="78"/>
      <c r="J872" s="78"/>
      <c r="K872" s="78"/>
      <c r="L872" s="78"/>
      <c r="M872" s="78"/>
      <c r="N872" s="78"/>
      <c r="O872" s="78"/>
      <c r="P872" s="78"/>
      <c r="Q872" s="78"/>
      <c r="R872" s="78"/>
      <c r="S872" s="78"/>
      <c r="T872" s="78"/>
      <c r="U872" s="78"/>
      <c r="V872" s="78"/>
      <c r="W872" s="78"/>
      <c r="X872" s="78"/>
      <c r="Y872" s="78"/>
      <c r="Z872" s="78"/>
      <c r="AA872" s="78"/>
      <c r="AB872" s="78"/>
      <c r="AC872" s="78"/>
      <c r="AD872" s="78"/>
      <c r="AE872" s="78"/>
      <c r="AF872" s="78"/>
      <c r="AG872" s="78"/>
      <c r="AH872" s="78"/>
      <c r="AI872" s="78"/>
      <c r="AJ872" s="78"/>
      <c r="AK872" s="78"/>
      <c r="AL872" s="78"/>
      <c r="AM872" s="78"/>
      <c r="AN872" s="78"/>
      <c r="AO872" s="78"/>
      <c r="AP872" s="78"/>
      <c r="AQ872" s="78"/>
      <c r="AR872" s="78"/>
      <c r="AS872" s="78"/>
      <c r="AT872" s="78"/>
      <c r="AU872" s="78"/>
      <c r="AV872" s="78"/>
      <c r="AW872" s="78"/>
      <c r="AX872" s="78"/>
      <c r="AY872" s="78"/>
      <c r="AZ872" s="78"/>
      <c r="BA872" s="78"/>
      <c r="BB872" s="78"/>
      <c r="BC872" s="78"/>
      <c r="BD872" s="78"/>
      <c r="BE872" s="78"/>
      <c r="BF872" s="78"/>
      <c r="BG872" s="78"/>
      <c r="BH872" s="78"/>
      <c r="BI872" s="78"/>
      <c r="BJ872" s="78"/>
      <c r="BK872" s="78"/>
      <c r="BL872" s="78"/>
    </row>
    <row r="873" spans="1:64" ht="16">
      <c r="A873" s="78"/>
      <c r="B873" s="78"/>
      <c r="C873" s="144"/>
      <c r="D873" s="144"/>
      <c r="E873" s="78"/>
      <c r="F873" s="78"/>
      <c r="G873" s="78"/>
      <c r="H873" s="78"/>
      <c r="I873" s="78"/>
      <c r="J873" s="78"/>
      <c r="K873" s="78"/>
      <c r="L873" s="78"/>
      <c r="M873" s="78"/>
      <c r="N873" s="78"/>
      <c r="O873" s="78"/>
      <c r="P873" s="78"/>
      <c r="Q873" s="78"/>
      <c r="R873" s="78"/>
      <c r="S873" s="78"/>
      <c r="T873" s="78"/>
      <c r="U873" s="78"/>
      <c r="V873" s="78"/>
      <c r="W873" s="78"/>
      <c r="X873" s="78"/>
      <c r="Y873" s="78"/>
      <c r="Z873" s="78"/>
      <c r="AA873" s="78"/>
      <c r="AB873" s="78"/>
      <c r="AC873" s="78"/>
      <c r="AD873" s="78"/>
      <c r="AE873" s="78"/>
      <c r="AF873" s="78"/>
      <c r="AG873" s="78"/>
      <c r="AH873" s="78"/>
      <c r="AI873" s="78"/>
      <c r="AJ873" s="78"/>
      <c r="AK873" s="78"/>
      <c r="AL873" s="78"/>
      <c r="AM873" s="78"/>
      <c r="AN873" s="78"/>
      <c r="AO873" s="78"/>
      <c r="AP873" s="78"/>
      <c r="AQ873" s="78"/>
      <c r="AR873" s="78"/>
      <c r="AS873" s="78"/>
      <c r="AT873" s="78"/>
      <c r="AU873" s="78"/>
      <c r="AV873" s="78"/>
      <c r="AW873" s="78"/>
      <c r="AX873" s="78"/>
      <c r="AY873" s="78"/>
      <c r="AZ873" s="78"/>
      <c r="BA873" s="78"/>
      <c r="BB873" s="78"/>
      <c r="BC873" s="78"/>
      <c r="BD873" s="78"/>
      <c r="BE873" s="78"/>
      <c r="BF873" s="78"/>
      <c r="BG873" s="78"/>
      <c r="BH873" s="78"/>
      <c r="BI873" s="78"/>
      <c r="BJ873" s="78"/>
      <c r="BK873" s="78"/>
      <c r="BL873" s="78"/>
    </row>
    <row r="874" spans="1:64" ht="16">
      <c r="A874" s="78"/>
      <c r="B874" s="78"/>
      <c r="C874" s="144"/>
      <c r="D874" s="144"/>
      <c r="E874" s="78"/>
      <c r="F874" s="78"/>
      <c r="G874" s="78"/>
      <c r="H874" s="78"/>
      <c r="I874" s="78"/>
      <c r="J874" s="78"/>
      <c r="K874" s="78"/>
      <c r="L874" s="78"/>
      <c r="M874" s="78"/>
      <c r="N874" s="78"/>
      <c r="O874" s="78"/>
      <c r="P874" s="78"/>
      <c r="Q874" s="78"/>
      <c r="R874" s="78"/>
      <c r="S874" s="78"/>
      <c r="T874" s="78"/>
      <c r="U874" s="78"/>
      <c r="V874" s="78"/>
      <c r="W874" s="78"/>
      <c r="X874" s="78"/>
      <c r="Y874" s="78"/>
      <c r="Z874" s="78"/>
      <c r="AA874" s="78"/>
      <c r="AB874" s="78"/>
      <c r="AC874" s="78"/>
      <c r="AD874" s="78"/>
      <c r="AE874" s="78"/>
      <c r="AF874" s="78"/>
      <c r="AG874" s="78"/>
      <c r="AH874" s="78"/>
      <c r="AI874" s="78"/>
      <c r="AJ874" s="78"/>
      <c r="AK874" s="78"/>
      <c r="AL874" s="78"/>
      <c r="AM874" s="78"/>
      <c r="AN874" s="78"/>
      <c r="AO874" s="78"/>
      <c r="AP874" s="78"/>
      <c r="AQ874" s="78"/>
      <c r="AR874" s="78"/>
      <c r="AS874" s="78"/>
      <c r="AT874" s="78"/>
      <c r="AU874" s="78"/>
      <c r="AV874" s="78"/>
      <c r="AW874" s="78"/>
      <c r="AX874" s="78"/>
      <c r="AY874" s="78"/>
      <c r="AZ874" s="78"/>
      <c r="BA874" s="78"/>
      <c r="BB874" s="78"/>
      <c r="BC874" s="78"/>
      <c r="BD874" s="78"/>
      <c r="BE874" s="78"/>
      <c r="BF874" s="78"/>
      <c r="BG874" s="78"/>
      <c r="BH874" s="78"/>
      <c r="BI874" s="78"/>
      <c r="BJ874" s="78"/>
      <c r="BK874" s="78"/>
      <c r="BL874" s="78"/>
    </row>
    <row r="875" spans="1:64" ht="16">
      <c r="A875" s="78"/>
      <c r="B875" s="78"/>
      <c r="C875" s="144"/>
      <c r="D875" s="144"/>
      <c r="E875" s="78"/>
      <c r="F875" s="78"/>
      <c r="G875" s="78"/>
      <c r="H875" s="78"/>
      <c r="I875" s="78"/>
      <c r="J875" s="78"/>
      <c r="K875" s="78"/>
      <c r="L875" s="78"/>
      <c r="M875" s="78"/>
      <c r="N875" s="78"/>
      <c r="O875" s="78"/>
      <c r="P875" s="78"/>
      <c r="Q875" s="78"/>
      <c r="R875" s="78"/>
      <c r="S875" s="78"/>
      <c r="T875" s="78"/>
      <c r="U875" s="78"/>
      <c r="V875" s="78"/>
      <c r="W875" s="78"/>
      <c r="X875" s="78"/>
      <c r="Y875" s="78"/>
      <c r="Z875" s="78"/>
      <c r="AA875" s="78"/>
      <c r="AB875" s="78"/>
      <c r="AC875" s="78"/>
      <c r="AD875" s="78"/>
      <c r="AE875" s="78"/>
      <c r="AF875" s="78"/>
      <c r="AG875" s="78"/>
      <c r="AH875" s="78"/>
      <c r="AI875" s="78"/>
      <c r="AJ875" s="78"/>
      <c r="AK875" s="78"/>
      <c r="AL875" s="78"/>
      <c r="AM875" s="78"/>
      <c r="AN875" s="78"/>
      <c r="AO875" s="78"/>
      <c r="AP875" s="78"/>
      <c r="AQ875" s="78"/>
      <c r="AR875" s="78"/>
      <c r="AS875" s="78"/>
      <c r="AT875" s="78"/>
      <c r="AU875" s="78"/>
      <c r="AV875" s="78"/>
      <c r="AW875" s="78"/>
      <c r="AX875" s="78"/>
      <c r="AY875" s="78"/>
      <c r="AZ875" s="78"/>
      <c r="BA875" s="78"/>
      <c r="BB875" s="78"/>
      <c r="BC875" s="78"/>
      <c r="BD875" s="78"/>
      <c r="BE875" s="78"/>
      <c r="BF875" s="78"/>
      <c r="BG875" s="78"/>
      <c r="BH875" s="78"/>
      <c r="BI875" s="78"/>
      <c r="BJ875" s="78"/>
      <c r="BK875" s="78"/>
      <c r="BL875" s="78"/>
    </row>
    <row r="876" spans="1:64" ht="16">
      <c r="A876" s="78"/>
      <c r="B876" s="78"/>
      <c r="C876" s="144"/>
      <c r="D876" s="144"/>
      <c r="E876" s="78"/>
      <c r="F876" s="78"/>
      <c r="G876" s="78"/>
      <c r="H876" s="78"/>
      <c r="I876" s="78"/>
      <c r="J876" s="78"/>
      <c r="K876" s="78"/>
      <c r="L876" s="78"/>
      <c r="M876" s="78"/>
      <c r="N876" s="78"/>
      <c r="O876" s="78"/>
      <c r="P876" s="78"/>
      <c r="Q876" s="78"/>
      <c r="R876" s="78"/>
      <c r="S876" s="78"/>
      <c r="T876" s="78"/>
      <c r="U876" s="78"/>
      <c r="V876" s="78"/>
      <c r="W876" s="78"/>
      <c r="X876" s="78"/>
      <c r="Y876" s="78"/>
      <c r="Z876" s="78"/>
      <c r="AA876" s="78"/>
      <c r="AB876" s="78"/>
      <c r="AC876" s="78"/>
      <c r="AD876" s="78"/>
      <c r="AE876" s="78"/>
      <c r="AF876" s="78"/>
      <c r="AG876" s="78"/>
      <c r="AH876" s="78"/>
      <c r="AI876" s="78"/>
      <c r="AJ876" s="78"/>
      <c r="AK876" s="78"/>
      <c r="AL876" s="78"/>
      <c r="AM876" s="78"/>
      <c r="AN876" s="78"/>
      <c r="AO876" s="78"/>
      <c r="AP876" s="78"/>
      <c r="AQ876" s="78"/>
      <c r="AR876" s="78"/>
      <c r="AS876" s="78"/>
      <c r="AT876" s="78"/>
      <c r="AU876" s="78"/>
      <c r="AV876" s="78"/>
      <c r="AW876" s="78"/>
      <c r="AX876" s="78"/>
      <c r="AY876" s="78"/>
      <c r="AZ876" s="78"/>
      <c r="BA876" s="78"/>
      <c r="BB876" s="78"/>
      <c r="BC876" s="78"/>
      <c r="BD876" s="78"/>
      <c r="BE876" s="78"/>
      <c r="BF876" s="78"/>
      <c r="BG876" s="78"/>
      <c r="BH876" s="78"/>
      <c r="BI876" s="78"/>
      <c r="BJ876" s="78"/>
      <c r="BK876" s="78"/>
      <c r="BL876" s="78"/>
    </row>
    <row r="877" spans="1:64" ht="16">
      <c r="A877" s="78"/>
      <c r="B877" s="78"/>
      <c r="C877" s="144"/>
      <c r="D877" s="144"/>
      <c r="E877" s="78"/>
      <c r="F877" s="78"/>
      <c r="G877" s="78"/>
      <c r="H877" s="78"/>
      <c r="I877" s="78"/>
      <c r="J877" s="78"/>
      <c r="K877" s="78"/>
      <c r="L877" s="78"/>
      <c r="M877" s="78"/>
      <c r="N877" s="78"/>
      <c r="O877" s="78"/>
      <c r="P877" s="78"/>
      <c r="Q877" s="78"/>
      <c r="R877" s="78"/>
      <c r="S877" s="78"/>
      <c r="T877" s="78"/>
      <c r="U877" s="78"/>
      <c r="V877" s="78"/>
      <c r="W877" s="78"/>
      <c r="X877" s="78"/>
      <c r="Y877" s="78"/>
      <c r="Z877" s="78"/>
      <c r="AA877" s="78"/>
      <c r="AB877" s="78"/>
      <c r="AC877" s="78"/>
      <c r="AD877" s="78"/>
      <c r="AE877" s="78"/>
      <c r="AF877" s="78"/>
      <c r="AG877" s="78"/>
      <c r="AH877" s="78"/>
      <c r="AI877" s="78"/>
      <c r="AJ877" s="78"/>
      <c r="AK877" s="78"/>
      <c r="AL877" s="78"/>
      <c r="AM877" s="78"/>
      <c r="AN877" s="78"/>
      <c r="AO877" s="78"/>
      <c r="AP877" s="78"/>
      <c r="AQ877" s="78"/>
      <c r="AR877" s="78"/>
      <c r="AS877" s="78"/>
      <c r="AT877" s="78"/>
      <c r="AU877" s="78"/>
      <c r="AV877" s="78"/>
      <c r="AW877" s="78"/>
      <c r="AX877" s="78"/>
      <c r="AY877" s="78"/>
      <c r="AZ877" s="78"/>
      <c r="BA877" s="78"/>
      <c r="BB877" s="78"/>
      <c r="BC877" s="78"/>
      <c r="BD877" s="78"/>
      <c r="BE877" s="78"/>
      <c r="BF877" s="78"/>
      <c r="BG877" s="78"/>
      <c r="BH877" s="78"/>
      <c r="BI877" s="78"/>
      <c r="BJ877" s="78"/>
      <c r="BK877" s="78"/>
      <c r="BL877" s="78"/>
    </row>
    <row r="878" spans="1:64" ht="16">
      <c r="A878" s="78"/>
      <c r="B878" s="78"/>
      <c r="C878" s="144"/>
      <c r="D878" s="144"/>
      <c r="E878" s="78"/>
      <c r="F878" s="78"/>
      <c r="G878" s="78"/>
      <c r="H878" s="78"/>
      <c r="I878" s="78"/>
      <c r="J878" s="78"/>
      <c r="K878" s="78"/>
      <c r="L878" s="78"/>
      <c r="M878" s="78"/>
      <c r="N878" s="78"/>
      <c r="O878" s="78"/>
      <c r="P878" s="78"/>
      <c r="Q878" s="78"/>
      <c r="R878" s="78"/>
      <c r="S878" s="78"/>
      <c r="T878" s="78"/>
      <c r="U878" s="78"/>
      <c r="V878" s="78"/>
      <c r="W878" s="78"/>
      <c r="X878" s="78"/>
      <c r="Y878" s="78"/>
      <c r="Z878" s="78"/>
      <c r="AA878" s="78"/>
      <c r="AB878" s="78"/>
      <c r="AC878" s="78"/>
      <c r="AD878" s="78"/>
      <c r="AE878" s="78"/>
      <c r="AF878" s="78"/>
      <c r="AG878" s="78"/>
      <c r="AH878" s="78"/>
      <c r="AI878" s="78"/>
      <c r="AJ878" s="78"/>
      <c r="AK878" s="78"/>
      <c r="AL878" s="78"/>
      <c r="AM878" s="78"/>
      <c r="AN878" s="78"/>
      <c r="AO878" s="78"/>
      <c r="AP878" s="78"/>
      <c r="AQ878" s="78"/>
      <c r="AR878" s="78"/>
      <c r="AS878" s="78"/>
      <c r="AT878" s="78"/>
      <c r="AU878" s="78"/>
      <c r="AV878" s="78"/>
      <c r="AW878" s="78"/>
      <c r="AX878" s="78"/>
      <c r="AY878" s="78"/>
      <c r="AZ878" s="78"/>
      <c r="BA878" s="78"/>
      <c r="BB878" s="78"/>
      <c r="BC878" s="78"/>
      <c r="BD878" s="78"/>
      <c r="BE878" s="78"/>
      <c r="BF878" s="78"/>
      <c r="BG878" s="78"/>
      <c r="BH878" s="78"/>
      <c r="BI878" s="78"/>
      <c r="BJ878" s="78"/>
      <c r="BK878" s="78"/>
      <c r="BL878" s="78"/>
    </row>
    <row r="879" spans="1:64" ht="16">
      <c r="A879" s="78"/>
      <c r="B879" s="78"/>
      <c r="C879" s="144"/>
      <c r="D879" s="144"/>
      <c r="E879" s="78"/>
      <c r="F879" s="78"/>
      <c r="G879" s="78"/>
      <c r="H879" s="78"/>
      <c r="I879" s="78"/>
      <c r="J879" s="78"/>
      <c r="K879" s="78"/>
      <c r="L879" s="78"/>
      <c r="M879" s="78"/>
      <c r="N879" s="78"/>
      <c r="O879" s="78"/>
      <c r="P879" s="78"/>
      <c r="Q879" s="78"/>
      <c r="R879" s="78"/>
      <c r="S879" s="78"/>
      <c r="T879" s="78"/>
      <c r="U879" s="78"/>
      <c r="V879" s="78"/>
      <c r="W879" s="78"/>
      <c r="X879" s="78"/>
      <c r="Y879" s="78"/>
      <c r="Z879" s="78"/>
      <c r="AA879" s="78"/>
      <c r="AB879" s="78"/>
      <c r="AC879" s="78"/>
      <c r="AD879" s="78"/>
      <c r="AE879" s="78"/>
      <c r="AF879" s="78"/>
      <c r="AG879" s="78"/>
      <c r="AH879" s="78"/>
      <c r="AI879" s="78"/>
      <c r="AJ879" s="78"/>
      <c r="AK879" s="78"/>
      <c r="AL879" s="78"/>
      <c r="AM879" s="78"/>
      <c r="AN879" s="78"/>
      <c r="AO879" s="78"/>
      <c r="AP879" s="78"/>
      <c r="AQ879" s="78"/>
      <c r="AR879" s="78"/>
      <c r="AS879" s="78"/>
      <c r="AT879" s="78"/>
      <c r="AU879" s="78"/>
      <c r="AV879" s="78"/>
      <c r="AW879" s="78"/>
      <c r="AX879" s="78"/>
      <c r="AY879" s="78"/>
      <c r="AZ879" s="78"/>
      <c r="BA879" s="78"/>
      <c r="BB879" s="78"/>
      <c r="BC879" s="78"/>
      <c r="BD879" s="78"/>
      <c r="BE879" s="78"/>
      <c r="BF879" s="78"/>
      <c r="BG879" s="78"/>
      <c r="BH879" s="78"/>
      <c r="BI879" s="78"/>
      <c r="BJ879" s="78"/>
      <c r="BK879" s="78"/>
      <c r="BL879" s="78"/>
    </row>
    <row r="880" spans="1:64" ht="16">
      <c r="A880" s="78"/>
      <c r="B880" s="78"/>
      <c r="C880" s="144"/>
      <c r="D880" s="144"/>
      <c r="E880" s="78"/>
      <c r="F880" s="78"/>
      <c r="G880" s="78"/>
      <c r="H880" s="78"/>
      <c r="I880" s="78"/>
      <c r="J880" s="78"/>
      <c r="K880" s="78"/>
      <c r="L880" s="78"/>
      <c r="M880" s="78"/>
      <c r="N880" s="78"/>
      <c r="O880" s="78"/>
      <c r="P880" s="78"/>
      <c r="Q880" s="78"/>
      <c r="R880" s="78"/>
      <c r="S880" s="78"/>
      <c r="T880" s="78"/>
      <c r="U880" s="78"/>
      <c r="V880" s="78"/>
      <c r="W880" s="78"/>
      <c r="X880" s="78"/>
      <c r="Y880" s="78"/>
      <c r="Z880" s="78"/>
      <c r="AA880" s="78"/>
      <c r="AB880" s="78"/>
      <c r="AC880" s="78"/>
      <c r="AD880" s="78"/>
      <c r="AE880" s="78"/>
      <c r="AF880" s="78"/>
      <c r="AG880" s="78"/>
      <c r="AH880" s="78"/>
      <c r="AI880" s="78"/>
      <c r="AJ880" s="78"/>
      <c r="AK880" s="78"/>
      <c r="AL880" s="78"/>
      <c r="AM880" s="78"/>
      <c r="AN880" s="78"/>
      <c r="AO880" s="78"/>
      <c r="AP880" s="78"/>
      <c r="AQ880" s="78"/>
      <c r="AR880" s="78"/>
      <c r="AS880" s="78"/>
      <c r="AT880" s="78"/>
      <c r="AU880" s="78"/>
      <c r="AV880" s="78"/>
      <c r="AW880" s="78"/>
      <c r="AX880" s="78"/>
      <c r="AY880" s="78"/>
      <c r="AZ880" s="78"/>
      <c r="BA880" s="78"/>
      <c r="BB880" s="78"/>
      <c r="BC880" s="78"/>
      <c r="BD880" s="78"/>
      <c r="BE880" s="78"/>
      <c r="BF880" s="78"/>
      <c r="BG880" s="78"/>
      <c r="BH880" s="78"/>
      <c r="BI880" s="78"/>
      <c r="BJ880" s="78"/>
      <c r="BK880" s="78"/>
      <c r="BL880" s="78"/>
    </row>
    <row r="881" spans="1:64" ht="16">
      <c r="A881" s="78"/>
      <c r="B881" s="78"/>
      <c r="C881" s="144"/>
      <c r="D881" s="144"/>
      <c r="E881" s="78"/>
      <c r="F881" s="78"/>
      <c r="G881" s="78"/>
      <c r="H881" s="78"/>
      <c r="I881" s="78"/>
      <c r="J881" s="78"/>
      <c r="K881" s="78"/>
      <c r="L881" s="78"/>
      <c r="M881" s="78"/>
      <c r="N881" s="78"/>
      <c r="O881" s="78"/>
      <c r="P881" s="78"/>
      <c r="Q881" s="78"/>
      <c r="R881" s="78"/>
      <c r="S881" s="78"/>
      <c r="T881" s="78"/>
      <c r="U881" s="78"/>
      <c r="V881" s="78"/>
      <c r="W881" s="78"/>
      <c r="X881" s="78"/>
      <c r="Y881" s="78"/>
      <c r="Z881" s="78"/>
      <c r="AA881" s="78"/>
      <c r="AB881" s="78"/>
      <c r="AC881" s="78"/>
      <c r="AD881" s="78"/>
      <c r="AE881" s="78"/>
      <c r="AF881" s="78"/>
      <c r="AG881" s="78"/>
      <c r="AH881" s="78"/>
      <c r="AI881" s="78"/>
      <c r="AJ881" s="78"/>
      <c r="AK881" s="78"/>
      <c r="AL881" s="78"/>
      <c r="AM881" s="78"/>
      <c r="AN881" s="78"/>
      <c r="AO881" s="78"/>
      <c r="AP881" s="78"/>
      <c r="AQ881" s="78"/>
      <c r="AR881" s="78"/>
      <c r="AS881" s="78"/>
      <c r="AT881" s="78"/>
      <c r="AU881" s="78"/>
      <c r="AV881" s="78"/>
      <c r="AW881" s="78"/>
      <c r="AX881" s="78"/>
      <c r="AY881" s="78"/>
      <c r="AZ881" s="78"/>
      <c r="BA881" s="78"/>
      <c r="BB881" s="78"/>
      <c r="BC881" s="78"/>
      <c r="BD881" s="78"/>
      <c r="BE881" s="78"/>
      <c r="BF881" s="78"/>
      <c r="BG881" s="78"/>
      <c r="BH881" s="78"/>
      <c r="BI881" s="78"/>
      <c r="BJ881" s="78"/>
      <c r="BK881" s="78"/>
      <c r="BL881" s="78"/>
    </row>
    <row r="882" spans="1:64" ht="16">
      <c r="A882" s="78"/>
      <c r="B882" s="78"/>
      <c r="C882" s="144"/>
      <c r="D882" s="144"/>
      <c r="E882" s="78"/>
      <c r="F882" s="78"/>
      <c r="G882" s="78"/>
      <c r="H882" s="78"/>
      <c r="I882" s="78"/>
      <c r="J882" s="78"/>
      <c r="K882" s="78"/>
      <c r="L882" s="78"/>
      <c r="M882" s="78"/>
      <c r="N882" s="78"/>
      <c r="O882" s="78"/>
      <c r="P882" s="78"/>
      <c r="Q882" s="78"/>
      <c r="R882" s="78"/>
      <c r="S882" s="78"/>
      <c r="T882" s="78"/>
      <c r="U882" s="78"/>
      <c r="V882" s="78"/>
      <c r="W882" s="78"/>
      <c r="X882" s="78"/>
      <c r="Y882" s="78"/>
      <c r="Z882" s="78"/>
      <c r="AA882" s="78"/>
      <c r="AB882" s="78"/>
      <c r="AC882" s="78"/>
      <c r="AD882" s="78"/>
      <c r="AE882" s="78"/>
      <c r="AF882" s="78"/>
      <c r="AG882" s="78"/>
      <c r="AH882" s="78"/>
      <c r="AI882" s="78"/>
      <c r="AJ882" s="78"/>
      <c r="AK882" s="78"/>
      <c r="AL882" s="78"/>
      <c r="AM882" s="78"/>
      <c r="AN882" s="78"/>
      <c r="AO882" s="78"/>
      <c r="AP882" s="78"/>
      <c r="AQ882" s="78"/>
      <c r="AR882" s="78"/>
      <c r="AS882" s="78"/>
      <c r="AT882" s="78"/>
      <c r="AU882" s="78"/>
      <c r="AV882" s="78"/>
      <c r="AW882" s="78"/>
      <c r="AX882" s="78"/>
      <c r="AY882" s="78"/>
      <c r="AZ882" s="78"/>
      <c r="BA882" s="78"/>
      <c r="BB882" s="78"/>
      <c r="BC882" s="78"/>
      <c r="BD882" s="78"/>
      <c r="BE882" s="78"/>
      <c r="BF882" s="78"/>
      <c r="BG882" s="78"/>
      <c r="BH882" s="78"/>
      <c r="BI882" s="78"/>
      <c r="BJ882" s="78"/>
      <c r="BK882" s="78"/>
      <c r="BL882" s="78"/>
    </row>
    <row r="883" spans="1:64" ht="16">
      <c r="A883" s="78"/>
      <c r="B883" s="78"/>
      <c r="C883" s="144"/>
      <c r="D883" s="144"/>
      <c r="E883" s="78"/>
      <c r="F883" s="78"/>
      <c r="G883" s="78"/>
      <c r="H883" s="78"/>
      <c r="I883" s="78"/>
      <c r="J883" s="78"/>
      <c r="K883" s="78"/>
      <c r="L883" s="78"/>
      <c r="M883" s="78"/>
      <c r="N883" s="78"/>
      <c r="O883" s="78"/>
      <c r="P883" s="78"/>
      <c r="Q883" s="78"/>
      <c r="R883" s="78"/>
      <c r="S883" s="78"/>
      <c r="T883" s="78"/>
      <c r="U883" s="78"/>
      <c r="V883" s="78"/>
      <c r="W883" s="78"/>
      <c r="X883" s="78"/>
      <c r="Y883" s="78"/>
      <c r="Z883" s="78"/>
      <c r="AA883" s="78"/>
      <c r="AB883" s="78"/>
      <c r="AC883" s="78"/>
      <c r="AD883" s="78"/>
      <c r="AE883" s="78"/>
      <c r="AF883" s="78"/>
      <c r="AG883" s="78"/>
      <c r="AH883" s="78"/>
      <c r="AI883" s="78"/>
      <c r="AJ883" s="78"/>
      <c r="AK883" s="78"/>
      <c r="AL883" s="78"/>
      <c r="AM883" s="78"/>
      <c r="AN883" s="78"/>
      <c r="AO883" s="78"/>
      <c r="AP883" s="78"/>
      <c r="AQ883" s="78"/>
      <c r="AR883" s="78"/>
      <c r="AS883" s="78"/>
      <c r="AT883" s="78"/>
      <c r="AU883" s="78"/>
      <c r="AV883" s="78"/>
      <c r="AW883" s="78"/>
      <c r="AX883" s="78"/>
      <c r="AY883" s="78"/>
      <c r="AZ883" s="78"/>
      <c r="BA883" s="78"/>
      <c r="BB883" s="78"/>
      <c r="BC883" s="78"/>
      <c r="BD883" s="78"/>
      <c r="BE883" s="78"/>
      <c r="BF883" s="78"/>
      <c r="BG883" s="78"/>
      <c r="BH883" s="78"/>
      <c r="BI883" s="78"/>
      <c r="BJ883" s="78"/>
      <c r="BK883" s="78"/>
      <c r="BL883" s="78"/>
    </row>
    <row r="884" spans="1:64" ht="16">
      <c r="A884" s="78"/>
      <c r="B884" s="78"/>
      <c r="C884" s="144"/>
      <c r="D884" s="144"/>
      <c r="E884" s="78"/>
      <c r="F884" s="78"/>
      <c r="G884" s="78"/>
      <c r="H884" s="78"/>
      <c r="I884" s="78"/>
      <c r="J884" s="78"/>
      <c r="K884" s="78"/>
      <c r="L884" s="78"/>
      <c r="M884" s="78"/>
      <c r="N884" s="78"/>
      <c r="O884" s="78"/>
      <c r="P884" s="78"/>
      <c r="Q884" s="78"/>
      <c r="R884" s="78"/>
      <c r="S884" s="78"/>
      <c r="T884" s="78"/>
      <c r="U884" s="78"/>
      <c r="V884" s="78"/>
      <c r="W884" s="78"/>
      <c r="X884" s="78"/>
      <c r="Y884" s="78"/>
      <c r="Z884" s="78"/>
      <c r="AA884" s="78"/>
      <c r="AB884" s="78"/>
      <c r="AC884" s="78"/>
      <c r="AD884" s="78"/>
      <c r="AE884" s="78"/>
      <c r="AF884" s="78"/>
      <c r="AG884" s="78"/>
      <c r="AH884" s="78"/>
      <c r="AI884" s="78"/>
      <c r="AJ884" s="78"/>
      <c r="AK884" s="78"/>
      <c r="AL884" s="78"/>
      <c r="AM884" s="78"/>
      <c r="AN884" s="78"/>
      <c r="AO884" s="78"/>
      <c r="AP884" s="78"/>
      <c r="AQ884" s="78"/>
      <c r="AR884" s="78"/>
      <c r="AS884" s="78"/>
      <c r="AT884" s="78"/>
      <c r="AU884" s="78"/>
      <c r="AV884" s="78"/>
      <c r="AW884" s="78"/>
      <c r="AX884" s="78"/>
      <c r="AY884" s="78"/>
      <c r="AZ884" s="78"/>
      <c r="BA884" s="78"/>
      <c r="BB884" s="78"/>
      <c r="BC884" s="78"/>
      <c r="BD884" s="78"/>
      <c r="BE884" s="78"/>
      <c r="BF884" s="78"/>
      <c r="BG884" s="78"/>
      <c r="BH884" s="78"/>
      <c r="BI884" s="78"/>
      <c r="BJ884" s="78"/>
      <c r="BK884" s="78"/>
      <c r="BL884" s="78"/>
    </row>
    <row r="885" spans="1:64" ht="16">
      <c r="A885" s="78"/>
      <c r="B885" s="78"/>
      <c r="C885" s="144"/>
      <c r="D885" s="144"/>
      <c r="E885" s="78"/>
      <c r="F885" s="78"/>
      <c r="G885" s="78"/>
      <c r="H885" s="78"/>
      <c r="I885" s="78"/>
      <c r="J885" s="78"/>
      <c r="K885" s="78"/>
      <c r="L885" s="78"/>
      <c r="M885" s="78"/>
      <c r="N885" s="78"/>
      <c r="O885" s="78"/>
      <c r="P885" s="78"/>
      <c r="Q885" s="78"/>
      <c r="R885" s="78"/>
      <c r="S885" s="78"/>
      <c r="T885" s="78"/>
      <c r="U885" s="78"/>
      <c r="V885" s="78"/>
      <c r="W885" s="78"/>
      <c r="X885" s="78"/>
      <c r="Y885" s="78"/>
      <c r="Z885" s="78"/>
      <c r="AA885" s="78"/>
      <c r="AB885" s="78"/>
      <c r="AC885" s="78"/>
      <c r="AD885" s="78"/>
      <c r="AE885" s="78"/>
      <c r="AF885" s="78"/>
      <c r="AG885" s="78"/>
      <c r="AH885" s="78"/>
      <c r="AI885" s="78"/>
      <c r="AJ885" s="78"/>
      <c r="AK885" s="78"/>
      <c r="AL885" s="78"/>
      <c r="AM885" s="78"/>
      <c r="AN885" s="78"/>
      <c r="AO885" s="78"/>
      <c r="AP885" s="78"/>
      <c r="AQ885" s="78"/>
      <c r="AR885" s="78"/>
      <c r="AS885" s="78"/>
      <c r="AT885" s="78"/>
      <c r="AU885" s="78"/>
      <c r="AV885" s="78"/>
      <c r="AW885" s="78"/>
      <c r="AX885" s="78"/>
      <c r="AY885" s="78"/>
      <c r="AZ885" s="78"/>
      <c r="BA885" s="78"/>
      <c r="BB885" s="78"/>
      <c r="BC885" s="78"/>
      <c r="BD885" s="78"/>
      <c r="BE885" s="78"/>
      <c r="BF885" s="78"/>
      <c r="BG885" s="78"/>
      <c r="BH885" s="78"/>
      <c r="BI885" s="78"/>
      <c r="BJ885" s="78"/>
      <c r="BK885" s="78"/>
      <c r="BL885" s="78"/>
    </row>
    <row r="886" spans="1:64" ht="16">
      <c r="A886" s="78"/>
      <c r="B886" s="78"/>
      <c r="C886" s="144"/>
      <c r="D886" s="144"/>
      <c r="E886" s="78"/>
      <c r="F886" s="78"/>
      <c r="G886" s="78"/>
      <c r="H886" s="78"/>
      <c r="I886" s="78"/>
      <c r="J886" s="78"/>
      <c r="K886" s="78"/>
      <c r="L886" s="78"/>
      <c r="M886" s="78"/>
      <c r="N886" s="78"/>
      <c r="O886" s="78"/>
      <c r="P886" s="78"/>
      <c r="Q886" s="78"/>
      <c r="R886" s="78"/>
      <c r="S886" s="78"/>
      <c r="T886" s="78"/>
      <c r="U886" s="78"/>
      <c r="V886" s="78"/>
      <c r="W886" s="78"/>
      <c r="X886" s="78"/>
      <c r="Y886" s="78"/>
      <c r="Z886" s="78"/>
      <c r="AA886" s="78"/>
      <c r="AB886" s="78"/>
      <c r="AC886" s="78"/>
      <c r="AD886" s="78"/>
      <c r="AE886" s="78"/>
      <c r="AF886" s="78"/>
      <c r="AG886" s="78"/>
      <c r="AH886" s="78"/>
      <c r="AI886" s="78"/>
      <c r="AJ886" s="78"/>
      <c r="AK886" s="78"/>
      <c r="AL886" s="78"/>
      <c r="AM886" s="78"/>
      <c r="AN886" s="78"/>
      <c r="AO886" s="78"/>
      <c r="AP886" s="78"/>
      <c r="AQ886" s="78"/>
      <c r="AR886" s="78"/>
      <c r="AS886" s="78"/>
      <c r="AT886" s="78"/>
      <c r="AU886" s="78"/>
      <c r="AV886" s="78"/>
      <c r="AW886" s="78"/>
      <c r="AX886" s="78"/>
      <c r="AY886" s="78"/>
      <c r="AZ886" s="78"/>
      <c r="BA886" s="78"/>
      <c r="BB886" s="78"/>
      <c r="BC886" s="78"/>
      <c r="BD886" s="78"/>
      <c r="BE886" s="78"/>
      <c r="BF886" s="78"/>
      <c r="BG886" s="78"/>
      <c r="BH886" s="78"/>
      <c r="BI886" s="78"/>
      <c r="BJ886" s="78"/>
      <c r="BK886" s="78"/>
      <c r="BL886" s="78"/>
    </row>
    <row r="887" spans="1:64" ht="16">
      <c r="A887" s="78"/>
      <c r="B887" s="78"/>
      <c r="C887" s="144"/>
      <c r="D887" s="144"/>
      <c r="E887" s="78"/>
      <c r="F887" s="78"/>
      <c r="G887" s="78"/>
      <c r="H887" s="78"/>
      <c r="I887" s="78"/>
      <c r="J887" s="78"/>
      <c r="K887" s="78"/>
      <c r="L887" s="78"/>
      <c r="M887" s="78"/>
      <c r="N887" s="78"/>
      <c r="O887" s="78"/>
      <c r="P887" s="78"/>
      <c r="Q887" s="78"/>
      <c r="R887" s="78"/>
      <c r="S887" s="78"/>
      <c r="T887" s="78"/>
      <c r="U887" s="78"/>
      <c r="V887" s="78"/>
      <c r="W887" s="78"/>
      <c r="X887" s="78"/>
      <c r="Y887" s="78"/>
      <c r="Z887" s="78"/>
      <c r="AA887" s="78"/>
      <c r="AB887" s="78"/>
      <c r="AC887" s="78"/>
      <c r="AD887" s="78"/>
      <c r="AE887" s="78"/>
      <c r="AF887" s="78"/>
      <c r="AG887" s="78"/>
      <c r="AH887" s="78"/>
      <c r="AI887" s="78"/>
      <c r="AJ887" s="78"/>
      <c r="AK887" s="78"/>
      <c r="AL887" s="78"/>
      <c r="AM887" s="78"/>
      <c r="AN887" s="78"/>
      <c r="AO887" s="78"/>
      <c r="AP887" s="78"/>
      <c r="AQ887" s="78"/>
      <c r="AR887" s="78"/>
      <c r="AS887" s="78"/>
      <c r="AT887" s="78"/>
      <c r="AU887" s="78"/>
      <c r="AV887" s="78"/>
      <c r="AW887" s="78"/>
      <c r="AX887" s="78"/>
      <c r="AY887" s="78"/>
      <c r="AZ887" s="78"/>
      <c r="BA887" s="78"/>
      <c r="BB887" s="78"/>
      <c r="BC887" s="78"/>
      <c r="BD887" s="78"/>
      <c r="BE887" s="78"/>
      <c r="BF887" s="78"/>
      <c r="BG887" s="78"/>
      <c r="BH887" s="78"/>
      <c r="BI887" s="78"/>
      <c r="BJ887" s="78"/>
      <c r="BK887" s="78"/>
      <c r="BL887" s="78"/>
    </row>
    <row r="888" spans="1:64" ht="16">
      <c r="A888" s="78"/>
      <c r="B888" s="78"/>
      <c r="C888" s="144"/>
      <c r="D888" s="144"/>
      <c r="E888" s="78"/>
      <c r="F888" s="78"/>
      <c r="G888" s="78"/>
      <c r="H888" s="78"/>
      <c r="I888" s="78"/>
      <c r="J888" s="78"/>
      <c r="K888" s="78"/>
      <c r="L888" s="78"/>
      <c r="M888" s="78"/>
      <c r="N888" s="78"/>
      <c r="O888" s="78"/>
      <c r="P888" s="78"/>
      <c r="Q888" s="78"/>
      <c r="R888" s="78"/>
      <c r="S888" s="78"/>
      <c r="T888" s="78"/>
      <c r="U888" s="78"/>
      <c r="V888" s="78"/>
      <c r="W888" s="78"/>
      <c r="X888" s="78"/>
      <c r="Y888" s="78"/>
      <c r="Z888" s="78"/>
      <c r="AA888" s="78"/>
      <c r="AB888" s="78"/>
      <c r="AC888" s="78"/>
      <c r="AD888" s="78"/>
      <c r="AE888" s="78"/>
      <c r="AF888" s="78"/>
      <c r="AG888" s="78"/>
      <c r="AH888" s="78"/>
      <c r="AI888" s="78"/>
      <c r="AJ888" s="78"/>
      <c r="AK888" s="78"/>
      <c r="AL888" s="78"/>
      <c r="AM888" s="78"/>
      <c r="AN888" s="78"/>
      <c r="AO888" s="78"/>
      <c r="AP888" s="78"/>
      <c r="AQ888" s="78"/>
      <c r="AR888" s="78"/>
      <c r="AS888" s="78"/>
      <c r="AT888" s="78"/>
      <c r="AU888" s="78"/>
      <c r="AV888" s="78"/>
      <c r="AW888" s="78"/>
      <c r="AX888" s="78"/>
      <c r="AY888" s="78"/>
      <c r="AZ888" s="78"/>
      <c r="BA888" s="78"/>
      <c r="BB888" s="78"/>
      <c r="BC888" s="78"/>
      <c r="BD888" s="78"/>
      <c r="BE888" s="78"/>
      <c r="BF888" s="78"/>
      <c r="BG888" s="78"/>
      <c r="BH888" s="78"/>
      <c r="BI888" s="78"/>
      <c r="BJ888" s="78"/>
      <c r="BK888" s="78"/>
      <c r="BL888" s="78"/>
    </row>
    <row r="889" spans="1:64" ht="16">
      <c r="A889" s="78"/>
      <c r="B889" s="78"/>
      <c r="C889" s="144"/>
      <c r="D889" s="144"/>
      <c r="E889" s="78"/>
      <c r="F889" s="78"/>
      <c r="G889" s="78"/>
      <c r="H889" s="78"/>
      <c r="I889" s="78"/>
      <c r="J889" s="78"/>
      <c r="K889" s="78"/>
      <c r="L889" s="78"/>
      <c r="M889" s="78"/>
      <c r="N889" s="78"/>
      <c r="O889" s="78"/>
      <c r="P889" s="78"/>
      <c r="Q889" s="78"/>
      <c r="R889" s="78"/>
      <c r="S889" s="78"/>
      <c r="T889" s="78"/>
      <c r="U889" s="78"/>
      <c r="V889" s="78"/>
      <c r="W889" s="78"/>
      <c r="X889" s="78"/>
      <c r="Y889" s="78"/>
      <c r="Z889" s="78"/>
      <c r="AA889" s="78"/>
      <c r="AB889" s="78"/>
      <c r="AC889" s="78"/>
      <c r="AD889" s="78"/>
      <c r="AE889" s="78"/>
      <c r="AF889" s="78"/>
      <c r="AG889" s="78"/>
      <c r="AH889" s="78"/>
      <c r="AI889" s="78"/>
      <c r="AJ889" s="78"/>
      <c r="AK889" s="78"/>
      <c r="AL889" s="78"/>
      <c r="AM889" s="78"/>
      <c r="AN889" s="78"/>
      <c r="AO889" s="78"/>
      <c r="AP889" s="78"/>
      <c r="AQ889" s="78"/>
      <c r="AR889" s="78"/>
      <c r="AS889" s="78"/>
      <c r="AT889" s="78"/>
      <c r="AU889" s="78"/>
      <c r="AV889" s="78"/>
      <c r="AW889" s="78"/>
      <c r="AX889" s="78"/>
      <c r="AY889" s="78"/>
      <c r="AZ889" s="78"/>
      <c r="BA889" s="78"/>
      <c r="BB889" s="78"/>
      <c r="BC889" s="78"/>
      <c r="BD889" s="78"/>
      <c r="BE889" s="78"/>
      <c r="BF889" s="78"/>
      <c r="BG889" s="78"/>
      <c r="BH889" s="78"/>
      <c r="BI889" s="78"/>
      <c r="BJ889" s="78"/>
      <c r="BK889" s="78"/>
      <c r="BL889" s="78"/>
    </row>
    <row r="890" spans="1:64" ht="16">
      <c r="A890" s="78"/>
      <c r="B890" s="78"/>
      <c r="C890" s="144"/>
      <c r="D890" s="144"/>
      <c r="E890" s="78"/>
      <c r="F890" s="78"/>
      <c r="G890" s="78"/>
      <c r="H890" s="78"/>
      <c r="I890" s="78"/>
      <c r="J890" s="78"/>
      <c r="K890" s="78"/>
      <c r="L890" s="78"/>
      <c r="M890" s="78"/>
      <c r="N890" s="78"/>
      <c r="O890" s="78"/>
      <c r="P890" s="78"/>
      <c r="Q890" s="78"/>
      <c r="R890" s="78"/>
      <c r="S890" s="78"/>
      <c r="T890" s="78"/>
      <c r="U890" s="78"/>
      <c r="V890" s="78"/>
      <c r="W890" s="78"/>
      <c r="X890" s="78"/>
      <c r="Y890" s="78"/>
      <c r="Z890" s="78"/>
      <c r="AA890" s="78"/>
      <c r="AB890" s="78"/>
      <c r="AC890" s="78"/>
      <c r="AD890" s="78"/>
      <c r="AE890" s="78"/>
      <c r="AF890" s="78"/>
      <c r="AG890" s="78"/>
      <c r="AH890" s="78"/>
      <c r="AI890" s="78"/>
      <c r="AJ890" s="78"/>
      <c r="AK890" s="78"/>
      <c r="AL890" s="78"/>
      <c r="AM890" s="78"/>
      <c r="AN890" s="78"/>
      <c r="AO890" s="78"/>
      <c r="AP890" s="78"/>
      <c r="AQ890" s="78"/>
      <c r="AR890" s="78"/>
      <c r="AS890" s="78"/>
      <c r="AT890" s="78"/>
      <c r="AU890" s="78"/>
      <c r="AV890" s="78"/>
      <c r="AW890" s="78"/>
      <c r="AX890" s="78"/>
      <c r="AY890" s="78"/>
      <c r="AZ890" s="78"/>
      <c r="BA890" s="78"/>
      <c r="BB890" s="78"/>
      <c r="BC890" s="78"/>
      <c r="BD890" s="78"/>
      <c r="BE890" s="78"/>
      <c r="BF890" s="78"/>
      <c r="BG890" s="78"/>
      <c r="BH890" s="78"/>
      <c r="BI890" s="78"/>
      <c r="BJ890" s="78"/>
      <c r="BK890" s="78"/>
      <c r="BL890" s="78"/>
    </row>
    <row r="891" spans="1:64" ht="16">
      <c r="A891" s="78"/>
      <c r="B891" s="78"/>
      <c r="C891" s="144"/>
      <c r="D891" s="144"/>
      <c r="E891" s="78"/>
      <c r="F891" s="78"/>
      <c r="G891" s="78"/>
      <c r="H891" s="78"/>
      <c r="I891" s="78"/>
      <c r="J891" s="78"/>
      <c r="K891" s="78"/>
      <c r="L891" s="78"/>
      <c r="M891" s="78"/>
      <c r="N891" s="78"/>
      <c r="O891" s="78"/>
      <c r="P891" s="78"/>
      <c r="Q891" s="78"/>
      <c r="R891" s="78"/>
      <c r="S891" s="78"/>
      <c r="T891" s="78"/>
      <c r="U891" s="78"/>
      <c r="V891" s="78"/>
      <c r="W891" s="78"/>
      <c r="X891" s="78"/>
      <c r="Y891" s="78"/>
      <c r="Z891" s="78"/>
      <c r="AA891" s="78"/>
      <c r="AB891" s="78"/>
      <c r="AC891" s="78"/>
      <c r="AD891" s="78"/>
      <c r="AE891" s="78"/>
      <c r="AF891" s="78"/>
      <c r="AG891" s="78"/>
      <c r="AH891" s="78"/>
      <c r="AI891" s="78"/>
      <c r="AJ891" s="78"/>
      <c r="AK891" s="78"/>
      <c r="AL891" s="78"/>
      <c r="AM891" s="78"/>
      <c r="AN891" s="78"/>
      <c r="AO891" s="78"/>
      <c r="AP891" s="78"/>
      <c r="AQ891" s="78"/>
      <c r="AR891" s="78"/>
      <c r="AS891" s="78"/>
      <c r="AT891" s="78"/>
      <c r="AU891" s="78"/>
      <c r="AV891" s="78"/>
      <c r="AW891" s="78"/>
      <c r="AX891" s="78"/>
      <c r="AY891" s="78"/>
      <c r="AZ891" s="78"/>
      <c r="BA891" s="78"/>
      <c r="BB891" s="78"/>
      <c r="BC891" s="78"/>
      <c r="BD891" s="78"/>
      <c r="BE891" s="78"/>
      <c r="BF891" s="78"/>
      <c r="BG891" s="78"/>
      <c r="BH891" s="78"/>
      <c r="BI891" s="78"/>
      <c r="BJ891" s="78"/>
      <c r="BK891" s="78"/>
      <c r="BL891" s="78"/>
    </row>
    <row r="892" spans="1:64" ht="16">
      <c r="A892" s="78"/>
      <c r="B892" s="78"/>
      <c r="C892" s="144"/>
      <c r="D892" s="144"/>
      <c r="E892" s="78"/>
      <c r="F892" s="78"/>
      <c r="G892" s="78"/>
      <c r="H892" s="78"/>
      <c r="I892" s="78"/>
      <c r="J892" s="78"/>
      <c r="K892" s="78"/>
      <c r="L892" s="78"/>
      <c r="M892" s="78"/>
      <c r="N892" s="78"/>
      <c r="O892" s="78"/>
      <c r="P892" s="78"/>
      <c r="Q892" s="78"/>
      <c r="R892" s="78"/>
      <c r="S892" s="78"/>
      <c r="T892" s="78"/>
      <c r="U892" s="78"/>
      <c r="V892" s="78"/>
      <c r="W892" s="78"/>
      <c r="X892" s="78"/>
      <c r="Y892" s="78"/>
      <c r="Z892" s="78"/>
      <c r="AA892" s="78"/>
      <c r="AB892" s="78"/>
      <c r="AC892" s="78"/>
      <c r="AD892" s="78"/>
      <c r="AE892" s="78"/>
      <c r="AF892" s="78"/>
      <c r="AG892" s="78"/>
      <c r="AH892" s="78"/>
      <c r="AI892" s="78"/>
      <c r="AJ892" s="78"/>
      <c r="AK892" s="78"/>
      <c r="AL892" s="78"/>
      <c r="AM892" s="78"/>
      <c r="AN892" s="78"/>
      <c r="AO892" s="78"/>
      <c r="AP892" s="78"/>
      <c r="AQ892" s="78"/>
      <c r="AR892" s="78"/>
      <c r="AS892" s="78"/>
      <c r="AT892" s="78"/>
      <c r="AU892" s="78"/>
      <c r="AV892" s="78"/>
      <c r="AW892" s="78"/>
      <c r="AX892" s="78"/>
      <c r="AY892" s="78"/>
      <c r="AZ892" s="78"/>
      <c r="BA892" s="78"/>
      <c r="BB892" s="78"/>
      <c r="BC892" s="78"/>
      <c r="BD892" s="78"/>
      <c r="BE892" s="78"/>
      <c r="BF892" s="78"/>
      <c r="BG892" s="78"/>
      <c r="BH892" s="78"/>
      <c r="BI892" s="78"/>
      <c r="BJ892" s="78"/>
      <c r="BK892" s="78"/>
      <c r="BL892" s="78"/>
    </row>
    <row r="893" spans="1:64" ht="16">
      <c r="A893" s="78"/>
      <c r="B893" s="78"/>
      <c r="C893" s="144"/>
      <c r="D893" s="144"/>
      <c r="E893" s="78"/>
      <c r="F893" s="78"/>
      <c r="G893" s="78"/>
      <c r="H893" s="78"/>
      <c r="I893" s="78"/>
      <c r="J893" s="78"/>
      <c r="K893" s="78"/>
      <c r="L893" s="78"/>
      <c r="M893" s="78"/>
      <c r="N893" s="78"/>
      <c r="O893" s="78"/>
      <c r="P893" s="78"/>
      <c r="Q893" s="78"/>
      <c r="R893" s="78"/>
      <c r="S893" s="78"/>
      <c r="T893" s="78"/>
      <c r="U893" s="78"/>
      <c r="V893" s="78"/>
      <c r="W893" s="78"/>
      <c r="X893" s="78"/>
      <c r="Y893" s="78"/>
      <c r="Z893" s="78"/>
      <c r="AA893" s="78"/>
      <c r="AB893" s="78"/>
      <c r="AC893" s="78"/>
      <c r="AD893" s="78"/>
      <c r="AE893" s="78"/>
      <c r="AF893" s="78"/>
      <c r="AG893" s="78"/>
      <c r="AH893" s="78"/>
      <c r="AI893" s="78"/>
      <c r="AJ893" s="78"/>
      <c r="AK893" s="78"/>
      <c r="AL893" s="78"/>
      <c r="AM893" s="78"/>
      <c r="AN893" s="78"/>
      <c r="AO893" s="78"/>
      <c r="AP893" s="78"/>
      <c r="AQ893" s="78"/>
      <c r="AR893" s="78"/>
      <c r="AS893" s="78"/>
      <c r="AT893" s="78"/>
      <c r="AU893" s="78"/>
      <c r="AV893" s="78"/>
      <c r="AW893" s="78"/>
      <c r="AX893" s="78"/>
      <c r="AY893" s="78"/>
      <c r="AZ893" s="78"/>
      <c r="BA893" s="78"/>
      <c r="BB893" s="78"/>
      <c r="BC893" s="78"/>
      <c r="BD893" s="78"/>
      <c r="BE893" s="78"/>
      <c r="BF893" s="78"/>
      <c r="BG893" s="78"/>
      <c r="BH893" s="78"/>
      <c r="BI893" s="78"/>
      <c r="BJ893" s="78"/>
      <c r="BK893" s="78"/>
      <c r="BL893" s="78"/>
    </row>
    <row r="894" spans="1:64" ht="16">
      <c r="A894" s="78"/>
      <c r="B894" s="78"/>
      <c r="C894" s="144"/>
      <c r="D894" s="144"/>
      <c r="E894" s="78"/>
      <c r="F894" s="78"/>
      <c r="G894" s="78"/>
      <c r="H894" s="78"/>
      <c r="I894" s="78"/>
      <c r="J894" s="78"/>
      <c r="K894" s="78"/>
      <c r="L894" s="78"/>
      <c r="M894" s="78"/>
      <c r="N894" s="78"/>
      <c r="O894" s="78"/>
      <c r="P894" s="78"/>
      <c r="Q894" s="78"/>
      <c r="R894" s="78"/>
      <c r="S894" s="78"/>
      <c r="T894" s="78"/>
      <c r="U894" s="78"/>
      <c r="V894" s="78"/>
      <c r="W894" s="78"/>
      <c r="X894" s="78"/>
      <c r="Y894" s="78"/>
      <c r="Z894" s="78"/>
      <c r="AA894" s="78"/>
      <c r="AB894" s="78"/>
      <c r="AC894" s="78"/>
      <c r="AD894" s="78"/>
      <c r="AE894" s="78"/>
      <c r="AF894" s="78"/>
      <c r="AG894" s="78"/>
      <c r="AH894" s="78"/>
      <c r="AI894" s="78"/>
      <c r="AJ894" s="78"/>
      <c r="AK894" s="78"/>
      <c r="AL894" s="78"/>
      <c r="AM894" s="78"/>
      <c r="AN894" s="78"/>
      <c r="AO894" s="78"/>
      <c r="AP894" s="78"/>
      <c r="AQ894" s="78"/>
      <c r="AR894" s="78"/>
      <c r="AS894" s="78"/>
      <c r="AT894" s="78"/>
      <c r="AU894" s="78"/>
      <c r="AV894" s="78"/>
      <c r="AW894" s="78"/>
      <c r="AX894" s="78"/>
      <c r="AY894" s="78"/>
      <c r="AZ894" s="78"/>
      <c r="BA894" s="78"/>
      <c r="BB894" s="78"/>
      <c r="BC894" s="78"/>
      <c r="BD894" s="78"/>
      <c r="BE894" s="78"/>
      <c r="BF894" s="78"/>
      <c r="BG894" s="78"/>
      <c r="BH894" s="78"/>
      <c r="BI894" s="78"/>
      <c r="BJ894" s="78"/>
      <c r="BK894" s="78"/>
      <c r="BL894" s="78"/>
    </row>
    <row r="895" spans="1:64" ht="16">
      <c r="A895" s="78"/>
      <c r="B895" s="78"/>
      <c r="C895" s="144"/>
      <c r="D895" s="144"/>
      <c r="E895" s="78"/>
      <c r="F895" s="78"/>
      <c r="G895" s="78"/>
      <c r="H895" s="78"/>
      <c r="I895" s="78"/>
      <c r="J895" s="78"/>
      <c r="K895" s="78"/>
      <c r="L895" s="78"/>
      <c r="M895" s="78"/>
      <c r="N895" s="78"/>
      <c r="O895" s="78"/>
      <c r="P895" s="78"/>
      <c r="Q895" s="78"/>
      <c r="R895" s="78"/>
      <c r="S895" s="78"/>
      <c r="T895" s="78"/>
      <c r="U895" s="78"/>
      <c r="V895" s="78"/>
      <c r="W895" s="78"/>
      <c r="X895" s="78"/>
      <c r="Y895" s="78"/>
      <c r="Z895" s="78"/>
      <c r="AA895" s="78"/>
      <c r="AB895" s="78"/>
      <c r="AC895" s="78"/>
      <c r="AD895" s="78"/>
      <c r="AE895" s="78"/>
      <c r="AF895" s="78"/>
      <c r="AG895" s="78"/>
      <c r="AH895" s="78"/>
      <c r="AI895" s="78"/>
      <c r="AJ895" s="78"/>
      <c r="AK895" s="78"/>
      <c r="AL895" s="78"/>
      <c r="AM895" s="78"/>
      <c r="AN895" s="78"/>
      <c r="AO895" s="78"/>
      <c r="AP895" s="78"/>
      <c r="AQ895" s="78"/>
      <c r="AR895" s="78"/>
      <c r="AS895" s="78"/>
      <c r="AT895" s="78"/>
      <c r="AU895" s="78"/>
      <c r="AV895" s="78"/>
      <c r="AW895" s="78"/>
      <c r="AX895" s="78"/>
      <c r="AY895" s="78"/>
      <c r="AZ895" s="78"/>
      <c r="BA895" s="78"/>
      <c r="BB895" s="78"/>
      <c r="BC895" s="78"/>
      <c r="BD895" s="78"/>
      <c r="BE895" s="78"/>
      <c r="BF895" s="78"/>
      <c r="BG895" s="78"/>
      <c r="BH895" s="78"/>
      <c r="BI895" s="78"/>
      <c r="BJ895" s="78"/>
      <c r="BK895" s="78"/>
      <c r="BL895" s="78"/>
    </row>
    <row r="896" spans="1:64" ht="16">
      <c r="A896" s="78"/>
      <c r="B896" s="78"/>
      <c r="C896" s="144"/>
      <c r="D896" s="144"/>
      <c r="E896" s="78"/>
      <c r="F896" s="78"/>
      <c r="G896" s="78"/>
      <c r="H896" s="78"/>
      <c r="I896" s="78"/>
      <c r="J896" s="78"/>
      <c r="K896" s="78"/>
      <c r="L896" s="78"/>
      <c r="M896" s="78"/>
      <c r="N896" s="78"/>
      <c r="O896" s="78"/>
      <c r="P896" s="78"/>
      <c r="Q896" s="78"/>
      <c r="R896" s="78"/>
      <c r="S896" s="78"/>
      <c r="T896" s="78"/>
      <c r="U896" s="78"/>
      <c r="V896" s="78"/>
      <c r="W896" s="78"/>
      <c r="X896" s="78"/>
      <c r="Y896" s="78"/>
      <c r="Z896" s="78"/>
      <c r="AA896" s="78"/>
      <c r="AB896" s="78"/>
      <c r="AC896" s="78"/>
      <c r="AD896" s="78"/>
      <c r="AE896" s="78"/>
      <c r="AF896" s="78"/>
      <c r="AG896" s="78"/>
      <c r="AH896" s="78"/>
      <c r="AI896" s="78"/>
      <c r="AJ896" s="78"/>
      <c r="AK896" s="78"/>
      <c r="AL896" s="78"/>
      <c r="AM896" s="78"/>
      <c r="AN896" s="78"/>
      <c r="AO896" s="78"/>
      <c r="AP896" s="78"/>
      <c r="AQ896" s="78"/>
      <c r="AR896" s="78"/>
      <c r="AS896" s="78"/>
      <c r="AT896" s="78"/>
      <c r="AU896" s="78"/>
      <c r="AV896" s="78"/>
      <c r="AW896" s="78"/>
      <c r="AX896" s="78"/>
      <c r="AY896" s="78"/>
      <c r="AZ896" s="78"/>
      <c r="BA896" s="78"/>
      <c r="BB896" s="78"/>
      <c r="BC896" s="78"/>
      <c r="BD896" s="78"/>
      <c r="BE896" s="78"/>
      <c r="BF896" s="78"/>
      <c r="BG896" s="78"/>
      <c r="BH896" s="78"/>
      <c r="BI896" s="78"/>
      <c r="BJ896" s="78"/>
      <c r="BK896" s="78"/>
      <c r="BL896" s="78"/>
    </row>
    <row r="897" spans="1:64" ht="16">
      <c r="A897" s="78"/>
      <c r="B897" s="78"/>
      <c r="C897" s="144"/>
      <c r="D897" s="144"/>
      <c r="E897" s="78"/>
      <c r="F897" s="78"/>
      <c r="G897" s="78"/>
      <c r="H897" s="78"/>
      <c r="I897" s="78"/>
      <c r="J897" s="78"/>
      <c r="K897" s="78"/>
      <c r="L897" s="78"/>
      <c r="M897" s="78"/>
      <c r="N897" s="78"/>
      <c r="O897" s="78"/>
      <c r="P897" s="78"/>
      <c r="Q897" s="78"/>
      <c r="R897" s="78"/>
      <c r="S897" s="78"/>
      <c r="T897" s="78"/>
      <c r="U897" s="78"/>
      <c r="V897" s="78"/>
      <c r="W897" s="78"/>
      <c r="X897" s="78"/>
      <c r="Y897" s="78"/>
      <c r="Z897" s="78"/>
      <c r="AA897" s="78"/>
      <c r="AB897" s="78"/>
      <c r="AC897" s="78"/>
      <c r="AD897" s="78"/>
      <c r="AE897" s="78"/>
      <c r="AF897" s="78"/>
      <c r="AG897" s="78"/>
      <c r="AH897" s="78"/>
      <c r="AI897" s="78"/>
      <c r="AJ897" s="78"/>
      <c r="AK897" s="78"/>
      <c r="AL897" s="78"/>
      <c r="AM897" s="78"/>
      <c r="AN897" s="78"/>
      <c r="AO897" s="78"/>
      <c r="AP897" s="78"/>
      <c r="AQ897" s="78"/>
      <c r="AR897" s="78"/>
      <c r="AS897" s="78"/>
      <c r="AT897" s="78"/>
      <c r="AU897" s="78"/>
      <c r="AV897" s="78"/>
      <c r="AW897" s="78"/>
      <c r="AX897" s="78"/>
      <c r="AY897" s="78"/>
      <c r="AZ897" s="78"/>
      <c r="BA897" s="78"/>
      <c r="BB897" s="78"/>
      <c r="BC897" s="78"/>
      <c r="BD897" s="78"/>
      <c r="BE897" s="78"/>
      <c r="BF897" s="78"/>
      <c r="BG897" s="78"/>
      <c r="BH897" s="78"/>
      <c r="BI897" s="78"/>
      <c r="BJ897" s="78"/>
      <c r="BK897" s="78"/>
      <c r="BL897" s="78"/>
    </row>
    <row r="898" spans="1:64" ht="16">
      <c r="A898" s="78"/>
      <c r="B898" s="78"/>
      <c r="C898" s="144"/>
      <c r="D898" s="144"/>
      <c r="E898" s="78"/>
      <c r="F898" s="78"/>
      <c r="G898" s="78"/>
      <c r="H898" s="78"/>
      <c r="I898" s="78"/>
      <c r="J898" s="78"/>
      <c r="K898" s="78"/>
      <c r="L898" s="78"/>
      <c r="M898" s="78"/>
      <c r="N898" s="78"/>
      <c r="O898" s="78"/>
      <c r="P898" s="78"/>
      <c r="Q898" s="78"/>
      <c r="R898" s="78"/>
      <c r="S898" s="78"/>
      <c r="T898" s="78"/>
      <c r="U898" s="78"/>
      <c r="V898" s="78"/>
      <c r="W898" s="78"/>
      <c r="X898" s="78"/>
      <c r="Y898" s="78"/>
      <c r="Z898" s="78"/>
      <c r="AA898" s="78"/>
      <c r="AB898" s="78"/>
      <c r="AC898" s="78"/>
      <c r="AD898" s="78"/>
      <c r="AE898" s="78"/>
      <c r="AF898" s="78"/>
      <c r="AG898" s="78"/>
      <c r="AH898" s="78"/>
      <c r="AI898" s="78"/>
      <c r="AJ898" s="78"/>
      <c r="AK898" s="78"/>
      <c r="AL898" s="78"/>
      <c r="AM898" s="78"/>
      <c r="AN898" s="78"/>
      <c r="AO898" s="78"/>
      <c r="AP898" s="78"/>
      <c r="AQ898" s="78"/>
      <c r="AR898" s="78"/>
      <c r="AS898" s="78"/>
      <c r="AT898" s="78"/>
      <c r="AU898" s="78"/>
      <c r="AV898" s="78"/>
      <c r="AW898" s="78"/>
      <c r="AX898" s="78"/>
      <c r="AY898" s="78"/>
      <c r="AZ898" s="78"/>
      <c r="BA898" s="78"/>
      <c r="BB898" s="78"/>
      <c r="BC898" s="78"/>
      <c r="BD898" s="78"/>
      <c r="BE898" s="78"/>
      <c r="BF898" s="78"/>
      <c r="BG898" s="78"/>
      <c r="BH898" s="78"/>
      <c r="BI898" s="78"/>
      <c r="BJ898" s="78"/>
      <c r="BK898" s="78"/>
      <c r="BL898" s="78"/>
    </row>
    <row r="899" spans="1:64" ht="16">
      <c r="A899" s="78"/>
      <c r="B899" s="78"/>
      <c r="C899" s="144"/>
      <c r="D899" s="144"/>
      <c r="E899" s="78"/>
      <c r="F899" s="78"/>
      <c r="G899" s="78"/>
      <c r="H899" s="78"/>
      <c r="I899" s="78"/>
      <c r="J899" s="78"/>
      <c r="K899" s="78"/>
      <c r="L899" s="78"/>
      <c r="M899" s="78"/>
      <c r="N899" s="78"/>
      <c r="O899" s="78"/>
      <c r="P899" s="78"/>
      <c r="Q899" s="78"/>
      <c r="R899" s="78"/>
      <c r="S899" s="78"/>
      <c r="T899" s="78"/>
      <c r="U899" s="78"/>
      <c r="V899" s="78"/>
      <c r="W899" s="78"/>
      <c r="X899" s="78"/>
      <c r="Y899" s="78"/>
      <c r="Z899" s="78"/>
      <c r="AA899" s="78"/>
      <c r="AB899" s="78"/>
      <c r="AC899" s="78"/>
      <c r="AD899" s="78"/>
      <c r="AE899" s="78"/>
      <c r="AF899" s="78"/>
      <c r="AG899" s="78"/>
      <c r="AH899" s="78"/>
      <c r="AI899" s="78"/>
      <c r="AJ899" s="78"/>
      <c r="AK899" s="78"/>
      <c r="AL899" s="78"/>
      <c r="AM899" s="78"/>
      <c r="AN899" s="78"/>
      <c r="AO899" s="78"/>
      <c r="AP899" s="78"/>
      <c r="AQ899" s="78"/>
      <c r="AR899" s="78"/>
      <c r="AS899" s="78"/>
      <c r="AT899" s="78"/>
      <c r="AU899" s="78"/>
      <c r="AV899" s="78"/>
      <c r="AW899" s="78"/>
      <c r="AX899" s="78"/>
      <c r="AY899" s="78"/>
      <c r="AZ899" s="78"/>
      <c r="BA899" s="78"/>
      <c r="BB899" s="78"/>
      <c r="BC899" s="78"/>
      <c r="BD899" s="78"/>
      <c r="BE899" s="78"/>
      <c r="BF899" s="78"/>
      <c r="BG899" s="78"/>
      <c r="BH899" s="78"/>
      <c r="BI899" s="78"/>
      <c r="BJ899" s="78"/>
      <c r="BK899" s="78"/>
      <c r="BL899" s="78"/>
    </row>
    <row r="900" spans="1:64" ht="16">
      <c r="A900" s="78"/>
      <c r="B900" s="78"/>
      <c r="C900" s="144"/>
      <c r="D900" s="144"/>
      <c r="E900" s="78"/>
      <c r="F900" s="78"/>
      <c r="G900" s="78"/>
      <c r="H900" s="78"/>
      <c r="I900" s="78"/>
      <c r="J900" s="78"/>
      <c r="K900" s="78"/>
      <c r="L900" s="78"/>
      <c r="M900" s="78"/>
      <c r="N900" s="78"/>
      <c r="O900" s="78"/>
      <c r="P900" s="78"/>
      <c r="Q900" s="78"/>
      <c r="R900" s="78"/>
      <c r="S900" s="78"/>
      <c r="T900" s="78"/>
      <c r="U900" s="78"/>
      <c r="V900" s="78"/>
      <c r="W900" s="78"/>
      <c r="X900" s="78"/>
      <c r="Y900" s="78"/>
      <c r="Z900" s="78"/>
      <c r="AA900" s="78"/>
      <c r="AB900" s="78"/>
      <c r="AC900" s="78"/>
      <c r="AD900" s="78"/>
      <c r="AE900" s="78"/>
      <c r="AF900" s="78"/>
      <c r="AG900" s="78"/>
      <c r="AH900" s="78"/>
      <c r="AI900" s="78"/>
      <c r="AJ900" s="78"/>
      <c r="AK900" s="78"/>
      <c r="AL900" s="78"/>
      <c r="AM900" s="78"/>
      <c r="AN900" s="78"/>
      <c r="AO900" s="78"/>
      <c r="AP900" s="78"/>
      <c r="AQ900" s="78"/>
      <c r="AR900" s="78"/>
      <c r="AS900" s="78"/>
      <c r="AT900" s="78"/>
      <c r="AU900" s="78"/>
      <c r="AV900" s="78"/>
      <c r="AW900" s="78"/>
      <c r="AX900" s="78"/>
      <c r="AY900" s="78"/>
      <c r="AZ900" s="78"/>
      <c r="BA900" s="78"/>
      <c r="BB900" s="78"/>
      <c r="BC900" s="78"/>
      <c r="BD900" s="78"/>
      <c r="BE900" s="78"/>
      <c r="BF900" s="78"/>
      <c r="BG900" s="78"/>
      <c r="BH900" s="78"/>
      <c r="BI900" s="78"/>
      <c r="BJ900" s="78"/>
      <c r="BK900" s="78"/>
      <c r="BL900" s="78"/>
    </row>
    <row r="901" spans="1:64" ht="16">
      <c r="A901" s="78"/>
      <c r="B901" s="78"/>
      <c r="C901" s="144"/>
      <c r="D901" s="144"/>
      <c r="E901" s="78"/>
      <c r="F901" s="78"/>
      <c r="G901" s="78"/>
      <c r="H901" s="78"/>
      <c r="I901" s="78"/>
      <c r="J901" s="78"/>
      <c r="K901" s="78"/>
      <c r="L901" s="78"/>
      <c r="M901" s="78"/>
      <c r="N901" s="78"/>
      <c r="O901" s="78"/>
      <c r="P901" s="78"/>
      <c r="Q901" s="78"/>
      <c r="R901" s="78"/>
      <c r="S901" s="78"/>
      <c r="T901" s="78"/>
      <c r="U901" s="78"/>
      <c r="V901" s="78"/>
      <c r="W901" s="78"/>
      <c r="X901" s="78"/>
      <c r="Y901" s="78"/>
      <c r="Z901" s="78"/>
      <c r="AA901" s="78"/>
      <c r="AB901" s="78"/>
      <c r="AC901" s="78"/>
      <c r="AD901" s="78"/>
      <c r="AE901" s="78"/>
      <c r="AF901" s="78"/>
      <c r="AG901" s="78"/>
      <c r="AH901" s="78"/>
      <c r="AI901" s="78"/>
      <c r="AJ901" s="78"/>
      <c r="AK901" s="78"/>
      <c r="AL901" s="78"/>
      <c r="AM901" s="78"/>
      <c r="AN901" s="78"/>
      <c r="AO901" s="78"/>
      <c r="AP901" s="78"/>
      <c r="AQ901" s="78"/>
      <c r="AR901" s="78"/>
      <c r="AS901" s="78"/>
      <c r="AT901" s="78"/>
      <c r="AU901" s="78"/>
      <c r="AV901" s="78"/>
      <c r="AW901" s="78"/>
      <c r="AX901" s="78"/>
      <c r="AY901" s="78"/>
      <c r="AZ901" s="78"/>
      <c r="BA901" s="78"/>
      <c r="BB901" s="78"/>
      <c r="BC901" s="78"/>
      <c r="BD901" s="78"/>
      <c r="BE901" s="78"/>
      <c r="BF901" s="78"/>
      <c r="BG901" s="78"/>
      <c r="BH901" s="78"/>
      <c r="BI901" s="78"/>
      <c r="BJ901" s="78"/>
      <c r="BK901" s="78"/>
      <c r="BL901" s="78"/>
    </row>
    <row r="902" spans="1:64" ht="16">
      <c r="A902" s="78"/>
      <c r="B902" s="78"/>
      <c r="C902" s="144"/>
      <c r="D902" s="144"/>
      <c r="E902" s="78"/>
      <c r="F902" s="78"/>
      <c r="G902" s="78"/>
      <c r="H902" s="78"/>
      <c r="I902" s="78"/>
      <c r="J902" s="78"/>
      <c r="K902" s="78"/>
      <c r="L902" s="78"/>
      <c r="M902" s="78"/>
      <c r="N902" s="78"/>
      <c r="O902" s="78"/>
      <c r="P902" s="78"/>
      <c r="Q902" s="78"/>
      <c r="R902" s="78"/>
      <c r="S902" s="78"/>
      <c r="T902" s="78"/>
      <c r="U902" s="78"/>
      <c r="V902" s="78"/>
      <c r="W902" s="78"/>
      <c r="X902" s="78"/>
      <c r="Y902" s="78"/>
      <c r="Z902" s="78"/>
      <c r="AA902" s="78"/>
      <c r="AB902" s="78"/>
      <c r="AC902" s="78"/>
      <c r="AD902" s="78"/>
      <c r="AE902" s="78"/>
      <c r="AF902" s="78"/>
      <c r="AG902" s="78"/>
      <c r="AH902" s="78"/>
      <c r="AI902" s="78"/>
      <c r="AJ902" s="78"/>
      <c r="AK902" s="78"/>
      <c r="AL902" s="78"/>
      <c r="AM902" s="78"/>
      <c r="AN902" s="78"/>
      <c r="AO902" s="78"/>
      <c r="AP902" s="78"/>
      <c r="AQ902" s="78"/>
      <c r="AR902" s="78"/>
      <c r="AS902" s="78"/>
      <c r="AT902" s="78"/>
      <c r="AU902" s="78"/>
      <c r="AV902" s="78"/>
      <c r="AW902" s="78"/>
      <c r="AX902" s="78"/>
      <c r="AY902" s="78"/>
      <c r="AZ902" s="78"/>
      <c r="BA902" s="78"/>
      <c r="BB902" s="78"/>
      <c r="BC902" s="78"/>
      <c r="BD902" s="78"/>
      <c r="BE902" s="78"/>
      <c r="BF902" s="78"/>
      <c r="BG902" s="78"/>
      <c r="BH902" s="78"/>
      <c r="BI902" s="78"/>
      <c r="BJ902" s="78"/>
      <c r="BK902" s="78"/>
      <c r="BL902" s="78"/>
    </row>
    <row r="903" spans="1:64" ht="16">
      <c r="A903" s="78"/>
      <c r="B903" s="78"/>
      <c r="C903" s="144"/>
      <c r="D903" s="144"/>
      <c r="E903" s="78"/>
      <c r="F903" s="78"/>
      <c r="G903" s="78"/>
      <c r="H903" s="78"/>
      <c r="I903" s="78"/>
      <c r="J903" s="78"/>
      <c r="K903" s="78"/>
      <c r="L903" s="78"/>
      <c r="M903" s="78"/>
      <c r="N903" s="78"/>
      <c r="O903" s="78"/>
      <c r="P903" s="78"/>
      <c r="Q903" s="78"/>
      <c r="R903" s="78"/>
      <c r="S903" s="78"/>
      <c r="T903" s="78"/>
      <c r="U903" s="78"/>
      <c r="V903" s="78"/>
      <c r="W903" s="78"/>
      <c r="X903" s="78"/>
      <c r="Y903" s="78"/>
      <c r="Z903" s="78"/>
      <c r="AA903" s="78"/>
      <c r="AB903" s="78"/>
      <c r="AC903" s="78"/>
      <c r="AD903" s="78"/>
      <c r="AE903" s="78"/>
      <c r="AF903" s="78"/>
      <c r="AG903" s="78"/>
      <c r="AH903" s="78"/>
      <c r="AI903" s="78"/>
      <c r="AJ903" s="78"/>
      <c r="AK903" s="78"/>
      <c r="AL903" s="78"/>
      <c r="AM903" s="78"/>
      <c r="AN903" s="78"/>
      <c r="AO903" s="78"/>
      <c r="AP903" s="78"/>
      <c r="AQ903" s="78"/>
      <c r="AR903" s="78"/>
      <c r="AS903" s="78"/>
      <c r="AT903" s="78"/>
      <c r="AU903" s="78"/>
      <c r="AV903" s="78"/>
      <c r="AW903" s="78"/>
      <c r="AX903" s="78"/>
      <c r="AY903" s="78"/>
      <c r="AZ903" s="78"/>
      <c r="BA903" s="78"/>
      <c r="BB903" s="78"/>
      <c r="BC903" s="78"/>
      <c r="BD903" s="78"/>
      <c r="BE903" s="78"/>
      <c r="BF903" s="78"/>
      <c r="BG903" s="78"/>
      <c r="BH903" s="78"/>
      <c r="BI903" s="78"/>
      <c r="BJ903" s="78"/>
      <c r="BK903" s="78"/>
      <c r="BL903" s="78"/>
    </row>
    <row r="904" spans="1:64" ht="16">
      <c r="A904" s="78"/>
      <c r="B904" s="78"/>
      <c r="C904" s="144"/>
      <c r="D904" s="144"/>
      <c r="E904" s="78"/>
      <c r="F904" s="78"/>
      <c r="G904" s="78"/>
      <c r="H904" s="78"/>
      <c r="I904" s="78"/>
      <c r="J904" s="78"/>
      <c r="K904" s="78"/>
      <c r="L904" s="78"/>
      <c r="M904" s="78"/>
      <c r="N904" s="78"/>
      <c r="O904" s="78"/>
      <c r="P904" s="78"/>
      <c r="Q904" s="78"/>
      <c r="R904" s="78"/>
      <c r="S904" s="78"/>
      <c r="T904" s="78"/>
      <c r="U904" s="78"/>
      <c r="V904" s="78"/>
      <c r="W904" s="78"/>
      <c r="X904" s="78"/>
      <c r="Y904" s="78"/>
      <c r="Z904" s="78"/>
      <c r="AA904" s="78"/>
      <c r="AB904" s="78"/>
      <c r="AC904" s="78"/>
      <c r="AD904" s="78"/>
      <c r="AE904" s="78"/>
      <c r="AF904" s="78"/>
      <c r="AG904" s="78"/>
      <c r="AH904" s="78"/>
      <c r="AI904" s="78"/>
      <c r="AJ904" s="78"/>
      <c r="AK904" s="78"/>
      <c r="AL904" s="78"/>
      <c r="AM904" s="78"/>
      <c r="AN904" s="78"/>
      <c r="AO904" s="78"/>
      <c r="AP904" s="78"/>
      <c r="AQ904" s="78"/>
      <c r="AR904" s="78"/>
      <c r="AS904" s="78"/>
      <c r="AT904" s="78"/>
      <c r="AU904" s="78"/>
      <c r="AV904" s="78"/>
      <c r="AW904" s="78"/>
      <c r="AX904" s="78"/>
      <c r="AY904" s="78"/>
      <c r="AZ904" s="78"/>
      <c r="BA904" s="78"/>
      <c r="BB904" s="78"/>
      <c r="BC904" s="78"/>
      <c r="BD904" s="78"/>
      <c r="BE904" s="78"/>
      <c r="BF904" s="78"/>
      <c r="BG904" s="78"/>
      <c r="BH904" s="78"/>
      <c r="BI904" s="78"/>
      <c r="BJ904" s="78"/>
      <c r="BK904" s="78"/>
      <c r="BL904" s="78"/>
    </row>
    <row r="905" spans="1:64" ht="16">
      <c r="A905" s="78"/>
      <c r="B905" s="78"/>
      <c r="C905" s="144"/>
      <c r="D905" s="144"/>
      <c r="E905" s="78"/>
      <c r="F905" s="78"/>
      <c r="G905" s="78"/>
      <c r="H905" s="78"/>
      <c r="I905" s="78"/>
      <c r="J905" s="78"/>
      <c r="K905" s="78"/>
      <c r="L905" s="78"/>
      <c r="M905" s="78"/>
      <c r="N905" s="78"/>
      <c r="O905" s="78"/>
      <c r="P905" s="78"/>
      <c r="Q905" s="78"/>
      <c r="R905" s="78"/>
      <c r="S905" s="78"/>
      <c r="T905" s="78"/>
      <c r="U905" s="78"/>
      <c r="V905" s="78"/>
      <c r="W905" s="78"/>
      <c r="X905" s="78"/>
      <c r="Y905" s="78"/>
      <c r="Z905" s="78"/>
      <c r="AA905" s="78"/>
      <c r="AB905" s="78"/>
      <c r="AC905" s="78"/>
      <c r="AD905" s="78"/>
      <c r="AE905" s="78"/>
      <c r="AF905" s="78"/>
      <c r="AG905" s="78"/>
      <c r="AH905" s="78"/>
      <c r="AI905" s="78"/>
      <c r="AJ905" s="78"/>
      <c r="AK905" s="78"/>
      <c r="AL905" s="78"/>
      <c r="AM905" s="78"/>
      <c r="AN905" s="78"/>
      <c r="AO905" s="78"/>
      <c r="AP905" s="78"/>
      <c r="AQ905" s="78"/>
      <c r="AR905" s="78"/>
      <c r="AS905" s="78"/>
      <c r="AT905" s="78"/>
      <c r="AU905" s="78"/>
      <c r="AV905" s="78"/>
      <c r="AW905" s="78"/>
      <c r="AX905" s="78"/>
      <c r="AY905" s="78"/>
      <c r="AZ905" s="78"/>
      <c r="BA905" s="78"/>
      <c r="BB905" s="78"/>
      <c r="BC905" s="78"/>
      <c r="BD905" s="78"/>
      <c r="BE905" s="78"/>
      <c r="BF905" s="78"/>
      <c r="BG905" s="78"/>
      <c r="BH905" s="78"/>
      <c r="BI905" s="78"/>
      <c r="BJ905" s="78"/>
      <c r="BK905" s="78"/>
      <c r="BL905" s="78"/>
    </row>
    <row r="906" spans="1:64" ht="16">
      <c r="A906" s="78"/>
      <c r="B906" s="78"/>
      <c r="C906" s="144"/>
      <c r="D906" s="144"/>
      <c r="E906" s="78"/>
      <c r="F906" s="78"/>
      <c r="G906" s="78"/>
      <c r="H906" s="78"/>
      <c r="I906" s="78"/>
      <c r="J906" s="78"/>
      <c r="K906" s="78"/>
      <c r="L906" s="78"/>
      <c r="M906" s="78"/>
      <c r="N906" s="78"/>
      <c r="O906" s="78"/>
      <c r="P906" s="78"/>
      <c r="Q906" s="78"/>
      <c r="R906" s="78"/>
      <c r="S906" s="78"/>
      <c r="T906" s="78"/>
      <c r="U906" s="78"/>
      <c r="V906" s="78"/>
      <c r="W906" s="78"/>
      <c r="X906" s="78"/>
      <c r="Y906" s="78"/>
      <c r="Z906" s="78"/>
      <c r="AA906" s="78"/>
      <c r="AB906" s="78"/>
      <c r="AC906" s="78"/>
      <c r="AD906" s="78"/>
      <c r="AE906" s="78"/>
      <c r="AF906" s="78"/>
      <c r="AG906" s="78"/>
      <c r="AH906" s="78"/>
      <c r="AI906" s="78"/>
      <c r="AJ906" s="78"/>
      <c r="AK906" s="78"/>
      <c r="AL906" s="78"/>
      <c r="AM906" s="78"/>
      <c r="AN906" s="78"/>
      <c r="AO906" s="78"/>
      <c r="AP906" s="78"/>
      <c r="AQ906" s="78"/>
      <c r="AR906" s="78"/>
      <c r="AS906" s="78"/>
      <c r="AT906" s="78"/>
      <c r="AU906" s="78"/>
      <c r="AV906" s="78"/>
      <c r="AW906" s="78"/>
      <c r="AX906" s="78"/>
      <c r="AY906" s="78"/>
      <c r="AZ906" s="78"/>
      <c r="BA906" s="78"/>
      <c r="BB906" s="78"/>
      <c r="BC906" s="78"/>
      <c r="BD906" s="78"/>
      <c r="BE906" s="78"/>
      <c r="BF906" s="78"/>
      <c r="BG906" s="78"/>
      <c r="BH906" s="78"/>
      <c r="BI906" s="78"/>
      <c r="BJ906" s="78"/>
      <c r="BK906" s="78"/>
      <c r="BL906" s="78"/>
    </row>
    <row r="907" spans="1:64" ht="16">
      <c r="A907" s="78"/>
      <c r="B907" s="78"/>
      <c r="C907" s="144"/>
      <c r="D907" s="144"/>
      <c r="E907" s="78"/>
      <c r="F907" s="78"/>
      <c r="G907" s="78"/>
      <c r="H907" s="78"/>
      <c r="I907" s="78"/>
      <c r="J907" s="78"/>
      <c r="K907" s="78"/>
      <c r="L907" s="78"/>
      <c r="M907" s="78"/>
      <c r="N907" s="78"/>
      <c r="O907" s="78"/>
      <c r="P907" s="78"/>
      <c r="Q907" s="78"/>
      <c r="R907" s="78"/>
      <c r="S907" s="78"/>
      <c r="T907" s="78"/>
      <c r="U907" s="78"/>
      <c r="V907" s="78"/>
      <c r="W907" s="78"/>
      <c r="X907" s="78"/>
      <c r="Y907" s="78"/>
      <c r="Z907" s="78"/>
      <c r="AA907" s="78"/>
      <c r="AB907" s="78"/>
      <c r="AC907" s="78"/>
      <c r="AD907" s="78"/>
      <c r="AE907" s="78"/>
      <c r="AF907" s="78"/>
      <c r="AG907" s="78"/>
      <c r="AH907" s="78"/>
      <c r="AI907" s="78"/>
      <c r="AJ907" s="78"/>
      <c r="AK907" s="78"/>
      <c r="AL907" s="78"/>
      <c r="AM907" s="78"/>
      <c r="AN907" s="78"/>
      <c r="AO907" s="78"/>
      <c r="AP907" s="78"/>
      <c r="AQ907" s="78"/>
      <c r="AR907" s="78"/>
      <c r="AS907" s="78"/>
      <c r="AT907" s="78"/>
      <c r="AU907" s="78"/>
      <c r="AV907" s="78"/>
      <c r="AW907" s="78"/>
      <c r="AX907" s="78"/>
      <c r="AY907" s="78"/>
      <c r="AZ907" s="78"/>
      <c r="BA907" s="78"/>
      <c r="BB907" s="78"/>
      <c r="BC907" s="78"/>
      <c r="BD907" s="78"/>
      <c r="BE907" s="78"/>
      <c r="BF907" s="78"/>
      <c r="BG907" s="78"/>
      <c r="BH907" s="78"/>
      <c r="BI907" s="78"/>
      <c r="BJ907" s="78"/>
      <c r="BK907" s="78"/>
      <c r="BL907" s="78"/>
    </row>
    <row r="908" spans="1:64" ht="16">
      <c r="A908" s="78"/>
      <c r="B908" s="78"/>
      <c r="C908" s="144"/>
      <c r="D908" s="144"/>
      <c r="E908" s="78"/>
      <c r="F908" s="78"/>
      <c r="G908" s="78"/>
      <c r="H908" s="78"/>
      <c r="I908" s="78"/>
      <c r="J908" s="78"/>
      <c r="K908" s="78"/>
      <c r="L908" s="78"/>
      <c r="M908" s="78"/>
      <c r="N908" s="78"/>
      <c r="O908" s="78"/>
      <c r="P908" s="78"/>
      <c r="Q908" s="78"/>
      <c r="R908" s="78"/>
      <c r="S908" s="78"/>
      <c r="T908" s="78"/>
      <c r="U908" s="78"/>
      <c r="V908" s="78"/>
      <c r="W908" s="78"/>
      <c r="X908" s="78"/>
      <c r="Y908" s="78"/>
      <c r="Z908" s="78"/>
      <c r="AA908" s="78"/>
      <c r="AB908" s="78"/>
      <c r="AC908" s="78"/>
      <c r="AD908" s="78"/>
      <c r="AE908" s="78"/>
      <c r="AF908" s="78"/>
      <c r="AG908" s="78"/>
      <c r="AH908" s="78"/>
      <c r="AI908" s="78"/>
      <c r="AJ908" s="78"/>
      <c r="AK908" s="78"/>
      <c r="AL908" s="78"/>
      <c r="AM908" s="78"/>
      <c r="AN908" s="78"/>
      <c r="AO908" s="78"/>
      <c r="AP908" s="78"/>
      <c r="AQ908" s="78"/>
      <c r="AR908" s="78"/>
      <c r="AS908" s="78"/>
      <c r="AT908" s="78"/>
      <c r="AU908" s="78"/>
      <c r="AV908" s="78"/>
      <c r="AW908" s="78"/>
      <c r="AX908" s="78"/>
      <c r="AY908" s="78"/>
      <c r="AZ908" s="78"/>
      <c r="BA908" s="78"/>
      <c r="BB908" s="78"/>
      <c r="BC908" s="78"/>
      <c r="BD908" s="78"/>
      <c r="BE908" s="78"/>
      <c r="BF908" s="78"/>
      <c r="BG908" s="78"/>
      <c r="BH908" s="78"/>
      <c r="BI908" s="78"/>
      <c r="BJ908" s="78"/>
      <c r="BK908" s="78"/>
      <c r="BL908" s="78"/>
    </row>
    <row r="909" spans="1:64" ht="16">
      <c r="A909" s="78"/>
      <c r="B909" s="78"/>
      <c r="C909" s="144"/>
      <c r="D909" s="144"/>
      <c r="E909" s="78"/>
      <c r="F909" s="78"/>
      <c r="G909" s="78"/>
      <c r="H909" s="78"/>
      <c r="I909" s="78"/>
      <c r="J909" s="78"/>
      <c r="K909" s="78"/>
      <c r="L909" s="78"/>
      <c r="M909" s="78"/>
      <c r="N909" s="78"/>
      <c r="O909" s="78"/>
      <c r="P909" s="78"/>
      <c r="Q909" s="78"/>
      <c r="R909" s="78"/>
      <c r="S909" s="78"/>
      <c r="T909" s="78"/>
      <c r="U909" s="78"/>
      <c r="V909" s="78"/>
      <c r="W909" s="78"/>
      <c r="X909" s="78"/>
      <c r="Y909" s="78"/>
      <c r="Z909" s="78"/>
      <c r="AA909" s="78"/>
      <c r="AB909" s="78"/>
      <c r="AC909" s="78"/>
      <c r="AD909" s="78"/>
      <c r="AE909" s="78"/>
      <c r="AF909" s="78"/>
      <c r="AG909" s="78"/>
      <c r="AH909" s="78"/>
      <c r="AI909" s="78"/>
      <c r="AJ909" s="78"/>
      <c r="AK909" s="78"/>
      <c r="AL909" s="78"/>
      <c r="AM909" s="78"/>
      <c r="AN909" s="78"/>
      <c r="AO909" s="78"/>
      <c r="AP909" s="78"/>
      <c r="AQ909" s="78"/>
      <c r="AR909" s="78"/>
      <c r="AS909" s="78"/>
      <c r="AT909" s="78"/>
      <c r="AU909" s="78"/>
      <c r="AV909" s="78"/>
      <c r="AW909" s="78"/>
      <c r="AX909" s="78"/>
      <c r="AY909" s="78"/>
      <c r="AZ909" s="78"/>
      <c r="BA909" s="78"/>
      <c r="BB909" s="78"/>
      <c r="BC909" s="78"/>
      <c r="BD909" s="78"/>
      <c r="BE909" s="78"/>
      <c r="BF909" s="78"/>
      <c r="BG909" s="78"/>
      <c r="BH909" s="78"/>
      <c r="BI909" s="78"/>
      <c r="BJ909" s="78"/>
      <c r="BK909" s="78"/>
      <c r="BL909" s="78"/>
    </row>
    <row r="910" spans="1:64" ht="16">
      <c r="A910" s="78"/>
      <c r="B910" s="78"/>
      <c r="C910" s="144"/>
      <c r="D910" s="144"/>
      <c r="E910" s="78"/>
      <c r="F910" s="78"/>
      <c r="G910" s="78"/>
      <c r="H910" s="78"/>
      <c r="I910" s="78"/>
      <c r="J910" s="78"/>
      <c r="K910" s="78"/>
      <c r="L910" s="78"/>
      <c r="M910" s="78"/>
      <c r="N910" s="78"/>
      <c r="O910" s="78"/>
      <c r="P910" s="78"/>
      <c r="Q910" s="78"/>
      <c r="R910" s="78"/>
      <c r="S910" s="78"/>
      <c r="T910" s="78"/>
      <c r="U910" s="78"/>
      <c r="V910" s="78"/>
      <c r="W910" s="78"/>
      <c r="X910" s="78"/>
      <c r="Y910" s="78"/>
      <c r="Z910" s="78"/>
      <c r="AA910" s="78"/>
      <c r="AB910" s="78"/>
      <c r="AC910" s="78"/>
      <c r="AD910" s="78"/>
      <c r="AE910" s="78"/>
      <c r="AF910" s="78"/>
      <c r="AG910" s="78"/>
      <c r="AH910" s="78"/>
      <c r="AI910" s="78"/>
      <c r="AJ910" s="78"/>
      <c r="AK910" s="78"/>
      <c r="AL910" s="78"/>
      <c r="AM910" s="78"/>
      <c r="AN910" s="78"/>
      <c r="AO910" s="78"/>
      <c r="AP910" s="78"/>
      <c r="AQ910" s="78"/>
      <c r="AR910" s="78"/>
      <c r="AS910" s="78"/>
      <c r="AT910" s="78"/>
      <c r="AU910" s="78"/>
      <c r="AV910" s="78"/>
      <c r="AW910" s="78"/>
      <c r="AX910" s="78"/>
      <c r="AY910" s="78"/>
      <c r="AZ910" s="78"/>
      <c r="BA910" s="78"/>
      <c r="BB910" s="78"/>
      <c r="BC910" s="78"/>
      <c r="BD910" s="78"/>
      <c r="BE910" s="78"/>
      <c r="BF910" s="78"/>
      <c r="BG910" s="78"/>
      <c r="BH910" s="78"/>
      <c r="BI910" s="78"/>
      <c r="BJ910" s="78"/>
      <c r="BK910" s="78"/>
      <c r="BL910" s="78"/>
    </row>
    <row r="911" spans="1:64" ht="16">
      <c r="A911" s="78"/>
      <c r="B911" s="78"/>
      <c r="C911" s="144"/>
      <c r="D911" s="144"/>
      <c r="E911" s="78"/>
      <c r="F911" s="78"/>
      <c r="G911" s="78"/>
      <c r="H911" s="78"/>
      <c r="I911" s="78"/>
      <c r="J911" s="78"/>
      <c r="K911" s="78"/>
      <c r="L911" s="78"/>
      <c r="M911" s="78"/>
      <c r="N911" s="78"/>
      <c r="O911" s="78"/>
      <c r="P911" s="78"/>
      <c r="Q911" s="78"/>
      <c r="R911" s="78"/>
      <c r="S911" s="78"/>
      <c r="T911" s="78"/>
      <c r="U911" s="78"/>
      <c r="V911" s="78"/>
      <c r="W911" s="78"/>
      <c r="X911" s="78"/>
      <c r="Y911" s="78"/>
      <c r="Z911" s="78"/>
      <c r="AA911" s="78"/>
      <c r="AB911" s="78"/>
      <c r="AC911" s="78"/>
      <c r="AD911" s="78"/>
      <c r="AE911" s="78"/>
      <c r="AF911" s="78"/>
      <c r="AG911" s="78"/>
      <c r="AH911" s="78"/>
      <c r="AI911" s="78"/>
      <c r="AJ911" s="78"/>
      <c r="AK911" s="78"/>
      <c r="AL911" s="78"/>
      <c r="AM911" s="78"/>
      <c r="AN911" s="78"/>
      <c r="AO911" s="78"/>
      <c r="AP911" s="78"/>
      <c r="AQ911" s="78"/>
      <c r="AR911" s="78"/>
      <c r="AS911" s="78"/>
      <c r="AT911" s="78"/>
      <c r="AU911" s="78"/>
      <c r="AV911" s="78"/>
      <c r="AW911" s="78"/>
      <c r="AX911" s="78"/>
      <c r="AY911" s="78"/>
      <c r="AZ911" s="78"/>
      <c r="BA911" s="78"/>
      <c r="BB911" s="78"/>
      <c r="BC911" s="78"/>
      <c r="BD911" s="78"/>
      <c r="BE911" s="78"/>
      <c r="BF911" s="78"/>
      <c r="BG911" s="78"/>
      <c r="BH911" s="78"/>
      <c r="BI911" s="78"/>
      <c r="BJ911" s="78"/>
      <c r="BK911" s="78"/>
      <c r="BL911" s="78"/>
    </row>
    <row r="912" spans="1:64" ht="16">
      <c r="A912" s="78"/>
      <c r="B912" s="78"/>
      <c r="C912" s="144"/>
      <c r="D912" s="144"/>
      <c r="E912" s="78"/>
      <c r="F912" s="78"/>
      <c r="G912" s="78"/>
      <c r="H912" s="78"/>
      <c r="I912" s="78"/>
      <c r="J912" s="78"/>
      <c r="K912" s="78"/>
      <c r="L912" s="78"/>
      <c r="M912" s="78"/>
      <c r="N912" s="78"/>
      <c r="O912" s="78"/>
      <c r="P912" s="78"/>
      <c r="Q912" s="78"/>
      <c r="R912" s="78"/>
      <c r="S912" s="78"/>
      <c r="T912" s="78"/>
      <c r="U912" s="78"/>
      <c r="V912" s="78"/>
      <c r="W912" s="78"/>
      <c r="X912" s="78"/>
      <c r="Y912" s="78"/>
      <c r="Z912" s="78"/>
      <c r="AA912" s="78"/>
      <c r="AB912" s="78"/>
      <c r="AC912" s="78"/>
      <c r="AD912" s="78"/>
      <c r="AE912" s="78"/>
      <c r="AF912" s="78"/>
      <c r="AG912" s="78"/>
      <c r="AH912" s="78"/>
      <c r="AI912" s="78"/>
      <c r="AJ912" s="78"/>
      <c r="AK912" s="78"/>
      <c r="AL912" s="78"/>
      <c r="AM912" s="78"/>
      <c r="AN912" s="78"/>
      <c r="AO912" s="78"/>
      <c r="AP912" s="78"/>
      <c r="AQ912" s="78"/>
      <c r="AR912" s="78"/>
      <c r="AS912" s="78"/>
      <c r="AT912" s="78"/>
      <c r="AU912" s="78"/>
      <c r="AV912" s="78"/>
      <c r="AW912" s="78"/>
      <c r="AX912" s="78"/>
      <c r="AY912" s="78"/>
      <c r="AZ912" s="78"/>
      <c r="BA912" s="78"/>
      <c r="BB912" s="78"/>
      <c r="BC912" s="78"/>
      <c r="BD912" s="78"/>
      <c r="BE912" s="78"/>
      <c r="BF912" s="78"/>
      <c r="BG912" s="78"/>
      <c r="BH912" s="78"/>
      <c r="BI912" s="78"/>
      <c r="BJ912" s="78"/>
      <c r="BK912" s="78"/>
      <c r="BL912" s="78"/>
    </row>
    <row r="913" spans="1:64" ht="16">
      <c r="A913" s="78"/>
      <c r="B913" s="78"/>
      <c r="C913" s="144"/>
      <c r="D913" s="144"/>
      <c r="E913" s="78"/>
      <c r="F913" s="78"/>
      <c r="G913" s="78"/>
      <c r="H913" s="78"/>
      <c r="I913" s="78"/>
      <c r="J913" s="78"/>
      <c r="K913" s="78"/>
      <c r="L913" s="78"/>
      <c r="M913" s="78"/>
      <c r="N913" s="78"/>
      <c r="O913" s="78"/>
      <c r="P913" s="78"/>
      <c r="Q913" s="78"/>
      <c r="R913" s="78"/>
      <c r="S913" s="78"/>
      <c r="T913" s="78"/>
      <c r="U913" s="78"/>
      <c r="V913" s="78"/>
      <c r="W913" s="78"/>
      <c r="X913" s="78"/>
      <c r="Y913" s="78"/>
      <c r="Z913" s="78"/>
      <c r="AA913" s="78"/>
      <c r="AB913" s="78"/>
      <c r="AC913" s="78"/>
      <c r="AD913" s="78"/>
      <c r="AE913" s="78"/>
      <c r="AF913" s="78"/>
      <c r="AG913" s="78"/>
      <c r="AH913" s="78"/>
      <c r="AI913" s="78"/>
      <c r="AJ913" s="78"/>
      <c r="AK913" s="78"/>
      <c r="AL913" s="78"/>
      <c r="AM913" s="78"/>
      <c r="AN913" s="78"/>
      <c r="AO913" s="78"/>
      <c r="AP913" s="78"/>
      <c r="AQ913" s="78"/>
      <c r="AR913" s="78"/>
      <c r="AS913" s="78"/>
      <c r="AT913" s="78"/>
      <c r="AU913" s="78"/>
      <c r="AV913" s="78"/>
      <c r="AW913" s="78"/>
      <c r="AX913" s="78"/>
      <c r="AY913" s="78"/>
      <c r="AZ913" s="78"/>
      <c r="BA913" s="78"/>
      <c r="BB913" s="78"/>
      <c r="BC913" s="78"/>
      <c r="BD913" s="78"/>
      <c r="BE913" s="78"/>
      <c r="BF913" s="78"/>
      <c r="BG913" s="78"/>
      <c r="BH913" s="78"/>
      <c r="BI913" s="78"/>
      <c r="BJ913" s="78"/>
      <c r="BK913" s="78"/>
      <c r="BL913" s="78"/>
    </row>
    <row r="914" spans="1:64" ht="16">
      <c r="A914" s="78"/>
      <c r="B914" s="78"/>
      <c r="C914" s="144"/>
      <c r="D914" s="144"/>
      <c r="E914" s="78"/>
      <c r="F914" s="78"/>
      <c r="G914" s="78"/>
      <c r="H914" s="78"/>
      <c r="I914" s="78"/>
      <c r="J914" s="78"/>
      <c r="K914" s="78"/>
      <c r="L914" s="78"/>
      <c r="M914" s="78"/>
      <c r="N914" s="78"/>
      <c r="O914" s="78"/>
      <c r="P914" s="78"/>
      <c r="Q914" s="78"/>
      <c r="R914" s="78"/>
      <c r="S914" s="78"/>
      <c r="T914" s="78"/>
      <c r="U914" s="78"/>
      <c r="V914" s="78"/>
      <c r="W914" s="78"/>
      <c r="X914" s="78"/>
      <c r="Y914" s="78"/>
      <c r="Z914" s="78"/>
      <c r="AA914" s="78"/>
      <c r="AB914" s="78"/>
      <c r="AC914" s="78"/>
      <c r="AD914" s="78"/>
      <c r="AE914" s="78"/>
      <c r="AF914" s="78"/>
      <c r="AG914" s="78"/>
      <c r="AH914" s="78"/>
      <c r="AI914" s="78"/>
      <c r="AJ914" s="78"/>
      <c r="AK914" s="78"/>
      <c r="AL914" s="78"/>
      <c r="AM914" s="78"/>
      <c r="AN914" s="78"/>
      <c r="AO914" s="78"/>
      <c r="AP914" s="78"/>
      <c r="AQ914" s="78"/>
      <c r="AR914" s="78"/>
      <c r="AS914" s="78"/>
      <c r="AT914" s="78"/>
      <c r="AU914" s="78"/>
      <c r="AV914" s="78"/>
      <c r="AW914" s="78"/>
      <c r="AX914" s="78"/>
      <c r="AY914" s="78"/>
      <c r="AZ914" s="78"/>
      <c r="BA914" s="78"/>
      <c r="BB914" s="78"/>
      <c r="BC914" s="78"/>
      <c r="BD914" s="78"/>
      <c r="BE914" s="78"/>
      <c r="BF914" s="78"/>
      <c r="BG914" s="78"/>
      <c r="BH914" s="78"/>
      <c r="BI914" s="78"/>
      <c r="BJ914" s="78"/>
      <c r="BK914" s="78"/>
      <c r="BL914" s="78"/>
    </row>
    <row r="915" spans="1:64" ht="16">
      <c r="A915" s="78"/>
      <c r="B915" s="78"/>
      <c r="C915" s="144"/>
      <c r="D915" s="144"/>
      <c r="E915" s="78"/>
      <c r="F915" s="78"/>
      <c r="G915" s="78"/>
      <c r="H915" s="78"/>
      <c r="I915" s="78"/>
      <c r="J915" s="78"/>
      <c r="K915" s="78"/>
      <c r="L915" s="78"/>
      <c r="M915" s="78"/>
      <c r="N915" s="78"/>
      <c r="O915" s="78"/>
      <c r="P915" s="78"/>
      <c r="Q915" s="78"/>
      <c r="R915" s="78"/>
      <c r="S915" s="78"/>
      <c r="T915" s="78"/>
      <c r="U915" s="78"/>
      <c r="V915" s="78"/>
      <c r="W915" s="78"/>
      <c r="X915" s="78"/>
      <c r="Y915" s="78"/>
      <c r="Z915" s="78"/>
      <c r="AA915" s="78"/>
      <c r="AB915" s="78"/>
      <c r="AC915" s="78"/>
      <c r="AD915" s="78"/>
      <c r="AE915" s="78"/>
      <c r="AF915" s="78"/>
      <c r="AG915" s="78"/>
      <c r="AH915" s="78"/>
      <c r="AI915" s="78"/>
      <c r="AJ915" s="78"/>
      <c r="AK915" s="78"/>
      <c r="AL915" s="78"/>
      <c r="AM915" s="78"/>
      <c r="AN915" s="78"/>
      <c r="AO915" s="78"/>
      <c r="AP915" s="78"/>
      <c r="AQ915" s="78"/>
      <c r="AR915" s="78"/>
      <c r="AS915" s="78"/>
      <c r="AT915" s="78"/>
      <c r="AU915" s="78"/>
      <c r="AV915" s="78"/>
      <c r="AW915" s="78"/>
      <c r="AX915" s="78"/>
      <c r="AY915" s="78"/>
      <c r="AZ915" s="78"/>
      <c r="BA915" s="78"/>
      <c r="BB915" s="78"/>
      <c r="BC915" s="78"/>
      <c r="BD915" s="78"/>
      <c r="BE915" s="78"/>
      <c r="BF915" s="78"/>
      <c r="BG915" s="78"/>
      <c r="BH915" s="78"/>
      <c r="BI915" s="78"/>
      <c r="BJ915" s="78"/>
      <c r="BK915" s="78"/>
      <c r="BL915" s="78"/>
    </row>
    <row r="916" spans="1:64" ht="16">
      <c r="A916" s="78"/>
      <c r="B916" s="78"/>
      <c r="C916" s="144"/>
      <c r="D916" s="144"/>
      <c r="E916" s="78"/>
      <c r="F916" s="78"/>
      <c r="G916" s="78"/>
      <c r="H916" s="78"/>
      <c r="I916" s="78"/>
      <c r="J916" s="78"/>
      <c r="K916" s="78"/>
      <c r="L916" s="78"/>
      <c r="M916" s="78"/>
      <c r="N916" s="78"/>
      <c r="O916" s="78"/>
      <c r="P916" s="78"/>
      <c r="Q916" s="78"/>
      <c r="R916" s="78"/>
      <c r="S916" s="78"/>
      <c r="T916" s="78"/>
      <c r="U916" s="78"/>
      <c r="V916" s="78"/>
      <c r="W916" s="78"/>
      <c r="X916" s="78"/>
      <c r="Y916" s="78"/>
      <c r="Z916" s="78"/>
      <c r="AA916" s="78"/>
      <c r="AB916" s="78"/>
      <c r="AC916" s="78"/>
      <c r="AD916" s="78"/>
      <c r="AE916" s="78"/>
      <c r="AF916" s="78"/>
      <c r="AG916" s="78"/>
      <c r="AH916" s="78"/>
      <c r="AI916" s="78"/>
      <c r="AJ916" s="78"/>
      <c r="AK916" s="78"/>
      <c r="AL916" s="78"/>
      <c r="AM916" s="78"/>
      <c r="AN916" s="78"/>
      <c r="AO916" s="78"/>
      <c r="AP916" s="78"/>
      <c r="AQ916" s="78"/>
      <c r="AR916" s="78"/>
      <c r="AS916" s="78"/>
      <c r="AT916" s="78"/>
      <c r="AU916" s="78"/>
      <c r="AV916" s="78"/>
      <c r="AW916" s="78"/>
      <c r="AX916" s="78"/>
      <c r="AY916" s="78"/>
      <c r="AZ916" s="78"/>
      <c r="BA916" s="78"/>
      <c r="BB916" s="78"/>
      <c r="BC916" s="78"/>
      <c r="BD916" s="78"/>
      <c r="BE916" s="78"/>
      <c r="BF916" s="78"/>
      <c r="BG916" s="78"/>
      <c r="BH916" s="78"/>
      <c r="BI916" s="78"/>
      <c r="BJ916" s="78"/>
      <c r="BK916" s="78"/>
      <c r="BL916" s="78"/>
    </row>
    <row r="917" spans="1:64" ht="16">
      <c r="A917" s="78"/>
      <c r="B917" s="78"/>
      <c r="C917" s="144"/>
      <c r="D917" s="144"/>
      <c r="E917" s="78"/>
      <c r="F917" s="78"/>
      <c r="G917" s="78"/>
      <c r="H917" s="78"/>
      <c r="I917" s="78"/>
      <c r="J917" s="78"/>
      <c r="K917" s="78"/>
      <c r="L917" s="78"/>
      <c r="M917" s="78"/>
      <c r="N917" s="78"/>
      <c r="O917" s="78"/>
      <c r="P917" s="78"/>
      <c r="Q917" s="78"/>
      <c r="R917" s="78"/>
      <c r="S917" s="78"/>
      <c r="T917" s="78"/>
      <c r="U917" s="78"/>
      <c r="V917" s="78"/>
      <c r="W917" s="78"/>
      <c r="X917" s="78"/>
      <c r="Y917" s="78"/>
      <c r="Z917" s="78"/>
      <c r="AA917" s="78"/>
      <c r="AB917" s="78"/>
      <c r="AC917" s="78"/>
      <c r="AD917" s="78"/>
      <c r="AE917" s="78"/>
      <c r="AF917" s="78"/>
      <c r="AG917" s="78"/>
      <c r="AH917" s="78"/>
      <c r="AI917" s="78"/>
      <c r="AJ917" s="78"/>
      <c r="AK917" s="78"/>
      <c r="AL917" s="78"/>
      <c r="AM917" s="78"/>
      <c r="AN917" s="78"/>
      <c r="AO917" s="78"/>
      <c r="AP917" s="78"/>
      <c r="AQ917" s="78"/>
      <c r="AR917" s="78"/>
      <c r="AS917" s="78"/>
      <c r="AT917" s="78"/>
      <c r="AU917" s="78"/>
      <c r="AV917" s="78"/>
      <c r="AW917" s="78"/>
      <c r="AX917" s="78"/>
      <c r="AY917" s="78"/>
      <c r="AZ917" s="78"/>
      <c r="BA917" s="78"/>
      <c r="BB917" s="78"/>
      <c r="BC917" s="78"/>
      <c r="BD917" s="78"/>
      <c r="BE917" s="78"/>
      <c r="BF917" s="78"/>
      <c r="BG917" s="78"/>
      <c r="BH917" s="78"/>
      <c r="BI917" s="78"/>
      <c r="BJ917" s="78"/>
      <c r="BK917" s="78"/>
      <c r="BL917" s="78"/>
    </row>
    <row r="918" spans="1:64" ht="16">
      <c r="A918" s="78"/>
      <c r="B918" s="78"/>
      <c r="C918" s="144"/>
      <c r="D918" s="144"/>
      <c r="E918" s="78"/>
      <c r="F918" s="78"/>
      <c r="G918" s="78"/>
      <c r="H918" s="78"/>
      <c r="I918" s="78"/>
      <c r="J918" s="78"/>
      <c r="K918" s="78"/>
      <c r="L918" s="78"/>
      <c r="M918" s="78"/>
      <c r="N918" s="78"/>
      <c r="O918" s="78"/>
      <c r="P918" s="78"/>
      <c r="Q918" s="78"/>
      <c r="R918" s="78"/>
      <c r="S918" s="78"/>
      <c r="T918" s="78"/>
      <c r="U918" s="78"/>
      <c r="V918" s="78"/>
      <c r="W918" s="78"/>
      <c r="X918" s="78"/>
      <c r="Y918" s="78"/>
      <c r="Z918" s="78"/>
      <c r="AA918" s="78"/>
      <c r="AB918" s="78"/>
      <c r="AC918" s="78"/>
      <c r="AD918" s="78"/>
      <c r="AE918" s="78"/>
      <c r="AF918" s="78"/>
      <c r="AG918" s="78"/>
      <c r="AH918" s="78"/>
      <c r="AI918" s="78"/>
      <c r="AJ918" s="78"/>
      <c r="AK918" s="78"/>
      <c r="AL918" s="78"/>
      <c r="AM918" s="78"/>
      <c r="AN918" s="78"/>
      <c r="AO918" s="78"/>
      <c r="AP918" s="78"/>
      <c r="AQ918" s="78"/>
      <c r="AR918" s="78"/>
      <c r="AS918" s="78"/>
      <c r="AT918" s="78"/>
      <c r="AU918" s="78"/>
      <c r="AV918" s="78"/>
      <c r="AW918" s="78"/>
      <c r="AX918" s="78"/>
      <c r="AY918" s="78"/>
      <c r="AZ918" s="78"/>
      <c r="BA918" s="78"/>
      <c r="BB918" s="78"/>
      <c r="BC918" s="78"/>
      <c r="BD918" s="78"/>
      <c r="BE918" s="78"/>
      <c r="BF918" s="78"/>
      <c r="BG918" s="78"/>
      <c r="BH918" s="78"/>
      <c r="BI918" s="78"/>
      <c r="BJ918" s="78"/>
      <c r="BK918" s="78"/>
      <c r="BL918" s="78"/>
    </row>
    <row r="919" spans="1:64" ht="16">
      <c r="A919" s="78"/>
      <c r="B919" s="78"/>
      <c r="C919" s="144"/>
      <c r="D919" s="144"/>
      <c r="E919" s="78"/>
      <c r="F919" s="78"/>
      <c r="G919" s="78"/>
      <c r="H919" s="78"/>
      <c r="I919" s="78"/>
      <c r="J919" s="78"/>
      <c r="K919" s="78"/>
      <c r="L919" s="78"/>
      <c r="M919" s="78"/>
      <c r="N919" s="78"/>
      <c r="O919" s="78"/>
      <c r="P919" s="78"/>
      <c r="Q919" s="78"/>
      <c r="R919" s="78"/>
      <c r="S919" s="78"/>
      <c r="T919" s="78"/>
      <c r="U919" s="78"/>
      <c r="V919" s="78"/>
      <c r="W919" s="78"/>
      <c r="X919" s="78"/>
      <c r="Y919" s="78"/>
      <c r="Z919" s="78"/>
      <c r="AA919" s="78"/>
      <c r="AB919" s="78"/>
      <c r="AC919" s="78"/>
      <c r="AD919" s="78"/>
      <c r="AE919" s="78"/>
      <c r="AF919" s="78"/>
      <c r="AG919" s="78"/>
      <c r="AH919" s="78"/>
      <c r="AI919" s="78"/>
      <c r="AJ919" s="78"/>
      <c r="AK919" s="78"/>
      <c r="AL919" s="78"/>
      <c r="AM919" s="78"/>
      <c r="AN919" s="78"/>
      <c r="AO919" s="78"/>
      <c r="AP919" s="78"/>
      <c r="AQ919" s="78"/>
      <c r="AR919" s="78"/>
      <c r="AS919" s="78"/>
      <c r="AT919" s="78"/>
      <c r="AU919" s="78"/>
      <c r="AV919" s="78"/>
      <c r="AW919" s="78"/>
      <c r="AX919" s="78"/>
      <c r="AY919" s="78"/>
      <c r="AZ919" s="78"/>
      <c r="BA919" s="78"/>
      <c r="BB919" s="78"/>
      <c r="BC919" s="78"/>
      <c r="BD919" s="78"/>
      <c r="BE919" s="78"/>
      <c r="BF919" s="78"/>
      <c r="BG919" s="78"/>
      <c r="BH919" s="78"/>
      <c r="BI919" s="78"/>
      <c r="BJ919" s="78"/>
      <c r="BK919" s="78"/>
      <c r="BL919" s="78"/>
    </row>
    <row r="920" spans="1:64" ht="16">
      <c r="A920" s="78"/>
      <c r="B920" s="78"/>
      <c r="C920" s="144"/>
      <c r="D920" s="144"/>
      <c r="E920" s="78"/>
      <c r="F920" s="78"/>
      <c r="G920" s="78"/>
      <c r="H920" s="78"/>
      <c r="I920" s="78"/>
      <c r="J920" s="78"/>
      <c r="K920" s="78"/>
      <c r="L920" s="78"/>
      <c r="M920" s="78"/>
      <c r="N920" s="78"/>
      <c r="O920" s="78"/>
      <c r="P920" s="78"/>
      <c r="Q920" s="78"/>
      <c r="R920" s="78"/>
      <c r="S920" s="78"/>
      <c r="T920" s="78"/>
      <c r="U920" s="78"/>
      <c r="V920" s="78"/>
      <c r="W920" s="78"/>
      <c r="X920" s="78"/>
      <c r="Y920" s="78"/>
      <c r="Z920" s="78"/>
      <c r="AA920" s="78"/>
      <c r="AB920" s="78"/>
      <c r="AC920" s="78"/>
      <c r="AD920" s="78"/>
      <c r="AE920" s="78"/>
      <c r="AF920" s="78"/>
      <c r="AG920" s="78"/>
      <c r="AH920" s="78"/>
      <c r="AI920" s="78"/>
      <c r="AJ920" s="78"/>
      <c r="AK920" s="78"/>
      <c r="AL920" s="78"/>
      <c r="AM920" s="78"/>
      <c r="AN920" s="78"/>
      <c r="AO920" s="78"/>
      <c r="AP920" s="78"/>
      <c r="AQ920" s="78"/>
      <c r="AR920" s="78"/>
      <c r="AS920" s="78"/>
      <c r="AT920" s="78"/>
      <c r="AU920" s="78"/>
      <c r="AV920" s="78"/>
      <c r="AW920" s="78"/>
      <c r="AX920" s="78"/>
      <c r="AY920" s="78"/>
      <c r="AZ920" s="78"/>
      <c r="BA920" s="78"/>
      <c r="BB920" s="78"/>
      <c r="BC920" s="78"/>
      <c r="BD920" s="78"/>
      <c r="BE920" s="78"/>
      <c r="BF920" s="78"/>
      <c r="BG920" s="78"/>
      <c r="BH920" s="78"/>
      <c r="BI920" s="78"/>
      <c r="BJ920" s="78"/>
      <c r="BK920" s="78"/>
      <c r="BL920" s="78"/>
    </row>
    <row r="921" spans="1:64" ht="16">
      <c r="A921" s="78"/>
      <c r="B921" s="78"/>
      <c r="C921" s="144"/>
      <c r="D921" s="144"/>
      <c r="E921" s="78"/>
      <c r="F921" s="78"/>
      <c r="G921" s="78"/>
      <c r="H921" s="78"/>
      <c r="I921" s="78"/>
      <c r="J921" s="78"/>
      <c r="K921" s="78"/>
      <c r="L921" s="78"/>
      <c r="M921" s="78"/>
      <c r="N921" s="78"/>
      <c r="O921" s="78"/>
      <c r="P921" s="78"/>
      <c r="Q921" s="78"/>
      <c r="R921" s="78"/>
      <c r="S921" s="78"/>
      <c r="T921" s="78"/>
      <c r="U921" s="78"/>
      <c r="V921" s="78"/>
      <c r="W921" s="78"/>
      <c r="X921" s="78"/>
      <c r="Y921" s="78"/>
      <c r="Z921" s="78"/>
      <c r="AA921" s="78"/>
      <c r="AB921" s="78"/>
      <c r="AC921" s="78"/>
      <c r="AD921" s="78"/>
      <c r="AE921" s="78"/>
      <c r="AF921" s="78"/>
      <c r="AG921" s="78"/>
      <c r="AH921" s="78"/>
      <c r="AI921" s="78"/>
      <c r="AJ921" s="78"/>
      <c r="AK921" s="78"/>
      <c r="AL921" s="78"/>
      <c r="AM921" s="78"/>
      <c r="AN921" s="78"/>
      <c r="AO921" s="78"/>
      <c r="AP921" s="78"/>
      <c r="AQ921" s="78"/>
      <c r="AR921" s="78"/>
      <c r="AS921" s="78"/>
      <c r="AT921" s="78"/>
      <c r="AU921" s="78"/>
      <c r="AV921" s="78"/>
      <c r="AW921" s="78"/>
      <c r="AX921" s="78"/>
      <c r="AY921" s="78"/>
      <c r="AZ921" s="78"/>
      <c r="BA921" s="78"/>
      <c r="BB921" s="78"/>
      <c r="BC921" s="78"/>
      <c r="BD921" s="78"/>
      <c r="BE921" s="78"/>
      <c r="BF921" s="78"/>
      <c r="BG921" s="78"/>
      <c r="BH921" s="78"/>
      <c r="BI921" s="78"/>
      <c r="BJ921" s="78"/>
      <c r="BK921" s="78"/>
      <c r="BL921" s="78"/>
    </row>
    <row r="922" spans="1:64" ht="16">
      <c r="A922" s="78"/>
      <c r="B922" s="78"/>
      <c r="C922" s="144"/>
      <c r="D922" s="144"/>
      <c r="E922" s="78"/>
      <c r="F922" s="78"/>
      <c r="G922" s="78"/>
      <c r="H922" s="78"/>
      <c r="I922" s="78"/>
      <c r="J922" s="78"/>
      <c r="K922" s="78"/>
      <c r="L922" s="78"/>
      <c r="M922" s="78"/>
      <c r="N922" s="78"/>
      <c r="O922" s="78"/>
      <c r="P922" s="78"/>
      <c r="Q922" s="78"/>
      <c r="R922" s="78"/>
      <c r="S922" s="78"/>
      <c r="T922" s="78"/>
      <c r="U922" s="78"/>
      <c r="V922" s="78"/>
      <c r="W922" s="78"/>
      <c r="X922" s="78"/>
      <c r="Y922" s="78"/>
      <c r="Z922" s="78"/>
      <c r="AA922" s="78"/>
      <c r="AB922" s="78"/>
      <c r="AC922" s="78"/>
      <c r="AD922" s="78"/>
      <c r="AE922" s="78"/>
      <c r="AF922" s="78"/>
      <c r="AG922" s="78"/>
      <c r="AH922" s="78"/>
      <c r="AI922" s="78"/>
      <c r="AJ922" s="78"/>
      <c r="AK922" s="78"/>
      <c r="AL922" s="78"/>
      <c r="AM922" s="78"/>
      <c r="AN922" s="78"/>
      <c r="AO922" s="78"/>
      <c r="AP922" s="78"/>
      <c r="AQ922" s="78"/>
      <c r="AR922" s="78"/>
      <c r="AS922" s="78"/>
      <c r="AT922" s="78"/>
      <c r="AU922" s="78"/>
      <c r="AV922" s="78"/>
      <c r="AW922" s="78"/>
      <c r="AX922" s="78"/>
      <c r="AY922" s="78"/>
      <c r="AZ922" s="78"/>
      <c r="BA922" s="78"/>
      <c r="BB922" s="78"/>
      <c r="BC922" s="78"/>
      <c r="BD922" s="78"/>
      <c r="BE922" s="78"/>
      <c r="BF922" s="78"/>
      <c r="BG922" s="78"/>
      <c r="BH922" s="78"/>
      <c r="BI922" s="78"/>
      <c r="BJ922" s="78"/>
      <c r="BK922" s="78"/>
      <c r="BL922" s="78"/>
    </row>
    <row r="923" spans="1:64" ht="16">
      <c r="A923" s="78"/>
      <c r="B923" s="78"/>
      <c r="C923" s="144"/>
      <c r="D923" s="144"/>
      <c r="E923" s="78"/>
      <c r="F923" s="78"/>
      <c r="G923" s="78"/>
      <c r="H923" s="78"/>
      <c r="I923" s="78"/>
      <c r="J923" s="78"/>
      <c r="K923" s="78"/>
      <c r="L923" s="78"/>
      <c r="M923" s="78"/>
      <c r="N923" s="78"/>
      <c r="O923" s="78"/>
      <c r="P923" s="78"/>
      <c r="Q923" s="78"/>
      <c r="R923" s="78"/>
      <c r="S923" s="78"/>
      <c r="T923" s="78"/>
      <c r="U923" s="78"/>
      <c r="V923" s="78"/>
      <c r="W923" s="78"/>
      <c r="X923" s="78"/>
      <c r="Y923" s="78"/>
      <c r="Z923" s="78"/>
      <c r="AA923" s="78"/>
      <c r="AB923" s="78"/>
      <c r="AC923" s="78"/>
      <c r="AD923" s="78"/>
      <c r="AE923" s="78"/>
      <c r="AF923" s="78"/>
      <c r="AG923" s="78"/>
      <c r="AH923" s="78"/>
      <c r="AI923" s="78"/>
      <c r="AJ923" s="78"/>
      <c r="AK923" s="78"/>
      <c r="AL923" s="78"/>
      <c r="AM923" s="78"/>
      <c r="AN923" s="78"/>
      <c r="AO923" s="78"/>
      <c r="AP923" s="78"/>
      <c r="AQ923" s="78"/>
      <c r="AR923" s="78"/>
      <c r="AS923" s="78"/>
      <c r="AT923" s="78"/>
      <c r="AU923" s="78"/>
      <c r="AV923" s="78"/>
      <c r="AW923" s="78"/>
      <c r="AX923" s="78"/>
      <c r="AY923" s="78"/>
      <c r="AZ923" s="78"/>
      <c r="BA923" s="78"/>
      <c r="BB923" s="78"/>
      <c r="BC923" s="78"/>
      <c r="BD923" s="78"/>
      <c r="BE923" s="78"/>
      <c r="BF923" s="78"/>
      <c r="BG923" s="78"/>
      <c r="BH923" s="78"/>
      <c r="BI923" s="78"/>
      <c r="BJ923" s="78"/>
      <c r="BK923" s="78"/>
      <c r="BL923" s="78"/>
    </row>
    <row r="924" spans="1:64" ht="16">
      <c r="A924" s="78"/>
      <c r="B924" s="78"/>
      <c r="C924" s="144"/>
      <c r="D924" s="144"/>
      <c r="E924" s="78"/>
      <c r="F924" s="78"/>
      <c r="G924" s="78"/>
      <c r="H924" s="78"/>
      <c r="I924" s="78"/>
      <c r="J924" s="78"/>
      <c r="K924" s="78"/>
      <c r="L924" s="78"/>
      <c r="M924" s="78"/>
      <c r="N924" s="78"/>
      <c r="O924" s="78"/>
      <c r="P924" s="78"/>
      <c r="Q924" s="78"/>
      <c r="R924" s="78"/>
      <c r="S924" s="78"/>
      <c r="T924" s="78"/>
      <c r="U924" s="78"/>
      <c r="V924" s="78"/>
      <c r="W924" s="78"/>
      <c r="X924" s="78"/>
      <c r="Y924" s="78"/>
      <c r="Z924" s="78"/>
      <c r="AA924" s="78"/>
      <c r="AB924" s="78"/>
      <c r="AC924" s="78"/>
      <c r="AD924" s="78"/>
      <c r="AE924" s="78"/>
      <c r="AF924" s="78"/>
      <c r="AG924" s="78"/>
      <c r="AH924" s="78"/>
      <c r="AI924" s="78"/>
      <c r="AJ924" s="78"/>
      <c r="AK924" s="78"/>
      <c r="AL924" s="78"/>
      <c r="AM924" s="78"/>
      <c r="AN924" s="78"/>
      <c r="AO924" s="78"/>
      <c r="AP924" s="78"/>
      <c r="AQ924" s="78"/>
      <c r="AR924" s="78"/>
      <c r="AS924" s="78"/>
      <c r="AT924" s="78"/>
      <c r="AU924" s="78"/>
      <c r="AV924" s="78"/>
      <c r="AW924" s="78"/>
      <c r="AX924" s="78"/>
      <c r="AY924" s="78"/>
      <c r="AZ924" s="78"/>
      <c r="BA924" s="78"/>
      <c r="BB924" s="78"/>
      <c r="BC924" s="78"/>
      <c r="BD924" s="78"/>
      <c r="BE924" s="78"/>
      <c r="BF924" s="78"/>
      <c r="BG924" s="78"/>
      <c r="BH924" s="78"/>
      <c r="BI924" s="78"/>
      <c r="BJ924" s="78"/>
      <c r="BK924" s="78"/>
      <c r="BL924" s="78"/>
    </row>
    <row r="925" spans="1:64" ht="16">
      <c r="A925" s="78"/>
      <c r="B925" s="78"/>
      <c r="C925" s="144"/>
      <c r="D925" s="144"/>
      <c r="E925" s="78"/>
      <c r="F925" s="78"/>
      <c r="G925" s="78"/>
      <c r="H925" s="78"/>
      <c r="I925" s="78"/>
      <c r="J925" s="78"/>
      <c r="K925" s="78"/>
      <c r="L925" s="78"/>
      <c r="M925" s="78"/>
      <c r="N925" s="78"/>
      <c r="O925" s="78"/>
      <c r="P925" s="78"/>
      <c r="Q925" s="78"/>
      <c r="R925" s="78"/>
      <c r="S925" s="78"/>
      <c r="T925" s="78"/>
      <c r="U925" s="78"/>
      <c r="V925" s="78"/>
      <c r="W925" s="78"/>
      <c r="X925" s="78"/>
      <c r="Y925" s="78"/>
      <c r="Z925" s="78"/>
      <c r="AA925" s="78"/>
      <c r="AB925" s="78"/>
      <c r="AC925" s="78"/>
      <c r="AD925" s="78"/>
      <c r="AE925" s="78"/>
      <c r="AF925" s="78"/>
      <c r="AG925" s="78"/>
      <c r="AH925" s="78"/>
      <c r="AI925" s="78"/>
      <c r="AJ925" s="78"/>
      <c r="AK925" s="78"/>
      <c r="AL925" s="78"/>
      <c r="AM925" s="78"/>
      <c r="AN925" s="78"/>
      <c r="AO925" s="78"/>
      <c r="AP925" s="78"/>
      <c r="AQ925" s="78"/>
      <c r="AR925" s="78"/>
      <c r="AS925" s="78"/>
      <c r="AT925" s="78"/>
      <c r="AU925" s="78"/>
      <c r="AV925" s="78"/>
      <c r="AW925" s="78"/>
      <c r="AX925" s="78"/>
      <c r="AY925" s="78"/>
      <c r="AZ925" s="78"/>
      <c r="BA925" s="78"/>
      <c r="BB925" s="78"/>
      <c r="BC925" s="78"/>
      <c r="BD925" s="78"/>
      <c r="BE925" s="78"/>
      <c r="BF925" s="78"/>
      <c r="BG925" s="78"/>
      <c r="BH925" s="78"/>
      <c r="BI925" s="78"/>
      <c r="BJ925" s="78"/>
      <c r="BK925" s="78"/>
      <c r="BL925" s="78"/>
    </row>
    <row r="926" spans="1:64" ht="16">
      <c r="A926" s="78"/>
      <c r="B926" s="78"/>
      <c r="C926" s="144"/>
      <c r="D926" s="144"/>
      <c r="E926" s="78"/>
      <c r="F926" s="78"/>
      <c r="G926" s="78"/>
      <c r="H926" s="78"/>
      <c r="I926" s="78"/>
      <c r="J926" s="78"/>
      <c r="K926" s="78"/>
      <c r="L926" s="78"/>
      <c r="M926" s="78"/>
      <c r="N926" s="78"/>
      <c r="O926" s="78"/>
      <c r="P926" s="78"/>
      <c r="Q926" s="78"/>
      <c r="R926" s="78"/>
      <c r="S926" s="78"/>
      <c r="T926" s="78"/>
      <c r="U926" s="78"/>
      <c r="V926" s="78"/>
      <c r="W926" s="78"/>
      <c r="X926" s="78"/>
      <c r="Y926" s="78"/>
      <c r="Z926" s="78"/>
      <c r="AA926" s="78"/>
      <c r="AB926" s="78"/>
      <c r="AC926" s="78"/>
      <c r="AD926" s="78"/>
      <c r="AE926" s="78"/>
      <c r="AF926" s="78"/>
      <c r="AG926" s="78"/>
      <c r="AH926" s="78"/>
      <c r="AI926" s="78"/>
      <c r="AJ926" s="78"/>
      <c r="AK926" s="78"/>
      <c r="AL926" s="78"/>
      <c r="AM926" s="78"/>
      <c r="AN926" s="78"/>
      <c r="AO926" s="78"/>
      <c r="AP926" s="78"/>
      <c r="AQ926" s="78"/>
      <c r="AR926" s="78"/>
      <c r="AS926" s="78"/>
      <c r="AT926" s="78"/>
      <c r="AU926" s="78"/>
      <c r="AV926" s="78"/>
      <c r="AW926" s="78"/>
      <c r="AX926" s="78"/>
      <c r="AY926" s="78"/>
      <c r="AZ926" s="78"/>
      <c r="BA926" s="78"/>
      <c r="BB926" s="78"/>
      <c r="BC926" s="78"/>
      <c r="BD926" s="78"/>
      <c r="BE926" s="78"/>
      <c r="BF926" s="78"/>
      <c r="BG926" s="78"/>
      <c r="BH926" s="78"/>
      <c r="BI926" s="78"/>
      <c r="BJ926" s="78"/>
      <c r="BK926" s="78"/>
      <c r="BL926" s="78"/>
    </row>
    <row r="927" spans="1:64" ht="16">
      <c r="A927" s="78"/>
      <c r="B927" s="78"/>
      <c r="C927" s="144"/>
      <c r="D927" s="144"/>
      <c r="E927" s="78"/>
      <c r="F927" s="78"/>
      <c r="G927" s="78"/>
      <c r="H927" s="78"/>
      <c r="I927" s="78"/>
      <c r="J927" s="78"/>
      <c r="K927" s="78"/>
      <c r="L927" s="78"/>
      <c r="M927" s="78"/>
      <c r="N927" s="78"/>
      <c r="O927" s="78"/>
      <c r="P927" s="78"/>
      <c r="Q927" s="78"/>
      <c r="R927" s="78"/>
      <c r="S927" s="78"/>
      <c r="T927" s="78"/>
      <c r="U927" s="78"/>
      <c r="V927" s="78"/>
      <c r="W927" s="78"/>
      <c r="X927" s="78"/>
      <c r="Y927" s="78"/>
      <c r="Z927" s="78"/>
      <c r="AA927" s="78"/>
      <c r="AB927" s="78"/>
      <c r="AC927" s="78"/>
      <c r="AD927" s="78"/>
      <c r="AE927" s="78"/>
      <c r="AF927" s="78"/>
      <c r="AG927" s="78"/>
      <c r="AH927" s="78"/>
      <c r="AI927" s="78"/>
      <c r="AJ927" s="78"/>
      <c r="AK927" s="78"/>
      <c r="AL927" s="78"/>
      <c r="AM927" s="78"/>
      <c r="AN927" s="78"/>
      <c r="AO927" s="78"/>
      <c r="AP927" s="78"/>
      <c r="AQ927" s="78"/>
      <c r="AR927" s="78"/>
      <c r="AS927" s="78"/>
      <c r="AT927" s="78"/>
      <c r="AU927" s="78"/>
      <c r="AV927" s="78"/>
      <c r="AW927" s="78"/>
      <c r="AX927" s="78"/>
      <c r="AY927" s="78"/>
      <c r="AZ927" s="78"/>
      <c r="BA927" s="78"/>
      <c r="BB927" s="78"/>
      <c r="BC927" s="78"/>
      <c r="BD927" s="78"/>
      <c r="BE927" s="78"/>
      <c r="BF927" s="78"/>
      <c r="BG927" s="78"/>
      <c r="BH927" s="78"/>
      <c r="BI927" s="78"/>
      <c r="BJ927" s="78"/>
      <c r="BK927" s="78"/>
      <c r="BL927" s="78"/>
    </row>
    <row r="928" spans="1:64" ht="16">
      <c r="A928" s="78"/>
      <c r="B928" s="78"/>
      <c r="C928" s="144"/>
      <c r="D928" s="144"/>
      <c r="E928" s="78"/>
      <c r="F928" s="78"/>
      <c r="G928" s="78"/>
      <c r="H928" s="78"/>
      <c r="I928" s="78"/>
      <c r="J928" s="78"/>
      <c r="K928" s="78"/>
      <c r="L928" s="78"/>
      <c r="M928" s="78"/>
      <c r="N928" s="78"/>
      <c r="O928" s="78"/>
      <c r="P928" s="78"/>
      <c r="Q928" s="78"/>
      <c r="R928" s="78"/>
      <c r="S928" s="78"/>
      <c r="T928" s="78"/>
      <c r="U928" s="78"/>
      <c r="V928" s="78"/>
      <c r="W928" s="78"/>
      <c r="X928" s="78"/>
      <c r="Y928" s="78"/>
      <c r="Z928" s="78"/>
      <c r="AA928" s="78"/>
      <c r="AB928" s="78"/>
      <c r="AC928" s="78"/>
      <c r="AD928" s="78"/>
      <c r="AE928" s="78"/>
      <c r="AF928" s="78"/>
      <c r="AG928" s="78"/>
      <c r="AH928" s="78"/>
      <c r="AI928" s="78"/>
      <c r="AJ928" s="78"/>
      <c r="AK928" s="78"/>
      <c r="AL928" s="78"/>
      <c r="AM928" s="78"/>
      <c r="AN928" s="78"/>
      <c r="AO928" s="78"/>
      <c r="AP928" s="78"/>
      <c r="AQ928" s="78"/>
      <c r="AR928" s="78"/>
      <c r="AS928" s="78"/>
      <c r="AT928" s="78"/>
      <c r="AU928" s="78"/>
      <c r="AV928" s="78"/>
      <c r="AW928" s="78"/>
      <c r="AX928" s="78"/>
      <c r="AY928" s="78"/>
      <c r="AZ928" s="78"/>
      <c r="BA928" s="78"/>
      <c r="BB928" s="78"/>
      <c r="BC928" s="78"/>
      <c r="BD928" s="78"/>
      <c r="BE928" s="78"/>
      <c r="BF928" s="78"/>
      <c r="BG928" s="78"/>
      <c r="BH928" s="78"/>
      <c r="BI928" s="78"/>
      <c r="BJ928" s="78"/>
      <c r="BK928" s="78"/>
      <c r="BL928" s="78"/>
    </row>
    <row r="929" spans="1:64" ht="16">
      <c r="A929" s="78"/>
      <c r="B929" s="78"/>
      <c r="C929" s="144"/>
      <c r="D929" s="144"/>
      <c r="E929" s="78"/>
      <c r="F929" s="78"/>
      <c r="G929" s="78"/>
      <c r="H929" s="78"/>
      <c r="I929" s="78"/>
      <c r="J929" s="78"/>
      <c r="K929" s="78"/>
      <c r="L929" s="78"/>
      <c r="M929" s="78"/>
      <c r="N929" s="78"/>
      <c r="O929" s="78"/>
      <c r="P929" s="78"/>
      <c r="Q929" s="78"/>
      <c r="R929" s="78"/>
      <c r="S929" s="78"/>
      <c r="T929" s="78"/>
      <c r="U929" s="78"/>
      <c r="V929" s="78"/>
      <c r="W929" s="78"/>
      <c r="X929" s="78"/>
      <c r="Y929" s="78"/>
      <c r="Z929" s="78"/>
      <c r="AA929" s="78"/>
      <c r="AB929" s="78"/>
      <c r="AC929" s="78"/>
      <c r="AD929" s="78"/>
      <c r="AE929" s="78"/>
      <c r="AF929" s="78"/>
      <c r="AG929" s="78"/>
      <c r="AH929" s="78"/>
      <c r="AI929" s="78"/>
      <c r="AJ929" s="78"/>
      <c r="AK929" s="78"/>
      <c r="AL929" s="78"/>
      <c r="AM929" s="78"/>
      <c r="AN929" s="78"/>
      <c r="AO929" s="78"/>
      <c r="AP929" s="78"/>
      <c r="AQ929" s="78"/>
      <c r="AR929" s="78"/>
      <c r="AS929" s="78"/>
      <c r="AT929" s="78"/>
      <c r="AU929" s="78"/>
      <c r="AV929" s="78"/>
      <c r="AW929" s="78"/>
      <c r="AX929" s="78"/>
      <c r="AY929" s="78"/>
      <c r="AZ929" s="78"/>
      <c r="BA929" s="78"/>
      <c r="BB929" s="78"/>
      <c r="BC929" s="78"/>
      <c r="BD929" s="78"/>
      <c r="BE929" s="78"/>
      <c r="BF929" s="78"/>
      <c r="BG929" s="78"/>
      <c r="BH929" s="78"/>
      <c r="BI929" s="78"/>
      <c r="BJ929" s="78"/>
      <c r="BK929" s="78"/>
      <c r="BL929" s="78"/>
    </row>
    <row r="930" spans="1:64" ht="16">
      <c r="A930" s="78"/>
      <c r="B930" s="78"/>
      <c r="C930" s="144"/>
      <c r="D930" s="144"/>
      <c r="E930" s="78"/>
      <c r="F930" s="78"/>
      <c r="G930" s="78"/>
      <c r="H930" s="78"/>
      <c r="I930" s="78"/>
      <c r="J930" s="78"/>
      <c r="K930" s="78"/>
      <c r="L930" s="78"/>
      <c r="M930" s="78"/>
      <c r="N930" s="78"/>
      <c r="O930" s="78"/>
      <c r="P930" s="78"/>
      <c r="Q930" s="78"/>
      <c r="R930" s="78"/>
      <c r="S930" s="78"/>
      <c r="T930" s="78"/>
      <c r="U930" s="78"/>
      <c r="V930" s="78"/>
      <c r="W930" s="78"/>
      <c r="X930" s="78"/>
      <c r="Y930" s="78"/>
      <c r="Z930" s="78"/>
      <c r="AA930" s="78"/>
      <c r="AB930" s="78"/>
      <c r="AC930" s="78"/>
      <c r="AD930" s="78"/>
      <c r="AE930" s="78"/>
      <c r="AF930" s="78"/>
      <c r="AG930" s="78"/>
      <c r="AH930" s="78"/>
      <c r="AI930" s="78"/>
      <c r="AJ930" s="78"/>
      <c r="AK930" s="78"/>
      <c r="AL930" s="78"/>
      <c r="AM930" s="78"/>
      <c r="AN930" s="78"/>
      <c r="AO930" s="78"/>
      <c r="AP930" s="78"/>
      <c r="AQ930" s="78"/>
      <c r="AR930" s="78"/>
      <c r="AS930" s="78"/>
      <c r="AT930" s="78"/>
      <c r="AU930" s="78"/>
      <c r="AV930" s="78"/>
      <c r="AW930" s="78"/>
      <c r="AX930" s="78"/>
      <c r="AY930" s="78"/>
      <c r="AZ930" s="78"/>
      <c r="BA930" s="78"/>
      <c r="BB930" s="78"/>
      <c r="BC930" s="78"/>
      <c r="BD930" s="78"/>
      <c r="BE930" s="78"/>
      <c r="BF930" s="78"/>
      <c r="BG930" s="78"/>
      <c r="BH930" s="78"/>
      <c r="BI930" s="78"/>
      <c r="BJ930" s="78"/>
      <c r="BK930" s="78"/>
      <c r="BL930" s="78"/>
    </row>
    <row r="931" spans="1:64" ht="16">
      <c r="A931" s="78"/>
      <c r="B931" s="78"/>
      <c r="C931" s="144"/>
      <c r="D931" s="144"/>
      <c r="E931" s="78"/>
      <c r="F931" s="78"/>
      <c r="G931" s="78"/>
      <c r="H931" s="78"/>
      <c r="I931" s="78"/>
      <c r="J931" s="78"/>
      <c r="K931" s="78"/>
      <c r="L931" s="78"/>
      <c r="M931" s="78"/>
      <c r="N931" s="78"/>
      <c r="O931" s="78"/>
      <c r="P931" s="78"/>
      <c r="Q931" s="78"/>
      <c r="R931" s="78"/>
      <c r="S931" s="78"/>
      <c r="T931" s="78"/>
      <c r="U931" s="78"/>
      <c r="V931" s="78"/>
      <c r="W931" s="78"/>
      <c r="X931" s="78"/>
      <c r="Y931" s="78"/>
      <c r="Z931" s="78"/>
      <c r="AA931" s="78"/>
      <c r="AB931" s="78"/>
      <c r="AC931" s="78"/>
      <c r="AD931" s="78"/>
      <c r="AE931" s="78"/>
      <c r="AF931" s="78"/>
      <c r="AG931" s="78"/>
      <c r="AH931" s="78"/>
      <c r="AI931" s="78"/>
      <c r="AJ931" s="78"/>
      <c r="AK931" s="78"/>
      <c r="AL931" s="78"/>
      <c r="AM931" s="78"/>
      <c r="AN931" s="78"/>
      <c r="AO931" s="78"/>
      <c r="AP931" s="78"/>
      <c r="AQ931" s="78"/>
      <c r="AR931" s="78"/>
      <c r="AS931" s="78"/>
      <c r="AT931" s="78"/>
      <c r="AU931" s="78"/>
      <c r="AV931" s="78"/>
      <c r="AW931" s="78"/>
      <c r="AX931" s="78"/>
      <c r="AY931" s="78"/>
      <c r="AZ931" s="78"/>
      <c r="BA931" s="78"/>
      <c r="BB931" s="78"/>
      <c r="BC931" s="78"/>
      <c r="BD931" s="78"/>
      <c r="BE931" s="78"/>
      <c r="BF931" s="78"/>
      <c r="BG931" s="78"/>
      <c r="BH931" s="78"/>
      <c r="BI931" s="78"/>
      <c r="BJ931" s="78"/>
      <c r="BK931" s="78"/>
      <c r="BL931" s="78"/>
    </row>
    <row r="932" spans="1:64" ht="16">
      <c r="A932" s="78"/>
      <c r="B932" s="78"/>
      <c r="C932" s="144"/>
      <c r="D932" s="144"/>
      <c r="E932" s="78"/>
      <c r="F932" s="78"/>
      <c r="G932" s="78"/>
      <c r="H932" s="78"/>
      <c r="I932" s="78"/>
      <c r="J932" s="78"/>
      <c r="K932" s="78"/>
      <c r="L932" s="78"/>
      <c r="M932" s="78"/>
      <c r="N932" s="78"/>
      <c r="O932" s="78"/>
      <c r="P932" s="78"/>
      <c r="Q932" s="78"/>
      <c r="R932" s="78"/>
      <c r="S932" s="78"/>
      <c r="T932" s="78"/>
      <c r="U932" s="78"/>
      <c r="V932" s="78"/>
      <c r="W932" s="78"/>
      <c r="X932" s="78"/>
      <c r="Y932" s="78"/>
      <c r="Z932" s="78"/>
      <c r="AA932" s="78"/>
      <c r="AB932" s="78"/>
      <c r="AC932" s="78"/>
      <c r="AD932" s="78"/>
      <c r="AE932" s="78"/>
      <c r="AF932" s="78"/>
      <c r="AG932" s="78"/>
      <c r="AH932" s="78"/>
      <c r="AI932" s="78"/>
      <c r="AJ932" s="78"/>
      <c r="AK932" s="78"/>
      <c r="AL932" s="78"/>
      <c r="AM932" s="78"/>
      <c r="AN932" s="78"/>
      <c r="AO932" s="78"/>
      <c r="AP932" s="78"/>
      <c r="AQ932" s="78"/>
      <c r="AR932" s="78"/>
      <c r="AS932" s="78"/>
      <c r="AT932" s="78"/>
      <c r="AU932" s="78"/>
      <c r="AV932" s="78"/>
      <c r="AW932" s="78"/>
      <c r="AX932" s="78"/>
      <c r="AY932" s="78"/>
      <c r="AZ932" s="78"/>
      <c r="BA932" s="78"/>
      <c r="BB932" s="78"/>
      <c r="BC932" s="78"/>
      <c r="BD932" s="78"/>
      <c r="BE932" s="78"/>
      <c r="BF932" s="78"/>
      <c r="BG932" s="78"/>
      <c r="BH932" s="78"/>
      <c r="BI932" s="78"/>
      <c r="BJ932" s="78"/>
      <c r="BK932" s="78"/>
      <c r="BL932" s="78"/>
    </row>
    <row r="933" spans="1:64" ht="16">
      <c r="A933" s="78"/>
      <c r="B933" s="78"/>
      <c r="C933" s="144"/>
      <c r="D933" s="144"/>
      <c r="E933" s="78"/>
      <c r="F933" s="78"/>
      <c r="G933" s="78"/>
      <c r="H933" s="78"/>
      <c r="I933" s="78"/>
      <c r="J933" s="78"/>
      <c r="K933" s="78"/>
      <c r="L933" s="78"/>
      <c r="M933" s="78"/>
      <c r="N933" s="78"/>
      <c r="O933" s="78"/>
      <c r="P933" s="78"/>
      <c r="Q933" s="78"/>
      <c r="R933" s="78"/>
      <c r="S933" s="78"/>
      <c r="T933" s="78"/>
      <c r="U933" s="78"/>
      <c r="V933" s="78"/>
      <c r="W933" s="78"/>
      <c r="X933" s="78"/>
      <c r="Y933" s="78"/>
      <c r="Z933" s="78"/>
      <c r="AA933" s="78"/>
      <c r="AB933" s="78"/>
      <c r="AC933" s="78"/>
      <c r="AD933" s="78"/>
      <c r="AE933" s="78"/>
      <c r="AF933" s="78"/>
      <c r="AG933" s="78"/>
      <c r="AH933" s="78"/>
      <c r="AI933" s="78"/>
      <c r="AJ933" s="78"/>
      <c r="AK933" s="78"/>
      <c r="AL933" s="78"/>
      <c r="AM933" s="78"/>
      <c r="AN933" s="78"/>
      <c r="AO933" s="78"/>
      <c r="AP933" s="78"/>
      <c r="AQ933" s="78"/>
      <c r="AR933" s="78"/>
      <c r="AS933" s="78"/>
      <c r="AT933" s="78"/>
      <c r="AU933" s="78"/>
      <c r="AV933" s="78"/>
      <c r="AW933" s="78"/>
      <c r="AX933" s="78"/>
      <c r="AY933" s="78"/>
      <c r="AZ933" s="78"/>
      <c r="BA933" s="78"/>
      <c r="BB933" s="78"/>
      <c r="BC933" s="78"/>
      <c r="BD933" s="78"/>
      <c r="BE933" s="78"/>
      <c r="BF933" s="78"/>
      <c r="BG933" s="78"/>
      <c r="BH933" s="78"/>
      <c r="BI933" s="78"/>
      <c r="BJ933" s="78"/>
      <c r="BK933" s="78"/>
      <c r="BL933" s="78"/>
    </row>
    <row r="934" spans="1:64" ht="16">
      <c r="A934" s="78"/>
      <c r="B934" s="78"/>
      <c r="C934" s="144"/>
      <c r="D934" s="144"/>
      <c r="E934" s="78"/>
      <c r="F934" s="78"/>
      <c r="G934" s="78"/>
      <c r="H934" s="78"/>
      <c r="I934" s="78"/>
      <c r="J934" s="78"/>
      <c r="K934" s="78"/>
      <c r="L934" s="78"/>
      <c r="M934" s="78"/>
      <c r="N934" s="78"/>
      <c r="O934" s="78"/>
      <c r="P934" s="78"/>
      <c r="Q934" s="78"/>
      <c r="R934" s="78"/>
      <c r="S934" s="78"/>
      <c r="T934" s="78"/>
      <c r="U934" s="78"/>
      <c r="V934" s="78"/>
      <c r="W934" s="78"/>
      <c r="X934" s="78"/>
      <c r="Y934" s="78"/>
      <c r="Z934" s="78"/>
      <c r="AA934" s="78"/>
      <c r="AB934" s="78"/>
      <c r="AC934" s="78"/>
      <c r="AD934" s="78"/>
      <c r="AE934" s="78"/>
      <c r="AF934" s="78"/>
      <c r="AG934" s="78"/>
      <c r="AH934" s="78"/>
      <c r="AI934" s="78"/>
      <c r="AJ934" s="78"/>
      <c r="AK934" s="78"/>
      <c r="AL934" s="78"/>
      <c r="AM934" s="78"/>
      <c r="AN934" s="78"/>
      <c r="AO934" s="78"/>
      <c r="AP934" s="78"/>
      <c r="AQ934" s="78"/>
      <c r="AR934" s="78"/>
      <c r="AS934" s="78"/>
      <c r="AT934" s="78"/>
      <c r="AU934" s="78"/>
      <c r="AV934" s="78"/>
      <c r="AW934" s="78"/>
      <c r="AX934" s="78"/>
      <c r="AY934" s="78"/>
      <c r="AZ934" s="78"/>
      <c r="BA934" s="78"/>
      <c r="BB934" s="78"/>
      <c r="BC934" s="78"/>
      <c r="BD934" s="78"/>
      <c r="BE934" s="78"/>
      <c r="BF934" s="78"/>
      <c r="BG934" s="78"/>
      <c r="BH934" s="78"/>
      <c r="BI934" s="78"/>
      <c r="BJ934" s="78"/>
      <c r="BK934" s="78"/>
      <c r="BL934" s="78"/>
    </row>
    <row r="935" spans="1:64" ht="16">
      <c r="A935" s="78"/>
      <c r="B935" s="78"/>
      <c r="C935" s="144"/>
      <c r="D935" s="144"/>
      <c r="E935" s="78"/>
      <c r="F935" s="78"/>
      <c r="G935" s="78"/>
      <c r="H935" s="78"/>
      <c r="I935" s="78"/>
      <c r="J935" s="78"/>
      <c r="K935" s="78"/>
      <c r="L935" s="78"/>
      <c r="M935" s="78"/>
      <c r="N935" s="78"/>
      <c r="O935" s="78"/>
      <c r="P935" s="78"/>
      <c r="Q935" s="78"/>
      <c r="R935" s="78"/>
      <c r="S935" s="78"/>
      <c r="T935" s="78"/>
      <c r="U935" s="78"/>
      <c r="V935" s="78"/>
      <c r="W935" s="78"/>
      <c r="X935" s="78"/>
      <c r="Y935" s="78"/>
      <c r="Z935" s="78"/>
      <c r="AA935" s="78"/>
      <c r="AB935" s="78"/>
      <c r="AC935" s="78"/>
      <c r="AD935" s="78"/>
      <c r="AE935" s="78"/>
      <c r="AF935" s="78"/>
      <c r="AG935" s="78"/>
      <c r="AH935" s="78"/>
      <c r="AI935" s="78"/>
      <c r="AJ935" s="78"/>
      <c r="AK935" s="78"/>
      <c r="AL935" s="78"/>
      <c r="AM935" s="78"/>
      <c r="AN935" s="78"/>
      <c r="AO935" s="78"/>
      <c r="AP935" s="78"/>
      <c r="AQ935" s="78"/>
      <c r="AR935" s="78"/>
      <c r="AS935" s="78"/>
      <c r="AT935" s="78"/>
      <c r="AU935" s="78"/>
      <c r="AV935" s="78"/>
      <c r="AW935" s="78"/>
      <c r="AX935" s="78"/>
      <c r="AY935" s="78"/>
      <c r="AZ935" s="78"/>
      <c r="BA935" s="78"/>
      <c r="BB935" s="78"/>
      <c r="BC935" s="78"/>
      <c r="BD935" s="78"/>
      <c r="BE935" s="78"/>
      <c r="BF935" s="78"/>
      <c r="BG935" s="78"/>
      <c r="BH935" s="78"/>
      <c r="BI935" s="78"/>
      <c r="BJ935" s="78"/>
      <c r="BK935" s="78"/>
      <c r="BL935" s="78"/>
    </row>
    <row r="936" spans="1:64" ht="16">
      <c r="A936" s="78"/>
      <c r="B936" s="78"/>
      <c r="C936" s="144"/>
      <c r="D936" s="144"/>
      <c r="E936" s="78"/>
      <c r="F936" s="78"/>
      <c r="G936" s="78"/>
      <c r="H936" s="78"/>
      <c r="I936" s="78"/>
      <c r="J936" s="78"/>
      <c r="K936" s="78"/>
      <c r="L936" s="78"/>
      <c r="M936" s="78"/>
      <c r="N936" s="78"/>
      <c r="O936" s="78"/>
      <c r="P936" s="78"/>
      <c r="Q936" s="78"/>
      <c r="R936" s="78"/>
      <c r="S936" s="78"/>
      <c r="T936" s="78"/>
      <c r="U936" s="78"/>
      <c r="V936" s="78"/>
      <c r="W936" s="78"/>
      <c r="X936" s="78"/>
      <c r="Y936" s="78"/>
      <c r="Z936" s="78"/>
      <c r="AA936" s="78"/>
      <c r="AB936" s="78"/>
      <c r="AC936" s="78"/>
      <c r="AD936" s="78"/>
      <c r="AE936" s="78"/>
      <c r="AF936" s="78"/>
      <c r="AG936" s="78"/>
      <c r="AH936" s="78"/>
      <c r="AI936" s="78"/>
      <c r="AJ936" s="78"/>
      <c r="AK936" s="78"/>
      <c r="AL936" s="78"/>
      <c r="AM936" s="78"/>
      <c r="AN936" s="78"/>
      <c r="AO936" s="78"/>
      <c r="AP936" s="78"/>
      <c r="AQ936" s="78"/>
      <c r="AR936" s="78"/>
      <c r="AS936" s="78"/>
      <c r="AT936" s="78"/>
      <c r="AU936" s="78"/>
      <c r="AV936" s="78"/>
      <c r="AW936" s="78"/>
      <c r="AX936" s="78"/>
      <c r="AY936" s="78"/>
      <c r="AZ936" s="78"/>
      <c r="BA936" s="78"/>
      <c r="BB936" s="78"/>
      <c r="BC936" s="78"/>
      <c r="BD936" s="78"/>
      <c r="BE936" s="78"/>
      <c r="BF936" s="78"/>
      <c r="BG936" s="78"/>
      <c r="BH936" s="78"/>
      <c r="BI936" s="78"/>
      <c r="BJ936" s="78"/>
      <c r="BK936" s="78"/>
      <c r="BL936" s="78"/>
    </row>
    <row r="937" spans="1:64" ht="16">
      <c r="A937" s="78"/>
      <c r="B937" s="78"/>
      <c r="C937" s="144"/>
      <c r="D937" s="144"/>
      <c r="E937" s="78"/>
      <c r="F937" s="78"/>
      <c r="G937" s="78"/>
      <c r="H937" s="78"/>
      <c r="I937" s="78"/>
      <c r="J937" s="78"/>
      <c r="K937" s="78"/>
      <c r="L937" s="78"/>
      <c r="M937" s="78"/>
      <c r="N937" s="78"/>
      <c r="O937" s="78"/>
      <c r="P937" s="78"/>
      <c r="Q937" s="78"/>
      <c r="R937" s="78"/>
      <c r="S937" s="78"/>
      <c r="T937" s="78"/>
      <c r="U937" s="78"/>
      <c r="V937" s="78"/>
      <c r="W937" s="78"/>
      <c r="X937" s="78"/>
      <c r="Y937" s="78"/>
      <c r="Z937" s="78"/>
      <c r="AA937" s="78"/>
      <c r="AB937" s="78"/>
      <c r="AC937" s="78"/>
      <c r="AD937" s="78"/>
      <c r="AE937" s="78"/>
      <c r="AF937" s="78"/>
      <c r="AG937" s="78"/>
      <c r="AH937" s="78"/>
      <c r="AI937" s="78"/>
      <c r="AJ937" s="78"/>
      <c r="AK937" s="78"/>
      <c r="AL937" s="78"/>
      <c r="AM937" s="78"/>
      <c r="AN937" s="78"/>
      <c r="AO937" s="78"/>
      <c r="AP937" s="78"/>
      <c r="AQ937" s="78"/>
      <c r="AR937" s="78"/>
      <c r="AS937" s="78"/>
      <c r="AT937" s="78"/>
      <c r="AU937" s="78"/>
      <c r="AV937" s="78"/>
      <c r="AW937" s="78"/>
      <c r="AX937" s="78"/>
      <c r="AY937" s="78"/>
      <c r="AZ937" s="78"/>
      <c r="BA937" s="78"/>
      <c r="BB937" s="78"/>
      <c r="BC937" s="78"/>
      <c r="BD937" s="78"/>
      <c r="BE937" s="78"/>
      <c r="BF937" s="78"/>
      <c r="BG937" s="78"/>
      <c r="BH937" s="78"/>
      <c r="BI937" s="78"/>
      <c r="BJ937" s="78"/>
      <c r="BK937" s="78"/>
      <c r="BL937" s="78"/>
    </row>
    <row r="938" spans="1:64" ht="16">
      <c r="A938" s="78"/>
      <c r="B938" s="78"/>
      <c r="C938" s="144"/>
      <c r="D938" s="144"/>
      <c r="E938" s="78"/>
      <c r="F938" s="78"/>
      <c r="G938" s="78"/>
      <c r="H938" s="78"/>
      <c r="I938" s="78"/>
      <c r="J938" s="78"/>
      <c r="K938" s="78"/>
      <c r="L938" s="78"/>
      <c r="M938" s="78"/>
      <c r="N938" s="78"/>
      <c r="O938" s="78"/>
      <c r="P938" s="78"/>
      <c r="Q938" s="78"/>
      <c r="R938" s="78"/>
      <c r="S938" s="78"/>
      <c r="T938" s="78"/>
      <c r="U938" s="78"/>
      <c r="V938" s="78"/>
      <c r="W938" s="78"/>
      <c r="X938" s="78"/>
      <c r="Y938" s="78"/>
      <c r="Z938" s="78"/>
      <c r="AA938" s="78"/>
      <c r="AB938" s="78"/>
      <c r="AC938" s="78"/>
      <c r="AD938" s="78"/>
      <c r="AE938" s="78"/>
      <c r="AF938" s="78"/>
      <c r="AG938" s="78"/>
      <c r="AH938" s="78"/>
      <c r="AI938" s="78"/>
      <c r="AJ938" s="78"/>
      <c r="AK938" s="78"/>
      <c r="AL938" s="78"/>
      <c r="AM938" s="78"/>
      <c r="AN938" s="78"/>
      <c r="AO938" s="78"/>
      <c r="AP938" s="78"/>
      <c r="AQ938" s="78"/>
      <c r="AR938" s="78"/>
      <c r="AS938" s="78"/>
      <c r="AT938" s="78"/>
      <c r="AU938" s="78"/>
      <c r="AV938" s="78"/>
      <c r="AW938" s="78"/>
      <c r="AX938" s="78"/>
      <c r="AY938" s="78"/>
      <c r="AZ938" s="78"/>
      <c r="BA938" s="78"/>
      <c r="BB938" s="78"/>
      <c r="BC938" s="78"/>
      <c r="BD938" s="78"/>
      <c r="BE938" s="78"/>
      <c r="BF938" s="78"/>
      <c r="BG938" s="78"/>
      <c r="BH938" s="78"/>
      <c r="BI938" s="78"/>
      <c r="BJ938" s="78"/>
      <c r="BK938" s="78"/>
      <c r="BL938" s="78"/>
    </row>
    <row r="939" spans="1:64" ht="16">
      <c r="A939" s="78"/>
      <c r="B939" s="78"/>
      <c r="C939" s="144"/>
      <c r="D939" s="144"/>
      <c r="E939" s="78"/>
      <c r="F939" s="78"/>
      <c r="G939" s="78"/>
      <c r="H939" s="78"/>
      <c r="I939" s="78"/>
      <c r="J939" s="78"/>
      <c r="K939" s="78"/>
      <c r="L939" s="78"/>
      <c r="M939" s="78"/>
      <c r="N939" s="78"/>
      <c r="O939" s="78"/>
      <c r="P939" s="78"/>
      <c r="Q939" s="78"/>
      <c r="R939" s="78"/>
      <c r="S939" s="78"/>
      <c r="T939" s="78"/>
      <c r="U939" s="78"/>
      <c r="V939" s="78"/>
      <c r="W939" s="78"/>
      <c r="X939" s="78"/>
      <c r="Y939" s="78"/>
      <c r="Z939" s="78"/>
      <c r="AA939" s="78"/>
      <c r="AB939" s="78"/>
      <c r="AC939" s="78"/>
      <c r="AD939" s="78"/>
      <c r="AE939" s="78"/>
      <c r="AF939" s="78"/>
      <c r="AG939" s="78"/>
      <c r="AH939" s="78"/>
      <c r="AI939" s="78"/>
      <c r="AJ939" s="78"/>
      <c r="AK939" s="78"/>
      <c r="AL939" s="78"/>
      <c r="AM939" s="78"/>
      <c r="AN939" s="78"/>
      <c r="AO939" s="78"/>
      <c r="AP939" s="78"/>
      <c r="AQ939" s="78"/>
      <c r="AR939" s="78"/>
      <c r="AS939" s="78"/>
      <c r="AT939" s="78"/>
      <c r="AU939" s="78"/>
      <c r="AV939" s="78"/>
      <c r="AW939" s="78"/>
      <c r="AX939" s="78"/>
      <c r="AY939" s="78"/>
      <c r="AZ939" s="78"/>
      <c r="BA939" s="78"/>
      <c r="BB939" s="78"/>
      <c r="BC939" s="78"/>
      <c r="BD939" s="78"/>
      <c r="BE939" s="78"/>
      <c r="BF939" s="78"/>
      <c r="BG939" s="78"/>
      <c r="BH939" s="78"/>
      <c r="BI939" s="78"/>
      <c r="BJ939" s="78"/>
      <c r="BK939" s="78"/>
      <c r="BL939" s="78"/>
    </row>
    <row r="940" spans="1:64" ht="16">
      <c r="A940" s="78"/>
      <c r="B940" s="78"/>
      <c r="C940" s="144"/>
      <c r="D940" s="144"/>
      <c r="E940" s="78"/>
      <c r="F940" s="78"/>
      <c r="G940" s="78"/>
      <c r="H940" s="78"/>
      <c r="I940" s="78"/>
      <c r="J940" s="78"/>
      <c r="K940" s="78"/>
      <c r="L940" s="78"/>
      <c r="M940" s="78"/>
      <c r="N940" s="78"/>
      <c r="O940" s="78"/>
      <c r="P940" s="78"/>
      <c r="Q940" s="78"/>
      <c r="R940" s="78"/>
      <c r="S940" s="78"/>
      <c r="T940" s="78"/>
      <c r="U940" s="78"/>
      <c r="V940" s="78"/>
      <c r="W940" s="78"/>
      <c r="X940" s="78"/>
      <c r="Y940" s="78"/>
      <c r="Z940" s="78"/>
      <c r="AA940" s="78"/>
      <c r="AB940" s="78"/>
      <c r="AC940" s="78"/>
      <c r="AD940" s="78"/>
      <c r="AE940" s="78"/>
      <c r="AF940" s="78"/>
      <c r="AG940" s="78"/>
      <c r="AH940" s="78"/>
      <c r="AI940" s="78"/>
      <c r="AJ940" s="78"/>
      <c r="AK940" s="78"/>
      <c r="AL940" s="78"/>
      <c r="AM940" s="78"/>
      <c r="AN940" s="78"/>
      <c r="AO940" s="78"/>
      <c r="AP940" s="78"/>
      <c r="AQ940" s="78"/>
      <c r="AR940" s="78"/>
      <c r="AS940" s="78"/>
      <c r="AT940" s="78"/>
      <c r="AU940" s="78"/>
      <c r="AV940" s="78"/>
      <c r="AW940" s="78"/>
      <c r="AX940" s="78"/>
      <c r="AY940" s="78"/>
      <c r="AZ940" s="78"/>
      <c r="BA940" s="78"/>
      <c r="BB940" s="78"/>
      <c r="BC940" s="78"/>
      <c r="BD940" s="78"/>
      <c r="BE940" s="78"/>
      <c r="BF940" s="78"/>
      <c r="BG940" s="78"/>
      <c r="BH940" s="78"/>
      <c r="BI940" s="78"/>
      <c r="BJ940" s="78"/>
      <c r="BK940" s="78"/>
      <c r="BL940" s="78"/>
    </row>
    <row r="941" spans="1:64" ht="16">
      <c r="A941" s="78"/>
      <c r="B941" s="78"/>
      <c r="C941" s="144"/>
      <c r="D941" s="144"/>
      <c r="E941" s="78"/>
      <c r="F941" s="78"/>
      <c r="G941" s="78"/>
      <c r="H941" s="78"/>
      <c r="I941" s="78"/>
      <c r="J941" s="78"/>
      <c r="K941" s="78"/>
      <c r="L941" s="78"/>
      <c r="M941" s="78"/>
      <c r="N941" s="78"/>
      <c r="O941" s="78"/>
      <c r="P941" s="78"/>
      <c r="Q941" s="78"/>
      <c r="R941" s="78"/>
      <c r="S941" s="78"/>
      <c r="T941" s="78"/>
      <c r="U941" s="78"/>
      <c r="V941" s="78"/>
      <c r="W941" s="78"/>
      <c r="X941" s="78"/>
      <c r="Y941" s="78"/>
      <c r="Z941" s="78"/>
      <c r="AA941" s="78"/>
      <c r="AB941" s="78"/>
      <c r="AC941" s="78"/>
      <c r="AD941" s="78"/>
      <c r="AE941" s="78"/>
      <c r="AF941" s="78"/>
      <c r="AG941" s="78"/>
      <c r="AH941" s="78"/>
      <c r="AI941" s="78"/>
      <c r="AJ941" s="78"/>
      <c r="AK941" s="78"/>
      <c r="AL941" s="78"/>
      <c r="AM941" s="78"/>
      <c r="AN941" s="78"/>
      <c r="AO941" s="78"/>
      <c r="AP941" s="78"/>
      <c r="AQ941" s="78"/>
      <c r="AR941" s="78"/>
      <c r="AS941" s="78"/>
      <c r="AT941" s="78"/>
      <c r="AU941" s="78"/>
      <c r="AV941" s="78"/>
      <c r="AW941" s="78"/>
      <c r="AX941" s="78"/>
      <c r="AY941" s="78"/>
      <c r="AZ941" s="78"/>
      <c r="BA941" s="78"/>
      <c r="BB941" s="78"/>
      <c r="BC941" s="78"/>
      <c r="BD941" s="78"/>
      <c r="BE941" s="78"/>
      <c r="BF941" s="78"/>
      <c r="BG941" s="78"/>
      <c r="BH941" s="78"/>
      <c r="BI941" s="78"/>
      <c r="BJ941" s="78"/>
      <c r="BK941" s="78"/>
      <c r="BL941" s="78"/>
    </row>
    <row r="942" spans="1:64" ht="16">
      <c r="A942" s="78"/>
      <c r="B942" s="78"/>
      <c r="C942" s="144"/>
      <c r="D942" s="144"/>
      <c r="E942" s="78"/>
      <c r="F942" s="78"/>
      <c r="G942" s="78"/>
      <c r="H942" s="78"/>
      <c r="I942" s="78"/>
      <c r="J942" s="78"/>
      <c r="K942" s="78"/>
      <c r="L942" s="78"/>
      <c r="M942" s="78"/>
      <c r="N942" s="78"/>
      <c r="O942" s="78"/>
      <c r="P942" s="78"/>
      <c r="Q942" s="78"/>
      <c r="R942" s="78"/>
      <c r="S942" s="78"/>
      <c r="T942" s="78"/>
      <c r="U942" s="78"/>
      <c r="V942" s="78"/>
      <c r="W942" s="78"/>
      <c r="X942" s="78"/>
      <c r="Y942" s="78"/>
      <c r="Z942" s="78"/>
      <c r="AA942" s="78"/>
      <c r="AB942" s="78"/>
      <c r="AC942" s="78"/>
      <c r="AD942" s="78"/>
      <c r="AE942" s="78"/>
      <c r="AF942" s="78"/>
      <c r="AG942" s="78"/>
      <c r="AH942" s="78"/>
      <c r="AI942" s="78"/>
      <c r="AJ942" s="78"/>
      <c r="AK942" s="78"/>
      <c r="AL942" s="78"/>
      <c r="AM942" s="78"/>
      <c r="AN942" s="78"/>
      <c r="AO942" s="78"/>
      <c r="AP942" s="78"/>
      <c r="AQ942" s="78"/>
      <c r="AR942" s="78"/>
      <c r="AS942" s="78"/>
      <c r="AT942" s="78"/>
      <c r="AU942" s="78"/>
      <c r="AV942" s="78"/>
      <c r="AW942" s="78"/>
      <c r="AX942" s="78"/>
      <c r="AY942" s="78"/>
      <c r="AZ942" s="78"/>
      <c r="BA942" s="78"/>
      <c r="BB942" s="78"/>
      <c r="BC942" s="78"/>
      <c r="BD942" s="78"/>
      <c r="BE942" s="78"/>
      <c r="BF942" s="78"/>
      <c r="BG942" s="78"/>
      <c r="BH942" s="78"/>
      <c r="BI942" s="78"/>
      <c r="BJ942" s="78"/>
      <c r="BK942" s="78"/>
      <c r="BL942" s="78"/>
    </row>
    <row r="943" spans="1:64" ht="16">
      <c r="A943" s="78"/>
      <c r="B943" s="78"/>
      <c r="C943" s="144"/>
      <c r="D943" s="144"/>
      <c r="E943" s="78"/>
      <c r="F943" s="78"/>
      <c r="G943" s="78"/>
      <c r="H943" s="78"/>
      <c r="I943" s="78"/>
      <c r="J943" s="78"/>
      <c r="K943" s="78"/>
      <c r="L943" s="78"/>
      <c r="M943" s="78"/>
      <c r="N943" s="78"/>
      <c r="O943" s="78"/>
      <c r="P943" s="78"/>
      <c r="Q943" s="78"/>
      <c r="R943" s="78"/>
      <c r="S943" s="78"/>
      <c r="T943" s="78"/>
      <c r="U943" s="78"/>
      <c r="V943" s="78"/>
      <c r="W943" s="78"/>
      <c r="X943" s="78"/>
      <c r="Y943" s="78"/>
      <c r="Z943" s="78"/>
      <c r="AA943" s="78"/>
      <c r="AB943" s="78"/>
      <c r="AC943" s="78"/>
      <c r="AD943" s="78"/>
      <c r="AE943" s="78"/>
      <c r="AF943" s="78"/>
      <c r="AG943" s="78"/>
      <c r="AH943" s="78"/>
      <c r="AI943" s="78"/>
      <c r="AJ943" s="78"/>
      <c r="AK943" s="78"/>
      <c r="AL943" s="78"/>
      <c r="AM943" s="78"/>
      <c r="AN943" s="78"/>
      <c r="AO943" s="78"/>
      <c r="AP943" s="78"/>
      <c r="AQ943" s="78"/>
      <c r="AR943" s="78"/>
      <c r="AS943" s="78"/>
      <c r="AT943" s="78"/>
      <c r="AU943" s="78"/>
      <c r="AV943" s="78"/>
      <c r="AW943" s="78"/>
      <c r="AX943" s="78"/>
      <c r="AY943" s="78"/>
      <c r="AZ943" s="78"/>
      <c r="BA943" s="78"/>
      <c r="BB943" s="78"/>
      <c r="BC943" s="78"/>
      <c r="BD943" s="78"/>
      <c r="BE943" s="78"/>
      <c r="BF943" s="78"/>
      <c r="BG943" s="78"/>
      <c r="BH943" s="78"/>
      <c r="BI943" s="78"/>
      <c r="BJ943" s="78"/>
      <c r="BK943" s="78"/>
      <c r="BL943" s="78"/>
    </row>
    <row r="944" spans="1:64" ht="16">
      <c r="A944" s="78"/>
      <c r="B944" s="78"/>
      <c r="C944" s="144"/>
      <c r="D944" s="144"/>
      <c r="E944" s="78"/>
      <c r="F944" s="78"/>
      <c r="G944" s="78"/>
      <c r="H944" s="78"/>
      <c r="I944" s="78"/>
      <c r="J944" s="78"/>
      <c r="K944" s="78"/>
      <c r="L944" s="78"/>
      <c r="M944" s="78"/>
      <c r="N944" s="78"/>
      <c r="O944" s="78"/>
      <c r="P944" s="78"/>
      <c r="Q944" s="78"/>
      <c r="R944" s="78"/>
      <c r="S944" s="78"/>
      <c r="T944" s="78"/>
      <c r="U944" s="78"/>
      <c r="V944" s="78"/>
      <c r="W944" s="78"/>
      <c r="X944" s="78"/>
      <c r="Y944" s="78"/>
      <c r="Z944" s="78"/>
      <c r="AA944" s="78"/>
      <c r="AB944" s="78"/>
      <c r="AC944" s="78"/>
      <c r="AD944" s="78"/>
      <c r="AE944" s="78"/>
      <c r="AF944" s="78"/>
      <c r="AG944" s="78"/>
      <c r="AH944" s="78"/>
      <c r="AI944" s="78"/>
      <c r="AJ944" s="78"/>
      <c r="AK944" s="78"/>
      <c r="AL944" s="78"/>
      <c r="AM944" s="78"/>
      <c r="AN944" s="78"/>
      <c r="AO944" s="78"/>
      <c r="AP944" s="78"/>
      <c r="AQ944" s="78"/>
      <c r="AR944" s="78"/>
      <c r="AS944" s="78"/>
      <c r="AT944" s="78"/>
      <c r="AU944" s="78"/>
      <c r="AV944" s="78"/>
      <c r="AW944" s="78"/>
      <c r="AX944" s="78"/>
      <c r="AY944" s="78"/>
      <c r="AZ944" s="78"/>
      <c r="BA944" s="78"/>
      <c r="BB944" s="78"/>
      <c r="BC944" s="78"/>
      <c r="BD944" s="78"/>
      <c r="BE944" s="78"/>
      <c r="BF944" s="78"/>
      <c r="BG944" s="78"/>
      <c r="BH944" s="78"/>
      <c r="BI944" s="78"/>
      <c r="BJ944" s="78"/>
      <c r="BK944" s="78"/>
      <c r="BL944" s="78"/>
    </row>
    <row r="945" spans="1:64" ht="16">
      <c r="A945" s="78"/>
      <c r="B945" s="78"/>
      <c r="C945" s="144"/>
      <c r="D945" s="144"/>
      <c r="E945" s="78"/>
      <c r="F945" s="78"/>
      <c r="G945" s="78"/>
      <c r="H945" s="78"/>
      <c r="I945" s="78"/>
      <c r="J945" s="78"/>
      <c r="K945" s="78"/>
      <c r="L945" s="78"/>
      <c r="M945" s="78"/>
      <c r="N945" s="78"/>
      <c r="O945" s="78"/>
      <c r="P945" s="78"/>
      <c r="Q945" s="78"/>
      <c r="R945" s="78"/>
      <c r="S945" s="78"/>
      <c r="T945" s="78"/>
      <c r="U945" s="78"/>
      <c r="V945" s="78"/>
      <c r="W945" s="78"/>
      <c r="X945" s="78"/>
      <c r="Y945" s="78"/>
      <c r="Z945" s="78"/>
      <c r="AA945" s="78"/>
      <c r="AB945" s="78"/>
      <c r="AC945" s="78"/>
      <c r="AD945" s="78"/>
      <c r="AE945" s="78"/>
      <c r="AF945" s="78"/>
      <c r="AG945" s="78"/>
      <c r="AH945" s="78"/>
      <c r="AI945" s="78"/>
      <c r="AJ945" s="78"/>
      <c r="AK945" s="78"/>
      <c r="AL945" s="78"/>
      <c r="AM945" s="78"/>
      <c r="AN945" s="78"/>
      <c r="AO945" s="78"/>
      <c r="AP945" s="78"/>
      <c r="AQ945" s="78"/>
      <c r="AR945" s="78"/>
      <c r="AS945" s="78"/>
      <c r="AT945" s="78"/>
      <c r="AU945" s="78"/>
      <c r="AV945" s="78"/>
      <c r="AW945" s="78"/>
      <c r="AX945" s="78"/>
      <c r="AY945" s="78"/>
      <c r="AZ945" s="78"/>
      <c r="BA945" s="78"/>
      <c r="BB945" s="78"/>
      <c r="BC945" s="78"/>
      <c r="BD945" s="78"/>
      <c r="BE945" s="78"/>
      <c r="BF945" s="78"/>
      <c r="BG945" s="78"/>
      <c r="BH945" s="78"/>
      <c r="BI945" s="78"/>
      <c r="BJ945" s="78"/>
      <c r="BK945" s="78"/>
      <c r="BL945" s="78"/>
    </row>
    <row r="946" spans="1:64" ht="16">
      <c r="A946" s="78"/>
      <c r="B946" s="78"/>
      <c r="C946" s="144"/>
      <c r="D946" s="144"/>
      <c r="E946" s="78"/>
      <c r="F946" s="78"/>
      <c r="G946" s="78"/>
      <c r="H946" s="78"/>
      <c r="I946" s="78"/>
      <c r="J946" s="78"/>
      <c r="K946" s="78"/>
      <c r="L946" s="78"/>
      <c r="M946" s="78"/>
      <c r="N946" s="78"/>
      <c r="O946" s="78"/>
      <c r="P946" s="78"/>
      <c r="Q946" s="78"/>
      <c r="R946" s="78"/>
      <c r="S946" s="78"/>
      <c r="T946" s="78"/>
      <c r="U946" s="78"/>
      <c r="V946" s="78"/>
      <c r="W946" s="78"/>
      <c r="X946" s="78"/>
      <c r="Y946" s="78"/>
      <c r="Z946" s="78"/>
      <c r="AA946" s="78"/>
      <c r="AB946" s="78"/>
      <c r="AC946" s="78"/>
      <c r="AD946" s="78"/>
      <c r="AE946" s="78"/>
      <c r="AF946" s="78"/>
      <c r="AG946" s="78"/>
      <c r="AH946" s="78"/>
      <c r="AI946" s="78"/>
      <c r="AJ946" s="78"/>
      <c r="AK946" s="78"/>
      <c r="AL946" s="78"/>
      <c r="AM946" s="78"/>
      <c r="AN946" s="78"/>
      <c r="AO946" s="78"/>
      <c r="AP946" s="78"/>
      <c r="AQ946" s="78"/>
      <c r="AR946" s="78"/>
      <c r="AS946" s="78"/>
      <c r="AT946" s="78"/>
      <c r="AU946" s="78"/>
      <c r="AV946" s="78"/>
      <c r="AW946" s="78"/>
      <c r="AX946" s="78"/>
      <c r="AY946" s="78"/>
      <c r="AZ946" s="78"/>
      <c r="BA946" s="78"/>
      <c r="BB946" s="78"/>
      <c r="BC946" s="78"/>
      <c r="BD946" s="78"/>
      <c r="BE946" s="78"/>
      <c r="BF946" s="78"/>
      <c r="BG946" s="78"/>
      <c r="BH946" s="78"/>
      <c r="BI946" s="78"/>
      <c r="BJ946" s="78"/>
      <c r="BK946" s="78"/>
      <c r="BL946" s="78"/>
    </row>
    <row r="947" spans="1:64" ht="16">
      <c r="A947" s="78"/>
      <c r="B947" s="78"/>
      <c r="C947" s="144"/>
      <c r="D947" s="144"/>
      <c r="E947" s="78"/>
      <c r="F947" s="78"/>
      <c r="G947" s="78"/>
      <c r="H947" s="78"/>
      <c r="I947" s="78"/>
      <c r="J947" s="78"/>
      <c r="K947" s="78"/>
      <c r="L947" s="78"/>
      <c r="M947" s="78"/>
      <c r="N947" s="78"/>
      <c r="O947" s="78"/>
      <c r="P947" s="78"/>
      <c r="Q947" s="78"/>
      <c r="R947" s="78"/>
      <c r="S947" s="78"/>
      <c r="T947" s="78"/>
      <c r="U947" s="78"/>
      <c r="V947" s="78"/>
      <c r="W947" s="78"/>
      <c r="X947" s="78"/>
      <c r="Y947" s="78"/>
      <c r="Z947" s="78"/>
      <c r="AA947" s="78"/>
      <c r="AB947" s="78"/>
      <c r="AC947" s="78"/>
      <c r="AD947" s="78"/>
      <c r="AE947" s="78"/>
      <c r="AF947" s="78"/>
      <c r="AG947" s="78"/>
      <c r="AH947" s="78"/>
      <c r="AI947" s="78"/>
      <c r="AJ947" s="78"/>
      <c r="AK947" s="78"/>
      <c r="AL947" s="78"/>
      <c r="AM947" s="78"/>
      <c r="AN947" s="78"/>
      <c r="AO947" s="78"/>
      <c r="AP947" s="78"/>
      <c r="AQ947" s="78"/>
      <c r="AR947" s="78"/>
      <c r="AS947" s="78"/>
      <c r="AT947" s="78"/>
      <c r="AU947" s="78"/>
      <c r="AV947" s="78"/>
      <c r="AW947" s="78"/>
      <c r="AX947" s="78"/>
      <c r="AY947" s="78"/>
      <c r="AZ947" s="78"/>
      <c r="BA947" s="78"/>
      <c r="BB947" s="78"/>
      <c r="BC947" s="78"/>
      <c r="BD947" s="78"/>
      <c r="BE947" s="78"/>
      <c r="BF947" s="78"/>
      <c r="BG947" s="78"/>
      <c r="BH947" s="78"/>
      <c r="BI947" s="78"/>
      <c r="BJ947" s="78"/>
      <c r="BK947" s="78"/>
      <c r="BL947" s="78"/>
    </row>
    <row r="948" spans="1:64" ht="16">
      <c r="A948" s="78"/>
      <c r="B948" s="78"/>
      <c r="C948" s="144"/>
      <c r="D948" s="144"/>
      <c r="E948" s="78"/>
      <c r="F948" s="78"/>
      <c r="G948" s="78"/>
      <c r="H948" s="78"/>
      <c r="I948" s="78"/>
      <c r="J948" s="78"/>
      <c r="K948" s="78"/>
      <c r="L948" s="78"/>
      <c r="M948" s="78"/>
      <c r="N948" s="78"/>
      <c r="O948" s="78"/>
      <c r="P948" s="78"/>
      <c r="Q948" s="78"/>
      <c r="R948" s="78"/>
      <c r="S948" s="78"/>
      <c r="T948" s="78"/>
      <c r="U948" s="78"/>
      <c r="V948" s="78"/>
      <c r="W948" s="78"/>
      <c r="X948" s="78"/>
      <c r="Y948" s="78"/>
      <c r="Z948" s="78"/>
      <c r="AA948" s="78"/>
      <c r="AB948" s="78"/>
      <c r="AC948" s="78"/>
      <c r="AD948" s="78"/>
      <c r="AE948" s="78"/>
      <c r="AF948" s="78"/>
      <c r="AG948" s="78"/>
      <c r="AH948" s="78"/>
      <c r="AI948" s="78"/>
      <c r="AJ948" s="78"/>
      <c r="AK948" s="78"/>
      <c r="AL948" s="78"/>
      <c r="AM948" s="78"/>
      <c r="AN948" s="78"/>
      <c r="AO948" s="78"/>
      <c r="AP948" s="78"/>
      <c r="AQ948" s="78"/>
      <c r="AR948" s="78"/>
      <c r="AS948" s="78"/>
      <c r="AT948" s="78"/>
      <c r="AU948" s="78"/>
      <c r="AV948" s="78"/>
      <c r="AW948" s="78"/>
      <c r="AX948" s="78"/>
      <c r="AY948" s="78"/>
      <c r="AZ948" s="78"/>
      <c r="BA948" s="78"/>
      <c r="BB948" s="78"/>
      <c r="BC948" s="78"/>
      <c r="BD948" s="78"/>
      <c r="BE948" s="78"/>
      <c r="BF948" s="78"/>
      <c r="BG948" s="78"/>
      <c r="BH948" s="78"/>
      <c r="BI948" s="78"/>
      <c r="BJ948" s="78"/>
      <c r="BK948" s="78"/>
      <c r="BL948" s="78"/>
    </row>
    <row r="949" spans="1:64" ht="16">
      <c r="A949" s="78"/>
      <c r="B949" s="78"/>
      <c r="C949" s="144"/>
      <c r="D949" s="144"/>
      <c r="E949" s="78"/>
      <c r="F949" s="78"/>
      <c r="G949" s="78"/>
      <c r="H949" s="78"/>
      <c r="I949" s="78"/>
      <c r="J949" s="78"/>
      <c r="K949" s="78"/>
      <c r="L949" s="78"/>
      <c r="M949" s="78"/>
      <c r="N949" s="78"/>
      <c r="O949" s="78"/>
      <c r="P949" s="78"/>
      <c r="Q949" s="78"/>
      <c r="R949" s="78"/>
      <c r="S949" s="78"/>
      <c r="T949" s="78"/>
      <c r="U949" s="78"/>
      <c r="V949" s="78"/>
      <c r="W949" s="78"/>
      <c r="X949" s="78"/>
      <c r="Y949" s="78"/>
      <c r="Z949" s="78"/>
      <c r="AA949" s="78"/>
      <c r="AB949" s="78"/>
      <c r="AC949" s="78"/>
      <c r="AD949" s="78"/>
      <c r="AE949" s="78"/>
      <c r="AF949" s="78"/>
      <c r="AG949" s="78"/>
      <c r="AH949" s="78"/>
      <c r="AI949" s="78"/>
      <c r="AJ949" s="78"/>
      <c r="AK949" s="78"/>
      <c r="AL949" s="78"/>
      <c r="AM949" s="78"/>
      <c r="AN949" s="78"/>
      <c r="AO949" s="78"/>
      <c r="AP949" s="78"/>
      <c r="AQ949" s="78"/>
      <c r="AR949" s="78"/>
      <c r="AS949" s="78"/>
      <c r="AT949" s="78"/>
      <c r="AU949" s="78"/>
      <c r="AV949" s="78"/>
      <c r="AW949" s="78"/>
      <c r="AX949" s="78"/>
      <c r="AY949" s="78"/>
      <c r="AZ949" s="78"/>
      <c r="BA949" s="78"/>
      <c r="BB949" s="78"/>
      <c r="BC949" s="78"/>
      <c r="BD949" s="78"/>
      <c r="BE949" s="78"/>
      <c r="BF949" s="78"/>
      <c r="BG949" s="78"/>
      <c r="BH949" s="78"/>
      <c r="BI949" s="78"/>
      <c r="BJ949" s="78"/>
      <c r="BK949" s="78"/>
      <c r="BL949" s="78"/>
    </row>
    <row r="950" spans="1:64" ht="16">
      <c r="A950" s="78"/>
      <c r="B950" s="78"/>
      <c r="C950" s="144"/>
      <c r="D950" s="144"/>
      <c r="E950" s="78"/>
      <c r="F950" s="78"/>
      <c r="G950" s="78"/>
      <c r="H950" s="78"/>
      <c r="I950" s="78"/>
      <c r="J950" s="78"/>
      <c r="K950" s="78"/>
      <c r="L950" s="78"/>
      <c r="M950" s="78"/>
      <c r="N950" s="78"/>
      <c r="O950" s="78"/>
      <c r="P950" s="78"/>
      <c r="Q950" s="78"/>
      <c r="R950" s="78"/>
      <c r="S950" s="78"/>
      <c r="T950" s="78"/>
      <c r="U950" s="78"/>
      <c r="V950" s="78"/>
      <c r="W950" s="78"/>
      <c r="X950" s="78"/>
      <c r="Y950" s="78"/>
      <c r="Z950" s="78"/>
      <c r="AA950" s="78"/>
      <c r="AB950" s="78"/>
      <c r="AC950" s="78"/>
      <c r="AD950" s="78"/>
      <c r="AE950" s="78"/>
      <c r="AF950" s="78"/>
      <c r="AG950" s="78"/>
      <c r="AH950" s="78"/>
      <c r="AI950" s="78"/>
      <c r="AJ950" s="78"/>
      <c r="AK950" s="78"/>
      <c r="AL950" s="78"/>
      <c r="AM950" s="78"/>
      <c r="AN950" s="78"/>
      <c r="AO950" s="78"/>
      <c r="AP950" s="78"/>
      <c r="AQ950" s="78"/>
      <c r="AR950" s="78"/>
      <c r="AS950" s="78"/>
      <c r="AT950" s="78"/>
      <c r="AU950" s="78"/>
      <c r="AV950" s="78"/>
      <c r="AW950" s="78"/>
      <c r="AX950" s="78"/>
      <c r="AY950" s="78"/>
      <c r="AZ950" s="78"/>
      <c r="BA950" s="78"/>
      <c r="BB950" s="78"/>
      <c r="BC950" s="78"/>
      <c r="BD950" s="78"/>
      <c r="BE950" s="78"/>
      <c r="BF950" s="78"/>
      <c r="BG950" s="78"/>
      <c r="BH950" s="78"/>
      <c r="BI950" s="78"/>
      <c r="BJ950" s="78"/>
      <c r="BK950" s="78"/>
      <c r="BL950" s="78"/>
    </row>
    <row r="951" spans="1:64" ht="16">
      <c r="A951" s="78"/>
      <c r="B951" s="78"/>
      <c r="C951" s="144"/>
      <c r="D951" s="144"/>
      <c r="E951" s="78"/>
      <c r="F951" s="78"/>
      <c r="G951" s="78"/>
      <c r="H951" s="78"/>
      <c r="I951" s="78"/>
      <c r="J951" s="78"/>
      <c r="K951" s="78"/>
      <c r="L951" s="78"/>
      <c r="M951" s="78"/>
      <c r="N951" s="78"/>
      <c r="O951" s="78"/>
      <c r="P951" s="78"/>
      <c r="Q951" s="78"/>
      <c r="R951" s="78"/>
      <c r="S951" s="78"/>
      <c r="T951" s="78"/>
      <c r="U951" s="78"/>
      <c r="V951" s="78"/>
      <c r="W951" s="78"/>
      <c r="X951" s="78"/>
      <c r="Y951" s="78"/>
      <c r="Z951" s="78"/>
      <c r="AA951" s="78"/>
      <c r="AB951" s="78"/>
      <c r="AC951" s="78"/>
      <c r="AD951" s="78"/>
      <c r="AE951" s="78"/>
      <c r="AF951" s="78"/>
      <c r="AG951" s="78"/>
      <c r="AH951" s="78"/>
      <c r="AI951" s="78"/>
      <c r="AJ951" s="78"/>
      <c r="AK951" s="78"/>
      <c r="AL951" s="78"/>
      <c r="AM951" s="78"/>
      <c r="AN951" s="78"/>
      <c r="AO951" s="78"/>
      <c r="AP951" s="78"/>
      <c r="AQ951" s="78"/>
      <c r="AR951" s="78"/>
      <c r="AS951" s="78"/>
      <c r="AT951" s="78"/>
      <c r="AU951" s="78"/>
      <c r="AV951" s="78"/>
      <c r="AW951" s="78"/>
      <c r="AX951" s="78"/>
      <c r="AY951" s="78"/>
      <c r="AZ951" s="78"/>
      <c r="BA951" s="78"/>
      <c r="BB951" s="78"/>
      <c r="BC951" s="78"/>
      <c r="BD951" s="78"/>
      <c r="BE951" s="78"/>
      <c r="BF951" s="78"/>
      <c r="BG951" s="78"/>
      <c r="BH951" s="78"/>
      <c r="BI951" s="78"/>
      <c r="BJ951" s="78"/>
      <c r="BK951" s="78"/>
      <c r="BL951" s="78"/>
    </row>
    <row r="952" spans="1:64" ht="16">
      <c r="A952" s="78"/>
      <c r="B952" s="78"/>
      <c r="C952" s="144"/>
      <c r="D952" s="144"/>
      <c r="E952" s="78"/>
      <c r="F952" s="78"/>
      <c r="G952" s="78"/>
      <c r="H952" s="78"/>
      <c r="I952" s="78"/>
      <c r="J952" s="78"/>
      <c r="K952" s="78"/>
      <c r="L952" s="78"/>
      <c r="M952" s="78"/>
      <c r="N952" s="78"/>
      <c r="O952" s="78"/>
      <c r="P952" s="78"/>
      <c r="Q952" s="78"/>
      <c r="R952" s="78"/>
      <c r="S952" s="78"/>
      <c r="T952" s="78"/>
      <c r="U952" s="78"/>
      <c r="V952" s="78"/>
      <c r="W952" s="78"/>
      <c r="X952" s="78"/>
      <c r="Y952" s="78"/>
      <c r="Z952" s="78"/>
      <c r="AA952" s="78"/>
      <c r="AB952" s="78"/>
      <c r="AC952" s="78"/>
      <c r="AD952" s="78"/>
      <c r="AE952" s="78"/>
      <c r="AF952" s="78"/>
      <c r="AG952" s="78"/>
      <c r="AH952" s="78"/>
      <c r="AI952" s="78"/>
      <c r="AJ952" s="78"/>
      <c r="AK952" s="78"/>
      <c r="AL952" s="78"/>
      <c r="AM952" s="78"/>
      <c r="AN952" s="78"/>
      <c r="AO952" s="78"/>
      <c r="AP952" s="78"/>
      <c r="AQ952" s="78"/>
      <c r="AR952" s="78"/>
      <c r="AS952" s="78"/>
      <c r="AT952" s="78"/>
      <c r="AU952" s="78"/>
      <c r="AV952" s="78"/>
      <c r="AW952" s="78"/>
      <c r="AX952" s="78"/>
      <c r="AY952" s="78"/>
      <c r="AZ952" s="78"/>
      <c r="BA952" s="78"/>
      <c r="BB952" s="78"/>
      <c r="BC952" s="78"/>
      <c r="BD952" s="78"/>
      <c r="BE952" s="78"/>
      <c r="BF952" s="78"/>
      <c r="BG952" s="78"/>
      <c r="BH952" s="78"/>
      <c r="BI952" s="78"/>
      <c r="BJ952" s="78"/>
      <c r="BK952" s="78"/>
      <c r="BL952" s="78"/>
    </row>
    <row r="953" spans="1:64" ht="16">
      <c r="A953" s="78"/>
      <c r="B953" s="78"/>
      <c r="C953" s="144"/>
      <c r="D953" s="144"/>
      <c r="E953" s="78"/>
      <c r="F953" s="78"/>
      <c r="G953" s="78"/>
      <c r="H953" s="78"/>
      <c r="I953" s="78"/>
      <c r="J953" s="78"/>
      <c r="K953" s="78"/>
      <c r="L953" s="78"/>
      <c r="M953" s="78"/>
      <c r="N953" s="78"/>
      <c r="O953" s="78"/>
      <c r="P953" s="78"/>
      <c r="Q953" s="78"/>
      <c r="R953" s="78"/>
      <c r="S953" s="78"/>
      <c r="T953" s="78"/>
      <c r="U953" s="78"/>
      <c r="V953" s="78"/>
      <c r="W953" s="78"/>
      <c r="X953" s="78"/>
      <c r="Y953" s="78"/>
      <c r="Z953" s="78"/>
      <c r="AA953" s="78"/>
      <c r="AB953" s="78"/>
      <c r="AC953" s="78"/>
      <c r="AD953" s="78"/>
      <c r="AE953" s="78"/>
      <c r="AF953" s="78"/>
      <c r="AG953" s="78"/>
      <c r="AH953" s="78"/>
      <c r="AI953" s="78"/>
      <c r="AJ953" s="78"/>
      <c r="AK953" s="78"/>
      <c r="AL953" s="78"/>
      <c r="AM953" s="78"/>
      <c r="AN953" s="78"/>
      <c r="AO953" s="78"/>
      <c r="AP953" s="78"/>
      <c r="AQ953" s="78"/>
      <c r="AR953" s="78"/>
      <c r="AS953" s="78"/>
      <c r="AT953" s="78"/>
      <c r="AU953" s="78"/>
      <c r="AV953" s="78"/>
      <c r="AW953" s="78"/>
      <c r="AX953" s="78"/>
      <c r="AY953" s="78"/>
      <c r="AZ953" s="78"/>
      <c r="BA953" s="78"/>
      <c r="BB953" s="78"/>
      <c r="BC953" s="78"/>
      <c r="BD953" s="78"/>
      <c r="BE953" s="78"/>
      <c r="BF953" s="78"/>
      <c r="BG953" s="78"/>
      <c r="BH953" s="78"/>
      <c r="BI953" s="78"/>
      <c r="BJ953" s="78"/>
      <c r="BK953" s="78"/>
      <c r="BL953" s="78"/>
    </row>
    <row r="954" spans="1:64" ht="16">
      <c r="A954" s="78"/>
      <c r="B954" s="78"/>
      <c r="C954" s="144"/>
      <c r="D954" s="144"/>
      <c r="E954" s="78"/>
      <c r="F954" s="78"/>
      <c r="G954" s="78"/>
      <c r="H954" s="78"/>
      <c r="I954" s="78"/>
      <c r="J954" s="78"/>
      <c r="K954" s="78"/>
      <c r="L954" s="78"/>
      <c r="M954" s="78"/>
      <c r="N954" s="78"/>
      <c r="O954" s="78"/>
      <c r="P954" s="78"/>
      <c r="Q954" s="78"/>
      <c r="R954" s="78"/>
      <c r="S954" s="78"/>
      <c r="T954" s="78"/>
      <c r="U954" s="78"/>
      <c r="V954" s="78"/>
      <c r="W954" s="78"/>
      <c r="X954" s="78"/>
      <c r="Y954" s="78"/>
      <c r="Z954" s="78"/>
      <c r="AA954" s="78"/>
      <c r="AB954" s="78"/>
      <c r="AC954" s="78"/>
      <c r="AD954" s="78"/>
      <c r="AE954" s="78"/>
      <c r="AF954" s="78"/>
      <c r="AG954" s="78"/>
      <c r="AH954" s="78"/>
      <c r="AI954" s="78"/>
      <c r="AJ954" s="78"/>
      <c r="AK954" s="78"/>
      <c r="AL954" s="78"/>
      <c r="AM954" s="78"/>
      <c r="AN954" s="78"/>
      <c r="AO954" s="78"/>
      <c r="AP954" s="78"/>
      <c r="AQ954" s="78"/>
      <c r="AR954" s="78"/>
      <c r="AS954" s="78"/>
      <c r="AT954" s="78"/>
      <c r="AU954" s="78"/>
      <c r="AV954" s="78"/>
      <c r="AW954" s="78"/>
      <c r="AX954" s="78"/>
      <c r="AY954" s="78"/>
      <c r="AZ954" s="78"/>
      <c r="BA954" s="78"/>
      <c r="BB954" s="78"/>
      <c r="BC954" s="78"/>
      <c r="BD954" s="78"/>
      <c r="BE954" s="78"/>
      <c r="BF954" s="78"/>
      <c r="BG954" s="78"/>
      <c r="BH954" s="78"/>
      <c r="BI954" s="78"/>
      <c r="BJ954" s="78"/>
      <c r="BK954" s="78"/>
      <c r="BL954" s="78"/>
    </row>
    <row r="955" spans="1:64" ht="16">
      <c r="A955" s="78"/>
      <c r="B955" s="78"/>
      <c r="C955" s="144"/>
      <c r="D955" s="144"/>
      <c r="E955" s="78"/>
      <c r="F955" s="78"/>
      <c r="G955" s="78"/>
      <c r="H955" s="78"/>
      <c r="I955" s="78"/>
      <c r="J955" s="78"/>
      <c r="K955" s="78"/>
      <c r="L955" s="78"/>
      <c r="M955" s="78"/>
      <c r="N955" s="78"/>
      <c r="O955" s="78"/>
      <c r="P955" s="78"/>
      <c r="Q955" s="78"/>
      <c r="R955" s="78"/>
      <c r="S955" s="78"/>
      <c r="T955" s="78"/>
      <c r="U955" s="78"/>
      <c r="V955" s="78"/>
      <c r="W955" s="78"/>
      <c r="X955" s="78"/>
      <c r="Y955" s="78"/>
      <c r="Z955" s="78"/>
      <c r="AA955" s="78"/>
      <c r="AB955" s="78"/>
      <c r="AC955" s="78"/>
      <c r="AD955" s="78"/>
      <c r="AE955" s="78"/>
      <c r="AF955" s="78"/>
      <c r="AG955" s="78"/>
      <c r="AH955" s="78"/>
      <c r="AI955" s="78"/>
      <c r="AJ955" s="78"/>
      <c r="AK955" s="78"/>
      <c r="AL955" s="78"/>
      <c r="AM955" s="78"/>
      <c r="AN955" s="78"/>
      <c r="AO955" s="78"/>
      <c r="AP955" s="78"/>
      <c r="AQ955" s="78"/>
      <c r="AR955" s="78"/>
      <c r="AS955" s="78"/>
      <c r="AT955" s="78"/>
      <c r="AU955" s="78"/>
      <c r="AV955" s="78"/>
      <c r="AW955" s="78"/>
      <c r="AX955" s="78"/>
      <c r="AY955" s="78"/>
      <c r="AZ955" s="78"/>
      <c r="BA955" s="78"/>
      <c r="BB955" s="78"/>
      <c r="BC955" s="78"/>
      <c r="BD955" s="78"/>
      <c r="BE955" s="78"/>
      <c r="BF955" s="78"/>
      <c r="BG955" s="78"/>
      <c r="BH955" s="78"/>
      <c r="BI955" s="78"/>
      <c r="BJ955" s="78"/>
      <c r="BK955" s="78"/>
      <c r="BL955" s="78"/>
    </row>
    <row r="956" spans="1:64" ht="16">
      <c r="A956" s="78"/>
      <c r="B956" s="78"/>
      <c r="C956" s="144"/>
      <c r="D956" s="144"/>
      <c r="E956" s="78"/>
      <c r="F956" s="78"/>
      <c r="G956" s="78"/>
      <c r="H956" s="78"/>
      <c r="I956" s="78"/>
      <c r="J956" s="78"/>
      <c r="K956" s="78"/>
      <c r="L956" s="78"/>
      <c r="M956" s="78"/>
      <c r="N956" s="78"/>
      <c r="O956" s="78"/>
      <c r="P956" s="78"/>
      <c r="Q956" s="78"/>
      <c r="R956" s="78"/>
      <c r="S956" s="78"/>
      <c r="T956" s="78"/>
      <c r="U956" s="78"/>
      <c r="V956" s="78"/>
      <c r="W956" s="78"/>
      <c r="X956" s="78"/>
      <c r="Y956" s="78"/>
      <c r="Z956" s="78"/>
      <c r="AA956" s="78"/>
      <c r="AB956" s="78"/>
      <c r="AC956" s="78"/>
      <c r="AD956" s="78"/>
      <c r="AE956" s="78"/>
      <c r="AF956" s="78"/>
      <c r="AG956" s="78"/>
      <c r="AH956" s="78"/>
      <c r="AI956" s="78"/>
      <c r="AJ956" s="78"/>
      <c r="AK956" s="78"/>
      <c r="AL956" s="78"/>
      <c r="AM956" s="78"/>
      <c r="AN956" s="78"/>
      <c r="AO956" s="78"/>
      <c r="AP956" s="78"/>
      <c r="AQ956" s="78"/>
      <c r="AR956" s="78"/>
      <c r="AS956" s="78"/>
      <c r="AT956" s="78"/>
      <c r="AU956" s="78"/>
      <c r="AV956" s="78"/>
      <c r="AW956" s="78"/>
      <c r="AX956" s="78"/>
      <c r="AY956" s="78"/>
      <c r="AZ956" s="78"/>
      <c r="BA956" s="78"/>
      <c r="BB956" s="78"/>
      <c r="BC956" s="78"/>
      <c r="BD956" s="78"/>
      <c r="BE956" s="78"/>
      <c r="BF956" s="78"/>
      <c r="BG956" s="78"/>
      <c r="BH956" s="78"/>
      <c r="BI956" s="78"/>
      <c r="BJ956" s="78"/>
      <c r="BK956" s="78"/>
      <c r="BL956" s="78"/>
    </row>
    <row r="957" spans="1:64" ht="16">
      <c r="A957" s="78"/>
      <c r="B957" s="78"/>
      <c r="C957" s="144"/>
      <c r="D957" s="144"/>
      <c r="E957" s="78"/>
      <c r="F957" s="78"/>
      <c r="G957" s="78"/>
      <c r="H957" s="78"/>
      <c r="I957" s="78"/>
      <c r="J957" s="78"/>
      <c r="K957" s="78"/>
      <c r="L957" s="78"/>
      <c r="M957" s="78"/>
      <c r="N957" s="78"/>
      <c r="O957" s="78"/>
      <c r="P957" s="78"/>
      <c r="Q957" s="78"/>
      <c r="R957" s="78"/>
      <c r="S957" s="78"/>
      <c r="T957" s="78"/>
      <c r="U957" s="78"/>
      <c r="V957" s="78"/>
      <c r="W957" s="78"/>
      <c r="X957" s="78"/>
      <c r="Y957" s="78"/>
      <c r="Z957" s="78"/>
      <c r="AA957" s="78"/>
      <c r="AB957" s="78"/>
      <c r="AC957" s="78"/>
      <c r="AD957" s="78"/>
      <c r="AE957" s="78"/>
      <c r="AF957" s="78"/>
      <c r="AG957" s="78"/>
      <c r="AH957" s="78"/>
      <c r="AI957" s="78"/>
      <c r="AJ957" s="78"/>
      <c r="AK957" s="78"/>
      <c r="AL957" s="78"/>
      <c r="AM957" s="78"/>
      <c r="AN957" s="78"/>
      <c r="AO957" s="78"/>
      <c r="AP957" s="78"/>
      <c r="AQ957" s="78"/>
      <c r="AR957" s="78"/>
      <c r="AS957" s="78"/>
      <c r="AT957" s="78"/>
      <c r="AU957" s="78"/>
      <c r="AV957" s="78"/>
      <c r="AW957" s="78"/>
      <c r="AX957" s="78"/>
      <c r="AY957" s="78"/>
      <c r="AZ957" s="78"/>
      <c r="BA957" s="78"/>
      <c r="BB957" s="78"/>
      <c r="BC957" s="78"/>
      <c r="BD957" s="78"/>
      <c r="BE957" s="78"/>
      <c r="BF957" s="78"/>
      <c r="BG957" s="78"/>
      <c r="BH957" s="78"/>
      <c r="BI957" s="78"/>
      <c r="BJ957" s="78"/>
      <c r="BK957" s="78"/>
      <c r="BL957" s="78"/>
    </row>
    <row r="958" spans="1:64" ht="16">
      <c r="A958" s="78"/>
      <c r="B958" s="78"/>
      <c r="C958" s="144"/>
      <c r="D958" s="144"/>
      <c r="E958" s="78"/>
      <c r="F958" s="78"/>
      <c r="G958" s="78"/>
      <c r="H958" s="78"/>
      <c r="I958" s="78"/>
      <c r="J958" s="78"/>
      <c r="K958" s="78"/>
      <c r="L958" s="78"/>
      <c r="M958" s="78"/>
      <c r="N958" s="78"/>
      <c r="O958" s="78"/>
      <c r="P958" s="78"/>
      <c r="Q958" s="78"/>
      <c r="R958" s="78"/>
      <c r="S958" s="78"/>
      <c r="T958" s="78"/>
      <c r="U958" s="78"/>
      <c r="V958" s="78"/>
      <c r="W958" s="78"/>
      <c r="X958" s="78"/>
      <c r="Y958" s="78"/>
      <c r="Z958" s="78"/>
      <c r="AA958" s="78"/>
      <c r="AB958" s="78"/>
      <c r="AC958" s="78"/>
      <c r="AD958" s="78"/>
      <c r="AE958" s="78"/>
      <c r="AF958" s="78"/>
      <c r="AG958" s="78"/>
      <c r="AH958" s="78"/>
      <c r="AI958" s="78"/>
      <c r="AJ958" s="78"/>
      <c r="AK958" s="78"/>
      <c r="AL958" s="78"/>
      <c r="AM958" s="78"/>
      <c r="AN958" s="78"/>
      <c r="AO958" s="78"/>
      <c r="AP958" s="78"/>
      <c r="AQ958" s="78"/>
      <c r="AR958" s="78"/>
      <c r="AS958" s="78"/>
      <c r="AT958" s="78"/>
      <c r="AU958" s="78"/>
      <c r="AV958" s="78"/>
      <c r="AW958" s="78"/>
      <c r="AX958" s="78"/>
      <c r="AY958" s="78"/>
      <c r="AZ958" s="78"/>
      <c r="BA958" s="78"/>
      <c r="BB958" s="78"/>
      <c r="BC958" s="78"/>
      <c r="BD958" s="78"/>
      <c r="BE958" s="78"/>
      <c r="BF958" s="78"/>
      <c r="BG958" s="78"/>
      <c r="BH958" s="78"/>
      <c r="BI958" s="78"/>
      <c r="BJ958" s="78"/>
      <c r="BK958" s="78"/>
      <c r="BL958" s="78"/>
    </row>
    <row r="959" spans="1:64" ht="16">
      <c r="A959" s="78"/>
      <c r="B959" s="78"/>
      <c r="C959" s="144"/>
      <c r="D959" s="144"/>
      <c r="E959" s="78"/>
      <c r="F959" s="78"/>
      <c r="G959" s="78"/>
      <c r="H959" s="78"/>
      <c r="I959" s="78"/>
      <c r="J959" s="78"/>
      <c r="K959" s="78"/>
      <c r="L959" s="78"/>
      <c r="M959" s="78"/>
      <c r="N959" s="78"/>
      <c r="O959" s="78"/>
      <c r="P959" s="78"/>
      <c r="Q959" s="78"/>
      <c r="R959" s="78"/>
      <c r="S959" s="78"/>
      <c r="T959" s="78"/>
      <c r="U959" s="78"/>
      <c r="V959" s="78"/>
      <c r="W959" s="78"/>
      <c r="X959" s="78"/>
      <c r="Y959" s="78"/>
      <c r="Z959" s="78"/>
      <c r="AA959" s="78"/>
      <c r="AB959" s="78"/>
      <c r="AC959" s="78"/>
      <c r="AD959" s="78"/>
      <c r="AE959" s="78"/>
      <c r="AF959" s="78"/>
      <c r="AG959" s="78"/>
      <c r="AH959" s="78"/>
      <c r="AI959" s="78"/>
      <c r="AJ959" s="78"/>
      <c r="AK959" s="78"/>
      <c r="AL959" s="78"/>
      <c r="AM959" s="78"/>
      <c r="AN959" s="78"/>
      <c r="AO959" s="78"/>
      <c r="AP959" s="78"/>
      <c r="AQ959" s="78"/>
      <c r="AR959" s="78"/>
      <c r="AS959" s="78"/>
      <c r="AT959" s="78"/>
      <c r="AU959" s="78"/>
      <c r="AV959" s="78"/>
      <c r="AW959" s="78"/>
      <c r="AX959" s="78"/>
      <c r="AY959" s="78"/>
      <c r="AZ959" s="78"/>
      <c r="BA959" s="78"/>
      <c r="BB959" s="78"/>
      <c r="BC959" s="78"/>
      <c r="BD959" s="78"/>
      <c r="BE959" s="78"/>
      <c r="BF959" s="78"/>
      <c r="BG959" s="78"/>
      <c r="BH959" s="78"/>
      <c r="BI959" s="78"/>
      <c r="BJ959" s="78"/>
      <c r="BK959" s="78"/>
      <c r="BL959" s="78"/>
    </row>
    <row r="960" spans="1:64" ht="16">
      <c r="A960" s="78"/>
      <c r="B960" s="78"/>
      <c r="C960" s="144"/>
      <c r="D960" s="144"/>
      <c r="E960" s="78"/>
      <c r="F960" s="78"/>
      <c r="G960" s="78"/>
      <c r="H960" s="78"/>
      <c r="I960" s="78"/>
      <c r="J960" s="78"/>
      <c r="K960" s="78"/>
      <c r="L960" s="78"/>
      <c r="M960" s="78"/>
      <c r="N960" s="78"/>
      <c r="O960" s="78"/>
      <c r="P960" s="78"/>
      <c r="Q960" s="78"/>
      <c r="R960" s="78"/>
      <c r="S960" s="78"/>
      <c r="T960" s="78"/>
      <c r="U960" s="78"/>
      <c r="V960" s="78"/>
      <c r="W960" s="78"/>
      <c r="X960" s="78"/>
      <c r="Y960" s="78"/>
      <c r="Z960" s="78"/>
      <c r="AA960" s="78"/>
      <c r="AB960" s="78"/>
      <c r="AC960" s="78"/>
      <c r="AD960" s="78"/>
      <c r="AE960" s="78"/>
      <c r="AF960" s="78"/>
      <c r="AG960" s="78"/>
      <c r="AH960" s="78"/>
      <c r="AI960" s="78"/>
      <c r="AJ960" s="78"/>
      <c r="AK960" s="78"/>
      <c r="AL960" s="78"/>
      <c r="AM960" s="78"/>
      <c r="AN960" s="78"/>
      <c r="AO960" s="78"/>
      <c r="AP960" s="78"/>
      <c r="AQ960" s="78"/>
      <c r="AR960" s="78"/>
      <c r="AS960" s="78"/>
      <c r="AT960" s="78"/>
      <c r="AU960" s="78"/>
      <c r="AV960" s="78"/>
      <c r="AW960" s="78"/>
      <c r="AX960" s="78"/>
      <c r="AY960" s="78"/>
      <c r="AZ960" s="78"/>
      <c r="BA960" s="78"/>
      <c r="BB960" s="78"/>
      <c r="BC960" s="78"/>
      <c r="BD960" s="78"/>
      <c r="BE960" s="78"/>
      <c r="BF960" s="78"/>
      <c r="BG960" s="78"/>
      <c r="BH960" s="78"/>
      <c r="BI960" s="78"/>
      <c r="BJ960" s="78"/>
      <c r="BK960" s="78"/>
      <c r="BL960" s="78"/>
    </row>
    <row r="961" spans="1:64" ht="16">
      <c r="A961" s="78"/>
      <c r="B961" s="78"/>
      <c r="C961" s="144"/>
      <c r="D961" s="144"/>
      <c r="E961" s="78"/>
      <c r="F961" s="78"/>
      <c r="G961" s="78"/>
      <c r="H961" s="78"/>
      <c r="I961" s="78"/>
      <c r="J961" s="78"/>
      <c r="K961" s="78"/>
      <c r="L961" s="78"/>
      <c r="M961" s="78"/>
      <c r="N961" s="78"/>
      <c r="O961" s="78"/>
      <c r="P961" s="78"/>
      <c r="Q961" s="78"/>
      <c r="R961" s="78"/>
      <c r="S961" s="78"/>
      <c r="T961" s="78"/>
      <c r="U961" s="78"/>
      <c r="V961" s="78"/>
      <c r="W961" s="78"/>
      <c r="X961" s="78"/>
      <c r="Y961" s="78"/>
      <c r="Z961" s="78"/>
      <c r="AA961" s="78"/>
      <c r="AB961" s="78"/>
      <c r="AC961" s="78"/>
      <c r="AD961" s="78"/>
      <c r="AE961" s="78"/>
      <c r="AF961" s="78"/>
      <c r="AG961" s="78"/>
      <c r="AH961" s="78"/>
      <c r="AI961" s="78"/>
      <c r="AJ961" s="78"/>
      <c r="AK961" s="78"/>
      <c r="AL961" s="78"/>
      <c r="AM961" s="78"/>
      <c r="AN961" s="78"/>
      <c r="AO961" s="78"/>
      <c r="AP961" s="78"/>
      <c r="AQ961" s="78"/>
      <c r="AR961" s="78"/>
      <c r="AS961" s="78"/>
      <c r="AT961" s="78"/>
      <c r="AU961" s="78"/>
      <c r="AV961" s="78"/>
      <c r="AW961" s="78"/>
      <c r="AX961" s="78"/>
      <c r="AY961" s="78"/>
      <c r="AZ961" s="78"/>
      <c r="BA961" s="78"/>
      <c r="BB961" s="78"/>
      <c r="BC961" s="78"/>
      <c r="BD961" s="78"/>
      <c r="BE961" s="78"/>
      <c r="BF961" s="78"/>
      <c r="BG961" s="78"/>
      <c r="BH961" s="78"/>
      <c r="BI961" s="78"/>
      <c r="BJ961" s="78"/>
      <c r="BK961" s="78"/>
      <c r="BL961" s="78"/>
    </row>
    <row r="962" spans="1:64" ht="16">
      <c r="A962" s="78"/>
      <c r="B962" s="78"/>
      <c r="C962" s="144"/>
      <c r="D962" s="144"/>
      <c r="E962" s="78"/>
      <c r="F962" s="78"/>
      <c r="G962" s="78"/>
      <c r="H962" s="78"/>
      <c r="I962" s="78"/>
      <c r="J962" s="78"/>
      <c r="K962" s="78"/>
      <c r="L962" s="78"/>
      <c r="M962" s="78"/>
      <c r="N962" s="78"/>
      <c r="O962" s="78"/>
      <c r="P962" s="78"/>
      <c r="Q962" s="78"/>
      <c r="R962" s="78"/>
      <c r="S962" s="78"/>
      <c r="T962" s="78"/>
      <c r="U962" s="78"/>
      <c r="V962" s="78"/>
      <c r="W962" s="78"/>
      <c r="X962" s="78"/>
      <c r="Y962" s="78"/>
      <c r="Z962" s="78"/>
      <c r="AA962" s="78"/>
      <c r="AB962" s="78"/>
      <c r="AC962" s="78"/>
      <c r="AD962" s="78"/>
      <c r="AE962" s="78"/>
      <c r="AF962" s="78"/>
      <c r="AG962" s="78"/>
      <c r="AH962" s="78"/>
      <c r="AI962" s="78"/>
      <c r="AJ962" s="78"/>
      <c r="AK962" s="78"/>
      <c r="AL962" s="78"/>
      <c r="AM962" s="78"/>
      <c r="AN962" s="78"/>
      <c r="AO962" s="78"/>
      <c r="AP962" s="78"/>
      <c r="AQ962" s="78"/>
      <c r="AR962" s="78"/>
      <c r="AS962" s="78"/>
      <c r="AT962" s="78"/>
      <c r="AU962" s="78"/>
      <c r="AV962" s="78"/>
      <c r="AW962" s="78"/>
      <c r="AX962" s="78"/>
      <c r="AY962" s="78"/>
      <c r="AZ962" s="78"/>
      <c r="BA962" s="78"/>
      <c r="BB962" s="78"/>
      <c r="BC962" s="78"/>
      <c r="BD962" s="78"/>
      <c r="BE962" s="78"/>
      <c r="BF962" s="78"/>
      <c r="BG962" s="78"/>
      <c r="BH962" s="78"/>
      <c r="BI962" s="78"/>
      <c r="BJ962" s="78"/>
      <c r="BK962" s="78"/>
      <c r="BL962" s="78"/>
    </row>
    <row r="963" spans="1:64" ht="16">
      <c r="A963" s="78"/>
      <c r="B963" s="78"/>
      <c r="C963" s="144"/>
      <c r="D963" s="144"/>
      <c r="E963" s="78"/>
      <c r="F963" s="78"/>
      <c r="G963" s="78"/>
      <c r="H963" s="78"/>
      <c r="I963" s="78"/>
      <c r="J963" s="78"/>
      <c r="K963" s="78"/>
      <c r="L963" s="78"/>
      <c r="M963" s="78"/>
      <c r="N963" s="78"/>
      <c r="O963" s="78"/>
      <c r="P963" s="78"/>
      <c r="Q963" s="78"/>
      <c r="R963" s="78"/>
      <c r="S963" s="78"/>
      <c r="T963" s="78"/>
      <c r="U963" s="78"/>
      <c r="V963" s="78"/>
      <c r="W963" s="78"/>
      <c r="X963" s="78"/>
      <c r="Y963" s="78"/>
      <c r="Z963" s="78"/>
      <c r="AA963" s="78"/>
      <c r="AB963" s="78"/>
      <c r="AC963" s="78"/>
      <c r="AD963" s="78"/>
      <c r="AE963" s="78"/>
      <c r="AF963" s="78"/>
      <c r="AG963" s="78"/>
      <c r="AH963" s="78"/>
      <c r="AI963" s="78"/>
      <c r="AJ963" s="78"/>
      <c r="AK963" s="78"/>
      <c r="AL963" s="78"/>
      <c r="AM963" s="78"/>
      <c r="AN963" s="78"/>
      <c r="AO963" s="78"/>
      <c r="AP963" s="78"/>
      <c r="AQ963" s="78"/>
      <c r="AR963" s="78"/>
      <c r="AS963" s="78"/>
      <c r="AT963" s="78"/>
      <c r="AU963" s="78"/>
      <c r="AV963" s="78"/>
      <c r="AW963" s="78"/>
      <c r="AX963" s="78"/>
      <c r="AY963" s="78"/>
      <c r="AZ963" s="78"/>
      <c r="BA963" s="78"/>
      <c r="BB963" s="78"/>
      <c r="BC963" s="78"/>
      <c r="BD963" s="78"/>
      <c r="BE963" s="78"/>
      <c r="BF963" s="78"/>
      <c r="BG963" s="78"/>
      <c r="BH963" s="78"/>
      <c r="BI963" s="78"/>
      <c r="BJ963" s="78"/>
      <c r="BK963" s="78"/>
      <c r="BL963" s="78"/>
    </row>
    <row r="964" spans="1:64" ht="16">
      <c r="A964" s="78"/>
      <c r="B964" s="78"/>
      <c r="C964" s="144"/>
      <c r="D964" s="144"/>
      <c r="E964" s="78"/>
      <c r="F964" s="78"/>
      <c r="G964" s="78"/>
      <c r="H964" s="78"/>
      <c r="I964" s="78"/>
      <c r="J964" s="78"/>
      <c r="K964" s="78"/>
      <c r="L964" s="78"/>
      <c r="M964" s="78"/>
      <c r="N964" s="78"/>
      <c r="O964" s="78"/>
      <c r="P964" s="78"/>
      <c r="Q964" s="78"/>
      <c r="R964" s="78"/>
      <c r="S964" s="78"/>
      <c r="T964" s="78"/>
      <c r="U964" s="78"/>
      <c r="V964" s="78"/>
      <c r="W964" s="78"/>
      <c r="X964" s="78"/>
      <c r="Y964" s="78"/>
      <c r="Z964" s="78"/>
      <c r="AA964" s="78"/>
      <c r="AB964" s="78"/>
      <c r="AC964" s="78"/>
      <c r="AD964" s="78"/>
      <c r="AE964" s="78"/>
      <c r="AF964" s="78"/>
      <c r="AG964" s="78"/>
      <c r="AH964" s="78"/>
      <c r="AI964" s="78"/>
      <c r="AJ964" s="78"/>
      <c r="AK964" s="78"/>
      <c r="AL964" s="78"/>
      <c r="AM964" s="78"/>
      <c r="AN964" s="78"/>
      <c r="AO964" s="78"/>
      <c r="AP964" s="78"/>
      <c r="AQ964" s="78"/>
      <c r="AR964" s="78"/>
      <c r="AS964" s="78"/>
      <c r="AT964" s="78"/>
      <c r="AU964" s="78"/>
      <c r="AV964" s="78"/>
      <c r="AW964" s="78"/>
      <c r="AX964" s="78"/>
      <c r="AY964" s="78"/>
      <c r="AZ964" s="78"/>
      <c r="BA964" s="78"/>
      <c r="BB964" s="78"/>
      <c r="BC964" s="78"/>
      <c r="BD964" s="78"/>
      <c r="BE964" s="78"/>
      <c r="BF964" s="78"/>
      <c r="BG964" s="78"/>
      <c r="BH964" s="78"/>
      <c r="BI964" s="78"/>
      <c r="BJ964" s="78"/>
      <c r="BK964" s="78"/>
      <c r="BL964" s="78"/>
    </row>
    <row r="965" spans="1:64" ht="16">
      <c r="A965" s="78"/>
      <c r="B965" s="78"/>
      <c r="C965" s="144"/>
      <c r="D965" s="144"/>
      <c r="E965" s="78"/>
      <c r="F965" s="78"/>
      <c r="G965" s="78"/>
      <c r="H965" s="78"/>
      <c r="I965" s="78"/>
      <c r="J965" s="78"/>
      <c r="K965" s="78"/>
      <c r="L965" s="78"/>
      <c r="M965" s="78"/>
      <c r="N965" s="78"/>
      <c r="O965" s="78"/>
      <c r="P965" s="78"/>
      <c r="Q965" s="78"/>
      <c r="R965" s="78"/>
      <c r="S965" s="78"/>
      <c r="T965" s="78"/>
      <c r="U965" s="78"/>
      <c r="V965" s="78"/>
      <c r="W965" s="78"/>
      <c r="X965" s="78"/>
      <c r="Y965" s="78"/>
      <c r="Z965" s="78"/>
      <c r="AA965" s="78"/>
      <c r="AB965" s="78"/>
      <c r="AC965" s="78"/>
      <c r="AD965" s="78"/>
      <c r="AE965" s="78"/>
      <c r="AF965" s="78"/>
      <c r="AG965" s="78"/>
      <c r="AH965" s="78"/>
      <c r="AI965" s="78"/>
      <c r="AJ965" s="78"/>
      <c r="AK965" s="78"/>
      <c r="AL965" s="78"/>
      <c r="AM965" s="78"/>
      <c r="AN965" s="78"/>
      <c r="AO965" s="78"/>
      <c r="AP965" s="78"/>
      <c r="AQ965" s="78"/>
      <c r="AR965" s="78"/>
      <c r="AS965" s="78"/>
      <c r="AT965" s="78"/>
      <c r="AU965" s="78"/>
      <c r="AV965" s="78"/>
      <c r="AW965" s="78"/>
      <c r="AX965" s="78"/>
      <c r="AY965" s="78"/>
      <c r="AZ965" s="78"/>
      <c r="BA965" s="78"/>
      <c r="BB965" s="78"/>
      <c r="BC965" s="78"/>
      <c r="BD965" s="78"/>
      <c r="BE965" s="78"/>
      <c r="BF965" s="78"/>
      <c r="BG965" s="78"/>
      <c r="BH965" s="78"/>
      <c r="BI965" s="78"/>
      <c r="BJ965" s="78"/>
      <c r="BK965" s="78"/>
      <c r="BL965" s="78"/>
    </row>
    <row r="966" spans="1:64" ht="16">
      <c r="A966" s="78"/>
      <c r="B966" s="78"/>
      <c r="C966" s="144"/>
      <c r="D966" s="144"/>
      <c r="E966" s="78"/>
      <c r="F966" s="78"/>
      <c r="G966" s="78"/>
      <c r="H966" s="78"/>
      <c r="I966" s="78"/>
      <c r="J966" s="78"/>
      <c r="K966" s="78"/>
      <c r="L966" s="78"/>
      <c r="M966" s="78"/>
      <c r="N966" s="78"/>
      <c r="O966" s="78"/>
      <c r="P966" s="78"/>
      <c r="Q966" s="78"/>
      <c r="R966" s="78"/>
      <c r="S966" s="78"/>
      <c r="T966" s="78"/>
      <c r="U966" s="78"/>
      <c r="V966" s="78"/>
      <c r="W966" s="78"/>
      <c r="X966" s="78"/>
      <c r="Y966" s="78"/>
      <c r="Z966" s="78"/>
      <c r="AA966" s="78"/>
      <c r="AB966" s="78"/>
      <c r="AC966" s="78"/>
      <c r="AD966" s="78"/>
      <c r="AE966" s="78"/>
      <c r="AF966" s="78"/>
      <c r="AG966" s="78"/>
      <c r="AH966" s="78"/>
      <c r="AI966" s="78"/>
      <c r="AJ966" s="78"/>
      <c r="AK966" s="78"/>
      <c r="AL966" s="78"/>
      <c r="AM966" s="78"/>
      <c r="AN966" s="78"/>
      <c r="AO966" s="78"/>
      <c r="AP966" s="78"/>
      <c r="AQ966" s="78"/>
      <c r="AR966" s="78"/>
      <c r="AS966" s="78"/>
      <c r="AT966" s="78"/>
      <c r="AU966" s="78"/>
      <c r="AV966" s="78"/>
      <c r="AW966" s="78"/>
      <c r="AX966" s="78"/>
      <c r="AY966" s="78"/>
      <c r="AZ966" s="78"/>
      <c r="BA966" s="78"/>
      <c r="BB966" s="78"/>
      <c r="BC966" s="78"/>
      <c r="BD966" s="78"/>
      <c r="BE966" s="78"/>
      <c r="BF966" s="78"/>
      <c r="BG966" s="78"/>
      <c r="BH966" s="78"/>
      <c r="BI966" s="78"/>
      <c r="BJ966" s="78"/>
      <c r="BK966" s="78"/>
      <c r="BL966" s="78"/>
    </row>
    <row r="967" spans="1:64" ht="16">
      <c r="A967" s="78"/>
      <c r="B967" s="78"/>
      <c r="C967" s="144"/>
      <c r="D967" s="144"/>
      <c r="E967" s="78"/>
      <c r="F967" s="78"/>
      <c r="G967" s="78"/>
      <c r="H967" s="78"/>
      <c r="I967" s="78"/>
      <c r="J967" s="78"/>
      <c r="K967" s="78"/>
      <c r="L967" s="78"/>
      <c r="M967" s="78"/>
      <c r="N967" s="78"/>
      <c r="O967" s="78"/>
      <c r="P967" s="78"/>
      <c r="Q967" s="78"/>
      <c r="R967" s="78"/>
      <c r="S967" s="78"/>
      <c r="T967" s="78"/>
      <c r="U967" s="78"/>
      <c r="V967" s="78"/>
      <c r="W967" s="78"/>
      <c r="X967" s="78"/>
      <c r="Y967" s="78"/>
      <c r="Z967" s="78"/>
      <c r="AA967" s="78"/>
      <c r="AB967" s="78"/>
      <c r="AC967" s="78"/>
      <c r="AD967" s="78"/>
      <c r="AE967" s="78"/>
      <c r="AF967" s="78"/>
      <c r="AG967" s="78"/>
      <c r="AH967" s="78"/>
      <c r="AI967" s="78"/>
      <c r="AJ967" s="78"/>
      <c r="AK967" s="78"/>
      <c r="AL967" s="78"/>
      <c r="AM967" s="78"/>
      <c r="AN967" s="78"/>
      <c r="AO967" s="78"/>
      <c r="AP967" s="78"/>
      <c r="AQ967" s="78"/>
      <c r="AR967" s="78"/>
      <c r="AS967" s="78"/>
      <c r="AT967" s="78"/>
      <c r="AU967" s="78"/>
      <c r="AV967" s="78"/>
      <c r="AW967" s="78"/>
      <c r="AX967" s="78"/>
      <c r="AY967" s="78"/>
      <c r="AZ967" s="78"/>
      <c r="BA967" s="78"/>
      <c r="BB967" s="78"/>
      <c r="BC967" s="78"/>
      <c r="BD967" s="78"/>
      <c r="BE967" s="78"/>
      <c r="BF967" s="78"/>
      <c r="BG967" s="78"/>
      <c r="BH967" s="78"/>
      <c r="BI967" s="78"/>
      <c r="BJ967" s="78"/>
      <c r="BK967" s="78"/>
      <c r="BL967" s="78"/>
    </row>
    <row r="968" spans="1:64" ht="16">
      <c r="A968" s="78"/>
      <c r="B968" s="78"/>
      <c r="C968" s="144"/>
      <c r="D968" s="144"/>
      <c r="E968" s="78"/>
      <c r="F968" s="78"/>
      <c r="G968" s="78"/>
      <c r="H968" s="78"/>
      <c r="I968" s="78"/>
      <c r="J968" s="78"/>
      <c r="K968" s="78"/>
      <c r="L968" s="78"/>
      <c r="M968" s="78"/>
      <c r="N968" s="78"/>
      <c r="O968" s="78"/>
      <c r="P968" s="78"/>
      <c r="Q968" s="78"/>
      <c r="R968" s="78"/>
      <c r="S968" s="78"/>
      <c r="T968" s="78"/>
      <c r="U968" s="78"/>
      <c r="V968" s="78"/>
      <c r="W968" s="78"/>
      <c r="X968" s="78"/>
      <c r="Y968" s="78"/>
      <c r="Z968" s="78"/>
      <c r="AA968" s="78"/>
      <c r="AB968" s="78"/>
      <c r="AC968" s="78"/>
      <c r="AD968" s="78"/>
      <c r="AE968" s="78"/>
      <c r="AF968" s="78"/>
      <c r="AG968" s="78"/>
      <c r="AH968" s="78"/>
      <c r="AI968" s="78"/>
      <c r="AJ968" s="78"/>
      <c r="AK968" s="78"/>
      <c r="AL968" s="78"/>
      <c r="AM968" s="78"/>
      <c r="AN968" s="78"/>
      <c r="AO968" s="78"/>
      <c r="AP968" s="78"/>
      <c r="AQ968" s="78"/>
      <c r="AR968" s="78"/>
      <c r="AS968" s="78"/>
      <c r="AT968" s="78"/>
      <c r="AU968" s="78"/>
      <c r="AV968" s="78"/>
      <c r="AW968" s="78"/>
      <c r="AX968" s="78"/>
      <c r="AY968" s="78"/>
      <c r="AZ968" s="78"/>
      <c r="BA968" s="78"/>
      <c r="BB968" s="78"/>
      <c r="BC968" s="78"/>
      <c r="BD968" s="78"/>
      <c r="BE968" s="78"/>
      <c r="BF968" s="78"/>
      <c r="BG968" s="78"/>
      <c r="BH968" s="78"/>
      <c r="BI968" s="78"/>
      <c r="BJ968" s="78"/>
      <c r="BK968" s="78"/>
      <c r="BL968" s="78"/>
    </row>
    <row r="969" spans="1:64" ht="16">
      <c r="A969" s="78"/>
      <c r="B969" s="78"/>
      <c r="C969" s="144"/>
      <c r="D969" s="144"/>
      <c r="E969" s="78"/>
      <c r="F969" s="78"/>
      <c r="G969" s="78"/>
      <c r="H969" s="78"/>
      <c r="I969" s="78"/>
      <c r="J969" s="78"/>
      <c r="K969" s="78"/>
      <c r="L969" s="78"/>
      <c r="M969" s="78"/>
      <c r="N969" s="78"/>
      <c r="O969" s="78"/>
      <c r="P969" s="78"/>
      <c r="Q969" s="78"/>
      <c r="R969" s="78"/>
      <c r="S969" s="78"/>
      <c r="T969" s="78"/>
      <c r="U969" s="78"/>
      <c r="V969" s="78"/>
      <c r="W969" s="78"/>
      <c r="X969" s="78"/>
      <c r="Y969" s="78"/>
      <c r="Z969" s="78"/>
      <c r="AA969" s="78"/>
      <c r="AB969" s="78"/>
      <c r="AC969" s="78"/>
      <c r="AD969" s="78"/>
      <c r="AE969" s="78"/>
      <c r="AF969" s="78"/>
      <c r="AG969" s="78"/>
      <c r="AH969" s="78"/>
      <c r="AI969" s="78"/>
      <c r="AJ969" s="78"/>
      <c r="AK969" s="78"/>
      <c r="AL969" s="78"/>
      <c r="AM969" s="78"/>
      <c r="AN969" s="78"/>
      <c r="AO969" s="78"/>
      <c r="AP969" s="78"/>
      <c r="AQ969" s="78"/>
      <c r="AR969" s="78"/>
      <c r="AS969" s="78"/>
      <c r="AT969" s="78"/>
      <c r="AU969" s="78"/>
      <c r="AV969" s="78"/>
      <c r="AW969" s="78"/>
      <c r="AX969" s="78"/>
      <c r="AY969" s="78"/>
      <c r="AZ969" s="78"/>
      <c r="BA969" s="78"/>
      <c r="BB969" s="78"/>
      <c r="BC969" s="78"/>
      <c r="BD969" s="78"/>
      <c r="BE969" s="78"/>
      <c r="BF969" s="78"/>
      <c r="BG969" s="78"/>
      <c r="BH969" s="78"/>
      <c r="BI969" s="78"/>
      <c r="BJ969" s="78"/>
      <c r="BK969" s="78"/>
      <c r="BL969" s="78"/>
    </row>
    <row r="970" spans="1:64" ht="16">
      <c r="A970" s="78"/>
      <c r="B970" s="78"/>
      <c r="C970" s="144"/>
      <c r="D970" s="144"/>
      <c r="E970" s="78"/>
      <c r="F970" s="78"/>
      <c r="G970" s="78"/>
      <c r="H970" s="78"/>
      <c r="I970" s="78"/>
      <c r="J970" s="78"/>
      <c r="K970" s="78"/>
      <c r="L970" s="78"/>
      <c r="M970" s="78"/>
      <c r="N970" s="78"/>
      <c r="O970" s="78"/>
      <c r="P970" s="78"/>
      <c r="Q970" s="78"/>
      <c r="R970" s="78"/>
      <c r="S970" s="78"/>
      <c r="T970" s="78"/>
      <c r="U970" s="78"/>
      <c r="V970" s="78"/>
      <c r="W970" s="78"/>
      <c r="X970" s="78"/>
      <c r="Y970" s="78"/>
      <c r="Z970" s="78"/>
      <c r="AA970" s="78"/>
      <c r="AB970" s="78"/>
      <c r="AC970" s="78"/>
      <c r="AD970" s="78"/>
      <c r="AE970" s="78"/>
      <c r="AF970" s="78"/>
      <c r="AG970" s="78"/>
      <c r="AH970" s="78"/>
      <c r="AI970" s="78"/>
      <c r="AJ970" s="78"/>
      <c r="AK970" s="78"/>
      <c r="AL970" s="78"/>
      <c r="AM970" s="78"/>
      <c r="AN970" s="78"/>
      <c r="AO970" s="78"/>
      <c r="AP970" s="78"/>
      <c r="AQ970" s="78"/>
      <c r="AR970" s="78"/>
      <c r="AS970" s="78"/>
      <c r="AT970" s="78"/>
      <c r="AU970" s="78"/>
      <c r="AV970" s="78"/>
      <c r="AW970" s="78"/>
      <c r="AX970" s="78"/>
      <c r="AY970" s="78"/>
      <c r="AZ970" s="78"/>
      <c r="BA970" s="78"/>
      <c r="BB970" s="78"/>
      <c r="BC970" s="78"/>
      <c r="BD970" s="78"/>
      <c r="BE970" s="78"/>
      <c r="BF970" s="78"/>
      <c r="BG970" s="78"/>
      <c r="BH970" s="78"/>
      <c r="BI970" s="78"/>
      <c r="BJ970" s="78"/>
      <c r="BK970" s="78"/>
      <c r="BL970" s="78"/>
    </row>
    <row r="971" spans="1:64" ht="16">
      <c r="A971" s="78"/>
      <c r="B971" s="78"/>
      <c r="C971" s="144"/>
      <c r="D971" s="144"/>
      <c r="E971" s="78"/>
      <c r="F971" s="78"/>
      <c r="G971" s="78"/>
      <c r="H971" s="78"/>
      <c r="I971" s="78"/>
      <c r="J971" s="78"/>
      <c r="K971" s="78"/>
      <c r="L971" s="78"/>
      <c r="M971" s="78"/>
      <c r="N971" s="78"/>
      <c r="O971" s="78"/>
      <c r="P971" s="78"/>
      <c r="Q971" s="78"/>
      <c r="R971" s="78"/>
      <c r="S971" s="78"/>
      <c r="T971" s="78"/>
      <c r="U971" s="78"/>
      <c r="V971" s="78"/>
      <c r="W971" s="78"/>
      <c r="X971" s="78"/>
      <c r="Y971" s="78"/>
      <c r="Z971" s="78"/>
      <c r="AA971" s="78"/>
      <c r="AB971" s="78"/>
      <c r="AC971" s="78"/>
      <c r="AD971" s="78"/>
      <c r="AE971" s="78"/>
      <c r="AF971" s="78"/>
      <c r="AG971" s="78"/>
      <c r="AH971" s="78"/>
      <c r="AI971" s="78"/>
      <c r="AJ971" s="78"/>
      <c r="AK971" s="78"/>
      <c r="AL971" s="78"/>
      <c r="AM971" s="78"/>
      <c r="AN971" s="78"/>
      <c r="AO971" s="78"/>
      <c r="AP971" s="78"/>
      <c r="AQ971" s="78"/>
      <c r="AR971" s="78"/>
      <c r="AS971" s="78"/>
      <c r="AT971" s="78"/>
      <c r="AU971" s="78"/>
      <c r="AV971" s="78"/>
      <c r="AW971" s="78"/>
      <c r="AX971" s="78"/>
      <c r="AY971" s="78"/>
      <c r="AZ971" s="78"/>
      <c r="BA971" s="78"/>
      <c r="BB971" s="78"/>
      <c r="BC971" s="78"/>
      <c r="BD971" s="78"/>
      <c r="BE971" s="78"/>
      <c r="BF971" s="78"/>
      <c r="BG971" s="78"/>
      <c r="BH971" s="78"/>
      <c r="BI971" s="78"/>
      <c r="BJ971" s="78"/>
      <c r="BK971" s="78"/>
      <c r="BL971" s="78"/>
    </row>
    <row r="972" spans="1:64" ht="16">
      <c r="A972" s="78"/>
      <c r="B972" s="78"/>
      <c r="C972" s="144"/>
      <c r="D972" s="144"/>
      <c r="E972" s="78"/>
      <c r="F972" s="78"/>
      <c r="G972" s="78"/>
      <c r="H972" s="78"/>
      <c r="I972" s="78"/>
      <c r="J972" s="78"/>
      <c r="K972" s="78"/>
      <c r="L972" s="78"/>
      <c r="M972" s="78"/>
      <c r="N972" s="78"/>
      <c r="O972" s="78"/>
      <c r="P972" s="78"/>
      <c r="Q972" s="78"/>
      <c r="R972" s="78"/>
      <c r="S972" s="78"/>
      <c r="T972" s="78"/>
      <c r="U972" s="78"/>
      <c r="V972" s="78"/>
      <c r="W972" s="78"/>
      <c r="X972" s="78"/>
      <c r="Y972" s="78"/>
      <c r="Z972" s="78"/>
      <c r="AA972" s="78"/>
      <c r="AB972" s="78"/>
      <c r="AC972" s="78"/>
      <c r="AD972" s="78"/>
      <c r="AE972" s="78"/>
      <c r="AF972" s="78"/>
      <c r="AG972" s="78"/>
      <c r="AH972" s="78"/>
      <c r="AI972" s="78"/>
      <c r="AJ972" s="78"/>
      <c r="AK972" s="78"/>
      <c r="AL972" s="78"/>
      <c r="AM972" s="78"/>
      <c r="AN972" s="78"/>
      <c r="AO972" s="78"/>
      <c r="AP972" s="78"/>
      <c r="AQ972" s="78"/>
      <c r="AR972" s="78"/>
      <c r="AS972" s="78"/>
      <c r="AT972" s="78"/>
      <c r="AU972" s="78"/>
      <c r="AV972" s="78"/>
      <c r="AW972" s="78"/>
      <c r="AX972" s="78"/>
      <c r="AY972" s="78"/>
      <c r="AZ972" s="78"/>
      <c r="BA972" s="78"/>
      <c r="BB972" s="78"/>
      <c r="BC972" s="78"/>
      <c r="BD972" s="78"/>
      <c r="BE972" s="78"/>
      <c r="BF972" s="78"/>
      <c r="BG972" s="78"/>
      <c r="BH972" s="78"/>
      <c r="BI972" s="78"/>
      <c r="BJ972" s="78"/>
      <c r="BK972" s="78"/>
      <c r="BL972" s="78"/>
    </row>
    <row r="973" spans="1:64" ht="16">
      <c r="A973" s="78"/>
      <c r="B973" s="78"/>
      <c r="C973" s="144"/>
      <c r="D973" s="144"/>
      <c r="E973" s="78"/>
      <c r="F973" s="78"/>
      <c r="G973" s="78"/>
      <c r="H973" s="78"/>
      <c r="I973" s="78"/>
      <c r="J973" s="78"/>
      <c r="K973" s="78"/>
      <c r="L973" s="78"/>
      <c r="M973" s="78"/>
      <c r="N973" s="78"/>
      <c r="O973" s="78"/>
      <c r="P973" s="78"/>
      <c r="Q973" s="78"/>
      <c r="R973" s="78"/>
      <c r="S973" s="78"/>
      <c r="T973" s="78"/>
      <c r="U973" s="78"/>
      <c r="V973" s="78"/>
      <c r="W973" s="78"/>
      <c r="X973" s="78"/>
      <c r="Y973" s="78"/>
      <c r="Z973" s="78"/>
      <c r="AA973" s="78"/>
      <c r="AB973" s="78"/>
      <c r="AC973" s="78"/>
      <c r="AD973" s="78"/>
      <c r="AE973" s="78"/>
      <c r="AF973" s="78"/>
      <c r="AG973" s="78"/>
      <c r="AH973" s="78"/>
      <c r="AI973" s="78"/>
      <c r="AJ973" s="78"/>
      <c r="AK973" s="78"/>
      <c r="AL973" s="78"/>
      <c r="AM973" s="78"/>
      <c r="AN973" s="78"/>
      <c r="AO973" s="78"/>
      <c r="AP973" s="78"/>
      <c r="AQ973" s="78"/>
      <c r="AR973" s="78"/>
      <c r="AS973" s="78"/>
      <c r="AT973" s="78"/>
      <c r="AU973" s="78"/>
      <c r="AV973" s="78"/>
      <c r="AW973" s="78"/>
      <c r="AX973" s="78"/>
      <c r="AY973" s="78"/>
      <c r="AZ973" s="78"/>
      <c r="BA973" s="78"/>
      <c r="BB973" s="78"/>
      <c r="BC973" s="78"/>
      <c r="BD973" s="78"/>
      <c r="BE973" s="78"/>
      <c r="BF973" s="78"/>
      <c r="BG973" s="78"/>
      <c r="BH973" s="78"/>
      <c r="BI973" s="78"/>
      <c r="BJ973" s="78"/>
      <c r="BK973" s="78"/>
      <c r="BL973" s="78"/>
    </row>
    <row r="974" spans="1:64" ht="16">
      <c r="A974" s="78"/>
      <c r="B974" s="78"/>
      <c r="C974" s="144"/>
      <c r="D974" s="144"/>
      <c r="E974" s="78"/>
      <c r="F974" s="78"/>
      <c r="G974" s="78"/>
      <c r="H974" s="78"/>
      <c r="I974" s="78"/>
      <c r="J974" s="78"/>
      <c r="K974" s="78"/>
      <c r="L974" s="78"/>
      <c r="M974" s="78"/>
      <c r="N974" s="78"/>
      <c r="O974" s="78"/>
      <c r="P974" s="78"/>
      <c r="Q974" s="78"/>
      <c r="R974" s="78"/>
      <c r="S974" s="78"/>
      <c r="T974" s="78"/>
      <c r="U974" s="78"/>
      <c r="V974" s="78"/>
      <c r="W974" s="78"/>
      <c r="X974" s="78"/>
      <c r="Y974" s="78"/>
      <c r="Z974" s="78"/>
      <c r="AA974" s="78"/>
      <c r="AB974" s="78"/>
      <c r="AC974" s="78"/>
      <c r="AD974" s="78"/>
      <c r="AE974" s="78"/>
      <c r="AF974" s="78"/>
      <c r="AG974" s="78"/>
      <c r="AH974" s="78"/>
      <c r="AI974" s="78"/>
      <c r="AJ974" s="78"/>
      <c r="AK974" s="78"/>
      <c r="AL974" s="78"/>
      <c r="AM974" s="78"/>
      <c r="AN974" s="78"/>
      <c r="AO974" s="78"/>
      <c r="AP974" s="78"/>
      <c r="AQ974" s="78"/>
      <c r="AR974" s="78"/>
      <c r="AS974" s="78"/>
      <c r="AT974" s="78"/>
      <c r="AU974" s="78"/>
      <c r="AV974" s="78"/>
      <c r="AW974" s="78"/>
      <c r="AX974" s="78"/>
      <c r="AY974" s="78"/>
      <c r="AZ974" s="78"/>
      <c r="BA974" s="78"/>
      <c r="BB974" s="78"/>
      <c r="BC974" s="78"/>
      <c r="BD974" s="78"/>
      <c r="BE974" s="78"/>
      <c r="BF974" s="78"/>
      <c r="BG974" s="78"/>
      <c r="BH974" s="78"/>
      <c r="BI974" s="78"/>
      <c r="BJ974" s="78"/>
      <c r="BK974" s="78"/>
      <c r="BL974" s="78"/>
    </row>
    <row r="975" spans="1:64" ht="16">
      <c r="A975" s="78"/>
      <c r="B975" s="78"/>
      <c r="C975" s="144"/>
      <c r="D975" s="144"/>
      <c r="E975" s="78"/>
      <c r="F975" s="78"/>
      <c r="G975" s="78"/>
      <c r="H975" s="78"/>
      <c r="I975" s="78"/>
      <c r="J975" s="78"/>
      <c r="K975" s="78"/>
      <c r="L975" s="78"/>
      <c r="M975" s="78"/>
      <c r="N975" s="78"/>
      <c r="O975" s="78"/>
      <c r="P975" s="78"/>
      <c r="Q975" s="78"/>
      <c r="R975" s="78"/>
      <c r="S975" s="78"/>
      <c r="T975" s="78"/>
      <c r="U975" s="78"/>
      <c r="V975" s="78"/>
      <c r="W975" s="78"/>
      <c r="X975" s="78"/>
      <c r="Y975" s="78"/>
      <c r="Z975" s="78"/>
      <c r="AA975" s="78"/>
      <c r="AB975" s="78"/>
      <c r="AC975" s="78"/>
      <c r="AD975" s="78"/>
      <c r="AE975" s="78"/>
      <c r="AF975" s="78"/>
      <c r="AG975" s="78"/>
      <c r="AH975" s="78"/>
      <c r="AI975" s="78"/>
      <c r="AJ975" s="78"/>
      <c r="AK975" s="78"/>
      <c r="AL975" s="78"/>
      <c r="AM975" s="78"/>
      <c r="AN975" s="78"/>
      <c r="AO975" s="78"/>
      <c r="AP975" s="78"/>
      <c r="AQ975" s="78"/>
      <c r="AR975" s="78"/>
      <c r="AS975" s="78"/>
      <c r="AT975" s="78"/>
      <c r="AU975" s="78"/>
      <c r="AV975" s="78"/>
      <c r="AW975" s="78"/>
      <c r="AX975" s="78"/>
      <c r="AY975" s="78"/>
      <c r="AZ975" s="78"/>
      <c r="BA975" s="78"/>
      <c r="BB975" s="78"/>
      <c r="BC975" s="78"/>
      <c r="BD975" s="78"/>
      <c r="BE975" s="78"/>
      <c r="BF975" s="78"/>
      <c r="BG975" s="78"/>
      <c r="BH975" s="78"/>
      <c r="BI975" s="78"/>
      <c r="BJ975" s="78"/>
      <c r="BK975" s="78"/>
      <c r="BL975" s="78"/>
    </row>
    <row r="976" spans="1:64" ht="16">
      <c r="A976" s="78"/>
      <c r="B976" s="78"/>
      <c r="C976" s="144"/>
      <c r="D976" s="144"/>
      <c r="E976" s="78"/>
      <c r="F976" s="78"/>
      <c r="G976" s="78"/>
      <c r="H976" s="78"/>
      <c r="I976" s="78"/>
      <c r="J976" s="78"/>
      <c r="K976" s="78"/>
      <c r="L976" s="78"/>
      <c r="M976" s="78"/>
      <c r="N976" s="78"/>
      <c r="O976" s="78"/>
      <c r="P976" s="78"/>
      <c r="Q976" s="78"/>
      <c r="R976" s="78"/>
      <c r="S976" s="78"/>
      <c r="T976" s="78"/>
      <c r="U976" s="78"/>
      <c r="V976" s="78"/>
      <c r="W976" s="78"/>
      <c r="X976" s="78"/>
      <c r="Y976" s="78"/>
      <c r="Z976" s="78"/>
      <c r="AA976" s="78"/>
      <c r="AB976" s="78"/>
      <c r="AC976" s="78"/>
      <c r="AD976" s="78"/>
      <c r="AE976" s="78"/>
      <c r="AF976" s="78"/>
      <c r="AG976" s="78"/>
      <c r="AH976" s="78"/>
      <c r="AI976" s="78"/>
      <c r="AJ976" s="78"/>
      <c r="AK976" s="78"/>
      <c r="AL976" s="78"/>
      <c r="AM976" s="78"/>
      <c r="AN976" s="78"/>
      <c r="AO976" s="78"/>
      <c r="AP976" s="78"/>
      <c r="AQ976" s="78"/>
      <c r="AR976" s="78"/>
      <c r="AS976" s="78"/>
      <c r="AT976" s="78"/>
      <c r="AU976" s="78"/>
      <c r="AV976" s="78"/>
      <c r="AW976" s="78"/>
      <c r="AX976" s="78"/>
      <c r="AY976" s="78"/>
      <c r="AZ976" s="78"/>
      <c r="BA976" s="78"/>
      <c r="BB976" s="78"/>
      <c r="BC976" s="78"/>
      <c r="BD976" s="78"/>
      <c r="BE976" s="78"/>
      <c r="BF976" s="78"/>
      <c r="BG976" s="78"/>
      <c r="BH976" s="78"/>
      <c r="BI976" s="78"/>
      <c r="BJ976" s="78"/>
      <c r="BK976" s="78"/>
      <c r="BL976" s="78"/>
    </row>
    <row r="977" spans="1:64" ht="16">
      <c r="A977" s="78"/>
      <c r="B977" s="78"/>
      <c r="C977" s="144"/>
      <c r="D977" s="144"/>
      <c r="E977" s="78"/>
      <c r="F977" s="78"/>
      <c r="G977" s="78"/>
      <c r="H977" s="78"/>
      <c r="I977" s="78"/>
      <c r="J977" s="78"/>
      <c r="K977" s="78"/>
      <c r="L977" s="78"/>
      <c r="M977" s="78"/>
      <c r="N977" s="78"/>
      <c r="O977" s="78"/>
      <c r="P977" s="78"/>
      <c r="Q977" s="78"/>
      <c r="R977" s="78"/>
      <c r="S977" s="78"/>
      <c r="T977" s="78"/>
      <c r="U977" s="78"/>
      <c r="V977" s="78"/>
      <c r="W977" s="78"/>
      <c r="X977" s="78"/>
      <c r="Y977" s="78"/>
      <c r="Z977" s="78"/>
      <c r="AA977" s="78"/>
      <c r="AB977" s="78"/>
      <c r="AC977" s="78"/>
      <c r="AD977" s="78"/>
      <c r="AE977" s="78"/>
      <c r="AF977" s="78"/>
      <c r="AG977" s="78"/>
      <c r="AH977" s="78"/>
      <c r="AI977" s="78"/>
      <c r="AJ977" s="78"/>
      <c r="AK977" s="78"/>
      <c r="AL977" s="78"/>
      <c r="AM977" s="78"/>
      <c r="AN977" s="78"/>
      <c r="AO977" s="78"/>
      <c r="AP977" s="78"/>
      <c r="AQ977" s="78"/>
      <c r="AR977" s="78"/>
      <c r="AS977" s="78"/>
      <c r="AT977" s="78"/>
      <c r="AU977" s="78"/>
      <c r="AV977" s="78"/>
      <c r="AW977" s="78"/>
      <c r="AX977" s="78"/>
      <c r="AY977" s="78"/>
      <c r="AZ977" s="78"/>
      <c r="BA977" s="78"/>
      <c r="BB977" s="78"/>
      <c r="BC977" s="78"/>
      <c r="BD977" s="78"/>
      <c r="BE977" s="78"/>
      <c r="BF977" s="78"/>
      <c r="BG977" s="78"/>
      <c r="BH977" s="78"/>
      <c r="BI977" s="78"/>
      <c r="BJ977" s="78"/>
      <c r="BK977" s="78"/>
      <c r="BL977" s="78"/>
    </row>
    <row r="978" spans="1:64" ht="16">
      <c r="A978" s="78"/>
      <c r="B978" s="78"/>
      <c r="C978" s="144"/>
      <c r="D978" s="144"/>
      <c r="E978" s="78"/>
      <c r="F978" s="78"/>
      <c r="G978" s="78"/>
      <c r="H978" s="78"/>
      <c r="I978" s="78"/>
      <c r="J978" s="78"/>
      <c r="K978" s="78"/>
      <c r="L978" s="78"/>
      <c r="M978" s="78"/>
      <c r="N978" s="78"/>
      <c r="O978" s="78"/>
      <c r="P978" s="78"/>
      <c r="Q978" s="78"/>
      <c r="R978" s="78"/>
      <c r="S978" s="78"/>
      <c r="T978" s="78"/>
      <c r="U978" s="78"/>
      <c r="V978" s="78"/>
      <c r="W978" s="78"/>
      <c r="X978" s="78"/>
      <c r="Y978" s="78"/>
      <c r="Z978" s="78"/>
      <c r="AA978" s="78"/>
      <c r="AB978" s="78"/>
      <c r="AC978" s="78"/>
      <c r="AD978" s="78"/>
      <c r="AE978" s="78"/>
      <c r="AF978" s="78"/>
      <c r="AG978" s="78"/>
      <c r="AH978" s="78"/>
      <c r="AI978" s="78"/>
      <c r="AJ978" s="78"/>
      <c r="AK978" s="78"/>
      <c r="AL978" s="78"/>
      <c r="AM978" s="78"/>
      <c r="AN978" s="78"/>
      <c r="AO978" s="78"/>
      <c r="AP978" s="78"/>
      <c r="AQ978" s="78"/>
      <c r="AR978" s="78"/>
      <c r="AS978" s="78"/>
      <c r="AT978" s="78"/>
      <c r="AU978" s="78"/>
      <c r="AV978" s="78"/>
      <c r="AW978" s="78"/>
      <c r="AX978" s="78"/>
      <c r="AY978" s="78"/>
      <c r="AZ978" s="78"/>
      <c r="BA978" s="78"/>
      <c r="BB978" s="78"/>
      <c r="BC978" s="78"/>
      <c r="BD978" s="78"/>
      <c r="BE978" s="78"/>
      <c r="BF978" s="78"/>
      <c r="BG978" s="78"/>
      <c r="BH978" s="78"/>
      <c r="BI978" s="78"/>
      <c r="BJ978" s="78"/>
      <c r="BK978" s="78"/>
      <c r="BL978" s="78"/>
    </row>
    <row r="979" spans="1:64" ht="16">
      <c r="A979" s="78"/>
      <c r="B979" s="78"/>
      <c r="C979" s="144"/>
      <c r="D979" s="144"/>
      <c r="E979" s="78"/>
      <c r="F979" s="78"/>
      <c r="G979" s="78"/>
      <c r="H979" s="78"/>
      <c r="I979" s="78"/>
      <c r="J979" s="78"/>
      <c r="K979" s="78"/>
      <c r="L979" s="78"/>
      <c r="M979" s="78"/>
      <c r="N979" s="78"/>
      <c r="O979" s="78"/>
      <c r="P979" s="78"/>
      <c r="Q979" s="78"/>
      <c r="R979" s="78"/>
      <c r="S979" s="78"/>
      <c r="T979" s="78"/>
      <c r="U979" s="78"/>
      <c r="V979" s="78"/>
      <c r="W979" s="78"/>
      <c r="X979" s="78"/>
      <c r="Y979" s="78"/>
      <c r="Z979" s="78"/>
      <c r="AA979" s="78"/>
      <c r="AB979" s="78"/>
      <c r="AC979" s="78"/>
      <c r="AD979" s="78"/>
      <c r="AE979" s="78"/>
      <c r="AF979" s="78"/>
      <c r="AG979" s="78"/>
      <c r="AH979" s="78"/>
      <c r="AI979" s="78"/>
      <c r="AJ979" s="78"/>
      <c r="AK979" s="78"/>
      <c r="AL979" s="78"/>
      <c r="AM979" s="78"/>
      <c r="AN979" s="78"/>
      <c r="AO979" s="78"/>
      <c r="AP979" s="78"/>
      <c r="AQ979" s="78"/>
      <c r="AR979" s="78"/>
      <c r="AS979" s="78"/>
      <c r="AT979" s="78"/>
      <c r="AU979" s="78"/>
      <c r="AV979" s="78"/>
      <c r="AW979" s="78"/>
      <c r="AX979" s="78"/>
      <c r="AY979" s="78"/>
      <c r="AZ979" s="78"/>
      <c r="BA979" s="78"/>
      <c r="BB979" s="78"/>
      <c r="BC979" s="78"/>
      <c r="BD979" s="78"/>
      <c r="BE979" s="78"/>
      <c r="BF979" s="78"/>
      <c r="BG979" s="78"/>
      <c r="BH979" s="78"/>
      <c r="BI979" s="78"/>
      <c r="BJ979" s="78"/>
      <c r="BK979" s="78"/>
      <c r="BL979" s="78"/>
    </row>
    <row r="980" spans="1:64" ht="16">
      <c r="A980" s="78"/>
      <c r="B980" s="78"/>
      <c r="C980" s="144"/>
      <c r="D980" s="144"/>
      <c r="E980" s="78"/>
      <c r="F980" s="78"/>
      <c r="G980" s="78"/>
      <c r="H980" s="78"/>
      <c r="I980" s="78"/>
      <c r="J980" s="78"/>
      <c r="K980" s="78"/>
      <c r="L980" s="78"/>
      <c r="M980" s="78"/>
      <c r="N980" s="78"/>
      <c r="O980" s="78"/>
      <c r="P980" s="78"/>
      <c r="Q980" s="78"/>
      <c r="R980" s="78"/>
      <c r="S980" s="78"/>
      <c r="T980" s="78"/>
      <c r="U980" s="78"/>
      <c r="V980" s="78"/>
      <c r="W980" s="78"/>
      <c r="X980" s="78"/>
      <c r="Y980" s="78"/>
      <c r="Z980" s="78"/>
      <c r="AA980" s="78"/>
      <c r="AB980" s="78"/>
      <c r="AC980" s="78"/>
      <c r="AD980" s="78"/>
      <c r="AE980" s="78"/>
      <c r="AF980" s="78"/>
      <c r="AG980" s="78"/>
      <c r="AH980" s="78"/>
      <c r="AI980" s="78"/>
      <c r="AJ980" s="78"/>
      <c r="AK980" s="78"/>
      <c r="AL980" s="78"/>
      <c r="AM980" s="78"/>
      <c r="AN980" s="78"/>
      <c r="AO980" s="78"/>
      <c r="AP980" s="78"/>
      <c r="AQ980" s="78"/>
      <c r="AR980" s="78"/>
      <c r="AS980" s="78"/>
      <c r="AT980" s="78"/>
      <c r="AU980" s="78"/>
      <c r="AV980" s="78"/>
      <c r="AW980" s="78"/>
      <c r="AX980" s="78"/>
      <c r="AY980" s="78"/>
      <c r="AZ980" s="78"/>
      <c r="BA980" s="78"/>
      <c r="BB980" s="78"/>
      <c r="BC980" s="78"/>
      <c r="BD980" s="78"/>
      <c r="BE980" s="78"/>
      <c r="BF980" s="78"/>
      <c r="BG980" s="78"/>
      <c r="BH980" s="78"/>
      <c r="BI980" s="78"/>
      <c r="BJ980" s="78"/>
      <c r="BK980" s="78"/>
      <c r="BL980" s="78"/>
    </row>
    <row r="981" spans="1:64" ht="16">
      <c r="A981" s="78"/>
      <c r="B981" s="78"/>
      <c r="C981" s="144"/>
      <c r="D981" s="144"/>
      <c r="E981" s="78"/>
      <c r="F981" s="78"/>
      <c r="G981" s="78"/>
      <c r="H981" s="78"/>
      <c r="I981" s="78"/>
      <c r="J981" s="78"/>
      <c r="K981" s="78"/>
      <c r="L981" s="78"/>
      <c r="M981" s="78"/>
      <c r="N981" s="78"/>
      <c r="O981" s="78"/>
      <c r="P981" s="78"/>
      <c r="Q981" s="78"/>
      <c r="R981" s="78"/>
      <c r="S981" s="78"/>
      <c r="T981" s="78"/>
      <c r="U981" s="78"/>
      <c r="V981" s="78"/>
      <c r="W981" s="78"/>
      <c r="X981" s="78"/>
      <c r="Y981" s="78"/>
      <c r="Z981" s="78"/>
      <c r="AA981" s="78"/>
      <c r="AB981" s="78"/>
      <c r="AC981" s="78"/>
      <c r="AD981" s="78"/>
      <c r="AE981" s="78"/>
      <c r="AF981" s="78"/>
      <c r="AG981" s="78"/>
      <c r="AH981" s="78"/>
      <c r="AI981" s="78"/>
      <c r="AJ981" s="78"/>
      <c r="AK981" s="78"/>
      <c r="AL981" s="78"/>
      <c r="AM981" s="78"/>
      <c r="AN981" s="78"/>
      <c r="AO981" s="78"/>
      <c r="AP981" s="78"/>
      <c r="AQ981" s="78"/>
      <c r="AR981" s="78"/>
      <c r="AS981" s="78"/>
      <c r="AT981" s="78"/>
      <c r="AU981" s="78"/>
      <c r="AV981" s="78"/>
      <c r="AW981" s="78"/>
      <c r="AX981" s="78"/>
      <c r="AY981" s="78"/>
      <c r="AZ981" s="78"/>
      <c r="BA981" s="78"/>
      <c r="BB981" s="78"/>
      <c r="BC981" s="78"/>
      <c r="BD981" s="78"/>
      <c r="BE981" s="78"/>
      <c r="BF981" s="78"/>
      <c r="BG981" s="78"/>
      <c r="BH981" s="78"/>
      <c r="BI981" s="78"/>
      <c r="BJ981" s="78"/>
      <c r="BK981" s="78"/>
      <c r="BL981" s="78"/>
    </row>
    <row r="982" spans="1:64" ht="16">
      <c r="A982" s="78"/>
      <c r="B982" s="78"/>
      <c r="C982" s="144"/>
      <c r="D982" s="144"/>
      <c r="E982" s="78"/>
      <c r="F982" s="78"/>
      <c r="G982" s="78"/>
      <c r="H982" s="78"/>
      <c r="I982" s="78"/>
      <c r="J982" s="78"/>
      <c r="K982" s="78"/>
      <c r="L982" s="78"/>
      <c r="M982" s="78"/>
      <c r="N982" s="78"/>
      <c r="O982" s="78"/>
      <c r="P982" s="78"/>
      <c r="Q982" s="78"/>
      <c r="R982" s="78"/>
      <c r="S982" s="78"/>
      <c r="T982" s="78"/>
      <c r="U982" s="78"/>
      <c r="V982" s="78"/>
      <c r="W982" s="78"/>
      <c r="X982" s="78"/>
      <c r="Y982" s="78"/>
      <c r="Z982" s="78"/>
      <c r="AA982" s="78"/>
      <c r="AB982" s="78"/>
      <c r="AC982" s="78"/>
      <c r="AD982" s="78"/>
      <c r="AE982" s="78"/>
      <c r="AF982" s="78"/>
      <c r="AG982" s="78"/>
      <c r="AH982" s="78"/>
      <c r="AI982" s="78"/>
      <c r="AJ982" s="78"/>
      <c r="AK982" s="78"/>
      <c r="AL982" s="78"/>
      <c r="AM982" s="78"/>
      <c r="AN982" s="78"/>
      <c r="AO982" s="78"/>
      <c r="AP982" s="78"/>
      <c r="AQ982" s="78"/>
      <c r="AR982" s="78"/>
      <c r="AS982" s="78"/>
      <c r="AT982" s="78"/>
      <c r="AU982" s="78"/>
      <c r="AV982" s="78"/>
      <c r="AW982" s="78"/>
      <c r="AX982" s="78"/>
      <c r="AY982" s="78"/>
      <c r="AZ982" s="78"/>
      <c r="BA982" s="78"/>
      <c r="BB982" s="78"/>
      <c r="BC982" s="78"/>
      <c r="BD982" s="78"/>
      <c r="BE982" s="78"/>
      <c r="BF982" s="78"/>
      <c r="BG982" s="78"/>
      <c r="BH982" s="78"/>
      <c r="BI982" s="78"/>
      <c r="BJ982" s="78"/>
      <c r="BK982" s="78"/>
      <c r="BL982" s="78"/>
    </row>
    <row r="983" spans="1:64" ht="16">
      <c r="A983" s="78"/>
      <c r="B983" s="78"/>
      <c r="C983" s="144"/>
      <c r="D983" s="144"/>
      <c r="E983" s="78"/>
      <c r="F983" s="78"/>
      <c r="G983" s="78"/>
      <c r="H983" s="78"/>
      <c r="I983" s="78"/>
      <c r="J983" s="78"/>
      <c r="K983" s="78"/>
      <c r="L983" s="78"/>
      <c r="M983" s="78"/>
      <c r="N983" s="78"/>
      <c r="O983" s="78"/>
      <c r="P983" s="78"/>
      <c r="Q983" s="78"/>
      <c r="R983" s="78"/>
      <c r="S983" s="78"/>
      <c r="T983" s="78"/>
      <c r="U983" s="78"/>
      <c r="V983" s="78"/>
      <c r="W983" s="78"/>
      <c r="X983" s="78"/>
      <c r="Y983" s="78"/>
      <c r="Z983" s="78"/>
      <c r="AA983" s="78"/>
      <c r="AB983" s="78"/>
      <c r="AC983" s="78"/>
      <c r="AD983" s="78"/>
      <c r="AE983" s="78"/>
      <c r="AF983" s="78"/>
      <c r="AG983" s="78"/>
      <c r="AH983" s="78"/>
      <c r="AI983" s="78"/>
      <c r="AJ983" s="78"/>
      <c r="AK983" s="78"/>
      <c r="AL983" s="78"/>
      <c r="AM983" s="78"/>
      <c r="AN983" s="78"/>
      <c r="AO983" s="78"/>
      <c r="AP983" s="78"/>
      <c r="AQ983" s="78"/>
      <c r="AR983" s="78"/>
      <c r="AS983" s="78"/>
      <c r="AT983" s="78"/>
      <c r="AU983" s="78"/>
      <c r="AV983" s="78"/>
      <c r="AW983" s="78"/>
      <c r="AX983" s="78"/>
      <c r="AY983" s="78"/>
      <c r="AZ983" s="78"/>
      <c r="BA983" s="78"/>
      <c r="BB983" s="78"/>
      <c r="BC983" s="78"/>
      <c r="BD983" s="78"/>
      <c r="BE983" s="78"/>
      <c r="BF983" s="78"/>
      <c r="BG983" s="78"/>
      <c r="BH983" s="78"/>
      <c r="BI983" s="78"/>
      <c r="BJ983" s="78"/>
      <c r="BK983" s="78"/>
      <c r="BL983" s="78"/>
    </row>
    <row r="984" spans="1:64" ht="16">
      <c r="A984" s="78"/>
      <c r="B984" s="78"/>
      <c r="C984" s="144"/>
      <c r="D984" s="144"/>
      <c r="E984" s="78"/>
      <c r="F984" s="78"/>
      <c r="G984" s="78"/>
      <c r="H984" s="78"/>
      <c r="I984" s="78"/>
      <c r="J984" s="78"/>
      <c r="K984" s="78"/>
      <c r="L984" s="78"/>
      <c r="M984" s="78"/>
      <c r="N984" s="78"/>
      <c r="O984" s="78"/>
      <c r="P984" s="78"/>
      <c r="Q984" s="78"/>
      <c r="R984" s="78"/>
      <c r="S984" s="78"/>
      <c r="T984" s="78"/>
      <c r="U984" s="78"/>
      <c r="V984" s="78"/>
      <c r="W984" s="78"/>
      <c r="X984" s="78"/>
      <c r="Y984" s="78"/>
      <c r="Z984" s="78"/>
      <c r="AA984" s="78"/>
      <c r="AB984" s="78"/>
      <c r="AC984" s="78"/>
      <c r="AD984" s="78"/>
      <c r="AE984" s="78"/>
      <c r="AF984" s="78"/>
      <c r="AG984" s="78"/>
      <c r="AH984" s="78"/>
      <c r="AI984" s="78"/>
      <c r="AJ984" s="78"/>
      <c r="AK984" s="78"/>
      <c r="AL984" s="78"/>
      <c r="AM984" s="78"/>
      <c r="AN984" s="78"/>
      <c r="AO984" s="78"/>
      <c r="AP984" s="78"/>
      <c r="AQ984" s="78"/>
      <c r="AR984" s="78"/>
      <c r="AS984" s="78"/>
      <c r="AT984" s="78"/>
      <c r="AU984" s="78"/>
      <c r="AV984" s="78"/>
      <c r="AW984" s="78"/>
      <c r="AX984" s="78"/>
      <c r="AY984" s="78"/>
      <c r="AZ984" s="78"/>
      <c r="BA984" s="78"/>
      <c r="BB984" s="78"/>
      <c r="BC984" s="78"/>
      <c r="BD984" s="78"/>
      <c r="BE984" s="78"/>
      <c r="BF984" s="78"/>
      <c r="BG984" s="78"/>
      <c r="BH984" s="78"/>
      <c r="BI984" s="78"/>
      <c r="BJ984" s="78"/>
      <c r="BK984" s="78"/>
      <c r="BL984" s="78"/>
    </row>
    <row r="985" spans="1:64" ht="16">
      <c r="A985" s="78"/>
      <c r="B985" s="78"/>
      <c r="C985" s="144"/>
      <c r="D985" s="144"/>
      <c r="E985" s="78"/>
      <c r="F985" s="78"/>
      <c r="G985" s="78"/>
      <c r="H985" s="78"/>
      <c r="I985" s="78"/>
      <c r="J985" s="78"/>
      <c r="K985" s="78"/>
      <c r="L985" s="78"/>
      <c r="M985" s="78"/>
      <c r="N985" s="78"/>
      <c r="O985" s="78"/>
      <c r="P985" s="78"/>
      <c r="Q985" s="78"/>
      <c r="R985" s="78"/>
      <c r="S985" s="78"/>
      <c r="T985" s="78"/>
      <c r="U985" s="78"/>
      <c r="V985" s="78"/>
      <c r="W985" s="78"/>
      <c r="X985" s="78"/>
      <c r="Y985" s="78"/>
      <c r="Z985" s="78"/>
      <c r="AA985" s="78"/>
      <c r="AB985" s="78"/>
      <c r="AC985" s="78"/>
      <c r="AD985" s="78"/>
      <c r="AE985" s="78"/>
      <c r="AF985" s="78"/>
      <c r="AG985" s="78"/>
      <c r="AH985" s="78"/>
      <c r="AI985" s="78"/>
      <c r="AJ985" s="78"/>
      <c r="AK985" s="78"/>
      <c r="AL985" s="78"/>
      <c r="AM985" s="78"/>
      <c r="AN985" s="78"/>
      <c r="AO985" s="78"/>
      <c r="AP985" s="78"/>
      <c r="AQ985" s="78"/>
      <c r="AR985" s="78"/>
      <c r="AS985" s="78"/>
      <c r="AT985" s="78"/>
      <c r="AU985" s="78"/>
      <c r="AV985" s="78"/>
      <c r="AW985" s="78"/>
      <c r="AX985" s="78"/>
      <c r="AY985" s="78"/>
      <c r="AZ985" s="78"/>
      <c r="BA985" s="78"/>
      <c r="BB985" s="78"/>
      <c r="BC985" s="78"/>
      <c r="BD985" s="78"/>
      <c r="BE985" s="78"/>
      <c r="BF985" s="78"/>
      <c r="BG985" s="78"/>
      <c r="BH985" s="78"/>
      <c r="BI985" s="78"/>
      <c r="BJ985" s="78"/>
      <c r="BK985" s="78"/>
      <c r="BL985" s="78"/>
    </row>
    <row r="986" spans="1:64" ht="16">
      <c r="A986" s="78"/>
      <c r="B986" s="78"/>
      <c r="C986" s="144"/>
      <c r="D986" s="144"/>
      <c r="E986" s="78"/>
      <c r="F986" s="78"/>
      <c r="G986" s="78"/>
      <c r="H986" s="78"/>
      <c r="I986" s="78"/>
      <c r="J986" s="78"/>
      <c r="K986" s="78"/>
      <c r="L986" s="78"/>
      <c r="M986" s="78"/>
      <c r="N986" s="78"/>
      <c r="O986" s="78"/>
      <c r="P986" s="78"/>
      <c r="Q986" s="78"/>
      <c r="R986" s="78"/>
      <c r="S986" s="78"/>
      <c r="T986" s="78"/>
      <c r="U986" s="78"/>
      <c r="V986" s="78"/>
      <c r="W986" s="78"/>
      <c r="X986" s="78"/>
      <c r="Y986" s="78"/>
      <c r="Z986" s="78"/>
      <c r="AA986" s="78"/>
      <c r="AB986" s="78"/>
      <c r="AC986" s="78"/>
      <c r="AD986" s="78"/>
      <c r="AE986" s="78"/>
      <c r="AF986" s="78"/>
      <c r="AG986" s="78"/>
      <c r="AH986" s="78"/>
      <c r="AI986" s="78"/>
      <c r="AJ986" s="78"/>
      <c r="AK986" s="78"/>
      <c r="AL986" s="78"/>
      <c r="AM986" s="78"/>
      <c r="AN986" s="78"/>
      <c r="AO986" s="78"/>
      <c r="AP986" s="78"/>
      <c r="AQ986" s="78"/>
      <c r="AR986" s="78"/>
      <c r="AS986" s="78"/>
      <c r="AT986" s="78"/>
      <c r="AU986" s="78"/>
      <c r="AV986" s="78"/>
      <c r="AW986" s="78"/>
      <c r="AX986" s="78"/>
      <c r="AY986" s="78"/>
      <c r="AZ986" s="78"/>
      <c r="BA986" s="78"/>
      <c r="BB986" s="78"/>
      <c r="BC986" s="78"/>
      <c r="BD986" s="78"/>
      <c r="BE986" s="78"/>
      <c r="BF986" s="78"/>
      <c r="BG986" s="78"/>
      <c r="BH986" s="78"/>
      <c r="BI986" s="78"/>
      <c r="BJ986" s="78"/>
      <c r="BK986" s="78"/>
      <c r="BL986" s="78"/>
    </row>
    <row r="987" spans="1:64" ht="16">
      <c r="A987" s="78"/>
      <c r="B987" s="78"/>
      <c r="C987" s="144"/>
      <c r="D987" s="144"/>
      <c r="E987" s="78"/>
      <c r="F987" s="78"/>
      <c r="G987" s="78"/>
      <c r="H987" s="78"/>
      <c r="I987" s="78"/>
      <c r="J987" s="78"/>
      <c r="K987" s="78"/>
      <c r="L987" s="78"/>
      <c r="M987" s="78"/>
      <c r="N987" s="78"/>
      <c r="O987" s="78"/>
      <c r="P987" s="78"/>
      <c r="Q987" s="78"/>
      <c r="R987" s="78"/>
      <c r="S987" s="78"/>
      <c r="T987" s="78"/>
      <c r="U987" s="78"/>
      <c r="V987" s="78"/>
      <c r="W987" s="78"/>
      <c r="X987" s="78"/>
      <c r="Y987" s="78"/>
      <c r="Z987" s="78"/>
      <c r="AA987" s="78"/>
      <c r="AB987" s="78"/>
      <c r="AC987" s="78"/>
      <c r="AD987" s="78"/>
      <c r="AE987" s="78"/>
      <c r="AF987" s="78"/>
      <c r="AG987" s="78"/>
      <c r="AH987" s="78"/>
      <c r="AI987" s="78"/>
      <c r="AJ987" s="78"/>
      <c r="AK987" s="78"/>
      <c r="AL987" s="78"/>
      <c r="AM987" s="78"/>
      <c r="AN987" s="78"/>
      <c r="AO987" s="78"/>
      <c r="AP987" s="78"/>
      <c r="AQ987" s="78"/>
      <c r="AR987" s="78"/>
      <c r="AS987" s="78"/>
      <c r="AT987" s="78"/>
      <c r="AU987" s="78"/>
      <c r="AV987" s="78"/>
      <c r="AW987" s="78"/>
      <c r="AX987" s="78"/>
      <c r="AY987" s="78"/>
      <c r="AZ987" s="78"/>
      <c r="BA987" s="78"/>
      <c r="BB987" s="78"/>
      <c r="BC987" s="78"/>
      <c r="BD987" s="78"/>
      <c r="BE987" s="78"/>
      <c r="BF987" s="78"/>
      <c r="BG987" s="78"/>
      <c r="BH987" s="78"/>
      <c r="BI987" s="78"/>
      <c r="BJ987" s="78"/>
      <c r="BK987" s="78"/>
      <c r="BL987" s="78"/>
    </row>
    <row r="988" spans="1:64" ht="16">
      <c r="A988" s="78"/>
      <c r="B988" s="78"/>
      <c r="C988" s="144"/>
      <c r="D988" s="144"/>
      <c r="E988" s="78"/>
      <c r="F988" s="78"/>
      <c r="G988" s="78"/>
      <c r="H988" s="78"/>
      <c r="I988" s="78"/>
      <c r="J988" s="78"/>
      <c r="K988" s="78"/>
      <c r="L988" s="78"/>
      <c r="M988" s="78"/>
      <c r="N988" s="78"/>
      <c r="O988" s="78"/>
      <c r="P988" s="78"/>
      <c r="Q988" s="78"/>
      <c r="R988" s="78"/>
      <c r="S988" s="78"/>
      <c r="T988" s="78"/>
      <c r="U988" s="78"/>
      <c r="V988" s="78"/>
      <c r="W988" s="78"/>
      <c r="X988" s="78"/>
      <c r="Y988" s="78"/>
      <c r="Z988" s="78"/>
      <c r="AA988" s="78"/>
      <c r="AB988" s="78"/>
      <c r="AC988" s="78"/>
      <c r="AD988" s="78"/>
      <c r="AE988" s="78"/>
      <c r="AF988" s="78"/>
      <c r="AG988" s="78"/>
      <c r="AH988" s="78"/>
      <c r="AI988" s="78"/>
      <c r="AJ988" s="78"/>
      <c r="AK988" s="78"/>
      <c r="AL988" s="78"/>
      <c r="AM988" s="78"/>
      <c r="AN988" s="78"/>
      <c r="AO988" s="78"/>
      <c r="AP988" s="78"/>
      <c r="AQ988" s="78"/>
      <c r="AR988" s="78"/>
      <c r="AS988" s="78"/>
      <c r="AT988" s="78"/>
      <c r="AU988" s="78"/>
      <c r="AV988" s="78"/>
      <c r="AW988" s="78"/>
      <c r="AX988" s="78"/>
      <c r="AY988" s="78"/>
      <c r="AZ988" s="78"/>
      <c r="BA988" s="78"/>
      <c r="BB988" s="78"/>
      <c r="BC988" s="78"/>
      <c r="BD988" s="78"/>
      <c r="BE988" s="78"/>
      <c r="BF988" s="78"/>
      <c r="BG988" s="78"/>
      <c r="BH988" s="78"/>
      <c r="BI988" s="78"/>
      <c r="BJ988" s="78"/>
      <c r="BK988" s="78"/>
      <c r="BL988" s="78"/>
    </row>
    <row r="989" spans="1:64" ht="16">
      <c r="A989" s="78"/>
      <c r="B989" s="78"/>
      <c r="C989" s="144"/>
      <c r="D989" s="144"/>
      <c r="E989" s="78"/>
      <c r="F989" s="78"/>
      <c r="G989" s="78"/>
      <c r="H989" s="78"/>
      <c r="I989" s="78"/>
      <c r="J989" s="78"/>
      <c r="K989" s="78"/>
      <c r="L989" s="78"/>
      <c r="M989" s="78"/>
      <c r="N989" s="78"/>
      <c r="O989" s="78"/>
      <c r="P989" s="78"/>
      <c r="Q989" s="78"/>
      <c r="R989" s="78"/>
      <c r="S989" s="78"/>
      <c r="T989" s="78"/>
      <c r="U989" s="78"/>
      <c r="V989" s="78"/>
      <c r="W989" s="78"/>
      <c r="X989" s="78"/>
      <c r="Y989" s="78"/>
      <c r="Z989" s="78"/>
      <c r="AA989" s="78"/>
      <c r="AB989" s="78"/>
      <c r="AC989" s="78"/>
      <c r="AD989" s="78"/>
      <c r="AE989" s="78"/>
      <c r="AF989" s="78"/>
      <c r="AG989" s="78"/>
      <c r="AH989" s="78"/>
      <c r="AI989" s="78"/>
      <c r="AJ989" s="78"/>
      <c r="AK989" s="78"/>
      <c r="AL989" s="78"/>
      <c r="AM989" s="78"/>
      <c r="AN989" s="78"/>
      <c r="AO989" s="78"/>
      <c r="AP989" s="78"/>
      <c r="AQ989" s="78"/>
      <c r="AR989" s="78"/>
      <c r="AS989" s="78"/>
      <c r="AT989" s="78"/>
      <c r="AU989" s="78"/>
      <c r="AV989" s="78"/>
      <c r="AW989" s="78"/>
      <c r="AX989" s="78"/>
      <c r="AY989" s="78"/>
      <c r="AZ989" s="78"/>
      <c r="BA989" s="78"/>
      <c r="BB989" s="78"/>
      <c r="BC989" s="78"/>
      <c r="BD989" s="78"/>
      <c r="BE989" s="78"/>
      <c r="BF989" s="78"/>
      <c r="BG989" s="78"/>
      <c r="BH989" s="78"/>
      <c r="BI989" s="78"/>
      <c r="BJ989" s="78"/>
      <c r="BK989" s="78"/>
      <c r="BL989" s="78"/>
    </row>
    <row r="990" spans="1:64" ht="16">
      <c r="A990" s="78"/>
      <c r="B990" s="78"/>
      <c r="C990" s="144"/>
      <c r="D990" s="144"/>
      <c r="E990" s="78"/>
      <c r="F990" s="78"/>
      <c r="G990" s="78"/>
      <c r="H990" s="78"/>
      <c r="I990" s="78"/>
      <c r="J990" s="78"/>
      <c r="K990" s="78"/>
      <c r="L990" s="78"/>
      <c r="M990" s="78"/>
      <c r="N990" s="78"/>
      <c r="O990" s="78"/>
      <c r="P990" s="78"/>
      <c r="Q990" s="78"/>
      <c r="R990" s="78"/>
      <c r="S990" s="78"/>
      <c r="T990" s="78"/>
      <c r="U990" s="78"/>
      <c r="V990" s="78"/>
      <c r="W990" s="78"/>
      <c r="X990" s="78"/>
      <c r="Y990" s="78"/>
      <c r="Z990" s="78"/>
      <c r="AA990" s="78"/>
      <c r="AB990" s="78"/>
      <c r="AC990" s="78"/>
      <c r="AD990" s="78"/>
      <c r="AE990" s="78"/>
      <c r="AF990" s="78"/>
      <c r="AG990" s="78"/>
      <c r="AH990" s="78"/>
      <c r="AI990" s="78"/>
      <c r="AJ990" s="78"/>
      <c r="AK990" s="78"/>
      <c r="AL990" s="78"/>
      <c r="AM990" s="78"/>
      <c r="AN990" s="78"/>
      <c r="AO990" s="78"/>
      <c r="AP990" s="78"/>
      <c r="AQ990" s="78"/>
      <c r="AR990" s="78"/>
      <c r="AS990" s="78"/>
      <c r="AT990" s="78"/>
      <c r="AU990" s="78"/>
      <c r="AV990" s="78"/>
      <c r="AW990" s="78"/>
      <c r="AX990" s="78"/>
      <c r="AY990" s="78"/>
      <c r="AZ990" s="78"/>
      <c r="BA990" s="78"/>
      <c r="BB990" s="78"/>
      <c r="BC990" s="78"/>
      <c r="BD990" s="78"/>
      <c r="BE990" s="78"/>
      <c r="BF990" s="78"/>
      <c r="BG990" s="78"/>
      <c r="BH990" s="78"/>
      <c r="BI990" s="78"/>
      <c r="BJ990" s="78"/>
      <c r="BK990" s="78"/>
      <c r="BL990" s="78"/>
    </row>
    <row r="991" spans="1:64" ht="16">
      <c r="A991" s="78"/>
      <c r="B991" s="78"/>
      <c r="C991" s="144"/>
      <c r="D991" s="144"/>
      <c r="E991" s="78"/>
      <c r="F991" s="78"/>
      <c r="G991" s="78"/>
      <c r="H991" s="78"/>
      <c r="I991" s="78"/>
      <c r="J991" s="78"/>
      <c r="K991" s="78"/>
      <c r="L991" s="78"/>
      <c r="M991" s="78"/>
      <c r="N991" s="78"/>
      <c r="O991" s="78"/>
      <c r="P991" s="78"/>
      <c r="Q991" s="78"/>
      <c r="R991" s="78"/>
      <c r="S991" s="78"/>
      <c r="T991" s="78"/>
      <c r="U991" s="78"/>
      <c r="V991" s="78"/>
      <c r="W991" s="78"/>
      <c r="X991" s="78"/>
      <c r="Y991" s="78"/>
      <c r="Z991" s="78"/>
      <c r="AA991" s="78"/>
      <c r="AB991" s="78"/>
      <c r="AC991" s="78"/>
      <c r="AD991" s="78"/>
      <c r="AE991" s="78"/>
      <c r="AF991" s="78"/>
      <c r="AG991" s="78"/>
      <c r="AH991" s="78"/>
      <c r="AI991" s="78"/>
      <c r="AJ991" s="78"/>
      <c r="AK991" s="78"/>
      <c r="AL991" s="78"/>
      <c r="AM991" s="78"/>
      <c r="AN991" s="78"/>
      <c r="AO991" s="78"/>
      <c r="AP991" s="78"/>
      <c r="AQ991" s="78"/>
      <c r="AR991" s="78"/>
      <c r="AS991" s="78"/>
      <c r="AT991" s="78"/>
      <c r="AU991" s="78"/>
      <c r="AV991" s="78"/>
      <c r="AW991" s="78"/>
      <c r="AX991" s="78"/>
      <c r="AY991" s="78"/>
      <c r="AZ991" s="78"/>
      <c r="BA991" s="78"/>
      <c r="BB991" s="78"/>
      <c r="BC991" s="78"/>
      <c r="BD991" s="78"/>
      <c r="BE991" s="78"/>
      <c r="BF991" s="78"/>
      <c r="BG991" s="78"/>
      <c r="BH991" s="78"/>
      <c r="BI991" s="78"/>
      <c r="BJ991" s="78"/>
      <c r="BK991" s="78"/>
      <c r="BL991" s="78"/>
    </row>
    <row r="992" spans="1:64" ht="16">
      <c r="A992" s="78"/>
      <c r="B992" s="78"/>
      <c r="C992" s="144"/>
      <c r="D992" s="144"/>
      <c r="E992" s="78"/>
      <c r="F992" s="78"/>
      <c r="G992" s="78"/>
      <c r="H992" s="78"/>
      <c r="I992" s="78"/>
      <c r="J992" s="78"/>
      <c r="K992" s="78"/>
      <c r="L992" s="78"/>
      <c r="M992" s="78"/>
      <c r="N992" s="78"/>
      <c r="O992" s="78"/>
      <c r="P992" s="78"/>
      <c r="Q992" s="78"/>
      <c r="R992" s="78"/>
      <c r="S992" s="78"/>
      <c r="T992" s="78"/>
      <c r="U992" s="78"/>
      <c r="V992" s="78"/>
      <c r="W992" s="78"/>
      <c r="X992" s="78"/>
      <c r="Y992" s="78"/>
      <c r="Z992" s="78"/>
      <c r="AA992" s="78"/>
      <c r="AB992" s="78"/>
      <c r="AC992" s="78"/>
      <c r="AD992" s="78"/>
      <c r="AE992" s="78"/>
      <c r="AF992" s="78"/>
      <c r="AG992" s="78"/>
      <c r="AH992" s="78"/>
      <c r="AI992" s="78"/>
      <c r="AJ992" s="78"/>
      <c r="AK992" s="78"/>
      <c r="AL992" s="78"/>
      <c r="AM992" s="78"/>
      <c r="AN992" s="78"/>
      <c r="AO992" s="78"/>
      <c r="AP992" s="78"/>
      <c r="AQ992" s="78"/>
      <c r="AR992" s="78"/>
      <c r="AS992" s="78"/>
      <c r="AT992" s="78"/>
      <c r="AU992" s="78"/>
      <c r="AV992" s="78"/>
      <c r="AW992" s="78"/>
      <c r="AX992" s="78"/>
      <c r="AY992" s="78"/>
      <c r="AZ992" s="78"/>
      <c r="BA992" s="78"/>
      <c r="BB992" s="78"/>
      <c r="BC992" s="78"/>
      <c r="BD992" s="78"/>
      <c r="BE992" s="78"/>
      <c r="BF992" s="78"/>
      <c r="BG992" s="78"/>
      <c r="BH992" s="78"/>
      <c r="BI992" s="78"/>
      <c r="BJ992" s="78"/>
      <c r="BK992" s="78"/>
      <c r="BL992" s="78"/>
    </row>
    <row r="993" spans="1:64" ht="16">
      <c r="A993" s="78"/>
      <c r="B993" s="78"/>
      <c r="C993" s="144"/>
      <c r="D993" s="144"/>
      <c r="E993" s="78"/>
      <c r="F993" s="78"/>
      <c r="G993" s="78"/>
      <c r="H993" s="78"/>
      <c r="I993" s="78"/>
      <c r="J993" s="78"/>
      <c r="K993" s="78"/>
      <c r="L993" s="78"/>
      <c r="M993" s="78"/>
      <c r="N993" s="78"/>
      <c r="O993" s="78"/>
      <c r="P993" s="78"/>
      <c r="Q993" s="78"/>
      <c r="R993" s="78"/>
      <c r="S993" s="78"/>
      <c r="T993" s="78"/>
      <c r="U993" s="78"/>
      <c r="V993" s="78"/>
      <c r="W993" s="78"/>
      <c r="X993" s="78"/>
      <c r="Y993" s="78"/>
      <c r="Z993" s="78"/>
      <c r="AA993" s="78"/>
      <c r="AB993" s="78"/>
      <c r="AC993" s="78"/>
      <c r="AD993" s="78"/>
      <c r="AE993" s="78"/>
      <c r="AF993" s="78"/>
      <c r="AG993" s="78"/>
      <c r="AH993" s="78"/>
      <c r="AI993" s="78"/>
      <c r="AJ993" s="78"/>
      <c r="AK993" s="78"/>
      <c r="AL993" s="78"/>
      <c r="AM993" s="78"/>
      <c r="AN993" s="78"/>
      <c r="AO993" s="78"/>
      <c r="AP993" s="78"/>
      <c r="AQ993" s="78"/>
      <c r="AR993" s="78"/>
      <c r="AS993" s="78"/>
      <c r="AT993" s="78"/>
      <c r="AU993" s="78"/>
      <c r="AV993" s="78"/>
      <c r="AW993" s="78"/>
      <c r="AX993" s="78"/>
      <c r="AY993" s="78"/>
      <c r="AZ993" s="78"/>
      <c r="BA993" s="78"/>
      <c r="BB993" s="78"/>
      <c r="BC993" s="78"/>
      <c r="BD993" s="78"/>
      <c r="BE993" s="78"/>
      <c r="BF993" s="78"/>
      <c r="BG993" s="78"/>
      <c r="BH993" s="78"/>
      <c r="BI993" s="78"/>
      <c r="BJ993" s="78"/>
      <c r="BK993" s="78"/>
      <c r="BL993" s="78"/>
    </row>
    <row r="994" spans="1:64" ht="16">
      <c r="A994" s="78"/>
      <c r="B994" s="78"/>
      <c r="C994" s="144"/>
      <c r="D994" s="144"/>
      <c r="E994" s="78"/>
      <c r="F994" s="78"/>
      <c r="G994" s="78"/>
      <c r="H994" s="78"/>
      <c r="I994" s="78"/>
      <c r="J994" s="78"/>
      <c r="K994" s="78"/>
      <c r="L994" s="78"/>
      <c r="M994" s="78"/>
      <c r="N994" s="78"/>
      <c r="O994" s="78"/>
      <c r="P994" s="78"/>
      <c r="Q994" s="78"/>
      <c r="R994" s="78"/>
      <c r="S994" s="78"/>
      <c r="T994" s="78"/>
      <c r="U994" s="78"/>
      <c r="V994" s="78"/>
      <c r="W994" s="78"/>
      <c r="X994" s="78"/>
      <c r="Y994" s="78"/>
      <c r="Z994" s="78"/>
      <c r="AA994" s="78"/>
      <c r="AB994" s="78"/>
      <c r="AC994" s="78"/>
      <c r="AD994" s="78"/>
      <c r="AE994" s="78"/>
      <c r="AF994" s="78"/>
      <c r="AG994" s="78"/>
      <c r="AH994" s="78"/>
      <c r="AI994" s="78"/>
      <c r="AJ994" s="78"/>
      <c r="AK994" s="78"/>
      <c r="AL994" s="78"/>
      <c r="AM994" s="78"/>
      <c r="AN994" s="78"/>
      <c r="AO994" s="78"/>
      <c r="AP994" s="78"/>
      <c r="AQ994" s="78"/>
      <c r="AR994" s="78"/>
      <c r="AS994" s="78"/>
      <c r="AT994" s="78"/>
      <c r="AU994" s="78"/>
      <c r="AV994" s="78"/>
      <c r="AW994" s="78"/>
      <c r="AX994" s="78"/>
      <c r="AY994" s="78"/>
      <c r="AZ994" s="78"/>
      <c r="BA994" s="78"/>
      <c r="BB994" s="78"/>
      <c r="BC994" s="78"/>
      <c r="BD994" s="78"/>
      <c r="BE994" s="78"/>
      <c r="BF994" s="78"/>
      <c r="BG994" s="78"/>
      <c r="BH994" s="78"/>
      <c r="BI994" s="78"/>
      <c r="BJ994" s="78"/>
      <c r="BK994" s="78"/>
      <c r="BL994" s="78"/>
    </row>
    <row r="995" spans="1:64" ht="16">
      <c r="A995" s="78"/>
      <c r="B995" s="78"/>
      <c r="C995" s="144"/>
      <c r="D995" s="144"/>
      <c r="E995" s="78"/>
      <c r="F995" s="78"/>
      <c r="G995" s="78"/>
      <c r="H995" s="78"/>
      <c r="I995" s="78"/>
      <c r="J995" s="78"/>
      <c r="K995" s="78"/>
      <c r="L995" s="78"/>
      <c r="M995" s="78"/>
      <c r="N995" s="78"/>
      <c r="O995" s="78"/>
      <c r="P995" s="78"/>
      <c r="Q995" s="78"/>
      <c r="R995" s="78"/>
      <c r="S995" s="78"/>
      <c r="T995" s="78"/>
      <c r="U995" s="78"/>
      <c r="V995" s="78"/>
      <c r="W995" s="78"/>
      <c r="X995" s="78"/>
      <c r="Y995" s="78"/>
      <c r="Z995" s="78"/>
      <c r="AA995" s="78"/>
      <c r="AB995" s="78"/>
      <c r="AC995" s="78"/>
      <c r="AD995" s="78"/>
      <c r="AE995" s="78"/>
      <c r="AF995" s="78"/>
      <c r="AG995" s="78"/>
      <c r="AH995" s="78"/>
      <c r="AI995" s="78"/>
      <c r="AJ995" s="78"/>
      <c r="AK995" s="78"/>
      <c r="AL995" s="78"/>
      <c r="AM995" s="78"/>
      <c r="AN995" s="78"/>
      <c r="AO995" s="78"/>
      <c r="AP995" s="78"/>
      <c r="AQ995" s="78"/>
      <c r="AR995" s="78"/>
      <c r="AS995" s="78"/>
      <c r="AT995" s="78"/>
      <c r="AU995" s="78"/>
      <c r="AV995" s="78"/>
      <c r="AW995" s="78"/>
      <c r="AX995" s="78"/>
      <c r="AY995" s="78"/>
      <c r="AZ995" s="78"/>
      <c r="BA995" s="78"/>
      <c r="BB995" s="78"/>
      <c r="BC995" s="78"/>
      <c r="BD995" s="78"/>
      <c r="BE995" s="78"/>
      <c r="BF995" s="78"/>
      <c r="BG995" s="78"/>
      <c r="BH995" s="78"/>
      <c r="BI995" s="78"/>
      <c r="BJ995" s="78"/>
      <c r="BK995" s="78"/>
      <c r="BL995" s="78"/>
    </row>
    <row r="996" spans="1:64" ht="16">
      <c r="A996" s="78"/>
      <c r="B996" s="78"/>
      <c r="C996" s="144"/>
      <c r="D996" s="144"/>
      <c r="E996" s="78"/>
      <c r="F996" s="78"/>
      <c r="G996" s="78"/>
      <c r="H996" s="78"/>
      <c r="I996" s="78"/>
      <c r="J996" s="78"/>
      <c r="K996" s="78"/>
      <c r="L996" s="78"/>
      <c r="M996" s="78"/>
      <c r="N996" s="78"/>
      <c r="O996" s="78"/>
      <c r="P996" s="78"/>
      <c r="Q996" s="78"/>
      <c r="R996" s="78"/>
      <c r="S996" s="78"/>
      <c r="T996" s="78"/>
      <c r="U996" s="78"/>
      <c r="V996" s="78"/>
      <c r="W996" s="78"/>
      <c r="X996" s="78"/>
      <c r="Y996" s="78"/>
      <c r="Z996" s="78"/>
      <c r="AA996" s="78"/>
      <c r="AB996" s="78"/>
      <c r="AC996" s="78"/>
      <c r="AD996" s="78"/>
      <c r="AE996" s="78"/>
      <c r="AF996" s="78"/>
      <c r="AG996" s="78"/>
      <c r="AH996" s="78"/>
      <c r="AI996" s="78"/>
      <c r="AJ996" s="78"/>
      <c r="AK996" s="78"/>
      <c r="AL996" s="78"/>
      <c r="AM996" s="78"/>
      <c r="AN996" s="78"/>
      <c r="AO996" s="78"/>
      <c r="AP996" s="78"/>
      <c r="AQ996" s="78"/>
      <c r="AR996" s="78"/>
      <c r="AS996" s="78"/>
      <c r="AT996" s="78"/>
      <c r="AU996" s="78"/>
      <c r="AV996" s="78"/>
      <c r="AW996" s="78"/>
      <c r="AX996" s="78"/>
      <c r="AY996" s="78"/>
      <c r="AZ996" s="78"/>
      <c r="BA996" s="78"/>
      <c r="BB996" s="78"/>
      <c r="BC996" s="78"/>
      <c r="BD996" s="78"/>
      <c r="BE996" s="78"/>
      <c r="BF996" s="78"/>
      <c r="BG996" s="78"/>
      <c r="BH996" s="78"/>
      <c r="BI996" s="78"/>
      <c r="BJ996" s="78"/>
      <c r="BK996" s="78"/>
      <c r="BL996" s="78"/>
    </row>
    <row r="997" spans="1:64" ht="16">
      <c r="A997" s="78"/>
      <c r="B997" s="78"/>
      <c r="C997" s="144"/>
      <c r="D997" s="144"/>
      <c r="E997" s="78"/>
      <c r="F997" s="78"/>
      <c r="G997" s="78"/>
      <c r="H997" s="78"/>
      <c r="I997" s="78"/>
      <c r="J997" s="78"/>
      <c r="K997" s="78"/>
      <c r="L997" s="78"/>
      <c r="M997" s="78"/>
      <c r="N997" s="78"/>
      <c r="O997" s="78"/>
      <c r="P997" s="78"/>
      <c r="Q997" s="78"/>
      <c r="R997" s="78"/>
      <c r="S997" s="78"/>
      <c r="T997" s="78"/>
      <c r="U997" s="78"/>
      <c r="V997" s="78"/>
      <c r="W997" s="78"/>
      <c r="X997" s="78"/>
      <c r="Y997" s="78"/>
      <c r="Z997" s="78"/>
      <c r="AA997" s="78"/>
      <c r="AB997" s="78"/>
      <c r="AC997" s="78"/>
      <c r="AD997" s="78"/>
      <c r="AE997" s="78"/>
      <c r="AF997" s="78"/>
      <c r="AG997" s="78"/>
      <c r="AH997" s="78"/>
      <c r="AI997" s="78"/>
      <c r="AJ997" s="78"/>
      <c r="AK997" s="78"/>
      <c r="AL997" s="78"/>
      <c r="AM997" s="78"/>
      <c r="AN997" s="78"/>
      <c r="AO997" s="78"/>
      <c r="AP997" s="78"/>
      <c r="AQ997" s="78"/>
      <c r="AR997" s="78"/>
      <c r="AS997" s="78"/>
      <c r="AT997" s="78"/>
      <c r="AU997" s="78"/>
      <c r="AV997" s="78"/>
      <c r="AW997" s="78"/>
      <c r="AX997" s="78"/>
      <c r="AY997" s="78"/>
      <c r="AZ997" s="78"/>
      <c r="BA997" s="78"/>
      <c r="BB997" s="78"/>
      <c r="BC997" s="78"/>
      <c r="BD997" s="78"/>
      <c r="BE997" s="78"/>
      <c r="BF997" s="78"/>
      <c r="BG997" s="78"/>
      <c r="BH997" s="78"/>
      <c r="BI997" s="78"/>
      <c r="BJ997" s="78"/>
      <c r="BK997" s="78"/>
      <c r="BL997" s="78"/>
    </row>
  </sheetData>
  <phoneticPr fontId="132" type="noConversion"/>
  <dataValidations count="1">
    <dataValidation type="list" allowBlank="1" sqref="C40 C50 C60" xr:uid="{00000000-0002-0000-0B00-000000000000}">
      <formula1>"Ops,Growth,R&amp;D"</formula1>
    </dataValidation>
  </dataValidations>
  <pageMargins left="0.7" right="0.7" top="0.75" bottom="0.75"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heetPr>
  <dimension ref="A1:DT291"/>
  <sheetViews>
    <sheetView showGridLines="0" workbookViewId="0">
      <pane xSplit="5" ySplit="7" topLeftCell="U188" activePane="bottomRight" state="frozen"/>
      <selection pane="topRight" activeCell="D1" sqref="D1"/>
      <selection pane="bottomLeft" activeCell="A8" sqref="A8"/>
      <selection pane="bottomRight" activeCell="Y274" sqref="Y274"/>
    </sheetView>
  </sheetViews>
  <sheetFormatPr baseColWidth="10" defaultColWidth="12.6640625" defaultRowHeight="14"/>
  <cols>
    <col min="1" max="1" width="37.1640625" style="866" customWidth="1"/>
    <col min="2" max="3" width="5.83203125" style="866" bestFit="1" customWidth="1"/>
    <col min="4" max="4" width="10" style="866" bestFit="1" customWidth="1"/>
    <col min="5" max="5" width="6" style="866" bestFit="1" customWidth="1"/>
    <col min="6" max="16" width="11.1640625" style="866" customWidth="1"/>
    <col min="17" max="17" width="11.1640625" style="1334" customWidth="1"/>
    <col min="18" max="28" width="11.1640625" style="866" customWidth="1"/>
    <col min="29" max="29" width="11.1640625" style="1335" customWidth="1"/>
    <col min="30" max="40" width="11.1640625" style="866" customWidth="1"/>
    <col min="41" max="41" width="11.1640625" style="1335" customWidth="1"/>
    <col min="42" max="52" width="11.1640625" style="866" customWidth="1"/>
    <col min="53" max="53" width="11.1640625" style="1335" customWidth="1"/>
    <col min="54" max="64" width="11.1640625" style="866" customWidth="1"/>
    <col min="65" max="65" width="11.1640625" style="1335" customWidth="1"/>
    <col min="66" max="76" width="12.6640625" style="866"/>
    <col min="77" max="77" width="11.1640625" style="1335" customWidth="1"/>
    <col min="78" max="16384" width="12.6640625" style="866"/>
  </cols>
  <sheetData>
    <row r="1" spans="1:113" customFormat="1" ht="16">
      <c r="A1" s="636" t="str">
        <f>Settings!C5</f>
        <v>VReeMind</v>
      </c>
      <c r="B1" s="636"/>
      <c r="C1" s="636"/>
      <c r="D1" s="1184"/>
      <c r="E1" s="263"/>
      <c r="F1" s="1185"/>
      <c r="G1" s="78"/>
      <c r="H1" s="78"/>
      <c r="I1" s="78"/>
      <c r="J1" s="78"/>
      <c r="K1" s="78"/>
      <c r="L1" s="78"/>
      <c r="M1" s="78"/>
      <c r="N1" s="78"/>
      <c r="O1" s="78"/>
      <c r="P1" s="78"/>
      <c r="Q1" s="606"/>
      <c r="R1" s="78"/>
      <c r="S1" s="78"/>
      <c r="T1" s="78"/>
      <c r="U1" s="78"/>
      <c r="V1" s="78"/>
      <c r="W1" s="78"/>
      <c r="X1" s="78"/>
      <c r="Y1" s="78"/>
      <c r="Z1" s="78"/>
      <c r="AA1" s="78"/>
      <c r="AB1" s="78"/>
      <c r="AC1" s="363"/>
      <c r="AD1" s="78"/>
      <c r="AE1" s="78"/>
      <c r="AF1" s="78"/>
      <c r="AG1" s="78"/>
      <c r="AH1" s="78"/>
      <c r="AI1" s="78"/>
      <c r="AJ1" s="78"/>
      <c r="AK1" s="78"/>
      <c r="AL1" s="78"/>
      <c r="AM1" s="78"/>
      <c r="AN1" s="78"/>
      <c r="AO1" s="363"/>
      <c r="AP1" s="78"/>
      <c r="AQ1" s="78"/>
      <c r="AR1" s="78"/>
      <c r="AS1" s="78"/>
      <c r="AT1" s="78"/>
      <c r="AU1" s="78"/>
      <c r="AV1" s="78"/>
      <c r="AW1" s="78"/>
      <c r="AX1" s="78"/>
      <c r="AY1" s="78"/>
      <c r="AZ1" s="78"/>
      <c r="BA1" s="363"/>
      <c r="BB1" s="78"/>
      <c r="BC1" s="78"/>
      <c r="BD1" s="78"/>
      <c r="BE1" s="78"/>
      <c r="BF1" s="78"/>
      <c r="BG1" s="78"/>
      <c r="BH1" s="78"/>
      <c r="BI1" s="78"/>
      <c r="BJ1" s="78"/>
      <c r="BK1" s="78"/>
      <c r="BL1" s="78"/>
      <c r="BM1" s="363"/>
      <c r="BN1" s="78"/>
      <c r="BO1" s="78"/>
      <c r="BP1" s="78"/>
      <c r="BQ1" s="78"/>
      <c r="BR1" s="78"/>
      <c r="BS1" s="78"/>
      <c r="BT1" s="78"/>
      <c r="BU1" s="78"/>
      <c r="BV1" s="78"/>
      <c r="BW1" s="78"/>
      <c r="BX1" s="78"/>
      <c r="BY1" s="363"/>
      <c r="BZ1" s="78"/>
      <c r="CA1" s="78"/>
      <c r="CB1" s="78"/>
      <c r="CC1" s="78"/>
      <c r="CD1" s="78"/>
      <c r="CE1" s="78"/>
      <c r="CF1" s="78"/>
      <c r="CG1" s="78"/>
      <c r="CH1" s="78"/>
      <c r="CI1" s="78"/>
      <c r="CJ1" s="78"/>
      <c r="CK1" s="78"/>
      <c r="CL1" s="78"/>
      <c r="CM1" s="78"/>
      <c r="CN1" s="78"/>
      <c r="CO1" s="78"/>
      <c r="CP1" s="78"/>
      <c r="CQ1" s="78"/>
      <c r="CR1" s="78"/>
      <c r="CS1" s="78"/>
      <c r="CT1" s="78"/>
      <c r="CU1" s="78"/>
      <c r="CV1" s="78"/>
      <c r="CW1" s="78"/>
      <c r="CX1" s="78"/>
      <c r="CY1" s="78"/>
      <c r="CZ1" s="78"/>
      <c r="DA1" s="78"/>
      <c r="DB1" s="78"/>
      <c r="DC1" s="78"/>
      <c r="DD1" s="78"/>
      <c r="DE1" s="78"/>
      <c r="DF1" s="78"/>
      <c r="DG1" s="78"/>
      <c r="DH1" s="78"/>
      <c r="DI1" s="78"/>
    </row>
    <row r="2" spans="1:113" customFormat="1" ht="23">
      <c r="A2" s="637" t="s">
        <v>404</v>
      </c>
      <c r="B2" s="637"/>
      <c r="C2" s="637"/>
      <c r="D2" s="1184"/>
      <c r="E2" s="263"/>
      <c r="F2" s="1186"/>
      <c r="G2" s="264"/>
      <c r="H2" s="264"/>
      <c r="I2" s="264"/>
      <c r="J2" s="264"/>
      <c r="K2" s="264"/>
      <c r="L2" s="264"/>
      <c r="M2" s="264"/>
      <c r="N2" s="264"/>
      <c r="O2" s="264"/>
      <c r="P2" s="264"/>
      <c r="Q2" s="607"/>
      <c r="R2" s="264"/>
      <c r="S2" s="264"/>
      <c r="T2" s="78"/>
      <c r="U2" s="78"/>
      <c r="V2" s="78"/>
      <c r="W2" s="78"/>
      <c r="X2" s="78"/>
      <c r="Y2" s="78"/>
      <c r="Z2" s="78"/>
      <c r="AA2" s="78"/>
      <c r="AB2" s="78"/>
      <c r="AC2" s="364"/>
      <c r="AD2" s="78"/>
      <c r="AE2" s="78"/>
      <c r="AF2" s="78"/>
      <c r="AG2" s="78"/>
      <c r="AH2" s="78"/>
      <c r="AI2" s="78"/>
      <c r="AJ2" s="78"/>
      <c r="AK2" s="78"/>
      <c r="AL2" s="78"/>
      <c r="AM2" s="78"/>
      <c r="AN2" s="78"/>
      <c r="AO2" s="364"/>
      <c r="AP2" s="78"/>
      <c r="AQ2" s="78"/>
      <c r="AR2" s="78"/>
      <c r="AS2" s="78"/>
      <c r="AT2" s="78"/>
      <c r="AU2" s="78"/>
      <c r="AV2" s="78"/>
      <c r="AW2" s="78"/>
      <c r="AX2" s="78"/>
      <c r="AY2" s="78"/>
      <c r="AZ2" s="78"/>
      <c r="BA2" s="364"/>
      <c r="BB2" s="78"/>
      <c r="BC2" s="78"/>
      <c r="BD2" s="78"/>
      <c r="BE2" s="78"/>
      <c r="BF2" s="78"/>
      <c r="BG2" s="78"/>
      <c r="BH2" s="78"/>
      <c r="BI2" s="78"/>
      <c r="BJ2" s="78"/>
      <c r="BK2" s="78"/>
      <c r="BL2" s="78"/>
      <c r="BM2" s="364"/>
      <c r="BN2" s="78"/>
      <c r="BO2" s="78"/>
      <c r="BP2" s="78"/>
      <c r="BQ2" s="78"/>
      <c r="BR2" s="78"/>
      <c r="BS2" s="78"/>
      <c r="BT2" s="78"/>
      <c r="BU2" s="78"/>
      <c r="BV2" s="78"/>
      <c r="BW2" s="78"/>
      <c r="BX2" s="78"/>
      <c r="BY2" s="364"/>
      <c r="BZ2" s="78"/>
      <c r="CA2" s="78"/>
      <c r="CB2" s="78"/>
      <c r="CC2" s="78"/>
      <c r="CD2" s="78"/>
      <c r="CE2" s="78"/>
      <c r="CF2" s="78"/>
      <c r="CG2" s="78"/>
      <c r="CH2" s="78"/>
      <c r="CI2" s="78"/>
      <c r="CJ2" s="78"/>
      <c r="CK2" s="78"/>
      <c r="CL2" s="78"/>
      <c r="CM2" s="78"/>
      <c r="CN2" s="78"/>
      <c r="CO2" s="78"/>
      <c r="CP2" s="78"/>
      <c r="CQ2" s="78"/>
      <c r="CR2" s="78"/>
      <c r="CS2" s="78"/>
      <c r="CT2" s="78"/>
      <c r="CU2" s="78"/>
      <c r="CV2" s="78"/>
      <c r="CW2" s="78"/>
      <c r="CX2" s="78"/>
      <c r="CY2" s="78"/>
      <c r="CZ2" s="78"/>
      <c r="DA2" s="78"/>
      <c r="DB2" s="78"/>
      <c r="DC2" s="78"/>
      <c r="DD2" s="78"/>
      <c r="DE2" s="78"/>
      <c r="DF2" s="78"/>
      <c r="DG2" s="78"/>
      <c r="DH2" s="78"/>
      <c r="DI2" s="78"/>
    </row>
    <row r="3" spans="1:113" customFormat="1" ht="16">
      <c r="A3" s="638">
        <f ca="1">+TODAY()</f>
        <v>44143</v>
      </c>
      <c r="B3" s="638"/>
      <c r="C3" s="638"/>
      <c r="D3" s="1184"/>
      <c r="E3" s="263"/>
      <c r="F3" s="1185"/>
      <c r="G3" s="78"/>
      <c r="H3" s="78"/>
      <c r="I3" s="78"/>
      <c r="J3" s="78"/>
      <c r="K3" s="78"/>
      <c r="L3" s="78"/>
      <c r="M3" s="78"/>
      <c r="N3" s="78"/>
      <c r="O3" s="78"/>
      <c r="P3" s="78"/>
      <c r="Q3" s="606"/>
      <c r="R3" s="78"/>
      <c r="S3" s="264"/>
      <c r="T3" s="78"/>
      <c r="U3" s="78"/>
      <c r="V3" s="78"/>
      <c r="W3" s="78"/>
      <c r="X3" s="78"/>
      <c r="Y3" s="78"/>
      <c r="Z3" s="78"/>
      <c r="AA3" s="78"/>
      <c r="AB3" s="78"/>
      <c r="AC3" s="363"/>
      <c r="AD3" s="78"/>
      <c r="AE3" s="78"/>
      <c r="AF3" s="78"/>
      <c r="AG3" s="78"/>
      <c r="AH3" s="78"/>
      <c r="AI3" s="78"/>
      <c r="AJ3" s="78"/>
      <c r="AK3" s="78"/>
      <c r="AL3" s="78"/>
      <c r="AM3" s="78"/>
      <c r="AN3" s="78"/>
      <c r="AO3" s="363"/>
      <c r="AP3" s="78"/>
      <c r="AQ3" s="78"/>
      <c r="AR3" s="78"/>
      <c r="AS3" s="78"/>
      <c r="AT3" s="78"/>
      <c r="AU3" s="78"/>
      <c r="AV3" s="78"/>
      <c r="AW3" s="78"/>
      <c r="AX3" s="78"/>
      <c r="AY3" s="78"/>
      <c r="AZ3" s="78"/>
      <c r="BA3" s="363"/>
      <c r="BB3" s="78"/>
      <c r="BC3" s="78"/>
      <c r="BD3" s="78"/>
      <c r="BE3" s="78"/>
      <c r="BF3" s="78"/>
      <c r="BG3" s="78"/>
      <c r="BH3" s="78"/>
      <c r="BI3" s="78"/>
      <c r="BJ3" s="78"/>
      <c r="BK3" s="78"/>
      <c r="BL3" s="78"/>
      <c r="BM3" s="363"/>
      <c r="BN3" s="78"/>
      <c r="BO3" s="78"/>
      <c r="BP3" s="78"/>
      <c r="BQ3" s="78"/>
      <c r="BR3" s="78"/>
      <c r="BS3" s="78"/>
      <c r="BT3" s="78"/>
      <c r="BU3" s="78"/>
      <c r="BV3" s="78"/>
      <c r="BW3" s="78"/>
      <c r="BX3" s="78"/>
      <c r="BY3" s="363"/>
      <c r="BZ3" s="78"/>
      <c r="CA3" s="78"/>
      <c r="CB3" s="78"/>
      <c r="CC3" s="78"/>
      <c r="CD3" s="78"/>
      <c r="CE3" s="78"/>
      <c r="CF3" s="78"/>
      <c r="CG3" s="78"/>
      <c r="CH3" s="78"/>
      <c r="CI3" s="78"/>
      <c r="CJ3" s="78"/>
      <c r="CK3" s="78"/>
      <c r="CL3" s="78"/>
      <c r="CM3" s="78"/>
      <c r="CN3" s="78"/>
      <c r="CO3" s="78"/>
      <c r="CP3" s="78"/>
      <c r="CQ3" s="78"/>
      <c r="CR3" s="78"/>
      <c r="CS3" s="78"/>
      <c r="CT3" s="78"/>
      <c r="CU3" s="78"/>
      <c r="CV3" s="78"/>
      <c r="CW3" s="78"/>
      <c r="CX3" s="78"/>
      <c r="CY3" s="78"/>
      <c r="CZ3" s="78"/>
      <c r="DA3" s="78"/>
      <c r="DB3" s="78"/>
      <c r="DC3" s="78"/>
      <c r="DD3" s="78"/>
      <c r="DE3" s="78"/>
      <c r="DF3" s="78"/>
      <c r="DG3" s="78"/>
      <c r="DH3" s="78"/>
      <c r="DI3" s="78"/>
    </row>
    <row r="4" spans="1:113" customFormat="1" ht="16">
      <c r="A4" s="638"/>
      <c r="B4" s="638"/>
      <c r="C4" s="638"/>
      <c r="D4" s="1187"/>
      <c r="E4" s="265"/>
      <c r="F4" s="1185"/>
      <c r="G4" s="78"/>
      <c r="H4" s="78"/>
      <c r="I4" s="78"/>
      <c r="J4" s="78"/>
      <c r="K4" s="78"/>
      <c r="L4" s="78"/>
      <c r="M4" s="78"/>
      <c r="N4" s="78"/>
      <c r="O4" s="78"/>
      <c r="P4" s="78"/>
      <c r="Q4" s="606"/>
      <c r="R4" s="78"/>
      <c r="S4" s="78"/>
      <c r="T4" s="78"/>
      <c r="U4" s="78"/>
      <c r="V4" s="78"/>
      <c r="W4" s="78"/>
      <c r="X4" s="78"/>
      <c r="Y4" s="78"/>
      <c r="Z4" s="78"/>
      <c r="AA4" s="78"/>
      <c r="AB4" s="78"/>
      <c r="AC4" s="363"/>
      <c r="AD4" s="78"/>
      <c r="AE4" s="78"/>
      <c r="AF4" s="78"/>
      <c r="AG4" s="78"/>
      <c r="AH4" s="78"/>
      <c r="AI4" s="78"/>
      <c r="AJ4" s="78"/>
      <c r="AK4" s="78"/>
      <c r="AL4" s="78"/>
      <c r="AM4" s="78"/>
      <c r="AN4" s="78"/>
      <c r="AO4" s="363"/>
      <c r="AP4" s="78"/>
      <c r="AQ4" s="78"/>
      <c r="AR4" s="78"/>
      <c r="AS4" s="78"/>
      <c r="AT4" s="78"/>
      <c r="AU4" s="78"/>
      <c r="AV4" s="78"/>
      <c r="AW4" s="78"/>
      <c r="AX4" s="78"/>
      <c r="AY4" s="78"/>
      <c r="AZ4" s="78"/>
      <c r="BA4" s="363"/>
      <c r="BB4" s="78"/>
      <c r="BC4" s="78"/>
      <c r="BD4" s="78"/>
      <c r="BE4" s="78"/>
      <c r="BF4" s="78"/>
      <c r="BG4" s="78"/>
      <c r="BH4" s="78"/>
      <c r="BI4" s="78"/>
      <c r="BJ4" s="78"/>
      <c r="BK4" s="78"/>
      <c r="BL4" s="78"/>
      <c r="BM4" s="363"/>
      <c r="BN4" s="78"/>
      <c r="BO4" s="78"/>
      <c r="BP4" s="78"/>
      <c r="BQ4" s="78"/>
      <c r="BR4" s="78"/>
      <c r="BS4" s="78"/>
      <c r="BT4" s="78"/>
      <c r="BU4" s="78"/>
      <c r="BV4" s="78"/>
      <c r="BW4" s="78"/>
      <c r="BX4" s="78"/>
      <c r="BY4" s="363"/>
      <c r="BZ4" s="78"/>
      <c r="CA4" s="78"/>
      <c r="CB4" s="78"/>
      <c r="CC4" s="78"/>
      <c r="CD4" s="78"/>
      <c r="CE4" s="78"/>
      <c r="CF4" s="78"/>
      <c r="CG4" s="78"/>
      <c r="CH4" s="78"/>
      <c r="CI4" s="78"/>
      <c r="CJ4" s="78"/>
      <c r="CK4" s="78"/>
      <c r="CL4" s="78"/>
      <c r="CM4" s="78"/>
      <c r="CN4" s="78"/>
      <c r="CO4" s="78"/>
      <c r="CP4" s="78"/>
      <c r="CQ4" s="78"/>
      <c r="CR4" s="78"/>
      <c r="CS4" s="78"/>
      <c r="CT4" s="78"/>
      <c r="CU4" s="78"/>
      <c r="CV4" s="78"/>
      <c r="CW4" s="78"/>
      <c r="CX4" s="78"/>
      <c r="CY4" s="78"/>
      <c r="CZ4" s="78"/>
      <c r="DA4" s="78"/>
      <c r="DB4" s="78"/>
      <c r="DC4" s="78"/>
      <c r="DD4" s="78"/>
      <c r="DE4" s="78"/>
      <c r="DF4" s="78"/>
      <c r="DG4" s="78"/>
      <c r="DH4" s="78"/>
      <c r="DI4" s="78"/>
    </row>
    <row r="5" spans="1:113" customFormat="1" ht="16">
      <c r="A5" s="638"/>
      <c r="B5" s="638"/>
      <c r="C5" s="638"/>
      <c r="D5" s="1187"/>
      <c r="E5" s="265"/>
      <c r="F5" s="1188"/>
      <c r="G5" s="78"/>
      <c r="H5" s="247"/>
      <c r="I5" s="84"/>
      <c r="J5" s="78"/>
      <c r="K5" s="247"/>
      <c r="L5" s="78"/>
      <c r="M5" s="78"/>
      <c r="N5" s="78"/>
      <c r="O5" s="78"/>
      <c r="P5" s="78"/>
      <c r="Q5" s="606"/>
      <c r="R5" s="78"/>
      <c r="S5" s="78"/>
      <c r="T5" s="78"/>
      <c r="U5" s="78"/>
      <c r="V5" s="78"/>
      <c r="W5" s="78"/>
      <c r="X5" s="78"/>
      <c r="Y5" s="78"/>
      <c r="Z5" s="78"/>
      <c r="AA5" s="78"/>
      <c r="AB5" s="78"/>
      <c r="AC5" s="363"/>
      <c r="AD5" s="78"/>
      <c r="AE5" s="78"/>
      <c r="AF5" s="78"/>
      <c r="AG5" s="78"/>
      <c r="AH5" s="78"/>
      <c r="AI5" s="78"/>
      <c r="AJ5" s="78"/>
      <c r="AK5" s="78"/>
      <c r="AL5" s="78"/>
      <c r="AM5" s="78"/>
      <c r="AN5" s="78"/>
      <c r="AO5" s="363"/>
      <c r="AP5" s="78"/>
      <c r="AQ5" s="78"/>
      <c r="AR5" s="78"/>
      <c r="AS5" s="78"/>
      <c r="AT5" s="78"/>
      <c r="AU5" s="78"/>
      <c r="AV5" s="78"/>
      <c r="AW5" s="78"/>
      <c r="AX5" s="78"/>
      <c r="AY5" s="78"/>
      <c r="AZ5" s="78"/>
      <c r="BA5" s="363"/>
      <c r="BB5" s="78"/>
      <c r="BC5" s="78"/>
      <c r="BD5" s="78"/>
      <c r="BE5" s="78"/>
      <c r="BF5" s="78"/>
      <c r="BG5" s="78"/>
      <c r="BH5" s="78"/>
      <c r="BI5" s="78"/>
      <c r="BJ5" s="78"/>
      <c r="BK5" s="78"/>
      <c r="BL5" s="78"/>
      <c r="BM5" s="363"/>
      <c r="BN5" s="78"/>
      <c r="BO5" s="78"/>
      <c r="BP5" s="78"/>
      <c r="BQ5" s="78"/>
      <c r="BR5" s="78"/>
      <c r="BS5" s="78"/>
      <c r="BT5" s="78"/>
      <c r="BU5" s="78"/>
      <c r="BV5" s="78"/>
      <c r="BW5" s="78"/>
      <c r="BX5" s="78"/>
      <c r="BY5" s="363"/>
      <c r="BZ5" s="78"/>
      <c r="CA5" s="78"/>
      <c r="CB5" s="78"/>
      <c r="CC5" s="78"/>
      <c r="CD5" s="78"/>
      <c r="CE5" s="78"/>
      <c r="CF5" s="78"/>
      <c r="CG5" s="78"/>
      <c r="CH5" s="78"/>
      <c r="CI5" s="78"/>
      <c r="CJ5" s="78"/>
      <c r="CK5" s="78"/>
      <c r="CL5" s="78"/>
      <c r="CM5" s="78"/>
      <c r="CN5" s="78"/>
      <c r="CO5" s="78"/>
      <c r="CP5" s="78"/>
      <c r="CQ5" s="78"/>
      <c r="CR5" s="78"/>
      <c r="CS5" s="78"/>
      <c r="CT5" s="78"/>
      <c r="CU5" s="78"/>
      <c r="CV5" s="78"/>
      <c r="CW5" s="78"/>
      <c r="CX5" s="78"/>
      <c r="CY5" s="78"/>
      <c r="CZ5" s="78"/>
      <c r="DA5" s="78"/>
      <c r="DB5" s="78"/>
      <c r="DC5" s="78"/>
      <c r="DD5" s="78"/>
      <c r="DE5" s="78"/>
      <c r="DF5" s="78"/>
      <c r="DG5" s="78"/>
      <c r="DH5" s="78"/>
      <c r="DI5" s="78"/>
    </row>
    <row r="6" spans="1:113" customFormat="1" ht="16">
      <c r="A6" s="639"/>
      <c r="B6" s="639"/>
      <c r="C6" s="639"/>
      <c r="D6" s="1189"/>
      <c r="E6" s="266"/>
      <c r="F6" s="267">
        <f>'FS-Month'!D6</f>
        <v>43466</v>
      </c>
      <c r="G6" s="1190">
        <f>'FS-Month'!E6</f>
        <v>43497</v>
      </c>
      <c r="H6" s="1190">
        <f>'FS-Month'!F6</f>
        <v>43525</v>
      </c>
      <c r="I6" s="1190">
        <f>'FS-Month'!G6</f>
        <v>43556</v>
      </c>
      <c r="J6" s="1190">
        <f>'FS-Month'!H6</f>
        <v>43586</v>
      </c>
      <c r="K6" s="1190">
        <f>'FS-Month'!I6</f>
        <v>43617</v>
      </c>
      <c r="L6" s="1190">
        <f>'FS-Month'!J6</f>
        <v>43647</v>
      </c>
      <c r="M6" s="1190">
        <f>'FS-Month'!K6</f>
        <v>43678</v>
      </c>
      <c r="N6" s="1190">
        <f>'FS-Month'!L6</f>
        <v>43709</v>
      </c>
      <c r="O6" s="1190">
        <f>'FS-Month'!M6</f>
        <v>43739</v>
      </c>
      <c r="P6" s="1190">
        <f>'FS-Month'!N6</f>
        <v>43770</v>
      </c>
      <c r="Q6" s="608">
        <f>'FS-Month'!O6</f>
        <v>43800</v>
      </c>
      <c r="R6" s="1190">
        <f>'FS-Month'!P6</f>
        <v>43831</v>
      </c>
      <c r="S6" s="1190">
        <f>'FS-Month'!Q6</f>
        <v>43862</v>
      </c>
      <c r="T6" s="1190">
        <f>'FS-Month'!R6</f>
        <v>43891</v>
      </c>
      <c r="U6" s="1190">
        <f>'FS-Month'!S6</f>
        <v>43922</v>
      </c>
      <c r="V6" s="1190">
        <f>'FS-Month'!T6</f>
        <v>43952</v>
      </c>
      <c r="W6" s="1190">
        <f>'FS-Month'!U6</f>
        <v>43983</v>
      </c>
      <c r="X6" s="1190">
        <f>'FS-Month'!V6</f>
        <v>44013</v>
      </c>
      <c r="Y6" s="1190">
        <f>'FS-Month'!W6</f>
        <v>44044</v>
      </c>
      <c r="Z6" s="1190">
        <f>'FS-Month'!X6</f>
        <v>44075</v>
      </c>
      <c r="AA6" s="1190">
        <f>'FS-Month'!Y6</f>
        <v>44105</v>
      </c>
      <c r="AB6" s="1190">
        <f>'FS-Month'!Z6</f>
        <v>44136</v>
      </c>
      <c r="AC6" s="608">
        <f>'FS-Month'!AA6</f>
        <v>44166</v>
      </c>
      <c r="AD6" s="1190">
        <f>'FS-Month'!AB6</f>
        <v>44197</v>
      </c>
      <c r="AE6" s="1190">
        <f>'FS-Month'!AC6</f>
        <v>44228</v>
      </c>
      <c r="AF6" s="1190">
        <f>'FS-Month'!AD6</f>
        <v>44256</v>
      </c>
      <c r="AG6" s="1190">
        <f>'FS-Month'!AE6</f>
        <v>44287</v>
      </c>
      <c r="AH6" s="1190">
        <f>'FS-Month'!AF6</f>
        <v>44317</v>
      </c>
      <c r="AI6" s="1190">
        <f>'FS-Month'!AG6</f>
        <v>44348</v>
      </c>
      <c r="AJ6" s="1190">
        <f>'FS-Month'!AH6</f>
        <v>44378</v>
      </c>
      <c r="AK6" s="1190">
        <f>'FS-Month'!AI6</f>
        <v>44409</v>
      </c>
      <c r="AL6" s="1190">
        <f>'FS-Month'!AJ6</f>
        <v>44440</v>
      </c>
      <c r="AM6" s="1190">
        <f>'FS-Month'!AK6</f>
        <v>44470</v>
      </c>
      <c r="AN6" s="1190">
        <f>'FS-Month'!AL6</f>
        <v>44501</v>
      </c>
      <c r="AO6" s="608">
        <f>'FS-Month'!AM6</f>
        <v>44531</v>
      </c>
      <c r="AP6" s="1190">
        <f>'FS-Month'!AN6</f>
        <v>44562</v>
      </c>
      <c r="AQ6" s="1190">
        <f>'FS-Month'!AO6</f>
        <v>44593</v>
      </c>
      <c r="AR6" s="1190">
        <f>'FS-Month'!AP6</f>
        <v>44621</v>
      </c>
      <c r="AS6" s="1190">
        <f>'FS-Month'!AQ6</f>
        <v>44652</v>
      </c>
      <c r="AT6" s="1190">
        <f>'FS-Month'!AR6</f>
        <v>44682</v>
      </c>
      <c r="AU6" s="1190">
        <f>'FS-Month'!AS6</f>
        <v>44713</v>
      </c>
      <c r="AV6" s="1190">
        <f>'FS-Month'!AT6</f>
        <v>44743</v>
      </c>
      <c r="AW6" s="1190">
        <f>'FS-Month'!AU6</f>
        <v>44774</v>
      </c>
      <c r="AX6" s="1190">
        <f>'FS-Month'!AV6</f>
        <v>44805</v>
      </c>
      <c r="AY6" s="1190">
        <f>'FS-Month'!AW6</f>
        <v>44835</v>
      </c>
      <c r="AZ6" s="1190">
        <f>'FS-Month'!AX6</f>
        <v>44866</v>
      </c>
      <c r="BA6" s="608">
        <f>'FS-Month'!AY6</f>
        <v>44896</v>
      </c>
      <c r="BB6" s="1190">
        <f>'FS-Month'!AZ6</f>
        <v>44927</v>
      </c>
      <c r="BC6" s="1190">
        <f>'FS-Month'!BA6</f>
        <v>44958</v>
      </c>
      <c r="BD6" s="1190">
        <f>'FS-Month'!BB6</f>
        <v>44986</v>
      </c>
      <c r="BE6" s="1190">
        <f>'FS-Month'!BC6</f>
        <v>45017</v>
      </c>
      <c r="BF6" s="1190">
        <f>'FS-Month'!BD6</f>
        <v>45047</v>
      </c>
      <c r="BG6" s="1190">
        <f>'FS-Month'!BE6</f>
        <v>45078</v>
      </c>
      <c r="BH6" s="1190">
        <f>'FS-Month'!BF6</f>
        <v>45108</v>
      </c>
      <c r="BI6" s="1190">
        <f>'FS-Month'!BG6</f>
        <v>45139</v>
      </c>
      <c r="BJ6" s="1190">
        <f>'FS-Month'!BH6</f>
        <v>45170</v>
      </c>
      <c r="BK6" s="1190">
        <f>'FS-Month'!BI6</f>
        <v>45200</v>
      </c>
      <c r="BL6" s="1190">
        <f>'FS-Month'!BJ6</f>
        <v>45231</v>
      </c>
      <c r="BM6" s="608">
        <f>'FS-Month'!BK6</f>
        <v>45261</v>
      </c>
      <c r="BN6" s="1190">
        <f>'FS-Month'!BL6</f>
        <v>45292</v>
      </c>
      <c r="BO6" s="1190">
        <f>'FS-Month'!BM6</f>
        <v>45323</v>
      </c>
      <c r="BP6" s="1190">
        <f>'FS-Month'!BN6</f>
        <v>45352</v>
      </c>
      <c r="BQ6" s="1190">
        <f>'FS-Month'!BO6</f>
        <v>45383</v>
      </c>
      <c r="BR6" s="1190">
        <f>'FS-Month'!BP6</f>
        <v>45413</v>
      </c>
      <c r="BS6" s="1190">
        <f>'FS-Month'!BQ6</f>
        <v>45444</v>
      </c>
      <c r="BT6" s="1190">
        <f>'FS-Month'!BR6</f>
        <v>45474</v>
      </c>
      <c r="BU6" s="1190">
        <f>'FS-Month'!BS6</f>
        <v>45505</v>
      </c>
      <c r="BV6" s="1190">
        <f>'FS-Month'!BT6</f>
        <v>45536</v>
      </c>
      <c r="BW6" s="1190">
        <f>'FS-Month'!BU6</f>
        <v>45566</v>
      </c>
      <c r="BX6" s="1190">
        <f>'FS-Month'!BV6</f>
        <v>45597</v>
      </c>
      <c r="BY6" s="608">
        <f>'FS-Month'!BW6</f>
        <v>45627</v>
      </c>
      <c r="BZ6" s="1190">
        <f>'FS-Month'!BX6</f>
        <v>45658</v>
      </c>
      <c r="CA6" s="1190">
        <f>'FS-Month'!BY6</f>
        <v>45689</v>
      </c>
      <c r="CB6" s="1190">
        <f>'FS-Month'!BZ6</f>
        <v>45717</v>
      </c>
      <c r="CC6" s="1190">
        <f>'FS-Month'!CA6</f>
        <v>45748</v>
      </c>
      <c r="CD6" s="1190">
        <f>'FS-Month'!CB6</f>
        <v>45778</v>
      </c>
      <c r="CE6" s="1190">
        <f>'FS-Month'!CC6</f>
        <v>45809</v>
      </c>
      <c r="CF6" s="1190">
        <f>'FS-Month'!CD6</f>
        <v>45839</v>
      </c>
      <c r="CG6" s="1190">
        <f>'FS-Month'!CE6</f>
        <v>45870</v>
      </c>
      <c r="CH6" s="1190">
        <f>'FS-Month'!CF6</f>
        <v>45901</v>
      </c>
      <c r="CI6" s="1190">
        <f>'FS-Month'!CG6</f>
        <v>45931</v>
      </c>
      <c r="CJ6" s="1190">
        <f>'FS-Month'!CH6</f>
        <v>45962</v>
      </c>
      <c r="CK6" s="1190">
        <f>'FS-Month'!CI6</f>
        <v>45992</v>
      </c>
      <c r="CL6" s="1190">
        <f>'FS-Month'!CJ6</f>
        <v>46023</v>
      </c>
      <c r="CM6" s="1190">
        <f>'FS-Month'!CK6</f>
        <v>46054</v>
      </c>
      <c r="CN6" s="1190">
        <f>'FS-Month'!CL6</f>
        <v>46082</v>
      </c>
      <c r="CO6" s="1190">
        <f>'FS-Month'!CM6</f>
        <v>46113</v>
      </c>
      <c r="CP6" s="1190">
        <f>'FS-Month'!CN6</f>
        <v>46143</v>
      </c>
      <c r="CQ6" s="1190">
        <f>'FS-Month'!CO6</f>
        <v>46174</v>
      </c>
      <c r="CR6" s="1190">
        <f>'FS-Month'!CP6</f>
        <v>46204</v>
      </c>
      <c r="CS6" s="1190">
        <f>'FS-Month'!CQ6</f>
        <v>46235</v>
      </c>
      <c r="CT6" s="1190">
        <f>'FS-Month'!CR6</f>
        <v>46266</v>
      </c>
      <c r="CU6" s="1190">
        <f>'FS-Month'!CS6</f>
        <v>46296</v>
      </c>
      <c r="CV6" s="1190">
        <f>'FS-Month'!CT6</f>
        <v>46327</v>
      </c>
      <c r="CW6" s="1190">
        <f>'FS-Month'!CU6</f>
        <v>46357</v>
      </c>
      <c r="CX6" s="1190">
        <f>'FS-Month'!CV6</f>
        <v>46388</v>
      </c>
      <c r="CY6" s="1190">
        <f>'FS-Month'!CW6</f>
        <v>46419</v>
      </c>
      <c r="CZ6" s="1190">
        <f>'FS-Month'!CX6</f>
        <v>46447</v>
      </c>
      <c r="DA6" s="1190">
        <f>'FS-Month'!CY6</f>
        <v>46478</v>
      </c>
      <c r="DB6" s="1190">
        <f>'FS-Month'!CZ6</f>
        <v>46508</v>
      </c>
      <c r="DC6" s="1190">
        <f>'FS-Month'!DA6</f>
        <v>46539</v>
      </c>
      <c r="DD6" s="1190">
        <f>'FS-Month'!DB6</f>
        <v>46569</v>
      </c>
      <c r="DE6" s="1190">
        <f>'FS-Month'!DC6</f>
        <v>46600</v>
      </c>
      <c r="DF6" s="1190">
        <f>'FS-Month'!DD6</f>
        <v>46631</v>
      </c>
      <c r="DG6" s="1190">
        <f>'FS-Month'!DE6</f>
        <v>46661</v>
      </c>
      <c r="DH6" s="1190">
        <f>'FS-Month'!DF6</f>
        <v>46692</v>
      </c>
      <c r="DI6" s="1190">
        <f>'FS-Month'!DG6</f>
        <v>46722</v>
      </c>
    </row>
    <row r="7" spans="1:113" customFormat="1" ht="34">
      <c r="A7" s="1176"/>
      <c r="B7" s="1176"/>
      <c r="C7" s="1176"/>
      <c r="D7" s="284" t="s">
        <v>121</v>
      </c>
      <c r="E7" s="1177" t="s">
        <v>272</v>
      </c>
      <c r="F7" s="268">
        <f>'FS-Month'!D7</f>
        <v>1</v>
      </c>
      <c r="G7" s="1191">
        <f>'FS-Month'!E7</f>
        <v>2</v>
      </c>
      <c r="H7" s="1191">
        <f>'FS-Month'!F7</f>
        <v>3</v>
      </c>
      <c r="I7" s="1191">
        <f>'FS-Month'!G7</f>
        <v>4</v>
      </c>
      <c r="J7" s="1191">
        <f>'FS-Month'!H7</f>
        <v>5</v>
      </c>
      <c r="K7" s="1191">
        <f>'FS-Month'!I7</f>
        <v>6</v>
      </c>
      <c r="L7" s="1191">
        <f>'FS-Month'!J7</f>
        <v>7</v>
      </c>
      <c r="M7" s="1191">
        <f>'FS-Month'!K7</f>
        <v>8</v>
      </c>
      <c r="N7" s="1191">
        <f>'FS-Month'!L7</f>
        <v>9</v>
      </c>
      <c r="O7" s="1191">
        <f>'FS-Month'!M7</f>
        <v>10</v>
      </c>
      <c r="P7" s="1191">
        <f>'FS-Month'!N7</f>
        <v>11</v>
      </c>
      <c r="Q7" s="609">
        <f>'FS-Month'!O7</f>
        <v>12</v>
      </c>
      <c r="R7" s="1191">
        <f>'FS-Month'!P7</f>
        <v>13</v>
      </c>
      <c r="S7" s="1191">
        <f>'FS-Month'!Q7</f>
        <v>14</v>
      </c>
      <c r="T7" s="1191">
        <f>'FS-Month'!R7</f>
        <v>15</v>
      </c>
      <c r="U7" s="1191">
        <f>'FS-Month'!S7</f>
        <v>16</v>
      </c>
      <c r="V7" s="1191">
        <f>'FS-Month'!T7</f>
        <v>17</v>
      </c>
      <c r="W7" s="1191">
        <f>'FS-Month'!U7</f>
        <v>18</v>
      </c>
      <c r="X7" s="1191">
        <f>'FS-Month'!V7</f>
        <v>19</v>
      </c>
      <c r="Y7" s="1191">
        <f>'FS-Month'!W7</f>
        <v>20</v>
      </c>
      <c r="Z7" s="1191">
        <f>'FS-Month'!X7</f>
        <v>21</v>
      </c>
      <c r="AA7" s="1191">
        <f>'FS-Month'!Y7</f>
        <v>22</v>
      </c>
      <c r="AB7" s="1191">
        <f>'FS-Month'!Z7</f>
        <v>23</v>
      </c>
      <c r="AC7" s="609">
        <f>'FS-Month'!AA7</f>
        <v>24</v>
      </c>
      <c r="AD7" s="1191">
        <f>'FS-Month'!AB7</f>
        <v>25</v>
      </c>
      <c r="AE7" s="1191">
        <f>'FS-Month'!AC7</f>
        <v>26</v>
      </c>
      <c r="AF7" s="1191">
        <f>'FS-Month'!AD7</f>
        <v>27</v>
      </c>
      <c r="AG7" s="1191">
        <f>'FS-Month'!AE7</f>
        <v>28</v>
      </c>
      <c r="AH7" s="1191">
        <f>'FS-Month'!AF7</f>
        <v>29</v>
      </c>
      <c r="AI7" s="1191">
        <f>'FS-Month'!AG7</f>
        <v>30</v>
      </c>
      <c r="AJ7" s="1191">
        <f>'FS-Month'!AH7</f>
        <v>31</v>
      </c>
      <c r="AK7" s="1191">
        <f>'FS-Month'!AI7</f>
        <v>32</v>
      </c>
      <c r="AL7" s="1191">
        <f>'FS-Month'!AJ7</f>
        <v>33</v>
      </c>
      <c r="AM7" s="1191">
        <f>'FS-Month'!AK7</f>
        <v>34</v>
      </c>
      <c r="AN7" s="1191">
        <f>'FS-Month'!AL7</f>
        <v>35</v>
      </c>
      <c r="AO7" s="609">
        <f>'FS-Month'!AM7</f>
        <v>36</v>
      </c>
      <c r="AP7" s="1191">
        <f>'FS-Month'!AN7</f>
        <v>37</v>
      </c>
      <c r="AQ7" s="1191">
        <f>'FS-Month'!AO7</f>
        <v>38</v>
      </c>
      <c r="AR7" s="1191">
        <f>'FS-Month'!AP7</f>
        <v>39</v>
      </c>
      <c r="AS7" s="1191">
        <f>'FS-Month'!AQ7</f>
        <v>40</v>
      </c>
      <c r="AT7" s="1191">
        <f>'FS-Month'!AR7</f>
        <v>41</v>
      </c>
      <c r="AU7" s="1191">
        <f>'FS-Month'!AS7</f>
        <v>42</v>
      </c>
      <c r="AV7" s="1191">
        <f>'FS-Month'!AT7</f>
        <v>43</v>
      </c>
      <c r="AW7" s="1191">
        <f>'FS-Month'!AU7</f>
        <v>44</v>
      </c>
      <c r="AX7" s="1191">
        <f>'FS-Month'!AV7</f>
        <v>45</v>
      </c>
      <c r="AY7" s="1191">
        <f>'FS-Month'!AW7</f>
        <v>46</v>
      </c>
      <c r="AZ7" s="1191">
        <f>'FS-Month'!AX7</f>
        <v>47</v>
      </c>
      <c r="BA7" s="609">
        <f>'FS-Month'!AY7</f>
        <v>48</v>
      </c>
      <c r="BB7" s="1191">
        <f>'FS-Month'!AZ7</f>
        <v>49</v>
      </c>
      <c r="BC7" s="1191">
        <f>'FS-Month'!BA7</f>
        <v>50</v>
      </c>
      <c r="BD7" s="1191">
        <f>'FS-Month'!BB7</f>
        <v>51</v>
      </c>
      <c r="BE7" s="1191">
        <f>'FS-Month'!BC7</f>
        <v>52</v>
      </c>
      <c r="BF7" s="1191">
        <f>'FS-Month'!BD7</f>
        <v>53</v>
      </c>
      <c r="BG7" s="1191">
        <f>'FS-Month'!BE7</f>
        <v>54</v>
      </c>
      <c r="BH7" s="1191">
        <f>'FS-Month'!BF7</f>
        <v>55</v>
      </c>
      <c r="BI7" s="1191">
        <f>'FS-Month'!BG7</f>
        <v>56</v>
      </c>
      <c r="BJ7" s="1191">
        <f>'FS-Month'!BH7</f>
        <v>57</v>
      </c>
      <c r="BK7" s="1191">
        <f>'FS-Month'!BI7</f>
        <v>58</v>
      </c>
      <c r="BL7" s="1191">
        <f>'FS-Month'!BJ7</f>
        <v>59</v>
      </c>
      <c r="BM7" s="609">
        <f>'FS-Month'!BK7</f>
        <v>60</v>
      </c>
      <c r="BN7" s="1191">
        <f>'FS-Month'!BL7</f>
        <v>61</v>
      </c>
      <c r="BO7" s="1191">
        <f>'FS-Month'!BM7</f>
        <v>62</v>
      </c>
      <c r="BP7" s="1191">
        <f>'FS-Month'!BN7</f>
        <v>63</v>
      </c>
      <c r="BQ7" s="1191">
        <f>'FS-Month'!BO7</f>
        <v>64</v>
      </c>
      <c r="BR7" s="1191">
        <f>'FS-Month'!BP7</f>
        <v>65</v>
      </c>
      <c r="BS7" s="1191">
        <f>'FS-Month'!BQ7</f>
        <v>66</v>
      </c>
      <c r="BT7" s="1191">
        <f>'FS-Month'!BR7</f>
        <v>67</v>
      </c>
      <c r="BU7" s="1191">
        <f>'FS-Month'!BS7</f>
        <v>68</v>
      </c>
      <c r="BV7" s="1191">
        <f>'FS-Month'!BT7</f>
        <v>69</v>
      </c>
      <c r="BW7" s="1191">
        <f>'FS-Month'!BU7</f>
        <v>70</v>
      </c>
      <c r="BX7" s="1191">
        <f>'FS-Month'!BV7</f>
        <v>71</v>
      </c>
      <c r="BY7" s="609">
        <f>'FS-Month'!BW7</f>
        <v>72</v>
      </c>
      <c r="BZ7" s="1191">
        <f>'FS-Month'!BX7</f>
        <v>73</v>
      </c>
      <c r="CA7" s="1191">
        <f>'FS-Month'!BY7</f>
        <v>74</v>
      </c>
      <c r="CB7" s="1191">
        <f>'FS-Month'!BZ7</f>
        <v>75</v>
      </c>
      <c r="CC7" s="1191">
        <f>'FS-Month'!CA7</f>
        <v>76</v>
      </c>
      <c r="CD7" s="1191">
        <f>'FS-Month'!CB7</f>
        <v>77</v>
      </c>
      <c r="CE7" s="1191">
        <f>'FS-Month'!CC7</f>
        <v>78</v>
      </c>
      <c r="CF7" s="1191">
        <f>'FS-Month'!CD7</f>
        <v>79</v>
      </c>
      <c r="CG7" s="1191">
        <f>'FS-Month'!CE7</f>
        <v>80</v>
      </c>
      <c r="CH7" s="1191">
        <f>'FS-Month'!CF7</f>
        <v>81</v>
      </c>
      <c r="CI7" s="1191">
        <f>'FS-Month'!CG7</f>
        <v>82</v>
      </c>
      <c r="CJ7" s="1191">
        <f>'FS-Month'!CH7</f>
        <v>83</v>
      </c>
      <c r="CK7" s="1191">
        <f>'FS-Month'!CI7</f>
        <v>84</v>
      </c>
      <c r="CL7" s="1191">
        <f>'FS-Month'!CJ7</f>
        <v>85</v>
      </c>
      <c r="CM7" s="1191">
        <f>'FS-Month'!CK7</f>
        <v>86</v>
      </c>
      <c r="CN7" s="1191">
        <f>'FS-Month'!CL7</f>
        <v>87</v>
      </c>
      <c r="CO7" s="1191">
        <f>'FS-Month'!CM7</f>
        <v>88</v>
      </c>
      <c r="CP7" s="1191">
        <f>'FS-Month'!CN7</f>
        <v>89</v>
      </c>
      <c r="CQ7" s="1191">
        <f>'FS-Month'!CO7</f>
        <v>90</v>
      </c>
      <c r="CR7" s="1191">
        <f>'FS-Month'!CP7</f>
        <v>91</v>
      </c>
      <c r="CS7" s="1191">
        <f>'FS-Month'!CQ7</f>
        <v>92</v>
      </c>
      <c r="CT7" s="1191">
        <f>'FS-Month'!CR7</f>
        <v>93</v>
      </c>
      <c r="CU7" s="1191">
        <f>'FS-Month'!CS7</f>
        <v>94</v>
      </c>
      <c r="CV7" s="1191">
        <f>'FS-Month'!CT7</f>
        <v>95</v>
      </c>
      <c r="CW7" s="1191">
        <f>'FS-Month'!CU7</f>
        <v>96</v>
      </c>
      <c r="CX7" s="1191">
        <f>'FS-Month'!CV7</f>
        <v>97</v>
      </c>
      <c r="CY7" s="1191">
        <f>'FS-Month'!CW7</f>
        <v>98</v>
      </c>
      <c r="CZ7" s="1191">
        <f>'FS-Month'!CX7</f>
        <v>99</v>
      </c>
      <c r="DA7" s="1191">
        <f>'FS-Month'!CY7</f>
        <v>100</v>
      </c>
      <c r="DB7" s="1191">
        <f>'FS-Month'!CZ7</f>
        <v>101</v>
      </c>
      <c r="DC7" s="1191">
        <f>'FS-Month'!DA7</f>
        <v>102</v>
      </c>
      <c r="DD7" s="1191">
        <f>'FS-Month'!DB7</f>
        <v>103</v>
      </c>
      <c r="DE7" s="1191">
        <f>'FS-Month'!DC7</f>
        <v>104</v>
      </c>
      <c r="DF7" s="1191">
        <f>'FS-Month'!DD7</f>
        <v>105</v>
      </c>
      <c r="DG7" s="1191">
        <f>'FS-Month'!DE7</f>
        <v>106</v>
      </c>
      <c r="DH7" s="1191">
        <f>'FS-Month'!DF7</f>
        <v>107</v>
      </c>
      <c r="DI7" s="1191">
        <f>'FS-Month'!DG7</f>
        <v>108</v>
      </c>
    </row>
    <row r="8" spans="1:113" customFormat="1" ht="16">
      <c r="A8" s="1176"/>
      <c r="B8" s="1176"/>
      <c r="C8" s="1176"/>
      <c r="D8" s="269"/>
      <c r="E8" s="1177"/>
      <c r="F8" s="1192"/>
      <c r="G8" s="88"/>
      <c r="H8" s="88"/>
      <c r="I8" s="88"/>
      <c r="J8" s="88"/>
      <c r="K8" s="88"/>
      <c r="L8" s="88"/>
      <c r="M8" s="88"/>
      <c r="N8" s="88"/>
      <c r="O8" s="88"/>
      <c r="P8" s="88"/>
      <c r="Q8" s="610"/>
      <c r="R8" s="88"/>
      <c r="S8" s="88"/>
      <c r="T8" s="88"/>
      <c r="U8" s="88"/>
      <c r="V8" s="88"/>
      <c r="W8" s="88"/>
      <c r="X8" s="88"/>
      <c r="Y8" s="88"/>
      <c r="Z8" s="88"/>
      <c r="AA8" s="88"/>
      <c r="AB8" s="88"/>
      <c r="AC8" s="367"/>
      <c r="AD8" s="88"/>
      <c r="AE8" s="88"/>
      <c r="AF8" s="88"/>
      <c r="AG8" s="88"/>
      <c r="AH8" s="88"/>
      <c r="AI8" s="88"/>
      <c r="AJ8" s="88"/>
      <c r="AK8" s="88"/>
      <c r="AL8" s="88"/>
      <c r="AM8" s="88"/>
      <c r="AN8" s="88"/>
      <c r="AO8" s="367"/>
      <c r="AP8" s="88"/>
      <c r="AQ8" s="88"/>
      <c r="AR8" s="88"/>
      <c r="AS8" s="88"/>
      <c r="AT8" s="88"/>
      <c r="AU8" s="88"/>
      <c r="AV8" s="88"/>
      <c r="AW8" s="88"/>
      <c r="AX8" s="88"/>
      <c r="AY8" s="88"/>
      <c r="AZ8" s="88"/>
      <c r="BA8" s="367"/>
      <c r="BB8" s="88"/>
      <c r="BC8" s="88"/>
      <c r="BD8" s="88"/>
      <c r="BE8" s="88"/>
      <c r="BF8" s="88"/>
      <c r="BG8" s="88"/>
      <c r="BH8" s="88"/>
      <c r="BI8" s="88"/>
      <c r="BJ8" s="88"/>
      <c r="BK8" s="88"/>
      <c r="BL8" s="88"/>
      <c r="BM8" s="367"/>
      <c r="BN8" s="88"/>
      <c r="BO8" s="88"/>
      <c r="BP8" s="88"/>
      <c r="BQ8" s="88"/>
      <c r="BR8" s="88"/>
      <c r="BS8" s="88"/>
      <c r="BT8" s="88"/>
      <c r="BU8" s="88"/>
      <c r="BV8" s="88"/>
      <c r="BW8" s="88"/>
      <c r="BX8" s="88"/>
      <c r="BY8" s="367"/>
      <c r="BZ8" s="88"/>
      <c r="CA8" s="88"/>
      <c r="CB8" s="88"/>
      <c r="CC8" s="88"/>
      <c r="CD8" s="88"/>
      <c r="CE8" s="88"/>
      <c r="CF8" s="88"/>
      <c r="CG8" s="88"/>
      <c r="CH8" s="88"/>
      <c r="CI8" s="88"/>
      <c r="CJ8" s="88"/>
      <c r="CK8" s="88"/>
      <c r="CL8" s="88"/>
      <c r="CM8" s="88"/>
      <c r="CN8" s="88"/>
      <c r="CO8" s="88"/>
      <c r="CP8" s="88"/>
      <c r="CQ8" s="88"/>
      <c r="CR8" s="88"/>
      <c r="CS8" s="88"/>
      <c r="CT8" s="88"/>
      <c r="CU8" s="88"/>
      <c r="CV8" s="88"/>
      <c r="CW8" s="88"/>
      <c r="CX8" s="88"/>
      <c r="CY8" s="88"/>
      <c r="CZ8" s="88"/>
      <c r="DA8" s="88"/>
      <c r="DB8" s="88"/>
      <c r="DC8" s="88"/>
      <c r="DD8" s="88"/>
      <c r="DE8" s="88"/>
      <c r="DF8" s="88"/>
      <c r="DG8" s="88"/>
      <c r="DH8" s="88"/>
      <c r="DI8" s="88"/>
    </row>
    <row r="9" spans="1:113" customFormat="1" ht="24" thickBot="1">
      <c r="A9" s="270" t="s">
        <v>274</v>
      </c>
      <c r="B9" s="270"/>
      <c r="C9" s="270"/>
      <c r="D9" s="271"/>
      <c r="E9" s="272"/>
      <c r="F9" s="273"/>
      <c r="G9" s="274"/>
      <c r="H9" s="274"/>
      <c r="I9" s="274"/>
      <c r="J9" s="274"/>
      <c r="K9" s="274"/>
      <c r="L9" s="274"/>
      <c r="M9" s="274"/>
      <c r="N9" s="274"/>
      <c r="O9" s="274"/>
      <c r="P9" s="274"/>
      <c r="Q9" s="368"/>
      <c r="R9" s="274"/>
      <c r="S9" s="274"/>
      <c r="T9" s="274"/>
      <c r="U9" s="274"/>
      <c r="V9" s="274"/>
      <c r="W9" s="274"/>
      <c r="X9" s="274"/>
      <c r="Y9" s="274"/>
      <c r="Z9" s="274"/>
      <c r="AA9" s="274"/>
      <c r="AB9" s="274"/>
      <c r="AC9" s="368"/>
      <c r="AD9" s="274"/>
      <c r="AE9" s="274"/>
      <c r="AF9" s="274"/>
      <c r="AG9" s="274"/>
      <c r="AH9" s="274"/>
      <c r="AI9" s="274"/>
      <c r="AJ9" s="274"/>
      <c r="AK9" s="274"/>
      <c r="AL9" s="274"/>
      <c r="AM9" s="274"/>
      <c r="AN9" s="274"/>
      <c r="AO9" s="368"/>
      <c r="AP9" s="274"/>
      <c r="AQ9" s="274"/>
      <c r="AR9" s="274"/>
      <c r="AS9" s="274"/>
      <c r="AT9" s="274"/>
      <c r="AU9" s="274"/>
      <c r="AV9" s="274"/>
      <c r="AW9" s="274"/>
      <c r="AX9" s="274"/>
      <c r="AY9" s="274"/>
      <c r="AZ9" s="274"/>
      <c r="BA9" s="368"/>
      <c r="BB9" s="274"/>
      <c r="BC9" s="274"/>
      <c r="BD9" s="274"/>
      <c r="BE9" s="274"/>
      <c r="BF9" s="274"/>
      <c r="BG9" s="274"/>
      <c r="BH9" s="274"/>
      <c r="BI9" s="274"/>
      <c r="BJ9" s="274"/>
      <c r="BK9" s="274"/>
      <c r="BL9" s="274"/>
      <c r="BM9" s="368"/>
      <c r="BN9" s="274"/>
      <c r="BO9" s="274"/>
      <c r="BP9" s="274"/>
      <c r="BQ9" s="274"/>
      <c r="BR9" s="274"/>
      <c r="BS9" s="274"/>
      <c r="BT9" s="274"/>
      <c r="BU9" s="274"/>
      <c r="BV9" s="274"/>
      <c r="BW9" s="274"/>
      <c r="BX9" s="274"/>
      <c r="BY9" s="368"/>
      <c r="BZ9" s="274"/>
      <c r="CA9" s="274"/>
      <c r="CB9" s="274"/>
      <c r="CC9" s="274"/>
      <c r="CD9" s="274"/>
      <c r="CE9" s="274"/>
      <c r="CF9" s="274"/>
      <c r="CG9" s="274"/>
      <c r="CH9" s="274"/>
      <c r="CI9" s="274"/>
      <c r="CJ9" s="274"/>
      <c r="CK9" s="274"/>
      <c r="CL9" s="274"/>
      <c r="CM9" s="274"/>
      <c r="CN9" s="274"/>
      <c r="CO9" s="274"/>
      <c r="CP9" s="274"/>
      <c r="CQ9" s="274"/>
      <c r="CR9" s="274"/>
      <c r="CS9" s="274"/>
      <c r="CT9" s="274"/>
      <c r="CU9" s="274"/>
      <c r="CV9" s="274"/>
      <c r="CW9" s="274"/>
      <c r="CX9" s="274"/>
      <c r="CY9" s="274"/>
      <c r="CZ9" s="274"/>
      <c r="DA9" s="274"/>
      <c r="DB9" s="274"/>
      <c r="DC9" s="274"/>
      <c r="DD9" s="274"/>
      <c r="DE9" s="274"/>
      <c r="DF9" s="274"/>
      <c r="DG9" s="274"/>
      <c r="DH9" s="274"/>
      <c r="DI9" s="274"/>
    </row>
    <row r="10" spans="1:113" customFormat="1" ht="16">
      <c r="A10" s="78"/>
      <c r="B10" s="78"/>
      <c r="C10" s="78"/>
      <c r="D10" s="275"/>
      <c r="E10" s="1193"/>
      <c r="F10" s="1194"/>
      <c r="G10" s="83"/>
      <c r="H10" s="83"/>
      <c r="I10" s="83"/>
      <c r="J10" s="83"/>
      <c r="K10" s="83"/>
      <c r="L10" s="83"/>
      <c r="M10" s="83"/>
      <c r="N10" s="83"/>
      <c r="O10" s="83"/>
      <c r="P10" s="83"/>
      <c r="Q10" s="611"/>
      <c r="R10" s="83"/>
      <c r="S10" s="83"/>
      <c r="T10" s="83"/>
      <c r="U10" s="83"/>
      <c r="V10" s="83"/>
      <c r="W10" s="83"/>
      <c r="X10" s="83"/>
      <c r="Y10" s="83"/>
      <c r="Z10" s="83"/>
      <c r="AA10" s="83"/>
      <c r="AB10" s="83"/>
      <c r="AC10" s="365"/>
      <c r="AD10" s="83"/>
      <c r="AE10" s="83"/>
      <c r="AF10" s="83"/>
      <c r="AG10" s="83"/>
      <c r="AH10" s="83"/>
      <c r="AI10" s="83"/>
      <c r="AJ10" s="83"/>
      <c r="AK10" s="83"/>
      <c r="AL10" s="83"/>
      <c r="AM10" s="83"/>
      <c r="AN10" s="83"/>
      <c r="AO10" s="365"/>
      <c r="AP10" s="83"/>
      <c r="AQ10" s="83"/>
      <c r="AR10" s="83"/>
      <c r="AS10" s="83"/>
      <c r="AT10" s="83"/>
      <c r="AU10" s="83"/>
      <c r="AV10" s="83"/>
      <c r="AW10" s="83"/>
      <c r="AX10" s="83"/>
      <c r="AY10" s="83"/>
      <c r="AZ10" s="83"/>
      <c r="BA10" s="365"/>
      <c r="BB10" s="83"/>
      <c r="BC10" s="83"/>
      <c r="BD10" s="83"/>
      <c r="BE10" s="83"/>
      <c r="BF10" s="83"/>
      <c r="BG10" s="83"/>
      <c r="BH10" s="83"/>
      <c r="BI10" s="83"/>
      <c r="BJ10" s="83"/>
      <c r="BK10" s="83"/>
      <c r="BL10" s="83"/>
      <c r="BM10" s="365"/>
      <c r="BN10" s="83"/>
      <c r="BO10" s="83"/>
      <c r="BP10" s="83"/>
      <c r="BQ10" s="83"/>
      <c r="BR10" s="83"/>
      <c r="BS10" s="83"/>
      <c r="BT10" s="83"/>
      <c r="BU10" s="83"/>
      <c r="BV10" s="83"/>
      <c r="BW10" s="83"/>
      <c r="BX10" s="83"/>
      <c r="BY10" s="365"/>
      <c r="BZ10" s="83"/>
      <c r="CA10" s="83"/>
      <c r="CB10" s="83"/>
      <c r="CC10" s="83"/>
      <c r="CD10" s="83"/>
      <c r="CE10" s="83"/>
      <c r="CF10" s="83"/>
      <c r="CG10" s="83"/>
      <c r="CH10" s="83"/>
      <c r="CI10" s="83"/>
      <c r="CJ10" s="83"/>
      <c r="CK10" s="83"/>
      <c r="CL10" s="83"/>
      <c r="CM10" s="83"/>
      <c r="CN10" s="83"/>
      <c r="CO10" s="83"/>
      <c r="CP10" s="83"/>
      <c r="CQ10" s="83"/>
      <c r="CR10" s="83"/>
      <c r="CS10" s="83"/>
      <c r="CT10" s="83"/>
      <c r="CU10" s="83"/>
      <c r="CV10" s="83"/>
      <c r="CW10" s="83"/>
      <c r="CX10" s="83"/>
      <c r="CY10" s="83"/>
      <c r="CZ10" s="83"/>
      <c r="DA10" s="83"/>
      <c r="DB10" s="83"/>
      <c r="DC10" s="83"/>
      <c r="DD10" s="83"/>
      <c r="DE10" s="83"/>
      <c r="DF10" s="83"/>
      <c r="DG10" s="83"/>
      <c r="DH10" s="83"/>
      <c r="DI10" s="83"/>
    </row>
    <row r="11" spans="1:113" customFormat="1" ht="16">
      <c r="A11" s="78"/>
      <c r="B11" s="78"/>
      <c r="C11" s="78"/>
      <c r="D11" s="275"/>
      <c r="E11" s="1193"/>
      <c r="F11" s="1194"/>
      <c r="G11" s="83"/>
      <c r="H11" s="83"/>
      <c r="I11" s="83"/>
      <c r="J11" s="83"/>
      <c r="K11" s="83"/>
      <c r="L11" s="83"/>
      <c r="M11" s="83"/>
      <c r="N11" s="83"/>
      <c r="O11" s="83"/>
      <c r="P11" s="83"/>
      <c r="Q11" s="611"/>
      <c r="R11" s="83"/>
      <c r="S11" s="83"/>
      <c r="T11" s="83"/>
      <c r="U11" s="83"/>
      <c r="V11" s="83"/>
      <c r="W11" s="83"/>
      <c r="X11" s="83"/>
      <c r="Y11" s="83"/>
      <c r="Z11" s="83"/>
      <c r="AA11" s="83"/>
      <c r="AB11" s="83"/>
      <c r="AC11" s="365"/>
      <c r="AD11" s="83"/>
      <c r="AE11" s="83"/>
      <c r="AF11" s="83"/>
      <c r="AG11" s="83"/>
      <c r="AH11" s="83"/>
      <c r="AI11" s="83"/>
      <c r="AJ11" s="83"/>
      <c r="AK11" s="83"/>
      <c r="AL11" s="83"/>
      <c r="AM11" s="83"/>
      <c r="AN11" s="83"/>
      <c r="AO11" s="365"/>
      <c r="AP11" s="83"/>
      <c r="AQ11" s="83"/>
      <c r="AR11" s="83"/>
      <c r="AS11" s="83"/>
      <c r="AT11" s="83"/>
      <c r="AU11" s="83"/>
      <c r="AV11" s="83"/>
      <c r="AW11" s="83"/>
      <c r="AX11" s="83"/>
      <c r="AY11" s="83"/>
      <c r="AZ11" s="83"/>
      <c r="BA11" s="365"/>
      <c r="BB11" s="83"/>
      <c r="BC11" s="83"/>
      <c r="BD11" s="83"/>
      <c r="BE11" s="83"/>
      <c r="BF11" s="83"/>
      <c r="BG11" s="83"/>
      <c r="BH11" s="83"/>
      <c r="BI11" s="83"/>
      <c r="BJ11" s="83"/>
      <c r="BK11" s="83"/>
      <c r="BL11" s="83"/>
      <c r="BM11" s="365"/>
      <c r="BN11" s="83"/>
      <c r="BO11" s="83"/>
      <c r="BP11" s="83"/>
      <c r="BQ11" s="83"/>
      <c r="BR11" s="83"/>
      <c r="BS11" s="83"/>
      <c r="BT11" s="83"/>
      <c r="BU11" s="83"/>
      <c r="BV11" s="83"/>
      <c r="BW11" s="83"/>
      <c r="BX11" s="83"/>
      <c r="BY11" s="365"/>
      <c r="BZ11" s="83"/>
      <c r="CA11" s="83"/>
      <c r="CB11" s="83"/>
      <c r="CC11" s="83"/>
      <c r="CD11" s="83"/>
      <c r="CE11" s="83"/>
      <c r="CF11" s="83"/>
      <c r="CG11" s="83"/>
      <c r="CH11" s="83"/>
      <c r="CI11" s="83"/>
      <c r="CJ11" s="83"/>
      <c r="CK11" s="83"/>
      <c r="CL11" s="83"/>
      <c r="CM11" s="83"/>
      <c r="CN11" s="83"/>
      <c r="CO11" s="83"/>
      <c r="CP11" s="83"/>
      <c r="CQ11" s="83"/>
      <c r="CR11" s="83"/>
      <c r="CS11" s="83"/>
      <c r="CT11" s="83"/>
      <c r="CU11" s="83"/>
      <c r="CV11" s="83"/>
      <c r="CW11" s="83"/>
      <c r="CX11" s="83"/>
      <c r="CY11" s="83"/>
      <c r="CZ11" s="83"/>
      <c r="DA11" s="83"/>
      <c r="DB11" s="83"/>
      <c r="DC11" s="83"/>
      <c r="DD11" s="83"/>
      <c r="DE11" s="83"/>
      <c r="DF11" s="83"/>
      <c r="DG11" s="83"/>
      <c r="DH11" s="83"/>
      <c r="DI11" s="83"/>
    </row>
    <row r="12" spans="1:113" customFormat="1" ht="16">
      <c r="A12" s="147"/>
      <c r="B12" s="147"/>
      <c r="C12" s="147"/>
      <c r="D12" s="147"/>
      <c r="E12" s="1193"/>
      <c r="F12" s="1194"/>
      <c r="G12" s="83"/>
      <c r="H12" s="83"/>
      <c r="I12" s="83"/>
      <c r="J12" s="83"/>
      <c r="K12" s="83"/>
      <c r="L12" s="83"/>
      <c r="M12" s="83"/>
      <c r="N12" s="83"/>
      <c r="O12" s="83"/>
      <c r="P12" s="83"/>
      <c r="Q12" s="611"/>
      <c r="R12" s="83"/>
      <c r="S12" s="83"/>
      <c r="T12" s="83"/>
      <c r="U12" s="83"/>
      <c r="V12" s="83"/>
      <c r="W12" s="83"/>
      <c r="X12" s="83"/>
      <c r="Y12" s="83"/>
      <c r="Z12" s="83"/>
      <c r="AA12" s="83"/>
      <c r="AB12" s="83"/>
      <c r="AC12" s="365"/>
      <c r="AD12" s="83"/>
      <c r="AE12" s="83"/>
      <c r="AF12" s="83"/>
      <c r="AG12" s="83"/>
      <c r="AH12" s="83"/>
      <c r="AI12" s="83"/>
      <c r="AJ12" s="83"/>
      <c r="AK12" s="83"/>
      <c r="AL12" s="83"/>
      <c r="AM12" s="83"/>
      <c r="AN12" s="83"/>
      <c r="AO12" s="365"/>
      <c r="AP12" s="83"/>
      <c r="AQ12" s="83"/>
      <c r="AR12" s="83"/>
      <c r="AS12" s="83"/>
      <c r="AT12" s="83"/>
      <c r="AU12" s="83"/>
      <c r="AV12" s="83"/>
      <c r="AW12" s="83"/>
      <c r="AX12" s="83"/>
      <c r="AY12" s="83"/>
      <c r="AZ12" s="83"/>
      <c r="BA12" s="365"/>
      <c r="BB12" s="83"/>
      <c r="BC12" s="83"/>
      <c r="BD12" s="83"/>
      <c r="BE12" s="83"/>
      <c r="BF12" s="83"/>
      <c r="BG12" s="83"/>
      <c r="BH12" s="83"/>
      <c r="BI12" s="83"/>
      <c r="BJ12" s="83"/>
      <c r="BK12" s="83"/>
      <c r="BL12" s="83"/>
      <c r="BM12" s="365"/>
      <c r="BN12" s="83"/>
      <c r="BO12" s="83"/>
      <c r="BP12" s="83"/>
      <c r="BQ12" s="83"/>
      <c r="BR12" s="83"/>
      <c r="BS12" s="83"/>
      <c r="BT12" s="83"/>
      <c r="BU12" s="83"/>
      <c r="BV12" s="83"/>
      <c r="BW12" s="83"/>
      <c r="BX12" s="83"/>
      <c r="BY12" s="365"/>
      <c r="BZ12" s="83"/>
      <c r="CA12" s="83"/>
      <c r="CB12" s="83"/>
      <c r="CC12" s="83"/>
      <c r="CD12" s="83"/>
      <c r="CE12" s="83"/>
      <c r="CF12" s="83"/>
      <c r="CG12" s="83"/>
      <c r="CH12" s="83"/>
      <c r="CI12" s="83"/>
      <c r="CJ12" s="83"/>
      <c r="CK12" s="83"/>
      <c r="CL12" s="83"/>
      <c r="CM12" s="83"/>
      <c r="CN12" s="83"/>
      <c r="CO12" s="83"/>
      <c r="CP12" s="83"/>
      <c r="CQ12" s="83"/>
      <c r="CR12" s="83"/>
      <c r="CS12" s="83"/>
      <c r="CT12" s="83"/>
      <c r="CU12" s="83"/>
      <c r="CV12" s="83"/>
      <c r="CW12" s="83"/>
      <c r="CX12" s="83"/>
      <c r="CY12" s="83"/>
      <c r="CZ12" s="83"/>
      <c r="DA12" s="83"/>
      <c r="DB12" s="83"/>
      <c r="DC12" s="83"/>
      <c r="DD12" s="83"/>
      <c r="DE12" s="83"/>
      <c r="DF12" s="83"/>
      <c r="DG12" s="83"/>
      <c r="DH12" s="83"/>
      <c r="DI12" s="83"/>
    </row>
    <row r="13" spans="1:113" customFormat="1" ht="16">
      <c r="A13" s="78"/>
      <c r="B13" s="78"/>
      <c r="C13" s="78"/>
      <c r="D13" s="275"/>
      <c r="E13" s="1193"/>
      <c r="F13" s="1194"/>
      <c r="G13" s="83"/>
      <c r="H13" s="83"/>
      <c r="I13" s="83"/>
      <c r="J13" s="83"/>
      <c r="K13" s="83"/>
      <c r="L13" s="83"/>
      <c r="M13" s="83"/>
      <c r="N13" s="83"/>
      <c r="O13" s="83"/>
      <c r="P13" s="83"/>
      <c r="Q13" s="611"/>
      <c r="R13" s="83"/>
      <c r="S13" s="83"/>
      <c r="T13" s="83"/>
      <c r="U13" s="83"/>
      <c r="V13" s="83"/>
      <c r="W13" s="83"/>
      <c r="X13" s="83"/>
      <c r="Y13" s="83"/>
      <c r="Z13" s="83"/>
      <c r="AA13" s="83"/>
      <c r="AB13" s="83"/>
      <c r="AC13" s="365"/>
      <c r="AD13" s="83"/>
      <c r="AE13" s="83"/>
      <c r="AF13" s="83"/>
      <c r="AG13" s="83"/>
      <c r="AH13" s="83"/>
      <c r="AI13" s="83"/>
      <c r="AJ13" s="83"/>
      <c r="AK13" s="83"/>
      <c r="AL13" s="83"/>
      <c r="AM13" s="83"/>
      <c r="AN13" s="83"/>
      <c r="AO13" s="365"/>
      <c r="AP13" s="83"/>
      <c r="AQ13" s="83"/>
      <c r="AR13" s="83"/>
      <c r="AS13" s="83"/>
      <c r="AT13" s="83"/>
      <c r="AU13" s="83"/>
      <c r="AV13" s="83"/>
      <c r="AW13" s="83"/>
      <c r="AX13" s="83"/>
      <c r="AY13" s="83"/>
      <c r="AZ13" s="83"/>
      <c r="BA13" s="365"/>
      <c r="BB13" s="83"/>
      <c r="BC13" s="83"/>
      <c r="BD13" s="83"/>
      <c r="BE13" s="83"/>
      <c r="BF13" s="83"/>
      <c r="BG13" s="83"/>
      <c r="BH13" s="83"/>
      <c r="BI13" s="83"/>
      <c r="BJ13" s="83"/>
      <c r="BK13" s="83"/>
      <c r="BL13" s="83"/>
      <c r="BM13" s="365"/>
      <c r="BN13" s="83"/>
      <c r="BO13" s="83"/>
      <c r="BP13" s="83"/>
      <c r="BQ13" s="83"/>
      <c r="BR13" s="83"/>
      <c r="BS13" s="83"/>
      <c r="BT13" s="83"/>
      <c r="BU13" s="83"/>
      <c r="BV13" s="83"/>
      <c r="BW13" s="83"/>
      <c r="BX13" s="83"/>
      <c r="BY13" s="365"/>
      <c r="BZ13" s="83"/>
      <c r="CA13" s="83"/>
      <c r="CB13" s="83"/>
      <c r="CC13" s="83"/>
      <c r="CD13" s="83"/>
      <c r="CE13" s="83"/>
      <c r="CF13" s="83"/>
      <c r="CG13" s="83"/>
      <c r="CH13" s="83"/>
      <c r="CI13" s="83"/>
      <c r="CJ13" s="83"/>
      <c r="CK13" s="83"/>
      <c r="CL13" s="83"/>
      <c r="CM13" s="83"/>
      <c r="CN13" s="83"/>
      <c r="CO13" s="83"/>
      <c r="CP13" s="83"/>
      <c r="CQ13" s="83"/>
      <c r="CR13" s="83"/>
      <c r="CS13" s="83"/>
      <c r="CT13" s="83"/>
      <c r="CU13" s="83"/>
      <c r="CV13" s="83"/>
      <c r="CW13" s="83"/>
      <c r="CX13" s="83"/>
      <c r="CY13" s="83"/>
      <c r="CZ13" s="83"/>
      <c r="DA13" s="83"/>
      <c r="DB13" s="83"/>
      <c r="DC13" s="83"/>
      <c r="DD13" s="83"/>
      <c r="DE13" s="83"/>
      <c r="DF13" s="83"/>
      <c r="DG13" s="83"/>
      <c r="DH13" s="83"/>
      <c r="DI13" s="83"/>
    </row>
    <row r="14" spans="1:113" customFormat="1" ht="16">
      <c r="A14" s="78"/>
      <c r="B14" s="78"/>
      <c r="C14" s="78"/>
      <c r="D14" s="275"/>
      <c r="E14" s="1177"/>
      <c r="F14" s="644"/>
      <c r="G14" s="251"/>
      <c r="H14" s="258"/>
      <c r="I14" s="88"/>
      <c r="J14" s="88"/>
      <c r="K14" s="88"/>
      <c r="L14" s="88"/>
      <c r="M14" s="88"/>
      <c r="N14" s="88"/>
      <c r="O14" s="88"/>
      <c r="P14" s="88"/>
      <c r="Q14" s="610"/>
      <c r="R14" s="88"/>
      <c r="S14" s="88"/>
      <c r="T14" s="88"/>
      <c r="U14" s="88"/>
      <c r="V14" s="88"/>
      <c r="W14" s="88"/>
      <c r="X14" s="88"/>
      <c r="Y14" s="88"/>
      <c r="Z14" s="88"/>
      <c r="AA14" s="88"/>
      <c r="AB14" s="88"/>
      <c r="AC14" s="367"/>
      <c r="AD14" s="88"/>
      <c r="AE14" s="88"/>
      <c r="AF14" s="88"/>
      <c r="AG14" s="88"/>
      <c r="AH14" s="88"/>
      <c r="AI14" s="88"/>
      <c r="AJ14" s="88"/>
      <c r="AK14" s="88"/>
      <c r="AL14" s="88"/>
      <c r="AM14" s="88"/>
      <c r="AN14" s="88"/>
      <c r="AO14" s="367"/>
      <c r="AP14" s="88"/>
      <c r="AQ14" s="88"/>
      <c r="AR14" s="88"/>
      <c r="AS14" s="88"/>
      <c r="AT14" s="88"/>
      <c r="AU14" s="88"/>
      <c r="AV14" s="88"/>
      <c r="AW14" s="88"/>
      <c r="AX14" s="88"/>
      <c r="AY14" s="88"/>
      <c r="AZ14" s="88"/>
      <c r="BA14" s="367"/>
      <c r="BB14" s="88"/>
      <c r="BC14" s="88"/>
      <c r="BD14" s="88"/>
      <c r="BE14" s="88"/>
      <c r="BF14" s="88"/>
      <c r="BG14" s="88"/>
      <c r="BH14" s="88"/>
      <c r="BI14" s="88"/>
      <c r="BJ14" s="88"/>
      <c r="BK14" s="88"/>
      <c r="BL14" s="88"/>
      <c r="BM14" s="367"/>
      <c r="BN14" s="88"/>
      <c r="BO14" s="88"/>
      <c r="BP14" s="88"/>
      <c r="BQ14" s="88"/>
      <c r="BR14" s="88"/>
      <c r="BS14" s="88"/>
      <c r="BT14" s="88"/>
      <c r="BU14" s="88"/>
      <c r="BV14" s="88"/>
      <c r="BW14" s="88"/>
      <c r="BX14" s="88"/>
      <c r="BY14" s="367"/>
      <c r="BZ14" s="88"/>
      <c r="CA14" s="88"/>
      <c r="CB14" s="88"/>
      <c r="CC14" s="88"/>
      <c r="CD14" s="88"/>
      <c r="CE14" s="88"/>
      <c r="CF14" s="88"/>
      <c r="CG14" s="88"/>
      <c r="CH14" s="88"/>
      <c r="CI14" s="88"/>
      <c r="CJ14" s="88"/>
      <c r="CK14" s="88"/>
      <c r="CL14" s="88"/>
      <c r="CM14" s="88"/>
      <c r="CN14" s="88"/>
      <c r="CO14" s="88"/>
      <c r="CP14" s="88"/>
      <c r="CQ14" s="88"/>
      <c r="CR14" s="88"/>
      <c r="CS14" s="88"/>
      <c r="CT14" s="88"/>
      <c r="CU14" s="88"/>
      <c r="CV14" s="88"/>
      <c r="CW14" s="88"/>
      <c r="CX14" s="88"/>
      <c r="CY14" s="88"/>
      <c r="CZ14" s="88"/>
      <c r="DA14" s="88"/>
      <c r="DB14" s="88"/>
      <c r="DC14" s="88"/>
      <c r="DD14" s="88"/>
      <c r="DE14" s="88"/>
      <c r="DF14" s="88"/>
      <c r="DG14" s="88"/>
      <c r="DH14" s="88"/>
      <c r="DI14" s="88"/>
    </row>
    <row r="15" spans="1:113" customFormat="1" ht="15" customHeight="1">
      <c r="A15" s="147"/>
      <c r="B15" s="147"/>
      <c r="C15" s="147"/>
      <c r="D15" s="147"/>
      <c r="E15" s="1177"/>
      <c r="F15" s="644"/>
      <c r="G15" s="251"/>
      <c r="H15" s="258"/>
      <c r="I15" s="88"/>
      <c r="J15" s="88"/>
      <c r="K15" s="88"/>
      <c r="L15" s="88"/>
      <c r="M15" s="88"/>
      <c r="N15" s="88"/>
      <c r="O15" s="88"/>
      <c r="P15" s="88"/>
      <c r="Q15" s="610"/>
      <c r="R15" s="88"/>
      <c r="S15" s="88"/>
      <c r="T15" s="88"/>
      <c r="U15" s="88"/>
      <c r="V15" s="88"/>
      <c r="W15" s="88"/>
      <c r="X15" s="88"/>
      <c r="Y15" s="88"/>
      <c r="Z15" s="88"/>
      <c r="AA15" s="88"/>
      <c r="AB15" s="88"/>
      <c r="AC15" s="367"/>
      <c r="AD15" s="88"/>
      <c r="AE15" s="88"/>
      <c r="AF15" s="88"/>
      <c r="AG15" s="88"/>
      <c r="AH15" s="88"/>
      <c r="AI15" s="88"/>
      <c r="AJ15" s="88"/>
      <c r="AK15" s="88"/>
      <c r="AL15" s="88"/>
      <c r="AM15" s="88"/>
      <c r="AN15" s="88"/>
      <c r="AO15" s="367"/>
      <c r="AP15" s="88"/>
      <c r="AQ15" s="88"/>
      <c r="AR15" s="88"/>
      <c r="AS15" s="88"/>
      <c r="AT15" s="88"/>
      <c r="AU15" s="88"/>
      <c r="AV15" s="88"/>
      <c r="AW15" s="88"/>
      <c r="AX15" s="88"/>
      <c r="AY15" s="88"/>
      <c r="AZ15" s="88"/>
      <c r="BA15" s="367"/>
      <c r="BB15" s="88"/>
      <c r="BC15" s="88"/>
      <c r="BD15" s="88"/>
      <c r="BE15" s="88"/>
      <c r="BF15" s="88"/>
      <c r="BG15" s="88"/>
      <c r="BH15" s="88"/>
      <c r="BI15" s="88"/>
      <c r="BJ15" s="88"/>
      <c r="BK15" s="88"/>
      <c r="BL15" s="88"/>
      <c r="BM15" s="367"/>
      <c r="BN15" s="88"/>
      <c r="BO15" s="88"/>
      <c r="BP15" s="88"/>
      <c r="BQ15" s="88"/>
      <c r="BR15" s="88"/>
      <c r="BS15" s="88"/>
      <c r="BT15" s="88"/>
      <c r="BU15" s="88"/>
      <c r="BV15" s="88"/>
      <c r="BW15" s="88"/>
      <c r="BX15" s="88"/>
      <c r="BY15" s="367"/>
      <c r="BZ15" s="88"/>
      <c r="CA15" s="88"/>
      <c r="CB15" s="88"/>
      <c r="CC15" s="88"/>
      <c r="CD15" s="88"/>
      <c r="CE15" s="88"/>
      <c r="CF15" s="88"/>
      <c r="CG15" s="88"/>
      <c r="CH15" s="88"/>
      <c r="CI15" s="88"/>
      <c r="CJ15" s="88"/>
      <c r="CK15" s="88"/>
      <c r="CL15" s="88"/>
      <c r="CM15" s="88"/>
      <c r="CN15" s="88"/>
      <c r="CO15" s="88"/>
      <c r="CP15" s="88"/>
      <c r="CQ15" s="88"/>
      <c r="CR15" s="88"/>
      <c r="CS15" s="88"/>
      <c r="CT15" s="88"/>
      <c r="CU15" s="88"/>
      <c r="CV15" s="88"/>
      <c r="CW15" s="88"/>
      <c r="CX15" s="88"/>
      <c r="CY15" s="88"/>
      <c r="CZ15" s="88"/>
      <c r="DA15" s="88"/>
      <c r="DB15" s="88"/>
      <c r="DC15" s="88"/>
      <c r="DD15" s="88"/>
      <c r="DE15" s="88"/>
      <c r="DF15" s="88"/>
      <c r="DG15" s="88"/>
      <c r="DH15" s="88"/>
      <c r="DI15" s="88"/>
    </row>
    <row r="16" spans="1:113" s="147" customFormat="1" ht="16">
      <c r="A16" s="645"/>
      <c r="B16" s="645"/>
      <c r="F16" s="644"/>
      <c r="G16" s="251"/>
      <c r="H16" s="258"/>
      <c r="I16" s="88"/>
      <c r="J16" s="88"/>
      <c r="K16" s="88"/>
      <c r="L16" s="88"/>
      <c r="M16" s="88"/>
      <c r="N16" s="88"/>
      <c r="O16" s="88"/>
      <c r="P16" s="88"/>
      <c r="Q16" s="610"/>
      <c r="R16" s="88"/>
      <c r="S16" s="88"/>
      <c r="T16" s="88"/>
      <c r="U16" s="88"/>
      <c r="V16" s="88"/>
      <c r="W16" s="88"/>
      <c r="X16" s="88"/>
      <c r="Y16" s="88"/>
      <c r="Z16" s="88"/>
      <c r="AA16" s="88"/>
      <c r="AB16" s="88"/>
      <c r="AC16" s="367"/>
      <c r="AD16" s="88"/>
      <c r="AE16" s="88"/>
      <c r="AF16" s="88"/>
      <c r="AG16" s="88"/>
      <c r="AH16" s="88"/>
      <c r="AI16" s="88"/>
      <c r="AJ16" s="88"/>
      <c r="AK16" s="88"/>
      <c r="AL16" s="88"/>
      <c r="AM16" s="88"/>
      <c r="AN16" s="88"/>
      <c r="AO16" s="367"/>
      <c r="AP16" s="88"/>
      <c r="AQ16" s="88"/>
      <c r="AR16" s="88"/>
      <c r="AS16" s="88"/>
      <c r="AT16" s="88"/>
      <c r="AU16" s="88"/>
      <c r="AV16" s="88"/>
      <c r="AW16" s="88"/>
      <c r="AX16" s="88"/>
      <c r="AY16" s="88"/>
      <c r="AZ16" s="88"/>
      <c r="BA16" s="367"/>
      <c r="BB16" s="88"/>
      <c r="BC16" s="88"/>
      <c r="BD16" s="88"/>
      <c r="BE16" s="88"/>
      <c r="BF16" s="88"/>
      <c r="BG16" s="88"/>
      <c r="BH16" s="88"/>
      <c r="BI16" s="88"/>
      <c r="BJ16" s="88"/>
      <c r="BK16" s="88"/>
      <c r="BL16" s="88"/>
      <c r="BM16" s="367"/>
      <c r="BN16" s="88"/>
      <c r="BO16" s="88"/>
      <c r="BP16" s="88"/>
      <c r="BQ16" s="88"/>
      <c r="BR16" s="88"/>
      <c r="BS16" s="88"/>
      <c r="BT16" s="88"/>
      <c r="BU16" s="88"/>
      <c r="BV16" s="88"/>
      <c r="BW16" s="88"/>
      <c r="BX16" s="88"/>
      <c r="BY16" s="367"/>
      <c r="BZ16" s="88"/>
      <c r="CA16" s="88"/>
      <c r="CB16" s="88"/>
      <c r="CC16" s="88"/>
      <c r="CD16" s="88"/>
      <c r="CE16" s="88"/>
      <c r="CF16" s="88"/>
      <c r="CG16" s="88"/>
      <c r="CH16" s="88"/>
      <c r="CI16" s="88"/>
      <c r="CJ16" s="88"/>
      <c r="CK16" s="88"/>
      <c r="CL16" s="88"/>
      <c r="CM16" s="88"/>
      <c r="CN16" s="88"/>
      <c r="CO16" s="88"/>
      <c r="CP16" s="88"/>
      <c r="CQ16" s="88"/>
      <c r="CR16" s="88"/>
      <c r="CS16" s="88"/>
      <c r="CT16" s="88"/>
      <c r="CU16" s="88"/>
      <c r="CV16" s="88"/>
      <c r="CW16" s="88"/>
      <c r="CX16" s="88"/>
      <c r="CY16" s="88"/>
      <c r="CZ16" s="88"/>
      <c r="DA16" s="88"/>
      <c r="DB16" s="88"/>
      <c r="DC16" s="88"/>
      <c r="DD16" s="88"/>
      <c r="DE16" s="88"/>
      <c r="DF16" s="88"/>
      <c r="DG16" s="88"/>
      <c r="DH16" s="88"/>
      <c r="DI16" s="88"/>
    </row>
    <row r="17" spans="1:113" s="147" customFormat="1" ht="16">
      <c r="A17" s="78"/>
      <c r="B17" s="632"/>
      <c r="C17" s="633"/>
      <c r="D17" s="633"/>
      <c r="E17" s="633"/>
      <c r="F17" s="644"/>
      <c r="G17" s="251"/>
      <c r="H17" s="258"/>
      <c r="I17" s="88"/>
      <c r="J17" s="88"/>
      <c r="K17" s="88"/>
      <c r="L17" s="88"/>
      <c r="M17" s="88"/>
      <c r="N17" s="88"/>
      <c r="O17" s="88"/>
      <c r="P17" s="88"/>
      <c r="Q17" s="610"/>
      <c r="R17" s="88"/>
      <c r="S17" s="88"/>
      <c r="T17" s="88"/>
      <c r="U17" s="88"/>
      <c r="V17" s="88"/>
      <c r="W17" s="88"/>
      <c r="X17" s="88"/>
      <c r="Y17" s="88"/>
      <c r="Z17" s="88"/>
      <c r="AA17" s="88"/>
      <c r="AB17" s="88"/>
      <c r="AC17" s="367"/>
      <c r="AD17" s="88"/>
      <c r="AE17" s="88"/>
      <c r="AF17" s="88"/>
      <c r="AG17" s="88"/>
      <c r="AH17" s="88"/>
      <c r="AI17" s="88"/>
      <c r="AJ17" s="88"/>
      <c r="AK17" s="88"/>
      <c r="AL17" s="88"/>
      <c r="AM17" s="88"/>
      <c r="AN17" s="88"/>
      <c r="AO17" s="367"/>
      <c r="AP17" s="88"/>
      <c r="AQ17" s="88"/>
      <c r="AR17" s="88"/>
      <c r="AS17" s="88"/>
      <c r="AT17" s="88"/>
      <c r="AU17" s="88"/>
      <c r="AV17" s="88"/>
      <c r="AW17" s="88"/>
      <c r="AX17" s="88"/>
      <c r="AY17" s="88"/>
      <c r="AZ17" s="88"/>
      <c r="BA17" s="367"/>
      <c r="BB17" s="88"/>
      <c r="BC17" s="88"/>
      <c r="BD17" s="88"/>
      <c r="BE17" s="88"/>
      <c r="BF17" s="88"/>
      <c r="BG17" s="88"/>
      <c r="BH17" s="88"/>
      <c r="BI17" s="88"/>
      <c r="BJ17" s="88"/>
      <c r="BK17" s="88"/>
      <c r="BL17" s="88"/>
      <c r="BM17" s="367"/>
      <c r="BN17" s="88"/>
      <c r="BO17" s="88"/>
      <c r="BP17" s="88"/>
      <c r="BQ17" s="88"/>
      <c r="BR17" s="88"/>
      <c r="BS17" s="88"/>
      <c r="BT17" s="88"/>
      <c r="BU17" s="88"/>
      <c r="BV17" s="88"/>
      <c r="BW17" s="88"/>
      <c r="BX17" s="88"/>
      <c r="BY17" s="367"/>
      <c r="BZ17" s="88"/>
      <c r="CA17" s="88"/>
      <c r="CB17" s="88"/>
      <c r="CC17" s="88"/>
      <c r="CD17" s="88"/>
      <c r="CE17" s="88"/>
      <c r="CF17" s="88"/>
      <c r="CG17" s="88"/>
      <c r="CH17" s="88"/>
      <c r="CI17" s="88"/>
      <c r="CJ17" s="88"/>
      <c r="CK17" s="88"/>
      <c r="CL17" s="88"/>
      <c r="CM17" s="88"/>
      <c r="CN17" s="88"/>
      <c r="CO17" s="88"/>
      <c r="CP17" s="88"/>
      <c r="CQ17" s="88"/>
      <c r="CR17" s="88"/>
      <c r="CS17" s="88"/>
      <c r="CT17" s="88"/>
      <c r="CU17" s="88"/>
      <c r="CV17" s="88"/>
      <c r="CW17" s="88"/>
      <c r="CX17" s="88"/>
      <c r="CY17" s="88"/>
      <c r="CZ17" s="88"/>
      <c r="DA17" s="88"/>
      <c r="DB17" s="88"/>
      <c r="DC17" s="88"/>
      <c r="DD17" s="88"/>
      <c r="DE17" s="88"/>
      <c r="DF17" s="88"/>
      <c r="DG17" s="88"/>
      <c r="DH17" s="88"/>
      <c r="DI17" s="88"/>
    </row>
    <row r="18" spans="1:113" s="147" customFormat="1" ht="16">
      <c r="A18" s="78"/>
      <c r="B18" s="634"/>
      <c r="C18" s="635"/>
      <c r="D18" s="635"/>
      <c r="E18" s="635"/>
      <c r="F18" s="644"/>
      <c r="G18" s="251"/>
      <c r="H18" s="258"/>
      <c r="I18" s="88"/>
      <c r="J18" s="88"/>
      <c r="K18" s="88"/>
      <c r="L18" s="88"/>
      <c r="M18" s="88"/>
      <c r="N18" s="88"/>
      <c r="O18" s="88"/>
      <c r="P18" s="88"/>
      <c r="Q18" s="610"/>
      <c r="R18" s="88"/>
      <c r="S18" s="88"/>
      <c r="T18" s="88"/>
      <c r="U18" s="88"/>
      <c r="V18" s="88"/>
      <c r="W18" s="88"/>
      <c r="X18" s="88"/>
      <c r="Y18" s="88"/>
      <c r="Z18" s="88"/>
      <c r="AA18" s="88"/>
      <c r="AB18" s="88"/>
      <c r="AC18" s="367"/>
      <c r="AD18" s="88"/>
      <c r="AE18" s="88"/>
      <c r="AF18" s="88"/>
      <c r="AG18" s="88"/>
      <c r="AH18" s="88"/>
      <c r="AI18" s="88"/>
      <c r="AJ18" s="88"/>
      <c r="AK18" s="88"/>
      <c r="AL18" s="88"/>
      <c r="AM18" s="88"/>
      <c r="AN18" s="88"/>
      <c r="AO18" s="367"/>
      <c r="AP18" s="88"/>
      <c r="AQ18" s="88"/>
      <c r="AR18" s="88"/>
      <c r="AS18" s="88"/>
      <c r="AT18" s="88"/>
      <c r="AU18" s="88"/>
      <c r="AV18" s="88"/>
      <c r="AW18" s="88"/>
      <c r="AX18" s="88"/>
      <c r="AY18" s="88"/>
      <c r="AZ18" s="88"/>
      <c r="BA18" s="367"/>
      <c r="BB18" s="88"/>
      <c r="BC18" s="88"/>
      <c r="BD18" s="88"/>
      <c r="BE18" s="88"/>
      <c r="BF18" s="88"/>
      <c r="BG18" s="88"/>
      <c r="BH18" s="88"/>
      <c r="BI18" s="88"/>
      <c r="BJ18" s="88"/>
      <c r="BK18" s="88"/>
      <c r="BL18" s="88"/>
      <c r="BM18" s="367"/>
      <c r="BN18" s="88"/>
      <c r="BO18" s="88"/>
      <c r="BP18" s="88"/>
      <c r="BQ18" s="88"/>
      <c r="BR18" s="88"/>
      <c r="BS18" s="88"/>
      <c r="BT18" s="88"/>
      <c r="BU18" s="88"/>
      <c r="BV18" s="88"/>
      <c r="BW18" s="88"/>
      <c r="BX18" s="88"/>
      <c r="BY18" s="367"/>
      <c r="BZ18" s="88"/>
      <c r="CA18" s="88"/>
      <c r="CB18" s="88"/>
      <c r="CC18" s="88"/>
      <c r="CD18" s="88"/>
      <c r="CE18" s="88"/>
      <c r="CF18" s="88"/>
      <c r="CG18" s="88"/>
      <c r="CH18" s="88"/>
      <c r="CI18" s="88"/>
      <c r="CJ18" s="88"/>
      <c r="CK18" s="88"/>
      <c r="CL18" s="88"/>
      <c r="CM18" s="88"/>
      <c r="CN18" s="88"/>
      <c r="CO18" s="88"/>
      <c r="CP18" s="88"/>
      <c r="CQ18" s="88"/>
      <c r="CR18" s="88"/>
      <c r="CS18" s="88"/>
      <c r="CT18" s="88"/>
      <c r="CU18" s="88"/>
      <c r="CV18" s="88"/>
      <c r="CW18" s="88"/>
      <c r="CX18" s="88"/>
      <c r="CY18" s="88"/>
      <c r="CZ18" s="88"/>
      <c r="DA18" s="88"/>
      <c r="DB18" s="88"/>
      <c r="DC18" s="88"/>
      <c r="DD18" s="88"/>
      <c r="DE18" s="88"/>
      <c r="DF18" s="88"/>
      <c r="DG18" s="88"/>
      <c r="DH18" s="88"/>
      <c r="DI18" s="88"/>
    </row>
    <row r="19" spans="1:113" s="147" customFormat="1" ht="16">
      <c r="A19" s="78"/>
      <c r="B19" s="634"/>
      <c r="C19" s="635"/>
      <c r="D19" s="635"/>
      <c r="E19" s="635"/>
      <c r="F19" s="644"/>
      <c r="G19" s="251"/>
      <c r="H19" s="258"/>
      <c r="I19" s="88"/>
      <c r="J19" s="88"/>
      <c r="K19" s="88"/>
      <c r="L19" s="88"/>
      <c r="M19" s="88"/>
      <c r="N19" s="88"/>
      <c r="O19" s="88"/>
      <c r="P19" s="88"/>
      <c r="Q19" s="610"/>
      <c r="R19" s="88"/>
      <c r="S19" s="88"/>
      <c r="T19" s="88"/>
      <c r="U19" s="88"/>
      <c r="V19" s="88"/>
      <c r="W19" s="88"/>
      <c r="X19" s="88"/>
      <c r="Y19" s="88"/>
      <c r="Z19" s="88"/>
      <c r="AA19" s="88"/>
      <c r="AB19" s="88"/>
      <c r="AC19" s="367"/>
      <c r="AD19" s="88"/>
      <c r="AE19" s="88"/>
      <c r="AF19" s="88"/>
      <c r="AG19" s="88"/>
      <c r="AH19" s="88"/>
      <c r="AI19" s="88"/>
      <c r="AJ19" s="88"/>
      <c r="AK19" s="88"/>
      <c r="AL19" s="88"/>
      <c r="AM19" s="88"/>
      <c r="AN19" s="88"/>
      <c r="AO19" s="367"/>
      <c r="AP19" s="88"/>
      <c r="AQ19" s="88"/>
      <c r="AR19" s="88"/>
      <c r="AS19" s="88"/>
      <c r="AT19" s="88"/>
      <c r="AU19" s="88"/>
      <c r="AV19" s="88"/>
      <c r="AW19" s="88"/>
      <c r="AX19" s="88"/>
      <c r="AY19" s="88"/>
      <c r="AZ19" s="88"/>
      <c r="BA19" s="367"/>
      <c r="BB19" s="88"/>
      <c r="BC19" s="88"/>
      <c r="BD19" s="88"/>
      <c r="BE19" s="88"/>
      <c r="BF19" s="88"/>
      <c r="BG19" s="88"/>
      <c r="BH19" s="88"/>
      <c r="BI19" s="88"/>
      <c r="BJ19" s="88"/>
      <c r="BK19" s="88"/>
      <c r="BL19" s="88"/>
      <c r="BM19" s="367"/>
      <c r="BN19" s="88"/>
      <c r="BO19" s="88"/>
      <c r="BP19" s="88"/>
      <c r="BQ19" s="88"/>
      <c r="BR19" s="88"/>
      <c r="BS19" s="88"/>
      <c r="BT19" s="88"/>
      <c r="BU19" s="88"/>
      <c r="BV19" s="88"/>
      <c r="BW19" s="88"/>
      <c r="BX19" s="88"/>
      <c r="BY19" s="367"/>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row>
    <row r="20" spans="1:113" s="147" customFormat="1" ht="16">
      <c r="B20" s="677"/>
      <c r="C20" s="677"/>
      <c r="D20" s="677"/>
      <c r="E20" s="677"/>
      <c r="F20" s="644"/>
      <c r="G20" s="251"/>
      <c r="H20" s="258"/>
      <c r="I20" s="88"/>
      <c r="J20" s="88"/>
      <c r="K20" s="88"/>
      <c r="L20" s="88"/>
      <c r="M20" s="88"/>
      <c r="N20" s="88"/>
      <c r="O20" s="88"/>
      <c r="P20" s="88"/>
      <c r="Q20" s="610"/>
      <c r="R20" s="88"/>
      <c r="S20" s="88"/>
      <c r="T20" s="88"/>
      <c r="U20" s="88"/>
      <c r="V20" s="88"/>
      <c r="W20" s="88"/>
      <c r="X20" s="88"/>
      <c r="Y20" s="88"/>
      <c r="Z20" s="88"/>
      <c r="AA20" s="88"/>
      <c r="AB20" s="88"/>
      <c r="AC20" s="367"/>
      <c r="AD20" s="88"/>
      <c r="AE20" s="88"/>
      <c r="AF20" s="88"/>
      <c r="AG20" s="88"/>
      <c r="AH20" s="88"/>
      <c r="AI20" s="88"/>
      <c r="AJ20" s="88"/>
      <c r="AK20" s="88"/>
      <c r="AL20" s="88"/>
      <c r="AM20" s="88"/>
      <c r="AN20" s="88"/>
      <c r="AO20" s="367"/>
      <c r="AP20" s="88"/>
      <c r="AQ20" s="88"/>
      <c r="AR20" s="88"/>
      <c r="AS20" s="88"/>
      <c r="AT20" s="88"/>
      <c r="AU20" s="88"/>
      <c r="AV20" s="88"/>
      <c r="AW20" s="88"/>
      <c r="AX20" s="88"/>
      <c r="AY20" s="88"/>
      <c r="AZ20" s="88"/>
      <c r="BA20" s="367"/>
      <c r="BB20" s="88"/>
      <c r="BC20" s="88"/>
      <c r="BD20" s="88"/>
      <c r="BE20" s="88"/>
      <c r="BF20" s="88"/>
      <c r="BG20" s="88"/>
      <c r="BH20" s="88"/>
      <c r="BI20" s="88"/>
      <c r="BJ20" s="88"/>
      <c r="BK20" s="88"/>
      <c r="BL20" s="88"/>
      <c r="BM20" s="367"/>
      <c r="BN20" s="88"/>
      <c r="BO20" s="88"/>
      <c r="BP20" s="88"/>
      <c r="BQ20" s="88"/>
      <c r="BR20" s="88"/>
      <c r="BS20" s="88"/>
      <c r="BT20" s="88"/>
      <c r="BU20" s="88"/>
      <c r="BV20" s="88"/>
      <c r="BW20" s="88"/>
      <c r="BX20" s="88"/>
      <c r="BY20" s="367"/>
      <c r="BZ20" s="88"/>
      <c r="CA20" s="88"/>
      <c r="CB20" s="88"/>
      <c r="CC20" s="88"/>
      <c r="CD20" s="88"/>
      <c r="CE20" s="88"/>
      <c r="CF20" s="88"/>
      <c r="CG20" s="88"/>
      <c r="CH20" s="88"/>
      <c r="CI20" s="88"/>
      <c r="CJ20" s="88"/>
      <c r="CK20" s="88"/>
      <c r="CL20" s="88"/>
      <c r="CM20" s="88"/>
      <c r="CN20" s="88"/>
      <c r="CO20" s="88"/>
      <c r="CP20" s="88"/>
      <c r="CQ20" s="88"/>
      <c r="CR20" s="88"/>
      <c r="CS20" s="88"/>
      <c r="CT20" s="88"/>
      <c r="CU20" s="88"/>
      <c r="CV20" s="88"/>
      <c r="CW20" s="88"/>
      <c r="CX20" s="88"/>
      <c r="CY20" s="88"/>
      <c r="CZ20" s="88"/>
      <c r="DA20" s="88"/>
      <c r="DB20" s="88"/>
      <c r="DC20" s="88"/>
      <c r="DD20" s="88"/>
      <c r="DE20" s="88"/>
      <c r="DF20" s="88"/>
      <c r="DG20" s="88"/>
      <c r="DH20" s="88"/>
      <c r="DI20" s="88"/>
    </row>
    <row r="21" spans="1:113" customFormat="1" ht="24" thickBot="1">
      <c r="A21" s="270" t="s">
        <v>405</v>
      </c>
      <c r="B21" s="270"/>
      <c r="C21" s="270"/>
      <c r="D21" s="271"/>
      <c r="E21" s="272"/>
      <c r="F21" s="273"/>
      <c r="G21" s="274"/>
      <c r="H21" s="274"/>
      <c r="I21" s="274"/>
      <c r="J21" s="274"/>
      <c r="K21" s="274"/>
      <c r="L21" s="274"/>
      <c r="M21" s="274"/>
      <c r="N21" s="274"/>
      <c r="O21" s="274"/>
      <c r="P21" s="274"/>
      <c r="Q21" s="368"/>
      <c r="R21" s="274"/>
      <c r="S21" s="274"/>
      <c r="T21" s="274"/>
      <c r="U21" s="274"/>
      <c r="V21" s="274"/>
      <c r="W21" s="274"/>
      <c r="X21" s="274"/>
      <c r="Y21" s="274"/>
      <c r="Z21" s="274"/>
      <c r="AA21" s="274"/>
      <c r="AB21" s="274"/>
      <c r="AC21" s="368"/>
      <c r="AD21" s="274"/>
      <c r="AE21" s="274"/>
      <c r="AF21" s="274"/>
      <c r="AG21" s="274"/>
      <c r="AH21" s="274"/>
      <c r="AI21" s="274"/>
      <c r="AJ21" s="274"/>
      <c r="AK21" s="274"/>
      <c r="AL21" s="274"/>
      <c r="AM21" s="274"/>
      <c r="AN21" s="274"/>
      <c r="AO21" s="368"/>
      <c r="AP21" s="274"/>
      <c r="AQ21" s="274"/>
      <c r="AR21" s="274"/>
      <c r="AS21" s="274"/>
      <c r="AT21" s="274"/>
      <c r="AU21" s="274"/>
      <c r="AV21" s="274"/>
      <c r="AW21" s="274"/>
      <c r="AX21" s="274"/>
      <c r="AY21" s="274"/>
      <c r="AZ21" s="274"/>
      <c r="BA21" s="368"/>
      <c r="BB21" s="274"/>
      <c r="BC21" s="274"/>
      <c r="BD21" s="274"/>
      <c r="BE21" s="274"/>
      <c r="BF21" s="274"/>
      <c r="BG21" s="274"/>
      <c r="BH21" s="274"/>
      <c r="BI21" s="274"/>
      <c r="BJ21" s="274"/>
      <c r="BK21" s="274"/>
      <c r="BL21" s="274"/>
      <c r="BM21" s="368"/>
      <c r="BN21" s="274"/>
      <c r="BO21" s="274"/>
      <c r="BP21" s="274"/>
      <c r="BQ21" s="274"/>
      <c r="BR21" s="274"/>
      <c r="BS21" s="274"/>
      <c r="BT21" s="274"/>
      <c r="BU21" s="274"/>
      <c r="BV21" s="274"/>
      <c r="BW21" s="274"/>
      <c r="BX21" s="274"/>
      <c r="BY21" s="368"/>
      <c r="BZ21" s="274"/>
      <c r="CA21" s="274"/>
      <c r="CB21" s="274"/>
      <c r="CC21" s="274"/>
      <c r="CD21" s="274"/>
      <c r="CE21" s="274"/>
      <c r="CF21" s="274"/>
      <c r="CG21" s="274"/>
      <c r="CH21" s="274"/>
      <c r="CI21" s="274"/>
      <c r="CJ21" s="274"/>
      <c r="CK21" s="274"/>
      <c r="CL21" s="274"/>
      <c r="CM21" s="274"/>
      <c r="CN21" s="274"/>
      <c r="CO21" s="274"/>
      <c r="CP21" s="274"/>
      <c r="CQ21" s="274"/>
      <c r="CR21" s="274"/>
      <c r="CS21" s="274"/>
      <c r="CT21" s="274"/>
      <c r="CU21" s="274"/>
      <c r="CV21" s="274"/>
      <c r="CW21" s="274"/>
      <c r="CX21" s="274"/>
      <c r="CY21" s="274"/>
      <c r="CZ21" s="274"/>
      <c r="DA21" s="274"/>
      <c r="DB21" s="274"/>
      <c r="DC21" s="274"/>
      <c r="DD21" s="274"/>
      <c r="DE21" s="274"/>
      <c r="DF21" s="274"/>
      <c r="DG21" s="274"/>
      <c r="DH21" s="274"/>
      <c r="DI21" s="274"/>
    </row>
    <row r="22" spans="1:113" customFormat="1" ht="16">
      <c r="A22" s="640" t="str">
        <f>A32</f>
        <v>PAYROLL</v>
      </c>
      <c r="B22" s="640"/>
      <c r="C22" s="640"/>
      <c r="D22" s="1195"/>
      <c r="E22" s="276" t="str">
        <f>Settings!$C$6</f>
        <v>USD</v>
      </c>
      <c r="F22" s="277">
        <f t="shared" ref="F22:AK22" si="0">F89</f>
        <v>11458.333333333336</v>
      </c>
      <c r="G22" s="1196">
        <f t="shared" si="0"/>
        <v>6875.0000000000009</v>
      </c>
      <c r="H22" s="1196">
        <f t="shared" si="0"/>
        <v>6875.0000000000009</v>
      </c>
      <c r="I22" s="1196">
        <f t="shared" si="0"/>
        <v>11458.333333333336</v>
      </c>
      <c r="J22" s="1196">
        <f t="shared" si="0"/>
        <v>11458.333333333336</v>
      </c>
      <c r="K22" s="1196">
        <f t="shared" si="0"/>
        <v>11458.333333333336</v>
      </c>
      <c r="L22" s="1196">
        <f t="shared" si="0"/>
        <v>13750.000000000004</v>
      </c>
      <c r="M22" s="1196">
        <f t="shared" si="0"/>
        <v>13750.000000000004</v>
      </c>
      <c r="N22" s="1196">
        <f t="shared" si="0"/>
        <v>13750.000000000004</v>
      </c>
      <c r="O22" s="1196">
        <f t="shared" si="0"/>
        <v>16041.666666666672</v>
      </c>
      <c r="P22" s="1196">
        <f t="shared" si="0"/>
        <v>16041.666666666672</v>
      </c>
      <c r="Q22" s="612">
        <f t="shared" si="0"/>
        <v>16041.666666666672</v>
      </c>
      <c r="R22" s="1196">
        <f t="shared" si="0"/>
        <v>22000.000000000007</v>
      </c>
      <c r="S22" s="1196">
        <f t="shared" si="0"/>
        <v>31304.166666666679</v>
      </c>
      <c r="T22" s="1196">
        <f t="shared" si="0"/>
        <v>31304.166666666679</v>
      </c>
      <c r="U22" s="1196">
        <f t="shared" si="0"/>
        <v>34970.833333333343</v>
      </c>
      <c r="V22" s="1196">
        <f t="shared" si="0"/>
        <v>34970.833333333343</v>
      </c>
      <c r="W22" s="1196">
        <f t="shared" si="0"/>
        <v>34970.833333333343</v>
      </c>
      <c r="X22" s="1196">
        <f t="shared" si="0"/>
        <v>34970.833333333343</v>
      </c>
      <c r="Y22" s="1196">
        <f t="shared" si="0"/>
        <v>34970.833333333343</v>
      </c>
      <c r="Z22" s="1196">
        <f t="shared" si="0"/>
        <v>34970.833333333343</v>
      </c>
      <c r="AA22" s="1196">
        <f t="shared" si="0"/>
        <v>34970.833333333343</v>
      </c>
      <c r="AB22" s="1196">
        <f t="shared" si="0"/>
        <v>34970.833333333343</v>
      </c>
      <c r="AC22" s="612">
        <f>AC89</f>
        <v>34970.833333333343</v>
      </c>
      <c r="AD22" s="1196">
        <f t="shared" si="0"/>
        <v>56054.166666666657</v>
      </c>
      <c r="AE22" s="1196">
        <f t="shared" si="0"/>
        <v>56195.791666666657</v>
      </c>
      <c r="AF22" s="1196">
        <f t="shared" si="0"/>
        <v>56195.791666666657</v>
      </c>
      <c r="AG22" s="1196">
        <f t="shared" si="0"/>
        <v>56195.791666666657</v>
      </c>
      <c r="AH22" s="1196">
        <f t="shared" si="0"/>
        <v>56195.791666666657</v>
      </c>
      <c r="AI22" s="1196">
        <f t="shared" si="0"/>
        <v>56195.791666666657</v>
      </c>
      <c r="AJ22" s="1196">
        <f t="shared" si="0"/>
        <v>67654.124999999985</v>
      </c>
      <c r="AK22" s="1196">
        <f t="shared" si="0"/>
        <v>67654.124999999985</v>
      </c>
      <c r="AL22" s="1196">
        <f t="shared" ref="AL22:BM22" si="1">AL89</f>
        <v>67654.124999999985</v>
      </c>
      <c r="AM22" s="1196">
        <f t="shared" si="1"/>
        <v>67654.124999999985</v>
      </c>
      <c r="AN22" s="1196">
        <f t="shared" si="1"/>
        <v>67654.124999999985</v>
      </c>
      <c r="AO22" s="612">
        <f t="shared" si="1"/>
        <v>67654.124999999985</v>
      </c>
      <c r="AP22" s="1196">
        <f t="shared" si="1"/>
        <v>95374.125</v>
      </c>
      <c r="AQ22" s="1196">
        <f t="shared" si="1"/>
        <v>95932.498749999999</v>
      </c>
      <c r="AR22" s="1196">
        <f t="shared" si="1"/>
        <v>95932.498749999999</v>
      </c>
      <c r="AS22" s="1196">
        <f t="shared" si="1"/>
        <v>95932.498749999999</v>
      </c>
      <c r="AT22" s="1196">
        <f t="shared" si="1"/>
        <v>95932.498749999999</v>
      </c>
      <c r="AU22" s="1196">
        <f t="shared" si="1"/>
        <v>95932.498749999999</v>
      </c>
      <c r="AV22" s="1196">
        <f t="shared" si="1"/>
        <v>95932.498749999999</v>
      </c>
      <c r="AW22" s="1196">
        <f t="shared" si="1"/>
        <v>95932.498749999999</v>
      </c>
      <c r="AX22" s="1196">
        <f t="shared" si="1"/>
        <v>95932.498749999999</v>
      </c>
      <c r="AY22" s="1196">
        <f t="shared" si="1"/>
        <v>106932.49875</v>
      </c>
      <c r="AZ22" s="1196">
        <f t="shared" si="1"/>
        <v>106932.49875</v>
      </c>
      <c r="BA22" s="612">
        <f t="shared" si="1"/>
        <v>106932.49875</v>
      </c>
      <c r="BB22" s="1196">
        <f t="shared" si="1"/>
        <v>117324.93208333336</v>
      </c>
      <c r="BC22" s="1196">
        <f t="shared" si="1"/>
        <v>119009.22371250002</v>
      </c>
      <c r="BD22" s="1196">
        <f t="shared" si="1"/>
        <v>119009.22371250002</v>
      </c>
      <c r="BE22" s="1196">
        <f t="shared" si="1"/>
        <v>119009.22371250002</v>
      </c>
      <c r="BF22" s="1196">
        <f t="shared" si="1"/>
        <v>119009.22371250002</v>
      </c>
      <c r="BG22" s="1196">
        <f t="shared" si="1"/>
        <v>119009.22371250002</v>
      </c>
      <c r="BH22" s="1196">
        <f t="shared" si="1"/>
        <v>133217.55704583338</v>
      </c>
      <c r="BI22" s="1196">
        <f t="shared" si="1"/>
        <v>133217.55704583338</v>
      </c>
      <c r="BJ22" s="1196">
        <f t="shared" si="1"/>
        <v>133217.55704583338</v>
      </c>
      <c r="BK22" s="1196">
        <f t="shared" si="1"/>
        <v>133217.55704583338</v>
      </c>
      <c r="BL22" s="1196">
        <f t="shared" si="1"/>
        <v>133217.55704583338</v>
      </c>
      <c r="BM22" s="612">
        <f t="shared" si="1"/>
        <v>133217.55704583338</v>
      </c>
      <c r="BN22" s="1196">
        <f t="shared" ref="BN22:DC22" si="2">BN89</f>
        <v>150494.26337916675</v>
      </c>
      <c r="BO22" s="1196">
        <f t="shared" si="2"/>
        <v>152343.66709054171</v>
      </c>
      <c r="BP22" s="1196">
        <f t="shared" si="2"/>
        <v>152343.66709054171</v>
      </c>
      <c r="BQ22" s="1196">
        <f t="shared" si="2"/>
        <v>155552.00042387506</v>
      </c>
      <c r="BR22" s="1196">
        <f t="shared" si="2"/>
        <v>155552.00042387506</v>
      </c>
      <c r="BS22" s="1196">
        <f t="shared" si="2"/>
        <v>155552.00042387506</v>
      </c>
      <c r="BT22" s="1196">
        <f t="shared" si="2"/>
        <v>160217.8337572084</v>
      </c>
      <c r="BU22" s="1196">
        <f t="shared" si="2"/>
        <v>160217.8337572084</v>
      </c>
      <c r="BV22" s="1196">
        <f t="shared" si="2"/>
        <v>157009.50042387506</v>
      </c>
      <c r="BW22" s="1196">
        <f t="shared" si="2"/>
        <v>157009.50042387506</v>
      </c>
      <c r="BX22" s="1196">
        <f t="shared" si="2"/>
        <v>157009.50042387506</v>
      </c>
      <c r="BY22" s="612">
        <f t="shared" si="2"/>
        <v>157009.50042387506</v>
      </c>
      <c r="BZ22" s="1196">
        <f t="shared" si="2"/>
        <v>161920.75794720836</v>
      </c>
      <c r="CA22" s="1196">
        <f t="shared" si="2"/>
        <v>163941.14376992465</v>
      </c>
      <c r="CB22" s="1196">
        <f t="shared" si="2"/>
        <v>163941.14376992465</v>
      </c>
      <c r="CC22" s="1196">
        <f t="shared" si="2"/>
        <v>163941.14376992465</v>
      </c>
      <c r="CD22" s="1196">
        <f t="shared" si="2"/>
        <v>163941.14376992465</v>
      </c>
      <c r="CE22" s="1196">
        <f t="shared" si="2"/>
        <v>163941.14376992465</v>
      </c>
      <c r="CF22" s="1196">
        <f t="shared" si="2"/>
        <v>164026.11876992465</v>
      </c>
      <c r="CG22" s="1196">
        <f t="shared" si="2"/>
        <v>164026.11876992465</v>
      </c>
      <c r="CH22" s="1196">
        <f t="shared" si="2"/>
        <v>164026.11876992465</v>
      </c>
      <c r="CI22" s="1196">
        <f t="shared" si="2"/>
        <v>164026.11876992465</v>
      </c>
      <c r="CJ22" s="1196">
        <f t="shared" si="2"/>
        <v>164026.11876992465</v>
      </c>
      <c r="CK22" s="1196">
        <f t="shared" si="2"/>
        <v>164026.11876992465</v>
      </c>
      <c r="CL22" s="1196">
        <f t="shared" si="2"/>
        <v>164363.88068562464</v>
      </c>
      <c r="CM22" s="1196">
        <f t="shared" si="2"/>
        <v>166465.09058302233</v>
      </c>
      <c r="CN22" s="1196">
        <f t="shared" si="2"/>
        <v>166465.09058302233</v>
      </c>
      <c r="CO22" s="1196">
        <f t="shared" si="2"/>
        <v>166465.09058302233</v>
      </c>
      <c r="CP22" s="1196">
        <f t="shared" si="2"/>
        <v>166465.09058302233</v>
      </c>
      <c r="CQ22" s="1196">
        <f t="shared" si="2"/>
        <v>166465.09058302233</v>
      </c>
      <c r="CR22" s="1196">
        <f t="shared" si="2"/>
        <v>166552.61483302232</v>
      </c>
      <c r="CS22" s="1196">
        <f t="shared" si="2"/>
        <v>166552.61483302232</v>
      </c>
      <c r="CT22" s="1196">
        <f t="shared" si="2"/>
        <v>166552.61483302232</v>
      </c>
      <c r="CU22" s="1196">
        <f t="shared" si="2"/>
        <v>166552.61483302232</v>
      </c>
      <c r="CV22" s="1196">
        <f t="shared" si="2"/>
        <v>166552.61483302232</v>
      </c>
      <c r="CW22" s="1196">
        <f t="shared" si="2"/>
        <v>166552.61483302232</v>
      </c>
      <c r="CX22" s="1196">
        <f t="shared" si="2"/>
        <v>166900.50960619334</v>
      </c>
      <c r="CY22" s="1196">
        <f t="shared" si="2"/>
        <v>169085.97892551305</v>
      </c>
      <c r="CZ22" s="1196">
        <f t="shared" si="2"/>
        <v>169085.97892551305</v>
      </c>
      <c r="DA22" s="1196">
        <f t="shared" si="2"/>
        <v>169085.97892551305</v>
      </c>
      <c r="DB22" s="1196">
        <f t="shared" si="2"/>
        <v>169085.97892551305</v>
      </c>
      <c r="DC22" s="1196">
        <f t="shared" si="2"/>
        <v>169085.97892551305</v>
      </c>
      <c r="DD22" s="1196">
        <f t="shared" ref="DD22:DI22" si="3">DD89</f>
        <v>169176.12890301304</v>
      </c>
      <c r="DE22" s="1196">
        <f t="shared" si="3"/>
        <v>169176.12890301304</v>
      </c>
      <c r="DF22" s="1196">
        <f t="shared" si="3"/>
        <v>169176.12890301304</v>
      </c>
      <c r="DG22" s="1196">
        <f t="shared" si="3"/>
        <v>169176.12890301304</v>
      </c>
      <c r="DH22" s="1196">
        <f t="shared" si="3"/>
        <v>169176.12890301304</v>
      </c>
      <c r="DI22" s="1196">
        <f t="shared" si="3"/>
        <v>169176.12890301304</v>
      </c>
    </row>
    <row r="23" spans="1:113" customFormat="1" ht="16">
      <c r="A23" s="640" t="str">
        <f>A163</f>
        <v>MARKETING &amp; GROWTH</v>
      </c>
      <c r="B23" s="640"/>
      <c r="C23" s="640"/>
      <c r="D23" s="1195"/>
      <c r="E23" s="276" t="str">
        <f>Settings!$C$6</f>
        <v>USD</v>
      </c>
      <c r="F23" s="277">
        <f t="shared" ref="F23:BM23" si="4">F209</f>
        <v>0</v>
      </c>
      <c r="G23" s="1196">
        <f t="shared" si="4"/>
        <v>0</v>
      </c>
      <c r="H23" s="1196">
        <f t="shared" si="4"/>
        <v>3000</v>
      </c>
      <c r="I23" s="1196">
        <f t="shared" si="4"/>
        <v>3000</v>
      </c>
      <c r="J23" s="1196">
        <f t="shared" si="4"/>
        <v>3000</v>
      </c>
      <c r="K23" s="1196">
        <f t="shared" si="4"/>
        <v>3000</v>
      </c>
      <c r="L23" s="1196">
        <f t="shared" si="4"/>
        <v>3000</v>
      </c>
      <c r="M23" s="1196">
        <f t="shared" si="4"/>
        <v>3000</v>
      </c>
      <c r="N23" s="1196">
        <f t="shared" si="4"/>
        <v>3000</v>
      </c>
      <c r="O23" s="1196">
        <f t="shared" si="4"/>
        <v>3000</v>
      </c>
      <c r="P23" s="1196">
        <f t="shared" si="4"/>
        <v>3000</v>
      </c>
      <c r="Q23" s="612">
        <f t="shared" si="4"/>
        <v>3000</v>
      </c>
      <c r="R23" s="1196">
        <f t="shared" si="4"/>
        <v>7500</v>
      </c>
      <c r="S23" s="1196">
        <f t="shared" si="4"/>
        <v>7500</v>
      </c>
      <c r="T23" s="1196">
        <f t="shared" si="4"/>
        <v>7500</v>
      </c>
      <c r="U23" s="1196">
        <f t="shared" si="4"/>
        <v>7500</v>
      </c>
      <c r="V23" s="1196">
        <f t="shared" si="4"/>
        <v>7500</v>
      </c>
      <c r="W23" s="1196">
        <f t="shared" si="4"/>
        <v>7500</v>
      </c>
      <c r="X23" s="1196">
        <f t="shared" si="4"/>
        <v>7500</v>
      </c>
      <c r="Y23" s="1196">
        <f t="shared" si="4"/>
        <v>7500</v>
      </c>
      <c r="Z23" s="1196">
        <f t="shared" si="4"/>
        <v>7500</v>
      </c>
      <c r="AA23" s="1196">
        <f t="shared" si="4"/>
        <v>7500</v>
      </c>
      <c r="AB23" s="1196">
        <f t="shared" si="4"/>
        <v>7500</v>
      </c>
      <c r="AC23" s="1196">
        <f>AC209</f>
        <v>7500</v>
      </c>
      <c r="AD23" s="1196">
        <f t="shared" si="4"/>
        <v>12500</v>
      </c>
      <c r="AE23" s="1196">
        <f t="shared" si="4"/>
        <v>12500</v>
      </c>
      <c r="AF23" s="1196">
        <f t="shared" si="4"/>
        <v>12500</v>
      </c>
      <c r="AG23" s="1196">
        <f t="shared" si="4"/>
        <v>12500</v>
      </c>
      <c r="AH23" s="1196">
        <f t="shared" si="4"/>
        <v>12500</v>
      </c>
      <c r="AI23" s="1196">
        <f t="shared" si="4"/>
        <v>12500</v>
      </c>
      <c r="AJ23" s="1196">
        <f t="shared" si="4"/>
        <v>12500</v>
      </c>
      <c r="AK23" s="1196">
        <f t="shared" si="4"/>
        <v>12500</v>
      </c>
      <c r="AL23" s="1196">
        <f t="shared" si="4"/>
        <v>12500</v>
      </c>
      <c r="AM23" s="1196">
        <f t="shared" si="4"/>
        <v>12500</v>
      </c>
      <c r="AN23" s="1196">
        <f t="shared" si="4"/>
        <v>12500</v>
      </c>
      <c r="AO23" s="1196">
        <f t="shared" si="4"/>
        <v>12500</v>
      </c>
      <c r="AP23" s="1196">
        <f t="shared" si="4"/>
        <v>20000</v>
      </c>
      <c r="AQ23" s="1196">
        <f t="shared" si="4"/>
        <v>20000</v>
      </c>
      <c r="AR23" s="1196">
        <f t="shared" si="4"/>
        <v>20000</v>
      </c>
      <c r="AS23" s="1196">
        <f t="shared" si="4"/>
        <v>20000</v>
      </c>
      <c r="AT23" s="1196">
        <f t="shared" si="4"/>
        <v>20000</v>
      </c>
      <c r="AU23" s="1196">
        <f t="shared" si="4"/>
        <v>20000</v>
      </c>
      <c r="AV23" s="1196">
        <f t="shared" si="4"/>
        <v>20000</v>
      </c>
      <c r="AW23" s="1196">
        <f t="shared" si="4"/>
        <v>20000</v>
      </c>
      <c r="AX23" s="1196">
        <f t="shared" si="4"/>
        <v>20000</v>
      </c>
      <c r="AY23" s="1196">
        <f t="shared" si="4"/>
        <v>20000</v>
      </c>
      <c r="AZ23" s="1196">
        <f t="shared" si="4"/>
        <v>20000</v>
      </c>
      <c r="BA23" s="1196">
        <f t="shared" si="4"/>
        <v>20000</v>
      </c>
      <c r="BB23" s="1196">
        <f t="shared" si="4"/>
        <v>30000</v>
      </c>
      <c r="BC23" s="1196">
        <f t="shared" si="4"/>
        <v>30000</v>
      </c>
      <c r="BD23" s="1196">
        <f t="shared" si="4"/>
        <v>30000</v>
      </c>
      <c r="BE23" s="1196">
        <f t="shared" si="4"/>
        <v>30000</v>
      </c>
      <c r="BF23" s="1196">
        <f t="shared" si="4"/>
        <v>30000</v>
      </c>
      <c r="BG23" s="1196">
        <f t="shared" si="4"/>
        <v>30000</v>
      </c>
      <c r="BH23" s="1196">
        <f t="shared" si="4"/>
        <v>30000</v>
      </c>
      <c r="BI23" s="1196">
        <f t="shared" si="4"/>
        <v>30000</v>
      </c>
      <c r="BJ23" s="1196">
        <f t="shared" si="4"/>
        <v>30000</v>
      </c>
      <c r="BK23" s="1196">
        <f t="shared" si="4"/>
        <v>30000</v>
      </c>
      <c r="BL23" s="1196">
        <f t="shared" si="4"/>
        <v>30000</v>
      </c>
      <c r="BM23" s="1196">
        <f t="shared" si="4"/>
        <v>30000</v>
      </c>
      <c r="BN23" s="1196">
        <f t="shared" ref="BN23:DC23" si="5">BN209</f>
        <v>40000</v>
      </c>
      <c r="BO23" s="1196">
        <f t="shared" si="5"/>
        <v>40000</v>
      </c>
      <c r="BP23" s="1196">
        <f t="shared" si="5"/>
        <v>40000</v>
      </c>
      <c r="BQ23" s="1196">
        <f t="shared" si="5"/>
        <v>40000</v>
      </c>
      <c r="BR23" s="1196">
        <f t="shared" si="5"/>
        <v>40000</v>
      </c>
      <c r="BS23" s="1196">
        <f t="shared" si="5"/>
        <v>40000</v>
      </c>
      <c r="BT23" s="1196">
        <f t="shared" si="5"/>
        <v>40000</v>
      </c>
      <c r="BU23" s="1196">
        <f t="shared" si="5"/>
        <v>40000</v>
      </c>
      <c r="BV23" s="1196">
        <f t="shared" si="5"/>
        <v>40000</v>
      </c>
      <c r="BW23" s="1196">
        <f t="shared" si="5"/>
        <v>40000</v>
      </c>
      <c r="BX23" s="1196">
        <f t="shared" si="5"/>
        <v>40000</v>
      </c>
      <c r="BY23" s="1196">
        <f t="shared" si="5"/>
        <v>40000</v>
      </c>
      <c r="BZ23" s="1196">
        <f t="shared" si="5"/>
        <v>40000</v>
      </c>
      <c r="CA23" s="1196">
        <f t="shared" si="5"/>
        <v>40000</v>
      </c>
      <c r="CB23" s="1196">
        <f t="shared" si="5"/>
        <v>40000</v>
      </c>
      <c r="CC23" s="1196">
        <f t="shared" si="5"/>
        <v>40000</v>
      </c>
      <c r="CD23" s="1196">
        <f t="shared" si="5"/>
        <v>40000</v>
      </c>
      <c r="CE23" s="1196">
        <f t="shared" si="5"/>
        <v>40000</v>
      </c>
      <c r="CF23" s="1196">
        <f t="shared" si="5"/>
        <v>40000</v>
      </c>
      <c r="CG23" s="1196">
        <f t="shared" si="5"/>
        <v>40000</v>
      </c>
      <c r="CH23" s="1196">
        <f t="shared" si="5"/>
        <v>40000</v>
      </c>
      <c r="CI23" s="1196">
        <f t="shared" si="5"/>
        <v>40000</v>
      </c>
      <c r="CJ23" s="1196">
        <f t="shared" si="5"/>
        <v>40000</v>
      </c>
      <c r="CK23" s="1196">
        <f t="shared" si="5"/>
        <v>40000</v>
      </c>
      <c r="CL23" s="1196">
        <f t="shared" si="5"/>
        <v>40000</v>
      </c>
      <c r="CM23" s="1196">
        <f t="shared" si="5"/>
        <v>40000</v>
      </c>
      <c r="CN23" s="1196">
        <f t="shared" si="5"/>
        <v>40000</v>
      </c>
      <c r="CO23" s="1196">
        <f t="shared" si="5"/>
        <v>40000</v>
      </c>
      <c r="CP23" s="1196">
        <f t="shared" si="5"/>
        <v>40000</v>
      </c>
      <c r="CQ23" s="1196">
        <f t="shared" si="5"/>
        <v>40000</v>
      </c>
      <c r="CR23" s="1196">
        <f t="shared" si="5"/>
        <v>40000</v>
      </c>
      <c r="CS23" s="1196">
        <f t="shared" si="5"/>
        <v>40000</v>
      </c>
      <c r="CT23" s="1196">
        <f t="shared" si="5"/>
        <v>40000</v>
      </c>
      <c r="CU23" s="1196">
        <f t="shared" si="5"/>
        <v>40000</v>
      </c>
      <c r="CV23" s="1196">
        <f t="shared" si="5"/>
        <v>40000</v>
      </c>
      <c r="CW23" s="1196">
        <f t="shared" si="5"/>
        <v>40000</v>
      </c>
      <c r="CX23" s="1196">
        <f t="shared" si="5"/>
        <v>40000</v>
      </c>
      <c r="CY23" s="1196">
        <f t="shared" si="5"/>
        <v>40000</v>
      </c>
      <c r="CZ23" s="1196">
        <f t="shared" si="5"/>
        <v>40000</v>
      </c>
      <c r="DA23" s="1196">
        <f t="shared" si="5"/>
        <v>40000</v>
      </c>
      <c r="DB23" s="1196">
        <f t="shared" si="5"/>
        <v>40000</v>
      </c>
      <c r="DC23" s="1196">
        <f t="shared" si="5"/>
        <v>40000</v>
      </c>
      <c r="DD23" s="1196">
        <f t="shared" ref="DD23:DI23" si="6">DD209</f>
        <v>40000</v>
      </c>
      <c r="DE23" s="1196">
        <f t="shared" si="6"/>
        <v>40000</v>
      </c>
      <c r="DF23" s="1196">
        <f t="shared" si="6"/>
        <v>40000</v>
      </c>
      <c r="DG23" s="1196">
        <f t="shared" si="6"/>
        <v>40000</v>
      </c>
      <c r="DH23" s="1196">
        <f t="shared" si="6"/>
        <v>40000</v>
      </c>
      <c r="DI23" s="1196">
        <f t="shared" si="6"/>
        <v>40000</v>
      </c>
    </row>
    <row r="24" spans="1:113" customFormat="1" ht="16">
      <c r="A24" s="640" t="str">
        <f>A215</f>
        <v>LEGAL, ADVISORY, PROF. SERVICES</v>
      </c>
      <c r="B24" s="640"/>
      <c r="C24" s="640"/>
      <c r="D24" s="1195"/>
      <c r="E24" s="276" t="str">
        <f>Settings!$C$6</f>
        <v>USD</v>
      </c>
      <c r="F24" s="277">
        <f t="shared" ref="F24:BM24" si="7">F229</f>
        <v>0</v>
      </c>
      <c r="G24" s="1196">
        <f t="shared" si="7"/>
        <v>0</v>
      </c>
      <c r="H24" s="1196">
        <f t="shared" si="7"/>
        <v>0</v>
      </c>
      <c r="I24" s="1196">
        <f t="shared" si="7"/>
        <v>1500</v>
      </c>
      <c r="J24" s="1196">
        <f t="shared" si="7"/>
        <v>1500</v>
      </c>
      <c r="K24" s="1196">
        <f t="shared" si="7"/>
        <v>1500</v>
      </c>
      <c r="L24" s="1196">
        <f t="shared" si="7"/>
        <v>1500</v>
      </c>
      <c r="M24" s="1196">
        <f t="shared" si="7"/>
        <v>1500</v>
      </c>
      <c r="N24" s="1196">
        <f t="shared" si="7"/>
        <v>1500</v>
      </c>
      <c r="O24" s="1196">
        <f t="shared" si="7"/>
        <v>1500</v>
      </c>
      <c r="P24" s="1196">
        <f t="shared" si="7"/>
        <v>1500</v>
      </c>
      <c r="Q24" s="612">
        <f t="shared" si="7"/>
        <v>4000</v>
      </c>
      <c r="R24" s="1196">
        <v>5000</v>
      </c>
      <c r="S24" s="1196">
        <f t="shared" si="7"/>
        <v>1500</v>
      </c>
      <c r="T24" s="1196">
        <f t="shared" si="7"/>
        <v>1500</v>
      </c>
      <c r="U24" s="1196">
        <f t="shared" si="7"/>
        <v>1500</v>
      </c>
      <c r="V24" s="1196">
        <f t="shared" si="7"/>
        <v>1500</v>
      </c>
      <c r="W24" s="1196">
        <f t="shared" si="7"/>
        <v>51500</v>
      </c>
      <c r="X24" s="1196">
        <f t="shared" si="7"/>
        <v>1500</v>
      </c>
      <c r="Y24" s="1196">
        <f t="shared" si="7"/>
        <v>1500</v>
      </c>
      <c r="Z24" s="1196">
        <f t="shared" si="7"/>
        <v>1500</v>
      </c>
      <c r="AA24" s="1196">
        <f t="shared" si="7"/>
        <v>1500</v>
      </c>
      <c r="AB24" s="1196">
        <f t="shared" si="7"/>
        <v>1500</v>
      </c>
      <c r="AC24" s="612">
        <f t="shared" si="7"/>
        <v>4000</v>
      </c>
      <c r="AD24" s="1196">
        <f t="shared" si="7"/>
        <v>2250</v>
      </c>
      <c r="AE24" s="1196">
        <f t="shared" si="7"/>
        <v>2250</v>
      </c>
      <c r="AF24" s="1196">
        <f t="shared" si="7"/>
        <v>2250</v>
      </c>
      <c r="AG24" s="1196">
        <f t="shared" si="7"/>
        <v>2250</v>
      </c>
      <c r="AH24" s="1196">
        <f t="shared" si="7"/>
        <v>2250</v>
      </c>
      <c r="AI24" s="1196">
        <f t="shared" si="7"/>
        <v>2250</v>
      </c>
      <c r="AJ24" s="1196">
        <f t="shared" si="7"/>
        <v>2250</v>
      </c>
      <c r="AK24" s="1196">
        <f t="shared" si="7"/>
        <v>2250</v>
      </c>
      <c r="AL24" s="1196">
        <f t="shared" si="7"/>
        <v>2250</v>
      </c>
      <c r="AM24" s="1196">
        <f t="shared" si="7"/>
        <v>2250</v>
      </c>
      <c r="AN24" s="1196">
        <f t="shared" si="7"/>
        <v>2250</v>
      </c>
      <c r="AO24" s="612">
        <f t="shared" si="7"/>
        <v>6250</v>
      </c>
      <c r="AP24" s="1196">
        <f t="shared" si="7"/>
        <v>3000</v>
      </c>
      <c r="AQ24" s="1196">
        <f t="shared" si="7"/>
        <v>3000</v>
      </c>
      <c r="AR24" s="1196">
        <f t="shared" si="7"/>
        <v>3000</v>
      </c>
      <c r="AS24" s="1196">
        <f t="shared" si="7"/>
        <v>3000</v>
      </c>
      <c r="AT24" s="1196">
        <f t="shared" si="7"/>
        <v>3000</v>
      </c>
      <c r="AU24" s="1196">
        <f t="shared" si="7"/>
        <v>3000</v>
      </c>
      <c r="AV24" s="1196">
        <f t="shared" si="7"/>
        <v>3000</v>
      </c>
      <c r="AW24" s="1196">
        <f t="shared" si="7"/>
        <v>3000</v>
      </c>
      <c r="AX24" s="1196">
        <f t="shared" si="7"/>
        <v>3000</v>
      </c>
      <c r="AY24" s="1196">
        <f t="shared" si="7"/>
        <v>3000</v>
      </c>
      <c r="AZ24" s="1196">
        <f t="shared" si="7"/>
        <v>3000</v>
      </c>
      <c r="BA24" s="612">
        <f t="shared" si="7"/>
        <v>7000</v>
      </c>
      <c r="BB24" s="1196">
        <f t="shared" si="7"/>
        <v>3000</v>
      </c>
      <c r="BC24" s="1196">
        <f t="shared" si="7"/>
        <v>3000</v>
      </c>
      <c r="BD24" s="1196">
        <f t="shared" si="7"/>
        <v>3000</v>
      </c>
      <c r="BE24" s="1196">
        <f t="shared" si="7"/>
        <v>3000</v>
      </c>
      <c r="BF24" s="1196">
        <f t="shared" si="7"/>
        <v>3000</v>
      </c>
      <c r="BG24" s="1196">
        <f t="shared" si="7"/>
        <v>3000</v>
      </c>
      <c r="BH24" s="1196">
        <f t="shared" si="7"/>
        <v>3000</v>
      </c>
      <c r="BI24" s="1196">
        <f t="shared" si="7"/>
        <v>3000</v>
      </c>
      <c r="BJ24" s="1196">
        <f t="shared" si="7"/>
        <v>3000</v>
      </c>
      <c r="BK24" s="1196">
        <f t="shared" si="7"/>
        <v>3000</v>
      </c>
      <c r="BL24" s="1196">
        <f t="shared" si="7"/>
        <v>3000</v>
      </c>
      <c r="BM24" s="612">
        <f t="shared" si="7"/>
        <v>7000</v>
      </c>
      <c r="BN24" s="1196">
        <f t="shared" ref="BN24:DC24" si="8">BN229</f>
        <v>3000</v>
      </c>
      <c r="BO24" s="1196">
        <f t="shared" si="8"/>
        <v>3000</v>
      </c>
      <c r="BP24" s="1196">
        <f t="shared" si="8"/>
        <v>3000</v>
      </c>
      <c r="BQ24" s="1196">
        <f t="shared" si="8"/>
        <v>3000</v>
      </c>
      <c r="BR24" s="1196">
        <f t="shared" si="8"/>
        <v>3000</v>
      </c>
      <c r="BS24" s="1196">
        <f t="shared" si="8"/>
        <v>3000</v>
      </c>
      <c r="BT24" s="1196">
        <f t="shared" si="8"/>
        <v>3000</v>
      </c>
      <c r="BU24" s="1196">
        <f t="shared" si="8"/>
        <v>3000</v>
      </c>
      <c r="BV24" s="1196">
        <f t="shared" si="8"/>
        <v>3000</v>
      </c>
      <c r="BW24" s="1196">
        <f t="shared" si="8"/>
        <v>3000</v>
      </c>
      <c r="BX24" s="1196">
        <f t="shared" si="8"/>
        <v>3000</v>
      </c>
      <c r="BY24" s="612">
        <f t="shared" si="8"/>
        <v>7000</v>
      </c>
      <c r="BZ24" s="1196">
        <f t="shared" si="8"/>
        <v>3000</v>
      </c>
      <c r="CA24" s="1196">
        <f t="shared" si="8"/>
        <v>3000</v>
      </c>
      <c r="CB24" s="1196">
        <f t="shared" si="8"/>
        <v>3000</v>
      </c>
      <c r="CC24" s="1196">
        <f t="shared" si="8"/>
        <v>3000</v>
      </c>
      <c r="CD24" s="1196">
        <f t="shared" si="8"/>
        <v>3000</v>
      </c>
      <c r="CE24" s="1196">
        <f t="shared" si="8"/>
        <v>3000</v>
      </c>
      <c r="CF24" s="1196">
        <f t="shared" si="8"/>
        <v>3000</v>
      </c>
      <c r="CG24" s="1196">
        <f t="shared" si="8"/>
        <v>3000</v>
      </c>
      <c r="CH24" s="1196">
        <f t="shared" si="8"/>
        <v>3000</v>
      </c>
      <c r="CI24" s="1196">
        <f t="shared" si="8"/>
        <v>3000</v>
      </c>
      <c r="CJ24" s="1196">
        <f t="shared" si="8"/>
        <v>3000</v>
      </c>
      <c r="CK24" s="1196">
        <f t="shared" si="8"/>
        <v>7000</v>
      </c>
      <c r="CL24" s="1196">
        <f t="shared" si="8"/>
        <v>3000</v>
      </c>
      <c r="CM24" s="1196">
        <f t="shared" si="8"/>
        <v>3000</v>
      </c>
      <c r="CN24" s="1196">
        <f t="shared" si="8"/>
        <v>3000</v>
      </c>
      <c r="CO24" s="1196">
        <f t="shared" si="8"/>
        <v>3000</v>
      </c>
      <c r="CP24" s="1196">
        <f t="shared" si="8"/>
        <v>3000</v>
      </c>
      <c r="CQ24" s="1196">
        <f t="shared" si="8"/>
        <v>3000</v>
      </c>
      <c r="CR24" s="1196">
        <f t="shared" si="8"/>
        <v>3000</v>
      </c>
      <c r="CS24" s="1196">
        <f t="shared" si="8"/>
        <v>3000</v>
      </c>
      <c r="CT24" s="1196">
        <f t="shared" si="8"/>
        <v>3000</v>
      </c>
      <c r="CU24" s="1196">
        <f t="shared" si="8"/>
        <v>3000</v>
      </c>
      <c r="CV24" s="1196">
        <f t="shared" si="8"/>
        <v>3000</v>
      </c>
      <c r="CW24" s="1196">
        <f t="shared" si="8"/>
        <v>7000</v>
      </c>
      <c r="CX24" s="1196">
        <f t="shared" si="8"/>
        <v>3000</v>
      </c>
      <c r="CY24" s="1196">
        <f t="shared" si="8"/>
        <v>3000</v>
      </c>
      <c r="CZ24" s="1196">
        <f t="shared" si="8"/>
        <v>3000</v>
      </c>
      <c r="DA24" s="1196">
        <f t="shared" si="8"/>
        <v>3000</v>
      </c>
      <c r="DB24" s="1196">
        <f t="shared" si="8"/>
        <v>3000</v>
      </c>
      <c r="DC24" s="1196">
        <f t="shared" si="8"/>
        <v>3000</v>
      </c>
      <c r="DD24" s="1196">
        <f t="shared" ref="DD24:DI24" si="9">DD229</f>
        <v>3000</v>
      </c>
      <c r="DE24" s="1196">
        <f t="shared" si="9"/>
        <v>3000</v>
      </c>
      <c r="DF24" s="1196">
        <f t="shared" si="9"/>
        <v>3000</v>
      </c>
      <c r="DG24" s="1196">
        <f t="shared" si="9"/>
        <v>3000</v>
      </c>
      <c r="DH24" s="1196">
        <f t="shared" si="9"/>
        <v>3000</v>
      </c>
      <c r="DI24" s="1196">
        <f t="shared" si="9"/>
        <v>7000</v>
      </c>
    </row>
    <row r="25" spans="1:113" customFormat="1" ht="16">
      <c r="A25" s="640" t="str">
        <f>A235</f>
        <v>WFA Stipend</v>
      </c>
      <c r="B25" s="640"/>
      <c r="C25" s="640"/>
      <c r="D25" s="1195"/>
      <c r="E25" s="276" t="str">
        <f>Settings!$C$6</f>
        <v>USD</v>
      </c>
      <c r="F25" s="277">
        <f t="shared" ref="F25:BM25" si="10">F239</f>
        <v>9000</v>
      </c>
      <c r="G25" s="1196">
        <f>G239</f>
        <v>0</v>
      </c>
      <c r="H25" s="1196">
        <f t="shared" si="10"/>
        <v>0</v>
      </c>
      <c r="I25" s="1196">
        <f t="shared" si="10"/>
        <v>6000</v>
      </c>
      <c r="J25" s="1196">
        <f t="shared" si="10"/>
        <v>0</v>
      </c>
      <c r="K25" s="1196">
        <f t="shared" si="10"/>
        <v>0</v>
      </c>
      <c r="L25" s="1196">
        <f t="shared" si="10"/>
        <v>3000</v>
      </c>
      <c r="M25" s="1196">
        <f t="shared" si="10"/>
        <v>0</v>
      </c>
      <c r="N25" s="1196">
        <f t="shared" si="10"/>
        <v>0</v>
      </c>
      <c r="O25" s="1196">
        <f t="shared" si="10"/>
        <v>3000</v>
      </c>
      <c r="P25" s="1196">
        <f t="shared" si="10"/>
        <v>0</v>
      </c>
      <c r="Q25" s="612">
        <f t="shared" si="10"/>
        <v>0</v>
      </c>
      <c r="R25" s="1196">
        <f t="shared" si="10"/>
        <v>6000</v>
      </c>
      <c r="S25" s="1196">
        <f t="shared" si="10"/>
        <v>12000</v>
      </c>
      <c r="T25" s="1196">
        <f t="shared" si="10"/>
        <v>0</v>
      </c>
      <c r="U25" s="1196">
        <f t="shared" si="10"/>
        <v>3000</v>
      </c>
      <c r="V25" s="1196">
        <f t="shared" si="10"/>
        <v>0</v>
      </c>
      <c r="W25" s="1196">
        <f t="shared" si="10"/>
        <v>0</v>
      </c>
      <c r="X25" s="1196">
        <f t="shared" si="10"/>
        <v>0</v>
      </c>
      <c r="Y25" s="1196">
        <f t="shared" si="10"/>
        <v>0</v>
      </c>
      <c r="Z25" s="1196">
        <f t="shared" si="10"/>
        <v>0</v>
      </c>
      <c r="AA25" s="1196">
        <f t="shared" si="10"/>
        <v>0</v>
      </c>
      <c r="AB25" s="1196">
        <f t="shared" si="10"/>
        <v>0</v>
      </c>
      <c r="AC25" s="612">
        <f t="shared" si="10"/>
        <v>0</v>
      </c>
      <c r="AD25" s="1196">
        <f t="shared" si="10"/>
        <v>27000</v>
      </c>
      <c r="AE25" s="1196">
        <f t="shared" si="10"/>
        <v>0</v>
      </c>
      <c r="AF25" s="1196">
        <f t="shared" si="10"/>
        <v>0</v>
      </c>
      <c r="AG25" s="1196">
        <f t="shared" si="10"/>
        <v>0</v>
      </c>
      <c r="AH25" s="1196">
        <f t="shared" si="10"/>
        <v>0</v>
      </c>
      <c r="AI25" s="1196">
        <f t="shared" si="10"/>
        <v>0</v>
      </c>
      <c r="AJ25" s="1196">
        <f t="shared" si="10"/>
        <v>15000</v>
      </c>
      <c r="AK25" s="1196">
        <f t="shared" si="10"/>
        <v>0</v>
      </c>
      <c r="AL25" s="1196">
        <f t="shared" si="10"/>
        <v>0</v>
      </c>
      <c r="AM25" s="1196">
        <f t="shared" si="10"/>
        <v>0</v>
      </c>
      <c r="AN25" s="1196">
        <f t="shared" si="10"/>
        <v>0</v>
      </c>
      <c r="AO25" s="612">
        <f t="shared" si="10"/>
        <v>0</v>
      </c>
      <c r="AP25" s="1196">
        <f t="shared" si="10"/>
        <v>21000</v>
      </c>
      <c r="AQ25" s="1196">
        <f t="shared" si="10"/>
        <v>0</v>
      </c>
      <c r="AR25" s="1196">
        <f t="shared" si="10"/>
        <v>0</v>
      </c>
      <c r="AS25" s="1196">
        <f t="shared" si="10"/>
        <v>0</v>
      </c>
      <c r="AT25" s="1196">
        <f t="shared" si="10"/>
        <v>0</v>
      </c>
      <c r="AU25" s="1196">
        <f t="shared" si="10"/>
        <v>0</v>
      </c>
      <c r="AV25" s="1196">
        <f t="shared" si="10"/>
        <v>0</v>
      </c>
      <c r="AW25" s="1196">
        <f t="shared" si="10"/>
        <v>0</v>
      </c>
      <c r="AX25" s="1196">
        <f t="shared" si="10"/>
        <v>0</v>
      </c>
      <c r="AY25" s="1196">
        <f t="shared" si="10"/>
        <v>6000</v>
      </c>
      <c r="AZ25" s="1196">
        <f t="shared" si="10"/>
        <v>0</v>
      </c>
      <c r="BA25" s="612">
        <f t="shared" si="10"/>
        <v>0</v>
      </c>
      <c r="BB25" s="1196">
        <f t="shared" si="10"/>
        <v>6000</v>
      </c>
      <c r="BC25" s="1196">
        <f t="shared" si="10"/>
        <v>0</v>
      </c>
      <c r="BD25" s="1196">
        <f t="shared" si="10"/>
        <v>0</v>
      </c>
      <c r="BE25" s="1196">
        <f t="shared" si="10"/>
        <v>0</v>
      </c>
      <c r="BF25" s="1196">
        <f t="shared" si="10"/>
        <v>0</v>
      </c>
      <c r="BG25" s="1196">
        <f t="shared" si="10"/>
        <v>0</v>
      </c>
      <c r="BH25" s="1196">
        <f t="shared" si="10"/>
        <v>9000</v>
      </c>
      <c r="BI25" s="1196">
        <f t="shared" si="10"/>
        <v>0</v>
      </c>
      <c r="BJ25" s="1196">
        <f t="shared" si="10"/>
        <v>0</v>
      </c>
      <c r="BK25" s="1196">
        <f t="shared" si="10"/>
        <v>0</v>
      </c>
      <c r="BL25" s="1196">
        <f t="shared" si="10"/>
        <v>0</v>
      </c>
      <c r="BM25" s="612">
        <f t="shared" si="10"/>
        <v>0</v>
      </c>
      <c r="BN25" s="1196">
        <f t="shared" ref="BN25:DC25" si="11">BN239</f>
        <v>9000</v>
      </c>
      <c r="BO25" s="1196">
        <f t="shared" si="11"/>
        <v>0</v>
      </c>
      <c r="BP25" s="1196">
        <f t="shared" si="11"/>
        <v>0</v>
      </c>
      <c r="BQ25" s="1196">
        <f t="shared" si="11"/>
        <v>3000</v>
      </c>
      <c r="BR25" s="1196">
        <f t="shared" si="11"/>
        <v>0</v>
      </c>
      <c r="BS25" s="1196">
        <f t="shared" si="11"/>
        <v>0</v>
      </c>
      <c r="BT25" s="1196">
        <f t="shared" si="11"/>
        <v>3000</v>
      </c>
      <c r="BU25" s="1196">
        <f t="shared" si="11"/>
        <v>0</v>
      </c>
      <c r="BV25" s="1196">
        <f t="shared" si="11"/>
        <v>-3000</v>
      </c>
      <c r="BW25" s="1196">
        <f t="shared" si="11"/>
        <v>0</v>
      </c>
      <c r="BX25" s="1196">
        <f t="shared" si="11"/>
        <v>0</v>
      </c>
      <c r="BY25" s="612">
        <f t="shared" si="11"/>
        <v>0</v>
      </c>
      <c r="BZ25" s="1196">
        <f t="shared" si="11"/>
        <v>12000</v>
      </c>
      <c r="CA25" s="1196">
        <f t="shared" si="11"/>
        <v>0</v>
      </c>
      <c r="CB25" s="1196">
        <f t="shared" si="11"/>
        <v>0</v>
      </c>
      <c r="CC25" s="1196">
        <f t="shared" si="11"/>
        <v>0</v>
      </c>
      <c r="CD25" s="1196">
        <f t="shared" si="11"/>
        <v>0</v>
      </c>
      <c r="CE25" s="1196">
        <f t="shared" si="11"/>
        <v>0</v>
      </c>
      <c r="CF25" s="1196">
        <f t="shared" si="11"/>
        <v>0</v>
      </c>
      <c r="CG25" s="1196">
        <f t="shared" si="11"/>
        <v>0</v>
      </c>
      <c r="CH25" s="1196">
        <f t="shared" si="11"/>
        <v>0</v>
      </c>
      <c r="CI25" s="1196">
        <f t="shared" si="11"/>
        <v>0</v>
      </c>
      <c r="CJ25" s="1196">
        <f t="shared" si="11"/>
        <v>0</v>
      </c>
      <c r="CK25" s="1196">
        <f t="shared" si="11"/>
        <v>0</v>
      </c>
      <c r="CL25" s="1196">
        <f t="shared" si="11"/>
        <v>0</v>
      </c>
      <c r="CM25" s="1196">
        <f t="shared" si="11"/>
        <v>0</v>
      </c>
      <c r="CN25" s="1196">
        <f t="shared" si="11"/>
        <v>0</v>
      </c>
      <c r="CO25" s="1196">
        <f t="shared" si="11"/>
        <v>0</v>
      </c>
      <c r="CP25" s="1196">
        <f t="shared" si="11"/>
        <v>0</v>
      </c>
      <c r="CQ25" s="1196">
        <f t="shared" si="11"/>
        <v>0</v>
      </c>
      <c r="CR25" s="1196">
        <f t="shared" si="11"/>
        <v>0</v>
      </c>
      <c r="CS25" s="1196">
        <f t="shared" si="11"/>
        <v>0</v>
      </c>
      <c r="CT25" s="1196">
        <f t="shared" si="11"/>
        <v>0</v>
      </c>
      <c r="CU25" s="1196">
        <f t="shared" si="11"/>
        <v>0</v>
      </c>
      <c r="CV25" s="1196">
        <f t="shared" si="11"/>
        <v>0</v>
      </c>
      <c r="CW25" s="1196">
        <f t="shared" si="11"/>
        <v>0</v>
      </c>
      <c r="CX25" s="1196">
        <f t="shared" si="11"/>
        <v>0</v>
      </c>
      <c r="CY25" s="1196">
        <f t="shared" si="11"/>
        <v>0</v>
      </c>
      <c r="CZ25" s="1196">
        <f t="shared" si="11"/>
        <v>0</v>
      </c>
      <c r="DA25" s="1196">
        <f t="shared" si="11"/>
        <v>0</v>
      </c>
      <c r="DB25" s="1196">
        <f t="shared" si="11"/>
        <v>0</v>
      </c>
      <c r="DC25" s="1196">
        <f t="shared" si="11"/>
        <v>0</v>
      </c>
      <c r="DD25" s="1196">
        <f t="shared" ref="DD25:DI25" si="12">DD239</f>
        <v>0</v>
      </c>
      <c r="DE25" s="1196">
        <f t="shared" si="12"/>
        <v>0</v>
      </c>
      <c r="DF25" s="1196">
        <f t="shared" si="12"/>
        <v>0</v>
      </c>
      <c r="DG25" s="1196">
        <f t="shared" si="12"/>
        <v>0</v>
      </c>
      <c r="DH25" s="1196">
        <f t="shared" si="12"/>
        <v>0</v>
      </c>
      <c r="DI25" s="1196">
        <f t="shared" si="12"/>
        <v>0</v>
      </c>
    </row>
    <row r="26" spans="1:113" customFormat="1" ht="16">
      <c r="A26" s="640" t="str">
        <f>A245</f>
        <v>TECH SUPPORT &amp; SERVICES</v>
      </c>
      <c r="B26" s="640"/>
      <c r="C26" s="640"/>
      <c r="D26" s="1195"/>
      <c r="E26" s="276" t="str">
        <f>Settings!$C$6</f>
        <v>USD</v>
      </c>
      <c r="F26" s="277">
        <f t="shared" ref="F26:BM26" si="13">F266</f>
        <v>0</v>
      </c>
      <c r="G26" s="1196">
        <f t="shared" si="13"/>
        <v>0</v>
      </c>
      <c r="H26" s="1196">
        <f t="shared" si="13"/>
        <v>0</v>
      </c>
      <c r="I26" s="1196">
        <f t="shared" si="13"/>
        <v>0</v>
      </c>
      <c r="J26" s="1196">
        <f t="shared" si="13"/>
        <v>0</v>
      </c>
      <c r="K26" s="1196">
        <f t="shared" si="13"/>
        <v>221.25</v>
      </c>
      <c r="L26" s="1196">
        <f t="shared" si="13"/>
        <v>250.5</v>
      </c>
      <c r="M26" s="1196">
        <f t="shared" si="13"/>
        <v>250.5</v>
      </c>
      <c r="N26" s="1196">
        <f t="shared" si="13"/>
        <v>250.5</v>
      </c>
      <c r="O26" s="1196">
        <f t="shared" si="13"/>
        <v>279.75</v>
      </c>
      <c r="P26" s="1196">
        <f t="shared" si="13"/>
        <v>279.75</v>
      </c>
      <c r="Q26" s="612">
        <f t="shared" si="13"/>
        <v>279.75</v>
      </c>
      <c r="R26" s="1196">
        <f t="shared" si="13"/>
        <v>338.25</v>
      </c>
      <c r="S26" s="1196">
        <f t="shared" si="13"/>
        <v>455.25</v>
      </c>
      <c r="T26" s="1196">
        <f t="shared" si="13"/>
        <v>455.25</v>
      </c>
      <c r="U26" s="1196">
        <f t="shared" si="13"/>
        <v>484.5</v>
      </c>
      <c r="V26" s="1196">
        <f t="shared" si="13"/>
        <v>484.5</v>
      </c>
      <c r="W26" s="1196">
        <f t="shared" si="13"/>
        <v>484.5</v>
      </c>
      <c r="X26" s="1196">
        <f t="shared" si="13"/>
        <v>484.5</v>
      </c>
      <c r="Y26" s="1196">
        <f t="shared" si="13"/>
        <v>484.5</v>
      </c>
      <c r="Z26" s="1196">
        <f t="shared" si="13"/>
        <v>484.5</v>
      </c>
      <c r="AA26" s="1196">
        <f t="shared" si="13"/>
        <v>484.5</v>
      </c>
      <c r="AB26" s="1196">
        <f t="shared" si="13"/>
        <v>484.5</v>
      </c>
      <c r="AC26" s="612">
        <f t="shared" si="13"/>
        <v>484.5</v>
      </c>
      <c r="AD26" s="1196">
        <f t="shared" si="13"/>
        <v>747.75</v>
      </c>
      <c r="AE26" s="1196">
        <f t="shared" si="13"/>
        <v>747.75</v>
      </c>
      <c r="AF26" s="1196">
        <f t="shared" si="13"/>
        <v>747.75</v>
      </c>
      <c r="AG26" s="1196">
        <f t="shared" si="13"/>
        <v>747.75</v>
      </c>
      <c r="AH26" s="1196">
        <f t="shared" si="13"/>
        <v>747.75</v>
      </c>
      <c r="AI26" s="1196">
        <f t="shared" si="13"/>
        <v>747.75</v>
      </c>
      <c r="AJ26" s="1196">
        <f t="shared" si="13"/>
        <v>894</v>
      </c>
      <c r="AK26" s="1196">
        <f t="shared" si="13"/>
        <v>894</v>
      </c>
      <c r="AL26" s="1196">
        <f t="shared" si="13"/>
        <v>894</v>
      </c>
      <c r="AM26" s="1196">
        <f t="shared" si="13"/>
        <v>894</v>
      </c>
      <c r="AN26" s="1196">
        <f t="shared" si="13"/>
        <v>894</v>
      </c>
      <c r="AO26" s="612">
        <f t="shared" si="13"/>
        <v>894</v>
      </c>
      <c r="AP26" s="1196">
        <f t="shared" si="13"/>
        <v>1098.75</v>
      </c>
      <c r="AQ26" s="1196">
        <f t="shared" si="13"/>
        <v>1098.75</v>
      </c>
      <c r="AR26" s="1196">
        <f t="shared" si="13"/>
        <v>1098.75</v>
      </c>
      <c r="AS26" s="1196">
        <f t="shared" si="13"/>
        <v>1098.75</v>
      </c>
      <c r="AT26" s="1196">
        <f t="shared" si="13"/>
        <v>1098.75</v>
      </c>
      <c r="AU26" s="1196">
        <f t="shared" si="13"/>
        <v>1098.75</v>
      </c>
      <c r="AV26" s="1196">
        <f t="shared" si="13"/>
        <v>1098.75</v>
      </c>
      <c r="AW26" s="1196">
        <f t="shared" si="13"/>
        <v>1098.75</v>
      </c>
      <c r="AX26" s="1196">
        <f t="shared" si="13"/>
        <v>1098.75</v>
      </c>
      <c r="AY26" s="1196">
        <f t="shared" si="13"/>
        <v>1157.25</v>
      </c>
      <c r="AZ26" s="1196">
        <f t="shared" si="13"/>
        <v>1157.25</v>
      </c>
      <c r="BA26" s="612">
        <f t="shared" si="13"/>
        <v>1157.25</v>
      </c>
      <c r="BB26" s="1196">
        <f t="shared" si="13"/>
        <v>1215.75</v>
      </c>
      <c r="BC26" s="1196">
        <f t="shared" si="13"/>
        <v>1215.75</v>
      </c>
      <c r="BD26" s="1196">
        <f t="shared" si="13"/>
        <v>1215.75</v>
      </c>
      <c r="BE26" s="1196">
        <f t="shared" si="13"/>
        <v>1215.75</v>
      </c>
      <c r="BF26" s="1196">
        <f t="shared" si="13"/>
        <v>1215.75</v>
      </c>
      <c r="BG26" s="1196">
        <f t="shared" si="13"/>
        <v>1215.75</v>
      </c>
      <c r="BH26" s="1196">
        <f t="shared" si="13"/>
        <v>1303.5</v>
      </c>
      <c r="BI26" s="1196">
        <f t="shared" si="13"/>
        <v>1303.5</v>
      </c>
      <c r="BJ26" s="1196">
        <f t="shared" si="13"/>
        <v>1303.5</v>
      </c>
      <c r="BK26" s="1196">
        <f t="shared" si="13"/>
        <v>1303.5</v>
      </c>
      <c r="BL26" s="1196">
        <f t="shared" si="13"/>
        <v>1303.5</v>
      </c>
      <c r="BM26" s="612">
        <f t="shared" si="13"/>
        <v>1303.5</v>
      </c>
      <c r="BN26" s="1196">
        <f t="shared" ref="BN26:DC26" si="14">BN266</f>
        <v>1391.25</v>
      </c>
      <c r="BO26" s="1196">
        <f t="shared" si="14"/>
        <v>1391.25</v>
      </c>
      <c r="BP26" s="1196">
        <f t="shared" si="14"/>
        <v>1391.25</v>
      </c>
      <c r="BQ26" s="1196">
        <f t="shared" si="14"/>
        <v>1420.5</v>
      </c>
      <c r="BR26" s="1196">
        <f t="shared" si="14"/>
        <v>1420.5</v>
      </c>
      <c r="BS26" s="1196">
        <f t="shared" si="14"/>
        <v>1420.5</v>
      </c>
      <c r="BT26" s="1196">
        <f t="shared" si="14"/>
        <v>1449.75</v>
      </c>
      <c r="BU26" s="1196">
        <f t="shared" si="14"/>
        <v>1449.75</v>
      </c>
      <c r="BV26" s="1196">
        <f t="shared" si="14"/>
        <v>1420.5</v>
      </c>
      <c r="BW26" s="1196">
        <f t="shared" si="14"/>
        <v>1420.5</v>
      </c>
      <c r="BX26" s="1196">
        <f t="shared" si="14"/>
        <v>1420.5</v>
      </c>
      <c r="BY26" s="612">
        <f t="shared" si="14"/>
        <v>1420.5</v>
      </c>
      <c r="BZ26" s="1196">
        <f t="shared" si="14"/>
        <v>1537.5</v>
      </c>
      <c r="CA26" s="1196">
        <f t="shared" si="14"/>
        <v>1537.5</v>
      </c>
      <c r="CB26" s="1196">
        <f t="shared" si="14"/>
        <v>1537.5</v>
      </c>
      <c r="CC26" s="1196">
        <f t="shared" si="14"/>
        <v>1537.5</v>
      </c>
      <c r="CD26" s="1196">
        <f t="shared" si="14"/>
        <v>1537.5</v>
      </c>
      <c r="CE26" s="1196">
        <f t="shared" si="14"/>
        <v>1537.5</v>
      </c>
      <c r="CF26" s="1196">
        <f t="shared" si="14"/>
        <v>1537.5</v>
      </c>
      <c r="CG26" s="1196">
        <f t="shared" si="14"/>
        <v>1537.5</v>
      </c>
      <c r="CH26" s="1196">
        <f t="shared" si="14"/>
        <v>1537.5</v>
      </c>
      <c r="CI26" s="1196">
        <f t="shared" si="14"/>
        <v>1537.5</v>
      </c>
      <c r="CJ26" s="1196">
        <f t="shared" si="14"/>
        <v>1537.5</v>
      </c>
      <c r="CK26" s="1196">
        <f t="shared" si="14"/>
        <v>1537.5</v>
      </c>
      <c r="CL26" s="1196">
        <f t="shared" si="14"/>
        <v>1537.5</v>
      </c>
      <c r="CM26" s="1196">
        <f t="shared" si="14"/>
        <v>1537.5</v>
      </c>
      <c r="CN26" s="1196">
        <f t="shared" si="14"/>
        <v>1537.5</v>
      </c>
      <c r="CO26" s="1196">
        <f t="shared" si="14"/>
        <v>1537.5</v>
      </c>
      <c r="CP26" s="1196">
        <f t="shared" si="14"/>
        <v>1537.5</v>
      </c>
      <c r="CQ26" s="1196">
        <f t="shared" si="14"/>
        <v>1537.5</v>
      </c>
      <c r="CR26" s="1196">
        <f t="shared" si="14"/>
        <v>1537.5</v>
      </c>
      <c r="CS26" s="1196">
        <f t="shared" si="14"/>
        <v>1537.5</v>
      </c>
      <c r="CT26" s="1196">
        <f t="shared" si="14"/>
        <v>1537.5</v>
      </c>
      <c r="CU26" s="1196">
        <f t="shared" si="14"/>
        <v>1537.5</v>
      </c>
      <c r="CV26" s="1196">
        <f t="shared" si="14"/>
        <v>1537.5</v>
      </c>
      <c r="CW26" s="1196">
        <f t="shared" si="14"/>
        <v>1537.5</v>
      </c>
      <c r="CX26" s="1196">
        <f t="shared" si="14"/>
        <v>1537.5</v>
      </c>
      <c r="CY26" s="1196">
        <f t="shared" si="14"/>
        <v>1537.5</v>
      </c>
      <c r="CZ26" s="1196">
        <f t="shared" si="14"/>
        <v>1537.5</v>
      </c>
      <c r="DA26" s="1196">
        <f t="shared" si="14"/>
        <v>1537.5</v>
      </c>
      <c r="DB26" s="1196">
        <f t="shared" si="14"/>
        <v>1537.5</v>
      </c>
      <c r="DC26" s="1196">
        <f t="shared" si="14"/>
        <v>1537.5</v>
      </c>
      <c r="DD26" s="1196">
        <f t="shared" ref="DD26:DI26" si="15">DD266</f>
        <v>1537.5</v>
      </c>
      <c r="DE26" s="1196">
        <f t="shared" si="15"/>
        <v>1537.5</v>
      </c>
      <c r="DF26" s="1196">
        <f t="shared" si="15"/>
        <v>1537.5</v>
      </c>
      <c r="DG26" s="1196">
        <f t="shared" si="15"/>
        <v>1537.5</v>
      </c>
      <c r="DH26" s="1196">
        <f t="shared" si="15"/>
        <v>1537.5</v>
      </c>
      <c r="DI26" s="1196">
        <f t="shared" si="15"/>
        <v>1537.5</v>
      </c>
    </row>
    <row r="27" spans="1:113" customFormat="1" ht="16">
      <c r="A27" s="640" t="str">
        <f>A270</f>
        <v>INSURANCE</v>
      </c>
      <c r="B27" s="640"/>
      <c r="C27" s="640"/>
      <c r="D27" s="1195"/>
      <c r="E27" s="276" t="str">
        <f>Settings!$C$6</f>
        <v>USD</v>
      </c>
      <c r="F27" s="277">
        <f t="shared" ref="F27:BM27" si="16">F274</f>
        <v>0</v>
      </c>
      <c r="G27" s="1196">
        <f t="shared" si="16"/>
        <v>0</v>
      </c>
      <c r="H27" s="1196">
        <f t="shared" si="16"/>
        <v>0</v>
      </c>
      <c r="I27" s="1196">
        <f t="shared" si="16"/>
        <v>0</v>
      </c>
      <c r="J27" s="1196">
        <f t="shared" si="16"/>
        <v>0</v>
      </c>
      <c r="K27" s="1196">
        <f t="shared" si="16"/>
        <v>0</v>
      </c>
      <c r="L27" s="1196">
        <f t="shared" si="16"/>
        <v>0</v>
      </c>
      <c r="M27" s="1196">
        <f t="shared" si="16"/>
        <v>0</v>
      </c>
      <c r="N27" s="1196">
        <f t="shared" si="16"/>
        <v>0</v>
      </c>
      <c r="O27" s="1196">
        <f t="shared" si="16"/>
        <v>0</v>
      </c>
      <c r="P27" s="1196">
        <f t="shared" si="16"/>
        <v>0</v>
      </c>
      <c r="Q27" s="612">
        <f t="shared" si="16"/>
        <v>1000</v>
      </c>
      <c r="R27" s="1196">
        <f t="shared" si="16"/>
        <v>0</v>
      </c>
      <c r="S27" s="1196">
        <f t="shared" si="16"/>
        <v>0</v>
      </c>
      <c r="T27" s="1196">
        <f t="shared" si="16"/>
        <v>0</v>
      </c>
      <c r="U27" s="1196">
        <f t="shared" si="16"/>
        <v>0</v>
      </c>
      <c r="V27" s="1196">
        <f t="shared" si="16"/>
        <v>0</v>
      </c>
      <c r="W27" s="1196">
        <f t="shared" si="16"/>
        <v>0</v>
      </c>
      <c r="X27" s="1196">
        <f t="shared" si="16"/>
        <v>0</v>
      </c>
      <c r="Y27" s="1196">
        <f t="shared" si="16"/>
        <v>0</v>
      </c>
      <c r="Z27" s="1196">
        <f t="shared" si="16"/>
        <v>0</v>
      </c>
      <c r="AA27" s="1196">
        <f t="shared" si="16"/>
        <v>0</v>
      </c>
      <c r="AB27" s="1196">
        <f t="shared" si="16"/>
        <v>0</v>
      </c>
      <c r="AC27" s="612">
        <f t="shared" si="16"/>
        <v>1000</v>
      </c>
      <c r="AD27" s="1196">
        <f t="shared" si="16"/>
        <v>0</v>
      </c>
      <c r="AE27" s="1196">
        <f t="shared" si="16"/>
        <v>0</v>
      </c>
      <c r="AF27" s="1196">
        <f t="shared" si="16"/>
        <v>0</v>
      </c>
      <c r="AG27" s="1196">
        <f t="shared" si="16"/>
        <v>0</v>
      </c>
      <c r="AH27" s="1196">
        <f t="shared" si="16"/>
        <v>0</v>
      </c>
      <c r="AI27" s="1196">
        <f t="shared" si="16"/>
        <v>0</v>
      </c>
      <c r="AJ27" s="1196">
        <f t="shared" si="16"/>
        <v>0</v>
      </c>
      <c r="AK27" s="1196">
        <f t="shared" si="16"/>
        <v>0</v>
      </c>
      <c r="AL27" s="1196">
        <f t="shared" si="16"/>
        <v>0</v>
      </c>
      <c r="AM27" s="1196">
        <f t="shared" si="16"/>
        <v>0</v>
      </c>
      <c r="AN27" s="1196">
        <f t="shared" si="16"/>
        <v>0</v>
      </c>
      <c r="AO27" s="612">
        <f t="shared" si="16"/>
        <v>2000</v>
      </c>
      <c r="AP27" s="1196">
        <f t="shared" si="16"/>
        <v>0</v>
      </c>
      <c r="AQ27" s="1196">
        <f t="shared" si="16"/>
        <v>0</v>
      </c>
      <c r="AR27" s="1196">
        <f t="shared" si="16"/>
        <v>0</v>
      </c>
      <c r="AS27" s="1196">
        <f t="shared" si="16"/>
        <v>0</v>
      </c>
      <c r="AT27" s="1196">
        <f t="shared" si="16"/>
        <v>0</v>
      </c>
      <c r="AU27" s="1196">
        <f t="shared" si="16"/>
        <v>0</v>
      </c>
      <c r="AV27" s="1196">
        <f t="shared" si="16"/>
        <v>0</v>
      </c>
      <c r="AW27" s="1196">
        <f t="shared" si="16"/>
        <v>0</v>
      </c>
      <c r="AX27" s="1196">
        <f t="shared" si="16"/>
        <v>0</v>
      </c>
      <c r="AY27" s="1196">
        <f t="shared" si="16"/>
        <v>0</v>
      </c>
      <c r="AZ27" s="1196">
        <f t="shared" si="16"/>
        <v>0</v>
      </c>
      <c r="BA27" s="612">
        <f t="shared" si="16"/>
        <v>4000</v>
      </c>
      <c r="BB27" s="1196">
        <f t="shared" si="16"/>
        <v>0</v>
      </c>
      <c r="BC27" s="1196">
        <f t="shared" si="16"/>
        <v>0</v>
      </c>
      <c r="BD27" s="1196">
        <f t="shared" si="16"/>
        <v>0</v>
      </c>
      <c r="BE27" s="1196">
        <f t="shared" si="16"/>
        <v>0</v>
      </c>
      <c r="BF27" s="1196">
        <f t="shared" si="16"/>
        <v>0</v>
      </c>
      <c r="BG27" s="1196">
        <f t="shared" si="16"/>
        <v>0</v>
      </c>
      <c r="BH27" s="1196">
        <f t="shared" si="16"/>
        <v>0</v>
      </c>
      <c r="BI27" s="1196">
        <f t="shared" si="16"/>
        <v>0</v>
      </c>
      <c r="BJ27" s="1196">
        <f t="shared" si="16"/>
        <v>0</v>
      </c>
      <c r="BK27" s="1196">
        <f t="shared" si="16"/>
        <v>0</v>
      </c>
      <c r="BL27" s="1196">
        <f t="shared" si="16"/>
        <v>0</v>
      </c>
      <c r="BM27" s="612">
        <f t="shared" si="16"/>
        <v>8000</v>
      </c>
      <c r="BN27" s="1196">
        <f t="shared" ref="BN27:DC27" si="17">BN274</f>
        <v>0</v>
      </c>
      <c r="BO27" s="1196">
        <f t="shared" si="17"/>
        <v>0</v>
      </c>
      <c r="BP27" s="1196">
        <f t="shared" si="17"/>
        <v>0</v>
      </c>
      <c r="BQ27" s="1196">
        <f t="shared" si="17"/>
        <v>0</v>
      </c>
      <c r="BR27" s="1196">
        <f t="shared" si="17"/>
        <v>0</v>
      </c>
      <c r="BS27" s="1196">
        <f t="shared" si="17"/>
        <v>0</v>
      </c>
      <c r="BT27" s="1196">
        <f t="shared" si="17"/>
        <v>0</v>
      </c>
      <c r="BU27" s="1196">
        <f t="shared" si="17"/>
        <v>0</v>
      </c>
      <c r="BV27" s="1196">
        <f t="shared" si="17"/>
        <v>0</v>
      </c>
      <c r="BW27" s="1196">
        <f t="shared" si="17"/>
        <v>0</v>
      </c>
      <c r="BX27" s="1196">
        <f t="shared" si="17"/>
        <v>0</v>
      </c>
      <c r="BY27" s="612">
        <f t="shared" si="17"/>
        <v>2000</v>
      </c>
      <c r="BZ27" s="1196">
        <f t="shared" si="17"/>
        <v>0</v>
      </c>
      <c r="CA27" s="1196">
        <f t="shared" si="17"/>
        <v>0</v>
      </c>
      <c r="CB27" s="1196">
        <f t="shared" si="17"/>
        <v>0</v>
      </c>
      <c r="CC27" s="1196">
        <f t="shared" si="17"/>
        <v>0</v>
      </c>
      <c r="CD27" s="1196">
        <f t="shared" si="17"/>
        <v>0</v>
      </c>
      <c r="CE27" s="1196">
        <f t="shared" si="17"/>
        <v>0</v>
      </c>
      <c r="CF27" s="1196">
        <f t="shared" si="17"/>
        <v>0</v>
      </c>
      <c r="CG27" s="1196">
        <f t="shared" si="17"/>
        <v>0</v>
      </c>
      <c r="CH27" s="1196">
        <f t="shared" si="17"/>
        <v>0</v>
      </c>
      <c r="CI27" s="1196">
        <f t="shared" si="17"/>
        <v>0</v>
      </c>
      <c r="CJ27" s="1196">
        <f t="shared" si="17"/>
        <v>0</v>
      </c>
      <c r="CK27" s="1196">
        <f t="shared" si="17"/>
        <v>2000</v>
      </c>
      <c r="CL27" s="1196">
        <f t="shared" si="17"/>
        <v>0</v>
      </c>
      <c r="CM27" s="1196">
        <f t="shared" si="17"/>
        <v>0</v>
      </c>
      <c r="CN27" s="1196">
        <f t="shared" si="17"/>
        <v>0</v>
      </c>
      <c r="CO27" s="1196">
        <f t="shared" si="17"/>
        <v>0</v>
      </c>
      <c r="CP27" s="1196">
        <f t="shared" si="17"/>
        <v>0</v>
      </c>
      <c r="CQ27" s="1196">
        <f t="shared" si="17"/>
        <v>0</v>
      </c>
      <c r="CR27" s="1196">
        <f t="shared" si="17"/>
        <v>0</v>
      </c>
      <c r="CS27" s="1196">
        <f t="shared" si="17"/>
        <v>0</v>
      </c>
      <c r="CT27" s="1196">
        <f t="shared" si="17"/>
        <v>0</v>
      </c>
      <c r="CU27" s="1196">
        <f t="shared" si="17"/>
        <v>0</v>
      </c>
      <c r="CV27" s="1196">
        <f t="shared" si="17"/>
        <v>0</v>
      </c>
      <c r="CW27" s="1196">
        <f t="shared" si="17"/>
        <v>2000</v>
      </c>
      <c r="CX27" s="1196">
        <f t="shared" si="17"/>
        <v>0</v>
      </c>
      <c r="CY27" s="1196">
        <f t="shared" si="17"/>
        <v>0</v>
      </c>
      <c r="CZ27" s="1196">
        <f t="shared" si="17"/>
        <v>0</v>
      </c>
      <c r="DA27" s="1196">
        <f t="shared" si="17"/>
        <v>0</v>
      </c>
      <c r="DB27" s="1196">
        <f t="shared" si="17"/>
        <v>0</v>
      </c>
      <c r="DC27" s="1196">
        <f t="shared" si="17"/>
        <v>0</v>
      </c>
      <c r="DD27" s="1196">
        <f t="shared" ref="DD27:DI27" si="18">DD274</f>
        <v>0</v>
      </c>
      <c r="DE27" s="1196">
        <f t="shared" si="18"/>
        <v>0</v>
      </c>
      <c r="DF27" s="1196">
        <f t="shared" si="18"/>
        <v>0</v>
      </c>
      <c r="DG27" s="1196">
        <f t="shared" si="18"/>
        <v>0</v>
      </c>
      <c r="DH27" s="1196">
        <f t="shared" si="18"/>
        <v>0</v>
      </c>
      <c r="DI27" s="1196">
        <f t="shared" si="18"/>
        <v>2000</v>
      </c>
    </row>
    <row r="28" spans="1:113" customFormat="1" ht="16">
      <c r="A28" s="640">
        <f>A277</f>
        <v>0</v>
      </c>
      <c r="B28" s="640"/>
      <c r="C28" s="640"/>
      <c r="D28" s="1195"/>
      <c r="E28" s="276" t="str">
        <f>Settings!$C$6</f>
        <v>USD</v>
      </c>
      <c r="F28" s="277">
        <f t="shared" ref="F28:BM28" si="19">F283</f>
        <v>0</v>
      </c>
      <c r="G28" s="1196">
        <f t="shared" si="19"/>
        <v>0</v>
      </c>
      <c r="H28" s="1196">
        <f t="shared" si="19"/>
        <v>0</v>
      </c>
      <c r="I28" s="1196">
        <f t="shared" si="19"/>
        <v>0</v>
      </c>
      <c r="J28" s="1196">
        <f t="shared" si="19"/>
        <v>0</v>
      </c>
      <c r="K28" s="1196">
        <f t="shared" si="19"/>
        <v>0</v>
      </c>
      <c r="L28" s="1196">
        <f t="shared" si="19"/>
        <v>0</v>
      </c>
      <c r="M28" s="1196">
        <f t="shared" si="19"/>
        <v>0</v>
      </c>
      <c r="N28" s="1196">
        <f t="shared" si="19"/>
        <v>0</v>
      </c>
      <c r="O28" s="1196">
        <f t="shared" si="19"/>
        <v>0</v>
      </c>
      <c r="P28" s="1196">
        <f t="shared" si="19"/>
        <v>0</v>
      </c>
      <c r="Q28" s="612">
        <f t="shared" si="19"/>
        <v>0</v>
      </c>
      <c r="R28" s="1196">
        <f t="shared" si="19"/>
        <v>0</v>
      </c>
      <c r="S28" s="1196">
        <f t="shared" si="19"/>
        <v>0</v>
      </c>
      <c r="T28" s="1196">
        <f t="shared" si="19"/>
        <v>0</v>
      </c>
      <c r="U28" s="1196">
        <f t="shared" si="19"/>
        <v>0</v>
      </c>
      <c r="V28" s="1196">
        <f t="shared" si="19"/>
        <v>0</v>
      </c>
      <c r="W28" s="1196">
        <f t="shared" si="19"/>
        <v>0</v>
      </c>
      <c r="X28" s="1196">
        <f t="shared" si="19"/>
        <v>0</v>
      </c>
      <c r="Y28" s="1196">
        <f t="shared" si="19"/>
        <v>0</v>
      </c>
      <c r="Z28" s="1196">
        <f t="shared" si="19"/>
        <v>0</v>
      </c>
      <c r="AA28" s="1196">
        <f t="shared" si="19"/>
        <v>0</v>
      </c>
      <c r="AB28" s="1196">
        <f t="shared" si="19"/>
        <v>0</v>
      </c>
      <c r="AC28" s="612">
        <f t="shared" si="19"/>
        <v>0</v>
      </c>
      <c r="AD28" s="1196">
        <f t="shared" si="19"/>
        <v>0</v>
      </c>
      <c r="AE28" s="1196">
        <f t="shared" si="19"/>
        <v>0</v>
      </c>
      <c r="AF28" s="1196">
        <f t="shared" si="19"/>
        <v>0</v>
      </c>
      <c r="AG28" s="1196">
        <f t="shared" si="19"/>
        <v>0</v>
      </c>
      <c r="AH28" s="1196">
        <f t="shared" si="19"/>
        <v>0</v>
      </c>
      <c r="AI28" s="1196">
        <f t="shared" si="19"/>
        <v>0</v>
      </c>
      <c r="AJ28" s="1196">
        <f t="shared" si="19"/>
        <v>0</v>
      </c>
      <c r="AK28" s="1196">
        <f t="shared" si="19"/>
        <v>0</v>
      </c>
      <c r="AL28" s="1196">
        <f t="shared" si="19"/>
        <v>0</v>
      </c>
      <c r="AM28" s="1196">
        <f t="shared" si="19"/>
        <v>0</v>
      </c>
      <c r="AN28" s="1196">
        <f t="shared" si="19"/>
        <v>0</v>
      </c>
      <c r="AO28" s="612">
        <f t="shared" si="19"/>
        <v>0</v>
      </c>
      <c r="AP28" s="1196">
        <f t="shared" si="19"/>
        <v>0</v>
      </c>
      <c r="AQ28" s="1196">
        <f t="shared" si="19"/>
        <v>0</v>
      </c>
      <c r="AR28" s="1196">
        <f t="shared" si="19"/>
        <v>0</v>
      </c>
      <c r="AS28" s="1196">
        <f t="shared" si="19"/>
        <v>0</v>
      </c>
      <c r="AT28" s="1196">
        <f t="shared" si="19"/>
        <v>0</v>
      </c>
      <c r="AU28" s="1196">
        <f t="shared" si="19"/>
        <v>0</v>
      </c>
      <c r="AV28" s="1196">
        <f t="shared" si="19"/>
        <v>0</v>
      </c>
      <c r="AW28" s="1196">
        <f t="shared" si="19"/>
        <v>0</v>
      </c>
      <c r="AX28" s="1196">
        <f t="shared" si="19"/>
        <v>0</v>
      </c>
      <c r="AY28" s="1196">
        <f t="shared" si="19"/>
        <v>0</v>
      </c>
      <c r="AZ28" s="1196">
        <f t="shared" si="19"/>
        <v>0</v>
      </c>
      <c r="BA28" s="612">
        <f t="shared" si="19"/>
        <v>0</v>
      </c>
      <c r="BB28" s="1196">
        <f t="shared" si="19"/>
        <v>0</v>
      </c>
      <c r="BC28" s="1196">
        <f t="shared" si="19"/>
        <v>0</v>
      </c>
      <c r="BD28" s="1196">
        <f t="shared" si="19"/>
        <v>0</v>
      </c>
      <c r="BE28" s="1196">
        <f t="shared" si="19"/>
        <v>0</v>
      </c>
      <c r="BF28" s="1196">
        <f t="shared" si="19"/>
        <v>0</v>
      </c>
      <c r="BG28" s="1196">
        <f t="shared" si="19"/>
        <v>0</v>
      </c>
      <c r="BH28" s="1196">
        <f t="shared" si="19"/>
        <v>0</v>
      </c>
      <c r="BI28" s="1196">
        <f t="shared" si="19"/>
        <v>0</v>
      </c>
      <c r="BJ28" s="1196">
        <f t="shared" si="19"/>
        <v>0</v>
      </c>
      <c r="BK28" s="1196">
        <f t="shared" si="19"/>
        <v>0</v>
      </c>
      <c r="BL28" s="1196">
        <f t="shared" si="19"/>
        <v>0</v>
      </c>
      <c r="BM28" s="612">
        <f t="shared" si="19"/>
        <v>0</v>
      </c>
      <c r="BN28" s="1196">
        <f t="shared" ref="BN28:DC28" si="20">BN283</f>
        <v>0</v>
      </c>
      <c r="BO28" s="1196">
        <f t="shared" si="20"/>
        <v>0</v>
      </c>
      <c r="BP28" s="1196">
        <f t="shared" si="20"/>
        <v>0</v>
      </c>
      <c r="BQ28" s="1196">
        <f t="shared" si="20"/>
        <v>0</v>
      </c>
      <c r="BR28" s="1196">
        <f t="shared" si="20"/>
        <v>0</v>
      </c>
      <c r="BS28" s="1196">
        <f t="shared" si="20"/>
        <v>0</v>
      </c>
      <c r="BT28" s="1196">
        <f t="shared" si="20"/>
        <v>0</v>
      </c>
      <c r="BU28" s="1196">
        <f t="shared" si="20"/>
        <v>0</v>
      </c>
      <c r="BV28" s="1196">
        <f t="shared" si="20"/>
        <v>0</v>
      </c>
      <c r="BW28" s="1196">
        <f t="shared" si="20"/>
        <v>0</v>
      </c>
      <c r="BX28" s="1196">
        <f t="shared" si="20"/>
        <v>0</v>
      </c>
      <c r="BY28" s="612">
        <f t="shared" si="20"/>
        <v>0</v>
      </c>
      <c r="BZ28" s="1196">
        <f t="shared" si="20"/>
        <v>0</v>
      </c>
      <c r="CA28" s="1196">
        <f t="shared" si="20"/>
        <v>0</v>
      </c>
      <c r="CB28" s="1196">
        <f t="shared" si="20"/>
        <v>0</v>
      </c>
      <c r="CC28" s="1196">
        <f t="shared" si="20"/>
        <v>0</v>
      </c>
      <c r="CD28" s="1196">
        <f t="shared" si="20"/>
        <v>0</v>
      </c>
      <c r="CE28" s="1196">
        <f t="shared" si="20"/>
        <v>0</v>
      </c>
      <c r="CF28" s="1196">
        <f t="shared" si="20"/>
        <v>0</v>
      </c>
      <c r="CG28" s="1196">
        <f t="shared" si="20"/>
        <v>0</v>
      </c>
      <c r="CH28" s="1196">
        <f t="shared" si="20"/>
        <v>0</v>
      </c>
      <c r="CI28" s="1196">
        <f t="shared" si="20"/>
        <v>0</v>
      </c>
      <c r="CJ28" s="1196">
        <f t="shared" si="20"/>
        <v>0</v>
      </c>
      <c r="CK28" s="1196">
        <f t="shared" si="20"/>
        <v>0</v>
      </c>
      <c r="CL28" s="1196">
        <f t="shared" si="20"/>
        <v>0</v>
      </c>
      <c r="CM28" s="1196">
        <f t="shared" si="20"/>
        <v>0</v>
      </c>
      <c r="CN28" s="1196">
        <f t="shared" si="20"/>
        <v>0</v>
      </c>
      <c r="CO28" s="1196">
        <f t="shared" si="20"/>
        <v>0</v>
      </c>
      <c r="CP28" s="1196">
        <f t="shared" si="20"/>
        <v>0</v>
      </c>
      <c r="CQ28" s="1196">
        <f t="shared" si="20"/>
        <v>0</v>
      </c>
      <c r="CR28" s="1196">
        <f t="shared" si="20"/>
        <v>0</v>
      </c>
      <c r="CS28" s="1196">
        <f t="shared" si="20"/>
        <v>0</v>
      </c>
      <c r="CT28" s="1196">
        <f t="shared" si="20"/>
        <v>0</v>
      </c>
      <c r="CU28" s="1196">
        <f t="shared" si="20"/>
        <v>0</v>
      </c>
      <c r="CV28" s="1196">
        <f t="shared" si="20"/>
        <v>0</v>
      </c>
      <c r="CW28" s="1196">
        <f t="shared" si="20"/>
        <v>0</v>
      </c>
      <c r="CX28" s="1196">
        <f t="shared" si="20"/>
        <v>0</v>
      </c>
      <c r="CY28" s="1196">
        <f t="shared" si="20"/>
        <v>0</v>
      </c>
      <c r="CZ28" s="1196">
        <f t="shared" si="20"/>
        <v>0</v>
      </c>
      <c r="DA28" s="1196">
        <f t="shared" si="20"/>
        <v>0</v>
      </c>
      <c r="DB28" s="1196">
        <f t="shared" si="20"/>
        <v>0</v>
      </c>
      <c r="DC28" s="1196">
        <f t="shared" si="20"/>
        <v>0</v>
      </c>
      <c r="DD28" s="1196">
        <f t="shared" ref="DD28:DI28" si="21">DD283</f>
        <v>0</v>
      </c>
      <c r="DE28" s="1196">
        <f t="shared" si="21"/>
        <v>0</v>
      </c>
      <c r="DF28" s="1196">
        <f t="shared" si="21"/>
        <v>0</v>
      </c>
      <c r="DG28" s="1196">
        <f t="shared" si="21"/>
        <v>0</v>
      </c>
      <c r="DH28" s="1196">
        <f t="shared" si="21"/>
        <v>0</v>
      </c>
      <c r="DI28" s="1196">
        <f t="shared" si="21"/>
        <v>0</v>
      </c>
    </row>
    <row r="29" spans="1:113" customFormat="1" ht="16">
      <c r="A29" s="640" t="str">
        <f>A286</f>
        <v>OTHER EXPENSES</v>
      </c>
      <c r="B29" s="640"/>
      <c r="C29" s="640"/>
      <c r="D29" s="1195"/>
      <c r="E29" s="276" t="str">
        <f>Settings!$C$6</f>
        <v>USD</v>
      </c>
      <c r="F29" s="277">
        <f t="shared" ref="F29:BM29" si="22">F291</f>
        <v>0</v>
      </c>
      <c r="G29" s="1196">
        <f t="shared" si="22"/>
        <v>0</v>
      </c>
      <c r="H29" s="1196">
        <f t="shared" si="22"/>
        <v>0</v>
      </c>
      <c r="I29" s="1196">
        <f t="shared" si="22"/>
        <v>0</v>
      </c>
      <c r="J29" s="1196">
        <f t="shared" si="22"/>
        <v>0</v>
      </c>
      <c r="K29" s="1196">
        <f t="shared" si="22"/>
        <v>0</v>
      </c>
      <c r="L29" s="1196">
        <f t="shared" si="22"/>
        <v>0</v>
      </c>
      <c r="M29" s="1196">
        <f t="shared" si="22"/>
        <v>0</v>
      </c>
      <c r="N29" s="1196">
        <f t="shared" si="22"/>
        <v>0</v>
      </c>
      <c r="O29" s="1196">
        <f t="shared" si="22"/>
        <v>0</v>
      </c>
      <c r="P29" s="1196">
        <f t="shared" si="22"/>
        <v>0</v>
      </c>
      <c r="Q29" s="612">
        <f t="shared" si="22"/>
        <v>2000</v>
      </c>
      <c r="R29" s="1196">
        <f t="shared" si="22"/>
        <v>0</v>
      </c>
      <c r="S29" s="1196">
        <f t="shared" si="22"/>
        <v>0</v>
      </c>
      <c r="T29" s="1196">
        <f t="shared" si="22"/>
        <v>0</v>
      </c>
      <c r="U29" s="1196">
        <f t="shared" si="22"/>
        <v>0</v>
      </c>
      <c r="V29" s="1196">
        <f t="shared" si="22"/>
        <v>0</v>
      </c>
      <c r="W29" s="1196">
        <f t="shared" si="22"/>
        <v>0</v>
      </c>
      <c r="X29" s="1196">
        <f t="shared" si="22"/>
        <v>0</v>
      </c>
      <c r="Y29" s="1196">
        <f t="shared" si="22"/>
        <v>0</v>
      </c>
      <c r="Z29" s="1196">
        <f t="shared" si="22"/>
        <v>0</v>
      </c>
      <c r="AA29" s="1196">
        <f t="shared" si="22"/>
        <v>0</v>
      </c>
      <c r="AB29" s="1196">
        <f t="shared" si="22"/>
        <v>0</v>
      </c>
      <c r="AC29" s="612">
        <f t="shared" si="22"/>
        <v>4000</v>
      </c>
      <c r="AD29" s="1196">
        <f t="shared" si="22"/>
        <v>0</v>
      </c>
      <c r="AE29" s="1196">
        <f t="shared" si="22"/>
        <v>0</v>
      </c>
      <c r="AF29" s="1196">
        <f t="shared" si="22"/>
        <v>0</v>
      </c>
      <c r="AG29" s="1196">
        <f t="shared" si="22"/>
        <v>0</v>
      </c>
      <c r="AH29" s="1196">
        <f t="shared" si="22"/>
        <v>0</v>
      </c>
      <c r="AI29" s="1196">
        <f t="shared" si="22"/>
        <v>0</v>
      </c>
      <c r="AJ29" s="1196">
        <f t="shared" si="22"/>
        <v>0</v>
      </c>
      <c r="AK29" s="1196">
        <f t="shared" si="22"/>
        <v>0</v>
      </c>
      <c r="AL29" s="1196">
        <f t="shared" si="22"/>
        <v>0</v>
      </c>
      <c r="AM29" s="1196">
        <f t="shared" si="22"/>
        <v>0</v>
      </c>
      <c r="AN29" s="1196">
        <f t="shared" si="22"/>
        <v>0</v>
      </c>
      <c r="AO29" s="612">
        <f t="shared" si="22"/>
        <v>8000</v>
      </c>
      <c r="AP29" s="1196">
        <f t="shared" si="22"/>
        <v>0</v>
      </c>
      <c r="AQ29" s="1196">
        <f t="shared" si="22"/>
        <v>0</v>
      </c>
      <c r="AR29" s="1196">
        <f t="shared" si="22"/>
        <v>0</v>
      </c>
      <c r="AS29" s="1196">
        <f t="shared" si="22"/>
        <v>0</v>
      </c>
      <c r="AT29" s="1196">
        <f t="shared" si="22"/>
        <v>0</v>
      </c>
      <c r="AU29" s="1196">
        <f t="shared" si="22"/>
        <v>0</v>
      </c>
      <c r="AV29" s="1196">
        <f t="shared" si="22"/>
        <v>0</v>
      </c>
      <c r="AW29" s="1196">
        <f t="shared" si="22"/>
        <v>0</v>
      </c>
      <c r="AX29" s="1196">
        <f t="shared" si="22"/>
        <v>0</v>
      </c>
      <c r="AY29" s="1196">
        <f t="shared" si="22"/>
        <v>0</v>
      </c>
      <c r="AZ29" s="1196">
        <f t="shared" si="22"/>
        <v>0</v>
      </c>
      <c r="BA29" s="612">
        <f t="shared" si="22"/>
        <v>10000</v>
      </c>
      <c r="BB29" s="1196">
        <f t="shared" si="22"/>
        <v>0</v>
      </c>
      <c r="BC29" s="1196">
        <f t="shared" si="22"/>
        <v>0</v>
      </c>
      <c r="BD29" s="1196">
        <f t="shared" si="22"/>
        <v>0</v>
      </c>
      <c r="BE29" s="1196">
        <f t="shared" si="22"/>
        <v>0</v>
      </c>
      <c r="BF29" s="1196">
        <f t="shared" si="22"/>
        <v>0</v>
      </c>
      <c r="BG29" s="1196">
        <f t="shared" si="22"/>
        <v>0</v>
      </c>
      <c r="BH29" s="1196">
        <f t="shared" si="22"/>
        <v>0</v>
      </c>
      <c r="BI29" s="1196">
        <f t="shared" si="22"/>
        <v>0</v>
      </c>
      <c r="BJ29" s="1196">
        <f t="shared" si="22"/>
        <v>0</v>
      </c>
      <c r="BK29" s="1196">
        <f t="shared" si="22"/>
        <v>0</v>
      </c>
      <c r="BL29" s="1196">
        <f t="shared" si="22"/>
        <v>0</v>
      </c>
      <c r="BM29" s="612">
        <f t="shared" si="22"/>
        <v>15000</v>
      </c>
      <c r="BN29" s="1196">
        <f t="shared" ref="BN29:DC29" si="23">BN291</f>
        <v>0</v>
      </c>
      <c r="BO29" s="1196">
        <f t="shared" si="23"/>
        <v>0</v>
      </c>
      <c r="BP29" s="1196">
        <f t="shared" si="23"/>
        <v>0</v>
      </c>
      <c r="BQ29" s="1196">
        <f t="shared" si="23"/>
        <v>0</v>
      </c>
      <c r="BR29" s="1196">
        <f t="shared" si="23"/>
        <v>0</v>
      </c>
      <c r="BS29" s="1196">
        <f t="shared" si="23"/>
        <v>0</v>
      </c>
      <c r="BT29" s="1196">
        <f t="shared" si="23"/>
        <v>0</v>
      </c>
      <c r="BU29" s="1196">
        <f t="shared" si="23"/>
        <v>0</v>
      </c>
      <c r="BV29" s="1196">
        <f t="shared" si="23"/>
        <v>0</v>
      </c>
      <c r="BW29" s="1196">
        <f t="shared" si="23"/>
        <v>0</v>
      </c>
      <c r="BX29" s="1196">
        <f t="shared" si="23"/>
        <v>0</v>
      </c>
      <c r="BY29" s="612">
        <f t="shared" si="23"/>
        <v>0</v>
      </c>
      <c r="BZ29" s="1196">
        <f t="shared" si="23"/>
        <v>0</v>
      </c>
      <c r="CA29" s="1196">
        <f t="shared" si="23"/>
        <v>0</v>
      </c>
      <c r="CB29" s="1196">
        <f t="shared" si="23"/>
        <v>0</v>
      </c>
      <c r="CC29" s="1196">
        <f t="shared" si="23"/>
        <v>0</v>
      </c>
      <c r="CD29" s="1196">
        <f t="shared" si="23"/>
        <v>0</v>
      </c>
      <c r="CE29" s="1196">
        <f t="shared" si="23"/>
        <v>0</v>
      </c>
      <c r="CF29" s="1196">
        <f t="shared" si="23"/>
        <v>0</v>
      </c>
      <c r="CG29" s="1196">
        <f t="shared" si="23"/>
        <v>0</v>
      </c>
      <c r="CH29" s="1196">
        <f t="shared" si="23"/>
        <v>0</v>
      </c>
      <c r="CI29" s="1196">
        <f t="shared" si="23"/>
        <v>0</v>
      </c>
      <c r="CJ29" s="1196">
        <f t="shared" si="23"/>
        <v>0</v>
      </c>
      <c r="CK29" s="1196">
        <f t="shared" si="23"/>
        <v>0</v>
      </c>
      <c r="CL29" s="1196">
        <f t="shared" si="23"/>
        <v>0</v>
      </c>
      <c r="CM29" s="1196">
        <f t="shared" si="23"/>
        <v>0</v>
      </c>
      <c r="CN29" s="1196">
        <f t="shared" si="23"/>
        <v>0</v>
      </c>
      <c r="CO29" s="1196">
        <f t="shared" si="23"/>
        <v>0</v>
      </c>
      <c r="CP29" s="1196">
        <f t="shared" si="23"/>
        <v>0</v>
      </c>
      <c r="CQ29" s="1196">
        <f t="shared" si="23"/>
        <v>0</v>
      </c>
      <c r="CR29" s="1196">
        <f t="shared" si="23"/>
        <v>0</v>
      </c>
      <c r="CS29" s="1196">
        <f t="shared" si="23"/>
        <v>0</v>
      </c>
      <c r="CT29" s="1196">
        <f t="shared" si="23"/>
        <v>0</v>
      </c>
      <c r="CU29" s="1196">
        <f t="shared" si="23"/>
        <v>0</v>
      </c>
      <c r="CV29" s="1196">
        <f t="shared" si="23"/>
        <v>0</v>
      </c>
      <c r="CW29" s="1196">
        <f t="shared" si="23"/>
        <v>0</v>
      </c>
      <c r="CX29" s="1196">
        <f t="shared" si="23"/>
        <v>0</v>
      </c>
      <c r="CY29" s="1196">
        <f t="shared" si="23"/>
        <v>0</v>
      </c>
      <c r="CZ29" s="1196">
        <f t="shared" si="23"/>
        <v>0</v>
      </c>
      <c r="DA29" s="1196">
        <f t="shared" si="23"/>
        <v>0</v>
      </c>
      <c r="DB29" s="1196">
        <f t="shared" si="23"/>
        <v>0</v>
      </c>
      <c r="DC29" s="1196">
        <f t="shared" si="23"/>
        <v>0</v>
      </c>
      <c r="DD29" s="1196">
        <f t="shared" ref="DD29:DI29" si="24">DD291</f>
        <v>0</v>
      </c>
      <c r="DE29" s="1196">
        <f t="shared" si="24"/>
        <v>0</v>
      </c>
      <c r="DF29" s="1196">
        <f t="shared" si="24"/>
        <v>0</v>
      </c>
      <c r="DG29" s="1196">
        <f t="shared" si="24"/>
        <v>0</v>
      </c>
      <c r="DH29" s="1196">
        <f t="shared" si="24"/>
        <v>0</v>
      </c>
      <c r="DI29" s="1196">
        <f t="shared" si="24"/>
        <v>0</v>
      </c>
    </row>
    <row r="30" spans="1:113" customFormat="1" ht="18">
      <c r="A30" s="641" t="s">
        <v>259</v>
      </c>
      <c r="B30" s="641"/>
      <c r="C30" s="641"/>
      <c r="D30" s="1197"/>
      <c r="E30" s="278" t="str">
        <f>Settings!$C$6</f>
        <v>USD</v>
      </c>
      <c r="F30" s="279">
        <f t="shared" ref="F30:BM30" si="25">SUM(F22:F29)</f>
        <v>20458.333333333336</v>
      </c>
      <c r="G30" s="1198">
        <f t="shared" si="25"/>
        <v>6875.0000000000009</v>
      </c>
      <c r="H30" s="1198">
        <f t="shared" si="25"/>
        <v>9875</v>
      </c>
      <c r="I30" s="1198">
        <f t="shared" si="25"/>
        <v>21958.333333333336</v>
      </c>
      <c r="J30" s="1198">
        <f t="shared" si="25"/>
        <v>15958.333333333336</v>
      </c>
      <c r="K30" s="1198">
        <f t="shared" si="25"/>
        <v>16179.583333333336</v>
      </c>
      <c r="L30" s="1198">
        <f t="shared" si="25"/>
        <v>21500.500000000004</v>
      </c>
      <c r="M30" s="1198">
        <f t="shared" si="25"/>
        <v>18500.500000000004</v>
      </c>
      <c r="N30" s="1198">
        <f t="shared" si="25"/>
        <v>18500.500000000004</v>
      </c>
      <c r="O30" s="1198">
        <f t="shared" si="25"/>
        <v>23821.416666666672</v>
      </c>
      <c r="P30" s="1198">
        <f t="shared" si="25"/>
        <v>20821.416666666672</v>
      </c>
      <c r="Q30" s="613">
        <f t="shared" si="25"/>
        <v>26321.416666666672</v>
      </c>
      <c r="R30" s="1198">
        <f t="shared" si="25"/>
        <v>40838.250000000007</v>
      </c>
      <c r="S30" s="1198">
        <f t="shared" si="25"/>
        <v>52759.416666666679</v>
      </c>
      <c r="T30" s="1198">
        <f t="shared" si="25"/>
        <v>40759.416666666679</v>
      </c>
      <c r="U30" s="1198">
        <f t="shared" si="25"/>
        <v>47455.333333333343</v>
      </c>
      <c r="V30" s="1198">
        <f t="shared" si="25"/>
        <v>44455.333333333343</v>
      </c>
      <c r="W30" s="1198">
        <f t="shared" si="25"/>
        <v>94455.333333333343</v>
      </c>
      <c r="X30" s="1198">
        <f t="shared" si="25"/>
        <v>44455.333333333343</v>
      </c>
      <c r="Y30" s="1198">
        <f t="shared" si="25"/>
        <v>44455.333333333343</v>
      </c>
      <c r="Z30" s="1198">
        <f t="shared" si="25"/>
        <v>44455.333333333343</v>
      </c>
      <c r="AA30" s="1198">
        <f t="shared" si="25"/>
        <v>44455.333333333343</v>
      </c>
      <c r="AB30" s="1198">
        <f t="shared" si="25"/>
        <v>44455.333333333343</v>
      </c>
      <c r="AC30" s="613">
        <f t="shared" si="25"/>
        <v>51955.333333333343</v>
      </c>
      <c r="AD30" s="1198">
        <f t="shared" si="25"/>
        <v>98551.916666666657</v>
      </c>
      <c r="AE30" s="1198">
        <f t="shared" si="25"/>
        <v>71693.541666666657</v>
      </c>
      <c r="AF30" s="1198">
        <f t="shared" si="25"/>
        <v>71693.541666666657</v>
      </c>
      <c r="AG30" s="1198">
        <f t="shared" si="25"/>
        <v>71693.541666666657</v>
      </c>
      <c r="AH30" s="1198">
        <f t="shared" si="25"/>
        <v>71693.541666666657</v>
      </c>
      <c r="AI30" s="1198">
        <f t="shared" si="25"/>
        <v>71693.541666666657</v>
      </c>
      <c r="AJ30" s="1198">
        <f t="shared" si="25"/>
        <v>98298.124999999985</v>
      </c>
      <c r="AK30" s="1198">
        <f t="shared" si="25"/>
        <v>83298.124999999985</v>
      </c>
      <c r="AL30" s="1198">
        <f t="shared" si="25"/>
        <v>83298.124999999985</v>
      </c>
      <c r="AM30" s="1198">
        <f t="shared" si="25"/>
        <v>83298.124999999985</v>
      </c>
      <c r="AN30" s="1198">
        <f t="shared" si="25"/>
        <v>83298.124999999985</v>
      </c>
      <c r="AO30" s="613">
        <f t="shared" si="25"/>
        <v>97298.124999999985</v>
      </c>
      <c r="AP30" s="1198">
        <f t="shared" si="25"/>
        <v>140472.875</v>
      </c>
      <c r="AQ30" s="1198">
        <f t="shared" si="25"/>
        <v>120031.24875</v>
      </c>
      <c r="AR30" s="1198">
        <f t="shared" si="25"/>
        <v>120031.24875</v>
      </c>
      <c r="AS30" s="1198">
        <f t="shared" si="25"/>
        <v>120031.24875</v>
      </c>
      <c r="AT30" s="1198">
        <f t="shared" si="25"/>
        <v>120031.24875</v>
      </c>
      <c r="AU30" s="1198">
        <f t="shared" si="25"/>
        <v>120031.24875</v>
      </c>
      <c r="AV30" s="1198">
        <f t="shared" si="25"/>
        <v>120031.24875</v>
      </c>
      <c r="AW30" s="1198">
        <f t="shared" si="25"/>
        <v>120031.24875</v>
      </c>
      <c r="AX30" s="1198">
        <f t="shared" si="25"/>
        <v>120031.24875</v>
      </c>
      <c r="AY30" s="1198">
        <f t="shared" si="25"/>
        <v>137089.74875</v>
      </c>
      <c r="AZ30" s="1198">
        <f t="shared" si="25"/>
        <v>131089.74875</v>
      </c>
      <c r="BA30" s="613">
        <f t="shared" si="25"/>
        <v>149089.74875</v>
      </c>
      <c r="BB30" s="1198">
        <f t="shared" si="25"/>
        <v>157540.68208333338</v>
      </c>
      <c r="BC30" s="1198">
        <f t="shared" si="25"/>
        <v>153224.97371250001</v>
      </c>
      <c r="BD30" s="1198">
        <f t="shared" si="25"/>
        <v>153224.97371250001</v>
      </c>
      <c r="BE30" s="1198">
        <f t="shared" si="25"/>
        <v>153224.97371250001</v>
      </c>
      <c r="BF30" s="1198">
        <f t="shared" si="25"/>
        <v>153224.97371250001</v>
      </c>
      <c r="BG30" s="1198">
        <f t="shared" si="25"/>
        <v>153224.97371250001</v>
      </c>
      <c r="BH30" s="1198">
        <f t="shared" si="25"/>
        <v>176521.05704583338</v>
      </c>
      <c r="BI30" s="1198">
        <f t="shared" si="25"/>
        <v>167521.05704583338</v>
      </c>
      <c r="BJ30" s="1198">
        <f t="shared" si="25"/>
        <v>167521.05704583338</v>
      </c>
      <c r="BK30" s="1198">
        <f t="shared" si="25"/>
        <v>167521.05704583338</v>
      </c>
      <c r="BL30" s="1198">
        <f t="shared" si="25"/>
        <v>167521.05704583338</v>
      </c>
      <c r="BM30" s="613">
        <f t="shared" si="25"/>
        <v>194521.05704583338</v>
      </c>
      <c r="BN30" s="1198">
        <f t="shared" ref="BN30:DC30" si="26">SUM(BN22:BN29)</f>
        <v>203885.51337916675</v>
      </c>
      <c r="BO30" s="1198">
        <f t="shared" si="26"/>
        <v>196734.91709054171</v>
      </c>
      <c r="BP30" s="1198">
        <f t="shared" si="26"/>
        <v>196734.91709054171</v>
      </c>
      <c r="BQ30" s="1198">
        <f t="shared" si="26"/>
        <v>202972.50042387506</v>
      </c>
      <c r="BR30" s="1198">
        <f t="shared" si="26"/>
        <v>199972.50042387506</v>
      </c>
      <c r="BS30" s="1198">
        <f t="shared" si="26"/>
        <v>199972.50042387506</v>
      </c>
      <c r="BT30" s="1198">
        <f t="shared" si="26"/>
        <v>207667.5837572084</v>
      </c>
      <c r="BU30" s="1198">
        <f t="shared" si="26"/>
        <v>204667.5837572084</v>
      </c>
      <c r="BV30" s="1198">
        <f t="shared" si="26"/>
        <v>198430.00042387506</v>
      </c>
      <c r="BW30" s="1198">
        <f t="shared" si="26"/>
        <v>201430.00042387506</v>
      </c>
      <c r="BX30" s="1198">
        <f t="shared" si="26"/>
        <v>201430.00042387506</v>
      </c>
      <c r="BY30" s="613">
        <f t="shared" si="26"/>
        <v>207430.00042387506</v>
      </c>
      <c r="BZ30" s="1198">
        <f t="shared" si="26"/>
        <v>218458.25794720836</v>
      </c>
      <c r="CA30" s="1198">
        <f t="shared" si="26"/>
        <v>208478.64376992465</v>
      </c>
      <c r="CB30" s="1198">
        <f t="shared" si="26"/>
        <v>208478.64376992465</v>
      </c>
      <c r="CC30" s="1198">
        <f t="shared" si="26"/>
        <v>208478.64376992465</v>
      </c>
      <c r="CD30" s="1198">
        <f t="shared" si="26"/>
        <v>208478.64376992465</v>
      </c>
      <c r="CE30" s="1198">
        <f t="shared" si="26"/>
        <v>208478.64376992465</v>
      </c>
      <c r="CF30" s="1198">
        <f t="shared" si="26"/>
        <v>208563.61876992465</v>
      </c>
      <c r="CG30" s="1198">
        <f t="shared" si="26"/>
        <v>208563.61876992465</v>
      </c>
      <c r="CH30" s="1198">
        <f t="shared" si="26"/>
        <v>208563.61876992465</v>
      </c>
      <c r="CI30" s="1198">
        <f t="shared" si="26"/>
        <v>208563.61876992465</v>
      </c>
      <c r="CJ30" s="1198">
        <f t="shared" si="26"/>
        <v>208563.61876992465</v>
      </c>
      <c r="CK30" s="1198">
        <f t="shared" si="26"/>
        <v>214563.61876992465</v>
      </c>
      <c r="CL30" s="1198">
        <f t="shared" si="26"/>
        <v>208901.38068562464</v>
      </c>
      <c r="CM30" s="1198">
        <f t="shared" si="26"/>
        <v>211002.59058302233</v>
      </c>
      <c r="CN30" s="1198">
        <f t="shared" si="26"/>
        <v>211002.59058302233</v>
      </c>
      <c r="CO30" s="1198">
        <f t="shared" si="26"/>
        <v>211002.59058302233</v>
      </c>
      <c r="CP30" s="1198">
        <f t="shared" si="26"/>
        <v>211002.59058302233</v>
      </c>
      <c r="CQ30" s="1198">
        <f t="shared" si="26"/>
        <v>211002.59058302233</v>
      </c>
      <c r="CR30" s="1198">
        <f t="shared" si="26"/>
        <v>211090.11483302232</v>
      </c>
      <c r="CS30" s="1198">
        <f t="shared" si="26"/>
        <v>211090.11483302232</v>
      </c>
      <c r="CT30" s="1198">
        <f t="shared" si="26"/>
        <v>211090.11483302232</v>
      </c>
      <c r="CU30" s="1198">
        <f t="shared" si="26"/>
        <v>211090.11483302232</v>
      </c>
      <c r="CV30" s="1198">
        <f t="shared" si="26"/>
        <v>211090.11483302232</v>
      </c>
      <c r="CW30" s="1198">
        <f t="shared" si="26"/>
        <v>217090.11483302232</v>
      </c>
      <c r="CX30" s="1198">
        <f t="shared" si="26"/>
        <v>211438.00960619334</v>
      </c>
      <c r="CY30" s="1198">
        <f t="shared" si="26"/>
        <v>213623.47892551305</v>
      </c>
      <c r="CZ30" s="1198">
        <f t="shared" si="26"/>
        <v>213623.47892551305</v>
      </c>
      <c r="DA30" s="1198">
        <f t="shared" si="26"/>
        <v>213623.47892551305</v>
      </c>
      <c r="DB30" s="1198">
        <f t="shared" si="26"/>
        <v>213623.47892551305</v>
      </c>
      <c r="DC30" s="1198">
        <f t="shared" si="26"/>
        <v>213623.47892551305</v>
      </c>
      <c r="DD30" s="1198">
        <f t="shared" ref="DD30:DI30" si="27">SUM(DD22:DD29)</f>
        <v>213713.62890301304</v>
      </c>
      <c r="DE30" s="1198">
        <f t="shared" si="27"/>
        <v>213713.62890301304</v>
      </c>
      <c r="DF30" s="1198">
        <f t="shared" si="27"/>
        <v>213713.62890301304</v>
      </c>
      <c r="DG30" s="1198">
        <f t="shared" si="27"/>
        <v>213713.62890301304</v>
      </c>
      <c r="DH30" s="1198">
        <f t="shared" si="27"/>
        <v>213713.62890301304</v>
      </c>
      <c r="DI30" s="1198">
        <f t="shared" si="27"/>
        <v>219713.62890301304</v>
      </c>
    </row>
    <row r="31" spans="1:113" s="660" customFormat="1" ht="16">
      <c r="A31" s="655" t="s">
        <v>406</v>
      </c>
      <c r="B31" s="655"/>
      <c r="C31" s="655"/>
      <c r="D31" s="656"/>
      <c r="E31" s="1199"/>
      <c r="F31" s="1200"/>
      <c r="G31" s="657"/>
      <c r="H31" s="657"/>
      <c r="I31" s="657"/>
      <c r="J31" s="657"/>
      <c r="K31" s="657"/>
      <c r="L31" s="657"/>
      <c r="M31" s="657"/>
      <c r="N31" s="657"/>
      <c r="O31" s="657"/>
      <c r="P31" s="657"/>
      <c r="Q31" s="658">
        <f>SUM(F30:Q30)</f>
        <v>220770.33333333337</v>
      </c>
      <c r="R31" s="659">
        <f>SUM(G30:R30)</f>
        <v>241150.25000000006</v>
      </c>
      <c r="S31" s="659">
        <f>SUM(H30:S30)</f>
        <v>287034.66666666674</v>
      </c>
      <c r="T31" s="659">
        <f t="shared" ref="T31:AB31" si="28">SUM(I30:T30)</f>
        <v>317919.08333333343</v>
      </c>
      <c r="U31" s="659">
        <f t="shared" si="28"/>
        <v>343416.08333333337</v>
      </c>
      <c r="V31" s="659">
        <f t="shared" si="28"/>
        <v>371913.08333333349</v>
      </c>
      <c r="W31" s="659">
        <f t="shared" si="28"/>
        <v>450188.83333333349</v>
      </c>
      <c r="X31" s="659">
        <f t="shared" si="28"/>
        <v>473143.66666666686</v>
      </c>
      <c r="Y31" s="659">
        <f t="shared" si="28"/>
        <v>499098.50000000023</v>
      </c>
      <c r="Z31" s="659">
        <f t="shared" si="28"/>
        <v>525053.3333333336</v>
      </c>
      <c r="AA31" s="659">
        <f t="shared" si="28"/>
        <v>545687.25000000023</v>
      </c>
      <c r="AB31" s="659">
        <f t="shared" si="28"/>
        <v>569321.16666666698</v>
      </c>
      <c r="AC31" s="659">
        <f>SUM(R30:AC30)</f>
        <v>594955.0833333336</v>
      </c>
      <c r="AD31" s="659">
        <f t="shared" ref="AD31:BM31" si="29">SUM(S30:AD30)</f>
        <v>652668.75000000023</v>
      </c>
      <c r="AE31" s="659">
        <f t="shared" si="29"/>
        <v>671602.87500000012</v>
      </c>
      <c r="AF31" s="659">
        <f t="shared" si="29"/>
        <v>702537.00000000012</v>
      </c>
      <c r="AG31" s="659">
        <f t="shared" si="29"/>
        <v>726775.20833333337</v>
      </c>
      <c r="AH31" s="659">
        <f t="shared" si="29"/>
        <v>754013.41666666663</v>
      </c>
      <c r="AI31" s="659">
        <f t="shared" si="29"/>
        <v>731251.62499999988</v>
      </c>
      <c r="AJ31" s="659">
        <f t="shared" si="29"/>
        <v>785094.41666666651</v>
      </c>
      <c r="AK31" s="659">
        <f t="shared" si="29"/>
        <v>823937.20833333314</v>
      </c>
      <c r="AL31" s="659">
        <f t="shared" si="29"/>
        <v>862779.99999999988</v>
      </c>
      <c r="AM31" s="659">
        <f t="shared" si="29"/>
        <v>901622.79166666651</v>
      </c>
      <c r="AN31" s="659">
        <f t="shared" si="29"/>
        <v>940465.58333333326</v>
      </c>
      <c r="AO31" s="659">
        <f t="shared" si="29"/>
        <v>985808.37499999988</v>
      </c>
      <c r="AP31" s="659">
        <f t="shared" si="29"/>
        <v>1027729.3333333333</v>
      </c>
      <c r="AQ31" s="659">
        <f t="shared" si="29"/>
        <v>1076067.0404166665</v>
      </c>
      <c r="AR31" s="659">
        <f t="shared" si="29"/>
        <v>1124404.7474999998</v>
      </c>
      <c r="AS31" s="659">
        <f t="shared" si="29"/>
        <v>1172742.4545833333</v>
      </c>
      <c r="AT31" s="659">
        <f t="shared" si="29"/>
        <v>1221080.1616666666</v>
      </c>
      <c r="AU31" s="659">
        <f t="shared" si="29"/>
        <v>1269417.8687499999</v>
      </c>
      <c r="AV31" s="659">
        <f t="shared" si="29"/>
        <v>1291150.9925000002</v>
      </c>
      <c r="AW31" s="659">
        <f t="shared" si="29"/>
        <v>1327884.11625</v>
      </c>
      <c r="AX31" s="659">
        <f t="shared" si="29"/>
        <v>1364617.24</v>
      </c>
      <c r="AY31" s="659">
        <f t="shared" si="29"/>
        <v>1418408.8637500003</v>
      </c>
      <c r="AZ31" s="659">
        <f t="shared" si="29"/>
        <v>1466200.4875000003</v>
      </c>
      <c r="BA31" s="659">
        <f t="shared" si="29"/>
        <v>1517992.1112500001</v>
      </c>
      <c r="BB31" s="659">
        <f t="shared" si="29"/>
        <v>1535059.9183333335</v>
      </c>
      <c r="BC31" s="659">
        <f t="shared" si="29"/>
        <v>1568253.6432958334</v>
      </c>
      <c r="BD31" s="659">
        <f t="shared" si="29"/>
        <v>1601447.3682583333</v>
      </c>
      <c r="BE31" s="659">
        <f t="shared" si="29"/>
        <v>1634641.0932208335</v>
      </c>
      <c r="BF31" s="659">
        <f t="shared" si="29"/>
        <v>1667834.8181833331</v>
      </c>
      <c r="BG31" s="659">
        <f t="shared" si="29"/>
        <v>1701028.5431458333</v>
      </c>
      <c r="BH31" s="659">
        <f t="shared" si="29"/>
        <v>1757518.3514416667</v>
      </c>
      <c r="BI31" s="659">
        <f t="shared" si="29"/>
        <v>1805008.1597375001</v>
      </c>
      <c r="BJ31" s="659">
        <f t="shared" si="29"/>
        <v>1852497.9680333335</v>
      </c>
      <c r="BK31" s="659">
        <f t="shared" si="29"/>
        <v>1882929.276329167</v>
      </c>
      <c r="BL31" s="659">
        <f t="shared" si="29"/>
        <v>1919360.5846250006</v>
      </c>
      <c r="BM31" s="659">
        <f t="shared" si="29"/>
        <v>1964791.892920834</v>
      </c>
      <c r="BN31" s="659">
        <f t="shared" ref="BN31" si="30">SUM(BC30:BN30)</f>
        <v>2011136.7242166675</v>
      </c>
      <c r="BO31" s="659">
        <f t="shared" ref="BO31" si="31">SUM(BD30:BO30)</f>
        <v>2054646.6675947092</v>
      </c>
      <c r="BP31" s="659">
        <f t="shared" ref="BP31" si="32">SUM(BE30:BP30)</f>
        <v>2098156.6109727509</v>
      </c>
      <c r="BQ31" s="659">
        <f t="shared" ref="BQ31" si="33">SUM(BF30:BQ30)</f>
        <v>2147904.1376841259</v>
      </c>
      <c r="BR31" s="659">
        <f t="shared" ref="BR31" si="34">SUM(BG30:BR30)</f>
        <v>2194651.6643955009</v>
      </c>
      <c r="BS31" s="659">
        <f t="shared" ref="BS31" si="35">SUM(BH30:BS30)</f>
        <v>2241399.1911068759</v>
      </c>
      <c r="BT31" s="659">
        <f t="shared" ref="BT31" si="36">SUM(BI30:BT30)</f>
        <v>2272545.7178182509</v>
      </c>
      <c r="BU31" s="659">
        <f t="shared" ref="BU31" si="37">SUM(BJ30:BU30)</f>
        <v>2309692.2445296254</v>
      </c>
      <c r="BV31" s="659">
        <f t="shared" ref="BV31" si="38">SUM(BK30:BV30)</f>
        <v>2340601.1879076678</v>
      </c>
      <c r="BW31" s="659">
        <f t="shared" ref="BW31" si="39">SUM(BL30:BW30)</f>
        <v>2374510.1312857093</v>
      </c>
      <c r="BX31" s="659">
        <f t="shared" ref="BX31" si="40">SUM(BM30:BX30)</f>
        <v>2408419.0746637513</v>
      </c>
      <c r="BY31" s="659">
        <f t="shared" ref="BY31" si="41">SUM(BN30:BY30)</f>
        <v>2421328.0180417928</v>
      </c>
      <c r="BZ31" s="659">
        <f t="shared" ref="BZ31" si="42">SUM(BO30:BZ30)</f>
        <v>2435900.7626098343</v>
      </c>
      <c r="CA31" s="659">
        <f t="shared" ref="CA31" si="43">SUM(BP30:CA30)</f>
        <v>2447644.4892892172</v>
      </c>
      <c r="CB31" s="659">
        <f t="shared" ref="CB31" si="44">SUM(BQ30:CB30)</f>
        <v>2459388.2159686</v>
      </c>
      <c r="CC31" s="659">
        <f t="shared" ref="CC31" si="45">SUM(BR30:CC30)</f>
        <v>2464894.3593146494</v>
      </c>
      <c r="CD31" s="659">
        <f t="shared" ref="CD31" si="46">SUM(BS30:CD30)</f>
        <v>2473400.5026606987</v>
      </c>
      <c r="CE31" s="659">
        <f t="shared" ref="CE31" si="47">SUM(BT30:CE30)</f>
        <v>2481906.6460067481</v>
      </c>
      <c r="CF31" s="659">
        <f t="shared" ref="CF31" si="48">SUM(BU30:CF30)</f>
        <v>2482802.6810194645</v>
      </c>
      <c r="CG31" s="659">
        <f t="shared" ref="CG31" si="49">SUM(BV30:CG30)</f>
        <v>2486698.7160321805</v>
      </c>
      <c r="CH31" s="659">
        <f t="shared" ref="CH31" si="50">SUM(BW30:CH30)</f>
        <v>2496832.3343782304</v>
      </c>
      <c r="CI31" s="659">
        <f t="shared" ref="CI31" si="51">SUM(BX30:CI30)</f>
        <v>2503965.9527242798</v>
      </c>
      <c r="CJ31" s="659">
        <f t="shared" ref="CJ31" si="52">SUM(BY30:CJ30)</f>
        <v>2511099.5710703298</v>
      </c>
      <c r="CK31" s="659">
        <f t="shared" ref="CK31" si="53">SUM(BZ30:CK30)</f>
        <v>2518233.1894163792</v>
      </c>
      <c r="CL31" s="659">
        <f t="shared" ref="CL31" si="54">SUM(CA30:CL30)</f>
        <v>2508676.312154796</v>
      </c>
      <c r="CM31" s="659">
        <f t="shared" ref="CM31" si="55">SUM(CB30:CM30)</f>
        <v>2511200.2589678932</v>
      </c>
      <c r="CN31" s="659">
        <f t="shared" ref="CN31" si="56">SUM(CC30:CN30)</f>
        <v>2513724.2057809909</v>
      </c>
      <c r="CO31" s="659">
        <f t="shared" ref="CO31" si="57">SUM(CD30:CO30)</f>
        <v>2516248.1525940886</v>
      </c>
      <c r="CP31" s="659">
        <f t="shared" ref="CP31" si="58">SUM(CE30:CP30)</f>
        <v>2518772.0994071863</v>
      </c>
      <c r="CQ31" s="659">
        <f t="shared" ref="CQ31" si="59">SUM(CF30:CQ30)</f>
        <v>2521296.046220284</v>
      </c>
      <c r="CR31" s="659">
        <f t="shared" ref="CR31" si="60">SUM(CG30:CR30)</f>
        <v>2523822.5422833818</v>
      </c>
      <c r="CS31" s="659">
        <f t="shared" ref="CS31" si="61">SUM(CH30:CS30)</f>
        <v>2526349.0383464792</v>
      </c>
      <c r="CT31" s="659">
        <f t="shared" ref="CT31" si="62">SUM(CI30:CT30)</f>
        <v>2528875.5344095775</v>
      </c>
      <c r="CU31" s="659">
        <f t="shared" ref="CU31" si="63">SUM(CJ30:CU30)</f>
        <v>2531402.0304726749</v>
      </c>
      <c r="CV31" s="659">
        <f t="shared" ref="CV31" si="64">SUM(CK30:CV30)</f>
        <v>2533928.5265357727</v>
      </c>
      <c r="CW31" s="659">
        <f t="shared" ref="CW31" si="65">SUM(CL30:CW30)</f>
        <v>2536455.0225988701</v>
      </c>
      <c r="CX31" s="659">
        <f t="shared" ref="CX31" si="66">SUM(CM30:CX30)</f>
        <v>2538991.6515194387</v>
      </c>
      <c r="CY31" s="659">
        <f t="shared" ref="CY31" si="67">SUM(CN30:CY30)</f>
        <v>2541612.5398619291</v>
      </c>
      <c r="CZ31" s="659">
        <f t="shared" ref="CZ31" si="68">SUM(CO30:CZ30)</f>
        <v>2544233.42820442</v>
      </c>
      <c r="DA31" s="659">
        <f t="shared" ref="DA31" si="69">SUM(CP30:DA30)</f>
        <v>2546854.3165469109</v>
      </c>
      <c r="DB31" s="659">
        <f t="shared" ref="DB31" si="70">SUM(CQ30:DB30)</f>
        <v>2549475.2048894018</v>
      </c>
      <c r="DC31" s="659">
        <f t="shared" ref="DC31" si="71">SUM(CR30:DC30)</f>
        <v>2552096.0932318927</v>
      </c>
      <c r="DD31" s="659">
        <f t="shared" ref="DD31" si="72">SUM(CS30:DD30)</f>
        <v>2554719.6073018834</v>
      </c>
      <c r="DE31" s="659">
        <f t="shared" ref="DE31" si="73">SUM(CT30:DE30)</f>
        <v>2557343.1213718746</v>
      </c>
      <c r="DF31" s="659">
        <f t="shared" ref="DF31" si="74">SUM(CU30:DF30)</f>
        <v>2559966.6354418653</v>
      </c>
      <c r="DG31" s="659">
        <f t="shared" ref="DG31" si="75">SUM(CV30:DG30)</f>
        <v>2562590.149511856</v>
      </c>
      <c r="DH31" s="659">
        <f t="shared" ref="DH31" si="76">SUM(CW30:DH30)</f>
        <v>2565213.6635818463</v>
      </c>
      <c r="DI31" s="659">
        <f t="shared" ref="DI31" si="77">SUM(CX30:DI30)</f>
        <v>2567837.177651837</v>
      </c>
    </row>
    <row r="32" spans="1:113" customFormat="1" ht="24" thickBot="1">
      <c r="A32" s="270" t="s">
        <v>407</v>
      </c>
      <c r="B32" s="270"/>
      <c r="C32" s="270"/>
      <c r="D32" s="271"/>
      <c r="E32" s="272"/>
      <c r="F32" s="273"/>
      <c r="G32" s="274"/>
      <c r="H32" s="274"/>
      <c r="I32" s="274"/>
      <c r="J32" s="274"/>
      <c r="K32" s="274"/>
      <c r="L32" s="274"/>
      <c r="M32" s="274"/>
      <c r="N32" s="274"/>
      <c r="O32" s="274"/>
      <c r="P32" s="274"/>
      <c r="Q32" s="368"/>
      <c r="R32" s="274"/>
      <c r="S32" s="274"/>
      <c r="T32" s="274"/>
      <c r="U32" s="274"/>
      <c r="V32" s="274"/>
      <c r="W32" s="274"/>
      <c r="X32" s="274"/>
      <c r="Y32" s="274"/>
      <c r="Z32" s="274"/>
      <c r="AA32" s="274"/>
      <c r="AB32" s="274"/>
      <c r="AC32" s="368"/>
      <c r="AD32" s="274"/>
      <c r="AE32" s="274"/>
      <c r="AF32" s="274"/>
      <c r="AG32" s="274"/>
      <c r="AH32" s="274"/>
      <c r="AI32" s="274"/>
      <c r="AJ32" s="274"/>
      <c r="AK32" s="274"/>
      <c r="AL32" s="274"/>
      <c r="AM32" s="274"/>
      <c r="AN32" s="274"/>
      <c r="AO32" s="368"/>
      <c r="AP32" s="274"/>
      <c r="AQ32" s="274"/>
      <c r="AR32" s="274"/>
      <c r="AS32" s="274"/>
      <c r="AT32" s="274"/>
      <c r="AU32" s="274"/>
      <c r="AV32" s="274"/>
      <c r="AW32" s="274"/>
      <c r="AX32" s="274"/>
      <c r="AY32" s="274"/>
      <c r="AZ32" s="274"/>
      <c r="BA32" s="368"/>
      <c r="BB32" s="274"/>
      <c r="BC32" s="274"/>
      <c r="BD32" s="274"/>
      <c r="BE32" s="274"/>
      <c r="BF32" s="274"/>
      <c r="BG32" s="274"/>
      <c r="BH32" s="274"/>
      <c r="BI32" s="274"/>
      <c r="BJ32" s="274"/>
      <c r="BK32" s="274"/>
      <c r="BL32" s="274"/>
      <c r="BM32" s="368"/>
      <c r="BN32" s="274"/>
      <c r="BO32" s="274"/>
      <c r="BP32" s="274"/>
      <c r="BQ32" s="274"/>
      <c r="BR32" s="274"/>
      <c r="BS32" s="274"/>
      <c r="BT32" s="274"/>
      <c r="BU32" s="274"/>
      <c r="BV32" s="274"/>
      <c r="BW32" s="274"/>
      <c r="BX32" s="274"/>
      <c r="BY32" s="368"/>
      <c r="BZ32" s="274"/>
      <c r="CA32" s="274"/>
      <c r="CB32" s="274"/>
      <c r="CC32" s="274"/>
      <c r="CD32" s="274"/>
      <c r="CE32" s="274"/>
      <c r="CF32" s="274"/>
      <c r="CG32" s="274"/>
      <c r="CH32" s="274"/>
      <c r="CI32" s="274"/>
      <c r="CJ32" s="274"/>
      <c r="CK32" s="274"/>
      <c r="CL32" s="274"/>
      <c r="CM32" s="274"/>
      <c r="CN32" s="274"/>
      <c r="CO32" s="274"/>
      <c r="CP32" s="274"/>
      <c r="CQ32" s="274"/>
      <c r="CR32" s="274"/>
      <c r="CS32" s="274"/>
      <c r="CT32" s="274"/>
      <c r="CU32" s="274"/>
      <c r="CV32" s="274"/>
      <c r="CW32" s="274"/>
      <c r="CX32" s="274"/>
      <c r="CY32" s="274"/>
      <c r="CZ32" s="274"/>
      <c r="DA32" s="274"/>
      <c r="DB32" s="274"/>
      <c r="DC32" s="274"/>
      <c r="DD32" s="274"/>
      <c r="DE32" s="274"/>
      <c r="DF32" s="274"/>
      <c r="DG32" s="274"/>
      <c r="DH32" s="274"/>
      <c r="DI32" s="274"/>
    </row>
    <row r="33" spans="1:113" customFormat="1" ht="17">
      <c r="A33" s="281" t="str">
        <f t="shared" ref="A33:A41" si="78">A95</f>
        <v>Operations</v>
      </c>
      <c r="B33" s="281"/>
      <c r="C33" s="281"/>
      <c r="D33" s="102"/>
      <c r="E33" s="280"/>
      <c r="F33" s="281"/>
      <c r="G33" s="281"/>
      <c r="H33" s="281"/>
      <c r="I33" s="281"/>
      <c r="J33" s="281"/>
      <c r="K33" s="281"/>
      <c r="L33" s="281"/>
      <c r="M33" s="281"/>
      <c r="N33" s="281"/>
      <c r="O33" s="281"/>
      <c r="P33" s="281"/>
      <c r="Q33" s="369"/>
      <c r="R33" s="281"/>
      <c r="S33" s="281"/>
      <c r="T33" s="281"/>
      <c r="U33" s="281"/>
      <c r="V33" s="281"/>
      <c r="W33" s="281"/>
      <c r="X33" s="281"/>
      <c r="Y33" s="281"/>
      <c r="Z33" s="281"/>
      <c r="AA33" s="281"/>
      <c r="AB33" s="281"/>
      <c r="AC33" s="369"/>
      <c r="AD33" s="281"/>
      <c r="AE33" s="281"/>
      <c r="AF33" s="281"/>
      <c r="AG33" s="281"/>
      <c r="AH33" s="281"/>
      <c r="AI33" s="281"/>
      <c r="AJ33" s="281"/>
      <c r="AK33" s="281"/>
      <c r="AL33" s="281"/>
      <c r="AM33" s="281"/>
      <c r="AN33" s="281"/>
      <c r="AO33" s="369"/>
      <c r="AP33" s="281"/>
      <c r="AQ33" s="281"/>
      <c r="AR33" s="281"/>
      <c r="AS33" s="281"/>
      <c r="AT33" s="281"/>
      <c r="AU33" s="281"/>
      <c r="AV33" s="281"/>
      <c r="AW33" s="281"/>
      <c r="AX33" s="281"/>
      <c r="AY33" s="281"/>
      <c r="AZ33" s="281"/>
      <c r="BA33" s="369"/>
      <c r="BB33" s="281"/>
      <c r="BC33" s="281"/>
      <c r="BD33" s="281"/>
      <c r="BE33" s="281"/>
      <c r="BF33" s="281"/>
      <c r="BG33" s="281"/>
      <c r="BH33" s="281"/>
      <c r="BI33" s="281"/>
      <c r="BJ33" s="281"/>
      <c r="BK33" s="281"/>
      <c r="BL33" s="281"/>
      <c r="BM33" s="369"/>
      <c r="BN33" s="281"/>
      <c r="BO33" s="281"/>
      <c r="BP33" s="281"/>
      <c r="BQ33" s="281"/>
      <c r="BR33" s="281"/>
      <c r="BS33" s="281"/>
      <c r="BT33" s="281"/>
      <c r="BU33" s="281"/>
      <c r="BV33" s="281"/>
      <c r="BW33" s="281"/>
      <c r="BX33" s="281"/>
      <c r="BY33" s="369"/>
      <c r="BZ33" s="281"/>
      <c r="CA33" s="281"/>
      <c r="CB33" s="281"/>
      <c r="CC33" s="281"/>
      <c r="CD33" s="281"/>
      <c r="CE33" s="281"/>
      <c r="CF33" s="281"/>
      <c r="CG33" s="281"/>
      <c r="CH33" s="281"/>
      <c r="CI33" s="281"/>
      <c r="CJ33" s="281"/>
      <c r="CK33" s="281"/>
      <c r="CL33" s="281"/>
      <c r="CM33" s="281"/>
      <c r="CN33" s="281"/>
      <c r="CO33" s="281"/>
      <c r="CP33" s="281"/>
      <c r="CQ33" s="281"/>
      <c r="CR33" s="281"/>
      <c r="CS33" s="281"/>
      <c r="CT33" s="281"/>
      <c r="CU33" s="281"/>
      <c r="CV33" s="281"/>
      <c r="CW33" s="281"/>
      <c r="CX33" s="281"/>
      <c r="CY33" s="281"/>
      <c r="CZ33" s="281"/>
      <c r="DA33" s="281"/>
      <c r="DB33" s="281"/>
      <c r="DC33" s="281"/>
      <c r="DD33" s="281"/>
      <c r="DE33" s="281"/>
      <c r="DF33" s="281"/>
      <c r="DG33" s="281"/>
      <c r="DH33" s="281"/>
      <c r="DI33" s="281"/>
    </row>
    <row r="34" spans="1:113" customFormat="1" ht="16">
      <c r="A34" s="114" t="str">
        <f t="shared" si="78"/>
        <v>CEO</v>
      </c>
      <c r="B34" s="114"/>
      <c r="C34" s="114"/>
      <c r="D34" s="114" t="str">
        <f>'Team &amp; Salaries'!B6</f>
        <v>Ops</v>
      </c>
      <c r="E34" s="361" t="str">
        <f>Settings!$C$6</f>
        <v>USD</v>
      </c>
      <c r="F34" s="174">
        <f>'Team &amp; Salaries'!$D11*F96</f>
        <v>4583.3333333333339</v>
      </c>
      <c r="G34" s="174">
        <f>('Team &amp; Salaries'!$D6*G96)*((1+'Team &amp; Salaries'!$Q6)^(ROUNDDOWN((COUNTIF(E34:$E34,"&gt;0")/12),0)))</f>
        <v>2291.666666666667</v>
      </c>
      <c r="H34" s="174">
        <f>('Team &amp; Salaries'!$D6*H96)*((1+'Team &amp; Salaries'!$Q6)^(ROUNDDOWN((COUNTIF($E34:F34,"&gt;0")/12),0)))</f>
        <v>2291.666666666667</v>
      </c>
      <c r="I34" s="174">
        <f>('Team &amp; Salaries'!$D6*I96)*((1+'Team &amp; Salaries'!$Q6)^(ROUNDDOWN((COUNTIF($E34:G34,"&gt;0")/12),0)))</f>
        <v>2291.666666666667</v>
      </c>
      <c r="J34" s="174">
        <f>('Team &amp; Salaries'!$D6*J96)*((1+'Team &amp; Salaries'!$Q6)^(ROUNDDOWN((COUNTIF($E34:H34,"&gt;0")/12),0)))</f>
        <v>2291.666666666667</v>
      </c>
      <c r="K34" s="174">
        <f>('Team &amp; Salaries'!$D6*K96)*((1+'Team &amp; Salaries'!$Q6)^(ROUNDDOWN((COUNTIF($E34:I34,"&gt;0")/12),0)))</f>
        <v>2291.666666666667</v>
      </c>
      <c r="L34" s="174">
        <f>('Team &amp; Salaries'!$D6*L96)*((1+'Team &amp; Salaries'!$Q6)^(ROUNDDOWN((COUNTIF($E34:J34,"&gt;0")/12),0)))</f>
        <v>2291.666666666667</v>
      </c>
      <c r="M34" s="174">
        <f>('Team &amp; Salaries'!$D6*M96)*((1+'Team &amp; Salaries'!$Q6)^(ROUNDDOWN((COUNTIF($E34:K34,"&gt;0")/12),0)))</f>
        <v>2291.666666666667</v>
      </c>
      <c r="N34" s="174">
        <f>('Team &amp; Salaries'!$D6*N96)*((1+'Team &amp; Salaries'!$Q6)^(ROUNDDOWN((COUNTIF($E34:L34,"&gt;0")/12),0)))</f>
        <v>2291.666666666667</v>
      </c>
      <c r="O34" s="174">
        <f>('Team &amp; Salaries'!$D6*O96)*((1+'Team &amp; Salaries'!$Q6)^(ROUNDDOWN((COUNTIF($E34:M34,"&gt;0")/12),0)))</f>
        <v>2291.666666666667</v>
      </c>
      <c r="P34" s="174">
        <f>('Team &amp; Salaries'!$D6*P96)*((1+'Team &amp; Salaries'!$Q6)^(ROUNDDOWN((COUNTIF($E34:N34,"&gt;0")/12),0)))</f>
        <v>2291.666666666667</v>
      </c>
      <c r="Q34" s="174">
        <f>('Team &amp; Salaries'!$D6*Q96)*((1+'Team &amp; Salaries'!$Q6)^(ROUNDDOWN((COUNTIF($E34:O34,"&gt;0")/12),0)))</f>
        <v>2291.666666666667</v>
      </c>
      <c r="R34" s="174">
        <f>('Team &amp; Salaries'!$D6*R96)*((1+'Team &amp; Salaries'!$Q6)^(ROUNDDOWN((COUNTIF($E34:P34,"&gt;0")/12),0)))</f>
        <v>2291.666666666667</v>
      </c>
      <c r="S34" s="174">
        <f>('Team &amp; Salaries'!$D6*S96)*((1+'Team &amp; Salaries'!$Q6)^(ROUNDDOWN((COUNTIF($E34:Q34,"&gt;0")/12),0)))</f>
        <v>2360.416666666667</v>
      </c>
      <c r="T34" s="174">
        <f>('Team &amp; Salaries'!$D6*T96)*((1+'Team &amp; Salaries'!$Q6)^(ROUNDDOWN((COUNTIF($E34:R34,"&gt;0")/12),0)))</f>
        <v>2360.416666666667</v>
      </c>
      <c r="U34" s="174">
        <f>('Team &amp; Salaries'!$D6*U96)*((1+'Team &amp; Salaries'!$Q6)^(ROUNDDOWN((COUNTIF($E34:S34,"&gt;0")/12),0)))</f>
        <v>2360.416666666667</v>
      </c>
      <c r="V34" s="174">
        <f>('Team &amp; Salaries'!$D6*V96)*((1+'Team &amp; Salaries'!$Q6)^(ROUNDDOWN((COUNTIF($E34:T34,"&gt;0")/12),0)))</f>
        <v>2360.416666666667</v>
      </c>
      <c r="W34" s="174">
        <f>('Team &amp; Salaries'!$D6*W96)*((1+'Team &amp; Salaries'!$Q6)^(ROUNDDOWN((COUNTIF($E34:U34,"&gt;0")/12),0)))</f>
        <v>2360.416666666667</v>
      </c>
      <c r="X34" s="174">
        <f>('Team &amp; Salaries'!$D6*X96)*((1+'Team &amp; Salaries'!$Q6)^(ROUNDDOWN((COUNTIF($E34:V34,"&gt;0")/12),0)))</f>
        <v>2360.416666666667</v>
      </c>
      <c r="Y34" s="174">
        <f>('Team &amp; Salaries'!$D6*Y96)*((1+'Team &amp; Salaries'!$Q6)^(ROUNDDOWN((COUNTIF($E34:W34,"&gt;0")/12),0)))</f>
        <v>2360.416666666667</v>
      </c>
      <c r="Z34" s="174">
        <f>('Team &amp; Salaries'!$D6*Z96)*((1+'Team &amp; Salaries'!$Q6)^(ROUNDDOWN((COUNTIF($E34:X34,"&gt;0")/12),0)))</f>
        <v>2360.416666666667</v>
      </c>
      <c r="AA34" s="174">
        <f>('Team &amp; Salaries'!$D6*AA96)*((1+'Team &amp; Salaries'!$Q6)^(ROUNDDOWN((COUNTIF($E34:Y34,"&gt;0")/12),0)))</f>
        <v>2360.416666666667</v>
      </c>
      <c r="AB34" s="174">
        <f>('Team &amp; Salaries'!$D6*AB96)*((1+'Team &amp; Salaries'!$Q6)^(ROUNDDOWN((COUNTIF($E34:Z34,"&gt;0")/12),0)))</f>
        <v>2360.416666666667</v>
      </c>
      <c r="AC34" s="174">
        <f>('Team &amp; Salaries'!$D6*AC96)*((1+'Team &amp; Salaries'!$Q6)^(ROUNDDOWN((COUNTIF($E34:AA34,"&gt;0")/12),0)))</f>
        <v>2360.416666666667</v>
      </c>
      <c r="AD34" s="174">
        <f>('Team &amp; Salaries'!$D6*AD96)*((1+'Team &amp; Salaries'!$Q6)^(ROUNDDOWN((COUNTIF($E34:AB34,"&gt;0")/12),0)))</f>
        <v>2360.416666666667</v>
      </c>
      <c r="AE34" s="174">
        <f>('Team &amp; Salaries'!$D6*AE96)*((1+'Team &amp; Salaries'!$Q6)^(ROUNDDOWN((COUNTIF($E34:AC34,"&gt;0")/12),0)))</f>
        <v>2431.229166666667</v>
      </c>
      <c r="AF34" s="174">
        <f>('Team &amp; Salaries'!$D6*AF96)*((1+'Team &amp; Salaries'!$Q6)^(ROUNDDOWN((COUNTIF($E34:AD34,"&gt;0")/12),0)))</f>
        <v>2431.229166666667</v>
      </c>
      <c r="AG34" s="174">
        <f>('Team &amp; Salaries'!$D6*AG96)*((1+'Team &amp; Salaries'!$Q6)^(ROUNDDOWN((COUNTIF($E34:AE34,"&gt;0")/12),0)))</f>
        <v>2431.229166666667</v>
      </c>
      <c r="AH34" s="174">
        <f>('Team &amp; Salaries'!$D6*AH96)*((1+'Team &amp; Salaries'!$Q6)^(ROUNDDOWN((COUNTIF($E34:AF34,"&gt;0")/12),0)))</f>
        <v>2431.229166666667</v>
      </c>
      <c r="AI34" s="174">
        <f>('Team &amp; Salaries'!$D6*AI96)*((1+'Team &amp; Salaries'!$Q6)^(ROUNDDOWN((COUNTIF($E34:AG34,"&gt;0")/12),0)))</f>
        <v>2431.229166666667</v>
      </c>
      <c r="AJ34" s="174">
        <f>('Team &amp; Salaries'!$D6*AJ96)*((1+'Team &amp; Salaries'!$Q6)^(ROUNDDOWN((COUNTIF($E34:AH34,"&gt;0")/12),0)))</f>
        <v>2431.229166666667</v>
      </c>
      <c r="AK34" s="174">
        <f>('Team &amp; Salaries'!$D6*AK96)*((1+'Team &amp; Salaries'!$Q6)^(ROUNDDOWN((COUNTIF($E34:AI34,"&gt;0")/12),0)))</f>
        <v>2431.229166666667</v>
      </c>
      <c r="AL34" s="174">
        <f>('Team &amp; Salaries'!$D6*AL96)*((1+'Team &amp; Salaries'!$Q6)^(ROUNDDOWN((COUNTIF($E34:AJ34,"&gt;0")/12),0)))</f>
        <v>2431.229166666667</v>
      </c>
      <c r="AM34" s="174">
        <f>('Team &amp; Salaries'!$D6*AM96)*((1+'Team &amp; Salaries'!$Q6)^(ROUNDDOWN((COUNTIF($E34:AK34,"&gt;0")/12),0)))</f>
        <v>2431.229166666667</v>
      </c>
      <c r="AN34" s="174">
        <f>('Team &amp; Salaries'!$D6*AN96)*((1+'Team &amp; Salaries'!$Q6)^(ROUNDDOWN((COUNTIF($E34:AL34,"&gt;0")/12),0)))</f>
        <v>2431.229166666667</v>
      </c>
      <c r="AO34" s="174">
        <f>('Team &amp; Salaries'!$D6*AO96)*((1+'Team &amp; Salaries'!$Q6)^(ROUNDDOWN((COUNTIF($E34:AM34,"&gt;0")/12),0)))</f>
        <v>2431.229166666667</v>
      </c>
      <c r="AP34" s="174">
        <f>('Team &amp; Salaries'!$D6*AP96)*((1+'Team &amp; Salaries'!$Q6)^(ROUNDDOWN((COUNTIF($E34:AN34,"&gt;0")/12),0)))</f>
        <v>2431.229166666667</v>
      </c>
      <c r="AQ34" s="174">
        <f>('Team &amp; Salaries'!$D6*AQ96)*((1+'Team &amp; Salaries'!$Q6)^(ROUNDDOWN((COUNTIF($E34:AO34,"&gt;0")/12),0)))</f>
        <v>2504.1660416666668</v>
      </c>
      <c r="AR34" s="174">
        <f>('Team &amp; Salaries'!$D6*AR96)*((1+'Team &amp; Salaries'!$Q6)^(ROUNDDOWN((COUNTIF($E34:AP34,"&gt;0")/12),0)))</f>
        <v>2504.1660416666668</v>
      </c>
      <c r="AS34" s="174">
        <f>('Team &amp; Salaries'!$D6*AS96)*((1+'Team &amp; Salaries'!$Q6)^(ROUNDDOWN((COUNTIF($E34:AQ34,"&gt;0")/12),0)))</f>
        <v>2504.1660416666668</v>
      </c>
      <c r="AT34" s="174">
        <f>('Team &amp; Salaries'!$D6*AT96)*((1+'Team &amp; Salaries'!$Q6)^(ROUNDDOWN((COUNTIF($E34:AR34,"&gt;0")/12),0)))</f>
        <v>2504.1660416666668</v>
      </c>
      <c r="AU34" s="174">
        <f>('Team &amp; Salaries'!$D6*AU96)*((1+'Team &amp; Salaries'!$Q6)^(ROUNDDOWN((COUNTIF($E34:AS34,"&gt;0")/12),0)))</f>
        <v>2504.1660416666668</v>
      </c>
      <c r="AV34" s="174">
        <f>('Team &amp; Salaries'!$D6*AV96)*((1+'Team &amp; Salaries'!$Q6)^(ROUNDDOWN((COUNTIF($E34:AT34,"&gt;0")/12),0)))</f>
        <v>2504.1660416666668</v>
      </c>
      <c r="AW34" s="174">
        <f>('Team &amp; Salaries'!$D6*AW96)*((1+'Team &amp; Salaries'!$Q6)^(ROUNDDOWN((COUNTIF($E34:AU34,"&gt;0")/12),0)))</f>
        <v>2504.1660416666668</v>
      </c>
      <c r="AX34" s="174">
        <f>('Team &amp; Salaries'!$D6*AX96)*((1+'Team &amp; Salaries'!$Q6)^(ROUNDDOWN((COUNTIF($E34:AV34,"&gt;0")/12),0)))</f>
        <v>2504.1660416666668</v>
      </c>
      <c r="AY34" s="174">
        <f>('Team &amp; Salaries'!$D6*AY96)*((1+'Team &amp; Salaries'!$Q6)^(ROUNDDOWN((COUNTIF($E34:AW34,"&gt;0")/12),0)))</f>
        <v>2504.1660416666668</v>
      </c>
      <c r="AZ34" s="174">
        <f>('Team &amp; Salaries'!$D6*AZ96)*((1+'Team &amp; Salaries'!$Q6)^(ROUNDDOWN((COUNTIF($E34:AX34,"&gt;0")/12),0)))</f>
        <v>2504.1660416666668</v>
      </c>
      <c r="BA34" s="174">
        <f>('Team &amp; Salaries'!$D6*BA96)*((1+'Team &amp; Salaries'!$Q6)^(ROUNDDOWN((COUNTIF($E34:AY34,"&gt;0")/12),0)))</f>
        <v>2504.1660416666668</v>
      </c>
      <c r="BB34" s="174">
        <f>('Team &amp; Salaries'!$D6*BB96)*((1+'Team &amp; Salaries'!$Q6)^(ROUNDDOWN((COUNTIF($E34:AZ34,"&gt;0")/12),0)))</f>
        <v>2504.1660416666668</v>
      </c>
      <c r="BC34" s="174">
        <f>('Team &amp; Salaries'!$D6*BC96)*((1+'Team &amp; Salaries'!$Q6)^(ROUNDDOWN((COUNTIF($E34:BA34,"&gt;0")/12),0)))</f>
        <v>2579.2910229166669</v>
      </c>
      <c r="BD34" s="174">
        <f>('Team &amp; Salaries'!$D6*BD96)*((1+'Team &amp; Salaries'!$Q6)^(ROUNDDOWN((COUNTIF($E34:BB34,"&gt;0")/12),0)))</f>
        <v>2579.2910229166669</v>
      </c>
      <c r="BE34" s="174">
        <f>('Team &amp; Salaries'!$D6*BE96)*((1+'Team &amp; Salaries'!$Q6)^(ROUNDDOWN((COUNTIF($E34:BC34,"&gt;0")/12),0)))</f>
        <v>2579.2910229166669</v>
      </c>
      <c r="BF34" s="174">
        <f>('Team &amp; Salaries'!$D6*BF96)*((1+'Team &amp; Salaries'!$Q6)^(ROUNDDOWN((COUNTIF($E34:BD34,"&gt;0")/12),0)))</f>
        <v>2579.2910229166669</v>
      </c>
      <c r="BG34" s="174">
        <f>('Team &amp; Salaries'!$D6*BG96)*((1+'Team &amp; Salaries'!$Q6)^(ROUNDDOWN((COUNTIF($E34:BE34,"&gt;0")/12),0)))</f>
        <v>2579.2910229166669</v>
      </c>
      <c r="BH34" s="174">
        <f>('Team &amp; Salaries'!$D6*BH96)*((1+'Team &amp; Salaries'!$Q6)^(ROUNDDOWN((COUNTIF($E34:BF34,"&gt;0")/12),0)))</f>
        <v>2579.2910229166669</v>
      </c>
      <c r="BI34" s="174">
        <f>('Team &amp; Salaries'!$D6*BI96)*((1+'Team &amp; Salaries'!$Q6)^(ROUNDDOWN((COUNTIF($E34:BG34,"&gt;0")/12),0)))</f>
        <v>2579.2910229166669</v>
      </c>
      <c r="BJ34" s="174">
        <f>('Team &amp; Salaries'!$D6*BJ96)*((1+'Team &amp; Salaries'!$Q6)^(ROUNDDOWN((COUNTIF($E34:BH34,"&gt;0")/12),0)))</f>
        <v>2579.2910229166669</v>
      </c>
      <c r="BK34" s="174">
        <f>('Team &amp; Salaries'!$D6*BK96)*((1+'Team &amp; Salaries'!$Q6)^(ROUNDDOWN((COUNTIF($E34:BI34,"&gt;0")/12),0)))</f>
        <v>2579.2910229166669</v>
      </c>
      <c r="BL34" s="174">
        <f>('Team &amp; Salaries'!$D6*BL96)*((1+'Team &amp; Salaries'!$Q6)^(ROUNDDOWN((COUNTIF($E34:BJ34,"&gt;0")/12),0)))</f>
        <v>2579.2910229166669</v>
      </c>
      <c r="BM34" s="174">
        <f>('Team &amp; Salaries'!$D6*BM96)*((1+'Team &amp; Salaries'!$Q6)^(ROUNDDOWN((COUNTIF($E34:BK34,"&gt;0")/12),0)))</f>
        <v>2579.2910229166669</v>
      </c>
      <c r="BN34" s="174">
        <f>('Team &amp; Salaries'!$D6*BN96)*((1+'Team &amp; Salaries'!$Q6)^(ROUNDDOWN((COUNTIF($E34:BL34,"&gt;0")/12),0)))</f>
        <v>2579.2910229166669</v>
      </c>
      <c r="BO34" s="174">
        <f>('Team &amp; Salaries'!$D6*BO96)*((1+'Team &amp; Salaries'!$Q6)^(ROUNDDOWN((COUNTIF($E34:BM34,"&gt;0")/12),0)))</f>
        <v>2656.6697536041665</v>
      </c>
      <c r="BP34" s="174">
        <f>('Team &amp; Salaries'!$D6*BP96)*((1+'Team &amp; Salaries'!$Q6)^(ROUNDDOWN((COUNTIF($E34:BN34,"&gt;0")/12),0)))</f>
        <v>2656.6697536041665</v>
      </c>
      <c r="BQ34" s="174">
        <f>('Team &amp; Salaries'!$D6*BQ96)*((1+'Team &amp; Salaries'!$Q6)^(ROUNDDOWN((COUNTIF($E34:BO34,"&gt;0")/12),0)))</f>
        <v>2656.6697536041665</v>
      </c>
      <c r="BR34" s="174">
        <f>('Team &amp; Salaries'!$D6*BR96)*((1+'Team &amp; Salaries'!$Q6)^(ROUNDDOWN((COUNTIF($E34:BP34,"&gt;0")/12),0)))</f>
        <v>2656.6697536041665</v>
      </c>
      <c r="BS34" s="174">
        <f>('Team &amp; Salaries'!$D6*BS96)*((1+'Team &amp; Salaries'!$Q6)^(ROUNDDOWN((COUNTIF($E34:BQ34,"&gt;0")/12),0)))</f>
        <v>2656.6697536041665</v>
      </c>
      <c r="BT34" s="174">
        <f>('Team &amp; Salaries'!$D6*BT96)*((1+'Team &amp; Salaries'!$Q6)^(ROUNDDOWN((COUNTIF($E34:BR34,"&gt;0")/12),0)))</f>
        <v>2656.6697536041665</v>
      </c>
      <c r="BU34" s="174">
        <f>('Team &amp; Salaries'!$D6*BU96)*((1+'Team &amp; Salaries'!$Q6)^(ROUNDDOWN((COUNTIF($E34:BS34,"&gt;0")/12),0)))</f>
        <v>2656.6697536041665</v>
      </c>
      <c r="BV34" s="174">
        <f>('Team &amp; Salaries'!$D6*BV96)*((1+'Team &amp; Salaries'!$Q6)^(ROUNDDOWN((COUNTIF($E34:BT34,"&gt;0")/12),0)))</f>
        <v>2656.6697536041665</v>
      </c>
      <c r="BW34" s="174">
        <f>('Team &amp; Salaries'!$D6*BW96)*((1+'Team &amp; Salaries'!$Q6)^(ROUNDDOWN((COUNTIF($E34:BU34,"&gt;0")/12),0)))</f>
        <v>2656.6697536041665</v>
      </c>
      <c r="BX34" s="174">
        <f>('Team &amp; Salaries'!$D6*BX96)*((1+'Team &amp; Salaries'!$Q6)^(ROUNDDOWN((COUNTIF($E34:BV34,"&gt;0")/12),0)))</f>
        <v>2656.6697536041665</v>
      </c>
      <c r="BY34" s="174">
        <f>('Team &amp; Salaries'!$D6*BY96)*((1+'Team &amp; Salaries'!$Q6)^(ROUNDDOWN((COUNTIF($E34:BW34,"&gt;0")/12),0)))</f>
        <v>2656.6697536041665</v>
      </c>
      <c r="BZ34" s="174">
        <f>('Team &amp; Salaries'!$D6*BZ96)*((1+'Team &amp; Salaries'!$Q6)^(ROUNDDOWN((COUNTIF($E34:BX34,"&gt;0")/12),0)))</f>
        <v>2656.6697536041665</v>
      </c>
      <c r="CA34" s="174">
        <f>('Team &amp; Salaries'!$D6*CA96)*((1+'Team &amp; Salaries'!$Q6)^(ROUNDDOWN((COUNTIF($E34:BY34,"&gt;0")/12),0)))</f>
        <v>2736.369846212292</v>
      </c>
      <c r="CB34" s="174">
        <f>('Team &amp; Salaries'!$D6*CB96)*((1+'Team &amp; Salaries'!$Q6)^(ROUNDDOWN((COUNTIF($E34:BZ34,"&gt;0")/12),0)))</f>
        <v>2736.369846212292</v>
      </c>
      <c r="CC34" s="174">
        <f>('Team &amp; Salaries'!$D6*CC96)*((1+'Team &amp; Salaries'!$Q6)^(ROUNDDOWN((COUNTIF($E34:CA34,"&gt;0")/12),0)))</f>
        <v>2736.369846212292</v>
      </c>
      <c r="CD34" s="174">
        <f>('Team &amp; Salaries'!$D6*CD96)*((1+'Team &amp; Salaries'!$Q6)^(ROUNDDOWN((COUNTIF($E34:CB34,"&gt;0")/12),0)))</f>
        <v>2736.369846212292</v>
      </c>
      <c r="CE34" s="174">
        <f>('Team &amp; Salaries'!$D6*CE96)*((1+'Team &amp; Salaries'!$Q6)^(ROUNDDOWN((COUNTIF($E34:CC34,"&gt;0")/12),0)))</f>
        <v>2736.369846212292</v>
      </c>
      <c r="CF34" s="174">
        <f>('Team &amp; Salaries'!$D6*CF96)*((1+'Team &amp; Salaries'!$Q6)^(ROUNDDOWN((COUNTIF($E34:CD34,"&gt;0")/12),0)))</f>
        <v>2736.369846212292</v>
      </c>
      <c r="CG34" s="174">
        <f>('Team &amp; Salaries'!$D6*CG96)*((1+'Team &amp; Salaries'!$Q6)^(ROUNDDOWN((COUNTIF($E34:CE34,"&gt;0")/12),0)))</f>
        <v>2736.369846212292</v>
      </c>
      <c r="CH34" s="174">
        <f>('Team &amp; Salaries'!$D6*CH96)*((1+'Team &amp; Salaries'!$Q6)^(ROUNDDOWN((COUNTIF($E34:CF34,"&gt;0")/12),0)))</f>
        <v>2736.369846212292</v>
      </c>
      <c r="CI34" s="174">
        <f>('Team &amp; Salaries'!$D6*CI96)*((1+'Team &amp; Salaries'!$Q6)^(ROUNDDOWN((COUNTIF($E34:CG34,"&gt;0")/12),0)))</f>
        <v>2736.369846212292</v>
      </c>
      <c r="CJ34" s="174">
        <f>('Team &amp; Salaries'!$D6*CJ96)*((1+'Team &amp; Salaries'!$Q6)^(ROUNDDOWN((COUNTIF($E34:CH34,"&gt;0")/12),0)))</f>
        <v>2736.369846212292</v>
      </c>
      <c r="CK34" s="174">
        <f>('Team &amp; Salaries'!$D6*CK96)*((1+'Team &amp; Salaries'!$Q6)^(ROUNDDOWN((COUNTIF($E34:CI34,"&gt;0")/12),0)))</f>
        <v>2736.369846212292</v>
      </c>
      <c r="CL34" s="174">
        <f>('Team &amp; Salaries'!$D6*CL96)*((1+'Team &amp; Salaries'!$Q6)^(ROUNDDOWN((COUNTIF($E34:CJ34,"&gt;0")/12),0)))</f>
        <v>2736.369846212292</v>
      </c>
      <c r="CM34" s="174">
        <f>('Team &amp; Salaries'!$D6*CM96)*((1+'Team &amp; Salaries'!$Q6)^(ROUNDDOWN((COUNTIF($E34:CK34,"&gt;0")/12),0)))</f>
        <v>2818.4609415986606</v>
      </c>
      <c r="CN34" s="174">
        <f>('Team &amp; Salaries'!$D6*CN96)*((1+'Team &amp; Salaries'!$Q6)^(ROUNDDOWN((COUNTIF($E34:CL34,"&gt;0")/12),0)))</f>
        <v>2818.4609415986606</v>
      </c>
      <c r="CO34" s="174">
        <f>('Team &amp; Salaries'!$D6*CO96)*((1+'Team &amp; Salaries'!$Q6)^(ROUNDDOWN((COUNTIF($E34:CM34,"&gt;0")/12),0)))</f>
        <v>2818.4609415986606</v>
      </c>
      <c r="CP34" s="174">
        <f>('Team &amp; Salaries'!$D6*CP96)*((1+'Team &amp; Salaries'!$Q6)^(ROUNDDOWN((COUNTIF($E34:CN34,"&gt;0")/12),0)))</f>
        <v>2818.4609415986606</v>
      </c>
      <c r="CQ34" s="174">
        <f>('Team &amp; Salaries'!$D6*CQ96)*((1+'Team &amp; Salaries'!$Q6)^(ROUNDDOWN((COUNTIF($E34:CO34,"&gt;0")/12),0)))</f>
        <v>2818.4609415986606</v>
      </c>
      <c r="CR34" s="174">
        <f>('Team &amp; Salaries'!$D6*CR96)*((1+'Team &amp; Salaries'!$Q6)^(ROUNDDOWN((COUNTIF($E34:CP34,"&gt;0")/12),0)))</f>
        <v>2818.4609415986606</v>
      </c>
      <c r="CS34" s="174">
        <f>('Team &amp; Salaries'!$D6*CS96)*((1+'Team &amp; Salaries'!$Q6)^(ROUNDDOWN((COUNTIF($E34:CQ34,"&gt;0")/12),0)))</f>
        <v>2818.4609415986606</v>
      </c>
      <c r="CT34" s="174">
        <f>('Team &amp; Salaries'!$D6*CT96)*((1+'Team &amp; Salaries'!$Q6)^(ROUNDDOWN((COUNTIF($E34:CR34,"&gt;0")/12),0)))</f>
        <v>2818.4609415986606</v>
      </c>
      <c r="CU34" s="174">
        <f>('Team &amp; Salaries'!$D6*CU96)*((1+'Team &amp; Salaries'!$Q6)^(ROUNDDOWN((COUNTIF($E34:CS34,"&gt;0")/12),0)))</f>
        <v>2818.4609415986606</v>
      </c>
      <c r="CV34" s="174">
        <f>('Team &amp; Salaries'!$D6*CV96)*((1+'Team &amp; Salaries'!$Q6)^(ROUNDDOWN((COUNTIF($E34:CT34,"&gt;0")/12),0)))</f>
        <v>2818.4609415986606</v>
      </c>
      <c r="CW34" s="174">
        <f>('Team &amp; Salaries'!$D6*CW96)*((1+'Team &amp; Salaries'!$Q6)^(ROUNDDOWN((COUNTIF($E34:CU34,"&gt;0")/12),0)))</f>
        <v>2818.4609415986606</v>
      </c>
      <c r="CX34" s="174">
        <f>('Team &amp; Salaries'!$D6*CX96)*((1+'Team &amp; Salaries'!$Q6)^(ROUNDDOWN((COUNTIF($E34:CV34,"&gt;0")/12),0)))</f>
        <v>2818.4609415986606</v>
      </c>
      <c r="CY34" s="174">
        <f>('Team &amp; Salaries'!$D6*CY96)*((1+'Team &amp; Salaries'!$Q6)^(ROUNDDOWN((COUNTIF($E34:CW34,"&gt;0")/12),0)))</f>
        <v>2903.0147698466203</v>
      </c>
      <c r="CZ34" s="174">
        <f>('Team &amp; Salaries'!$D6*CZ96)*((1+'Team &amp; Salaries'!$Q6)^(ROUNDDOWN((COUNTIF($E34:CX34,"&gt;0")/12),0)))</f>
        <v>2903.0147698466203</v>
      </c>
      <c r="DA34" s="174">
        <f>('Team &amp; Salaries'!$D6*DA96)*((1+'Team &amp; Salaries'!$Q6)^(ROUNDDOWN((COUNTIF($E34:CY34,"&gt;0")/12),0)))</f>
        <v>2903.0147698466203</v>
      </c>
      <c r="DB34" s="174">
        <f>('Team &amp; Salaries'!$D6*DB96)*((1+'Team &amp; Salaries'!$Q6)^(ROUNDDOWN((COUNTIF($E34:CZ34,"&gt;0")/12),0)))</f>
        <v>2903.0147698466203</v>
      </c>
      <c r="DC34" s="174">
        <f>('Team &amp; Salaries'!$D6*DC96)*((1+'Team &amp; Salaries'!$Q6)^(ROUNDDOWN((COUNTIF($E34:DA34,"&gt;0")/12),0)))</f>
        <v>2903.0147698466203</v>
      </c>
      <c r="DD34" s="174">
        <f>('Team &amp; Salaries'!$D6*DD96)*((1+'Team &amp; Salaries'!$Q6)^(ROUNDDOWN((COUNTIF($E34:DB34,"&gt;0")/12),0)))</f>
        <v>2903.0147698466203</v>
      </c>
      <c r="DE34" s="174">
        <f>('Team &amp; Salaries'!$D6*DE96)*((1+'Team &amp; Salaries'!$Q6)^(ROUNDDOWN((COUNTIF($E34:DC34,"&gt;0")/12),0)))</f>
        <v>2903.0147698466203</v>
      </c>
      <c r="DF34" s="174">
        <f>('Team &amp; Salaries'!$D6*DF96)*((1+'Team &amp; Salaries'!$Q6)^(ROUNDDOWN((COUNTIF($E34:DD34,"&gt;0")/12),0)))</f>
        <v>2903.0147698466203</v>
      </c>
      <c r="DG34" s="174">
        <f>('Team &amp; Salaries'!$D6*DG96)*((1+'Team &amp; Salaries'!$Q6)^(ROUNDDOWN((COUNTIF($E34:DE34,"&gt;0")/12),0)))</f>
        <v>2903.0147698466203</v>
      </c>
      <c r="DH34" s="174">
        <f>('Team &amp; Salaries'!$D6*DH96)*((1+'Team &amp; Salaries'!$Q6)^(ROUNDDOWN((COUNTIF($E34:DF34,"&gt;0")/12),0)))</f>
        <v>2903.0147698466203</v>
      </c>
      <c r="DI34" s="174">
        <f>('Team &amp; Salaries'!$D6*DI96)*((1+'Team &amp; Salaries'!$Q6)^(ROUNDDOWN((COUNTIF($E34:DG34,"&gt;0")/12),0)))</f>
        <v>2903.0147698466203</v>
      </c>
    </row>
    <row r="35" spans="1:113" customFormat="1" ht="16">
      <c r="A35" s="114" t="str">
        <f t="shared" si="78"/>
        <v>UX Research</v>
      </c>
      <c r="B35" s="114"/>
      <c r="C35" s="114"/>
      <c r="D35" s="114" t="str">
        <f>'Team &amp; Salaries'!B7</f>
        <v>Ops</v>
      </c>
      <c r="E35" s="361" t="str">
        <f>Settings!$C$6</f>
        <v>USD</v>
      </c>
      <c r="F35" s="174">
        <f>'Team &amp; Salaries'!$D12*F97</f>
        <v>4583.3333333333339</v>
      </c>
      <c r="G35" s="174">
        <f>('Team &amp; Salaries'!$D7*G97)*((1+'Team &amp; Salaries'!$Q7)^(ROUNDDOWN((COUNTIF(E35:$E35,"&gt;0")/12),0)))</f>
        <v>2291.666666666667</v>
      </c>
      <c r="H35" s="174">
        <f>('Team &amp; Salaries'!$D7*H97)*((1+'Team &amp; Salaries'!$Q7)^(ROUNDDOWN((COUNTIF($E35:F35,"&gt;0")/12),0)))</f>
        <v>2291.666666666667</v>
      </c>
      <c r="I35" s="174">
        <f>('Team &amp; Salaries'!$D7*I97)*((1+'Team &amp; Salaries'!$Q7)^(ROUNDDOWN((COUNTIF($E35:G35,"&gt;0")/12),0)))</f>
        <v>2291.666666666667</v>
      </c>
      <c r="J35" s="174">
        <f>('Team &amp; Salaries'!$D7*J97)*((1+'Team &amp; Salaries'!$Q7)^(ROUNDDOWN((COUNTIF($E35:H35,"&gt;0")/12),0)))</f>
        <v>2291.666666666667</v>
      </c>
      <c r="K35" s="174">
        <f>('Team &amp; Salaries'!$D7*K97)*((1+'Team &amp; Salaries'!$Q7)^(ROUNDDOWN((COUNTIF($E35:I35,"&gt;0")/12),0)))</f>
        <v>2291.666666666667</v>
      </c>
      <c r="L35" s="174">
        <f>('Team &amp; Salaries'!$D7*L97)*((1+'Team &amp; Salaries'!$Q7)^(ROUNDDOWN((COUNTIF($E35:J35,"&gt;0")/12),0)))</f>
        <v>2291.666666666667</v>
      </c>
      <c r="M35" s="174">
        <f>('Team &amp; Salaries'!$D7*M97)*((1+'Team &amp; Salaries'!$Q7)^(ROUNDDOWN((COUNTIF($E35:K35,"&gt;0")/12),0)))</f>
        <v>2291.666666666667</v>
      </c>
      <c r="N35" s="174">
        <f>('Team &amp; Salaries'!$D7*N97)*((1+'Team &amp; Salaries'!$Q7)^(ROUNDDOWN((COUNTIF($E35:L35,"&gt;0")/12),0)))</f>
        <v>2291.666666666667</v>
      </c>
      <c r="O35" s="174">
        <f>('Team &amp; Salaries'!$D7*O97)*((1+'Team &amp; Salaries'!$Q7)^(ROUNDDOWN((COUNTIF($E35:M35,"&gt;0")/12),0)))</f>
        <v>2291.666666666667</v>
      </c>
      <c r="P35" s="174">
        <f>('Team &amp; Salaries'!$D7*P97)*((1+'Team &amp; Salaries'!$Q7)^(ROUNDDOWN((COUNTIF($E35:N35,"&gt;0")/12),0)))</f>
        <v>2291.666666666667</v>
      </c>
      <c r="Q35" s="174">
        <f>('Team &amp; Salaries'!$D7*Q97)*((1+'Team &amp; Salaries'!$Q7)^(ROUNDDOWN((COUNTIF($E35:O35,"&gt;0")/12),0)))</f>
        <v>2291.666666666667</v>
      </c>
      <c r="R35" s="174">
        <f>('Team &amp; Salaries'!$D7*R97)*((1+'Team &amp; Salaries'!$Q7)^(ROUNDDOWN((COUNTIF($E35:P35,"&gt;0")/12),0)))</f>
        <v>2291.666666666667</v>
      </c>
      <c r="S35" s="174">
        <f>('Team &amp; Salaries'!$D7*S97)*((1+'Team &amp; Salaries'!$Q7)^(ROUNDDOWN((COUNTIF($E35:Q35,"&gt;0")/12),0)))</f>
        <v>2360.416666666667</v>
      </c>
      <c r="T35" s="174">
        <f>('Team &amp; Salaries'!$D7*T97)*((1+'Team &amp; Salaries'!$Q7)^(ROUNDDOWN((COUNTIF($E35:R35,"&gt;0")/12),0)))</f>
        <v>2360.416666666667</v>
      </c>
      <c r="U35" s="174">
        <f>('Team &amp; Salaries'!$D7*U97)*((1+'Team &amp; Salaries'!$Q7)^(ROUNDDOWN((COUNTIF($E35:S35,"&gt;0")/12),0)))</f>
        <v>2360.416666666667</v>
      </c>
      <c r="V35" s="174">
        <f>('Team &amp; Salaries'!$D7*V97)*((1+'Team &amp; Salaries'!$Q7)^(ROUNDDOWN((COUNTIF($E35:T35,"&gt;0")/12),0)))</f>
        <v>2360.416666666667</v>
      </c>
      <c r="W35" s="174">
        <f>('Team &amp; Salaries'!$D7*W97)*((1+'Team &amp; Salaries'!$Q7)^(ROUNDDOWN((COUNTIF($E35:U35,"&gt;0")/12),0)))</f>
        <v>2360.416666666667</v>
      </c>
      <c r="X35" s="174">
        <f>('Team &amp; Salaries'!$D7*X97)*((1+'Team &amp; Salaries'!$Q7)^(ROUNDDOWN((COUNTIF($E35:V35,"&gt;0")/12),0)))</f>
        <v>2360.416666666667</v>
      </c>
      <c r="Y35" s="174">
        <f>('Team &amp; Salaries'!$D7*Y97)*((1+'Team &amp; Salaries'!$Q7)^(ROUNDDOWN((COUNTIF($E35:W35,"&gt;0")/12),0)))</f>
        <v>2360.416666666667</v>
      </c>
      <c r="Z35" s="174">
        <f>('Team &amp; Salaries'!$D7*Z97)*((1+'Team &amp; Salaries'!$Q7)^(ROUNDDOWN((COUNTIF($E35:X35,"&gt;0")/12),0)))</f>
        <v>2360.416666666667</v>
      </c>
      <c r="AA35" s="174">
        <f>('Team &amp; Salaries'!$D7*AA97)*((1+'Team &amp; Salaries'!$Q7)^(ROUNDDOWN((COUNTIF($E35:Y35,"&gt;0")/12),0)))</f>
        <v>2360.416666666667</v>
      </c>
      <c r="AB35" s="174">
        <f>('Team &amp; Salaries'!$D7*AB97)*((1+'Team &amp; Salaries'!$Q7)^(ROUNDDOWN((COUNTIF($E35:Z35,"&gt;0")/12),0)))</f>
        <v>2360.416666666667</v>
      </c>
      <c r="AC35" s="174">
        <f>('Team &amp; Salaries'!$D7*AC97)*((1+'Team &amp; Salaries'!$Q7)^(ROUNDDOWN((COUNTIF($E35:AA35,"&gt;0")/12),0)))</f>
        <v>2360.416666666667</v>
      </c>
      <c r="AD35" s="174">
        <f>('Team &amp; Salaries'!$D7*AD97)*((1+'Team &amp; Salaries'!$Q7)^(ROUNDDOWN((COUNTIF($E35:AB35,"&gt;0")/12),0)))</f>
        <v>2360.416666666667</v>
      </c>
      <c r="AE35" s="174">
        <f>('Team &amp; Salaries'!$D7*AE97)*((1+'Team &amp; Salaries'!$Q7)^(ROUNDDOWN((COUNTIF($E35:AC35,"&gt;0")/12),0)))</f>
        <v>2431.229166666667</v>
      </c>
      <c r="AF35" s="174">
        <f>('Team &amp; Salaries'!$D7*AF97)*((1+'Team &amp; Salaries'!$Q7)^(ROUNDDOWN((COUNTIF($E35:AD35,"&gt;0")/12),0)))</f>
        <v>2431.229166666667</v>
      </c>
      <c r="AG35" s="174">
        <f>('Team &amp; Salaries'!$D7*AG97)*((1+'Team &amp; Salaries'!$Q7)^(ROUNDDOWN((COUNTIF($E35:AE35,"&gt;0")/12),0)))</f>
        <v>2431.229166666667</v>
      </c>
      <c r="AH35" s="174">
        <f>('Team &amp; Salaries'!$D7*AH97)*((1+'Team &amp; Salaries'!$Q7)^(ROUNDDOWN((COUNTIF($E35:AF35,"&gt;0")/12),0)))</f>
        <v>2431.229166666667</v>
      </c>
      <c r="AI35" s="174">
        <f>('Team &amp; Salaries'!$D7*AI97)*((1+'Team &amp; Salaries'!$Q7)^(ROUNDDOWN((COUNTIF($E35:AG35,"&gt;0")/12),0)))</f>
        <v>2431.229166666667</v>
      </c>
      <c r="AJ35" s="174">
        <f>('Team &amp; Salaries'!$D7*AJ97)*((1+'Team &amp; Salaries'!$Q7)^(ROUNDDOWN((COUNTIF($E35:AH35,"&gt;0")/12),0)))</f>
        <v>2431.229166666667</v>
      </c>
      <c r="AK35" s="174">
        <f>('Team &amp; Salaries'!$D7*AK97)*((1+'Team &amp; Salaries'!$Q7)^(ROUNDDOWN((COUNTIF($E35:AI35,"&gt;0")/12),0)))</f>
        <v>2431.229166666667</v>
      </c>
      <c r="AL35" s="174">
        <f>('Team &amp; Salaries'!$D7*AL97)*((1+'Team &amp; Salaries'!$Q7)^(ROUNDDOWN((COUNTIF($E35:AJ35,"&gt;0")/12),0)))</f>
        <v>2431.229166666667</v>
      </c>
      <c r="AM35" s="174">
        <f>('Team &amp; Salaries'!$D7*AM97)*((1+'Team &amp; Salaries'!$Q7)^(ROUNDDOWN((COUNTIF($E35:AK35,"&gt;0")/12),0)))</f>
        <v>2431.229166666667</v>
      </c>
      <c r="AN35" s="174">
        <f>('Team &amp; Salaries'!$D7*AN97)*((1+'Team &amp; Salaries'!$Q7)^(ROUNDDOWN((COUNTIF($E35:AL35,"&gt;0")/12),0)))</f>
        <v>2431.229166666667</v>
      </c>
      <c r="AO35" s="174">
        <f>('Team &amp; Salaries'!$D7*AO97)*((1+'Team &amp; Salaries'!$Q7)^(ROUNDDOWN((COUNTIF($E35:AM35,"&gt;0")/12),0)))</f>
        <v>2431.229166666667</v>
      </c>
      <c r="AP35" s="174">
        <f>('Team &amp; Salaries'!$D7*AP97)*((1+'Team &amp; Salaries'!$Q7)^(ROUNDDOWN((COUNTIF($E35:AN35,"&gt;0")/12),0)))</f>
        <v>2431.229166666667</v>
      </c>
      <c r="AQ35" s="174">
        <f>('Team &amp; Salaries'!$D7*AQ97)*((1+'Team &amp; Salaries'!$Q7)^(ROUNDDOWN((COUNTIF($E35:AO35,"&gt;0")/12),0)))</f>
        <v>2504.1660416666668</v>
      </c>
      <c r="AR35" s="174">
        <f>('Team &amp; Salaries'!$D7*AR97)*((1+'Team &amp; Salaries'!$Q7)^(ROUNDDOWN((COUNTIF($E35:AP35,"&gt;0")/12),0)))</f>
        <v>2504.1660416666668</v>
      </c>
      <c r="AS35" s="174">
        <f>('Team &amp; Salaries'!$D7*AS97)*((1+'Team &amp; Salaries'!$Q7)^(ROUNDDOWN((COUNTIF($E35:AQ35,"&gt;0")/12),0)))</f>
        <v>2504.1660416666668</v>
      </c>
      <c r="AT35" s="174">
        <f>('Team &amp; Salaries'!$D7*AT97)*((1+'Team &amp; Salaries'!$Q7)^(ROUNDDOWN((COUNTIF($E35:AR35,"&gt;0")/12),0)))</f>
        <v>2504.1660416666668</v>
      </c>
      <c r="AU35" s="174">
        <f>('Team &amp; Salaries'!$D7*AU97)*((1+'Team &amp; Salaries'!$Q7)^(ROUNDDOWN((COUNTIF($E35:AS35,"&gt;0")/12),0)))</f>
        <v>2504.1660416666668</v>
      </c>
      <c r="AV35" s="174">
        <f>('Team &amp; Salaries'!$D7*AV97)*((1+'Team &amp; Salaries'!$Q7)^(ROUNDDOWN((COUNTIF($E35:AT35,"&gt;0")/12),0)))</f>
        <v>2504.1660416666668</v>
      </c>
      <c r="AW35" s="174">
        <f>('Team &amp; Salaries'!$D7*AW97)*((1+'Team &amp; Salaries'!$Q7)^(ROUNDDOWN((COUNTIF($E35:AU35,"&gt;0")/12),0)))</f>
        <v>2504.1660416666668</v>
      </c>
      <c r="AX35" s="174">
        <f>('Team &amp; Salaries'!$D7*AX97)*((1+'Team &amp; Salaries'!$Q7)^(ROUNDDOWN((COUNTIF($E35:AV35,"&gt;0")/12),0)))</f>
        <v>2504.1660416666668</v>
      </c>
      <c r="AY35" s="174">
        <f>('Team &amp; Salaries'!$D7*AY97)*((1+'Team &amp; Salaries'!$Q7)^(ROUNDDOWN((COUNTIF($E35:AW35,"&gt;0")/12),0)))</f>
        <v>2504.1660416666668</v>
      </c>
      <c r="AZ35" s="174">
        <f>('Team &amp; Salaries'!$D7*AZ97)*((1+'Team &amp; Salaries'!$Q7)^(ROUNDDOWN((COUNTIF($E35:AX35,"&gt;0")/12),0)))</f>
        <v>2504.1660416666668</v>
      </c>
      <c r="BA35" s="174">
        <f>('Team &amp; Salaries'!$D7*BA97)*((1+'Team &amp; Salaries'!$Q7)^(ROUNDDOWN((COUNTIF($E35:AY35,"&gt;0")/12),0)))</f>
        <v>2504.1660416666668</v>
      </c>
      <c r="BB35" s="174">
        <f>('Team &amp; Salaries'!$D7*BB97)*((1+'Team &amp; Salaries'!$Q7)^(ROUNDDOWN((COUNTIF($E35:AZ35,"&gt;0")/12),0)))</f>
        <v>2504.1660416666668</v>
      </c>
      <c r="BC35" s="174">
        <f>('Team &amp; Salaries'!$D7*BC97)*((1+'Team &amp; Salaries'!$Q7)^(ROUNDDOWN((COUNTIF($E35:BA35,"&gt;0")/12),0)))</f>
        <v>2579.2910229166669</v>
      </c>
      <c r="BD35" s="174">
        <f>('Team &amp; Salaries'!$D7*BD97)*((1+'Team &amp; Salaries'!$Q7)^(ROUNDDOWN((COUNTIF($E35:BB35,"&gt;0")/12),0)))</f>
        <v>2579.2910229166669</v>
      </c>
      <c r="BE35" s="174">
        <f>('Team &amp; Salaries'!$D7*BE97)*((1+'Team &amp; Salaries'!$Q7)^(ROUNDDOWN((COUNTIF($E35:BC35,"&gt;0")/12),0)))</f>
        <v>2579.2910229166669</v>
      </c>
      <c r="BF35" s="174">
        <f>('Team &amp; Salaries'!$D7*BF97)*((1+'Team &amp; Salaries'!$Q7)^(ROUNDDOWN((COUNTIF($E35:BD35,"&gt;0")/12),0)))</f>
        <v>2579.2910229166669</v>
      </c>
      <c r="BG35" s="174">
        <f>('Team &amp; Salaries'!$D7*BG97)*((1+'Team &amp; Salaries'!$Q7)^(ROUNDDOWN((COUNTIF($E35:BE35,"&gt;0")/12),0)))</f>
        <v>2579.2910229166669</v>
      </c>
      <c r="BH35" s="174">
        <f>('Team &amp; Salaries'!$D7*BH97)*((1+'Team &amp; Salaries'!$Q7)^(ROUNDDOWN((COUNTIF($E35:BF35,"&gt;0")/12),0)))</f>
        <v>2579.2910229166669</v>
      </c>
      <c r="BI35" s="174">
        <f>('Team &amp; Salaries'!$D7*BI97)*((1+'Team &amp; Salaries'!$Q7)^(ROUNDDOWN((COUNTIF($E35:BG35,"&gt;0")/12),0)))</f>
        <v>2579.2910229166669</v>
      </c>
      <c r="BJ35" s="174">
        <f>('Team &amp; Salaries'!$D7*BJ97)*((1+'Team &amp; Salaries'!$Q7)^(ROUNDDOWN((COUNTIF($E35:BH35,"&gt;0")/12),0)))</f>
        <v>2579.2910229166669</v>
      </c>
      <c r="BK35" s="174">
        <f>('Team &amp; Salaries'!$D7*BK97)*((1+'Team &amp; Salaries'!$Q7)^(ROUNDDOWN((COUNTIF($E35:BI35,"&gt;0")/12),0)))</f>
        <v>2579.2910229166669</v>
      </c>
      <c r="BL35" s="174">
        <f>('Team &amp; Salaries'!$D7*BL97)*((1+'Team &amp; Salaries'!$Q7)^(ROUNDDOWN((COUNTIF($E35:BJ35,"&gt;0")/12),0)))</f>
        <v>2579.2910229166669</v>
      </c>
      <c r="BM35" s="174">
        <f>('Team &amp; Salaries'!$D7*BM97)*((1+'Team &amp; Salaries'!$Q7)^(ROUNDDOWN((COUNTIF($E35:BK35,"&gt;0")/12),0)))</f>
        <v>2579.2910229166669</v>
      </c>
      <c r="BN35" s="174">
        <f>('Team &amp; Salaries'!$D7*BN97)*((1+'Team &amp; Salaries'!$Q7)^(ROUNDDOWN((COUNTIF($E35:BL35,"&gt;0")/12),0)))</f>
        <v>2579.2910229166669</v>
      </c>
      <c r="BO35" s="174">
        <f>('Team &amp; Salaries'!$D7*BO97)*((1+'Team &amp; Salaries'!$Q7)^(ROUNDDOWN((COUNTIF($E35:BM35,"&gt;0")/12),0)))</f>
        <v>2656.6697536041665</v>
      </c>
      <c r="BP35" s="174">
        <f>('Team &amp; Salaries'!$D7*BP97)*((1+'Team &amp; Salaries'!$Q7)^(ROUNDDOWN((COUNTIF($E35:BN35,"&gt;0")/12),0)))</f>
        <v>2656.6697536041665</v>
      </c>
      <c r="BQ35" s="174">
        <f>('Team &amp; Salaries'!$D7*BQ97)*((1+'Team &amp; Salaries'!$Q7)^(ROUNDDOWN((COUNTIF($E35:BO35,"&gt;0")/12),0)))</f>
        <v>2656.6697536041665</v>
      </c>
      <c r="BR35" s="174">
        <f>('Team &amp; Salaries'!$D7*BR97)*((1+'Team &amp; Salaries'!$Q7)^(ROUNDDOWN((COUNTIF($E35:BP35,"&gt;0")/12),0)))</f>
        <v>2656.6697536041665</v>
      </c>
      <c r="BS35" s="174">
        <f>('Team &amp; Salaries'!$D7*BS97)*((1+'Team &amp; Salaries'!$Q7)^(ROUNDDOWN((COUNTIF($E35:BQ35,"&gt;0")/12),0)))</f>
        <v>2656.6697536041665</v>
      </c>
      <c r="BT35" s="174">
        <f>('Team &amp; Salaries'!$D7*BT97)*((1+'Team &amp; Salaries'!$Q7)^(ROUNDDOWN((COUNTIF($E35:BR35,"&gt;0")/12),0)))</f>
        <v>2656.6697536041665</v>
      </c>
      <c r="BU35" s="174">
        <f>('Team &amp; Salaries'!$D7*BU97)*((1+'Team &amp; Salaries'!$Q7)^(ROUNDDOWN((COUNTIF($E35:BS35,"&gt;0")/12),0)))</f>
        <v>2656.6697536041665</v>
      </c>
      <c r="BV35" s="174">
        <f>('Team &amp; Salaries'!$D7*BV97)*((1+'Team &amp; Salaries'!$Q7)^(ROUNDDOWN((COUNTIF($E35:BT35,"&gt;0")/12),0)))</f>
        <v>2656.6697536041665</v>
      </c>
      <c r="BW35" s="174">
        <f>('Team &amp; Salaries'!$D7*BW97)*((1+'Team &amp; Salaries'!$Q7)^(ROUNDDOWN((COUNTIF($E35:BU35,"&gt;0")/12),0)))</f>
        <v>2656.6697536041665</v>
      </c>
      <c r="BX35" s="174">
        <f>('Team &amp; Salaries'!$D7*BX97)*((1+'Team &amp; Salaries'!$Q7)^(ROUNDDOWN((COUNTIF($E35:BV35,"&gt;0")/12),0)))</f>
        <v>2656.6697536041665</v>
      </c>
      <c r="BY35" s="174">
        <f>('Team &amp; Salaries'!$D7*BY97)*((1+'Team &amp; Salaries'!$Q7)^(ROUNDDOWN((COUNTIF($E35:BW35,"&gt;0")/12),0)))</f>
        <v>2656.6697536041665</v>
      </c>
      <c r="BZ35" s="174">
        <f>('Team &amp; Salaries'!$D7*BZ97)*((1+'Team &amp; Salaries'!$Q7)^(ROUNDDOWN((COUNTIF($E35:BX35,"&gt;0")/12),0)))</f>
        <v>2656.6697536041665</v>
      </c>
      <c r="CA35" s="174">
        <f>('Team &amp; Salaries'!$D7*CA97)*((1+'Team &amp; Salaries'!$Q7)^(ROUNDDOWN((COUNTIF($E35:BY35,"&gt;0")/12),0)))</f>
        <v>2736.369846212292</v>
      </c>
      <c r="CB35" s="174">
        <f>('Team &amp; Salaries'!$D7*CB97)*((1+'Team &amp; Salaries'!$Q7)^(ROUNDDOWN((COUNTIF($E35:BZ35,"&gt;0")/12),0)))</f>
        <v>2736.369846212292</v>
      </c>
      <c r="CC35" s="174">
        <f>('Team &amp; Salaries'!$D7*CC97)*((1+'Team &amp; Salaries'!$Q7)^(ROUNDDOWN((COUNTIF($E35:CA35,"&gt;0")/12),0)))</f>
        <v>2736.369846212292</v>
      </c>
      <c r="CD35" s="174">
        <f>('Team &amp; Salaries'!$D7*CD97)*((1+'Team &amp; Salaries'!$Q7)^(ROUNDDOWN((COUNTIF($E35:CB35,"&gt;0")/12),0)))</f>
        <v>2736.369846212292</v>
      </c>
      <c r="CE35" s="174">
        <f>('Team &amp; Salaries'!$D7*CE97)*((1+'Team &amp; Salaries'!$Q7)^(ROUNDDOWN((COUNTIF($E35:CC35,"&gt;0")/12),0)))</f>
        <v>2736.369846212292</v>
      </c>
      <c r="CF35" s="174">
        <f>('Team &amp; Salaries'!$D7*CF97)*((1+'Team &amp; Salaries'!$Q7)^(ROUNDDOWN((COUNTIF($E35:CD35,"&gt;0")/12),0)))</f>
        <v>2736.369846212292</v>
      </c>
      <c r="CG35" s="174">
        <f>('Team &amp; Salaries'!$D7*CG97)*((1+'Team &amp; Salaries'!$Q7)^(ROUNDDOWN((COUNTIF($E35:CE35,"&gt;0")/12),0)))</f>
        <v>2736.369846212292</v>
      </c>
      <c r="CH35" s="174">
        <f>('Team &amp; Salaries'!$D7*CH97)*((1+'Team &amp; Salaries'!$Q7)^(ROUNDDOWN((COUNTIF($E35:CF35,"&gt;0")/12),0)))</f>
        <v>2736.369846212292</v>
      </c>
      <c r="CI35" s="174">
        <f>('Team &amp; Salaries'!$D7*CI97)*((1+'Team &amp; Salaries'!$Q7)^(ROUNDDOWN((COUNTIF($E35:CG35,"&gt;0")/12),0)))</f>
        <v>2736.369846212292</v>
      </c>
      <c r="CJ35" s="174">
        <f>('Team &amp; Salaries'!$D7*CJ97)*((1+'Team &amp; Salaries'!$Q7)^(ROUNDDOWN((COUNTIF($E35:CH35,"&gt;0")/12),0)))</f>
        <v>2736.369846212292</v>
      </c>
      <c r="CK35" s="174">
        <f>('Team &amp; Salaries'!$D7*CK97)*((1+'Team &amp; Salaries'!$Q7)^(ROUNDDOWN((COUNTIF($E35:CI35,"&gt;0")/12),0)))</f>
        <v>2736.369846212292</v>
      </c>
      <c r="CL35" s="174">
        <f>('Team &amp; Salaries'!$D7*CL97)*((1+'Team &amp; Salaries'!$Q7)^(ROUNDDOWN((COUNTIF($E35:CJ35,"&gt;0")/12),0)))</f>
        <v>2736.369846212292</v>
      </c>
      <c r="CM35" s="174">
        <f>('Team &amp; Salaries'!$D7*CM97)*((1+'Team &amp; Salaries'!$Q7)^(ROUNDDOWN((COUNTIF($E35:CK35,"&gt;0")/12),0)))</f>
        <v>2818.4609415986606</v>
      </c>
      <c r="CN35" s="174">
        <f>('Team &amp; Salaries'!$D7*CN97)*((1+'Team &amp; Salaries'!$Q7)^(ROUNDDOWN((COUNTIF($E35:CL35,"&gt;0")/12),0)))</f>
        <v>2818.4609415986606</v>
      </c>
      <c r="CO35" s="174">
        <f>('Team &amp; Salaries'!$D7*CO97)*((1+'Team &amp; Salaries'!$Q7)^(ROUNDDOWN((COUNTIF($E35:CM35,"&gt;0")/12),0)))</f>
        <v>2818.4609415986606</v>
      </c>
      <c r="CP35" s="174">
        <f>('Team &amp; Salaries'!$D7*CP97)*((1+'Team &amp; Salaries'!$Q7)^(ROUNDDOWN((COUNTIF($E35:CN35,"&gt;0")/12),0)))</f>
        <v>2818.4609415986606</v>
      </c>
      <c r="CQ35" s="174">
        <f>('Team &amp; Salaries'!$D7*CQ97)*((1+'Team &amp; Salaries'!$Q7)^(ROUNDDOWN((COUNTIF($E35:CO35,"&gt;0")/12),0)))</f>
        <v>2818.4609415986606</v>
      </c>
      <c r="CR35" s="174">
        <f>('Team &amp; Salaries'!$D7*CR97)*((1+'Team &amp; Salaries'!$Q7)^(ROUNDDOWN((COUNTIF($E35:CP35,"&gt;0")/12),0)))</f>
        <v>2818.4609415986606</v>
      </c>
      <c r="CS35" s="174">
        <f>('Team &amp; Salaries'!$D7*CS97)*((1+'Team &amp; Salaries'!$Q7)^(ROUNDDOWN((COUNTIF($E35:CQ35,"&gt;0")/12),0)))</f>
        <v>2818.4609415986606</v>
      </c>
      <c r="CT35" s="174">
        <f>('Team &amp; Salaries'!$D7*CT97)*((1+'Team &amp; Salaries'!$Q7)^(ROUNDDOWN((COUNTIF($E35:CR35,"&gt;0")/12),0)))</f>
        <v>2818.4609415986606</v>
      </c>
      <c r="CU35" s="174">
        <f>('Team &amp; Salaries'!$D7*CU97)*((1+'Team &amp; Salaries'!$Q7)^(ROUNDDOWN((COUNTIF($E35:CS35,"&gt;0")/12),0)))</f>
        <v>2818.4609415986606</v>
      </c>
      <c r="CV35" s="174">
        <f>('Team &amp; Salaries'!$D7*CV97)*((1+'Team &amp; Salaries'!$Q7)^(ROUNDDOWN((COUNTIF($E35:CT35,"&gt;0")/12),0)))</f>
        <v>2818.4609415986606</v>
      </c>
      <c r="CW35" s="174">
        <f>('Team &amp; Salaries'!$D7*CW97)*((1+'Team &amp; Salaries'!$Q7)^(ROUNDDOWN((COUNTIF($E35:CU35,"&gt;0")/12),0)))</f>
        <v>2818.4609415986606</v>
      </c>
      <c r="CX35" s="174">
        <f>('Team &amp; Salaries'!$D7*CX97)*((1+'Team &amp; Salaries'!$Q7)^(ROUNDDOWN((COUNTIF($E35:CV35,"&gt;0")/12),0)))</f>
        <v>2818.4609415986606</v>
      </c>
      <c r="CY35" s="174">
        <f>('Team &amp; Salaries'!$D7*CY97)*((1+'Team &amp; Salaries'!$Q7)^(ROUNDDOWN((COUNTIF($E35:CW35,"&gt;0")/12),0)))</f>
        <v>2903.0147698466203</v>
      </c>
      <c r="CZ35" s="174">
        <f>('Team &amp; Salaries'!$D7*CZ97)*((1+'Team &amp; Salaries'!$Q7)^(ROUNDDOWN((COUNTIF($E35:CX35,"&gt;0")/12),0)))</f>
        <v>2903.0147698466203</v>
      </c>
      <c r="DA35" s="174">
        <f>('Team &amp; Salaries'!$D7*DA97)*((1+'Team &amp; Salaries'!$Q7)^(ROUNDDOWN((COUNTIF($E35:CY35,"&gt;0")/12),0)))</f>
        <v>2903.0147698466203</v>
      </c>
      <c r="DB35" s="174">
        <f>('Team &amp; Salaries'!$D7*DB97)*((1+'Team &amp; Salaries'!$Q7)^(ROUNDDOWN((COUNTIF($E35:CZ35,"&gt;0")/12),0)))</f>
        <v>2903.0147698466203</v>
      </c>
      <c r="DC35" s="174">
        <f>('Team &amp; Salaries'!$D7*DC97)*((1+'Team &amp; Salaries'!$Q7)^(ROUNDDOWN((COUNTIF($E35:DA35,"&gt;0")/12),0)))</f>
        <v>2903.0147698466203</v>
      </c>
      <c r="DD35" s="174">
        <f>('Team &amp; Salaries'!$D7*DD97)*((1+'Team &amp; Salaries'!$Q7)^(ROUNDDOWN((COUNTIF($E35:DB35,"&gt;0")/12),0)))</f>
        <v>2903.0147698466203</v>
      </c>
      <c r="DE35" s="174">
        <f>('Team &amp; Salaries'!$D7*DE97)*((1+'Team &amp; Salaries'!$Q7)^(ROUNDDOWN((COUNTIF($E35:DC35,"&gt;0")/12),0)))</f>
        <v>2903.0147698466203</v>
      </c>
      <c r="DF35" s="174">
        <f>('Team &amp; Salaries'!$D7*DF97)*((1+'Team &amp; Salaries'!$Q7)^(ROUNDDOWN((COUNTIF($E35:DD35,"&gt;0")/12),0)))</f>
        <v>2903.0147698466203</v>
      </c>
      <c r="DG35" s="174">
        <f>('Team &amp; Salaries'!$D7*DG97)*((1+'Team &amp; Salaries'!$Q7)^(ROUNDDOWN((COUNTIF($E35:DE35,"&gt;0")/12),0)))</f>
        <v>2903.0147698466203</v>
      </c>
      <c r="DH35" s="174">
        <f>('Team &amp; Salaries'!$D7*DH97)*((1+'Team &amp; Salaries'!$Q7)^(ROUNDDOWN((COUNTIF($E35:DF35,"&gt;0")/12),0)))</f>
        <v>2903.0147698466203</v>
      </c>
      <c r="DI35" s="174">
        <f>('Team &amp; Salaries'!$D7*DI97)*((1+'Team &amp; Salaries'!$Q7)^(ROUNDDOWN((COUNTIF($E35:DG35,"&gt;0")/12),0)))</f>
        <v>2903.0147698466203</v>
      </c>
    </row>
    <row r="36" spans="1:113" customFormat="1" ht="16">
      <c r="A36" s="114" t="str">
        <f t="shared" si="78"/>
        <v>CFO</v>
      </c>
      <c r="B36" s="114"/>
      <c r="C36" s="114"/>
      <c r="D36" s="114" t="str">
        <f>'Team &amp; Salaries'!B8</f>
        <v>Ops</v>
      </c>
      <c r="E36" s="361" t="str">
        <f>Settings!$C$6</f>
        <v>USD</v>
      </c>
      <c r="F36" s="174">
        <f>'Team &amp; Salaries'!$D13*F98</f>
        <v>0</v>
      </c>
      <c r="G36" s="174">
        <f>('Team &amp; Salaries'!$D8*G98)*((1+'Team &amp; Salaries'!$Q8)^(ROUNDDOWN((COUNTIF(E36:$E36,"&gt;0")/12),0)))</f>
        <v>0</v>
      </c>
      <c r="H36" s="174">
        <f>('Team &amp; Salaries'!$D8*H98)*((1+'Team &amp; Salaries'!$Q8)^(ROUNDDOWN((COUNTIF($E36:F36,"&gt;0")/12),0)))</f>
        <v>0</v>
      </c>
      <c r="I36" s="174">
        <f>('Team &amp; Salaries'!$D8*I98)*((1+'Team &amp; Salaries'!$Q8)^(ROUNDDOWN((COUNTIF($E36:G36,"&gt;0")/12),0)))</f>
        <v>0</v>
      </c>
      <c r="J36" s="174">
        <f>('Team &amp; Salaries'!$D8*J98)*((1+'Team &amp; Salaries'!$Q8)^(ROUNDDOWN((COUNTIF($E36:H36,"&gt;0")/12),0)))</f>
        <v>0</v>
      </c>
      <c r="K36" s="174">
        <f>('Team &amp; Salaries'!$D8*K98)*((1+'Team &amp; Salaries'!$Q8)^(ROUNDDOWN((COUNTIF($E36:I36,"&gt;0")/12),0)))</f>
        <v>0</v>
      </c>
      <c r="L36" s="174">
        <f>('Team &amp; Salaries'!$D8*L98)*((1+'Team &amp; Salaries'!$Q8)^(ROUNDDOWN((COUNTIF($E36:J36,"&gt;0")/12),0)))</f>
        <v>0</v>
      </c>
      <c r="M36" s="174">
        <f>('Team &amp; Salaries'!$D8*M98)*((1+'Team &amp; Salaries'!$Q8)^(ROUNDDOWN((COUNTIF($E36:K36,"&gt;0")/12),0)))</f>
        <v>0</v>
      </c>
      <c r="N36" s="174">
        <f>('Team &amp; Salaries'!$D8*N98)*((1+'Team &amp; Salaries'!$Q8)^(ROUNDDOWN((COUNTIF($E36:L36,"&gt;0")/12),0)))</f>
        <v>0</v>
      </c>
      <c r="O36" s="174">
        <f>('Team &amp; Salaries'!$D8*O98)*((1+'Team &amp; Salaries'!$Q8)^(ROUNDDOWN((COUNTIF($E36:M36,"&gt;0")/12),0)))</f>
        <v>0</v>
      </c>
      <c r="P36" s="174">
        <f>('Team &amp; Salaries'!$D8*P98)*((1+'Team &amp; Salaries'!$Q8)^(ROUNDDOWN((COUNTIF($E36:N36,"&gt;0")/12),0)))</f>
        <v>0</v>
      </c>
      <c r="Q36" s="174">
        <f>('Team &amp; Salaries'!$D8*Q98)*((1+'Team &amp; Salaries'!$Q8)^(ROUNDDOWN((COUNTIF($E36:O36,"&gt;0")/12),0)))</f>
        <v>0</v>
      </c>
      <c r="R36" s="174">
        <f>('Team &amp; Salaries'!$D8*R98)*((1+'Team &amp; Salaries'!$Q8)^(ROUNDDOWN((COUNTIF($E36:P36,"&gt;0")/12),0)))</f>
        <v>0</v>
      </c>
      <c r="S36" s="174">
        <f>('Team &amp; Salaries'!$D8*S98)*((1+'Team &amp; Salaries'!$Q8)^(ROUNDDOWN((COUNTIF($E36:Q36,"&gt;0")/12),0)))</f>
        <v>0</v>
      </c>
      <c r="T36" s="174">
        <f>('Team &amp; Salaries'!$D8*T98)*((1+'Team &amp; Salaries'!$Q8)^(ROUNDDOWN((COUNTIF($E36:R36,"&gt;0")/12),0)))</f>
        <v>0</v>
      </c>
      <c r="U36" s="174">
        <f>('Team &amp; Salaries'!$D8*U98)*((1+'Team &amp; Salaries'!$Q8)^(ROUNDDOWN((COUNTIF($E36:S36,"&gt;0")/12),0)))</f>
        <v>0</v>
      </c>
      <c r="V36" s="174">
        <f>('Team &amp; Salaries'!$D8*V98)*((1+'Team &amp; Salaries'!$Q8)^(ROUNDDOWN((COUNTIF($E36:T36,"&gt;0")/12),0)))</f>
        <v>0</v>
      </c>
      <c r="W36" s="174">
        <f>('Team &amp; Salaries'!$D8*W98)*((1+'Team &amp; Salaries'!$Q8)^(ROUNDDOWN((COUNTIF($E36:U36,"&gt;0")/12),0)))</f>
        <v>0</v>
      </c>
      <c r="X36" s="174">
        <f>('Team &amp; Salaries'!$D8*X98)*((1+'Team &amp; Salaries'!$Q8)^(ROUNDDOWN((COUNTIF($E36:V36,"&gt;0")/12),0)))</f>
        <v>0</v>
      </c>
      <c r="Y36" s="174">
        <f>('Team &amp; Salaries'!$D8*Y98)*((1+'Team &amp; Salaries'!$Q8)^(ROUNDDOWN((COUNTIF($E36:W36,"&gt;0")/12),0)))</f>
        <v>0</v>
      </c>
      <c r="Z36" s="174">
        <f>('Team &amp; Salaries'!$D8*Z98)*((1+'Team &amp; Salaries'!$Q8)^(ROUNDDOWN((COUNTIF($E36:X36,"&gt;0")/12),0)))</f>
        <v>0</v>
      </c>
      <c r="AA36" s="174">
        <f>('Team &amp; Salaries'!$D8*AA98)*((1+'Team &amp; Salaries'!$Q8)^(ROUNDDOWN((COUNTIF($E36:Y36,"&gt;0")/12),0)))</f>
        <v>0</v>
      </c>
      <c r="AB36" s="174">
        <f>('Team &amp; Salaries'!$D8*AB98)*((1+'Team &amp; Salaries'!$Q8)^(ROUNDDOWN((COUNTIF($E36:Z36,"&gt;0")/12),0)))</f>
        <v>0</v>
      </c>
      <c r="AC36" s="174">
        <f>('Team &amp; Salaries'!$D8*AC98)*((1+'Team &amp; Salaries'!$Q8)^(ROUNDDOWN((COUNTIF($E36:AA36,"&gt;0")/12),0)))</f>
        <v>0</v>
      </c>
      <c r="AD36" s="174">
        <f>('Team &amp; Salaries'!$D8*AD98)*((1+'Team &amp; Salaries'!$Q8)^(ROUNDDOWN((COUNTIF($E36:AB36,"&gt;0")/12),0)))</f>
        <v>2291.666666666667</v>
      </c>
      <c r="AE36" s="174">
        <f>('Team &amp; Salaries'!$D8*AE98)*((1+'Team &amp; Salaries'!$Q8)^(ROUNDDOWN((COUNTIF($E36:AC36,"&gt;0")/12),0)))</f>
        <v>2291.666666666667</v>
      </c>
      <c r="AF36" s="174">
        <f>('Team &amp; Salaries'!$D8*AF98)*((1+'Team &amp; Salaries'!$Q8)^(ROUNDDOWN((COUNTIF($E36:AD36,"&gt;0")/12),0)))</f>
        <v>2291.666666666667</v>
      </c>
      <c r="AG36" s="174">
        <f>('Team &amp; Salaries'!$D8*AG98)*((1+'Team &amp; Salaries'!$Q8)^(ROUNDDOWN((COUNTIF($E36:AE36,"&gt;0")/12),0)))</f>
        <v>2291.666666666667</v>
      </c>
      <c r="AH36" s="174">
        <f>('Team &amp; Salaries'!$D8*AH98)*((1+'Team &amp; Salaries'!$Q8)^(ROUNDDOWN((COUNTIF($E36:AF36,"&gt;0")/12),0)))</f>
        <v>2291.666666666667</v>
      </c>
      <c r="AI36" s="174">
        <f>('Team &amp; Salaries'!$D8*AI98)*((1+'Team &amp; Salaries'!$Q8)^(ROUNDDOWN((COUNTIF($E36:AG36,"&gt;0")/12),0)))</f>
        <v>2291.666666666667</v>
      </c>
      <c r="AJ36" s="174">
        <f>('Team &amp; Salaries'!$D8*AJ98)*((1+'Team &amp; Salaries'!$Q8)^(ROUNDDOWN((COUNTIF($E36:AH36,"&gt;0")/12),0)))</f>
        <v>2291.666666666667</v>
      </c>
      <c r="AK36" s="174">
        <f>('Team &amp; Salaries'!$D8*AK98)*((1+'Team &amp; Salaries'!$Q8)^(ROUNDDOWN((COUNTIF($E36:AI36,"&gt;0")/12),0)))</f>
        <v>2291.666666666667</v>
      </c>
      <c r="AL36" s="174">
        <f>('Team &amp; Salaries'!$D8*AL98)*((1+'Team &amp; Salaries'!$Q8)^(ROUNDDOWN((COUNTIF($E36:AJ36,"&gt;0")/12),0)))</f>
        <v>2291.666666666667</v>
      </c>
      <c r="AM36" s="174">
        <f>('Team &amp; Salaries'!$D8*AM98)*((1+'Team &amp; Salaries'!$Q8)^(ROUNDDOWN((COUNTIF($E36:AK36,"&gt;0")/12),0)))</f>
        <v>2291.666666666667</v>
      </c>
      <c r="AN36" s="174">
        <f>('Team &amp; Salaries'!$D8*AN98)*((1+'Team &amp; Salaries'!$Q8)^(ROUNDDOWN((COUNTIF($E36:AL36,"&gt;0")/12),0)))</f>
        <v>2291.666666666667</v>
      </c>
      <c r="AO36" s="174">
        <f>('Team &amp; Salaries'!$D8*AO98)*((1+'Team &amp; Salaries'!$Q8)^(ROUNDDOWN((COUNTIF($E36:AM36,"&gt;0")/12),0)))</f>
        <v>2291.666666666667</v>
      </c>
      <c r="AP36" s="174">
        <f>('Team &amp; Salaries'!$D8*AP98)*((1+'Team &amp; Salaries'!$Q8)^(ROUNDDOWN((COUNTIF($E36:AN36,"&gt;0")/12),0)))</f>
        <v>2291.666666666667</v>
      </c>
      <c r="AQ36" s="174">
        <f>('Team &amp; Salaries'!$D8*AQ98)*((1+'Team &amp; Salaries'!$Q8)^(ROUNDDOWN((COUNTIF($E36:AO36,"&gt;0")/12),0)))</f>
        <v>2360.416666666667</v>
      </c>
      <c r="AR36" s="174">
        <f>('Team &amp; Salaries'!$D8*AR98)*((1+'Team &amp; Salaries'!$Q8)^(ROUNDDOWN((COUNTIF($E36:AP36,"&gt;0")/12),0)))</f>
        <v>2360.416666666667</v>
      </c>
      <c r="AS36" s="174">
        <f>('Team &amp; Salaries'!$D8*AS98)*((1+'Team &amp; Salaries'!$Q8)^(ROUNDDOWN((COUNTIF($E36:AQ36,"&gt;0")/12),0)))</f>
        <v>2360.416666666667</v>
      </c>
      <c r="AT36" s="174">
        <f>('Team &amp; Salaries'!$D8*AT98)*((1+'Team &amp; Salaries'!$Q8)^(ROUNDDOWN((COUNTIF($E36:AR36,"&gt;0")/12),0)))</f>
        <v>2360.416666666667</v>
      </c>
      <c r="AU36" s="174">
        <f>('Team &amp; Salaries'!$D8*AU98)*((1+'Team &amp; Salaries'!$Q8)^(ROUNDDOWN((COUNTIF($E36:AS36,"&gt;0")/12),0)))</f>
        <v>2360.416666666667</v>
      </c>
      <c r="AV36" s="174">
        <f>('Team &amp; Salaries'!$D8*AV98)*((1+'Team &amp; Salaries'!$Q8)^(ROUNDDOWN((COUNTIF($E36:AT36,"&gt;0")/12),0)))</f>
        <v>2360.416666666667</v>
      </c>
      <c r="AW36" s="174">
        <f>('Team &amp; Salaries'!$D8*AW98)*((1+'Team &amp; Salaries'!$Q8)^(ROUNDDOWN((COUNTIF($E36:AU36,"&gt;0")/12),0)))</f>
        <v>2360.416666666667</v>
      </c>
      <c r="AX36" s="174">
        <f>('Team &amp; Salaries'!$D8*AX98)*((1+'Team &amp; Salaries'!$Q8)^(ROUNDDOWN((COUNTIF($E36:AV36,"&gt;0")/12),0)))</f>
        <v>2360.416666666667</v>
      </c>
      <c r="AY36" s="174">
        <f>('Team &amp; Salaries'!$D8*AY98)*((1+'Team &amp; Salaries'!$Q8)^(ROUNDDOWN((COUNTIF($E36:AW36,"&gt;0")/12),0)))</f>
        <v>2360.416666666667</v>
      </c>
      <c r="AZ36" s="174">
        <f>('Team &amp; Salaries'!$D8*AZ98)*((1+'Team &amp; Salaries'!$Q8)^(ROUNDDOWN((COUNTIF($E36:AX36,"&gt;0")/12),0)))</f>
        <v>2360.416666666667</v>
      </c>
      <c r="BA36" s="174">
        <f>('Team &amp; Salaries'!$D8*BA98)*((1+'Team &amp; Salaries'!$Q8)^(ROUNDDOWN((COUNTIF($E36:AY36,"&gt;0")/12),0)))</f>
        <v>2360.416666666667</v>
      </c>
      <c r="BB36" s="174">
        <f>('Team &amp; Salaries'!$D8*BB98)*((1+'Team &amp; Salaries'!$Q8)^(ROUNDDOWN((COUNTIF($E36:AZ36,"&gt;0")/12),0)))</f>
        <v>2360.416666666667</v>
      </c>
      <c r="BC36" s="174">
        <f>('Team &amp; Salaries'!$D8*BC98)*((1+'Team &amp; Salaries'!$Q8)^(ROUNDDOWN((COUNTIF($E36:BA36,"&gt;0")/12),0)))</f>
        <v>2431.229166666667</v>
      </c>
      <c r="BD36" s="174">
        <f>('Team &amp; Salaries'!$D8*BD98)*((1+'Team &amp; Salaries'!$Q8)^(ROUNDDOWN((COUNTIF($E36:BB36,"&gt;0")/12),0)))</f>
        <v>2431.229166666667</v>
      </c>
      <c r="BE36" s="174">
        <f>('Team &amp; Salaries'!$D8*BE98)*((1+'Team &amp; Salaries'!$Q8)^(ROUNDDOWN((COUNTIF($E36:BC36,"&gt;0")/12),0)))</f>
        <v>2431.229166666667</v>
      </c>
      <c r="BF36" s="174">
        <f>('Team &amp; Salaries'!$D8*BF98)*((1+'Team &amp; Salaries'!$Q8)^(ROUNDDOWN((COUNTIF($E36:BD36,"&gt;0")/12),0)))</f>
        <v>2431.229166666667</v>
      </c>
      <c r="BG36" s="174">
        <f>('Team &amp; Salaries'!$D8*BG98)*((1+'Team &amp; Salaries'!$Q8)^(ROUNDDOWN((COUNTIF($E36:BE36,"&gt;0")/12),0)))</f>
        <v>2431.229166666667</v>
      </c>
      <c r="BH36" s="174">
        <f>('Team &amp; Salaries'!$D8*BH98)*((1+'Team &amp; Salaries'!$Q8)^(ROUNDDOWN((COUNTIF($E36:BF36,"&gt;0")/12),0)))</f>
        <v>2431.229166666667</v>
      </c>
      <c r="BI36" s="174">
        <f>('Team &amp; Salaries'!$D8*BI98)*((1+'Team &amp; Salaries'!$Q8)^(ROUNDDOWN((COUNTIF($E36:BG36,"&gt;0")/12),0)))</f>
        <v>2431.229166666667</v>
      </c>
      <c r="BJ36" s="174">
        <f>('Team &amp; Salaries'!$D8*BJ98)*((1+'Team &amp; Salaries'!$Q8)^(ROUNDDOWN((COUNTIF($E36:BH36,"&gt;0")/12),0)))</f>
        <v>2431.229166666667</v>
      </c>
      <c r="BK36" s="174">
        <f>('Team &amp; Salaries'!$D8*BK98)*((1+'Team &amp; Salaries'!$Q8)^(ROUNDDOWN((COUNTIF($E36:BI36,"&gt;0")/12),0)))</f>
        <v>2431.229166666667</v>
      </c>
      <c r="BL36" s="174">
        <f>('Team &amp; Salaries'!$D8*BL98)*((1+'Team &amp; Salaries'!$Q8)^(ROUNDDOWN((COUNTIF($E36:BJ36,"&gt;0")/12),0)))</f>
        <v>2431.229166666667</v>
      </c>
      <c r="BM36" s="174">
        <f>('Team &amp; Salaries'!$D8*BM98)*((1+'Team &amp; Salaries'!$Q8)^(ROUNDDOWN((COUNTIF($E36:BK36,"&gt;0")/12),0)))</f>
        <v>2431.229166666667</v>
      </c>
      <c r="BN36" s="174">
        <f>('Team &amp; Salaries'!$D8*BN98)*((1+'Team &amp; Salaries'!$Q8)^(ROUNDDOWN((COUNTIF($E36:BL36,"&gt;0")/12),0)))</f>
        <v>2431.229166666667</v>
      </c>
      <c r="BO36" s="174">
        <f>('Team &amp; Salaries'!$D8*BO98)*((1+'Team &amp; Salaries'!$Q8)^(ROUNDDOWN((COUNTIF($E36:BM36,"&gt;0")/12),0)))</f>
        <v>2504.1660416666668</v>
      </c>
      <c r="BP36" s="174">
        <f>('Team &amp; Salaries'!$D8*BP98)*((1+'Team &amp; Salaries'!$Q8)^(ROUNDDOWN((COUNTIF($E36:BN36,"&gt;0")/12),0)))</f>
        <v>2504.1660416666668</v>
      </c>
      <c r="BQ36" s="174">
        <f>('Team &amp; Salaries'!$D8*BQ98)*((1+'Team &amp; Salaries'!$Q8)^(ROUNDDOWN((COUNTIF($E36:BO36,"&gt;0")/12),0)))</f>
        <v>2504.1660416666668</v>
      </c>
      <c r="BR36" s="174">
        <f>('Team &amp; Salaries'!$D8*BR98)*((1+'Team &amp; Salaries'!$Q8)^(ROUNDDOWN((COUNTIF($E36:BP36,"&gt;0")/12),0)))</f>
        <v>2504.1660416666668</v>
      </c>
      <c r="BS36" s="174">
        <f>('Team &amp; Salaries'!$D8*BS98)*((1+'Team &amp; Salaries'!$Q8)^(ROUNDDOWN((COUNTIF($E36:BQ36,"&gt;0")/12),0)))</f>
        <v>2504.1660416666668</v>
      </c>
      <c r="BT36" s="174">
        <f>('Team &amp; Salaries'!$D8*BT98)*((1+'Team &amp; Salaries'!$Q8)^(ROUNDDOWN((COUNTIF($E36:BR36,"&gt;0")/12),0)))</f>
        <v>2504.1660416666668</v>
      </c>
      <c r="BU36" s="174">
        <f>('Team &amp; Salaries'!$D8*BU98)*((1+'Team &amp; Salaries'!$Q8)^(ROUNDDOWN((COUNTIF($E36:BS36,"&gt;0")/12),0)))</f>
        <v>2504.1660416666668</v>
      </c>
      <c r="BV36" s="174">
        <f>('Team &amp; Salaries'!$D8*BV98)*((1+'Team &amp; Salaries'!$Q8)^(ROUNDDOWN((COUNTIF($E36:BT36,"&gt;0")/12),0)))</f>
        <v>2504.1660416666668</v>
      </c>
      <c r="BW36" s="174">
        <f>('Team &amp; Salaries'!$D8*BW98)*((1+'Team &amp; Salaries'!$Q8)^(ROUNDDOWN((COUNTIF($E36:BU36,"&gt;0")/12),0)))</f>
        <v>2504.1660416666668</v>
      </c>
      <c r="BX36" s="174">
        <f>('Team &amp; Salaries'!$D8*BX98)*((1+'Team &amp; Salaries'!$Q8)^(ROUNDDOWN((COUNTIF($E36:BV36,"&gt;0")/12),0)))</f>
        <v>2504.1660416666668</v>
      </c>
      <c r="BY36" s="174">
        <f>('Team &amp; Salaries'!$D8*BY98)*((1+'Team &amp; Salaries'!$Q8)^(ROUNDDOWN((COUNTIF($E36:BW36,"&gt;0")/12),0)))</f>
        <v>2504.1660416666668</v>
      </c>
      <c r="BZ36" s="174">
        <f>('Team &amp; Salaries'!$D8*BZ98)*((1+'Team &amp; Salaries'!$Q8)^(ROUNDDOWN((COUNTIF($E36:BX36,"&gt;0")/12),0)))</f>
        <v>2504.1660416666668</v>
      </c>
      <c r="CA36" s="174">
        <f>('Team &amp; Salaries'!$D8*CA98)*((1+'Team &amp; Salaries'!$Q8)^(ROUNDDOWN((COUNTIF($E36:BY36,"&gt;0")/12),0)))</f>
        <v>2579.2910229166669</v>
      </c>
      <c r="CB36" s="174">
        <f>('Team &amp; Salaries'!$D8*CB98)*((1+'Team &amp; Salaries'!$Q8)^(ROUNDDOWN((COUNTIF($E36:BZ36,"&gt;0")/12),0)))</f>
        <v>2579.2910229166669</v>
      </c>
      <c r="CC36" s="174">
        <f>('Team &amp; Salaries'!$D8*CC98)*((1+'Team &amp; Salaries'!$Q8)^(ROUNDDOWN((COUNTIF($E36:CA36,"&gt;0")/12),0)))</f>
        <v>2579.2910229166669</v>
      </c>
      <c r="CD36" s="174">
        <f>('Team &amp; Salaries'!$D8*CD98)*((1+'Team &amp; Salaries'!$Q8)^(ROUNDDOWN((COUNTIF($E36:CB36,"&gt;0")/12),0)))</f>
        <v>2579.2910229166669</v>
      </c>
      <c r="CE36" s="174">
        <f>('Team &amp; Salaries'!$D8*CE98)*((1+'Team &amp; Salaries'!$Q8)^(ROUNDDOWN((COUNTIF($E36:CC36,"&gt;0")/12),0)))</f>
        <v>2579.2910229166669</v>
      </c>
      <c r="CF36" s="174">
        <f>('Team &amp; Salaries'!$D8*CF98)*((1+'Team &amp; Salaries'!$Q8)^(ROUNDDOWN((COUNTIF($E36:CD36,"&gt;0")/12),0)))</f>
        <v>2579.2910229166669</v>
      </c>
      <c r="CG36" s="174">
        <f>('Team &amp; Salaries'!$D8*CG98)*((1+'Team &amp; Salaries'!$Q8)^(ROUNDDOWN((COUNTIF($E36:CE36,"&gt;0")/12),0)))</f>
        <v>2579.2910229166669</v>
      </c>
      <c r="CH36" s="174">
        <f>('Team &amp; Salaries'!$D8*CH98)*((1+'Team &amp; Salaries'!$Q8)^(ROUNDDOWN((COUNTIF($E36:CF36,"&gt;0")/12),0)))</f>
        <v>2579.2910229166669</v>
      </c>
      <c r="CI36" s="174">
        <f>('Team &amp; Salaries'!$D8*CI98)*((1+'Team &amp; Salaries'!$Q8)^(ROUNDDOWN((COUNTIF($E36:CG36,"&gt;0")/12),0)))</f>
        <v>2579.2910229166669</v>
      </c>
      <c r="CJ36" s="174">
        <f>('Team &amp; Salaries'!$D8*CJ98)*((1+'Team &amp; Salaries'!$Q8)^(ROUNDDOWN((COUNTIF($E36:CH36,"&gt;0")/12),0)))</f>
        <v>2579.2910229166669</v>
      </c>
      <c r="CK36" s="174">
        <f>('Team &amp; Salaries'!$D8*CK98)*((1+'Team &amp; Salaries'!$Q8)^(ROUNDDOWN((COUNTIF($E36:CI36,"&gt;0")/12),0)))</f>
        <v>2579.2910229166669</v>
      </c>
      <c r="CL36" s="174">
        <f>('Team &amp; Salaries'!$D8*CL98)*((1+'Team &amp; Salaries'!$Q8)^(ROUNDDOWN((COUNTIF($E36:CJ36,"&gt;0")/12),0)))</f>
        <v>2579.2910229166669</v>
      </c>
      <c r="CM36" s="174">
        <f>('Team &amp; Salaries'!$D8*CM98)*((1+'Team &amp; Salaries'!$Q8)^(ROUNDDOWN((COUNTIF($E36:CK36,"&gt;0")/12),0)))</f>
        <v>2656.6697536041665</v>
      </c>
      <c r="CN36" s="174">
        <f>('Team &amp; Salaries'!$D8*CN98)*((1+'Team &amp; Salaries'!$Q8)^(ROUNDDOWN((COUNTIF($E36:CL36,"&gt;0")/12),0)))</f>
        <v>2656.6697536041665</v>
      </c>
      <c r="CO36" s="174">
        <f>('Team &amp; Salaries'!$D8*CO98)*((1+'Team &amp; Salaries'!$Q8)^(ROUNDDOWN((COUNTIF($E36:CM36,"&gt;0")/12),0)))</f>
        <v>2656.6697536041665</v>
      </c>
      <c r="CP36" s="174">
        <f>('Team &amp; Salaries'!$D8*CP98)*((1+'Team &amp; Salaries'!$Q8)^(ROUNDDOWN((COUNTIF($E36:CN36,"&gt;0")/12),0)))</f>
        <v>2656.6697536041665</v>
      </c>
      <c r="CQ36" s="174">
        <f>('Team &amp; Salaries'!$D8*CQ98)*((1+'Team &amp; Salaries'!$Q8)^(ROUNDDOWN((COUNTIF($E36:CO36,"&gt;0")/12),0)))</f>
        <v>2656.6697536041665</v>
      </c>
      <c r="CR36" s="174">
        <f>('Team &amp; Salaries'!$D8*CR98)*((1+'Team &amp; Salaries'!$Q8)^(ROUNDDOWN((COUNTIF($E36:CP36,"&gt;0")/12),0)))</f>
        <v>2656.6697536041665</v>
      </c>
      <c r="CS36" s="174">
        <f>('Team &amp; Salaries'!$D8*CS98)*((1+'Team &amp; Salaries'!$Q8)^(ROUNDDOWN((COUNTIF($E36:CQ36,"&gt;0")/12),0)))</f>
        <v>2656.6697536041665</v>
      </c>
      <c r="CT36" s="174">
        <f>('Team &amp; Salaries'!$D8*CT98)*((1+'Team &amp; Salaries'!$Q8)^(ROUNDDOWN((COUNTIF($E36:CR36,"&gt;0")/12),0)))</f>
        <v>2656.6697536041665</v>
      </c>
      <c r="CU36" s="174">
        <f>('Team &amp; Salaries'!$D8*CU98)*((1+'Team &amp; Salaries'!$Q8)^(ROUNDDOWN((COUNTIF($E36:CS36,"&gt;0")/12),0)))</f>
        <v>2656.6697536041665</v>
      </c>
      <c r="CV36" s="174">
        <f>('Team &amp; Salaries'!$D8*CV98)*((1+'Team &amp; Salaries'!$Q8)^(ROUNDDOWN((COUNTIF($E36:CT36,"&gt;0")/12),0)))</f>
        <v>2656.6697536041665</v>
      </c>
      <c r="CW36" s="174">
        <f>('Team &amp; Salaries'!$D8*CW98)*((1+'Team &amp; Salaries'!$Q8)^(ROUNDDOWN((COUNTIF($E36:CU36,"&gt;0")/12),0)))</f>
        <v>2656.6697536041665</v>
      </c>
      <c r="CX36" s="174">
        <f>('Team &amp; Salaries'!$D8*CX98)*((1+'Team &amp; Salaries'!$Q8)^(ROUNDDOWN((COUNTIF($E36:CV36,"&gt;0")/12),0)))</f>
        <v>2656.6697536041665</v>
      </c>
      <c r="CY36" s="174">
        <f>('Team &amp; Salaries'!$D8*CY98)*((1+'Team &amp; Salaries'!$Q8)^(ROUNDDOWN((COUNTIF($E36:CW36,"&gt;0")/12),0)))</f>
        <v>2736.369846212292</v>
      </c>
      <c r="CZ36" s="174">
        <f>('Team &amp; Salaries'!$D8*CZ98)*((1+'Team &amp; Salaries'!$Q8)^(ROUNDDOWN((COUNTIF($E36:CX36,"&gt;0")/12),0)))</f>
        <v>2736.369846212292</v>
      </c>
      <c r="DA36" s="174">
        <f>('Team &amp; Salaries'!$D8*DA98)*((1+'Team &amp; Salaries'!$Q8)^(ROUNDDOWN((COUNTIF($E36:CY36,"&gt;0")/12),0)))</f>
        <v>2736.369846212292</v>
      </c>
      <c r="DB36" s="174">
        <f>('Team &amp; Salaries'!$D8*DB98)*((1+'Team &amp; Salaries'!$Q8)^(ROUNDDOWN((COUNTIF($E36:CZ36,"&gt;0")/12),0)))</f>
        <v>2736.369846212292</v>
      </c>
      <c r="DC36" s="174">
        <f>('Team &amp; Salaries'!$D8*DC98)*((1+'Team &amp; Salaries'!$Q8)^(ROUNDDOWN((COUNTIF($E36:DA36,"&gt;0")/12),0)))</f>
        <v>2736.369846212292</v>
      </c>
      <c r="DD36" s="174">
        <f>('Team &amp; Salaries'!$D8*DD98)*((1+'Team &amp; Salaries'!$Q8)^(ROUNDDOWN((COUNTIF($E36:DB36,"&gt;0")/12),0)))</f>
        <v>2736.369846212292</v>
      </c>
      <c r="DE36" s="174">
        <f>('Team &amp; Salaries'!$D8*DE98)*((1+'Team &amp; Salaries'!$Q8)^(ROUNDDOWN((COUNTIF($E36:DC36,"&gt;0")/12),0)))</f>
        <v>2736.369846212292</v>
      </c>
      <c r="DF36" s="174">
        <f>('Team &amp; Salaries'!$D8*DF98)*((1+'Team &amp; Salaries'!$Q8)^(ROUNDDOWN((COUNTIF($E36:DD36,"&gt;0")/12),0)))</f>
        <v>2736.369846212292</v>
      </c>
      <c r="DG36" s="174">
        <f>('Team &amp; Salaries'!$D8*DG98)*((1+'Team &amp; Salaries'!$Q8)^(ROUNDDOWN((COUNTIF($E36:DE36,"&gt;0")/12),0)))</f>
        <v>2736.369846212292</v>
      </c>
      <c r="DH36" s="174">
        <f>('Team &amp; Salaries'!$D8*DH98)*((1+'Team &amp; Salaries'!$Q8)^(ROUNDDOWN((COUNTIF($E36:DF36,"&gt;0")/12),0)))</f>
        <v>2736.369846212292</v>
      </c>
      <c r="DI36" s="174">
        <f>('Team &amp; Salaries'!$D8*DI98)*((1+'Team &amp; Salaries'!$Q8)^(ROUNDDOWN((COUNTIF($E36:DG36,"&gt;0")/12),0)))</f>
        <v>2736.369846212292</v>
      </c>
    </row>
    <row r="37" spans="1:113" customFormat="1" ht="16">
      <c r="A37" s="114" t="str">
        <f t="shared" si="78"/>
        <v>Intern</v>
      </c>
      <c r="B37" s="114"/>
      <c r="C37" s="114"/>
      <c r="D37" s="114" t="str">
        <f>'Team &amp; Salaries'!B9</f>
        <v>Ops</v>
      </c>
      <c r="E37" s="361" t="str">
        <f>Settings!$C$6</f>
        <v>USD</v>
      </c>
      <c r="F37" s="174">
        <f>'Team &amp; Salaries'!$D14*F99</f>
        <v>0</v>
      </c>
      <c r="G37" s="174">
        <f>('Team &amp; Salaries'!$D9*G99)*((1+'Team &amp; Salaries'!$Q9)^(ROUNDDOWN((COUNTIF(E37:$E37,"&gt;0")/12),0)))</f>
        <v>0</v>
      </c>
      <c r="H37" s="174">
        <f>('Team &amp; Salaries'!$D9*H99)*((1+'Team &amp; Salaries'!$Q9)^(ROUNDDOWN((COUNTIF($E37:F37,"&gt;0")/12),0)))</f>
        <v>0</v>
      </c>
      <c r="I37" s="174">
        <f>('Team &amp; Salaries'!$D9*I99)*((1+'Team &amp; Salaries'!$Q9)^(ROUNDDOWN((COUNTIF($E37:G37,"&gt;0")/12),0)))</f>
        <v>0</v>
      </c>
      <c r="J37" s="174">
        <f>('Team &amp; Salaries'!$D9*J99)*((1+'Team &amp; Salaries'!$Q9)^(ROUNDDOWN((COUNTIF($E37:H37,"&gt;0")/12),0)))</f>
        <v>0</v>
      </c>
      <c r="K37" s="174">
        <f>('Team &amp; Salaries'!$D9*K99)*((1+'Team &amp; Salaries'!$Q9)^(ROUNDDOWN((COUNTIF($E37:I37,"&gt;0")/12),0)))</f>
        <v>0</v>
      </c>
      <c r="L37" s="174">
        <f>('Team &amp; Salaries'!$D9*L99)*((1+'Team &amp; Salaries'!$Q9)^(ROUNDDOWN((COUNTIF($E37:J37,"&gt;0")/12),0)))</f>
        <v>0</v>
      </c>
      <c r="M37" s="174">
        <f>('Team &amp; Salaries'!$D9*M99)*((1+'Team &amp; Salaries'!$Q9)^(ROUNDDOWN((COUNTIF($E37:K37,"&gt;0")/12),0)))</f>
        <v>0</v>
      </c>
      <c r="N37" s="174">
        <f>('Team &amp; Salaries'!$D9*N99)*((1+'Team &amp; Salaries'!$Q9)^(ROUNDDOWN((COUNTIF($E37:L37,"&gt;0")/12),0)))</f>
        <v>0</v>
      </c>
      <c r="O37" s="174">
        <f>('Team &amp; Salaries'!$D9*O99)*((1+'Team &amp; Salaries'!$Q9)^(ROUNDDOWN((COUNTIF($E37:M37,"&gt;0")/12),0)))</f>
        <v>0</v>
      </c>
      <c r="P37" s="174">
        <f>('Team &amp; Salaries'!$D9*P99)*((1+'Team &amp; Salaries'!$Q9)^(ROUNDDOWN((COUNTIF($E37:N37,"&gt;0")/12),0)))</f>
        <v>0</v>
      </c>
      <c r="Q37" s="174">
        <f>('Team &amp; Salaries'!$D9*Q99)*((1+'Team &amp; Salaries'!$Q9)^(ROUNDDOWN((COUNTIF($E37:O37,"&gt;0")/12),0)))</f>
        <v>0</v>
      </c>
      <c r="R37" s="174">
        <f>('Team &amp; Salaries'!$D9*R99)*((1+'Team &amp; Salaries'!$Q9)^(ROUNDDOWN((COUNTIF($E37:P37,"&gt;0")/12),0)))</f>
        <v>0</v>
      </c>
      <c r="S37" s="174">
        <f>('Team &amp; Salaries'!$D9*S99)*((1+'Team &amp; Salaries'!$Q9)^(ROUNDDOWN((COUNTIF($E37:Q37,"&gt;0")/12),0)))</f>
        <v>0</v>
      </c>
      <c r="T37" s="174">
        <f>('Team &amp; Salaries'!$D9*T99)*((1+'Team &amp; Salaries'!$Q9)^(ROUNDDOWN((COUNTIF($E37:R37,"&gt;0")/12),0)))</f>
        <v>0</v>
      </c>
      <c r="U37" s="174">
        <f>('Team &amp; Salaries'!$D9*U99)*((1+'Team &amp; Salaries'!$Q9)^(ROUNDDOWN((COUNTIF($E37:S37,"&gt;0")/12),0)))</f>
        <v>0</v>
      </c>
      <c r="V37" s="174">
        <f>('Team &amp; Salaries'!$D9*V99)*((1+'Team &amp; Salaries'!$Q9)^(ROUNDDOWN((COUNTIF($E37:T37,"&gt;0")/12),0)))</f>
        <v>0</v>
      </c>
      <c r="W37" s="174">
        <f>('Team &amp; Salaries'!$D9*W99)*((1+'Team &amp; Salaries'!$Q9)^(ROUNDDOWN((COUNTIF($E37:U37,"&gt;0")/12),0)))</f>
        <v>0</v>
      </c>
      <c r="X37" s="174">
        <f>('Team &amp; Salaries'!$D9*X99)*((1+'Team &amp; Salaries'!$Q9)^(ROUNDDOWN((COUNTIF($E37:V37,"&gt;0")/12),0)))</f>
        <v>0</v>
      </c>
      <c r="Y37" s="174">
        <f>('Team &amp; Salaries'!$D9*Y99)*((1+'Team &amp; Salaries'!$Q9)^(ROUNDDOWN((COUNTIF($E37:W37,"&gt;0")/12),0)))</f>
        <v>0</v>
      </c>
      <c r="Z37" s="174">
        <f>('Team &amp; Salaries'!$D9*Z99)*((1+'Team &amp; Salaries'!$Q9)^(ROUNDDOWN((COUNTIF($E37:X37,"&gt;0")/12),0)))</f>
        <v>0</v>
      </c>
      <c r="AA37" s="174">
        <f>('Team &amp; Salaries'!$D9*AA99)*((1+'Team &amp; Salaries'!$Q9)^(ROUNDDOWN((COUNTIF($E37:Y37,"&gt;0")/12),0)))</f>
        <v>0</v>
      </c>
      <c r="AB37" s="174">
        <f>('Team &amp; Salaries'!$D9*AB99)*((1+'Team &amp; Salaries'!$Q9)^(ROUNDDOWN((COUNTIF($E37:Z37,"&gt;0")/12),0)))</f>
        <v>0</v>
      </c>
      <c r="AC37" s="174">
        <f>('Team &amp; Salaries'!$D9*AC99)*((1+'Team &amp; Salaries'!$Q9)^(ROUNDDOWN((COUNTIF($E37:AA37,"&gt;0")/12),0)))</f>
        <v>0</v>
      </c>
      <c r="AD37" s="174">
        <f>('Team &amp; Salaries'!$D9*AD99)*((1+'Team &amp; Salaries'!$Q9)^(ROUNDDOWN((COUNTIF($E37:AB37,"&gt;0")/12),0)))</f>
        <v>2291.666666666667</v>
      </c>
      <c r="AE37" s="174">
        <f>('Team &amp; Salaries'!$D9*AE99)*((1+'Team &amp; Salaries'!$Q9)^(ROUNDDOWN((COUNTIF($E37:AC37,"&gt;0")/12),0)))</f>
        <v>2291.666666666667</v>
      </c>
      <c r="AF37" s="174">
        <f>('Team &amp; Salaries'!$D9*AF99)*((1+'Team &amp; Salaries'!$Q9)^(ROUNDDOWN((COUNTIF($E37:AD37,"&gt;0")/12),0)))</f>
        <v>2291.666666666667</v>
      </c>
      <c r="AG37" s="174">
        <f>('Team &amp; Salaries'!$D9*AG99)*((1+'Team &amp; Salaries'!$Q9)^(ROUNDDOWN((COUNTIF($E37:AE37,"&gt;0")/12),0)))</f>
        <v>2291.666666666667</v>
      </c>
      <c r="AH37" s="174">
        <f>('Team &amp; Salaries'!$D9*AH99)*((1+'Team &amp; Salaries'!$Q9)^(ROUNDDOWN((COUNTIF($E37:AF37,"&gt;0")/12),0)))</f>
        <v>2291.666666666667</v>
      </c>
      <c r="AI37" s="174">
        <f>('Team &amp; Salaries'!$D9*AI99)*((1+'Team &amp; Salaries'!$Q9)^(ROUNDDOWN((COUNTIF($E37:AG37,"&gt;0")/12),0)))</f>
        <v>2291.666666666667</v>
      </c>
      <c r="AJ37" s="174">
        <f>('Team &amp; Salaries'!$D9*AJ99)*((1+'Team &amp; Salaries'!$Q9)^(ROUNDDOWN((COUNTIF($E37:AH37,"&gt;0")/12),0)))</f>
        <v>2291.666666666667</v>
      </c>
      <c r="AK37" s="174">
        <f>('Team &amp; Salaries'!$D9*AK99)*((1+'Team &amp; Salaries'!$Q9)^(ROUNDDOWN((COUNTIF($E37:AI37,"&gt;0")/12),0)))</f>
        <v>2291.666666666667</v>
      </c>
      <c r="AL37" s="174">
        <f>('Team &amp; Salaries'!$D9*AL99)*((1+'Team &amp; Salaries'!$Q9)^(ROUNDDOWN((COUNTIF($E37:AJ37,"&gt;0")/12),0)))</f>
        <v>2291.666666666667</v>
      </c>
      <c r="AM37" s="174">
        <f>('Team &amp; Salaries'!$D9*AM99)*((1+'Team &amp; Salaries'!$Q9)^(ROUNDDOWN((COUNTIF($E37:AK37,"&gt;0")/12),0)))</f>
        <v>2291.666666666667</v>
      </c>
      <c r="AN37" s="174">
        <f>('Team &amp; Salaries'!$D9*AN99)*((1+'Team &amp; Salaries'!$Q9)^(ROUNDDOWN((COUNTIF($E37:AL37,"&gt;0")/12),0)))</f>
        <v>2291.666666666667</v>
      </c>
      <c r="AO37" s="174">
        <f>('Team &amp; Salaries'!$D9*AO99)*((1+'Team &amp; Salaries'!$Q9)^(ROUNDDOWN((COUNTIF($E37:AM37,"&gt;0")/12),0)))</f>
        <v>2291.666666666667</v>
      </c>
      <c r="AP37" s="174">
        <f>('Team &amp; Salaries'!$D9*AP99)*((1+'Team &amp; Salaries'!$Q9)^(ROUNDDOWN((COUNTIF($E37:AN37,"&gt;0")/12),0)))</f>
        <v>2291.666666666667</v>
      </c>
      <c r="AQ37" s="174">
        <f>('Team &amp; Salaries'!$D9*AQ99)*((1+'Team &amp; Salaries'!$Q9)^(ROUNDDOWN((COUNTIF($E37:AO37,"&gt;0")/12),0)))</f>
        <v>2360.416666666667</v>
      </c>
      <c r="AR37" s="174">
        <f>('Team &amp; Salaries'!$D9*AR99)*((1+'Team &amp; Salaries'!$Q9)^(ROUNDDOWN((COUNTIF($E37:AP37,"&gt;0")/12),0)))</f>
        <v>2360.416666666667</v>
      </c>
      <c r="AS37" s="174">
        <f>('Team &amp; Salaries'!$D9*AS99)*((1+'Team &amp; Salaries'!$Q9)^(ROUNDDOWN((COUNTIF($E37:AQ37,"&gt;0")/12),0)))</f>
        <v>2360.416666666667</v>
      </c>
      <c r="AT37" s="174">
        <f>('Team &amp; Salaries'!$D9*AT99)*((1+'Team &amp; Salaries'!$Q9)^(ROUNDDOWN((COUNTIF($E37:AR37,"&gt;0")/12),0)))</f>
        <v>2360.416666666667</v>
      </c>
      <c r="AU37" s="174">
        <f>('Team &amp; Salaries'!$D9*AU99)*((1+'Team &amp; Salaries'!$Q9)^(ROUNDDOWN((COUNTIF($E37:AS37,"&gt;0")/12),0)))</f>
        <v>2360.416666666667</v>
      </c>
      <c r="AV37" s="174">
        <f>('Team &amp; Salaries'!$D9*AV99)*((1+'Team &amp; Salaries'!$Q9)^(ROUNDDOWN((COUNTIF($E37:AT37,"&gt;0")/12),0)))</f>
        <v>2360.416666666667</v>
      </c>
      <c r="AW37" s="174">
        <f>('Team &amp; Salaries'!$D9*AW99)*((1+'Team &amp; Salaries'!$Q9)^(ROUNDDOWN((COUNTIF($E37:AU37,"&gt;0")/12),0)))</f>
        <v>2360.416666666667</v>
      </c>
      <c r="AX37" s="174">
        <f>('Team &amp; Salaries'!$D9*AX99)*((1+'Team &amp; Salaries'!$Q9)^(ROUNDDOWN((COUNTIF($E37:AV37,"&gt;0")/12),0)))</f>
        <v>2360.416666666667</v>
      </c>
      <c r="AY37" s="174">
        <f>('Team &amp; Salaries'!$D9*AY99)*((1+'Team &amp; Salaries'!$Q9)^(ROUNDDOWN((COUNTIF($E37:AW37,"&gt;0")/12),0)))</f>
        <v>2360.416666666667</v>
      </c>
      <c r="AZ37" s="174">
        <f>('Team &amp; Salaries'!$D9*AZ99)*((1+'Team &amp; Salaries'!$Q9)^(ROUNDDOWN((COUNTIF($E37:AX37,"&gt;0")/12),0)))</f>
        <v>2360.416666666667</v>
      </c>
      <c r="BA37" s="174">
        <f>('Team &amp; Salaries'!$D9*BA99)*((1+'Team &amp; Salaries'!$Q9)^(ROUNDDOWN((COUNTIF($E37:AY37,"&gt;0")/12),0)))</f>
        <v>2360.416666666667</v>
      </c>
      <c r="BB37" s="174">
        <f>('Team &amp; Salaries'!$D9*BB99)*((1+'Team &amp; Salaries'!$Q9)^(ROUNDDOWN((COUNTIF($E37:AZ37,"&gt;0")/12),0)))</f>
        <v>2360.416666666667</v>
      </c>
      <c r="BC37" s="174">
        <f>('Team &amp; Salaries'!$D9*BC99)*((1+'Team &amp; Salaries'!$Q9)^(ROUNDDOWN((COUNTIF($E37:BA37,"&gt;0")/12),0)))</f>
        <v>2431.229166666667</v>
      </c>
      <c r="BD37" s="174">
        <f>('Team &amp; Salaries'!$D9*BD99)*((1+'Team &amp; Salaries'!$Q9)^(ROUNDDOWN((COUNTIF($E37:BB37,"&gt;0")/12),0)))</f>
        <v>2431.229166666667</v>
      </c>
      <c r="BE37" s="174">
        <f>('Team &amp; Salaries'!$D9*BE99)*((1+'Team &amp; Salaries'!$Q9)^(ROUNDDOWN((COUNTIF($E37:BC37,"&gt;0")/12),0)))</f>
        <v>2431.229166666667</v>
      </c>
      <c r="BF37" s="174">
        <f>('Team &amp; Salaries'!$D9*BF99)*((1+'Team &amp; Salaries'!$Q9)^(ROUNDDOWN((COUNTIF($E37:BD37,"&gt;0")/12),0)))</f>
        <v>2431.229166666667</v>
      </c>
      <c r="BG37" s="174">
        <f>('Team &amp; Salaries'!$D9*BG99)*((1+'Team &amp; Salaries'!$Q9)^(ROUNDDOWN((COUNTIF($E37:BE37,"&gt;0")/12),0)))</f>
        <v>2431.229166666667</v>
      </c>
      <c r="BH37" s="174">
        <f>('Team &amp; Salaries'!$D9*BH99)*((1+'Team &amp; Salaries'!$Q9)^(ROUNDDOWN((COUNTIF($E37:BF37,"&gt;0")/12),0)))</f>
        <v>2431.229166666667</v>
      </c>
      <c r="BI37" s="174">
        <f>('Team &amp; Salaries'!$D9*BI99)*((1+'Team &amp; Salaries'!$Q9)^(ROUNDDOWN((COUNTIF($E37:BG37,"&gt;0")/12),0)))</f>
        <v>2431.229166666667</v>
      </c>
      <c r="BJ37" s="174">
        <f>('Team &amp; Salaries'!$D9*BJ99)*((1+'Team &amp; Salaries'!$Q9)^(ROUNDDOWN((COUNTIF($E37:BH37,"&gt;0")/12),0)))</f>
        <v>2431.229166666667</v>
      </c>
      <c r="BK37" s="174">
        <f>('Team &amp; Salaries'!$D9*BK99)*((1+'Team &amp; Salaries'!$Q9)^(ROUNDDOWN((COUNTIF($E37:BI37,"&gt;0")/12),0)))</f>
        <v>2431.229166666667</v>
      </c>
      <c r="BL37" s="174">
        <f>('Team &amp; Salaries'!$D9*BL99)*((1+'Team &amp; Salaries'!$Q9)^(ROUNDDOWN((COUNTIF($E37:BJ37,"&gt;0")/12),0)))</f>
        <v>2431.229166666667</v>
      </c>
      <c r="BM37" s="174">
        <f>('Team &amp; Salaries'!$D9*BM99)*((1+'Team &amp; Salaries'!$Q9)^(ROUNDDOWN((COUNTIF($E37:BK37,"&gt;0")/12),0)))</f>
        <v>2431.229166666667</v>
      </c>
      <c r="BN37" s="174">
        <f>('Team &amp; Salaries'!$D9*BN99)*((1+'Team &amp; Salaries'!$Q9)^(ROUNDDOWN((COUNTIF($E37:BL37,"&gt;0")/12),0)))</f>
        <v>2431.229166666667</v>
      </c>
      <c r="BO37" s="174">
        <f>('Team &amp; Salaries'!$D9*BO99)*((1+'Team &amp; Salaries'!$Q9)^(ROUNDDOWN((COUNTIF($E37:BM37,"&gt;0")/12),0)))</f>
        <v>2504.1660416666668</v>
      </c>
      <c r="BP37" s="174">
        <f>('Team &amp; Salaries'!$D9*BP99)*((1+'Team &amp; Salaries'!$Q9)^(ROUNDDOWN((COUNTIF($E37:BN37,"&gt;0")/12),0)))</f>
        <v>2504.1660416666668</v>
      </c>
      <c r="BQ37" s="174">
        <f>('Team &amp; Salaries'!$D9*BQ99)*((1+'Team &amp; Salaries'!$Q9)^(ROUNDDOWN((COUNTIF($E37:BO37,"&gt;0")/12),0)))</f>
        <v>2504.1660416666668</v>
      </c>
      <c r="BR37" s="174">
        <f>('Team &amp; Salaries'!$D9*BR99)*((1+'Team &amp; Salaries'!$Q9)^(ROUNDDOWN((COUNTIF($E37:BP37,"&gt;0")/12),0)))</f>
        <v>2504.1660416666668</v>
      </c>
      <c r="BS37" s="174">
        <f>('Team &amp; Salaries'!$D9*BS99)*((1+'Team &amp; Salaries'!$Q9)^(ROUNDDOWN((COUNTIF($E37:BQ37,"&gt;0")/12),0)))</f>
        <v>2504.1660416666668</v>
      </c>
      <c r="BT37" s="174">
        <f>('Team &amp; Salaries'!$D9*BT99)*((1+'Team &amp; Salaries'!$Q9)^(ROUNDDOWN((COUNTIF($E37:BR37,"&gt;0")/12),0)))</f>
        <v>2504.1660416666668</v>
      </c>
      <c r="BU37" s="174">
        <f>('Team &amp; Salaries'!$D9*BU99)*((1+'Team &amp; Salaries'!$Q9)^(ROUNDDOWN((COUNTIF($E37:BS37,"&gt;0")/12),0)))</f>
        <v>2504.1660416666668</v>
      </c>
      <c r="BV37" s="174">
        <f>('Team &amp; Salaries'!$D9*BV99)*((1+'Team &amp; Salaries'!$Q9)^(ROUNDDOWN((COUNTIF($E37:BT37,"&gt;0")/12),0)))</f>
        <v>2504.1660416666668</v>
      </c>
      <c r="BW37" s="174">
        <f>('Team &amp; Salaries'!$D9*BW99)*((1+'Team &amp; Salaries'!$Q9)^(ROUNDDOWN((COUNTIF($E37:BU37,"&gt;0")/12),0)))</f>
        <v>2504.1660416666668</v>
      </c>
      <c r="BX37" s="174">
        <f>('Team &amp; Salaries'!$D9*BX99)*((1+'Team &amp; Salaries'!$Q9)^(ROUNDDOWN((COUNTIF($E37:BV37,"&gt;0")/12),0)))</f>
        <v>2504.1660416666668</v>
      </c>
      <c r="BY37" s="174">
        <f>('Team &amp; Salaries'!$D9*BY99)*((1+'Team &amp; Salaries'!$Q9)^(ROUNDDOWN((COUNTIF($E37:BW37,"&gt;0")/12),0)))</f>
        <v>2504.1660416666668</v>
      </c>
      <c r="BZ37" s="174">
        <f>('Team &amp; Salaries'!$D9*BZ99)*((1+'Team &amp; Salaries'!$Q9)^(ROUNDDOWN((COUNTIF($E37:BX37,"&gt;0")/12),0)))</f>
        <v>2504.1660416666668</v>
      </c>
      <c r="CA37" s="174">
        <f>('Team &amp; Salaries'!$D9*CA99)*((1+'Team &amp; Salaries'!$Q9)^(ROUNDDOWN((COUNTIF($E37:BY37,"&gt;0")/12),0)))</f>
        <v>2579.2910229166669</v>
      </c>
      <c r="CB37" s="174">
        <f>('Team &amp; Salaries'!$D9*CB99)*((1+'Team &amp; Salaries'!$Q9)^(ROUNDDOWN((COUNTIF($E37:BZ37,"&gt;0")/12),0)))</f>
        <v>2579.2910229166669</v>
      </c>
      <c r="CC37" s="174">
        <f>('Team &amp; Salaries'!$D9*CC99)*((1+'Team &amp; Salaries'!$Q9)^(ROUNDDOWN((COUNTIF($E37:CA37,"&gt;0")/12),0)))</f>
        <v>2579.2910229166669</v>
      </c>
      <c r="CD37" s="174">
        <f>('Team &amp; Salaries'!$D9*CD99)*((1+'Team &amp; Salaries'!$Q9)^(ROUNDDOWN((COUNTIF($E37:CB37,"&gt;0")/12),0)))</f>
        <v>2579.2910229166669</v>
      </c>
      <c r="CE37" s="174">
        <f>('Team &amp; Salaries'!$D9*CE99)*((1+'Team &amp; Salaries'!$Q9)^(ROUNDDOWN((COUNTIF($E37:CC37,"&gt;0")/12),0)))</f>
        <v>2579.2910229166669</v>
      </c>
      <c r="CF37" s="174">
        <f>('Team &amp; Salaries'!$D9*CF99)*((1+'Team &amp; Salaries'!$Q9)^(ROUNDDOWN((COUNTIF($E37:CD37,"&gt;0")/12),0)))</f>
        <v>2579.2910229166669</v>
      </c>
      <c r="CG37" s="174">
        <f>('Team &amp; Salaries'!$D9*CG99)*((1+'Team &amp; Salaries'!$Q9)^(ROUNDDOWN((COUNTIF($E37:CE37,"&gt;0")/12),0)))</f>
        <v>2579.2910229166669</v>
      </c>
      <c r="CH37" s="174">
        <f>('Team &amp; Salaries'!$D9*CH99)*((1+'Team &amp; Salaries'!$Q9)^(ROUNDDOWN((COUNTIF($E37:CF37,"&gt;0")/12),0)))</f>
        <v>2579.2910229166669</v>
      </c>
      <c r="CI37" s="174">
        <f>('Team &amp; Salaries'!$D9*CI99)*((1+'Team &amp; Salaries'!$Q9)^(ROUNDDOWN((COUNTIF($E37:CG37,"&gt;0")/12),0)))</f>
        <v>2579.2910229166669</v>
      </c>
      <c r="CJ37" s="174">
        <f>('Team &amp; Salaries'!$D9*CJ99)*((1+'Team &amp; Salaries'!$Q9)^(ROUNDDOWN((COUNTIF($E37:CH37,"&gt;0")/12),0)))</f>
        <v>2579.2910229166669</v>
      </c>
      <c r="CK37" s="174">
        <f>('Team &amp; Salaries'!$D9*CK99)*((1+'Team &amp; Salaries'!$Q9)^(ROUNDDOWN((COUNTIF($E37:CI37,"&gt;0")/12),0)))</f>
        <v>2579.2910229166669</v>
      </c>
      <c r="CL37" s="174">
        <f>('Team &amp; Salaries'!$D9*CL99)*((1+'Team &amp; Salaries'!$Q9)^(ROUNDDOWN((COUNTIF($E37:CJ37,"&gt;0")/12),0)))</f>
        <v>2579.2910229166669</v>
      </c>
      <c r="CM37" s="174">
        <f>('Team &amp; Salaries'!$D9*CM99)*((1+'Team &amp; Salaries'!$Q9)^(ROUNDDOWN((COUNTIF($E37:CK37,"&gt;0")/12),0)))</f>
        <v>2656.6697536041665</v>
      </c>
      <c r="CN37" s="174">
        <f>('Team &amp; Salaries'!$D9*CN99)*((1+'Team &amp; Salaries'!$Q9)^(ROUNDDOWN((COUNTIF($E37:CL37,"&gt;0")/12),0)))</f>
        <v>2656.6697536041665</v>
      </c>
      <c r="CO37" s="174">
        <f>('Team &amp; Salaries'!$D9*CO99)*((1+'Team &amp; Salaries'!$Q9)^(ROUNDDOWN((COUNTIF($E37:CM37,"&gt;0")/12),0)))</f>
        <v>2656.6697536041665</v>
      </c>
      <c r="CP37" s="174">
        <f>('Team &amp; Salaries'!$D9*CP99)*((1+'Team &amp; Salaries'!$Q9)^(ROUNDDOWN((COUNTIF($E37:CN37,"&gt;0")/12),0)))</f>
        <v>2656.6697536041665</v>
      </c>
      <c r="CQ37" s="174">
        <f>('Team &amp; Salaries'!$D9*CQ99)*((1+'Team &amp; Salaries'!$Q9)^(ROUNDDOWN((COUNTIF($E37:CO37,"&gt;0")/12),0)))</f>
        <v>2656.6697536041665</v>
      </c>
      <c r="CR37" s="174">
        <f>('Team &amp; Salaries'!$D9*CR99)*((1+'Team &amp; Salaries'!$Q9)^(ROUNDDOWN((COUNTIF($E37:CP37,"&gt;0")/12),0)))</f>
        <v>2656.6697536041665</v>
      </c>
      <c r="CS37" s="174">
        <f>('Team &amp; Salaries'!$D9*CS99)*((1+'Team &amp; Salaries'!$Q9)^(ROUNDDOWN((COUNTIF($E37:CQ37,"&gt;0")/12),0)))</f>
        <v>2656.6697536041665</v>
      </c>
      <c r="CT37" s="174">
        <f>('Team &amp; Salaries'!$D9*CT99)*((1+'Team &amp; Salaries'!$Q9)^(ROUNDDOWN((COUNTIF($E37:CR37,"&gt;0")/12),0)))</f>
        <v>2656.6697536041665</v>
      </c>
      <c r="CU37" s="174">
        <f>('Team &amp; Salaries'!$D9*CU99)*((1+'Team &amp; Salaries'!$Q9)^(ROUNDDOWN((COUNTIF($E37:CS37,"&gt;0")/12),0)))</f>
        <v>2656.6697536041665</v>
      </c>
      <c r="CV37" s="174">
        <f>('Team &amp; Salaries'!$D9*CV99)*((1+'Team &amp; Salaries'!$Q9)^(ROUNDDOWN((COUNTIF($E37:CT37,"&gt;0")/12),0)))</f>
        <v>2656.6697536041665</v>
      </c>
      <c r="CW37" s="174">
        <f>('Team &amp; Salaries'!$D9*CW99)*((1+'Team &amp; Salaries'!$Q9)^(ROUNDDOWN((COUNTIF($E37:CU37,"&gt;0")/12),0)))</f>
        <v>2656.6697536041665</v>
      </c>
      <c r="CX37" s="174">
        <f>('Team &amp; Salaries'!$D9*CX99)*((1+'Team &amp; Salaries'!$Q9)^(ROUNDDOWN((COUNTIF($E37:CV37,"&gt;0")/12),0)))</f>
        <v>2656.6697536041665</v>
      </c>
      <c r="CY37" s="174">
        <f>('Team &amp; Salaries'!$D9*CY99)*((1+'Team &amp; Salaries'!$Q9)^(ROUNDDOWN((COUNTIF($E37:CW37,"&gt;0")/12),0)))</f>
        <v>2736.369846212292</v>
      </c>
      <c r="CZ37" s="174">
        <f>('Team &amp; Salaries'!$D9*CZ99)*((1+'Team &amp; Salaries'!$Q9)^(ROUNDDOWN((COUNTIF($E37:CX37,"&gt;0")/12),0)))</f>
        <v>2736.369846212292</v>
      </c>
      <c r="DA37" s="174">
        <f>('Team &amp; Salaries'!$D9*DA99)*((1+'Team &amp; Salaries'!$Q9)^(ROUNDDOWN((COUNTIF($E37:CY37,"&gt;0")/12),0)))</f>
        <v>2736.369846212292</v>
      </c>
      <c r="DB37" s="174">
        <f>('Team &amp; Salaries'!$D9*DB99)*((1+'Team &amp; Salaries'!$Q9)^(ROUNDDOWN((COUNTIF($E37:CZ37,"&gt;0")/12),0)))</f>
        <v>2736.369846212292</v>
      </c>
      <c r="DC37" s="174">
        <f>('Team &amp; Salaries'!$D9*DC99)*((1+'Team &amp; Salaries'!$Q9)^(ROUNDDOWN((COUNTIF($E37:DA37,"&gt;0")/12),0)))</f>
        <v>2736.369846212292</v>
      </c>
      <c r="DD37" s="174">
        <f>('Team &amp; Salaries'!$D9*DD99)*((1+'Team &amp; Salaries'!$Q9)^(ROUNDDOWN((COUNTIF($E37:DB37,"&gt;0")/12),0)))</f>
        <v>2736.369846212292</v>
      </c>
      <c r="DE37" s="174">
        <f>('Team &amp; Salaries'!$D9*DE99)*((1+'Team &amp; Salaries'!$Q9)^(ROUNDDOWN((COUNTIF($E37:DC37,"&gt;0")/12),0)))</f>
        <v>2736.369846212292</v>
      </c>
      <c r="DF37" s="174">
        <f>('Team &amp; Salaries'!$D9*DF99)*((1+'Team &amp; Salaries'!$Q9)^(ROUNDDOWN((COUNTIF($E37:DD37,"&gt;0")/12),0)))</f>
        <v>2736.369846212292</v>
      </c>
      <c r="DG37" s="174">
        <f>('Team &amp; Salaries'!$D9*DG99)*((1+'Team &amp; Salaries'!$Q9)^(ROUNDDOWN((COUNTIF($E37:DE37,"&gt;0")/12),0)))</f>
        <v>2736.369846212292</v>
      </c>
      <c r="DH37" s="174">
        <f>('Team &amp; Salaries'!$D9*DH99)*((1+'Team &amp; Salaries'!$Q9)^(ROUNDDOWN((COUNTIF($E37:DF37,"&gt;0")/12),0)))</f>
        <v>2736.369846212292</v>
      </c>
      <c r="DI37" s="174">
        <f>('Team &amp; Salaries'!$D9*DI99)*((1+'Team &amp; Salaries'!$Q9)^(ROUNDDOWN((COUNTIF($E37:DG37,"&gt;0")/12),0)))</f>
        <v>2736.369846212292</v>
      </c>
    </row>
    <row r="38" spans="1:113" customFormat="1" ht="16">
      <c r="A38" s="114" t="str">
        <f t="shared" si="78"/>
        <v>CEO 2</v>
      </c>
      <c r="B38" s="114"/>
      <c r="C38" s="114"/>
      <c r="D38" s="114" t="str">
        <f>'Team &amp; Salaries'!B10</f>
        <v>Ops</v>
      </c>
      <c r="E38" s="361" t="str">
        <f>Settings!$C$6</f>
        <v>USD</v>
      </c>
      <c r="F38" s="174">
        <f>'Team &amp; Salaries'!$D15*F100</f>
        <v>0</v>
      </c>
      <c r="G38" s="174">
        <f>('Team &amp; Salaries'!$D10*G100)*((1+'Team &amp; Salaries'!$Q10)^(ROUNDDOWN((COUNTIF(E38:$E38,"&gt;0")/12),0)))</f>
        <v>0</v>
      </c>
      <c r="H38" s="174">
        <f>('Team &amp; Salaries'!$D10*H100)*((1+'Team &amp; Salaries'!$Q10)^(ROUNDDOWN((COUNTIF($E38:F38,"&gt;0")/12),0)))</f>
        <v>0</v>
      </c>
      <c r="I38" s="174">
        <f>('Team &amp; Salaries'!$D10*I100)*((1+'Team &amp; Salaries'!$Q10)^(ROUNDDOWN((COUNTIF($E38:G38,"&gt;0")/12),0)))</f>
        <v>0</v>
      </c>
      <c r="J38" s="174">
        <f>('Team &amp; Salaries'!$D10*J100)*((1+'Team &amp; Salaries'!$Q10)^(ROUNDDOWN((COUNTIF($E38:H38,"&gt;0")/12),0)))</f>
        <v>0</v>
      </c>
      <c r="K38" s="174">
        <f>('Team &amp; Salaries'!$D10*K100)*((1+'Team &amp; Salaries'!$Q10)^(ROUNDDOWN((COUNTIF($E38:I38,"&gt;0")/12),0)))</f>
        <v>0</v>
      </c>
      <c r="L38" s="174">
        <f>('Team &amp; Salaries'!$D10*L100)*((1+'Team &amp; Salaries'!$Q10)^(ROUNDDOWN((COUNTIF($E38:J38,"&gt;0")/12),0)))</f>
        <v>0</v>
      </c>
      <c r="M38" s="174">
        <f>('Team &amp; Salaries'!$D10*M100)*((1+'Team &amp; Salaries'!$Q10)^(ROUNDDOWN((COUNTIF($E38:K38,"&gt;0")/12),0)))</f>
        <v>0</v>
      </c>
      <c r="N38" s="174">
        <f>('Team &amp; Salaries'!$D10*N100)*((1+'Team &amp; Salaries'!$Q10)^(ROUNDDOWN((COUNTIF($E38:L38,"&gt;0")/12),0)))</f>
        <v>0</v>
      </c>
      <c r="O38" s="174">
        <f>('Team &amp; Salaries'!$D10*O100)*((1+'Team &amp; Salaries'!$Q10)^(ROUNDDOWN((COUNTIF($E38:M38,"&gt;0")/12),0)))</f>
        <v>0</v>
      </c>
      <c r="P38" s="174">
        <f>('Team &amp; Salaries'!$D10*P100)*((1+'Team &amp; Salaries'!$Q10)^(ROUNDDOWN((COUNTIF($E38:N38,"&gt;0")/12),0)))</f>
        <v>0</v>
      </c>
      <c r="Q38" s="174">
        <f>('Team &amp; Salaries'!$D10*Q100)*((1+'Team &amp; Salaries'!$Q10)^(ROUNDDOWN((COUNTIF($E38:O38,"&gt;0")/12),0)))</f>
        <v>0</v>
      </c>
      <c r="R38" s="174">
        <f>('Team &amp; Salaries'!$D10*R100)*((1+'Team &amp; Salaries'!$Q10)^(ROUNDDOWN((COUNTIF($E38:P38,"&gt;0")/12),0)))</f>
        <v>0</v>
      </c>
      <c r="S38" s="174">
        <f>('Team &amp; Salaries'!$D10*S100)*((1+'Team &amp; Salaries'!$Q10)^(ROUNDDOWN((COUNTIF($E38:Q38,"&gt;0")/12),0)))</f>
        <v>0</v>
      </c>
      <c r="T38" s="174">
        <f>('Team &amp; Salaries'!$D10*T100)*((1+'Team &amp; Salaries'!$Q10)^(ROUNDDOWN((COUNTIF($E38:R38,"&gt;0")/12),0)))</f>
        <v>0</v>
      </c>
      <c r="U38" s="174">
        <f>('Team &amp; Salaries'!$D10*U100)*((1+'Team &amp; Salaries'!$Q10)^(ROUNDDOWN((COUNTIF($E38:S38,"&gt;0")/12),0)))</f>
        <v>0</v>
      </c>
      <c r="V38" s="174">
        <f>('Team &amp; Salaries'!$D10*V100)*((1+'Team &amp; Salaries'!$Q10)^(ROUNDDOWN((COUNTIF($E38:T38,"&gt;0")/12),0)))</f>
        <v>0</v>
      </c>
      <c r="W38" s="174">
        <f>('Team &amp; Salaries'!$D10*W100)*((1+'Team &amp; Salaries'!$Q10)^(ROUNDDOWN((COUNTIF($E38:U38,"&gt;0")/12),0)))</f>
        <v>0</v>
      </c>
      <c r="X38" s="174">
        <f>('Team &amp; Salaries'!$D10*X100)*((1+'Team &amp; Salaries'!$Q10)^(ROUNDDOWN((COUNTIF($E38:V38,"&gt;0")/12),0)))</f>
        <v>0</v>
      </c>
      <c r="Y38" s="174">
        <f>('Team &amp; Salaries'!$D10*Y100)*((1+'Team &amp; Salaries'!$Q10)^(ROUNDDOWN((COUNTIF($E38:W38,"&gt;0")/12),0)))</f>
        <v>0</v>
      </c>
      <c r="Z38" s="174">
        <f>('Team &amp; Salaries'!$D10*Z100)*((1+'Team &amp; Salaries'!$Q10)^(ROUNDDOWN((COUNTIF($E38:X38,"&gt;0")/12),0)))</f>
        <v>0</v>
      </c>
      <c r="AA38" s="174">
        <f>('Team &amp; Salaries'!$D10*AA100)*((1+'Team &amp; Salaries'!$Q10)^(ROUNDDOWN((COUNTIF($E38:Y38,"&gt;0")/12),0)))</f>
        <v>0</v>
      </c>
      <c r="AB38" s="174">
        <f>('Team &amp; Salaries'!$D10*AB100)*((1+'Team &amp; Salaries'!$Q10)^(ROUNDDOWN((COUNTIF($E38:Z38,"&gt;0")/12),0)))</f>
        <v>0</v>
      </c>
      <c r="AC38" s="174">
        <f>('Team &amp; Salaries'!$D10*AC100)*((1+'Team &amp; Salaries'!$Q10)^(ROUNDDOWN((COUNTIF($E38:AA38,"&gt;0")/12),0)))</f>
        <v>0</v>
      </c>
      <c r="AD38" s="174">
        <f>('Team &amp; Salaries'!$D10*AD100)*((1+'Team &amp; Salaries'!$Q10)^(ROUNDDOWN((COUNTIF($E38:AB38,"&gt;0")/12),0)))</f>
        <v>0</v>
      </c>
      <c r="AE38" s="174">
        <f>('Team &amp; Salaries'!$D10*AE100)*((1+'Team &amp; Salaries'!$Q10)^(ROUNDDOWN((COUNTIF($E38:AC38,"&gt;0")/12),0)))</f>
        <v>0</v>
      </c>
      <c r="AF38" s="174">
        <f>('Team &amp; Salaries'!$D10*AF100)*((1+'Team &amp; Salaries'!$Q10)^(ROUNDDOWN((COUNTIF($E38:AD38,"&gt;0")/12),0)))</f>
        <v>0</v>
      </c>
      <c r="AG38" s="174">
        <f>('Team &amp; Salaries'!$D10*AG100)*((1+'Team &amp; Salaries'!$Q10)^(ROUNDDOWN((COUNTIF($E38:AE38,"&gt;0")/12),0)))</f>
        <v>0</v>
      </c>
      <c r="AH38" s="174">
        <f>('Team &amp; Salaries'!$D10*AH100)*((1+'Team &amp; Salaries'!$Q10)^(ROUNDDOWN((COUNTIF($E38:AF38,"&gt;0")/12),0)))</f>
        <v>0</v>
      </c>
      <c r="AI38" s="174">
        <f>('Team &amp; Salaries'!$D10*AI100)*((1+'Team &amp; Salaries'!$Q10)^(ROUNDDOWN((COUNTIF($E38:AG38,"&gt;0")/12),0)))</f>
        <v>0</v>
      </c>
      <c r="AJ38" s="174">
        <f>('Team &amp; Salaries'!$D10*AJ100)*((1+'Team &amp; Salaries'!$Q10)^(ROUNDDOWN((COUNTIF($E38:AH38,"&gt;0")/12),0)))</f>
        <v>0</v>
      </c>
      <c r="AK38" s="174">
        <f>('Team &amp; Salaries'!$D10*AK100)*((1+'Team &amp; Salaries'!$Q10)^(ROUNDDOWN((COUNTIF($E38:AI38,"&gt;0")/12),0)))</f>
        <v>0</v>
      </c>
      <c r="AL38" s="174">
        <f>('Team &amp; Salaries'!$D10*AL100)*((1+'Team &amp; Salaries'!$Q10)^(ROUNDDOWN((COUNTIF($E38:AJ38,"&gt;0")/12),0)))</f>
        <v>0</v>
      </c>
      <c r="AM38" s="174">
        <f>('Team &amp; Salaries'!$D10*AM100)*((1+'Team &amp; Salaries'!$Q10)^(ROUNDDOWN((COUNTIF($E38:AK38,"&gt;0")/12),0)))</f>
        <v>0</v>
      </c>
      <c r="AN38" s="174">
        <f>('Team &amp; Salaries'!$D10*AN100)*((1+'Team &amp; Salaries'!$Q10)^(ROUNDDOWN((COUNTIF($E38:AL38,"&gt;0")/12),0)))</f>
        <v>0</v>
      </c>
      <c r="AO38" s="174">
        <f>('Team &amp; Salaries'!$D10*AO100)*((1+'Team &amp; Salaries'!$Q10)^(ROUNDDOWN((COUNTIF($E38:AM38,"&gt;0")/12),0)))</f>
        <v>0</v>
      </c>
      <c r="AP38" s="174">
        <f>('Team &amp; Salaries'!$D10*AP100)*((1+'Team &amp; Salaries'!$Q10)^(ROUNDDOWN((COUNTIF($E38:AN38,"&gt;0")/12),0)))</f>
        <v>4583.3333333333339</v>
      </c>
      <c r="AQ38" s="174">
        <f>('Team &amp; Salaries'!$D10*AQ100)*((1+'Team &amp; Salaries'!$Q10)^(ROUNDDOWN((COUNTIF($E38:AO38,"&gt;0")/12),0)))</f>
        <v>4583.3333333333339</v>
      </c>
      <c r="AR38" s="174">
        <f>('Team &amp; Salaries'!$D10*AR100)*((1+'Team &amp; Salaries'!$Q10)^(ROUNDDOWN((COUNTIF($E38:AP38,"&gt;0")/12),0)))</f>
        <v>4583.3333333333339</v>
      </c>
      <c r="AS38" s="174">
        <f>('Team &amp; Salaries'!$D10*AS100)*((1+'Team &amp; Salaries'!$Q10)^(ROUNDDOWN((COUNTIF($E38:AQ38,"&gt;0")/12),0)))</f>
        <v>4583.3333333333339</v>
      </c>
      <c r="AT38" s="174">
        <f>('Team &amp; Salaries'!$D10*AT100)*((1+'Team &amp; Salaries'!$Q10)^(ROUNDDOWN((COUNTIF($E38:AR38,"&gt;0")/12),0)))</f>
        <v>4583.3333333333339</v>
      </c>
      <c r="AU38" s="174">
        <f>('Team &amp; Salaries'!$D10*AU100)*((1+'Team &amp; Salaries'!$Q10)^(ROUNDDOWN((COUNTIF($E38:AS38,"&gt;0")/12),0)))</f>
        <v>4583.3333333333339</v>
      </c>
      <c r="AV38" s="174">
        <f>('Team &amp; Salaries'!$D10*AV100)*((1+'Team &amp; Salaries'!$Q10)^(ROUNDDOWN((COUNTIF($E38:AT38,"&gt;0")/12),0)))</f>
        <v>4583.3333333333339</v>
      </c>
      <c r="AW38" s="174">
        <f>('Team &amp; Salaries'!$D10*AW100)*((1+'Team &amp; Salaries'!$Q10)^(ROUNDDOWN((COUNTIF($E38:AU38,"&gt;0")/12),0)))</f>
        <v>4583.3333333333339</v>
      </c>
      <c r="AX38" s="174">
        <f>('Team &amp; Salaries'!$D10*AX100)*((1+'Team &amp; Salaries'!$Q10)^(ROUNDDOWN((COUNTIF($E38:AV38,"&gt;0")/12),0)))</f>
        <v>4583.3333333333339</v>
      </c>
      <c r="AY38" s="174">
        <f>('Team &amp; Salaries'!$D10*AY100)*((1+'Team &amp; Salaries'!$Q10)^(ROUNDDOWN((COUNTIF($E38:AW38,"&gt;0")/12),0)))</f>
        <v>4583.3333333333339</v>
      </c>
      <c r="AZ38" s="174">
        <f>('Team &amp; Salaries'!$D10*AZ100)*((1+'Team &amp; Salaries'!$Q10)^(ROUNDDOWN((COUNTIF($E38:AX38,"&gt;0")/12),0)))</f>
        <v>4583.3333333333339</v>
      </c>
      <c r="BA38" s="174">
        <f>('Team &amp; Salaries'!$D10*BA100)*((1+'Team &amp; Salaries'!$Q10)^(ROUNDDOWN((COUNTIF($E38:AY38,"&gt;0")/12),0)))</f>
        <v>4583.3333333333339</v>
      </c>
      <c r="BB38" s="174">
        <f>('Team &amp; Salaries'!$D10*BB100)*((1+'Team &amp; Salaries'!$Q10)^(ROUNDDOWN((COUNTIF($E38:AZ38,"&gt;0")/12),0)))</f>
        <v>4583.3333333333339</v>
      </c>
      <c r="BC38" s="174">
        <f>('Team &amp; Salaries'!$D10*BC100)*((1+'Team &amp; Salaries'!$Q10)^(ROUNDDOWN((COUNTIF($E38:BA38,"&gt;0")/12),0)))</f>
        <v>4812.5000000000009</v>
      </c>
      <c r="BD38" s="174">
        <f>('Team &amp; Salaries'!$D10*BD100)*((1+'Team &amp; Salaries'!$Q10)^(ROUNDDOWN((COUNTIF($E38:BB38,"&gt;0")/12),0)))</f>
        <v>4812.5000000000009</v>
      </c>
      <c r="BE38" s="174">
        <f>('Team &amp; Salaries'!$D10*BE100)*((1+'Team &amp; Salaries'!$Q10)^(ROUNDDOWN((COUNTIF($E38:BC38,"&gt;0")/12),0)))</f>
        <v>4812.5000000000009</v>
      </c>
      <c r="BF38" s="174">
        <f>('Team &amp; Salaries'!$D10*BF100)*((1+'Team &amp; Salaries'!$Q10)^(ROUNDDOWN((COUNTIF($E38:BD38,"&gt;0")/12),0)))</f>
        <v>4812.5000000000009</v>
      </c>
      <c r="BG38" s="174">
        <f>('Team &amp; Salaries'!$D10*BG100)*((1+'Team &amp; Salaries'!$Q10)^(ROUNDDOWN((COUNTIF($E38:BE38,"&gt;0")/12),0)))</f>
        <v>4812.5000000000009</v>
      </c>
      <c r="BH38" s="174">
        <f>('Team &amp; Salaries'!$D10*BH100)*((1+'Team &amp; Salaries'!$Q10)^(ROUNDDOWN((COUNTIF($E38:BF38,"&gt;0")/12),0)))</f>
        <v>4812.5000000000009</v>
      </c>
      <c r="BI38" s="174">
        <f>('Team &amp; Salaries'!$D10*BI100)*((1+'Team &amp; Salaries'!$Q10)^(ROUNDDOWN((COUNTIF($E38:BG38,"&gt;0")/12),0)))</f>
        <v>4812.5000000000009</v>
      </c>
      <c r="BJ38" s="174">
        <f>('Team &amp; Salaries'!$D10*BJ100)*((1+'Team &amp; Salaries'!$Q10)^(ROUNDDOWN((COUNTIF($E38:BH38,"&gt;0")/12),0)))</f>
        <v>4812.5000000000009</v>
      </c>
      <c r="BK38" s="174">
        <f>('Team &amp; Salaries'!$D10*BK100)*((1+'Team &amp; Salaries'!$Q10)^(ROUNDDOWN((COUNTIF($E38:BI38,"&gt;0")/12),0)))</f>
        <v>4812.5000000000009</v>
      </c>
      <c r="BL38" s="174">
        <f>('Team &amp; Salaries'!$D10*BL100)*((1+'Team &amp; Salaries'!$Q10)^(ROUNDDOWN((COUNTIF($E38:BJ38,"&gt;0")/12),0)))</f>
        <v>4812.5000000000009</v>
      </c>
      <c r="BM38" s="174">
        <f>('Team &amp; Salaries'!$D10*BM100)*((1+'Team &amp; Salaries'!$Q10)^(ROUNDDOWN((COUNTIF($E38:BK38,"&gt;0")/12),0)))</f>
        <v>4812.5000000000009</v>
      </c>
      <c r="BN38" s="174">
        <f>('Team &amp; Salaries'!$D10*BN100)*((1+'Team &amp; Salaries'!$Q10)^(ROUNDDOWN((COUNTIF($E38:BL38,"&gt;0")/12),0)))</f>
        <v>4812.5000000000009</v>
      </c>
      <c r="BO38" s="174">
        <f>('Team &amp; Salaries'!$D10*BO100)*((1+'Team &amp; Salaries'!$Q10)^(ROUNDDOWN((COUNTIF($E38:BM38,"&gt;0")/12),0)))</f>
        <v>5053.1250000000009</v>
      </c>
      <c r="BP38" s="174">
        <f>('Team &amp; Salaries'!$D10*BP100)*((1+'Team &amp; Salaries'!$Q10)^(ROUNDDOWN((COUNTIF($E38:BN38,"&gt;0")/12),0)))</f>
        <v>5053.1250000000009</v>
      </c>
      <c r="BQ38" s="174">
        <f>('Team &amp; Salaries'!$D10*BQ100)*((1+'Team &amp; Salaries'!$Q10)^(ROUNDDOWN((COUNTIF($E38:BO38,"&gt;0")/12),0)))</f>
        <v>5053.1250000000009</v>
      </c>
      <c r="BR38" s="174">
        <f>('Team &amp; Salaries'!$D10*BR100)*((1+'Team &amp; Salaries'!$Q10)^(ROUNDDOWN((COUNTIF($E38:BP38,"&gt;0")/12),0)))</f>
        <v>5053.1250000000009</v>
      </c>
      <c r="BS38" s="174">
        <f>('Team &amp; Salaries'!$D10*BS100)*((1+'Team &amp; Salaries'!$Q10)^(ROUNDDOWN((COUNTIF($E38:BQ38,"&gt;0")/12),0)))</f>
        <v>5053.1250000000009</v>
      </c>
      <c r="BT38" s="174">
        <f>('Team &amp; Salaries'!$D10*BT100)*((1+'Team &amp; Salaries'!$Q10)^(ROUNDDOWN((COUNTIF($E38:BR38,"&gt;0")/12),0)))</f>
        <v>5053.1250000000009</v>
      </c>
      <c r="BU38" s="174">
        <f>('Team &amp; Salaries'!$D10*BU100)*((1+'Team &amp; Salaries'!$Q10)^(ROUNDDOWN((COUNTIF($E38:BS38,"&gt;0")/12),0)))</f>
        <v>5053.1250000000009</v>
      </c>
      <c r="BV38" s="174">
        <f>('Team &amp; Salaries'!$D10*BV100)*((1+'Team &amp; Salaries'!$Q10)^(ROUNDDOWN((COUNTIF($E38:BT38,"&gt;0")/12),0)))</f>
        <v>5053.1250000000009</v>
      </c>
      <c r="BW38" s="174">
        <f>('Team &amp; Salaries'!$D10*BW100)*((1+'Team &amp; Salaries'!$Q10)^(ROUNDDOWN((COUNTIF($E38:BU38,"&gt;0")/12),0)))</f>
        <v>5053.1250000000009</v>
      </c>
      <c r="BX38" s="174">
        <f>('Team &amp; Salaries'!$D10*BX100)*((1+'Team &amp; Salaries'!$Q10)^(ROUNDDOWN((COUNTIF($E38:BV38,"&gt;0")/12),0)))</f>
        <v>5053.1250000000009</v>
      </c>
      <c r="BY38" s="174">
        <f>('Team &amp; Salaries'!$D10*BY100)*((1+'Team &amp; Salaries'!$Q10)^(ROUNDDOWN((COUNTIF($E38:BW38,"&gt;0")/12),0)))</f>
        <v>5053.1250000000009</v>
      </c>
      <c r="BZ38" s="174">
        <f>('Team &amp; Salaries'!$D10*BZ100)*((1+'Team &amp; Salaries'!$Q10)^(ROUNDDOWN((COUNTIF($E38:BX38,"&gt;0")/12),0)))</f>
        <v>5053.1250000000009</v>
      </c>
      <c r="CA38" s="174">
        <f>('Team &amp; Salaries'!$D10*CA100)*((1+'Team &amp; Salaries'!$Q10)^(ROUNDDOWN((COUNTIF($E38:BY38,"&gt;0")/12),0)))</f>
        <v>5305.7812500000009</v>
      </c>
      <c r="CB38" s="174">
        <f>('Team &amp; Salaries'!$D10*CB100)*((1+'Team &amp; Salaries'!$Q10)^(ROUNDDOWN((COUNTIF($E38:BZ38,"&gt;0")/12),0)))</f>
        <v>5305.7812500000009</v>
      </c>
      <c r="CC38" s="174">
        <f>('Team &amp; Salaries'!$D10*CC100)*((1+'Team &amp; Salaries'!$Q10)^(ROUNDDOWN((COUNTIF($E38:CA38,"&gt;0")/12),0)))</f>
        <v>5305.7812500000009</v>
      </c>
      <c r="CD38" s="174">
        <f>('Team &amp; Salaries'!$D10*CD100)*((1+'Team &amp; Salaries'!$Q10)^(ROUNDDOWN((COUNTIF($E38:CB38,"&gt;0")/12),0)))</f>
        <v>5305.7812500000009</v>
      </c>
      <c r="CE38" s="174">
        <f>('Team &amp; Salaries'!$D10*CE100)*((1+'Team &amp; Salaries'!$Q10)^(ROUNDDOWN((COUNTIF($E38:CC38,"&gt;0")/12),0)))</f>
        <v>5305.7812500000009</v>
      </c>
      <c r="CF38" s="174">
        <f>('Team &amp; Salaries'!$D10*CF100)*((1+'Team &amp; Salaries'!$Q10)^(ROUNDDOWN((COUNTIF($E38:CD38,"&gt;0")/12),0)))</f>
        <v>5305.7812500000009</v>
      </c>
      <c r="CG38" s="174">
        <f>('Team &amp; Salaries'!$D10*CG100)*((1+'Team &amp; Salaries'!$Q10)^(ROUNDDOWN((COUNTIF($E38:CE38,"&gt;0")/12),0)))</f>
        <v>5305.7812500000009</v>
      </c>
      <c r="CH38" s="174">
        <f>('Team &amp; Salaries'!$D10*CH100)*((1+'Team &amp; Salaries'!$Q10)^(ROUNDDOWN((COUNTIF($E38:CF38,"&gt;0")/12),0)))</f>
        <v>5305.7812500000009</v>
      </c>
      <c r="CI38" s="174">
        <f>('Team &amp; Salaries'!$D10*CI100)*((1+'Team &amp; Salaries'!$Q10)^(ROUNDDOWN((COUNTIF($E38:CG38,"&gt;0")/12),0)))</f>
        <v>5305.7812500000009</v>
      </c>
      <c r="CJ38" s="174">
        <f>('Team &amp; Salaries'!$D10*CJ100)*((1+'Team &amp; Salaries'!$Q10)^(ROUNDDOWN((COUNTIF($E38:CH38,"&gt;0")/12),0)))</f>
        <v>5305.7812500000009</v>
      </c>
      <c r="CK38" s="174">
        <f>('Team &amp; Salaries'!$D10*CK100)*((1+'Team &amp; Salaries'!$Q10)^(ROUNDDOWN((COUNTIF($E38:CI38,"&gt;0")/12),0)))</f>
        <v>5305.7812500000009</v>
      </c>
      <c r="CL38" s="174">
        <f>('Team &amp; Salaries'!$D10*CL100)*((1+'Team &amp; Salaries'!$Q10)^(ROUNDDOWN((COUNTIF($E38:CJ38,"&gt;0")/12),0)))</f>
        <v>5305.7812500000009</v>
      </c>
      <c r="CM38" s="174">
        <f>('Team &amp; Salaries'!$D10*CM100)*((1+'Team &amp; Salaries'!$Q10)^(ROUNDDOWN((COUNTIF($E38:CK38,"&gt;0")/12),0)))</f>
        <v>5571.0703125000009</v>
      </c>
      <c r="CN38" s="174">
        <f>('Team &amp; Salaries'!$D10*CN100)*((1+'Team &amp; Salaries'!$Q10)^(ROUNDDOWN((COUNTIF($E38:CL38,"&gt;0")/12),0)))</f>
        <v>5571.0703125000009</v>
      </c>
      <c r="CO38" s="174">
        <f>('Team &amp; Salaries'!$D10*CO100)*((1+'Team &amp; Salaries'!$Q10)^(ROUNDDOWN((COUNTIF($E38:CM38,"&gt;0")/12),0)))</f>
        <v>5571.0703125000009</v>
      </c>
      <c r="CP38" s="174">
        <f>('Team &amp; Salaries'!$D10*CP100)*((1+'Team &amp; Salaries'!$Q10)^(ROUNDDOWN((COUNTIF($E38:CN38,"&gt;0")/12),0)))</f>
        <v>5571.0703125000009</v>
      </c>
      <c r="CQ38" s="174">
        <f>('Team &amp; Salaries'!$D10*CQ100)*((1+'Team &amp; Salaries'!$Q10)^(ROUNDDOWN((COUNTIF($E38:CO38,"&gt;0")/12),0)))</f>
        <v>5571.0703125000009</v>
      </c>
      <c r="CR38" s="174">
        <f>('Team &amp; Salaries'!$D10*CR100)*((1+'Team &amp; Salaries'!$Q10)^(ROUNDDOWN((COUNTIF($E38:CP38,"&gt;0")/12),0)))</f>
        <v>5571.0703125000009</v>
      </c>
      <c r="CS38" s="174">
        <f>('Team &amp; Salaries'!$D10*CS100)*((1+'Team &amp; Salaries'!$Q10)^(ROUNDDOWN((COUNTIF($E38:CQ38,"&gt;0")/12),0)))</f>
        <v>5571.0703125000009</v>
      </c>
      <c r="CT38" s="174">
        <f>('Team &amp; Salaries'!$D10*CT100)*((1+'Team &amp; Salaries'!$Q10)^(ROUNDDOWN((COUNTIF($E38:CR38,"&gt;0")/12),0)))</f>
        <v>5571.0703125000009</v>
      </c>
      <c r="CU38" s="174">
        <f>('Team &amp; Salaries'!$D10*CU100)*((1+'Team &amp; Salaries'!$Q10)^(ROUNDDOWN((COUNTIF($E38:CS38,"&gt;0")/12),0)))</f>
        <v>5571.0703125000009</v>
      </c>
      <c r="CV38" s="174">
        <f>('Team &amp; Salaries'!$D10*CV100)*((1+'Team &amp; Salaries'!$Q10)^(ROUNDDOWN((COUNTIF($E38:CT38,"&gt;0")/12),0)))</f>
        <v>5571.0703125000009</v>
      </c>
      <c r="CW38" s="174">
        <f>('Team &amp; Salaries'!$D10*CW100)*((1+'Team &amp; Salaries'!$Q10)^(ROUNDDOWN((COUNTIF($E38:CU38,"&gt;0")/12),0)))</f>
        <v>5571.0703125000009</v>
      </c>
      <c r="CX38" s="174">
        <f>('Team &amp; Salaries'!$D10*CX100)*((1+'Team &amp; Salaries'!$Q10)^(ROUNDDOWN((COUNTIF($E38:CV38,"&gt;0")/12),0)))</f>
        <v>5571.0703125000009</v>
      </c>
      <c r="CY38" s="174">
        <f>('Team &amp; Salaries'!$D10*CY100)*((1+'Team &amp; Salaries'!$Q10)^(ROUNDDOWN((COUNTIF($E38:CW38,"&gt;0")/12),0)))</f>
        <v>5849.6238281250016</v>
      </c>
      <c r="CZ38" s="174">
        <f>('Team &amp; Salaries'!$D10*CZ100)*((1+'Team &amp; Salaries'!$Q10)^(ROUNDDOWN((COUNTIF($E38:CX38,"&gt;0")/12),0)))</f>
        <v>5849.6238281250016</v>
      </c>
      <c r="DA38" s="174">
        <f>('Team &amp; Salaries'!$D10*DA100)*((1+'Team &amp; Salaries'!$Q10)^(ROUNDDOWN((COUNTIF($E38:CY38,"&gt;0")/12),0)))</f>
        <v>5849.6238281250016</v>
      </c>
      <c r="DB38" s="174">
        <f>('Team &amp; Salaries'!$D10*DB100)*((1+'Team &amp; Salaries'!$Q10)^(ROUNDDOWN((COUNTIF($E38:CZ38,"&gt;0")/12),0)))</f>
        <v>5849.6238281250016</v>
      </c>
      <c r="DC38" s="174">
        <f>('Team &amp; Salaries'!$D10*DC100)*((1+'Team &amp; Salaries'!$Q10)^(ROUNDDOWN((COUNTIF($E38:DA38,"&gt;0")/12),0)))</f>
        <v>5849.6238281250016</v>
      </c>
      <c r="DD38" s="174">
        <f>('Team &amp; Salaries'!$D10*DD100)*((1+'Team &amp; Salaries'!$Q10)^(ROUNDDOWN((COUNTIF($E38:DB38,"&gt;0")/12),0)))</f>
        <v>5849.6238281250016</v>
      </c>
      <c r="DE38" s="174">
        <f>('Team &amp; Salaries'!$D10*DE100)*((1+'Team &amp; Salaries'!$Q10)^(ROUNDDOWN((COUNTIF($E38:DC38,"&gt;0")/12),0)))</f>
        <v>5849.6238281250016</v>
      </c>
      <c r="DF38" s="174">
        <f>('Team &amp; Salaries'!$D10*DF100)*((1+'Team &amp; Salaries'!$Q10)^(ROUNDDOWN((COUNTIF($E38:DD38,"&gt;0")/12),0)))</f>
        <v>5849.6238281250016</v>
      </c>
      <c r="DG38" s="174">
        <f>('Team &amp; Salaries'!$D10*DG100)*((1+'Team &amp; Salaries'!$Q10)^(ROUNDDOWN((COUNTIF($E38:DE38,"&gt;0")/12),0)))</f>
        <v>5849.6238281250016</v>
      </c>
      <c r="DH38" s="174">
        <f>('Team &amp; Salaries'!$D10*DH100)*((1+'Team &amp; Salaries'!$Q10)^(ROUNDDOWN((COUNTIF($E38:DF38,"&gt;0")/12),0)))</f>
        <v>5849.6238281250016</v>
      </c>
      <c r="DI38" s="174">
        <f>('Team &amp; Salaries'!$D10*DI100)*((1+'Team &amp; Salaries'!$Q10)^(ROUNDDOWN((COUNTIF($E38:DG38,"&gt;0")/12),0)))</f>
        <v>5849.6238281250016</v>
      </c>
    </row>
    <row r="39" spans="1:113" customFormat="1" ht="16">
      <c r="A39" s="114" t="str">
        <f t="shared" si="78"/>
        <v>CFO 2</v>
      </c>
      <c r="B39" s="114"/>
      <c r="C39" s="114"/>
      <c r="D39" s="114" t="str">
        <f>'Team &amp; Salaries'!B11</f>
        <v>Ops</v>
      </c>
      <c r="E39" s="361" t="str">
        <f>Settings!$C$6</f>
        <v>USD</v>
      </c>
      <c r="F39" s="174">
        <f>'Team &amp; Salaries'!$D16*F101</f>
        <v>0</v>
      </c>
      <c r="G39" s="174">
        <f>('Team &amp; Salaries'!$D11*G101)*((1+'Team &amp; Salaries'!$Q11)^(ROUNDDOWN((COUNTIF(E39:$E39,"&gt;0")/12),0)))</f>
        <v>0</v>
      </c>
      <c r="H39" s="174">
        <f>('Team &amp; Salaries'!$D11*H101)*((1+'Team &amp; Salaries'!$Q11)^(ROUNDDOWN((COUNTIF($E39:F39,"&gt;0")/12),0)))</f>
        <v>0</v>
      </c>
      <c r="I39" s="174">
        <f>('Team &amp; Salaries'!$D11*I101)*((1+'Team &amp; Salaries'!$Q11)^(ROUNDDOWN((COUNTIF($E39:G39,"&gt;0")/12),0)))</f>
        <v>0</v>
      </c>
      <c r="J39" s="174">
        <f>('Team &amp; Salaries'!$D11*J101)*((1+'Team &amp; Salaries'!$Q11)^(ROUNDDOWN((COUNTIF($E39:H39,"&gt;0")/12),0)))</f>
        <v>0</v>
      </c>
      <c r="K39" s="174">
        <f>('Team &amp; Salaries'!$D11*K101)*((1+'Team &amp; Salaries'!$Q11)^(ROUNDDOWN((COUNTIF($E39:I39,"&gt;0")/12),0)))</f>
        <v>0</v>
      </c>
      <c r="L39" s="174">
        <f>('Team &amp; Salaries'!$D11*L101)*((1+'Team &amp; Salaries'!$Q11)^(ROUNDDOWN((COUNTIF($E39:J39,"&gt;0")/12),0)))</f>
        <v>0</v>
      </c>
      <c r="M39" s="174">
        <f>('Team &amp; Salaries'!$D11*M101)*((1+'Team &amp; Salaries'!$Q11)^(ROUNDDOWN((COUNTIF($E39:K39,"&gt;0")/12),0)))</f>
        <v>0</v>
      </c>
      <c r="N39" s="174">
        <f>('Team &amp; Salaries'!$D11*N101)*((1+'Team &amp; Salaries'!$Q11)^(ROUNDDOWN((COUNTIF($E39:L39,"&gt;0")/12),0)))</f>
        <v>0</v>
      </c>
      <c r="O39" s="174">
        <f>('Team &amp; Salaries'!$D11*O101)*((1+'Team &amp; Salaries'!$Q11)^(ROUNDDOWN((COUNTIF($E39:M39,"&gt;0")/12),0)))</f>
        <v>0</v>
      </c>
      <c r="P39" s="174">
        <f>('Team &amp; Salaries'!$D11*P101)*((1+'Team &amp; Salaries'!$Q11)^(ROUNDDOWN((COUNTIF($E39:N39,"&gt;0")/12),0)))</f>
        <v>0</v>
      </c>
      <c r="Q39" s="174">
        <f>('Team &amp; Salaries'!$D11*Q101)*((1+'Team &amp; Salaries'!$Q11)^(ROUNDDOWN((COUNTIF($E39:O39,"&gt;0")/12),0)))</f>
        <v>0</v>
      </c>
      <c r="R39" s="174">
        <f>('Team &amp; Salaries'!$D11*R101)*((1+'Team &amp; Salaries'!$Q11)^(ROUNDDOWN((COUNTIF($E39:P39,"&gt;0")/12),0)))</f>
        <v>0</v>
      </c>
      <c r="S39" s="174">
        <f>('Team &amp; Salaries'!$D11*S101)*((1+'Team &amp; Salaries'!$Q11)^(ROUNDDOWN((COUNTIF($E39:Q39,"&gt;0")/12),0)))</f>
        <v>0</v>
      </c>
      <c r="T39" s="174">
        <f>('Team &amp; Salaries'!$D11*T101)*((1+'Team &amp; Salaries'!$Q11)^(ROUNDDOWN((COUNTIF($E39:R39,"&gt;0")/12),0)))</f>
        <v>0</v>
      </c>
      <c r="U39" s="174">
        <f>('Team &amp; Salaries'!$D11*U101)*((1+'Team &amp; Salaries'!$Q11)^(ROUNDDOWN((COUNTIF($E39:S39,"&gt;0")/12),0)))</f>
        <v>0</v>
      </c>
      <c r="V39" s="174">
        <f>('Team &amp; Salaries'!$D11*V101)*((1+'Team &amp; Salaries'!$Q11)^(ROUNDDOWN((COUNTIF($E39:T39,"&gt;0")/12),0)))</f>
        <v>0</v>
      </c>
      <c r="W39" s="174">
        <f>('Team &amp; Salaries'!$D11*W101)*((1+'Team &amp; Salaries'!$Q11)^(ROUNDDOWN((COUNTIF($E39:U39,"&gt;0")/12),0)))</f>
        <v>0</v>
      </c>
      <c r="X39" s="174">
        <f>('Team &amp; Salaries'!$D11*X101)*((1+'Team &amp; Salaries'!$Q11)^(ROUNDDOWN((COUNTIF($E39:V39,"&gt;0")/12),0)))</f>
        <v>0</v>
      </c>
      <c r="Y39" s="174">
        <f>('Team &amp; Salaries'!$D11*Y101)*((1+'Team &amp; Salaries'!$Q11)^(ROUNDDOWN((COUNTIF($E39:W39,"&gt;0")/12),0)))</f>
        <v>0</v>
      </c>
      <c r="Z39" s="174">
        <f>('Team &amp; Salaries'!$D11*Z101)*((1+'Team &amp; Salaries'!$Q11)^(ROUNDDOWN((COUNTIF($E39:X39,"&gt;0")/12),0)))</f>
        <v>0</v>
      </c>
      <c r="AA39" s="174">
        <f>('Team &amp; Salaries'!$D11*AA101)*((1+'Team &amp; Salaries'!$Q11)^(ROUNDDOWN((COUNTIF($E39:Y39,"&gt;0")/12),0)))</f>
        <v>0</v>
      </c>
      <c r="AB39" s="174">
        <f>('Team &amp; Salaries'!$D11*AB101)*((1+'Team &amp; Salaries'!$Q11)^(ROUNDDOWN((COUNTIF($E39:Z39,"&gt;0")/12),0)))</f>
        <v>0</v>
      </c>
      <c r="AC39" s="174">
        <f>('Team &amp; Salaries'!$D11*AC101)*((1+'Team &amp; Salaries'!$Q11)^(ROUNDDOWN((COUNTIF($E39:AA39,"&gt;0")/12),0)))</f>
        <v>0</v>
      </c>
      <c r="AD39" s="174">
        <f>('Team &amp; Salaries'!$D11*AD101)*((1+'Team &amp; Salaries'!$Q11)^(ROUNDDOWN((COUNTIF($E39:AB39,"&gt;0")/12),0)))</f>
        <v>0</v>
      </c>
      <c r="AE39" s="174">
        <f>('Team &amp; Salaries'!$D11*AE101)*((1+'Team &amp; Salaries'!$Q11)^(ROUNDDOWN((COUNTIF($E39:AC39,"&gt;0")/12),0)))</f>
        <v>0</v>
      </c>
      <c r="AF39" s="174">
        <f>('Team &amp; Salaries'!$D11*AF101)*((1+'Team &amp; Salaries'!$Q11)^(ROUNDDOWN((COUNTIF($E39:AD39,"&gt;0")/12),0)))</f>
        <v>0</v>
      </c>
      <c r="AG39" s="174">
        <f>('Team &amp; Salaries'!$D11*AG101)*((1+'Team &amp; Salaries'!$Q11)^(ROUNDDOWN((COUNTIF($E39:AE39,"&gt;0")/12),0)))</f>
        <v>0</v>
      </c>
      <c r="AH39" s="174">
        <f>('Team &amp; Salaries'!$D11*AH101)*((1+'Team &amp; Salaries'!$Q11)^(ROUNDDOWN((COUNTIF($E39:AF39,"&gt;0")/12),0)))</f>
        <v>0</v>
      </c>
      <c r="AI39" s="174">
        <f>('Team &amp; Salaries'!$D11*AI101)*((1+'Team &amp; Salaries'!$Q11)^(ROUNDDOWN((COUNTIF($E39:AG39,"&gt;0")/12),0)))</f>
        <v>0</v>
      </c>
      <c r="AJ39" s="174">
        <f>('Team &amp; Salaries'!$D11*AJ101)*((1+'Team &amp; Salaries'!$Q11)^(ROUNDDOWN((COUNTIF($E39:AH39,"&gt;0")/12),0)))</f>
        <v>0</v>
      </c>
      <c r="AK39" s="174">
        <f>('Team &amp; Salaries'!$D11*AK101)*((1+'Team &amp; Salaries'!$Q11)^(ROUNDDOWN((COUNTIF($E39:AI39,"&gt;0")/12),0)))</f>
        <v>0</v>
      </c>
      <c r="AL39" s="174">
        <f>('Team &amp; Salaries'!$D11*AL101)*((1+'Team &amp; Salaries'!$Q11)^(ROUNDDOWN((COUNTIF($E39:AJ39,"&gt;0")/12),0)))</f>
        <v>0</v>
      </c>
      <c r="AM39" s="174">
        <f>('Team &amp; Salaries'!$D11*AM101)*((1+'Team &amp; Salaries'!$Q11)^(ROUNDDOWN((COUNTIF($E39:AK39,"&gt;0")/12),0)))</f>
        <v>0</v>
      </c>
      <c r="AN39" s="174">
        <f>('Team &amp; Salaries'!$D11*AN101)*((1+'Team &amp; Salaries'!$Q11)^(ROUNDDOWN((COUNTIF($E39:AL39,"&gt;0")/12),0)))</f>
        <v>0</v>
      </c>
      <c r="AO39" s="174">
        <f>('Team &amp; Salaries'!$D11*AO101)*((1+'Team &amp; Salaries'!$Q11)^(ROUNDDOWN((COUNTIF($E39:AM39,"&gt;0")/12),0)))</f>
        <v>0</v>
      </c>
      <c r="AP39" s="174">
        <f>('Team &amp; Salaries'!$D11*AP101)*((1+'Team &amp; Salaries'!$Q11)^(ROUNDDOWN((COUNTIF($E39:AN39,"&gt;0")/12),0)))</f>
        <v>4583.3333333333339</v>
      </c>
      <c r="AQ39" s="174">
        <f>('Team &amp; Salaries'!$D11*AQ101)*((1+'Team &amp; Salaries'!$Q11)^(ROUNDDOWN((COUNTIF($E39:AO39,"&gt;0")/12),0)))</f>
        <v>4583.3333333333339</v>
      </c>
      <c r="AR39" s="174">
        <f>('Team &amp; Salaries'!$D11*AR101)*((1+'Team &amp; Salaries'!$Q11)^(ROUNDDOWN((COUNTIF($E39:AP39,"&gt;0")/12),0)))</f>
        <v>4583.3333333333339</v>
      </c>
      <c r="AS39" s="174">
        <f>('Team &amp; Salaries'!$D11*AS101)*((1+'Team &amp; Salaries'!$Q11)^(ROUNDDOWN((COUNTIF($E39:AQ39,"&gt;0")/12),0)))</f>
        <v>4583.3333333333339</v>
      </c>
      <c r="AT39" s="174">
        <f>('Team &amp; Salaries'!$D11*AT101)*((1+'Team &amp; Salaries'!$Q11)^(ROUNDDOWN((COUNTIF($E39:AR39,"&gt;0")/12),0)))</f>
        <v>4583.3333333333339</v>
      </c>
      <c r="AU39" s="174">
        <f>('Team &amp; Salaries'!$D11*AU101)*((1+'Team &amp; Salaries'!$Q11)^(ROUNDDOWN((COUNTIF($E39:AS39,"&gt;0")/12),0)))</f>
        <v>4583.3333333333339</v>
      </c>
      <c r="AV39" s="174">
        <f>('Team &amp; Salaries'!$D11*AV101)*((1+'Team &amp; Salaries'!$Q11)^(ROUNDDOWN((COUNTIF($E39:AT39,"&gt;0")/12),0)))</f>
        <v>4583.3333333333339</v>
      </c>
      <c r="AW39" s="174">
        <f>('Team &amp; Salaries'!$D11*AW101)*((1+'Team &amp; Salaries'!$Q11)^(ROUNDDOWN((COUNTIF($E39:AU39,"&gt;0")/12),0)))</f>
        <v>4583.3333333333339</v>
      </c>
      <c r="AX39" s="174">
        <f>('Team &amp; Salaries'!$D11*AX101)*((1+'Team &amp; Salaries'!$Q11)^(ROUNDDOWN((COUNTIF($E39:AV39,"&gt;0")/12),0)))</f>
        <v>4583.3333333333339</v>
      </c>
      <c r="AY39" s="174">
        <f>('Team &amp; Salaries'!$D11*AY101)*((1+'Team &amp; Salaries'!$Q11)^(ROUNDDOWN((COUNTIF($E39:AW39,"&gt;0")/12),0)))</f>
        <v>4583.3333333333339</v>
      </c>
      <c r="AZ39" s="174">
        <f>('Team &amp; Salaries'!$D11*AZ101)*((1+'Team &amp; Salaries'!$Q11)^(ROUNDDOWN((COUNTIF($E39:AX39,"&gt;0")/12),0)))</f>
        <v>4583.3333333333339</v>
      </c>
      <c r="BA39" s="174">
        <f>('Team &amp; Salaries'!$D11*BA101)*((1+'Team &amp; Salaries'!$Q11)^(ROUNDDOWN((COUNTIF($E39:AY39,"&gt;0")/12),0)))</f>
        <v>4583.3333333333339</v>
      </c>
      <c r="BB39" s="174">
        <f>('Team &amp; Salaries'!$D11*BB101)*((1+'Team &amp; Salaries'!$Q11)^(ROUNDDOWN((COUNTIF($E39:AZ39,"&gt;0")/12),0)))</f>
        <v>4583.3333333333339</v>
      </c>
      <c r="BC39" s="174">
        <f>('Team &amp; Salaries'!$D11*BC101)*((1+'Team &amp; Salaries'!$Q11)^(ROUNDDOWN((COUNTIF($E39:BA39,"&gt;0")/12),0)))</f>
        <v>4812.5000000000009</v>
      </c>
      <c r="BD39" s="174">
        <f>('Team &amp; Salaries'!$D11*BD101)*((1+'Team &amp; Salaries'!$Q11)^(ROUNDDOWN((COUNTIF($E39:BB39,"&gt;0")/12),0)))</f>
        <v>4812.5000000000009</v>
      </c>
      <c r="BE39" s="174">
        <f>('Team &amp; Salaries'!$D11*BE101)*((1+'Team &amp; Salaries'!$Q11)^(ROUNDDOWN((COUNTIF($E39:BC39,"&gt;0")/12),0)))</f>
        <v>4812.5000000000009</v>
      </c>
      <c r="BF39" s="174">
        <f>('Team &amp; Salaries'!$D11*BF101)*((1+'Team &amp; Salaries'!$Q11)^(ROUNDDOWN((COUNTIF($E39:BD39,"&gt;0")/12),0)))</f>
        <v>4812.5000000000009</v>
      </c>
      <c r="BG39" s="174">
        <f>('Team &amp; Salaries'!$D11*BG101)*((1+'Team &amp; Salaries'!$Q11)^(ROUNDDOWN((COUNTIF($E39:BE39,"&gt;0")/12),0)))</f>
        <v>4812.5000000000009</v>
      </c>
      <c r="BH39" s="174">
        <f>('Team &amp; Salaries'!$D11*BH101)*((1+'Team &amp; Salaries'!$Q11)^(ROUNDDOWN((COUNTIF($E39:BF39,"&gt;0")/12),0)))</f>
        <v>4812.5000000000009</v>
      </c>
      <c r="BI39" s="174">
        <f>('Team &amp; Salaries'!$D11*BI101)*((1+'Team &amp; Salaries'!$Q11)^(ROUNDDOWN((COUNTIF($E39:BG39,"&gt;0")/12),0)))</f>
        <v>4812.5000000000009</v>
      </c>
      <c r="BJ39" s="174">
        <f>('Team &amp; Salaries'!$D11*BJ101)*((1+'Team &amp; Salaries'!$Q11)^(ROUNDDOWN((COUNTIF($E39:BH39,"&gt;0")/12),0)))</f>
        <v>4812.5000000000009</v>
      </c>
      <c r="BK39" s="174">
        <f>('Team &amp; Salaries'!$D11*BK101)*((1+'Team &amp; Salaries'!$Q11)^(ROUNDDOWN((COUNTIF($E39:BI39,"&gt;0")/12),0)))</f>
        <v>4812.5000000000009</v>
      </c>
      <c r="BL39" s="174">
        <f>('Team &amp; Salaries'!$D11*BL101)*((1+'Team &amp; Salaries'!$Q11)^(ROUNDDOWN((COUNTIF($E39:BJ39,"&gt;0")/12),0)))</f>
        <v>4812.5000000000009</v>
      </c>
      <c r="BM39" s="174">
        <f>('Team &amp; Salaries'!$D11*BM101)*((1+'Team &amp; Salaries'!$Q11)^(ROUNDDOWN((COUNTIF($E39:BK39,"&gt;0")/12),0)))</f>
        <v>4812.5000000000009</v>
      </c>
      <c r="BN39" s="174">
        <f>('Team &amp; Salaries'!$D11*BN101)*((1+'Team &amp; Salaries'!$Q11)^(ROUNDDOWN((COUNTIF($E39:BL39,"&gt;0")/12),0)))</f>
        <v>4812.5000000000009</v>
      </c>
      <c r="BO39" s="174">
        <f>('Team &amp; Salaries'!$D11*BO101)*((1+'Team &amp; Salaries'!$Q11)^(ROUNDDOWN((COUNTIF($E39:BM39,"&gt;0")/12),0)))</f>
        <v>5053.1250000000009</v>
      </c>
      <c r="BP39" s="174">
        <f>('Team &amp; Salaries'!$D11*BP101)*((1+'Team &amp; Salaries'!$Q11)^(ROUNDDOWN((COUNTIF($E39:BN39,"&gt;0")/12),0)))</f>
        <v>5053.1250000000009</v>
      </c>
      <c r="BQ39" s="174">
        <f>('Team &amp; Salaries'!$D11*BQ101)*((1+'Team &amp; Salaries'!$Q11)^(ROUNDDOWN((COUNTIF($E39:BO39,"&gt;0")/12),0)))</f>
        <v>5053.1250000000009</v>
      </c>
      <c r="BR39" s="174">
        <f>('Team &amp; Salaries'!$D11*BR101)*((1+'Team &amp; Salaries'!$Q11)^(ROUNDDOWN((COUNTIF($E39:BP39,"&gt;0")/12),0)))</f>
        <v>5053.1250000000009</v>
      </c>
      <c r="BS39" s="174">
        <f>('Team &amp; Salaries'!$D11*BS101)*((1+'Team &amp; Salaries'!$Q11)^(ROUNDDOWN((COUNTIF($E39:BQ39,"&gt;0")/12),0)))</f>
        <v>5053.1250000000009</v>
      </c>
      <c r="BT39" s="174">
        <f>('Team &amp; Salaries'!$D11*BT101)*((1+'Team &amp; Salaries'!$Q11)^(ROUNDDOWN((COUNTIF($E39:BR39,"&gt;0")/12),0)))</f>
        <v>5053.1250000000009</v>
      </c>
      <c r="BU39" s="174">
        <f>('Team &amp; Salaries'!$D11*BU101)*((1+'Team &amp; Salaries'!$Q11)^(ROUNDDOWN((COUNTIF($E39:BS39,"&gt;0")/12),0)))</f>
        <v>5053.1250000000009</v>
      </c>
      <c r="BV39" s="174">
        <f>('Team &amp; Salaries'!$D11*BV101)*((1+'Team &amp; Salaries'!$Q11)^(ROUNDDOWN((COUNTIF($E39:BT39,"&gt;0")/12),0)))</f>
        <v>5053.1250000000009</v>
      </c>
      <c r="BW39" s="174">
        <f>('Team &amp; Salaries'!$D11*BW101)*((1+'Team &amp; Salaries'!$Q11)^(ROUNDDOWN((COUNTIF($E39:BU39,"&gt;0")/12),0)))</f>
        <v>5053.1250000000009</v>
      </c>
      <c r="BX39" s="174">
        <f>('Team &amp; Salaries'!$D11*BX101)*((1+'Team &amp; Salaries'!$Q11)^(ROUNDDOWN((COUNTIF($E39:BV39,"&gt;0")/12),0)))</f>
        <v>5053.1250000000009</v>
      </c>
      <c r="BY39" s="174">
        <f>('Team &amp; Salaries'!$D11*BY101)*((1+'Team &amp; Salaries'!$Q11)^(ROUNDDOWN((COUNTIF($E39:BW39,"&gt;0")/12),0)))</f>
        <v>5053.1250000000009</v>
      </c>
      <c r="BZ39" s="174">
        <f>('Team &amp; Salaries'!$D11*BZ101)*((1+'Team &amp; Salaries'!$Q11)^(ROUNDDOWN((COUNTIF($E39:BX39,"&gt;0")/12),0)))</f>
        <v>5053.1250000000009</v>
      </c>
      <c r="CA39" s="174">
        <f>('Team &amp; Salaries'!$D11*CA101)*((1+'Team &amp; Salaries'!$Q11)^(ROUNDDOWN((COUNTIF($E39:BY39,"&gt;0")/12),0)))</f>
        <v>5305.7812500000009</v>
      </c>
      <c r="CB39" s="174">
        <f>('Team &amp; Salaries'!$D11*CB101)*((1+'Team &amp; Salaries'!$Q11)^(ROUNDDOWN((COUNTIF($E39:BZ39,"&gt;0")/12),0)))</f>
        <v>5305.7812500000009</v>
      </c>
      <c r="CC39" s="174">
        <f>('Team &amp; Salaries'!$D11*CC101)*((1+'Team &amp; Salaries'!$Q11)^(ROUNDDOWN((COUNTIF($E39:CA39,"&gt;0")/12),0)))</f>
        <v>5305.7812500000009</v>
      </c>
      <c r="CD39" s="174">
        <f>('Team &amp; Salaries'!$D11*CD101)*((1+'Team &amp; Salaries'!$Q11)^(ROUNDDOWN((COUNTIF($E39:CB39,"&gt;0")/12),0)))</f>
        <v>5305.7812500000009</v>
      </c>
      <c r="CE39" s="174">
        <f>('Team &amp; Salaries'!$D11*CE101)*((1+'Team &amp; Salaries'!$Q11)^(ROUNDDOWN((COUNTIF($E39:CC39,"&gt;0")/12),0)))</f>
        <v>5305.7812500000009</v>
      </c>
      <c r="CF39" s="174">
        <f>('Team &amp; Salaries'!$D11*CF101)*((1+'Team &amp; Salaries'!$Q11)^(ROUNDDOWN((COUNTIF($E39:CD39,"&gt;0")/12),0)))</f>
        <v>5305.7812500000009</v>
      </c>
      <c r="CG39" s="174">
        <f>('Team &amp; Salaries'!$D11*CG101)*((1+'Team &amp; Salaries'!$Q11)^(ROUNDDOWN((COUNTIF($E39:CE39,"&gt;0")/12),0)))</f>
        <v>5305.7812500000009</v>
      </c>
      <c r="CH39" s="174">
        <f>('Team &amp; Salaries'!$D11*CH101)*((1+'Team &amp; Salaries'!$Q11)^(ROUNDDOWN((COUNTIF($E39:CF39,"&gt;0")/12),0)))</f>
        <v>5305.7812500000009</v>
      </c>
      <c r="CI39" s="174">
        <f>('Team &amp; Salaries'!$D11*CI101)*((1+'Team &amp; Salaries'!$Q11)^(ROUNDDOWN((COUNTIF($E39:CG39,"&gt;0")/12),0)))</f>
        <v>5305.7812500000009</v>
      </c>
      <c r="CJ39" s="174">
        <f>('Team &amp; Salaries'!$D11*CJ101)*((1+'Team &amp; Salaries'!$Q11)^(ROUNDDOWN((COUNTIF($E39:CH39,"&gt;0")/12),0)))</f>
        <v>5305.7812500000009</v>
      </c>
      <c r="CK39" s="174">
        <f>('Team &amp; Salaries'!$D11*CK101)*((1+'Team &amp; Salaries'!$Q11)^(ROUNDDOWN((COUNTIF($E39:CI39,"&gt;0")/12),0)))</f>
        <v>5305.7812500000009</v>
      </c>
      <c r="CL39" s="174">
        <f>('Team &amp; Salaries'!$D11*CL101)*((1+'Team &amp; Salaries'!$Q11)^(ROUNDDOWN((COUNTIF($E39:CJ39,"&gt;0")/12),0)))</f>
        <v>5305.7812500000009</v>
      </c>
      <c r="CM39" s="174">
        <f>('Team &amp; Salaries'!$D11*CM101)*((1+'Team &amp; Salaries'!$Q11)^(ROUNDDOWN((COUNTIF($E39:CK39,"&gt;0")/12),0)))</f>
        <v>5571.0703125000009</v>
      </c>
      <c r="CN39" s="174">
        <f>('Team &amp; Salaries'!$D11*CN101)*((1+'Team &amp; Salaries'!$Q11)^(ROUNDDOWN((COUNTIF($E39:CL39,"&gt;0")/12),0)))</f>
        <v>5571.0703125000009</v>
      </c>
      <c r="CO39" s="174">
        <f>('Team &amp; Salaries'!$D11*CO101)*((1+'Team &amp; Salaries'!$Q11)^(ROUNDDOWN((COUNTIF($E39:CM39,"&gt;0")/12),0)))</f>
        <v>5571.0703125000009</v>
      </c>
      <c r="CP39" s="174">
        <f>('Team &amp; Salaries'!$D11*CP101)*((1+'Team &amp; Salaries'!$Q11)^(ROUNDDOWN((COUNTIF($E39:CN39,"&gt;0")/12),0)))</f>
        <v>5571.0703125000009</v>
      </c>
      <c r="CQ39" s="174">
        <f>('Team &amp; Salaries'!$D11*CQ101)*((1+'Team &amp; Salaries'!$Q11)^(ROUNDDOWN((COUNTIF($E39:CO39,"&gt;0")/12),0)))</f>
        <v>5571.0703125000009</v>
      </c>
      <c r="CR39" s="174">
        <f>('Team &amp; Salaries'!$D11*CR101)*((1+'Team &amp; Salaries'!$Q11)^(ROUNDDOWN((COUNTIF($E39:CP39,"&gt;0")/12),0)))</f>
        <v>5571.0703125000009</v>
      </c>
      <c r="CS39" s="174">
        <f>('Team &amp; Salaries'!$D11*CS101)*((1+'Team &amp; Salaries'!$Q11)^(ROUNDDOWN((COUNTIF($E39:CQ39,"&gt;0")/12),0)))</f>
        <v>5571.0703125000009</v>
      </c>
      <c r="CT39" s="174">
        <f>('Team &amp; Salaries'!$D11*CT101)*((1+'Team &amp; Salaries'!$Q11)^(ROUNDDOWN((COUNTIF($E39:CR39,"&gt;0")/12),0)))</f>
        <v>5571.0703125000009</v>
      </c>
      <c r="CU39" s="174">
        <f>('Team &amp; Salaries'!$D11*CU101)*((1+'Team &amp; Salaries'!$Q11)^(ROUNDDOWN((COUNTIF($E39:CS39,"&gt;0")/12),0)))</f>
        <v>5571.0703125000009</v>
      </c>
      <c r="CV39" s="174">
        <f>('Team &amp; Salaries'!$D11*CV101)*((1+'Team &amp; Salaries'!$Q11)^(ROUNDDOWN((COUNTIF($E39:CT39,"&gt;0")/12),0)))</f>
        <v>5571.0703125000009</v>
      </c>
      <c r="CW39" s="174">
        <f>('Team &amp; Salaries'!$D11*CW101)*((1+'Team &amp; Salaries'!$Q11)^(ROUNDDOWN((COUNTIF($E39:CU39,"&gt;0")/12),0)))</f>
        <v>5571.0703125000009</v>
      </c>
      <c r="CX39" s="174">
        <f>('Team &amp; Salaries'!$D11*CX101)*((1+'Team &amp; Salaries'!$Q11)^(ROUNDDOWN((COUNTIF($E39:CV39,"&gt;0")/12),0)))</f>
        <v>5571.0703125000009</v>
      </c>
      <c r="CY39" s="174">
        <f>('Team &amp; Salaries'!$D11*CY101)*((1+'Team &amp; Salaries'!$Q11)^(ROUNDDOWN((COUNTIF($E39:CW39,"&gt;0")/12),0)))</f>
        <v>5849.6238281250016</v>
      </c>
      <c r="CZ39" s="174">
        <f>('Team &amp; Salaries'!$D11*CZ101)*((1+'Team &amp; Salaries'!$Q11)^(ROUNDDOWN((COUNTIF($E39:CX39,"&gt;0")/12),0)))</f>
        <v>5849.6238281250016</v>
      </c>
      <c r="DA39" s="174">
        <f>('Team &amp; Salaries'!$D11*DA101)*((1+'Team &amp; Salaries'!$Q11)^(ROUNDDOWN((COUNTIF($E39:CY39,"&gt;0")/12),0)))</f>
        <v>5849.6238281250016</v>
      </c>
      <c r="DB39" s="174">
        <f>('Team &amp; Salaries'!$D11*DB101)*((1+'Team &amp; Salaries'!$Q11)^(ROUNDDOWN((COUNTIF($E39:CZ39,"&gt;0")/12),0)))</f>
        <v>5849.6238281250016</v>
      </c>
      <c r="DC39" s="174">
        <f>('Team &amp; Salaries'!$D11*DC101)*((1+'Team &amp; Salaries'!$Q11)^(ROUNDDOWN((COUNTIF($E39:DA39,"&gt;0")/12),0)))</f>
        <v>5849.6238281250016</v>
      </c>
      <c r="DD39" s="174">
        <f>('Team &amp; Salaries'!$D11*DD101)*((1+'Team &amp; Salaries'!$Q11)^(ROUNDDOWN((COUNTIF($E39:DB39,"&gt;0")/12),0)))</f>
        <v>5849.6238281250016</v>
      </c>
      <c r="DE39" s="174">
        <f>('Team &amp; Salaries'!$D11*DE101)*((1+'Team &amp; Salaries'!$Q11)^(ROUNDDOWN((COUNTIF($E39:DC39,"&gt;0")/12),0)))</f>
        <v>5849.6238281250016</v>
      </c>
      <c r="DF39" s="174">
        <f>('Team &amp; Salaries'!$D11*DF101)*((1+'Team &amp; Salaries'!$Q11)^(ROUNDDOWN((COUNTIF($E39:DD39,"&gt;0")/12),0)))</f>
        <v>5849.6238281250016</v>
      </c>
      <c r="DG39" s="174">
        <f>('Team &amp; Salaries'!$D11*DG101)*((1+'Team &amp; Salaries'!$Q11)^(ROUNDDOWN((COUNTIF($E39:DE39,"&gt;0")/12),0)))</f>
        <v>5849.6238281250016</v>
      </c>
      <c r="DH39" s="174">
        <f>('Team &amp; Salaries'!$D11*DH101)*((1+'Team &amp; Salaries'!$Q11)^(ROUNDDOWN((COUNTIF($E39:DF39,"&gt;0")/12),0)))</f>
        <v>5849.6238281250016</v>
      </c>
      <c r="DI39" s="174">
        <f>('Team &amp; Salaries'!$D11*DI101)*((1+'Team &amp; Salaries'!$Q11)^(ROUNDDOWN((COUNTIF($E39:DG39,"&gt;0")/12),0)))</f>
        <v>5849.6238281250016</v>
      </c>
    </row>
    <row r="40" spans="1:113" customFormat="1" ht="16">
      <c r="A40" s="114" t="str">
        <f t="shared" si="78"/>
        <v>CTO 2</v>
      </c>
      <c r="B40" s="114"/>
      <c r="C40" s="114"/>
      <c r="D40" s="114" t="str">
        <f>'Team &amp; Salaries'!B12</f>
        <v>Ops</v>
      </c>
      <c r="E40" s="361" t="str">
        <f>Settings!$C$6</f>
        <v>USD</v>
      </c>
      <c r="F40" s="174">
        <f>'Team &amp; Salaries'!$D17*F102</f>
        <v>0</v>
      </c>
      <c r="G40" s="174">
        <f>('Team &amp; Salaries'!$D12*G102)*((1+'Team &amp; Salaries'!$Q12)^(ROUNDDOWN((COUNTIF(E40:$E40,"&gt;0")/12),0)))</f>
        <v>0</v>
      </c>
      <c r="H40" s="174">
        <f>('Team &amp; Salaries'!$D12*H102)*((1+'Team &amp; Salaries'!$Q12)^(ROUNDDOWN((COUNTIF($E40:F40,"&gt;0")/12),0)))</f>
        <v>0</v>
      </c>
      <c r="I40" s="174">
        <f>('Team &amp; Salaries'!$D12*I102)*((1+'Team &amp; Salaries'!$Q12)^(ROUNDDOWN((COUNTIF($E40:G40,"&gt;0")/12),0)))</f>
        <v>0</v>
      </c>
      <c r="J40" s="174">
        <f>('Team &amp; Salaries'!$D12*J102)*((1+'Team &amp; Salaries'!$Q12)^(ROUNDDOWN((COUNTIF($E40:H40,"&gt;0")/12),0)))</f>
        <v>0</v>
      </c>
      <c r="K40" s="174">
        <f>('Team &amp; Salaries'!$D12*K102)*((1+'Team &amp; Salaries'!$Q12)^(ROUNDDOWN((COUNTIF($E40:I40,"&gt;0")/12),0)))</f>
        <v>0</v>
      </c>
      <c r="L40" s="174">
        <f>('Team &amp; Salaries'!$D12*L102)*((1+'Team &amp; Salaries'!$Q12)^(ROUNDDOWN((COUNTIF($E40:J40,"&gt;0")/12),0)))</f>
        <v>0</v>
      </c>
      <c r="M40" s="174">
        <f>('Team &amp; Salaries'!$D12*M102)*((1+'Team &amp; Salaries'!$Q12)^(ROUNDDOWN((COUNTIF($E40:K40,"&gt;0")/12),0)))</f>
        <v>0</v>
      </c>
      <c r="N40" s="174">
        <f>('Team &amp; Salaries'!$D12*N102)*((1+'Team &amp; Salaries'!$Q12)^(ROUNDDOWN((COUNTIF($E40:L40,"&gt;0")/12),0)))</f>
        <v>0</v>
      </c>
      <c r="O40" s="174">
        <f>('Team &amp; Salaries'!$D12*O102)*((1+'Team &amp; Salaries'!$Q12)^(ROUNDDOWN((COUNTIF($E40:M40,"&gt;0")/12),0)))</f>
        <v>0</v>
      </c>
      <c r="P40" s="174">
        <f>('Team &amp; Salaries'!$D12*P102)*((1+'Team &amp; Salaries'!$Q12)^(ROUNDDOWN((COUNTIF($E40:N40,"&gt;0")/12),0)))</f>
        <v>0</v>
      </c>
      <c r="Q40" s="174">
        <f>('Team &amp; Salaries'!$D12*Q102)*((1+'Team &amp; Salaries'!$Q12)^(ROUNDDOWN((COUNTIF($E40:O40,"&gt;0")/12),0)))</f>
        <v>0</v>
      </c>
      <c r="R40" s="174">
        <f>('Team &amp; Salaries'!$D12*R102)*((1+'Team &amp; Salaries'!$Q12)^(ROUNDDOWN((COUNTIF($E40:P40,"&gt;0")/12),0)))</f>
        <v>0</v>
      </c>
      <c r="S40" s="174">
        <f>('Team &amp; Salaries'!$D12*S102)*((1+'Team &amp; Salaries'!$Q12)^(ROUNDDOWN((COUNTIF($E40:Q40,"&gt;0")/12),0)))</f>
        <v>0</v>
      </c>
      <c r="T40" s="174">
        <f>('Team &amp; Salaries'!$D12*T102)*((1+'Team &amp; Salaries'!$Q12)^(ROUNDDOWN((COUNTIF($E40:R40,"&gt;0")/12),0)))</f>
        <v>0</v>
      </c>
      <c r="U40" s="174">
        <f>('Team &amp; Salaries'!$D12*U102)*((1+'Team &amp; Salaries'!$Q12)^(ROUNDDOWN((COUNTIF($E40:S40,"&gt;0")/12),0)))</f>
        <v>0</v>
      </c>
      <c r="V40" s="174">
        <f>('Team &amp; Salaries'!$D12*V102)*((1+'Team &amp; Salaries'!$Q12)^(ROUNDDOWN((COUNTIF($E40:T40,"&gt;0")/12),0)))</f>
        <v>0</v>
      </c>
      <c r="W40" s="174">
        <f>('Team &amp; Salaries'!$D12*W102)*((1+'Team &amp; Salaries'!$Q12)^(ROUNDDOWN((COUNTIF($E40:U40,"&gt;0")/12),0)))</f>
        <v>0</v>
      </c>
      <c r="X40" s="174">
        <f>('Team &amp; Salaries'!$D12*X102)*((1+'Team &amp; Salaries'!$Q12)^(ROUNDDOWN((COUNTIF($E40:V40,"&gt;0")/12),0)))</f>
        <v>0</v>
      </c>
      <c r="Y40" s="174">
        <f>('Team &amp; Salaries'!$D12*Y102)*((1+'Team &amp; Salaries'!$Q12)^(ROUNDDOWN((COUNTIF($E40:W40,"&gt;0")/12),0)))</f>
        <v>0</v>
      </c>
      <c r="Z40" s="174">
        <f>('Team &amp; Salaries'!$D12*Z102)*((1+'Team &amp; Salaries'!$Q12)^(ROUNDDOWN((COUNTIF($E40:X40,"&gt;0")/12),0)))</f>
        <v>0</v>
      </c>
      <c r="AA40" s="174">
        <f>('Team &amp; Salaries'!$D12*AA102)*((1+'Team &amp; Salaries'!$Q12)^(ROUNDDOWN((COUNTIF($E40:Y40,"&gt;0")/12),0)))</f>
        <v>0</v>
      </c>
      <c r="AB40" s="174">
        <f>('Team &amp; Salaries'!$D12*AB102)*((1+'Team &amp; Salaries'!$Q12)^(ROUNDDOWN((COUNTIF($E40:Z40,"&gt;0")/12),0)))</f>
        <v>0</v>
      </c>
      <c r="AC40" s="174">
        <f>('Team &amp; Salaries'!$D12*AC102)*((1+'Team &amp; Salaries'!$Q12)^(ROUNDDOWN((COUNTIF($E40:AA40,"&gt;0")/12),0)))</f>
        <v>0</v>
      </c>
      <c r="AD40" s="174">
        <f>('Team &amp; Salaries'!$D12*AD102)*((1+'Team &amp; Salaries'!$Q12)^(ROUNDDOWN((COUNTIF($E40:AB40,"&gt;0")/12),0)))</f>
        <v>0</v>
      </c>
      <c r="AE40" s="174">
        <f>('Team &amp; Salaries'!$D12*AE102)*((1+'Team &amp; Salaries'!$Q12)^(ROUNDDOWN((COUNTIF($E40:AC40,"&gt;0")/12),0)))</f>
        <v>0</v>
      </c>
      <c r="AF40" s="174">
        <f>('Team &amp; Salaries'!$D12*AF102)*((1+'Team &amp; Salaries'!$Q12)^(ROUNDDOWN((COUNTIF($E40:AD40,"&gt;0")/12),0)))</f>
        <v>0</v>
      </c>
      <c r="AG40" s="174">
        <f>('Team &amp; Salaries'!$D12*AG102)*((1+'Team &amp; Salaries'!$Q12)^(ROUNDDOWN((COUNTIF($E40:AE40,"&gt;0")/12),0)))</f>
        <v>0</v>
      </c>
      <c r="AH40" s="174">
        <f>('Team &amp; Salaries'!$D12*AH102)*((1+'Team &amp; Salaries'!$Q12)^(ROUNDDOWN((COUNTIF($E40:AF40,"&gt;0")/12),0)))</f>
        <v>0</v>
      </c>
      <c r="AI40" s="174">
        <f>('Team &amp; Salaries'!$D12*AI102)*((1+'Team &amp; Salaries'!$Q12)^(ROUNDDOWN((COUNTIF($E40:AG40,"&gt;0")/12),0)))</f>
        <v>0</v>
      </c>
      <c r="AJ40" s="174">
        <f>('Team &amp; Salaries'!$D12*AJ102)*((1+'Team &amp; Salaries'!$Q12)^(ROUNDDOWN((COUNTIF($E40:AH40,"&gt;0")/12),0)))</f>
        <v>0</v>
      </c>
      <c r="AK40" s="174">
        <f>('Team &amp; Salaries'!$D12*AK102)*((1+'Team &amp; Salaries'!$Q12)^(ROUNDDOWN((COUNTIF($E40:AI40,"&gt;0")/12),0)))</f>
        <v>0</v>
      </c>
      <c r="AL40" s="174">
        <f>('Team &amp; Salaries'!$D12*AL102)*((1+'Team &amp; Salaries'!$Q12)^(ROUNDDOWN((COUNTIF($E40:AJ40,"&gt;0")/12),0)))</f>
        <v>0</v>
      </c>
      <c r="AM40" s="174">
        <f>('Team &amp; Salaries'!$D12*AM102)*((1+'Team &amp; Salaries'!$Q12)^(ROUNDDOWN((COUNTIF($E40:AK40,"&gt;0")/12),0)))</f>
        <v>0</v>
      </c>
      <c r="AN40" s="174">
        <f>('Team &amp; Salaries'!$D12*AN102)*((1+'Team &amp; Salaries'!$Q12)^(ROUNDDOWN((COUNTIF($E40:AL40,"&gt;0")/12),0)))</f>
        <v>0</v>
      </c>
      <c r="AO40" s="174">
        <f>('Team &amp; Salaries'!$D12*AO102)*((1+'Team &amp; Salaries'!$Q12)^(ROUNDDOWN((COUNTIF($E40:AM40,"&gt;0")/12),0)))</f>
        <v>0</v>
      </c>
      <c r="AP40" s="174">
        <f>('Team &amp; Salaries'!$D12*AP102)*((1+'Team &amp; Salaries'!$Q12)^(ROUNDDOWN((COUNTIF($E40:AN40,"&gt;0")/12),0)))</f>
        <v>4583.3333333333339</v>
      </c>
      <c r="AQ40" s="174">
        <f>('Team &amp; Salaries'!$D12*AQ102)*((1+'Team &amp; Salaries'!$Q12)^(ROUNDDOWN((COUNTIF($E40:AO40,"&gt;0")/12),0)))</f>
        <v>4583.3333333333339</v>
      </c>
      <c r="AR40" s="174">
        <f>('Team &amp; Salaries'!$D12*AR102)*((1+'Team &amp; Salaries'!$Q12)^(ROUNDDOWN((COUNTIF($E40:AP40,"&gt;0")/12),0)))</f>
        <v>4583.3333333333339</v>
      </c>
      <c r="AS40" s="174">
        <f>('Team &amp; Salaries'!$D12*AS102)*((1+'Team &amp; Salaries'!$Q12)^(ROUNDDOWN((COUNTIF($E40:AQ40,"&gt;0")/12),0)))</f>
        <v>4583.3333333333339</v>
      </c>
      <c r="AT40" s="174">
        <f>('Team &amp; Salaries'!$D12*AT102)*((1+'Team &amp; Salaries'!$Q12)^(ROUNDDOWN((COUNTIF($E40:AR40,"&gt;0")/12),0)))</f>
        <v>4583.3333333333339</v>
      </c>
      <c r="AU40" s="174">
        <f>('Team &amp; Salaries'!$D12*AU102)*((1+'Team &amp; Salaries'!$Q12)^(ROUNDDOWN((COUNTIF($E40:AS40,"&gt;0")/12),0)))</f>
        <v>4583.3333333333339</v>
      </c>
      <c r="AV40" s="174">
        <f>('Team &amp; Salaries'!$D12*AV102)*((1+'Team &amp; Salaries'!$Q12)^(ROUNDDOWN((COUNTIF($E40:AT40,"&gt;0")/12),0)))</f>
        <v>4583.3333333333339</v>
      </c>
      <c r="AW40" s="174">
        <f>('Team &amp; Salaries'!$D12*AW102)*((1+'Team &amp; Salaries'!$Q12)^(ROUNDDOWN((COUNTIF($E40:AU40,"&gt;0")/12),0)))</f>
        <v>4583.3333333333339</v>
      </c>
      <c r="AX40" s="174">
        <f>('Team &amp; Salaries'!$D12*AX102)*((1+'Team &amp; Salaries'!$Q12)^(ROUNDDOWN((COUNTIF($E40:AV40,"&gt;0")/12),0)))</f>
        <v>4583.3333333333339</v>
      </c>
      <c r="AY40" s="174">
        <f>('Team &amp; Salaries'!$D12*AY102)*((1+'Team &amp; Salaries'!$Q12)^(ROUNDDOWN((COUNTIF($E40:AW40,"&gt;0")/12),0)))</f>
        <v>4583.3333333333339</v>
      </c>
      <c r="AZ40" s="174">
        <f>('Team &amp; Salaries'!$D12*AZ102)*((1+'Team &amp; Salaries'!$Q12)^(ROUNDDOWN((COUNTIF($E40:AX40,"&gt;0")/12),0)))</f>
        <v>4583.3333333333339</v>
      </c>
      <c r="BA40" s="174">
        <f>('Team &amp; Salaries'!$D12*BA102)*((1+'Team &amp; Salaries'!$Q12)^(ROUNDDOWN((COUNTIF($E40:AY40,"&gt;0")/12),0)))</f>
        <v>4583.3333333333339</v>
      </c>
      <c r="BB40" s="174">
        <f>('Team &amp; Salaries'!$D12*BB102)*((1+'Team &amp; Salaries'!$Q12)^(ROUNDDOWN((COUNTIF($E40:AZ40,"&gt;0")/12),0)))</f>
        <v>4583.3333333333339</v>
      </c>
      <c r="BC40" s="174">
        <f>('Team &amp; Salaries'!$D12*BC102)*((1+'Team &amp; Salaries'!$Q12)^(ROUNDDOWN((COUNTIF($E40:BA40,"&gt;0")/12),0)))</f>
        <v>4812.5000000000009</v>
      </c>
      <c r="BD40" s="174">
        <f>('Team &amp; Salaries'!$D12*BD102)*((1+'Team &amp; Salaries'!$Q12)^(ROUNDDOWN((COUNTIF($E40:BB40,"&gt;0")/12),0)))</f>
        <v>4812.5000000000009</v>
      </c>
      <c r="BE40" s="174">
        <f>('Team &amp; Salaries'!$D12*BE102)*((1+'Team &amp; Salaries'!$Q12)^(ROUNDDOWN((COUNTIF($E40:BC40,"&gt;0")/12),0)))</f>
        <v>4812.5000000000009</v>
      </c>
      <c r="BF40" s="174">
        <f>('Team &amp; Salaries'!$D12*BF102)*((1+'Team &amp; Salaries'!$Q12)^(ROUNDDOWN((COUNTIF($E40:BD40,"&gt;0")/12),0)))</f>
        <v>4812.5000000000009</v>
      </c>
      <c r="BG40" s="174">
        <f>('Team &amp; Salaries'!$D12*BG102)*((1+'Team &amp; Salaries'!$Q12)^(ROUNDDOWN((COUNTIF($E40:BE40,"&gt;0")/12),0)))</f>
        <v>4812.5000000000009</v>
      </c>
      <c r="BH40" s="174">
        <f>('Team &amp; Salaries'!$D12*BH102)*((1+'Team &amp; Salaries'!$Q12)^(ROUNDDOWN((COUNTIF($E40:BF40,"&gt;0")/12),0)))</f>
        <v>4812.5000000000009</v>
      </c>
      <c r="BI40" s="174">
        <f>('Team &amp; Salaries'!$D12*BI102)*((1+'Team &amp; Salaries'!$Q12)^(ROUNDDOWN((COUNTIF($E40:BG40,"&gt;0")/12),0)))</f>
        <v>4812.5000000000009</v>
      </c>
      <c r="BJ40" s="174">
        <f>('Team &amp; Salaries'!$D12*BJ102)*((1+'Team &amp; Salaries'!$Q12)^(ROUNDDOWN((COUNTIF($E40:BH40,"&gt;0")/12),0)))</f>
        <v>4812.5000000000009</v>
      </c>
      <c r="BK40" s="174">
        <f>('Team &amp; Salaries'!$D12*BK102)*((1+'Team &amp; Salaries'!$Q12)^(ROUNDDOWN((COUNTIF($E40:BI40,"&gt;0")/12),0)))</f>
        <v>4812.5000000000009</v>
      </c>
      <c r="BL40" s="174">
        <f>('Team &amp; Salaries'!$D12*BL102)*((1+'Team &amp; Salaries'!$Q12)^(ROUNDDOWN((COUNTIF($E40:BJ40,"&gt;0")/12),0)))</f>
        <v>4812.5000000000009</v>
      </c>
      <c r="BM40" s="174">
        <f>('Team &amp; Salaries'!$D12*BM102)*((1+'Team &amp; Salaries'!$Q12)^(ROUNDDOWN((COUNTIF($E40:BK40,"&gt;0")/12),0)))</f>
        <v>4812.5000000000009</v>
      </c>
      <c r="BN40" s="174">
        <f>('Team &amp; Salaries'!$D12*BN102)*((1+'Team &amp; Salaries'!$Q12)^(ROUNDDOWN((COUNTIF($E40:BL40,"&gt;0")/12),0)))</f>
        <v>4812.5000000000009</v>
      </c>
      <c r="BO40" s="174">
        <f>('Team &amp; Salaries'!$D12*BO102)*((1+'Team &amp; Salaries'!$Q12)^(ROUNDDOWN((COUNTIF($E40:BM40,"&gt;0")/12),0)))</f>
        <v>5053.1250000000009</v>
      </c>
      <c r="BP40" s="174">
        <f>('Team &amp; Salaries'!$D12*BP102)*((1+'Team &amp; Salaries'!$Q12)^(ROUNDDOWN((COUNTIF($E40:BN40,"&gt;0")/12),0)))</f>
        <v>5053.1250000000009</v>
      </c>
      <c r="BQ40" s="174">
        <f>('Team &amp; Salaries'!$D12*BQ102)*((1+'Team &amp; Salaries'!$Q12)^(ROUNDDOWN((COUNTIF($E40:BO40,"&gt;0")/12),0)))</f>
        <v>5053.1250000000009</v>
      </c>
      <c r="BR40" s="174">
        <f>('Team &amp; Salaries'!$D12*BR102)*((1+'Team &amp; Salaries'!$Q12)^(ROUNDDOWN((COUNTIF($E40:BP40,"&gt;0")/12),0)))</f>
        <v>5053.1250000000009</v>
      </c>
      <c r="BS40" s="174">
        <f>('Team &amp; Salaries'!$D12*BS102)*((1+'Team &amp; Salaries'!$Q12)^(ROUNDDOWN((COUNTIF($E40:BQ40,"&gt;0")/12),0)))</f>
        <v>5053.1250000000009</v>
      </c>
      <c r="BT40" s="174">
        <f>('Team &amp; Salaries'!$D12*BT102)*((1+'Team &amp; Salaries'!$Q12)^(ROUNDDOWN((COUNTIF($E40:BR40,"&gt;0")/12),0)))</f>
        <v>5053.1250000000009</v>
      </c>
      <c r="BU40" s="174">
        <f>('Team &amp; Salaries'!$D12*BU102)*((1+'Team &amp; Salaries'!$Q12)^(ROUNDDOWN((COUNTIF($E40:BS40,"&gt;0")/12),0)))</f>
        <v>5053.1250000000009</v>
      </c>
      <c r="BV40" s="174">
        <f>('Team &amp; Salaries'!$D12*BV102)*((1+'Team &amp; Salaries'!$Q12)^(ROUNDDOWN((COUNTIF($E40:BT40,"&gt;0")/12),0)))</f>
        <v>5053.1250000000009</v>
      </c>
      <c r="BW40" s="174">
        <f>('Team &amp; Salaries'!$D12*BW102)*((1+'Team &amp; Salaries'!$Q12)^(ROUNDDOWN((COUNTIF($E40:BU40,"&gt;0")/12),0)))</f>
        <v>5053.1250000000009</v>
      </c>
      <c r="BX40" s="174">
        <f>('Team &amp; Salaries'!$D12*BX102)*((1+'Team &amp; Salaries'!$Q12)^(ROUNDDOWN((COUNTIF($E40:BV40,"&gt;0")/12),0)))</f>
        <v>5053.1250000000009</v>
      </c>
      <c r="BY40" s="174">
        <f>('Team &amp; Salaries'!$D12*BY102)*((1+'Team &amp; Salaries'!$Q12)^(ROUNDDOWN((COUNTIF($E40:BW40,"&gt;0")/12),0)))</f>
        <v>5053.1250000000009</v>
      </c>
      <c r="BZ40" s="174">
        <f>('Team &amp; Salaries'!$D12*BZ102)*((1+'Team &amp; Salaries'!$Q12)^(ROUNDDOWN((COUNTIF($E40:BX40,"&gt;0")/12),0)))</f>
        <v>5053.1250000000009</v>
      </c>
      <c r="CA40" s="174">
        <f>('Team &amp; Salaries'!$D12*CA102)*((1+'Team &amp; Salaries'!$Q12)^(ROUNDDOWN((COUNTIF($E40:BY40,"&gt;0")/12),0)))</f>
        <v>5305.7812500000009</v>
      </c>
      <c r="CB40" s="174">
        <f>('Team &amp; Salaries'!$D12*CB102)*((1+'Team &amp; Salaries'!$Q12)^(ROUNDDOWN((COUNTIF($E40:BZ40,"&gt;0")/12),0)))</f>
        <v>5305.7812500000009</v>
      </c>
      <c r="CC40" s="174">
        <f>('Team &amp; Salaries'!$D12*CC102)*((1+'Team &amp; Salaries'!$Q12)^(ROUNDDOWN((COUNTIF($E40:CA40,"&gt;0")/12),0)))</f>
        <v>5305.7812500000009</v>
      </c>
      <c r="CD40" s="174">
        <f>('Team &amp; Salaries'!$D12*CD102)*((1+'Team &amp; Salaries'!$Q12)^(ROUNDDOWN((COUNTIF($E40:CB40,"&gt;0")/12),0)))</f>
        <v>5305.7812500000009</v>
      </c>
      <c r="CE40" s="174">
        <f>('Team &amp; Salaries'!$D12*CE102)*((1+'Team &amp; Salaries'!$Q12)^(ROUNDDOWN((COUNTIF($E40:CC40,"&gt;0")/12),0)))</f>
        <v>5305.7812500000009</v>
      </c>
      <c r="CF40" s="174">
        <f>('Team &amp; Salaries'!$D12*CF102)*((1+'Team &amp; Salaries'!$Q12)^(ROUNDDOWN((COUNTIF($E40:CD40,"&gt;0")/12),0)))</f>
        <v>5305.7812500000009</v>
      </c>
      <c r="CG40" s="174">
        <f>('Team &amp; Salaries'!$D12*CG102)*((1+'Team &amp; Salaries'!$Q12)^(ROUNDDOWN((COUNTIF($E40:CE40,"&gt;0")/12),0)))</f>
        <v>5305.7812500000009</v>
      </c>
      <c r="CH40" s="174">
        <f>('Team &amp; Salaries'!$D12*CH102)*((1+'Team &amp; Salaries'!$Q12)^(ROUNDDOWN((COUNTIF($E40:CF40,"&gt;0")/12),0)))</f>
        <v>5305.7812500000009</v>
      </c>
      <c r="CI40" s="174">
        <f>('Team &amp; Salaries'!$D12*CI102)*((1+'Team &amp; Salaries'!$Q12)^(ROUNDDOWN((COUNTIF($E40:CG40,"&gt;0")/12),0)))</f>
        <v>5305.7812500000009</v>
      </c>
      <c r="CJ40" s="174">
        <f>('Team &amp; Salaries'!$D12*CJ102)*((1+'Team &amp; Salaries'!$Q12)^(ROUNDDOWN((COUNTIF($E40:CH40,"&gt;0")/12),0)))</f>
        <v>5305.7812500000009</v>
      </c>
      <c r="CK40" s="174">
        <f>('Team &amp; Salaries'!$D12*CK102)*((1+'Team &amp; Salaries'!$Q12)^(ROUNDDOWN((COUNTIF($E40:CI40,"&gt;0")/12),0)))</f>
        <v>5305.7812500000009</v>
      </c>
      <c r="CL40" s="174">
        <f>('Team &amp; Salaries'!$D12*CL102)*((1+'Team &amp; Salaries'!$Q12)^(ROUNDDOWN((COUNTIF($E40:CJ40,"&gt;0")/12),0)))</f>
        <v>5305.7812500000009</v>
      </c>
      <c r="CM40" s="174">
        <f>('Team &amp; Salaries'!$D12*CM102)*((1+'Team &amp; Salaries'!$Q12)^(ROUNDDOWN((COUNTIF($E40:CK40,"&gt;0")/12),0)))</f>
        <v>5571.0703125000009</v>
      </c>
      <c r="CN40" s="174">
        <f>('Team &amp; Salaries'!$D12*CN102)*((1+'Team &amp; Salaries'!$Q12)^(ROUNDDOWN((COUNTIF($E40:CL40,"&gt;0")/12),0)))</f>
        <v>5571.0703125000009</v>
      </c>
      <c r="CO40" s="174">
        <f>('Team &amp; Salaries'!$D12*CO102)*((1+'Team &amp; Salaries'!$Q12)^(ROUNDDOWN((COUNTIF($E40:CM40,"&gt;0")/12),0)))</f>
        <v>5571.0703125000009</v>
      </c>
      <c r="CP40" s="174">
        <f>('Team &amp; Salaries'!$D12*CP102)*((1+'Team &amp; Salaries'!$Q12)^(ROUNDDOWN((COUNTIF($E40:CN40,"&gt;0")/12),0)))</f>
        <v>5571.0703125000009</v>
      </c>
      <c r="CQ40" s="174">
        <f>('Team &amp; Salaries'!$D12*CQ102)*((1+'Team &amp; Salaries'!$Q12)^(ROUNDDOWN((COUNTIF($E40:CO40,"&gt;0")/12),0)))</f>
        <v>5571.0703125000009</v>
      </c>
      <c r="CR40" s="174">
        <f>('Team &amp; Salaries'!$D12*CR102)*((1+'Team &amp; Salaries'!$Q12)^(ROUNDDOWN((COUNTIF($E40:CP40,"&gt;0")/12),0)))</f>
        <v>5571.0703125000009</v>
      </c>
      <c r="CS40" s="174">
        <f>('Team &amp; Salaries'!$D12*CS102)*((1+'Team &amp; Salaries'!$Q12)^(ROUNDDOWN((COUNTIF($E40:CQ40,"&gt;0")/12),0)))</f>
        <v>5571.0703125000009</v>
      </c>
      <c r="CT40" s="174">
        <f>('Team &amp; Salaries'!$D12*CT102)*((1+'Team &amp; Salaries'!$Q12)^(ROUNDDOWN((COUNTIF($E40:CR40,"&gt;0")/12),0)))</f>
        <v>5571.0703125000009</v>
      </c>
      <c r="CU40" s="174">
        <f>('Team &amp; Salaries'!$D12*CU102)*((1+'Team &amp; Salaries'!$Q12)^(ROUNDDOWN((COUNTIF($E40:CS40,"&gt;0")/12),0)))</f>
        <v>5571.0703125000009</v>
      </c>
      <c r="CV40" s="174">
        <f>('Team &amp; Salaries'!$D12*CV102)*((1+'Team &amp; Salaries'!$Q12)^(ROUNDDOWN((COUNTIF($E40:CT40,"&gt;0")/12),0)))</f>
        <v>5571.0703125000009</v>
      </c>
      <c r="CW40" s="174">
        <f>('Team &amp; Salaries'!$D12*CW102)*((1+'Team &amp; Salaries'!$Q12)^(ROUNDDOWN((COUNTIF($E40:CU40,"&gt;0")/12),0)))</f>
        <v>5571.0703125000009</v>
      </c>
      <c r="CX40" s="174">
        <f>('Team &amp; Salaries'!$D12*CX102)*((1+'Team &amp; Salaries'!$Q12)^(ROUNDDOWN((COUNTIF($E40:CV40,"&gt;0")/12),0)))</f>
        <v>5571.0703125000009</v>
      </c>
      <c r="CY40" s="174">
        <f>('Team &amp; Salaries'!$D12*CY102)*((1+'Team &amp; Salaries'!$Q12)^(ROUNDDOWN((COUNTIF($E40:CW40,"&gt;0")/12),0)))</f>
        <v>5849.6238281250016</v>
      </c>
      <c r="CZ40" s="174">
        <f>('Team &amp; Salaries'!$D12*CZ102)*((1+'Team &amp; Salaries'!$Q12)^(ROUNDDOWN((COUNTIF($E40:CX40,"&gt;0")/12),0)))</f>
        <v>5849.6238281250016</v>
      </c>
      <c r="DA40" s="174">
        <f>('Team &amp; Salaries'!$D12*DA102)*((1+'Team &amp; Salaries'!$Q12)^(ROUNDDOWN((COUNTIF($E40:CY40,"&gt;0")/12),0)))</f>
        <v>5849.6238281250016</v>
      </c>
      <c r="DB40" s="174">
        <f>('Team &amp; Salaries'!$D12*DB102)*((1+'Team &amp; Salaries'!$Q12)^(ROUNDDOWN((COUNTIF($E40:CZ40,"&gt;0")/12),0)))</f>
        <v>5849.6238281250016</v>
      </c>
      <c r="DC40" s="174">
        <f>('Team &amp; Salaries'!$D12*DC102)*((1+'Team &amp; Salaries'!$Q12)^(ROUNDDOWN((COUNTIF($E40:DA40,"&gt;0")/12),0)))</f>
        <v>5849.6238281250016</v>
      </c>
      <c r="DD40" s="174">
        <f>('Team &amp; Salaries'!$D12*DD102)*((1+'Team &amp; Salaries'!$Q12)^(ROUNDDOWN((COUNTIF($E40:DB40,"&gt;0")/12),0)))</f>
        <v>5849.6238281250016</v>
      </c>
      <c r="DE40" s="174">
        <f>('Team &amp; Salaries'!$D12*DE102)*((1+'Team &amp; Salaries'!$Q12)^(ROUNDDOWN((COUNTIF($E40:DC40,"&gt;0")/12),0)))</f>
        <v>5849.6238281250016</v>
      </c>
      <c r="DF40" s="174">
        <f>('Team &amp; Salaries'!$D12*DF102)*((1+'Team &amp; Salaries'!$Q12)^(ROUNDDOWN((COUNTIF($E40:DD40,"&gt;0")/12),0)))</f>
        <v>5849.6238281250016</v>
      </c>
      <c r="DG40" s="174">
        <f>('Team &amp; Salaries'!$D12*DG102)*((1+'Team &amp; Salaries'!$Q12)^(ROUNDDOWN((COUNTIF($E40:DE40,"&gt;0")/12),0)))</f>
        <v>5849.6238281250016</v>
      </c>
      <c r="DH40" s="174">
        <f>('Team &amp; Salaries'!$D12*DH102)*((1+'Team &amp; Salaries'!$Q12)^(ROUNDDOWN((COUNTIF($E40:DF40,"&gt;0")/12),0)))</f>
        <v>5849.6238281250016</v>
      </c>
      <c r="DI40" s="174">
        <f>('Team &amp; Salaries'!$D12*DI102)*((1+'Team &amp; Salaries'!$Q12)^(ROUNDDOWN((COUNTIF($E40:DG40,"&gt;0")/12),0)))</f>
        <v>5849.6238281250016</v>
      </c>
    </row>
    <row r="41" spans="1:113" customFormat="1" ht="16">
      <c r="A41" s="114" t="str">
        <f t="shared" si="78"/>
        <v>CMO 2</v>
      </c>
      <c r="B41" s="114"/>
      <c r="C41" s="114"/>
      <c r="D41" s="114" t="str">
        <f>'Team &amp; Salaries'!B13</f>
        <v>Ops</v>
      </c>
      <c r="E41" s="361" t="str">
        <f>Settings!$C$6</f>
        <v>USD</v>
      </c>
      <c r="F41" s="174">
        <f>'Team &amp; Salaries'!$D18*F103</f>
        <v>0</v>
      </c>
      <c r="G41" s="174">
        <f>('Team &amp; Salaries'!$D13*G103)*((1+'Team &amp; Salaries'!$Q13)^(ROUNDDOWN((COUNTIF(E41:$E41,"&gt;0")/12),0)))</f>
        <v>0</v>
      </c>
      <c r="H41" s="174">
        <f>('Team &amp; Salaries'!$D13*H103)*((1+'Team &amp; Salaries'!$Q13)^(ROUNDDOWN((COUNTIF($E41:F41,"&gt;0")/12),0)))</f>
        <v>0</v>
      </c>
      <c r="I41" s="174">
        <f>('Team &amp; Salaries'!$D13*I103)*((1+'Team &amp; Salaries'!$Q13)^(ROUNDDOWN((COUNTIF($E41:G41,"&gt;0")/12),0)))</f>
        <v>0</v>
      </c>
      <c r="J41" s="174">
        <f>('Team &amp; Salaries'!$D13*J103)*((1+'Team &amp; Salaries'!$Q13)^(ROUNDDOWN((COUNTIF($E41:H41,"&gt;0")/12),0)))</f>
        <v>0</v>
      </c>
      <c r="K41" s="174">
        <f>('Team &amp; Salaries'!$D13*K103)*((1+'Team &amp; Salaries'!$Q13)^(ROUNDDOWN((COUNTIF($E41:I41,"&gt;0")/12),0)))</f>
        <v>0</v>
      </c>
      <c r="L41" s="174">
        <f>('Team &amp; Salaries'!$D13*L103)*((1+'Team &amp; Salaries'!$Q13)^(ROUNDDOWN((COUNTIF($E41:J41,"&gt;0")/12),0)))</f>
        <v>0</v>
      </c>
      <c r="M41" s="174">
        <f>('Team &amp; Salaries'!$D13*M103)*((1+'Team &amp; Salaries'!$Q13)^(ROUNDDOWN((COUNTIF($E41:K41,"&gt;0")/12),0)))</f>
        <v>0</v>
      </c>
      <c r="N41" s="174">
        <f>('Team &amp; Salaries'!$D13*N103)*((1+'Team &amp; Salaries'!$Q13)^(ROUNDDOWN((COUNTIF($E41:L41,"&gt;0")/12),0)))</f>
        <v>0</v>
      </c>
      <c r="O41" s="174">
        <f>('Team &amp; Salaries'!$D13*O103)*((1+'Team &amp; Salaries'!$Q13)^(ROUNDDOWN((COUNTIF($E41:M41,"&gt;0")/12),0)))</f>
        <v>0</v>
      </c>
      <c r="P41" s="174">
        <f>('Team &amp; Salaries'!$D13*P103)*((1+'Team &amp; Salaries'!$Q13)^(ROUNDDOWN((COUNTIF($E41:N41,"&gt;0")/12),0)))</f>
        <v>0</v>
      </c>
      <c r="Q41" s="174">
        <f>('Team &amp; Salaries'!$D13*Q103)*((1+'Team &amp; Salaries'!$Q13)^(ROUNDDOWN((COUNTIF($E41:O41,"&gt;0")/12),0)))</f>
        <v>0</v>
      </c>
      <c r="R41" s="174">
        <f>('Team &amp; Salaries'!$D13*R103)*((1+'Team &amp; Salaries'!$Q13)^(ROUNDDOWN((COUNTIF($E41:P41,"&gt;0")/12),0)))</f>
        <v>0</v>
      </c>
      <c r="S41" s="174">
        <f>('Team &amp; Salaries'!$D13*S103)*((1+'Team &amp; Salaries'!$Q13)^(ROUNDDOWN((COUNTIF($E41:Q41,"&gt;0")/12),0)))</f>
        <v>0</v>
      </c>
      <c r="T41" s="174">
        <f>('Team &amp; Salaries'!$D13*T103)*((1+'Team &amp; Salaries'!$Q13)^(ROUNDDOWN((COUNTIF($E41:R41,"&gt;0")/12),0)))</f>
        <v>0</v>
      </c>
      <c r="U41" s="174">
        <f>('Team &amp; Salaries'!$D13*U103)*((1+'Team &amp; Salaries'!$Q13)^(ROUNDDOWN((COUNTIF($E41:S41,"&gt;0")/12),0)))</f>
        <v>0</v>
      </c>
      <c r="V41" s="174">
        <f>('Team &amp; Salaries'!$D13*V103)*((1+'Team &amp; Salaries'!$Q13)^(ROUNDDOWN((COUNTIF($E41:T41,"&gt;0")/12),0)))</f>
        <v>0</v>
      </c>
      <c r="W41" s="174">
        <f>('Team &amp; Salaries'!$D13*W103)*((1+'Team &amp; Salaries'!$Q13)^(ROUNDDOWN((COUNTIF($E41:U41,"&gt;0")/12),0)))</f>
        <v>0</v>
      </c>
      <c r="X41" s="174">
        <f>('Team &amp; Salaries'!$D13*X103)*((1+'Team &amp; Salaries'!$Q13)^(ROUNDDOWN((COUNTIF($E41:V41,"&gt;0")/12),0)))</f>
        <v>0</v>
      </c>
      <c r="Y41" s="174">
        <f>('Team &amp; Salaries'!$D13*Y103)*((1+'Team &amp; Salaries'!$Q13)^(ROUNDDOWN((COUNTIF($E41:W41,"&gt;0")/12),0)))</f>
        <v>0</v>
      </c>
      <c r="Z41" s="174">
        <f>('Team &amp; Salaries'!$D13*Z103)*((1+'Team &amp; Salaries'!$Q13)^(ROUNDDOWN((COUNTIF($E41:X41,"&gt;0")/12),0)))</f>
        <v>0</v>
      </c>
      <c r="AA41" s="174">
        <f>('Team &amp; Salaries'!$D13*AA103)*((1+'Team &amp; Salaries'!$Q13)^(ROUNDDOWN((COUNTIF($E41:Y41,"&gt;0")/12),0)))</f>
        <v>0</v>
      </c>
      <c r="AB41" s="174">
        <f>('Team &amp; Salaries'!$D13*AB103)*((1+'Team &amp; Salaries'!$Q13)^(ROUNDDOWN((COUNTIF($E41:Z41,"&gt;0")/12),0)))</f>
        <v>0</v>
      </c>
      <c r="AC41" s="174">
        <f>('Team &amp; Salaries'!$D13*AC103)*((1+'Team &amp; Salaries'!$Q13)^(ROUNDDOWN((COUNTIF($E41:AA41,"&gt;0")/12),0)))</f>
        <v>0</v>
      </c>
      <c r="AD41" s="174">
        <f>('Team &amp; Salaries'!$D13*AD103)*((1+'Team &amp; Salaries'!$Q13)^(ROUNDDOWN((COUNTIF($E41:AB41,"&gt;0")/12),0)))</f>
        <v>0</v>
      </c>
      <c r="AE41" s="174">
        <f>('Team &amp; Salaries'!$D13*AE103)*((1+'Team &amp; Salaries'!$Q13)^(ROUNDDOWN((COUNTIF($E41:AC41,"&gt;0")/12),0)))</f>
        <v>0</v>
      </c>
      <c r="AF41" s="174">
        <f>('Team &amp; Salaries'!$D13*AF103)*((1+'Team &amp; Salaries'!$Q13)^(ROUNDDOWN((COUNTIF($E41:AD41,"&gt;0")/12),0)))</f>
        <v>0</v>
      </c>
      <c r="AG41" s="174">
        <f>('Team &amp; Salaries'!$D13*AG103)*((1+'Team &amp; Salaries'!$Q13)^(ROUNDDOWN((COUNTIF($E41:AE41,"&gt;0")/12),0)))</f>
        <v>0</v>
      </c>
      <c r="AH41" s="174">
        <f>('Team &amp; Salaries'!$D13*AH103)*((1+'Team &amp; Salaries'!$Q13)^(ROUNDDOWN((COUNTIF($E41:AF41,"&gt;0")/12),0)))</f>
        <v>0</v>
      </c>
      <c r="AI41" s="174">
        <f>('Team &amp; Salaries'!$D13*AI103)*((1+'Team &amp; Salaries'!$Q13)^(ROUNDDOWN((COUNTIF($E41:AG41,"&gt;0")/12),0)))</f>
        <v>0</v>
      </c>
      <c r="AJ41" s="174">
        <f>('Team &amp; Salaries'!$D13*AJ103)*((1+'Team &amp; Salaries'!$Q13)^(ROUNDDOWN((COUNTIF($E41:AH41,"&gt;0")/12),0)))</f>
        <v>0</v>
      </c>
      <c r="AK41" s="174">
        <f>('Team &amp; Salaries'!$D13*AK103)*((1+'Team &amp; Salaries'!$Q13)^(ROUNDDOWN((COUNTIF($E41:AI41,"&gt;0")/12),0)))</f>
        <v>0</v>
      </c>
      <c r="AL41" s="174">
        <f>('Team &amp; Salaries'!$D13*AL103)*((1+'Team &amp; Salaries'!$Q13)^(ROUNDDOWN((COUNTIF($E41:AJ41,"&gt;0")/12),0)))</f>
        <v>0</v>
      </c>
      <c r="AM41" s="174">
        <f>('Team &amp; Salaries'!$D13*AM103)*((1+'Team &amp; Salaries'!$Q13)^(ROUNDDOWN((COUNTIF($E41:AK41,"&gt;0")/12),0)))</f>
        <v>0</v>
      </c>
      <c r="AN41" s="174">
        <f>('Team &amp; Salaries'!$D13*AN103)*((1+'Team &amp; Salaries'!$Q13)^(ROUNDDOWN((COUNTIF($E41:AL41,"&gt;0")/12),0)))</f>
        <v>0</v>
      </c>
      <c r="AO41" s="174">
        <f>('Team &amp; Salaries'!$D13*AO103)*((1+'Team &amp; Salaries'!$Q13)^(ROUNDDOWN((COUNTIF($E41:AM41,"&gt;0")/12),0)))</f>
        <v>0</v>
      </c>
      <c r="AP41" s="174">
        <f>('Team &amp; Salaries'!$D13*AP103)*((1+'Team &amp; Salaries'!$Q13)^(ROUNDDOWN((COUNTIF($E41:AN41,"&gt;0")/12),0)))</f>
        <v>4583.3333333333339</v>
      </c>
      <c r="AQ41" s="174">
        <f>('Team &amp; Salaries'!$D13*AQ103)*((1+'Team &amp; Salaries'!$Q13)^(ROUNDDOWN((COUNTIF($E41:AO41,"&gt;0")/12),0)))</f>
        <v>4583.3333333333339</v>
      </c>
      <c r="AR41" s="174">
        <f>('Team &amp; Salaries'!$D13*AR103)*((1+'Team &amp; Salaries'!$Q13)^(ROUNDDOWN((COUNTIF($E41:AP41,"&gt;0")/12),0)))</f>
        <v>4583.3333333333339</v>
      </c>
      <c r="AS41" s="174">
        <f>('Team &amp; Salaries'!$D13*AS103)*((1+'Team &amp; Salaries'!$Q13)^(ROUNDDOWN((COUNTIF($E41:AQ41,"&gt;0")/12),0)))</f>
        <v>4583.3333333333339</v>
      </c>
      <c r="AT41" s="174">
        <f>('Team &amp; Salaries'!$D13*AT103)*((1+'Team &amp; Salaries'!$Q13)^(ROUNDDOWN((COUNTIF($E41:AR41,"&gt;0")/12),0)))</f>
        <v>4583.3333333333339</v>
      </c>
      <c r="AU41" s="174">
        <f>('Team &amp; Salaries'!$D13*AU103)*((1+'Team &amp; Salaries'!$Q13)^(ROUNDDOWN((COUNTIF($E41:AS41,"&gt;0")/12),0)))</f>
        <v>4583.3333333333339</v>
      </c>
      <c r="AV41" s="174">
        <f>('Team &amp; Salaries'!$D13*AV103)*((1+'Team &amp; Salaries'!$Q13)^(ROUNDDOWN((COUNTIF($E41:AT41,"&gt;0")/12),0)))</f>
        <v>4583.3333333333339</v>
      </c>
      <c r="AW41" s="174">
        <f>('Team &amp; Salaries'!$D13*AW103)*((1+'Team &amp; Salaries'!$Q13)^(ROUNDDOWN((COUNTIF($E41:AU41,"&gt;0")/12),0)))</f>
        <v>4583.3333333333339</v>
      </c>
      <c r="AX41" s="174">
        <f>('Team &amp; Salaries'!$D13*AX103)*((1+'Team &amp; Salaries'!$Q13)^(ROUNDDOWN((COUNTIF($E41:AV41,"&gt;0")/12),0)))</f>
        <v>4583.3333333333339</v>
      </c>
      <c r="AY41" s="174">
        <f>('Team &amp; Salaries'!$D13*AY103)*((1+'Team &amp; Salaries'!$Q13)^(ROUNDDOWN((COUNTIF($E41:AW41,"&gt;0")/12),0)))</f>
        <v>4583.3333333333339</v>
      </c>
      <c r="AZ41" s="174">
        <f>('Team &amp; Salaries'!$D13*AZ103)*((1+'Team &amp; Salaries'!$Q13)^(ROUNDDOWN((COUNTIF($E41:AX41,"&gt;0")/12),0)))</f>
        <v>4583.3333333333339</v>
      </c>
      <c r="BA41" s="174">
        <f>('Team &amp; Salaries'!$D13*BA103)*((1+'Team &amp; Salaries'!$Q13)^(ROUNDDOWN((COUNTIF($E41:AY41,"&gt;0")/12),0)))</f>
        <v>4583.3333333333339</v>
      </c>
      <c r="BB41" s="174">
        <f>('Team &amp; Salaries'!$D13*BB103)*((1+'Team &amp; Salaries'!$Q13)^(ROUNDDOWN((COUNTIF($E41:AZ41,"&gt;0")/12),0)))</f>
        <v>4583.3333333333339</v>
      </c>
      <c r="BC41" s="174">
        <f>('Team &amp; Salaries'!$D13*BC103)*((1+'Team &amp; Salaries'!$Q13)^(ROUNDDOWN((COUNTIF($E41:BA41,"&gt;0")/12),0)))</f>
        <v>4812.5000000000009</v>
      </c>
      <c r="BD41" s="174">
        <f>('Team &amp; Salaries'!$D13*BD103)*((1+'Team &amp; Salaries'!$Q13)^(ROUNDDOWN((COUNTIF($E41:BB41,"&gt;0")/12),0)))</f>
        <v>4812.5000000000009</v>
      </c>
      <c r="BE41" s="174">
        <f>('Team &amp; Salaries'!$D13*BE103)*((1+'Team &amp; Salaries'!$Q13)^(ROUNDDOWN((COUNTIF($E41:BC41,"&gt;0")/12),0)))</f>
        <v>4812.5000000000009</v>
      </c>
      <c r="BF41" s="174">
        <f>('Team &amp; Salaries'!$D13*BF103)*((1+'Team &amp; Salaries'!$Q13)^(ROUNDDOWN((COUNTIF($E41:BD41,"&gt;0")/12),0)))</f>
        <v>4812.5000000000009</v>
      </c>
      <c r="BG41" s="174">
        <f>('Team &amp; Salaries'!$D13*BG103)*((1+'Team &amp; Salaries'!$Q13)^(ROUNDDOWN((COUNTIF($E41:BE41,"&gt;0")/12),0)))</f>
        <v>4812.5000000000009</v>
      </c>
      <c r="BH41" s="174">
        <f>('Team &amp; Salaries'!$D13*BH103)*((1+'Team &amp; Salaries'!$Q13)^(ROUNDDOWN((COUNTIF($E41:BF41,"&gt;0")/12),0)))</f>
        <v>4812.5000000000009</v>
      </c>
      <c r="BI41" s="174">
        <f>('Team &amp; Salaries'!$D13*BI103)*((1+'Team &amp; Salaries'!$Q13)^(ROUNDDOWN((COUNTIF($E41:BG41,"&gt;0")/12),0)))</f>
        <v>4812.5000000000009</v>
      </c>
      <c r="BJ41" s="174">
        <f>('Team &amp; Salaries'!$D13*BJ103)*((1+'Team &amp; Salaries'!$Q13)^(ROUNDDOWN((COUNTIF($E41:BH41,"&gt;0")/12),0)))</f>
        <v>4812.5000000000009</v>
      </c>
      <c r="BK41" s="174">
        <f>('Team &amp; Salaries'!$D13*BK103)*((1+'Team &amp; Salaries'!$Q13)^(ROUNDDOWN((COUNTIF($E41:BI41,"&gt;0")/12),0)))</f>
        <v>4812.5000000000009</v>
      </c>
      <c r="BL41" s="174">
        <f>('Team &amp; Salaries'!$D13*BL103)*((1+'Team &amp; Salaries'!$Q13)^(ROUNDDOWN((COUNTIF($E41:BJ41,"&gt;0")/12),0)))</f>
        <v>4812.5000000000009</v>
      </c>
      <c r="BM41" s="174">
        <f>('Team &amp; Salaries'!$D13*BM103)*((1+'Team &amp; Salaries'!$Q13)^(ROUNDDOWN((COUNTIF($E41:BK41,"&gt;0")/12),0)))</f>
        <v>4812.5000000000009</v>
      </c>
      <c r="BN41" s="174">
        <f>('Team &amp; Salaries'!$D13*BN103)*((1+'Team &amp; Salaries'!$Q13)^(ROUNDDOWN((COUNTIF($E41:BL41,"&gt;0")/12),0)))</f>
        <v>4812.5000000000009</v>
      </c>
      <c r="BO41" s="174">
        <f>('Team &amp; Salaries'!$D13*BO103)*((1+'Team &amp; Salaries'!$Q13)^(ROUNDDOWN((COUNTIF($E41:BM41,"&gt;0")/12),0)))</f>
        <v>5053.1250000000009</v>
      </c>
      <c r="BP41" s="174">
        <f>('Team &amp; Salaries'!$D13*BP103)*((1+'Team &amp; Salaries'!$Q13)^(ROUNDDOWN((COUNTIF($E41:BN41,"&gt;0")/12),0)))</f>
        <v>5053.1250000000009</v>
      </c>
      <c r="BQ41" s="174">
        <f>('Team &amp; Salaries'!$D13*BQ103)*((1+'Team &amp; Salaries'!$Q13)^(ROUNDDOWN((COUNTIF($E41:BO41,"&gt;0")/12),0)))</f>
        <v>5053.1250000000009</v>
      </c>
      <c r="BR41" s="174">
        <f>('Team &amp; Salaries'!$D13*BR103)*((1+'Team &amp; Salaries'!$Q13)^(ROUNDDOWN((COUNTIF($E41:BP41,"&gt;0")/12),0)))</f>
        <v>5053.1250000000009</v>
      </c>
      <c r="BS41" s="174">
        <f>('Team &amp; Salaries'!$D13*BS103)*((1+'Team &amp; Salaries'!$Q13)^(ROUNDDOWN((COUNTIF($E41:BQ41,"&gt;0")/12),0)))</f>
        <v>5053.1250000000009</v>
      </c>
      <c r="BT41" s="174">
        <f>('Team &amp; Salaries'!$D13*BT103)*((1+'Team &amp; Salaries'!$Q13)^(ROUNDDOWN((COUNTIF($E41:BR41,"&gt;0")/12),0)))</f>
        <v>5053.1250000000009</v>
      </c>
      <c r="BU41" s="174">
        <f>('Team &amp; Salaries'!$D13*BU103)*((1+'Team &amp; Salaries'!$Q13)^(ROUNDDOWN((COUNTIF($E41:BS41,"&gt;0")/12),0)))</f>
        <v>5053.1250000000009</v>
      </c>
      <c r="BV41" s="174">
        <f>('Team &amp; Salaries'!$D13*BV103)*((1+'Team &amp; Salaries'!$Q13)^(ROUNDDOWN((COUNTIF($E41:BT41,"&gt;0")/12),0)))</f>
        <v>5053.1250000000009</v>
      </c>
      <c r="BW41" s="174">
        <f>('Team &amp; Salaries'!$D13*BW103)*((1+'Team &amp; Salaries'!$Q13)^(ROUNDDOWN((COUNTIF($E41:BU41,"&gt;0")/12),0)))</f>
        <v>5053.1250000000009</v>
      </c>
      <c r="BX41" s="174">
        <f>('Team &amp; Salaries'!$D13*BX103)*((1+'Team &amp; Salaries'!$Q13)^(ROUNDDOWN((COUNTIF($E41:BV41,"&gt;0")/12),0)))</f>
        <v>5053.1250000000009</v>
      </c>
      <c r="BY41" s="174">
        <f>('Team &amp; Salaries'!$D13*BY103)*((1+'Team &amp; Salaries'!$Q13)^(ROUNDDOWN((COUNTIF($E41:BW41,"&gt;0")/12),0)))</f>
        <v>5053.1250000000009</v>
      </c>
      <c r="BZ41" s="174">
        <f>('Team &amp; Salaries'!$D13*BZ103)*((1+'Team &amp; Salaries'!$Q13)^(ROUNDDOWN((COUNTIF($E41:BX41,"&gt;0")/12),0)))</f>
        <v>5053.1250000000009</v>
      </c>
      <c r="CA41" s="174">
        <f>('Team &amp; Salaries'!$D13*CA103)*((1+'Team &amp; Salaries'!$Q13)^(ROUNDDOWN((COUNTIF($E41:BY41,"&gt;0")/12),0)))</f>
        <v>5305.7812500000009</v>
      </c>
      <c r="CB41" s="174">
        <f>('Team &amp; Salaries'!$D13*CB103)*((1+'Team &amp; Salaries'!$Q13)^(ROUNDDOWN((COUNTIF($E41:BZ41,"&gt;0")/12),0)))</f>
        <v>5305.7812500000009</v>
      </c>
      <c r="CC41" s="174">
        <f>('Team &amp; Salaries'!$D13*CC103)*((1+'Team &amp; Salaries'!$Q13)^(ROUNDDOWN((COUNTIF($E41:CA41,"&gt;0")/12),0)))</f>
        <v>5305.7812500000009</v>
      </c>
      <c r="CD41" s="174">
        <f>('Team &amp; Salaries'!$D13*CD103)*((1+'Team &amp; Salaries'!$Q13)^(ROUNDDOWN((COUNTIF($E41:CB41,"&gt;0")/12),0)))</f>
        <v>5305.7812500000009</v>
      </c>
      <c r="CE41" s="174">
        <f>('Team &amp; Salaries'!$D13*CE103)*((1+'Team &amp; Salaries'!$Q13)^(ROUNDDOWN((COUNTIF($E41:CC41,"&gt;0")/12),0)))</f>
        <v>5305.7812500000009</v>
      </c>
      <c r="CF41" s="174">
        <f>('Team &amp; Salaries'!$D13*CF103)*((1+'Team &amp; Salaries'!$Q13)^(ROUNDDOWN((COUNTIF($E41:CD41,"&gt;0")/12),0)))</f>
        <v>5305.7812500000009</v>
      </c>
      <c r="CG41" s="174">
        <f>('Team &amp; Salaries'!$D13*CG103)*((1+'Team &amp; Salaries'!$Q13)^(ROUNDDOWN((COUNTIF($E41:CE41,"&gt;0")/12),0)))</f>
        <v>5305.7812500000009</v>
      </c>
      <c r="CH41" s="174">
        <f>('Team &amp; Salaries'!$D13*CH103)*((1+'Team &amp; Salaries'!$Q13)^(ROUNDDOWN((COUNTIF($E41:CF41,"&gt;0")/12),0)))</f>
        <v>5305.7812500000009</v>
      </c>
      <c r="CI41" s="174">
        <f>('Team &amp; Salaries'!$D13*CI103)*((1+'Team &amp; Salaries'!$Q13)^(ROUNDDOWN((COUNTIF($E41:CG41,"&gt;0")/12),0)))</f>
        <v>5305.7812500000009</v>
      </c>
      <c r="CJ41" s="174">
        <f>('Team &amp; Salaries'!$D13*CJ103)*((1+'Team &amp; Salaries'!$Q13)^(ROUNDDOWN((COUNTIF($E41:CH41,"&gt;0")/12),0)))</f>
        <v>5305.7812500000009</v>
      </c>
      <c r="CK41" s="174">
        <f>('Team &amp; Salaries'!$D13*CK103)*((1+'Team &amp; Salaries'!$Q13)^(ROUNDDOWN((COUNTIF($E41:CI41,"&gt;0")/12),0)))</f>
        <v>5305.7812500000009</v>
      </c>
      <c r="CL41" s="174">
        <f>('Team &amp; Salaries'!$D13*CL103)*((1+'Team &amp; Salaries'!$Q13)^(ROUNDDOWN((COUNTIF($E41:CJ41,"&gt;0")/12),0)))</f>
        <v>5305.7812500000009</v>
      </c>
      <c r="CM41" s="174">
        <f>('Team &amp; Salaries'!$D13*CM103)*((1+'Team &amp; Salaries'!$Q13)^(ROUNDDOWN((COUNTIF($E41:CK41,"&gt;0")/12),0)))</f>
        <v>5571.0703125000009</v>
      </c>
      <c r="CN41" s="174">
        <f>('Team &amp; Salaries'!$D13*CN103)*((1+'Team &amp; Salaries'!$Q13)^(ROUNDDOWN((COUNTIF($E41:CL41,"&gt;0")/12),0)))</f>
        <v>5571.0703125000009</v>
      </c>
      <c r="CO41" s="174">
        <f>('Team &amp; Salaries'!$D13*CO103)*((1+'Team &amp; Salaries'!$Q13)^(ROUNDDOWN((COUNTIF($E41:CM41,"&gt;0")/12),0)))</f>
        <v>5571.0703125000009</v>
      </c>
      <c r="CP41" s="174">
        <f>('Team &amp; Salaries'!$D13*CP103)*((1+'Team &amp; Salaries'!$Q13)^(ROUNDDOWN((COUNTIF($E41:CN41,"&gt;0")/12),0)))</f>
        <v>5571.0703125000009</v>
      </c>
      <c r="CQ41" s="174">
        <f>('Team &amp; Salaries'!$D13*CQ103)*((1+'Team &amp; Salaries'!$Q13)^(ROUNDDOWN((COUNTIF($E41:CO41,"&gt;0")/12),0)))</f>
        <v>5571.0703125000009</v>
      </c>
      <c r="CR41" s="174">
        <f>('Team &amp; Salaries'!$D13*CR103)*((1+'Team &amp; Salaries'!$Q13)^(ROUNDDOWN((COUNTIF($E41:CP41,"&gt;0")/12),0)))</f>
        <v>5571.0703125000009</v>
      </c>
      <c r="CS41" s="174">
        <f>('Team &amp; Salaries'!$D13*CS103)*((1+'Team &amp; Salaries'!$Q13)^(ROUNDDOWN((COUNTIF($E41:CQ41,"&gt;0")/12),0)))</f>
        <v>5571.0703125000009</v>
      </c>
      <c r="CT41" s="174">
        <f>('Team &amp; Salaries'!$D13*CT103)*((1+'Team &amp; Salaries'!$Q13)^(ROUNDDOWN((COUNTIF($E41:CR41,"&gt;0")/12),0)))</f>
        <v>5571.0703125000009</v>
      </c>
      <c r="CU41" s="174">
        <f>('Team &amp; Salaries'!$D13*CU103)*((1+'Team &amp; Salaries'!$Q13)^(ROUNDDOWN((COUNTIF($E41:CS41,"&gt;0")/12),0)))</f>
        <v>5571.0703125000009</v>
      </c>
      <c r="CV41" s="174">
        <f>('Team &amp; Salaries'!$D13*CV103)*((1+'Team &amp; Salaries'!$Q13)^(ROUNDDOWN((COUNTIF($E41:CT41,"&gt;0")/12),0)))</f>
        <v>5571.0703125000009</v>
      </c>
      <c r="CW41" s="174">
        <f>('Team &amp; Salaries'!$D13*CW103)*((1+'Team &amp; Salaries'!$Q13)^(ROUNDDOWN((COUNTIF($E41:CU41,"&gt;0")/12),0)))</f>
        <v>5571.0703125000009</v>
      </c>
      <c r="CX41" s="174">
        <f>('Team &amp; Salaries'!$D13*CX103)*((1+'Team &amp; Salaries'!$Q13)^(ROUNDDOWN((COUNTIF($E41:CV41,"&gt;0")/12),0)))</f>
        <v>5571.0703125000009</v>
      </c>
      <c r="CY41" s="174">
        <f>('Team &amp; Salaries'!$D13*CY103)*((1+'Team &amp; Salaries'!$Q13)^(ROUNDDOWN((COUNTIF($E41:CW41,"&gt;0")/12),0)))</f>
        <v>5849.6238281250016</v>
      </c>
      <c r="CZ41" s="174">
        <f>('Team &amp; Salaries'!$D13*CZ103)*((1+'Team &amp; Salaries'!$Q13)^(ROUNDDOWN((COUNTIF($E41:CX41,"&gt;0")/12),0)))</f>
        <v>5849.6238281250016</v>
      </c>
      <c r="DA41" s="174">
        <f>('Team &amp; Salaries'!$D13*DA103)*((1+'Team &amp; Salaries'!$Q13)^(ROUNDDOWN((COUNTIF($E41:CY41,"&gt;0")/12),0)))</f>
        <v>5849.6238281250016</v>
      </c>
      <c r="DB41" s="174">
        <f>('Team &amp; Salaries'!$D13*DB103)*((1+'Team &amp; Salaries'!$Q13)^(ROUNDDOWN((COUNTIF($E41:CZ41,"&gt;0")/12),0)))</f>
        <v>5849.6238281250016</v>
      </c>
      <c r="DC41" s="174">
        <f>('Team &amp; Salaries'!$D13*DC103)*((1+'Team &amp; Salaries'!$Q13)^(ROUNDDOWN((COUNTIF($E41:DA41,"&gt;0")/12),0)))</f>
        <v>5849.6238281250016</v>
      </c>
      <c r="DD41" s="174">
        <f>('Team &amp; Salaries'!$D13*DD103)*((1+'Team &amp; Salaries'!$Q13)^(ROUNDDOWN((COUNTIF($E41:DB41,"&gt;0")/12),0)))</f>
        <v>5849.6238281250016</v>
      </c>
      <c r="DE41" s="174">
        <f>('Team &amp; Salaries'!$D13*DE103)*((1+'Team &amp; Salaries'!$Q13)^(ROUNDDOWN((COUNTIF($E41:DC41,"&gt;0")/12),0)))</f>
        <v>5849.6238281250016</v>
      </c>
      <c r="DF41" s="174">
        <f>('Team &amp; Salaries'!$D13*DF103)*((1+'Team &amp; Salaries'!$Q13)^(ROUNDDOWN((COUNTIF($E41:DD41,"&gt;0")/12),0)))</f>
        <v>5849.6238281250016</v>
      </c>
      <c r="DG41" s="174">
        <f>('Team &amp; Salaries'!$D13*DG103)*((1+'Team &amp; Salaries'!$Q13)^(ROUNDDOWN((COUNTIF($E41:DE41,"&gt;0")/12),0)))</f>
        <v>5849.6238281250016</v>
      </c>
      <c r="DH41" s="174">
        <f>('Team &amp; Salaries'!$D13*DH103)*((1+'Team &amp; Salaries'!$Q13)^(ROUNDDOWN((COUNTIF($E41:DF41,"&gt;0")/12),0)))</f>
        <v>5849.6238281250016</v>
      </c>
      <c r="DI41" s="174">
        <f>('Team &amp; Salaries'!$D13*DI103)*((1+'Team &amp; Salaries'!$Q13)^(ROUNDDOWN((COUNTIF($E41:DG41,"&gt;0")/12),0)))</f>
        <v>5849.6238281250016</v>
      </c>
    </row>
    <row r="42" spans="1:113" customFormat="1" ht="16">
      <c r="A42" s="114"/>
      <c r="B42" s="114"/>
      <c r="C42" s="114"/>
      <c r="D42" s="285"/>
      <c r="E42" s="361"/>
      <c r="F42" s="174"/>
      <c r="G42" s="174"/>
      <c r="H42" s="174"/>
      <c r="I42" s="174"/>
      <c r="J42" s="174"/>
      <c r="K42" s="174"/>
      <c r="L42" s="174"/>
      <c r="M42" s="174"/>
      <c r="N42" s="174"/>
      <c r="O42" s="174"/>
      <c r="P42" s="174"/>
      <c r="Q42" s="611"/>
      <c r="R42" s="174"/>
      <c r="S42" s="174"/>
      <c r="T42" s="174"/>
      <c r="U42" s="174"/>
      <c r="V42" s="174"/>
      <c r="W42" s="174"/>
      <c r="X42" s="174"/>
      <c r="Y42" s="174"/>
      <c r="Z42" s="174"/>
      <c r="AA42" s="174"/>
      <c r="AB42" s="174"/>
      <c r="AC42" s="365"/>
      <c r="AD42" s="174"/>
      <c r="AE42" s="174"/>
      <c r="AF42" s="174"/>
      <c r="AG42" s="174"/>
      <c r="AH42" s="174"/>
      <c r="AI42" s="174"/>
      <c r="AJ42" s="174"/>
      <c r="AK42" s="174"/>
      <c r="AL42" s="174"/>
      <c r="AM42" s="174"/>
      <c r="AN42" s="174"/>
      <c r="AO42" s="365"/>
      <c r="AP42" s="174"/>
      <c r="AQ42" s="174"/>
      <c r="AR42" s="174"/>
      <c r="AS42" s="174"/>
      <c r="AT42" s="174"/>
      <c r="AU42" s="174"/>
      <c r="AV42" s="174"/>
      <c r="AW42" s="174"/>
      <c r="AX42" s="174"/>
      <c r="AY42" s="174"/>
      <c r="AZ42" s="174"/>
      <c r="BA42" s="365"/>
      <c r="BB42" s="174"/>
      <c r="BC42" s="174"/>
      <c r="BD42" s="174"/>
      <c r="BE42" s="174"/>
      <c r="BF42" s="174"/>
      <c r="BG42" s="174"/>
      <c r="BH42" s="174"/>
      <c r="BI42" s="174"/>
      <c r="BJ42" s="174"/>
      <c r="BK42" s="174"/>
      <c r="BL42" s="174"/>
      <c r="BM42" s="365"/>
      <c r="BN42" s="174"/>
      <c r="BO42" s="174"/>
      <c r="BP42" s="174"/>
      <c r="BQ42" s="174"/>
      <c r="BR42" s="174"/>
      <c r="BS42" s="174"/>
      <c r="BT42" s="174"/>
      <c r="BU42" s="174"/>
      <c r="BV42" s="174"/>
      <c r="BW42" s="174"/>
      <c r="BX42" s="174"/>
      <c r="BY42" s="365"/>
      <c r="BZ42" s="174"/>
      <c r="CA42" s="174"/>
      <c r="CB42" s="174"/>
      <c r="CC42" s="174"/>
      <c r="CD42" s="174"/>
      <c r="CE42" s="174"/>
      <c r="CF42" s="174"/>
      <c r="CG42" s="174"/>
      <c r="CH42" s="174"/>
      <c r="CI42" s="174"/>
      <c r="CJ42" s="174"/>
      <c r="CK42" s="174"/>
      <c r="CL42" s="174"/>
      <c r="CM42" s="174"/>
      <c r="CN42" s="174"/>
      <c r="CO42" s="174"/>
      <c r="CP42" s="174"/>
      <c r="CQ42" s="174"/>
      <c r="CR42" s="174"/>
      <c r="CS42" s="174"/>
      <c r="CT42" s="174"/>
      <c r="CU42" s="174"/>
      <c r="CV42" s="174"/>
      <c r="CW42" s="174"/>
      <c r="CX42" s="174"/>
      <c r="CY42" s="174"/>
      <c r="CZ42" s="174"/>
      <c r="DA42" s="174"/>
      <c r="DB42" s="174"/>
      <c r="DC42" s="174"/>
      <c r="DD42" s="174"/>
      <c r="DE42" s="174"/>
      <c r="DF42" s="174"/>
      <c r="DG42" s="174"/>
      <c r="DH42" s="174"/>
      <c r="DI42" s="174"/>
    </row>
    <row r="43" spans="1:113" customFormat="1" ht="16">
      <c r="A43" s="114"/>
      <c r="B43" s="114"/>
      <c r="C43" s="114"/>
      <c r="D43" s="1201"/>
      <c r="E43" s="1202"/>
      <c r="F43" s="174"/>
      <c r="G43" s="174"/>
      <c r="H43" s="174"/>
      <c r="I43" s="174"/>
      <c r="J43" s="174"/>
      <c r="K43" s="174"/>
      <c r="L43" s="174"/>
      <c r="M43" s="174"/>
      <c r="N43" s="174"/>
      <c r="O43" s="174"/>
      <c r="P43" s="174"/>
      <c r="Q43" s="611"/>
      <c r="R43" s="174"/>
      <c r="S43" s="174"/>
      <c r="T43" s="174"/>
      <c r="U43" s="174"/>
      <c r="V43" s="174"/>
      <c r="W43" s="174"/>
      <c r="X43" s="174"/>
      <c r="Y43" s="174"/>
      <c r="Z43" s="174"/>
      <c r="AA43" s="174"/>
      <c r="AB43" s="174"/>
      <c r="AC43" s="365"/>
      <c r="AD43" s="174"/>
      <c r="AE43" s="174"/>
      <c r="AF43" s="174"/>
      <c r="AG43" s="174"/>
      <c r="AH43" s="174"/>
      <c r="AI43" s="174"/>
      <c r="AJ43" s="174"/>
      <c r="AK43" s="174"/>
      <c r="AL43" s="174"/>
      <c r="AM43" s="174"/>
      <c r="AN43" s="174"/>
      <c r="AO43" s="365"/>
      <c r="AP43" s="174"/>
      <c r="AQ43" s="174"/>
      <c r="AR43" s="174"/>
      <c r="AS43" s="174"/>
      <c r="AT43" s="174"/>
      <c r="AU43" s="174"/>
      <c r="AV43" s="174"/>
      <c r="AW43" s="174"/>
      <c r="AX43" s="174"/>
      <c r="AY43" s="174"/>
      <c r="AZ43" s="174"/>
      <c r="BA43" s="365"/>
      <c r="BB43" s="174"/>
      <c r="BC43" s="174"/>
      <c r="BD43" s="174"/>
      <c r="BE43" s="174"/>
      <c r="BF43" s="174"/>
      <c r="BG43" s="174"/>
      <c r="BH43" s="174"/>
      <c r="BI43" s="174"/>
      <c r="BJ43" s="174"/>
      <c r="BK43" s="174"/>
      <c r="BL43" s="174"/>
      <c r="BM43" s="365"/>
      <c r="BN43" s="174"/>
      <c r="BO43" s="174"/>
      <c r="BP43" s="174"/>
      <c r="BQ43" s="174"/>
      <c r="BR43" s="174"/>
      <c r="BS43" s="174"/>
      <c r="BT43" s="174"/>
      <c r="BU43" s="174"/>
      <c r="BV43" s="174"/>
      <c r="BW43" s="174"/>
      <c r="BX43" s="174"/>
      <c r="BY43" s="365"/>
      <c r="BZ43" s="174"/>
      <c r="CA43" s="174"/>
      <c r="CB43" s="174"/>
      <c r="CC43" s="174"/>
      <c r="CD43" s="174"/>
      <c r="CE43" s="174"/>
      <c r="CF43" s="174"/>
      <c r="CG43" s="174"/>
      <c r="CH43" s="174"/>
      <c r="CI43" s="174"/>
      <c r="CJ43" s="174"/>
      <c r="CK43" s="174"/>
      <c r="CL43" s="174"/>
      <c r="CM43" s="174"/>
      <c r="CN43" s="174"/>
      <c r="CO43" s="174"/>
      <c r="CP43" s="174"/>
      <c r="CQ43" s="174"/>
      <c r="CR43" s="174"/>
      <c r="CS43" s="174"/>
      <c r="CT43" s="174"/>
      <c r="CU43" s="174"/>
      <c r="CV43" s="174"/>
      <c r="CW43" s="174"/>
      <c r="CX43" s="174"/>
      <c r="CY43" s="174"/>
      <c r="CZ43" s="174"/>
      <c r="DA43" s="174"/>
      <c r="DB43" s="174"/>
      <c r="DC43" s="174"/>
      <c r="DD43" s="174"/>
      <c r="DE43" s="174"/>
      <c r="DF43" s="174"/>
      <c r="DG43" s="174"/>
      <c r="DH43" s="174"/>
      <c r="DI43" s="174"/>
    </row>
    <row r="44" spans="1:113" customFormat="1" ht="17">
      <c r="A44" s="281" t="str">
        <f t="shared" ref="A44:A70" si="79">A106</f>
        <v>Product</v>
      </c>
      <c r="B44" s="281"/>
      <c r="C44" s="281"/>
      <c r="D44" s="102"/>
      <c r="E44" s="280"/>
      <c r="F44" s="281"/>
      <c r="G44" s="281"/>
      <c r="H44" s="281"/>
      <c r="I44" s="281"/>
      <c r="J44" s="281"/>
      <c r="K44" s="281"/>
      <c r="L44" s="281"/>
      <c r="M44" s="281"/>
      <c r="N44" s="281"/>
      <c r="O44" s="281"/>
      <c r="P44" s="281"/>
      <c r="Q44" s="369"/>
      <c r="R44" s="281"/>
      <c r="S44" s="281"/>
      <c r="T44" s="281"/>
      <c r="U44" s="281"/>
      <c r="V44" s="281"/>
      <c r="W44" s="281"/>
      <c r="X44" s="281"/>
      <c r="Y44" s="281"/>
      <c r="Z44" s="281"/>
      <c r="AA44" s="281"/>
      <c r="AB44" s="281"/>
      <c r="AC44" s="369"/>
      <c r="AD44" s="281"/>
      <c r="AE44" s="281"/>
      <c r="AF44" s="281"/>
      <c r="AG44" s="281"/>
      <c r="AH44" s="281"/>
      <c r="AI44" s="281"/>
      <c r="AJ44" s="281"/>
      <c r="AK44" s="281"/>
      <c r="AL44" s="281"/>
      <c r="AM44" s="281"/>
      <c r="AN44" s="281"/>
      <c r="AO44" s="369"/>
      <c r="AP44" s="281"/>
      <c r="AQ44" s="281"/>
      <c r="AR44" s="281"/>
      <c r="AS44" s="281"/>
      <c r="AT44" s="281"/>
      <c r="AU44" s="281"/>
      <c r="AV44" s="281"/>
      <c r="AW44" s="281"/>
      <c r="AX44" s="281"/>
      <c r="AY44" s="281"/>
      <c r="AZ44" s="281"/>
      <c r="BA44" s="369"/>
      <c r="BB44" s="281"/>
      <c r="BC44" s="281"/>
      <c r="BD44" s="281"/>
      <c r="BE44" s="281"/>
      <c r="BF44" s="281"/>
      <c r="BG44" s="281"/>
      <c r="BH44" s="281"/>
      <c r="BI44" s="281"/>
      <c r="BJ44" s="281"/>
      <c r="BK44" s="281"/>
      <c r="BL44" s="281"/>
      <c r="BM44" s="369"/>
      <c r="BN44" s="281"/>
      <c r="BO44" s="281"/>
      <c r="BP44" s="281"/>
      <c r="BQ44" s="281"/>
      <c r="BR44" s="281"/>
      <c r="BS44" s="281"/>
      <c r="BT44" s="281"/>
      <c r="BU44" s="281"/>
      <c r="BV44" s="281"/>
      <c r="BW44" s="281"/>
      <c r="BX44" s="281"/>
      <c r="BY44" s="369"/>
      <c r="BZ44" s="281"/>
      <c r="CA44" s="281"/>
      <c r="CB44" s="281"/>
      <c r="CC44" s="281"/>
      <c r="CD44" s="281"/>
      <c r="CE44" s="281"/>
      <c r="CF44" s="281"/>
      <c r="CG44" s="281"/>
      <c r="CH44" s="281"/>
      <c r="CI44" s="281"/>
      <c r="CJ44" s="281"/>
      <c r="CK44" s="281"/>
      <c r="CL44" s="281"/>
      <c r="CM44" s="281"/>
      <c r="CN44" s="281"/>
      <c r="CO44" s="281"/>
      <c r="CP44" s="281"/>
      <c r="CQ44" s="281"/>
      <c r="CR44" s="281"/>
      <c r="CS44" s="281"/>
      <c r="CT44" s="281"/>
      <c r="CU44" s="281"/>
      <c r="CV44" s="281"/>
      <c r="CW44" s="281"/>
      <c r="CX44" s="281"/>
      <c r="CY44" s="281"/>
      <c r="CZ44" s="281"/>
      <c r="DA44" s="281"/>
      <c r="DB44" s="281"/>
      <c r="DC44" s="281"/>
      <c r="DD44" s="281"/>
      <c r="DE44" s="281"/>
      <c r="DF44" s="281"/>
      <c r="DG44" s="281"/>
      <c r="DH44" s="281"/>
      <c r="DI44" s="281"/>
    </row>
    <row r="45" spans="1:113" customFormat="1" ht="16">
      <c r="A45" s="114" t="str">
        <f t="shared" si="79"/>
        <v>CTO</v>
      </c>
      <c r="B45" s="114"/>
      <c r="C45" s="114"/>
      <c r="D45" s="114" t="str">
        <f>'Team &amp; Salaries'!B17</f>
        <v>Prod</v>
      </c>
      <c r="E45" s="361" t="str">
        <f>Settings!$C$6</f>
        <v>USD</v>
      </c>
      <c r="F45" s="174">
        <f>'Team &amp; Salaries'!$D17*F107</f>
        <v>2291.666666666667</v>
      </c>
      <c r="G45" s="174">
        <f>'Team &amp; Salaries'!$D17*G107</f>
        <v>2291.666666666667</v>
      </c>
      <c r="H45" s="174">
        <f>'Team &amp; Salaries'!$D17*H107</f>
        <v>2291.666666666667</v>
      </c>
      <c r="I45" s="174">
        <f>'Team &amp; Salaries'!$D17*I107</f>
        <v>2291.666666666667</v>
      </c>
      <c r="J45" s="174">
        <f>'Team &amp; Salaries'!$D17*J107</f>
        <v>2291.666666666667</v>
      </c>
      <c r="K45" s="174">
        <f>'Team &amp; Salaries'!$D17*K107</f>
        <v>2291.666666666667</v>
      </c>
      <c r="L45" s="174">
        <f>'Team &amp; Salaries'!$D17*L107</f>
        <v>2291.666666666667</v>
      </c>
      <c r="M45" s="174">
        <f>'Team &amp; Salaries'!$D17*M107</f>
        <v>2291.666666666667</v>
      </c>
      <c r="N45" s="174">
        <f>'Team &amp; Salaries'!$D17*N107</f>
        <v>2291.666666666667</v>
      </c>
      <c r="O45" s="174">
        <f>'Team &amp; Salaries'!$D17*O107</f>
        <v>2291.666666666667</v>
      </c>
      <c r="P45" s="174">
        <f>'Team &amp; Salaries'!$D17*P107</f>
        <v>2291.666666666667</v>
      </c>
      <c r="Q45" s="174">
        <f>'Team &amp; Salaries'!$D17*Q107</f>
        <v>2291.666666666667</v>
      </c>
      <c r="R45" s="174">
        <f>'Team &amp; Salaries'!$D17*R107</f>
        <v>2291.666666666667</v>
      </c>
      <c r="S45" s="174">
        <f>'Team &amp; Salaries'!$D17*S107</f>
        <v>2291.666666666667</v>
      </c>
      <c r="T45" s="174">
        <f>'Team &amp; Salaries'!$D17*T107</f>
        <v>2291.666666666667</v>
      </c>
      <c r="U45" s="174">
        <f>'Team &amp; Salaries'!$D17*U107</f>
        <v>2291.666666666667</v>
      </c>
      <c r="V45" s="174">
        <f>'Team &amp; Salaries'!$D17*V107</f>
        <v>2291.666666666667</v>
      </c>
      <c r="W45" s="174">
        <f>'Team &amp; Salaries'!$D17*W107</f>
        <v>2291.666666666667</v>
      </c>
      <c r="X45" s="174">
        <f>'Team &amp; Salaries'!$D17*X107</f>
        <v>2291.666666666667</v>
      </c>
      <c r="Y45" s="174">
        <f>'Team &amp; Salaries'!$D17*Y107</f>
        <v>2291.666666666667</v>
      </c>
      <c r="Z45" s="174">
        <f>'Team &amp; Salaries'!$D17*Z107</f>
        <v>2291.666666666667</v>
      </c>
      <c r="AA45" s="174">
        <f>'Team &amp; Salaries'!$D17*AA107</f>
        <v>2291.666666666667</v>
      </c>
      <c r="AB45" s="174">
        <f>'Team &amp; Salaries'!$D17*AB107</f>
        <v>2291.666666666667</v>
      </c>
      <c r="AC45" s="174">
        <f>'Team &amp; Salaries'!$D17*AC107</f>
        <v>2291.666666666667</v>
      </c>
      <c r="AD45" s="174">
        <f>'Team &amp; Salaries'!$D17*AD107</f>
        <v>2291.666666666667</v>
      </c>
      <c r="AE45" s="174">
        <f>'Team &amp; Salaries'!$D17*AE107</f>
        <v>2291.666666666667</v>
      </c>
      <c r="AF45" s="174">
        <f>'Team &amp; Salaries'!$D17*AF107</f>
        <v>2291.666666666667</v>
      </c>
      <c r="AG45" s="174">
        <f>'Team &amp; Salaries'!$D17*AG107</f>
        <v>2291.666666666667</v>
      </c>
      <c r="AH45" s="174">
        <f>'Team &amp; Salaries'!$D17*AH107</f>
        <v>2291.666666666667</v>
      </c>
      <c r="AI45" s="174">
        <f>'Team &amp; Salaries'!$D17*AI107</f>
        <v>2291.666666666667</v>
      </c>
      <c r="AJ45" s="174">
        <f>'Team &amp; Salaries'!$D17*AJ107</f>
        <v>2291.666666666667</v>
      </c>
      <c r="AK45" s="174">
        <f>'Team &amp; Salaries'!$D17*AK107</f>
        <v>2291.666666666667</v>
      </c>
      <c r="AL45" s="174">
        <f>'Team &amp; Salaries'!$D17*AL107</f>
        <v>2291.666666666667</v>
      </c>
      <c r="AM45" s="174">
        <f>'Team &amp; Salaries'!$D17*AM107</f>
        <v>2291.666666666667</v>
      </c>
      <c r="AN45" s="174">
        <f>'Team &amp; Salaries'!$D17*AN107</f>
        <v>2291.666666666667</v>
      </c>
      <c r="AO45" s="174">
        <f>'Team &amp; Salaries'!$D17*AO107</f>
        <v>2291.666666666667</v>
      </c>
      <c r="AP45" s="174">
        <f>'Team &amp; Salaries'!$D17*AP107</f>
        <v>2291.666666666667</v>
      </c>
      <c r="AQ45" s="174">
        <f>'Team &amp; Salaries'!$D17*AQ107</f>
        <v>2291.666666666667</v>
      </c>
      <c r="AR45" s="174">
        <f>'Team &amp; Salaries'!$D17*AR107</f>
        <v>2291.666666666667</v>
      </c>
      <c r="AS45" s="174">
        <f>'Team &amp; Salaries'!$D17*AS107</f>
        <v>2291.666666666667</v>
      </c>
      <c r="AT45" s="174">
        <f>'Team &amp; Salaries'!$D17*AT107</f>
        <v>2291.666666666667</v>
      </c>
      <c r="AU45" s="174">
        <f>'Team &amp; Salaries'!$D17*AU107</f>
        <v>2291.666666666667</v>
      </c>
      <c r="AV45" s="174">
        <f>'Team &amp; Salaries'!$D17*AV107</f>
        <v>2291.666666666667</v>
      </c>
      <c r="AW45" s="174">
        <f>'Team &amp; Salaries'!$D17*AW107</f>
        <v>2291.666666666667</v>
      </c>
      <c r="AX45" s="174">
        <f>'Team &amp; Salaries'!$D17*AX107</f>
        <v>2291.666666666667</v>
      </c>
      <c r="AY45" s="174">
        <f>'Team &amp; Salaries'!$D17*AY107</f>
        <v>2291.666666666667</v>
      </c>
      <c r="AZ45" s="174">
        <f>'Team &amp; Salaries'!$D17*AZ107</f>
        <v>2291.666666666667</v>
      </c>
      <c r="BA45" s="174">
        <f>'Team &amp; Salaries'!$D17*BA107</f>
        <v>2291.666666666667</v>
      </c>
      <c r="BB45" s="174">
        <f>'Team &amp; Salaries'!$D17*BB107</f>
        <v>2291.666666666667</v>
      </c>
      <c r="BC45" s="174">
        <f>'Team &amp; Salaries'!$D17*BC107</f>
        <v>2291.666666666667</v>
      </c>
      <c r="BD45" s="174">
        <f>'Team &amp; Salaries'!$D17*BD107</f>
        <v>2291.666666666667</v>
      </c>
      <c r="BE45" s="174">
        <f>'Team &amp; Salaries'!$D17*BE107</f>
        <v>2291.666666666667</v>
      </c>
      <c r="BF45" s="174">
        <f>'Team &amp; Salaries'!$D17*BF107</f>
        <v>2291.666666666667</v>
      </c>
      <c r="BG45" s="174">
        <f>'Team &amp; Salaries'!$D17*BG107</f>
        <v>2291.666666666667</v>
      </c>
      <c r="BH45" s="174">
        <f>'Team &amp; Salaries'!$D17*BH107</f>
        <v>2291.666666666667</v>
      </c>
      <c r="BI45" s="174">
        <f>'Team &amp; Salaries'!$D17*BI107</f>
        <v>2291.666666666667</v>
      </c>
      <c r="BJ45" s="174">
        <f>'Team &amp; Salaries'!$D17*BJ107</f>
        <v>2291.666666666667</v>
      </c>
      <c r="BK45" s="174">
        <f>'Team &amp; Salaries'!$D17*BK107</f>
        <v>2291.666666666667</v>
      </c>
      <c r="BL45" s="174">
        <f>'Team &amp; Salaries'!$D17*BL107</f>
        <v>2291.666666666667</v>
      </c>
      <c r="BM45" s="174">
        <f>'Team &amp; Salaries'!$D17*BM107</f>
        <v>2291.666666666667</v>
      </c>
      <c r="BN45" s="174">
        <f>'Team &amp; Salaries'!$D17*BN107</f>
        <v>2291.666666666667</v>
      </c>
      <c r="BO45" s="174">
        <f>'Team &amp; Salaries'!$D17*BO107</f>
        <v>2291.666666666667</v>
      </c>
      <c r="BP45" s="174">
        <f>'Team &amp; Salaries'!$D17*BP107</f>
        <v>2291.666666666667</v>
      </c>
      <c r="BQ45" s="174">
        <f>'Team &amp; Salaries'!$D17*BQ107</f>
        <v>2291.666666666667</v>
      </c>
      <c r="BR45" s="174">
        <f>'Team &amp; Salaries'!$D17*BR107</f>
        <v>2291.666666666667</v>
      </c>
      <c r="BS45" s="174">
        <f>'Team &amp; Salaries'!$D17*BS107</f>
        <v>2291.666666666667</v>
      </c>
      <c r="BT45" s="174">
        <f>'Team &amp; Salaries'!$D17*BT107</f>
        <v>2291.666666666667</v>
      </c>
      <c r="BU45" s="174">
        <f>'Team &amp; Salaries'!$D17*BU107</f>
        <v>2291.666666666667</v>
      </c>
      <c r="BV45" s="174">
        <f>'Team &amp; Salaries'!$D17*BV107</f>
        <v>2291.666666666667</v>
      </c>
      <c r="BW45" s="174">
        <f>'Team &amp; Salaries'!$D17*BW107</f>
        <v>2291.666666666667</v>
      </c>
      <c r="BX45" s="174">
        <f>'Team &amp; Salaries'!$D17*BX107</f>
        <v>2291.666666666667</v>
      </c>
      <c r="BY45" s="174">
        <f>'Team &amp; Salaries'!$D17*BY107</f>
        <v>2291.666666666667</v>
      </c>
      <c r="BZ45" s="174">
        <f>'Team &amp; Salaries'!$D17*BZ107</f>
        <v>2291.666666666667</v>
      </c>
      <c r="CA45" s="174">
        <f>'Team &amp; Salaries'!$D17*CA107</f>
        <v>2291.666666666667</v>
      </c>
      <c r="CB45" s="174">
        <f>'Team &amp; Salaries'!$D17*CB107</f>
        <v>2291.666666666667</v>
      </c>
      <c r="CC45" s="174">
        <f>'Team &amp; Salaries'!$D17*CC107</f>
        <v>2291.666666666667</v>
      </c>
      <c r="CD45" s="174">
        <f>'Team &amp; Salaries'!$D17*CD107</f>
        <v>2291.666666666667</v>
      </c>
      <c r="CE45" s="174">
        <f>'Team &amp; Salaries'!$D17*CE107</f>
        <v>2291.666666666667</v>
      </c>
      <c r="CF45" s="174">
        <f>'Team &amp; Salaries'!$D17*CF107</f>
        <v>2291.666666666667</v>
      </c>
      <c r="CG45" s="174">
        <f>'Team &amp; Salaries'!$D17*CG107</f>
        <v>2291.666666666667</v>
      </c>
      <c r="CH45" s="174">
        <f>'Team &amp; Salaries'!$D17*CH107</f>
        <v>2291.666666666667</v>
      </c>
      <c r="CI45" s="174">
        <f>'Team &amp; Salaries'!$D17*CI107</f>
        <v>2291.666666666667</v>
      </c>
      <c r="CJ45" s="174">
        <f>'Team &amp; Salaries'!$D17*CJ107</f>
        <v>2291.666666666667</v>
      </c>
      <c r="CK45" s="174">
        <f>'Team &amp; Salaries'!$D17*CK107</f>
        <v>2291.666666666667</v>
      </c>
      <c r="CL45" s="174">
        <f>'Team &amp; Salaries'!$D17*CL107</f>
        <v>2291.666666666667</v>
      </c>
      <c r="CM45" s="174">
        <f>'Team &amp; Salaries'!$D17*CM107</f>
        <v>2291.666666666667</v>
      </c>
      <c r="CN45" s="174">
        <f>'Team &amp; Salaries'!$D17*CN107</f>
        <v>2291.666666666667</v>
      </c>
      <c r="CO45" s="174">
        <f>'Team &amp; Salaries'!$D17*CO107</f>
        <v>2291.666666666667</v>
      </c>
      <c r="CP45" s="174">
        <f>'Team &amp; Salaries'!$D17*CP107</f>
        <v>2291.666666666667</v>
      </c>
      <c r="CQ45" s="174">
        <f>'Team &amp; Salaries'!$D17*CQ107</f>
        <v>2291.666666666667</v>
      </c>
      <c r="CR45" s="174">
        <f>'Team &amp; Salaries'!$D17*CR107</f>
        <v>2291.666666666667</v>
      </c>
      <c r="CS45" s="174">
        <f>'Team &amp; Salaries'!$D17*CS107</f>
        <v>2291.666666666667</v>
      </c>
      <c r="CT45" s="174">
        <f>'Team &amp; Salaries'!$D17*CT107</f>
        <v>2291.666666666667</v>
      </c>
      <c r="CU45" s="174">
        <f>'Team &amp; Salaries'!$D17*CU107</f>
        <v>2291.666666666667</v>
      </c>
      <c r="CV45" s="174">
        <f>'Team &amp; Salaries'!$D17*CV107</f>
        <v>2291.666666666667</v>
      </c>
      <c r="CW45" s="174">
        <f>'Team &amp; Salaries'!$D17*CW107</f>
        <v>2291.666666666667</v>
      </c>
      <c r="CX45" s="174">
        <f>'Team &amp; Salaries'!$D17*CX107</f>
        <v>2291.666666666667</v>
      </c>
      <c r="CY45" s="174">
        <f>'Team &amp; Salaries'!$D17*CY107</f>
        <v>2291.666666666667</v>
      </c>
      <c r="CZ45" s="174">
        <f>'Team &amp; Salaries'!$D17*CZ107</f>
        <v>2291.666666666667</v>
      </c>
      <c r="DA45" s="174">
        <f>'Team &amp; Salaries'!$D17*DA107</f>
        <v>2291.666666666667</v>
      </c>
      <c r="DB45" s="174">
        <f>'Team &amp; Salaries'!$D17*DB107</f>
        <v>2291.666666666667</v>
      </c>
      <c r="DC45" s="174">
        <f>'Team &amp; Salaries'!$D17*DC107</f>
        <v>2291.666666666667</v>
      </c>
      <c r="DD45" s="174">
        <f>'Team &amp; Salaries'!$D17*DD107</f>
        <v>2291.666666666667</v>
      </c>
      <c r="DE45" s="174">
        <f>'Team &amp; Salaries'!$D17*DE107</f>
        <v>2291.666666666667</v>
      </c>
      <c r="DF45" s="174">
        <f>'Team &amp; Salaries'!$D17*DF107</f>
        <v>2291.666666666667</v>
      </c>
      <c r="DG45" s="174">
        <f>'Team &amp; Salaries'!$D17*DG107</f>
        <v>2291.666666666667</v>
      </c>
      <c r="DH45" s="174">
        <f>'Team &amp; Salaries'!$D17*DH107</f>
        <v>2291.666666666667</v>
      </c>
      <c r="DI45" s="174">
        <f>'Team &amp; Salaries'!$D17*DI107</f>
        <v>2291.666666666667</v>
      </c>
    </row>
    <row r="46" spans="1:113" customFormat="1" ht="16">
      <c r="A46" s="114" t="str">
        <f t="shared" si="79"/>
        <v>3D Design</v>
      </c>
      <c r="B46" s="114"/>
      <c r="C46" s="114"/>
      <c r="D46" s="114" t="str">
        <f>'Team &amp; Salaries'!B18</f>
        <v>Prod</v>
      </c>
      <c r="E46" s="361" t="str">
        <f>Settings!$C$6</f>
        <v>USD</v>
      </c>
      <c r="F46" s="174">
        <f>'Team &amp; Salaries'!$D18*F108</f>
        <v>0</v>
      </c>
      <c r="G46" s="174">
        <f>'Team &amp; Salaries'!$D18*G108</f>
        <v>0</v>
      </c>
      <c r="H46" s="174">
        <f>'Team &amp; Salaries'!$D18*H108</f>
        <v>0</v>
      </c>
      <c r="I46" s="174">
        <f>'Team &amp; Salaries'!$D18*I108</f>
        <v>0</v>
      </c>
      <c r="J46" s="174">
        <f>'Team &amp; Salaries'!$D18*J108</f>
        <v>0</v>
      </c>
      <c r="K46" s="174">
        <f>'Team &amp; Salaries'!$D18*K108</f>
        <v>0</v>
      </c>
      <c r="L46" s="174">
        <f>'Team &amp; Salaries'!$D18*L108</f>
        <v>2291.666666666667</v>
      </c>
      <c r="M46" s="174">
        <f>'Team &amp; Salaries'!$D18*M108</f>
        <v>2291.666666666667</v>
      </c>
      <c r="N46" s="174">
        <f>'Team &amp; Salaries'!$D18*N108</f>
        <v>2291.666666666667</v>
      </c>
      <c r="O46" s="174">
        <f>'Team &amp; Salaries'!$D18*O108</f>
        <v>2291.666666666667</v>
      </c>
      <c r="P46" s="174">
        <f>'Team &amp; Salaries'!$D18*P108</f>
        <v>2291.666666666667</v>
      </c>
      <c r="Q46" s="174">
        <f>'Team &amp; Salaries'!$D18*Q108</f>
        <v>2291.666666666667</v>
      </c>
      <c r="R46" s="174">
        <f>'Team &amp; Salaries'!$D18*R108</f>
        <v>2291.666666666667</v>
      </c>
      <c r="S46" s="174">
        <f>'Team &amp; Salaries'!$D18*S108</f>
        <v>2291.666666666667</v>
      </c>
      <c r="T46" s="174">
        <f>'Team &amp; Salaries'!$D18*T108</f>
        <v>2291.666666666667</v>
      </c>
      <c r="U46" s="174">
        <f>'Team &amp; Salaries'!$D18*U108</f>
        <v>2291.666666666667</v>
      </c>
      <c r="V46" s="174">
        <f>'Team &amp; Salaries'!$D18*V108</f>
        <v>2291.666666666667</v>
      </c>
      <c r="W46" s="174">
        <f>'Team &amp; Salaries'!$D18*W108</f>
        <v>2291.666666666667</v>
      </c>
      <c r="X46" s="174">
        <f>'Team &amp; Salaries'!$D18*X108</f>
        <v>2291.666666666667</v>
      </c>
      <c r="Y46" s="174">
        <f>'Team &amp; Salaries'!$D18*Y108</f>
        <v>2291.666666666667</v>
      </c>
      <c r="Z46" s="174">
        <f>'Team &amp; Salaries'!$D18*Z108</f>
        <v>2291.666666666667</v>
      </c>
      <c r="AA46" s="174">
        <f>'Team &amp; Salaries'!$D18*AA108</f>
        <v>2291.666666666667</v>
      </c>
      <c r="AB46" s="174">
        <f>'Team &amp; Salaries'!$D18*AB108</f>
        <v>2291.666666666667</v>
      </c>
      <c r="AC46" s="174">
        <f>'Team &amp; Salaries'!$D18*AC108</f>
        <v>2291.666666666667</v>
      </c>
      <c r="AD46" s="174">
        <f>'Team &amp; Salaries'!$D18*AD108</f>
        <v>2291.666666666667</v>
      </c>
      <c r="AE46" s="174">
        <f>'Team &amp; Salaries'!$D18*AE108</f>
        <v>2291.666666666667</v>
      </c>
      <c r="AF46" s="174">
        <f>'Team &amp; Salaries'!$D18*AF108</f>
        <v>2291.666666666667</v>
      </c>
      <c r="AG46" s="174">
        <f>'Team &amp; Salaries'!$D18*AG108</f>
        <v>2291.666666666667</v>
      </c>
      <c r="AH46" s="174">
        <f>'Team &amp; Salaries'!$D18*AH108</f>
        <v>2291.666666666667</v>
      </c>
      <c r="AI46" s="174">
        <f>'Team &amp; Salaries'!$D18*AI108</f>
        <v>2291.666666666667</v>
      </c>
      <c r="AJ46" s="174">
        <f>'Team &amp; Salaries'!$D18*AJ108</f>
        <v>2291.666666666667</v>
      </c>
      <c r="AK46" s="174">
        <f>'Team &amp; Salaries'!$D18*AK108</f>
        <v>2291.666666666667</v>
      </c>
      <c r="AL46" s="174">
        <f>'Team &amp; Salaries'!$D18*AL108</f>
        <v>2291.666666666667</v>
      </c>
      <c r="AM46" s="174">
        <f>'Team &amp; Salaries'!$D18*AM108</f>
        <v>2291.666666666667</v>
      </c>
      <c r="AN46" s="174">
        <f>'Team &amp; Salaries'!$D18*AN108</f>
        <v>2291.666666666667</v>
      </c>
      <c r="AO46" s="174">
        <f>'Team &amp; Salaries'!$D18*AO108</f>
        <v>2291.666666666667</v>
      </c>
      <c r="AP46" s="174">
        <f>'Team &amp; Salaries'!$D18*AP108</f>
        <v>2291.666666666667</v>
      </c>
      <c r="AQ46" s="174">
        <f>'Team &amp; Salaries'!$D18*AQ108</f>
        <v>2291.666666666667</v>
      </c>
      <c r="AR46" s="174">
        <f>'Team &amp; Salaries'!$D18*AR108</f>
        <v>2291.666666666667</v>
      </c>
      <c r="AS46" s="174">
        <f>'Team &amp; Salaries'!$D18*AS108</f>
        <v>2291.666666666667</v>
      </c>
      <c r="AT46" s="174">
        <f>'Team &amp; Salaries'!$D18*AT108</f>
        <v>2291.666666666667</v>
      </c>
      <c r="AU46" s="174">
        <f>'Team &amp; Salaries'!$D18*AU108</f>
        <v>2291.666666666667</v>
      </c>
      <c r="AV46" s="174">
        <f>'Team &amp; Salaries'!$D18*AV108</f>
        <v>2291.666666666667</v>
      </c>
      <c r="AW46" s="174">
        <f>'Team &amp; Salaries'!$D18*AW108</f>
        <v>2291.666666666667</v>
      </c>
      <c r="AX46" s="174">
        <f>'Team &amp; Salaries'!$D18*AX108</f>
        <v>2291.666666666667</v>
      </c>
      <c r="AY46" s="174">
        <f>'Team &amp; Salaries'!$D18*AY108</f>
        <v>2291.666666666667</v>
      </c>
      <c r="AZ46" s="174">
        <f>'Team &amp; Salaries'!$D18*AZ108</f>
        <v>2291.666666666667</v>
      </c>
      <c r="BA46" s="174">
        <f>'Team &amp; Salaries'!$D18*BA108</f>
        <v>2291.666666666667</v>
      </c>
      <c r="BB46" s="174">
        <f>'Team &amp; Salaries'!$D18*BB108</f>
        <v>2291.666666666667</v>
      </c>
      <c r="BC46" s="174">
        <f>'Team &amp; Salaries'!$D18*BC108</f>
        <v>2291.666666666667</v>
      </c>
      <c r="BD46" s="174">
        <f>'Team &amp; Salaries'!$D18*BD108</f>
        <v>2291.666666666667</v>
      </c>
      <c r="BE46" s="174">
        <f>'Team &amp; Salaries'!$D18*BE108</f>
        <v>2291.666666666667</v>
      </c>
      <c r="BF46" s="174">
        <f>'Team &amp; Salaries'!$D18*BF108</f>
        <v>2291.666666666667</v>
      </c>
      <c r="BG46" s="174">
        <f>'Team &amp; Salaries'!$D18*BG108</f>
        <v>2291.666666666667</v>
      </c>
      <c r="BH46" s="174">
        <f>'Team &amp; Salaries'!$D18*BH108</f>
        <v>2291.666666666667</v>
      </c>
      <c r="BI46" s="174">
        <f>'Team &amp; Salaries'!$D18*BI108</f>
        <v>2291.666666666667</v>
      </c>
      <c r="BJ46" s="174">
        <f>'Team &amp; Salaries'!$D18*BJ108</f>
        <v>2291.666666666667</v>
      </c>
      <c r="BK46" s="174">
        <f>'Team &amp; Salaries'!$D18*BK108</f>
        <v>2291.666666666667</v>
      </c>
      <c r="BL46" s="174">
        <f>'Team &amp; Salaries'!$D18*BL108</f>
        <v>2291.666666666667</v>
      </c>
      <c r="BM46" s="174">
        <f>'Team &amp; Salaries'!$D18*BM108</f>
        <v>2291.666666666667</v>
      </c>
      <c r="BN46" s="174">
        <f>'Team &amp; Salaries'!$D18*BN108</f>
        <v>2291.666666666667</v>
      </c>
      <c r="BO46" s="174">
        <f>'Team &amp; Salaries'!$D18*BO108</f>
        <v>2291.666666666667</v>
      </c>
      <c r="BP46" s="174">
        <f>'Team &amp; Salaries'!$D18*BP108</f>
        <v>2291.666666666667</v>
      </c>
      <c r="BQ46" s="174">
        <f>'Team &amp; Salaries'!$D18*BQ108</f>
        <v>2291.666666666667</v>
      </c>
      <c r="BR46" s="174">
        <f>'Team &amp; Salaries'!$D18*BR108</f>
        <v>2291.666666666667</v>
      </c>
      <c r="BS46" s="174">
        <f>'Team &amp; Salaries'!$D18*BS108</f>
        <v>2291.666666666667</v>
      </c>
      <c r="BT46" s="174">
        <f>'Team &amp; Salaries'!$D18*BT108</f>
        <v>2291.666666666667</v>
      </c>
      <c r="BU46" s="174">
        <f>'Team &amp; Salaries'!$D18*BU108</f>
        <v>2291.666666666667</v>
      </c>
      <c r="BV46" s="174">
        <f>'Team &amp; Salaries'!$D18*BV108</f>
        <v>2291.666666666667</v>
      </c>
      <c r="BW46" s="174">
        <f>'Team &amp; Salaries'!$D18*BW108</f>
        <v>2291.666666666667</v>
      </c>
      <c r="BX46" s="174">
        <f>'Team &amp; Salaries'!$D18*BX108</f>
        <v>2291.666666666667</v>
      </c>
      <c r="BY46" s="174">
        <f>'Team &amp; Salaries'!$D18*BY108</f>
        <v>2291.666666666667</v>
      </c>
      <c r="BZ46" s="174">
        <f>'Team &amp; Salaries'!$D18*BZ108</f>
        <v>2291.666666666667</v>
      </c>
      <c r="CA46" s="174">
        <f>'Team &amp; Salaries'!$D18*CA108</f>
        <v>2291.666666666667</v>
      </c>
      <c r="CB46" s="174">
        <f>'Team &amp; Salaries'!$D18*CB108</f>
        <v>2291.666666666667</v>
      </c>
      <c r="CC46" s="174">
        <f>'Team &amp; Salaries'!$D18*CC108</f>
        <v>2291.666666666667</v>
      </c>
      <c r="CD46" s="174">
        <f>'Team &amp; Salaries'!$D18*CD108</f>
        <v>2291.666666666667</v>
      </c>
      <c r="CE46" s="174">
        <f>'Team &amp; Salaries'!$D18*CE108</f>
        <v>2291.666666666667</v>
      </c>
      <c r="CF46" s="174">
        <f>'Team &amp; Salaries'!$D18*CF108</f>
        <v>2291.666666666667</v>
      </c>
      <c r="CG46" s="174">
        <f>'Team &amp; Salaries'!$D18*CG108</f>
        <v>2291.666666666667</v>
      </c>
      <c r="CH46" s="174">
        <f>'Team &amp; Salaries'!$D18*CH108</f>
        <v>2291.666666666667</v>
      </c>
      <c r="CI46" s="174">
        <f>'Team &amp; Salaries'!$D18*CI108</f>
        <v>2291.666666666667</v>
      </c>
      <c r="CJ46" s="174">
        <f>'Team &amp; Salaries'!$D18*CJ108</f>
        <v>2291.666666666667</v>
      </c>
      <c r="CK46" s="174">
        <f>'Team &amp; Salaries'!$D18*CK108</f>
        <v>2291.666666666667</v>
      </c>
      <c r="CL46" s="174">
        <f>'Team &amp; Salaries'!$D18*CL108</f>
        <v>2291.666666666667</v>
      </c>
      <c r="CM46" s="174">
        <f>'Team &amp; Salaries'!$D18*CM108</f>
        <v>2291.666666666667</v>
      </c>
      <c r="CN46" s="174">
        <f>'Team &amp; Salaries'!$D18*CN108</f>
        <v>2291.666666666667</v>
      </c>
      <c r="CO46" s="174">
        <f>'Team &amp; Salaries'!$D18*CO108</f>
        <v>2291.666666666667</v>
      </c>
      <c r="CP46" s="174">
        <f>'Team &amp; Salaries'!$D18*CP108</f>
        <v>2291.666666666667</v>
      </c>
      <c r="CQ46" s="174">
        <f>'Team &amp; Salaries'!$D18*CQ108</f>
        <v>2291.666666666667</v>
      </c>
      <c r="CR46" s="174">
        <f>'Team &amp; Salaries'!$D18*CR108</f>
        <v>2291.666666666667</v>
      </c>
      <c r="CS46" s="174">
        <f>'Team &amp; Salaries'!$D18*CS108</f>
        <v>2291.666666666667</v>
      </c>
      <c r="CT46" s="174">
        <f>'Team &amp; Salaries'!$D18*CT108</f>
        <v>2291.666666666667</v>
      </c>
      <c r="CU46" s="174">
        <f>'Team &amp; Salaries'!$D18*CU108</f>
        <v>2291.666666666667</v>
      </c>
      <c r="CV46" s="174">
        <f>'Team &amp; Salaries'!$D18*CV108</f>
        <v>2291.666666666667</v>
      </c>
      <c r="CW46" s="174">
        <f>'Team &amp; Salaries'!$D18*CW108</f>
        <v>2291.666666666667</v>
      </c>
      <c r="CX46" s="174">
        <f>'Team &amp; Salaries'!$D18*CX108</f>
        <v>2291.666666666667</v>
      </c>
      <c r="CY46" s="174">
        <f>'Team &amp; Salaries'!$D18*CY108</f>
        <v>2291.666666666667</v>
      </c>
      <c r="CZ46" s="174">
        <f>'Team &amp; Salaries'!$D18*CZ108</f>
        <v>2291.666666666667</v>
      </c>
      <c r="DA46" s="174">
        <f>'Team &amp; Salaries'!$D18*DA108</f>
        <v>2291.666666666667</v>
      </c>
      <c r="DB46" s="174">
        <f>'Team &amp; Salaries'!$D18*DB108</f>
        <v>2291.666666666667</v>
      </c>
      <c r="DC46" s="174">
        <f>'Team &amp; Salaries'!$D18*DC108</f>
        <v>2291.666666666667</v>
      </c>
      <c r="DD46" s="174">
        <f>'Team &amp; Salaries'!$D18*DD108</f>
        <v>2291.666666666667</v>
      </c>
      <c r="DE46" s="174">
        <f>'Team &amp; Salaries'!$D18*DE108</f>
        <v>2291.666666666667</v>
      </c>
      <c r="DF46" s="174">
        <f>'Team &amp; Salaries'!$D18*DF108</f>
        <v>2291.666666666667</v>
      </c>
      <c r="DG46" s="174">
        <f>'Team &amp; Salaries'!$D18*DG108</f>
        <v>2291.666666666667</v>
      </c>
      <c r="DH46" s="174">
        <f>'Team &amp; Salaries'!$D18*DH108</f>
        <v>2291.666666666667</v>
      </c>
      <c r="DI46" s="174">
        <f>'Team &amp; Salaries'!$D18*DI108</f>
        <v>2291.666666666667</v>
      </c>
    </row>
    <row r="47" spans="1:113" customFormat="1" ht="16">
      <c r="A47" s="114" t="str">
        <f t="shared" si="79"/>
        <v>3D Design</v>
      </c>
      <c r="B47" s="114"/>
      <c r="C47" s="114"/>
      <c r="D47" s="114" t="str">
        <f>'Team &amp; Salaries'!B19</f>
        <v>Prod</v>
      </c>
      <c r="E47" s="361" t="str">
        <f>Settings!$C$6</f>
        <v>USD</v>
      </c>
      <c r="F47" s="174">
        <f>'Team &amp; Salaries'!$D19*F109</f>
        <v>0</v>
      </c>
      <c r="G47" s="174">
        <f>'Team &amp; Salaries'!$D19*G109</f>
        <v>0</v>
      </c>
      <c r="H47" s="174">
        <f>'Team &amp; Salaries'!$D19*H109</f>
        <v>0</v>
      </c>
      <c r="I47" s="174">
        <f>'Team &amp; Salaries'!$D19*I109</f>
        <v>0</v>
      </c>
      <c r="J47" s="174">
        <f>'Team &amp; Salaries'!$D19*J109</f>
        <v>0</v>
      </c>
      <c r="K47" s="174">
        <f>'Team &amp; Salaries'!$D19*K109</f>
        <v>0</v>
      </c>
      <c r="L47" s="174">
        <f>'Team &amp; Salaries'!$D19*L109</f>
        <v>0</v>
      </c>
      <c r="M47" s="174">
        <f>'Team &amp; Salaries'!$D19*M109</f>
        <v>0</v>
      </c>
      <c r="N47" s="174">
        <f>'Team &amp; Salaries'!$D19*N109</f>
        <v>0</v>
      </c>
      <c r="O47" s="174">
        <f>'Team &amp; Salaries'!$D19*O109</f>
        <v>0</v>
      </c>
      <c r="P47" s="174">
        <f>'Team &amp; Salaries'!$D19*P109</f>
        <v>0</v>
      </c>
      <c r="Q47" s="174">
        <f>'Team &amp; Salaries'!$D19*Q109</f>
        <v>0</v>
      </c>
      <c r="R47" s="174">
        <f>'Team &amp; Salaries'!$D19*R109</f>
        <v>0</v>
      </c>
      <c r="S47" s="174">
        <f>'Team &amp; Salaries'!$D19*S109</f>
        <v>0</v>
      </c>
      <c r="T47" s="174">
        <f>'Team &amp; Salaries'!$D19*T109</f>
        <v>0</v>
      </c>
      <c r="U47" s="174">
        <f>'Team &amp; Salaries'!$D19*U109</f>
        <v>0</v>
      </c>
      <c r="V47" s="174">
        <f>'Team &amp; Salaries'!$D19*V109</f>
        <v>0</v>
      </c>
      <c r="W47" s="174">
        <f>'Team &amp; Salaries'!$D19*W109</f>
        <v>0</v>
      </c>
      <c r="X47" s="174">
        <f>'Team &amp; Salaries'!$D19*X109</f>
        <v>0</v>
      </c>
      <c r="Y47" s="174">
        <f>'Team &amp; Salaries'!$D19*Y109</f>
        <v>0</v>
      </c>
      <c r="Z47" s="174">
        <f>'Team &amp; Salaries'!$D19*Z109</f>
        <v>0</v>
      </c>
      <c r="AA47" s="174">
        <f>'Team &amp; Salaries'!$D19*AA109</f>
        <v>0</v>
      </c>
      <c r="AB47" s="174">
        <f>'Team &amp; Salaries'!$D19*AB109</f>
        <v>0</v>
      </c>
      <c r="AC47" s="174">
        <f>'Team &amp; Salaries'!$D19*AC109</f>
        <v>0</v>
      </c>
      <c r="AD47" s="174">
        <f>'Team &amp; Salaries'!$D19*AD109</f>
        <v>0</v>
      </c>
      <c r="AE47" s="174">
        <f>'Team &amp; Salaries'!$D19*AE109</f>
        <v>0</v>
      </c>
      <c r="AF47" s="174">
        <f>'Team &amp; Salaries'!$D19*AF109</f>
        <v>0</v>
      </c>
      <c r="AG47" s="174">
        <f>'Team &amp; Salaries'!$D19*AG109</f>
        <v>0</v>
      </c>
      <c r="AH47" s="174">
        <f>'Team &amp; Salaries'!$D19*AH109</f>
        <v>0</v>
      </c>
      <c r="AI47" s="174">
        <f>'Team &amp; Salaries'!$D19*AI109</f>
        <v>0</v>
      </c>
      <c r="AJ47" s="174">
        <f>'Team &amp; Salaries'!$D19*AJ109</f>
        <v>2291.666666666667</v>
      </c>
      <c r="AK47" s="174">
        <f>'Team &amp; Salaries'!$D19*AK109</f>
        <v>2291.666666666667</v>
      </c>
      <c r="AL47" s="174">
        <f>'Team &amp; Salaries'!$D19*AL109</f>
        <v>2291.666666666667</v>
      </c>
      <c r="AM47" s="174">
        <f>'Team &amp; Salaries'!$D19*AM109</f>
        <v>2291.666666666667</v>
      </c>
      <c r="AN47" s="174">
        <f>'Team &amp; Salaries'!$D19*AN109</f>
        <v>2291.666666666667</v>
      </c>
      <c r="AO47" s="174">
        <f>'Team &amp; Salaries'!$D19*AO109</f>
        <v>2291.666666666667</v>
      </c>
      <c r="AP47" s="174">
        <f>'Team &amp; Salaries'!$D19*AP109</f>
        <v>2291.666666666667</v>
      </c>
      <c r="AQ47" s="174">
        <f>'Team &amp; Salaries'!$D19*AQ109</f>
        <v>2291.666666666667</v>
      </c>
      <c r="AR47" s="174">
        <f>'Team &amp; Salaries'!$D19*AR109</f>
        <v>2291.666666666667</v>
      </c>
      <c r="AS47" s="174">
        <f>'Team &amp; Salaries'!$D19*AS109</f>
        <v>2291.666666666667</v>
      </c>
      <c r="AT47" s="174">
        <f>'Team &amp; Salaries'!$D19*AT109</f>
        <v>2291.666666666667</v>
      </c>
      <c r="AU47" s="174">
        <f>'Team &amp; Salaries'!$D19*AU109</f>
        <v>2291.666666666667</v>
      </c>
      <c r="AV47" s="174">
        <f>'Team &amp; Salaries'!$D19*AV109</f>
        <v>2291.666666666667</v>
      </c>
      <c r="AW47" s="174">
        <f>'Team &amp; Salaries'!$D19*AW109</f>
        <v>2291.666666666667</v>
      </c>
      <c r="AX47" s="174">
        <f>'Team &amp; Salaries'!$D19*AX109</f>
        <v>2291.666666666667</v>
      </c>
      <c r="AY47" s="174">
        <f>'Team &amp; Salaries'!$D19*AY109</f>
        <v>2291.666666666667</v>
      </c>
      <c r="AZ47" s="174">
        <f>'Team &amp; Salaries'!$D19*AZ109</f>
        <v>2291.666666666667</v>
      </c>
      <c r="BA47" s="174">
        <f>'Team &amp; Salaries'!$D19*BA109</f>
        <v>2291.666666666667</v>
      </c>
      <c r="BB47" s="174">
        <f>'Team &amp; Salaries'!$D19*BB109</f>
        <v>2291.666666666667</v>
      </c>
      <c r="BC47" s="174">
        <f>'Team &amp; Salaries'!$D19*BC109</f>
        <v>2291.666666666667</v>
      </c>
      <c r="BD47" s="174">
        <f>'Team &amp; Salaries'!$D19*BD109</f>
        <v>2291.666666666667</v>
      </c>
      <c r="BE47" s="174">
        <f>'Team &amp; Salaries'!$D19*BE109</f>
        <v>2291.666666666667</v>
      </c>
      <c r="BF47" s="174">
        <f>'Team &amp; Salaries'!$D19*BF109</f>
        <v>2291.666666666667</v>
      </c>
      <c r="BG47" s="174">
        <f>'Team &amp; Salaries'!$D19*BG109</f>
        <v>2291.666666666667</v>
      </c>
      <c r="BH47" s="174">
        <f>'Team &amp; Salaries'!$D19*BH109</f>
        <v>2291.666666666667</v>
      </c>
      <c r="BI47" s="174">
        <f>'Team &amp; Salaries'!$D19*BI109</f>
        <v>2291.666666666667</v>
      </c>
      <c r="BJ47" s="174">
        <f>'Team &amp; Salaries'!$D19*BJ109</f>
        <v>2291.666666666667</v>
      </c>
      <c r="BK47" s="174">
        <f>'Team &amp; Salaries'!$D19*BK109</f>
        <v>2291.666666666667</v>
      </c>
      <c r="BL47" s="174">
        <f>'Team &amp; Salaries'!$D19*BL109</f>
        <v>2291.666666666667</v>
      </c>
      <c r="BM47" s="174">
        <f>'Team &amp; Salaries'!$D19*BM109</f>
        <v>2291.666666666667</v>
      </c>
      <c r="BN47" s="174">
        <f>'Team &amp; Salaries'!$D19*BN109</f>
        <v>2291.666666666667</v>
      </c>
      <c r="BO47" s="174">
        <f>'Team &amp; Salaries'!$D19*BO109</f>
        <v>2291.666666666667</v>
      </c>
      <c r="BP47" s="174">
        <f>'Team &amp; Salaries'!$D19*BP109</f>
        <v>2291.666666666667</v>
      </c>
      <c r="BQ47" s="174">
        <f>'Team &amp; Salaries'!$D19*BQ109</f>
        <v>2291.666666666667</v>
      </c>
      <c r="BR47" s="174">
        <f>'Team &amp; Salaries'!$D19*BR109</f>
        <v>2291.666666666667</v>
      </c>
      <c r="BS47" s="174">
        <f>'Team &amp; Salaries'!$D19*BS109</f>
        <v>2291.666666666667</v>
      </c>
      <c r="BT47" s="174">
        <f>'Team &amp; Salaries'!$D19*BT109</f>
        <v>2291.666666666667</v>
      </c>
      <c r="BU47" s="174">
        <f>'Team &amp; Salaries'!$D19*BU109</f>
        <v>2291.666666666667</v>
      </c>
      <c r="BV47" s="174">
        <f>'Team &amp; Salaries'!$D19*BV109</f>
        <v>2291.666666666667</v>
      </c>
      <c r="BW47" s="174">
        <f>'Team &amp; Salaries'!$D19*BW109</f>
        <v>2291.666666666667</v>
      </c>
      <c r="BX47" s="174">
        <f>'Team &amp; Salaries'!$D19*BX109</f>
        <v>2291.666666666667</v>
      </c>
      <c r="BY47" s="174">
        <f>'Team &amp; Salaries'!$D19*BY109</f>
        <v>2291.666666666667</v>
      </c>
      <c r="BZ47" s="174">
        <f>'Team &amp; Salaries'!$D19*BZ109</f>
        <v>2291.666666666667</v>
      </c>
      <c r="CA47" s="174">
        <f>'Team &amp; Salaries'!$D19*CA109</f>
        <v>2291.666666666667</v>
      </c>
      <c r="CB47" s="174">
        <f>'Team &amp; Salaries'!$D19*CB109</f>
        <v>2291.666666666667</v>
      </c>
      <c r="CC47" s="174">
        <f>'Team &amp; Salaries'!$D19*CC109</f>
        <v>2291.666666666667</v>
      </c>
      <c r="CD47" s="174">
        <f>'Team &amp; Salaries'!$D19*CD109</f>
        <v>2291.666666666667</v>
      </c>
      <c r="CE47" s="174">
        <f>'Team &amp; Salaries'!$D19*CE109</f>
        <v>2291.666666666667</v>
      </c>
      <c r="CF47" s="174">
        <f>'Team &amp; Salaries'!$D19*CF109</f>
        <v>2291.666666666667</v>
      </c>
      <c r="CG47" s="174">
        <f>'Team &amp; Salaries'!$D19*CG109</f>
        <v>2291.666666666667</v>
      </c>
      <c r="CH47" s="174">
        <f>'Team &amp; Salaries'!$D19*CH109</f>
        <v>2291.666666666667</v>
      </c>
      <c r="CI47" s="174">
        <f>'Team &amp; Salaries'!$D19*CI109</f>
        <v>2291.666666666667</v>
      </c>
      <c r="CJ47" s="174">
        <f>'Team &amp; Salaries'!$D19*CJ109</f>
        <v>2291.666666666667</v>
      </c>
      <c r="CK47" s="174">
        <f>'Team &amp; Salaries'!$D19*CK109</f>
        <v>2291.666666666667</v>
      </c>
      <c r="CL47" s="174">
        <f>'Team &amp; Salaries'!$D19*CL109</f>
        <v>2291.666666666667</v>
      </c>
      <c r="CM47" s="174">
        <f>'Team &amp; Salaries'!$D19*CM109</f>
        <v>2291.666666666667</v>
      </c>
      <c r="CN47" s="174">
        <f>'Team &amp; Salaries'!$D19*CN109</f>
        <v>2291.666666666667</v>
      </c>
      <c r="CO47" s="174">
        <f>'Team &amp; Salaries'!$D19*CO109</f>
        <v>2291.666666666667</v>
      </c>
      <c r="CP47" s="174">
        <f>'Team &amp; Salaries'!$D19*CP109</f>
        <v>2291.666666666667</v>
      </c>
      <c r="CQ47" s="174">
        <f>'Team &amp; Salaries'!$D19*CQ109</f>
        <v>2291.666666666667</v>
      </c>
      <c r="CR47" s="174">
        <f>'Team &amp; Salaries'!$D19*CR109</f>
        <v>2291.666666666667</v>
      </c>
      <c r="CS47" s="174">
        <f>'Team &amp; Salaries'!$D19*CS109</f>
        <v>2291.666666666667</v>
      </c>
      <c r="CT47" s="174">
        <f>'Team &amp; Salaries'!$D19*CT109</f>
        <v>2291.666666666667</v>
      </c>
      <c r="CU47" s="174">
        <f>'Team &amp; Salaries'!$D19*CU109</f>
        <v>2291.666666666667</v>
      </c>
      <c r="CV47" s="174">
        <f>'Team &amp; Salaries'!$D19*CV109</f>
        <v>2291.666666666667</v>
      </c>
      <c r="CW47" s="174">
        <f>'Team &amp; Salaries'!$D19*CW109</f>
        <v>2291.666666666667</v>
      </c>
      <c r="CX47" s="174">
        <f>'Team &amp; Salaries'!$D19*CX109</f>
        <v>2291.666666666667</v>
      </c>
      <c r="CY47" s="174">
        <f>'Team &amp; Salaries'!$D19*CY109</f>
        <v>2291.666666666667</v>
      </c>
      <c r="CZ47" s="174">
        <f>'Team &amp; Salaries'!$D19*CZ109</f>
        <v>2291.666666666667</v>
      </c>
      <c r="DA47" s="174">
        <f>'Team &amp; Salaries'!$D19*DA109</f>
        <v>2291.666666666667</v>
      </c>
      <c r="DB47" s="174">
        <f>'Team &amp; Salaries'!$D19*DB109</f>
        <v>2291.666666666667</v>
      </c>
      <c r="DC47" s="174">
        <f>'Team &amp; Salaries'!$D19*DC109</f>
        <v>2291.666666666667</v>
      </c>
      <c r="DD47" s="174">
        <f>'Team &amp; Salaries'!$D19*DD109</f>
        <v>2291.666666666667</v>
      </c>
      <c r="DE47" s="174">
        <f>'Team &amp; Salaries'!$D19*DE109</f>
        <v>2291.666666666667</v>
      </c>
      <c r="DF47" s="174">
        <f>'Team &amp; Salaries'!$D19*DF109</f>
        <v>2291.666666666667</v>
      </c>
      <c r="DG47" s="174">
        <f>'Team &amp; Salaries'!$D19*DG109</f>
        <v>2291.666666666667</v>
      </c>
      <c r="DH47" s="174">
        <f>'Team &amp; Salaries'!$D19*DH109</f>
        <v>2291.666666666667</v>
      </c>
      <c r="DI47" s="174">
        <f>'Team &amp; Salaries'!$D19*DI109</f>
        <v>2291.666666666667</v>
      </c>
    </row>
    <row r="48" spans="1:113" customFormat="1" ht="16">
      <c r="A48" s="114" t="str">
        <f t="shared" si="79"/>
        <v>3D Design</v>
      </c>
      <c r="B48" s="114"/>
      <c r="C48" s="114"/>
      <c r="D48" s="114" t="str">
        <f>'Team &amp; Salaries'!B20</f>
        <v>Prod</v>
      </c>
      <c r="E48" s="361" t="str">
        <f>Settings!$C$6</f>
        <v>USD</v>
      </c>
      <c r="F48" s="174">
        <f>'Team &amp; Salaries'!$D20*F110</f>
        <v>0</v>
      </c>
      <c r="G48" s="174">
        <f>'Team &amp; Salaries'!$D20*G110</f>
        <v>0</v>
      </c>
      <c r="H48" s="174">
        <f>'Team &amp; Salaries'!$D20*H110</f>
        <v>0</v>
      </c>
      <c r="I48" s="174">
        <f>'Team &amp; Salaries'!$D20*I110</f>
        <v>0</v>
      </c>
      <c r="J48" s="174">
        <f>'Team &amp; Salaries'!$D20*J110</f>
        <v>0</v>
      </c>
      <c r="K48" s="174">
        <f>'Team &amp; Salaries'!$D20*K110</f>
        <v>0</v>
      </c>
      <c r="L48" s="174">
        <f>'Team &amp; Salaries'!$D20*L110</f>
        <v>0</v>
      </c>
      <c r="M48" s="174">
        <f>'Team &amp; Salaries'!$D20*M110</f>
        <v>0</v>
      </c>
      <c r="N48" s="174">
        <f>'Team &amp; Salaries'!$D20*N110</f>
        <v>0</v>
      </c>
      <c r="O48" s="174">
        <f>'Team &amp; Salaries'!$D20*O110</f>
        <v>0</v>
      </c>
      <c r="P48" s="174">
        <f>'Team &amp; Salaries'!$D20*P110</f>
        <v>0</v>
      </c>
      <c r="Q48" s="174">
        <f>'Team &amp; Salaries'!$D20*Q110</f>
        <v>0</v>
      </c>
      <c r="R48" s="174">
        <f>'Team &amp; Salaries'!$D20*R110</f>
        <v>0</v>
      </c>
      <c r="S48" s="174">
        <f>'Team &amp; Salaries'!$D20*S110</f>
        <v>0</v>
      </c>
      <c r="T48" s="174">
        <f>'Team &amp; Salaries'!$D20*T110</f>
        <v>0</v>
      </c>
      <c r="U48" s="174">
        <f>'Team &amp; Salaries'!$D20*U110</f>
        <v>0</v>
      </c>
      <c r="V48" s="174">
        <f>'Team &amp; Salaries'!$D20*V110</f>
        <v>0</v>
      </c>
      <c r="W48" s="174">
        <f>'Team &amp; Salaries'!$D20*W110</f>
        <v>0</v>
      </c>
      <c r="X48" s="174">
        <f>'Team &amp; Salaries'!$D20*X110</f>
        <v>0</v>
      </c>
      <c r="Y48" s="174">
        <f>'Team &amp; Salaries'!$D20*Y110</f>
        <v>0</v>
      </c>
      <c r="Z48" s="174">
        <f>'Team &amp; Salaries'!$D20*Z110</f>
        <v>0</v>
      </c>
      <c r="AA48" s="174">
        <f>'Team &amp; Salaries'!$D20*AA110</f>
        <v>0</v>
      </c>
      <c r="AB48" s="174">
        <f>'Team &amp; Salaries'!$D20*AB110</f>
        <v>0</v>
      </c>
      <c r="AC48" s="174">
        <f>'Team &amp; Salaries'!$D20*AC110</f>
        <v>0</v>
      </c>
      <c r="AD48" s="174">
        <f>'Team &amp; Salaries'!$D20*AD110</f>
        <v>0</v>
      </c>
      <c r="AE48" s="174">
        <f>'Team &amp; Salaries'!$D20*AE110</f>
        <v>0</v>
      </c>
      <c r="AF48" s="174">
        <f>'Team &amp; Salaries'!$D20*AF110</f>
        <v>0</v>
      </c>
      <c r="AG48" s="174">
        <f>'Team &amp; Salaries'!$D20*AG110</f>
        <v>0</v>
      </c>
      <c r="AH48" s="174">
        <f>'Team &amp; Salaries'!$D20*AH110</f>
        <v>0</v>
      </c>
      <c r="AI48" s="174">
        <f>'Team &amp; Salaries'!$D20*AI110</f>
        <v>0</v>
      </c>
      <c r="AJ48" s="174">
        <f>'Team &amp; Salaries'!$D20*AJ110</f>
        <v>2291.666666666667</v>
      </c>
      <c r="AK48" s="174">
        <f>'Team &amp; Salaries'!$D20*AK110</f>
        <v>2291.666666666667</v>
      </c>
      <c r="AL48" s="174">
        <f>'Team &amp; Salaries'!$D20*AL110</f>
        <v>2291.666666666667</v>
      </c>
      <c r="AM48" s="174">
        <f>'Team &amp; Salaries'!$D20*AM110</f>
        <v>2291.666666666667</v>
      </c>
      <c r="AN48" s="174">
        <f>'Team &amp; Salaries'!$D20*AN110</f>
        <v>2291.666666666667</v>
      </c>
      <c r="AO48" s="174">
        <f>'Team &amp; Salaries'!$D20*AO110</f>
        <v>2291.666666666667</v>
      </c>
      <c r="AP48" s="174">
        <f>'Team &amp; Salaries'!$D20*AP110</f>
        <v>2291.666666666667</v>
      </c>
      <c r="AQ48" s="174">
        <f>'Team &amp; Salaries'!$D20*AQ110</f>
        <v>2291.666666666667</v>
      </c>
      <c r="AR48" s="174">
        <f>'Team &amp; Salaries'!$D20*AR110</f>
        <v>2291.666666666667</v>
      </c>
      <c r="AS48" s="174">
        <f>'Team &amp; Salaries'!$D20*AS110</f>
        <v>2291.666666666667</v>
      </c>
      <c r="AT48" s="174">
        <f>'Team &amp; Salaries'!$D20*AT110</f>
        <v>2291.666666666667</v>
      </c>
      <c r="AU48" s="174">
        <f>'Team &amp; Salaries'!$D20*AU110</f>
        <v>2291.666666666667</v>
      </c>
      <c r="AV48" s="174">
        <f>'Team &amp; Salaries'!$D20*AV110</f>
        <v>2291.666666666667</v>
      </c>
      <c r="AW48" s="174">
        <f>'Team &amp; Salaries'!$D20*AW110</f>
        <v>2291.666666666667</v>
      </c>
      <c r="AX48" s="174">
        <f>'Team &amp; Salaries'!$D20*AX110</f>
        <v>2291.666666666667</v>
      </c>
      <c r="AY48" s="174">
        <f>'Team &amp; Salaries'!$D20*AY110</f>
        <v>2291.666666666667</v>
      </c>
      <c r="AZ48" s="174">
        <f>'Team &amp; Salaries'!$D20*AZ110</f>
        <v>2291.666666666667</v>
      </c>
      <c r="BA48" s="174">
        <f>'Team &amp; Salaries'!$D20*BA110</f>
        <v>2291.666666666667</v>
      </c>
      <c r="BB48" s="174">
        <f>'Team &amp; Salaries'!$D20*BB110</f>
        <v>2291.666666666667</v>
      </c>
      <c r="BC48" s="174">
        <f>'Team &amp; Salaries'!$D20*BC110</f>
        <v>2291.666666666667</v>
      </c>
      <c r="BD48" s="174">
        <f>'Team &amp; Salaries'!$D20*BD110</f>
        <v>2291.666666666667</v>
      </c>
      <c r="BE48" s="174">
        <f>'Team &amp; Salaries'!$D20*BE110</f>
        <v>2291.666666666667</v>
      </c>
      <c r="BF48" s="174">
        <f>'Team &amp; Salaries'!$D20*BF110</f>
        <v>2291.666666666667</v>
      </c>
      <c r="BG48" s="174">
        <f>'Team &amp; Salaries'!$D20*BG110</f>
        <v>2291.666666666667</v>
      </c>
      <c r="BH48" s="174">
        <f>'Team &amp; Salaries'!$D20*BH110</f>
        <v>2291.666666666667</v>
      </c>
      <c r="BI48" s="174">
        <f>'Team &amp; Salaries'!$D20*BI110</f>
        <v>2291.666666666667</v>
      </c>
      <c r="BJ48" s="174">
        <f>'Team &amp; Salaries'!$D20*BJ110</f>
        <v>2291.666666666667</v>
      </c>
      <c r="BK48" s="174">
        <f>'Team &amp; Salaries'!$D20*BK110</f>
        <v>2291.666666666667</v>
      </c>
      <c r="BL48" s="174">
        <f>'Team &amp; Salaries'!$D20*BL110</f>
        <v>2291.666666666667</v>
      </c>
      <c r="BM48" s="174">
        <f>'Team &amp; Salaries'!$D20*BM110</f>
        <v>2291.666666666667</v>
      </c>
      <c r="BN48" s="174">
        <f>'Team &amp; Salaries'!$D20*BN110</f>
        <v>2291.666666666667</v>
      </c>
      <c r="BO48" s="174">
        <f>'Team &amp; Salaries'!$D20*BO110</f>
        <v>2291.666666666667</v>
      </c>
      <c r="BP48" s="174">
        <f>'Team &amp; Salaries'!$D20*BP110</f>
        <v>2291.666666666667</v>
      </c>
      <c r="BQ48" s="174">
        <f>'Team &amp; Salaries'!$D20*BQ110</f>
        <v>2291.666666666667</v>
      </c>
      <c r="BR48" s="174">
        <f>'Team &amp; Salaries'!$D20*BR110</f>
        <v>2291.666666666667</v>
      </c>
      <c r="BS48" s="174">
        <f>'Team &amp; Salaries'!$D20*BS110</f>
        <v>2291.666666666667</v>
      </c>
      <c r="BT48" s="174">
        <f>'Team &amp; Salaries'!$D20*BT110</f>
        <v>2291.666666666667</v>
      </c>
      <c r="BU48" s="174">
        <f>'Team &amp; Salaries'!$D20*BU110</f>
        <v>2291.666666666667</v>
      </c>
      <c r="BV48" s="174">
        <f>'Team &amp; Salaries'!$D20*BV110</f>
        <v>2291.666666666667</v>
      </c>
      <c r="BW48" s="174">
        <f>'Team &amp; Salaries'!$D20*BW110</f>
        <v>2291.666666666667</v>
      </c>
      <c r="BX48" s="174">
        <f>'Team &amp; Salaries'!$D20*BX110</f>
        <v>2291.666666666667</v>
      </c>
      <c r="BY48" s="174">
        <f>'Team &amp; Salaries'!$D20*BY110</f>
        <v>2291.666666666667</v>
      </c>
      <c r="BZ48" s="174">
        <f>'Team &amp; Salaries'!$D20*BZ110</f>
        <v>2291.666666666667</v>
      </c>
      <c r="CA48" s="174">
        <f>'Team &amp; Salaries'!$D20*CA110</f>
        <v>2291.666666666667</v>
      </c>
      <c r="CB48" s="174">
        <f>'Team &amp; Salaries'!$D20*CB110</f>
        <v>2291.666666666667</v>
      </c>
      <c r="CC48" s="174">
        <f>'Team &amp; Salaries'!$D20*CC110</f>
        <v>2291.666666666667</v>
      </c>
      <c r="CD48" s="174">
        <f>'Team &amp; Salaries'!$D20*CD110</f>
        <v>2291.666666666667</v>
      </c>
      <c r="CE48" s="174">
        <f>'Team &amp; Salaries'!$D20*CE110</f>
        <v>2291.666666666667</v>
      </c>
      <c r="CF48" s="174">
        <f>'Team &amp; Salaries'!$D20*CF110</f>
        <v>2291.666666666667</v>
      </c>
      <c r="CG48" s="174">
        <f>'Team &amp; Salaries'!$D20*CG110</f>
        <v>2291.666666666667</v>
      </c>
      <c r="CH48" s="174">
        <f>'Team &amp; Salaries'!$D20*CH110</f>
        <v>2291.666666666667</v>
      </c>
      <c r="CI48" s="174">
        <f>'Team &amp; Salaries'!$D20*CI110</f>
        <v>2291.666666666667</v>
      </c>
      <c r="CJ48" s="174">
        <f>'Team &amp; Salaries'!$D20*CJ110</f>
        <v>2291.666666666667</v>
      </c>
      <c r="CK48" s="174">
        <f>'Team &amp; Salaries'!$D20*CK110</f>
        <v>2291.666666666667</v>
      </c>
      <c r="CL48" s="174">
        <f>'Team &amp; Salaries'!$D20*CL110</f>
        <v>2291.666666666667</v>
      </c>
      <c r="CM48" s="174">
        <f>'Team &amp; Salaries'!$D20*CM110</f>
        <v>2291.666666666667</v>
      </c>
      <c r="CN48" s="174">
        <f>'Team &amp; Salaries'!$D20*CN110</f>
        <v>2291.666666666667</v>
      </c>
      <c r="CO48" s="174">
        <f>'Team &amp; Salaries'!$D20*CO110</f>
        <v>2291.666666666667</v>
      </c>
      <c r="CP48" s="174">
        <f>'Team &amp; Salaries'!$D20*CP110</f>
        <v>2291.666666666667</v>
      </c>
      <c r="CQ48" s="174">
        <f>'Team &amp; Salaries'!$D20*CQ110</f>
        <v>2291.666666666667</v>
      </c>
      <c r="CR48" s="174">
        <f>'Team &amp; Salaries'!$D20*CR110</f>
        <v>2291.666666666667</v>
      </c>
      <c r="CS48" s="174">
        <f>'Team &amp; Salaries'!$D20*CS110</f>
        <v>2291.666666666667</v>
      </c>
      <c r="CT48" s="174">
        <f>'Team &amp; Salaries'!$D20*CT110</f>
        <v>2291.666666666667</v>
      </c>
      <c r="CU48" s="174">
        <f>'Team &amp; Salaries'!$D20*CU110</f>
        <v>2291.666666666667</v>
      </c>
      <c r="CV48" s="174">
        <f>'Team &amp; Salaries'!$D20*CV110</f>
        <v>2291.666666666667</v>
      </c>
      <c r="CW48" s="174">
        <f>'Team &amp; Salaries'!$D20*CW110</f>
        <v>2291.666666666667</v>
      </c>
      <c r="CX48" s="174">
        <f>'Team &amp; Salaries'!$D20*CX110</f>
        <v>2291.666666666667</v>
      </c>
      <c r="CY48" s="174">
        <f>'Team &amp; Salaries'!$D20*CY110</f>
        <v>2291.666666666667</v>
      </c>
      <c r="CZ48" s="174">
        <f>'Team &amp; Salaries'!$D20*CZ110</f>
        <v>2291.666666666667</v>
      </c>
      <c r="DA48" s="174">
        <f>'Team &amp; Salaries'!$D20*DA110</f>
        <v>2291.666666666667</v>
      </c>
      <c r="DB48" s="174">
        <f>'Team &amp; Salaries'!$D20*DB110</f>
        <v>2291.666666666667</v>
      </c>
      <c r="DC48" s="174">
        <f>'Team &amp; Salaries'!$D20*DC110</f>
        <v>2291.666666666667</v>
      </c>
      <c r="DD48" s="174">
        <f>'Team &amp; Salaries'!$D20*DD110</f>
        <v>2291.666666666667</v>
      </c>
      <c r="DE48" s="174">
        <f>'Team &amp; Salaries'!$D20*DE110</f>
        <v>2291.666666666667</v>
      </c>
      <c r="DF48" s="174">
        <f>'Team &amp; Salaries'!$D20*DF110</f>
        <v>2291.666666666667</v>
      </c>
      <c r="DG48" s="174">
        <f>'Team &amp; Salaries'!$D20*DG110</f>
        <v>2291.666666666667</v>
      </c>
      <c r="DH48" s="174">
        <f>'Team &amp; Salaries'!$D20*DH110</f>
        <v>2291.666666666667</v>
      </c>
      <c r="DI48" s="174">
        <f>'Team &amp; Salaries'!$D20*DI110</f>
        <v>2291.666666666667</v>
      </c>
    </row>
    <row r="49" spans="1:113" customFormat="1" ht="16">
      <c r="A49" s="114" t="str">
        <f t="shared" si="79"/>
        <v>3D Design</v>
      </c>
      <c r="B49" s="114"/>
      <c r="C49" s="114"/>
      <c r="D49" s="114" t="str">
        <f>'Team &amp; Salaries'!B21</f>
        <v>Prod</v>
      </c>
      <c r="E49" s="361" t="str">
        <f>Settings!$C$6</f>
        <v>USD</v>
      </c>
      <c r="F49" s="174">
        <f>'Team &amp; Salaries'!$D21*F111</f>
        <v>0</v>
      </c>
      <c r="G49" s="174">
        <f>'Team &amp; Salaries'!$D21*G111</f>
        <v>0</v>
      </c>
      <c r="H49" s="174">
        <f>'Team &amp; Salaries'!$D21*H111</f>
        <v>0</v>
      </c>
      <c r="I49" s="174">
        <f>'Team &amp; Salaries'!$D21*I111</f>
        <v>0</v>
      </c>
      <c r="J49" s="174">
        <f>'Team &amp; Salaries'!$D21*J111</f>
        <v>0</v>
      </c>
      <c r="K49" s="174">
        <f>'Team &amp; Salaries'!$D21*K111</f>
        <v>0</v>
      </c>
      <c r="L49" s="174">
        <f>'Team &amp; Salaries'!$D21*L111</f>
        <v>0</v>
      </c>
      <c r="M49" s="174">
        <f>'Team &amp; Salaries'!$D21*M111</f>
        <v>0</v>
      </c>
      <c r="N49" s="174">
        <f>'Team &amp; Salaries'!$D21*N111</f>
        <v>0</v>
      </c>
      <c r="O49" s="174">
        <f>'Team &amp; Salaries'!$D21*O111</f>
        <v>0</v>
      </c>
      <c r="P49" s="174">
        <f>'Team &amp; Salaries'!$D21*P111</f>
        <v>0</v>
      </c>
      <c r="Q49" s="174">
        <f>'Team &amp; Salaries'!$D21*Q111</f>
        <v>0</v>
      </c>
      <c r="R49" s="174">
        <f>'Team &amp; Salaries'!$D21*R111</f>
        <v>0</v>
      </c>
      <c r="S49" s="174">
        <f>'Team &amp; Salaries'!$D21*S111</f>
        <v>0</v>
      </c>
      <c r="T49" s="174">
        <f>'Team &amp; Salaries'!$D21*T111</f>
        <v>0</v>
      </c>
      <c r="U49" s="174">
        <f>'Team &amp; Salaries'!$D21*U111</f>
        <v>0</v>
      </c>
      <c r="V49" s="174">
        <f>'Team &amp; Salaries'!$D21*V111</f>
        <v>0</v>
      </c>
      <c r="W49" s="174">
        <f>'Team &amp; Salaries'!$D21*W111</f>
        <v>0</v>
      </c>
      <c r="X49" s="174">
        <f>'Team &amp; Salaries'!$D21*X111</f>
        <v>0</v>
      </c>
      <c r="Y49" s="174">
        <f>'Team &amp; Salaries'!$D21*Y111</f>
        <v>0</v>
      </c>
      <c r="Z49" s="174">
        <f>'Team &amp; Salaries'!$D21*Z111</f>
        <v>0</v>
      </c>
      <c r="AA49" s="174">
        <f>'Team &amp; Salaries'!$D21*AA111</f>
        <v>0</v>
      </c>
      <c r="AB49" s="174">
        <f>'Team &amp; Salaries'!$D21*AB111</f>
        <v>0</v>
      </c>
      <c r="AC49" s="174">
        <f>'Team &amp; Salaries'!$D21*AC111</f>
        <v>0</v>
      </c>
      <c r="AD49" s="174">
        <f>'Team &amp; Salaries'!$D21*AD111</f>
        <v>0</v>
      </c>
      <c r="AE49" s="174">
        <f>'Team &amp; Salaries'!$D21*AE111</f>
        <v>0</v>
      </c>
      <c r="AF49" s="174">
        <f>'Team &amp; Salaries'!$D21*AF111</f>
        <v>0</v>
      </c>
      <c r="AG49" s="174">
        <f>'Team &amp; Salaries'!$D21*AG111</f>
        <v>0</v>
      </c>
      <c r="AH49" s="174">
        <f>'Team &amp; Salaries'!$D21*AH111</f>
        <v>0</v>
      </c>
      <c r="AI49" s="174">
        <f>'Team &amp; Salaries'!$D21*AI111</f>
        <v>0</v>
      </c>
      <c r="AJ49" s="174">
        <f>'Team &amp; Salaries'!$D21*AJ111</f>
        <v>0</v>
      </c>
      <c r="AK49" s="174">
        <f>'Team &amp; Salaries'!$D21*AK111</f>
        <v>0</v>
      </c>
      <c r="AL49" s="174">
        <f>'Team &amp; Salaries'!$D21*AL111</f>
        <v>0</v>
      </c>
      <c r="AM49" s="174">
        <f>'Team &amp; Salaries'!$D21*AM111</f>
        <v>0</v>
      </c>
      <c r="AN49" s="174">
        <f>'Team &amp; Salaries'!$D21*AN111</f>
        <v>0</v>
      </c>
      <c r="AO49" s="174">
        <f>'Team &amp; Salaries'!$D21*AO111</f>
        <v>0</v>
      </c>
      <c r="AP49" s="174">
        <f>'Team &amp; Salaries'!$D21*AP111</f>
        <v>0</v>
      </c>
      <c r="AQ49" s="174">
        <f>'Team &amp; Salaries'!$D21*AQ111</f>
        <v>0</v>
      </c>
      <c r="AR49" s="174">
        <f>'Team &amp; Salaries'!$D21*AR111</f>
        <v>0</v>
      </c>
      <c r="AS49" s="174">
        <f>'Team &amp; Salaries'!$D21*AS111</f>
        <v>0</v>
      </c>
      <c r="AT49" s="174">
        <f>'Team &amp; Salaries'!$D21*AT111</f>
        <v>0</v>
      </c>
      <c r="AU49" s="174">
        <f>'Team &amp; Salaries'!$D21*AU111</f>
        <v>0</v>
      </c>
      <c r="AV49" s="174">
        <f>'Team &amp; Salaries'!$D21*AV111</f>
        <v>0</v>
      </c>
      <c r="AW49" s="174">
        <f>'Team &amp; Salaries'!$D21*AW111</f>
        <v>0</v>
      </c>
      <c r="AX49" s="174">
        <f>'Team &amp; Salaries'!$D21*AX111</f>
        <v>0</v>
      </c>
      <c r="AY49" s="174">
        <f>'Team &amp; Salaries'!$D21*AY111</f>
        <v>0</v>
      </c>
      <c r="AZ49" s="174">
        <f>'Team &amp; Salaries'!$D21*AZ111</f>
        <v>0</v>
      </c>
      <c r="BA49" s="174">
        <f>'Team &amp; Salaries'!$D21*BA111</f>
        <v>0</v>
      </c>
      <c r="BB49" s="174">
        <f>'Team &amp; Salaries'!$D21*BB111</f>
        <v>0</v>
      </c>
      <c r="BC49" s="174">
        <f>'Team &amp; Salaries'!$D21*BC111</f>
        <v>0</v>
      </c>
      <c r="BD49" s="174">
        <f>'Team &amp; Salaries'!$D21*BD111</f>
        <v>0</v>
      </c>
      <c r="BE49" s="174">
        <f>'Team &amp; Salaries'!$D21*BE111</f>
        <v>0</v>
      </c>
      <c r="BF49" s="174">
        <f>'Team &amp; Salaries'!$D21*BF111</f>
        <v>0</v>
      </c>
      <c r="BG49" s="174">
        <f>'Team &amp; Salaries'!$D21*BG111</f>
        <v>0</v>
      </c>
      <c r="BH49" s="174">
        <f>'Team &amp; Salaries'!$D21*BH111</f>
        <v>0</v>
      </c>
      <c r="BI49" s="174">
        <f>'Team &amp; Salaries'!$D21*BI111</f>
        <v>0</v>
      </c>
      <c r="BJ49" s="174">
        <f>'Team &amp; Salaries'!$D21*BJ111</f>
        <v>0</v>
      </c>
      <c r="BK49" s="174">
        <f>'Team &amp; Salaries'!$D21*BK111</f>
        <v>0</v>
      </c>
      <c r="BL49" s="174">
        <f>'Team &amp; Salaries'!$D21*BL111</f>
        <v>0</v>
      </c>
      <c r="BM49" s="174">
        <f>'Team &amp; Salaries'!$D21*BM111</f>
        <v>0</v>
      </c>
      <c r="BN49" s="174">
        <f>'Team &amp; Salaries'!$D21*BN111</f>
        <v>6875.0000000000009</v>
      </c>
      <c r="BO49" s="174">
        <f>'Team &amp; Salaries'!$D21*BO111</f>
        <v>6875.0000000000009</v>
      </c>
      <c r="BP49" s="174">
        <f>'Team &amp; Salaries'!$D21*BP111</f>
        <v>6875.0000000000009</v>
      </c>
      <c r="BQ49" s="174">
        <f>'Team &amp; Salaries'!$D21*BQ111</f>
        <v>6875.0000000000009</v>
      </c>
      <c r="BR49" s="174">
        <f>'Team &amp; Salaries'!$D21*BR111</f>
        <v>6875.0000000000009</v>
      </c>
      <c r="BS49" s="174">
        <f>'Team &amp; Salaries'!$D21*BS111</f>
        <v>6875.0000000000009</v>
      </c>
      <c r="BT49" s="174">
        <f>'Team &amp; Salaries'!$D21*BT111</f>
        <v>6875.0000000000009</v>
      </c>
      <c r="BU49" s="174">
        <f>'Team &amp; Salaries'!$D21*BU111</f>
        <v>6875.0000000000009</v>
      </c>
      <c r="BV49" s="174">
        <f>'Team &amp; Salaries'!$D21*BV111</f>
        <v>6875.0000000000009</v>
      </c>
      <c r="BW49" s="174">
        <f>'Team &amp; Salaries'!$D21*BW111</f>
        <v>6875.0000000000009</v>
      </c>
      <c r="BX49" s="174">
        <f>'Team &amp; Salaries'!$D21*BX111</f>
        <v>6875.0000000000009</v>
      </c>
      <c r="BY49" s="174">
        <f>'Team &amp; Salaries'!$D21*BY111</f>
        <v>6875.0000000000009</v>
      </c>
      <c r="BZ49" s="174">
        <f>'Team &amp; Salaries'!$D21*BZ111</f>
        <v>6875.0000000000009</v>
      </c>
      <c r="CA49" s="174">
        <f>'Team &amp; Salaries'!$D21*CA111</f>
        <v>6875.0000000000009</v>
      </c>
      <c r="CB49" s="174">
        <f>'Team &amp; Salaries'!$D21*CB111</f>
        <v>6875.0000000000009</v>
      </c>
      <c r="CC49" s="174">
        <f>'Team &amp; Salaries'!$D21*CC111</f>
        <v>6875.0000000000009</v>
      </c>
      <c r="CD49" s="174">
        <f>'Team &amp; Salaries'!$D21*CD111</f>
        <v>6875.0000000000009</v>
      </c>
      <c r="CE49" s="174">
        <f>'Team &amp; Salaries'!$D21*CE111</f>
        <v>6875.0000000000009</v>
      </c>
      <c r="CF49" s="174">
        <f>'Team &amp; Salaries'!$D21*CF111</f>
        <v>6875.0000000000009</v>
      </c>
      <c r="CG49" s="174">
        <f>'Team &amp; Salaries'!$D21*CG111</f>
        <v>6875.0000000000009</v>
      </c>
      <c r="CH49" s="174">
        <f>'Team &amp; Salaries'!$D21*CH111</f>
        <v>6875.0000000000009</v>
      </c>
      <c r="CI49" s="174">
        <f>'Team &amp; Salaries'!$D21*CI111</f>
        <v>6875.0000000000009</v>
      </c>
      <c r="CJ49" s="174">
        <f>'Team &amp; Salaries'!$D21*CJ111</f>
        <v>6875.0000000000009</v>
      </c>
      <c r="CK49" s="174">
        <f>'Team &amp; Salaries'!$D21*CK111</f>
        <v>6875.0000000000009</v>
      </c>
      <c r="CL49" s="174">
        <f>'Team &amp; Salaries'!$D21*CL111</f>
        <v>6875.0000000000009</v>
      </c>
      <c r="CM49" s="174">
        <f>'Team &amp; Salaries'!$D21*CM111</f>
        <v>6875.0000000000009</v>
      </c>
      <c r="CN49" s="174">
        <f>'Team &amp; Salaries'!$D21*CN111</f>
        <v>6875.0000000000009</v>
      </c>
      <c r="CO49" s="174">
        <f>'Team &amp; Salaries'!$D21*CO111</f>
        <v>6875.0000000000009</v>
      </c>
      <c r="CP49" s="174">
        <f>'Team &amp; Salaries'!$D21*CP111</f>
        <v>6875.0000000000009</v>
      </c>
      <c r="CQ49" s="174">
        <f>'Team &amp; Salaries'!$D21*CQ111</f>
        <v>6875.0000000000009</v>
      </c>
      <c r="CR49" s="174">
        <f>'Team &amp; Salaries'!$D21*CR111</f>
        <v>6875.0000000000009</v>
      </c>
      <c r="CS49" s="174">
        <f>'Team &amp; Salaries'!$D21*CS111</f>
        <v>6875.0000000000009</v>
      </c>
      <c r="CT49" s="174">
        <f>'Team &amp; Salaries'!$D21*CT111</f>
        <v>6875.0000000000009</v>
      </c>
      <c r="CU49" s="174">
        <f>'Team &amp; Salaries'!$D21*CU111</f>
        <v>6875.0000000000009</v>
      </c>
      <c r="CV49" s="174">
        <f>'Team &amp; Salaries'!$D21*CV111</f>
        <v>6875.0000000000009</v>
      </c>
      <c r="CW49" s="174">
        <f>'Team &amp; Salaries'!$D21*CW111</f>
        <v>6875.0000000000009</v>
      </c>
      <c r="CX49" s="174">
        <f>'Team &amp; Salaries'!$D21*CX111</f>
        <v>6875.0000000000009</v>
      </c>
      <c r="CY49" s="174">
        <f>'Team &amp; Salaries'!$D21*CY111</f>
        <v>6875.0000000000009</v>
      </c>
      <c r="CZ49" s="174">
        <f>'Team &amp; Salaries'!$D21*CZ111</f>
        <v>6875.0000000000009</v>
      </c>
      <c r="DA49" s="174">
        <f>'Team &amp; Salaries'!$D21*DA111</f>
        <v>6875.0000000000009</v>
      </c>
      <c r="DB49" s="174">
        <f>'Team &amp; Salaries'!$D21*DB111</f>
        <v>6875.0000000000009</v>
      </c>
      <c r="DC49" s="174">
        <f>'Team &amp; Salaries'!$D21*DC111</f>
        <v>6875.0000000000009</v>
      </c>
      <c r="DD49" s="174">
        <f>'Team &amp; Salaries'!$D21*DD111</f>
        <v>6875.0000000000009</v>
      </c>
      <c r="DE49" s="174">
        <f>'Team &amp; Salaries'!$D21*DE111</f>
        <v>6875.0000000000009</v>
      </c>
      <c r="DF49" s="174">
        <f>'Team &amp; Salaries'!$D21*DF111</f>
        <v>6875.0000000000009</v>
      </c>
      <c r="DG49" s="174">
        <f>'Team &amp; Salaries'!$D21*DG111</f>
        <v>6875.0000000000009</v>
      </c>
      <c r="DH49" s="174">
        <f>'Team &amp; Salaries'!$D21*DH111</f>
        <v>6875.0000000000009</v>
      </c>
      <c r="DI49" s="174">
        <f>'Team &amp; Salaries'!$D21*DI111</f>
        <v>6875.0000000000009</v>
      </c>
    </row>
    <row r="50" spans="1:113" customFormat="1" ht="16">
      <c r="A50" s="114" t="str">
        <f t="shared" si="79"/>
        <v>3D Design</v>
      </c>
      <c r="B50" s="114"/>
      <c r="C50" s="114"/>
      <c r="D50" s="114" t="str">
        <f>'Team &amp; Salaries'!B22</f>
        <v>Prod</v>
      </c>
      <c r="E50" s="361" t="str">
        <f>Settings!$C$6</f>
        <v>USD</v>
      </c>
      <c r="F50" s="174">
        <f>'Team &amp; Salaries'!$D22*F112</f>
        <v>0</v>
      </c>
      <c r="G50" s="174">
        <f>'Team &amp; Salaries'!$D22*G112</f>
        <v>0</v>
      </c>
      <c r="H50" s="174">
        <f>'Team &amp; Salaries'!$D22*H112</f>
        <v>0</v>
      </c>
      <c r="I50" s="174">
        <f>'Team &amp; Salaries'!$D22*I112</f>
        <v>0</v>
      </c>
      <c r="J50" s="174">
        <f>'Team &amp; Salaries'!$D22*J112</f>
        <v>0</v>
      </c>
      <c r="K50" s="174">
        <f>'Team &amp; Salaries'!$D22*K112</f>
        <v>0</v>
      </c>
      <c r="L50" s="174">
        <f>'Team &amp; Salaries'!$D22*L112</f>
        <v>0</v>
      </c>
      <c r="M50" s="174">
        <f>'Team &amp; Salaries'!$D22*M112</f>
        <v>0</v>
      </c>
      <c r="N50" s="174">
        <f>'Team &amp; Salaries'!$D22*N112</f>
        <v>0</v>
      </c>
      <c r="O50" s="174">
        <f>'Team &amp; Salaries'!$D22*O112</f>
        <v>0</v>
      </c>
      <c r="P50" s="174">
        <f>'Team &amp; Salaries'!$D22*P112</f>
        <v>0</v>
      </c>
      <c r="Q50" s="174">
        <f>'Team &amp; Salaries'!$D22*Q112</f>
        <v>0</v>
      </c>
      <c r="R50" s="174">
        <f>'Team &amp; Salaries'!$D22*R112</f>
        <v>0</v>
      </c>
      <c r="S50" s="174">
        <f>'Team &amp; Salaries'!$D22*S112</f>
        <v>0</v>
      </c>
      <c r="T50" s="174">
        <f>'Team &amp; Salaries'!$D22*T112</f>
        <v>0</v>
      </c>
      <c r="U50" s="174">
        <f>'Team &amp; Salaries'!$D22*U112</f>
        <v>0</v>
      </c>
      <c r="V50" s="174">
        <f>'Team &amp; Salaries'!$D22*V112</f>
        <v>0</v>
      </c>
      <c r="W50" s="174">
        <f>'Team &amp; Salaries'!$D22*W112</f>
        <v>0</v>
      </c>
      <c r="X50" s="174">
        <f>'Team &amp; Salaries'!$D22*X112</f>
        <v>0</v>
      </c>
      <c r="Y50" s="174">
        <f>'Team &amp; Salaries'!$D22*Y112</f>
        <v>0</v>
      </c>
      <c r="Z50" s="174">
        <f>'Team &amp; Salaries'!$D22*Z112</f>
        <v>0</v>
      </c>
      <c r="AA50" s="174">
        <f>'Team &amp; Salaries'!$D22*AA112</f>
        <v>0</v>
      </c>
      <c r="AB50" s="174">
        <f>'Team &amp; Salaries'!$D22*AB112</f>
        <v>0</v>
      </c>
      <c r="AC50" s="174">
        <f>'Team &amp; Salaries'!$D22*AC112</f>
        <v>0</v>
      </c>
      <c r="AD50" s="174">
        <f>'Team &amp; Salaries'!$D22*AD112</f>
        <v>0</v>
      </c>
      <c r="AE50" s="174">
        <f>'Team &amp; Salaries'!$D22*AE112</f>
        <v>0</v>
      </c>
      <c r="AF50" s="174">
        <f>'Team &amp; Salaries'!$D22*AF112</f>
        <v>0</v>
      </c>
      <c r="AG50" s="174">
        <f>'Team &amp; Salaries'!$D22*AG112</f>
        <v>0</v>
      </c>
      <c r="AH50" s="174">
        <f>'Team &amp; Salaries'!$D22*AH112</f>
        <v>0</v>
      </c>
      <c r="AI50" s="174">
        <f>'Team &amp; Salaries'!$D22*AI112</f>
        <v>0</v>
      </c>
      <c r="AJ50" s="174">
        <f>'Team &amp; Salaries'!$D22*AJ112</f>
        <v>0</v>
      </c>
      <c r="AK50" s="174">
        <f>'Team &amp; Salaries'!$D22*AK112</f>
        <v>0</v>
      </c>
      <c r="AL50" s="174">
        <f>'Team &amp; Salaries'!$D22*AL112</f>
        <v>0</v>
      </c>
      <c r="AM50" s="174">
        <f>'Team &amp; Salaries'!$D22*AM112</f>
        <v>0</v>
      </c>
      <c r="AN50" s="174">
        <f>'Team &amp; Salaries'!$D22*AN112</f>
        <v>0</v>
      </c>
      <c r="AO50" s="174">
        <f>'Team &amp; Salaries'!$D22*AO112</f>
        <v>0</v>
      </c>
      <c r="AP50" s="174">
        <f>'Team &amp; Salaries'!$D22*AP112</f>
        <v>0</v>
      </c>
      <c r="AQ50" s="174">
        <f>'Team &amp; Salaries'!$D22*AQ112</f>
        <v>0</v>
      </c>
      <c r="AR50" s="174">
        <f>'Team &amp; Salaries'!$D22*AR112</f>
        <v>0</v>
      </c>
      <c r="AS50" s="174">
        <f>'Team &amp; Salaries'!$D22*AS112</f>
        <v>0</v>
      </c>
      <c r="AT50" s="174">
        <f>'Team &amp; Salaries'!$D22*AT112</f>
        <v>0</v>
      </c>
      <c r="AU50" s="174">
        <f>'Team &amp; Salaries'!$D22*AU112</f>
        <v>0</v>
      </c>
      <c r="AV50" s="174">
        <f>'Team &amp; Salaries'!$D22*AV112</f>
        <v>0</v>
      </c>
      <c r="AW50" s="174">
        <f>'Team &amp; Salaries'!$D22*AW112</f>
        <v>0</v>
      </c>
      <c r="AX50" s="174">
        <f>'Team &amp; Salaries'!$D22*AX112</f>
        <v>0</v>
      </c>
      <c r="AY50" s="174">
        <f>'Team &amp; Salaries'!$D22*AY112</f>
        <v>0</v>
      </c>
      <c r="AZ50" s="174">
        <f>'Team &amp; Salaries'!$D22*AZ112</f>
        <v>0</v>
      </c>
      <c r="BA50" s="174">
        <f>'Team &amp; Salaries'!$D22*BA112</f>
        <v>0</v>
      </c>
      <c r="BB50" s="174">
        <f>'Team &amp; Salaries'!$D22*BB112</f>
        <v>0</v>
      </c>
      <c r="BC50" s="174">
        <f>'Team &amp; Salaries'!$D22*BC112</f>
        <v>0</v>
      </c>
      <c r="BD50" s="174">
        <f>'Team &amp; Salaries'!$D22*BD112</f>
        <v>0</v>
      </c>
      <c r="BE50" s="174">
        <f>'Team &amp; Salaries'!$D22*BE112</f>
        <v>0</v>
      </c>
      <c r="BF50" s="174">
        <f>'Team &amp; Salaries'!$D22*BF112</f>
        <v>0</v>
      </c>
      <c r="BG50" s="174">
        <f>'Team &amp; Salaries'!$D22*BG112</f>
        <v>0</v>
      </c>
      <c r="BH50" s="174">
        <f>'Team &amp; Salaries'!$D22*BH112</f>
        <v>0</v>
      </c>
      <c r="BI50" s="174">
        <f>'Team &amp; Salaries'!$D22*BI112</f>
        <v>0</v>
      </c>
      <c r="BJ50" s="174">
        <f>'Team &amp; Salaries'!$D22*BJ112</f>
        <v>0</v>
      </c>
      <c r="BK50" s="174">
        <f>'Team &amp; Salaries'!$D22*BK112</f>
        <v>0</v>
      </c>
      <c r="BL50" s="174">
        <f>'Team &amp; Salaries'!$D22*BL112</f>
        <v>0</v>
      </c>
      <c r="BM50" s="174">
        <f>'Team &amp; Salaries'!$D22*BM112</f>
        <v>0</v>
      </c>
      <c r="BN50" s="174">
        <f>'Team &amp; Salaries'!$D22*BN112</f>
        <v>6875.0000000000009</v>
      </c>
      <c r="BO50" s="174">
        <f>'Team &amp; Salaries'!$D22*BO112</f>
        <v>6875.0000000000009</v>
      </c>
      <c r="BP50" s="174">
        <f>'Team &amp; Salaries'!$D22*BP112</f>
        <v>6875.0000000000009</v>
      </c>
      <c r="BQ50" s="174">
        <f>'Team &amp; Salaries'!$D22*BQ112</f>
        <v>6875.0000000000009</v>
      </c>
      <c r="BR50" s="174">
        <f>'Team &amp; Salaries'!$D22*BR112</f>
        <v>6875.0000000000009</v>
      </c>
      <c r="BS50" s="174">
        <f>'Team &amp; Salaries'!$D22*BS112</f>
        <v>6875.0000000000009</v>
      </c>
      <c r="BT50" s="174">
        <f>'Team &amp; Salaries'!$D22*BT112</f>
        <v>6875.0000000000009</v>
      </c>
      <c r="BU50" s="174">
        <f>'Team &amp; Salaries'!$D22*BU112</f>
        <v>6875.0000000000009</v>
      </c>
      <c r="BV50" s="174">
        <f>'Team &amp; Salaries'!$D22*BV112</f>
        <v>6875.0000000000009</v>
      </c>
      <c r="BW50" s="174">
        <f>'Team &amp; Salaries'!$D22*BW112</f>
        <v>6875.0000000000009</v>
      </c>
      <c r="BX50" s="174">
        <f>'Team &amp; Salaries'!$D22*BX112</f>
        <v>6875.0000000000009</v>
      </c>
      <c r="BY50" s="174">
        <f>'Team &amp; Salaries'!$D22*BY112</f>
        <v>6875.0000000000009</v>
      </c>
      <c r="BZ50" s="174">
        <f>'Team &amp; Salaries'!$D22*BZ112</f>
        <v>6875.0000000000009</v>
      </c>
      <c r="CA50" s="174">
        <f>'Team &amp; Salaries'!$D22*CA112</f>
        <v>6875.0000000000009</v>
      </c>
      <c r="CB50" s="174">
        <f>'Team &amp; Salaries'!$D22*CB112</f>
        <v>6875.0000000000009</v>
      </c>
      <c r="CC50" s="174">
        <f>'Team &amp; Salaries'!$D22*CC112</f>
        <v>6875.0000000000009</v>
      </c>
      <c r="CD50" s="174">
        <f>'Team &amp; Salaries'!$D22*CD112</f>
        <v>6875.0000000000009</v>
      </c>
      <c r="CE50" s="174">
        <f>'Team &amp; Salaries'!$D22*CE112</f>
        <v>6875.0000000000009</v>
      </c>
      <c r="CF50" s="174">
        <f>'Team &amp; Salaries'!$D22*CF112</f>
        <v>6875.0000000000009</v>
      </c>
      <c r="CG50" s="174">
        <f>'Team &amp; Salaries'!$D22*CG112</f>
        <v>6875.0000000000009</v>
      </c>
      <c r="CH50" s="174">
        <f>'Team &amp; Salaries'!$D22*CH112</f>
        <v>6875.0000000000009</v>
      </c>
      <c r="CI50" s="174">
        <f>'Team &amp; Salaries'!$D22*CI112</f>
        <v>6875.0000000000009</v>
      </c>
      <c r="CJ50" s="174">
        <f>'Team &amp; Salaries'!$D22*CJ112</f>
        <v>6875.0000000000009</v>
      </c>
      <c r="CK50" s="174">
        <f>'Team &amp; Salaries'!$D22*CK112</f>
        <v>6875.0000000000009</v>
      </c>
      <c r="CL50" s="174">
        <f>'Team &amp; Salaries'!$D22*CL112</f>
        <v>6875.0000000000009</v>
      </c>
      <c r="CM50" s="174">
        <f>'Team &amp; Salaries'!$D22*CM112</f>
        <v>6875.0000000000009</v>
      </c>
      <c r="CN50" s="174">
        <f>'Team &amp; Salaries'!$D22*CN112</f>
        <v>6875.0000000000009</v>
      </c>
      <c r="CO50" s="174">
        <f>'Team &amp; Salaries'!$D22*CO112</f>
        <v>6875.0000000000009</v>
      </c>
      <c r="CP50" s="174">
        <f>'Team &amp; Salaries'!$D22*CP112</f>
        <v>6875.0000000000009</v>
      </c>
      <c r="CQ50" s="174">
        <f>'Team &amp; Salaries'!$D22*CQ112</f>
        <v>6875.0000000000009</v>
      </c>
      <c r="CR50" s="174">
        <f>'Team &amp; Salaries'!$D22*CR112</f>
        <v>6875.0000000000009</v>
      </c>
      <c r="CS50" s="174">
        <f>'Team &amp; Salaries'!$D22*CS112</f>
        <v>6875.0000000000009</v>
      </c>
      <c r="CT50" s="174">
        <f>'Team &amp; Salaries'!$D22*CT112</f>
        <v>6875.0000000000009</v>
      </c>
      <c r="CU50" s="174">
        <f>'Team &amp; Salaries'!$D22*CU112</f>
        <v>6875.0000000000009</v>
      </c>
      <c r="CV50" s="174">
        <f>'Team &amp; Salaries'!$D22*CV112</f>
        <v>6875.0000000000009</v>
      </c>
      <c r="CW50" s="174">
        <f>'Team &amp; Salaries'!$D22*CW112</f>
        <v>6875.0000000000009</v>
      </c>
      <c r="CX50" s="174">
        <f>'Team &amp; Salaries'!$D22*CX112</f>
        <v>6875.0000000000009</v>
      </c>
      <c r="CY50" s="174">
        <f>'Team &amp; Salaries'!$D22*CY112</f>
        <v>6875.0000000000009</v>
      </c>
      <c r="CZ50" s="174">
        <f>'Team &amp; Salaries'!$D22*CZ112</f>
        <v>6875.0000000000009</v>
      </c>
      <c r="DA50" s="174">
        <f>'Team &amp; Salaries'!$D22*DA112</f>
        <v>6875.0000000000009</v>
      </c>
      <c r="DB50" s="174">
        <f>'Team &amp; Salaries'!$D22*DB112</f>
        <v>6875.0000000000009</v>
      </c>
      <c r="DC50" s="174">
        <f>'Team &amp; Salaries'!$D22*DC112</f>
        <v>6875.0000000000009</v>
      </c>
      <c r="DD50" s="174">
        <f>'Team &amp; Salaries'!$D22*DD112</f>
        <v>6875.0000000000009</v>
      </c>
      <c r="DE50" s="174">
        <f>'Team &amp; Salaries'!$D22*DE112</f>
        <v>6875.0000000000009</v>
      </c>
      <c r="DF50" s="174">
        <f>'Team &amp; Salaries'!$D22*DF112</f>
        <v>6875.0000000000009</v>
      </c>
      <c r="DG50" s="174">
        <f>'Team &amp; Salaries'!$D22*DG112</f>
        <v>6875.0000000000009</v>
      </c>
      <c r="DH50" s="174">
        <f>'Team &amp; Salaries'!$D22*DH112</f>
        <v>6875.0000000000009</v>
      </c>
      <c r="DI50" s="174">
        <f>'Team &amp; Salaries'!$D22*DI112</f>
        <v>6875.0000000000009</v>
      </c>
    </row>
    <row r="51" spans="1:113" customFormat="1" ht="16">
      <c r="A51" s="114" t="str">
        <f t="shared" si="79"/>
        <v>Mobile Dev</v>
      </c>
      <c r="B51" s="114"/>
      <c r="C51" s="114"/>
      <c r="D51" s="114" t="str">
        <f>'Team &amp; Salaries'!B23</f>
        <v>Prod</v>
      </c>
      <c r="E51" s="361" t="str">
        <f>Settings!$C$6</f>
        <v>USD</v>
      </c>
      <c r="F51" s="174">
        <f>'Team &amp; Salaries'!$D23*F113</f>
        <v>0</v>
      </c>
      <c r="G51" s="174">
        <f>'Team &amp; Salaries'!$D23*G113</f>
        <v>0</v>
      </c>
      <c r="H51" s="174">
        <f>'Team &amp; Salaries'!$D23*H113</f>
        <v>0</v>
      </c>
      <c r="I51" s="174">
        <f>'Team &amp; Salaries'!$D23*I113</f>
        <v>0</v>
      </c>
      <c r="J51" s="174">
        <f>'Team &amp; Salaries'!$D23*J113</f>
        <v>0</v>
      </c>
      <c r="K51" s="174">
        <f>'Team &amp; Salaries'!$D23*K113</f>
        <v>0</v>
      </c>
      <c r="L51" s="174">
        <f>'Team &amp; Salaries'!$D23*L113</f>
        <v>0</v>
      </c>
      <c r="M51" s="174">
        <f>'Team &amp; Salaries'!$D23*M113</f>
        <v>0</v>
      </c>
      <c r="N51" s="174">
        <f>'Team &amp; Salaries'!$D23*N113</f>
        <v>0</v>
      </c>
      <c r="O51" s="174">
        <f>'Team &amp; Salaries'!$D23*O113</f>
        <v>0</v>
      </c>
      <c r="P51" s="174">
        <f>'Team &amp; Salaries'!$D23*P113</f>
        <v>0</v>
      </c>
      <c r="Q51" s="174">
        <f>'Team &amp; Salaries'!$D23*Q113</f>
        <v>0</v>
      </c>
      <c r="R51" s="174">
        <f>'Team &amp; Salaries'!$D23*R113</f>
        <v>0</v>
      </c>
      <c r="S51" s="174">
        <f>'Team &amp; Salaries'!$D23*S113</f>
        <v>0</v>
      </c>
      <c r="T51" s="174">
        <f>'Team &amp; Salaries'!$D23*T113</f>
        <v>0</v>
      </c>
      <c r="U51" s="174">
        <f>'Team &amp; Salaries'!$D23*U113</f>
        <v>0</v>
      </c>
      <c r="V51" s="174">
        <f>'Team &amp; Salaries'!$D23*V113</f>
        <v>0</v>
      </c>
      <c r="W51" s="174">
        <f>'Team &amp; Salaries'!$D23*W113</f>
        <v>0</v>
      </c>
      <c r="X51" s="174">
        <f>'Team &amp; Salaries'!$D23*X113</f>
        <v>0</v>
      </c>
      <c r="Y51" s="174">
        <f>'Team &amp; Salaries'!$D23*Y113</f>
        <v>0</v>
      </c>
      <c r="Z51" s="174">
        <f>'Team &amp; Salaries'!$D23*Z113</f>
        <v>0</v>
      </c>
      <c r="AA51" s="174">
        <f>'Team &amp; Salaries'!$D23*AA113</f>
        <v>0</v>
      </c>
      <c r="AB51" s="174">
        <f>'Team &amp; Salaries'!$D23*AB113</f>
        <v>0</v>
      </c>
      <c r="AC51" s="174">
        <f>'Team &amp; Salaries'!$D23*AC113</f>
        <v>0</v>
      </c>
      <c r="AD51" s="174">
        <f>'Team &amp; Salaries'!$D23*AD113</f>
        <v>0</v>
      </c>
      <c r="AE51" s="174">
        <f>'Team &amp; Salaries'!$D23*AE113</f>
        <v>0</v>
      </c>
      <c r="AF51" s="174">
        <f>'Team &amp; Salaries'!$D23*AF113</f>
        <v>0</v>
      </c>
      <c r="AG51" s="174">
        <f>'Team &amp; Salaries'!$D23*AG113</f>
        <v>0</v>
      </c>
      <c r="AH51" s="174">
        <f>'Team &amp; Salaries'!$D23*AH113</f>
        <v>0</v>
      </c>
      <c r="AI51" s="174">
        <f>'Team &amp; Salaries'!$D23*AI113</f>
        <v>0</v>
      </c>
      <c r="AJ51" s="174">
        <f>'Team &amp; Salaries'!$D23*AJ113</f>
        <v>0</v>
      </c>
      <c r="AK51" s="174">
        <f>'Team &amp; Salaries'!$D23*AK113</f>
        <v>0</v>
      </c>
      <c r="AL51" s="174">
        <f>'Team &amp; Salaries'!$D23*AL113</f>
        <v>0</v>
      </c>
      <c r="AM51" s="174">
        <f>'Team &amp; Salaries'!$D23*AM113</f>
        <v>0</v>
      </c>
      <c r="AN51" s="174">
        <f>'Team &amp; Salaries'!$D23*AN113</f>
        <v>0</v>
      </c>
      <c r="AO51" s="174">
        <f>'Team &amp; Salaries'!$D23*AO113</f>
        <v>0</v>
      </c>
      <c r="AP51" s="174">
        <f>'Team &amp; Salaries'!$D23*AP113</f>
        <v>0</v>
      </c>
      <c r="AQ51" s="174">
        <f>'Team &amp; Salaries'!$D23*AQ113</f>
        <v>0</v>
      </c>
      <c r="AR51" s="174">
        <f>'Team &amp; Salaries'!$D23*AR113</f>
        <v>0</v>
      </c>
      <c r="AS51" s="174">
        <f>'Team &amp; Salaries'!$D23*AS113</f>
        <v>0</v>
      </c>
      <c r="AT51" s="174">
        <f>'Team &amp; Salaries'!$D23*AT113</f>
        <v>0</v>
      </c>
      <c r="AU51" s="174">
        <f>'Team &amp; Salaries'!$D23*AU113</f>
        <v>0</v>
      </c>
      <c r="AV51" s="174">
        <f>'Team &amp; Salaries'!$D23*AV113</f>
        <v>0</v>
      </c>
      <c r="AW51" s="174">
        <f>'Team &amp; Salaries'!$D23*AW113</f>
        <v>0</v>
      </c>
      <c r="AX51" s="174">
        <f>'Team &amp; Salaries'!$D23*AX113</f>
        <v>0</v>
      </c>
      <c r="AY51" s="174">
        <f>'Team &amp; Salaries'!$D23*AY113</f>
        <v>0</v>
      </c>
      <c r="AZ51" s="174">
        <f>'Team &amp; Salaries'!$D23*AZ113</f>
        <v>0</v>
      </c>
      <c r="BA51" s="174">
        <f>'Team &amp; Salaries'!$D23*BA113</f>
        <v>0</v>
      </c>
      <c r="BB51" s="174">
        <f>'Team &amp; Salaries'!$D23*BB113</f>
        <v>6875.0000000000009</v>
      </c>
      <c r="BC51" s="174">
        <f>'Team &amp; Salaries'!$D23*BC113</f>
        <v>6875.0000000000009</v>
      </c>
      <c r="BD51" s="174">
        <f>'Team &amp; Salaries'!$D23*BD113</f>
        <v>6875.0000000000009</v>
      </c>
      <c r="BE51" s="174">
        <f>'Team &amp; Salaries'!$D23*BE113</f>
        <v>6875.0000000000009</v>
      </c>
      <c r="BF51" s="174">
        <f>'Team &amp; Salaries'!$D23*BF113</f>
        <v>6875.0000000000009</v>
      </c>
      <c r="BG51" s="174">
        <f>'Team &amp; Salaries'!$D23*BG113</f>
        <v>6875.0000000000009</v>
      </c>
      <c r="BH51" s="174">
        <f>'Team &amp; Salaries'!$D23*BH113</f>
        <v>6875.0000000000009</v>
      </c>
      <c r="BI51" s="174">
        <f>'Team &amp; Salaries'!$D23*BI113</f>
        <v>6875.0000000000009</v>
      </c>
      <c r="BJ51" s="174">
        <f>'Team &amp; Salaries'!$D23*BJ113</f>
        <v>6875.0000000000009</v>
      </c>
      <c r="BK51" s="174">
        <f>'Team &amp; Salaries'!$D23*BK113</f>
        <v>6875.0000000000009</v>
      </c>
      <c r="BL51" s="174">
        <f>'Team &amp; Salaries'!$D23*BL113</f>
        <v>6875.0000000000009</v>
      </c>
      <c r="BM51" s="174">
        <f>'Team &amp; Salaries'!$D23*BM113</f>
        <v>6875.0000000000009</v>
      </c>
      <c r="BN51" s="174">
        <f>'Team &amp; Salaries'!$D23*BN113</f>
        <v>6875.0000000000009</v>
      </c>
      <c r="BO51" s="174">
        <f>'Team &amp; Salaries'!$D23*BO113</f>
        <v>6875.0000000000009</v>
      </c>
      <c r="BP51" s="174">
        <f>'Team &amp; Salaries'!$D23*BP113</f>
        <v>6875.0000000000009</v>
      </c>
      <c r="BQ51" s="174">
        <f>'Team &amp; Salaries'!$D23*BQ113</f>
        <v>6875.0000000000009</v>
      </c>
      <c r="BR51" s="174">
        <f>'Team &amp; Salaries'!$D23*BR113</f>
        <v>6875.0000000000009</v>
      </c>
      <c r="BS51" s="174">
        <f>'Team &amp; Salaries'!$D23*BS113</f>
        <v>6875.0000000000009</v>
      </c>
      <c r="BT51" s="174">
        <f>'Team &amp; Salaries'!$D23*BT113</f>
        <v>6875.0000000000009</v>
      </c>
      <c r="BU51" s="174">
        <f>'Team &amp; Salaries'!$D23*BU113</f>
        <v>6875.0000000000009</v>
      </c>
      <c r="BV51" s="174">
        <f>'Team &amp; Salaries'!$D23*BV113</f>
        <v>6875.0000000000009</v>
      </c>
      <c r="BW51" s="174">
        <f>'Team &amp; Salaries'!$D23*BW113</f>
        <v>6875.0000000000009</v>
      </c>
      <c r="BX51" s="174">
        <f>'Team &amp; Salaries'!$D23*BX113</f>
        <v>6875.0000000000009</v>
      </c>
      <c r="BY51" s="174">
        <f>'Team &amp; Salaries'!$D23*BY113</f>
        <v>6875.0000000000009</v>
      </c>
      <c r="BZ51" s="174">
        <f>'Team &amp; Salaries'!$D23*BZ113</f>
        <v>6875.0000000000009</v>
      </c>
      <c r="CA51" s="174">
        <f>'Team &amp; Salaries'!$D23*CA113</f>
        <v>6875.0000000000009</v>
      </c>
      <c r="CB51" s="174">
        <f>'Team &amp; Salaries'!$D23*CB113</f>
        <v>6875.0000000000009</v>
      </c>
      <c r="CC51" s="174">
        <f>'Team &amp; Salaries'!$D23*CC113</f>
        <v>6875.0000000000009</v>
      </c>
      <c r="CD51" s="174">
        <f>'Team &amp; Salaries'!$D23*CD113</f>
        <v>6875.0000000000009</v>
      </c>
      <c r="CE51" s="174">
        <f>'Team &amp; Salaries'!$D23*CE113</f>
        <v>6875.0000000000009</v>
      </c>
      <c r="CF51" s="174">
        <f>'Team &amp; Salaries'!$D23*CF113</f>
        <v>6875.0000000000009</v>
      </c>
      <c r="CG51" s="174">
        <f>'Team &amp; Salaries'!$D23*CG113</f>
        <v>6875.0000000000009</v>
      </c>
      <c r="CH51" s="174">
        <f>'Team &amp; Salaries'!$D23*CH113</f>
        <v>6875.0000000000009</v>
      </c>
      <c r="CI51" s="174">
        <f>'Team &amp; Salaries'!$D23*CI113</f>
        <v>6875.0000000000009</v>
      </c>
      <c r="CJ51" s="174">
        <f>'Team &amp; Salaries'!$D23*CJ113</f>
        <v>6875.0000000000009</v>
      </c>
      <c r="CK51" s="174">
        <f>'Team &amp; Salaries'!$D23*CK113</f>
        <v>6875.0000000000009</v>
      </c>
      <c r="CL51" s="174">
        <f>'Team &amp; Salaries'!$D23*CL113</f>
        <v>6875.0000000000009</v>
      </c>
      <c r="CM51" s="174">
        <f>'Team &amp; Salaries'!$D23*CM113</f>
        <v>6875.0000000000009</v>
      </c>
      <c r="CN51" s="174">
        <f>'Team &amp; Salaries'!$D23*CN113</f>
        <v>6875.0000000000009</v>
      </c>
      <c r="CO51" s="174">
        <f>'Team &amp; Salaries'!$D23*CO113</f>
        <v>6875.0000000000009</v>
      </c>
      <c r="CP51" s="174">
        <f>'Team &amp; Salaries'!$D23*CP113</f>
        <v>6875.0000000000009</v>
      </c>
      <c r="CQ51" s="174">
        <f>'Team &amp; Salaries'!$D23*CQ113</f>
        <v>6875.0000000000009</v>
      </c>
      <c r="CR51" s="174">
        <f>'Team &amp; Salaries'!$D23*CR113</f>
        <v>6875.0000000000009</v>
      </c>
      <c r="CS51" s="174">
        <f>'Team &amp; Salaries'!$D23*CS113</f>
        <v>6875.0000000000009</v>
      </c>
      <c r="CT51" s="174">
        <f>'Team &amp; Salaries'!$D23*CT113</f>
        <v>6875.0000000000009</v>
      </c>
      <c r="CU51" s="174">
        <f>'Team &amp; Salaries'!$D23*CU113</f>
        <v>6875.0000000000009</v>
      </c>
      <c r="CV51" s="174">
        <f>'Team &amp; Salaries'!$D23*CV113</f>
        <v>6875.0000000000009</v>
      </c>
      <c r="CW51" s="174">
        <f>'Team &amp; Salaries'!$D23*CW113</f>
        <v>6875.0000000000009</v>
      </c>
      <c r="CX51" s="174">
        <f>'Team &amp; Salaries'!$D23*CX113</f>
        <v>6875.0000000000009</v>
      </c>
      <c r="CY51" s="174">
        <f>'Team &amp; Salaries'!$D23*CY113</f>
        <v>6875.0000000000009</v>
      </c>
      <c r="CZ51" s="174">
        <f>'Team &amp; Salaries'!$D23*CZ113</f>
        <v>6875.0000000000009</v>
      </c>
      <c r="DA51" s="174">
        <f>'Team &amp; Salaries'!$D23*DA113</f>
        <v>6875.0000000000009</v>
      </c>
      <c r="DB51" s="174">
        <f>'Team &amp; Salaries'!$D23*DB113</f>
        <v>6875.0000000000009</v>
      </c>
      <c r="DC51" s="174">
        <f>'Team &amp; Salaries'!$D23*DC113</f>
        <v>6875.0000000000009</v>
      </c>
      <c r="DD51" s="174">
        <f>'Team &amp; Salaries'!$D23*DD113</f>
        <v>6875.0000000000009</v>
      </c>
      <c r="DE51" s="174">
        <f>'Team &amp; Salaries'!$D23*DE113</f>
        <v>6875.0000000000009</v>
      </c>
      <c r="DF51" s="174">
        <f>'Team &amp; Salaries'!$D23*DF113</f>
        <v>6875.0000000000009</v>
      </c>
      <c r="DG51" s="174">
        <f>'Team &amp; Salaries'!$D23*DG113</f>
        <v>6875.0000000000009</v>
      </c>
      <c r="DH51" s="174">
        <f>'Team &amp; Salaries'!$D23*DH113</f>
        <v>6875.0000000000009</v>
      </c>
      <c r="DI51" s="174">
        <f>'Team &amp; Salaries'!$D23*DI113</f>
        <v>6875.0000000000009</v>
      </c>
    </row>
    <row r="52" spans="1:113" customFormat="1" ht="16">
      <c r="A52" s="114" t="str">
        <f t="shared" si="79"/>
        <v>Mobile Dev</v>
      </c>
      <c r="B52" s="114"/>
      <c r="C52" s="114"/>
      <c r="D52" s="114" t="str">
        <f>'Team &amp; Salaries'!B24</f>
        <v>Prod</v>
      </c>
      <c r="E52" s="361" t="str">
        <f>Settings!$C$6</f>
        <v>USD</v>
      </c>
      <c r="F52" s="174">
        <f>'Team &amp; Salaries'!$D24*F114</f>
        <v>0</v>
      </c>
      <c r="G52" s="174">
        <f>'Team &amp; Salaries'!$D24*G114</f>
        <v>0</v>
      </c>
      <c r="H52" s="174">
        <f>'Team &amp; Salaries'!$D24*H114</f>
        <v>0</v>
      </c>
      <c r="I52" s="174">
        <f>'Team &amp; Salaries'!$D24*I114</f>
        <v>2291.666666666667</v>
      </c>
      <c r="J52" s="174">
        <f>'Team &amp; Salaries'!$D24*J114</f>
        <v>2291.666666666667</v>
      </c>
      <c r="K52" s="174">
        <f>'Team &amp; Salaries'!$D24*K114</f>
        <v>2291.666666666667</v>
      </c>
      <c r="L52" s="174">
        <f>'Team &amp; Salaries'!$D24*L114</f>
        <v>2291.666666666667</v>
      </c>
      <c r="M52" s="174">
        <f>'Team &amp; Salaries'!$D24*M114</f>
        <v>2291.666666666667</v>
      </c>
      <c r="N52" s="174">
        <f>'Team &amp; Salaries'!$D24*N114</f>
        <v>2291.666666666667</v>
      </c>
      <c r="O52" s="174">
        <f>'Team &amp; Salaries'!$D24*O114</f>
        <v>2291.666666666667</v>
      </c>
      <c r="P52" s="174">
        <f>'Team &amp; Salaries'!$D24*P114</f>
        <v>2291.666666666667</v>
      </c>
      <c r="Q52" s="174">
        <f>'Team &amp; Salaries'!$D24*Q114</f>
        <v>2291.666666666667</v>
      </c>
      <c r="R52" s="174">
        <f>'Team &amp; Salaries'!$D24*R114</f>
        <v>2291.666666666667</v>
      </c>
      <c r="S52" s="174">
        <f>'Team &amp; Salaries'!$D24*S114</f>
        <v>2291.666666666667</v>
      </c>
      <c r="T52" s="174">
        <f>'Team &amp; Salaries'!$D24*T114</f>
        <v>2291.666666666667</v>
      </c>
      <c r="U52" s="174">
        <f>'Team &amp; Salaries'!$D24*U114</f>
        <v>2291.666666666667</v>
      </c>
      <c r="V52" s="174">
        <f>'Team &amp; Salaries'!$D24*V114</f>
        <v>2291.666666666667</v>
      </c>
      <c r="W52" s="174">
        <f>'Team &amp; Salaries'!$D24*W114</f>
        <v>2291.666666666667</v>
      </c>
      <c r="X52" s="174">
        <f>'Team &amp; Salaries'!$D24*X114</f>
        <v>2291.666666666667</v>
      </c>
      <c r="Y52" s="174">
        <f>'Team &amp; Salaries'!$D24*Y114</f>
        <v>2291.666666666667</v>
      </c>
      <c r="Z52" s="174">
        <f>'Team &amp; Salaries'!$D24*Z114</f>
        <v>2291.666666666667</v>
      </c>
      <c r="AA52" s="174">
        <f>'Team &amp; Salaries'!$D24*AA114</f>
        <v>2291.666666666667</v>
      </c>
      <c r="AB52" s="174">
        <f>'Team &amp; Salaries'!$D24*AB114</f>
        <v>2291.666666666667</v>
      </c>
      <c r="AC52" s="174">
        <f>'Team &amp; Salaries'!$D24*AC114</f>
        <v>2291.666666666667</v>
      </c>
      <c r="AD52" s="174">
        <f>'Team &amp; Salaries'!$D24*AD114</f>
        <v>2291.666666666667</v>
      </c>
      <c r="AE52" s="174">
        <f>'Team &amp; Salaries'!$D24*AE114</f>
        <v>2291.666666666667</v>
      </c>
      <c r="AF52" s="174">
        <f>'Team &amp; Salaries'!$D24*AF114</f>
        <v>2291.666666666667</v>
      </c>
      <c r="AG52" s="174">
        <f>'Team &amp; Salaries'!$D24*AG114</f>
        <v>2291.666666666667</v>
      </c>
      <c r="AH52" s="174">
        <f>'Team &amp; Salaries'!$D24*AH114</f>
        <v>2291.666666666667</v>
      </c>
      <c r="AI52" s="174">
        <f>'Team &amp; Salaries'!$D24*AI114</f>
        <v>2291.666666666667</v>
      </c>
      <c r="AJ52" s="174">
        <f>'Team &amp; Salaries'!$D24*AJ114</f>
        <v>2291.666666666667</v>
      </c>
      <c r="AK52" s="174">
        <f>'Team &amp; Salaries'!$D24*AK114</f>
        <v>2291.666666666667</v>
      </c>
      <c r="AL52" s="174">
        <f>'Team &amp; Salaries'!$D24*AL114</f>
        <v>2291.666666666667</v>
      </c>
      <c r="AM52" s="174">
        <f>'Team &amp; Salaries'!$D24*AM114</f>
        <v>2291.666666666667</v>
      </c>
      <c r="AN52" s="174">
        <f>'Team &amp; Salaries'!$D24*AN114</f>
        <v>2291.666666666667</v>
      </c>
      <c r="AO52" s="174">
        <f>'Team &amp; Salaries'!$D24*AO114</f>
        <v>2291.666666666667</v>
      </c>
      <c r="AP52" s="174">
        <f>'Team &amp; Salaries'!$D24*AP114</f>
        <v>2291.666666666667</v>
      </c>
      <c r="AQ52" s="174">
        <f>'Team &amp; Salaries'!$D24*AQ114</f>
        <v>2291.666666666667</v>
      </c>
      <c r="AR52" s="174">
        <f>'Team &amp; Salaries'!$D24*AR114</f>
        <v>2291.666666666667</v>
      </c>
      <c r="AS52" s="174">
        <f>'Team &amp; Salaries'!$D24*AS114</f>
        <v>2291.666666666667</v>
      </c>
      <c r="AT52" s="174">
        <f>'Team &amp; Salaries'!$D24*AT114</f>
        <v>2291.666666666667</v>
      </c>
      <c r="AU52" s="174">
        <f>'Team &amp; Salaries'!$D24*AU114</f>
        <v>2291.666666666667</v>
      </c>
      <c r="AV52" s="174">
        <f>'Team &amp; Salaries'!$D24*AV114</f>
        <v>2291.666666666667</v>
      </c>
      <c r="AW52" s="174">
        <f>'Team &amp; Salaries'!$D24*AW114</f>
        <v>2291.666666666667</v>
      </c>
      <c r="AX52" s="174">
        <f>'Team &amp; Salaries'!$D24*AX114</f>
        <v>2291.666666666667</v>
      </c>
      <c r="AY52" s="174">
        <f>'Team &amp; Salaries'!$D24*AY114</f>
        <v>2291.666666666667</v>
      </c>
      <c r="AZ52" s="174">
        <f>'Team &amp; Salaries'!$D24*AZ114</f>
        <v>2291.666666666667</v>
      </c>
      <c r="BA52" s="174">
        <f>'Team &amp; Salaries'!$D24*BA114</f>
        <v>2291.666666666667</v>
      </c>
      <c r="BB52" s="174">
        <f>'Team &amp; Salaries'!$D24*BB114</f>
        <v>2291.666666666667</v>
      </c>
      <c r="BC52" s="174">
        <f>'Team &amp; Salaries'!$D24*BC114</f>
        <v>2291.666666666667</v>
      </c>
      <c r="BD52" s="174">
        <f>'Team &amp; Salaries'!$D24*BD114</f>
        <v>2291.666666666667</v>
      </c>
      <c r="BE52" s="174">
        <f>'Team &amp; Salaries'!$D24*BE114</f>
        <v>2291.666666666667</v>
      </c>
      <c r="BF52" s="174">
        <f>'Team &amp; Salaries'!$D24*BF114</f>
        <v>2291.666666666667</v>
      </c>
      <c r="BG52" s="174">
        <f>'Team &amp; Salaries'!$D24*BG114</f>
        <v>2291.666666666667</v>
      </c>
      <c r="BH52" s="174">
        <f>'Team &amp; Salaries'!$D24*BH114</f>
        <v>2291.666666666667</v>
      </c>
      <c r="BI52" s="174">
        <f>'Team &amp; Salaries'!$D24*BI114</f>
        <v>2291.666666666667</v>
      </c>
      <c r="BJ52" s="174">
        <f>'Team &amp; Salaries'!$D24*BJ114</f>
        <v>2291.666666666667</v>
      </c>
      <c r="BK52" s="174">
        <f>'Team &amp; Salaries'!$D24*BK114</f>
        <v>2291.666666666667</v>
      </c>
      <c r="BL52" s="174">
        <f>'Team &amp; Salaries'!$D24*BL114</f>
        <v>2291.666666666667</v>
      </c>
      <c r="BM52" s="174">
        <f>'Team &amp; Salaries'!$D24*BM114</f>
        <v>2291.666666666667</v>
      </c>
      <c r="BN52" s="174">
        <f>'Team &amp; Salaries'!$D24*BN114</f>
        <v>2291.666666666667</v>
      </c>
      <c r="BO52" s="174">
        <f>'Team &amp; Salaries'!$D24*BO114</f>
        <v>2291.666666666667</v>
      </c>
      <c r="BP52" s="174">
        <f>'Team &amp; Salaries'!$D24*BP114</f>
        <v>2291.666666666667</v>
      </c>
      <c r="BQ52" s="174">
        <f>'Team &amp; Salaries'!$D24*BQ114</f>
        <v>2291.666666666667</v>
      </c>
      <c r="BR52" s="174">
        <f>'Team &amp; Salaries'!$D24*BR114</f>
        <v>2291.666666666667</v>
      </c>
      <c r="BS52" s="174">
        <f>'Team &amp; Salaries'!$D24*BS114</f>
        <v>2291.666666666667</v>
      </c>
      <c r="BT52" s="174">
        <f>'Team &amp; Salaries'!$D24*BT114</f>
        <v>2291.666666666667</v>
      </c>
      <c r="BU52" s="174">
        <f>'Team &amp; Salaries'!$D24*BU114</f>
        <v>2291.666666666667</v>
      </c>
      <c r="BV52" s="174">
        <f>'Team &amp; Salaries'!$D24*BV114</f>
        <v>2291.666666666667</v>
      </c>
      <c r="BW52" s="174">
        <f>'Team &amp; Salaries'!$D24*BW114</f>
        <v>2291.666666666667</v>
      </c>
      <c r="BX52" s="174">
        <f>'Team &amp; Salaries'!$D24*BX114</f>
        <v>2291.666666666667</v>
      </c>
      <c r="BY52" s="174">
        <f>'Team &amp; Salaries'!$D24*BY114</f>
        <v>2291.666666666667</v>
      </c>
      <c r="BZ52" s="174">
        <f>'Team &amp; Salaries'!$D24*BZ114</f>
        <v>2291.666666666667</v>
      </c>
      <c r="CA52" s="174">
        <f>'Team &amp; Salaries'!$D24*CA114</f>
        <v>2291.666666666667</v>
      </c>
      <c r="CB52" s="174">
        <f>'Team &amp; Salaries'!$D24*CB114</f>
        <v>2291.666666666667</v>
      </c>
      <c r="CC52" s="174">
        <f>'Team &amp; Salaries'!$D24*CC114</f>
        <v>2291.666666666667</v>
      </c>
      <c r="CD52" s="174">
        <f>'Team &amp; Salaries'!$D24*CD114</f>
        <v>2291.666666666667</v>
      </c>
      <c r="CE52" s="174">
        <f>'Team &amp; Salaries'!$D24*CE114</f>
        <v>2291.666666666667</v>
      </c>
      <c r="CF52" s="174">
        <f>'Team &amp; Salaries'!$D24*CF114</f>
        <v>2291.666666666667</v>
      </c>
      <c r="CG52" s="174">
        <f>'Team &amp; Salaries'!$D24*CG114</f>
        <v>2291.666666666667</v>
      </c>
      <c r="CH52" s="174">
        <f>'Team &amp; Salaries'!$D24*CH114</f>
        <v>2291.666666666667</v>
      </c>
      <c r="CI52" s="174">
        <f>'Team &amp; Salaries'!$D24*CI114</f>
        <v>2291.666666666667</v>
      </c>
      <c r="CJ52" s="174">
        <f>'Team &amp; Salaries'!$D24*CJ114</f>
        <v>2291.666666666667</v>
      </c>
      <c r="CK52" s="174">
        <f>'Team &amp; Salaries'!$D24*CK114</f>
        <v>2291.666666666667</v>
      </c>
      <c r="CL52" s="174">
        <f>'Team &amp; Salaries'!$D24*CL114</f>
        <v>2291.666666666667</v>
      </c>
      <c r="CM52" s="174">
        <f>'Team &amp; Salaries'!$D24*CM114</f>
        <v>2291.666666666667</v>
      </c>
      <c r="CN52" s="174">
        <f>'Team &amp; Salaries'!$D24*CN114</f>
        <v>2291.666666666667</v>
      </c>
      <c r="CO52" s="174">
        <f>'Team &amp; Salaries'!$D24*CO114</f>
        <v>2291.666666666667</v>
      </c>
      <c r="CP52" s="174">
        <f>'Team &amp; Salaries'!$D24*CP114</f>
        <v>2291.666666666667</v>
      </c>
      <c r="CQ52" s="174">
        <f>'Team &amp; Salaries'!$D24*CQ114</f>
        <v>2291.666666666667</v>
      </c>
      <c r="CR52" s="174">
        <f>'Team &amp; Salaries'!$D24*CR114</f>
        <v>2291.666666666667</v>
      </c>
      <c r="CS52" s="174">
        <f>'Team &amp; Salaries'!$D24*CS114</f>
        <v>2291.666666666667</v>
      </c>
      <c r="CT52" s="174">
        <f>'Team &amp; Salaries'!$D24*CT114</f>
        <v>2291.666666666667</v>
      </c>
      <c r="CU52" s="174">
        <f>'Team &amp; Salaries'!$D24*CU114</f>
        <v>2291.666666666667</v>
      </c>
      <c r="CV52" s="174">
        <f>'Team &amp; Salaries'!$D24*CV114</f>
        <v>2291.666666666667</v>
      </c>
      <c r="CW52" s="174">
        <f>'Team &amp; Salaries'!$D24*CW114</f>
        <v>2291.666666666667</v>
      </c>
      <c r="CX52" s="174">
        <f>'Team &amp; Salaries'!$D24*CX114</f>
        <v>2291.666666666667</v>
      </c>
      <c r="CY52" s="174">
        <f>'Team &amp; Salaries'!$D24*CY114</f>
        <v>2291.666666666667</v>
      </c>
      <c r="CZ52" s="174">
        <f>'Team &amp; Salaries'!$D24*CZ114</f>
        <v>2291.666666666667</v>
      </c>
      <c r="DA52" s="174">
        <f>'Team &amp; Salaries'!$D24*DA114</f>
        <v>2291.666666666667</v>
      </c>
      <c r="DB52" s="174">
        <f>'Team &amp; Salaries'!$D24*DB114</f>
        <v>2291.666666666667</v>
      </c>
      <c r="DC52" s="174">
        <f>'Team &amp; Salaries'!$D24*DC114</f>
        <v>2291.666666666667</v>
      </c>
      <c r="DD52" s="174">
        <f>'Team &amp; Salaries'!$D24*DD114</f>
        <v>2291.666666666667</v>
      </c>
      <c r="DE52" s="174">
        <f>'Team &amp; Salaries'!$D24*DE114</f>
        <v>2291.666666666667</v>
      </c>
      <c r="DF52" s="174">
        <f>'Team &amp; Salaries'!$D24*DF114</f>
        <v>2291.666666666667</v>
      </c>
      <c r="DG52" s="174">
        <f>'Team &amp; Salaries'!$D24*DG114</f>
        <v>2291.666666666667</v>
      </c>
      <c r="DH52" s="174">
        <f>'Team &amp; Salaries'!$D24*DH114</f>
        <v>2291.666666666667</v>
      </c>
      <c r="DI52" s="174">
        <f>'Team &amp; Salaries'!$D24*DI114</f>
        <v>2291.666666666667</v>
      </c>
    </row>
    <row r="53" spans="1:113" customFormat="1" ht="16">
      <c r="A53" s="114" t="str">
        <f t="shared" si="79"/>
        <v>Mobile Dev</v>
      </c>
      <c r="B53" s="114"/>
      <c r="C53" s="114"/>
      <c r="D53" s="114" t="str">
        <f>'Team &amp; Salaries'!B25</f>
        <v>Prod</v>
      </c>
      <c r="E53" s="361" t="str">
        <f>Settings!$C$6</f>
        <v>USD</v>
      </c>
      <c r="F53" s="174">
        <f>'Team &amp; Salaries'!$D25*F115</f>
        <v>0</v>
      </c>
      <c r="G53" s="174">
        <f>'Team &amp; Salaries'!$D25*G115</f>
        <v>0</v>
      </c>
      <c r="H53" s="174">
        <f>'Team &amp; Salaries'!$D25*H115</f>
        <v>0</v>
      </c>
      <c r="I53" s="174">
        <f>'Team &amp; Salaries'!$D25*I115</f>
        <v>2291.666666666667</v>
      </c>
      <c r="J53" s="174">
        <f>'Team &amp; Salaries'!$D25*J115</f>
        <v>2291.666666666667</v>
      </c>
      <c r="K53" s="174">
        <f>'Team &amp; Salaries'!$D25*K115</f>
        <v>2291.666666666667</v>
      </c>
      <c r="L53" s="174">
        <f>'Team &amp; Salaries'!$D25*L115</f>
        <v>2291.666666666667</v>
      </c>
      <c r="M53" s="174">
        <f>'Team &amp; Salaries'!$D25*M115</f>
        <v>2291.666666666667</v>
      </c>
      <c r="N53" s="174">
        <f>'Team &amp; Salaries'!$D25*N115</f>
        <v>2291.666666666667</v>
      </c>
      <c r="O53" s="174">
        <f>'Team &amp; Salaries'!$D25*O115</f>
        <v>2291.666666666667</v>
      </c>
      <c r="P53" s="174">
        <f>'Team &amp; Salaries'!$D25*P115</f>
        <v>2291.666666666667</v>
      </c>
      <c r="Q53" s="174">
        <f>'Team &amp; Salaries'!$D25*Q115</f>
        <v>2291.666666666667</v>
      </c>
      <c r="R53" s="174">
        <f>'Team &amp; Salaries'!$D25*R115</f>
        <v>2291.666666666667</v>
      </c>
      <c r="S53" s="174">
        <f>'Team &amp; Salaries'!$D25*S115</f>
        <v>2291.666666666667</v>
      </c>
      <c r="T53" s="174">
        <f>'Team &amp; Salaries'!$D25*T115</f>
        <v>2291.666666666667</v>
      </c>
      <c r="U53" s="174">
        <f>'Team &amp; Salaries'!$D25*U115</f>
        <v>2291.666666666667</v>
      </c>
      <c r="V53" s="174">
        <f>'Team &amp; Salaries'!$D25*V115</f>
        <v>2291.666666666667</v>
      </c>
      <c r="W53" s="174">
        <f>'Team &amp; Salaries'!$D25*W115</f>
        <v>2291.666666666667</v>
      </c>
      <c r="X53" s="174">
        <f>'Team &amp; Salaries'!$D25*X115</f>
        <v>2291.666666666667</v>
      </c>
      <c r="Y53" s="174">
        <f>'Team &amp; Salaries'!$D25*Y115</f>
        <v>2291.666666666667</v>
      </c>
      <c r="Z53" s="174">
        <f>'Team &amp; Salaries'!$D25*Z115</f>
        <v>2291.666666666667</v>
      </c>
      <c r="AA53" s="174">
        <f>'Team &amp; Salaries'!$D25*AA115</f>
        <v>2291.666666666667</v>
      </c>
      <c r="AB53" s="174">
        <f>'Team &amp; Salaries'!$D25*AB115</f>
        <v>2291.666666666667</v>
      </c>
      <c r="AC53" s="174">
        <f>'Team &amp; Salaries'!$D25*AC115</f>
        <v>2291.666666666667</v>
      </c>
      <c r="AD53" s="174">
        <f>'Team &amp; Salaries'!$D25*AD115</f>
        <v>2291.666666666667</v>
      </c>
      <c r="AE53" s="174">
        <f>'Team &amp; Salaries'!$D25*AE115</f>
        <v>2291.666666666667</v>
      </c>
      <c r="AF53" s="174">
        <f>'Team &amp; Salaries'!$D25*AF115</f>
        <v>2291.666666666667</v>
      </c>
      <c r="AG53" s="174">
        <f>'Team &amp; Salaries'!$D25*AG115</f>
        <v>2291.666666666667</v>
      </c>
      <c r="AH53" s="174">
        <f>'Team &amp; Salaries'!$D25*AH115</f>
        <v>2291.666666666667</v>
      </c>
      <c r="AI53" s="174">
        <f>'Team &amp; Salaries'!$D25*AI115</f>
        <v>2291.666666666667</v>
      </c>
      <c r="AJ53" s="174">
        <f>'Team &amp; Salaries'!$D25*AJ115</f>
        <v>2291.666666666667</v>
      </c>
      <c r="AK53" s="174">
        <f>'Team &amp; Salaries'!$D25*AK115</f>
        <v>2291.666666666667</v>
      </c>
      <c r="AL53" s="174">
        <f>'Team &amp; Salaries'!$D25*AL115</f>
        <v>2291.666666666667</v>
      </c>
      <c r="AM53" s="174">
        <f>'Team &amp; Salaries'!$D25*AM115</f>
        <v>2291.666666666667</v>
      </c>
      <c r="AN53" s="174">
        <f>'Team &amp; Salaries'!$D25*AN115</f>
        <v>2291.666666666667</v>
      </c>
      <c r="AO53" s="174">
        <f>'Team &amp; Salaries'!$D25*AO115</f>
        <v>2291.666666666667</v>
      </c>
      <c r="AP53" s="174">
        <f>'Team &amp; Salaries'!$D25*AP115</f>
        <v>2291.666666666667</v>
      </c>
      <c r="AQ53" s="174">
        <f>'Team &amp; Salaries'!$D25*AQ115</f>
        <v>2291.666666666667</v>
      </c>
      <c r="AR53" s="174">
        <f>'Team &amp; Salaries'!$D25*AR115</f>
        <v>2291.666666666667</v>
      </c>
      <c r="AS53" s="174">
        <f>'Team &amp; Salaries'!$D25*AS115</f>
        <v>2291.666666666667</v>
      </c>
      <c r="AT53" s="174">
        <f>'Team &amp; Salaries'!$D25*AT115</f>
        <v>2291.666666666667</v>
      </c>
      <c r="AU53" s="174">
        <f>'Team &amp; Salaries'!$D25*AU115</f>
        <v>2291.666666666667</v>
      </c>
      <c r="AV53" s="174">
        <f>'Team &amp; Salaries'!$D25*AV115</f>
        <v>2291.666666666667</v>
      </c>
      <c r="AW53" s="174">
        <f>'Team &amp; Salaries'!$D25*AW115</f>
        <v>2291.666666666667</v>
      </c>
      <c r="AX53" s="174">
        <f>'Team &amp; Salaries'!$D25*AX115</f>
        <v>2291.666666666667</v>
      </c>
      <c r="AY53" s="174">
        <f>'Team &amp; Salaries'!$D25*AY115</f>
        <v>2291.666666666667</v>
      </c>
      <c r="AZ53" s="174">
        <f>'Team &amp; Salaries'!$D25*AZ115</f>
        <v>2291.666666666667</v>
      </c>
      <c r="BA53" s="174">
        <f>'Team &amp; Salaries'!$D25*BA115</f>
        <v>2291.666666666667</v>
      </c>
      <c r="BB53" s="174">
        <f>'Team &amp; Salaries'!$D25*BB115</f>
        <v>2291.666666666667</v>
      </c>
      <c r="BC53" s="174">
        <f>'Team &amp; Salaries'!$D25*BC115</f>
        <v>2291.666666666667</v>
      </c>
      <c r="BD53" s="174">
        <f>'Team &amp; Salaries'!$D25*BD115</f>
        <v>2291.666666666667</v>
      </c>
      <c r="BE53" s="174">
        <f>'Team &amp; Salaries'!$D25*BE115</f>
        <v>2291.666666666667</v>
      </c>
      <c r="BF53" s="174">
        <f>'Team &amp; Salaries'!$D25*BF115</f>
        <v>2291.666666666667</v>
      </c>
      <c r="BG53" s="174">
        <f>'Team &amp; Salaries'!$D25*BG115</f>
        <v>2291.666666666667</v>
      </c>
      <c r="BH53" s="174">
        <f>'Team &amp; Salaries'!$D25*BH115</f>
        <v>2291.666666666667</v>
      </c>
      <c r="BI53" s="174">
        <f>'Team &amp; Salaries'!$D25*BI115</f>
        <v>2291.666666666667</v>
      </c>
      <c r="BJ53" s="174">
        <f>'Team &amp; Salaries'!$D25*BJ115</f>
        <v>2291.666666666667</v>
      </c>
      <c r="BK53" s="174">
        <f>'Team &amp; Salaries'!$D25*BK115</f>
        <v>2291.666666666667</v>
      </c>
      <c r="BL53" s="174">
        <f>'Team &amp; Salaries'!$D25*BL115</f>
        <v>2291.666666666667</v>
      </c>
      <c r="BM53" s="174">
        <f>'Team &amp; Salaries'!$D25*BM115</f>
        <v>2291.666666666667</v>
      </c>
      <c r="BN53" s="174">
        <f>'Team &amp; Salaries'!$D25*BN115</f>
        <v>2291.666666666667</v>
      </c>
      <c r="BO53" s="174">
        <f>'Team &amp; Salaries'!$D25*BO115</f>
        <v>2291.666666666667</v>
      </c>
      <c r="BP53" s="174">
        <f>'Team &amp; Salaries'!$D25*BP115</f>
        <v>2291.666666666667</v>
      </c>
      <c r="BQ53" s="174">
        <f>'Team &amp; Salaries'!$D25*BQ115</f>
        <v>2291.666666666667</v>
      </c>
      <c r="BR53" s="174">
        <f>'Team &amp; Salaries'!$D25*BR115</f>
        <v>2291.666666666667</v>
      </c>
      <c r="BS53" s="174">
        <f>'Team &amp; Salaries'!$D25*BS115</f>
        <v>2291.666666666667</v>
      </c>
      <c r="BT53" s="174">
        <f>'Team &amp; Salaries'!$D25*BT115</f>
        <v>2291.666666666667</v>
      </c>
      <c r="BU53" s="174">
        <f>'Team &amp; Salaries'!$D25*BU115</f>
        <v>2291.666666666667</v>
      </c>
      <c r="BV53" s="174">
        <f>'Team &amp; Salaries'!$D25*BV115</f>
        <v>2291.666666666667</v>
      </c>
      <c r="BW53" s="174">
        <f>'Team &amp; Salaries'!$D25*BW115</f>
        <v>2291.666666666667</v>
      </c>
      <c r="BX53" s="174">
        <f>'Team &amp; Salaries'!$D25*BX115</f>
        <v>2291.666666666667</v>
      </c>
      <c r="BY53" s="174">
        <f>'Team &amp; Salaries'!$D25*BY115</f>
        <v>2291.666666666667</v>
      </c>
      <c r="BZ53" s="174">
        <f>'Team &amp; Salaries'!$D25*BZ115</f>
        <v>2291.666666666667</v>
      </c>
      <c r="CA53" s="174">
        <f>'Team &amp; Salaries'!$D25*CA115</f>
        <v>2291.666666666667</v>
      </c>
      <c r="CB53" s="174">
        <f>'Team &amp; Salaries'!$D25*CB115</f>
        <v>2291.666666666667</v>
      </c>
      <c r="CC53" s="174">
        <f>'Team &amp; Salaries'!$D25*CC115</f>
        <v>2291.666666666667</v>
      </c>
      <c r="CD53" s="174">
        <f>'Team &amp; Salaries'!$D25*CD115</f>
        <v>2291.666666666667</v>
      </c>
      <c r="CE53" s="174">
        <f>'Team &amp; Salaries'!$D25*CE115</f>
        <v>2291.666666666667</v>
      </c>
      <c r="CF53" s="174">
        <f>'Team &amp; Salaries'!$D25*CF115</f>
        <v>2291.666666666667</v>
      </c>
      <c r="CG53" s="174">
        <f>'Team &amp; Salaries'!$D25*CG115</f>
        <v>2291.666666666667</v>
      </c>
      <c r="CH53" s="174">
        <f>'Team &amp; Salaries'!$D25*CH115</f>
        <v>2291.666666666667</v>
      </c>
      <c r="CI53" s="174">
        <f>'Team &amp; Salaries'!$D25*CI115</f>
        <v>2291.666666666667</v>
      </c>
      <c r="CJ53" s="174">
        <f>'Team &amp; Salaries'!$D25*CJ115</f>
        <v>2291.666666666667</v>
      </c>
      <c r="CK53" s="174">
        <f>'Team &amp; Salaries'!$D25*CK115</f>
        <v>2291.666666666667</v>
      </c>
      <c r="CL53" s="174">
        <f>'Team &amp; Salaries'!$D25*CL115</f>
        <v>2291.666666666667</v>
      </c>
      <c r="CM53" s="174">
        <f>'Team &amp; Salaries'!$D25*CM115</f>
        <v>2291.666666666667</v>
      </c>
      <c r="CN53" s="174">
        <f>'Team &amp; Salaries'!$D25*CN115</f>
        <v>2291.666666666667</v>
      </c>
      <c r="CO53" s="174">
        <f>'Team &amp; Salaries'!$D25*CO115</f>
        <v>2291.666666666667</v>
      </c>
      <c r="CP53" s="174">
        <f>'Team &amp; Salaries'!$D25*CP115</f>
        <v>2291.666666666667</v>
      </c>
      <c r="CQ53" s="174">
        <f>'Team &amp; Salaries'!$D25*CQ115</f>
        <v>2291.666666666667</v>
      </c>
      <c r="CR53" s="174">
        <f>'Team &amp; Salaries'!$D25*CR115</f>
        <v>2291.666666666667</v>
      </c>
      <c r="CS53" s="174">
        <f>'Team &amp; Salaries'!$D25*CS115</f>
        <v>2291.666666666667</v>
      </c>
      <c r="CT53" s="174">
        <f>'Team &amp; Salaries'!$D25*CT115</f>
        <v>2291.666666666667</v>
      </c>
      <c r="CU53" s="174">
        <f>'Team &amp; Salaries'!$D25*CU115</f>
        <v>2291.666666666667</v>
      </c>
      <c r="CV53" s="174">
        <f>'Team &amp; Salaries'!$D25*CV115</f>
        <v>2291.666666666667</v>
      </c>
      <c r="CW53" s="174">
        <f>'Team &amp; Salaries'!$D25*CW115</f>
        <v>2291.666666666667</v>
      </c>
      <c r="CX53" s="174">
        <f>'Team &amp; Salaries'!$D25*CX115</f>
        <v>2291.666666666667</v>
      </c>
      <c r="CY53" s="174">
        <f>'Team &amp; Salaries'!$D25*CY115</f>
        <v>2291.666666666667</v>
      </c>
      <c r="CZ53" s="174">
        <f>'Team &amp; Salaries'!$D25*CZ115</f>
        <v>2291.666666666667</v>
      </c>
      <c r="DA53" s="174">
        <f>'Team &amp; Salaries'!$D25*DA115</f>
        <v>2291.666666666667</v>
      </c>
      <c r="DB53" s="174">
        <f>'Team &amp; Salaries'!$D25*DB115</f>
        <v>2291.666666666667</v>
      </c>
      <c r="DC53" s="174">
        <f>'Team &amp; Salaries'!$D25*DC115</f>
        <v>2291.666666666667</v>
      </c>
      <c r="DD53" s="174">
        <f>'Team &amp; Salaries'!$D25*DD115</f>
        <v>2291.666666666667</v>
      </c>
      <c r="DE53" s="174">
        <f>'Team &amp; Salaries'!$D25*DE115</f>
        <v>2291.666666666667</v>
      </c>
      <c r="DF53" s="174">
        <f>'Team &amp; Salaries'!$D25*DF115</f>
        <v>2291.666666666667</v>
      </c>
      <c r="DG53" s="174">
        <f>'Team &amp; Salaries'!$D25*DG115</f>
        <v>2291.666666666667</v>
      </c>
      <c r="DH53" s="174">
        <f>'Team &amp; Salaries'!$D25*DH115</f>
        <v>2291.666666666667</v>
      </c>
      <c r="DI53" s="174">
        <f>'Team &amp; Salaries'!$D25*DI115</f>
        <v>2291.666666666667</v>
      </c>
    </row>
    <row r="54" spans="1:113" customFormat="1" ht="16">
      <c r="A54" s="114" t="str">
        <f t="shared" si="79"/>
        <v>Mobile Dev</v>
      </c>
      <c r="B54" s="114"/>
      <c r="C54" s="114"/>
      <c r="D54" s="114" t="str">
        <f>'Team &amp; Salaries'!B26</f>
        <v>Prod</v>
      </c>
      <c r="E54" s="361" t="str">
        <f>Settings!$C$6</f>
        <v>USD</v>
      </c>
      <c r="F54" s="174">
        <f>'Team &amp; Salaries'!$D26*F116</f>
        <v>0</v>
      </c>
      <c r="G54" s="174">
        <f>'Team &amp; Salaries'!$D26*G116</f>
        <v>0</v>
      </c>
      <c r="H54" s="174">
        <f>'Team &amp; Salaries'!$D26*H116</f>
        <v>0</v>
      </c>
      <c r="I54" s="174">
        <f>'Team &amp; Salaries'!$D26*I116</f>
        <v>0</v>
      </c>
      <c r="J54" s="174">
        <f>'Team &amp; Salaries'!$D26*J116</f>
        <v>0</v>
      </c>
      <c r="K54" s="174">
        <f>'Team &amp; Salaries'!$D26*K116</f>
        <v>0</v>
      </c>
      <c r="L54" s="174">
        <f>'Team &amp; Salaries'!$D26*L116</f>
        <v>0</v>
      </c>
      <c r="M54" s="174">
        <f>'Team &amp; Salaries'!$D26*M116</f>
        <v>0</v>
      </c>
      <c r="N54" s="174">
        <f>'Team &amp; Salaries'!$D26*N116</f>
        <v>0</v>
      </c>
      <c r="O54" s="174">
        <f>'Team &amp; Salaries'!$D26*O116</f>
        <v>0</v>
      </c>
      <c r="P54" s="174">
        <f>'Team &amp; Salaries'!$D26*P116</f>
        <v>0</v>
      </c>
      <c r="Q54" s="174">
        <f>'Team &amp; Salaries'!$D26*Q116</f>
        <v>0</v>
      </c>
      <c r="R54" s="174">
        <f>'Team &amp; Salaries'!$D26*R116</f>
        <v>0</v>
      </c>
      <c r="S54" s="174">
        <f>'Team &amp; Salaries'!$D26*S116</f>
        <v>0</v>
      </c>
      <c r="T54" s="174">
        <f>'Team &amp; Salaries'!$D26*T116</f>
        <v>0</v>
      </c>
      <c r="U54" s="174">
        <f>'Team &amp; Salaries'!$D26*U116</f>
        <v>0</v>
      </c>
      <c r="V54" s="174">
        <f>'Team &amp; Salaries'!$D26*V116</f>
        <v>0</v>
      </c>
      <c r="W54" s="174">
        <f>'Team &amp; Salaries'!$D26*W116</f>
        <v>0</v>
      </c>
      <c r="X54" s="174">
        <f>'Team &amp; Salaries'!$D26*X116</f>
        <v>0</v>
      </c>
      <c r="Y54" s="174">
        <f>'Team &amp; Salaries'!$D26*Y116</f>
        <v>0</v>
      </c>
      <c r="Z54" s="174">
        <f>'Team &amp; Salaries'!$D26*Z116</f>
        <v>0</v>
      </c>
      <c r="AA54" s="174">
        <f>'Team &amp; Salaries'!$D26*AA116</f>
        <v>0</v>
      </c>
      <c r="AB54" s="174">
        <f>'Team &amp; Salaries'!$D26*AB116</f>
        <v>0</v>
      </c>
      <c r="AC54" s="174">
        <f>'Team &amp; Salaries'!$D26*AC116</f>
        <v>0</v>
      </c>
      <c r="AD54" s="174">
        <f>'Team &amp; Salaries'!$D26*AD116</f>
        <v>0</v>
      </c>
      <c r="AE54" s="174">
        <f>'Team &amp; Salaries'!$D26*AE116</f>
        <v>0</v>
      </c>
      <c r="AF54" s="174">
        <f>'Team &amp; Salaries'!$D26*AF116</f>
        <v>0</v>
      </c>
      <c r="AG54" s="174">
        <f>'Team &amp; Salaries'!$D26*AG116</f>
        <v>0</v>
      </c>
      <c r="AH54" s="174">
        <f>'Team &amp; Salaries'!$D26*AH116</f>
        <v>0</v>
      </c>
      <c r="AI54" s="174">
        <f>'Team &amp; Salaries'!$D26*AI116</f>
        <v>0</v>
      </c>
      <c r="AJ54" s="174">
        <f>'Team &amp; Salaries'!$D26*AJ116</f>
        <v>2291.666666666667</v>
      </c>
      <c r="AK54" s="174">
        <f>'Team &amp; Salaries'!$D26*AK116</f>
        <v>2291.666666666667</v>
      </c>
      <c r="AL54" s="174">
        <f>'Team &amp; Salaries'!$D26*AL116</f>
        <v>2291.666666666667</v>
      </c>
      <c r="AM54" s="174">
        <f>'Team &amp; Salaries'!$D26*AM116</f>
        <v>2291.666666666667</v>
      </c>
      <c r="AN54" s="174">
        <f>'Team &amp; Salaries'!$D26*AN116</f>
        <v>2291.666666666667</v>
      </c>
      <c r="AO54" s="174">
        <f>'Team &amp; Salaries'!$D26*AO116</f>
        <v>2291.666666666667</v>
      </c>
      <c r="AP54" s="174">
        <f>'Team &amp; Salaries'!$D26*AP116</f>
        <v>2291.666666666667</v>
      </c>
      <c r="AQ54" s="174">
        <f>'Team &amp; Salaries'!$D26*AQ116</f>
        <v>2291.666666666667</v>
      </c>
      <c r="AR54" s="174">
        <f>'Team &amp; Salaries'!$D26*AR116</f>
        <v>2291.666666666667</v>
      </c>
      <c r="AS54" s="174">
        <f>'Team &amp; Salaries'!$D26*AS116</f>
        <v>2291.666666666667</v>
      </c>
      <c r="AT54" s="174">
        <f>'Team &amp; Salaries'!$D26*AT116</f>
        <v>2291.666666666667</v>
      </c>
      <c r="AU54" s="174">
        <f>'Team &amp; Salaries'!$D26*AU116</f>
        <v>2291.666666666667</v>
      </c>
      <c r="AV54" s="174">
        <f>'Team &amp; Salaries'!$D26*AV116</f>
        <v>2291.666666666667</v>
      </c>
      <c r="AW54" s="174">
        <f>'Team &amp; Salaries'!$D26*AW116</f>
        <v>2291.666666666667</v>
      </c>
      <c r="AX54" s="174">
        <f>'Team &amp; Salaries'!$D26*AX116</f>
        <v>2291.666666666667</v>
      </c>
      <c r="AY54" s="174">
        <f>'Team &amp; Salaries'!$D26*AY116</f>
        <v>2291.666666666667</v>
      </c>
      <c r="AZ54" s="174">
        <f>'Team &amp; Salaries'!$D26*AZ116</f>
        <v>2291.666666666667</v>
      </c>
      <c r="BA54" s="174">
        <f>'Team &amp; Salaries'!$D26*BA116</f>
        <v>2291.666666666667</v>
      </c>
      <c r="BB54" s="174">
        <f>'Team &amp; Salaries'!$D26*BB116</f>
        <v>2291.666666666667</v>
      </c>
      <c r="BC54" s="174">
        <f>'Team &amp; Salaries'!$D26*BC116</f>
        <v>2291.666666666667</v>
      </c>
      <c r="BD54" s="174">
        <f>'Team &amp; Salaries'!$D26*BD116</f>
        <v>2291.666666666667</v>
      </c>
      <c r="BE54" s="174">
        <f>'Team &amp; Salaries'!$D26*BE116</f>
        <v>2291.666666666667</v>
      </c>
      <c r="BF54" s="174">
        <f>'Team &amp; Salaries'!$D26*BF116</f>
        <v>2291.666666666667</v>
      </c>
      <c r="BG54" s="174">
        <f>'Team &amp; Salaries'!$D26*BG116</f>
        <v>2291.666666666667</v>
      </c>
      <c r="BH54" s="174">
        <f>'Team &amp; Salaries'!$D26*BH116</f>
        <v>2291.666666666667</v>
      </c>
      <c r="BI54" s="174">
        <f>'Team &amp; Salaries'!$D26*BI116</f>
        <v>2291.666666666667</v>
      </c>
      <c r="BJ54" s="174">
        <f>'Team &amp; Salaries'!$D26*BJ116</f>
        <v>2291.666666666667</v>
      </c>
      <c r="BK54" s="174">
        <f>'Team &amp; Salaries'!$D26*BK116</f>
        <v>2291.666666666667</v>
      </c>
      <c r="BL54" s="174">
        <f>'Team &amp; Salaries'!$D26*BL116</f>
        <v>2291.666666666667</v>
      </c>
      <c r="BM54" s="174">
        <f>'Team &amp; Salaries'!$D26*BM116</f>
        <v>2291.666666666667</v>
      </c>
      <c r="BN54" s="174">
        <f>'Team &amp; Salaries'!$D26*BN116</f>
        <v>2291.666666666667</v>
      </c>
      <c r="BO54" s="174">
        <f>'Team &amp; Salaries'!$D26*BO116</f>
        <v>2291.666666666667</v>
      </c>
      <c r="BP54" s="174">
        <f>'Team &amp; Salaries'!$D26*BP116</f>
        <v>2291.666666666667</v>
      </c>
      <c r="BQ54" s="174">
        <f>'Team &amp; Salaries'!$D26*BQ116</f>
        <v>2291.666666666667</v>
      </c>
      <c r="BR54" s="174">
        <f>'Team &amp; Salaries'!$D26*BR116</f>
        <v>2291.666666666667</v>
      </c>
      <c r="BS54" s="174">
        <f>'Team &amp; Salaries'!$D26*BS116</f>
        <v>2291.666666666667</v>
      </c>
      <c r="BT54" s="174">
        <f>'Team &amp; Salaries'!$D26*BT116</f>
        <v>2291.666666666667</v>
      </c>
      <c r="BU54" s="174">
        <f>'Team &amp; Salaries'!$D26*BU116</f>
        <v>2291.666666666667</v>
      </c>
      <c r="BV54" s="174">
        <f>'Team &amp; Salaries'!$D26*BV116</f>
        <v>2291.666666666667</v>
      </c>
      <c r="BW54" s="174">
        <f>'Team &amp; Salaries'!$D26*BW116</f>
        <v>2291.666666666667</v>
      </c>
      <c r="BX54" s="174">
        <f>'Team &amp; Salaries'!$D26*BX116</f>
        <v>2291.666666666667</v>
      </c>
      <c r="BY54" s="174">
        <f>'Team &amp; Salaries'!$D26*BY116</f>
        <v>2291.666666666667</v>
      </c>
      <c r="BZ54" s="174">
        <f>'Team &amp; Salaries'!$D26*BZ116</f>
        <v>2291.666666666667</v>
      </c>
      <c r="CA54" s="174">
        <f>'Team &amp; Salaries'!$D26*CA116</f>
        <v>2291.666666666667</v>
      </c>
      <c r="CB54" s="174">
        <f>'Team &amp; Salaries'!$D26*CB116</f>
        <v>2291.666666666667</v>
      </c>
      <c r="CC54" s="174">
        <f>'Team &amp; Salaries'!$D26*CC116</f>
        <v>2291.666666666667</v>
      </c>
      <c r="CD54" s="174">
        <f>'Team &amp; Salaries'!$D26*CD116</f>
        <v>2291.666666666667</v>
      </c>
      <c r="CE54" s="174">
        <f>'Team &amp; Salaries'!$D26*CE116</f>
        <v>2291.666666666667</v>
      </c>
      <c r="CF54" s="174">
        <f>'Team &amp; Salaries'!$D26*CF116</f>
        <v>2291.666666666667</v>
      </c>
      <c r="CG54" s="174">
        <f>'Team &amp; Salaries'!$D26*CG116</f>
        <v>2291.666666666667</v>
      </c>
      <c r="CH54" s="174">
        <f>'Team &amp; Salaries'!$D26*CH116</f>
        <v>2291.666666666667</v>
      </c>
      <c r="CI54" s="174">
        <f>'Team &amp; Salaries'!$D26*CI116</f>
        <v>2291.666666666667</v>
      </c>
      <c r="CJ54" s="174">
        <f>'Team &amp; Salaries'!$D26*CJ116</f>
        <v>2291.666666666667</v>
      </c>
      <c r="CK54" s="174">
        <f>'Team &amp; Salaries'!$D26*CK116</f>
        <v>2291.666666666667</v>
      </c>
      <c r="CL54" s="174">
        <f>'Team &amp; Salaries'!$D26*CL116</f>
        <v>2291.666666666667</v>
      </c>
      <c r="CM54" s="174">
        <f>'Team &amp; Salaries'!$D26*CM116</f>
        <v>2291.666666666667</v>
      </c>
      <c r="CN54" s="174">
        <f>'Team &amp; Salaries'!$D26*CN116</f>
        <v>2291.666666666667</v>
      </c>
      <c r="CO54" s="174">
        <f>'Team &amp; Salaries'!$D26*CO116</f>
        <v>2291.666666666667</v>
      </c>
      <c r="CP54" s="174">
        <f>'Team &amp; Salaries'!$D26*CP116</f>
        <v>2291.666666666667</v>
      </c>
      <c r="CQ54" s="174">
        <f>'Team &amp; Salaries'!$D26*CQ116</f>
        <v>2291.666666666667</v>
      </c>
      <c r="CR54" s="174">
        <f>'Team &amp; Salaries'!$D26*CR116</f>
        <v>2291.666666666667</v>
      </c>
      <c r="CS54" s="174">
        <f>'Team &amp; Salaries'!$D26*CS116</f>
        <v>2291.666666666667</v>
      </c>
      <c r="CT54" s="174">
        <f>'Team &amp; Salaries'!$D26*CT116</f>
        <v>2291.666666666667</v>
      </c>
      <c r="CU54" s="174">
        <f>'Team &amp; Salaries'!$D26*CU116</f>
        <v>2291.666666666667</v>
      </c>
      <c r="CV54" s="174">
        <f>'Team &amp; Salaries'!$D26*CV116</f>
        <v>2291.666666666667</v>
      </c>
      <c r="CW54" s="174">
        <f>'Team &amp; Salaries'!$D26*CW116</f>
        <v>2291.666666666667</v>
      </c>
      <c r="CX54" s="174">
        <f>'Team &amp; Salaries'!$D26*CX116</f>
        <v>2291.666666666667</v>
      </c>
      <c r="CY54" s="174">
        <f>'Team &amp; Salaries'!$D26*CY116</f>
        <v>2291.666666666667</v>
      </c>
      <c r="CZ54" s="174">
        <f>'Team &amp; Salaries'!$D26*CZ116</f>
        <v>2291.666666666667</v>
      </c>
      <c r="DA54" s="174">
        <f>'Team &amp; Salaries'!$D26*DA116</f>
        <v>2291.666666666667</v>
      </c>
      <c r="DB54" s="174">
        <f>'Team &amp; Salaries'!$D26*DB116</f>
        <v>2291.666666666667</v>
      </c>
      <c r="DC54" s="174">
        <f>'Team &amp; Salaries'!$D26*DC116</f>
        <v>2291.666666666667</v>
      </c>
      <c r="DD54" s="174">
        <f>'Team &amp; Salaries'!$D26*DD116</f>
        <v>2291.666666666667</v>
      </c>
      <c r="DE54" s="174">
        <f>'Team &amp; Salaries'!$D26*DE116</f>
        <v>2291.666666666667</v>
      </c>
      <c r="DF54" s="174">
        <f>'Team &amp; Salaries'!$D26*DF116</f>
        <v>2291.666666666667</v>
      </c>
      <c r="DG54" s="174">
        <f>'Team &amp; Salaries'!$D26*DG116</f>
        <v>2291.666666666667</v>
      </c>
      <c r="DH54" s="174">
        <f>'Team &amp; Salaries'!$D26*DH116</f>
        <v>2291.666666666667</v>
      </c>
      <c r="DI54" s="174">
        <f>'Team &amp; Salaries'!$D26*DI116</f>
        <v>2291.666666666667</v>
      </c>
    </row>
    <row r="55" spans="1:113" s="147" customFormat="1" ht="16">
      <c r="A55" s="114" t="str">
        <f t="shared" si="79"/>
        <v>Mobile Dev</v>
      </c>
      <c r="B55" s="114"/>
      <c r="C55" s="114"/>
      <c r="D55" s="114" t="str">
        <f>'Team &amp; Salaries'!B27</f>
        <v>Prod</v>
      </c>
      <c r="E55" s="361" t="str">
        <f>Settings!$C$6</f>
        <v>USD</v>
      </c>
      <c r="F55" s="174">
        <f>'Team &amp; Salaries'!$D27*F117</f>
        <v>0</v>
      </c>
      <c r="G55" s="174">
        <f>'Team &amp; Salaries'!$D27*G117</f>
        <v>0</v>
      </c>
      <c r="H55" s="174">
        <f>'Team &amp; Salaries'!$D27*H117</f>
        <v>0</v>
      </c>
      <c r="I55" s="174">
        <f>'Team &amp; Salaries'!$D27*I117</f>
        <v>0</v>
      </c>
      <c r="J55" s="174">
        <f>'Team &amp; Salaries'!$D27*J117</f>
        <v>0</v>
      </c>
      <c r="K55" s="174">
        <f>'Team &amp; Salaries'!$D27*K117</f>
        <v>0</v>
      </c>
      <c r="L55" s="174">
        <f>'Team &amp; Salaries'!$D27*L117</f>
        <v>0</v>
      </c>
      <c r="M55" s="174">
        <f>'Team &amp; Salaries'!$D27*M117</f>
        <v>0</v>
      </c>
      <c r="N55" s="174">
        <f>'Team &amp; Salaries'!$D27*N117</f>
        <v>0</v>
      </c>
      <c r="O55" s="174">
        <f>'Team &amp; Salaries'!$D27*O117</f>
        <v>0</v>
      </c>
      <c r="P55" s="174">
        <f>'Team &amp; Salaries'!$D27*P117</f>
        <v>0</v>
      </c>
      <c r="Q55" s="174">
        <f>'Team &amp; Salaries'!$D27*Q117</f>
        <v>0</v>
      </c>
      <c r="R55" s="174">
        <f>'Team &amp; Salaries'!$D27*R117</f>
        <v>0</v>
      </c>
      <c r="S55" s="174">
        <f>'Team &amp; Salaries'!$D27*S117</f>
        <v>0</v>
      </c>
      <c r="T55" s="174">
        <f>'Team &amp; Salaries'!$D27*T117</f>
        <v>0</v>
      </c>
      <c r="U55" s="174">
        <f>'Team &amp; Salaries'!$D27*U117</f>
        <v>0</v>
      </c>
      <c r="V55" s="174">
        <f>'Team &amp; Salaries'!$D27*V117</f>
        <v>0</v>
      </c>
      <c r="W55" s="174">
        <f>'Team &amp; Salaries'!$D27*W117</f>
        <v>0</v>
      </c>
      <c r="X55" s="174">
        <f>'Team &amp; Salaries'!$D27*X117</f>
        <v>0</v>
      </c>
      <c r="Y55" s="174">
        <f>'Team &amp; Salaries'!$D27*Y117</f>
        <v>0</v>
      </c>
      <c r="Z55" s="174">
        <f>'Team &amp; Salaries'!$D27*Z117</f>
        <v>0</v>
      </c>
      <c r="AA55" s="174">
        <f>'Team &amp; Salaries'!$D27*AA117</f>
        <v>0</v>
      </c>
      <c r="AB55" s="174">
        <f>'Team &amp; Salaries'!$D27*AB117</f>
        <v>0</v>
      </c>
      <c r="AC55" s="174">
        <f>'Team &amp; Salaries'!$D27*AC117</f>
        <v>0</v>
      </c>
      <c r="AD55" s="174">
        <f>'Team &amp; Salaries'!$D27*AD117</f>
        <v>0</v>
      </c>
      <c r="AE55" s="174">
        <f>'Team &amp; Salaries'!$D27*AE117</f>
        <v>0</v>
      </c>
      <c r="AF55" s="174">
        <f>'Team &amp; Salaries'!$D27*AF117</f>
        <v>0</v>
      </c>
      <c r="AG55" s="174">
        <f>'Team &amp; Salaries'!$D27*AG117</f>
        <v>0</v>
      </c>
      <c r="AH55" s="174">
        <f>'Team &amp; Salaries'!$D27*AH117</f>
        <v>0</v>
      </c>
      <c r="AI55" s="174">
        <f>'Team &amp; Salaries'!$D27*AI117</f>
        <v>0</v>
      </c>
      <c r="AJ55" s="174">
        <f>'Team &amp; Salaries'!$D27*AJ117</f>
        <v>2291.666666666667</v>
      </c>
      <c r="AK55" s="174">
        <f>'Team &amp; Salaries'!$D27*AK117</f>
        <v>2291.666666666667</v>
      </c>
      <c r="AL55" s="174">
        <f>'Team &amp; Salaries'!$D27*AL117</f>
        <v>2291.666666666667</v>
      </c>
      <c r="AM55" s="174">
        <f>'Team &amp; Salaries'!$D27*AM117</f>
        <v>2291.666666666667</v>
      </c>
      <c r="AN55" s="174">
        <f>'Team &amp; Salaries'!$D27*AN117</f>
        <v>2291.666666666667</v>
      </c>
      <c r="AO55" s="174">
        <f>'Team &amp; Salaries'!$D27*AO117</f>
        <v>2291.666666666667</v>
      </c>
      <c r="AP55" s="174">
        <f>'Team &amp; Salaries'!$D27*AP117</f>
        <v>2291.666666666667</v>
      </c>
      <c r="AQ55" s="174">
        <f>'Team &amp; Salaries'!$D27*AQ117</f>
        <v>2291.666666666667</v>
      </c>
      <c r="AR55" s="174">
        <f>'Team &amp; Salaries'!$D27*AR117</f>
        <v>2291.666666666667</v>
      </c>
      <c r="AS55" s="174">
        <f>'Team &amp; Salaries'!$D27*AS117</f>
        <v>2291.666666666667</v>
      </c>
      <c r="AT55" s="174">
        <f>'Team &amp; Salaries'!$D27*AT117</f>
        <v>2291.666666666667</v>
      </c>
      <c r="AU55" s="174">
        <f>'Team &amp; Salaries'!$D27*AU117</f>
        <v>2291.666666666667</v>
      </c>
      <c r="AV55" s="174">
        <f>'Team &amp; Salaries'!$D27*AV117</f>
        <v>2291.666666666667</v>
      </c>
      <c r="AW55" s="174">
        <f>'Team &amp; Salaries'!$D27*AW117</f>
        <v>2291.666666666667</v>
      </c>
      <c r="AX55" s="174">
        <f>'Team &amp; Salaries'!$D27*AX117</f>
        <v>2291.666666666667</v>
      </c>
      <c r="AY55" s="174">
        <f>'Team &amp; Salaries'!$D27*AY117</f>
        <v>2291.666666666667</v>
      </c>
      <c r="AZ55" s="174">
        <f>'Team &amp; Salaries'!$D27*AZ117</f>
        <v>2291.666666666667</v>
      </c>
      <c r="BA55" s="174">
        <f>'Team &amp; Salaries'!$D27*BA117</f>
        <v>2291.666666666667</v>
      </c>
      <c r="BB55" s="174">
        <f>'Team &amp; Salaries'!$D27*BB117</f>
        <v>2291.666666666667</v>
      </c>
      <c r="BC55" s="174">
        <f>'Team &amp; Salaries'!$D27*BC117</f>
        <v>2291.666666666667</v>
      </c>
      <c r="BD55" s="174">
        <f>'Team &amp; Salaries'!$D27*BD117</f>
        <v>2291.666666666667</v>
      </c>
      <c r="BE55" s="174">
        <f>'Team &amp; Salaries'!$D27*BE117</f>
        <v>2291.666666666667</v>
      </c>
      <c r="BF55" s="174">
        <f>'Team &amp; Salaries'!$D27*BF117</f>
        <v>2291.666666666667</v>
      </c>
      <c r="BG55" s="174">
        <f>'Team &amp; Salaries'!$D27*BG117</f>
        <v>2291.666666666667</v>
      </c>
      <c r="BH55" s="174">
        <f>'Team &amp; Salaries'!$D27*BH117</f>
        <v>2291.666666666667</v>
      </c>
      <c r="BI55" s="174">
        <f>'Team &amp; Salaries'!$D27*BI117</f>
        <v>2291.666666666667</v>
      </c>
      <c r="BJ55" s="174">
        <f>'Team &amp; Salaries'!$D27*BJ117</f>
        <v>2291.666666666667</v>
      </c>
      <c r="BK55" s="174">
        <f>'Team &amp; Salaries'!$D27*BK117</f>
        <v>2291.666666666667</v>
      </c>
      <c r="BL55" s="174">
        <f>'Team &amp; Salaries'!$D27*BL117</f>
        <v>2291.666666666667</v>
      </c>
      <c r="BM55" s="174">
        <f>'Team &amp; Salaries'!$D27*BM117</f>
        <v>2291.666666666667</v>
      </c>
      <c r="BN55" s="174">
        <f>'Team &amp; Salaries'!$D27*BN117</f>
        <v>2291.666666666667</v>
      </c>
      <c r="BO55" s="174">
        <f>'Team &amp; Salaries'!$D27*BO117</f>
        <v>2291.666666666667</v>
      </c>
      <c r="BP55" s="174">
        <f>'Team &amp; Salaries'!$D27*BP117</f>
        <v>2291.666666666667</v>
      </c>
      <c r="BQ55" s="174">
        <f>'Team &amp; Salaries'!$D27*BQ117</f>
        <v>2291.666666666667</v>
      </c>
      <c r="BR55" s="174">
        <f>'Team &amp; Salaries'!$D27*BR117</f>
        <v>2291.666666666667</v>
      </c>
      <c r="BS55" s="174">
        <f>'Team &amp; Salaries'!$D27*BS117</f>
        <v>2291.666666666667</v>
      </c>
      <c r="BT55" s="174">
        <f>'Team &amp; Salaries'!$D27*BT117</f>
        <v>2291.666666666667</v>
      </c>
      <c r="BU55" s="174">
        <f>'Team &amp; Salaries'!$D27*BU117</f>
        <v>2291.666666666667</v>
      </c>
      <c r="BV55" s="174">
        <f>'Team &amp; Salaries'!$D27*BV117</f>
        <v>2291.666666666667</v>
      </c>
      <c r="BW55" s="174">
        <f>'Team &amp; Salaries'!$D27*BW117</f>
        <v>2291.666666666667</v>
      </c>
      <c r="BX55" s="174">
        <f>'Team &amp; Salaries'!$D27*BX117</f>
        <v>2291.666666666667</v>
      </c>
      <c r="BY55" s="174">
        <f>'Team &amp; Salaries'!$D27*BY117</f>
        <v>2291.666666666667</v>
      </c>
      <c r="BZ55" s="174">
        <f>'Team &amp; Salaries'!$D27*BZ117</f>
        <v>2291.666666666667</v>
      </c>
      <c r="CA55" s="174">
        <f>'Team &amp; Salaries'!$D27*CA117</f>
        <v>2291.666666666667</v>
      </c>
      <c r="CB55" s="174">
        <f>'Team &amp; Salaries'!$D27*CB117</f>
        <v>2291.666666666667</v>
      </c>
      <c r="CC55" s="174">
        <f>'Team &amp; Salaries'!$D27*CC117</f>
        <v>2291.666666666667</v>
      </c>
      <c r="CD55" s="174">
        <f>'Team &amp; Salaries'!$D27*CD117</f>
        <v>2291.666666666667</v>
      </c>
      <c r="CE55" s="174">
        <f>'Team &amp; Salaries'!$D27*CE117</f>
        <v>2291.666666666667</v>
      </c>
      <c r="CF55" s="174">
        <f>'Team &amp; Salaries'!$D27*CF117</f>
        <v>2291.666666666667</v>
      </c>
      <c r="CG55" s="174">
        <f>'Team &amp; Salaries'!$D27*CG117</f>
        <v>2291.666666666667</v>
      </c>
      <c r="CH55" s="174">
        <f>'Team &amp; Salaries'!$D27*CH117</f>
        <v>2291.666666666667</v>
      </c>
      <c r="CI55" s="174">
        <f>'Team &amp; Salaries'!$D27*CI117</f>
        <v>2291.666666666667</v>
      </c>
      <c r="CJ55" s="174">
        <f>'Team &amp; Salaries'!$D27*CJ117</f>
        <v>2291.666666666667</v>
      </c>
      <c r="CK55" s="174">
        <f>'Team &amp; Salaries'!$D27*CK117</f>
        <v>2291.666666666667</v>
      </c>
      <c r="CL55" s="174">
        <f>'Team &amp; Salaries'!$D27*CL117</f>
        <v>2291.666666666667</v>
      </c>
      <c r="CM55" s="174">
        <f>'Team &amp; Salaries'!$D27*CM117</f>
        <v>2291.666666666667</v>
      </c>
      <c r="CN55" s="174">
        <f>'Team &amp; Salaries'!$D27*CN117</f>
        <v>2291.666666666667</v>
      </c>
      <c r="CO55" s="174">
        <f>'Team &amp; Salaries'!$D27*CO117</f>
        <v>2291.666666666667</v>
      </c>
      <c r="CP55" s="174">
        <f>'Team &amp; Salaries'!$D27*CP117</f>
        <v>2291.666666666667</v>
      </c>
      <c r="CQ55" s="174">
        <f>'Team &amp; Salaries'!$D27*CQ117</f>
        <v>2291.666666666667</v>
      </c>
      <c r="CR55" s="174">
        <f>'Team &amp; Salaries'!$D27*CR117</f>
        <v>2291.666666666667</v>
      </c>
      <c r="CS55" s="174">
        <f>'Team &amp; Salaries'!$D27*CS117</f>
        <v>2291.666666666667</v>
      </c>
      <c r="CT55" s="174">
        <f>'Team &amp; Salaries'!$D27*CT117</f>
        <v>2291.666666666667</v>
      </c>
      <c r="CU55" s="174">
        <f>'Team &amp; Salaries'!$D27*CU117</f>
        <v>2291.666666666667</v>
      </c>
      <c r="CV55" s="174">
        <f>'Team &amp; Salaries'!$D27*CV117</f>
        <v>2291.666666666667</v>
      </c>
      <c r="CW55" s="174">
        <f>'Team &amp; Salaries'!$D27*CW117</f>
        <v>2291.666666666667</v>
      </c>
      <c r="CX55" s="174">
        <f>'Team &amp; Salaries'!$D27*CX117</f>
        <v>2291.666666666667</v>
      </c>
      <c r="CY55" s="174">
        <f>'Team &amp; Salaries'!$D27*CY117</f>
        <v>2291.666666666667</v>
      </c>
      <c r="CZ55" s="174">
        <f>'Team &amp; Salaries'!$D27*CZ117</f>
        <v>2291.666666666667</v>
      </c>
      <c r="DA55" s="174">
        <f>'Team &amp; Salaries'!$D27*DA117</f>
        <v>2291.666666666667</v>
      </c>
      <c r="DB55" s="174">
        <f>'Team &amp; Salaries'!$D27*DB117</f>
        <v>2291.666666666667</v>
      </c>
      <c r="DC55" s="174">
        <f>'Team &amp; Salaries'!$D27*DC117</f>
        <v>2291.666666666667</v>
      </c>
      <c r="DD55" s="174">
        <f>'Team &amp; Salaries'!$D27*DD117</f>
        <v>2291.666666666667</v>
      </c>
      <c r="DE55" s="174">
        <f>'Team &amp; Salaries'!$D27*DE117</f>
        <v>2291.666666666667</v>
      </c>
      <c r="DF55" s="174">
        <f>'Team &amp; Salaries'!$D27*DF117</f>
        <v>2291.666666666667</v>
      </c>
      <c r="DG55" s="174">
        <f>'Team &amp; Salaries'!$D27*DG117</f>
        <v>2291.666666666667</v>
      </c>
      <c r="DH55" s="174">
        <f>'Team &amp; Salaries'!$D27*DH117</f>
        <v>2291.666666666667</v>
      </c>
      <c r="DI55" s="174">
        <f>'Team &amp; Salaries'!$D27*DI117</f>
        <v>2291.666666666667</v>
      </c>
    </row>
    <row r="56" spans="1:113" s="147" customFormat="1" ht="16">
      <c r="A56" s="114" t="str">
        <f t="shared" si="79"/>
        <v>Mobile Dev</v>
      </c>
      <c r="B56" s="114"/>
      <c r="C56" s="114"/>
      <c r="D56" s="114" t="str">
        <f>'Team &amp; Salaries'!B28</f>
        <v>Prod</v>
      </c>
      <c r="E56" s="361" t="str">
        <f>Settings!$C$6</f>
        <v>USD</v>
      </c>
      <c r="F56" s="174">
        <f>'Team &amp; Salaries'!$D28*F118</f>
        <v>0</v>
      </c>
      <c r="G56" s="174">
        <f>'Team &amp; Salaries'!$D28*G118</f>
        <v>0</v>
      </c>
      <c r="H56" s="174">
        <f>'Team &amp; Salaries'!$D28*H118</f>
        <v>0</v>
      </c>
      <c r="I56" s="174">
        <f>'Team &amp; Salaries'!$D28*I118</f>
        <v>0</v>
      </c>
      <c r="J56" s="174">
        <f>'Team &amp; Salaries'!$D28*J118</f>
        <v>0</v>
      </c>
      <c r="K56" s="174">
        <f>'Team &amp; Salaries'!$D28*K118</f>
        <v>0</v>
      </c>
      <c r="L56" s="174">
        <f>'Team &amp; Salaries'!$D28*L118</f>
        <v>0</v>
      </c>
      <c r="M56" s="174">
        <f>'Team &amp; Salaries'!$D28*M118</f>
        <v>0</v>
      </c>
      <c r="N56" s="174">
        <f>'Team &amp; Salaries'!$D28*N118</f>
        <v>0</v>
      </c>
      <c r="O56" s="174">
        <f>'Team &amp; Salaries'!$D28*O118</f>
        <v>0</v>
      </c>
      <c r="P56" s="174">
        <f>'Team &amp; Salaries'!$D28*P118</f>
        <v>0</v>
      </c>
      <c r="Q56" s="174">
        <f>'Team &amp; Salaries'!$D28*Q118</f>
        <v>0</v>
      </c>
      <c r="R56" s="174">
        <f>'Team &amp; Salaries'!$D28*R118</f>
        <v>0</v>
      </c>
      <c r="S56" s="174">
        <f>'Team &amp; Salaries'!$D28*S118</f>
        <v>0</v>
      </c>
      <c r="T56" s="174">
        <f>'Team &amp; Salaries'!$D28*T118</f>
        <v>0</v>
      </c>
      <c r="U56" s="174">
        <f>'Team &amp; Salaries'!$D28*U118</f>
        <v>0</v>
      </c>
      <c r="V56" s="174">
        <f>'Team &amp; Salaries'!$D28*V118</f>
        <v>0</v>
      </c>
      <c r="W56" s="174">
        <f>'Team &amp; Salaries'!$D28*W118</f>
        <v>0</v>
      </c>
      <c r="X56" s="174">
        <f>'Team &amp; Salaries'!$D28*X118</f>
        <v>0</v>
      </c>
      <c r="Y56" s="174">
        <f>'Team &amp; Salaries'!$D28*Y118</f>
        <v>0</v>
      </c>
      <c r="Z56" s="174">
        <f>'Team &amp; Salaries'!$D28*Z118</f>
        <v>0</v>
      </c>
      <c r="AA56" s="174">
        <f>'Team &amp; Salaries'!$D28*AA118</f>
        <v>0</v>
      </c>
      <c r="AB56" s="174">
        <f>'Team &amp; Salaries'!$D28*AB118</f>
        <v>0</v>
      </c>
      <c r="AC56" s="174">
        <f>'Team &amp; Salaries'!$D28*AC118</f>
        <v>0</v>
      </c>
      <c r="AD56" s="174">
        <f>'Team &amp; Salaries'!$D28*AD118</f>
        <v>0</v>
      </c>
      <c r="AE56" s="174">
        <f>'Team &amp; Salaries'!$D28*AE118</f>
        <v>0</v>
      </c>
      <c r="AF56" s="174">
        <f>'Team &amp; Salaries'!$D28*AF118</f>
        <v>0</v>
      </c>
      <c r="AG56" s="174">
        <f>'Team &amp; Salaries'!$D28*AG118</f>
        <v>0</v>
      </c>
      <c r="AH56" s="174">
        <f>'Team &amp; Salaries'!$D28*AH118</f>
        <v>0</v>
      </c>
      <c r="AI56" s="174">
        <f>'Team &amp; Salaries'!$D28*AI118</f>
        <v>0</v>
      </c>
      <c r="AJ56" s="174">
        <f>'Team &amp; Salaries'!$D28*AJ118</f>
        <v>2291.666666666667</v>
      </c>
      <c r="AK56" s="174">
        <f>'Team &amp; Salaries'!$D28*AK118</f>
        <v>2291.666666666667</v>
      </c>
      <c r="AL56" s="174">
        <f>'Team &amp; Salaries'!$D28*AL118</f>
        <v>2291.666666666667</v>
      </c>
      <c r="AM56" s="174">
        <f>'Team &amp; Salaries'!$D28*AM118</f>
        <v>2291.666666666667</v>
      </c>
      <c r="AN56" s="174">
        <f>'Team &amp; Salaries'!$D28*AN118</f>
        <v>2291.666666666667</v>
      </c>
      <c r="AO56" s="174">
        <f>'Team &amp; Salaries'!$D28*AO118</f>
        <v>2291.666666666667</v>
      </c>
      <c r="AP56" s="174">
        <f>'Team &amp; Salaries'!$D28*AP118</f>
        <v>2291.666666666667</v>
      </c>
      <c r="AQ56" s="174">
        <f>'Team &amp; Salaries'!$D28*AQ118</f>
        <v>2291.666666666667</v>
      </c>
      <c r="AR56" s="174">
        <f>'Team &amp; Salaries'!$D28*AR118</f>
        <v>2291.666666666667</v>
      </c>
      <c r="AS56" s="174">
        <f>'Team &amp; Salaries'!$D28*AS118</f>
        <v>2291.666666666667</v>
      </c>
      <c r="AT56" s="174">
        <f>'Team &amp; Salaries'!$D28*AT118</f>
        <v>2291.666666666667</v>
      </c>
      <c r="AU56" s="174">
        <f>'Team &amp; Salaries'!$D28*AU118</f>
        <v>2291.666666666667</v>
      </c>
      <c r="AV56" s="174">
        <f>'Team &amp; Salaries'!$D28*AV118</f>
        <v>2291.666666666667</v>
      </c>
      <c r="AW56" s="174">
        <f>'Team &amp; Salaries'!$D28*AW118</f>
        <v>2291.666666666667</v>
      </c>
      <c r="AX56" s="174">
        <f>'Team &amp; Salaries'!$D28*AX118</f>
        <v>2291.666666666667</v>
      </c>
      <c r="AY56" s="174">
        <f>'Team &amp; Salaries'!$D28*AY118</f>
        <v>2291.666666666667</v>
      </c>
      <c r="AZ56" s="174">
        <f>'Team &amp; Salaries'!$D28*AZ118</f>
        <v>2291.666666666667</v>
      </c>
      <c r="BA56" s="174">
        <f>'Team &amp; Salaries'!$D28*BA118</f>
        <v>2291.666666666667</v>
      </c>
      <c r="BB56" s="174">
        <f>'Team &amp; Salaries'!$D28*BB118</f>
        <v>2291.666666666667</v>
      </c>
      <c r="BC56" s="174">
        <f>'Team &amp; Salaries'!$D28*BC118</f>
        <v>2291.666666666667</v>
      </c>
      <c r="BD56" s="174">
        <f>'Team &amp; Salaries'!$D28*BD118</f>
        <v>2291.666666666667</v>
      </c>
      <c r="BE56" s="174">
        <f>'Team &amp; Salaries'!$D28*BE118</f>
        <v>2291.666666666667</v>
      </c>
      <c r="BF56" s="174">
        <f>'Team &amp; Salaries'!$D28*BF118</f>
        <v>2291.666666666667</v>
      </c>
      <c r="BG56" s="174">
        <f>'Team &amp; Salaries'!$D28*BG118</f>
        <v>2291.666666666667</v>
      </c>
      <c r="BH56" s="174">
        <f>'Team &amp; Salaries'!$D28*BH118</f>
        <v>2291.666666666667</v>
      </c>
      <c r="BI56" s="174">
        <f>'Team &amp; Salaries'!$D28*BI118</f>
        <v>2291.666666666667</v>
      </c>
      <c r="BJ56" s="174">
        <f>'Team &amp; Salaries'!$D28*BJ118</f>
        <v>2291.666666666667</v>
      </c>
      <c r="BK56" s="174">
        <f>'Team &amp; Salaries'!$D28*BK118</f>
        <v>2291.666666666667</v>
      </c>
      <c r="BL56" s="174">
        <f>'Team &amp; Salaries'!$D28*BL118</f>
        <v>2291.666666666667</v>
      </c>
      <c r="BM56" s="174">
        <f>'Team &amp; Salaries'!$D28*BM118</f>
        <v>2291.666666666667</v>
      </c>
      <c r="BN56" s="174">
        <f>'Team &amp; Salaries'!$D28*BN118</f>
        <v>2291.666666666667</v>
      </c>
      <c r="BO56" s="174">
        <f>'Team &amp; Salaries'!$D28*BO118</f>
        <v>2291.666666666667</v>
      </c>
      <c r="BP56" s="174">
        <f>'Team &amp; Salaries'!$D28*BP118</f>
        <v>2291.666666666667</v>
      </c>
      <c r="BQ56" s="174">
        <f>'Team &amp; Salaries'!$D28*BQ118</f>
        <v>2291.666666666667</v>
      </c>
      <c r="BR56" s="174">
        <f>'Team &amp; Salaries'!$D28*BR118</f>
        <v>2291.666666666667</v>
      </c>
      <c r="BS56" s="174">
        <f>'Team &amp; Salaries'!$D28*BS118</f>
        <v>2291.666666666667</v>
      </c>
      <c r="BT56" s="174">
        <f>'Team &amp; Salaries'!$D28*BT118</f>
        <v>2291.666666666667</v>
      </c>
      <c r="BU56" s="174">
        <f>'Team &amp; Salaries'!$D28*BU118</f>
        <v>2291.666666666667</v>
      </c>
      <c r="BV56" s="174">
        <f>'Team &amp; Salaries'!$D28*BV118</f>
        <v>2291.666666666667</v>
      </c>
      <c r="BW56" s="174">
        <f>'Team &amp; Salaries'!$D28*BW118</f>
        <v>2291.666666666667</v>
      </c>
      <c r="BX56" s="174">
        <f>'Team &amp; Salaries'!$D28*BX118</f>
        <v>2291.666666666667</v>
      </c>
      <c r="BY56" s="174">
        <f>'Team &amp; Salaries'!$D28*BY118</f>
        <v>2291.666666666667</v>
      </c>
      <c r="BZ56" s="174">
        <f>'Team &amp; Salaries'!$D28*BZ118</f>
        <v>2291.666666666667</v>
      </c>
      <c r="CA56" s="174">
        <f>'Team &amp; Salaries'!$D28*CA118</f>
        <v>2291.666666666667</v>
      </c>
      <c r="CB56" s="174">
        <f>'Team &amp; Salaries'!$D28*CB118</f>
        <v>2291.666666666667</v>
      </c>
      <c r="CC56" s="174">
        <f>'Team &amp; Salaries'!$D28*CC118</f>
        <v>2291.666666666667</v>
      </c>
      <c r="CD56" s="174">
        <f>'Team &amp; Salaries'!$D28*CD118</f>
        <v>2291.666666666667</v>
      </c>
      <c r="CE56" s="174">
        <f>'Team &amp; Salaries'!$D28*CE118</f>
        <v>2291.666666666667</v>
      </c>
      <c r="CF56" s="174">
        <f>'Team &amp; Salaries'!$D28*CF118</f>
        <v>2291.666666666667</v>
      </c>
      <c r="CG56" s="174">
        <f>'Team &amp; Salaries'!$D28*CG118</f>
        <v>2291.666666666667</v>
      </c>
      <c r="CH56" s="174">
        <f>'Team &amp; Salaries'!$D28*CH118</f>
        <v>2291.666666666667</v>
      </c>
      <c r="CI56" s="174">
        <f>'Team &amp; Salaries'!$D28*CI118</f>
        <v>2291.666666666667</v>
      </c>
      <c r="CJ56" s="174">
        <f>'Team &amp; Salaries'!$D28*CJ118</f>
        <v>2291.666666666667</v>
      </c>
      <c r="CK56" s="174">
        <f>'Team &amp; Salaries'!$D28*CK118</f>
        <v>2291.666666666667</v>
      </c>
      <c r="CL56" s="174">
        <f>'Team &amp; Salaries'!$D28*CL118</f>
        <v>2291.666666666667</v>
      </c>
      <c r="CM56" s="174">
        <f>'Team &amp; Salaries'!$D28*CM118</f>
        <v>2291.666666666667</v>
      </c>
      <c r="CN56" s="174">
        <f>'Team &amp; Salaries'!$D28*CN118</f>
        <v>2291.666666666667</v>
      </c>
      <c r="CO56" s="174">
        <f>'Team &amp; Salaries'!$D28*CO118</f>
        <v>2291.666666666667</v>
      </c>
      <c r="CP56" s="174">
        <f>'Team &amp; Salaries'!$D28*CP118</f>
        <v>2291.666666666667</v>
      </c>
      <c r="CQ56" s="174">
        <f>'Team &amp; Salaries'!$D28*CQ118</f>
        <v>2291.666666666667</v>
      </c>
      <c r="CR56" s="174">
        <f>'Team &amp; Salaries'!$D28*CR118</f>
        <v>2291.666666666667</v>
      </c>
      <c r="CS56" s="174">
        <f>'Team &amp; Salaries'!$D28*CS118</f>
        <v>2291.666666666667</v>
      </c>
      <c r="CT56" s="174">
        <f>'Team &amp; Salaries'!$D28*CT118</f>
        <v>2291.666666666667</v>
      </c>
      <c r="CU56" s="174">
        <f>'Team &amp; Salaries'!$D28*CU118</f>
        <v>2291.666666666667</v>
      </c>
      <c r="CV56" s="174">
        <f>'Team &amp; Salaries'!$D28*CV118</f>
        <v>2291.666666666667</v>
      </c>
      <c r="CW56" s="174">
        <f>'Team &amp; Salaries'!$D28*CW118</f>
        <v>2291.666666666667</v>
      </c>
      <c r="CX56" s="174">
        <f>'Team &amp; Salaries'!$D28*CX118</f>
        <v>2291.666666666667</v>
      </c>
      <c r="CY56" s="174">
        <f>'Team &amp; Salaries'!$D28*CY118</f>
        <v>2291.666666666667</v>
      </c>
      <c r="CZ56" s="174">
        <f>'Team &amp; Salaries'!$D28*CZ118</f>
        <v>2291.666666666667</v>
      </c>
      <c r="DA56" s="174">
        <f>'Team &amp; Salaries'!$D28*DA118</f>
        <v>2291.666666666667</v>
      </c>
      <c r="DB56" s="174">
        <f>'Team &amp; Salaries'!$D28*DB118</f>
        <v>2291.666666666667</v>
      </c>
      <c r="DC56" s="174">
        <f>'Team &amp; Salaries'!$D28*DC118</f>
        <v>2291.666666666667</v>
      </c>
      <c r="DD56" s="174">
        <f>'Team &amp; Salaries'!$D28*DD118</f>
        <v>2291.666666666667</v>
      </c>
      <c r="DE56" s="174">
        <f>'Team &amp; Salaries'!$D28*DE118</f>
        <v>2291.666666666667</v>
      </c>
      <c r="DF56" s="174">
        <f>'Team &amp; Salaries'!$D28*DF118</f>
        <v>2291.666666666667</v>
      </c>
      <c r="DG56" s="174">
        <f>'Team &amp; Salaries'!$D28*DG118</f>
        <v>2291.666666666667</v>
      </c>
      <c r="DH56" s="174">
        <f>'Team &amp; Salaries'!$D28*DH118</f>
        <v>2291.666666666667</v>
      </c>
      <c r="DI56" s="174">
        <f>'Team &amp; Salaries'!$D28*DI118</f>
        <v>2291.666666666667</v>
      </c>
    </row>
    <row r="57" spans="1:113" s="147" customFormat="1" ht="16">
      <c r="A57" s="114" t="str">
        <f t="shared" si="79"/>
        <v>Mobile Dev</v>
      </c>
      <c r="B57" s="114"/>
      <c r="C57" s="114"/>
      <c r="D57" s="114" t="str">
        <f>'Team &amp; Salaries'!B29</f>
        <v>Prod</v>
      </c>
      <c r="E57" s="361" t="str">
        <f>Settings!$C$6</f>
        <v>USD</v>
      </c>
      <c r="F57" s="174">
        <f>'Team &amp; Salaries'!$D29*F119</f>
        <v>0</v>
      </c>
      <c r="G57" s="174">
        <f>'Team &amp; Salaries'!$D29*G119</f>
        <v>0</v>
      </c>
      <c r="H57" s="174">
        <f>'Team &amp; Salaries'!$D29*H119</f>
        <v>0</v>
      </c>
      <c r="I57" s="174">
        <f>'Team &amp; Salaries'!$D29*I119</f>
        <v>0</v>
      </c>
      <c r="J57" s="174">
        <f>'Team &amp; Salaries'!$D29*J119</f>
        <v>0</v>
      </c>
      <c r="K57" s="174">
        <f>'Team &amp; Salaries'!$D29*K119</f>
        <v>0</v>
      </c>
      <c r="L57" s="174">
        <f>'Team &amp; Salaries'!$D29*L119</f>
        <v>0</v>
      </c>
      <c r="M57" s="174">
        <f>'Team &amp; Salaries'!$D29*M119</f>
        <v>0</v>
      </c>
      <c r="N57" s="174">
        <f>'Team &amp; Salaries'!$D29*N119</f>
        <v>0</v>
      </c>
      <c r="O57" s="174">
        <f>'Team &amp; Salaries'!$D29*O119</f>
        <v>0</v>
      </c>
      <c r="P57" s="174">
        <f>'Team &amp; Salaries'!$D29*P119</f>
        <v>0</v>
      </c>
      <c r="Q57" s="174">
        <f>'Team &amp; Salaries'!$D29*Q119</f>
        <v>0</v>
      </c>
      <c r="R57" s="174">
        <f>'Team &amp; Salaries'!$D29*R119</f>
        <v>0</v>
      </c>
      <c r="S57" s="174">
        <f>'Team &amp; Salaries'!$D29*S119</f>
        <v>0</v>
      </c>
      <c r="T57" s="174">
        <f>'Team &amp; Salaries'!$D29*T119</f>
        <v>0</v>
      </c>
      <c r="U57" s="174">
        <f>'Team &amp; Salaries'!$D29*U119</f>
        <v>0</v>
      </c>
      <c r="V57" s="174">
        <f>'Team &amp; Salaries'!$D29*V119</f>
        <v>0</v>
      </c>
      <c r="W57" s="174">
        <f>'Team &amp; Salaries'!$D29*W119</f>
        <v>0</v>
      </c>
      <c r="X57" s="174">
        <f>'Team &amp; Salaries'!$D29*X119</f>
        <v>0</v>
      </c>
      <c r="Y57" s="174">
        <f>'Team &amp; Salaries'!$D29*Y119</f>
        <v>0</v>
      </c>
      <c r="Z57" s="174">
        <f>'Team &amp; Salaries'!$D29*Z119</f>
        <v>0</v>
      </c>
      <c r="AA57" s="174">
        <f>'Team &amp; Salaries'!$D29*AA119</f>
        <v>0</v>
      </c>
      <c r="AB57" s="174">
        <f>'Team &amp; Salaries'!$D29*AB119</f>
        <v>0</v>
      </c>
      <c r="AC57" s="174">
        <f>'Team &amp; Salaries'!$D29*AC119</f>
        <v>0</v>
      </c>
      <c r="AD57" s="174">
        <f>'Team &amp; Salaries'!$D29*AD119</f>
        <v>0</v>
      </c>
      <c r="AE57" s="174">
        <f>'Team &amp; Salaries'!$D29*AE119</f>
        <v>0</v>
      </c>
      <c r="AF57" s="174">
        <f>'Team &amp; Salaries'!$D29*AF119</f>
        <v>0</v>
      </c>
      <c r="AG57" s="174">
        <f>'Team &amp; Salaries'!$D29*AG119</f>
        <v>0</v>
      </c>
      <c r="AH57" s="174">
        <f>'Team &amp; Salaries'!$D29*AH119</f>
        <v>0</v>
      </c>
      <c r="AI57" s="174">
        <f>'Team &amp; Salaries'!$D29*AI119</f>
        <v>0</v>
      </c>
      <c r="AJ57" s="174">
        <f>'Team &amp; Salaries'!$D29*AJ119</f>
        <v>0</v>
      </c>
      <c r="AK57" s="174">
        <f>'Team &amp; Salaries'!$D29*AK119</f>
        <v>0</v>
      </c>
      <c r="AL57" s="174">
        <f>'Team &amp; Salaries'!$D29*AL119</f>
        <v>0</v>
      </c>
      <c r="AM57" s="174">
        <f>'Team &amp; Salaries'!$D29*AM119</f>
        <v>0</v>
      </c>
      <c r="AN57" s="174">
        <f>'Team &amp; Salaries'!$D29*AN119</f>
        <v>0</v>
      </c>
      <c r="AO57" s="174">
        <f>'Team &amp; Salaries'!$D29*AO119</f>
        <v>0</v>
      </c>
      <c r="AP57" s="174">
        <f>'Team &amp; Salaries'!$D29*AP119</f>
        <v>0</v>
      </c>
      <c r="AQ57" s="174">
        <f>'Team &amp; Salaries'!$D29*AQ119</f>
        <v>0</v>
      </c>
      <c r="AR57" s="174">
        <f>'Team &amp; Salaries'!$D29*AR119</f>
        <v>0</v>
      </c>
      <c r="AS57" s="174">
        <f>'Team &amp; Salaries'!$D29*AS119</f>
        <v>0</v>
      </c>
      <c r="AT57" s="174">
        <f>'Team &amp; Salaries'!$D29*AT119</f>
        <v>0</v>
      </c>
      <c r="AU57" s="174">
        <f>'Team &amp; Salaries'!$D29*AU119</f>
        <v>0</v>
      </c>
      <c r="AV57" s="174">
        <f>'Team &amp; Salaries'!$D29*AV119</f>
        <v>0</v>
      </c>
      <c r="AW57" s="174">
        <f>'Team &amp; Salaries'!$D29*AW119</f>
        <v>0</v>
      </c>
      <c r="AX57" s="174">
        <f>'Team &amp; Salaries'!$D29*AX119</f>
        <v>0</v>
      </c>
      <c r="AY57" s="174">
        <f>'Team &amp; Salaries'!$D29*AY119</f>
        <v>0</v>
      </c>
      <c r="AZ57" s="174">
        <f>'Team &amp; Salaries'!$D29*AZ119</f>
        <v>0</v>
      </c>
      <c r="BA57" s="174">
        <f>'Team &amp; Salaries'!$D29*BA119</f>
        <v>0</v>
      </c>
      <c r="BB57" s="174">
        <f>'Team &amp; Salaries'!$D29*BB119</f>
        <v>0</v>
      </c>
      <c r="BC57" s="174">
        <f>'Team &amp; Salaries'!$D29*BC119</f>
        <v>0</v>
      </c>
      <c r="BD57" s="174">
        <f>'Team &amp; Salaries'!$D29*BD119</f>
        <v>0</v>
      </c>
      <c r="BE57" s="174">
        <f>'Team &amp; Salaries'!$D29*BE119</f>
        <v>0</v>
      </c>
      <c r="BF57" s="174">
        <f>'Team &amp; Salaries'!$D29*BF119</f>
        <v>0</v>
      </c>
      <c r="BG57" s="174">
        <f>'Team &amp; Salaries'!$D29*BG119</f>
        <v>0</v>
      </c>
      <c r="BH57" s="174">
        <f>'Team &amp; Salaries'!$D29*BH119</f>
        <v>6875.0000000000009</v>
      </c>
      <c r="BI57" s="174">
        <f>'Team &amp; Salaries'!$D29*BI119</f>
        <v>6875.0000000000009</v>
      </c>
      <c r="BJ57" s="174">
        <f>'Team &amp; Salaries'!$D29*BJ119</f>
        <v>6875.0000000000009</v>
      </c>
      <c r="BK57" s="174">
        <f>'Team &amp; Salaries'!$D29*BK119</f>
        <v>6875.0000000000009</v>
      </c>
      <c r="BL57" s="174">
        <f>'Team &amp; Salaries'!$D29*BL119</f>
        <v>6875.0000000000009</v>
      </c>
      <c r="BM57" s="174">
        <f>'Team &amp; Salaries'!$D29*BM119</f>
        <v>6875.0000000000009</v>
      </c>
      <c r="BN57" s="174">
        <f>'Team &amp; Salaries'!$D29*BN119</f>
        <v>6875.0000000000009</v>
      </c>
      <c r="BO57" s="174">
        <f>'Team &amp; Salaries'!$D29*BO119</f>
        <v>6875.0000000000009</v>
      </c>
      <c r="BP57" s="174">
        <f>'Team &amp; Salaries'!$D29*BP119</f>
        <v>6875.0000000000009</v>
      </c>
      <c r="BQ57" s="174">
        <f>'Team &amp; Salaries'!$D29*BQ119</f>
        <v>6875.0000000000009</v>
      </c>
      <c r="BR57" s="174">
        <f>'Team &amp; Salaries'!$D29*BR119</f>
        <v>6875.0000000000009</v>
      </c>
      <c r="BS57" s="174">
        <f>'Team &amp; Salaries'!$D29*BS119</f>
        <v>6875.0000000000009</v>
      </c>
      <c r="BT57" s="174">
        <f>'Team &amp; Salaries'!$D29*BT119</f>
        <v>6875.0000000000009</v>
      </c>
      <c r="BU57" s="174">
        <f>'Team &amp; Salaries'!$D29*BU119</f>
        <v>6875.0000000000009</v>
      </c>
      <c r="BV57" s="174">
        <f>'Team &amp; Salaries'!$D29*BV119</f>
        <v>6875.0000000000009</v>
      </c>
      <c r="BW57" s="174">
        <f>'Team &amp; Salaries'!$D29*BW119</f>
        <v>6875.0000000000009</v>
      </c>
      <c r="BX57" s="174">
        <f>'Team &amp; Salaries'!$D29*BX119</f>
        <v>6875.0000000000009</v>
      </c>
      <c r="BY57" s="174">
        <f>'Team &amp; Salaries'!$D29*BY119</f>
        <v>6875.0000000000009</v>
      </c>
      <c r="BZ57" s="174">
        <f>'Team &amp; Salaries'!$D29*BZ119</f>
        <v>6875.0000000000009</v>
      </c>
      <c r="CA57" s="174">
        <f>'Team &amp; Salaries'!$D29*CA119</f>
        <v>6875.0000000000009</v>
      </c>
      <c r="CB57" s="174">
        <f>'Team &amp; Salaries'!$D29*CB119</f>
        <v>6875.0000000000009</v>
      </c>
      <c r="CC57" s="174">
        <f>'Team &amp; Salaries'!$D29*CC119</f>
        <v>6875.0000000000009</v>
      </c>
      <c r="CD57" s="174">
        <f>'Team &amp; Salaries'!$D29*CD119</f>
        <v>6875.0000000000009</v>
      </c>
      <c r="CE57" s="174">
        <f>'Team &amp; Salaries'!$D29*CE119</f>
        <v>6875.0000000000009</v>
      </c>
      <c r="CF57" s="174">
        <f>'Team &amp; Salaries'!$D29*CF119</f>
        <v>6875.0000000000009</v>
      </c>
      <c r="CG57" s="174">
        <f>'Team &amp; Salaries'!$D29*CG119</f>
        <v>6875.0000000000009</v>
      </c>
      <c r="CH57" s="174">
        <f>'Team &amp; Salaries'!$D29*CH119</f>
        <v>6875.0000000000009</v>
      </c>
      <c r="CI57" s="174">
        <f>'Team &amp; Salaries'!$D29*CI119</f>
        <v>6875.0000000000009</v>
      </c>
      <c r="CJ57" s="174">
        <f>'Team &amp; Salaries'!$D29*CJ119</f>
        <v>6875.0000000000009</v>
      </c>
      <c r="CK57" s="174">
        <f>'Team &amp; Salaries'!$D29*CK119</f>
        <v>6875.0000000000009</v>
      </c>
      <c r="CL57" s="174">
        <f>'Team &amp; Salaries'!$D29*CL119</f>
        <v>6875.0000000000009</v>
      </c>
      <c r="CM57" s="174">
        <f>'Team &amp; Salaries'!$D29*CM119</f>
        <v>6875.0000000000009</v>
      </c>
      <c r="CN57" s="174">
        <f>'Team &amp; Salaries'!$D29*CN119</f>
        <v>6875.0000000000009</v>
      </c>
      <c r="CO57" s="174">
        <f>'Team &amp; Salaries'!$D29*CO119</f>
        <v>6875.0000000000009</v>
      </c>
      <c r="CP57" s="174">
        <f>'Team &amp; Salaries'!$D29*CP119</f>
        <v>6875.0000000000009</v>
      </c>
      <c r="CQ57" s="174">
        <f>'Team &amp; Salaries'!$D29*CQ119</f>
        <v>6875.0000000000009</v>
      </c>
      <c r="CR57" s="174">
        <f>'Team &amp; Salaries'!$D29*CR119</f>
        <v>6875.0000000000009</v>
      </c>
      <c r="CS57" s="174">
        <f>'Team &amp; Salaries'!$D29*CS119</f>
        <v>6875.0000000000009</v>
      </c>
      <c r="CT57" s="174">
        <f>'Team &amp; Salaries'!$D29*CT119</f>
        <v>6875.0000000000009</v>
      </c>
      <c r="CU57" s="174">
        <f>'Team &amp; Salaries'!$D29*CU119</f>
        <v>6875.0000000000009</v>
      </c>
      <c r="CV57" s="174">
        <f>'Team &amp; Salaries'!$D29*CV119</f>
        <v>6875.0000000000009</v>
      </c>
      <c r="CW57" s="174">
        <f>'Team &amp; Salaries'!$D29*CW119</f>
        <v>6875.0000000000009</v>
      </c>
      <c r="CX57" s="174">
        <f>'Team &amp; Salaries'!$D29*CX119</f>
        <v>6875.0000000000009</v>
      </c>
      <c r="CY57" s="174">
        <f>'Team &amp; Salaries'!$D29*CY119</f>
        <v>6875.0000000000009</v>
      </c>
      <c r="CZ57" s="174">
        <f>'Team &amp; Salaries'!$D29*CZ119</f>
        <v>6875.0000000000009</v>
      </c>
      <c r="DA57" s="174">
        <f>'Team &amp; Salaries'!$D29*DA119</f>
        <v>6875.0000000000009</v>
      </c>
      <c r="DB57" s="174">
        <f>'Team &amp; Salaries'!$D29*DB119</f>
        <v>6875.0000000000009</v>
      </c>
      <c r="DC57" s="174">
        <f>'Team &amp; Salaries'!$D29*DC119</f>
        <v>6875.0000000000009</v>
      </c>
      <c r="DD57" s="174">
        <f>'Team &amp; Salaries'!$D29*DD119</f>
        <v>6875.0000000000009</v>
      </c>
      <c r="DE57" s="174">
        <f>'Team &amp; Salaries'!$D29*DE119</f>
        <v>6875.0000000000009</v>
      </c>
      <c r="DF57" s="174">
        <f>'Team &amp; Salaries'!$D29*DF119</f>
        <v>6875.0000000000009</v>
      </c>
      <c r="DG57" s="174">
        <f>'Team &amp; Salaries'!$D29*DG119</f>
        <v>6875.0000000000009</v>
      </c>
      <c r="DH57" s="174">
        <f>'Team &amp; Salaries'!$D29*DH119</f>
        <v>6875.0000000000009</v>
      </c>
      <c r="DI57" s="174">
        <f>'Team &amp; Salaries'!$D29*DI119</f>
        <v>6875.0000000000009</v>
      </c>
    </row>
    <row r="58" spans="1:113" s="147" customFormat="1" ht="16">
      <c r="A58" s="114" t="str">
        <f t="shared" si="79"/>
        <v>Scrum Master</v>
      </c>
      <c r="B58" s="114"/>
      <c r="C58" s="114"/>
      <c r="D58" s="114" t="str">
        <f>'Team &amp; Salaries'!B30</f>
        <v>Prod</v>
      </c>
      <c r="E58" s="361" t="str">
        <f>Settings!$C$6</f>
        <v>USD</v>
      </c>
      <c r="F58" s="174">
        <f>'Team &amp; Salaries'!$D30*F120</f>
        <v>0</v>
      </c>
      <c r="G58" s="174">
        <f>'Team &amp; Salaries'!$D30*G120</f>
        <v>0</v>
      </c>
      <c r="H58" s="174">
        <f>'Team &amp; Salaries'!$D30*H120</f>
        <v>0</v>
      </c>
      <c r="I58" s="174">
        <f>'Team &amp; Salaries'!$D30*I120</f>
        <v>0</v>
      </c>
      <c r="J58" s="174">
        <f>'Team &amp; Salaries'!$D30*J120</f>
        <v>0</v>
      </c>
      <c r="K58" s="174">
        <f>'Team &amp; Salaries'!$D30*K120</f>
        <v>0</v>
      </c>
      <c r="L58" s="174">
        <f>'Team &amp; Salaries'!$D30*L120</f>
        <v>0</v>
      </c>
      <c r="M58" s="174">
        <f>'Team &amp; Salaries'!$D30*M120</f>
        <v>0</v>
      </c>
      <c r="N58" s="174">
        <f>'Team &amp; Salaries'!$D30*N120</f>
        <v>0</v>
      </c>
      <c r="O58" s="174">
        <f>'Team &amp; Salaries'!$D30*O120</f>
        <v>0</v>
      </c>
      <c r="P58" s="174">
        <f>'Team &amp; Salaries'!$D30*P120</f>
        <v>0</v>
      </c>
      <c r="Q58" s="174">
        <f>'Team &amp; Salaries'!$D30*Q120</f>
        <v>0</v>
      </c>
      <c r="R58" s="174">
        <f>'Team &amp; Salaries'!$D30*R120</f>
        <v>0</v>
      </c>
      <c r="S58" s="174">
        <f>'Team &amp; Salaries'!$D30*S120</f>
        <v>0</v>
      </c>
      <c r="T58" s="174">
        <f>'Team &amp; Salaries'!$D30*T120</f>
        <v>0</v>
      </c>
      <c r="U58" s="174">
        <f>'Team &amp; Salaries'!$D30*U120</f>
        <v>0</v>
      </c>
      <c r="V58" s="174">
        <f>'Team &amp; Salaries'!$D30*V120</f>
        <v>0</v>
      </c>
      <c r="W58" s="174">
        <f>'Team &amp; Salaries'!$D30*W120</f>
        <v>0</v>
      </c>
      <c r="X58" s="174">
        <f>'Team &amp; Salaries'!$D30*X120</f>
        <v>0</v>
      </c>
      <c r="Y58" s="174">
        <f>'Team &amp; Salaries'!$D30*Y120</f>
        <v>0</v>
      </c>
      <c r="Z58" s="174">
        <f>'Team &amp; Salaries'!$D30*Z120</f>
        <v>0</v>
      </c>
      <c r="AA58" s="174">
        <f>'Team &amp; Salaries'!$D30*AA120</f>
        <v>0</v>
      </c>
      <c r="AB58" s="174">
        <f>'Team &amp; Salaries'!$D30*AB120</f>
        <v>0</v>
      </c>
      <c r="AC58" s="174">
        <f>'Team &amp; Salaries'!$D30*AC120</f>
        <v>0</v>
      </c>
      <c r="AD58" s="174">
        <f>'Team &amp; Salaries'!$D30*AD120</f>
        <v>0</v>
      </c>
      <c r="AE58" s="174">
        <f>'Team &amp; Salaries'!$D30*AE120</f>
        <v>0</v>
      </c>
      <c r="AF58" s="174">
        <f>'Team &amp; Salaries'!$D30*AF120</f>
        <v>0</v>
      </c>
      <c r="AG58" s="174">
        <f>'Team &amp; Salaries'!$D30*AG120</f>
        <v>0</v>
      </c>
      <c r="AH58" s="174">
        <f>'Team &amp; Salaries'!$D30*AH120</f>
        <v>0</v>
      </c>
      <c r="AI58" s="174">
        <f>'Team &amp; Salaries'!$D30*AI120</f>
        <v>0</v>
      </c>
      <c r="AJ58" s="174">
        <f>'Team &amp; Salaries'!$D30*AJ120</f>
        <v>0</v>
      </c>
      <c r="AK58" s="174">
        <f>'Team &amp; Salaries'!$D30*AK120</f>
        <v>0</v>
      </c>
      <c r="AL58" s="174">
        <f>'Team &amp; Salaries'!$D30*AL120</f>
        <v>0</v>
      </c>
      <c r="AM58" s="174">
        <f>'Team &amp; Salaries'!$D30*AM120</f>
        <v>0</v>
      </c>
      <c r="AN58" s="174">
        <f>'Team &amp; Salaries'!$D30*AN120</f>
        <v>0</v>
      </c>
      <c r="AO58" s="174">
        <f>'Team &amp; Salaries'!$D30*AO120</f>
        <v>0</v>
      </c>
      <c r="AP58" s="174">
        <f>'Team &amp; Salaries'!$D30*AP120</f>
        <v>0</v>
      </c>
      <c r="AQ58" s="174">
        <f>'Team &amp; Salaries'!$D30*AQ120</f>
        <v>0</v>
      </c>
      <c r="AR58" s="174">
        <f>'Team &amp; Salaries'!$D30*AR120</f>
        <v>0</v>
      </c>
      <c r="AS58" s="174">
        <f>'Team &amp; Salaries'!$D30*AS120</f>
        <v>0</v>
      </c>
      <c r="AT58" s="174">
        <f>'Team &amp; Salaries'!$D30*AT120</f>
        <v>0</v>
      </c>
      <c r="AU58" s="174">
        <f>'Team &amp; Salaries'!$D30*AU120</f>
        <v>0</v>
      </c>
      <c r="AV58" s="174">
        <f>'Team &amp; Salaries'!$D30*AV120</f>
        <v>0</v>
      </c>
      <c r="AW58" s="174">
        <f>'Team &amp; Salaries'!$D30*AW120</f>
        <v>0</v>
      </c>
      <c r="AX58" s="174">
        <f>'Team &amp; Salaries'!$D30*AX120</f>
        <v>0</v>
      </c>
      <c r="AY58" s="174">
        <f>'Team &amp; Salaries'!$D30*AY120</f>
        <v>0</v>
      </c>
      <c r="AZ58" s="174">
        <f>'Team &amp; Salaries'!$D30*AZ120</f>
        <v>0</v>
      </c>
      <c r="BA58" s="174">
        <f>'Team &amp; Salaries'!$D30*BA120</f>
        <v>0</v>
      </c>
      <c r="BB58" s="174">
        <f>'Team &amp; Salaries'!$D30*BB120</f>
        <v>0</v>
      </c>
      <c r="BC58" s="174">
        <f>'Team &amp; Salaries'!$D30*BC120</f>
        <v>0</v>
      </c>
      <c r="BD58" s="174">
        <f>'Team &amp; Salaries'!$D30*BD120</f>
        <v>0</v>
      </c>
      <c r="BE58" s="174">
        <f>'Team &amp; Salaries'!$D30*BE120</f>
        <v>0</v>
      </c>
      <c r="BF58" s="174">
        <f>'Team &amp; Salaries'!$D30*BF120</f>
        <v>0</v>
      </c>
      <c r="BG58" s="174">
        <f>'Team &amp; Salaries'!$D30*BG120</f>
        <v>0</v>
      </c>
      <c r="BH58" s="174">
        <f>'Team &amp; Salaries'!$D30*BH120</f>
        <v>0</v>
      </c>
      <c r="BI58" s="174">
        <f>'Team &amp; Salaries'!$D30*BI120</f>
        <v>0</v>
      </c>
      <c r="BJ58" s="174">
        <f>'Team &amp; Salaries'!$D30*BJ120</f>
        <v>0</v>
      </c>
      <c r="BK58" s="174">
        <f>'Team &amp; Salaries'!$D30*BK120</f>
        <v>0</v>
      </c>
      <c r="BL58" s="174">
        <f>'Team &amp; Salaries'!$D30*BL120</f>
        <v>0</v>
      </c>
      <c r="BM58" s="174">
        <f>'Team &amp; Salaries'!$D30*BM120</f>
        <v>0</v>
      </c>
      <c r="BN58" s="174">
        <f>'Team &amp; Salaries'!$D30*BN120</f>
        <v>0</v>
      </c>
      <c r="BO58" s="174">
        <f>'Team &amp; Salaries'!$D30*BO120</f>
        <v>0</v>
      </c>
      <c r="BP58" s="174">
        <f>'Team &amp; Salaries'!$D30*BP120</f>
        <v>0</v>
      </c>
      <c r="BQ58" s="174">
        <f>'Team &amp; Salaries'!$D30*BQ120</f>
        <v>0</v>
      </c>
      <c r="BR58" s="174">
        <f>'Team &amp; Salaries'!$D30*BR120</f>
        <v>0</v>
      </c>
      <c r="BS58" s="174">
        <f>'Team &amp; Salaries'!$D30*BS120</f>
        <v>0</v>
      </c>
      <c r="BT58" s="174">
        <f>'Team &amp; Salaries'!$D30*BT120</f>
        <v>0</v>
      </c>
      <c r="BU58" s="174">
        <f>'Team &amp; Salaries'!$D30*BU120</f>
        <v>0</v>
      </c>
      <c r="BV58" s="174">
        <f>'Team &amp; Salaries'!$D30*BV120</f>
        <v>0</v>
      </c>
      <c r="BW58" s="174">
        <f>'Team &amp; Salaries'!$D30*BW120</f>
        <v>0</v>
      </c>
      <c r="BX58" s="174">
        <f>'Team &amp; Salaries'!$D30*BX120</f>
        <v>0</v>
      </c>
      <c r="BY58" s="174">
        <f>'Team &amp; Salaries'!$D30*BY120</f>
        <v>0</v>
      </c>
      <c r="BZ58" s="174">
        <f>'Team &amp; Salaries'!$D30*BZ120</f>
        <v>4583.3333333333339</v>
      </c>
      <c r="CA58" s="174">
        <f>'Team &amp; Salaries'!$D30*CA120</f>
        <v>4583.3333333333339</v>
      </c>
      <c r="CB58" s="174">
        <f>'Team &amp; Salaries'!$D30*CB120</f>
        <v>4583.3333333333339</v>
      </c>
      <c r="CC58" s="174">
        <f>'Team &amp; Salaries'!$D30*CC120</f>
        <v>4583.3333333333339</v>
      </c>
      <c r="CD58" s="174">
        <f>'Team &amp; Salaries'!$D30*CD120</f>
        <v>4583.3333333333339</v>
      </c>
      <c r="CE58" s="174">
        <f>'Team &amp; Salaries'!$D30*CE120</f>
        <v>4583.3333333333339</v>
      </c>
      <c r="CF58" s="174">
        <f>'Team &amp; Salaries'!$D30*CF120</f>
        <v>4583.3333333333339</v>
      </c>
      <c r="CG58" s="174">
        <f>'Team &amp; Salaries'!$D30*CG120</f>
        <v>4583.3333333333339</v>
      </c>
      <c r="CH58" s="174">
        <f>'Team &amp; Salaries'!$D30*CH120</f>
        <v>4583.3333333333339</v>
      </c>
      <c r="CI58" s="174">
        <f>'Team &amp; Salaries'!$D30*CI120</f>
        <v>4583.3333333333339</v>
      </c>
      <c r="CJ58" s="174">
        <f>'Team &amp; Salaries'!$D30*CJ120</f>
        <v>4583.3333333333339</v>
      </c>
      <c r="CK58" s="174">
        <f>'Team &amp; Salaries'!$D30*CK120</f>
        <v>4583.3333333333339</v>
      </c>
      <c r="CL58" s="174">
        <f>'Team &amp; Salaries'!$D30*CL120</f>
        <v>4583.3333333333339</v>
      </c>
      <c r="CM58" s="174">
        <f>'Team &amp; Salaries'!$D30*CM120</f>
        <v>4583.3333333333339</v>
      </c>
      <c r="CN58" s="174">
        <f>'Team &amp; Salaries'!$D30*CN120</f>
        <v>4583.3333333333339</v>
      </c>
      <c r="CO58" s="174">
        <f>'Team &amp; Salaries'!$D30*CO120</f>
        <v>4583.3333333333339</v>
      </c>
      <c r="CP58" s="174">
        <f>'Team &amp; Salaries'!$D30*CP120</f>
        <v>4583.3333333333339</v>
      </c>
      <c r="CQ58" s="174">
        <f>'Team &amp; Salaries'!$D30*CQ120</f>
        <v>4583.3333333333339</v>
      </c>
      <c r="CR58" s="174">
        <f>'Team &amp; Salaries'!$D30*CR120</f>
        <v>4583.3333333333339</v>
      </c>
      <c r="CS58" s="174">
        <f>'Team &amp; Salaries'!$D30*CS120</f>
        <v>4583.3333333333339</v>
      </c>
      <c r="CT58" s="174">
        <f>'Team &amp; Salaries'!$D30*CT120</f>
        <v>4583.3333333333339</v>
      </c>
      <c r="CU58" s="174">
        <f>'Team &amp; Salaries'!$D30*CU120</f>
        <v>4583.3333333333339</v>
      </c>
      <c r="CV58" s="174">
        <f>'Team &amp; Salaries'!$D30*CV120</f>
        <v>4583.3333333333339</v>
      </c>
      <c r="CW58" s="174">
        <f>'Team &amp; Salaries'!$D30*CW120</f>
        <v>4583.3333333333339</v>
      </c>
      <c r="CX58" s="174">
        <f>'Team &amp; Salaries'!$D30*CX120</f>
        <v>4583.3333333333339</v>
      </c>
      <c r="CY58" s="174">
        <f>'Team &amp; Salaries'!$D30*CY120</f>
        <v>4583.3333333333339</v>
      </c>
      <c r="CZ58" s="174">
        <f>'Team &amp; Salaries'!$D30*CZ120</f>
        <v>4583.3333333333339</v>
      </c>
      <c r="DA58" s="174">
        <f>'Team &amp; Salaries'!$D30*DA120</f>
        <v>4583.3333333333339</v>
      </c>
      <c r="DB58" s="174">
        <f>'Team &amp; Salaries'!$D30*DB120</f>
        <v>4583.3333333333339</v>
      </c>
      <c r="DC58" s="174">
        <f>'Team &amp; Salaries'!$D30*DC120</f>
        <v>4583.3333333333339</v>
      </c>
      <c r="DD58" s="174">
        <f>'Team &amp; Salaries'!$D30*DD120</f>
        <v>4583.3333333333339</v>
      </c>
      <c r="DE58" s="174">
        <f>'Team &amp; Salaries'!$D30*DE120</f>
        <v>4583.3333333333339</v>
      </c>
      <c r="DF58" s="174">
        <f>'Team &amp; Salaries'!$D30*DF120</f>
        <v>4583.3333333333339</v>
      </c>
      <c r="DG58" s="174">
        <f>'Team &amp; Salaries'!$D30*DG120</f>
        <v>4583.3333333333339</v>
      </c>
      <c r="DH58" s="174">
        <f>'Team &amp; Salaries'!$D30*DH120</f>
        <v>4583.3333333333339</v>
      </c>
      <c r="DI58" s="174">
        <f>'Team &amp; Salaries'!$D30*DI120</f>
        <v>4583.3333333333339</v>
      </c>
    </row>
    <row r="59" spans="1:113" s="147" customFormat="1" ht="16">
      <c r="A59" s="114" t="str">
        <f t="shared" si="79"/>
        <v>Tester</v>
      </c>
      <c r="B59" s="114"/>
      <c r="C59" s="114"/>
      <c r="D59" s="114" t="str">
        <f>'Team &amp; Salaries'!B31</f>
        <v>Prod</v>
      </c>
      <c r="E59" s="361" t="str">
        <f>Settings!$C$6</f>
        <v>USD</v>
      </c>
      <c r="F59" s="174">
        <f>'Team &amp; Salaries'!$D31*F121</f>
        <v>0</v>
      </c>
      <c r="G59" s="174">
        <f>'Team &amp; Salaries'!$D31*G121</f>
        <v>0</v>
      </c>
      <c r="H59" s="174">
        <f>'Team &amp; Salaries'!$D31*H121</f>
        <v>0</v>
      </c>
      <c r="I59" s="174">
        <f>'Team &amp; Salaries'!$D31*I121</f>
        <v>0</v>
      </c>
      <c r="J59" s="174">
        <f>'Team &amp; Salaries'!$D31*J121</f>
        <v>0</v>
      </c>
      <c r="K59" s="174">
        <f>'Team &amp; Salaries'!$D31*K121</f>
        <v>0</v>
      </c>
      <c r="L59" s="174">
        <f>'Team &amp; Salaries'!$D31*L121</f>
        <v>0</v>
      </c>
      <c r="M59" s="174">
        <f>'Team &amp; Salaries'!$D31*M121</f>
        <v>0</v>
      </c>
      <c r="N59" s="174">
        <f>'Team &amp; Salaries'!$D31*N121</f>
        <v>0</v>
      </c>
      <c r="O59" s="174">
        <f>'Team &amp; Salaries'!$D31*O121</f>
        <v>2291.666666666667</v>
      </c>
      <c r="P59" s="174">
        <f>'Team &amp; Salaries'!$D31*P121</f>
        <v>2291.666666666667</v>
      </c>
      <c r="Q59" s="174">
        <f>'Team &amp; Salaries'!$D31*Q121</f>
        <v>2291.666666666667</v>
      </c>
      <c r="R59" s="174">
        <f>'Team &amp; Salaries'!$D31*R121</f>
        <v>2291.666666666667</v>
      </c>
      <c r="S59" s="174">
        <f>'Team &amp; Salaries'!$D31*S121</f>
        <v>2291.666666666667</v>
      </c>
      <c r="T59" s="174">
        <f>'Team &amp; Salaries'!$D31*T121</f>
        <v>2291.666666666667</v>
      </c>
      <c r="U59" s="174">
        <f>'Team &amp; Salaries'!$D31*U121</f>
        <v>2291.666666666667</v>
      </c>
      <c r="V59" s="174">
        <f>'Team &amp; Salaries'!$D31*V121</f>
        <v>2291.666666666667</v>
      </c>
      <c r="W59" s="174">
        <f>'Team &amp; Salaries'!$D31*W121</f>
        <v>2291.666666666667</v>
      </c>
      <c r="X59" s="174">
        <f>'Team &amp; Salaries'!$D31*X121</f>
        <v>2291.666666666667</v>
      </c>
      <c r="Y59" s="174">
        <f>'Team &amp; Salaries'!$D31*Y121</f>
        <v>2291.666666666667</v>
      </c>
      <c r="Z59" s="174">
        <f>'Team &amp; Salaries'!$D31*Z121</f>
        <v>2291.666666666667</v>
      </c>
      <c r="AA59" s="174">
        <f>'Team &amp; Salaries'!$D31*AA121</f>
        <v>2291.666666666667</v>
      </c>
      <c r="AB59" s="174">
        <f>'Team &amp; Salaries'!$D31*AB121</f>
        <v>2291.666666666667</v>
      </c>
      <c r="AC59" s="174">
        <f>'Team &amp; Salaries'!$D31*AC121</f>
        <v>2291.666666666667</v>
      </c>
      <c r="AD59" s="174">
        <f>'Team &amp; Salaries'!$D31*AD121</f>
        <v>2291.666666666667</v>
      </c>
      <c r="AE59" s="174">
        <f>'Team &amp; Salaries'!$D31*AE121</f>
        <v>2291.666666666667</v>
      </c>
      <c r="AF59" s="174">
        <f>'Team &amp; Salaries'!$D31*AF121</f>
        <v>2291.666666666667</v>
      </c>
      <c r="AG59" s="174">
        <f>'Team &amp; Salaries'!$D31*AG121</f>
        <v>2291.666666666667</v>
      </c>
      <c r="AH59" s="174">
        <f>'Team &amp; Salaries'!$D31*AH121</f>
        <v>2291.666666666667</v>
      </c>
      <c r="AI59" s="174">
        <f>'Team &amp; Salaries'!$D31*AI121</f>
        <v>2291.666666666667</v>
      </c>
      <c r="AJ59" s="174">
        <f>'Team &amp; Salaries'!$D31*AJ121</f>
        <v>2291.666666666667</v>
      </c>
      <c r="AK59" s="174">
        <f>'Team &amp; Salaries'!$D31*AK121</f>
        <v>2291.666666666667</v>
      </c>
      <c r="AL59" s="174">
        <f>'Team &amp; Salaries'!$D31*AL121</f>
        <v>2291.666666666667</v>
      </c>
      <c r="AM59" s="174">
        <f>'Team &amp; Salaries'!$D31*AM121</f>
        <v>2291.666666666667</v>
      </c>
      <c r="AN59" s="174">
        <f>'Team &amp; Salaries'!$D31*AN121</f>
        <v>2291.666666666667</v>
      </c>
      <c r="AO59" s="174">
        <f>'Team &amp; Salaries'!$D31*AO121</f>
        <v>2291.666666666667</v>
      </c>
      <c r="AP59" s="174">
        <f>'Team &amp; Salaries'!$D31*AP121</f>
        <v>2291.666666666667</v>
      </c>
      <c r="AQ59" s="174">
        <f>'Team &amp; Salaries'!$D31*AQ121</f>
        <v>2291.666666666667</v>
      </c>
      <c r="AR59" s="174">
        <f>'Team &amp; Salaries'!$D31*AR121</f>
        <v>2291.666666666667</v>
      </c>
      <c r="AS59" s="174">
        <f>'Team &amp; Salaries'!$D31*AS121</f>
        <v>2291.666666666667</v>
      </c>
      <c r="AT59" s="174">
        <f>'Team &amp; Salaries'!$D31*AT121</f>
        <v>2291.666666666667</v>
      </c>
      <c r="AU59" s="174">
        <f>'Team &amp; Salaries'!$D31*AU121</f>
        <v>2291.666666666667</v>
      </c>
      <c r="AV59" s="174">
        <f>'Team &amp; Salaries'!$D31*AV121</f>
        <v>2291.666666666667</v>
      </c>
      <c r="AW59" s="174">
        <f>'Team &amp; Salaries'!$D31*AW121</f>
        <v>2291.666666666667</v>
      </c>
      <c r="AX59" s="174">
        <f>'Team &amp; Salaries'!$D31*AX121</f>
        <v>2291.666666666667</v>
      </c>
      <c r="AY59" s="174">
        <f>'Team &amp; Salaries'!$D31*AY121</f>
        <v>2291.666666666667</v>
      </c>
      <c r="AZ59" s="174">
        <f>'Team &amp; Salaries'!$D31*AZ121</f>
        <v>2291.666666666667</v>
      </c>
      <c r="BA59" s="174">
        <f>'Team &amp; Salaries'!$D31*BA121</f>
        <v>2291.666666666667</v>
      </c>
      <c r="BB59" s="174">
        <f>'Team &amp; Salaries'!$D31*BB121</f>
        <v>2291.666666666667</v>
      </c>
      <c r="BC59" s="174">
        <f>'Team &amp; Salaries'!$D31*BC121</f>
        <v>2291.666666666667</v>
      </c>
      <c r="BD59" s="174">
        <f>'Team &amp; Salaries'!$D31*BD121</f>
        <v>2291.666666666667</v>
      </c>
      <c r="BE59" s="174">
        <f>'Team &amp; Salaries'!$D31*BE121</f>
        <v>2291.666666666667</v>
      </c>
      <c r="BF59" s="174">
        <f>'Team &amp; Salaries'!$D31*BF121</f>
        <v>2291.666666666667</v>
      </c>
      <c r="BG59" s="174">
        <f>'Team &amp; Salaries'!$D31*BG121</f>
        <v>2291.666666666667</v>
      </c>
      <c r="BH59" s="174">
        <f>'Team &amp; Salaries'!$D31*BH121</f>
        <v>2291.666666666667</v>
      </c>
      <c r="BI59" s="174">
        <f>'Team &amp; Salaries'!$D31*BI121</f>
        <v>2291.666666666667</v>
      </c>
      <c r="BJ59" s="174">
        <f>'Team &amp; Salaries'!$D31*BJ121</f>
        <v>2291.666666666667</v>
      </c>
      <c r="BK59" s="174">
        <f>'Team &amp; Salaries'!$D31*BK121</f>
        <v>2291.666666666667</v>
      </c>
      <c r="BL59" s="174">
        <f>'Team &amp; Salaries'!$D31*BL121</f>
        <v>2291.666666666667</v>
      </c>
      <c r="BM59" s="174">
        <f>'Team &amp; Salaries'!$D31*BM121</f>
        <v>2291.666666666667</v>
      </c>
      <c r="BN59" s="174">
        <f>'Team &amp; Salaries'!$D31*BN121</f>
        <v>2291.666666666667</v>
      </c>
      <c r="BO59" s="174">
        <f>'Team &amp; Salaries'!$D31*BO121</f>
        <v>2291.666666666667</v>
      </c>
      <c r="BP59" s="174">
        <f>'Team &amp; Salaries'!$D31*BP121</f>
        <v>2291.666666666667</v>
      </c>
      <c r="BQ59" s="174">
        <f>'Team &amp; Salaries'!$D31*BQ121</f>
        <v>2291.666666666667</v>
      </c>
      <c r="BR59" s="174">
        <f>'Team &amp; Salaries'!$D31*BR121</f>
        <v>2291.666666666667</v>
      </c>
      <c r="BS59" s="174">
        <f>'Team &amp; Salaries'!$D31*BS121</f>
        <v>2291.666666666667</v>
      </c>
      <c r="BT59" s="174">
        <f>'Team &amp; Salaries'!$D31*BT121</f>
        <v>2291.666666666667</v>
      </c>
      <c r="BU59" s="174">
        <f>'Team &amp; Salaries'!$D31*BU121</f>
        <v>2291.666666666667</v>
      </c>
      <c r="BV59" s="174">
        <f>'Team &amp; Salaries'!$D31*BV121</f>
        <v>2291.666666666667</v>
      </c>
      <c r="BW59" s="174">
        <f>'Team &amp; Salaries'!$D31*BW121</f>
        <v>2291.666666666667</v>
      </c>
      <c r="BX59" s="174">
        <f>'Team &amp; Salaries'!$D31*BX121</f>
        <v>2291.666666666667</v>
      </c>
      <c r="BY59" s="174">
        <f>'Team &amp; Salaries'!$D31*BY121</f>
        <v>2291.666666666667</v>
      </c>
      <c r="BZ59" s="174">
        <f>'Team &amp; Salaries'!$D31*BZ121</f>
        <v>2291.666666666667</v>
      </c>
      <c r="CA59" s="174">
        <f>'Team &amp; Salaries'!$D31*CA121</f>
        <v>2291.666666666667</v>
      </c>
      <c r="CB59" s="174">
        <f>'Team &amp; Salaries'!$D31*CB121</f>
        <v>2291.666666666667</v>
      </c>
      <c r="CC59" s="174">
        <f>'Team &amp; Salaries'!$D31*CC121</f>
        <v>2291.666666666667</v>
      </c>
      <c r="CD59" s="174">
        <f>'Team &amp; Salaries'!$D31*CD121</f>
        <v>2291.666666666667</v>
      </c>
      <c r="CE59" s="174">
        <f>'Team &amp; Salaries'!$D31*CE121</f>
        <v>2291.666666666667</v>
      </c>
      <c r="CF59" s="174">
        <f>'Team &amp; Salaries'!$D31*CF121</f>
        <v>2291.666666666667</v>
      </c>
      <c r="CG59" s="174">
        <f>'Team &amp; Salaries'!$D31*CG121</f>
        <v>2291.666666666667</v>
      </c>
      <c r="CH59" s="174">
        <f>'Team &amp; Salaries'!$D31*CH121</f>
        <v>2291.666666666667</v>
      </c>
      <c r="CI59" s="174">
        <f>'Team &amp; Salaries'!$D31*CI121</f>
        <v>2291.666666666667</v>
      </c>
      <c r="CJ59" s="174">
        <f>'Team &amp; Salaries'!$D31*CJ121</f>
        <v>2291.666666666667</v>
      </c>
      <c r="CK59" s="174">
        <f>'Team &amp; Salaries'!$D31*CK121</f>
        <v>2291.666666666667</v>
      </c>
      <c r="CL59" s="174">
        <f>'Team &amp; Salaries'!$D31*CL121</f>
        <v>2291.666666666667</v>
      </c>
      <c r="CM59" s="174">
        <f>'Team &amp; Salaries'!$D31*CM121</f>
        <v>2291.666666666667</v>
      </c>
      <c r="CN59" s="174">
        <f>'Team &amp; Salaries'!$D31*CN121</f>
        <v>2291.666666666667</v>
      </c>
      <c r="CO59" s="174">
        <f>'Team &amp; Salaries'!$D31*CO121</f>
        <v>2291.666666666667</v>
      </c>
      <c r="CP59" s="174">
        <f>'Team &amp; Salaries'!$D31*CP121</f>
        <v>2291.666666666667</v>
      </c>
      <c r="CQ59" s="174">
        <f>'Team &amp; Salaries'!$D31*CQ121</f>
        <v>2291.666666666667</v>
      </c>
      <c r="CR59" s="174">
        <f>'Team &amp; Salaries'!$D31*CR121</f>
        <v>2291.666666666667</v>
      </c>
      <c r="CS59" s="174">
        <f>'Team &amp; Salaries'!$D31*CS121</f>
        <v>2291.666666666667</v>
      </c>
      <c r="CT59" s="174">
        <f>'Team &amp; Salaries'!$D31*CT121</f>
        <v>2291.666666666667</v>
      </c>
      <c r="CU59" s="174">
        <f>'Team &amp; Salaries'!$D31*CU121</f>
        <v>2291.666666666667</v>
      </c>
      <c r="CV59" s="174">
        <f>'Team &amp; Salaries'!$D31*CV121</f>
        <v>2291.666666666667</v>
      </c>
      <c r="CW59" s="174">
        <f>'Team &amp; Salaries'!$D31*CW121</f>
        <v>2291.666666666667</v>
      </c>
      <c r="CX59" s="174">
        <f>'Team &amp; Salaries'!$D31*CX121</f>
        <v>2291.666666666667</v>
      </c>
      <c r="CY59" s="174">
        <f>'Team &amp; Salaries'!$D31*CY121</f>
        <v>2291.666666666667</v>
      </c>
      <c r="CZ59" s="174">
        <f>'Team &amp; Salaries'!$D31*CZ121</f>
        <v>2291.666666666667</v>
      </c>
      <c r="DA59" s="174">
        <f>'Team &amp; Salaries'!$D31*DA121</f>
        <v>2291.666666666667</v>
      </c>
      <c r="DB59" s="174">
        <f>'Team &amp; Salaries'!$D31*DB121</f>
        <v>2291.666666666667</v>
      </c>
      <c r="DC59" s="174">
        <f>'Team &amp; Salaries'!$D31*DC121</f>
        <v>2291.666666666667</v>
      </c>
      <c r="DD59" s="174">
        <f>'Team &amp; Salaries'!$D31*DD121</f>
        <v>2291.666666666667</v>
      </c>
      <c r="DE59" s="174">
        <f>'Team &amp; Salaries'!$D31*DE121</f>
        <v>2291.666666666667</v>
      </c>
      <c r="DF59" s="174">
        <f>'Team &amp; Salaries'!$D31*DF121</f>
        <v>2291.666666666667</v>
      </c>
      <c r="DG59" s="174">
        <f>'Team &amp; Salaries'!$D31*DG121</f>
        <v>2291.666666666667</v>
      </c>
      <c r="DH59" s="174">
        <f>'Team &amp; Salaries'!$D31*DH121</f>
        <v>2291.666666666667</v>
      </c>
      <c r="DI59" s="174">
        <f>'Team &amp; Salaries'!$D31*DI121</f>
        <v>2291.666666666667</v>
      </c>
    </row>
    <row r="60" spans="1:113" s="147" customFormat="1" ht="16">
      <c r="A60" s="114" t="str">
        <f t="shared" si="79"/>
        <v>Tester</v>
      </c>
      <c r="B60" s="114"/>
      <c r="C60" s="114"/>
      <c r="D60" s="114" t="str">
        <f>'Team &amp; Salaries'!B32</f>
        <v>Prod</v>
      </c>
      <c r="E60" s="361" t="str">
        <f>Settings!$C$6</f>
        <v>USD</v>
      </c>
      <c r="F60" s="174">
        <f>'Team &amp; Salaries'!$D32*F122</f>
        <v>0</v>
      </c>
      <c r="G60" s="174">
        <f>'Team &amp; Salaries'!$D32*G122</f>
        <v>0</v>
      </c>
      <c r="H60" s="174">
        <f>'Team &amp; Salaries'!$D32*H122</f>
        <v>0</v>
      </c>
      <c r="I60" s="174">
        <f>'Team &amp; Salaries'!$D32*I122</f>
        <v>0</v>
      </c>
      <c r="J60" s="174">
        <f>'Team &amp; Salaries'!$D32*J122</f>
        <v>0</v>
      </c>
      <c r="K60" s="174">
        <f>'Team &amp; Salaries'!$D32*K122</f>
        <v>0</v>
      </c>
      <c r="L60" s="174">
        <f>'Team &amp; Salaries'!$D32*L122</f>
        <v>0</v>
      </c>
      <c r="M60" s="174">
        <f>'Team &amp; Salaries'!$D32*M122</f>
        <v>0</v>
      </c>
      <c r="N60" s="174">
        <f>'Team &amp; Salaries'!$D32*N122</f>
        <v>0</v>
      </c>
      <c r="O60" s="174">
        <f>'Team &amp; Salaries'!$D32*O122</f>
        <v>0</v>
      </c>
      <c r="P60" s="174">
        <f>'Team &amp; Salaries'!$D32*P122</f>
        <v>0</v>
      </c>
      <c r="Q60" s="174">
        <f>'Team &amp; Salaries'!$D32*Q122</f>
        <v>0</v>
      </c>
      <c r="R60" s="174">
        <f>'Team &amp; Salaries'!$D32*R122</f>
        <v>3666.666666666667</v>
      </c>
      <c r="S60" s="174">
        <f>'Team &amp; Salaries'!$D32*S122</f>
        <v>3666.666666666667</v>
      </c>
      <c r="T60" s="174">
        <f>'Team &amp; Salaries'!$D32*T122</f>
        <v>3666.666666666667</v>
      </c>
      <c r="U60" s="174">
        <f>'Team &amp; Salaries'!$D32*U122</f>
        <v>3666.666666666667</v>
      </c>
      <c r="V60" s="174">
        <f>'Team &amp; Salaries'!$D32*V122</f>
        <v>3666.666666666667</v>
      </c>
      <c r="W60" s="174">
        <f>'Team &amp; Salaries'!$D32*W122</f>
        <v>3666.666666666667</v>
      </c>
      <c r="X60" s="174">
        <f>'Team &amp; Salaries'!$D32*X122</f>
        <v>3666.666666666667</v>
      </c>
      <c r="Y60" s="174">
        <f>'Team &amp; Salaries'!$D32*Y122</f>
        <v>3666.666666666667</v>
      </c>
      <c r="Z60" s="174">
        <f>'Team &amp; Salaries'!$D32*Z122</f>
        <v>3666.666666666667</v>
      </c>
      <c r="AA60" s="174">
        <f>'Team &amp; Salaries'!$D32*AA122</f>
        <v>3666.666666666667</v>
      </c>
      <c r="AB60" s="174">
        <f>'Team &amp; Salaries'!$D32*AB122</f>
        <v>3666.666666666667</v>
      </c>
      <c r="AC60" s="174">
        <f>'Team &amp; Salaries'!$D32*AC122</f>
        <v>3666.666666666667</v>
      </c>
      <c r="AD60" s="174">
        <f>'Team &amp; Salaries'!$D32*AD122</f>
        <v>3666.666666666667</v>
      </c>
      <c r="AE60" s="174">
        <f>'Team &amp; Salaries'!$D32*AE122</f>
        <v>3666.666666666667</v>
      </c>
      <c r="AF60" s="174">
        <f>'Team &amp; Salaries'!$D32*AF122</f>
        <v>3666.666666666667</v>
      </c>
      <c r="AG60" s="174">
        <f>'Team &amp; Salaries'!$D32*AG122</f>
        <v>3666.666666666667</v>
      </c>
      <c r="AH60" s="174">
        <f>'Team &amp; Salaries'!$D32*AH122</f>
        <v>3666.666666666667</v>
      </c>
      <c r="AI60" s="174">
        <f>'Team &amp; Salaries'!$D32*AI122</f>
        <v>3666.666666666667</v>
      </c>
      <c r="AJ60" s="174">
        <f>'Team &amp; Salaries'!$D32*AJ122</f>
        <v>3666.666666666667</v>
      </c>
      <c r="AK60" s="174">
        <f>'Team &amp; Salaries'!$D32*AK122</f>
        <v>3666.666666666667</v>
      </c>
      <c r="AL60" s="174">
        <f>'Team &amp; Salaries'!$D32*AL122</f>
        <v>3666.666666666667</v>
      </c>
      <c r="AM60" s="174">
        <f>'Team &amp; Salaries'!$D32*AM122</f>
        <v>3666.666666666667</v>
      </c>
      <c r="AN60" s="174">
        <f>'Team &amp; Salaries'!$D32*AN122</f>
        <v>3666.666666666667</v>
      </c>
      <c r="AO60" s="174">
        <f>'Team &amp; Salaries'!$D32*AO122</f>
        <v>3666.666666666667</v>
      </c>
      <c r="AP60" s="174">
        <f>'Team &amp; Salaries'!$D32*AP122</f>
        <v>3666.666666666667</v>
      </c>
      <c r="AQ60" s="174">
        <f>'Team &amp; Salaries'!$D32*AQ122</f>
        <v>3666.666666666667</v>
      </c>
      <c r="AR60" s="174">
        <f>'Team &amp; Salaries'!$D32*AR122</f>
        <v>3666.666666666667</v>
      </c>
      <c r="AS60" s="174">
        <f>'Team &amp; Salaries'!$D32*AS122</f>
        <v>3666.666666666667</v>
      </c>
      <c r="AT60" s="174">
        <f>'Team &amp; Salaries'!$D32*AT122</f>
        <v>3666.666666666667</v>
      </c>
      <c r="AU60" s="174">
        <f>'Team &amp; Salaries'!$D32*AU122</f>
        <v>3666.666666666667</v>
      </c>
      <c r="AV60" s="174">
        <f>'Team &amp; Salaries'!$D32*AV122</f>
        <v>3666.666666666667</v>
      </c>
      <c r="AW60" s="174">
        <f>'Team &amp; Salaries'!$D32*AW122</f>
        <v>3666.666666666667</v>
      </c>
      <c r="AX60" s="174">
        <f>'Team &amp; Salaries'!$D32*AX122</f>
        <v>3666.666666666667</v>
      </c>
      <c r="AY60" s="174">
        <f>'Team &amp; Salaries'!$D32*AY122</f>
        <v>3666.666666666667</v>
      </c>
      <c r="AZ60" s="174">
        <f>'Team &amp; Salaries'!$D32*AZ122</f>
        <v>3666.666666666667</v>
      </c>
      <c r="BA60" s="174">
        <f>'Team &amp; Salaries'!$D32*BA122</f>
        <v>3666.666666666667</v>
      </c>
      <c r="BB60" s="174">
        <f>'Team &amp; Salaries'!$D32*BB122</f>
        <v>3666.666666666667</v>
      </c>
      <c r="BC60" s="174">
        <f>'Team &amp; Salaries'!$D32*BC122</f>
        <v>3666.666666666667</v>
      </c>
      <c r="BD60" s="174">
        <f>'Team &amp; Salaries'!$D32*BD122</f>
        <v>3666.666666666667</v>
      </c>
      <c r="BE60" s="174">
        <f>'Team &amp; Salaries'!$D32*BE122</f>
        <v>3666.666666666667</v>
      </c>
      <c r="BF60" s="174">
        <f>'Team &amp; Salaries'!$D32*BF122</f>
        <v>3666.666666666667</v>
      </c>
      <c r="BG60" s="174">
        <f>'Team &amp; Salaries'!$D32*BG122</f>
        <v>3666.666666666667</v>
      </c>
      <c r="BH60" s="174">
        <f>'Team &amp; Salaries'!$D32*BH122</f>
        <v>3666.666666666667</v>
      </c>
      <c r="BI60" s="174">
        <f>'Team &amp; Salaries'!$D32*BI122</f>
        <v>3666.666666666667</v>
      </c>
      <c r="BJ60" s="174">
        <f>'Team &amp; Salaries'!$D32*BJ122</f>
        <v>3666.666666666667</v>
      </c>
      <c r="BK60" s="174">
        <f>'Team &amp; Salaries'!$D32*BK122</f>
        <v>3666.666666666667</v>
      </c>
      <c r="BL60" s="174">
        <f>'Team &amp; Salaries'!$D32*BL122</f>
        <v>3666.666666666667</v>
      </c>
      <c r="BM60" s="174">
        <f>'Team &amp; Salaries'!$D32*BM122</f>
        <v>3666.666666666667</v>
      </c>
      <c r="BN60" s="174">
        <f>'Team &amp; Salaries'!$D32*BN122</f>
        <v>3666.666666666667</v>
      </c>
      <c r="BO60" s="174">
        <f>'Team &amp; Salaries'!$D32*BO122</f>
        <v>3666.666666666667</v>
      </c>
      <c r="BP60" s="174">
        <f>'Team &amp; Salaries'!$D32*BP122</f>
        <v>3666.666666666667</v>
      </c>
      <c r="BQ60" s="174">
        <f>'Team &amp; Salaries'!$D32*BQ122</f>
        <v>3666.666666666667</v>
      </c>
      <c r="BR60" s="174">
        <f>'Team &amp; Salaries'!$D32*BR122</f>
        <v>3666.666666666667</v>
      </c>
      <c r="BS60" s="174">
        <f>'Team &amp; Salaries'!$D32*BS122</f>
        <v>3666.666666666667</v>
      </c>
      <c r="BT60" s="174">
        <f>'Team &amp; Salaries'!$D32*BT122</f>
        <v>3666.666666666667</v>
      </c>
      <c r="BU60" s="174">
        <f>'Team &amp; Salaries'!$D32*BU122</f>
        <v>3666.666666666667</v>
      </c>
      <c r="BV60" s="174">
        <f>'Team &amp; Salaries'!$D32*BV122</f>
        <v>3666.666666666667</v>
      </c>
      <c r="BW60" s="174">
        <f>'Team &amp; Salaries'!$D32*BW122</f>
        <v>3666.666666666667</v>
      </c>
      <c r="BX60" s="174">
        <f>'Team &amp; Salaries'!$D32*BX122</f>
        <v>3666.666666666667</v>
      </c>
      <c r="BY60" s="174">
        <f>'Team &amp; Salaries'!$D32*BY122</f>
        <v>3666.666666666667</v>
      </c>
      <c r="BZ60" s="174">
        <f>'Team &amp; Salaries'!$D32*BZ122</f>
        <v>3666.666666666667</v>
      </c>
      <c r="CA60" s="174">
        <f>'Team &amp; Salaries'!$D32*CA122</f>
        <v>3666.666666666667</v>
      </c>
      <c r="CB60" s="174">
        <f>'Team &amp; Salaries'!$D32*CB122</f>
        <v>3666.666666666667</v>
      </c>
      <c r="CC60" s="174">
        <f>'Team &amp; Salaries'!$D32*CC122</f>
        <v>3666.666666666667</v>
      </c>
      <c r="CD60" s="174">
        <f>'Team &amp; Salaries'!$D32*CD122</f>
        <v>3666.666666666667</v>
      </c>
      <c r="CE60" s="174">
        <f>'Team &amp; Salaries'!$D32*CE122</f>
        <v>3666.666666666667</v>
      </c>
      <c r="CF60" s="174">
        <f>'Team &amp; Salaries'!$D32*CF122</f>
        <v>3666.666666666667</v>
      </c>
      <c r="CG60" s="174">
        <f>'Team &amp; Salaries'!$D32*CG122</f>
        <v>3666.666666666667</v>
      </c>
      <c r="CH60" s="174">
        <f>'Team &amp; Salaries'!$D32*CH122</f>
        <v>3666.666666666667</v>
      </c>
      <c r="CI60" s="174">
        <f>'Team &amp; Salaries'!$D32*CI122</f>
        <v>3666.666666666667</v>
      </c>
      <c r="CJ60" s="174">
        <f>'Team &amp; Salaries'!$D32*CJ122</f>
        <v>3666.666666666667</v>
      </c>
      <c r="CK60" s="174">
        <f>'Team &amp; Salaries'!$D32*CK122</f>
        <v>3666.666666666667</v>
      </c>
      <c r="CL60" s="174">
        <f>'Team &amp; Salaries'!$D32*CL122</f>
        <v>3666.666666666667</v>
      </c>
      <c r="CM60" s="174">
        <f>'Team &amp; Salaries'!$D32*CM122</f>
        <v>3666.666666666667</v>
      </c>
      <c r="CN60" s="174">
        <f>'Team &amp; Salaries'!$D32*CN122</f>
        <v>3666.666666666667</v>
      </c>
      <c r="CO60" s="174">
        <f>'Team &amp; Salaries'!$D32*CO122</f>
        <v>3666.666666666667</v>
      </c>
      <c r="CP60" s="174">
        <f>'Team &amp; Salaries'!$D32*CP122</f>
        <v>3666.666666666667</v>
      </c>
      <c r="CQ60" s="174">
        <f>'Team &amp; Salaries'!$D32*CQ122</f>
        <v>3666.666666666667</v>
      </c>
      <c r="CR60" s="174">
        <f>'Team &amp; Salaries'!$D32*CR122</f>
        <v>3666.666666666667</v>
      </c>
      <c r="CS60" s="174">
        <f>'Team &amp; Salaries'!$D32*CS122</f>
        <v>3666.666666666667</v>
      </c>
      <c r="CT60" s="174">
        <f>'Team &amp; Salaries'!$D32*CT122</f>
        <v>3666.666666666667</v>
      </c>
      <c r="CU60" s="174">
        <f>'Team &amp; Salaries'!$D32*CU122</f>
        <v>3666.666666666667</v>
      </c>
      <c r="CV60" s="174">
        <f>'Team &amp; Salaries'!$D32*CV122</f>
        <v>3666.666666666667</v>
      </c>
      <c r="CW60" s="174">
        <f>'Team &amp; Salaries'!$D32*CW122</f>
        <v>3666.666666666667</v>
      </c>
      <c r="CX60" s="174">
        <f>'Team &amp; Salaries'!$D32*CX122</f>
        <v>3666.666666666667</v>
      </c>
      <c r="CY60" s="174">
        <f>'Team &amp; Salaries'!$D32*CY122</f>
        <v>3666.666666666667</v>
      </c>
      <c r="CZ60" s="174">
        <f>'Team &amp; Salaries'!$D32*CZ122</f>
        <v>3666.666666666667</v>
      </c>
      <c r="DA60" s="174">
        <f>'Team &amp; Salaries'!$D32*DA122</f>
        <v>3666.666666666667</v>
      </c>
      <c r="DB60" s="174">
        <f>'Team &amp; Salaries'!$D32*DB122</f>
        <v>3666.666666666667</v>
      </c>
      <c r="DC60" s="174">
        <f>'Team &amp; Salaries'!$D32*DC122</f>
        <v>3666.666666666667</v>
      </c>
      <c r="DD60" s="174">
        <f>'Team &amp; Salaries'!$D32*DD122</f>
        <v>3666.666666666667</v>
      </c>
      <c r="DE60" s="174">
        <f>'Team &amp; Salaries'!$D32*DE122</f>
        <v>3666.666666666667</v>
      </c>
      <c r="DF60" s="174">
        <f>'Team &amp; Salaries'!$D32*DF122</f>
        <v>3666.666666666667</v>
      </c>
      <c r="DG60" s="174">
        <f>'Team &amp; Salaries'!$D32*DG122</f>
        <v>3666.666666666667</v>
      </c>
      <c r="DH60" s="174">
        <f>'Team &amp; Salaries'!$D32*DH122</f>
        <v>3666.666666666667</v>
      </c>
      <c r="DI60" s="174">
        <f>'Team &amp; Salaries'!$D32*DI122</f>
        <v>3666.666666666667</v>
      </c>
    </row>
    <row r="61" spans="1:113" s="147" customFormat="1" ht="16">
      <c r="A61" s="114" t="str">
        <f t="shared" si="79"/>
        <v>Tester</v>
      </c>
      <c r="B61" s="114"/>
      <c r="C61" s="114"/>
      <c r="D61" s="114" t="str">
        <f>'Team &amp; Salaries'!B33</f>
        <v>Prod</v>
      </c>
      <c r="E61" s="361" t="str">
        <f>Settings!$C$6</f>
        <v>USD</v>
      </c>
      <c r="F61" s="174">
        <f>'Team &amp; Salaries'!$D33*F123</f>
        <v>0</v>
      </c>
      <c r="G61" s="174">
        <f>'Team &amp; Salaries'!$D33*G123</f>
        <v>0</v>
      </c>
      <c r="H61" s="174">
        <f>'Team &amp; Salaries'!$D33*H123</f>
        <v>0</v>
      </c>
      <c r="I61" s="174">
        <f>'Team &amp; Salaries'!$D33*I123</f>
        <v>0</v>
      </c>
      <c r="J61" s="174">
        <f>'Team &amp; Salaries'!$D33*J123</f>
        <v>0</v>
      </c>
      <c r="K61" s="174">
        <f>'Team &amp; Salaries'!$D33*K123</f>
        <v>0</v>
      </c>
      <c r="L61" s="174">
        <f>'Team &amp; Salaries'!$D33*L123</f>
        <v>0</v>
      </c>
      <c r="M61" s="174">
        <f>'Team &amp; Salaries'!$D33*M123</f>
        <v>0</v>
      </c>
      <c r="N61" s="174">
        <f>'Team &amp; Salaries'!$D33*N123</f>
        <v>0</v>
      </c>
      <c r="O61" s="174">
        <f>'Team &amp; Salaries'!$D33*O123</f>
        <v>0</v>
      </c>
      <c r="P61" s="174">
        <f>'Team &amp; Salaries'!$D33*P123</f>
        <v>0</v>
      </c>
      <c r="Q61" s="174">
        <f>'Team &amp; Salaries'!$D33*Q123</f>
        <v>0</v>
      </c>
      <c r="R61" s="174">
        <f>'Team &amp; Salaries'!$D33*R123</f>
        <v>0</v>
      </c>
      <c r="S61" s="174">
        <f>'Team &amp; Salaries'!$D33*S123</f>
        <v>0</v>
      </c>
      <c r="T61" s="174">
        <f>'Team &amp; Salaries'!$D33*T123</f>
        <v>0</v>
      </c>
      <c r="U61" s="174">
        <f>'Team &amp; Salaries'!$D33*U123</f>
        <v>3666.666666666667</v>
      </c>
      <c r="V61" s="174">
        <f>'Team &amp; Salaries'!$D33*V123</f>
        <v>3666.666666666667</v>
      </c>
      <c r="W61" s="174">
        <f>'Team &amp; Salaries'!$D33*W123</f>
        <v>3666.666666666667</v>
      </c>
      <c r="X61" s="174">
        <f>'Team &amp; Salaries'!$D33*X123</f>
        <v>3666.666666666667</v>
      </c>
      <c r="Y61" s="174">
        <f>'Team &amp; Salaries'!$D33*Y123</f>
        <v>3666.666666666667</v>
      </c>
      <c r="Z61" s="174">
        <f>'Team &amp; Salaries'!$D33*Z123</f>
        <v>3666.666666666667</v>
      </c>
      <c r="AA61" s="174">
        <f>'Team &amp; Salaries'!$D33*AA123</f>
        <v>3666.666666666667</v>
      </c>
      <c r="AB61" s="174">
        <f>'Team &amp; Salaries'!$D33*AB123</f>
        <v>3666.666666666667</v>
      </c>
      <c r="AC61" s="174">
        <f>'Team &amp; Salaries'!$D33*AC123</f>
        <v>3666.666666666667</v>
      </c>
      <c r="AD61" s="174">
        <f>'Team &amp; Salaries'!$D33*AD123</f>
        <v>3666.666666666667</v>
      </c>
      <c r="AE61" s="174">
        <f>'Team &amp; Salaries'!$D33*AE123</f>
        <v>3666.666666666667</v>
      </c>
      <c r="AF61" s="174">
        <f>'Team &amp; Salaries'!$D33*AF123</f>
        <v>3666.666666666667</v>
      </c>
      <c r="AG61" s="174">
        <f>'Team &amp; Salaries'!$D33*AG123</f>
        <v>3666.666666666667</v>
      </c>
      <c r="AH61" s="174">
        <f>'Team &amp; Salaries'!$D33*AH123</f>
        <v>3666.666666666667</v>
      </c>
      <c r="AI61" s="174">
        <f>'Team &amp; Salaries'!$D33*AI123</f>
        <v>3666.666666666667</v>
      </c>
      <c r="AJ61" s="174">
        <f>'Team &amp; Salaries'!$D33*AJ123</f>
        <v>3666.666666666667</v>
      </c>
      <c r="AK61" s="174">
        <f>'Team &amp; Salaries'!$D33*AK123</f>
        <v>3666.666666666667</v>
      </c>
      <c r="AL61" s="174">
        <f>'Team &amp; Salaries'!$D33*AL123</f>
        <v>3666.666666666667</v>
      </c>
      <c r="AM61" s="174">
        <f>'Team &amp; Salaries'!$D33*AM123</f>
        <v>3666.666666666667</v>
      </c>
      <c r="AN61" s="174">
        <f>'Team &amp; Salaries'!$D33*AN123</f>
        <v>3666.666666666667</v>
      </c>
      <c r="AO61" s="174">
        <f>'Team &amp; Salaries'!$D33*AO123</f>
        <v>3666.666666666667</v>
      </c>
      <c r="AP61" s="174">
        <f>'Team &amp; Salaries'!$D33*AP123</f>
        <v>3666.666666666667</v>
      </c>
      <c r="AQ61" s="174">
        <f>'Team &amp; Salaries'!$D33*AQ123</f>
        <v>3666.666666666667</v>
      </c>
      <c r="AR61" s="174">
        <f>'Team &amp; Salaries'!$D33*AR123</f>
        <v>3666.666666666667</v>
      </c>
      <c r="AS61" s="174">
        <f>'Team &amp; Salaries'!$D33*AS123</f>
        <v>3666.666666666667</v>
      </c>
      <c r="AT61" s="174">
        <f>'Team &amp; Salaries'!$D33*AT123</f>
        <v>3666.666666666667</v>
      </c>
      <c r="AU61" s="174">
        <f>'Team &amp; Salaries'!$D33*AU123</f>
        <v>3666.666666666667</v>
      </c>
      <c r="AV61" s="174">
        <f>'Team &amp; Salaries'!$D33*AV123</f>
        <v>3666.666666666667</v>
      </c>
      <c r="AW61" s="174">
        <f>'Team &amp; Salaries'!$D33*AW123</f>
        <v>3666.666666666667</v>
      </c>
      <c r="AX61" s="174">
        <f>'Team &amp; Salaries'!$D33*AX123</f>
        <v>3666.666666666667</v>
      </c>
      <c r="AY61" s="174">
        <f>'Team &amp; Salaries'!$D33*AY123</f>
        <v>3666.666666666667</v>
      </c>
      <c r="AZ61" s="174">
        <f>'Team &amp; Salaries'!$D33*AZ123</f>
        <v>3666.666666666667</v>
      </c>
      <c r="BA61" s="174">
        <f>'Team &amp; Salaries'!$D33*BA123</f>
        <v>3666.666666666667</v>
      </c>
      <c r="BB61" s="174">
        <f>'Team &amp; Salaries'!$D33*BB123</f>
        <v>3666.666666666667</v>
      </c>
      <c r="BC61" s="174">
        <f>'Team &amp; Salaries'!$D33*BC123</f>
        <v>3666.666666666667</v>
      </c>
      <c r="BD61" s="174">
        <f>'Team &amp; Salaries'!$D33*BD123</f>
        <v>3666.666666666667</v>
      </c>
      <c r="BE61" s="174">
        <f>'Team &amp; Salaries'!$D33*BE123</f>
        <v>3666.666666666667</v>
      </c>
      <c r="BF61" s="174">
        <f>'Team &amp; Salaries'!$D33*BF123</f>
        <v>3666.666666666667</v>
      </c>
      <c r="BG61" s="174">
        <f>'Team &amp; Salaries'!$D33*BG123</f>
        <v>3666.666666666667</v>
      </c>
      <c r="BH61" s="174">
        <f>'Team &amp; Salaries'!$D33*BH123</f>
        <v>3666.666666666667</v>
      </c>
      <c r="BI61" s="174">
        <f>'Team &amp; Salaries'!$D33*BI123</f>
        <v>3666.666666666667</v>
      </c>
      <c r="BJ61" s="174">
        <f>'Team &amp; Salaries'!$D33*BJ123</f>
        <v>3666.666666666667</v>
      </c>
      <c r="BK61" s="174">
        <f>'Team &amp; Salaries'!$D33*BK123</f>
        <v>3666.666666666667</v>
      </c>
      <c r="BL61" s="174">
        <f>'Team &amp; Salaries'!$D33*BL123</f>
        <v>3666.666666666667</v>
      </c>
      <c r="BM61" s="174">
        <f>'Team &amp; Salaries'!$D33*BM123</f>
        <v>3666.666666666667</v>
      </c>
      <c r="BN61" s="174">
        <f>'Team &amp; Salaries'!$D33*BN123</f>
        <v>3666.666666666667</v>
      </c>
      <c r="BO61" s="174">
        <f>'Team &amp; Salaries'!$D33*BO123</f>
        <v>3666.666666666667</v>
      </c>
      <c r="BP61" s="174">
        <f>'Team &amp; Salaries'!$D33*BP123</f>
        <v>3666.666666666667</v>
      </c>
      <c r="BQ61" s="174">
        <f>'Team &amp; Salaries'!$D33*BQ123</f>
        <v>3666.666666666667</v>
      </c>
      <c r="BR61" s="174">
        <f>'Team &amp; Salaries'!$D33*BR123</f>
        <v>3666.666666666667</v>
      </c>
      <c r="BS61" s="174">
        <f>'Team &amp; Salaries'!$D33*BS123</f>
        <v>3666.666666666667</v>
      </c>
      <c r="BT61" s="174">
        <f>'Team &amp; Salaries'!$D33*BT123</f>
        <v>3666.666666666667</v>
      </c>
      <c r="BU61" s="174">
        <f>'Team &amp; Salaries'!$D33*BU123</f>
        <v>3666.666666666667</v>
      </c>
      <c r="BV61" s="174">
        <f>'Team &amp; Salaries'!$D33*BV123</f>
        <v>3666.666666666667</v>
      </c>
      <c r="BW61" s="174">
        <f>'Team &amp; Salaries'!$D33*BW123</f>
        <v>3666.666666666667</v>
      </c>
      <c r="BX61" s="174">
        <f>'Team &amp; Salaries'!$D33*BX123</f>
        <v>3666.666666666667</v>
      </c>
      <c r="BY61" s="174">
        <f>'Team &amp; Salaries'!$D33*BY123</f>
        <v>3666.666666666667</v>
      </c>
      <c r="BZ61" s="174">
        <f>'Team &amp; Salaries'!$D33*BZ123</f>
        <v>3666.666666666667</v>
      </c>
      <c r="CA61" s="174">
        <f>'Team &amp; Salaries'!$D33*CA123</f>
        <v>3666.666666666667</v>
      </c>
      <c r="CB61" s="174">
        <f>'Team &amp; Salaries'!$D33*CB123</f>
        <v>3666.666666666667</v>
      </c>
      <c r="CC61" s="174">
        <f>'Team &amp; Salaries'!$D33*CC123</f>
        <v>3666.666666666667</v>
      </c>
      <c r="CD61" s="174">
        <f>'Team &amp; Salaries'!$D33*CD123</f>
        <v>3666.666666666667</v>
      </c>
      <c r="CE61" s="174">
        <f>'Team &amp; Salaries'!$D33*CE123</f>
        <v>3666.666666666667</v>
      </c>
      <c r="CF61" s="174">
        <f>'Team &amp; Salaries'!$D33*CF123</f>
        <v>3666.666666666667</v>
      </c>
      <c r="CG61" s="174">
        <f>'Team &amp; Salaries'!$D33*CG123</f>
        <v>3666.666666666667</v>
      </c>
      <c r="CH61" s="174">
        <f>'Team &amp; Salaries'!$D33*CH123</f>
        <v>3666.666666666667</v>
      </c>
      <c r="CI61" s="174">
        <f>'Team &amp; Salaries'!$D33*CI123</f>
        <v>3666.666666666667</v>
      </c>
      <c r="CJ61" s="174">
        <f>'Team &amp; Salaries'!$D33*CJ123</f>
        <v>3666.666666666667</v>
      </c>
      <c r="CK61" s="174">
        <f>'Team &amp; Salaries'!$D33*CK123</f>
        <v>3666.666666666667</v>
      </c>
      <c r="CL61" s="174">
        <f>'Team &amp; Salaries'!$D33*CL123</f>
        <v>3666.666666666667</v>
      </c>
      <c r="CM61" s="174">
        <f>'Team &amp; Salaries'!$D33*CM123</f>
        <v>3666.666666666667</v>
      </c>
      <c r="CN61" s="174">
        <f>'Team &amp; Salaries'!$D33*CN123</f>
        <v>3666.666666666667</v>
      </c>
      <c r="CO61" s="174">
        <f>'Team &amp; Salaries'!$D33*CO123</f>
        <v>3666.666666666667</v>
      </c>
      <c r="CP61" s="174">
        <f>'Team &amp; Salaries'!$D33*CP123</f>
        <v>3666.666666666667</v>
      </c>
      <c r="CQ61" s="174">
        <f>'Team &amp; Salaries'!$D33*CQ123</f>
        <v>3666.666666666667</v>
      </c>
      <c r="CR61" s="174">
        <f>'Team &amp; Salaries'!$D33*CR123</f>
        <v>3666.666666666667</v>
      </c>
      <c r="CS61" s="174">
        <f>'Team &amp; Salaries'!$D33*CS123</f>
        <v>3666.666666666667</v>
      </c>
      <c r="CT61" s="174">
        <f>'Team &amp; Salaries'!$D33*CT123</f>
        <v>3666.666666666667</v>
      </c>
      <c r="CU61" s="174">
        <f>'Team &amp; Salaries'!$D33*CU123</f>
        <v>3666.666666666667</v>
      </c>
      <c r="CV61" s="174">
        <f>'Team &amp; Salaries'!$D33*CV123</f>
        <v>3666.666666666667</v>
      </c>
      <c r="CW61" s="174">
        <f>'Team &amp; Salaries'!$D33*CW123</f>
        <v>3666.666666666667</v>
      </c>
      <c r="CX61" s="174">
        <f>'Team &amp; Salaries'!$D33*CX123</f>
        <v>3666.666666666667</v>
      </c>
      <c r="CY61" s="174">
        <f>'Team &amp; Salaries'!$D33*CY123</f>
        <v>3666.666666666667</v>
      </c>
      <c r="CZ61" s="174">
        <f>'Team &amp; Salaries'!$D33*CZ123</f>
        <v>3666.666666666667</v>
      </c>
      <c r="DA61" s="174">
        <f>'Team &amp; Salaries'!$D33*DA123</f>
        <v>3666.666666666667</v>
      </c>
      <c r="DB61" s="174">
        <f>'Team &amp; Salaries'!$D33*DB123</f>
        <v>3666.666666666667</v>
      </c>
      <c r="DC61" s="174">
        <f>'Team &amp; Salaries'!$D33*DC123</f>
        <v>3666.666666666667</v>
      </c>
      <c r="DD61" s="174">
        <f>'Team &amp; Salaries'!$D33*DD123</f>
        <v>3666.666666666667</v>
      </c>
      <c r="DE61" s="174">
        <f>'Team &amp; Salaries'!$D33*DE123</f>
        <v>3666.666666666667</v>
      </c>
      <c r="DF61" s="174">
        <f>'Team &amp; Salaries'!$D33*DF123</f>
        <v>3666.666666666667</v>
      </c>
      <c r="DG61" s="174">
        <f>'Team &amp; Salaries'!$D33*DG123</f>
        <v>3666.666666666667</v>
      </c>
      <c r="DH61" s="174">
        <f>'Team &amp; Salaries'!$D33*DH123</f>
        <v>3666.666666666667</v>
      </c>
      <c r="DI61" s="174">
        <f>'Team &amp; Salaries'!$D33*DI123</f>
        <v>3666.666666666667</v>
      </c>
    </row>
    <row r="62" spans="1:113" s="147" customFormat="1" ht="16">
      <c r="A62" s="114" t="str">
        <f t="shared" si="79"/>
        <v>Tester</v>
      </c>
      <c r="B62" s="114"/>
      <c r="C62" s="114"/>
      <c r="D62" s="114" t="str">
        <f>'Team &amp; Salaries'!B34</f>
        <v>Prod</v>
      </c>
      <c r="E62" s="361" t="str">
        <f>Settings!$C$6</f>
        <v>USD</v>
      </c>
      <c r="F62" s="174">
        <f>'Team &amp; Salaries'!$D34*F124</f>
        <v>0</v>
      </c>
      <c r="G62" s="174">
        <f>'Team &amp; Salaries'!$D34*G124</f>
        <v>0</v>
      </c>
      <c r="H62" s="174">
        <f>'Team &amp; Salaries'!$D34*H124</f>
        <v>0</v>
      </c>
      <c r="I62" s="174">
        <f>'Team &amp; Salaries'!$D34*I124</f>
        <v>0</v>
      </c>
      <c r="J62" s="174">
        <f>'Team &amp; Salaries'!$D34*J124</f>
        <v>0</v>
      </c>
      <c r="K62" s="174">
        <f>'Team &amp; Salaries'!$D34*K124</f>
        <v>0</v>
      </c>
      <c r="L62" s="174">
        <f>'Team &amp; Salaries'!$D34*L124</f>
        <v>0</v>
      </c>
      <c r="M62" s="174">
        <f>'Team &amp; Salaries'!$D34*M124</f>
        <v>0</v>
      </c>
      <c r="N62" s="174">
        <f>'Team &amp; Salaries'!$D34*N124</f>
        <v>0</v>
      </c>
      <c r="O62" s="174">
        <f>'Team &amp; Salaries'!$D34*O124</f>
        <v>0</v>
      </c>
      <c r="P62" s="174">
        <f>'Team &amp; Salaries'!$D34*P124</f>
        <v>0</v>
      </c>
      <c r="Q62" s="174">
        <f>'Team &amp; Salaries'!$D34*Q124</f>
        <v>0</v>
      </c>
      <c r="R62" s="174">
        <f>'Team &amp; Salaries'!$D34*R124</f>
        <v>0</v>
      </c>
      <c r="S62" s="174">
        <f>'Team &amp; Salaries'!$D34*S124</f>
        <v>0</v>
      </c>
      <c r="T62" s="174">
        <f>'Team &amp; Salaries'!$D34*T124</f>
        <v>0</v>
      </c>
      <c r="U62" s="174">
        <f>'Team &amp; Salaries'!$D34*U124</f>
        <v>0</v>
      </c>
      <c r="V62" s="174">
        <f>'Team &amp; Salaries'!$D34*V124</f>
        <v>0</v>
      </c>
      <c r="W62" s="174">
        <f>'Team &amp; Salaries'!$D34*W124</f>
        <v>0</v>
      </c>
      <c r="X62" s="174">
        <f>'Team &amp; Salaries'!$D34*X124</f>
        <v>0</v>
      </c>
      <c r="Y62" s="174">
        <f>'Team &amp; Salaries'!$D34*Y124</f>
        <v>0</v>
      </c>
      <c r="Z62" s="174">
        <f>'Team &amp; Salaries'!$D34*Z124</f>
        <v>0</v>
      </c>
      <c r="AA62" s="174">
        <f>'Team &amp; Salaries'!$D34*AA124</f>
        <v>0</v>
      </c>
      <c r="AB62" s="174">
        <f>'Team &amp; Salaries'!$D34*AB124</f>
        <v>0</v>
      </c>
      <c r="AC62" s="174">
        <f>'Team &amp; Salaries'!$D34*AC124</f>
        <v>0</v>
      </c>
      <c r="AD62" s="174">
        <f>'Team &amp; Salaries'!$D34*AD124</f>
        <v>0</v>
      </c>
      <c r="AE62" s="174">
        <f>'Team &amp; Salaries'!$D34*AE124</f>
        <v>0</v>
      </c>
      <c r="AF62" s="174">
        <f>'Team &amp; Salaries'!$D34*AF124</f>
        <v>0</v>
      </c>
      <c r="AG62" s="174">
        <f>'Team &amp; Salaries'!$D34*AG124</f>
        <v>0</v>
      </c>
      <c r="AH62" s="174">
        <f>'Team &amp; Salaries'!$D34*AH124</f>
        <v>0</v>
      </c>
      <c r="AI62" s="174">
        <f>'Team &amp; Salaries'!$D34*AI124</f>
        <v>0</v>
      </c>
      <c r="AJ62" s="174">
        <f>'Team &amp; Salaries'!$D34*AJ124</f>
        <v>0</v>
      </c>
      <c r="AK62" s="174">
        <f>'Team &amp; Salaries'!$D34*AK124</f>
        <v>0</v>
      </c>
      <c r="AL62" s="174">
        <f>'Team &amp; Salaries'!$D34*AL124</f>
        <v>0</v>
      </c>
      <c r="AM62" s="174">
        <f>'Team &amp; Salaries'!$D34*AM124</f>
        <v>0</v>
      </c>
      <c r="AN62" s="174">
        <f>'Team &amp; Salaries'!$D34*AN124</f>
        <v>0</v>
      </c>
      <c r="AO62" s="174">
        <f>'Team &amp; Salaries'!$D34*AO124</f>
        <v>0</v>
      </c>
      <c r="AP62" s="174">
        <f>'Team &amp; Salaries'!$D34*AP124</f>
        <v>0</v>
      </c>
      <c r="AQ62" s="174">
        <f>'Team &amp; Salaries'!$D34*AQ124</f>
        <v>0</v>
      </c>
      <c r="AR62" s="174">
        <f>'Team &amp; Salaries'!$D34*AR124</f>
        <v>0</v>
      </c>
      <c r="AS62" s="174">
        <f>'Team &amp; Salaries'!$D34*AS124</f>
        <v>0</v>
      </c>
      <c r="AT62" s="174">
        <f>'Team &amp; Salaries'!$D34*AT124</f>
        <v>0</v>
      </c>
      <c r="AU62" s="174">
        <f>'Team &amp; Salaries'!$D34*AU124</f>
        <v>0</v>
      </c>
      <c r="AV62" s="174">
        <f>'Team &amp; Salaries'!$D34*AV124</f>
        <v>0</v>
      </c>
      <c r="AW62" s="174">
        <f>'Team &amp; Salaries'!$D34*AW124</f>
        <v>0</v>
      </c>
      <c r="AX62" s="174">
        <f>'Team &amp; Salaries'!$D34*AX124</f>
        <v>0</v>
      </c>
      <c r="AY62" s="174">
        <f>'Team &amp; Salaries'!$D34*AY124</f>
        <v>0</v>
      </c>
      <c r="AZ62" s="174">
        <f>'Team &amp; Salaries'!$D34*AZ124</f>
        <v>0</v>
      </c>
      <c r="BA62" s="174">
        <f>'Team &amp; Salaries'!$D34*BA124</f>
        <v>0</v>
      </c>
      <c r="BB62" s="174">
        <f>'Team &amp; Salaries'!$D34*BB124</f>
        <v>0</v>
      </c>
      <c r="BC62" s="174">
        <f>'Team &amp; Salaries'!$D34*BC124</f>
        <v>0</v>
      </c>
      <c r="BD62" s="174">
        <f>'Team &amp; Salaries'!$D34*BD124</f>
        <v>0</v>
      </c>
      <c r="BE62" s="174">
        <f>'Team &amp; Salaries'!$D34*BE124</f>
        <v>0</v>
      </c>
      <c r="BF62" s="174">
        <f>'Team &amp; Salaries'!$D34*BF124</f>
        <v>0</v>
      </c>
      <c r="BG62" s="174">
        <f>'Team &amp; Salaries'!$D34*BG124</f>
        <v>0</v>
      </c>
      <c r="BH62" s="174">
        <f>'Team &amp; Salaries'!$D34*BH124</f>
        <v>4583.3333333333339</v>
      </c>
      <c r="BI62" s="174">
        <f>'Team &amp; Salaries'!$D34*BI124</f>
        <v>4583.3333333333339</v>
      </c>
      <c r="BJ62" s="174">
        <f>'Team &amp; Salaries'!$D34*BJ124</f>
        <v>4583.3333333333339</v>
      </c>
      <c r="BK62" s="174">
        <f>'Team &amp; Salaries'!$D34*BK124</f>
        <v>4583.3333333333339</v>
      </c>
      <c r="BL62" s="174">
        <f>'Team &amp; Salaries'!$D34*BL124</f>
        <v>4583.3333333333339</v>
      </c>
      <c r="BM62" s="174">
        <f>'Team &amp; Salaries'!$D34*BM124</f>
        <v>4583.3333333333339</v>
      </c>
      <c r="BN62" s="174">
        <f>'Team &amp; Salaries'!$D34*BN124</f>
        <v>4583.3333333333339</v>
      </c>
      <c r="BO62" s="174">
        <f>'Team &amp; Salaries'!$D34*BO124</f>
        <v>4583.3333333333339</v>
      </c>
      <c r="BP62" s="174">
        <f>'Team &amp; Salaries'!$D34*BP124</f>
        <v>4583.3333333333339</v>
      </c>
      <c r="BQ62" s="174">
        <f>'Team &amp; Salaries'!$D34*BQ124</f>
        <v>4583.3333333333339</v>
      </c>
      <c r="BR62" s="174">
        <f>'Team &amp; Salaries'!$D34*BR124</f>
        <v>4583.3333333333339</v>
      </c>
      <c r="BS62" s="174">
        <f>'Team &amp; Salaries'!$D34*BS124</f>
        <v>4583.3333333333339</v>
      </c>
      <c r="BT62" s="174">
        <f>'Team &amp; Salaries'!$D34*BT124</f>
        <v>4583.3333333333339</v>
      </c>
      <c r="BU62" s="174">
        <f>'Team &amp; Salaries'!$D34*BU124</f>
        <v>4583.3333333333339</v>
      </c>
      <c r="BV62" s="174">
        <f>'Team &amp; Salaries'!$D34*BV124</f>
        <v>4583.3333333333339</v>
      </c>
      <c r="BW62" s="174">
        <f>'Team &amp; Salaries'!$D34*BW124</f>
        <v>4583.3333333333339</v>
      </c>
      <c r="BX62" s="174">
        <f>'Team &amp; Salaries'!$D34*BX124</f>
        <v>4583.3333333333339</v>
      </c>
      <c r="BY62" s="174">
        <f>'Team &amp; Salaries'!$D34*BY124</f>
        <v>4583.3333333333339</v>
      </c>
      <c r="BZ62" s="174">
        <f>'Team &amp; Salaries'!$D34*BZ124</f>
        <v>4583.3333333333339</v>
      </c>
      <c r="CA62" s="174">
        <f>'Team &amp; Salaries'!$D34*CA124</f>
        <v>4583.3333333333339</v>
      </c>
      <c r="CB62" s="174">
        <f>'Team &amp; Salaries'!$D34*CB124</f>
        <v>4583.3333333333339</v>
      </c>
      <c r="CC62" s="174">
        <f>'Team &amp; Salaries'!$D34*CC124</f>
        <v>4583.3333333333339</v>
      </c>
      <c r="CD62" s="174">
        <f>'Team &amp; Salaries'!$D34*CD124</f>
        <v>4583.3333333333339</v>
      </c>
      <c r="CE62" s="174">
        <f>'Team &amp; Salaries'!$D34*CE124</f>
        <v>4583.3333333333339</v>
      </c>
      <c r="CF62" s="174">
        <f>'Team &amp; Salaries'!$D34*CF124</f>
        <v>4583.3333333333339</v>
      </c>
      <c r="CG62" s="174">
        <f>'Team &amp; Salaries'!$D34*CG124</f>
        <v>4583.3333333333339</v>
      </c>
      <c r="CH62" s="174">
        <f>'Team &amp; Salaries'!$D34*CH124</f>
        <v>4583.3333333333339</v>
      </c>
      <c r="CI62" s="174">
        <f>'Team &amp; Salaries'!$D34*CI124</f>
        <v>4583.3333333333339</v>
      </c>
      <c r="CJ62" s="174">
        <f>'Team &amp; Salaries'!$D34*CJ124</f>
        <v>4583.3333333333339</v>
      </c>
      <c r="CK62" s="174">
        <f>'Team &amp; Salaries'!$D34*CK124</f>
        <v>4583.3333333333339</v>
      </c>
      <c r="CL62" s="174">
        <f>'Team &amp; Salaries'!$D34*CL124</f>
        <v>4583.3333333333339</v>
      </c>
      <c r="CM62" s="174">
        <f>'Team &amp; Salaries'!$D34*CM124</f>
        <v>4583.3333333333339</v>
      </c>
      <c r="CN62" s="174">
        <f>'Team &amp; Salaries'!$D34*CN124</f>
        <v>4583.3333333333339</v>
      </c>
      <c r="CO62" s="174">
        <f>'Team &amp; Salaries'!$D34*CO124</f>
        <v>4583.3333333333339</v>
      </c>
      <c r="CP62" s="174">
        <f>'Team &amp; Salaries'!$D34*CP124</f>
        <v>4583.3333333333339</v>
      </c>
      <c r="CQ62" s="174">
        <f>'Team &amp; Salaries'!$D34*CQ124</f>
        <v>4583.3333333333339</v>
      </c>
      <c r="CR62" s="174">
        <f>'Team &amp; Salaries'!$D34*CR124</f>
        <v>4583.3333333333339</v>
      </c>
      <c r="CS62" s="174">
        <f>'Team &amp; Salaries'!$D34*CS124</f>
        <v>4583.3333333333339</v>
      </c>
      <c r="CT62" s="174">
        <f>'Team &amp; Salaries'!$D34*CT124</f>
        <v>4583.3333333333339</v>
      </c>
      <c r="CU62" s="174">
        <f>'Team &amp; Salaries'!$D34*CU124</f>
        <v>4583.3333333333339</v>
      </c>
      <c r="CV62" s="174">
        <f>'Team &amp; Salaries'!$D34*CV124</f>
        <v>4583.3333333333339</v>
      </c>
      <c r="CW62" s="174">
        <f>'Team &amp; Salaries'!$D34*CW124</f>
        <v>4583.3333333333339</v>
      </c>
      <c r="CX62" s="174">
        <f>'Team &amp; Salaries'!$D34*CX124</f>
        <v>4583.3333333333339</v>
      </c>
      <c r="CY62" s="174">
        <f>'Team &amp; Salaries'!$D34*CY124</f>
        <v>4583.3333333333339</v>
      </c>
      <c r="CZ62" s="174">
        <f>'Team &amp; Salaries'!$D34*CZ124</f>
        <v>4583.3333333333339</v>
      </c>
      <c r="DA62" s="174">
        <f>'Team &amp; Salaries'!$D34*DA124</f>
        <v>4583.3333333333339</v>
      </c>
      <c r="DB62" s="174">
        <f>'Team &amp; Salaries'!$D34*DB124</f>
        <v>4583.3333333333339</v>
      </c>
      <c r="DC62" s="174">
        <f>'Team &amp; Salaries'!$D34*DC124</f>
        <v>4583.3333333333339</v>
      </c>
      <c r="DD62" s="174">
        <f>'Team &amp; Salaries'!$D34*DD124</f>
        <v>4583.3333333333339</v>
      </c>
      <c r="DE62" s="174">
        <f>'Team &amp; Salaries'!$D34*DE124</f>
        <v>4583.3333333333339</v>
      </c>
      <c r="DF62" s="174">
        <f>'Team &amp; Salaries'!$D34*DF124</f>
        <v>4583.3333333333339</v>
      </c>
      <c r="DG62" s="174">
        <f>'Team &amp; Salaries'!$D34*DG124</f>
        <v>4583.3333333333339</v>
      </c>
      <c r="DH62" s="174">
        <f>'Team &amp; Salaries'!$D34*DH124</f>
        <v>4583.3333333333339</v>
      </c>
      <c r="DI62" s="174">
        <f>'Team &amp; Salaries'!$D34*DI124</f>
        <v>4583.3333333333339</v>
      </c>
    </row>
    <row r="63" spans="1:113" s="147" customFormat="1" ht="16">
      <c r="A63" s="114" t="str">
        <f t="shared" si="79"/>
        <v>Tester</v>
      </c>
      <c r="B63" s="114"/>
      <c r="C63" s="114"/>
      <c r="D63" s="114" t="str">
        <f>'Team &amp; Salaries'!B35</f>
        <v>Prod</v>
      </c>
      <c r="E63" s="361" t="str">
        <f>Settings!$C$6</f>
        <v>USD</v>
      </c>
      <c r="F63" s="174">
        <f>'Team &amp; Salaries'!$D35*F125</f>
        <v>0</v>
      </c>
      <c r="G63" s="174">
        <f>'Team &amp; Salaries'!$D35*G125</f>
        <v>0</v>
      </c>
      <c r="H63" s="174">
        <f>'Team &amp; Salaries'!$D35*H125</f>
        <v>0</v>
      </c>
      <c r="I63" s="174">
        <f>'Team &amp; Salaries'!$D35*I125</f>
        <v>0</v>
      </c>
      <c r="J63" s="174">
        <f>'Team &amp; Salaries'!$D35*J125</f>
        <v>0</v>
      </c>
      <c r="K63" s="174">
        <f>'Team &amp; Salaries'!$D35*K125</f>
        <v>0</v>
      </c>
      <c r="L63" s="174">
        <f>'Team &amp; Salaries'!$D35*L125</f>
        <v>0</v>
      </c>
      <c r="M63" s="174">
        <f>'Team &amp; Salaries'!$D35*M125</f>
        <v>0</v>
      </c>
      <c r="N63" s="174">
        <f>'Team &amp; Salaries'!$D35*N125</f>
        <v>0</v>
      </c>
      <c r="O63" s="174">
        <f>'Team &amp; Salaries'!$D35*O125</f>
        <v>0</v>
      </c>
      <c r="P63" s="174">
        <f>'Team &amp; Salaries'!$D35*P125</f>
        <v>0</v>
      </c>
      <c r="Q63" s="174">
        <f>'Team &amp; Salaries'!$D35*Q125</f>
        <v>0</v>
      </c>
      <c r="R63" s="174">
        <f>'Team &amp; Salaries'!$D35*R125</f>
        <v>0</v>
      </c>
      <c r="S63" s="174">
        <f>'Team &amp; Salaries'!$D35*S125</f>
        <v>0</v>
      </c>
      <c r="T63" s="174">
        <f>'Team &amp; Salaries'!$D35*T125</f>
        <v>0</v>
      </c>
      <c r="U63" s="174">
        <f>'Team &amp; Salaries'!$D35*U125</f>
        <v>0</v>
      </c>
      <c r="V63" s="174">
        <f>'Team &amp; Salaries'!$D35*V125</f>
        <v>0</v>
      </c>
      <c r="W63" s="174">
        <f>'Team &amp; Salaries'!$D35*W125</f>
        <v>0</v>
      </c>
      <c r="X63" s="174">
        <f>'Team &amp; Salaries'!$D35*X125</f>
        <v>0</v>
      </c>
      <c r="Y63" s="174">
        <f>'Team &amp; Salaries'!$D35*Y125</f>
        <v>0</v>
      </c>
      <c r="Z63" s="174">
        <f>'Team &amp; Salaries'!$D35*Z125</f>
        <v>0</v>
      </c>
      <c r="AA63" s="174">
        <f>'Team &amp; Salaries'!$D35*AA125</f>
        <v>0</v>
      </c>
      <c r="AB63" s="174">
        <f>'Team &amp; Salaries'!$D35*AB125</f>
        <v>0</v>
      </c>
      <c r="AC63" s="174">
        <f>'Team &amp; Salaries'!$D35*AC125</f>
        <v>0</v>
      </c>
      <c r="AD63" s="174">
        <f>'Team &amp; Salaries'!$D35*AD125</f>
        <v>0</v>
      </c>
      <c r="AE63" s="174">
        <f>'Team &amp; Salaries'!$D35*AE125</f>
        <v>0</v>
      </c>
      <c r="AF63" s="174">
        <f>'Team &amp; Salaries'!$D35*AF125</f>
        <v>0</v>
      </c>
      <c r="AG63" s="174">
        <f>'Team &amp; Salaries'!$D35*AG125</f>
        <v>0</v>
      </c>
      <c r="AH63" s="174">
        <f>'Team &amp; Salaries'!$D35*AH125</f>
        <v>0</v>
      </c>
      <c r="AI63" s="174">
        <f>'Team &amp; Salaries'!$D35*AI125</f>
        <v>0</v>
      </c>
      <c r="AJ63" s="174">
        <f>'Team &amp; Salaries'!$D35*AJ125</f>
        <v>0</v>
      </c>
      <c r="AK63" s="174">
        <f>'Team &amp; Salaries'!$D35*AK125</f>
        <v>0</v>
      </c>
      <c r="AL63" s="174">
        <f>'Team &amp; Salaries'!$D35*AL125</f>
        <v>0</v>
      </c>
      <c r="AM63" s="174">
        <f>'Team &amp; Salaries'!$D35*AM125</f>
        <v>0</v>
      </c>
      <c r="AN63" s="174">
        <f>'Team &amp; Salaries'!$D35*AN125</f>
        <v>0</v>
      </c>
      <c r="AO63" s="174">
        <f>'Team &amp; Salaries'!$D35*AO125</f>
        <v>0</v>
      </c>
      <c r="AP63" s="174">
        <f>'Team &amp; Salaries'!$D35*AP125</f>
        <v>0</v>
      </c>
      <c r="AQ63" s="174">
        <f>'Team &amp; Salaries'!$D35*AQ125</f>
        <v>0</v>
      </c>
      <c r="AR63" s="174">
        <f>'Team &amp; Salaries'!$D35*AR125</f>
        <v>0</v>
      </c>
      <c r="AS63" s="174">
        <f>'Team &amp; Salaries'!$D35*AS125</f>
        <v>0</v>
      </c>
      <c r="AT63" s="174">
        <f>'Team &amp; Salaries'!$D35*AT125</f>
        <v>0</v>
      </c>
      <c r="AU63" s="174">
        <f>'Team &amp; Salaries'!$D35*AU125</f>
        <v>0</v>
      </c>
      <c r="AV63" s="174">
        <f>'Team &amp; Salaries'!$D35*AV125</f>
        <v>0</v>
      </c>
      <c r="AW63" s="174">
        <f>'Team &amp; Salaries'!$D35*AW125</f>
        <v>0</v>
      </c>
      <c r="AX63" s="174">
        <f>'Team &amp; Salaries'!$D35*AX125</f>
        <v>0</v>
      </c>
      <c r="AY63" s="174">
        <f>'Team &amp; Salaries'!$D35*AY125</f>
        <v>0</v>
      </c>
      <c r="AZ63" s="174">
        <f>'Team &amp; Salaries'!$D35*AZ125</f>
        <v>0</v>
      </c>
      <c r="BA63" s="174">
        <f>'Team &amp; Salaries'!$D35*BA125</f>
        <v>0</v>
      </c>
      <c r="BB63" s="174">
        <f>'Team &amp; Salaries'!$D35*BB125</f>
        <v>0</v>
      </c>
      <c r="BC63" s="174">
        <f>'Team &amp; Salaries'!$D35*BC125</f>
        <v>0</v>
      </c>
      <c r="BD63" s="174">
        <f>'Team &amp; Salaries'!$D35*BD125</f>
        <v>0</v>
      </c>
      <c r="BE63" s="174">
        <f>'Team &amp; Salaries'!$D35*BE125</f>
        <v>0</v>
      </c>
      <c r="BF63" s="174">
        <f>'Team &amp; Salaries'!$D35*BF125</f>
        <v>0</v>
      </c>
      <c r="BG63" s="174">
        <f>'Team &amp; Salaries'!$D35*BG125</f>
        <v>0</v>
      </c>
      <c r="BH63" s="174">
        <f>'Team &amp; Salaries'!$D35*BH125</f>
        <v>0</v>
      </c>
      <c r="BI63" s="174">
        <f>'Team &amp; Salaries'!$D35*BI125</f>
        <v>0</v>
      </c>
      <c r="BJ63" s="174">
        <f>'Team &amp; Salaries'!$D35*BJ125</f>
        <v>0</v>
      </c>
      <c r="BK63" s="174">
        <f>'Team &amp; Salaries'!$D35*BK125</f>
        <v>0</v>
      </c>
      <c r="BL63" s="174">
        <f>'Team &amp; Salaries'!$D35*BL125</f>
        <v>0</v>
      </c>
      <c r="BM63" s="174">
        <f>'Team &amp; Salaries'!$D35*BM125</f>
        <v>0</v>
      </c>
      <c r="BN63" s="174">
        <f>'Team &amp; Salaries'!$D35*BN125</f>
        <v>0</v>
      </c>
      <c r="BO63" s="174">
        <f>'Team &amp; Salaries'!$D35*BO125</f>
        <v>0</v>
      </c>
      <c r="BP63" s="174">
        <f>'Team &amp; Salaries'!$D35*BP125</f>
        <v>0</v>
      </c>
      <c r="BQ63" s="174">
        <f>'Team &amp; Salaries'!$D35*BQ125</f>
        <v>0</v>
      </c>
      <c r="BR63" s="174">
        <f>'Team &amp; Salaries'!$D35*BR125</f>
        <v>0</v>
      </c>
      <c r="BS63" s="174">
        <f>'Team &amp; Salaries'!$D35*BS125</f>
        <v>0</v>
      </c>
      <c r="BT63" s="174">
        <f>'Team &amp; Salaries'!$D35*BT125</f>
        <v>4583.3333333333339</v>
      </c>
      <c r="BU63" s="174">
        <f>'Team &amp; Salaries'!$D35*BU125</f>
        <v>4583.3333333333339</v>
      </c>
      <c r="BV63" s="174">
        <f>'Team &amp; Salaries'!$D35*BV125</f>
        <v>4583.3333333333339</v>
      </c>
      <c r="BW63" s="174">
        <f>'Team &amp; Salaries'!$D35*BW125</f>
        <v>4583.3333333333339</v>
      </c>
      <c r="BX63" s="174">
        <f>'Team &amp; Salaries'!$D35*BX125</f>
        <v>4583.3333333333339</v>
      </c>
      <c r="BY63" s="174">
        <f>'Team &amp; Salaries'!$D35*BY125</f>
        <v>4583.3333333333339</v>
      </c>
      <c r="BZ63" s="174">
        <f>'Team &amp; Salaries'!$D35*BZ125</f>
        <v>4583.3333333333339</v>
      </c>
      <c r="CA63" s="174">
        <f>'Team &amp; Salaries'!$D35*CA125</f>
        <v>4583.3333333333339</v>
      </c>
      <c r="CB63" s="174">
        <f>'Team &amp; Salaries'!$D35*CB125</f>
        <v>4583.3333333333339</v>
      </c>
      <c r="CC63" s="174">
        <f>'Team &amp; Salaries'!$D35*CC125</f>
        <v>4583.3333333333339</v>
      </c>
      <c r="CD63" s="174">
        <f>'Team &amp; Salaries'!$D35*CD125</f>
        <v>4583.3333333333339</v>
      </c>
      <c r="CE63" s="174">
        <f>'Team &amp; Salaries'!$D35*CE125</f>
        <v>4583.3333333333339</v>
      </c>
      <c r="CF63" s="174">
        <f>'Team &amp; Salaries'!$D35*CF125</f>
        <v>4583.3333333333339</v>
      </c>
      <c r="CG63" s="174">
        <f>'Team &amp; Salaries'!$D35*CG125</f>
        <v>4583.3333333333339</v>
      </c>
      <c r="CH63" s="174">
        <f>'Team &amp; Salaries'!$D35*CH125</f>
        <v>4583.3333333333339</v>
      </c>
      <c r="CI63" s="174">
        <f>'Team &amp; Salaries'!$D35*CI125</f>
        <v>4583.3333333333339</v>
      </c>
      <c r="CJ63" s="174">
        <f>'Team &amp; Salaries'!$D35*CJ125</f>
        <v>4583.3333333333339</v>
      </c>
      <c r="CK63" s="174">
        <f>'Team &amp; Salaries'!$D35*CK125</f>
        <v>4583.3333333333339</v>
      </c>
      <c r="CL63" s="174">
        <f>'Team &amp; Salaries'!$D35*CL125</f>
        <v>4583.3333333333339</v>
      </c>
      <c r="CM63" s="174">
        <f>'Team &amp; Salaries'!$D35*CM125</f>
        <v>4583.3333333333339</v>
      </c>
      <c r="CN63" s="174">
        <f>'Team &amp; Salaries'!$D35*CN125</f>
        <v>4583.3333333333339</v>
      </c>
      <c r="CO63" s="174">
        <f>'Team &amp; Salaries'!$D35*CO125</f>
        <v>4583.3333333333339</v>
      </c>
      <c r="CP63" s="174">
        <f>'Team &amp; Salaries'!$D35*CP125</f>
        <v>4583.3333333333339</v>
      </c>
      <c r="CQ63" s="174">
        <f>'Team &amp; Salaries'!$D35*CQ125</f>
        <v>4583.3333333333339</v>
      </c>
      <c r="CR63" s="174">
        <f>'Team &amp; Salaries'!$D35*CR125</f>
        <v>4583.3333333333339</v>
      </c>
      <c r="CS63" s="174">
        <f>'Team &amp; Salaries'!$D35*CS125</f>
        <v>4583.3333333333339</v>
      </c>
      <c r="CT63" s="174">
        <f>'Team &amp; Salaries'!$D35*CT125</f>
        <v>4583.3333333333339</v>
      </c>
      <c r="CU63" s="174">
        <f>'Team &amp; Salaries'!$D35*CU125</f>
        <v>4583.3333333333339</v>
      </c>
      <c r="CV63" s="174">
        <f>'Team &amp; Salaries'!$D35*CV125</f>
        <v>4583.3333333333339</v>
      </c>
      <c r="CW63" s="174">
        <f>'Team &amp; Salaries'!$D35*CW125</f>
        <v>4583.3333333333339</v>
      </c>
      <c r="CX63" s="174">
        <f>'Team &amp; Salaries'!$D35*CX125</f>
        <v>4583.3333333333339</v>
      </c>
      <c r="CY63" s="174">
        <f>'Team &amp; Salaries'!$D35*CY125</f>
        <v>4583.3333333333339</v>
      </c>
      <c r="CZ63" s="174">
        <f>'Team &amp; Salaries'!$D35*CZ125</f>
        <v>4583.3333333333339</v>
      </c>
      <c r="DA63" s="174">
        <f>'Team &amp; Salaries'!$D35*DA125</f>
        <v>4583.3333333333339</v>
      </c>
      <c r="DB63" s="174">
        <f>'Team &amp; Salaries'!$D35*DB125</f>
        <v>4583.3333333333339</v>
      </c>
      <c r="DC63" s="174">
        <f>'Team &amp; Salaries'!$D35*DC125</f>
        <v>4583.3333333333339</v>
      </c>
      <c r="DD63" s="174">
        <f>'Team &amp; Salaries'!$D35*DD125</f>
        <v>4583.3333333333339</v>
      </c>
      <c r="DE63" s="174">
        <f>'Team &amp; Salaries'!$D35*DE125</f>
        <v>4583.3333333333339</v>
      </c>
      <c r="DF63" s="174">
        <f>'Team &amp; Salaries'!$D35*DF125</f>
        <v>4583.3333333333339</v>
      </c>
      <c r="DG63" s="174">
        <f>'Team &amp; Salaries'!$D35*DG125</f>
        <v>4583.3333333333339</v>
      </c>
      <c r="DH63" s="174">
        <f>'Team &amp; Salaries'!$D35*DH125</f>
        <v>4583.3333333333339</v>
      </c>
      <c r="DI63" s="174">
        <f>'Team &amp; Salaries'!$D35*DI125</f>
        <v>4583.3333333333339</v>
      </c>
    </row>
    <row r="64" spans="1:113" s="147" customFormat="1" ht="16">
      <c r="A64" s="114" t="str">
        <f t="shared" si="79"/>
        <v>VR Dev 1</v>
      </c>
      <c r="B64" s="114"/>
      <c r="C64" s="114"/>
      <c r="D64" s="114" t="str">
        <f>'Team &amp; Salaries'!B36</f>
        <v>Prod</v>
      </c>
      <c r="E64" s="361" t="str">
        <f>Settings!$C$6</f>
        <v>USD</v>
      </c>
      <c r="F64" s="174">
        <f>'Team &amp; Salaries'!$D36*F126</f>
        <v>0</v>
      </c>
      <c r="G64" s="174">
        <f>'Team &amp; Salaries'!$D36*G126</f>
        <v>0</v>
      </c>
      <c r="H64" s="174">
        <f>'Team &amp; Salaries'!$D36*H126</f>
        <v>0</v>
      </c>
      <c r="I64" s="174">
        <f>'Team &amp; Salaries'!$D36*I126</f>
        <v>0</v>
      </c>
      <c r="J64" s="174">
        <f>'Team &amp; Salaries'!$D36*J126</f>
        <v>0</v>
      </c>
      <c r="K64" s="174">
        <f>'Team &amp; Salaries'!$D36*K126</f>
        <v>0</v>
      </c>
      <c r="L64" s="174">
        <f>'Team &amp; Salaries'!$D36*L126</f>
        <v>0</v>
      </c>
      <c r="M64" s="174">
        <f>'Team &amp; Salaries'!$D36*M126</f>
        <v>0</v>
      </c>
      <c r="N64" s="174">
        <f>'Team &amp; Salaries'!$D36*N126</f>
        <v>0</v>
      </c>
      <c r="O64" s="174">
        <f>'Team &amp; Salaries'!$D36*O126</f>
        <v>0</v>
      </c>
      <c r="P64" s="174">
        <f>'Team &amp; Salaries'!$D36*P126</f>
        <v>0</v>
      </c>
      <c r="Q64" s="174">
        <f>'Team &amp; Salaries'!$D36*Q126</f>
        <v>0</v>
      </c>
      <c r="R64" s="174">
        <f>'Team &amp; Salaries'!$D36*R126</f>
        <v>0</v>
      </c>
      <c r="S64" s="174">
        <f>'Team &amp; Salaries'!$D36*S126</f>
        <v>2291.666666666667</v>
      </c>
      <c r="T64" s="174">
        <f>'Team &amp; Salaries'!$D36*T126</f>
        <v>2291.666666666667</v>
      </c>
      <c r="U64" s="174">
        <f>'Team &amp; Salaries'!$D36*U126</f>
        <v>2291.666666666667</v>
      </c>
      <c r="V64" s="174">
        <f>'Team &amp; Salaries'!$D36*V126</f>
        <v>2291.666666666667</v>
      </c>
      <c r="W64" s="174">
        <f>'Team &amp; Salaries'!$D36*W126</f>
        <v>2291.666666666667</v>
      </c>
      <c r="X64" s="174">
        <f>'Team &amp; Salaries'!$D36*X126</f>
        <v>2291.666666666667</v>
      </c>
      <c r="Y64" s="174">
        <f>'Team &amp; Salaries'!$D36*Y126</f>
        <v>2291.666666666667</v>
      </c>
      <c r="Z64" s="174">
        <f>'Team &amp; Salaries'!$D36*Z126</f>
        <v>2291.666666666667</v>
      </c>
      <c r="AA64" s="174">
        <f>'Team &amp; Salaries'!$D36*AA126</f>
        <v>2291.666666666667</v>
      </c>
      <c r="AB64" s="174">
        <f>'Team &amp; Salaries'!$D36*AB126</f>
        <v>2291.666666666667</v>
      </c>
      <c r="AC64" s="174">
        <f>'Team &amp; Salaries'!$D36*AC126</f>
        <v>2291.666666666667</v>
      </c>
      <c r="AD64" s="174">
        <f>'Team &amp; Salaries'!$D36*AD126</f>
        <v>2291.666666666667</v>
      </c>
      <c r="AE64" s="174">
        <f>'Team &amp; Salaries'!$D36*AE126</f>
        <v>2291.666666666667</v>
      </c>
      <c r="AF64" s="174">
        <f>'Team &amp; Salaries'!$D36*AF126</f>
        <v>2291.666666666667</v>
      </c>
      <c r="AG64" s="174">
        <f>'Team &amp; Salaries'!$D36*AG126</f>
        <v>2291.666666666667</v>
      </c>
      <c r="AH64" s="174">
        <f>'Team &amp; Salaries'!$D36*AH126</f>
        <v>2291.666666666667</v>
      </c>
      <c r="AI64" s="174">
        <f>'Team &amp; Salaries'!$D36*AI126</f>
        <v>2291.666666666667</v>
      </c>
      <c r="AJ64" s="174">
        <f>'Team &amp; Salaries'!$D36*AJ126</f>
        <v>2291.666666666667</v>
      </c>
      <c r="AK64" s="174">
        <f>'Team &amp; Salaries'!$D36*AK126</f>
        <v>2291.666666666667</v>
      </c>
      <c r="AL64" s="174">
        <f>'Team &amp; Salaries'!$D36*AL126</f>
        <v>2291.666666666667</v>
      </c>
      <c r="AM64" s="174">
        <f>'Team &amp; Salaries'!$D36*AM126</f>
        <v>2291.666666666667</v>
      </c>
      <c r="AN64" s="174">
        <f>'Team &amp; Salaries'!$D36*AN126</f>
        <v>2291.666666666667</v>
      </c>
      <c r="AO64" s="174">
        <f>'Team &amp; Salaries'!$D36*AO126</f>
        <v>2291.666666666667</v>
      </c>
      <c r="AP64" s="174">
        <f>'Team &amp; Salaries'!$D36*AP126</f>
        <v>2291.666666666667</v>
      </c>
      <c r="AQ64" s="174">
        <f>'Team &amp; Salaries'!$D36*AQ126</f>
        <v>2291.666666666667</v>
      </c>
      <c r="AR64" s="174">
        <f>'Team &amp; Salaries'!$D36*AR126</f>
        <v>2291.666666666667</v>
      </c>
      <c r="AS64" s="174">
        <f>'Team &amp; Salaries'!$D36*AS126</f>
        <v>2291.666666666667</v>
      </c>
      <c r="AT64" s="174">
        <f>'Team &amp; Salaries'!$D36*AT126</f>
        <v>2291.666666666667</v>
      </c>
      <c r="AU64" s="174">
        <f>'Team &amp; Salaries'!$D36*AU126</f>
        <v>2291.666666666667</v>
      </c>
      <c r="AV64" s="174">
        <f>'Team &amp; Salaries'!$D36*AV126</f>
        <v>2291.666666666667</v>
      </c>
      <c r="AW64" s="174">
        <f>'Team &amp; Salaries'!$D36*AW126</f>
        <v>2291.666666666667</v>
      </c>
      <c r="AX64" s="174">
        <f>'Team &amp; Salaries'!$D36*AX126</f>
        <v>2291.666666666667</v>
      </c>
      <c r="AY64" s="174">
        <f>'Team &amp; Salaries'!$D36*AY126</f>
        <v>2291.666666666667</v>
      </c>
      <c r="AZ64" s="174">
        <f>'Team &amp; Salaries'!$D36*AZ126</f>
        <v>2291.666666666667</v>
      </c>
      <c r="BA64" s="174">
        <f>'Team &amp; Salaries'!$D36*BA126</f>
        <v>2291.666666666667</v>
      </c>
      <c r="BB64" s="174">
        <f>'Team &amp; Salaries'!$D36*BB126</f>
        <v>2291.666666666667</v>
      </c>
      <c r="BC64" s="174">
        <f>'Team &amp; Salaries'!$D36*BC126</f>
        <v>2291.666666666667</v>
      </c>
      <c r="BD64" s="174">
        <f>'Team &amp; Salaries'!$D36*BD126</f>
        <v>2291.666666666667</v>
      </c>
      <c r="BE64" s="174">
        <f>'Team &amp; Salaries'!$D36*BE126</f>
        <v>2291.666666666667</v>
      </c>
      <c r="BF64" s="174">
        <f>'Team &amp; Salaries'!$D36*BF126</f>
        <v>2291.666666666667</v>
      </c>
      <c r="BG64" s="174">
        <f>'Team &amp; Salaries'!$D36*BG126</f>
        <v>2291.666666666667</v>
      </c>
      <c r="BH64" s="174">
        <f>'Team &amp; Salaries'!$D36*BH126</f>
        <v>2291.666666666667</v>
      </c>
      <c r="BI64" s="174">
        <f>'Team &amp; Salaries'!$D36*BI126</f>
        <v>2291.666666666667</v>
      </c>
      <c r="BJ64" s="174">
        <f>'Team &amp; Salaries'!$D36*BJ126</f>
        <v>2291.666666666667</v>
      </c>
      <c r="BK64" s="174">
        <f>'Team &amp; Salaries'!$D36*BK126</f>
        <v>2291.666666666667</v>
      </c>
      <c r="BL64" s="174">
        <f>'Team &amp; Salaries'!$D36*BL126</f>
        <v>2291.666666666667</v>
      </c>
      <c r="BM64" s="174">
        <f>'Team &amp; Salaries'!$D36*BM126</f>
        <v>2291.666666666667</v>
      </c>
      <c r="BN64" s="174">
        <f>'Team &amp; Salaries'!$D36*BN126</f>
        <v>2291.666666666667</v>
      </c>
      <c r="BO64" s="174">
        <f>'Team &amp; Salaries'!$D36*BO126</f>
        <v>2291.666666666667</v>
      </c>
      <c r="BP64" s="174">
        <f>'Team &amp; Salaries'!$D36*BP126</f>
        <v>2291.666666666667</v>
      </c>
      <c r="BQ64" s="174">
        <f>'Team &amp; Salaries'!$D36*BQ126</f>
        <v>2291.666666666667</v>
      </c>
      <c r="BR64" s="174">
        <f>'Team &amp; Salaries'!$D36*BR126</f>
        <v>2291.666666666667</v>
      </c>
      <c r="BS64" s="174">
        <f>'Team &amp; Salaries'!$D36*BS126</f>
        <v>2291.666666666667</v>
      </c>
      <c r="BT64" s="174">
        <f>'Team &amp; Salaries'!$D36*BT126</f>
        <v>2291.666666666667</v>
      </c>
      <c r="BU64" s="174">
        <f>'Team &amp; Salaries'!$D36*BU126</f>
        <v>2291.666666666667</v>
      </c>
      <c r="BV64" s="174">
        <f>'Team &amp; Salaries'!$D36*BV126</f>
        <v>2291.666666666667</v>
      </c>
      <c r="BW64" s="174">
        <f>'Team &amp; Salaries'!$D36*BW126</f>
        <v>2291.666666666667</v>
      </c>
      <c r="BX64" s="174">
        <f>'Team &amp; Salaries'!$D36*BX126</f>
        <v>2291.666666666667</v>
      </c>
      <c r="BY64" s="174">
        <f>'Team &amp; Salaries'!$D36*BY126</f>
        <v>2291.666666666667</v>
      </c>
      <c r="BZ64" s="174">
        <f>'Team &amp; Salaries'!$D36*BZ126</f>
        <v>2291.666666666667</v>
      </c>
      <c r="CA64" s="174">
        <f>'Team &amp; Salaries'!$D36*CA126</f>
        <v>2291.666666666667</v>
      </c>
      <c r="CB64" s="174">
        <f>'Team &amp; Salaries'!$D36*CB126</f>
        <v>2291.666666666667</v>
      </c>
      <c r="CC64" s="174">
        <f>'Team &amp; Salaries'!$D36*CC126</f>
        <v>2291.666666666667</v>
      </c>
      <c r="CD64" s="174">
        <f>'Team &amp; Salaries'!$D36*CD126</f>
        <v>2291.666666666667</v>
      </c>
      <c r="CE64" s="174">
        <f>'Team &amp; Salaries'!$D36*CE126</f>
        <v>2291.666666666667</v>
      </c>
      <c r="CF64" s="174">
        <f>'Team &amp; Salaries'!$D36*CF126</f>
        <v>2291.666666666667</v>
      </c>
      <c r="CG64" s="174">
        <f>'Team &amp; Salaries'!$D36*CG126</f>
        <v>2291.666666666667</v>
      </c>
      <c r="CH64" s="174">
        <f>'Team &amp; Salaries'!$D36*CH126</f>
        <v>2291.666666666667</v>
      </c>
      <c r="CI64" s="174">
        <f>'Team &amp; Salaries'!$D36*CI126</f>
        <v>2291.666666666667</v>
      </c>
      <c r="CJ64" s="174">
        <f>'Team &amp; Salaries'!$D36*CJ126</f>
        <v>2291.666666666667</v>
      </c>
      <c r="CK64" s="174">
        <f>'Team &amp; Salaries'!$D36*CK126</f>
        <v>2291.666666666667</v>
      </c>
      <c r="CL64" s="174">
        <f>'Team &amp; Salaries'!$D36*CL126</f>
        <v>2291.666666666667</v>
      </c>
      <c r="CM64" s="174">
        <f>'Team &amp; Salaries'!$D36*CM126</f>
        <v>2291.666666666667</v>
      </c>
      <c r="CN64" s="174">
        <f>'Team &amp; Salaries'!$D36*CN126</f>
        <v>2291.666666666667</v>
      </c>
      <c r="CO64" s="174">
        <f>'Team &amp; Salaries'!$D36*CO126</f>
        <v>2291.666666666667</v>
      </c>
      <c r="CP64" s="174">
        <f>'Team &amp; Salaries'!$D36*CP126</f>
        <v>2291.666666666667</v>
      </c>
      <c r="CQ64" s="174">
        <f>'Team &amp; Salaries'!$D36*CQ126</f>
        <v>2291.666666666667</v>
      </c>
      <c r="CR64" s="174">
        <f>'Team &amp; Salaries'!$D36*CR126</f>
        <v>2291.666666666667</v>
      </c>
      <c r="CS64" s="174">
        <f>'Team &amp; Salaries'!$D36*CS126</f>
        <v>2291.666666666667</v>
      </c>
      <c r="CT64" s="174">
        <f>'Team &amp; Salaries'!$D36*CT126</f>
        <v>2291.666666666667</v>
      </c>
      <c r="CU64" s="174">
        <f>'Team &amp; Salaries'!$D36*CU126</f>
        <v>2291.666666666667</v>
      </c>
      <c r="CV64" s="174">
        <f>'Team &amp; Salaries'!$D36*CV126</f>
        <v>2291.666666666667</v>
      </c>
      <c r="CW64" s="174">
        <f>'Team &amp; Salaries'!$D36*CW126</f>
        <v>2291.666666666667</v>
      </c>
      <c r="CX64" s="174">
        <f>'Team &amp; Salaries'!$D36*CX126</f>
        <v>2291.666666666667</v>
      </c>
      <c r="CY64" s="174">
        <f>'Team &amp; Salaries'!$D36*CY126</f>
        <v>2291.666666666667</v>
      </c>
      <c r="CZ64" s="174">
        <f>'Team &amp; Salaries'!$D36*CZ126</f>
        <v>2291.666666666667</v>
      </c>
      <c r="DA64" s="174">
        <f>'Team &amp; Salaries'!$D36*DA126</f>
        <v>2291.666666666667</v>
      </c>
      <c r="DB64" s="174">
        <f>'Team &amp; Salaries'!$D36*DB126</f>
        <v>2291.666666666667</v>
      </c>
      <c r="DC64" s="174">
        <f>'Team &amp; Salaries'!$D36*DC126</f>
        <v>2291.666666666667</v>
      </c>
      <c r="DD64" s="174">
        <f>'Team &amp; Salaries'!$D36*DD126</f>
        <v>2291.666666666667</v>
      </c>
      <c r="DE64" s="174">
        <f>'Team &amp; Salaries'!$D36*DE126</f>
        <v>2291.666666666667</v>
      </c>
      <c r="DF64" s="174">
        <f>'Team &amp; Salaries'!$D36*DF126</f>
        <v>2291.666666666667</v>
      </c>
      <c r="DG64" s="174">
        <f>'Team &amp; Salaries'!$D36*DG126</f>
        <v>2291.666666666667</v>
      </c>
      <c r="DH64" s="174">
        <f>'Team &amp; Salaries'!$D36*DH126</f>
        <v>2291.666666666667</v>
      </c>
      <c r="DI64" s="174">
        <f>'Team &amp; Salaries'!$D36*DI126</f>
        <v>2291.666666666667</v>
      </c>
    </row>
    <row r="65" spans="1:113" s="147" customFormat="1" ht="16">
      <c r="A65" s="114" t="str">
        <f t="shared" si="79"/>
        <v>VR Dev 2</v>
      </c>
      <c r="B65" s="114"/>
      <c r="C65" s="114"/>
      <c r="D65" s="114" t="str">
        <f>'Team &amp; Salaries'!B37</f>
        <v>Prod</v>
      </c>
      <c r="E65" s="361" t="str">
        <f>Settings!$C$6</f>
        <v>USD</v>
      </c>
      <c r="F65" s="174">
        <f>'Team &amp; Salaries'!$D37*F127</f>
        <v>0</v>
      </c>
      <c r="G65" s="174">
        <f>'Team &amp; Salaries'!$D37*G127</f>
        <v>0</v>
      </c>
      <c r="H65" s="174">
        <f>'Team &amp; Salaries'!$D37*H127</f>
        <v>0</v>
      </c>
      <c r="I65" s="174">
        <f>'Team &amp; Salaries'!$D37*I127</f>
        <v>0</v>
      </c>
      <c r="J65" s="174">
        <f>'Team &amp; Salaries'!$D37*J127</f>
        <v>0</v>
      </c>
      <c r="K65" s="174">
        <f>'Team &amp; Salaries'!$D37*K127</f>
        <v>0</v>
      </c>
      <c r="L65" s="174">
        <f>'Team &amp; Salaries'!$D37*L127</f>
        <v>0</v>
      </c>
      <c r="M65" s="174">
        <f>'Team &amp; Salaries'!$D37*M127</f>
        <v>0</v>
      </c>
      <c r="N65" s="174">
        <f>'Team &amp; Salaries'!$D37*N127</f>
        <v>0</v>
      </c>
      <c r="O65" s="174">
        <f>'Team &amp; Salaries'!$D37*O127</f>
        <v>0</v>
      </c>
      <c r="P65" s="174">
        <f>'Team &amp; Salaries'!$D37*P127</f>
        <v>0</v>
      </c>
      <c r="Q65" s="174">
        <f>'Team &amp; Salaries'!$D37*Q127</f>
        <v>0</v>
      </c>
      <c r="R65" s="174">
        <f>'Team &amp; Salaries'!$D37*R127</f>
        <v>0</v>
      </c>
      <c r="S65" s="174">
        <f>'Team &amp; Salaries'!$D37*S127</f>
        <v>2291.666666666667</v>
      </c>
      <c r="T65" s="174">
        <f>'Team &amp; Salaries'!$D37*T127</f>
        <v>2291.666666666667</v>
      </c>
      <c r="U65" s="174">
        <f>'Team &amp; Salaries'!$D37*U127</f>
        <v>2291.666666666667</v>
      </c>
      <c r="V65" s="174">
        <f>'Team &amp; Salaries'!$D37*V127</f>
        <v>2291.666666666667</v>
      </c>
      <c r="W65" s="174">
        <f>'Team &amp; Salaries'!$D37*W127</f>
        <v>2291.666666666667</v>
      </c>
      <c r="X65" s="174">
        <f>'Team &amp; Salaries'!$D37*X127</f>
        <v>2291.666666666667</v>
      </c>
      <c r="Y65" s="174">
        <f>'Team &amp; Salaries'!$D37*Y127</f>
        <v>2291.666666666667</v>
      </c>
      <c r="Z65" s="174">
        <f>'Team &amp; Salaries'!$D37*Z127</f>
        <v>2291.666666666667</v>
      </c>
      <c r="AA65" s="174">
        <f>'Team &amp; Salaries'!$D37*AA127</f>
        <v>2291.666666666667</v>
      </c>
      <c r="AB65" s="174">
        <f>'Team &amp; Salaries'!$D37*AB127</f>
        <v>2291.666666666667</v>
      </c>
      <c r="AC65" s="174">
        <f>'Team &amp; Salaries'!$D37*AC127</f>
        <v>2291.666666666667</v>
      </c>
      <c r="AD65" s="174">
        <f>'Team &amp; Salaries'!$D37*AD127</f>
        <v>2291.666666666667</v>
      </c>
      <c r="AE65" s="174">
        <f>'Team &amp; Salaries'!$D37*AE127</f>
        <v>2291.666666666667</v>
      </c>
      <c r="AF65" s="174">
        <f>'Team &amp; Salaries'!$D37*AF127</f>
        <v>2291.666666666667</v>
      </c>
      <c r="AG65" s="174">
        <f>'Team &amp; Salaries'!$D37*AG127</f>
        <v>2291.666666666667</v>
      </c>
      <c r="AH65" s="174">
        <f>'Team &amp; Salaries'!$D37*AH127</f>
        <v>2291.666666666667</v>
      </c>
      <c r="AI65" s="174">
        <f>'Team &amp; Salaries'!$D37*AI127</f>
        <v>2291.666666666667</v>
      </c>
      <c r="AJ65" s="174">
        <f>'Team &amp; Salaries'!$D37*AJ127</f>
        <v>2291.666666666667</v>
      </c>
      <c r="AK65" s="174">
        <f>'Team &amp; Salaries'!$D37*AK127</f>
        <v>2291.666666666667</v>
      </c>
      <c r="AL65" s="174">
        <f>'Team &amp; Salaries'!$D37*AL127</f>
        <v>2291.666666666667</v>
      </c>
      <c r="AM65" s="174">
        <f>'Team &amp; Salaries'!$D37*AM127</f>
        <v>2291.666666666667</v>
      </c>
      <c r="AN65" s="174">
        <f>'Team &amp; Salaries'!$D37*AN127</f>
        <v>2291.666666666667</v>
      </c>
      <c r="AO65" s="174">
        <f>'Team &amp; Salaries'!$D37*AO127</f>
        <v>2291.666666666667</v>
      </c>
      <c r="AP65" s="174">
        <f>'Team &amp; Salaries'!$D37*AP127</f>
        <v>2291.666666666667</v>
      </c>
      <c r="AQ65" s="174">
        <f>'Team &amp; Salaries'!$D37*AQ127</f>
        <v>2291.666666666667</v>
      </c>
      <c r="AR65" s="174">
        <f>'Team &amp; Salaries'!$D37*AR127</f>
        <v>2291.666666666667</v>
      </c>
      <c r="AS65" s="174">
        <f>'Team &amp; Salaries'!$D37*AS127</f>
        <v>2291.666666666667</v>
      </c>
      <c r="AT65" s="174">
        <f>'Team &amp; Salaries'!$D37*AT127</f>
        <v>2291.666666666667</v>
      </c>
      <c r="AU65" s="174">
        <f>'Team &amp; Salaries'!$D37*AU127</f>
        <v>2291.666666666667</v>
      </c>
      <c r="AV65" s="174">
        <f>'Team &amp; Salaries'!$D37*AV127</f>
        <v>2291.666666666667</v>
      </c>
      <c r="AW65" s="174">
        <f>'Team &amp; Salaries'!$D37*AW127</f>
        <v>2291.666666666667</v>
      </c>
      <c r="AX65" s="174">
        <f>'Team &amp; Salaries'!$D37*AX127</f>
        <v>2291.666666666667</v>
      </c>
      <c r="AY65" s="174">
        <f>'Team &amp; Salaries'!$D37*AY127</f>
        <v>2291.666666666667</v>
      </c>
      <c r="AZ65" s="174">
        <f>'Team &amp; Salaries'!$D37*AZ127</f>
        <v>2291.666666666667</v>
      </c>
      <c r="BA65" s="174">
        <f>'Team &amp; Salaries'!$D37*BA127</f>
        <v>2291.666666666667</v>
      </c>
      <c r="BB65" s="174">
        <f>'Team &amp; Salaries'!$D37*BB127</f>
        <v>2291.666666666667</v>
      </c>
      <c r="BC65" s="174">
        <f>'Team &amp; Salaries'!$D37*BC127</f>
        <v>2291.666666666667</v>
      </c>
      <c r="BD65" s="174">
        <f>'Team &amp; Salaries'!$D37*BD127</f>
        <v>2291.666666666667</v>
      </c>
      <c r="BE65" s="174">
        <f>'Team &amp; Salaries'!$D37*BE127</f>
        <v>2291.666666666667</v>
      </c>
      <c r="BF65" s="174">
        <f>'Team &amp; Salaries'!$D37*BF127</f>
        <v>2291.666666666667</v>
      </c>
      <c r="BG65" s="174">
        <f>'Team &amp; Salaries'!$D37*BG127</f>
        <v>2291.666666666667</v>
      </c>
      <c r="BH65" s="174">
        <f>'Team &amp; Salaries'!$D37*BH127</f>
        <v>2291.666666666667</v>
      </c>
      <c r="BI65" s="174">
        <f>'Team &amp; Salaries'!$D37*BI127</f>
        <v>2291.666666666667</v>
      </c>
      <c r="BJ65" s="174">
        <f>'Team &amp; Salaries'!$D37*BJ127</f>
        <v>2291.666666666667</v>
      </c>
      <c r="BK65" s="174">
        <f>'Team &amp; Salaries'!$D37*BK127</f>
        <v>2291.666666666667</v>
      </c>
      <c r="BL65" s="174">
        <f>'Team &amp; Salaries'!$D37*BL127</f>
        <v>2291.666666666667</v>
      </c>
      <c r="BM65" s="174">
        <f>'Team &amp; Salaries'!$D37*BM127</f>
        <v>2291.666666666667</v>
      </c>
      <c r="BN65" s="174">
        <f>'Team &amp; Salaries'!$D37*BN127</f>
        <v>2291.666666666667</v>
      </c>
      <c r="BO65" s="174">
        <f>'Team &amp; Salaries'!$D37*BO127</f>
        <v>2291.666666666667</v>
      </c>
      <c r="BP65" s="174">
        <f>'Team &amp; Salaries'!$D37*BP127</f>
        <v>2291.666666666667</v>
      </c>
      <c r="BQ65" s="174">
        <f>'Team &amp; Salaries'!$D37*BQ127</f>
        <v>2291.666666666667</v>
      </c>
      <c r="BR65" s="174">
        <f>'Team &amp; Salaries'!$D37*BR127</f>
        <v>2291.666666666667</v>
      </c>
      <c r="BS65" s="174">
        <f>'Team &amp; Salaries'!$D37*BS127</f>
        <v>2291.666666666667</v>
      </c>
      <c r="BT65" s="174">
        <f>'Team &amp; Salaries'!$D37*BT127</f>
        <v>2291.666666666667</v>
      </c>
      <c r="BU65" s="174">
        <f>'Team &amp; Salaries'!$D37*BU127</f>
        <v>2291.666666666667</v>
      </c>
      <c r="BV65" s="174">
        <f>'Team &amp; Salaries'!$D37*BV127</f>
        <v>2291.666666666667</v>
      </c>
      <c r="BW65" s="174">
        <f>'Team &amp; Salaries'!$D37*BW127</f>
        <v>2291.666666666667</v>
      </c>
      <c r="BX65" s="174">
        <f>'Team &amp; Salaries'!$D37*BX127</f>
        <v>2291.666666666667</v>
      </c>
      <c r="BY65" s="174">
        <f>'Team &amp; Salaries'!$D37*BY127</f>
        <v>2291.666666666667</v>
      </c>
      <c r="BZ65" s="174">
        <f>'Team &amp; Salaries'!$D37*BZ127</f>
        <v>2291.666666666667</v>
      </c>
      <c r="CA65" s="174">
        <f>'Team &amp; Salaries'!$D37*CA127</f>
        <v>2291.666666666667</v>
      </c>
      <c r="CB65" s="174">
        <f>'Team &amp; Salaries'!$D37*CB127</f>
        <v>2291.666666666667</v>
      </c>
      <c r="CC65" s="174">
        <f>'Team &amp; Salaries'!$D37*CC127</f>
        <v>2291.666666666667</v>
      </c>
      <c r="CD65" s="174">
        <f>'Team &amp; Salaries'!$D37*CD127</f>
        <v>2291.666666666667</v>
      </c>
      <c r="CE65" s="174">
        <f>'Team &amp; Salaries'!$D37*CE127</f>
        <v>2291.666666666667</v>
      </c>
      <c r="CF65" s="174">
        <f>'Team &amp; Salaries'!$D37*CF127</f>
        <v>2291.666666666667</v>
      </c>
      <c r="CG65" s="174">
        <f>'Team &amp; Salaries'!$D37*CG127</f>
        <v>2291.666666666667</v>
      </c>
      <c r="CH65" s="174">
        <f>'Team &amp; Salaries'!$D37*CH127</f>
        <v>2291.666666666667</v>
      </c>
      <c r="CI65" s="174">
        <f>'Team &amp; Salaries'!$D37*CI127</f>
        <v>2291.666666666667</v>
      </c>
      <c r="CJ65" s="174">
        <f>'Team &amp; Salaries'!$D37*CJ127</f>
        <v>2291.666666666667</v>
      </c>
      <c r="CK65" s="174">
        <f>'Team &amp; Salaries'!$D37*CK127</f>
        <v>2291.666666666667</v>
      </c>
      <c r="CL65" s="174">
        <f>'Team &amp; Salaries'!$D37*CL127</f>
        <v>2291.666666666667</v>
      </c>
      <c r="CM65" s="174">
        <f>'Team &amp; Salaries'!$D37*CM127</f>
        <v>2291.666666666667</v>
      </c>
      <c r="CN65" s="174">
        <f>'Team &amp; Salaries'!$D37*CN127</f>
        <v>2291.666666666667</v>
      </c>
      <c r="CO65" s="174">
        <f>'Team &amp; Salaries'!$D37*CO127</f>
        <v>2291.666666666667</v>
      </c>
      <c r="CP65" s="174">
        <f>'Team &amp; Salaries'!$D37*CP127</f>
        <v>2291.666666666667</v>
      </c>
      <c r="CQ65" s="174">
        <f>'Team &amp; Salaries'!$D37*CQ127</f>
        <v>2291.666666666667</v>
      </c>
      <c r="CR65" s="174">
        <f>'Team &amp; Salaries'!$D37*CR127</f>
        <v>2291.666666666667</v>
      </c>
      <c r="CS65" s="174">
        <f>'Team &amp; Salaries'!$D37*CS127</f>
        <v>2291.666666666667</v>
      </c>
      <c r="CT65" s="174">
        <f>'Team &amp; Salaries'!$D37*CT127</f>
        <v>2291.666666666667</v>
      </c>
      <c r="CU65" s="174">
        <f>'Team &amp; Salaries'!$D37*CU127</f>
        <v>2291.666666666667</v>
      </c>
      <c r="CV65" s="174">
        <f>'Team &amp; Salaries'!$D37*CV127</f>
        <v>2291.666666666667</v>
      </c>
      <c r="CW65" s="174">
        <f>'Team &amp; Salaries'!$D37*CW127</f>
        <v>2291.666666666667</v>
      </c>
      <c r="CX65" s="174">
        <f>'Team &amp; Salaries'!$D37*CX127</f>
        <v>2291.666666666667</v>
      </c>
      <c r="CY65" s="174">
        <f>'Team &amp; Salaries'!$D37*CY127</f>
        <v>2291.666666666667</v>
      </c>
      <c r="CZ65" s="174">
        <f>'Team &amp; Salaries'!$D37*CZ127</f>
        <v>2291.666666666667</v>
      </c>
      <c r="DA65" s="174">
        <f>'Team &amp; Salaries'!$D37*DA127</f>
        <v>2291.666666666667</v>
      </c>
      <c r="DB65" s="174">
        <f>'Team &amp; Salaries'!$D37*DB127</f>
        <v>2291.666666666667</v>
      </c>
      <c r="DC65" s="174">
        <f>'Team &amp; Salaries'!$D37*DC127</f>
        <v>2291.666666666667</v>
      </c>
      <c r="DD65" s="174">
        <f>'Team &amp; Salaries'!$D37*DD127</f>
        <v>2291.666666666667</v>
      </c>
      <c r="DE65" s="174">
        <f>'Team &amp; Salaries'!$D37*DE127</f>
        <v>2291.666666666667</v>
      </c>
      <c r="DF65" s="174">
        <f>'Team &amp; Salaries'!$D37*DF127</f>
        <v>2291.666666666667</v>
      </c>
      <c r="DG65" s="174">
        <f>'Team &amp; Salaries'!$D37*DG127</f>
        <v>2291.666666666667</v>
      </c>
      <c r="DH65" s="174">
        <f>'Team &amp; Salaries'!$D37*DH127</f>
        <v>2291.666666666667</v>
      </c>
      <c r="DI65" s="174">
        <f>'Team &amp; Salaries'!$D37*DI127</f>
        <v>2291.666666666667</v>
      </c>
    </row>
    <row r="66" spans="1:113" s="147" customFormat="1" ht="16">
      <c r="A66" s="114" t="str">
        <f t="shared" si="79"/>
        <v>VR Dev 3</v>
      </c>
      <c r="B66" s="114"/>
      <c r="C66" s="114"/>
      <c r="D66" s="114" t="str">
        <f>'Team &amp; Salaries'!B38</f>
        <v>Prod</v>
      </c>
      <c r="E66" s="361" t="str">
        <f>Settings!$C$6</f>
        <v>USD</v>
      </c>
      <c r="F66" s="174">
        <f>'Team &amp; Salaries'!$D38*F128</f>
        <v>0</v>
      </c>
      <c r="G66" s="174">
        <f>'Team &amp; Salaries'!$D38*G128</f>
        <v>0</v>
      </c>
      <c r="H66" s="174">
        <f>'Team &amp; Salaries'!$D38*H128</f>
        <v>0</v>
      </c>
      <c r="I66" s="174">
        <f>'Team &amp; Salaries'!$D38*I128</f>
        <v>0</v>
      </c>
      <c r="J66" s="174">
        <f>'Team &amp; Salaries'!$D38*J128</f>
        <v>0</v>
      </c>
      <c r="K66" s="174">
        <f>'Team &amp; Salaries'!$D38*K128</f>
        <v>0</v>
      </c>
      <c r="L66" s="174">
        <f>'Team &amp; Salaries'!$D38*L128</f>
        <v>0</v>
      </c>
      <c r="M66" s="174">
        <f>'Team &amp; Salaries'!$D38*M128</f>
        <v>0</v>
      </c>
      <c r="N66" s="174">
        <f>'Team &amp; Salaries'!$D38*N128</f>
        <v>0</v>
      </c>
      <c r="O66" s="174">
        <f>'Team &amp; Salaries'!$D38*O128</f>
        <v>0</v>
      </c>
      <c r="P66" s="174">
        <f>'Team &amp; Salaries'!$D38*P128</f>
        <v>0</v>
      </c>
      <c r="Q66" s="174">
        <f>'Team &amp; Salaries'!$D38*Q128</f>
        <v>0</v>
      </c>
      <c r="R66" s="174">
        <f>'Team &amp; Salaries'!$D38*R128</f>
        <v>0</v>
      </c>
      <c r="S66" s="174">
        <f>'Team &amp; Salaries'!$D38*S128</f>
        <v>2291.666666666667</v>
      </c>
      <c r="T66" s="174">
        <f>'Team &amp; Salaries'!$D38*T128</f>
        <v>2291.666666666667</v>
      </c>
      <c r="U66" s="174">
        <f>'Team &amp; Salaries'!$D38*U128</f>
        <v>2291.666666666667</v>
      </c>
      <c r="V66" s="174">
        <f>'Team &amp; Salaries'!$D38*V128</f>
        <v>2291.666666666667</v>
      </c>
      <c r="W66" s="174">
        <f>'Team &amp; Salaries'!$D38*W128</f>
        <v>2291.666666666667</v>
      </c>
      <c r="X66" s="174">
        <f>'Team &amp; Salaries'!$D38*X128</f>
        <v>2291.666666666667</v>
      </c>
      <c r="Y66" s="174">
        <f>'Team &amp; Salaries'!$D38*Y128</f>
        <v>2291.666666666667</v>
      </c>
      <c r="Z66" s="174">
        <f>'Team &amp; Salaries'!$D38*Z128</f>
        <v>2291.666666666667</v>
      </c>
      <c r="AA66" s="174">
        <f>'Team &amp; Salaries'!$D38*AA128</f>
        <v>2291.666666666667</v>
      </c>
      <c r="AB66" s="174">
        <f>'Team &amp; Salaries'!$D38*AB128</f>
        <v>2291.666666666667</v>
      </c>
      <c r="AC66" s="174">
        <f>'Team &amp; Salaries'!$D38*AC128</f>
        <v>2291.666666666667</v>
      </c>
      <c r="AD66" s="174">
        <f>'Team &amp; Salaries'!$D38*AD128</f>
        <v>2291.666666666667</v>
      </c>
      <c r="AE66" s="174">
        <f>'Team &amp; Salaries'!$D38*AE128</f>
        <v>2291.666666666667</v>
      </c>
      <c r="AF66" s="174">
        <f>'Team &amp; Salaries'!$D38*AF128</f>
        <v>2291.666666666667</v>
      </c>
      <c r="AG66" s="174">
        <f>'Team &amp; Salaries'!$D38*AG128</f>
        <v>2291.666666666667</v>
      </c>
      <c r="AH66" s="174">
        <f>'Team &amp; Salaries'!$D38*AH128</f>
        <v>2291.666666666667</v>
      </c>
      <c r="AI66" s="174">
        <f>'Team &amp; Salaries'!$D38*AI128</f>
        <v>2291.666666666667</v>
      </c>
      <c r="AJ66" s="174">
        <f>'Team &amp; Salaries'!$D38*AJ128</f>
        <v>2291.666666666667</v>
      </c>
      <c r="AK66" s="174">
        <f>'Team &amp; Salaries'!$D38*AK128</f>
        <v>2291.666666666667</v>
      </c>
      <c r="AL66" s="174">
        <f>'Team &amp; Salaries'!$D38*AL128</f>
        <v>2291.666666666667</v>
      </c>
      <c r="AM66" s="174">
        <f>'Team &amp; Salaries'!$D38*AM128</f>
        <v>2291.666666666667</v>
      </c>
      <c r="AN66" s="174">
        <f>'Team &amp; Salaries'!$D38*AN128</f>
        <v>2291.666666666667</v>
      </c>
      <c r="AO66" s="174">
        <f>'Team &amp; Salaries'!$D38*AO128</f>
        <v>2291.666666666667</v>
      </c>
      <c r="AP66" s="174">
        <f>'Team &amp; Salaries'!$D38*AP128</f>
        <v>2291.666666666667</v>
      </c>
      <c r="AQ66" s="174">
        <f>'Team &amp; Salaries'!$D38*AQ128</f>
        <v>2291.666666666667</v>
      </c>
      <c r="AR66" s="174">
        <f>'Team &amp; Salaries'!$D38*AR128</f>
        <v>2291.666666666667</v>
      </c>
      <c r="AS66" s="174">
        <f>'Team &amp; Salaries'!$D38*AS128</f>
        <v>2291.666666666667</v>
      </c>
      <c r="AT66" s="174">
        <f>'Team &amp; Salaries'!$D38*AT128</f>
        <v>2291.666666666667</v>
      </c>
      <c r="AU66" s="174">
        <f>'Team &amp; Salaries'!$D38*AU128</f>
        <v>2291.666666666667</v>
      </c>
      <c r="AV66" s="174">
        <f>'Team &amp; Salaries'!$D38*AV128</f>
        <v>2291.666666666667</v>
      </c>
      <c r="AW66" s="174">
        <f>'Team &amp; Salaries'!$D38*AW128</f>
        <v>2291.666666666667</v>
      </c>
      <c r="AX66" s="174">
        <f>'Team &amp; Salaries'!$D38*AX128</f>
        <v>2291.666666666667</v>
      </c>
      <c r="AY66" s="174">
        <f>'Team &amp; Salaries'!$D38*AY128</f>
        <v>2291.666666666667</v>
      </c>
      <c r="AZ66" s="174">
        <f>'Team &amp; Salaries'!$D38*AZ128</f>
        <v>2291.666666666667</v>
      </c>
      <c r="BA66" s="174">
        <f>'Team &amp; Salaries'!$D38*BA128</f>
        <v>2291.666666666667</v>
      </c>
      <c r="BB66" s="174">
        <f>'Team &amp; Salaries'!$D38*BB128</f>
        <v>2291.666666666667</v>
      </c>
      <c r="BC66" s="174">
        <f>'Team &amp; Salaries'!$D38*BC128</f>
        <v>2291.666666666667</v>
      </c>
      <c r="BD66" s="174">
        <f>'Team &amp; Salaries'!$D38*BD128</f>
        <v>2291.666666666667</v>
      </c>
      <c r="BE66" s="174">
        <f>'Team &amp; Salaries'!$D38*BE128</f>
        <v>2291.666666666667</v>
      </c>
      <c r="BF66" s="174">
        <f>'Team &amp; Salaries'!$D38*BF128</f>
        <v>2291.666666666667</v>
      </c>
      <c r="BG66" s="174">
        <f>'Team &amp; Salaries'!$D38*BG128</f>
        <v>2291.666666666667</v>
      </c>
      <c r="BH66" s="174">
        <f>'Team &amp; Salaries'!$D38*BH128</f>
        <v>2291.666666666667</v>
      </c>
      <c r="BI66" s="174">
        <f>'Team &amp; Salaries'!$D38*BI128</f>
        <v>2291.666666666667</v>
      </c>
      <c r="BJ66" s="174">
        <f>'Team &amp; Salaries'!$D38*BJ128</f>
        <v>2291.666666666667</v>
      </c>
      <c r="BK66" s="174">
        <f>'Team &amp; Salaries'!$D38*BK128</f>
        <v>2291.666666666667</v>
      </c>
      <c r="BL66" s="174">
        <f>'Team &amp; Salaries'!$D38*BL128</f>
        <v>2291.666666666667</v>
      </c>
      <c r="BM66" s="174">
        <f>'Team &amp; Salaries'!$D38*BM128</f>
        <v>2291.666666666667</v>
      </c>
      <c r="BN66" s="174">
        <f>'Team &amp; Salaries'!$D38*BN128</f>
        <v>2291.666666666667</v>
      </c>
      <c r="BO66" s="174">
        <f>'Team &amp; Salaries'!$D38*BO128</f>
        <v>2291.666666666667</v>
      </c>
      <c r="BP66" s="174">
        <f>'Team &amp; Salaries'!$D38*BP128</f>
        <v>2291.666666666667</v>
      </c>
      <c r="BQ66" s="174">
        <f>'Team &amp; Salaries'!$D38*BQ128</f>
        <v>2291.666666666667</v>
      </c>
      <c r="BR66" s="174">
        <f>'Team &amp; Salaries'!$D38*BR128</f>
        <v>2291.666666666667</v>
      </c>
      <c r="BS66" s="174">
        <f>'Team &amp; Salaries'!$D38*BS128</f>
        <v>2291.666666666667</v>
      </c>
      <c r="BT66" s="174">
        <f>'Team &amp; Salaries'!$D38*BT128</f>
        <v>2291.666666666667</v>
      </c>
      <c r="BU66" s="174">
        <f>'Team &amp; Salaries'!$D38*BU128</f>
        <v>2291.666666666667</v>
      </c>
      <c r="BV66" s="174">
        <f>'Team &amp; Salaries'!$D38*BV128</f>
        <v>2291.666666666667</v>
      </c>
      <c r="BW66" s="174">
        <f>'Team &amp; Salaries'!$D38*BW128</f>
        <v>2291.666666666667</v>
      </c>
      <c r="BX66" s="174">
        <f>'Team &amp; Salaries'!$D38*BX128</f>
        <v>2291.666666666667</v>
      </c>
      <c r="BY66" s="174">
        <f>'Team &amp; Salaries'!$D38*BY128</f>
        <v>2291.666666666667</v>
      </c>
      <c r="BZ66" s="174">
        <f>'Team &amp; Salaries'!$D38*BZ128</f>
        <v>2291.666666666667</v>
      </c>
      <c r="CA66" s="174">
        <f>'Team &amp; Salaries'!$D38*CA128</f>
        <v>2291.666666666667</v>
      </c>
      <c r="CB66" s="174">
        <f>'Team &amp; Salaries'!$D38*CB128</f>
        <v>2291.666666666667</v>
      </c>
      <c r="CC66" s="174">
        <f>'Team &amp; Salaries'!$D38*CC128</f>
        <v>2291.666666666667</v>
      </c>
      <c r="CD66" s="174">
        <f>'Team &amp; Salaries'!$D38*CD128</f>
        <v>2291.666666666667</v>
      </c>
      <c r="CE66" s="174">
        <f>'Team &amp; Salaries'!$D38*CE128</f>
        <v>2291.666666666667</v>
      </c>
      <c r="CF66" s="174">
        <f>'Team &amp; Salaries'!$D38*CF128</f>
        <v>2291.666666666667</v>
      </c>
      <c r="CG66" s="174">
        <f>'Team &amp; Salaries'!$D38*CG128</f>
        <v>2291.666666666667</v>
      </c>
      <c r="CH66" s="174">
        <f>'Team &amp; Salaries'!$D38*CH128</f>
        <v>2291.666666666667</v>
      </c>
      <c r="CI66" s="174">
        <f>'Team &amp; Salaries'!$D38*CI128</f>
        <v>2291.666666666667</v>
      </c>
      <c r="CJ66" s="174">
        <f>'Team &amp; Salaries'!$D38*CJ128</f>
        <v>2291.666666666667</v>
      </c>
      <c r="CK66" s="174">
        <f>'Team &amp; Salaries'!$D38*CK128</f>
        <v>2291.666666666667</v>
      </c>
      <c r="CL66" s="174">
        <f>'Team &amp; Salaries'!$D38*CL128</f>
        <v>2291.666666666667</v>
      </c>
      <c r="CM66" s="174">
        <f>'Team &amp; Salaries'!$D38*CM128</f>
        <v>2291.666666666667</v>
      </c>
      <c r="CN66" s="174">
        <f>'Team &amp; Salaries'!$D38*CN128</f>
        <v>2291.666666666667</v>
      </c>
      <c r="CO66" s="174">
        <f>'Team &amp; Salaries'!$D38*CO128</f>
        <v>2291.666666666667</v>
      </c>
      <c r="CP66" s="174">
        <f>'Team &amp; Salaries'!$D38*CP128</f>
        <v>2291.666666666667</v>
      </c>
      <c r="CQ66" s="174">
        <f>'Team &amp; Salaries'!$D38*CQ128</f>
        <v>2291.666666666667</v>
      </c>
      <c r="CR66" s="174">
        <f>'Team &amp; Salaries'!$D38*CR128</f>
        <v>2291.666666666667</v>
      </c>
      <c r="CS66" s="174">
        <f>'Team &amp; Salaries'!$D38*CS128</f>
        <v>2291.666666666667</v>
      </c>
      <c r="CT66" s="174">
        <f>'Team &amp; Salaries'!$D38*CT128</f>
        <v>2291.666666666667</v>
      </c>
      <c r="CU66" s="174">
        <f>'Team &amp; Salaries'!$D38*CU128</f>
        <v>2291.666666666667</v>
      </c>
      <c r="CV66" s="174">
        <f>'Team &amp; Salaries'!$D38*CV128</f>
        <v>2291.666666666667</v>
      </c>
      <c r="CW66" s="174">
        <f>'Team &amp; Salaries'!$D38*CW128</f>
        <v>2291.666666666667</v>
      </c>
      <c r="CX66" s="174">
        <f>'Team &amp; Salaries'!$D38*CX128</f>
        <v>2291.666666666667</v>
      </c>
      <c r="CY66" s="174">
        <f>'Team &amp; Salaries'!$D38*CY128</f>
        <v>2291.666666666667</v>
      </c>
      <c r="CZ66" s="174">
        <f>'Team &amp; Salaries'!$D38*CZ128</f>
        <v>2291.666666666667</v>
      </c>
      <c r="DA66" s="174">
        <f>'Team &amp; Salaries'!$D38*DA128</f>
        <v>2291.666666666667</v>
      </c>
      <c r="DB66" s="174">
        <f>'Team &amp; Salaries'!$D38*DB128</f>
        <v>2291.666666666667</v>
      </c>
      <c r="DC66" s="174">
        <f>'Team &amp; Salaries'!$D38*DC128</f>
        <v>2291.666666666667</v>
      </c>
      <c r="DD66" s="174">
        <f>'Team &amp; Salaries'!$D38*DD128</f>
        <v>2291.666666666667</v>
      </c>
      <c r="DE66" s="174">
        <f>'Team &amp; Salaries'!$D38*DE128</f>
        <v>2291.666666666667</v>
      </c>
      <c r="DF66" s="174">
        <f>'Team &amp; Salaries'!$D38*DF128</f>
        <v>2291.666666666667</v>
      </c>
      <c r="DG66" s="174">
        <f>'Team &amp; Salaries'!$D38*DG128</f>
        <v>2291.666666666667</v>
      </c>
      <c r="DH66" s="174">
        <f>'Team &amp; Salaries'!$D38*DH128</f>
        <v>2291.666666666667</v>
      </c>
      <c r="DI66" s="174">
        <f>'Team &amp; Salaries'!$D38*DI128</f>
        <v>2291.666666666667</v>
      </c>
    </row>
    <row r="67" spans="1:113" s="147" customFormat="1" ht="16">
      <c r="A67" s="114" t="str">
        <f t="shared" si="79"/>
        <v>VR Dev 4</v>
      </c>
      <c r="B67" s="114"/>
      <c r="C67" s="114"/>
      <c r="D67" s="114" t="str">
        <f>'Team &amp; Salaries'!B39</f>
        <v>Prod</v>
      </c>
      <c r="E67" s="361" t="str">
        <f>Settings!$C$6</f>
        <v>USD</v>
      </c>
      <c r="F67" s="174">
        <f>'Team &amp; Salaries'!$D39*F129</f>
        <v>0</v>
      </c>
      <c r="G67" s="174">
        <f>'Team &amp; Salaries'!$D39*G129</f>
        <v>0</v>
      </c>
      <c r="H67" s="174">
        <f>'Team &amp; Salaries'!$D39*H129</f>
        <v>0</v>
      </c>
      <c r="I67" s="174">
        <f>'Team &amp; Salaries'!$D39*I129</f>
        <v>0</v>
      </c>
      <c r="J67" s="174">
        <f>'Team &amp; Salaries'!$D39*J129</f>
        <v>0</v>
      </c>
      <c r="K67" s="174">
        <f>'Team &amp; Salaries'!$D39*K129</f>
        <v>0</v>
      </c>
      <c r="L67" s="174">
        <f>'Team &amp; Salaries'!$D39*L129</f>
        <v>0</v>
      </c>
      <c r="M67" s="174">
        <f>'Team &amp; Salaries'!$D39*M129</f>
        <v>0</v>
      </c>
      <c r="N67" s="174">
        <f>'Team &amp; Salaries'!$D39*N129</f>
        <v>0</v>
      </c>
      <c r="O67" s="174">
        <f>'Team &amp; Salaries'!$D39*O129</f>
        <v>0</v>
      </c>
      <c r="P67" s="174">
        <f>'Team &amp; Salaries'!$D39*P129</f>
        <v>0</v>
      </c>
      <c r="Q67" s="174">
        <f>'Team &amp; Salaries'!$D39*Q129</f>
        <v>0</v>
      </c>
      <c r="R67" s="174">
        <f>'Team &amp; Salaries'!$D39*R129</f>
        <v>2291.666666666667</v>
      </c>
      <c r="S67" s="174">
        <f>'Team &amp; Salaries'!$D39*S129</f>
        <v>2291.666666666667</v>
      </c>
      <c r="T67" s="174">
        <f>'Team &amp; Salaries'!$D39*T129</f>
        <v>2291.666666666667</v>
      </c>
      <c r="U67" s="174">
        <f>'Team &amp; Salaries'!$D39*U129</f>
        <v>2291.666666666667</v>
      </c>
      <c r="V67" s="174">
        <f>'Team &amp; Salaries'!$D39*V129</f>
        <v>2291.666666666667</v>
      </c>
      <c r="W67" s="174">
        <f>'Team &amp; Salaries'!$D39*W129</f>
        <v>2291.666666666667</v>
      </c>
      <c r="X67" s="174">
        <f>'Team &amp; Salaries'!$D39*X129</f>
        <v>2291.666666666667</v>
      </c>
      <c r="Y67" s="174">
        <f>'Team &amp; Salaries'!$D39*Y129</f>
        <v>2291.666666666667</v>
      </c>
      <c r="Z67" s="174">
        <f>'Team &amp; Salaries'!$D39*Z129</f>
        <v>2291.666666666667</v>
      </c>
      <c r="AA67" s="174">
        <f>'Team &amp; Salaries'!$D39*AA129</f>
        <v>2291.666666666667</v>
      </c>
      <c r="AB67" s="174">
        <f>'Team &amp; Salaries'!$D39*AB129</f>
        <v>2291.666666666667</v>
      </c>
      <c r="AC67" s="174">
        <f>'Team &amp; Salaries'!$D39*AC129</f>
        <v>2291.666666666667</v>
      </c>
      <c r="AD67" s="174">
        <f>'Team &amp; Salaries'!$D39*AD129</f>
        <v>2291.666666666667</v>
      </c>
      <c r="AE67" s="174">
        <f>'Team &amp; Salaries'!$D39*AE129</f>
        <v>2291.666666666667</v>
      </c>
      <c r="AF67" s="174">
        <f>'Team &amp; Salaries'!$D39*AF129</f>
        <v>2291.666666666667</v>
      </c>
      <c r="AG67" s="174">
        <f>'Team &amp; Salaries'!$D39*AG129</f>
        <v>2291.666666666667</v>
      </c>
      <c r="AH67" s="174">
        <f>'Team &amp; Salaries'!$D39*AH129</f>
        <v>2291.666666666667</v>
      </c>
      <c r="AI67" s="174">
        <f>'Team &amp; Salaries'!$D39*AI129</f>
        <v>2291.666666666667</v>
      </c>
      <c r="AJ67" s="174">
        <f>'Team &amp; Salaries'!$D39*AJ129</f>
        <v>2291.666666666667</v>
      </c>
      <c r="AK67" s="174">
        <f>'Team &amp; Salaries'!$D39*AK129</f>
        <v>2291.666666666667</v>
      </c>
      <c r="AL67" s="174">
        <f>'Team &amp; Salaries'!$D39*AL129</f>
        <v>2291.666666666667</v>
      </c>
      <c r="AM67" s="174">
        <f>'Team &amp; Salaries'!$D39*AM129</f>
        <v>2291.666666666667</v>
      </c>
      <c r="AN67" s="174">
        <f>'Team &amp; Salaries'!$D39*AN129</f>
        <v>2291.666666666667</v>
      </c>
      <c r="AO67" s="174">
        <f>'Team &amp; Salaries'!$D39*AO129</f>
        <v>2291.666666666667</v>
      </c>
      <c r="AP67" s="174">
        <f>'Team &amp; Salaries'!$D39*AP129</f>
        <v>2291.666666666667</v>
      </c>
      <c r="AQ67" s="174">
        <f>'Team &amp; Salaries'!$D39*AQ129</f>
        <v>2291.666666666667</v>
      </c>
      <c r="AR67" s="174">
        <f>'Team &amp; Salaries'!$D39*AR129</f>
        <v>2291.666666666667</v>
      </c>
      <c r="AS67" s="174">
        <f>'Team &amp; Salaries'!$D39*AS129</f>
        <v>2291.666666666667</v>
      </c>
      <c r="AT67" s="174">
        <f>'Team &amp; Salaries'!$D39*AT129</f>
        <v>2291.666666666667</v>
      </c>
      <c r="AU67" s="174">
        <f>'Team &amp; Salaries'!$D39*AU129</f>
        <v>2291.666666666667</v>
      </c>
      <c r="AV67" s="174">
        <f>'Team &amp; Salaries'!$D39*AV129</f>
        <v>2291.666666666667</v>
      </c>
      <c r="AW67" s="174">
        <f>'Team &amp; Salaries'!$D39*AW129</f>
        <v>2291.666666666667</v>
      </c>
      <c r="AX67" s="174">
        <f>'Team &amp; Salaries'!$D39*AX129</f>
        <v>2291.666666666667</v>
      </c>
      <c r="AY67" s="174">
        <f>'Team &amp; Salaries'!$D39*AY129</f>
        <v>2291.666666666667</v>
      </c>
      <c r="AZ67" s="174">
        <f>'Team &amp; Salaries'!$D39*AZ129</f>
        <v>2291.666666666667</v>
      </c>
      <c r="BA67" s="174">
        <f>'Team &amp; Salaries'!$D39*BA129</f>
        <v>2291.666666666667</v>
      </c>
      <c r="BB67" s="174">
        <f>'Team &amp; Salaries'!$D39*BB129</f>
        <v>2291.666666666667</v>
      </c>
      <c r="BC67" s="174">
        <f>'Team &amp; Salaries'!$D39*BC129</f>
        <v>2291.666666666667</v>
      </c>
      <c r="BD67" s="174">
        <f>'Team &amp; Salaries'!$D39*BD129</f>
        <v>2291.666666666667</v>
      </c>
      <c r="BE67" s="174">
        <f>'Team &amp; Salaries'!$D39*BE129</f>
        <v>2291.666666666667</v>
      </c>
      <c r="BF67" s="174">
        <f>'Team &amp; Salaries'!$D39*BF129</f>
        <v>2291.666666666667</v>
      </c>
      <c r="BG67" s="174">
        <f>'Team &amp; Salaries'!$D39*BG129</f>
        <v>2291.666666666667</v>
      </c>
      <c r="BH67" s="174">
        <f>'Team &amp; Salaries'!$D39*BH129</f>
        <v>2291.666666666667</v>
      </c>
      <c r="BI67" s="174">
        <f>'Team &amp; Salaries'!$D39*BI129</f>
        <v>2291.666666666667</v>
      </c>
      <c r="BJ67" s="174">
        <f>'Team &amp; Salaries'!$D39*BJ129</f>
        <v>2291.666666666667</v>
      </c>
      <c r="BK67" s="174">
        <f>'Team &amp; Salaries'!$D39*BK129</f>
        <v>2291.666666666667</v>
      </c>
      <c r="BL67" s="174">
        <f>'Team &amp; Salaries'!$D39*BL129</f>
        <v>2291.666666666667</v>
      </c>
      <c r="BM67" s="174">
        <f>'Team &amp; Salaries'!$D39*BM129</f>
        <v>2291.666666666667</v>
      </c>
      <c r="BN67" s="174">
        <f>'Team &amp; Salaries'!$D39*BN129</f>
        <v>2291.666666666667</v>
      </c>
      <c r="BO67" s="174">
        <f>'Team &amp; Salaries'!$D39*BO129</f>
        <v>2291.666666666667</v>
      </c>
      <c r="BP67" s="174">
        <f>'Team &amp; Salaries'!$D39*BP129</f>
        <v>2291.666666666667</v>
      </c>
      <c r="BQ67" s="174">
        <f>'Team &amp; Salaries'!$D39*BQ129</f>
        <v>2291.666666666667</v>
      </c>
      <c r="BR67" s="174">
        <f>'Team &amp; Salaries'!$D39*BR129</f>
        <v>2291.666666666667</v>
      </c>
      <c r="BS67" s="174">
        <f>'Team &amp; Salaries'!$D39*BS129</f>
        <v>2291.666666666667</v>
      </c>
      <c r="BT67" s="174">
        <f>'Team &amp; Salaries'!$D39*BT129</f>
        <v>2291.666666666667</v>
      </c>
      <c r="BU67" s="174">
        <f>'Team &amp; Salaries'!$D39*BU129</f>
        <v>2291.666666666667</v>
      </c>
      <c r="BV67" s="174">
        <f>'Team &amp; Salaries'!$D39*BV129</f>
        <v>2291.666666666667</v>
      </c>
      <c r="BW67" s="174">
        <f>'Team &amp; Salaries'!$D39*BW129</f>
        <v>2291.666666666667</v>
      </c>
      <c r="BX67" s="174">
        <f>'Team &amp; Salaries'!$D39*BX129</f>
        <v>2291.666666666667</v>
      </c>
      <c r="BY67" s="174">
        <f>'Team &amp; Salaries'!$D39*BY129</f>
        <v>2291.666666666667</v>
      </c>
      <c r="BZ67" s="174">
        <f>'Team &amp; Salaries'!$D39*BZ129</f>
        <v>2291.666666666667</v>
      </c>
      <c r="CA67" s="174">
        <f>'Team &amp; Salaries'!$D39*CA129</f>
        <v>2291.666666666667</v>
      </c>
      <c r="CB67" s="174">
        <f>'Team &amp; Salaries'!$D39*CB129</f>
        <v>2291.666666666667</v>
      </c>
      <c r="CC67" s="174">
        <f>'Team &amp; Salaries'!$D39*CC129</f>
        <v>2291.666666666667</v>
      </c>
      <c r="CD67" s="174">
        <f>'Team &amp; Salaries'!$D39*CD129</f>
        <v>2291.666666666667</v>
      </c>
      <c r="CE67" s="174">
        <f>'Team &amp; Salaries'!$D39*CE129</f>
        <v>2291.666666666667</v>
      </c>
      <c r="CF67" s="174">
        <f>'Team &amp; Salaries'!$D39*CF129</f>
        <v>2291.666666666667</v>
      </c>
      <c r="CG67" s="174">
        <f>'Team &amp; Salaries'!$D39*CG129</f>
        <v>2291.666666666667</v>
      </c>
      <c r="CH67" s="174">
        <f>'Team &amp; Salaries'!$D39*CH129</f>
        <v>2291.666666666667</v>
      </c>
      <c r="CI67" s="174">
        <f>'Team &amp; Salaries'!$D39*CI129</f>
        <v>2291.666666666667</v>
      </c>
      <c r="CJ67" s="174">
        <f>'Team &amp; Salaries'!$D39*CJ129</f>
        <v>2291.666666666667</v>
      </c>
      <c r="CK67" s="174">
        <f>'Team &amp; Salaries'!$D39*CK129</f>
        <v>2291.666666666667</v>
      </c>
      <c r="CL67" s="174">
        <f>'Team &amp; Salaries'!$D39*CL129</f>
        <v>2291.666666666667</v>
      </c>
      <c r="CM67" s="174">
        <f>'Team &amp; Salaries'!$D39*CM129</f>
        <v>2291.666666666667</v>
      </c>
      <c r="CN67" s="174">
        <f>'Team &amp; Salaries'!$D39*CN129</f>
        <v>2291.666666666667</v>
      </c>
      <c r="CO67" s="174">
        <f>'Team &amp; Salaries'!$D39*CO129</f>
        <v>2291.666666666667</v>
      </c>
      <c r="CP67" s="174">
        <f>'Team &amp; Salaries'!$D39*CP129</f>
        <v>2291.666666666667</v>
      </c>
      <c r="CQ67" s="174">
        <f>'Team &amp; Salaries'!$D39*CQ129</f>
        <v>2291.666666666667</v>
      </c>
      <c r="CR67" s="174">
        <f>'Team &amp; Salaries'!$D39*CR129</f>
        <v>2291.666666666667</v>
      </c>
      <c r="CS67" s="174">
        <f>'Team &amp; Salaries'!$D39*CS129</f>
        <v>2291.666666666667</v>
      </c>
      <c r="CT67" s="174">
        <f>'Team &amp; Salaries'!$D39*CT129</f>
        <v>2291.666666666667</v>
      </c>
      <c r="CU67" s="174">
        <f>'Team &amp; Salaries'!$D39*CU129</f>
        <v>2291.666666666667</v>
      </c>
      <c r="CV67" s="174">
        <f>'Team &amp; Salaries'!$D39*CV129</f>
        <v>2291.666666666667</v>
      </c>
      <c r="CW67" s="174">
        <f>'Team &amp; Salaries'!$D39*CW129</f>
        <v>2291.666666666667</v>
      </c>
      <c r="CX67" s="174">
        <f>'Team &amp; Salaries'!$D39*CX129</f>
        <v>2291.666666666667</v>
      </c>
      <c r="CY67" s="174">
        <f>'Team &amp; Salaries'!$D39*CY129</f>
        <v>2291.666666666667</v>
      </c>
      <c r="CZ67" s="174">
        <f>'Team &amp; Salaries'!$D39*CZ129</f>
        <v>2291.666666666667</v>
      </c>
      <c r="DA67" s="174">
        <f>'Team &amp; Salaries'!$D39*DA129</f>
        <v>2291.666666666667</v>
      </c>
      <c r="DB67" s="174">
        <f>'Team &amp; Salaries'!$D39*DB129</f>
        <v>2291.666666666667</v>
      </c>
      <c r="DC67" s="174">
        <f>'Team &amp; Salaries'!$D39*DC129</f>
        <v>2291.666666666667</v>
      </c>
      <c r="DD67" s="174">
        <f>'Team &amp; Salaries'!$D39*DD129</f>
        <v>2291.666666666667</v>
      </c>
      <c r="DE67" s="174">
        <f>'Team &amp; Salaries'!$D39*DE129</f>
        <v>2291.666666666667</v>
      </c>
      <c r="DF67" s="174">
        <f>'Team &amp; Salaries'!$D39*DF129</f>
        <v>2291.666666666667</v>
      </c>
      <c r="DG67" s="174">
        <f>'Team &amp; Salaries'!$D39*DG129</f>
        <v>2291.666666666667</v>
      </c>
      <c r="DH67" s="174">
        <f>'Team &amp; Salaries'!$D39*DH129</f>
        <v>2291.666666666667</v>
      </c>
      <c r="DI67" s="174">
        <f>'Team &amp; Salaries'!$D39*DI129</f>
        <v>2291.666666666667</v>
      </c>
    </row>
    <row r="68" spans="1:113" s="147" customFormat="1" ht="16">
      <c r="A68" s="114" t="str">
        <f t="shared" si="79"/>
        <v>VR Dev 4</v>
      </c>
      <c r="B68" s="114"/>
      <c r="C68" s="114"/>
      <c r="D68" s="114" t="str">
        <f>'Team &amp; Salaries'!B40</f>
        <v>Prod</v>
      </c>
      <c r="E68" s="361" t="str">
        <f>Settings!$C$6</f>
        <v>USD</v>
      </c>
      <c r="F68" s="174">
        <f>'Team &amp; Salaries'!$D40*F130</f>
        <v>0</v>
      </c>
      <c r="G68" s="174">
        <f>'Team &amp; Salaries'!$D40*G130</f>
        <v>0</v>
      </c>
      <c r="H68" s="174">
        <f>'Team &amp; Salaries'!$D40*H130</f>
        <v>0</v>
      </c>
      <c r="I68" s="174">
        <f>'Team &amp; Salaries'!$D40*I130</f>
        <v>0</v>
      </c>
      <c r="J68" s="174">
        <f>'Team &amp; Salaries'!$D40*J130</f>
        <v>0</v>
      </c>
      <c r="K68" s="174">
        <f>'Team &amp; Salaries'!$D40*K130</f>
        <v>0</v>
      </c>
      <c r="L68" s="174">
        <f>'Team &amp; Salaries'!$D40*L130</f>
        <v>0</v>
      </c>
      <c r="M68" s="174">
        <f>'Team &amp; Salaries'!$D40*M130</f>
        <v>0</v>
      </c>
      <c r="N68" s="174">
        <f>'Team &amp; Salaries'!$D40*N130</f>
        <v>0</v>
      </c>
      <c r="O68" s="174">
        <f>'Team &amp; Salaries'!$D40*O130</f>
        <v>0</v>
      </c>
      <c r="P68" s="174">
        <f>'Team &amp; Salaries'!$D40*P130</f>
        <v>0</v>
      </c>
      <c r="Q68" s="174">
        <f>'Team &amp; Salaries'!$D40*Q130</f>
        <v>0</v>
      </c>
      <c r="R68" s="174">
        <f>'Team &amp; Salaries'!$D40*R130</f>
        <v>0</v>
      </c>
      <c r="S68" s="174">
        <f>'Team &amp; Salaries'!$D40*S130</f>
        <v>2291.666666666667</v>
      </c>
      <c r="T68" s="174">
        <f>'Team &amp; Salaries'!$D40*T130</f>
        <v>2291.666666666667</v>
      </c>
      <c r="U68" s="174">
        <f>'Team &amp; Salaries'!$D40*U130</f>
        <v>2291.666666666667</v>
      </c>
      <c r="V68" s="174">
        <f>'Team &amp; Salaries'!$D40*V130</f>
        <v>2291.666666666667</v>
      </c>
      <c r="W68" s="174">
        <f>'Team &amp; Salaries'!$D40*W130</f>
        <v>2291.666666666667</v>
      </c>
      <c r="X68" s="174">
        <f>'Team &amp; Salaries'!$D40*X130</f>
        <v>2291.666666666667</v>
      </c>
      <c r="Y68" s="174">
        <f>'Team &amp; Salaries'!$D40*Y130</f>
        <v>2291.666666666667</v>
      </c>
      <c r="Z68" s="174">
        <f>'Team &amp; Salaries'!$D40*Z130</f>
        <v>2291.666666666667</v>
      </c>
      <c r="AA68" s="174">
        <f>'Team &amp; Salaries'!$D40*AA130</f>
        <v>2291.666666666667</v>
      </c>
      <c r="AB68" s="174">
        <f>'Team &amp; Salaries'!$D40*AB130</f>
        <v>2291.666666666667</v>
      </c>
      <c r="AC68" s="174">
        <f>'Team &amp; Salaries'!$D40*AC130</f>
        <v>2291.666666666667</v>
      </c>
      <c r="AD68" s="174">
        <f>'Team &amp; Salaries'!$D40*AD130</f>
        <v>2291.666666666667</v>
      </c>
      <c r="AE68" s="174">
        <f>'Team &amp; Salaries'!$D40*AE130</f>
        <v>2291.666666666667</v>
      </c>
      <c r="AF68" s="174">
        <f>'Team &amp; Salaries'!$D40*AF130</f>
        <v>2291.666666666667</v>
      </c>
      <c r="AG68" s="174">
        <f>'Team &amp; Salaries'!$D40*AG130</f>
        <v>2291.666666666667</v>
      </c>
      <c r="AH68" s="174">
        <f>'Team &amp; Salaries'!$D40*AH130</f>
        <v>2291.666666666667</v>
      </c>
      <c r="AI68" s="174">
        <f>'Team &amp; Salaries'!$D40*AI130</f>
        <v>2291.666666666667</v>
      </c>
      <c r="AJ68" s="174">
        <f>'Team &amp; Salaries'!$D40*AJ130</f>
        <v>2291.666666666667</v>
      </c>
      <c r="AK68" s="174">
        <f>'Team &amp; Salaries'!$D40*AK130</f>
        <v>2291.666666666667</v>
      </c>
      <c r="AL68" s="174">
        <f>'Team &amp; Salaries'!$D40*AL130</f>
        <v>2291.666666666667</v>
      </c>
      <c r="AM68" s="174">
        <f>'Team &amp; Salaries'!$D40*AM130</f>
        <v>2291.666666666667</v>
      </c>
      <c r="AN68" s="174">
        <f>'Team &amp; Salaries'!$D40*AN130</f>
        <v>2291.666666666667</v>
      </c>
      <c r="AO68" s="174">
        <f>'Team &amp; Salaries'!$D40*AO130</f>
        <v>2291.666666666667</v>
      </c>
      <c r="AP68" s="174">
        <f>'Team &amp; Salaries'!$D40*AP130</f>
        <v>2291.666666666667</v>
      </c>
      <c r="AQ68" s="174">
        <f>'Team &amp; Salaries'!$D40*AQ130</f>
        <v>2291.666666666667</v>
      </c>
      <c r="AR68" s="174">
        <f>'Team &amp; Salaries'!$D40*AR130</f>
        <v>2291.666666666667</v>
      </c>
      <c r="AS68" s="174">
        <f>'Team &amp; Salaries'!$D40*AS130</f>
        <v>2291.666666666667</v>
      </c>
      <c r="AT68" s="174">
        <f>'Team &amp; Salaries'!$D40*AT130</f>
        <v>2291.666666666667</v>
      </c>
      <c r="AU68" s="174">
        <f>'Team &amp; Salaries'!$D40*AU130</f>
        <v>2291.666666666667</v>
      </c>
      <c r="AV68" s="174">
        <f>'Team &amp; Salaries'!$D40*AV130</f>
        <v>2291.666666666667</v>
      </c>
      <c r="AW68" s="174">
        <f>'Team &amp; Salaries'!$D40*AW130</f>
        <v>2291.666666666667</v>
      </c>
      <c r="AX68" s="174">
        <f>'Team &amp; Salaries'!$D40*AX130</f>
        <v>2291.666666666667</v>
      </c>
      <c r="AY68" s="174">
        <f>'Team &amp; Salaries'!$D40*AY130</f>
        <v>2291.666666666667</v>
      </c>
      <c r="AZ68" s="174">
        <f>'Team &amp; Salaries'!$D40*AZ130</f>
        <v>2291.666666666667</v>
      </c>
      <c r="BA68" s="174">
        <f>'Team &amp; Salaries'!$D40*BA130</f>
        <v>2291.666666666667</v>
      </c>
      <c r="BB68" s="174">
        <f>'Team &amp; Salaries'!$D40*BB130</f>
        <v>2291.666666666667</v>
      </c>
      <c r="BC68" s="174">
        <f>'Team &amp; Salaries'!$D40*BC130</f>
        <v>2291.666666666667</v>
      </c>
      <c r="BD68" s="174">
        <f>'Team &amp; Salaries'!$D40*BD130</f>
        <v>2291.666666666667</v>
      </c>
      <c r="BE68" s="174">
        <f>'Team &amp; Salaries'!$D40*BE130</f>
        <v>2291.666666666667</v>
      </c>
      <c r="BF68" s="174">
        <f>'Team &amp; Salaries'!$D40*BF130</f>
        <v>2291.666666666667</v>
      </c>
      <c r="BG68" s="174">
        <f>'Team &amp; Salaries'!$D40*BG130</f>
        <v>2291.666666666667</v>
      </c>
      <c r="BH68" s="174">
        <f>'Team &amp; Salaries'!$D40*BH130</f>
        <v>2291.666666666667</v>
      </c>
      <c r="BI68" s="174">
        <f>'Team &amp; Salaries'!$D40*BI130</f>
        <v>2291.666666666667</v>
      </c>
      <c r="BJ68" s="174">
        <f>'Team &amp; Salaries'!$D40*BJ130</f>
        <v>2291.666666666667</v>
      </c>
      <c r="BK68" s="174">
        <f>'Team &amp; Salaries'!$D40*BK130</f>
        <v>2291.666666666667</v>
      </c>
      <c r="BL68" s="174">
        <f>'Team &amp; Salaries'!$D40*BL130</f>
        <v>2291.666666666667</v>
      </c>
      <c r="BM68" s="174">
        <f>'Team &amp; Salaries'!$D40*BM130</f>
        <v>2291.666666666667</v>
      </c>
      <c r="BN68" s="174">
        <f>'Team &amp; Salaries'!$D40*BN130</f>
        <v>2291.666666666667</v>
      </c>
      <c r="BO68" s="174">
        <f>'Team &amp; Salaries'!$D40*BO130</f>
        <v>2291.666666666667</v>
      </c>
      <c r="BP68" s="174">
        <f>'Team &amp; Salaries'!$D40*BP130</f>
        <v>2291.666666666667</v>
      </c>
      <c r="BQ68" s="174">
        <f>'Team &amp; Salaries'!$D40*BQ130</f>
        <v>2291.666666666667</v>
      </c>
      <c r="BR68" s="174">
        <f>'Team &amp; Salaries'!$D40*BR130</f>
        <v>2291.666666666667</v>
      </c>
      <c r="BS68" s="174">
        <f>'Team &amp; Salaries'!$D40*BS130</f>
        <v>2291.666666666667</v>
      </c>
      <c r="BT68" s="174">
        <f>'Team &amp; Salaries'!$D40*BT130</f>
        <v>2291.666666666667</v>
      </c>
      <c r="BU68" s="174">
        <f>'Team &amp; Salaries'!$D40*BU130</f>
        <v>2291.666666666667</v>
      </c>
      <c r="BV68" s="174">
        <f>'Team &amp; Salaries'!$D40*BV130</f>
        <v>2291.666666666667</v>
      </c>
      <c r="BW68" s="174">
        <f>'Team &amp; Salaries'!$D40*BW130</f>
        <v>2291.666666666667</v>
      </c>
      <c r="BX68" s="174">
        <f>'Team &amp; Salaries'!$D40*BX130</f>
        <v>2291.666666666667</v>
      </c>
      <c r="BY68" s="174">
        <f>'Team &amp; Salaries'!$D40*BY130</f>
        <v>2291.666666666667</v>
      </c>
      <c r="BZ68" s="174">
        <f>'Team &amp; Salaries'!$D40*BZ130</f>
        <v>2291.666666666667</v>
      </c>
      <c r="CA68" s="174">
        <f>'Team &amp; Salaries'!$D40*CA130</f>
        <v>2291.666666666667</v>
      </c>
      <c r="CB68" s="174">
        <f>'Team &amp; Salaries'!$D40*CB130</f>
        <v>2291.666666666667</v>
      </c>
      <c r="CC68" s="174">
        <f>'Team &amp; Salaries'!$D40*CC130</f>
        <v>2291.666666666667</v>
      </c>
      <c r="CD68" s="174">
        <f>'Team &amp; Salaries'!$D40*CD130</f>
        <v>2291.666666666667</v>
      </c>
      <c r="CE68" s="174">
        <f>'Team &amp; Salaries'!$D40*CE130</f>
        <v>2291.666666666667</v>
      </c>
      <c r="CF68" s="174">
        <f>'Team &amp; Salaries'!$D40*CF130</f>
        <v>2291.666666666667</v>
      </c>
      <c r="CG68" s="174">
        <f>'Team &amp; Salaries'!$D40*CG130</f>
        <v>2291.666666666667</v>
      </c>
      <c r="CH68" s="174">
        <f>'Team &amp; Salaries'!$D40*CH130</f>
        <v>2291.666666666667</v>
      </c>
      <c r="CI68" s="174">
        <f>'Team &amp; Salaries'!$D40*CI130</f>
        <v>2291.666666666667</v>
      </c>
      <c r="CJ68" s="174">
        <f>'Team &amp; Salaries'!$D40*CJ130</f>
        <v>2291.666666666667</v>
      </c>
      <c r="CK68" s="174">
        <f>'Team &amp; Salaries'!$D40*CK130</f>
        <v>2291.666666666667</v>
      </c>
      <c r="CL68" s="174">
        <f>'Team &amp; Salaries'!$D40*CL130</f>
        <v>2291.666666666667</v>
      </c>
      <c r="CM68" s="174">
        <f>'Team &amp; Salaries'!$D40*CM130</f>
        <v>2291.666666666667</v>
      </c>
      <c r="CN68" s="174">
        <f>'Team &amp; Salaries'!$D40*CN130</f>
        <v>2291.666666666667</v>
      </c>
      <c r="CO68" s="174">
        <f>'Team &amp; Salaries'!$D40*CO130</f>
        <v>2291.666666666667</v>
      </c>
      <c r="CP68" s="174">
        <f>'Team &amp; Salaries'!$D40*CP130</f>
        <v>2291.666666666667</v>
      </c>
      <c r="CQ68" s="174">
        <f>'Team &amp; Salaries'!$D40*CQ130</f>
        <v>2291.666666666667</v>
      </c>
      <c r="CR68" s="174">
        <f>'Team &amp; Salaries'!$D40*CR130</f>
        <v>2291.666666666667</v>
      </c>
      <c r="CS68" s="174">
        <f>'Team &amp; Salaries'!$D40*CS130</f>
        <v>2291.666666666667</v>
      </c>
      <c r="CT68" s="174">
        <f>'Team &amp; Salaries'!$D40*CT130</f>
        <v>2291.666666666667</v>
      </c>
      <c r="CU68" s="174">
        <f>'Team &amp; Salaries'!$D40*CU130</f>
        <v>2291.666666666667</v>
      </c>
      <c r="CV68" s="174">
        <f>'Team &amp; Salaries'!$D40*CV130</f>
        <v>2291.666666666667</v>
      </c>
      <c r="CW68" s="174">
        <f>'Team &amp; Salaries'!$D40*CW130</f>
        <v>2291.666666666667</v>
      </c>
      <c r="CX68" s="174">
        <f>'Team &amp; Salaries'!$D40*CX130</f>
        <v>2291.666666666667</v>
      </c>
      <c r="CY68" s="174">
        <f>'Team &amp; Salaries'!$D40*CY130</f>
        <v>2291.666666666667</v>
      </c>
      <c r="CZ68" s="174">
        <f>'Team &amp; Salaries'!$D40*CZ130</f>
        <v>2291.666666666667</v>
      </c>
      <c r="DA68" s="174">
        <f>'Team &amp; Salaries'!$D40*DA130</f>
        <v>2291.666666666667</v>
      </c>
      <c r="DB68" s="174">
        <f>'Team &amp; Salaries'!$D40*DB130</f>
        <v>2291.666666666667</v>
      </c>
      <c r="DC68" s="174">
        <f>'Team &amp; Salaries'!$D40*DC130</f>
        <v>2291.666666666667</v>
      </c>
      <c r="DD68" s="174">
        <f>'Team &amp; Salaries'!$D40*DD130</f>
        <v>2291.666666666667</v>
      </c>
      <c r="DE68" s="174">
        <f>'Team &amp; Salaries'!$D40*DE130</f>
        <v>2291.666666666667</v>
      </c>
      <c r="DF68" s="174">
        <f>'Team &amp; Salaries'!$D40*DF130</f>
        <v>2291.666666666667</v>
      </c>
      <c r="DG68" s="174">
        <f>'Team &amp; Salaries'!$D40*DG130</f>
        <v>2291.666666666667</v>
      </c>
      <c r="DH68" s="174">
        <f>'Team &amp; Salaries'!$D40*DH130</f>
        <v>2291.666666666667</v>
      </c>
      <c r="DI68" s="174">
        <f>'Team &amp; Salaries'!$D40*DI130</f>
        <v>2291.666666666667</v>
      </c>
    </row>
    <row r="69" spans="1:113" s="147" customFormat="1" ht="16">
      <c r="A69" s="114" t="str">
        <f t="shared" si="79"/>
        <v>VR Dev 4</v>
      </c>
      <c r="B69" s="114"/>
      <c r="C69" s="114"/>
      <c r="D69" s="114" t="str">
        <f>'Team &amp; Salaries'!B41</f>
        <v>Prod</v>
      </c>
      <c r="E69" s="361" t="str">
        <f>Settings!$C$6</f>
        <v>USD</v>
      </c>
      <c r="F69" s="174">
        <f>'Team &amp; Salaries'!$D41*F131</f>
        <v>0</v>
      </c>
      <c r="G69" s="174">
        <f>'Team &amp; Salaries'!$D41*G131</f>
        <v>0</v>
      </c>
      <c r="H69" s="174">
        <f>'Team &amp; Salaries'!$D41*H131</f>
        <v>0</v>
      </c>
      <c r="I69" s="174">
        <f>'Team &amp; Salaries'!$D41*I131</f>
        <v>0</v>
      </c>
      <c r="J69" s="174">
        <f>'Team &amp; Salaries'!$D41*J131</f>
        <v>0</v>
      </c>
      <c r="K69" s="174">
        <f>'Team &amp; Salaries'!$D41*K131</f>
        <v>0</v>
      </c>
      <c r="L69" s="174">
        <f>'Team &amp; Salaries'!$D41*L131</f>
        <v>0</v>
      </c>
      <c r="M69" s="174">
        <f>'Team &amp; Salaries'!$D41*M131</f>
        <v>0</v>
      </c>
      <c r="N69" s="174">
        <f>'Team &amp; Salaries'!$D41*N131</f>
        <v>0</v>
      </c>
      <c r="O69" s="174">
        <f>'Team &amp; Salaries'!$D41*O131</f>
        <v>0</v>
      </c>
      <c r="P69" s="174">
        <f>'Team &amp; Salaries'!$D41*P131</f>
        <v>0</v>
      </c>
      <c r="Q69" s="174">
        <f>'Team &amp; Salaries'!$D41*Q131</f>
        <v>0</v>
      </c>
      <c r="R69" s="174">
        <f>'Team &amp; Salaries'!$D41*R131</f>
        <v>0</v>
      </c>
      <c r="S69" s="174">
        <f>'Team &amp; Salaries'!$D41*S131</f>
        <v>0</v>
      </c>
      <c r="T69" s="174">
        <f>'Team &amp; Salaries'!$D41*T131</f>
        <v>0</v>
      </c>
      <c r="U69" s="174">
        <f>'Team &amp; Salaries'!$D41*U131</f>
        <v>0</v>
      </c>
      <c r="V69" s="174">
        <f>'Team &amp; Salaries'!$D41*V131</f>
        <v>0</v>
      </c>
      <c r="W69" s="174">
        <f>'Team &amp; Salaries'!$D41*W131</f>
        <v>0</v>
      </c>
      <c r="X69" s="174">
        <f>'Team &amp; Salaries'!$D41*X131</f>
        <v>0</v>
      </c>
      <c r="Y69" s="174">
        <f>'Team &amp; Salaries'!$D41*Y131</f>
        <v>0</v>
      </c>
      <c r="Z69" s="174">
        <f>'Team &amp; Salaries'!$D41*Z131</f>
        <v>0</v>
      </c>
      <c r="AA69" s="174">
        <f>'Team &amp; Salaries'!$D41*AA131</f>
        <v>0</v>
      </c>
      <c r="AB69" s="174">
        <f>'Team &amp; Salaries'!$D41*AB131</f>
        <v>0</v>
      </c>
      <c r="AC69" s="174">
        <f>'Team &amp; Salaries'!$D41*AC131</f>
        <v>0</v>
      </c>
      <c r="AD69" s="174">
        <f>'Team &amp; Salaries'!$D41*AD131</f>
        <v>0</v>
      </c>
      <c r="AE69" s="174">
        <f>'Team &amp; Salaries'!$D41*AE131</f>
        <v>0</v>
      </c>
      <c r="AF69" s="174">
        <f>'Team &amp; Salaries'!$D41*AF131</f>
        <v>0</v>
      </c>
      <c r="AG69" s="174">
        <f>'Team &amp; Salaries'!$D41*AG131</f>
        <v>0</v>
      </c>
      <c r="AH69" s="174">
        <f>'Team &amp; Salaries'!$D41*AH131</f>
        <v>0</v>
      </c>
      <c r="AI69" s="174">
        <f>'Team &amp; Salaries'!$D41*AI131</f>
        <v>0</v>
      </c>
      <c r="AJ69" s="174">
        <f>'Team &amp; Salaries'!$D41*AJ131</f>
        <v>0</v>
      </c>
      <c r="AK69" s="174">
        <f>'Team &amp; Salaries'!$D41*AK131</f>
        <v>0</v>
      </c>
      <c r="AL69" s="174">
        <f>'Team &amp; Salaries'!$D41*AL131</f>
        <v>0</v>
      </c>
      <c r="AM69" s="174">
        <f>'Team &amp; Salaries'!$D41*AM131</f>
        <v>0</v>
      </c>
      <c r="AN69" s="174">
        <f>'Team &amp; Salaries'!$D41*AN131</f>
        <v>0</v>
      </c>
      <c r="AO69" s="174">
        <f>'Team &amp; Salaries'!$D41*AO131</f>
        <v>0</v>
      </c>
      <c r="AP69" s="174">
        <f>'Team &amp; Salaries'!$D41*AP131</f>
        <v>0</v>
      </c>
      <c r="AQ69" s="174">
        <f>'Team &amp; Salaries'!$D41*AQ131</f>
        <v>0</v>
      </c>
      <c r="AR69" s="174">
        <f>'Team &amp; Salaries'!$D41*AR131</f>
        <v>0</v>
      </c>
      <c r="AS69" s="174">
        <f>'Team &amp; Salaries'!$D41*AS131</f>
        <v>0</v>
      </c>
      <c r="AT69" s="174">
        <f>'Team &amp; Salaries'!$D41*AT131</f>
        <v>0</v>
      </c>
      <c r="AU69" s="174">
        <f>'Team &amp; Salaries'!$D41*AU131</f>
        <v>0</v>
      </c>
      <c r="AV69" s="174">
        <f>'Team &amp; Salaries'!$D41*AV131</f>
        <v>0</v>
      </c>
      <c r="AW69" s="174">
        <f>'Team &amp; Salaries'!$D41*AW131</f>
        <v>0</v>
      </c>
      <c r="AX69" s="174">
        <f>'Team &amp; Salaries'!$D41*AX131</f>
        <v>0</v>
      </c>
      <c r="AY69" s="174">
        <f>'Team &amp; Salaries'!$D41*AY131</f>
        <v>5500</v>
      </c>
      <c r="AZ69" s="174">
        <f>'Team &amp; Salaries'!$D41*AZ131</f>
        <v>5500</v>
      </c>
      <c r="BA69" s="174">
        <f>'Team &amp; Salaries'!$D41*BA131</f>
        <v>5500</v>
      </c>
      <c r="BB69" s="174">
        <f>'Team &amp; Salaries'!$D41*BB131</f>
        <v>5500</v>
      </c>
      <c r="BC69" s="174">
        <f>'Team &amp; Salaries'!$D41*BC131</f>
        <v>5500</v>
      </c>
      <c r="BD69" s="174">
        <f>'Team &amp; Salaries'!$D41*BD131</f>
        <v>5500</v>
      </c>
      <c r="BE69" s="174">
        <f>'Team &amp; Salaries'!$D41*BE131</f>
        <v>5500</v>
      </c>
      <c r="BF69" s="174">
        <f>'Team &amp; Salaries'!$D41*BF131</f>
        <v>5500</v>
      </c>
      <c r="BG69" s="174">
        <f>'Team &amp; Salaries'!$D41*BG131</f>
        <v>5500</v>
      </c>
      <c r="BH69" s="174">
        <f>'Team &amp; Salaries'!$D41*BH131</f>
        <v>5500</v>
      </c>
      <c r="BI69" s="174">
        <f>'Team &amp; Salaries'!$D41*BI131</f>
        <v>5500</v>
      </c>
      <c r="BJ69" s="174">
        <f>'Team &amp; Salaries'!$D41*BJ131</f>
        <v>5500</v>
      </c>
      <c r="BK69" s="174">
        <f>'Team &amp; Salaries'!$D41*BK131</f>
        <v>5500</v>
      </c>
      <c r="BL69" s="174">
        <f>'Team &amp; Salaries'!$D41*BL131</f>
        <v>5500</v>
      </c>
      <c r="BM69" s="174">
        <f>'Team &amp; Salaries'!$D41*BM131</f>
        <v>5500</v>
      </c>
      <c r="BN69" s="174">
        <f>'Team &amp; Salaries'!$D41*BN131</f>
        <v>5500</v>
      </c>
      <c r="BO69" s="174">
        <f>'Team &amp; Salaries'!$D41*BO131</f>
        <v>5500</v>
      </c>
      <c r="BP69" s="174">
        <f>'Team &amp; Salaries'!$D41*BP131</f>
        <v>5500</v>
      </c>
      <c r="BQ69" s="174">
        <f>'Team &amp; Salaries'!$D41*BQ131</f>
        <v>5500</v>
      </c>
      <c r="BR69" s="174">
        <f>'Team &amp; Salaries'!$D41*BR131</f>
        <v>5500</v>
      </c>
      <c r="BS69" s="174">
        <f>'Team &amp; Salaries'!$D41*BS131</f>
        <v>5500</v>
      </c>
      <c r="BT69" s="174">
        <f>'Team &amp; Salaries'!$D41*BT131</f>
        <v>5500</v>
      </c>
      <c r="BU69" s="174">
        <f>'Team &amp; Salaries'!$D41*BU131</f>
        <v>5500</v>
      </c>
      <c r="BV69" s="174">
        <f>'Team &amp; Salaries'!$D41*BV131</f>
        <v>5500</v>
      </c>
      <c r="BW69" s="174">
        <f>'Team &amp; Salaries'!$D41*BW131</f>
        <v>5500</v>
      </c>
      <c r="BX69" s="174">
        <f>'Team &amp; Salaries'!$D41*BX131</f>
        <v>5500</v>
      </c>
      <c r="BY69" s="174">
        <f>'Team &amp; Salaries'!$D41*BY131</f>
        <v>5500</v>
      </c>
      <c r="BZ69" s="174">
        <f>'Team &amp; Salaries'!$D41*BZ131</f>
        <v>5500</v>
      </c>
      <c r="CA69" s="174">
        <f>'Team &amp; Salaries'!$D41*CA131</f>
        <v>5500</v>
      </c>
      <c r="CB69" s="174">
        <f>'Team &amp; Salaries'!$D41*CB131</f>
        <v>5500</v>
      </c>
      <c r="CC69" s="174">
        <f>'Team &amp; Salaries'!$D41*CC131</f>
        <v>5500</v>
      </c>
      <c r="CD69" s="174">
        <f>'Team &amp; Salaries'!$D41*CD131</f>
        <v>5500</v>
      </c>
      <c r="CE69" s="174">
        <f>'Team &amp; Salaries'!$D41*CE131</f>
        <v>5500</v>
      </c>
      <c r="CF69" s="174">
        <f>'Team &amp; Salaries'!$D41*CF131</f>
        <v>5500</v>
      </c>
      <c r="CG69" s="174">
        <f>'Team &amp; Salaries'!$D41*CG131</f>
        <v>5500</v>
      </c>
      <c r="CH69" s="174">
        <f>'Team &amp; Salaries'!$D41*CH131</f>
        <v>5500</v>
      </c>
      <c r="CI69" s="174">
        <f>'Team &amp; Salaries'!$D41*CI131</f>
        <v>5500</v>
      </c>
      <c r="CJ69" s="174">
        <f>'Team &amp; Salaries'!$D41*CJ131</f>
        <v>5500</v>
      </c>
      <c r="CK69" s="174">
        <f>'Team &amp; Salaries'!$D41*CK131</f>
        <v>5500</v>
      </c>
      <c r="CL69" s="174">
        <f>'Team &amp; Salaries'!$D41*CL131</f>
        <v>5500</v>
      </c>
      <c r="CM69" s="174">
        <f>'Team &amp; Salaries'!$D41*CM131</f>
        <v>5500</v>
      </c>
      <c r="CN69" s="174">
        <f>'Team &amp; Salaries'!$D41*CN131</f>
        <v>5500</v>
      </c>
      <c r="CO69" s="174">
        <f>'Team &amp; Salaries'!$D41*CO131</f>
        <v>5500</v>
      </c>
      <c r="CP69" s="174">
        <f>'Team &amp; Salaries'!$D41*CP131</f>
        <v>5500</v>
      </c>
      <c r="CQ69" s="174">
        <f>'Team &amp; Salaries'!$D41*CQ131</f>
        <v>5500</v>
      </c>
      <c r="CR69" s="174">
        <f>'Team &amp; Salaries'!$D41*CR131</f>
        <v>5500</v>
      </c>
      <c r="CS69" s="174">
        <f>'Team &amp; Salaries'!$D41*CS131</f>
        <v>5500</v>
      </c>
      <c r="CT69" s="174">
        <f>'Team &amp; Salaries'!$D41*CT131</f>
        <v>5500</v>
      </c>
      <c r="CU69" s="174">
        <f>'Team &amp; Salaries'!$D41*CU131</f>
        <v>5500</v>
      </c>
      <c r="CV69" s="174">
        <f>'Team &amp; Salaries'!$D41*CV131</f>
        <v>5500</v>
      </c>
      <c r="CW69" s="174">
        <f>'Team &amp; Salaries'!$D41*CW131</f>
        <v>5500</v>
      </c>
      <c r="CX69" s="174">
        <f>'Team &amp; Salaries'!$D41*CX131</f>
        <v>5500</v>
      </c>
      <c r="CY69" s="174">
        <f>'Team &amp; Salaries'!$D41*CY131</f>
        <v>5500</v>
      </c>
      <c r="CZ69" s="174">
        <f>'Team &amp; Salaries'!$D41*CZ131</f>
        <v>5500</v>
      </c>
      <c r="DA69" s="174">
        <f>'Team &amp; Salaries'!$D41*DA131</f>
        <v>5500</v>
      </c>
      <c r="DB69" s="174">
        <f>'Team &amp; Salaries'!$D41*DB131</f>
        <v>5500</v>
      </c>
      <c r="DC69" s="174">
        <f>'Team &amp; Salaries'!$D41*DC131</f>
        <v>5500</v>
      </c>
      <c r="DD69" s="174">
        <f>'Team &amp; Salaries'!$D41*DD131</f>
        <v>5500</v>
      </c>
      <c r="DE69" s="174">
        <f>'Team &amp; Salaries'!$D41*DE131</f>
        <v>5500</v>
      </c>
      <c r="DF69" s="174">
        <f>'Team &amp; Salaries'!$D41*DF131</f>
        <v>5500</v>
      </c>
      <c r="DG69" s="174">
        <f>'Team &amp; Salaries'!$D41*DG131</f>
        <v>5500</v>
      </c>
      <c r="DH69" s="174">
        <f>'Team &amp; Salaries'!$D41*DH131</f>
        <v>5500</v>
      </c>
      <c r="DI69" s="174">
        <f>'Team &amp; Salaries'!$D41*DI131</f>
        <v>5500</v>
      </c>
    </row>
    <row r="70" spans="1:113" s="147" customFormat="1" ht="16">
      <c r="A70" s="114" t="str">
        <f t="shared" si="79"/>
        <v>VR Dev 4</v>
      </c>
      <c r="B70" s="114"/>
      <c r="C70" s="114"/>
      <c r="D70" s="114" t="str">
        <f>'Team &amp; Salaries'!B42</f>
        <v>Prod</v>
      </c>
      <c r="E70" s="361" t="str">
        <f>Settings!$C$6</f>
        <v>USD</v>
      </c>
      <c r="F70" s="174">
        <f>'Team &amp; Salaries'!$D42*F132</f>
        <v>0</v>
      </c>
      <c r="G70" s="174">
        <f>'Team &amp; Salaries'!$D42*G132</f>
        <v>0</v>
      </c>
      <c r="H70" s="174">
        <f>'Team &amp; Salaries'!$D42*H132</f>
        <v>0</v>
      </c>
      <c r="I70" s="174">
        <f>'Team &amp; Salaries'!$D42*I132</f>
        <v>0</v>
      </c>
      <c r="J70" s="174">
        <f>'Team &amp; Salaries'!$D42*J132</f>
        <v>0</v>
      </c>
      <c r="K70" s="174">
        <f>'Team &amp; Salaries'!$D42*K132</f>
        <v>0</v>
      </c>
      <c r="L70" s="174">
        <f>'Team &amp; Salaries'!$D42*L132</f>
        <v>0</v>
      </c>
      <c r="M70" s="174">
        <f>'Team &amp; Salaries'!$D42*M132</f>
        <v>0</v>
      </c>
      <c r="N70" s="174">
        <f>'Team &amp; Salaries'!$D42*N132</f>
        <v>0</v>
      </c>
      <c r="O70" s="174">
        <f>'Team &amp; Salaries'!$D42*O132</f>
        <v>0</v>
      </c>
      <c r="P70" s="174">
        <f>'Team &amp; Salaries'!$D42*P132</f>
        <v>0</v>
      </c>
      <c r="Q70" s="174">
        <f>'Team &amp; Salaries'!$D42*Q132</f>
        <v>0</v>
      </c>
      <c r="R70" s="174">
        <f>'Team &amp; Salaries'!$D42*R132</f>
        <v>0</v>
      </c>
      <c r="S70" s="174">
        <f>'Team &amp; Salaries'!$D42*S132</f>
        <v>0</v>
      </c>
      <c r="T70" s="174">
        <f>'Team &amp; Salaries'!$D42*T132</f>
        <v>0</v>
      </c>
      <c r="U70" s="174">
        <f>'Team &amp; Salaries'!$D42*U132</f>
        <v>0</v>
      </c>
      <c r="V70" s="174">
        <f>'Team &amp; Salaries'!$D42*V132</f>
        <v>0</v>
      </c>
      <c r="W70" s="174">
        <f>'Team &amp; Salaries'!$D42*W132</f>
        <v>0</v>
      </c>
      <c r="X70" s="174">
        <f>'Team &amp; Salaries'!$D42*X132</f>
        <v>0</v>
      </c>
      <c r="Y70" s="174">
        <f>'Team &amp; Salaries'!$D42*Y132</f>
        <v>0</v>
      </c>
      <c r="Z70" s="174">
        <f>'Team &amp; Salaries'!$D42*Z132</f>
        <v>0</v>
      </c>
      <c r="AA70" s="174">
        <f>'Team &amp; Salaries'!$D42*AA132</f>
        <v>0</v>
      </c>
      <c r="AB70" s="174">
        <f>'Team &amp; Salaries'!$D42*AB132</f>
        <v>0</v>
      </c>
      <c r="AC70" s="174">
        <f>'Team &amp; Salaries'!$D42*AC132</f>
        <v>0</v>
      </c>
      <c r="AD70" s="174">
        <f>'Team &amp; Salaries'!$D42*AD132</f>
        <v>0</v>
      </c>
      <c r="AE70" s="174">
        <f>'Team &amp; Salaries'!$D42*AE132</f>
        <v>0</v>
      </c>
      <c r="AF70" s="174">
        <f>'Team &amp; Salaries'!$D42*AF132</f>
        <v>0</v>
      </c>
      <c r="AG70" s="174">
        <f>'Team &amp; Salaries'!$D42*AG132</f>
        <v>0</v>
      </c>
      <c r="AH70" s="174">
        <f>'Team &amp; Salaries'!$D42*AH132</f>
        <v>0</v>
      </c>
      <c r="AI70" s="174">
        <f>'Team &amp; Salaries'!$D42*AI132</f>
        <v>0</v>
      </c>
      <c r="AJ70" s="174">
        <f>'Team &amp; Salaries'!$D42*AJ132</f>
        <v>0</v>
      </c>
      <c r="AK70" s="174">
        <f>'Team &amp; Salaries'!$D42*AK132</f>
        <v>0</v>
      </c>
      <c r="AL70" s="174">
        <f>'Team &amp; Salaries'!$D42*AL132</f>
        <v>0</v>
      </c>
      <c r="AM70" s="174">
        <f>'Team &amp; Salaries'!$D42*AM132</f>
        <v>0</v>
      </c>
      <c r="AN70" s="174">
        <f>'Team &amp; Salaries'!$D42*AN132</f>
        <v>0</v>
      </c>
      <c r="AO70" s="174">
        <f>'Team &amp; Salaries'!$D42*AO132</f>
        <v>0</v>
      </c>
      <c r="AP70" s="174">
        <f>'Team &amp; Salaries'!$D42*AP132</f>
        <v>0</v>
      </c>
      <c r="AQ70" s="174">
        <f>'Team &amp; Salaries'!$D42*AQ132</f>
        <v>0</v>
      </c>
      <c r="AR70" s="174">
        <f>'Team &amp; Salaries'!$D42*AR132</f>
        <v>0</v>
      </c>
      <c r="AS70" s="174">
        <f>'Team &amp; Salaries'!$D42*AS132</f>
        <v>0</v>
      </c>
      <c r="AT70" s="174">
        <f>'Team &amp; Salaries'!$D42*AT132</f>
        <v>0</v>
      </c>
      <c r="AU70" s="174">
        <f>'Team &amp; Salaries'!$D42*AU132</f>
        <v>0</v>
      </c>
      <c r="AV70" s="174">
        <f>'Team &amp; Salaries'!$D42*AV132</f>
        <v>0</v>
      </c>
      <c r="AW70" s="174">
        <f>'Team &amp; Salaries'!$D42*AW132</f>
        <v>0</v>
      </c>
      <c r="AX70" s="174">
        <f>'Team &amp; Salaries'!$D42*AX132</f>
        <v>0</v>
      </c>
      <c r="AY70" s="174">
        <f>'Team &amp; Salaries'!$D42*AY132</f>
        <v>5500</v>
      </c>
      <c r="AZ70" s="174">
        <f>'Team &amp; Salaries'!$D42*AZ132</f>
        <v>5500</v>
      </c>
      <c r="BA70" s="174">
        <f>'Team &amp; Salaries'!$D42*BA132</f>
        <v>5500</v>
      </c>
      <c r="BB70" s="174">
        <f>'Team &amp; Salaries'!$D42*BB132</f>
        <v>5500</v>
      </c>
      <c r="BC70" s="174">
        <f>'Team &amp; Salaries'!$D42*BC132</f>
        <v>5500</v>
      </c>
      <c r="BD70" s="174">
        <f>'Team &amp; Salaries'!$D42*BD132</f>
        <v>5500</v>
      </c>
      <c r="BE70" s="174">
        <f>'Team &amp; Salaries'!$D42*BE132</f>
        <v>5500</v>
      </c>
      <c r="BF70" s="174">
        <f>'Team &amp; Salaries'!$D42*BF132</f>
        <v>5500</v>
      </c>
      <c r="BG70" s="174">
        <f>'Team &amp; Salaries'!$D42*BG132</f>
        <v>5500</v>
      </c>
      <c r="BH70" s="174">
        <f>'Team &amp; Salaries'!$D42*BH132</f>
        <v>5500</v>
      </c>
      <c r="BI70" s="174">
        <f>'Team &amp; Salaries'!$D42*BI132</f>
        <v>5500</v>
      </c>
      <c r="BJ70" s="174">
        <f>'Team &amp; Salaries'!$D42*BJ132</f>
        <v>5500</v>
      </c>
      <c r="BK70" s="174">
        <f>'Team &amp; Salaries'!$D42*BK132</f>
        <v>5500</v>
      </c>
      <c r="BL70" s="174">
        <f>'Team &amp; Salaries'!$D42*BL132</f>
        <v>5500</v>
      </c>
      <c r="BM70" s="174">
        <f>'Team &amp; Salaries'!$D42*BM132</f>
        <v>5500</v>
      </c>
      <c r="BN70" s="174">
        <f>'Team &amp; Salaries'!$D42*BN132</f>
        <v>5500</v>
      </c>
      <c r="BO70" s="174">
        <f>'Team &amp; Salaries'!$D42*BO132</f>
        <v>5500</v>
      </c>
      <c r="BP70" s="174">
        <f>'Team &amp; Salaries'!$D42*BP132</f>
        <v>5500</v>
      </c>
      <c r="BQ70" s="174">
        <f>'Team &amp; Salaries'!$D42*BQ132</f>
        <v>5500</v>
      </c>
      <c r="BR70" s="174">
        <f>'Team &amp; Salaries'!$D42*BR132</f>
        <v>5500</v>
      </c>
      <c r="BS70" s="174">
        <f>'Team &amp; Salaries'!$D42*BS132</f>
        <v>5500</v>
      </c>
      <c r="BT70" s="174">
        <f>'Team &amp; Salaries'!$D42*BT132</f>
        <v>5500</v>
      </c>
      <c r="BU70" s="174">
        <f>'Team &amp; Salaries'!$D42*BU132</f>
        <v>5500</v>
      </c>
      <c r="BV70" s="174">
        <f>'Team &amp; Salaries'!$D42*BV132</f>
        <v>5500</v>
      </c>
      <c r="BW70" s="174">
        <f>'Team &amp; Salaries'!$D42*BW132</f>
        <v>5500</v>
      </c>
      <c r="BX70" s="174">
        <f>'Team &amp; Salaries'!$D42*BX132</f>
        <v>5500</v>
      </c>
      <c r="BY70" s="174">
        <f>'Team &amp; Salaries'!$D42*BY132</f>
        <v>5500</v>
      </c>
      <c r="BZ70" s="174">
        <f>'Team &amp; Salaries'!$D42*BZ132</f>
        <v>5500</v>
      </c>
      <c r="CA70" s="174">
        <f>'Team &amp; Salaries'!$D42*CA132</f>
        <v>5500</v>
      </c>
      <c r="CB70" s="174">
        <f>'Team &amp; Salaries'!$D42*CB132</f>
        <v>5500</v>
      </c>
      <c r="CC70" s="174">
        <f>'Team &amp; Salaries'!$D42*CC132</f>
        <v>5500</v>
      </c>
      <c r="CD70" s="174">
        <f>'Team &amp; Salaries'!$D42*CD132</f>
        <v>5500</v>
      </c>
      <c r="CE70" s="174">
        <f>'Team &amp; Salaries'!$D42*CE132</f>
        <v>5500</v>
      </c>
      <c r="CF70" s="174">
        <f>'Team &amp; Salaries'!$D42*CF132</f>
        <v>5500</v>
      </c>
      <c r="CG70" s="174">
        <f>'Team &amp; Salaries'!$D42*CG132</f>
        <v>5500</v>
      </c>
      <c r="CH70" s="174">
        <f>'Team &amp; Salaries'!$D42*CH132</f>
        <v>5500</v>
      </c>
      <c r="CI70" s="174">
        <f>'Team &amp; Salaries'!$D42*CI132</f>
        <v>5500</v>
      </c>
      <c r="CJ70" s="174">
        <f>'Team &amp; Salaries'!$D42*CJ132</f>
        <v>5500</v>
      </c>
      <c r="CK70" s="174">
        <f>'Team &amp; Salaries'!$D42*CK132</f>
        <v>5500</v>
      </c>
      <c r="CL70" s="174">
        <f>'Team &amp; Salaries'!$D42*CL132</f>
        <v>5500</v>
      </c>
      <c r="CM70" s="174">
        <f>'Team &amp; Salaries'!$D42*CM132</f>
        <v>5500</v>
      </c>
      <c r="CN70" s="174">
        <f>'Team &amp; Salaries'!$D42*CN132</f>
        <v>5500</v>
      </c>
      <c r="CO70" s="174">
        <f>'Team &amp; Salaries'!$D42*CO132</f>
        <v>5500</v>
      </c>
      <c r="CP70" s="174">
        <f>'Team &amp; Salaries'!$D42*CP132</f>
        <v>5500</v>
      </c>
      <c r="CQ70" s="174">
        <f>'Team &amp; Salaries'!$D42*CQ132</f>
        <v>5500</v>
      </c>
      <c r="CR70" s="174">
        <f>'Team &amp; Salaries'!$D42*CR132</f>
        <v>5500</v>
      </c>
      <c r="CS70" s="174">
        <f>'Team &amp; Salaries'!$D42*CS132</f>
        <v>5500</v>
      </c>
      <c r="CT70" s="174">
        <f>'Team &amp; Salaries'!$D42*CT132</f>
        <v>5500</v>
      </c>
      <c r="CU70" s="174">
        <f>'Team &amp; Salaries'!$D42*CU132</f>
        <v>5500</v>
      </c>
      <c r="CV70" s="174">
        <f>'Team &amp; Salaries'!$D42*CV132</f>
        <v>5500</v>
      </c>
      <c r="CW70" s="174">
        <f>'Team &amp; Salaries'!$D42*CW132</f>
        <v>5500</v>
      </c>
      <c r="CX70" s="174">
        <f>'Team &amp; Salaries'!$D42*CX132</f>
        <v>5500</v>
      </c>
      <c r="CY70" s="174">
        <f>'Team &amp; Salaries'!$D42*CY132</f>
        <v>5500</v>
      </c>
      <c r="CZ70" s="174">
        <f>'Team &amp; Salaries'!$D42*CZ132</f>
        <v>5500</v>
      </c>
      <c r="DA70" s="174">
        <f>'Team &amp; Salaries'!$D42*DA132</f>
        <v>5500</v>
      </c>
      <c r="DB70" s="174">
        <f>'Team &amp; Salaries'!$D42*DB132</f>
        <v>5500</v>
      </c>
      <c r="DC70" s="174">
        <f>'Team &amp; Salaries'!$D42*DC132</f>
        <v>5500</v>
      </c>
      <c r="DD70" s="174">
        <f>'Team &amp; Salaries'!$D42*DD132</f>
        <v>5500</v>
      </c>
      <c r="DE70" s="174">
        <f>'Team &amp; Salaries'!$D42*DE132</f>
        <v>5500</v>
      </c>
      <c r="DF70" s="174">
        <f>'Team &amp; Salaries'!$D42*DF132</f>
        <v>5500</v>
      </c>
      <c r="DG70" s="174">
        <f>'Team &amp; Salaries'!$D42*DG132</f>
        <v>5500</v>
      </c>
      <c r="DH70" s="174">
        <f>'Team &amp; Salaries'!$D42*DH132</f>
        <v>5500</v>
      </c>
      <c r="DI70" s="174">
        <f>'Team &amp; Salaries'!$D42*DI132</f>
        <v>5500</v>
      </c>
    </row>
    <row r="71" spans="1:113" customFormat="1" ht="16">
      <c r="A71" s="114"/>
      <c r="B71" s="114"/>
      <c r="C71" s="114"/>
      <c r="D71" s="285"/>
      <c r="E71" s="361"/>
      <c r="F71" s="174"/>
      <c r="G71" s="174"/>
      <c r="H71" s="174"/>
      <c r="I71" s="174"/>
      <c r="J71" s="174"/>
      <c r="K71" s="174"/>
      <c r="L71" s="174"/>
      <c r="M71" s="174"/>
      <c r="N71" s="174"/>
      <c r="O71" s="174"/>
      <c r="P71" s="174"/>
      <c r="Q71" s="611"/>
      <c r="R71" s="174"/>
      <c r="S71" s="174"/>
      <c r="T71" s="174"/>
      <c r="U71" s="174"/>
      <c r="V71" s="174"/>
      <c r="W71" s="174"/>
      <c r="X71" s="174"/>
      <c r="Y71" s="174"/>
      <c r="Z71" s="174"/>
      <c r="AA71" s="174"/>
      <c r="AB71" s="174"/>
      <c r="AC71" s="365"/>
      <c r="AD71" s="174"/>
      <c r="AE71" s="174"/>
      <c r="AF71" s="174"/>
      <c r="AG71" s="174"/>
      <c r="AH71" s="174"/>
      <c r="AI71" s="174"/>
      <c r="AJ71" s="174"/>
      <c r="AK71" s="174"/>
      <c r="AL71" s="174"/>
      <c r="AM71" s="174"/>
      <c r="AN71" s="174"/>
      <c r="AO71" s="365"/>
      <c r="AP71" s="174"/>
      <c r="AQ71" s="174"/>
      <c r="AR71" s="174"/>
      <c r="AS71" s="174"/>
      <c r="AT71" s="174"/>
      <c r="AU71" s="174"/>
      <c r="AV71" s="174"/>
      <c r="AW71" s="174"/>
      <c r="AX71" s="174"/>
      <c r="AY71" s="174"/>
      <c r="AZ71" s="174"/>
      <c r="BA71" s="365"/>
      <c r="BB71" s="174"/>
      <c r="BC71" s="174"/>
      <c r="BD71" s="174"/>
      <c r="BE71" s="174"/>
      <c r="BF71" s="174"/>
      <c r="BG71" s="174"/>
      <c r="BH71" s="174"/>
      <c r="BI71" s="174"/>
      <c r="BJ71" s="174"/>
      <c r="BK71" s="174"/>
      <c r="BL71" s="174"/>
      <c r="BM71" s="365"/>
      <c r="BN71" s="174"/>
      <c r="BO71" s="174"/>
      <c r="BP71" s="174"/>
      <c r="BQ71" s="174"/>
      <c r="BR71" s="174"/>
      <c r="BS71" s="174"/>
      <c r="BT71" s="174"/>
      <c r="BU71" s="174"/>
      <c r="BV71" s="174"/>
      <c r="BW71" s="174"/>
      <c r="BX71" s="174"/>
      <c r="BY71" s="365"/>
      <c r="BZ71" s="174"/>
      <c r="CA71" s="174"/>
      <c r="CB71" s="174"/>
      <c r="CC71" s="174"/>
      <c r="CD71" s="174"/>
      <c r="CE71" s="174"/>
      <c r="CF71" s="174"/>
      <c r="CG71" s="174"/>
      <c r="CH71" s="174"/>
      <c r="CI71" s="174"/>
      <c r="CJ71" s="174"/>
      <c r="CK71" s="174"/>
      <c r="CL71" s="174"/>
      <c r="CM71" s="174"/>
      <c r="CN71" s="174"/>
      <c r="CO71" s="174"/>
      <c r="CP71" s="174"/>
      <c r="CQ71" s="174"/>
      <c r="CR71" s="174"/>
      <c r="CS71" s="174"/>
      <c r="CT71" s="174"/>
      <c r="CU71" s="174"/>
      <c r="CV71" s="174"/>
      <c r="CW71" s="174"/>
      <c r="CX71" s="174"/>
      <c r="CY71" s="174"/>
      <c r="CZ71" s="174"/>
      <c r="DA71" s="174"/>
      <c r="DB71" s="174"/>
      <c r="DC71" s="174"/>
      <c r="DD71" s="174"/>
      <c r="DE71" s="174"/>
      <c r="DF71" s="174"/>
      <c r="DG71" s="174"/>
      <c r="DH71" s="174"/>
      <c r="DI71" s="174"/>
    </row>
    <row r="72" spans="1:113" customFormat="1" ht="17">
      <c r="A72" s="281" t="str">
        <f t="shared" ref="A72:A80" si="80">A134</f>
        <v>Marketing &amp; Sales</v>
      </c>
      <c r="B72" s="281"/>
      <c r="C72" s="281"/>
      <c r="D72" s="1203"/>
      <c r="E72" s="1204"/>
      <c r="F72" s="281"/>
      <c r="G72" s="281"/>
      <c r="H72" s="281"/>
      <c r="I72" s="281"/>
      <c r="J72" s="281"/>
      <c r="K72" s="281"/>
      <c r="L72" s="281"/>
      <c r="M72" s="281"/>
      <c r="N72" s="281"/>
      <c r="O72" s="281"/>
      <c r="P72" s="281"/>
      <c r="Q72" s="369"/>
      <c r="R72" s="281"/>
      <c r="S72" s="281"/>
      <c r="T72" s="281"/>
      <c r="U72" s="281"/>
      <c r="V72" s="281"/>
      <c r="W72" s="281"/>
      <c r="X72" s="281"/>
      <c r="Y72" s="281"/>
      <c r="Z72" s="281"/>
      <c r="AA72" s="281"/>
      <c r="AB72" s="281"/>
      <c r="AC72" s="369"/>
      <c r="AD72" s="281"/>
      <c r="AE72" s="281"/>
      <c r="AF72" s="281"/>
      <c r="AG72" s="281"/>
      <c r="AH72" s="281"/>
      <c r="AI72" s="281"/>
      <c r="AJ72" s="281"/>
      <c r="AK72" s="281"/>
      <c r="AL72" s="281"/>
      <c r="AM72" s="281"/>
      <c r="AN72" s="281"/>
      <c r="AO72" s="369"/>
      <c r="AP72" s="281"/>
      <c r="AQ72" s="281"/>
      <c r="AR72" s="281"/>
      <c r="AS72" s="281"/>
      <c r="AT72" s="281"/>
      <c r="AU72" s="281"/>
      <c r="AV72" s="281"/>
      <c r="AW72" s="281"/>
      <c r="AX72" s="281"/>
      <c r="AY72" s="281"/>
      <c r="AZ72" s="281"/>
      <c r="BA72" s="369"/>
      <c r="BB72" s="281"/>
      <c r="BC72" s="281"/>
      <c r="BD72" s="281"/>
      <c r="BE72" s="281"/>
      <c r="BF72" s="281"/>
      <c r="BG72" s="281"/>
      <c r="BH72" s="281"/>
      <c r="BI72" s="281"/>
      <c r="BJ72" s="281"/>
      <c r="BK72" s="281"/>
      <c r="BL72" s="281"/>
      <c r="BM72" s="369"/>
      <c r="BN72" s="281"/>
      <c r="BO72" s="281"/>
      <c r="BP72" s="281"/>
      <c r="BQ72" s="281"/>
      <c r="BR72" s="281"/>
      <c r="BS72" s="281"/>
      <c r="BT72" s="281"/>
      <c r="BU72" s="281"/>
      <c r="BV72" s="281"/>
      <c r="BW72" s="281"/>
      <c r="BX72" s="281"/>
      <c r="BY72" s="369"/>
      <c r="BZ72" s="281"/>
      <c r="CA72" s="281"/>
      <c r="CB72" s="281"/>
      <c r="CC72" s="281"/>
      <c r="CD72" s="281"/>
      <c r="CE72" s="281"/>
      <c r="CF72" s="281"/>
      <c r="CG72" s="281"/>
      <c r="CH72" s="281"/>
      <c r="CI72" s="281"/>
      <c r="CJ72" s="281"/>
      <c r="CK72" s="281"/>
      <c r="CL72" s="281"/>
      <c r="CM72" s="281"/>
      <c r="CN72" s="281"/>
      <c r="CO72" s="281"/>
      <c r="CP72" s="281"/>
      <c r="CQ72" s="281"/>
      <c r="CR72" s="281"/>
      <c r="CS72" s="281"/>
      <c r="CT72" s="281"/>
      <c r="CU72" s="281"/>
      <c r="CV72" s="281"/>
      <c r="CW72" s="281"/>
      <c r="CX72" s="281"/>
      <c r="CY72" s="281"/>
      <c r="CZ72" s="281"/>
      <c r="DA72" s="281"/>
      <c r="DB72" s="281"/>
      <c r="DC72" s="281"/>
      <c r="DD72" s="281"/>
      <c r="DE72" s="281"/>
      <c r="DF72" s="281"/>
      <c r="DG72" s="281"/>
      <c r="DH72" s="281"/>
      <c r="DI72" s="281"/>
    </row>
    <row r="73" spans="1:113" customFormat="1" ht="16">
      <c r="A73" s="114" t="str">
        <f t="shared" si="80"/>
        <v>CMO</v>
      </c>
      <c r="B73" s="114"/>
      <c r="C73" s="114"/>
      <c r="D73" s="114" t="str">
        <f>'Team &amp; Salaries'!B46</f>
        <v>Growth</v>
      </c>
      <c r="E73" s="361" t="str">
        <f>Settings!$C$6</f>
        <v>USD</v>
      </c>
      <c r="F73" s="174">
        <f>('Team &amp; Salaries'!$D46*F135)*((1+'Team &amp; Salaries'!$Q46)^(ROUNDDOWN((COUNTIF(D73:$E73,"&gt;0")/12),0)))</f>
        <v>0</v>
      </c>
      <c r="G73" s="174">
        <f>('Team &amp; Salaries'!$D46*G135)*((1+'Team &amp; Salaries'!$Q46)^(ROUNDDOWN((COUNTIF(E73:$E73,"&gt;0")/12),0)))</f>
        <v>0</v>
      </c>
      <c r="H73" s="174">
        <f>('Team &amp; Salaries'!$D46*H135)*((1+'Team &amp; Salaries'!$Q46)^(ROUNDDOWN((COUNTIF($E73:F73,"&gt;0")/12),0)))</f>
        <v>0</v>
      </c>
      <c r="I73" s="174">
        <f>('Team &amp; Salaries'!$D46*I135)*((1+'Team &amp; Salaries'!$Q46)^(ROUNDDOWN((COUNTIF($E73:G73,"&gt;0")/12),0)))</f>
        <v>0</v>
      </c>
      <c r="J73" s="174">
        <f>('Team &amp; Salaries'!$D46*J135)*((1+'Team &amp; Salaries'!$Q46)^(ROUNDDOWN((COUNTIF($E73:H73,"&gt;0")/12),0)))</f>
        <v>0</v>
      </c>
      <c r="K73" s="174">
        <f>('Team &amp; Salaries'!$D46*K135)*((1+'Team &amp; Salaries'!$Q46)^(ROUNDDOWN((COUNTIF($E73:I73,"&gt;0")/12),0)))</f>
        <v>0</v>
      </c>
      <c r="L73" s="174">
        <f>('Team &amp; Salaries'!$D46*L135)*((1+'Team &amp; Salaries'!$Q46)^(ROUNDDOWN((COUNTIF($E73:J73,"&gt;0")/12),0)))</f>
        <v>0</v>
      </c>
      <c r="M73" s="174">
        <f>('Team &amp; Salaries'!$D46*M135)*((1+'Team &amp; Salaries'!$Q46)^(ROUNDDOWN((COUNTIF($E73:K73,"&gt;0")/12),0)))</f>
        <v>0</v>
      </c>
      <c r="N73" s="174">
        <f>('Team &amp; Salaries'!$D46*N135)*((1+'Team &amp; Salaries'!$Q46)^(ROUNDDOWN((COUNTIF($E73:L73,"&gt;0")/12),0)))</f>
        <v>0</v>
      </c>
      <c r="O73" s="174">
        <f>('Team &amp; Salaries'!$D46*O135)*((1+'Team &amp; Salaries'!$Q46)^(ROUNDDOWN((COUNTIF($E73:M73,"&gt;0")/12),0)))</f>
        <v>0</v>
      </c>
      <c r="P73" s="174">
        <f>('Team &amp; Salaries'!$D46*P135)*((1+'Team &amp; Salaries'!$Q46)^(ROUNDDOWN((COUNTIF($E73:N73,"&gt;0")/12),0)))</f>
        <v>0</v>
      </c>
      <c r="Q73" s="174">
        <f>('Team &amp; Salaries'!$D46*Q135)*((1+'Team &amp; Salaries'!$Q46)^(ROUNDDOWN((COUNTIF($E73:O73,"&gt;0")/12),0)))</f>
        <v>0</v>
      </c>
      <c r="R73" s="174">
        <f>('Team &amp; Salaries'!$D46*R135)*((1+'Team &amp; Salaries'!$Q46)^(ROUNDDOWN((COUNTIF($E73:P73,"&gt;0")/12),0)))</f>
        <v>0</v>
      </c>
      <c r="S73" s="174">
        <f>('Team &amp; Salaries'!$D46*S135)*((1+'Team &amp; Salaries'!$Q46)^(ROUNDDOWN((COUNTIF($E73:Q73,"&gt;0")/12),0)))</f>
        <v>0</v>
      </c>
      <c r="T73" s="174">
        <f>('Team &amp; Salaries'!$D46*T135)*((1+'Team &amp; Salaries'!$Q46)^(ROUNDDOWN((COUNTIF($E73:R73,"&gt;0")/12),0)))</f>
        <v>0</v>
      </c>
      <c r="U73" s="174">
        <f>('Team &amp; Salaries'!$D46*U135)*((1+'Team &amp; Salaries'!$Q46)^(ROUNDDOWN((COUNTIF($E73:S73,"&gt;0")/12),0)))</f>
        <v>0</v>
      </c>
      <c r="V73" s="174">
        <f>('Team &amp; Salaries'!$D46*V135)*((1+'Team &amp; Salaries'!$Q46)^(ROUNDDOWN((COUNTIF($E73:T73,"&gt;0")/12),0)))</f>
        <v>0</v>
      </c>
      <c r="W73" s="174">
        <f>('Team &amp; Salaries'!$D46*W135)*((1+'Team &amp; Salaries'!$Q46)^(ROUNDDOWN((COUNTIF($E73:U73,"&gt;0")/12),0)))</f>
        <v>0</v>
      </c>
      <c r="X73" s="174">
        <f>('Team &amp; Salaries'!$D46*X135)*((1+'Team &amp; Salaries'!$Q46)^(ROUNDDOWN((COUNTIF($E73:V73,"&gt;0")/12),0)))</f>
        <v>0</v>
      </c>
      <c r="Y73" s="174">
        <f>('Team &amp; Salaries'!$D46*Y135)*((1+'Team &amp; Salaries'!$Q46)^(ROUNDDOWN((COUNTIF($E73:W73,"&gt;0")/12),0)))</f>
        <v>0</v>
      </c>
      <c r="Z73" s="174">
        <f>('Team &amp; Salaries'!$D46*Z135)*((1+'Team &amp; Salaries'!$Q46)^(ROUNDDOWN((COUNTIF($E73:X73,"&gt;0")/12),0)))</f>
        <v>0</v>
      </c>
      <c r="AA73" s="174">
        <f>('Team &amp; Salaries'!$D46*AA135)*((1+'Team &amp; Salaries'!$Q46)^(ROUNDDOWN((COUNTIF($E73:Y73,"&gt;0")/12),0)))</f>
        <v>0</v>
      </c>
      <c r="AB73" s="174">
        <f>('Team &amp; Salaries'!$D46*AB135)*((1+'Team &amp; Salaries'!$Q46)^(ROUNDDOWN((COUNTIF($E73:Z73,"&gt;0")/12),0)))</f>
        <v>0</v>
      </c>
      <c r="AC73" s="174">
        <f>('Team &amp; Salaries'!$D46*AC135)*((1+'Team &amp; Salaries'!$Q46)^(ROUNDDOWN((COUNTIF($E73:AA73,"&gt;0")/12),0)))</f>
        <v>0</v>
      </c>
      <c r="AD73" s="174">
        <f>('Team &amp; Salaries'!$D46*AD135)*((1+'Team &amp; Salaries'!$Q46)^(ROUNDDOWN((COUNTIF($E73:AB73,"&gt;0")/12),0)))</f>
        <v>2291.666666666667</v>
      </c>
      <c r="AE73" s="174">
        <f>('Team &amp; Salaries'!$D46*AE135)*((1+'Team &amp; Salaries'!$Q46)^(ROUNDDOWN((COUNTIF($E73:AC73,"&gt;0")/12),0)))</f>
        <v>2291.666666666667</v>
      </c>
      <c r="AF73" s="174">
        <f>('Team &amp; Salaries'!$D46*AF135)*((1+'Team &amp; Salaries'!$Q46)^(ROUNDDOWN((COUNTIF($E73:AD73,"&gt;0")/12),0)))</f>
        <v>2291.666666666667</v>
      </c>
      <c r="AG73" s="174">
        <f>('Team &amp; Salaries'!$D46*AG135)*((1+'Team &amp; Salaries'!$Q46)^(ROUNDDOWN((COUNTIF($E73:AE73,"&gt;0")/12),0)))</f>
        <v>2291.666666666667</v>
      </c>
      <c r="AH73" s="174">
        <f>('Team &amp; Salaries'!$D46*AH135)*((1+'Team &amp; Salaries'!$Q46)^(ROUNDDOWN((COUNTIF($E73:AF73,"&gt;0")/12),0)))</f>
        <v>2291.666666666667</v>
      </c>
      <c r="AI73" s="174">
        <f>('Team &amp; Salaries'!$D46*AI135)*((1+'Team &amp; Salaries'!$Q46)^(ROUNDDOWN((COUNTIF($E73:AG73,"&gt;0")/12),0)))</f>
        <v>2291.666666666667</v>
      </c>
      <c r="AJ73" s="174">
        <f>('Team &amp; Salaries'!$D46*AJ135)*((1+'Team &amp; Salaries'!$Q46)^(ROUNDDOWN((COUNTIF($E73:AH73,"&gt;0")/12),0)))</f>
        <v>2291.666666666667</v>
      </c>
      <c r="AK73" s="174">
        <f>('Team &amp; Salaries'!$D46*AK135)*((1+'Team &amp; Salaries'!$Q46)^(ROUNDDOWN((COUNTIF($E73:AI73,"&gt;0")/12),0)))</f>
        <v>2291.666666666667</v>
      </c>
      <c r="AL73" s="174">
        <f>('Team &amp; Salaries'!$D46*AL135)*((1+'Team &amp; Salaries'!$Q46)^(ROUNDDOWN((COUNTIF($E73:AJ73,"&gt;0")/12),0)))</f>
        <v>2291.666666666667</v>
      </c>
      <c r="AM73" s="174">
        <f>('Team &amp; Salaries'!$D46*AM135)*((1+'Team &amp; Salaries'!$Q46)^(ROUNDDOWN((COUNTIF($E73:AK73,"&gt;0")/12),0)))</f>
        <v>2291.666666666667</v>
      </c>
      <c r="AN73" s="174">
        <f>('Team &amp; Salaries'!$D46*AN135)*((1+'Team &amp; Salaries'!$Q46)^(ROUNDDOWN((COUNTIF($E73:AL73,"&gt;0")/12),0)))</f>
        <v>2291.666666666667</v>
      </c>
      <c r="AO73" s="174">
        <f>('Team &amp; Salaries'!$D46*AO135)*((1+'Team &amp; Salaries'!$Q46)^(ROUNDDOWN((COUNTIF($E73:AM73,"&gt;0")/12),0)))</f>
        <v>2291.666666666667</v>
      </c>
      <c r="AP73" s="174">
        <f>('Team &amp; Salaries'!$D46*AP135)*((1+'Team &amp; Salaries'!$Q46)^(ROUNDDOWN((COUNTIF($E73:AN73,"&gt;0")/12),0)))</f>
        <v>2291.666666666667</v>
      </c>
      <c r="AQ73" s="174">
        <f>('Team &amp; Salaries'!$D46*AQ135)*((1+'Team &amp; Salaries'!$Q46)^(ROUNDDOWN((COUNTIF($E73:AO73,"&gt;0")/12),0)))</f>
        <v>2360.416666666667</v>
      </c>
      <c r="AR73" s="174">
        <f>('Team &amp; Salaries'!$D46*AR135)*((1+'Team &amp; Salaries'!$Q46)^(ROUNDDOWN((COUNTIF($E73:AP73,"&gt;0")/12),0)))</f>
        <v>2360.416666666667</v>
      </c>
      <c r="AS73" s="174">
        <f>('Team &amp; Salaries'!$D46*AS135)*((1+'Team &amp; Salaries'!$Q46)^(ROUNDDOWN((COUNTIF($E73:AQ73,"&gt;0")/12),0)))</f>
        <v>2360.416666666667</v>
      </c>
      <c r="AT73" s="174">
        <f>('Team &amp; Salaries'!$D46*AT135)*((1+'Team &amp; Salaries'!$Q46)^(ROUNDDOWN((COUNTIF($E73:AR73,"&gt;0")/12),0)))</f>
        <v>2360.416666666667</v>
      </c>
      <c r="AU73" s="174">
        <f>('Team &amp; Salaries'!$D46*AU135)*((1+'Team &amp; Salaries'!$Q46)^(ROUNDDOWN((COUNTIF($E73:AS73,"&gt;0")/12),0)))</f>
        <v>2360.416666666667</v>
      </c>
      <c r="AV73" s="174">
        <f>('Team &amp; Salaries'!$D46*AV135)*((1+'Team &amp; Salaries'!$Q46)^(ROUNDDOWN((COUNTIF($E73:AT73,"&gt;0")/12),0)))</f>
        <v>2360.416666666667</v>
      </c>
      <c r="AW73" s="174">
        <f>('Team &amp; Salaries'!$D46*AW135)*((1+'Team &amp; Salaries'!$Q46)^(ROUNDDOWN((COUNTIF($E73:AU73,"&gt;0")/12),0)))</f>
        <v>2360.416666666667</v>
      </c>
      <c r="AX73" s="174">
        <f>('Team &amp; Salaries'!$D46*AX135)*((1+'Team &amp; Salaries'!$Q46)^(ROUNDDOWN((COUNTIF($E73:AV73,"&gt;0")/12),0)))</f>
        <v>2360.416666666667</v>
      </c>
      <c r="AY73" s="174">
        <f>('Team &amp; Salaries'!$D46*AY135)*((1+'Team &amp; Salaries'!$Q46)^(ROUNDDOWN((COUNTIF($E73:AW73,"&gt;0")/12),0)))</f>
        <v>2360.416666666667</v>
      </c>
      <c r="AZ73" s="174">
        <f>('Team &amp; Salaries'!$D46*AZ135)*((1+'Team &amp; Salaries'!$Q46)^(ROUNDDOWN((COUNTIF($E73:AX73,"&gt;0")/12),0)))</f>
        <v>2360.416666666667</v>
      </c>
      <c r="BA73" s="174">
        <f>('Team &amp; Salaries'!$D46*BA135)*((1+'Team &amp; Salaries'!$Q46)^(ROUNDDOWN((COUNTIF($E73:AY73,"&gt;0")/12),0)))</f>
        <v>2360.416666666667</v>
      </c>
      <c r="BB73" s="174">
        <f>('Team &amp; Salaries'!$D46*BB135)*((1+'Team &amp; Salaries'!$Q46)^(ROUNDDOWN((COUNTIF($E73:AZ73,"&gt;0")/12),0)))</f>
        <v>2360.416666666667</v>
      </c>
      <c r="BC73" s="174">
        <f>('Team &amp; Salaries'!$D46*BC135)*((1+'Team &amp; Salaries'!$Q46)^(ROUNDDOWN((COUNTIF($E73:BA73,"&gt;0")/12),0)))</f>
        <v>2431.229166666667</v>
      </c>
      <c r="BD73" s="174">
        <f>('Team &amp; Salaries'!$D46*BD135)*((1+'Team &amp; Salaries'!$Q46)^(ROUNDDOWN((COUNTIF($E73:BB73,"&gt;0")/12),0)))</f>
        <v>2431.229166666667</v>
      </c>
      <c r="BE73" s="174">
        <f>('Team &amp; Salaries'!$D46*BE135)*((1+'Team &amp; Salaries'!$Q46)^(ROUNDDOWN((COUNTIF($E73:BC73,"&gt;0")/12),0)))</f>
        <v>2431.229166666667</v>
      </c>
      <c r="BF73" s="174">
        <f>('Team &amp; Salaries'!$D46*BF135)*((1+'Team &amp; Salaries'!$Q46)^(ROUNDDOWN((COUNTIF($E73:BD73,"&gt;0")/12),0)))</f>
        <v>2431.229166666667</v>
      </c>
      <c r="BG73" s="174">
        <f>('Team &amp; Salaries'!$D46*BG135)*((1+'Team &amp; Salaries'!$Q46)^(ROUNDDOWN((COUNTIF($E73:BE73,"&gt;0")/12),0)))</f>
        <v>2431.229166666667</v>
      </c>
      <c r="BH73" s="174">
        <f>('Team &amp; Salaries'!$D46*BH135)*((1+'Team &amp; Salaries'!$Q46)^(ROUNDDOWN((COUNTIF($E73:BF73,"&gt;0")/12),0)))</f>
        <v>2431.229166666667</v>
      </c>
      <c r="BI73" s="174">
        <f>('Team &amp; Salaries'!$D46*BI135)*((1+'Team &amp; Salaries'!$Q46)^(ROUNDDOWN((COUNTIF($E73:BG73,"&gt;0")/12),0)))</f>
        <v>2431.229166666667</v>
      </c>
      <c r="BJ73" s="174">
        <f>('Team &amp; Salaries'!$D46*BJ135)*((1+'Team &amp; Salaries'!$Q46)^(ROUNDDOWN((COUNTIF($E73:BH73,"&gt;0")/12),0)))</f>
        <v>2431.229166666667</v>
      </c>
      <c r="BK73" s="174">
        <f>('Team &amp; Salaries'!$D46*BK135)*((1+'Team &amp; Salaries'!$Q46)^(ROUNDDOWN((COUNTIF($E73:BI73,"&gt;0")/12),0)))</f>
        <v>2431.229166666667</v>
      </c>
      <c r="BL73" s="174">
        <f>('Team &amp; Salaries'!$D46*BL135)*((1+'Team &amp; Salaries'!$Q46)^(ROUNDDOWN((COUNTIF($E73:BJ73,"&gt;0")/12),0)))</f>
        <v>2431.229166666667</v>
      </c>
      <c r="BM73" s="174">
        <f>('Team &amp; Salaries'!$D46*BM135)*((1+'Team &amp; Salaries'!$Q46)^(ROUNDDOWN((COUNTIF($E73:BK73,"&gt;0")/12),0)))</f>
        <v>2431.229166666667</v>
      </c>
      <c r="BN73" s="174">
        <f>('Team &amp; Salaries'!$D46*BN135)*((1+'Team &amp; Salaries'!$Q46)^(ROUNDDOWN((COUNTIF($E73:BL73,"&gt;0")/12),0)))</f>
        <v>2431.229166666667</v>
      </c>
      <c r="BO73" s="174">
        <f>('Team &amp; Salaries'!$D46*BO135)*((1+'Team &amp; Salaries'!$Q46)^(ROUNDDOWN((COUNTIF($E73:BM73,"&gt;0")/12),0)))</f>
        <v>2504.1660416666668</v>
      </c>
      <c r="BP73" s="174">
        <f>('Team &amp; Salaries'!$D46*BP135)*((1+'Team &amp; Salaries'!$Q46)^(ROUNDDOWN((COUNTIF($E73:BN73,"&gt;0")/12),0)))</f>
        <v>2504.1660416666668</v>
      </c>
      <c r="BQ73" s="174">
        <f>('Team &amp; Salaries'!$D46*BQ135)*((1+'Team &amp; Salaries'!$Q46)^(ROUNDDOWN((COUNTIF($E73:BO73,"&gt;0")/12),0)))</f>
        <v>2504.1660416666668</v>
      </c>
      <c r="BR73" s="174">
        <f>('Team &amp; Salaries'!$D46*BR135)*((1+'Team &amp; Salaries'!$Q46)^(ROUNDDOWN((COUNTIF($E73:BP73,"&gt;0")/12),0)))</f>
        <v>2504.1660416666668</v>
      </c>
      <c r="BS73" s="174">
        <f>('Team &amp; Salaries'!$D46*BS135)*((1+'Team &amp; Salaries'!$Q46)^(ROUNDDOWN((COUNTIF($E73:BQ73,"&gt;0")/12),0)))</f>
        <v>2504.1660416666668</v>
      </c>
      <c r="BT73" s="174">
        <f>('Team &amp; Salaries'!$D46*BT135)*((1+'Team &amp; Salaries'!$Q46)^(ROUNDDOWN((COUNTIF($E73:BR73,"&gt;0")/12),0)))</f>
        <v>2504.1660416666668</v>
      </c>
      <c r="BU73" s="174">
        <f>('Team &amp; Salaries'!$D46*BU135)*((1+'Team &amp; Salaries'!$Q46)^(ROUNDDOWN((COUNTIF($E73:BS73,"&gt;0")/12),0)))</f>
        <v>2504.1660416666668</v>
      </c>
      <c r="BV73" s="174">
        <f>('Team &amp; Salaries'!$D46*BV135)*((1+'Team &amp; Salaries'!$Q46)^(ROUNDDOWN((COUNTIF($E73:BT73,"&gt;0")/12),0)))</f>
        <v>2504.1660416666668</v>
      </c>
      <c r="BW73" s="174">
        <f>('Team &amp; Salaries'!$D46*BW135)*((1+'Team &amp; Salaries'!$Q46)^(ROUNDDOWN((COUNTIF($E73:BU73,"&gt;0")/12),0)))</f>
        <v>2504.1660416666668</v>
      </c>
      <c r="BX73" s="174">
        <f>('Team &amp; Salaries'!$D46*BX135)*((1+'Team &amp; Salaries'!$Q46)^(ROUNDDOWN((COUNTIF($E73:BV73,"&gt;0")/12),0)))</f>
        <v>2504.1660416666668</v>
      </c>
      <c r="BY73" s="174">
        <f>('Team &amp; Salaries'!$D46*BY135)*((1+'Team &amp; Salaries'!$Q46)^(ROUNDDOWN((COUNTIF($E73:BW73,"&gt;0")/12),0)))</f>
        <v>2504.1660416666668</v>
      </c>
      <c r="BZ73" s="174">
        <f>('Team &amp; Salaries'!$D46*BZ135)*((1+'Team &amp; Salaries'!$Q46)^(ROUNDDOWN((COUNTIF($E73:BX73,"&gt;0")/12),0)))</f>
        <v>2504.1660416666668</v>
      </c>
      <c r="CA73" s="174">
        <f>('Team &amp; Salaries'!$D46*CA135)*((1+'Team &amp; Salaries'!$Q46)^(ROUNDDOWN((COUNTIF($E73:BY73,"&gt;0")/12),0)))</f>
        <v>2579.2910229166669</v>
      </c>
      <c r="CB73" s="174">
        <f>('Team &amp; Salaries'!$D46*CB135)*((1+'Team &amp; Salaries'!$Q46)^(ROUNDDOWN((COUNTIF($E73:BZ73,"&gt;0")/12),0)))</f>
        <v>2579.2910229166669</v>
      </c>
      <c r="CC73" s="174">
        <f>('Team &amp; Salaries'!$D46*CC135)*((1+'Team &amp; Salaries'!$Q46)^(ROUNDDOWN((COUNTIF($E73:CA73,"&gt;0")/12),0)))</f>
        <v>2579.2910229166669</v>
      </c>
      <c r="CD73" s="174">
        <f>('Team &amp; Salaries'!$D46*CD135)*((1+'Team &amp; Salaries'!$Q46)^(ROUNDDOWN((COUNTIF($E73:CB73,"&gt;0")/12),0)))</f>
        <v>2579.2910229166669</v>
      </c>
      <c r="CE73" s="174">
        <f>('Team &amp; Salaries'!$D46*CE135)*((1+'Team &amp; Salaries'!$Q46)^(ROUNDDOWN((COUNTIF($E73:CC73,"&gt;0")/12),0)))</f>
        <v>2579.2910229166669</v>
      </c>
      <c r="CF73" s="174">
        <f>('Team &amp; Salaries'!$D46*CF135)*((1+'Team &amp; Salaries'!$Q46)^(ROUNDDOWN((COUNTIF($E73:CD73,"&gt;0")/12),0)))</f>
        <v>2579.2910229166669</v>
      </c>
      <c r="CG73" s="174">
        <f>('Team &amp; Salaries'!$D46*CG135)*((1+'Team &amp; Salaries'!$Q46)^(ROUNDDOWN((COUNTIF($E73:CE73,"&gt;0")/12),0)))</f>
        <v>2579.2910229166669</v>
      </c>
      <c r="CH73" s="174">
        <f>('Team &amp; Salaries'!$D46*CH135)*((1+'Team &amp; Salaries'!$Q46)^(ROUNDDOWN((COUNTIF($E73:CF73,"&gt;0")/12),0)))</f>
        <v>2579.2910229166669</v>
      </c>
      <c r="CI73" s="174">
        <f>('Team &amp; Salaries'!$D46*CI135)*((1+'Team &amp; Salaries'!$Q46)^(ROUNDDOWN((COUNTIF($E73:CG73,"&gt;0")/12),0)))</f>
        <v>2579.2910229166669</v>
      </c>
      <c r="CJ73" s="174">
        <f>('Team &amp; Salaries'!$D46*CJ135)*((1+'Team &amp; Salaries'!$Q46)^(ROUNDDOWN((COUNTIF($E73:CH73,"&gt;0")/12),0)))</f>
        <v>2579.2910229166669</v>
      </c>
      <c r="CK73" s="174">
        <f>('Team &amp; Salaries'!$D46*CK135)*((1+'Team &amp; Salaries'!$Q46)^(ROUNDDOWN((COUNTIF($E73:CI73,"&gt;0")/12),0)))</f>
        <v>2579.2910229166669</v>
      </c>
      <c r="CL73" s="174">
        <f>('Team &amp; Salaries'!$D46*CL135)*((1+'Team &amp; Salaries'!$Q46)^(ROUNDDOWN((COUNTIF($E73:CJ73,"&gt;0")/12),0)))</f>
        <v>2579.2910229166669</v>
      </c>
      <c r="CM73" s="174">
        <f>('Team &amp; Salaries'!$D46*CM135)*((1+'Team &amp; Salaries'!$Q46)^(ROUNDDOWN((COUNTIF($E73:CK73,"&gt;0")/12),0)))</f>
        <v>2656.6697536041665</v>
      </c>
      <c r="CN73" s="174">
        <f>('Team &amp; Salaries'!$D46*CN135)*((1+'Team &amp; Salaries'!$Q46)^(ROUNDDOWN((COUNTIF($E73:CL73,"&gt;0")/12),0)))</f>
        <v>2656.6697536041665</v>
      </c>
      <c r="CO73" s="174">
        <f>('Team &amp; Salaries'!$D46*CO135)*((1+'Team &amp; Salaries'!$Q46)^(ROUNDDOWN((COUNTIF($E73:CM73,"&gt;0")/12),0)))</f>
        <v>2656.6697536041665</v>
      </c>
      <c r="CP73" s="174">
        <f>('Team &amp; Salaries'!$D46*CP135)*((1+'Team &amp; Salaries'!$Q46)^(ROUNDDOWN((COUNTIF($E73:CN73,"&gt;0")/12),0)))</f>
        <v>2656.6697536041665</v>
      </c>
      <c r="CQ73" s="174">
        <f>('Team &amp; Salaries'!$D46*CQ135)*((1+'Team &amp; Salaries'!$Q46)^(ROUNDDOWN((COUNTIF($E73:CO73,"&gt;0")/12),0)))</f>
        <v>2656.6697536041665</v>
      </c>
      <c r="CR73" s="174">
        <f>('Team &amp; Salaries'!$D46*CR135)*((1+'Team &amp; Salaries'!$Q46)^(ROUNDDOWN((COUNTIF($E73:CP73,"&gt;0")/12),0)))</f>
        <v>2656.6697536041665</v>
      </c>
      <c r="CS73" s="174">
        <f>('Team &amp; Salaries'!$D46*CS135)*((1+'Team &amp; Salaries'!$Q46)^(ROUNDDOWN((COUNTIF($E73:CQ73,"&gt;0")/12),0)))</f>
        <v>2656.6697536041665</v>
      </c>
      <c r="CT73" s="174">
        <f>('Team &amp; Salaries'!$D46*CT135)*((1+'Team &amp; Salaries'!$Q46)^(ROUNDDOWN((COUNTIF($E73:CR73,"&gt;0")/12),0)))</f>
        <v>2656.6697536041665</v>
      </c>
      <c r="CU73" s="174">
        <f>('Team &amp; Salaries'!$D46*CU135)*((1+'Team &amp; Salaries'!$Q46)^(ROUNDDOWN((COUNTIF($E73:CS73,"&gt;0")/12),0)))</f>
        <v>2656.6697536041665</v>
      </c>
      <c r="CV73" s="174">
        <f>('Team &amp; Salaries'!$D46*CV135)*((1+'Team &amp; Salaries'!$Q46)^(ROUNDDOWN((COUNTIF($E73:CT73,"&gt;0")/12),0)))</f>
        <v>2656.6697536041665</v>
      </c>
      <c r="CW73" s="174">
        <f>('Team &amp; Salaries'!$D46*CW135)*((1+'Team &amp; Salaries'!$Q46)^(ROUNDDOWN((COUNTIF($E73:CU73,"&gt;0")/12),0)))</f>
        <v>2656.6697536041665</v>
      </c>
      <c r="CX73" s="174">
        <f>('Team &amp; Salaries'!$D46*CX135)*((1+'Team &amp; Salaries'!$Q46)^(ROUNDDOWN((COUNTIF($E73:CV73,"&gt;0")/12),0)))</f>
        <v>2656.6697536041665</v>
      </c>
      <c r="CY73" s="174">
        <f>('Team &amp; Salaries'!$D46*CY135)*((1+'Team &amp; Salaries'!$Q46)^(ROUNDDOWN((COUNTIF($E73:CW73,"&gt;0")/12),0)))</f>
        <v>2736.369846212292</v>
      </c>
      <c r="CZ73" s="174">
        <f>('Team &amp; Salaries'!$D46*CZ135)*((1+'Team &amp; Salaries'!$Q46)^(ROUNDDOWN((COUNTIF($E73:CX73,"&gt;0")/12),0)))</f>
        <v>2736.369846212292</v>
      </c>
      <c r="DA73" s="174">
        <f>('Team &amp; Salaries'!$D46*DA135)*((1+'Team &amp; Salaries'!$Q46)^(ROUNDDOWN((COUNTIF($E73:CY73,"&gt;0")/12),0)))</f>
        <v>2736.369846212292</v>
      </c>
      <c r="DB73" s="174">
        <f>('Team &amp; Salaries'!$D46*DB135)*((1+'Team &amp; Salaries'!$Q46)^(ROUNDDOWN((COUNTIF($E73:CZ73,"&gt;0")/12),0)))</f>
        <v>2736.369846212292</v>
      </c>
      <c r="DC73" s="174">
        <f>('Team &amp; Salaries'!$D46*DC135)*((1+'Team &amp; Salaries'!$Q46)^(ROUNDDOWN((COUNTIF($E73:DA73,"&gt;0")/12),0)))</f>
        <v>2736.369846212292</v>
      </c>
      <c r="DD73" s="174">
        <f>('Team &amp; Salaries'!$D46*DD135)*((1+'Team &amp; Salaries'!$Q46)^(ROUNDDOWN((COUNTIF($E73:DB73,"&gt;0")/12),0)))</f>
        <v>2736.369846212292</v>
      </c>
      <c r="DE73" s="174">
        <f>('Team &amp; Salaries'!$D46*DE135)*((1+'Team &amp; Salaries'!$Q46)^(ROUNDDOWN((COUNTIF($E73:DC73,"&gt;0")/12),0)))</f>
        <v>2736.369846212292</v>
      </c>
      <c r="DF73" s="174">
        <f>('Team &amp; Salaries'!$D46*DF135)*((1+'Team &amp; Salaries'!$Q46)^(ROUNDDOWN((COUNTIF($E73:DD73,"&gt;0")/12),0)))</f>
        <v>2736.369846212292</v>
      </c>
      <c r="DG73" s="174">
        <f>('Team &amp; Salaries'!$D46*DG135)*((1+'Team &amp; Salaries'!$Q46)^(ROUNDDOWN((COUNTIF($E73:DE73,"&gt;0")/12),0)))</f>
        <v>2736.369846212292</v>
      </c>
      <c r="DH73" s="174">
        <f>('Team &amp; Salaries'!$D46*DH135)*((1+'Team &amp; Salaries'!$Q46)^(ROUNDDOWN((COUNTIF($E73:DF73,"&gt;0")/12),0)))</f>
        <v>2736.369846212292</v>
      </c>
      <c r="DI73" s="174">
        <f>('Team &amp; Salaries'!$D46*DI135)*((1+'Team &amp; Salaries'!$Q46)^(ROUNDDOWN((COUNTIF($E73:DG73,"&gt;0")/12),0)))</f>
        <v>2736.369846212292</v>
      </c>
    </row>
    <row r="74" spans="1:113" customFormat="1" ht="16">
      <c r="A74" s="114" t="str">
        <f t="shared" si="80"/>
        <v>Digital Marketer</v>
      </c>
      <c r="B74" s="114"/>
      <c r="C74" s="114"/>
      <c r="D74" s="114" t="str">
        <f>'Team &amp; Salaries'!B47</f>
        <v>Growth</v>
      </c>
      <c r="E74" s="361" t="str">
        <f>Settings!$C$6</f>
        <v>USD</v>
      </c>
      <c r="F74" s="174">
        <f>('Team &amp; Salaries'!$D47*F136)*((1+'Team &amp; Salaries'!$Q47)^(ROUNDDOWN((COUNTIF(D74:$E74,"&gt;0")/12),0)))</f>
        <v>0</v>
      </c>
      <c r="G74" s="174">
        <f>('Team &amp; Salaries'!$D47*G136)*((1+'Team &amp; Salaries'!$Q47)^(ROUNDDOWN((COUNTIF(E74:$E74,"&gt;0")/12),0)))</f>
        <v>0</v>
      </c>
      <c r="H74" s="174">
        <f>('Team &amp; Salaries'!$D47*H136)*((1+'Team &amp; Salaries'!$Q47)^(ROUNDDOWN((COUNTIF($E74:F74,"&gt;0")/12),0)))</f>
        <v>0</v>
      </c>
      <c r="I74" s="174">
        <f>('Team &amp; Salaries'!$D47*I136)*((1+'Team &amp; Salaries'!$Q47)^(ROUNDDOWN((COUNTIF($E74:G74,"&gt;0")/12),0)))</f>
        <v>0</v>
      </c>
      <c r="J74" s="174">
        <f>('Team &amp; Salaries'!$D47*J136)*((1+'Team &amp; Salaries'!$Q47)^(ROUNDDOWN((COUNTIF($E74:H74,"&gt;0")/12),0)))</f>
        <v>0</v>
      </c>
      <c r="K74" s="174">
        <f>('Team &amp; Salaries'!$D47*K136)*((1+'Team &amp; Salaries'!$Q47)^(ROUNDDOWN((COUNTIF($E74:I74,"&gt;0")/12),0)))</f>
        <v>0</v>
      </c>
      <c r="L74" s="174">
        <f>('Team &amp; Salaries'!$D47*L136)*((1+'Team &amp; Salaries'!$Q47)^(ROUNDDOWN((COUNTIF($E74:J74,"&gt;0")/12),0)))</f>
        <v>0</v>
      </c>
      <c r="M74" s="174">
        <f>('Team &amp; Salaries'!$D47*M136)*((1+'Team &amp; Salaries'!$Q47)^(ROUNDDOWN((COUNTIF($E74:K74,"&gt;0")/12),0)))</f>
        <v>0</v>
      </c>
      <c r="N74" s="174">
        <f>('Team &amp; Salaries'!$D47*N136)*((1+'Team &amp; Salaries'!$Q47)^(ROUNDDOWN((COUNTIF($E74:L74,"&gt;0")/12),0)))</f>
        <v>0</v>
      </c>
      <c r="O74" s="174">
        <f>('Team &amp; Salaries'!$D47*O136)*((1+'Team &amp; Salaries'!$Q47)^(ROUNDDOWN((COUNTIF($E74:M74,"&gt;0")/12),0)))</f>
        <v>0</v>
      </c>
      <c r="P74" s="174">
        <f>('Team &amp; Salaries'!$D47*P136)*((1+'Team &amp; Salaries'!$Q47)^(ROUNDDOWN((COUNTIF($E74:N74,"&gt;0")/12),0)))</f>
        <v>0</v>
      </c>
      <c r="Q74" s="174">
        <f>('Team &amp; Salaries'!$D47*Q136)*((1+'Team &amp; Salaries'!$Q47)^(ROUNDDOWN((COUNTIF($E74:O74,"&gt;0")/12),0)))</f>
        <v>0</v>
      </c>
      <c r="R74" s="174">
        <f>('Team &amp; Salaries'!$D47*R136)*((1+'Team &amp; Salaries'!$Q47)^(ROUNDDOWN((COUNTIF($E74:P74,"&gt;0")/12),0)))</f>
        <v>0</v>
      </c>
      <c r="S74" s="174">
        <f>('Team &amp; Salaries'!$D47*S136)*((1+'Team &amp; Salaries'!$Q47)^(ROUNDDOWN((COUNTIF($E74:Q74,"&gt;0")/12),0)))</f>
        <v>0</v>
      </c>
      <c r="T74" s="174">
        <f>('Team &amp; Salaries'!$D47*T136)*((1+'Team &amp; Salaries'!$Q47)^(ROUNDDOWN((COUNTIF($E74:R74,"&gt;0")/12),0)))</f>
        <v>0</v>
      </c>
      <c r="U74" s="174">
        <f>('Team &amp; Salaries'!$D47*U136)*((1+'Team &amp; Salaries'!$Q47)^(ROUNDDOWN((COUNTIF($E74:S74,"&gt;0")/12),0)))</f>
        <v>0</v>
      </c>
      <c r="V74" s="174">
        <f>('Team &amp; Salaries'!$D47*V136)*((1+'Team &amp; Salaries'!$Q47)^(ROUNDDOWN((COUNTIF($E74:T74,"&gt;0")/12),0)))</f>
        <v>0</v>
      </c>
      <c r="W74" s="174">
        <f>('Team &amp; Salaries'!$D47*W136)*((1+'Team &amp; Salaries'!$Q47)^(ROUNDDOWN((COUNTIF($E74:U74,"&gt;0")/12),0)))</f>
        <v>0</v>
      </c>
      <c r="X74" s="174">
        <f>('Team &amp; Salaries'!$D47*X136)*((1+'Team &amp; Salaries'!$Q47)^(ROUNDDOWN((COUNTIF($E74:V74,"&gt;0")/12),0)))</f>
        <v>0</v>
      </c>
      <c r="Y74" s="174">
        <f>('Team &amp; Salaries'!$D47*Y136)*((1+'Team &amp; Salaries'!$Q47)^(ROUNDDOWN((COUNTIF($E74:W74,"&gt;0")/12),0)))</f>
        <v>0</v>
      </c>
      <c r="Z74" s="174">
        <f>('Team &amp; Salaries'!$D47*Z136)*((1+'Team &amp; Salaries'!$Q47)^(ROUNDDOWN((COUNTIF($E74:X74,"&gt;0")/12),0)))</f>
        <v>0</v>
      </c>
      <c r="AA74" s="174">
        <f>('Team &amp; Salaries'!$D47*AA136)*((1+'Team &amp; Salaries'!$Q47)^(ROUNDDOWN((COUNTIF($E74:Y74,"&gt;0")/12),0)))</f>
        <v>0</v>
      </c>
      <c r="AB74" s="174">
        <f>('Team &amp; Salaries'!$D47*AB136)*((1+'Team &amp; Salaries'!$Q47)^(ROUNDDOWN((COUNTIF($E74:Z74,"&gt;0")/12),0)))</f>
        <v>0</v>
      </c>
      <c r="AC74" s="174">
        <f>('Team &amp; Salaries'!$D47*AC136)*((1+'Team &amp; Salaries'!$Q47)^(ROUNDDOWN((COUNTIF($E74:AA74,"&gt;0")/12),0)))</f>
        <v>0</v>
      </c>
      <c r="AD74" s="174">
        <f>('Team &amp; Salaries'!$D47*AD136)*((1+'Team &amp; Salaries'!$Q47)^(ROUNDDOWN((COUNTIF($E74:AB74,"&gt;0")/12),0)))</f>
        <v>2291.666666666667</v>
      </c>
      <c r="AE74" s="174">
        <f>('Team &amp; Salaries'!$D47*AE136)*((1+'Team &amp; Salaries'!$Q47)^(ROUNDDOWN((COUNTIF($E74:AC74,"&gt;0")/12),0)))</f>
        <v>2291.666666666667</v>
      </c>
      <c r="AF74" s="174">
        <f>('Team &amp; Salaries'!$D47*AF136)*((1+'Team &amp; Salaries'!$Q47)^(ROUNDDOWN((COUNTIF($E74:AD74,"&gt;0")/12),0)))</f>
        <v>2291.666666666667</v>
      </c>
      <c r="AG74" s="174">
        <f>('Team &amp; Salaries'!$D47*AG136)*((1+'Team &amp; Salaries'!$Q47)^(ROUNDDOWN((COUNTIF($E74:AE74,"&gt;0")/12),0)))</f>
        <v>2291.666666666667</v>
      </c>
      <c r="AH74" s="174">
        <f>('Team &amp; Salaries'!$D47*AH136)*((1+'Team &amp; Salaries'!$Q47)^(ROUNDDOWN((COUNTIF($E74:AF74,"&gt;0")/12),0)))</f>
        <v>2291.666666666667</v>
      </c>
      <c r="AI74" s="174">
        <f>('Team &amp; Salaries'!$D47*AI136)*((1+'Team &amp; Salaries'!$Q47)^(ROUNDDOWN((COUNTIF($E74:AG74,"&gt;0")/12),0)))</f>
        <v>2291.666666666667</v>
      </c>
      <c r="AJ74" s="174">
        <f>('Team &amp; Salaries'!$D47*AJ136)*((1+'Team &amp; Salaries'!$Q47)^(ROUNDDOWN((COUNTIF($E74:AH74,"&gt;0")/12),0)))</f>
        <v>2291.666666666667</v>
      </c>
      <c r="AK74" s="174">
        <f>('Team &amp; Salaries'!$D47*AK136)*((1+'Team &amp; Salaries'!$Q47)^(ROUNDDOWN((COUNTIF($E74:AI74,"&gt;0")/12),0)))</f>
        <v>2291.666666666667</v>
      </c>
      <c r="AL74" s="174">
        <f>('Team &amp; Salaries'!$D47*AL136)*((1+'Team &amp; Salaries'!$Q47)^(ROUNDDOWN((COUNTIF($E74:AJ74,"&gt;0")/12),0)))</f>
        <v>2291.666666666667</v>
      </c>
      <c r="AM74" s="174">
        <f>('Team &amp; Salaries'!$D47*AM136)*((1+'Team &amp; Salaries'!$Q47)^(ROUNDDOWN((COUNTIF($E74:AK74,"&gt;0")/12),0)))</f>
        <v>2291.666666666667</v>
      </c>
      <c r="AN74" s="174">
        <f>('Team &amp; Salaries'!$D47*AN136)*((1+'Team &amp; Salaries'!$Q47)^(ROUNDDOWN((COUNTIF($E74:AL74,"&gt;0")/12),0)))</f>
        <v>2291.666666666667</v>
      </c>
      <c r="AO74" s="174">
        <f>('Team &amp; Salaries'!$D47*AO136)*((1+'Team &amp; Salaries'!$Q47)^(ROUNDDOWN((COUNTIF($E74:AM74,"&gt;0")/12),0)))</f>
        <v>2291.666666666667</v>
      </c>
      <c r="AP74" s="174">
        <f>('Team &amp; Salaries'!$D47*AP136)*((1+'Team &amp; Salaries'!$Q47)^(ROUNDDOWN((COUNTIF($E74:AN74,"&gt;0")/12),0)))</f>
        <v>2291.666666666667</v>
      </c>
      <c r="AQ74" s="174">
        <f>('Team &amp; Salaries'!$D47*AQ136)*((1+'Team &amp; Salaries'!$Q47)^(ROUNDDOWN((COUNTIF($E74:AO74,"&gt;0")/12),0)))</f>
        <v>2360.416666666667</v>
      </c>
      <c r="AR74" s="174">
        <f>('Team &amp; Salaries'!$D47*AR136)*((1+'Team &amp; Salaries'!$Q47)^(ROUNDDOWN((COUNTIF($E74:AP74,"&gt;0")/12),0)))</f>
        <v>2360.416666666667</v>
      </c>
      <c r="AS74" s="174">
        <f>('Team &amp; Salaries'!$D47*AS136)*((1+'Team &amp; Salaries'!$Q47)^(ROUNDDOWN((COUNTIF($E74:AQ74,"&gt;0")/12),0)))</f>
        <v>2360.416666666667</v>
      </c>
      <c r="AT74" s="174">
        <f>('Team &amp; Salaries'!$D47*AT136)*((1+'Team &amp; Salaries'!$Q47)^(ROUNDDOWN((COUNTIF($E74:AR74,"&gt;0")/12),0)))</f>
        <v>2360.416666666667</v>
      </c>
      <c r="AU74" s="174">
        <f>('Team &amp; Salaries'!$D47*AU136)*((1+'Team &amp; Salaries'!$Q47)^(ROUNDDOWN((COUNTIF($E74:AS74,"&gt;0")/12),0)))</f>
        <v>2360.416666666667</v>
      </c>
      <c r="AV74" s="174">
        <f>('Team &amp; Salaries'!$D47*AV136)*((1+'Team &amp; Salaries'!$Q47)^(ROUNDDOWN((COUNTIF($E74:AT74,"&gt;0")/12),0)))</f>
        <v>2360.416666666667</v>
      </c>
      <c r="AW74" s="174">
        <f>('Team &amp; Salaries'!$D47*AW136)*((1+'Team &amp; Salaries'!$Q47)^(ROUNDDOWN((COUNTIF($E74:AU74,"&gt;0")/12),0)))</f>
        <v>2360.416666666667</v>
      </c>
      <c r="AX74" s="174">
        <f>('Team &amp; Salaries'!$D47*AX136)*((1+'Team &amp; Salaries'!$Q47)^(ROUNDDOWN((COUNTIF($E74:AV74,"&gt;0")/12),0)))</f>
        <v>2360.416666666667</v>
      </c>
      <c r="AY74" s="174">
        <f>('Team &amp; Salaries'!$D47*AY136)*((1+'Team &amp; Salaries'!$Q47)^(ROUNDDOWN((COUNTIF($E74:AW74,"&gt;0")/12),0)))</f>
        <v>2360.416666666667</v>
      </c>
      <c r="AZ74" s="174">
        <f>('Team &amp; Salaries'!$D47*AZ136)*((1+'Team &amp; Salaries'!$Q47)^(ROUNDDOWN((COUNTIF($E74:AX74,"&gt;0")/12),0)))</f>
        <v>2360.416666666667</v>
      </c>
      <c r="BA74" s="174">
        <f>('Team &amp; Salaries'!$D47*BA136)*((1+'Team &amp; Salaries'!$Q47)^(ROUNDDOWN((COUNTIF($E74:AY74,"&gt;0")/12),0)))</f>
        <v>2360.416666666667</v>
      </c>
      <c r="BB74" s="174">
        <f>('Team &amp; Salaries'!$D47*BB136)*((1+'Team &amp; Salaries'!$Q47)^(ROUNDDOWN((COUNTIF($E74:AZ74,"&gt;0")/12),0)))</f>
        <v>2360.416666666667</v>
      </c>
      <c r="BC74" s="174">
        <f>('Team &amp; Salaries'!$D47*BC136)*((1+'Team &amp; Salaries'!$Q47)^(ROUNDDOWN((COUNTIF($E74:BA74,"&gt;0")/12),0)))</f>
        <v>2431.229166666667</v>
      </c>
      <c r="BD74" s="174">
        <f>('Team &amp; Salaries'!$D47*BD136)*((1+'Team &amp; Salaries'!$Q47)^(ROUNDDOWN((COUNTIF($E74:BB74,"&gt;0")/12),0)))</f>
        <v>2431.229166666667</v>
      </c>
      <c r="BE74" s="174">
        <f>('Team &amp; Salaries'!$D47*BE136)*((1+'Team &amp; Salaries'!$Q47)^(ROUNDDOWN((COUNTIF($E74:BC74,"&gt;0")/12),0)))</f>
        <v>2431.229166666667</v>
      </c>
      <c r="BF74" s="174">
        <f>('Team &amp; Salaries'!$D47*BF136)*((1+'Team &amp; Salaries'!$Q47)^(ROUNDDOWN((COUNTIF($E74:BD74,"&gt;0")/12),0)))</f>
        <v>2431.229166666667</v>
      </c>
      <c r="BG74" s="174">
        <f>('Team &amp; Salaries'!$D47*BG136)*((1+'Team &amp; Salaries'!$Q47)^(ROUNDDOWN((COUNTIF($E74:BE74,"&gt;0")/12),0)))</f>
        <v>2431.229166666667</v>
      </c>
      <c r="BH74" s="174">
        <f>('Team &amp; Salaries'!$D47*BH136)*((1+'Team &amp; Salaries'!$Q47)^(ROUNDDOWN((COUNTIF($E74:BF74,"&gt;0")/12),0)))</f>
        <v>2431.229166666667</v>
      </c>
      <c r="BI74" s="174">
        <f>('Team &amp; Salaries'!$D47*BI136)*((1+'Team &amp; Salaries'!$Q47)^(ROUNDDOWN((COUNTIF($E74:BG74,"&gt;0")/12),0)))</f>
        <v>2431.229166666667</v>
      </c>
      <c r="BJ74" s="174">
        <f>('Team &amp; Salaries'!$D47*BJ136)*((1+'Team &amp; Salaries'!$Q47)^(ROUNDDOWN((COUNTIF($E74:BH74,"&gt;0")/12),0)))</f>
        <v>2431.229166666667</v>
      </c>
      <c r="BK74" s="174">
        <f>('Team &amp; Salaries'!$D47*BK136)*((1+'Team &amp; Salaries'!$Q47)^(ROUNDDOWN((COUNTIF($E74:BI74,"&gt;0")/12),0)))</f>
        <v>2431.229166666667</v>
      </c>
      <c r="BL74" s="174">
        <f>('Team &amp; Salaries'!$D47*BL136)*((1+'Team &amp; Salaries'!$Q47)^(ROUNDDOWN((COUNTIF($E74:BJ74,"&gt;0")/12),0)))</f>
        <v>2431.229166666667</v>
      </c>
      <c r="BM74" s="174">
        <f>('Team &amp; Salaries'!$D47*BM136)*((1+'Team &amp; Salaries'!$Q47)^(ROUNDDOWN((COUNTIF($E74:BK74,"&gt;0")/12),0)))</f>
        <v>2431.229166666667</v>
      </c>
      <c r="BN74" s="174">
        <f>('Team &amp; Salaries'!$D47*BN136)*((1+'Team &amp; Salaries'!$Q47)^(ROUNDDOWN((COUNTIF($E74:BL74,"&gt;0")/12),0)))</f>
        <v>2431.229166666667</v>
      </c>
      <c r="BO74" s="174">
        <f>('Team &amp; Salaries'!$D47*BO136)*((1+'Team &amp; Salaries'!$Q47)^(ROUNDDOWN((COUNTIF($E74:BM74,"&gt;0")/12),0)))</f>
        <v>2504.1660416666668</v>
      </c>
      <c r="BP74" s="174">
        <f>('Team &amp; Salaries'!$D47*BP136)*((1+'Team &amp; Salaries'!$Q47)^(ROUNDDOWN((COUNTIF($E74:BN74,"&gt;0")/12),0)))</f>
        <v>2504.1660416666668</v>
      </c>
      <c r="BQ74" s="174">
        <f>('Team &amp; Salaries'!$D47*BQ136)*((1+'Team &amp; Salaries'!$Q47)^(ROUNDDOWN((COUNTIF($E74:BO74,"&gt;0")/12),0)))</f>
        <v>2504.1660416666668</v>
      </c>
      <c r="BR74" s="174">
        <f>('Team &amp; Salaries'!$D47*BR136)*((1+'Team &amp; Salaries'!$Q47)^(ROUNDDOWN((COUNTIF($E74:BP74,"&gt;0")/12),0)))</f>
        <v>2504.1660416666668</v>
      </c>
      <c r="BS74" s="174">
        <f>('Team &amp; Salaries'!$D47*BS136)*((1+'Team &amp; Salaries'!$Q47)^(ROUNDDOWN((COUNTIF($E74:BQ74,"&gt;0")/12),0)))</f>
        <v>2504.1660416666668</v>
      </c>
      <c r="BT74" s="174">
        <f>('Team &amp; Salaries'!$D47*BT136)*((1+'Team &amp; Salaries'!$Q47)^(ROUNDDOWN((COUNTIF($E74:BR74,"&gt;0")/12),0)))</f>
        <v>2504.1660416666668</v>
      </c>
      <c r="BU74" s="174">
        <f>('Team &amp; Salaries'!$D47*BU136)*((1+'Team &amp; Salaries'!$Q47)^(ROUNDDOWN((COUNTIF($E74:BS74,"&gt;0")/12),0)))</f>
        <v>2504.1660416666668</v>
      </c>
      <c r="BV74" s="174">
        <f>('Team &amp; Salaries'!$D47*BV136)*((1+'Team &amp; Salaries'!$Q47)^(ROUNDDOWN((COUNTIF($E74:BT74,"&gt;0")/12),0)))</f>
        <v>2504.1660416666668</v>
      </c>
      <c r="BW74" s="174">
        <f>('Team &amp; Salaries'!$D47*BW136)*((1+'Team &amp; Salaries'!$Q47)^(ROUNDDOWN((COUNTIF($E74:BU74,"&gt;0")/12),0)))</f>
        <v>2504.1660416666668</v>
      </c>
      <c r="BX74" s="174">
        <f>('Team &amp; Salaries'!$D47*BX136)*((1+'Team &amp; Salaries'!$Q47)^(ROUNDDOWN((COUNTIF($E74:BV74,"&gt;0")/12),0)))</f>
        <v>2504.1660416666668</v>
      </c>
      <c r="BY74" s="174">
        <f>('Team &amp; Salaries'!$D47*BY136)*((1+'Team &amp; Salaries'!$Q47)^(ROUNDDOWN((COUNTIF($E74:BW74,"&gt;0")/12),0)))</f>
        <v>2504.1660416666668</v>
      </c>
      <c r="BZ74" s="174">
        <f>('Team &amp; Salaries'!$D47*BZ136)*((1+'Team &amp; Salaries'!$Q47)^(ROUNDDOWN((COUNTIF($E74:BX74,"&gt;0")/12),0)))</f>
        <v>2504.1660416666668</v>
      </c>
      <c r="CA74" s="174">
        <f>('Team &amp; Salaries'!$D47*CA136)*((1+'Team &amp; Salaries'!$Q47)^(ROUNDDOWN((COUNTIF($E74:BY74,"&gt;0")/12),0)))</f>
        <v>2579.2910229166669</v>
      </c>
      <c r="CB74" s="174">
        <f>('Team &amp; Salaries'!$D47*CB136)*((1+'Team &amp; Salaries'!$Q47)^(ROUNDDOWN((COUNTIF($E74:BZ74,"&gt;0")/12),0)))</f>
        <v>2579.2910229166669</v>
      </c>
      <c r="CC74" s="174">
        <f>('Team &amp; Salaries'!$D47*CC136)*((1+'Team &amp; Salaries'!$Q47)^(ROUNDDOWN((COUNTIF($E74:CA74,"&gt;0")/12),0)))</f>
        <v>2579.2910229166669</v>
      </c>
      <c r="CD74" s="174">
        <f>('Team &amp; Salaries'!$D47*CD136)*((1+'Team &amp; Salaries'!$Q47)^(ROUNDDOWN((COUNTIF($E74:CB74,"&gt;0")/12),0)))</f>
        <v>2579.2910229166669</v>
      </c>
      <c r="CE74" s="174">
        <f>('Team &amp; Salaries'!$D47*CE136)*((1+'Team &amp; Salaries'!$Q47)^(ROUNDDOWN((COUNTIF($E74:CC74,"&gt;0")/12),0)))</f>
        <v>2579.2910229166669</v>
      </c>
      <c r="CF74" s="174">
        <f>('Team &amp; Salaries'!$D47*CF136)*((1+'Team &amp; Salaries'!$Q47)^(ROUNDDOWN((COUNTIF($E74:CD74,"&gt;0")/12),0)))</f>
        <v>2579.2910229166669</v>
      </c>
      <c r="CG74" s="174">
        <f>('Team &amp; Salaries'!$D47*CG136)*((1+'Team &amp; Salaries'!$Q47)^(ROUNDDOWN((COUNTIF($E74:CE74,"&gt;0")/12),0)))</f>
        <v>2579.2910229166669</v>
      </c>
      <c r="CH74" s="174">
        <f>('Team &amp; Salaries'!$D47*CH136)*((1+'Team &amp; Salaries'!$Q47)^(ROUNDDOWN((COUNTIF($E74:CF74,"&gt;0")/12),0)))</f>
        <v>2579.2910229166669</v>
      </c>
      <c r="CI74" s="174">
        <f>('Team &amp; Salaries'!$D47*CI136)*((1+'Team &amp; Salaries'!$Q47)^(ROUNDDOWN((COUNTIF($E74:CG74,"&gt;0")/12),0)))</f>
        <v>2579.2910229166669</v>
      </c>
      <c r="CJ74" s="174">
        <f>('Team &amp; Salaries'!$D47*CJ136)*((1+'Team &amp; Salaries'!$Q47)^(ROUNDDOWN((COUNTIF($E74:CH74,"&gt;0")/12),0)))</f>
        <v>2579.2910229166669</v>
      </c>
      <c r="CK74" s="174">
        <f>('Team &amp; Salaries'!$D47*CK136)*((1+'Team &amp; Salaries'!$Q47)^(ROUNDDOWN((COUNTIF($E74:CI74,"&gt;0")/12),0)))</f>
        <v>2579.2910229166669</v>
      </c>
      <c r="CL74" s="174">
        <f>('Team &amp; Salaries'!$D47*CL136)*((1+'Team &amp; Salaries'!$Q47)^(ROUNDDOWN((COUNTIF($E74:CJ74,"&gt;0")/12),0)))</f>
        <v>2579.2910229166669</v>
      </c>
      <c r="CM74" s="174">
        <f>('Team &amp; Salaries'!$D47*CM136)*((1+'Team &amp; Salaries'!$Q47)^(ROUNDDOWN((COUNTIF($E74:CK74,"&gt;0")/12),0)))</f>
        <v>2656.6697536041665</v>
      </c>
      <c r="CN74" s="174">
        <f>('Team &amp; Salaries'!$D47*CN136)*((1+'Team &amp; Salaries'!$Q47)^(ROUNDDOWN((COUNTIF($E74:CL74,"&gt;0")/12),0)))</f>
        <v>2656.6697536041665</v>
      </c>
      <c r="CO74" s="174">
        <f>('Team &amp; Salaries'!$D47*CO136)*((1+'Team &amp; Salaries'!$Q47)^(ROUNDDOWN((COUNTIF($E74:CM74,"&gt;0")/12),0)))</f>
        <v>2656.6697536041665</v>
      </c>
      <c r="CP74" s="174">
        <f>('Team &amp; Salaries'!$D47*CP136)*((1+'Team &amp; Salaries'!$Q47)^(ROUNDDOWN((COUNTIF($E74:CN74,"&gt;0")/12),0)))</f>
        <v>2656.6697536041665</v>
      </c>
      <c r="CQ74" s="174">
        <f>('Team &amp; Salaries'!$D47*CQ136)*((1+'Team &amp; Salaries'!$Q47)^(ROUNDDOWN((COUNTIF($E74:CO74,"&gt;0")/12),0)))</f>
        <v>2656.6697536041665</v>
      </c>
      <c r="CR74" s="174">
        <f>('Team &amp; Salaries'!$D47*CR136)*((1+'Team &amp; Salaries'!$Q47)^(ROUNDDOWN((COUNTIF($E74:CP74,"&gt;0")/12),0)))</f>
        <v>2656.6697536041665</v>
      </c>
      <c r="CS74" s="174">
        <f>('Team &amp; Salaries'!$D47*CS136)*((1+'Team &amp; Salaries'!$Q47)^(ROUNDDOWN((COUNTIF($E74:CQ74,"&gt;0")/12),0)))</f>
        <v>2656.6697536041665</v>
      </c>
      <c r="CT74" s="174">
        <f>('Team &amp; Salaries'!$D47*CT136)*((1+'Team &amp; Salaries'!$Q47)^(ROUNDDOWN((COUNTIF($E74:CR74,"&gt;0")/12),0)))</f>
        <v>2656.6697536041665</v>
      </c>
      <c r="CU74" s="174">
        <f>('Team &amp; Salaries'!$D47*CU136)*((1+'Team &amp; Salaries'!$Q47)^(ROUNDDOWN((COUNTIF($E74:CS74,"&gt;0")/12),0)))</f>
        <v>2656.6697536041665</v>
      </c>
      <c r="CV74" s="174">
        <f>('Team &amp; Salaries'!$D47*CV136)*((1+'Team &amp; Salaries'!$Q47)^(ROUNDDOWN((COUNTIF($E74:CT74,"&gt;0")/12),0)))</f>
        <v>2656.6697536041665</v>
      </c>
      <c r="CW74" s="174">
        <f>('Team &amp; Salaries'!$D47*CW136)*((1+'Team &amp; Salaries'!$Q47)^(ROUNDDOWN((COUNTIF($E74:CU74,"&gt;0")/12),0)))</f>
        <v>2656.6697536041665</v>
      </c>
      <c r="CX74" s="174">
        <f>('Team &amp; Salaries'!$D47*CX136)*((1+'Team &amp; Salaries'!$Q47)^(ROUNDDOWN((COUNTIF($E74:CV74,"&gt;0")/12),0)))</f>
        <v>2656.6697536041665</v>
      </c>
      <c r="CY74" s="174">
        <f>('Team &amp; Salaries'!$D47*CY136)*((1+'Team &amp; Salaries'!$Q47)^(ROUNDDOWN((COUNTIF($E74:CW74,"&gt;0")/12),0)))</f>
        <v>2736.369846212292</v>
      </c>
      <c r="CZ74" s="174">
        <f>('Team &amp; Salaries'!$D47*CZ136)*((1+'Team &amp; Salaries'!$Q47)^(ROUNDDOWN((COUNTIF($E74:CX74,"&gt;0")/12),0)))</f>
        <v>2736.369846212292</v>
      </c>
      <c r="DA74" s="174">
        <f>('Team &amp; Salaries'!$D47*DA136)*((1+'Team &amp; Salaries'!$Q47)^(ROUNDDOWN((COUNTIF($E74:CY74,"&gt;0")/12),0)))</f>
        <v>2736.369846212292</v>
      </c>
      <c r="DB74" s="174">
        <f>('Team &amp; Salaries'!$D47*DB136)*((1+'Team &amp; Salaries'!$Q47)^(ROUNDDOWN((COUNTIF($E74:CZ74,"&gt;0")/12),0)))</f>
        <v>2736.369846212292</v>
      </c>
      <c r="DC74" s="174">
        <f>('Team &amp; Salaries'!$D47*DC136)*((1+'Team &amp; Salaries'!$Q47)^(ROUNDDOWN((COUNTIF($E74:DA74,"&gt;0")/12),0)))</f>
        <v>2736.369846212292</v>
      </c>
      <c r="DD74" s="174">
        <f>('Team &amp; Salaries'!$D47*DD136)*((1+'Team &amp; Salaries'!$Q47)^(ROUNDDOWN((COUNTIF($E74:DB74,"&gt;0")/12),0)))</f>
        <v>2736.369846212292</v>
      </c>
      <c r="DE74" s="174">
        <f>('Team &amp; Salaries'!$D47*DE136)*((1+'Team &amp; Salaries'!$Q47)^(ROUNDDOWN((COUNTIF($E74:DC74,"&gt;0")/12),0)))</f>
        <v>2736.369846212292</v>
      </c>
      <c r="DF74" s="174">
        <f>('Team &amp; Salaries'!$D47*DF136)*((1+'Team &amp; Salaries'!$Q47)^(ROUNDDOWN((COUNTIF($E74:DD74,"&gt;0")/12),0)))</f>
        <v>2736.369846212292</v>
      </c>
      <c r="DG74" s="174">
        <f>('Team &amp; Salaries'!$D47*DG136)*((1+'Team &amp; Salaries'!$Q47)^(ROUNDDOWN((COUNTIF($E74:DE74,"&gt;0")/12),0)))</f>
        <v>2736.369846212292</v>
      </c>
      <c r="DH74" s="174">
        <f>('Team &amp; Salaries'!$D47*DH136)*((1+'Team &amp; Salaries'!$Q47)^(ROUNDDOWN((COUNTIF($E74:DF74,"&gt;0")/12),0)))</f>
        <v>2736.369846212292</v>
      </c>
      <c r="DI74" s="174">
        <f>('Team &amp; Salaries'!$D47*DI136)*((1+'Team &amp; Salaries'!$Q47)^(ROUNDDOWN((COUNTIF($E74:DG74,"&gt;0")/12),0)))</f>
        <v>2736.369846212292</v>
      </c>
    </row>
    <row r="75" spans="1:113" customFormat="1" ht="16">
      <c r="A75" s="114" t="str">
        <f t="shared" si="80"/>
        <v>Digital Marketer</v>
      </c>
      <c r="B75" s="114"/>
      <c r="C75" s="114"/>
      <c r="D75" s="114" t="str">
        <f>'Team &amp; Salaries'!B48</f>
        <v>Growth</v>
      </c>
      <c r="E75" s="361" t="str">
        <f>Settings!$C$6</f>
        <v>USD</v>
      </c>
      <c r="F75" s="174">
        <f>('Team &amp; Salaries'!$D48*F137)*((1+'Team &amp; Salaries'!$Q48)^(ROUNDDOWN((COUNTIF(D75:$E75,"&gt;0")/12),0)))</f>
        <v>0</v>
      </c>
      <c r="G75" s="174">
        <f>('Team &amp; Salaries'!$D48*G137)*((1+'Team &amp; Salaries'!$Q48)^(ROUNDDOWN((COUNTIF(E75:$E75,"&gt;0")/12),0)))</f>
        <v>0</v>
      </c>
      <c r="H75" s="174">
        <f>('Team &amp; Salaries'!$D48*H137)*((1+'Team &amp; Salaries'!$Q48)^(ROUNDDOWN((COUNTIF($E75:F75,"&gt;0")/12),0)))</f>
        <v>0</v>
      </c>
      <c r="I75" s="174">
        <f>('Team &amp; Salaries'!$D48*I137)*((1+'Team &amp; Salaries'!$Q48)^(ROUNDDOWN((COUNTIF($E75:G75,"&gt;0")/12),0)))</f>
        <v>0</v>
      </c>
      <c r="J75" s="174">
        <f>('Team &amp; Salaries'!$D48*J137)*((1+'Team &amp; Salaries'!$Q48)^(ROUNDDOWN((COUNTIF($E75:H75,"&gt;0")/12),0)))</f>
        <v>0</v>
      </c>
      <c r="K75" s="174">
        <f>('Team &amp; Salaries'!$D48*K137)*((1+'Team &amp; Salaries'!$Q48)^(ROUNDDOWN((COUNTIF($E75:I75,"&gt;0")/12),0)))</f>
        <v>0</v>
      </c>
      <c r="L75" s="174">
        <f>('Team &amp; Salaries'!$D48*L137)*((1+'Team &amp; Salaries'!$Q48)^(ROUNDDOWN((COUNTIF($E75:J75,"&gt;0")/12),0)))</f>
        <v>0</v>
      </c>
      <c r="M75" s="174">
        <f>('Team &amp; Salaries'!$D48*M137)*((1+'Team &amp; Salaries'!$Q48)^(ROUNDDOWN((COUNTIF($E75:K75,"&gt;0")/12),0)))</f>
        <v>0</v>
      </c>
      <c r="N75" s="174">
        <f>('Team &amp; Salaries'!$D48*N137)*((1+'Team &amp; Salaries'!$Q48)^(ROUNDDOWN((COUNTIF($E75:L75,"&gt;0")/12),0)))</f>
        <v>0</v>
      </c>
      <c r="O75" s="174">
        <f>('Team &amp; Salaries'!$D48*O137)*((1+'Team &amp; Salaries'!$Q48)^(ROUNDDOWN((COUNTIF($E75:M75,"&gt;0")/12),0)))</f>
        <v>0</v>
      </c>
      <c r="P75" s="174">
        <f>('Team &amp; Salaries'!$D48*P137)*((1+'Team &amp; Salaries'!$Q48)^(ROUNDDOWN((COUNTIF($E75:N75,"&gt;0")/12),0)))</f>
        <v>0</v>
      </c>
      <c r="Q75" s="174">
        <f>('Team &amp; Salaries'!$D48*Q137)*((1+'Team &amp; Salaries'!$Q48)^(ROUNDDOWN((COUNTIF($E75:O75,"&gt;0")/12),0)))</f>
        <v>0</v>
      </c>
      <c r="R75" s="174">
        <f>('Team &amp; Salaries'!$D48*R137)*((1+'Team &amp; Salaries'!$Q48)^(ROUNDDOWN((COUNTIF($E75:P75,"&gt;0")/12),0)))</f>
        <v>0</v>
      </c>
      <c r="S75" s="174">
        <f>('Team &amp; Salaries'!$D48*S137)*((1+'Team &amp; Salaries'!$Q48)^(ROUNDDOWN((COUNTIF($E75:Q75,"&gt;0")/12),0)))</f>
        <v>0</v>
      </c>
      <c r="T75" s="174">
        <f>('Team &amp; Salaries'!$D48*T137)*((1+'Team &amp; Salaries'!$Q48)^(ROUNDDOWN((COUNTIF($E75:R75,"&gt;0")/12),0)))</f>
        <v>0</v>
      </c>
      <c r="U75" s="174">
        <f>('Team &amp; Salaries'!$D48*U137)*((1+'Team &amp; Salaries'!$Q48)^(ROUNDDOWN((COUNTIF($E75:S75,"&gt;0")/12),0)))</f>
        <v>0</v>
      </c>
      <c r="V75" s="174">
        <f>('Team &amp; Salaries'!$D48*V137)*((1+'Team &amp; Salaries'!$Q48)^(ROUNDDOWN((COUNTIF($E75:T75,"&gt;0")/12),0)))</f>
        <v>0</v>
      </c>
      <c r="W75" s="174">
        <f>('Team &amp; Salaries'!$D48*W137)*((1+'Team &amp; Salaries'!$Q48)^(ROUNDDOWN((COUNTIF($E75:U75,"&gt;0")/12),0)))</f>
        <v>0</v>
      </c>
      <c r="X75" s="174">
        <f>('Team &amp; Salaries'!$D48*X137)*((1+'Team &amp; Salaries'!$Q48)^(ROUNDDOWN((COUNTIF($E75:V75,"&gt;0")/12),0)))</f>
        <v>0</v>
      </c>
      <c r="Y75" s="174">
        <f>('Team &amp; Salaries'!$D48*Y137)*((1+'Team &amp; Salaries'!$Q48)^(ROUNDDOWN((COUNTIF($E75:W75,"&gt;0")/12),0)))</f>
        <v>0</v>
      </c>
      <c r="Z75" s="174">
        <f>('Team &amp; Salaries'!$D48*Z137)*((1+'Team &amp; Salaries'!$Q48)^(ROUNDDOWN((COUNTIF($E75:X75,"&gt;0")/12),0)))</f>
        <v>0</v>
      </c>
      <c r="AA75" s="174">
        <f>('Team &amp; Salaries'!$D48*AA137)*((1+'Team &amp; Salaries'!$Q48)^(ROUNDDOWN((COUNTIF($E75:Y75,"&gt;0")/12),0)))</f>
        <v>0</v>
      </c>
      <c r="AB75" s="174">
        <f>('Team &amp; Salaries'!$D48*AB137)*((1+'Team &amp; Salaries'!$Q48)^(ROUNDDOWN((COUNTIF($E75:Z75,"&gt;0")/12),0)))</f>
        <v>0</v>
      </c>
      <c r="AC75" s="174">
        <f>('Team &amp; Salaries'!$D48*AC137)*((1+'Team &amp; Salaries'!$Q48)^(ROUNDDOWN((COUNTIF($E75:AA75,"&gt;0")/12),0)))</f>
        <v>0</v>
      </c>
      <c r="AD75" s="174">
        <f>('Team &amp; Salaries'!$D48*AD137)*((1+'Team &amp; Salaries'!$Q48)^(ROUNDDOWN((COUNTIF($E75:AB75,"&gt;0")/12),0)))</f>
        <v>2291.666666666667</v>
      </c>
      <c r="AE75" s="174">
        <f>('Team &amp; Salaries'!$D48*AE137)*((1+'Team &amp; Salaries'!$Q48)^(ROUNDDOWN((COUNTIF($E75:AC75,"&gt;0")/12),0)))</f>
        <v>2291.666666666667</v>
      </c>
      <c r="AF75" s="174">
        <f>('Team &amp; Salaries'!$D48*AF137)*((1+'Team &amp; Salaries'!$Q48)^(ROUNDDOWN((COUNTIF($E75:AD75,"&gt;0")/12),0)))</f>
        <v>2291.666666666667</v>
      </c>
      <c r="AG75" s="174">
        <f>('Team &amp; Salaries'!$D48*AG137)*((1+'Team &amp; Salaries'!$Q48)^(ROUNDDOWN((COUNTIF($E75:AE75,"&gt;0")/12),0)))</f>
        <v>2291.666666666667</v>
      </c>
      <c r="AH75" s="174">
        <f>('Team &amp; Salaries'!$D48*AH137)*((1+'Team &amp; Salaries'!$Q48)^(ROUNDDOWN((COUNTIF($E75:AF75,"&gt;0")/12),0)))</f>
        <v>2291.666666666667</v>
      </c>
      <c r="AI75" s="174">
        <f>('Team &amp; Salaries'!$D48*AI137)*((1+'Team &amp; Salaries'!$Q48)^(ROUNDDOWN((COUNTIF($E75:AG75,"&gt;0")/12),0)))</f>
        <v>2291.666666666667</v>
      </c>
      <c r="AJ75" s="174">
        <f>('Team &amp; Salaries'!$D48*AJ137)*((1+'Team &amp; Salaries'!$Q48)^(ROUNDDOWN((COUNTIF($E75:AH75,"&gt;0")/12),0)))</f>
        <v>2291.666666666667</v>
      </c>
      <c r="AK75" s="174">
        <f>('Team &amp; Salaries'!$D48*AK137)*((1+'Team &amp; Salaries'!$Q48)^(ROUNDDOWN((COUNTIF($E75:AI75,"&gt;0")/12),0)))</f>
        <v>2291.666666666667</v>
      </c>
      <c r="AL75" s="174">
        <f>('Team &amp; Salaries'!$D48*AL137)*((1+'Team &amp; Salaries'!$Q48)^(ROUNDDOWN((COUNTIF($E75:AJ75,"&gt;0")/12),0)))</f>
        <v>2291.666666666667</v>
      </c>
      <c r="AM75" s="174">
        <f>('Team &amp; Salaries'!$D48*AM137)*((1+'Team &amp; Salaries'!$Q48)^(ROUNDDOWN((COUNTIF($E75:AK75,"&gt;0")/12),0)))</f>
        <v>2291.666666666667</v>
      </c>
      <c r="AN75" s="174">
        <f>('Team &amp; Salaries'!$D48*AN137)*((1+'Team &amp; Salaries'!$Q48)^(ROUNDDOWN((COUNTIF($E75:AL75,"&gt;0")/12),0)))</f>
        <v>2291.666666666667</v>
      </c>
      <c r="AO75" s="174">
        <f>('Team &amp; Salaries'!$D48*AO137)*((1+'Team &amp; Salaries'!$Q48)^(ROUNDDOWN((COUNTIF($E75:AM75,"&gt;0")/12),0)))</f>
        <v>2291.666666666667</v>
      </c>
      <c r="AP75" s="174">
        <f>('Team &amp; Salaries'!$D48*AP137)*((1+'Team &amp; Salaries'!$Q48)^(ROUNDDOWN((COUNTIF($E75:AN75,"&gt;0")/12),0)))</f>
        <v>2291.666666666667</v>
      </c>
      <c r="AQ75" s="174">
        <f>('Team &amp; Salaries'!$D48*AQ137)*((1+'Team &amp; Salaries'!$Q48)^(ROUNDDOWN((COUNTIF($E75:AO75,"&gt;0")/12),0)))</f>
        <v>2360.416666666667</v>
      </c>
      <c r="AR75" s="174">
        <f>('Team &amp; Salaries'!$D48*AR137)*((1+'Team &amp; Salaries'!$Q48)^(ROUNDDOWN((COUNTIF($E75:AP75,"&gt;0")/12),0)))</f>
        <v>2360.416666666667</v>
      </c>
      <c r="AS75" s="174">
        <f>('Team &amp; Salaries'!$D48*AS137)*((1+'Team &amp; Salaries'!$Q48)^(ROUNDDOWN((COUNTIF($E75:AQ75,"&gt;0")/12),0)))</f>
        <v>2360.416666666667</v>
      </c>
      <c r="AT75" s="174">
        <f>('Team &amp; Salaries'!$D48*AT137)*((1+'Team &amp; Salaries'!$Q48)^(ROUNDDOWN((COUNTIF($E75:AR75,"&gt;0")/12),0)))</f>
        <v>2360.416666666667</v>
      </c>
      <c r="AU75" s="174">
        <f>('Team &amp; Salaries'!$D48*AU137)*((1+'Team &amp; Salaries'!$Q48)^(ROUNDDOWN((COUNTIF($E75:AS75,"&gt;0")/12),0)))</f>
        <v>2360.416666666667</v>
      </c>
      <c r="AV75" s="174">
        <f>('Team &amp; Salaries'!$D48*AV137)*((1+'Team &amp; Salaries'!$Q48)^(ROUNDDOWN((COUNTIF($E75:AT75,"&gt;0")/12),0)))</f>
        <v>2360.416666666667</v>
      </c>
      <c r="AW75" s="174">
        <f>('Team &amp; Salaries'!$D48*AW137)*((1+'Team &amp; Salaries'!$Q48)^(ROUNDDOWN((COUNTIF($E75:AU75,"&gt;0")/12),0)))</f>
        <v>2360.416666666667</v>
      </c>
      <c r="AX75" s="174">
        <f>('Team &amp; Salaries'!$D48*AX137)*((1+'Team &amp; Salaries'!$Q48)^(ROUNDDOWN((COUNTIF($E75:AV75,"&gt;0")/12),0)))</f>
        <v>2360.416666666667</v>
      </c>
      <c r="AY75" s="174">
        <f>('Team &amp; Salaries'!$D48*AY137)*((1+'Team &amp; Salaries'!$Q48)^(ROUNDDOWN((COUNTIF($E75:AW75,"&gt;0")/12),0)))</f>
        <v>2360.416666666667</v>
      </c>
      <c r="AZ75" s="174">
        <f>('Team &amp; Salaries'!$D48*AZ137)*((1+'Team &amp; Salaries'!$Q48)^(ROUNDDOWN((COUNTIF($E75:AX75,"&gt;0")/12),0)))</f>
        <v>2360.416666666667</v>
      </c>
      <c r="BA75" s="174">
        <f>('Team &amp; Salaries'!$D48*BA137)*((1+'Team &amp; Salaries'!$Q48)^(ROUNDDOWN((COUNTIF($E75:AY75,"&gt;0")/12),0)))</f>
        <v>2360.416666666667</v>
      </c>
      <c r="BB75" s="174">
        <f>('Team &amp; Salaries'!$D48*BB137)*((1+'Team &amp; Salaries'!$Q48)^(ROUNDDOWN((COUNTIF($E75:AZ75,"&gt;0")/12),0)))</f>
        <v>2360.416666666667</v>
      </c>
      <c r="BC75" s="174">
        <f>('Team &amp; Salaries'!$D48*BC137)*((1+'Team &amp; Salaries'!$Q48)^(ROUNDDOWN((COUNTIF($E75:BA75,"&gt;0")/12),0)))</f>
        <v>2431.229166666667</v>
      </c>
      <c r="BD75" s="174">
        <f>('Team &amp; Salaries'!$D48*BD137)*((1+'Team &amp; Salaries'!$Q48)^(ROUNDDOWN((COUNTIF($E75:BB75,"&gt;0")/12),0)))</f>
        <v>2431.229166666667</v>
      </c>
      <c r="BE75" s="174">
        <f>('Team &amp; Salaries'!$D48*BE137)*((1+'Team &amp; Salaries'!$Q48)^(ROUNDDOWN((COUNTIF($E75:BC75,"&gt;0")/12),0)))</f>
        <v>2431.229166666667</v>
      </c>
      <c r="BF75" s="174">
        <f>('Team &amp; Salaries'!$D48*BF137)*((1+'Team &amp; Salaries'!$Q48)^(ROUNDDOWN((COUNTIF($E75:BD75,"&gt;0")/12),0)))</f>
        <v>2431.229166666667</v>
      </c>
      <c r="BG75" s="174">
        <f>('Team &amp; Salaries'!$D48*BG137)*((1+'Team &amp; Salaries'!$Q48)^(ROUNDDOWN((COUNTIF($E75:BE75,"&gt;0")/12),0)))</f>
        <v>2431.229166666667</v>
      </c>
      <c r="BH75" s="174">
        <f>('Team &amp; Salaries'!$D48*BH137)*((1+'Team &amp; Salaries'!$Q48)^(ROUNDDOWN((COUNTIF($E75:BF75,"&gt;0")/12),0)))</f>
        <v>2431.229166666667</v>
      </c>
      <c r="BI75" s="174">
        <f>('Team &amp; Salaries'!$D48*BI137)*((1+'Team &amp; Salaries'!$Q48)^(ROUNDDOWN((COUNTIF($E75:BG75,"&gt;0")/12),0)))</f>
        <v>2431.229166666667</v>
      </c>
      <c r="BJ75" s="174">
        <f>('Team &amp; Salaries'!$D48*BJ137)*((1+'Team &amp; Salaries'!$Q48)^(ROUNDDOWN((COUNTIF($E75:BH75,"&gt;0")/12),0)))</f>
        <v>2431.229166666667</v>
      </c>
      <c r="BK75" s="174">
        <f>('Team &amp; Salaries'!$D48*BK137)*((1+'Team &amp; Salaries'!$Q48)^(ROUNDDOWN((COUNTIF($E75:BI75,"&gt;0")/12),0)))</f>
        <v>2431.229166666667</v>
      </c>
      <c r="BL75" s="174">
        <f>('Team &amp; Salaries'!$D48*BL137)*((1+'Team &amp; Salaries'!$Q48)^(ROUNDDOWN((COUNTIF($E75:BJ75,"&gt;0")/12),0)))</f>
        <v>2431.229166666667</v>
      </c>
      <c r="BM75" s="174">
        <f>('Team &amp; Salaries'!$D48*BM137)*((1+'Team &amp; Salaries'!$Q48)^(ROUNDDOWN((COUNTIF($E75:BK75,"&gt;0")/12),0)))</f>
        <v>2431.229166666667</v>
      </c>
      <c r="BN75" s="174">
        <f>('Team &amp; Salaries'!$D48*BN137)*((1+'Team &amp; Salaries'!$Q48)^(ROUNDDOWN((COUNTIF($E75:BL75,"&gt;0")/12),0)))</f>
        <v>2431.229166666667</v>
      </c>
      <c r="BO75" s="174">
        <f>('Team &amp; Salaries'!$D48*BO137)*((1+'Team &amp; Salaries'!$Q48)^(ROUNDDOWN((COUNTIF($E75:BM75,"&gt;0")/12),0)))</f>
        <v>2504.1660416666668</v>
      </c>
      <c r="BP75" s="174">
        <f>('Team &amp; Salaries'!$D48*BP137)*((1+'Team &amp; Salaries'!$Q48)^(ROUNDDOWN((COUNTIF($E75:BN75,"&gt;0")/12),0)))</f>
        <v>2504.1660416666668</v>
      </c>
      <c r="BQ75" s="174">
        <f>('Team &amp; Salaries'!$D48*BQ137)*((1+'Team &amp; Salaries'!$Q48)^(ROUNDDOWN((COUNTIF($E75:BO75,"&gt;0")/12),0)))</f>
        <v>2504.1660416666668</v>
      </c>
      <c r="BR75" s="174">
        <f>('Team &amp; Salaries'!$D48*BR137)*((1+'Team &amp; Salaries'!$Q48)^(ROUNDDOWN((COUNTIF($E75:BP75,"&gt;0")/12),0)))</f>
        <v>2504.1660416666668</v>
      </c>
      <c r="BS75" s="174">
        <f>('Team &amp; Salaries'!$D48*BS137)*((1+'Team &amp; Salaries'!$Q48)^(ROUNDDOWN((COUNTIF($E75:BQ75,"&gt;0")/12),0)))</f>
        <v>2504.1660416666668</v>
      </c>
      <c r="BT75" s="174">
        <f>('Team &amp; Salaries'!$D48*BT137)*((1+'Team &amp; Salaries'!$Q48)^(ROUNDDOWN((COUNTIF($E75:BR75,"&gt;0")/12),0)))</f>
        <v>2504.1660416666668</v>
      </c>
      <c r="BU75" s="174">
        <f>('Team &amp; Salaries'!$D48*BU137)*((1+'Team &amp; Salaries'!$Q48)^(ROUNDDOWN((COUNTIF($E75:BS75,"&gt;0")/12),0)))</f>
        <v>2504.1660416666668</v>
      </c>
      <c r="BV75" s="174">
        <f>('Team &amp; Salaries'!$D48*BV137)*((1+'Team &amp; Salaries'!$Q48)^(ROUNDDOWN((COUNTIF($E75:BT75,"&gt;0")/12),0)))</f>
        <v>2504.1660416666668</v>
      </c>
      <c r="BW75" s="174">
        <f>('Team &amp; Salaries'!$D48*BW137)*((1+'Team &amp; Salaries'!$Q48)^(ROUNDDOWN((COUNTIF($E75:BU75,"&gt;0")/12),0)))</f>
        <v>2504.1660416666668</v>
      </c>
      <c r="BX75" s="174">
        <f>('Team &amp; Salaries'!$D48*BX137)*((1+'Team &amp; Salaries'!$Q48)^(ROUNDDOWN((COUNTIF($E75:BV75,"&gt;0")/12),0)))</f>
        <v>2504.1660416666668</v>
      </c>
      <c r="BY75" s="174">
        <f>('Team &amp; Salaries'!$D48*BY137)*((1+'Team &amp; Salaries'!$Q48)^(ROUNDDOWN((COUNTIF($E75:BW75,"&gt;0")/12),0)))</f>
        <v>2504.1660416666668</v>
      </c>
      <c r="BZ75" s="174">
        <f>('Team &amp; Salaries'!$D48*BZ137)*((1+'Team &amp; Salaries'!$Q48)^(ROUNDDOWN((COUNTIF($E75:BX75,"&gt;0")/12),0)))</f>
        <v>2504.1660416666668</v>
      </c>
      <c r="CA75" s="174">
        <f>('Team &amp; Salaries'!$D48*CA137)*((1+'Team &amp; Salaries'!$Q48)^(ROUNDDOWN((COUNTIF($E75:BY75,"&gt;0")/12),0)))</f>
        <v>2579.2910229166669</v>
      </c>
      <c r="CB75" s="174">
        <f>('Team &amp; Salaries'!$D48*CB137)*((1+'Team &amp; Salaries'!$Q48)^(ROUNDDOWN((COUNTIF($E75:BZ75,"&gt;0")/12),0)))</f>
        <v>2579.2910229166669</v>
      </c>
      <c r="CC75" s="174">
        <f>('Team &amp; Salaries'!$D48*CC137)*((1+'Team &amp; Salaries'!$Q48)^(ROUNDDOWN((COUNTIF($E75:CA75,"&gt;0")/12),0)))</f>
        <v>2579.2910229166669</v>
      </c>
      <c r="CD75" s="174">
        <f>('Team &amp; Salaries'!$D48*CD137)*((1+'Team &amp; Salaries'!$Q48)^(ROUNDDOWN((COUNTIF($E75:CB75,"&gt;0")/12),0)))</f>
        <v>2579.2910229166669</v>
      </c>
      <c r="CE75" s="174">
        <f>('Team &amp; Salaries'!$D48*CE137)*((1+'Team &amp; Salaries'!$Q48)^(ROUNDDOWN((COUNTIF($E75:CC75,"&gt;0")/12),0)))</f>
        <v>2579.2910229166669</v>
      </c>
      <c r="CF75" s="174">
        <f>('Team &amp; Salaries'!$D48*CF137)*((1+'Team &amp; Salaries'!$Q48)^(ROUNDDOWN((COUNTIF($E75:CD75,"&gt;0")/12),0)))</f>
        <v>2579.2910229166669</v>
      </c>
      <c r="CG75" s="174">
        <f>('Team &amp; Salaries'!$D48*CG137)*((1+'Team &amp; Salaries'!$Q48)^(ROUNDDOWN((COUNTIF($E75:CE75,"&gt;0")/12),0)))</f>
        <v>2579.2910229166669</v>
      </c>
      <c r="CH75" s="174">
        <f>('Team &amp; Salaries'!$D48*CH137)*((1+'Team &amp; Salaries'!$Q48)^(ROUNDDOWN((COUNTIF($E75:CF75,"&gt;0")/12),0)))</f>
        <v>2579.2910229166669</v>
      </c>
      <c r="CI75" s="174">
        <f>('Team &amp; Salaries'!$D48*CI137)*((1+'Team &amp; Salaries'!$Q48)^(ROUNDDOWN((COUNTIF($E75:CG75,"&gt;0")/12),0)))</f>
        <v>2579.2910229166669</v>
      </c>
      <c r="CJ75" s="174">
        <f>('Team &amp; Salaries'!$D48*CJ137)*((1+'Team &amp; Salaries'!$Q48)^(ROUNDDOWN((COUNTIF($E75:CH75,"&gt;0")/12),0)))</f>
        <v>2579.2910229166669</v>
      </c>
      <c r="CK75" s="174">
        <f>('Team &amp; Salaries'!$D48*CK137)*((1+'Team &amp; Salaries'!$Q48)^(ROUNDDOWN((COUNTIF($E75:CI75,"&gt;0")/12),0)))</f>
        <v>2579.2910229166669</v>
      </c>
      <c r="CL75" s="174">
        <f>('Team &amp; Salaries'!$D48*CL137)*((1+'Team &amp; Salaries'!$Q48)^(ROUNDDOWN((COUNTIF($E75:CJ75,"&gt;0")/12),0)))</f>
        <v>2579.2910229166669</v>
      </c>
      <c r="CM75" s="174">
        <f>('Team &amp; Salaries'!$D48*CM137)*((1+'Team &amp; Salaries'!$Q48)^(ROUNDDOWN((COUNTIF($E75:CK75,"&gt;0")/12),0)))</f>
        <v>2656.6697536041665</v>
      </c>
      <c r="CN75" s="174">
        <f>('Team &amp; Salaries'!$D48*CN137)*((1+'Team &amp; Salaries'!$Q48)^(ROUNDDOWN((COUNTIF($E75:CL75,"&gt;0")/12),0)))</f>
        <v>2656.6697536041665</v>
      </c>
      <c r="CO75" s="174">
        <f>('Team &amp; Salaries'!$D48*CO137)*((1+'Team &amp; Salaries'!$Q48)^(ROUNDDOWN((COUNTIF($E75:CM75,"&gt;0")/12),0)))</f>
        <v>2656.6697536041665</v>
      </c>
      <c r="CP75" s="174">
        <f>('Team &amp; Salaries'!$D48*CP137)*((1+'Team &amp; Salaries'!$Q48)^(ROUNDDOWN((COUNTIF($E75:CN75,"&gt;0")/12),0)))</f>
        <v>2656.6697536041665</v>
      </c>
      <c r="CQ75" s="174">
        <f>('Team &amp; Salaries'!$D48*CQ137)*((1+'Team &amp; Salaries'!$Q48)^(ROUNDDOWN((COUNTIF($E75:CO75,"&gt;0")/12),0)))</f>
        <v>2656.6697536041665</v>
      </c>
      <c r="CR75" s="174">
        <f>('Team &amp; Salaries'!$D48*CR137)*((1+'Team &amp; Salaries'!$Q48)^(ROUNDDOWN((COUNTIF($E75:CP75,"&gt;0")/12),0)))</f>
        <v>2656.6697536041665</v>
      </c>
      <c r="CS75" s="174">
        <f>('Team &amp; Salaries'!$D48*CS137)*((1+'Team &amp; Salaries'!$Q48)^(ROUNDDOWN((COUNTIF($E75:CQ75,"&gt;0")/12),0)))</f>
        <v>2656.6697536041665</v>
      </c>
      <c r="CT75" s="174">
        <f>('Team &amp; Salaries'!$D48*CT137)*((1+'Team &amp; Salaries'!$Q48)^(ROUNDDOWN((COUNTIF($E75:CR75,"&gt;0")/12),0)))</f>
        <v>2656.6697536041665</v>
      </c>
      <c r="CU75" s="174">
        <f>('Team &amp; Salaries'!$D48*CU137)*((1+'Team &amp; Salaries'!$Q48)^(ROUNDDOWN((COUNTIF($E75:CS75,"&gt;0")/12),0)))</f>
        <v>2656.6697536041665</v>
      </c>
      <c r="CV75" s="174">
        <f>('Team &amp; Salaries'!$D48*CV137)*((1+'Team &amp; Salaries'!$Q48)^(ROUNDDOWN((COUNTIF($E75:CT75,"&gt;0")/12),0)))</f>
        <v>2656.6697536041665</v>
      </c>
      <c r="CW75" s="174">
        <f>('Team &amp; Salaries'!$D48*CW137)*((1+'Team &amp; Salaries'!$Q48)^(ROUNDDOWN((COUNTIF($E75:CU75,"&gt;0")/12),0)))</f>
        <v>2656.6697536041665</v>
      </c>
      <c r="CX75" s="174">
        <f>('Team &amp; Salaries'!$D48*CX137)*((1+'Team &amp; Salaries'!$Q48)^(ROUNDDOWN((COUNTIF($E75:CV75,"&gt;0")/12),0)))</f>
        <v>2656.6697536041665</v>
      </c>
      <c r="CY75" s="174">
        <f>('Team &amp; Salaries'!$D48*CY137)*((1+'Team &amp; Salaries'!$Q48)^(ROUNDDOWN((COUNTIF($E75:CW75,"&gt;0")/12),0)))</f>
        <v>2736.369846212292</v>
      </c>
      <c r="CZ75" s="174">
        <f>('Team &amp; Salaries'!$D48*CZ137)*((1+'Team &amp; Salaries'!$Q48)^(ROUNDDOWN((COUNTIF($E75:CX75,"&gt;0")/12),0)))</f>
        <v>2736.369846212292</v>
      </c>
      <c r="DA75" s="174">
        <f>('Team &amp; Salaries'!$D48*DA137)*((1+'Team &amp; Salaries'!$Q48)^(ROUNDDOWN((COUNTIF($E75:CY75,"&gt;0")/12),0)))</f>
        <v>2736.369846212292</v>
      </c>
      <c r="DB75" s="174">
        <f>('Team &amp; Salaries'!$D48*DB137)*((1+'Team &amp; Salaries'!$Q48)^(ROUNDDOWN((COUNTIF($E75:CZ75,"&gt;0")/12),0)))</f>
        <v>2736.369846212292</v>
      </c>
      <c r="DC75" s="174">
        <f>('Team &amp; Salaries'!$D48*DC137)*((1+'Team &amp; Salaries'!$Q48)^(ROUNDDOWN((COUNTIF($E75:DA75,"&gt;0")/12),0)))</f>
        <v>2736.369846212292</v>
      </c>
      <c r="DD75" s="174">
        <f>('Team &amp; Salaries'!$D48*DD137)*((1+'Team &amp; Salaries'!$Q48)^(ROUNDDOWN((COUNTIF($E75:DB75,"&gt;0")/12),0)))</f>
        <v>2736.369846212292</v>
      </c>
      <c r="DE75" s="174">
        <f>('Team &amp; Salaries'!$D48*DE137)*((1+'Team &amp; Salaries'!$Q48)^(ROUNDDOWN((COUNTIF($E75:DC75,"&gt;0")/12),0)))</f>
        <v>2736.369846212292</v>
      </c>
      <c r="DF75" s="174">
        <f>('Team &amp; Salaries'!$D48*DF137)*((1+'Team &amp; Salaries'!$Q48)^(ROUNDDOWN((COUNTIF($E75:DD75,"&gt;0")/12),0)))</f>
        <v>2736.369846212292</v>
      </c>
      <c r="DG75" s="174">
        <f>('Team &amp; Salaries'!$D48*DG137)*((1+'Team &amp; Salaries'!$Q48)^(ROUNDDOWN((COUNTIF($E75:DE75,"&gt;0")/12),0)))</f>
        <v>2736.369846212292</v>
      </c>
      <c r="DH75" s="174">
        <f>('Team &amp; Salaries'!$D48*DH137)*((1+'Team &amp; Salaries'!$Q48)^(ROUNDDOWN((COUNTIF($E75:DF75,"&gt;0")/12),0)))</f>
        <v>2736.369846212292</v>
      </c>
      <c r="DI75" s="174">
        <f>('Team &amp; Salaries'!$D48*DI137)*((1+'Team &amp; Salaries'!$Q48)^(ROUNDDOWN((COUNTIF($E75:DG75,"&gt;0")/12),0)))</f>
        <v>2736.369846212292</v>
      </c>
    </row>
    <row r="76" spans="1:113" customFormat="1" ht="16">
      <c r="A76" s="114" t="str">
        <f t="shared" si="80"/>
        <v>Digital Marketer</v>
      </c>
      <c r="B76" s="114"/>
      <c r="C76" s="114"/>
      <c r="D76" s="114" t="str">
        <f>'Team &amp; Salaries'!B49</f>
        <v>Growth</v>
      </c>
      <c r="E76" s="361" t="str">
        <f>Settings!$C$6</f>
        <v>USD</v>
      </c>
      <c r="F76" s="174">
        <f>('Team &amp; Salaries'!$D49*F138)*((1+'Team &amp; Salaries'!$Q49)^(ROUNDDOWN((COUNTIF(D76:$E76,"&gt;0")/12),0)))</f>
        <v>0</v>
      </c>
      <c r="G76" s="174">
        <f>('Team &amp; Salaries'!$D49*G138)*((1+'Team &amp; Salaries'!$Q49)^(ROUNDDOWN((COUNTIF(E76:$E76,"&gt;0")/12),0)))</f>
        <v>0</v>
      </c>
      <c r="H76" s="174">
        <f>('Team &amp; Salaries'!$D49*H138)*((1+'Team &amp; Salaries'!$Q49)^(ROUNDDOWN((COUNTIF($E76:F76,"&gt;0")/12),0)))</f>
        <v>0</v>
      </c>
      <c r="I76" s="174">
        <f>('Team &amp; Salaries'!$D49*I138)*((1+'Team &amp; Salaries'!$Q49)^(ROUNDDOWN((COUNTIF($E76:G76,"&gt;0")/12),0)))</f>
        <v>0</v>
      </c>
      <c r="J76" s="174">
        <f>('Team &amp; Salaries'!$D49*J138)*((1+'Team &amp; Salaries'!$Q49)^(ROUNDDOWN((COUNTIF($E76:H76,"&gt;0")/12),0)))</f>
        <v>0</v>
      </c>
      <c r="K76" s="174">
        <f>('Team &amp; Salaries'!$D49*K138)*((1+'Team &amp; Salaries'!$Q49)^(ROUNDDOWN((COUNTIF($E76:I76,"&gt;0")/12),0)))</f>
        <v>0</v>
      </c>
      <c r="L76" s="174">
        <f>('Team &amp; Salaries'!$D49*L138)*((1+'Team &amp; Salaries'!$Q49)^(ROUNDDOWN((COUNTIF($E76:J76,"&gt;0")/12),0)))</f>
        <v>0</v>
      </c>
      <c r="M76" s="174">
        <f>('Team &amp; Salaries'!$D49*M138)*((1+'Team &amp; Salaries'!$Q49)^(ROUNDDOWN((COUNTIF($E76:K76,"&gt;0")/12),0)))</f>
        <v>0</v>
      </c>
      <c r="N76" s="174">
        <f>('Team &amp; Salaries'!$D49*N138)*((1+'Team &amp; Salaries'!$Q49)^(ROUNDDOWN((COUNTIF($E76:L76,"&gt;0")/12),0)))</f>
        <v>0</v>
      </c>
      <c r="O76" s="174">
        <f>('Team &amp; Salaries'!$D49*O138)*((1+'Team &amp; Salaries'!$Q49)^(ROUNDDOWN((COUNTIF($E76:M76,"&gt;0")/12),0)))</f>
        <v>0</v>
      </c>
      <c r="P76" s="174">
        <f>('Team &amp; Salaries'!$D49*P138)*((1+'Team &amp; Salaries'!$Q49)^(ROUNDDOWN((COUNTIF($E76:N76,"&gt;0")/12),0)))</f>
        <v>0</v>
      </c>
      <c r="Q76" s="174">
        <f>('Team &amp; Salaries'!$D49*Q138)*((1+'Team &amp; Salaries'!$Q49)^(ROUNDDOWN((COUNTIF($E76:O76,"&gt;0")/12),0)))</f>
        <v>0</v>
      </c>
      <c r="R76" s="174">
        <f>('Team &amp; Salaries'!$D49*R138)*((1+'Team &amp; Salaries'!$Q49)^(ROUNDDOWN((COUNTIF($E76:P76,"&gt;0")/12),0)))</f>
        <v>0</v>
      </c>
      <c r="S76" s="174">
        <f>('Team &amp; Salaries'!$D49*S138)*((1+'Team &amp; Salaries'!$Q49)^(ROUNDDOWN((COUNTIF($E76:Q76,"&gt;0")/12),0)))</f>
        <v>0</v>
      </c>
      <c r="T76" s="174">
        <f>('Team &amp; Salaries'!$D49*T138)*((1+'Team &amp; Salaries'!$Q49)^(ROUNDDOWN((COUNTIF($E76:R76,"&gt;0")/12),0)))</f>
        <v>0</v>
      </c>
      <c r="U76" s="174">
        <f>('Team &amp; Salaries'!$D49*U138)*((1+'Team &amp; Salaries'!$Q49)^(ROUNDDOWN((COUNTIF($E76:S76,"&gt;0")/12),0)))</f>
        <v>0</v>
      </c>
      <c r="V76" s="174">
        <f>('Team &amp; Salaries'!$D49*V138)*((1+'Team &amp; Salaries'!$Q49)^(ROUNDDOWN((COUNTIF($E76:T76,"&gt;0")/12),0)))</f>
        <v>0</v>
      </c>
      <c r="W76" s="174">
        <f>('Team &amp; Salaries'!$D49*W138)*((1+'Team &amp; Salaries'!$Q49)^(ROUNDDOWN((COUNTIF($E76:U76,"&gt;0")/12),0)))</f>
        <v>0</v>
      </c>
      <c r="X76" s="174">
        <f>('Team &amp; Salaries'!$D49*X138)*((1+'Team &amp; Salaries'!$Q49)^(ROUNDDOWN((COUNTIF($E76:V76,"&gt;0")/12),0)))</f>
        <v>0</v>
      </c>
      <c r="Y76" s="174">
        <f>('Team &amp; Salaries'!$D49*Y138)*((1+'Team &amp; Salaries'!$Q49)^(ROUNDDOWN((COUNTIF($E76:W76,"&gt;0")/12),0)))</f>
        <v>0</v>
      </c>
      <c r="Z76" s="174">
        <f>('Team &amp; Salaries'!$D49*Z138)*((1+'Team &amp; Salaries'!$Q49)^(ROUNDDOWN((COUNTIF($E76:X76,"&gt;0")/12),0)))</f>
        <v>0</v>
      </c>
      <c r="AA76" s="174">
        <f>('Team &amp; Salaries'!$D49*AA138)*((1+'Team &amp; Salaries'!$Q49)^(ROUNDDOWN((COUNTIF($E76:Y76,"&gt;0")/12),0)))</f>
        <v>0</v>
      </c>
      <c r="AB76" s="174">
        <f>('Team &amp; Salaries'!$D49*AB138)*((1+'Team &amp; Salaries'!$Q49)^(ROUNDDOWN((COUNTIF($E76:Z76,"&gt;0")/12),0)))</f>
        <v>0</v>
      </c>
      <c r="AC76" s="174">
        <f>('Team &amp; Salaries'!$D49*AC138)*((1+'Team &amp; Salaries'!$Q49)^(ROUNDDOWN((COUNTIF($E76:AA76,"&gt;0")/12),0)))</f>
        <v>0</v>
      </c>
      <c r="AD76" s="174">
        <f>('Team &amp; Salaries'!$D49*AD138)*((1+'Team &amp; Salaries'!$Q49)^(ROUNDDOWN((COUNTIF($E76:AB76,"&gt;0")/12),0)))</f>
        <v>2291.666666666667</v>
      </c>
      <c r="AE76" s="174">
        <f>('Team &amp; Salaries'!$D49*AE138)*((1+'Team &amp; Salaries'!$Q49)^(ROUNDDOWN((COUNTIF($E76:AC76,"&gt;0")/12),0)))</f>
        <v>2291.666666666667</v>
      </c>
      <c r="AF76" s="174">
        <f>('Team &amp; Salaries'!$D49*AF138)*((1+'Team &amp; Salaries'!$Q49)^(ROUNDDOWN((COUNTIF($E76:AD76,"&gt;0")/12),0)))</f>
        <v>2291.666666666667</v>
      </c>
      <c r="AG76" s="174">
        <f>('Team &amp; Salaries'!$D49*AG138)*((1+'Team &amp; Salaries'!$Q49)^(ROUNDDOWN((COUNTIF($E76:AE76,"&gt;0")/12),0)))</f>
        <v>2291.666666666667</v>
      </c>
      <c r="AH76" s="174">
        <f>('Team &amp; Salaries'!$D49*AH138)*((1+'Team &amp; Salaries'!$Q49)^(ROUNDDOWN((COUNTIF($E76:AF76,"&gt;0")/12),0)))</f>
        <v>2291.666666666667</v>
      </c>
      <c r="AI76" s="174">
        <f>('Team &amp; Salaries'!$D49*AI138)*((1+'Team &amp; Salaries'!$Q49)^(ROUNDDOWN((COUNTIF($E76:AG76,"&gt;0")/12),0)))</f>
        <v>2291.666666666667</v>
      </c>
      <c r="AJ76" s="174">
        <f>('Team &amp; Salaries'!$D49*AJ138)*((1+'Team &amp; Salaries'!$Q49)^(ROUNDDOWN((COUNTIF($E76:AH76,"&gt;0")/12),0)))</f>
        <v>2291.666666666667</v>
      </c>
      <c r="AK76" s="174">
        <f>('Team &amp; Salaries'!$D49*AK138)*((1+'Team &amp; Salaries'!$Q49)^(ROUNDDOWN((COUNTIF($E76:AI76,"&gt;0")/12),0)))</f>
        <v>2291.666666666667</v>
      </c>
      <c r="AL76" s="174">
        <f>('Team &amp; Salaries'!$D49*AL138)*((1+'Team &amp; Salaries'!$Q49)^(ROUNDDOWN((COUNTIF($E76:AJ76,"&gt;0")/12),0)))</f>
        <v>2291.666666666667</v>
      </c>
      <c r="AM76" s="174">
        <f>('Team &amp; Salaries'!$D49*AM138)*((1+'Team &amp; Salaries'!$Q49)^(ROUNDDOWN((COUNTIF($E76:AK76,"&gt;0")/12),0)))</f>
        <v>2291.666666666667</v>
      </c>
      <c r="AN76" s="174">
        <f>('Team &amp; Salaries'!$D49*AN138)*((1+'Team &amp; Salaries'!$Q49)^(ROUNDDOWN((COUNTIF($E76:AL76,"&gt;0")/12),0)))</f>
        <v>2291.666666666667</v>
      </c>
      <c r="AO76" s="174">
        <f>('Team &amp; Salaries'!$D49*AO138)*((1+'Team &amp; Salaries'!$Q49)^(ROUNDDOWN((COUNTIF($E76:AM76,"&gt;0")/12),0)))</f>
        <v>2291.666666666667</v>
      </c>
      <c r="AP76" s="174">
        <f>('Team &amp; Salaries'!$D49*AP138)*((1+'Team &amp; Salaries'!$Q49)^(ROUNDDOWN((COUNTIF($E76:AN76,"&gt;0")/12),0)))</f>
        <v>2291.666666666667</v>
      </c>
      <c r="AQ76" s="174">
        <f>('Team &amp; Salaries'!$D49*AQ138)*((1+'Team &amp; Salaries'!$Q49)^(ROUNDDOWN((COUNTIF($E76:AO76,"&gt;0")/12),0)))</f>
        <v>2360.416666666667</v>
      </c>
      <c r="AR76" s="174">
        <f>('Team &amp; Salaries'!$D49*AR138)*((1+'Team &amp; Salaries'!$Q49)^(ROUNDDOWN((COUNTIF($E76:AP76,"&gt;0")/12),0)))</f>
        <v>2360.416666666667</v>
      </c>
      <c r="AS76" s="174">
        <f>('Team &amp; Salaries'!$D49*AS138)*((1+'Team &amp; Salaries'!$Q49)^(ROUNDDOWN((COUNTIF($E76:AQ76,"&gt;0")/12),0)))</f>
        <v>2360.416666666667</v>
      </c>
      <c r="AT76" s="174">
        <f>('Team &amp; Salaries'!$D49*AT138)*((1+'Team &amp; Salaries'!$Q49)^(ROUNDDOWN((COUNTIF($E76:AR76,"&gt;0")/12),0)))</f>
        <v>2360.416666666667</v>
      </c>
      <c r="AU76" s="174">
        <f>('Team &amp; Salaries'!$D49*AU138)*((1+'Team &amp; Salaries'!$Q49)^(ROUNDDOWN((COUNTIF($E76:AS76,"&gt;0")/12),0)))</f>
        <v>2360.416666666667</v>
      </c>
      <c r="AV76" s="174">
        <f>('Team &amp; Salaries'!$D49*AV138)*((1+'Team &amp; Salaries'!$Q49)^(ROUNDDOWN((COUNTIF($E76:AT76,"&gt;0")/12),0)))</f>
        <v>2360.416666666667</v>
      </c>
      <c r="AW76" s="174">
        <f>('Team &amp; Salaries'!$D49*AW138)*((1+'Team &amp; Salaries'!$Q49)^(ROUNDDOWN((COUNTIF($E76:AU76,"&gt;0")/12),0)))</f>
        <v>2360.416666666667</v>
      </c>
      <c r="AX76" s="174">
        <f>('Team &amp; Salaries'!$D49*AX138)*((1+'Team &amp; Salaries'!$Q49)^(ROUNDDOWN((COUNTIF($E76:AV76,"&gt;0")/12),0)))</f>
        <v>2360.416666666667</v>
      </c>
      <c r="AY76" s="174">
        <f>('Team &amp; Salaries'!$D49*AY138)*((1+'Team &amp; Salaries'!$Q49)^(ROUNDDOWN((COUNTIF($E76:AW76,"&gt;0")/12),0)))</f>
        <v>2360.416666666667</v>
      </c>
      <c r="AZ76" s="174">
        <f>('Team &amp; Salaries'!$D49*AZ138)*((1+'Team &amp; Salaries'!$Q49)^(ROUNDDOWN((COUNTIF($E76:AX76,"&gt;0")/12),0)))</f>
        <v>2360.416666666667</v>
      </c>
      <c r="BA76" s="174">
        <f>('Team &amp; Salaries'!$D49*BA138)*((1+'Team &amp; Salaries'!$Q49)^(ROUNDDOWN((COUNTIF($E76:AY76,"&gt;0")/12),0)))</f>
        <v>2360.416666666667</v>
      </c>
      <c r="BB76" s="174">
        <f>('Team &amp; Salaries'!$D49*BB138)*((1+'Team &amp; Salaries'!$Q49)^(ROUNDDOWN((COUNTIF($E76:AZ76,"&gt;0")/12),0)))</f>
        <v>2360.416666666667</v>
      </c>
      <c r="BC76" s="174">
        <f>('Team &amp; Salaries'!$D49*BC138)*((1+'Team &amp; Salaries'!$Q49)^(ROUNDDOWN((COUNTIF($E76:BA76,"&gt;0")/12),0)))</f>
        <v>2431.229166666667</v>
      </c>
      <c r="BD76" s="174">
        <f>('Team &amp; Salaries'!$D49*BD138)*((1+'Team &amp; Salaries'!$Q49)^(ROUNDDOWN((COUNTIF($E76:BB76,"&gt;0")/12),0)))</f>
        <v>2431.229166666667</v>
      </c>
      <c r="BE76" s="174">
        <f>('Team &amp; Salaries'!$D49*BE138)*((1+'Team &amp; Salaries'!$Q49)^(ROUNDDOWN((COUNTIF($E76:BC76,"&gt;0")/12),0)))</f>
        <v>2431.229166666667</v>
      </c>
      <c r="BF76" s="174">
        <f>('Team &amp; Salaries'!$D49*BF138)*((1+'Team &amp; Salaries'!$Q49)^(ROUNDDOWN((COUNTIF($E76:BD76,"&gt;0")/12),0)))</f>
        <v>2431.229166666667</v>
      </c>
      <c r="BG76" s="174">
        <f>('Team &amp; Salaries'!$D49*BG138)*((1+'Team &amp; Salaries'!$Q49)^(ROUNDDOWN((COUNTIF($E76:BE76,"&gt;0")/12),0)))</f>
        <v>2431.229166666667</v>
      </c>
      <c r="BH76" s="174">
        <f>('Team &amp; Salaries'!$D49*BH138)*((1+'Team &amp; Salaries'!$Q49)^(ROUNDDOWN((COUNTIF($E76:BF76,"&gt;0")/12),0)))</f>
        <v>2431.229166666667</v>
      </c>
      <c r="BI76" s="174">
        <f>('Team &amp; Salaries'!$D49*BI138)*((1+'Team &amp; Salaries'!$Q49)^(ROUNDDOWN((COUNTIF($E76:BG76,"&gt;0")/12),0)))</f>
        <v>2431.229166666667</v>
      </c>
      <c r="BJ76" s="174">
        <f>('Team &amp; Salaries'!$D49*BJ138)*((1+'Team &amp; Salaries'!$Q49)^(ROUNDDOWN((COUNTIF($E76:BH76,"&gt;0")/12),0)))</f>
        <v>2431.229166666667</v>
      </c>
      <c r="BK76" s="174">
        <f>('Team &amp; Salaries'!$D49*BK138)*((1+'Team &amp; Salaries'!$Q49)^(ROUNDDOWN((COUNTIF($E76:BI76,"&gt;0")/12),0)))</f>
        <v>2431.229166666667</v>
      </c>
      <c r="BL76" s="174">
        <f>('Team &amp; Salaries'!$D49*BL138)*((1+'Team &amp; Salaries'!$Q49)^(ROUNDDOWN((COUNTIF($E76:BJ76,"&gt;0")/12),0)))</f>
        <v>2431.229166666667</v>
      </c>
      <c r="BM76" s="174">
        <f>('Team &amp; Salaries'!$D49*BM138)*((1+'Team &amp; Salaries'!$Q49)^(ROUNDDOWN((COUNTIF($E76:BK76,"&gt;0")/12),0)))</f>
        <v>2431.229166666667</v>
      </c>
      <c r="BN76" s="174">
        <f>('Team &amp; Salaries'!$D49*BN138)*((1+'Team &amp; Salaries'!$Q49)^(ROUNDDOWN((COUNTIF($E76:BL76,"&gt;0")/12),0)))</f>
        <v>2431.229166666667</v>
      </c>
      <c r="BO76" s="174">
        <f>('Team &amp; Salaries'!$D49*BO138)*((1+'Team &amp; Salaries'!$Q49)^(ROUNDDOWN((COUNTIF($E76:BM76,"&gt;0")/12),0)))</f>
        <v>2504.1660416666668</v>
      </c>
      <c r="BP76" s="174">
        <f>('Team &amp; Salaries'!$D49*BP138)*((1+'Team &amp; Salaries'!$Q49)^(ROUNDDOWN((COUNTIF($E76:BN76,"&gt;0")/12),0)))</f>
        <v>2504.1660416666668</v>
      </c>
      <c r="BQ76" s="174">
        <f>('Team &amp; Salaries'!$D49*BQ138)*((1+'Team &amp; Salaries'!$Q49)^(ROUNDDOWN((COUNTIF($E76:BO76,"&gt;0")/12),0)))</f>
        <v>2504.1660416666668</v>
      </c>
      <c r="BR76" s="174">
        <f>('Team &amp; Salaries'!$D49*BR138)*((1+'Team &amp; Salaries'!$Q49)^(ROUNDDOWN((COUNTIF($E76:BP76,"&gt;0")/12),0)))</f>
        <v>2504.1660416666668</v>
      </c>
      <c r="BS76" s="174">
        <f>('Team &amp; Salaries'!$D49*BS138)*((1+'Team &amp; Salaries'!$Q49)^(ROUNDDOWN((COUNTIF($E76:BQ76,"&gt;0")/12),0)))</f>
        <v>2504.1660416666668</v>
      </c>
      <c r="BT76" s="174">
        <f>('Team &amp; Salaries'!$D49*BT138)*((1+'Team &amp; Salaries'!$Q49)^(ROUNDDOWN((COUNTIF($E76:BR76,"&gt;0")/12),0)))</f>
        <v>2504.1660416666668</v>
      </c>
      <c r="BU76" s="174">
        <f>('Team &amp; Salaries'!$D49*BU138)*((1+'Team &amp; Salaries'!$Q49)^(ROUNDDOWN((COUNTIF($E76:BS76,"&gt;0")/12),0)))</f>
        <v>2504.1660416666668</v>
      </c>
      <c r="BV76" s="174">
        <f>('Team &amp; Salaries'!$D49*BV138)*((1+'Team &amp; Salaries'!$Q49)^(ROUNDDOWN((COUNTIF($E76:BT76,"&gt;0")/12),0)))</f>
        <v>2504.1660416666668</v>
      </c>
      <c r="BW76" s="174">
        <f>('Team &amp; Salaries'!$D49*BW138)*((1+'Team &amp; Salaries'!$Q49)^(ROUNDDOWN((COUNTIF($E76:BU76,"&gt;0")/12),0)))</f>
        <v>2504.1660416666668</v>
      </c>
      <c r="BX76" s="174">
        <f>('Team &amp; Salaries'!$D49*BX138)*((1+'Team &amp; Salaries'!$Q49)^(ROUNDDOWN((COUNTIF($E76:BV76,"&gt;0")/12),0)))</f>
        <v>2504.1660416666668</v>
      </c>
      <c r="BY76" s="174">
        <f>('Team &amp; Salaries'!$D49*BY138)*((1+'Team &amp; Salaries'!$Q49)^(ROUNDDOWN((COUNTIF($E76:BW76,"&gt;0")/12),0)))</f>
        <v>2504.1660416666668</v>
      </c>
      <c r="BZ76" s="174">
        <f>('Team &amp; Salaries'!$D49*BZ138)*((1+'Team &amp; Salaries'!$Q49)^(ROUNDDOWN((COUNTIF($E76:BX76,"&gt;0")/12),0)))</f>
        <v>2504.1660416666668</v>
      </c>
      <c r="CA76" s="174">
        <f>('Team &amp; Salaries'!$D49*CA138)*((1+'Team &amp; Salaries'!$Q49)^(ROUNDDOWN((COUNTIF($E76:BY76,"&gt;0")/12),0)))</f>
        <v>2579.2910229166669</v>
      </c>
      <c r="CB76" s="174">
        <f>('Team &amp; Salaries'!$D49*CB138)*((1+'Team &amp; Salaries'!$Q49)^(ROUNDDOWN((COUNTIF($E76:BZ76,"&gt;0")/12),0)))</f>
        <v>2579.2910229166669</v>
      </c>
      <c r="CC76" s="174">
        <f>('Team &amp; Salaries'!$D49*CC138)*((1+'Team &amp; Salaries'!$Q49)^(ROUNDDOWN((COUNTIF($E76:CA76,"&gt;0")/12),0)))</f>
        <v>2579.2910229166669</v>
      </c>
      <c r="CD76" s="174">
        <f>('Team &amp; Salaries'!$D49*CD138)*((1+'Team &amp; Salaries'!$Q49)^(ROUNDDOWN((COUNTIF($E76:CB76,"&gt;0")/12),0)))</f>
        <v>2579.2910229166669</v>
      </c>
      <c r="CE76" s="174">
        <f>('Team &amp; Salaries'!$D49*CE138)*((1+'Team &amp; Salaries'!$Q49)^(ROUNDDOWN((COUNTIF($E76:CC76,"&gt;0")/12),0)))</f>
        <v>2579.2910229166669</v>
      </c>
      <c r="CF76" s="174">
        <f>('Team &amp; Salaries'!$D49*CF138)*((1+'Team &amp; Salaries'!$Q49)^(ROUNDDOWN((COUNTIF($E76:CD76,"&gt;0")/12),0)))</f>
        <v>2579.2910229166669</v>
      </c>
      <c r="CG76" s="174">
        <f>('Team &amp; Salaries'!$D49*CG138)*((1+'Team &amp; Salaries'!$Q49)^(ROUNDDOWN((COUNTIF($E76:CE76,"&gt;0")/12),0)))</f>
        <v>2579.2910229166669</v>
      </c>
      <c r="CH76" s="174">
        <f>('Team &amp; Salaries'!$D49*CH138)*((1+'Team &amp; Salaries'!$Q49)^(ROUNDDOWN((COUNTIF($E76:CF76,"&gt;0")/12),0)))</f>
        <v>2579.2910229166669</v>
      </c>
      <c r="CI76" s="174">
        <f>('Team &amp; Salaries'!$D49*CI138)*((1+'Team &amp; Salaries'!$Q49)^(ROUNDDOWN((COUNTIF($E76:CG76,"&gt;0")/12),0)))</f>
        <v>2579.2910229166669</v>
      </c>
      <c r="CJ76" s="174">
        <f>('Team &amp; Salaries'!$D49*CJ138)*((1+'Team &amp; Salaries'!$Q49)^(ROUNDDOWN((COUNTIF($E76:CH76,"&gt;0")/12),0)))</f>
        <v>2579.2910229166669</v>
      </c>
      <c r="CK76" s="174">
        <f>('Team &amp; Salaries'!$D49*CK138)*((1+'Team &amp; Salaries'!$Q49)^(ROUNDDOWN((COUNTIF($E76:CI76,"&gt;0")/12),0)))</f>
        <v>2579.2910229166669</v>
      </c>
      <c r="CL76" s="174">
        <f>('Team &amp; Salaries'!$D49*CL138)*((1+'Team &amp; Salaries'!$Q49)^(ROUNDDOWN((COUNTIF($E76:CJ76,"&gt;0")/12),0)))</f>
        <v>2579.2910229166669</v>
      </c>
      <c r="CM76" s="174">
        <f>('Team &amp; Salaries'!$D49*CM138)*((1+'Team &amp; Salaries'!$Q49)^(ROUNDDOWN((COUNTIF($E76:CK76,"&gt;0")/12),0)))</f>
        <v>2656.6697536041665</v>
      </c>
      <c r="CN76" s="174">
        <f>('Team &amp; Salaries'!$D49*CN138)*((1+'Team &amp; Salaries'!$Q49)^(ROUNDDOWN((COUNTIF($E76:CL76,"&gt;0")/12),0)))</f>
        <v>2656.6697536041665</v>
      </c>
      <c r="CO76" s="174">
        <f>('Team &amp; Salaries'!$D49*CO138)*((1+'Team &amp; Salaries'!$Q49)^(ROUNDDOWN((COUNTIF($E76:CM76,"&gt;0")/12),0)))</f>
        <v>2656.6697536041665</v>
      </c>
      <c r="CP76" s="174">
        <f>('Team &amp; Salaries'!$D49*CP138)*((1+'Team &amp; Salaries'!$Q49)^(ROUNDDOWN((COUNTIF($E76:CN76,"&gt;0")/12),0)))</f>
        <v>2656.6697536041665</v>
      </c>
      <c r="CQ76" s="174">
        <f>('Team &amp; Salaries'!$D49*CQ138)*((1+'Team &amp; Salaries'!$Q49)^(ROUNDDOWN((COUNTIF($E76:CO76,"&gt;0")/12),0)))</f>
        <v>2656.6697536041665</v>
      </c>
      <c r="CR76" s="174">
        <f>('Team &amp; Salaries'!$D49*CR138)*((1+'Team &amp; Salaries'!$Q49)^(ROUNDDOWN((COUNTIF($E76:CP76,"&gt;0")/12),0)))</f>
        <v>2656.6697536041665</v>
      </c>
      <c r="CS76" s="174">
        <f>('Team &amp; Salaries'!$D49*CS138)*((1+'Team &amp; Salaries'!$Q49)^(ROUNDDOWN((COUNTIF($E76:CQ76,"&gt;0")/12),0)))</f>
        <v>2656.6697536041665</v>
      </c>
      <c r="CT76" s="174">
        <f>('Team &amp; Salaries'!$D49*CT138)*((1+'Team &amp; Salaries'!$Q49)^(ROUNDDOWN((COUNTIF($E76:CR76,"&gt;0")/12),0)))</f>
        <v>2656.6697536041665</v>
      </c>
      <c r="CU76" s="174">
        <f>('Team &amp; Salaries'!$D49*CU138)*((1+'Team &amp; Salaries'!$Q49)^(ROUNDDOWN((COUNTIF($E76:CS76,"&gt;0")/12),0)))</f>
        <v>2656.6697536041665</v>
      </c>
      <c r="CV76" s="174">
        <f>('Team &amp; Salaries'!$D49*CV138)*((1+'Team &amp; Salaries'!$Q49)^(ROUNDDOWN((COUNTIF($E76:CT76,"&gt;0")/12),0)))</f>
        <v>2656.6697536041665</v>
      </c>
      <c r="CW76" s="174">
        <f>('Team &amp; Salaries'!$D49*CW138)*((1+'Team &amp; Salaries'!$Q49)^(ROUNDDOWN((COUNTIF($E76:CU76,"&gt;0")/12),0)))</f>
        <v>2656.6697536041665</v>
      </c>
      <c r="CX76" s="174">
        <f>('Team &amp; Salaries'!$D49*CX138)*((1+'Team &amp; Salaries'!$Q49)^(ROUNDDOWN((COUNTIF($E76:CV76,"&gt;0")/12),0)))</f>
        <v>2656.6697536041665</v>
      </c>
      <c r="CY76" s="174">
        <f>('Team &amp; Salaries'!$D49*CY138)*((1+'Team &amp; Salaries'!$Q49)^(ROUNDDOWN((COUNTIF($E76:CW76,"&gt;0")/12),0)))</f>
        <v>2736.369846212292</v>
      </c>
      <c r="CZ76" s="174">
        <f>('Team &amp; Salaries'!$D49*CZ138)*((1+'Team &amp; Salaries'!$Q49)^(ROUNDDOWN((COUNTIF($E76:CX76,"&gt;0")/12),0)))</f>
        <v>2736.369846212292</v>
      </c>
      <c r="DA76" s="174">
        <f>('Team &amp; Salaries'!$D49*DA138)*((1+'Team &amp; Salaries'!$Q49)^(ROUNDDOWN((COUNTIF($E76:CY76,"&gt;0")/12),0)))</f>
        <v>2736.369846212292</v>
      </c>
      <c r="DB76" s="174">
        <f>('Team &amp; Salaries'!$D49*DB138)*((1+'Team &amp; Salaries'!$Q49)^(ROUNDDOWN((COUNTIF($E76:CZ76,"&gt;0")/12),0)))</f>
        <v>2736.369846212292</v>
      </c>
      <c r="DC76" s="174">
        <f>('Team &amp; Salaries'!$D49*DC138)*((1+'Team &amp; Salaries'!$Q49)^(ROUNDDOWN((COUNTIF($E76:DA76,"&gt;0")/12),0)))</f>
        <v>2736.369846212292</v>
      </c>
      <c r="DD76" s="174">
        <f>('Team &amp; Salaries'!$D49*DD138)*((1+'Team &amp; Salaries'!$Q49)^(ROUNDDOWN((COUNTIF($E76:DB76,"&gt;0")/12),0)))</f>
        <v>2736.369846212292</v>
      </c>
      <c r="DE76" s="174">
        <f>('Team &amp; Salaries'!$D49*DE138)*((1+'Team &amp; Salaries'!$Q49)^(ROUNDDOWN((COUNTIF($E76:DC76,"&gt;0")/12),0)))</f>
        <v>2736.369846212292</v>
      </c>
      <c r="DF76" s="174">
        <f>('Team &amp; Salaries'!$D49*DF138)*((1+'Team &amp; Salaries'!$Q49)^(ROUNDDOWN((COUNTIF($E76:DD76,"&gt;0")/12),0)))</f>
        <v>2736.369846212292</v>
      </c>
      <c r="DG76" s="174">
        <f>('Team &amp; Salaries'!$D49*DG138)*((1+'Team &amp; Salaries'!$Q49)^(ROUNDDOWN((COUNTIF($E76:DE76,"&gt;0")/12),0)))</f>
        <v>2736.369846212292</v>
      </c>
      <c r="DH76" s="174">
        <f>('Team &amp; Salaries'!$D49*DH138)*((1+'Team &amp; Salaries'!$Q49)^(ROUNDDOWN((COUNTIF($E76:DF76,"&gt;0")/12),0)))</f>
        <v>2736.369846212292</v>
      </c>
      <c r="DI76" s="174">
        <f>('Team &amp; Salaries'!$D49*DI138)*((1+'Team &amp; Salaries'!$Q49)^(ROUNDDOWN((COUNTIF($E76:DG76,"&gt;0")/12),0)))</f>
        <v>2736.369846212292</v>
      </c>
    </row>
    <row r="77" spans="1:113" customFormat="1" ht="16">
      <c r="A77" s="114" t="str">
        <f t="shared" si="80"/>
        <v>Digital Marketer</v>
      </c>
      <c r="B77" s="114"/>
      <c r="C77" s="114"/>
      <c r="D77" s="114" t="str">
        <f>'Team &amp; Salaries'!B50</f>
        <v>Growth</v>
      </c>
      <c r="E77" s="361" t="str">
        <f>Settings!$C$6</f>
        <v>USD</v>
      </c>
      <c r="F77" s="174">
        <f>('Team &amp; Salaries'!$D50*F139)*((1+'Team &amp; Salaries'!$Q50)^(ROUNDDOWN((COUNTIF(D77:$E77,"&gt;0")/12),0)))</f>
        <v>0</v>
      </c>
      <c r="G77" s="174">
        <f>('Team &amp; Salaries'!$D50*G139)*((1+'Team &amp; Salaries'!$Q50)^(ROUNDDOWN((COUNTIF(E77:$E77,"&gt;0")/12),0)))</f>
        <v>0</v>
      </c>
      <c r="H77" s="174">
        <f>('Team &amp; Salaries'!$D50*H139)*((1+'Team &amp; Salaries'!$Q50)^(ROUNDDOWN((COUNTIF($E77:F77,"&gt;0")/12),0)))</f>
        <v>0</v>
      </c>
      <c r="I77" s="174">
        <f>('Team &amp; Salaries'!$D50*I139)*((1+'Team &amp; Salaries'!$Q50)^(ROUNDDOWN((COUNTIF($E77:G77,"&gt;0")/12),0)))</f>
        <v>0</v>
      </c>
      <c r="J77" s="174">
        <f>('Team &amp; Salaries'!$D50*J139)*((1+'Team &amp; Salaries'!$Q50)^(ROUNDDOWN((COUNTIF($E77:H77,"&gt;0")/12),0)))</f>
        <v>0</v>
      </c>
      <c r="K77" s="174">
        <f>('Team &amp; Salaries'!$D50*K139)*((1+'Team &amp; Salaries'!$Q50)^(ROUNDDOWN((COUNTIF($E77:I77,"&gt;0")/12),0)))</f>
        <v>0</v>
      </c>
      <c r="L77" s="174">
        <f>('Team &amp; Salaries'!$D50*L139)*((1+'Team &amp; Salaries'!$Q50)^(ROUNDDOWN((COUNTIF($E77:J77,"&gt;0")/12),0)))</f>
        <v>0</v>
      </c>
      <c r="M77" s="174">
        <f>('Team &amp; Salaries'!$D50*M139)*((1+'Team &amp; Salaries'!$Q50)^(ROUNDDOWN((COUNTIF($E77:K77,"&gt;0")/12),0)))</f>
        <v>0</v>
      </c>
      <c r="N77" s="174">
        <f>('Team &amp; Salaries'!$D50*N139)*((1+'Team &amp; Salaries'!$Q50)^(ROUNDDOWN((COUNTIF($E77:L77,"&gt;0")/12),0)))</f>
        <v>0</v>
      </c>
      <c r="O77" s="174">
        <f>('Team &amp; Salaries'!$D50*O139)*((1+'Team &amp; Salaries'!$Q50)^(ROUNDDOWN((COUNTIF($E77:M77,"&gt;0")/12),0)))</f>
        <v>0</v>
      </c>
      <c r="P77" s="174">
        <f>('Team &amp; Salaries'!$D50*P139)*((1+'Team &amp; Salaries'!$Q50)^(ROUNDDOWN((COUNTIF($E77:N77,"&gt;0")/12),0)))</f>
        <v>0</v>
      </c>
      <c r="Q77" s="174">
        <f>('Team &amp; Salaries'!$D50*Q139)*((1+'Team &amp; Salaries'!$Q50)^(ROUNDDOWN((COUNTIF($E77:O77,"&gt;0")/12),0)))</f>
        <v>0</v>
      </c>
      <c r="R77" s="174">
        <f>('Team &amp; Salaries'!$D50*R139)*((1+'Team &amp; Salaries'!$Q50)^(ROUNDDOWN((COUNTIF($E77:P77,"&gt;0")/12),0)))</f>
        <v>0</v>
      </c>
      <c r="S77" s="174">
        <f>('Team &amp; Salaries'!$D50*S139)*((1+'Team &amp; Salaries'!$Q50)^(ROUNDDOWN((COUNTIF($E77:Q77,"&gt;0")/12),0)))</f>
        <v>0</v>
      </c>
      <c r="T77" s="174">
        <f>('Team &amp; Salaries'!$D50*T139)*((1+'Team &amp; Salaries'!$Q50)^(ROUNDDOWN((COUNTIF($E77:R77,"&gt;0")/12),0)))</f>
        <v>0</v>
      </c>
      <c r="U77" s="174">
        <f>('Team &amp; Salaries'!$D50*U139)*((1+'Team &amp; Salaries'!$Q50)^(ROUNDDOWN((COUNTIF($E77:S77,"&gt;0")/12),0)))</f>
        <v>0</v>
      </c>
      <c r="V77" s="174">
        <f>('Team &amp; Salaries'!$D50*V139)*((1+'Team &amp; Salaries'!$Q50)^(ROUNDDOWN((COUNTIF($E77:T77,"&gt;0")/12),0)))</f>
        <v>0</v>
      </c>
      <c r="W77" s="174">
        <f>('Team &amp; Salaries'!$D50*W139)*((1+'Team &amp; Salaries'!$Q50)^(ROUNDDOWN((COUNTIF($E77:U77,"&gt;0")/12),0)))</f>
        <v>0</v>
      </c>
      <c r="X77" s="174">
        <f>('Team &amp; Salaries'!$D50*X139)*((1+'Team &amp; Salaries'!$Q50)^(ROUNDDOWN((COUNTIF($E77:V77,"&gt;0")/12),0)))</f>
        <v>0</v>
      </c>
      <c r="Y77" s="174">
        <f>('Team &amp; Salaries'!$D50*Y139)*((1+'Team &amp; Salaries'!$Q50)^(ROUNDDOWN((COUNTIF($E77:W77,"&gt;0")/12),0)))</f>
        <v>0</v>
      </c>
      <c r="Z77" s="174">
        <f>('Team &amp; Salaries'!$D50*Z139)*((1+'Team &amp; Salaries'!$Q50)^(ROUNDDOWN((COUNTIF($E77:X77,"&gt;0")/12),0)))</f>
        <v>0</v>
      </c>
      <c r="AA77" s="174">
        <f>('Team &amp; Salaries'!$D50*AA139)*((1+'Team &amp; Salaries'!$Q50)^(ROUNDDOWN((COUNTIF($E77:Y77,"&gt;0")/12),0)))</f>
        <v>0</v>
      </c>
      <c r="AB77" s="174">
        <f>('Team &amp; Salaries'!$D50*AB139)*((1+'Team &amp; Salaries'!$Q50)^(ROUNDDOWN((COUNTIF($E77:Z77,"&gt;0")/12),0)))</f>
        <v>0</v>
      </c>
      <c r="AC77" s="174">
        <f>('Team &amp; Salaries'!$D50*AC139)*((1+'Team &amp; Salaries'!$Q50)^(ROUNDDOWN((COUNTIF($E77:AA77,"&gt;0")/12),0)))</f>
        <v>0</v>
      </c>
      <c r="AD77" s="174">
        <f>('Team &amp; Salaries'!$D50*AD139)*((1+'Team &amp; Salaries'!$Q50)^(ROUNDDOWN((COUNTIF($E77:AB77,"&gt;0")/12),0)))</f>
        <v>0</v>
      </c>
      <c r="AE77" s="174">
        <f>('Team &amp; Salaries'!$D50*AE139)*((1+'Team &amp; Salaries'!$Q50)^(ROUNDDOWN((COUNTIF($E77:AC77,"&gt;0")/12),0)))</f>
        <v>0</v>
      </c>
      <c r="AF77" s="174">
        <f>('Team &amp; Salaries'!$D50*AF139)*((1+'Team &amp; Salaries'!$Q50)^(ROUNDDOWN((COUNTIF($E77:AD77,"&gt;0")/12),0)))</f>
        <v>0</v>
      </c>
      <c r="AG77" s="174">
        <f>('Team &amp; Salaries'!$D50*AG139)*((1+'Team &amp; Salaries'!$Q50)^(ROUNDDOWN((COUNTIF($E77:AE77,"&gt;0")/12),0)))</f>
        <v>0</v>
      </c>
      <c r="AH77" s="174">
        <f>('Team &amp; Salaries'!$D50*AH139)*((1+'Team &amp; Salaries'!$Q50)^(ROUNDDOWN((COUNTIF($E77:AF77,"&gt;0")/12),0)))</f>
        <v>0</v>
      </c>
      <c r="AI77" s="174">
        <f>('Team &amp; Salaries'!$D50*AI139)*((1+'Team &amp; Salaries'!$Q50)^(ROUNDDOWN((COUNTIF($E77:AG77,"&gt;0")/12),0)))</f>
        <v>0</v>
      </c>
      <c r="AJ77" s="174">
        <f>('Team &amp; Salaries'!$D50*AJ139)*((1+'Team &amp; Salaries'!$Q50)^(ROUNDDOWN((COUNTIF($E77:AH77,"&gt;0")/12),0)))</f>
        <v>0</v>
      </c>
      <c r="AK77" s="174">
        <f>('Team &amp; Salaries'!$D50*AK139)*((1+'Team &amp; Salaries'!$Q50)^(ROUNDDOWN((COUNTIF($E77:AI77,"&gt;0")/12),0)))</f>
        <v>0</v>
      </c>
      <c r="AL77" s="174">
        <f>('Team &amp; Salaries'!$D50*AL139)*((1+'Team &amp; Salaries'!$Q50)^(ROUNDDOWN((COUNTIF($E77:AJ77,"&gt;0")/12),0)))</f>
        <v>0</v>
      </c>
      <c r="AM77" s="174">
        <f>('Team &amp; Salaries'!$D50*AM139)*((1+'Team &amp; Salaries'!$Q50)^(ROUNDDOWN((COUNTIF($E77:AK77,"&gt;0")/12),0)))</f>
        <v>0</v>
      </c>
      <c r="AN77" s="174">
        <f>('Team &amp; Salaries'!$D50*AN139)*((1+'Team &amp; Salaries'!$Q50)^(ROUNDDOWN((COUNTIF($E77:AL77,"&gt;0")/12),0)))</f>
        <v>0</v>
      </c>
      <c r="AO77" s="174">
        <f>('Team &amp; Salaries'!$D50*AO139)*((1+'Team &amp; Salaries'!$Q50)^(ROUNDDOWN((COUNTIF($E77:AM77,"&gt;0")/12),0)))</f>
        <v>0</v>
      </c>
      <c r="AP77" s="174">
        <f>('Team &amp; Salaries'!$D50*AP139)*((1+'Team &amp; Salaries'!$Q50)^(ROUNDDOWN((COUNTIF($E77:AN77,"&gt;0")/12),0)))</f>
        <v>0</v>
      </c>
      <c r="AQ77" s="174">
        <f>('Team &amp; Salaries'!$D50*AQ139)*((1+'Team &amp; Salaries'!$Q50)^(ROUNDDOWN((COUNTIF($E77:AO77,"&gt;0")/12),0)))</f>
        <v>0</v>
      </c>
      <c r="AR77" s="174">
        <f>('Team &amp; Salaries'!$D50*AR139)*((1+'Team &amp; Salaries'!$Q50)^(ROUNDDOWN((COUNTIF($E77:AP77,"&gt;0")/12),0)))</f>
        <v>0</v>
      </c>
      <c r="AS77" s="174">
        <f>('Team &amp; Salaries'!$D50*AS139)*((1+'Team &amp; Salaries'!$Q50)^(ROUNDDOWN((COUNTIF($E77:AQ77,"&gt;0")/12),0)))</f>
        <v>0</v>
      </c>
      <c r="AT77" s="174">
        <f>('Team &amp; Salaries'!$D50*AT139)*((1+'Team &amp; Salaries'!$Q50)^(ROUNDDOWN((COUNTIF($E77:AR77,"&gt;0")/12),0)))</f>
        <v>0</v>
      </c>
      <c r="AU77" s="174">
        <f>('Team &amp; Salaries'!$D50*AU139)*((1+'Team &amp; Salaries'!$Q50)^(ROUNDDOWN((COUNTIF($E77:AS77,"&gt;0")/12),0)))</f>
        <v>0</v>
      </c>
      <c r="AV77" s="174">
        <f>('Team &amp; Salaries'!$D50*AV139)*((1+'Team &amp; Salaries'!$Q50)^(ROUNDDOWN((COUNTIF($E77:AT77,"&gt;0")/12),0)))</f>
        <v>0</v>
      </c>
      <c r="AW77" s="174">
        <f>('Team &amp; Salaries'!$D50*AW139)*((1+'Team &amp; Salaries'!$Q50)^(ROUNDDOWN((COUNTIF($E77:AU77,"&gt;0")/12),0)))</f>
        <v>0</v>
      </c>
      <c r="AX77" s="174">
        <f>('Team &amp; Salaries'!$D50*AX139)*((1+'Team &amp; Salaries'!$Q50)^(ROUNDDOWN((COUNTIF($E77:AV77,"&gt;0")/12),0)))</f>
        <v>0</v>
      </c>
      <c r="AY77" s="174">
        <f>('Team &amp; Salaries'!$D50*AY139)*((1+'Team &amp; Salaries'!$Q50)^(ROUNDDOWN((COUNTIF($E77:AW77,"&gt;0")/12),0)))</f>
        <v>0</v>
      </c>
      <c r="AZ77" s="174">
        <f>('Team &amp; Salaries'!$D50*AZ139)*((1+'Team &amp; Salaries'!$Q50)^(ROUNDDOWN((COUNTIF($E77:AX77,"&gt;0")/12),0)))</f>
        <v>0</v>
      </c>
      <c r="BA77" s="174">
        <f>('Team &amp; Salaries'!$D50*BA139)*((1+'Team &amp; Salaries'!$Q50)^(ROUNDDOWN((COUNTIF($E77:AY77,"&gt;0")/12),0)))</f>
        <v>0</v>
      </c>
      <c r="BB77" s="174">
        <f>('Team &amp; Salaries'!$D50*BB139)*((1+'Team &amp; Salaries'!$Q50)^(ROUNDDOWN((COUNTIF($E77:AZ77,"&gt;0")/12),0)))</f>
        <v>0</v>
      </c>
      <c r="BC77" s="174">
        <f>('Team &amp; Salaries'!$D50*BC139)*((1+'Team &amp; Salaries'!$Q50)^(ROUNDDOWN((COUNTIF($E77:BA77,"&gt;0")/12),0)))</f>
        <v>0</v>
      </c>
      <c r="BD77" s="174">
        <f>('Team &amp; Salaries'!$D50*BD139)*((1+'Team &amp; Salaries'!$Q50)^(ROUNDDOWN((COUNTIF($E77:BB77,"&gt;0")/12),0)))</f>
        <v>0</v>
      </c>
      <c r="BE77" s="174">
        <f>('Team &amp; Salaries'!$D50*BE139)*((1+'Team &amp; Salaries'!$Q50)^(ROUNDDOWN((COUNTIF($E77:BC77,"&gt;0")/12),0)))</f>
        <v>0</v>
      </c>
      <c r="BF77" s="174">
        <f>('Team &amp; Salaries'!$D50*BF139)*((1+'Team &amp; Salaries'!$Q50)^(ROUNDDOWN((COUNTIF($E77:BD77,"&gt;0")/12),0)))</f>
        <v>0</v>
      </c>
      <c r="BG77" s="174">
        <f>('Team &amp; Salaries'!$D50*BG139)*((1+'Team &amp; Salaries'!$Q50)^(ROUNDDOWN((COUNTIF($E77:BE77,"&gt;0")/12),0)))</f>
        <v>0</v>
      </c>
      <c r="BH77" s="174">
        <f>('Team &amp; Salaries'!$D50*BH139)*((1+'Team &amp; Salaries'!$Q50)^(ROUNDDOWN((COUNTIF($E77:BF77,"&gt;0")/12),0)))</f>
        <v>0</v>
      </c>
      <c r="BI77" s="174">
        <f>('Team &amp; Salaries'!$D50*BI139)*((1+'Team &amp; Salaries'!$Q50)^(ROUNDDOWN((COUNTIF($E77:BG77,"&gt;0")/12),0)))</f>
        <v>0</v>
      </c>
      <c r="BJ77" s="174">
        <f>('Team &amp; Salaries'!$D50*BJ139)*((1+'Team &amp; Salaries'!$Q50)^(ROUNDDOWN((COUNTIF($E77:BH77,"&gt;0")/12),0)))</f>
        <v>0</v>
      </c>
      <c r="BK77" s="174">
        <f>('Team &amp; Salaries'!$D50*BK139)*((1+'Team &amp; Salaries'!$Q50)^(ROUNDDOWN((COUNTIF($E77:BI77,"&gt;0")/12),0)))</f>
        <v>0</v>
      </c>
      <c r="BL77" s="174">
        <f>('Team &amp; Salaries'!$D50*BL139)*((1+'Team &amp; Salaries'!$Q50)^(ROUNDDOWN((COUNTIF($E77:BJ77,"&gt;0")/12),0)))</f>
        <v>0</v>
      </c>
      <c r="BM77" s="174">
        <f>('Team &amp; Salaries'!$D50*BM139)*((1+'Team &amp; Salaries'!$Q50)^(ROUNDDOWN((COUNTIF($E77:BK77,"&gt;0")/12),0)))</f>
        <v>0</v>
      </c>
      <c r="BN77" s="174">
        <f>('Team &amp; Salaries'!$D50*BN139)*((1+'Team &amp; Salaries'!$Q50)^(ROUNDDOWN((COUNTIF($E77:BL77,"&gt;0")/12),0)))</f>
        <v>3208.3333333333335</v>
      </c>
      <c r="BO77" s="174">
        <f>('Team &amp; Salaries'!$D50*BO139)*((1+'Team &amp; Salaries'!$Q50)^(ROUNDDOWN((COUNTIF($E77:BM77,"&gt;0")/12),0)))</f>
        <v>3208.3333333333335</v>
      </c>
      <c r="BP77" s="174">
        <f>('Team &amp; Salaries'!$D50*BP139)*((1+'Team &amp; Salaries'!$Q50)^(ROUNDDOWN((COUNTIF($E77:BN77,"&gt;0")/12),0)))</f>
        <v>3208.3333333333335</v>
      </c>
      <c r="BQ77" s="174">
        <f>('Team &amp; Salaries'!$D50*BQ139)*((1+'Team &amp; Salaries'!$Q50)^(ROUNDDOWN((COUNTIF($E77:BO77,"&gt;0")/12),0)))</f>
        <v>3208.3333333333335</v>
      </c>
      <c r="BR77" s="174">
        <f>('Team &amp; Salaries'!$D50*BR139)*((1+'Team &amp; Salaries'!$Q50)^(ROUNDDOWN((COUNTIF($E77:BP77,"&gt;0")/12),0)))</f>
        <v>3208.3333333333335</v>
      </c>
      <c r="BS77" s="174">
        <f>('Team &amp; Salaries'!$D50*BS139)*((1+'Team &amp; Salaries'!$Q50)^(ROUNDDOWN((COUNTIF($E77:BQ77,"&gt;0")/12),0)))</f>
        <v>3208.3333333333335</v>
      </c>
      <c r="BT77" s="174">
        <f>('Team &amp; Salaries'!$D50*BT139)*((1+'Team &amp; Salaries'!$Q50)^(ROUNDDOWN((COUNTIF($E77:BR77,"&gt;0")/12),0)))</f>
        <v>3208.3333333333335</v>
      </c>
      <c r="BU77" s="174">
        <f>('Team &amp; Salaries'!$D50*BU139)*((1+'Team &amp; Salaries'!$Q50)^(ROUNDDOWN((COUNTIF($E77:BS77,"&gt;0")/12),0)))</f>
        <v>3208.3333333333335</v>
      </c>
      <c r="BV77" s="174">
        <f>('Team &amp; Salaries'!$D50*BV139)*((1+'Team &amp; Salaries'!$Q50)^(ROUNDDOWN((COUNTIF($E77:BT77,"&gt;0")/12),0)))</f>
        <v>3208.3333333333335</v>
      </c>
      <c r="BW77" s="174">
        <f>('Team &amp; Salaries'!$D50*BW139)*((1+'Team &amp; Salaries'!$Q50)^(ROUNDDOWN((COUNTIF($E77:BU77,"&gt;0")/12),0)))</f>
        <v>3208.3333333333335</v>
      </c>
      <c r="BX77" s="174">
        <f>('Team &amp; Salaries'!$D50*BX139)*((1+'Team &amp; Salaries'!$Q50)^(ROUNDDOWN((COUNTIF($E77:BV77,"&gt;0")/12),0)))</f>
        <v>3208.3333333333335</v>
      </c>
      <c r="BY77" s="174">
        <f>('Team &amp; Salaries'!$D50*BY139)*((1+'Team &amp; Salaries'!$Q50)^(ROUNDDOWN((COUNTIF($E77:BW77,"&gt;0")/12),0)))</f>
        <v>3208.3333333333335</v>
      </c>
      <c r="BZ77" s="174">
        <f>('Team &amp; Salaries'!$D50*BZ139)*((1+'Team &amp; Salaries'!$Q50)^(ROUNDDOWN((COUNTIF($E77:BX77,"&gt;0")/12),0)))</f>
        <v>3208.3333333333335</v>
      </c>
      <c r="CA77" s="174">
        <f>('Team &amp; Salaries'!$D50*CA139)*((1+'Team &amp; Salaries'!$Q50)^(ROUNDDOWN((COUNTIF($E77:BY77,"&gt;0")/12),0)))</f>
        <v>3304.5833333333335</v>
      </c>
      <c r="CB77" s="174">
        <f>('Team &amp; Salaries'!$D50*CB139)*((1+'Team &amp; Salaries'!$Q50)^(ROUNDDOWN((COUNTIF($E77:BZ77,"&gt;0")/12),0)))</f>
        <v>3304.5833333333335</v>
      </c>
      <c r="CC77" s="174">
        <f>('Team &amp; Salaries'!$D50*CC139)*((1+'Team &amp; Salaries'!$Q50)^(ROUNDDOWN((COUNTIF($E77:CA77,"&gt;0")/12),0)))</f>
        <v>3304.5833333333335</v>
      </c>
      <c r="CD77" s="174">
        <f>('Team &amp; Salaries'!$D50*CD139)*((1+'Team &amp; Salaries'!$Q50)^(ROUNDDOWN((COUNTIF($E77:CB77,"&gt;0")/12),0)))</f>
        <v>3304.5833333333335</v>
      </c>
      <c r="CE77" s="174">
        <f>('Team &amp; Salaries'!$D50*CE139)*((1+'Team &amp; Salaries'!$Q50)^(ROUNDDOWN((COUNTIF($E77:CC77,"&gt;0")/12),0)))</f>
        <v>3304.5833333333335</v>
      </c>
      <c r="CF77" s="174">
        <f>('Team &amp; Salaries'!$D50*CF139)*((1+'Team &amp; Salaries'!$Q50)^(ROUNDDOWN((COUNTIF($E77:CD77,"&gt;0")/12),0)))</f>
        <v>3304.5833333333335</v>
      </c>
      <c r="CG77" s="174">
        <f>('Team &amp; Salaries'!$D50*CG139)*((1+'Team &amp; Salaries'!$Q50)^(ROUNDDOWN((COUNTIF($E77:CE77,"&gt;0")/12),0)))</f>
        <v>3304.5833333333335</v>
      </c>
      <c r="CH77" s="174">
        <f>('Team &amp; Salaries'!$D50*CH139)*((1+'Team &amp; Salaries'!$Q50)^(ROUNDDOWN((COUNTIF($E77:CF77,"&gt;0")/12),0)))</f>
        <v>3304.5833333333335</v>
      </c>
      <c r="CI77" s="174">
        <f>('Team &amp; Salaries'!$D50*CI139)*((1+'Team &amp; Salaries'!$Q50)^(ROUNDDOWN((COUNTIF($E77:CG77,"&gt;0")/12),0)))</f>
        <v>3304.5833333333335</v>
      </c>
      <c r="CJ77" s="174">
        <f>('Team &amp; Salaries'!$D50*CJ139)*((1+'Team &amp; Salaries'!$Q50)^(ROUNDDOWN((COUNTIF($E77:CH77,"&gt;0")/12),0)))</f>
        <v>3304.5833333333335</v>
      </c>
      <c r="CK77" s="174">
        <f>('Team &amp; Salaries'!$D50*CK139)*((1+'Team &amp; Salaries'!$Q50)^(ROUNDDOWN((COUNTIF($E77:CI77,"&gt;0")/12),0)))</f>
        <v>3304.5833333333335</v>
      </c>
      <c r="CL77" s="174">
        <f>('Team &amp; Salaries'!$D50*CL139)*((1+'Team &amp; Salaries'!$Q50)^(ROUNDDOWN((COUNTIF($E77:CJ77,"&gt;0")/12),0)))</f>
        <v>3304.5833333333335</v>
      </c>
      <c r="CM77" s="174">
        <f>('Team &amp; Salaries'!$D50*CM139)*((1+'Team &amp; Salaries'!$Q50)^(ROUNDDOWN((COUNTIF($E77:CK77,"&gt;0")/12),0)))</f>
        <v>3403.7208333333333</v>
      </c>
      <c r="CN77" s="174">
        <f>('Team &amp; Salaries'!$D50*CN139)*((1+'Team &amp; Salaries'!$Q50)^(ROUNDDOWN((COUNTIF($E77:CL77,"&gt;0")/12),0)))</f>
        <v>3403.7208333333333</v>
      </c>
      <c r="CO77" s="174">
        <f>('Team &amp; Salaries'!$D50*CO139)*((1+'Team &amp; Salaries'!$Q50)^(ROUNDDOWN((COUNTIF($E77:CM77,"&gt;0")/12),0)))</f>
        <v>3403.7208333333333</v>
      </c>
      <c r="CP77" s="174">
        <f>('Team &amp; Salaries'!$D50*CP139)*((1+'Team &amp; Salaries'!$Q50)^(ROUNDDOWN((COUNTIF($E77:CN77,"&gt;0")/12),0)))</f>
        <v>3403.7208333333333</v>
      </c>
      <c r="CQ77" s="174">
        <f>('Team &amp; Salaries'!$D50*CQ139)*((1+'Team &amp; Salaries'!$Q50)^(ROUNDDOWN((COUNTIF($E77:CO77,"&gt;0")/12),0)))</f>
        <v>3403.7208333333333</v>
      </c>
      <c r="CR77" s="174">
        <f>('Team &amp; Salaries'!$D50*CR139)*((1+'Team &amp; Salaries'!$Q50)^(ROUNDDOWN((COUNTIF($E77:CP77,"&gt;0")/12),0)))</f>
        <v>3403.7208333333333</v>
      </c>
      <c r="CS77" s="174">
        <f>('Team &amp; Salaries'!$D50*CS139)*((1+'Team &amp; Salaries'!$Q50)^(ROUNDDOWN((COUNTIF($E77:CQ77,"&gt;0")/12),0)))</f>
        <v>3403.7208333333333</v>
      </c>
      <c r="CT77" s="174">
        <f>('Team &amp; Salaries'!$D50*CT139)*((1+'Team &amp; Salaries'!$Q50)^(ROUNDDOWN((COUNTIF($E77:CR77,"&gt;0")/12),0)))</f>
        <v>3403.7208333333333</v>
      </c>
      <c r="CU77" s="174">
        <f>('Team &amp; Salaries'!$D50*CU139)*((1+'Team &amp; Salaries'!$Q50)^(ROUNDDOWN((COUNTIF($E77:CS77,"&gt;0")/12),0)))</f>
        <v>3403.7208333333333</v>
      </c>
      <c r="CV77" s="174">
        <f>('Team &amp; Salaries'!$D50*CV139)*((1+'Team &amp; Salaries'!$Q50)^(ROUNDDOWN((COUNTIF($E77:CT77,"&gt;0")/12),0)))</f>
        <v>3403.7208333333333</v>
      </c>
      <c r="CW77" s="174">
        <f>('Team &amp; Salaries'!$D50*CW139)*((1+'Team &amp; Salaries'!$Q50)^(ROUNDDOWN((COUNTIF($E77:CU77,"&gt;0")/12),0)))</f>
        <v>3403.7208333333333</v>
      </c>
      <c r="CX77" s="174">
        <f>('Team &amp; Salaries'!$D50*CX139)*((1+'Team &amp; Salaries'!$Q50)^(ROUNDDOWN((COUNTIF($E77:CV77,"&gt;0")/12),0)))</f>
        <v>3403.7208333333333</v>
      </c>
      <c r="CY77" s="174">
        <f>('Team &amp; Salaries'!$D50*CY139)*((1+'Team &amp; Salaries'!$Q50)^(ROUNDDOWN((COUNTIF($E77:CW77,"&gt;0")/12),0)))</f>
        <v>3505.8324583333333</v>
      </c>
      <c r="CZ77" s="174">
        <f>('Team &amp; Salaries'!$D50*CZ139)*((1+'Team &amp; Salaries'!$Q50)^(ROUNDDOWN((COUNTIF($E77:CX77,"&gt;0")/12),0)))</f>
        <v>3505.8324583333333</v>
      </c>
      <c r="DA77" s="174">
        <f>('Team &amp; Salaries'!$D50*DA139)*((1+'Team &amp; Salaries'!$Q50)^(ROUNDDOWN((COUNTIF($E77:CY77,"&gt;0")/12),0)))</f>
        <v>3505.8324583333333</v>
      </c>
      <c r="DB77" s="174">
        <f>('Team &amp; Salaries'!$D50*DB139)*((1+'Team &amp; Salaries'!$Q50)^(ROUNDDOWN((COUNTIF($E77:CZ77,"&gt;0")/12),0)))</f>
        <v>3505.8324583333333</v>
      </c>
      <c r="DC77" s="174">
        <f>('Team &amp; Salaries'!$D50*DC139)*((1+'Team &amp; Salaries'!$Q50)^(ROUNDDOWN((COUNTIF($E77:DA77,"&gt;0")/12),0)))</f>
        <v>3505.8324583333333</v>
      </c>
      <c r="DD77" s="174">
        <f>('Team &amp; Salaries'!$D50*DD139)*((1+'Team &amp; Salaries'!$Q50)^(ROUNDDOWN((COUNTIF($E77:DB77,"&gt;0")/12),0)))</f>
        <v>3505.8324583333333</v>
      </c>
      <c r="DE77" s="174">
        <f>('Team &amp; Salaries'!$D50*DE139)*((1+'Team &amp; Salaries'!$Q50)^(ROUNDDOWN((COUNTIF($E77:DC77,"&gt;0")/12),0)))</f>
        <v>3505.8324583333333</v>
      </c>
      <c r="DF77" s="174">
        <f>('Team &amp; Salaries'!$D50*DF139)*((1+'Team &amp; Salaries'!$Q50)^(ROUNDDOWN((COUNTIF($E77:DD77,"&gt;0")/12),0)))</f>
        <v>3505.8324583333333</v>
      </c>
      <c r="DG77" s="174">
        <f>('Team &amp; Salaries'!$D50*DG139)*((1+'Team &amp; Salaries'!$Q50)^(ROUNDDOWN((COUNTIF($E77:DE77,"&gt;0")/12),0)))</f>
        <v>3505.8324583333333</v>
      </c>
      <c r="DH77" s="174">
        <f>('Team &amp; Salaries'!$D50*DH139)*((1+'Team &amp; Salaries'!$Q50)^(ROUNDDOWN((COUNTIF($E77:DF77,"&gt;0")/12),0)))</f>
        <v>3505.8324583333333</v>
      </c>
      <c r="DI77" s="174">
        <f>('Team &amp; Salaries'!$D50*DI139)*((1+'Team &amp; Salaries'!$Q50)^(ROUNDDOWN((COUNTIF($E77:DG77,"&gt;0")/12),0)))</f>
        <v>3505.8324583333333</v>
      </c>
    </row>
    <row r="78" spans="1:113" customFormat="1" ht="16">
      <c r="A78" s="114" t="str">
        <f t="shared" si="80"/>
        <v>Sales &amp; Maketing</v>
      </c>
      <c r="B78" s="114"/>
      <c r="C78" s="114"/>
      <c r="D78" s="114" t="str">
        <f>'Team &amp; Salaries'!B51</f>
        <v>Growth</v>
      </c>
      <c r="E78" s="361" t="str">
        <f>Settings!$C$6</f>
        <v>USD</v>
      </c>
      <c r="F78" s="174">
        <f>('Team &amp; Salaries'!$D51*F140)*((1+'Team &amp; Salaries'!$Q51)^(ROUNDDOWN((COUNTIF(D78:$E78,"&gt;0")/12),0)))</f>
        <v>0</v>
      </c>
      <c r="G78" s="174">
        <f>('Team &amp; Salaries'!$D51*G140)*((1+'Team &amp; Salaries'!$Q51)^(ROUNDDOWN((COUNTIF(E78:$E78,"&gt;0")/12),0)))</f>
        <v>0</v>
      </c>
      <c r="H78" s="174">
        <f>('Team &amp; Salaries'!$D51*H140)*((1+'Team &amp; Salaries'!$Q51)^(ROUNDDOWN((COUNTIF($E78:F78,"&gt;0")/12),0)))</f>
        <v>0</v>
      </c>
      <c r="I78" s="174">
        <f>('Team &amp; Salaries'!$D51*I140)*((1+'Team &amp; Salaries'!$Q51)^(ROUNDDOWN((COUNTIF($E78:G78,"&gt;0")/12),0)))</f>
        <v>0</v>
      </c>
      <c r="J78" s="174">
        <f>('Team &amp; Salaries'!$D51*J140)*((1+'Team &amp; Salaries'!$Q51)^(ROUNDDOWN((COUNTIF($E78:H78,"&gt;0")/12),0)))</f>
        <v>0</v>
      </c>
      <c r="K78" s="174">
        <f>('Team &amp; Salaries'!$D51*K140)*((1+'Team &amp; Salaries'!$Q51)^(ROUNDDOWN((COUNTIF($E78:I78,"&gt;0")/12),0)))</f>
        <v>0</v>
      </c>
      <c r="L78" s="174">
        <f>('Team &amp; Salaries'!$D51*L140)*((1+'Team &amp; Salaries'!$Q51)^(ROUNDDOWN((COUNTIF($E78:J78,"&gt;0")/12),0)))</f>
        <v>0</v>
      </c>
      <c r="M78" s="174">
        <f>('Team &amp; Salaries'!$D51*M140)*((1+'Team &amp; Salaries'!$Q51)^(ROUNDDOWN((COUNTIF($E78:K78,"&gt;0")/12),0)))</f>
        <v>0</v>
      </c>
      <c r="N78" s="174">
        <f>('Team &amp; Salaries'!$D51*N140)*((1+'Team &amp; Salaries'!$Q51)^(ROUNDDOWN((COUNTIF($E78:L78,"&gt;0")/12),0)))</f>
        <v>0</v>
      </c>
      <c r="O78" s="174">
        <f>('Team &amp; Salaries'!$D51*O140)*((1+'Team &amp; Salaries'!$Q51)^(ROUNDDOWN((COUNTIF($E78:M78,"&gt;0")/12),0)))</f>
        <v>0</v>
      </c>
      <c r="P78" s="174">
        <f>('Team &amp; Salaries'!$D51*P140)*((1+'Team &amp; Salaries'!$Q51)^(ROUNDDOWN((COUNTIF($E78:N78,"&gt;0")/12),0)))</f>
        <v>0</v>
      </c>
      <c r="Q78" s="174">
        <f>('Team &amp; Salaries'!$D51*Q140)*((1+'Team &amp; Salaries'!$Q51)^(ROUNDDOWN((COUNTIF($E78:O78,"&gt;0")/12),0)))</f>
        <v>0</v>
      </c>
      <c r="R78" s="174">
        <f>('Team &amp; Salaries'!$D51*R140)*((1+'Team &amp; Salaries'!$Q51)^(ROUNDDOWN((COUNTIF($E78:P78,"&gt;0")/12),0)))</f>
        <v>0</v>
      </c>
      <c r="S78" s="174">
        <f>('Team &amp; Salaries'!$D51*S140)*((1+'Team &amp; Salaries'!$Q51)^(ROUNDDOWN((COUNTIF($E78:Q78,"&gt;0")/12),0)))</f>
        <v>0</v>
      </c>
      <c r="T78" s="174">
        <f>('Team &amp; Salaries'!$D51*T140)*((1+'Team &amp; Salaries'!$Q51)^(ROUNDDOWN((COUNTIF($E78:R78,"&gt;0")/12),0)))</f>
        <v>0</v>
      </c>
      <c r="U78" s="174">
        <f>('Team &amp; Salaries'!$D51*U140)*((1+'Team &amp; Salaries'!$Q51)^(ROUNDDOWN((COUNTIF($E78:S78,"&gt;0")/12),0)))</f>
        <v>0</v>
      </c>
      <c r="V78" s="174">
        <f>('Team &amp; Salaries'!$D51*V140)*((1+'Team &amp; Salaries'!$Q51)^(ROUNDDOWN((COUNTIF($E78:T78,"&gt;0")/12),0)))</f>
        <v>0</v>
      </c>
      <c r="W78" s="174">
        <f>('Team &amp; Salaries'!$D51*W140)*((1+'Team &amp; Salaries'!$Q51)^(ROUNDDOWN((COUNTIF($E78:U78,"&gt;0")/12),0)))</f>
        <v>0</v>
      </c>
      <c r="X78" s="174">
        <f>('Team &amp; Salaries'!$D51*X140)*((1+'Team &amp; Salaries'!$Q51)^(ROUNDDOWN((COUNTIF($E78:V78,"&gt;0")/12),0)))</f>
        <v>0</v>
      </c>
      <c r="Y78" s="174">
        <f>('Team &amp; Salaries'!$D51*Y140)*((1+'Team &amp; Salaries'!$Q51)^(ROUNDDOWN((COUNTIF($E78:W78,"&gt;0")/12),0)))</f>
        <v>0</v>
      </c>
      <c r="Z78" s="174">
        <f>('Team &amp; Salaries'!$D51*Z140)*((1+'Team &amp; Salaries'!$Q51)^(ROUNDDOWN((COUNTIF($E78:X78,"&gt;0")/12),0)))</f>
        <v>0</v>
      </c>
      <c r="AA78" s="174">
        <f>('Team &amp; Salaries'!$D51*AA140)*((1+'Team &amp; Salaries'!$Q51)^(ROUNDDOWN((COUNTIF($E78:Y78,"&gt;0")/12),0)))</f>
        <v>0</v>
      </c>
      <c r="AB78" s="174">
        <f>('Team &amp; Salaries'!$D51*AB140)*((1+'Team &amp; Salaries'!$Q51)^(ROUNDDOWN((COUNTIF($E78:Z78,"&gt;0")/12),0)))</f>
        <v>0</v>
      </c>
      <c r="AC78" s="174">
        <f>('Team &amp; Salaries'!$D51*AC140)*((1+'Team &amp; Salaries'!$Q51)^(ROUNDDOWN((COUNTIF($E78:AA78,"&gt;0")/12),0)))</f>
        <v>0</v>
      </c>
      <c r="AD78" s="174">
        <f>('Team &amp; Salaries'!$D51*AD140)*((1+'Team &amp; Salaries'!$Q51)^(ROUNDDOWN((COUNTIF($E78:AB78,"&gt;0")/12),0)))</f>
        <v>0</v>
      </c>
      <c r="AE78" s="174">
        <f>('Team &amp; Salaries'!$D51*AE140)*((1+'Team &amp; Salaries'!$Q51)^(ROUNDDOWN((COUNTIF($E78:AC78,"&gt;0")/12),0)))</f>
        <v>0</v>
      </c>
      <c r="AF78" s="174">
        <f>('Team &amp; Salaries'!$D51*AF140)*((1+'Team &amp; Salaries'!$Q51)^(ROUNDDOWN((COUNTIF($E78:AD78,"&gt;0")/12),0)))</f>
        <v>0</v>
      </c>
      <c r="AG78" s="174">
        <f>('Team &amp; Salaries'!$D51*AG140)*((1+'Team &amp; Salaries'!$Q51)^(ROUNDDOWN((COUNTIF($E78:AE78,"&gt;0")/12),0)))</f>
        <v>0</v>
      </c>
      <c r="AH78" s="174">
        <f>('Team &amp; Salaries'!$D51*AH140)*((1+'Team &amp; Salaries'!$Q51)^(ROUNDDOWN((COUNTIF($E78:AF78,"&gt;0")/12),0)))</f>
        <v>0</v>
      </c>
      <c r="AI78" s="174">
        <f>('Team &amp; Salaries'!$D51*AI140)*((1+'Team &amp; Salaries'!$Q51)^(ROUNDDOWN((COUNTIF($E78:AG78,"&gt;0")/12),0)))</f>
        <v>0</v>
      </c>
      <c r="AJ78" s="174">
        <f>('Team &amp; Salaries'!$D51*AJ140)*((1+'Team &amp; Salaries'!$Q51)^(ROUNDDOWN((COUNTIF($E78:AH78,"&gt;0")/12),0)))</f>
        <v>0</v>
      </c>
      <c r="AK78" s="174">
        <f>('Team &amp; Salaries'!$D51*AK140)*((1+'Team &amp; Salaries'!$Q51)^(ROUNDDOWN((COUNTIF($E78:AI78,"&gt;0")/12),0)))</f>
        <v>0</v>
      </c>
      <c r="AL78" s="174">
        <f>('Team &amp; Salaries'!$D51*AL140)*((1+'Team &amp; Salaries'!$Q51)^(ROUNDDOWN((COUNTIF($E78:AJ78,"&gt;0")/12),0)))</f>
        <v>0</v>
      </c>
      <c r="AM78" s="174">
        <f>('Team &amp; Salaries'!$D51*AM140)*((1+'Team &amp; Salaries'!$Q51)^(ROUNDDOWN((COUNTIF($E78:AK78,"&gt;0")/12),0)))</f>
        <v>0</v>
      </c>
      <c r="AN78" s="174">
        <f>('Team &amp; Salaries'!$D51*AN140)*((1+'Team &amp; Salaries'!$Q51)^(ROUNDDOWN((COUNTIF($E78:AL78,"&gt;0")/12),0)))</f>
        <v>0</v>
      </c>
      <c r="AO78" s="174">
        <f>('Team &amp; Salaries'!$D51*AO140)*((1+'Team &amp; Salaries'!$Q51)^(ROUNDDOWN((COUNTIF($E78:AM78,"&gt;0")/12),0)))</f>
        <v>0</v>
      </c>
      <c r="AP78" s="174">
        <f>('Team &amp; Salaries'!$D51*AP140)*((1+'Team &amp; Salaries'!$Q51)^(ROUNDDOWN((COUNTIF($E78:AN78,"&gt;0")/12),0)))</f>
        <v>3208.3333333333335</v>
      </c>
      <c r="AQ78" s="174">
        <f>('Team &amp; Salaries'!$D51*AQ140)*((1+'Team &amp; Salaries'!$Q51)^(ROUNDDOWN((COUNTIF($E78:AO78,"&gt;0")/12),0)))</f>
        <v>3208.3333333333335</v>
      </c>
      <c r="AR78" s="174">
        <f>('Team &amp; Salaries'!$D51*AR140)*((1+'Team &amp; Salaries'!$Q51)^(ROUNDDOWN((COUNTIF($E78:AP78,"&gt;0")/12),0)))</f>
        <v>3208.3333333333335</v>
      </c>
      <c r="AS78" s="174">
        <f>('Team &amp; Salaries'!$D51*AS140)*((1+'Team &amp; Salaries'!$Q51)^(ROUNDDOWN((COUNTIF($E78:AQ78,"&gt;0")/12),0)))</f>
        <v>3208.3333333333335</v>
      </c>
      <c r="AT78" s="174">
        <f>('Team &amp; Salaries'!$D51*AT140)*((1+'Team &amp; Salaries'!$Q51)^(ROUNDDOWN((COUNTIF($E78:AR78,"&gt;0")/12),0)))</f>
        <v>3208.3333333333335</v>
      </c>
      <c r="AU78" s="174">
        <f>('Team &amp; Salaries'!$D51*AU140)*((1+'Team &amp; Salaries'!$Q51)^(ROUNDDOWN((COUNTIF($E78:AS78,"&gt;0")/12),0)))</f>
        <v>3208.3333333333335</v>
      </c>
      <c r="AV78" s="174">
        <f>('Team &amp; Salaries'!$D51*AV140)*((1+'Team &amp; Salaries'!$Q51)^(ROUNDDOWN((COUNTIF($E78:AT78,"&gt;0")/12),0)))</f>
        <v>3208.3333333333335</v>
      </c>
      <c r="AW78" s="174">
        <f>('Team &amp; Salaries'!$D51*AW140)*((1+'Team &amp; Salaries'!$Q51)^(ROUNDDOWN((COUNTIF($E78:AU78,"&gt;0")/12),0)))</f>
        <v>3208.3333333333335</v>
      </c>
      <c r="AX78" s="174">
        <f>('Team &amp; Salaries'!$D51*AX140)*((1+'Team &amp; Salaries'!$Q51)^(ROUNDDOWN((COUNTIF($E78:AV78,"&gt;0")/12),0)))</f>
        <v>3208.3333333333335</v>
      </c>
      <c r="AY78" s="174">
        <f>('Team &amp; Salaries'!$D51*AY140)*((1+'Team &amp; Salaries'!$Q51)^(ROUNDDOWN((COUNTIF($E78:AW78,"&gt;0")/12),0)))</f>
        <v>3208.3333333333335</v>
      </c>
      <c r="AZ78" s="174">
        <f>('Team &amp; Salaries'!$D51*AZ140)*((1+'Team &amp; Salaries'!$Q51)^(ROUNDDOWN((COUNTIF($E78:AX78,"&gt;0")/12),0)))</f>
        <v>3208.3333333333335</v>
      </c>
      <c r="BA78" s="174">
        <f>('Team &amp; Salaries'!$D51*BA140)*((1+'Team &amp; Salaries'!$Q51)^(ROUNDDOWN((COUNTIF($E78:AY78,"&gt;0")/12),0)))</f>
        <v>3208.3333333333335</v>
      </c>
      <c r="BB78" s="174">
        <f>('Team &amp; Salaries'!$D51*BB140)*((1+'Team &amp; Salaries'!$Q51)^(ROUNDDOWN((COUNTIF($E78:AZ78,"&gt;0")/12),0)))</f>
        <v>3208.3333333333335</v>
      </c>
      <c r="BC78" s="174">
        <f>('Team &amp; Salaries'!$D51*BC140)*((1+'Team &amp; Salaries'!$Q51)^(ROUNDDOWN((COUNTIF($E78:BA78,"&gt;0")/12),0)))</f>
        <v>3304.5833333333335</v>
      </c>
      <c r="BD78" s="174">
        <f>('Team &amp; Salaries'!$D51*BD140)*((1+'Team &amp; Salaries'!$Q51)^(ROUNDDOWN((COUNTIF($E78:BB78,"&gt;0")/12),0)))</f>
        <v>3304.5833333333335</v>
      </c>
      <c r="BE78" s="174">
        <f>('Team &amp; Salaries'!$D51*BE140)*((1+'Team &amp; Salaries'!$Q51)^(ROUNDDOWN((COUNTIF($E78:BC78,"&gt;0")/12),0)))</f>
        <v>3304.5833333333335</v>
      </c>
      <c r="BF78" s="174">
        <f>('Team &amp; Salaries'!$D51*BF140)*((1+'Team &amp; Salaries'!$Q51)^(ROUNDDOWN((COUNTIF($E78:BD78,"&gt;0")/12),0)))</f>
        <v>3304.5833333333335</v>
      </c>
      <c r="BG78" s="174">
        <f>('Team &amp; Salaries'!$D51*BG140)*((1+'Team &amp; Salaries'!$Q51)^(ROUNDDOWN((COUNTIF($E78:BE78,"&gt;0")/12),0)))</f>
        <v>3304.5833333333335</v>
      </c>
      <c r="BH78" s="174">
        <f>('Team &amp; Salaries'!$D51*BH140)*((1+'Team &amp; Salaries'!$Q51)^(ROUNDDOWN((COUNTIF($E78:BF78,"&gt;0")/12),0)))</f>
        <v>3304.5833333333335</v>
      </c>
      <c r="BI78" s="174">
        <f>('Team &amp; Salaries'!$D51*BI140)*((1+'Team &amp; Salaries'!$Q51)^(ROUNDDOWN((COUNTIF($E78:BG78,"&gt;0")/12),0)))</f>
        <v>3304.5833333333335</v>
      </c>
      <c r="BJ78" s="174">
        <f>('Team &amp; Salaries'!$D51*BJ140)*((1+'Team &amp; Salaries'!$Q51)^(ROUNDDOWN((COUNTIF($E78:BH78,"&gt;0")/12),0)))</f>
        <v>3304.5833333333335</v>
      </c>
      <c r="BK78" s="174">
        <f>('Team &amp; Salaries'!$D51*BK140)*((1+'Team &amp; Salaries'!$Q51)^(ROUNDDOWN((COUNTIF($E78:BI78,"&gt;0")/12),0)))</f>
        <v>3304.5833333333335</v>
      </c>
      <c r="BL78" s="174">
        <f>('Team &amp; Salaries'!$D51*BL140)*((1+'Team &amp; Salaries'!$Q51)^(ROUNDDOWN((COUNTIF($E78:BJ78,"&gt;0")/12),0)))</f>
        <v>3304.5833333333335</v>
      </c>
      <c r="BM78" s="174">
        <f>('Team &amp; Salaries'!$D51*BM140)*((1+'Team &amp; Salaries'!$Q51)^(ROUNDDOWN((COUNTIF($E78:BK78,"&gt;0")/12),0)))</f>
        <v>3304.5833333333335</v>
      </c>
      <c r="BN78" s="174">
        <f>('Team &amp; Salaries'!$D51*BN140)*((1+'Team &amp; Salaries'!$Q51)^(ROUNDDOWN((COUNTIF($E78:BL78,"&gt;0")/12),0)))</f>
        <v>3304.5833333333335</v>
      </c>
      <c r="BO78" s="174">
        <f>('Team &amp; Salaries'!$D51*BO140)*((1+'Team &amp; Salaries'!$Q51)^(ROUNDDOWN((COUNTIF($E78:BM78,"&gt;0")/12),0)))</f>
        <v>3403.7208333333333</v>
      </c>
      <c r="BP78" s="174">
        <f>('Team &amp; Salaries'!$D51*BP140)*((1+'Team &amp; Salaries'!$Q51)^(ROUNDDOWN((COUNTIF($E78:BN78,"&gt;0")/12),0)))</f>
        <v>3403.7208333333333</v>
      </c>
      <c r="BQ78" s="174">
        <f>('Team &amp; Salaries'!$D51*BQ140)*((1+'Team &amp; Salaries'!$Q51)^(ROUNDDOWN((COUNTIF($E78:BO78,"&gt;0")/12),0)))</f>
        <v>3403.7208333333333</v>
      </c>
      <c r="BR78" s="174">
        <f>('Team &amp; Salaries'!$D51*BR140)*((1+'Team &amp; Salaries'!$Q51)^(ROUNDDOWN((COUNTIF($E78:BP78,"&gt;0")/12),0)))</f>
        <v>3403.7208333333333</v>
      </c>
      <c r="BS78" s="174">
        <f>('Team &amp; Salaries'!$D51*BS140)*((1+'Team &amp; Salaries'!$Q51)^(ROUNDDOWN((COUNTIF($E78:BQ78,"&gt;0")/12),0)))</f>
        <v>3403.7208333333333</v>
      </c>
      <c r="BT78" s="174">
        <f>('Team &amp; Salaries'!$D51*BT140)*((1+'Team &amp; Salaries'!$Q51)^(ROUNDDOWN((COUNTIF($E78:BR78,"&gt;0")/12),0)))</f>
        <v>3403.7208333333333</v>
      </c>
      <c r="BU78" s="174">
        <f>('Team &amp; Salaries'!$D51*BU140)*((1+'Team &amp; Salaries'!$Q51)^(ROUNDDOWN((COUNTIF($E78:BS78,"&gt;0")/12),0)))</f>
        <v>3403.7208333333333</v>
      </c>
      <c r="BV78" s="174">
        <f>('Team &amp; Salaries'!$D51*BV140)*((1+'Team &amp; Salaries'!$Q51)^(ROUNDDOWN((COUNTIF($E78:BT78,"&gt;0")/12),0)))</f>
        <v>3403.7208333333333</v>
      </c>
      <c r="BW78" s="174">
        <f>('Team &amp; Salaries'!$D51*BW140)*((1+'Team &amp; Salaries'!$Q51)^(ROUNDDOWN((COUNTIF($E78:BU78,"&gt;0")/12),0)))</f>
        <v>3403.7208333333333</v>
      </c>
      <c r="BX78" s="174">
        <f>('Team &amp; Salaries'!$D51*BX140)*((1+'Team &amp; Salaries'!$Q51)^(ROUNDDOWN((COUNTIF($E78:BV78,"&gt;0")/12),0)))</f>
        <v>3403.7208333333333</v>
      </c>
      <c r="BY78" s="174">
        <f>('Team &amp; Salaries'!$D51*BY140)*((1+'Team &amp; Salaries'!$Q51)^(ROUNDDOWN((COUNTIF($E78:BW78,"&gt;0")/12),0)))</f>
        <v>3403.7208333333333</v>
      </c>
      <c r="BZ78" s="174">
        <f>('Team &amp; Salaries'!$D51*BZ140)*((1+'Team &amp; Salaries'!$Q51)^(ROUNDDOWN((COUNTIF($E78:BX78,"&gt;0")/12),0)))</f>
        <v>3403.7208333333333</v>
      </c>
      <c r="CA78" s="174">
        <f>('Team &amp; Salaries'!$D51*CA140)*((1+'Team &amp; Salaries'!$Q51)^(ROUNDDOWN((COUNTIF($E78:BY78,"&gt;0")/12),0)))</f>
        <v>3505.8324583333333</v>
      </c>
      <c r="CB78" s="174">
        <f>('Team &amp; Salaries'!$D51*CB140)*((1+'Team &amp; Salaries'!$Q51)^(ROUNDDOWN((COUNTIF($E78:BZ78,"&gt;0")/12),0)))</f>
        <v>3505.8324583333333</v>
      </c>
      <c r="CC78" s="174">
        <f>('Team &amp; Salaries'!$D51*CC140)*((1+'Team &amp; Salaries'!$Q51)^(ROUNDDOWN((COUNTIF($E78:CA78,"&gt;0")/12),0)))</f>
        <v>3505.8324583333333</v>
      </c>
      <c r="CD78" s="174">
        <f>('Team &amp; Salaries'!$D51*CD140)*((1+'Team &amp; Salaries'!$Q51)^(ROUNDDOWN((COUNTIF($E78:CB78,"&gt;0")/12),0)))</f>
        <v>3505.8324583333333</v>
      </c>
      <c r="CE78" s="174">
        <f>('Team &amp; Salaries'!$D51*CE140)*((1+'Team &amp; Salaries'!$Q51)^(ROUNDDOWN((COUNTIF($E78:CC78,"&gt;0")/12),0)))</f>
        <v>3505.8324583333333</v>
      </c>
      <c r="CF78" s="174">
        <f>('Team &amp; Salaries'!$D51*CF140)*((1+'Team &amp; Salaries'!$Q51)^(ROUNDDOWN((COUNTIF($E78:CD78,"&gt;0")/12),0)))</f>
        <v>3505.8324583333333</v>
      </c>
      <c r="CG78" s="174">
        <f>('Team &amp; Salaries'!$D51*CG140)*((1+'Team &amp; Salaries'!$Q51)^(ROUNDDOWN((COUNTIF($E78:CE78,"&gt;0")/12),0)))</f>
        <v>3505.8324583333333</v>
      </c>
      <c r="CH78" s="174">
        <f>('Team &amp; Salaries'!$D51*CH140)*((1+'Team &amp; Salaries'!$Q51)^(ROUNDDOWN((COUNTIF($E78:CF78,"&gt;0")/12),0)))</f>
        <v>3505.8324583333333</v>
      </c>
      <c r="CI78" s="174">
        <f>('Team &amp; Salaries'!$D51*CI140)*((1+'Team &amp; Salaries'!$Q51)^(ROUNDDOWN((COUNTIF($E78:CG78,"&gt;0")/12),0)))</f>
        <v>3505.8324583333333</v>
      </c>
      <c r="CJ78" s="174">
        <f>('Team &amp; Salaries'!$D51*CJ140)*((1+'Team &amp; Salaries'!$Q51)^(ROUNDDOWN((COUNTIF($E78:CH78,"&gt;0")/12),0)))</f>
        <v>3505.8324583333333</v>
      </c>
      <c r="CK78" s="174">
        <f>('Team &amp; Salaries'!$D51*CK140)*((1+'Team &amp; Salaries'!$Q51)^(ROUNDDOWN((COUNTIF($E78:CI78,"&gt;0")/12),0)))</f>
        <v>3505.8324583333333</v>
      </c>
      <c r="CL78" s="174">
        <f>('Team &amp; Salaries'!$D51*CL140)*((1+'Team &amp; Salaries'!$Q51)^(ROUNDDOWN((COUNTIF($E78:CJ78,"&gt;0")/12),0)))</f>
        <v>3505.8324583333333</v>
      </c>
      <c r="CM78" s="174">
        <f>('Team &amp; Salaries'!$D51*CM140)*((1+'Team &amp; Salaries'!$Q51)^(ROUNDDOWN((COUNTIF($E78:CK78,"&gt;0")/12),0)))</f>
        <v>3611.0074320833332</v>
      </c>
      <c r="CN78" s="174">
        <f>('Team &amp; Salaries'!$D51*CN140)*((1+'Team &amp; Salaries'!$Q51)^(ROUNDDOWN((COUNTIF($E78:CL78,"&gt;0")/12),0)))</f>
        <v>3611.0074320833332</v>
      </c>
      <c r="CO78" s="174">
        <f>('Team &amp; Salaries'!$D51*CO140)*((1+'Team &amp; Salaries'!$Q51)^(ROUNDDOWN((COUNTIF($E78:CM78,"&gt;0")/12),0)))</f>
        <v>3611.0074320833332</v>
      </c>
      <c r="CP78" s="174">
        <f>('Team &amp; Salaries'!$D51*CP140)*((1+'Team &amp; Salaries'!$Q51)^(ROUNDDOWN((COUNTIF($E78:CN78,"&gt;0")/12),0)))</f>
        <v>3611.0074320833332</v>
      </c>
      <c r="CQ78" s="174">
        <f>('Team &amp; Salaries'!$D51*CQ140)*((1+'Team &amp; Salaries'!$Q51)^(ROUNDDOWN((COUNTIF($E78:CO78,"&gt;0")/12),0)))</f>
        <v>3611.0074320833332</v>
      </c>
      <c r="CR78" s="174">
        <f>('Team &amp; Salaries'!$D51*CR140)*((1+'Team &amp; Salaries'!$Q51)^(ROUNDDOWN((COUNTIF($E78:CP78,"&gt;0")/12),0)))</f>
        <v>3611.0074320833332</v>
      </c>
      <c r="CS78" s="174">
        <f>('Team &amp; Salaries'!$D51*CS140)*((1+'Team &amp; Salaries'!$Q51)^(ROUNDDOWN((COUNTIF($E78:CQ78,"&gt;0")/12),0)))</f>
        <v>3611.0074320833332</v>
      </c>
      <c r="CT78" s="174">
        <f>('Team &amp; Salaries'!$D51*CT140)*((1+'Team &amp; Salaries'!$Q51)^(ROUNDDOWN((COUNTIF($E78:CR78,"&gt;0")/12),0)))</f>
        <v>3611.0074320833332</v>
      </c>
      <c r="CU78" s="174">
        <f>('Team &amp; Salaries'!$D51*CU140)*((1+'Team &amp; Salaries'!$Q51)^(ROUNDDOWN((COUNTIF($E78:CS78,"&gt;0")/12),0)))</f>
        <v>3611.0074320833332</v>
      </c>
      <c r="CV78" s="174">
        <f>('Team &amp; Salaries'!$D51*CV140)*((1+'Team &amp; Salaries'!$Q51)^(ROUNDDOWN((COUNTIF($E78:CT78,"&gt;0")/12),0)))</f>
        <v>3611.0074320833332</v>
      </c>
      <c r="CW78" s="174">
        <f>('Team &amp; Salaries'!$D51*CW140)*((1+'Team &amp; Salaries'!$Q51)^(ROUNDDOWN((COUNTIF($E78:CU78,"&gt;0")/12),0)))</f>
        <v>3611.0074320833332</v>
      </c>
      <c r="CX78" s="174">
        <f>('Team &amp; Salaries'!$D51*CX140)*((1+'Team &amp; Salaries'!$Q51)^(ROUNDDOWN((COUNTIF($E78:CV78,"&gt;0")/12),0)))</f>
        <v>3611.0074320833332</v>
      </c>
      <c r="CY78" s="174">
        <f>('Team &amp; Salaries'!$D51*CY140)*((1+'Team &amp; Salaries'!$Q51)^(ROUNDDOWN((COUNTIF($E78:CW78,"&gt;0")/12),0)))</f>
        <v>3719.3376550458329</v>
      </c>
      <c r="CZ78" s="174">
        <f>('Team &amp; Salaries'!$D51*CZ140)*((1+'Team &amp; Salaries'!$Q51)^(ROUNDDOWN((COUNTIF($E78:CX78,"&gt;0")/12),0)))</f>
        <v>3719.3376550458329</v>
      </c>
      <c r="DA78" s="174">
        <f>('Team &amp; Salaries'!$D51*DA140)*((1+'Team &amp; Salaries'!$Q51)^(ROUNDDOWN((COUNTIF($E78:CY78,"&gt;0")/12),0)))</f>
        <v>3719.3376550458329</v>
      </c>
      <c r="DB78" s="174">
        <f>('Team &amp; Salaries'!$D51*DB140)*((1+'Team &amp; Salaries'!$Q51)^(ROUNDDOWN((COUNTIF($E78:CZ78,"&gt;0")/12),0)))</f>
        <v>3719.3376550458329</v>
      </c>
      <c r="DC78" s="174">
        <f>('Team &amp; Salaries'!$D51*DC140)*((1+'Team &amp; Salaries'!$Q51)^(ROUNDDOWN((COUNTIF($E78:DA78,"&gt;0")/12),0)))</f>
        <v>3719.3376550458329</v>
      </c>
      <c r="DD78" s="174">
        <f>('Team &amp; Salaries'!$D51*DD140)*((1+'Team &amp; Salaries'!$Q51)^(ROUNDDOWN((COUNTIF($E78:DB78,"&gt;0")/12),0)))</f>
        <v>3719.3376550458329</v>
      </c>
      <c r="DE78" s="174">
        <f>('Team &amp; Salaries'!$D51*DE140)*((1+'Team &amp; Salaries'!$Q51)^(ROUNDDOWN((COUNTIF($E78:DC78,"&gt;0")/12),0)))</f>
        <v>3719.3376550458329</v>
      </c>
      <c r="DF78" s="174">
        <f>('Team &amp; Salaries'!$D51*DF140)*((1+'Team &amp; Salaries'!$Q51)^(ROUNDDOWN((COUNTIF($E78:DD78,"&gt;0")/12),0)))</f>
        <v>3719.3376550458329</v>
      </c>
      <c r="DG78" s="174">
        <f>('Team &amp; Salaries'!$D51*DG140)*((1+'Team &amp; Salaries'!$Q51)^(ROUNDDOWN((COUNTIF($E78:DE78,"&gt;0")/12),0)))</f>
        <v>3719.3376550458329</v>
      </c>
      <c r="DH78" s="174">
        <f>('Team &amp; Salaries'!$D51*DH140)*((1+'Team &amp; Salaries'!$Q51)^(ROUNDDOWN((COUNTIF($E78:DF78,"&gt;0")/12),0)))</f>
        <v>3719.3376550458329</v>
      </c>
      <c r="DI78" s="174">
        <f>('Team &amp; Salaries'!$D51*DI140)*((1+'Team &amp; Salaries'!$Q51)^(ROUNDDOWN((COUNTIF($E78:DG78,"&gt;0")/12),0)))</f>
        <v>3719.3376550458329</v>
      </c>
    </row>
    <row r="79" spans="1:113" customFormat="1" ht="16">
      <c r="A79" s="114" t="str">
        <f t="shared" si="80"/>
        <v>Sales &amp; Maketing</v>
      </c>
      <c r="B79" s="114"/>
      <c r="C79" s="114"/>
      <c r="D79" s="114" t="str">
        <f>'Team &amp; Salaries'!B52</f>
        <v>Growth</v>
      </c>
      <c r="E79" s="361" t="str">
        <f>Settings!$C$6</f>
        <v>USD</v>
      </c>
      <c r="F79" s="174">
        <f>('Team &amp; Salaries'!$D52*F141)*((1+'Team &amp; Salaries'!$Q52)^(ROUNDDOWN((COUNTIF(D79:$E79,"&gt;0")/12),0)))</f>
        <v>0</v>
      </c>
      <c r="G79" s="174">
        <f>('Team &amp; Salaries'!$D52*G141)*((1+'Team &amp; Salaries'!$Q52)^(ROUNDDOWN((COUNTIF(E79:$E79,"&gt;0")/12),0)))</f>
        <v>0</v>
      </c>
      <c r="H79" s="174">
        <f>('Team &amp; Salaries'!$D52*H141)*((1+'Team &amp; Salaries'!$Q52)^(ROUNDDOWN((COUNTIF($E79:F79,"&gt;0")/12),0)))</f>
        <v>0</v>
      </c>
      <c r="I79" s="174">
        <f>('Team &amp; Salaries'!$D52*I141)*((1+'Team &amp; Salaries'!$Q52)^(ROUNDDOWN((COUNTIF($E79:G79,"&gt;0")/12),0)))</f>
        <v>0</v>
      </c>
      <c r="J79" s="174">
        <f>('Team &amp; Salaries'!$D52*J141)*((1+'Team &amp; Salaries'!$Q52)^(ROUNDDOWN((COUNTIF($E79:H79,"&gt;0")/12),0)))</f>
        <v>0</v>
      </c>
      <c r="K79" s="174">
        <f>('Team &amp; Salaries'!$D52*K141)*((1+'Team &amp; Salaries'!$Q52)^(ROUNDDOWN((COUNTIF($E79:I79,"&gt;0")/12),0)))</f>
        <v>0</v>
      </c>
      <c r="L79" s="174">
        <f>('Team &amp; Salaries'!$D52*L141)*((1+'Team &amp; Salaries'!$Q52)^(ROUNDDOWN((COUNTIF($E79:J79,"&gt;0")/12),0)))</f>
        <v>0</v>
      </c>
      <c r="M79" s="174">
        <f>('Team &amp; Salaries'!$D52*M141)*((1+'Team &amp; Salaries'!$Q52)^(ROUNDDOWN((COUNTIF($E79:K79,"&gt;0")/12),0)))</f>
        <v>0</v>
      </c>
      <c r="N79" s="174">
        <f>('Team &amp; Salaries'!$D52*N141)*((1+'Team &amp; Salaries'!$Q52)^(ROUNDDOWN((COUNTIF($E79:L79,"&gt;0")/12),0)))</f>
        <v>0</v>
      </c>
      <c r="O79" s="174">
        <f>('Team &amp; Salaries'!$D52*O141)*((1+'Team &amp; Salaries'!$Q52)^(ROUNDDOWN((COUNTIF($E79:M79,"&gt;0")/12),0)))</f>
        <v>0</v>
      </c>
      <c r="P79" s="174">
        <f>('Team &amp; Salaries'!$D52*P141)*((1+'Team &amp; Salaries'!$Q52)^(ROUNDDOWN((COUNTIF($E79:N79,"&gt;0")/12),0)))</f>
        <v>0</v>
      </c>
      <c r="Q79" s="174">
        <f>('Team &amp; Salaries'!$D52*Q141)*((1+'Team &amp; Salaries'!$Q52)^(ROUNDDOWN((COUNTIF($E79:O79,"&gt;0")/12),0)))</f>
        <v>0</v>
      </c>
      <c r="R79" s="174">
        <f>('Team &amp; Salaries'!$D52*R141)*((1+'Team &amp; Salaries'!$Q52)^(ROUNDDOWN((COUNTIF($E79:P79,"&gt;0")/12),0)))</f>
        <v>0</v>
      </c>
      <c r="S79" s="174">
        <f>('Team &amp; Salaries'!$D52*S141)*((1+'Team &amp; Salaries'!$Q52)^(ROUNDDOWN((COUNTIF($E79:Q79,"&gt;0")/12),0)))</f>
        <v>0</v>
      </c>
      <c r="T79" s="174">
        <f>('Team &amp; Salaries'!$D52*T141)*((1+'Team &amp; Salaries'!$Q52)^(ROUNDDOWN((COUNTIF($E79:R79,"&gt;0")/12),0)))</f>
        <v>0</v>
      </c>
      <c r="U79" s="174">
        <f>('Team &amp; Salaries'!$D52*U141)*((1+'Team &amp; Salaries'!$Q52)^(ROUNDDOWN((COUNTIF($E79:S79,"&gt;0")/12),0)))</f>
        <v>0</v>
      </c>
      <c r="V79" s="174">
        <f>('Team &amp; Salaries'!$D52*V141)*((1+'Team &amp; Salaries'!$Q52)^(ROUNDDOWN((COUNTIF($E79:T79,"&gt;0")/12),0)))</f>
        <v>0</v>
      </c>
      <c r="W79" s="174">
        <f>('Team &amp; Salaries'!$D52*W141)*((1+'Team &amp; Salaries'!$Q52)^(ROUNDDOWN((COUNTIF($E79:U79,"&gt;0")/12),0)))</f>
        <v>0</v>
      </c>
      <c r="X79" s="174">
        <f>('Team &amp; Salaries'!$D52*X141)*((1+'Team &amp; Salaries'!$Q52)^(ROUNDDOWN((COUNTIF($E79:V79,"&gt;0")/12),0)))</f>
        <v>0</v>
      </c>
      <c r="Y79" s="174">
        <f>('Team &amp; Salaries'!$D52*Y141)*((1+'Team &amp; Salaries'!$Q52)^(ROUNDDOWN((COUNTIF($E79:W79,"&gt;0")/12),0)))</f>
        <v>0</v>
      </c>
      <c r="Z79" s="174">
        <f>('Team &amp; Salaries'!$D52*Z141)*((1+'Team &amp; Salaries'!$Q52)^(ROUNDDOWN((COUNTIF($E79:X79,"&gt;0")/12),0)))</f>
        <v>0</v>
      </c>
      <c r="AA79" s="174">
        <f>('Team &amp; Salaries'!$D52*AA141)*((1+'Team &amp; Salaries'!$Q52)^(ROUNDDOWN((COUNTIF($E79:Y79,"&gt;0")/12),0)))</f>
        <v>0</v>
      </c>
      <c r="AB79" s="174">
        <f>('Team &amp; Salaries'!$D52*AB141)*((1+'Team &amp; Salaries'!$Q52)^(ROUNDDOWN((COUNTIF($E79:Z79,"&gt;0")/12),0)))</f>
        <v>0</v>
      </c>
      <c r="AC79" s="174">
        <f>('Team &amp; Salaries'!$D52*AC141)*((1+'Team &amp; Salaries'!$Q52)^(ROUNDDOWN((COUNTIF($E79:AA79,"&gt;0")/12),0)))</f>
        <v>0</v>
      </c>
      <c r="AD79" s="174">
        <f>('Team &amp; Salaries'!$D52*AD141)*((1+'Team &amp; Salaries'!$Q52)^(ROUNDDOWN((COUNTIF($E79:AB79,"&gt;0")/12),0)))</f>
        <v>0</v>
      </c>
      <c r="AE79" s="174">
        <f>('Team &amp; Salaries'!$D52*AE141)*((1+'Team &amp; Salaries'!$Q52)^(ROUNDDOWN((COUNTIF($E79:AC79,"&gt;0")/12),0)))</f>
        <v>0</v>
      </c>
      <c r="AF79" s="174">
        <f>('Team &amp; Salaries'!$D52*AF141)*((1+'Team &amp; Salaries'!$Q52)^(ROUNDDOWN((COUNTIF($E79:AD79,"&gt;0")/12),0)))</f>
        <v>0</v>
      </c>
      <c r="AG79" s="174">
        <f>('Team &amp; Salaries'!$D52*AG141)*((1+'Team &amp; Salaries'!$Q52)^(ROUNDDOWN((COUNTIF($E79:AE79,"&gt;0")/12),0)))</f>
        <v>0</v>
      </c>
      <c r="AH79" s="174">
        <f>('Team &amp; Salaries'!$D52*AH141)*((1+'Team &amp; Salaries'!$Q52)^(ROUNDDOWN((COUNTIF($E79:AF79,"&gt;0")/12),0)))</f>
        <v>0</v>
      </c>
      <c r="AI79" s="174">
        <f>('Team &amp; Salaries'!$D52*AI141)*((1+'Team &amp; Salaries'!$Q52)^(ROUNDDOWN((COUNTIF($E79:AG79,"&gt;0")/12),0)))</f>
        <v>0</v>
      </c>
      <c r="AJ79" s="174">
        <f>('Team &amp; Salaries'!$D52*AJ141)*((1+'Team &amp; Salaries'!$Q52)^(ROUNDDOWN((COUNTIF($E79:AH79,"&gt;0")/12),0)))</f>
        <v>0</v>
      </c>
      <c r="AK79" s="174">
        <f>('Team &amp; Salaries'!$D52*AK141)*((1+'Team &amp; Salaries'!$Q52)^(ROUNDDOWN((COUNTIF($E79:AI79,"&gt;0")/12),0)))</f>
        <v>0</v>
      </c>
      <c r="AL79" s="174">
        <f>('Team &amp; Salaries'!$D52*AL141)*((1+'Team &amp; Salaries'!$Q52)^(ROUNDDOWN((COUNTIF($E79:AJ79,"&gt;0")/12),0)))</f>
        <v>0</v>
      </c>
      <c r="AM79" s="174">
        <f>('Team &amp; Salaries'!$D52*AM141)*((1+'Team &amp; Salaries'!$Q52)^(ROUNDDOWN((COUNTIF($E79:AK79,"&gt;0")/12),0)))</f>
        <v>0</v>
      </c>
      <c r="AN79" s="174">
        <f>('Team &amp; Salaries'!$D52*AN141)*((1+'Team &amp; Salaries'!$Q52)^(ROUNDDOWN((COUNTIF($E79:AL79,"&gt;0")/12),0)))</f>
        <v>0</v>
      </c>
      <c r="AO79" s="174">
        <f>('Team &amp; Salaries'!$D52*AO141)*((1+'Team &amp; Salaries'!$Q52)^(ROUNDDOWN((COUNTIF($E79:AM79,"&gt;0")/12),0)))</f>
        <v>0</v>
      </c>
      <c r="AP79" s="174">
        <f>('Team &amp; Salaries'!$D52*AP141)*((1+'Team &amp; Salaries'!$Q52)^(ROUNDDOWN((COUNTIF($E79:AN79,"&gt;0")/12),0)))</f>
        <v>3208.3333333333335</v>
      </c>
      <c r="AQ79" s="174">
        <f>('Team &amp; Salaries'!$D52*AQ141)*((1+'Team &amp; Salaries'!$Q52)^(ROUNDDOWN((COUNTIF($E79:AO79,"&gt;0")/12),0)))</f>
        <v>3208.3333333333335</v>
      </c>
      <c r="AR79" s="174">
        <f>('Team &amp; Salaries'!$D52*AR141)*((1+'Team &amp; Salaries'!$Q52)^(ROUNDDOWN((COUNTIF($E79:AP79,"&gt;0")/12),0)))</f>
        <v>3208.3333333333335</v>
      </c>
      <c r="AS79" s="174">
        <f>('Team &amp; Salaries'!$D52*AS141)*((1+'Team &amp; Salaries'!$Q52)^(ROUNDDOWN((COUNTIF($E79:AQ79,"&gt;0")/12),0)))</f>
        <v>3208.3333333333335</v>
      </c>
      <c r="AT79" s="174">
        <f>('Team &amp; Salaries'!$D52*AT141)*((1+'Team &amp; Salaries'!$Q52)^(ROUNDDOWN((COUNTIF($E79:AR79,"&gt;0")/12),0)))</f>
        <v>3208.3333333333335</v>
      </c>
      <c r="AU79" s="174">
        <f>('Team &amp; Salaries'!$D52*AU141)*((1+'Team &amp; Salaries'!$Q52)^(ROUNDDOWN((COUNTIF($E79:AS79,"&gt;0")/12),0)))</f>
        <v>3208.3333333333335</v>
      </c>
      <c r="AV79" s="174">
        <f>('Team &amp; Salaries'!$D52*AV141)*((1+'Team &amp; Salaries'!$Q52)^(ROUNDDOWN((COUNTIF($E79:AT79,"&gt;0")/12),0)))</f>
        <v>3208.3333333333335</v>
      </c>
      <c r="AW79" s="174">
        <f>('Team &amp; Salaries'!$D52*AW141)*((1+'Team &amp; Salaries'!$Q52)^(ROUNDDOWN((COUNTIF($E79:AU79,"&gt;0")/12),0)))</f>
        <v>3208.3333333333335</v>
      </c>
      <c r="AX79" s="174">
        <f>('Team &amp; Salaries'!$D52*AX141)*((1+'Team &amp; Salaries'!$Q52)^(ROUNDDOWN((COUNTIF($E79:AV79,"&gt;0")/12),0)))</f>
        <v>3208.3333333333335</v>
      </c>
      <c r="AY79" s="174">
        <f>('Team &amp; Salaries'!$D52*AY141)*((1+'Team &amp; Salaries'!$Q52)^(ROUNDDOWN((COUNTIF($E79:AW79,"&gt;0")/12),0)))</f>
        <v>3208.3333333333335</v>
      </c>
      <c r="AZ79" s="174">
        <f>('Team &amp; Salaries'!$D52*AZ141)*((1+'Team &amp; Salaries'!$Q52)^(ROUNDDOWN((COUNTIF($E79:AX79,"&gt;0")/12),0)))</f>
        <v>3208.3333333333335</v>
      </c>
      <c r="BA79" s="174">
        <f>('Team &amp; Salaries'!$D52*BA141)*((1+'Team &amp; Salaries'!$Q52)^(ROUNDDOWN((COUNTIF($E79:AY79,"&gt;0")/12),0)))</f>
        <v>3208.3333333333335</v>
      </c>
      <c r="BB79" s="174">
        <f>('Team &amp; Salaries'!$D52*BB141)*((1+'Team &amp; Salaries'!$Q52)^(ROUNDDOWN((COUNTIF($E79:AZ79,"&gt;0")/12),0)))</f>
        <v>3208.3333333333335</v>
      </c>
      <c r="BC79" s="174">
        <f>('Team &amp; Salaries'!$D52*BC141)*((1+'Team &amp; Salaries'!$Q52)^(ROUNDDOWN((COUNTIF($E79:BA79,"&gt;0")/12),0)))</f>
        <v>3304.5833333333335</v>
      </c>
      <c r="BD79" s="174">
        <f>('Team &amp; Salaries'!$D52*BD141)*((1+'Team &amp; Salaries'!$Q52)^(ROUNDDOWN((COUNTIF($E79:BB79,"&gt;0")/12),0)))</f>
        <v>3304.5833333333335</v>
      </c>
      <c r="BE79" s="174">
        <f>('Team &amp; Salaries'!$D52*BE141)*((1+'Team &amp; Salaries'!$Q52)^(ROUNDDOWN((COUNTIF($E79:BC79,"&gt;0")/12),0)))</f>
        <v>3304.5833333333335</v>
      </c>
      <c r="BF79" s="174">
        <f>('Team &amp; Salaries'!$D52*BF141)*((1+'Team &amp; Salaries'!$Q52)^(ROUNDDOWN((COUNTIF($E79:BD79,"&gt;0")/12),0)))</f>
        <v>3304.5833333333335</v>
      </c>
      <c r="BG79" s="174">
        <f>('Team &amp; Salaries'!$D52*BG141)*((1+'Team &amp; Salaries'!$Q52)^(ROUNDDOWN((COUNTIF($E79:BE79,"&gt;0")/12),0)))</f>
        <v>3304.5833333333335</v>
      </c>
      <c r="BH79" s="174">
        <f>('Team &amp; Salaries'!$D52*BH141)*((1+'Team &amp; Salaries'!$Q52)^(ROUNDDOWN((COUNTIF($E79:BF79,"&gt;0")/12),0)))</f>
        <v>3304.5833333333335</v>
      </c>
      <c r="BI79" s="174">
        <f>('Team &amp; Salaries'!$D52*BI141)*((1+'Team &amp; Salaries'!$Q52)^(ROUNDDOWN((COUNTIF($E79:BG79,"&gt;0")/12),0)))</f>
        <v>3304.5833333333335</v>
      </c>
      <c r="BJ79" s="174">
        <f>('Team &amp; Salaries'!$D52*BJ141)*((1+'Team &amp; Salaries'!$Q52)^(ROUNDDOWN((COUNTIF($E79:BH79,"&gt;0")/12),0)))</f>
        <v>3304.5833333333335</v>
      </c>
      <c r="BK79" s="174">
        <f>('Team &amp; Salaries'!$D52*BK141)*((1+'Team &amp; Salaries'!$Q52)^(ROUNDDOWN((COUNTIF($E79:BI79,"&gt;0")/12),0)))</f>
        <v>3304.5833333333335</v>
      </c>
      <c r="BL79" s="174">
        <f>('Team &amp; Salaries'!$D52*BL141)*((1+'Team &amp; Salaries'!$Q52)^(ROUNDDOWN((COUNTIF($E79:BJ79,"&gt;0")/12),0)))</f>
        <v>3304.5833333333335</v>
      </c>
      <c r="BM79" s="174">
        <f>('Team &amp; Salaries'!$D52*BM141)*((1+'Team &amp; Salaries'!$Q52)^(ROUNDDOWN((COUNTIF($E79:BK79,"&gt;0")/12),0)))</f>
        <v>3304.5833333333335</v>
      </c>
      <c r="BN79" s="174">
        <f>('Team &amp; Salaries'!$D52*BN141)*((1+'Team &amp; Salaries'!$Q52)^(ROUNDDOWN((COUNTIF($E79:BL79,"&gt;0")/12),0)))</f>
        <v>3304.5833333333335</v>
      </c>
      <c r="BO79" s="174">
        <f>('Team &amp; Salaries'!$D52*BO141)*((1+'Team &amp; Salaries'!$Q52)^(ROUNDDOWN((COUNTIF($E79:BM79,"&gt;0")/12),0)))</f>
        <v>3403.7208333333333</v>
      </c>
      <c r="BP79" s="174">
        <f>('Team &amp; Salaries'!$D52*BP141)*((1+'Team &amp; Salaries'!$Q52)^(ROUNDDOWN((COUNTIF($E79:BN79,"&gt;0")/12),0)))</f>
        <v>3403.7208333333333</v>
      </c>
      <c r="BQ79" s="174">
        <f>('Team &amp; Salaries'!$D52*BQ141)*((1+'Team &amp; Salaries'!$Q52)^(ROUNDDOWN((COUNTIF($E79:BO79,"&gt;0")/12),0)))</f>
        <v>3403.7208333333333</v>
      </c>
      <c r="BR79" s="174">
        <f>('Team &amp; Salaries'!$D52*BR141)*((1+'Team &amp; Salaries'!$Q52)^(ROUNDDOWN((COUNTIF($E79:BP79,"&gt;0")/12),0)))</f>
        <v>3403.7208333333333</v>
      </c>
      <c r="BS79" s="174">
        <f>('Team &amp; Salaries'!$D52*BS141)*((1+'Team &amp; Salaries'!$Q52)^(ROUNDDOWN((COUNTIF($E79:BQ79,"&gt;0")/12),0)))</f>
        <v>3403.7208333333333</v>
      </c>
      <c r="BT79" s="174">
        <f>('Team &amp; Salaries'!$D52*BT141)*((1+'Team &amp; Salaries'!$Q52)^(ROUNDDOWN((COUNTIF($E79:BR79,"&gt;0")/12),0)))</f>
        <v>3403.7208333333333</v>
      </c>
      <c r="BU79" s="174">
        <f>('Team &amp; Salaries'!$D52*BU141)*((1+'Team &amp; Salaries'!$Q52)^(ROUNDDOWN((COUNTIF($E79:BS79,"&gt;0")/12),0)))</f>
        <v>3403.7208333333333</v>
      </c>
      <c r="BV79" s="174">
        <f>('Team &amp; Salaries'!$D52*BV141)*((1+'Team &amp; Salaries'!$Q52)^(ROUNDDOWN((COUNTIF($E79:BT79,"&gt;0")/12),0)))</f>
        <v>3403.7208333333333</v>
      </c>
      <c r="BW79" s="174">
        <f>('Team &amp; Salaries'!$D52*BW141)*((1+'Team &amp; Salaries'!$Q52)^(ROUNDDOWN((COUNTIF($E79:BU79,"&gt;0")/12),0)))</f>
        <v>3403.7208333333333</v>
      </c>
      <c r="BX79" s="174">
        <f>('Team &amp; Salaries'!$D52*BX141)*((1+'Team &amp; Salaries'!$Q52)^(ROUNDDOWN((COUNTIF($E79:BV79,"&gt;0")/12),0)))</f>
        <v>3403.7208333333333</v>
      </c>
      <c r="BY79" s="174">
        <f>('Team &amp; Salaries'!$D52*BY141)*((1+'Team &amp; Salaries'!$Q52)^(ROUNDDOWN((COUNTIF($E79:BW79,"&gt;0")/12),0)))</f>
        <v>3403.7208333333333</v>
      </c>
      <c r="BZ79" s="174">
        <f>('Team &amp; Salaries'!$D52*BZ141)*((1+'Team &amp; Salaries'!$Q52)^(ROUNDDOWN((COUNTIF($E79:BX79,"&gt;0")/12),0)))</f>
        <v>3403.7208333333333</v>
      </c>
      <c r="CA79" s="174">
        <f>('Team &amp; Salaries'!$D52*CA141)*((1+'Team &amp; Salaries'!$Q52)^(ROUNDDOWN((COUNTIF($E79:BY79,"&gt;0")/12),0)))</f>
        <v>3505.8324583333333</v>
      </c>
      <c r="CB79" s="174">
        <f>('Team &amp; Salaries'!$D52*CB141)*((1+'Team &amp; Salaries'!$Q52)^(ROUNDDOWN((COUNTIF($E79:BZ79,"&gt;0")/12),0)))</f>
        <v>3505.8324583333333</v>
      </c>
      <c r="CC79" s="174">
        <f>('Team &amp; Salaries'!$D52*CC141)*((1+'Team &amp; Salaries'!$Q52)^(ROUNDDOWN((COUNTIF($E79:CA79,"&gt;0")/12),0)))</f>
        <v>3505.8324583333333</v>
      </c>
      <c r="CD79" s="174">
        <f>('Team &amp; Salaries'!$D52*CD141)*((1+'Team &amp; Salaries'!$Q52)^(ROUNDDOWN((COUNTIF($E79:CB79,"&gt;0")/12),0)))</f>
        <v>3505.8324583333333</v>
      </c>
      <c r="CE79" s="174">
        <f>('Team &amp; Salaries'!$D52*CE141)*((1+'Team &amp; Salaries'!$Q52)^(ROUNDDOWN((COUNTIF($E79:CC79,"&gt;0")/12),0)))</f>
        <v>3505.8324583333333</v>
      </c>
      <c r="CF79" s="174">
        <f>('Team &amp; Salaries'!$D52*CF141)*((1+'Team &amp; Salaries'!$Q52)^(ROUNDDOWN((COUNTIF($E79:CD79,"&gt;0")/12),0)))</f>
        <v>3505.8324583333333</v>
      </c>
      <c r="CG79" s="174">
        <f>('Team &amp; Salaries'!$D52*CG141)*((1+'Team &amp; Salaries'!$Q52)^(ROUNDDOWN((COUNTIF($E79:CE79,"&gt;0")/12),0)))</f>
        <v>3505.8324583333333</v>
      </c>
      <c r="CH79" s="174">
        <f>('Team &amp; Salaries'!$D52*CH141)*((1+'Team &amp; Salaries'!$Q52)^(ROUNDDOWN((COUNTIF($E79:CF79,"&gt;0")/12),0)))</f>
        <v>3505.8324583333333</v>
      </c>
      <c r="CI79" s="174">
        <f>('Team &amp; Salaries'!$D52*CI141)*((1+'Team &amp; Salaries'!$Q52)^(ROUNDDOWN((COUNTIF($E79:CG79,"&gt;0")/12),0)))</f>
        <v>3505.8324583333333</v>
      </c>
      <c r="CJ79" s="174">
        <f>('Team &amp; Salaries'!$D52*CJ141)*((1+'Team &amp; Salaries'!$Q52)^(ROUNDDOWN((COUNTIF($E79:CH79,"&gt;0")/12),0)))</f>
        <v>3505.8324583333333</v>
      </c>
      <c r="CK79" s="174">
        <f>('Team &amp; Salaries'!$D52*CK141)*((1+'Team &amp; Salaries'!$Q52)^(ROUNDDOWN((COUNTIF($E79:CI79,"&gt;0")/12),0)))</f>
        <v>3505.8324583333333</v>
      </c>
      <c r="CL79" s="174">
        <f>('Team &amp; Salaries'!$D52*CL141)*((1+'Team &amp; Salaries'!$Q52)^(ROUNDDOWN((COUNTIF($E79:CJ79,"&gt;0")/12),0)))</f>
        <v>3505.8324583333333</v>
      </c>
      <c r="CM79" s="174">
        <f>('Team &amp; Salaries'!$D52*CM141)*((1+'Team &amp; Salaries'!$Q52)^(ROUNDDOWN((COUNTIF($E79:CK79,"&gt;0")/12),0)))</f>
        <v>3611.0074320833332</v>
      </c>
      <c r="CN79" s="174">
        <f>('Team &amp; Salaries'!$D52*CN141)*((1+'Team &amp; Salaries'!$Q52)^(ROUNDDOWN((COUNTIF($E79:CL79,"&gt;0")/12),0)))</f>
        <v>3611.0074320833332</v>
      </c>
      <c r="CO79" s="174">
        <f>('Team &amp; Salaries'!$D52*CO141)*((1+'Team &amp; Salaries'!$Q52)^(ROUNDDOWN((COUNTIF($E79:CM79,"&gt;0")/12),0)))</f>
        <v>3611.0074320833332</v>
      </c>
      <c r="CP79" s="174">
        <f>('Team &amp; Salaries'!$D52*CP141)*((1+'Team &amp; Salaries'!$Q52)^(ROUNDDOWN((COUNTIF($E79:CN79,"&gt;0")/12),0)))</f>
        <v>3611.0074320833332</v>
      </c>
      <c r="CQ79" s="174">
        <f>('Team &amp; Salaries'!$D52*CQ141)*((1+'Team &amp; Salaries'!$Q52)^(ROUNDDOWN((COUNTIF($E79:CO79,"&gt;0")/12),0)))</f>
        <v>3611.0074320833332</v>
      </c>
      <c r="CR79" s="174">
        <f>('Team &amp; Salaries'!$D52*CR141)*((1+'Team &amp; Salaries'!$Q52)^(ROUNDDOWN((COUNTIF($E79:CP79,"&gt;0")/12),0)))</f>
        <v>3611.0074320833332</v>
      </c>
      <c r="CS79" s="174">
        <f>('Team &amp; Salaries'!$D52*CS141)*((1+'Team &amp; Salaries'!$Q52)^(ROUNDDOWN((COUNTIF($E79:CQ79,"&gt;0")/12),0)))</f>
        <v>3611.0074320833332</v>
      </c>
      <c r="CT79" s="174">
        <f>('Team &amp; Salaries'!$D52*CT141)*((1+'Team &amp; Salaries'!$Q52)^(ROUNDDOWN((COUNTIF($E79:CR79,"&gt;0")/12),0)))</f>
        <v>3611.0074320833332</v>
      </c>
      <c r="CU79" s="174">
        <f>('Team &amp; Salaries'!$D52*CU141)*((1+'Team &amp; Salaries'!$Q52)^(ROUNDDOWN((COUNTIF($E79:CS79,"&gt;0")/12),0)))</f>
        <v>3611.0074320833332</v>
      </c>
      <c r="CV79" s="174">
        <f>('Team &amp; Salaries'!$D52*CV141)*((1+'Team &amp; Salaries'!$Q52)^(ROUNDDOWN((COUNTIF($E79:CT79,"&gt;0")/12),0)))</f>
        <v>3611.0074320833332</v>
      </c>
      <c r="CW79" s="174">
        <f>('Team &amp; Salaries'!$D52*CW141)*((1+'Team &amp; Salaries'!$Q52)^(ROUNDDOWN((COUNTIF($E79:CU79,"&gt;0")/12),0)))</f>
        <v>3611.0074320833332</v>
      </c>
      <c r="CX79" s="174">
        <f>('Team &amp; Salaries'!$D52*CX141)*((1+'Team &amp; Salaries'!$Q52)^(ROUNDDOWN((COUNTIF($E79:CV79,"&gt;0")/12),0)))</f>
        <v>3611.0074320833332</v>
      </c>
      <c r="CY79" s="174">
        <f>('Team &amp; Salaries'!$D52*CY141)*((1+'Team &amp; Salaries'!$Q52)^(ROUNDDOWN((COUNTIF($E79:CW79,"&gt;0")/12),0)))</f>
        <v>3719.3376550458329</v>
      </c>
      <c r="CZ79" s="174">
        <f>('Team &amp; Salaries'!$D52*CZ141)*((1+'Team &amp; Salaries'!$Q52)^(ROUNDDOWN((COUNTIF($E79:CX79,"&gt;0")/12),0)))</f>
        <v>3719.3376550458329</v>
      </c>
      <c r="DA79" s="174">
        <f>('Team &amp; Salaries'!$D52*DA141)*((1+'Team &amp; Salaries'!$Q52)^(ROUNDDOWN((COUNTIF($E79:CY79,"&gt;0")/12),0)))</f>
        <v>3719.3376550458329</v>
      </c>
      <c r="DB79" s="174">
        <f>('Team &amp; Salaries'!$D52*DB141)*((1+'Team &amp; Salaries'!$Q52)^(ROUNDDOWN((COUNTIF($E79:CZ79,"&gt;0")/12),0)))</f>
        <v>3719.3376550458329</v>
      </c>
      <c r="DC79" s="174">
        <f>('Team &amp; Salaries'!$D52*DC141)*((1+'Team &amp; Salaries'!$Q52)^(ROUNDDOWN((COUNTIF($E79:DA79,"&gt;0")/12),0)))</f>
        <v>3719.3376550458329</v>
      </c>
      <c r="DD79" s="174">
        <f>('Team &amp; Salaries'!$D52*DD141)*((1+'Team &amp; Salaries'!$Q52)^(ROUNDDOWN((COUNTIF($E79:DB79,"&gt;0")/12),0)))</f>
        <v>3719.3376550458329</v>
      </c>
      <c r="DE79" s="174">
        <f>('Team &amp; Salaries'!$D52*DE141)*((1+'Team &amp; Salaries'!$Q52)^(ROUNDDOWN((COUNTIF($E79:DC79,"&gt;0")/12),0)))</f>
        <v>3719.3376550458329</v>
      </c>
      <c r="DF79" s="174">
        <f>('Team &amp; Salaries'!$D52*DF141)*((1+'Team &amp; Salaries'!$Q52)^(ROUNDDOWN((COUNTIF($E79:DD79,"&gt;0")/12),0)))</f>
        <v>3719.3376550458329</v>
      </c>
      <c r="DG79" s="174">
        <f>('Team &amp; Salaries'!$D52*DG141)*((1+'Team &amp; Salaries'!$Q52)^(ROUNDDOWN((COUNTIF($E79:DE79,"&gt;0")/12),0)))</f>
        <v>3719.3376550458329</v>
      </c>
      <c r="DH79" s="174">
        <f>('Team &amp; Salaries'!$D52*DH141)*((1+'Team &amp; Salaries'!$Q52)^(ROUNDDOWN((COUNTIF($E79:DF79,"&gt;0")/12),0)))</f>
        <v>3719.3376550458329</v>
      </c>
      <c r="DI79" s="174">
        <f>('Team &amp; Salaries'!$D52*DI141)*((1+'Team &amp; Salaries'!$Q52)^(ROUNDDOWN((COUNTIF($E79:DG79,"&gt;0")/12),0)))</f>
        <v>3719.3376550458329</v>
      </c>
    </row>
    <row r="80" spans="1:113" customFormat="1" ht="16">
      <c r="A80" s="114" t="str">
        <f t="shared" si="80"/>
        <v>Sales &amp; Maketing</v>
      </c>
      <c r="B80" s="114"/>
      <c r="C80" s="114"/>
      <c r="D80" s="114" t="str">
        <f>'Team &amp; Salaries'!B53</f>
        <v>Growth</v>
      </c>
      <c r="E80" s="361" t="str">
        <f>Settings!$C$6</f>
        <v>USD</v>
      </c>
      <c r="F80" s="174">
        <f>('Team &amp; Salaries'!$D53*F142)*((1+'Team &amp; Salaries'!$Q53)^(ROUNDDOWN((COUNTIF(D80:$E80,"&gt;0")/12),0)))</f>
        <v>0</v>
      </c>
      <c r="G80" s="174">
        <f>('Team &amp; Salaries'!$D53*G142)*((1+'Team &amp; Salaries'!$Q53)^(ROUNDDOWN((COUNTIF(E80:$E80,"&gt;0")/12),0)))</f>
        <v>0</v>
      </c>
      <c r="H80" s="174">
        <f>('Team &amp; Salaries'!$D53*H142)*((1+'Team &amp; Salaries'!$Q53)^(ROUNDDOWN((COUNTIF($E80:F80,"&gt;0")/12),0)))</f>
        <v>0</v>
      </c>
      <c r="I80" s="174">
        <f>('Team &amp; Salaries'!$D53*I142)*((1+'Team &amp; Salaries'!$Q53)^(ROUNDDOWN((COUNTIF($E80:G80,"&gt;0")/12),0)))</f>
        <v>0</v>
      </c>
      <c r="J80" s="174">
        <f>('Team &amp; Salaries'!$D53*J142)*((1+'Team &amp; Salaries'!$Q53)^(ROUNDDOWN((COUNTIF($E80:H80,"&gt;0")/12),0)))</f>
        <v>0</v>
      </c>
      <c r="K80" s="174">
        <f>('Team &amp; Salaries'!$D53*K142)*((1+'Team &amp; Salaries'!$Q53)^(ROUNDDOWN((COUNTIF($E80:I80,"&gt;0")/12),0)))</f>
        <v>0</v>
      </c>
      <c r="L80" s="174">
        <f>('Team &amp; Salaries'!$D53*L142)*((1+'Team &amp; Salaries'!$Q53)^(ROUNDDOWN((COUNTIF($E80:J80,"&gt;0")/12),0)))</f>
        <v>0</v>
      </c>
      <c r="M80" s="174">
        <f>('Team &amp; Salaries'!$D53*M142)*((1+'Team &amp; Salaries'!$Q53)^(ROUNDDOWN((COUNTIF($E80:K80,"&gt;0")/12),0)))</f>
        <v>0</v>
      </c>
      <c r="N80" s="174">
        <f>('Team &amp; Salaries'!$D53*N142)*((1+'Team &amp; Salaries'!$Q53)^(ROUNDDOWN((COUNTIF($E80:L80,"&gt;0")/12),0)))</f>
        <v>0</v>
      </c>
      <c r="O80" s="174">
        <f>('Team &amp; Salaries'!$D53*O142)*((1+'Team &amp; Salaries'!$Q53)^(ROUNDDOWN((COUNTIF($E80:M80,"&gt;0")/12),0)))</f>
        <v>0</v>
      </c>
      <c r="P80" s="174">
        <f>('Team &amp; Salaries'!$D53*P142)*((1+'Team &amp; Salaries'!$Q53)^(ROUNDDOWN((COUNTIF($E80:N80,"&gt;0")/12),0)))</f>
        <v>0</v>
      </c>
      <c r="Q80" s="174">
        <f>('Team &amp; Salaries'!$D53*Q142)*((1+'Team &amp; Salaries'!$Q53)^(ROUNDDOWN((COUNTIF($E80:O80,"&gt;0")/12),0)))</f>
        <v>0</v>
      </c>
      <c r="R80" s="174">
        <f>('Team &amp; Salaries'!$D53*R142)*((1+'Team &amp; Salaries'!$Q53)^(ROUNDDOWN((COUNTIF($E80:P80,"&gt;0")/12),0)))</f>
        <v>0</v>
      </c>
      <c r="S80" s="174">
        <f>('Team &amp; Salaries'!$D53*S142)*((1+'Team &amp; Salaries'!$Q53)^(ROUNDDOWN((COUNTIF($E80:Q80,"&gt;0")/12),0)))</f>
        <v>0</v>
      </c>
      <c r="T80" s="174">
        <f>('Team &amp; Salaries'!$D53*T142)*((1+'Team &amp; Salaries'!$Q53)^(ROUNDDOWN((COUNTIF($E80:R80,"&gt;0")/12),0)))</f>
        <v>0</v>
      </c>
      <c r="U80" s="174">
        <f>('Team &amp; Salaries'!$D53*U142)*((1+'Team &amp; Salaries'!$Q53)^(ROUNDDOWN((COUNTIF($E80:S80,"&gt;0")/12),0)))</f>
        <v>0</v>
      </c>
      <c r="V80" s="174">
        <f>('Team &amp; Salaries'!$D53*V142)*((1+'Team &amp; Salaries'!$Q53)^(ROUNDDOWN((COUNTIF($E80:T80,"&gt;0")/12),0)))</f>
        <v>0</v>
      </c>
      <c r="W80" s="174">
        <f>('Team &amp; Salaries'!$D53*W142)*((1+'Team &amp; Salaries'!$Q53)^(ROUNDDOWN((COUNTIF($E80:U80,"&gt;0")/12),0)))</f>
        <v>0</v>
      </c>
      <c r="X80" s="174">
        <f>('Team &amp; Salaries'!$D53*X142)*((1+'Team &amp; Salaries'!$Q53)^(ROUNDDOWN((COUNTIF($E80:V80,"&gt;0")/12),0)))</f>
        <v>0</v>
      </c>
      <c r="Y80" s="174">
        <f>('Team &amp; Salaries'!$D53*Y142)*((1+'Team &amp; Salaries'!$Q53)^(ROUNDDOWN((COUNTIF($E80:W80,"&gt;0")/12),0)))</f>
        <v>0</v>
      </c>
      <c r="Z80" s="174">
        <f>('Team &amp; Salaries'!$D53*Z142)*((1+'Team &amp; Salaries'!$Q53)^(ROUNDDOWN((COUNTIF($E80:X80,"&gt;0")/12),0)))</f>
        <v>0</v>
      </c>
      <c r="AA80" s="174">
        <f>('Team &amp; Salaries'!$D53*AA142)*((1+'Team &amp; Salaries'!$Q53)^(ROUNDDOWN((COUNTIF($E80:Y80,"&gt;0")/12),0)))</f>
        <v>0</v>
      </c>
      <c r="AB80" s="174">
        <f>('Team &amp; Salaries'!$D53*AB142)*((1+'Team &amp; Salaries'!$Q53)^(ROUNDDOWN((COUNTIF($E80:Z80,"&gt;0")/12),0)))</f>
        <v>0</v>
      </c>
      <c r="AC80" s="174">
        <f>('Team &amp; Salaries'!$D53*AC142)*((1+'Team &amp; Salaries'!$Q53)^(ROUNDDOWN((COUNTIF($E80:AA80,"&gt;0")/12),0)))</f>
        <v>0</v>
      </c>
      <c r="AD80" s="174">
        <f>('Team &amp; Salaries'!$D53*AD142)*((1+'Team &amp; Salaries'!$Q53)^(ROUNDDOWN((COUNTIF($E80:AB80,"&gt;0")/12),0)))</f>
        <v>0</v>
      </c>
      <c r="AE80" s="174">
        <f>('Team &amp; Salaries'!$D53*AE142)*((1+'Team &amp; Salaries'!$Q53)^(ROUNDDOWN((COUNTIF($E80:AC80,"&gt;0")/12),0)))</f>
        <v>0</v>
      </c>
      <c r="AF80" s="174">
        <f>('Team &amp; Salaries'!$D53*AF142)*((1+'Team &amp; Salaries'!$Q53)^(ROUNDDOWN((COUNTIF($E80:AD80,"&gt;0")/12),0)))</f>
        <v>0</v>
      </c>
      <c r="AG80" s="174">
        <f>('Team &amp; Salaries'!$D53*AG142)*((1+'Team &amp; Salaries'!$Q53)^(ROUNDDOWN((COUNTIF($E80:AE80,"&gt;0")/12),0)))</f>
        <v>0</v>
      </c>
      <c r="AH80" s="174">
        <f>('Team &amp; Salaries'!$D53*AH142)*((1+'Team &amp; Salaries'!$Q53)^(ROUNDDOWN((COUNTIF($E80:AF80,"&gt;0")/12),0)))</f>
        <v>0</v>
      </c>
      <c r="AI80" s="174">
        <f>('Team &amp; Salaries'!$D53*AI142)*((1+'Team &amp; Salaries'!$Q53)^(ROUNDDOWN((COUNTIF($E80:AG80,"&gt;0")/12),0)))</f>
        <v>0</v>
      </c>
      <c r="AJ80" s="174">
        <f>('Team &amp; Salaries'!$D53*AJ142)*((1+'Team &amp; Salaries'!$Q53)^(ROUNDDOWN((COUNTIF($E80:AH80,"&gt;0")/12),0)))</f>
        <v>0</v>
      </c>
      <c r="AK80" s="174">
        <f>('Team &amp; Salaries'!$D53*AK142)*((1+'Team &amp; Salaries'!$Q53)^(ROUNDDOWN((COUNTIF($E80:AI80,"&gt;0")/12),0)))</f>
        <v>0</v>
      </c>
      <c r="AL80" s="174">
        <f>('Team &amp; Salaries'!$D53*AL142)*((1+'Team &amp; Salaries'!$Q53)^(ROUNDDOWN((COUNTIF($E80:AJ80,"&gt;0")/12),0)))</f>
        <v>0</v>
      </c>
      <c r="AM80" s="174">
        <f>('Team &amp; Salaries'!$D53*AM142)*((1+'Team &amp; Salaries'!$Q53)^(ROUNDDOWN((COUNTIF($E80:AK80,"&gt;0")/12),0)))</f>
        <v>0</v>
      </c>
      <c r="AN80" s="174">
        <f>('Team &amp; Salaries'!$D53*AN142)*((1+'Team &amp; Salaries'!$Q53)^(ROUNDDOWN((COUNTIF($E80:AL80,"&gt;0")/12),0)))</f>
        <v>0</v>
      </c>
      <c r="AO80" s="174">
        <f>('Team &amp; Salaries'!$D53*AO142)*((1+'Team &amp; Salaries'!$Q53)^(ROUNDDOWN((COUNTIF($E80:AM80,"&gt;0")/12),0)))</f>
        <v>0</v>
      </c>
      <c r="AP80" s="174">
        <f>('Team &amp; Salaries'!$D53*AP142)*((1+'Team &amp; Salaries'!$Q53)^(ROUNDDOWN((COUNTIF($E80:AN80,"&gt;0")/12),0)))</f>
        <v>0</v>
      </c>
      <c r="AQ80" s="174">
        <f>('Team &amp; Salaries'!$D53*AQ142)*((1+'Team &amp; Salaries'!$Q53)^(ROUNDDOWN((COUNTIF($E80:AO80,"&gt;0")/12),0)))</f>
        <v>0</v>
      </c>
      <c r="AR80" s="174">
        <f>('Team &amp; Salaries'!$D53*AR142)*((1+'Team &amp; Salaries'!$Q53)^(ROUNDDOWN((COUNTIF($E80:AP80,"&gt;0")/12),0)))</f>
        <v>0</v>
      </c>
      <c r="AS80" s="174">
        <f>('Team &amp; Salaries'!$D53*AS142)*((1+'Team &amp; Salaries'!$Q53)^(ROUNDDOWN((COUNTIF($E80:AQ80,"&gt;0")/12),0)))</f>
        <v>0</v>
      </c>
      <c r="AT80" s="174">
        <f>('Team &amp; Salaries'!$D53*AT142)*((1+'Team &amp; Salaries'!$Q53)^(ROUNDDOWN((COUNTIF($E80:AR80,"&gt;0")/12),0)))</f>
        <v>0</v>
      </c>
      <c r="AU80" s="174">
        <f>('Team &amp; Salaries'!$D53*AU142)*((1+'Team &amp; Salaries'!$Q53)^(ROUNDDOWN((COUNTIF($E80:AS80,"&gt;0")/12),0)))</f>
        <v>0</v>
      </c>
      <c r="AV80" s="174">
        <f>('Team &amp; Salaries'!$D53*AV142)*((1+'Team &amp; Salaries'!$Q53)^(ROUNDDOWN((COUNTIF($E80:AT80,"&gt;0")/12),0)))</f>
        <v>0</v>
      </c>
      <c r="AW80" s="174">
        <f>('Team &amp; Salaries'!$D53*AW142)*((1+'Team &amp; Salaries'!$Q53)^(ROUNDDOWN((COUNTIF($E80:AU80,"&gt;0")/12),0)))</f>
        <v>0</v>
      </c>
      <c r="AX80" s="174">
        <f>('Team &amp; Salaries'!$D53*AX142)*((1+'Team &amp; Salaries'!$Q53)^(ROUNDDOWN((COUNTIF($E80:AV80,"&gt;0")/12),0)))</f>
        <v>0</v>
      </c>
      <c r="AY80" s="174">
        <f>('Team &amp; Salaries'!$D53*AY142)*((1+'Team &amp; Salaries'!$Q53)^(ROUNDDOWN((COUNTIF($E80:AW80,"&gt;0")/12),0)))</f>
        <v>0</v>
      </c>
      <c r="AZ80" s="174">
        <f>('Team &amp; Salaries'!$D53*AZ142)*((1+'Team &amp; Salaries'!$Q53)^(ROUNDDOWN((COUNTIF($E80:AX80,"&gt;0")/12),0)))</f>
        <v>0</v>
      </c>
      <c r="BA80" s="174">
        <f>('Team &amp; Salaries'!$D53*BA142)*((1+'Team &amp; Salaries'!$Q53)^(ROUNDDOWN((COUNTIF($E80:AY80,"&gt;0")/12),0)))</f>
        <v>0</v>
      </c>
      <c r="BB80" s="174">
        <f>('Team &amp; Salaries'!$D53*BB142)*((1+'Team &amp; Salaries'!$Q53)^(ROUNDDOWN((COUNTIF($E80:AZ80,"&gt;0")/12),0)))</f>
        <v>3208.3333333333335</v>
      </c>
      <c r="BC80" s="174">
        <f>('Team &amp; Salaries'!$D53*BC142)*((1+'Team &amp; Salaries'!$Q53)^(ROUNDDOWN((COUNTIF($E80:BA80,"&gt;0")/12),0)))</f>
        <v>3208.3333333333335</v>
      </c>
      <c r="BD80" s="174">
        <f>('Team &amp; Salaries'!$D53*BD142)*((1+'Team &amp; Salaries'!$Q53)^(ROUNDDOWN((COUNTIF($E80:BB80,"&gt;0")/12),0)))</f>
        <v>3208.3333333333335</v>
      </c>
      <c r="BE80" s="174">
        <f>('Team &amp; Salaries'!$D53*BE142)*((1+'Team &amp; Salaries'!$Q53)^(ROUNDDOWN((COUNTIF($E80:BC80,"&gt;0")/12),0)))</f>
        <v>3208.3333333333335</v>
      </c>
      <c r="BF80" s="174">
        <f>('Team &amp; Salaries'!$D53*BF142)*((1+'Team &amp; Salaries'!$Q53)^(ROUNDDOWN((COUNTIF($E80:BD80,"&gt;0")/12),0)))</f>
        <v>3208.3333333333335</v>
      </c>
      <c r="BG80" s="174">
        <f>('Team &amp; Salaries'!$D53*BG142)*((1+'Team &amp; Salaries'!$Q53)^(ROUNDDOWN((COUNTIF($E80:BE80,"&gt;0")/12),0)))</f>
        <v>3208.3333333333335</v>
      </c>
      <c r="BH80" s="174">
        <f>('Team &amp; Salaries'!$D53*BH142)*((1+'Team &amp; Salaries'!$Q53)^(ROUNDDOWN((COUNTIF($E80:BF80,"&gt;0")/12),0)))</f>
        <v>3208.3333333333335</v>
      </c>
      <c r="BI80" s="174">
        <f>('Team &amp; Salaries'!$D53*BI142)*((1+'Team &amp; Salaries'!$Q53)^(ROUNDDOWN((COUNTIF($E80:BG80,"&gt;0")/12),0)))</f>
        <v>3208.3333333333335</v>
      </c>
      <c r="BJ80" s="174">
        <f>('Team &amp; Salaries'!$D53*BJ142)*((1+'Team &amp; Salaries'!$Q53)^(ROUNDDOWN((COUNTIF($E80:BH80,"&gt;0")/12),0)))</f>
        <v>3208.3333333333335</v>
      </c>
      <c r="BK80" s="174">
        <f>('Team &amp; Salaries'!$D53*BK142)*((1+'Team &amp; Salaries'!$Q53)^(ROUNDDOWN((COUNTIF($E80:BI80,"&gt;0")/12),0)))</f>
        <v>3208.3333333333335</v>
      </c>
      <c r="BL80" s="174">
        <f>('Team &amp; Salaries'!$D53*BL142)*((1+'Team &amp; Salaries'!$Q53)^(ROUNDDOWN((COUNTIF($E80:BJ80,"&gt;0")/12),0)))</f>
        <v>3208.3333333333335</v>
      </c>
      <c r="BM80" s="174">
        <f>('Team &amp; Salaries'!$D53*BM142)*((1+'Team &amp; Salaries'!$Q53)^(ROUNDDOWN((COUNTIF($E80:BK80,"&gt;0")/12),0)))</f>
        <v>3208.3333333333335</v>
      </c>
      <c r="BN80" s="174">
        <f>('Team &amp; Salaries'!$D53*BN142)*((1+'Team &amp; Salaries'!$Q53)^(ROUNDDOWN((COUNTIF($E80:BL80,"&gt;0")/12),0)))</f>
        <v>3208.3333333333335</v>
      </c>
      <c r="BO80" s="174">
        <f>('Team &amp; Salaries'!$D53*BO142)*((1+'Team &amp; Salaries'!$Q53)^(ROUNDDOWN((COUNTIF($E80:BM80,"&gt;0")/12),0)))</f>
        <v>3304.5833333333335</v>
      </c>
      <c r="BP80" s="174">
        <f>('Team &amp; Salaries'!$D53*BP142)*((1+'Team &amp; Salaries'!$Q53)^(ROUNDDOWN((COUNTIF($E80:BN80,"&gt;0")/12),0)))</f>
        <v>3304.5833333333335</v>
      </c>
      <c r="BQ80" s="174">
        <f>('Team &amp; Salaries'!$D53*BQ142)*((1+'Team &amp; Salaries'!$Q53)^(ROUNDDOWN((COUNTIF($E80:BO80,"&gt;0")/12),0)))</f>
        <v>3304.5833333333335</v>
      </c>
      <c r="BR80" s="174">
        <f>('Team &amp; Salaries'!$D53*BR142)*((1+'Team &amp; Salaries'!$Q53)^(ROUNDDOWN((COUNTIF($E80:BP80,"&gt;0")/12),0)))</f>
        <v>3304.5833333333335</v>
      </c>
      <c r="BS80" s="174">
        <f>('Team &amp; Salaries'!$D53*BS142)*((1+'Team &amp; Salaries'!$Q53)^(ROUNDDOWN((COUNTIF($E80:BQ80,"&gt;0")/12),0)))</f>
        <v>3304.5833333333335</v>
      </c>
      <c r="BT80" s="174">
        <f>('Team &amp; Salaries'!$D53*BT142)*((1+'Team &amp; Salaries'!$Q53)^(ROUNDDOWN((COUNTIF($E80:BR80,"&gt;0")/12),0)))</f>
        <v>3304.5833333333335</v>
      </c>
      <c r="BU80" s="174">
        <f>('Team &amp; Salaries'!$D53*BU142)*((1+'Team &amp; Salaries'!$Q53)^(ROUNDDOWN((COUNTIF($E80:BS80,"&gt;0")/12),0)))</f>
        <v>3304.5833333333335</v>
      </c>
      <c r="BV80" s="174">
        <f>('Team &amp; Salaries'!$D53*BV142)*((1+'Team &amp; Salaries'!$Q53)^(ROUNDDOWN((COUNTIF($E80:BT80,"&gt;0")/12),0)))</f>
        <v>3304.5833333333335</v>
      </c>
      <c r="BW80" s="174">
        <f>('Team &amp; Salaries'!$D53*BW142)*((1+'Team &amp; Salaries'!$Q53)^(ROUNDDOWN((COUNTIF($E80:BU80,"&gt;0")/12),0)))</f>
        <v>3304.5833333333335</v>
      </c>
      <c r="BX80" s="174">
        <f>('Team &amp; Salaries'!$D53*BX142)*((1+'Team &amp; Salaries'!$Q53)^(ROUNDDOWN((COUNTIF($E80:BV80,"&gt;0")/12),0)))</f>
        <v>3304.5833333333335</v>
      </c>
      <c r="BY80" s="174">
        <f>('Team &amp; Salaries'!$D53*BY142)*((1+'Team &amp; Salaries'!$Q53)^(ROUNDDOWN((COUNTIF($E80:BW80,"&gt;0")/12),0)))</f>
        <v>3304.5833333333335</v>
      </c>
      <c r="BZ80" s="174">
        <f>('Team &amp; Salaries'!$D53*BZ142)*((1+'Team &amp; Salaries'!$Q53)^(ROUNDDOWN((COUNTIF($E80:BX80,"&gt;0")/12),0)))</f>
        <v>3304.5833333333335</v>
      </c>
      <c r="CA80" s="174">
        <f>('Team &amp; Salaries'!$D53*CA142)*((1+'Team &amp; Salaries'!$Q53)^(ROUNDDOWN((COUNTIF($E80:BY80,"&gt;0")/12),0)))</f>
        <v>3403.7208333333333</v>
      </c>
      <c r="CB80" s="174">
        <f>('Team &amp; Salaries'!$D53*CB142)*((1+'Team &amp; Salaries'!$Q53)^(ROUNDDOWN((COUNTIF($E80:BZ80,"&gt;0")/12),0)))</f>
        <v>3403.7208333333333</v>
      </c>
      <c r="CC80" s="174">
        <f>('Team &amp; Salaries'!$D53*CC142)*((1+'Team &amp; Salaries'!$Q53)^(ROUNDDOWN((COUNTIF($E80:CA80,"&gt;0")/12),0)))</f>
        <v>3403.7208333333333</v>
      </c>
      <c r="CD80" s="174">
        <f>('Team &amp; Salaries'!$D53*CD142)*((1+'Team &amp; Salaries'!$Q53)^(ROUNDDOWN((COUNTIF($E80:CB80,"&gt;0")/12),0)))</f>
        <v>3403.7208333333333</v>
      </c>
      <c r="CE80" s="174">
        <f>('Team &amp; Salaries'!$D53*CE142)*((1+'Team &amp; Salaries'!$Q53)^(ROUNDDOWN((COUNTIF($E80:CC80,"&gt;0")/12),0)))</f>
        <v>3403.7208333333333</v>
      </c>
      <c r="CF80" s="174">
        <f>('Team &amp; Salaries'!$D53*CF142)*((1+'Team &amp; Salaries'!$Q53)^(ROUNDDOWN((COUNTIF($E80:CD80,"&gt;0")/12),0)))</f>
        <v>3403.7208333333333</v>
      </c>
      <c r="CG80" s="174">
        <f>('Team &amp; Salaries'!$D53*CG142)*((1+'Team &amp; Salaries'!$Q53)^(ROUNDDOWN((COUNTIF($E80:CE80,"&gt;0")/12),0)))</f>
        <v>3403.7208333333333</v>
      </c>
      <c r="CH80" s="174">
        <f>('Team &amp; Salaries'!$D53*CH142)*((1+'Team &amp; Salaries'!$Q53)^(ROUNDDOWN((COUNTIF($E80:CF80,"&gt;0")/12),0)))</f>
        <v>3403.7208333333333</v>
      </c>
      <c r="CI80" s="174">
        <f>('Team &amp; Salaries'!$D53*CI142)*((1+'Team &amp; Salaries'!$Q53)^(ROUNDDOWN((COUNTIF($E80:CG80,"&gt;0")/12),0)))</f>
        <v>3403.7208333333333</v>
      </c>
      <c r="CJ80" s="174">
        <f>('Team &amp; Salaries'!$D53*CJ142)*((1+'Team &amp; Salaries'!$Q53)^(ROUNDDOWN((COUNTIF($E80:CH80,"&gt;0")/12),0)))</f>
        <v>3403.7208333333333</v>
      </c>
      <c r="CK80" s="174">
        <f>('Team &amp; Salaries'!$D53*CK142)*((1+'Team &amp; Salaries'!$Q53)^(ROUNDDOWN((COUNTIF($E80:CI80,"&gt;0")/12),0)))</f>
        <v>3403.7208333333333</v>
      </c>
      <c r="CL80" s="174">
        <f>('Team &amp; Salaries'!$D53*CL142)*((1+'Team &amp; Salaries'!$Q53)^(ROUNDDOWN((COUNTIF($E80:CJ80,"&gt;0")/12),0)))</f>
        <v>3403.7208333333333</v>
      </c>
      <c r="CM80" s="174">
        <f>('Team &amp; Salaries'!$D53*CM142)*((1+'Team &amp; Salaries'!$Q53)^(ROUNDDOWN((COUNTIF($E80:CK80,"&gt;0")/12),0)))</f>
        <v>3505.8324583333333</v>
      </c>
      <c r="CN80" s="174">
        <f>('Team &amp; Salaries'!$D53*CN142)*((1+'Team &amp; Salaries'!$Q53)^(ROUNDDOWN((COUNTIF($E80:CL80,"&gt;0")/12),0)))</f>
        <v>3505.8324583333333</v>
      </c>
      <c r="CO80" s="174">
        <f>('Team &amp; Salaries'!$D53*CO142)*((1+'Team &amp; Salaries'!$Q53)^(ROUNDDOWN((COUNTIF($E80:CM80,"&gt;0")/12),0)))</f>
        <v>3505.8324583333333</v>
      </c>
      <c r="CP80" s="174">
        <f>('Team &amp; Salaries'!$D53*CP142)*((1+'Team &amp; Salaries'!$Q53)^(ROUNDDOWN((COUNTIF($E80:CN80,"&gt;0")/12),0)))</f>
        <v>3505.8324583333333</v>
      </c>
      <c r="CQ80" s="174">
        <f>('Team &amp; Salaries'!$D53*CQ142)*((1+'Team &amp; Salaries'!$Q53)^(ROUNDDOWN((COUNTIF($E80:CO80,"&gt;0")/12),0)))</f>
        <v>3505.8324583333333</v>
      </c>
      <c r="CR80" s="174">
        <f>('Team &amp; Salaries'!$D53*CR142)*((1+'Team &amp; Salaries'!$Q53)^(ROUNDDOWN((COUNTIF($E80:CP80,"&gt;0")/12),0)))</f>
        <v>3505.8324583333333</v>
      </c>
      <c r="CS80" s="174">
        <f>('Team &amp; Salaries'!$D53*CS142)*((1+'Team &amp; Salaries'!$Q53)^(ROUNDDOWN((COUNTIF($E80:CQ80,"&gt;0")/12),0)))</f>
        <v>3505.8324583333333</v>
      </c>
      <c r="CT80" s="174">
        <f>('Team &amp; Salaries'!$D53*CT142)*((1+'Team &amp; Salaries'!$Q53)^(ROUNDDOWN((COUNTIF($E80:CR80,"&gt;0")/12),0)))</f>
        <v>3505.8324583333333</v>
      </c>
      <c r="CU80" s="174">
        <f>('Team &amp; Salaries'!$D53*CU142)*((1+'Team &amp; Salaries'!$Q53)^(ROUNDDOWN((COUNTIF($E80:CS80,"&gt;0")/12),0)))</f>
        <v>3505.8324583333333</v>
      </c>
      <c r="CV80" s="174">
        <f>('Team &amp; Salaries'!$D53*CV142)*((1+'Team &amp; Salaries'!$Q53)^(ROUNDDOWN((COUNTIF($E80:CT80,"&gt;0")/12),0)))</f>
        <v>3505.8324583333333</v>
      </c>
      <c r="CW80" s="174">
        <f>('Team &amp; Salaries'!$D53*CW142)*((1+'Team &amp; Salaries'!$Q53)^(ROUNDDOWN((COUNTIF($E80:CU80,"&gt;0")/12),0)))</f>
        <v>3505.8324583333333</v>
      </c>
      <c r="CX80" s="174">
        <f>('Team &amp; Salaries'!$D53*CX142)*((1+'Team &amp; Salaries'!$Q53)^(ROUNDDOWN((COUNTIF($E80:CV80,"&gt;0")/12),0)))</f>
        <v>3505.8324583333333</v>
      </c>
      <c r="CY80" s="174">
        <f>('Team &amp; Salaries'!$D53*CY142)*((1+'Team &amp; Salaries'!$Q53)^(ROUNDDOWN((COUNTIF($E80:CW80,"&gt;0")/12),0)))</f>
        <v>3611.0074320833332</v>
      </c>
      <c r="CZ80" s="174">
        <f>('Team &amp; Salaries'!$D53*CZ142)*((1+'Team &amp; Salaries'!$Q53)^(ROUNDDOWN((COUNTIF($E80:CX80,"&gt;0")/12),0)))</f>
        <v>3611.0074320833332</v>
      </c>
      <c r="DA80" s="174">
        <f>('Team &amp; Salaries'!$D53*DA142)*((1+'Team &amp; Salaries'!$Q53)^(ROUNDDOWN((COUNTIF($E80:CY80,"&gt;0")/12),0)))</f>
        <v>3611.0074320833332</v>
      </c>
      <c r="DB80" s="174">
        <f>('Team &amp; Salaries'!$D53*DB142)*((1+'Team &amp; Salaries'!$Q53)^(ROUNDDOWN((COUNTIF($E80:CZ80,"&gt;0")/12),0)))</f>
        <v>3611.0074320833332</v>
      </c>
      <c r="DC80" s="174">
        <f>('Team &amp; Salaries'!$D53*DC142)*((1+'Team &amp; Salaries'!$Q53)^(ROUNDDOWN((COUNTIF($E80:DA80,"&gt;0")/12),0)))</f>
        <v>3611.0074320833332</v>
      </c>
      <c r="DD80" s="174">
        <f>('Team &amp; Salaries'!$D53*DD142)*((1+'Team &amp; Salaries'!$Q53)^(ROUNDDOWN((COUNTIF($E80:DB80,"&gt;0")/12),0)))</f>
        <v>3611.0074320833332</v>
      </c>
      <c r="DE80" s="174">
        <f>('Team &amp; Salaries'!$D53*DE142)*((1+'Team &amp; Salaries'!$Q53)^(ROUNDDOWN((COUNTIF($E80:DC80,"&gt;0")/12),0)))</f>
        <v>3611.0074320833332</v>
      </c>
      <c r="DF80" s="174">
        <f>('Team &amp; Salaries'!$D53*DF142)*((1+'Team &amp; Salaries'!$Q53)^(ROUNDDOWN((COUNTIF($E80:DD80,"&gt;0")/12),0)))</f>
        <v>3611.0074320833332</v>
      </c>
      <c r="DG80" s="174">
        <f>('Team &amp; Salaries'!$D53*DG142)*((1+'Team &amp; Salaries'!$Q53)^(ROUNDDOWN((COUNTIF($E80:DE80,"&gt;0")/12),0)))</f>
        <v>3611.0074320833332</v>
      </c>
      <c r="DH80" s="174">
        <f>('Team &amp; Salaries'!$D53*DH142)*((1+'Team &amp; Salaries'!$Q53)^(ROUNDDOWN((COUNTIF($E80:DF80,"&gt;0")/12),0)))</f>
        <v>3611.0074320833332</v>
      </c>
      <c r="DI80" s="174">
        <f>('Team &amp; Salaries'!$D53*DI142)*((1+'Team &amp; Salaries'!$Q53)^(ROUNDDOWN((COUNTIF($E80:DG80,"&gt;0")/12),0)))</f>
        <v>3611.0074320833332</v>
      </c>
    </row>
    <row r="81" spans="1:113" customFormat="1" ht="16">
      <c r="A81" s="114"/>
      <c r="B81" s="114"/>
      <c r="C81" s="114"/>
      <c r="D81" s="114" t="str">
        <f>'Team &amp; Salaries'!B54</f>
        <v>Growth</v>
      </c>
      <c r="E81" s="361" t="str">
        <f>Settings!$C$6</f>
        <v>USD</v>
      </c>
      <c r="F81" s="174">
        <f>('Team &amp; Salaries'!$D54*F143)*((1+'Team &amp; Salaries'!$Q54)^(ROUNDDOWN((COUNTIF(D81:$E81,"&gt;0")/12),0)))</f>
        <v>0</v>
      </c>
      <c r="G81" s="174">
        <f>('Team &amp; Salaries'!$D54*G143)*((1+'Team &amp; Salaries'!$Q54)^(ROUNDDOWN((COUNTIF(E81:$E81,"&gt;0")/12),0)))</f>
        <v>0</v>
      </c>
      <c r="H81" s="174">
        <f>('Team &amp; Salaries'!$D54*H143)*((1+'Team &amp; Salaries'!$Q54)^(ROUNDDOWN((COUNTIF($E81:F81,"&gt;0")/12),0)))</f>
        <v>0</v>
      </c>
      <c r="I81" s="174">
        <f>('Team &amp; Salaries'!$D54*I143)*((1+'Team &amp; Salaries'!$Q54)^(ROUNDDOWN((COUNTIF($E81:G81,"&gt;0")/12),0)))</f>
        <v>0</v>
      </c>
      <c r="J81" s="174">
        <f>('Team &amp; Salaries'!$D54*J143)*((1+'Team &amp; Salaries'!$Q54)^(ROUNDDOWN((COUNTIF($E81:H81,"&gt;0")/12),0)))</f>
        <v>0</v>
      </c>
      <c r="K81" s="174">
        <f>('Team &amp; Salaries'!$D54*K143)*((1+'Team &amp; Salaries'!$Q54)^(ROUNDDOWN((COUNTIF($E81:I81,"&gt;0")/12),0)))</f>
        <v>0</v>
      </c>
      <c r="L81" s="174">
        <f>('Team &amp; Salaries'!$D54*L143)*((1+'Team &amp; Salaries'!$Q54)^(ROUNDDOWN((COUNTIF($E81:J81,"&gt;0")/12),0)))</f>
        <v>0</v>
      </c>
      <c r="M81" s="174">
        <f>('Team &amp; Salaries'!$D54*M143)*((1+'Team &amp; Salaries'!$Q54)^(ROUNDDOWN((COUNTIF($E81:K81,"&gt;0")/12),0)))</f>
        <v>0</v>
      </c>
      <c r="N81" s="174">
        <f>('Team &amp; Salaries'!$D54*N143)*((1+'Team &amp; Salaries'!$Q54)^(ROUNDDOWN((COUNTIF($E81:L81,"&gt;0")/12),0)))</f>
        <v>0</v>
      </c>
      <c r="O81" s="174">
        <f>('Team &amp; Salaries'!$D54*O143)*((1+'Team &amp; Salaries'!$Q54)^(ROUNDDOWN((COUNTIF($E81:M81,"&gt;0")/12),0)))</f>
        <v>0</v>
      </c>
      <c r="P81" s="174">
        <f>('Team &amp; Salaries'!$D54*P143)*((1+'Team &amp; Salaries'!$Q54)^(ROUNDDOWN((COUNTIF($E81:N81,"&gt;0")/12),0)))</f>
        <v>0</v>
      </c>
      <c r="Q81" s="174">
        <f>('Team &amp; Salaries'!$D54*Q143)*((1+'Team &amp; Salaries'!$Q54)^(ROUNDDOWN((COUNTIF($E81:O81,"&gt;0")/12),0)))</f>
        <v>0</v>
      </c>
      <c r="R81" s="174">
        <f>('Team &amp; Salaries'!$D54*R143)*((1+'Team &amp; Salaries'!$Q54)^(ROUNDDOWN((COUNTIF($E81:P81,"&gt;0")/12),0)))</f>
        <v>0</v>
      </c>
      <c r="S81" s="174">
        <f>('Team &amp; Salaries'!$D54*S143)*((1+'Team &amp; Salaries'!$Q54)^(ROUNDDOWN((COUNTIF($E81:Q81,"&gt;0")/12),0)))</f>
        <v>0</v>
      </c>
      <c r="T81" s="174">
        <f>('Team &amp; Salaries'!$D54*T143)*((1+'Team &amp; Salaries'!$Q54)^(ROUNDDOWN((COUNTIF($E81:R81,"&gt;0")/12),0)))</f>
        <v>0</v>
      </c>
      <c r="U81" s="174">
        <f>('Team &amp; Salaries'!$D54*U143)*((1+'Team &amp; Salaries'!$Q54)^(ROUNDDOWN((COUNTIF($E81:S81,"&gt;0")/12),0)))</f>
        <v>0</v>
      </c>
      <c r="V81" s="174">
        <f>('Team &amp; Salaries'!$D54*V143)*((1+'Team &amp; Salaries'!$Q54)^(ROUNDDOWN((COUNTIF($E81:T81,"&gt;0")/12),0)))</f>
        <v>0</v>
      </c>
      <c r="W81" s="174">
        <f>('Team &amp; Salaries'!$D54*W143)*((1+'Team &amp; Salaries'!$Q54)^(ROUNDDOWN((COUNTIF($E81:U81,"&gt;0")/12),0)))</f>
        <v>0</v>
      </c>
      <c r="X81" s="174">
        <f>('Team &amp; Salaries'!$D54*X143)*((1+'Team &amp; Salaries'!$Q54)^(ROUNDDOWN((COUNTIF($E81:V81,"&gt;0")/12),0)))</f>
        <v>0</v>
      </c>
      <c r="Y81" s="174">
        <f>('Team &amp; Salaries'!$D54*Y143)*((1+'Team &amp; Salaries'!$Q54)^(ROUNDDOWN((COUNTIF($E81:W81,"&gt;0")/12),0)))</f>
        <v>0</v>
      </c>
      <c r="Z81" s="174">
        <f>('Team &amp; Salaries'!$D54*Z143)*((1+'Team &amp; Salaries'!$Q54)^(ROUNDDOWN((COUNTIF($E81:X81,"&gt;0")/12),0)))</f>
        <v>0</v>
      </c>
      <c r="AA81" s="174">
        <f>('Team &amp; Salaries'!$D54*AA143)*((1+'Team &amp; Salaries'!$Q54)^(ROUNDDOWN((COUNTIF($E81:Y81,"&gt;0")/12),0)))</f>
        <v>0</v>
      </c>
      <c r="AB81" s="174">
        <f>('Team &amp; Salaries'!$D54*AB143)*((1+'Team &amp; Salaries'!$Q54)^(ROUNDDOWN((COUNTIF($E81:Z81,"&gt;0")/12),0)))</f>
        <v>0</v>
      </c>
      <c r="AC81" s="174">
        <f>('Team &amp; Salaries'!$D54*AC143)*((1+'Team &amp; Salaries'!$Q54)^(ROUNDDOWN((COUNTIF($E81:AA81,"&gt;0")/12),0)))</f>
        <v>0</v>
      </c>
      <c r="AD81" s="174">
        <f>('Team &amp; Salaries'!$D54*AD143)*((1+'Team &amp; Salaries'!$Q54)^(ROUNDDOWN((COUNTIF($E81:AB81,"&gt;0")/12),0)))</f>
        <v>0</v>
      </c>
      <c r="AE81" s="174">
        <f>('Team &amp; Salaries'!$D54*AE143)*((1+'Team &amp; Salaries'!$Q54)^(ROUNDDOWN((COUNTIF($E81:AC81,"&gt;0")/12),0)))</f>
        <v>0</v>
      </c>
      <c r="AF81" s="174">
        <f>('Team &amp; Salaries'!$D54*AF143)*((1+'Team &amp; Salaries'!$Q54)^(ROUNDDOWN((COUNTIF($E81:AD81,"&gt;0")/12),0)))</f>
        <v>0</v>
      </c>
      <c r="AG81" s="174">
        <f>('Team &amp; Salaries'!$D54*AG143)*((1+'Team &amp; Salaries'!$Q54)^(ROUNDDOWN((COUNTIF($E81:AE81,"&gt;0")/12),0)))</f>
        <v>0</v>
      </c>
      <c r="AH81" s="174">
        <f>('Team &amp; Salaries'!$D54*AH143)*((1+'Team &amp; Salaries'!$Q54)^(ROUNDDOWN((COUNTIF($E81:AF81,"&gt;0")/12),0)))</f>
        <v>0</v>
      </c>
      <c r="AI81" s="174">
        <f>('Team &amp; Salaries'!$D54*AI143)*((1+'Team &amp; Salaries'!$Q54)^(ROUNDDOWN((COUNTIF($E81:AG81,"&gt;0")/12),0)))</f>
        <v>0</v>
      </c>
      <c r="AJ81" s="174">
        <f>('Team &amp; Salaries'!$D54*AJ143)*((1+'Team &amp; Salaries'!$Q54)^(ROUNDDOWN((COUNTIF($E81:AH81,"&gt;0")/12),0)))</f>
        <v>0</v>
      </c>
      <c r="AK81" s="174">
        <f>('Team &amp; Salaries'!$D54*AK143)*((1+'Team &amp; Salaries'!$Q54)^(ROUNDDOWN((COUNTIF($E81:AI81,"&gt;0")/12),0)))</f>
        <v>0</v>
      </c>
      <c r="AL81" s="174">
        <f>('Team &amp; Salaries'!$D54*AL143)*((1+'Team &amp; Salaries'!$Q54)^(ROUNDDOWN((COUNTIF($E81:AJ81,"&gt;0")/12),0)))</f>
        <v>0</v>
      </c>
      <c r="AM81" s="174">
        <f>('Team &amp; Salaries'!$D54*AM143)*((1+'Team &amp; Salaries'!$Q54)^(ROUNDDOWN((COUNTIF($E81:AK81,"&gt;0")/12),0)))</f>
        <v>0</v>
      </c>
      <c r="AN81" s="174">
        <f>('Team &amp; Salaries'!$D54*AN143)*((1+'Team &amp; Salaries'!$Q54)^(ROUNDDOWN((COUNTIF($E81:AL81,"&gt;0")/12),0)))</f>
        <v>0</v>
      </c>
      <c r="AO81" s="174">
        <f>('Team &amp; Salaries'!$D54*AO143)*((1+'Team &amp; Salaries'!$Q54)^(ROUNDDOWN((COUNTIF($E81:AM81,"&gt;0")/12),0)))</f>
        <v>0</v>
      </c>
      <c r="AP81" s="174">
        <f>('Team &amp; Salaries'!$D54*AP143)*((1+'Team &amp; Salaries'!$Q54)^(ROUNDDOWN((COUNTIF($E81:AN81,"&gt;0")/12),0)))</f>
        <v>0</v>
      </c>
      <c r="AQ81" s="174">
        <f>('Team &amp; Salaries'!$D54*AQ143)*((1+'Team &amp; Salaries'!$Q54)^(ROUNDDOWN((COUNTIF($E81:AO81,"&gt;0")/12),0)))</f>
        <v>0</v>
      </c>
      <c r="AR81" s="174">
        <f>('Team &amp; Salaries'!$D54*AR143)*((1+'Team &amp; Salaries'!$Q54)^(ROUNDDOWN((COUNTIF($E81:AP81,"&gt;0")/12),0)))</f>
        <v>0</v>
      </c>
      <c r="AS81" s="174">
        <f>('Team &amp; Salaries'!$D54*AS143)*((1+'Team &amp; Salaries'!$Q54)^(ROUNDDOWN((COUNTIF($E81:AQ81,"&gt;0")/12),0)))</f>
        <v>0</v>
      </c>
      <c r="AT81" s="174">
        <f>('Team &amp; Salaries'!$D54*AT143)*((1+'Team &amp; Salaries'!$Q54)^(ROUNDDOWN((COUNTIF($E81:AR81,"&gt;0")/12),0)))</f>
        <v>0</v>
      </c>
      <c r="AU81" s="174">
        <f>('Team &amp; Salaries'!$D54*AU143)*((1+'Team &amp; Salaries'!$Q54)^(ROUNDDOWN((COUNTIF($E81:AS81,"&gt;0")/12),0)))</f>
        <v>0</v>
      </c>
      <c r="AV81" s="174">
        <f>('Team &amp; Salaries'!$D54*AV143)*((1+'Team &amp; Salaries'!$Q54)^(ROUNDDOWN((COUNTIF($E81:AT81,"&gt;0")/12),0)))</f>
        <v>0</v>
      </c>
      <c r="AW81" s="174">
        <f>('Team &amp; Salaries'!$D54*AW143)*((1+'Team &amp; Salaries'!$Q54)^(ROUNDDOWN((COUNTIF($E81:AU81,"&gt;0")/12),0)))</f>
        <v>0</v>
      </c>
      <c r="AX81" s="174">
        <f>('Team &amp; Salaries'!$D54*AX143)*((1+'Team &amp; Salaries'!$Q54)^(ROUNDDOWN((COUNTIF($E81:AV81,"&gt;0")/12),0)))</f>
        <v>0</v>
      </c>
      <c r="AY81" s="174">
        <f>('Team &amp; Salaries'!$D54*AY143)*((1+'Team &amp; Salaries'!$Q54)^(ROUNDDOWN((COUNTIF($E81:AW81,"&gt;0")/12),0)))</f>
        <v>0</v>
      </c>
      <c r="AZ81" s="174">
        <f>('Team &amp; Salaries'!$D54*AZ143)*((1+'Team &amp; Salaries'!$Q54)^(ROUNDDOWN((COUNTIF($E81:AX81,"&gt;0")/12),0)))</f>
        <v>0</v>
      </c>
      <c r="BA81" s="174">
        <f>('Team &amp; Salaries'!$D54*BA143)*((1+'Team &amp; Salaries'!$Q54)^(ROUNDDOWN((COUNTIF($E81:AY81,"&gt;0")/12),0)))</f>
        <v>0</v>
      </c>
      <c r="BB81" s="174">
        <f>('Team &amp; Salaries'!$D54*BB143)*((1+'Team &amp; Salaries'!$Q54)^(ROUNDDOWN((COUNTIF($E81:AZ81,"&gt;0")/12),0)))</f>
        <v>0</v>
      </c>
      <c r="BC81" s="174">
        <f>('Team &amp; Salaries'!$D54*BC143)*((1+'Team &amp; Salaries'!$Q54)^(ROUNDDOWN((COUNTIF($E81:BA81,"&gt;0")/12),0)))</f>
        <v>0</v>
      </c>
      <c r="BD81" s="174">
        <f>('Team &amp; Salaries'!$D54*BD143)*((1+'Team &amp; Salaries'!$Q54)^(ROUNDDOWN((COUNTIF($E81:BB81,"&gt;0")/12),0)))</f>
        <v>0</v>
      </c>
      <c r="BE81" s="174">
        <f>('Team &amp; Salaries'!$D54*BE143)*((1+'Team &amp; Salaries'!$Q54)^(ROUNDDOWN((COUNTIF($E81:BC81,"&gt;0")/12),0)))</f>
        <v>0</v>
      </c>
      <c r="BF81" s="174">
        <f>('Team &amp; Salaries'!$D54*BF143)*((1+'Team &amp; Salaries'!$Q54)^(ROUNDDOWN((COUNTIF($E81:BD81,"&gt;0")/12),0)))</f>
        <v>0</v>
      </c>
      <c r="BG81" s="174">
        <f>('Team &amp; Salaries'!$D54*BG143)*((1+'Team &amp; Salaries'!$Q54)^(ROUNDDOWN((COUNTIF($E81:BE81,"&gt;0")/12),0)))</f>
        <v>0</v>
      </c>
      <c r="BH81" s="174">
        <f>('Team &amp; Salaries'!$D54*BH143)*((1+'Team &amp; Salaries'!$Q54)^(ROUNDDOWN((COUNTIF($E81:BF81,"&gt;0")/12),0)))</f>
        <v>0</v>
      </c>
      <c r="BI81" s="174">
        <f>('Team &amp; Salaries'!$D54*BI143)*((1+'Team &amp; Salaries'!$Q54)^(ROUNDDOWN((COUNTIF($E81:BG81,"&gt;0")/12),0)))</f>
        <v>0</v>
      </c>
      <c r="BJ81" s="174">
        <f>('Team &amp; Salaries'!$D54*BJ143)*((1+'Team &amp; Salaries'!$Q54)^(ROUNDDOWN((COUNTIF($E81:BH81,"&gt;0")/12),0)))</f>
        <v>0</v>
      </c>
      <c r="BK81" s="174">
        <f>('Team &amp; Salaries'!$D54*BK143)*((1+'Team &amp; Salaries'!$Q54)^(ROUNDDOWN((COUNTIF($E81:BI81,"&gt;0")/12),0)))</f>
        <v>0</v>
      </c>
      <c r="BL81" s="174">
        <f>('Team &amp; Salaries'!$D54*BL143)*((1+'Team &amp; Salaries'!$Q54)^(ROUNDDOWN((COUNTIF($E81:BJ81,"&gt;0")/12),0)))</f>
        <v>0</v>
      </c>
      <c r="BM81" s="174">
        <f>('Team &amp; Salaries'!$D54*BM143)*((1+'Team &amp; Salaries'!$Q54)^(ROUNDDOWN((COUNTIF($E81:BK81,"&gt;0")/12),0)))</f>
        <v>0</v>
      </c>
      <c r="BN81" s="174">
        <f>('Team &amp; Salaries'!$D54*BN143)*((1+'Team &amp; Salaries'!$Q54)^(ROUNDDOWN((COUNTIF($E81:BL81,"&gt;0")/12),0)))</f>
        <v>0</v>
      </c>
      <c r="BO81" s="174">
        <f>('Team &amp; Salaries'!$D54*BO143)*((1+'Team &amp; Salaries'!$Q54)^(ROUNDDOWN((COUNTIF($E81:BM81,"&gt;0")/12),0)))</f>
        <v>0</v>
      </c>
      <c r="BP81" s="174">
        <f>('Team &amp; Salaries'!$D54*BP143)*((1+'Team &amp; Salaries'!$Q54)^(ROUNDDOWN((COUNTIF($E81:BN81,"&gt;0")/12),0)))</f>
        <v>0</v>
      </c>
      <c r="BQ81" s="174">
        <f>('Team &amp; Salaries'!$D54*BQ143)*((1+'Team &amp; Salaries'!$Q54)^(ROUNDDOWN((COUNTIF($E81:BO81,"&gt;0")/12),0)))</f>
        <v>3208.3333333333335</v>
      </c>
      <c r="BR81" s="174">
        <f>('Team &amp; Salaries'!$D54*BR143)*((1+'Team &amp; Salaries'!$Q54)^(ROUNDDOWN((COUNTIF($E81:BP81,"&gt;0")/12),0)))</f>
        <v>3208.3333333333335</v>
      </c>
      <c r="BS81" s="174">
        <f>('Team &amp; Salaries'!$D54*BS143)*((1+'Team &amp; Salaries'!$Q54)^(ROUNDDOWN((COUNTIF($E81:BQ81,"&gt;0")/12),0)))</f>
        <v>3208.3333333333335</v>
      </c>
      <c r="BT81" s="174">
        <f>('Team &amp; Salaries'!$D54*BT143)*((1+'Team &amp; Salaries'!$Q54)^(ROUNDDOWN((COUNTIF($E81:BR81,"&gt;0")/12),0)))</f>
        <v>3208.3333333333335</v>
      </c>
      <c r="BU81" s="174">
        <f>('Team &amp; Salaries'!$D54*BU143)*((1+'Team &amp; Salaries'!$Q54)^(ROUNDDOWN((COUNTIF($E81:BS81,"&gt;0")/12),0)))</f>
        <v>3208.3333333333335</v>
      </c>
      <c r="BV81" s="174">
        <f>('Team &amp; Salaries'!$D54*BV143)*((1+'Team &amp; Salaries'!$Q54)^(ROUNDDOWN((COUNTIF($E81:BT81,"&gt;0")/12),0)))</f>
        <v>0</v>
      </c>
      <c r="BW81" s="174">
        <f>('Team &amp; Salaries'!$D54*BW143)*((1+'Team &amp; Salaries'!$Q54)^(ROUNDDOWN((COUNTIF($E81:BU81,"&gt;0")/12),0)))</f>
        <v>0</v>
      </c>
      <c r="BX81" s="174">
        <f>('Team &amp; Salaries'!$D54*BX143)*((1+'Team &amp; Salaries'!$Q54)^(ROUNDDOWN((COUNTIF($E81:BV81,"&gt;0")/12),0)))</f>
        <v>0</v>
      </c>
      <c r="BY81" s="174">
        <f>('Team &amp; Salaries'!$D54*BY143)*((1+'Team &amp; Salaries'!$Q54)^(ROUNDDOWN((COUNTIF($E81:BW81,"&gt;0")/12),0)))</f>
        <v>0</v>
      </c>
      <c r="BZ81" s="174">
        <f>('Team &amp; Salaries'!$D54*BZ143)*((1+'Team &amp; Salaries'!$Q54)^(ROUNDDOWN((COUNTIF($E81:BX81,"&gt;0")/12),0)))</f>
        <v>0</v>
      </c>
      <c r="CA81" s="174">
        <f>('Team &amp; Salaries'!$D54*CA143)*((1+'Team &amp; Salaries'!$Q54)^(ROUNDDOWN((COUNTIF($E81:BY81,"&gt;0")/12),0)))</f>
        <v>0</v>
      </c>
      <c r="CB81" s="174">
        <f>('Team &amp; Salaries'!$D54*CB143)*((1+'Team &amp; Salaries'!$Q54)^(ROUNDDOWN((COUNTIF($E81:BZ81,"&gt;0")/12),0)))</f>
        <v>0</v>
      </c>
      <c r="CC81" s="174">
        <f>('Team &amp; Salaries'!$D54*CC143)*((1+'Team &amp; Salaries'!$Q54)^(ROUNDDOWN((COUNTIF($E81:CA81,"&gt;0")/12),0)))</f>
        <v>0</v>
      </c>
      <c r="CD81" s="174">
        <f>('Team &amp; Salaries'!$D54*CD143)*((1+'Team &amp; Salaries'!$Q54)^(ROUNDDOWN((COUNTIF($E81:CB81,"&gt;0")/12),0)))</f>
        <v>0</v>
      </c>
      <c r="CE81" s="174">
        <f>('Team &amp; Salaries'!$D54*CE143)*((1+'Team &amp; Salaries'!$Q54)^(ROUNDDOWN((COUNTIF($E81:CC81,"&gt;0")/12),0)))</f>
        <v>0</v>
      </c>
      <c r="CF81" s="174">
        <f>('Team &amp; Salaries'!$D54*CF143)*((1+'Team &amp; Salaries'!$Q54)^(ROUNDDOWN((COUNTIF($E81:CD81,"&gt;0")/12),0)))</f>
        <v>0</v>
      </c>
      <c r="CG81" s="174">
        <f>('Team &amp; Salaries'!$D54*CG143)*((1+'Team &amp; Salaries'!$Q54)^(ROUNDDOWN((COUNTIF($E81:CE81,"&gt;0")/12),0)))</f>
        <v>0</v>
      </c>
      <c r="CH81" s="174">
        <f>('Team &amp; Salaries'!$D54*CH143)*((1+'Team &amp; Salaries'!$Q54)^(ROUNDDOWN((COUNTIF($E81:CF81,"&gt;0")/12),0)))</f>
        <v>0</v>
      </c>
      <c r="CI81" s="174">
        <f>('Team &amp; Salaries'!$D54*CI143)*((1+'Team &amp; Salaries'!$Q54)^(ROUNDDOWN((COUNTIF($E81:CG81,"&gt;0")/12),0)))</f>
        <v>0</v>
      </c>
      <c r="CJ81" s="174">
        <f>('Team &amp; Salaries'!$D54*CJ143)*((1+'Team &amp; Salaries'!$Q54)^(ROUNDDOWN((COUNTIF($E81:CH81,"&gt;0")/12),0)))</f>
        <v>0</v>
      </c>
      <c r="CK81" s="174">
        <f>('Team &amp; Salaries'!$D54*CK143)*((1+'Team &amp; Salaries'!$Q54)^(ROUNDDOWN((COUNTIF($E81:CI81,"&gt;0")/12),0)))</f>
        <v>0</v>
      </c>
      <c r="CL81" s="174">
        <f>('Team &amp; Salaries'!$D54*CL143)*((1+'Team &amp; Salaries'!$Q54)^(ROUNDDOWN((COUNTIF($E81:CJ81,"&gt;0")/12),0)))</f>
        <v>0</v>
      </c>
      <c r="CM81" s="174">
        <f>('Team &amp; Salaries'!$D54*CM143)*((1+'Team &amp; Salaries'!$Q54)^(ROUNDDOWN((COUNTIF($E81:CK81,"&gt;0")/12),0)))</f>
        <v>0</v>
      </c>
      <c r="CN81" s="174">
        <f>('Team &amp; Salaries'!$D54*CN143)*((1+'Team &amp; Salaries'!$Q54)^(ROUNDDOWN((COUNTIF($E81:CL81,"&gt;0")/12),0)))</f>
        <v>0</v>
      </c>
      <c r="CO81" s="174">
        <f>('Team &amp; Salaries'!$D54*CO143)*((1+'Team &amp; Salaries'!$Q54)^(ROUNDDOWN((COUNTIF($E81:CM81,"&gt;0")/12),0)))</f>
        <v>0</v>
      </c>
      <c r="CP81" s="174">
        <f>('Team &amp; Salaries'!$D54*CP143)*((1+'Team &amp; Salaries'!$Q54)^(ROUNDDOWN((COUNTIF($E81:CN81,"&gt;0")/12),0)))</f>
        <v>0</v>
      </c>
      <c r="CQ81" s="174">
        <f>('Team &amp; Salaries'!$D54*CQ143)*((1+'Team &amp; Salaries'!$Q54)^(ROUNDDOWN((COUNTIF($E81:CO81,"&gt;0")/12),0)))</f>
        <v>0</v>
      </c>
      <c r="CR81" s="174">
        <f>('Team &amp; Salaries'!$D54*CR143)*((1+'Team &amp; Salaries'!$Q54)^(ROUNDDOWN((COUNTIF($E81:CP81,"&gt;0")/12),0)))</f>
        <v>0</v>
      </c>
      <c r="CS81" s="174">
        <f>('Team &amp; Salaries'!$D54*CS143)*((1+'Team &amp; Salaries'!$Q54)^(ROUNDDOWN((COUNTIF($E81:CQ81,"&gt;0")/12),0)))</f>
        <v>0</v>
      </c>
      <c r="CT81" s="174">
        <f>('Team &amp; Salaries'!$D54*CT143)*((1+'Team &amp; Salaries'!$Q54)^(ROUNDDOWN((COUNTIF($E81:CR81,"&gt;0")/12),0)))</f>
        <v>0</v>
      </c>
      <c r="CU81" s="174">
        <f>('Team &amp; Salaries'!$D54*CU143)*((1+'Team &amp; Salaries'!$Q54)^(ROUNDDOWN((COUNTIF($E81:CS81,"&gt;0")/12),0)))</f>
        <v>0</v>
      </c>
      <c r="CV81" s="174">
        <f>('Team &amp; Salaries'!$D54*CV143)*((1+'Team &amp; Salaries'!$Q54)^(ROUNDDOWN((COUNTIF($E81:CT81,"&gt;0")/12),0)))</f>
        <v>0</v>
      </c>
      <c r="CW81" s="174">
        <f>('Team &amp; Salaries'!$D54*CW143)*((1+'Team &amp; Salaries'!$Q54)^(ROUNDDOWN((COUNTIF($E81:CU81,"&gt;0")/12),0)))</f>
        <v>0</v>
      </c>
      <c r="CX81" s="174">
        <f>('Team &amp; Salaries'!$D54*CX143)*((1+'Team &amp; Salaries'!$Q54)^(ROUNDDOWN((COUNTIF($E81:CV81,"&gt;0")/12),0)))</f>
        <v>0</v>
      </c>
      <c r="CY81" s="174">
        <f>('Team &amp; Salaries'!$D54*CY143)*((1+'Team &amp; Salaries'!$Q54)^(ROUNDDOWN((COUNTIF($E81:CW81,"&gt;0")/12),0)))</f>
        <v>0</v>
      </c>
      <c r="CZ81" s="174">
        <f>('Team &amp; Salaries'!$D54*CZ143)*((1+'Team &amp; Salaries'!$Q54)^(ROUNDDOWN((COUNTIF($E81:CX81,"&gt;0")/12),0)))</f>
        <v>0</v>
      </c>
      <c r="DA81" s="174">
        <f>('Team &amp; Salaries'!$D54*DA143)*((1+'Team &amp; Salaries'!$Q54)^(ROUNDDOWN((COUNTIF($E81:CY81,"&gt;0")/12),0)))</f>
        <v>0</v>
      </c>
      <c r="DB81" s="174">
        <f>('Team &amp; Salaries'!$D54*DB143)*((1+'Team &amp; Salaries'!$Q54)^(ROUNDDOWN((COUNTIF($E81:CZ81,"&gt;0")/12),0)))</f>
        <v>0</v>
      </c>
      <c r="DC81" s="174">
        <f>('Team &amp; Salaries'!$D54*DC143)*((1+'Team &amp; Salaries'!$Q54)^(ROUNDDOWN((COUNTIF($E81:DA81,"&gt;0")/12),0)))</f>
        <v>0</v>
      </c>
      <c r="DD81" s="174">
        <f>('Team &amp; Salaries'!$D54*DD143)*((1+'Team &amp; Salaries'!$Q54)^(ROUNDDOWN((COUNTIF($E81:DB81,"&gt;0")/12),0)))</f>
        <v>0</v>
      </c>
      <c r="DE81" s="174">
        <f>('Team &amp; Salaries'!$D54*DE143)*((1+'Team &amp; Salaries'!$Q54)^(ROUNDDOWN((COUNTIF($E81:DC81,"&gt;0")/12),0)))</f>
        <v>0</v>
      </c>
      <c r="DF81" s="174">
        <f>('Team &amp; Salaries'!$D54*DF143)*((1+'Team &amp; Salaries'!$Q54)^(ROUNDDOWN((COUNTIF($E81:DD81,"&gt;0")/12),0)))</f>
        <v>0</v>
      </c>
      <c r="DG81" s="174">
        <f>('Team &amp; Salaries'!$D54*DG143)*((1+'Team &amp; Salaries'!$Q54)^(ROUNDDOWN((COUNTIF($E81:DE81,"&gt;0")/12),0)))</f>
        <v>0</v>
      </c>
      <c r="DH81" s="174">
        <f>('Team &amp; Salaries'!$D54*DH143)*((1+'Team &amp; Salaries'!$Q54)^(ROUNDDOWN((COUNTIF($E81:DF81,"&gt;0")/12),0)))</f>
        <v>0</v>
      </c>
      <c r="DI81" s="174">
        <f>('Team &amp; Salaries'!$D54*DI143)*((1+'Team &amp; Salaries'!$Q54)^(ROUNDDOWN((COUNTIF($E81:DG81,"&gt;0")/12),0)))</f>
        <v>0</v>
      </c>
    </row>
    <row r="82" spans="1:113" customFormat="1" ht="16">
      <c r="A82" s="281"/>
      <c r="B82" s="281"/>
      <c r="C82" s="281"/>
      <c r="D82" s="1203"/>
      <c r="E82" s="1204"/>
      <c r="F82" s="281"/>
      <c r="G82" s="281"/>
      <c r="H82" s="281"/>
      <c r="I82" s="281"/>
      <c r="J82" s="281"/>
      <c r="K82" s="281"/>
      <c r="L82" s="281"/>
      <c r="M82" s="281"/>
      <c r="N82" s="281"/>
      <c r="O82" s="281"/>
      <c r="P82" s="281"/>
      <c r="Q82" s="369"/>
      <c r="R82" s="281"/>
      <c r="S82" s="281"/>
      <c r="T82" s="281"/>
      <c r="U82" s="281"/>
      <c r="V82" s="281"/>
      <c r="W82" s="281"/>
      <c r="X82" s="281"/>
      <c r="Y82" s="281"/>
      <c r="Z82" s="281"/>
      <c r="AA82" s="281"/>
      <c r="AB82" s="281"/>
      <c r="AC82" s="369"/>
      <c r="AD82" s="281"/>
      <c r="AE82" s="281"/>
      <c r="AF82" s="281"/>
      <c r="AG82" s="281"/>
      <c r="AH82" s="281"/>
      <c r="AI82" s="281"/>
      <c r="AJ82" s="281"/>
      <c r="AK82" s="281"/>
      <c r="AL82" s="281"/>
      <c r="AM82" s="281"/>
      <c r="AN82" s="281"/>
      <c r="AO82" s="369"/>
      <c r="AP82" s="281"/>
      <c r="AQ82" s="281"/>
      <c r="AR82" s="281"/>
      <c r="AS82" s="281"/>
      <c r="AT82" s="281"/>
      <c r="AU82" s="281"/>
      <c r="AV82" s="281"/>
      <c r="AW82" s="281"/>
      <c r="AX82" s="281"/>
      <c r="AY82" s="281"/>
      <c r="AZ82" s="281"/>
      <c r="BA82" s="369"/>
      <c r="BB82" s="281"/>
      <c r="BC82" s="281"/>
      <c r="BD82" s="281"/>
      <c r="BE82" s="281"/>
      <c r="BF82" s="281"/>
      <c r="BG82" s="281"/>
      <c r="BH82" s="281"/>
      <c r="BI82" s="281"/>
      <c r="BJ82" s="281"/>
      <c r="BK82" s="281"/>
      <c r="BL82" s="281"/>
      <c r="BM82" s="369"/>
      <c r="BN82" s="281"/>
      <c r="BO82" s="281"/>
      <c r="BP82" s="281"/>
      <c r="BQ82" s="281"/>
      <c r="BR82" s="281"/>
      <c r="BS82" s="281"/>
      <c r="BT82" s="281"/>
      <c r="BU82" s="281"/>
      <c r="BV82" s="281"/>
      <c r="BW82" s="281"/>
      <c r="BX82" s="281"/>
      <c r="BY82" s="369"/>
      <c r="BZ82" s="281"/>
      <c r="CA82" s="281"/>
      <c r="CB82" s="281"/>
      <c r="CC82" s="281"/>
      <c r="CD82" s="281"/>
      <c r="CE82" s="281"/>
      <c r="CF82" s="281"/>
      <c r="CG82" s="281"/>
      <c r="CH82" s="281"/>
      <c r="CI82" s="281"/>
      <c r="CJ82" s="281"/>
      <c r="CK82" s="281"/>
      <c r="CL82" s="281"/>
      <c r="CM82" s="281"/>
      <c r="CN82" s="281"/>
      <c r="CO82" s="281"/>
      <c r="CP82" s="281"/>
      <c r="CQ82" s="281"/>
      <c r="CR82" s="281"/>
      <c r="CS82" s="281"/>
      <c r="CT82" s="281"/>
      <c r="CU82" s="281"/>
      <c r="CV82" s="281"/>
      <c r="CW82" s="281"/>
      <c r="CX82" s="281"/>
      <c r="CY82" s="281"/>
      <c r="CZ82" s="281"/>
      <c r="DA82" s="281"/>
      <c r="DB82" s="281"/>
      <c r="DC82" s="281"/>
      <c r="DD82" s="281"/>
      <c r="DE82" s="281"/>
      <c r="DF82" s="281"/>
      <c r="DG82" s="281"/>
      <c r="DH82" s="281"/>
      <c r="DI82" s="281"/>
    </row>
    <row r="83" spans="1:113" customFormat="1" ht="16">
      <c r="A83" s="114" t="str">
        <f t="shared" ref="A83:A88" si="81">A148</f>
        <v>Junior Customer Support</v>
      </c>
      <c r="B83" s="114"/>
      <c r="C83" s="114"/>
      <c r="D83" s="114" t="str">
        <f>'Team &amp; Salaries'!B61</f>
        <v>Ops</v>
      </c>
      <c r="E83" s="361" t="str">
        <f>Settings!$C$6</f>
        <v>USD</v>
      </c>
      <c r="F83" s="174">
        <f>('Team &amp; Salaries'!$D60*F146)</f>
        <v>0</v>
      </c>
      <c r="G83" s="174">
        <f>('Team &amp; Salaries'!$D61*G146)*((1+'Team &amp; Salaries'!$Q61)^(ROUNDDOWN((COUNTIF($F83:F83,"&gt;0")/12),0)))</f>
        <v>0</v>
      </c>
      <c r="H83" s="174">
        <f>('Team &amp; Salaries'!$D61*H146)*((1+'Team &amp; Salaries'!$Q61)^(ROUNDDOWN((COUNTIF($F83:G83,"&gt;0")/12),0)))</f>
        <v>0</v>
      </c>
      <c r="I83" s="174">
        <f>('Team &amp; Salaries'!$D61*I146)*((1+'Team &amp; Salaries'!$Q61)^(ROUNDDOWN((COUNTIF($F83:H83,"&gt;0")/12),0)))</f>
        <v>0</v>
      </c>
      <c r="J83" s="174">
        <f>('Team &amp; Salaries'!$D61*J146)*((1+'Team &amp; Salaries'!$Q61)^(ROUNDDOWN((COUNTIF($F83:I83,"&gt;0")/12),0)))</f>
        <v>0</v>
      </c>
      <c r="K83" s="174">
        <f>('Team &amp; Salaries'!$D61*K146)*((1+'Team &amp; Salaries'!$Q61)^(ROUNDDOWN((COUNTIF($F83:J83,"&gt;0")/12),0)))</f>
        <v>0</v>
      </c>
      <c r="L83" s="174">
        <f>('Team &amp; Salaries'!$D61*L146)*((1+'Team &amp; Salaries'!$Q61)^(ROUNDDOWN((COUNTIF($F83:K83,"&gt;0")/12),0)))</f>
        <v>0</v>
      </c>
      <c r="M83" s="174">
        <f>('Team &amp; Salaries'!$D61*M146)*((1+'Team &amp; Salaries'!$Q61)^(ROUNDDOWN((COUNTIF($F83:L83,"&gt;0")/12),0)))</f>
        <v>0</v>
      </c>
      <c r="N83" s="174">
        <f>('Team &amp; Salaries'!$D61*N146)*((1+'Team &amp; Salaries'!$Q61)^(ROUNDDOWN((COUNTIF($F83:M83,"&gt;0")/12),0)))</f>
        <v>0</v>
      </c>
      <c r="O83" s="174">
        <f>('Team &amp; Salaries'!$D61*O146)*((1+'Team &amp; Salaries'!$Q61)^(ROUNDDOWN((COUNTIF($F83:N83,"&gt;0")/12),0)))</f>
        <v>0</v>
      </c>
      <c r="P83" s="174">
        <f>('Team &amp; Salaries'!$D61*P146)*((1+'Team &amp; Salaries'!$Q61)^(ROUNDDOWN((COUNTIF($F83:O83,"&gt;0")/12),0)))</f>
        <v>0</v>
      </c>
      <c r="Q83" s="611">
        <f>('Team &amp; Salaries'!$D61*Q146)*((1+'Team &amp; Salaries'!$Q61)^(ROUNDDOWN((COUNTIF($F83:P83,"&gt;0")/12),0)))</f>
        <v>0</v>
      </c>
      <c r="R83" s="174">
        <f>('Team &amp; Salaries'!$D61*R146)*((1+'Team &amp; Salaries'!$Q61)^(ROUNDDOWN((COUNTIF($F83:Q83,"&gt;0")/12),0)))</f>
        <v>0</v>
      </c>
      <c r="S83" s="174">
        <f>('Team &amp; Salaries'!$D61*S146)*((1+'Team &amp; Salaries'!$Q61)^(ROUNDDOWN((COUNTIF($F83:R83,"&gt;0")/12),0)))</f>
        <v>0</v>
      </c>
      <c r="T83" s="174">
        <f>('Team &amp; Salaries'!$D61*T146)*((1+'Team &amp; Salaries'!$Q61)^(ROUNDDOWN((COUNTIF($F83:S83,"&gt;0")/12),0)))</f>
        <v>0</v>
      </c>
      <c r="U83" s="174">
        <f>('Team &amp; Salaries'!$D61*U146)*((1+'Team &amp; Salaries'!$Q61)^(ROUNDDOWN((COUNTIF($F83:T83,"&gt;0")/12),0)))</f>
        <v>0</v>
      </c>
      <c r="V83" s="174">
        <f>('Team &amp; Salaries'!$D61*V146)*((1+'Team &amp; Salaries'!$Q61)^(ROUNDDOWN((COUNTIF($F83:U83,"&gt;0")/12),0)))</f>
        <v>0</v>
      </c>
      <c r="W83" s="174">
        <f>('Team &amp; Salaries'!$D61*W146)*((1+'Team &amp; Salaries'!$Q61)^(ROUNDDOWN((COUNTIF($F83:V83,"&gt;0")/12),0)))</f>
        <v>0</v>
      </c>
      <c r="X83" s="174">
        <f>('Team &amp; Salaries'!$D61*X146)*((1+'Team &amp; Salaries'!$Q61)^(ROUNDDOWN((COUNTIF($F83:W83,"&gt;0")/12),0)))</f>
        <v>0</v>
      </c>
      <c r="Y83" s="174">
        <f>('Team &amp; Salaries'!$D61*Y146)*((1+'Team &amp; Salaries'!$Q61)^(ROUNDDOWN((COUNTIF($F83:X83,"&gt;0")/12),0)))</f>
        <v>0</v>
      </c>
      <c r="Z83" s="174">
        <f>('Team &amp; Salaries'!$D61*Z146)*((1+'Team &amp; Salaries'!$Q61)^(ROUNDDOWN((COUNTIF($F83:Y83,"&gt;0")/12),0)))</f>
        <v>0</v>
      </c>
      <c r="AA83" s="174">
        <f>('Team &amp; Salaries'!$D61*AA146)*((1+'Team &amp; Salaries'!$Q61)^(ROUNDDOWN((COUNTIF($F83:Z83,"&gt;0")/12),0)))</f>
        <v>0</v>
      </c>
      <c r="AB83" s="174">
        <f>('Team &amp; Salaries'!$D61*AB146)*((1+'Team &amp; Salaries'!$Q61)^(ROUNDDOWN((COUNTIF($F83:AA83,"&gt;0")/12),0)))</f>
        <v>0</v>
      </c>
      <c r="AC83" s="365">
        <f>('Team &amp; Salaries'!$D61*AC146)*((1+'Team &amp; Salaries'!$Q61)^(ROUNDDOWN((COUNTIF($F83:AB83,"&gt;0")/12),0)))</f>
        <v>0</v>
      </c>
      <c r="AD83" s="174">
        <f>('Team &amp; Salaries'!$D61*AD146)*((1+'Team &amp; Salaries'!$Q61)^(ROUNDDOWN((COUNTIF($F83:AC83,"&gt;0")/12),0)))</f>
        <v>2291.666666666667</v>
      </c>
      <c r="AE83" s="174">
        <f>('Team &amp; Salaries'!$D61*AE146)*((1+'Team &amp; Salaries'!$Q61)^(ROUNDDOWN((COUNTIF($F83:AD83,"&gt;0")/12),0)))</f>
        <v>2291.666666666667</v>
      </c>
      <c r="AF83" s="174">
        <f>('Team &amp; Salaries'!$D61*AF146)*((1+'Team &amp; Salaries'!$Q61)^(ROUNDDOWN((COUNTIF($F83:AE83,"&gt;0")/12),0)))</f>
        <v>2291.666666666667</v>
      </c>
      <c r="AG83" s="174">
        <f>('Team &amp; Salaries'!$D61*AG146)*((1+'Team &amp; Salaries'!$Q61)^(ROUNDDOWN((COUNTIF($F83:AF83,"&gt;0")/12),0)))</f>
        <v>2291.666666666667</v>
      </c>
      <c r="AH83" s="174">
        <f>('Team &amp; Salaries'!$D61*AH146)*((1+'Team &amp; Salaries'!$Q61)^(ROUNDDOWN((COUNTIF($F83:AG83,"&gt;0")/12),0)))</f>
        <v>2291.666666666667</v>
      </c>
      <c r="AI83" s="174">
        <f>('Team &amp; Salaries'!$D61*AI146)*((1+'Team &amp; Salaries'!$Q61)^(ROUNDDOWN((COUNTIF($F83:AH83,"&gt;0")/12),0)))</f>
        <v>2291.666666666667</v>
      </c>
      <c r="AJ83" s="174">
        <f>('Team &amp; Salaries'!$D61*AJ146)*((1+'Team &amp; Salaries'!$Q61)^(ROUNDDOWN((COUNTIF($F83:AI83,"&gt;0")/12),0)))</f>
        <v>2291.666666666667</v>
      </c>
      <c r="AK83" s="174">
        <f>('Team &amp; Salaries'!$D61*AK146)*((1+'Team &amp; Salaries'!$Q61)^(ROUNDDOWN((COUNTIF($F83:AJ83,"&gt;0")/12),0)))</f>
        <v>2291.666666666667</v>
      </c>
      <c r="AL83" s="174">
        <f>('Team &amp; Salaries'!$D61*AL146)*((1+'Team &amp; Salaries'!$Q61)^(ROUNDDOWN((COUNTIF($F83:AK83,"&gt;0")/12),0)))</f>
        <v>2291.666666666667</v>
      </c>
      <c r="AM83" s="174">
        <f>('Team &amp; Salaries'!$D61*AM146)*((1+'Team &amp; Salaries'!$Q61)^(ROUNDDOWN((COUNTIF($F83:AL83,"&gt;0")/12),0)))</f>
        <v>2291.666666666667</v>
      </c>
      <c r="AN83" s="174">
        <f>('Team &amp; Salaries'!$D61*AN146)*((1+'Team &amp; Salaries'!$Q61)^(ROUNDDOWN((COUNTIF($F83:AM83,"&gt;0")/12),0)))</f>
        <v>2291.666666666667</v>
      </c>
      <c r="AO83" s="365">
        <f>('Team &amp; Salaries'!$D61*AO146)*((1+'Team &amp; Salaries'!$Q61)^(ROUNDDOWN((COUNTIF($F83:AN83,"&gt;0")/12),0)))</f>
        <v>2291.666666666667</v>
      </c>
      <c r="AP83" s="174">
        <f>('Team &amp; Salaries'!$D61*AP146)*((1+'Team &amp; Salaries'!$Q61)^(ROUNDDOWN((COUNTIF($F83:AO83,"&gt;0")/12),0)))</f>
        <v>2360.416666666667</v>
      </c>
      <c r="AQ83" s="174">
        <f>('Team &amp; Salaries'!$D61*AQ146)*((1+'Team &amp; Salaries'!$Q61)^(ROUNDDOWN((COUNTIF($F83:AP83,"&gt;0")/12),0)))</f>
        <v>2360.416666666667</v>
      </c>
      <c r="AR83" s="174">
        <f>('Team &amp; Salaries'!$D61*AR146)*((1+'Team &amp; Salaries'!$Q61)^(ROUNDDOWN((COUNTIF($F83:AQ83,"&gt;0")/12),0)))</f>
        <v>2360.416666666667</v>
      </c>
      <c r="AS83" s="174">
        <f>('Team &amp; Salaries'!$D61*AS146)*((1+'Team &amp; Salaries'!$Q61)^(ROUNDDOWN((COUNTIF($F83:AR83,"&gt;0")/12),0)))</f>
        <v>2360.416666666667</v>
      </c>
      <c r="AT83" s="174">
        <f>('Team &amp; Salaries'!$D61*AT146)*((1+'Team &amp; Salaries'!$Q61)^(ROUNDDOWN((COUNTIF($F83:AS83,"&gt;0")/12),0)))</f>
        <v>2360.416666666667</v>
      </c>
      <c r="AU83" s="174">
        <f>('Team &amp; Salaries'!$D61*AU146)*((1+'Team &amp; Salaries'!$Q61)^(ROUNDDOWN((COUNTIF($F83:AT83,"&gt;0")/12),0)))</f>
        <v>2360.416666666667</v>
      </c>
      <c r="AV83" s="174">
        <f>('Team &amp; Salaries'!$D61*AV146)*((1+'Team &amp; Salaries'!$Q61)^(ROUNDDOWN((COUNTIF($F83:AU83,"&gt;0")/12),0)))</f>
        <v>2360.416666666667</v>
      </c>
      <c r="AW83" s="174">
        <f>('Team &amp; Salaries'!$D61*AW146)*((1+'Team &amp; Salaries'!$Q61)^(ROUNDDOWN((COUNTIF($F83:AV83,"&gt;0")/12),0)))</f>
        <v>2360.416666666667</v>
      </c>
      <c r="AX83" s="174">
        <f>('Team &amp; Salaries'!$D61*AX146)*((1+'Team &amp; Salaries'!$Q61)^(ROUNDDOWN((COUNTIF($F83:AW83,"&gt;0")/12),0)))</f>
        <v>2360.416666666667</v>
      </c>
      <c r="AY83" s="174">
        <f>('Team &amp; Salaries'!$D61*AY146)*((1+'Team &amp; Salaries'!$Q61)^(ROUNDDOWN((COUNTIF($F83:AX83,"&gt;0")/12),0)))</f>
        <v>2360.416666666667</v>
      </c>
      <c r="AZ83" s="174">
        <f>('Team &amp; Salaries'!$D61*AZ146)*((1+'Team &amp; Salaries'!$Q61)^(ROUNDDOWN((COUNTIF($F83:AY83,"&gt;0")/12),0)))</f>
        <v>2360.416666666667</v>
      </c>
      <c r="BA83" s="365">
        <f>('Team &amp; Salaries'!$D61*BA146)*((1+'Team &amp; Salaries'!$Q61)^(ROUNDDOWN((COUNTIF($F83:AZ83,"&gt;0")/12),0)))</f>
        <v>2360.416666666667</v>
      </c>
      <c r="BB83" s="174">
        <f>('Team &amp; Salaries'!$D61*BB146)*((1+'Team &amp; Salaries'!$Q61)^(ROUNDDOWN((COUNTIF($F83:BA83,"&gt;0")/12),0)))</f>
        <v>2431.229166666667</v>
      </c>
      <c r="BC83" s="174">
        <f>('Team &amp; Salaries'!$D61*BC146)*((1+'Team &amp; Salaries'!$Q61)^(ROUNDDOWN((COUNTIF($F83:BB83,"&gt;0")/12),0)))</f>
        <v>2431.229166666667</v>
      </c>
      <c r="BD83" s="174">
        <f>('Team &amp; Salaries'!$D61*BD146)*((1+'Team &amp; Salaries'!$Q61)^(ROUNDDOWN((COUNTIF($F83:BC83,"&gt;0")/12),0)))</f>
        <v>2431.229166666667</v>
      </c>
      <c r="BE83" s="174">
        <f>('Team &amp; Salaries'!$D61*BE146)*((1+'Team &amp; Salaries'!$Q61)^(ROUNDDOWN((COUNTIF($F83:BD83,"&gt;0")/12),0)))</f>
        <v>2431.229166666667</v>
      </c>
      <c r="BF83" s="174">
        <f>('Team &amp; Salaries'!$D61*BF146)*((1+'Team &amp; Salaries'!$Q61)^(ROUNDDOWN((COUNTIF($F83:BE83,"&gt;0")/12),0)))</f>
        <v>2431.229166666667</v>
      </c>
      <c r="BG83" s="174">
        <f>('Team &amp; Salaries'!$D61*BG146)*((1+'Team &amp; Salaries'!$Q61)^(ROUNDDOWN((COUNTIF($F83:BF83,"&gt;0")/12),0)))</f>
        <v>2431.229166666667</v>
      </c>
      <c r="BH83" s="174">
        <f>('Team &amp; Salaries'!$D61*BH146)*((1+'Team &amp; Salaries'!$Q61)^(ROUNDDOWN((COUNTIF($F83:BG83,"&gt;0")/12),0)))</f>
        <v>2431.229166666667</v>
      </c>
      <c r="BI83" s="174">
        <f>('Team &amp; Salaries'!$D61*BI146)*((1+'Team &amp; Salaries'!$Q61)^(ROUNDDOWN((COUNTIF($F83:BH83,"&gt;0")/12),0)))</f>
        <v>2431.229166666667</v>
      </c>
      <c r="BJ83" s="174">
        <f>('Team &amp; Salaries'!$D61*BJ146)*((1+'Team &amp; Salaries'!$Q61)^(ROUNDDOWN((COUNTIF($F83:BI83,"&gt;0")/12),0)))</f>
        <v>2431.229166666667</v>
      </c>
      <c r="BK83" s="174">
        <f>('Team &amp; Salaries'!$D61*BK146)*((1+'Team &amp; Salaries'!$Q61)^(ROUNDDOWN((COUNTIF($F83:BJ83,"&gt;0")/12),0)))</f>
        <v>2431.229166666667</v>
      </c>
      <c r="BL83" s="174">
        <f>('Team &amp; Salaries'!$D61*BL146)*((1+'Team &amp; Salaries'!$Q61)^(ROUNDDOWN((COUNTIF($F83:BK83,"&gt;0")/12),0)))</f>
        <v>2431.229166666667</v>
      </c>
      <c r="BM83" s="365">
        <f>('Team &amp; Salaries'!$D61*BM146)*((1+'Team &amp; Salaries'!$Q61)^(ROUNDDOWN((COUNTIF($F83:BL83,"&gt;0")/12),0)))</f>
        <v>2431.229166666667</v>
      </c>
      <c r="BN83" s="174">
        <f>('Team &amp; Salaries'!$D61*BN146)*((1+'Team &amp; Salaries'!$Q61)^(ROUNDDOWN((COUNTIF($F83:BM83,"&gt;0")/12),0)))</f>
        <v>2504.1660416666668</v>
      </c>
      <c r="BO83" s="174">
        <f>('Team &amp; Salaries'!$D61*BO146)*((1+'Team &amp; Salaries'!$Q61)^(ROUNDDOWN((COUNTIF($F83:BN83,"&gt;0")/12),0)))</f>
        <v>2504.1660416666668</v>
      </c>
      <c r="BP83" s="174">
        <f>('Team &amp; Salaries'!$D61*BP146)*((1+'Team &amp; Salaries'!$Q61)^(ROUNDDOWN((COUNTIF($F83:BO83,"&gt;0")/12),0)))</f>
        <v>2504.1660416666668</v>
      </c>
      <c r="BQ83" s="174">
        <f>('Team &amp; Salaries'!$D61*BQ146)*((1+'Team &amp; Salaries'!$Q61)^(ROUNDDOWN((COUNTIF($F83:BP83,"&gt;0")/12),0)))</f>
        <v>2504.1660416666668</v>
      </c>
      <c r="BR83" s="174">
        <f>('Team &amp; Salaries'!$D61*BR146)*((1+'Team &amp; Salaries'!$Q61)^(ROUNDDOWN((COUNTIF($F83:BQ83,"&gt;0")/12),0)))</f>
        <v>2504.1660416666668</v>
      </c>
      <c r="BS83" s="174">
        <f>('Team &amp; Salaries'!$D61*BS146)*((1+'Team &amp; Salaries'!$Q61)^(ROUNDDOWN((COUNTIF($F83:BR83,"&gt;0")/12),0)))</f>
        <v>2504.1660416666668</v>
      </c>
      <c r="BT83" s="174">
        <f>('Team &amp; Salaries'!$D61*BT146)*((1+'Team &amp; Salaries'!$Q61)^(ROUNDDOWN((COUNTIF($F83:BS83,"&gt;0")/12),0)))</f>
        <v>2504.1660416666668</v>
      </c>
      <c r="BU83" s="174">
        <f>('Team &amp; Salaries'!$D61*BU146)*((1+'Team &amp; Salaries'!$Q61)^(ROUNDDOWN((COUNTIF($F83:BT83,"&gt;0")/12),0)))</f>
        <v>2504.1660416666668</v>
      </c>
      <c r="BV83" s="174">
        <f>('Team &amp; Salaries'!$D61*BV146)*((1+'Team &amp; Salaries'!$Q61)^(ROUNDDOWN((COUNTIF($F83:BU83,"&gt;0")/12),0)))</f>
        <v>2504.1660416666668</v>
      </c>
      <c r="BW83" s="174">
        <f>('Team &amp; Salaries'!$D61*BW146)*((1+'Team &amp; Salaries'!$Q61)^(ROUNDDOWN((COUNTIF($F83:BV83,"&gt;0")/12),0)))</f>
        <v>2504.1660416666668</v>
      </c>
      <c r="BX83" s="174">
        <f>('Team &amp; Salaries'!$D61*BX146)*((1+'Team &amp; Salaries'!$Q61)^(ROUNDDOWN((COUNTIF($F83:BW83,"&gt;0")/12),0)))</f>
        <v>2504.1660416666668</v>
      </c>
      <c r="BY83" s="365">
        <f>('Team &amp; Salaries'!$D61*BY146)*((1+'Team &amp; Salaries'!$Q61)^(ROUNDDOWN((COUNTIF($F83:BX83,"&gt;0")/12),0)))</f>
        <v>2504.1660416666668</v>
      </c>
      <c r="BZ83" s="174">
        <f>('Team &amp; Salaries'!$D61*BZ146)*((1+'Team &amp; Salaries'!$Q61)^(ROUNDDOWN((COUNTIF($F83:BY83,"&gt;0")/12),0)))</f>
        <v>2579.2910229166669</v>
      </c>
      <c r="CA83" s="174">
        <f>('Team &amp; Salaries'!$D61*CA146)*((1+'Team &amp; Salaries'!$Q61)^(ROUNDDOWN((COUNTIF($F83:BZ83,"&gt;0")/12),0)))</f>
        <v>2579.2910229166669</v>
      </c>
      <c r="CB83" s="174">
        <f>('Team &amp; Salaries'!$D61*CB146)*((1+'Team &amp; Salaries'!$Q61)^(ROUNDDOWN((COUNTIF($F83:CA83,"&gt;0")/12),0)))</f>
        <v>2579.2910229166669</v>
      </c>
      <c r="CC83" s="174">
        <f>('Team &amp; Salaries'!$D61*CC146)*((1+'Team &amp; Salaries'!$Q61)^(ROUNDDOWN((COUNTIF($F83:CB83,"&gt;0")/12),0)))</f>
        <v>2579.2910229166669</v>
      </c>
      <c r="CD83" s="174">
        <f>('Team &amp; Salaries'!$D61*CD146)*((1+'Team &amp; Salaries'!$Q61)^(ROUNDDOWN((COUNTIF($F83:CC83,"&gt;0")/12),0)))</f>
        <v>2579.2910229166669</v>
      </c>
      <c r="CE83" s="174">
        <f>('Team &amp; Salaries'!$D61*CE146)*((1+'Team &amp; Salaries'!$Q61)^(ROUNDDOWN((COUNTIF($F83:CD83,"&gt;0")/12),0)))</f>
        <v>2579.2910229166669</v>
      </c>
      <c r="CF83" s="174">
        <f>('Team &amp; Salaries'!$D61*CF146)*((1+'Team &amp; Salaries'!$Q61)^(ROUNDDOWN((COUNTIF($F83:CE83,"&gt;0")/12),0)))</f>
        <v>2579.2910229166669</v>
      </c>
      <c r="CG83" s="174">
        <f>('Team &amp; Salaries'!$D61*CG146)*((1+'Team &amp; Salaries'!$Q61)^(ROUNDDOWN((COUNTIF($F83:CF83,"&gt;0")/12),0)))</f>
        <v>2579.2910229166669</v>
      </c>
      <c r="CH83" s="174">
        <f>('Team &amp; Salaries'!$D61*CH146)*((1+'Team &amp; Salaries'!$Q61)^(ROUNDDOWN((COUNTIF($F83:CG83,"&gt;0")/12),0)))</f>
        <v>2579.2910229166669</v>
      </c>
      <c r="CI83" s="174">
        <f>('Team &amp; Salaries'!$D61*CI146)*((1+'Team &amp; Salaries'!$Q61)^(ROUNDDOWN((COUNTIF($F83:CH83,"&gt;0")/12),0)))</f>
        <v>2579.2910229166669</v>
      </c>
      <c r="CJ83" s="174">
        <f>('Team &amp; Salaries'!$D61*CJ146)*((1+'Team &amp; Salaries'!$Q61)^(ROUNDDOWN((COUNTIF($F83:CI83,"&gt;0")/12),0)))</f>
        <v>2579.2910229166669</v>
      </c>
      <c r="CK83" s="174">
        <f>('Team &amp; Salaries'!$D61*CK146)*((1+'Team &amp; Salaries'!$Q61)^(ROUNDDOWN((COUNTIF($F83:CJ83,"&gt;0")/12),0)))</f>
        <v>2579.2910229166669</v>
      </c>
      <c r="CL83" s="174">
        <f>('Team &amp; Salaries'!$D61*CL146)*((1+'Team &amp; Salaries'!$Q61)^(ROUNDDOWN((COUNTIF($F83:CK83,"&gt;0")/12),0)))</f>
        <v>2656.6697536041665</v>
      </c>
      <c r="CM83" s="174">
        <f>('Team &amp; Salaries'!$D61*CM146)*((1+'Team &amp; Salaries'!$Q61)^(ROUNDDOWN((COUNTIF($F83:CL83,"&gt;0")/12),0)))</f>
        <v>2656.6697536041665</v>
      </c>
      <c r="CN83" s="174">
        <f>('Team &amp; Salaries'!$D61*CN146)*((1+'Team &amp; Salaries'!$Q61)^(ROUNDDOWN((COUNTIF($F83:CM83,"&gt;0")/12),0)))</f>
        <v>2656.6697536041665</v>
      </c>
      <c r="CO83" s="174">
        <f>('Team &amp; Salaries'!$D61*CO146)*((1+'Team &amp; Salaries'!$Q61)^(ROUNDDOWN((COUNTIF($F83:CN83,"&gt;0")/12),0)))</f>
        <v>2656.6697536041665</v>
      </c>
      <c r="CP83" s="174">
        <f>('Team &amp; Salaries'!$D61*CP146)*((1+'Team &amp; Salaries'!$Q61)^(ROUNDDOWN((COUNTIF($F83:CO83,"&gt;0")/12),0)))</f>
        <v>2656.6697536041665</v>
      </c>
      <c r="CQ83" s="174">
        <f>('Team &amp; Salaries'!$D61*CQ146)*((1+'Team &amp; Salaries'!$Q61)^(ROUNDDOWN((COUNTIF($F83:CP83,"&gt;0")/12),0)))</f>
        <v>2656.6697536041665</v>
      </c>
      <c r="CR83" s="174">
        <f>('Team &amp; Salaries'!$D61*CR146)*((1+'Team &amp; Salaries'!$Q61)^(ROUNDDOWN((COUNTIF($F83:CQ83,"&gt;0")/12),0)))</f>
        <v>2656.6697536041665</v>
      </c>
      <c r="CS83" s="174">
        <f>('Team &amp; Salaries'!$D61*CS146)*((1+'Team &amp; Salaries'!$Q61)^(ROUNDDOWN((COUNTIF($F83:CR83,"&gt;0")/12),0)))</f>
        <v>2656.6697536041665</v>
      </c>
      <c r="CT83" s="174">
        <f>('Team &amp; Salaries'!$D61*CT146)*((1+'Team &amp; Salaries'!$Q61)^(ROUNDDOWN((COUNTIF($F83:CS83,"&gt;0")/12),0)))</f>
        <v>2656.6697536041665</v>
      </c>
      <c r="CU83" s="174">
        <f>('Team &amp; Salaries'!$D61*CU146)*((1+'Team &amp; Salaries'!$Q61)^(ROUNDDOWN((COUNTIF($F83:CT83,"&gt;0")/12),0)))</f>
        <v>2656.6697536041665</v>
      </c>
      <c r="CV83" s="174">
        <f>('Team &amp; Salaries'!$D61*CV146)*((1+'Team &amp; Salaries'!$Q61)^(ROUNDDOWN((COUNTIF($F83:CU83,"&gt;0")/12),0)))</f>
        <v>2656.6697536041665</v>
      </c>
      <c r="CW83" s="174">
        <f>('Team &amp; Salaries'!$D61*CW146)*((1+'Team &amp; Salaries'!$Q61)^(ROUNDDOWN((COUNTIF($F83:CV83,"&gt;0")/12),0)))</f>
        <v>2656.6697536041665</v>
      </c>
      <c r="CX83" s="174">
        <f>('Team &amp; Salaries'!$D61*CX146)*((1+'Team &amp; Salaries'!$Q61)^(ROUNDDOWN((COUNTIF($F83:CW83,"&gt;0")/12),0)))</f>
        <v>2736.369846212292</v>
      </c>
      <c r="CY83" s="174">
        <f>('Team &amp; Salaries'!$D61*CY146)*((1+'Team &amp; Salaries'!$Q61)^(ROUNDDOWN((COUNTIF($F83:CX83,"&gt;0")/12),0)))</f>
        <v>2736.369846212292</v>
      </c>
      <c r="CZ83" s="174">
        <f>('Team &amp; Salaries'!$D61*CZ146)*((1+'Team &amp; Salaries'!$Q61)^(ROUNDDOWN((COUNTIF($F83:CY83,"&gt;0")/12),0)))</f>
        <v>2736.369846212292</v>
      </c>
      <c r="DA83" s="174">
        <f>('Team &amp; Salaries'!$D61*DA146)*((1+'Team &amp; Salaries'!$Q61)^(ROUNDDOWN((COUNTIF($F83:CZ83,"&gt;0")/12),0)))</f>
        <v>2736.369846212292</v>
      </c>
      <c r="DB83" s="174">
        <f>('Team &amp; Salaries'!$D61*DB146)*((1+'Team &amp; Salaries'!$Q61)^(ROUNDDOWN((COUNTIF($F83:DA83,"&gt;0")/12),0)))</f>
        <v>2736.369846212292</v>
      </c>
      <c r="DC83" s="174">
        <f>('Team &amp; Salaries'!$D61*DC146)*((1+'Team &amp; Salaries'!$Q61)^(ROUNDDOWN((COUNTIF($F83:DB83,"&gt;0")/12),0)))</f>
        <v>2736.369846212292</v>
      </c>
      <c r="DD83" s="174">
        <f>('Team &amp; Salaries'!$D61*DD146)*((1+'Team &amp; Salaries'!$Q61)^(ROUNDDOWN((COUNTIF($F83:DC83,"&gt;0")/12),0)))</f>
        <v>2736.369846212292</v>
      </c>
      <c r="DE83" s="174">
        <f>('Team &amp; Salaries'!$D61*DE146)*((1+'Team &amp; Salaries'!$Q61)^(ROUNDDOWN((COUNTIF($F83:DD83,"&gt;0")/12),0)))</f>
        <v>2736.369846212292</v>
      </c>
      <c r="DF83" s="174">
        <f>('Team &amp; Salaries'!$D61*DF146)*((1+'Team &amp; Salaries'!$Q61)^(ROUNDDOWN((COUNTIF($F83:DE83,"&gt;0")/12),0)))</f>
        <v>2736.369846212292</v>
      </c>
      <c r="DG83" s="174">
        <f>('Team &amp; Salaries'!$D61*DG146)*((1+'Team &amp; Salaries'!$Q61)^(ROUNDDOWN((COUNTIF($F83:DF83,"&gt;0")/12),0)))</f>
        <v>2736.369846212292</v>
      </c>
      <c r="DH83" s="174">
        <f>('Team &amp; Salaries'!$D61*DH146)*((1+'Team &amp; Salaries'!$Q61)^(ROUNDDOWN((COUNTIF($F83:DG83,"&gt;0")/12),0)))</f>
        <v>2736.369846212292</v>
      </c>
      <c r="DI83" s="174">
        <f>('Team &amp; Salaries'!$D61*DI146)*((1+'Team &amp; Salaries'!$Q61)^(ROUNDDOWN((COUNTIF($F83:DH83,"&gt;0")/12),0)))</f>
        <v>2736.369846212292</v>
      </c>
    </row>
    <row r="84" spans="1:113" customFormat="1" ht="16">
      <c r="A84" s="114" t="str">
        <f t="shared" si="81"/>
        <v>Customer Rep 1</v>
      </c>
      <c r="B84" s="114"/>
      <c r="C84" s="114"/>
      <c r="D84" s="114" t="str">
        <f>'Team &amp; Salaries'!B62</f>
        <v>Ops</v>
      </c>
      <c r="E84" s="361" t="str">
        <f>Settings!$C$6</f>
        <v>USD</v>
      </c>
      <c r="F84" s="174">
        <f>('Team &amp; Salaries'!$D61*F147)</f>
        <v>0</v>
      </c>
      <c r="G84" s="174">
        <f>('Team &amp; Salaries'!$D62*G147)*((1+'Team &amp; Salaries'!$Q62)^(ROUNDDOWN((COUNTIF($F84:F84,"&gt;0")/12),0)))</f>
        <v>0</v>
      </c>
      <c r="H84" s="174">
        <f>('Team &amp; Salaries'!$D62*H147)*((1+'Team &amp; Salaries'!$Q62)^(ROUNDDOWN((COUNTIF($F84:G84,"&gt;0")/12),0)))</f>
        <v>0</v>
      </c>
      <c r="I84" s="174">
        <f>('Team &amp; Salaries'!$D62*I147)*((1+'Team &amp; Salaries'!$Q62)^(ROUNDDOWN((COUNTIF($F84:H84,"&gt;0")/12),0)))</f>
        <v>0</v>
      </c>
      <c r="J84" s="174">
        <f>('Team &amp; Salaries'!$D62*J147)*((1+'Team &amp; Salaries'!$Q62)^(ROUNDDOWN((COUNTIF($F84:I84,"&gt;0")/12),0)))</f>
        <v>0</v>
      </c>
      <c r="K84" s="174">
        <f>('Team &amp; Salaries'!$D62*K147)*((1+'Team &amp; Salaries'!$Q62)^(ROUNDDOWN((COUNTIF($F84:J84,"&gt;0")/12),0)))</f>
        <v>0</v>
      </c>
      <c r="L84" s="174">
        <f>('Team &amp; Salaries'!$D62*L147)*((1+'Team &amp; Salaries'!$Q62)^(ROUNDDOWN((COUNTIF($F84:K84,"&gt;0")/12),0)))</f>
        <v>0</v>
      </c>
      <c r="M84" s="174">
        <f>('Team &amp; Salaries'!$D62*M147)*((1+'Team &amp; Salaries'!$Q62)^(ROUNDDOWN((COUNTIF($F84:L84,"&gt;0")/12),0)))</f>
        <v>0</v>
      </c>
      <c r="N84" s="174">
        <f>('Team &amp; Salaries'!$D62*N147)*((1+'Team &amp; Salaries'!$Q62)^(ROUNDDOWN((COUNTIF($F84:M84,"&gt;0")/12),0)))</f>
        <v>0</v>
      </c>
      <c r="O84" s="174">
        <f>('Team &amp; Salaries'!$D62*O147)*((1+'Team &amp; Salaries'!$Q62)^(ROUNDDOWN((COUNTIF($F84:N84,"&gt;0")/12),0)))</f>
        <v>0</v>
      </c>
      <c r="P84" s="174">
        <f>('Team &amp; Salaries'!$D62*P147)*((1+'Team &amp; Salaries'!$Q62)^(ROUNDDOWN((COUNTIF($F84:O84,"&gt;0")/12),0)))</f>
        <v>0</v>
      </c>
      <c r="Q84" s="611">
        <f>('Team &amp; Salaries'!$D62*Q147)*((1+'Team &amp; Salaries'!$Q62)^(ROUNDDOWN((COUNTIF($F84:P84,"&gt;0")/12),0)))</f>
        <v>0</v>
      </c>
      <c r="R84" s="174">
        <f>('Team &amp; Salaries'!$D62*R147)*((1+'Team &amp; Salaries'!$Q62)^(ROUNDDOWN((COUNTIF($F84:Q84,"&gt;0")/12),0)))</f>
        <v>0</v>
      </c>
      <c r="S84" s="174">
        <f>('Team &amp; Salaries'!$D62*S147)*((1+'Team &amp; Salaries'!$Q62)^(ROUNDDOWN((COUNTIF($F84:R84,"&gt;0")/12),0)))</f>
        <v>0</v>
      </c>
      <c r="T84" s="174">
        <f>('Team &amp; Salaries'!$D62*T147)*((1+'Team &amp; Salaries'!$Q62)^(ROUNDDOWN((COUNTIF($F84:S84,"&gt;0")/12),0)))</f>
        <v>0</v>
      </c>
      <c r="U84" s="174">
        <f>('Team &amp; Salaries'!$D62*U147)*((1+'Team &amp; Salaries'!$Q62)^(ROUNDDOWN((COUNTIF($F84:T84,"&gt;0")/12),0)))</f>
        <v>0</v>
      </c>
      <c r="V84" s="174">
        <f>('Team &amp; Salaries'!$D62*V147)*((1+'Team &amp; Salaries'!$Q62)^(ROUNDDOWN((COUNTIF($F84:U84,"&gt;0")/12),0)))</f>
        <v>0</v>
      </c>
      <c r="W84" s="174">
        <f>('Team &amp; Salaries'!$D62*W147)*((1+'Team &amp; Salaries'!$Q62)^(ROUNDDOWN((COUNTIF($F84:V84,"&gt;0")/12),0)))</f>
        <v>0</v>
      </c>
      <c r="X84" s="174">
        <f>('Team &amp; Salaries'!$D62*X147)*((1+'Team &amp; Salaries'!$Q62)^(ROUNDDOWN((COUNTIF($F84:W84,"&gt;0")/12),0)))</f>
        <v>0</v>
      </c>
      <c r="Y84" s="174">
        <f>('Team &amp; Salaries'!$D62*Y147)*((1+'Team &amp; Salaries'!$Q62)^(ROUNDDOWN((COUNTIF($F84:X84,"&gt;0")/12),0)))</f>
        <v>0</v>
      </c>
      <c r="Z84" s="174">
        <f>('Team &amp; Salaries'!$D62*Z147)*((1+'Team &amp; Salaries'!$Q62)^(ROUNDDOWN((COUNTIF($F84:Y84,"&gt;0")/12),0)))</f>
        <v>0</v>
      </c>
      <c r="AA84" s="174">
        <f>('Team &amp; Salaries'!$D62*AA147)*((1+'Team &amp; Salaries'!$Q62)^(ROUNDDOWN((COUNTIF($F84:Z84,"&gt;0")/12),0)))</f>
        <v>0</v>
      </c>
      <c r="AB84" s="174">
        <f>('Team &amp; Salaries'!$D62*AB147)*((1+'Team &amp; Salaries'!$Q62)^(ROUNDDOWN((COUNTIF($F84:AA84,"&gt;0")/12),0)))</f>
        <v>0</v>
      </c>
      <c r="AC84" s="365">
        <f>('Team &amp; Salaries'!$D62*AC147)*((1+'Team &amp; Salaries'!$Q62)^(ROUNDDOWN((COUNTIF($F84:AB84,"&gt;0")/12),0)))</f>
        <v>0</v>
      </c>
      <c r="AD84" s="174">
        <f>('Team &amp; Salaries'!$D62*AD147)*((1+'Team &amp; Salaries'!$Q62)^(ROUNDDOWN((COUNTIF($F84:AC84,"&gt;0")/12),0)))</f>
        <v>2291.666666666667</v>
      </c>
      <c r="AE84" s="174">
        <f>('Team &amp; Salaries'!$D62*AE147)*((1+'Team &amp; Salaries'!$Q62)^(ROUNDDOWN((COUNTIF($F84:AD84,"&gt;0")/12),0)))</f>
        <v>2291.666666666667</v>
      </c>
      <c r="AF84" s="174">
        <f>('Team &amp; Salaries'!$D62*AF147)*((1+'Team &amp; Salaries'!$Q62)^(ROUNDDOWN((COUNTIF($F84:AE84,"&gt;0")/12),0)))</f>
        <v>2291.666666666667</v>
      </c>
      <c r="AG84" s="174">
        <f>('Team &amp; Salaries'!$D62*AG147)*((1+'Team &amp; Salaries'!$Q62)^(ROUNDDOWN((COUNTIF($F84:AF84,"&gt;0")/12),0)))</f>
        <v>2291.666666666667</v>
      </c>
      <c r="AH84" s="174">
        <f>('Team &amp; Salaries'!$D62*AH147)*((1+'Team &amp; Salaries'!$Q62)^(ROUNDDOWN((COUNTIF($F84:AG84,"&gt;0")/12),0)))</f>
        <v>2291.666666666667</v>
      </c>
      <c r="AI84" s="174">
        <f>('Team &amp; Salaries'!$D62*AI147)*((1+'Team &amp; Salaries'!$Q62)^(ROUNDDOWN((COUNTIF($F84:AH84,"&gt;0")/12),0)))</f>
        <v>2291.666666666667</v>
      </c>
      <c r="AJ84" s="174">
        <f>('Team &amp; Salaries'!$D62*AJ147)*((1+'Team &amp; Salaries'!$Q62)^(ROUNDDOWN((COUNTIF($F84:AI84,"&gt;0")/12),0)))</f>
        <v>2291.666666666667</v>
      </c>
      <c r="AK84" s="174">
        <f>('Team &amp; Salaries'!$D62*AK147)*((1+'Team &amp; Salaries'!$Q62)^(ROUNDDOWN((COUNTIF($F84:AJ84,"&gt;0")/12),0)))</f>
        <v>2291.666666666667</v>
      </c>
      <c r="AL84" s="174">
        <f>('Team &amp; Salaries'!$D62*AL147)*((1+'Team &amp; Salaries'!$Q62)^(ROUNDDOWN((COUNTIF($F84:AK84,"&gt;0")/12),0)))</f>
        <v>2291.666666666667</v>
      </c>
      <c r="AM84" s="174">
        <f>('Team &amp; Salaries'!$D62*AM147)*((1+'Team &amp; Salaries'!$Q62)^(ROUNDDOWN((COUNTIF($F84:AL84,"&gt;0")/12),0)))</f>
        <v>2291.666666666667</v>
      </c>
      <c r="AN84" s="174">
        <f>('Team &amp; Salaries'!$D62*AN147)*((1+'Team &amp; Salaries'!$Q62)^(ROUNDDOWN((COUNTIF($F84:AM84,"&gt;0")/12),0)))</f>
        <v>2291.666666666667</v>
      </c>
      <c r="AO84" s="365">
        <f>('Team &amp; Salaries'!$D62*AO147)*((1+'Team &amp; Salaries'!$Q62)^(ROUNDDOWN((COUNTIF($F84:AN84,"&gt;0")/12),0)))</f>
        <v>2291.666666666667</v>
      </c>
      <c r="AP84" s="174">
        <f>('Team &amp; Salaries'!$D62*AP147)*((1+'Team &amp; Salaries'!$Q62)^(ROUNDDOWN((COUNTIF($F84:AO84,"&gt;0")/12),0)))</f>
        <v>2360.416666666667</v>
      </c>
      <c r="AQ84" s="174">
        <f>('Team &amp; Salaries'!$D62*AQ147)*((1+'Team &amp; Salaries'!$Q62)^(ROUNDDOWN((COUNTIF($F84:AP84,"&gt;0")/12),0)))</f>
        <v>2360.416666666667</v>
      </c>
      <c r="AR84" s="174">
        <f>('Team &amp; Salaries'!$D62*AR147)*((1+'Team &amp; Salaries'!$Q62)^(ROUNDDOWN((COUNTIF($F84:AQ84,"&gt;0")/12),0)))</f>
        <v>2360.416666666667</v>
      </c>
      <c r="AS84" s="174">
        <f>('Team &amp; Salaries'!$D62*AS147)*((1+'Team &amp; Salaries'!$Q62)^(ROUNDDOWN((COUNTIF($F84:AR84,"&gt;0")/12),0)))</f>
        <v>2360.416666666667</v>
      </c>
      <c r="AT84" s="174">
        <f>('Team &amp; Salaries'!$D62*AT147)*((1+'Team &amp; Salaries'!$Q62)^(ROUNDDOWN((COUNTIF($F84:AS84,"&gt;0")/12),0)))</f>
        <v>2360.416666666667</v>
      </c>
      <c r="AU84" s="174">
        <f>('Team &amp; Salaries'!$D62*AU147)*((1+'Team &amp; Salaries'!$Q62)^(ROUNDDOWN((COUNTIF($F84:AT84,"&gt;0")/12),0)))</f>
        <v>2360.416666666667</v>
      </c>
      <c r="AV84" s="174">
        <f>('Team &amp; Salaries'!$D62*AV147)*((1+'Team &amp; Salaries'!$Q62)^(ROUNDDOWN((COUNTIF($F84:AU84,"&gt;0")/12),0)))</f>
        <v>2360.416666666667</v>
      </c>
      <c r="AW84" s="174">
        <f>('Team &amp; Salaries'!$D62*AW147)*((1+'Team &amp; Salaries'!$Q62)^(ROUNDDOWN((COUNTIF($F84:AV84,"&gt;0")/12),0)))</f>
        <v>2360.416666666667</v>
      </c>
      <c r="AX84" s="174">
        <f>('Team &amp; Salaries'!$D62*AX147)*((1+'Team &amp; Salaries'!$Q62)^(ROUNDDOWN((COUNTIF($F84:AW84,"&gt;0")/12),0)))</f>
        <v>2360.416666666667</v>
      </c>
      <c r="AY84" s="174">
        <f>('Team &amp; Salaries'!$D62*AY147)*((1+'Team &amp; Salaries'!$Q62)^(ROUNDDOWN((COUNTIF($F84:AX84,"&gt;0")/12),0)))</f>
        <v>2360.416666666667</v>
      </c>
      <c r="AZ84" s="174">
        <f>('Team &amp; Salaries'!$D62*AZ147)*((1+'Team &amp; Salaries'!$Q62)^(ROUNDDOWN((COUNTIF($F84:AY84,"&gt;0")/12),0)))</f>
        <v>2360.416666666667</v>
      </c>
      <c r="BA84" s="365">
        <f>('Team &amp; Salaries'!$D62*BA147)*((1+'Team &amp; Salaries'!$Q62)^(ROUNDDOWN((COUNTIF($F84:AZ84,"&gt;0")/12),0)))</f>
        <v>2360.416666666667</v>
      </c>
      <c r="BB84" s="174">
        <f>('Team &amp; Salaries'!$D62*BB147)*((1+'Team &amp; Salaries'!$Q62)^(ROUNDDOWN((COUNTIF($F84:BA84,"&gt;0")/12),0)))</f>
        <v>2431.229166666667</v>
      </c>
      <c r="BC84" s="174">
        <f>('Team &amp; Salaries'!$D62*BC147)*((1+'Team &amp; Salaries'!$Q62)^(ROUNDDOWN((COUNTIF($F84:BB84,"&gt;0")/12),0)))</f>
        <v>2431.229166666667</v>
      </c>
      <c r="BD84" s="174">
        <f>('Team &amp; Salaries'!$D62*BD147)*((1+'Team &amp; Salaries'!$Q62)^(ROUNDDOWN((COUNTIF($F84:BC84,"&gt;0")/12),0)))</f>
        <v>2431.229166666667</v>
      </c>
      <c r="BE84" s="174">
        <f>('Team &amp; Salaries'!$D62*BE147)*((1+'Team &amp; Salaries'!$Q62)^(ROUNDDOWN((COUNTIF($F84:BD84,"&gt;0")/12),0)))</f>
        <v>2431.229166666667</v>
      </c>
      <c r="BF84" s="174">
        <f>('Team &amp; Salaries'!$D62*BF147)*((1+'Team &amp; Salaries'!$Q62)^(ROUNDDOWN((COUNTIF($F84:BE84,"&gt;0")/12),0)))</f>
        <v>2431.229166666667</v>
      </c>
      <c r="BG84" s="174">
        <f>('Team &amp; Salaries'!$D62*BG147)*((1+'Team &amp; Salaries'!$Q62)^(ROUNDDOWN((COUNTIF($F84:BF84,"&gt;0")/12),0)))</f>
        <v>2431.229166666667</v>
      </c>
      <c r="BH84" s="174">
        <f>('Team &amp; Salaries'!$D62*BH147)*((1+'Team &amp; Salaries'!$Q62)^(ROUNDDOWN((COUNTIF($F84:BG84,"&gt;0")/12),0)))</f>
        <v>2431.229166666667</v>
      </c>
      <c r="BI84" s="174">
        <f>('Team &amp; Salaries'!$D62*BI147)*((1+'Team &amp; Salaries'!$Q62)^(ROUNDDOWN((COUNTIF($F84:BH84,"&gt;0")/12),0)))</f>
        <v>2431.229166666667</v>
      </c>
      <c r="BJ84" s="174">
        <f>('Team &amp; Salaries'!$D62*BJ147)*((1+'Team &amp; Salaries'!$Q62)^(ROUNDDOWN((COUNTIF($F84:BI84,"&gt;0")/12),0)))</f>
        <v>2431.229166666667</v>
      </c>
      <c r="BK84" s="174">
        <f>('Team &amp; Salaries'!$D62*BK147)*((1+'Team &amp; Salaries'!$Q62)^(ROUNDDOWN((COUNTIF($F84:BJ84,"&gt;0")/12),0)))</f>
        <v>2431.229166666667</v>
      </c>
      <c r="BL84" s="174">
        <f>('Team &amp; Salaries'!$D62*BL147)*((1+'Team &amp; Salaries'!$Q62)^(ROUNDDOWN((COUNTIF($F84:BK84,"&gt;0")/12),0)))</f>
        <v>2431.229166666667</v>
      </c>
      <c r="BM84" s="365">
        <f>('Team &amp; Salaries'!$D62*BM147)*((1+'Team &amp; Salaries'!$Q62)^(ROUNDDOWN((COUNTIF($F84:BL84,"&gt;0")/12),0)))</f>
        <v>2431.229166666667</v>
      </c>
      <c r="BN84" s="174">
        <f>('Team &amp; Salaries'!$D62*BN147)*((1+'Team &amp; Salaries'!$Q62)^(ROUNDDOWN((COUNTIF($F84:BM84,"&gt;0")/12),0)))</f>
        <v>2504.1660416666668</v>
      </c>
      <c r="BO84" s="174">
        <f>('Team &amp; Salaries'!$D62*BO147)*((1+'Team &amp; Salaries'!$Q62)^(ROUNDDOWN((COUNTIF($F84:BN84,"&gt;0")/12),0)))</f>
        <v>2504.1660416666668</v>
      </c>
      <c r="BP84" s="174">
        <f>('Team &amp; Salaries'!$D62*BP147)*((1+'Team &amp; Salaries'!$Q62)^(ROUNDDOWN((COUNTIF($F84:BO84,"&gt;0")/12),0)))</f>
        <v>2504.1660416666668</v>
      </c>
      <c r="BQ84" s="174">
        <f>('Team &amp; Salaries'!$D62*BQ147)*((1+'Team &amp; Salaries'!$Q62)^(ROUNDDOWN((COUNTIF($F84:BP84,"&gt;0")/12),0)))</f>
        <v>2504.1660416666668</v>
      </c>
      <c r="BR84" s="174">
        <f>('Team &amp; Salaries'!$D62*BR147)*((1+'Team &amp; Salaries'!$Q62)^(ROUNDDOWN((COUNTIF($F84:BQ84,"&gt;0")/12),0)))</f>
        <v>2504.1660416666668</v>
      </c>
      <c r="BS84" s="174">
        <f>('Team &amp; Salaries'!$D62*BS147)*((1+'Team &amp; Salaries'!$Q62)^(ROUNDDOWN((COUNTIF($F84:BR84,"&gt;0")/12),0)))</f>
        <v>2504.1660416666668</v>
      </c>
      <c r="BT84" s="174">
        <f>('Team &amp; Salaries'!$D62*BT147)*((1+'Team &amp; Salaries'!$Q62)^(ROUNDDOWN((COUNTIF($F84:BS84,"&gt;0")/12),0)))</f>
        <v>2504.1660416666668</v>
      </c>
      <c r="BU84" s="174">
        <f>('Team &amp; Salaries'!$D62*BU147)*((1+'Team &amp; Salaries'!$Q62)^(ROUNDDOWN((COUNTIF($F84:BT84,"&gt;0")/12),0)))</f>
        <v>2504.1660416666668</v>
      </c>
      <c r="BV84" s="174">
        <f>('Team &amp; Salaries'!$D62*BV147)*((1+'Team &amp; Salaries'!$Q62)^(ROUNDDOWN((COUNTIF($F84:BU84,"&gt;0")/12),0)))</f>
        <v>2504.1660416666668</v>
      </c>
      <c r="BW84" s="174">
        <f>('Team &amp; Salaries'!$D62*BW147)*((1+'Team &amp; Salaries'!$Q62)^(ROUNDDOWN((COUNTIF($F84:BV84,"&gt;0")/12),0)))</f>
        <v>2504.1660416666668</v>
      </c>
      <c r="BX84" s="174">
        <f>('Team &amp; Salaries'!$D62*BX147)*((1+'Team &amp; Salaries'!$Q62)^(ROUNDDOWN((COUNTIF($F84:BW84,"&gt;0")/12),0)))</f>
        <v>2504.1660416666668</v>
      </c>
      <c r="BY84" s="365">
        <f>('Team &amp; Salaries'!$D62*BY147)*((1+'Team &amp; Salaries'!$Q62)^(ROUNDDOWN((COUNTIF($F84:BX84,"&gt;0")/12),0)))</f>
        <v>2504.1660416666668</v>
      </c>
      <c r="BZ84" s="174">
        <f>('Team &amp; Salaries'!$D62*BZ147)*((1+'Team &amp; Salaries'!$Q62)^(ROUNDDOWN((COUNTIF($F84:BY84,"&gt;0")/12),0)))</f>
        <v>2579.2910229166669</v>
      </c>
      <c r="CA84" s="174">
        <f>('Team &amp; Salaries'!$D62*CA147)*((1+'Team &amp; Salaries'!$Q62)^(ROUNDDOWN((COUNTIF($F84:BZ84,"&gt;0")/12),0)))</f>
        <v>2579.2910229166669</v>
      </c>
      <c r="CB84" s="174">
        <f>('Team &amp; Salaries'!$D62*CB147)*((1+'Team &amp; Salaries'!$Q62)^(ROUNDDOWN((COUNTIF($F84:CA84,"&gt;0")/12),0)))</f>
        <v>2579.2910229166669</v>
      </c>
      <c r="CC84" s="174">
        <f>('Team &amp; Salaries'!$D62*CC147)*((1+'Team &amp; Salaries'!$Q62)^(ROUNDDOWN((COUNTIF($F84:CB84,"&gt;0")/12),0)))</f>
        <v>2579.2910229166669</v>
      </c>
      <c r="CD84" s="174">
        <f>('Team &amp; Salaries'!$D62*CD147)*((1+'Team &amp; Salaries'!$Q62)^(ROUNDDOWN((COUNTIF($F84:CC84,"&gt;0")/12),0)))</f>
        <v>2579.2910229166669</v>
      </c>
      <c r="CE84" s="174">
        <f>('Team &amp; Salaries'!$D62*CE147)*((1+'Team &amp; Salaries'!$Q62)^(ROUNDDOWN((COUNTIF($F84:CD84,"&gt;0")/12),0)))</f>
        <v>2579.2910229166669</v>
      </c>
      <c r="CF84" s="174">
        <f>('Team &amp; Salaries'!$D62*CF147)*((1+'Team &amp; Salaries'!$Q62)^(ROUNDDOWN((COUNTIF($F84:CE84,"&gt;0")/12),0)))</f>
        <v>2579.2910229166669</v>
      </c>
      <c r="CG84" s="174">
        <f>('Team &amp; Salaries'!$D62*CG147)*((1+'Team &amp; Salaries'!$Q62)^(ROUNDDOWN((COUNTIF($F84:CF84,"&gt;0")/12),0)))</f>
        <v>2579.2910229166669</v>
      </c>
      <c r="CH84" s="174">
        <f>('Team &amp; Salaries'!$D62*CH147)*((1+'Team &amp; Salaries'!$Q62)^(ROUNDDOWN((COUNTIF($F84:CG84,"&gt;0")/12),0)))</f>
        <v>2579.2910229166669</v>
      </c>
      <c r="CI84" s="174">
        <f>('Team &amp; Salaries'!$D62*CI147)*((1+'Team &amp; Salaries'!$Q62)^(ROUNDDOWN((COUNTIF($F84:CH84,"&gt;0")/12),0)))</f>
        <v>2579.2910229166669</v>
      </c>
      <c r="CJ84" s="174">
        <f>('Team &amp; Salaries'!$D62*CJ147)*((1+'Team &amp; Salaries'!$Q62)^(ROUNDDOWN((COUNTIF($F84:CI84,"&gt;0")/12),0)))</f>
        <v>2579.2910229166669</v>
      </c>
      <c r="CK84" s="174">
        <f>('Team &amp; Salaries'!$D62*CK147)*((1+'Team &amp; Salaries'!$Q62)^(ROUNDDOWN((COUNTIF($F84:CJ84,"&gt;0")/12),0)))</f>
        <v>2579.2910229166669</v>
      </c>
      <c r="CL84" s="174">
        <f>('Team &amp; Salaries'!$D62*CL147)*((1+'Team &amp; Salaries'!$Q62)^(ROUNDDOWN((COUNTIF($F84:CK84,"&gt;0")/12),0)))</f>
        <v>2656.6697536041665</v>
      </c>
      <c r="CM84" s="174">
        <f>('Team &amp; Salaries'!$D62*CM147)*((1+'Team &amp; Salaries'!$Q62)^(ROUNDDOWN((COUNTIF($F84:CL84,"&gt;0")/12),0)))</f>
        <v>2656.6697536041665</v>
      </c>
      <c r="CN84" s="174">
        <f>('Team &amp; Salaries'!$D62*CN147)*((1+'Team &amp; Salaries'!$Q62)^(ROUNDDOWN((COUNTIF($F84:CM84,"&gt;0")/12),0)))</f>
        <v>2656.6697536041665</v>
      </c>
      <c r="CO84" s="174">
        <f>('Team &amp; Salaries'!$D62*CO147)*((1+'Team &amp; Salaries'!$Q62)^(ROUNDDOWN((COUNTIF($F84:CN84,"&gt;0")/12),0)))</f>
        <v>2656.6697536041665</v>
      </c>
      <c r="CP84" s="174">
        <f>('Team &amp; Salaries'!$D62*CP147)*((1+'Team &amp; Salaries'!$Q62)^(ROUNDDOWN((COUNTIF($F84:CO84,"&gt;0")/12),0)))</f>
        <v>2656.6697536041665</v>
      </c>
      <c r="CQ84" s="174">
        <f>('Team &amp; Salaries'!$D62*CQ147)*((1+'Team &amp; Salaries'!$Q62)^(ROUNDDOWN((COUNTIF($F84:CP84,"&gt;0")/12),0)))</f>
        <v>2656.6697536041665</v>
      </c>
      <c r="CR84" s="174">
        <f>('Team &amp; Salaries'!$D62*CR147)*((1+'Team &amp; Salaries'!$Q62)^(ROUNDDOWN((COUNTIF($F84:CQ84,"&gt;0")/12),0)))</f>
        <v>2656.6697536041665</v>
      </c>
      <c r="CS84" s="174">
        <f>('Team &amp; Salaries'!$D62*CS147)*((1+'Team &amp; Salaries'!$Q62)^(ROUNDDOWN((COUNTIF($F84:CR84,"&gt;0")/12),0)))</f>
        <v>2656.6697536041665</v>
      </c>
      <c r="CT84" s="174">
        <f>('Team &amp; Salaries'!$D62*CT147)*((1+'Team &amp; Salaries'!$Q62)^(ROUNDDOWN((COUNTIF($F84:CS84,"&gt;0")/12),0)))</f>
        <v>2656.6697536041665</v>
      </c>
      <c r="CU84" s="174">
        <f>('Team &amp; Salaries'!$D62*CU147)*((1+'Team &amp; Salaries'!$Q62)^(ROUNDDOWN((COUNTIF($F84:CT84,"&gt;0")/12),0)))</f>
        <v>2656.6697536041665</v>
      </c>
      <c r="CV84" s="174">
        <f>('Team &amp; Salaries'!$D62*CV147)*((1+'Team &amp; Salaries'!$Q62)^(ROUNDDOWN((COUNTIF($F84:CU84,"&gt;0")/12),0)))</f>
        <v>2656.6697536041665</v>
      </c>
      <c r="CW84" s="174">
        <f>('Team &amp; Salaries'!$D62*CW147)*((1+'Team &amp; Salaries'!$Q62)^(ROUNDDOWN((COUNTIF($F84:CV84,"&gt;0")/12),0)))</f>
        <v>2656.6697536041665</v>
      </c>
      <c r="CX84" s="174">
        <f>('Team &amp; Salaries'!$D62*CX147)*((1+'Team &amp; Salaries'!$Q62)^(ROUNDDOWN((COUNTIF($F84:CW84,"&gt;0")/12),0)))</f>
        <v>2736.369846212292</v>
      </c>
      <c r="CY84" s="174">
        <f>('Team &amp; Salaries'!$D62*CY147)*((1+'Team &amp; Salaries'!$Q62)^(ROUNDDOWN((COUNTIF($F84:CX84,"&gt;0")/12),0)))</f>
        <v>2736.369846212292</v>
      </c>
      <c r="CZ84" s="174">
        <f>('Team &amp; Salaries'!$D62*CZ147)*((1+'Team &amp; Salaries'!$Q62)^(ROUNDDOWN((COUNTIF($F84:CY84,"&gt;0")/12),0)))</f>
        <v>2736.369846212292</v>
      </c>
      <c r="DA84" s="174">
        <f>('Team &amp; Salaries'!$D62*DA147)*((1+'Team &amp; Salaries'!$Q62)^(ROUNDDOWN((COUNTIF($F84:CZ84,"&gt;0")/12),0)))</f>
        <v>2736.369846212292</v>
      </c>
      <c r="DB84" s="174">
        <f>('Team &amp; Salaries'!$D62*DB147)*((1+'Team &amp; Salaries'!$Q62)^(ROUNDDOWN((COUNTIF($F84:DA84,"&gt;0")/12),0)))</f>
        <v>2736.369846212292</v>
      </c>
      <c r="DC84" s="174">
        <f>('Team &amp; Salaries'!$D62*DC147)*((1+'Team &amp; Salaries'!$Q62)^(ROUNDDOWN((COUNTIF($F84:DB84,"&gt;0")/12),0)))</f>
        <v>2736.369846212292</v>
      </c>
      <c r="DD84" s="174">
        <f>('Team &amp; Salaries'!$D62*DD147)*((1+'Team &amp; Salaries'!$Q62)^(ROUNDDOWN((COUNTIF($F84:DC84,"&gt;0")/12),0)))</f>
        <v>2736.369846212292</v>
      </c>
      <c r="DE84" s="174">
        <f>('Team &amp; Salaries'!$D62*DE147)*((1+'Team &amp; Salaries'!$Q62)^(ROUNDDOWN((COUNTIF($F84:DD84,"&gt;0")/12),0)))</f>
        <v>2736.369846212292</v>
      </c>
      <c r="DF84" s="174">
        <f>('Team &amp; Salaries'!$D62*DF147)*((1+'Team &amp; Salaries'!$Q62)^(ROUNDDOWN((COUNTIF($F84:DE84,"&gt;0")/12),0)))</f>
        <v>2736.369846212292</v>
      </c>
      <c r="DG84" s="174">
        <f>('Team &amp; Salaries'!$D62*DG147)*((1+'Team &amp; Salaries'!$Q62)^(ROUNDDOWN((COUNTIF($F84:DF84,"&gt;0")/12),0)))</f>
        <v>2736.369846212292</v>
      </c>
      <c r="DH84" s="174">
        <f>('Team &amp; Salaries'!$D62*DH147)*((1+'Team &amp; Salaries'!$Q62)^(ROUNDDOWN((COUNTIF($F84:DG84,"&gt;0")/12),0)))</f>
        <v>2736.369846212292</v>
      </c>
      <c r="DI84" s="174">
        <f>('Team &amp; Salaries'!$D62*DI147)*((1+'Team &amp; Salaries'!$Q62)^(ROUNDDOWN((COUNTIF($F84:DH84,"&gt;0")/12),0)))</f>
        <v>2736.369846212292</v>
      </c>
    </row>
    <row r="85" spans="1:113" customFormat="1" ht="16">
      <c r="A85" s="114" t="str">
        <f t="shared" si="81"/>
        <v>Customer Rep 2</v>
      </c>
      <c r="B85" s="114"/>
      <c r="C85" s="114"/>
      <c r="D85" s="114" t="str">
        <f>'Team &amp; Salaries'!B63</f>
        <v>Ops</v>
      </c>
      <c r="E85" s="361" t="str">
        <f>Settings!$C$6</f>
        <v>USD</v>
      </c>
      <c r="F85" s="174">
        <f>('Team &amp; Salaries'!$D62*F148)</f>
        <v>0</v>
      </c>
      <c r="G85" s="174">
        <f>('Team &amp; Salaries'!$D63*G148)*((1+'Team &amp; Salaries'!$Q63)^(ROUNDDOWN((COUNTIF($F85:F85,"&gt;0")/12),0)))</f>
        <v>0</v>
      </c>
      <c r="H85" s="174">
        <f>('Team &amp; Salaries'!$D63*H148)*((1+'Team &amp; Salaries'!$Q63)^(ROUNDDOWN((COUNTIF($F85:G85,"&gt;0")/12),0)))</f>
        <v>0</v>
      </c>
      <c r="I85" s="174">
        <f>('Team &amp; Salaries'!$D63*I148)*((1+'Team &amp; Salaries'!$Q63)^(ROUNDDOWN((COUNTIF($F85:H85,"&gt;0")/12),0)))</f>
        <v>0</v>
      </c>
      <c r="J85" s="174">
        <f>('Team &amp; Salaries'!$D63*J148)*((1+'Team &amp; Salaries'!$Q63)^(ROUNDDOWN((COUNTIF($F85:I85,"&gt;0")/12),0)))</f>
        <v>0</v>
      </c>
      <c r="K85" s="174">
        <f>('Team &amp; Salaries'!$D63*K148)*((1+'Team &amp; Salaries'!$Q63)^(ROUNDDOWN((COUNTIF($F85:J85,"&gt;0")/12),0)))</f>
        <v>0</v>
      </c>
      <c r="L85" s="174">
        <f>('Team &amp; Salaries'!$D63*L148)*((1+'Team &amp; Salaries'!$Q63)^(ROUNDDOWN((COUNTIF($F85:K85,"&gt;0")/12),0)))</f>
        <v>0</v>
      </c>
      <c r="M85" s="174">
        <f>('Team &amp; Salaries'!$D63*M148)*((1+'Team &amp; Salaries'!$Q63)^(ROUNDDOWN((COUNTIF($F85:L85,"&gt;0")/12),0)))</f>
        <v>0</v>
      </c>
      <c r="N85" s="174">
        <f>('Team &amp; Salaries'!$D63*N148)*((1+'Team &amp; Salaries'!$Q63)^(ROUNDDOWN((COUNTIF($F85:M85,"&gt;0")/12),0)))</f>
        <v>0</v>
      </c>
      <c r="O85" s="174">
        <f>('Team &amp; Salaries'!$D63*O148)*((1+'Team &amp; Salaries'!$Q63)^(ROUNDDOWN((COUNTIF($F85:N85,"&gt;0")/12),0)))</f>
        <v>0</v>
      </c>
      <c r="P85" s="174">
        <f>('Team &amp; Salaries'!$D63*P148)*((1+'Team &amp; Salaries'!$Q63)^(ROUNDDOWN((COUNTIF($F85:O85,"&gt;0")/12),0)))</f>
        <v>0</v>
      </c>
      <c r="Q85" s="611">
        <f>('Team &amp; Salaries'!$D63*Q148)*((1+'Team &amp; Salaries'!$Q63)^(ROUNDDOWN((COUNTIF($F85:P85,"&gt;0")/12),0)))</f>
        <v>0</v>
      </c>
      <c r="R85" s="174">
        <f>('Team &amp; Salaries'!$D63*R148)*((1+'Team &amp; Salaries'!$Q63)^(ROUNDDOWN((COUNTIF($F85:Q85,"&gt;0")/12),0)))</f>
        <v>0</v>
      </c>
      <c r="S85" s="174">
        <f>('Team &amp; Salaries'!$D63*S148)*((1+'Team &amp; Salaries'!$Q63)^(ROUNDDOWN((COUNTIF($F85:R85,"&gt;0")/12),0)))</f>
        <v>0</v>
      </c>
      <c r="T85" s="174">
        <f>('Team &amp; Salaries'!$D63*T148)*((1+'Team &amp; Salaries'!$Q63)^(ROUNDDOWN((COUNTIF($F85:S85,"&gt;0")/12),0)))</f>
        <v>0</v>
      </c>
      <c r="U85" s="174">
        <f>('Team &amp; Salaries'!$D63*U148)*((1+'Team &amp; Salaries'!$Q63)^(ROUNDDOWN((COUNTIF($F85:T85,"&gt;0")/12),0)))</f>
        <v>0</v>
      </c>
      <c r="V85" s="174">
        <f>('Team &amp; Salaries'!$D63*V148)*((1+'Team &amp; Salaries'!$Q63)^(ROUNDDOWN((COUNTIF($F85:U85,"&gt;0")/12),0)))</f>
        <v>0</v>
      </c>
      <c r="W85" s="174">
        <f>('Team &amp; Salaries'!$D63*W148)*((1+'Team &amp; Salaries'!$Q63)^(ROUNDDOWN((COUNTIF($F85:V85,"&gt;0")/12),0)))</f>
        <v>0</v>
      </c>
      <c r="X85" s="174">
        <f>('Team &amp; Salaries'!$D63*X148)*((1+'Team &amp; Salaries'!$Q63)^(ROUNDDOWN((COUNTIF($F85:W85,"&gt;0")/12),0)))</f>
        <v>0</v>
      </c>
      <c r="Y85" s="174">
        <f>('Team &amp; Salaries'!$D63*Y148)*((1+'Team &amp; Salaries'!$Q63)^(ROUNDDOWN((COUNTIF($F85:X85,"&gt;0")/12),0)))</f>
        <v>0</v>
      </c>
      <c r="Z85" s="174">
        <f>('Team &amp; Salaries'!$D63*Z148)*((1+'Team &amp; Salaries'!$Q63)^(ROUNDDOWN((COUNTIF($F85:Y85,"&gt;0")/12),0)))</f>
        <v>0</v>
      </c>
      <c r="AA85" s="174">
        <f>('Team &amp; Salaries'!$D63*AA148)*((1+'Team &amp; Salaries'!$Q63)^(ROUNDDOWN((COUNTIF($F85:Z85,"&gt;0")/12),0)))</f>
        <v>0</v>
      </c>
      <c r="AB85" s="174">
        <f>('Team &amp; Salaries'!$D63*AB148)*((1+'Team &amp; Salaries'!$Q63)^(ROUNDDOWN((COUNTIF($F85:AA85,"&gt;0")/12),0)))</f>
        <v>0</v>
      </c>
      <c r="AC85" s="365">
        <f>('Team &amp; Salaries'!$D63*AC148)*((1+'Team &amp; Salaries'!$Q63)^(ROUNDDOWN((COUNTIF($F85:AB85,"&gt;0")/12),0)))</f>
        <v>0</v>
      </c>
      <c r="AD85" s="174">
        <f>('Team &amp; Salaries'!$D63*AD148)*((1+'Team &amp; Salaries'!$Q63)^(ROUNDDOWN((COUNTIF($F85:AC85,"&gt;0")/12),0)))</f>
        <v>2750</v>
      </c>
      <c r="AE85" s="174">
        <f>('Team &amp; Salaries'!$D63*AE148)*((1+'Team &amp; Salaries'!$Q63)^(ROUNDDOWN((COUNTIF($F85:AD85,"&gt;0")/12),0)))</f>
        <v>2750</v>
      </c>
      <c r="AF85" s="174">
        <f>('Team &amp; Salaries'!$D63*AF148)*((1+'Team &amp; Salaries'!$Q63)^(ROUNDDOWN((COUNTIF($F85:AE85,"&gt;0")/12),0)))</f>
        <v>2750</v>
      </c>
      <c r="AG85" s="174">
        <f>('Team &amp; Salaries'!$D63*AG148)*((1+'Team &amp; Salaries'!$Q63)^(ROUNDDOWN((COUNTIF($F85:AF85,"&gt;0")/12),0)))</f>
        <v>2750</v>
      </c>
      <c r="AH85" s="174">
        <f>('Team &amp; Salaries'!$D63*AH148)*((1+'Team &amp; Salaries'!$Q63)^(ROUNDDOWN((COUNTIF($F85:AG85,"&gt;0")/12),0)))</f>
        <v>2750</v>
      </c>
      <c r="AI85" s="174">
        <f>('Team &amp; Salaries'!$D63*AI148)*((1+'Team &amp; Salaries'!$Q63)^(ROUNDDOWN((COUNTIF($F85:AH85,"&gt;0")/12),0)))</f>
        <v>2750</v>
      </c>
      <c r="AJ85" s="174">
        <f>('Team &amp; Salaries'!$D63*AJ148)*((1+'Team &amp; Salaries'!$Q63)^(ROUNDDOWN((COUNTIF($F85:AI85,"&gt;0")/12),0)))</f>
        <v>2750</v>
      </c>
      <c r="AK85" s="174">
        <f>('Team &amp; Salaries'!$D63*AK148)*((1+'Team &amp; Salaries'!$Q63)^(ROUNDDOWN((COUNTIF($F85:AJ85,"&gt;0")/12),0)))</f>
        <v>2750</v>
      </c>
      <c r="AL85" s="174">
        <f>('Team &amp; Salaries'!$D63*AL148)*((1+'Team &amp; Salaries'!$Q63)^(ROUNDDOWN((COUNTIF($F85:AK85,"&gt;0")/12),0)))</f>
        <v>2750</v>
      </c>
      <c r="AM85" s="174">
        <f>('Team &amp; Salaries'!$D63*AM148)*((1+'Team &amp; Salaries'!$Q63)^(ROUNDDOWN((COUNTIF($F85:AL85,"&gt;0")/12),0)))</f>
        <v>2750</v>
      </c>
      <c r="AN85" s="174">
        <f>('Team &amp; Salaries'!$D63*AN148)*((1+'Team &amp; Salaries'!$Q63)^(ROUNDDOWN((COUNTIF($F85:AM85,"&gt;0")/12),0)))</f>
        <v>2750</v>
      </c>
      <c r="AO85" s="365">
        <f>('Team &amp; Salaries'!$D63*AO148)*((1+'Team &amp; Salaries'!$Q63)^(ROUNDDOWN((COUNTIF($F85:AN85,"&gt;0")/12),0)))</f>
        <v>2750</v>
      </c>
      <c r="AP85" s="174">
        <f>('Team &amp; Salaries'!$D63*AP148)*((1+'Team &amp; Salaries'!$Q63)^(ROUNDDOWN((COUNTIF($F85:AO85,"&gt;0")/12),0)))</f>
        <v>2832.5</v>
      </c>
      <c r="AQ85" s="174">
        <f>('Team &amp; Salaries'!$D63*AQ148)*((1+'Team &amp; Salaries'!$Q63)^(ROUNDDOWN((COUNTIF($F85:AP85,"&gt;0")/12),0)))</f>
        <v>2832.5</v>
      </c>
      <c r="AR85" s="174">
        <f>('Team &amp; Salaries'!$D63*AR148)*((1+'Team &amp; Salaries'!$Q63)^(ROUNDDOWN((COUNTIF($F85:AQ85,"&gt;0")/12),0)))</f>
        <v>2832.5</v>
      </c>
      <c r="AS85" s="174">
        <f>('Team &amp; Salaries'!$D63*AS148)*((1+'Team &amp; Salaries'!$Q63)^(ROUNDDOWN((COUNTIF($F85:AR85,"&gt;0")/12),0)))</f>
        <v>2832.5</v>
      </c>
      <c r="AT85" s="174">
        <f>('Team &amp; Salaries'!$D63*AT148)*((1+'Team &amp; Salaries'!$Q63)^(ROUNDDOWN((COUNTIF($F85:AS85,"&gt;0")/12),0)))</f>
        <v>2832.5</v>
      </c>
      <c r="AU85" s="174">
        <f>('Team &amp; Salaries'!$D63*AU148)*((1+'Team &amp; Salaries'!$Q63)^(ROUNDDOWN((COUNTIF($F85:AT85,"&gt;0")/12),0)))</f>
        <v>2832.5</v>
      </c>
      <c r="AV85" s="174">
        <f>('Team &amp; Salaries'!$D63*AV148)*((1+'Team &amp; Salaries'!$Q63)^(ROUNDDOWN((COUNTIF($F85:AU85,"&gt;0")/12),0)))</f>
        <v>2832.5</v>
      </c>
      <c r="AW85" s="174">
        <f>('Team &amp; Salaries'!$D63*AW148)*((1+'Team &amp; Salaries'!$Q63)^(ROUNDDOWN((COUNTIF($F85:AV85,"&gt;0")/12),0)))</f>
        <v>2832.5</v>
      </c>
      <c r="AX85" s="174">
        <f>('Team &amp; Salaries'!$D63*AX148)*((1+'Team &amp; Salaries'!$Q63)^(ROUNDDOWN((COUNTIF($F85:AW85,"&gt;0")/12),0)))</f>
        <v>2832.5</v>
      </c>
      <c r="AY85" s="174">
        <f>('Team &amp; Salaries'!$D63*AY148)*((1+'Team &amp; Salaries'!$Q63)^(ROUNDDOWN((COUNTIF($F85:AX85,"&gt;0")/12),0)))</f>
        <v>2832.5</v>
      </c>
      <c r="AZ85" s="174">
        <f>('Team &amp; Salaries'!$D63*AZ148)*((1+'Team &amp; Salaries'!$Q63)^(ROUNDDOWN((COUNTIF($F85:AY85,"&gt;0")/12),0)))</f>
        <v>2832.5</v>
      </c>
      <c r="BA85" s="365">
        <f>('Team &amp; Salaries'!$D63*BA148)*((1+'Team &amp; Salaries'!$Q63)^(ROUNDDOWN((COUNTIF($F85:AZ85,"&gt;0")/12),0)))</f>
        <v>2832.5</v>
      </c>
      <c r="BB85" s="174">
        <f>('Team &amp; Salaries'!$D63*BB148)*((1+'Team &amp; Salaries'!$Q63)^(ROUNDDOWN((COUNTIF($F85:BA85,"&gt;0")/12),0)))</f>
        <v>2917.4749999999999</v>
      </c>
      <c r="BC85" s="174">
        <f>('Team &amp; Salaries'!$D63*BC148)*((1+'Team &amp; Salaries'!$Q63)^(ROUNDDOWN((COUNTIF($F85:BB85,"&gt;0")/12),0)))</f>
        <v>2917.4749999999999</v>
      </c>
      <c r="BD85" s="174">
        <f>('Team &amp; Salaries'!$D63*BD148)*((1+'Team &amp; Salaries'!$Q63)^(ROUNDDOWN((COUNTIF($F85:BC85,"&gt;0")/12),0)))</f>
        <v>2917.4749999999999</v>
      </c>
      <c r="BE85" s="174">
        <f>('Team &amp; Salaries'!$D63*BE148)*((1+'Team &amp; Salaries'!$Q63)^(ROUNDDOWN((COUNTIF($F85:BD85,"&gt;0")/12),0)))</f>
        <v>2917.4749999999999</v>
      </c>
      <c r="BF85" s="174">
        <f>('Team &amp; Salaries'!$D63*BF148)*((1+'Team &amp; Salaries'!$Q63)^(ROUNDDOWN((COUNTIF($F85:BE85,"&gt;0")/12),0)))</f>
        <v>2917.4749999999999</v>
      </c>
      <c r="BG85" s="174">
        <f>('Team &amp; Salaries'!$D63*BG148)*((1+'Team &amp; Salaries'!$Q63)^(ROUNDDOWN((COUNTIF($F85:BF85,"&gt;0")/12),0)))</f>
        <v>2917.4749999999999</v>
      </c>
      <c r="BH85" s="174">
        <f>('Team &amp; Salaries'!$D63*BH148)*((1+'Team &amp; Salaries'!$Q63)^(ROUNDDOWN((COUNTIF($F85:BG85,"&gt;0")/12),0)))</f>
        <v>2917.4749999999999</v>
      </c>
      <c r="BI85" s="174">
        <f>('Team &amp; Salaries'!$D63*BI148)*((1+'Team &amp; Salaries'!$Q63)^(ROUNDDOWN((COUNTIF($F85:BH85,"&gt;0")/12),0)))</f>
        <v>2917.4749999999999</v>
      </c>
      <c r="BJ85" s="174">
        <f>('Team &amp; Salaries'!$D63*BJ148)*((1+'Team &amp; Salaries'!$Q63)^(ROUNDDOWN((COUNTIF($F85:BI85,"&gt;0")/12),0)))</f>
        <v>2917.4749999999999</v>
      </c>
      <c r="BK85" s="174">
        <f>('Team &amp; Salaries'!$D63*BK148)*((1+'Team &amp; Salaries'!$Q63)^(ROUNDDOWN((COUNTIF($F85:BJ85,"&gt;0")/12),0)))</f>
        <v>2917.4749999999999</v>
      </c>
      <c r="BL85" s="174">
        <f>('Team &amp; Salaries'!$D63*BL148)*((1+'Team &amp; Salaries'!$Q63)^(ROUNDDOWN((COUNTIF($F85:BK85,"&gt;0")/12),0)))</f>
        <v>2917.4749999999999</v>
      </c>
      <c r="BM85" s="365">
        <f>('Team &amp; Salaries'!$D63*BM148)*((1+'Team &amp; Salaries'!$Q63)^(ROUNDDOWN((COUNTIF($F85:BL85,"&gt;0")/12),0)))</f>
        <v>2917.4749999999999</v>
      </c>
      <c r="BN85" s="174">
        <f>('Team &amp; Salaries'!$D63*BN148)*((1+'Team &amp; Salaries'!$Q63)^(ROUNDDOWN((COUNTIF($F85:BM85,"&gt;0")/12),0)))</f>
        <v>3004.9992499999998</v>
      </c>
      <c r="BO85" s="174">
        <f>('Team &amp; Salaries'!$D63*BO148)*((1+'Team &amp; Salaries'!$Q63)^(ROUNDDOWN((COUNTIF($F85:BN85,"&gt;0")/12),0)))</f>
        <v>3004.9992499999998</v>
      </c>
      <c r="BP85" s="174">
        <f>('Team &amp; Salaries'!$D63*BP148)*((1+'Team &amp; Salaries'!$Q63)^(ROUNDDOWN((COUNTIF($F85:BO85,"&gt;0")/12),0)))</f>
        <v>3004.9992499999998</v>
      </c>
      <c r="BQ85" s="174">
        <f>('Team &amp; Salaries'!$D63*BQ148)*((1+'Team &amp; Salaries'!$Q63)^(ROUNDDOWN((COUNTIF($F85:BP85,"&gt;0")/12),0)))</f>
        <v>3004.9992499999998</v>
      </c>
      <c r="BR85" s="174">
        <f>('Team &amp; Salaries'!$D63*BR148)*((1+'Team &amp; Salaries'!$Q63)^(ROUNDDOWN((COUNTIF($F85:BQ85,"&gt;0")/12),0)))</f>
        <v>3004.9992499999998</v>
      </c>
      <c r="BS85" s="174">
        <f>('Team &amp; Salaries'!$D63*BS148)*((1+'Team &amp; Salaries'!$Q63)^(ROUNDDOWN((COUNTIF($F85:BR85,"&gt;0")/12),0)))</f>
        <v>3004.9992499999998</v>
      </c>
      <c r="BT85" s="174">
        <f>('Team &amp; Salaries'!$D63*BT148)*((1+'Team &amp; Salaries'!$Q63)^(ROUNDDOWN((COUNTIF($F85:BS85,"&gt;0")/12),0)))</f>
        <v>3004.9992499999998</v>
      </c>
      <c r="BU85" s="174">
        <f>('Team &amp; Salaries'!$D63*BU148)*((1+'Team &amp; Salaries'!$Q63)^(ROUNDDOWN((COUNTIF($F85:BT85,"&gt;0")/12),0)))</f>
        <v>3004.9992499999998</v>
      </c>
      <c r="BV85" s="174">
        <f>('Team &amp; Salaries'!$D63*BV148)*((1+'Team &amp; Salaries'!$Q63)^(ROUNDDOWN((COUNTIF($F85:BU85,"&gt;0")/12),0)))</f>
        <v>3004.9992499999998</v>
      </c>
      <c r="BW85" s="174">
        <f>('Team &amp; Salaries'!$D63*BW148)*((1+'Team &amp; Salaries'!$Q63)^(ROUNDDOWN((COUNTIF($F85:BV85,"&gt;0")/12),0)))</f>
        <v>3004.9992499999998</v>
      </c>
      <c r="BX85" s="174">
        <f>('Team &amp; Salaries'!$D63*BX148)*((1+'Team &amp; Salaries'!$Q63)^(ROUNDDOWN((COUNTIF($F85:BW85,"&gt;0")/12),0)))</f>
        <v>3004.9992499999998</v>
      </c>
      <c r="BY85" s="365">
        <f>('Team &amp; Salaries'!$D63*BY148)*((1+'Team &amp; Salaries'!$Q63)^(ROUNDDOWN((COUNTIF($F85:BX85,"&gt;0")/12),0)))</f>
        <v>3004.9992499999998</v>
      </c>
      <c r="BZ85" s="174">
        <f>('Team &amp; Salaries'!$D63*BZ148)*((1+'Team &amp; Salaries'!$Q63)^(ROUNDDOWN((COUNTIF($F85:BY85,"&gt;0")/12),0)))</f>
        <v>3095.1492274999996</v>
      </c>
      <c r="CA85" s="174">
        <f>('Team &amp; Salaries'!$D63*CA148)*((1+'Team &amp; Salaries'!$Q63)^(ROUNDDOWN((COUNTIF($F85:BZ85,"&gt;0")/12),0)))</f>
        <v>3095.1492274999996</v>
      </c>
      <c r="CB85" s="174">
        <f>('Team &amp; Salaries'!$D63*CB148)*((1+'Team &amp; Salaries'!$Q63)^(ROUNDDOWN((COUNTIF($F85:CA85,"&gt;0")/12),0)))</f>
        <v>3095.1492274999996</v>
      </c>
      <c r="CC85" s="174">
        <f>('Team &amp; Salaries'!$D63*CC148)*((1+'Team &amp; Salaries'!$Q63)^(ROUNDDOWN((COUNTIF($F85:CB85,"&gt;0")/12),0)))</f>
        <v>3095.1492274999996</v>
      </c>
      <c r="CD85" s="174">
        <f>('Team &amp; Salaries'!$D63*CD148)*((1+'Team &amp; Salaries'!$Q63)^(ROUNDDOWN((COUNTIF($F85:CC85,"&gt;0")/12),0)))</f>
        <v>3095.1492274999996</v>
      </c>
      <c r="CE85" s="174">
        <f>('Team &amp; Salaries'!$D63*CE148)*((1+'Team &amp; Salaries'!$Q63)^(ROUNDDOWN((COUNTIF($F85:CD85,"&gt;0")/12),0)))</f>
        <v>3095.1492274999996</v>
      </c>
      <c r="CF85" s="174">
        <f>('Team &amp; Salaries'!$D63*CF148)*((1+'Team &amp; Salaries'!$Q63)^(ROUNDDOWN((COUNTIF($F85:CE85,"&gt;0")/12),0)))</f>
        <v>3095.1492274999996</v>
      </c>
      <c r="CG85" s="174">
        <f>('Team &amp; Salaries'!$D63*CG148)*((1+'Team &amp; Salaries'!$Q63)^(ROUNDDOWN((COUNTIF($F85:CF85,"&gt;0")/12),0)))</f>
        <v>3095.1492274999996</v>
      </c>
      <c r="CH85" s="174">
        <f>('Team &amp; Salaries'!$D63*CH148)*((1+'Team &amp; Salaries'!$Q63)^(ROUNDDOWN((COUNTIF($F85:CG85,"&gt;0")/12),0)))</f>
        <v>3095.1492274999996</v>
      </c>
      <c r="CI85" s="174">
        <f>('Team &amp; Salaries'!$D63*CI148)*((1+'Team &amp; Salaries'!$Q63)^(ROUNDDOWN((COUNTIF($F85:CH85,"&gt;0")/12),0)))</f>
        <v>3095.1492274999996</v>
      </c>
      <c r="CJ85" s="174">
        <f>('Team &amp; Salaries'!$D63*CJ148)*((1+'Team &amp; Salaries'!$Q63)^(ROUNDDOWN((COUNTIF($F85:CI85,"&gt;0")/12),0)))</f>
        <v>3095.1492274999996</v>
      </c>
      <c r="CK85" s="174">
        <f>('Team &amp; Salaries'!$D63*CK148)*((1+'Team &amp; Salaries'!$Q63)^(ROUNDDOWN((COUNTIF($F85:CJ85,"&gt;0")/12),0)))</f>
        <v>3095.1492274999996</v>
      </c>
      <c r="CL85" s="174">
        <f>('Team &amp; Salaries'!$D63*CL148)*((1+'Team &amp; Salaries'!$Q63)^(ROUNDDOWN((COUNTIF($F85:CK85,"&gt;0")/12),0)))</f>
        <v>3188.0037043249995</v>
      </c>
      <c r="CM85" s="174">
        <f>('Team &amp; Salaries'!$D63*CM148)*((1+'Team &amp; Salaries'!$Q63)^(ROUNDDOWN((COUNTIF($F85:CL85,"&gt;0")/12),0)))</f>
        <v>3188.0037043249995</v>
      </c>
      <c r="CN85" s="174">
        <f>('Team &amp; Salaries'!$D63*CN148)*((1+'Team &amp; Salaries'!$Q63)^(ROUNDDOWN((COUNTIF($F85:CM85,"&gt;0")/12),0)))</f>
        <v>3188.0037043249995</v>
      </c>
      <c r="CO85" s="174">
        <f>('Team &amp; Salaries'!$D63*CO148)*((1+'Team &amp; Salaries'!$Q63)^(ROUNDDOWN((COUNTIF($F85:CN85,"&gt;0")/12),0)))</f>
        <v>3188.0037043249995</v>
      </c>
      <c r="CP85" s="174">
        <f>('Team &amp; Salaries'!$D63*CP148)*((1+'Team &amp; Salaries'!$Q63)^(ROUNDDOWN((COUNTIF($F85:CO85,"&gt;0")/12),0)))</f>
        <v>3188.0037043249995</v>
      </c>
      <c r="CQ85" s="174">
        <f>('Team &amp; Salaries'!$D63*CQ148)*((1+'Team &amp; Salaries'!$Q63)^(ROUNDDOWN((COUNTIF($F85:CP85,"&gt;0")/12),0)))</f>
        <v>3188.0037043249995</v>
      </c>
      <c r="CR85" s="174">
        <f>('Team &amp; Salaries'!$D63*CR148)*((1+'Team &amp; Salaries'!$Q63)^(ROUNDDOWN((COUNTIF($F85:CQ85,"&gt;0")/12),0)))</f>
        <v>3188.0037043249995</v>
      </c>
      <c r="CS85" s="174">
        <f>('Team &amp; Salaries'!$D63*CS148)*((1+'Team &amp; Salaries'!$Q63)^(ROUNDDOWN((COUNTIF($F85:CR85,"&gt;0")/12),0)))</f>
        <v>3188.0037043249995</v>
      </c>
      <c r="CT85" s="174">
        <f>('Team &amp; Salaries'!$D63*CT148)*((1+'Team &amp; Salaries'!$Q63)^(ROUNDDOWN((COUNTIF($F85:CS85,"&gt;0")/12),0)))</f>
        <v>3188.0037043249995</v>
      </c>
      <c r="CU85" s="174">
        <f>('Team &amp; Salaries'!$D63*CU148)*((1+'Team &amp; Salaries'!$Q63)^(ROUNDDOWN((COUNTIF($F85:CT85,"&gt;0")/12),0)))</f>
        <v>3188.0037043249995</v>
      </c>
      <c r="CV85" s="174">
        <f>('Team &amp; Salaries'!$D63*CV148)*((1+'Team &amp; Salaries'!$Q63)^(ROUNDDOWN((COUNTIF($F85:CU85,"&gt;0")/12),0)))</f>
        <v>3188.0037043249995</v>
      </c>
      <c r="CW85" s="174">
        <f>('Team &amp; Salaries'!$D63*CW148)*((1+'Team &amp; Salaries'!$Q63)^(ROUNDDOWN((COUNTIF($F85:CV85,"&gt;0")/12),0)))</f>
        <v>3188.0037043249995</v>
      </c>
      <c r="CX85" s="174">
        <f>('Team &amp; Salaries'!$D63*CX148)*((1+'Team &amp; Salaries'!$Q63)^(ROUNDDOWN((COUNTIF($F85:CW85,"&gt;0")/12),0)))</f>
        <v>3283.64381545475</v>
      </c>
      <c r="CY85" s="174">
        <f>('Team &amp; Salaries'!$D63*CY148)*((1+'Team &amp; Salaries'!$Q63)^(ROUNDDOWN((COUNTIF($F85:CX85,"&gt;0")/12),0)))</f>
        <v>3283.64381545475</v>
      </c>
      <c r="CZ85" s="174">
        <f>('Team &amp; Salaries'!$D63*CZ148)*((1+'Team &amp; Salaries'!$Q63)^(ROUNDDOWN((COUNTIF($F85:CY85,"&gt;0")/12),0)))</f>
        <v>3283.64381545475</v>
      </c>
      <c r="DA85" s="174">
        <f>('Team &amp; Salaries'!$D63*DA148)*((1+'Team &amp; Salaries'!$Q63)^(ROUNDDOWN((COUNTIF($F85:CZ85,"&gt;0")/12),0)))</f>
        <v>3283.64381545475</v>
      </c>
      <c r="DB85" s="174">
        <f>('Team &amp; Salaries'!$D63*DB148)*((1+'Team &amp; Salaries'!$Q63)^(ROUNDDOWN((COUNTIF($F85:DA85,"&gt;0")/12),0)))</f>
        <v>3283.64381545475</v>
      </c>
      <c r="DC85" s="174">
        <f>('Team &amp; Salaries'!$D63*DC148)*((1+'Team &amp; Salaries'!$Q63)^(ROUNDDOWN((COUNTIF($F85:DB85,"&gt;0")/12),0)))</f>
        <v>3283.64381545475</v>
      </c>
      <c r="DD85" s="174">
        <f>('Team &amp; Salaries'!$D63*DD148)*((1+'Team &amp; Salaries'!$Q63)^(ROUNDDOWN((COUNTIF($F85:DC85,"&gt;0")/12),0)))</f>
        <v>3283.64381545475</v>
      </c>
      <c r="DE85" s="174">
        <f>('Team &amp; Salaries'!$D63*DE148)*((1+'Team &amp; Salaries'!$Q63)^(ROUNDDOWN((COUNTIF($F85:DD85,"&gt;0")/12),0)))</f>
        <v>3283.64381545475</v>
      </c>
      <c r="DF85" s="174">
        <f>('Team &amp; Salaries'!$D63*DF148)*((1+'Team &amp; Salaries'!$Q63)^(ROUNDDOWN((COUNTIF($F85:DE85,"&gt;0")/12),0)))</f>
        <v>3283.64381545475</v>
      </c>
      <c r="DG85" s="174">
        <f>('Team &amp; Salaries'!$D63*DG148)*((1+'Team &amp; Salaries'!$Q63)^(ROUNDDOWN((COUNTIF($F85:DF85,"&gt;0")/12),0)))</f>
        <v>3283.64381545475</v>
      </c>
      <c r="DH85" s="174">
        <f>('Team &amp; Salaries'!$D63*DH148)*((1+'Team &amp; Salaries'!$Q63)^(ROUNDDOWN((COUNTIF($F85:DG85,"&gt;0")/12),0)))</f>
        <v>3283.64381545475</v>
      </c>
      <c r="DI85" s="174">
        <f>('Team &amp; Salaries'!$D63*DI148)*((1+'Team &amp; Salaries'!$Q63)^(ROUNDDOWN((COUNTIF($F85:DH85,"&gt;0")/12),0)))</f>
        <v>3283.64381545475</v>
      </c>
    </row>
    <row r="86" spans="1:113" customFormat="1" ht="16">
      <c r="A86" s="114" t="str">
        <f t="shared" si="81"/>
        <v>Customer Rep 3</v>
      </c>
      <c r="B86" s="114"/>
      <c r="C86" s="114"/>
      <c r="D86" s="114" t="str">
        <f>'Team &amp; Salaries'!B64</f>
        <v>Ops</v>
      </c>
      <c r="E86" s="361" t="str">
        <f>Settings!$C$6</f>
        <v>USD</v>
      </c>
      <c r="F86" s="174">
        <f>('Team &amp; Salaries'!$D63*F149)</f>
        <v>0</v>
      </c>
      <c r="G86" s="174">
        <f>('Team &amp; Salaries'!$D64*G149)*((1+'Team &amp; Salaries'!$Q64)^(ROUNDDOWN((COUNTIF($F86:F86,"&gt;0")/12),0)))</f>
        <v>0</v>
      </c>
      <c r="H86" s="174">
        <f>('Team &amp; Salaries'!$D64*H149)*((1+'Team &amp; Salaries'!$Q64)^(ROUNDDOWN((COUNTIF($F86:G86,"&gt;0")/12),0)))</f>
        <v>0</v>
      </c>
      <c r="I86" s="174">
        <f>('Team &amp; Salaries'!$D64*I149)*((1+'Team &amp; Salaries'!$Q64)^(ROUNDDOWN((COUNTIF($F86:H86,"&gt;0")/12),0)))</f>
        <v>0</v>
      </c>
      <c r="J86" s="174">
        <f>('Team &amp; Salaries'!$D64*J149)*((1+'Team &amp; Salaries'!$Q64)^(ROUNDDOWN((COUNTIF($F86:I86,"&gt;0")/12),0)))</f>
        <v>0</v>
      </c>
      <c r="K86" s="174">
        <f>('Team &amp; Salaries'!$D64*K149)*((1+'Team &amp; Salaries'!$Q64)^(ROUNDDOWN((COUNTIF($F86:J86,"&gt;0")/12),0)))</f>
        <v>0</v>
      </c>
      <c r="L86" s="174">
        <f>('Team &amp; Salaries'!$D64*L149)*((1+'Team &amp; Salaries'!$Q64)^(ROUNDDOWN((COUNTIF($F86:K86,"&gt;0")/12),0)))</f>
        <v>0</v>
      </c>
      <c r="M86" s="174">
        <f>('Team &amp; Salaries'!$D64*M149)*((1+'Team &amp; Salaries'!$Q64)^(ROUNDDOWN((COUNTIF($F86:L86,"&gt;0")/12),0)))</f>
        <v>0</v>
      </c>
      <c r="N86" s="174">
        <f>('Team &amp; Salaries'!$D64*N149)*((1+'Team &amp; Salaries'!$Q64)^(ROUNDDOWN((COUNTIF($F86:M86,"&gt;0")/12),0)))</f>
        <v>0</v>
      </c>
      <c r="O86" s="174">
        <f>('Team &amp; Salaries'!$D64*O149)*((1+'Team &amp; Salaries'!$Q64)^(ROUNDDOWN((COUNTIF($F86:N86,"&gt;0")/12),0)))</f>
        <v>0</v>
      </c>
      <c r="P86" s="174">
        <f>('Team &amp; Salaries'!$D64*P149)*((1+'Team &amp; Salaries'!$Q64)^(ROUNDDOWN((COUNTIF($F86:O86,"&gt;0")/12),0)))</f>
        <v>0</v>
      </c>
      <c r="Q86" s="611">
        <f>('Team &amp; Salaries'!$D64*Q149)*((1+'Team &amp; Salaries'!$Q64)^(ROUNDDOWN((COUNTIF($F86:P86,"&gt;0")/12),0)))</f>
        <v>0</v>
      </c>
      <c r="R86" s="174">
        <f>('Team &amp; Salaries'!$D64*R149)*((1+'Team &amp; Salaries'!$Q64)^(ROUNDDOWN((COUNTIF($F86:Q86,"&gt;0")/12),0)))</f>
        <v>0</v>
      </c>
      <c r="S86" s="174">
        <f>('Team &amp; Salaries'!$D64*S149)*((1+'Team &amp; Salaries'!$Q64)^(ROUNDDOWN((COUNTIF($F86:R86,"&gt;0")/12),0)))</f>
        <v>0</v>
      </c>
      <c r="T86" s="174">
        <f>('Team &amp; Salaries'!$D64*T149)*((1+'Team &amp; Salaries'!$Q64)^(ROUNDDOWN((COUNTIF($F86:S86,"&gt;0")/12),0)))</f>
        <v>0</v>
      </c>
      <c r="U86" s="174">
        <f>('Team &amp; Salaries'!$D64*U149)*((1+'Team &amp; Salaries'!$Q64)^(ROUNDDOWN((COUNTIF($F86:T86,"&gt;0")/12),0)))</f>
        <v>0</v>
      </c>
      <c r="V86" s="174">
        <f>('Team &amp; Salaries'!$D64*V149)*((1+'Team &amp; Salaries'!$Q64)^(ROUNDDOWN((COUNTIF($F86:U86,"&gt;0")/12),0)))</f>
        <v>0</v>
      </c>
      <c r="W86" s="174">
        <f>('Team &amp; Salaries'!$D64*W149)*((1+'Team &amp; Salaries'!$Q64)^(ROUNDDOWN((COUNTIF($F86:V86,"&gt;0")/12),0)))</f>
        <v>0</v>
      </c>
      <c r="X86" s="174">
        <f>('Team &amp; Salaries'!$D64*X149)*((1+'Team &amp; Salaries'!$Q64)^(ROUNDDOWN((COUNTIF($F86:W86,"&gt;0")/12),0)))</f>
        <v>0</v>
      </c>
      <c r="Y86" s="174">
        <f>('Team &amp; Salaries'!$D64*Y149)*((1+'Team &amp; Salaries'!$Q64)^(ROUNDDOWN((COUNTIF($F86:X86,"&gt;0")/12),0)))</f>
        <v>0</v>
      </c>
      <c r="Z86" s="174">
        <f>('Team &amp; Salaries'!$D64*Z149)*((1+'Team &amp; Salaries'!$Q64)^(ROUNDDOWN((COUNTIF($F86:Y86,"&gt;0")/12),0)))</f>
        <v>0</v>
      </c>
      <c r="AA86" s="174">
        <f>('Team &amp; Salaries'!$D64*AA149)*((1+'Team &amp; Salaries'!$Q64)^(ROUNDDOWN((COUNTIF($F86:Z86,"&gt;0")/12),0)))</f>
        <v>0</v>
      </c>
      <c r="AB86" s="174">
        <f>('Team &amp; Salaries'!$D64*AB149)*((1+'Team &amp; Salaries'!$Q64)^(ROUNDDOWN((COUNTIF($F86:AA86,"&gt;0")/12),0)))</f>
        <v>0</v>
      </c>
      <c r="AC86" s="365">
        <f>('Team &amp; Salaries'!$D64*AC149)*((1+'Team &amp; Salaries'!$Q64)^(ROUNDDOWN((COUNTIF($F86:AB86,"&gt;0")/12),0)))</f>
        <v>0</v>
      </c>
      <c r="AD86" s="174">
        <f>('Team &amp; Salaries'!$D64*AD149)*((1+'Team &amp; Salaries'!$Q64)^(ROUNDDOWN((COUNTIF($F86:AC86,"&gt;0")/12),0)))</f>
        <v>0</v>
      </c>
      <c r="AE86" s="174">
        <f>('Team &amp; Salaries'!$D64*AE149)*((1+'Team &amp; Salaries'!$Q64)^(ROUNDDOWN((COUNTIF($F86:AD86,"&gt;0")/12),0)))</f>
        <v>0</v>
      </c>
      <c r="AF86" s="174">
        <f>('Team &amp; Salaries'!$D64*AF149)*((1+'Team &amp; Salaries'!$Q64)^(ROUNDDOWN((COUNTIF($F86:AE86,"&gt;0")/12),0)))</f>
        <v>0</v>
      </c>
      <c r="AG86" s="174">
        <f>('Team &amp; Salaries'!$D64*AG149)*((1+'Team &amp; Salaries'!$Q64)^(ROUNDDOWN((COUNTIF($F86:AF86,"&gt;0")/12),0)))</f>
        <v>0</v>
      </c>
      <c r="AH86" s="174">
        <f>('Team &amp; Salaries'!$D64*AH149)*((1+'Team &amp; Salaries'!$Q64)^(ROUNDDOWN((COUNTIF($F86:AG86,"&gt;0")/12),0)))</f>
        <v>0</v>
      </c>
      <c r="AI86" s="174">
        <f>('Team &amp; Salaries'!$D64*AI149)*((1+'Team &amp; Salaries'!$Q64)^(ROUNDDOWN((COUNTIF($F86:AH86,"&gt;0")/12),0)))</f>
        <v>0</v>
      </c>
      <c r="AJ86" s="174">
        <f>('Team &amp; Salaries'!$D64*AJ149)*((1+'Team &amp; Salaries'!$Q64)^(ROUNDDOWN((COUNTIF($F86:AI86,"&gt;0")/12),0)))</f>
        <v>0</v>
      </c>
      <c r="AK86" s="174">
        <f>('Team &amp; Salaries'!$D64*AK149)*((1+'Team &amp; Salaries'!$Q64)^(ROUNDDOWN((COUNTIF($F86:AJ86,"&gt;0")/12),0)))</f>
        <v>0</v>
      </c>
      <c r="AL86" s="174">
        <f>('Team &amp; Salaries'!$D64*AL149)*((1+'Team &amp; Salaries'!$Q64)^(ROUNDDOWN((COUNTIF($F86:AK86,"&gt;0")/12),0)))</f>
        <v>0</v>
      </c>
      <c r="AM86" s="174">
        <f>('Team &amp; Salaries'!$D64*AM149)*((1+'Team &amp; Salaries'!$Q64)^(ROUNDDOWN((COUNTIF($F86:AL86,"&gt;0")/12),0)))</f>
        <v>0</v>
      </c>
      <c r="AN86" s="174">
        <f>('Team &amp; Salaries'!$D64*AN149)*((1+'Team &amp; Salaries'!$Q64)^(ROUNDDOWN((COUNTIF($F86:AM86,"&gt;0")/12),0)))</f>
        <v>0</v>
      </c>
      <c r="AO86" s="365">
        <f>('Team &amp; Salaries'!$D64*AO149)*((1+'Team &amp; Salaries'!$Q64)^(ROUNDDOWN((COUNTIF($F86:AN86,"&gt;0")/12),0)))</f>
        <v>0</v>
      </c>
      <c r="AP86" s="174">
        <f>('Team &amp; Salaries'!$D64*AP149)*((1+'Team &amp; Salaries'!$Q64)^(ROUNDDOWN((COUNTIF($F86:AO86,"&gt;0")/12),0)))</f>
        <v>2750</v>
      </c>
      <c r="AQ86" s="174">
        <f>('Team &amp; Salaries'!$D64*AQ149)*((1+'Team &amp; Salaries'!$Q64)^(ROUNDDOWN((COUNTIF($F86:AP86,"&gt;0")/12),0)))</f>
        <v>2750</v>
      </c>
      <c r="AR86" s="174">
        <f>('Team &amp; Salaries'!$D64*AR149)*((1+'Team &amp; Salaries'!$Q64)^(ROUNDDOWN((COUNTIF($F86:AQ86,"&gt;0")/12),0)))</f>
        <v>2750</v>
      </c>
      <c r="AS86" s="174">
        <f>('Team &amp; Salaries'!$D64*AS149)*((1+'Team &amp; Salaries'!$Q64)^(ROUNDDOWN((COUNTIF($F86:AR86,"&gt;0")/12),0)))</f>
        <v>2750</v>
      </c>
      <c r="AT86" s="174">
        <f>('Team &amp; Salaries'!$D64*AT149)*((1+'Team &amp; Salaries'!$Q64)^(ROUNDDOWN((COUNTIF($F86:AS86,"&gt;0")/12),0)))</f>
        <v>2750</v>
      </c>
      <c r="AU86" s="174">
        <f>('Team &amp; Salaries'!$D64*AU149)*((1+'Team &amp; Salaries'!$Q64)^(ROUNDDOWN((COUNTIF($F86:AT86,"&gt;0")/12),0)))</f>
        <v>2750</v>
      </c>
      <c r="AV86" s="174">
        <f>('Team &amp; Salaries'!$D64*AV149)*((1+'Team &amp; Salaries'!$Q64)^(ROUNDDOWN((COUNTIF($F86:AU86,"&gt;0")/12),0)))</f>
        <v>2750</v>
      </c>
      <c r="AW86" s="174">
        <f>('Team &amp; Salaries'!$D64*AW149)*((1+'Team &amp; Salaries'!$Q64)^(ROUNDDOWN((COUNTIF($F86:AV86,"&gt;0")/12),0)))</f>
        <v>2750</v>
      </c>
      <c r="AX86" s="174">
        <f>('Team &amp; Salaries'!$D64*AX149)*((1+'Team &amp; Salaries'!$Q64)^(ROUNDDOWN((COUNTIF($F86:AW86,"&gt;0")/12),0)))</f>
        <v>2750</v>
      </c>
      <c r="AY86" s="174">
        <f>('Team &amp; Salaries'!$D64*AY149)*((1+'Team &amp; Salaries'!$Q64)^(ROUNDDOWN((COUNTIF($F86:AX86,"&gt;0")/12),0)))</f>
        <v>2750</v>
      </c>
      <c r="AZ86" s="174">
        <f>('Team &amp; Salaries'!$D64*AZ149)*((1+'Team &amp; Salaries'!$Q64)^(ROUNDDOWN((COUNTIF($F86:AY86,"&gt;0")/12),0)))</f>
        <v>2750</v>
      </c>
      <c r="BA86" s="365">
        <f>('Team &amp; Salaries'!$D64*BA149)*((1+'Team &amp; Salaries'!$Q64)^(ROUNDDOWN((COUNTIF($F86:AZ86,"&gt;0")/12),0)))</f>
        <v>2750</v>
      </c>
      <c r="BB86" s="174">
        <f>('Team &amp; Salaries'!$D64*BB149)*((1+'Team &amp; Salaries'!$Q64)^(ROUNDDOWN((COUNTIF($F86:BA86,"&gt;0")/12),0)))</f>
        <v>2832.5</v>
      </c>
      <c r="BC86" s="174">
        <f>('Team &amp; Salaries'!$D64*BC149)*((1+'Team &amp; Salaries'!$Q64)^(ROUNDDOWN((COUNTIF($F86:BB86,"&gt;0")/12),0)))</f>
        <v>2832.5</v>
      </c>
      <c r="BD86" s="174">
        <f>('Team &amp; Salaries'!$D64*BD149)*((1+'Team &amp; Salaries'!$Q64)^(ROUNDDOWN((COUNTIF($F86:BC86,"&gt;0")/12),0)))</f>
        <v>2832.5</v>
      </c>
      <c r="BE86" s="174">
        <f>('Team &amp; Salaries'!$D64*BE149)*((1+'Team &amp; Salaries'!$Q64)^(ROUNDDOWN((COUNTIF($F86:BD86,"&gt;0")/12),0)))</f>
        <v>2832.5</v>
      </c>
      <c r="BF86" s="174">
        <f>('Team &amp; Salaries'!$D64*BF149)*((1+'Team &amp; Salaries'!$Q64)^(ROUNDDOWN((COUNTIF($F86:BE86,"&gt;0")/12),0)))</f>
        <v>2832.5</v>
      </c>
      <c r="BG86" s="174">
        <f>('Team &amp; Salaries'!$D64*BG149)*((1+'Team &amp; Salaries'!$Q64)^(ROUNDDOWN((COUNTIF($F86:BF86,"&gt;0")/12),0)))</f>
        <v>2832.5</v>
      </c>
      <c r="BH86" s="174">
        <f>('Team &amp; Salaries'!$D64*BH149)*((1+'Team &amp; Salaries'!$Q64)^(ROUNDDOWN((COUNTIF($F86:BG86,"&gt;0")/12),0)))</f>
        <v>2832.5</v>
      </c>
      <c r="BI86" s="174">
        <f>('Team &amp; Salaries'!$D64*BI149)*((1+'Team &amp; Salaries'!$Q64)^(ROUNDDOWN((COUNTIF($F86:BH86,"&gt;0")/12),0)))</f>
        <v>2832.5</v>
      </c>
      <c r="BJ86" s="174">
        <f>('Team &amp; Salaries'!$D64*BJ149)*((1+'Team &amp; Salaries'!$Q64)^(ROUNDDOWN((COUNTIF($F86:BI86,"&gt;0")/12),0)))</f>
        <v>2832.5</v>
      </c>
      <c r="BK86" s="174">
        <f>('Team &amp; Salaries'!$D64*BK149)*((1+'Team &amp; Salaries'!$Q64)^(ROUNDDOWN((COUNTIF($F86:BJ86,"&gt;0")/12),0)))</f>
        <v>2832.5</v>
      </c>
      <c r="BL86" s="174">
        <f>('Team &amp; Salaries'!$D64*BL149)*((1+'Team &amp; Salaries'!$Q64)^(ROUNDDOWN((COUNTIF($F86:BK86,"&gt;0")/12),0)))</f>
        <v>2832.5</v>
      </c>
      <c r="BM86" s="365">
        <f>('Team &amp; Salaries'!$D64*BM149)*((1+'Team &amp; Salaries'!$Q64)^(ROUNDDOWN((COUNTIF($F86:BL86,"&gt;0")/12),0)))</f>
        <v>2832.5</v>
      </c>
      <c r="BN86" s="174">
        <f>('Team &amp; Salaries'!$D64*BN149)*((1+'Team &amp; Salaries'!$Q64)^(ROUNDDOWN((COUNTIF($F86:BM86,"&gt;0")/12),0)))</f>
        <v>2917.4749999999999</v>
      </c>
      <c r="BO86" s="174">
        <f>('Team &amp; Salaries'!$D64*BO149)*((1+'Team &amp; Salaries'!$Q64)^(ROUNDDOWN((COUNTIF($F86:BN86,"&gt;0")/12),0)))</f>
        <v>2917.4749999999999</v>
      </c>
      <c r="BP86" s="174">
        <f>('Team &amp; Salaries'!$D64*BP149)*((1+'Team &amp; Salaries'!$Q64)^(ROUNDDOWN((COUNTIF($F86:BO86,"&gt;0")/12),0)))</f>
        <v>2917.4749999999999</v>
      </c>
      <c r="BQ86" s="174">
        <f>('Team &amp; Salaries'!$D64*BQ149)*((1+'Team &amp; Salaries'!$Q64)^(ROUNDDOWN((COUNTIF($F86:BP86,"&gt;0")/12),0)))</f>
        <v>2917.4749999999999</v>
      </c>
      <c r="BR86" s="174">
        <f>('Team &amp; Salaries'!$D64*BR149)*((1+'Team &amp; Salaries'!$Q64)^(ROUNDDOWN((COUNTIF($F86:BQ86,"&gt;0")/12),0)))</f>
        <v>2917.4749999999999</v>
      </c>
      <c r="BS86" s="174">
        <f>('Team &amp; Salaries'!$D64*BS149)*((1+'Team &amp; Salaries'!$Q64)^(ROUNDDOWN((COUNTIF($F86:BR86,"&gt;0")/12),0)))</f>
        <v>2917.4749999999999</v>
      </c>
      <c r="BT86" s="174">
        <f>('Team &amp; Salaries'!$D64*BT149)*((1+'Team &amp; Salaries'!$Q64)^(ROUNDDOWN((COUNTIF($F86:BS86,"&gt;0")/12),0)))</f>
        <v>2917.4749999999999</v>
      </c>
      <c r="BU86" s="174">
        <f>('Team &amp; Salaries'!$D64*BU149)*((1+'Team &amp; Salaries'!$Q64)^(ROUNDDOWN((COUNTIF($F86:BT86,"&gt;0")/12),0)))</f>
        <v>2917.4749999999999</v>
      </c>
      <c r="BV86" s="174">
        <f>('Team &amp; Salaries'!$D64*BV149)*((1+'Team &amp; Salaries'!$Q64)^(ROUNDDOWN((COUNTIF($F86:BU86,"&gt;0")/12),0)))</f>
        <v>2917.4749999999999</v>
      </c>
      <c r="BW86" s="174">
        <f>('Team &amp; Salaries'!$D64*BW149)*((1+'Team &amp; Salaries'!$Q64)^(ROUNDDOWN((COUNTIF($F86:BV86,"&gt;0")/12),0)))</f>
        <v>2917.4749999999999</v>
      </c>
      <c r="BX86" s="174">
        <f>('Team &amp; Salaries'!$D64*BX149)*((1+'Team &amp; Salaries'!$Q64)^(ROUNDDOWN((COUNTIF($F86:BW86,"&gt;0")/12),0)))</f>
        <v>2917.4749999999999</v>
      </c>
      <c r="BY86" s="365">
        <f>('Team &amp; Salaries'!$D64*BY149)*((1+'Team &amp; Salaries'!$Q64)^(ROUNDDOWN((COUNTIF($F86:BX86,"&gt;0")/12),0)))</f>
        <v>2917.4749999999999</v>
      </c>
      <c r="BZ86" s="174">
        <f>('Team &amp; Salaries'!$D64*BZ149)*((1+'Team &amp; Salaries'!$Q64)^(ROUNDDOWN((COUNTIF($F86:BY86,"&gt;0")/12),0)))</f>
        <v>3004.9992499999998</v>
      </c>
      <c r="CA86" s="174">
        <f>('Team &amp; Salaries'!$D64*CA149)*((1+'Team &amp; Salaries'!$Q64)^(ROUNDDOWN((COUNTIF($F86:BZ86,"&gt;0")/12),0)))</f>
        <v>3004.9992499999998</v>
      </c>
      <c r="CB86" s="174">
        <f>('Team &amp; Salaries'!$D64*CB149)*((1+'Team &amp; Salaries'!$Q64)^(ROUNDDOWN((COUNTIF($F86:CA86,"&gt;0")/12),0)))</f>
        <v>3004.9992499999998</v>
      </c>
      <c r="CC86" s="174">
        <f>('Team &amp; Salaries'!$D64*CC149)*((1+'Team &amp; Salaries'!$Q64)^(ROUNDDOWN((COUNTIF($F86:CB86,"&gt;0")/12),0)))</f>
        <v>3004.9992499999998</v>
      </c>
      <c r="CD86" s="174">
        <f>('Team &amp; Salaries'!$D64*CD149)*((1+'Team &amp; Salaries'!$Q64)^(ROUNDDOWN((COUNTIF($F86:CC86,"&gt;0")/12),0)))</f>
        <v>3004.9992499999998</v>
      </c>
      <c r="CE86" s="174">
        <f>('Team &amp; Salaries'!$D64*CE149)*((1+'Team &amp; Salaries'!$Q64)^(ROUNDDOWN((COUNTIF($F86:CD86,"&gt;0")/12),0)))</f>
        <v>3004.9992499999998</v>
      </c>
      <c r="CF86" s="174">
        <f>('Team &amp; Salaries'!$D64*CF149)*((1+'Team &amp; Salaries'!$Q64)^(ROUNDDOWN((COUNTIF($F86:CE86,"&gt;0")/12),0)))</f>
        <v>3004.9992499999998</v>
      </c>
      <c r="CG86" s="174">
        <f>('Team &amp; Salaries'!$D64*CG149)*((1+'Team &amp; Salaries'!$Q64)^(ROUNDDOWN((COUNTIF($F86:CF86,"&gt;0")/12),0)))</f>
        <v>3004.9992499999998</v>
      </c>
      <c r="CH86" s="174">
        <f>('Team &amp; Salaries'!$D64*CH149)*((1+'Team &amp; Salaries'!$Q64)^(ROUNDDOWN((COUNTIF($F86:CG86,"&gt;0")/12),0)))</f>
        <v>3004.9992499999998</v>
      </c>
      <c r="CI86" s="174">
        <f>('Team &amp; Salaries'!$D64*CI149)*((1+'Team &amp; Salaries'!$Q64)^(ROUNDDOWN((COUNTIF($F86:CH86,"&gt;0")/12),0)))</f>
        <v>3004.9992499999998</v>
      </c>
      <c r="CJ86" s="174">
        <f>('Team &amp; Salaries'!$D64*CJ149)*((1+'Team &amp; Salaries'!$Q64)^(ROUNDDOWN((COUNTIF($F86:CI86,"&gt;0")/12),0)))</f>
        <v>3004.9992499999998</v>
      </c>
      <c r="CK86" s="174">
        <f>('Team &amp; Salaries'!$D64*CK149)*((1+'Team &amp; Salaries'!$Q64)^(ROUNDDOWN((COUNTIF($F86:CJ86,"&gt;0")/12),0)))</f>
        <v>3004.9992499999998</v>
      </c>
      <c r="CL86" s="174">
        <f>('Team &amp; Salaries'!$D64*CL149)*((1+'Team &amp; Salaries'!$Q64)^(ROUNDDOWN((COUNTIF($F86:CK86,"&gt;0")/12),0)))</f>
        <v>3095.1492274999996</v>
      </c>
      <c r="CM86" s="174">
        <f>('Team &amp; Salaries'!$D64*CM149)*((1+'Team &amp; Salaries'!$Q64)^(ROUNDDOWN((COUNTIF($F86:CL86,"&gt;0")/12),0)))</f>
        <v>3095.1492274999996</v>
      </c>
      <c r="CN86" s="174">
        <f>('Team &amp; Salaries'!$D64*CN149)*((1+'Team &amp; Salaries'!$Q64)^(ROUNDDOWN((COUNTIF($F86:CM86,"&gt;0")/12),0)))</f>
        <v>3095.1492274999996</v>
      </c>
      <c r="CO86" s="174">
        <f>('Team &amp; Salaries'!$D64*CO149)*((1+'Team &amp; Salaries'!$Q64)^(ROUNDDOWN((COUNTIF($F86:CN86,"&gt;0")/12),0)))</f>
        <v>3095.1492274999996</v>
      </c>
      <c r="CP86" s="174">
        <f>('Team &amp; Salaries'!$D64*CP149)*((1+'Team &amp; Salaries'!$Q64)^(ROUNDDOWN((COUNTIF($F86:CO86,"&gt;0")/12),0)))</f>
        <v>3095.1492274999996</v>
      </c>
      <c r="CQ86" s="174">
        <f>('Team &amp; Salaries'!$D64*CQ149)*((1+'Team &amp; Salaries'!$Q64)^(ROUNDDOWN((COUNTIF($F86:CP86,"&gt;0")/12),0)))</f>
        <v>3095.1492274999996</v>
      </c>
      <c r="CR86" s="174">
        <f>('Team &amp; Salaries'!$D64*CR149)*((1+'Team &amp; Salaries'!$Q64)^(ROUNDDOWN((COUNTIF($F86:CQ86,"&gt;0")/12),0)))</f>
        <v>3095.1492274999996</v>
      </c>
      <c r="CS86" s="174">
        <f>('Team &amp; Salaries'!$D64*CS149)*((1+'Team &amp; Salaries'!$Q64)^(ROUNDDOWN((COUNTIF($F86:CR86,"&gt;0")/12),0)))</f>
        <v>3095.1492274999996</v>
      </c>
      <c r="CT86" s="174">
        <f>('Team &amp; Salaries'!$D64*CT149)*((1+'Team &amp; Salaries'!$Q64)^(ROUNDDOWN((COUNTIF($F86:CS86,"&gt;0")/12),0)))</f>
        <v>3095.1492274999996</v>
      </c>
      <c r="CU86" s="174">
        <f>('Team &amp; Salaries'!$D64*CU149)*((1+'Team &amp; Salaries'!$Q64)^(ROUNDDOWN((COUNTIF($F86:CT86,"&gt;0")/12),0)))</f>
        <v>3095.1492274999996</v>
      </c>
      <c r="CV86" s="174">
        <f>('Team &amp; Salaries'!$D64*CV149)*((1+'Team &amp; Salaries'!$Q64)^(ROUNDDOWN((COUNTIF($F86:CU86,"&gt;0")/12),0)))</f>
        <v>3095.1492274999996</v>
      </c>
      <c r="CW86" s="174">
        <f>('Team &amp; Salaries'!$D64*CW149)*((1+'Team &amp; Salaries'!$Q64)^(ROUNDDOWN((COUNTIF($F86:CV86,"&gt;0")/12),0)))</f>
        <v>3095.1492274999996</v>
      </c>
      <c r="CX86" s="174">
        <f>('Team &amp; Salaries'!$D64*CX149)*((1+'Team &amp; Salaries'!$Q64)^(ROUNDDOWN((COUNTIF($F86:CW86,"&gt;0")/12),0)))</f>
        <v>3188.0037043249995</v>
      </c>
      <c r="CY86" s="174">
        <f>('Team &amp; Salaries'!$D64*CY149)*((1+'Team &amp; Salaries'!$Q64)^(ROUNDDOWN((COUNTIF($F86:CX86,"&gt;0")/12),0)))</f>
        <v>3188.0037043249995</v>
      </c>
      <c r="CZ86" s="174">
        <f>('Team &amp; Salaries'!$D64*CZ149)*((1+'Team &amp; Salaries'!$Q64)^(ROUNDDOWN((COUNTIF($F86:CY86,"&gt;0")/12),0)))</f>
        <v>3188.0037043249995</v>
      </c>
      <c r="DA86" s="174">
        <f>('Team &amp; Salaries'!$D64*DA149)*((1+'Team &amp; Salaries'!$Q64)^(ROUNDDOWN((COUNTIF($F86:CZ86,"&gt;0")/12),0)))</f>
        <v>3188.0037043249995</v>
      </c>
      <c r="DB86" s="174">
        <f>('Team &amp; Salaries'!$D64*DB149)*((1+'Team &amp; Salaries'!$Q64)^(ROUNDDOWN((COUNTIF($F86:DA86,"&gt;0")/12),0)))</f>
        <v>3188.0037043249995</v>
      </c>
      <c r="DC86" s="174">
        <f>('Team &amp; Salaries'!$D64*DC149)*((1+'Team &amp; Salaries'!$Q64)^(ROUNDDOWN((COUNTIF($F86:DB86,"&gt;0")/12),0)))</f>
        <v>3188.0037043249995</v>
      </c>
      <c r="DD86" s="174">
        <f>('Team &amp; Salaries'!$D64*DD149)*((1+'Team &amp; Salaries'!$Q64)^(ROUNDDOWN((COUNTIF($F86:DC86,"&gt;0")/12),0)))</f>
        <v>3188.0037043249995</v>
      </c>
      <c r="DE86" s="174">
        <f>('Team &amp; Salaries'!$D64*DE149)*((1+'Team &amp; Salaries'!$Q64)^(ROUNDDOWN((COUNTIF($F86:DD86,"&gt;0")/12),0)))</f>
        <v>3188.0037043249995</v>
      </c>
      <c r="DF86" s="174">
        <f>('Team &amp; Salaries'!$D64*DF149)*((1+'Team &amp; Salaries'!$Q64)^(ROUNDDOWN((COUNTIF($F86:DE86,"&gt;0")/12),0)))</f>
        <v>3188.0037043249995</v>
      </c>
      <c r="DG86" s="174">
        <f>('Team &amp; Salaries'!$D64*DG149)*((1+'Team &amp; Salaries'!$Q64)^(ROUNDDOWN((COUNTIF($F86:DF86,"&gt;0")/12),0)))</f>
        <v>3188.0037043249995</v>
      </c>
      <c r="DH86" s="174">
        <f>('Team &amp; Salaries'!$D64*DH149)*((1+'Team &amp; Salaries'!$Q64)^(ROUNDDOWN((COUNTIF($F86:DG86,"&gt;0")/12),0)))</f>
        <v>3188.0037043249995</v>
      </c>
      <c r="DI86" s="174">
        <f>('Team &amp; Salaries'!$D64*DI149)*((1+'Team &amp; Salaries'!$Q64)^(ROUNDDOWN((COUNTIF($F86:DH86,"&gt;0")/12),0)))</f>
        <v>3188.0037043249995</v>
      </c>
    </row>
    <row r="87" spans="1:113" customFormat="1" ht="16">
      <c r="A87" s="114" t="str">
        <f t="shared" si="81"/>
        <v>Other 4</v>
      </c>
      <c r="B87" s="114"/>
      <c r="C87" s="114"/>
      <c r="D87" s="114" t="str">
        <f>'Team &amp; Salaries'!B65</f>
        <v>Ops</v>
      </c>
      <c r="E87" s="361" t="str">
        <f>Settings!$C$6</f>
        <v>USD</v>
      </c>
      <c r="F87" s="174">
        <f>('Team &amp; Salaries'!$D64*F150)</f>
        <v>0</v>
      </c>
      <c r="G87" s="174">
        <f>('Team &amp; Salaries'!$D65*G150)*((1+'Team &amp; Salaries'!$Q65)^(ROUNDDOWN((COUNTIF($F87:F87,"&gt;0")/12),0)))</f>
        <v>0</v>
      </c>
      <c r="H87" s="174">
        <f>('Team &amp; Salaries'!$D65*H150)*((1+'Team &amp; Salaries'!$Q65)^(ROUNDDOWN((COUNTIF($F87:G87,"&gt;0")/12),0)))</f>
        <v>0</v>
      </c>
      <c r="I87" s="174">
        <f>('Team &amp; Salaries'!$D65*I150)*((1+'Team &amp; Salaries'!$Q65)^(ROUNDDOWN((COUNTIF($F87:H87,"&gt;0")/12),0)))</f>
        <v>0</v>
      </c>
      <c r="J87" s="174">
        <f>('Team &amp; Salaries'!$D65*J150)*((1+'Team &amp; Salaries'!$Q65)^(ROUNDDOWN((COUNTIF($F87:I87,"&gt;0")/12),0)))</f>
        <v>0</v>
      </c>
      <c r="K87" s="174">
        <f>('Team &amp; Salaries'!$D65*K150)*((1+'Team &amp; Salaries'!$Q65)^(ROUNDDOWN((COUNTIF($F87:J87,"&gt;0")/12),0)))</f>
        <v>0</v>
      </c>
      <c r="L87" s="174">
        <f>('Team &amp; Salaries'!$D65*L150)*((1+'Team &amp; Salaries'!$Q65)^(ROUNDDOWN((COUNTIF($F87:K87,"&gt;0")/12),0)))</f>
        <v>0</v>
      </c>
      <c r="M87" s="174">
        <f>('Team &amp; Salaries'!$D65*M150)*((1+'Team &amp; Salaries'!$Q65)^(ROUNDDOWN((COUNTIF($F87:L87,"&gt;0")/12),0)))</f>
        <v>0</v>
      </c>
      <c r="N87" s="174">
        <f>('Team &amp; Salaries'!$D65*N150)*((1+'Team &amp; Salaries'!$Q65)^(ROUNDDOWN((COUNTIF($F87:M87,"&gt;0")/12),0)))</f>
        <v>0</v>
      </c>
      <c r="O87" s="174">
        <f>('Team &amp; Salaries'!$D65*O150)*((1+'Team &amp; Salaries'!$Q65)^(ROUNDDOWN((COUNTIF($F87:N87,"&gt;0")/12),0)))</f>
        <v>0</v>
      </c>
      <c r="P87" s="174">
        <f>('Team &amp; Salaries'!$D65*P150)*((1+'Team &amp; Salaries'!$Q65)^(ROUNDDOWN((COUNTIF($F87:O87,"&gt;0")/12),0)))</f>
        <v>0</v>
      </c>
      <c r="Q87" s="611">
        <f>('Team &amp; Salaries'!$D65*Q150)*((1+'Team &amp; Salaries'!$Q65)^(ROUNDDOWN((COUNTIF($F87:P87,"&gt;0")/12),0)))</f>
        <v>0</v>
      </c>
      <c r="R87" s="174">
        <f>('Team &amp; Salaries'!$D65*R150)*((1+'Team &amp; Salaries'!$Q65)^(ROUNDDOWN((COUNTIF($F87:Q87,"&gt;0")/12),0)))</f>
        <v>0</v>
      </c>
      <c r="S87" s="174">
        <f>('Team &amp; Salaries'!$D65*S150)*((1+'Team &amp; Salaries'!$Q65)^(ROUNDDOWN((COUNTIF($F87:R87,"&gt;0")/12),0)))</f>
        <v>0</v>
      </c>
      <c r="T87" s="174">
        <f>('Team &amp; Salaries'!$D65*T150)*((1+'Team &amp; Salaries'!$Q65)^(ROUNDDOWN((COUNTIF($F87:S87,"&gt;0")/12),0)))</f>
        <v>0</v>
      </c>
      <c r="U87" s="174">
        <f>('Team &amp; Salaries'!$D65*U150)*((1+'Team &amp; Salaries'!$Q65)^(ROUNDDOWN((COUNTIF($F87:T87,"&gt;0")/12),0)))</f>
        <v>0</v>
      </c>
      <c r="V87" s="174">
        <f>('Team &amp; Salaries'!$D65*V150)*((1+'Team &amp; Salaries'!$Q65)^(ROUNDDOWN((COUNTIF($F87:U87,"&gt;0")/12),0)))</f>
        <v>0</v>
      </c>
      <c r="W87" s="174">
        <f>('Team &amp; Salaries'!$D65*W150)*((1+'Team &amp; Salaries'!$Q65)^(ROUNDDOWN((COUNTIF($F87:V87,"&gt;0")/12),0)))</f>
        <v>0</v>
      </c>
      <c r="X87" s="174">
        <f>('Team &amp; Salaries'!$D65*X150)*((1+'Team &amp; Salaries'!$Q65)^(ROUNDDOWN((COUNTIF($F87:W87,"&gt;0")/12),0)))</f>
        <v>0</v>
      </c>
      <c r="Y87" s="174">
        <f>('Team &amp; Salaries'!$D65*Y150)*((1+'Team &amp; Salaries'!$Q65)^(ROUNDDOWN((COUNTIF($F87:X87,"&gt;0")/12),0)))</f>
        <v>0</v>
      </c>
      <c r="Z87" s="174">
        <f>('Team &amp; Salaries'!$D65*Z150)*((1+'Team &amp; Salaries'!$Q65)^(ROUNDDOWN((COUNTIF($F87:Y87,"&gt;0")/12),0)))</f>
        <v>0</v>
      </c>
      <c r="AA87" s="174">
        <f>('Team &amp; Salaries'!$D65*AA150)*((1+'Team &amp; Salaries'!$Q65)^(ROUNDDOWN((COUNTIF($F87:Z87,"&gt;0")/12),0)))</f>
        <v>0</v>
      </c>
      <c r="AB87" s="174">
        <f>('Team &amp; Salaries'!$D65*AB150)*((1+'Team &amp; Salaries'!$Q65)^(ROUNDDOWN((COUNTIF($F87:AA87,"&gt;0")/12),0)))</f>
        <v>0</v>
      </c>
      <c r="AC87" s="365">
        <f>('Team &amp; Salaries'!$D65*AC150)*((1+'Team &amp; Salaries'!$Q65)^(ROUNDDOWN((COUNTIF($F87:AB87,"&gt;0")/12),0)))</f>
        <v>0</v>
      </c>
      <c r="AD87" s="174">
        <f>('Team &amp; Salaries'!$D65*AD150)*((1+'Team &amp; Salaries'!$Q65)^(ROUNDDOWN((COUNTIF($F87:AC87,"&gt;0")/12),0)))</f>
        <v>0</v>
      </c>
      <c r="AE87" s="174">
        <f>('Team &amp; Salaries'!$D65*AE150)*((1+'Team &amp; Salaries'!$Q65)^(ROUNDDOWN((COUNTIF($F87:AD87,"&gt;0")/12),0)))</f>
        <v>0</v>
      </c>
      <c r="AF87" s="174">
        <f>('Team &amp; Salaries'!$D65*AF150)*((1+'Team &amp; Salaries'!$Q65)^(ROUNDDOWN((COUNTIF($F87:AE87,"&gt;0")/12),0)))</f>
        <v>0</v>
      </c>
      <c r="AG87" s="174">
        <f>('Team &amp; Salaries'!$D65*AG150)*((1+'Team &amp; Salaries'!$Q65)^(ROUNDDOWN((COUNTIF($F87:AF87,"&gt;0")/12),0)))</f>
        <v>0</v>
      </c>
      <c r="AH87" s="174">
        <f>('Team &amp; Salaries'!$D65*AH150)*((1+'Team &amp; Salaries'!$Q65)^(ROUNDDOWN((COUNTIF($F87:AG87,"&gt;0")/12),0)))</f>
        <v>0</v>
      </c>
      <c r="AI87" s="174">
        <f>('Team &amp; Salaries'!$D65*AI150)*((1+'Team &amp; Salaries'!$Q65)^(ROUNDDOWN((COUNTIF($F87:AH87,"&gt;0")/12),0)))</f>
        <v>0</v>
      </c>
      <c r="AJ87" s="174">
        <f>('Team &amp; Salaries'!$D65*AJ150)*((1+'Team &amp; Salaries'!$Q65)^(ROUNDDOWN((COUNTIF($F87:AI87,"&gt;0")/12),0)))</f>
        <v>0</v>
      </c>
      <c r="AK87" s="174">
        <f>('Team &amp; Salaries'!$D65*AK150)*((1+'Team &amp; Salaries'!$Q65)^(ROUNDDOWN((COUNTIF($F87:AJ87,"&gt;0")/12),0)))</f>
        <v>0</v>
      </c>
      <c r="AL87" s="174">
        <f>('Team &amp; Salaries'!$D65*AL150)*((1+'Team &amp; Salaries'!$Q65)^(ROUNDDOWN((COUNTIF($F87:AK87,"&gt;0")/12),0)))</f>
        <v>0</v>
      </c>
      <c r="AM87" s="174">
        <f>('Team &amp; Salaries'!$D65*AM150)*((1+'Team &amp; Salaries'!$Q65)^(ROUNDDOWN((COUNTIF($F87:AL87,"&gt;0")/12),0)))</f>
        <v>0</v>
      </c>
      <c r="AN87" s="174">
        <f>('Team &amp; Salaries'!$D65*AN150)*((1+'Team &amp; Salaries'!$Q65)^(ROUNDDOWN((COUNTIF($F87:AM87,"&gt;0")/12),0)))</f>
        <v>0</v>
      </c>
      <c r="AO87" s="365">
        <f>('Team &amp; Salaries'!$D65*AO150)*((1+'Team &amp; Salaries'!$Q65)^(ROUNDDOWN((COUNTIF($F87:AN87,"&gt;0")/12),0)))</f>
        <v>0</v>
      </c>
      <c r="AP87" s="174">
        <f>('Team &amp; Salaries'!$D65*AP150)*((1+'Team &amp; Salaries'!$Q65)^(ROUNDDOWN((COUNTIF($F87:AO87,"&gt;0")/12),0)))</f>
        <v>0</v>
      </c>
      <c r="AQ87" s="174">
        <f>('Team &amp; Salaries'!$D65*AQ150)*((1+'Team &amp; Salaries'!$Q65)^(ROUNDDOWN((COUNTIF($F87:AP87,"&gt;0")/12),0)))</f>
        <v>0</v>
      </c>
      <c r="AR87" s="174">
        <f>('Team &amp; Salaries'!$D65*AR150)*((1+'Team &amp; Salaries'!$Q65)^(ROUNDDOWN((COUNTIF($F87:AQ87,"&gt;0")/12),0)))</f>
        <v>0</v>
      </c>
      <c r="AS87" s="174">
        <f>('Team &amp; Salaries'!$D65*AS150)*((1+'Team &amp; Salaries'!$Q65)^(ROUNDDOWN((COUNTIF($F87:AR87,"&gt;0")/12),0)))</f>
        <v>0</v>
      </c>
      <c r="AT87" s="174">
        <f>('Team &amp; Salaries'!$D65*AT150)*((1+'Team &amp; Salaries'!$Q65)^(ROUNDDOWN((COUNTIF($F87:AS87,"&gt;0")/12),0)))</f>
        <v>0</v>
      </c>
      <c r="AU87" s="174">
        <f>('Team &amp; Salaries'!$D65*AU150)*((1+'Team &amp; Salaries'!$Q65)^(ROUNDDOWN((COUNTIF($F87:AT87,"&gt;0")/12),0)))</f>
        <v>0</v>
      </c>
      <c r="AV87" s="174">
        <f>('Team &amp; Salaries'!$D65*AV150)*((1+'Team &amp; Salaries'!$Q65)^(ROUNDDOWN((COUNTIF($F87:AU87,"&gt;0")/12),0)))</f>
        <v>0</v>
      </c>
      <c r="AW87" s="174">
        <f>('Team &amp; Salaries'!$D65*AW150)*((1+'Team &amp; Salaries'!$Q65)^(ROUNDDOWN((COUNTIF($F87:AV87,"&gt;0")/12),0)))</f>
        <v>0</v>
      </c>
      <c r="AX87" s="174">
        <f>('Team &amp; Salaries'!$D65*AX150)*((1+'Team &amp; Salaries'!$Q65)^(ROUNDDOWN((COUNTIF($F87:AW87,"&gt;0")/12),0)))</f>
        <v>0</v>
      </c>
      <c r="AY87" s="174">
        <f>('Team &amp; Salaries'!$D65*AY150)*((1+'Team &amp; Salaries'!$Q65)^(ROUNDDOWN((COUNTIF($F87:AX87,"&gt;0")/12),0)))</f>
        <v>0</v>
      </c>
      <c r="AZ87" s="174">
        <f>('Team &amp; Salaries'!$D65*AZ150)*((1+'Team &amp; Salaries'!$Q65)^(ROUNDDOWN((COUNTIF($F87:AY87,"&gt;0")/12),0)))</f>
        <v>0</v>
      </c>
      <c r="BA87" s="365">
        <f>('Team &amp; Salaries'!$D65*BA150)*((1+'Team &amp; Salaries'!$Q65)^(ROUNDDOWN((COUNTIF($F87:AZ87,"&gt;0")/12),0)))</f>
        <v>0</v>
      </c>
      <c r="BB87" s="174">
        <f>('Team &amp; Salaries'!$D65*BB150)*((1+'Team &amp; Salaries'!$Q65)^(ROUNDDOWN((COUNTIF($F87:BA87,"&gt;0")/12),0)))</f>
        <v>0</v>
      </c>
      <c r="BC87" s="174">
        <f>('Team &amp; Salaries'!$D65*BC150)*((1+'Team &amp; Salaries'!$Q65)^(ROUNDDOWN((COUNTIF($F87:BB87,"&gt;0")/12),0)))</f>
        <v>0</v>
      </c>
      <c r="BD87" s="174">
        <f>('Team &amp; Salaries'!$D65*BD150)*((1+'Team &amp; Salaries'!$Q65)^(ROUNDDOWN((COUNTIF($F87:BC87,"&gt;0")/12),0)))</f>
        <v>0</v>
      </c>
      <c r="BE87" s="174">
        <f>('Team &amp; Salaries'!$D65*BE150)*((1+'Team &amp; Salaries'!$Q65)^(ROUNDDOWN((COUNTIF($F87:BD87,"&gt;0")/12),0)))</f>
        <v>0</v>
      </c>
      <c r="BF87" s="174">
        <f>('Team &amp; Salaries'!$D65*BF150)*((1+'Team &amp; Salaries'!$Q65)^(ROUNDDOWN((COUNTIF($F87:BE87,"&gt;0")/12),0)))</f>
        <v>0</v>
      </c>
      <c r="BG87" s="174">
        <f>('Team &amp; Salaries'!$D65*BG150)*((1+'Team &amp; Salaries'!$Q65)^(ROUNDDOWN((COUNTIF($F87:BF87,"&gt;0")/12),0)))</f>
        <v>0</v>
      </c>
      <c r="BH87" s="174">
        <f>('Team &amp; Salaries'!$D65*BH150)*((1+'Team &amp; Salaries'!$Q65)^(ROUNDDOWN((COUNTIF($F87:BG87,"&gt;0")/12),0)))</f>
        <v>2750</v>
      </c>
      <c r="BI87" s="174">
        <f>('Team &amp; Salaries'!$D65*BI150)*((1+'Team &amp; Salaries'!$Q65)^(ROUNDDOWN((COUNTIF($F87:BH87,"&gt;0")/12),0)))</f>
        <v>2750</v>
      </c>
      <c r="BJ87" s="174">
        <f>('Team &amp; Salaries'!$D65*BJ150)*((1+'Team &amp; Salaries'!$Q65)^(ROUNDDOWN((COUNTIF($F87:BI87,"&gt;0")/12),0)))</f>
        <v>2750</v>
      </c>
      <c r="BK87" s="174">
        <f>('Team &amp; Salaries'!$D65*BK150)*((1+'Team &amp; Salaries'!$Q65)^(ROUNDDOWN((COUNTIF($F87:BJ87,"&gt;0")/12),0)))</f>
        <v>2750</v>
      </c>
      <c r="BL87" s="174">
        <f>('Team &amp; Salaries'!$D65*BL150)*((1+'Team &amp; Salaries'!$Q65)^(ROUNDDOWN((COUNTIF($F87:BK87,"&gt;0")/12),0)))</f>
        <v>2750</v>
      </c>
      <c r="BM87" s="365">
        <f>('Team &amp; Salaries'!$D65*BM150)*((1+'Team &amp; Salaries'!$Q65)^(ROUNDDOWN((COUNTIF($F87:BL87,"&gt;0")/12),0)))</f>
        <v>2750</v>
      </c>
      <c r="BN87" s="174">
        <f>('Team &amp; Salaries'!$D65*BN150)*((1+'Team &amp; Salaries'!$Q65)^(ROUNDDOWN((COUNTIF($F87:BM87,"&gt;0")/12),0)))</f>
        <v>2750</v>
      </c>
      <c r="BO87" s="174">
        <f>('Team &amp; Salaries'!$D65*BO150)*((1+'Team &amp; Salaries'!$Q65)^(ROUNDDOWN((COUNTIF($F87:BN87,"&gt;0")/12),0)))</f>
        <v>2750</v>
      </c>
      <c r="BP87" s="174">
        <f>('Team &amp; Salaries'!$D65*BP150)*((1+'Team &amp; Salaries'!$Q65)^(ROUNDDOWN((COUNTIF($F87:BO87,"&gt;0")/12),0)))</f>
        <v>2750</v>
      </c>
      <c r="BQ87" s="174">
        <f>('Team &amp; Salaries'!$D65*BQ150)*((1+'Team &amp; Salaries'!$Q65)^(ROUNDDOWN((COUNTIF($F87:BP87,"&gt;0")/12),0)))</f>
        <v>2750</v>
      </c>
      <c r="BR87" s="174">
        <f>('Team &amp; Salaries'!$D65*BR150)*((1+'Team &amp; Salaries'!$Q65)^(ROUNDDOWN((COUNTIF($F87:BQ87,"&gt;0")/12),0)))</f>
        <v>2750</v>
      </c>
      <c r="BS87" s="174">
        <f>('Team &amp; Salaries'!$D65*BS150)*((1+'Team &amp; Salaries'!$Q65)^(ROUNDDOWN((COUNTIF($F87:BR87,"&gt;0")/12),0)))</f>
        <v>2750</v>
      </c>
      <c r="BT87" s="174">
        <f>('Team &amp; Salaries'!$D65*BT150)*((1+'Team &amp; Salaries'!$Q65)^(ROUNDDOWN((COUNTIF($F87:BS87,"&gt;0")/12),0)))</f>
        <v>2832.5</v>
      </c>
      <c r="BU87" s="174">
        <f>('Team &amp; Salaries'!$D65*BU150)*((1+'Team &amp; Salaries'!$Q65)^(ROUNDDOWN((COUNTIF($F87:BT87,"&gt;0")/12),0)))</f>
        <v>2832.5</v>
      </c>
      <c r="BV87" s="174">
        <f>('Team &amp; Salaries'!$D65*BV150)*((1+'Team &amp; Salaries'!$Q65)^(ROUNDDOWN((COUNTIF($F87:BU87,"&gt;0")/12),0)))</f>
        <v>2832.5</v>
      </c>
      <c r="BW87" s="174">
        <f>('Team &amp; Salaries'!$D65*BW150)*((1+'Team &amp; Salaries'!$Q65)^(ROUNDDOWN((COUNTIF($F87:BV87,"&gt;0")/12),0)))</f>
        <v>2832.5</v>
      </c>
      <c r="BX87" s="174">
        <f>('Team &amp; Salaries'!$D65*BX150)*((1+'Team &amp; Salaries'!$Q65)^(ROUNDDOWN((COUNTIF($F87:BW87,"&gt;0")/12),0)))</f>
        <v>2832.5</v>
      </c>
      <c r="BY87" s="365">
        <f>('Team &amp; Salaries'!$D65*BY150)*((1+'Team &amp; Salaries'!$Q65)^(ROUNDDOWN((COUNTIF($F87:BX87,"&gt;0")/12),0)))</f>
        <v>2832.5</v>
      </c>
      <c r="BZ87" s="174">
        <f>('Team &amp; Salaries'!$D65*BZ150)*((1+'Team &amp; Salaries'!$Q65)^(ROUNDDOWN((COUNTIF($F87:BY87,"&gt;0")/12),0)))</f>
        <v>2832.5</v>
      </c>
      <c r="CA87" s="174">
        <f>('Team &amp; Salaries'!$D65*CA150)*((1+'Team &amp; Salaries'!$Q65)^(ROUNDDOWN((COUNTIF($F87:BZ87,"&gt;0")/12),0)))</f>
        <v>2832.5</v>
      </c>
      <c r="CB87" s="174">
        <f>('Team &amp; Salaries'!$D65*CB150)*((1+'Team &amp; Salaries'!$Q65)^(ROUNDDOWN((COUNTIF($F87:CA87,"&gt;0")/12),0)))</f>
        <v>2832.5</v>
      </c>
      <c r="CC87" s="174">
        <f>('Team &amp; Salaries'!$D65*CC150)*((1+'Team &amp; Salaries'!$Q65)^(ROUNDDOWN((COUNTIF($F87:CB87,"&gt;0")/12),0)))</f>
        <v>2832.5</v>
      </c>
      <c r="CD87" s="174">
        <f>('Team &amp; Salaries'!$D65*CD150)*((1+'Team &amp; Salaries'!$Q65)^(ROUNDDOWN((COUNTIF($F87:CC87,"&gt;0")/12),0)))</f>
        <v>2832.5</v>
      </c>
      <c r="CE87" s="174">
        <f>('Team &amp; Salaries'!$D65*CE150)*((1+'Team &amp; Salaries'!$Q65)^(ROUNDDOWN((COUNTIF($F87:CD87,"&gt;0")/12),0)))</f>
        <v>2832.5</v>
      </c>
      <c r="CF87" s="174">
        <f>('Team &amp; Salaries'!$D65*CF150)*((1+'Team &amp; Salaries'!$Q65)^(ROUNDDOWN((COUNTIF($F87:CE87,"&gt;0")/12),0)))</f>
        <v>2917.4749999999999</v>
      </c>
      <c r="CG87" s="174">
        <f>('Team &amp; Salaries'!$D65*CG150)*((1+'Team &amp; Salaries'!$Q65)^(ROUNDDOWN((COUNTIF($F87:CF87,"&gt;0")/12),0)))</f>
        <v>2917.4749999999999</v>
      </c>
      <c r="CH87" s="174">
        <f>('Team &amp; Salaries'!$D65*CH150)*((1+'Team &amp; Salaries'!$Q65)^(ROUNDDOWN((COUNTIF($F87:CG87,"&gt;0")/12),0)))</f>
        <v>2917.4749999999999</v>
      </c>
      <c r="CI87" s="174">
        <f>('Team &amp; Salaries'!$D65*CI150)*((1+'Team &amp; Salaries'!$Q65)^(ROUNDDOWN((COUNTIF($F87:CH87,"&gt;0")/12),0)))</f>
        <v>2917.4749999999999</v>
      </c>
      <c r="CJ87" s="174">
        <f>('Team &amp; Salaries'!$D65*CJ150)*((1+'Team &amp; Salaries'!$Q65)^(ROUNDDOWN((COUNTIF($F87:CI87,"&gt;0")/12),0)))</f>
        <v>2917.4749999999999</v>
      </c>
      <c r="CK87" s="174">
        <f>('Team &amp; Salaries'!$D65*CK150)*((1+'Team &amp; Salaries'!$Q65)^(ROUNDDOWN((COUNTIF($F87:CJ87,"&gt;0")/12),0)))</f>
        <v>2917.4749999999999</v>
      </c>
      <c r="CL87" s="174">
        <f>('Team &amp; Salaries'!$D65*CL150)*((1+'Team &amp; Salaries'!$Q65)^(ROUNDDOWN((COUNTIF($F87:CK87,"&gt;0")/12),0)))</f>
        <v>2917.4749999999999</v>
      </c>
      <c r="CM87" s="174">
        <f>('Team &amp; Salaries'!$D65*CM150)*((1+'Team &amp; Salaries'!$Q65)^(ROUNDDOWN((COUNTIF($F87:CL87,"&gt;0")/12),0)))</f>
        <v>2917.4749999999999</v>
      </c>
      <c r="CN87" s="174">
        <f>('Team &amp; Salaries'!$D65*CN150)*((1+'Team &amp; Salaries'!$Q65)^(ROUNDDOWN((COUNTIF($F87:CM87,"&gt;0")/12),0)))</f>
        <v>2917.4749999999999</v>
      </c>
      <c r="CO87" s="174">
        <f>('Team &amp; Salaries'!$D65*CO150)*((1+'Team &amp; Salaries'!$Q65)^(ROUNDDOWN((COUNTIF($F87:CN87,"&gt;0")/12),0)))</f>
        <v>2917.4749999999999</v>
      </c>
      <c r="CP87" s="174">
        <f>('Team &amp; Salaries'!$D65*CP150)*((1+'Team &amp; Salaries'!$Q65)^(ROUNDDOWN((COUNTIF($F87:CO87,"&gt;0")/12),0)))</f>
        <v>2917.4749999999999</v>
      </c>
      <c r="CQ87" s="174">
        <f>('Team &amp; Salaries'!$D65*CQ150)*((1+'Team &amp; Salaries'!$Q65)^(ROUNDDOWN((COUNTIF($F87:CP87,"&gt;0")/12),0)))</f>
        <v>2917.4749999999999</v>
      </c>
      <c r="CR87" s="174">
        <f>('Team &amp; Salaries'!$D65*CR150)*((1+'Team &amp; Salaries'!$Q65)^(ROUNDDOWN((COUNTIF($F87:CQ87,"&gt;0")/12),0)))</f>
        <v>3004.9992499999998</v>
      </c>
      <c r="CS87" s="174">
        <f>('Team &amp; Salaries'!$D65*CS150)*((1+'Team &amp; Salaries'!$Q65)^(ROUNDDOWN((COUNTIF($F87:CR87,"&gt;0")/12),0)))</f>
        <v>3004.9992499999998</v>
      </c>
      <c r="CT87" s="174">
        <f>('Team &amp; Salaries'!$D65*CT150)*((1+'Team &amp; Salaries'!$Q65)^(ROUNDDOWN((COUNTIF($F87:CS87,"&gt;0")/12),0)))</f>
        <v>3004.9992499999998</v>
      </c>
      <c r="CU87" s="174">
        <f>('Team &amp; Salaries'!$D65*CU150)*((1+'Team &amp; Salaries'!$Q65)^(ROUNDDOWN((COUNTIF($F87:CT87,"&gt;0")/12),0)))</f>
        <v>3004.9992499999998</v>
      </c>
      <c r="CV87" s="174">
        <f>('Team &amp; Salaries'!$D65*CV150)*((1+'Team &amp; Salaries'!$Q65)^(ROUNDDOWN((COUNTIF($F87:CU87,"&gt;0")/12),0)))</f>
        <v>3004.9992499999998</v>
      </c>
      <c r="CW87" s="174">
        <f>('Team &amp; Salaries'!$D65*CW150)*((1+'Team &amp; Salaries'!$Q65)^(ROUNDDOWN((COUNTIF($F87:CV87,"&gt;0")/12),0)))</f>
        <v>3004.9992499999998</v>
      </c>
      <c r="CX87" s="174">
        <f>('Team &amp; Salaries'!$D65*CX150)*((1+'Team &amp; Salaries'!$Q65)^(ROUNDDOWN((COUNTIF($F87:CW87,"&gt;0")/12),0)))</f>
        <v>3004.9992499999998</v>
      </c>
      <c r="CY87" s="174">
        <f>('Team &amp; Salaries'!$D65*CY150)*((1+'Team &amp; Salaries'!$Q65)^(ROUNDDOWN((COUNTIF($F87:CX87,"&gt;0")/12),0)))</f>
        <v>3004.9992499999998</v>
      </c>
      <c r="CZ87" s="174">
        <f>('Team &amp; Salaries'!$D65*CZ150)*((1+'Team &amp; Salaries'!$Q65)^(ROUNDDOWN((COUNTIF($F87:CY87,"&gt;0")/12),0)))</f>
        <v>3004.9992499999998</v>
      </c>
      <c r="DA87" s="174">
        <f>('Team &amp; Salaries'!$D65*DA150)*((1+'Team &amp; Salaries'!$Q65)^(ROUNDDOWN((COUNTIF($F87:CZ87,"&gt;0")/12),0)))</f>
        <v>3004.9992499999998</v>
      </c>
      <c r="DB87" s="174">
        <f>('Team &amp; Salaries'!$D65*DB150)*((1+'Team &amp; Salaries'!$Q65)^(ROUNDDOWN((COUNTIF($F87:DA87,"&gt;0")/12),0)))</f>
        <v>3004.9992499999998</v>
      </c>
      <c r="DC87" s="174">
        <f>('Team &amp; Salaries'!$D65*DC150)*((1+'Team &amp; Salaries'!$Q65)^(ROUNDDOWN((COUNTIF($F87:DB87,"&gt;0")/12),0)))</f>
        <v>3004.9992499999998</v>
      </c>
      <c r="DD87" s="174">
        <f>('Team &amp; Salaries'!$D65*DD150)*((1+'Team &amp; Salaries'!$Q65)^(ROUNDDOWN((COUNTIF($F87:DC87,"&gt;0")/12),0)))</f>
        <v>3095.1492274999996</v>
      </c>
      <c r="DE87" s="174">
        <f>('Team &amp; Salaries'!$D65*DE150)*((1+'Team &amp; Salaries'!$Q65)^(ROUNDDOWN((COUNTIF($F87:DD87,"&gt;0")/12),0)))</f>
        <v>3095.1492274999996</v>
      </c>
      <c r="DF87" s="174">
        <f>('Team &amp; Salaries'!$D65*DF150)*((1+'Team &amp; Salaries'!$Q65)^(ROUNDDOWN((COUNTIF($F87:DE87,"&gt;0")/12),0)))</f>
        <v>3095.1492274999996</v>
      </c>
      <c r="DG87" s="174">
        <f>('Team &amp; Salaries'!$D65*DG150)*((1+'Team &amp; Salaries'!$Q65)^(ROUNDDOWN((COUNTIF($F87:DF87,"&gt;0")/12),0)))</f>
        <v>3095.1492274999996</v>
      </c>
      <c r="DH87" s="174">
        <f>('Team &amp; Salaries'!$D65*DH150)*((1+'Team &amp; Salaries'!$Q65)^(ROUNDDOWN((COUNTIF($F87:DG87,"&gt;0")/12),0)))</f>
        <v>3095.1492274999996</v>
      </c>
      <c r="DI87" s="174">
        <f>('Team &amp; Salaries'!$D65*DI150)*((1+'Team &amp; Salaries'!$Q65)^(ROUNDDOWN((COUNTIF($F87:DH87,"&gt;0")/12),0)))</f>
        <v>3095.1492274999996</v>
      </c>
    </row>
    <row r="88" spans="1:113" customFormat="1" ht="16">
      <c r="A88" s="114" t="str">
        <f t="shared" si="81"/>
        <v>Other 5</v>
      </c>
      <c r="B88" s="114"/>
      <c r="C88" s="114"/>
      <c r="D88" s="114" t="str">
        <f>'Team &amp; Salaries'!B66</f>
        <v>Ops</v>
      </c>
      <c r="E88" s="361" t="str">
        <f>Settings!$C$6</f>
        <v>USD</v>
      </c>
      <c r="F88" s="174">
        <f>('Team &amp; Salaries'!$D65*F151)</f>
        <v>0</v>
      </c>
      <c r="G88" s="174">
        <f>('Team &amp; Salaries'!$D66*G151)*((1+'Team &amp; Salaries'!$Q66)^(ROUNDDOWN((COUNTIF($F88:F88,"&gt;0")/12),0)))</f>
        <v>0</v>
      </c>
      <c r="H88" s="174">
        <f>('Team &amp; Salaries'!$D66*H151)*((1+'Team &amp; Salaries'!$Q66)^(ROUNDDOWN((COUNTIF($F88:G88,"&gt;0")/12),0)))</f>
        <v>0</v>
      </c>
      <c r="I88" s="174">
        <f>('Team &amp; Salaries'!$D66*I151)*((1+'Team &amp; Salaries'!$Q66)^(ROUNDDOWN((COUNTIF($F88:H88,"&gt;0")/12),0)))</f>
        <v>0</v>
      </c>
      <c r="J88" s="174">
        <f>('Team &amp; Salaries'!$D66*J151)*((1+'Team &amp; Salaries'!$Q66)^(ROUNDDOWN((COUNTIF($F88:I88,"&gt;0")/12),0)))</f>
        <v>0</v>
      </c>
      <c r="K88" s="174">
        <f>('Team &amp; Salaries'!$D66*K151)*((1+'Team &amp; Salaries'!$Q66)^(ROUNDDOWN((COUNTIF($F88:J88,"&gt;0")/12),0)))</f>
        <v>0</v>
      </c>
      <c r="L88" s="174">
        <f>('Team &amp; Salaries'!$D66*L151)*((1+'Team &amp; Salaries'!$Q66)^(ROUNDDOWN((COUNTIF($F88:K88,"&gt;0")/12),0)))</f>
        <v>0</v>
      </c>
      <c r="M88" s="174">
        <f>('Team &amp; Salaries'!$D66*M151)*((1+'Team &amp; Salaries'!$Q66)^(ROUNDDOWN((COUNTIF($F88:L88,"&gt;0")/12),0)))</f>
        <v>0</v>
      </c>
      <c r="N88" s="174">
        <f>('Team &amp; Salaries'!$D66*N151)*((1+'Team &amp; Salaries'!$Q66)^(ROUNDDOWN((COUNTIF($F88:M88,"&gt;0")/12),0)))</f>
        <v>0</v>
      </c>
      <c r="O88" s="174">
        <f>('Team &amp; Salaries'!$D66*O151)*((1+'Team &amp; Salaries'!$Q66)^(ROUNDDOWN((COUNTIF($F88:N88,"&gt;0")/12),0)))</f>
        <v>0</v>
      </c>
      <c r="P88" s="174">
        <f>('Team &amp; Salaries'!$D66*P151)*((1+'Team &amp; Salaries'!$Q66)^(ROUNDDOWN((COUNTIF($F88:O88,"&gt;0")/12),0)))</f>
        <v>0</v>
      </c>
      <c r="Q88" s="611">
        <f>('Team &amp; Salaries'!$D66*Q151)*((1+'Team &amp; Salaries'!$Q66)^(ROUNDDOWN((COUNTIF($F88:P88,"&gt;0")/12),0)))</f>
        <v>0</v>
      </c>
      <c r="R88" s="174">
        <f>('Team &amp; Salaries'!$D66*R151)*((1+'Team &amp; Salaries'!$Q66)^(ROUNDDOWN((COUNTIF($F88:Q88,"&gt;0")/12),0)))</f>
        <v>0</v>
      </c>
      <c r="S88" s="174">
        <f>('Team &amp; Salaries'!$D66*S151)*((1+'Team &amp; Salaries'!$Q66)^(ROUNDDOWN((COUNTIF($F88:R88,"&gt;0")/12),0)))</f>
        <v>0</v>
      </c>
      <c r="T88" s="174">
        <f>('Team &amp; Salaries'!$D66*T151)*((1+'Team &amp; Salaries'!$Q66)^(ROUNDDOWN((COUNTIF($F88:S88,"&gt;0")/12),0)))</f>
        <v>0</v>
      </c>
      <c r="U88" s="174">
        <f>('Team &amp; Salaries'!$D66*U151)*((1+'Team &amp; Salaries'!$Q66)^(ROUNDDOWN((COUNTIF($F88:T88,"&gt;0")/12),0)))</f>
        <v>0</v>
      </c>
      <c r="V88" s="174">
        <f>('Team &amp; Salaries'!$D66*V151)*((1+'Team &amp; Salaries'!$Q66)^(ROUNDDOWN((COUNTIF($F88:U88,"&gt;0")/12),0)))</f>
        <v>0</v>
      </c>
      <c r="W88" s="174">
        <f>('Team &amp; Salaries'!$D66*W151)*((1+'Team &amp; Salaries'!$Q66)^(ROUNDDOWN((COUNTIF($F88:V88,"&gt;0")/12),0)))</f>
        <v>0</v>
      </c>
      <c r="X88" s="174">
        <f>('Team &amp; Salaries'!$D66*X151)*((1+'Team &amp; Salaries'!$Q66)^(ROUNDDOWN((COUNTIF($F88:W88,"&gt;0")/12),0)))</f>
        <v>0</v>
      </c>
      <c r="Y88" s="174">
        <f>('Team &amp; Salaries'!$D66*Y151)*((1+'Team &amp; Salaries'!$Q66)^(ROUNDDOWN((COUNTIF($F88:X88,"&gt;0")/12),0)))</f>
        <v>0</v>
      </c>
      <c r="Z88" s="174">
        <f>('Team &amp; Salaries'!$D66*Z151)*((1+'Team &amp; Salaries'!$Q66)^(ROUNDDOWN((COUNTIF($F88:Y88,"&gt;0")/12),0)))</f>
        <v>0</v>
      </c>
      <c r="AA88" s="174">
        <f>('Team &amp; Salaries'!$D66*AA151)*((1+'Team &amp; Salaries'!$Q66)^(ROUNDDOWN((COUNTIF($F88:Z88,"&gt;0")/12),0)))</f>
        <v>0</v>
      </c>
      <c r="AB88" s="174">
        <f>('Team &amp; Salaries'!$D66*AB151)*((1+'Team &amp; Salaries'!$Q66)^(ROUNDDOWN((COUNTIF($F88:AA88,"&gt;0")/12),0)))</f>
        <v>0</v>
      </c>
      <c r="AC88" s="365">
        <f>('Team &amp; Salaries'!$D66*AC151)*((1+'Team &amp; Salaries'!$Q66)^(ROUNDDOWN((COUNTIF($F88:AB88,"&gt;0")/12),0)))</f>
        <v>0</v>
      </c>
      <c r="AD88" s="174">
        <f>('Team &amp; Salaries'!$D66*AD151)*((1+'Team &amp; Salaries'!$Q66)^(ROUNDDOWN((COUNTIF($F88:AC88,"&gt;0")/12),0)))</f>
        <v>0</v>
      </c>
      <c r="AE88" s="174">
        <f>('Team &amp; Salaries'!$D66*AE151)*((1+'Team &amp; Salaries'!$Q66)^(ROUNDDOWN((COUNTIF($F88:AD88,"&gt;0")/12),0)))</f>
        <v>0</v>
      </c>
      <c r="AF88" s="174">
        <f>('Team &amp; Salaries'!$D66*AF151)*((1+'Team &amp; Salaries'!$Q66)^(ROUNDDOWN((COUNTIF($F88:AE88,"&gt;0")/12),0)))</f>
        <v>0</v>
      </c>
      <c r="AG88" s="174">
        <f>('Team &amp; Salaries'!$D66*AG151)*((1+'Team &amp; Salaries'!$Q66)^(ROUNDDOWN((COUNTIF($F88:AF88,"&gt;0")/12),0)))</f>
        <v>0</v>
      </c>
      <c r="AH88" s="174">
        <f>('Team &amp; Salaries'!$D66*AH151)*((1+'Team &amp; Salaries'!$Q66)^(ROUNDDOWN((COUNTIF($F88:AG88,"&gt;0")/12),0)))</f>
        <v>0</v>
      </c>
      <c r="AI88" s="174">
        <f>('Team &amp; Salaries'!$D66*AI151)*((1+'Team &amp; Salaries'!$Q66)^(ROUNDDOWN((COUNTIF($F88:AH88,"&gt;0")/12),0)))</f>
        <v>0</v>
      </c>
      <c r="AJ88" s="174">
        <f>('Team &amp; Salaries'!$D66*AJ151)*((1+'Team &amp; Salaries'!$Q66)^(ROUNDDOWN((COUNTIF($F88:AI88,"&gt;0")/12),0)))</f>
        <v>0</v>
      </c>
      <c r="AK88" s="174">
        <f>('Team &amp; Salaries'!$D66*AK151)*((1+'Team &amp; Salaries'!$Q66)^(ROUNDDOWN((COUNTIF($F88:AJ88,"&gt;0")/12),0)))</f>
        <v>0</v>
      </c>
      <c r="AL88" s="174">
        <f>('Team &amp; Salaries'!$D66*AL151)*((1+'Team &amp; Salaries'!$Q66)^(ROUNDDOWN((COUNTIF($F88:AK88,"&gt;0")/12),0)))</f>
        <v>0</v>
      </c>
      <c r="AM88" s="174">
        <f>('Team &amp; Salaries'!$D66*AM151)*((1+'Team &amp; Salaries'!$Q66)^(ROUNDDOWN((COUNTIF($F88:AL88,"&gt;0")/12),0)))</f>
        <v>0</v>
      </c>
      <c r="AN88" s="174">
        <f>('Team &amp; Salaries'!$D66*AN151)*((1+'Team &amp; Salaries'!$Q66)^(ROUNDDOWN((COUNTIF($F88:AM88,"&gt;0")/12),0)))</f>
        <v>0</v>
      </c>
      <c r="AO88" s="365">
        <f>('Team &amp; Salaries'!$D66*AO151)*((1+'Team &amp; Salaries'!$Q66)^(ROUNDDOWN((COUNTIF($F88:AN88,"&gt;0")/12),0)))</f>
        <v>0</v>
      </c>
      <c r="AP88" s="174">
        <f>('Team &amp; Salaries'!$D66*AP151)*((1+'Team &amp; Salaries'!$Q66)^(ROUNDDOWN((COUNTIF($F88:AO88,"&gt;0")/12),0)))</f>
        <v>0</v>
      </c>
      <c r="AQ88" s="174">
        <f>('Team &amp; Salaries'!$D66*AQ151)*((1+'Team &amp; Salaries'!$Q66)^(ROUNDDOWN((COUNTIF($F88:AP88,"&gt;0")/12),0)))</f>
        <v>0</v>
      </c>
      <c r="AR88" s="174">
        <f>('Team &amp; Salaries'!$D66*AR151)*((1+'Team &amp; Salaries'!$Q66)^(ROUNDDOWN((COUNTIF($F88:AQ88,"&gt;0")/12),0)))</f>
        <v>0</v>
      </c>
      <c r="AS88" s="174">
        <f>('Team &amp; Salaries'!$D66*AS151)*((1+'Team &amp; Salaries'!$Q66)^(ROUNDDOWN((COUNTIF($F88:AR88,"&gt;0")/12),0)))</f>
        <v>0</v>
      </c>
      <c r="AT88" s="174">
        <f>('Team &amp; Salaries'!$D66*AT151)*((1+'Team &amp; Salaries'!$Q66)^(ROUNDDOWN((COUNTIF($F88:AS88,"&gt;0")/12),0)))</f>
        <v>0</v>
      </c>
      <c r="AU88" s="174">
        <f>('Team &amp; Salaries'!$D66*AU151)*((1+'Team &amp; Salaries'!$Q66)^(ROUNDDOWN((COUNTIF($F88:AT88,"&gt;0")/12),0)))</f>
        <v>0</v>
      </c>
      <c r="AV88" s="174">
        <f>('Team &amp; Salaries'!$D66*AV151)*((1+'Team &amp; Salaries'!$Q66)^(ROUNDDOWN((COUNTIF($F88:AU88,"&gt;0")/12),0)))</f>
        <v>0</v>
      </c>
      <c r="AW88" s="174">
        <f>('Team &amp; Salaries'!$D66*AW151)*((1+'Team &amp; Salaries'!$Q66)^(ROUNDDOWN((COUNTIF($F88:AV88,"&gt;0")/12),0)))</f>
        <v>0</v>
      </c>
      <c r="AX88" s="174">
        <f>('Team &amp; Salaries'!$D66*AX151)*((1+'Team &amp; Salaries'!$Q66)^(ROUNDDOWN((COUNTIF($F88:AW88,"&gt;0")/12),0)))</f>
        <v>0</v>
      </c>
      <c r="AY88" s="174">
        <f>('Team &amp; Salaries'!$D66*AY151)*((1+'Team &amp; Salaries'!$Q66)^(ROUNDDOWN((COUNTIF($F88:AX88,"&gt;0")/12),0)))</f>
        <v>0</v>
      </c>
      <c r="AZ88" s="174">
        <f>('Team &amp; Salaries'!$D66*AZ151)*((1+'Team &amp; Salaries'!$Q66)^(ROUNDDOWN((COUNTIF($F88:AY88,"&gt;0")/12),0)))</f>
        <v>0</v>
      </c>
      <c r="BA88" s="365">
        <f>('Team &amp; Salaries'!$D66*BA151)*((1+'Team &amp; Salaries'!$Q66)^(ROUNDDOWN((COUNTIF($F88:AZ88,"&gt;0")/12),0)))</f>
        <v>0</v>
      </c>
      <c r="BB88" s="174">
        <f>('Team &amp; Salaries'!$D66*BB151)*((1+'Team &amp; Salaries'!$Q66)^(ROUNDDOWN((COUNTIF($F88:BA88,"&gt;0")/12),0)))</f>
        <v>0</v>
      </c>
      <c r="BC88" s="174">
        <f>('Team &amp; Salaries'!$D66*BC151)*((1+'Team &amp; Salaries'!$Q66)^(ROUNDDOWN((COUNTIF($F88:BB88,"&gt;0")/12),0)))</f>
        <v>0</v>
      </c>
      <c r="BD88" s="174">
        <f>('Team &amp; Salaries'!$D66*BD151)*((1+'Team &amp; Salaries'!$Q66)^(ROUNDDOWN((COUNTIF($F88:BC88,"&gt;0")/12),0)))</f>
        <v>0</v>
      </c>
      <c r="BE88" s="174">
        <f>('Team &amp; Salaries'!$D66*BE151)*((1+'Team &amp; Salaries'!$Q66)^(ROUNDDOWN((COUNTIF($F88:BD88,"&gt;0")/12),0)))</f>
        <v>0</v>
      </c>
      <c r="BF88" s="174">
        <f>('Team &amp; Salaries'!$D66*BF151)*((1+'Team &amp; Salaries'!$Q66)^(ROUNDDOWN((COUNTIF($F88:BE88,"&gt;0")/12),0)))</f>
        <v>0</v>
      </c>
      <c r="BG88" s="174">
        <f>('Team &amp; Salaries'!$D66*BG151)*((1+'Team &amp; Salaries'!$Q66)^(ROUNDDOWN((COUNTIF($F88:BF88,"&gt;0")/12),0)))</f>
        <v>0</v>
      </c>
      <c r="BH88" s="174">
        <f>('Team &amp; Salaries'!$D66*BH151)*((1+'Team &amp; Salaries'!$Q66)^(ROUNDDOWN((COUNTIF($F88:BG88,"&gt;0")/12),0)))</f>
        <v>0</v>
      </c>
      <c r="BI88" s="174">
        <f>('Team &amp; Salaries'!$D66*BI151)*((1+'Team &amp; Salaries'!$Q66)^(ROUNDDOWN((COUNTIF($F88:BH88,"&gt;0")/12),0)))</f>
        <v>0</v>
      </c>
      <c r="BJ88" s="174">
        <f>('Team &amp; Salaries'!$D66*BJ151)*((1+'Team &amp; Salaries'!$Q66)^(ROUNDDOWN((COUNTIF($F88:BI88,"&gt;0")/12),0)))</f>
        <v>0</v>
      </c>
      <c r="BK88" s="174">
        <f>('Team &amp; Salaries'!$D66*BK151)*((1+'Team &amp; Salaries'!$Q66)^(ROUNDDOWN((COUNTIF($F88:BJ88,"&gt;0")/12),0)))</f>
        <v>0</v>
      </c>
      <c r="BL88" s="174">
        <f>('Team &amp; Salaries'!$D66*BL151)*((1+'Team &amp; Salaries'!$Q66)^(ROUNDDOWN((COUNTIF($F88:BK88,"&gt;0")/12),0)))</f>
        <v>0</v>
      </c>
      <c r="BM88" s="365">
        <f>('Team &amp; Salaries'!$D66*BM151)*((1+'Team &amp; Salaries'!$Q66)^(ROUNDDOWN((COUNTIF($F88:BL88,"&gt;0")/12),0)))</f>
        <v>0</v>
      </c>
      <c r="BN88" s="174">
        <f>('Team &amp; Salaries'!$D66*BN151)*((1+'Team &amp; Salaries'!$Q66)^(ROUNDDOWN((COUNTIF($F88:BM88,"&gt;0")/12),0)))</f>
        <v>0</v>
      </c>
      <c r="BO88" s="174">
        <f>('Team &amp; Salaries'!$D66*BO151)*((1+'Team &amp; Salaries'!$Q66)^(ROUNDDOWN((COUNTIF($F88:BN88,"&gt;0")/12),0)))</f>
        <v>0</v>
      </c>
      <c r="BP88" s="174">
        <f>('Team &amp; Salaries'!$D66*BP151)*((1+'Team &amp; Salaries'!$Q66)^(ROUNDDOWN((COUNTIF($F88:BO88,"&gt;0")/12),0)))</f>
        <v>0</v>
      </c>
      <c r="BQ88" s="174">
        <f>('Team &amp; Salaries'!$D66*BQ151)*((1+'Team &amp; Salaries'!$Q66)^(ROUNDDOWN((COUNTIF($F88:BP88,"&gt;0")/12),0)))</f>
        <v>0</v>
      </c>
      <c r="BR88" s="174">
        <f>('Team &amp; Salaries'!$D66*BR151)*((1+'Team &amp; Salaries'!$Q66)^(ROUNDDOWN((COUNTIF($F88:BQ88,"&gt;0")/12),0)))</f>
        <v>0</v>
      </c>
      <c r="BS88" s="174">
        <f>('Team &amp; Salaries'!$D66*BS151)*((1+'Team &amp; Salaries'!$Q66)^(ROUNDDOWN((COUNTIF($F88:BR88,"&gt;0")/12),0)))</f>
        <v>0</v>
      </c>
      <c r="BT88" s="174">
        <f>('Team &amp; Salaries'!$D66*BT151)*((1+'Team &amp; Salaries'!$Q66)^(ROUNDDOWN((COUNTIF($F88:BS88,"&gt;0")/12),0)))</f>
        <v>0</v>
      </c>
      <c r="BU88" s="174">
        <f>('Team &amp; Salaries'!$D66*BU151)*((1+'Team &amp; Salaries'!$Q66)^(ROUNDDOWN((COUNTIF($F88:BT88,"&gt;0")/12),0)))</f>
        <v>0</v>
      </c>
      <c r="BV88" s="174">
        <f>('Team &amp; Salaries'!$D66*BV151)*((1+'Team &amp; Salaries'!$Q66)^(ROUNDDOWN((COUNTIF($F88:BU88,"&gt;0")/12),0)))</f>
        <v>0</v>
      </c>
      <c r="BW88" s="174">
        <f>('Team &amp; Salaries'!$D66*BW151)*((1+'Team &amp; Salaries'!$Q66)^(ROUNDDOWN((COUNTIF($F88:BV88,"&gt;0")/12),0)))</f>
        <v>0</v>
      </c>
      <c r="BX88" s="174">
        <f>('Team &amp; Salaries'!$D66*BX151)*((1+'Team &amp; Salaries'!$Q66)^(ROUNDDOWN((COUNTIF($F88:BW88,"&gt;0")/12),0)))</f>
        <v>0</v>
      </c>
      <c r="BY88" s="365">
        <f>('Team &amp; Salaries'!$D66*BY151)*((1+'Team &amp; Salaries'!$Q66)^(ROUNDDOWN((COUNTIF($F88:BX88,"&gt;0")/12),0)))</f>
        <v>0</v>
      </c>
      <c r="BZ88" s="174">
        <f>('Team &amp; Salaries'!$D66*BZ151)*((1+'Team &amp; Salaries'!$Q66)^(ROUNDDOWN((COUNTIF($F88:BY88,"&gt;0")/12),0)))</f>
        <v>2750</v>
      </c>
      <c r="CA88" s="174">
        <f>('Team &amp; Salaries'!$D66*CA151)*((1+'Team &amp; Salaries'!$Q66)^(ROUNDDOWN((COUNTIF($F88:BZ88,"&gt;0")/12),0)))</f>
        <v>2750</v>
      </c>
      <c r="CB88" s="174">
        <f>('Team &amp; Salaries'!$D66*CB151)*((1+'Team &amp; Salaries'!$Q66)^(ROUNDDOWN((COUNTIF($F88:CA88,"&gt;0")/12),0)))</f>
        <v>2750</v>
      </c>
      <c r="CC88" s="174">
        <f>('Team &amp; Salaries'!$D66*CC151)*((1+'Team &amp; Salaries'!$Q66)^(ROUNDDOWN((COUNTIF($F88:CB88,"&gt;0")/12),0)))</f>
        <v>2750</v>
      </c>
      <c r="CD88" s="174">
        <f>('Team &amp; Salaries'!$D66*CD151)*((1+'Team &amp; Salaries'!$Q66)^(ROUNDDOWN((COUNTIF($F88:CC88,"&gt;0")/12),0)))</f>
        <v>2750</v>
      </c>
      <c r="CE88" s="174">
        <f>('Team &amp; Salaries'!$D66*CE151)*((1+'Team &amp; Salaries'!$Q66)^(ROUNDDOWN((COUNTIF($F88:CD88,"&gt;0")/12),0)))</f>
        <v>2750</v>
      </c>
      <c r="CF88" s="174">
        <f>('Team &amp; Salaries'!$D66*CF151)*((1+'Team &amp; Salaries'!$Q66)^(ROUNDDOWN((COUNTIF($F88:CE88,"&gt;0")/12),0)))</f>
        <v>2750</v>
      </c>
      <c r="CG88" s="174">
        <f>('Team &amp; Salaries'!$D66*CG151)*((1+'Team &amp; Salaries'!$Q66)^(ROUNDDOWN((COUNTIF($F88:CF88,"&gt;0")/12),0)))</f>
        <v>2750</v>
      </c>
      <c r="CH88" s="174">
        <f>('Team &amp; Salaries'!$D66*CH151)*((1+'Team &amp; Salaries'!$Q66)^(ROUNDDOWN((COUNTIF($F88:CG88,"&gt;0")/12),0)))</f>
        <v>2750</v>
      </c>
      <c r="CI88" s="174">
        <f>('Team &amp; Salaries'!$D66*CI151)*((1+'Team &amp; Salaries'!$Q66)^(ROUNDDOWN((COUNTIF($F88:CH88,"&gt;0")/12),0)))</f>
        <v>2750</v>
      </c>
      <c r="CJ88" s="174">
        <f>('Team &amp; Salaries'!$D66*CJ151)*((1+'Team &amp; Salaries'!$Q66)^(ROUNDDOWN((COUNTIF($F88:CI88,"&gt;0")/12),0)))</f>
        <v>2750</v>
      </c>
      <c r="CK88" s="174">
        <f>('Team &amp; Salaries'!$D66*CK151)*((1+'Team &amp; Salaries'!$Q66)^(ROUNDDOWN((COUNTIF($F88:CJ88,"&gt;0")/12),0)))</f>
        <v>2750</v>
      </c>
      <c r="CL88" s="174">
        <f>('Team &amp; Salaries'!$D66*CL151)*((1+'Team &amp; Salaries'!$Q66)^(ROUNDDOWN((COUNTIF($F88:CK88,"&gt;0")/12),0)))</f>
        <v>2832.5</v>
      </c>
      <c r="CM88" s="174">
        <f>('Team &amp; Salaries'!$D66*CM151)*((1+'Team &amp; Salaries'!$Q66)^(ROUNDDOWN((COUNTIF($F88:CL88,"&gt;0")/12),0)))</f>
        <v>2832.5</v>
      </c>
      <c r="CN88" s="174">
        <f>('Team &amp; Salaries'!$D66*CN151)*((1+'Team &amp; Salaries'!$Q66)^(ROUNDDOWN((COUNTIF($F88:CM88,"&gt;0")/12),0)))</f>
        <v>2832.5</v>
      </c>
      <c r="CO88" s="174">
        <f>('Team &amp; Salaries'!$D66*CO151)*((1+'Team &amp; Salaries'!$Q66)^(ROUNDDOWN((COUNTIF($F88:CN88,"&gt;0")/12),0)))</f>
        <v>2832.5</v>
      </c>
      <c r="CP88" s="174">
        <f>('Team &amp; Salaries'!$D66*CP151)*((1+'Team &amp; Salaries'!$Q66)^(ROUNDDOWN((COUNTIF($F88:CO88,"&gt;0")/12),0)))</f>
        <v>2832.5</v>
      </c>
      <c r="CQ88" s="174">
        <f>('Team &amp; Salaries'!$D66*CQ151)*((1+'Team &amp; Salaries'!$Q66)^(ROUNDDOWN((COUNTIF($F88:CP88,"&gt;0")/12),0)))</f>
        <v>2832.5</v>
      </c>
      <c r="CR88" s="174">
        <f>('Team &amp; Salaries'!$D66*CR151)*((1+'Team &amp; Salaries'!$Q66)^(ROUNDDOWN((COUNTIF($F88:CQ88,"&gt;0")/12),0)))</f>
        <v>2832.5</v>
      </c>
      <c r="CS88" s="174">
        <f>('Team &amp; Salaries'!$D66*CS151)*((1+'Team &amp; Salaries'!$Q66)^(ROUNDDOWN((COUNTIF($F88:CR88,"&gt;0")/12),0)))</f>
        <v>2832.5</v>
      </c>
      <c r="CT88" s="174">
        <f>('Team &amp; Salaries'!$D66*CT151)*((1+'Team &amp; Salaries'!$Q66)^(ROUNDDOWN((COUNTIF($F88:CS88,"&gt;0")/12),0)))</f>
        <v>2832.5</v>
      </c>
      <c r="CU88" s="174">
        <f>('Team &amp; Salaries'!$D66*CU151)*((1+'Team &amp; Salaries'!$Q66)^(ROUNDDOWN((COUNTIF($F88:CT88,"&gt;0")/12),0)))</f>
        <v>2832.5</v>
      </c>
      <c r="CV88" s="174">
        <f>('Team &amp; Salaries'!$D66*CV151)*((1+'Team &amp; Salaries'!$Q66)^(ROUNDDOWN((COUNTIF($F88:CU88,"&gt;0")/12),0)))</f>
        <v>2832.5</v>
      </c>
      <c r="CW88" s="174">
        <f>('Team &amp; Salaries'!$D66*CW151)*((1+'Team &amp; Salaries'!$Q66)^(ROUNDDOWN((COUNTIF($F88:CV88,"&gt;0")/12),0)))</f>
        <v>2832.5</v>
      </c>
      <c r="CX88" s="174">
        <f>('Team &amp; Salaries'!$D66*CX151)*((1+'Team &amp; Salaries'!$Q66)^(ROUNDDOWN((COUNTIF($F88:CW88,"&gt;0")/12),0)))</f>
        <v>2917.4749999999999</v>
      </c>
      <c r="CY88" s="174">
        <f>('Team &amp; Salaries'!$D66*CY151)*((1+'Team &amp; Salaries'!$Q66)^(ROUNDDOWN((COUNTIF($F88:CX88,"&gt;0")/12),0)))</f>
        <v>2917.4749999999999</v>
      </c>
      <c r="CZ88" s="174">
        <f>('Team &amp; Salaries'!$D66*CZ151)*((1+'Team &amp; Salaries'!$Q66)^(ROUNDDOWN((COUNTIF($F88:CY88,"&gt;0")/12),0)))</f>
        <v>2917.4749999999999</v>
      </c>
      <c r="DA88" s="174">
        <f>('Team &amp; Salaries'!$D66*DA151)*((1+'Team &amp; Salaries'!$Q66)^(ROUNDDOWN((COUNTIF($F88:CZ88,"&gt;0")/12),0)))</f>
        <v>2917.4749999999999</v>
      </c>
      <c r="DB88" s="174">
        <f>('Team &amp; Salaries'!$D66*DB151)*((1+'Team &amp; Salaries'!$Q66)^(ROUNDDOWN((COUNTIF($F88:DA88,"&gt;0")/12),0)))</f>
        <v>2917.4749999999999</v>
      </c>
      <c r="DC88" s="174">
        <f>('Team &amp; Salaries'!$D66*DC151)*((1+'Team &amp; Salaries'!$Q66)^(ROUNDDOWN((COUNTIF($F88:DB88,"&gt;0")/12),0)))</f>
        <v>2917.4749999999999</v>
      </c>
      <c r="DD88" s="174">
        <f>('Team &amp; Salaries'!$D66*DD151)*((1+'Team &amp; Salaries'!$Q66)^(ROUNDDOWN((COUNTIF($F88:DC88,"&gt;0")/12),0)))</f>
        <v>2917.4749999999999</v>
      </c>
      <c r="DE88" s="174">
        <f>('Team &amp; Salaries'!$D66*DE151)*((1+'Team &amp; Salaries'!$Q66)^(ROUNDDOWN((COUNTIF($F88:DD88,"&gt;0")/12),0)))</f>
        <v>2917.4749999999999</v>
      </c>
      <c r="DF88" s="174">
        <f>('Team &amp; Salaries'!$D66*DF151)*((1+'Team &amp; Salaries'!$Q66)^(ROUNDDOWN((COUNTIF($F88:DE88,"&gt;0")/12),0)))</f>
        <v>2917.4749999999999</v>
      </c>
      <c r="DG88" s="174">
        <f>('Team &amp; Salaries'!$D66*DG151)*((1+'Team &amp; Salaries'!$Q66)^(ROUNDDOWN((COUNTIF($F88:DF88,"&gt;0")/12),0)))</f>
        <v>2917.4749999999999</v>
      </c>
      <c r="DH88" s="174">
        <f>('Team &amp; Salaries'!$D66*DH151)*((1+'Team &amp; Salaries'!$Q66)^(ROUNDDOWN((COUNTIF($F88:DG88,"&gt;0")/12),0)))</f>
        <v>2917.4749999999999</v>
      </c>
      <c r="DI88" s="174">
        <f>('Team &amp; Salaries'!$D66*DI151)*((1+'Team &amp; Salaries'!$Q66)^(ROUNDDOWN((COUNTIF($F88:DH88,"&gt;0")/12),0)))</f>
        <v>2917.4749999999999</v>
      </c>
    </row>
    <row r="89" spans="1:113" customFormat="1" ht="18">
      <c r="A89" s="642" t="s">
        <v>408</v>
      </c>
      <c r="B89" s="642"/>
      <c r="C89" s="642"/>
      <c r="D89" s="1205"/>
      <c r="E89" s="282" t="str">
        <f>Settings!$C$6</f>
        <v>USD</v>
      </c>
      <c r="F89" s="283">
        <f t="shared" ref="F89:AK89" si="82">SUM(F34:F87)</f>
        <v>11458.333333333336</v>
      </c>
      <c r="G89" s="1206">
        <f t="shared" si="82"/>
        <v>6875.0000000000009</v>
      </c>
      <c r="H89" s="1206">
        <f t="shared" si="82"/>
        <v>6875.0000000000009</v>
      </c>
      <c r="I89" s="1206">
        <f t="shared" si="82"/>
        <v>11458.333333333336</v>
      </c>
      <c r="J89" s="1206">
        <f t="shared" si="82"/>
        <v>11458.333333333336</v>
      </c>
      <c r="K89" s="1206">
        <f t="shared" si="82"/>
        <v>11458.333333333336</v>
      </c>
      <c r="L89" s="1206">
        <f t="shared" si="82"/>
        <v>13750.000000000004</v>
      </c>
      <c r="M89" s="1206">
        <f t="shared" si="82"/>
        <v>13750.000000000004</v>
      </c>
      <c r="N89" s="1206">
        <f t="shared" si="82"/>
        <v>13750.000000000004</v>
      </c>
      <c r="O89" s="1206">
        <f t="shared" si="82"/>
        <v>16041.666666666672</v>
      </c>
      <c r="P89" s="1206">
        <f t="shared" si="82"/>
        <v>16041.666666666672</v>
      </c>
      <c r="Q89" s="614">
        <f t="shared" si="82"/>
        <v>16041.666666666672</v>
      </c>
      <c r="R89" s="1206">
        <f t="shared" si="82"/>
        <v>22000.000000000007</v>
      </c>
      <c r="S89" s="1206">
        <f t="shared" si="82"/>
        <v>31304.166666666679</v>
      </c>
      <c r="T89" s="1206">
        <f t="shared" si="82"/>
        <v>31304.166666666679</v>
      </c>
      <c r="U89" s="1206">
        <f t="shared" si="82"/>
        <v>34970.833333333343</v>
      </c>
      <c r="V89" s="1206">
        <f t="shared" si="82"/>
        <v>34970.833333333343</v>
      </c>
      <c r="W89" s="1206">
        <f t="shared" si="82"/>
        <v>34970.833333333343</v>
      </c>
      <c r="X89" s="1206">
        <f t="shared" si="82"/>
        <v>34970.833333333343</v>
      </c>
      <c r="Y89" s="1206">
        <f t="shared" si="82"/>
        <v>34970.833333333343</v>
      </c>
      <c r="Z89" s="1206">
        <f t="shared" si="82"/>
        <v>34970.833333333343</v>
      </c>
      <c r="AA89" s="1206">
        <f t="shared" si="82"/>
        <v>34970.833333333343</v>
      </c>
      <c r="AB89" s="1206">
        <f t="shared" si="82"/>
        <v>34970.833333333343</v>
      </c>
      <c r="AC89" s="614">
        <f t="shared" si="82"/>
        <v>34970.833333333343</v>
      </c>
      <c r="AD89" s="1206">
        <f t="shared" si="82"/>
        <v>56054.166666666657</v>
      </c>
      <c r="AE89" s="1206">
        <f t="shared" si="82"/>
        <v>56195.791666666657</v>
      </c>
      <c r="AF89" s="1206">
        <f t="shared" si="82"/>
        <v>56195.791666666657</v>
      </c>
      <c r="AG89" s="1206">
        <f t="shared" si="82"/>
        <v>56195.791666666657</v>
      </c>
      <c r="AH89" s="1206">
        <f t="shared" si="82"/>
        <v>56195.791666666657</v>
      </c>
      <c r="AI89" s="1206">
        <f t="shared" si="82"/>
        <v>56195.791666666657</v>
      </c>
      <c r="AJ89" s="1206">
        <f t="shared" si="82"/>
        <v>67654.124999999985</v>
      </c>
      <c r="AK89" s="1206">
        <f t="shared" si="82"/>
        <v>67654.124999999985</v>
      </c>
      <c r="AL89" s="1206">
        <f t="shared" ref="AL89:BQ89" si="83">SUM(AL34:AL87)</f>
        <v>67654.124999999985</v>
      </c>
      <c r="AM89" s="1206">
        <f t="shared" si="83"/>
        <v>67654.124999999985</v>
      </c>
      <c r="AN89" s="1206">
        <f t="shared" si="83"/>
        <v>67654.124999999985</v>
      </c>
      <c r="AO89" s="614">
        <f t="shared" si="83"/>
        <v>67654.124999999985</v>
      </c>
      <c r="AP89" s="1206">
        <f t="shared" si="83"/>
        <v>95374.125</v>
      </c>
      <c r="AQ89" s="1206">
        <f t="shared" si="83"/>
        <v>95932.498749999999</v>
      </c>
      <c r="AR89" s="1206">
        <f t="shared" si="83"/>
        <v>95932.498749999999</v>
      </c>
      <c r="AS89" s="1206">
        <f t="shared" si="83"/>
        <v>95932.498749999999</v>
      </c>
      <c r="AT89" s="1206">
        <f t="shared" si="83"/>
        <v>95932.498749999999</v>
      </c>
      <c r="AU89" s="1206">
        <f t="shared" si="83"/>
        <v>95932.498749999999</v>
      </c>
      <c r="AV89" s="1206">
        <f t="shared" si="83"/>
        <v>95932.498749999999</v>
      </c>
      <c r="AW89" s="1206">
        <f t="shared" si="83"/>
        <v>95932.498749999999</v>
      </c>
      <c r="AX89" s="1206">
        <f t="shared" si="83"/>
        <v>95932.498749999999</v>
      </c>
      <c r="AY89" s="1206">
        <f t="shared" si="83"/>
        <v>106932.49875</v>
      </c>
      <c r="AZ89" s="1206">
        <f t="shared" si="83"/>
        <v>106932.49875</v>
      </c>
      <c r="BA89" s="614">
        <f t="shared" si="83"/>
        <v>106932.49875</v>
      </c>
      <c r="BB89" s="1206">
        <f t="shared" si="83"/>
        <v>117324.93208333336</v>
      </c>
      <c r="BC89" s="1206">
        <f t="shared" si="83"/>
        <v>119009.22371250002</v>
      </c>
      <c r="BD89" s="1206">
        <f t="shared" si="83"/>
        <v>119009.22371250002</v>
      </c>
      <c r="BE89" s="1206">
        <f t="shared" si="83"/>
        <v>119009.22371250002</v>
      </c>
      <c r="BF89" s="1206">
        <f t="shared" si="83"/>
        <v>119009.22371250002</v>
      </c>
      <c r="BG89" s="1206">
        <f t="shared" si="83"/>
        <v>119009.22371250002</v>
      </c>
      <c r="BH89" s="1206">
        <f t="shared" si="83"/>
        <v>133217.55704583338</v>
      </c>
      <c r="BI89" s="1206">
        <f t="shared" si="83"/>
        <v>133217.55704583338</v>
      </c>
      <c r="BJ89" s="1206">
        <f t="shared" si="83"/>
        <v>133217.55704583338</v>
      </c>
      <c r="BK89" s="1206">
        <f t="shared" si="83"/>
        <v>133217.55704583338</v>
      </c>
      <c r="BL89" s="1206">
        <f t="shared" si="83"/>
        <v>133217.55704583338</v>
      </c>
      <c r="BM89" s="614">
        <f t="shared" si="83"/>
        <v>133217.55704583338</v>
      </c>
      <c r="BN89" s="1206">
        <f t="shared" si="83"/>
        <v>150494.26337916675</v>
      </c>
      <c r="BO89" s="1206">
        <f t="shared" si="83"/>
        <v>152343.66709054171</v>
      </c>
      <c r="BP89" s="1206">
        <f t="shared" si="83"/>
        <v>152343.66709054171</v>
      </c>
      <c r="BQ89" s="1206">
        <f t="shared" si="83"/>
        <v>155552.00042387506</v>
      </c>
      <c r="BR89" s="1206">
        <f t="shared" ref="BR89:CW89" si="84">SUM(BR34:BR87)</f>
        <v>155552.00042387506</v>
      </c>
      <c r="BS89" s="1206">
        <f t="shared" si="84"/>
        <v>155552.00042387506</v>
      </c>
      <c r="BT89" s="1206">
        <f t="shared" si="84"/>
        <v>160217.8337572084</v>
      </c>
      <c r="BU89" s="1206">
        <f t="shared" si="84"/>
        <v>160217.8337572084</v>
      </c>
      <c r="BV89" s="1206">
        <f t="shared" si="84"/>
        <v>157009.50042387506</v>
      </c>
      <c r="BW89" s="1206">
        <f t="shared" si="84"/>
        <v>157009.50042387506</v>
      </c>
      <c r="BX89" s="1206">
        <f t="shared" si="84"/>
        <v>157009.50042387506</v>
      </c>
      <c r="BY89" s="614">
        <f t="shared" si="84"/>
        <v>157009.50042387506</v>
      </c>
      <c r="BZ89" s="1206">
        <f t="shared" si="84"/>
        <v>161920.75794720836</v>
      </c>
      <c r="CA89" s="1206">
        <f t="shared" si="84"/>
        <v>163941.14376992465</v>
      </c>
      <c r="CB89" s="1206">
        <f t="shared" si="84"/>
        <v>163941.14376992465</v>
      </c>
      <c r="CC89" s="1206">
        <f t="shared" si="84"/>
        <v>163941.14376992465</v>
      </c>
      <c r="CD89" s="1206">
        <f t="shared" si="84"/>
        <v>163941.14376992465</v>
      </c>
      <c r="CE89" s="1206">
        <f t="shared" si="84"/>
        <v>163941.14376992465</v>
      </c>
      <c r="CF89" s="1206">
        <f t="shared" si="84"/>
        <v>164026.11876992465</v>
      </c>
      <c r="CG89" s="1206">
        <f t="shared" si="84"/>
        <v>164026.11876992465</v>
      </c>
      <c r="CH89" s="1206">
        <f t="shared" si="84"/>
        <v>164026.11876992465</v>
      </c>
      <c r="CI89" s="1206">
        <f t="shared" si="84"/>
        <v>164026.11876992465</v>
      </c>
      <c r="CJ89" s="1206">
        <f t="shared" si="84"/>
        <v>164026.11876992465</v>
      </c>
      <c r="CK89" s="1206">
        <f t="shared" si="84"/>
        <v>164026.11876992465</v>
      </c>
      <c r="CL89" s="1206">
        <f t="shared" si="84"/>
        <v>164363.88068562464</v>
      </c>
      <c r="CM89" s="1206">
        <f t="shared" si="84"/>
        <v>166465.09058302233</v>
      </c>
      <c r="CN89" s="1206">
        <f t="shared" si="84"/>
        <v>166465.09058302233</v>
      </c>
      <c r="CO89" s="1206">
        <f t="shared" si="84"/>
        <v>166465.09058302233</v>
      </c>
      <c r="CP89" s="1206">
        <f t="shared" si="84"/>
        <v>166465.09058302233</v>
      </c>
      <c r="CQ89" s="1206">
        <f t="shared" si="84"/>
        <v>166465.09058302233</v>
      </c>
      <c r="CR89" s="1206">
        <f t="shared" si="84"/>
        <v>166552.61483302232</v>
      </c>
      <c r="CS89" s="1206">
        <f t="shared" si="84"/>
        <v>166552.61483302232</v>
      </c>
      <c r="CT89" s="1206">
        <f t="shared" si="84"/>
        <v>166552.61483302232</v>
      </c>
      <c r="CU89" s="1206">
        <f t="shared" si="84"/>
        <v>166552.61483302232</v>
      </c>
      <c r="CV89" s="1206">
        <f t="shared" si="84"/>
        <v>166552.61483302232</v>
      </c>
      <c r="CW89" s="1206">
        <f t="shared" si="84"/>
        <v>166552.61483302232</v>
      </c>
      <c r="CX89" s="1206">
        <f t="shared" ref="CX89:DI89" si="85">SUM(CX34:CX87)</f>
        <v>166900.50960619334</v>
      </c>
      <c r="CY89" s="1206">
        <f t="shared" si="85"/>
        <v>169085.97892551305</v>
      </c>
      <c r="CZ89" s="1206">
        <f t="shared" si="85"/>
        <v>169085.97892551305</v>
      </c>
      <c r="DA89" s="1206">
        <f t="shared" si="85"/>
        <v>169085.97892551305</v>
      </c>
      <c r="DB89" s="1206">
        <f t="shared" si="85"/>
        <v>169085.97892551305</v>
      </c>
      <c r="DC89" s="1206">
        <f t="shared" si="85"/>
        <v>169085.97892551305</v>
      </c>
      <c r="DD89" s="1206">
        <f t="shared" si="85"/>
        <v>169176.12890301304</v>
      </c>
      <c r="DE89" s="1206">
        <f t="shared" si="85"/>
        <v>169176.12890301304</v>
      </c>
      <c r="DF89" s="1206">
        <f t="shared" si="85"/>
        <v>169176.12890301304</v>
      </c>
      <c r="DG89" s="1206">
        <f t="shared" si="85"/>
        <v>169176.12890301304</v>
      </c>
      <c r="DH89" s="1206">
        <f t="shared" si="85"/>
        <v>169176.12890301304</v>
      </c>
      <c r="DI89" s="1206">
        <f t="shared" si="85"/>
        <v>169176.12890301304</v>
      </c>
    </row>
    <row r="90" spans="1:113" customFormat="1" ht="16">
      <c r="A90" s="115"/>
      <c r="B90" s="115"/>
      <c r="C90" s="115"/>
      <c r="D90" s="284"/>
      <c r="E90" s="1207"/>
      <c r="F90" s="1208"/>
      <c r="G90" s="231"/>
      <c r="H90" s="231"/>
      <c r="I90" s="231"/>
      <c r="J90" s="231"/>
      <c r="K90" s="231"/>
      <c r="L90" s="231"/>
      <c r="M90" s="231"/>
      <c r="N90" s="231"/>
      <c r="O90" s="231"/>
      <c r="P90" s="231"/>
      <c r="Q90" s="658">
        <f>SUM(F89:Q89)</f>
        <v>148958.33333333337</v>
      </c>
      <c r="R90" s="231"/>
      <c r="S90" s="231"/>
      <c r="T90" s="231"/>
      <c r="U90" s="231"/>
      <c r="V90" s="231"/>
      <c r="W90" s="231"/>
      <c r="X90" s="231"/>
      <c r="Y90" s="231"/>
      <c r="Z90" s="231"/>
      <c r="AA90" s="231"/>
      <c r="AB90" s="231"/>
      <c r="AC90" s="370"/>
      <c r="AD90" s="231"/>
      <c r="AE90" s="231"/>
      <c r="AF90" s="231"/>
      <c r="AG90" s="231"/>
      <c r="AH90" s="231"/>
      <c r="AI90" s="231"/>
      <c r="AJ90" s="231"/>
      <c r="AK90" s="231"/>
      <c r="AL90" s="231"/>
      <c r="AM90" s="231"/>
      <c r="AN90" s="231"/>
      <c r="AO90" s="370"/>
      <c r="AP90" s="231"/>
      <c r="AQ90" s="231"/>
      <c r="AR90" s="231"/>
      <c r="AS90" s="231"/>
      <c r="AT90" s="231"/>
      <c r="AU90" s="231"/>
      <c r="AV90" s="231"/>
      <c r="AW90" s="231"/>
      <c r="AX90" s="231"/>
      <c r="AY90" s="231"/>
      <c r="AZ90" s="231"/>
      <c r="BA90" s="370"/>
      <c r="BB90" s="231"/>
      <c r="BC90" s="231"/>
      <c r="BD90" s="231"/>
      <c r="BE90" s="231"/>
      <c r="BF90" s="231"/>
      <c r="BG90" s="231"/>
      <c r="BH90" s="231"/>
      <c r="BI90" s="231"/>
      <c r="BJ90" s="231"/>
      <c r="BK90" s="231"/>
      <c r="BL90" s="231"/>
      <c r="BM90" s="370"/>
      <c r="BN90" s="231"/>
      <c r="BO90" s="231"/>
      <c r="BP90" s="231"/>
      <c r="BQ90" s="231"/>
      <c r="BR90" s="231"/>
      <c r="BS90" s="231"/>
      <c r="BT90" s="231"/>
      <c r="BU90" s="231"/>
      <c r="BV90" s="231"/>
      <c r="BW90" s="231"/>
      <c r="BX90" s="231"/>
      <c r="BY90" s="370"/>
      <c r="BZ90" s="231"/>
      <c r="CA90" s="231"/>
      <c r="CB90" s="231"/>
      <c r="CC90" s="231"/>
      <c r="CD90" s="231"/>
      <c r="CE90" s="231"/>
      <c r="CF90" s="231"/>
      <c r="CG90" s="231"/>
      <c r="CH90" s="231"/>
      <c r="CI90" s="231"/>
      <c r="CJ90" s="231"/>
      <c r="CK90" s="231"/>
      <c r="CL90" s="231"/>
      <c r="CM90" s="231"/>
      <c r="CN90" s="231"/>
      <c r="CO90" s="231"/>
      <c r="CP90" s="231"/>
      <c r="CQ90" s="231"/>
      <c r="CR90" s="231"/>
      <c r="CS90" s="231"/>
      <c r="CT90" s="231"/>
      <c r="CU90" s="231"/>
      <c r="CV90" s="231"/>
      <c r="CW90" s="231"/>
      <c r="CX90" s="231"/>
      <c r="CY90" s="231"/>
      <c r="CZ90" s="231"/>
      <c r="DA90" s="231"/>
      <c r="DB90" s="231"/>
      <c r="DC90" s="231"/>
      <c r="DD90" s="231"/>
      <c r="DE90" s="231"/>
      <c r="DF90" s="231"/>
      <c r="DG90" s="231"/>
      <c r="DH90" s="231"/>
      <c r="DI90" s="231"/>
    </row>
    <row r="91" spans="1:113" customFormat="1" ht="16">
      <c r="A91" s="114"/>
      <c r="B91" s="114"/>
      <c r="C91" s="114"/>
      <c r="D91" s="285"/>
      <c r="E91" s="361"/>
      <c r="F91" s="1209"/>
      <c r="G91" s="174"/>
      <c r="H91" s="174"/>
      <c r="I91" s="174"/>
      <c r="J91" s="174"/>
      <c r="K91" s="174"/>
      <c r="L91" s="174"/>
      <c r="M91" s="174"/>
      <c r="N91" s="174"/>
      <c r="O91" s="174"/>
      <c r="P91" s="174"/>
      <c r="Q91" s="611"/>
      <c r="R91" s="174"/>
      <c r="S91" s="174"/>
      <c r="T91" s="174"/>
      <c r="U91" s="174"/>
      <c r="V91" s="174"/>
      <c r="W91" s="174"/>
      <c r="X91" s="174"/>
      <c r="Y91" s="174"/>
      <c r="Z91" s="174"/>
      <c r="AA91" s="174"/>
      <c r="AB91" s="174"/>
      <c r="AC91" s="365"/>
      <c r="AD91" s="174"/>
      <c r="AE91" s="174"/>
      <c r="AF91" s="174"/>
      <c r="AG91" s="174"/>
      <c r="AH91" s="174"/>
      <c r="AI91" s="174"/>
      <c r="AJ91" s="174"/>
      <c r="AK91" s="174"/>
      <c r="AL91" s="174"/>
      <c r="AM91" s="174"/>
      <c r="AN91" s="174"/>
      <c r="AO91" s="365"/>
      <c r="AP91" s="114"/>
      <c r="AQ91" s="114"/>
      <c r="AR91" s="114"/>
      <c r="AS91" s="114"/>
      <c r="AT91" s="114"/>
      <c r="AU91" s="114"/>
      <c r="AV91" s="114"/>
      <c r="AW91" s="114"/>
      <c r="AX91" s="114"/>
      <c r="AY91" s="114"/>
      <c r="AZ91" s="114"/>
      <c r="BA91" s="365"/>
      <c r="BB91" s="114"/>
      <c r="BC91" s="114"/>
      <c r="BD91" s="114"/>
      <c r="BE91" s="114"/>
      <c r="BF91" s="114"/>
      <c r="BG91" s="114"/>
      <c r="BH91" s="114"/>
      <c r="BI91" s="114"/>
      <c r="BJ91" s="114"/>
      <c r="BK91" s="114"/>
      <c r="BL91" s="114"/>
      <c r="BM91" s="365"/>
      <c r="BN91" s="114"/>
      <c r="BO91" s="114"/>
      <c r="BP91" s="114"/>
      <c r="BQ91" s="114"/>
      <c r="BR91" s="114"/>
      <c r="BS91" s="114"/>
      <c r="BT91" s="114"/>
      <c r="BU91" s="114"/>
      <c r="BV91" s="114"/>
      <c r="BW91" s="114"/>
      <c r="BX91" s="114"/>
      <c r="BY91" s="365"/>
      <c r="BZ91" s="114"/>
      <c r="CA91" s="114"/>
      <c r="CB91" s="114"/>
      <c r="CC91" s="114"/>
      <c r="CD91" s="114"/>
      <c r="CE91" s="114"/>
      <c r="CF91" s="114"/>
      <c r="CG91" s="114"/>
      <c r="CH91" s="114"/>
      <c r="CI91" s="114"/>
      <c r="CJ91" s="114"/>
      <c r="CK91" s="114"/>
      <c r="CL91" s="114"/>
      <c r="CM91" s="114"/>
      <c r="CN91" s="114"/>
      <c r="CO91" s="114"/>
      <c r="CP91" s="114"/>
      <c r="CQ91" s="114"/>
      <c r="CR91" s="114"/>
      <c r="CS91" s="114"/>
      <c r="CT91" s="114"/>
      <c r="CU91" s="114"/>
      <c r="CV91" s="114"/>
      <c r="CW91" s="114"/>
      <c r="CX91" s="114"/>
      <c r="CY91" s="114"/>
      <c r="CZ91" s="114"/>
      <c r="DA91" s="114"/>
      <c r="DB91" s="114"/>
      <c r="DC91" s="114"/>
      <c r="DD91" s="114"/>
      <c r="DE91" s="114"/>
      <c r="DF91" s="114"/>
      <c r="DG91" s="114"/>
      <c r="DH91" s="114"/>
      <c r="DI91" s="114"/>
    </row>
    <row r="92" spans="1:113" customFormat="1" ht="16">
      <c r="A92" s="114"/>
      <c r="B92" s="114"/>
      <c r="C92" s="114"/>
      <c r="D92" s="285"/>
      <c r="E92" s="361"/>
      <c r="F92" s="1210"/>
      <c r="G92" s="114"/>
      <c r="H92" s="114"/>
      <c r="I92" s="114"/>
      <c r="J92" s="114"/>
      <c r="K92" s="114"/>
      <c r="L92" s="114"/>
      <c r="M92" s="114"/>
      <c r="N92" s="114"/>
      <c r="O92" s="114"/>
      <c r="P92" s="114"/>
      <c r="Q92" s="606"/>
      <c r="R92" s="114"/>
      <c r="S92" s="114"/>
      <c r="T92" s="114"/>
      <c r="U92" s="114"/>
      <c r="V92" s="114"/>
      <c r="W92" s="114"/>
      <c r="X92" s="114"/>
      <c r="Y92" s="114"/>
      <c r="Z92" s="114"/>
      <c r="AA92" s="114"/>
      <c r="AB92" s="114"/>
      <c r="AC92" s="363"/>
      <c r="AD92" s="114"/>
      <c r="AE92" s="114"/>
      <c r="AF92" s="114"/>
      <c r="AG92" s="114"/>
      <c r="AH92" s="114"/>
      <c r="AI92" s="114"/>
      <c r="AJ92" s="114"/>
      <c r="AK92" s="114"/>
      <c r="AL92" s="114"/>
      <c r="AM92" s="114"/>
      <c r="AN92" s="114"/>
      <c r="AO92" s="363"/>
      <c r="AP92" s="114"/>
      <c r="AQ92" s="114"/>
      <c r="AR92" s="114"/>
      <c r="AS92" s="114"/>
      <c r="AT92" s="114"/>
      <c r="AU92" s="114"/>
      <c r="AV92" s="114"/>
      <c r="AW92" s="114"/>
      <c r="AX92" s="114"/>
      <c r="AY92" s="114"/>
      <c r="AZ92" s="114"/>
      <c r="BA92" s="363"/>
      <c r="BB92" s="114"/>
      <c r="BC92" s="114"/>
      <c r="BD92" s="114"/>
      <c r="BE92" s="114"/>
      <c r="BF92" s="114"/>
      <c r="BG92" s="114"/>
      <c r="BH92" s="114"/>
      <c r="BI92" s="114"/>
      <c r="BJ92" s="114"/>
      <c r="BK92" s="114"/>
      <c r="BL92" s="114"/>
      <c r="BM92" s="363"/>
      <c r="BN92" s="114"/>
      <c r="BO92" s="114"/>
      <c r="BP92" s="114"/>
      <c r="BQ92" s="114"/>
      <c r="BR92" s="114"/>
      <c r="BS92" s="114"/>
      <c r="BT92" s="114"/>
      <c r="BU92" s="114"/>
      <c r="BV92" s="114"/>
      <c r="BW92" s="114"/>
      <c r="BX92" s="114"/>
      <c r="BY92" s="363"/>
      <c r="BZ92" s="114"/>
      <c r="CA92" s="114"/>
      <c r="CB92" s="114"/>
      <c r="CC92" s="114"/>
      <c r="CD92" s="114"/>
      <c r="CE92" s="114"/>
      <c r="CF92" s="114"/>
      <c r="CG92" s="114"/>
      <c r="CH92" s="114"/>
      <c r="CI92" s="114"/>
      <c r="CJ92" s="114"/>
      <c r="CK92" s="114"/>
      <c r="CL92" s="114"/>
      <c r="CM92" s="114"/>
      <c r="CN92" s="114"/>
      <c r="CO92" s="114"/>
      <c r="CP92" s="114"/>
      <c r="CQ92" s="114"/>
      <c r="CR92" s="114"/>
      <c r="CS92" s="114"/>
      <c r="CT92" s="114"/>
      <c r="CU92" s="114"/>
      <c r="CV92" s="114"/>
      <c r="CW92" s="114"/>
      <c r="CX92" s="114"/>
      <c r="CY92" s="114"/>
      <c r="CZ92" s="114"/>
      <c r="DA92" s="114"/>
      <c r="DB92" s="114"/>
      <c r="DC92" s="114"/>
      <c r="DD92" s="114"/>
      <c r="DE92" s="114"/>
      <c r="DF92" s="114"/>
      <c r="DG92" s="114"/>
      <c r="DH92" s="114"/>
      <c r="DI92" s="114"/>
    </row>
    <row r="93" spans="1:113" customFormat="1" ht="16">
      <c r="A93" s="226" t="s">
        <v>409</v>
      </c>
      <c r="B93" s="226"/>
      <c r="C93" s="226"/>
      <c r="D93" s="285"/>
      <c r="E93" s="361"/>
      <c r="F93" s="1211"/>
      <c r="G93" s="1211"/>
      <c r="H93" s="1211"/>
      <c r="I93" s="1211"/>
      <c r="J93" s="1211"/>
      <c r="K93" s="1211"/>
      <c r="L93" s="1211"/>
      <c r="M93" s="1211"/>
      <c r="N93" s="1211"/>
      <c r="O93" s="1211"/>
      <c r="P93" s="1211"/>
      <c r="Q93" s="616"/>
      <c r="R93" s="1211"/>
      <c r="S93" s="1211"/>
      <c r="T93" s="1211"/>
      <c r="U93" s="1211"/>
      <c r="V93" s="1211"/>
      <c r="W93" s="1211"/>
      <c r="X93" s="1211"/>
      <c r="Y93" s="1211"/>
      <c r="Z93" s="1211"/>
      <c r="AA93" s="1211"/>
      <c r="AB93" s="1211"/>
      <c r="AC93" s="371"/>
      <c r="AD93" s="1211"/>
      <c r="AE93" s="1211"/>
      <c r="AF93" s="1211"/>
      <c r="AG93" s="1211"/>
      <c r="AH93" s="1211"/>
      <c r="AI93" s="1211"/>
      <c r="AJ93" s="1211"/>
      <c r="AK93" s="1211"/>
      <c r="AL93" s="1211"/>
      <c r="AM93" s="1211"/>
      <c r="AN93" s="1211"/>
      <c r="AO93" s="371"/>
      <c r="AP93" s="1211"/>
      <c r="AQ93" s="1211"/>
      <c r="AR93" s="1211"/>
      <c r="AS93" s="1211"/>
      <c r="AT93" s="1211"/>
      <c r="AU93" s="1211"/>
      <c r="AV93" s="1211"/>
      <c r="AW93" s="1211"/>
      <c r="AX93" s="1211"/>
      <c r="AY93" s="1211"/>
      <c r="AZ93" s="1211"/>
      <c r="BA93" s="371"/>
      <c r="BB93" s="1211"/>
      <c r="BC93" s="1211"/>
      <c r="BD93" s="1211"/>
      <c r="BE93" s="1211"/>
      <c r="BF93" s="1211"/>
      <c r="BG93" s="1211"/>
      <c r="BH93" s="1211"/>
      <c r="BI93" s="1211"/>
      <c r="BJ93" s="1211"/>
      <c r="BK93" s="1211"/>
      <c r="BL93" s="1211"/>
      <c r="BM93" s="371"/>
      <c r="BN93" s="1211"/>
      <c r="BO93" s="1211"/>
      <c r="BP93" s="1211"/>
      <c r="BQ93" s="1211"/>
      <c r="BR93" s="1211"/>
      <c r="BS93" s="1211"/>
      <c r="BT93" s="1211"/>
      <c r="BU93" s="1211"/>
      <c r="BV93" s="1211"/>
      <c r="BW93" s="1211"/>
      <c r="BX93" s="1211"/>
      <c r="BY93" s="371"/>
      <c r="BZ93" s="1211"/>
      <c r="CA93" s="1211"/>
      <c r="CB93" s="1211"/>
      <c r="CC93" s="1211"/>
      <c r="CD93" s="1211"/>
      <c r="CE93" s="1211"/>
      <c r="CF93" s="1211"/>
      <c r="CG93" s="1211"/>
      <c r="CH93" s="1211"/>
      <c r="CI93" s="1211"/>
      <c r="CJ93" s="1211"/>
      <c r="CK93" s="1211"/>
      <c r="CL93" s="1211"/>
      <c r="CM93" s="1211"/>
      <c r="CN93" s="1211"/>
      <c r="CO93" s="1211"/>
      <c r="CP93" s="1211"/>
      <c r="CQ93" s="1211"/>
      <c r="CR93" s="1211"/>
      <c r="CS93" s="1211"/>
      <c r="CT93" s="1211"/>
      <c r="CU93" s="1211"/>
      <c r="CV93" s="1211"/>
      <c r="CW93" s="1211"/>
      <c r="CX93" s="1211"/>
      <c r="CY93" s="1211"/>
      <c r="CZ93" s="1211"/>
      <c r="DA93" s="1211"/>
      <c r="DB93" s="1211"/>
      <c r="DC93" s="1211"/>
      <c r="DD93" s="1211"/>
      <c r="DE93" s="1211"/>
      <c r="DF93" s="1211"/>
      <c r="DG93" s="1211"/>
      <c r="DH93" s="1211"/>
      <c r="DI93" s="1211"/>
    </row>
    <row r="94" spans="1:113" customFormat="1" ht="16">
      <c r="A94" s="1211"/>
      <c r="B94" s="1211"/>
      <c r="C94" s="1211"/>
      <c r="D94" s="285"/>
      <c r="E94" s="361"/>
      <c r="F94" s="1211"/>
      <c r="G94" s="1211"/>
      <c r="H94" s="1211"/>
      <c r="I94" s="1211"/>
      <c r="J94" s="1211"/>
      <c r="K94" s="1211"/>
      <c r="L94" s="1211"/>
      <c r="M94" s="1211"/>
      <c r="N94" s="1211"/>
      <c r="O94" s="1211"/>
      <c r="P94" s="1211"/>
      <c r="Q94" s="616"/>
      <c r="R94" s="1211"/>
      <c r="S94" s="1211"/>
      <c r="T94" s="1211"/>
      <c r="U94" s="1211"/>
      <c r="V94" s="1211"/>
      <c r="W94" s="1211"/>
      <c r="X94" s="1211"/>
      <c r="Y94" s="1211"/>
      <c r="Z94" s="1211"/>
      <c r="AA94" s="1211"/>
      <c r="AB94" s="1211"/>
      <c r="AC94" s="371"/>
      <c r="AD94" s="1211"/>
      <c r="AE94" s="1211"/>
      <c r="AF94" s="1211"/>
      <c r="AG94" s="1211"/>
      <c r="AH94" s="1211"/>
      <c r="AI94" s="1211"/>
      <c r="AJ94" s="1211"/>
      <c r="AK94" s="1211"/>
      <c r="AL94" s="1211"/>
      <c r="AM94" s="1211"/>
      <c r="AN94" s="1211"/>
      <c r="AO94" s="371"/>
      <c r="AP94" s="1211"/>
      <c r="AQ94" s="1211"/>
      <c r="AR94" s="1211"/>
      <c r="AS94" s="1211"/>
      <c r="AT94" s="1211"/>
      <c r="AU94" s="1211"/>
      <c r="AV94" s="1211"/>
      <c r="AW94" s="1211"/>
      <c r="AX94" s="1211"/>
      <c r="AY94" s="1211"/>
      <c r="AZ94" s="1211"/>
      <c r="BA94" s="371"/>
      <c r="BB94" s="1211"/>
      <c r="BC94" s="1211"/>
      <c r="BD94" s="1211"/>
      <c r="BE94" s="1211"/>
      <c r="BF94" s="1211"/>
      <c r="BG94" s="1211"/>
      <c r="BH94" s="1211"/>
      <c r="BI94" s="1211"/>
      <c r="BJ94" s="1211"/>
      <c r="BK94" s="1211"/>
      <c r="BL94" s="1211"/>
      <c r="BM94" s="371"/>
      <c r="BN94" s="1211"/>
      <c r="BO94" s="1211"/>
      <c r="BP94" s="1211"/>
      <c r="BQ94" s="1211"/>
      <c r="BR94" s="1211"/>
      <c r="BS94" s="1211"/>
      <c r="BT94" s="1211"/>
      <c r="BU94" s="1211"/>
      <c r="BV94" s="1211"/>
      <c r="BW94" s="1211"/>
      <c r="BX94" s="1211"/>
      <c r="BY94" s="371"/>
      <c r="BZ94" s="1211"/>
      <c r="CA94" s="1211"/>
      <c r="CB94" s="1211"/>
      <c r="CC94" s="1211"/>
      <c r="CD94" s="1211"/>
      <c r="CE94" s="1211"/>
      <c r="CF94" s="1211"/>
      <c r="CG94" s="1211"/>
      <c r="CH94" s="1211"/>
      <c r="CI94" s="1211"/>
      <c r="CJ94" s="1211"/>
      <c r="CK94" s="1211"/>
      <c r="CL94" s="1211"/>
      <c r="CM94" s="1211"/>
      <c r="CN94" s="1211"/>
      <c r="CO94" s="1211"/>
      <c r="CP94" s="1211"/>
      <c r="CQ94" s="1211"/>
      <c r="CR94" s="1211"/>
      <c r="CS94" s="1211"/>
      <c r="CT94" s="1211"/>
      <c r="CU94" s="1211"/>
      <c r="CV94" s="1211"/>
      <c r="CW94" s="1211"/>
      <c r="CX94" s="1211"/>
      <c r="CY94" s="1211"/>
      <c r="CZ94" s="1211"/>
      <c r="DA94" s="1211"/>
      <c r="DB94" s="1211"/>
      <c r="DC94" s="1211"/>
      <c r="DD94" s="1211"/>
      <c r="DE94" s="1211"/>
      <c r="DF94" s="1211"/>
      <c r="DG94" s="1211"/>
      <c r="DH94" s="1211"/>
      <c r="DI94" s="1211"/>
    </row>
    <row r="95" spans="1:113" customFormat="1" ht="17">
      <c r="A95" s="281" t="str">
        <f>'Team &amp; Salaries'!A5</f>
        <v>Operations</v>
      </c>
      <c r="B95" s="281"/>
      <c r="C95" s="281"/>
      <c r="D95" s="102"/>
      <c r="E95" s="280"/>
      <c r="F95" s="281"/>
      <c r="G95" s="281"/>
      <c r="H95" s="281"/>
      <c r="I95" s="281"/>
      <c r="J95" s="281"/>
      <c r="K95" s="281"/>
      <c r="L95" s="281"/>
      <c r="M95" s="281"/>
      <c r="N95" s="281"/>
      <c r="O95" s="281"/>
      <c r="P95" s="281"/>
      <c r="Q95" s="369"/>
      <c r="R95" s="281"/>
      <c r="S95" s="281"/>
      <c r="T95" s="281"/>
      <c r="U95" s="281"/>
      <c r="V95" s="281"/>
      <c r="W95" s="281"/>
      <c r="X95" s="281"/>
      <c r="Y95" s="281"/>
      <c r="Z95" s="281"/>
      <c r="AA95" s="281"/>
      <c r="AB95" s="281"/>
      <c r="AC95" s="369"/>
      <c r="AD95" s="281"/>
      <c r="AE95" s="281"/>
      <c r="AF95" s="281"/>
      <c r="AG95" s="281"/>
      <c r="AH95" s="281"/>
      <c r="AI95" s="281"/>
      <c r="AJ95" s="281"/>
      <c r="AK95" s="281"/>
      <c r="AL95" s="281"/>
      <c r="AM95" s="281"/>
      <c r="AN95" s="281"/>
      <c r="AO95" s="369"/>
      <c r="AP95" s="281"/>
      <c r="AQ95" s="281"/>
      <c r="AR95" s="281"/>
      <c r="AS95" s="281"/>
      <c r="AT95" s="281"/>
      <c r="AU95" s="281"/>
      <c r="AV95" s="281"/>
      <c r="AW95" s="281"/>
      <c r="AX95" s="281"/>
      <c r="AY95" s="281"/>
      <c r="AZ95" s="281"/>
      <c r="BA95" s="369"/>
      <c r="BB95" s="281"/>
      <c r="BC95" s="281"/>
      <c r="BD95" s="281"/>
      <c r="BE95" s="281"/>
      <c r="BF95" s="281"/>
      <c r="BG95" s="281"/>
      <c r="BH95" s="281"/>
      <c r="BI95" s="281"/>
      <c r="BJ95" s="281"/>
      <c r="BK95" s="281"/>
      <c r="BL95" s="281"/>
      <c r="BM95" s="369"/>
      <c r="BN95" s="281"/>
      <c r="BO95" s="281"/>
      <c r="BP95" s="281"/>
      <c r="BQ95" s="281"/>
      <c r="BR95" s="281"/>
      <c r="BS95" s="281"/>
      <c r="BT95" s="281"/>
      <c r="BU95" s="281"/>
      <c r="BV95" s="281"/>
      <c r="BW95" s="281"/>
      <c r="BX95" s="281"/>
      <c r="BY95" s="369"/>
      <c r="BZ95" s="281"/>
      <c r="CA95" s="281"/>
      <c r="CB95" s="281"/>
      <c r="CC95" s="281"/>
      <c r="CD95" s="281"/>
      <c r="CE95" s="281"/>
      <c r="CF95" s="281"/>
      <c r="CG95" s="281"/>
      <c r="CH95" s="281"/>
      <c r="CI95" s="281"/>
      <c r="CJ95" s="281"/>
      <c r="CK95" s="281"/>
      <c r="CL95" s="281"/>
      <c r="CM95" s="281"/>
      <c r="CN95" s="281"/>
      <c r="CO95" s="281"/>
      <c r="CP95" s="281"/>
      <c r="CQ95" s="281"/>
      <c r="CR95" s="281"/>
      <c r="CS95" s="281"/>
      <c r="CT95" s="281"/>
      <c r="CU95" s="281"/>
      <c r="CV95" s="281"/>
      <c r="CW95" s="281"/>
      <c r="CX95" s="281"/>
      <c r="CY95" s="281"/>
      <c r="CZ95" s="281"/>
      <c r="DA95" s="281"/>
      <c r="DB95" s="281"/>
      <c r="DC95" s="281"/>
      <c r="DD95" s="281"/>
      <c r="DE95" s="281"/>
      <c r="DF95" s="281"/>
      <c r="DG95" s="281"/>
      <c r="DH95" s="281"/>
      <c r="DI95" s="281"/>
    </row>
    <row r="96" spans="1:113" customFormat="1" ht="16">
      <c r="A96" s="114" t="str">
        <f>'Team &amp; Salaries'!A6</f>
        <v>CEO</v>
      </c>
      <c r="B96" s="114"/>
      <c r="C96" s="114"/>
      <c r="D96" s="285"/>
      <c r="E96" s="361" t="s">
        <v>193</v>
      </c>
      <c r="F96" s="286">
        <f>IF('Team &amp; Salaries'!$O6="Never",IF(F$6&gt;='Team &amp; Salaries'!$M6,MIN('Team &amp; Salaries'!$N6,'Team &amp; Salaries'!$P6),0),IF('Team &amp; Salaries'!$O6="Monthly",IF(F$6='Team &amp; Salaries'!$M6,MIN('Team &amp; Salaries'!$N6,'Team &amp; Salaries'!$P6),IF(F$6&gt;'Team &amp; Salaries'!$M6,MIN('Team &amp; Salaries'!$P6,E96+'Team &amp; Salaries'!$N6),0)),IF('Team &amp; Salaries'!$O6="Quarterly",IF(F$6='Team &amp; Salaries'!$M6,MIN('Team &amp; Salaries'!$N6,'Team &amp; Salaries'!$P6),IF(F$6&gt;'Team &amp; Salaries'!$M6,IFERROR(MIN('Team &amp; Salaries'!$P6,IF(ISNUMBER(A96),A96,0)+'Team &amp; Salaries'!$N6),'Team &amp; Salaries'!$N6),0)),IF('Team &amp; Salaries'!$O6="Annually",IF(F$6='Team &amp; Salaries'!$M6,MIN('Team &amp; Salaries'!$N6,'Team &amp; Salaries'!$P6),IF(F$6&gt;'Team &amp; Salaries'!$M6,IFERROR(MIN('Team &amp; Salaries'!$P6,#REF!+'Team &amp; Salaries'!$N6),MIN('Team &amp; Salaries'!$N6,'Team &amp; Salaries'!$P6)),0))))))</f>
        <v>1</v>
      </c>
      <c r="G96" s="286">
        <f>IF('Team &amp; Salaries'!$O6="Never",IF(G$6&gt;='Team &amp; Salaries'!$M6,MIN('Team &amp; Salaries'!$N6,'Team &amp; Salaries'!$P6),0),IF('Team &amp; Salaries'!$O6="Monthly",IF(G$6='Team &amp; Salaries'!$M6,MIN('Team &amp; Salaries'!$N6,'Team &amp; Salaries'!$P6),IF(G$6&gt;'Team &amp; Salaries'!$M6,MIN('Team &amp; Salaries'!$P6,F96+'Team &amp; Salaries'!$N6),0)),IF('Team &amp; Salaries'!$O6="Quarterly",IF(G$6='Team &amp; Salaries'!$M6,MIN('Team &amp; Salaries'!$N6,'Team &amp; Salaries'!$P6),IF(G$6&gt;'Team &amp; Salaries'!$M6,IFERROR(MIN('Team &amp; Salaries'!$P6,IF(ISNUMBER(D96),D96,0)+'Team &amp; Salaries'!$N6),'Team &amp; Salaries'!$N6),0)),IF('Team &amp; Salaries'!$O6="Annually",IF(G$6='Team &amp; Salaries'!$M6,MIN('Team &amp; Salaries'!$N6,'Team &amp; Salaries'!$P6),IF(G$6&gt;'Team &amp; Salaries'!$M6,IFERROR(MIN('Team &amp; Salaries'!$P6,#REF!+'Team &amp; Salaries'!$N6),MIN('Team &amp; Salaries'!$N6,'Team &amp; Salaries'!$P6)),0))))))</f>
        <v>1</v>
      </c>
      <c r="H96" s="286">
        <f>IF('Team &amp; Salaries'!$O6="Never",IF(H$6&gt;='Team &amp; Salaries'!$M6,MIN('Team &amp; Salaries'!$N6,'Team &amp; Salaries'!$P6),0),IF('Team &amp; Salaries'!$O6="Monthly",IF(H$6='Team &amp; Salaries'!$M6,MIN('Team &amp; Salaries'!$N6,'Team &amp; Salaries'!$P6),IF(H$6&gt;'Team &amp; Salaries'!$M6,MIN('Team &amp; Salaries'!$P6,G96+'Team &amp; Salaries'!$N6),0)),IF('Team &amp; Salaries'!$O6="Quarterly",IF(H$6='Team &amp; Salaries'!$M6,MIN('Team &amp; Salaries'!$N6,'Team &amp; Salaries'!$P6),IF(H$6&gt;'Team &amp; Salaries'!$M6,IFERROR(MIN('Team &amp; Salaries'!$P6,IF(ISNUMBER(E96),E96,0)+'Team &amp; Salaries'!$N6),'Team &amp; Salaries'!$N6),0)),IF('Team &amp; Salaries'!$O6="Annually",IF(H$6='Team &amp; Salaries'!$M6,MIN('Team &amp; Salaries'!$N6,'Team &amp; Salaries'!$P6),IF(H$6&gt;'Team &amp; Salaries'!$M6,IFERROR(MIN('Team &amp; Salaries'!$P6,#REF!+'Team &amp; Salaries'!$N6),MIN('Team &amp; Salaries'!$N6,'Team &amp; Salaries'!$P6)),0))))))</f>
        <v>1</v>
      </c>
      <c r="I96" s="286">
        <f>IF('Team &amp; Salaries'!$O6="Never",IF(I$6&gt;='Team &amp; Salaries'!$M6,MIN('Team &amp; Salaries'!$N6,'Team &amp; Salaries'!$P6),0),IF('Team &amp; Salaries'!$O6="Monthly",IF(I$6='Team &amp; Salaries'!$M6,MIN('Team &amp; Salaries'!$N6,'Team &amp; Salaries'!$P6),IF(I$6&gt;'Team &amp; Salaries'!$M6,MIN('Team &amp; Salaries'!$P6,H96+'Team &amp; Salaries'!$N6),0)),IF('Team &amp; Salaries'!$O6="Quarterly",IF(I$6='Team &amp; Salaries'!$M6,MIN('Team &amp; Salaries'!$N6,'Team &amp; Salaries'!$P6),IF(I$6&gt;'Team &amp; Salaries'!$M6,IFERROR(MIN('Team &amp; Salaries'!$P6,IF(ISNUMBER(F96),F96,0)+'Team &amp; Salaries'!$N6),'Team &amp; Salaries'!$N6),0)),IF('Team &amp; Salaries'!$O6="Annually",IF(I$6='Team &amp; Salaries'!$M6,MIN('Team &amp; Salaries'!$N6,'Team &amp; Salaries'!$P6),IF(I$6&gt;'Team &amp; Salaries'!$M6,IFERROR(MIN('Team &amp; Salaries'!$P6,#REF!+'Team &amp; Salaries'!$N6),MIN('Team &amp; Salaries'!$N6,'Team &amp; Salaries'!$P6)),0))))))</f>
        <v>1</v>
      </c>
      <c r="J96" s="286">
        <f>IF('Team &amp; Salaries'!$O6="Never",IF(J$6&gt;='Team &amp; Salaries'!$M6,MIN('Team &amp; Salaries'!$N6,'Team &amp; Salaries'!$P6),0),IF('Team &amp; Salaries'!$O6="Monthly",IF(J$6='Team &amp; Salaries'!$M6,MIN('Team &amp; Salaries'!$N6,'Team &amp; Salaries'!$P6),IF(J$6&gt;'Team &amp; Salaries'!$M6,MIN('Team &amp; Salaries'!$P6,I96+'Team &amp; Salaries'!$N6),0)),IF('Team &amp; Salaries'!$O6="Quarterly",IF(J$6='Team &amp; Salaries'!$M6,MIN('Team &amp; Salaries'!$N6,'Team &amp; Salaries'!$P6),IF(J$6&gt;'Team &amp; Salaries'!$M6,IFERROR(MIN('Team &amp; Salaries'!$P6,IF(ISNUMBER(G96),G96,0)+'Team &amp; Salaries'!$N6),'Team &amp; Salaries'!$N6),0)),IF('Team &amp; Salaries'!$O6="Annually",IF(J$6='Team &amp; Salaries'!$M6,MIN('Team &amp; Salaries'!$N6,'Team &amp; Salaries'!$P6),IF(J$6&gt;'Team &amp; Salaries'!$M6,IFERROR(MIN('Team &amp; Salaries'!$P6,#REF!+'Team &amp; Salaries'!$N6),MIN('Team &amp; Salaries'!$N6,'Team &amp; Salaries'!$P6)),0))))))</f>
        <v>1</v>
      </c>
      <c r="K96" s="286">
        <f>IF('Team &amp; Salaries'!$O6="Never",IF(K$6&gt;='Team &amp; Salaries'!$M6,MIN('Team &amp; Salaries'!$N6,'Team &amp; Salaries'!$P6),0),IF('Team &amp; Salaries'!$O6="Monthly",IF(K$6='Team &amp; Salaries'!$M6,MIN('Team &amp; Salaries'!$N6,'Team &amp; Salaries'!$P6),IF(K$6&gt;'Team &amp; Salaries'!$M6,MIN('Team &amp; Salaries'!$P6,J96+'Team &amp; Salaries'!$N6),0)),IF('Team &amp; Salaries'!$O6="Quarterly",IF(K$6='Team &amp; Salaries'!$M6,MIN('Team &amp; Salaries'!$N6,'Team &amp; Salaries'!$P6),IF(K$6&gt;'Team &amp; Salaries'!$M6,IFERROR(MIN('Team &amp; Salaries'!$P6,IF(ISNUMBER(H96),H96,0)+'Team &amp; Salaries'!$N6),'Team &amp; Salaries'!$N6),0)),IF('Team &amp; Salaries'!$O6="Annually",IF(K$6='Team &amp; Salaries'!$M6,MIN('Team &amp; Salaries'!$N6,'Team &amp; Salaries'!$P6),IF(K$6&gt;'Team &amp; Salaries'!$M6,IFERROR(MIN('Team &amp; Salaries'!$P6,#REF!+'Team &amp; Salaries'!$N6),MIN('Team &amp; Salaries'!$N6,'Team &amp; Salaries'!$P6)),0))))))</f>
        <v>1</v>
      </c>
      <c r="L96" s="286">
        <f>IF('Team &amp; Salaries'!$O6="Never",IF(L$6&gt;='Team &amp; Salaries'!$M6,MIN('Team &amp; Salaries'!$N6,'Team &amp; Salaries'!$P6),0),IF('Team &amp; Salaries'!$O6="Monthly",IF(L$6='Team &amp; Salaries'!$M6,MIN('Team &amp; Salaries'!$N6,'Team &amp; Salaries'!$P6),IF(L$6&gt;'Team &amp; Salaries'!$M6,MIN('Team &amp; Salaries'!$P6,K96+'Team &amp; Salaries'!$N6),0)),IF('Team &amp; Salaries'!$O6="Quarterly",IF(L$6='Team &amp; Salaries'!$M6,MIN('Team &amp; Salaries'!$N6,'Team &amp; Salaries'!$P6),IF(L$6&gt;'Team &amp; Salaries'!$M6,IFERROR(MIN('Team &amp; Salaries'!$P6,IF(ISNUMBER(I96),I96,0)+'Team &amp; Salaries'!$N6),'Team &amp; Salaries'!$N6),0)),IF('Team &amp; Salaries'!$O6="Annually",IF(L$6='Team &amp; Salaries'!$M6,MIN('Team &amp; Salaries'!$N6,'Team &amp; Salaries'!$P6),IF(L$6&gt;'Team &amp; Salaries'!$M6,IFERROR(MIN('Team &amp; Salaries'!$P6,#REF!+'Team &amp; Salaries'!$N6),MIN('Team &amp; Salaries'!$N6,'Team &amp; Salaries'!$P6)),0))))))</f>
        <v>1</v>
      </c>
      <c r="M96" s="286">
        <f>IF('Team &amp; Salaries'!$O6="Never",IF(M$6&gt;='Team &amp; Salaries'!$M6,MIN('Team &amp; Salaries'!$N6,'Team &amp; Salaries'!$P6),0),IF('Team &amp; Salaries'!$O6="Monthly",IF(M$6='Team &amp; Salaries'!$M6,MIN('Team &amp; Salaries'!$N6,'Team &amp; Salaries'!$P6),IF(M$6&gt;'Team &amp; Salaries'!$M6,MIN('Team &amp; Salaries'!$P6,L96+'Team &amp; Salaries'!$N6),0)),IF('Team &amp; Salaries'!$O6="Quarterly",IF(M$6='Team &amp; Salaries'!$M6,MIN('Team &amp; Salaries'!$N6,'Team &amp; Salaries'!$P6),IF(M$6&gt;'Team &amp; Salaries'!$M6,IFERROR(MIN('Team &amp; Salaries'!$P6,IF(ISNUMBER(J96),J96,0)+'Team &amp; Salaries'!$N6),'Team &amp; Salaries'!$N6),0)),IF('Team &amp; Salaries'!$O6="Annually",IF(M$6='Team &amp; Salaries'!$M6,MIN('Team &amp; Salaries'!$N6,'Team &amp; Salaries'!$P6),IF(M$6&gt;'Team &amp; Salaries'!$M6,IFERROR(MIN('Team &amp; Salaries'!$P6,#REF!+'Team &amp; Salaries'!$N6),MIN('Team &amp; Salaries'!$N6,'Team &amp; Salaries'!$P6)),0))))))</f>
        <v>1</v>
      </c>
      <c r="N96" s="286">
        <f>IF('Team &amp; Salaries'!$O6="Never",IF(N$6&gt;='Team &amp; Salaries'!$M6,MIN('Team &amp; Salaries'!$N6,'Team &amp; Salaries'!$P6),0),IF('Team &amp; Salaries'!$O6="Monthly",IF(N$6='Team &amp; Salaries'!$M6,MIN('Team &amp; Salaries'!$N6,'Team &amp; Salaries'!$P6),IF(N$6&gt;'Team &amp; Salaries'!$M6,MIN('Team &amp; Salaries'!$P6,M96+'Team &amp; Salaries'!$N6),0)),IF('Team &amp; Salaries'!$O6="Quarterly",IF(N$6='Team &amp; Salaries'!$M6,MIN('Team &amp; Salaries'!$N6,'Team &amp; Salaries'!$P6),IF(N$6&gt;'Team &amp; Salaries'!$M6,IFERROR(MIN('Team &amp; Salaries'!$P6,IF(ISNUMBER(K96),K96,0)+'Team &amp; Salaries'!$N6),'Team &amp; Salaries'!$N6),0)),IF('Team &amp; Salaries'!$O6="Annually",IF(N$6='Team &amp; Salaries'!$M6,MIN('Team &amp; Salaries'!$N6,'Team &amp; Salaries'!$P6),IF(N$6&gt;'Team &amp; Salaries'!$M6,IFERROR(MIN('Team &amp; Salaries'!$P6,#REF!+'Team &amp; Salaries'!$N6),MIN('Team &amp; Salaries'!$N6,'Team &amp; Salaries'!$P6)),0))))))</f>
        <v>1</v>
      </c>
      <c r="O96" s="286">
        <f>IF('Team &amp; Salaries'!$O6="Never",IF(O$6&gt;='Team &amp; Salaries'!$M6,MIN('Team &amp; Salaries'!$N6,'Team &amp; Salaries'!$P6),0),IF('Team &amp; Salaries'!$O6="Monthly",IF(O$6='Team &amp; Salaries'!$M6,MIN('Team &amp; Salaries'!$N6,'Team &amp; Salaries'!$P6),IF(O$6&gt;'Team &amp; Salaries'!$M6,MIN('Team &amp; Salaries'!$P6,N96+'Team &amp; Salaries'!$N6),0)),IF('Team &amp; Salaries'!$O6="Quarterly",IF(O$6='Team &amp; Salaries'!$M6,MIN('Team &amp; Salaries'!$N6,'Team &amp; Salaries'!$P6),IF(O$6&gt;'Team &amp; Salaries'!$M6,IFERROR(MIN('Team &amp; Salaries'!$P6,IF(ISNUMBER(L96),L96,0)+'Team &amp; Salaries'!$N6),'Team &amp; Salaries'!$N6),0)),IF('Team &amp; Salaries'!$O6="Annually",IF(O$6='Team &amp; Salaries'!$M6,MIN('Team &amp; Salaries'!$N6,'Team &amp; Salaries'!$P6),IF(O$6&gt;'Team &amp; Salaries'!$M6,IFERROR(MIN('Team &amp; Salaries'!$P6,A96+'Team &amp; Salaries'!$N6),MIN('Team &amp; Salaries'!$N6,'Team &amp; Salaries'!$P6)),0))))))</f>
        <v>1</v>
      </c>
      <c r="P96" s="286">
        <f>IF('Team &amp; Salaries'!$O6="Never",IF(P$6&gt;='Team &amp; Salaries'!$M6,MIN('Team &amp; Salaries'!$N6,'Team &amp; Salaries'!$P6),0),IF('Team &amp; Salaries'!$O6="Monthly",IF(P$6='Team &amp; Salaries'!$M6,MIN('Team &amp; Salaries'!$N6,'Team &amp; Salaries'!$P6),IF(P$6&gt;'Team &amp; Salaries'!$M6,MIN('Team &amp; Salaries'!$P6,O96+'Team &amp; Salaries'!$N6),0)),IF('Team &amp; Salaries'!$O6="Quarterly",IF(P$6='Team &amp; Salaries'!$M6,MIN('Team &amp; Salaries'!$N6,'Team &amp; Salaries'!$P6),IF(P$6&gt;'Team &amp; Salaries'!$M6,IFERROR(MIN('Team &amp; Salaries'!$P6,IF(ISNUMBER(M96),M96,0)+'Team &amp; Salaries'!$N6),'Team &amp; Salaries'!$N6),0)),IF('Team &amp; Salaries'!$O6="Annually",IF(P$6='Team &amp; Salaries'!$M6,MIN('Team &amp; Salaries'!$N6,'Team &amp; Salaries'!$P6),IF(P$6&gt;'Team &amp; Salaries'!$M6,IFERROR(MIN('Team &amp; Salaries'!$P6,D96+'Team &amp; Salaries'!$N6),MIN('Team &amp; Salaries'!$N6,'Team &amp; Salaries'!$P6)),0))))))</f>
        <v>1</v>
      </c>
      <c r="Q96" s="671">
        <f>IF('Team &amp; Salaries'!$O6="Never",IF(Q$6&gt;='Team &amp; Salaries'!$M6,MIN('Team &amp; Salaries'!$N6,'Team &amp; Salaries'!$P6),0),IF('Team &amp; Salaries'!$O6="Monthly",IF(Q$6='Team &amp; Salaries'!$M6,MIN('Team &amp; Salaries'!$N6,'Team &amp; Salaries'!$P6),IF(Q$6&gt;'Team &amp; Salaries'!$M6,MIN('Team &amp; Salaries'!$P6,P96+'Team &amp; Salaries'!$N6),0)),IF('Team &amp; Salaries'!$O6="Quarterly",IF(Q$6='Team &amp; Salaries'!$M6,MIN('Team &amp; Salaries'!$N6,'Team &amp; Salaries'!$P6),IF(Q$6&gt;'Team &amp; Salaries'!$M6,IFERROR(MIN('Team &amp; Salaries'!$P6,IF(ISNUMBER(N96),N96,0)+'Team &amp; Salaries'!$N6),'Team &amp; Salaries'!$N6),0)),IF('Team &amp; Salaries'!$O6="Annually",IF(Q$6='Team &amp; Salaries'!$M6,MIN('Team &amp; Salaries'!$N6,'Team &amp; Salaries'!$P6),IF(Q$6&gt;'Team &amp; Salaries'!$M6,IFERROR(MIN('Team &amp; Salaries'!$P6,E96+'Team &amp; Salaries'!$N6),MIN('Team &amp; Salaries'!$N6,'Team &amp; Salaries'!$P6)),0))))))</f>
        <v>1</v>
      </c>
      <c r="R96" s="671">
        <f>IF('Team &amp; Salaries'!$O6="Never",IF(R$6&gt;='Team &amp; Salaries'!$M6,MIN('Team &amp; Salaries'!$N6,'Team &amp; Salaries'!$P6),0),IF('Team &amp; Salaries'!$O6="Monthly",IF(R$6='Team &amp; Salaries'!$M6,MIN('Team &amp; Salaries'!$N6,'Team &amp; Salaries'!$P6),IF(R$6&gt;'Team &amp; Salaries'!$M6,MIN('Team &amp; Salaries'!$P6,Q96+'Team &amp; Salaries'!$N6),0)),IF('Team &amp; Salaries'!$O6="Quarterly",IF(R$6='Team &amp; Salaries'!$M6,MIN('Team &amp; Salaries'!$N6,'Team &amp; Salaries'!$P6),IF(R$6&gt;'Team &amp; Salaries'!$M6,IFERROR(MIN('Team &amp; Salaries'!$P6,IF(ISNUMBER(O96),O96,0)+'Team &amp; Salaries'!$N6),'Team &amp; Salaries'!$N6),0)),IF('Team &amp; Salaries'!$O6="Annually",IF(R$6='Team &amp; Salaries'!$M6,MIN('Team &amp; Salaries'!$N6,'Team &amp; Salaries'!$P6),IF(R$6&gt;'Team &amp; Salaries'!$M6,IFERROR(MIN('Team &amp; Salaries'!$P6,F96+'Team &amp; Salaries'!$N6),MIN('Team &amp; Salaries'!$N6,'Team &amp; Salaries'!$P6)),0))))))</f>
        <v>1</v>
      </c>
      <c r="S96" s="671">
        <f>IF('Team &amp; Salaries'!$O6="Never",IF(S$6&gt;='Team &amp; Salaries'!$M6,MIN('Team &amp; Salaries'!$N6,'Team &amp; Salaries'!$P6),0),IF('Team &amp; Salaries'!$O6="Monthly",IF(S$6='Team &amp; Salaries'!$M6,MIN('Team &amp; Salaries'!$N6,'Team &amp; Salaries'!$P6),IF(S$6&gt;'Team &amp; Salaries'!$M6,MIN('Team &amp; Salaries'!$P6,R96+'Team &amp; Salaries'!$N6),0)),IF('Team &amp; Salaries'!$O6="Quarterly",IF(S$6='Team &amp; Salaries'!$M6,MIN('Team &amp; Salaries'!$N6,'Team &amp; Salaries'!$P6),IF(S$6&gt;'Team &amp; Salaries'!$M6,IFERROR(MIN('Team &amp; Salaries'!$P6,IF(ISNUMBER(P96),P96,0)+'Team &amp; Salaries'!$N6),'Team &amp; Salaries'!$N6),0)),IF('Team &amp; Salaries'!$O6="Annually",IF(S$6='Team &amp; Salaries'!$M6,MIN('Team &amp; Salaries'!$N6,'Team &amp; Salaries'!$P6),IF(S$6&gt;'Team &amp; Salaries'!$M6,IFERROR(MIN('Team &amp; Salaries'!$P6,G96+'Team &amp; Salaries'!$N6),MIN('Team &amp; Salaries'!$N6,'Team &amp; Salaries'!$P6)),0))))))</f>
        <v>1</v>
      </c>
      <c r="T96" s="671">
        <f>IF('Team &amp; Salaries'!$O6="Never",IF(T$6&gt;='Team &amp; Salaries'!$M6,MIN('Team &amp; Salaries'!$N6,'Team &amp; Salaries'!$P6),0),IF('Team &amp; Salaries'!$O6="Monthly",IF(T$6='Team &amp; Salaries'!$M6,MIN('Team &amp; Salaries'!$N6,'Team &amp; Salaries'!$P6),IF(T$6&gt;'Team &amp; Salaries'!$M6,MIN('Team &amp; Salaries'!$P6,S96+'Team &amp; Salaries'!$N6),0)),IF('Team &amp; Salaries'!$O6="Quarterly",IF(T$6='Team &amp; Salaries'!$M6,MIN('Team &amp; Salaries'!$N6,'Team &amp; Salaries'!$P6),IF(T$6&gt;'Team &amp; Salaries'!$M6,IFERROR(MIN('Team &amp; Salaries'!$P6,IF(ISNUMBER(Q96),Q96,0)+'Team &amp; Salaries'!$N6),'Team &amp; Salaries'!$N6),0)),IF('Team &amp; Salaries'!$O6="Annually",IF(T$6='Team &amp; Salaries'!$M6,MIN('Team &amp; Salaries'!$N6,'Team &amp; Salaries'!$P6),IF(T$6&gt;'Team &amp; Salaries'!$M6,IFERROR(MIN('Team &amp; Salaries'!$P6,H96+'Team &amp; Salaries'!$N6),MIN('Team &amp; Salaries'!$N6,'Team &amp; Salaries'!$P6)),0))))))</f>
        <v>1</v>
      </c>
      <c r="U96" s="671">
        <f>IF('Team &amp; Salaries'!$O6="Never",IF(U$6&gt;='Team &amp; Salaries'!$M6,MIN('Team &amp; Salaries'!$N6,'Team &amp; Salaries'!$P6),0),IF('Team &amp; Salaries'!$O6="Monthly",IF(U$6='Team &amp; Salaries'!$M6,MIN('Team &amp; Salaries'!$N6,'Team &amp; Salaries'!$P6),IF(U$6&gt;'Team &amp; Salaries'!$M6,MIN('Team &amp; Salaries'!$P6,T96+'Team &amp; Salaries'!$N6),0)),IF('Team &amp; Salaries'!$O6="Quarterly",IF(U$6='Team &amp; Salaries'!$M6,MIN('Team &amp; Salaries'!$N6,'Team &amp; Salaries'!$P6),IF(U$6&gt;'Team &amp; Salaries'!$M6,IFERROR(MIN('Team &amp; Salaries'!$P6,IF(ISNUMBER(R96),R96,0)+'Team &amp; Salaries'!$N6),'Team &amp; Salaries'!$N6),0)),IF('Team &amp; Salaries'!$O6="Annually",IF(U$6='Team &amp; Salaries'!$M6,MIN('Team &amp; Salaries'!$N6,'Team &amp; Salaries'!$P6),IF(U$6&gt;'Team &amp; Salaries'!$M6,IFERROR(MIN('Team &amp; Salaries'!$P6,I96+'Team &amp; Salaries'!$N6),MIN('Team &amp; Salaries'!$N6,'Team &amp; Salaries'!$P6)),0))))))</f>
        <v>1</v>
      </c>
      <c r="V96" s="671">
        <f>IF('Team &amp; Salaries'!$O6="Never",IF(V$6&gt;='Team &amp; Salaries'!$M6,MIN('Team &amp; Salaries'!$N6,'Team &amp; Salaries'!$P6),0),IF('Team &amp; Salaries'!$O6="Monthly",IF(V$6='Team &amp; Salaries'!$M6,MIN('Team &amp; Salaries'!$N6,'Team &amp; Salaries'!$P6),IF(V$6&gt;'Team &amp; Salaries'!$M6,MIN('Team &amp; Salaries'!$P6,U96+'Team &amp; Salaries'!$N6),0)),IF('Team &amp; Salaries'!$O6="Quarterly",IF(V$6='Team &amp; Salaries'!$M6,MIN('Team &amp; Salaries'!$N6,'Team &amp; Salaries'!$P6),IF(V$6&gt;'Team &amp; Salaries'!$M6,IFERROR(MIN('Team &amp; Salaries'!$P6,IF(ISNUMBER(S96),S96,0)+'Team &amp; Salaries'!$N6),'Team &amp; Salaries'!$N6),0)),IF('Team &amp; Salaries'!$O6="Annually",IF(V$6='Team &amp; Salaries'!$M6,MIN('Team &amp; Salaries'!$N6,'Team &amp; Salaries'!$P6),IF(V$6&gt;'Team &amp; Salaries'!$M6,IFERROR(MIN('Team &amp; Salaries'!$P6,J96+'Team &amp; Salaries'!$N6),MIN('Team &amp; Salaries'!$N6,'Team &amp; Salaries'!$P6)),0))))))</f>
        <v>1</v>
      </c>
      <c r="W96" s="671">
        <f>IF('Team &amp; Salaries'!$O6="Never",IF(W$6&gt;='Team &amp; Salaries'!$M6,MIN('Team &amp; Salaries'!$N6,'Team &amp; Salaries'!$P6),0),IF('Team &amp; Salaries'!$O6="Monthly",IF(W$6='Team &amp; Salaries'!$M6,MIN('Team &amp; Salaries'!$N6,'Team &amp; Salaries'!$P6),IF(W$6&gt;'Team &amp; Salaries'!$M6,MIN('Team &amp; Salaries'!$P6,V96+'Team &amp; Salaries'!$N6),0)),IF('Team &amp; Salaries'!$O6="Quarterly",IF(W$6='Team &amp; Salaries'!$M6,MIN('Team &amp; Salaries'!$N6,'Team &amp; Salaries'!$P6),IF(W$6&gt;'Team &amp; Salaries'!$M6,IFERROR(MIN('Team &amp; Salaries'!$P6,IF(ISNUMBER(T96),T96,0)+'Team &amp; Salaries'!$N6),'Team &amp; Salaries'!$N6),0)),IF('Team &amp; Salaries'!$O6="Annually",IF(W$6='Team &amp; Salaries'!$M6,MIN('Team &amp; Salaries'!$N6,'Team &amp; Salaries'!$P6),IF(W$6&gt;'Team &amp; Salaries'!$M6,IFERROR(MIN('Team &amp; Salaries'!$P6,K96+'Team &amp; Salaries'!$N6),MIN('Team &amp; Salaries'!$N6,'Team &amp; Salaries'!$P6)),0))))))</f>
        <v>1</v>
      </c>
      <c r="X96" s="671">
        <f>IF('Team &amp; Salaries'!$O6="Never",IF(X$6&gt;='Team &amp; Salaries'!$M6,MIN('Team &amp; Salaries'!$N6,'Team &amp; Salaries'!$P6),0),IF('Team &amp; Salaries'!$O6="Monthly",IF(X$6='Team &amp; Salaries'!$M6,MIN('Team &amp; Salaries'!$N6,'Team &amp; Salaries'!$P6),IF(X$6&gt;'Team &amp; Salaries'!$M6,MIN('Team &amp; Salaries'!$P6,W96+'Team &amp; Salaries'!$N6),0)),IF('Team &amp; Salaries'!$O6="Quarterly",IF(X$6='Team &amp; Salaries'!$M6,MIN('Team &amp; Salaries'!$N6,'Team &amp; Salaries'!$P6),IF(X$6&gt;'Team &amp; Salaries'!$M6,IFERROR(MIN('Team &amp; Salaries'!$P6,IF(ISNUMBER(U96),U96,0)+'Team &amp; Salaries'!$N6),'Team &amp; Salaries'!$N6),0)),IF('Team &amp; Salaries'!$O6="Annually",IF(X$6='Team &amp; Salaries'!$M6,MIN('Team &amp; Salaries'!$N6,'Team &amp; Salaries'!$P6),IF(X$6&gt;'Team &amp; Salaries'!$M6,IFERROR(MIN('Team &amp; Salaries'!$P6,L96+'Team &amp; Salaries'!$N6),MIN('Team &amp; Salaries'!$N6,'Team &amp; Salaries'!$P6)),0))))))</f>
        <v>1</v>
      </c>
      <c r="Y96" s="671">
        <f>IF('Team &amp; Salaries'!$O6="Never",IF(Y$6&gt;='Team &amp; Salaries'!$M6,MIN('Team &amp; Salaries'!$N6,'Team &amp; Salaries'!$P6),0),IF('Team &amp; Salaries'!$O6="Monthly",IF(Y$6='Team &amp; Salaries'!$M6,MIN('Team &amp; Salaries'!$N6,'Team &amp; Salaries'!$P6),IF(Y$6&gt;'Team &amp; Salaries'!$M6,MIN('Team &amp; Salaries'!$P6,X96+'Team &amp; Salaries'!$N6),0)),IF('Team &amp; Salaries'!$O6="Quarterly",IF(Y$6='Team &amp; Salaries'!$M6,MIN('Team &amp; Salaries'!$N6,'Team &amp; Salaries'!$P6),IF(Y$6&gt;'Team &amp; Salaries'!$M6,IFERROR(MIN('Team &amp; Salaries'!$P6,IF(ISNUMBER(V96),V96,0)+'Team &amp; Salaries'!$N6),'Team &amp; Salaries'!$N6),0)),IF('Team &amp; Salaries'!$O6="Annually",IF(Y$6='Team &amp; Salaries'!$M6,MIN('Team &amp; Salaries'!$N6,'Team &amp; Salaries'!$P6),IF(Y$6&gt;'Team &amp; Salaries'!$M6,IFERROR(MIN('Team &amp; Salaries'!$P6,M96+'Team &amp; Salaries'!$N6),MIN('Team &amp; Salaries'!$N6,'Team &amp; Salaries'!$P6)),0))))))</f>
        <v>1</v>
      </c>
      <c r="Z96" s="671">
        <f>IF('Team &amp; Salaries'!$O6="Never",IF(Z$6&gt;='Team &amp; Salaries'!$M6,MIN('Team &amp; Salaries'!$N6,'Team &amp; Salaries'!$P6),0),IF('Team &amp; Salaries'!$O6="Monthly",IF(Z$6='Team &amp; Salaries'!$M6,MIN('Team &amp; Salaries'!$N6,'Team &amp; Salaries'!$P6),IF(Z$6&gt;'Team &amp; Salaries'!$M6,MIN('Team &amp; Salaries'!$P6,Y96+'Team &amp; Salaries'!$N6),0)),IF('Team &amp; Salaries'!$O6="Quarterly",IF(Z$6='Team &amp; Salaries'!$M6,MIN('Team &amp; Salaries'!$N6,'Team &amp; Salaries'!$P6),IF(Z$6&gt;'Team &amp; Salaries'!$M6,IFERROR(MIN('Team &amp; Salaries'!$P6,IF(ISNUMBER(W96),W96,0)+'Team &amp; Salaries'!$N6),'Team &amp; Salaries'!$N6),0)),IF('Team &amp; Salaries'!$O6="Annually",IF(Z$6='Team &amp; Salaries'!$M6,MIN('Team &amp; Salaries'!$N6,'Team &amp; Salaries'!$P6),IF(Z$6&gt;'Team &amp; Salaries'!$M6,IFERROR(MIN('Team &amp; Salaries'!$P6,N96+'Team &amp; Salaries'!$N6),MIN('Team &amp; Salaries'!$N6,'Team &amp; Salaries'!$P6)),0))))))</f>
        <v>1</v>
      </c>
      <c r="AA96" s="671">
        <f>IF('Team &amp; Salaries'!$O6="Never",IF(AA$6&gt;='Team &amp; Salaries'!$M6,MIN('Team &amp; Salaries'!$N6,'Team &amp; Salaries'!$P6),0),IF('Team &amp; Salaries'!$O6="Monthly",IF(AA$6='Team &amp; Salaries'!$M6,MIN('Team &amp; Salaries'!$N6,'Team &amp; Salaries'!$P6),IF(AA$6&gt;'Team &amp; Salaries'!$M6,MIN('Team &amp; Salaries'!$P6,Z96+'Team &amp; Salaries'!$N6),0)),IF('Team &amp; Salaries'!$O6="Quarterly",IF(AA$6='Team &amp; Salaries'!$M6,MIN('Team &amp; Salaries'!$N6,'Team &amp; Salaries'!$P6),IF(AA$6&gt;'Team &amp; Salaries'!$M6,IFERROR(MIN('Team &amp; Salaries'!$P6,IF(ISNUMBER(X96),X96,0)+'Team &amp; Salaries'!$N6),'Team &amp; Salaries'!$N6),0)),IF('Team &amp; Salaries'!$O6="Annually",IF(AA$6='Team &amp; Salaries'!$M6,MIN('Team &amp; Salaries'!$N6,'Team &amp; Salaries'!$P6),IF(AA$6&gt;'Team &amp; Salaries'!$M6,IFERROR(MIN('Team &amp; Salaries'!$P6,O96+'Team &amp; Salaries'!$N6),MIN('Team &amp; Salaries'!$N6,'Team &amp; Salaries'!$P6)),0))))))</f>
        <v>1</v>
      </c>
      <c r="AB96" s="671">
        <f>IF('Team &amp; Salaries'!$O6="Never",IF(AB$6&gt;='Team &amp; Salaries'!$M6,MIN('Team &amp; Salaries'!$N6,'Team &amp; Salaries'!$P6),0),IF('Team &amp; Salaries'!$O6="Monthly",IF(AB$6='Team &amp; Salaries'!$M6,MIN('Team &amp; Salaries'!$N6,'Team &amp; Salaries'!$P6),IF(AB$6&gt;'Team &amp; Salaries'!$M6,MIN('Team &amp; Salaries'!$P6,AA96+'Team &amp; Salaries'!$N6),0)),IF('Team &amp; Salaries'!$O6="Quarterly",IF(AB$6='Team &amp; Salaries'!$M6,MIN('Team &amp; Salaries'!$N6,'Team &amp; Salaries'!$P6),IF(AB$6&gt;'Team &amp; Salaries'!$M6,IFERROR(MIN('Team &amp; Salaries'!$P6,IF(ISNUMBER(Y96),Y96,0)+'Team &amp; Salaries'!$N6),'Team &amp; Salaries'!$N6),0)),IF('Team &amp; Salaries'!$O6="Annually",IF(AB$6='Team &amp; Salaries'!$M6,MIN('Team &amp; Salaries'!$N6,'Team &amp; Salaries'!$P6),IF(AB$6&gt;'Team &amp; Salaries'!$M6,IFERROR(MIN('Team &amp; Salaries'!$P6,P96+'Team &amp; Salaries'!$N6),MIN('Team &amp; Salaries'!$N6,'Team &amp; Salaries'!$P6)),0))))))</f>
        <v>1</v>
      </c>
      <c r="AC96" s="671">
        <f>IF('Team &amp; Salaries'!$O6="Never",IF(AC$6&gt;='Team &amp; Salaries'!$M6,MIN('Team &amp; Salaries'!$N6,'Team &amp; Salaries'!$P6),0),IF('Team &amp; Salaries'!$O6="Monthly",IF(AC$6='Team &amp; Salaries'!$M6,MIN('Team &amp; Salaries'!$N6,'Team &amp; Salaries'!$P6),IF(AC$6&gt;'Team &amp; Salaries'!$M6,MIN('Team &amp; Salaries'!$P6,AB96+'Team &amp; Salaries'!$N6),0)),IF('Team &amp; Salaries'!$O6="Quarterly",IF(AC$6='Team &amp; Salaries'!$M6,MIN('Team &amp; Salaries'!$N6,'Team &amp; Salaries'!$P6),IF(AC$6&gt;'Team &amp; Salaries'!$M6,IFERROR(MIN('Team &amp; Salaries'!$P6,IF(ISNUMBER(Z96),Z96,0)+'Team &amp; Salaries'!$N6),'Team &amp; Salaries'!$N6),0)),IF('Team &amp; Salaries'!$O6="Annually",IF(AC$6='Team &amp; Salaries'!$M6,MIN('Team &amp; Salaries'!$N6,'Team &amp; Salaries'!$P6),IF(AC$6&gt;'Team &amp; Salaries'!$M6,IFERROR(MIN('Team &amp; Salaries'!$P6,Q96+'Team &amp; Salaries'!$N6),MIN('Team &amp; Salaries'!$N6,'Team &amp; Salaries'!$P6)),0))))))</f>
        <v>1</v>
      </c>
      <c r="AD96" s="671">
        <f>IF('Team &amp; Salaries'!$O6="Never",IF(AD$6&gt;='Team &amp; Salaries'!$M6,MIN('Team &amp; Salaries'!$N6,'Team &amp; Salaries'!$P6),0),IF('Team &amp; Salaries'!$O6="Monthly",IF(AD$6='Team &amp; Salaries'!$M6,MIN('Team &amp; Salaries'!$N6,'Team &amp; Salaries'!$P6),IF(AD$6&gt;'Team &amp; Salaries'!$M6,MIN('Team &amp; Salaries'!$P6,AC96+'Team &amp; Salaries'!$N6),0)),IF('Team &amp; Salaries'!$O6="Quarterly",IF(AD$6='Team &amp; Salaries'!$M6,MIN('Team &amp; Salaries'!$N6,'Team &amp; Salaries'!$P6),IF(AD$6&gt;'Team &amp; Salaries'!$M6,IFERROR(MIN('Team &amp; Salaries'!$P6,IF(ISNUMBER(AA96),AA96,0)+'Team &amp; Salaries'!$N6),'Team &amp; Salaries'!$N6),0)),IF('Team &amp; Salaries'!$O6="Annually",IF(AD$6='Team &amp; Salaries'!$M6,MIN('Team &amp; Salaries'!$N6,'Team &amp; Salaries'!$P6),IF(AD$6&gt;'Team &amp; Salaries'!$M6,IFERROR(MIN('Team &amp; Salaries'!$P6,R96+'Team &amp; Salaries'!$N6),MIN('Team &amp; Salaries'!$N6,'Team &amp; Salaries'!$P6)),0))))))</f>
        <v>1</v>
      </c>
      <c r="AE96" s="671">
        <f>IF('Team &amp; Salaries'!$O6="Never",IF(AE$6&gt;='Team &amp; Salaries'!$M6,MIN('Team &amp; Salaries'!$N6,'Team &amp; Salaries'!$P6),0),IF('Team &amp; Salaries'!$O6="Monthly",IF(AE$6='Team &amp; Salaries'!$M6,MIN('Team &amp; Salaries'!$N6,'Team &amp; Salaries'!$P6),IF(AE$6&gt;'Team &amp; Salaries'!$M6,MIN('Team &amp; Salaries'!$P6,AD96+'Team &amp; Salaries'!$N6),0)),IF('Team &amp; Salaries'!$O6="Quarterly",IF(AE$6='Team &amp; Salaries'!$M6,MIN('Team &amp; Salaries'!$N6,'Team &amp; Salaries'!$P6),IF(AE$6&gt;'Team &amp; Salaries'!$M6,IFERROR(MIN('Team &amp; Salaries'!$P6,IF(ISNUMBER(AB96),AB96,0)+'Team &amp; Salaries'!$N6),'Team &amp; Salaries'!$N6),0)),IF('Team &amp; Salaries'!$O6="Annually",IF(AE$6='Team &amp; Salaries'!$M6,MIN('Team &amp; Salaries'!$N6,'Team &amp; Salaries'!$P6),IF(AE$6&gt;'Team &amp; Salaries'!$M6,IFERROR(MIN('Team &amp; Salaries'!$P6,S96+'Team &amp; Salaries'!$N6),MIN('Team &amp; Salaries'!$N6,'Team &amp; Salaries'!$P6)),0))))))</f>
        <v>1</v>
      </c>
      <c r="AF96" s="671">
        <f>IF('Team &amp; Salaries'!$O6="Never",IF(AF$6&gt;='Team &amp; Salaries'!$M6,MIN('Team &amp; Salaries'!$N6,'Team &amp; Salaries'!$P6),0),IF('Team &amp; Salaries'!$O6="Monthly",IF(AF$6='Team &amp; Salaries'!$M6,MIN('Team &amp; Salaries'!$N6,'Team &amp; Salaries'!$P6),IF(AF$6&gt;'Team &amp; Salaries'!$M6,MIN('Team &amp; Salaries'!$P6,AE96+'Team &amp; Salaries'!$N6),0)),IF('Team &amp; Salaries'!$O6="Quarterly",IF(AF$6='Team &amp; Salaries'!$M6,MIN('Team &amp; Salaries'!$N6,'Team &amp; Salaries'!$P6),IF(AF$6&gt;'Team &amp; Salaries'!$M6,IFERROR(MIN('Team &amp; Salaries'!$P6,IF(ISNUMBER(AC96),AC96,0)+'Team &amp; Salaries'!$N6),'Team &amp; Salaries'!$N6),0)),IF('Team &amp; Salaries'!$O6="Annually",IF(AF$6='Team &amp; Salaries'!$M6,MIN('Team &amp; Salaries'!$N6,'Team &amp; Salaries'!$P6),IF(AF$6&gt;'Team &amp; Salaries'!$M6,IFERROR(MIN('Team &amp; Salaries'!$P6,T96+'Team &amp; Salaries'!$N6),MIN('Team &amp; Salaries'!$N6,'Team &amp; Salaries'!$P6)),0))))))</f>
        <v>1</v>
      </c>
      <c r="AG96" s="671">
        <f>IF('Team &amp; Salaries'!$O6="Never",IF(AG$6&gt;='Team &amp; Salaries'!$M6,MIN('Team &amp; Salaries'!$N6,'Team &amp; Salaries'!$P6),0),IF('Team &amp; Salaries'!$O6="Monthly",IF(AG$6='Team &amp; Salaries'!$M6,MIN('Team &amp; Salaries'!$N6,'Team &amp; Salaries'!$P6),IF(AG$6&gt;'Team &amp; Salaries'!$M6,MIN('Team &amp; Salaries'!$P6,AF96+'Team &amp; Salaries'!$N6),0)),IF('Team &amp; Salaries'!$O6="Quarterly",IF(AG$6='Team &amp; Salaries'!$M6,MIN('Team &amp; Salaries'!$N6,'Team &amp; Salaries'!$P6),IF(AG$6&gt;'Team &amp; Salaries'!$M6,IFERROR(MIN('Team &amp; Salaries'!$P6,IF(ISNUMBER(AD96),AD96,0)+'Team &amp; Salaries'!$N6),'Team &amp; Salaries'!$N6),0)),IF('Team &amp; Salaries'!$O6="Annually",IF(AG$6='Team &amp; Salaries'!$M6,MIN('Team &amp; Salaries'!$N6,'Team &amp; Salaries'!$P6),IF(AG$6&gt;'Team &amp; Salaries'!$M6,IFERROR(MIN('Team &amp; Salaries'!$P6,U96+'Team &amp; Salaries'!$N6),MIN('Team &amp; Salaries'!$N6,'Team &amp; Salaries'!$P6)),0))))))</f>
        <v>1</v>
      </c>
      <c r="AH96" s="671">
        <f>IF('Team &amp; Salaries'!$O6="Never",IF(AH$6&gt;='Team &amp; Salaries'!$M6,MIN('Team &amp; Salaries'!$N6,'Team &amp; Salaries'!$P6),0),IF('Team &amp; Salaries'!$O6="Monthly",IF(AH$6='Team &amp; Salaries'!$M6,MIN('Team &amp; Salaries'!$N6,'Team &amp; Salaries'!$P6),IF(AH$6&gt;'Team &amp; Salaries'!$M6,MIN('Team &amp; Salaries'!$P6,AG96+'Team &amp; Salaries'!$N6),0)),IF('Team &amp; Salaries'!$O6="Quarterly",IF(AH$6='Team &amp; Salaries'!$M6,MIN('Team &amp; Salaries'!$N6,'Team &amp; Salaries'!$P6),IF(AH$6&gt;'Team &amp; Salaries'!$M6,IFERROR(MIN('Team &amp; Salaries'!$P6,IF(ISNUMBER(AE96),AE96,0)+'Team &amp; Salaries'!$N6),'Team &amp; Salaries'!$N6),0)),IF('Team &amp; Salaries'!$O6="Annually",IF(AH$6='Team &amp; Salaries'!$M6,MIN('Team &amp; Salaries'!$N6,'Team &amp; Salaries'!$P6),IF(AH$6&gt;'Team &amp; Salaries'!$M6,IFERROR(MIN('Team &amp; Salaries'!$P6,V96+'Team &amp; Salaries'!$N6),MIN('Team &amp; Salaries'!$N6,'Team &amp; Salaries'!$P6)),0))))))</f>
        <v>1</v>
      </c>
      <c r="AI96" s="671">
        <f>IF('Team &amp; Salaries'!$O6="Never",IF(AI$6&gt;='Team &amp; Salaries'!$M6,MIN('Team &amp; Salaries'!$N6,'Team &amp; Salaries'!$P6),0),IF('Team &amp; Salaries'!$O6="Monthly",IF(AI$6='Team &amp; Salaries'!$M6,MIN('Team &amp; Salaries'!$N6,'Team &amp; Salaries'!$P6),IF(AI$6&gt;'Team &amp; Salaries'!$M6,MIN('Team &amp; Salaries'!$P6,AH96+'Team &amp; Salaries'!$N6),0)),IF('Team &amp; Salaries'!$O6="Quarterly",IF(AI$6='Team &amp; Salaries'!$M6,MIN('Team &amp; Salaries'!$N6,'Team &amp; Salaries'!$P6),IF(AI$6&gt;'Team &amp; Salaries'!$M6,IFERROR(MIN('Team &amp; Salaries'!$P6,IF(ISNUMBER(AF96),AF96,0)+'Team &amp; Salaries'!$N6),'Team &amp; Salaries'!$N6),0)),IF('Team &amp; Salaries'!$O6="Annually",IF(AI$6='Team &amp; Salaries'!$M6,MIN('Team &amp; Salaries'!$N6,'Team &amp; Salaries'!$P6),IF(AI$6&gt;'Team &amp; Salaries'!$M6,IFERROR(MIN('Team &amp; Salaries'!$P6,W96+'Team &amp; Salaries'!$N6),MIN('Team &amp; Salaries'!$N6,'Team &amp; Salaries'!$P6)),0))))))</f>
        <v>1</v>
      </c>
      <c r="AJ96" s="671">
        <f>IF('Team &amp; Salaries'!$O6="Never",IF(AJ$6&gt;='Team &amp; Salaries'!$M6,MIN('Team &amp; Salaries'!$N6,'Team &amp; Salaries'!$P6),0),IF('Team &amp; Salaries'!$O6="Monthly",IF(AJ$6='Team &amp; Salaries'!$M6,MIN('Team &amp; Salaries'!$N6,'Team &amp; Salaries'!$P6),IF(AJ$6&gt;'Team &amp; Salaries'!$M6,MIN('Team &amp; Salaries'!$P6,AI96+'Team &amp; Salaries'!$N6),0)),IF('Team &amp; Salaries'!$O6="Quarterly",IF(AJ$6='Team &amp; Salaries'!$M6,MIN('Team &amp; Salaries'!$N6,'Team &amp; Salaries'!$P6),IF(AJ$6&gt;'Team &amp; Salaries'!$M6,IFERROR(MIN('Team &amp; Salaries'!$P6,IF(ISNUMBER(AG96),AG96,0)+'Team &amp; Salaries'!$N6),'Team &amp; Salaries'!$N6),0)),IF('Team &amp; Salaries'!$O6="Annually",IF(AJ$6='Team &amp; Salaries'!$M6,MIN('Team &amp; Salaries'!$N6,'Team &amp; Salaries'!$P6),IF(AJ$6&gt;'Team &amp; Salaries'!$M6,IFERROR(MIN('Team &amp; Salaries'!$P6,X96+'Team &amp; Salaries'!$N6),MIN('Team &amp; Salaries'!$N6,'Team &amp; Salaries'!$P6)),0))))))</f>
        <v>1</v>
      </c>
      <c r="AK96" s="671">
        <f>IF('Team &amp; Salaries'!$O6="Never",IF(AK$6&gt;='Team &amp; Salaries'!$M6,MIN('Team &amp; Salaries'!$N6,'Team &amp; Salaries'!$P6),0),IF('Team &amp; Salaries'!$O6="Monthly",IF(AK$6='Team &amp; Salaries'!$M6,MIN('Team &amp; Salaries'!$N6,'Team &amp; Salaries'!$P6),IF(AK$6&gt;'Team &amp; Salaries'!$M6,MIN('Team &amp; Salaries'!$P6,AJ96+'Team &amp; Salaries'!$N6),0)),IF('Team &amp; Salaries'!$O6="Quarterly",IF(AK$6='Team &amp; Salaries'!$M6,MIN('Team &amp; Salaries'!$N6,'Team &amp; Salaries'!$P6),IF(AK$6&gt;'Team &amp; Salaries'!$M6,IFERROR(MIN('Team &amp; Salaries'!$P6,IF(ISNUMBER(AH96),AH96,0)+'Team &amp; Salaries'!$N6),'Team &amp; Salaries'!$N6),0)),IF('Team &amp; Salaries'!$O6="Annually",IF(AK$6='Team &amp; Salaries'!$M6,MIN('Team &amp; Salaries'!$N6,'Team &amp; Salaries'!$P6),IF(AK$6&gt;'Team &amp; Salaries'!$M6,IFERROR(MIN('Team &amp; Salaries'!$P6,Y96+'Team &amp; Salaries'!$N6),MIN('Team &amp; Salaries'!$N6,'Team &amp; Salaries'!$P6)),0))))))</f>
        <v>1</v>
      </c>
      <c r="AL96" s="671">
        <f>IF('Team &amp; Salaries'!$O6="Never",IF(AL$6&gt;='Team &amp; Salaries'!$M6,MIN('Team &amp; Salaries'!$N6,'Team &amp; Salaries'!$P6),0),IF('Team &amp; Salaries'!$O6="Monthly",IF(AL$6='Team &amp; Salaries'!$M6,MIN('Team &amp; Salaries'!$N6,'Team &amp; Salaries'!$P6),IF(AL$6&gt;'Team &amp; Salaries'!$M6,MIN('Team &amp; Salaries'!$P6,AK96+'Team &amp; Salaries'!$N6),0)),IF('Team &amp; Salaries'!$O6="Quarterly",IF(AL$6='Team &amp; Salaries'!$M6,MIN('Team &amp; Salaries'!$N6,'Team &amp; Salaries'!$P6),IF(AL$6&gt;'Team &amp; Salaries'!$M6,IFERROR(MIN('Team &amp; Salaries'!$P6,IF(ISNUMBER(AI96),AI96,0)+'Team &amp; Salaries'!$N6),'Team &amp; Salaries'!$N6),0)),IF('Team &amp; Salaries'!$O6="Annually",IF(AL$6='Team &amp; Salaries'!$M6,MIN('Team &amp; Salaries'!$N6,'Team &amp; Salaries'!$P6),IF(AL$6&gt;'Team &amp; Salaries'!$M6,IFERROR(MIN('Team &amp; Salaries'!$P6,Z96+'Team &amp; Salaries'!$N6),MIN('Team &amp; Salaries'!$N6,'Team &amp; Salaries'!$P6)),0))))))</f>
        <v>1</v>
      </c>
      <c r="AM96" s="671">
        <f>IF('Team &amp; Salaries'!$O6="Never",IF(AM$6&gt;='Team &amp; Salaries'!$M6,MIN('Team &amp; Salaries'!$N6,'Team &amp; Salaries'!$P6),0),IF('Team &amp; Salaries'!$O6="Monthly",IF(AM$6='Team &amp; Salaries'!$M6,MIN('Team &amp; Salaries'!$N6,'Team &amp; Salaries'!$P6),IF(AM$6&gt;'Team &amp; Salaries'!$M6,MIN('Team &amp; Salaries'!$P6,AL96+'Team &amp; Salaries'!$N6),0)),IF('Team &amp; Salaries'!$O6="Quarterly",IF(AM$6='Team &amp; Salaries'!$M6,MIN('Team &amp; Salaries'!$N6,'Team &amp; Salaries'!$P6),IF(AM$6&gt;'Team &amp; Salaries'!$M6,IFERROR(MIN('Team &amp; Salaries'!$P6,IF(ISNUMBER(AJ96),AJ96,0)+'Team &amp; Salaries'!$N6),'Team &amp; Salaries'!$N6),0)),IF('Team &amp; Salaries'!$O6="Annually",IF(AM$6='Team &amp; Salaries'!$M6,MIN('Team &amp; Salaries'!$N6,'Team &amp; Salaries'!$P6),IF(AM$6&gt;'Team &amp; Salaries'!$M6,IFERROR(MIN('Team &amp; Salaries'!$P6,AA96+'Team &amp; Salaries'!$N6),MIN('Team &amp; Salaries'!$N6,'Team &amp; Salaries'!$P6)),0))))))</f>
        <v>1</v>
      </c>
      <c r="AN96" s="671">
        <f>IF('Team &amp; Salaries'!$O6="Never",IF(AN$6&gt;='Team &amp; Salaries'!$M6,MIN('Team &amp; Salaries'!$N6,'Team &amp; Salaries'!$P6),0),IF('Team &amp; Salaries'!$O6="Monthly",IF(AN$6='Team &amp; Salaries'!$M6,MIN('Team &amp; Salaries'!$N6,'Team &amp; Salaries'!$P6),IF(AN$6&gt;'Team &amp; Salaries'!$M6,MIN('Team &amp; Salaries'!$P6,AM96+'Team &amp; Salaries'!$N6),0)),IF('Team &amp; Salaries'!$O6="Quarterly",IF(AN$6='Team &amp; Salaries'!$M6,MIN('Team &amp; Salaries'!$N6,'Team &amp; Salaries'!$P6),IF(AN$6&gt;'Team &amp; Salaries'!$M6,IFERROR(MIN('Team &amp; Salaries'!$P6,IF(ISNUMBER(AK96),AK96,0)+'Team &amp; Salaries'!$N6),'Team &amp; Salaries'!$N6),0)),IF('Team &amp; Salaries'!$O6="Annually",IF(AN$6='Team &amp; Salaries'!$M6,MIN('Team &amp; Salaries'!$N6,'Team &amp; Salaries'!$P6),IF(AN$6&gt;'Team &amp; Salaries'!$M6,IFERROR(MIN('Team &amp; Salaries'!$P6,AB96+'Team &amp; Salaries'!$N6),MIN('Team &amp; Salaries'!$N6,'Team &amp; Salaries'!$P6)),0))))))</f>
        <v>1</v>
      </c>
      <c r="AO96" s="671">
        <f>IF('Team &amp; Salaries'!$O6="Never",IF(AO$6&gt;='Team &amp; Salaries'!$M6,MIN('Team &amp; Salaries'!$N6,'Team &amp; Salaries'!$P6),0),IF('Team &amp; Salaries'!$O6="Monthly",IF(AO$6='Team &amp; Salaries'!$M6,MIN('Team &amp; Salaries'!$N6,'Team &amp; Salaries'!$P6),IF(AO$6&gt;'Team &amp; Salaries'!$M6,MIN('Team &amp; Salaries'!$P6,AN96+'Team &amp; Salaries'!$N6),0)),IF('Team &amp; Salaries'!$O6="Quarterly",IF(AO$6='Team &amp; Salaries'!$M6,MIN('Team &amp; Salaries'!$N6,'Team &amp; Salaries'!$P6),IF(AO$6&gt;'Team &amp; Salaries'!$M6,IFERROR(MIN('Team &amp; Salaries'!$P6,IF(ISNUMBER(AL96),AL96,0)+'Team &amp; Salaries'!$N6),'Team &amp; Salaries'!$N6),0)),IF('Team &amp; Salaries'!$O6="Annually",IF(AO$6='Team &amp; Salaries'!$M6,MIN('Team &amp; Salaries'!$N6,'Team &amp; Salaries'!$P6),IF(AO$6&gt;'Team &amp; Salaries'!$M6,IFERROR(MIN('Team &amp; Salaries'!$P6,AC96+'Team &amp; Salaries'!$N6),MIN('Team &amp; Salaries'!$N6,'Team &amp; Salaries'!$P6)),0))))))</f>
        <v>1</v>
      </c>
      <c r="AP96" s="671">
        <f>IF('Team &amp; Salaries'!$O6="Never",IF(AP$6&gt;='Team &amp; Salaries'!$M6,MIN('Team &amp; Salaries'!$N6,'Team &amp; Salaries'!$P6),0),IF('Team &amp; Salaries'!$O6="Monthly",IF(AP$6='Team &amp; Salaries'!$M6,MIN('Team &amp; Salaries'!$N6,'Team &amp; Salaries'!$P6),IF(AP$6&gt;'Team &amp; Salaries'!$M6,MIN('Team &amp; Salaries'!$P6,AO96+'Team &amp; Salaries'!$N6),0)),IF('Team &amp; Salaries'!$O6="Quarterly",IF(AP$6='Team &amp; Salaries'!$M6,MIN('Team &amp; Salaries'!$N6,'Team &amp; Salaries'!$P6),IF(AP$6&gt;'Team &amp; Salaries'!$M6,IFERROR(MIN('Team &amp; Salaries'!$P6,IF(ISNUMBER(AM96),AM96,0)+'Team &amp; Salaries'!$N6),'Team &amp; Salaries'!$N6),0)),IF('Team &amp; Salaries'!$O6="Annually",IF(AP$6='Team &amp; Salaries'!$M6,MIN('Team &amp; Salaries'!$N6,'Team &amp; Salaries'!$P6),IF(AP$6&gt;'Team &amp; Salaries'!$M6,IFERROR(MIN('Team &amp; Salaries'!$P6,AD96+'Team &amp; Salaries'!$N6),MIN('Team &amp; Salaries'!$N6,'Team &amp; Salaries'!$P6)),0))))))</f>
        <v>1</v>
      </c>
      <c r="AQ96" s="671">
        <f>IF('Team &amp; Salaries'!$O6="Never",IF(AQ$6&gt;='Team &amp; Salaries'!$M6,MIN('Team &amp; Salaries'!$N6,'Team &amp; Salaries'!$P6),0),IF('Team &amp; Salaries'!$O6="Monthly",IF(AQ$6='Team &amp; Salaries'!$M6,MIN('Team &amp; Salaries'!$N6,'Team &amp; Salaries'!$P6),IF(AQ$6&gt;'Team &amp; Salaries'!$M6,MIN('Team &amp; Salaries'!$P6,AP96+'Team &amp; Salaries'!$N6),0)),IF('Team &amp; Salaries'!$O6="Quarterly",IF(AQ$6='Team &amp; Salaries'!$M6,MIN('Team &amp; Salaries'!$N6,'Team &amp; Salaries'!$P6),IF(AQ$6&gt;'Team &amp; Salaries'!$M6,IFERROR(MIN('Team &amp; Salaries'!$P6,IF(ISNUMBER(AN96),AN96,0)+'Team &amp; Salaries'!$N6),'Team &amp; Salaries'!$N6),0)),IF('Team &amp; Salaries'!$O6="Annually",IF(AQ$6='Team &amp; Salaries'!$M6,MIN('Team &amp; Salaries'!$N6,'Team &amp; Salaries'!$P6),IF(AQ$6&gt;'Team &amp; Salaries'!$M6,IFERROR(MIN('Team &amp; Salaries'!$P6,AE96+'Team &amp; Salaries'!$N6),MIN('Team &amp; Salaries'!$N6,'Team &amp; Salaries'!$P6)),0))))))</f>
        <v>1</v>
      </c>
      <c r="AR96" s="671">
        <f>IF('Team &amp; Salaries'!$O6="Never",IF(AR$6&gt;='Team &amp; Salaries'!$M6,MIN('Team &amp; Salaries'!$N6,'Team &amp; Salaries'!$P6),0),IF('Team &amp; Salaries'!$O6="Monthly",IF(AR$6='Team &amp; Salaries'!$M6,MIN('Team &amp; Salaries'!$N6,'Team &amp; Salaries'!$P6),IF(AR$6&gt;'Team &amp; Salaries'!$M6,MIN('Team &amp; Salaries'!$P6,AQ96+'Team &amp; Salaries'!$N6),0)),IF('Team &amp; Salaries'!$O6="Quarterly",IF(AR$6='Team &amp; Salaries'!$M6,MIN('Team &amp; Salaries'!$N6,'Team &amp; Salaries'!$P6),IF(AR$6&gt;'Team &amp; Salaries'!$M6,IFERROR(MIN('Team &amp; Salaries'!$P6,IF(ISNUMBER(AO96),AO96,0)+'Team &amp; Salaries'!$N6),'Team &amp; Salaries'!$N6),0)),IF('Team &amp; Salaries'!$O6="Annually",IF(AR$6='Team &amp; Salaries'!$M6,MIN('Team &amp; Salaries'!$N6,'Team &amp; Salaries'!$P6),IF(AR$6&gt;'Team &amp; Salaries'!$M6,IFERROR(MIN('Team &amp; Salaries'!$P6,AF96+'Team &amp; Salaries'!$N6),MIN('Team &amp; Salaries'!$N6,'Team &amp; Salaries'!$P6)),0))))))</f>
        <v>1</v>
      </c>
      <c r="AS96" s="671">
        <f>IF('Team &amp; Salaries'!$O6="Never",IF(AS$6&gt;='Team &amp; Salaries'!$M6,MIN('Team &amp; Salaries'!$N6,'Team &amp; Salaries'!$P6),0),IF('Team &amp; Salaries'!$O6="Monthly",IF(AS$6='Team &amp; Salaries'!$M6,MIN('Team &amp; Salaries'!$N6,'Team &amp; Salaries'!$P6),IF(AS$6&gt;'Team &amp; Salaries'!$M6,MIN('Team &amp; Salaries'!$P6,AR96+'Team &amp; Salaries'!$N6),0)),IF('Team &amp; Salaries'!$O6="Quarterly",IF(AS$6='Team &amp; Salaries'!$M6,MIN('Team &amp; Salaries'!$N6,'Team &amp; Salaries'!$P6),IF(AS$6&gt;'Team &amp; Salaries'!$M6,IFERROR(MIN('Team &amp; Salaries'!$P6,IF(ISNUMBER(AP96),AP96,0)+'Team &amp; Salaries'!$N6),'Team &amp; Salaries'!$N6),0)),IF('Team &amp; Salaries'!$O6="Annually",IF(AS$6='Team &amp; Salaries'!$M6,MIN('Team &amp; Salaries'!$N6,'Team &amp; Salaries'!$P6),IF(AS$6&gt;'Team &amp; Salaries'!$M6,IFERROR(MIN('Team &amp; Salaries'!$P6,AG96+'Team &amp; Salaries'!$N6),MIN('Team &amp; Salaries'!$N6,'Team &amp; Salaries'!$P6)),0))))))</f>
        <v>1</v>
      </c>
      <c r="AT96" s="671">
        <f>IF('Team &amp; Salaries'!$O6="Never",IF(AT$6&gt;='Team &amp; Salaries'!$M6,MIN('Team &amp; Salaries'!$N6,'Team &amp; Salaries'!$P6),0),IF('Team &amp; Salaries'!$O6="Monthly",IF(AT$6='Team &amp; Salaries'!$M6,MIN('Team &amp; Salaries'!$N6,'Team &amp; Salaries'!$P6),IF(AT$6&gt;'Team &amp; Salaries'!$M6,MIN('Team &amp; Salaries'!$P6,AS96+'Team &amp; Salaries'!$N6),0)),IF('Team &amp; Salaries'!$O6="Quarterly",IF(AT$6='Team &amp; Salaries'!$M6,MIN('Team &amp; Salaries'!$N6,'Team &amp; Salaries'!$P6),IF(AT$6&gt;'Team &amp; Salaries'!$M6,IFERROR(MIN('Team &amp; Salaries'!$P6,IF(ISNUMBER(AQ96),AQ96,0)+'Team &amp; Salaries'!$N6),'Team &amp; Salaries'!$N6),0)),IF('Team &amp; Salaries'!$O6="Annually",IF(AT$6='Team &amp; Salaries'!$M6,MIN('Team &amp; Salaries'!$N6,'Team &amp; Salaries'!$P6),IF(AT$6&gt;'Team &amp; Salaries'!$M6,IFERROR(MIN('Team &amp; Salaries'!$P6,AH96+'Team &amp; Salaries'!$N6),MIN('Team &amp; Salaries'!$N6,'Team &amp; Salaries'!$P6)),0))))))</f>
        <v>1</v>
      </c>
      <c r="AU96" s="671">
        <f>IF('Team &amp; Salaries'!$O6="Never",IF(AU$6&gt;='Team &amp; Salaries'!$M6,MIN('Team &amp; Salaries'!$N6,'Team &amp; Salaries'!$P6),0),IF('Team &amp; Salaries'!$O6="Monthly",IF(AU$6='Team &amp; Salaries'!$M6,MIN('Team &amp; Salaries'!$N6,'Team &amp; Salaries'!$P6),IF(AU$6&gt;'Team &amp; Salaries'!$M6,MIN('Team &amp; Salaries'!$P6,AT96+'Team &amp; Salaries'!$N6),0)),IF('Team &amp; Salaries'!$O6="Quarterly",IF(AU$6='Team &amp; Salaries'!$M6,MIN('Team &amp; Salaries'!$N6,'Team &amp; Salaries'!$P6),IF(AU$6&gt;'Team &amp; Salaries'!$M6,IFERROR(MIN('Team &amp; Salaries'!$P6,IF(ISNUMBER(AR96),AR96,0)+'Team &amp; Salaries'!$N6),'Team &amp; Salaries'!$N6),0)),IF('Team &amp; Salaries'!$O6="Annually",IF(AU$6='Team &amp; Salaries'!$M6,MIN('Team &amp; Salaries'!$N6,'Team &amp; Salaries'!$P6),IF(AU$6&gt;'Team &amp; Salaries'!$M6,IFERROR(MIN('Team &amp; Salaries'!$P6,AI96+'Team &amp; Salaries'!$N6),MIN('Team &amp; Salaries'!$N6,'Team &amp; Salaries'!$P6)),0))))))</f>
        <v>1</v>
      </c>
      <c r="AV96" s="671">
        <f>IF('Team &amp; Salaries'!$O6="Never",IF(AV$6&gt;='Team &amp; Salaries'!$M6,MIN('Team &amp; Salaries'!$N6,'Team &amp; Salaries'!$P6),0),IF('Team &amp; Salaries'!$O6="Monthly",IF(AV$6='Team &amp; Salaries'!$M6,MIN('Team &amp; Salaries'!$N6,'Team &amp; Salaries'!$P6),IF(AV$6&gt;'Team &amp; Salaries'!$M6,MIN('Team &amp; Salaries'!$P6,AU96+'Team &amp; Salaries'!$N6),0)),IF('Team &amp; Salaries'!$O6="Quarterly",IF(AV$6='Team &amp; Salaries'!$M6,MIN('Team &amp; Salaries'!$N6,'Team &amp; Salaries'!$P6),IF(AV$6&gt;'Team &amp; Salaries'!$M6,IFERROR(MIN('Team &amp; Salaries'!$P6,IF(ISNUMBER(AS96),AS96,0)+'Team &amp; Salaries'!$N6),'Team &amp; Salaries'!$N6),0)),IF('Team &amp; Salaries'!$O6="Annually",IF(AV$6='Team &amp; Salaries'!$M6,MIN('Team &amp; Salaries'!$N6,'Team &amp; Salaries'!$P6),IF(AV$6&gt;'Team &amp; Salaries'!$M6,IFERROR(MIN('Team &amp; Salaries'!$P6,AJ96+'Team &amp; Salaries'!$N6),MIN('Team &amp; Salaries'!$N6,'Team &amp; Salaries'!$P6)),0))))))</f>
        <v>1</v>
      </c>
      <c r="AW96" s="671">
        <f>IF('Team &amp; Salaries'!$O6="Never",IF(AW$6&gt;='Team &amp; Salaries'!$M6,MIN('Team &amp; Salaries'!$N6,'Team &amp; Salaries'!$P6),0),IF('Team &amp; Salaries'!$O6="Monthly",IF(AW$6='Team &amp; Salaries'!$M6,MIN('Team &amp; Salaries'!$N6,'Team &amp; Salaries'!$P6),IF(AW$6&gt;'Team &amp; Salaries'!$M6,MIN('Team &amp; Salaries'!$P6,AV96+'Team &amp; Salaries'!$N6),0)),IF('Team &amp; Salaries'!$O6="Quarterly",IF(AW$6='Team &amp; Salaries'!$M6,MIN('Team &amp; Salaries'!$N6,'Team &amp; Salaries'!$P6),IF(AW$6&gt;'Team &amp; Salaries'!$M6,IFERROR(MIN('Team &amp; Salaries'!$P6,IF(ISNUMBER(AT96),AT96,0)+'Team &amp; Salaries'!$N6),'Team &amp; Salaries'!$N6),0)),IF('Team &amp; Salaries'!$O6="Annually",IF(AW$6='Team &amp; Salaries'!$M6,MIN('Team &amp; Salaries'!$N6,'Team &amp; Salaries'!$P6),IF(AW$6&gt;'Team &amp; Salaries'!$M6,IFERROR(MIN('Team &amp; Salaries'!$P6,AK96+'Team &amp; Salaries'!$N6),MIN('Team &amp; Salaries'!$N6,'Team &amp; Salaries'!$P6)),0))))))</f>
        <v>1</v>
      </c>
      <c r="AX96" s="671">
        <f>IF('Team &amp; Salaries'!$O6="Never",IF(AX$6&gt;='Team &amp; Salaries'!$M6,MIN('Team &amp; Salaries'!$N6,'Team &amp; Salaries'!$P6),0),IF('Team &amp; Salaries'!$O6="Monthly",IF(AX$6='Team &amp; Salaries'!$M6,MIN('Team &amp; Salaries'!$N6,'Team &amp; Salaries'!$P6),IF(AX$6&gt;'Team &amp; Salaries'!$M6,MIN('Team &amp; Salaries'!$P6,AW96+'Team &amp; Salaries'!$N6),0)),IF('Team &amp; Salaries'!$O6="Quarterly",IF(AX$6='Team &amp; Salaries'!$M6,MIN('Team &amp; Salaries'!$N6,'Team &amp; Salaries'!$P6),IF(AX$6&gt;'Team &amp; Salaries'!$M6,IFERROR(MIN('Team &amp; Salaries'!$P6,IF(ISNUMBER(AU96),AU96,0)+'Team &amp; Salaries'!$N6),'Team &amp; Salaries'!$N6),0)),IF('Team &amp; Salaries'!$O6="Annually",IF(AX$6='Team &amp; Salaries'!$M6,MIN('Team &amp; Salaries'!$N6,'Team &amp; Salaries'!$P6),IF(AX$6&gt;'Team &amp; Salaries'!$M6,IFERROR(MIN('Team &amp; Salaries'!$P6,AL96+'Team &amp; Salaries'!$N6),MIN('Team &amp; Salaries'!$N6,'Team &amp; Salaries'!$P6)),0))))))</f>
        <v>1</v>
      </c>
      <c r="AY96" s="671">
        <f>IF('Team &amp; Salaries'!$O6="Never",IF(AY$6&gt;='Team &amp; Salaries'!$M6,MIN('Team &amp; Salaries'!$N6,'Team &amp; Salaries'!$P6),0),IF('Team &amp; Salaries'!$O6="Monthly",IF(AY$6='Team &amp; Salaries'!$M6,MIN('Team &amp; Salaries'!$N6,'Team &amp; Salaries'!$P6),IF(AY$6&gt;'Team &amp; Salaries'!$M6,MIN('Team &amp; Salaries'!$P6,AX96+'Team &amp; Salaries'!$N6),0)),IF('Team &amp; Salaries'!$O6="Quarterly",IF(AY$6='Team &amp; Salaries'!$M6,MIN('Team &amp; Salaries'!$N6,'Team &amp; Salaries'!$P6),IF(AY$6&gt;'Team &amp; Salaries'!$M6,IFERROR(MIN('Team &amp; Salaries'!$P6,IF(ISNUMBER(AV96),AV96,0)+'Team &amp; Salaries'!$N6),'Team &amp; Salaries'!$N6),0)),IF('Team &amp; Salaries'!$O6="Annually",IF(AY$6='Team &amp; Salaries'!$M6,MIN('Team &amp; Salaries'!$N6,'Team &amp; Salaries'!$P6),IF(AY$6&gt;'Team &amp; Salaries'!$M6,IFERROR(MIN('Team &amp; Salaries'!$P6,AM96+'Team &amp; Salaries'!$N6),MIN('Team &amp; Salaries'!$N6,'Team &amp; Salaries'!$P6)),0))))))</f>
        <v>1</v>
      </c>
      <c r="AZ96" s="671">
        <f>IF('Team &amp; Salaries'!$O6="Never",IF(AZ$6&gt;='Team &amp; Salaries'!$M6,MIN('Team &amp; Salaries'!$N6,'Team &amp; Salaries'!$P6),0),IF('Team &amp; Salaries'!$O6="Monthly",IF(AZ$6='Team &amp; Salaries'!$M6,MIN('Team &amp; Salaries'!$N6,'Team &amp; Salaries'!$P6),IF(AZ$6&gt;'Team &amp; Salaries'!$M6,MIN('Team &amp; Salaries'!$P6,AY96+'Team &amp; Salaries'!$N6),0)),IF('Team &amp; Salaries'!$O6="Quarterly",IF(AZ$6='Team &amp; Salaries'!$M6,MIN('Team &amp; Salaries'!$N6,'Team &amp; Salaries'!$P6),IF(AZ$6&gt;'Team &amp; Salaries'!$M6,IFERROR(MIN('Team &amp; Salaries'!$P6,IF(ISNUMBER(AW96),AW96,0)+'Team &amp; Salaries'!$N6),'Team &amp; Salaries'!$N6),0)),IF('Team &amp; Salaries'!$O6="Annually",IF(AZ$6='Team &amp; Salaries'!$M6,MIN('Team &amp; Salaries'!$N6,'Team &amp; Salaries'!$P6),IF(AZ$6&gt;'Team &amp; Salaries'!$M6,IFERROR(MIN('Team &amp; Salaries'!$P6,AN96+'Team &amp; Salaries'!$N6),MIN('Team &amp; Salaries'!$N6,'Team &amp; Salaries'!$P6)),0))))))</f>
        <v>1</v>
      </c>
      <c r="BA96" s="671">
        <f>IF('Team &amp; Salaries'!$O6="Never",IF(BA$6&gt;='Team &amp; Salaries'!$M6,MIN('Team &amp; Salaries'!$N6,'Team &amp; Salaries'!$P6),0),IF('Team &amp; Salaries'!$O6="Monthly",IF(BA$6='Team &amp; Salaries'!$M6,MIN('Team &amp; Salaries'!$N6,'Team &amp; Salaries'!$P6),IF(BA$6&gt;'Team &amp; Salaries'!$M6,MIN('Team &amp; Salaries'!$P6,AZ96+'Team &amp; Salaries'!$N6),0)),IF('Team &amp; Salaries'!$O6="Quarterly",IF(BA$6='Team &amp; Salaries'!$M6,MIN('Team &amp; Salaries'!$N6,'Team &amp; Salaries'!$P6),IF(BA$6&gt;'Team &amp; Salaries'!$M6,IFERROR(MIN('Team &amp; Salaries'!$P6,IF(ISNUMBER(AX96),AX96,0)+'Team &amp; Salaries'!$N6),'Team &amp; Salaries'!$N6),0)),IF('Team &amp; Salaries'!$O6="Annually",IF(BA$6='Team &amp; Salaries'!$M6,MIN('Team &amp; Salaries'!$N6,'Team &amp; Salaries'!$P6),IF(BA$6&gt;'Team &amp; Salaries'!$M6,IFERROR(MIN('Team &amp; Salaries'!$P6,AO96+'Team &amp; Salaries'!$N6),MIN('Team &amp; Salaries'!$N6,'Team &amp; Salaries'!$P6)),0))))))</f>
        <v>1</v>
      </c>
      <c r="BB96" s="671">
        <f>IF('Team &amp; Salaries'!$O6="Never",IF(BB$6&gt;='Team &amp; Salaries'!$M6,MIN('Team &amp; Salaries'!$N6,'Team &amp; Salaries'!$P6),0),IF('Team &amp; Salaries'!$O6="Monthly",IF(BB$6='Team &amp; Salaries'!$M6,MIN('Team &amp; Salaries'!$N6,'Team &amp; Salaries'!$P6),IF(BB$6&gt;'Team &amp; Salaries'!$M6,MIN('Team &amp; Salaries'!$P6,BA96+'Team &amp; Salaries'!$N6),0)),IF('Team &amp; Salaries'!$O6="Quarterly",IF(BB$6='Team &amp; Salaries'!$M6,MIN('Team &amp; Salaries'!$N6,'Team &amp; Salaries'!$P6),IF(BB$6&gt;'Team &amp; Salaries'!$M6,IFERROR(MIN('Team &amp; Salaries'!$P6,IF(ISNUMBER(AY96),AY96,0)+'Team &amp; Salaries'!$N6),'Team &amp; Salaries'!$N6),0)),IF('Team &amp; Salaries'!$O6="Annually",IF(BB$6='Team &amp; Salaries'!$M6,MIN('Team &amp; Salaries'!$N6,'Team &amp; Salaries'!$P6),IF(BB$6&gt;'Team &amp; Salaries'!$M6,IFERROR(MIN('Team &amp; Salaries'!$P6,AP96+'Team &amp; Salaries'!$N6),MIN('Team &amp; Salaries'!$N6,'Team &amp; Salaries'!$P6)),0))))))</f>
        <v>1</v>
      </c>
      <c r="BC96" s="671">
        <f>IF('Team &amp; Salaries'!$O6="Never",IF(BC$6&gt;='Team &amp; Salaries'!$M6,MIN('Team &amp; Salaries'!$N6,'Team &amp; Salaries'!$P6),0),IF('Team &amp; Salaries'!$O6="Monthly",IF(BC$6='Team &amp; Salaries'!$M6,MIN('Team &amp; Salaries'!$N6,'Team &amp; Salaries'!$P6),IF(BC$6&gt;'Team &amp; Salaries'!$M6,MIN('Team &amp; Salaries'!$P6,BB96+'Team &amp; Salaries'!$N6),0)),IF('Team &amp; Salaries'!$O6="Quarterly",IF(BC$6='Team &amp; Salaries'!$M6,MIN('Team &amp; Salaries'!$N6,'Team &amp; Salaries'!$P6),IF(BC$6&gt;'Team &amp; Salaries'!$M6,IFERROR(MIN('Team &amp; Salaries'!$P6,IF(ISNUMBER(AZ96),AZ96,0)+'Team &amp; Salaries'!$N6),'Team &amp; Salaries'!$N6),0)),IF('Team &amp; Salaries'!$O6="Annually",IF(BC$6='Team &amp; Salaries'!$M6,MIN('Team &amp; Salaries'!$N6,'Team &amp; Salaries'!$P6),IF(BC$6&gt;'Team &amp; Salaries'!$M6,IFERROR(MIN('Team &amp; Salaries'!$P6,AQ96+'Team &amp; Salaries'!$N6),MIN('Team &amp; Salaries'!$N6,'Team &amp; Salaries'!$P6)),0))))))</f>
        <v>1</v>
      </c>
      <c r="BD96" s="671">
        <f>IF('Team &amp; Salaries'!$O6="Never",IF(BD$6&gt;='Team &amp; Salaries'!$M6,MIN('Team &amp; Salaries'!$N6,'Team &amp; Salaries'!$P6),0),IF('Team &amp; Salaries'!$O6="Monthly",IF(BD$6='Team &amp; Salaries'!$M6,MIN('Team &amp; Salaries'!$N6,'Team &amp; Salaries'!$P6),IF(BD$6&gt;'Team &amp; Salaries'!$M6,MIN('Team &amp; Salaries'!$P6,BC96+'Team &amp; Salaries'!$N6),0)),IF('Team &amp; Salaries'!$O6="Quarterly",IF(BD$6='Team &amp; Salaries'!$M6,MIN('Team &amp; Salaries'!$N6,'Team &amp; Salaries'!$P6),IF(BD$6&gt;'Team &amp; Salaries'!$M6,IFERROR(MIN('Team &amp; Salaries'!$P6,IF(ISNUMBER(BA96),BA96,0)+'Team &amp; Salaries'!$N6),'Team &amp; Salaries'!$N6),0)),IF('Team &amp; Salaries'!$O6="Annually",IF(BD$6='Team &amp; Salaries'!$M6,MIN('Team &amp; Salaries'!$N6,'Team &amp; Salaries'!$P6),IF(BD$6&gt;'Team &amp; Salaries'!$M6,IFERROR(MIN('Team &amp; Salaries'!$P6,AR96+'Team &amp; Salaries'!$N6),MIN('Team &amp; Salaries'!$N6,'Team &amp; Salaries'!$P6)),0))))))</f>
        <v>1</v>
      </c>
      <c r="BE96" s="671">
        <f>IF('Team &amp; Salaries'!$O6="Never",IF(BE$6&gt;='Team &amp; Salaries'!$M6,MIN('Team &amp; Salaries'!$N6,'Team &amp; Salaries'!$P6),0),IF('Team &amp; Salaries'!$O6="Monthly",IF(BE$6='Team &amp; Salaries'!$M6,MIN('Team &amp; Salaries'!$N6,'Team &amp; Salaries'!$P6),IF(BE$6&gt;'Team &amp; Salaries'!$M6,MIN('Team &amp; Salaries'!$P6,BD96+'Team &amp; Salaries'!$N6),0)),IF('Team &amp; Salaries'!$O6="Quarterly",IF(BE$6='Team &amp; Salaries'!$M6,MIN('Team &amp; Salaries'!$N6,'Team &amp; Salaries'!$P6),IF(BE$6&gt;'Team &amp; Salaries'!$M6,IFERROR(MIN('Team &amp; Salaries'!$P6,IF(ISNUMBER(BB96),BB96,0)+'Team &amp; Salaries'!$N6),'Team &amp; Salaries'!$N6),0)),IF('Team &amp; Salaries'!$O6="Annually",IF(BE$6='Team &amp; Salaries'!$M6,MIN('Team &amp; Salaries'!$N6,'Team &amp; Salaries'!$P6),IF(BE$6&gt;'Team &amp; Salaries'!$M6,IFERROR(MIN('Team &amp; Salaries'!$P6,AS96+'Team &amp; Salaries'!$N6),MIN('Team &amp; Salaries'!$N6,'Team &amp; Salaries'!$P6)),0))))))</f>
        <v>1</v>
      </c>
      <c r="BF96" s="671">
        <f>IF('Team &amp; Salaries'!$O6="Never",IF(BF$6&gt;='Team &amp; Salaries'!$M6,MIN('Team &amp; Salaries'!$N6,'Team &amp; Salaries'!$P6),0),IF('Team &amp; Salaries'!$O6="Monthly",IF(BF$6='Team &amp; Salaries'!$M6,MIN('Team &amp; Salaries'!$N6,'Team &amp; Salaries'!$P6),IF(BF$6&gt;'Team &amp; Salaries'!$M6,MIN('Team &amp; Salaries'!$P6,BE96+'Team &amp; Salaries'!$N6),0)),IF('Team &amp; Salaries'!$O6="Quarterly",IF(BF$6='Team &amp; Salaries'!$M6,MIN('Team &amp; Salaries'!$N6,'Team &amp; Salaries'!$P6),IF(BF$6&gt;'Team &amp; Salaries'!$M6,IFERROR(MIN('Team &amp; Salaries'!$P6,IF(ISNUMBER(BC96),BC96,0)+'Team &amp; Salaries'!$N6),'Team &amp; Salaries'!$N6),0)),IF('Team &amp; Salaries'!$O6="Annually",IF(BF$6='Team &amp; Salaries'!$M6,MIN('Team &amp; Salaries'!$N6,'Team &amp; Salaries'!$P6),IF(BF$6&gt;'Team &amp; Salaries'!$M6,IFERROR(MIN('Team &amp; Salaries'!$P6,AT96+'Team &amp; Salaries'!$N6),MIN('Team &amp; Salaries'!$N6,'Team &amp; Salaries'!$P6)),0))))))</f>
        <v>1</v>
      </c>
      <c r="BG96" s="671">
        <f>IF('Team &amp; Salaries'!$O6="Never",IF(BG$6&gt;='Team &amp; Salaries'!$M6,MIN('Team &amp; Salaries'!$N6,'Team &amp; Salaries'!$P6),0),IF('Team &amp; Salaries'!$O6="Monthly",IF(BG$6='Team &amp; Salaries'!$M6,MIN('Team &amp; Salaries'!$N6,'Team &amp; Salaries'!$P6),IF(BG$6&gt;'Team &amp; Salaries'!$M6,MIN('Team &amp; Salaries'!$P6,BF96+'Team &amp; Salaries'!$N6),0)),IF('Team &amp; Salaries'!$O6="Quarterly",IF(BG$6='Team &amp; Salaries'!$M6,MIN('Team &amp; Salaries'!$N6,'Team &amp; Salaries'!$P6),IF(BG$6&gt;'Team &amp; Salaries'!$M6,IFERROR(MIN('Team &amp; Salaries'!$P6,IF(ISNUMBER(BD96),BD96,0)+'Team &amp; Salaries'!$N6),'Team &amp; Salaries'!$N6),0)),IF('Team &amp; Salaries'!$O6="Annually",IF(BG$6='Team &amp; Salaries'!$M6,MIN('Team &amp; Salaries'!$N6,'Team &amp; Salaries'!$P6),IF(BG$6&gt;'Team &amp; Salaries'!$M6,IFERROR(MIN('Team &amp; Salaries'!$P6,AU96+'Team &amp; Salaries'!$N6),MIN('Team &amp; Salaries'!$N6,'Team &amp; Salaries'!$P6)),0))))))</f>
        <v>1</v>
      </c>
      <c r="BH96" s="671">
        <f>IF('Team &amp; Salaries'!$O6="Never",IF(BH$6&gt;='Team &amp; Salaries'!$M6,MIN('Team &amp; Salaries'!$N6,'Team &amp; Salaries'!$P6),0),IF('Team &amp; Salaries'!$O6="Monthly",IF(BH$6='Team &amp; Salaries'!$M6,MIN('Team &amp; Salaries'!$N6,'Team &amp; Salaries'!$P6),IF(BH$6&gt;'Team &amp; Salaries'!$M6,MIN('Team &amp; Salaries'!$P6,BG96+'Team &amp; Salaries'!$N6),0)),IF('Team &amp; Salaries'!$O6="Quarterly",IF(BH$6='Team &amp; Salaries'!$M6,MIN('Team &amp; Salaries'!$N6,'Team &amp; Salaries'!$P6),IF(BH$6&gt;'Team &amp; Salaries'!$M6,IFERROR(MIN('Team &amp; Salaries'!$P6,IF(ISNUMBER(BE96),BE96,0)+'Team &amp; Salaries'!$N6),'Team &amp; Salaries'!$N6),0)),IF('Team &amp; Salaries'!$O6="Annually",IF(BH$6='Team &amp; Salaries'!$M6,MIN('Team &amp; Salaries'!$N6,'Team &amp; Salaries'!$P6),IF(BH$6&gt;'Team &amp; Salaries'!$M6,IFERROR(MIN('Team &amp; Salaries'!$P6,AV96+'Team &amp; Salaries'!$N6),MIN('Team &amp; Salaries'!$N6,'Team &amp; Salaries'!$P6)),0))))))</f>
        <v>1</v>
      </c>
      <c r="BI96" s="671">
        <f>IF('Team &amp; Salaries'!$O6="Never",IF(BI$6&gt;='Team &amp; Salaries'!$M6,MIN('Team &amp; Salaries'!$N6,'Team &amp; Salaries'!$P6),0),IF('Team &amp; Salaries'!$O6="Monthly",IF(BI$6='Team &amp; Salaries'!$M6,MIN('Team &amp; Salaries'!$N6,'Team &amp; Salaries'!$P6),IF(BI$6&gt;'Team &amp; Salaries'!$M6,MIN('Team &amp; Salaries'!$P6,BH96+'Team &amp; Salaries'!$N6),0)),IF('Team &amp; Salaries'!$O6="Quarterly",IF(BI$6='Team &amp; Salaries'!$M6,MIN('Team &amp; Salaries'!$N6,'Team &amp; Salaries'!$P6),IF(BI$6&gt;'Team &amp; Salaries'!$M6,IFERROR(MIN('Team &amp; Salaries'!$P6,IF(ISNUMBER(BF96),BF96,0)+'Team &amp; Salaries'!$N6),'Team &amp; Salaries'!$N6),0)),IF('Team &amp; Salaries'!$O6="Annually",IF(BI$6='Team &amp; Salaries'!$M6,MIN('Team &amp; Salaries'!$N6,'Team &amp; Salaries'!$P6),IF(BI$6&gt;'Team &amp; Salaries'!$M6,IFERROR(MIN('Team &amp; Salaries'!$P6,AW96+'Team &amp; Salaries'!$N6),MIN('Team &amp; Salaries'!$N6,'Team &amp; Salaries'!$P6)),0))))))</f>
        <v>1</v>
      </c>
      <c r="BJ96" s="671">
        <f>IF('Team &amp; Salaries'!$O6="Never",IF(BJ$6&gt;='Team &amp; Salaries'!$M6,MIN('Team &amp; Salaries'!$N6,'Team &amp; Salaries'!$P6),0),IF('Team &amp; Salaries'!$O6="Monthly",IF(BJ$6='Team &amp; Salaries'!$M6,MIN('Team &amp; Salaries'!$N6,'Team &amp; Salaries'!$P6),IF(BJ$6&gt;'Team &amp; Salaries'!$M6,MIN('Team &amp; Salaries'!$P6,BI96+'Team &amp; Salaries'!$N6),0)),IF('Team &amp; Salaries'!$O6="Quarterly",IF(BJ$6='Team &amp; Salaries'!$M6,MIN('Team &amp; Salaries'!$N6,'Team &amp; Salaries'!$P6),IF(BJ$6&gt;'Team &amp; Salaries'!$M6,IFERROR(MIN('Team &amp; Salaries'!$P6,IF(ISNUMBER(BG96),BG96,0)+'Team &amp; Salaries'!$N6),'Team &amp; Salaries'!$N6),0)),IF('Team &amp; Salaries'!$O6="Annually",IF(BJ$6='Team &amp; Salaries'!$M6,MIN('Team &amp; Salaries'!$N6,'Team &amp; Salaries'!$P6),IF(BJ$6&gt;'Team &amp; Salaries'!$M6,IFERROR(MIN('Team &amp; Salaries'!$P6,AX96+'Team &amp; Salaries'!$N6),MIN('Team &amp; Salaries'!$N6,'Team &amp; Salaries'!$P6)),0))))))</f>
        <v>1</v>
      </c>
      <c r="BK96" s="671">
        <f>IF('Team &amp; Salaries'!$O6="Never",IF(BK$6&gt;='Team &amp; Salaries'!$M6,MIN('Team &amp; Salaries'!$N6,'Team &amp; Salaries'!$P6),0),IF('Team &amp; Salaries'!$O6="Monthly",IF(BK$6='Team &amp; Salaries'!$M6,MIN('Team &amp; Salaries'!$N6,'Team &amp; Salaries'!$P6),IF(BK$6&gt;'Team &amp; Salaries'!$M6,MIN('Team &amp; Salaries'!$P6,BJ96+'Team &amp; Salaries'!$N6),0)),IF('Team &amp; Salaries'!$O6="Quarterly",IF(BK$6='Team &amp; Salaries'!$M6,MIN('Team &amp; Salaries'!$N6,'Team &amp; Salaries'!$P6),IF(BK$6&gt;'Team &amp; Salaries'!$M6,IFERROR(MIN('Team &amp; Salaries'!$P6,IF(ISNUMBER(BH96),BH96,0)+'Team &amp; Salaries'!$N6),'Team &amp; Salaries'!$N6),0)),IF('Team &amp; Salaries'!$O6="Annually",IF(BK$6='Team &amp; Salaries'!$M6,MIN('Team &amp; Salaries'!$N6,'Team &amp; Salaries'!$P6),IF(BK$6&gt;'Team &amp; Salaries'!$M6,IFERROR(MIN('Team &amp; Salaries'!$P6,AY96+'Team &amp; Salaries'!$N6),MIN('Team &amp; Salaries'!$N6,'Team &amp; Salaries'!$P6)),0))))))</f>
        <v>1</v>
      </c>
      <c r="BL96" s="671">
        <f>IF('Team &amp; Salaries'!$O6="Never",IF(BL$6&gt;='Team &amp; Salaries'!$M6,MIN('Team &amp; Salaries'!$N6,'Team &amp; Salaries'!$P6),0),IF('Team &amp; Salaries'!$O6="Monthly",IF(BL$6='Team &amp; Salaries'!$M6,MIN('Team &amp; Salaries'!$N6,'Team &amp; Salaries'!$P6),IF(BL$6&gt;'Team &amp; Salaries'!$M6,MIN('Team &amp; Salaries'!$P6,BK96+'Team &amp; Salaries'!$N6),0)),IF('Team &amp; Salaries'!$O6="Quarterly",IF(BL$6='Team &amp; Salaries'!$M6,MIN('Team &amp; Salaries'!$N6,'Team &amp; Salaries'!$P6),IF(BL$6&gt;'Team &amp; Salaries'!$M6,IFERROR(MIN('Team &amp; Salaries'!$P6,IF(ISNUMBER(BI96),BI96,0)+'Team &amp; Salaries'!$N6),'Team &amp; Salaries'!$N6),0)),IF('Team &amp; Salaries'!$O6="Annually",IF(BL$6='Team &amp; Salaries'!$M6,MIN('Team &amp; Salaries'!$N6,'Team &amp; Salaries'!$P6),IF(BL$6&gt;'Team &amp; Salaries'!$M6,IFERROR(MIN('Team &amp; Salaries'!$P6,AZ96+'Team &amp; Salaries'!$N6),MIN('Team &amp; Salaries'!$N6,'Team &amp; Salaries'!$P6)),0))))))</f>
        <v>1</v>
      </c>
      <c r="BM96" s="671">
        <f>IF('Team &amp; Salaries'!$O6="Never",IF(BM$6&gt;='Team &amp; Salaries'!$M6,MIN('Team &amp; Salaries'!$N6,'Team &amp; Salaries'!$P6),0),IF('Team &amp; Salaries'!$O6="Monthly",IF(BM$6='Team &amp; Salaries'!$M6,MIN('Team &amp; Salaries'!$N6,'Team &amp; Salaries'!$P6),IF(BM$6&gt;'Team &amp; Salaries'!$M6,MIN('Team &amp; Salaries'!$P6,BL96+'Team &amp; Salaries'!$N6),0)),IF('Team &amp; Salaries'!$O6="Quarterly",IF(BM$6='Team &amp; Salaries'!$M6,MIN('Team &amp; Salaries'!$N6,'Team &amp; Salaries'!$P6),IF(BM$6&gt;'Team &amp; Salaries'!$M6,IFERROR(MIN('Team &amp; Salaries'!$P6,IF(ISNUMBER(BJ96),BJ96,0)+'Team &amp; Salaries'!$N6),'Team &amp; Salaries'!$N6),0)),IF('Team &amp; Salaries'!$O6="Annually",IF(BM$6='Team &amp; Salaries'!$M6,MIN('Team &amp; Salaries'!$N6,'Team &amp; Salaries'!$P6),IF(BM$6&gt;'Team &amp; Salaries'!$M6,IFERROR(MIN('Team &amp; Salaries'!$P6,BA96+'Team &amp; Salaries'!$N6),MIN('Team &amp; Salaries'!$N6,'Team &amp; Salaries'!$P6)),0))))))</f>
        <v>1</v>
      </c>
      <c r="BN96" s="671">
        <f>IF('Team &amp; Salaries'!$O6="Never",IF(BN$6&gt;='Team &amp; Salaries'!$M6,MIN('Team &amp; Salaries'!$N6,'Team &amp; Salaries'!$P6),0),IF('Team &amp; Salaries'!$O6="Monthly",IF(BN$6='Team &amp; Salaries'!$M6,MIN('Team &amp; Salaries'!$N6,'Team &amp; Salaries'!$P6),IF(BN$6&gt;'Team &amp; Salaries'!$M6,MIN('Team &amp; Salaries'!$P6,BM96+'Team &amp; Salaries'!$N6),0)),IF('Team &amp; Salaries'!$O6="Quarterly",IF(BN$6='Team &amp; Salaries'!$M6,MIN('Team &amp; Salaries'!$N6,'Team &amp; Salaries'!$P6),IF(BN$6&gt;'Team &amp; Salaries'!$M6,IFERROR(MIN('Team &amp; Salaries'!$P6,IF(ISNUMBER(BK96),BK96,0)+'Team &amp; Salaries'!$N6),'Team &amp; Salaries'!$N6),0)),IF('Team &amp; Salaries'!$O6="Annually",IF(BN$6='Team &amp; Salaries'!$M6,MIN('Team &amp; Salaries'!$N6,'Team &amp; Salaries'!$P6),IF(BN$6&gt;'Team &amp; Salaries'!$M6,IFERROR(MIN('Team &amp; Salaries'!$P6,BB96+'Team &amp; Salaries'!$N6),MIN('Team &amp; Salaries'!$N6,'Team &amp; Salaries'!$P6)),0))))))</f>
        <v>1</v>
      </c>
      <c r="BO96" s="671">
        <f>IF('Team &amp; Salaries'!$O6="Never",IF(BO$6&gt;='Team &amp; Salaries'!$M6,MIN('Team &amp; Salaries'!$N6,'Team &amp; Salaries'!$P6),0),IF('Team &amp; Salaries'!$O6="Monthly",IF(BO$6='Team &amp; Salaries'!$M6,MIN('Team &amp; Salaries'!$N6,'Team &amp; Salaries'!$P6),IF(BO$6&gt;'Team &amp; Salaries'!$M6,MIN('Team &amp; Salaries'!$P6,BN96+'Team &amp; Salaries'!$N6),0)),IF('Team &amp; Salaries'!$O6="Quarterly",IF(BO$6='Team &amp; Salaries'!$M6,MIN('Team &amp; Salaries'!$N6,'Team &amp; Salaries'!$P6),IF(BO$6&gt;'Team &amp; Salaries'!$M6,IFERROR(MIN('Team &amp; Salaries'!$P6,IF(ISNUMBER(BL96),BL96,0)+'Team &amp; Salaries'!$N6),'Team &amp; Salaries'!$N6),0)),IF('Team &amp; Salaries'!$O6="Annually",IF(BO$6='Team &amp; Salaries'!$M6,MIN('Team &amp; Salaries'!$N6,'Team &amp; Salaries'!$P6),IF(BO$6&gt;'Team &amp; Salaries'!$M6,IFERROR(MIN('Team &amp; Salaries'!$P6,BC96+'Team &amp; Salaries'!$N6),MIN('Team &amp; Salaries'!$N6,'Team &amp; Salaries'!$P6)),0))))))</f>
        <v>1</v>
      </c>
      <c r="BP96" s="671">
        <f>IF('Team &amp; Salaries'!$O6="Never",IF(BP$6&gt;='Team &amp; Salaries'!$M6,MIN('Team &amp; Salaries'!$N6,'Team &amp; Salaries'!$P6),0),IF('Team &amp; Salaries'!$O6="Monthly",IF(BP$6='Team &amp; Salaries'!$M6,MIN('Team &amp; Salaries'!$N6,'Team &amp; Salaries'!$P6),IF(BP$6&gt;'Team &amp; Salaries'!$M6,MIN('Team &amp; Salaries'!$P6,BO96+'Team &amp; Salaries'!$N6),0)),IF('Team &amp; Salaries'!$O6="Quarterly",IF(BP$6='Team &amp; Salaries'!$M6,MIN('Team &amp; Salaries'!$N6,'Team &amp; Salaries'!$P6),IF(BP$6&gt;'Team &amp; Salaries'!$M6,IFERROR(MIN('Team &amp; Salaries'!$P6,IF(ISNUMBER(BM96),BM96,0)+'Team &amp; Salaries'!$N6),'Team &amp; Salaries'!$N6),0)),IF('Team &amp; Salaries'!$O6="Annually",IF(BP$6='Team &amp; Salaries'!$M6,MIN('Team &amp; Salaries'!$N6,'Team &amp; Salaries'!$P6),IF(BP$6&gt;'Team &amp; Salaries'!$M6,IFERROR(MIN('Team &amp; Salaries'!$P6,BD96+'Team &amp; Salaries'!$N6),MIN('Team &amp; Salaries'!$N6,'Team &amp; Salaries'!$P6)),0))))))</f>
        <v>1</v>
      </c>
      <c r="BQ96" s="671">
        <f>IF('Team &amp; Salaries'!$O6="Never",IF(BQ$6&gt;='Team &amp; Salaries'!$M6,MIN('Team &amp; Salaries'!$N6,'Team &amp; Salaries'!$P6),0),IF('Team &amp; Salaries'!$O6="Monthly",IF(BQ$6='Team &amp; Salaries'!$M6,MIN('Team &amp; Salaries'!$N6,'Team &amp; Salaries'!$P6),IF(BQ$6&gt;'Team &amp; Salaries'!$M6,MIN('Team &amp; Salaries'!$P6,BP96+'Team &amp; Salaries'!$N6),0)),IF('Team &amp; Salaries'!$O6="Quarterly",IF(BQ$6='Team &amp; Salaries'!$M6,MIN('Team &amp; Salaries'!$N6,'Team &amp; Salaries'!$P6),IF(BQ$6&gt;'Team &amp; Salaries'!$M6,IFERROR(MIN('Team &amp; Salaries'!$P6,IF(ISNUMBER(BN96),BN96,0)+'Team &amp; Salaries'!$N6),'Team &amp; Salaries'!$N6),0)),IF('Team &amp; Salaries'!$O6="Annually",IF(BQ$6='Team &amp; Salaries'!$M6,MIN('Team &amp; Salaries'!$N6,'Team &amp; Salaries'!$P6),IF(BQ$6&gt;'Team &amp; Salaries'!$M6,IFERROR(MIN('Team &amp; Salaries'!$P6,BE96+'Team &amp; Salaries'!$N6),MIN('Team &amp; Salaries'!$N6,'Team &amp; Salaries'!$P6)),0))))))</f>
        <v>1</v>
      </c>
      <c r="BR96" s="671">
        <f>IF('Team &amp; Salaries'!$O6="Never",IF(BR$6&gt;='Team &amp; Salaries'!$M6,MIN('Team &amp; Salaries'!$N6,'Team &amp; Salaries'!$P6),0),IF('Team &amp; Salaries'!$O6="Monthly",IF(BR$6='Team &amp; Salaries'!$M6,MIN('Team &amp; Salaries'!$N6,'Team &amp; Salaries'!$P6),IF(BR$6&gt;'Team &amp; Salaries'!$M6,MIN('Team &amp; Salaries'!$P6,BQ96+'Team &amp; Salaries'!$N6),0)),IF('Team &amp; Salaries'!$O6="Quarterly",IF(BR$6='Team &amp; Salaries'!$M6,MIN('Team &amp; Salaries'!$N6,'Team &amp; Salaries'!$P6),IF(BR$6&gt;'Team &amp; Salaries'!$M6,IFERROR(MIN('Team &amp; Salaries'!$P6,IF(ISNUMBER(BO96),BO96,0)+'Team &amp; Salaries'!$N6),'Team &amp; Salaries'!$N6),0)),IF('Team &amp; Salaries'!$O6="Annually",IF(BR$6='Team &amp; Salaries'!$M6,MIN('Team &amp; Salaries'!$N6,'Team &amp; Salaries'!$P6),IF(BR$6&gt;'Team &amp; Salaries'!$M6,IFERROR(MIN('Team &amp; Salaries'!$P6,BF96+'Team &amp; Salaries'!$N6),MIN('Team &amp; Salaries'!$N6,'Team &amp; Salaries'!$P6)),0))))))</f>
        <v>1</v>
      </c>
      <c r="BS96" s="671">
        <f>IF('Team &amp; Salaries'!$O6="Never",IF(BS$6&gt;='Team &amp; Salaries'!$M6,MIN('Team &amp; Salaries'!$N6,'Team &amp; Salaries'!$P6),0),IF('Team &amp; Salaries'!$O6="Monthly",IF(BS$6='Team &amp; Salaries'!$M6,MIN('Team &amp; Salaries'!$N6,'Team &amp; Salaries'!$P6),IF(BS$6&gt;'Team &amp; Salaries'!$M6,MIN('Team &amp; Salaries'!$P6,BR96+'Team &amp; Salaries'!$N6),0)),IF('Team &amp; Salaries'!$O6="Quarterly",IF(BS$6='Team &amp; Salaries'!$M6,MIN('Team &amp; Salaries'!$N6,'Team &amp; Salaries'!$P6),IF(BS$6&gt;'Team &amp; Salaries'!$M6,IFERROR(MIN('Team &amp; Salaries'!$P6,IF(ISNUMBER(BP96),BP96,0)+'Team &amp; Salaries'!$N6),'Team &amp; Salaries'!$N6),0)),IF('Team &amp; Salaries'!$O6="Annually",IF(BS$6='Team &amp; Salaries'!$M6,MIN('Team &amp; Salaries'!$N6,'Team &amp; Salaries'!$P6),IF(BS$6&gt;'Team &amp; Salaries'!$M6,IFERROR(MIN('Team &amp; Salaries'!$P6,BG96+'Team &amp; Salaries'!$N6),MIN('Team &amp; Salaries'!$N6,'Team &amp; Salaries'!$P6)),0))))))</f>
        <v>1</v>
      </c>
      <c r="BT96" s="671">
        <f>IF('Team &amp; Salaries'!$O6="Never",IF(BT$6&gt;='Team &amp; Salaries'!$M6,MIN('Team &amp; Salaries'!$N6,'Team &amp; Salaries'!$P6),0),IF('Team &amp; Salaries'!$O6="Monthly",IF(BT$6='Team &amp; Salaries'!$M6,MIN('Team &amp; Salaries'!$N6,'Team &amp; Salaries'!$P6),IF(BT$6&gt;'Team &amp; Salaries'!$M6,MIN('Team &amp; Salaries'!$P6,BS96+'Team &amp; Salaries'!$N6),0)),IF('Team &amp; Salaries'!$O6="Quarterly",IF(BT$6='Team &amp; Salaries'!$M6,MIN('Team &amp; Salaries'!$N6,'Team &amp; Salaries'!$P6),IF(BT$6&gt;'Team &amp; Salaries'!$M6,IFERROR(MIN('Team &amp; Salaries'!$P6,IF(ISNUMBER(BQ96),BQ96,0)+'Team &amp; Salaries'!$N6),'Team &amp; Salaries'!$N6),0)),IF('Team &amp; Salaries'!$O6="Annually",IF(BT$6='Team &amp; Salaries'!$M6,MIN('Team &amp; Salaries'!$N6,'Team &amp; Salaries'!$P6),IF(BT$6&gt;'Team &amp; Salaries'!$M6,IFERROR(MIN('Team &amp; Salaries'!$P6,BH96+'Team &amp; Salaries'!$N6),MIN('Team &amp; Salaries'!$N6,'Team &amp; Salaries'!$P6)),0))))))</f>
        <v>1</v>
      </c>
      <c r="BU96" s="671">
        <f>IF('Team &amp; Salaries'!$O6="Never",IF(BU$6&gt;='Team &amp; Salaries'!$M6,MIN('Team &amp; Salaries'!$N6,'Team &amp; Salaries'!$P6),0),IF('Team &amp; Salaries'!$O6="Monthly",IF(BU$6='Team &amp; Salaries'!$M6,MIN('Team &amp; Salaries'!$N6,'Team &amp; Salaries'!$P6),IF(BU$6&gt;'Team &amp; Salaries'!$M6,MIN('Team &amp; Salaries'!$P6,BT96+'Team &amp; Salaries'!$N6),0)),IF('Team &amp; Salaries'!$O6="Quarterly",IF(BU$6='Team &amp; Salaries'!$M6,MIN('Team &amp; Salaries'!$N6,'Team &amp; Salaries'!$P6),IF(BU$6&gt;'Team &amp; Salaries'!$M6,IFERROR(MIN('Team &amp; Salaries'!$P6,IF(ISNUMBER(BR96),BR96,0)+'Team &amp; Salaries'!$N6),'Team &amp; Salaries'!$N6),0)),IF('Team &amp; Salaries'!$O6="Annually",IF(BU$6='Team &amp; Salaries'!$M6,MIN('Team &amp; Salaries'!$N6,'Team &amp; Salaries'!$P6),IF(BU$6&gt;'Team &amp; Salaries'!$M6,IFERROR(MIN('Team &amp; Salaries'!$P6,BI96+'Team &amp; Salaries'!$N6),MIN('Team &amp; Salaries'!$N6,'Team &amp; Salaries'!$P6)),0))))))</f>
        <v>1</v>
      </c>
      <c r="BV96" s="671">
        <f>IF('Team &amp; Salaries'!$O6="Never",IF(BV$6&gt;='Team &amp; Salaries'!$M6,MIN('Team &amp; Salaries'!$N6,'Team &amp; Salaries'!$P6),0),IF('Team &amp; Salaries'!$O6="Monthly",IF(BV$6='Team &amp; Salaries'!$M6,MIN('Team &amp; Salaries'!$N6,'Team &amp; Salaries'!$P6),IF(BV$6&gt;'Team &amp; Salaries'!$M6,MIN('Team &amp; Salaries'!$P6,BU96+'Team &amp; Salaries'!$N6),0)),IF('Team &amp; Salaries'!$O6="Quarterly",IF(BV$6='Team &amp; Salaries'!$M6,MIN('Team &amp; Salaries'!$N6,'Team &amp; Salaries'!$P6),IF(BV$6&gt;'Team &amp; Salaries'!$M6,IFERROR(MIN('Team &amp; Salaries'!$P6,IF(ISNUMBER(BS96),BS96,0)+'Team &amp; Salaries'!$N6),'Team &amp; Salaries'!$N6),0)),IF('Team &amp; Salaries'!$O6="Annually",IF(BV$6='Team &amp; Salaries'!$M6,MIN('Team &amp; Salaries'!$N6,'Team &amp; Salaries'!$P6),IF(BV$6&gt;'Team &amp; Salaries'!$M6,IFERROR(MIN('Team &amp; Salaries'!$P6,BJ96+'Team &amp; Salaries'!$N6),MIN('Team &amp; Salaries'!$N6,'Team &amp; Salaries'!$P6)),0))))))</f>
        <v>1</v>
      </c>
      <c r="BW96" s="671">
        <f>IF('Team &amp; Salaries'!$O6="Never",IF(BW$6&gt;='Team &amp; Salaries'!$M6,MIN('Team &amp; Salaries'!$N6,'Team &amp; Salaries'!$P6),0),IF('Team &amp; Salaries'!$O6="Monthly",IF(BW$6='Team &amp; Salaries'!$M6,MIN('Team &amp; Salaries'!$N6,'Team &amp; Salaries'!$P6),IF(BW$6&gt;'Team &amp; Salaries'!$M6,MIN('Team &amp; Salaries'!$P6,BV96+'Team &amp; Salaries'!$N6),0)),IF('Team &amp; Salaries'!$O6="Quarterly",IF(BW$6='Team &amp; Salaries'!$M6,MIN('Team &amp; Salaries'!$N6,'Team &amp; Salaries'!$P6),IF(BW$6&gt;'Team &amp; Salaries'!$M6,IFERROR(MIN('Team &amp; Salaries'!$P6,IF(ISNUMBER(BT96),BT96,0)+'Team &amp; Salaries'!$N6),'Team &amp; Salaries'!$N6),0)),IF('Team &amp; Salaries'!$O6="Annually",IF(BW$6='Team &amp; Salaries'!$M6,MIN('Team &amp; Salaries'!$N6,'Team &amp; Salaries'!$P6),IF(BW$6&gt;'Team &amp; Salaries'!$M6,IFERROR(MIN('Team &amp; Salaries'!$P6,BK96+'Team &amp; Salaries'!$N6),MIN('Team &amp; Salaries'!$N6,'Team &amp; Salaries'!$P6)),0))))))</f>
        <v>1</v>
      </c>
      <c r="BX96" s="671">
        <f>IF('Team &amp; Salaries'!$O6="Never",IF(BX$6&gt;='Team &amp; Salaries'!$M6,MIN('Team &amp; Salaries'!$N6,'Team &amp; Salaries'!$P6),0),IF('Team &amp; Salaries'!$O6="Monthly",IF(BX$6='Team &amp; Salaries'!$M6,MIN('Team &amp; Salaries'!$N6,'Team &amp; Salaries'!$P6),IF(BX$6&gt;'Team &amp; Salaries'!$M6,MIN('Team &amp; Salaries'!$P6,BW96+'Team &amp; Salaries'!$N6),0)),IF('Team &amp; Salaries'!$O6="Quarterly",IF(BX$6='Team &amp; Salaries'!$M6,MIN('Team &amp; Salaries'!$N6,'Team &amp; Salaries'!$P6),IF(BX$6&gt;'Team &amp; Salaries'!$M6,IFERROR(MIN('Team &amp; Salaries'!$P6,IF(ISNUMBER(BU96),BU96,0)+'Team &amp; Salaries'!$N6),'Team &amp; Salaries'!$N6),0)),IF('Team &amp; Salaries'!$O6="Annually",IF(BX$6='Team &amp; Salaries'!$M6,MIN('Team &amp; Salaries'!$N6,'Team &amp; Salaries'!$P6),IF(BX$6&gt;'Team &amp; Salaries'!$M6,IFERROR(MIN('Team &amp; Salaries'!$P6,BL96+'Team &amp; Salaries'!$N6),MIN('Team &amp; Salaries'!$N6,'Team &amp; Salaries'!$P6)),0))))))</f>
        <v>1</v>
      </c>
      <c r="BY96" s="671">
        <f>IF('Team &amp; Salaries'!$O6="Never",IF(BY$6&gt;='Team &amp; Salaries'!$M6,MIN('Team &amp; Salaries'!$N6,'Team &amp; Salaries'!$P6),0),IF('Team &amp; Salaries'!$O6="Monthly",IF(BY$6='Team &amp; Salaries'!$M6,MIN('Team &amp; Salaries'!$N6,'Team &amp; Salaries'!$P6),IF(BY$6&gt;'Team &amp; Salaries'!$M6,MIN('Team &amp; Salaries'!$P6,BX96+'Team &amp; Salaries'!$N6),0)),IF('Team &amp; Salaries'!$O6="Quarterly",IF(BY$6='Team &amp; Salaries'!$M6,MIN('Team &amp; Salaries'!$N6,'Team &amp; Salaries'!$P6),IF(BY$6&gt;'Team &amp; Salaries'!$M6,IFERROR(MIN('Team &amp; Salaries'!$P6,IF(ISNUMBER(BV96),BV96,0)+'Team &amp; Salaries'!$N6),'Team &amp; Salaries'!$N6),0)),IF('Team &amp; Salaries'!$O6="Annually",IF(BY$6='Team &amp; Salaries'!$M6,MIN('Team &amp; Salaries'!$N6,'Team &amp; Salaries'!$P6),IF(BY$6&gt;'Team &amp; Salaries'!$M6,IFERROR(MIN('Team &amp; Salaries'!$P6,BM96+'Team &amp; Salaries'!$N6),MIN('Team &amp; Salaries'!$N6,'Team &amp; Salaries'!$P6)),0))))))</f>
        <v>1</v>
      </c>
      <c r="BZ96" s="671">
        <f>IF('Team &amp; Salaries'!$O6="Never",IF(BZ$6&gt;='Team &amp; Salaries'!$M6,MIN('Team &amp; Salaries'!$N6,'Team &amp; Salaries'!$P6),0),IF('Team &amp; Salaries'!$O6="Monthly",IF(BZ$6='Team &amp; Salaries'!$M6,MIN('Team &amp; Salaries'!$N6,'Team &amp; Salaries'!$P6),IF(BZ$6&gt;'Team &amp; Salaries'!$M6,MIN('Team &amp; Salaries'!$P6,BY96+'Team &amp; Salaries'!$N6),0)),IF('Team &amp; Salaries'!$O6="Quarterly",IF(BZ$6='Team &amp; Salaries'!$M6,MIN('Team &amp; Salaries'!$N6,'Team &amp; Salaries'!$P6),IF(BZ$6&gt;'Team &amp; Salaries'!$M6,IFERROR(MIN('Team &amp; Salaries'!$P6,IF(ISNUMBER(BW96),BW96,0)+'Team &amp; Salaries'!$N6),'Team &amp; Salaries'!$N6),0)),IF('Team &amp; Salaries'!$O6="Annually",IF(BZ$6='Team &amp; Salaries'!$M6,MIN('Team &amp; Salaries'!$N6,'Team &amp; Salaries'!$P6),IF(BZ$6&gt;'Team &amp; Salaries'!$M6,IFERROR(MIN('Team &amp; Salaries'!$P6,BN96+'Team &amp; Salaries'!$N6),MIN('Team &amp; Salaries'!$N6,'Team &amp; Salaries'!$P6)),0))))))</f>
        <v>1</v>
      </c>
      <c r="CA96" s="671">
        <f>IF('Team &amp; Salaries'!$O6="Never",IF(CA$6&gt;='Team &amp; Salaries'!$M6,MIN('Team &amp; Salaries'!$N6,'Team &amp; Salaries'!$P6),0),IF('Team &amp; Salaries'!$O6="Monthly",IF(CA$6='Team &amp; Salaries'!$M6,MIN('Team &amp; Salaries'!$N6,'Team &amp; Salaries'!$P6),IF(CA$6&gt;'Team &amp; Salaries'!$M6,MIN('Team &amp; Salaries'!$P6,BZ96+'Team &amp; Salaries'!$N6),0)),IF('Team &amp; Salaries'!$O6="Quarterly",IF(CA$6='Team &amp; Salaries'!$M6,MIN('Team &amp; Salaries'!$N6,'Team &amp; Salaries'!$P6),IF(CA$6&gt;'Team &amp; Salaries'!$M6,IFERROR(MIN('Team &amp; Salaries'!$P6,IF(ISNUMBER(BX96),BX96,0)+'Team &amp; Salaries'!$N6),'Team &amp; Salaries'!$N6),0)),IF('Team &amp; Salaries'!$O6="Annually",IF(CA$6='Team &amp; Salaries'!$M6,MIN('Team &amp; Salaries'!$N6,'Team &amp; Salaries'!$P6),IF(CA$6&gt;'Team &amp; Salaries'!$M6,IFERROR(MIN('Team &amp; Salaries'!$P6,BO96+'Team &amp; Salaries'!$N6),MIN('Team &amp; Salaries'!$N6,'Team &amp; Salaries'!$P6)),0))))))</f>
        <v>1</v>
      </c>
      <c r="CB96" s="671">
        <f>IF('Team &amp; Salaries'!$O6="Never",IF(CB$6&gt;='Team &amp; Salaries'!$M6,MIN('Team &amp; Salaries'!$N6,'Team &amp; Salaries'!$P6),0),IF('Team &amp; Salaries'!$O6="Monthly",IF(CB$6='Team &amp; Salaries'!$M6,MIN('Team &amp; Salaries'!$N6,'Team &amp; Salaries'!$P6),IF(CB$6&gt;'Team &amp; Salaries'!$M6,MIN('Team &amp; Salaries'!$P6,CA96+'Team &amp; Salaries'!$N6),0)),IF('Team &amp; Salaries'!$O6="Quarterly",IF(CB$6='Team &amp; Salaries'!$M6,MIN('Team &amp; Salaries'!$N6,'Team &amp; Salaries'!$P6),IF(CB$6&gt;'Team &amp; Salaries'!$M6,IFERROR(MIN('Team &amp; Salaries'!$P6,IF(ISNUMBER(BY96),BY96,0)+'Team &amp; Salaries'!$N6),'Team &amp; Salaries'!$N6),0)),IF('Team &amp; Salaries'!$O6="Annually",IF(CB$6='Team &amp; Salaries'!$M6,MIN('Team &amp; Salaries'!$N6,'Team &amp; Salaries'!$P6),IF(CB$6&gt;'Team &amp; Salaries'!$M6,IFERROR(MIN('Team &amp; Salaries'!$P6,BP96+'Team &amp; Salaries'!$N6),MIN('Team &amp; Salaries'!$N6,'Team &amp; Salaries'!$P6)),0))))))</f>
        <v>1</v>
      </c>
      <c r="CC96" s="671">
        <f>IF('Team &amp; Salaries'!$O6="Never",IF(CC$6&gt;='Team &amp; Salaries'!$M6,MIN('Team &amp; Salaries'!$N6,'Team &amp; Salaries'!$P6),0),IF('Team &amp; Salaries'!$O6="Monthly",IF(CC$6='Team &amp; Salaries'!$M6,MIN('Team &amp; Salaries'!$N6,'Team &amp; Salaries'!$P6),IF(CC$6&gt;'Team &amp; Salaries'!$M6,MIN('Team &amp; Salaries'!$P6,CB96+'Team &amp; Salaries'!$N6),0)),IF('Team &amp; Salaries'!$O6="Quarterly",IF(CC$6='Team &amp; Salaries'!$M6,MIN('Team &amp; Salaries'!$N6,'Team &amp; Salaries'!$P6),IF(CC$6&gt;'Team &amp; Salaries'!$M6,IFERROR(MIN('Team &amp; Salaries'!$P6,IF(ISNUMBER(BZ96),BZ96,0)+'Team &amp; Salaries'!$N6),'Team &amp; Salaries'!$N6),0)),IF('Team &amp; Salaries'!$O6="Annually",IF(CC$6='Team &amp; Salaries'!$M6,MIN('Team &amp; Salaries'!$N6,'Team &amp; Salaries'!$P6),IF(CC$6&gt;'Team &amp; Salaries'!$M6,IFERROR(MIN('Team &amp; Salaries'!$P6,BQ96+'Team &amp; Salaries'!$N6),MIN('Team &amp; Salaries'!$N6,'Team &amp; Salaries'!$P6)),0))))))</f>
        <v>1</v>
      </c>
      <c r="CD96" s="671">
        <f>IF('Team &amp; Salaries'!$O6="Never",IF(CD$6&gt;='Team &amp; Salaries'!$M6,MIN('Team &amp; Salaries'!$N6,'Team &amp; Salaries'!$P6),0),IF('Team &amp; Salaries'!$O6="Monthly",IF(CD$6='Team &amp; Salaries'!$M6,MIN('Team &amp; Salaries'!$N6,'Team &amp; Salaries'!$P6),IF(CD$6&gt;'Team &amp; Salaries'!$M6,MIN('Team &amp; Salaries'!$P6,CC96+'Team &amp; Salaries'!$N6),0)),IF('Team &amp; Salaries'!$O6="Quarterly",IF(CD$6='Team &amp; Salaries'!$M6,MIN('Team &amp; Salaries'!$N6,'Team &amp; Salaries'!$P6),IF(CD$6&gt;'Team &amp; Salaries'!$M6,IFERROR(MIN('Team &amp; Salaries'!$P6,IF(ISNUMBER(CA96),CA96,0)+'Team &amp; Salaries'!$N6),'Team &amp; Salaries'!$N6),0)),IF('Team &amp; Salaries'!$O6="Annually",IF(CD$6='Team &amp; Salaries'!$M6,MIN('Team &amp; Salaries'!$N6,'Team &amp; Salaries'!$P6),IF(CD$6&gt;'Team &amp; Salaries'!$M6,IFERROR(MIN('Team &amp; Salaries'!$P6,BR96+'Team &amp; Salaries'!$N6),MIN('Team &amp; Salaries'!$N6,'Team &amp; Salaries'!$P6)),0))))))</f>
        <v>1</v>
      </c>
      <c r="CE96" s="671">
        <f>IF('Team &amp; Salaries'!$O6="Never",IF(CE$6&gt;='Team &amp; Salaries'!$M6,MIN('Team &amp; Salaries'!$N6,'Team &amp; Salaries'!$P6),0),IF('Team &amp; Salaries'!$O6="Monthly",IF(CE$6='Team &amp; Salaries'!$M6,MIN('Team &amp; Salaries'!$N6,'Team &amp; Salaries'!$P6),IF(CE$6&gt;'Team &amp; Salaries'!$M6,MIN('Team &amp; Salaries'!$P6,CD96+'Team &amp; Salaries'!$N6),0)),IF('Team &amp; Salaries'!$O6="Quarterly",IF(CE$6='Team &amp; Salaries'!$M6,MIN('Team &amp; Salaries'!$N6,'Team &amp; Salaries'!$P6),IF(CE$6&gt;'Team &amp; Salaries'!$M6,IFERROR(MIN('Team &amp; Salaries'!$P6,IF(ISNUMBER(CB96),CB96,0)+'Team &amp; Salaries'!$N6),'Team &amp; Salaries'!$N6),0)),IF('Team &amp; Salaries'!$O6="Annually",IF(CE$6='Team &amp; Salaries'!$M6,MIN('Team &amp; Salaries'!$N6,'Team &amp; Salaries'!$P6),IF(CE$6&gt;'Team &amp; Salaries'!$M6,IFERROR(MIN('Team &amp; Salaries'!$P6,BS96+'Team &amp; Salaries'!$N6),MIN('Team &amp; Salaries'!$N6,'Team &amp; Salaries'!$P6)),0))))))</f>
        <v>1</v>
      </c>
      <c r="CF96" s="671">
        <f>IF('Team &amp; Salaries'!$O6="Never",IF(CF$6&gt;='Team &amp; Salaries'!$M6,MIN('Team &amp; Salaries'!$N6,'Team &amp; Salaries'!$P6),0),IF('Team &amp; Salaries'!$O6="Monthly",IF(CF$6='Team &amp; Salaries'!$M6,MIN('Team &amp; Salaries'!$N6,'Team &amp; Salaries'!$P6),IF(CF$6&gt;'Team &amp; Salaries'!$M6,MIN('Team &amp; Salaries'!$P6,CE96+'Team &amp; Salaries'!$N6),0)),IF('Team &amp; Salaries'!$O6="Quarterly",IF(CF$6='Team &amp; Salaries'!$M6,MIN('Team &amp; Salaries'!$N6,'Team &amp; Salaries'!$P6),IF(CF$6&gt;'Team &amp; Salaries'!$M6,IFERROR(MIN('Team &amp; Salaries'!$P6,IF(ISNUMBER(CC96),CC96,0)+'Team &amp; Salaries'!$N6),'Team &amp; Salaries'!$N6),0)),IF('Team &amp; Salaries'!$O6="Annually",IF(CF$6='Team &amp; Salaries'!$M6,MIN('Team &amp; Salaries'!$N6,'Team &amp; Salaries'!$P6),IF(CF$6&gt;'Team &amp; Salaries'!$M6,IFERROR(MIN('Team &amp; Salaries'!$P6,BT96+'Team &amp; Salaries'!$N6),MIN('Team &amp; Salaries'!$N6,'Team &amp; Salaries'!$P6)),0))))))</f>
        <v>1</v>
      </c>
      <c r="CG96" s="671">
        <f>IF('Team &amp; Salaries'!$O6="Never",IF(CG$6&gt;='Team &amp; Salaries'!$M6,MIN('Team &amp; Salaries'!$N6,'Team &amp; Salaries'!$P6),0),IF('Team &amp; Salaries'!$O6="Monthly",IF(CG$6='Team &amp; Salaries'!$M6,MIN('Team &amp; Salaries'!$N6,'Team &amp; Salaries'!$P6),IF(CG$6&gt;'Team &amp; Salaries'!$M6,MIN('Team &amp; Salaries'!$P6,CF96+'Team &amp; Salaries'!$N6),0)),IF('Team &amp; Salaries'!$O6="Quarterly",IF(CG$6='Team &amp; Salaries'!$M6,MIN('Team &amp; Salaries'!$N6,'Team &amp; Salaries'!$P6),IF(CG$6&gt;'Team &amp; Salaries'!$M6,IFERROR(MIN('Team &amp; Salaries'!$P6,IF(ISNUMBER(CD96),CD96,0)+'Team &amp; Salaries'!$N6),'Team &amp; Salaries'!$N6),0)),IF('Team &amp; Salaries'!$O6="Annually",IF(CG$6='Team &amp; Salaries'!$M6,MIN('Team &amp; Salaries'!$N6,'Team &amp; Salaries'!$P6),IF(CG$6&gt;'Team &amp; Salaries'!$M6,IFERROR(MIN('Team &amp; Salaries'!$P6,BU96+'Team &amp; Salaries'!$N6),MIN('Team &amp; Salaries'!$N6,'Team &amp; Salaries'!$P6)),0))))))</f>
        <v>1</v>
      </c>
      <c r="CH96" s="671">
        <f>IF('Team &amp; Salaries'!$O6="Never",IF(CH$6&gt;='Team &amp; Salaries'!$M6,MIN('Team &amp; Salaries'!$N6,'Team &amp; Salaries'!$P6),0),IF('Team &amp; Salaries'!$O6="Monthly",IF(CH$6='Team &amp; Salaries'!$M6,MIN('Team &amp; Salaries'!$N6,'Team &amp; Salaries'!$P6),IF(CH$6&gt;'Team &amp; Salaries'!$M6,MIN('Team &amp; Salaries'!$P6,CG96+'Team &amp; Salaries'!$N6),0)),IF('Team &amp; Salaries'!$O6="Quarterly",IF(CH$6='Team &amp; Salaries'!$M6,MIN('Team &amp; Salaries'!$N6,'Team &amp; Salaries'!$P6),IF(CH$6&gt;'Team &amp; Salaries'!$M6,IFERROR(MIN('Team &amp; Salaries'!$P6,IF(ISNUMBER(CE96),CE96,0)+'Team &amp; Salaries'!$N6),'Team &amp; Salaries'!$N6),0)),IF('Team &amp; Salaries'!$O6="Annually",IF(CH$6='Team &amp; Salaries'!$M6,MIN('Team &amp; Salaries'!$N6,'Team &amp; Salaries'!$P6),IF(CH$6&gt;'Team &amp; Salaries'!$M6,IFERROR(MIN('Team &amp; Salaries'!$P6,BV96+'Team &amp; Salaries'!$N6),MIN('Team &amp; Salaries'!$N6,'Team &amp; Salaries'!$P6)),0))))))</f>
        <v>1</v>
      </c>
      <c r="CI96" s="671">
        <f>IF('Team &amp; Salaries'!$O6="Never",IF(CI$6&gt;='Team &amp; Salaries'!$M6,MIN('Team &amp; Salaries'!$N6,'Team &amp; Salaries'!$P6),0),IF('Team &amp; Salaries'!$O6="Monthly",IF(CI$6='Team &amp; Salaries'!$M6,MIN('Team &amp; Salaries'!$N6,'Team &amp; Salaries'!$P6),IF(CI$6&gt;'Team &amp; Salaries'!$M6,MIN('Team &amp; Salaries'!$P6,CH96+'Team &amp; Salaries'!$N6),0)),IF('Team &amp; Salaries'!$O6="Quarterly",IF(CI$6='Team &amp; Salaries'!$M6,MIN('Team &amp; Salaries'!$N6,'Team &amp; Salaries'!$P6),IF(CI$6&gt;'Team &amp; Salaries'!$M6,IFERROR(MIN('Team &amp; Salaries'!$P6,IF(ISNUMBER(CF96),CF96,0)+'Team &amp; Salaries'!$N6),'Team &amp; Salaries'!$N6),0)),IF('Team &amp; Salaries'!$O6="Annually",IF(CI$6='Team &amp; Salaries'!$M6,MIN('Team &amp; Salaries'!$N6,'Team &amp; Salaries'!$P6),IF(CI$6&gt;'Team &amp; Salaries'!$M6,IFERROR(MIN('Team &amp; Salaries'!$P6,BW96+'Team &amp; Salaries'!$N6),MIN('Team &amp; Salaries'!$N6,'Team &amp; Salaries'!$P6)),0))))))</f>
        <v>1</v>
      </c>
      <c r="CJ96" s="671">
        <f>IF('Team &amp; Salaries'!$O6="Never",IF(CJ$6&gt;='Team &amp; Salaries'!$M6,MIN('Team &amp; Salaries'!$N6,'Team &amp; Salaries'!$P6),0),IF('Team &amp; Salaries'!$O6="Monthly",IF(CJ$6='Team &amp; Salaries'!$M6,MIN('Team &amp; Salaries'!$N6,'Team &amp; Salaries'!$P6),IF(CJ$6&gt;'Team &amp; Salaries'!$M6,MIN('Team &amp; Salaries'!$P6,CI96+'Team &amp; Salaries'!$N6),0)),IF('Team &amp; Salaries'!$O6="Quarterly",IF(CJ$6='Team &amp; Salaries'!$M6,MIN('Team &amp; Salaries'!$N6,'Team &amp; Salaries'!$P6),IF(CJ$6&gt;'Team &amp; Salaries'!$M6,IFERROR(MIN('Team &amp; Salaries'!$P6,IF(ISNUMBER(CG96),CG96,0)+'Team &amp; Salaries'!$N6),'Team &amp; Salaries'!$N6),0)),IF('Team &amp; Salaries'!$O6="Annually",IF(CJ$6='Team &amp; Salaries'!$M6,MIN('Team &amp; Salaries'!$N6,'Team &amp; Salaries'!$P6),IF(CJ$6&gt;'Team &amp; Salaries'!$M6,IFERROR(MIN('Team &amp; Salaries'!$P6,BX96+'Team &amp; Salaries'!$N6),MIN('Team &amp; Salaries'!$N6,'Team &amp; Salaries'!$P6)),0))))))</f>
        <v>1</v>
      </c>
      <c r="CK96" s="671">
        <f>IF('Team &amp; Salaries'!$O6="Never",IF(CK$6&gt;='Team &amp; Salaries'!$M6,MIN('Team &amp; Salaries'!$N6,'Team &amp; Salaries'!$P6),0),IF('Team &amp; Salaries'!$O6="Monthly",IF(CK$6='Team &amp; Salaries'!$M6,MIN('Team &amp; Salaries'!$N6,'Team &amp; Salaries'!$P6),IF(CK$6&gt;'Team &amp; Salaries'!$M6,MIN('Team &amp; Salaries'!$P6,CJ96+'Team &amp; Salaries'!$N6),0)),IF('Team &amp; Salaries'!$O6="Quarterly",IF(CK$6='Team &amp; Salaries'!$M6,MIN('Team &amp; Salaries'!$N6,'Team &amp; Salaries'!$P6),IF(CK$6&gt;'Team &amp; Salaries'!$M6,IFERROR(MIN('Team &amp; Salaries'!$P6,IF(ISNUMBER(CH96),CH96,0)+'Team &amp; Salaries'!$N6),'Team &amp; Salaries'!$N6),0)),IF('Team &amp; Salaries'!$O6="Annually",IF(CK$6='Team &amp; Salaries'!$M6,MIN('Team &amp; Salaries'!$N6,'Team &amp; Salaries'!$P6),IF(CK$6&gt;'Team &amp; Salaries'!$M6,IFERROR(MIN('Team &amp; Salaries'!$P6,BY96+'Team &amp; Salaries'!$N6),MIN('Team &amp; Salaries'!$N6,'Team &amp; Salaries'!$P6)),0))))))</f>
        <v>1</v>
      </c>
      <c r="CL96" s="671">
        <f>IF('Team &amp; Salaries'!$O6="Never",IF(CL$6&gt;='Team &amp; Salaries'!$M6,MIN('Team &amp; Salaries'!$N6,'Team &amp; Salaries'!$P6),0),IF('Team &amp; Salaries'!$O6="Monthly",IF(CL$6='Team &amp; Salaries'!$M6,MIN('Team &amp; Salaries'!$N6,'Team &amp; Salaries'!$P6),IF(CL$6&gt;'Team &amp; Salaries'!$M6,MIN('Team &amp; Salaries'!$P6,CK96+'Team &amp; Salaries'!$N6),0)),IF('Team &amp; Salaries'!$O6="Quarterly",IF(CL$6='Team &amp; Salaries'!$M6,MIN('Team &amp; Salaries'!$N6,'Team &amp; Salaries'!$P6),IF(CL$6&gt;'Team &amp; Salaries'!$M6,IFERROR(MIN('Team &amp; Salaries'!$P6,IF(ISNUMBER(CI96),CI96,0)+'Team &amp; Salaries'!$N6),'Team &amp; Salaries'!$N6),0)),IF('Team &amp; Salaries'!$O6="Annually",IF(CL$6='Team &amp; Salaries'!$M6,MIN('Team &amp; Salaries'!$N6,'Team &amp; Salaries'!$P6),IF(CL$6&gt;'Team &amp; Salaries'!$M6,IFERROR(MIN('Team &amp; Salaries'!$P6,BZ96+'Team &amp; Salaries'!$N6),MIN('Team &amp; Salaries'!$N6,'Team &amp; Salaries'!$P6)),0))))))</f>
        <v>1</v>
      </c>
      <c r="CM96" s="671">
        <f>IF('Team &amp; Salaries'!$O6="Never",IF(CM$6&gt;='Team &amp; Salaries'!$M6,MIN('Team &amp; Salaries'!$N6,'Team &amp; Salaries'!$P6),0),IF('Team &amp; Salaries'!$O6="Monthly",IF(CM$6='Team &amp; Salaries'!$M6,MIN('Team &amp; Salaries'!$N6,'Team &amp; Salaries'!$P6),IF(CM$6&gt;'Team &amp; Salaries'!$M6,MIN('Team &amp; Salaries'!$P6,CL96+'Team &amp; Salaries'!$N6),0)),IF('Team &amp; Salaries'!$O6="Quarterly",IF(CM$6='Team &amp; Salaries'!$M6,MIN('Team &amp; Salaries'!$N6,'Team &amp; Salaries'!$P6),IF(CM$6&gt;'Team &amp; Salaries'!$M6,IFERROR(MIN('Team &amp; Salaries'!$P6,IF(ISNUMBER(CJ96),CJ96,0)+'Team &amp; Salaries'!$N6),'Team &amp; Salaries'!$N6),0)),IF('Team &amp; Salaries'!$O6="Annually",IF(CM$6='Team &amp; Salaries'!$M6,MIN('Team &amp; Salaries'!$N6,'Team &amp; Salaries'!$P6),IF(CM$6&gt;'Team &amp; Salaries'!$M6,IFERROR(MIN('Team &amp; Salaries'!$P6,CA96+'Team &amp; Salaries'!$N6),MIN('Team &amp; Salaries'!$N6,'Team &amp; Salaries'!$P6)),0))))))</f>
        <v>1</v>
      </c>
      <c r="CN96" s="671">
        <f>IF('Team &amp; Salaries'!$O6="Never",IF(CN$6&gt;='Team &amp; Salaries'!$M6,MIN('Team &amp; Salaries'!$N6,'Team &amp; Salaries'!$P6),0),IF('Team &amp; Salaries'!$O6="Monthly",IF(CN$6='Team &amp; Salaries'!$M6,MIN('Team &amp; Salaries'!$N6,'Team &amp; Salaries'!$P6),IF(CN$6&gt;'Team &amp; Salaries'!$M6,MIN('Team &amp; Salaries'!$P6,CM96+'Team &amp; Salaries'!$N6),0)),IF('Team &amp; Salaries'!$O6="Quarterly",IF(CN$6='Team &amp; Salaries'!$M6,MIN('Team &amp; Salaries'!$N6,'Team &amp; Salaries'!$P6),IF(CN$6&gt;'Team &amp; Salaries'!$M6,IFERROR(MIN('Team &amp; Salaries'!$P6,IF(ISNUMBER(CK96),CK96,0)+'Team &amp; Salaries'!$N6),'Team &amp; Salaries'!$N6),0)),IF('Team &amp; Salaries'!$O6="Annually",IF(CN$6='Team &amp; Salaries'!$M6,MIN('Team &amp; Salaries'!$N6,'Team &amp; Salaries'!$P6),IF(CN$6&gt;'Team &amp; Salaries'!$M6,IFERROR(MIN('Team &amp; Salaries'!$P6,CB96+'Team &amp; Salaries'!$N6),MIN('Team &amp; Salaries'!$N6,'Team &amp; Salaries'!$P6)),0))))))</f>
        <v>1</v>
      </c>
      <c r="CO96" s="671">
        <f>IF('Team &amp; Salaries'!$O6="Never",IF(CO$6&gt;='Team &amp; Salaries'!$M6,MIN('Team &amp; Salaries'!$N6,'Team &amp; Salaries'!$P6),0),IF('Team &amp; Salaries'!$O6="Monthly",IF(CO$6='Team &amp; Salaries'!$M6,MIN('Team &amp; Salaries'!$N6,'Team &amp; Salaries'!$P6),IF(CO$6&gt;'Team &amp; Salaries'!$M6,MIN('Team &amp; Salaries'!$P6,CN96+'Team &amp; Salaries'!$N6),0)),IF('Team &amp; Salaries'!$O6="Quarterly",IF(CO$6='Team &amp; Salaries'!$M6,MIN('Team &amp; Salaries'!$N6,'Team &amp; Salaries'!$P6),IF(CO$6&gt;'Team &amp; Salaries'!$M6,IFERROR(MIN('Team &amp; Salaries'!$P6,IF(ISNUMBER(CL96),CL96,0)+'Team &amp; Salaries'!$N6),'Team &amp; Salaries'!$N6),0)),IF('Team &amp; Salaries'!$O6="Annually",IF(CO$6='Team &amp; Salaries'!$M6,MIN('Team &amp; Salaries'!$N6,'Team &amp; Salaries'!$P6),IF(CO$6&gt;'Team &amp; Salaries'!$M6,IFERROR(MIN('Team &amp; Salaries'!$P6,CC96+'Team &amp; Salaries'!$N6),MIN('Team &amp; Salaries'!$N6,'Team &amp; Salaries'!$P6)),0))))))</f>
        <v>1</v>
      </c>
      <c r="CP96" s="671">
        <f>IF('Team &amp; Salaries'!$O6="Never",IF(CP$6&gt;='Team &amp; Salaries'!$M6,MIN('Team &amp; Salaries'!$N6,'Team &amp; Salaries'!$P6),0),IF('Team &amp; Salaries'!$O6="Monthly",IF(CP$6='Team &amp; Salaries'!$M6,MIN('Team &amp; Salaries'!$N6,'Team &amp; Salaries'!$P6),IF(CP$6&gt;'Team &amp; Salaries'!$M6,MIN('Team &amp; Salaries'!$P6,CO96+'Team &amp; Salaries'!$N6),0)),IF('Team &amp; Salaries'!$O6="Quarterly",IF(CP$6='Team &amp; Salaries'!$M6,MIN('Team &amp; Salaries'!$N6,'Team &amp; Salaries'!$P6),IF(CP$6&gt;'Team &amp; Salaries'!$M6,IFERROR(MIN('Team &amp; Salaries'!$P6,IF(ISNUMBER(CM96),CM96,0)+'Team &amp; Salaries'!$N6),'Team &amp; Salaries'!$N6),0)),IF('Team &amp; Salaries'!$O6="Annually",IF(CP$6='Team &amp; Salaries'!$M6,MIN('Team &amp; Salaries'!$N6,'Team &amp; Salaries'!$P6),IF(CP$6&gt;'Team &amp; Salaries'!$M6,IFERROR(MIN('Team &amp; Salaries'!$P6,CD96+'Team &amp; Salaries'!$N6),MIN('Team &amp; Salaries'!$N6,'Team &amp; Salaries'!$P6)),0))))))</f>
        <v>1</v>
      </c>
      <c r="CQ96" s="671">
        <f>IF('Team &amp; Salaries'!$O6="Never",IF(CQ$6&gt;='Team &amp; Salaries'!$M6,MIN('Team &amp; Salaries'!$N6,'Team &amp; Salaries'!$P6),0),IF('Team &amp; Salaries'!$O6="Monthly",IF(CQ$6='Team &amp; Salaries'!$M6,MIN('Team &amp; Salaries'!$N6,'Team &amp; Salaries'!$P6),IF(CQ$6&gt;'Team &amp; Salaries'!$M6,MIN('Team &amp; Salaries'!$P6,CP96+'Team &amp; Salaries'!$N6),0)),IF('Team &amp; Salaries'!$O6="Quarterly",IF(CQ$6='Team &amp; Salaries'!$M6,MIN('Team &amp; Salaries'!$N6,'Team &amp; Salaries'!$P6),IF(CQ$6&gt;'Team &amp; Salaries'!$M6,IFERROR(MIN('Team &amp; Salaries'!$P6,IF(ISNUMBER(CN96),CN96,0)+'Team &amp; Salaries'!$N6),'Team &amp; Salaries'!$N6),0)),IF('Team &amp; Salaries'!$O6="Annually",IF(CQ$6='Team &amp; Salaries'!$M6,MIN('Team &amp; Salaries'!$N6,'Team &amp; Salaries'!$P6),IF(CQ$6&gt;'Team &amp; Salaries'!$M6,IFERROR(MIN('Team &amp; Salaries'!$P6,CE96+'Team &amp; Salaries'!$N6),MIN('Team &amp; Salaries'!$N6,'Team &amp; Salaries'!$P6)),0))))))</f>
        <v>1</v>
      </c>
      <c r="CR96" s="671">
        <f>IF('Team &amp; Salaries'!$O6="Never",IF(CR$6&gt;='Team &amp; Salaries'!$M6,MIN('Team &amp; Salaries'!$N6,'Team &amp; Salaries'!$P6),0),IF('Team &amp; Salaries'!$O6="Monthly",IF(CR$6='Team &amp; Salaries'!$M6,MIN('Team &amp; Salaries'!$N6,'Team &amp; Salaries'!$P6),IF(CR$6&gt;'Team &amp; Salaries'!$M6,MIN('Team &amp; Salaries'!$P6,CQ96+'Team &amp; Salaries'!$N6),0)),IF('Team &amp; Salaries'!$O6="Quarterly",IF(CR$6='Team &amp; Salaries'!$M6,MIN('Team &amp; Salaries'!$N6,'Team &amp; Salaries'!$P6),IF(CR$6&gt;'Team &amp; Salaries'!$M6,IFERROR(MIN('Team &amp; Salaries'!$P6,IF(ISNUMBER(CO96),CO96,0)+'Team &amp; Salaries'!$N6),'Team &amp; Salaries'!$N6),0)),IF('Team &amp; Salaries'!$O6="Annually",IF(CR$6='Team &amp; Salaries'!$M6,MIN('Team &amp; Salaries'!$N6,'Team &amp; Salaries'!$P6),IF(CR$6&gt;'Team &amp; Salaries'!$M6,IFERROR(MIN('Team &amp; Salaries'!$P6,CF96+'Team &amp; Salaries'!$N6),MIN('Team &amp; Salaries'!$N6,'Team &amp; Salaries'!$P6)),0))))))</f>
        <v>1</v>
      </c>
      <c r="CS96" s="671">
        <f>IF('Team &amp; Salaries'!$O6="Never",IF(CS$6&gt;='Team &amp; Salaries'!$M6,MIN('Team &amp; Salaries'!$N6,'Team &amp; Salaries'!$P6),0),IF('Team &amp; Salaries'!$O6="Monthly",IF(CS$6='Team &amp; Salaries'!$M6,MIN('Team &amp; Salaries'!$N6,'Team &amp; Salaries'!$P6),IF(CS$6&gt;'Team &amp; Salaries'!$M6,MIN('Team &amp; Salaries'!$P6,CR96+'Team &amp; Salaries'!$N6),0)),IF('Team &amp; Salaries'!$O6="Quarterly",IF(CS$6='Team &amp; Salaries'!$M6,MIN('Team &amp; Salaries'!$N6,'Team &amp; Salaries'!$P6),IF(CS$6&gt;'Team &amp; Salaries'!$M6,IFERROR(MIN('Team &amp; Salaries'!$P6,IF(ISNUMBER(CP96),CP96,0)+'Team &amp; Salaries'!$N6),'Team &amp; Salaries'!$N6),0)),IF('Team &amp; Salaries'!$O6="Annually",IF(CS$6='Team &amp; Salaries'!$M6,MIN('Team &amp; Salaries'!$N6,'Team &amp; Salaries'!$P6),IF(CS$6&gt;'Team &amp; Salaries'!$M6,IFERROR(MIN('Team &amp; Salaries'!$P6,CG96+'Team &amp; Salaries'!$N6),MIN('Team &amp; Salaries'!$N6,'Team &amp; Salaries'!$P6)),0))))))</f>
        <v>1</v>
      </c>
      <c r="CT96" s="671">
        <f>IF('Team &amp; Salaries'!$O6="Never",IF(CT$6&gt;='Team &amp; Salaries'!$M6,MIN('Team &amp; Salaries'!$N6,'Team &amp; Salaries'!$P6),0),IF('Team &amp; Salaries'!$O6="Monthly",IF(CT$6='Team &amp; Salaries'!$M6,MIN('Team &amp; Salaries'!$N6,'Team &amp; Salaries'!$P6),IF(CT$6&gt;'Team &amp; Salaries'!$M6,MIN('Team &amp; Salaries'!$P6,CS96+'Team &amp; Salaries'!$N6),0)),IF('Team &amp; Salaries'!$O6="Quarterly",IF(CT$6='Team &amp; Salaries'!$M6,MIN('Team &amp; Salaries'!$N6,'Team &amp; Salaries'!$P6),IF(CT$6&gt;'Team &amp; Salaries'!$M6,IFERROR(MIN('Team &amp; Salaries'!$P6,IF(ISNUMBER(CQ96),CQ96,0)+'Team &amp; Salaries'!$N6),'Team &amp; Salaries'!$N6),0)),IF('Team &amp; Salaries'!$O6="Annually",IF(CT$6='Team &amp; Salaries'!$M6,MIN('Team &amp; Salaries'!$N6,'Team &amp; Salaries'!$P6),IF(CT$6&gt;'Team &amp; Salaries'!$M6,IFERROR(MIN('Team &amp; Salaries'!$P6,CH96+'Team &amp; Salaries'!$N6),MIN('Team &amp; Salaries'!$N6,'Team &amp; Salaries'!$P6)),0))))))</f>
        <v>1</v>
      </c>
      <c r="CU96" s="671">
        <f>IF('Team &amp; Salaries'!$O6="Never",IF(CU$6&gt;='Team &amp; Salaries'!$M6,MIN('Team &amp; Salaries'!$N6,'Team &amp; Salaries'!$P6),0),IF('Team &amp; Salaries'!$O6="Monthly",IF(CU$6='Team &amp; Salaries'!$M6,MIN('Team &amp; Salaries'!$N6,'Team &amp; Salaries'!$P6),IF(CU$6&gt;'Team &amp; Salaries'!$M6,MIN('Team &amp; Salaries'!$P6,CT96+'Team &amp; Salaries'!$N6),0)),IF('Team &amp; Salaries'!$O6="Quarterly",IF(CU$6='Team &amp; Salaries'!$M6,MIN('Team &amp; Salaries'!$N6,'Team &amp; Salaries'!$P6),IF(CU$6&gt;'Team &amp; Salaries'!$M6,IFERROR(MIN('Team &amp; Salaries'!$P6,IF(ISNUMBER(CR96),CR96,0)+'Team &amp; Salaries'!$N6),'Team &amp; Salaries'!$N6),0)),IF('Team &amp; Salaries'!$O6="Annually",IF(CU$6='Team &amp; Salaries'!$M6,MIN('Team &amp; Salaries'!$N6,'Team &amp; Salaries'!$P6),IF(CU$6&gt;'Team &amp; Salaries'!$M6,IFERROR(MIN('Team &amp; Salaries'!$P6,CI96+'Team &amp; Salaries'!$N6),MIN('Team &amp; Salaries'!$N6,'Team &amp; Salaries'!$P6)),0))))))</f>
        <v>1</v>
      </c>
      <c r="CV96" s="671">
        <f>IF('Team &amp; Salaries'!$O6="Never",IF(CV$6&gt;='Team &amp; Salaries'!$M6,MIN('Team &amp; Salaries'!$N6,'Team &amp; Salaries'!$P6),0),IF('Team &amp; Salaries'!$O6="Monthly",IF(CV$6='Team &amp; Salaries'!$M6,MIN('Team &amp; Salaries'!$N6,'Team &amp; Salaries'!$P6),IF(CV$6&gt;'Team &amp; Salaries'!$M6,MIN('Team &amp; Salaries'!$P6,CU96+'Team &amp; Salaries'!$N6),0)),IF('Team &amp; Salaries'!$O6="Quarterly",IF(CV$6='Team &amp; Salaries'!$M6,MIN('Team &amp; Salaries'!$N6,'Team &amp; Salaries'!$P6),IF(CV$6&gt;'Team &amp; Salaries'!$M6,IFERROR(MIN('Team &amp; Salaries'!$P6,IF(ISNUMBER(CS96),CS96,0)+'Team &amp; Salaries'!$N6),'Team &amp; Salaries'!$N6),0)),IF('Team &amp; Salaries'!$O6="Annually",IF(CV$6='Team &amp; Salaries'!$M6,MIN('Team &amp; Salaries'!$N6,'Team &amp; Salaries'!$P6),IF(CV$6&gt;'Team &amp; Salaries'!$M6,IFERROR(MIN('Team &amp; Salaries'!$P6,CJ96+'Team &amp; Salaries'!$N6),MIN('Team &amp; Salaries'!$N6,'Team &amp; Salaries'!$P6)),0))))))</f>
        <v>1</v>
      </c>
      <c r="CW96" s="671">
        <f>IF('Team &amp; Salaries'!$O6="Never",IF(CW$6&gt;='Team &amp; Salaries'!$M6,MIN('Team &amp; Salaries'!$N6,'Team &amp; Salaries'!$P6),0),IF('Team &amp; Salaries'!$O6="Monthly",IF(CW$6='Team &amp; Salaries'!$M6,MIN('Team &amp; Salaries'!$N6,'Team &amp; Salaries'!$P6),IF(CW$6&gt;'Team &amp; Salaries'!$M6,MIN('Team &amp; Salaries'!$P6,CV96+'Team &amp; Salaries'!$N6),0)),IF('Team &amp; Salaries'!$O6="Quarterly",IF(CW$6='Team &amp; Salaries'!$M6,MIN('Team &amp; Salaries'!$N6,'Team &amp; Salaries'!$P6),IF(CW$6&gt;'Team &amp; Salaries'!$M6,IFERROR(MIN('Team &amp; Salaries'!$P6,IF(ISNUMBER(CT96),CT96,0)+'Team &amp; Salaries'!$N6),'Team &amp; Salaries'!$N6),0)),IF('Team &amp; Salaries'!$O6="Annually",IF(CW$6='Team &amp; Salaries'!$M6,MIN('Team &amp; Salaries'!$N6,'Team &amp; Salaries'!$P6),IF(CW$6&gt;'Team &amp; Salaries'!$M6,IFERROR(MIN('Team &amp; Salaries'!$P6,CK96+'Team &amp; Salaries'!$N6),MIN('Team &amp; Salaries'!$N6,'Team &amp; Salaries'!$P6)),0))))))</f>
        <v>1</v>
      </c>
      <c r="CX96" s="671">
        <f>IF('Team &amp; Salaries'!$O6="Never",IF(CX$6&gt;='Team &amp; Salaries'!$M6,MIN('Team &amp; Salaries'!$N6,'Team &amp; Salaries'!$P6),0),IF('Team &amp; Salaries'!$O6="Monthly",IF(CX$6='Team &amp; Salaries'!$M6,MIN('Team &amp; Salaries'!$N6,'Team &amp; Salaries'!$P6),IF(CX$6&gt;'Team &amp; Salaries'!$M6,MIN('Team &amp; Salaries'!$P6,CW96+'Team &amp; Salaries'!$N6),0)),IF('Team &amp; Salaries'!$O6="Quarterly",IF(CX$6='Team &amp; Salaries'!$M6,MIN('Team &amp; Salaries'!$N6,'Team &amp; Salaries'!$P6),IF(CX$6&gt;'Team &amp; Salaries'!$M6,IFERROR(MIN('Team &amp; Salaries'!$P6,IF(ISNUMBER(CU96),CU96,0)+'Team &amp; Salaries'!$N6),'Team &amp; Salaries'!$N6),0)),IF('Team &amp; Salaries'!$O6="Annually",IF(CX$6='Team &amp; Salaries'!$M6,MIN('Team &amp; Salaries'!$N6,'Team &amp; Salaries'!$P6),IF(CX$6&gt;'Team &amp; Salaries'!$M6,IFERROR(MIN('Team &amp; Salaries'!$P6,CL96+'Team &amp; Salaries'!$N6),MIN('Team &amp; Salaries'!$N6,'Team &amp; Salaries'!$P6)),0))))))</f>
        <v>1</v>
      </c>
      <c r="CY96" s="671">
        <f>IF('Team &amp; Salaries'!$O6="Never",IF(CY$6&gt;='Team &amp; Salaries'!$M6,MIN('Team &amp; Salaries'!$N6,'Team &amp; Salaries'!$P6),0),IF('Team &amp; Salaries'!$O6="Monthly",IF(CY$6='Team &amp; Salaries'!$M6,MIN('Team &amp; Salaries'!$N6,'Team &amp; Salaries'!$P6),IF(CY$6&gt;'Team &amp; Salaries'!$M6,MIN('Team &amp; Salaries'!$P6,CX96+'Team &amp; Salaries'!$N6),0)),IF('Team &amp; Salaries'!$O6="Quarterly",IF(CY$6='Team &amp; Salaries'!$M6,MIN('Team &amp; Salaries'!$N6,'Team &amp; Salaries'!$P6),IF(CY$6&gt;'Team &amp; Salaries'!$M6,IFERROR(MIN('Team &amp; Salaries'!$P6,IF(ISNUMBER(CV96),CV96,0)+'Team &amp; Salaries'!$N6),'Team &amp; Salaries'!$N6),0)),IF('Team &amp; Salaries'!$O6="Annually",IF(CY$6='Team &amp; Salaries'!$M6,MIN('Team &amp; Salaries'!$N6,'Team &amp; Salaries'!$P6),IF(CY$6&gt;'Team &amp; Salaries'!$M6,IFERROR(MIN('Team &amp; Salaries'!$P6,CM96+'Team &amp; Salaries'!$N6),MIN('Team &amp; Salaries'!$N6,'Team &amp; Salaries'!$P6)),0))))))</f>
        <v>1</v>
      </c>
      <c r="CZ96" s="671">
        <f>IF('Team &amp; Salaries'!$O6="Never",IF(CZ$6&gt;='Team &amp; Salaries'!$M6,MIN('Team &amp; Salaries'!$N6,'Team &amp; Salaries'!$P6),0),IF('Team &amp; Salaries'!$O6="Monthly",IF(CZ$6='Team &amp; Salaries'!$M6,MIN('Team &amp; Salaries'!$N6,'Team &amp; Salaries'!$P6),IF(CZ$6&gt;'Team &amp; Salaries'!$M6,MIN('Team &amp; Salaries'!$P6,CY96+'Team &amp; Salaries'!$N6),0)),IF('Team &amp; Salaries'!$O6="Quarterly",IF(CZ$6='Team &amp; Salaries'!$M6,MIN('Team &amp; Salaries'!$N6,'Team &amp; Salaries'!$P6),IF(CZ$6&gt;'Team &amp; Salaries'!$M6,IFERROR(MIN('Team &amp; Salaries'!$P6,IF(ISNUMBER(CW96),CW96,0)+'Team &amp; Salaries'!$N6),'Team &amp; Salaries'!$N6),0)),IF('Team &amp; Salaries'!$O6="Annually",IF(CZ$6='Team &amp; Salaries'!$M6,MIN('Team &amp; Salaries'!$N6,'Team &amp; Salaries'!$P6),IF(CZ$6&gt;'Team &amp; Salaries'!$M6,IFERROR(MIN('Team &amp; Salaries'!$P6,CN96+'Team &amp; Salaries'!$N6),MIN('Team &amp; Salaries'!$N6,'Team &amp; Salaries'!$P6)),0))))))</f>
        <v>1</v>
      </c>
      <c r="DA96" s="671">
        <f>IF('Team &amp; Salaries'!$O6="Never",IF(DA$6&gt;='Team &amp; Salaries'!$M6,MIN('Team &amp; Salaries'!$N6,'Team &amp; Salaries'!$P6),0),IF('Team &amp; Salaries'!$O6="Monthly",IF(DA$6='Team &amp; Salaries'!$M6,MIN('Team &amp; Salaries'!$N6,'Team &amp; Salaries'!$P6),IF(DA$6&gt;'Team &amp; Salaries'!$M6,MIN('Team &amp; Salaries'!$P6,CZ96+'Team &amp; Salaries'!$N6),0)),IF('Team &amp; Salaries'!$O6="Quarterly",IF(DA$6='Team &amp; Salaries'!$M6,MIN('Team &amp; Salaries'!$N6,'Team &amp; Salaries'!$P6),IF(DA$6&gt;'Team &amp; Salaries'!$M6,IFERROR(MIN('Team &amp; Salaries'!$P6,IF(ISNUMBER(CX96),CX96,0)+'Team &amp; Salaries'!$N6),'Team &amp; Salaries'!$N6),0)),IF('Team &amp; Salaries'!$O6="Annually",IF(DA$6='Team &amp; Salaries'!$M6,MIN('Team &amp; Salaries'!$N6,'Team &amp; Salaries'!$P6),IF(DA$6&gt;'Team &amp; Salaries'!$M6,IFERROR(MIN('Team &amp; Salaries'!$P6,CO96+'Team &amp; Salaries'!$N6),MIN('Team &amp; Salaries'!$N6,'Team &amp; Salaries'!$P6)),0))))))</f>
        <v>1</v>
      </c>
      <c r="DB96" s="671">
        <f>IF('Team &amp; Salaries'!$O6="Never",IF(DB$6&gt;='Team &amp; Salaries'!$M6,MIN('Team &amp; Salaries'!$N6,'Team &amp; Salaries'!$P6),0),IF('Team &amp; Salaries'!$O6="Monthly",IF(DB$6='Team &amp; Salaries'!$M6,MIN('Team &amp; Salaries'!$N6,'Team &amp; Salaries'!$P6),IF(DB$6&gt;'Team &amp; Salaries'!$M6,MIN('Team &amp; Salaries'!$P6,DA96+'Team &amp; Salaries'!$N6),0)),IF('Team &amp; Salaries'!$O6="Quarterly",IF(DB$6='Team &amp; Salaries'!$M6,MIN('Team &amp; Salaries'!$N6,'Team &amp; Salaries'!$P6),IF(DB$6&gt;'Team &amp; Salaries'!$M6,IFERROR(MIN('Team &amp; Salaries'!$P6,IF(ISNUMBER(CY96),CY96,0)+'Team &amp; Salaries'!$N6),'Team &amp; Salaries'!$N6),0)),IF('Team &amp; Salaries'!$O6="Annually",IF(DB$6='Team &amp; Salaries'!$M6,MIN('Team &amp; Salaries'!$N6,'Team &amp; Salaries'!$P6),IF(DB$6&gt;'Team &amp; Salaries'!$M6,IFERROR(MIN('Team &amp; Salaries'!$P6,CP96+'Team &amp; Salaries'!$N6),MIN('Team &amp; Salaries'!$N6,'Team &amp; Salaries'!$P6)),0))))))</f>
        <v>1</v>
      </c>
      <c r="DC96" s="671">
        <f>IF('Team &amp; Salaries'!$O6="Never",IF(DC$6&gt;='Team &amp; Salaries'!$M6,MIN('Team &amp; Salaries'!$N6,'Team &amp; Salaries'!$P6),0),IF('Team &amp; Salaries'!$O6="Monthly",IF(DC$6='Team &amp; Salaries'!$M6,MIN('Team &amp; Salaries'!$N6,'Team &amp; Salaries'!$P6),IF(DC$6&gt;'Team &amp; Salaries'!$M6,MIN('Team &amp; Salaries'!$P6,DB96+'Team &amp; Salaries'!$N6),0)),IF('Team &amp; Salaries'!$O6="Quarterly",IF(DC$6='Team &amp; Salaries'!$M6,MIN('Team &amp; Salaries'!$N6,'Team &amp; Salaries'!$P6),IF(DC$6&gt;'Team &amp; Salaries'!$M6,IFERROR(MIN('Team &amp; Salaries'!$P6,IF(ISNUMBER(CZ96),CZ96,0)+'Team &amp; Salaries'!$N6),'Team &amp; Salaries'!$N6),0)),IF('Team &amp; Salaries'!$O6="Annually",IF(DC$6='Team &amp; Salaries'!$M6,MIN('Team &amp; Salaries'!$N6,'Team &amp; Salaries'!$P6),IF(DC$6&gt;'Team &amp; Salaries'!$M6,IFERROR(MIN('Team &amp; Salaries'!$P6,CQ96+'Team &amp; Salaries'!$N6),MIN('Team &amp; Salaries'!$N6,'Team &amp; Salaries'!$P6)),0))))))</f>
        <v>1</v>
      </c>
      <c r="DD96" s="671">
        <f>IF('Team &amp; Salaries'!$O6="Never",IF(DD$6&gt;='Team &amp; Salaries'!$M6,MIN('Team &amp; Salaries'!$N6,'Team &amp; Salaries'!$P6),0),IF('Team &amp; Salaries'!$O6="Monthly",IF(DD$6='Team &amp; Salaries'!$M6,MIN('Team &amp; Salaries'!$N6,'Team &amp; Salaries'!$P6),IF(DD$6&gt;'Team &amp; Salaries'!$M6,MIN('Team &amp; Salaries'!$P6,DC96+'Team &amp; Salaries'!$N6),0)),IF('Team &amp; Salaries'!$O6="Quarterly",IF(DD$6='Team &amp; Salaries'!$M6,MIN('Team &amp; Salaries'!$N6,'Team &amp; Salaries'!$P6),IF(DD$6&gt;'Team &amp; Salaries'!$M6,IFERROR(MIN('Team &amp; Salaries'!$P6,IF(ISNUMBER(DA96),DA96,0)+'Team &amp; Salaries'!$N6),'Team &amp; Salaries'!$N6),0)),IF('Team &amp; Salaries'!$O6="Annually",IF(DD$6='Team &amp; Salaries'!$M6,MIN('Team &amp; Salaries'!$N6,'Team &amp; Salaries'!$P6),IF(DD$6&gt;'Team &amp; Salaries'!$M6,IFERROR(MIN('Team &amp; Salaries'!$P6,CR96+'Team &amp; Salaries'!$N6),MIN('Team &amp; Salaries'!$N6,'Team &amp; Salaries'!$P6)),0))))))</f>
        <v>1</v>
      </c>
      <c r="DE96" s="671">
        <f>IF('Team &amp; Salaries'!$O6="Never",IF(DE$6&gt;='Team &amp; Salaries'!$M6,MIN('Team &amp; Salaries'!$N6,'Team &amp; Salaries'!$P6),0),IF('Team &amp; Salaries'!$O6="Monthly",IF(DE$6='Team &amp; Salaries'!$M6,MIN('Team &amp; Salaries'!$N6,'Team &amp; Salaries'!$P6),IF(DE$6&gt;'Team &amp; Salaries'!$M6,MIN('Team &amp; Salaries'!$P6,DD96+'Team &amp; Salaries'!$N6),0)),IF('Team &amp; Salaries'!$O6="Quarterly",IF(DE$6='Team &amp; Salaries'!$M6,MIN('Team &amp; Salaries'!$N6,'Team &amp; Salaries'!$P6),IF(DE$6&gt;'Team &amp; Salaries'!$M6,IFERROR(MIN('Team &amp; Salaries'!$P6,IF(ISNUMBER(DB96),DB96,0)+'Team &amp; Salaries'!$N6),'Team &amp; Salaries'!$N6),0)),IF('Team &amp; Salaries'!$O6="Annually",IF(DE$6='Team &amp; Salaries'!$M6,MIN('Team &amp; Salaries'!$N6,'Team &amp; Salaries'!$P6),IF(DE$6&gt;'Team &amp; Salaries'!$M6,IFERROR(MIN('Team &amp; Salaries'!$P6,CS96+'Team &amp; Salaries'!$N6),MIN('Team &amp; Salaries'!$N6,'Team &amp; Salaries'!$P6)),0))))))</f>
        <v>1</v>
      </c>
      <c r="DF96" s="671">
        <f>IF('Team &amp; Salaries'!$O6="Never",IF(DF$6&gt;='Team &amp; Salaries'!$M6,MIN('Team &amp; Salaries'!$N6,'Team &amp; Salaries'!$P6),0),IF('Team &amp; Salaries'!$O6="Monthly",IF(DF$6='Team &amp; Salaries'!$M6,MIN('Team &amp; Salaries'!$N6,'Team &amp; Salaries'!$P6),IF(DF$6&gt;'Team &amp; Salaries'!$M6,MIN('Team &amp; Salaries'!$P6,DE96+'Team &amp; Salaries'!$N6),0)),IF('Team &amp; Salaries'!$O6="Quarterly",IF(DF$6='Team &amp; Salaries'!$M6,MIN('Team &amp; Salaries'!$N6,'Team &amp; Salaries'!$P6),IF(DF$6&gt;'Team &amp; Salaries'!$M6,IFERROR(MIN('Team &amp; Salaries'!$P6,IF(ISNUMBER(DC96),DC96,0)+'Team &amp; Salaries'!$N6),'Team &amp; Salaries'!$N6),0)),IF('Team &amp; Salaries'!$O6="Annually",IF(DF$6='Team &amp; Salaries'!$M6,MIN('Team &amp; Salaries'!$N6,'Team &amp; Salaries'!$P6),IF(DF$6&gt;'Team &amp; Salaries'!$M6,IFERROR(MIN('Team &amp; Salaries'!$P6,CT96+'Team &amp; Salaries'!$N6),MIN('Team &amp; Salaries'!$N6,'Team &amp; Salaries'!$P6)),0))))))</f>
        <v>1</v>
      </c>
      <c r="DG96" s="671">
        <f>IF('Team &amp; Salaries'!$O6="Never",IF(DG$6&gt;='Team &amp; Salaries'!$M6,MIN('Team &amp; Salaries'!$N6,'Team &amp; Salaries'!$P6),0),IF('Team &amp; Salaries'!$O6="Monthly",IF(DG$6='Team &amp; Salaries'!$M6,MIN('Team &amp; Salaries'!$N6,'Team &amp; Salaries'!$P6),IF(DG$6&gt;'Team &amp; Salaries'!$M6,MIN('Team &amp; Salaries'!$P6,DF96+'Team &amp; Salaries'!$N6),0)),IF('Team &amp; Salaries'!$O6="Quarterly",IF(DG$6='Team &amp; Salaries'!$M6,MIN('Team &amp; Salaries'!$N6,'Team &amp; Salaries'!$P6),IF(DG$6&gt;'Team &amp; Salaries'!$M6,IFERROR(MIN('Team &amp; Salaries'!$P6,IF(ISNUMBER(DD96),DD96,0)+'Team &amp; Salaries'!$N6),'Team &amp; Salaries'!$N6),0)),IF('Team &amp; Salaries'!$O6="Annually",IF(DG$6='Team &amp; Salaries'!$M6,MIN('Team &amp; Salaries'!$N6,'Team &amp; Salaries'!$P6),IF(DG$6&gt;'Team &amp; Salaries'!$M6,IFERROR(MIN('Team &amp; Salaries'!$P6,CU96+'Team &amp; Salaries'!$N6),MIN('Team &amp; Salaries'!$N6,'Team &amp; Salaries'!$P6)),0))))))</f>
        <v>1</v>
      </c>
      <c r="DH96" s="671">
        <f>IF('Team &amp; Salaries'!$O6="Never",IF(DH$6&gt;='Team &amp; Salaries'!$M6,MIN('Team &amp; Salaries'!$N6,'Team &amp; Salaries'!$P6),0),IF('Team &amp; Salaries'!$O6="Monthly",IF(DH$6='Team &amp; Salaries'!$M6,MIN('Team &amp; Salaries'!$N6,'Team &amp; Salaries'!$P6),IF(DH$6&gt;'Team &amp; Salaries'!$M6,MIN('Team &amp; Salaries'!$P6,DG96+'Team &amp; Salaries'!$N6),0)),IF('Team &amp; Salaries'!$O6="Quarterly",IF(DH$6='Team &amp; Salaries'!$M6,MIN('Team &amp; Salaries'!$N6,'Team &amp; Salaries'!$P6),IF(DH$6&gt;'Team &amp; Salaries'!$M6,IFERROR(MIN('Team &amp; Salaries'!$P6,IF(ISNUMBER(DE96),DE96,0)+'Team &amp; Salaries'!$N6),'Team &amp; Salaries'!$N6),0)),IF('Team &amp; Salaries'!$O6="Annually",IF(DH$6='Team &amp; Salaries'!$M6,MIN('Team &amp; Salaries'!$N6,'Team &amp; Salaries'!$P6),IF(DH$6&gt;'Team &amp; Salaries'!$M6,IFERROR(MIN('Team &amp; Salaries'!$P6,CV96+'Team &amp; Salaries'!$N6),MIN('Team &amp; Salaries'!$N6,'Team &amp; Salaries'!$P6)),0))))))</f>
        <v>1</v>
      </c>
      <c r="DI96" s="671">
        <f>IF('Team &amp; Salaries'!$O6="Never",IF(DI$6&gt;='Team &amp; Salaries'!$M6,MIN('Team &amp; Salaries'!$N6,'Team &amp; Salaries'!$P6),0),IF('Team &amp; Salaries'!$O6="Monthly",IF(DI$6='Team &amp; Salaries'!$M6,MIN('Team &amp; Salaries'!$N6,'Team &amp; Salaries'!$P6),IF(DI$6&gt;'Team &amp; Salaries'!$M6,MIN('Team &amp; Salaries'!$P6,DH96+'Team &amp; Salaries'!$N6),0)),IF('Team &amp; Salaries'!$O6="Quarterly",IF(DI$6='Team &amp; Salaries'!$M6,MIN('Team &amp; Salaries'!$N6,'Team &amp; Salaries'!$P6),IF(DI$6&gt;'Team &amp; Salaries'!$M6,IFERROR(MIN('Team &amp; Salaries'!$P6,IF(ISNUMBER(DF96),DF96,0)+'Team &amp; Salaries'!$N6),'Team &amp; Salaries'!$N6),0)),IF('Team &amp; Salaries'!$O6="Annually",IF(DI$6='Team &amp; Salaries'!$M6,MIN('Team &amp; Salaries'!$N6,'Team &amp; Salaries'!$P6),IF(DI$6&gt;'Team &amp; Salaries'!$M6,IFERROR(MIN('Team &amp; Salaries'!$P6,CW96+'Team &amp; Salaries'!$N6),MIN('Team &amp; Salaries'!$N6,'Team &amp; Salaries'!$P6)),0))))))</f>
        <v>1</v>
      </c>
    </row>
    <row r="97" spans="1:113" customFormat="1" ht="16">
      <c r="A97" s="114" t="str">
        <f>'Team &amp; Salaries'!A7</f>
        <v>UX Research</v>
      </c>
      <c r="B97" s="114"/>
      <c r="C97" s="114"/>
      <c r="D97" s="285"/>
      <c r="E97" s="361" t="s">
        <v>193</v>
      </c>
      <c r="F97" s="286">
        <f>IF('Team &amp; Salaries'!$O7="Never",IF(F$6&gt;='Team &amp; Salaries'!$M7,MIN('Team &amp; Salaries'!$N7,'Team &amp; Salaries'!$P7),0),IF('Team &amp; Salaries'!$O7="Monthly",IF(F$6='Team &amp; Salaries'!$M7,MIN('Team &amp; Salaries'!$N7,'Team &amp; Salaries'!$P7),IF(F$6&gt;'Team &amp; Salaries'!$M7,MIN('Team &amp; Salaries'!$P7,E97+'Team &amp; Salaries'!$N7),0)),IF('Team &amp; Salaries'!$O7="Quarterly",IF(F$6='Team &amp; Salaries'!$M7,MIN('Team &amp; Salaries'!$N7,'Team &amp; Salaries'!$P7),IF(F$6&gt;'Team &amp; Salaries'!$M7,IFERROR(MIN('Team &amp; Salaries'!$P7,IF(ISNUMBER(A97),A97,0)+'Team &amp; Salaries'!$N7),'Team &amp; Salaries'!$N7),0)),IF('Team &amp; Salaries'!$O7="Annually",IF(F$6='Team &amp; Salaries'!$M7,MIN('Team &amp; Salaries'!$N7,'Team &amp; Salaries'!$P7),IF(F$6&gt;'Team &amp; Salaries'!$M7,IFERROR(MIN('Team &amp; Salaries'!$P7,#REF!+'Team &amp; Salaries'!$N7),MIN('Team &amp; Salaries'!$N7,'Team &amp; Salaries'!$P7)),0))))))</f>
        <v>1</v>
      </c>
      <c r="G97" s="286">
        <f>IF('Team &amp; Salaries'!$O7="Never",IF(G$6&gt;='Team &amp; Salaries'!$M7,MIN('Team &amp; Salaries'!$N7,'Team &amp; Salaries'!$P7),0),IF('Team &amp; Salaries'!$O7="Monthly",IF(G$6='Team &amp; Salaries'!$M7,MIN('Team &amp; Salaries'!$N7,'Team &amp; Salaries'!$P7),IF(G$6&gt;'Team &amp; Salaries'!$M7,MIN('Team &amp; Salaries'!$P7,F97+'Team &amp; Salaries'!$N7),0)),IF('Team &amp; Salaries'!$O7="Quarterly",IF(G$6='Team &amp; Salaries'!$M7,MIN('Team &amp; Salaries'!$N7,'Team &amp; Salaries'!$P7),IF(G$6&gt;'Team &amp; Salaries'!$M7,IFERROR(MIN('Team &amp; Salaries'!$P7,IF(ISNUMBER(D97),D97,0)+'Team &amp; Salaries'!$N7),'Team &amp; Salaries'!$N7),0)),IF('Team &amp; Salaries'!$O7="Annually",IF(G$6='Team &amp; Salaries'!$M7,MIN('Team &amp; Salaries'!$N7,'Team &amp; Salaries'!$P7),IF(G$6&gt;'Team &amp; Salaries'!$M7,IFERROR(MIN('Team &amp; Salaries'!$P7,#REF!+'Team &amp; Salaries'!$N7),MIN('Team &amp; Salaries'!$N7,'Team &amp; Salaries'!$P7)),0))))))</f>
        <v>1</v>
      </c>
      <c r="H97" s="286">
        <f>IF('Team &amp; Salaries'!$O7="Never",IF(H$6&gt;='Team &amp; Salaries'!$M7,MIN('Team &amp; Salaries'!$N7,'Team &amp; Salaries'!$P7),0),IF('Team &amp; Salaries'!$O7="Monthly",IF(H$6='Team &amp; Salaries'!$M7,MIN('Team &amp; Salaries'!$N7,'Team &amp; Salaries'!$P7),IF(H$6&gt;'Team &amp; Salaries'!$M7,MIN('Team &amp; Salaries'!$P7,G97+'Team &amp; Salaries'!$N7),0)),IF('Team &amp; Salaries'!$O7="Quarterly",IF(H$6='Team &amp; Salaries'!$M7,MIN('Team &amp; Salaries'!$N7,'Team &amp; Salaries'!$P7),IF(H$6&gt;'Team &amp; Salaries'!$M7,IFERROR(MIN('Team &amp; Salaries'!$P7,IF(ISNUMBER(E97),E97,0)+'Team &amp; Salaries'!$N7),'Team &amp; Salaries'!$N7),0)),IF('Team &amp; Salaries'!$O7="Annually",IF(H$6='Team &amp; Salaries'!$M7,MIN('Team &amp; Salaries'!$N7,'Team &amp; Salaries'!$P7),IF(H$6&gt;'Team &amp; Salaries'!$M7,IFERROR(MIN('Team &amp; Salaries'!$P7,#REF!+'Team &amp; Salaries'!$N7),MIN('Team &amp; Salaries'!$N7,'Team &amp; Salaries'!$P7)),0))))))</f>
        <v>1</v>
      </c>
      <c r="I97" s="286">
        <f>IF('Team &amp; Salaries'!$O7="Never",IF(I$6&gt;='Team &amp; Salaries'!$M7,MIN('Team &amp; Salaries'!$N7,'Team &amp; Salaries'!$P7),0),IF('Team &amp; Salaries'!$O7="Monthly",IF(I$6='Team &amp; Salaries'!$M7,MIN('Team &amp; Salaries'!$N7,'Team &amp; Salaries'!$P7),IF(I$6&gt;'Team &amp; Salaries'!$M7,MIN('Team &amp; Salaries'!$P7,H97+'Team &amp; Salaries'!$N7),0)),IF('Team &amp; Salaries'!$O7="Quarterly",IF(I$6='Team &amp; Salaries'!$M7,MIN('Team &amp; Salaries'!$N7,'Team &amp; Salaries'!$P7),IF(I$6&gt;'Team &amp; Salaries'!$M7,IFERROR(MIN('Team &amp; Salaries'!$P7,IF(ISNUMBER(F97),F97,0)+'Team &amp; Salaries'!$N7),'Team &amp; Salaries'!$N7),0)),IF('Team &amp; Salaries'!$O7="Annually",IF(I$6='Team &amp; Salaries'!$M7,MIN('Team &amp; Salaries'!$N7,'Team &amp; Salaries'!$P7),IF(I$6&gt;'Team &amp; Salaries'!$M7,IFERROR(MIN('Team &amp; Salaries'!$P7,#REF!+'Team &amp; Salaries'!$N7),MIN('Team &amp; Salaries'!$N7,'Team &amp; Salaries'!$P7)),0))))))</f>
        <v>1</v>
      </c>
      <c r="J97" s="286">
        <f>IF('Team &amp; Salaries'!$O7="Never",IF(J$6&gt;='Team &amp; Salaries'!$M7,MIN('Team &amp; Salaries'!$N7,'Team &amp; Salaries'!$P7),0),IF('Team &amp; Salaries'!$O7="Monthly",IF(J$6='Team &amp; Salaries'!$M7,MIN('Team &amp; Salaries'!$N7,'Team &amp; Salaries'!$P7),IF(J$6&gt;'Team &amp; Salaries'!$M7,MIN('Team &amp; Salaries'!$P7,I97+'Team &amp; Salaries'!$N7),0)),IF('Team &amp; Salaries'!$O7="Quarterly",IF(J$6='Team &amp; Salaries'!$M7,MIN('Team &amp; Salaries'!$N7,'Team &amp; Salaries'!$P7),IF(J$6&gt;'Team &amp; Salaries'!$M7,IFERROR(MIN('Team &amp; Salaries'!$P7,IF(ISNUMBER(G97),G97,0)+'Team &amp; Salaries'!$N7),'Team &amp; Salaries'!$N7),0)),IF('Team &amp; Salaries'!$O7="Annually",IF(J$6='Team &amp; Salaries'!$M7,MIN('Team &amp; Salaries'!$N7,'Team &amp; Salaries'!$P7),IF(J$6&gt;'Team &amp; Salaries'!$M7,IFERROR(MIN('Team &amp; Salaries'!$P7,#REF!+'Team &amp; Salaries'!$N7),MIN('Team &amp; Salaries'!$N7,'Team &amp; Salaries'!$P7)),0))))))</f>
        <v>1</v>
      </c>
      <c r="K97" s="286">
        <f>IF('Team &amp; Salaries'!$O7="Never",IF(K$6&gt;='Team &amp; Salaries'!$M7,MIN('Team &amp; Salaries'!$N7,'Team &amp; Salaries'!$P7),0),IF('Team &amp; Salaries'!$O7="Monthly",IF(K$6='Team &amp; Salaries'!$M7,MIN('Team &amp; Salaries'!$N7,'Team &amp; Salaries'!$P7),IF(K$6&gt;'Team &amp; Salaries'!$M7,MIN('Team &amp; Salaries'!$P7,J97+'Team &amp; Salaries'!$N7),0)),IF('Team &amp; Salaries'!$O7="Quarterly",IF(K$6='Team &amp; Salaries'!$M7,MIN('Team &amp; Salaries'!$N7,'Team &amp; Salaries'!$P7),IF(K$6&gt;'Team &amp; Salaries'!$M7,IFERROR(MIN('Team &amp; Salaries'!$P7,IF(ISNUMBER(H97),H97,0)+'Team &amp; Salaries'!$N7),'Team &amp; Salaries'!$N7),0)),IF('Team &amp; Salaries'!$O7="Annually",IF(K$6='Team &amp; Salaries'!$M7,MIN('Team &amp; Salaries'!$N7,'Team &amp; Salaries'!$P7),IF(K$6&gt;'Team &amp; Salaries'!$M7,IFERROR(MIN('Team &amp; Salaries'!$P7,#REF!+'Team &amp; Salaries'!$N7),MIN('Team &amp; Salaries'!$N7,'Team &amp; Salaries'!$P7)),0))))))</f>
        <v>1</v>
      </c>
      <c r="L97" s="286">
        <f>IF('Team &amp; Salaries'!$O7="Never",IF(L$6&gt;='Team &amp; Salaries'!$M7,MIN('Team &amp; Salaries'!$N7,'Team &amp; Salaries'!$P7),0),IF('Team &amp; Salaries'!$O7="Monthly",IF(L$6='Team &amp; Salaries'!$M7,MIN('Team &amp; Salaries'!$N7,'Team &amp; Salaries'!$P7),IF(L$6&gt;'Team &amp; Salaries'!$M7,MIN('Team &amp; Salaries'!$P7,K97+'Team &amp; Salaries'!$N7),0)),IF('Team &amp; Salaries'!$O7="Quarterly",IF(L$6='Team &amp; Salaries'!$M7,MIN('Team &amp; Salaries'!$N7,'Team &amp; Salaries'!$P7),IF(L$6&gt;'Team &amp; Salaries'!$M7,IFERROR(MIN('Team &amp; Salaries'!$P7,IF(ISNUMBER(I97),I97,0)+'Team &amp; Salaries'!$N7),'Team &amp; Salaries'!$N7),0)),IF('Team &amp; Salaries'!$O7="Annually",IF(L$6='Team &amp; Salaries'!$M7,MIN('Team &amp; Salaries'!$N7,'Team &amp; Salaries'!$P7),IF(L$6&gt;'Team &amp; Salaries'!$M7,IFERROR(MIN('Team &amp; Salaries'!$P7,#REF!+'Team &amp; Salaries'!$N7),MIN('Team &amp; Salaries'!$N7,'Team &amp; Salaries'!$P7)),0))))))</f>
        <v>1</v>
      </c>
      <c r="M97" s="286">
        <f>IF('Team &amp; Salaries'!$O7="Never",IF(M$6&gt;='Team &amp; Salaries'!$M7,MIN('Team &amp; Salaries'!$N7,'Team &amp; Salaries'!$P7),0),IF('Team &amp; Salaries'!$O7="Monthly",IF(M$6='Team &amp; Salaries'!$M7,MIN('Team &amp; Salaries'!$N7,'Team &amp; Salaries'!$P7),IF(M$6&gt;'Team &amp; Salaries'!$M7,MIN('Team &amp; Salaries'!$P7,L97+'Team &amp; Salaries'!$N7),0)),IF('Team &amp; Salaries'!$O7="Quarterly",IF(M$6='Team &amp; Salaries'!$M7,MIN('Team &amp; Salaries'!$N7,'Team &amp; Salaries'!$P7),IF(M$6&gt;'Team &amp; Salaries'!$M7,IFERROR(MIN('Team &amp; Salaries'!$P7,IF(ISNUMBER(J97),J97,0)+'Team &amp; Salaries'!$N7),'Team &amp; Salaries'!$N7),0)),IF('Team &amp; Salaries'!$O7="Annually",IF(M$6='Team &amp; Salaries'!$M7,MIN('Team &amp; Salaries'!$N7,'Team &amp; Salaries'!$P7),IF(M$6&gt;'Team &amp; Salaries'!$M7,IFERROR(MIN('Team &amp; Salaries'!$P7,#REF!+'Team &amp; Salaries'!$N7),MIN('Team &amp; Salaries'!$N7,'Team &amp; Salaries'!$P7)),0))))))</f>
        <v>1</v>
      </c>
      <c r="N97" s="286">
        <f>IF('Team &amp; Salaries'!$O7="Never",IF(N$6&gt;='Team &amp; Salaries'!$M7,MIN('Team &amp; Salaries'!$N7,'Team &amp; Salaries'!$P7),0),IF('Team &amp; Salaries'!$O7="Monthly",IF(N$6='Team &amp; Salaries'!$M7,MIN('Team &amp; Salaries'!$N7,'Team &amp; Salaries'!$P7),IF(N$6&gt;'Team &amp; Salaries'!$M7,MIN('Team &amp; Salaries'!$P7,M97+'Team &amp; Salaries'!$N7),0)),IF('Team &amp; Salaries'!$O7="Quarterly",IF(N$6='Team &amp; Salaries'!$M7,MIN('Team &amp; Salaries'!$N7,'Team &amp; Salaries'!$P7),IF(N$6&gt;'Team &amp; Salaries'!$M7,IFERROR(MIN('Team &amp; Salaries'!$P7,IF(ISNUMBER(K97),K97,0)+'Team &amp; Salaries'!$N7),'Team &amp; Salaries'!$N7),0)),IF('Team &amp; Salaries'!$O7="Annually",IF(N$6='Team &amp; Salaries'!$M7,MIN('Team &amp; Salaries'!$N7,'Team &amp; Salaries'!$P7),IF(N$6&gt;'Team &amp; Salaries'!$M7,IFERROR(MIN('Team &amp; Salaries'!$P7,#REF!+'Team &amp; Salaries'!$N7),MIN('Team &amp; Salaries'!$N7,'Team &amp; Salaries'!$P7)),0))))))</f>
        <v>1</v>
      </c>
      <c r="O97" s="286">
        <f>IF('Team &amp; Salaries'!$O7="Never",IF(O$6&gt;='Team &amp; Salaries'!$M7,MIN('Team &amp; Salaries'!$N7,'Team &amp; Salaries'!$P7),0),IF('Team &amp; Salaries'!$O7="Monthly",IF(O$6='Team &amp; Salaries'!$M7,MIN('Team &amp; Salaries'!$N7,'Team &amp; Salaries'!$P7),IF(O$6&gt;'Team &amp; Salaries'!$M7,MIN('Team &amp; Salaries'!$P7,N97+'Team &amp; Salaries'!$N7),0)),IF('Team &amp; Salaries'!$O7="Quarterly",IF(O$6='Team &amp; Salaries'!$M7,MIN('Team &amp; Salaries'!$N7,'Team &amp; Salaries'!$P7),IF(O$6&gt;'Team &amp; Salaries'!$M7,IFERROR(MIN('Team &amp; Salaries'!$P7,IF(ISNUMBER(L97),L97,0)+'Team &amp; Salaries'!$N7),'Team &amp; Salaries'!$N7),0)),IF('Team &amp; Salaries'!$O7="Annually",IF(O$6='Team &amp; Salaries'!$M7,MIN('Team &amp; Salaries'!$N7,'Team &amp; Salaries'!$P7),IF(O$6&gt;'Team &amp; Salaries'!$M7,IFERROR(MIN('Team &amp; Salaries'!$P7,A97+'Team &amp; Salaries'!$N7),MIN('Team &amp; Salaries'!$N7,'Team &amp; Salaries'!$P7)),0))))))</f>
        <v>1</v>
      </c>
      <c r="P97" s="286">
        <f>IF('Team &amp; Salaries'!$O7="Never",IF(P$6&gt;='Team &amp; Salaries'!$M7,MIN('Team &amp; Salaries'!$N7,'Team &amp; Salaries'!$P7),0),IF('Team &amp; Salaries'!$O7="Monthly",IF(P$6='Team &amp; Salaries'!$M7,MIN('Team &amp; Salaries'!$N7,'Team &amp; Salaries'!$P7),IF(P$6&gt;'Team &amp; Salaries'!$M7,MIN('Team &amp; Salaries'!$P7,O97+'Team &amp; Salaries'!$N7),0)),IF('Team &amp; Salaries'!$O7="Quarterly",IF(P$6='Team &amp; Salaries'!$M7,MIN('Team &amp; Salaries'!$N7,'Team &amp; Salaries'!$P7),IF(P$6&gt;'Team &amp; Salaries'!$M7,IFERROR(MIN('Team &amp; Salaries'!$P7,IF(ISNUMBER(M97),M97,0)+'Team &amp; Salaries'!$N7),'Team &amp; Salaries'!$N7),0)),IF('Team &amp; Salaries'!$O7="Annually",IF(P$6='Team &amp; Salaries'!$M7,MIN('Team &amp; Salaries'!$N7,'Team &amp; Salaries'!$P7),IF(P$6&gt;'Team &amp; Salaries'!$M7,IFERROR(MIN('Team &amp; Salaries'!$P7,D97+'Team &amp; Salaries'!$N7),MIN('Team &amp; Salaries'!$N7,'Team &amp; Salaries'!$P7)),0))))))</f>
        <v>1</v>
      </c>
      <c r="Q97" s="671">
        <f>IF('Team &amp; Salaries'!$O7="Never",IF(Q$6&gt;='Team &amp; Salaries'!$M7,MIN('Team &amp; Salaries'!$N7,'Team &amp; Salaries'!$P7),0),IF('Team &amp; Salaries'!$O7="Monthly",IF(Q$6='Team &amp; Salaries'!$M7,MIN('Team &amp; Salaries'!$N7,'Team &amp; Salaries'!$P7),IF(Q$6&gt;'Team &amp; Salaries'!$M7,MIN('Team &amp; Salaries'!$P7,P97+'Team &amp; Salaries'!$N7),0)),IF('Team &amp; Salaries'!$O7="Quarterly",IF(Q$6='Team &amp; Salaries'!$M7,MIN('Team &amp; Salaries'!$N7,'Team &amp; Salaries'!$P7),IF(Q$6&gt;'Team &amp; Salaries'!$M7,IFERROR(MIN('Team &amp; Salaries'!$P7,IF(ISNUMBER(N97),N97,0)+'Team &amp; Salaries'!$N7),'Team &amp; Salaries'!$N7),0)),IF('Team &amp; Salaries'!$O7="Annually",IF(Q$6='Team &amp; Salaries'!$M7,MIN('Team &amp; Salaries'!$N7,'Team &amp; Salaries'!$P7),IF(Q$6&gt;'Team &amp; Salaries'!$M7,IFERROR(MIN('Team &amp; Salaries'!$P7,E97+'Team &amp; Salaries'!$N7),MIN('Team &amp; Salaries'!$N7,'Team &amp; Salaries'!$P7)),0))))))</f>
        <v>1</v>
      </c>
      <c r="R97" s="671">
        <f>IF('Team &amp; Salaries'!$O7="Never",IF(R$6&gt;='Team &amp; Salaries'!$M7,MIN('Team &amp; Salaries'!$N7,'Team &amp; Salaries'!$P7),0),IF('Team &amp; Salaries'!$O7="Monthly",IF(R$6='Team &amp; Salaries'!$M7,MIN('Team &amp; Salaries'!$N7,'Team &amp; Salaries'!$P7),IF(R$6&gt;'Team &amp; Salaries'!$M7,MIN('Team &amp; Salaries'!$P7,Q97+'Team &amp; Salaries'!$N7),0)),IF('Team &amp; Salaries'!$O7="Quarterly",IF(R$6='Team &amp; Salaries'!$M7,MIN('Team &amp; Salaries'!$N7,'Team &amp; Salaries'!$P7),IF(R$6&gt;'Team &amp; Salaries'!$M7,IFERROR(MIN('Team &amp; Salaries'!$P7,IF(ISNUMBER(O97),O97,0)+'Team &amp; Salaries'!$N7),'Team &amp; Salaries'!$N7),0)),IF('Team &amp; Salaries'!$O7="Annually",IF(R$6='Team &amp; Salaries'!$M7,MIN('Team &amp; Salaries'!$N7,'Team &amp; Salaries'!$P7),IF(R$6&gt;'Team &amp; Salaries'!$M7,IFERROR(MIN('Team &amp; Salaries'!$P7,F97+'Team &amp; Salaries'!$N7),MIN('Team &amp; Salaries'!$N7,'Team &amp; Salaries'!$P7)),0))))))</f>
        <v>1</v>
      </c>
      <c r="S97" s="671">
        <f>IF('Team &amp; Salaries'!$O7="Never",IF(S$6&gt;='Team &amp; Salaries'!$M7,MIN('Team &amp; Salaries'!$N7,'Team &amp; Salaries'!$P7),0),IF('Team &amp; Salaries'!$O7="Monthly",IF(S$6='Team &amp; Salaries'!$M7,MIN('Team &amp; Salaries'!$N7,'Team &amp; Salaries'!$P7),IF(S$6&gt;'Team &amp; Salaries'!$M7,MIN('Team &amp; Salaries'!$P7,R97+'Team &amp; Salaries'!$N7),0)),IF('Team &amp; Salaries'!$O7="Quarterly",IF(S$6='Team &amp; Salaries'!$M7,MIN('Team &amp; Salaries'!$N7,'Team &amp; Salaries'!$P7),IF(S$6&gt;'Team &amp; Salaries'!$M7,IFERROR(MIN('Team &amp; Salaries'!$P7,IF(ISNUMBER(P97),P97,0)+'Team &amp; Salaries'!$N7),'Team &amp; Salaries'!$N7),0)),IF('Team &amp; Salaries'!$O7="Annually",IF(S$6='Team &amp; Salaries'!$M7,MIN('Team &amp; Salaries'!$N7,'Team &amp; Salaries'!$P7),IF(S$6&gt;'Team &amp; Salaries'!$M7,IFERROR(MIN('Team &amp; Salaries'!$P7,G97+'Team &amp; Salaries'!$N7),MIN('Team &amp; Salaries'!$N7,'Team &amp; Salaries'!$P7)),0))))))</f>
        <v>1</v>
      </c>
      <c r="T97" s="671">
        <f>IF('Team &amp; Salaries'!$O7="Never",IF(T$6&gt;='Team &amp; Salaries'!$M7,MIN('Team &amp; Salaries'!$N7,'Team &amp; Salaries'!$P7),0),IF('Team &amp; Salaries'!$O7="Monthly",IF(T$6='Team &amp; Salaries'!$M7,MIN('Team &amp; Salaries'!$N7,'Team &amp; Salaries'!$P7),IF(T$6&gt;'Team &amp; Salaries'!$M7,MIN('Team &amp; Salaries'!$P7,S97+'Team &amp; Salaries'!$N7),0)),IF('Team &amp; Salaries'!$O7="Quarterly",IF(T$6='Team &amp; Salaries'!$M7,MIN('Team &amp; Salaries'!$N7,'Team &amp; Salaries'!$P7),IF(T$6&gt;'Team &amp; Salaries'!$M7,IFERROR(MIN('Team &amp; Salaries'!$P7,IF(ISNUMBER(Q97),Q97,0)+'Team &amp; Salaries'!$N7),'Team &amp; Salaries'!$N7),0)),IF('Team &amp; Salaries'!$O7="Annually",IF(T$6='Team &amp; Salaries'!$M7,MIN('Team &amp; Salaries'!$N7,'Team &amp; Salaries'!$P7),IF(T$6&gt;'Team &amp; Salaries'!$M7,IFERROR(MIN('Team &amp; Salaries'!$P7,H97+'Team &amp; Salaries'!$N7),MIN('Team &amp; Salaries'!$N7,'Team &amp; Salaries'!$P7)),0))))))</f>
        <v>1</v>
      </c>
      <c r="U97" s="671">
        <f>IF('Team &amp; Salaries'!$O7="Never",IF(U$6&gt;='Team &amp; Salaries'!$M7,MIN('Team &amp; Salaries'!$N7,'Team &amp; Salaries'!$P7),0),IF('Team &amp; Salaries'!$O7="Monthly",IF(U$6='Team &amp; Salaries'!$M7,MIN('Team &amp; Salaries'!$N7,'Team &amp; Salaries'!$P7),IF(U$6&gt;'Team &amp; Salaries'!$M7,MIN('Team &amp; Salaries'!$P7,T97+'Team &amp; Salaries'!$N7),0)),IF('Team &amp; Salaries'!$O7="Quarterly",IF(U$6='Team &amp; Salaries'!$M7,MIN('Team &amp; Salaries'!$N7,'Team &amp; Salaries'!$P7),IF(U$6&gt;'Team &amp; Salaries'!$M7,IFERROR(MIN('Team &amp; Salaries'!$P7,IF(ISNUMBER(R97),R97,0)+'Team &amp; Salaries'!$N7),'Team &amp; Salaries'!$N7),0)),IF('Team &amp; Salaries'!$O7="Annually",IF(U$6='Team &amp; Salaries'!$M7,MIN('Team &amp; Salaries'!$N7,'Team &amp; Salaries'!$P7),IF(U$6&gt;'Team &amp; Salaries'!$M7,IFERROR(MIN('Team &amp; Salaries'!$P7,I97+'Team &amp; Salaries'!$N7),MIN('Team &amp; Salaries'!$N7,'Team &amp; Salaries'!$P7)),0))))))</f>
        <v>1</v>
      </c>
      <c r="V97" s="671">
        <f>IF('Team &amp; Salaries'!$O7="Never",IF(V$6&gt;='Team &amp; Salaries'!$M7,MIN('Team &amp; Salaries'!$N7,'Team &amp; Salaries'!$P7),0),IF('Team &amp; Salaries'!$O7="Monthly",IF(V$6='Team &amp; Salaries'!$M7,MIN('Team &amp; Salaries'!$N7,'Team &amp; Salaries'!$P7),IF(V$6&gt;'Team &amp; Salaries'!$M7,MIN('Team &amp; Salaries'!$P7,U97+'Team &amp; Salaries'!$N7),0)),IF('Team &amp; Salaries'!$O7="Quarterly",IF(V$6='Team &amp; Salaries'!$M7,MIN('Team &amp; Salaries'!$N7,'Team &amp; Salaries'!$P7),IF(V$6&gt;'Team &amp; Salaries'!$M7,IFERROR(MIN('Team &amp; Salaries'!$P7,IF(ISNUMBER(S97),S97,0)+'Team &amp; Salaries'!$N7),'Team &amp; Salaries'!$N7),0)),IF('Team &amp; Salaries'!$O7="Annually",IF(V$6='Team &amp; Salaries'!$M7,MIN('Team &amp; Salaries'!$N7,'Team &amp; Salaries'!$P7),IF(V$6&gt;'Team &amp; Salaries'!$M7,IFERROR(MIN('Team &amp; Salaries'!$P7,J97+'Team &amp; Salaries'!$N7),MIN('Team &amp; Salaries'!$N7,'Team &amp; Salaries'!$P7)),0))))))</f>
        <v>1</v>
      </c>
      <c r="W97" s="671">
        <f>IF('Team &amp; Salaries'!$O7="Never",IF(W$6&gt;='Team &amp; Salaries'!$M7,MIN('Team &amp; Salaries'!$N7,'Team &amp; Salaries'!$P7),0),IF('Team &amp; Salaries'!$O7="Monthly",IF(W$6='Team &amp; Salaries'!$M7,MIN('Team &amp; Salaries'!$N7,'Team &amp; Salaries'!$P7),IF(W$6&gt;'Team &amp; Salaries'!$M7,MIN('Team &amp; Salaries'!$P7,V97+'Team &amp; Salaries'!$N7),0)),IF('Team &amp; Salaries'!$O7="Quarterly",IF(W$6='Team &amp; Salaries'!$M7,MIN('Team &amp; Salaries'!$N7,'Team &amp; Salaries'!$P7),IF(W$6&gt;'Team &amp; Salaries'!$M7,IFERROR(MIN('Team &amp; Salaries'!$P7,IF(ISNUMBER(T97),T97,0)+'Team &amp; Salaries'!$N7),'Team &amp; Salaries'!$N7),0)),IF('Team &amp; Salaries'!$O7="Annually",IF(W$6='Team &amp; Salaries'!$M7,MIN('Team &amp; Salaries'!$N7,'Team &amp; Salaries'!$P7),IF(W$6&gt;'Team &amp; Salaries'!$M7,IFERROR(MIN('Team &amp; Salaries'!$P7,K97+'Team &amp; Salaries'!$N7),MIN('Team &amp; Salaries'!$N7,'Team &amp; Salaries'!$P7)),0))))))</f>
        <v>1</v>
      </c>
      <c r="X97" s="671">
        <f>IF('Team &amp; Salaries'!$O7="Never",IF(X$6&gt;='Team &amp; Salaries'!$M7,MIN('Team &amp; Salaries'!$N7,'Team &amp; Salaries'!$P7),0),IF('Team &amp; Salaries'!$O7="Monthly",IF(X$6='Team &amp; Salaries'!$M7,MIN('Team &amp; Salaries'!$N7,'Team &amp; Salaries'!$P7),IF(X$6&gt;'Team &amp; Salaries'!$M7,MIN('Team &amp; Salaries'!$P7,W97+'Team &amp; Salaries'!$N7),0)),IF('Team &amp; Salaries'!$O7="Quarterly",IF(X$6='Team &amp; Salaries'!$M7,MIN('Team &amp; Salaries'!$N7,'Team &amp; Salaries'!$P7),IF(X$6&gt;'Team &amp; Salaries'!$M7,IFERROR(MIN('Team &amp; Salaries'!$P7,IF(ISNUMBER(U97),U97,0)+'Team &amp; Salaries'!$N7),'Team &amp; Salaries'!$N7),0)),IF('Team &amp; Salaries'!$O7="Annually",IF(X$6='Team &amp; Salaries'!$M7,MIN('Team &amp; Salaries'!$N7,'Team &amp; Salaries'!$P7),IF(X$6&gt;'Team &amp; Salaries'!$M7,IFERROR(MIN('Team &amp; Salaries'!$P7,L97+'Team &amp; Salaries'!$N7),MIN('Team &amp; Salaries'!$N7,'Team &amp; Salaries'!$P7)),0))))))</f>
        <v>1</v>
      </c>
      <c r="Y97" s="671">
        <f>IF('Team &amp; Salaries'!$O7="Never",IF(Y$6&gt;='Team &amp; Salaries'!$M7,MIN('Team &amp; Salaries'!$N7,'Team &amp; Salaries'!$P7),0),IF('Team &amp; Salaries'!$O7="Monthly",IF(Y$6='Team &amp; Salaries'!$M7,MIN('Team &amp; Salaries'!$N7,'Team &amp; Salaries'!$P7),IF(Y$6&gt;'Team &amp; Salaries'!$M7,MIN('Team &amp; Salaries'!$P7,X97+'Team &amp; Salaries'!$N7),0)),IF('Team &amp; Salaries'!$O7="Quarterly",IF(Y$6='Team &amp; Salaries'!$M7,MIN('Team &amp; Salaries'!$N7,'Team &amp; Salaries'!$P7),IF(Y$6&gt;'Team &amp; Salaries'!$M7,IFERROR(MIN('Team &amp; Salaries'!$P7,IF(ISNUMBER(V97),V97,0)+'Team &amp; Salaries'!$N7),'Team &amp; Salaries'!$N7),0)),IF('Team &amp; Salaries'!$O7="Annually",IF(Y$6='Team &amp; Salaries'!$M7,MIN('Team &amp; Salaries'!$N7,'Team &amp; Salaries'!$P7),IF(Y$6&gt;'Team &amp; Salaries'!$M7,IFERROR(MIN('Team &amp; Salaries'!$P7,M97+'Team &amp; Salaries'!$N7),MIN('Team &amp; Salaries'!$N7,'Team &amp; Salaries'!$P7)),0))))))</f>
        <v>1</v>
      </c>
      <c r="Z97" s="671">
        <f>IF('Team &amp; Salaries'!$O7="Never",IF(Z$6&gt;='Team &amp; Salaries'!$M7,MIN('Team &amp; Salaries'!$N7,'Team &amp; Salaries'!$P7),0),IF('Team &amp; Salaries'!$O7="Monthly",IF(Z$6='Team &amp; Salaries'!$M7,MIN('Team &amp; Salaries'!$N7,'Team &amp; Salaries'!$P7),IF(Z$6&gt;'Team &amp; Salaries'!$M7,MIN('Team &amp; Salaries'!$P7,Y97+'Team &amp; Salaries'!$N7),0)),IF('Team &amp; Salaries'!$O7="Quarterly",IF(Z$6='Team &amp; Salaries'!$M7,MIN('Team &amp; Salaries'!$N7,'Team &amp; Salaries'!$P7),IF(Z$6&gt;'Team &amp; Salaries'!$M7,IFERROR(MIN('Team &amp; Salaries'!$P7,IF(ISNUMBER(W97),W97,0)+'Team &amp; Salaries'!$N7),'Team &amp; Salaries'!$N7),0)),IF('Team &amp; Salaries'!$O7="Annually",IF(Z$6='Team &amp; Salaries'!$M7,MIN('Team &amp; Salaries'!$N7,'Team &amp; Salaries'!$P7),IF(Z$6&gt;'Team &amp; Salaries'!$M7,IFERROR(MIN('Team &amp; Salaries'!$P7,N97+'Team &amp; Salaries'!$N7),MIN('Team &amp; Salaries'!$N7,'Team &amp; Salaries'!$P7)),0))))))</f>
        <v>1</v>
      </c>
      <c r="AA97" s="671">
        <f>IF('Team &amp; Salaries'!$O7="Never",IF(AA$6&gt;='Team &amp; Salaries'!$M7,MIN('Team &amp; Salaries'!$N7,'Team &amp; Salaries'!$P7),0),IF('Team &amp; Salaries'!$O7="Monthly",IF(AA$6='Team &amp; Salaries'!$M7,MIN('Team &amp; Salaries'!$N7,'Team &amp; Salaries'!$P7),IF(AA$6&gt;'Team &amp; Salaries'!$M7,MIN('Team &amp; Salaries'!$P7,Z97+'Team &amp; Salaries'!$N7),0)),IF('Team &amp; Salaries'!$O7="Quarterly",IF(AA$6='Team &amp; Salaries'!$M7,MIN('Team &amp; Salaries'!$N7,'Team &amp; Salaries'!$P7),IF(AA$6&gt;'Team &amp; Salaries'!$M7,IFERROR(MIN('Team &amp; Salaries'!$P7,IF(ISNUMBER(X97),X97,0)+'Team &amp; Salaries'!$N7),'Team &amp; Salaries'!$N7),0)),IF('Team &amp; Salaries'!$O7="Annually",IF(AA$6='Team &amp; Salaries'!$M7,MIN('Team &amp; Salaries'!$N7,'Team &amp; Salaries'!$P7),IF(AA$6&gt;'Team &amp; Salaries'!$M7,IFERROR(MIN('Team &amp; Salaries'!$P7,O97+'Team &amp; Salaries'!$N7),MIN('Team &amp; Salaries'!$N7,'Team &amp; Salaries'!$P7)),0))))))</f>
        <v>1</v>
      </c>
      <c r="AB97" s="671">
        <f>IF('Team &amp; Salaries'!$O7="Never",IF(AB$6&gt;='Team &amp; Salaries'!$M7,MIN('Team &amp; Salaries'!$N7,'Team &amp; Salaries'!$P7),0),IF('Team &amp; Salaries'!$O7="Monthly",IF(AB$6='Team &amp; Salaries'!$M7,MIN('Team &amp; Salaries'!$N7,'Team &amp; Salaries'!$P7),IF(AB$6&gt;'Team &amp; Salaries'!$M7,MIN('Team &amp; Salaries'!$P7,AA97+'Team &amp; Salaries'!$N7),0)),IF('Team &amp; Salaries'!$O7="Quarterly",IF(AB$6='Team &amp; Salaries'!$M7,MIN('Team &amp; Salaries'!$N7,'Team &amp; Salaries'!$P7),IF(AB$6&gt;'Team &amp; Salaries'!$M7,IFERROR(MIN('Team &amp; Salaries'!$P7,IF(ISNUMBER(Y97),Y97,0)+'Team &amp; Salaries'!$N7),'Team &amp; Salaries'!$N7),0)),IF('Team &amp; Salaries'!$O7="Annually",IF(AB$6='Team &amp; Salaries'!$M7,MIN('Team &amp; Salaries'!$N7,'Team &amp; Salaries'!$P7),IF(AB$6&gt;'Team &amp; Salaries'!$M7,IFERROR(MIN('Team &amp; Salaries'!$P7,P97+'Team &amp; Salaries'!$N7),MIN('Team &amp; Salaries'!$N7,'Team &amp; Salaries'!$P7)),0))))))</f>
        <v>1</v>
      </c>
      <c r="AC97" s="671">
        <f>IF('Team &amp; Salaries'!$O7="Never",IF(AC$6&gt;='Team &amp; Salaries'!$M7,MIN('Team &amp; Salaries'!$N7,'Team &amp; Salaries'!$P7),0),IF('Team &amp; Salaries'!$O7="Monthly",IF(AC$6='Team &amp; Salaries'!$M7,MIN('Team &amp; Salaries'!$N7,'Team &amp; Salaries'!$P7),IF(AC$6&gt;'Team &amp; Salaries'!$M7,MIN('Team &amp; Salaries'!$P7,AB97+'Team &amp; Salaries'!$N7),0)),IF('Team &amp; Salaries'!$O7="Quarterly",IF(AC$6='Team &amp; Salaries'!$M7,MIN('Team &amp; Salaries'!$N7,'Team &amp; Salaries'!$P7),IF(AC$6&gt;'Team &amp; Salaries'!$M7,IFERROR(MIN('Team &amp; Salaries'!$P7,IF(ISNUMBER(Z97),Z97,0)+'Team &amp; Salaries'!$N7),'Team &amp; Salaries'!$N7),0)),IF('Team &amp; Salaries'!$O7="Annually",IF(AC$6='Team &amp; Salaries'!$M7,MIN('Team &amp; Salaries'!$N7,'Team &amp; Salaries'!$P7),IF(AC$6&gt;'Team &amp; Salaries'!$M7,IFERROR(MIN('Team &amp; Salaries'!$P7,Q97+'Team &amp; Salaries'!$N7),MIN('Team &amp; Salaries'!$N7,'Team &amp; Salaries'!$P7)),0))))))</f>
        <v>1</v>
      </c>
      <c r="AD97" s="671">
        <f>IF('Team &amp; Salaries'!$O7="Never",IF(AD$6&gt;='Team &amp; Salaries'!$M7,MIN('Team &amp; Salaries'!$N7,'Team &amp; Salaries'!$P7),0),IF('Team &amp; Salaries'!$O7="Monthly",IF(AD$6='Team &amp; Salaries'!$M7,MIN('Team &amp; Salaries'!$N7,'Team &amp; Salaries'!$P7),IF(AD$6&gt;'Team &amp; Salaries'!$M7,MIN('Team &amp; Salaries'!$P7,AC97+'Team &amp; Salaries'!$N7),0)),IF('Team &amp; Salaries'!$O7="Quarterly",IF(AD$6='Team &amp; Salaries'!$M7,MIN('Team &amp; Salaries'!$N7,'Team &amp; Salaries'!$P7),IF(AD$6&gt;'Team &amp; Salaries'!$M7,IFERROR(MIN('Team &amp; Salaries'!$P7,IF(ISNUMBER(AA97),AA97,0)+'Team &amp; Salaries'!$N7),'Team &amp; Salaries'!$N7),0)),IF('Team &amp; Salaries'!$O7="Annually",IF(AD$6='Team &amp; Salaries'!$M7,MIN('Team &amp; Salaries'!$N7,'Team &amp; Salaries'!$P7),IF(AD$6&gt;'Team &amp; Salaries'!$M7,IFERROR(MIN('Team &amp; Salaries'!$P7,R97+'Team &amp; Salaries'!$N7),MIN('Team &amp; Salaries'!$N7,'Team &amp; Salaries'!$P7)),0))))))</f>
        <v>1</v>
      </c>
      <c r="AE97" s="671">
        <f>IF('Team &amp; Salaries'!$O7="Never",IF(AE$6&gt;='Team &amp; Salaries'!$M7,MIN('Team &amp; Salaries'!$N7,'Team &amp; Salaries'!$P7),0),IF('Team &amp; Salaries'!$O7="Monthly",IF(AE$6='Team &amp; Salaries'!$M7,MIN('Team &amp; Salaries'!$N7,'Team &amp; Salaries'!$P7),IF(AE$6&gt;'Team &amp; Salaries'!$M7,MIN('Team &amp; Salaries'!$P7,AD97+'Team &amp; Salaries'!$N7),0)),IF('Team &amp; Salaries'!$O7="Quarterly",IF(AE$6='Team &amp; Salaries'!$M7,MIN('Team &amp; Salaries'!$N7,'Team &amp; Salaries'!$P7),IF(AE$6&gt;'Team &amp; Salaries'!$M7,IFERROR(MIN('Team &amp; Salaries'!$P7,IF(ISNUMBER(AB97),AB97,0)+'Team &amp; Salaries'!$N7),'Team &amp; Salaries'!$N7),0)),IF('Team &amp; Salaries'!$O7="Annually",IF(AE$6='Team &amp; Salaries'!$M7,MIN('Team &amp; Salaries'!$N7,'Team &amp; Salaries'!$P7),IF(AE$6&gt;'Team &amp; Salaries'!$M7,IFERROR(MIN('Team &amp; Salaries'!$P7,S97+'Team &amp; Salaries'!$N7),MIN('Team &amp; Salaries'!$N7,'Team &amp; Salaries'!$P7)),0))))))</f>
        <v>1</v>
      </c>
      <c r="AF97" s="671">
        <f>IF('Team &amp; Salaries'!$O7="Never",IF(AF$6&gt;='Team &amp; Salaries'!$M7,MIN('Team &amp; Salaries'!$N7,'Team &amp; Salaries'!$P7),0),IF('Team &amp; Salaries'!$O7="Monthly",IF(AF$6='Team &amp; Salaries'!$M7,MIN('Team &amp; Salaries'!$N7,'Team &amp; Salaries'!$P7),IF(AF$6&gt;'Team &amp; Salaries'!$M7,MIN('Team &amp; Salaries'!$P7,AE97+'Team &amp; Salaries'!$N7),0)),IF('Team &amp; Salaries'!$O7="Quarterly",IF(AF$6='Team &amp; Salaries'!$M7,MIN('Team &amp; Salaries'!$N7,'Team &amp; Salaries'!$P7),IF(AF$6&gt;'Team &amp; Salaries'!$M7,IFERROR(MIN('Team &amp; Salaries'!$P7,IF(ISNUMBER(AC97),AC97,0)+'Team &amp; Salaries'!$N7),'Team &amp; Salaries'!$N7),0)),IF('Team &amp; Salaries'!$O7="Annually",IF(AF$6='Team &amp; Salaries'!$M7,MIN('Team &amp; Salaries'!$N7,'Team &amp; Salaries'!$P7),IF(AF$6&gt;'Team &amp; Salaries'!$M7,IFERROR(MIN('Team &amp; Salaries'!$P7,T97+'Team &amp; Salaries'!$N7),MIN('Team &amp; Salaries'!$N7,'Team &amp; Salaries'!$P7)),0))))))</f>
        <v>1</v>
      </c>
      <c r="AG97" s="671">
        <f>IF('Team &amp; Salaries'!$O7="Never",IF(AG$6&gt;='Team &amp; Salaries'!$M7,MIN('Team &amp; Salaries'!$N7,'Team &amp; Salaries'!$P7),0),IF('Team &amp; Salaries'!$O7="Monthly",IF(AG$6='Team &amp; Salaries'!$M7,MIN('Team &amp; Salaries'!$N7,'Team &amp; Salaries'!$P7),IF(AG$6&gt;'Team &amp; Salaries'!$M7,MIN('Team &amp; Salaries'!$P7,AF97+'Team &amp; Salaries'!$N7),0)),IF('Team &amp; Salaries'!$O7="Quarterly",IF(AG$6='Team &amp; Salaries'!$M7,MIN('Team &amp; Salaries'!$N7,'Team &amp; Salaries'!$P7),IF(AG$6&gt;'Team &amp; Salaries'!$M7,IFERROR(MIN('Team &amp; Salaries'!$P7,IF(ISNUMBER(AD97),AD97,0)+'Team &amp; Salaries'!$N7),'Team &amp; Salaries'!$N7),0)),IF('Team &amp; Salaries'!$O7="Annually",IF(AG$6='Team &amp; Salaries'!$M7,MIN('Team &amp; Salaries'!$N7,'Team &amp; Salaries'!$P7),IF(AG$6&gt;'Team &amp; Salaries'!$M7,IFERROR(MIN('Team &amp; Salaries'!$P7,U97+'Team &amp; Salaries'!$N7),MIN('Team &amp; Salaries'!$N7,'Team &amp; Salaries'!$P7)),0))))))</f>
        <v>1</v>
      </c>
      <c r="AH97" s="671">
        <f>IF('Team &amp; Salaries'!$O7="Never",IF(AH$6&gt;='Team &amp; Salaries'!$M7,MIN('Team &amp; Salaries'!$N7,'Team &amp; Salaries'!$P7),0),IF('Team &amp; Salaries'!$O7="Monthly",IF(AH$6='Team &amp; Salaries'!$M7,MIN('Team &amp; Salaries'!$N7,'Team &amp; Salaries'!$P7),IF(AH$6&gt;'Team &amp; Salaries'!$M7,MIN('Team &amp; Salaries'!$P7,AG97+'Team &amp; Salaries'!$N7),0)),IF('Team &amp; Salaries'!$O7="Quarterly",IF(AH$6='Team &amp; Salaries'!$M7,MIN('Team &amp; Salaries'!$N7,'Team &amp; Salaries'!$P7),IF(AH$6&gt;'Team &amp; Salaries'!$M7,IFERROR(MIN('Team &amp; Salaries'!$P7,IF(ISNUMBER(AE97),AE97,0)+'Team &amp; Salaries'!$N7),'Team &amp; Salaries'!$N7),0)),IF('Team &amp; Salaries'!$O7="Annually",IF(AH$6='Team &amp; Salaries'!$M7,MIN('Team &amp; Salaries'!$N7,'Team &amp; Salaries'!$P7),IF(AH$6&gt;'Team &amp; Salaries'!$M7,IFERROR(MIN('Team &amp; Salaries'!$P7,V97+'Team &amp; Salaries'!$N7),MIN('Team &amp; Salaries'!$N7,'Team &amp; Salaries'!$P7)),0))))))</f>
        <v>1</v>
      </c>
      <c r="AI97" s="671">
        <f>IF('Team &amp; Salaries'!$O7="Never",IF(AI$6&gt;='Team &amp; Salaries'!$M7,MIN('Team &amp; Salaries'!$N7,'Team &amp; Salaries'!$P7),0),IF('Team &amp; Salaries'!$O7="Monthly",IF(AI$6='Team &amp; Salaries'!$M7,MIN('Team &amp; Salaries'!$N7,'Team &amp; Salaries'!$P7),IF(AI$6&gt;'Team &amp; Salaries'!$M7,MIN('Team &amp; Salaries'!$P7,AH97+'Team &amp; Salaries'!$N7),0)),IF('Team &amp; Salaries'!$O7="Quarterly",IF(AI$6='Team &amp; Salaries'!$M7,MIN('Team &amp; Salaries'!$N7,'Team &amp; Salaries'!$P7),IF(AI$6&gt;'Team &amp; Salaries'!$M7,IFERROR(MIN('Team &amp; Salaries'!$P7,IF(ISNUMBER(AF97),AF97,0)+'Team &amp; Salaries'!$N7),'Team &amp; Salaries'!$N7),0)),IF('Team &amp; Salaries'!$O7="Annually",IF(AI$6='Team &amp; Salaries'!$M7,MIN('Team &amp; Salaries'!$N7,'Team &amp; Salaries'!$P7),IF(AI$6&gt;'Team &amp; Salaries'!$M7,IFERROR(MIN('Team &amp; Salaries'!$P7,W97+'Team &amp; Salaries'!$N7),MIN('Team &amp; Salaries'!$N7,'Team &amp; Salaries'!$P7)),0))))))</f>
        <v>1</v>
      </c>
      <c r="AJ97" s="671">
        <f>IF('Team &amp; Salaries'!$O7="Never",IF(AJ$6&gt;='Team &amp; Salaries'!$M7,MIN('Team &amp; Salaries'!$N7,'Team &amp; Salaries'!$P7),0),IF('Team &amp; Salaries'!$O7="Monthly",IF(AJ$6='Team &amp; Salaries'!$M7,MIN('Team &amp; Salaries'!$N7,'Team &amp; Salaries'!$P7),IF(AJ$6&gt;'Team &amp; Salaries'!$M7,MIN('Team &amp; Salaries'!$P7,AI97+'Team &amp; Salaries'!$N7),0)),IF('Team &amp; Salaries'!$O7="Quarterly",IF(AJ$6='Team &amp; Salaries'!$M7,MIN('Team &amp; Salaries'!$N7,'Team &amp; Salaries'!$P7),IF(AJ$6&gt;'Team &amp; Salaries'!$M7,IFERROR(MIN('Team &amp; Salaries'!$P7,IF(ISNUMBER(AG97),AG97,0)+'Team &amp; Salaries'!$N7),'Team &amp; Salaries'!$N7),0)),IF('Team &amp; Salaries'!$O7="Annually",IF(AJ$6='Team &amp; Salaries'!$M7,MIN('Team &amp; Salaries'!$N7,'Team &amp; Salaries'!$P7),IF(AJ$6&gt;'Team &amp; Salaries'!$M7,IFERROR(MIN('Team &amp; Salaries'!$P7,X97+'Team &amp; Salaries'!$N7),MIN('Team &amp; Salaries'!$N7,'Team &amp; Salaries'!$P7)),0))))))</f>
        <v>1</v>
      </c>
      <c r="AK97" s="671">
        <f>IF('Team &amp; Salaries'!$O7="Never",IF(AK$6&gt;='Team &amp; Salaries'!$M7,MIN('Team &amp; Salaries'!$N7,'Team &amp; Salaries'!$P7),0),IF('Team &amp; Salaries'!$O7="Monthly",IF(AK$6='Team &amp; Salaries'!$M7,MIN('Team &amp; Salaries'!$N7,'Team &amp; Salaries'!$P7),IF(AK$6&gt;'Team &amp; Salaries'!$M7,MIN('Team &amp; Salaries'!$P7,AJ97+'Team &amp; Salaries'!$N7),0)),IF('Team &amp; Salaries'!$O7="Quarterly",IF(AK$6='Team &amp; Salaries'!$M7,MIN('Team &amp; Salaries'!$N7,'Team &amp; Salaries'!$P7),IF(AK$6&gt;'Team &amp; Salaries'!$M7,IFERROR(MIN('Team &amp; Salaries'!$P7,IF(ISNUMBER(AH97),AH97,0)+'Team &amp; Salaries'!$N7),'Team &amp; Salaries'!$N7),0)),IF('Team &amp; Salaries'!$O7="Annually",IF(AK$6='Team &amp; Salaries'!$M7,MIN('Team &amp; Salaries'!$N7,'Team &amp; Salaries'!$P7),IF(AK$6&gt;'Team &amp; Salaries'!$M7,IFERROR(MIN('Team &amp; Salaries'!$P7,Y97+'Team &amp; Salaries'!$N7),MIN('Team &amp; Salaries'!$N7,'Team &amp; Salaries'!$P7)),0))))))</f>
        <v>1</v>
      </c>
      <c r="AL97" s="671">
        <f>IF('Team &amp; Salaries'!$O7="Never",IF(AL$6&gt;='Team &amp; Salaries'!$M7,MIN('Team &amp; Salaries'!$N7,'Team &amp; Salaries'!$P7),0),IF('Team &amp; Salaries'!$O7="Monthly",IF(AL$6='Team &amp; Salaries'!$M7,MIN('Team &amp; Salaries'!$N7,'Team &amp; Salaries'!$P7),IF(AL$6&gt;'Team &amp; Salaries'!$M7,MIN('Team &amp; Salaries'!$P7,AK97+'Team &amp; Salaries'!$N7),0)),IF('Team &amp; Salaries'!$O7="Quarterly",IF(AL$6='Team &amp; Salaries'!$M7,MIN('Team &amp; Salaries'!$N7,'Team &amp; Salaries'!$P7),IF(AL$6&gt;'Team &amp; Salaries'!$M7,IFERROR(MIN('Team &amp; Salaries'!$P7,IF(ISNUMBER(AI97),AI97,0)+'Team &amp; Salaries'!$N7),'Team &amp; Salaries'!$N7),0)),IF('Team &amp; Salaries'!$O7="Annually",IF(AL$6='Team &amp; Salaries'!$M7,MIN('Team &amp; Salaries'!$N7,'Team &amp; Salaries'!$P7),IF(AL$6&gt;'Team &amp; Salaries'!$M7,IFERROR(MIN('Team &amp; Salaries'!$P7,Z97+'Team &amp; Salaries'!$N7),MIN('Team &amp; Salaries'!$N7,'Team &amp; Salaries'!$P7)),0))))))</f>
        <v>1</v>
      </c>
      <c r="AM97" s="671">
        <f>IF('Team &amp; Salaries'!$O7="Never",IF(AM$6&gt;='Team &amp; Salaries'!$M7,MIN('Team &amp; Salaries'!$N7,'Team &amp; Salaries'!$P7),0),IF('Team &amp; Salaries'!$O7="Monthly",IF(AM$6='Team &amp; Salaries'!$M7,MIN('Team &amp; Salaries'!$N7,'Team &amp; Salaries'!$P7),IF(AM$6&gt;'Team &amp; Salaries'!$M7,MIN('Team &amp; Salaries'!$P7,AL97+'Team &amp; Salaries'!$N7),0)),IF('Team &amp; Salaries'!$O7="Quarterly",IF(AM$6='Team &amp; Salaries'!$M7,MIN('Team &amp; Salaries'!$N7,'Team &amp; Salaries'!$P7),IF(AM$6&gt;'Team &amp; Salaries'!$M7,IFERROR(MIN('Team &amp; Salaries'!$P7,IF(ISNUMBER(AJ97),AJ97,0)+'Team &amp; Salaries'!$N7),'Team &amp; Salaries'!$N7),0)),IF('Team &amp; Salaries'!$O7="Annually",IF(AM$6='Team &amp; Salaries'!$M7,MIN('Team &amp; Salaries'!$N7,'Team &amp; Salaries'!$P7),IF(AM$6&gt;'Team &amp; Salaries'!$M7,IFERROR(MIN('Team &amp; Salaries'!$P7,AA97+'Team &amp; Salaries'!$N7),MIN('Team &amp; Salaries'!$N7,'Team &amp; Salaries'!$P7)),0))))))</f>
        <v>1</v>
      </c>
      <c r="AN97" s="671">
        <f>IF('Team &amp; Salaries'!$O7="Never",IF(AN$6&gt;='Team &amp; Salaries'!$M7,MIN('Team &amp; Salaries'!$N7,'Team &amp; Salaries'!$P7),0),IF('Team &amp; Salaries'!$O7="Monthly",IF(AN$6='Team &amp; Salaries'!$M7,MIN('Team &amp; Salaries'!$N7,'Team &amp; Salaries'!$P7),IF(AN$6&gt;'Team &amp; Salaries'!$M7,MIN('Team &amp; Salaries'!$P7,AM97+'Team &amp; Salaries'!$N7),0)),IF('Team &amp; Salaries'!$O7="Quarterly",IF(AN$6='Team &amp; Salaries'!$M7,MIN('Team &amp; Salaries'!$N7,'Team &amp; Salaries'!$P7),IF(AN$6&gt;'Team &amp; Salaries'!$M7,IFERROR(MIN('Team &amp; Salaries'!$P7,IF(ISNUMBER(AK97),AK97,0)+'Team &amp; Salaries'!$N7),'Team &amp; Salaries'!$N7),0)),IF('Team &amp; Salaries'!$O7="Annually",IF(AN$6='Team &amp; Salaries'!$M7,MIN('Team &amp; Salaries'!$N7,'Team &amp; Salaries'!$P7),IF(AN$6&gt;'Team &amp; Salaries'!$M7,IFERROR(MIN('Team &amp; Salaries'!$P7,AB97+'Team &amp; Salaries'!$N7),MIN('Team &amp; Salaries'!$N7,'Team &amp; Salaries'!$P7)),0))))))</f>
        <v>1</v>
      </c>
      <c r="AO97" s="671">
        <f>IF('Team &amp; Salaries'!$O7="Never",IF(AO$6&gt;='Team &amp; Salaries'!$M7,MIN('Team &amp; Salaries'!$N7,'Team &amp; Salaries'!$P7),0),IF('Team &amp; Salaries'!$O7="Monthly",IF(AO$6='Team &amp; Salaries'!$M7,MIN('Team &amp; Salaries'!$N7,'Team &amp; Salaries'!$P7),IF(AO$6&gt;'Team &amp; Salaries'!$M7,MIN('Team &amp; Salaries'!$P7,AN97+'Team &amp; Salaries'!$N7),0)),IF('Team &amp; Salaries'!$O7="Quarterly",IF(AO$6='Team &amp; Salaries'!$M7,MIN('Team &amp; Salaries'!$N7,'Team &amp; Salaries'!$P7),IF(AO$6&gt;'Team &amp; Salaries'!$M7,IFERROR(MIN('Team &amp; Salaries'!$P7,IF(ISNUMBER(AL97),AL97,0)+'Team &amp; Salaries'!$N7),'Team &amp; Salaries'!$N7),0)),IF('Team &amp; Salaries'!$O7="Annually",IF(AO$6='Team &amp; Salaries'!$M7,MIN('Team &amp; Salaries'!$N7,'Team &amp; Salaries'!$P7),IF(AO$6&gt;'Team &amp; Salaries'!$M7,IFERROR(MIN('Team &amp; Salaries'!$P7,AC97+'Team &amp; Salaries'!$N7),MIN('Team &amp; Salaries'!$N7,'Team &amp; Salaries'!$P7)),0))))))</f>
        <v>1</v>
      </c>
      <c r="AP97" s="671">
        <f>IF('Team &amp; Salaries'!$O7="Never",IF(AP$6&gt;='Team &amp; Salaries'!$M7,MIN('Team &amp; Salaries'!$N7,'Team &amp; Salaries'!$P7),0),IF('Team &amp; Salaries'!$O7="Monthly",IF(AP$6='Team &amp; Salaries'!$M7,MIN('Team &amp; Salaries'!$N7,'Team &amp; Salaries'!$P7),IF(AP$6&gt;'Team &amp; Salaries'!$M7,MIN('Team &amp; Salaries'!$P7,AO97+'Team &amp; Salaries'!$N7),0)),IF('Team &amp; Salaries'!$O7="Quarterly",IF(AP$6='Team &amp; Salaries'!$M7,MIN('Team &amp; Salaries'!$N7,'Team &amp; Salaries'!$P7),IF(AP$6&gt;'Team &amp; Salaries'!$M7,IFERROR(MIN('Team &amp; Salaries'!$P7,IF(ISNUMBER(AM97),AM97,0)+'Team &amp; Salaries'!$N7),'Team &amp; Salaries'!$N7),0)),IF('Team &amp; Salaries'!$O7="Annually",IF(AP$6='Team &amp; Salaries'!$M7,MIN('Team &amp; Salaries'!$N7,'Team &amp; Salaries'!$P7),IF(AP$6&gt;'Team &amp; Salaries'!$M7,IFERROR(MIN('Team &amp; Salaries'!$P7,AD97+'Team &amp; Salaries'!$N7),MIN('Team &amp; Salaries'!$N7,'Team &amp; Salaries'!$P7)),0))))))</f>
        <v>1</v>
      </c>
      <c r="AQ97" s="671">
        <f>IF('Team &amp; Salaries'!$O7="Never",IF(AQ$6&gt;='Team &amp; Salaries'!$M7,MIN('Team &amp; Salaries'!$N7,'Team &amp; Salaries'!$P7),0),IF('Team &amp; Salaries'!$O7="Monthly",IF(AQ$6='Team &amp; Salaries'!$M7,MIN('Team &amp; Salaries'!$N7,'Team &amp; Salaries'!$P7),IF(AQ$6&gt;'Team &amp; Salaries'!$M7,MIN('Team &amp; Salaries'!$P7,AP97+'Team &amp; Salaries'!$N7),0)),IF('Team &amp; Salaries'!$O7="Quarterly",IF(AQ$6='Team &amp; Salaries'!$M7,MIN('Team &amp; Salaries'!$N7,'Team &amp; Salaries'!$P7),IF(AQ$6&gt;'Team &amp; Salaries'!$M7,IFERROR(MIN('Team &amp; Salaries'!$P7,IF(ISNUMBER(AN97),AN97,0)+'Team &amp; Salaries'!$N7),'Team &amp; Salaries'!$N7),0)),IF('Team &amp; Salaries'!$O7="Annually",IF(AQ$6='Team &amp; Salaries'!$M7,MIN('Team &amp; Salaries'!$N7,'Team &amp; Salaries'!$P7),IF(AQ$6&gt;'Team &amp; Salaries'!$M7,IFERROR(MIN('Team &amp; Salaries'!$P7,AE97+'Team &amp; Salaries'!$N7),MIN('Team &amp; Salaries'!$N7,'Team &amp; Salaries'!$P7)),0))))))</f>
        <v>1</v>
      </c>
      <c r="AR97" s="671">
        <f>IF('Team &amp; Salaries'!$O7="Never",IF(AR$6&gt;='Team &amp; Salaries'!$M7,MIN('Team &amp; Salaries'!$N7,'Team &amp; Salaries'!$P7),0),IF('Team &amp; Salaries'!$O7="Monthly",IF(AR$6='Team &amp; Salaries'!$M7,MIN('Team &amp; Salaries'!$N7,'Team &amp; Salaries'!$P7),IF(AR$6&gt;'Team &amp; Salaries'!$M7,MIN('Team &amp; Salaries'!$P7,AQ97+'Team &amp; Salaries'!$N7),0)),IF('Team &amp; Salaries'!$O7="Quarterly",IF(AR$6='Team &amp; Salaries'!$M7,MIN('Team &amp; Salaries'!$N7,'Team &amp; Salaries'!$P7),IF(AR$6&gt;'Team &amp; Salaries'!$M7,IFERROR(MIN('Team &amp; Salaries'!$P7,IF(ISNUMBER(AO97),AO97,0)+'Team &amp; Salaries'!$N7),'Team &amp; Salaries'!$N7),0)),IF('Team &amp; Salaries'!$O7="Annually",IF(AR$6='Team &amp; Salaries'!$M7,MIN('Team &amp; Salaries'!$N7,'Team &amp; Salaries'!$P7),IF(AR$6&gt;'Team &amp; Salaries'!$M7,IFERROR(MIN('Team &amp; Salaries'!$P7,AF97+'Team &amp; Salaries'!$N7),MIN('Team &amp; Salaries'!$N7,'Team &amp; Salaries'!$P7)),0))))))</f>
        <v>1</v>
      </c>
      <c r="AS97" s="671">
        <f>IF('Team &amp; Salaries'!$O7="Never",IF(AS$6&gt;='Team &amp; Salaries'!$M7,MIN('Team &amp; Salaries'!$N7,'Team &amp; Salaries'!$P7),0),IF('Team &amp; Salaries'!$O7="Monthly",IF(AS$6='Team &amp; Salaries'!$M7,MIN('Team &amp; Salaries'!$N7,'Team &amp; Salaries'!$P7),IF(AS$6&gt;'Team &amp; Salaries'!$M7,MIN('Team &amp; Salaries'!$P7,AR97+'Team &amp; Salaries'!$N7),0)),IF('Team &amp; Salaries'!$O7="Quarterly",IF(AS$6='Team &amp; Salaries'!$M7,MIN('Team &amp; Salaries'!$N7,'Team &amp; Salaries'!$P7),IF(AS$6&gt;'Team &amp; Salaries'!$M7,IFERROR(MIN('Team &amp; Salaries'!$P7,IF(ISNUMBER(AP97),AP97,0)+'Team &amp; Salaries'!$N7),'Team &amp; Salaries'!$N7),0)),IF('Team &amp; Salaries'!$O7="Annually",IF(AS$6='Team &amp; Salaries'!$M7,MIN('Team &amp; Salaries'!$N7,'Team &amp; Salaries'!$P7),IF(AS$6&gt;'Team &amp; Salaries'!$M7,IFERROR(MIN('Team &amp; Salaries'!$P7,AG97+'Team &amp; Salaries'!$N7),MIN('Team &amp; Salaries'!$N7,'Team &amp; Salaries'!$P7)),0))))))</f>
        <v>1</v>
      </c>
      <c r="AT97" s="671">
        <f>IF('Team &amp; Salaries'!$O7="Never",IF(AT$6&gt;='Team &amp; Salaries'!$M7,MIN('Team &amp; Salaries'!$N7,'Team &amp; Salaries'!$P7),0),IF('Team &amp; Salaries'!$O7="Monthly",IF(AT$6='Team &amp; Salaries'!$M7,MIN('Team &amp; Salaries'!$N7,'Team &amp; Salaries'!$P7),IF(AT$6&gt;'Team &amp; Salaries'!$M7,MIN('Team &amp; Salaries'!$P7,AS97+'Team &amp; Salaries'!$N7),0)),IF('Team &amp; Salaries'!$O7="Quarterly",IF(AT$6='Team &amp; Salaries'!$M7,MIN('Team &amp; Salaries'!$N7,'Team &amp; Salaries'!$P7),IF(AT$6&gt;'Team &amp; Salaries'!$M7,IFERROR(MIN('Team &amp; Salaries'!$P7,IF(ISNUMBER(AQ97),AQ97,0)+'Team &amp; Salaries'!$N7),'Team &amp; Salaries'!$N7),0)),IF('Team &amp; Salaries'!$O7="Annually",IF(AT$6='Team &amp; Salaries'!$M7,MIN('Team &amp; Salaries'!$N7,'Team &amp; Salaries'!$P7),IF(AT$6&gt;'Team &amp; Salaries'!$M7,IFERROR(MIN('Team &amp; Salaries'!$P7,AH97+'Team &amp; Salaries'!$N7),MIN('Team &amp; Salaries'!$N7,'Team &amp; Salaries'!$P7)),0))))))</f>
        <v>1</v>
      </c>
      <c r="AU97" s="671">
        <f>IF('Team &amp; Salaries'!$O7="Never",IF(AU$6&gt;='Team &amp; Salaries'!$M7,MIN('Team &amp; Salaries'!$N7,'Team &amp; Salaries'!$P7),0),IF('Team &amp; Salaries'!$O7="Monthly",IF(AU$6='Team &amp; Salaries'!$M7,MIN('Team &amp; Salaries'!$N7,'Team &amp; Salaries'!$P7),IF(AU$6&gt;'Team &amp; Salaries'!$M7,MIN('Team &amp; Salaries'!$P7,AT97+'Team &amp; Salaries'!$N7),0)),IF('Team &amp; Salaries'!$O7="Quarterly",IF(AU$6='Team &amp; Salaries'!$M7,MIN('Team &amp; Salaries'!$N7,'Team &amp; Salaries'!$P7),IF(AU$6&gt;'Team &amp; Salaries'!$M7,IFERROR(MIN('Team &amp; Salaries'!$P7,IF(ISNUMBER(AR97),AR97,0)+'Team &amp; Salaries'!$N7),'Team &amp; Salaries'!$N7),0)),IF('Team &amp; Salaries'!$O7="Annually",IF(AU$6='Team &amp; Salaries'!$M7,MIN('Team &amp; Salaries'!$N7,'Team &amp; Salaries'!$P7),IF(AU$6&gt;'Team &amp; Salaries'!$M7,IFERROR(MIN('Team &amp; Salaries'!$P7,AI97+'Team &amp; Salaries'!$N7),MIN('Team &amp; Salaries'!$N7,'Team &amp; Salaries'!$P7)),0))))))</f>
        <v>1</v>
      </c>
      <c r="AV97" s="671">
        <f>IF('Team &amp; Salaries'!$O7="Never",IF(AV$6&gt;='Team &amp; Salaries'!$M7,MIN('Team &amp; Salaries'!$N7,'Team &amp; Salaries'!$P7),0),IF('Team &amp; Salaries'!$O7="Monthly",IF(AV$6='Team &amp; Salaries'!$M7,MIN('Team &amp; Salaries'!$N7,'Team &amp; Salaries'!$P7),IF(AV$6&gt;'Team &amp; Salaries'!$M7,MIN('Team &amp; Salaries'!$P7,AU97+'Team &amp; Salaries'!$N7),0)),IF('Team &amp; Salaries'!$O7="Quarterly",IF(AV$6='Team &amp; Salaries'!$M7,MIN('Team &amp; Salaries'!$N7,'Team &amp; Salaries'!$P7),IF(AV$6&gt;'Team &amp; Salaries'!$M7,IFERROR(MIN('Team &amp; Salaries'!$P7,IF(ISNUMBER(AS97),AS97,0)+'Team &amp; Salaries'!$N7),'Team &amp; Salaries'!$N7),0)),IF('Team &amp; Salaries'!$O7="Annually",IF(AV$6='Team &amp; Salaries'!$M7,MIN('Team &amp; Salaries'!$N7,'Team &amp; Salaries'!$P7),IF(AV$6&gt;'Team &amp; Salaries'!$M7,IFERROR(MIN('Team &amp; Salaries'!$P7,AJ97+'Team &amp; Salaries'!$N7),MIN('Team &amp; Salaries'!$N7,'Team &amp; Salaries'!$P7)),0))))))</f>
        <v>1</v>
      </c>
      <c r="AW97" s="671">
        <f>IF('Team &amp; Salaries'!$O7="Never",IF(AW$6&gt;='Team &amp; Salaries'!$M7,MIN('Team &amp; Salaries'!$N7,'Team &amp; Salaries'!$P7),0),IF('Team &amp; Salaries'!$O7="Monthly",IF(AW$6='Team &amp; Salaries'!$M7,MIN('Team &amp; Salaries'!$N7,'Team &amp; Salaries'!$P7),IF(AW$6&gt;'Team &amp; Salaries'!$M7,MIN('Team &amp; Salaries'!$P7,AV97+'Team &amp; Salaries'!$N7),0)),IF('Team &amp; Salaries'!$O7="Quarterly",IF(AW$6='Team &amp; Salaries'!$M7,MIN('Team &amp; Salaries'!$N7,'Team &amp; Salaries'!$P7),IF(AW$6&gt;'Team &amp; Salaries'!$M7,IFERROR(MIN('Team &amp; Salaries'!$P7,IF(ISNUMBER(AT97),AT97,0)+'Team &amp; Salaries'!$N7),'Team &amp; Salaries'!$N7),0)),IF('Team &amp; Salaries'!$O7="Annually",IF(AW$6='Team &amp; Salaries'!$M7,MIN('Team &amp; Salaries'!$N7,'Team &amp; Salaries'!$P7),IF(AW$6&gt;'Team &amp; Salaries'!$M7,IFERROR(MIN('Team &amp; Salaries'!$P7,AK97+'Team &amp; Salaries'!$N7),MIN('Team &amp; Salaries'!$N7,'Team &amp; Salaries'!$P7)),0))))))</f>
        <v>1</v>
      </c>
      <c r="AX97" s="671">
        <f>IF('Team &amp; Salaries'!$O7="Never",IF(AX$6&gt;='Team &amp; Salaries'!$M7,MIN('Team &amp; Salaries'!$N7,'Team &amp; Salaries'!$P7),0),IF('Team &amp; Salaries'!$O7="Monthly",IF(AX$6='Team &amp; Salaries'!$M7,MIN('Team &amp; Salaries'!$N7,'Team &amp; Salaries'!$P7),IF(AX$6&gt;'Team &amp; Salaries'!$M7,MIN('Team &amp; Salaries'!$P7,AW97+'Team &amp; Salaries'!$N7),0)),IF('Team &amp; Salaries'!$O7="Quarterly",IF(AX$6='Team &amp; Salaries'!$M7,MIN('Team &amp; Salaries'!$N7,'Team &amp; Salaries'!$P7),IF(AX$6&gt;'Team &amp; Salaries'!$M7,IFERROR(MIN('Team &amp; Salaries'!$P7,IF(ISNUMBER(AU97),AU97,0)+'Team &amp; Salaries'!$N7),'Team &amp; Salaries'!$N7),0)),IF('Team &amp; Salaries'!$O7="Annually",IF(AX$6='Team &amp; Salaries'!$M7,MIN('Team &amp; Salaries'!$N7,'Team &amp; Salaries'!$P7),IF(AX$6&gt;'Team &amp; Salaries'!$M7,IFERROR(MIN('Team &amp; Salaries'!$P7,AL97+'Team &amp; Salaries'!$N7),MIN('Team &amp; Salaries'!$N7,'Team &amp; Salaries'!$P7)),0))))))</f>
        <v>1</v>
      </c>
      <c r="AY97" s="671">
        <f>IF('Team &amp; Salaries'!$O7="Never",IF(AY$6&gt;='Team &amp; Salaries'!$M7,MIN('Team &amp; Salaries'!$N7,'Team &amp; Salaries'!$P7),0),IF('Team &amp; Salaries'!$O7="Monthly",IF(AY$6='Team &amp; Salaries'!$M7,MIN('Team &amp; Salaries'!$N7,'Team &amp; Salaries'!$P7),IF(AY$6&gt;'Team &amp; Salaries'!$M7,MIN('Team &amp; Salaries'!$P7,AX97+'Team &amp; Salaries'!$N7),0)),IF('Team &amp; Salaries'!$O7="Quarterly",IF(AY$6='Team &amp; Salaries'!$M7,MIN('Team &amp; Salaries'!$N7,'Team &amp; Salaries'!$P7),IF(AY$6&gt;'Team &amp; Salaries'!$M7,IFERROR(MIN('Team &amp; Salaries'!$P7,IF(ISNUMBER(AV97),AV97,0)+'Team &amp; Salaries'!$N7),'Team &amp; Salaries'!$N7),0)),IF('Team &amp; Salaries'!$O7="Annually",IF(AY$6='Team &amp; Salaries'!$M7,MIN('Team &amp; Salaries'!$N7,'Team &amp; Salaries'!$P7),IF(AY$6&gt;'Team &amp; Salaries'!$M7,IFERROR(MIN('Team &amp; Salaries'!$P7,AM97+'Team &amp; Salaries'!$N7),MIN('Team &amp; Salaries'!$N7,'Team &amp; Salaries'!$P7)),0))))))</f>
        <v>1</v>
      </c>
      <c r="AZ97" s="671">
        <f>IF('Team &amp; Salaries'!$O7="Never",IF(AZ$6&gt;='Team &amp; Salaries'!$M7,MIN('Team &amp; Salaries'!$N7,'Team &amp; Salaries'!$P7),0),IF('Team &amp; Salaries'!$O7="Monthly",IF(AZ$6='Team &amp; Salaries'!$M7,MIN('Team &amp; Salaries'!$N7,'Team &amp; Salaries'!$P7),IF(AZ$6&gt;'Team &amp; Salaries'!$M7,MIN('Team &amp; Salaries'!$P7,AY97+'Team &amp; Salaries'!$N7),0)),IF('Team &amp; Salaries'!$O7="Quarterly",IF(AZ$6='Team &amp; Salaries'!$M7,MIN('Team &amp; Salaries'!$N7,'Team &amp; Salaries'!$P7),IF(AZ$6&gt;'Team &amp; Salaries'!$M7,IFERROR(MIN('Team &amp; Salaries'!$P7,IF(ISNUMBER(AW97),AW97,0)+'Team &amp; Salaries'!$N7),'Team &amp; Salaries'!$N7),0)),IF('Team &amp; Salaries'!$O7="Annually",IF(AZ$6='Team &amp; Salaries'!$M7,MIN('Team &amp; Salaries'!$N7,'Team &amp; Salaries'!$P7),IF(AZ$6&gt;'Team &amp; Salaries'!$M7,IFERROR(MIN('Team &amp; Salaries'!$P7,AN97+'Team &amp; Salaries'!$N7),MIN('Team &amp; Salaries'!$N7,'Team &amp; Salaries'!$P7)),0))))))</f>
        <v>1</v>
      </c>
      <c r="BA97" s="671">
        <f>IF('Team &amp; Salaries'!$O7="Never",IF(BA$6&gt;='Team &amp; Salaries'!$M7,MIN('Team &amp; Salaries'!$N7,'Team &amp; Salaries'!$P7),0),IF('Team &amp; Salaries'!$O7="Monthly",IF(BA$6='Team &amp; Salaries'!$M7,MIN('Team &amp; Salaries'!$N7,'Team &amp; Salaries'!$P7),IF(BA$6&gt;'Team &amp; Salaries'!$M7,MIN('Team &amp; Salaries'!$P7,AZ97+'Team &amp; Salaries'!$N7),0)),IF('Team &amp; Salaries'!$O7="Quarterly",IF(BA$6='Team &amp; Salaries'!$M7,MIN('Team &amp; Salaries'!$N7,'Team &amp; Salaries'!$P7),IF(BA$6&gt;'Team &amp; Salaries'!$M7,IFERROR(MIN('Team &amp; Salaries'!$P7,IF(ISNUMBER(AX97),AX97,0)+'Team &amp; Salaries'!$N7),'Team &amp; Salaries'!$N7),0)),IF('Team &amp; Salaries'!$O7="Annually",IF(BA$6='Team &amp; Salaries'!$M7,MIN('Team &amp; Salaries'!$N7,'Team &amp; Salaries'!$P7),IF(BA$6&gt;'Team &amp; Salaries'!$M7,IFERROR(MIN('Team &amp; Salaries'!$P7,AO97+'Team &amp; Salaries'!$N7),MIN('Team &amp; Salaries'!$N7,'Team &amp; Salaries'!$P7)),0))))))</f>
        <v>1</v>
      </c>
      <c r="BB97" s="671">
        <f>IF('Team &amp; Salaries'!$O7="Never",IF(BB$6&gt;='Team &amp; Salaries'!$M7,MIN('Team &amp; Salaries'!$N7,'Team &amp; Salaries'!$P7),0),IF('Team &amp; Salaries'!$O7="Monthly",IF(BB$6='Team &amp; Salaries'!$M7,MIN('Team &amp; Salaries'!$N7,'Team &amp; Salaries'!$P7),IF(BB$6&gt;'Team &amp; Salaries'!$M7,MIN('Team &amp; Salaries'!$P7,BA97+'Team &amp; Salaries'!$N7),0)),IF('Team &amp; Salaries'!$O7="Quarterly",IF(BB$6='Team &amp; Salaries'!$M7,MIN('Team &amp; Salaries'!$N7,'Team &amp; Salaries'!$P7),IF(BB$6&gt;'Team &amp; Salaries'!$M7,IFERROR(MIN('Team &amp; Salaries'!$P7,IF(ISNUMBER(AY97),AY97,0)+'Team &amp; Salaries'!$N7),'Team &amp; Salaries'!$N7),0)),IF('Team &amp; Salaries'!$O7="Annually",IF(BB$6='Team &amp; Salaries'!$M7,MIN('Team &amp; Salaries'!$N7,'Team &amp; Salaries'!$P7),IF(BB$6&gt;'Team &amp; Salaries'!$M7,IFERROR(MIN('Team &amp; Salaries'!$P7,AP97+'Team &amp; Salaries'!$N7),MIN('Team &amp; Salaries'!$N7,'Team &amp; Salaries'!$P7)),0))))))</f>
        <v>1</v>
      </c>
      <c r="BC97" s="671">
        <f>IF('Team &amp; Salaries'!$O7="Never",IF(BC$6&gt;='Team &amp; Salaries'!$M7,MIN('Team &amp; Salaries'!$N7,'Team &amp; Salaries'!$P7),0),IF('Team &amp; Salaries'!$O7="Monthly",IF(BC$6='Team &amp; Salaries'!$M7,MIN('Team &amp; Salaries'!$N7,'Team &amp; Salaries'!$P7),IF(BC$6&gt;'Team &amp; Salaries'!$M7,MIN('Team &amp; Salaries'!$P7,BB97+'Team &amp; Salaries'!$N7),0)),IF('Team &amp; Salaries'!$O7="Quarterly",IF(BC$6='Team &amp; Salaries'!$M7,MIN('Team &amp; Salaries'!$N7,'Team &amp; Salaries'!$P7),IF(BC$6&gt;'Team &amp; Salaries'!$M7,IFERROR(MIN('Team &amp; Salaries'!$P7,IF(ISNUMBER(AZ97),AZ97,0)+'Team &amp; Salaries'!$N7),'Team &amp; Salaries'!$N7),0)),IF('Team &amp; Salaries'!$O7="Annually",IF(BC$6='Team &amp; Salaries'!$M7,MIN('Team &amp; Salaries'!$N7,'Team &amp; Salaries'!$P7),IF(BC$6&gt;'Team &amp; Salaries'!$M7,IFERROR(MIN('Team &amp; Salaries'!$P7,AQ97+'Team &amp; Salaries'!$N7),MIN('Team &amp; Salaries'!$N7,'Team &amp; Salaries'!$P7)),0))))))</f>
        <v>1</v>
      </c>
      <c r="BD97" s="671">
        <f>IF('Team &amp; Salaries'!$O7="Never",IF(BD$6&gt;='Team &amp; Salaries'!$M7,MIN('Team &amp; Salaries'!$N7,'Team &amp; Salaries'!$P7),0),IF('Team &amp; Salaries'!$O7="Monthly",IF(BD$6='Team &amp; Salaries'!$M7,MIN('Team &amp; Salaries'!$N7,'Team &amp; Salaries'!$P7),IF(BD$6&gt;'Team &amp; Salaries'!$M7,MIN('Team &amp; Salaries'!$P7,BC97+'Team &amp; Salaries'!$N7),0)),IF('Team &amp; Salaries'!$O7="Quarterly",IF(BD$6='Team &amp; Salaries'!$M7,MIN('Team &amp; Salaries'!$N7,'Team &amp; Salaries'!$P7),IF(BD$6&gt;'Team &amp; Salaries'!$M7,IFERROR(MIN('Team &amp; Salaries'!$P7,IF(ISNUMBER(BA97),BA97,0)+'Team &amp; Salaries'!$N7),'Team &amp; Salaries'!$N7),0)),IF('Team &amp; Salaries'!$O7="Annually",IF(BD$6='Team &amp; Salaries'!$M7,MIN('Team &amp; Salaries'!$N7,'Team &amp; Salaries'!$P7),IF(BD$6&gt;'Team &amp; Salaries'!$M7,IFERROR(MIN('Team &amp; Salaries'!$P7,AR97+'Team &amp; Salaries'!$N7),MIN('Team &amp; Salaries'!$N7,'Team &amp; Salaries'!$P7)),0))))))</f>
        <v>1</v>
      </c>
      <c r="BE97" s="671">
        <f>IF('Team &amp; Salaries'!$O7="Never",IF(BE$6&gt;='Team &amp; Salaries'!$M7,MIN('Team &amp; Salaries'!$N7,'Team &amp; Salaries'!$P7),0),IF('Team &amp; Salaries'!$O7="Monthly",IF(BE$6='Team &amp; Salaries'!$M7,MIN('Team &amp; Salaries'!$N7,'Team &amp; Salaries'!$P7),IF(BE$6&gt;'Team &amp; Salaries'!$M7,MIN('Team &amp; Salaries'!$P7,BD97+'Team &amp; Salaries'!$N7),0)),IF('Team &amp; Salaries'!$O7="Quarterly",IF(BE$6='Team &amp; Salaries'!$M7,MIN('Team &amp; Salaries'!$N7,'Team &amp; Salaries'!$P7),IF(BE$6&gt;'Team &amp; Salaries'!$M7,IFERROR(MIN('Team &amp; Salaries'!$P7,IF(ISNUMBER(BB97),BB97,0)+'Team &amp; Salaries'!$N7),'Team &amp; Salaries'!$N7),0)),IF('Team &amp; Salaries'!$O7="Annually",IF(BE$6='Team &amp; Salaries'!$M7,MIN('Team &amp; Salaries'!$N7,'Team &amp; Salaries'!$P7),IF(BE$6&gt;'Team &amp; Salaries'!$M7,IFERROR(MIN('Team &amp; Salaries'!$P7,AS97+'Team &amp; Salaries'!$N7),MIN('Team &amp; Salaries'!$N7,'Team &amp; Salaries'!$P7)),0))))))</f>
        <v>1</v>
      </c>
      <c r="BF97" s="671">
        <f>IF('Team &amp; Salaries'!$O7="Never",IF(BF$6&gt;='Team &amp; Salaries'!$M7,MIN('Team &amp; Salaries'!$N7,'Team &amp; Salaries'!$P7),0),IF('Team &amp; Salaries'!$O7="Monthly",IF(BF$6='Team &amp; Salaries'!$M7,MIN('Team &amp; Salaries'!$N7,'Team &amp; Salaries'!$P7),IF(BF$6&gt;'Team &amp; Salaries'!$M7,MIN('Team &amp; Salaries'!$P7,BE97+'Team &amp; Salaries'!$N7),0)),IF('Team &amp; Salaries'!$O7="Quarterly",IF(BF$6='Team &amp; Salaries'!$M7,MIN('Team &amp; Salaries'!$N7,'Team &amp; Salaries'!$P7),IF(BF$6&gt;'Team &amp; Salaries'!$M7,IFERROR(MIN('Team &amp; Salaries'!$P7,IF(ISNUMBER(BC97),BC97,0)+'Team &amp; Salaries'!$N7),'Team &amp; Salaries'!$N7),0)),IF('Team &amp; Salaries'!$O7="Annually",IF(BF$6='Team &amp; Salaries'!$M7,MIN('Team &amp; Salaries'!$N7,'Team &amp; Salaries'!$P7),IF(BF$6&gt;'Team &amp; Salaries'!$M7,IFERROR(MIN('Team &amp; Salaries'!$P7,AT97+'Team &amp; Salaries'!$N7),MIN('Team &amp; Salaries'!$N7,'Team &amp; Salaries'!$P7)),0))))))</f>
        <v>1</v>
      </c>
      <c r="BG97" s="671">
        <f>IF('Team &amp; Salaries'!$O7="Never",IF(BG$6&gt;='Team &amp; Salaries'!$M7,MIN('Team &amp; Salaries'!$N7,'Team &amp; Salaries'!$P7),0),IF('Team &amp; Salaries'!$O7="Monthly",IF(BG$6='Team &amp; Salaries'!$M7,MIN('Team &amp; Salaries'!$N7,'Team &amp; Salaries'!$P7),IF(BG$6&gt;'Team &amp; Salaries'!$M7,MIN('Team &amp; Salaries'!$P7,BF97+'Team &amp; Salaries'!$N7),0)),IF('Team &amp; Salaries'!$O7="Quarterly",IF(BG$6='Team &amp; Salaries'!$M7,MIN('Team &amp; Salaries'!$N7,'Team &amp; Salaries'!$P7),IF(BG$6&gt;'Team &amp; Salaries'!$M7,IFERROR(MIN('Team &amp; Salaries'!$P7,IF(ISNUMBER(BD97),BD97,0)+'Team &amp; Salaries'!$N7),'Team &amp; Salaries'!$N7),0)),IF('Team &amp; Salaries'!$O7="Annually",IF(BG$6='Team &amp; Salaries'!$M7,MIN('Team &amp; Salaries'!$N7,'Team &amp; Salaries'!$P7),IF(BG$6&gt;'Team &amp; Salaries'!$M7,IFERROR(MIN('Team &amp; Salaries'!$P7,AU97+'Team &amp; Salaries'!$N7),MIN('Team &amp; Salaries'!$N7,'Team &amp; Salaries'!$P7)),0))))))</f>
        <v>1</v>
      </c>
      <c r="BH97" s="671">
        <f>IF('Team &amp; Salaries'!$O7="Never",IF(BH$6&gt;='Team &amp; Salaries'!$M7,MIN('Team &amp; Salaries'!$N7,'Team &amp; Salaries'!$P7),0),IF('Team &amp; Salaries'!$O7="Monthly",IF(BH$6='Team &amp; Salaries'!$M7,MIN('Team &amp; Salaries'!$N7,'Team &amp; Salaries'!$P7),IF(BH$6&gt;'Team &amp; Salaries'!$M7,MIN('Team &amp; Salaries'!$P7,BG97+'Team &amp; Salaries'!$N7),0)),IF('Team &amp; Salaries'!$O7="Quarterly",IF(BH$6='Team &amp; Salaries'!$M7,MIN('Team &amp; Salaries'!$N7,'Team &amp; Salaries'!$P7),IF(BH$6&gt;'Team &amp; Salaries'!$M7,IFERROR(MIN('Team &amp; Salaries'!$P7,IF(ISNUMBER(BE97),BE97,0)+'Team &amp; Salaries'!$N7),'Team &amp; Salaries'!$N7),0)),IF('Team &amp; Salaries'!$O7="Annually",IF(BH$6='Team &amp; Salaries'!$M7,MIN('Team &amp; Salaries'!$N7,'Team &amp; Salaries'!$P7),IF(BH$6&gt;'Team &amp; Salaries'!$M7,IFERROR(MIN('Team &amp; Salaries'!$P7,AV97+'Team &amp; Salaries'!$N7),MIN('Team &amp; Salaries'!$N7,'Team &amp; Salaries'!$P7)),0))))))</f>
        <v>1</v>
      </c>
      <c r="BI97" s="671">
        <f>IF('Team &amp; Salaries'!$O7="Never",IF(BI$6&gt;='Team &amp; Salaries'!$M7,MIN('Team &amp; Salaries'!$N7,'Team &amp; Salaries'!$P7),0),IF('Team &amp; Salaries'!$O7="Monthly",IF(BI$6='Team &amp; Salaries'!$M7,MIN('Team &amp; Salaries'!$N7,'Team &amp; Salaries'!$P7),IF(BI$6&gt;'Team &amp; Salaries'!$M7,MIN('Team &amp; Salaries'!$P7,BH97+'Team &amp; Salaries'!$N7),0)),IF('Team &amp; Salaries'!$O7="Quarterly",IF(BI$6='Team &amp; Salaries'!$M7,MIN('Team &amp; Salaries'!$N7,'Team &amp; Salaries'!$P7),IF(BI$6&gt;'Team &amp; Salaries'!$M7,IFERROR(MIN('Team &amp; Salaries'!$P7,IF(ISNUMBER(BF97),BF97,0)+'Team &amp; Salaries'!$N7),'Team &amp; Salaries'!$N7),0)),IF('Team &amp; Salaries'!$O7="Annually",IF(BI$6='Team &amp; Salaries'!$M7,MIN('Team &amp; Salaries'!$N7,'Team &amp; Salaries'!$P7),IF(BI$6&gt;'Team &amp; Salaries'!$M7,IFERROR(MIN('Team &amp; Salaries'!$P7,AW97+'Team &amp; Salaries'!$N7),MIN('Team &amp; Salaries'!$N7,'Team &amp; Salaries'!$P7)),0))))))</f>
        <v>1</v>
      </c>
      <c r="BJ97" s="671">
        <f>IF('Team &amp; Salaries'!$O7="Never",IF(BJ$6&gt;='Team &amp; Salaries'!$M7,MIN('Team &amp; Salaries'!$N7,'Team &amp; Salaries'!$P7),0),IF('Team &amp; Salaries'!$O7="Monthly",IF(BJ$6='Team &amp; Salaries'!$M7,MIN('Team &amp; Salaries'!$N7,'Team &amp; Salaries'!$P7),IF(BJ$6&gt;'Team &amp; Salaries'!$M7,MIN('Team &amp; Salaries'!$P7,BI97+'Team &amp; Salaries'!$N7),0)),IF('Team &amp; Salaries'!$O7="Quarterly",IF(BJ$6='Team &amp; Salaries'!$M7,MIN('Team &amp; Salaries'!$N7,'Team &amp; Salaries'!$P7),IF(BJ$6&gt;'Team &amp; Salaries'!$M7,IFERROR(MIN('Team &amp; Salaries'!$P7,IF(ISNUMBER(BG97),BG97,0)+'Team &amp; Salaries'!$N7),'Team &amp; Salaries'!$N7),0)),IF('Team &amp; Salaries'!$O7="Annually",IF(BJ$6='Team &amp; Salaries'!$M7,MIN('Team &amp; Salaries'!$N7,'Team &amp; Salaries'!$P7),IF(BJ$6&gt;'Team &amp; Salaries'!$M7,IFERROR(MIN('Team &amp; Salaries'!$P7,AX97+'Team &amp; Salaries'!$N7),MIN('Team &amp; Salaries'!$N7,'Team &amp; Salaries'!$P7)),0))))))</f>
        <v>1</v>
      </c>
      <c r="BK97" s="671">
        <f>IF('Team &amp; Salaries'!$O7="Never",IF(BK$6&gt;='Team &amp; Salaries'!$M7,MIN('Team &amp; Salaries'!$N7,'Team &amp; Salaries'!$P7),0),IF('Team &amp; Salaries'!$O7="Monthly",IF(BK$6='Team &amp; Salaries'!$M7,MIN('Team &amp; Salaries'!$N7,'Team &amp; Salaries'!$P7),IF(BK$6&gt;'Team &amp; Salaries'!$M7,MIN('Team &amp; Salaries'!$P7,BJ97+'Team &amp; Salaries'!$N7),0)),IF('Team &amp; Salaries'!$O7="Quarterly",IF(BK$6='Team &amp; Salaries'!$M7,MIN('Team &amp; Salaries'!$N7,'Team &amp; Salaries'!$P7),IF(BK$6&gt;'Team &amp; Salaries'!$M7,IFERROR(MIN('Team &amp; Salaries'!$P7,IF(ISNUMBER(BH97),BH97,0)+'Team &amp; Salaries'!$N7),'Team &amp; Salaries'!$N7),0)),IF('Team &amp; Salaries'!$O7="Annually",IF(BK$6='Team &amp; Salaries'!$M7,MIN('Team &amp; Salaries'!$N7,'Team &amp; Salaries'!$P7),IF(BK$6&gt;'Team &amp; Salaries'!$M7,IFERROR(MIN('Team &amp; Salaries'!$P7,AY97+'Team &amp; Salaries'!$N7),MIN('Team &amp; Salaries'!$N7,'Team &amp; Salaries'!$P7)),0))))))</f>
        <v>1</v>
      </c>
      <c r="BL97" s="671">
        <f>IF('Team &amp; Salaries'!$O7="Never",IF(BL$6&gt;='Team &amp; Salaries'!$M7,MIN('Team &amp; Salaries'!$N7,'Team &amp; Salaries'!$P7),0),IF('Team &amp; Salaries'!$O7="Monthly",IF(BL$6='Team &amp; Salaries'!$M7,MIN('Team &amp; Salaries'!$N7,'Team &amp; Salaries'!$P7),IF(BL$6&gt;'Team &amp; Salaries'!$M7,MIN('Team &amp; Salaries'!$P7,BK97+'Team &amp; Salaries'!$N7),0)),IF('Team &amp; Salaries'!$O7="Quarterly",IF(BL$6='Team &amp; Salaries'!$M7,MIN('Team &amp; Salaries'!$N7,'Team &amp; Salaries'!$P7),IF(BL$6&gt;'Team &amp; Salaries'!$M7,IFERROR(MIN('Team &amp; Salaries'!$P7,IF(ISNUMBER(BI97),BI97,0)+'Team &amp; Salaries'!$N7),'Team &amp; Salaries'!$N7),0)),IF('Team &amp; Salaries'!$O7="Annually",IF(BL$6='Team &amp; Salaries'!$M7,MIN('Team &amp; Salaries'!$N7,'Team &amp; Salaries'!$P7),IF(BL$6&gt;'Team &amp; Salaries'!$M7,IFERROR(MIN('Team &amp; Salaries'!$P7,AZ97+'Team &amp; Salaries'!$N7),MIN('Team &amp; Salaries'!$N7,'Team &amp; Salaries'!$P7)),0))))))</f>
        <v>1</v>
      </c>
      <c r="BM97" s="671">
        <f>IF('Team &amp; Salaries'!$O7="Never",IF(BM$6&gt;='Team &amp; Salaries'!$M7,MIN('Team &amp; Salaries'!$N7,'Team &amp; Salaries'!$P7),0),IF('Team &amp; Salaries'!$O7="Monthly",IF(BM$6='Team &amp; Salaries'!$M7,MIN('Team &amp; Salaries'!$N7,'Team &amp; Salaries'!$P7),IF(BM$6&gt;'Team &amp; Salaries'!$M7,MIN('Team &amp; Salaries'!$P7,BL97+'Team &amp; Salaries'!$N7),0)),IF('Team &amp; Salaries'!$O7="Quarterly",IF(BM$6='Team &amp; Salaries'!$M7,MIN('Team &amp; Salaries'!$N7,'Team &amp; Salaries'!$P7),IF(BM$6&gt;'Team &amp; Salaries'!$M7,IFERROR(MIN('Team &amp; Salaries'!$P7,IF(ISNUMBER(BJ97),BJ97,0)+'Team &amp; Salaries'!$N7),'Team &amp; Salaries'!$N7),0)),IF('Team &amp; Salaries'!$O7="Annually",IF(BM$6='Team &amp; Salaries'!$M7,MIN('Team &amp; Salaries'!$N7,'Team &amp; Salaries'!$P7),IF(BM$6&gt;'Team &amp; Salaries'!$M7,IFERROR(MIN('Team &amp; Salaries'!$P7,BA97+'Team &amp; Salaries'!$N7),MIN('Team &amp; Salaries'!$N7,'Team &amp; Salaries'!$P7)),0))))))</f>
        <v>1</v>
      </c>
      <c r="BN97" s="671">
        <f>IF('Team &amp; Salaries'!$O7="Never",IF(BN$6&gt;='Team &amp; Salaries'!$M7,MIN('Team &amp; Salaries'!$N7,'Team &amp; Salaries'!$P7),0),IF('Team &amp; Salaries'!$O7="Monthly",IF(BN$6='Team &amp; Salaries'!$M7,MIN('Team &amp; Salaries'!$N7,'Team &amp; Salaries'!$P7),IF(BN$6&gt;'Team &amp; Salaries'!$M7,MIN('Team &amp; Salaries'!$P7,BM97+'Team &amp; Salaries'!$N7),0)),IF('Team &amp; Salaries'!$O7="Quarterly",IF(BN$6='Team &amp; Salaries'!$M7,MIN('Team &amp; Salaries'!$N7,'Team &amp; Salaries'!$P7),IF(BN$6&gt;'Team &amp; Salaries'!$M7,IFERROR(MIN('Team &amp; Salaries'!$P7,IF(ISNUMBER(BK97),BK97,0)+'Team &amp; Salaries'!$N7),'Team &amp; Salaries'!$N7),0)),IF('Team &amp; Salaries'!$O7="Annually",IF(BN$6='Team &amp; Salaries'!$M7,MIN('Team &amp; Salaries'!$N7,'Team &amp; Salaries'!$P7),IF(BN$6&gt;'Team &amp; Salaries'!$M7,IFERROR(MIN('Team &amp; Salaries'!$P7,BB97+'Team &amp; Salaries'!$N7),MIN('Team &amp; Salaries'!$N7,'Team &amp; Salaries'!$P7)),0))))))</f>
        <v>1</v>
      </c>
      <c r="BO97" s="671">
        <f>IF('Team &amp; Salaries'!$O7="Never",IF(BO$6&gt;='Team &amp; Salaries'!$M7,MIN('Team &amp; Salaries'!$N7,'Team &amp; Salaries'!$P7),0),IF('Team &amp; Salaries'!$O7="Monthly",IF(BO$6='Team &amp; Salaries'!$M7,MIN('Team &amp; Salaries'!$N7,'Team &amp; Salaries'!$P7),IF(BO$6&gt;'Team &amp; Salaries'!$M7,MIN('Team &amp; Salaries'!$P7,BN97+'Team &amp; Salaries'!$N7),0)),IF('Team &amp; Salaries'!$O7="Quarterly",IF(BO$6='Team &amp; Salaries'!$M7,MIN('Team &amp; Salaries'!$N7,'Team &amp; Salaries'!$P7),IF(BO$6&gt;'Team &amp; Salaries'!$M7,IFERROR(MIN('Team &amp; Salaries'!$P7,IF(ISNUMBER(BL97),BL97,0)+'Team &amp; Salaries'!$N7),'Team &amp; Salaries'!$N7),0)),IF('Team &amp; Salaries'!$O7="Annually",IF(BO$6='Team &amp; Salaries'!$M7,MIN('Team &amp; Salaries'!$N7,'Team &amp; Salaries'!$P7),IF(BO$6&gt;'Team &amp; Salaries'!$M7,IFERROR(MIN('Team &amp; Salaries'!$P7,BC97+'Team &amp; Salaries'!$N7),MIN('Team &amp; Salaries'!$N7,'Team &amp; Salaries'!$P7)),0))))))</f>
        <v>1</v>
      </c>
      <c r="BP97" s="671">
        <f>IF('Team &amp; Salaries'!$O7="Never",IF(BP$6&gt;='Team &amp; Salaries'!$M7,MIN('Team &amp; Salaries'!$N7,'Team &amp; Salaries'!$P7),0),IF('Team &amp; Salaries'!$O7="Monthly",IF(BP$6='Team &amp; Salaries'!$M7,MIN('Team &amp; Salaries'!$N7,'Team &amp; Salaries'!$P7),IF(BP$6&gt;'Team &amp; Salaries'!$M7,MIN('Team &amp; Salaries'!$P7,BO97+'Team &amp; Salaries'!$N7),0)),IF('Team &amp; Salaries'!$O7="Quarterly",IF(BP$6='Team &amp; Salaries'!$M7,MIN('Team &amp; Salaries'!$N7,'Team &amp; Salaries'!$P7),IF(BP$6&gt;'Team &amp; Salaries'!$M7,IFERROR(MIN('Team &amp; Salaries'!$P7,IF(ISNUMBER(BM97),BM97,0)+'Team &amp; Salaries'!$N7),'Team &amp; Salaries'!$N7),0)),IF('Team &amp; Salaries'!$O7="Annually",IF(BP$6='Team &amp; Salaries'!$M7,MIN('Team &amp; Salaries'!$N7,'Team &amp; Salaries'!$P7),IF(BP$6&gt;'Team &amp; Salaries'!$M7,IFERROR(MIN('Team &amp; Salaries'!$P7,BD97+'Team &amp; Salaries'!$N7),MIN('Team &amp; Salaries'!$N7,'Team &amp; Salaries'!$P7)),0))))))</f>
        <v>1</v>
      </c>
      <c r="BQ97" s="671">
        <f>IF('Team &amp; Salaries'!$O7="Never",IF(BQ$6&gt;='Team &amp; Salaries'!$M7,MIN('Team &amp; Salaries'!$N7,'Team &amp; Salaries'!$P7),0),IF('Team &amp; Salaries'!$O7="Monthly",IF(BQ$6='Team &amp; Salaries'!$M7,MIN('Team &amp; Salaries'!$N7,'Team &amp; Salaries'!$P7),IF(BQ$6&gt;'Team &amp; Salaries'!$M7,MIN('Team &amp; Salaries'!$P7,BP97+'Team &amp; Salaries'!$N7),0)),IF('Team &amp; Salaries'!$O7="Quarterly",IF(BQ$6='Team &amp; Salaries'!$M7,MIN('Team &amp; Salaries'!$N7,'Team &amp; Salaries'!$P7),IF(BQ$6&gt;'Team &amp; Salaries'!$M7,IFERROR(MIN('Team &amp; Salaries'!$P7,IF(ISNUMBER(BN97),BN97,0)+'Team &amp; Salaries'!$N7),'Team &amp; Salaries'!$N7),0)),IF('Team &amp; Salaries'!$O7="Annually",IF(BQ$6='Team &amp; Salaries'!$M7,MIN('Team &amp; Salaries'!$N7,'Team &amp; Salaries'!$P7),IF(BQ$6&gt;'Team &amp; Salaries'!$M7,IFERROR(MIN('Team &amp; Salaries'!$P7,BE97+'Team &amp; Salaries'!$N7),MIN('Team &amp; Salaries'!$N7,'Team &amp; Salaries'!$P7)),0))))))</f>
        <v>1</v>
      </c>
      <c r="BR97" s="671">
        <f>IF('Team &amp; Salaries'!$O7="Never",IF(BR$6&gt;='Team &amp; Salaries'!$M7,MIN('Team &amp; Salaries'!$N7,'Team &amp; Salaries'!$P7),0),IF('Team &amp; Salaries'!$O7="Monthly",IF(BR$6='Team &amp; Salaries'!$M7,MIN('Team &amp; Salaries'!$N7,'Team &amp; Salaries'!$P7),IF(BR$6&gt;'Team &amp; Salaries'!$M7,MIN('Team &amp; Salaries'!$P7,BQ97+'Team &amp; Salaries'!$N7),0)),IF('Team &amp; Salaries'!$O7="Quarterly",IF(BR$6='Team &amp; Salaries'!$M7,MIN('Team &amp; Salaries'!$N7,'Team &amp; Salaries'!$P7),IF(BR$6&gt;'Team &amp; Salaries'!$M7,IFERROR(MIN('Team &amp; Salaries'!$P7,IF(ISNUMBER(BO97),BO97,0)+'Team &amp; Salaries'!$N7),'Team &amp; Salaries'!$N7),0)),IF('Team &amp; Salaries'!$O7="Annually",IF(BR$6='Team &amp; Salaries'!$M7,MIN('Team &amp; Salaries'!$N7,'Team &amp; Salaries'!$P7),IF(BR$6&gt;'Team &amp; Salaries'!$M7,IFERROR(MIN('Team &amp; Salaries'!$P7,BF97+'Team &amp; Salaries'!$N7),MIN('Team &amp; Salaries'!$N7,'Team &amp; Salaries'!$P7)),0))))))</f>
        <v>1</v>
      </c>
      <c r="BS97" s="671">
        <f>IF('Team &amp; Salaries'!$O7="Never",IF(BS$6&gt;='Team &amp; Salaries'!$M7,MIN('Team &amp; Salaries'!$N7,'Team &amp; Salaries'!$P7),0),IF('Team &amp; Salaries'!$O7="Monthly",IF(BS$6='Team &amp; Salaries'!$M7,MIN('Team &amp; Salaries'!$N7,'Team &amp; Salaries'!$P7),IF(BS$6&gt;'Team &amp; Salaries'!$M7,MIN('Team &amp; Salaries'!$P7,BR97+'Team &amp; Salaries'!$N7),0)),IF('Team &amp; Salaries'!$O7="Quarterly",IF(BS$6='Team &amp; Salaries'!$M7,MIN('Team &amp; Salaries'!$N7,'Team &amp; Salaries'!$P7),IF(BS$6&gt;'Team &amp; Salaries'!$M7,IFERROR(MIN('Team &amp; Salaries'!$P7,IF(ISNUMBER(BP97),BP97,0)+'Team &amp; Salaries'!$N7),'Team &amp; Salaries'!$N7),0)),IF('Team &amp; Salaries'!$O7="Annually",IF(BS$6='Team &amp; Salaries'!$M7,MIN('Team &amp; Salaries'!$N7,'Team &amp; Salaries'!$P7),IF(BS$6&gt;'Team &amp; Salaries'!$M7,IFERROR(MIN('Team &amp; Salaries'!$P7,BG97+'Team &amp; Salaries'!$N7),MIN('Team &amp; Salaries'!$N7,'Team &amp; Salaries'!$P7)),0))))))</f>
        <v>1</v>
      </c>
      <c r="BT97" s="671">
        <f>IF('Team &amp; Salaries'!$O7="Never",IF(BT$6&gt;='Team &amp; Salaries'!$M7,MIN('Team &amp; Salaries'!$N7,'Team &amp; Salaries'!$P7),0),IF('Team &amp; Salaries'!$O7="Monthly",IF(BT$6='Team &amp; Salaries'!$M7,MIN('Team &amp; Salaries'!$N7,'Team &amp; Salaries'!$P7),IF(BT$6&gt;'Team &amp; Salaries'!$M7,MIN('Team &amp; Salaries'!$P7,BS97+'Team &amp; Salaries'!$N7),0)),IF('Team &amp; Salaries'!$O7="Quarterly",IF(BT$6='Team &amp; Salaries'!$M7,MIN('Team &amp; Salaries'!$N7,'Team &amp; Salaries'!$P7),IF(BT$6&gt;'Team &amp; Salaries'!$M7,IFERROR(MIN('Team &amp; Salaries'!$P7,IF(ISNUMBER(BQ97),BQ97,0)+'Team &amp; Salaries'!$N7),'Team &amp; Salaries'!$N7),0)),IF('Team &amp; Salaries'!$O7="Annually",IF(BT$6='Team &amp; Salaries'!$M7,MIN('Team &amp; Salaries'!$N7,'Team &amp; Salaries'!$P7),IF(BT$6&gt;'Team &amp; Salaries'!$M7,IFERROR(MIN('Team &amp; Salaries'!$P7,BH97+'Team &amp; Salaries'!$N7),MIN('Team &amp; Salaries'!$N7,'Team &amp; Salaries'!$P7)),0))))))</f>
        <v>1</v>
      </c>
      <c r="BU97" s="671">
        <f>IF('Team &amp; Salaries'!$O7="Never",IF(BU$6&gt;='Team &amp; Salaries'!$M7,MIN('Team &amp; Salaries'!$N7,'Team &amp; Salaries'!$P7),0),IF('Team &amp; Salaries'!$O7="Monthly",IF(BU$6='Team &amp; Salaries'!$M7,MIN('Team &amp; Salaries'!$N7,'Team &amp; Salaries'!$P7),IF(BU$6&gt;'Team &amp; Salaries'!$M7,MIN('Team &amp; Salaries'!$P7,BT97+'Team &amp; Salaries'!$N7),0)),IF('Team &amp; Salaries'!$O7="Quarterly",IF(BU$6='Team &amp; Salaries'!$M7,MIN('Team &amp; Salaries'!$N7,'Team &amp; Salaries'!$P7),IF(BU$6&gt;'Team &amp; Salaries'!$M7,IFERROR(MIN('Team &amp; Salaries'!$P7,IF(ISNUMBER(BR97),BR97,0)+'Team &amp; Salaries'!$N7),'Team &amp; Salaries'!$N7),0)),IF('Team &amp; Salaries'!$O7="Annually",IF(BU$6='Team &amp; Salaries'!$M7,MIN('Team &amp; Salaries'!$N7,'Team &amp; Salaries'!$P7),IF(BU$6&gt;'Team &amp; Salaries'!$M7,IFERROR(MIN('Team &amp; Salaries'!$P7,BI97+'Team &amp; Salaries'!$N7),MIN('Team &amp; Salaries'!$N7,'Team &amp; Salaries'!$P7)),0))))))</f>
        <v>1</v>
      </c>
      <c r="BV97" s="671">
        <f>IF('Team &amp; Salaries'!$O7="Never",IF(BV$6&gt;='Team &amp; Salaries'!$M7,MIN('Team &amp; Salaries'!$N7,'Team &amp; Salaries'!$P7),0),IF('Team &amp; Salaries'!$O7="Monthly",IF(BV$6='Team &amp; Salaries'!$M7,MIN('Team &amp; Salaries'!$N7,'Team &amp; Salaries'!$P7),IF(BV$6&gt;'Team &amp; Salaries'!$M7,MIN('Team &amp; Salaries'!$P7,BU97+'Team &amp; Salaries'!$N7),0)),IF('Team &amp; Salaries'!$O7="Quarterly",IF(BV$6='Team &amp; Salaries'!$M7,MIN('Team &amp; Salaries'!$N7,'Team &amp; Salaries'!$P7),IF(BV$6&gt;'Team &amp; Salaries'!$M7,IFERROR(MIN('Team &amp; Salaries'!$P7,IF(ISNUMBER(BS97),BS97,0)+'Team &amp; Salaries'!$N7),'Team &amp; Salaries'!$N7),0)),IF('Team &amp; Salaries'!$O7="Annually",IF(BV$6='Team &amp; Salaries'!$M7,MIN('Team &amp; Salaries'!$N7,'Team &amp; Salaries'!$P7),IF(BV$6&gt;'Team &amp; Salaries'!$M7,IFERROR(MIN('Team &amp; Salaries'!$P7,BJ97+'Team &amp; Salaries'!$N7),MIN('Team &amp; Salaries'!$N7,'Team &amp; Salaries'!$P7)),0))))))</f>
        <v>1</v>
      </c>
      <c r="BW97" s="671">
        <f>IF('Team &amp; Salaries'!$O7="Never",IF(BW$6&gt;='Team &amp; Salaries'!$M7,MIN('Team &amp; Salaries'!$N7,'Team &amp; Salaries'!$P7),0),IF('Team &amp; Salaries'!$O7="Monthly",IF(BW$6='Team &amp; Salaries'!$M7,MIN('Team &amp; Salaries'!$N7,'Team &amp; Salaries'!$P7),IF(BW$6&gt;'Team &amp; Salaries'!$M7,MIN('Team &amp; Salaries'!$P7,BV97+'Team &amp; Salaries'!$N7),0)),IF('Team &amp; Salaries'!$O7="Quarterly",IF(BW$6='Team &amp; Salaries'!$M7,MIN('Team &amp; Salaries'!$N7,'Team &amp; Salaries'!$P7),IF(BW$6&gt;'Team &amp; Salaries'!$M7,IFERROR(MIN('Team &amp; Salaries'!$P7,IF(ISNUMBER(BT97),BT97,0)+'Team &amp; Salaries'!$N7),'Team &amp; Salaries'!$N7),0)),IF('Team &amp; Salaries'!$O7="Annually",IF(BW$6='Team &amp; Salaries'!$M7,MIN('Team &amp; Salaries'!$N7,'Team &amp; Salaries'!$P7),IF(BW$6&gt;'Team &amp; Salaries'!$M7,IFERROR(MIN('Team &amp; Salaries'!$P7,BK97+'Team &amp; Salaries'!$N7),MIN('Team &amp; Salaries'!$N7,'Team &amp; Salaries'!$P7)),0))))))</f>
        <v>1</v>
      </c>
      <c r="BX97" s="671">
        <f>IF('Team &amp; Salaries'!$O7="Never",IF(BX$6&gt;='Team &amp; Salaries'!$M7,MIN('Team &amp; Salaries'!$N7,'Team &amp; Salaries'!$P7),0),IF('Team &amp; Salaries'!$O7="Monthly",IF(BX$6='Team &amp; Salaries'!$M7,MIN('Team &amp; Salaries'!$N7,'Team &amp; Salaries'!$P7),IF(BX$6&gt;'Team &amp; Salaries'!$M7,MIN('Team &amp; Salaries'!$P7,BW97+'Team &amp; Salaries'!$N7),0)),IF('Team &amp; Salaries'!$O7="Quarterly",IF(BX$6='Team &amp; Salaries'!$M7,MIN('Team &amp; Salaries'!$N7,'Team &amp; Salaries'!$P7),IF(BX$6&gt;'Team &amp; Salaries'!$M7,IFERROR(MIN('Team &amp; Salaries'!$P7,IF(ISNUMBER(BU97),BU97,0)+'Team &amp; Salaries'!$N7),'Team &amp; Salaries'!$N7),0)),IF('Team &amp; Salaries'!$O7="Annually",IF(BX$6='Team &amp; Salaries'!$M7,MIN('Team &amp; Salaries'!$N7,'Team &amp; Salaries'!$P7),IF(BX$6&gt;'Team &amp; Salaries'!$M7,IFERROR(MIN('Team &amp; Salaries'!$P7,BL97+'Team &amp; Salaries'!$N7),MIN('Team &amp; Salaries'!$N7,'Team &amp; Salaries'!$P7)),0))))))</f>
        <v>1</v>
      </c>
      <c r="BY97" s="671">
        <f>IF('Team &amp; Salaries'!$O7="Never",IF(BY$6&gt;='Team &amp; Salaries'!$M7,MIN('Team &amp; Salaries'!$N7,'Team &amp; Salaries'!$P7),0),IF('Team &amp; Salaries'!$O7="Monthly",IF(BY$6='Team &amp; Salaries'!$M7,MIN('Team &amp; Salaries'!$N7,'Team &amp; Salaries'!$P7),IF(BY$6&gt;'Team &amp; Salaries'!$M7,MIN('Team &amp; Salaries'!$P7,BX97+'Team &amp; Salaries'!$N7),0)),IF('Team &amp; Salaries'!$O7="Quarterly",IF(BY$6='Team &amp; Salaries'!$M7,MIN('Team &amp; Salaries'!$N7,'Team &amp; Salaries'!$P7),IF(BY$6&gt;'Team &amp; Salaries'!$M7,IFERROR(MIN('Team &amp; Salaries'!$P7,IF(ISNUMBER(BV97),BV97,0)+'Team &amp; Salaries'!$N7),'Team &amp; Salaries'!$N7),0)),IF('Team &amp; Salaries'!$O7="Annually",IF(BY$6='Team &amp; Salaries'!$M7,MIN('Team &amp; Salaries'!$N7,'Team &amp; Salaries'!$P7),IF(BY$6&gt;'Team &amp; Salaries'!$M7,IFERROR(MIN('Team &amp; Salaries'!$P7,BM97+'Team &amp; Salaries'!$N7),MIN('Team &amp; Salaries'!$N7,'Team &amp; Salaries'!$P7)),0))))))</f>
        <v>1</v>
      </c>
      <c r="BZ97" s="671">
        <f>IF('Team &amp; Salaries'!$O7="Never",IF(BZ$6&gt;='Team &amp; Salaries'!$M7,MIN('Team &amp; Salaries'!$N7,'Team &amp; Salaries'!$P7),0),IF('Team &amp; Salaries'!$O7="Monthly",IF(BZ$6='Team &amp; Salaries'!$M7,MIN('Team &amp; Salaries'!$N7,'Team &amp; Salaries'!$P7),IF(BZ$6&gt;'Team &amp; Salaries'!$M7,MIN('Team &amp; Salaries'!$P7,BY97+'Team &amp; Salaries'!$N7),0)),IF('Team &amp; Salaries'!$O7="Quarterly",IF(BZ$6='Team &amp; Salaries'!$M7,MIN('Team &amp; Salaries'!$N7,'Team &amp; Salaries'!$P7),IF(BZ$6&gt;'Team &amp; Salaries'!$M7,IFERROR(MIN('Team &amp; Salaries'!$P7,IF(ISNUMBER(BW97),BW97,0)+'Team &amp; Salaries'!$N7),'Team &amp; Salaries'!$N7),0)),IF('Team &amp; Salaries'!$O7="Annually",IF(BZ$6='Team &amp; Salaries'!$M7,MIN('Team &amp; Salaries'!$N7,'Team &amp; Salaries'!$P7),IF(BZ$6&gt;'Team &amp; Salaries'!$M7,IFERROR(MIN('Team &amp; Salaries'!$P7,BN97+'Team &amp; Salaries'!$N7),MIN('Team &amp; Salaries'!$N7,'Team &amp; Salaries'!$P7)),0))))))</f>
        <v>1</v>
      </c>
      <c r="CA97" s="671">
        <f>IF('Team &amp; Salaries'!$O7="Never",IF(CA$6&gt;='Team &amp; Salaries'!$M7,MIN('Team &amp; Salaries'!$N7,'Team &amp; Salaries'!$P7),0),IF('Team &amp; Salaries'!$O7="Monthly",IF(CA$6='Team &amp; Salaries'!$M7,MIN('Team &amp; Salaries'!$N7,'Team &amp; Salaries'!$P7),IF(CA$6&gt;'Team &amp; Salaries'!$M7,MIN('Team &amp; Salaries'!$P7,BZ97+'Team &amp; Salaries'!$N7),0)),IF('Team &amp; Salaries'!$O7="Quarterly",IF(CA$6='Team &amp; Salaries'!$M7,MIN('Team &amp; Salaries'!$N7,'Team &amp; Salaries'!$P7),IF(CA$6&gt;'Team &amp; Salaries'!$M7,IFERROR(MIN('Team &amp; Salaries'!$P7,IF(ISNUMBER(BX97),BX97,0)+'Team &amp; Salaries'!$N7),'Team &amp; Salaries'!$N7),0)),IF('Team &amp; Salaries'!$O7="Annually",IF(CA$6='Team &amp; Salaries'!$M7,MIN('Team &amp; Salaries'!$N7,'Team &amp; Salaries'!$P7),IF(CA$6&gt;'Team &amp; Salaries'!$M7,IFERROR(MIN('Team &amp; Salaries'!$P7,BO97+'Team &amp; Salaries'!$N7),MIN('Team &amp; Salaries'!$N7,'Team &amp; Salaries'!$P7)),0))))))</f>
        <v>1</v>
      </c>
      <c r="CB97" s="671">
        <f>IF('Team &amp; Salaries'!$O7="Never",IF(CB$6&gt;='Team &amp; Salaries'!$M7,MIN('Team &amp; Salaries'!$N7,'Team &amp; Salaries'!$P7),0),IF('Team &amp; Salaries'!$O7="Monthly",IF(CB$6='Team &amp; Salaries'!$M7,MIN('Team &amp; Salaries'!$N7,'Team &amp; Salaries'!$P7),IF(CB$6&gt;'Team &amp; Salaries'!$M7,MIN('Team &amp; Salaries'!$P7,CA97+'Team &amp; Salaries'!$N7),0)),IF('Team &amp; Salaries'!$O7="Quarterly",IF(CB$6='Team &amp; Salaries'!$M7,MIN('Team &amp; Salaries'!$N7,'Team &amp; Salaries'!$P7),IF(CB$6&gt;'Team &amp; Salaries'!$M7,IFERROR(MIN('Team &amp; Salaries'!$P7,IF(ISNUMBER(BY97),BY97,0)+'Team &amp; Salaries'!$N7),'Team &amp; Salaries'!$N7),0)),IF('Team &amp; Salaries'!$O7="Annually",IF(CB$6='Team &amp; Salaries'!$M7,MIN('Team &amp; Salaries'!$N7,'Team &amp; Salaries'!$P7),IF(CB$6&gt;'Team &amp; Salaries'!$M7,IFERROR(MIN('Team &amp; Salaries'!$P7,BP97+'Team &amp; Salaries'!$N7),MIN('Team &amp; Salaries'!$N7,'Team &amp; Salaries'!$P7)),0))))))</f>
        <v>1</v>
      </c>
      <c r="CC97" s="671">
        <f>IF('Team &amp; Salaries'!$O7="Never",IF(CC$6&gt;='Team &amp; Salaries'!$M7,MIN('Team &amp; Salaries'!$N7,'Team &amp; Salaries'!$P7),0),IF('Team &amp; Salaries'!$O7="Monthly",IF(CC$6='Team &amp; Salaries'!$M7,MIN('Team &amp; Salaries'!$N7,'Team &amp; Salaries'!$P7),IF(CC$6&gt;'Team &amp; Salaries'!$M7,MIN('Team &amp; Salaries'!$P7,CB97+'Team &amp; Salaries'!$N7),0)),IF('Team &amp; Salaries'!$O7="Quarterly",IF(CC$6='Team &amp; Salaries'!$M7,MIN('Team &amp; Salaries'!$N7,'Team &amp; Salaries'!$P7),IF(CC$6&gt;'Team &amp; Salaries'!$M7,IFERROR(MIN('Team &amp; Salaries'!$P7,IF(ISNUMBER(BZ97),BZ97,0)+'Team &amp; Salaries'!$N7),'Team &amp; Salaries'!$N7),0)),IF('Team &amp; Salaries'!$O7="Annually",IF(CC$6='Team &amp; Salaries'!$M7,MIN('Team &amp; Salaries'!$N7,'Team &amp; Salaries'!$P7),IF(CC$6&gt;'Team &amp; Salaries'!$M7,IFERROR(MIN('Team &amp; Salaries'!$P7,BQ97+'Team &amp; Salaries'!$N7),MIN('Team &amp; Salaries'!$N7,'Team &amp; Salaries'!$P7)),0))))))</f>
        <v>1</v>
      </c>
      <c r="CD97" s="671">
        <f>IF('Team &amp; Salaries'!$O7="Never",IF(CD$6&gt;='Team &amp; Salaries'!$M7,MIN('Team &amp; Salaries'!$N7,'Team &amp; Salaries'!$P7),0),IF('Team &amp; Salaries'!$O7="Monthly",IF(CD$6='Team &amp; Salaries'!$M7,MIN('Team &amp; Salaries'!$N7,'Team &amp; Salaries'!$P7),IF(CD$6&gt;'Team &amp; Salaries'!$M7,MIN('Team &amp; Salaries'!$P7,CC97+'Team &amp; Salaries'!$N7),0)),IF('Team &amp; Salaries'!$O7="Quarterly",IF(CD$6='Team &amp; Salaries'!$M7,MIN('Team &amp; Salaries'!$N7,'Team &amp; Salaries'!$P7),IF(CD$6&gt;'Team &amp; Salaries'!$M7,IFERROR(MIN('Team &amp; Salaries'!$P7,IF(ISNUMBER(CA97),CA97,0)+'Team &amp; Salaries'!$N7),'Team &amp; Salaries'!$N7),0)),IF('Team &amp; Salaries'!$O7="Annually",IF(CD$6='Team &amp; Salaries'!$M7,MIN('Team &amp; Salaries'!$N7,'Team &amp; Salaries'!$P7),IF(CD$6&gt;'Team &amp; Salaries'!$M7,IFERROR(MIN('Team &amp; Salaries'!$P7,BR97+'Team &amp; Salaries'!$N7),MIN('Team &amp; Salaries'!$N7,'Team &amp; Salaries'!$P7)),0))))))</f>
        <v>1</v>
      </c>
      <c r="CE97" s="671">
        <f>IF('Team &amp; Salaries'!$O7="Never",IF(CE$6&gt;='Team &amp; Salaries'!$M7,MIN('Team &amp; Salaries'!$N7,'Team &amp; Salaries'!$P7),0),IF('Team &amp; Salaries'!$O7="Monthly",IF(CE$6='Team &amp; Salaries'!$M7,MIN('Team &amp; Salaries'!$N7,'Team &amp; Salaries'!$P7),IF(CE$6&gt;'Team &amp; Salaries'!$M7,MIN('Team &amp; Salaries'!$P7,CD97+'Team &amp; Salaries'!$N7),0)),IF('Team &amp; Salaries'!$O7="Quarterly",IF(CE$6='Team &amp; Salaries'!$M7,MIN('Team &amp; Salaries'!$N7,'Team &amp; Salaries'!$P7),IF(CE$6&gt;'Team &amp; Salaries'!$M7,IFERROR(MIN('Team &amp; Salaries'!$P7,IF(ISNUMBER(CB97),CB97,0)+'Team &amp; Salaries'!$N7),'Team &amp; Salaries'!$N7),0)),IF('Team &amp; Salaries'!$O7="Annually",IF(CE$6='Team &amp; Salaries'!$M7,MIN('Team &amp; Salaries'!$N7,'Team &amp; Salaries'!$P7),IF(CE$6&gt;'Team &amp; Salaries'!$M7,IFERROR(MIN('Team &amp; Salaries'!$P7,BS97+'Team &amp; Salaries'!$N7),MIN('Team &amp; Salaries'!$N7,'Team &amp; Salaries'!$P7)),0))))))</f>
        <v>1</v>
      </c>
      <c r="CF97" s="671">
        <f>IF('Team &amp; Salaries'!$O7="Never",IF(CF$6&gt;='Team &amp; Salaries'!$M7,MIN('Team &amp; Salaries'!$N7,'Team &amp; Salaries'!$P7),0),IF('Team &amp; Salaries'!$O7="Monthly",IF(CF$6='Team &amp; Salaries'!$M7,MIN('Team &amp; Salaries'!$N7,'Team &amp; Salaries'!$P7),IF(CF$6&gt;'Team &amp; Salaries'!$M7,MIN('Team &amp; Salaries'!$P7,CE97+'Team &amp; Salaries'!$N7),0)),IF('Team &amp; Salaries'!$O7="Quarterly",IF(CF$6='Team &amp; Salaries'!$M7,MIN('Team &amp; Salaries'!$N7,'Team &amp; Salaries'!$P7),IF(CF$6&gt;'Team &amp; Salaries'!$M7,IFERROR(MIN('Team &amp; Salaries'!$P7,IF(ISNUMBER(CC97),CC97,0)+'Team &amp; Salaries'!$N7),'Team &amp; Salaries'!$N7),0)),IF('Team &amp; Salaries'!$O7="Annually",IF(CF$6='Team &amp; Salaries'!$M7,MIN('Team &amp; Salaries'!$N7,'Team &amp; Salaries'!$P7),IF(CF$6&gt;'Team &amp; Salaries'!$M7,IFERROR(MIN('Team &amp; Salaries'!$P7,BT97+'Team &amp; Salaries'!$N7),MIN('Team &amp; Salaries'!$N7,'Team &amp; Salaries'!$P7)),0))))))</f>
        <v>1</v>
      </c>
      <c r="CG97" s="671">
        <f>IF('Team &amp; Salaries'!$O7="Never",IF(CG$6&gt;='Team &amp; Salaries'!$M7,MIN('Team &amp; Salaries'!$N7,'Team &amp; Salaries'!$P7),0),IF('Team &amp; Salaries'!$O7="Monthly",IF(CG$6='Team &amp; Salaries'!$M7,MIN('Team &amp; Salaries'!$N7,'Team &amp; Salaries'!$P7),IF(CG$6&gt;'Team &amp; Salaries'!$M7,MIN('Team &amp; Salaries'!$P7,CF97+'Team &amp; Salaries'!$N7),0)),IF('Team &amp; Salaries'!$O7="Quarterly",IF(CG$6='Team &amp; Salaries'!$M7,MIN('Team &amp; Salaries'!$N7,'Team &amp; Salaries'!$P7),IF(CG$6&gt;'Team &amp; Salaries'!$M7,IFERROR(MIN('Team &amp; Salaries'!$P7,IF(ISNUMBER(CD97),CD97,0)+'Team &amp; Salaries'!$N7),'Team &amp; Salaries'!$N7),0)),IF('Team &amp; Salaries'!$O7="Annually",IF(CG$6='Team &amp; Salaries'!$M7,MIN('Team &amp; Salaries'!$N7,'Team &amp; Salaries'!$P7),IF(CG$6&gt;'Team &amp; Salaries'!$M7,IFERROR(MIN('Team &amp; Salaries'!$P7,BU97+'Team &amp; Salaries'!$N7),MIN('Team &amp; Salaries'!$N7,'Team &amp; Salaries'!$P7)),0))))))</f>
        <v>1</v>
      </c>
      <c r="CH97" s="671">
        <f>IF('Team &amp; Salaries'!$O7="Never",IF(CH$6&gt;='Team &amp; Salaries'!$M7,MIN('Team &amp; Salaries'!$N7,'Team &amp; Salaries'!$P7),0),IF('Team &amp; Salaries'!$O7="Monthly",IF(CH$6='Team &amp; Salaries'!$M7,MIN('Team &amp; Salaries'!$N7,'Team &amp; Salaries'!$P7),IF(CH$6&gt;'Team &amp; Salaries'!$M7,MIN('Team &amp; Salaries'!$P7,CG97+'Team &amp; Salaries'!$N7),0)),IF('Team &amp; Salaries'!$O7="Quarterly",IF(CH$6='Team &amp; Salaries'!$M7,MIN('Team &amp; Salaries'!$N7,'Team &amp; Salaries'!$P7),IF(CH$6&gt;'Team &amp; Salaries'!$M7,IFERROR(MIN('Team &amp; Salaries'!$P7,IF(ISNUMBER(CE97),CE97,0)+'Team &amp; Salaries'!$N7),'Team &amp; Salaries'!$N7),0)),IF('Team &amp; Salaries'!$O7="Annually",IF(CH$6='Team &amp; Salaries'!$M7,MIN('Team &amp; Salaries'!$N7,'Team &amp; Salaries'!$P7),IF(CH$6&gt;'Team &amp; Salaries'!$M7,IFERROR(MIN('Team &amp; Salaries'!$P7,BV97+'Team &amp; Salaries'!$N7),MIN('Team &amp; Salaries'!$N7,'Team &amp; Salaries'!$P7)),0))))))</f>
        <v>1</v>
      </c>
      <c r="CI97" s="671">
        <f>IF('Team &amp; Salaries'!$O7="Never",IF(CI$6&gt;='Team &amp; Salaries'!$M7,MIN('Team &amp; Salaries'!$N7,'Team &amp; Salaries'!$P7),0),IF('Team &amp; Salaries'!$O7="Monthly",IF(CI$6='Team &amp; Salaries'!$M7,MIN('Team &amp; Salaries'!$N7,'Team &amp; Salaries'!$P7),IF(CI$6&gt;'Team &amp; Salaries'!$M7,MIN('Team &amp; Salaries'!$P7,CH97+'Team &amp; Salaries'!$N7),0)),IF('Team &amp; Salaries'!$O7="Quarterly",IF(CI$6='Team &amp; Salaries'!$M7,MIN('Team &amp; Salaries'!$N7,'Team &amp; Salaries'!$P7),IF(CI$6&gt;'Team &amp; Salaries'!$M7,IFERROR(MIN('Team &amp; Salaries'!$P7,IF(ISNUMBER(CF97),CF97,0)+'Team &amp; Salaries'!$N7),'Team &amp; Salaries'!$N7),0)),IF('Team &amp; Salaries'!$O7="Annually",IF(CI$6='Team &amp; Salaries'!$M7,MIN('Team &amp; Salaries'!$N7,'Team &amp; Salaries'!$P7),IF(CI$6&gt;'Team &amp; Salaries'!$M7,IFERROR(MIN('Team &amp; Salaries'!$P7,BW97+'Team &amp; Salaries'!$N7),MIN('Team &amp; Salaries'!$N7,'Team &amp; Salaries'!$P7)),0))))))</f>
        <v>1</v>
      </c>
      <c r="CJ97" s="671">
        <f>IF('Team &amp; Salaries'!$O7="Never",IF(CJ$6&gt;='Team &amp; Salaries'!$M7,MIN('Team &amp; Salaries'!$N7,'Team &amp; Salaries'!$P7),0),IF('Team &amp; Salaries'!$O7="Monthly",IF(CJ$6='Team &amp; Salaries'!$M7,MIN('Team &amp; Salaries'!$N7,'Team &amp; Salaries'!$P7),IF(CJ$6&gt;'Team &amp; Salaries'!$M7,MIN('Team &amp; Salaries'!$P7,CI97+'Team &amp; Salaries'!$N7),0)),IF('Team &amp; Salaries'!$O7="Quarterly",IF(CJ$6='Team &amp; Salaries'!$M7,MIN('Team &amp; Salaries'!$N7,'Team &amp; Salaries'!$P7),IF(CJ$6&gt;'Team &amp; Salaries'!$M7,IFERROR(MIN('Team &amp; Salaries'!$P7,IF(ISNUMBER(CG97),CG97,0)+'Team &amp; Salaries'!$N7),'Team &amp; Salaries'!$N7),0)),IF('Team &amp; Salaries'!$O7="Annually",IF(CJ$6='Team &amp; Salaries'!$M7,MIN('Team &amp; Salaries'!$N7,'Team &amp; Salaries'!$P7),IF(CJ$6&gt;'Team &amp; Salaries'!$M7,IFERROR(MIN('Team &amp; Salaries'!$P7,BX97+'Team &amp; Salaries'!$N7),MIN('Team &amp; Salaries'!$N7,'Team &amp; Salaries'!$P7)),0))))))</f>
        <v>1</v>
      </c>
      <c r="CK97" s="671">
        <f>IF('Team &amp; Salaries'!$O7="Never",IF(CK$6&gt;='Team &amp; Salaries'!$M7,MIN('Team &amp; Salaries'!$N7,'Team &amp; Salaries'!$P7),0),IF('Team &amp; Salaries'!$O7="Monthly",IF(CK$6='Team &amp; Salaries'!$M7,MIN('Team &amp; Salaries'!$N7,'Team &amp; Salaries'!$P7),IF(CK$6&gt;'Team &amp; Salaries'!$M7,MIN('Team &amp; Salaries'!$P7,CJ97+'Team &amp; Salaries'!$N7),0)),IF('Team &amp; Salaries'!$O7="Quarterly",IF(CK$6='Team &amp; Salaries'!$M7,MIN('Team &amp; Salaries'!$N7,'Team &amp; Salaries'!$P7),IF(CK$6&gt;'Team &amp; Salaries'!$M7,IFERROR(MIN('Team &amp; Salaries'!$P7,IF(ISNUMBER(CH97),CH97,0)+'Team &amp; Salaries'!$N7),'Team &amp; Salaries'!$N7),0)),IF('Team &amp; Salaries'!$O7="Annually",IF(CK$6='Team &amp; Salaries'!$M7,MIN('Team &amp; Salaries'!$N7,'Team &amp; Salaries'!$P7),IF(CK$6&gt;'Team &amp; Salaries'!$M7,IFERROR(MIN('Team &amp; Salaries'!$P7,BY97+'Team &amp; Salaries'!$N7),MIN('Team &amp; Salaries'!$N7,'Team &amp; Salaries'!$P7)),0))))))</f>
        <v>1</v>
      </c>
      <c r="CL97" s="671">
        <f>IF('Team &amp; Salaries'!$O7="Never",IF(CL$6&gt;='Team &amp; Salaries'!$M7,MIN('Team &amp; Salaries'!$N7,'Team &amp; Salaries'!$P7),0),IF('Team &amp; Salaries'!$O7="Monthly",IF(CL$6='Team &amp; Salaries'!$M7,MIN('Team &amp; Salaries'!$N7,'Team &amp; Salaries'!$P7),IF(CL$6&gt;'Team &amp; Salaries'!$M7,MIN('Team &amp; Salaries'!$P7,CK97+'Team &amp; Salaries'!$N7),0)),IF('Team &amp; Salaries'!$O7="Quarterly",IF(CL$6='Team &amp; Salaries'!$M7,MIN('Team &amp; Salaries'!$N7,'Team &amp; Salaries'!$P7),IF(CL$6&gt;'Team &amp; Salaries'!$M7,IFERROR(MIN('Team &amp; Salaries'!$P7,IF(ISNUMBER(CI97),CI97,0)+'Team &amp; Salaries'!$N7),'Team &amp; Salaries'!$N7),0)),IF('Team &amp; Salaries'!$O7="Annually",IF(CL$6='Team &amp; Salaries'!$M7,MIN('Team &amp; Salaries'!$N7,'Team &amp; Salaries'!$P7),IF(CL$6&gt;'Team &amp; Salaries'!$M7,IFERROR(MIN('Team &amp; Salaries'!$P7,BZ97+'Team &amp; Salaries'!$N7),MIN('Team &amp; Salaries'!$N7,'Team &amp; Salaries'!$P7)),0))))))</f>
        <v>1</v>
      </c>
      <c r="CM97" s="671">
        <f>IF('Team &amp; Salaries'!$O7="Never",IF(CM$6&gt;='Team &amp; Salaries'!$M7,MIN('Team &amp; Salaries'!$N7,'Team &amp; Salaries'!$P7),0),IF('Team &amp; Salaries'!$O7="Monthly",IF(CM$6='Team &amp; Salaries'!$M7,MIN('Team &amp; Salaries'!$N7,'Team &amp; Salaries'!$P7),IF(CM$6&gt;'Team &amp; Salaries'!$M7,MIN('Team &amp; Salaries'!$P7,CL97+'Team &amp; Salaries'!$N7),0)),IF('Team &amp; Salaries'!$O7="Quarterly",IF(CM$6='Team &amp; Salaries'!$M7,MIN('Team &amp; Salaries'!$N7,'Team &amp; Salaries'!$P7),IF(CM$6&gt;'Team &amp; Salaries'!$M7,IFERROR(MIN('Team &amp; Salaries'!$P7,IF(ISNUMBER(CJ97),CJ97,0)+'Team &amp; Salaries'!$N7),'Team &amp; Salaries'!$N7),0)),IF('Team &amp; Salaries'!$O7="Annually",IF(CM$6='Team &amp; Salaries'!$M7,MIN('Team &amp; Salaries'!$N7,'Team &amp; Salaries'!$P7),IF(CM$6&gt;'Team &amp; Salaries'!$M7,IFERROR(MIN('Team &amp; Salaries'!$P7,CA97+'Team &amp; Salaries'!$N7),MIN('Team &amp; Salaries'!$N7,'Team &amp; Salaries'!$P7)),0))))))</f>
        <v>1</v>
      </c>
      <c r="CN97" s="671">
        <f>IF('Team &amp; Salaries'!$O7="Never",IF(CN$6&gt;='Team &amp; Salaries'!$M7,MIN('Team &amp; Salaries'!$N7,'Team &amp; Salaries'!$P7),0),IF('Team &amp; Salaries'!$O7="Monthly",IF(CN$6='Team &amp; Salaries'!$M7,MIN('Team &amp; Salaries'!$N7,'Team &amp; Salaries'!$P7),IF(CN$6&gt;'Team &amp; Salaries'!$M7,MIN('Team &amp; Salaries'!$P7,CM97+'Team &amp; Salaries'!$N7),0)),IF('Team &amp; Salaries'!$O7="Quarterly",IF(CN$6='Team &amp; Salaries'!$M7,MIN('Team &amp; Salaries'!$N7,'Team &amp; Salaries'!$P7),IF(CN$6&gt;'Team &amp; Salaries'!$M7,IFERROR(MIN('Team &amp; Salaries'!$P7,IF(ISNUMBER(CK97),CK97,0)+'Team &amp; Salaries'!$N7),'Team &amp; Salaries'!$N7),0)),IF('Team &amp; Salaries'!$O7="Annually",IF(CN$6='Team &amp; Salaries'!$M7,MIN('Team &amp; Salaries'!$N7,'Team &amp; Salaries'!$P7),IF(CN$6&gt;'Team &amp; Salaries'!$M7,IFERROR(MIN('Team &amp; Salaries'!$P7,CB97+'Team &amp; Salaries'!$N7),MIN('Team &amp; Salaries'!$N7,'Team &amp; Salaries'!$P7)),0))))))</f>
        <v>1</v>
      </c>
      <c r="CO97" s="671">
        <f>IF('Team &amp; Salaries'!$O7="Never",IF(CO$6&gt;='Team &amp; Salaries'!$M7,MIN('Team &amp; Salaries'!$N7,'Team &amp; Salaries'!$P7),0),IF('Team &amp; Salaries'!$O7="Monthly",IF(CO$6='Team &amp; Salaries'!$M7,MIN('Team &amp; Salaries'!$N7,'Team &amp; Salaries'!$P7),IF(CO$6&gt;'Team &amp; Salaries'!$M7,MIN('Team &amp; Salaries'!$P7,CN97+'Team &amp; Salaries'!$N7),0)),IF('Team &amp; Salaries'!$O7="Quarterly",IF(CO$6='Team &amp; Salaries'!$M7,MIN('Team &amp; Salaries'!$N7,'Team &amp; Salaries'!$P7),IF(CO$6&gt;'Team &amp; Salaries'!$M7,IFERROR(MIN('Team &amp; Salaries'!$P7,IF(ISNUMBER(CL97),CL97,0)+'Team &amp; Salaries'!$N7),'Team &amp; Salaries'!$N7),0)),IF('Team &amp; Salaries'!$O7="Annually",IF(CO$6='Team &amp; Salaries'!$M7,MIN('Team &amp; Salaries'!$N7,'Team &amp; Salaries'!$P7),IF(CO$6&gt;'Team &amp; Salaries'!$M7,IFERROR(MIN('Team &amp; Salaries'!$P7,CC97+'Team &amp; Salaries'!$N7),MIN('Team &amp; Salaries'!$N7,'Team &amp; Salaries'!$P7)),0))))))</f>
        <v>1</v>
      </c>
      <c r="CP97" s="671">
        <f>IF('Team &amp; Salaries'!$O7="Never",IF(CP$6&gt;='Team &amp; Salaries'!$M7,MIN('Team &amp; Salaries'!$N7,'Team &amp; Salaries'!$P7),0),IF('Team &amp; Salaries'!$O7="Monthly",IF(CP$6='Team &amp; Salaries'!$M7,MIN('Team &amp; Salaries'!$N7,'Team &amp; Salaries'!$P7),IF(CP$6&gt;'Team &amp; Salaries'!$M7,MIN('Team &amp; Salaries'!$P7,CO97+'Team &amp; Salaries'!$N7),0)),IF('Team &amp; Salaries'!$O7="Quarterly",IF(CP$6='Team &amp; Salaries'!$M7,MIN('Team &amp; Salaries'!$N7,'Team &amp; Salaries'!$P7),IF(CP$6&gt;'Team &amp; Salaries'!$M7,IFERROR(MIN('Team &amp; Salaries'!$P7,IF(ISNUMBER(CM97),CM97,0)+'Team &amp; Salaries'!$N7),'Team &amp; Salaries'!$N7),0)),IF('Team &amp; Salaries'!$O7="Annually",IF(CP$6='Team &amp; Salaries'!$M7,MIN('Team &amp; Salaries'!$N7,'Team &amp; Salaries'!$P7),IF(CP$6&gt;'Team &amp; Salaries'!$M7,IFERROR(MIN('Team &amp; Salaries'!$P7,CD97+'Team &amp; Salaries'!$N7),MIN('Team &amp; Salaries'!$N7,'Team &amp; Salaries'!$P7)),0))))))</f>
        <v>1</v>
      </c>
      <c r="CQ97" s="671">
        <f>IF('Team &amp; Salaries'!$O7="Never",IF(CQ$6&gt;='Team &amp; Salaries'!$M7,MIN('Team &amp; Salaries'!$N7,'Team &amp; Salaries'!$P7),0),IF('Team &amp; Salaries'!$O7="Monthly",IF(CQ$6='Team &amp; Salaries'!$M7,MIN('Team &amp; Salaries'!$N7,'Team &amp; Salaries'!$P7),IF(CQ$6&gt;'Team &amp; Salaries'!$M7,MIN('Team &amp; Salaries'!$P7,CP97+'Team &amp; Salaries'!$N7),0)),IF('Team &amp; Salaries'!$O7="Quarterly",IF(CQ$6='Team &amp; Salaries'!$M7,MIN('Team &amp; Salaries'!$N7,'Team &amp; Salaries'!$P7),IF(CQ$6&gt;'Team &amp; Salaries'!$M7,IFERROR(MIN('Team &amp; Salaries'!$P7,IF(ISNUMBER(CN97),CN97,0)+'Team &amp; Salaries'!$N7),'Team &amp; Salaries'!$N7),0)),IF('Team &amp; Salaries'!$O7="Annually",IF(CQ$6='Team &amp; Salaries'!$M7,MIN('Team &amp; Salaries'!$N7,'Team &amp; Salaries'!$P7),IF(CQ$6&gt;'Team &amp; Salaries'!$M7,IFERROR(MIN('Team &amp; Salaries'!$P7,CE97+'Team &amp; Salaries'!$N7),MIN('Team &amp; Salaries'!$N7,'Team &amp; Salaries'!$P7)),0))))))</f>
        <v>1</v>
      </c>
      <c r="CR97" s="671">
        <f>IF('Team &amp; Salaries'!$O7="Never",IF(CR$6&gt;='Team &amp; Salaries'!$M7,MIN('Team &amp; Salaries'!$N7,'Team &amp; Salaries'!$P7),0),IF('Team &amp; Salaries'!$O7="Monthly",IF(CR$6='Team &amp; Salaries'!$M7,MIN('Team &amp; Salaries'!$N7,'Team &amp; Salaries'!$P7),IF(CR$6&gt;'Team &amp; Salaries'!$M7,MIN('Team &amp; Salaries'!$P7,CQ97+'Team &amp; Salaries'!$N7),0)),IF('Team &amp; Salaries'!$O7="Quarterly",IF(CR$6='Team &amp; Salaries'!$M7,MIN('Team &amp; Salaries'!$N7,'Team &amp; Salaries'!$P7),IF(CR$6&gt;'Team &amp; Salaries'!$M7,IFERROR(MIN('Team &amp; Salaries'!$P7,IF(ISNUMBER(CO97),CO97,0)+'Team &amp; Salaries'!$N7),'Team &amp; Salaries'!$N7),0)),IF('Team &amp; Salaries'!$O7="Annually",IF(CR$6='Team &amp; Salaries'!$M7,MIN('Team &amp; Salaries'!$N7,'Team &amp; Salaries'!$P7),IF(CR$6&gt;'Team &amp; Salaries'!$M7,IFERROR(MIN('Team &amp; Salaries'!$P7,CF97+'Team &amp; Salaries'!$N7),MIN('Team &amp; Salaries'!$N7,'Team &amp; Salaries'!$P7)),0))))))</f>
        <v>1</v>
      </c>
      <c r="CS97" s="671">
        <f>IF('Team &amp; Salaries'!$O7="Never",IF(CS$6&gt;='Team &amp; Salaries'!$M7,MIN('Team &amp; Salaries'!$N7,'Team &amp; Salaries'!$P7),0),IF('Team &amp; Salaries'!$O7="Monthly",IF(CS$6='Team &amp; Salaries'!$M7,MIN('Team &amp; Salaries'!$N7,'Team &amp; Salaries'!$P7),IF(CS$6&gt;'Team &amp; Salaries'!$M7,MIN('Team &amp; Salaries'!$P7,CR97+'Team &amp; Salaries'!$N7),0)),IF('Team &amp; Salaries'!$O7="Quarterly",IF(CS$6='Team &amp; Salaries'!$M7,MIN('Team &amp; Salaries'!$N7,'Team &amp; Salaries'!$P7),IF(CS$6&gt;'Team &amp; Salaries'!$M7,IFERROR(MIN('Team &amp; Salaries'!$P7,IF(ISNUMBER(CP97),CP97,0)+'Team &amp; Salaries'!$N7),'Team &amp; Salaries'!$N7),0)),IF('Team &amp; Salaries'!$O7="Annually",IF(CS$6='Team &amp; Salaries'!$M7,MIN('Team &amp; Salaries'!$N7,'Team &amp; Salaries'!$P7),IF(CS$6&gt;'Team &amp; Salaries'!$M7,IFERROR(MIN('Team &amp; Salaries'!$P7,CG97+'Team &amp; Salaries'!$N7),MIN('Team &amp; Salaries'!$N7,'Team &amp; Salaries'!$P7)),0))))))</f>
        <v>1</v>
      </c>
      <c r="CT97" s="671">
        <f>IF('Team &amp; Salaries'!$O7="Never",IF(CT$6&gt;='Team &amp; Salaries'!$M7,MIN('Team &amp; Salaries'!$N7,'Team &amp; Salaries'!$P7),0),IF('Team &amp; Salaries'!$O7="Monthly",IF(CT$6='Team &amp; Salaries'!$M7,MIN('Team &amp; Salaries'!$N7,'Team &amp; Salaries'!$P7),IF(CT$6&gt;'Team &amp; Salaries'!$M7,MIN('Team &amp; Salaries'!$P7,CS97+'Team &amp; Salaries'!$N7),0)),IF('Team &amp; Salaries'!$O7="Quarterly",IF(CT$6='Team &amp; Salaries'!$M7,MIN('Team &amp; Salaries'!$N7,'Team &amp; Salaries'!$P7),IF(CT$6&gt;'Team &amp; Salaries'!$M7,IFERROR(MIN('Team &amp; Salaries'!$P7,IF(ISNUMBER(CQ97),CQ97,0)+'Team &amp; Salaries'!$N7),'Team &amp; Salaries'!$N7),0)),IF('Team &amp; Salaries'!$O7="Annually",IF(CT$6='Team &amp; Salaries'!$M7,MIN('Team &amp; Salaries'!$N7,'Team &amp; Salaries'!$P7),IF(CT$6&gt;'Team &amp; Salaries'!$M7,IFERROR(MIN('Team &amp; Salaries'!$P7,CH97+'Team &amp; Salaries'!$N7),MIN('Team &amp; Salaries'!$N7,'Team &amp; Salaries'!$P7)),0))))))</f>
        <v>1</v>
      </c>
      <c r="CU97" s="671">
        <f>IF('Team &amp; Salaries'!$O7="Never",IF(CU$6&gt;='Team &amp; Salaries'!$M7,MIN('Team &amp; Salaries'!$N7,'Team &amp; Salaries'!$P7),0),IF('Team &amp; Salaries'!$O7="Monthly",IF(CU$6='Team &amp; Salaries'!$M7,MIN('Team &amp; Salaries'!$N7,'Team &amp; Salaries'!$P7),IF(CU$6&gt;'Team &amp; Salaries'!$M7,MIN('Team &amp; Salaries'!$P7,CT97+'Team &amp; Salaries'!$N7),0)),IF('Team &amp; Salaries'!$O7="Quarterly",IF(CU$6='Team &amp; Salaries'!$M7,MIN('Team &amp; Salaries'!$N7,'Team &amp; Salaries'!$P7),IF(CU$6&gt;'Team &amp; Salaries'!$M7,IFERROR(MIN('Team &amp; Salaries'!$P7,IF(ISNUMBER(CR97),CR97,0)+'Team &amp; Salaries'!$N7),'Team &amp; Salaries'!$N7),0)),IF('Team &amp; Salaries'!$O7="Annually",IF(CU$6='Team &amp; Salaries'!$M7,MIN('Team &amp; Salaries'!$N7,'Team &amp; Salaries'!$P7),IF(CU$6&gt;'Team &amp; Salaries'!$M7,IFERROR(MIN('Team &amp; Salaries'!$P7,CI97+'Team &amp; Salaries'!$N7),MIN('Team &amp; Salaries'!$N7,'Team &amp; Salaries'!$P7)),0))))))</f>
        <v>1</v>
      </c>
      <c r="CV97" s="671">
        <f>IF('Team &amp; Salaries'!$O7="Never",IF(CV$6&gt;='Team &amp; Salaries'!$M7,MIN('Team &amp; Salaries'!$N7,'Team &amp; Salaries'!$P7),0),IF('Team &amp; Salaries'!$O7="Monthly",IF(CV$6='Team &amp; Salaries'!$M7,MIN('Team &amp; Salaries'!$N7,'Team &amp; Salaries'!$P7),IF(CV$6&gt;'Team &amp; Salaries'!$M7,MIN('Team &amp; Salaries'!$P7,CU97+'Team &amp; Salaries'!$N7),0)),IF('Team &amp; Salaries'!$O7="Quarterly",IF(CV$6='Team &amp; Salaries'!$M7,MIN('Team &amp; Salaries'!$N7,'Team &amp; Salaries'!$P7),IF(CV$6&gt;'Team &amp; Salaries'!$M7,IFERROR(MIN('Team &amp; Salaries'!$P7,IF(ISNUMBER(CS97),CS97,0)+'Team &amp; Salaries'!$N7),'Team &amp; Salaries'!$N7),0)),IF('Team &amp; Salaries'!$O7="Annually",IF(CV$6='Team &amp; Salaries'!$M7,MIN('Team &amp; Salaries'!$N7,'Team &amp; Salaries'!$P7),IF(CV$6&gt;'Team &amp; Salaries'!$M7,IFERROR(MIN('Team &amp; Salaries'!$P7,CJ97+'Team &amp; Salaries'!$N7),MIN('Team &amp; Salaries'!$N7,'Team &amp; Salaries'!$P7)),0))))))</f>
        <v>1</v>
      </c>
      <c r="CW97" s="671">
        <f>IF('Team &amp; Salaries'!$O7="Never",IF(CW$6&gt;='Team &amp; Salaries'!$M7,MIN('Team &amp; Salaries'!$N7,'Team &amp; Salaries'!$P7),0),IF('Team &amp; Salaries'!$O7="Monthly",IF(CW$6='Team &amp; Salaries'!$M7,MIN('Team &amp; Salaries'!$N7,'Team &amp; Salaries'!$P7),IF(CW$6&gt;'Team &amp; Salaries'!$M7,MIN('Team &amp; Salaries'!$P7,CV97+'Team &amp; Salaries'!$N7),0)),IF('Team &amp; Salaries'!$O7="Quarterly",IF(CW$6='Team &amp; Salaries'!$M7,MIN('Team &amp; Salaries'!$N7,'Team &amp; Salaries'!$P7),IF(CW$6&gt;'Team &amp; Salaries'!$M7,IFERROR(MIN('Team &amp; Salaries'!$P7,IF(ISNUMBER(CT97),CT97,0)+'Team &amp; Salaries'!$N7),'Team &amp; Salaries'!$N7),0)),IF('Team &amp; Salaries'!$O7="Annually",IF(CW$6='Team &amp; Salaries'!$M7,MIN('Team &amp; Salaries'!$N7,'Team &amp; Salaries'!$P7),IF(CW$6&gt;'Team &amp; Salaries'!$M7,IFERROR(MIN('Team &amp; Salaries'!$P7,CK97+'Team &amp; Salaries'!$N7),MIN('Team &amp; Salaries'!$N7,'Team &amp; Salaries'!$P7)),0))))))</f>
        <v>1</v>
      </c>
      <c r="CX97" s="671">
        <f>IF('Team &amp; Salaries'!$O7="Never",IF(CX$6&gt;='Team &amp; Salaries'!$M7,MIN('Team &amp; Salaries'!$N7,'Team &amp; Salaries'!$P7),0),IF('Team &amp; Salaries'!$O7="Monthly",IF(CX$6='Team &amp; Salaries'!$M7,MIN('Team &amp; Salaries'!$N7,'Team &amp; Salaries'!$P7),IF(CX$6&gt;'Team &amp; Salaries'!$M7,MIN('Team &amp; Salaries'!$P7,CW97+'Team &amp; Salaries'!$N7),0)),IF('Team &amp; Salaries'!$O7="Quarterly",IF(CX$6='Team &amp; Salaries'!$M7,MIN('Team &amp; Salaries'!$N7,'Team &amp; Salaries'!$P7),IF(CX$6&gt;'Team &amp; Salaries'!$M7,IFERROR(MIN('Team &amp; Salaries'!$P7,IF(ISNUMBER(CU97),CU97,0)+'Team &amp; Salaries'!$N7),'Team &amp; Salaries'!$N7),0)),IF('Team &amp; Salaries'!$O7="Annually",IF(CX$6='Team &amp; Salaries'!$M7,MIN('Team &amp; Salaries'!$N7,'Team &amp; Salaries'!$P7),IF(CX$6&gt;'Team &amp; Salaries'!$M7,IFERROR(MIN('Team &amp; Salaries'!$P7,CL97+'Team &amp; Salaries'!$N7),MIN('Team &amp; Salaries'!$N7,'Team &amp; Salaries'!$P7)),0))))))</f>
        <v>1</v>
      </c>
      <c r="CY97" s="671">
        <f>IF('Team &amp; Salaries'!$O7="Never",IF(CY$6&gt;='Team &amp; Salaries'!$M7,MIN('Team &amp; Salaries'!$N7,'Team &amp; Salaries'!$P7),0),IF('Team &amp; Salaries'!$O7="Monthly",IF(CY$6='Team &amp; Salaries'!$M7,MIN('Team &amp; Salaries'!$N7,'Team &amp; Salaries'!$P7),IF(CY$6&gt;'Team &amp; Salaries'!$M7,MIN('Team &amp; Salaries'!$P7,CX97+'Team &amp; Salaries'!$N7),0)),IF('Team &amp; Salaries'!$O7="Quarterly",IF(CY$6='Team &amp; Salaries'!$M7,MIN('Team &amp; Salaries'!$N7,'Team &amp; Salaries'!$P7),IF(CY$6&gt;'Team &amp; Salaries'!$M7,IFERROR(MIN('Team &amp; Salaries'!$P7,IF(ISNUMBER(CV97),CV97,0)+'Team &amp; Salaries'!$N7),'Team &amp; Salaries'!$N7),0)),IF('Team &amp; Salaries'!$O7="Annually",IF(CY$6='Team &amp; Salaries'!$M7,MIN('Team &amp; Salaries'!$N7,'Team &amp; Salaries'!$P7),IF(CY$6&gt;'Team &amp; Salaries'!$M7,IFERROR(MIN('Team &amp; Salaries'!$P7,CM97+'Team &amp; Salaries'!$N7),MIN('Team &amp; Salaries'!$N7,'Team &amp; Salaries'!$P7)),0))))))</f>
        <v>1</v>
      </c>
      <c r="CZ97" s="671">
        <f>IF('Team &amp; Salaries'!$O7="Never",IF(CZ$6&gt;='Team &amp; Salaries'!$M7,MIN('Team &amp; Salaries'!$N7,'Team &amp; Salaries'!$P7),0),IF('Team &amp; Salaries'!$O7="Monthly",IF(CZ$6='Team &amp; Salaries'!$M7,MIN('Team &amp; Salaries'!$N7,'Team &amp; Salaries'!$P7),IF(CZ$6&gt;'Team &amp; Salaries'!$M7,MIN('Team &amp; Salaries'!$P7,CY97+'Team &amp; Salaries'!$N7),0)),IF('Team &amp; Salaries'!$O7="Quarterly",IF(CZ$6='Team &amp; Salaries'!$M7,MIN('Team &amp; Salaries'!$N7,'Team &amp; Salaries'!$P7),IF(CZ$6&gt;'Team &amp; Salaries'!$M7,IFERROR(MIN('Team &amp; Salaries'!$P7,IF(ISNUMBER(CW97),CW97,0)+'Team &amp; Salaries'!$N7),'Team &amp; Salaries'!$N7),0)),IF('Team &amp; Salaries'!$O7="Annually",IF(CZ$6='Team &amp; Salaries'!$M7,MIN('Team &amp; Salaries'!$N7,'Team &amp; Salaries'!$P7),IF(CZ$6&gt;'Team &amp; Salaries'!$M7,IFERROR(MIN('Team &amp; Salaries'!$P7,CN97+'Team &amp; Salaries'!$N7),MIN('Team &amp; Salaries'!$N7,'Team &amp; Salaries'!$P7)),0))))))</f>
        <v>1</v>
      </c>
      <c r="DA97" s="671">
        <f>IF('Team &amp; Salaries'!$O7="Never",IF(DA$6&gt;='Team &amp; Salaries'!$M7,MIN('Team &amp; Salaries'!$N7,'Team &amp; Salaries'!$P7),0),IF('Team &amp; Salaries'!$O7="Monthly",IF(DA$6='Team &amp; Salaries'!$M7,MIN('Team &amp; Salaries'!$N7,'Team &amp; Salaries'!$P7),IF(DA$6&gt;'Team &amp; Salaries'!$M7,MIN('Team &amp; Salaries'!$P7,CZ97+'Team &amp; Salaries'!$N7),0)),IF('Team &amp; Salaries'!$O7="Quarterly",IF(DA$6='Team &amp; Salaries'!$M7,MIN('Team &amp; Salaries'!$N7,'Team &amp; Salaries'!$P7),IF(DA$6&gt;'Team &amp; Salaries'!$M7,IFERROR(MIN('Team &amp; Salaries'!$P7,IF(ISNUMBER(CX97),CX97,0)+'Team &amp; Salaries'!$N7),'Team &amp; Salaries'!$N7),0)),IF('Team &amp; Salaries'!$O7="Annually",IF(DA$6='Team &amp; Salaries'!$M7,MIN('Team &amp; Salaries'!$N7,'Team &amp; Salaries'!$P7),IF(DA$6&gt;'Team &amp; Salaries'!$M7,IFERROR(MIN('Team &amp; Salaries'!$P7,CO97+'Team &amp; Salaries'!$N7),MIN('Team &amp; Salaries'!$N7,'Team &amp; Salaries'!$P7)),0))))))</f>
        <v>1</v>
      </c>
      <c r="DB97" s="671">
        <f>IF('Team &amp; Salaries'!$O7="Never",IF(DB$6&gt;='Team &amp; Salaries'!$M7,MIN('Team &amp; Salaries'!$N7,'Team &amp; Salaries'!$P7),0),IF('Team &amp; Salaries'!$O7="Monthly",IF(DB$6='Team &amp; Salaries'!$M7,MIN('Team &amp; Salaries'!$N7,'Team &amp; Salaries'!$P7),IF(DB$6&gt;'Team &amp; Salaries'!$M7,MIN('Team &amp; Salaries'!$P7,DA97+'Team &amp; Salaries'!$N7),0)),IF('Team &amp; Salaries'!$O7="Quarterly",IF(DB$6='Team &amp; Salaries'!$M7,MIN('Team &amp; Salaries'!$N7,'Team &amp; Salaries'!$P7),IF(DB$6&gt;'Team &amp; Salaries'!$M7,IFERROR(MIN('Team &amp; Salaries'!$P7,IF(ISNUMBER(CY97),CY97,0)+'Team &amp; Salaries'!$N7),'Team &amp; Salaries'!$N7),0)),IF('Team &amp; Salaries'!$O7="Annually",IF(DB$6='Team &amp; Salaries'!$M7,MIN('Team &amp; Salaries'!$N7,'Team &amp; Salaries'!$P7),IF(DB$6&gt;'Team &amp; Salaries'!$M7,IFERROR(MIN('Team &amp; Salaries'!$P7,CP97+'Team &amp; Salaries'!$N7),MIN('Team &amp; Salaries'!$N7,'Team &amp; Salaries'!$P7)),0))))))</f>
        <v>1</v>
      </c>
      <c r="DC97" s="671">
        <f>IF('Team &amp; Salaries'!$O7="Never",IF(DC$6&gt;='Team &amp; Salaries'!$M7,MIN('Team &amp; Salaries'!$N7,'Team &amp; Salaries'!$P7),0),IF('Team &amp; Salaries'!$O7="Monthly",IF(DC$6='Team &amp; Salaries'!$M7,MIN('Team &amp; Salaries'!$N7,'Team &amp; Salaries'!$P7),IF(DC$6&gt;'Team &amp; Salaries'!$M7,MIN('Team &amp; Salaries'!$P7,DB97+'Team &amp; Salaries'!$N7),0)),IF('Team &amp; Salaries'!$O7="Quarterly",IF(DC$6='Team &amp; Salaries'!$M7,MIN('Team &amp; Salaries'!$N7,'Team &amp; Salaries'!$P7),IF(DC$6&gt;'Team &amp; Salaries'!$M7,IFERROR(MIN('Team &amp; Salaries'!$P7,IF(ISNUMBER(CZ97),CZ97,0)+'Team &amp; Salaries'!$N7),'Team &amp; Salaries'!$N7),0)),IF('Team &amp; Salaries'!$O7="Annually",IF(DC$6='Team &amp; Salaries'!$M7,MIN('Team &amp; Salaries'!$N7,'Team &amp; Salaries'!$P7),IF(DC$6&gt;'Team &amp; Salaries'!$M7,IFERROR(MIN('Team &amp; Salaries'!$P7,CQ97+'Team &amp; Salaries'!$N7),MIN('Team &amp; Salaries'!$N7,'Team &amp; Salaries'!$P7)),0))))))</f>
        <v>1</v>
      </c>
      <c r="DD97" s="671">
        <f>IF('Team &amp; Salaries'!$O7="Never",IF(DD$6&gt;='Team &amp; Salaries'!$M7,MIN('Team &amp; Salaries'!$N7,'Team &amp; Salaries'!$P7),0),IF('Team &amp; Salaries'!$O7="Monthly",IF(DD$6='Team &amp; Salaries'!$M7,MIN('Team &amp; Salaries'!$N7,'Team &amp; Salaries'!$P7),IF(DD$6&gt;'Team &amp; Salaries'!$M7,MIN('Team &amp; Salaries'!$P7,DC97+'Team &amp; Salaries'!$N7),0)),IF('Team &amp; Salaries'!$O7="Quarterly",IF(DD$6='Team &amp; Salaries'!$M7,MIN('Team &amp; Salaries'!$N7,'Team &amp; Salaries'!$P7),IF(DD$6&gt;'Team &amp; Salaries'!$M7,IFERROR(MIN('Team &amp; Salaries'!$P7,IF(ISNUMBER(DA97),DA97,0)+'Team &amp; Salaries'!$N7),'Team &amp; Salaries'!$N7),0)),IF('Team &amp; Salaries'!$O7="Annually",IF(DD$6='Team &amp; Salaries'!$M7,MIN('Team &amp; Salaries'!$N7,'Team &amp; Salaries'!$P7),IF(DD$6&gt;'Team &amp; Salaries'!$M7,IFERROR(MIN('Team &amp; Salaries'!$P7,CR97+'Team &amp; Salaries'!$N7),MIN('Team &amp; Salaries'!$N7,'Team &amp; Salaries'!$P7)),0))))))</f>
        <v>1</v>
      </c>
      <c r="DE97" s="671">
        <f>IF('Team &amp; Salaries'!$O7="Never",IF(DE$6&gt;='Team &amp; Salaries'!$M7,MIN('Team &amp; Salaries'!$N7,'Team &amp; Salaries'!$P7),0),IF('Team &amp; Salaries'!$O7="Monthly",IF(DE$6='Team &amp; Salaries'!$M7,MIN('Team &amp; Salaries'!$N7,'Team &amp; Salaries'!$P7),IF(DE$6&gt;'Team &amp; Salaries'!$M7,MIN('Team &amp; Salaries'!$P7,DD97+'Team &amp; Salaries'!$N7),0)),IF('Team &amp; Salaries'!$O7="Quarterly",IF(DE$6='Team &amp; Salaries'!$M7,MIN('Team &amp; Salaries'!$N7,'Team &amp; Salaries'!$P7),IF(DE$6&gt;'Team &amp; Salaries'!$M7,IFERROR(MIN('Team &amp; Salaries'!$P7,IF(ISNUMBER(DB97),DB97,0)+'Team &amp; Salaries'!$N7),'Team &amp; Salaries'!$N7),0)),IF('Team &amp; Salaries'!$O7="Annually",IF(DE$6='Team &amp; Salaries'!$M7,MIN('Team &amp; Salaries'!$N7,'Team &amp; Salaries'!$P7),IF(DE$6&gt;'Team &amp; Salaries'!$M7,IFERROR(MIN('Team &amp; Salaries'!$P7,CS97+'Team &amp; Salaries'!$N7),MIN('Team &amp; Salaries'!$N7,'Team &amp; Salaries'!$P7)),0))))))</f>
        <v>1</v>
      </c>
      <c r="DF97" s="671">
        <f>IF('Team &amp; Salaries'!$O7="Never",IF(DF$6&gt;='Team &amp; Salaries'!$M7,MIN('Team &amp; Salaries'!$N7,'Team &amp; Salaries'!$P7),0),IF('Team &amp; Salaries'!$O7="Monthly",IF(DF$6='Team &amp; Salaries'!$M7,MIN('Team &amp; Salaries'!$N7,'Team &amp; Salaries'!$P7),IF(DF$6&gt;'Team &amp; Salaries'!$M7,MIN('Team &amp; Salaries'!$P7,DE97+'Team &amp; Salaries'!$N7),0)),IF('Team &amp; Salaries'!$O7="Quarterly",IF(DF$6='Team &amp; Salaries'!$M7,MIN('Team &amp; Salaries'!$N7,'Team &amp; Salaries'!$P7),IF(DF$6&gt;'Team &amp; Salaries'!$M7,IFERROR(MIN('Team &amp; Salaries'!$P7,IF(ISNUMBER(DC97),DC97,0)+'Team &amp; Salaries'!$N7),'Team &amp; Salaries'!$N7),0)),IF('Team &amp; Salaries'!$O7="Annually",IF(DF$6='Team &amp; Salaries'!$M7,MIN('Team &amp; Salaries'!$N7,'Team &amp; Salaries'!$P7),IF(DF$6&gt;'Team &amp; Salaries'!$M7,IFERROR(MIN('Team &amp; Salaries'!$P7,CT97+'Team &amp; Salaries'!$N7),MIN('Team &amp; Salaries'!$N7,'Team &amp; Salaries'!$P7)),0))))))</f>
        <v>1</v>
      </c>
      <c r="DG97" s="671">
        <f>IF('Team &amp; Salaries'!$O7="Never",IF(DG$6&gt;='Team &amp; Salaries'!$M7,MIN('Team &amp; Salaries'!$N7,'Team &amp; Salaries'!$P7),0),IF('Team &amp; Salaries'!$O7="Monthly",IF(DG$6='Team &amp; Salaries'!$M7,MIN('Team &amp; Salaries'!$N7,'Team &amp; Salaries'!$P7),IF(DG$6&gt;'Team &amp; Salaries'!$M7,MIN('Team &amp; Salaries'!$P7,DF97+'Team &amp; Salaries'!$N7),0)),IF('Team &amp; Salaries'!$O7="Quarterly",IF(DG$6='Team &amp; Salaries'!$M7,MIN('Team &amp; Salaries'!$N7,'Team &amp; Salaries'!$P7),IF(DG$6&gt;'Team &amp; Salaries'!$M7,IFERROR(MIN('Team &amp; Salaries'!$P7,IF(ISNUMBER(DD97),DD97,0)+'Team &amp; Salaries'!$N7),'Team &amp; Salaries'!$N7),0)),IF('Team &amp; Salaries'!$O7="Annually",IF(DG$6='Team &amp; Salaries'!$M7,MIN('Team &amp; Salaries'!$N7,'Team &amp; Salaries'!$P7),IF(DG$6&gt;'Team &amp; Salaries'!$M7,IFERROR(MIN('Team &amp; Salaries'!$P7,CU97+'Team &amp; Salaries'!$N7),MIN('Team &amp; Salaries'!$N7,'Team &amp; Salaries'!$P7)),0))))))</f>
        <v>1</v>
      </c>
      <c r="DH97" s="671">
        <f>IF('Team &amp; Salaries'!$O7="Never",IF(DH$6&gt;='Team &amp; Salaries'!$M7,MIN('Team &amp; Salaries'!$N7,'Team &amp; Salaries'!$P7),0),IF('Team &amp; Salaries'!$O7="Monthly",IF(DH$6='Team &amp; Salaries'!$M7,MIN('Team &amp; Salaries'!$N7,'Team &amp; Salaries'!$P7),IF(DH$6&gt;'Team &amp; Salaries'!$M7,MIN('Team &amp; Salaries'!$P7,DG97+'Team &amp; Salaries'!$N7),0)),IF('Team &amp; Salaries'!$O7="Quarterly",IF(DH$6='Team &amp; Salaries'!$M7,MIN('Team &amp; Salaries'!$N7,'Team &amp; Salaries'!$P7),IF(DH$6&gt;'Team &amp; Salaries'!$M7,IFERROR(MIN('Team &amp; Salaries'!$P7,IF(ISNUMBER(DE97),DE97,0)+'Team &amp; Salaries'!$N7),'Team &amp; Salaries'!$N7),0)),IF('Team &amp; Salaries'!$O7="Annually",IF(DH$6='Team &amp; Salaries'!$M7,MIN('Team &amp; Salaries'!$N7,'Team &amp; Salaries'!$P7),IF(DH$6&gt;'Team &amp; Salaries'!$M7,IFERROR(MIN('Team &amp; Salaries'!$P7,CV97+'Team &amp; Salaries'!$N7),MIN('Team &amp; Salaries'!$N7,'Team &amp; Salaries'!$P7)),0))))))</f>
        <v>1</v>
      </c>
      <c r="DI97" s="671">
        <f>IF('Team &amp; Salaries'!$O7="Never",IF(DI$6&gt;='Team &amp; Salaries'!$M7,MIN('Team &amp; Salaries'!$N7,'Team &amp; Salaries'!$P7),0),IF('Team &amp; Salaries'!$O7="Monthly",IF(DI$6='Team &amp; Salaries'!$M7,MIN('Team &amp; Salaries'!$N7,'Team &amp; Salaries'!$P7),IF(DI$6&gt;'Team &amp; Salaries'!$M7,MIN('Team &amp; Salaries'!$P7,DH97+'Team &amp; Salaries'!$N7),0)),IF('Team &amp; Salaries'!$O7="Quarterly",IF(DI$6='Team &amp; Salaries'!$M7,MIN('Team &amp; Salaries'!$N7,'Team &amp; Salaries'!$P7),IF(DI$6&gt;'Team &amp; Salaries'!$M7,IFERROR(MIN('Team &amp; Salaries'!$P7,IF(ISNUMBER(DF97),DF97,0)+'Team &amp; Salaries'!$N7),'Team &amp; Salaries'!$N7),0)),IF('Team &amp; Salaries'!$O7="Annually",IF(DI$6='Team &amp; Salaries'!$M7,MIN('Team &amp; Salaries'!$N7,'Team &amp; Salaries'!$P7),IF(DI$6&gt;'Team &amp; Salaries'!$M7,IFERROR(MIN('Team &amp; Salaries'!$P7,CW97+'Team &amp; Salaries'!$N7),MIN('Team &amp; Salaries'!$N7,'Team &amp; Salaries'!$P7)),0))))))</f>
        <v>1</v>
      </c>
    </row>
    <row r="98" spans="1:113" customFormat="1" ht="16">
      <c r="A98" s="114" t="str">
        <f>'Team &amp; Salaries'!A8</f>
        <v>CFO</v>
      </c>
      <c r="B98" s="114"/>
      <c r="C98" s="114"/>
      <c r="D98" s="285"/>
      <c r="E98" s="361" t="s">
        <v>193</v>
      </c>
      <c r="F98" s="286">
        <f>IF('Team &amp; Salaries'!$O8="Never",IF(F$6&gt;='Team &amp; Salaries'!$M8,MIN('Team &amp; Salaries'!$N8,'Team &amp; Salaries'!$P8),0),IF('Team &amp; Salaries'!$O8="Monthly",IF(F$6='Team &amp; Salaries'!$M8,MIN('Team &amp; Salaries'!$N8,'Team &amp; Salaries'!$P8),IF(F$6&gt;'Team &amp; Salaries'!$M8,MIN('Team &amp; Salaries'!$P8,E98+'Team &amp; Salaries'!$N8),0)),IF('Team &amp; Salaries'!$O8="Quarterly",IF(F$6='Team &amp; Salaries'!$M8,MIN('Team &amp; Salaries'!$N8,'Team &amp; Salaries'!$P8),IF(F$6&gt;'Team &amp; Salaries'!$M8,IFERROR(MIN('Team &amp; Salaries'!$P8,IF(ISNUMBER(A98),A98,0)+'Team &amp; Salaries'!$N8),'Team &amp; Salaries'!$N8),0)),IF('Team &amp; Salaries'!$O8="Annually",IF(F$6='Team &amp; Salaries'!$M8,MIN('Team &amp; Salaries'!$N8,'Team &amp; Salaries'!$P8),IF(F$6&gt;'Team &amp; Salaries'!$M8,IFERROR(MIN('Team &amp; Salaries'!$P8,#REF!+'Team &amp; Salaries'!$N8),MIN('Team &amp; Salaries'!$N8,'Team &amp; Salaries'!$P8)),0))))))</f>
        <v>0</v>
      </c>
      <c r="G98" s="286">
        <f>IF('Team &amp; Salaries'!$O8="Never",IF(G$6&gt;='Team &amp; Salaries'!$M8,MIN('Team &amp; Salaries'!$N8,'Team &amp; Salaries'!$P8),0),IF('Team &amp; Salaries'!$O8="Monthly",IF(G$6='Team &amp; Salaries'!$M8,MIN('Team &amp; Salaries'!$N8,'Team &amp; Salaries'!$P8),IF(G$6&gt;'Team &amp; Salaries'!$M8,MIN('Team &amp; Salaries'!$P8,F98+'Team &amp; Salaries'!$N8),0)),IF('Team &amp; Salaries'!$O8="Quarterly",IF(G$6='Team &amp; Salaries'!$M8,MIN('Team &amp; Salaries'!$N8,'Team &amp; Salaries'!$P8),IF(G$6&gt;'Team &amp; Salaries'!$M8,IFERROR(MIN('Team &amp; Salaries'!$P8,IF(ISNUMBER(D98),D98,0)+'Team &amp; Salaries'!$N8),'Team &amp; Salaries'!$N8),0)),IF('Team &amp; Salaries'!$O8="Annually",IF(G$6='Team &amp; Salaries'!$M8,MIN('Team &amp; Salaries'!$N8,'Team &amp; Salaries'!$P8),IF(G$6&gt;'Team &amp; Salaries'!$M8,IFERROR(MIN('Team &amp; Salaries'!$P8,#REF!+'Team &amp; Salaries'!$N8),MIN('Team &amp; Salaries'!$N8,'Team &amp; Salaries'!$P8)),0))))))</f>
        <v>0</v>
      </c>
      <c r="H98" s="286">
        <f>IF('Team &amp; Salaries'!$O8="Never",IF(H$6&gt;='Team &amp; Salaries'!$M8,MIN('Team &amp; Salaries'!$N8,'Team &amp; Salaries'!$P8),0),IF('Team &amp; Salaries'!$O8="Monthly",IF(H$6='Team &amp; Salaries'!$M8,MIN('Team &amp; Salaries'!$N8,'Team &amp; Salaries'!$P8),IF(H$6&gt;'Team &amp; Salaries'!$M8,MIN('Team &amp; Salaries'!$P8,G98+'Team &amp; Salaries'!$N8),0)),IF('Team &amp; Salaries'!$O8="Quarterly",IF(H$6='Team &amp; Salaries'!$M8,MIN('Team &amp; Salaries'!$N8,'Team &amp; Salaries'!$P8),IF(H$6&gt;'Team &amp; Salaries'!$M8,IFERROR(MIN('Team &amp; Salaries'!$P8,IF(ISNUMBER(E98),E98,0)+'Team &amp; Salaries'!$N8),'Team &amp; Salaries'!$N8),0)),IF('Team &amp; Salaries'!$O8="Annually",IF(H$6='Team &amp; Salaries'!$M8,MIN('Team &amp; Salaries'!$N8,'Team &amp; Salaries'!$P8),IF(H$6&gt;'Team &amp; Salaries'!$M8,IFERROR(MIN('Team &amp; Salaries'!$P8,#REF!+'Team &amp; Salaries'!$N8),MIN('Team &amp; Salaries'!$N8,'Team &amp; Salaries'!$P8)),0))))))</f>
        <v>0</v>
      </c>
      <c r="I98" s="286">
        <f>IF('Team &amp; Salaries'!$O8="Never",IF(I$6&gt;='Team &amp; Salaries'!$M8,MIN('Team &amp; Salaries'!$N8,'Team &amp; Salaries'!$P8),0),IF('Team &amp; Salaries'!$O8="Monthly",IF(I$6='Team &amp; Salaries'!$M8,MIN('Team &amp; Salaries'!$N8,'Team &amp; Salaries'!$P8),IF(I$6&gt;'Team &amp; Salaries'!$M8,MIN('Team &amp; Salaries'!$P8,H98+'Team &amp; Salaries'!$N8),0)),IF('Team &amp; Salaries'!$O8="Quarterly",IF(I$6='Team &amp; Salaries'!$M8,MIN('Team &amp; Salaries'!$N8,'Team &amp; Salaries'!$P8),IF(I$6&gt;'Team &amp; Salaries'!$M8,IFERROR(MIN('Team &amp; Salaries'!$P8,IF(ISNUMBER(F98),F98,0)+'Team &amp; Salaries'!$N8),'Team &amp; Salaries'!$N8),0)),IF('Team &amp; Salaries'!$O8="Annually",IF(I$6='Team &amp; Salaries'!$M8,MIN('Team &amp; Salaries'!$N8,'Team &amp; Salaries'!$P8),IF(I$6&gt;'Team &amp; Salaries'!$M8,IFERROR(MIN('Team &amp; Salaries'!$P8,#REF!+'Team &amp; Salaries'!$N8),MIN('Team &amp; Salaries'!$N8,'Team &amp; Salaries'!$P8)),0))))))</f>
        <v>0</v>
      </c>
      <c r="J98" s="286">
        <f>IF('Team &amp; Salaries'!$O8="Never",IF(J$6&gt;='Team &amp; Salaries'!$M8,MIN('Team &amp; Salaries'!$N8,'Team &amp; Salaries'!$P8),0),IF('Team &amp; Salaries'!$O8="Monthly",IF(J$6='Team &amp; Salaries'!$M8,MIN('Team &amp; Salaries'!$N8,'Team &amp; Salaries'!$P8),IF(J$6&gt;'Team &amp; Salaries'!$M8,MIN('Team &amp; Salaries'!$P8,I98+'Team &amp; Salaries'!$N8),0)),IF('Team &amp; Salaries'!$O8="Quarterly",IF(J$6='Team &amp; Salaries'!$M8,MIN('Team &amp; Salaries'!$N8,'Team &amp; Salaries'!$P8),IF(J$6&gt;'Team &amp; Salaries'!$M8,IFERROR(MIN('Team &amp; Salaries'!$P8,IF(ISNUMBER(G98),G98,0)+'Team &amp; Salaries'!$N8),'Team &amp; Salaries'!$N8),0)),IF('Team &amp; Salaries'!$O8="Annually",IF(J$6='Team &amp; Salaries'!$M8,MIN('Team &amp; Salaries'!$N8,'Team &amp; Salaries'!$P8),IF(J$6&gt;'Team &amp; Salaries'!$M8,IFERROR(MIN('Team &amp; Salaries'!$P8,#REF!+'Team &amp; Salaries'!$N8),MIN('Team &amp; Salaries'!$N8,'Team &amp; Salaries'!$P8)),0))))))</f>
        <v>0</v>
      </c>
      <c r="K98" s="286">
        <f>IF('Team &amp; Salaries'!$O8="Never",IF(K$6&gt;='Team &amp; Salaries'!$M8,MIN('Team &amp; Salaries'!$N8,'Team &amp; Salaries'!$P8),0),IF('Team &amp; Salaries'!$O8="Monthly",IF(K$6='Team &amp; Salaries'!$M8,MIN('Team &amp; Salaries'!$N8,'Team &amp; Salaries'!$P8),IF(K$6&gt;'Team &amp; Salaries'!$M8,MIN('Team &amp; Salaries'!$P8,J98+'Team &amp; Salaries'!$N8),0)),IF('Team &amp; Salaries'!$O8="Quarterly",IF(K$6='Team &amp; Salaries'!$M8,MIN('Team &amp; Salaries'!$N8,'Team &amp; Salaries'!$P8),IF(K$6&gt;'Team &amp; Salaries'!$M8,IFERROR(MIN('Team &amp; Salaries'!$P8,IF(ISNUMBER(H98),H98,0)+'Team &amp; Salaries'!$N8),'Team &amp; Salaries'!$N8),0)),IF('Team &amp; Salaries'!$O8="Annually",IF(K$6='Team &amp; Salaries'!$M8,MIN('Team &amp; Salaries'!$N8,'Team &amp; Salaries'!$P8),IF(K$6&gt;'Team &amp; Salaries'!$M8,IFERROR(MIN('Team &amp; Salaries'!$P8,#REF!+'Team &amp; Salaries'!$N8),MIN('Team &amp; Salaries'!$N8,'Team &amp; Salaries'!$P8)),0))))))</f>
        <v>0</v>
      </c>
      <c r="L98" s="286">
        <f>IF('Team &amp; Salaries'!$O8="Never",IF(L$6&gt;='Team &amp; Salaries'!$M8,MIN('Team &amp; Salaries'!$N8,'Team &amp; Salaries'!$P8),0),IF('Team &amp; Salaries'!$O8="Monthly",IF(L$6='Team &amp; Salaries'!$M8,MIN('Team &amp; Salaries'!$N8,'Team &amp; Salaries'!$P8),IF(L$6&gt;'Team &amp; Salaries'!$M8,MIN('Team &amp; Salaries'!$P8,K98+'Team &amp; Salaries'!$N8),0)),IF('Team &amp; Salaries'!$O8="Quarterly",IF(L$6='Team &amp; Salaries'!$M8,MIN('Team &amp; Salaries'!$N8,'Team &amp; Salaries'!$P8),IF(L$6&gt;'Team &amp; Salaries'!$M8,IFERROR(MIN('Team &amp; Salaries'!$P8,IF(ISNUMBER(I98),I98,0)+'Team &amp; Salaries'!$N8),'Team &amp; Salaries'!$N8),0)),IF('Team &amp; Salaries'!$O8="Annually",IF(L$6='Team &amp; Salaries'!$M8,MIN('Team &amp; Salaries'!$N8,'Team &amp; Salaries'!$P8),IF(L$6&gt;'Team &amp; Salaries'!$M8,IFERROR(MIN('Team &amp; Salaries'!$P8,#REF!+'Team &amp; Salaries'!$N8),MIN('Team &amp; Salaries'!$N8,'Team &amp; Salaries'!$P8)),0))))))</f>
        <v>0</v>
      </c>
      <c r="M98" s="286">
        <f>IF('Team &amp; Salaries'!$O8="Never",IF(M$6&gt;='Team &amp; Salaries'!$M8,MIN('Team &amp; Salaries'!$N8,'Team &amp; Salaries'!$P8),0),IF('Team &amp; Salaries'!$O8="Monthly",IF(M$6='Team &amp; Salaries'!$M8,MIN('Team &amp; Salaries'!$N8,'Team &amp; Salaries'!$P8),IF(M$6&gt;'Team &amp; Salaries'!$M8,MIN('Team &amp; Salaries'!$P8,L98+'Team &amp; Salaries'!$N8),0)),IF('Team &amp; Salaries'!$O8="Quarterly",IF(M$6='Team &amp; Salaries'!$M8,MIN('Team &amp; Salaries'!$N8,'Team &amp; Salaries'!$P8),IF(M$6&gt;'Team &amp; Salaries'!$M8,IFERROR(MIN('Team &amp; Salaries'!$P8,IF(ISNUMBER(J98),J98,0)+'Team &amp; Salaries'!$N8),'Team &amp; Salaries'!$N8),0)),IF('Team &amp; Salaries'!$O8="Annually",IF(M$6='Team &amp; Salaries'!$M8,MIN('Team &amp; Salaries'!$N8,'Team &amp; Salaries'!$P8),IF(M$6&gt;'Team &amp; Salaries'!$M8,IFERROR(MIN('Team &amp; Salaries'!$P8,#REF!+'Team &amp; Salaries'!$N8),MIN('Team &amp; Salaries'!$N8,'Team &amp; Salaries'!$P8)),0))))))</f>
        <v>0</v>
      </c>
      <c r="N98" s="286">
        <f>IF('Team &amp; Salaries'!$O8="Never",IF(N$6&gt;='Team &amp; Salaries'!$M8,MIN('Team &amp; Salaries'!$N8,'Team &amp; Salaries'!$P8),0),IF('Team &amp; Salaries'!$O8="Monthly",IF(N$6='Team &amp; Salaries'!$M8,MIN('Team &amp; Salaries'!$N8,'Team &amp; Salaries'!$P8),IF(N$6&gt;'Team &amp; Salaries'!$M8,MIN('Team &amp; Salaries'!$P8,M98+'Team &amp; Salaries'!$N8),0)),IF('Team &amp; Salaries'!$O8="Quarterly",IF(N$6='Team &amp; Salaries'!$M8,MIN('Team &amp; Salaries'!$N8,'Team &amp; Salaries'!$P8),IF(N$6&gt;'Team &amp; Salaries'!$M8,IFERROR(MIN('Team &amp; Salaries'!$P8,IF(ISNUMBER(K98),K98,0)+'Team &amp; Salaries'!$N8),'Team &amp; Salaries'!$N8),0)),IF('Team &amp; Salaries'!$O8="Annually",IF(N$6='Team &amp; Salaries'!$M8,MIN('Team &amp; Salaries'!$N8,'Team &amp; Salaries'!$P8),IF(N$6&gt;'Team &amp; Salaries'!$M8,IFERROR(MIN('Team &amp; Salaries'!$P8,#REF!+'Team &amp; Salaries'!$N8),MIN('Team &amp; Salaries'!$N8,'Team &amp; Salaries'!$P8)),0))))))</f>
        <v>0</v>
      </c>
      <c r="O98" s="286">
        <f>IF('Team &amp; Salaries'!$O8="Never",IF(O$6&gt;='Team &amp; Salaries'!$M8,MIN('Team &amp; Salaries'!$N8,'Team &amp; Salaries'!$P8),0),IF('Team &amp; Salaries'!$O8="Monthly",IF(O$6='Team &amp; Salaries'!$M8,MIN('Team &amp; Salaries'!$N8,'Team &amp; Salaries'!$P8),IF(O$6&gt;'Team &amp; Salaries'!$M8,MIN('Team &amp; Salaries'!$P8,N98+'Team &amp; Salaries'!$N8),0)),IF('Team &amp; Salaries'!$O8="Quarterly",IF(O$6='Team &amp; Salaries'!$M8,MIN('Team &amp; Salaries'!$N8,'Team &amp; Salaries'!$P8),IF(O$6&gt;'Team &amp; Salaries'!$M8,IFERROR(MIN('Team &amp; Salaries'!$P8,IF(ISNUMBER(L98),L98,0)+'Team &amp; Salaries'!$N8),'Team &amp; Salaries'!$N8),0)),IF('Team &amp; Salaries'!$O8="Annually",IF(O$6='Team &amp; Salaries'!$M8,MIN('Team &amp; Salaries'!$N8,'Team &amp; Salaries'!$P8),IF(O$6&gt;'Team &amp; Salaries'!$M8,IFERROR(MIN('Team &amp; Salaries'!$P8,A98+'Team &amp; Salaries'!$N8),MIN('Team &amp; Salaries'!$N8,'Team &amp; Salaries'!$P8)),0))))))</f>
        <v>0</v>
      </c>
      <c r="P98" s="286">
        <f>IF('Team &amp; Salaries'!$O8="Never",IF(P$6&gt;='Team &amp; Salaries'!$M8,MIN('Team &amp; Salaries'!$N8,'Team &amp; Salaries'!$P8),0),IF('Team &amp; Salaries'!$O8="Monthly",IF(P$6='Team &amp; Salaries'!$M8,MIN('Team &amp; Salaries'!$N8,'Team &amp; Salaries'!$P8),IF(P$6&gt;'Team &amp; Salaries'!$M8,MIN('Team &amp; Salaries'!$P8,O98+'Team &amp; Salaries'!$N8),0)),IF('Team &amp; Salaries'!$O8="Quarterly",IF(P$6='Team &amp; Salaries'!$M8,MIN('Team &amp; Salaries'!$N8,'Team &amp; Salaries'!$P8),IF(P$6&gt;'Team &amp; Salaries'!$M8,IFERROR(MIN('Team &amp; Salaries'!$P8,IF(ISNUMBER(M98),M98,0)+'Team &amp; Salaries'!$N8),'Team &amp; Salaries'!$N8),0)),IF('Team &amp; Salaries'!$O8="Annually",IF(P$6='Team &amp; Salaries'!$M8,MIN('Team &amp; Salaries'!$N8,'Team &amp; Salaries'!$P8),IF(P$6&gt;'Team &amp; Salaries'!$M8,IFERROR(MIN('Team &amp; Salaries'!$P8,D98+'Team &amp; Salaries'!$N8),MIN('Team &amp; Salaries'!$N8,'Team &amp; Salaries'!$P8)),0))))))</f>
        <v>0</v>
      </c>
      <c r="Q98" s="671">
        <f>IF('Team &amp; Salaries'!$O8="Never",IF(Q$6&gt;='Team &amp; Salaries'!$M8,MIN('Team &amp; Salaries'!$N8,'Team &amp; Salaries'!$P8),0),IF('Team &amp; Salaries'!$O8="Monthly",IF(Q$6='Team &amp; Salaries'!$M8,MIN('Team &amp; Salaries'!$N8,'Team &amp; Salaries'!$P8),IF(Q$6&gt;'Team &amp; Salaries'!$M8,MIN('Team &amp; Salaries'!$P8,P98+'Team &amp; Salaries'!$N8),0)),IF('Team &amp; Salaries'!$O8="Quarterly",IF(Q$6='Team &amp; Salaries'!$M8,MIN('Team &amp; Salaries'!$N8,'Team &amp; Salaries'!$P8),IF(Q$6&gt;'Team &amp; Salaries'!$M8,IFERROR(MIN('Team &amp; Salaries'!$P8,IF(ISNUMBER(N98),N98,0)+'Team &amp; Salaries'!$N8),'Team &amp; Salaries'!$N8),0)),IF('Team &amp; Salaries'!$O8="Annually",IF(Q$6='Team &amp; Salaries'!$M8,MIN('Team &amp; Salaries'!$N8,'Team &amp; Salaries'!$P8),IF(Q$6&gt;'Team &amp; Salaries'!$M8,IFERROR(MIN('Team &amp; Salaries'!$P8,E98+'Team &amp; Salaries'!$N8),MIN('Team &amp; Salaries'!$N8,'Team &amp; Salaries'!$P8)),0))))))</f>
        <v>0</v>
      </c>
      <c r="R98" s="671">
        <f>IF('Team &amp; Salaries'!$O8="Never",IF(R$6&gt;='Team &amp; Salaries'!$M8,MIN('Team &amp; Salaries'!$N8,'Team &amp; Salaries'!$P8),0),IF('Team &amp; Salaries'!$O8="Monthly",IF(R$6='Team &amp; Salaries'!$M8,MIN('Team &amp; Salaries'!$N8,'Team &amp; Salaries'!$P8),IF(R$6&gt;'Team &amp; Salaries'!$M8,MIN('Team &amp; Salaries'!$P8,Q98+'Team &amp; Salaries'!$N8),0)),IF('Team &amp; Salaries'!$O8="Quarterly",IF(R$6='Team &amp; Salaries'!$M8,MIN('Team &amp; Salaries'!$N8,'Team &amp; Salaries'!$P8),IF(R$6&gt;'Team &amp; Salaries'!$M8,IFERROR(MIN('Team &amp; Salaries'!$P8,IF(ISNUMBER(O98),O98,0)+'Team &amp; Salaries'!$N8),'Team &amp; Salaries'!$N8),0)),IF('Team &amp; Salaries'!$O8="Annually",IF(R$6='Team &amp; Salaries'!$M8,MIN('Team &amp; Salaries'!$N8,'Team &amp; Salaries'!$P8),IF(R$6&gt;'Team &amp; Salaries'!$M8,IFERROR(MIN('Team &amp; Salaries'!$P8,F98+'Team &amp; Salaries'!$N8),MIN('Team &amp; Salaries'!$N8,'Team &amp; Salaries'!$P8)),0))))))</f>
        <v>0</v>
      </c>
      <c r="S98" s="671">
        <f>IF('Team &amp; Salaries'!$O8="Never",IF(S$6&gt;='Team &amp; Salaries'!$M8,MIN('Team &amp; Salaries'!$N8,'Team &amp; Salaries'!$P8),0),IF('Team &amp; Salaries'!$O8="Monthly",IF(S$6='Team &amp; Salaries'!$M8,MIN('Team &amp; Salaries'!$N8,'Team &amp; Salaries'!$P8),IF(S$6&gt;'Team &amp; Salaries'!$M8,MIN('Team &amp; Salaries'!$P8,R98+'Team &amp; Salaries'!$N8),0)),IF('Team &amp; Salaries'!$O8="Quarterly",IF(S$6='Team &amp; Salaries'!$M8,MIN('Team &amp; Salaries'!$N8,'Team &amp; Salaries'!$P8),IF(S$6&gt;'Team &amp; Salaries'!$M8,IFERROR(MIN('Team &amp; Salaries'!$P8,IF(ISNUMBER(P98),P98,0)+'Team &amp; Salaries'!$N8),'Team &amp; Salaries'!$N8),0)),IF('Team &amp; Salaries'!$O8="Annually",IF(S$6='Team &amp; Salaries'!$M8,MIN('Team &amp; Salaries'!$N8,'Team &amp; Salaries'!$P8),IF(S$6&gt;'Team &amp; Salaries'!$M8,IFERROR(MIN('Team &amp; Salaries'!$P8,G98+'Team &amp; Salaries'!$N8),MIN('Team &amp; Salaries'!$N8,'Team &amp; Salaries'!$P8)),0))))))</f>
        <v>0</v>
      </c>
      <c r="T98" s="671">
        <f>IF('Team &amp; Salaries'!$O8="Never",IF(T$6&gt;='Team &amp; Salaries'!$M8,MIN('Team &amp; Salaries'!$N8,'Team &amp; Salaries'!$P8),0),IF('Team &amp; Salaries'!$O8="Monthly",IF(T$6='Team &amp; Salaries'!$M8,MIN('Team &amp; Salaries'!$N8,'Team &amp; Salaries'!$P8),IF(T$6&gt;'Team &amp; Salaries'!$M8,MIN('Team &amp; Salaries'!$P8,S98+'Team &amp; Salaries'!$N8),0)),IF('Team &amp; Salaries'!$O8="Quarterly",IF(T$6='Team &amp; Salaries'!$M8,MIN('Team &amp; Salaries'!$N8,'Team &amp; Salaries'!$P8),IF(T$6&gt;'Team &amp; Salaries'!$M8,IFERROR(MIN('Team &amp; Salaries'!$P8,IF(ISNUMBER(Q98),Q98,0)+'Team &amp; Salaries'!$N8),'Team &amp; Salaries'!$N8),0)),IF('Team &amp; Salaries'!$O8="Annually",IF(T$6='Team &amp; Salaries'!$M8,MIN('Team &amp; Salaries'!$N8,'Team &amp; Salaries'!$P8),IF(T$6&gt;'Team &amp; Salaries'!$M8,IFERROR(MIN('Team &amp; Salaries'!$P8,H98+'Team &amp; Salaries'!$N8),MIN('Team &amp; Salaries'!$N8,'Team &amp; Salaries'!$P8)),0))))))</f>
        <v>0</v>
      </c>
      <c r="U98" s="671">
        <f>IF('Team &amp; Salaries'!$O8="Never",IF(U$6&gt;='Team &amp; Salaries'!$M8,MIN('Team &amp; Salaries'!$N8,'Team &amp; Salaries'!$P8),0),IF('Team &amp; Salaries'!$O8="Monthly",IF(U$6='Team &amp; Salaries'!$M8,MIN('Team &amp; Salaries'!$N8,'Team &amp; Salaries'!$P8),IF(U$6&gt;'Team &amp; Salaries'!$M8,MIN('Team &amp; Salaries'!$P8,T98+'Team &amp; Salaries'!$N8),0)),IF('Team &amp; Salaries'!$O8="Quarterly",IF(U$6='Team &amp; Salaries'!$M8,MIN('Team &amp; Salaries'!$N8,'Team &amp; Salaries'!$P8),IF(U$6&gt;'Team &amp; Salaries'!$M8,IFERROR(MIN('Team &amp; Salaries'!$P8,IF(ISNUMBER(R98),R98,0)+'Team &amp; Salaries'!$N8),'Team &amp; Salaries'!$N8),0)),IF('Team &amp; Salaries'!$O8="Annually",IF(U$6='Team &amp; Salaries'!$M8,MIN('Team &amp; Salaries'!$N8,'Team &amp; Salaries'!$P8),IF(U$6&gt;'Team &amp; Salaries'!$M8,IFERROR(MIN('Team &amp; Salaries'!$P8,I98+'Team &amp; Salaries'!$N8),MIN('Team &amp; Salaries'!$N8,'Team &amp; Salaries'!$P8)),0))))))</f>
        <v>0</v>
      </c>
      <c r="V98" s="671">
        <f>IF('Team &amp; Salaries'!$O8="Never",IF(V$6&gt;='Team &amp; Salaries'!$M8,MIN('Team &amp; Salaries'!$N8,'Team &amp; Salaries'!$P8),0),IF('Team &amp; Salaries'!$O8="Monthly",IF(V$6='Team &amp; Salaries'!$M8,MIN('Team &amp; Salaries'!$N8,'Team &amp; Salaries'!$P8),IF(V$6&gt;'Team &amp; Salaries'!$M8,MIN('Team &amp; Salaries'!$P8,U98+'Team &amp; Salaries'!$N8),0)),IF('Team &amp; Salaries'!$O8="Quarterly",IF(V$6='Team &amp; Salaries'!$M8,MIN('Team &amp; Salaries'!$N8,'Team &amp; Salaries'!$P8),IF(V$6&gt;'Team &amp; Salaries'!$M8,IFERROR(MIN('Team &amp; Salaries'!$P8,IF(ISNUMBER(S98),S98,0)+'Team &amp; Salaries'!$N8),'Team &amp; Salaries'!$N8),0)),IF('Team &amp; Salaries'!$O8="Annually",IF(V$6='Team &amp; Salaries'!$M8,MIN('Team &amp; Salaries'!$N8,'Team &amp; Salaries'!$P8),IF(V$6&gt;'Team &amp; Salaries'!$M8,IFERROR(MIN('Team &amp; Salaries'!$P8,J98+'Team &amp; Salaries'!$N8),MIN('Team &amp; Salaries'!$N8,'Team &amp; Salaries'!$P8)),0))))))</f>
        <v>0</v>
      </c>
      <c r="W98" s="671">
        <f>IF('Team &amp; Salaries'!$O8="Never",IF(W$6&gt;='Team &amp; Salaries'!$M8,MIN('Team &amp; Salaries'!$N8,'Team &amp; Salaries'!$P8),0),IF('Team &amp; Salaries'!$O8="Monthly",IF(W$6='Team &amp; Salaries'!$M8,MIN('Team &amp; Salaries'!$N8,'Team &amp; Salaries'!$P8),IF(W$6&gt;'Team &amp; Salaries'!$M8,MIN('Team &amp; Salaries'!$P8,V98+'Team &amp; Salaries'!$N8),0)),IF('Team &amp; Salaries'!$O8="Quarterly",IF(W$6='Team &amp; Salaries'!$M8,MIN('Team &amp; Salaries'!$N8,'Team &amp; Salaries'!$P8),IF(W$6&gt;'Team &amp; Salaries'!$M8,IFERROR(MIN('Team &amp; Salaries'!$P8,IF(ISNUMBER(T98),T98,0)+'Team &amp; Salaries'!$N8),'Team &amp; Salaries'!$N8),0)),IF('Team &amp; Salaries'!$O8="Annually",IF(W$6='Team &amp; Salaries'!$M8,MIN('Team &amp; Salaries'!$N8,'Team &amp; Salaries'!$P8),IF(W$6&gt;'Team &amp; Salaries'!$M8,IFERROR(MIN('Team &amp; Salaries'!$P8,K98+'Team &amp; Salaries'!$N8),MIN('Team &amp; Salaries'!$N8,'Team &amp; Salaries'!$P8)),0))))))</f>
        <v>0</v>
      </c>
      <c r="X98" s="671">
        <f>IF('Team &amp; Salaries'!$O8="Never",IF(X$6&gt;='Team &amp; Salaries'!$M8,MIN('Team &amp; Salaries'!$N8,'Team &amp; Salaries'!$P8),0),IF('Team &amp; Salaries'!$O8="Monthly",IF(X$6='Team &amp; Salaries'!$M8,MIN('Team &amp; Salaries'!$N8,'Team &amp; Salaries'!$P8),IF(X$6&gt;'Team &amp; Salaries'!$M8,MIN('Team &amp; Salaries'!$P8,W98+'Team &amp; Salaries'!$N8),0)),IF('Team &amp; Salaries'!$O8="Quarterly",IF(X$6='Team &amp; Salaries'!$M8,MIN('Team &amp; Salaries'!$N8,'Team &amp; Salaries'!$P8),IF(X$6&gt;'Team &amp; Salaries'!$M8,IFERROR(MIN('Team &amp; Salaries'!$P8,IF(ISNUMBER(U98),U98,0)+'Team &amp; Salaries'!$N8),'Team &amp; Salaries'!$N8),0)),IF('Team &amp; Salaries'!$O8="Annually",IF(X$6='Team &amp; Salaries'!$M8,MIN('Team &amp; Salaries'!$N8,'Team &amp; Salaries'!$P8),IF(X$6&gt;'Team &amp; Salaries'!$M8,IFERROR(MIN('Team &amp; Salaries'!$P8,L98+'Team &amp; Salaries'!$N8),MIN('Team &amp; Salaries'!$N8,'Team &amp; Salaries'!$P8)),0))))))</f>
        <v>0</v>
      </c>
      <c r="Y98" s="671">
        <f>IF('Team &amp; Salaries'!$O8="Never",IF(Y$6&gt;='Team &amp; Salaries'!$M8,MIN('Team &amp; Salaries'!$N8,'Team &amp; Salaries'!$P8),0),IF('Team &amp; Salaries'!$O8="Monthly",IF(Y$6='Team &amp; Salaries'!$M8,MIN('Team &amp; Salaries'!$N8,'Team &amp; Salaries'!$P8),IF(Y$6&gt;'Team &amp; Salaries'!$M8,MIN('Team &amp; Salaries'!$P8,X98+'Team &amp; Salaries'!$N8),0)),IF('Team &amp; Salaries'!$O8="Quarterly",IF(Y$6='Team &amp; Salaries'!$M8,MIN('Team &amp; Salaries'!$N8,'Team &amp; Salaries'!$P8),IF(Y$6&gt;'Team &amp; Salaries'!$M8,IFERROR(MIN('Team &amp; Salaries'!$P8,IF(ISNUMBER(V98),V98,0)+'Team &amp; Salaries'!$N8),'Team &amp; Salaries'!$N8),0)),IF('Team &amp; Salaries'!$O8="Annually",IF(Y$6='Team &amp; Salaries'!$M8,MIN('Team &amp; Salaries'!$N8,'Team &amp; Salaries'!$P8),IF(Y$6&gt;'Team &amp; Salaries'!$M8,IFERROR(MIN('Team &amp; Salaries'!$P8,M98+'Team &amp; Salaries'!$N8),MIN('Team &amp; Salaries'!$N8,'Team &amp; Salaries'!$P8)),0))))))</f>
        <v>0</v>
      </c>
      <c r="Z98" s="671">
        <f>IF('Team &amp; Salaries'!$O8="Never",IF(Z$6&gt;='Team &amp; Salaries'!$M8,MIN('Team &amp; Salaries'!$N8,'Team &amp; Salaries'!$P8),0),IF('Team &amp; Salaries'!$O8="Monthly",IF(Z$6='Team &amp; Salaries'!$M8,MIN('Team &amp; Salaries'!$N8,'Team &amp; Salaries'!$P8),IF(Z$6&gt;'Team &amp; Salaries'!$M8,MIN('Team &amp; Salaries'!$P8,Y98+'Team &amp; Salaries'!$N8),0)),IF('Team &amp; Salaries'!$O8="Quarterly",IF(Z$6='Team &amp; Salaries'!$M8,MIN('Team &amp; Salaries'!$N8,'Team &amp; Salaries'!$P8),IF(Z$6&gt;'Team &amp; Salaries'!$M8,IFERROR(MIN('Team &amp; Salaries'!$P8,IF(ISNUMBER(W98),W98,0)+'Team &amp; Salaries'!$N8),'Team &amp; Salaries'!$N8),0)),IF('Team &amp; Salaries'!$O8="Annually",IF(Z$6='Team &amp; Salaries'!$M8,MIN('Team &amp; Salaries'!$N8,'Team &amp; Salaries'!$P8),IF(Z$6&gt;'Team &amp; Salaries'!$M8,IFERROR(MIN('Team &amp; Salaries'!$P8,N98+'Team &amp; Salaries'!$N8),MIN('Team &amp; Salaries'!$N8,'Team &amp; Salaries'!$P8)),0))))))</f>
        <v>0</v>
      </c>
      <c r="AA98" s="671">
        <f>IF('Team &amp; Salaries'!$O8="Never",IF(AA$6&gt;='Team &amp; Salaries'!$M8,MIN('Team &amp; Salaries'!$N8,'Team &amp; Salaries'!$P8),0),IF('Team &amp; Salaries'!$O8="Monthly",IF(AA$6='Team &amp; Salaries'!$M8,MIN('Team &amp; Salaries'!$N8,'Team &amp; Salaries'!$P8),IF(AA$6&gt;'Team &amp; Salaries'!$M8,MIN('Team &amp; Salaries'!$P8,Z98+'Team &amp; Salaries'!$N8),0)),IF('Team &amp; Salaries'!$O8="Quarterly",IF(AA$6='Team &amp; Salaries'!$M8,MIN('Team &amp; Salaries'!$N8,'Team &amp; Salaries'!$P8),IF(AA$6&gt;'Team &amp; Salaries'!$M8,IFERROR(MIN('Team &amp; Salaries'!$P8,IF(ISNUMBER(X98),X98,0)+'Team &amp; Salaries'!$N8),'Team &amp; Salaries'!$N8),0)),IF('Team &amp; Salaries'!$O8="Annually",IF(AA$6='Team &amp; Salaries'!$M8,MIN('Team &amp; Salaries'!$N8,'Team &amp; Salaries'!$P8),IF(AA$6&gt;'Team &amp; Salaries'!$M8,IFERROR(MIN('Team &amp; Salaries'!$P8,O98+'Team &amp; Salaries'!$N8),MIN('Team &amp; Salaries'!$N8,'Team &amp; Salaries'!$P8)),0))))))</f>
        <v>0</v>
      </c>
      <c r="AB98" s="671">
        <f>IF('Team &amp; Salaries'!$O8="Never",IF(AB$6&gt;='Team &amp; Salaries'!$M8,MIN('Team &amp; Salaries'!$N8,'Team &amp; Salaries'!$P8),0),IF('Team &amp; Salaries'!$O8="Monthly",IF(AB$6='Team &amp; Salaries'!$M8,MIN('Team &amp; Salaries'!$N8,'Team &amp; Salaries'!$P8),IF(AB$6&gt;'Team &amp; Salaries'!$M8,MIN('Team &amp; Salaries'!$P8,AA98+'Team &amp; Salaries'!$N8),0)),IF('Team &amp; Salaries'!$O8="Quarterly",IF(AB$6='Team &amp; Salaries'!$M8,MIN('Team &amp; Salaries'!$N8,'Team &amp; Salaries'!$P8),IF(AB$6&gt;'Team &amp; Salaries'!$M8,IFERROR(MIN('Team &amp; Salaries'!$P8,IF(ISNUMBER(Y98),Y98,0)+'Team &amp; Salaries'!$N8),'Team &amp; Salaries'!$N8),0)),IF('Team &amp; Salaries'!$O8="Annually",IF(AB$6='Team &amp; Salaries'!$M8,MIN('Team &amp; Salaries'!$N8,'Team &amp; Salaries'!$P8),IF(AB$6&gt;'Team &amp; Salaries'!$M8,IFERROR(MIN('Team &amp; Salaries'!$P8,P98+'Team &amp; Salaries'!$N8),MIN('Team &amp; Salaries'!$N8,'Team &amp; Salaries'!$P8)),0))))))</f>
        <v>0</v>
      </c>
      <c r="AC98" s="671">
        <f>IF('Team &amp; Salaries'!$O8="Never",IF(AC$6&gt;='Team &amp; Salaries'!$M8,MIN('Team &amp; Salaries'!$N8,'Team &amp; Salaries'!$P8),0),IF('Team &amp; Salaries'!$O8="Monthly",IF(AC$6='Team &amp; Salaries'!$M8,MIN('Team &amp; Salaries'!$N8,'Team &amp; Salaries'!$P8),IF(AC$6&gt;'Team &amp; Salaries'!$M8,MIN('Team &amp; Salaries'!$P8,AB98+'Team &amp; Salaries'!$N8),0)),IF('Team &amp; Salaries'!$O8="Quarterly",IF(AC$6='Team &amp; Salaries'!$M8,MIN('Team &amp; Salaries'!$N8,'Team &amp; Salaries'!$P8),IF(AC$6&gt;'Team &amp; Salaries'!$M8,IFERROR(MIN('Team &amp; Salaries'!$P8,IF(ISNUMBER(Z98),Z98,0)+'Team &amp; Salaries'!$N8),'Team &amp; Salaries'!$N8),0)),IF('Team &amp; Salaries'!$O8="Annually",IF(AC$6='Team &amp; Salaries'!$M8,MIN('Team &amp; Salaries'!$N8,'Team &amp; Salaries'!$P8),IF(AC$6&gt;'Team &amp; Salaries'!$M8,IFERROR(MIN('Team &amp; Salaries'!$P8,Q98+'Team &amp; Salaries'!$N8),MIN('Team &amp; Salaries'!$N8,'Team &amp; Salaries'!$P8)),0))))))</f>
        <v>0</v>
      </c>
      <c r="AD98" s="671">
        <f>IF('Team &amp; Salaries'!$O8="Never",IF(AD$6&gt;='Team &amp; Salaries'!$M8,MIN('Team &amp; Salaries'!$N8,'Team &amp; Salaries'!$P8),0),IF('Team &amp; Salaries'!$O8="Monthly",IF(AD$6='Team &amp; Salaries'!$M8,MIN('Team &amp; Salaries'!$N8,'Team &amp; Salaries'!$P8),IF(AD$6&gt;'Team &amp; Salaries'!$M8,MIN('Team &amp; Salaries'!$P8,AC98+'Team &amp; Salaries'!$N8),0)),IF('Team &amp; Salaries'!$O8="Quarterly",IF(AD$6='Team &amp; Salaries'!$M8,MIN('Team &amp; Salaries'!$N8,'Team &amp; Salaries'!$P8),IF(AD$6&gt;'Team &amp; Salaries'!$M8,IFERROR(MIN('Team &amp; Salaries'!$P8,IF(ISNUMBER(AA98),AA98,0)+'Team &amp; Salaries'!$N8),'Team &amp; Salaries'!$N8),0)),IF('Team &amp; Salaries'!$O8="Annually",IF(AD$6='Team &amp; Salaries'!$M8,MIN('Team &amp; Salaries'!$N8,'Team &amp; Salaries'!$P8),IF(AD$6&gt;'Team &amp; Salaries'!$M8,IFERROR(MIN('Team &amp; Salaries'!$P8,R98+'Team &amp; Salaries'!$N8),MIN('Team &amp; Salaries'!$N8,'Team &amp; Salaries'!$P8)),0))))))</f>
        <v>1</v>
      </c>
      <c r="AE98" s="671">
        <f>IF('Team &amp; Salaries'!$O8="Never",IF(AE$6&gt;='Team &amp; Salaries'!$M8,MIN('Team &amp; Salaries'!$N8,'Team &amp; Salaries'!$P8),0),IF('Team &amp; Salaries'!$O8="Monthly",IF(AE$6='Team &amp; Salaries'!$M8,MIN('Team &amp; Salaries'!$N8,'Team &amp; Salaries'!$P8),IF(AE$6&gt;'Team &amp; Salaries'!$M8,MIN('Team &amp; Salaries'!$P8,AD98+'Team &amp; Salaries'!$N8),0)),IF('Team &amp; Salaries'!$O8="Quarterly",IF(AE$6='Team &amp; Salaries'!$M8,MIN('Team &amp; Salaries'!$N8,'Team &amp; Salaries'!$P8),IF(AE$6&gt;'Team &amp; Salaries'!$M8,IFERROR(MIN('Team &amp; Salaries'!$P8,IF(ISNUMBER(AB98),AB98,0)+'Team &amp; Salaries'!$N8),'Team &amp; Salaries'!$N8),0)),IF('Team &amp; Salaries'!$O8="Annually",IF(AE$6='Team &amp; Salaries'!$M8,MIN('Team &amp; Salaries'!$N8,'Team &amp; Salaries'!$P8),IF(AE$6&gt;'Team &amp; Salaries'!$M8,IFERROR(MIN('Team &amp; Salaries'!$P8,S98+'Team &amp; Salaries'!$N8),MIN('Team &amp; Salaries'!$N8,'Team &amp; Salaries'!$P8)),0))))))</f>
        <v>1</v>
      </c>
      <c r="AF98" s="671">
        <f>IF('Team &amp; Salaries'!$O8="Never",IF(AF$6&gt;='Team &amp; Salaries'!$M8,MIN('Team &amp; Salaries'!$N8,'Team &amp; Salaries'!$P8),0),IF('Team &amp; Salaries'!$O8="Monthly",IF(AF$6='Team &amp; Salaries'!$M8,MIN('Team &amp; Salaries'!$N8,'Team &amp; Salaries'!$P8),IF(AF$6&gt;'Team &amp; Salaries'!$M8,MIN('Team &amp; Salaries'!$P8,AE98+'Team &amp; Salaries'!$N8),0)),IF('Team &amp; Salaries'!$O8="Quarterly",IF(AF$6='Team &amp; Salaries'!$M8,MIN('Team &amp; Salaries'!$N8,'Team &amp; Salaries'!$P8),IF(AF$6&gt;'Team &amp; Salaries'!$M8,IFERROR(MIN('Team &amp; Salaries'!$P8,IF(ISNUMBER(AC98),AC98,0)+'Team &amp; Salaries'!$N8),'Team &amp; Salaries'!$N8),0)),IF('Team &amp; Salaries'!$O8="Annually",IF(AF$6='Team &amp; Salaries'!$M8,MIN('Team &amp; Salaries'!$N8,'Team &amp; Salaries'!$P8),IF(AF$6&gt;'Team &amp; Salaries'!$M8,IFERROR(MIN('Team &amp; Salaries'!$P8,T98+'Team &amp; Salaries'!$N8),MIN('Team &amp; Salaries'!$N8,'Team &amp; Salaries'!$P8)),0))))))</f>
        <v>1</v>
      </c>
      <c r="AG98" s="671">
        <f>IF('Team &amp; Salaries'!$O8="Never",IF(AG$6&gt;='Team &amp; Salaries'!$M8,MIN('Team &amp; Salaries'!$N8,'Team &amp; Salaries'!$P8),0),IF('Team &amp; Salaries'!$O8="Monthly",IF(AG$6='Team &amp; Salaries'!$M8,MIN('Team &amp; Salaries'!$N8,'Team &amp; Salaries'!$P8),IF(AG$6&gt;'Team &amp; Salaries'!$M8,MIN('Team &amp; Salaries'!$P8,AF98+'Team &amp; Salaries'!$N8),0)),IF('Team &amp; Salaries'!$O8="Quarterly",IF(AG$6='Team &amp; Salaries'!$M8,MIN('Team &amp; Salaries'!$N8,'Team &amp; Salaries'!$P8),IF(AG$6&gt;'Team &amp; Salaries'!$M8,IFERROR(MIN('Team &amp; Salaries'!$P8,IF(ISNUMBER(AD98),AD98,0)+'Team &amp; Salaries'!$N8),'Team &amp; Salaries'!$N8),0)),IF('Team &amp; Salaries'!$O8="Annually",IF(AG$6='Team &amp; Salaries'!$M8,MIN('Team &amp; Salaries'!$N8,'Team &amp; Salaries'!$P8),IF(AG$6&gt;'Team &amp; Salaries'!$M8,IFERROR(MIN('Team &amp; Salaries'!$P8,U98+'Team &amp; Salaries'!$N8),MIN('Team &amp; Salaries'!$N8,'Team &amp; Salaries'!$P8)),0))))))</f>
        <v>1</v>
      </c>
      <c r="AH98" s="671">
        <f>IF('Team &amp; Salaries'!$O8="Never",IF(AH$6&gt;='Team &amp; Salaries'!$M8,MIN('Team &amp; Salaries'!$N8,'Team &amp; Salaries'!$P8),0),IF('Team &amp; Salaries'!$O8="Monthly",IF(AH$6='Team &amp; Salaries'!$M8,MIN('Team &amp; Salaries'!$N8,'Team &amp; Salaries'!$P8),IF(AH$6&gt;'Team &amp; Salaries'!$M8,MIN('Team &amp; Salaries'!$P8,AG98+'Team &amp; Salaries'!$N8),0)),IF('Team &amp; Salaries'!$O8="Quarterly",IF(AH$6='Team &amp; Salaries'!$M8,MIN('Team &amp; Salaries'!$N8,'Team &amp; Salaries'!$P8),IF(AH$6&gt;'Team &amp; Salaries'!$M8,IFERROR(MIN('Team &amp; Salaries'!$P8,IF(ISNUMBER(AE98),AE98,0)+'Team &amp; Salaries'!$N8),'Team &amp; Salaries'!$N8),0)),IF('Team &amp; Salaries'!$O8="Annually",IF(AH$6='Team &amp; Salaries'!$M8,MIN('Team &amp; Salaries'!$N8,'Team &amp; Salaries'!$P8),IF(AH$6&gt;'Team &amp; Salaries'!$M8,IFERROR(MIN('Team &amp; Salaries'!$P8,V98+'Team &amp; Salaries'!$N8),MIN('Team &amp; Salaries'!$N8,'Team &amp; Salaries'!$P8)),0))))))</f>
        <v>1</v>
      </c>
      <c r="AI98" s="671">
        <f>IF('Team &amp; Salaries'!$O8="Never",IF(AI$6&gt;='Team &amp; Salaries'!$M8,MIN('Team &amp; Salaries'!$N8,'Team &amp; Salaries'!$P8),0),IF('Team &amp; Salaries'!$O8="Monthly",IF(AI$6='Team &amp; Salaries'!$M8,MIN('Team &amp; Salaries'!$N8,'Team &amp; Salaries'!$P8),IF(AI$6&gt;'Team &amp; Salaries'!$M8,MIN('Team &amp; Salaries'!$P8,AH98+'Team &amp; Salaries'!$N8),0)),IF('Team &amp; Salaries'!$O8="Quarterly",IF(AI$6='Team &amp; Salaries'!$M8,MIN('Team &amp; Salaries'!$N8,'Team &amp; Salaries'!$P8),IF(AI$6&gt;'Team &amp; Salaries'!$M8,IFERROR(MIN('Team &amp; Salaries'!$P8,IF(ISNUMBER(AF98),AF98,0)+'Team &amp; Salaries'!$N8),'Team &amp; Salaries'!$N8),0)),IF('Team &amp; Salaries'!$O8="Annually",IF(AI$6='Team &amp; Salaries'!$M8,MIN('Team &amp; Salaries'!$N8,'Team &amp; Salaries'!$P8),IF(AI$6&gt;'Team &amp; Salaries'!$M8,IFERROR(MIN('Team &amp; Salaries'!$P8,W98+'Team &amp; Salaries'!$N8),MIN('Team &amp; Salaries'!$N8,'Team &amp; Salaries'!$P8)),0))))))</f>
        <v>1</v>
      </c>
      <c r="AJ98" s="671">
        <f>IF('Team &amp; Salaries'!$O8="Never",IF(AJ$6&gt;='Team &amp; Salaries'!$M8,MIN('Team &amp; Salaries'!$N8,'Team &amp; Salaries'!$P8),0),IF('Team &amp; Salaries'!$O8="Monthly",IF(AJ$6='Team &amp; Salaries'!$M8,MIN('Team &amp; Salaries'!$N8,'Team &amp; Salaries'!$P8),IF(AJ$6&gt;'Team &amp; Salaries'!$M8,MIN('Team &amp; Salaries'!$P8,AI98+'Team &amp; Salaries'!$N8),0)),IF('Team &amp; Salaries'!$O8="Quarterly",IF(AJ$6='Team &amp; Salaries'!$M8,MIN('Team &amp; Salaries'!$N8,'Team &amp; Salaries'!$P8),IF(AJ$6&gt;'Team &amp; Salaries'!$M8,IFERROR(MIN('Team &amp; Salaries'!$P8,IF(ISNUMBER(AG98),AG98,0)+'Team &amp; Salaries'!$N8),'Team &amp; Salaries'!$N8),0)),IF('Team &amp; Salaries'!$O8="Annually",IF(AJ$6='Team &amp; Salaries'!$M8,MIN('Team &amp; Salaries'!$N8,'Team &amp; Salaries'!$P8),IF(AJ$6&gt;'Team &amp; Salaries'!$M8,IFERROR(MIN('Team &amp; Salaries'!$P8,X98+'Team &amp; Salaries'!$N8),MIN('Team &amp; Salaries'!$N8,'Team &amp; Salaries'!$P8)),0))))))</f>
        <v>1</v>
      </c>
      <c r="AK98" s="671">
        <f>IF('Team &amp; Salaries'!$O8="Never",IF(AK$6&gt;='Team &amp; Salaries'!$M8,MIN('Team &amp; Salaries'!$N8,'Team &amp; Salaries'!$P8),0),IF('Team &amp; Salaries'!$O8="Monthly",IF(AK$6='Team &amp; Salaries'!$M8,MIN('Team &amp; Salaries'!$N8,'Team &amp; Salaries'!$P8),IF(AK$6&gt;'Team &amp; Salaries'!$M8,MIN('Team &amp; Salaries'!$P8,AJ98+'Team &amp; Salaries'!$N8),0)),IF('Team &amp; Salaries'!$O8="Quarterly",IF(AK$6='Team &amp; Salaries'!$M8,MIN('Team &amp; Salaries'!$N8,'Team &amp; Salaries'!$P8),IF(AK$6&gt;'Team &amp; Salaries'!$M8,IFERROR(MIN('Team &amp; Salaries'!$P8,IF(ISNUMBER(AH98),AH98,0)+'Team &amp; Salaries'!$N8),'Team &amp; Salaries'!$N8),0)),IF('Team &amp; Salaries'!$O8="Annually",IF(AK$6='Team &amp; Salaries'!$M8,MIN('Team &amp; Salaries'!$N8,'Team &amp; Salaries'!$P8),IF(AK$6&gt;'Team &amp; Salaries'!$M8,IFERROR(MIN('Team &amp; Salaries'!$P8,Y98+'Team &amp; Salaries'!$N8),MIN('Team &amp; Salaries'!$N8,'Team &amp; Salaries'!$P8)),0))))))</f>
        <v>1</v>
      </c>
      <c r="AL98" s="671">
        <f>IF('Team &amp; Salaries'!$O8="Never",IF(AL$6&gt;='Team &amp; Salaries'!$M8,MIN('Team &amp; Salaries'!$N8,'Team &amp; Salaries'!$P8),0),IF('Team &amp; Salaries'!$O8="Monthly",IF(AL$6='Team &amp; Salaries'!$M8,MIN('Team &amp; Salaries'!$N8,'Team &amp; Salaries'!$P8),IF(AL$6&gt;'Team &amp; Salaries'!$M8,MIN('Team &amp; Salaries'!$P8,AK98+'Team &amp; Salaries'!$N8),0)),IF('Team &amp; Salaries'!$O8="Quarterly",IF(AL$6='Team &amp; Salaries'!$M8,MIN('Team &amp; Salaries'!$N8,'Team &amp; Salaries'!$P8),IF(AL$6&gt;'Team &amp; Salaries'!$M8,IFERROR(MIN('Team &amp; Salaries'!$P8,IF(ISNUMBER(AI98),AI98,0)+'Team &amp; Salaries'!$N8),'Team &amp; Salaries'!$N8),0)),IF('Team &amp; Salaries'!$O8="Annually",IF(AL$6='Team &amp; Salaries'!$M8,MIN('Team &amp; Salaries'!$N8,'Team &amp; Salaries'!$P8),IF(AL$6&gt;'Team &amp; Salaries'!$M8,IFERROR(MIN('Team &amp; Salaries'!$P8,Z98+'Team &amp; Salaries'!$N8),MIN('Team &amp; Salaries'!$N8,'Team &amp; Salaries'!$P8)),0))))))</f>
        <v>1</v>
      </c>
      <c r="AM98" s="671">
        <f>IF('Team &amp; Salaries'!$O8="Never",IF(AM$6&gt;='Team &amp; Salaries'!$M8,MIN('Team &amp; Salaries'!$N8,'Team &amp; Salaries'!$P8),0),IF('Team &amp; Salaries'!$O8="Monthly",IF(AM$6='Team &amp; Salaries'!$M8,MIN('Team &amp; Salaries'!$N8,'Team &amp; Salaries'!$P8),IF(AM$6&gt;'Team &amp; Salaries'!$M8,MIN('Team &amp; Salaries'!$P8,AL98+'Team &amp; Salaries'!$N8),0)),IF('Team &amp; Salaries'!$O8="Quarterly",IF(AM$6='Team &amp; Salaries'!$M8,MIN('Team &amp; Salaries'!$N8,'Team &amp; Salaries'!$P8),IF(AM$6&gt;'Team &amp; Salaries'!$M8,IFERROR(MIN('Team &amp; Salaries'!$P8,IF(ISNUMBER(AJ98),AJ98,0)+'Team &amp; Salaries'!$N8),'Team &amp; Salaries'!$N8),0)),IF('Team &amp; Salaries'!$O8="Annually",IF(AM$6='Team &amp; Salaries'!$M8,MIN('Team &amp; Salaries'!$N8,'Team &amp; Salaries'!$P8),IF(AM$6&gt;'Team &amp; Salaries'!$M8,IFERROR(MIN('Team &amp; Salaries'!$P8,AA98+'Team &amp; Salaries'!$N8),MIN('Team &amp; Salaries'!$N8,'Team &amp; Salaries'!$P8)),0))))))</f>
        <v>1</v>
      </c>
      <c r="AN98" s="671">
        <f>IF('Team &amp; Salaries'!$O8="Never",IF(AN$6&gt;='Team &amp; Salaries'!$M8,MIN('Team &amp; Salaries'!$N8,'Team &amp; Salaries'!$P8),0),IF('Team &amp; Salaries'!$O8="Monthly",IF(AN$6='Team &amp; Salaries'!$M8,MIN('Team &amp; Salaries'!$N8,'Team &amp; Salaries'!$P8),IF(AN$6&gt;'Team &amp; Salaries'!$M8,MIN('Team &amp; Salaries'!$P8,AM98+'Team &amp; Salaries'!$N8),0)),IF('Team &amp; Salaries'!$O8="Quarterly",IF(AN$6='Team &amp; Salaries'!$M8,MIN('Team &amp; Salaries'!$N8,'Team &amp; Salaries'!$P8),IF(AN$6&gt;'Team &amp; Salaries'!$M8,IFERROR(MIN('Team &amp; Salaries'!$P8,IF(ISNUMBER(AK98),AK98,0)+'Team &amp; Salaries'!$N8),'Team &amp; Salaries'!$N8),0)),IF('Team &amp; Salaries'!$O8="Annually",IF(AN$6='Team &amp; Salaries'!$M8,MIN('Team &amp; Salaries'!$N8,'Team &amp; Salaries'!$P8),IF(AN$6&gt;'Team &amp; Salaries'!$M8,IFERROR(MIN('Team &amp; Salaries'!$P8,AB98+'Team &amp; Salaries'!$N8),MIN('Team &amp; Salaries'!$N8,'Team &amp; Salaries'!$P8)),0))))))</f>
        <v>1</v>
      </c>
      <c r="AO98" s="671">
        <f>IF('Team &amp; Salaries'!$O8="Never",IF(AO$6&gt;='Team &amp; Salaries'!$M8,MIN('Team &amp; Salaries'!$N8,'Team &amp; Salaries'!$P8),0),IF('Team &amp; Salaries'!$O8="Monthly",IF(AO$6='Team &amp; Salaries'!$M8,MIN('Team &amp; Salaries'!$N8,'Team &amp; Salaries'!$P8),IF(AO$6&gt;'Team &amp; Salaries'!$M8,MIN('Team &amp; Salaries'!$P8,AN98+'Team &amp; Salaries'!$N8),0)),IF('Team &amp; Salaries'!$O8="Quarterly",IF(AO$6='Team &amp; Salaries'!$M8,MIN('Team &amp; Salaries'!$N8,'Team &amp; Salaries'!$P8),IF(AO$6&gt;'Team &amp; Salaries'!$M8,IFERROR(MIN('Team &amp; Salaries'!$P8,IF(ISNUMBER(AL98),AL98,0)+'Team &amp; Salaries'!$N8),'Team &amp; Salaries'!$N8),0)),IF('Team &amp; Salaries'!$O8="Annually",IF(AO$6='Team &amp; Salaries'!$M8,MIN('Team &amp; Salaries'!$N8,'Team &amp; Salaries'!$P8),IF(AO$6&gt;'Team &amp; Salaries'!$M8,IFERROR(MIN('Team &amp; Salaries'!$P8,AC98+'Team &amp; Salaries'!$N8),MIN('Team &amp; Salaries'!$N8,'Team &amp; Salaries'!$P8)),0))))))</f>
        <v>1</v>
      </c>
      <c r="AP98" s="671">
        <f>IF('Team &amp; Salaries'!$O8="Never",IF(AP$6&gt;='Team &amp; Salaries'!$M8,MIN('Team &amp; Salaries'!$N8,'Team &amp; Salaries'!$P8),0),IF('Team &amp; Salaries'!$O8="Monthly",IF(AP$6='Team &amp; Salaries'!$M8,MIN('Team &amp; Salaries'!$N8,'Team &amp; Salaries'!$P8),IF(AP$6&gt;'Team &amp; Salaries'!$M8,MIN('Team &amp; Salaries'!$P8,AO98+'Team &amp; Salaries'!$N8),0)),IF('Team &amp; Salaries'!$O8="Quarterly",IF(AP$6='Team &amp; Salaries'!$M8,MIN('Team &amp; Salaries'!$N8,'Team &amp; Salaries'!$P8),IF(AP$6&gt;'Team &amp; Salaries'!$M8,IFERROR(MIN('Team &amp; Salaries'!$P8,IF(ISNUMBER(AM98),AM98,0)+'Team &amp; Salaries'!$N8),'Team &amp; Salaries'!$N8),0)),IF('Team &amp; Salaries'!$O8="Annually",IF(AP$6='Team &amp; Salaries'!$M8,MIN('Team &amp; Salaries'!$N8,'Team &amp; Salaries'!$P8),IF(AP$6&gt;'Team &amp; Salaries'!$M8,IFERROR(MIN('Team &amp; Salaries'!$P8,AD98+'Team &amp; Salaries'!$N8),MIN('Team &amp; Salaries'!$N8,'Team &amp; Salaries'!$P8)),0))))))</f>
        <v>1</v>
      </c>
      <c r="AQ98" s="671">
        <f>IF('Team &amp; Salaries'!$O8="Never",IF(AQ$6&gt;='Team &amp; Salaries'!$M8,MIN('Team &amp; Salaries'!$N8,'Team &amp; Salaries'!$P8),0),IF('Team &amp; Salaries'!$O8="Monthly",IF(AQ$6='Team &amp; Salaries'!$M8,MIN('Team &amp; Salaries'!$N8,'Team &amp; Salaries'!$P8),IF(AQ$6&gt;'Team &amp; Salaries'!$M8,MIN('Team &amp; Salaries'!$P8,AP98+'Team &amp; Salaries'!$N8),0)),IF('Team &amp; Salaries'!$O8="Quarterly",IF(AQ$6='Team &amp; Salaries'!$M8,MIN('Team &amp; Salaries'!$N8,'Team &amp; Salaries'!$P8),IF(AQ$6&gt;'Team &amp; Salaries'!$M8,IFERROR(MIN('Team &amp; Salaries'!$P8,IF(ISNUMBER(AN98),AN98,0)+'Team &amp; Salaries'!$N8),'Team &amp; Salaries'!$N8),0)),IF('Team &amp; Salaries'!$O8="Annually",IF(AQ$6='Team &amp; Salaries'!$M8,MIN('Team &amp; Salaries'!$N8,'Team &amp; Salaries'!$P8),IF(AQ$6&gt;'Team &amp; Salaries'!$M8,IFERROR(MIN('Team &amp; Salaries'!$P8,AE98+'Team &amp; Salaries'!$N8),MIN('Team &amp; Salaries'!$N8,'Team &amp; Salaries'!$P8)),0))))))</f>
        <v>1</v>
      </c>
      <c r="AR98" s="671">
        <f>IF('Team &amp; Salaries'!$O8="Never",IF(AR$6&gt;='Team &amp; Salaries'!$M8,MIN('Team &amp; Salaries'!$N8,'Team &amp; Salaries'!$P8),0),IF('Team &amp; Salaries'!$O8="Monthly",IF(AR$6='Team &amp; Salaries'!$M8,MIN('Team &amp; Salaries'!$N8,'Team &amp; Salaries'!$P8),IF(AR$6&gt;'Team &amp; Salaries'!$M8,MIN('Team &amp; Salaries'!$P8,AQ98+'Team &amp; Salaries'!$N8),0)),IF('Team &amp; Salaries'!$O8="Quarterly",IF(AR$6='Team &amp; Salaries'!$M8,MIN('Team &amp; Salaries'!$N8,'Team &amp; Salaries'!$P8),IF(AR$6&gt;'Team &amp; Salaries'!$M8,IFERROR(MIN('Team &amp; Salaries'!$P8,IF(ISNUMBER(AO98),AO98,0)+'Team &amp; Salaries'!$N8),'Team &amp; Salaries'!$N8),0)),IF('Team &amp; Salaries'!$O8="Annually",IF(AR$6='Team &amp; Salaries'!$M8,MIN('Team &amp; Salaries'!$N8,'Team &amp; Salaries'!$P8),IF(AR$6&gt;'Team &amp; Salaries'!$M8,IFERROR(MIN('Team &amp; Salaries'!$P8,AF98+'Team &amp; Salaries'!$N8),MIN('Team &amp; Salaries'!$N8,'Team &amp; Salaries'!$P8)),0))))))</f>
        <v>1</v>
      </c>
      <c r="AS98" s="671">
        <f>IF('Team &amp; Salaries'!$O8="Never",IF(AS$6&gt;='Team &amp; Salaries'!$M8,MIN('Team &amp; Salaries'!$N8,'Team &amp; Salaries'!$P8),0),IF('Team &amp; Salaries'!$O8="Monthly",IF(AS$6='Team &amp; Salaries'!$M8,MIN('Team &amp; Salaries'!$N8,'Team &amp; Salaries'!$P8),IF(AS$6&gt;'Team &amp; Salaries'!$M8,MIN('Team &amp; Salaries'!$P8,AR98+'Team &amp; Salaries'!$N8),0)),IF('Team &amp; Salaries'!$O8="Quarterly",IF(AS$6='Team &amp; Salaries'!$M8,MIN('Team &amp; Salaries'!$N8,'Team &amp; Salaries'!$P8),IF(AS$6&gt;'Team &amp; Salaries'!$M8,IFERROR(MIN('Team &amp; Salaries'!$P8,IF(ISNUMBER(AP98),AP98,0)+'Team &amp; Salaries'!$N8),'Team &amp; Salaries'!$N8),0)),IF('Team &amp; Salaries'!$O8="Annually",IF(AS$6='Team &amp; Salaries'!$M8,MIN('Team &amp; Salaries'!$N8,'Team &amp; Salaries'!$P8),IF(AS$6&gt;'Team &amp; Salaries'!$M8,IFERROR(MIN('Team &amp; Salaries'!$P8,AG98+'Team &amp; Salaries'!$N8),MIN('Team &amp; Salaries'!$N8,'Team &amp; Salaries'!$P8)),0))))))</f>
        <v>1</v>
      </c>
      <c r="AT98" s="671">
        <f>IF('Team &amp; Salaries'!$O8="Never",IF(AT$6&gt;='Team &amp; Salaries'!$M8,MIN('Team &amp; Salaries'!$N8,'Team &amp; Salaries'!$P8),0),IF('Team &amp; Salaries'!$O8="Monthly",IF(AT$6='Team &amp; Salaries'!$M8,MIN('Team &amp; Salaries'!$N8,'Team &amp; Salaries'!$P8),IF(AT$6&gt;'Team &amp; Salaries'!$M8,MIN('Team &amp; Salaries'!$P8,AS98+'Team &amp; Salaries'!$N8),0)),IF('Team &amp; Salaries'!$O8="Quarterly",IF(AT$6='Team &amp; Salaries'!$M8,MIN('Team &amp; Salaries'!$N8,'Team &amp; Salaries'!$P8),IF(AT$6&gt;'Team &amp; Salaries'!$M8,IFERROR(MIN('Team &amp; Salaries'!$P8,IF(ISNUMBER(AQ98),AQ98,0)+'Team &amp; Salaries'!$N8),'Team &amp; Salaries'!$N8),0)),IF('Team &amp; Salaries'!$O8="Annually",IF(AT$6='Team &amp; Salaries'!$M8,MIN('Team &amp; Salaries'!$N8,'Team &amp; Salaries'!$P8),IF(AT$6&gt;'Team &amp; Salaries'!$M8,IFERROR(MIN('Team &amp; Salaries'!$P8,AH98+'Team &amp; Salaries'!$N8),MIN('Team &amp; Salaries'!$N8,'Team &amp; Salaries'!$P8)),0))))))</f>
        <v>1</v>
      </c>
      <c r="AU98" s="671">
        <f>IF('Team &amp; Salaries'!$O8="Never",IF(AU$6&gt;='Team &amp; Salaries'!$M8,MIN('Team &amp; Salaries'!$N8,'Team &amp; Salaries'!$P8),0),IF('Team &amp; Salaries'!$O8="Monthly",IF(AU$6='Team &amp; Salaries'!$M8,MIN('Team &amp; Salaries'!$N8,'Team &amp; Salaries'!$P8),IF(AU$6&gt;'Team &amp; Salaries'!$M8,MIN('Team &amp; Salaries'!$P8,AT98+'Team &amp; Salaries'!$N8),0)),IF('Team &amp; Salaries'!$O8="Quarterly",IF(AU$6='Team &amp; Salaries'!$M8,MIN('Team &amp; Salaries'!$N8,'Team &amp; Salaries'!$P8),IF(AU$6&gt;'Team &amp; Salaries'!$M8,IFERROR(MIN('Team &amp; Salaries'!$P8,IF(ISNUMBER(AR98),AR98,0)+'Team &amp; Salaries'!$N8),'Team &amp; Salaries'!$N8),0)),IF('Team &amp; Salaries'!$O8="Annually",IF(AU$6='Team &amp; Salaries'!$M8,MIN('Team &amp; Salaries'!$N8,'Team &amp; Salaries'!$P8),IF(AU$6&gt;'Team &amp; Salaries'!$M8,IFERROR(MIN('Team &amp; Salaries'!$P8,AI98+'Team &amp; Salaries'!$N8),MIN('Team &amp; Salaries'!$N8,'Team &amp; Salaries'!$P8)),0))))))</f>
        <v>1</v>
      </c>
      <c r="AV98" s="671">
        <f>IF('Team &amp; Salaries'!$O8="Never",IF(AV$6&gt;='Team &amp; Salaries'!$M8,MIN('Team &amp; Salaries'!$N8,'Team &amp; Salaries'!$P8),0),IF('Team &amp; Salaries'!$O8="Monthly",IF(AV$6='Team &amp; Salaries'!$M8,MIN('Team &amp; Salaries'!$N8,'Team &amp; Salaries'!$P8),IF(AV$6&gt;'Team &amp; Salaries'!$M8,MIN('Team &amp; Salaries'!$P8,AU98+'Team &amp; Salaries'!$N8),0)),IF('Team &amp; Salaries'!$O8="Quarterly",IF(AV$6='Team &amp; Salaries'!$M8,MIN('Team &amp; Salaries'!$N8,'Team &amp; Salaries'!$P8),IF(AV$6&gt;'Team &amp; Salaries'!$M8,IFERROR(MIN('Team &amp; Salaries'!$P8,IF(ISNUMBER(AS98),AS98,0)+'Team &amp; Salaries'!$N8),'Team &amp; Salaries'!$N8),0)),IF('Team &amp; Salaries'!$O8="Annually",IF(AV$6='Team &amp; Salaries'!$M8,MIN('Team &amp; Salaries'!$N8,'Team &amp; Salaries'!$P8),IF(AV$6&gt;'Team &amp; Salaries'!$M8,IFERROR(MIN('Team &amp; Salaries'!$P8,AJ98+'Team &amp; Salaries'!$N8),MIN('Team &amp; Salaries'!$N8,'Team &amp; Salaries'!$P8)),0))))))</f>
        <v>1</v>
      </c>
      <c r="AW98" s="671">
        <f>IF('Team &amp; Salaries'!$O8="Never",IF(AW$6&gt;='Team &amp; Salaries'!$M8,MIN('Team &amp; Salaries'!$N8,'Team &amp; Salaries'!$P8),0),IF('Team &amp; Salaries'!$O8="Monthly",IF(AW$6='Team &amp; Salaries'!$M8,MIN('Team &amp; Salaries'!$N8,'Team &amp; Salaries'!$P8),IF(AW$6&gt;'Team &amp; Salaries'!$M8,MIN('Team &amp; Salaries'!$P8,AV98+'Team &amp; Salaries'!$N8),0)),IF('Team &amp; Salaries'!$O8="Quarterly",IF(AW$6='Team &amp; Salaries'!$M8,MIN('Team &amp; Salaries'!$N8,'Team &amp; Salaries'!$P8),IF(AW$6&gt;'Team &amp; Salaries'!$M8,IFERROR(MIN('Team &amp; Salaries'!$P8,IF(ISNUMBER(AT98),AT98,0)+'Team &amp; Salaries'!$N8),'Team &amp; Salaries'!$N8),0)),IF('Team &amp; Salaries'!$O8="Annually",IF(AW$6='Team &amp; Salaries'!$M8,MIN('Team &amp; Salaries'!$N8,'Team &amp; Salaries'!$P8),IF(AW$6&gt;'Team &amp; Salaries'!$M8,IFERROR(MIN('Team &amp; Salaries'!$P8,AK98+'Team &amp; Salaries'!$N8),MIN('Team &amp; Salaries'!$N8,'Team &amp; Salaries'!$P8)),0))))))</f>
        <v>1</v>
      </c>
      <c r="AX98" s="671">
        <f>IF('Team &amp; Salaries'!$O8="Never",IF(AX$6&gt;='Team &amp; Salaries'!$M8,MIN('Team &amp; Salaries'!$N8,'Team &amp; Salaries'!$P8),0),IF('Team &amp; Salaries'!$O8="Monthly",IF(AX$6='Team &amp; Salaries'!$M8,MIN('Team &amp; Salaries'!$N8,'Team &amp; Salaries'!$P8),IF(AX$6&gt;'Team &amp; Salaries'!$M8,MIN('Team &amp; Salaries'!$P8,AW98+'Team &amp; Salaries'!$N8),0)),IF('Team &amp; Salaries'!$O8="Quarterly",IF(AX$6='Team &amp; Salaries'!$M8,MIN('Team &amp; Salaries'!$N8,'Team &amp; Salaries'!$P8),IF(AX$6&gt;'Team &amp; Salaries'!$M8,IFERROR(MIN('Team &amp; Salaries'!$P8,IF(ISNUMBER(AU98),AU98,0)+'Team &amp; Salaries'!$N8),'Team &amp; Salaries'!$N8),0)),IF('Team &amp; Salaries'!$O8="Annually",IF(AX$6='Team &amp; Salaries'!$M8,MIN('Team &amp; Salaries'!$N8,'Team &amp; Salaries'!$P8),IF(AX$6&gt;'Team &amp; Salaries'!$M8,IFERROR(MIN('Team &amp; Salaries'!$P8,AL98+'Team &amp; Salaries'!$N8),MIN('Team &amp; Salaries'!$N8,'Team &amp; Salaries'!$P8)),0))))))</f>
        <v>1</v>
      </c>
      <c r="AY98" s="671">
        <f>IF('Team &amp; Salaries'!$O8="Never",IF(AY$6&gt;='Team &amp; Salaries'!$M8,MIN('Team &amp; Salaries'!$N8,'Team &amp; Salaries'!$P8),0),IF('Team &amp; Salaries'!$O8="Monthly",IF(AY$6='Team &amp; Salaries'!$M8,MIN('Team &amp; Salaries'!$N8,'Team &amp; Salaries'!$P8),IF(AY$6&gt;'Team &amp; Salaries'!$M8,MIN('Team &amp; Salaries'!$P8,AX98+'Team &amp; Salaries'!$N8),0)),IF('Team &amp; Salaries'!$O8="Quarterly",IF(AY$6='Team &amp; Salaries'!$M8,MIN('Team &amp; Salaries'!$N8,'Team &amp; Salaries'!$P8),IF(AY$6&gt;'Team &amp; Salaries'!$M8,IFERROR(MIN('Team &amp; Salaries'!$P8,IF(ISNUMBER(AV98),AV98,0)+'Team &amp; Salaries'!$N8),'Team &amp; Salaries'!$N8),0)),IF('Team &amp; Salaries'!$O8="Annually",IF(AY$6='Team &amp; Salaries'!$M8,MIN('Team &amp; Salaries'!$N8,'Team &amp; Salaries'!$P8),IF(AY$6&gt;'Team &amp; Salaries'!$M8,IFERROR(MIN('Team &amp; Salaries'!$P8,AM98+'Team &amp; Salaries'!$N8),MIN('Team &amp; Salaries'!$N8,'Team &amp; Salaries'!$P8)),0))))))</f>
        <v>1</v>
      </c>
      <c r="AZ98" s="671">
        <f>IF('Team &amp; Salaries'!$O8="Never",IF(AZ$6&gt;='Team &amp; Salaries'!$M8,MIN('Team &amp; Salaries'!$N8,'Team &amp; Salaries'!$P8),0),IF('Team &amp; Salaries'!$O8="Monthly",IF(AZ$6='Team &amp; Salaries'!$M8,MIN('Team &amp; Salaries'!$N8,'Team &amp; Salaries'!$P8),IF(AZ$6&gt;'Team &amp; Salaries'!$M8,MIN('Team &amp; Salaries'!$P8,AY98+'Team &amp; Salaries'!$N8),0)),IF('Team &amp; Salaries'!$O8="Quarterly",IF(AZ$6='Team &amp; Salaries'!$M8,MIN('Team &amp; Salaries'!$N8,'Team &amp; Salaries'!$P8),IF(AZ$6&gt;'Team &amp; Salaries'!$M8,IFERROR(MIN('Team &amp; Salaries'!$P8,IF(ISNUMBER(AW98),AW98,0)+'Team &amp; Salaries'!$N8),'Team &amp; Salaries'!$N8),0)),IF('Team &amp; Salaries'!$O8="Annually",IF(AZ$6='Team &amp; Salaries'!$M8,MIN('Team &amp; Salaries'!$N8,'Team &amp; Salaries'!$P8),IF(AZ$6&gt;'Team &amp; Salaries'!$M8,IFERROR(MIN('Team &amp; Salaries'!$P8,AN98+'Team &amp; Salaries'!$N8),MIN('Team &amp; Salaries'!$N8,'Team &amp; Salaries'!$P8)),0))))))</f>
        <v>1</v>
      </c>
      <c r="BA98" s="671">
        <f>IF('Team &amp; Salaries'!$O8="Never",IF(BA$6&gt;='Team &amp; Salaries'!$M8,MIN('Team &amp; Salaries'!$N8,'Team &amp; Salaries'!$P8),0),IF('Team &amp; Salaries'!$O8="Monthly",IF(BA$6='Team &amp; Salaries'!$M8,MIN('Team &amp; Salaries'!$N8,'Team &amp; Salaries'!$P8),IF(BA$6&gt;'Team &amp; Salaries'!$M8,MIN('Team &amp; Salaries'!$P8,AZ98+'Team &amp; Salaries'!$N8),0)),IF('Team &amp; Salaries'!$O8="Quarterly",IF(BA$6='Team &amp; Salaries'!$M8,MIN('Team &amp; Salaries'!$N8,'Team &amp; Salaries'!$P8),IF(BA$6&gt;'Team &amp; Salaries'!$M8,IFERROR(MIN('Team &amp; Salaries'!$P8,IF(ISNUMBER(AX98),AX98,0)+'Team &amp; Salaries'!$N8),'Team &amp; Salaries'!$N8),0)),IF('Team &amp; Salaries'!$O8="Annually",IF(BA$6='Team &amp; Salaries'!$M8,MIN('Team &amp; Salaries'!$N8,'Team &amp; Salaries'!$P8),IF(BA$6&gt;'Team &amp; Salaries'!$M8,IFERROR(MIN('Team &amp; Salaries'!$P8,AO98+'Team &amp; Salaries'!$N8),MIN('Team &amp; Salaries'!$N8,'Team &amp; Salaries'!$P8)),0))))))</f>
        <v>1</v>
      </c>
      <c r="BB98" s="671">
        <f>IF('Team &amp; Salaries'!$O8="Never",IF(BB$6&gt;='Team &amp; Salaries'!$M8,MIN('Team &amp; Salaries'!$N8,'Team &amp; Salaries'!$P8),0),IF('Team &amp; Salaries'!$O8="Monthly",IF(BB$6='Team &amp; Salaries'!$M8,MIN('Team &amp; Salaries'!$N8,'Team &amp; Salaries'!$P8),IF(BB$6&gt;'Team &amp; Salaries'!$M8,MIN('Team &amp; Salaries'!$P8,BA98+'Team &amp; Salaries'!$N8),0)),IF('Team &amp; Salaries'!$O8="Quarterly",IF(BB$6='Team &amp; Salaries'!$M8,MIN('Team &amp; Salaries'!$N8,'Team &amp; Salaries'!$P8),IF(BB$6&gt;'Team &amp; Salaries'!$M8,IFERROR(MIN('Team &amp; Salaries'!$P8,IF(ISNUMBER(AY98),AY98,0)+'Team &amp; Salaries'!$N8),'Team &amp; Salaries'!$N8),0)),IF('Team &amp; Salaries'!$O8="Annually",IF(BB$6='Team &amp; Salaries'!$M8,MIN('Team &amp; Salaries'!$N8,'Team &amp; Salaries'!$P8),IF(BB$6&gt;'Team &amp; Salaries'!$M8,IFERROR(MIN('Team &amp; Salaries'!$P8,AP98+'Team &amp; Salaries'!$N8),MIN('Team &amp; Salaries'!$N8,'Team &amp; Salaries'!$P8)),0))))))</f>
        <v>1</v>
      </c>
      <c r="BC98" s="671">
        <f>IF('Team &amp; Salaries'!$O8="Never",IF(BC$6&gt;='Team &amp; Salaries'!$M8,MIN('Team &amp; Salaries'!$N8,'Team &amp; Salaries'!$P8),0),IF('Team &amp; Salaries'!$O8="Monthly",IF(BC$6='Team &amp; Salaries'!$M8,MIN('Team &amp; Salaries'!$N8,'Team &amp; Salaries'!$P8),IF(BC$6&gt;'Team &amp; Salaries'!$M8,MIN('Team &amp; Salaries'!$P8,BB98+'Team &amp; Salaries'!$N8),0)),IF('Team &amp; Salaries'!$O8="Quarterly",IF(BC$6='Team &amp; Salaries'!$M8,MIN('Team &amp; Salaries'!$N8,'Team &amp; Salaries'!$P8),IF(BC$6&gt;'Team &amp; Salaries'!$M8,IFERROR(MIN('Team &amp; Salaries'!$P8,IF(ISNUMBER(AZ98),AZ98,0)+'Team &amp; Salaries'!$N8),'Team &amp; Salaries'!$N8),0)),IF('Team &amp; Salaries'!$O8="Annually",IF(BC$6='Team &amp; Salaries'!$M8,MIN('Team &amp; Salaries'!$N8,'Team &amp; Salaries'!$P8),IF(BC$6&gt;'Team &amp; Salaries'!$M8,IFERROR(MIN('Team &amp; Salaries'!$P8,AQ98+'Team &amp; Salaries'!$N8),MIN('Team &amp; Salaries'!$N8,'Team &amp; Salaries'!$P8)),0))))))</f>
        <v>1</v>
      </c>
      <c r="BD98" s="671">
        <f>IF('Team &amp; Salaries'!$O8="Never",IF(BD$6&gt;='Team &amp; Salaries'!$M8,MIN('Team &amp; Salaries'!$N8,'Team &amp; Salaries'!$P8),0),IF('Team &amp; Salaries'!$O8="Monthly",IF(BD$6='Team &amp; Salaries'!$M8,MIN('Team &amp; Salaries'!$N8,'Team &amp; Salaries'!$P8),IF(BD$6&gt;'Team &amp; Salaries'!$M8,MIN('Team &amp; Salaries'!$P8,BC98+'Team &amp; Salaries'!$N8),0)),IF('Team &amp; Salaries'!$O8="Quarterly",IF(BD$6='Team &amp; Salaries'!$M8,MIN('Team &amp; Salaries'!$N8,'Team &amp; Salaries'!$P8),IF(BD$6&gt;'Team &amp; Salaries'!$M8,IFERROR(MIN('Team &amp; Salaries'!$P8,IF(ISNUMBER(BA98),BA98,0)+'Team &amp; Salaries'!$N8),'Team &amp; Salaries'!$N8),0)),IF('Team &amp; Salaries'!$O8="Annually",IF(BD$6='Team &amp; Salaries'!$M8,MIN('Team &amp; Salaries'!$N8,'Team &amp; Salaries'!$P8),IF(BD$6&gt;'Team &amp; Salaries'!$M8,IFERROR(MIN('Team &amp; Salaries'!$P8,AR98+'Team &amp; Salaries'!$N8),MIN('Team &amp; Salaries'!$N8,'Team &amp; Salaries'!$P8)),0))))))</f>
        <v>1</v>
      </c>
      <c r="BE98" s="671">
        <f>IF('Team &amp; Salaries'!$O8="Never",IF(BE$6&gt;='Team &amp; Salaries'!$M8,MIN('Team &amp; Salaries'!$N8,'Team &amp; Salaries'!$P8),0),IF('Team &amp; Salaries'!$O8="Monthly",IF(BE$6='Team &amp; Salaries'!$M8,MIN('Team &amp; Salaries'!$N8,'Team &amp; Salaries'!$P8),IF(BE$6&gt;'Team &amp; Salaries'!$M8,MIN('Team &amp; Salaries'!$P8,BD98+'Team &amp; Salaries'!$N8),0)),IF('Team &amp; Salaries'!$O8="Quarterly",IF(BE$6='Team &amp; Salaries'!$M8,MIN('Team &amp; Salaries'!$N8,'Team &amp; Salaries'!$P8),IF(BE$6&gt;'Team &amp; Salaries'!$M8,IFERROR(MIN('Team &amp; Salaries'!$P8,IF(ISNUMBER(BB98),BB98,0)+'Team &amp; Salaries'!$N8),'Team &amp; Salaries'!$N8),0)),IF('Team &amp; Salaries'!$O8="Annually",IF(BE$6='Team &amp; Salaries'!$M8,MIN('Team &amp; Salaries'!$N8,'Team &amp; Salaries'!$P8),IF(BE$6&gt;'Team &amp; Salaries'!$M8,IFERROR(MIN('Team &amp; Salaries'!$P8,AS98+'Team &amp; Salaries'!$N8),MIN('Team &amp; Salaries'!$N8,'Team &amp; Salaries'!$P8)),0))))))</f>
        <v>1</v>
      </c>
      <c r="BF98" s="671">
        <f>IF('Team &amp; Salaries'!$O8="Never",IF(BF$6&gt;='Team &amp; Salaries'!$M8,MIN('Team &amp; Salaries'!$N8,'Team &amp; Salaries'!$P8),0),IF('Team &amp; Salaries'!$O8="Monthly",IF(BF$6='Team &amp; Salaries'!$M8,MIN('Team &amp; Salaries'!$N8,'Team &amp; Salaries'!$P8),IF(BF$6&gt;'Team &amp; Salaries'!$M8,MIN('Team &amp; Salaries'!$P8,BE98+'Team &amp; Salaries'!$N8),0)),IF('Team &amp; Salaries'!$O8="Quarterly",IF(BF$6='Team &amp; Salaries'!$M8,MIN('Team &amp; Salaries'!$N8,'Team &amp; Salaries'!$P8),IF(BF$6&gt;'Team &amp; Salaries'!$M8,IFERROR(MIN('Team &amp; Salaries'!$P8,IF(ISNUMBER(BC98),BC98,0)+'Team &amp; Salaries'!$N8),'Team &amp; Salaries'!$N8),0)),IF('Team &amp; Salaries'!$O8="Annually",IF(BF$6='Team &amp; Salaries'!$M8,MIN('Team &amp; Salaries'!$N8,'Team &amp; Salaries'!$P8),IF(BF$6&gt;'Team &amp; Salaries'!$M8,IFERROR(MIN('Team &amp; Salaries'!$P8,AT98+'Team &amp; Salaries'!$N8),MIN('Team &amp; Salaries'!$N8,'Team &amp; Salaries'!$P8)),0))))))</f>
        <v>1</v>
      </c>
      <c r="BG98" s="671">
        <f>IF('Team &amp; Salaries'!$O8="Never",IF(BG$6&gt;='Team &amp; Salaries'!$M8,MIN('Team &amp; Salaries'!$N8,'Team &amp; Salaries'!$P8),0),IF('Team &amp; Salaries'!$O8="Monthly",IF(BG$6='Team &amp; Salaries'!$M8,MIN('Team &amp; Salaries'!$N8,'Team &amp; Salaries'!$P8),IF(BG$6&gt;'Team &amp; Salaries'!$M8,MIN('Team &amp; Salaries'!$P8,BF98+'Team &amp; Salaries'!$N8),0)),IF('Team &amp; Salaries'!$O8="Quarterly",IF(BG$6='Team &amp; Salaries'!$M8,MIN('Team &amp; Salaries'!$N8,'Team &amp; Salaries'!$P8),IF(BG$6&gt;'Team &amp; Salaries'!$M8,IFERROR(MIN('Team &amp; Salaries'!$P8,IF(ISNUMBER(BD98),BD98,0)+'Team &amp; Salaries'!$N8),'Team &amp; Salaries'!$N8),0)),IF('Team &amp; Salaries'!$O8="Annually",IF(BG$6='Team &amp; Salaries'!$M8,MIN('Team &amp; Salaries'!$N8,'Team &amp; Salaries'!$P8),IF(BG$6&gt;'Team &amp; Salaries'!$M8,IFERROR(MIN('Team &amp; Salaries'!$P8,AU98+'Team &amp; Salaries'!$N8),MIN('Team &amp; Salaries'!$N8,'Team &amp; Salaries'!$P8)),0))))))</f>
        <v>1</v>
      </c>
      <c r="BH98" s="671">
        <f>IF('Team &amp; Salaries'!$O8="Never",IF(BH$6&gt;='Team &amp; Salaries'!$M8,MIN('Team &amp; Salaries'!$N8,'Team &amp; Salaries'!$P8),0),IF('Team &amp; Salaries'!$O8="Monthly",IF(BH$6='Team &amp; Salaries'!$M8,MIN('Team &amp; Salaries'!$N8,'Team &amp; Salaries'!$P8),IF(BH$6&gt;'Team &amp; Salaries'!$M8,MIN('Team &amp; Salaries'!$P8,BG98+'Team &amp; Salaries'!$N8),0)),IF('Team &amp; Salaries'!$O8="Quarterly",IF(BH$6='Team &amp; Salaries'!$M8,MIN('Team &amp; Salaries'!$N8,'Team &amp; Salaries'!$P8),IF(BH$6&gt;'Team &amp; Salaries'!$M8,IFERROR(MIN('Team &amp; Salaries'!$P8,IF(ISNUMBER(BE98),BE98,0)+'Team &amp; Salaries'!$N8),'Team &amp; Salaries'!$N8),0)),IF('Team &amp; Salaries'!$O8="Annually",IF(BH$6='Team &amp; Salaries'!$M8,MIN('Team &amp; Salaries'!$N8,'Team &amp; Salaries'!$P8),IF(BH$6&gt;'Team &amp; Salaries'!$M8,IFERROR(MIN('Team &amp; Salaries'!$P8,AV98+'Team &amp; Salaries'!$N8),MIN('Team &amp; Salaries'!$N8,'Team &amp; Salaries'!$P8)),0))))))</f>
        <v>1</v>
      </c>
      <c r="BI98" s="671">
        <f>IF('Team &amp; Salaries'!$O8="Never",IF(BI$6&gt;='Team &amp; Salaries'!$M8,MIN('Team &amp; Salaries'!$N8,'Team &amp; Salaries'!$P8),0),IF('Team &amp; Salaries'!$O8="Monthly",IF(BI$6='Team &amp; Salaries'!$M8,MIN('Team &amp; Salaries'!$N8,'Team &amp; Salaries'!$P8),IF(BI$6&gt;'Team &amp; Salaries'!$M8,MIN('Team &amp; Salaries'!$P8,BH98+'Team &amp; Salaries'!$N8),0)),IF('Team &amp; Salaries'!$O8="Quarterly",IF(BI$6='Team &amp; Salaries'!$M8,MIN('Team &amp; Salaries'!$N8,'Team &amp; Salaries'!$P8),IF(BI$6&gt;'Team &amp; Salaries'!$M8,IFERROR(MIN('Team &amp; Salaries'!$P8,IF(ISNUMBER(BF98),BF98,0)+'Team &amp; Salaries'!$N8),'Team &amp; Salaries'!$N8),0)),IF('Team &amp; Salaries'!$O8="Annually",IF(BI$6='Team &amp; Salaries'!$M8,MIN('Team &amp; Salaries'!$N8,'Team &amp; Salaries'!$P8),IF(BI$6&gt;'Team &amp; Salaries'!$M8,IFERROR(MIN('Team &amp; Salaries'!$P8,AW98+'Team &amp; Salaries'!$N8),MIN('Team &amp; Salaries'!$N8,'Team &amp; Salaries'!$P8)),0))))))</f>
        <v>1</v>
      </c>
      <c r="BJ98" s="671">
        <f>IF('Team &amp; Salaries'!$O8="Never",IF(BJ$6&gt;='Team &amp; Salaries'!$M8,MIN('Team &amp; Salaries'!$N8,'Team &amp; Salaries'!$P8),0),IF('Team &amp; Salaries'!$O8="Monthly",IF(BJ$6='Team &amp; Salaries'!$M8,MIN('Team &amp; Salaries'!$N8,'Team &amp; Salaries'!$P8),IF(BJ$6&gt;'Team &amp; Salaries'!$M8,MIN('Team &amp; Salaries'!$P8,BI98+'Team &amp; Salaries'!$N8),0)),IF('Team &amp; Salaries'!$O8="Quarterly",IF(BJ$6='Team &amp; Salaries'!$M8,MIN('Team &amp; Salaries'!$N8,'Team &amp; Salaries'!$P8),IF(BJ$6&gt;'Team &amp; Salaries'!$M8,IFERROR(MIN('Team &amp; Salaries'!$P8,IF(ISNUMBER(BG98),BG98,0)+'Team &amp; Salaries'!$N8),'Team &amp; Salaries'!$N8),0)),IF('Team &amp; Salaries'!$O8="Annually",IF(BJ$6='Team &amp; Salaries'!$M8,MIN('Team &amp; Salaries'!$N8,'Team &amp; Salaries'!$P8),IF(BJ$6&gt;'Team &amp; Salaries'!$M8,IFERROR(MIN('Team &amp; Salaries'!$P8,AX98+'Team &amp; Salaries'!$N8),MIN('Team &amp; Salaries'!$N8,'Team &amp; Salaries'!$P8)),0))))))</f>
        <v>1</v>
      </c>
      <c r="BK98" s="671">
        <f>IF('Team &amp; Salaries'!$O8="Never",IF(BK$6&gt;='Team &amp; Salaries'!$M8,MIN('Team &amp; Salaries'!$N8,'Team &amp; Salaries'!$P8),0),IF('Team &amp; Salaries'!$O8="Monthly",IF(BK$6='Team &amp; Salaries'!$M8,MIN('Team &amp; Salaries'!$N8,'Team &amp; Salaries'!$P8),IF(BK$6&gt;'Team &amp; Salaries'!$M8,MIN('Team &amp; Salaries'!$P8,BJ98+'Team &amp; Salaries'!$N8),0)),IF('Team &amp; Salaries'!$O8="Quarterly",IF(BK$6='Team &amp; Salaries'!$M8,MIN('Team &amp; Salaries'!$N8,'Team &amp; Salaries'!$P8),IF(BK$6&gt;'Team &amp; Salaries'!$M8,IFERROR(MIN('Team &amp; Salaries'!$P8,IF(ISNUMBER(BH98),BH98,0)+'Team &amp; Salaries'!$N8),'Team &amp; Salaries'!$N8),0)),IF('Team &amp; Salaries'!$O8="Annually",IF(BK$6='Team &amp; Salaries'!$M8,MIN('Team &amp; Salaries'!$N8,'Team &amp; Salaries'!$P8),IF(BK$6&gt;'Team &amp; Salaries'!$M8,IFERROR(MIN('Team &amp; Salaries'!$P8,AY98+'Team &amp; Salaries'!$N8),MIN('Team &amp; Salaries'!$N8,'Team &amp; Salaries'!$P8)),0))))))</f>
        <v>1</v>
      </c>
      <c r="BL98" s="671">
        <f>IF('Team &amp; Salaries'!$O8="Never",IF(BL$6&gt;='Team &amp; Salaries'!$M8,MIN('Team &amp; Salaries'!$N8,'Team &amp; Salaries'!$P8),0),IF('Team &amp; Salaries'!$O8="Monthly",IF(BL$6='Team &amp; Salaries'!$M8,MIN('Team &amp; Salaries'!$N8,'Team &amp; Salaries'!$P8),IF(BL$6&gt;'Team &amp; Salaries'!$M8,MIN('Team &amp; Salaries'!$P8,BK98+'Team &amp; Salaries'!$N8),0)),IF('Team &amp; Salaries'!$O8="Quarterly",IF(BL$6='Team &amp; Salaries'!$M8,MIN('Team &amp; Salaries'!$N8,'Team &amp; Salaries'!$P8),IF(BL$6&gt;'Team &amp; Salaries'!$M8,IFERROR(MIN('Team &amp; Salaries'!$P8,IF(ISNUMBER(BI98),BI98,0)+'Team &amp; Salaries'!$N8),'Team &amp; Salaries'!$N8),0)),IF('Team &amp; Salaries'!$O8="Annually",IF(BL$6='Team &amp; Salaries'!$M8,MIN('Team &amp; Salaries'!$N8,'Team &amp; Salaries'!$P8),IF(BL$6&gt;'Team &amp; Salaries'!$M8,IFERROR(MIN('Team &amp; Salaries'!$P8,AZ98+'Team &amp; Salaries'!$N8),MIN('Team &amp; Salaries'!$N8,'Team &amp; Salaries'!$P8)),0))))))</f>
        <v>1</v>
      </c>
      <c r="BM98" s="671">
        <f>IF('Team &amp; Salaries'!$O8="Never",IF(BM$6&gt;='Team &amp; Salaries'!$M8,MIN('Team &amp; Salaries'!$N8,'Team &amp; Salaries'!$P8),0),IF('Team &amp; Salaries'!$O8="Monthly",IF(BM$6='Team &amp; Salaries'!$M8,MIN('Team &amp; Salaries'!$N8,'Team &amp; Salaries'!$P8),IF(BM$6&gt;'Team &amp; Salaries'!$M8,MIN('Team &amp; Salaries'!$P8,BL98+'Team &amp; Salaries'!$N8),0)),IF('Team &amp; Salaries'!$O8="Quarterly",IF(BM$6='Team &amp; Salaries'!$M8,MIN('Team &amp; Salaries'!$N8,'Team &amp; Salaries'!$P8),IF(BM$6&gt;'Team &amp; Salaries'!$M8,IFERROR(MIN('Team &amp; Salaries'!$P8,IF(ISNUMBER(BJ98),BJ98,0)+'Team &amp; Salaries'!$N8),'Team &amp; Salaries'!$N8),0)),IF('Team &amp; Salaries'!$O8="Annually",IF(BM$6='Team &amp; Salaries'!$M8,MIN('Team &amp; Salaries'!$N8,'Team &amp; Salaries'!$P8),IF(BM$6&gt;'Team &amp; Salaries'!$M8,IFERROR(MIN('Team &amp; Salaries'!$P8,BA98+'Team &amp; Salaries'!$N8),MIN('Team &amp; Salaries'!$N8,'Team &amp; Salaries'!$P8)),0))))))</f>
        <v>1</v>
      </c>
      <c r="BN98" s="671">
        <f>IF('Team &amp; Salaries'!$O8="Never",IF(BN$6&gt;='Team &amp; Salaries'!$M8,MIN('Team &amp; Salaries'!$N8,'Team &amp; Salaries'!$P8),0),IF('Team &amp; Salaries'!$O8="Monthly",IF(BN$6='Team &amp; Salaries'!$M8,MIN('Team &amp; Salaries'!$N8,'Team &amp; Salaries'!$P8),IF(BN$6&gt;'Team &amp; Salaries'!$M8,MIN('Team &amp; Salaries'!$P8,BM98+'Team &amp; Salaries'!$N8),0)),IF('Team &amp; Salaries'!$O8="Quarterly",IF(BN$6='Team &amp; Salaries'!$M8,MIN('Team &amp; Salaries'!$N8,'Team &amp; Salaries'!$P8),IF(BN$6&gt;'Team &amp; Salaries'!$M8,IFERROR(MIN('Team &amp; Salaries'!$P8,IF(ISNUMBER(BK98),BK98,0)+'Team &amp; Salaries'!$N8),'Team &amp; Salaries'!$N8),0)),IF('Team &amp; Salaries'!$O8="Annually",IF(BN$6='Team &amp; Salaries'!$M8,MIN('Team &amp; Salaries'!$N8,'Team &amp; Salaries'!$P8),IF(BN$6&gt;'Team &amp; Salaries'!$M8,IFERROR(MIN('Team &amp; Salaries'!$P8,BB98+'Team &amp; Salaries'!$N8),MIN('Team &amp; Salaries'!$N8,'Team &amp; Salaries'!$P8)),0))))))</f>
        <v>1</v>
      </c>
      <c r="BO98" s="671">
        <f>IF('Team &amp; Salaries'!$O8="Never",IF(BO$6&gt;='Team &amp; Salaries'!$M8,MIN('Team &amp; Salaries'!$N8,'Team &amp; Salaries'!$P8),0),IF('Team &amp; Salaries'!$O8="Monthly",IF(BO$6='Team &amp; Salaries'!$M8,MIN('Team &amp; Salaries'!$N8,'Team &amp; Salaries'!$P8),IF(BO$6&gt;'Team &amp; Salaries'!$M8,MIN('Team &amp; Salaries'!$P8,BN98+'Team &amp; Salaries'!$N8),0)),IF('Team &amp; Salaries'!$O8="Quarterly",IF(BO$6='Team &amp; Salaries'!$M8,MIN('Team &amp; Salaries'!$N8,'Team &amp; Salaries'!$P8),IF(BO$6&gt;'Team &amp; Salaries'!$M8,IFERROR(MIN('Team &amp; Salaries'!$P8,IF(ISNUMBER(BL98),BL98,0)+'Team &amp; Salaries'!$N8),'Team &amp; Salaries'!$N8),0)),IF('Team &amp; Salaries'!$O8="Annually",IF(BO$6='Team &amp; Salaries'!$M8,MIN('Team &amp; Salaries'!$N8,'Team &amp; Salaries'!$P8),IF(BO$6&gt;'Team &amp; Salaries'!$M8,IFERROR(MIN('Team &amp; Salaries'!$P8,BC98+'Team &amp; Salaries'!$N8),MIN('Team &amp; Salaries'!$N8,'Team &amp; Salaries'!$P8)),0))))))</f>
        <v>1</v>
      </c>
      <c r="BP98" s="671">
        <f>IF('Team &amp; Salaries'!$O8="Never",IF(BP$6&gt;='Team &amp; Salaries'!$M8,MIN('Team &amp; Salaries'!$N8,'Team &amp; Salaries'!$P8),0),IF('Team &amp; Salaries'!$O8="Monthly",IF(BP$6='Team &amp; Salaries'!$M8,MIN('Team &amp; Salaries'!$N8,'Team &amp; Salaries'!$P8),IF(BP$6&gt;'Team &amp; Salaries'!$M8,MIN('Team &amp; Salaries'!$P8,BO98+'Team &amp; Salaries'!$N8),0)),IF('Team &amp; Salaries'!$O8="Quarterly",IF(BP$6='Team &amp; Salaries'!$M8,MIN('Team &amp; Salaries'!$N8,'Team &amp; Salaries'!$P8),IF(BP$6&gt;'Team &amp; Salaries'!$M8,IFERROR(MIN('Team &amp; Salaries'!$P8,IF(ISNUMBER(BM98),BM98,0)+'Team &amp; Salaries'!$N8),'Team &amp; Salaries'!$N8),0)),IF('Team &amp; Salaries'!$O8="Annually",IF(BP$6='Team &amp; Salaries'!$M8,MIN('Team &amp; Salaries'!$N8,'Team &amp; Salaries'!$P8),IF(BP$6&gt;'Team &amp; Salaries'!$M8,IFERROR(MIN('Team &amp; Salaries'!$P8,BD98+'Team &amp; Salaries'!$N8),MIN('Team &amp; Salaries'!$N8,'Team &amp; Salaries'!$P8)),0))))))</f>
        <v>1</v>
      </c>
      <c r="BQ98" s="671">
        <f>IF('Team &amp; Salaries'!$O8="Never",IF(BQ$6&gt;='Team &amp; Salaries'!$M8,MIN('Team &amp; Salaries'!$N8,'Team &amp; Salaries'!$P8),0),IF('Team &amp; Salaries'!$O8="Monthly",IF(BQ$6='Team &amp; Salaries'!$M8,MIN('Team &amp; Salaries'!$N8,'Team &amp; Salaries'!$P8),IF(BQ$6&gt;'Team &amp; Salaries'!$M8,MIN('Team &amp; Salaries'!$P8,BP98+'Team &amp; Salaries'!$N8),0)),IF('Team &amp; Salaries'!$O8="Quarterly",IF(BQ$6='Team &amp; Salaries'!$M8,MIN('Team &amp; Salaries'!$N8,'Team &amp; Salaries'!$P8),IF(BQ$6&gt;'Team &amp; Salaries'!$M8,IFERROR(MIN('Team &amp; Salaries'!$P8,IF(ISNUMBER(BN98),BN98,0)+'Team &amp; Salaries'!$N8),'Team &amp; Salaries'!$N8),0)),IF('Team &amp; Salaries'!$O8="Annually",IF(BQ$6='Team &amp; Salaries'!$M8,MIN('Team &amp; Salaries'!$N8,'Team &amp; Salaries'!$P8),IF(BQ$6&gt;'Team &amp; Salaries'!$M8,IFERROR(MIN('Team &amp; Salaries'!$P8,BE98+'Team &amp; Salaries'!$N8),MIN('Team &amp; Salaries'!$N8,'Team &amp; Salaries'!$P8)),0))))))</f>
        <v>1</v>
      </c>
      <c r="BR98" s="671">
        <f>IF('Team &amp; Salaries'!$O8="Never",IF(BR$6&gt;='Team &amp; Salaries'!$M8,MIN('Team &amp; Salaries'!$N8,'Team &amp; Salaries'!$P8),0),IF('Team &amp; Salaries'!$O8="Monthly",IF(BR$6='Team &amp; Salaries'!$M8,MIN('Team &amp; Salaries'!$N8,'Team &amp; Salaries'!$P8),IF(BR$6&gt;'Team &amp; Salaries'!$M8,MIN('Team &amp; Salaries'!$P8,BQ98+'Team &amp; Salaries'!$N8),0)),IF('Team &amp; Salaries'!$O8="Quarterly",IF(BR$6='Team &amp; Salaries'!$M8,MIN('Team &amp; Salaries'!$N8,'Team &amp; Salaries'!$P8),IF(BR$6&gt;'Team &amp; Salaries'!$M8,IFERROR(MIN('Team &amp; Salaries'!$P8,IF(ISNUMBER(BO98),BO98,0)+'Team &amp; Salaries'!$N8),'Team &amp; Salaries'!$N8),0)),IF('Team &amp; Salaries'!$O8="Annually",IF(BR$6='Team &amp; Salaries'!$M8,MIN('Team &amp; Salaries'!$N8,'Team &amp; Salaries'!$P8),IF(BR$6&gt;'Team &amp; Salaries'!$M8,IFERROR(MIN('Team &amp; Salaries'!$P8,BF98+'Team &amp; Salaries'!$N8),MIN('Team &amp; Salaries'!$N8,'Team &amp; Salaries'!$P8)),0))))))</f>
        <v>1</v>
      </c>
      <c r="BS98" s="671">
        <f>IF('Team &amp; Salaries'!$O8="Never",IF(BS$6&gt;='Team &amp; Salaries'!$M8,MIN('Team &amp; Salaries'!$N8,'Team &amp; Salaries'!$P8),0),IF('Team &amp; Salaries'!$O8="Monthly",IF(BS$6='Team &amp; Salaries'!$M8,MIN('Team &amp; Salaries'!$N8,'Team &amp; Salaries'!$P8),IF(BS$6&gt;'Team &amp; Salaries'!$M8,MIN('Team &amp; Salaries'!$P8,BR98+'Team &amp; Salaries'!$N8),0)),IF('Team &amp; Salaries'!$O8="Quarterly",IF(BS$6='Team &amp; Salaries'!$M8,MIN('Team &amp; Salaries'!$N8,'Team &amp; Salaries'!$P8),IF(BS$6&gt;'Team &amp; Salaries'!$M8,IFERROR(MIN('Team &amp; Salaries'!$P8,IF(ISNUMBER(BP98),BP98,0)+'Team &amp; Salaries'!$N8),'Team &amp; Salaries'!$N8),0)),IF('Team &amp; Salaries'!$O8="Annually",IF(BS$6='Team &amp; Salaries'!$M8,MIN('Team &amp; Salaries'!$N8,'Team &amp; Salaries'!$P8),IF(BS$6&gt;'Team &amp; Salaries'!$M8,IFERROR(MIN('Team &amp; Salaries'!$P8,BG98+'Team &amp; Salaries'!$N8),MIN('Team &amp; Salaries'!$N8,'Team &amp; Salaries'!$P8)),0))))))</f>
        <v>1</v>
      </c>
      <c r="BT98" s="671">
        <f>IF('Team &amp; Salaries'!$O8="Never",IF(BT$6&gt;='Team &amp; Salaries'!$M8,MIN('Team &amp; Salaries'!$N8,'Team &amp; Salaries'!$P8),0),IF('Team &amp; Salaries'!$O8="Monthly",IF(BT$6='Team &amp; Salaries'!$M8,MIN('Team &amp; Salaries'!$N8,'Team &amp; Salaries'!$P8),IF(BT$6&gt;'Team &amp; Salaries'!$M8,MIN('Team &amp; Salaries'!$P8,BS98+'Team &amp; Salaries'!$N8),0)),IF('Team &amp; Salaries'!$O8="Quarterly",IF(BT$6='Team &amp; Salaries'!$M8,MIN('Team &amp; Salaries'!$N8,'Team &amp; Salaries'!$P8),IF(BT$6&gt;'Team &amp; Salaries'!$M8,IFERROR(MIN('Team &amp; Salaries'!$P8,IF(ISNUMBER(BQ98),BQ98,0)+'Team &amp; Salaries'!$N8),'Team &amp; Salaries'!$N8),0)),IF('Team &amp; Salaries'!$O8="Annually",IF(BT$6='Team &amp; Salaries'!$M8,MIN('Team &amp; Salaries'!$N8,'Team &amp; Salaries'!$P8),IF(BT$6&gt;'Team &amp; Salaries'!$M8,IFERROR(MIN('Team &amp; Salaries'!$P8,BH98+'Team &amp; Salaries'!$N8),MIN('Team &amp; Salaries'!$N8,'Team &amp; Salaries'!$P8)),0))))))</f>
        <v>1</v>
      </c>
      <c r="BU98" s="671">
        <f>IF('Team &amp; Salaries'!$O8="Never",IF(BU$6&gt;='Team &amp; Salaries'!$M8,MIN('Team &amp; Salaries'!$N8,'Team &amp; Salaries'!$P8),0),IF('Team &amp; Salaries'!$O8="Monthly",IF(BU$6='Team &amp; Salaries'!$M8,MIN('Team &amp; Salaries'!$N8,'Team &amp; Salaries'!$P8),IF(BU$6&gt;'Team &amp; Salaries'!$M8,MIN('Team &amp; Salaries'!$P8,BT98+'Team &amp; Salaries'!$N8),0)),IF('Team &amp; Salaries'!$O8="Quarterly",IF(BU$6='Team &amp; Salaries'!$M8,MIN('Team &amp; Salaries'!$N8,'Team &amp; Salaries'!$P8),IF(BU$6&gt;'Team &amp; Salaries'!$M8,IFERROR(MIN('Team &amp; Salaries'!$P8,IF(ISNUMBER(BR98),BR98,0)+'Team &amp; Salaries'!$N8),'Team &amp; Salaries'!$N8),0)),IF('Team &amp; Salaries'!$O8="Annually",IF(BU$6='Team &amp; Salaries'!$M8,MIN('Team &amp; Salaries'!$N8,'Team &amp; Salaries'!$P8),IF(BU$6&gt;'Team &amp; Salaries'!$M8,IFERROR(MIN('Team &amp; Salaries'!$P8,BI98+'Team &amp; Salaries'!$N8),MIN('Team &amp; Salaries'!$N8,'Team &amp; Salaries'!$P8)),0))))))</f>
        <v>1</v>
      </c>
      <c r="BV98" s="671">
        <f>IF('Team &amp; Salaries'!$O8="Never",IF(BV$6&gt;='Team &amp; Salaries'!$M8,MIN('Team &amp; Salaries'!$N8,'Team &amp; Salaries'!$P8),0),IF('Team &amp; Salaries'!$O8="Monthly",IF(BV$6='Team &amp; Salaries'!$M8,MIN('Team &amp; Salaries'!$N8,'Team &amp; Salaries'!$P8),IF(BV$6&gt;'Team &amp; Salaries'!$M8,MIN('Team &amp; Salaries'!$P8,BU98+'Team &amp; Salaries'!$N8),0)),IF('Team &amp; Salaries'!$O8="Quarterly",IF(BV$6='Team &amp; Salaries'!$M8,MIN('Team &amp; Salaries'!$N8,'Team &amp; Salaries'!$P8),IF(BV$6&gt;'Team &amp; Salaries'!$M8,IFERROR(MIN('Team &amp; Salaries'!$P8,IF(ISNUMBER(BS98),BS98,0)+'Team &amp; Salaries'!$N8),'Team &amp; Salaries'!$N8),0)),IF('Team &amp; Salaries'!$O8="Annually",IF(BV$6='Team &amp; Salaries'!$M8,MIN('Team &amp; Salaries'!$N8,'Team &amp; Salaries'!$P8),IF(BV$6&gt;'Team &amp; Salaries'!$M8,IFERROR(MIN('Team &amp; Salaries'!$P8,BJ98+'Team &amp; Salaries'!$N8),MIN('Team &amp; Salaries'!$N8,'Team &amp; Salaries'!$P8)),0))))))</f>
        <v>1</v>
      </c>
      <c r="BW98" s="671">
        <f>IF('Team &amp; Salaries'!$O8="Never",IF(BW$6&gt;='Team &amp; Salaries'!$M8,MIN('Team &amp; Salaries'!$N8,'Team &amp; Salaries'!$P8),0),IF('Team &amp; Salaries'!$O8="Monthly",IF(BW$6='Team &amp; Salaries'!$M8,MIN('Team &amp; Salaries'!$N8,'Team &amp; Salaries'!$P8),IF(BW$6&gt;'Team &amp; Salaries'!$M8,MIN('Team &amp; Salaries'!$P8,BV98+'Team &amp; Salaries'!$N8),0)),IF('Team &amp; Salaries'!$O8="Quarterly",IF(BW$6='Team &amp; Salaries'!$M8,MIN('Team &amp; Salaries'!$N8,'Team &amp; Salaries'!$P8),IF(BW$6&gt;'Team &amp; Salaries'!$M8,IFERROR(MIN('Team &amp; Salaries'!$P8,IF(ISNUMBER(BT98),BT98,0)+'Team &amp; Salaries'!$N8),'Team &amp; Salaries'!$N8),0)),IF('Team &amp; Salaries'!$O8="Annually",IF(BW$6='Team &amp; Salaries'!$M8,MIN('Team &amp; Salaries'!$N8,'Team &amp; Salaries'!$P8),IF(BW$6&gt;'Team &amp; Salaries'!$M8,IFERROR(MIN('Team &amp; Salaries'!$P8,BK98+'Team &amp; Salaries'!$N8),MIN('Team &amp; Salaries'!$N8,'Team &amp; Salaries'!$P8)),0))))))</f>
        <v>1</v>
      </c>
      <c r="BX98" s="671">
        <f>IF('Team &amp; Salaries'!$O8="Never",IF(BX$6&gt;='Team &amp; Salaries'!$M8,MIN('Team &amp; Salaries'!$N8,'Team &amp; Salaries'!$P8),0),IF('Team &amp; Salaries'!$O8="Monthly",IF(BX$6='Team &amp; Salaries'!$M8,MIN('Team &amp; Salaries'!$N8,'Team &amp; Salaries'!$P8),IF(BX$6&gt;'Team &amp; Salaries'!$M8,MIN('Team &amp; Salaries'!$P8,BW98+'Team &amp; Salaries'!$N8),0)),IF('Team &amp; Salaries'!$O8="Quarterly",IF(BX$6='Team &amp; Salaries'!$M8,MIN('Team &amp; Salaries'!$N8,'Team &amp; Salaries'!$P8),IF(BX$6&gt;'Team &amp; Salaries'!$M8,IFERROR(MIN('Team &amp; Salaries'!$P8,IF(ISNUMBER(BU98),BU98,0)+'Team &amp; Salaries'!$N8),'Team &amp; Salaries'!$N8),0)),IF('Team &amp; Salaries'!$O8="Annually",IF(BX$6='Team &amp; Salaries'!$M8,MIN('Team &amp; Salaries'!$N8,'Team &amp; Salaries'!$P8),IF(BX$6&gt;'Team &amp; Salaries'!$M8,IFERROR(MIN('Team &amp; Salaries'!$P8,BL98+'Team &amp; Salaries'!$N8),MIN('Team &amp; Salaries'!$N8,'Team &amp; Salaries'!$P8)),0))))))</f>
        <v>1</v>
      </c>
      <c r="BY98" s="671">
        <f>IF('Team &amp; Salaries'!$O8="Never",IF(BY$6&gt;='Team &amp; Salaries'!$M8,MIN('Team &amp; Salaries'!$N8,'Team &amp; Salaries'!$P8),0),IF('Team &amp; Salaries'!$O8="Monthly",IF(BY$6='Team &amp; Salaries'!$M8,MIN('Team &amp; Salaries'!$N8,'Team &amp; Salaries'!$P8),IF(BY$6&gt;'Team &amp; Salaries'!$M8,MIN('Team &amp; Salaries'!$P8,BX98+'Team &amp; Salaries'!$N8),0)),IF('Team &amp; Salaries'!$O8="Quarterly",IF(BY$6='Team &amp; Salaries'!$M8,MIN('Team &amp; Salaries'!$N8,'Team &amp; Salaries'!$P8),IF(BY$6&gt;'Team &amp; Salaries'!$M8,IFERROR(MIN('Team &amp; Salaries'!$P8,IF(ISNUMBER(BV98),BV98,0)+'Team &amp; Salaries'!$N8),'Team &amp; Salaries'!$N8),0)),IF('Team &amp; Salaries'!$O8="Annually",IF(BY$6='Team &amp; Salaries'!$M8,MIN('Team &amp; Salaries'!$N8,'Team &amp; Salaries'!$P8),IF(BY$6&gt;'Team &amp; Salaries'!$M8,IFERROR(MIN('Team &amp; Salaries'!$P8,BM98+'Team &amp; Salaries'!$N8),MIN('Team &amp; Salaries'!$N8,'Team &amp; Salaries'!$P8)),0))))))</f>
        <v>1</v>
      </c>
      <c r="BZ98" s="671">
        <f>IF('Team &amp; Salaries'!$O8="Never",IF(BZ$6&gt;='Team &amp; Salaries'!$M8,MIN('Team &amp; Salaries'!$N8,'Team &amp; Salaries'!$P8),0),IF('Team &amp; Salaries'!$O8="Monthly",IF(BZ$6='Team &amp; Salaries'!$M8,MIN('Team &amp; Salaries'!$N8,'Team &amp; Salaries'!$P8),IF(BZ$6&gt;'Team &amp; Salaries'!$M8,MIN('Team &amp; Salaries'!$P8,BY98+'Team &amp; Salaries'!$N8),0)),IF('Team &amp; Salaries'!$O8="Quarterly",IF(BZ$6='Team &amp; Salaries'!$M8,MIN('Team &amp; Salaries'!$N8,'Team &amp; Salaries'!$P8),IF(BZ$6&gt;'Team &amp; Salaries'!$M8,IFERROR(MIN('Team &amp; Salaries'!$P8,IF(ISNUMBER(BW98),BW98,0)+'Team &amp; Salaries'!$N8),'Team &amp; Salaries'!$N8),0)),IF('Team &amp; Salaries'!$O8="Annually",IF(BZ$6='Team &amp; Salaries'!$M8,MIN('Team &amp; Salaries'!$N8,'Team &amp; Salaries'!$P8),IF(BZ$6&gt;'Team &amp; Salaries'!$M8,IFERROR(MIN('Team &amp; Salaries'!$P8,BN98+'Team &amp; Salaries'!$N8),MIN('Team &amp; Salaries'!$N8,'Team &amp; Salaries'!$P8)),0))))))</f>
        <v>1</v>
      </c>
      <c r="CA98" s="671">
        <f>IF('Team &amp; Salaries'!$O8="Never",IF(CA$6&gt;='Team &amp; Salaries'!$M8,MIN('Team &amp; Salaries'!$N8,'Team &amp; Salaries'!$P8),0),IF('Team &amp; Salaries'!$O8="Monthly",IF(CA$6='Team &amp; Salaries'!$M8,MIN('Team &amp; Salaries'!$N8,'Team &amp; Salaries'!$P8),IF(CA$6&gt;'Team &amp; Salaries'!$M8,MIN('Team &amp; Salaries'!$P8,BZ98+'Team &amp; Salaries'!$N8),0)),IF('Team &amp; Salaries'!$O8="Quarterly",IF(CA$6='Team &amp; Salaries'!$M8,MIN('Team &amp; Salaries'!$N8,'Team &amp; Salaries'!$P8),IF(CA$6&gt;'Team &amp; Salaries'!$M8,IFERROR(MIN('Team &amp; Salaries'!$P8,IF(ISNUMBER(BX98),BX98,0)+'Team &amp; Salaries'!$N8),'Team &amp; Salaries'!$N8),0)),IF('Team &amp; Salaries'!$O8="Annually",IF(CA$6='Team &amp; Salaries'!$M8,MIN('Team &amp; Salaries'!$N8,'Team &amp; Salaries'!$P8),IF(CA$6&gt;'Team &amp; Salaries'!$M8,IFERROR(MIN('Team &amp; Salaries'!$P8,BO98+'Team &amp; Salaries'!$N8),MIN('Team &amp; Salaries'!$N8,'Team &amp; Salaries'!$P8)),0))))))</f>
        <v>1</v>
      </c>
      <c r="CB98" s="671">
        <f>IF('Team &amp; Salaries'!$O8="Never",IF(CB$6&gt;='Team &amp; Salaries'!$M8,MIN('Team &amp; Salaries'!$N8,'Team &amp; Salaries'!$P8),0),IF('Team &amp; Salaries'!$O8="Monthly",IF(CB$6='Team &amp; Salaries'!$M8,MIN('Team &amp; Salaries'!$N8,'Team &amp; Salaries'!$P8),IF(CB$6&gt;'Team &amp; Salaries'!$M8,MIN('Team &amp; Salaries'!$P8,CA98+'Team &amp; Salaries'!$N8),0)),IF('Team &amp; Salaries'!$O8="Quarterly",IF(CB$6='Team &amp; Salaries'!$M8,MIN('Team &amp; Salaries'!$N8,'Team &amp; Salaries'!$P8),IF(CB$6&gt;'Team &amp; Salaries'!$M8,IFERROR(MIN('Team &amp; Salaries'!$P8,IF(ISNUMBER(BY98),BY98,0)+'Team &amp; Salaries'!$N8),'Team &amp; Salaries'!$N8),0)),IF('Team &amp; Salaries'!$O8="Annually",IF(CB$6='Team &amp; Salaries'!$M8,MIN('Team &amp; Salaries'!$N8,'Team &amp; Salaries'!$P8),IF(CB$6&gt;'Team &amp; Salaries'!$M8,IFERROR(MIN('Team &amp; Salaries'!$P8,BP98+'Team &amp; Salaries'!$N8),MIN('Team &amp; Salaries'!$N8,'Team &amp; Salaries'!$P8)),0))))))</f>
        <v>1</v>
      </c>
      <c r="CC98" s="671">
        <f>IF('Team &amp; Salaries'!$O8="Never",IF(CC$6&gt;='Team &amp; Salaries'!$M8,MIN('Team &amp; Salaries'!$N8,'Team &amp; Salaries'!$P8),0),IF('Team &amp; Salaries'!$O8="Monthly",IF(CC$6='Team &amp; Salaries'!$M8,MIN('Team &amp; Salaries'!$N8,'Team &amp; Salaries'!$P8),IF(CC$6&gt;'Team &amp; Salaries'!$M8,MIN('Team &amp; Salaries'!$P8,CB98+'Team &amp; Salaries'!$N8),0)),IF('Team &amp; Salaries'!$O8="Quarterly",IF(CC$6='Team &amp; Salaries'!$M8,MIN('Team &amp; Salaries'!$N8,'Team &amp; Salaries'!$P8),IF(CC$6&gt;'Team &amp; Salaries'!$M8,IFERROR(MIN('Team &amp; Salaries'!$P8,IF(ISNUMBER(BZ98),BZ98,0)+'Team &amp; Salaries'!$N8),'Team &amp; Salaries'!$N8),0)),IF('Team &amp; Salaries'!$O8="Annually",IF(CC$6='Team &amp; Salaries'!$M8,MIN('Team &amp; Salaries'!$N8,'Team &amp; Salaries'!$P8),IF(CC$6&gt;'Team &amp; Salaries'!$M8,IFERROR(MIN('Team &amp; Salaries'!$P8,BQ98+'Team &amp; Salaries'!$N8),MIN('Team &amp; Salaries'!$N8,'Team &amp; Salaries'!$P8)),0))))))</f>
        <v>1</v>
      </c>
      <c r="CD98" s="671">
        <f>IF('Team &amp; Salaries'!$O8="Never",IF(CD$6&gt;='Team &amp; Salaries'!$M8,MIN('Team &amp; Salaries'!$N8,'Team &amp; Salaries'!$P8),0),IF('Team &amp; Salaries'!$O8="Monthly",IF(CD$6='Team &amp; Salaries'!$M8,MIN('Team &amp; Salaries'!$N8,'Team &amp; Salaries'!$P8),IF(CD$6&gt;'Team &amp; Salaries'!$M8,MIN('Team &amp; Salaries'!$P8,CC98+'Team &amp; Salaries'!$N8),0)),IF('Team &amp; Salaries'!$O8="Quarterly",IF(CD$6='Team &amp; Salaries'!$M8,MIN('Team &amp; Salaries'!$N8,'Team &amp; Salaries'!$P8),IF(CD$6&gt;'Team &amp; Salaries'!$M8,IFERROR(MIN('Team &amp; Salaries'!$P8,IF(ISNUMBER(CA98),CA98,0)+'Team &amp; Salaries'!$N8),'Team &amp; Salaries'!$N8),0)),IF('Team &amp; Salaries'!$O8="Annually",IF(CD$6='Team &amp; Salaries'!$M8,MIN('Team &amp; Salaries'!$N8,'Team &amp; Salaries'!$P8),IF(CD$6&gt;'Team &amp; Salaries'!$M8,IFERROR(MIN('Team &amp; Salaries'!$P8,BR98+'Team &amp; Salaries'!$N8),MIN('Team &amp; Salaries'!$N8,'Team &amp; Salaries'!$P8)),0))))))</f>
        <v>1</v>
      </c>
      <c r="CE98" s="671">
        <f>IF('Team &amp; Salaries'!$O8="Never",IF(CE$6&gt;='Team &amp; Salaries'!$M8,MIN('Team &amp; Salaries'!$N8,'Team &amp; Salaries'!$P8),0),IF('Team &amp; Salaries'!$O8="Monthly",IF(CE$6='Team &amp; Salaries'!$M8,MIN('Team &amp; Salaries'!$N8,'Team &amp; Salaries'!$P8),IF(CE$6&gt;'Team &amp; Salaries'!$M8,MIN('Team &amp; Salaries'!$P8,CD98+'Team &amp; Salaries'!$N8),0)),IF('Team &amp; Salaries'!$O8="Quarterly",IF(CE$6='Team &amp; Salaries'!$M8,MIN('Team &amp; Salaries'!$N8,'Team &amp; Salaries'!$P8),IF(CE$6&gt;'Team &amp; Salaries'!$M8,IFERROR(MIN('Team &amp; Salaries'!$P8,IF(ISNUMBER(CB98),CB98,0)+'Team &amp; Salaries'!$N8),'Team &amp; Salaries'!$N8),0)),IF('Team &amp; Salaries'!$O8="Annually",IF(CE$6='Team &amp; Salaries'!$M8,MIN('Team &amp; Salaries'!$N8,'Team &amp; Salaries'!$P8),IF(CE$6&gt;'Team &amp; Salaries'!$M8,IFERROR(MIN('Team &amp; Salaries'!$P8,BS98+'Team &amp; Salaries'!$N8),MIN('Team &amp; Salaries'!$N8,'Team &amp; Salaries'!$P8)),0))))))</f>
        <v>1</v>
      </c>
      <c r="CF98" s="671">
        <f>IF('Team &amp; Salaries'!$O8="Never",IF(CF$6&gt;='Team &amp; Salaries'!$M8,MIN('Team &amp; Salaries'!$N8,'Team &amp; Salaries'!$P8),0),IF('Team &amp; Salaries'!$O8="Monthly",IF(CF$6='Team &amp; Salaries'!$M8,MIN('Team &amp; Salaries'!$N8,'Team &amp; Salaries'!$P8),IF(CF$6&gt;'Team &amp; Salaries'!$M8,MIN('Team &amp; Salaries'!$P8,CE98+'Team &amp; Salaries'!$N8),0)),IF('Team &amp; Salaries'!$O8="Quarterly",IF(CF$6='Team &amp; Salaries'!$M8,MIN('Team &amp; Salaries'!$N8,'Team &amp; Salaries'!$P8),IF(CF$6&gt;'Team &amp; Salaries'!$M8,IFERROR(MIN('Team &amp; Salaries'!$P8,IF(ISNUMBER(CC98),CC98,0)+'Team &amp; Salaries'!$N8),'Team &amp; Salaries'!$N8),0)),IF('Team &amp; Salaries'!$O8="Annually",IF(CF$6='Team &amp; Salaries'!$M8,MIN('Team &amp; Salaries'!$N8,'Team &amp; Salaries'!$P8),IF(CF$6&gt;'Team &amp; Salaries'!$M8,IFERROR(MIN('Team &amp; Salaries'!$P8,BT98+'Team &amp; Salaries'!$N8),MIN('Team &amp; Salaries'!$N8,'Team &amp; Salaries'!$P8)),0))))))</f>
        <v>1</v>
      </c>
      <c r="CG98" s="671">
        <f>IF('Team &amp; Salaries'!$O8="Never",IF(CG$6&gt;='Team &amp; Salaries'!$M8,MIN('Team &amp; Salaries'!$N8,'Team &amp; Salaries'!$P8),0),IF('Team &amp; Salaries'!$O8="Monthly",IF(CG$6='Team &amp; Salaries'!$M8,MIN('Team &amp; Salaries'!$N8,'Team &amp; Salaries'!$P8),IF(CG$6&gt;'Team &amp; Salaries'!$M8,MIN('Team &amp; Salaries'!$P8,CF98+'Team &amp; Salaries'!$N8),0)),IF('Team &amp; Salaries'!$O8="Quarterly",IF(CG$6='Team &amp; Salaries'!$M8,MIN('Team &amp; Salaries'!$N8,'Team &amp; Salaries'!$P8),IF(CG$6&gt;'Team &amp; Salaries'!$M8,IFERROR(MIN('Team &amp; Salaries'!$P8,IF(ISNUMBER(CD98),CD98,0)+'Team &amp; Salaries'!$N8),'Team &amp; Salaries'!$N8),0)),IF('Team &amp; Salaries'!$O8="Annually",IF(CG$6='Team &amp; Salaries'!$M8,MIN('Team &amp; Salaries'!$N8,'Team &amp; Salaries'!$P8),IF(CG$6&gt;'Team &amp; Salaries'!$M8,IFERROR(MIN('Team &amp; Salaries'!$P8,BU98+'Team &amp; Salaries'!$N8),MIN('Team &amp; Salaries'!$N8,'Team &amp; Salaries'!$P8)),0))))))</f>
        <v>1</v>
      </c>
      <c r="CH98" s="671">
        <f>IF('Team &amp; Salaries'!$O8="Never",IF(CH$6&gt;='Team &amp; Salaries'!$M8,MIN('Team &amp; Salaries'!$N8,'Team &amp; Salaries'!$P8),0),IF('Team &amp; Salaries'!$O8="Monthly",IF(CH$6='Team &amp; Salaries'!$M8,MIN('Team &amp; Salaries'!$N8,'Team &amp; Salaries'!$P8),IF(CH$6&gt;'Team &amp; Salaries'!$M8,MIN('Team &amp; Salaries'!$P8,CG98+'Team &amp; Salaries'!$N8),0)),IF('Team &amp; Salaries'!$O8="Quarterly",IF(CH$6='Team &amp; Salaries'!$M8,MIN('Team &amp; Salaries'!$N8,'Team &amp; Salaries'!$P8),IF(CH$6&gt;'Team &amp; Salaries'!$M8,IFERROR(MIN('Team &amp; Salaries'!$P8,IF(ISNUMBER(CE98),CE98,0)+'Team &amp; Salaries'!$N8),'Team &amp; Salaries'!$N8),0)),IF('Team &amp; Salaries'!$O8="Annually",IF(CH$6='Team &amp; Salaries'!$M8,MIN('Team &amp; Salaries'!$N8,'Team &amp; Salaries'!$P8),IF(CH$6&gt;'Team &amp; Salaries'!$M8,IFERROR(MIN('Team &amp; Salaries'!$P8,BV98+'Team &amp; Salaries'!$N8),MIN('Team &amp; Salaries'!$N8,'Team &amp; Salaries'!$P8)),0))))))</f>
        <v>1</v>
      </c>
      <c r="CI98" s="671">
        <f>IF('Team &amp; Salaries'!$O8="Never",IF(CI$6&gt;='Team &amp; Salaries'!$M8,MIN('Team &amp; Salaries'!$N8,'Team &amp; Salaries'!$P8),0),IF('Team &amp; Salaries'!$O8="Monthly",IF(CI$6='Team &amp; Salaries'!$M8,MIN('Team &amp; Salaries'!$N8,'Team &amp; Salaries'!$P8),IF(CI$6&gt;'Team &amp; Salaries'!$M8,MIN('Team &amp; Salaries'!$P8,CH98+'Team &amp; Salaries'!$N8),0)),IF('Team &amp; Salaries'!$O8="Quarterly",IF(CI$6='Team &amp; Salaries'!$M8,MIN('Team &amp; Salaries'!$N8,'Team &amp; Salaries'!$P8),IF(CI$6&gt;'Team &amp; Salaries'!$M8,IFERROR(MIN('Team &amp; Salaries'!$P8,IF(ISNUMBER(CF98),CF98,0)+'Team &amp; Salaries'!$N8),'Team &amp; Salaries'!$N8),0)),IF('Team &amp; Salaries'!$O8="Annually",IF(CI$6='Team &amp; Salaries'!$M8,MIN('Team &amp; Salaries'!$N8,'Team &amp; Salaries'!$P8),IF(CI$6&gt;'Team &amp; Salaries'!$M8,IFERROR(MIN('Team &amp; Salaries'!$P8,BW98+'Team &amp; Salaries'!$N8),MIN('Team &amp; Salaries'!$N8,'Team &amp; Salaries'!$P8)),0))))))</f>
        <v>1</v>
      </c>
      <c r="CJ98" s="671">
        <f>IF('Team &amp; Salaries'!$O8="Never",IF(CJ$6&gt;='Team &amp; Salaries'!$M8,MIN('Team &amp; Salaries'!$N8,'Team &amp; Salaries'!$P8),0),IF('Team &amp; Salaries'!$O8="Monthly",IF(CJ$6='Team &amp; Salaries'!$M8,MIN('Team &amp; Salaries'!$N8,'Team &amp; Salaries'!$P8),IF(CJ$6&gt;'Team &amp; Salaries'!$M8,MIN('Team &amp; Salaries'!$P8,CI98+'Team &amp; Salaries'!$N8),0)),IF('Team &amp; Salaries'!$O8="Quarterly",IF(CJ$6='Team &amp; Salaries'!$M8,MIN('Team &amp; Salaries'!$N8,'Team &amp; Salaries'!$P8),IF(CJ$6&gt;'Team &amp; Salaries'!$M8,IFERROR(MIN('Team &amp; Salaries'!$P8,IF(ISNUMBER(CG98),CG98,0)+'Team &amp; Salaries'!$N8),'Team &amp; Salaries'!$N8),0)),IF('Team &amp; Salaries'!$O8="Annually",IF(CJ$6='Team &amp; Salaries'!$M8,MIN('Team &amp; Salaries'!$N8,'Team &amp; Salaries'!$P8),IF(CJ$6&gt;'Team &amp; Salaries'!$M8,IFERROR(MIN('Team &amp; Salaries'!$P8,BX98+'Team &amp; Salaries'!$N8),MIN('Team &amp; Salaries'!$N8,'Team &amp; Salaries'!$P8)),0))))))</f>
        <v>1</v>
      </c>
      <c r="CK98" s="671">
        <f>IF('Team &amp; Salaries'!$O8="Never",IF(CK$6&gt;='Team &amp; Salaries'!$M8,MIN('Team &amp; Salaries'!$N8,'Team &amp; Salaries'!$P8),0),IF('Team &amp; Salaries'!$O8="Monthly",IF(CK$6='Team &amp; Salaries'!$M8,MIN('Team &amp; Salaries'!$N8,'Team &amp; Salaries'!$P8),IF(CK$6&gt;'Team &amp; Salaries'!$M8,MIN('Team &amp; Salaries'!$P8,CJ98+'Team &amp; Salaries'!$N8),0)),IF('Team &amp; Salaries'!$O8="Quarterly",IF(CK$6='Team &amp; Salaries'!$M8,MIN('Team &amp; Salaries'!$N8,'Team &amp; Salaries'!$P8),IF(CK$6&gt;'Team &amp; Salaries'!$M8,IFERROR(MIN('Team &amp; Salaries'!$P8,IF(ISNUMBER(CH98),CH98,0)+'Team &amp; Salaries'!$N8),'Team &amp; Salaries'!$N8),0)),IF('Team &amp; Salaries'!$O8="Annually",IF(CK$6='Team &amp; Salaries'!$M8,MIN('Team &amp; Salaries'!$N8,'Team &amp; Salaries'!$P8),IF(CK$6&gt;'Team &amp; Salaries'!$M8,IFERROR(MIN('Team &amp; Salaries'!$P8,BY98+'Team &amp; Salaries'!$N8),MIN('Team &amp; Salaries'!$N8,'Team &amp; Salaries'!$P8)),0))))))</f>
        <v>1</v>
      </c>
      <c r="CL98" s="671">
        <f>IF('Team &amp; Salaries'!$O8="Never",IF(CL$6&gt;='Team &amp; Salaries'!$M8,MIN('Team &amp; Salaries'!$N8,'Team &amp; Salaries'!$P8),0),IF('Team &amp; Salaries'!$O8="Monthly",IF(CL$6='Team &amp; Salaries'!$M8,MIN('Team &amp; Salaries'!$N8,'Team &amp; Salaries'!$P8),IF(CL$6&gt;'Team &amp; Salaries'!$M8,MIN('Team &amp; Salaries'!$P8,CK98+'Team &amp; Salaries'!$N8),0)),IF('Team &amp; Salaries'!$O8="Quarterly",IF(CL$6='Team &amp; Salaries'!$M8,MIN('Team &amp; Salaries'!$N8,'Team &amp; Salaries'!$P8),IF(CL$6&gt;'Team &amp; Salaries'!$M8,IFERROR(MIN('Team &amp; Salaries'!$P8,IF(ISNUMBER(CI98),CI98,0)+'Team &amp; Salaries'!$N8),'Team &amp; Salaries'!$N8),0)),IF('Team &amp; Salaries'!$O8="Annually",IF(CL$6='Team &amp; Salaries'!$M8,MIN('Team &amp; Salaries'!$N8,'Team &amp; Salaries'!$P8),IF(CL$6&gt;'Team &amp; Salaries'!$M8,IFERROR(MIN('Team &amp; Salaries'!$P8,BZ98+'Team &amp; Salaries'!$N8),MIN('Team &amp; Salaries'!$N8,'Team &amp; Salaries'!$P8)),0))))))</f>
        <v>1</v>
      </c>
      <c r="CM98" s="671">
        <f>IF('Team &amp; Salaries'!$O8="Never",IF(CM$6&gt;='Team &amp; Salaries'!$M8,MIN('Team &amp; Salaries'!$N8,'Team &amp; Salaries'!$P8),0),IF('Team &amp; Salaries'!$O8="Monthly",IF(CM$6='Team &amp; Salaries'!$M8,MIN('Team &amp; Salaries'!$N8,'Team &amp; Salaries'!$P8),IF(CM$6&gt;'Team &amp; Salaries'!$M8,MIN('Team &amp; Salaries'!$P8,CL98+'Team &amp; Salaries'!$N8),0)),IF('Team &amp; Salaries'!$O8="Quarterly",IF(CM$6='Team &amp; Salaries'!$M8,MIN('Team &amp; Salaries'!$N8,'Team &amp; Salaries'!$P8),IF(CM$6&gt;'Team &amp; Salaries'!$M8,IFERROR(MIN('Team &amp; Salaries'!$P8,IF(ISNUMBER(CJ98),CJ98,0)+'Team &amp; Salaries'!$N8),'Team &amp; Salaries'!$N8),0)),IF('Team &amp; Salaries'!$O8="Annually",IF(CM$6='Team &amp; Salaries'!$M8,MIN('Team &amp; Salaries'!$N8,'Team &amp; Salaries'!$P8),IF(CM$6&gt;'Team &amp; Salaries'!$M8,IFERROR(MIN('Team &amp; Salaries'!$P8,CA98+'Team &amp; Salaries'!$N8),MIN('Team &amp; Salaries'!$N8,'Team &amp; Salaries'!$P8)),0))))))</f>
        <v>1</v>
      </c>
      <c r="CN98" s="671">
        <f>IF('Team &amp; Salaries'!$O8="Never",IF(CN$6&gt;='Team &amp; Salaries'!$M8,MIN('Team &amp; Salaries'!$N8,'Team &amp; Salaries'!$P8),0),IF('Team &amp; Salaries'!$O8="Monthly",IF(CN$6='Team &amp; Salaries'!$M8,MIN('Team &amp; Salaries'!$N8,'Team &amp; Salaries'!$P8),IF(CN$6&gt;'Team &amp; Salaries'!$M8,MIN('Team &amp; Salaries'!$P8,CM98+'Team &amp; Salaries'!$N8),0)),IF('Team &amp; Salaries'!$O8="Quarterly",IF(CN$6='Team &amp; Salaries'!$M8,MIN('Team &amp; Salaries'!$N8,'Team &amp; Salaries'!$P8),IF(CN$6&gt;'Team &amp; Salaries'!$M8,IFERROR(MIN('Team &amp; Salaries'!$P8,IF(ISNUMBER(CK98),CK98,0)+'Team &amp; Salaries'!$N8),'Team &amp; Salaries'!$N8),0)),IF('Team &amp; Salaries'!$O8="Annually",IF(CN$6='Team &amp; Salaries'!$M8,MIN('Team &amp; Salaries'!$N8,'Team &amp; Salaries'!$P8),IF(CN$6&gt;'Team &amp; Salaries'!$M8,IFERROR(MIN('Team &amp; Salaries'!$P8,CB98+'Team &amp; Salaries'!$N8),MIN('Team &amp; Salaries'!$N8,'Team &amp; Salaries'!$P8)),0))))))</f>
        <v>1</v>
      </c>
      <c r="CO98" s="671">
        <f>IF('Team &amp; Salaries'!$O8="Never",IF(CO$6&gt;='Team &amp; Salaries'!$M8,MIN('Team &amp; Salaries'!$N8,'Team &amp; Salaries'!$P8),0),IF('Team &amp; Salaries'!$O8="Monthly",IF(CO$6='Team &amp; Salaries'!$M8,MIN('Team &amp; Salaries'!$N8,'Team &amp; Salaries'!$P8),IF(CO$6&gt;'Team &amp; Salaries'!$M8,MIN('Team &amp; Salaries'!$P8,CN98+'Team &amp; Salaries'!$N8),0)),IF('Team &amp; Salaries'!$O8="Quarterly",IF(CO$6='Team &amp; Salaries'!$M8,MIN('Team &amp; Salaries'!$N8,'Team &amp; Salaries'!$P8),IF(CO$6&gt;'Team &amp; Salaries'!$M8,IFERROR(MIN('Team &amp; Salaries'!$P8,IF(ISNUMBER(CL98),CL98,0)+'Team &amp; Salaries'!$N8),'Team &amp; Salaries'!$N8),0)),IF('Team &amp; Salaries'!$O8="Annually",IF(CO$6='Team &amp; Salaries'!$M8,MIN('Team &amp; Salaries'!$N8,'Team &amp; Salaries'!$P8),IF(CO$6&gt;'Team &amp; Salaries'!$M8,IFERROR(MIN('Team &amp; Salaries'!$P8,CC98+'Team &amp; Salaries'!$N8),MIN('Team &amp; Salaries'!$N8,'Team &amp; Salaries'!$P8)),0))))))</f>
        <v>1</v>
      </c>
      <c r="CP98" s="671">
        <f>IF('Team &amp; Salaries'!$O8="Never",IF(CP$6&gt;='Team &amp; Salaries'!$M8,MIN('Team &amp; Salaries'!$N8,'Team &amp; Salaries'!$P8),0),IF('Team &amp; Salaries'!$O8="Monthly",IF(CP$6='Team &amp; Salaries'!$M8,MIN('Team &amp; Salaries'!$N8,'Team &amp; Salaries'!$P8),IF(CP$6&gt;'Team &amp; Salaries'!$M8,MIN('Team &amp; Salaries'!$P8,CO98+'Team &amp; Salaries'!$N8),0)),IF('Team &amp; Salaries'!$O8="Quarterly",IF(CP$6='Team &amp; Salaries'!$M8,MIN('Team &amp; Salaries'!$N8,'Team &amp; Salaries'!$P8),IF(CP$6&gt;'Team &amp; Salaries'!$M8,IFERROR(MIN('Team &amp; Salaries'!$P8,IF(ISNUMBER(CM98),CM98,0)+'Team &amp; Salaries'!$N8),'Team &amp; Salaries'!$N8),0)),IF('Team &amp; Salaries'!$O8="Annually",IF(CP$6='Team &amp; Salaries'!$M8,MIN('Team &amp; Salaries'!$N8,'Team &amp; Salaries'!$P8),IF(CP$6&gt;'Team &amp; Salaries'!$M8,IFERROR(MIN('Team &amp; Salaries'!$P8,CD98+'Team &amp; Salaries'!$N8),MIN('Team &amp; Salaries'!$N8,'Team &amp; Salaries'!$P8)),0))))))</f>
        <v>1</v>
      </c>
      <c r="CQ98" s="671">
        <f>IF('Team &amp; Salaries'!$O8="Never",IF(CQ$6&gt;='Team &amp; Salaries'!$M8,MIN('Team &amp; Salaries'!$N8,'Team &amp; Salaries'!$P8),0),IF('Team &amp; Salaries'!$O8="Monthly",IF(CQ$6='Team &amp; Salaries'!$M8,MIN('Team &amp; Salaries'!$N8,'Team &amp; Salaries'!$P8),IF(CQ$6&gt;'Team &amp; Salaries'!$M8,MIN('Team &amp; Salaries'!$P8,CP98+'Team &amp; Salaries'!$N8),0)),IF('Team &amp; Salaries'!$O8="Quarterly",IF(CQ$6='Team &amp; Salaries'!$M8,MIN('Team &amp; Salaries'!$N8,'Team &amp; Salaries'!$P8),IF(CQ$6&gt;'Team &amp; Salaries'!$M8,IFERROR(MIN('Team &amp; Salaries'!$P8,IF(ISNUMBER(CN98),CN98,0)+'Team &amp; Salaries'!$N8),'Team &amp; Salaries'!$N8),0)),IF('Team &amp; Salaries'!$O8="Annually",IF(CQ$6='Team &amp; Salaries'!$M8,MIN('Team &amp; Salaries'!$N8,'Team &amp; Salaries'!$P8),IF(CQ$6&gt;'Team &amp; Salaries'!$M8,IFERROR(MIN('Team &amp; Salaries'!$P8,CE98+'Team &amp; Salaries'!$N8),MIN('Team &amp; Salaries'!$N8,'Team &amp; Salaries'!$P8)),0))))))</f>
        <v>1</v>
      </c>
      <c r="CR98" s="671">
        <f>IF('Team &amp; Salaries'!$O8="Never",IF(CR$6&gt;='Team &amp; Salaries'!$M8,MIN('Team &amp; Salaries'!$N8,'Team &amp; Salaries'!$P8),0),IF('Team &amp; Salaries'!$O8="Monthly",IF(CR$6='Team &amp; Salaries'!$M8,MIN('Team &amp; Salaries'!$N8,'Team &amp; Salaries'!$P8),IF(CR$6&gt;'Team &amp; Salaries'!$M8,MIN('Team &amp; Salaries'!$P8,CQ98+'Team &amp; Salaries'!$N8),0)),IF('Team &amp; Salaries'!$O8="Quarterly",IF(CR$6='Team &amp; Salaries'!$M8,MIN('Team &amp; Salaries'!$N8,'Team &amp; Salaries'!$P8),IF(CR$6&gt;'Team &amp; Salaries'!$M8,IFERROR(MIN('Team &amp; Salaries'!$P8,IF(ISNUMBER(CO98),CO98,0)+'Team &amp; Salaries'!$N8),'Team &amp; Salaries'!$N8),0)),IF('Team &amp; Salaries'!$O8="Annually",IF(CR$6='Team &amp; Salaries'!$M8,MIN('Team &amp; Salaries'!$N8,'Team &amp; Salaries'!$P8),IF(CR$6&gt;'Team &amp; Salaries'!$M8,IFERROR(MIN('Team &amp; Salaries'!$P8,CF98+'Team &amp; Salaries'!$N8),MIN('Team &amp; Salaries'!$N8,'Team &amp; Salaries'!$P8)),0))))))</f>
        <v>1</v>
      </c>
      <c r="CS98" s="671">
        <f>IF('Team &amp; Salaries'!$O8="Never",IF(CS$6&gt;='Team &amp; Salaries'!$M8,MIN('Team &amp; Salaries'!$N8,'Team &amp; Salaries'!$P8),0),IF('Team &amp; Salaries'!$O8="Monthly",IF(CS$6='Team &amp; Salaries'!$M8,MIN('Team &amp; Salaries'!$N8,'Team &amp; Salaries'!$P8),IF(CS$6&gt;'Team &amp; Salaries'!$M8,MIN('Team &amp; Salaries'!$P8,CR98+'Team &amp; Salaries'!$N8),0)),IF('Team &amp; Salaries'!$O8="Quarterly",IF(CS$6='Team &amp; Salaries'!$M8,MIN('Team &amp; Salaries'!$N8,'Team &amp; Salaries'!$P8),IF(CS$6&gt;'Team &amp; Salaries'!$M8,IFERROR(MIN('Team &amp; Salaries'!$P8,IF(ISNUMBER(CP98),CP98,0)+'Team &amp; Salaries'!$N8),'Team &amp; Salaries'!$N8),0)),IF('Team &amp; Salaries'!$O8="Annually",IF(CS$6='Team &amp; Salaries'!$M8,MIN('Team &amp; Salaries'!$N8,'Team &amp; Salaries'!$P8),IF(CS$6&gt;'Team &amp; Salaries'!$M8,IFERROR(MIN('Team &amp; Salaries'!$P8,CG98+'Team &amp; Salaries'!$N8),MIN('Team &amp; Salaries'!$N8,'Team &amp; Salaries'!$P8)),0))))))</f>
        <v>1</v>
      </c>
      <c r="CT98" s="671">
        <f>IF('Team &amp; Salaries'!$O8="Never",IF(CT$6&gt;='Team &amp; Salaries'!$M8,MIN('Team &amp; Salaries'!$N8,'Team &amp; Salaries'!$P8),0),IF('Team &amp; Salaries'!$O8="Monthly",IF(CT$6='Team &amp; Salaries'!$M8,MIN('Team &amp; Salaries'!$N8,'Team &amp; Salaries'!$P8),IF(CT$6&gt;'Team &amp; Salaries'!$M8,MIN('Team &amp; Salaries'!$P8,CS98+'Team &amp; Salaries'!$N8),0)),IF('Team &amp; Salaries'!$O8="Quarterly",IF(CT$6='Team &amp; Salaries'!$M8,MIN('Team &amp; Salaries'!$N8,'Team &amp; Salaries'!$P8),IF(CT$6&gt;'Team &amp; Salaries'!$M8,IFERROR(MIN('Team &amp; Salaries'!$P8,IF(ISNUMBER(CQ98),CQ98,0)+'Team &amp; Salaries'!$N8),'Team &amp; Salaries'!$N8),0)),IF('Team &amp; Salaries'!$O8="Annually",IF(CT$6='Team &amp; Salaries'!$M8,MIN('Team &amp; Salaries'!$N8,'Team &amp; Salaries'!$P8),IF(CT$6&gt;'Team &amp; Salaries'!$M8,IFERROR(MIN('Team &amp; Salaries'!$P8,CH98+'Team &amp; Salaries'!$N8),MIN('Team &amp; Salaries'!$N8,'Team &amp; Salaries'!$P8)),0))))))</f>
        <v>1</v>
      </c>
      <c r="CU98" s="671">
        <f>IF('Team &amp; Salaries'!$O8="Never",IF(CU$6&gt;='Team &amp; Salaries'!$M8,MIN('Team &amp; Salaries'!$N8,'Team &amp; Salaries'!$P8),0),IF('Team &amp; Salaries'!$O8="Monthly",IF(CU$6='Team &amp; Salaries'!$M8,MIN('Team &amp; Salaries'!$N8,'Team &amp; Salaries'!$P8),IF(CU$6&gt;'Team &amp; Salaries'!$M8,MIN('Team &amp; Salaries'!$P8,CT98+'Team &amp; Salaries'!$N8),0)),IF('Team &amp; Salaries'!$O8="Quarterly",IF(CU$6='Team &amp; Salaries'!$M8,MIN('Team &amp; Salaries'!$N8,'Team &amp; Salaries'!$P8),IF(CU$6&gt;'Team &amp; Salaries'!$M8,IFERROR(MIN('Team &amp; Salaries'!$P8,IF(ISNUMBER(CR98),CR98,0)+'Team &amp; Salaries'!$N8),'Team &amp; Salaries'!$N8),0)),IF('Team &amp; Salaries'!$O8="Annually",IF(CU$6='Team &amp; Salaries'!$M8,MIN('Team &amp; Salaries'!$N8,'Team &amp; Salaries'!$P8),IF(CU$6&gt;'Team &amp; Salaries'!$M8,IFERROR(MIN('Team &amp; Salaries'!$P8,CI98+'Team &amp; Salaries'!$N8),MIN('Team &amp; Salaries'!$N8,'Team &amp; Salaries'!$P8)),0))))))</f>
        <v>1</v>
      </c>
      <c r="CV98" s="671">
        <f>IF('Team &amp; Salaries'!$O8="Never",IF(CV$6&gt;='Team &amp; Salaries'!$M8,MIN('Team &amp; Salaries'!$N8,'Team &amp; Salaries'!$P8),0),IF('Team &amp; Salaries'!$O8="Monthly",IF(CV$6='Team &amp; Salaries'!$M8,MIN('Team &amp; Salaries'!$N8,'Team &amp; Salaries'!$P8),IF(CV$6&gt;'Team &amp; Salaries'!$M8,MIN('Team &amp; Salaries'!$P8,CU98+'Team &amp; Salaries'!$N8),0)),IF('Team &amp; Salaries'!$O8="Quarterly",IF(CV$6='Team &amp; Salaries'!$M8,MIN('Team &amp; Salaries'!$N8,'Team &amp; Salaries'!$P8),IF(CV$6&gt;'Team &amp; Salaries'!$M8,IFERROR(MIN('Team &amp; Salaries'!$P8,IF(ISNUMBER(CS98),CS98,0)+'Team &amp; Salaries'!$N8),'Team &amp; Salaries'!$N8),0)),IF('Team &amp; Salaries'!$O8="Annually",IF(CV$6='Team &amp; Salaries'!$M8,MIN('Team &amp; Salaries'!$N8,'Team &amp; Salaries'!$P8),IF(CV$6&gt;'Team &amp; Salaries'!$M8,IFERROR(MIN('Team &amp; Salaries'!$P8,CJ98+'Team &amp; Salaries'!$N8),MIN('Team &amp; Salaries'!$N8,'Team &amp; Salaries'!$P8)),0))))))</f>
        <v>1</v>
      </c>
      <c r="CW98" s="671">
        <f>IF('Team &amp; Salaries'!$O8="Never",IF(CW$6&gt;='Team &amp; Salaries'!$M8,MIN('Team &amp; Salaries'!$N8,'Team &amp; Salaries'!$P8),0),IF('Team &amp; Salaries'!$O8="Monthly",IF(CW$6='Team &amp; Salaries'!$M8,MIN('Team &amp; Salaries'!$N8,'Team &amp; Salaries'!$P8),IF(CW$6&gt;'Team &amp; Salaries'!$M8,MIN('Team &amp; Salaries'!$P8,CV98+'Team &amp; Salaries'!$N8),0)),IF('Team &amp; Salaries'!$O8="Quarterly",IF(CW$6='Team &amp; Salaries'!$M8,MIN('Team &amp; Salaries'!$N8,'Team &amp; Salaries'!$P8),IF(CW$6&gt;'Team &amp; Salaries'!$M8,IFERROR(MIN('Team &amp; Salaries'!$P8,IF(ISNUMBER(CT98),CT98,0)+'Team &amp; Salaries'!$N8),'Team &amp; Salaries'!$N8),0)),IF('Team &amp; Salaries'!$O8="Annually",IF(CW$6='Team &amp; Salaries'!$M8,MIN('Team &amp; Salaries'!$N8,'Team &amp; Salaries'!$P8),IF(CW$6&gt;'Team &amp; Salaries'!$M8,IFERROR(MIN('Team &amp; Salaries'!$P8,CK98+'Team &amp; Salaries'!$N8),MIN('Team &amp; Salaries'!$N8,'Team &amp; Salaries'!$P8)),0))))))</f>
        <v>1</v>
      </c>
      <c r="CX98" s="671">
        <f>IF('Team &amp; Salaries'!$O8="Never",IF(CX$6&gt;='Team &amp; Salaries'!$M8,MIN('Team &amp; Salaries'!$N8,'Team &amp; Salaries'!$P8),0),IF('Team &amp; Salaries'!$O8="Monthly",IF(CX$6='Team &amp; Salaries'!$M8,MIN('Team &amp; Salaries'!$N8,'Team &amp; Salaries'!$P8),IF(CX$6&gt;'Team &amp; Salaries'!$M8,MIN('Team &amp; Salaries'!$P8,CW98+'Team &amp; Salaries'!$N8),0)),IF('Team &amp; Salaries'!$O8="Quarterly",IF(CX$6='Team &amp; Salaries'!$M8,MIN('Team &amp; Salaries'!$N8,'Team &amp; Salaries'!$P8),IF(CX$6&gt;'Team &amp; Salaries'!$M8,IFERROR(MIN('Team &amp; Salaries'!$P8,IF(ISNUMBER(CU98),CU98,0)+'Team &amp; Salaries'!$N8),'Team &amp; Salaries'!$N8),0)),IF('Team &amp; Salaries'!$O8="Annually",IF(CX$6='Team &amp; Salaries'!$M8,MIN('Team &amp; Salaries'!$N8,'Team &amp; Salaries'!$P8),IF(CX$6&gt;'Team &amp; Salaries'!$M8,IFERROR(MIN('Team &amp; Salaries'!$P8,CL98+'Team &amp; Salaries'!$N8),MIN('Team &amp; Salaries'!$N8,'Team &amp; Salaries'!$P8)),0))))))</f>
        <v>1</v>
      </c>
      <c r="CY98" s="671">
        <f>IF('Team &amp; Salaries'!$O8="Never",IF(CY$6&gt;='Team &amp; Salaries'!$M8,MIN('Team &amp; Salaries'!$N8,'Team &amp; Salaries'!$P8),0),IF('Team &amp; Salaries'!$O8="Monthly",IF(CY$6='Team &amp; Salaries'!$M8,MIN('Team &amp; Salaries'!$N8,'Team &amp; Salaries'!$P8),IF(CY$6&gt;'Team &amp; Salaries'!$M8,MIN('Team &amp; Salaries'!$P8,CX98+'Team &amp; Salaries'!$N8),0)),IF('Team &amp; Salaries'!$O8="Quarterly",IF(CY$6='Team &amp; Salaries'!$M8,MIN('Team &amp; Salaries'!$N8,'Team &amp; Salaries'!$P8),IF(CY$6&gt;'Team &amp; Salaries'!$M8,IFERROR(MIN('Team &amp; Salaries'!$P8,IF(ISNUMBER(CV98),CV98,0)+'Team &amp; Salaries'!$N8),'Team &amp; Salaries'!$N8),0)),IF('Team &amp; Salaries'!$O8="Annually",IF(CY$6='Team &amp; Salaries'!$M8,MIN('Team &amp; Salaries'!$N8,'Team &amp; Salaries'!$P8),IF(CY$6&gt;'Team &amp; Salaries'!$M8,IFERROR(MIN('Team &amp; Salaries'!$P8,CM98+'Team &amp; Salaries'!$N8),MIN('Team &amp; Salaries'!$N8,'Team &amp; Salaries'!$P8)),0))))))</f>
        <v>1</v>
      </c>
      <c r="CZ98" s="671">
        <f>IF('Team &amp; Salaries'!$O8="Never",IF(CZ$6&gt;='Team &amp; Salaries'!$M8,MIN('Team &amp; Salaries'!$N8,'Team &amp; Salaries'!$P8),0),IF('Team &amp; Salaries'!$O8="Monthly",IF(CZ$6='Team &amp; Salaries'!$M8,MIN('Team &amp; Salaries'!$N8,'Team &amp; Salaries'!$P8),IF(CZ$6&gt;'Team &amp; Salaries'!$M8,MIN('Team &amp; Salaries'!$P8,CY98+'Team &amp; Salaries'!$N8),0)),IF('Team &amp; Salaries'!$O8="Quarterly",IF(CZ$6='Team &amp; Salaries'!$M8,MIN('Team &amp; Salaries'!$N8,'Team &amp; Salaries'!$P8),IF(CZ$6&gt;'Team &amp; Salaries'!$M8,IFERROR(MIN('Team &amp; Salaries'!$P8,IF(ISNUMBER(CW98),CW98,0)+'Team &amp; Salaries'!$N8),'Team &amp; Salaries'!$N8),0)),IF('Team &amp; Salaries'!$O8="Annually",IF(CZ$6='Team &amp; Salaries'!$M8,MIN('Team &amp; Salaries'!$N8,'Team &amp; Salaries'!$P8),IF(CZ$6&gt;'Team &amp; Salaries'!$M8,IFERROR(MIN('Team &amp; Salaries'!$P8,CN98+'Team &amp; Salaries'!$N8),MIN('Team &amp; Salaries'!$N8,'Team &amp; Salaries'!$P8)),0))))))</f>
        <v>1</v>
      </c>
      <c r="DA98" s="671">
        <f>IF('Team &amp; Salaries'!$O8="Never",IF(DA$6&gt;='Team &amp; Salaries'!$M8,MIN('Team &amp; Salaries'!$N8,'Team &amp; Salaries'!$P8),0),IF('Team &amp; Salaries'!$O8="Monthly",IF(DA$6='Team &amp; Salaries'!$M8,MIN('Team &amp; Salaries'!$N8,'Team &amp; Salaries'!$P8),IF(DA$6&gt;'Team &amp; Salaries'!$M8,MIN('Team &amp; Salaries'!$P8,CZ98+'Team &amp; Salaries'!$N8),0)),IF('Team &amp; Salaries'!$O8="Quarterly",IF(DA$6='Team &amp; Salaries'!$M8,MIN('Team &amp; Salaries'!$N8,'Team &amp; Salaries'!$P8),IF(DA$6&gt;'Team &amp; Salaries'!$M8,IFERROR(MIN('Team &amp; Salaries'!$P8,IF(ISNUMBER(CX98),CX98,0)+'Team &amp; Salaries'!$N8),'Team &amp; Salaries'!$N8),0)),IF('Team &amp; Salaries'!$O8="Annually",IF(DA$6='Team &amp; Salaries'!$M8,MIN('Team &amp; Salaries'!$N8,'Team &amp; Salaries'!$P8),IF(DA$6&gt;'Team &amp; Salaries'!$M8,IFERROR(MIN('Team &amp; Salaries'!$P8,CO98+'Team &amp; Salaries'!$N8),MIN('Team &amp; Salaries'!$N8,'Team &amp; Salaries'!$P8)),0))))))</f>
        <v>1</v>
      </c>
      <c r="DB98" s="671">
        <f>IF('Team &amp; Salaries'!$O8="Never",IF(DB$6&gt;='Team &amp; Salaries'!$M8,MIN('Team &amp; Salaries'!$N8,'Team &amp; Salaries'!$P8),0),IF('Team &amp; Salaries'!$O8="Monthly",IF(DB$6='Team &amp; Salaries'!$M8,MIN('Team &amp; Salaries'!$N8,'Team &amp; Salaries'!$P8),IF(DB$6&gt;'Team &amp; Salaries'!$M8,MIN('Team &amp; Salaries'!$P8,DA98+'Team &amp; Salaries'!$N8),0)),IF('Team &amp; Salaries'!$O8="Quarterly",IF(DB$6='Team &amp; Salaries'!$M8,MIN('Team &amp; Salaries'!$N8,'Team &amp; Salaries'!$P8),IF(DB$6&gt;'Team &amp; Salaries'!$M8,IFERROR(MIN('Team &amp; Salaries'!$P8,IF(ISNUMBER(CY98),CY98,0)+'Team &amp; Salaries'!$N8),'Team &amp; Salaries'!$N8),0)),IF('Team &amp; Salaries'!$O8="Annually",IF(DB$6='Team &amp; Salaries'!$M8,MIN('Team &amp; Salaries'!$N8,'Team &amp; Salaries'!$P8),IF(DB$6&gt;'Team &amp; Salaries'!$M8,IFERROR(MIN('Team &amp; Salaries'!$P8,CP98+'Team &amp; Salaries'!$N8),MIN('Team &amp; Salaries'!$N8,'Team &amp; Salaries'!$P8)),0))))))</f>
        <v>1</v>
      </c>
      <c r="DC98" s="671">
        <f>IF('Team &amp; Salaries'!$O8="Never",IF(DC$6&gt;='Team &amp; Salaries'!$M8,MIN('Team &amp; Salaries'!$N8,'Team &amp; Salaries'!$P8),0),IF('Team &amp; Salaries'!$O8="Monthly",IF(DC$6='Team &amp; Salaries'!$M8,MIN('Team &amp; Salaries'!$N8,'Team &amp; Salaries'!$P8),IF(DC$6&gt;'Team &amp; Salaries'!$M8,MIN('Team &amp; Salaries'!$P8,DB98+'Team &amp; Salaries'!$N8),0)),IF('Team &amp; Salaries'!$O8="Quarterly",IF(DC$6='Team &amp; Salaries'!$M8,MIN('Team &amp; Salaries'!$N8,'Team &amp; Salaries'!$P8),IF(DC$6&gt;'Team &amp; Salaries'!$M8,IFERROR(MIN('Team &amp; Salaries'!$P8,IF(ISNUMBER(CZ98),CZ98,0)+'Team &amp; Salaries'!$N8),'Team &amp; Salaries'!$N8),0)),IF('Team &amp; Salaries'!$O8="Annually",IF(DC$6='Team &amp; Salaries'!$M8,MIN('Team &amp; Salaries'!$N8,'Team &amp; Salaries'!$P8),IF(DC$6&gt;'Team &amp; Salaries'!$M8,IFERROR(MIN('Team &amp; Salaries'!$P8,CQ98+'Team &amp; Salaries'!$N8),MIN('Team &amp; Salaries'!$N8,'Team &amp; Salaries'!$P8)),0))))))</f>
        <v>1</v>
      </c>
      <c r="DD98" s="671">
        <f>IF('Team &amp; Salaries'!$O8="Never",IF(DD$6&gt;='Team &amp; Salaries'!$M8,MIN('Team &amp; Salaries'!$N8,'Team &amp; Salaries'!$P8),0),IF('Team &amp; Salaries'!$O8="Monthly",IF(DD$6='Team &amp; Salaries'!$M8,MIN('Team &amp; Salaries'!$N8,'Team &amp; Salaries'!$P8),IF(DD$6&gt;'Team &amp; Salaries'!$M8,MIN('Team &amp; Salaries'!$P8,DC98+'Team &amp; Salaries'!$N8),0)),IF('Team &amp; Salaries'!$O8="Quarterly",IF(DD$6='Team &amp; Salaries'!$M8,MIN('Team &amp; Salaries'!$N8,'Team &amp; Salaries'!$P8),IF(DD$6&gt;'Team &amp; Salaries'!$M8,IFERROR(MIN('Team &amp; Salaries'!$P8,IF(ISNUMBER(DA98),DA98,0)+'Team &amp; Salaries'!$N8),'Team &amp; Salaries'!$N8),0)),IF('Team &amp; Salaries'!$O8="Annually",IF(DD$6='Team &amp; Salaries'!$M8,MIN('Team &amp; Salaries'!$N8,'Team &amp; Salaries'!$P8),IF(DD$6&gt;'Team &amp; Salaries'!$M8,IFERROR(MIN('Team &amp; Salaries'!$P8,CR98+'Team &amp; Salaries'!$N8),MIN('Team &amp; Salaries'!$N8,'Team &amp; Salaries'!$P8)),0))))))</f>
        <v>1</v>
      </c>
      <c r="DE98" s="671">
        <f>IF('Team &amp; Salaries'!$O8="Never",IF(DE$6&gt;='Team &amp; Salaries'!$M8,MIN('Team &amp; Salaries'!$N8,'Team &amp; Salaries'!$P8),0),IF('Team &amp; Salaries'!$O8="Monthly",IF(DE$6='Team &amp; Salaries'!$M8,MIN('Team &amp; Salaries'!$N8,'Team &amp; Salaries'!$P8),IF(DE$6&gt;'Team &amp; Salaries'!$M8,MIN('Team &amp; Salaries'!$P8,DD98+'Team &amp; Salaries'!$N8),0)),IF('Team &amp; Salaries'!$O8="Quarterly",IF(DE$6='Team &amp; Salaries'!$M8,MIN('Team &amp; Salaries'!$N8,'Team &amp; Salaries'!$P8),IF(DE$6&gt;'Team &amp; Salaries'!$M8,IFERROR(MIN('Team &amp; Salaries'!$P8,IF(ISNUMBER(DB98),DB98,0)+'Team &amp; Salaries'!$N8),'Team &amp; Salaries'!$N8),0)),IF('Team &amp; Salaries'!$O8="Annually",IF(DE$6='Team &amp; Salaries'!$M8,MIN('Team &amp; Salaries'!$N8,'Team &amp; Salaries'!$P8),IF(DE$6&gt;'Team &amp; Salaries'!$M8,IFERROR(MIN('Team &amp; Salaries'!$P8,CS98+'Team &amp; Salaries'!$N8),MIN('Team &amp; Salaries'!$N8,'Team &amp; Salaries'!$P8)),0))))))</f>
        <v>1</v>
      </c>
      <c r="DF98" s="671">
        <f>IF('Team &amp; Salaries'!$O8="Never",IF(DF$6&gt;='Team &amp; Salaries'!$M8,MIN('Team &amp; Salaries'!$N8,'Team &amp; Salaries'!$P8),0),IF('Team &amp; Salaries'!$O8="Monthly",IF(DF$6='Team &amp; Salaries'!$M8,MIN('Team &amp; Salaries'!$N8,'Team &amp; Salaries'!$P8),IF(DF$6&gt;'Team &amp; Salaries'!$M8,MIN('Team &amp; Salaries'!$P8,DE98+'Team &amp; Salaries'!$N8),0)),IF('Team &amp; Salaries'!$O8="Quarterly",IF(DF$6='Team &amp; Salaries'!$M8,MIN('Team &amp; Salaries'!$N8,'Team &amp; Salaries'!$P8),IF(DF$6&gt;'Team &amp; Salaries'!$M8,IFERROR(MIN('Team &amp; Salaries'!$P8,IF(ISNUMBER(DC98),DC98,0)+'Team &amp; Salaries'!$N8),'Team &amp; Salaries'!$N8),0)),IF('Team &amp; Salaries'!$O8="Annually",IF(DF$6='Team &amp; Salaries'!$M8,MIN('Team &amp; Salaries'!$N8,'Team &amp; Salaries'!$P8),IF(DF$6&gt;'Team &amp; Salaries'!$M8,IFERROR(MIN('Team &amp; Salaries'!$P8,CT98+'Team &amp; Salaries'!$N8),MIN('Team &amp; Salaries'!$N8,'Team &amp; Salaries'!$P8)),0))))))</f>
        <v>1</v>
      </c>
      <c r="DG98" s="671">
        <f>IF('Team &amp; Salaries'!$O8="Never",IF(DG$6&gt;='Team &amp; Salaries'!$M8,MIN('Team &amp; Salaries'!$N8,'Team &amp; Salaries'!$P8),0),IF('Team &amp; Salaries'!$O8="Monthly",IF(DG$6='Team &amp; Salaries'!$M8,MIN('Team &amp; Salaries'!$N8,'Team &amp; Salaries'!$P8),IF(DG$6&gt;'Team &amp; Salaries'!$M8,MIN('Team &amp; Salaries'!$P8,DF98+'Team &amp; Salaries'!$N8),0)),IF('Team &amp; Salaries'!$O8="Quarterly",IF(DG$6='Team &amp; Salaries'!$M8,MIN('Team &amp; Salaries'!$N8,'Team &amp; Salaries'!$P8),IF(DG$6&gt;'Team &amp; Salaries'!$M8,IFERROR(MIN('Team &amp; Salaries'!$P8,IF(ISNUMBER(DD98),DD98,0)+'Team &amp; Salaries'!$N8),'Team &amp; Salaries'!$N8),0)),IF('Team &amp; Salaries'!$O8="Annually",IF(DG$6='Team &amp; Salaries'!$M8,MIN('Team &amp; Salaries'!$N8,'Team &amp; Salaries'!$P8),IF(DG$6&gt;'Team &amp; Salaries'!$M8,IFERROR(MIN('Team &amp; Salaries'!$P8,CU98+'Team &amp; Salaries'!$N8),MIN('Team &amp; Salaries'!$N8,'Team &amp; Salaries'!$P8)),0))))))</f>
        <v>1</v>
      </c>
      <c r="DH98" s="671">
        <f>IF('Team &amp; Salaries'!$O8="Never",IF(DH$6&gt;='Team &amp; Salaries'!$M8,MIN('Team &amp; Salaries'!$N8,'Team &amp; Salaries'!$P8),0),IF('Team &amp; Salaries'!$O8="Monthly",IF(DH$6='Team &amp; Salaries'!$M8,MIN('Team &amp; Salaries'!$N8,'Team &amp; Salaries'!$P8),IF(DH$6&gt;'Team &amp; Salaries'!$M8,MIN('Team &amp; Salaries'!$P8,DG98+'Team &amp; Salaries'!$N8),0)),IF('Team &amp; Salaries'!$O8="Quarterly",IF(DH$6='Team &amp; Salaries'!$M8,MIN('Team &amp; Salaries'!$N8,'Team &amp; Salaries'!$P8),IF(DH$6&gt;'Team &amp; Salaries'!$M8,IFERROR(MIN('Team &amp; Salaries'!$P8,IF(ISNUMBER(DE98),DE98,0)+'Team &amp; Salaries'!$N8),'Team &amp; Salaries'!$N8),0)),IF('Team &amp; Salaries'!$O8="Annually",IF(DH$6='Team &amp; Salaries'!$M8,MIN('Team &amp; Salaries'!$N8,'Team &amp; Salaries'!$P8),IF(DH$6&gt;'Team &amp; Salaries'!$M8,IFERROR(MIN('Team &amp; Salaries'!$P8,CV98+'Team &amp; Salaries'!$N8),MIN('Team &amp; Salaries'!$N8,'Team &amp; Salaries'!$P8)),0))))))</f>
        <v>1</v>
      </c>
      <c r="DI98" s="671">
        <f>IF('Team &amp; Salaries'!$O8="Never",IF(DI$6&gt;='Team &amp; Salaries'!$M8,MIN('Team &amp; Salaries'!$N8,'Team &amp; Salaries'!$P8),0),IF('Team &amp; Salaries'!$O8="Monthly",IF(DI$6='Team &amp; Salaries'!$M8,MIN('Team &amp; Salaries'!$N8,'Team &amp; Salaries'!$P8),IF(DI$6&gt;'Team &amp; Salaries'!$M8,MIN('Team &amp; Salaries'!$P8,DH98+'Team &amp; Salaries'!$N8),0)),IF('Team &amp; Salaries'!$O8="Quarterly",IF(DI$6='Team &amp; Salaries'!$M8,MIN('Team &amp; Salaries'!$N8,'Team &amp; Salaries'!$P8),IF(DI$6&gt;'Team &amp; Salaries'!$M8,IFERROR(MIN('Team &amp; Salaries'!$P8,IF(ISNUMBER(DF98),DF98,0)+'Team &amp; Salaries'!$N8),'Team &amp; Salaries'!$N8),0)),IF('Team &amp; Salaries'!$O8="Annually",IF(DI$6='Team &amp; Salaries'!$M8,MIN('Team &amp; Salaries'!$N8,'Team &amp; Salaries'!$P8),IF(DI$6&gt;'Team &amp; Salaries'!$M8,IFERROR(MIN('Team &amp; Salaries'!$P8,CW98+'Team &amp; Salaries'!$N8),MIN('Team &amp; Salaries'!$N8,'Team &amp; Salaries'!$P8)),0))))))</f>
        <v>1</v>
      </c>
    </row>
    <row r="99" spans="1:113" customFormat="1" ht="16">
      <c r="A99" s="114" t="str">
        <f>'Team &amp; Salaries'!A9</f>
        <v>Intern</v>
      </c>
      <c r="B99" s="114"/>
      <c r="C99" s="114"/>
      <c r="D99" s="285"/>
      <c r="E99" s="361" t="s">
        <v>193</v>
      </c>
      <c r="F99" s="286">
        <f>IF('Team &amp; Salaries'!$O9="Never",IF(F$6&gt;='Team &amp; Salaries'!$M9,MIN('Team &amp; Salaries'!$N9,'Team &amp; Salaries'!$P9),0),IF('Team &amp; Salaries'!$O9="Monthly",IF(F$6='Team &amp; Salaries'!$M9,MIN('Team &amp; Salaries'!$N9,'Team &amp; Salaries'!$P9),IF(F$6&gt;'Team &amp; Salaries'!$M9,MIN('Team &amp; Salaries'!$P9,E99+'Team &amp; Salaries'!$N9),0)),IF('Team &amp; Salaries'!$O9="Quarterly",IF(F$6='Team &amp; Salaries'!$M9,MIN('Team &amp; Salaries'!$N9,'Team &amp; Salaries'!$P9),IF(F$6&gt;'Team &amp; Salaries'!$M9,IFERROR(MIN('Team &amp; Salaries'!$P9,IF(ISNUMBER(A99),A99,0)+'Team &amp; Salaries'!$N9),'Team &amp; Salaries'!$N9),0)),IF('Team &amp; Salaries'!$O9="Annually",IF(F$6='Team &amp; Salaries'!$M9,MIN('Team &amp; Salaries'!$N9,'Team &amp; Salaries'!$P9),IF(F$6&gt;'Team &amp; Salaries'!$M9,IFERROR(MIN('Team &amp; Salaries'!$P9,#REF!+'Team &amp; Salaries'!$N9),MIN('Team &amp; Salaries'!$N9,'Team &amp; Salaries'!$P9)),0))))))</f>
        <v>0</v>
      </c>
      <c r="G99" s="286">
        <f>IF('Team &amp; Salaries'!$O9="Never",IF(G$6&gt;='Team &amp; Salaries'!$M9,MIN('Team &amp; Salaries'!$N9,'Team &amp; Salaries'!$P9),0),IF('Team &amp; Salaries'!$O9="Monthly",IF(G$6='Team &amp; Salaries'!$M9,MIN('Team &amp; Salaries'!$N9,'Team &amp; Salaries'!$P9),IF(G$6&gt;'Team &amp; Salaries'!$M9,MIN('Team &amp; Salaries'!$P9,F99+'Team &amp; Salaries'!$N9),0)),IF('Team &amp; Salaries'!$O9="Quarterly",IF(G$6='Team &amp; Salaries'!$M9,MIN('Team &amp; Salaries'!$N9,'Team &amp; Salaries'!$P9),IF(G$6&gt;'Team &amp; Salaries'!$M9,IFERROR(MIN('Team &amp; Salaries'!$P9,IF(ISNUMBER(D99),D99,0)+'Team &amp; Salaries'!$N9),'Team &amp; Salaries'!$N9),0)),IF('Team &amp; Salaries'!$O9="Annually",IF(G$6='Team &amp; Salaries'!$M9,MIN('Team &amp; Salaries'!$N9,'Team &amp; Salaries'!$P9),IF(G$6&gt;'Team &amp; Salaries'!$M9,IFERROR(MIN('Team &amp; Salaries'!$P9,#REF!+'Team &amp; Salaries'!$N9),MIN('Team &amp; Salaries'!$N9,'Team &amp; Salaries'!$P9)),0))))))</f>
        <v>0</v>
      </c>
      <c r="H99" s="286">
        <f>IF('Team &amp; Salaries'!$O9="Never",IF(H$6&gt;='Team &amp; Salaries'!$M9,MIN('Team &amp; Salaries'!$N9,'Team &amp; Salaries'!$P9),0),IF('Team &amp; Salaries'!$O9="Monthly",IF(H$6='Team &amp; Salaries'!$M9,MIN('Team &amp; Salaries'!$N9,'Team &amp; Salaries'!$P9),IF(H$6&gt;'Team &amp; Salaries'!$M9,MIN('Team &amp; Salaries'!$P9,G99+'Team &amp; Salaries'!$N9),0)),IF('Team &amp; Salaries'!$O9="Quarterly",IF(H$6='Team &amp; Salaries'!$M9,MIN('Team &amp; Salaries'!$N9,'Team &amp; Salaries'!$P9),IF(H$6&gt;'Team &amp; Salaries'!$M9,IFERROR(MIN('Team &amp; Salaries'!$P9,IF(ISNUMBER(E99),E99,0)+'Team &amp; Salaries'!$N9),'Team &amp; Salaries'!$N9),0)),IF('Team &amp; Salaries'!$O9="Annually",IF(H$6='Team &amp; Salaries'!$M9,MIN('Team &amp; Salaries'!$N9,'Team &amp; Salaries'!$P9),IF(H$6&gt;'Team &amp; Salaries'!$M9,IFERROR(MIN('Team &amp; Salaries'!$P9,#REF!+'Team &amp; Salaries'!$N9),MIN('Team &amp; Salaries'!$N9,'Team &amp; Salaries'!$P9)),0))))))</f>
        <v>0</v>
      </c>
      <c r="I99" s="286">
        <f>IF('Team &amp; Salaries'!$O9="Never",IF(I$6&gt;='Team &amp; Salaries'!$M9,MIN('Team &amp; Salaries'!$N9,'Team &amp; Salaries'!$P9),0),IF('Team &amp; Salaries'!$O9="Monthly",IF(I$6='Team &amp; Salaries'!$M9,MIN('Team &amp; Salaries'!$N9,'Team &amp; Salaries'!$P9),IF(I$6&gt;'Team &amp; Salaries'!$M9,MIN('Team &amp; Salaries'!$P9,H99+'Team &amp; Salaries'!$N9),0)),IF('Team &amp; Salaries'!$O9="Quarterly",IF(I$6='Team &amp; Salaries'!$M9,MIN('Team &amp; Salaries'!$N9,'Team &amp; Salaries'!$P9),IF(I$6&gt;'Team &amp; Salaries'!$M9,IFERROR(MIN('Team &amp; Salaries'!$P9,IF(ISNUMBER(F99),F99,0)+'Team &amp; Salaries'!$N9),'Team &amp; Salaries'!$N9),0)),IF('Team &amp; Salaries'!$O9="Annually",IF(I$6='Team &amp; Salaries'!$M9,MIN('Team &amp; Salaries'!$N9,'Team &amp; Salaries'!$P9),IF(I$6&gt;'Team &amp; Salaries'!$M9,IFERROR(MIN('Team &amp; Salaries'!$P9,#REF!+'Team &amp; Salaries'!$N9),MIN('Team &amp; Salaries'!$N9,'Team &amp; Salaries'!$P9)),0))))))</f>
        <v>0</v>
      </c>
      <c r="J99" s="286">
        <f>IF('Team &amp; Salaries'!$O9="Never",IF(J$6&gt;='Team &amp; Salaries'!$M9,MIN('Team &amp; Salaries'!$N9,'Team &amp; Salaries'!$P9),0),IF('Team &amp; Salaries'!$O9="Monthly",IF(J$6='Team &amp; Salaries'!$M9,MIN('Team &amp; Salaries'!$N9,'Team &amp; Salaries'!$P9),IF(J$6&gt;'Team &amp; Salaries'!$M9,MIN('Team &amp; Salaries'!$P9,I99+'Team &amp; Salaries'!$N9),0)),IF('Team &amp; Salaries'!$O9="Quarterly",IF(J$6='Team &amp; Salaries'!$M9,MIN('Team &amp; Salaries'!$N9,'Team &amp; Salaries'!$P9),IF(J$6&gt;'Team &amp; Salaries'!$M9,IFERROR(MIN('Team &amp; Salaries'!$P9,IF(ISNUMBER(G99),G99,0)+'Team &amp; Salaries'!$N9),'Team &amp; Salaries'!$N9),0)),IF('Team &amp; Salaries'!$O9="Annually",IF(J$6='Team &amp; Salaries'!$M9,MIN('Team &amp; Salaries'!$N9,'Team &amp; Salaries'!$P9),IF(J$6&gt;'Team &amp; Salaries'!$M9,IFERROR(MIN('Team &amp; Salaries'!$P9,#REF!+'Team &amp; Salaries'!$N9),MIN('Team &amp; Salaries'!$N9,'Team &amp; Salaries'!$P9)),0))))))</f>
        <v>0</v>
      </c>
      <c r="K99" s="286">
        <f>IF('Team &amp; Salaries'!$O9="Never",IF(K$6&gt;='Team &amp; Salaries'!$M9,MIN('Team &amp; Salaries'!$N9,'Team &amp; Salaries'!$P9),0),IF('Team &amp; Salaries'!$O9="Monthly",IF(K$6='Team &amp; Salaries'!$M9,MIN('Team &amp; Salaries'!$N9,'Team &amp; Salaries'!$P9),IF(K$6&gt;'Team &amp; Salaries'!$M9,MIN('Team &amp; Salaries'!$P9,J99+'Team &amp; Salaries'!$N9),0)),IF('Team &amp; Salaries'!$O9="Quarterly",IF(K$6='Team &amp; Salaries'!$M9,MIN('Team &amp; Salaries'!$N9,'Team &amp; Salaries'!$P9),IF(K$6&gt;'Team &amp; Salaries'!$M9,IFERROR(MIN('Team &amp; Salaries'!$P9,IF(ISNUMBER(H99),H99,0)+'Team &amp; Salaries'!$N9),'Team &amp; Salaries'!$N9),0)),IF('Team &amp; Salaries'!$O9="Annually",IF(K$6='Team &amp; Salaries'!$M9,MIN('Team &amp; Salaries'!$N9,'Team &amp; Salaries'!$P9),IF(K$6&gt;'Team &amp; Salaries'!$M9,IFERROR(MIN('Team &amp; Salaries'!$P9,#REF!+'Team &amp; Salaries'!$N9),MIN('Team &amp; Salaries'!$N9,'Team &amp; Salaries'!$P9)),0))))))</f>
        <v>0</v>
      </c>
      <c r="L99" s="286">
        <f>IF('Team &amp; Salaries'!$O9="Never",IF(L$6&gt;='Team &amp; Salaries'!$M9,MIN('Team &amp; Salaries'!$N9,'Team &amp; Salaries'!$P9),0),IF('Team &amp; Salaries'!$O9="Monthly",IF(L$6='Team &amp; Salaries'!$M9,MIN('Team &amp; Salaries'!$N9,'Team &amp; Salaries'!$P9),IF(L$6&gt;'Team &amp; Salaries'!$M9,MIN('Team &amp; Salaries'!$P9,K99+'Team &amp; Salaries'!$N9),0)),IF('Team &amp; Salaries'!$O9="Quarterly",IF(L$6='Team &amp; Salaries'!$M9,MIN('Team &amp; Salaries'!$N9,'Team &amp; Salaries'!$P9),IF(L$6&gt;'Team &amp; Salaries'!$M9,IFERROR(MIN('Team &amp; Salaries'!$P9,IF(ISNUMBER(I99),I99,0)+'Team &amp; Salaries'!$N9),'Team &amp; Salaries'!$N9),0)),IF('Team &amp; Salaries'!$O9="Annually",IF(L$6='Team &amp; Salaries'!$M9,MIN('Team &amp; Salaries'!$N9,'Team &amp; Salaries'!$P9),IF(L$6&gt;'Team &amp; Salaries'!$M9,IFERROR(MIN('Team &amp; Salaries'!$P9,#REF!+'Team &amp; Salaries'!$N9),MIN('Team &amp; Salaries'!$N9,'Team &amp; Salaries'!$P9)),0))))))</f>
        <v>0</v>
      </c>
      <c r="M99" s="286">
        <f>IF('Team &amp; Salaries'!$O9="Never",IF(M$6&gt;='Team &amp; Salaries'!$M9,MIN('Team &amp; Salaries'!$N9,'Team &amp; Salaries'!$P9),0),IF('Team &amp; Salaries'!$O9="Monthly",IF(M$6='Team &amp; Salaries'!$M9,MIN('Team &amp; Salaries'!$N9,'Team &amp; Salaries'!$P9),IF(M$6&gt;'Team &amp; Salaries'!$M9,MIN('Team &amp; Salaries'!$P9,L99+'Team &amp; Salaries'!$N9),0)),IF('Team &amp; Salaries'!$O9="Quarterly",IF(M$6='Team &amp; Salaries'!$M9,MIN('Team &amp; Salaries'!$N9,'Team &amp; Salaries'!$P9),IF(M$6&gt;'Team &amp; Salaries'!$M9,IFERROR(MIN('Team &amp; Salaries'!$P9,IF(ISNUMBER(J99),J99,0)+'Team &amp; Salaries'!$N9),'Team &amp; Salaries'!$N9),0)),IF('Team &amp; Salaries'!$O9="Annually",IF(M$6='Team &amp; Salaries'!$M9,MIN('Team &amp; Salaries'!$N9,'Team &amp; Salaries'!$P9),IF(M$6&gt;'Team &amp; Salaries'!$M9,IFERROR(MIN('Team &amp; Salaries'!$P9,#REF!+'Team &amp; Salaries'!$N9),MIN('Team &amp; Salaries'!$N9,'Team &amp; Salaries'!$P9)),0))))))</f>
        <v>0</v>
      </c>
      <c r="N99" s="286">
        <f>IF('Team &amp; Salaries'!$O9="Never",IF(N$6&gt;='Team &amp; Salaries'!$M9,MIN('Team &amp; Salaries'!$N9,'Team &amp; Salaries'!$P9),0),IF('Team &amp; Salaries'!$O9="Monthly",IF(N$6='Team &amp; Salaries'!$M9,MIN('Team &amp; Salaries'!$N9,'Team &amp; Salaries'!$P9),IF(N$6&gt;'Team &amp; Salaries'!$M9,MIN('Team &amp; Salaries'!$P9,M99+'Team &amp; Salaries'!$N9),0)),IF('Team &amp; Salaries'!$O9="Quarterly",IF(N$6='Team &amp; Salaries'!$M9,MIN('Team &amp; Salaries'!$N9,'Team &amp; Salaries'!$P9),IF(N$6&gt;'Team &amp; Salaries'!$M9,IFERROR(MIN('Team &amp; Salaries'!$P9,IF(ISNUMBER(K99),K99,0)+'Team &amp; Salaries'!$N9),'Team &amp; Salaries'!$N9),0)),IF('Team &amp; Salaries'!$O9="Annually",IF(N$6='Team &amp; Salaries'!$M9,MIN('Team &amp; Salaries'!$N9,'Team &amp; Salaries'!$P9),IF(N$6&gt;'Team &amp; Salaries'!$M9,IFERROR(MIN('Team &amp; Salaries'!$P9,#REF!+'Team &amp; Salaries'!$N9),MIN('Team &amp; Salaries'!$N9,'Team &amp; Salaries'!$P9)),0))))))</f>
        <v>0</v>
      </c>
      <c r="O99" s="286">
        <f>IF('Team &amp; Salaries'!$O9="Never",IF(O$6&gt;='Team &amp; Salaries'!$M9,MIN('Team &amp; Salaries'!$N9,'Team &amp; Salaries'!$P9),0),IF('Team &amp; Salaries'!$O9="Monthly",IF(O$6='Team &amp; Salaries'!$M9,MIN('Team &amp; Salaries'!$N9,'Team &amp; Salaries'!$P9),IF(O$6&gt;'Team &amp; Salaries'!$M9,MIN('Team &amp; Salaries'!$P9,N99+'Team &amp; Salaries'!$N9),0)),IF('Team &amp; Salaries'!$O9="Quarterly",IF(O$6='Team &amp; Salaries'!$M9,MIN('Team &amp; Salaries'!$N9,'Team &amp; Salaries'!$P9),IF(O$6&gt;'Team &amp; Salaries'!$M9,IFERROR(MIN('Team &amp; Salaries'!$P9,IF(ISNUMBER(L99),L99,0)+'Team &amp; Salaries'!$N9),'Team &amp; Salaries'!$N9),0)),IF('Team &amp; Salaries'!$O9="Annually",IF(O$6='Team &amp; Salaries'!$M9,MIN('Team &amp; Salaries'!$N9,'Team &amp; Salaries'!$P9),IF(O$6&gt;'Team &amp; Salaries'!$M9,IFERROR(MIN('Team &amp; Salaries'!$P9,A99+'Team &amp; Salaries'!$N9),MIN('Team &amp; Salaries'!$N9,'Team &amp; Salaries'!$P9)),0))))))</f>
        <v>0</v>
      </c>
      <c r="P99" s="286">
        <f>IF('Team &amp; Salaries'!$O9="Never",IF(P$6&gt;='Team &amp; Salaries'!$M9,MIN('Team &amp; Salaries'!$N9,'Team &amp; Salaries'!$P9),0),IF('Team &amp; Salaries'!$O9="Monthly",IF(P$6='Team &amp; Salaries'!$M9,MIN('Team &amp; Salaries'!$N9,'Team &amp; Salaries'!$P9),IF(P$6&gt;'Team &amp; Salaries'!$M9,MIN('Team &amp; Salaries'!$P9,O99+'Team &amp; Salaries'!$N9),0)),IF('Team &amp; Salaries'!$O9="Quarterly",IF(P$6='Team &amp; Salaries'!$M9,MIN('Team &amp; Salaries'!$N9,'Team &amp; Salaries'!$P9),IF(P$6&gt;'Team &amp; Salaries'!$M9,IFERROR(MIN('Team &amp; Salaries'!$P9,IF(ISNUMBER(M99),M99,0)+'Team &amp; Salaries'!$N9),'Team &amp; Salaries'!$N9),0)),IF('Team &amp; Salaries'!$O9="Annually",IF(P$6='Team &amp; Salaries'!$M9,MIN('Team &amp; Salaries'!$N9,'Team &amp; Salaries'!$P9),IF(P$6&gt;'Team &amp; Salaries'!$M9,IFERROR(MIN('Team &amp; Salaries'!$P9,D99+'Team &amp; Salaries'!$N9),MIN('Team &amp; Salaries'!$N9,'Team &amp; Salaries'!$P9)),0))))))</f>
        <v>0</v>
      </c>
      <c r="Q99" s="671">
        <f>IF('Team &amp; Salaries'!$O9="Never",IF(Q$6&gt;='Team &amp; Salaries'!$M9,MIN('Team &amp; Salaries'!$N9,'Team &amp; Salaries'!$P9),0),IF('Team &amp; Salaries'!$O9="Monthly",IF(Q$6='Team &amp; Salaries'!$M9,MIN('Team &amp; Salaries'!$N9,'Team &amp; Salaries'!$P9),IF(Q$6&gt;'Team &amp; Salaries'!$M9,MIN('Team &amp; Salaries'!$P9,P99+'Team &amp; Salaries'!$N9),0)),IF('Team &amp; Salaries'!$O9="Quarterly",IF(Q$6='Team &amp; Salaries'!$M9,MIN('Team &amp; Salaries'!$N9,'Team &amp; Salaries'!$P9),IF(Q$6&gt;'Team &amp; Salaries'!$M9,IFERROR(MIN('Team &amp; Salaries'!$P9,IF(ISNUMBER(N99),N99,0)+'Team &amp; Salaries'!$N9),'Team &amp; Salaries'!$N9),0)),IF('Team &amp; Salaries'!$O9="Annually",IF(Q$6='Team &amp; Salaries'!$M9,MIN('Team &amp; Salaries'!$N9,'Team &amp; Salaries'!$P9),IF(Q$6&gt;'Team &amp; Salaries'!$M9,IFERROR(MIN('Team &amp; Salaries'!$P9,E99+'Team &amp; Salaries'!$N9),MIN('Team &amp; Salaries'!$N9,'Team &amp; Salaries'!$P9)),0))))))</f>
        <v>0</v>
      </c>
      <c r="R99" s="671">
        <f>IF('Team &amp; Salaries'!$O9="Never",IF(R$6&gt;='Team &amp; Salaries'!$M9,MIN('Team &amp; Salaries'!$N9,'Team &amp; Salaries'!$P9),0),IF('Team &amp; Salaries'!$O9="Monthly",IF(R$6='Team &amp; Salaries'!$M9,MIN('Team &amp; Salaries'!$N9,'Team &amp; Salaries'!$P9),IF(R$6&gt;'Team &amp; Salaries'!$M9,MIN('Team &amp; Salaries'!$P9,Q99+'Team &amp; Salaries'!$N9),0)),IF('Team &amp; Salaries'!$O9="Quarterly",IF(R$6='Team &amp; Salaries'!$M9,MIN('Team &amp; Salaries'!$N9,'Team &amp; Salaries'!$P9),IF(R$6&gt;'Team &amp; Salaries'!$M9,IFERROR(MIN('Team &amp; Salaries'!$P9,IF(ISNUMBER(O99),O99,0)+'Team &amp; Salaries'!$N9),'Team &amp; Salaries'!$N9),0)),IF('Team &amp; Salaries'!$O9="Annually",IF(R$6='Team &amp; Salaries'!$M9,MIN('Team &amp; Salaries'!$N9,'Team &amp; Salaries'!$P9),IF(R$6&gt;'Team &amp; Salaries'!$M9,IFERROR(MIN('Team &amp; Salaries'!$P9,F99+'Team &amp; Salaries'!$N9),MIN('Team &amp; Salaries'!$N9,'Team &amp; Salaries'!$P9)),0))))))</f>
        <v>0</v>
      </c>
      <c r="S99" s="671">
        <f>IF('Team &amp; Salaries'!$O9="Never",IF(S$6&gt;='Team &amp; Salaries'!$M9,MIN('Team &amp; Salaries'!$N9,'Team &amp; Salaries'!$P9),0),IF('Team &amp; Salaries'!$O9="Monthly",IF(S$6='Team &amp; Salaries'!$M9,MIN('Team &amp; Salaries'!$N9,'Team &amp; Salaries'!$P9),IF(S$6&gt;'Team &amp; Salaries'!$M9,MIN('Team &amp; Salaries'!$P9,R99+'Team &amp; Salaries'!$N9),0)),IF('Team &amp; Salaries'!$O9="Quarterly",IF(S$6='Team &amp; Salaries'!$M9,MIN('Team &amp; Salaries'!$N9,'Team &amp; Salaries'!$P9),IF(S$6&gt;'Team &amp; Salaries'!$M9,IFERROR(MIN('Team &amp; Salaries'!$P9,IF(ISNUMBER(P99),P99,0)+'Team &amp; Salaries'!$N9),'Team &amp; Salaries'!$N9),0)),IF('Team &amp; Salaries'!$O9="Annually",IF(S$6='Team &amp; Salaries'!$M9,MIN('Team &amp; Salaries'!$N9,'Team &amp; Salaries'!$P9),IF(S$6&gt;'Team &amp; Salaries'!$M9,IFERROR(MIN('Team &amp; Salaries'!$P9,G99+'Team &amp; Salaries'!$N9),MIN('Team &amp; Salaries'!$N9,'Team &amp; Salaries'!$P9)),0))))))</f>
        <v>0</v>
      </c>
      <c r="T99" s="671">
        <f>IF('Team &amp; Salaries'!$O9="Never",IF(T$6&gt;='Team &amp; Salaries'!$M9,MIN('Team &amp; Salaries'!$N9,'Team &amp; Salaries'!$P9),0),IF('Team &amp; Salaries'!$O9="Monthly",IF(T$6='Team &amp; Salaries'!$M9,MIN('Team &amp; Salaries'!$N9,'Team &amp; Salaries'!$P9),IF(T$6&gt;'Team &amp; Salaries'!$M9,MIN('Team &amp; Salaries'!$P9,S99+'Team &amp; Salaries'!$N9),0)),IF('Team &amp; Salaries'!$O9="Quarterly",IF(T$6='Team &amp; Salaries'!$M9,MIN('Team &amp; Salaries'!$N9,'Team &amp; Salaries'!$P9),IF(T$6&gt;'Team &amp; Salaries'!$M9,IFERROR(MIN('Team &amp; Salaries'!$P9,IF(ISNUMBER(Q99),Q99,0)+'Team &amp; Salaries'!$N9),'Team &amp; Salaries'!$N9),0)),IF('Team &amp; Salaries'!$O9="Annually",IF(T$6='Team &amp; Salaries'!$M9,MIN('Team &amp; Salaries'!$N9,'Team &amp; Salaries'!$P9),IF(T$6&gt;'Team &amp; Salaries'!$M9,IFERROR(MIN('Team &amp; Salaries'!$P9,H99+'Team &amp; Salaries'!$N9),MIN('Team &amp; Salaries'!$N9,'Team &amp; Salaries'!$P9)),0))))))</f>
        <v>0</v>
      </c>
      <c r="U99" s="671">
        <f>IF('Team &amp; Salaries'!$O9="Never",IF(U$6&gt;='Team &amp; Salaries'!$M9,MIN('Team &amp; Salaries'!$N9,'Team &amp; Salaries'!$P9),0),IF('Team &amp; Salaries'!$O9="Monthly",IF(U$6='Team &amp; Salaries'!$M9,MIN('Team &amp; Salaries'!$N9,'Team &amp; Salaries'!$P9),IF(U$6&gt;'Team &amp; Salaries'!$M9,MIN('Team &amp; Salaries'!$P9,T99+'Team &amp; Salaries'!$N9),0)),IF('Team &amp; Salaries'!$O9="Quarterly",IF(U$6='Team &amp; Salaries'!$M9,MIN('Team &amp; Salaries'!$N9,'Team &amp; Salaries'!$P9),IF(U$6&gt;'Team &amp; Salaries'!$M9,IFERROR(MIN('Team &amp; Salaries'!$P9,IF(ISNUMBER(R99),R99,0)+'Team &amp; Salaries'!$N9),'Team &amp; Salaries'!$N9),0)),IF('Team &amp; Salaries'!$O9="Annually",IF(U$6='Team &amp; Salaries'!$M9,MIN('Team &amp; Salaries'!$N9,'Team &amp; Salaries'!$P9),IF(U$6&gt;'Team &amp; Salaries'!$M9,IFERROR(MIN('Team &amp; Salaries'!$P9,I99+'Team &amp; Salaries'!$N9),MIN('Team &amp; Salaries'!$N9,'Team &amp; Salaries'!$P9)),0))))))</f>
        <v>0</v>
      </c>
      <c r="V99" s="671">
        <f>IF('Team &amp; Salaries'!$O9="Never",IF(V$6&gt;='Team &amp; Salaries'!$M9,MIN('Team &amp; Salaries'!$N9,'Team &amp; Salaries'!$P9),0),IF('Team &amp; Salaries'!$O9="Monthly",IF(V$6='Team &amp; Salaries'!$M9,MIN('Team &amp; Salaries'!$N9,'Team &amp; Salaries'!$P9),IF(V$6&gt;'Team &amp; Salaries'!$M9,MIN('Team &amp; Salaries'!$P9,U99+'Team &amp; Salaries'!$N9),0)),IF('Team &amp; Salaries'!$O9="Quarterly",IF(V$6='Team &amp; Salaries'!$M9,MIN('Team &amp; Salaries'!$N9,'Team &amp; Salaries'!$P9),IF(V$6&gt;'Team &amp; Salaries'!$M9,IFERROR(MIN('Team &amp; Salaries'!$P9,IF(ISNUMBER(S99),S99,0)+'Team &amp; Salaries'!$N9),'Team &amp; Salaries'!$N9),0)),IF('Team &amp; Salaries'!$O9="Annually",IF(V$6='Team &amp; Salaries'!$M9,MIN('Team &amp; Salaries'!$N9,'Team &amp; Salaries'!$P9),IF(V$6&gt;'Team &amp; Salaries'!$M9,IFERROR(MIN('Team &amp; Salaries'!$P9,J99+'Team &amp; Salaries'!$N9),MIN('Team &amp; Salaries'!$N9,'Team &amp; Salaries'!$P9)),0))))))</f>
        <v>0</v>
      </c>
      <c r="W99" s="671">
        <f>IF('Team &amp; Salaries'!$O9="Never",IF(W$6&gt;='Team &amp; Salaries'!$M9,MIN('Team &amp; Salaries'!$N9,'Team &amp; Salaries'!$P9),0),IF('Team &amp; Salaries'!$O9="Monthly",IF(W$6='Team &amp; Salaries'!$M9,MIN('Team &amp; Salaries'!$N9,'Team &amp; Salaries'!$P9),IF(W$6&gt;'Team &amp; Salaries'!$M9,MIN('Team &amp; Salaries'!$P9,V99+'Team &amp; Salaries'!$N9),0)),IF('Team &amp; Salaries'!$O9="Quarterly",IF(W$6='Team &amp; Salaries'!$M9,MIN('Team &amp; Salaries'!$N9,'Team &amp; Salaries'!$P9),IF(W$6&gt;'Team &amp; Salaries'!$M9,IFERROR(MIN('Team &amp; Salaries'!$P9,IF(ISNUMBER(T99),T99,0)+'Team &amp; Salaries'!$N9),'Team &amp; Salaries'!$N9),0)),IF('Team &amp; Salaries'!$O9="Annually",IF(W$6='Team &amp; Salaries'!$M9,MIN('Team &amp; Salaries'!$N9,'Team &amp; Salaries'!$P9),IF(W$6&gt;'Team &amp; Salaries'!$M9,IFERROR(MIN('Team &amp; Salaries'!$P9,K99+'Team &amp; Salaries'!$N9),MIN('Team &amp; Salaries'!$N9,'Team &amp; Salaries'!$P9)),0))))))</f>
        <v>0</v>
      </c>
      <c r="X99" s="671">
        <f>IF('Team &amp; Salaries'!$O9="Never",IF(X$6&gt;='Team &amp; Salaries'!$M9,MIN('Team &amp; Salaries'!$N9,'Team &amp; Salaries'!$P9),0),IF('Team &amp; Salaries'!$O9="Monthly",IF(X$6='Team &amp; Salaries'!$M9,MIN('Team &amp; Salaries'!$N9,'Team &amp; Salaries'!$P9),IF(X$6&gt;'Team &amp; Salaries'!$M9,MIN('Team &amp; Salaries'!$P9,W99+'Team &amp; Salaries'!$N9),0)),IF('Team &amp; Salaries'!$O9="Quarterly",IF(X$6='Team &amp; Salaries'!$M9,MIN('Team &amp; Salaries'!$N9,'Team &amp; Salaries'!$P9),IF(X$6&gt;'Team &amp; Salaries'!$M9,IFERROR(MIN('Team &amp; Salaries'!$P9,IF(ISNUMBER(U99),U99,0)+'Team &amp; Salaries'!$N9),'Team &amp; Salaries'!$N9),0)),IF('Team &amp; Salaries'!$O9="Annually",IF(X$6='Team &amp; Salaries'!$M9,MIN('Team &amp; Salaries'!$N9,'Team &amp; Salaries'!$P9),IF(X$6&gt;'Team &amp; Salaries'!$M9,IFERROR(MIN('Team &amp; Salaries'!$P9,L99+'Team &amp; Salaries'!$N9),MIN('Team &amp; Salaries'!$N9,'Team &amp; Salaries'!$P9)),0))))))</f>
        <v>0</v>
      </c>
      <c r="Y99" s="671">
        <f>IF('Team &amp; Salaries'!$O9="Never",IF(Y$6&gt;='Team &amp; Salaries'!$M9,MIN('Team &amp; Salaries'!$N9,'Team &amp; Salaries'!$P9),0),IF('Team &amp; Salaries'!$O9="Monthly",IF(Y$6='Team &amp; Salaries'!$M9,MIN('Team &amp; Salaries'!$N9,'Team &amp; Salaries'!$P9),IF(Y$6&gt;'Team &amp; Salaries'!$M9,MIN('Team &amp; Salaries'!$P9,X99+'Team &amp; Salaries'!$N9),0)),IF('Team &amp; Salaries'!$O9="Quarterly",IF(Y$6='Team &amp; Salaries'!$M9,MIN('Team &amp; Salaries'!$N9,'Team &amp; Salaries'!$P9),IF(Y$6&gt;'Team &amp; Salaries'!$M9,IFERROR(MIN('Team &amp; Salaries'!$P9,IF(ISNUMBER(V99),V99,0)+'Team &amp; Salaries'!$N9),'Team &amp; Salaries'!$N9),0)),IF('Team &amp; Salaries'!$O9="Annually",IF(Y$6='Team &amp; Salaries'!$M9,MIN('Team &amp; Salaries'!$N9,'Team &amp; Salaries'!$P9),IF(Y$6&gt;'Team &amp; Salaries'!$M9,IFERROR(MIN('Team &amp; Salaries'!$P9,M99+'Team &amp; Salaries'!$N9),MIN('Team &amp; Salaries'!$N9,'Team &amp; Salaries'!$P9)),0))))))</f>
        <v>0</v>
      </c>
      <c r="Z99" s="671">
        <f>IF('Team &amp; Salaries'!$O9="Never",IF(Z$6&gt;='Team &amp; Salaries'!$M9,MIN('Team &amp; Salaries'!$N9,'Team &amp; Salaries'!$P9),0),IF('Team &amp; Salaries'!$O9="Monthly",IF(Z$6='Team &amp; Salaries'!$M9,MIN('Team &amp; Salaries'!$N9,'Team &amp; Salaries'!$P9),IF(Z$6&gt;'Team &amp; Salaries'!$M9,MIN('Team &amp; Salaries'!$P9,Y99+'Team &amp; Salaries'!$N9),0)),IF('Team &amp; Salaries'!$O9="Quarterly",IF(Z$6='Team &amp; Salaries'!$M9,MIN('Team &amp; Salaries'!$N9,'Team &amp; Salaries'!$P9),IF(Z$6&gt;'Team &amp; Salaries'!$M9,IFERROR(MIN('Team &amp; Salaries'!$P9,IF(ISNUMBER(W99),W99,0)+'Team &amp; Salaries'!$N9),'Team &amp; Salaries'!$N9),0)),IF('Team &amp; Salaries'!$O9="Annually",IF(Z$6='Team &amp; Salaries'!$M9,MIN('Team &amp; Salaries'!$N9,'Team &amp; Salaries'!$P9),IF(Z$6&gt;'Team &amp; Salaries'!$M9,IFERROR(MIN('Team &amp; Salaries'!$P9,N99+'Team &amp; Salaries'!$N9),MIN('Team &amp; Salaries'!$N9,'Team &amp; Salaries'!$P9)),0))))))</f>
        <v>0</v>
      </c>
      <c r="AA99" s="671">
        <f>IF('Team &amp; Salaries'!$O9="Never",IF(AA$6&gt;='Team &amp; Salaries'!$M9,MIN('Team &amp; Salaries'!$N9,'Team &amp; Salaries'!$P9),0),IF('Team &amp; Salaries'!$O9="Monthly",IF(AA$6='Team &amp; Salaries'!$M9,MIN('Team &amp; Salaries'!$N9,'Team &amp; Salaries'!$P9),IF(AA$6&gt;'Team &amp; Salaries'!$M9,MIN('Team &amp; Salaries'!$P9,Z99+'Team &amp; Salaries'!$N9),0)),IF('Team &amp; Salaries'!$O9="Quarterly",IF(AA$6='Team &amp; Salaries'!$M9,MIN('Team &amp; Salaries'!$N9,'Team &amp; Salaries'!$P9),IF(AA$6&gt;'Team &amp; Salaries'!$M9,IFERROR(MIN('Team &amp; Salaries'!$P9,IF(ISNUMBER(X99),X99,0)+'Team &amp; Salaries'!$N9),'Team &amp; Salaries'!$N9),0)),IF('Team &amp; Salaries'!$O9="Annually",IF(AA$6='Team &amp; Salaries'!$M9,MIN('Team &amp; Salaries'!$N9,'Team &amp; Salaries'!$P9),IF(AA$6&gt;'Team &amp; Salaries'!$M9,IFERROR(MIN('Team &amp; Salaries'!$P9,O99+'Team &amp; Salaries'!$N9),MIN('Team &amp; Salaries'!$N9,'Team &amp; Salaries'!$P9)),0))))))</f>
        <v>0</v>
      </c>
      <c r="AB99" s="671">
        <f>IF('Team &amp; Salaries'!$O9="Never",IF(AB$6&gt;='Team &amp; Salaries'!$M9,MIN('Team &amp; Salaries'!$N9,'Team &amp; Salaries'!$P9),0),IF('Team &amp; Salaries'!$O9="Monthly",IF(AB$6='Team &amp; Salaries'!$M9,MIN('Team &amp; Salaries'!$N9,'Team &amp; Salaries'!$P9),IF(AB$6&gt;'Team &amp; Salaries'!$M9,MIN('Team &amp; Salaries'!$P9,AA99+'Team &amp; Salaries'!$N9),0)),IF('Team &amp; Salaries'!$O9="Quarterly",IF(AB$6='Team &amp; Salaries'!$M9,MIN('Team &amp; Salaries'!$N9,'Team &amp; Salaries'!$P9),IF(AB$6&gt;'Team &amp; Salaries'!$M9,IFERROR(MIN('Team &amp; Salaries'!$P9,IF(ISNUMBER(Y99),Y99,0)+'Team &amp; Salaries'!$N9),'Team &amp; Salaries'!$N9),0)),IF('Team &amp; Salaries'!$O9="Annually",IF(AB$6='Team &amp; Salaries'!$M9,MIN('Team &amp; Salaries'!$N9,'Team &amp; Salaries'!$P9),IF(AB$6&gt;'Team &amp; Salaries'!$M9,IFERROR(MIN('Team &amp; Salaries'!$P9,P99+'Team &amp; Salaries'!$N9),MIN('Team &amp; Salaries'!$N9,'Team &amp; Salaries'!$P9)),0))))))</f>
        <v>0</v>
      </c>
      <c r="AC99" s="671">
        <f>IF('Team &amp; Salaries'!$O9="Never",IF(AC$6&gt;='Team &amp; Salaries'!$M9,MIN('Team &amp; Salaries'!$N9,'Team &amp; Salaries'!$P9),0),IF('Team &amp; Salaries'!$O9="Monthly",IF(AC$6='Team &amp; Salaries'!$M9,MIN('Team &amp; Salaries'!$N9,'Team &amp; Salaries'!$P9),IF(AC$6&gt;'Team &amp; Salaries'!$M9,MIN('Team &amp; Salaries'!$P9,AB99+'Team &amp; Salaries'!$N9),0)),IF('Team &amp; Salaries'!$O9="Quarterly",IF(AC$6='Team &amp; Salaries'!$M9,MIN('Team &amp; Salaries'!$N9,'Team &amp; Salaries'!$P9),IF(AC$6&gt;'Team &amp; Salaries'!$M9,IFERROR(MIN('Team &amp; Salaries'!$P9,IF(ISNUMBER(Z99),Z99,0)+'Team &amp; Salaries'!$N9),'Team &amp; Salaries'!$N9),0)),IF('Team &amp; Salaries'!$O9="Annually",IF(AC$6='Team &amp; Salaries'!$M9,MIN('Team &amp; Salaries'!$N9,'Team &amp; Salaries'!$P9),IF(AC$6&gt;'Team &amp; Salaries'!$M9,IFERROR(MIN('Team &amp; Salaries'!$P9,Q99+'Team &amp; Salaries'!$N9),MIN('Team &amp; Salaries'!$N9,'Team &amp; Salaries'!$P9)),0))))))</f>
        <v>0</v>
      </c>
      <c r="AD99" s="671">
        <f>IF('Team &amp; Salaries'!$O9="Never",IF(AD$6&gt;='Team &amp; Salaries'!$M9,MIN('Team &amp; Salaries'!$N9,'Team &amp; Salaries'!$P9),0),IF('Team &amp; Salaries'!$O9="Monthly",IF(AD$6='Team &amp; Salaries'!$M9,MIN('Team &amp; Salaries'!$N9,'Team &amp; Salaries'!$P9),IF(AD$6&gt;'Team &amp; Salaries'!$M9,MIN('Team &amp; Salaries'!$P9,AC99+'Team &amp; Salaries'!$N9),0)),IF('Team &amp; Salaries'!$O9="Quarterly",IF(AD$6='Team &amp; Salaries'!$M9,MIN('Team &amp; Salaries'!$N9,'Team &amp; Salaries'!$P9),IF(AD$6&gt;'Team &amp; Salaries'!$M9,IFERROR(MIN('Team &amp; Salaries'!$P9,IF(ISNUMBER(AA99),AA99,0)+'Team &amp; Salaries'!$N9),'Team &amp; Salaries'!$N9),0)),IF('Team &amp; Salaries'!$O9="Annually",IF(AD$6='Team &amp; Salaries'!$M9,MIN('Team &amp; Salaries'!$N9,'Team &amp; Salaries'!$P9),IF(AD$6&gt;'Team &amp; Salaries'!$M9,IFERROR(MIN('Team &amp; Salaries'!$P9,R99+'Team &amp; Salaries'!$N9),MIN('Team &amp; Salaries'!$N9,'Team &amp; Salaries'!$P9)),0))))))</f>
        <v>1</v>
      </c>
      <c r="AE99" s="671">
        <f>IF('Team &amp; Salaries'!$O9="Never",IF(AE$6&gt;='Team &amp; Salaries'!$M9,MIN('Team &amp; Salaries'!$N9,'Team &amp; Salaries'!$P9),0),IF('Team &amp; Salaries'!$O9="Monthly",IF(AE$6='Team &amp; Salaries'!$M9,MIN('Team &amp; Salaries'!$N9,'Team &amp; Salaries'!$P9),IF(AE$6&gt;'Team &amp; Salaries'!$M9,MIN('Team &amp; Salaries'!$P9,AD99+'Team &amp; Salaries'!$N9),0)),IF('Team &amp; Salaries'!$O9="Quarterly",IF(AE$6='Team &amp; Salaries'!$M9,MIN('Team &amp; Salaries'!$N9,'Team &amp; Salaries'!$P9),IF(AE$6&gt;'Team &amp; Salaries'!$M9,IFERROR(MIN('Team &amp; Salaries'!$P9,IF(ISNUMBER(AB99),AB99,0)+'Team &amp; Salaries'!$N9),'Team &amp; Salaries'!$N9),0)),IF('Team &amp; Salaries'!$O9="Annually",IF(AE$6='Team &amp; Salaries'!$M9,MIN('Team &amp; Salaries'!$N9,'Team &amp; Salaries'!$P9),IF(AE$6&gt;'Team &amp; Salaries'!$M9,IFERROR(MIN('Team &amp; Salaries'!$P9,S99+'Team &amp; Salaries'!$N9),MIN('Team &amp; Salaries'!$N9,'Team &amp; Salaries'!$P9)),0))))))</f>
        <v>1</v>
      </c>
      <c r="AF99" s="671">
        <f>IF('Team &amp; Salaries'!$O9="Never",IF(AF$6&gt;='Team &amp; Salaries'!$M9,MIN('Team &amp; Salaries'!$N9,'Team &amp; Salaries'!$P9),0),IF('Team &amp; Salaries'!$O9="Monthly",IF(AF$6='Team &amp; Salaries'!$M9,MIN('Team &amp; Salaries'!$N9,'Team &amp; Salaries'!$P9),IF(AF$6&gt;'Team &amp; Salaries'!$M9,MIN('Team &amp; Salaries'!$P9,AE99+'Team &amp; Salaries'!$N9),0)),IF('Team &amp; Salaries'!$O9="Quarterly",IF(AF$6='Team &amp; Salaries'!$M9,MIN('Team &amp; Salaries'!$N9,'Team &amp; Salaries'!$P9),IF(AF$6&gt;'Team &amp; Salaries'!$M9,IFERROR(MIN('Team &amp; Salaries'!$P9,IF(ISNUMBER(AC99),AC99,0)+'Team &amp; Salaries'!$N9),'Team &amp; Salaries'!$N9),0)),IF('Team &amp; Salaries'!$O9="Annually",IF(AF$6='Team &amp; Salaries'!$M9,MIN('Team &amp; Salaries'!$N9,'Team &amp; Salaries'!$P9),IF(AF$6&gt;'Team &amp; Salaries'!$M9,IFERROR(MIN('Team &amp; Salaries'!$P9,T99+'Team &amp; Salaries'!$N9),MIN('Team &amp; Salaries'!$N9,'Team &amp; Salaries'!$P9)),0))))))</f>
        <v>1</v>
      </c>
      <c r="AG99" s="671">
        <f>IF('Team &amp; Salaries'!$O9="Never",IF(AG$6&gt;='Team &amp; Salaries'!$M9,MIN('Team &amp; Salaries'!$N9,'Team &amp; Salaries'!$P9),0),IF('Team &amp; Salaries'!$O9="Monthly",IF(AG$6='Team &amp; Salaries'!$M9,MIN('Team &amp; Salaries'!$N9,'Team &amp; Salaries'!$P9),IF(AG$6&gt;'Team &amp; Salaries'!$M9,MIN('Team &amp; Salaries'!$P9,AF99+'Team &amp; Salaries'!$N9),0)),IF('Team &amp; Salaries'!$O9="Quarterly",IF(AG$6='Team &amp; Salaries'!$M9,MIN('Team &amp; Salaries'!$N9,'Team &amp; Salaries'!$P9),IF(AG$6&gt;'Team &amp; Salaries'!$M9,IFERROR(MIN('Team &amp; Salaries'!$P9,IF(ISNUMBER(AD99),AD99,0)+'Team &amp; Salaries'!$N9),'Team &amp; Salaries'!$N9),0)),IF('Team &amp; Salaries'!$O9="Annually",IF(AG$6='Team &amp; Salaries'!$M9,MIN('Team &amp; Salaries'!$N9,'Team &amp; Salaries'!$P9),IF(AG$6&gt;'Team &amp; Salaries'!$M9,IFERROR(MIN('Team &amp; Salaries'!$P9,U99+'Team &amp; Salaries'!$N9),MIN('Team &amp; Salaries'!$N9,'Team &amp; Salaries'!$P9)),0))))))</f>
        <v>1</v>
      </c>
      <c r="AH99" s="671">
        <f>IF('Team &amp; Salaries'!$O9="Never",IF(AH$6&gt;='Team &amp; Salaries'!$M9,MIN('Team &amp; Salaries'!$N9,'Team &amp; Salaries'!$P9),0),IF('Team &amp; Salaries'!$O9="Monthly",IF(AH$6='Team &amp; Salaries'!$M9,MIN('Team &amp; Salaries'!$N9,'Team &amp; Salaries'!$P9),IF(AH$6&gt;'Team &amp; Salaries'!$M9,MIN('Team &amp; Salaries'!$P9,AG99+'Team &amp; Salaries'!$N9),0)),IF('Team &amp; Salaries'!$O9="Quarterly",IF(AH$6='Team &amp; Salaries'!$M9,MIN('Team &amp; Salaries'!$N9,'Team &amp; Salaries'!$P9),IF(AH$6&gt;'Team &amp; Salaries'!$M9,IFERROR(MIN('Team &amp; Salaries'!$P9,IF(ISNUMBER(AE99),AE99,0)+'Team &amp; Salaries'!$N9),'Team &amp; Salaries'!$N9),0)),IF('Team &amp; Salaries'!$O9="Annually",IF(AH$6='Team &amp; Salaries'!$M9,MIN('Team &amp; Salaries'!$N9,'Team &amp; Salaries'!$P9),IF(AH$6&gt;'Team &amp; Salaries'!$M9,IFERROR(MIN('Team &amp; Salaries'!$P9,V99+'Team &amp; Salaries'!$N9),MIN('Team &amp; Salaries'!$N9,'Team &amp; Salaries'!$P9)),0))))))</f>
        <v>1</v>
      </c>
      <c r="AI99" s="671">
        <f>IF('Team &amp; Salaries'!$O9="Never",IF(AI$6&gt;='Team &amp; Salaries'!$M9,MIN('Team &amp; Salaries'!$N9,'Team &amp; Salaries'!$P9),0),IF('Team &amp; Salaries'!$O9="Monthly",IF(AI$6='Team &amp; Salaries'!$M9,MIN('Team &amp; Salaries'!$N9,'Team &amp; Salaries'!$P9),IF(AI$6&gt;'Team &amp; Salaries'!$M9,MIN('Team &amp; Salaries'!$P9,AH99+'Team &amp; Salaries'!$N9),0)),IF('Team &amp; Salaries'!$O9="Quarterly",IF(AI$6='Team &amp; Salaries'!$M9,MIN('Team &amp; Salaries'!$N9,'Team &amp; Salaries'!$P9),IF(AI$6&gt;'Team &amp; Salaries'!$M9,IFERROR(MIN('Team &amp; Salaries'!$P9,IF(ISNUMBER(AF99),AF99,0)+'Team &amp; Salaries'!$N9),'Team &amp; Salaries'!$N9),0)),IF('Team &amp; Salaries'!$O9="Annually",IF(AI$6='Team &amp; Salaries'!$M9,MIN('Team &amp; Salaries'!$N9,'Team &amp; Salaries'!$P9),IF(AI$6&gt;'Team &amp; Salaries'!$M9,IFERROR(MIN('Team &amp; Salaries'!$P9,W99+'Team &amp; Salaries'!$N9),MIN('Team &amp; Salaries'!$N9,'Team &amp; Salaries'!$P9)),0))))))</f>
        <v>1</v>
      </c>
      <c r="AJ99" s="671">
        <f>IF('Team &amp; Salaries'!$O9="Never",IF(AJ$6&gt;='Team &amp; Salaries'!$M9,MIN('Team &amp; Salaries'!$N9,'Team &amp; Salaries'!$P9),0),IF('Team &amp; Salaries'!$O9="Monthly",IF(AJ$6='Team &amp; Salaries'!$M9,MIN('Team &amp; Salaries'!$N9,'Team &amp; Salaries'!$P9),IF(AJ$6&gt;'Team &amp; Salaries'!$M9,MIN('Team &amp; Salaries'!$P9,AI99+'Team &amp; Salaries'!$N9),0)),IF('Team &amp; Salaries'!$O9="Quarterly",IF(AJ$6='Team &amp; Salaries'!$M9,MIN('Team &amp; Salaries'!$N9,'Team &amp; Salaries'!$P9),IF(AJ$6&gt;'Team &amp; Salaries'!$M9,IFERROR(MIN('Team &amp; Salaries'!$P9,IF(ISNUMBER(AG99),AG99,0)+'Team &amp; Salaries'!$N9),'Team &amp; Salaries'!$N9),0)),IF('Team &amp; Salaries'!$O9="Annually",IF(AJ$6='Team &amp; Salaries'!$M9,MIN('Team &amp; Salaries'!$N9,'Team &amp; Salaries'!$P9),IF(AJ$6&gt;'Team &amp; Salaries'!$M9,IFERROR(MIN('Team &amp; Salaries'!$P9,X99+'Team &amp; Salaries'!$N9),MIN('Team &amp; Salaries'!$N9,'Team &amp; Salaries'!$P9)),0))))))</f>
        <v>1</v>
      </c>
      <c r="AK99" s="671">
        <f>IF('Team &amp; Salaries'!$O9="Never",IF(AK$6&gt;='Team &amp; Salaries'!$M9,MIN('Team &amp; Salaries'!$N9,'Team &amp; Salaries'!$P9),0),IF('Team &amp; Salaries'!$O9="Monthly",IF(AK$6='Team &amp; Salaries'!$M9,MIN('Team &amp; Salaries'!$N9,'Team &amp; Salaries'!$P9),IF(AK$6&gt;'Team &amp; Salaries'!$M9,MIN('Team &amp; Salaries'!$P9,AJ99+'Team &amp; Salaries'!$N9),0)),IF('Team &amp; Salaries'!$O9="Quarterly",IF(AK$6='Team &amp; Salaries'!$M9,MIN('Team &amp; Salaries'!$N9,'Team &amp; Salaries'!$P9),IF(AK$6&gt;'Team &amp; Salaries'!$M9,IFERROR(MIN('Team &amp; Salaries'!$P9,IF(ISNUMBER(AH99),AH99,0)+'Team &amp; Salaries'!$N9),'Team &amp; Salaries'!$N9),0)),IF('Team &amp; Salaries'!$O9="Annually",IF(AK$6='Team &amp; Salaries'!$M9,MIN('Team &amp; Salaries'!$N9,'Team &amp; Salaries'!$P9),IF(AK$6&gt;'Team &amp; Salaries'!$M9,IFERROR(MIN('Team &amp; Salaries'!$P9,Y99+'Team &amp; Salaries'!$N9),MIN('Team &amp; Salaries'!$N9,'Team &amp; Salaries'!$P9)),0))))))</f>
        <v>1</v>
      </c>
      <c r="AL99" s="671">
        <f>IF('Team &amp; Salaries'!$O9="Never",IF(AL$6&gt;='Team &amp; Salaries'!$M9,MIN('Team &amp; Salaries'!$N9,'Team &amp; Salaries'!$P9),0),IF('Team &amp; Salaries'!$O9="Monthly",IF(AL$6='Team &amp; Salaries'!$M9,MIN('Team &amp; Salaries'!$N9,'Team &amp; Salaries'!$P9),IF(AL$6&gt;'Team &amp; Salaries'!$M9,MIN('Team &amp; Salaries'!$P9,AK99+'Team &amp; Salaries'!$N9),0)),IF('Team &amp; Salaries'!$O9="Quarterly",IF(AL$6='Team &amp; Salaries'!$M9,MIN('Team &amp; Salaries'!$N9,'Team &amp; Salaries'!$P9),IF(AL$6&gt;'Team &amp; Salaries'!$M9,IFERROR(MIN('Team &amp; Salaries'!$P9,IF(ISNUMBER(AI99),AI99,0)+'Team &amp; Salaries'!$N9),'Team &amp; Salaries'!$N9),0)),IF('Team &amp; Salaries'!$O9="Annually",IF(AL$6='Team &amp; Salaries'!$M9,MIN('Team &amp; Salaries'!$N9,'Team &amp; Salaries'!$P9),IF(AL$6&gt;'Team &amp; Salaries'!$M9,IFERROR(MIN('Team &amp; Salaries'!$P9,Z99+'Team &amp; Salaries'!$N9),MIN('Team &amp; Salaries'!$N9,'Team &amp; Salaries'!$P9)),0))))))</f>
        <v>1</v>
      </c>
      <c r="AM99" s="671">
        <f>IF('Team &amp; Salaries'!$O9="Never",IF(AM$6&gt;='Team &amp; Salaries'!$M9,MIN('Team &amp; Salaries'!$N9,'Team &amp; Salaries'!$P9),0),IF('Team &amp; Salaries'!$O9="Monthly",IF(AM$6='Team &amp; Salaries'!$M9,MIN('Team &amp; Salaries'!$N9,'Team &amp; Salaries'!$P9),IF(AM$6&gt;'Team &amp; Salaries'!$M9,MIN('Team &amp; Salaries'!$P9,AL99+'Team &amp; Salaries'!$N9),0)),IF('Team &amp; Salaries'!$O9="Quarterly",IF(AM$6='Team &amp; Salaries'!$M9,MIN('Team &amp; Salaries'!$N9,'Team &amp; Salaries'!$P9),IF(AM$6&gt;'Team &amp; Salaries'!$M9,IFERROR(MIN('Team &amp; Salaries'!$P9,IF(ISNUMBER(AJ99),AJ99,0)+'Team &amp; Salaries'!$N9),'Team &amp; Salaries'!$N9),0)),IF('Team &amp; Salaries'!$O9="Annually",IF(AM$6='Team &amp; Salaries'!$M9,MIN('Team &amp; Salaries'!$N9,'Team &amp; Salaries'!$P9),IF(AM$6&gt;'Team &amp; Salaries'!$M9,IFERROR(MIN('Team &amp; Salaries'!$P9,AA99+'Team &amp; Salaries'!$N9),MIN('Team &amp; Salaries'!$N9,'Team &amp; Salaries'!$P9)),0))))))</f>
        <v>1</v>
      </c>
      <c r="AN99" s="671">
        <f>IF('Team &amp; Salaries'!$O9="Never",IF(AN$6&gt;='Team &amp; Salaries'!$M9,MIN('Team &amp; Salaries'!$N9,'Team &amp; Salaries'!$P9),0),IF('Team &amp; Salaries'!$O9="Monthly",IF(AN$6='Team &amp; Salaries'!$M9,MIN('Team &amp; Salaries'!$N9,'Team &amp; Salaries'!$P9),IF(AN$6&gt;'Team &amp; Salaries'!$M9,MIN('Team &amp; Salaries'!$P9,AM99+'Team &amp; Salaries'!$N9),0)),IF('Team &amp; Salaries'!$O9="Quarterly",IF(AN$6='Team &amp; Salaries'!$M9,MIN('Team &amp; Salaries'!$N9,'Team &amp; Salaries'!$P9),IF(AN$6&gt;'Team &amp; Salaries'!$M9,IFERROR(MIN('Team &amp; Salaries'!$P9,IF(ISNUMBER(AK99),AK99,0)+'Team &amp; Salaries'!$N9),'Team &amp; Salaries'!$N9),0)),IF('Team &amp; Salaries'!$O9="Annually",IF(AN$6='Team &amp; Salaries'!$M9,MIN('Team &amp; Salaries'!$N9,'Team &amp; Salaries'!$P9),IF(AN$6&gt;'Team &amp; Salaries'!$M9,IFERROR(MIN('Team &amp; Salaries'!$P9,AB99+'Team &amp; Salaries'!$N9),MIN('Team &amp; Salaries'!$N9,'Team &amp; Salaries'!$P9)),0))))))</f>
        <v>1</v>
      </c>
      <c r="AO99" s="671">
        <f>IF('Team &amp; Salaries'!$O9="Never",IF(AO$6&gt;='Team &amp; Salaries'!$M9,MIN('Team &amp; Salaries'!$N9,'Team &amp; Salaries'!$P9),0),IF('Team &amp; Salaries'!$O9="Monthly",IF(AO$6='Team &amp; Salaries'!$M9,MIN('Team &amp; Salaries'!$N9,'Team &amp; Salaries'!$P9),IF(AO$6&gt;'Team &amp; Salaries'!$M9,MIN('Team &amp; Salaries'!$P9,AN99+'Team &amp; Salaries'!$N9),0)),IF('Team &amp; Salaries'!$O9="Quarterly",IF(AO$6='Team &amp; Salaries'!$M9,MIN('Team &amp; Salaries'!$N9,'Team &amp; Salaries'!$P9),IF(AO$6&gt;'Team &amp; Salaries'!$M9,IFERROR(MIN('Team &amp; Salaries'!$P9,IF(ISNUMBER(AL99),AL99,0)+'Team &amp; Salaries'!$N9),'Team &amp; Salaries'!$N9),0)),IF('Team &amp; Salaries'!$O9="Annually",IF(AO$6='Team &amp; Salaries'!$M9,MIN('Team &amp; Salaries'!$N9,'Team &amp; Salaries'!$P9),IF(AO$6&gt;'Team &amp; Salaries'!$M9,IFERROR(MIN('Team &amp; Salaries'!$P9,AC99+'Team &amp; Salaries'!$N9),MIN('Team &amp; Salaries'!$N9,'Team &amp; Salaries'!$P9)),0))))))</f>
        <v>1</v>
      </c>
      <c r="AP99" s="671">
        <f>IF('Team &amp; Salaries'!$O9="Never",IF(AP$6&gt;='Team &amp; Salaries'!$M9,MIN('Team &amp; Salaries'!$N9,'Team &amp; Salaries'!$P9),0),IF('Team &amp; Salaries'!$O9="Monthly",IF(AP$6='Team &amp; Salaries'!$M9,MIN('Team &amp; Salaries'!$N9,'Team &amp; Salaries'!$P9),IF(AP$6&gt;'Team &amp; Salaries'!$M9,MIN('Team &amp; Salaries'!$P9,AO99+'Team &amp; Salaries'!$N9),0)),IF('Team &amp; Salaries'!$O9="Quarterly",IF(AP$6='Team &amp; Salaries'!$M9,MIN('Team &amp; Salaries'!$N9,'Team &amp; Salaries'!$P9),IF(AP$6&gt;'Team &amp; Salaries'!$M9,IFERROR(MIN('Team &amp; Salaries'!$P9,IF(ISNUMBER(AM99),AM99,0)+'Team &amp; Salaries'!$N9),'Team &amp; Salaries'!$N9),0)),IF('Team &amp; Salaries'!$O9="Annually",IF(AP$6='Team &amp; Salaries'!$M9,MIN('Team &amp; Salaries'!$N9,'Team &amp; Salaries'!$P9),IF(AP$6&gt;'Team &amp; Salaries'!$M9,IFERROR(MIN('Team &amp; Salaries'!$P9,AD99+'Team &amp; Salaries'!$N9),MIN('Team &amp; Salaries'!$N9,'Team &amp; Salaries'!$P9)),0))))))</f>
        <v>1</v>
      </c>
      <c r="AQ99" s="671">
        <f>IF('Team &amp; Salaries'!$O9="Never",IF(AQ$6&gt;='Team &amp; Salaries'!$M9,MIN('Team &amp; Salaries'!$N9,'Team &amp; Salaries'!$P9),0),IF('Team &amp; Salaries'!$O9="Monthly",IF(AQ$6='Team &amp; Salaries'!$M9,MIN('Team &amp; Salaries'!$N9,'Team &amp; Salaries'!$P9),IF(AQ$6&gt;'Team &amp; Salaries'!$M9,MIN('Team &amp; Salaries'!$P9,AP99+'Team &amp; Salaries'!$N9),0)),IF('Team &amp; Salaries'!$O9="Quarterly",IF(AQ$6='Team &amp; Salaries'!$M9,MIN('Team &amp; Salaries'!$N9,'Team &amp; Salaries'!$P9),IF(AQ$6&gt;'Team &amp; Salaries'!$M9,IFERROR(MIN('Team &amp; Salaries'!$P9,IF(ISNUMBER(AN99),AN99,0)+'Team &amp; Salaries'!$N9),'Team &amp; Salaries'!$N9),0)),IF('Team &amp; Salaries'!$O9="Annually",IF(AQ$6='Team &amp; Salaries'!$M9,MIN('Team &amp; Salaries'!$N9,'Team &amp; Salaries'!$P9),IF(AQ$6&gt;'Team &amp; Salaries'!$M9,IFERROR(MIN('Team &amp; Salaries'!$P9,AE99+'Team &amp; Salaries'!$N9),MIN('Team &amp; Salaries'!$N9,'Team &amp; Salaries'!$P9)),0))))))</f>
        <v>1</v>
      </c>
      <c r="AR99" s="671">
        <f>IF('Team &amp; Salaries'!$O9="Never",IF(AR$6&gt;='Team &amp; Salaries'!$M9,MIN('Team &amp; Salaries'!$N9,'Team &amp; Salaries'!$P9),0),IF('Team &amp; Salaries'!$O9="Monthly",IF(AR$6='Team &amp; Salaries'!$M9,MIN('Team &amp; Salaries'!$N9,'Team &amp; Salaries'!$P9),IF(AR$6&gt;'Team &amp; Salaries'!$M9,MIN('Team &amp; Salaries'!$P9,AQ99+'Team &amp; Salaries'!$N9),0)),IF('Team &amp; Salaries'!$O9="Quarterly",IF(AR$6='Team &amp; Salaries'!$M9,MIN('Team &amp; Salaries'!$N9,'Team &amp; Salaries'!$P9),IF(AR$6&gt;'Team &amp; Salaries'!$M9,IFERROR(MIN('Team &amp; Salaries'!$P9,IF(ISNUMBER(AO99),AO99,0)+'Team &amp; Salaries'!$N9),'Team &amp; Salaries'!$N9),0)),IF('Team &amp; Salaries'!$O9="Annually",IF(AR$6='Team &amp; Salaries'!$M9,MIN('Team &amp; Salaries'!$N9,'Team &amp; Salaries'!$P9),IF(AR$6&gt;'Team &amp; Salaries'!$M9,IFERROR(MIN('Team &amp; Salaries'!$P9,AF99+'Team &amp; Salaries'!$N9),MIN('Team &amp; Salaries'!$N9,'Team &amp; Salaries'!$P9)),0))))))</f>
        <v>1</v>
      </c>
      <c r="AS99" s="671">
        <f>IF('Team &amp; Salaries'!$O9="Never",IF(AS$6&gt;='Team &amp; Salaries'!$M9,MIN('Team &amp; Salaries'!$N9,'Team &amp; Salaries'!$P9),0),IF('Team &amp; Salaries'!$O9="Monthly",IF(AS$6='Team &amp; Salaries'!$M9,MIN('Team &amp; Salaries'!$N9,'Team &amp; Salaries'!$P9),IF(AS$6&gt;'Team &amp; Salaries'!$M9,MIN('Team &amp; Salaries'!$P9,AR99+'Team &amp; Salaries'!$N9),0)),IF('Team &amp; Salaries'!$O9="Quarterly",IF(AS$6='Team &amp; Salaries'!$M9,MIN('Team &amp; Salaries'!$N9,'Team &amp; Salaries'!$P9),IF(AS$6&gt;'Team &amp; Salaries'!$M9,IFERROR(MIN('Team &amp; Salaries'!$P9,IF(ISNUMBER(AP99),AP99,0)+'Team &amp; Salaries'!$N9),'Team &amp; Salaries'!$N9),0)),IF('Team &amp; Salaries'!$O9="Annually",IF(AS$6='Team &amp; Salaries'!$M9,MIN('Team &amp; Salaries'!$N9,'Team &amp; Salaries'!$P9),IF(AS$6&gt;'Team &amp; Salaries'!$M9,IFERROR(MIN('Team &amp; Salaries'!$P9,AG99+'Team &amp; Salaries'!$N9),MIN('Team &amp; Salaries'!$N9,'Team &amp; Salaries'!$P9)),0))))))</f>
        <v>1</v>
      </c>
      <c r="AT99" s="671">
        <f>IF('Team &amp; Salaries'!$O9="Never",IF(AT$6&gt;='Team &amp; Salaries'!$M9,MIN('Team &amp; Salaries'!$N9,'Team &amp; Salaries'!$P9),0),IF('Team &amp; Salaries'!$O9="Monthly",IF(AT$6='Team &amp; Salaries'!$M9,MIN('Team &amp; Salaries'!$N9,'Team &amp; Salaries'!$P9),IF(AT$6&gt;'Team &amp; Salaries'!$M9,MIN('Team &amp; Salaries'!$P9,AS99+'Team &amp; Salaries'!$N9),0)),IF('Team &amp; Salaries'!$O9="Quarterly",IF(AT$6='Team &amp; Salaries'!$M9,MIN('Team &amp; Salaries'!$N9,'Team &amp; Salaries'!$P9),IF(AT$6&gt;'Team &amp; Salaries'!$M9,IFERROR(MIN('Team &amp; Salaries'!$P9,IF(ISNUMBER(AQ99),AQ99,0)+'Team &amp; Salaries'!$N9),'Team &amp; Salaries'!$N9),0)),IF('Team &amp; Salaries'!$O9="Annually",IF(AT$6='Team &amp; Salaries'!$M9,MIN('Team &amp; Salaries'!$N9,'Team &amp; Salaries'!$P9),IF(AT$6&gt;'Team &amp; Salaries'!$M9,IFERROR(MIN('Team &amp; Salaries'!$P9,AH99+'Team &amp; Salaries'!$N9),MIN('Team &amp; Salaries'!$N9,'Team &amp; Salaries'!$P9)),0))))))</f>
        <v>1</v>
      </c>
      <c r="AU99" s="671">
        <f>IF('Team &amp; Salaries'!$O9="Never",IF(AU$6&gt;='Team &amp; Salaries'!$M9,MIN('Team &amp; Salaries'!$N9,'Team &amp; Salaries'!$P9),0),IF('Team &amp; Salaries'!$O9="Monthly",IF(AU$6='Team &amp; Salaries'!$M9,MIN('Team &amp; Salaries'!$N9,'Team &amp; Salaries'!$P9),IF(AU$6&gt;'Team &amp; Salaries'!$M9,MIN('Team &amp; Salaries'!$P9,AT99+'Team &amp; Salaries'!$N9),0)),IF('Team &amp; Salaries'!$O9="Quarterly",IF(AU$6='Team &amp; Salaries'!$M9,MIN('Team &amp; Salaries'!$N9,'Team &amp; Salaries'!$P9),IF(AU$6&gt;'Team &amp; Salaries'!$M9,IFERROR(MIN('Team &amp; Salaries'!$P9,IF(ISNUMBER(AR99),AR99,0)+'Team &amp; Salaries'!$N9),'Team &amp; Salaries'!$N9),0)),IF('Team &amp; Salaries'!$O9="Annually",IF(AU$6='Team &amp; Salaries'!$M9,MIN('Team &amp; Salaries'!$N9,'Team &amp; Salaries'!$P9),IF(AU$6&gt;'Team &amp; Salaries'!$M9,IFERROR(MIN('Team &amp; Salaries'!$P9,AI99+'Team &amp; Salaries'!$N9),MIN('Team &amp; Salaries'!$N9,'Team &amp; Salaries'!$P9)),0))))))</f>
        <v>1</v>
      </c>
      <c r="AV99" s="671">
        <f>IF('Team &amp; Salaries'!$O9="Never",IF(AV$6&gt;='Team &amp; Salaries'!$M9,MIN('Team &amp; Salaries'!$N9,'Team &amp; Salaries'!$P9),0),IF('Team &amp; Salaries'!$O9="Monthly",IF(AV$6='Team &amp; Salaries'!$M9,MIN('Team &amp; Salaries'!$N9,'Team &amp; Salaries'!$P9),IF(AV$6&gt;'Team &amp; Salaries'!$M9,MIN('Team &amp; Salaries'!$P9,AU99+'Team &amp; Salaries'!$N9),0)),IF('Team &amp; Salaries'!$O9="Quarterly",IF(AV$6='Team &amp; Salaries'!$M9,MIN('Team &amp; Salaries'!$N9,'Team &amp; Salaries'!$P9),IF(AV$6&gt;'Team &amp; Salaries'!$M9,IFERROR(MIN('Team &amp; Salaries'!$P9,IF(ISNUMBER(AS99),AS99,0)+'Team &amp; Salaries'!$N9),'Team &amp; Salaries'!$N9),0)),IF('Team &amp; Salaries'!$O9="Annually",IF(AV$6='Team &amp; Salaries'!$M9,MIN('Team &amp; Salaries'!$N9,'Team &amp; Salaries'!$P9),IF(AV$6&gt;'Team &amp; Salaries'!$M9,IFERROR(MIN('Team &amp; Salaries'!$P9,AJ99+'Team &amp; Salaries'!$N9),MIN('Team &amp; Salaries'!$N9,'Team &amp; Salaries'!$P9)),0))))))</f>
        <v>1</v>
      </c>
      <c r="AW99" s="671">
        <f>IF('Team &amp; Salaries'!$O9="Never",IF(AW$6&gt;='Team &amp; Salaries'!$M9,MIN('Team &amp; Salaries'!$N9,'Team &amp; Salaries'!$P9),0),IF('Team &amp; Salaries'!$O9="Monthly",IF(AW$6='Team &amp; Salaries'!$M9,MIN('Team &amp; Salaries'!$N9,'Team &amp; Salaries'!$P9),IF(AW$6&gt;'Team &amp; Salaries'!$M9,MIN('Team &amp; Salaries'!$P9,AV99+'Team &amp; Salaries'!$N9),0)),IF('Team &amp; Salaries'!$O9="Quarterly",IF(AW$6='Team &amp; Salaries'!$M9,MIN('Team &amp; Salaries'!$N9,'Team &amp; Salaries'!$P9),IF(AW$6&gt;'Team &amp; Salaries'!$M9,IFERROR(MIN('Team &amp; Salaries'!$P9,IF(ISNUMBER(AT99),AT99,0)+'Team &amp; Salaries'!$N9),'Team &amp; Salaries'!$N9),0)),IF('Team &amp; Salaries'!$O9="Annually",IF(AW$6='Team &amp; Salaries'!$M9,MIN('Team &amp; Salaries'!$N9,'Team &amp; Salaries'!$P9),IF(AW$6&gt;'Team &amp; Salaries'!$M9,IFERROR(MIN('Team &amp; Salaries'!$P9,AK99+'Team &amp; Salaries'!$N9),MIN('Team &amp; Salaries'!$N9,'Team &amp; Salaries'!$P9)),0))))))</f>
        <v>1</v>
      </c>
      <c r="AX99" s="671">
        <f>IF('Team &amp; Salaries'!$O9="Never",IF(AX$6&gt;='Team &amp; Salaries'!$M9,MIN('Team &amp; Salaries'!$N9,'Team &amp; Salaries'!$P9),0),IF('Team &amp; Salaries'!$O9="Monthly",IF(AX$6='Team &amp; Salaries'!$M9,MIN('Team &amp; Salaries'!$N9,'Team &amp; Salaries'!$P9),IF(AX$6&gt;'Team &amp; Salaries'!$M9,MIN('Team &amp; Salaries'!$P9,AW99+'Team &amp; Salaries'!$N9),0)),IF('Team &amp; Salaries'!$O9="Quarterly",IF(AX$6='Team &amp; Salaries'!$M9,MIN('Team &amp; Salaries'!$N9,'Team &amp; Salaries'!$P9),IF(AX$6&gt;'Team &amp; Salaries'!$M9,IFERROR(MIN('Team &amp; Salaries'!$P9,IF(ISNUMBER(AU99),AU99,0)+'Team &amp; Salaries'!$N9),'Team &amp; Salaries'!$N9),0)),IF('Team &amp; Salaries'!$O9="Annually",IF(AX$6='Team &amp; Salaries'!$M9,MIN('Team &amp; Salaries'!$N9,'Team &amp; Salaries'!$P9),IF(AX$6&gt;'Team &amp; Salaries'!$M9,IFERROR(MIN('Team &amp; Salaries'!$P9,AL99+'Team &amp; Salaries'!$N9),MIN('Team &amp; Salaries'!$N9,'Team &amp; Salaries'!$P9)),0))))))</f>
        <v>1</v>
      </c>
      <c r="AY99" s="671">
        <f>IF('Team &amp; Salaries'!$O9="Never",IF(AY$6&gt;='Team &amp; Salaries'!$M9,MIN('Team &amp; Salaries'!$N9,'Team &amp; Salaries'!$P9),0),IF('Team &amp; Salaries'!$O9="Monthly",IF(AY$6='Team &amp; Salaries'!$M9,MIN('Team &amp; Salaries'!$N9,'Team &amp; Salaries'!$P9),IF(AY$6&gt;'Team &amp; Salaries'!$M9,MIN('Team &amp; Salaries'!$P9,AX99+'Team &amp; Salaries'!$N9),0)),IF('Team &amp; Salaries'!$O9="Quarterly",IF(AY$6='Team &amp; Salaries'!$M9,MIN('Team &amp; Salaries'!$N9,'Team &amp; Salaries'!$P9),IF(AY$6&gt;'Team &amp; Salaries'!$M9,IFERROR(MIN('Team &amp; Salaries'!$P9,IF(ISNUMBER(AV99),AV99,0)+'Team &amp; Salaries'!$N9),'Team &amp; Salaries'!$N9),0)),IF('Team &amp; Salaries'!$O9="Annually",IF(AY$6='Team &amp; Salaries'!$M9,MIN('Team &amp; Salaries'!$N9,'Team &amp; Salaries'!$P9),IF(AY$6&gt;'Team &amp; Salaries'!$M9,IFERROR(MIN('Team &amp; Salaries'!$P9,AM99+'Team &amp; Salaries'!$N9),MIN('Team &amp; Salaries'!$N9,'Team &amp; Salaries'!$P9)),0))))))</f>
        <v>1</v>
      </c>
      <c r="AZ99" s="671">
        <f>IF('Team &amp; Salaries'!$O9="Never",IF(AZ$6&gt;='Team &amp; Salaries'!$M9,MIN('Team &amp; Salaries'!$N9,'Team &amp; Salaries'!$P9),0),IF('Team &amp; Salaries'!$O9="Monthly",IF(AZ$6='Team &amp; Salaries'!$M9,MIN('Team &amp; Salaries'!$N9,'Team &amp; Salaries'!$P9),IF(AZ$6&gt;'Team &amp; Salaries'!$M9,MIN('Team &amp; Salaries'!$P9,AY99+'Team &amp; Salaries'!$N9),0)),IF('Team &amp; Salaries'!$O9="Quarterly",IF(AZ$6='Team &amp; Salaries'!$M9,MIN('Team &amp; Salaries'!$N9,'Team &amp; Salaries'!$P9),IF(AZ$6&gt;'Team &amp; Salaries'!$M9,IFERROR(MIN('Team &amp; Salaries'!$P9,IF(ISNUMBER(AW99),AW99,0)+'Team &amp; Salaries'!$N9),'Team &amp; Salaries'!$N9),0)),IF('Team &amp; Salaries'!$O9="Annually",IF(AZ$6='Team &amp; Salaries'!$M9,MIN('Team &amp; Salaries'!$N9,'Team &amp; Salaries'!$P9),IF(AZ$6&gt;'Team &amp; Salaries'!$M9,IFERROR(MIN('Team &amp; Salaries'!$P9,AN99+'Team &amp; Salaries'!$N9),MIN('Team &amp; Salaries'!$N9,'Team &amp; Salaries'!$P9)),0))))))</f>
        <v>1</v>
      </c>
      <c r="BA99" s="671">
        <f>IF('Team &amp; Salaries'!$O9="Never",IF(BA$6&gt;='Team &amp; Salaries'!$M9,MIN('Team &amp; Salaries'!$N9,'Team &amp; Salaries'!$P9),0),IF('Team &amp; Salaries'!$O9="Monthly",IF(BA$6='Team &amp; Salaries'!$M9,MIN('Team &amp; Salaries'!$N9,'Team &amp; Salaries'!$P9),IF(BA$6&gt;'Team &amp; Salaries'!$M9,MIN('Team &amp; Salaries'!$P9,AZ99+'Team &amp; Salaries'!$N9),0)),IF('Team &amp; Salaries'!$O9="Quarterly",IF(BA$6='Team &amp; Salaries'!$M9,MIN('Team &amp; Salaries'!$N9,'Team &amp; Salaries'!$P9),IF(BA$6&gt;'Team &amp; Salaries'!$M9,IFERROR(MIN('Team &amp; Salaries'!$P9,IF(ISNUMBER(AX99),AX99,0)+'Team &amp; Salaries'!$N9),'Team &amp; Salaries'!$N9),0)),IF('Team &amp; Salaries'!$O9="Annually",IF(BA$6='Team &amp; Salaries'!$M9,MIN('Team &amp; Salaries'!$N9,'Team &amp; Salaries'!$P9),IF(BA$6&gt;'Team &amp; Salaries'!$M9,IFERROR(MIN('Team &amp; Salaries'!$P9,AO99+'Team &amp; Salaries'!$N9),MIN('Team &amp; Salaries'!$N9,'Team &amp; Salaries'!$P9)),0))))))</f>
        <v>1</v>
      </c>
      <c r="BB99" s="671">
        <f>IF('Team &amp; Salaries'!$O9="Never",IF(BB$6&gt;='Team &amp; Salaries'!$M9,MIN('Team &amp; Salaries'!$N9,'Team &amp; Salaries'!$P9),0),IF('Team &amp; Salaries'!$O9="Monthly",IF(BB$6='Team &amp; Salaries'!$M9,MIN('Team &amp; Salaries'!$N9,'Team &amp; Salaries'!$P9),IF(BB$6&gt;'Team &amp; Salaries'!$M9,MIN('Team &amp; Salaries'!$P9,BA99+'Team &amp; Salaries'!$N9),0)),IF('Team &amp; Salaries'!$O9="Quarterly",IF(BB$6='Team &amp; Salaries'!$M9,MIN('Team &amp; Salaries'!$N9,'Team &amp; Salaries'!$P9),IF(BB$6&gt;'Team &amp; Salaries'!$M9,IFERROR(MIN('Team &amp; Salaries'!$P9,IF(ISNUMBER(AY99),AY99,0)+'Team &amp; Salaries'!$N9),'Team &amp; Salaries'!$N9),0)),IF('Team &amp; Salaries'!$O9="Annually",IF(BB$6='Team &amp; Salaries'!$M9,MIN('Team &amp; Salaries'!$N9,'Team &amp; Salaries'!$P9),IF(BB$6&gt;'Team &amp; Salaries'!$M9,IFERROR(MIN('Team &amp; Salaries'!$P9,AP99+'Team &amp; Salaries'!$N9),MIN('Team &amp; Salaries'!$N9,'Team &amp; Salaries'!$P9)),0))))))</f>
        <v>1</v>
      </c>
      <c r="BC99" s="671">
        <f>IF('Team &amp; Salaries'!$O9="Never",IF(BC$6&gt;='Team &amp; Salaries'!$M9,MIN('Team &amp; Salaries'!$N9,'Team &amp; Salaries'!$P9),0),IF('Team &amp; Salaries'!$O9="Monthly",IF(BC$6='Team &amp; Salaries'!$M9,MIN('Team &amp; Salaries'!$N9,'Team &amp; Salaries'!$P9),IF(BC$6&gt;'Team &amp; Salaries'!$M9,MIN('Team &amp; Salaries'!$P9,BB99+'Team &amp; Salaries'!$N9),0)),IF('Team &amp; Salaries'!$O9="Quarterly",IF(BC$6='Team &amp; Salaries'!$M9,MIN('Team &amp; Salaries'!$N9,'Team &amp; Salaries'!$P9),IF(BC$6&gt;'Team &amp; Salaries'!$M9,IFERROR(MIN('Team &amp; Salaries'!$P9,IF(ISNUMBER(AZ99),AZ99,0)+'Team &amp; Salaries'!$N9),'Team &amp; Salaries'!$N9),0)),IF('Team &amp; Salaries'!$O9="Annually",IF(BC$6='Team &amp; Salaries'!$M9,MIN('Team &amp; Salaries'!$N9,'Team &amp; Salaries'!$P9),IF(BC$6&gt;'Team &amp; Salaries'!$M9,IFERROR(MIN('Team &amp; Salaries'!$P9,AQ99+'Team &amp; Salaries'!$N9),MIN('Team &amp; Salaries'!$N9,'Team &amp; Salaries'!$P9)),0))))))</f>
        <v>1</v>
      </c>
      <c r="BD99" s="671">
        <f>IF('Team &amp; Salaries'!$O9="Never",IF(BD$6&gt;='Team &amp; Salaries'!$M9,MIN('Team &amp; Salaries'!$N9,'Team &amp; Salaries'!$P9),0),IF('Team &amp; Salaries'!$O9="Monthly",IF(BD$6='Team &amp; Salaries'!$M9,MIN('Team &amp; Salaries'!$N9,'Team &amp; Salaries'!$P9),IF(BD$6&gt;'Team &amp; Salaries'!$M9,MIN('Team &amp; Salaries'!$P9,BC99+'Team &amp; Salaries'!$N9),0)),IF('Team &amp; Salaries'!$O9="Quarterly",IF(BD$6='Team &amp; Salaries'!$M9,MIN('Team &amp; Salaries'!$N9,'Team &amp; Salaries'!$P9),IF(BD$6&gt;'Team &amp; Salaries'!$M9,IFERROR(MIN('Team &amp; Salaries'!$P9,IF(ISNUMBER(BA99),BA99,0)+'Team &amp; Salaries'!$N9),'Team &amp; Salaries'!$N9),0)),IF('Team &amp; Salaries'!$O9="Annually",IF(BD$6='Team &amp; Salaries'!$M9,MIN('Team &amp; Salaries'!$N9,'Team &amp; Salaries'!$P9),IF(BD$6&gt;'Team &amp; Salaries'!$M9,IFERROR(MIN('Team &amp; Salaries'!$P9,AR99+'Team &amp; Salaries'!$N9),MIN('Team &amp; Salaries'!$N9,'Team &amp; Salaries'!$P9)),0))))))</f>
        <v>1</v>
      </c>
      <c r="BE99" s="671">
        <f>IF('Team &amp; Salaries'!$O9="Never",IF(BE$6&gt;='Team &amp; Salaries'!$M9,MIN('Team &amp; Salaries'!$N9,'Team &amp; Salaries'!$P9),0),IF('Team &amp; Salaries'!$O9="Monthly",IF(BE$6='Team &amp; Salaries'!$M9,MIN('Team &amp; Salaries'!$N9,'Team &amp; Salaries'!$P9),IF(BE$6&gt;'Team &amp; Salaries'!$M9,MIN('Team &amp; Salaries'!$P9,BD99+'Team &amp; Salaries'!$N9),0)),IF('Team &amp; Salaries'!$O9="Quarterly",IF(BE$6='Team &amp; Salaries'!$M9,MIN('Team &amp; Salaries'!$N9,'Team &amp; Salaries'!$P9),IF(BE$6&gt;'Team &amp; Salaries'!$M9,IFERROR(MIN('Team &amp; Salaries'!$P9,IF(ISNUMBER(BB99),BB99,0)+'Team &amp; Salaries'!$N9),'Team &amp; Salaries'!$N9),0)),IF('Team &amp; Salaries'!$O9="Annually",IF(BE$6='Team &amp; Salaries'!$M9,MIN('Team &amp; Salaries'!$N9,'Team &amp; Salaries'!$P9),IF(BE$6&gt;'Team &amp; Salaries'!$M9,IFERROR(MIN('Team &amp; Salaries'!$P9,AS99+'Team &amp; Salaries'!$N9),MIN('Team &amp; Salaries'!$N9,'Team &amp; Salaries'!$P9)),0))))))</f>
        <v>1</v>
      </c>
      <c r="BF99" s="671">
        <f>IF('Team &amp; Salaries'!$O9="Never",IF(BF$6&gt;='Team &amp; Salaries'!$M9,MIN('Team &amp; Salaries'!$N9,'Team &amp; Salaries'!$P9),0),IF('Team &amp; Salaries'!$O9="Monthly",IF(BF$6='Team &amp; Salaries'!$M9,MIN('Team &amp; Salaries'!$N9,'Team &amp; Salaries'!$P9),IF(BF$6&gt;'Team &amp; Salaries'!$M9,MIN('Team &amp; Salaries'!$P9,BE99+'Team &amp; Salaries'!$N9),0)),IF('Team &amp; Salaries'!$O9="Quarterly",IF(BF$6='Team &amp; Salaries'!$M9,MIN('Team &amp; Salaries'!$N9,'Team &amp; Salaries'!$P9),IF(BF$6&gt;'Team &amp; Salaries'!$M9,IFERROR(MIN('Team &amp; Salaries'!$P9,IF(ISNUMBER(BC99),BC99,0)+'Team &amp; Salaries'!$N9),'Team &amp; Salaries'!$N9),0)),IF('Team &amp; Salaries'!$O9="Annually",IF(BF$6='Team &amp; Salaries'!$M9,MIN('Team &amp; Salaries'!$N9,'Team &amp; Salaries'!$P9),IF(BF$6&gt;'Team &amp; Salaries'!$M9,IFERROR(MIN('Team &amp; Salaries'!$P9,AT99+'Team &amp; Salaries'!$N9),MIN('Team &amp; Salaries'!$N9,'Team &amp; Salaries'!$P9)),0))))))</f>
        <v>1</v>
      </c>
      <c r="BG99" s="671">
        <f>IF('Team &amp; Salaries'!$O9="Never",IF(BG$6&gt;='Team &amp; Salaries'!$M9,MIN('Team &amp; Salaries'!$N9,'Team &amp; Salaries'!$P9),0),IF('Team &amp; Salaries'!$O9="Monthly",IF(BG$6='Team &amp; Salaries'!$M9,MIN('Team &amp; Salaries'!$N9,'Team &amp; Salaries'!$P9),IF(BG$6&gt;'Team &amp; Salaries'!$M9,MIN('Team &amp; Salaries'!$P9,BF99+'Team &amp; Salaries'!$N9),0)),IF('Team &amp; Salaries'!$O9="Quarterly",IF(BG$6='Team &amp; Salaries'!$M9,MIN('Team &amp; Salaries'!$N9,'Team &amp; Salaries'!$P9),IF(BG$6&gt;'Team &amp; Salaries'!$M9,IFERROR(MIN('Team &amp; Salaries'!$P9,IF(ISNUMBER(BD99),BD99,0)+'Team &amp; Salaries'!$N9),'Team &amp; Salaries'!$N9),0)),IF('Team &amp; Salaries'!$O9="Annually",IF(BG$6='Team &amp; Salaries'!$M9,MIN('Team &amp; Salaries'!$N9,'Team &amp; Salaries'!$P9),IF(BG$6&gt;'Team &amp; Salaries'!$M9,IFERROR(MIN('Team &amp; Salaries'!$P9,AU99+'Team &amp; Salaries'!$N9),MIN('Team &amp; Salaries'!$N9,'Team &amp; Salaries'!$P9)),0))))))</f>
        <v>1</v>
      </c>
      <c r="BH99" s="671">
        <f>IF('Team &amp; Salaries'!$O9="Never",IF(BH$6&gt;='Team &amp; Salaries'!$M9,MIN('Team &amp; Salaries'!$N9,'Team &amp; Salaries'!$P9),0),IF('Team &amp; Salaries'!$O9="Monthly",IF(BH$6='Team &amp; Salaries'!$M9,MIN('Team &amp; Salaries'!$N9,'Team &amp; Salaries'!$P9),IF(BH$6&gt;'Team &amp; Salaries'!$M9,MIN('Team &amp; Salaries'!$P9,BG99+'Team &amp; Salaries'!$N9),0)),IF('Team &amp; Salaries'!$O9="Quarterly",IF(BH$6='Team &amp; Salaries'!$M9,MIN('Team &amp; Salaries'!$N9,'Team &amp; Salaries'!$P9),IF(BH$6&gt;'Team &amp; Salaries'!$M9,IFERROR(MIN('Team &amp; Salaries'!$P9,IF(ISNUMBER(BE99),BE99,0)+'Team &amp; Salaries'!$N9),'Team &amp; Salaries'!$N9),0)),IF('Team &amp; Salaries'!$O9="Annually",IF(BH$6='Team &amp; Salaries'!$M9,MIN('Team &amp; Salaries'!$N9,'Team &amp; Salaries'!$P9),IF(BH$6&gt;'Team &amp; Salaries'!$M9,IFERROR(MIN('Team &amp; Salaries'!$P9,AV99+'Team &amp; Salaries'!$N9),MIN('Team &amp; Salaries'!$N9,'Team &amp; Salaries'!$P9)),0))))))</f>
        <v>1</v>
      </c>
      <c r="BI99" s="671">
        <f>IF('Team &amp; Salaries'!$O9="Never",IF(BI$6&gt;='Team &amp; Salaries'!$M9,MIN('Team &amp; Salaries'!$N9,'Team &amp; Salaries'!$P9),0),IF('Team &amp; Salaries'!$O9="Monthly",IF(BI$6='Team &amp; Salaries'!$M9,MIN('Team &amp; Salaries'!$N9,'Team &amp; Salaries'!$P9),IF(BI$6&gt;'Team &amp; Salaries'!$M9,MIN('Team &amp; Salaries'!$P9,BH99+'Team &amp; Salaries'!$N9),0)),IF('Team &amp; Salaries'!$O9="Quarterly",IF(BI$6='Team &amp; Salaries'!$M9,MIN('Team &amp; Salaries'!$N9,'Team &amp; Salaries'!$P9),IF(BI$6&gt;'Team &amp; Salaries'!$M9,IFERROR(MIN('Team &amp; Salaries'!$P9,IF(ISNUMBER(BF99),BF99,0)+'Team &amp; Salaries'!$N9),'Team &amp; Salaries'!$N9),0)),IF('Team &amp; Salaries'!$O9="Annually",IF(BI$6='Team &amp; Salaries'!$M9,MIN('Team &amp; Salaries'!$N9,'Team &amp; Salaries'!$P9),IF(BI$6&gt;'Team &amp; Salaries'!$M9,IFERROR(MIN('Team &amp; Salaries'!$P9,AW99+'Team &amp; Salaries'!$N9),MIN('Team &amp; Salaries'!$N9,'Team &amp; Salaries'!$P9)),0))))))</f>
        <v>1</v>
      </c>
      <c r="BJ99" s="671">
        <f>IF('Team &amp; Salaries'!$O9="Never",IF(BJ$6&gt;='Team &amp; Salaries'!$M9,MIN('Team &amp; Salaries'!$N9,'Team &amp; Salaries'!$P9),0),IF('Team &amp; Salaries'!$O9="Monthly",IF(BJ$6='Team &amp; Salaries'!$M9,MIN('Team &amp; Salaries'!$N9,'Team &amp; Salaries'!$P9),IF(BJ$6&gt;'Team &amp; Salaries'!$M9,MIN('Team &amp; Salaries'!$P9,BI99+'Team &amp; Salaries'!$N9),0)),IF('Team &amp; Salaries'!$O9="Quarterly",IF(BJ$6='Team &amp; Salaries'!$M9,MIN('Team &amp; Salaries'!$N9,'Team &amp; Salaries'!$P9),IF(BJ$6&gt;'Team &amp; Salaries'!$M9,IFERROR(MIN('Team &amp; Salaries'!$P9,IF(ISNUMBER(BG99),BG99,0)+'Team &amp; Salaries'!$N9),'Team &amp; Salaries'!$N9),0)),IF('Team &amp; Salaries'!$O9="Annually",IF(BJ$6='Team &amp; Salaries'!$M9,MIN('Team &amp; Salaries'!$N9,'Team &amp; Salaries'!$P9),IF(BJ$6&gt;'Team &amp; Salaries'!$M9,IFERROR(MIN('Team &amp; Salaries'!$P9,AX99+'Team &amp; Salaries'!$N9),MIN('Team &amp; Salaries'!$N9,'Team &amp; Salaries'!$P9)),0))))))</f>
        <v>1</v>
      </c>
      <c r="BK99" s="671">
        <f>IF('Team &amp; Salaries'!$O9="Never",IF(BK$6&gt;='Team &amp; Salaries'!$M9,MIN('Team &amp; Salaries'!$N9,'Team &amp; Salaries'!$P9),0),IF('Team &amp; Salaries'!$O9="Monthly",IF(BK$6='Team &amp; Salaries'!$M9,MIN('Team &amp; Salaries'!$N9,'Team &amp; Salaries'!$P9),IF(BK$6&gt;'Team &amp; Salaries'!$M9,MIN('Team &amp; Salaries'!$P9,BJ99+'Team &amp; Salaries'!$N9),0)),IF('Team &amp; Salaries'!$O9="Quarterly",IF(BK$6='Team &amp; Salaries'!$M9,MIN('Team &amp; Salaries'!$N9,'Team &amp; Salaries'!$P9),IF(BK$6&gt;'Team &amp; Salaries'!$M9,IFERROR(MIN('Team &amp; Salaries'!$P9,IF(ISNUMBER(BH99),BH99,0)+'Team &amp; Salaries'!$N9),'Team &amp; Salaries'!$N9),0)),IF('Team &amp; Salaries'!$O9="Annually",IF(BK$6='Team &amp; Salaries'!$M9,MIN('Team &amp; Salaries'!$N9,'Team &amp; Salaries'!$P9),IF(BK$6&gt;'Team &amp; Salaries'!$M9,IFERROR(MIN('Team &amp; Salaries'!$P9,AY99+'Team &amp; Salaries'!$N9),MIN('Team &amp; Salaries'!$N9,'Team &amp; Salaries'!$P9)),0))))))</f>
        <v>1</v>
      </c>
      <c r="BL99" s="671">
        <f>IF('Team &amp; Salaries'!$O9="Never",IF(BL$6&gt;='Team &amp; Salaries'!$M9,MIN('Team &amp; Salaries'!$N9,'Team &amp; Salaries'!$P9),0),IF('Team &amp; Salaries'!$O9="Monthly",IF(BL$6='Team &amp; Salaries'!$M9,MIN('Team &amp; Salaries'!$N9,'Team &amp; Salaries'!$P9),IF(BL$6&gt;'Team &amp; Salaries'!$M9,MIN('Team &amp; Salaries'!$P9,BK99+'Team &amp; Salaries'!$N9),0)),IF('Team &amp; Salaries'!$O9="Quarterly",IF(BL$6='Team &amp; Salaries'!$M9,MIN('Team &amp; Salaries'!$N9,'Team &amp; Salaries'!$P9),IF(BL$6&gt;'Team &amp; Salaries'!$M9,IFERROR(MIN('Team &amp; Salaries'!$P9,IF(ISNUMBER(BI99),BI99,0)+'Team &amp; Salaries'!$N9),'Team &amp; Salaries'!$N9),0)),IF('Team &amp; Salaries'!$O9="Annually",IF(BL$6='Team &amp; Salaries'!$M9,MIN('Team &amp; Salaries'!$N9,'Team &amp; Salaries'!$P9),IF(BL$6&gt;'Team &amp; Salaries'!$M9,IFERROR(MIN('Team &amp; Salaries'!$P9,AZ99+'Team &amp; Salaries'!$N9),MIN('Team &amp; Salaries'!$N9,'Team &amp; Salaries'!$P9)),0))))))</f>
        <v>1</v>
      </c>
      <c r="BM99" s="671">
        <f>IF('Team &amp; Salaries'!$O9="Never",IF(BM$6&gt;='Team &amp; Salaries'!$M9,MIN('Team &amp; Salaries'!$N9,'Team &amp; Salaries'!$P9),0),IF('Team &amp; Salaries'!$O9="Monthly",IF(BM$6='Team &amp; Salaries'!$M9,MIN('Team &amp; Salaries'!$N9,'Team &amp; Salaries'!$P9),IF(BM$6&gt;'Team &amp; Salaries'!$M9,MIN('Team &amp; Salaries'!$P9,BL99+'Team &amp; Salaries'!$N9),0)),IF('Team &amp; Salaries'!$O9="Quarterly",IF(BM$6='Team &amp; Salaries'!$M9,MIN('Team &amp; Salaries'!$N9,'Team &amp; Salaries'!$P9),IF(BM$6&gt;'Team &amp; Salaries'!$M9,IFERROR(MIN('Team &amp; Salaries'!$P9,IF(ISNUMBER(BJ99),BJ99,0)+'Team &amp; Salaries'!$N9),'Team &amp; Salaries'!$N9),0)),IF('Team &amp; Salaries'!$O9="Annually",IF(BM$6='Team &amp; Salaries'!$M9,MIN('Team &amp; Salaries'!$N9,'Team &amp; Salaries'!$P9),IF(BM$6&gt;'Team &amp; Salaries'!$M9,IFERROR(MIN('Team &amp; Salaries'!$P9,BA99+'Team &amp; Salaries'!$N9),MIN('Team &amp; Salaries'!$N9,'Team &amp; Salaries'!$P9)),0))))))</f>
        <v>1</v>
      </c>
      <c r="BN99" s="671">
        <f>IF('Team &amp; Salaries'!$O9="Never",IF(BN$6&gt;='Team &amp; Salaries'!$M9,MIN('Team &amp; Salaries'!$N9,'Team &amp; Salaries'!$P9),0),IF('Team &amp; Salaries'!$O9="Monthly",IF(BN$6='Team &amp; Salaries'!$M9,MIN('Team &amp; Salaries'!$N9,'Team &amp; Salaries'!$P9),IF(BN$6&gt;'Team &amp; Salaries'!$M9,MIN('Team &amp; Salaries'!$P9,BM99+'Team &amp; Salaries'!$N9),0)),IF('Team &amp; Salaries'!$O9="Quarterly",IF(BN$6='Team &amp; Salaries'!$M9,MIN('Team &amp; Salaries'!$N9,'Team &amp; Salaries'!$P9),IF(BN$6&gt;'Team &amp; Salaries'!$M9,IFERROR(MIN('Team &amp; Salaries'!$P9,IF(ISNUMBER(BK99),BK99,0)+'Team &amp; Salaries'!$N9),'Team &amp; Salaries'!$N9),0)),IF('Team &amp; Salaries'!$O9="Annually",IF(BN$6='Team &amp; Salaries'!$M9,MIN('Team &amp; Salaries'!$N9,'Team &amp; Salaries'!$P9),IF(BN$6&gt;'Team &amp; Salaries'!$M9,IFERROR(MIN('Team &amp; Salaries'!$P9,BB99+'Team &amp; Salaries'!$N9),MIN('Team &amp; Salaries'!$N9,'Team &amp; Salaries'!$P9)),0))))))</f>
        <v>1</v>
      </c>
      <c r="BO99" s="671">
        <f>IF('Team &amp; Salaries'!$O9="Never",IF(BO$6&gt;='Team &amp; Salaries'!$M9,MIN('Team &amp; Salaries'!$N9,'Team &amp; Salaries'!$P9),0),IF('Team &amp; Salaries'!$O9="Monthly",IF(BO$6='Team &amp; Salaries'!$M9,MIN('Team &amp; Salaries'!$N9,'Team &amp; Salaries'!$P9),IF(BO$6&gt;'Team &amp; Salaries'!$M9,MIN('Team &amp; Salaries'!$P9,BN99+'Team &amp; Salaries'!$N9),0)),IF('Team &amp; Salaries'!$O9="Quarterly",IF(BO$6='Team &amp; Salaries'!$M9,MIN('Team &amp; Salaries'!$N9,'Team &amp; Salaries'!$P9),IF(BO$6&gt;'Team &amp; Salaries'!$M9,IFERROR(MIN('Team &amp; Salaries'!$P9,IF(ISNUMBER(BL99),BL99,0)+'Team &amp; Salaries'!$N9),'Team &amp; Salaries'!$N9),0)),IF('Team &amp; Salaries'!$O9="Annually",IF(BO$6='Team &amp; Salaries'!$M9,MIN('Team &amp; Salaries'!$N9,'Team &amp; Salaries'!$P9),IF(BO$6&gt;'Team &amp; Salaries'!$M9,IFERROR(MIN('Team &amp; Salaries'!$P9,BC99+'Team &amp; Salaries'!$N9),MIN('Team &amp; Salaries'!$N9,'Team &amp; Salaries'!$P9)),0))))))</f>
        <v>1</v>
      </c>
      <c r="BP99" s="671">
        <f>IF('Team &amp; Salaries'!$O9="Never",IF(BP$6&gt;='Team &amp; Salaries'!$M9,MIN('Team &amp; Salaries'!$N9,'Team &amp; Salaries'!$P9),0),IF('Team &amp; Salaries'!$O9="Monthly",IF(BP$6='Team &amp; Salaries'!$M9,MIN('Team &amp; Salaries'!$N9,'Team &amp; Salaries'!$P9),IF(BP$6&gt;'Team &amp; Salaries'!$M9,MIN('Team &amp; Salaries'!$P9,BO99+'Team &amp; Salaries'!$N9),0)),IF('Team &amp; Salaries'!$O9="Quarterly",IF(BP$6='Team &amp; Salaries'!$M9,MIN('Team &amp; Salaries'!$N9,'Team &amp; Salaries'!$P9),IF(BP$6&gt;'Team &amp; Salaries'!$M9,IFERROR(MIN('Team &amp; Salaries'!$P9,IF(ISNUMBER(BM99),BM99,0)+'Team &amp; Salaries'!$N9),'Team &amp; Salaries'!$N9),0)),IF('Team &amp; Salaries'!$O9="Annually",IF(BP$6='Team &amp; Salaries'!$M9,MIN('Team &amp; Salaries'!$N9,'Team &amp; Salaries'!$P9),IF(BP$6&gt;'Team &amp; Salaries'!$M9,IFERROR(MIN('Team &amp; Salaries'!$P9,BD99+'Team &amp; Salaries'!$N9),MIN('Team &amp; Salaries'!$N9,'Team &amp; Salaries'!$P9)),0))))))</f>
        <v>1</v>
      </c>
      <c r="BQ99" s="671">
        <f>IF('Team &amp; Salaries'!$O9="Never",IF(BQ$6&gt;='Team &amp; Salaries'!$M9,MIN('Team &amp; Salaries'!$N9,'Team &amp; Salaries'!$P9),0),IF('Team &amp; Salaries'!$O9="Monthly",IF(BQ$6='Team &amp; Salaries'!$M9,MIN('Team &amp; Salaries'!$N9,'Team &amp; Salaries'!$P9),IF(BQ$6&gt;'Team &amp; Salaries'!$M9,MIN('Team &amp; Salaries'!$P9,BP99+'Team &amp; Salaries'!$N9),0)),IF('Team &amp; Salaries'!$O9="Quarterly",IF(BQ$6='Team &amp; Salaries'!$M9,MIN('Team &amp; Salaries'!$N9,'Team &amp; Salaries'!$P9),IF(BQ$6&gt;'Team &amp; Salaries'!$M9,IFERROR(MIN('Team &amp; Salaries'!$P9,IF(ISNUMBER(BN99),BN99,0)+'Team &amp; Salaries'!$N9),'Team &amp; Salaries'!$N9),0)),IF('Team &amp; Salaries'!$O9="Annually",IF(BQ$6='Team &amp; Salaries'!$M9,MIN('Team &amp; Salaries'!$N9,'Team &amp; Salaries'!$P9),IF(BQ$6&gt;'Team &amp; Salaries'!$M9,IFERROR(MIN('Team &amp; Salaries'!$P9,BE99+'Team &amp; Salaries'!$N9),MIN('Team &amp; Salaries'!$N9,'Team &amp; Salaries'!$P9)),0))))))</f>
        <v>1</v>
      </c>
      <c r="BR99" s="671">
        <f>IF('Team &amp; Salaries'!$O9="Never",IF(BR$6&gt;='Team &amp; Salaries'!$M9,MIN('Team &amp; Salaries'!$N9,'Team &amp; Salaries'!$P9),0),IF('Team &amp; Salaries'!$O9="Monthly",IF(BR$6='Team &amp; Salaries'!$M9,MIN('Team &amp; Salaries'!$N9,'Team &amp; Salaries'!$P9),IF(BR$6&gt;'Team &amp; Salaries'!$M9,MIN('Team &amp; Salaries'!$P9,BQ99+'Team &amp; Salaries'!$N9),0)),IF('Team &amp; Salaries'!$O9="Quarterly",IF(BR$6='Team &amp; Salaries'!$M9,MIN('Team &amp; Salaries'!$N9,'Team &amp; Salaries'!$P9),IF(BR$6&gt;'Team &amp; Salaries'!$M9,IFERROR(MIN('Team &amp; Salaries'!$P9,IF(ISNUMBER(BO99),BO99,0)+'Team &amp; Salaries'!$N9),'Team &amp; Salaries'!$N9),0)),IF('Team &amp; Salaries'!$O9="Annually",IF(BR$6='Team &amp; Salaries'!$M9,MIN('Team &amp; Salaries'!$N9,'Team &amp; Salaries'!$P9),IF(BR$6&gt;'Team &amp; Salaries'!$M9,IFERROR(MIN('Team &amp; Salaries'!$P9,BF99+'Team &amp; Salaries'!$N9),MIN('Team &amp; Salaries'!$N9,'Team &amp; Salaries'!$P9)),0))))))</f>
        <v>1</v>
      </c>
      <c r="BS99" s="671">
        <f>IF('Team &amp; Salaries'!$O9="Never",IF(BS$6&gt;='Team &amp; Salaries'!$M9,MIN('Team &amp; Salaries'!$N9,'Team &amp; Salaries'!$P9),0),IF('Team &amp; Salaries'!$O9="Monthly",IF(BS$6='Team &amp; Salaries'!$M9,MIN('Team &amp; Salaries'!$N9,'Team &amp; Salaries'!$P9),IF(BS$6&gt;'Team &amp; Salaries'!$M9,MIN('Team &amp; Salaries'!$P9,BR99+'Team &amp; Salaries'!$N9),0)),IF('Team &amp; Salaries'!$O9="Quarterly",IF(BS$6='Team &amp; Salaries'!$M9,MIN('Team &amp; Salaries'!$N9,'Team &amp; Salaries'!$P9),IF(BS$6&gt;'Team &amp; Salaries'!$M9,IFERROR(MIN('Team &amp; Salaries'!$P9,IF(ISNUMBER(BP99),BP99,0)+'Team &amp; Salaries'!$N9),'Team &amp; Salaries'!$N9),0)),IF('Team &amp; Salaries'!$O9="Annually",IF(BS$6='Team &amp; Salaries'!$M9,MIN('Team &amp; Salaries'!$N9,'Team &amp; Salaries'!$P9),IF(BS$6&gt;'Team &amp; Salaries'!$M9,IFERROR(MIN('Team &amp; Salaries'!$P9,BG99+'Team &amp; Salaries'!$N9),MIN('Team &amp; Salaries'!$N9,'Team &amp; Salaries'!$P9)),0))))))</f>
        <v>1</v>
      </c>
      <c r="BT99" s="671">
        <f>IF('Team &amp; Salaries'!$O9="Never",IF(BT$6&gt;='Team &amp; Salaries'!$M9,MIN('Team &amp; Salaries'!$N9,'Team &amp; Salaries'!$P9),0),IF('Team &amp; Salaries'!$O9="Monthly",IF(BT$6='Team &amp; Salaries'!$M9,MIN('Team &amp; Salaries'!$N9,'Team &amp; Salaries'!$P9),IF(BT$6&gt;'Team &amp; Salaries'!$M9,MIN('Team &amp; Salaries'!$P9,BS99+'Team &amp; Salaries'!$N9),0)),IF('Team &amp; Salaries'!$O9="Quarterly",IF(BT$6='Team &amp; Salaries'!$M9,MIN('Team &amp; Salaries'!$N9,'Team &amp; Salaries'!$P9),IF(BT$6&gt;'Team &amp; Salaries'!$M9,IFERROR(MIN('Team &amp; Salaries'!$P9,IF(ISNUMBER(BQ99),BQ99,0)+'Team &amp; Salaries'!$N9),'Team &amp; Salaries'!$N9),0)),IF('Team &amp; Salaries'!$O9="Annually",IF(BT$6='Team &amp; Salaries'!$M9,MIN('Team &amp; Salaries'!$N9,'Team &amp; Salaries'!$P9),IF(BT$6&gt;'Team &amp; Salaries'!$M9,IFERROR(MIN('Team &amp; Salaries'!$P9,BH99+'Team &amp; Salaries'!$N9),MIN('Team &amp; Salaries'!$N9,'Team &amp; Salaries'!$P9)),0))))))</f>
        <v>1</v>
      </c>
      <c r="BU99" s="671">
        <f>IF('Team &amp; Salaries'!$O9="Never",IF(BU$6&gt;='Team &amp; Salaries'!$M9,MIN('Team &amp; Salaries'!$N9,'Team &amp; Salaries'!$P9),0),IF('Team &amp; Salaries'!$O9="Monthly",IF(BU$6='Team &amp; Salaries'!$M9,MIN('Team &amp; Salaries'!$N9,'Team &amp; Salaries'!$P9),IF(BU$6&gt;'Team &amp; Salaries'!$M9,MIN('Team &amp; Salaries'!$P9,BT99+'Team &amp; Salaries'!$N9),0)),IF('Team &amp; Salaries'!$O9="Quarterly",IF(BU$6='Team &amp; Salaries'!$M9,MIN('Team &amp; Salaries'!$N9,'Team &amp; Salaries'!$P9),IF(BU$6&gt;'Team &amp; Salaries'!$M9,IFERROR(MIN('Team &amp; Salaries'!$P9,IF(ISNUMBER(BR99),BR99,0)+'Team &amp; Salaries'!$N9),'Team &amp; Salaries'!$N9),0)),IF('Team &amp; Salaries'!$O9="Annually",IF(BU$6='Team &amp; Salaries'!$M9,MIN('Team &amp; Salaries'!$N9,'Team &amp; Salaries'!$P9),IF(BU$6&gt;'Team &amp; Salaries'!$M9,IFERROR(MIN('Team &amp; Salaries'!$P9,BI99+'Team &amp; Salaries'!$N9),MIN('Team &amp; Salaries'!$N9,'Team &amp; Salaries'!$P9)),0))))))</f>
        <v>1</v>
      </c>
      <c r="BV99" s="671">
        <f>IF('Team &amp; Salaries'!$O9="Never",IF(BV$6&gt;='Team &amp; Salaries'!$M9,MIN('Team &amp; Salaries'!$N9,'Team &amp; Salaries'!$P9),0),IF('Team &amp; Salaries'!$O9="Monthly",IF(BV$6='Team &amp; Salaries'!$M9,MIN('Team &amp; Salaries'!$N9,'Team &amp; Salaries'!$P9),IF(BV$6&gt;'Team &amp; Salaries'!$M9,MIN('Team &amp; Salaries'!$P9,BU99+'Team &amp; Salaries'!$N9),0)),IF('Team &amp; Salaries'!$O9="Quarterly",IF(BV$6='Team &amp; Salaries'!$M9,MIN('Team &amp; Salaries'!$N9,'Team &amp; Salaries'!$P9),IF(BV$6&gt;'Team &amp; Salaries'!$M9,IFERROR(MIN('Team &amp; Salaries'!$P9,IF(ISNUMBER(BS99),BS99,0)+'Team &amp; Salaries'!$N9),'Team &amp; Salaries'!$N9),0)),IF('Team &amp; Salaries'!$O9="Annually",IF(BV$6='Team &amp; Salaries'!$M9,MIN('Team &amp; Salaries'!$N9,'Team &amp; Salaries'!$P9),IF(BV$6&gt;'Team &amp; Salaries'!$M9,IFERROR(MIN('Team &amp; Salaries'!$P9,BJ99+'Team &amp; Salaries'!$N9),MIN('Team &amp; Salaries'!$N9,'Team &amp; Salaries'!$P9)),0))))))</f>
        <v>1</v>
      </c>
      <c r="BW99" s="671">
        <f>IF('Team &amp; Salaries'!$O9="Never",IF(BW$6&gt;='Team &amp; Salaries'!$M9,MIN('Team &amp; Salaries'!$N9,'Team &amp; Salaries'!$P9),0),IF('Team &amp; Salaries'!$O9="Monthly",IF(BW$6='Team &amp; Salaries'!$M9,MIN('Team &amp; Salaries'!$N9,'Team &amp; Salaries'!$P9),IF(BW$6&gt;'Team &amp; Salaries'!$M9,MIN('Team &amp; Salaries'!$P9,BV99+'Team &amp; Salaries'!$N9),0)),IF('Team &amp; Salaries'!$O9="Quarterly",IF(BW$6='Team &amp; Salaries'!$M9,MIN('Team &amp; Salaries'!$N9,'Team &amp; Salaries'!$P9),IF(BW$6&gt;'Team &amp; Salaries'!$M9,IFERROR(MIN('Team &amp; Salaries'!$P9,IF(ISNUMBER(BT99),BT99,0)+'Team &amp; Salaries'!$N9),'Team &amp; Salaries'!$N9),0)),IF('Team &amp; Salaries'!$O9="Annually",IF(BW$6='Team &amp; Salaries'!$M9,MIN('Team &amp; Salaries'!$N9,'Team &amp; Salaries'!$P9),IF(BW$6&gt;'Team &amp; Salaries'!$M9,IFERROR(MIN('Team &amp; Salaries'!$P9,BK99+'Team &amp; Salaries'!$N9),MIN('Team &amp; Salaries'!$N9,'Team &amp; Salaries'!$P9)),0))))))</f>
        <v>1</v>
      </c>
      <c r="BX99" s="671">
        <f>IF('Team &amp; Salaries'!$O9="Never",IF(BX$6&gt;='Team &amp; Salaries'!$M9,MIN('Team &amp; Salaries'!$N9,'Team &amp; Salaries'!$P9),0),IF('Team &amp; Salaries'!$O9="Monthly",IF(BX$6='Team &amp; Salaries'!$M9,MIN('Team &amp; Salaries'!$N9,'Team &amp; Salaries'!$P9),IF(BX$6&gt;'Team &amp; Salaries'!$M9,MIN('Team &amp; Salaries'!$P9,BW99+'Team &amp; Salaries'!$N9),0)),IF('Team &amp; Salaries'!$O9="Quarterly",IF(BX$6='Team &amp; Salaries'!$M9,MIN('Team &amp; Salaries'!$N9,'Team &amp; Salaries'!$P9),IF(BX$6&gt;'Team &amp; Salaries'!$M9,IFERROR(MIN('Team &amp; Salaries'!$P9,IF(ISNUMBER(BU99),BU99,0)+'Team &amp; Salaries'!$N9),'Team &amp; Salaries'!$N9),0)),IF('Team &amp; Salaries'!$O9="Annually",IF(BX$6='Team &amp; Salaries'!$M9,MIN('Team &amp; Salaries'!$N9,'Team &amp; Salaries'!$P9),IF(BX$6&gt;'Team &amp; Salaries'!$M9,IFERROR(MIN('Team &amp; Salaries'!$P9,BL99+'Team &amp; Salaries'!$N9),MIN('Team &amp; Salaries'!$N9,'Team &amp; Salaries'!$P9)),0))))))</f>
        <v>1</v>
      </c>
      <c r="BY99" s="671">
        <f>IF('Team &amp; Salaries'!$O9="Never",IF(BY$6&gt;='Team &amp; Salaries'!$M9,MIN('Team &amp; Salaries'!$N9,'Team &amp; Salaries'!$P9),0),IF('Team &amp; Salaries'!$O9="Monthly",IF(BY$6='Team &amp; Salaries'!$M9,MIN('Team &amp; Salaries'!$N9,'Team &amp; Salaries'!$P9),IF(BY$6&gt;'Team &amp; Salaries'!$M9,MIN('Team &amp; Salaries'!$P9,BX99+'Team &amp; Salaries'!$N9),0)),IF('Team &amp; Salaries'!$O9="Quarterly",IF(BY$6='Team &amp; Salaries'!$M9,MIN('Team &amp; Salaries'!$N9,'Team &amp; Salaries'!$P9),IF(BY$6&gt;'Team &amp; Salaries'!$M9,IFERROR(MIN('Team &amp; Salaries'!$P9,IF(ISNUMBER(BV99),BV99,0)+'Team &amp; Salaries'!$N9),'Team &amp; Salaries'!$N9),0)),IF('Team &amp; Salaries'!$O9="Annually",IF(BY$6='Team &amp; Salaries'!$M9,MIN('Team &amp; Salaries'!$N9,'Team &amp; Salaries'!$P9),IF(BY$6&gt;'Team &amp; Salaries'!$M9,IFERROR(MIN('Team &amp; Salaries'!$P9,BM99+'Team &amp; Salaries'!$N9),MIN('Team &amp; Salaries'!$N9,'Team &amp; Salaries'!$P9)),0))))))</f>
        <v>1</v>
      </c>
      <c r="BZ99" s="671">
        <f>IF('Team &amp; Salaries'!$O9="Never",IF(BZ$6&gt;='Team &amp; Salaries'!$M9,MIN('Team &amp; Salaries'!$N9,'Team &amp; Salaries'!$P9),0),IF('Team &amp; Salaries'!$O9="Monthly",IF(BZ$6='Team &amp; Salaries'!$M9,MIN('Team &amp; Salaries'!$N9,'Team &amp; Salaries'!$P9),IF(BZ$6&gt;'Team &amp; Salaries'!$M9,MIN('Team &amp; Salaries'!$P9,BY99+'Team &amp; Salaries'!$N9),0)),IF('Team &amp; Salaries'!$O9="Quarterly",IF(BZ$6='Team &amp; Salaries'!$M9,MIN('Team &amp; Salaries'!$N9,'Team &amp; Salaries'!$P9),IF(BZ$6&gt;'Team &amp; Salaries'!$M9,IFERROR(MIN('Team &amp; Salaries'!$P9,IF(ISNUMBER(BW99),BW99,0)+'Team &amp; Salaries'!$N9),'Team &amp; Salaries'!$N9),0)),IF('Team &amp; Salaries'!$O9="Annually",IF(BZ$6='Team &amp; Salaries'!$M9,MIN('Team &amp; Salaries'!$N9,'Team &amp; Salaries'!$P9),IF(BZ$6&gt;'Team &amp; Salaries'!$M9,IFERROR(MIN('Team &amp; Salaries'!$P9,BN99+'Team &amp; Salaries'!$N9),MIN('Team &amp; Salaries'!$N9,'Team &amp; Salaries'!$P9)),0))))))</f>
        <v>1</v>
      </c>
      <c r="CA99" s="671">
        <f>IF('Team &amp; Salaries'!$O9="Never",IF(CA$6&gt;='Team &amp; Salaries'!$M9,MIN('Team &amp; Salaries'!$N9,'Team &amp; Salaries'!$P9),0),IF('Team &amp; Salaries'!$O9="Monthly",IF(CA$6='Team &amp; Salaries'!$M9,MIN('Team &amp; Salaries'!$N9,'Team &amp; Salaries'!$P9),IF(CA$6&gt;'Team &amp; Salaries'!$M9,MIN('Team &amp; Salaries'!$P9,BZ99+'Team &amp; Salaries'!$N9),0)),IF('Team &amp; Salaries'!$O9="Quarterly",IF(CA$6='Team &amp; Salaries'!$M9,MIN('Team &amp; Salaries'!$N9,'Team &amp; Salaries'!$P9),IF(CA$6&gt;'Team &amp; Salaries'!$M9,IFERROR(MIN('Team &amp; Salaries'!$P9,IF(ISNUMBER(BX99),BX99,0)+'Team &amp; Salaries'!$N9),'Team &amp; Salaries'!$N9),0)),IF('Team &amp; Salaries'!$O9="Annually",IF(CA$6='Team &amp; Salaries'!$M9,MIN('Team &amp; Salaries'!$N9,'Team &amp; Salaries'!$P9),IF(CA$6&gt;'Team &amp; Salaries'!$M9,IFERROR(MIN('Team &amp; Salaries'!$P9,BO99+'Team &amp; Salaries'!$N9),MIN('Team &amp; Salaries'!$N9,'Team &amp; Salaries'!$P9)),0))))))</f>
        <v>1</v>
      </c>
      <c r="CB99" s="671">
        <f>IF('Team &amp; Salaries'!$O9="Never",IF(CB$6&gt;='Team &amp; Salaries'!$M9,MIN('Team &amp; Salaries'!$N9,'Team &amp; Salaries'!$P9),0),IF('Team &amp; Salaries'!$O9="Monthly",IF(CB$6='Team &amp; Salaries'!$M9,MIN('Team &amp; Salaries'!$N9,'Team &amp; Salaries'!$P9),IF(CB$6&gt;'Team &amp; Salaries'!$M9,MIN('Team &amp; Salaries'!$P9,CA99+'Team &amp; Salaries'!$N9),0)),IF('Team &amp; Salaries'!$O9="Quarterly",IF(CB$6='Team &amp; Salaries'!$M9,MIN('Team &amp; Salaries'!$N9,'Team &amp; Salaries'!$P9),IF(CB$6&gt;'Team &amp; Salaries'!$M9,IFERROR(MIN('Team &amp; Salaries'!$P9,IF(ISNUMBER(BY99),BY99,0)+'Team &amp; Salaries'!$N9),'Team &amp; Salaries'!$N9),0)),IF('Team &amp; Salaries'!$O9="Annually",IF(CB$6='Team &amp; Salaries'!$M9,MIN('Team &amp; Salaries'!$N9,'Team &amp; Salaries'!$P9),IF(CB$6&gt;'Team &amp; Salaries'!$M9,IFERROR(MIN('Team &amp; Salaries'!$P9,BP99+'Team &amp; Salaries'!$N9),MIN('Team &amp; Salaries'!$N9,'Team &amp; Salaries'!$P9)),0))))))</f>
        <v>1</v>
      </c>
      <c r="CC99" s="671">
        <f>IF('Team &amp; Salaries'!$O9="Never",IF(CC$6&gt;='Team &amp; Salaries'!$M9,MIN('Team &amp; Salaries'!$N9,'Team &amp; Salaries'!$P9),0),IF('Team &amp; Salaries'!$O9="Monthly",IF(CC$6='Team &amp; Salaries'!$M9,MIN('Team &amp; Salaries'!$N9,'Team &amp; Salaries'!$P9),IF(CC$6&gt;'Team &amp; Salaries'!$M9,MIN('Team &amp; Salaries'!$P9,CB99+'Team &amp; Salaries'!$N9),0)),IF('Team &amp; Salaries'!$O9="Quarterly",IF(CC$6='Team &amp; Salaries'!$M9,MIN('Team &amp; Salaries'!$N9,'Team &amp; Salaries'!$P9),IF(CC$6&gt;'Team &amp; Salaries'!$M9,IFERROR(MIN('Team &amp; Salaries'!$P9,IF(ISNUMBER(BZ99),BZ99,0)+'Team &amp; Salaries'!$N9),'Team &amp; Salaries'!$N9),0)),IF('Team &amp; Salaries'!$O9="Annually",IF(CC$6='Team &amp; Salaries'!$M9,MIN('Team &amp; Salaries'!$N9,'Team &amp; Salaries'!$P9),IF(CC$6&gt;'Team &amp; Salaries'!$M9,IFERROR(MIN('Team &amp; Salaries'!$P9,BQ99+'Team &amp; Salaries'!$N9),MIN('Team &amp; Salaries'!$N9,'Team &amp; Salaries'!$P9)),0))))))</f>
        <v>1</v>
      </c>
      <c r="CD99" s="671">
        <f>IF('Team &amp; Salaries'!$O9="Never",IF(CD$6&gt;='Team &amp; Salaries'!$M9,MIN('Team &amp; Salaries'!$N9,'Team &amp; Salaries'!$P9),0),IF('Team &amp; Salaries'!$O9="Monthly",IF(CD$6='Team &amp; Salaries'!$M9,MIN('Team &amp; Salaries'!$N9,'Team &amp; Salaries'!$P9),IF(CD$6&gt;'Team &amp; Salaries'!$M9,MIN('Team &amp; Salaries'!$P9,CC99+'Team &amp; Salaries'!$N9),0)),IF('Team &amp; Salaries'!$O9="Quarterly",IF(CD$6='Team &amp; Salaries'!$M9,MIN('Team &amp; Salaries'!$N9,'Team &amp; Salaries'!$P9),IF(CD$6&gt;'Team &amp; Salaries'!$M9,IFERROR(MIN('Team &amp; Salaries'!$P9,IF(ISNUMBER(CA99),CA99,0)+'Team &amp; Salaries'!$N9),'Team &amp; Salaries'!$N9),0)),IF('Team &amp; Salaries'!$O9="Annually",IF(CD$6='Team &amp; Salaries'!$M9,MIN('Team &amp; Salaries'!$N9,'Team &amp; Salaries'!$P9),IF(CD$6&gt;'Team &amp; Salaries'!$M9,IFERROR(MIN('Team &amp; Salaries'!$P9,BR99+'Team &amp; Salaries'!$N9),MIN('Team &amp; Salaries'!$N9,'Team &amp; Salaries'!$P9)),0))))))</f>
        <v>1</v>
      </c>
      <c r="CE99" s="671">
        <f>IF('Team &amp; Salaries'!$O9="Never",IF(CE$6&gt;='Team &amp; Salaries'!$M9,MIN('Team &amp; Salaries'!$N9,'Team &amp; Salaries'!$P9),0),IF('Team &amp; Salaries'!$O9="Monthly",IF(CE$6='Team &amp; Salaries'!$M9,MIN('Team &amp; Salaries'!$N9,'Team &amp; Salaries'!$P9),IF(CE$6&gt;'Team &amp; Salaries'!$M9,MIN('Team &amp; Salaries'!$P9,CD99+'Team &amp; Salaries'!$N9),0)),IF('Team &amp; Salaries'!$O9="Quarterly",IF(CE$6='Team &amp; Salaries'!$M9,MIN('Team &amp; Salaries'!$N9,'Team &amp; Salaries'!$P9),IF(CE$6&gt;'Team &amp; Salaries'!$M9,IFERROR(MIN('Team &amp; Salaries'!$P9,IF(ISNUMBER(CB99),CB99,0)+'Team &amp; Salaries'!$N9),'Team &amp; Salaries'!$N9),0)),IF('Team &amp; Salaries'!$O9="Annually",IF(CE$6='Team &amp; Salaries'!$M9,MIN('Team &amp; Salaries'!$N9,'Team &amp; Salaries'!$P9),IF(CE$6&gt;'Team &amp; Salaries'!$M9,IFERROR(MIN('Team &amp; Salaries'!$P9,BS99+'Team &amp; Salaries'!$N9),MIN('Team &amp; Salaries'!$N9,'Team &amp; Salaries'!$P9)),0))))))</f>
        <v>1</v>
      </c>
      <c r="CF99" s="671">
        <f>IF('Team &amp; Salaries'!$O9="Never",IF(CF$6&gt;='Team &amp; Salaries'!$M9,MIN('Team &amp; Salaries'!$N9,'Team &amp; Salaries'!$P9),0),IF('Team &amp; Salaries'!$O9="Monthly",IF(CF$6='Team &amp; Salaries'!$M9,MIN('Team &amp; Salaries'!$N9,'Team &amp; Salaries'!$P9),IF(CF$6&gt;'Team &amp; Salaries'!$M9,MIN('Team &amp; Salaries'!$P9,CE99+'Team &amp; Salaries'!$N9),0)),IF('Team &amp; Salaries'!$O9="Quarterly",IF(CF$6='Team &amp; Salaries'!$M9,MIN('Team &amp; Salaries'!$N9,'Team &amp; Salaries'!$P9),IF(CF$6&gt;'Team &amp; Salaries'!$M9,IFERROR(MIN('Team &amp; Salaries'!$P9,IF(ISNUMBER(CC99),CC99,0)+'Team &amp; Salaries'!$N9),'Team &amp; Salaries'!$N9),0)),IF('Team &amp; Salaries'!$O9="Annually",IF(CF$6='Team &amp; Salaries'!$M9,MIN('Team &amp; Salaries'!$N9,'Team &amp; Salaries'!$P9),IF(CF$6&gt;'Team &amp; Salaries'!$M9,IFERROR(MIN('Team &amp; Salaries'!$P9,BT99+'Team &amp; Salaries'!$N9),MIN('Team &amp; Salaries'!$N9,'Team &amp; Salaries'!$P9)),0))))))</f>
        <v>1</v>
      </c>
      <c r="CG99" s="671">
        <f>IF('Team &amp; Salaries'!$O9="Never",IF(CG$6&gt;='Team &amp; Salaries'!$M9,MIN('Team &amp; Salaries'!$N9,'Team &amp; Salaries'!$P9),0),IF('Team &amp; Salaries'!$O9="Monthly",IF(CG$6='Team &amp; Salaries'!$M9,MIN('Team &amp; Salaries'!$N9,'Team &amp; Salaries'!$P9),IF(CG$6&gt;'Team &amp; Salaries'!$M9,MIN('Team &amp; Salaries'!$P9,CF99+'Team &amp; Salaries'!$N9),0)),IF('Team &amp; Salaries'!$O9="Quarterly",IF(CG$6='Team &amp; Salaries'!$M9,MIN('Team &amp; Salaries'!$N9,'Team &amp; Salaries'!$P9),IF(CG$6&gt;'Team &amp; Salaries'!$M9,IFERROR(MIN('Team &amp; Salaries'!$P9,IF(ISNUMBER(CD99),CD99,0)+'Team &amp; Salaries'!$N9),'Team &amp; Salaries'!$N9),0)),IF('Team &amp; Salaries'!$O9="Annually",IF(CG$6='Team &amp; Salaries'!$M9,MIN('Team &amp; Salaries'!$N9,'Team &amp; Salaries'!$P9),IF(CG$6&gt;'Team &amp; Salaries'!$M9,IFERROR(MIN('Team &amp; Salaries'!$P9,BU99+'Team &amp; Salaries'!$N9),MIN('Team &amp; Salaries'!$N9,'Team &amp; Salaries'!$P9)),0))))))</f>
        <v>1</v>
      </c>
      <c r="CH99" s="671">
        <f>IF('Team &amp; Salaries'!$O9="Never",IF(CH$6&gt;='Team &amp; Salaries'!$M9,MIN('Team &amp; Salaries'!$N9,'Team &amp; Salaries'!$P9),0),IF('Team &amp; Salaries'!$O9="Monthly",IF(CH$6='Team &amp; Salaries'!$M9,MIN('Team &amp; Salaries'!$N9,'Team &amp; Salaries'!$P9),IF(CH$6&gt;'Team &amp; Salaries'!$M9,MIN('Team &amp; Salaries'!$P9,CG99+'Team &amp; Salaries'!$N9),0)),IF('Team &amp; Salaries'!$O9="Quarterly",IF(CH$6='Team &amp; Salaries'!$M9,MIN('Team &amp; Salaries'!$N9,'Team &amp; Salaries'!$P9),IF(CH$6&gt;'Team &amp; Salaries'!$M9,IFERROR(MIN('Team &amp; Salaries'!$P9,IF(ISNUMBER(CE99),CE99,0)+'Team &amp; Salaries'!$N9),'Team &amp; Salaries'!$N9),0)),IF('Team &amp; Salaries'!$O9="Annually",IF(CH$6='Team &amp; Salaries'!$M9,MIN('Team &amp; Salaries'!$N9,'Team &amp; Salaries'!$P9),IF(CH$6&gt;'Team &amp; Salaries'!$M9,IFERROR(MIN('Team &amp; Salaries'!$P9,BV99+'Team &amp; Salaries'!$N9),MIN('Team &amp; Salaries'!$N9,'Team &amp; Salaries'!$P9)),0))))))</f>
        <v>1</v>
      </c>
      <c r="CI99" s="671">
        <f>IF('Team &amp; Salaries'!$O9="Never",IF(CI$6&gt;='Team &amp; Salaries'!$M9,MIN('Team &amp; Salaries'!$N9,'Team &amp; Salaries'!$P9),0),IF('Team &amp; Salaries'!$O9="Monthly",IF(CI$6='Team &amp; Salaries'!$M9,MIN('Team &amp; Salaries'!$N9,'Team &amp; Salaries'!$P9),IF(CI$6&gt;'Team &amp; Salaries'!$M9,MIN('Team &amp; Salaries'!$P9,CH99+'Team &amp; Salaries'!$N9),0)),IF('Team &amp; Salaries'!$O9="Quarterly",IF(CI$6='Team &amp; Salaries'!$M9,MIN('Team &amp; Salaries'!$N9,'Team &amp; Salaries'!$P9),IF(CI$6&gt;'Team &amp; Salaries'!$M9,IFERROR(MIN('Team &amp; Salaries'!$P9,IF(ISNUMBER(CF99),CF99,0)+'Team &amp; Salaries'!$N9),'Team &amp; Salaries'!$N9),0)),IF('Team &amp; Salaries'!$O9="Annually",IF(CI$6='Team &amp; Salaries'!$M9,MIN('Team &amp; Salaries'!$N9,'Team &amp; Salaries'!$P9),IF(CI$6&gt;'Team &amp; Salaries'!$M9,IFERROR(MIN('Team &amp; Salaries'!$P9,BW99+'Team &amp; Salaries'!$N9),MIN('Team &amp; Salaries'!$N9,'Team &amp; Salaries'!$P9)),0))))))</f>
        <v>1</v>
      </c>
      <c r="CJ99" s="671">
        <f>IF('Team &amp; Salaries'!$O9="Never",IF(CJ$6&gt;='Team &amp; Salaries'!$M9,MIN('Team &amp; Salaries'!$N9,'Team &amp; Salaries'!$P9),0),IF('Team &amp; Salaries'!$O9="Monthly",IF(CJ$6='Team &amp; Salaries'!$M9,MIN('Team &amp; Salaries'!$N9,'Team &amp; Salaries'!$P9),IF(CJ$6&gt;'Team &amp; Salaries'!$M9,MIN('Team &amp; Salaries'!$P9,CI99+'Team &amp; Salaries'!$N9),0)),IF('Team &amp; Salaries'!$O9="Quarterly",IF(CJ$6='Team &amp; Salaries'!$M9,MIN('Team &amp; Salaries'!$N9,'Team &amp; Salaries'!$P9),IF(CJ$6&gt;'Team &amp; Salaries'!$M9,IFERROR(MIN('Team &amp; Salaries'!$P9,IF(ISNUMBER(CG99),CG99,0)+'Team &amp; Salaries'!$N9),'Team &amp; Salaries'!$N9),0)),IF('Team &amp; Salaries'!$O9="Annually",IF(CJ$6='Team &amp; Salaries'!$M9,MIN('Team &amp; Salaries'!$N9,'Team &amp; Salaries'!$P9),IF(CJ$6&gt;'Team &amp; Salaries'!$M9,IFERROR(MIN('Team &amp; Salaries'!$P9,BX99+'Team &amp; Salaries'!$N9),MIN('Team &amp; Salaries'!$N9,'Team &amp; Salaries'!$P9)),0))))))</f>
        <v>1</v>
      </c>
      <c r="CK99" s="671">
        <f>IF('Team &amp; Salaries'!$O9="Never",IF(CK$6&gt;='Team &amp; Salaries'!$M9,MIN('Team &amp; Salaries'!$N9,'Team &amp; Salaries'!$P9),0),IF('Team &amp; Salaries'!$O9="Monthly",IF(CK$6='Team &amp; Salaries'!$M9,MIN('Team &amp; Salaries'!$N9,'Team &amp; Salaries'!$P9),IF(CK$6&gt;'Team &amp; Salaries'!$M9,MIN('Team &amp; Salaries'!$P9,CJ99+'Team &amp; Salaries'!$N9),0)),IF('Team &amp; Salaries'!$O9="Quarterly",IF(CK$6='Team &amp; Salaries'!$M9,MIN('Team &amp; Salaries'!$N9,'Team &amp; Salaries'!$P9),IF(CK$6&gt;'Team &amp; Salaries'!$M9,IFERROR(MIN('Team &amp; Salaries'!$P9,IF(ISNUMBER(CH99),CH99,0)+'Team &amp; Salaries'!$N9),'Team &amp; Salaries'!$N9),0)),IF('Team &amp; Salaries'!$O9="Annually",IF(CK$6='Team &amp; Salaries'!$M9,MIN('Team &amp; Salaries'!$N9,'Team &amp; Salaries'!$P9),IF(CK$6&gt;'Team &amp; Salaries'!$M9,IFERROR(MIN('Team &amp; Salaries'!$P9,BY99+'Team &amp; Salaries'!$N9),MIN('Team &amp; Salaries'!$N9,'Team &amp; Salaries'!$P9)),0))))))</f>
        <v>1</v>
      </c>
      <c r="CL99" s="671">
        <f>IF('Team &amp; Salaries'!$O9="Never",IF(CL$6&gt;='Team &amp; Salaries'!$M9,MIN('Team &amp; Salaries'!$N9,'Team &amp; Salaries'!$P9),0),IF('Team &amp; Salaries'!$O9="Monthly",IF(CL$6='Team &amp; Salaries'!$M9,MIN('Team &amp; Salaries'!$N9,'Team &amp; Salaries'!$P9),IF(CL$6&gt;'Team &amp; Salaries'!$M9,MIN('Team &amp; Salaries'!$P9,CK99+'Team &amp; Salaries'!$N9),0)),IF('Team &amp; Salaries'!$O9="Quarterly",IF(CL$6='Team &amp; Salaries'!$M9,MIN('Team &amp; Salaries'!$N9,'Team &amp; Salaries'!$P9),IF(CL$6&gt;'Team &amp; Salaries'!$M9,IFERROR(MIN('Team &amp; Salaries'!$P9,IF(ISNUMBER(CI99),CI99,0)+'Team &amp; Salaries'!$N9),'Team &amp; Salaries'!$N9),0)),IF('Team &amp; Salaries'!$O9="Annually",IF(CL$6='Team &amp; Salaries'!$M9,MIN('Team &amp; Salaries'!$N9,'Team &amp; Salaries'!$P9),IF(CL$6&gt;'Team &amp; Salaries'!$M9,IFERROR(MIN('Team &amp; Salaries'!$P9,BZ99+'Team &amp; Salaries'!$N9),MIN('Team &amp; Salaries'!$N9,'Team &amp; Salaries'!$P9)),0))))))</f>
        <v>1</v>
      </c>
      <c r="CM99" s="671">
        <f>IF('Team &amp; Salaries'!$O9="Never",IF(CM$6&gt;='Team &amp; Salaries'!$M9,MIN('Team &amp; Salaries'!$N9,'Team &amp; Salaries'!$P9),0),IF('Team &amp; Salaries'!$O9="Monthly",IF(CM$6='Team &amp; Salaries'!$M9,MIN('Team &amp; Salaries'!$N9,'Team &amp; Salaries'!$P9),IF(CM$6&gt;'Team &amp; Salaries'!$M9,MIN('Team &amp; Salaries'!$P9,CL99+'Team &amp; Salaries'!$N9),0)),IF('Team &amp; Salaries'!$O9="Quarterly",IF(CM$6='Team &amp; Salaries'!$M9,MIN('Team &amp; Salaries'!$N9,'Team &amp; Salaries'!$P9),IF(CM$6&gt;'Team &amp; Salaries'!$M9,IFERROR(MIN('Team &amp; Salaries'!$P9,IF(ISNUMBER(CJ99),CJ99,0)+'Team &amp; Salaries'!$N9),'Team &amp; Salaries'!$N9),0)),IF('Team &amp; Salaries'!$O9="Annually",IF(CM$6='Team &amp; Salaries'!$M9,MIN('Team &amp; Salaries'!$N9,'Team &amp; Salaries'!$P9),IF(CM$6&gt;'Team &amp; Salaries'!$M9,IFERROR(MIN('Team &amp; Salaries'!$P9,CA99+'Team &amp; Salaries'!$N9),MIN('Team &amp; Salaries'!$N9,'Team &amp; Salaries'!$P9)),0))))))</f>
        <v>1</v>
      </c>
      <c r="CN99" s="671">
        <f>IF('Team &amp; Salaries'!$O9="Never",IF(CN$6&gt;='Team &amp; Salaries'!$M9,MIN('Team &amp; Salaries'!$N9,'Team &amp; Salaries'!$P9),0),IF('Team &amp; Salaries'!$O9="Monthly",IF(CN$6='Team &amp; Salaries'!$M9,MIN('Team &amp; Salaries'!$N9,'Team &amp; Salaries'!$P9),IF(CN$6&gt;'Team &amp; Salaries'!$M9,MIN('Team &amp; Salaries'!$P9,CM99+'Team &amp; Salaries'!$N9),0)),IF('Team &amp; Salaries'!$O9="Quarterly",IF(CN$6='Team &amp; Salaries'!$M9,MIN('Team &amp; Salaries'!$N9,'Team &amp; Salaries'!$P9),IF(CN$6&gt;'Team &amp; Salaries'!$M9,IFERROR(MIN('Team &amp; Salaries'!$P9,IF(ISNUMBER(CK99),CK99,0)+'Team &amp; Salaries'!$N9),'Team &amp; Salaries'!$N9),0)),IF('Team &amp; Salaries'!$O9="Annually",IF(CN$6='Team &amp; Salaries'!$M9,MIN('Team &amp; Salaries'!$N9,'Team &amp; Salaries'!$P9),IF(CN$6&gt;'Team &amp; Salaries'!$M9,IFERROR(MIN('Team &amp; Salaries'!$P9,CB99+'Team &amp; Salaries'!$N9),MIN('Team &amp; Salaries'!$N9,'Team &amp; Salaries'!$P9)),0))))))</f>
        <v>1</v>
      </c>
      <c r="CO99" s="671">
        <f>IF('Team &amp; Salaries'!$O9="Never",IF(CO$6&gt;='Team &amp; Salaries'!$M9,MIN('Team &amp; Salaries'!$N9,'Team &amp; Salaries'!$P9),0),IF('Team &amp; Salaries'!$O9="Monthly",IF(CO$6='Team &amp; Salaries'!$M9,MIN('Team &amp; Salaries'!$N9,'Team &amp; Salaries'!$P9),IF(CO$6&gt;'Team &amp; Salaries'!$M9,MIN('Team &amp; Salaries'!$P9,CN99+'Team &amp; Salaries'!$N9),0)),IF('Team &amp; Salaries'!$O9="Quarterly",IF(CO$6='Team &amp; Salaries'!$M9,MIN('Team &amp; Salaries'!$N9,'Team &amp; Salaries'!$P9),IF(CO$6&gt;'Team &amp; Salaries'!$M9,IFERROR(MIN('Team &amp; Salaries'!$P9,IF(ISNUMBER(CL99),CL99,0)+'Team &amp; Salaries'!$N9),'Team &amp; Salaries'!$N9),0)),IF('Team &amp; Salaries'!$O9="Annually",IF(CO$6='Team &amp; Salaries'!$M9,MIN('Team &amp; Salaries'!$N9,'Team &amp; Salaries'!$P9),IF(CO$6&gt;'Team &amp; Salaries'!$M9,IFERROR(MIN('Team &amp; Salaries'!$P9,CC99+'Team &amp; Salaries'!$N9),MIN('Team &amp; Salaries'!$N9,'Team &amp; Salaries'!$P9)),0))))))</f>
        <v>1</v>
      </c>
      <c r="CP99" s="671">
        <f>IF('Team &amp; Salaries'!$O9="Never",IF(CP$6&gt;='Team &amp; Salaries'!$M9,MIN('Team &amp; Salaries'!$N9,'Team &amp; Salaries'!$P9),0),IF('Team &amp; Salaries'!$O9="Monthly",IF(CP$6='Team &amp; Salaries'!$M9,MIN('Team &amp; Salaries'!$N9,'Team &amp; Salaries'!$P9),IF(CP$6&gt;'Team &amp; Salaries'!$M9,MIN('Team &amp; Salaries'!$P9,CO99+'Team &amp; Salaries'!$N9),0)),IF('Team &amp; Salaries'!$O9="Quarterly",IF(CP$6='Team &amp; Salaries'!$M9,MIN('Team &amp; Salaries'!$N9,'Team &amp; Salaries'!$P9),IF(CP$6&gt;'Team &amp; Salaries'!$M9,IFERROR(MIN('Team &amp; Salaries'!$P9,IF(ISNUMBER(CM99),CM99,0)+'Team &amp; Salaries'!$N9),'Team &amp; Salaries'!$N9),0)),IF('Team &amp; Salaries'!$O9="Annually",IF(CP$6='Team &amp; Salaries'!$M9,MIN('Team &amp; Salaries'!$N9,'Team &amp; Salaries'!$P9),IF(CP$6&gt;'Team &amp; Salaries'!$M9,IFERROR(MIN('Team &amp; Salaries'!$P9,CD99+'Team &amp; Salaries'!$N9),MIN('Team &amp; Salaries'!$N9,'Team &amp; Salaries'!$P9)),0))))))</f>
        <v>1</v>
      </c>
      <c r="CQ99" s="671">
        <f>IF('Team &amp; Salaries'!$O9="Never",IF(CQ$6&gt;='Team &amp; Salaries'!$M9,MIN('Team &amp; Salaries'!$N9,'Team &amp; Salaries'!$P9),0),IF('Team &amp; Salaries'!$O9="Monthly",IF(CQ$6='Team &amp; Salaries'!$M9,MIN('Team &amp; Salaries'!$N9,'Team &amp; Salaries'!$P9),IF(CQ$6&gt;'Team &amp; Salaries'!$M9,MIN('Team &amp; Salaries'!$P9,CP99+'Team &amp; Salaries'!$N9),0)),IF('Team &amp; Salaries'!$O9="Quarterly",IF(CQ$6='Team &amp; Salaries'!$M9,MIN('Team &amp; Salaries'!$N9,'Team &amp; Salaries'!$P9),IF(CQ$6&gt;'Team &amp; Salaries'!$M9,IFERROR(MIN('Team &amp; Salaries'!$P9,IF(ISNUMBER(CN99),CN99,0)+'Team &amp; Salaries'!$N9),'Team &amp; Salaries'!$N9),0)),IF('Team &amp; Salaries'!$O9="Annually",IF(CQ$6='Team &amp; Salaries'!$M9,MIN('Team &amp; Salaries'!$N9,'Team &amp; Salaries'!$P9),IF(CQ$6&gt;'Team &amp; Salaries'!$M9,IFERROR(MIN('Team &amp; Salaries'!$P9,CE99+'Team &amp; Salaries'!$N9),MIN('Team &amp; Salaries'!$N9,'Team &amp; Salaries'!$P9)),0))))))</f>
        <v>1</v>
      </c>
      <c r="CR99" s="671">
        <f>IF('Team &amp; Salaries'!$O9="Never",IF(CR$6&gt;='Team &amp; Salaries'!$M9,MIN('Team &amp; Salaries'!$N9,'Team &amp; Salaries'!$P9),0),IF('Team &amp; Salaries'!$O9="Monthly",IF(CR$6='Team &amp; Salaries'!$M9,MIN('Team &amp; Salaries'!$N9,'Team &amp; Salaries'!$P9),IF(CR$6&gt;'Team &amp; Salaries'!$M9,MIN('Team &amp; Salaries'!$P9,CQ99+'Team &amp; Salaries'!$N9),0)),IF('Team &amp; Salaries'!$O9="Quarterly",IF(CR$6='Team &amp; Salaries'!$M9,MIN('Team &amp; Salaries'!$N9,'Team &amp; Salaries'!$P9),IF(CR$6&gt;'Team &amp; Salaries'!$M9,IFERROR(MIN('Team &amp; Salaries'!$P9,IF(ISNUMBER(CO99),CO99,0)+'Team &amp; Salaries'!$N9),'Team &amp; Salaries'!$N9),0)),IF('Team &amp; Salaries'!$O9="Annually",IF(CR$6='Team &amp; Salaries'!$M9,MIN('Team &amp; Salaries'!$N9,'Team &amp; Salaries'!$P9),IF(CR$6&gt;'Team &amp; Salaries'!$M9,IFERROR(MIN('Team &amp; Salaries'!$P9,CF99+'Team &amp; Salaries'!$N9),MIN('Team &amp; Salaries'!$N9,'Team &amp; Salaries'!$P9)),0))))))</f>
        <v>1</v>
      </c>
      <c r="CS99" s="671">
        <f>IF('Team &amp; Salaries'!$O9="Never",IF(CS$6&gt;='Team &amp; Salaries'!$M9,MIN('Team &amp; Salaries'!$N9,'Team &amp; Salaries'!$P9),0),IF('Team &amp; Salaries'!$O9="Monthly",IF(CS$6='Team &amp; Salaries'!$M9,MIN('Team &amp; Salaries'!$N9,'Team &amp; Salaries'!$P9),IF(CS$6&gt;'Team &amp; Salaries'!$M9,MIN('Team &amp; Salaries'!$P9,CR99+'Team &amp; Salaries'!$N9),0)),IF('Team &amp; Salaries'!$O9="Quarterly",IF(CS$6='Team &amp; Salaries'!$M9,MIN('Team &amp; Salaries'!$N9,'Team &amp; Salaries'!$P9),IF(CS$6&gt;'Team &amp; Salaries'!$M9,IFERROR(MIN('Team &amp; Salaries'!$P9,IF(ISNUMBER(CP99),CP99,0)+'Team &amp; Salaries'!$N9),'Team &amp; Salaries'!$N9),0)),IF('Team &amp; Salaries'!$O9="Annually",IF(CS$6='Team &amp; Salaries'!$M9,MIN('Team &amp; Salaries'!$N9,'Team &amp; Salaries'!$P9),IF(CS$6&gt;'Team &amp; Salaries'!$M9,IFERROR(MIN('Team &amp; Salaries'!$P9,CG99+'Team &amp; Salaries'!$N9),MIN('Team &amp; Salaries'!$N9,'Team &amp; Salaries'!$P9)),0))))))</f>
        <v>1</v>
      </c>
      <c r="CT99" s="671">
        <f>IF('Team &amp; Salaries'!$O9="Never",IF(CT$6&gt;='Team &amp; Salaries'!$M9,MIN('Team &amp; Salaries'!$N9,'Team &amp; Salaries'!$P9),0),IF('Team &amp; Salaries'!$O9="Monthly",IF(CT$6='Team &amp; Salaries'!$M9,MIN('Team &amp; Salaries'!$N9,'Team &amp; Salaries'!$P9),IF(CT$6&gt;'Team &amp; Salaries'!$M9,MIN('Team &amp; Salaries'!$P9,CS99+'Team &amp; Salaries'!$N9),0)),IF('Team &amp; Salaries'!$O9="Quarterly",IF(CT$6='Team &amp; Salaries'!$M9,MIN('Team &amp; Salaries'!$N9,'Team &amp; Salaries'!$P9),IF(CT$6&gt;'Team &amp; Salaries'!$M9,IFERROR(MIN('Team &amp; Salaries'!$P9,IF(ISNUMBER(CQ99),CQ99,0)+'Team &amp; Salaries'!$N9),'Team &amp; Salaries'!$N9),0)),IF('Team &amp; Salaries'!$O9="Annually",IF(CT$6='Team &amp; Salaries'!$M9,MIN('Team &amp; Salaries'!$N9,'Team &amp; Salaries'!$P9),IF(CT$6&gt;'Team &amp; Salaries'!$M9,IFERROR(MIN('Team &amp; Salaries'!$P9,CH99+'Team &amp; Salaries'!$N9),MIN('Team &amp; Salaries'!$N9,'Team &amp; Salaries'!$P9)),0))))))</f>
        <v>1</v>
      </c>
      <c r="CU99" s="671">
        <f>IF('Team &amp; Salaries'!$O9="Never",IF(CU$6&gt;='Team &amp; Salaries'!$M9,MIN('Team &amp; Salaries'!$N9,'Team &amp; Salaries'!$P9),0),IF('Team &amp; Salaries'!$O9="Monthly",IF(CU$6='Team &amp; Salaries'!$M9,MIN('Team &amp; Salaries'!$N9,'Team &amp; Salaries'!$P9),IF(CU$6&gt;'Team &amp; Salaries'!$M9,MIN('Team &amp; Salaries'!$P9,CT99+'Team &amp; Salaries'!$N9),0)),IF('Team &amp; Salaries'!$O9="Quarterly",IF(CU$6='Team &amp; Salaries'!$M9,MIN('Team &amp; Salaries'!$N9,'Team &amp; Salaries'!$P9),IF(CU$6&gt;'Team &amp; Salaries'!$M9,IFERROR(MIN('Team &amp; Salaries'!$P9,IF(ISNUMBER(CR99),CR99,0)+'Team &amp; Salaries'!$N9),'Team &amp; Salaries'!$N9),0)),IF('Team &amp; Salaries'!$O9="Annually",IF(CU$6='Team &amp; Salaries'!$M9,MIN('Team &amp; Salaries'!$N9,'Team &amp; Salaries'!$P9),IF(CU$6&gt;'Team &amp; Salaries'!$M9,IFERROR(MIN('Team &amp; Salaries'!$P9,CI99+'Team &amp; Salaries'!$N9),MIN('Team &amp; Salaries'!$N9,'Team &amp; Salaries'!$P9)),0))))))</f>
        <v>1</v>
      </c>
      <c r="CV99" s="671">
        <f>IF('Team &amp; Salaries'!$O9="Never",IF(CV$6&gt;='Team &amp; Salaries'!$M9,MIN('Team &amp; Salaries'!$N9,'Team &amp; Salaries'!$P9),0),IF('Team &amp; Salaries'!$O9="Monthly",IF(CV$6='Team &amp; Salaries'!$M9,MIN('Team &amp; Salaries'!$N9,'Team &amp; Salaries'!$P9),IF(CV$6&gt;'Team &amp; Salaries'!$M9,MIN('Team &amp; Salaries'!$P9,CU99+'Team &amp; Salaries'!$N9),0)),IF('Team &amp; Salaries'!$O9="Quarterly",IF(CV$6='Team &amp; Salaries'!$M9,MIN('Team &amp; Salaries'!$N9,'Team &amp; Salaries'!$P9),IF(CV$6&gt;'Team &amp; Salaries'!$M9,IFERROR(MIN('Team &amp; Salaries'!$P9,IF(ISNUMBER(CS99),CS99,0)+'Team &amp; Salaries'!$N9),'Team &amp; Salaries'!$N9),0)),IF('Team &amp; Salaries'!$O9="Annually",IF(CV$6='Team &amp; Salaries'!$M9,MIN('Team &amp; Salaries'!$N9,'Team &amp; Salaries'!$P9),IF(CV$6&gt;'Team &amp; Salaries'!$M9,IFERROR(MIN('Team &amp; Salaries'!$P9,CJ99+'Team &amp; Salaries'!$N9),MIN('Team &amp; Salaries'!$N9,'Team &amp; Salaries'!$P9)),0))))))</f>
        <v>1</v>
      </c>
      <c r="CW99" s="671">
        <f>IF('Team &amp; Salaries'!$O9="Never",IF(CW$6&gt;='Team &amp; Salaries'!$M9,MIN('Team &amp; Salaries'!$N9,'Team &amp; Salaries'!$P9),0),IF('Team &amp; Salaries'!$O9="Monthly",IF(CW$6='Team &amp; Salaries'!$M9,MIN('Team &amp; Salaries'!$N9,'Team &amp; Salaries'!$P9),IF(CW$6&gt;'Team &amp; Salaries'!$M9,MIN('Team &amp; Salaries'!$P9,CV99+'Team &amp; Salaries'!$N9),0)),IF('Team &amp; Salaries'!$O9="Quarterly",IF(CW$6='Team &amp; Salaries'!$M9,MIN('Team &amp; Salaries'!$N9,'Team &amp; Salaries'!$P9),IF(CW$6&gt;'Team &amp; Salaries'!$M9,IFERROR(MIN('Team &amp; Salaries'!$P9,IF(ISNUMBER(CT99),CT99,0)+'Team &amp; Salaries'!$N9),'Team &amp; Salaries'!$N9),0)),IF('Team &amp; Salaries'!$O9="Annually",IF(CW$6='Team &amp; Salaries'!$M9,MIN('Team &amp; Salaries'!$N9,'Team &amp; Salaries'!$P9),IF(CW$6&gt;'Team &amp; Salaries'!$M9,IFERROR(MIN('Team &amp; Salaries'!$P9,CK99+'Team &amp; Salaries'!$N9),MIN('Team &amp; Salaries'!$N9,'Team &amp; Salaries'!$P9)),0))))))</f>
        <v>1</v>
      </c>
      <c r="CX99" s="671">
        <f>IF('Team &amp; Salaries'!$O9="Never",IF(CX$6&gt;='Team &amp; Salaries'!$M9,MIN('Team &amp; Salaries'!$N9,'Team &amp; Salaries'!$P9),0),IF('Team &amp; Salaries'!$O9="Monthly",IF(CX$6='Team &amp; Salaries'!$M9,MIN('Team &amp; Salaries'!$N9,'Team &amp; Salaries'!$P9),IF(CX$6&gt;'Team &amp; Salaries'!$M9,MIN('Team &amp; Salaries'!$P9,CW99+'Team &amp; Salaries'!$N9),0)),IF('Team &amp; Salaries'!$O9="Quarterly",IF(CX$6='Team &amp; Salaries'!$M9,MIN('Team &amp; Salaries'!$N9,'Team &amp; Salaries'!$P9),IF(CX$6&gt;'Team &amp; Salaries'!$M9,IFERROR(MIN('Team &amp; Salaries'!$P9,IF(ISNUMBER(CU99),CU99,0)+'Team &amp; Salaries'!$N9),'Team &amp; Salaries'!$N9),0)),IF('Team &amp; Salaries'!$O9="Annually",IF(CX$6='Team &amp; Salaries'!$M9,MIN('Team &amp; Salaries'!$N9,'Team &amp; Salaries'!$P9),IF(CX$6&gt;'Team &amp; Salaries'!$M9,IFERROR(MIN('Team &amp; Salaries'!$P9,CL99+'Team &amp; Salaries'!$N9),MIN('Team &amp; Salaries'!$N9,'Team &amp; Salaries'!$P9)),0))))))</f>
        <v>1</v>
      </c>
      <c r="CY99" s="671">
        <f>IF('Team &amp; Salaries'!$O9="Never",IF(CY$6&gt;='Team &amp; Salaries'!$M9,MIN('Team &amp; Salaries'!$N9,'Team &amp; Salaries'!$P9),0),IF('Team &amp; Salaries'!$O9="Monthly",IF(CY$6='Team &amp; Salaries'!$M9,MIN('Team &amp; Salaries'!$N9,'Team &amp; Salaries'!$P9),IF(CY$6&gt;'Team &amp; Salaries'!$M9,MIN('Team &amp; Salaries'!$P9,CX99+'Team &amp; Salaries'!$N9),0)),IF('Team &amp; Salaries'!$O9="Quarterly",IF(CY$6='Team &amp; Salaries'!$M9,MIN('Team &amp; Salaries'!$N9,'Team &amp; Salaries'!$P9),IF(CY$6&gt;'Team &amp; Salaries'!$M9,IFERROR(MIN('Team &amp; Salaries'!$P9,IF(ISNUMBER(CV99),CV99,0)+'Team &amp; Salaries'!$N9),'Team &amp; Salaries'!$N9),0)),IF('Team &amp; Salaries'!$O9="Annually",IF(CY$6='Team &amp; Salaries'!$M9,MIN('Team &amp; Salaries'!$N9,'Team &amp; Salaries'!$P9),IF(CY$6&gt;'Team &amp; Salaries'!$M9,IFERROR(MIN('Team &amp; Salaries'!$P9,CM99+'Team &amp; Salaries'!$N9),MIN('Team &amp; Salaries'!$N9,'Team &amp; Salaries'!$P9)),0))))))</f>
        <v>1</v>
      </c>
      <c r="CZ99" s="671">
        <f>IF('Team &amp; Salaries'!$O9="Never",IF(CZ$6&gt;='Team &amp; Salaries'!$M9,MIN('Team &amp; Salaries'!$N9,'Team &amp; Salaries'!$P9),0),IF('Team &amp; Salaries'!$O9="Monthly",IF(CZ$6='Team &amp; Salaries'!$M9,MIN('Team &amp; Salaries'!$N9,'Team &amp; Salaries'!$P9),IF(CZ$6&gt;'Team &amp; Salaries'!$M9,MIN('Team &amp; Salaries'!$P9,CY99+'Team &amp; Salaries'!$N9),0)),IF('Team &amp; Salaries'!$O9="Quarterly",IF(CZ$6='Team &amp; Salaries'!$M9,MIN('Team &amp; Salaries'!$N9,'Team &amp; Salaries'!$P9),IF(CZ$6&gt;'Team &amp; Salaries'!$M9,IFERROR(MIN('Team &amp; Salaries'!$P9,IF(ISNUMBER(CW99),CW99,0)+'Team &amp; Salaries'!$N9),'Team &amp; Salaries'!$N9),0)),IF('Team &amp; Salaries'!$O9="Annually",IF(CZ$6='Team &amp; Salaries'!$M9,MIN('Team &amp; Salaries'!$N9,'Team &amp; Salaries'!$P9),IF(CZ$6&gt;'Team &amp; Salaries'!$M9,IFERROR(MIN('Team &amp; Salaries'!$P9,CN99+'Team &amp; Salaries'!$N9),MIN('Team &amp; Salaries'!$N9,'Team &amp; Salaries'!$P9)),0))))))</f>
        <v>1</v>
      </c>
      <c r="DA99" s="671">
        <f>IF('Team &amp; Salaries'!$O9="Never",IF(DA$6&gt;='Team &amp; Salaries'!$M9,MIN('Team &amp; Salaries'!$N9,'Team &amp; Salaries'!$P9),0),IF('Team &amp; Salaries'!$O9="Monthly",IF(DA$6='Team &amp; Salaries'!$M9,MIN('Team &amp; Salaries'!$N9,'Team &amp; Salaries'!$P9),IF(DA$6&gt;'Team &amp; Salaries'!$M9,MIN('Team &amp; Salaries'!$P9,CZ99+'Team &amp; Salaries'!$N9),0)),IF('Team &amp; Salaries'!$O9="Quarterly",IF(DA$6='Team &amp; Salaries'!$M9,MIN('Team &amp; Salaries'!$N9,'Team &amp; Salaries'!$P9),IF(DA$6&gt;'Team &amp; Salaries'!$M9,IFERROR(MIN('Team &amp; Salaries'!$P9,IF(ISNUMBER(CX99),CX99,0)+'Team &amp; Salaries'!$N9),'Team &amp; Salaries'!$N9),0)),IF('Team &amp; Salaries'!$O9="Annually",IF(DA$6='Team &amp; Salaries'!$M9,MIN('Team &amp; Salaries'!$N9,'Team &amp; Salaries'!$P9),IF(DA$6&gt;'Team &amp; Salaries'!$M9,IFERROR(MIN('Team &amp; Salaries'!$P9,CO99+'Team &amp; Salaries'!$N9),MIN('Team &amp; Salaries'!$N9,'Team &amp; Salaries'!$P9)),0))))))</f>
        <v>1</v>
      </c>
      <c r="DB99" s="671">
        <f>IF('Team &amp; Salaries'!$O9="Never",IF(DB$6&gt;='Team &amp; Salaries'!$M9,MIN('Team &amp; Salaries'!$N9,'Team &amp; Salaries'!$P9),0),IF('Team &amp; Salaries'!$O9="Monthly",IF(DB$6='Team &amp; Salaries'!$M9,MIN('Team &amp; Salaries'!$N9,'Team &amp; Salaries'!$P9),IF(DB$6&gt;'Team &amp; Salaries'!$M9,MIN('Team &amp; Salaries'!$P9,DA99+'Team &amp; Salaries'!$N9),0)),IF('Team &amp; Salaries'!$O9="Quarterly",IF(DB$6='Team &amp; Salaries'!$M9,MIN('Team &amp; Salaries'!$N9,'Team &amp; Salaries'!$P9),IF(DB$6&gt;'Team &amp; Salaries'!$M9,IFERROR(MIN('Team &amp; Salaries'!$P9,IF(ISNUMBER(CY99),CY99,0)+'Team &amp; Salaries'!$N9),'Team &amp; Salaries'!$N9),0)),IF('Team &amp; Salaries'!$O9="Annually",IF(DB$6='Team &amp; Salaries'!$M9,MIN('Team &amp; Salaries'!$N9,'Team &amp; Salaries'!$P9),IF(DB$6&gt;'Team &amp; Salaries'!$M9,IFERROR(MIN('Team &amp; Salaries'!$P9,CP99+'Team &amp; Salaries'!$N9),MIN('Team &amp; Salaries'!$N9,'Team &amp; Salaries'!$P9)),0))))))</f>
        <v>1</v>
      </c>
      <c r="DC99" s="671">
        <f>IF('Team &amp; Salaries'!$O9="Never",IF(DC$6&gt;='Team &amp; Salaries'!$M9,MIN('Team &amp; Salaries'!$N9,'Team &amp; Salaries'!$P9),0),IF('Team &amp; Salaries'!$O9="Monthly",IF(DC$6='Team &amp; Salaries'!$M9,MIN('Team &amp; Salaries'!$N9,'Team &amp; Salaries'!$P9),IF(DC$6&gt;'Team &amp; Salaries'!$M9,MIN('Team &amp; Salaries'!$P9,DB99+'Team &amp; Salaries'!$N9),0)),IF('Team &amp; Salaries'!$O9="Quarterly",IF(DC$6='Team &amp; Salaries'!$M9,MIN('Team &amp; Salaries'!$N9,'Team &amp; Salaries'!$P9),IF(DC$6&gt;'Team &amp; Salaries'!$M9,IFERROR(MIN('Team &amp; Salaries'!$P9,IF(ISNUMBER(CZ99),CZ99,0)+'Team &amp; Salaries'!$N9),'Team &amp; Salaries'!$N9),0)),IF('Team &amp; Salaries'!$O9="Annually",IF(DC$6='Team &amp; Salaries'!$M9,MIN('Team &amp; Salaries'!$N9,'Team &amp; Salaries'!$P9),IF(DC$6&gt;'Team &amp; Salaries'!$M9,IFERROR(MIN('Team &amp; Salaries'!$P9,CQ99+'Team &amp; Salaries'!$N9),MIN('Team &amp; Salaries'!$N9,'Team &amp; Salaries'!$P9)),0))))))</f>
        <v>1</v>
      </c>
      <c r="DD99" s="671">
        <f>IF('Team &amp; Salaries'!$O9="Never",IF(DD$6&gt;='Team &amp; Salaries'!$M9,MIN('Team &amp; Salaries'!$N9,'Team &amp; Salaries'!$P9),0),IF('Team &amp; Salaries'!$O9="Monthly",IF(DD$6='Team &amp; Salaries'!$M9,MIN('Team &amp; Salaries'!$N9,'Team &amp; Salaries'!$P9),IF(DD$6&gt;'Team &amp; Salaries'!$M9,MIN('Team &amp; Salaries'!$P9,DC99+'Team &amp; Salaries'!$N9),0)),IF('Team &amp; Salaries'!$O9="Quarterly",IF(DD$6='Team &amp; Salaries'!$M9,MIN('Team &amp; Salaries'!$N9,'Team &amp; Salaries'!$P9),IF(DD$6&gt;'Team &amp; Salaries'!$M9,IFERROR(MIN('Team &amp; Salaries'!$P9,IF(ISNUMBER(DA99),DA99,0)+'Team &amp; Salaries'!$N9),'Team &amp; Salaries'!$N9),0)),IF('Team &amp; Salaries'!$O9="Annually",IF(DD$6='Team &amp; Salaries'!$M9,MIN('Team &amp; Salaries'!$N9,'Team &amp; Salaries'!$P9),IF(DD$6&gt;'Team &amp; Salaries'!$M9,IFERROR(MIN('Team &amp; Salaries'!$P9,CR99+'Team &amp; Salaries'!$N9),MIN('Team &amp; Salaries'!$N9,'Team &amp; Salaries'!$P9)),0))))))</f>
        <v>1</v>
      </c>
      <c r="DE99" s="671">
        <f>IF('Team &amp; Salaries'!$O9="Never",IF(DE$6&gt;='Team &amp; Salaries'!$M9,MIN('Team &amp; Salaries'!$N9,'Team &amp; Salaries'!$P9),0),IF('Team &amp; Salaries'!$O9="Monthly",IF(DE$6='Team &amp; Salaries'!$M9,MIN('Team &amp; Salaries'!$N9,'Team &amp; Salaries'!$P9),IF(DE$6&gt;'Team &amp; Salaries'!$M9,MIN('Team &amp; Salaries'!$P9,DD99+'Team &amp; Salaries'!$N9),0)),IF('Team &amp; Salaries'!$O9="Quarterly",IF(DE$6='Team &amp; Salaries'!$M9,MIN('Team &amp; Salaries'!$N9,'Team &amp; Salaries'!$P9),IF(DE$6&gt;'Team &amp; Salaries'!$M9,IFERROR(MIN('Team &amp; Salaries'!$P9,IF(ISNUMBER(DB99),DB99,0)+'Team &amp; Salaries'!$N9),'Team &amp; Salaries'!$N9),0)),IF('Team &amp; Salaries'!$O9="Annually",IF(DE$6='Team &amp; Salaries'!$M9,MIN('Team &amp; Salaries'!$N9,'Team &amp; Salaries'!$P9),IF(DE$6&gt;'Team &amp; Salaries'!$M9,IFERROR(MIN('Team &amp; Salaries'!$P9,CS99+'Team &amp; Salaries'!$N9),MIN('Team &amp; Salaries'!$N9,'Team &amp; Salaries'!$P9)),0))))))</f>
        <v>1</v>
      </c>
      <c r="DF99" s="671">
        <f>IF('Team &amp; Salaries'!$O9="Never",IF(DF$6&gt;='Team &amp; Salaries'!$M9,MIN('Team &amp; Salaries'!$N9,'Team &amp; Salaries'!$P9),0),IF('Team &amp; Salaries'!$O9="Monthly",IF(DF$6='Team &amp; Salaries'!$M9,MIN('Team &amp; Salaries'!$N9,'Team &amp; Salaries'!$P9),IF(DF$6&gt;'Team &amp; Salaries'!$M9,MIN('Team &amp; Salaries'!$P9,DE99+'Team &amp; Salaries'!$N9),0)),IF('Team &amp; Salaries'!$O9="Quarterly",IF(DF$6='Team &amp; Salaries'!$M9,MIN('Team &amp; Salaries'!$N9,'Team &amp; Salaries'!$P9),IF(DF$6&gt;'Team &amp; Salaries'!$M9,IFERROR(MIN('Team &amp; Salaries'!$P9,IF(ISNUMBER(DC99),DC99,0)+'Team &amp; Salaries'!$N9),'Team &amp; Salaries'!$N9),0)),IF('Team &amp; Salaries'!$O9="Annually",IF(DF$6='Team &amp; Salaries'!$M9,MIN('Team &amp; Salaries'!$N9,'Team &amp; Salaries'!$P9),IF(DF$6&gt;'Team &amp; Salaries'!$M9,IFERROR(MIN('Team &amp; Salaries'!$P9,CT99+'Team &amp; Salaries'!$N9),MIN('Team &amp; Salaries'!$N9,'Team &amp; Salaries'!$P9)),0))))))</f>
        <v>1</v>
      </c>
      <c r="DG99" s="671">
        <f>IF('Team &amp; Salaries'!$O9="Never",IF(DG$6&gt;='Team &amp; Salaries'!$M9,MIN('Team &amp; Salaries'!$N9,'Team &amp; Salaries'!$P9),0),IF('Team &amp; Salaries'!$O9="Monthly",IF(DG$6='Team &amp; Salaries'!$M9,MIN('Team &amp; Salaries'!$N9,'Team &amp; Salaries'!$P9),IF(DG$6&gt;'Team &amp; Salaries'!$M9,MIN('Team &amp; Salaries'!$P9,DF99+'Team &amp; Salaries'!$N9),0)),IF('Team &amp; Salaries'!$O9="Quarterly",IF(DG$6='Team &amp; Salaries'!$M9,MIN('Team &amp; Salaries'!$N9,'Team &amp; Salaries'!$P9),IF(DG$6&gt;'Team &amp; Salaries'!$M9,IFERROR(MIN('Team &amp; Salaries'!$P9,IF(ISNUMBER(DD99),DD99,0)+'Team &amp; Salaries'!$N9),'Team &amp; Salaries'!$N9),0)),IF('Team &amp; Salaries'!$O9="Annually",IF(DG$6='Team &amp; Salaries'!$M9,MIN('Team &amp; Salaries'!$N9,'Team &amp; Salaries'!$P9),IF(DG$6&gt;'Team &amp; Salaries'!$M9,IFERROR(MIN('Team &amp; Salaries'!$P9,CU99+'Team &amp; Salaries'!$N9),MIN('Team &amp; Salaries'!$N9,'Team &amp; Salaries'!$P9)),0))))))</f>
        <v>1</v>
      </c>
      <c r="DH99" s="671">
        <f>IF('Team &amp; Salaries'!$O9="Never",IF(DH$6&gt;='Team &amp; Salaries'!$M9,MIN('Team &amp; Salaries'!$N9,'Team &amp; Salaries'!$P9),0),IF('Team &amp; Salaries'!$O9="Monthly",IF(DH$6='Team &amp; Salaries'!$M9,MIN('Team &amp; Salaries'!$N9,'Team &amp; Salaries'!$P9),IF(DH$6&gt;'Team &amp; Salaries'!$M9,MIN('Team &amp; Salaries'!$P9,DG99+'Team &amp; Salaries'!$N9),0)),IF('Team &amp; Salaries'!$O9="Quarterly",IF(DH$6='Team &amp; Salaries'!$M9,MIN('Team &amp; Salaries'!$N9,'Team &amp; Salaries'!$P9),IF(DH$6&gt;'Team &amp; Salaries'!$M9,IFERROR(MIN('Team &amp; Salaries'!$P9,IF(ISNUMBER(DE99),DE99,0)+'Team &amp; Salaries'!$N9),'Team &amp; Salaries'!$N9),0)),IF('Team &amp; Salaries'!$O9="Annually",IF(DH$6='Team &amp; Salaries'!$M9,MIN('Team &amp; Salaries'!$N9,'Team &amp; Salaries'!$P9),IF(DH$6&gt;'Team &amp; Salaries'!$M9,IFERROR(MIN('Team &amp; Salaries'!$P9,CV99+'Team &amp; Salaries'!$N9),MIN('Team &amp; Salaries'!$N9,'Team &amp; Salaries'!$P9)),0))))))</f>
        <v>1</v>
      </c>
      <c r="DI99" s="671">
        <f>IF('Team &amp; Salaries'!$O9="Never",IF(DI$6&gt;='Team &amp; Salaries'!$M9,MIN('Team &amp; Salaries'!$N9,'Team &amp; Salaries'!$P9),0),IF('Team &amp; Salaries'!$O9="Monthly",IF(DI$6='Team &amp; Salaries'!$M9,MIN('Team &amp; Salaries'!$N9,'Team &amp; Salaries'!$P9),IF(DI$6&gt;'Team &amp; Salaries'!$M9,MIN('Team &amp; Salaries'!$P9,DH99+'Team &amp; Salaries'!$N9),0)),IF('Team &amp; Salaries'!$O9="Quarterly",IF(DI$6='Team &amp; Salaries'!$M9,MIN('Team &amp; Salaries'!$N9,'Team &amp; Salaries'!$P9),IF(DI$6&gt;'Team &amp; Salaries'!$M9,IFERROR(MIN('Team &amp; Salaries'!$P9,IF(ISNUMBER(DF99),DF99,0)+'Team &amp; Salaries'!$N9),'Team &amp; Salaries'!$N9),0)),IF('Team &amp; Salaries'!$O9="Annually",IF(DI$6='Team &amp; Salaries'!$M9,MIN('Team &amp; Salaries'!$N9,'Team &amp; Salaries'!$P9),IF(DI$6&gt;'Team &amp; Salaries'!$M9,IFERROR(MIN('Team &amp; Salaries'!$P9,CW99+'Team &amp; Salaries'!$N9),MIN('Team &amp; Salaries'!$N9,'Team &amp; Salaries'!$P9)),0))))))</f>
        <v>1</v>
      </c>
    </row>
    <row r="100" spans="1:113" customFormat="1" ht="16">
      <c r="A100" s="114" t="str">
        <f>'Team &amp; Salaries'!A10</f>
        <v>CEO 2</v>
      </c>
      <c r="B100" s="114"/>
      <c r="C100" s="114"/>
      <c r="D100" s="285"/>
      <c r="E100" s="361" t="s">
        <v>193</v>
      </c>
      <c r="F100" s="286">
        <f>IF('Team &amp; Salaries'!$O10="Never",IF(F$6&gt;='Team &amp; Salaries'!$M10,MIN('Team &amp; Salaries'!$N10,'Team &amp; Salaries'!$P10),0),IF('Team &amp; Salaries'!$O10="Monthly",IF(F$6='Team &amp; Salaries'!$M10,MIN('Team &amp; Salaries'!$N10,'Team &amp; Salaries'!$P10),IF(F$6&gt;'Team &amp; Salaries'!$M10,MIN('Team &amp; Salaries'!$P10,E100+'Team &amp; Salaries'!$N10),0)),IF('Team &amp; Salaries'!$O10="Quarterly",IF(F$6='Team &amp; Salaries'!$M10,MIN('Team &amp; Salaries'!$N10,'Team &amp; Salaries'!$P10),IF(F$6&gt;'Team &amp; Salaries'!$M10,IFERROR(MIN('Team &amp; Salaries'!$P10,IF(ISNUMBER(A100),A100,0)+'Team &amp; Salaries'!$N10),'Team &amp; Salaries'!$N10),0)),IF('Team &amp; Salaries'!$O10="Annually",IF(F$6='Team &amp; Salaries'!$M10,MIN('Team &amp; Salaries'!$N10,'Team &amp; Salaries'!$P10),IF(F$6&gt;'Team &amp; Salaries'!$M10,IFERROR(MIN('Team &amp; Salaries'!$P10,#REF!+'Team &amp; Salaries'!$N10),MIN('Team &amp; Salaries'!$N10,'Team &amp; Salaries'!$P10)),0))))))</f>
        <v>0</v>
      </c>
      <c r="G100" s="286">
        <f>IF('Team &amp; Salaries'!$O10="Never",IF(G$6&gt;='Team &amp; Salaries'!$M10,MIN('Team &amp; Salaries'!$N10,'Team &amp; Salaries'!$P10),0),IF('Team &amp; Salaries'!$O10="Monthly",IF(G$6='Team &amp; Salaries'!$M10,MIN('Team &amp; Salaries'!$N10,'Team &amp; Salaries'!$P10),IF(G$6&gt;'Team &amp; Salaries'!$M10,MIN('Team &amp; Salaries'!$P10,F100+'Team &amp; Salaries'!$N10),0)),IF('Team &amp; Salaries'!$O10="Quarterly",IF(G$6='Team &amp; Salaries'!$M10,MIN('Team &amp; Salaries'!$N10,'Team &amp; Salaries'!$P10),IF(G$6&gt;'Team &amp; Salaries'!$M10,IFERROR(MIN('Team &amp; Salaries'!$P10,IF(ISNUMBER(D100),D100,0)+'Team &amp; Salaries'!$N10),'Team &amp; Salaries'!$N10),0)),IF('Team &amp; Salaries'!$O10="Annually",IF(G$6='Team &amp; Salaries'!$M10,MIN('Team &amp; Salaries'!$N10,'Team &amp; Salaries'!$P10),IF(G$6&gt;'Team &amp; Salaries'!$M10,IFERROR(MIN('Team &amp; Salaries'!$P10,#REF!+'Team &amp; Salaries'!$N10),MIN('Team &amp; Salaries'!$N10,'Team &amp; Salaries'!$P10)),0))))))</f>
        <v>0</v>
      </c>
      <c r="H100" s="286">
        <f>IF('Team &amp; Salaries'!$O10="Never",IF(H$6&gt;='Team &amp; Salaries'!$M10,MIN('Team &amp; Salaries'!$N10,'Team &amp; Salaries'!$P10),0),IF('Team &amp; Salaries'!$O10="Monthly",IF(H$6='Team &amp; Salaries'!$M10,MIN('Team &amp; Salaries'!$N10,'Team &amp; Salaries'!$P10),IF(H$6&gt;'Team &amp; Salaries'!$M10,MIN('Team &amp; Salaries'!$P10,G100+'Team &amp; Salaries'!$N10),0)),IF('Team &amp; Salaries'!$O10="Quarterly",IF(H$6='Team &amp; Salaries'!$M10,MIN('Team &amp; Salaries'!$N10,'Team &amp; Salaries'!$P10),IF(H$6&gt;'Team &amp; Salaries'!$M10,IFERROR(MIN('Team &amp; Salaries'!$P10,IF(ISNUMBER(E100),E100,0)+'Team &amp; Salaries'!$N10),'Team &amp; Salaries'!$N10),0)),IF('Team &amp; Salaries'!$O10="Annually",IF(H$6='Team &amp; Salaries'!$M10,MIN('Team &amp; Salaries'!$N10,'Team &amp; Salaries'!$P10),IF(H$6&gt;'Team &amp; Salaries'!$M10,IFERROR(MIN('Team &amp; Salaries'!$P10,#REF!+'Team &amp; Salaries'!$N10),MIN('Team &amp; Salaries'!$N10,'Team &amp; Salaries'!$P10)),0))))))</f>
        <v>0</v>
      </c>
      <c r="I100" s="286">
        <f>IF('Team &amp; Salaries'!$O10="Never",IF(I$6&gt;='Team &amp; Salaries'!$M10,MIN('Team &amp; Salaries'!$N10,'Team &amp; Salaries'!$P10),0),IF('Team &amp; Salaries'!$O10="Monthly",IF(I$6='Team &amp; Salaries'!$M10,MIN('Team &amp; Salaries'!$N10,'Team &amp; Salaries'!$P10),IF(I$6&gt;'Team &amp; Salaries'!$M10,MIN('Team &amp; Salaries'!$P10,H100+'Team &amp; Salaries'!$N10),0)),IF('Team &amp; Salaries'!$O10="Quarterly",IF(I$6='Team &amp; Salaries'!$M10,MIN('Team &amp; Salaries'!$N10,'Team &amp; Salaries'!$P10),IF(I$6&gt;'Team &amp; Salaries'!$M10,IFERROR(MIN('Team &amp; Salaries'!$P10,IF(ISNUMBER(F100),F100,0)+'Team &amp; Salaries'!$N10),'Team &amp; Salaries'!$N10),0)),IF('Team &amp; Salaries'!$O10="Annually",IF(I$6='Team &amp; Salaries'!$M10,MIN('Team &amp; Salaries'!$N10,'Team &amp; Salaries'!$P10),IF(I$6&gt;'Team &amp; Salaries'!$M10,IFERROR(MIN('Team &amp; Salaries'!$P10,#REF!+'Team &amp; Salaries'!$N10),MIN('Team &amp; Salaries'!$N10,'Team &amp; Salaries'!$P10)),0))))))</f>
        <v>0</v>
      </c>
      <c r="J100" s="286">
        <f>IF('Team &amp; Salaries'!$O10="Never",IF(J$6&gt;='Team &amp; Salaries'!$M10,MIN('Team &amp; Salaries'!$N10,'Team &amp; Salaries'!$P10),0),IF('Team &amp; Salaries'!$O10="Monthly",IF(J$6='Team &amp; Salaries'!$M10,MIN('Team &amp; Salaries'!$N10,'Team &amp; Salaries'!$P10),IF(J$6&gt;'Team &amp; Salaries'!$M10,MIN('Team &amp; Salaries'!$P10,I100+'Team &amp; Salaries'!$N10),0)),IF('Team &amp; Salaries'!$O10="Quarterly",IF(J$6='Team &amp; Salaries'!$M10,MIN('Team &amp; Salaries'!$N10,'Team &amp; Salaries'!$P10),IF(J$6&gt;'Team &amp; Salaries'!$M10,IFERROR(MIN('Team &amp; Salaries'!$P10,IF(ISNUMBER(G100),G100,0)+'Team &amp; Salaries'!$N10),'Team &amp; Salaries'!$N10),0)),IF('Team &amp; Salaries'!$O10="Annually",IF(J$6='Team &amp; Salaries'!$M10,MIN('Team &amp; Salaries'!$N10,'Team &amp; Salaries'!$P10),IF(J$6&gt;'Team &amp; Salaries'!$M10,IFERROR(MIN('Team &amp; Salaries'!$P10,#REF!+'Team &amp; Salaries'!$N10),MIN('Team &amp; Salaries'!$N10,'Team &amp; Salaries'!$P10)),0))))))</f>
        <v>0</v>
      </c>
      <c r="K100" s="286">
        <f>IF('Team &amp; Salaries'!$O10="Never",IF(K$6&gt;='Team &amp; Salaries'!$M10,MIN('Team &amp; Salaries'!$N10,'Team &amp; Salaries'!$P10),0),IF('Team &amp; Salaries'!$O10="Monthly",IF(K$6='Team &amp; Salaries'!$M10,MIN('Team &amp; Salaries'!$N10,'Team &amp; Salaries'!$P10),IF(K$6&gt;'Team &amp; Salaries'!$M10,MIN('Team &amp; Salaries'!$P10,J100+'Team &amp; Salaries'!$N10),0)),IF('Team &amp; Salaries'!$O10="Quarterly",IF(K$6='Team &amp; Salaries'!$M10,MIN('Team &amp; Salaries'!$N10,'Team &amp; Salaries'!$P10),IF(K$6&gt;'Team &amp; Salaries'!$M10,IFERROR(MIN('Team &amp; Salaries'!$P10,IF(ISNUMBER(H100),H100,0)+'Team &amp; Salaries'!$N10),'Team &amp; Salaries'!$N10),0)),IF('Team &amp; Salaries'!$O10="Annually",IF(K$6='Team &amp; Salaries'!$M10,MIN('Team &amp; Salaries'!$N10,'Team &amp; Salaries'!$P10),IF(K$6&gt;'Team &amp; Salaries'!$M10,IFERROR(MIN('Team &amp; Salaries'!$P10,#REF!+'Team &amp; Salaries'!$N10),MIN('Team &amp; Salaries'!$N10,'Team &amp; Salaries'!$P10)),0))))))</f>
        <v>0</v>
      </c>
      <c r="L100" s="286">
        <f>IF('Team &amp; Salaries'!$O10="Never",IF(L$6&gt;='Team &amp; Salaries'!$M10,MIN('Team &amp; Salaries'!$N10,'Team &amp; Salaries'!$P10),0),IF('Team &amp; Salaries'!$O10="Monthly",IF(L$6='Team &amp; Salaries'!$M10,MIN('Team &amp; Salaries'!$N10,'Team &amp; Salaries'!$P10),IF(L$6&gt;'Team &amp; Salaries'!$M10,MIN('Team &amp; Salaries'!$P10,K100+'Team &amp; Salaries'!$N10),0)),IF('Team &amp; Salaries'!$O10="Quarterly",IF(L$6='Team &amp; Salaries'!$M10,MIN('Team &amp; Salaries'!$N10,'Team &amp; Salaries'!$P10),IF(L$6&gt;'Team &amp; Salaries'!$M10,IFERROR(MIN('Team &amp; Salaries'!$P10,IF(ISNUMBER(I100),I100,0)+'Team &amp; Salaries'!$N10),'Team &amp; Salaries'!$N10),0)),IF('Team &amp; Salaries'!$O10="Annually",IF(L$6='Team &amp; Salaries'!$M10,MIN('Team &amp; Salaries'!$N10,'Team &amp; Salaries'!$P10),IF(L$6&gt;'Team &amp; Salaries'!$M10,IFERROR(MIN('Team &amp; Salaries'!$P10,#REF!+'Team &amp; Salaries'!$N10),MIN('Team &amp; Salaries'!$N10,'Team &amp; Salaries'!$P10)),0))))))</f>
        <v>0</v>
      </c>
      <c r="M100" s="286">
        <f>IF('Team &amp; Salaries'!$O10="Never",IF(M$6&gt;='Team &amp; Salaries'!$M10,MIN('Team &amp; Salaries'!$N10,'Team &amp; Salaries'!$P10),0),IF('Team &amp; Salaries'!$O10="Monthly",IF(M$6='Team &amp; Salaries'!$M10,MIN('Team &amp; Salaries'!$N10,'Team &amp; Salaries'!$P10),IF(M$6&gt;'Team &amp; Salaries'!$M10,MIN('Team &amp; Salaries'!$P10,L100+'Team &amp; Salaries'!$N10),0)),IF('Team &amp; Salaries'!$O10="Quarterly",IF(M$6='Team &amp; Salaries'!$M10,MIN('Team &amp; Salaries'!$N10,'Team &amp; Salaries'!$P10),IF(M$6&gt;'Team &amp; Salaries'!$M10,IFERROR(MIN('Team &amp; Salaries'!$P10,IF(ISNUMBER(J100),J100,0)+'Team &amp; Salaries'!$N10),'Team &amp; Salaries'!$N10),0)),IF('Team &amp; Salaries'!$O10="Annually",IF(M$6='Team &amp; Salaries'!$M10,MIN('Team &amp; Salaries'!$N10,'Team &amp; Salaries'!$P10),IF(M$6&gt;'Team &amp; Salaries'!$M10,IFERROR(MIN('Team &amp; Salaries'!$P10,#REF!+'Team &amp; Salaries'!$N10),MIN('Team &amp; Salaries'!$N10,'Team &amp; Salaries'!$P10)),0))))))</f>
        <v>0</v>
      </c>
      <c r="N100" s="286">
        <f>IF('Team &amp; Salaries'!$O10="Never",IF(N$6&gt;='Team &amp; Salaries'!$M10,MIN('Team &amp; Salaries'!$N10,'Team &amp; Salaries'!$P10),0),IF('Team &amp; Salaries'!$O10="Monthly",IF(N$6='Team &amp; Salaries'!$M10,MIN('Team &amp; Salaries'!$N10,'Team &amp; Salaries'!$P10),IF(N$6&gt;'Team &amp; Salaries'!$M10,MIN('Team &amp; Salaries'!$P10,M100+'Team &amp; Salaries'!$N10),0)),IF('Team &amp; Salaries'!$O10="Quarterly",IF(N$6='Team &amp; Salaries'!$M10,MIN('Team &amp; Salaries'!$N10,'Team &amp; Salaries'!$P10),IF(N$6&gt;'Team &amp; Salaries'!$M10,IFERROR(MIN('Team &amp; Salaries'!$P10,IF(ISNUMBER(K100),K100,0)+'Team &amp; Salaries'!$N10),'Team &amp; Salaries'!$N10),0)),IF('Team &amp; Salaries'!$O10="Annually",IF(N$6='Team &amp; Salaries'!$M10,MIN('Team &amp; Salaries'!$N10,'Team &amp; Salaries'!$P10),IF(N$6&gt;'Team &amp; Salaries'!$M10,IFERROR(MIN('Team &amp; Salaries'!$P10,#REF!+'Team &amp; Salaries'!$N10),MIN('Team &amp; Salaries'!$N10,'Team &amp; Salaries'!$P10)),0))))))</f>
        <v>0</v>
      </c>
      <c r="O100" s="286">
        <f>IF('Team &amp; Salaries'!$O10="Never",IF(O$6&gt;='Team &amp; Salaries'!$M10,MIN('Team &amp; Salaries'!$N10,'Team &amp; Salaries'!$P10),0),IF('Team &amp; Salaries'!$O10="Monthly",IF(O$6='Team &amp; Salaries'!$M10,MIN('Team &amp; Salaries'!$N10,'Team &amp; Salaries'!$P10),IF(O$6&gt;'Team &amp; Salaries'!$M10,MIN('Team &amp; Salaries'!$P10,N100+'Team &amp; Salaries'!$N10),0)),IF('Team &amp; Salaries'!$O10="Quarterly",IF(O$6='Team &amp; Salaries'!$M10,MIN('Team &amp; Salaries'!$N10,'Team &amp; Salaries'!$P10),IF(O$6&gt;'Team &amp; Salaries'!$M10,IFERROR(MIN('Team &amp; Salaries'!$P10,IF(ISNUMBER(L100),L100,0)+'Team &amp; Salaries'!$N10),'Team &amp; Salaries'!$N10),0)),IF('Team &amp; Salaries'!$O10="Annually",IF(O$6='Team &amp; Salaries'!$M10,MIN('Team &amp; Salaries'!$N10,'Team &amp; Salaries'!$P10),IF(O$6&gt;'Team &amp; Salaries'!$M10,IFERROR(MIN('Team &amp; Salaries'!$P10,A100+'Team &amp; Salaries'!$N10),MIN('Team &amp; Salaries'!$N10,'Team &amp; Salaries'!$P10)),0))))))</f>
        <v>0</v>
      </c>
      <c r="P100" s="286">
        <f>IF('Team &amp; Salaries'!$O10="Never",IF(P$6&gt;='Team &amp; Salaries'!$M10,MIN('Team &amp; Salaries'!$N10,'Team &amp; Salaries'!$P10),0),IF('Team &amp; Salaries'!$O10="Monthly",IF(P$6='Team &amp; Salaries'!$M10,MIN('Team &amp; Salaries'!$N10,'Team &amp; Salaries'!$P10),IF(P$6&gt;'Team &amp; Salaries'!$M10,MIN('Team &amp; Salaries'!$P10,O100+'Team &amp; Salaries'!$N10),0)),IF('Team &amp; Salaries'!$O10="Quarterly",IF(P$6='Team &amp; Salaries'!$M10,MIN('Team &amp; Salaries'!$N10,'Team &amp; Salaries'!$P10),IF(P$6&gt;'Team &amp; Salaries'!$M10,IFERROR(MIN('Team &amp; Salaries'!$P10,IF(ISNUMBER(M100),M100,0)+'Team &amp; Salaries'!$N10),'Team &amp; Salaries'!$N10),0)),IF('Team &amp; Salaries'!$O10="Annually",IF(P$6='Team &amp; Salaries'!$M10,MIN('Team &amp; Salaries'!$N10,'Team &amp; Salaries'!$P10),IF(P$6&gt;'Team &amp; Salaries'!$M10,IFERROR(MIN('Team &amp; Salaries'!$P10,D100+'Team &amp; Salaries'!$N10),MIN('Team &amp; Salaries'!$N10,'Team &amp; Salaries'!$P10)),0))))))</f>
        <v>0</v>
      </c>
      <c r="Q100" s="671">
        <f>IF('Team &amp; Salaries'!$O10="Never",IF(Q$6&gt;='Team &amp; Salaries'!$M10,MIN('Team &amp; Salaries'!$N10,'Team &amp; Salaries'!$P10),0),IF('Team &amp; Salaries'!$O10="Monthly",IF(Q$6='Team &amp; Salaries'!$M10,MIN('Team &amp; Salaries'!$N10,'Team &amp; Salaries'!$P10),IF(Q$6&gt;'Team &amp; Salaries'!$M10,MIN('Team &amp; Salaries'!$P10,P100+'Team &amp; Salaries'!$N10),0)),IF('Team &amp; Salaries'!$O10="Quarterly",IF(Q$6='Team &amp; Salaries'!$M10,MIN('Team &amp; Salaries'!$N10,'Team &amp; Salaries'!$P10),IF(Q$6&gt;'Team &amp; Salaries'!$M10,IFERROR(MIN('Team &amp; Salaries'!$P10,IF(ISNUMBER(N100),N100,0)+'Team &amp; Salaries'!$N10),'Team &amp; Salaries'!$N10),0)),IF('Team &amp; Salaries'!$O10="Annually",IF(Q$6='Team &amp; Salaries'!$M10,MIN('Team &amp; Salaries'!$N10,'Team &amp; Salaries'!$P10),IF(Q$6&gt;'Team &amp; Salaries'!$M10,IFERROR(MIN('Team &amp; Salaries'!$P10,E100+'Team &amp; Salaries'!$N10),MIN('Team &amp; Salaries'!$N10,'Team &amp; Salaries'!$P10)),0))))))</f>
        <v>0</v>
      </c>
      <c r="R100" s="671">
        <f>IF('Team &amp; Salaries'!$O10="Never",IF(R$6&gt;='Team &amp; Salaries'!$M10,MIN('Team &amp; Salaries'!$N10,'Team &amp; Salaries'!$P10),0),IF('Team &amp; Salaries'!$O10="Monthly",IF(R$6='Team &amp; Salaries'!$M10,MIN('Team &amp; Salaries'!$N10,'Team &amp; Salaries'!$P10),IF(R$6&gt;'Team &amp; Salaries'!$M10,MIN('Team &amp; Salaries'!$P10,Q100+'Team &amp; Salaries'!$N10),0)),IF('Team &amp; Salaries'!$O10="Quarterly",IF(R$6='Team &amp; Salaries'!$M10,MIN('Team &amp; Salaries'!$N10,'Team &amp; Salaries'!$P10),IF(R$6&gt;'Team &amp; Salaries'!$M10,IFERROR(MIN('Team &amp; Salaries'!$P10,IF(ISNUMBER(O100),O100,0)+'Team &amp; Salaries'!$N10),'Team &amp; Salaries'!$N10),0)),IF('Team &amp; Salaries'!$O10="Annually",IF(R$6='Team &amp; Salaries'!$M10,MIN('Team &amp; Salaries'!$N10,'Team &amp; Salaries'!$P10),IF(R$6&gt;'Team &amp; Salaries'!$M10,IFERROR(MIN('Team &amp; Salaries'!$P10,F100+'Team &amp; Salaries'!$N10),MIN('Team &amp; Salaries'!$N10,'Team &amp; Salaries'!$P10)),0))))))</f>
        <v>0</v>
      </c>
      <c r="S100" s="671">
        <f>IF('Team &amp; Salaries'!$O10="Never",IF(S$6&gt;='Team &amp; Salaries'!$M10,MIN('Team &amp; Salaries'!$N10,'Team &amp; Salaries'!$P10),0),IF('Team &amp; Salaries'!$O10="Monthly",IF(S$6='Team &amp; Salaries'!$M10,MIN('Team &amp; Salaries'!$N10,'Team &amp; Salaries'!$P10),IF(S$6&gt;'Team &amp; Salaries'!$M10,MIN('Team &amp; Salaries'!$P10,R100+'Team &amp; Salaries'!$N10),0)),IF('Team &amp; Salaries'!$O10="Quarterly",IF(S$6='Team &amp; Salaries'!$M10,MIN('Team &amp; Salaries'!$N10,'Team &amp; Salaries'!$P10),IF(S$6&gt;'Team &amp; Salaries'!$M10,IFERROR(MIN('Team &amp; Salaries'!$P10,IF(ISNUMBER(P100),P100,0)+'Team &amp; Salaries'!$N10),'Team &amp; Salaries'!$N10),0)),IF('Team &amp; Salaries'!$O10="Annually",IF(S$6='Team &amp; Salaries'!$M10,MIN('Team &amp; Salaries'!$N10,'Team &amp; Salaries'!$P10),IF(S$6&gt;'Team &amp; Salaries'!$M10,IFERROR(MIN('Team &amp; Salaries'!$P10,G100+'Team &amp; Salaries'!$N10),MIN('Team &amp; Salaries'!$N10,'Team &amp; Salaries'!$P10)),0))))))</f>
        <v>0</v>
      </c>
      <c r="T100" s="671">
        <f>IF('Team &amp; Salaries'!$O10="Never",IF(T$6&gt;='Team &amp; Salaries'!$M10,MIN('Team &amp; Salaries'!$N10,'Team &amp; Salaries'!$P10),0),IF('Team &amp; Salaries'!$O10="Monthly",IF(T$6='Team &amp; Salaries'!$M10,MIN('Team &amp; Salaries'!$N10,'Team &amp; Salaries'!$P10),IF(T$6&gt;'Team &amp; Salaries'!$M10,MIN('Team &amp; Salaries'!$P10,S100+'Team &amp; Salaries'!$N10),0)),IF('Team &amp; Salaries'!$O10="Quarterly",IF(T$6='Team &amp; Salaries'!$M10,MIN('Team &amp; Salaries'!$N10,'Team &amp; Salaries'!$P10),IF(T$6&gt;'Team &amp; Salaries'!$M10,IFERROR(MIN('Team &amp; Salaries'!$P10,IF(ISNUMBER(Q100),Q100,0)+'Team &amp; Salaries'!$N10),'Team &amp; Salaries'!$N10),0)),IF('Team &amp; Salaries'!$O10="Annually",IF(T$6='Team &amp; Salaries'!$M10,MIN('Team &amp; Salaries'!$N10,'Team &amp; Salaries'!$P10),IF(T$6&gt;'Team &amp; Salaries'!$M10,IFERROR(MIN('Team &amp; Salaries'!$P10,H100+'Team &amp; Salaries'!$N10),MIN('Team &amp; Salaries'!$N10,'Team &amp; Salaries'!$P10)),0))))))</f>
        <v>0</v>
      </c>
      <c r="U100" s="671">
        <f>IF('Team &amp; Salaries'!$O10="Never",IF(U$6&gt;='Team &amp; Salaries'!$M10,MIN('Team &amp; Salaries'!$N10,'Team &amp; Salaries'!$P10),0),IF('Team &amp; Salaries'!$O10="Monthly",IF(U$6='Team &amp; Salaries'!$M10,MIN('Team &amp; Salaries'!$N10,'Team &amp; Salaries'!$P10),IF(U$6&gt;'Team &amp; Salaries'!$M10,MIN('Team &amp; Salaries'!$P10,T100+'Team &amp; Salaries'!$N10),0)),IF('Team &amp; Salaries'!$O10="Quarterly",IF(U$6='Team &amp; Salaries'!$M10,MIN('Team &amp; Salaries'!$N10,'Team &amp; Salaries'!$P10),IF(U$6&gt;'Team &amp; Salaries'!$M10,IFERROR(MIN('Team &amp; Salaries'!$P10,IF(ISNUMBER(R100),R100,0)+'Team &amp; Salaries'!$N10),'Team &amp; Salaries'!$N10),0)),IF('Team &amp; Salaries'!$O10="Annually",IF(U$6='Team &amp; Salaries'!$M10,MIN('Team &amp; Salaries'!$N10,'Team &amp; Salaries'!$P10),IF(U$6&gt;'Team &amp; Salaries'!$M10,IFERROR(MIN('Team &amp; Salaries'!$P10,I100+'Team &amp; Salaries'!$N10),MIN('Team &amp; Salaries'!$N10,'Team &amp; Salaries'!$P10)),0))))))</f>
        <v>0</v>
      </c>
      <c r="V100" s="671">
        <f>IF('Team &amp; Salaries'!$O10="Never",IF(V$6&gt;='Team &amp; Salaries'!$M10,MIN('Team &amp; Salaries'!$N10,'Team &amp; Salaries'!$P10),0),IF('Team &amp; Salaries'!$O10="Monthly",IF(V$6='Team &amp; Salaries'!$M10,MIN('Team &amp; Salaries'!$N10,'Team &amp; Salaries'!$P10),IF(V$6&gt;'Team &amp; Salaries'!$M10,MIN('Team &amp; Salaries'!$P10,U100+'Team &amp; Salaries'!$N10),0)),IF('Team &amp; Salaries'!$O10="Quarterly",IF(V$6='Team &amp; Salaries'!$M10,MIN('Team &amp; Salaries'!$N10,'Team &amp; Salaries'!$P10),IF(V$6&gt;'Team &amp; Salaries'!$M10,IFERROR(MIN('Team &amp; Salaries'!$P10,IF(ISNUMBER(S100),S100,0)+'Team &amp; Salaries'!$N10),'Team &amp; Salaries'!$N10),0)),IF('Team &amp; Salaries'!$O10="Annually",IF(V$6='Team &amp; Salaries'!$M10,MIN('Team &amp; Salaries'!$N10,'Team &amp; Salaries'!$P10),IF(V$6&gt;'Team &amp; Salaries'!$M10,IFERROR(MIN('Team &amp; Salaries'!$P10,J100+'Team &amp; Salaries'!$N10),MIN('Team &amp; Salaries'!$N10,'Team &amp; Salaries'!$P10)),0))))))</f>
        <v>0</v>
      </c>
      <c r="W100" s="671">
        <f>IF('Team &amp; Salaries'!$O10="Never",IF(W$6&gt;='Team &amp; Salaries'!$M10,MIN('Team &amp; Salaries'!$N10,'Team &amp; Salaries'!$P10),0),IF('Team &amp; Salaries'!$O10="Monthly",IF(W$6='Team &amp; Salaries'!$M10,MIN('Team &amp; Salaries'!$N10,'Team &amp; Salaries'!$P10),IF(W$6&gt;'Team &amp; Salaries'!$M10,MIN('Team &amp; Salaries'!$P10,V100+'Team &amp; Salaries'!$N10),0)),IF('Team &amp; Salaries'!$O10="Quarterly",IF(W$6='Team &amp; Salaries'!$M10,MIN('Team &amp; Salaries'!$N10,'Team &amp; Salaries'!$P10),IF(W$6&gt;'Team &amp; Salaries'!$M10,IFERROR(MIN('Team &amp; Salaries'!$P10,IF(ISNUMBER(T100),T100,0)+'Team &amp; Salaries'!$N10),'Team &amp; Salaries'!$N10),0)),IF('Team &amp; Salaries'!$O10="Annually",IF(W$6='Team &amp; Salaries'!$M10,MIN('Team &amp; Salaries'!$N10,'Team &amp; Salaries'!$P10),IF(W$6&gt;'Team &amp; Salaries'!$M10,IFERROR(MIN('Team &amp; Salaries'!$P10,K100+'Team &amp; Salaries'!$N10),MIN('Team &amp; Salaries'!$N10,'Team &amp; Salaries'!$P10)),0))))))</f>
        <v>0</v>
      </c>
      <c r="X100" s="671">
        <f>IF('Team &amp; Salaries'!$O10="Never",IF(X$6&gt;='Team &amp; Salaries'!$M10,MIN('Team &amp; Salaries'!$N10,'Team &amp; Salaries'!$P10),0),IF('Team &amp; Salaries'!$O10="Monthly",IF(X$6='Team &amp; Salaries'!$M10,MIN('Team &amp; Salaries'!$N10,'Team &amp; Salaries'!$P10),IF(X$6&gt;'Team &amp; Salaries'!$M10,MIN('Team &amp; Salaries'!$P10,W100+'Team &amp; Salaries'!$N10),0)),IF('Team &amp; Salaries'!$O10="Quarterly",IF(X$6='Team &amp; Salaries'!$M10,MIN('Team &amp; Salaries'!$N10,'Team &amp; Salaries'!$P10),IF(X$6&gt;'Team &amp; Salaries'!$M10,IFERROR(MIN('Team &amp; Salaries'!$P10,IF(ISNUMBER(U100),U100,0)+'Team &amp; Salaries'!$N10),'Team &amp; Salaries'!$N10),0)),IF('Team &amp; Salaries'!$O10="Annually",IF(X$6='Team &amp; Salaries'!$M10,MIN('Team &amp; Salaries'!$N10,'Team &amp; Salaries'!$P10),IF(X$6&gt;'Team &amp; Salaries'!$M10,IFERROR(MIN('Team &amp; Salaries'!$P10,L100+'Team &amp; Salaries'!$N10),MIN('Team &amp; Salaries'!$N10,'Team &amp; Salaries'!$P10)),0))))))</f>
        <v>0</v>
      </c>
      <c r="Y100" s="671">
        <f>IF('Team &amp; Salaries'!$O10="Never",IF(Y$6&gt;='Team &amp; Salaries'!$M10,MIN('Team &amp; Salaries'!$N10,'Team &amp; Salaries'!$P10),0),IF('Team &amp; Salaries'!$O10="Monthly",IF(Y$6='Team &amp; Salaries'!$M10,MIN('Team &amp; Salaries'!$N10,'Team &amp; Salaries'!$P10),IF(Y$6&gt;'Team &amp; Salaries'!$M10,MIN('Team &amp; Salaries'!$P10,X100+'Team &amp; Salaries'!$N10),0)),IF('Team &amp; Salaries'!$O10="Quarterly",IF(Y$6='Team &amp; Salaries'!$M10,MIN('Team &amp; Salaries'!$N10,'Team &amp; Salaries'!$P10),IF(Y$6&gt;'Team &amp; Salaries'!$M10,IFERROR(MIN('Team &amp; Salaries'!$P10,IF(ISNUMBER(V100),V100,0)+'Team &amp; Salaries'!$N10),'Team &amp; Salaries'!$N10),0)),IF('Team &amp; Salaries'!$O10="Annually",IF(Y$6='Team &amp; Salaries'!$M10,MIN('Team &amp; Salaries'!$N10,'Team &amp; Salaries'!$P10),IF(Y$6&gt;'Team &amp; Salaries'!$M10,IFERROR(MIN('Team &amp; Salaries'!$P10,M100+'Team &amp; Salaries'!$N10),MIN('Team &amp; Salaries'!$N10,'Team &amp; Salaries'!$P10)),0))))))</f>
        <v>0</v>
      </c>
      <c r="Z100" s="671">
        <f>IF('Team &amp; Salaries'!$O10="Never",IF(Z$6&gt;='Team &amp; Salaries'!$M10,MIN('Team &amp; Salaries'!$N10,'Team &amp; Salaries'!$P10),0),IF('Team &amp; Salaries'!$O10="Monthly",IF(Z$6='Team &amp; Salaries'!$M10,MIN('Team &amp; Salaries'!$N10,'Team &amp; Salaries'!$P10),IF(Z$6&gt;'Team &amp; Salaries'!$M10,MIN('Team &amp; Salaries'!$P10,Y100+'Team &amp; Salaries'!$N10),0)),IF('Team &amp; Salaries'!$O10="Quarterly",IF(Z$6='Team &amp; Salaries'!$M10,MIN('Team &amp; Salaries'!$N10,'Team &amp; Salaries'!$P10),IF(Z$6&gt;'Team &amp; Salaries'!$M10,IFERROR(MIN('Team &amp; Salaries'!$P10,IF(ISNUMBER(W100),W100,0)+'Team &amp; Salaries'!$N10),'Team &amp; Salaries'!$N10),0)),IF('Team &amp; Salaries'!$O10="Annually",IF(Z$6='Team &amp; Salaries'!$M10,MIN('Team &amp; Salaries'!$N10,'Team &amp; Salaries'!$P10),IF(Z$6&gt;'Team &amp; Salaries'!$M10,IFERROR(MIN('Team &amp; Salaries'!$P10,N100+'Team &amp; Salaries'!$N10),MIN('Team &amp; Salaries'!$N10,'Team &amp; Salaries'!$P10)),0))))))</f>
        <v>0</v>
      </c>
      <c r="AA100" s="671">
        <f>IF('Team &amp; Salaries'!$O10="Never",IF(AA$6&gt;='Team &amp; Salaries'!$M10,MIN('Team &amp; Salaries'!$N10,'Team &amp; Salaries'!$P10),0),IF('Team &amp; Salaries'!$O10="Monthly",IF(AA$6='Team &amp; Salaries'!$M10,MIN('Team &amp; Salaries'!$N10,'Team &amp; Salaries'!$P10),IF(AA$6&gt;'Team &amp; Salaries'!$M10,MIN('Team &amp; Salaries'!$P10,Z100+'Team &amp; Salaries'!$N10),0)),IF('Team &amp; Salaries'!$O10="Quarterly",IF(AA$6='Team &amp; Salaries'!$M10,MIN('Team &amp; Salaries'!$N10,'Team &amp; Salaries'!$P10),IF(AA$6&gt;'Team &amp; Salaries'!$M10,IFERROR(MIN('Team &amp; Salaries'!$P10,IF(ISNUMBER(X100),X100,0)+'Team &amp; Salaries'!$N10),'Team &amp; Salaries'!$N10),0)),IF('Team &amp; Salaries'!$O10="Annually",IF(AA$6='Team &amp; Salaries'!$M10,MIN('Team &amp; Salaries'!$N10,'Team &amp; Salaries'!$P10),IF(AA$6&gt;'Team &amp; Salaries'!$M10,IFERROR(MIN('Team &amp; Salaries'!$P10,O100+'Team &amp; Salaries'!$N10),MIN('Team &amp; Salaries'!$N10,'Team &amp; Salaries'!$P10)),0))))))</f>
        <v>0</v>
      </c>
      <c r="AB100" s="671">
        <f>IF('Team &amp; Salaries'!$O10="Never",IF(AB$6&gt;='Team &amp; Salaries'!$M10,MIN('Team &amp; Salaries'!$N10,'Team &amp; Salaries'!$P10),0),IF('Team &amp; Salaries'!$O10="Monthly",IF(AB$6='Team &amp; Salaries'!$M10,MIN('Team &amp; Salaries'!$N10,'Team &amp; Salaries'!$P10),IF(AB$6&gt;'Team &amp; Salaries'!$M10,MIN('Team &amp; Salaries'!$P10,AA100+'Team &amp; Salaries'!$N10),0)),IF('Team &amp; Salaries'!$O10="Quarterly",IF(AB$6='Team &amp; Salaries'!$M10,MIN('Team &amp; Salaries'!$N10,'Team &amp; Salaries'!$P10),IF(AB$6&gt;'Team &amp; Salaries'!$M10,IFERROR(MIN('Team &amp; Salaries'!$P10,IF(ISNUMBER(Y100),Y100,0)+'Team &amp; Salaries'!$N10),'Team &amp; Salaries'!$N10),0)),IF('Team &amp; Salaries'!$O10="Annually",IF(AB$6='Team &amp; Salaries'!$M10,MIN('Team &amp; Salaries'!$N10,'Team &amp; Salaries'!$P10),IF(AB$6&gt;'Team &amp; Salaries'!$M10,IFERROR(MIN('Team &amp; Salaries'!$P10,P100+'Team &amp; Salaries'!$N10),MIN('Team &amp; Salaries'!$N10,'Team &amp; Salaries'!$P10)),0))))))</f>
        <v>0</v>
      </c>
      <c r="AC100" s="671">
        <f>IF('Team &amp; Salaries'!$O10="Never",IF(AC$6&gt;='Team &amp; Salaries'!$M10,MIN('Team &amp; Salaries'!$N10,'Team &amp; Salaries'!$P10),0),IF('Team &amp; Salaries'!$O10="Monthly",IF(AC$6='Team &amp; Salaries'!$M10,MIN('Team &amp; Salaries'!$N10,'Team &amp; Salaries'!$P10),IF(AC$6&gt;'Team &amp; Salaries'!$M10,MIN('Team &amp; Salaries'!$P10,AB100+'Team &amp; Salaries'!$N10),0)),IF('Team &amp; Salaries'!$O10="Quarterly",IF(AC$6='Team &amp; Salaries'!$M10,MIN('Team &amp; Salaries'!$N10,'Team &amp; Salaries'!$P10),IF(AC$6&gt;'Team &amp; Salaries'!$M10,IFERROR(MIN('Team &amp; Salaries'!$P10,IF(ISNUMBER(Z100),Z100,0)+'Team &amp; Salaries'!$N10),'Team &amp; Salaries'!$N10),0)),IF('Team &amp; Salaries'!$O10="Annually",IF(AC$6='Team &amp; Salaries'!$M10,MIN('Team &amp; Salaries'!$N10,'Team &amp; Salaries'!$P10),IF(AC$6&gt;'Team &amp; Salaries'!$M10,IFERROR(MIN('Team &amp; Salaries'!$P10,Q100+'Team &amp; Salaries'!$N10),MIN('Team &amp; Salaries'!$N10,'Team &amp; Salaries'!$P10)),0))))))</f>
        <v>0</v>
      </c>
      <c r="AD100" s="671">
        <f>IF('Team &amp; Salaries'!$O10="Never",IF(AD$6&gt;='Team &amp; Salaries'!$M10,MIN('Team &amp; Salaries'!$N10,'Team &amp; Salaries'!$P10),0),IF('Team &amp; Salaries'!$O10="Monthly",IF(AD$6='Team &amp; Salaries'!$M10,MIN('Team &amp; Salaries'!$N10,'Team &amp; Salaries'!$P10),IF(AD$6&gt;'Team &amp; Salaries'!$M10,MIN('Team &amp; Salaries'!$P10,AC100+'Team &amp; Salaries'!$N10),0)),IF('Team &amp; Salaries'!$O10="Quarterly",IF(AD$6='Team &amp; Salaries'!$M10,MIN('Team &amp; Salaries'!$N10,'Team &amp; Salaries'!$P10),IF(AD$6&gt;'Team &amp; Salaries'!$M10,IFERROR(MIN('Team &amp; Salaries'!$P10,IF(ISNUMBER(AA100),AA100,0)+'Team &amp; Salaries'!$N10),'Team &amp; Salaries'!$N10),0)),IF('Team &amp; Salaries'!$O10="Annually",IF(AD$6='Team &amp; Salaries'!$M10,MIN('Team &amp; Salaries'!$N10,'Team &amp; Salaries'!$P10),IF(AD$6&gt;'Team &amp; Salaries'!$M10,IFERROR(MIN('Team &amp; Salaries'!$P10,R100+'Team &amp; Salaries'!$N10),MIN('Team &amp; Salaries'!$N10,'Team &amp; Salaries'!$P10)),0))))))</f>
        <v>0</v>
      </c>
      <c r="AE100" s="671">
        <f>IF('Team &amp; Salaries'!$O10="Never",IF(AE$6&gt;='Team &amp; Salaries'!$M10,MIN('Team &amp; Salaries'!$N10,'Team &amp; Salaries'!$P10),0),IF('Team &amp; Salaries'!$O10="Monthly",IF(AE$6='Team &amp; Salaries'!$M10,MIN('Team &amp; Salaries'!$N10,'Team &amp; Salaries'!$P10),IF(AE$6&gt;'Team &amp; Salaries'!$M10,MIN('Team &amp; Salaries'!$P10,AD100+'Team &amp; Salaries'!$N10),0)),IF('Team &amp; Salaries'!$O10="Quarterly",IF(AE$6='Team &amp; Salaries'!$M10,MIN('Team &amp; Salaries'!$N10,'Team &amp; Salaries'!$P10),IF(AE$6&gt;'Team &amp; Salaries'!$M10,IFERROR(MIN('Team &amp; Salaries'!$P10,IF(ISNUMBER(AB100),AB100,0)+'Team &amp; Salaries'!$N10),'Team &amp; Salaries'!$N10),0)),IF('Team &amp; Salaries'!$O10="Annually",IF(AE$6='Team &amp; Salaries'!$M10,MIN('Team &amp; Salaries'!$N10,'Team &amp; Salaries'!$P10),IF(AE$6&gt;'Team &amp; Salaries'!$M10,IFERROR(MIN('Team &amp; Salaries'!$P10,S100+'Team &amp; Salaries'!$N10),MIN('Team &amp; Salaries'!$N10,'Team &amp; Salaries'!$P10)),0))))))</f>
        <v>0</v>
      </c>
      <c r="AF100" s="671">
        <f>IF('Team &amp; Salaries'!$O10="Never",IF(AF$6&gt;='Team &amp; Salaries'!$M10,MIN('Team &amp; Salaries'!$N10,'Team &amp; Salaries'!$P10),0),IF('Team &amp; Salaries'!$O10="Monthly",IF(AF$6='Team &amp; Salaries'!$M10,MIN('Team &amp; Salaries'!$N10,'Team &amp; Salaries'!$P10),IF(AF$6&gt;'Team &amp; Salaries'!$M10,MIN('Team &amp; Salaries'!$P10,AE100+'Team &amp; Salaries'!$N10),0)),IF('Team &amp; Salaries'!$O10="Quarterly",IF(AF$6='Team &amp; Salaries'!$M10,MIN('Team &amp; Salaries'!$N10,'Team &amp; Salaries'!$P10),IF(AF$6&gt;'Team &amp; Salaries'!$M10,IFERROR(MIN('Team &amp; Salaries'!$P10,IF(ISNUMBER(AC100),AC100,0)+'Team &amp; Salaries'!$N10),'Team &amp; Salaries'!$N10),0)),IF('Team &amp; Salaries'!$O10="Annually",IF(AF$6='Team &amp; Salaries'!$M10,MIN('Team &amp; Salaries'!$N10,'Team &amp; Salaries'!$P10),IF(AF$6&gt;'Team &amp; Salaries'!$M10,IFERROR(MIN('Team &amp; Salaries'!$P10,T100+'Team &amp; Salaries'!$N10),MIN('Team &amp; Salaries'!$N10,'Team &amp; Salaries'!$P10)),0))))))</f>
        <v>0</v>
      </c>
      <c r="AG100" s="671">
        <f>IF('Team &amp; Salaries'!$O10="Never",IF(AG$6&gt;='Team &amp; Salaries'!$M10,MIN('Team &amp; Salaries'!$N10,'Team &amp; Salaries'!$P10),0),IF('Team &amp; Salaries'!$O10="Monthly",IF(AG$6='Team &amp; Salaries'!$M10,MIN('Team &amp; Salaries'!$N10,'Team &amp; Salaries'!$P10),IF(AG$6&gt;'Team &amp; Salaries'!$M10,MIN('Team &amp; Salaries'!$P10,AF100+'Team &amp; Salaries'!$N10),0)),IF('Team &amp; Salaries'!$O10="Quarterly",IF(AG$6='Team &amp; Salaries'!$M10,MIN('Team &amp; Salaries'!$N10,'Team &amp; Salaries'!$P10),IF(AG$6&gt;'Team &amp; Salaries'!$M10,IFERROR(MIN('Team &amp; Salaries'!$P10,IF(ISNUMBER(AD100),AD100,0)+'Team &amp; Salaries'!$N10),'Team &amp; Salaries'!$N10),0)),IF('Team &amp; Salaries'!$O10="Annually",IF(AG$6='Team &amp; Salaries'!$M10,MIN('Team &amp; Salaries'!$N10,'Team &amp; Salaries'!$P10),IF(AG$6&gt;'Team &amp; Salaries'!$M10,IFERROR(MIN('Team &amp; Salaries'!$P10,U100+'Team &amp; Salaries'!$N10),MIN('Team &amp; Salaries'!$N10,'Team &amp; Salaries'!$P10)),0))))))</f>
        <v>0</v>
      </c>
      <c r="AH100" s="671">
        <f>IF('Team &amp; Salaries'!$O10="Never",IF(AH$6&gt;='Team &amp; Salaries'!$M10,MIN('Team &amp; Salaries'!$N10,'Team &amp; Salaries'!$P10),0),IF('Team &amp; Salaries'!$O10="Monthly",IF(AH$6='Team &amp; Salaries'!$M10,MIN('Team &amp; Salaries'!$N10,'Team &amp; Salaries'!$P10),IF(AH$6&gt;'Team &amp; Salaries'!$M10,MIN('Team &amp; Salaries'!$P10,AG100+'Team &amp; Salaries'!$N10),0)),IF('Team &amp; Salaries'!$O10="Quarterly",IF(AH$6='Team &amp; Salaries'!$M10,MIN('Team &amp; Salaries'!$N10,'Team &amp; Salaries'!$P10),IF(AH$6&gt;'Team &amp; Salaries'!$M10,IFERROR(MIN('Team &amp; Salaries'!$P10,IF(ISNUMBER(AE100),AE100,0)+'Team &amp; Salaries'!$N10),'Team &amp; Salaries'!$N10),0)),IF('Team &amp; Salaries'!$O10="Annually",IF(AH$6='Team &amp; Salaries'!$M10,MIN('Team &amp; Salaries'!$N10,'Team &amp; Salaries'!$P10),IF(AH$6&gt;'Team &amp; Salaries'!$M10,IFERROR(MIN('Team &amp; Salaries'!$P10,V100+'Team &amp; Salaries'!$N10),MIN('Team &amp; Salaries'!$N10,'Team &amp; Salaries'!$P10)),0))))))</f>
        <v>0</v>
      </c>
      <c r="AI100" s="671">
        <f>IF('Team &amp; Salaries'!$O10="Never",IF(AI$6&gt;='Team &amp; Salaries'!$M10,MIN('Team &amp; Salaries'!$N10,'Team &amp; Salaries'!$P10),0),IF('Team &amp; Salaries'!$O10="Monthly",IF(AI$6='Team &amp; Salaries'!$M10,MIN('Team &amp; Salaries'!$N10,'Team &amp; Salaries'!$P10),IF(AI$6&gt;'Team &amp; Salaries'!$M10,MIN('Team &amp; Salaries'!$P10,AH100+'Team &amp; Salaries'!$N10),0)),IF('Team &amp; Salaries'!$O10="Quarterly",IF(AI$6='Team &amp; Salaries'!$M10,MIN('Team &amp; Salaries'!$N10,'Team &amp; Salaries'!$P10),IF(AI$6&gt;'Team &amp; Salaries'!$M10,IFERROR(MIN('Team &amp; Salaries'!$P10,IF(ISNUMBER(AF100),AF100,0)+'Team &amp; Salaries'!$N10),'Team &amp; Salaries'!$N10),0)),IF('Team &amp; Salaries'!$O10="Annually",IF(AI$6='Team &amp; Salaries'!$M10,MIN('Team &amp; Salaries'!$N10,'Team &amp; Salaries'!$P10),IF(AI$6&gt;'Team &amp; Salaries'!$M10,IFERROR(MIN('Team &amp; Salaries'!$P10,W100+'Team &amp; Salaries'!$N10),MIN('Team &amp; Salaries'!$N10,'Team &amp; Salaries'!$P10)),0))))))</f>
        <v>0</v>
      </c>
      <c r="AJ100" s="671">
        <f>IF('Team &amp; Salaries'!$O10="Never",IF(AJ$6&gt;='Team &amp; Salaries'!$M10,MIN('Team &amp; Salaries'!$N10,'Team &amp; Salaries'!$P10),0),IF('Team &amp; Salaries'!$O10="Monthly",IF(AJ$6='Team &amp; Salaries'!$M10,MIN('Team &amp; Salaries'!$N10,'Team &amp; Salaries'!$P10),IF(AJ$6&gt;'Team &amp; Salaries'!$M10,MIN('Team &amp; Salaries'!$P10,AI100+'Team &amp; Salaries'!$N10),0)),IF('Team &amp; Salaries'!$O10="Quarterly",IF(AJ$6='Team &amp; Salaries'!$M10,MIN('Team &amp; Salaries'!$N10,'Team &amp; Salaries'!$P10),IF(AJ$6&gt;'Team &amp; Salaries'!$M10,IFERROR(MIN('Team &amp; Salaries'!$P10,IF(ISNUMBER(AG100),AG100,0)+'Team &amp; Salaries'!$N10),'Team &amp; Salaries'!$N10),0)),IF('Team &amp; Salaries'!$O10="Annually",IF(AJ$6='Team &amp; Salaries'!$M10,MIN('Team &amp; Salaries'!$N10,'Team &amp; Salaries'!$P10),IF(AJ$6&gt;'Team &amp; Salaries'!$M10,IFERROR(MIN('Team &amp; Salaries'!$P10,X100+'Team &amp; Salaries'!$N10),MIN('Team &amp; Salaries'!$N10,'Team &amp; Salaries'!$P10)),0))))))</f>
        <v>0</v>
      </c>
      <c r="AK100" s="671">
        <f>IF('Team &amp; Salaries'!$O10="Never",IF(AK$6&gt;='Team &amp; Salaries'!$M10,MIN('Team &amp; Salaries'!$N10,'Team &amp; Salaries'!$P10),0),IF('Team &amp; Salaries'!$O10="Monthly",IF(AK$6='Team &amp; Salaries'!$M10,MIN('Team &amp; Salaries'!$N10,'Team &amp; Salaries'!$P10),IF(AK$6&gt;'Team &amp; Salaries'!$M10,MIN('Team &amp; Salaries'!$P10,AJ100+'Team &amp; Salaries'!$N10),0)),IF('Team &amp; Salaries'!$O10="Quarterly",IF(AK$6='Team &amp; Salaries'!$M10,MIN('Team &amp; Salaries'!$N10,'Team &amp; Salaries'!$P10),IF(AK$6&gt;'Team &amp; Salaries'!$M10,IFERROR(MIN('Team &amp; Salaries'!$P10,IF(ISNUMBER(AH100),AH100,0)+'Team &amp; Salaries'!$N10),'Team &amp; Salaries'!$N10),0)),IF('Team &amp; Salaries'!$O10="Annually",IF(AK$6='Team &amp; Salaries'!$M10,MIN('Team &amp; Salaries'!$N10,'Team &amp; Salaries'!$P10),IF(AK$6&gt;'Team &amp; Salaries'!$M10,IFERROR(MIN('Team &amp; Salaries'!$P10,Y100+'Team &amp; Salaries'!$N10),MIN('Team &amp; Salaries'!$N10,'Team &amp; Salaries'!$P10)),0))))))</f>
        <v>0</v>
      </c>
      <c r="AL100" s="671">
        <f>IF('Team &amp; Salaries'!$O10="Never",IF(AL$6&gt;='Team &amp; Salaries'!$M10,MIN('Team &amp; Salaries'!$N10,'Team &amp; Salaries'!$P10),0),IF('Team &amp; Salaries'!$O10="Monthly",IF(AL$6='Team &amp; Salaries'!$M10,MIN('Team &amp; Salaries'!$N10,'Team &amp; Salaries'!$P10),IF(AL$6&gt;'Team &amp; Salaries'!$M10,MIN('Team &amp; Salaries'!$P10,AK100+'Team &amp; Salaries'!$N10),0)),IF('Team &amp; Salaries'!$O10="Quarterly",IF(AL$6='Team &amp; Salaries'!$M10,MIN('Team &amp; Salaries'!$N10,'Team &amp; Salaries'!$P10),IF(AL$6&gt;'Team &amp; Salaries'!$M10,IFERROR(MIN('Team &amp; Salaries'!$P10,IF(ISNUMBER(AI100),AI100,0)+'Team &amp; Salaries'!$N10),'Team &amp; Salaries'!$N10),0)),IF('Team &amp; Salaries'!$O10="Annually",IF(AL$6='Team &amp; Salaries'!$M10,MIN('Team &amp; Salaries'!$N10,'Team &amp; Salaries'!$P10),IF(AL$6&gt;'Team &amp; Salaries'!$M10,IFERROR(MIN('Team &amp; Salaries'!$P10,Z100+'Team &amp; Salaries'!$N10),MIN('Team &amp; Salaries'!$N10,'Team &amp; Salaries'!$P10)),0))))))</f>
        <v>0</v>
      </c>
      <c r="AM100" s="671">
        <f>IF('Team &amp; Salaries'!$O10="Never",IF(AM$6&gt;='Team &amp; Salaries'!$M10,MIN('Team &amp; Salaries'!$N10,'Team &amp; Salaries'!$P10),0),IF('Team &amp; Salaries'!$O10="Monthly",IF(AM$6='Team &amp; Salaries'!$M10,MIN('Team &amp; Salaries'!$N10,'Team &amp; Salaries'!$P10),IF(AM$6&gt;'Team &amp; Salaries'!$M10,MIN('Team &amp; Salaries'!$P10,AL100+'Team &amp; Salaries'!$N10),0)),IF('Team &amp; Salaries'!$O10="Quarterly",IF(AM$6='Team &amp; Salaries'!$M10,MIN('Team &amp; Salaries'!$N10,'Team &amp; Salaries'!$P10),IF(AM$6&gt;'Team &amp; Salaries'!$M10,IFERROR(MIN('Team &amp; Salaries'!$P10,IF(ISNUMBER(AJ100),AJ100,0)+'Team &amp; Salaries'!$N10),'Team &amp; Salaries'!$N10),0)),IF('Team &amp; Salaries'!$O10="Annually",IF(AM$6='Team &amp; Salaries'!$M10,MIN('Team &amp; Salaries'!$N10,'Team &amp; Salaries'!$P10),IF(AM$6&gt;'Team &amp; Salaries'!$M10,IFERROR(MIN('Team &amp; Salaries'!$P10,AA100+'Team &amp; Salaries'!$N10),MIN('Team &amp; Salaries'!$N10,'Team &amp; Salaries'!$P10)),0))))))</f>
        <v>0</v>
      </c>
      <c r="AN100" s="671">
        <f>IF('Team &amp; Salaries'!$O10="Never",IF(AN$6&gt;='Team &amp; Salaries'!$M10,MIN('Team &amp; Salaries'!$N10,'Team &amp; Salaries'!$P10),0),IF('Team &amp; Salaries'!$O10="Monthly",IF(AN$6='Team &amp; Salaries'!$M10,MIN('Team &amp; Salaries'!$N10,'Team &amp; Salaries'!$P10),IF(AN$6&gt;'Team &amp; Salaries'!$M10,MIN('Team &amp; Salaries'!$P10,AM100+'Team &amp; Salaries'!$N10),0)),IF('Team &amp; Salaries'!$O10="Quarterly",IF(AN$6='Team &amp; Salaries'!$M10,MIN('Team &amp; Salaries'!$N10,'Team &amp; Salaries'!$P10),IF(AN$6&gt;'Team &amp; Salaries'!$M10,IFERROR(MIN('Team &amp; Salaries'!$P10,IF(ISNUMBER(AK100),AK100,0)+'Team &amp; Salaries'!$N10),'Team &amp; Salaries'!$N10),0)),IF('Team &amp; Salaries'!$O10="Annually",IF(AN$6='Team &amp; Salaries'!$M10,MIN('Team &amp; Salaries'!$N10,'Team &amp; Salaries'!$P10),IF(AN$6&gt;'Team &amp; Salaries'!$M10,IFERROR(MIN('Team &amp; Salaries'!$P10,AB100+'Team &amp; Salaries'!$N10),MIN('Team &amp; Salaries'!$N10,'Team &amp; Salaries'!$P10)),0))))))</f>
        <v>0</v>
      </c>
      <c r="AO100" s="671">
        <f>IF('Team &amp; Salaries'!$O10="Never",IF(AO$6&gt;='Team &amp; Salaries'!$M10,MIN('Team &amp; Salaries'!$N10,'Team &amp; Salaries'!$P10),0),IF('Team &amp; Salaries'!$O10="Monthly",IF(AO$6='Team &amp; Salaries'!$M10,MIN('Team &amp; Salaries'!$N10,'Team &amp; Salaries'!$P10),IF(AO$6&gt;'Team &amp; Salaries'!$M10,MIN('Team &amp; Salaries'!$P10,AN100+'Team &amp; Salaries'!$N10),0)),IF('Team &amp; Salaries'!$O10="Quarterly",IF(AO$6='Team &amp; Salaries'!$M10,MIN('Team &amp; Salaries'!$N10,'Team &amp; Salaries'!$P10),IF(AO$6&gt;'Team &amp; Salaries'!$M10,IFERROR(MIN('Team &amp; Salaries'!$P10,IF(ISNUMBER(AL100),AL100,0)+'Team &amp; Salaries'!$N10),'Team &amp; Salaries'!$N10),0)),IF('Team &amp; Salaries'!$O10="Annually",IF(AO$6='Team &amp; Salaries'!$M10,MIN('Team &amp; Salaries'!$N10,'Team &amp; Salaries'!$P10),IF(AO$6&gt;'Team &amp; Salaries'!$M10,IFERROR(MIN('Team &amp; Salaries'!$P10,AC100+'Team &amp; Salaries'!$N10),MIN('Team &amp; Salaries'!$N10,'Team &amp; Salaries'!$P10)),0))))))</f>
        <v>0</v>
      </c>
      <c r="AP100" s="671">
        <f>IF('Team &amp; Salaries'!$O10="Never",IF(AP$6&gt;='Team &amp; Salaries'!$M10,MIN('Team &amp; Salaries'!$N10,'Team &amp; Salaries'!$P10),0),IF('Team &amp; Salaries'!$O10="Monthly",IF(AP$6='Team &amp; Salaries'!$M10,MIN('Team &amp; Salaries'!$N10,'Team &amp; Salaries'!$P10),IF(AP$6&gt;'Team &amp; Salaries'!$M10,MIN('Team &amp; Salaries'!$P10,AO100+'Team &amp; Salaries'!$N10),0)),IF('Team &amp; Salaries'!$O10="Quarterly",IF(AP$6='Team &amp; Salaries'!$M10,MIN('Team &amp; Salaries'!$N10,'Team &amp; Salaries'!$P10),IF(AP$6&gt;'Team &amp; Salaries'!$M10,IFERROR(MIN('Team &amp; Salaries'!$P10,IF(ISNUMBER(AM100),AM100,0)+'Team &amp; Salaries'!$N10),'Team &amp; Salaries'!$N10),0)),IF('Team &amp; Salaries'!$O10="Annually",IF(AP$6='Team &amp; Salaries'!$M10,MIN('Team &amp; Salaries'!$N10,'Team &amp; Salaries'!$P10),IF(AP$6&gt;'Team &amp; Salaries'!$M10,IFERROR(MIN('Team &amp; Salaries'!$P10,AD100+'Team &amp; Salaries'!$N10),MIN('Team &amp; Salaries'!$N10,'Team &amp; Salaries'!$P10)),0))))))</f>
        <v>1</v>
      </c>
      <c r="AQ100" s="671">
        <f>IF('Team &amp; Salaries'!$O10="Never",IF(AQ$6&gt;='Team &amp; Salaries'!$M10,MIN('Team &amp; Salaries'!$N10,'Team &amp; Salaries'!$P10),0),IF('Team &amp; Salaries'!$O10="Monthly",IF(AQ$6='Team &amp; Salaries'!$M10,MIN('Team &amp; Salaries'!$N10,'Team &amp; Salaries'!$P10),IF(AQ$6&gt;'Team &amp; Salaries'!$M10,MIN('Team &amp; Salaries'!$P10,AP100+'Team &amp; Salaries'!$N10),0)),IF('Team &amp; Salaries'!$O10="Quarterly",IF(AQ$6='Team &amp; Salaries'!$M10,MIN('Team &amp; Salaries'!$N10,'Team &amp; Salaries'!$P10),IF(AQ$6&gt;'Team &amp; Salaries'!$M10,IFERROR(MIN('Team &amp; Salaries'!$P10,IF(ISNUMBER(AN100),AN100,0)+'Team &amp; Salaries'!$N10),'Team &amp; Salaries'!$N10),0)),IF('Team &amp; Salaries'!$O10="Annually",IF(AQ$6='Team &amp; Salaries'!$M10,MIN('Team &amp; Salaries'!$N10,'Team &amp; Salaries'!$P10),IF(AQ$6&gt;'Team &amp; Salaries'!$M10,IFERROR(MIN('Team &amp; Salaries'!$P10,AE100+'Team &amp; Salaries'!$N10),MIN('Team &amp; Salaries'!$N10,'Team &amp; Salaries'!$P10)),0))))))</f>
        <v>1</v>
      </c>
      <c r="AR100" s="671">
        <f>IF('Team &amp; Salaries'!$O10="Never",IF(AR$6&gt;='Team &amp; Salaries'!$M10,MIN('Team &amp; Salaries'!$N10,'Team &amp; Salaries'!$P10),0),IF('Team &amp; Salaries'!$O10="Monthly",IF(AR$6='Team &amp; Salaries'!$M10,MIN('Team &amp; Salaries'!$N10,'Team &amp; Salaries'!$P10),IF(AR$6&gt;'Team &amp; Salaries'!$M10,MIN('Team &amp; Salaries'!$P10,AQ100+'Team &amp; Salaries'!$N10),0)),IF('Team &amp; Salaries'!$O10="Quarterly",IF(AR$6='Team &amp; Salaries'!$M10,MIN('Team &amp; Salaries'!$N10,'Team &amp; Salaries'!$P10),IF(AR$6&gt;'Team &amp; Salaries'!$M10,IFERROR(MIN('Team &amp; Salaries'!$P10,IF(ISNUMBER(AO100),AO100,0)+'Team &amp; Salaries'!$N10),'Team &amp; Salaries'!$N10),0)),IF('Team &amp; Salaries'!$O10="Annually",IF(AR$6='Team &amp; Salaries'!$M10,MIN('Team &amp; Salaries'!$N10,'Team &amp; Salaries'!$P10),IF(AR$6&gt;'Team &amp; Salaries'!$M10,IFERROR(MIN('Team &amp; Salaries'!$P10,AF100+'Team &amp; Salaries'!$N10),MIN('Team &amp; Salaries'!$N10,'Team &amp; Salaries'!$P10)),0))))))</f>
        <v>1</v>
      </c>
      <c r="AS100" s="671">
        <f>IF('Team &amp; Salaries'!$O10="Never",IF(AS$6&gt;='Team &amp; Salaries'!$M10,MIN('Team &amp; Salaries'!$N10,'Team &amp; Salaries'!$P10),0),IF('Team &amp; Salaries'!$O10="Monthly",IF(AS$6='Team &amp; Salaries'!$M10,MIN('Team &amp; Salaries'!$N10,'Team &amp; Salaries'!$P10),IF(AS$6&gt;'Team &amp; Salaries'!$M10,MIN('Team &amp; Salaries'!$P10,AR100+'Team &amp; Salaries'!$N10),0)),IF('Team &amp; Salaries'!$O10="Quarterly",IF(AS$6='Team &amp; Salaries'!$M10,MIN('Team &amp; Salaries'!$N10,'Team &amp; Salaries'!$P10),IF(AS$6&gt;'Team &amp; Salaries'!$M10,IFERROR(MIN('Team &amp; Salaries'!$P10,IF(ISNUMBER(AP100),AP100,0)+'Team &amp; Salaries'!$N10),'Team &amp; Salaries'!$N10),0)),IF('Team &amp; Salaries'!$O10="Annually",IF(AS$6='Team &amp; Salaries'!$M10,MIN('Team &amp; Salaries'!$N10,'Team &amp; Salaries'!$P10),IF(AS$6&gt;'Team &amp; Salaries'!$M10,IFERROR(MIN('Team &amp; Salaries'!$P10,AG100+'Team &amp; Salaries'!$N10),MIN('Team &amp; Salaries'!$N10,'Team &amp; Salaries'!$P10)),0))))))</f>
        <v>1</v>
      </c>
      <c r="AT100" s="671">
        <f>IF('Team &amp; Salaries'!$O10="Never",IF(AT$6&gt;='Team &amp; Salaries'!$M10,MIN('Team &amp; Salaries'!$N10,'Team &amp; Salaries'!$P10),0),IF('Team &amp; Salaries'!$O10="Monthly",IF(AT$6='Team &amp; Salaries'!$M10,MIN('Team &amp; Salaries'!$N10,'Team &amp; Salaries'!$P10),IF(AT$6&gt;'Team &amp; Salaries'!$M10,MIN('Team &amp; Salaries'!$P10,AS100+'Team &amp; Salaries'!$N10),0)),IF('Team &amp; Salaries'!$O10="Quarterly",IF(AT$6='Team &amp; Salaries'!$M10,MIN('Team &amp; Salaries'!$N10,'Team &amp; Salaries'!$P10),IF(AT$6&gt;'Team &amp; Salaries'!$M10,IFERROR(MIN('Team &amp; Salaries'!$P10,IF(ISNUMBER(AQ100),AQ100,0)+'Team &amp; Salaries'!$N10),'Team &amp; Salaries'!$N10),0)),IF('Team &amp; Salaries'!$O10="Annually",IF(AT$6='Team &amp; Salaries'!$M10,MIN('Team &amp; Salaries'!$N10,'Team &amp; Salaries'!$P10),IF(AT$6&gt;'Team &amp; Salaries'!$M10,IFERROR(MIN('Team &amp; Salaries'!$P10,AH100+'Team &amp; Salaries'!$N10),MIN('Team &amp; Salaries'!$N10,'Team &amp; Salaries'!$P10)),0))))))</f>
        <v>1</v>
      </c>
      <c r="AU100" s="671">
        <f>IF('Team &amp; Salaries'!$O10="Never",IF(AU$6&gt;='Team &amp; Salaries'!$M10,MIN('Team &amp; Salaries'!$N10,'Team &amp; Salaries'!$P10),0),IF('Team &amp; Salaries'!$O10="Monthly",IF(AU$6='Team &amp; Salaries'!$M10,MIN('Team &amp; Salaries'!$N10,'Team &amp; Salaries'!$P10),IF(AU$6&gt;'Team &amp; Salaries'!$M10,MIN('Team &amp; Salaries'!$P10,AT100+'Team &amp; Salaries'!$N10),0)),IF('Team &amp; Salaries'!$O10="Quarterly",IF(AU$6='Team &amp; Salaries'!$M10,MIN('Team &amp; Salaries'!$N10,'Team &amp; Salaries'!$P10),IF(AU$6&gt;'Team &amp; Salaries'!$M10,IFERROR(MIN('Team &amp; Salaries'!$P10,IF(ISNUMBER(AR100),AR100,0)+'Team &amp; Salaries'!$N10),'Team &amp; Salaries'!$N10),0)),IF('Team &amp; Salaries'!$O10="Annually",IF(AU$6='Team &amp; Salaries'!$M10,MIN('Team &amp; Salaries'!$N10,'Team &amp; Salaries'!$P10),IF(AU$6&gt;'Team &amp; Salaries'!$M10,IFERROR(MIN('Team &amp; Salaries'!$P10,AI100+'Team &amp; Salaries'!$N10),MIN('Team &amp; Salaries'!$N10,'Team &amp; Salaries'!$P10)),0))))))</f>
        <v>1</v>
      </c>
      <c r="AV100" s="671">
        <f>IF('Team &amp; Salaries'!$O10="Never",IF(AV$6&gt;='Team &amp; Salaries'!$M10,MIN('Team &amp; Salaries'!$N10,'Team &amp; Salaries'!$P10),0),IF('Team &amp; Salaries'!$O10="Monthly",IF(AV$6='Team &amp; Salaries'!$M10,MIN('Team &amp; Salaries'!$N10,'Team &amp; Salaries'!$P10),IF(AV$6&gt;'Team &amp; Salaries'!$M10,MIN('Team &amp; Salaries'!$P10,AU100+'Team &amp; Salaries'!$N10),0)),IF('Team &amp; Salaries'!$O10="Quarterly",IF(AV$6='Team &amp; Salaries'!$M10,MIN('Team &amp; Salaries'!$N10,'Team &amp; Salaries'!$P10),IF(AV$6&gt;'Team &amp; Salaries'!$M10,IFERROR(MIN('Team &amp; Salaries'!$P10,IF(ISNUMBER(AS100),AS100,0)+'Team &amp; Salaries'!$N10),'Team &amp; Salaries'!$N10),0)),IF('Team &amp; Salaries'!$O10="Annually",IF(AV$6='Team &amp; Salaries'!$M10,MIN('Team &amp; Salaries'!$N10,'Team &amp; Salaries'!$P10),IF(AV$6&gt;'Team &amp; Salaries'!$M10,IFERROR(MIN('Team &amp; Salaries'!$P10,AJ100+'Team &amp; Salaries'!$N10),MIN('Team &amp; Salaries'!$N10,'Team &amp; Salaries'!$P10)),0))))))</f>
        <v>1</v>
      </c>
      <c r="AW100" s="671">
        <f>IF('Team &amp; Salaries'!$O10="Never",IF(AW$6&gt;='Team &amp; Salaries'!$M10,MIN('Team &amp; Salaries'!$N10,'Team &amp; Salaries'!$P10),0),IF('Team &amp; Salaries'!$O10="Monthly",IF(AW$6='Team &amp; Salaries'!$M10,MIN('Team &amp; Salaries'!$N10,'Team &amp; Salaries'!$P10),IF(AW$6&gt;'Team &amp; Salaries'!$M10,MIN('Team &amp; Salaries'!$P10,AV100+'Team &amp; Salaries'!$N10),0)),IF('Team &amp; Salaries'!$O10="Quarterly",IF(AW$6='Team &amp; Salaries'!$M10,MIN('Team &amp; Salaries'!$N10,'Team &amp; Salaries'!$P10),IF(AW$6&gt;'Team &amp; Salaries'!$M10,IFERROR(MIN('Team &amp; Salaries'!$P10,IF(ISNUMBER(AT100),AT100,0)+'Team &amp; Salaries'!$N10),'Team &amp; Salaries'!$N10),0)),IF('Team &amp; Salaries'!$O10="Annually",IF(AW$6='Team &amp; Salaries'!$M10,MIN('Team &amp; Salaries'!$N10,'Team &amp; Salaries'!$P10),IF(AW$6&gt;'Team &amp; Salaries'!$M10,IFERROR(MIN('Team &amp; Salaries'!$P10,AK100+'Team &amp; Salaries'!$N10),MIN('Team &amp; Salaries'!$N10,'Team &amp; Salaries'!$P10)),0))))))</f>
        <v>1</v>
      </c>
      <c r="AX100" s="671">
        <f>IF('Team &amp; Salaries'!$O10="Never",IF(AX$6&gt;='Team &amp; Salaries'!$M10,MIN('Team &amp; Salaries'!$N10,'Team &amp; Salaries'!$P10),0),IF('Team &amp; Salaries'!$O10="Monthly",IF(AX$6='Team &amp; Salaries'!$M10,MIN('Team &amp; Salaries'!$N10,'Team &amp; Salaries'!$P10),IF(AX$6&gt;'Team &amp; Salaries'!$M10,MIN('Team &amp; Salaries'!$P10,AW100+'Team &amp; Salaries'!$N10),0)),IF('Team &amp; Salaries'!$O10="Quarterly",IF(AX$6='Team &amp; Salaries'!$M10,MIN('Team &amp; Salaries'!$N10,'Team &amp; Salaries'!$P10),IF(AX$6&gt;'Team &amp; Salaries'!$M10,IFERROR(MIN('Team &amp; Salaries'!$P10,IF(ISNUMBER(AU100),AU100,0)+'Team &amp; Salaries'!$N10),'Team &amp; Salaries'!$N10),0)),IF('Team &amp; Salaries'!$O10="Annually",IF(AX$6='Team &amp; Salaries'!$M10,MIN('Team &amp; Salaries'!$N10,'Team &amp; Salaries'!$P10),IF(AX$6&gt;'Team &amp; Salaries'!$M10,IFERROR(MIN('Team &amp; Salaries'!$P10,AL100+'Team &amp; Salaries'!$N10),MIN('Team &amp; Salaries'!$N10,'Team &amp; Salaries'!$P10)),0))))))</f>
        <v>1</v>
      </c>
      <c r="AY100" s="671">
        <f>IF('Team &amp; Salaries'!$O10="Never",IF(AY$6&gt;='Team &amp; Salaries'!$M10,MIN('Team &amp; Salaries'!$N10,'Team &amp; Salaries'!$P10),0),IF('Team &amp; Salaries'!$O10="Monthly",IF(AY$6='Team &amp; Salaries'!$M10,MIN('Team &amp; Salaries'!$N10,'Team &amp; Salaries'!$P10),IF(AY$6&gt;'Team &amp; Salaries'!$M10,MIN('Team &amp; Salaries'!$P10,AX100+'Team &amp; Salaries'!$N10),0)),IF('Team &amp; Salaries'!$O10="Quarterly",IF(AY$6='Team &amp; Salaries'!$M10,MIN('Team &amp; Salaries'!$N10,'Team &amp; Salaries'!$P10),IF(AY$6&gt;'Team &amp; Salaries'!$M10,IFERROR(MIN('Team &amp; Salaries'!$P10,IF(ISNUMBER(AV100),AV100,0)+'Team &amp; Salaries'!$N10),'Team &amp; Salaries'!$N10),0)),IF('Team &amp; Salaries'!$O10="Annually",IF(AY$6='Team &amp; Salaries'!$M10,MIN('Team &amp; Salaries'!$N10,'Team &amp; Salaries'!$P10),IF(AY$6&gt;'Team &amp; Salaries'!$M10,IFERROR(MIN('Team &amp; Salaries'!$P10,AM100+'Team &amp; Salaries'!$N10),MIN('Team &amp; Salaries'!$N10,'Team &amp; Salaries'!$P10)),0))))))</f>
        <v>1</v>
      </c>
      <c r="AZ100" s="671">
        <f>IF('Team &amp; Salaries'!$O10="Never",IF(AZ$6&gt;='Team &amp; Salaries'!$M10,MIN('Team &amp; Salaries'!$N10,'Team &amp; Salaries'!$P10),0),IF('Team &amp; Salaries'!$O10="Monthly",IF(AZ$6='Team &amp; Salaries'!$M10,MIN('Team &amp; Salaries'!$N10,'Team &amp; Salaries'!$P10),IF(AZ$6&gt;'Team &amp; Salaries'!$M10,MIN('Team &amp; Salaries'!$P10,AY100+'Team &amp; Salaries'!$N10),0)),IF('Team &amp; Salaries'!$O10="Quarterly",IF(AZ$6='Team &amp; Salaries'!$M10,MIN('Team &amp; Salaries'!$N10,'Team &amp; Salaries'!$P10),IF(AZ$6&gt;'Team &amp; Salaries'!$M10,IFERROR(MIN('Team &amp; Salaries'!$P10,IF(ISNUMBER(AW100),AW100,0)+'Team &amp; Salaries'!$N10),'Team &amp; Salaries'!$N10),0)),IF('Team &amp; Salaries'!$O10="Annually",IF(AZ$6='Team &amp; Salaries'!$M10,MIN('Team &amp; Salaries'!$N10,'Team &amp; Salaries'!$P10),IF(AZ$6&gt;'Team &amp; Salaries'!$M10,IFERROR(MIN('Team &amp; Salaries'!$P10,AN100+'Team &amp; Salaries'!$N10),MIN('Team &amp; Salaries'!$N10,'Team &amp; Salaries'!$P10)),0))))))</f>
        <v>1</v>
      </c>
      <c r="BA100" s="671">
        <f>IF('Team &amp; Salaries'!$O10="Never",IF(BA$6&gt;='Team &amp; Salaries'!$M10,MIN('Team &amp; Salaries'!$N10,'Team &amp; Salaries'!$P10),0),IF('Team &amp; Salaries'!$O10="Monthly",IF(BA$6='Team &amp; Salaries'!$M10,MIN('Team &amp; Salaries'!$N10,'Team &amp; Salaries'!$P10),IF(BA$6&gt;'Team &amp; Salaries'!$M10,MIN('Team &amp; Salaries'!$P10,AZ100+'Team &amp; Salaries'!$N10),0)),IF('Team &amp; Salaries'!$O10="Quarterly",IF(BA$6='Team &amp; Salaries'!$M10,MIN('Team &amp; Salaries'!$N10,'Team &amp; Salaries'!$P10),IF(BA$6&gt;'Team &amp; Salaries'!$M10,IFERROR(MIN('Team &amp; Salaries'!$P10,IF(ISNUMBER(AX100),AX100,0)+'Team &amp; Salaries'!$N10),'Team &amp; Salaries'!$N10),0)),IF('Team &amp; Salaries'!$O10="Annually",IF(BA$6='Team &amp; Salaries'!$M10,MIN('Team &amp; Salaries'!$N10,'Team &amp; Salaries'!$P10),IF(BA$6&gt;'Team &amp; Salaries'!$M10,IFERROR(MIN('Team &amp; Salaries'!$P10,AO100+'Team &amp; Salaries'!$N10),MIN('Team &amp; Salaries'!$N10,'Team &amp; Salaries'!$P10)),0))))))</f>
        <v>1</v>
      </c>
      <c r="BB100" s="671">
        <f>IF('Team &amp; Salaries'!$O10="Never",IF(BB$6&gt;='Team &amp; Salaries'!$M10,MIN('Team &amp; Salaries'!$N10,'Team &amp; Salaries'!$P10),0),IF('Team &amp; Salaries'!$O10="Monthly",IF(BB$6='Team &amp; Salaries'!$M10,MIN('Team &amp; Salaries'!$N10,'Team &amp; Salaries'!$P10),IF(BB$6&gt;'Team &amp; Salaries'!$M10,MIN('Team &amp; Salaries'!$P10,BA100+'Team &amp; Salaries'!$N10),0)),IF('Team &amp; Salaries'!$O10="Quarterly",IF(BB$6='Team &amp; Salaries'!$M10,MIN('Team &amp; Salaries'!$N10,'Team &amp; Salaries'!$P10),IF(BB$6&gt;'Team &amp; Salaries'!$M10,IFERROR(MIN('Team &amp; Salaries'!$P10,IF(ISNUMBER(AY100),AY100,0)+'Team &amp; Salaries'!$N10),'Team &amp; Salaries'!$N10),0)),IF('Team &amp; Salaries'!$O10="Annually",IF(BB$6='Team &amp; Salaries'!$M10,MIN('Team &amp; Salaries'!$N10,'Team &amp; Salaries'!$P10),IF(BB$6&gt;'Team &amp; Salaries'!$M10,IFERROR(MIN('Team &amp; Salaries'!$P10,AP100+'Team &amp; Salaries'!$N10),MIN('Team &amp; Salaries'!$N10,'Team &amp; Salaries'!$P10)),0))))))</f>
        <v>1</v>
      </c>
      <c r="BC100" s="671">
        <f>IF('Team &amp; Salaries'!$O10="Never",IF(BC$6&gt;='Team &amp; Salaries'!$M10,MIN('Team &amp; Salaries'!$N10,'Team &amp; Salaries'!$P10),0),IF('Team &amp; Salaries'!$O10="Monthly",IF(BC$6='Team &amp; Salaries'!$M10,MIN('Team &amp; Salaries'!$N10,'Team &amp; Salaries'!$P10),IF(BC$6&gt;'Team &amp; Salaries'!$M10,MIN('Team &amp; Salaries'!$P10,BB100+'Team &amp; Salaries'!$N10),0)),IF('Team &amp; Salaries'!$O10="Quarterly",IF(BC$6='Team &amp; Salaries'!$M10,MIN('Team &amp; Salaries'!$N10,'Team &amp; Salaries'!$P10),IF(BC$6&gt;'Team &amp; Salaries'!$M10,IFERROR(MIN('Team &amp; Salaries'!$P10,IF(ISNUMBER(AZ100),AZ100,0)+'Team &amp; Salaries'!$N10),'Team &amp; Salaries'!$N10),0)),IF('Team &amp; Salaries'!$O10="Annually",IF(BC$6='Team &amp; Salaries'!$M10,MIN('Team &amp; Salaries'!$N10,'Team &amp; Salaries'!$P10),IF(BC$6&gt;'Team &amp; Salaries'!$M10,IFERROR(MIN('Team &amp; Salaries'!$P10,AQ100+'Team &amp; Salaries'!$N10),MIN('Team &amp; Salaries'!$N10,'Team &amp; Salaries'!$P10)),0))))))</f>
        <v>1</v>
      </c>
      <c r="BD100" s="671">
        <f>IF('Team &amp; Salaries'!$O10="Never",IF(BD$6&gt;='Team &amp; Salaries'!$M10,MIN('Team &amp; Salaries'!$N10,'Team &amp; Salaries'!$P10),0),IF('Team &amp; Salaries'!$O10="Monthly",IF(BD$6='Team &amp; Salaries'!$M10,MIN('Team &amp; Salaries'!$N10,'Team &amp; Salaries'!$P10),IF(BD$6&gt;'Team &amp; Salaries'!$M10,MIN('Team &amp; Salaries'!$P10,BC100+'Team &amp; Salaries'!$N10),0)),IF('Team &amp; Salaries'!$O10="Quarterly",IF(BD$6='Team &amp; Salaries'!$M10,MIN('Team &amp; Salaries'!$N10,'Team &amp; Salaries'!$P10),IF(BD$6&gt;'Team &amp; Salaries'!$M10,IFERROR(MIN('Team &amp; Salaries'!$P10,IF(ISNUMBER(BA100),BA100,0)+'Team &amp; Salaries'!$N10),'Team &amp; Salaries'!$N10),0)),IF('Team &amp; Salaries'!$O10="Annually",IF(BD$6='Team &amp; Salaries'!$M10,MIN('Team &amp; Salaries'!$N10,'Team &amp; Salaries'!$P10),IF(BD$6&gt;'Team &amp; Salaries'!$M10,IFERROR(MIN('Team &amp; Salaries'!$P10,AR100+'Team &amp; Salaries'!$N10),MIN('Team &amp; Salaries'!$N10,'Team &amp; Salaries'!$P10)),0))))))</f>
        <v>1</v>
      </c>
      <c r="BE100" s="671">
        <f>IF('Team &amp; Salaries'!$O10="Never",IF(BE$6&gt;='Team &amp; Salaries'!$M10,MIN('Team &amp; Salaries'!$N10,'Team &amp; Salaries'!$P10),0),IF('Team &amp; Salaries'!$O10="Monthly",IF(BE$6='Team &amp; Salaries'!$M10,MIN('Team &amp; Salaries'!$N10,'Team &amp; Salaries'!$P10),IF(BE$6&gt;'Team &amp; Salaries'!$M10,MIN('Team &amp; Salaries'!$P10,BD100+'Team &amp; Salaries'!$N10),0)),IF('Team &amp; Salaries'!$O10="Quarterly",IF(BE$6='Team &amp; Salaries'!$M10,MIN('Team &amp; Salaries'!$N10,'Team &amp; Salaries'!$P10),IF(BE$6&gt;'Team &amp; Salaries'!$M10,IFERROR(MIN('Team &amp; Salaries'!$P10,IF(ISNUMBER(BB100),BB100,0)+'Team &amp; Salaries'!$N10),'Team &amp; Salaries'!$N10),0)),IF('Team &amp; Salaries'!$O10="Annually",IF(BE$6='Team &amp; Salaries'!$M10,MIN('Team &amp; Salaries'!$N10,'Team &amp; Salaries'!$P10),IF(BE$6&gt;'Team &amp; Salaries'!$M10,IFERROR(MIN('Team &amp; Salaries'!$P10,AS100+'Team &amp; Salaries'!$N10),MIN('Team &amp; Salaries'!$N10,'Team &amp; Salaries'!$P10)),0))))))</f>
        <v>1</v>
      </c>
      <c r="BF100" s="671">
        <f>IF('Team &amp; Salaries'!$O10="Never",IF(BF$6&gt;='Team &amp; Salaries'!$M10,MIN('Team &amp; Salaries'!$N10,'Team &amp; Salaries'!$P10),0),IF('Team &amp; Salaries'!$O10="Monthly",IF(BF$6='Team &amp; Salaries'!$M10,MIN('Team &amp; Salaries'!$N10,'Team &amp; Salaries'!$P10),IF(BF$6&gt;'Team &amp; Salaries'!$M10,MIN('Team &amp; Salaries'!$P10,BE100+'Team &amp; Salaries'!$N10),0)),IF('Team &amp; Salaries'!$O10="Quarterly",IF(BF$6='Team &amp; Salaries'!$M10,MIN('Team &amp; Salaries'!$N10,'Team &amp; Salaries'!$P10),IF(BF$6&gt;'Team &amp; Salaries'!$M10,IFERROR(MIN('Team &amp; Salaries'!$P10,IF(ISNUMBER(BC100),BC100,0)+'Team &amp; Salaries'!$N10),'Team &amp; Salaries'!$N10),0)),IF('Team &amp; Salaries'!$O10="Annually",IF(BF$6='Team &amp; Salaries'!$M10,MIN('Team &amp; Salaries'!$N10,'Team &amp; Salaries'!$P10),IF(BF$6&gt;'Team &amp; Salaries'!$M10,IFERROR(MIN('Team &amp; Salaries'!$P10,AT100+'Team &amp; Salaries'!$N10),MIN('Team &amp; Salaries'!$N10,'Team &amp; Salaries'!$P10)),0))))))</f>
        <v>1</v>
      </c>
      <c r="BG100" s="671">
        <f>IF('Team &amp; Salaries'!$O10="Never",IF(BG$6&gt;='Team &amp; Salaries'!$M10,MIN('Team &amp; Salaries'!$N10,'Team &amp; Salaries'!$P10),0),IF('Team &amp; Salaries'!$O10="Monthly",IF(BG$6='Team &amp; Salaries'!$M10,MIN('Team &amp; Salaries'!$N10,'Team &amp; Salaries'!$P10),IF(BG$6&gt;'Team &amp; Salaries'!$M10,MIN('Team &amp; Salaries'!$P10,BF100+'Team &amp; Salaries'!$N10),0)),IF('Team &amp; Salaries'!$O10="Quarterly",IF(BG$6='Team &amp; Salaries'!$M10,MIN('Team &amp; Salaries'!$N10,'Team &amp; Salaries'!$P10),IF(BG$6&gt;'Team &amp; Salaries'!$M10,IFERROR(MIN('Team &amp; Salaries'!$P10,IF(ISNUMBER(BD100),BD100,0)+'Team &amp; Salaries'!$N10),'Team &amp; Salaries'!$N10),0)),IF('Team &amp; Salaries'!$O10="Annually",IF(BG$6='Team &amp; Salaries'!$M10,MIN('Team &amp; Salaries'!$N10,'Team &amp; Salaries'!$P10),IF(BG$6&gt;'Team &amp; Salaries'!$M10,IFERROR(MIN('Team &amp; Salaries'!$P10,AU100+'Team &amp; Salaries'!$N10),MIN('Team &amp; Salaries'!$N10,'Team &amp; Salaries'!$P10)),0))))))</f>
        <v>1</v>
      </c>
      <c r="BH100" s="671">
        <f>IF('Team &amp; Salaries'!$O10="Never",IF(BH$6&gt;='Team &amp; Salaries'!$M10,MIN('Team &amp; Salaries'!$N10,'Team &amp; Salaries'!$P10),0),IF('Team &amp; Salaries'!$O10="Monthly",IF(BH$6='Team &amp; Salaries'!$M10,MIN('Team &amp; Salaries'!$N10,'Team &amp; Salaries'!$P10),IF(BH$6&gt;'Team &amp; Salaries'!$M10,MIN('Team &amp; Salaries'!$P10,BG100+'Team &amp; Salaries'!$N10),0)),IF('Team &amp; Salaries'!$O10="Quarterly",IF(BH$6='Team &amp; Salaries'!$M10,MIN('Team &amp; Salaries'!$N10,'Team &amp; Salaries'!$P10),IF(BH$6&gt;'Team &amp; Salaries'!$M10,IFERROR(MIN('Team &amp; Salaries'!$P10,IF(ISNUMBER(BE100),BE100,0)+'Team &amp; Salaries'!$N10),'Team &amp; Salaries'!$N10),0)),IF('Team &amp; Salaries'!$O10="Annually",IF(BH$6='Team &amp; Salaries'!$M10,MIN('Team &amp; Salaries'!$N10,'Team &amp; Salaries'!$P10),IF(BH$6&gt;'Team &amp; Salaries'!$M10,IFERROR(MIN('Team &amp; Salaries'!$P10,AV100+'Team &amp; Salaries'!$N10),MIN('Team &amp; Salaries'!$N10,'Team &amp; Salaries'!$P10)),0))))))</f>
        <v>1</v>
      </c>
      <c r="BI100" s="671">
        <f>IF('Team &amp; Salaries'!$O10="Never",IF(BI$6&gt;='Team &amp; Salaries'!$M10,MIN('Team &amp; Salaries'!$N10,'Team &amp; Salaries'!$P10),0),IF('Team &amp; Salaries'!$O10="Monthly",IF(BI$6='Team &amp; Salaries'!$M10,MIN('Team &amp; Salaries'!$N10,'Team &amp; Salaries'!$P10),IF(BI$6&gt;'Team &amp; Salaries'!$M10,MIN('Team &amp; Salaries'!$P10,BH100+'Team &amp; Salaries'!$N10),0)),IF('Team &amp; Salaries'!$O10="Quarterly",IF(BI$6='Team &amp; Salaries'!$M10,MIN('Team &amp; Salaries'!$N10,'Team &amp; Salaries'!$P10),IF(BI$6&gt;'Team &amp; Salaries'!$M10,IFERROR(MIN('Team &amp; Salaries'!$P10,IF(ISNUMBER(BF100),BF100,0)+'Team &amp; Salaries'!$N10),'Team &amp; Salaries'!$N10),0)),IF('Team &amp; Salaries'!$O10="Annually",IF(BI$6='Team &amp; Salaries'!$M10,MIN('Team &amp; Salaries'!$N10,'Team &amp; Salaries'!$P10),IF(BI$6&gt;'Team &amp; Salaries'!$M10,IFERROR(MIN('Team &amp; Salaries'!$P10,AW100+'Team &amp; Salaries'!$N10),MIN('Team &amp; Salaries'!$N10,'Team &amp; Salaries'!$P10)),0))))))</f>
        <v>1</v>
      </c>
      <c r="BJ100" s="671">
        <f>IF('Team &amp; Salaries'!$O10="Never",IF(BJ$6&gt;='Team &amp; Salaries'!$M10,MIN('Team &amp; Salaries'!$N10,'Team &amp; Salaries'!$P10),0),IF('Team &amp; Salaries'!$O10="Monthly",IF(BJ$6='Team &amp; Salaries'!$M10,MIN('Team &amp; Salaries'!$N10,'Team &amp; Salaries'!$P10),IF(BJ$6&gt;'Team &amp; Salaries'!$M10,MIN('Team &amp; Salaries'!$P10,BI100+'Team &amp; Salaries'!$N10),0)),IF('Team &amp; Salaries'!$O10="Quarterly",IF(BJ$6='Team &amp; Salaries'!$M10,MIN('Team &amp; Salaries'!$N10,'Team &amp; Salaries'!$P10),IF(BJ$6&gt;'Team &amp; Salaries'!$M10,IFERROR(MIN('Team &amp; Salaries'!$P10,IF(ISNUMBER(BG100),BG100,0)+'Team &amp; Salaries'!$N10),'Team &amp; Salaries'!$N10),0)),IF('Team &amp; Salaries'!$O10="Annually",IF(BJ$6='Team &amp; Salaries'!$M10,MIN('Team &amp; Salaries'!$N10,'Team &amp; Salaries'!$P10),IF(BJ$6&gt;'Team &amp; Salaries'!$M10,IFERROR(MIN('Team &amp; Salaries'!$P10,AX100+'Team &amp; Salaries'!$N10),MIN('Team &amp; Salaries'!$N10,'Team &amp; Salaries'!$P10)),0))))))</f>
        <v>1</v>
      </c>
      <c r="BK100" s="671">
        <f>IF('Team &amp; Salaries'!$O10="Never",IF(BK$6&gt;='Team &amp; Salaries'!$M10,MIN('Team &amp; Salaries'!$N10,'Team &amp; Salaries'!$P10),0),IF('Team &amp; Salaries'!$O10="Monthly",IF(BK$6='Team &amp; Salaries'!$M10,MIN('Team &amp; Salaries'!$N10,'Team &amp; Salaries'!$P10),IF(BK$6&gt;'Team &amp; Salaries'!$M10,MIN('Team &amp; Salaries'!$P10,BJ100+'Team &amp; Salaries'!$N10),0)),IF('Team &amp; Salaries'!$O10="Quarterly",IF(BK$6='Team &amp; Salaries'!$M10,MIN('Team &amp; Salaries'!$N10,'Team &amp; Salaries'!$P10),IF(BK$6&gt;'Team &amp; Salaries'!$M10,IFERROR(MIN('Team &amp; Salaries'!$P10,IF(ISNUMBER(BH100),BH100,0)+'Team &amp; Salaries'!$N10),'Team &amp; Salaries'!$N10),0)),IF('Team &amp; Salaries'!$O10="Annually",IF(BK$6='Team &amp; Salaries'!$M10,MIN('Team &amp; Salaries'!$N10,'Team &amp; Salaries'!$P10),IF(BK$6&gt;'Team &amp; Salaries'!$M10,IFERROR(MIN('Team &amp; Salaries'!$P10,AY100+'Team &amp; Salaries'!$N10),MIN('Team &amp; Salaries'!$N10,'Team &amp; Salaries'!$P10)),0))))))</f>
        <v>1</v>
      </c>
      <c r="BL100" s="671">
        <f>IF('Team &amp; Salaries'!$O10="Never",IF(BL$6&gt;='Team &amp; Salaries'!$M10,MIN('Team &amp; Salaries'!$N10,'Team &amp; Salaries'!$P10),0),IF('Team &amp; Salaries'!$O10="Monthly",IF(BL$6='Team &amp; Salaries'!$M10,MIN('Team &amp; Salaries'!$N10,'Team &amp; Salaries'!$P10),IF(BL$6&gt;'Team &amp; Salaries'!$M10,MIN('Team &amp; Salaries'!$P10,BK100+'Team &amp; Salaries'!$N10),0)),IF('Team &amp; Salaries'!$O10="Quarterly",IF(BL$6='Team &amp; Salaries'!$M10,MIN('Team &amp; Salaries'!$N10,'Team &amp; Salaries'!$P10),IF(BL$6&gt;'Team &amp; Salaries'!$M10,IFERROR(MIN('Team &amp; Salaries'!$P10,IF(ISNUMBER(BI100),BI100,0)+'Team &amp; Salaries'!$N10),'Team &amp; Salaries'!$N10),0)),IF('Team &amp; Salaries'!$O10="Annually",IF(BL$6='Team &amp; Salaries'!$M10,MIN('Team &amp; Salaries'!$N10,'Team &amp; Salaries'!$P10),IF(BL$6&gt;'Team &amp; Salaries'!$M10,IFERROR(MIN('Team &amp; Salaries'!$P10,AZ100+'Team &amp; Salaries'!$N10),MIN('Team &amp; Salaries'!$N10,'Team &amp; Salaries'!$P10)),0))))))</f>
        <v>1</v>
      </c>
      <c r="BM100" s="671">
        <f>IF('Team &amp; Salaries'!$O10="Never",IF(BM$6&gt;='Team &amp; Salaries'!$M10,MIN('Team &amp; Salaries'!$N10,'Team &amp; Salaries'!$P10),0),IF('Team &amp; Salaries'!$O10="Monthly",IF(BM$6='Team &amp; Salaries'!$M10,MIN('Team &amp; Salaries'!$N10,'Team &amp; Salaries'!$P10),IF(BM$6&gt;'Team &amp; Salaries'!$M10,MIN('Team &amp; Salaries'!$P10,BL100+'Team &amp; Salaries'!$N10),0)),IF('Team &amp; Salaries'!$O10="Quarterly",IF(BM$6='Team &amp; Salaries'!$M10,MIN('Team &amp; Salaries'!$N10,'Team &amp; Salaries'!$P10),IF(BM$6&gt;'Team &amp; Salaries'!$M10,IFERROR(MIN('Team &amp; Salaries'!$P10,IF(ISNUMBER(BJ100),BJ100,0)+'Team &amp; Salaries'!$N10),'Team &amp; Salaries'!$N10),0)),IF('Team &amp; Salaries'!$O10="Annually",IF(BM$6='Team &amp; Salaries'!$M10,MIN('Team &amp; Salaries'!$N10,'Team &amp; Salaries'!$P10),IF(BM$6&gt;'Team &amp; Salaries'!$M10,IFERROR(MIN('Team &amp; Salaries'!$P10,BA100+'Team &amp; Salaries'!$N10),MIN('Team &amp; Salaries'!$N10,'Team &amp; Salaries'!$P10)),0))))))</f>
        <v>1</v>
      </c>
      <c r="BN100" s="671">
        <f>IF('Team &amp; Salaries'!$O10="Never",IF(BN$6&gt;='Team &amp; Salaries'!$M10,MIN('Team &amp; Salaries'!$N10,'Team &amp; Salaries'!$P10),0),IF('Team &amp; Salaries'!$O10="Monthly",IF(BN$6='Team &amp; Salaries'!$M10,MIN('Team &amp; Salaries'!$N10,'Team &amp; Salaries'!$P10),IF(BN$6&gt;'Team &amp; Salaries'!$M10,MIN('Team &amp; Salaries'!$P10,BM100+'Team &amp; Salaries'!$N10),0)),IF('Team &amp; Salaries'!$O10="Quarterly",IF(BN$6='Team &amp; Salaries'!$M10,MIN('Team &amp; Salaries'!$N10,'Team &amp; Salaries'!$P10),IF(BN$6&gt;'Team &amp; Salaries'!$M10,IFERROR(MIN('Team &amp; Salaries'!$P10,IF(ISNUMBER(BK100),BK100,0)+'Team &amp; Salaries'!$N10),'Team &amp; Salaries'!$N10),0)),IF('Team &amp; Salaries'!$O10="Annually",IF(BN$6='Team &amp; Salaries'!$M10,MIN('Team &amp; Salaries'!$N10,'Team &amp; Salaries'!$P10),IF(BN$6&gt;'Team &amp; Salaries'!$M10,IFERROR(MIN('Team &amp; Salaries'!$P10,BB100+'Team &amp; Salaries'!$N10),MIN('Team &amp; Salaries'!$N10,'Team &amp; Salaries'!$P10)),0))))))</f>
        <v>1</v>
      </c>
      <c r="BO100" s="671">
        <f>IF('Team &amp; Salaries'!$O10="Never",IF(BO$6&gt;='Team &amp; Salaries'!$M10,MIN('Team &amp; Salaries'!$N10,'Team &amp; Salaries'!$P10),0),IF('Team &amp; Salaries'!$O10="Monthly",IF(BO$6='Team &amp; Salaries'!$M10,MIN('Team &amp; Salaries'!$N10,'Team &amp; Salaries'!$P10),IF(BO$6&gt;'Team &amp; Salaries'!$M10,MIN('Team &amp; Salaries'!$P10,BN100+'Team &amp; Salaries'!$N10),0)),IF('Team &amp; Salaries'!$O10="Quarterly",IF(BO$6='Team &amp; Salaries'!$M10,MIN('Team &amp; Salaries'!$N10,'Team &amp; Salaries'!$P10),IF(BO$6&gt;'Team &amp; Salaries'!$M10,IFERROR(MIN('Team &amp; Salaries'!$P10,IF(ISNUMBER(BL100),BL100,0)+'Team &amp; Salaries'!$N10),'Team &amp; Salaries'!$N10),0)),IF('Team &amp; Salaries'!$O10="Annually",IF(BO$6='Team &amp; Salaries'!$M10,MIN('Team &amp; Salaries'!$N10,'Team &amp; Salaries'!$P10),IF(BO$6&gt;'Team &amp; Salaries'!$M10,IFERROR(MIN('Team &amp; Salaries'!$P10,BC100+'Team &amp; Salaries'!$N10),MIN('Team &amp; Salaries'!$N10,'Team &amp; Salaries'!$P10)),0))))))</f>
        <v>1</v>
      </c>
      <c r="BP100" s="671">
        <f>IF('Team &amp; Salaries'!$O10="Never",IF(BP$6&gt;='Team &amp; Salaries'!$M10,MIN('Team &amp; Salaries'!$N10,'Team &amp; Salaries'!$P10),0),IF('Team &amp; Salaries'!$O10="Monthly",IF(BP$6='Team &amp; Salaries'!$M10,MIN('Team &amp; Salaries'!$N10,'Team &amp; Salaries'!$P10),IF(BP$6&gt;'Team &amp; Salaries'!$M10,MIN('Team &amp; Salaries'!$P10,BO100+'Team &amp; Salaries'!$N10),0)),IF('Team &amp; Salaries'!$O10="Quarterly",IF(BP$6='Team &amp; Salaries'!$M10,MIN('Team &amp; Salaries'!$N10,'Team &amp; Salaries'!$P10),IF(BP$6&gt;'Team &amp; Salaries'!$M10,IFERROR(MIN('Team &amp; Salaries'!$P10,IF(ISNUMBER(BM100),BM100,0)+'Team &amp; Salaries'!$N10),'Team &amp; Salaries'!$N10),0)),IF('Team &amp; Salaries'!$O10="Annually",IF(BP$6='Team &amp; Salaries'!$M10,MIN('Team &amp; Salaries'!$N10,'Team &amp; Salaries'!$P10),IF(BP$6&gt;'Team &amp; Salaries'!$M10,IFERROR(MIN('Team &amp; Salaries'!$P10,BD100+'Team &amp; Salaries'!$N10),MIN('Team &amp; Salaries'!$N10,'Team &amp; Salaries'!$P10)),0))))))</f>
        <v>1</v>
      </c>
      <c r="BQ100" s="671">
        <f>IF('Team &amp; Salaries'!$O10="Never",IF(BQ$6&gt;='Team &amp; Salaries'!$M10,MIN('Team &amp; Salaries'!$N10,'Team &amp; Salaries'!$P10),0),IF('Team &amp; Salaries'!$O10="Monthly",IF(BQ$6='Team &amp; Salaries'!$M10,MIN('Team &amp; Salaries'!$N10,'Team &amp; Salaries'!$P10),IF(BQ$6&gt;'Team &amp; Salaries'!$M10,MIN('Team &amp; Salaries'!$P10,BP100+'Team &amp; Salaries'!$N10),0)),IF('Team &amp; Salaries'!$O10="Quarterly",IF(BQ$6='Team &amp; Salaries'!$M10,MIN('Team &amp; Salaries'!$N10,'Team &amp; Salaries'!$P10),IF(BQ$6&gt;'Team &amp; Salaries'!$M10,IFERROR(MIN('Team &amp; Salaries'!$P10,IF(ISNUMBER(BN100),BN100,0)+'Team &amp; Salaries'!$N10),'Team &amp; Salaries'!$N10),0)),IF('Team &amp; Salaries'!$O10="Annually",IF(BQ$6='Team &amp; Salaries'!$M10,MIN('Team &amp; Salaries'!$N10,'Team &amp; Salaries'!$P10),IF(BQ$6&gt;'Team &amp; Salaries'!$M10,IFERROR(MIN('Team &amp; Salaries'!$P10,BE100+'Team &amp; Salaries'!$N10),MIN('Team &amp; Salaries'!$N10,'Team &amp; Salaries'!$P10)),0))))))</f>
        <v>1</v>
      </c>
      <c r="BR100" s="671">
        <f>IF('Team &amp; Salaries'!$O10="Never",IF(BR$6&gt;='Team &amp; Salaries'!$M10,MIN('Team &amp; Salaries'!$N10,'Team &amp; Salaries'!$P10),0),IF('Team &amp; Salaries'!$O10="Monthly",IF(BR$6='Team &amp; Salaries'!$M10,MIN('Team &amp; Salaries'!$N10,'Team &amp; Salaries'!$P10),IF(BR$6&gt;'Team &amp; Salaries'!$M10,MIN('Team &amp; Salaries'!$P10,BQ100+'Team &amp; Salaries'!$N10),0)),IF('Team &amp; Salaries'!$O10="Quarterly",IF(BR$6='Team &amp; Salaries'!$M10,MIN('Team &amp; Salaries'!$N10,'Team &amp; Salaries'!$P10),IF(BR$6&gt;'Team &amp; Salaries'!$M10,IFERROR(MIN('Team &amp; Salaries'!$P10,IF(ISNUMBER(BO100),BO100,0)+'Team &amp; Salaries'!$N10),'Team &amp; Salaries'!$N10),0)),IF('Team &amp; Salaries'!$O10="Annually",IF(BR$6='Team &amp; Salaries'!$M10,MIN('Team &amp; Salaries'!$N10,'Team &amp; Salaries'!$P10),IF(BR$6&gt;'Team &amp; Salaries'!$M10,IFERROR(MIN('Team &amp; Salaries'!$P10,BF100+'Team &amp; Salaries'!$N10),MIN('Team &amp; Salaries'!$N10,'Team &amp; Salaries'!$P10)),0))))))</f>
        <v>1</v>
      </c>
      <c r="BS100" s="671">
        <f>IF('Team &amp; Salaries'!$O10="Never",IF(BS$6&gt;='Team &amp; Salaries'!$M10,MIN('Team &amp; Salaries'!$N10,'Team &amp; Salaries'!$P10),0),IF('Team &amp; Salaries'!$O10="Monthly",IF(BS$6='Team &amp; Salaries'!$M10,MIN('Team &amp; Salaries'!$N10,'Team &amp; Salaries'!$P10),IF(BS$6&gt;'Team &amp; Salaries'!$M10,MIN('Team &amp; Salaries'!$P10,BR100+'Team &amp; Salaries'!$N10),0)),IF('Team &amp; Salaries'!$O10="Quarterly",IF(BS$6='Team &amp; Salaries'!$M10,MIN('Team &amp; Salaries'!$N10,'Team &amp; Salaries'!$P10),IF(BS$6&gt;'Team &amp; Salaries'!$M10,IFERROR(MIN('Team &amp; Salaries'!$P10,IF(ISNUMBER(BP100),BP100,0)+'Team &amp; Salaries'!$N10),'Team &amp; Salaries'!$N10),0)),IF('Team &amp; Salaries'!$O10="Annually",IF(BS$6='Team &amp; Salaries'!$M10,MIN('Team &amp; Salaries'!$N10,'Team &amp; Salaries'!$P10),IF(BS$6&gt;'Team &amp; Salaries'!$M10,IFERROR(MIN('Team &amp; Salaries'!$P10,BG100+'Team &amp; Salaries'!$N10),MIN('Team &amp; Salaries'!$N10,'Team &amp; Salaries'!$P10)),0))))))</f>
        <v>1</v>
      </c>
      <c r="BT100" s="671">
        <f>IF('Team &amp; Salaries'!$O10="Never",IF(BT$6&gt;='Team &amp; Salaries'!$M10,MIN('Team &amp; Salaries'!$N10,'Team &amp; Salaries'!$P10),0),IF('Team &amp; Salaries'!$O10="Monthly",IF(BT$6='Team &amp; Salaries'!$M10,MIN('Team &amp; Salaries'!$N10,'Team &amp; Salaries'!$P10),IF(BT$6&gt;'Team &amp; Salaries'!$M10,MIN('Team &amp; Salaries'!$P10,BS100+'Team &amp; Salaries'!$N10),0)),IF('Team &amp; Salaries'!$O10="Quarterly",IF(BT$6='Team &amp; Salaries'!$M10,MIN('Team &amp; Salaries'!$N10,'Team &amp; Salaries'!$P10),IF(BT$6&gt;'Team &amp; Salaries'!$M10,IFERROR(MIN('Team &amp; Salaries'!$P10,IF(ISNUMBER(BQ100),BQ100,0)+'Team &amp; Salaries'!$N10),'Team &amp; Salaries'!$N10),0)),IF('Team &amp; Salaries'!$O10="Annually",IF(BT$6='Team &amp; Salaries'!$M10,MIN('Team &amp; Salaries'!$N10,'Team &amp; Salaries'!$P10),IF(BT$6&gt;'Team &amp; Salaries'!$M10,IFERROR(MIN('Team &amp; Salaries'!$P10,BH100+'Team &amp; Salaries'!$N10),MIN('Team &amp; Salaries'!$N10,'Team &amp; Salaries'!$P10)),0))))))</f>
        <v>1</v>
      </c>
      <c r="BU100" s="671">
        <f>IF('Team &amp; Salaries'!$O10="Never",IF(BU$6&gt;='Team &amp; Salaries'!$M10,MIN('Team &amp; Salaries'!$N10,'Team &amp; Salaries'!$P10),0),IF('Team &amp; Salaries'!$O10="Monthly",IF(BU$6='Team &amp; Salaries'!$M10,MIN('Team &amp; Salaries'!$N10,'Team &amp; Salaries'!$P10),IF(BU$6&gt;'Team &amp; Salaries'!$M10,MIN('Team &amp; Salaries'!$P10,BT100+'Team &amp; Salaries'!$N10),0)),IF('Team &amp; Salaries'!$O10="Quarterly",IF(BU$6='Team &amp; Salaries'!$M10,MIN('Team &amp; Salaries'!$N10,'Team &amp; Salaries'!$P10),IF(BU$6&gt;'Team &amp; Salaries'!$M10,IFERROR(MIN('Team &amp; Salaries'!$P10,IF(ISNUMBER(BR100),BR100,0)+'Team &amp; Salaries'!$N10),'Team &amp; Salaries'!$N10),0)),IF('Team &amp; Salaries'!$O10="Annually",IF(BU$6='Team &amp; Salaries'!$M10,MIN('Team &amp; Salaries'!$N10,'Team &amp; Salaries'!$P10),IF(BU$6&gt;'Team &amp; Salaries'!$M10,IFERROR(MIN('Team &amp; Salaries'!$P10,BI100+'Team &amp; Salaries'!$N10),MIN('Team &amp; Salaries'!$N10,'Team &amp; Salaries'!$P10)),0))))))</f>
        <v>1</v>
      </c>
      <c r="BV100" s="671">
        <f>IF('Team &amp; Salaries'!$O10="Never",IF(BV$6&gt;='Team &amp; Salaries'!$M10,MIN('Team &amp; Salaries'!$N10,'Team &amp; Salaries'!$P10),0),IF('Team &amp; Salaries'!$O10="Monthly",IF(BV$6='Team &amp; Salaries'!$M10,MIN('Team &amp; Salaries'!$N10,'Team &amp; Salaries'!$P10),IF(BV$6&gt;'Team &amp; Salaries'!$M10,MIN('Team &amp; Salaries'!$P10,BU100+'Team &amp; Salaries'!$N10),0)),IF('Team &amp; Salaries'!$O10="Quarterly",IF(BV$6='Team &amp; Salaries'!$M10,MIN('Team &amp; Salaries'!$N10,'Team &amp; Salaries'!$P10),IF(BV$6&gt;'Team &amp; Salaries'!$M10,IFERROR(MIN('Team &amp; Salaries'!$P10,IF(ISNUMBER(BS100),BS100,0)+'Team &amp; Salaries'!$N10),'Team &amp; Salaries'!$N10),0)),IF('Team &amp; Salaries'!$O10="Annually",IF(BV$6='Team &amp; Salaries'!$M10,MIN('Team &amp; Salaries'!$N10,'Team &amp; Salaries'!$P10),IF(BV$6&gt;'Team &amp; Salaries'!$M10,IFERROR(MIN('Team &amp; Salaries'!$P10,BJ100+'Team &amp; Salaries'!$N10),MIN('Team &amp; Salaries'!$N10,'Team &amp; Salaries'!$P10)),0))))))</f>
        <v>1</v>
      </c>
      <c r="BW100" s="671">
        <f>IF('Team &amp; Salaries'!$O10="Never",IF(BW$6&gt;='Team &amp; Salaries'!$M10,MIN('Team &amp; Salaries'!$N10,'Team &amp; Salaries'!$P10),0),IF('Team &amp; Salaries'!$O10="Monthly",IF(BW$6='Team &amp; Salaries'!$M10,MIN('Team &amp; Salaries'!$N10,'Team &amp; Salaries'!$P10),IF(BW$6&gt;'Team &amp; Salaries'!$M10,MIN('Team &amp; Salaries'!$P10,BV100+'Team &amp; Salaries'!$N10),0)),IF('Team &amp; Salaries'!$O10="Quarterly",IF(BW$6='Team &amp; Salaries'!$M10,MIN('Team &amp; Salaries'!$N10,'Team &amp; Salaries'!$P10),IF(BW$6&gt;'Team &amp; Salaries'!$M10,IFERROR(MIN('Team &amp; Salaries'!$P10,IF(ISNUMBER(BT100),BT100,0)+'Team &amp; Salaries'!$N10),'Team &amp; Salaries'!$N10),0)),IF('Team &amp; Salaries'!$O10="Annually",IF(BW$6='Team &amp; Salaries'!$M10,MIN('Team &amp; Salaries'!$N10,'Team &amp; Salaries'!$P10),IF(BW$6&gt;'Team &amp; Salaries'!$M10,IFERROR(MIN('Team &amp; Salaries'!$P10,BK100+'Team &amp; Salaries'!$N10),MIN('Team &amp; Salaries'!$N10,'Team &amp; Salaries'!$P10)),0))))))</f>
        <v>1</v>
      </c>
      <c r="BX100" s="671">
        <f>IF('Team &amp; Salaries'!$O10="Never",IF(BX$6&gt;='Team &amp; Salaries'!$M10,MIN('Team &amp; Salaries'!$N10,'Team &amp; Salaries'!$P10),0),IF('Team &amp; Salaries'!$O10="Monthly",IF(BX$6='Team &amp; Salaries'!$M10,MIN('Team &amp; Salaries'!$N10,'Team &amp; Salaries'!$P10),IF(BX$6&gt;'Team &amp; Salaries'!$M10,MIN('Team &amp; Salaries'!$P10,BW100+'Team &amp; Salaries'!$N10),0)),IF('Team &amp; Salaries'!$O10="Quarterly",IF(BX$6='Team &amp; Salaries'!$M10,MIN('Team &amp; Salaries'!$N10,'Team &amp; Salaries'!$P10),IF(BX$6&gt;'Team &amp; Salaries'!$M10,IFERROR(MIN('Team &amp; Salaries'!$P10,IF(ISNUMBER(BU100),BU100,0)+'Team &amp; Salaries'!$N10),'Team &amp; Salaries'!$N10),0)),IF('Team &amp; Salaries'!$O10="Annually",IF(BX$6='Team &amp; Salaries'!$M10,MIN('Team &amp; Salaries'!$N10,'Team &amp; Salaries'!$P10),IF(BX$6&gt;'Team &amp; Salaries'!$M10,IFERROR(MIN('Team &amp; Salaries'!$P10,BL100+'Team &amp; Salaries'!$N10),MIN('Team &amp; Salaries'!$N10,'Team &amp; Salaries'!$P10)),0))))))</f>
        <v>1</v>
      </c>
      <c r="BY100" s="671">
        <f>IF('Team &amp; Salaries'!$O10="Never",IF(BY$6&gt;='Team &amp; Salaries'!$M10,MIN('Team &amp; Salaries'!$N10,'Team &amp; Salaries'!$P10),0),IF('Team &amp; Salaries'!$O10="Monthly",IF(BY$6='Team &amp; Salaries'!$M10,MIN('Team &amp; Salaries'!$N10,'Team &amp; Salaries'!$P10),IF(BY$6&gt;'Team &amp; Salaries'!$M10,MIN('Team &amp; Salaries'!$P10,BX100+'Team &amp; Salaries'!$N10),0)),IF('Team &amp; Salaries'!$O10="Quarterly",IF(BY$6='Team &amp; Salaries'!$M10,MIN('Team &amp; Salaries'!$N10,'Team &amp; Salaries'!$P10),IF(BY$6&gt;'Team &amp; Salaries'!$M10,IFERROR(MIN('Team &amp; Salaries'!$P10,IF(ISNUMBER(BV100),BV100,0)+'Team &amp; Salaries'!$N10),'Team &amp; Salaries'!$N10),0)),IF('Team &amp; Salaries'!$O10="Annually",IF(BY$6='Team &amp; Salaries'!$M10,MIN('Team &amp; Salaries'!$N10,'Team &amp; Salaries'!$P10),IF(BY$6&gt;'Team &amp; Salaries'!$M10,IFERROR(MIN('Team &amp; Salaries'!$P10,BM100+'Team &amp; Salaries'!$N10),MIN('Team &amp; Salaries'!$N10,'Team &amp; Salaries'!$P10)),0))))))</f>
        <v>1</v>
      </c>
      <c r="BZ100" s="671">
        <f>IF('Team &amp; Salaries'!$O10="Never",IF(BZ$6&gt;='Team &amp; Salaries'!$M10,MIN('Team &amp; Salaries'!$N10,'Team &amp; Salaries'!$P10),0),IF('Team &amp; Salaries'!$O10="Monthly",IF(BZ$6='Team &amp; Salaries'!$M10,MIN('Team &amp; Salaries'!$N10,'Team &amp; Salaries'!$P10),IF(BZ$6&gt;'Team &amp; Salaries'!$M10,MIN('Team &amp; Salaries'!$P10,BY100+'Team &amp; Salaries'!$N10),0)),IF('Team &amp; Salaries'!$O10="Quarterly",IF(BZ$6='Team &amp; Salaries'!$M10,MIN('Team &amp; Salaries'!$N10,'Team &amp; Salaries'!$P10),IF(BZ$6&gt;'Team &amp; Salaries'!$M10,IFERROR(MIN('Team &amp; Salaries'!$P10,IF(ISNUMBER(BW100),BW100,0)+'Team &amp; Salaries'!$N10),'Team &amp; Salaries'!$N10),0)),IF('Team &amp; Salaries'!$O10="Annually",IF(BZ$6='Team &amp; Salaries'!$M10,MIN('Team &amp; Salaries'!$N10,'Team &amp; Salaries'!$P10),IF(BZ$6&gt;'Team &amp; Salaries'!$M10,IFERROR(MIN('Team &amp; Salaries'!$P10,BN100+'Team &amp; Salaries'!$N10),MIN('Team &amp; Salaries'!$N10,'Team &amp; Salaries'!$P10)),0))))))</f>
        <v>1</v>
      </c>
      <c r="CA100" s="671">
        <f>IF('Team &amp; Salaries'!$O10="Never",IF(CA$6&gt;='Team &amp; Salaries'!$M10,MIN('Team &amp; Salaries'!$N10,'Team &amp; Salaries'!$P10),0),IF('Team &amp; Salaries'!$O10="Monthly",IF(CA$6='Team &amp; Salaries'!$M10,MIN('Team &amp; Salaries'!$N10,'Team &amp; Salaries'!$P10),IF(CA$6&gt;'Team &amp; Salaries'!$M10,MIN('Team &amp; Salaries'!$P10,BZ100+'Team &amp; Salaries'!$N10),0)),IF('Team &amp; Salaries'!$O10="Quarterly",IF(CA$6='Team &amp; Salaries'!$M10,MIN('Team &amp; Salaries'!$N10,'Team &amp; Salaries'!$P10),IF(CA$6&gt;'Team &amp; Salaries'!$M10,IFERROR(MIN('Team &amp; Salaries'!$P10,IF(ISNUMBER(BX100),BX100,0)+'Team &amp; Salaries'!$N10),'Team &amp; Salaries'!$N10),0)),IF('Team &amp; Salaries'!$O10="Annually",IF(CA$6='Team &amp; Salaries'!$M10,MIN('Team &amp; Salaries'!$N10,'Team &amp; Salaries'!$P10),IF(CA$6&gt;'Team &amp; Salaries'!$M10,IFERROR(MIN('Team &amp; Salaries'!$P10,BO100+'Team &amp; Salaries'!$N10),MIN('Team &amp; Salaries'!$N10,'Team &amp; Salaries'!$P10)),0))))))</f>
        <v>1</v>
      </c>
      <c r="CB100" s="671">
        <f>IF('Team &amp; Salaries'!$O10="Never",IF(CB$6&gt;='Team &amp; Salaries'!$M10,MIN('Team &amp; Salaries'!$N10,'Team &amp; Salaries'!$P10),0),IF('Team &amp; Salaries'!$O10="Monthly",IF(CB$6='Team &amp; Salaries'!$M10,MIN('Team &amp; Salaries'!$N10,'Team &amp; Salaries'!$P10),IF(CB$6&gt;'Team &amp; Salaries'!$M10,MIN('Team &amp; Salaries'!$P10,CA100+'Team &amp; Salaries'!$N10),0)),IF('Team &amp; Salaries'!$O10="Quarterly",IF(CB$6='Team &amp; Salaries'!$M10,MIN('Team &amp; Salaries'!$N10,'Team &amp; Salaries'!$P10),IF(CB$6&gt;'Team &amp; Salaries'!$M10,IFERROR(MIN('Team &amp; Salaries'!$P10,IF(ISNUMBER(BY100),BY100,0)+'Team &amp; Salaries'!$N10),'Team &amp; Salaries'!$N10),0)),IF('Team &amp; Salaries'!$O10="Annually",IF(CB$6='Team &amp; Salaries'!$M10,MIN('Team &amp; Salaries'!$N10,'Team &amp; Salaries'!$P10),IF(CB$6&gt;'Team &amp; Salaries'!$M10,IFERROR(MIN('Team &amp; Salaries'!$P10,BP100+'Team &amp; Salaries'!$N10),MIN('Team &amp; Salaries'!$N10,'Team &amp; Salaries'!$P10)),0))))))</f>
        <v>1</v>
      </c>
      <c r="CC100" s="671">
        <f>IF('Team &amp; Salaries'!$O10="Never",IF(CC$6&gt;='Team &amp; Salaries'!$M10,MIN('Team &amp; Salaries'!$N10,'Team &amp; Salaries'!$P10),0),IF('Team &amp; Salaries'!$O10="Monthly",IF(CC$6='Team &amp; Salaries'!$M10,MIN('Team &amp; Salaries'!$N10,'Team &amp; Salaries'!$P10),IF(CC$6&gt;'Team &amp; Salaries'!$M10,MIN('Team &amp; Salaries'!$P10,CB100+'Team &amp; Salaries'!$N10),0)),IF('Team &amp; Salaries'!$O10="Quarterly",IF(CC$6='Team &amp; Salaries'!$M10,MIN('Team &amp; Salaries'!$N10,'Team &amp; Salaries'!$P10),IF(CC$6&gt;'Team &amp; Salaries'!$M10,IFERROR(MIN('Team &amp; Salaries'!$P10,IF(ISNUMBER(BZ100),BZ100,0)+'Team &amp; Salaries'!$N10),'Team &amp; Salaries'!$N10),0)),IF('Team &amp; Salaries'!$O10="Annually",IF(CC$6='Team &amp; Salaries'!$M10,MIN('Team &amp; Salaries'!$N10,'Team &amp; Salaries'!$P10),IF(CC$6&gt;'Team &amp; Salaries'!$M10,IFERROR(MIN('Team &amp; Salaries'!$P10,BQ100+'Team &amp; Salaries'!$N10),MIN('Team &amp; Salaries'!$N10,'Team &amp; Salaries'!$P10)),0))))))</f>
        <v>1</v>
      </c>
      <c r="CD100" s="671">
        <f>IF('Team &amp; Salaries'!$O10="Never",IF(CD$6&gt;='Team &amp; Salaries'!$M10,MIN('Team &amp; Salaries'!$N10,'Team &amp; Salaries'!$P10),0),IF('Team &amp; Salaries'!$O10="Monthly",IF(CD$6='Team &amp; Salaries'!$M10,MIN('Team &amp; Salaries'!$N10,'Team &amp; Salaries'!$P10),IF(CD$6&gt;'Team &amp; Salaries'!$M10,MIN('Team &amp; Salaries'!$P10,CC100+'Team &amp; Salaries'!$N10),0)),IF('Team &amp; Salaries'!$O10="Quarterly",IF(CD$6='Team &amp; Salaries'!$M10,MIN('Team &amp; Salaries'!$N10,'Team &amp; Salaries'!$P10),IF(CD$6&gt;'Team &amp; Salaries'!$M10,IFERROR(MIN('Team &amp; Salaries'!$P10,IF(ISNUMBER(CA100),CA100,0)+'Team &amp; Salaries'!$N10),'Team &amp; Salaries'!$N10),0)),IF('Team &amp; Salaries'!$O10="Annually",IF(CD$6='Team &amp; Salaries'!$M10,MIN('Team &amp; Salaries'!$N10,'Team &amp; Salaries'!$P10),IF(CD$6&gt;'Team &amp; Salaries'!$M10,IFERROR(MIN('Team &amp; Salaries'!$P10,BR100+'Team &amp; Salaries'!$N10),MIN('Team &amp; Salaries'!$N10,'Team &amp; Salaries'!$P10)),0))))))</f>
        <v>1</v>
      </c>
      <c r="CE100" s="671">
        <f>IF('Team &amp; Salaries'!$O10="Never",IF(CE$6&gt;='Team &amp; Salaries'!$M10,MIN('Team &amp; Salaries'!$N10,'Team &amp; Salaries'!$P10),0),IF('Team &amp; Salaries'!$O10="Monthly",IF(CE$6='Team &amp; Salaries'!$M10,MIN('Team &amp; Salaries'!$N10,'Team &amp; Salaries'!$P10),IF(CE$6&gt;'Team &amp; Salaries'!$M10,MIN('Team &amp; Salaries'!$P10,CD100+'Team &amp; Salaries'!$N10),0)),IF('Team &amp; Salaries'!$O10="Quarterly",IF(CE$6='Team &amp; Salaries'!$M10,MIN('Team &amp; Salaries'!$N10,'Team &amp; Salaries'!$P10),IF(CE$6&gt;'Team &amp; Salaries'!$M10,IFERROR(MIN('Team &amp; Salaries'!$P10,IF(ISNUMBER(CB100),CB100,0)+'Team &amp; Salaries'!$N10),'Team &amp; Salaries'!$N10),0)),IF('Team &amp; Salaries'!$O10="Annually",IF(CE$6='Team &amp; Salaries'!$M10,MIN('Team &amp; Salaries'!$N10,'Team &amp; Salaries'!$P10),IF(CE$6&gt;'Team &amp; Salaries'!$M10,IFERROR(MIN('Team &amp; Salaries'!$P10,BS100+'Team &amp; Salaries'!$N10),MIN('Team &amp; Salaries'!$N10,'Team &amp; Salaries'!$P10)),0))))))</f>
        <v>1</v>
      </c>
      <c r="CF100" s="671">
        <f>IF('Team &amp; Salaries'!$O10="Never",IF(CF$6&gt;='Team &amp; Salaries'!$M10,MIN('Team &amp; Salaries'!$N10,'Team &amp; Salaries'!$P10),0),IF('Team &amp; Salaries'!$O10="Monthly",IF(CF$6='Team &amp; Salaries'!$M10,MIN('Team &amp; Salaries'!$N10,'Team &amp; Salaries'!$P10),IF(CF$6&gt;'Team &amp; Salaries'!$M10,MIN('Team &amp; Salaries'!$P10,CE100+'Team &amp; Salaries'!$N10),0)),IF('Team &amp; Salaries'!$O10="Quarterly",IF(CF$6='Team &amp; Salaries'!$M10,MIN('Team &amp; Salaries'!$N10,'Team &amp; Salaries'!$P10),IF(CF$6&gt;'Team &amp; Salaries'!$M10,IFERROR(MIN('Team &amp; Salaries'!$P10,IF(ISNUMBER(CC100),CC100,0)+'Team &amp; Salaries'!$N10),'Team &amp; Salaries'!$N10),0)),IF('Team &amp; Salaries'!$O10="Annually",IF(CF$6='Team &amp; Salaries'!$M10,MIN('Team &amp; Salaries'!$N10,'Team &amp; Salaries'!$P10),IF(CF$6&gt;'Team &amp; Salaries'!$M10,IFERROR(MIN('Team &amp; Salaries'!$P10,BT100+'Team &amp; Salaries'!$N10),MIN('Team &amp; Salaries'!$N10,'Team &amp; Salaries'!$P10)),0))))))</f>
        <v>1</v>
      </c>
      <c r="CG100" s="671">
        <f>IF('Team &amp; Salaries'!$O10="Never",IF(CG$6&gt;='Team &amp; Salaries'!$M10,MIN('Team &amp; Salaries'!$N10,'Team &amp; Salaries'!$P10),0),IF('Team &amp; Salaries'!$O10="Monthly",IF(CG$6='Team &amp; Salaries'!$M10,MIN('Team &amp; Salaries'!$N10,'Team &amp; Salaries'!$P10),IF(CG$6&gt;'Team &amp; Salaries'!$M10,MIN('Team &amp; Salaries'!$P10,CF100+'Team &amp; Salaries'!$N10),0)),IF('Team &amp; Salaries'!$O10="Quarterly",IF(CG$6='Team &amp; Salaries'!$M10,MIN('Team &amp; Salaries'!$N10,'Team &amp; Salaries'!$P10),IF(CG$6&gt;'Team &amp; Salaries'!$M10,IFERROR(MIN('Team &amp; Salaries'!$P10,IF(ISNUMBER(CD100),CD100,0)+'Team &amp; Salaries'!$N10),'Team &amp; Salaries'!$N10),0)),IF('Team &amp; Salaries'!$O10="Annually",IF(CG$6='Team &amp; Salaries'!$M10,MIN('Team &amp; Salaries'!$N10,'Team &amp; Salaries'!$P10),IF(CG$6&gt;'Team &amp; Salaries'!$M10,IFERROR(MIN('Team &amp; Salaries'!$P10,BU100+'Team &amp; Salaries'!$N10),MIN('Team &amp; Salaries'!$N10,'Team &amp; Salaries'!$P10)),0))))))</f>
        <v>1</v>
      </c>
      <c r="CH100" s="671">
        <f>IF('Team &amp; Salaries'!$O10="Never",IF(CH$6&gt;='Team &amp; Salaries'!$M10,MIN('Team &amp; Salaries'!$N10,'Team &amp; Salaries'!$P10),0),IF('Team &amp; Salaries'!$O10="Monthly",IF(CH$6='Team &amp; Salaries'!$M10,MIN('Team &amp; Salaries'!$N10,'Team &amp; Salaries'!$P10),IF(CH$6&gt;'Team &amp; Salaries'!$M10,MIN('Team &amp; Salaries'!$P10,CG100+'Team &amp; Salaries'!$N10),0)),IF('Team &amp; Salaries'!$O10="Quarterly",IF(CH$6='Team &amp; Salaries'!$M10,MIN('Team &amp; Salaries'!$N10,'Team &amp; Salaries'!$P10),IF(CH$6&gt;'Team &amp; Salaries'!$M10,IFERROR(MIN('Team &amp; Salaries'!$P10,IF(ISNUMBER(CE100),CE100,0)+'Team &amp; Salaries'!$N10),'Team &amp; Salaries'!$N10),0)),IF('Team &amp; Salaries'!$O10="Annually",IF(CH$6='Team &amp; Salaries'!$M10,MIN('Team &amp; Salaries'!$N10,'Team &amp; Salaries'!$P10),IF(CH$6&gt;'Team &amp; Salaries'!$M10,IFERROR(MIN('Team &amp; Salaries'!$P10,BV100+'Team &amp; Salaries'!$N10),MIN('Team &amp; Salaries'!$N10,'Team &amp; Salaries'!$P10)),0))))))</f>
        <v>1</v>
      </c>
      <c r="CI100" s="671">
        <f>IF('Team &amp; Salaries'!$O10="Never",IF(CI$6&gt;='Team &amp; Salaries'!$M10,MIN('Team &amp; Salaries'!$N10,'Team &amp; Salaries'!$P10),0),IF('Team &amp; Salaries'!$O10="Monthly",IF(CI$6='Team &amp; Salaries'!$M10,MIN('Team &amp; Salaries'!$N10,'Team &amp; Salaries'!$P10),IF(CI$6&gt;'Team &amp; Salaries'!$M10,MIN('Team &amp; Salaries'!$P10,CH100+'Team &amp; Salaries'!$N10),0)),IF('Team &amp; Salaries'!$O10="Quarterly",IF(CI$6='Team &amp; Salaries'!$M10,MIN('Team &amp; Salaries'!$N10,'Team &amp; Salaries'!$P10),IF(CI$6&gt;'Team &amp; Salaries'!$M10,IFERROR(MIN('Team &amp; Salaries'!$P10,IF(ISNUMBER(CF100),CF100,0)+'Team &amp; Salaries'!$N10),'Team &amp; Salaries'!$N10),0)),IF('Team &amp; Salaries'!$O10="Annually",IF(CI$6='Team &amp; Salaries'!$M10,MIN('Team &amp; Salaries'!$N10,'Team &amp; Salaries'!$P10),IF(CI$6&gt;'Team &amp; Salaries'!$M10,IFERROR(MIN('Team &amp; Salaries'!$P10,BW100+'Team &amp; Salaries'!$N10),MIN('Team &amp; Salaries'!$N10,'Team &amp; Salaries'!$P10)),0))))))</f>
        <v>1</v>
      </c>
      <c r="CJ100" s="671">
        <f>IF('Team &amp; Salaries'!$O10="Never",IF(CJ$6&gt;='Team &amp; Salaries'!$M10,MIN('Team &amp; Salaries'!$N10,'Team &amp; Salaries'!$P10),0),IF('Team &amp; Salaries'!$O10="Monthly",IF(CJ$6='Team &amp; Salaries'!$M10,MIN('Team &amp; Salaries'!$N10,'Team &amp; Salaries'!$P10),IF(CJ$6&gt;'Team &amp; Salaries'!$M10,MIN('Team &amp; Salaries'!$P10,CI100+'Team &amp; Salaries'!$N10),0)),IF('Team &amp; Salaries'!$O10="Quarterly",IF(CJ$6='Team &amp; Salaries'!$M10,MIN('Team &amp; Salaries'!$N10,'Team &amp; Salaries'!$P10),IF(CJ$6&gt;'Team &amp; Salaries'!$M10,IFERROR(MIN('Team &amp; Salaries'!$P10,IF(ISNUMBER(CG100),CG100,0)+'Team &amp; Salaries'!$N10),'Team &amp; Salaries'!$N10),0)),IF('Team &amp; Salaries'!$O10="Annually",IF(CJ$6='Team &amp; Salaries'!$M10,MIN('Team &amp; Salaries'!$N10,'Team &amp; Salaries'!$P10),IF(CJ$6&gt;'Team &amp; Salaries'!$M10,IFERROR(MIN('Team &amp; Salaries'!$P10,BX100+'Team &amp; Salaries'!$N10),MIN('Team &amp; Salaries'!$N10,'Team &amp; Salaries'!$P10)),0))))))</f>
        <v>1</v>
      </c>
      <c r="CK100" s="671">
        <f>IF('Team &amp; Salaries'!$O10="Never",IF(CK$6&gt;='Team &amp; Salaries'!$M10,MIN('Team &amp; Salaries'!$N10,'Team &amp; Salaries'!$P10),0),IF('Team &amp; Salaries'!$O10="Monthly",IF(CK$6='Team &amp; Salaries'!$M10,MIN('Team &amp; Salaries'!$N10,'Team &amp; Salaries'!$P10),IF(CK$6&gt;'Team &amp; Salaries'!$M10,MIN('Team &amp; Salaries'!$P10,CJ100+'Team &amp; Salaries'!$N10),0)),IF('Team &amp; Salaries'!$O10="Quarterly",IF(CK$6='Team &amp; Salaries'!$M10,MIN('Team &amp; Salaries'!$N10,'Team &amp; Salaries'!$P10),IF(CK$6&gt;'Team &amp; Salaries'!$M10,IFERROR(MIN('Team &amp; Salaries'!$P10,IF(ISNUMBER(CH100),CH100,0)+'Team &amp; Salaries'!$N10),'Team &amp; Salaries'!$N10),0)),IF('Team &amp; Salaries'!$O10="Annually",IF(CK$6='Team &amp; Salaries'!$M10,MIN('Team &amp; Salaries'!$N10,'Team &amp; Salaries'!$P10),IF(CK$6&gt;'Team &amp; Salaries'!$M10,IFERROR(MIN('Team &amp; Salaries'!$P10,BY100+'Team &amp; Salaries'!$N10),MIN('Team &amp; Salaries'!$N10,'Team &amp; Salaries'!$P10)),0))))))</f>
        <v>1</v>
      </c>
      <c r="CL100" s="671">
        <f>IF('Team &amp; Salaries'!$O10="Never",IF(CL$6&gt;='Team &amp; Salaries'!$M10,MIN('Team &amp; Salaries'!$N10,'Team &amp; Salaries'!$P10),0),IF('Team &amp; Salaries'!$O10="Monthly",IF(CL$6='Team &amp; Salaries'!$M10,MIN('Team &amp; Salaries'!$N10,'Team &amp; Salaries'!$P10),IF(CL$6&gt;'Team &amp; Salaries'!$M10,MIN('Team &amp; Salaries'!$P10,CK100+'Team &amp; Salaries'!$N10),0)),IF('Team &amp; Salaries'!$O10="Quarterly",IF(CL$6='Team &amp; Salaries'!$M10,MIN('Team &amp; Salaries'!$N10,'Team &amp; Salaries'!$P10),IF(CL$6&gt;'Team &amp; Salaries'!$M10,IFERROR(MIN('Team &amp; Salaries'!$P10,IF(ISNUMBER(CI100),CI100,0)+'Team &amp; Salaries'!$N10),'Team &amp; Salaries'!$N10),0)),IF('Team &amp; Salaries'!$O10="Annually",IF(CL$6='Team &amp; Salaries'!$M10,MIN('Team &amp; Salaries'!$N10,'Team &amp; Salaries'!$P10),IF(CL$6&gt;'Team &amp; Salaries'!$M10,IFERROR(MIN('Team &amp; Salaries'!$P10,BZ100+'Team &amp; Salaries'!$N10),MIN('Team &amp; Salaries'!$N10,'Team &amp; Salaries'!$P10)),0))))))</f>
        <v>1</v>
      </c>
      <c r="CM100" s="671">
        <f>IF('Team &amp; Salaries'!$O10="Never",IF(CM$6&gt;='Team &amp; Salaries'!$M10,MIN('Team &amp; Salaries'!$N10,'Team &amp; Salaries'!$P10),0),IF('Team &amp; Salaries'!$O10="Monthly",IF(CM$6='Team &amp; Salaries'!$M10,MIN('Team &amp; Salaries'!$N10,'Team &amp; Salaries'!$P10),IF(CM$6&gt;'Team &amp; Salaries'!$M10,MIN('Team &amp; Salaries'!$P10,CL100+'Team &amp; Salaries'!$N10),0)),IF('Team &amp; Salaries'!$O10="Quarterly",IF(CM$6='Team &amp; Salaries'!$M10,MIN('Team &amp; Salaries'!$N10,'Team &amp; Salaries'!$P10),IF(CM$6&gt;'Team &amp; Salaries'!$M10,IFERROR(MIN('Team &amp; Salaries'!$P10,IF(ISNUMBER(CJ100),CJ100,0)+'Team &amp; Salaries'!$N10),'Team &amp; Salaries'!$N10),0)),IF('Team &amp; Salaries'!$O10="Annually",IF(CM$6='Team &amp; Salaries'!$M10,MIN('Team &amp; Salaries'!$N10,'Team &amp; Salaries'!$P10),IF(CM$6&gt;'Team &amp; Salaries'!$M10,IFERROR(MIN('Team &amp; Salaries'!$P10,CA100+'Team &amp; Salaries'!$N10),MIN('Team &amp; Salaries'!$N10,'Team &amp; Salaries'!$P10)),0))))))</f>
        <v>1</v>
      </c>
      <c r="CN100" s="671">
        <f>IF('Team &amp; Salaries'!$O10="Never",IF(CN$6&gt;='Team &amp; Salaries'!$M10,MIN('Team &amp; Salaries'!$N10,'Team &amp; Salaries'!$P10),0),IF('Team &amp; Salaries'!$O10="Monthly",IF(CN$6='Team &amp; Salaries'!$M10,MIN('Team &amp; Salaries'!$N10,'Team &amp; Salaries'!$P10),IF(CN$6&gt;'Team &amp; Salaries'!$M10,MIN('Team &amp; Salaries'!$P10,CM100+'Team &amp; Salaries'!$N10),0)),IF('Team &amp; Salaries'!$O10="Quarterly",IF(CN$6='Team &amp; Salaries'!$M10,MIN('Team &amp; Salaries'!$N10,'Team &amp; Salaries'!$P10),IF(CN$6&gt;'Team &amp; Salaries'!$M10,IFERROR(MIN('Team &amp; Salaries'!$P10,IF(ISNUMBER(CK100),CK100,0)+'Team &amp; Salaries'!$N10),'Team &amp; Salaries'!$N10),0)),IF('Team &amp; Salaries'!$O10="Annually",IF(CN$6='Team &amp; Salaries'!$M10,MIN('Team &amp; Salaries'!$N10,'Team &amp; Salaries'!$P10),IF(CN$6&gt;'Team &amp; Salaries'!$M10,IFERROR(MIN('Team &amp; Salaries'!$P10,CB100+'Team &amp; Salaries'!$N10),MIN('Team &amp; Salaries'!$N10,'Team &amp; Salaries'!$P10)),0))))))</f>
        <v>1</v>
      </c>
      <c r="CO100" s="671">
        <f>IF('Team &amp; Salaries'!$O10="Never",IF(CO$6&gt;='Team &amp; Salaries'!$M10,MIN('Team &amp; Salaries'!$N10,'Team &amp; Salaries'!$P10),0),IF('Team &amp; Salaries'!$O10="Monthly",IF(CO$6='Team &amp; Salaries'!$M10,MIN('Team &amp; Salaries'!$N10,'Team &amp; Salaries'!$P10),IF(CO$6&gt;'Team &amp; Salaries'!$M10,MIN('Team &amp; Salaries'!$P10,CN100+'Team &amp; Salaries'!$N10),0)),IF('Team &amp; Salaries'!$O10="Quarterly",IF(CO$6='Team &amp; Salaries'!$M10,MIN('Team &amp; Salaries'!$N10,'Team &amp; Salaries'!$P10),IF(CO$6&gt;'Team &amp; Salaries'!$M10,IFERROR(MIN('Team &amp; Salaries'!$P10,IF(ISNUMBER(CL100),CL100,0)+'Team &amp; Salaries'!$N10),'Team &amp; Salaries'!$N10),0)),IF('Team &amp; Salaries'!$O10="Annually",IF(CO$6='Team &amp; Salaries'!$M10,MIN('Team &amp; Salaries'!$N10,'Team &amp; Salaries'!$P10),IF(CO$6&gt;'Team &amp; Salaries'!$M10,IFERROR(MIN('Team &amp; Salaries'!$P10,CC100+'Team &amp; Salaries'!$N10),MIN('Team &amp; Salaries'!$N10,'Team &amp; Salaries'!$P10)),0))))))</f>
        <v>1</v>
      </c>
      <c r="CP100" s="671">
        <f>IF('Team &amp; Salaries'!$O10="Never",IF(CP$6&gt;='Team &amp; Salaries'!$M10,MIN('Team &amp; Salaries'!$N10,'Team &amp; Salaries'!$P10),0),IF('Team &amp; Salaries'!$O10="Monthly",IF(CP$6='Team &amp; Salaries'!$M10,MIN('Team &amp; Salaries'!$N10,'Team &amp; Salaries'!$P10),IF(CP$6&gt;'Team &amp; Salaries'!$M10,MIN('Team &amp; Salaries'!$P10,CO100+'Team &amp; Salaries'!$N10),0)),IF('Team &amp; Salaries'!$O10="Quarterly",IF(CP$6='Team &amp; Salaries'!$M10,MIN('Team &amp; Salaries'!$N10,'Team &amp; Salaries'!$P10),IF(CP$6&gt;'Team &amp; Salaries'!$M10,IFERROR(MIN('Team &amp; Salaries'!$P10,IF(ISNUMBER(CM100),CM100,0)+'Team &amp; Salaries'!$N10),'Team &amp; Salaries'!$N10),0)),IF('Team &amp; Salaries'!$O10="Annually",IF(CP$6='Team &amp; Salaries'!$M10,MIN('Team &amp; Salaries'!$N10,'Team &amp; Salaries'!$P10),IF(CP$6&gt;'Team &amp; Salaries'!$M10,IFERROR(MIN('Team &amp; Salaries'!$P10,CD100+'Team &amp; Salaries'!$N10),MIN('Team &amp; Salaries'!$N10,'Team &amp; Salaries'!$P10)),0))))))</f>
        <v>1</v>
      </c>
      <c r="CQ100" s="671">
        <f>IF('Team &amp; Salaries'!$O10="Never",IF(CQ$6&gt;='Team &amp; Salaries'!$M10,MIN('Team &amp; Salaries'!$N10,'Team &amp; Salaries'!$P10),0),IF('Team &amp; Salaries'!$O10="Monthly",IF(CQ$6='Team &amp; Salaries'!$M10,MIN('Team &amp; Salaries'!$N10,'Team &amp; Salaries'!$P10),IF(CQ$6&gt;'Team &amp; Salaries'!$M10,MIN('Team &amp; Salaries'!$P10,CP100+'Team &amp; Salaries'!$N10),0)),IF('Team &amp; Salaries'!$O10="Quarterly",IF(CQ$6='Team &amp; Salaries'!$M10,MIN('Team &amp; Salaries'!$N10,'Team &amp; Salaries'!$P10),IF(CQ$6&gt;'Team &amp; Salaries'!$M10,IFERROR(MIN('Team &amp; Salaries'!$P10,IF(ISNUMBER(CN100),CN100,0)+'Team &amp; Salaries'!$N10),'Team &amp; Salaries'!$N10),0)),IF('Team &amp; Salaries'!$O10="Annually",IF(CQ$6='Team &amp; Salaries'!$M10,MIN('Team &amp; Salaries'!$N10,'Team &amp; Salaries'!$P10),IF(CQ$6&gt;'Team &amp; Salaries'!$M10,IFERROR(MIN('Team &amp; Salaries'!$P10,CE100+'Team &amp; Salaries'!$N10),MIN('Team &amp; Salaries'!$N10,'Team &amp; Salaries'!$P10)),0))))))</f>
        <v>1</v>
      </c>
      <c r="CR100" s="671">
        <f>IF('Team &amp; Salaries'!$O10="Never",IF(CR$6&gt;='Team &amp; Salaries'!$M10,MIN('Team &amp; Salaries'!$N10,'Team &amp; Salaries'!$P10),0),IF('Team &amp; Salaries'!$O10="Monthly",IF(CR$6='Team &amp; Salaries'!$M10,MIN('Team &amp; Salaries'!$N10,'Team &amp; Salaries'!$P10),IF(CR$6&gt;'Team &amp; Salaries'!$M10,MIN('Team &amp; Salaries'!$P10,CQ100+'Team &amp; Salaries'!$N10),0)),IF('Team &amp; Salaries'!$O10="Quarterly",IF(CR$6='Team &amp; Salaries'!$M10,MIN('Team &amp; Salaries'!$N10,'Team &amp; Salaries'!$P10),IF(CR$6&gt;'Team &amp; Salaries'!$M10,IFERROR(MIN('Team &amp; Salaries'!$P10,IF(ISNUMBER(CO100),CO100,0)+'Team &amp; Salaries'!$N10),'Team &amp; Salaries'!$N10),0)),IF('Team &amp; Salaries'!$O10="Annually",IF(CR$6='Team &amp; Salaries'!$M10,MIN('Team &amp; Salaries'!$N10,'Team &amp; Salaries'!$P10),IF(CR$6&gt;'Team &amp; Salaries'!$M10,IFERROR(MIN('Team &amp; Salaries'!$P10,CF100+'Team &amp; Salaries'!$N10),MIN('Team &amp; Salaries'!$N10,'Team &amp; Salaries'!$P10)),0))))))</f>
        <v>1</v>
      </c>
      <c r="CS100" s="671">
        <f>IF('Team &amp; Salaries'!$O10="Never",IF(CS$6&gt;='Team &amp; Salaries'!$M10,MIN('Team &amp; Salaries'!$N10,'Team &amp; Salaries'!$P10),0),IF('Team &amp; Salaries'!$O10="Monthly",IF(CS$6='Team &amp; Salaries'!$M10,MIN('Team &amp; Salaries'!$N10,'Team &amp; Salaries'!$P10),IF(CS$6&gt;'Team &amp; Salaries'!$M10,MIN('Team &amp; Salaries'!$P10,CR100+'Team &amp; Salaries'!$N10),0)),IF('Team &amp; Salaries'!$O10="Quarterly",IF(CS$6='Team &amp; Salaries'!$M10,MIN('Team &amp; Salaries'!$N10,'Team &amp; Salaries'!$P10),IF(CS$6&gt;'Team &amp; Salaries'!$M10,IFERROR(MIN('Team &amp; Salaries'!$P10,IF(ISNUMBER(CP100),CP100,0)+'Team &amp; Salaries'!$N10),'Team &amp; Salaries'!$N10),0)),IF('Team &amp; Salaries'!$O10="Annually",IF(CS$6='Team &amp; Salaries'!$M10,MIN('Team &amp; Salaries'!$N10,'Team &amp; Salaries'!$P10),IF(CS$6&gt;'Team &amp; Salaries'!$M10,IFERROR(MIN('Team &amp; Salaries'!$P10,CG100+'Team &amp; Salaries'!$N10),MIN('Team &amp; Salaries'!$N10,'Team &amp; Salaries'!$P10)),0))))))</f>
        <v>1</v>
      </c>
      <c r="CT100" s="671">
        <f>IF('Team &amp; Salaries'!$O10="Never",IF(CT$6&gt;='Team &amp; Salaries'!$M10,MIN('Team &amp; Salaries'!$N10,'Team &amp; Salaries'!$P10),0),IF('Team &amp; Salaries'!$O10="Monthly",IF(CT$6='Team &amp; Salaries'!$M10,MIN('Team &amp; Salaries'!$N10,'Team &amp; Salaries'!$P10),IF(CT$6&gt;'Team &amp; Salaries'!$M10,MIN('Team &amp; Salaries'!$P10,CS100+'Team &amp; Salaries'!$N10),0)),IF('Team &amp; Salaries'!$O10="Quarterly",IF(CT$6='Team &amp; Salaries'!$M10,MIN('Team &amp; Salaries'!$N10,'Team &amp; Salaries'!$P10),IF(CT$6&gt;'Team &amp; Salaries'!$M10,IFERROR(MIN('Team &amp; Salaries'!$P10,IF(ISNUMBER(CQ100),CQ100,0)+'Team &amp; Salaries'!$N10),'Team &amp; Salaries'!$N10),0)),IF('Team &amp; Salaries'!$O10="Annually",IF(CT$6='Team &amp; Salaries'!$M10,MIN('Team &amp; Salaries'!$N10,'Team &amp; Salaries'!$P10),IF(CT$6&gt;'Team &amp; Salaries'!$M10,IFERROR(MIN('Team &amp; Salaries'!$P10,CH100+'Team &amp; Salaries'!$N10),MIN('Team &amp; Salaries'!$N10,'Team &amp; Salaries'!$P10)),0))))))</f>
        <v>1</v>
      </c>
      <c r="CU100" s="671">
        <f>IF('Team &amp; Salaries'!$O10="Never",IF(CU$6&gt;='Team &amp; Salaries'!$M10,MIN('Team &amp; Salaries'!$N10,'Team &amp; Salaries'!$P10),0),IF('Team &amp; Salaries'!$O10="Monthly",IF(CU$6='Team &amp; Salaries'!$M10,MIN('Team &amp; Salaries'!$N10,'Team &amp; Salaries'!$P10),IF(CU$6&gt;'Team &amp; Salaries'!$M10,MIN('Team &amp; Salaries'!$P10,CT100+'Team &amp; Salaries'!$N10),0)),IF('Team &amp; Salaries'!$O10="Quarterly",IF(CU$6='Team &amp; Salaries'!$M10,MIN('Team &amp; Salaries'!$N10,'Team &amp; Salaries'!$P10),IF(CU$6&gt;'Team &amp; Salaries'!$M10,IFERROR(MIN('Team &amp; Salaries'!$P10,IF(ISNUMBER(CR100),CR100,0)+'Team &amp; Salaries'!$N10),'Team &amp; Salaries'!$N10),0)),IF('Team &amp; Salaries'!$O10="Annually",IF(CU$6='Team &amp; Salaries'!$M10,MIN('Team &amp; Salaries'!$N10,'Team &amp; Salaries'!$P10),IF(CU$6&gt;'Team &amp; Salaries'!$M10,IFERROR(MIN('Team &amp; Salaries'!$P10,CI100+'Team &amp; Salaries'!$N10),MIN('Team &amp; Salaries'!$N10,'Team &amp; Salaries'!$P10)),0))))))</f>
        <v>1</v>
      </c>
      <c r="CV100" s="671">
        <f>IF('Team &amp; Salaries'!$O10="Never",IF(CV$6&gt;='Team &amp; Salaries'!$M10,MIN('Team &amp; Salaries'!$N10,'Team &amp; Salaries'!$P10),0),IF('Team &amp; Salaries'!$O10="Monthly",IF(CV$6='Team &amp; Salaries'!$M10,MIN('Team &amp; Salaries'!$N10,'Team &amp; Salaries'!$P10),IF(CV$6&gt;'Team &amp; Salaries'!$M10,MIN('Team &amp; Salaries'!$P10,CU100+'Team &amp; Salaries'!$N10),0)),IF('Team &amp; Salaries'!$O10="Quarterly",IF(CV$6='Team &amp; Salaries'!$M10,MIN('Team &amp; Salaries'!$N10,'Team &amp; Salaries'!$P10),IF(CV$6&gt;'Team &amp; Salaries'!$M10,IFERROR(MIN('Team &amp; Salaries'!$P10,IF(ISNUMBER(CS100),CS100,0)+'Team &amp; Salaries'!$N10),'Team &amp; Salaries'!$N10),0)),IF('Team &amp; Salaries'!$O10="Annually",IF(CV$6='Team &amp; Salaries'!$M10,MIN('Team &amp; Salaries'!$N10,'Team &amp; Salaries'!$P10),IF(CV$6&gt;'Team &amp; Salaries'!$M10,IFERROR(MIN('Team &amp; Salaries'!$P10,CJ100+'Team &amp; Salaries'!$N10),MIN('Team &amp; Salaries'!$N10,'Team &amp; Salaries'!$P10)),0))))))</f>
        <v>1</v>
      </c>
      <c r="CW100" s="671">
        <f>IF('Team &amp; Salaries'!$O10="Never",IF(CW$6&gt;='Team &amp; Salaries'!$M10,MIN('Team &amp; Salaries'!$N10,'Team &amp; Salaries'!$P10),0),IF('Team &amp; Salaries'!$O10="Monthly",IF(CW$6='Team &amp; Salaries'!$M10,MIN('Team &amp; Salaries'!$N10,'Team &amp; Salaries'!$P10),IF(CW$6&gt;'Team &amp; Salaries'!$M10,MIN('Team &amp; Salaries'!$P10,CV100+'Team &amp; Salaries'!$N10),0)),IF('Team &amp; Salaries'!$O10="Quarterly",IF(CW$6='Team &amp; Salaries'!$M10,MIN('Team &amp; Salaries'!$N10,'Team &amp; Salaries'!$P10),IF(CW$6&gt;'Team &amp; Salaries'!$M10,IFERROR(MIN('Team &amp; Salaries'!$P10,IF(ISNUMBER(CT100),CT100,0)+'Team &amp; Salaries'!$N10),'Team &amp; Salaries'!$N10),0)),IF('Team &amp; Salaries'!$O10="Annually",IF(CW$6='Team &amp; Salaries'!$M10,MIN('Team &amp; Salaries'!$N10,'Team &amp; Salaries'!$P10),IF(CW$6&gt;'Team &amp; Salaries'!$M10,IFERROR(MIN('Team &amp; Salaries'!$P10,CK100+'Team &amp; Salaries'!$N10),MIN('Team &amp; Salaries'!$N10,'Team &amp; Salaries'!$P10)),0))))))</f>
        <v>1</v>
      </c>
      <c r="CX100" s="671">
        <f>IF('Team &amp; Salaries'!$O10="Never",IF(CX$6&gt;='Team &amp; Salaries'!$M10,MIN('Team &amp; Salaries'!$N10,'Team &amp; Salaries'!$P10),0),IF('Team &amp; Salaries'!$O10="Monthly",IF(CX$6='Team &amp; Salaries'!$M10,MIN('Team &amp; Salaries'!$N10,'Team &amp; Salaries'!$P10),IF(CX$6&gt;'Team &amp; Salaries'!$M10,MIN('Team &amp; Salaries'!$P10,CW100+'Team &amp; Salaries'!$N10),0)),IF('Team &amp; Salaries'!$O10="Quarterly",IF(CX$6='Team &amp; Salaries'!$M10,MIN('Team &amp; Salaries'!$N10,'Team &amp; Salaries'!$P10),IF(CX$6&gt;'Team &amp; Salaries'!$M10,IFERROR(MIN('Team &amp; Salaries'!$P10,IF(ISNUMBER(CU100),CU100,0)+'Team &amp; Salaries'!$N10),'Team &amp; Salaries'!$N10),0)),IF('Team &amp; Salaries'!$O10="Annually",IF(CX$6='Team &amp; Salaries'!$M10,MIN('Team &amp; Salaries'!$N10,'Team &amp; Salaries'!$P10),IF(CX$6&gt;'Team &amp; Salaries'!$M10,IFERROR(MIN('Team &amp; Salaries'!$P10,CL100+'Team &amp; Salaries'!$N10),MIN('Team &amp; Salaries'!$N10,'Team &amp; Salaries'!$P10)),0))))))</f>
        <v>1</v>
      </c>
      <c r="CY100" s="671">
        <f>IF('Team &amp; Salaries'!$O10="Never",IF(CY$6&gt;='Team &amp; Salaries'!$M10,MIN('Team &amp; Salaries'!$N10,'Team &amp; Salaries'!$P10),0),IF('Team &amp; Salaries'!$O10="Monthly",IF(CY$6='Team &amp; Salaries'!$M10,MIN('Team &amp; Salaries'!$N10,'Team &amp; Salaries'!$P10),IF(CY$6&gt;'Team &amp; Salaries'!$M10,MIN('Team &amp; Salaries'!$P10,CX100+'Team &amp; Salaries'!$N10),0)),IF('Team &amp; Salaries'!$O10="Quarterly",IF(CY$6='Team &amp; Salaries'!$M10,MIN('Team &amp; Salaries'!$N10,'Team &amp; Salaries'!$P10),IF(CY$6&gt;'Team &amp; Salaries'!$M10,IFERROR(MIN('Team &amp; Salaries'!$P10,IF(ISNUMBER(CV100),CV100,0)+'Team &amp; Salaries'!$N10),'Team &amp; Salaries'!$N10),0)),IF('Team &amp; Salaries'!$O10="Annually",IF(CY$6='Team &amp; Salaries'!$M10,MIN('Team &amp; Salaries'!$N10,'Team &amp; Salaries'!$P10),IF(CY$6&gt;'Team &amp; Salaries'!$M10,IFERROR(MIN('Team &amp; Salaries'!$P10,CM100+'Team &amp; Salaries'!$N10),MIN('Team &amp; Salaries'!$N10,'Team &amp; Salaries'!$P10)),0))))))</f>
        <v>1</v>
      </c>
      <c r="CZ100" s="671">
        <f>IF('Team &amp; Salaries'!$O10="Never",IF(CZ$6&gt;='Team &amp; Salaries'!$M10,MIN('Team &amp; Salaries'!$N10,'Team &amp; Salaries'!$P10),0),IF('Team &amp; Salaries'!$O10="Monthly",IF(CZ$6='Team &amp; Salaries'!$M10,MIN('Team &amp; Salaries'!$N10,'Team &amp; Salaries'!$P10),IF(CZ$6&gt;'Team &amp; Salaries'!$M10,MIN('Team &amp; Salaries'!$P10,CY100+'Team &amp; Salaries'!$N10),0)),IF('Team &amp; Salaries'!$O10="Quarterly",IF(CZ$6='Team &amp; Salaries'!$M10,MIN('Team &amp; Salaries'!$N10,'Team &amp; Salaries'!$P10),IF(CZ$6&gt;'Team &amp; Salaries'!$M10,IFERROR(MIN('Team &amp; Salaries'!$P10,IF(ISNUMBER(CW100),CW100,0)+'Team &amp; Salaries'!$N10),'Team &amp; Salaries'!$N10),0)),IF('Team &amp; Salaries'!$O10="Annually",IF(CZ$6='Team &amp; Salaries'!$M10,MIN('Team &amp; Salaries'!$N10,'Team &amp; Salaries'!$P10),IF(CZ$6&gt;'Team &amp; Salaries'!$M10,IFERROR(MIN('Team &amp; Salaries'!$P10,CN100+'Team &amp; Salaries'!$N10),MIN('Team &amp; Salaries'!$N10,'Team &amp; Salaries'!$P10)),0))))))</f>
        <v>1</v>
      </c>
      <c r="DA100" s="671">
        <f>IF('Team &amp; Salaries'!$O10="Never",IF(DA$6&gt;='Team &amp; Salaries'!$M10,MIN('Team &amp; Salaries'!$N10,'Team &amp; Salaries'!$P10),0),IF('Team &amp; Salaries'!$O10="Monthly",IF(DA$6='Team &amp; Salaries'!$M10,MIN('Team &amp; Salaries'!$N10,'Team &amp; Salaries'!$P10),IF(DA$6&gt;'Team &amp; Salaries'!$M10,MIN('Team &amp; Salaries'!$P10,CZ100+'Team &amp; Salaries'!$N10),0)),IF('Team &amp; Salaries'!$O10="Quarterly",IF(DA$6='Team &amp; Salaries'!$M10,MIN('Team &amp; Salaries'!$N10,'Team &amp; Salaries'!$P10),IF(DA$6&gt;'Team &amp; Salaries'!$M10,IFERROR(MIN('Team &amp; Salaries'!$P10,IF(ISNUMBER(CX100),CX100,0)+'Team &amp; Salaries'!$N10),'Team &amp; Salaries'!$N10),0)),IF('Team &amp; Salaries'!$O10="Annually",IF(DA$6='Team &amp; Salaries'!$M10,MIN('Team &amp; Salaries'!$N10,'Team &amp; Salaries'!$P10),IF(DA$6&gt;'Team &amp; Salaries'!$M10,IFERROR(MIN('Team &amp; Salaries'!$P10,CO100+'Team &amp; Salaries'!$N10),MIN('Team &amp; Salaries'!$N10,'Team &amp; Salaries'!$P10)),0))))))</f>
        <v>1</v>
      </c>
      <c r="DB100" s="671">
        <f>IF('Team &amp; Salaries'!$O10="Never",IF(DB$6&gt;='Team &amp; Salaries'!$M10,MIN('Team &amp; Salaries'!$N10,'Team &amp; Salaries'!$P10),0),IF('Team &amp; Salaries'!$O10="Monthly",IF(DB$6='Team &amp; Salaries'!$M10,MIN('Team &amp; Salaries'!$N10,'Team &amp; Salaries'!$P10),IF(DB$6&gt;'Team &amp; Salaries'!$M10,MIN('Team &amp; Salaries'!$P10,DA100+'Team &amp; Salaries'!$N10),0)),IF('Team &amp; Salaries'!$O10="Quarterly",IF(DB$6='Team &amp; Salaries'!$M10,MIN('Team &amp; Salaries'!$N10,'Team &amp; Salaries'!$P10),IF(DB$6&gt;'Team &amp; Salaries'!$M10,IFERROR(MIN('Team &amp; Salaries'!$P10,IF(ISNUMBER(CY100),CY100,0)+'Team &amp; Salaries'!$N10),'Team &amp; Salaries'!$N10),0)),IF('Team &amp; Salaries'!$O10="Annually",IF(DB$6='Team &amp; Salaries'!$M10,MIN('Team &amp; Salaries'!$N10,'Team &amp; Salaries'!$P10),IF(DB$6&gt;'Team &amp; Salaries'!$M10,IFERROR(MIN('Team &amp; Salaries'!$P10,CP100+'Team &amp; Salaries'!$N10),MIN('Team &amp; Salaries'!$N10,'Team &amp; Salaries'!$P10)),0))))))</f>
        <v>1</v>
      </c>
      <c r="DC100" s="671">
        <f>IF('Team &amp; Salaries'!$O10="Never",IF(DC$6&gt;='Team &amp; Salaries'!$M10,MIN('Team &amp; Salaries'!$N10,'Team &amp; Salaries'!$P10),0),IF('Team &amp; Salaries'!$O10="Monthly",IF(DC$6='Team &amp; Salaries'!$M10,MIN('Team &amp; Salaries'!$N10,'Team &amp; Salaries'!$P10),IF(DC$6&gt;'Team &amp; Salaries'!$M10,MIN('Team &amp; Salaries'!$P10,DB100+'Team &amp; Salaries'!$N10),0)),IF('Team &amp; Salaries'!$O10="Quarterly",IF(DC$6='Team &amp; Salaries'!$M10,MIN('Team &amp; Salaries'!$N10,'Team &amp; Salaries'!$P10),IF(DC$6&gt;'Team &amp; Salaries'!$M10,IFERROR(MIN('Team &amp; Salaries'!$P10,IF(ISNUMBER(CZ100),CZ100,0)+'Team &amp; Salaries'!$N10),'Team &amp; Salaries'!$N10),0)),IF('Team &amp; Salaries'!$O10="Annually",IF(DC$6='Team &amp; Salaries'!$M10,MIN('Team &amp; Salaries'!$N10,'Team &amp; Salaries'!$P10),IF(DC$6&gt;'Team &amp; Salaries'!$M10,IFERROR(MIN('Team &amp; Salaries'!$P10,CQ100+'Team &amp; Salaries'!$N10),MIN('Team &amp; Salaries'!$N10,'Team &amp; Salaries'!$P10)),0))))))</f>
        <v>1</v>
      </c>
      <c r="DD100" s="671">
        <f>IF('Team &amp; Salaries'!$O10="Never",IF(DD$6&gt;='Team &amp; Salaries'!$M10,MIN('Team &amp; Salaries'!$N10,'Team &amp; Salaries'!$P10),0),IF('Team &amp; Salaries'!$O10="Monthly",IF(DD$6='Team &amp; Salaries'!$M10,MIN('Team &amp; Salaries'!$N10,'Team &amp; Salaries'!$P10),IF(DD$6&gt;'Team &amp; Salaries'!$M10,MIN('Team &amp; Salaries'!$P10,DC100+'Team &amp; Salaries'!$N10),0)),IF('Team &amp; Salaries'!$O10="Quarterly",IF(DD$6='Team &amp; Salaries'!$M10,MIN('Team &amp; Salaries'!$N10,'Team &amp; Salaries'!$P10),IF(DD$6&gt;'Team &amp; Salaries'!$M10,IFERROR(MIN('Team &amp; Salaries'!$P10,IF(ISNUMBER(DA100),DA100,0)+'Team &amp; Salaries'!$N10),'Team &amp; Salaries'!$N10),0)),IF('Team &amp; Salaries'!$O10="Annually",IF(DD$6='Team &amp; Salaries'!$M10,MIN('Team &amp; Salaries'!$N10,'Team &amp; Salaries'!$P10),IF(DD$6&gt;'Team &amp; Salaries'!$M10,IFERROR(MIN('Team &amp; Salaries'!$P10,CR100+'Team &amp; Salaries'!$N10),MIN('Team &amp; Salaries'!$N10,'Team &amp; Salaries'!$P10)),0))))))</f>
        <v>1</v>
      </c>
      <c r="DE100" s="671">
        <f>IF('Team &amp; Salaries'!$O10="Never",IF(DE$6&gt;='Team &amp; Salaries'!$M10,MIN('Team &amp; Salaries'!$N10,'Team &amp; Salaries'!$P10),0),IF('Team &amp; Salaries'!$O10="Monthly",IF(DE$6='Team &amp; Salaries'!$M10,MIN('Team &amp; Salaries'!$N10,'Team &amp; Salaries'!$P10),IF(DE$6&gt;'Team &amp; Salaries'!$M10,MIN('Team &amp; Salaries'!$P10,DD100+'Team &amp; Salaries'!$N10),0)),IF('Team &amp; Salaries'!$O10="Quarterly",IF(DE$6='Team &amp; Salaries'!$M10,MIN('Team &amp; Salaries'!$N10,'Team &amp; Salaries'!$P10),IF(DE$6&gt;'Team &amp; Salaries'!$M10,IFERROR(MIN('Team &amp; Salaries'!$P10,IF(ISNUMBER(DB100),DB100,0)+'Team &amp; Salaries'!$N10),'Team &amp; Salaries'!$N10),0)),IF('Team &amp; Salaries'!$O10="Annually",IF(DE$6='Team &amp; Salaries'!$M10,MIN('Team &amp; Salaries'!$N10,'Team &amp; Salaries'!$P10),IF(DE$6&gt;'Team &amp; Salaries'!$M10,IFERROR(MIN('Team &amp; Salaries'!$P10,CS100+'Team &amp; Salaries'!$N10),MIN('Team &amp; Salaries'!$N10,'Team &amp; Salaries'!$P10)),0))))))</f>
        <v>1</v>
      </c>
      <c r="DF100" s="671">
        <f>IF('Team &amp; Salaries'!$O10="Never",IF(DF$6&gt;='Team &amp; Salaries'!$M10,MIN('Team &amp; Salaries'!$N10,'Team &amp; Salaries'!$P10),0),IF('Team &amp; Salaries'!$O10="Monthly",IF(DF$6='Team &amp; Salaries'!$M10,MIN('Team &amp; Salaries'!$N10,'Team &amp; Salaries'!$P10),IF(DF$6&gt;'Team &amp; Salaries'!$M10,MIN('Team &amp; Salaries'!$P10,DE100+'Team &amp; Salaries'!$N10),0)),IF('Team &amp; Salaries'!$O10="Quarterly",IF(DF$6='Team &amp; Salaries'!$M10,MIN('Team &amp; Salaries'!$N10,'Team &amp; Salaries'!$P10),IF(DF$6&gt;'Team &amp; Salaries'!$M10,IFERROR(MIN('Team &amp; Salaries'!$P10,IF(ISNUMBER(DC100),DC100,0)+'Team &amp; Salaries'!$N10),'Team &amp; Salaries'!$N10),0)),IF('Team &amp; Salaries'!$O10="Annually",IF(DF$6='Team &amp; Salaries'!$M10,MIN('Team &amp; Salaries'!$N10,'Team &amp; Salaries'!$P10),IF(DF$6&gt;'Team &amp; Salaries'!$M10,IFERROR(MIN('Team &amp; Salaries'!$P10,CT100+'Team &amp; Salaries'!$N10),MIN('Team &amp; Salaries'!$N10,'Team &amp; Salaries'!$P10)),0))))))</f>
        <v>1</v>
      </c>
      <c r="DG100" s="671">
        <f>IF('Team &amp; Salaries'!$O10="Never",IF(DG$6&gt;='Team &amp; Salaries'!$M10,MIN('Team &amp; Salaries'!$N10,'Team &amp; Salaries'!$P10),0),IF('Team &amp; Salaries'!$O10="Monthly",IF(DG$6='Team &amp; Salaries'!$M10,MIN('Team &amp; Salaries'!$N10,'Team &amp; Salaries'!$P10),IF(DG$6&gt;'Team &amp; Salaries'!$M10,MIN('Team &amp; Salaries'!$P10,DF100+'Team &amp; Salaries'!$N10),0)),IF('Team &amp; Salaries'!$O10="Quarterly",IF(DG$6='Team &amp; Salaries'!$M10,MIN('Team &amp; Salaries'!$N10,'Team &amp; Salaries'!$P10),IF(DG$6&gt;'Team &amp; Salaries'!$M10,IFERROR(MIN('Team &amp; Salaries'!$P10,IF(ISNUMBER(DD100),DD100,0)+'Team &amp; Salaries'!$N10),'Team &amp; Salaries'!$N10),0)),IF('Team &amp; Salaries'!$O10="Annually",IF(DG$6='Team &amp; Salaries'!$M10,MIN('Team &amp; Salaries'!$N10,'Team &amp; Salaries'!$P10),IF(DG$6&gt;'Team &amp; Salaries'!$M10,IFERROR(MIN('Team &amp; Salaries'!$P10,CU100+'Team &amp; Salaries'!$N10),MIN('Team &amp; Salaries'!$N10,'Team &amp; Salaries'!$P10)),0))))))</f>
        <v>1</v>
      </c>
      <c r="DH100" s="671">
        <f>IF('Team &amp; Salaries'!$O10="Never",IF(DH$6&gt;='Team &amp; Salaries'!$M10,MIN('Team &amp; Salaries'!$N10,'Team &amp; Salaries'!$P10),0),IF('Team &amp; Salaries'!$O10="Monthly",IF(DH$6='Team &amp; Salaries'!$M10,MIN('Team &amp; Salaries'!$N10,'Team &amp; Salaries'!$P10),IF(DH$6&gt;'Team &amp; Salaries'!$M10,MIN('Team &amp; Salaries'!$P10,DG100+'Team &amp; Salaries'!$N10),0)),IF('Team &amp; Salaries'!$O10="Quarterly",IF(DH$6='Team &amp; Salaries'!$M10,MIN('Team &amp; Salaries'!$N10,'Team &amp; Salaries'!$P10),IF(DH$6&gt;'Team &amp; Salaries'!$M10,IFERROR(MIN('Team &amp; Salaries'!$P10,IF(ISNUMBER(DE100),DE100,0)+'Team &amp; Salaries'!$N10),'Team &amp; Salaries'!$N10),0)),IF('Team &amp; Salaries'!$O10="Annually",IF(DH$6='Team &amp; Salaries'!$M10,MIN('Team &amp; Salaries'!$N10,'Team &amp; Salaries'!$P10),IF(DH$6&gt;'Team &amp; Salaries'!$M10,IFERROR(MIN('Team &amp; Salaries'!$P10,CV100+'Team &amp; Salaries'!$N10),MIN('Team &amp; Salaries'!$N10,'Team &amp; Salaries'!$P10)),0))))))</f>
        <v>1</v>
      </c>
      <c r="DI100" s="671">
        <f>IF('Team &amp; Salaries'!$O10="Never",IF(DI$6&gt;='Team &amp; Salaries'!$M10,MIN('Team &amp; Salaries'!$N10,'Team &amp; Salaries'!$P10),0),IF('Team &amp; Salaries'!$O10="Monthly",IF(DI$6='Team &amp; Salaries'!$M10,MIN('Team &amp; Salaries'!$N10,'Team &amp; Salaries'!$P10),IF(DI$6&gt;'Team &amp; Salaries'!$M10,MIN('Team &amp; Salaries'!$P10,DH100+'Team &amp; Salaries'!$N10),0)),IF('Team &amp; Salaries'!$O10="Quarterly",IF(DI$6='Team &amp; Salaries'!$M10,MIN('Team &amp; Salaries'!$N10,'Team &amp; Salaries'!$P10),IF(DI$6&gt;'Team &amp; Salaries'!$M10,IFERROR(MIN('Team &amp; Salaries'!$P10,IF(ISNUMBER(DF100),DF100,0)+'Team &amp; Salaries'!$N10),'Team &amp; Salaries'!$N10),0)),IF('Team &amp; Salaries'!$O10="Annually",IF(DI$6='Team &amp; Salaries'!$M10,MIN('Team &amp; Salaries'!$N10,'Team &amp; Salaries'!$P10),IF(DI$6&gt;'Team &amp; Salaries'!$M10,IFERROR(MIN('Team &amp; Salaries'!$P10,CW100+'Team &amp; Salaries'!$N10),MIN('Team &amp; Salaries'!$N10,'Team &amp; Salaries'!$P10)),0))))))</f>
        <v>1</v>
      </c>
    </row>
    <row r="101" spans="1:113" customFormat="1" ht="16">
      <c r="A101" s="114" t="str">
        <f>'Team &amp; Salaries'!A11</f>
        <v>CFO 2</v>
      </c>
      <c r="B101" s="114"/>
      <c r="C101" s="114"/>
      <c r="D101" s="285"/>
      <c r="E101" s="361" t="s">
        <v>193</v>
      </c>
      <c r="F101" s="286">
        <f>IF('Team &amp; Salaries'!$O11="Never",IF(F$6&gt;='Team &amp; Salaries'!$M11,MIN('Team &amp; Salaries'!$N11,'Team &amp; Salaries'!$P11),0),IF('Team &amp; Salaries'!$O11="Monthly",IF(F$6='Team &amp; Salaries'!$M11,MIN('Team &amp; Salaries'!$N11,'Team &amp; Salaries'!$P11),IF(F$6&gt;'Team &amp; Salaries'!$M11,MIN('Team &amp; Salaries'!$P11,E101+'Team &amp; Salaries'!$N11),0)),IF('Team &amp; Salaries'!$O11="Quarterly",IF(F$6='Team &amp; Salaries'!$M11,MIN('Team &amp; Salaries'!$N11,'Team &amp; Salaries'!$P11),IF(F$6&gt;'Team &amp; Salaries'!$M11,IFERROR(MIN('Team &amp; Salaries'!$P11,IF(ISNUMBER(A101),A101,0)+'Team &amp; Salaries'!$N11),'Team &amp; Salaries'!$N11),0)),IF('Team &amp; Salaries'!$O11="Annually",IF(F$6='Team &amp; Salaries'!$M11,MIN('Team &amp; Salaries'!$N11,'Team &amp; Salaries'!$P11),IF(F$6&gt;'Team &amp; Salaries'!$M11,IFERROR(MIN('Team &amp; Salaries'!$P11,#REF!+'Team &amp; Salaries'!$N11),MIN('Team &amp; Salaries'!$N11,'Team &amp; Salaries'!$P11)),0))))))</f>
        <v>0</v>
      </c>
      <c r="G101" s="286">
        <f>IF('Team &amp; Salaries'!$O11="Never",IF(G$6&gt;='Team &amp; Salaries'!$M11,MIN('Team &amp; Salaries'!$N11,'Team &amp; Salaries'!$P11),0),IF('Team &amp; Salaries'!$O11="Monthly",IF(G$6='Team &amp; Salaries'!$M11,MIN('Team &amp; Salaries'!$N11,'Team &amp; Salaries'!$P11),IF(G$6&gt;'Team &amp; Salaries'!$M11,MIN('Team &amp; Salaries'!$P11,F101+'Team &amp; Salaries'!$N11),0)),IF('Team &amp; Salaries'!$O11="Quarterly",IF(G$6='Team &amp; Salaries'!$M11,MIN('Team &amp; Salaries'!$N11,'Team &amp; Salaries'!$P11),IF(G$6&gt;'Team &amp; Salaries'!$M11,IFERROR(MIN('Team &amp; Salaries'!$P11,IF(ISNUMBER(D101),D101,0)+'Team &amp; Salaries'!$N11),'Team &amp; Salaries'!$N11),0)),IF('Team &amp; Salaries'!$O11="Annually",IF(G$6='Team &amp; Salaries'!$M11,MIN('Team &amp; Salaries'!$N11,'Team &amp; Salaries'!$P11),IF(G$6&gt;'Team &amp; Salaries'!$M11,IFERROR(MIN('Team &amp; Salaries'!$P11,#REF!+'Team &amp; Salaries'!$N11),MIN('Team &amp; Salaries'!$N11,'Team &amp; Salaries'!$P11)),0))))))</f>
        <v>0</v>
      </c>
      <c r="H101" s="286">
        <f>IF('Team &amp; Salaries'!$O11="Never",IF(H$6&gt;='Team &amp; Salaries'!$M11,MIN('Team &amp; Salaries'!$N11,'Team &amp; Salaries'!$P11),0),IF('Team &amp; Salaries'!$O11="Monthly",IF(H$6='Team &amp; Salaries'!$M11,MIN('Team &amp; Salaries'!$N11,'Team &amp; Salaries'!$P11),IF(H$6&gt;'Team &amp; Salaries'!$M11,MIN('Team &amp; Salaries'!$P11,G101+'Team &amp; Salaries'!$N11),0)),IF('Team &amp; Salaries'!$O11="Quarterly",IF(H$6='Team &amp; Salaries'!$M11,MIN('Team &amp; Salaries'!$N11,'Team &amp; Salaries'!$P11),IF(H$6&gt;'Team &amp; Salaries'!$M11,IFERROR(MIN('Team &amp; Salaries'!$P11,IF(ISNUMBER(E101),E101,0)+'Team &amp; Salaries'!$N11),'Team &amp; Salaries'!$N11),0)),IF('Team &amp; Salaries'!$O11="Annually",IF(H$6='Team &amp; Salaries'!$M11,MIN('Team &amp; Salaries'!$N11,'Team &amp; Salaries'!$P11),IF(H$6&gt;'Team &amp; Salaries'!$M11,IFERROR(MIN('Team &amp; Salaries'!$P11,#REF!+'Team &amp; Salaries'!$N11),MIN('Team &amp; Salaries'!$N11,'Team &amp; Salaries'!$P11)),0))))))</f>
        <v>0</v>
      </c>
      <c r="I101" s="286">
        <f>IF('Team &amp; Salaries'!$O11="Never",IF(I$6&gt;='Team &amp; Salaries'!$M11,MIN('Team &amp; Salaries'!$N11,'Team &amp; Salaries'!$P11),0),IF('Team &amp; Salaries'!$O11="Monthly",IF(I$6='Team &amp; Salaries'!$M11,MIN('Team &amp; Salaries'!$N11,'Team &amp; Salaries'!$P11),IF(I$6&gt;'Team &amp; Salaries'!$M11,MIN('Team &amp; Salaries'!$P11,H101+'Team &amp; Salaries'!$N11),0)),IF('Team &amp; Salaries'!$O11="Quarterly",IF(I$6='Team &amp; Salaries'!$M11,MIN('Team &amp; Salaries'!$N11,'Team &amp; Salaries'!$P11),IF(I$6&gt;'Team &amp; Salaries'!$M11,IFERROR(MIN('Team &amp; Salaries'!$P11,IF(ISNUMBER(F101),F101,0)+'Team &amp; Salaries'!$N11),'Team &amp; Salaries'!$N11),0)),IF('Team &amp; Salaries'!$O11="Annually",IF(I$6='Team &amp; Salaries'!$M11,MIN('Team &amp; Salaries'!$N11,'Team &amp; Salaries'!$P11),IF(I$6&gt;'Team &amp; Salaries'!$M11,IFERROR(MIN('Team &amp; Salaries'!$P11,#REF!+'Team &amp; Salaries'!$N11),MIN('Team &amp; Salaries'!$N11,'Team &amp; Salaries'!$P11)),0))))))</f>
        <v>0</v>
      </c>
      <c r="J101" s="286">
        <f>IF('Team &amp; Salaries'!$O11="Never",IF(J$6&gt;='Team &amp; Salaries'!$M11,MIN('Team &amp; Salaries'!$N11,'Team &amp; Salaries'!$P11),0),IF('Team &amp; Salaries'!$O11="Monthly",IF(J$6='Team &amp; Salaries'!$M11,MIN('Team &amp; Salaries'!$N11,'Team &amp; Salaries'!$P11),IF(J$6&gt;'Team &amp; Salaries'!$M11,MIN('Team &amp; Salaries'!$P11,I101+'Team &amp; Salaries'!$N11),0)),IF('Team &amp; Salaries'!$O11="Quarterly",IF(J$6='Team &amp; Salaries'!$M11,MIN('Team &amp; Salaries'!$N11,'Team &amp; Salaries'!$P11),IF(J$6&gt;'Team &amp; Salaries'!$M11,IFERROR(MIN('Team &amp; Salaries'!$P11,IF(ISNUMBER(G101),G101,0)+'Team &amp; Salaries'!$N11),'Team &amp; Salaries'!$N11),0)),IF('Team &amp; Salaries'!$O11="Annually",IF(J$6='Team &amp; Salaries'!$M11,MIN('Team &amp; Salaries'!$N11,'Team &amp; Salaries'!$P11),IF(J$6&gt;'Team &amp; Salaries'!$M11,IFERROR(MIN('Team &amp; Salaries'!$P11,#REF!+'Team &amp; Salaries'!$N11),MIN('Team &amp; Salaries'!$N11,'Team &amp; Salaries'!$P11)),0))))))</f>
        <v>0</v>
      </c>
      <c r="K101" s="286">
        <f>IF('Team &amp; Salaries'!$O11="Never",IF(K$6&gt;='Team &amp; Salaries'!$M11,MIN('Team &amp; Salaries'!$N11,'Team &amp; Salaries'!$P11),0),IF('Team &amp; Salaries'!$O11="Monthly",IF(K$6='Team &amp; Salaries'!$M11,MIN('Team &amp; Salaries'!$N11,'Team &amp; Salaries'!$P11),IF(K$6&gt;'Team &amp; Salaries'!$M11,MIN('Team &amp; Salaries'!$P11,J101+'Team &amp; Salaries'!$N11),0)),IF('Team &amp; Salaries'!$O11="Quarterly",IF(K$6='Team &amp; Salaries'!$M11,MIN('Team &amp; Salaries'!$N11,'Team &amp; Salaries'!$P11),IF(K$6&gt;'Team &amp; Salaries'!$M11,IFERROR(MIN('Team &amp; Salaries'!$P11,IF(ISNUMBER(H101),H101,0)+'Team &amp; Salaries'!$N11),'Team &amp; Salaries'!$N11),0)),IF('Team &amp; Salaries'!$O11="Annually",IF(K$6='Team &amp; Salaries'!$M11,MIN('Team &amp; Salaries'!$N11,'Team &amp; Salaries'!$P11),IF(K$6&gt;'Team &amp; Salaries'!$M11,IFERROR(MIN('Team &amp; Salaries'!$P11,#REF!+'Team &amp; Salaries'!$N11),MIN('Team &amp; Salaries'!$N11,'Team &amp; Salaries'!$P11)),0))))))</f>
        <v>0</v>
      </c>
      <c r="L101" s="286">
        <f>IF('Team &amp; Salaries'!$O11="Never",IF(L$6&gt;='Team &amp; Salaries'!$M11,MIN('Team &amp; Salaries'!$N11,'Team &amp; Salaries'!$P11),0),IF('Team &amp; Salaries'!$O11="Monthly",IF(L$6='Team &amp; Salaries'!$M11,MIN('Team &amp; Salaries'!$N11,'Team &amp; Salaries'!$P11),IF(L$6&gt;'Team &amp; Salaries'!$M11,MIN('Team &amp; Salaries'!$P11,K101+'Team &amp; Salaries'!$N11),0)),IF('Team &amp; Salaries'!$O11="Quarterly",IF(L$6='Team &amp; Salaries'!$M11,MIN('Team &amp; Salaries'!$N11,'Team &amp; Salaries'!$P11),IF(L$6&gt;'Team &amp; Salaries'!$M11,IFERROR(MIN('Team &amp; Salaries'!$P11,IF(ISNUMBER(I101),I101,0)+'Team &amp; Salaries'!$N11),'Team &amp; Salaries'!$N11),0)),IF('Team &amp; Salaries'!$O11="Annually",IF(L$6='Team &amp; Salaries'!$M11,MIN('Team &amp; Salaries'!$N11,'Team &amp; Salaries'!$P11),IF(L$6&gt;'Team &amp; Salaries'!$M11,IFERROR(MIN('Team &amp; Salaries'!$P11,#REF!+'Team &amp; Salaries'!$N11),MIN('Team &amp; Salaries'!$N11,'Team &amp; Salaries'!$P11)),0))))))</f>
        <v>0</v>
      </c>
      <c r="M101" s="286">
        <f>IF('Team &amp; Salaries'!$O11="Never",IF(M$6&gt;='Team &amp; Salaries'!$M11,MIN('Team &amp; Salaries'!$N11,'Team &amp; Salaries'!$P11),0),IF('Team &amp; Salaries'!$O11="Monthly",IF(M$6='Team &amp; Salaries'!$M11,MIN('Team &amp; Salaries'!$N11,'Team &amp; Salaries'!$P11),IF(M$6&gt;'Team &amp; Salaries'!$M11,MIN('Team &amp; Salaries'!$P11,L101+'Team &amp; Salaries'!$N11),0)),IF('Team &amp; Salaries'!$O11="Quarterly",IF(M$6='Team &amp; Salaries'!$M11,MIN('Team &amp; Salaries'!$N11,'Team &amp; Salaries'!$P11),IF(M$6&gt;'Team &amp; Salaries'!$M11,IFERROR(MIN('Team &amp; Salaries'!$P11,IF(ISNUMBER(J101),J101,0)+'Team &amp; Salaries'!$N11),'Team &amp; Salaries'!$N11),0)),IF('Team &amp; Salaries'!$O11="Annually",IF(M$6='Team &amp; Salaries'!$M11,MIN('Team &amp; Salaries'!$N11,'Team &amp; Salaries'!$P11),IF(M$6&gt;'Team &amp; Salaries'!$M11,IFERROR(MIN('Team &amp; Salaries'!$P11,#REF!+'Team &amp; Salaries'!$N11),MIN('Team &amp; Salaries'!$N11,'Team &amp; Salaries'!$P11)),0))))))</f>
        <v>0</v>
      </c>
      <c r="N101" s="286">
        <f>IF('Team &amp; Salaries'!$O11="Never",IF(N$6&gt;='Team &amp; Salaries'!$M11,MIN('Team &amp; Salaries'!$N11,'Team &amp; Salaries'!$P11),0),IF('Team &amp; Salaries'!$O11="Monthly",IF(N$6='Team &amp; Salaries'!$M11,MIN('Team &amp; Salaries'!$N11,'Team &amp; Salaries'!$P11),IF(N$6&gt;'Team &amp; Salaries'!$M11,MIN('Team &amp; Salaries'!$P11,M101+'Team &amp; Salaries'!$N11),0)),IF('Team &amp; Salaries'!$O11="Quarterly",IF(N$6='Team &amp; Salaries'!$M11,MIN('Team &amp; Salaries'!$N11,'Team &amp; Salaries'!$P11),IF(N$6&gt;'Team &amp; Salaries'!$M11,IFERROR(MIN('Team &amp; Salaries'!$P11,IF(ISNUMBER(K101),K101,0)+'Team &amp; Salaries'!$N11),'Team &amp; Salaries'!$N11),0)),IF('Team &amp; Salaries'!$O11="Annually",IF(N$6='Team &amp; Salaries'!$M11,MIN('Team &amp; Salaries'!$N11,'Team &amp; Salaries'!$P11),IF(N$6&gt;'Team &amp; Salaries'!$M11,IFERROR(MIN('Team &amp; Salaries'!$P11,#REF!+'Team &amp; Salaries'!$N11),MIN('Team &amp; Salaries'!$N11,'Team &amp; Salaries'!$P11)),0))))))</f>
        <v>0</v>
      </c>
      <c r="O101" s="286">
        <f>IF('Team &amp; Salaries'!$O11="Never",IF(O$6&gt;='Team &amp; Salaries'!$M11,MIN('Team &amp; Salaries'!$N11,'Team &amp; Salaries'!$P11),0),IF('Team &amp; Salaries'!$O11="Monthly",IF(O$6='Team &amp; Salaries'!$M11,MIN('Team &amp; Salaries'!$N11,'Team &amp; Salaries'!$P11),IF(O$6&gt;'Team &amp; Salaries'!$M11,MIN('Team &amp; Salaries'!$P11,N101+'Team &amp; Salaries'!$N11),0)),IF('Team &amp; Salaries'!$O11="Quarterly",IF(O$6='Team &amp; Salaries'!$M11,MIN('Team &amp; Salaries'!$N11,'Team &amp; Salaries'!$P11),IF(O$6&gt;'Team &amp; Salaries'!$M11,IFERROR(MIN('Team &amp; Salaries'!$P11,IF(ISNUMBER(L101),L101,0)+'Team &amp; Salaries'!$N11),'Team &amp; Salaries'!$N11),0)),IF('Team &amp; Salaries'!$O11="Annually",IF(O$6='Team &amp; Salaries'!$M11,MIN('Team &amp; Salaries'!$N11,'Team &amp; Salaries'!$P11),IF(O$6&gt;'Team &amp; Salaries'!$M11,IFERROR(MIN('Team &amp; Salaries'!$P11,A101+'Team &amp; Salaries'!$N11),MIN('Team &amp; Salaries'!$N11,'Team &amp; Salaries'!$P11)),0))))))</f>
        <v>0</v>
      </c>
      <c r="P101" s="286">
        <f>IF('Team &amp; Salaries'!$O11="Never",IF(P$6&gt;='Team &amp; Salaries'!$M11,MIN('Team &amp; Salaries'!$N11,'Team &amp; Salaries'!$P11),0),IF('Team &amp; Salaries'!$O11="Monthly",IF(P$6='Team &amp; Salaries'!$M11,MIN('Team &amp; Salaries'!$N11,'Team &amp; Salaries'!$P11),IF(P$6&gt;'Team &amp; Salaries'!$M11,MIN('Team &amp; Salaries'!$P11,O101+'Team &amp; Salaries'!$N11),0)),IF('Team &amp; Salaries'!$O11="Quarterly",IF(P$6='Team &amp; Salaries'!$M11,MIN('Team &amp; Salaries'!$N11,'Team &amp; Salaries'!$P11),IF(P$6&gt;'Team &amp; Salaries'!$M11,IFERROR(MIN('Team &amp; Salaries'!$P11,IF(ISNUMBER(M101),M101,0)+'Team &amp; Salaries'!$N11),'Team &amp; Salaries'!$N11),0)),IF('Team &amp; Salaries'!$O11="Annually",IF(P$6='Team &amp; Salaries'!$M11,MIN('Team &amp; Salaries'!$N11,'Team &amp; Salaries'!$P11),IF(P$6&gt;'Team &amp; Salaries'!$M11,IFERROR(MIN('Team &amp; Salaries'!$P11,D101+'Team &amp; Salaries'!$N11),MIN('Team &amp; Salaries'!$N11,'Team &amp; Salaries'!$P11)),0))))))</f>
        <v>0</v>
      </c>
      <c r="Q101" s="671">
        <f>IF('Team &amp; Salaries'!$O11="Never",IF(Q$6&gt;='Team &amp; Salaries'!$M11,MIN('Team &amp; Salaries'!$N11,'Team &amp; Salaries'!$P11),0),IF('Team &amp; Salaries'!$O11="Monthly",IF(Q$6='Team &amp; Salaries'!$M11,MIN('Team &amp; Salaries'!$N11,'Team &amp; Salaries'!$P11),IF(Q$6&gt;'Team &amp; Salaries'!$M11,MIN('Team &amp; Salaries'!$P11,P101+'Team &amp; Salaries'!$N11),0)),IF('Team &amp; Salaries'!$O11="Quarterly",IF(Q$6='Team &amp; Salaries'!$M11,MIN('Team &amp; Salaries'!$N11,'Team &amp; Salaries'!$P11),IF(Q$6&gt;'Team &amp; Salaries'!$M11,IFERROR(MIN('Team &amp; Salaries'!$P11,IF(ISNUMBER(N101),N101,0)+'Team &amp; Salaries'!$N11),'Team &amp; Salaries'!$N11),0)),IF('Team &amp; Salaries'!$O11="Annually",IF(Q$6='Team &amp; Salaries'!$M11,MIN('Team &amp; Salaries'!$N11,'Team &amp; Salaries'!$P11),IF(Q$6&gt;'Team &amp; Salaries'!$M11,IFERROR(MIN('Team &amp; Salaries'!$P11,E101+'Team &amp; Salaries'!$N11),MIN('Team &amp; Salaries'!$N11,'Team &amp; Salaries'!$P11)),0))))))</f>
        <v>0</v>
      </c>
      <c r="R101" s="671">
        <f>IF('Team &amp; Salaries'!$O11="Never",IF(R$6&gt;='Team &amp; Salaries'!$M11,MIN('Team &amp; Salaries'!$N11,'Team &amp; Salaries'!$P11),0),IF('Team &amp; Salaries'!$O11="Monthly",IF(R$6='Team &amp; Salaries'!$M11,MIN('Team &amp; Salaries'!$N11,'Team &amp; Salaries'!$P11),IF(R$6&gt;'Team &amp; Salaries'!$M11,MIN('Team &amp; Salaries'!$P11,Q101+'Team &amp; Salaries'!$N11),0)),IF('Team &amp; Salaries'!$O11="Quarterly",IF(R$6='Team &amp; Salaries'!$M11,MIN('Team &amp; Salaries'!$N11,'Team &amp; Salaries'!$P11),IF(R$6&gt;'Team &amp; Salaries'!$M11,IFERROR(MIN('Team &amp; Salaries'!$P11,IF(ISNUMBER(O101),O101,0)+'Team &amp; Salaries'!$N11),'Team &amp; Salaries'!$N11),0)),IF('Team &amp; Salaries'!$O11="Annually",IF(R$6='Team &amp; Salaries'!$M11,MIN('Team &amp; Salaries'!$N11,'Team &amp; Salaries'!$P11),IF(R$6&gt;'Team &amp; Salaries'!$M11,IFERROR(MIN('Team &amp; Salaries'!$P11,F101+'Team &amp; Salaries'!$N11),MIN('Team &amp; Salaries'!$N11,'Team &amp; Salaries'!$P11)),0))))))</f>
        <v>0</v>
      </c>
      <c r="S101" s="671">
        <f>IF('Team &amp; Salaries'!$O11="Never",IF(S$6&gt;='Team &amp; Salaries'!$M11,MIN('Team &amp; Salaries'!$N11,'Team &amp; Salaries'!$P11),0),IF('Team &amp; Salaries'!$O11="Monthly",IF(S$6='Team &amp; Salaries'!$M11,MIN('Team &amp; Salaries'!$N11,'Team &amp; Salaries'!$P11),IF(S$6&gt;'Team &amp; Salaries'!$M11,MIN('Team &amp; Salaries'!$P11,R101+'Team &amp; Salaries'!$N11),0)),IF('Team &amp; Salaries'!$O11="Quarterly",IF(S$6='Team &amp; Salaries'!$M11,MIN('Team &amp; Salaries'!$N11,'Team &amp; Salaries'!$P11),IF(S$6&gt;'Team &amp; Salaries'!$M11,IFERROR(MIN('Team &amp; Salaries'!$P11,IF(ISNUMBER(P101),P101,0)+'Team &amp; Salaries'!$N11),'Team &amp; Salaries'!$N11),0)),IF('Team &amp; Salaries'!$O11="Annually",IF(S$6='Team &amp; Salaries'!$M11,MIN('Team &amp; Salaries'!$N11,'Team &amp; Salaries'!$P11),IF(S$6&gt;'Team &amp; Salaries'!$M11,IFERROR(MIN('Team &amp; Salaries'!$P11,G101+'Team &amp; Salaries'!$N11),MIN('Team &amp; Salaries'!$N11,'Team &amp; Salaries'!$P11)),0))))))</f>
        <v>0</v>
      </c>
      <c r="T101" s="671">
        <f>IF('Team &amp; Salaries'!$O11="Never",IF(T$6&gt;='Team &amp; Salaries'!$M11,MIN('Team &amp; Salaries'!$N11,'Team &amp; Salaries'!$P11),0),IF('Team &amp; Salaries'!$O11="Monthly",IF(T$6='Team &amp; Salaries'!$M11,MIN('Team &amp; Salaries'!$N11,'Team &amp; Salaries'!$P11),IF(T$6&gt;'Team &amp; Salaries'!$M11,MIN('Team &amp; Salaries'!$P11,S101+'Team &amp; Salaries'!$N11),0)),IF('Team &amp; Salaries'!$O11="Quarterly",IF(T$6='Team &amp; Salaries'!$M11,MIN('Team &amp; Salaries'!$N11,'Team &amp; Salaries'!$P11),IF(T$6&gt;'Team &amp; Salaries'!$M11,IFERROR(MIN('Team &amp; Salaries'!$P11,IF(ISNUMBER(Q101),Q101,0)+'Team &amp; Salaries'!$N11),'Team &amp; Salaries'!$N11),0)),IF('Team &amp; Salaries'!$O11="Annually",IF(T$6='Team &amp; Salaries'!$M11,MIN('Team &amp; Salaries'!$N11,'Team &amp; Salaries'!$P11),IF(T$6&gt;'Team &amp; Salaries'!$M11,IFERROR(MIN('Team &amp; Salaries'!$P11,H101+'Team &amp; Salaries'!$N11),MIN('Team &amp; Salaries'!$N11,'Team &amp; Salaries'!$P11)),0))))))</f>
        <v>0</v>
      </c>
      <c r="U101" s="671">
        <f>IF('Team &amp; Salaries'!$O11="Never",IF(U$6&gt;='Team &amp; Salaries'!$M11,MIN('Team &amp; Salaries'!$N11,'Team &amp; Salaries'!$P11),0),IF('Team &amp; Salaries'!$O11="Monthly",IF(U$6='Team &amp; Salaries'!$M11,MIN('Team &amp; Salaries'!$N11,'Team &amp; Salaries'!$P11),IF(U$6&gt;'Team &amp; Salaries'!$M11,MIN('Team &amp; Salaries'!$P11,T101+'Team &amp; Salaries'!$N11),0)),IF('Team &amp; Salaries'!$O11="Quarterly",IF(U$6='Team &amp; Salaries'!$M11,MIN('Team &amp; Salaries'!$N11,'Team &amp; Salaries'!$P11),IF(U$6&gt;'Team &amp; Salaries'!$M11,IFERROR(MIN('Team &amp; Salaries'!$P11,IF(ISNUMBER(R101),R101,0)+'Team &amp; Salaries'!$N11),'Team &amp; Salaries'!$N11),0)),IF('Team &amp; Salaries'!$O11="Annually",IF(U$6='Team &amp; Salaries'!$M11,MIN('Team &amp; Salaries'!$N11,'Team &amp; Salaries'!$P11),IF(U$6&gt;'Team &amp; Salaries'!$M11,IFERROR(MIN('Team &amp; Salaries'!$P11,I101+'Team &amp; Salaries'!$N11),MIN('Team &amp; Salaries'!$N11,'Team &amp; Salaries'!$P11)),0))))))</f>
        <v>0</v>
      </c>
      <c r="V101" s="671">
        <f>IF('Team &amp; Salaries'!$O11="Never",IF(V$6&gt;='Team &amp; Salaries'!$M11,MIN('Team &amp; Salaries'!$N11,'Team &amp; Salaries'!$P11),0),IF('Team &amp; Salaries'!$O11="Monthly",IF(V$6='Team &amp; Salaries'!$M11,MIN('Team &amp; Salaries'!$N11,'Team &amp; Salaries'!$P11),IF(V$6&gt;'Team &amp; Salaries'!$M11,MIN('Team &amp; Salaries'!$P11,U101+'Team &amp; Salaries'!$N11),0)),IF('Team &amp; Salaries'!$O11="Quarterly",IF(V$6='Team &amp; Salaries'!$M11,MIN('Team &amp; Salaries'!$N11,'Team &amp; Salaries'!$P11),IF(V$6&gt;'Team &amp; Salaries'!$M11,IFERROR(MIN('Team &amp; Salaries'!$P11,IF(ISNUMBER(S101),S101,0)+'Team &amp; Salaries'!$N11),'Team &amp; Salaries'!$N11),0)),IF('Team &amp; Salaries'!$O11="Annually",IF(V$6='Team &amp; Salaries'!$M11,MIN('Team &amp; Salaries'!$N11,'Team &amp; Salaries'!$P11),IF(V$6&gt;'Team &amp; Salaries'!$M11,IFERROR(MIN('Team &amp; Salaries'!$P11,J101+'Team &amp; Salaries'!$N11),MIN('Team &amp; Salaries'!$N11,'Team &amp; Salaries'!$P11)),0))))))</f>
        <v>0</v>
      </c>
      <c r="W101" s="671">
        <f>IF('Team &amp; Salaries'!$O11="Never",IF(W$6&gt;='Team &amp; Salaries'!$M11,MIN('Team &amp; Salaries'!$N11,'Team &amp; Salaries'!$P11),0),IF('Team &amp; Salaries'!$O11="Monthly",IF(W$6='Team &amp; Salaries'!$M11,MIN('Team &amp; Salaries'!$N11,'Team &amp; Salaries'!$P11),IF(W$6&gt;'Team &amp; Salaries'!$M11,MIN('Team &amp; Salaries'!$P11,V101+'Team &amp; Salaries'!$N11),0)),IF('Team &amp; Salaries'!$O11="Quarterly",IF(W$6='Team &amp; Salaries'!$M11,MIN('Team &amp; Salaries'!$N11,'Team &amp; Salaries'!$P11),IF(W$6&gt;'Team &amp; Salaries'!$M11,IFERROR(MIN('Team &amp; Salaries'!$P11,IF(ISNUMBER(T101),T101,0)+'Team &amp; Salaries'!$N11),'Team &amp; Salaries'!$N11),0)),IF('Team &amp; Salaries'!$O11="Annually",IF(W$6='Team &amp; Salaries'!$M11,MIN('Team &amp; Salaries'!$N11,'Team &amp; Salaries'!$P11),IF(W$6&gt;'Team &amp; Salaries'!$M11,IFERROR(MIN('Team &amp; Salaries'!$P11,K101+'Team &amp; Salaries'!$N11),MIN('Team &amp; Salaries'!$N11,'Team &amp; Salaries'!$P11)),0))))))</f>
        <v>0</v>
      </c>
      <c r="X101" s="671">
        <f>IF('Team &amp; Salaries'!$O11="Never",IF(X$6&gt;='Team &amp; Salaries'!$M11,MIN('Team &amp; Salaries'!$N11,'Team &amp; Salaries'!$P11),0),IF('Team &amp; Salaries'!$O11="Monthly",IF(X$6='Team &amp; Salaries'!$M11,MIN('Team &amp; Salaries'!$N11,'Team &amp; Salaries'!$P11),IF(X$6&gt;'Team &amp; Salaries'!$M11,MIN('Team &amp; Salaries'!$P11,W101+'Team &amp; Salaries'!$N11),0)),IF('Team &amp; Salaries'!$O11="Quarterly",IF(X$6='Team &amp; Salaries'!$M11,MIN('Team &amp; Salaries'!$N11,'Team &amp; Salaries'!$P11),IF(X$6&gt;'Team &amp; Salaries'!$M11,IFERROR(MIN('Team &amp; Salaries'!$P11,IF(ISNUMBER(U101),U101,0)+'Team &amp; Salaries'!$N11),'Team &amp; Salaries'!$N11),0)),IF('Team &amp; Salaries'!$O11="Annually",IF(X$6='Team &amp; Salaries'!$M11,MIN('Team &amp; Salaries'!$N11,'Team &amp; Salaries'!$P11),IF(X$6&gt;'Team &amp; Salaries'!$M11,IFERROR(MIN('Team &amp; Salaries'!$P11,L101+'Team &amp; Salaries'!$N11),MIN('Team &amp; Salaries'!$N11,'Team &amp; Salaries'!$P11)),0))))))</f>
        <v>0</v>
      </c>
      <c r="Y101" s="671">
        <f>IF('Team &amp; Salaries'!$O11="Never",IF(Y$6&gt;='Team &amp; Salaries'!$M11,MIN('Team &amp; Salaries'!$N11,'Team &amp; Salaries'!$P11),0),IF('Team &amp; Salaries'!$O11="Monthly",IF(Y$6='Team &amp; Salaries'!$M11,MIN('Team &amp; Salaries'!$N11,'Team &amp; Salaries'!$P11),IF(Y$6&gt;'Team &amp; Salaries'!$M11,MIN('Team &amp; Salaries'!$P11,X101+'Team &amp; Salaries'!$N11),0)),IF('Team &amp; Salaries'!$O11="Quarterly",IF(Y$6='Team &amp; Salaries'!$M11,MIN('Team &amp; Salaries'!$N11,'Team &amp; Salaries'!$P11),IF(Y$6&gt;'Team &amp; Salaries'!$M11,IFERROR(MIN('Team &amp; Salaries'!$P11,IF(ISNUMBER(V101),V101,0)+'Team &amp; Salaries'!$N11),'Team &amp; Salaries'!$N11),0)),IF('Team &amp; Salaries'!$O11="Annually",IF(Y$6='Team &amp; Salaries'!$M11,MIN('Team &amp; Salaries'!$N11,'Team &amp; Salaries'!$P11),IF(Y$6&gt;'Team &amp; Salaries'!$M11,IFERROR(MIN('Team &amp; Salaries'!$P11,M101+'Team &amp; Salaries'!$N11),MIN('Team &amp; Salaries'!$N11,'Team &amp; Salaries'!$P11)),0))))))</f>
        <v>0</v>
      </c>
      <c r="Z101" s="671">
        <f>IF('Team &amp; Salaries'!$O11="Never",IF(Z$6&gt;='Team &amp; Salaries'!$M11,MIN('Team &amp; Salaries'!$N11,'Team &amp; Salaries'!$P11),0),IF('Team &amp; Salaries'!$O11="Monthly",IF(Z$6='Team &amp; Salaries'!$M11,MIN('Team &amp; Salaries'!$N11,'Team &amp; Salaries'!$P11),IF(Z$6&gt;'Team &amp; Salaries'!$M11,MIN('Team &amp; Salaries'!$P11,Y101+'Team &amp; Salaries'!$N11),0)),IF('Team &amp; Salaries'!$O11="Quarterly",IF(Z$6='Team &amp; Salaries'!$M11,MIN('Team &amp; Salaries'!$N11,'Team &amp; Salaries'!$P11),IF(Z$6&gt;'Team &amp; Salaries'!$M11,IFERROR(MIN('Team &amp; Salaries'!$P11,IF(ISNUMBER(W101),W101,0)+'Team &amp; Salaries'!$N11),'Team &amp; Salaries'!$N11),0)),IF('Team &amp; Salaries'!$O11="Annually",IF(Z$6='Team &amp; Salaries'!$M11,MIN('Team &amp; Salaries'!$N11,'Team &amp; Salaries'!$P11),IF(Z$6&gt;'Team &amp; Salaries'!$M11,IFERROR(MIN('Team &amp; Salaries'!$P11,N101+'Team &amp; Salaries'!$N11),MIN('Team &amp; Salaries'!$N11,'Team &amp; Salaries'!$P11)),0))))))</f>
        <v>0</v>
      </c>
      <c r="AA101" s="671">
        <f>IF('Team &amp; Salaries'!$O11="Never",IF(AA$6&gt;='Team &amp; Salaries'!$M11,MIN('Team &amp; Salaries'!$N11,'Team &amp; Salaries'!$P11),0),IF('Team &amp; Salaries'!$O11="Monthly",IF(AA$6='Team &amp; Salaries'!$M11,MIN('Team &amp; Salaries'!$N11,'Team &amp; Salaries'!$P11),IF(AA$6&gt;'Team &amp; Salaries'!$M11,MIN('Team &amp; Salaries'!$P11,Z101+'Team &amp; Salaries'!$N11),0)),IF('Team &amp; Salaries'!$O11="Quarterly",IF(AA$6='Team &amp; Salaries'!$M11,MIN('Team &amp; Salaries'!$N11,'Team &amp; Salaries'!$P11),IF(AA$6&gt;'Team &amp; Salaries'!$M11,IFERROR(MIN('Team &amp; Salaries'!$P11,IF(ISNUMBER(X101),X101,0)+'Team &amp; Salaries'!$N11),'Team &amp; Salaries'!$N11),0)),IF('Team &amp; Salaries'!$O11="Annually",IF(AA$6='Team &amp; Salaries'!$M11,MIN('Team &amp; Salaries'!$N11,'Team &amp; Salaries'!$P11),IF(AA$6&gt;'Team &amp; Salaries'!$M11,IFERROR(MIN('Team &amp; Salaries'!$P11,O101+'Team &amp; Salaries'!$N11),MIN('Team &amp; Salaries'!$N11,'Team &amp; Salaries'!$P11)),0))))))</f>
        <v>0</v>
      </c>
      <c r="AB101" s="671">
        <f>IF('Team &amp; Salaries'!$O11="Never",IF(AB$6&gt;='Team &amp; Salaries'!$M11,MIN('Team &amp; Salaries'!$N11,'Team &amp; Salaries'!$P11),0),IF('Team &amp; Salaries'!$O11="Monthly",IF(AB$6='Team &amp; Salaries'!$M11,MIN('Team &amp; Salaries'!$N11,'Team &amp; Salaries'!$P11),IF(AB$6&gt;'Team &amp; Salaries'!$M11,MIN('Team &amp; Salaries'!$P11,AA101+'Team &amp; Salaries'!$N11),0)),IF('Team &amp; Salaries'!$O11="Quarterly",IF(AB$6='Team &amp; Salaries'!$M11,MIN('Team &amp; Salaries'!$N11,'Team &amp; Salaries'!$P11),IF(AB$6&gt;'Team &amp; Salaries'!$M11,IFERROR(MIN('Team &amp; Salaries'!$P11,IF(ISNUMBER(Y101),Y101,0)+'Team &amp; Salaries'!$N11),'Team &amp; Salaries'!$N11),0)),IF('Team &amp; Salaries'!$O11="Annually",IF(AB$6='Team &amp; Salaries'!$M11,MIN('Team &amp; Salaries'!$N11,'Team &amp; Salaries'!$P11),IF(AB$6&gt;'Team &amp; Salaries'!$M11,IFERROR(MIN('Team &amp; Salaries'!$P11,P101+'Team &amp; Salaries'!$N11),MIN('Team &amp; Salaries'!$N11,'Team &amp; Salaries'!$P11)),0))))))</f>
        <v>0</v>
      </c>
      <c r="AC101" s="671">
        <f>IF('Team &amp; Salaries'!$O11="Never",IF(AC$6&gt;='Team &amp; Salaries'!$M11,MIN('Team &amp; Salaries'!$N11,'Team &amp; Salaries'!$P11),0),IF('Team &amp; Salaries'!$O11="Monthly",IF(AC$6='Team &amp; Salaries'!$M11,MIN('Team &amp; Salaries'!$N11,'Team &amp; Salaries'!$P11),IF(AC$6&gt;'Team &amp; Salaries'!$M11,MIN('Team &amp; Salaries'!$P11,AB101+'Team &amp; Salaries'!$N11),0)),IF('Team &amp; Salaries'!$O11="Quarterly",IF(AC$6='Team &amp; Salaries'!$M11,MIN('Team &amp; Salaries'!$N11,'Team &amp; Salaries'!$P11),IF(AC$6&gt;'Team &amp; Salaries'!$M11,IFERROR(MIN('Team &amp; Salaries'!$P11,IF(ISNUMBER(Z101),Z101,0)+'Team &amp; Salaries'!$N11),'Team &amp; Salaries'!$N11),0)),IF('Team &amp; Salaries'!$O11="Annually",IF(AC$6='Team &amp; Salaries'!$M11,MIN('Team &amp; Salaries'!$N11,'Team &amp; Salaries'!$P11),IF(AC$6&gt;'Team &amp; Salaries'!$M11,IFERROR(MIN('Team &amp; Salaries'!$P11,Q101+'Team &amp; Salaries'!$N11),MIN('Team &amp; Salaries'!$N11,'Team &amp; Salaries'!$P11)),0))))))</f>
        <v>0</v>
      </c>
      <c r="AD101" s="671">
        <f>IF('Team &amp; Salaries'!$O11="Never",IF(AD$6&gt;='Team &amp; Salaries'!$M11,MIN('Team &amp; Salaries'!$N11,'Team &amp; Salaries'!$P11),0),IF('Team &amp; Salaries'!$O11="Monthly",IF(AD$6='Team &amp; Salaries'!$M11,MIN('Team &amp; Salaries'!$N11,'Team &amp; Salaries'!$P11),IF(AD$6&gt;'Team &amp; Salaries'!$M11,MIN('Team &amp; Salaries'!$P11,AC101+'Team &amp; Salaries'!$N11),0)),IF('Team &amp; Salaries'!$O11="Quarterly",IF(AD$6='Team &amp; Salaries'!$M11,MIN('Team &amp; Salaries'!$N11,'Team &amp; Salaries'!$P11),IF(AD$6&gt;'Team &amp; Salaries'!$M11,IFERROR(MIN('Team &amp; Salaries'!$P11,IF(ISNUMBER(AA101),AA101,0)+'Team &amp; Salaries'!$N11),'Team &amp; Salaries'!$N11),0)),IF('Team &amp; Salaries'!$O11="Annually",IF(AD$6='Team &amp; Salaries'!$M11,MIN('Team &amp; Salaries'!$N11,'Team &amp; Salaries'!$P11),IF(AD$6&gt;'Team &amp; Salaries'!$M11,IFERROR(MIN('Team &amp; Salaries'!$P11,R101+'Team &amp; Salaries'!$N11),MIN('Team &amp; Salaries'!$N11,'Team &amp; Salaries'!$P11)),0))))))</f>
        <v>0</v>
      </c>
      <c r="AE101" s="671">
        <f>IF('Team &amp; Salaries'!$O11="Never",IF(AE$6&gt;='Team &amp; Salaries'!$M11,MIN('Team &amp; Salaries'!$N11,'Team &amp; Salaries'!$P11),0),IF('Team &amp; Salaries'!$O11="Monthly",IF(AE$6='Team &amp; Salaries'!$M11,MIN('Team &amp; Salaries'!$N11,'Team &amp; Salaries'!$P11),IF(AE$6&gt;'Team &amp; Salaries'!$M11,MIN('Team &amp; Salaries'!$P11,AD101+'Team &amp; Salaries'!$N11),0)),IF('Team &amp; Salaries'!$O11="Quarterly",IF(AE$6='Team &amp; Salaries'!$M11,MIN('Team &amp; Salaries'!$N11,'Team &amp; Salaries'!$P11),IF(AE$6&gt;'Team &amp; Salaries'!$M11,IFERROR(MIN('Team &amp; Salaries'!$P11,IF(ISNUMBER(AB101),AB101,0)+'Team &amp; Salaries'!$N11),'Team &amp; Salaries'!$N11),0)),IF('Team &amp; Salaries'!$O11="Annually",IF(AE$6='Team &amp; Salaries'!$M11,MIN('Team &amp; Salaries'!$N11,'Team &amp; Salaries'!$P11),IF(AE$6&gt;'Team &amp; Salaries'!$M11,IFERROR(MIN('Team &amp; Salaries'!$P11,S101+'Team &amp; Salaries'!$N11),MIN('Team &amp; Salaries'!$N11,'Team &amp; Salaries'!$P11)),0))))))</f>
        <v>0</v>
      </c>
      <c r="AF101" s="671">
        <f>IF('Team &amp; Salaries'!$O11="Never",IF(AF$6&gt;='Team &amp; Salaries'!$M11,MIN('Team &amp; Salaries'!$N11,'Team &amp; Salaries'!$P11),0),IF('Team &amp; Salaries'!$O11="Monthly",IF(AF$6='Team &amp; Salaries'!$M11,MIN('Team &amp; Salaries'!$N11,'Team &amp; Salaries'!$P11),IF(AF$6&gt;'Team &amp; Salaries'!$M11,MIN('Team &amp; Salaries'!$P11,AE101+'Team &amp; Salaries'!$N11),0)),IF('Team &amp; Salaries'!$O11="Quarterly",IF(AF$6='Team &amp; Salaries'!$M11,MIN('Team &amp; Salaries'!$N11,'Team &amp; Salaries'!$P11),IF(AF$6&gt;'Team &amp; Salaries'!$M11,IFERROR(MIN('Team &amp; Salaries'!$P11,IF(ISNUMBER(AC101),AC101,0)+'Team &amp; Salaries'!$N11),'Team &amp; Salaries'!$N11),0)),IF('Team &amp; Salaries'!$O11="Annually",IF(AF$6='Team &amp; Salaries'!$M11,MIN('Team &amp; Salaries'!$N11,'Team &amp; Salaries'!$P11),IF(AF$6&gt;'Team &amp; Salaries'!$M11,IFERROR(MIN('Team &amp; Salaries'!$P11,T101+'Team &amp; Salaries'!$N11),MIN('Team &amp; Salaries'!$N11,'Team &amp; Salaries'!$P11)),0))))))</f>
        <v>0</v>
      </c>
      <c r="AG101" s="671">
        <f>IF('Team &amp; Salaries'!$O11="Never",IF(AG$6&gt;='Team &amp; Salaries'!$M11,MIN('Team &amp; Salaries'!$N11,'Team &amp; Salaries'!$P11),0),IF('Team &amp; Salaries'!$O11="Monthly",IF(AG$6='Team &amp; Salaries'!$M11,MIN('Team &amp; Salaries'!$N11,'Team &amp; Salaries'!$P11),IF(AG$6&gt;'Team &amp; Salaries'!$M11,MIN('Team &amp; Salaries'!$P11,AF101+'Team &amp; Salaries'!$N11),0)),IF('Team &amp; Salaries'!$O11="Quarterly",IF(AG$6='Team &amp; Salaries'!$M11,MIN('Team &amp; Salaries'!$N11,'Team &amp; Salaries'!$P11),IF(AG$6&gt;'Team &amp; Salaries'!$M11,IFERROR(MIN('Team &amp; Salaries'!$P11,IF(ISNUMBER(AD101),AD101,0)+'Team &amp; Salaries'!$N11),'Team &amp; Salaries'!$N11),0)),IF('Team &amp; Salaries'!$O11="Annually",IF(AG$6='Team &amp; Salaries'!$M11,MIN('Team &amp; Salaries'!$N11,'Team &amp; Salaries'!$P11),IF(AG$6&gt;'Team &amp; Salaries'!$M11,IFERROR(MIN('Team &amp; Salaries'!$P11,U101+'Team &amp; Salaries'!$N11),MIN('Team &amp; Salaries'!$N11,'Team &amp; Salaries'!$P11)),0))))))</f>
        <v>0</v>
      </c>
      <c r="AH101" s="671">
        <f>IF('Team &amp; Salaries'!$O11="Never",IF(AH$6&gt;='Team &amp; Salaries'!$M11,MIN('Team &amp; Salaries'!$N11,'Team &amp; Salaries'!$P11),0),IF('Team &amp; Salaries'!$O11="Monthly",IF(AH$6='Team &amp; Salaries'!$M11,MIN('Team &amp; Salaries'!$N11,'Team &amp; Salaries'!$P11),IF(AH$6&gt;'Team &amp; Salaries'!$M11,MIN('Team &amp; Salaries'!$P11,AG101+'Team &amp; Salaries'!$N11),0)),IF('Team &amp; Salaries'!$O11="Quarterly",IF(AH$6='Team &amp; Salaries'!$M11,MIN('Team &amp; Salaries'!$N11,'Team &amp; Salaries'!$P11),IF(AH$6&gt;'Team &amp; Salaries'!$M11,IFERROR(MIN('Team &amp; Salaries'!$P11,IF(ISNUMBER(AE101),AE101,0)+'Team &amp; Salaries'!$N11),'Team &amp; Salaries'!$N11),0)),IF('Team &amp; Salaries'!$O11="Annually",IF(AH$6='Team &amp; Salaries'!$M11,MIN('Team &amp; Salaries'!$N11,'Team &amp; Salaries'!$P11),IF(AH$6&gt;'Team &amp; Salaries'!$M11,IFERROR(MIN('Team &amp; Salaries'!$P11,V101+'Team &amp; Salaries'!$N11),MIN('Team &amp; Salaries'!$N11,'Team &amp; Salaries'!$P11)),0))))))</f>
        <v>0</v>
      </c>
      <c r="AI101" s="671">
        <f>IF('Team &amp; Salaries'!$O11="Never",IF(AI$6&gt;='Team &amp; Salaries'!$M11,MIN('Team &amp; Salaries'!$N11,'Team &amp; Salaries'!$P11),0),IF('Team &amp; Salaries'!$O11="Monthly",IF(AI$6='Team &amp; Salaries'!$M11,MIN('Team &amp; Salaries'!$N11,'Team &amp; Salaries'!$P11),IF(AI$6&gt;'Team &amp; Salaries'!$M11,MIN('Team &amp; Salaries'!$P11,AH101+'Team &amp; Salaries'!$N11),0)),IF('Team &amp; Salaries'!$O11="Quarterly",IF(AI$6='Team &amp; Salaries'!$M11,MIN('Team &amp; Salaries'!$N11,'Team &amp; Salaries'!$P11),IF(AI$6&gt;'Team &amp; Salaries'!$M11,IFERROR(MIN('Team &amp; Salaries'!$P11,IF(ISNUMBER(AF101),AF101,0)+'Team &amp; Salaries'!$N11),'Team &amp; Salaries'!$N11),0)),IF('Team &amp; Salaries'!$O11="Annually",IF(AI$6='Team &amp; Salaries'!$M11,MIN('Team &amp; Salaries'!$N11,'Team &amp; Salaries'!$P11),IF(AI$6&gt;'Team &amp; Salaries'!$M11,IFERROR(MIN('Team &amp; Salaries'!$P11,W101+'Team &amp; Salaries'!$N11),MIN('Team &amp; Salaries'!$N11,'Team &amp; Salaries'!$P11)),0))))))</f>
        <v>0</v>
      </c>
      <c r="AJ101" s="671">
        <f>IF('Team &amp; Salaries'!$O11="Never",IF(AJ$6&gt;='Team &amp; Salaries'!$M11,MIN('Team &amp; Salaries'!$N11,'Team &amp; Salaries'!$P11),0),IF('Team &amp; Salaries'!$O11="Monthly",IF(AJ$6='Team &amp; Salaries'!$M11,MIN('Team &amp; Salaries'!$N11,'Team &amp; Salaries'!$P11),IF(AJ$6&gt;'Team &amp; Salaries'!$M11,MIN('Team &amp; Salaries'!$P11,AI101+'Team &amp; Salaries'!$N11),0)),IF('Team &amp; Salaries'!$O11="Quarterly",IF(AJ$6='Team &amp; Salaries'!$M11,MIN('Team &amp; Salaries'!$N11,'Team &amp; Salaries'!$P11),IF(AJ$6&gt;'Team &amp; Salaries'!$M11,IFERROR(MIN('Team &amp; Salaries'!$P11,IF(ISNUMBER(AG101),AG101,0)+'Team &amp; Salaries'!$N11),'Team &amp; Salaries'!$N11),0)),IF('Team &amp; Salaries'!$O11="Annually",IF(AJ$6='Team &amp; Salaries'!$M11,MIN('Team &amp; Salaries'!$N11,'Team &amp; Salaries'!$P11),IF(AJ$6&gt;'Team &amp; Salaries'!$M11,IFERROR(MIN('Team &amp; Salaries'!$P11,X101+'Team &amp; Salaries'!$N11),MIN('Team &amp; Salaries'!$N11,'Team &amp; Salaries'!$P11)),0))))))</f>
        <v>0</v>
      </c>
      <c r="AK101" s="671">
        <f>IF('Team &amp; Salaries'!$O11="Never",IF(AK$6&gt;='Team &amp; Salaries'!$M11,MIN('Team &amp; Salaries'!$N11,'Team &amp; Salaries'!$P11),0),IF('Team &amp; Salaries'!$O11="Monthly",IF(AK$6='Team &amp; Salaries'!$M11,MIN('Team &amp; Salaries'!$N11,'Team &amp; Salaries'!$P11),IF(AK$6&gt;'Team &amp; Salaries'!$M11,MIN('Team &amp; Salaries'!$P11,AJ101+'Team &amp; Salaries'!$N11),0)),IF('Team &amp; Salaries'!$O11="Quarterly",IF(AK$6='Team &amp; Salaries'!$M11,MIN('Team &amp; Salaries'!$N11,'Team &amp; Salaries'!$P11),IF(AK$6&gt;'Team &amp; Salaries'!$M11,IFERROR(MIN('Team &amp; Salaries'!$P11,IF(ISNUMBER(AH101),AH101,0)+'Team &amp; Salaries'!$N11),'Team &amp; Salaries'!$N11),0)),IF('Team &amp; Salaries'!$O11="Annually",IF(AK$6='Team &amp; Salaries'!$M11,MIN('Team &amp; Salaries'!$N11,'Team &amp; Salaries'!$P11),IF(AK$6&gt;'Team &amp; Salaries'!$M11,IFERROR(MIN('Team &amp; Salaries'!$P11,Y101+'Team &amp; Salaries'!$N11),MIN('Team &amp; Salaries'!$N11,'Team &amp; Salaries'!$P11)),0))))))</f>
        <v>0</v>
      </c>
      <c r="AL101" s="671">
        <f>IF('Team &amp; Salaries'!$O11="Never",IF(AL$6&gt;='Team &amp; Salaries'!$M11,MIN('Team &amp; Salaries'!$N11,'Team &amp; Salaries'!$P11),0),IF('Team &amp; Salaries'!$O11="Monthly",IF(AL$6='Team &amp; Salaries'!$M11,MIN('Team &amp; Salaries'!$N11,'Team &amp; Salaries'!$P11),IF(AL$6&gt;'Team &amp; Salaries'!$M11,MIN('Team &amp; Salaries'!$P11,AK101+'Team &amp; Salaries'!$N11),0)),IF('Team &amp; Salaries'!$O11="Quarterly",IF(AL$6='Team &amp; Salaries'!$M11,MIN('Team &amp; Salaries'!$N11,'Team &amp; Salaries'!$P11),IF(AL$6&gt;'Team &amp; Salaries'!$M11,IFERROR(MIN('Team &amp; Salaries'!$P11,IF(ISNUMBER(AI101),AI101,0)+'Team &amp; Salaries'!$N11),'Team &amp; Salaries'!$N11),0)),IF('Team &amp; Salaries'!$O11="Annually",IF(AL$6='Team &amp; Salaries'!$M11,MIN('Team &amp; Salaries'!$N11,'Team &amp; Salaries'!$P11),IF(AL$6&gt;'Team &amp; Salaries'!$M11,IFERROR(MIN('Team &amp; Salaries'!$P11,Z101+'Team &amp; Salaries'!$N11),MIN('Team &amp; Salaries'!$N11,'Team &amp; Salaries'!$P11)),0))))))</f>
        <v>0</v>
      </c>
      <c r="AM101" s="671">
        <f>IF('Team &amp; Salaries'!$O11="Never",IF(AM$6&gt;='Team &amp; Salaries'!$M11,MIN('Team &amp; Salaries'!$N11,'Team &amp; Salaries'!$P11),0),IF('Team &amp; Salaries'!$O11="Monthly",IF(AM$6='Team &amp; Salaries'!$M11,MIN('Team &amp; Salaries'!$N11,'Team &amp; Salaries'!$P11),IF(AM$6&gt;'Team &amp; Salaries'!$M11,MIN('Team &amp; Salaries'!$P11,AL101+'Team &amp; Salaries'!$N11),0)),IF('Team &amp; Salaries'!$O11="Quarterly",IF(AM$6='Team &amp; Salaries'!$M11,MIN('Team &amp; Salaries'!$N11,'Team &amp; Salaries'!$P11),IF(AM$6&gt;'Team &amp; Salaries'!$M11,IFERROR(MIN('Team &amp; Salaries'!$P11,IF(ISNUMBER(AJ101),AJ101,0)+'Team &amp; Salaries'!$N11),'Team &amp; Salaries'!$N11),0)),IF('Team &amp; Salaries'!$O11="Annually",IF(AM$6='Team &amp; Salaries'!$M11,MIN('Team &amp; Salaries'!$N11,'Team &amp; Salaries'!$P11),IF(AM$6&gt;'Team &amp; Salaries'!$M11,IFERROR(MIN('Team &amp; Salaries'!$P11,AA101+'Team &amp; Salaries'!$N11),MIN('Team &amp; Salaries'!$N11,'Team &amp; Salaries'!$P11)),0))))))</f>
        <v>0</v>
      </c>
      <c r="AN101" s="671">
        <f>IF('Team &amp; Salaries'!$O11="Never",IF(AN$6&gt;='Team &amp; Salaries'!$M11,MIN('Team &amp; Salaries'!$N11,'Team &amp; Salaries'!$P11),0),IF('Team &amp; Salaries'!$O11="Monthly",IF(AN$6='Team &amp; Salaries'!$M11,MIN('Team &amp; Salaries'!$N11,'Team &amp; Salaries'!$P11),IF(AN$6&gt;'Team &amp; Salaries'!$M11,MIN('Team &amp; Salaries'!$P11,AM101+'Team &amp; Salaries'!$N11),0)),IF('Team &amp; Salaries'!$O11="Quarterly",IF(AN$6='Team &amp; Salaries'!$M11,MIN('Team &amp; Salaries'!$N11,'Team &amp; Salaries'!$P11),IF(AN$6&gt;'Team &amp; Salaries'!$M11,IFERROR(MIN('Team &amp; Salaries'!$P11,IF(ISNUMBER(AK101),AK101,0)+'Team &amp; Salaries'!$N11),'Team &amp; Salaries'!$N11),0)),IF('Team &amp; Salaries'!$O11="Annually",IF(AN$6='Team &amp; Salaries'!$M11,MIN('Team &amp; Salaries'!$N11,'Team &amp; Salaries'!$P11),IF(AN$6&gt;'Team &amp; Salaries'!$M11,IFERROR(MIN('Team &amp; Salaries'!$P11,AB101+'Team &amp; Salaries'!$N11),MIN('Team &amp; Salaries'!$N11,'Team &amp; Salaries'!$P11)),0))))))</f>
        <v>0</v>
      </c>
      <c r="AO101" s="671">
        <f>IF('Team &amp; Salaries'!$O11="Never",IF(AO$6&gt;='Team &amp; Salaries'!$M11,MIN('Team &amp; Salaries'!$N11,'Team &amp; Salaries'!$P11),0),IF('Team &amp; Salaries'!$O11="Monthly",IF(AO$6='Team &amp; Salaries'!$M11,MIN('Team &amp; Salaries'!$N11,'Team &amp; Salaries'!$P11),IF(AO$6&gt;'Team &amp; Salaries'!$M11,MIN('Team &amp; Salaries'!$P11,AN101+'Team &amp; Salaries'!$N11),0)),IF('Team &amp; Salaries'!$O11="Quarterly",IF(AO$6='Team &amp; Salaries'!$M11,MIN('Team &amp; Salaries'!$N11,'Team &amp; Salaries'!$P11),IF(AO$6&gt;'Team &amp; Salaries'!$M11,IFERROR(MIN('Team &amp; Salaries'!$P11,IF(ISNUMBER(AL101),AL101,0)+'Team &amp; Salaries'!$N11),'Team &amp; Salaries'!$N11),0)),IF('Team &amp; Salaries'!$O11="Annually",IF(AO$6='Team &amp; Salaries'!$M11,MIN('Team &amp; Salaries'!$N11,'Team &amp; Salaries'!$P11),IF(AO$6&gt;'Team &amp; Salaries'!$M11,IFERROR(MIN('Team &amp; Salaries'!$P11,AC101+'Team &amp; Salaries'!$N11),MIN('Team &amp; Salaries'!$N11,'Team &amp; Salaries'!$P11)),0))))))</f>
        <v>0</v>
      </c>
      <c r="AP101" s="671">
        <f>IF('Team &amp; Salaries'!$O11="Never",IF(AP$6&gt;='Team &amp; Salaries'!$M11,MIN('Team &amp; Salaries'!$N11,'Team &amp; Salaries'!$P11),0),IF('Team &amp; Salaries'!$O11="Monthly",IF(AP$6='Team &amp; Salaries'!$M11,MIN('Team &amp; Salaries'!$N11,'Team &amp; Salaries'!$P11),IF(AP$6&gt;'Team &amp; Salaries'!$M11,MIN('Team &amp; Salaries'!$P11,AO101+'Team &amp; Salaries'!$N11),0)),IF('Team &amp; Salaries'!$O11="Quarterly",IF(AP$6='Team &amp; Salaries'!$M11,MIN('Team &amp; Salaries'!$N11,'Team &amp; Salaries'!$P11),IF(AP$6&gt;'Team &amp; Salaries'!$M11,IFERROR(MIN('Team &amp; Salaries'!$P11,IF(ISNUMBER(AM101),AM101,0)+'Team &amp; Salaries'!$N11),'Team &amp; Salaries'!$N11),0)),IF('Team &amp; Salaries'!$O11="Annually",IF(AP$6='Team &amp; Salaries'!$M11,MIN('Team &amp; Salaries'!$N11,'Team &amp; Salaries'!$P11),IF(AP$6&gt;'Team &amp; Salaries'!$M11,IFERROR(MIN('Team &amp; Salaries'!$P11,AD101+'Team &amp; Salaries'!$N11),MIN('Team &amp; Salaries'!$N11,'Team &amp; Salaries'!$P11)),0))))))</f>
        <v>1</v>
      </c>
      <c r="AQ101" s="671">
        <f>IF('Team &amp; Salaries'!$O11="Never",IF(AQ$6&gt;='Team &amp; Salaries'!$M11,MIN('Team &amp; Salaries'!$N11,'Team &amp; Salaries'!$P11),0),IF('Team &amp; Salaries'!$O11="Monthly",IF(AQ$6='Team &amp; Salaries'!$M11,MIN('Team &amp; Salaries'!$N11,'Team &amp; Salaries'!$P11),IF(AQ$6&gt;'Team &amp; Salaries'!$M11,MIN('Team &amp; Salaries'!$P11,AP101+'Team &amp; Salaries'!$N11),0)),IF('Team &amp; Salaries'!$O11="Quarterly",IF(AQ$6='Team &amp; Salaries'!$M11,MIN('Team &amp; Salaries'!$N11,'Team &amp; Salaries'!$P11),IF(AQ$6&gt;'Team &amp; Salaries'!$M11,IFERROR(MIN('Team &amp; Salaries'!$P11,IF(ISNUMBER(AN101),AN101,0)+'Team &amp; Salaries'!$N11),'Team &amp; Salaries'!$N11),0)),IF('Team &amp; Salaries'!$O11="Annually",IF(AQ$6='Team &amp; Salaries'!$M11,MIN('Team &amp; Salaries'!$N11,'Team &amp; Salaries'!$P11),IF(AQ$6&gt;'Team &amp; Salaries'!$M11,IFERROR(MIN('Team &amp; Salaries'!$P11,AE101+'Team &amp; Salaries'!$N11),MIN('Team &amp; Salaries'!$N11,'Team &amp; Salaries'!$P11)),0))))))</f>
        <v>1</v>
      </c>
      <c r="AR101" s="671">
        <f>IF('Team &amp; Salaries'!$O11="Never",IF(AR$6&gt;='Team &amp; Salaries'!$M11,MIN('Team &amp; Salaries'!$N11,'Team &amp; Salaries'!$P11),0),IF('Team &amp; Salaries'!$O11="Monthly",IF(AR$6='Team &amp; Salaries'!$M11,MIN('Team &amp; Salaries'!$N11,'Team &amp; Salaries'!$P11),IF(AR$6&gt;'Team &amp; Salaries'!$M11,MIN('Team &amp; Salaries'!$P11,AQ101+'Team &amp; Salaries'!$N11),0)),IF('Team &amp; Salaries'!$O11="Quarterly",IF(AR$6='Team &amp; Salaries'!$M11,MIN('Team &amp; Salaries'!$N11,'Team &amp; Salaries'!$P11),IF(AR$6&gt;'Team &amp; Salaries'!$M11,IFERROR(MIN('Team &amp; Salaries'!$P11,IF(ISNUMBER(AO101),AO101,0)+'Team &amp; Salaries'!$N11),'Team &amp; Salaries'!$N11),0)),IF('Team &amp; Salaries'!$O11="Annually",IF(AR$6='Team &amp; Salaries'!$M11,MIN('Team &amp; Salaries'!$N11,'Team &amp; Salaries'!$P11),IF(AR$6&gt;'Team &amp; Salaries'!$M11,IFERROR(MIN('Team &amp; Salaries'!$P11,AF101+'Team &amp; Salaries'!$N11),MIN('Team &amp; Salaries'!$N11,'Team &amp; Salaries'!$P11)),0))))))</f>
        <v>1</v>
      </c>
      <c r="AS101" s="671">
        <f>IF('Team &amp; Salaries'!$O11="Never",IF(AS$6&gt;='Team &amp; Salaries'!$M11,MIN('Team &amp; Salaries'!$N11,'Team &amp; Salaries'!$P11),0),IF('Team &amp; Salaries'!$O11="Monthly",IF(AS$6='Team &amp; Salaries'!$M11,MIN('Team &amp; Salaries'!$N11,'Team &amp; Salaries'!$P11),IF(AS$6&gt;'Team &amp; Salaries'!$M11,MIN('Team &amp; Salaries'!$P11,AR101+'Team &amp; Salaries'!$N11),0)),IF('Team &amp; Salaries'!$O11="Quarterly",IF(AS$6='Team &amp; Salaries'!$M11,MIN('Team &amp; Salaries'!$N11,'Team &amp; Salaries'!$P11),IF(AS$6&gt;'Team &amp; Salaries'!$M11,IFERROR(MIN('Team &amp; Salaries'!$P11,IF(ISNUMBER(AP101),AP101,0)+'Team &amp; Salaries'!$N11),'Team &amp; Salaries'!$N11),0)),IF('Team &amp; Salaries'!$O11="Annually",IF(AS$6='Team &amp; Salaries'!$M11,MIN('Team &amp; Salaries'!$N11,'Team &amp; Salaries'!$P11),IF(AS$6&gt;'Team &amp; Salaries'!$M11,IFERROR(MIN('Team &amp; Salaries'!$P11,AG101+'Team &amp; Salaries'!$N11),MIN('Team &amp; Salaries'!$N11,'Team &amp; Salaries'!$P11)),0))))))</f>
        <v>1</v>
      </c>
      <c r="AT101" s="671">
        <f>IF('Team &amp; Salaries'!$O11="Never",IF(AT$6&gt;='Team &amp; Salaries'!$M11,MIN('Team &amp; Salaries'!$N11,'Team &amp; Salaries'!$P11),0),IF('Team &amp; Salaries'!$O11="Monthly",IF(AT$6='Team &amp; Salaries'!$M11,MIN('Team &amp; Salaries'!$N11,'Team &amp; Salaries'!$P11),IF(AT$6&gt;'Team &amp; Salaries'!$M11,MIN('Team &amp; Salaries'!$P11,AS101+'Team &amp; Salaries'!$N11),0)),IF('Team &amp; Salaries'!$O11="Quarterly",IF(AT$6='Team &amp; Salaries'!$M11,MIN('Team &amp; Salaries'!$N11,'Team &amp; Salaries'!$P11),IF(AT$6&gt;'Team &amp; Salaries'!$M11,IFERROR(MIN('Team &amp; Salaries'!$P11,IF(ISNUMBER(AQ101),AQ101,0)+'Team &amp; Salaries'!$N11),'Team &amp; Salaries'!$N11),0)),IF('Team &amp; Salaries'!$O11="Annually",IF(AT$6='Team &amp; Salaries'!$M11,MIN('Team &amp; Salaries'!$N11,'Team &amp; Salaries'!$P11),IF(AT$6&gt;'Team &amp; Salaries'!$M11,IFERROR(MIN('Team &amp; Salaries'!$P11,AH101+'Team &amp; Salaries'!$N11),MIN('Team &amp; Salaries'!$N11,'Team &amp; Salaries'!$P11)),0))))))</f>
        <v>1</v>
      </c>
      <c r="AU101" s="671">
        <f>IF('Team &amp; Salaries'!$O11="Never",IF(AU$6&gt;='Team &amp; Salaries'!$M11,MIN('Team &amp; Salaries'!$N11,'Team &amp; Salaries'!$P11),0),IF('Team &amp; Salaries'!$O11="Monthly",IF(AU$6='Team &amp; Salaries'!$M11,MIN('Team &amp; Salaries'!$N11,'Team &amp; Salaries'!$P11),IF(AU$6&gt;'Team &amp; Salaries'!$M11,MIN('Team &amp; Salaries'!$P11,AT101+'Team &amp; Salaries'!$N11),0)),IF('Team &amp; Salaries'!$O11="Quarterly",IF(AU$6='Team &amp; Salaries'!$M11,MIN('Team &amp; Salaries'!$N11,'Team &amp; Salaries'!$P11),IF(AU$6&gt;'Team &amp; Salaries'!$M11,IFERROR(MIN('Team &amp; Salaries'!$P11,IF(ISNUMBER(AR101),AR101,0)+'Team &amp; Salaries'!$N11),'Team &amp; Salaries'!$N11),0)),IF('Team &amp; Salaries'!$O11="Annually",IF(AU$6='Team &amp; Salaries'!$M11,MIN('Team &amp; Salaries'!$N11,'Team &amp; Salaries'!$P11),IF(AU$6&gt;'Team &amp; Salaries'!$M11,IFERROR(MIN('Team &amp; Salaries'!$P11,AI101+'Team &amp; Salaries'!$N11),MIN('Team &amp; Salaries'!$N11,'Team &amp; Salaries'!$P11)),0))))))</f>
        <v>1</v>
      </c>
      <c r="AV101" s="671">
        <f>IF('Team &amp; Salaries'!$O11="Never",IF(AV$6&gt;='Team &amp; Salaries'!$M11,MIN('Team &amp; Salaries'!$N11,'Team &amp; Salaries'!$P11),0),IF('Team &amp; Salaries'!$O11="Monthly",IF(AV$6='Team &amp; Salaries'!$M11,MIN('Team &amp; Salaries'!$N11,'Team &amp; Salaries'!$P11),IF(AV$6&gt;'Team &amp; Salaries'!$M11,MIN('Team &amp; Salaries'!$P11,AU101+'Team &amp; Salaries'!$N11),0)),IF('Team &amp; Salaries'!$O11="Quarterly",IF(AV$6='Team &amp; Salaries'!$M11,MIN('Team &amp; Salaries'!$N11,'Team &amp; Salaries'!$P11),IF(AV$6&gt;'Team &amp; Salaries'!$M11,IFERROR(MIN('Team &amp; Salaries'!$P11,IF(ISNUMBER(AS101),AS101,0)+'Team &amp; Salaries'!$N11),'Team &amp; Salaries'!$N11),0)),IF('Team &amp; Salaries'!$O11="Annually",IF(AV$6='Team &amp; Salaries'!$M11,MIN('Team &amp; Salaries'!$N11,'Team &amp; Salaries'!$P11),IF(AV$6&gt;'Team &amp; Salaries'!$M11,IFERROR(MIN('Team &amp; Salaries'!$P11,AJ101+'Team &amp; Salaries'!$N11),MIN('Team &amp; Salaries'!$N11,'Team &amp; Salaries'!$P11)),0))))))</f>
        <v>1</v>
      </c>
      <c r="AW101" s="671">
        <f>IF('Team &amp; Salaries'!$O11="Never",IF(AW$6&gt;='Team &amp; Salaries'!$M11,MIN('Team &amp; Salaries'!$N11,'Team &amp; Salaries'!$P11),0),IF('Team &amp; Salaries'!$O11="Monthly",IF(AW$6='Team &amp; Salaries'!$M11,MIN('Team &amp; Salaries'!$N11,'Team &amp; Salaries'!$P11),IF(AW$6&gt;'Team &amp; Salaries'!$M11,MIN('Team &amp; Salaries'!$P11,AV101+'Team &amp; Salaries'!$N11),0)),IF('Team &amp; Salaries'!$O11="Quarterly",IF(AW$6='Team &amp; Salaries'!$M11,MIN('Team &amp; Salaries'!$N11,'Team &amp; Salaries'!$P11),IF(AW$6&gt;'Team &amp; Salaries'!$M11,IFERROR(MIN('Team &amp; Salaries'!$P11,IF(ISNUMBER(AT101),AT101,0)+'Team &amp; Salaries'!$N11),'Team &amp; Salaries'!$N11),0)),IF('Team &amp; Salaries'!$O11="Annually",IF(AW$6='Team &amp; Salaries'!$M11,MIN('Team &amp; Salaries'!$N11,'Team &amp; Salaries'!$P11),IF(AW$6&gt;'Team &amp; Salaries'!$M11,IFERROR(MIN('Team &amp; Salaries'!$P11,AK101+'Team &amp; Salaries'!$N11),MIN('Team &amp; Salaries'!$N11,'Team &amp; Salaries'!$P11)),0))))))</f>
        <v>1</v>
      </c>
      <c r="AX101" s="671">
        <f>IF('Team &amp; Salaries'!$O11="Never",IF(AX$6&gt;='Team &amp; Salaries'!$M11,MIN('Team &amp; Salaries'!$N11,'Team &amp; Salaries'!$P11),0),IF('Team &amp; Salaries'!$O11="Monthly",IF(AX$6='Team &amp; Salaries'!$M11,MIN('Team &amp; Salaries'!$N11,'Team &amp; Salaries'!$P11),IF(AX$6&gt;'Team &amp; Salaries'!$M11,MIN('Team &amp; Salaries'!$P11,AW101+'Team &amp; Salaries'!$N11),0)),IF('Team &amp; Salaries'!$O11="Quarterly",IF(AX$6='Team &amp; Salaries'!$M11,MIN('Team &amp; Salaries'!$N11,'Team &amp; Salaries'!$P11),IF(AX$6&gt;'Team &amp; Salaries'!$M11,IFERROR(MIN('Team &amp; Salaries'!$P11,IF(ISNUMBER(AU101),AU101,0)+'Team &amp; Salaries'!$N11),'Team &amp; Salaries'!$N11),0)),IF('Team &amp; Salaries'!$O11="Annually",IF(AX$6='Team &amp; Salaries'!$M11,MIN('Team &amp; Salaries'!$N11,'Team &amp; Salaries'!$P11),IF(AX$6&gt;'Team &amp; Salaries'!$M11,IFERROR(MIN('Team &amp; Salaries'!$P11,AL101+'Team &amp; Salaries'!$N11),MIN('Team &amp; Salaries'!$N11,'Team &amp; Salaries'!$P11)),0))))))</f>
        <v>1</v>
      </c>
      <c r="AY101" s="671">
        <f>IF('Team &amp; Salaries'!$O11="Never",IF(AY$6&gt;='Team &amp; Salaries'!$M11,MIN('Team &amp; Salaries'!$N11,'Team &amp; Salaries'!$P11),0),IF('Team &amp; Salaries'!$O11="Monthly",IF(AY$6='Team &amp; Salaries'!$M11,MIN('Team &amp; Salaries'!$N11,'Team &amp; Salaries'!$P11),IF(AY$6&gt;'Team &amp; Salaries'!$M11,MIN('Team &amp; Salaries'!$P11,AX101+'Team &amp; Salaries'!$N11),0)),IF('Team &amp; Salaries'!$O11="Quarterly",IF(AY$6='Team &amp; Salaries'!$M11,MIN('Team &amp; Salaries'!$N11,'Team &amp; Salaries'!$P11),IF(AY$6&gt;'Team &amp; Salaries'!$M11,IFERROR(MIN('Team &amp; Salaries'!$P11,IF(ISNUMBER(AV101),AV101,0)+'Team &amp; Salaries'!$N11),'Team &amp; Salaries'!$N11),0)),IF('Team &amp; Salaries'!$O11="Annually",IF(AY$6='Team &amp; Salaries'!$M11,MIN('Team &amp; Salaries'!$N11,'Team &amp; Salaries'!$P11),IF(AY$6&gt;'Team &amp; Salaries'!$M11,IFERROR(MIN('Team &amp; Salaries'!$P11,AM101+'Team &amp; Salaries'!$N11),MIN('Team &amp; Salaries'!$N11,'Team &amp; Salaries'!$P11)),0))))))</f>
        <v>1</v>
      </c>
      <c r="AZ101" s="671">
        <f>IF('Team &amp; Salaries'!$O11="Never",IF(AZ$6&gt;='Team &amp; Salaries'!$M11,MIN('Team &amp; Salaries'!$N11,'Team &amp; Salaries'!$P11),0),IF('Team &amp; Salaries'!$O11="Monthly",IF(AZ$6='Team &amp; Salaries'!$M11,MIN('Team &amp; Salaries'!$N11,'Team &amp; Salaries'!$P11),IF(AZ$6&gt;'Team &amp; Salaries'!$M11,MIN('Team &amp; Salaries'!$P11,AY101+'Team &amp; Salaries'!$N11),0)),IF('Team &amp; Salaries'!$O11="Quarterly",IF(AZ$6='Team &amp; Salaries'!$M11,MIN('Team &amp; Salaries'!$N11,'Team &amp; Salaries'!$P11),IF(AZ$6&gt;'Team &amp; Salaries'!$M11,IFERROR(MIN('Team &amp; Salaries'!$P11,IF(ISNUMBER(AW101),AW101,0)+'Team &amp; Salaries'!$N11),'Team &amp; Salaries'!$N11),0)),IF('Team &amp; Salaries'!$O11="Annually",IF(AZ$6='Team &amp; Salaries'!$M11,MIN('Team &amp; Salaries'!$N11,'Team &amp; Salaries'!$P11),IF(AZ$6&gt;'Team &amp; Salaries'!$M11,IFERROR(MIN('Team &amp; Salaries'!$P11,AN101+'Team &amp; Salaries'!$N11),MIN('Team &amp; Salaries'!$N11,'Team &amp; Salaries'!$P11)),0))))))</f>
        <v>1</v>
      </c>
      <c r="BA101" s="671">
        <f>IF('Team &amp; Salaries'!$O11="Never",IF(BA$6&gt;='Team &amp; Salaries'!$M11,MIN('Team &amp; Salaries'!$N11,'Team &amp; Salaries'!$P11),0),IF('Team &amp; Salaries'!$O11="Monthly",IF(BA$6='Team &amp; Salaries'!$M11,MIN('Team &amp; Salaries'!$N11,'Team &amp; Salaries'!$P11),IF(BA$6&gt;'Team &amp; Salaries'!$M11,MIN('Team &amp; Salaries'!$P11,AZ101+'Team &amp; Salaries'!$N11),0)),IF('Team &amp; Salaries'!$O11="Quarterly",IF(BA$6='Team &amp; Salaries'!$M11,MIN('Team &amp; Salaries'!$N11,'Team &amp; Salaries'!$P11),IF(BA$6&gt;'Team &amp; Salaries'!$M11,IFERROR(MIN('Team &amp; Salaries'!$P11,IF(ISNUMBER(AX101),AX101,0)+'Team &amp; Salaries'!$N11),'Team &amp; Salaries'!$N11),0)),IF('Team &amp; Salaries'!$O11="Annually",IF(BA$6='Team &amp; Salaries'!$M11,MIN('Team &amp; Salaries'!$N11,'Team &amp; Salaries'!$P11),IF(BA$6&gt;'Team &amp; Salaries'!$M11,IFERROR(MIN('Team &amp; Salaries'!$P11,AO101+'Team &amp; Salaries'!$N11),MIN('Team &amp; Salaries'!$N11,'Team &amp; Salaries'!$P11)),0))))))</f>
        <v>1</v>
      </c>
      <c r="BB101" s="671">
        <f>IF('Team &amp; Salaries'!$O11="Never",IF(BB$6&gt;='Team &amp; Salaries'!$M11,MIN('Team &amp; Salaries'!$N11,'Team &amp; Salaries'!$P11),0),IF('Team &amp; Salaries'!$O11="Monthly",IF(BB$6='Team &amp; Salaries'!$M11,MIN('Team &amp; Salaries'!$N11,'Team &amp; Salaries'!$P11),IF(BB$6&gt;'Team &amp; Salaries'!$M11,MIN('Team &amp; Salaries'!$P11,BA101+'Team &amp; Salaries'!$N11),0)),IF('Team &amp; Salaries'!$O11="Quarterly",IF(BB$6='Team &amp; Salaries'!$M11,MIN('Team &amp; Salaries'!$N11,'Team &amp; Salaries'!$P11),IF(BB$6&gt;'Team &amp; Salaries'!$M11,IFERROR(MIN('Team &amp; Salaries'!$P11,IF(ISNUMBER(AY101),AY101,0)+'Team &amp; Salaries'!$N11),'Team &amp; Salaries'!$N11),0)),IF('Team &amp; Salaries'!$O11="Annually",IF(BB$6='Team &amp; Salaries'!$M11,MIN('Team &amp; Salaries'!$N11,'Team &amp; Salaries'!$P11),IF(BB$6&gt;'Team &amp; Salaries'!$M11,IFERROR(MIN('Team &amp; Salaries'!$P11,AP101+'Team &amp; Salaries'!$N11),MIN('Team &amp; Salaries'!$N11,'Team &amp; Salaries'!$P11)),0))))))</f>
        <v>1</v>
      </c>
      <c r="BC101" s="671">
        <f>IF('Team &amp; Salaries'!$O11="Never",IF(BC$6&gt;='Team &amp; Salaries'!$M11,MIN('Team &amp; Salaries'!$N11,'Team &amp; Salaries'!$P11),0),IF('Team &amp; Salaries'!$O11="Monthly",IF(BC$6='Team &amp; Salaries'!$M11,MIN('Team &amp; Salaries'!$N11,'Team &amp; Salaries'!$P11),IF(BC$6&gt;'Team &amp; Salaries'!$M11,MIN('Team &amp; Salaries'!$P11,BB101+'Team &amp; Salaries'!$N11),0)),IF('Team &amp; Salaries'!$O11="Quarterly",IF(BC$6='Team &amp; Salaries'!$M11,MIN('Team &amp; Salaries'!$N11,'Team &amp; Salaries'!$P11),IF(BC$6&gt;'Team &amp; Salaries'!$M11,IFERROR(MIN('Team &amp; Salaries'!$P11,IF(ISNUMBER(AZ101),AZ101,0)+'Team &amp; Salaries'!$N11),'Team &amp; Salaries'!$N11),0)),IF('Team &amp; Salaries'!$O11="Annually",IF(BC$6='Team &amp; Salaries'!$M11,MIN('Team &amp; Salaries'!$N11,'Team &amp; Salaries'!$P11),IF(BC$6&gt;'Team &amp; Salaries'!$M11,IFERROR(MIN('Team &amp; Salaries'!$P11,AQ101+'Team &amp; Salaries'!$N11),MIN('Team &amp; Salaries'!$N11,'Team &amp; Salaries'!$P11)),0))))))</f>
        <v>1</v>
      </c>
      <c r="BD101" s="671">
        <f>IF('Team &amp; Salaries'!$O11="Never",IF(BD$6&gt;='Team &amp; Salaries'!$M11,MIN('Team &amp; Salaries'!$N11,'Team &amp; Salaries'!$P11),0),IF('Team &amp; Salaries'!$O11="Monthly",IF(BD$6='Team &amp; Salaries'!$M11,MIN('Team &amp; Salaries'!$N11,'Team &amp; Salaries'!$P11),IF(BD$6&gt;'Team &amp; Salaries'!$M11,MIN('Team &amp; Salaries'!$P11,BC101+'Team &amp; Salaries'!$N11),0)),IF('Team &amp; Salaries'!$O11="Quarterly",IF(BD$6='Team &amp; Salaries'!$M11,MIN('Team &amp; Salaries'!$N11,'Team &amp; Salaries'!$P11),IF(BD$6&gt;'Team &amp; Salaries'!$M11,IFERROR(MIN('Team &amp; Salaries'!$P11,IF(ISNUMBER(BA101),BA101,0)+'Team &amp; Salaries'!$N11),'Team &amp; Salaries'!$N11),0)),IF('Team &amp; Salaries'!$O11="Annually",IF(BD$6='Team &amp; Salaries'!$M11,MIN('Team &amp; Salaries'!$N11,'Team &amp; Salaries'!$P11),IF(BD$6&gt;'Team &amp; Salaries'!$M11,IFERROR(MIN('Team &amp; Salaries'!$P11,AR101+'Team &amp; Salaries'!$N11),MIN('Team &amp; Salaries'!$N11,'Team &amp; Salaries'!$P11)),0))))))</f>
        <v>1</v>
      </c>
      <c r="BE101" s="671">
        <f>IF('Team &amp; Salaries'!$O11="Never",IF(BE$6&gt;='Team &amp; Salaries'!$M11,MIN('Team &amp; Salaries'!$N11,'Team &amp; Salaries'!$P11),0),IF('Team &amp; Salaries'!$O11="Monthly",IF(BE$6='Team &amp; Salaries'!$M11,MIN('Team &amp; Salaries'!$N11,'Team &amp; Salaries'!$P11),IF(BE$6&gt;'Team &amp; Salaries'!$M11,MIN('Team &amp; Salaries'!$P11,BD101+'Team &amp; Salaries'!$N11),0)),IF('Team &amp; Salaries'!$O11="Quarterly",IF(BE$6='Team &amp; Salaries'!$M11,MIN('Team &amp; Salaries'!$N11,'Team &amp; Salaries'!$P11),IF(BE$6&gt;'Team &amp; Salaries'!$M11,IFERROR(MIN('Team &amp; Salaries'!$P11,IF(ISNUMBER(BB101),BB101,0)+'Team &amp; Salaries'!$N11),'Team &amp; Salaries'!$N11),0)),IF('Team &amp; Salaries'!$O11="Annually",IF(BE$6='Team &amp; Salaries'!$M11,MIN('Team &amp; Salaries'!$N11,'Team &amp; Salaries'!$P11),IF(BE$6&gt;'Team &amp; Salaries'!$M11,IFERROR(MIN('Team &amp; Salaries'!$P11,AS101+'Team &amp; Salaries'!$N11),MIN('Team &amp; Salaries'!$N11,'Team &amp; Salaries'!$P11)),0))))))</f>
        <v>1</v>
      </c>
      <c r="BF101" s="671">
        <f>IF('Team &amp; Salaries'!$O11="Never",IF(BF$6&gt;='Team &amp; Salaries'!$M11,MIN('Team &amp; Salaries'!$N11,'Team &amp; Salaries'!$P11),0),IF('Team &amp; Salaries'!$O11="Monthly",IF(BF$6='Team &amp; Salaries'!$M11,MIN('Team &amp; Salaries'!$N11,'Team &amp; Salaries'!$P11),IF(BF$6&gt;'Team &amp; Salaries'!$M11,MIN('Team &amp; Salaries'!$P11,BE101+'Team &amp; Salaries'!$N11),0)),IF('Team &amp; Salaries'!$O11="Quarterly",IF(BF$6='Team &amp; Salaries'!$M11,MIN('Team &amp; Salaries'!$N11,'Team &amp; Salaries'!$P11),IF(BF$6&gt;'Team &amp; Salaries'!$M11,IFERROR(MIN('Team &amp; Salaries'!$P11,IF(ISNUMBER(BC101),BC101,0)+'Team &amp; Salaries'!$N11),'Team &amp; Salaries'!$N11),0)),IF('Team &amp; Salaries'!$O11="Annually",IF(BF$6='Team &amp; Salaries'!$M11,MIN('Team &amp; Salaries'!$N11,'Team &amp; Salaries'!$P11),IF(BF$6&gt;'Team &amp; Salaries'!$M11,IFERROR(MIN('Team &amp; Salaries'!$P11,AT101+'Team &amp; Salaries'!$N11),MIN('Team &amp; Salaries'!$N11,'Team &amp; Salaries'!$P11)),0))))))</f>
        <v>1</v>
      </c>
      <c r="BG101" s="671">
        <f>IF('Team &amp; Salaries'!$O11="Never",IF(BG$6&gt;='Team &amp; Salaries'!$M11,MIN('Team &amp; Salaries'!$N11,'Team &amp; Salaries'!$P11),0),IF('Team &amp; Salaries'!$O11="Monthly",IF(BG$6='Team &amp; Salaries'!$M11,MIN('Team &amp; Salaries'!$N11,'Team &amp; Salaries'!$P11),IF(BG$6&gt;'Team &amp; Salaries'!$M11,MIN('Team &amp; Salaries'!$P11,BF101+'Team &amp; Salaries'!$N11),0)),IF('Team &amp; Salaries'!$O11="Quarterly",IF(BG$6='Team &amp; Salaries'!$M11,MIN('Team &amp; Salaries'!$N11,'Team &amp; Salaries'!$P11),IF(BG$6&gt;'Team &amp; Salaries'!$M11,IFERROR(MIN('Team &amp; Salaries'!$P11,IF(ISNUMBER(BD101),BD101,0)+'Team &amp; Salaries'!$N11),'Team &amp; Salaries'!$N11),0)),IF('Team &amp; Salaries'!$O11="Annually",IF(BG$6='Team &amp; Salaries'!$M11,MIN('Team &amp; Salaries'!$N11,'Team &amp; Salaries'!$P11),IF(BG$6&gt;'Team &amp; Salaries'!$M11,IFERROR(MIN('Team &amp; Salaries'!$P11,AU101+'Team &amp; Salaries'!$N11),MIN('Team &amp; Salaries'!$N11,'Team &amp; Salaries'!$P11)),0))))))</f>
        <v>1</v>
      </c>
      <c r="BH101" s="671">
        <f>IF('Team &amp; Salaries'!$O11="Never",IF(BH$6&gt;='Team &amp; Salaries'!$M11,MIN('Team &amp; Salaries'!$N11,'Team &amp; Salaries'!$P11),0),IF('Team &amp; Salaries'!$O11="Monthly",IF(BH$6='Team &amp; Salaries'!$M11,MIN('Team &amp; Salaries'!$N11,'Team &amp; Salaries'!$P11),IF(BH$6&gt;'Team &amp; Salaries'!$M11,MIN('Team &amp; Salaries'!$P11,BG101+'Team &amp; Salaries'!$N11),0)),IF('Team &amp; Salaries'!$O11="Quarterly",IF(BH$6='Team &amp; Salaries'!$M11,MIN('Team &amp; Salaries'!$N11,'Team &amp; Salaries'!$P11),IF(BH$6&gt;'Team &amp; Salaries'!$M11,IFERROR(MIN('Team &amp; Salaries'!$P11,IF(ISNUMBER(BE101),BE101,0)+'Team &amp; Salaries'!$N11),'Team &amp; Salaries'!$N11),0)),IF('Team &amp; Salaries'!$O11="Annually",IF(BH$6='Team &amp; Salaries'!$M11,MIN('Team &amp; Salaries'!$N11,'Team &amp; Salaries'!$P11),IF(BH$6&gt;'Team &amp; Salaries'!$M11,IFERROR(MIN('Team &amp; Salaries'!$P11,AV101+'Team &amp; Salaries'!$N11),MIN('Team &amp; Salaries'!$N11,'Team &amp; Salaries'!$P11)),0))))))</f>
        <v>1</v>
      </c>
      <c r="BI101" s="671">
        <f>IF('Team &amp; Salaries'!$O11="Never",IF(BI$6&gt;='Team &amp; Salaries'!$M11,MIN('Team &amp; Salaries'!$N11,'Team &amp; Salaries'!$P11),0),IF('Team &amp; Salaries'!$O11="Monthly",IF(BI$6='Team &amp; Salaries'!$M11,MIN('Team &amp; Salaries'!$N11,'Team &amp; Salaries'!$P11),IF(BI$6&gt;'Team &amp; Salaries'!$M11,MIN('Team &amp; Salaries'!$P11,BH101+'Team &amp; Salaries'!$N11),0)),IF('Team &amp; Salaries'!$O11="Quarterly",IF(BI$6='Team &amp; Salaries'!$M11,MIN('Team &amp; Salaries'!$N11,'Team &amp; Salaries'!$P11),IF(BI$6&gt;'Team &amp; Salaries'!$M11,IFERROR(MIN('Team &amp; Salaries'!$P11,IF(ISNUMBER(BF101),BF101,0)+'Team &amp; Salaries'!$N11),'Team &amp; Salaries'!$N11),0)),IF('Team &amp; Salaries'!$O11="Annually",IF(BI$6='Team &amp; Salaries'!$M11,MIN('Team &amp; Salaries'!$N11,'Team &amp; Salaries'!$P11),IF(BI$6&gt;'Team &amp; Salaries'!$M11,IFERROR(MIN('Team &amp; Salaries'!$P11,AW101+'Team &amp; Salaries'!$N11),MIN('Team &amp; Salaries'!$N11,'Team &amp; Salaries'!$P11)),0))))))</f>
        <v>1</v>
      </c>
      <c r="BJ101" s="671">
        <f>IF('Team &amp; Salaries'!$O11="Never",IF(BJ$6&gt;='Team &amp; Salaries'!$M11,MIN('Team &amp; Salaries'!$N11,'Team &amp; Salaries'!$P11),0),IF('Team &amp; Salaries'!$O11="Monthly",IF(BJ$6='Team &amp; Salaries'!$M11,MIN('Team &amp; Salaries'!$N11,'Team &amp; Salaries'!$P11),IF(BJ$6&gt;'Team &amp; Salaries'!$M11,MIN('Team &amp; Salaries'!$P11,BI101+'Team &amp; Salaries'!$N11),0)),IF('Team &amp; Salaries'!$O11="Quarterly",IF(BJ$6='Team &amp; Salaries'!$M11,MIN('Team &amp; Salaries'!$N11,'Team &amp; Salaries'!$P11),IF(BJ$6&gt;'Team &amp; Salaries'!$M11,IFERROR(MIN('Team &amp; Salaries'!$P11,IF(ISNUMBER(BG101),BG101,0)+'Team &amp; Salaries'!$N11),'Team &amp; Salaries'!$N11),0)),IF('Team &amp; Salaries'!$O11="Annually",IF(BJ$6='Team &amp; Salaries'!$M11,MIN('Team &amp; Salaries'!$N11,'Team &amp; Salaries'!$P11),IF(BJ$6&gt;'Team &amp; Salaries'!$M11,IFERROR(MIN('Team &amp; Salaries'!$P11,AX101+'Team &amp; Salaries'!$N11),MIN('Team &amp; Salaries'!$N11,'Team &amp; Salaries'!$P11)),0))))))</f>
        <v>1</v>
      </c>
      <c r="BK101" s="671">
        <f>IF('Team &amp; Salaries'!$O11="Never",IF(BK$6&gt;='Team &amp; Salaries'!$M11,MIN('Team &amp; Salaries'!$N11,'Team &amp; Salaries'!$P11),0),IF('Team &amp; Salaries'!$O11="Monthly",IF(BK$6='Team &amp; Salaries'!$M11,MIN('Team &amp; Salaries'!$N11,'Team &amp; Salaries'!$P11),IF(BK$6&gt;'Team &amp; Salaries'!$M11,MIN('Team &amp; Salaries'!$P11,BJ101+'Team &amp; Salaries'!$N11),0)),IF('Team &amp; Salaries'!$O11="Quarterly",IF(BK$6='Team &amp; Salaries'!$M11,MIN('Team &amp; Salaries'!$N11,'Team &amp; Salaries'!$P11),IF(BK$6&gt;'Team &amp; Salaries'!$M11,IFERROR(MIN('Team &amp; Salaries'!$P11,IF(ISNUMBER(BH101),BH101,0)+'Team &amp; Salaries'!$N11),'Team &amp; Salaries'!$N11),0)),IF('Team &amp; Salaries'!$O11="Annually",IF(BK$6='Team &amp; Salaries'!$M11,MIN('Team &amp; Salaries'!$N11,'Team &amp; Salaries'!$P11),IF(BK$6&gt;'Team &amp; Salaries'!$M11,IFERROR(MIN('Team &amp; Salaries'!$P11,AY101+'Team &amp; Salaries'!$N11),MIN('Team &amp; Salaries'!$N11,'Team &amp; Salaries'!$P11)),0))))))</f>
        <v>1</v>
      </c>
      <c r="BL101" s="671">
        <f>IF('Team &amp; Salaries'!$O11="Never",IF(BL$6&gt;='Team &amp; Salaries'!$M11,MIN('Team &amp; Salaries'!$N11,'Team &amp; Salaries'!$P11),0),IF('Team &amp; Salaries'!$O11="Monthly",IF(BL$6='Team &amp; Salaries'!$M11,MIN('Team &amp; Salaries'!$N11,'Team &amp; Salaries'!$P11),IF(BL$6&gt;'Team &amp; Salaries'!$M11,MIN('Team &amp; Salaries'!$P11,BK101+'Team &amp; Salaries'!$N11),0)),IF('Team &amp; Salaries'!$O11="Quarterly",IF(BL$6='Team &amp; Salaries'!$M11,MIN('Team &amp; Salaries'!$N11,'Team &amp; Salaries'!$P11),IF(BL$6&gt;'Team &amp; Salaries'!$M11,IFERROR(MIN('Team &amp; Salaries'!$P11,IF(ISNUMBER(BI101),BI101,0)+'Team &amp; Salaries'!$N11),'Team &amp; Salaries'!$N11),0)),IF('Team &amp; Salaries'!$O11="Annually",IF(BL$6='Team &amp; Salaries'!$M11,MIN('Team &amp; Salaries'!$N11,'Team &amp; Salaries'!$P11),IF(BL$6&gt;'Team &amp; Salaries'!$M11,IFERROR(MIN('Team &amp; Salaries'!$P11,AZ101+'Team &amp; Salaries'!$N11),MIN('Team &amp; Salaries'!$N11,'Team &amp; Salaries'!$P11)),0))))))</f>
        <v>1</v>
      </c>
      <c r="BM101" s="671">
        <f>IF('Team &amp; Salaries'!$O11="Never",IF(BM$6&gt;='Team &amp; Salaries'!$M11,MIN('Team &amp; Salaries'!$N11,'Team &amp; Salaries'!$P11),0),IF('Team &amp; Salaries'!$O11="Monthly",IF(BM$6='Team &amp; Salaries'!$M11,MIN('Team &amp; Salaries'!$N11,'Team &amp; Salaries'!$P11),IF(BM$6&gt;'Team &amp; Salaries'!$M11,MIN('Team &amp; Salaries'!$P11,BL101+'Team &amp; Salaries'!$N11),0)),IF('Team &amp; Salaries'!$O11="Quarterly",IF(BM$6='Team &amp; Salaries'!$M11,MIN('Team &amp; Salaries'!$N11,'Team &amp; Salaries'!$P11),IF(BM$6&gt;'Team &amp; Salaries'!$M11,IFERROR(MIN('Team &amp; Salaries'!$P11,IF(ISNUMBER(BJ101),BJ101,0)+'Team &amp; Salaries'!$N11),'Team &amp; Salaries'!$N11),0)),IF('Team &amp; Salaries'!$O11="Annually",IF(BM$6='Team &amp; Salaries'!$M11,MIN('Team &amp; Salaries'!$N11,'Team &amp; Salaries'!$P11),IF(BM$6&gt;'Team &amp; Salaries'!$M11,IFERROR(MIN('Team &amp; Salaries'!$P11,BA101+'Team &amp; Salaries'!$N11),MIN('Team &amp; Salaries'!$N11,'Team &amp; Salaries'!$P11)),0))))))</f>
        <v>1</v>
      </c>
      <c r="BN101" s="671">
        <f>IF('Team &amp; Salaries'!$O11="Never",IF(BN$6&gt;='Team &amp; Salaries'!$M11,MIN('Team &amp; Salaries'!$N11,'Team &amp; Salaries'!$P11),0),IF('Team &amp; Salaries'!$O11="Monthly",IF(BN$6='Team &amp; Salaries'!$M11,MIN('Team &amp; Salaries'!$N11,'Team &amp; Salaries'!$P11),IF(BN$6&gt;'Team &amp; Salaries'!$M11,MIN('Team &amp; Salaries'!$P11,BM101+'Team &amp; Salaries'!$N11),0)),IF('Team &amp; Salaries'!$O11="Quarterly",IF(BN$6='Team &amp; Salaries'!$M11,MIN('Team &amp; Salaries'!$N11,'Team &amp; Salaries'!$P11),IF(BN$6&gt;'Team &amp; Salaries'!$M11,IFERROR(MIN('Team &amp; Salaries'!$P11,IF(ISNUMBER(BK101),BK101,0)+'Team &amp; Salaries'!$N11),'Team &amp; Salaries'!$N11),0)),IF('Team &amp; Salaries'!$O11="Annually",IF(BN$6='Team &amp; Salaries'!$M11,MIN('Team &amp; Salaries'!$N11,'Team &amp; Salaries'!$P11),IF(BN$6&gt;'Team &amp; Salaries'!$M11,IFERROR(MIN('Team &amp; Salaries'!$P11,BB101+'Team &amp; Salaries'!$N11),MIN('Team &amp; Salaries'!$N11,'Team &amp; Salaries'!$P11)),0))))))</f>
        <v>1</v>
      </c>
      <c r="BO101" s="671">
        <f>IF('Team &amp; Salaries'!$O11="Never",IF(BO$6&gt;='Team &amp; Salaries'!$M11,MIN('Team &amp; Salaries'!$N11,'Team &amp; Salaries'!$P11),0),IF('Team &amp; Salaries'!$O11="Monthly",IF(BO$6='Team &amp; Salaries'!$M11,MIN('Team &amp; Salaries'!$N11,'Team &amp; Salaries'!$P11),IF(BO$6&gt;'Team &amp; Salaries'!$M11,MIN('Team &amp; Salaries'!$P11,BN101+'Team &amp; Salaries'!$N11),0)),IF('Team &amp; Salaries'!$O11="Quarterly",IF(BO$6='Team &amp; Salaries'!$M11,MIN('Team &amp; Salaries'!$N11,'Team &amp; Salaries'!$P11),IF(BO$6&gt;'Team &amp; Salaries'!$M11,IFERROR(MIN('Team &amp; Salaries'!$P11,IF(ISNUMBER(BL101),BL101,0)+'Team &amp; Salaries'!$N11),'Team &amp; Salaries'!$N11),0)),IF('Team &amp; Salaries'!$O11="Annually",IF(BO$6='Team &amp; Salaries'!$M11,MIN('Team &amp; Salaries'!$N11,'Team &amp; Salaries'!$P11),IF(BO$6&gt;'Team &amp; Salaries'!$M11,IFERROR(MIN('Team &amp; Salaries'!$P11,BC101+'Team &amp; Salaries'!$N11),MIN('Team &amp; Salaries'!$N11,'Team &amp; Salaries'!$P11)),0))))))</f>
        <v>1</v>
      </c>
      <c r="BP101" s="671">
        <f>IF('Team &amp; Salaries'!$O11="Never",IF(BP$6&gt;='Team &amp; Salaries'!$M11,MIN('Team &amp; Salaries'!$N11,'Team &amp; Salaries'!$P11),0),IF('Team &amp; Salaries'!$O11="Monthly",IF(BP$6='Team &amp; Salaries'!$M11,MIN('Team &amp; Salaries'!$N11,'Team &amp; Salaries'!$P11),IF(BP$6&gt;'Team &amp; Salaries'!$M11,MIN('Team &amp; Salaries'!$P11,BO101+'Team &amp; Salaries'!$N11),0)),IF('Team &amp; Salaries'!$O11="Quarterly",IF(BP$6='Team &amp; Salaries'!$M11,MIN('Team &amp; Salaries'!$N11,'Team &amp; Salaries'!$P11),IF(BP$6&gt;'Team &amp; Salaries'!$M11,IFERROR(MIN('Team &amp; Salaries'!$P11,IF(ISNUMBER(BM101),BM101,0)+'Team &amp; Salaries'!$N11),'Team &amp; Salaries'!$N11),0)),IF('Team &amp; Salaries'!$O11="Annually",IF(BP$6='Team &amp; Salaries'!$M11,MIN('Team &amp; Salaries'!$N11,'Team &amp; Salaries'!$P11),IF(BP$6&gt;'Team &amp; Salaries'!$M11,IFERROR(MIN('Team &amp; Salaries'!$P11,BD101+'Team &amp; Salaries'!$N11),MIN('Team &amp; Salaries'!$N11,'Team &amp; Salaries'!$P11)),0))))))</f>
        <v>1</v>
      </c>
      <c r="BQ101" s="671">
        <f>IF('Team &amp; Salaries'!$O11="Never",IF(BQ$6&gt;='Team &amp; Salaries'!$M11,MIN('Team &amp; Salaries'!$N11,'Team &amp; Salaries'!$P11),0),IF('Team &amp; Salaries'!$O11="Monthly",IF(BQ$6='Team &amp; Salaries'!$M11,MIN('Team &amp; Salaries'!$N11,'Team &amp; Salaries'!$P11),IF(BQ$6&gt;'Team &amp; Salaries'!$M11,MIN('Team &amp; Salaries'!$P11,BP101+'Team &amp; Salaries'!$N11),0)),IF('Team &amp; Salaries'!$O11="Quarterly",IF(BQ$6='Team &amp; Salaries'!$M11,MIN('Team &amp; Salaries'!$N11,'Team &amp; Salaries'!$P11),IF(BQ$6&gt;'Team &amp; Salaries'!$M11,IFERROR(MIN('Team &amp; Salaries'!$P11,IF(ISNUMBER(BN101),BN101,0)+'Team &amp; Salaries'!$N11),'Team &amp; Salaries'!$N11),0)),IF('Team &amp; Salaries'!$O11="Annually",IF(BQ$6='Team &amp; Salaries'!$M11,MIN('Team &amp; Salaries'!$N11,'Team &amp; Salaries'!$P11),IF(BQ$6&gt;'Team &amp; Salaries'!$M11,IFERROR(MIN('Team &amp; Salaries'!$P11,BE101+'Team &amp; Salaries'!$N11),MIN('Team &amp; Salaries'!$N11,'Team &amp; Salaries'!$P11)),0))))))</f>
        <v>1</v>
      </c>
      <c r="BR101" s="671">
        <f>IF('Team &amp; Salaries'!$O11="Never",IF(BR$6&gt;='Team &amp; Salaries'!$M11,MIN('Team &amp; Salaries'!$N11,'Team &amp; Salaries'!$P11),0),IF('Team &amp; Salaries'!$O11="Monthly",IF(BR$6='Team &amp; Salaries'!$M11,MIN('Team &amp; Salaries'!$N11,'Team &amp; Salaries'!$P11),IF(BR$6&gt;'Team &amp; Salaries'!$M11,MIN('Team &amp; Salaries'!$P11,BQ101+'Team &amp; Salaries'!$N11),0)),IF('Team &amp; Salaries'!$O11="Quarterly",IF(BR$6='Team &amp; Salaries'!$M11,MIN('Team &amp; Salaries'!$N11,'Team &amp; Salaries'!$P11),IF(BR$6&gt;'Team &amp; Salaries'!$M11,IFERROR(MIN('Team &amp; Salaries'!$P11,IF(ISNUMBER(BO101),BO101,0)+'Team &amp; Salaries'!$N11),'Team &amp; Salaries'!$N11),0)),IF('Team &amp; Salaries'!$O11="Annually",IF(BR$6='Team &amp; Salaries'!$M11,MIN('Team &amp; Salaries'!$N11,'Team &amp; Salaries'!$P11),IF(BR$6&gt;'Team &amp; Salaries'!$M11,IFERROR(MIN('Team &amp; Salaries'!$P11,BF101+'Team &amp; Salaries'!$N11),MIN('Team &amp; Salaries'!$N11,'Team &amp; Salaries'!$P11)),0))))))</f>
        <v>1</v>
      </c>
      <c r="BS101" s="671">
        <f>IF('Team &amp; Salaries'!$O11="Never",IF(BS$6&gt;='Team &amp; Salaries'!$M11,MIN('Team &amp; Salaries'!$N11,'Team &amp; Salaries'!$P11),0),IF('Team &amp; Salaries'!$O11="Monthly",IF(BS$6='Team &amp; Salaries'!$M11,MIN('Team &amp; Salaries'!$N11,'Team &amp; Salaries'!$P11),IF(BS$6&gt;'Team &amp; Salaries'!$M11,MIN('Team &amp; Salaries'!$P11,BR101+'Team &amp; Salaries'!$N11),0)),IF('Team &amp; Salaries'!$O11="Quarterly",IF(BS$6='Team &amp; Salaries'!$M11,MIN('Team &amp; Salaries'!$N11,'Team &amp; Salaries'!$P11),IF(BS$6&gt;'Team &amp; Salaries'!$M11,IFERROR(MIN('Team &amp; Salaries'!$P11,IF(ISNUMBER(BP101),BP101,0)+'Team &amp; Salaries'!$N11),'Team &amp; Salaries'!$N11),0)),IF('Team &amp; Salaries'!$O11="Annually",IF(BS$6='Team &amp; Salaries'!$M11,MIN('Team &amp; Salaries'!$N11,'Team &amp; Salaries'!$P11),IF(BS$6&gt;'Team &amp; Salaries'!$M11,IFERROR(MIN('Team &amp; Salaries'!$P11,BG101+'Team &amp; Salaries'!$N11),MIN('Team &amp; Salaries'!$N11,'Team &amp; Salaries'!$P11)),0))))))</f>
        <v>1</v>
      </c>
      <c r="BT101" s="671">
        <f>IF('Team &amp; Salaries'!$O11="Never",IF(BT$6&gt;='Team &amp; Salaries'!$M11,MIN('Team &amp; Salaries'!$N11,'Team &amp; Salaries'!$P11),0),IF('Team &amp; Salaries'!$O11="Monthly",IF(BT$6='Team &amp; Salaries'!$M11,MIN('Team &amp; Salaries'!$N11,'Team &amp; Salaries'!$P11),IF(BT$6&gt;'Team &amp; Salaries'!$M11,MIN('Team &amp; Salaries'!$P11,BS101+'Team &amp; Salaries'!$N11),0)),IF('Team &amp; Salaries'!$O11="Quarterly",IF(BT$6='Team &amp; Salaries'!$M11,MIN('Team &amp; Salaries'!$N11,'Team &amp; Salaries'!$P11),IF(BT$6&gt;'Team &amp; Salaries'!$M11,IFERROR(MIN('Team &amp; Salaries'!$P11,IF(ISNUMBER(BQ101),BQ101,0)+'Team &amp; Salaries'!$N11),'Team &amp; Salaries'!$N11),0)),IF('Team &amp; Salaries'!$O11="Annually",IF(BT$6='Team &amp; Salaries'!$M11,MIN('Team &amp; Salaries'!$N11,'Team &amp; Salaries'!$P11),IF(BT$6&gt;'Team &amp; Salaries'!$M11,IFERROR(MIN('Team &amp; Salaries'!$P11,BH101+'Team &amp; Salaries'!$N11),MIN('Team &amp; Salaries'!$N11,'Team &amp; Salaries'!$P11)),0))))))</f>
        <v>1</v>
      </c>
      <c r="BU101" s="671">
        <f>IF('Team &amp; Salaries'!$O11="Never",IF(BU$6&gt;='Team &amp; Salaries'!$M11,MIN('Team &amp; Salaries'!$N11,'Team &amp; Salaries'!$P11),0),IF('Team &amp; Salaries'!$O11="Monthly",IF(BU$6='Team &amp; Salaries'!$M11,MIN('Team &amp; Salaries'!$N11,'Team &amp; Salaries'!$P11),IF(BU$6&gt;'Team &amp; Salaries'!$M11,MIN('Team &amp; Salaries'!$P11,BT101+'Team &amp; Salaries'!$N11),0)),IF('Team &amp; Salaries'!$O11="Quarterly",IF(BU$6='Team &amp; Salaries'!$M11,MIN('Team &amp; Salaries'!$N11,'Team &amp; Salaries'!$P11),IF(BU$6&gt;'Team &amp; Salaries'!$M11,IFERROR(MIN('Team &amp; Salaries'!$P11,IF(ISNUMBER(BR101),BR101,0)+'Team &amp; Salaries'!$N11),'Team &amp; Salaries'!$N11),0)),IF('Team &amp; Salaries'!$O11="Annually",IF(BU$6='Team &amp; Salaries'!$M11,MIN('Team &amp; Salaries'!$N11,'Team &amp; Salaries'!$P11),IF(BU$6&gt;'Team &amp; Salaries'!$M11,IFERROR(MIN('Team &amp; Salaries'!$P11,BI101+'Team &amp; Salaries'!$N11),MIN('Team &amp; Salaries'!$N11,'Team &amp; Salaries'!$P11)),0))))))</f>
        <v>1</v>
      </c>
      <c r="BV101" s="671">
        <f>IF('Team &amp; Salaries'!$O11="Never",IF(BV$6&gt;='Team &amp; Salaries'!$M11,MIN('Team &amp; Salaries'!$N11,'Team &amp; Salaries'!$P11),0),IF('Team &amp; Salaries'!$O11="Monthly",IF(BV$6='Team &amp; Salaries'!$M11,MIN('Team &amp; Salaries'!$N11,'Team &amp; Salaries'!$P11),IF(BV$6&gt;'Team &amp; Salaries'!$M11,MIN('Team &amp; Salaries'!$P11,BU101+'Team &amp; Salaries'!$N11),0)),IF('Team &amp; Salaries'!$O11="Quarterly",IF(BV$6='Team &amp; Salaries'!$M11,MIN('Team &amp; Salaries'!$N11,'Team &amp; Salaries'!$P11),IF(BV$6&gt;'Team &amp; Salaries'!$M11,IFERROR(MIN('Team &amp; Salaries'!$P11,IF(ISNUMBER(BS101),BS101,0)+'Team &amp; Salaries'!$N11),'Team &amp; Salaries'!$N11),0)),IF('Team &amp; Salaries'!$O11="Annually",IF(BV$6='Team &amp; Salaries'!$M11,MIN('Team &amp; Salaries'!$N11,'Team &amp; Salaries'!$P11),IF(BV$6&gt;'Team &amp; Salaries'!$M11,IFERROR(MIN('Team &amp; Salaries'!$P11,BJ101+'Team &amp; Salaries'!$N11),MIN('Team &amp; Salaries'!$N11,'Team &amp; Salaries'!$P11)),0))))))</f>
        <v>1</v>
      </c>
      <c r="BW101" s="671">
        <f>IF('Team &amp; Salaries'!$O11="Never",IF(BW$6&gt;='Team &amp; Salaries'!$M11,MIN('Team &amp; Salaries'!$N11,'Team &amp; Salaries'!$P11),0),IF('Team &amp; Salaries'!$O11="Monthly",IF(BW$6='Team &amp; Salaries'!$M11,MIN('Team &amp; Salaries'!$N11,'Team &amp; Salaries'!$P11),IF(BW$6&gt;'Team &amp; Salaries'!$M11,MIN('Team &amp; Salaries'!$P11,BV101+'Team &amp; Salaries'!$N11),0)),IF('Team &amp; Salaries'!$O11="Quarterly",IF(BW$6='Team &amp; Salaries'!$M11,MIN('Team &amp; Salaries'!$N11,'Team &amp; Salaries'!$P11),IF(BW$6&gt;'Team &amp; Salaries'!$M11,IFERROR(MIN('Team &amp; Salaries'!$P11,IF(ISNUMBER(BT101),BT101,0)+'Team &amp; Salaries'!$N11),'Team &amp; Salaries'!$N11),0)),IF('Team &amp; Salaries'!$O11="Annually",IF(BW$6='Team &amp; Salaries'!$M11,MIN('Team &amp; Salaries'!$N11,'Team &amp; Salaries'!$P11),IF(BW$6&gt;'Team &amp; Salaries'!$M11,IFERROR(MIN('Team &amp; Salaries'!$P11,BK101+'Team &amp; Salaries'!$N11),MIN('Team &amp; Salaries'!$N11,'Team &amp; Salaries'!$P11)),0))))))</f>
        <v>1</v>
      </c>
      <c r="BX101" s="671">
        <f>IF('Team &amp; Salaries'!$O11="Never",IF(BX$6&gt;='Team &amp; Salaries'!$M11,MIN('Team &amp; Salaries'!$N11,'Team &amp; Salaries'!$P11),0),IF('Team &amp; Salaries'!$O11="Monthly",IF(BX$6='Team &amp; Salaries'!$M11,MIN('Team &amp; Salaries'!$N11,'Team &amp; Salaries'!$P11),IF(BX$6&gt;'Team &amp; Salaries'!$M11,MIN('Team &amp; Salaries'!$P11,BW101+'Team &amp; Salaries'!$N11),0)),IF('Team &amp; Salaries'!$O11="Quarterly",IF(BX$6='Team &amp; Salaries'!$M11,MIN('Team &amp; Salaries'!$N11,'Team &amp; Salaries'!$P11),IF(BX$6&gt;'Team &amp; Salaries'!$M11,IFERROR(MIN('Team &amp; Salaries'!$P11,IF(ISNUMBER(BU101),BU101,0)+'Team &amp; Salaries'!$N11),'Team &amp; Salaries'!$N11),0)),IF('Team &amp; Salaries'!$O11="Annually",IF(BX$6='Team &amp; Salaries'!$M11,MIN('Team &amp; Salaries'!$N11,'Team &amp; Salaries'!$P11),IF(BX$6&gt;'Team &amp; Salaries'!$M11,IFERROR(MIN('Team &amp; Salaries'!$P11,BL101+'Team &amp; Salaries'!$N11),MIN('Team &amp; Salaries'!$N11,'Team &amp; Salaries'!$P11)),0))))))</f>
        <v>1</v>
      </c>
      <c r="BY101" s="671">
        <f>IF('Team &amp; Salaries'!$O11="Never",IF(BY$6&gt;='Team &amp; Salaries'!$M11,MIN('Team &amp; Salaries'!$N11,'Team &amp; Salaries'!$P11),0),IF('Team &amp; Salaries'!$O11="Monthly",IF(BY$6='Team &amp; Salaries'!$M11,MIN('Team &amp; Salaries'!$N11,'Team &amp; Salaries'!$P11),IF(BY$6&gt;'Team &amp; Salaries'!$M11,MIN('Team &amp; Salaries'!$P11,BX101+'Team &amp; Salaries'!$N11),0)),IF('Team &amp; Salaries'!$O11="Quarterly",IF(BY$6='Team &amp; Salaries'!$M11,MIN('Team &amp; Salaries'!$N11,'Team &amp; Salaries'!$P11),IF(BY$6&gt;'Team &amp; Salaries'!$M11,IFERROR(MIN('Team &amp; Salaries'!$P11,IF(ISNUMBER(BV101),BV101,0)+'Team &amp; Salaries'!$N11),'Team &amp; Salaries'!$N11),0)),IF('Team &amp; Salaries'!$O11="Annually",IF(BY$6='Team &amp; Salaries'!$M11,MIN('Team &amp; Salaries'!$N11,'Team &amp; Salaries'!$P11),IF(BY$6&gt;'Team &amp; Salaries'!$M11,IFERROR(MIN('Team &amp; Salaries'!$P11,BM101+'Team &amp; Salaries'!$N11),MIN('Team &amp; Salaries'!$N11,'Team &amp; Salaries'!$P11)),0))))))</f>
        <v>1</v>
      </c>
      <c r="BZ101" s="671">
        <f>IF('Team &amp; Salaries'!$O11="Never",IF(BZ$6&gt;='Team &amp; Salaries'!$M11,MIN('Team &amp; Salaries'!$N11,'Team &amp; Salaries'!$P11),0),IF('Team &amp; Salaries'!$O11="Monthly",IF(BZ$6='Team &amp; Salaries'!$M11,MIN('Team &amp; Salaries'!$N11,'Team &amp; Salaries'!$P11),IF(BZ$6&gt;'Team &amp; Salaries'!$M11,MIN('Team &amp; Salaries'!$P11,BY101+'Team &amp; Salaries'!$N11),0)),IF('Team &amp; Salaries'!$O11="Quarterly",IF(BZ$6='Team &amp; Salaries'!$M11,MIN('Team &amp; Salaries'!$N11,'Team &amp; Salaries'!$P11),IF(BZ$6&gt;'Team &amp; Salaries'!$M11,IFERROR(MIN('Team &amp; Salaries'!$P11,IF(ISNUMBER(BW101),BW101,0)+'Team &amp; Salaries'!$N11),'Team &amp; Salaries'!$N11),0)),IF('Team &amp; Salaries'!$O11="Annually",IF(BZ$6='Team &amp; Salaries'!$M11,MIN('Team &amp; Salaries'!$N11,'Team &amp; Salaries'!$P11),IF(BZ$6&gt;'Team &amp; Salaries'!$M11,IFERROR(MIN('Team &amp; Salaries'!$P11,BN101+'Team &amp; Salaries'!$N11),MIN('Team &amp; Salaries'!$N11,'Team &amp; Salaries'!$P11)),0))))))</f>
        <v>1</v>
      </c>
      <c r="CA101" s="671">
        <f>IF('Team &amp; Salaries'!$O11="Never",IF(CA$6&gt;='Team &amp; Salaries'!$M11,MIN('Team &amp; Salaries'!$N11,'Team &amp; Salaries'!$P11),0),IF('Team &amp; Salaries'!$O11="Monthly",IF(CA$6='Team &amp; Salaries'!$M11,MIN('Team &amp; Salaries'!$N11,'Team &amp; Salaries'!$P11),IF(CA$6&gt;'Team &amp; Salaries'!$M11,MIN('Team &amp; Salaries'!$P11,BZ101+'Team &amp; Salaries'!$N11),0)),IF('Team &amp; Salaries'!$O11="Quarterly",IF(CA$6='Team &amp; Salaries'!$M11,MIN('Team &amp; Salaries'!$N11,'Team &amp; Salaries'!$P11),IF(CA$6&gt;'Team &amp; Salaries'!$M11,IFERROR(MIN('Team &amp; Salaries'!$P11,IF(ISNUMBER(BX101),BX101,0)+'Team &amp; Salaries'!$N11),'Team &amp; Salaries'!$N11),0)),IF('Team &amp; Salaries'!$O11="Annually",IF(CA$6='Team &amp; Salaries'!$M11,MIN('Team &amp; Salaries'!$N11,'Team &amp; Salaries'!$P11),IF(CA$6&gt;'Team &amp; Salaries'!$M11,IFERROR(MIN('Team &amp; Salaries'!$P11,BO101+'Team &amp; Salaries'!$N11),MIN('Team &amp; Salaries'!$N11,'Team &amp; Salaries'!$P11)),0))))))</f>
        <v>1</v>
      </c>
      <c r="CB101" s="671">
        <f>IF('Team &amp; Salaries'!$O11="Never",IF(CB$6&gt;='Team &amp; Salaries'!$M11,MIN('Team &amp; Salaries'!$N11,'Team &amp; Salaries'!$P11),0),IF('Team &amp; Salaries'!$O11="Monthly",IF(CB$6='Team &amp; Salaries'!$M11,MIN('Team &amp; Salaries'!$N11,'Team &amp; Salaries'!$P11),IF(CB$6&gt;'Team &amp; Salaries'!$M11,MIN('Team &amp; Salaries'!$P11,CA101+'Team &amp; Salaries'!$N11),0)),IF('Team &amp; Salaries'!$O11="Quarterly",IF(CB$6='Team &amp; Salaries'!$M11,MIN('Team &amp; Salaries'!$N11,'Team &amp; Salaries'!$P11),IF(CB$6&gt;'Team &amp; Salaries'!$M11,IFERROR(MIN('Team &amp; Salaries'!$P11,IF(ISNUMBER(BY101),BY101,0)+'Team &amp; Salaries'!$N11),'Team &amp; Salaries'!$N11),0)),IF('Team &amp; Salaries'!$O11="Annually",IF(CB$6='Team &amp; Salaries'!$M11,MIN('Team &amp; Salaries'!$N11,'Team &amp; Salaries'!$P11),IF(CB$6&gt;'Team &amp; Salaries'!$M11,IFERROR(MIN('Team &amp; Salaries'!$P11,BP101+'Team &amp; Salaries'!$N11),MIN('Team &amp; Salaries'!$N11,'Team &amp; Salaries'!$P11)),0))))))</f>
        <v>1</v>
      </c>
      <c r="CC101" s="671">
        <f>IF('Team &amp; Salaries'!$O11="Never",IF(CC$6&gt;='Team &amp; Salaries'!$M11,MIN('Team &amp; Salaries'!$N11,'Team &amp; Salaries'!$P11),0),IF('Team &amp; Salaries'!$O11="Monthly",IF(CC$6='Team &amp; Salaries'!$M11,MIN('Team &amp; Salaries'!$N11,'Team &amp; Salaries'!$P11),IF(CC$6&gt;'Team &amp; Salaries'!$M11,MIN('Team &amp; Salaries'!$P11,CB101+'Team &amp; Salaries'!$N11),0)),IF('Team &amp; Salaries'!$O11="Quarterly",IF(CC$6='Team &amp; Salaries'!$M11,MIN('Team &amp; Salaries'!$N11,'Team &amp; Salaries'!$P11),IF(CC$6&gt;'Team &amp; Salaries'!$M11,IFERROR(MIN('Team &amp; Salaries'!$P11,IF(ISNUMBER(BZ101),BZ101,0)+'Team &amp; Salaries'!$N11),'Team &amp; Salaries'!$N11),0)),IF('Team &amp; Salaries'!$O11="Annually",IF(CC$6='Team &amp; Salaries'!$M11,MIN('Team &amp; Salaries'!$N11,'Team &amp; Salaries'!$P11),IF(CC$6&gt;'Team &amp; Salaries'!$M11,IFERROR(MIN('Team &amp; Salaries'!$P11,BQ101+'Team &amp; Salaries'!$N11),MIN('Team &amp; Salaries'!$N11,'Team &amp; Salaries'!$P11)),0))))))</f>
        <v>1</v>
      </c>
      <c r="CD101" s="671">
        <f>IF('Team &amp; Salaries'!$O11="Never",IF(CD$6&gt;='Team &amp; Salaries'!$M11,MIN('Team &amp; Salaries'!$N11,'Team &amp; Salaries'!$P11),0),IF('Team &amp; Salaries'!$O11="Monthly",IF(CD$6='Team &amp; Salaries'!$M11,MIN('Team &amp; Salaries'!$N11,'Team &amp; Salaries'!$P11),IF(CD$6&gt;'Team &amp; Salaries'!$M11,MIN('Team &amp; Salaries'!$P11,CC101+'Team &amp; Salaries'!$N11),0)),IF('Team &amp; Salaries'!$O11="Quarterly",IF(CD$6='Team &amp; Salaries'!$M11,MIN('Team &amp; Salaries'!$N11,'Team &amp; Salaries'!$P11),IF(CD$6&gt;'Team &amp; Salaries'!$M11,IFERROR(MIN('Team &amp; Salaries'!$P11,IF(ISNUMBER(CA101),CA101,0)+'Team &amp; Salaries'!$N11),'Team &amp; Salaries'!$N11),0)),IF('Team &amp; Salaries'!$O11="Annually",IF(CD$6='Team &amp; Salaries'!$M11,MIN('Team &amp; Salaries'!$N11,'Team &amp; Salaries'!$P11),IF(CD$6&gt;'Team &amp; Salaries'!$M11,IFERROR(MIN('Team &amp; Salaries'!$P11,BR101+'Team &amp; Salaries'!$N11),MIN('Team &amp; Salaries'!$N11,'Team &amp; Salaries'!$P11)),0))))))</f>
        <v>1</v>
      </c>
      <c r="CE101" s="671">
        <f>IF('Team &amp; Salaries'!$O11="Never",IF(CE$6&gt;='Team &amp; Salaries'!$M11,MIN('Team &amp; Salaries'!$N11,'Team &amp; Salaries'!$P11),0),IF('Team &amp; Salaries'!$O11="Monthly",IF(CE$6='Team &amp; Salaries'!$M11,MIN('Team &amp; Salaries'!$N11,'Team &amp; Salaries'!$P11),IF(CE$6&gt;'Team &amp; Salaries'!$M11,MIN('Team &amp; Salaries'!$P11,CD101+'Team &amp; Salaries'!$N11),0)),IF('Team &amp; Salaries'!$O11="Quarterly",IF(CE$6='Team &amp; Salaries'!$M11,MIN('Team &amp; Salaries'!$N11,'Team &amp; Salaries'!$P11),IF(CE$6&gt;'Team &amp; Salaries'!$M11,IFERROR(MIN('Team &amp; Salaries'!$P11,IF(ISNUMBER(CB101),CB101,0)+'Team &amp; Salaries'!$N11),'Team &amp; Salaries'!$N11),0)),IF('Team &amp; Salaries'!$O11="Annually",IF(CE$6='Team &amp; Salaries'!$M11,MIN('Team &amp; Salaries'!$N11,'Team &amp; Salaries'!$P11),IF(CE$6&gt;'Team &amp; Salaries'!$M11,IFERROR(MIN('Team &amp; Salaries'!$P11,BS101+'Team &amp; Salaries'!$N11),MIN('Team &amp; Salaries'!$N11,'Team &amp; Salaries'!$P11)),0))))))</f>
        <v>1</v>
      </c>
      <c r="CF101" s="671">
        <f>IF('Team &amp; Salaries'!$O11="Never",IF(CF$6&gt;='Team &amp; Salaries'!$M11,MIN('Team &amp; Salaries'!$N11,'Team &amp; Salaries'!$P11),0),IF('Team &amp; Salaries'!$O11="Monthly",IF(CF$6='Team &amp; Salaries'!$M11,MIN('Team &amp; Salaries'!$N11,'Team &amp; Salaries'!$P11),IF(CF$6&gt;'Team &amp; Salaries'!$M11,MIN('Team &amp; Salaries'!$P11,CE101+'Team &amp; Salaries'!$N11),0)),IF('Team &amp; Salaries'!$O11="Quarterly",IF(CF$6='Team &amp; Salaries'!$M11,MIN('Team &amp; Salaries'!$N11,'Team &amp; Salaries'!$P11),IF(CF$6&gt;'Team &amp; Salaries'!$M11,IFERROR(MIN('Team &amp; Salaries'!$P11,IF(ISNUMBER(CC101),CC101,0)+'Team &amp; Salaries'!$N11),'Team &amp; Salaries'!$N11),0)),IF('Team &amp; Salaries'!$O11="Annually",IF(CF$6='Team &amp; Salaries'!$M11,MIN('Team &amp; Salaries'!$N11,'Team &amp; Salaries'!$P11),IF(CF$6&gt;'Team &amp; Salaries'!$M11,IFERROR(MIN('Team &amp; Salaries'!$P11,BT101+'Team &amp; Salaries'!$N11),MIN('Team &amp; Salaries'!$N11,'Team &amp; Salaries'!$P11)),0))))))</f>
        <v>1</v>
      </c>
      <c r="CG101" s="671">
        <f>IF('Team &amp; Salaries'!$O11="Never",IF(CG$6&gt;='Team &amp; Salaries'!$M11,MIN('Team &amp; Salaries'!$N11,'Team &amp; Salaries'!$P11),0),IF('Team &amp; Salaries'!$O11="Monthly",IF(CG$6='Team &amp; Salaries'!$M11,MIN('Team &amp; Salaries'!$N11,'Team &amp; Salaries'!$P11),IF(CG$6&gt;'Team &amp; Salaries'!$M11,MIN('Team &amp; Salaries'!$P11,CF101+'Team &amp; Salaries'!$N11),0)),IF('Team &amp; Salaries'!$O11="Quarterly",IF(CG$6='Team &amp; Salaries'!$M11,MIN('Team &amp; Salaries'!$N11,'Team &amp; Salaries'!$P11),IF(CG$6&gt;'Team &amp; Salaries'!$M11,IFERROR(MIN('Team &amp; Salaries'!$P11,IF(ISNUMBER(CD101),CD101,0)+'Team &amp; Salaries'!$N11),'Team &amp; Salaries'!$N11),0)),IF('Team &amp; Salaries'!$O11="Annually",IF(CG$6='Team &amp; Salaries'!$M11,MIN('Team &amp; Salaries'!$N11,'Team &amp; Salaries'!$P11),IF(CG$6&gt;'Team &amp; Salaries'!$M11,IFERROR(MIN('Team &amp; Salaries'!$P11,BU101+'Team &amp; Salaries'!$N11),MIN('Team &amp; Salaries'!$N11,'Team &amp; Salaries'!$P11)),0))))))</f>
        <v>1</v>
      </c>
      <c r="CH101" s="671">
        <f>IF('Team &amp; Salaries'!$O11="Never",IF(CH$6&gt;='Team &amp; Salaries'!$M11,MIN('Team &amp; Salaries'!$N11,'Team &amp; Salaries'!$P11),0),IF('Team &amp; Salaries'!$O11="Monthly",IF(CH$6='Team &amp; Salaries'!$M11,MIN('Team &amp; Salaries'!$N11,'Team &amp; Salaries'!$P11),IF(CH$6&gt;'Team &amp; Salaries'!$M11,MIN('Team &amp; Salaries'!$P11,CG101+'Team &amp; Salaries'!$N11),0)),IF('Team &amp; Salaries'!$O11="Quarterly",IF(CH$6='Team &amp; Salaries'!$M11,MIN('Team &amp; Salaries'!$N11,'Team &amp; Salaries'!$P11),IF(CH$6&gt;'Team &amp; Salaries'!$M11,IFERROR(MIN('Team &amp; Salaries'!$P11,IF(ISNUMBER(CE101),CE101,0)+'Team &amp; Salaries'!$N11),'Team &amp; Salaries'!$N11),0)),IF('Team &amp; Salaries'!$O11="Annually",IF(CH$6='Team &amp; Salaries'!$M11,MIN('Team &amp; Salaries'!$N11,'Team &amp; Salaries'!$P11),IF(CH$6&gt;'Team &amp; Salaries'!$M11,IFERROR(MIN('Team &amp; Salaries'!$P11,BV101+'Team &amp; Salaries'!$N11),MIN('Team &amp; Salaries'!$N11,'Team &amp; Salaries'!$P11)),0))))))</f>
        <v>1</v>
      </c>
      <c r="CI101" s="671">
        <f>IF('Team &amp; Salaries'!$O11="Never",IF(CI$6&gt;='Team &amp; Salaries'!$M11,MIN('Team &amp; Salaries'!$N11,'Team &amp; Salaries'!$P11),0),IF('Team &amp; Salaries'!$O11="Monthly",IF(CI$6='Team &amp; Salaries'!$M11,MIN('Team &amp; Salaries'!$N11,'Team &amp; Salaries'!$P11),IF(CI$6&gt;'Team &amp; Salaries'!$M11,MIN('Team &amp; Salaries'!$P11,CH101+'Team &amp; Salaries'!$N11),0)),IF('Team &amp; Salaries'!$O11="Quarterly",IF(CI$6='Team &amp; Salaries'!$M11,MIN('Team &amp; Salaries'!$N11,'Team &amp; Salaries'!$P11),IF(CI$6&gt;'Team &amp; Salaries'!$M11,IFERROR(MIN('Team &amp; Salaries'!$P11,IF(ISNUMBER(CF101),CF101,0)+'Team &amp; Salaries'!$N11),'Team &amp; Salaries'!$N11),0)),IF('Team &amp; Salaries'!$O11="Annually",IF(CI$6='Team &amp; Salaries'!$M11,MIN('Team &amp; Salaries'!$N11,'Team &amp; Salaries'!$P11),IF(CI$6&gt;'Team &amp; Salaries'!$M11,IFERROR(MIN('Team &amp; Salaries'!$P11,BW101+'Team &amp; Salaries'!$N11),MIN('Team &amp; Salaries'!$N11,'Team &amp; Salaries'!$P11)),0))))))</f>
        <v>1</v>
      </c>
      <c r="CJ101" s="671">
        <f>IF('Team &amp; Salaries'!$O11="Never",IF(CJ$6&gt;='Team &amp; Salaries'!$M11,MIN('Team &amp; Salaries'!$N11,'Team &amp; Salaries'!$P11),0),IF('Team &amp; Salaries'!$O11="Monthly",IF(CJ$6='Team &amp; Salaries'!$M11,MIN('Team &amp; Salaries'!$N11,'Team &amp; Salaries'!$P11),IF(CJ$6&gt;'Team &amp; Salaries'!$M11,MIN('Team &amp; Salaries'!$P11,CI101+'Team &amp; Salaries'!$N11),0)),IF('Team &amp; Salaries'!$O11="Quarterly",IF(CJ$6='Team &amp; Salaries'!$M11,MIN('Team &amp; Salaries'!$N11,'Team &amp; Salaries'!$P11),IF(CJ$6&gt;'Team &amp; Salaries'!$M11,IFERROR(MIN('Team &amp; Salaries'!$P11,IF(ISNUMBER(CG101),CG101,0)+'Team &amp; Salaries'!$N11),'Team &amp; Salaries'!$N11),0)),IF('Team &amp; Salaries'!$O11="Annually",IF(CJ$6='Team &amp; Salaries'!$M11,MIN('Team &amp; Salaries'!$N11,'Team &amp; Salaries'!$P11),IF(CJ$6&gt;'Team &amp; Salaries'!$M11,IFERROR(MIN('Team &amp; Salaries'!$P11,BX101+'Team &amp; Salaries'!$N11),MIN('Team &amp; Salaries'!$N11,'Team &amp; Salaries'!$P11)),0))))))</f>
        <v>1</v>
      </c>
      <c r="CK101" s="671">
        <f>IF('Team &amp; Salaries'!$O11="Never",IF(CK$6&gt;='Team &amp; Salaries'!$M11,MIN('Team &amp; Salaries'!$N11,'Team &amp; Salaries'!$P11),0),IF('Team &amp; Salaries'!$O11="Monthly",IF(CK$6='Team &amp; Salaries'!$M11,MIN('Team &amp; Salaries'!$N11,'Team &amp; Salaries'!$P11),IF(CK$6&gt;'Team &amp; Salaries'!$M11,MIN('Team &amp; Salaries'!$P11,CJ101+'Team &amp; Salaries'!$N11),0)),IF('Team &amp; Salaries'!$O11="Quarterly",IF(CK$6='Team &amp; Salaries'!$M11,MIN('Team &amp; Salaries'!$N11,'Team &amp; Salaries'!$P11),IF(CK$6&gt;'Team &amp; Salaries'!$M11,IFERROR(MIN('Team &amp; Salaries'!$P11,IF(ISNUMBER(CH101),CH101,0)+'Team &amp; Salaries'!$N11),'Team &amp; Salaries'!$N11),0)),IF('Team &amp; Salaries'!$O11="Annually",IF(CK$6='Team &amp; Salaries'!$M11,MIN('Team &amp; Salaries'!$N11,'Team &amp; Salaries'!$P11),IF(CK$6&gt;'Team &amp; Salaries'!$M11,IFERROR(MIN('Team &amp; Salaries'!$P11,BY101+'Team &amp; Salaries'!$N11),MIN('Team &amp; Salaries'!$N11,'Team &amp; Salaries'!$P11)),0))))))</f>
        <v>1</v>
      </c>
      <c r="CL101" s="671">
        <f>IF('Team &amp; Salaries'!$O11="Never",IF(CL$6&gt;='Team &amp; Salaries'!$M11,MIN('Team &amp; Salaries'!$N11,'Team &amp; Salaries'!$P11),0),IF('Team &amp; Salaries'!$O11="Monthly",IF(CL$6='Team &amp; Salaries'!$M11,MIN('Team &amp; Salaries'!$N11,'Team &amp; Salaries'!$P11),IF(CL$6&gt;'Team &amp; Salaries'!$M11,MIN('Team &amp; Salaries'!$P11,CK101+'Team &amp; Salaries'!$N11),0)),IF('Team &amp; Salaries'!$O11="Quarterly",IF(CL$6='Team &amp; Salaries'!$M11,MIN('Team &amp; Salaries'!$N11,'Team &amp; Salaries'!$P11),IF(CL$6&gt;'Team &amp; Salaries'!$M11,IFERROR(MIN('Team &amp; Salaries'!$P11,IF(ISNUMBER(CI101),CI101,0)+'Team &amp; Salaries'!$N11),'Team &amp; Salaries'!$N11),0)),IF('Team &amp; Salaries'!$O11="Annually",IF(CL$6='Team &amp; Salaries'!$M11,MIN('Team &amp; Salaries'!$N11,'Team &amp; Salaries'!$P11),IF(CL$6&gt;'Team &amp; Salaries'!$M11,IFERROR(MIN('Team &amp; Salaries'!$P11,BZ101+'Team &amp; Salaries'!$N11),MIN('Team &amp; Salaries'!$N11,'Team &amp; Salaries'!$P11)),0))))))</f>
        <v>1</v>
      </c>
      <c r="CM101" s="671">
        <f>IF('Team &amp; Salaries'!$O11="Never",IF(CM$6&gt;='Team &amp; Salaries'!$M11,MIN('Team &amp; Salaries'!$N11,'Team &amp; Salaries'!$P11),0),IF('Team &amp; Salaries'!$O11="Monthly",IF(CM$6='Team &amp; Salaries'!$M11,MIN('Team &amp; Salaries'!$N11,'Team &amp; Salaries'!$P11),IF(CM$6&gt;'Team &amp; Salaries'!$M11,MIN('Team &amp; Salaries'!$P11,CL101+'Team &amp; Salaries'!$N11),0)),IF('Team &amp; Salaries'!$O11="Quarterly",IF(CM$6='Team &amp; Salaries'!$M11,MIN('Team &amp; Salaries'!$N11,'Team &amp; Salaries'!$P11),IF(CM$6&gt;'Team &amp; Salaries'!$M11,IFERROR(MIN('Team &amp; Salaries'!$P11,IF(ISNUMBER(CJ101),CJ101,0)+'Team &amp; Salaries'!$N11),'Team &amp; Salaries'!$N11),0)),IF('Team &amp; Salaries'!$O11="Annually",IF(CM$6='Team &amp; Salaries'!$M11,MIN('Team &amp; Salaries'!$N11,'Team &amp; Salaries'!$P11),IF(CM$6&gt;'Team &amp; Salaries'!$M11,IFERROR(MIN('Team &amp; Salaries'!$P11,CA101+'Team &amp; Salaries'!$N11),MIN('Team &amp; Salaries'!$N11,'Team &amp; Salaries'!$P11)),0))))))</f>
        <v>1</v>
      </c>
      <c r="CN101" s="671">
        <f>IF('Team &amp; Salaries'!$O11="Never",IF(CN$6&gt;='Team &amp; Salaries'!$M11,MIN('Team &amp; Salaries'!$N11,'Team &amp; Salaries'!$P11),0),IF('Team &amp; Salaries'!$O11="Monthly",IF(CN$6='Team &amp; Salaries'!$M11,MIN('Team &amp; Salaries'!$N11,'Team &amp; Salaries'!$P11),IF(CN$6&gt;'Team &amp; Salaries'!$M11,MIN('Team &amp; Salaries'!$P11,CM101+'Team &amp; Salaries'!$N11),0)),IF('Team &amp; Salaries'!$O11="Quarterly",IF(CN$6='Team &amp; Salaries'!$M11,MIN('Team &amp; Salaries'!$N11,'Team &amp; Salaries'!$P11),IF(CN$6&gt;'Team &amp; Salaries'!$M11,IFERROR(MIN('Team &amp; Salaries'!$P11,IF(ISNUMBER(CK101),CK101,0)+'Team &amp; Salaries'!$N11),'Team &amp; Salaries'!$N11),0)),IF('Team &amp; Salaries'!$O11="Annually",IF(CN$6='Team &amp; Salaries'!$M11,MIN('Team &amp; Salaries'!$N11,'Team &amp; Salaries'!$P11),IF(CN$6&gt;'Team &amp; Salaries'!$M11,IFERROR(MIN('Team &amp; Salaries'!$P11,CB101+'Team &amp; Salaries'!$N11),MIN('Team &amp; Salaries'!$N11,'Team &amp; Salaries'!$P11)),0))))))</f>
        <v>1</v>
      </c>
      <c r="CO101" s="671">
        <f>IF('Team &amp; Salaries'!$O11="Never",IF(CO$6&gt;='Team &amp; Salaries'!$M11,MIN('Team &amp; Salaries'!$N11,'Team &amp; Salaries'!$P11),0),IF('Team &amp; Salaries'!$O11="Monthly",IF(CO$6='Team &amp; Salaries'!$M11,MIN('Team &amp; Salaries'!$N11,'Team &amp; Salaries'!$P11),IF(CO$6&gt;'Team &amp; Salaries'!$M11,MIN('Team &amp; Salaries'!$P11,CN101+'Team &amp; Salaries'!$N11),0)),IF('Team &amp; Salaries'!$O11="Quarterly",IF(CO$6='Team &amp; Salaries'!$M11,MIN('Team &amp; Salaries'!$N11,'Team &amp; Salaries'!$P11),IF(CO$6&gt;'Team &amp; Salaries'!$M11,IFERROR(MIN('Team &amp; Salaries'!$P11,IF(ISNUMBER(CL101),CL101,0)+'Team &amp; Salaries'!$N11),'Team &amp; Salaries'!$N11),0)),IF('Team &amp; Salaries'!$O11="Annually",IF(CO$6='Team &amp; Salaries'!$M11,MIN('Team &amp; Salaries'!$N11,'Team &amp; Salaries'!$P11),IF(CO$6&gt;'Team &amp; Salaries'!$M11,IFERROR(MIN('Team &amp; Salaries'!$P11,CC101+'Team &amp; Salaries'!$N11),MIN('Team &amp; Salaries'!$N11,'Team &amp; Salaries'!$P11)),0))))))</f>
        <v>1</v>
      </c>
      <c r="CP101" s="671">
        <f>IF('Team &amp; Salaries'!$O11="Never",IF(CP$6&gt;='Team &amp; Salaries'!$M11,MIN('Team &amp; Salaries'!$N11,'Team &amp; Salaries'!$P11),0),IF('Team &amp; Salaries'!$O11="Monthly",IF(CP$6='Team &amp; Salaries'!$M11,MIN('Team &amp; Salaries'!$N11,'Team &amp; Salaries'!$P11),IF(CP$6&gt;'Team &amp; Salaries'!$M11,MIN('Team &amp; Salaries'!$P11,CO101+'Team &amp; Salaries'!$N11),0)),IF('Team &amp; Salaries'!$O11="Quarterly",IF(CP$6='Team &amp; Salaries'!$M11,MIN('Team &amp; Salaries'!$N11,'Team &amp; Salaries'!$P11),IF(CP$6&gt;'Team &amp; Salaries'!$M11,IFERROR(MIN('Team &amp; Salaries'!$P11,IF(ISNUMBER(CM101),CM101,0)+'Team &amp; Salaries'!$N11),'Team &amp; Salaries'!$N11),0)),IF('Team &amp; Salaries'!$O11="Annually",IF(CP$6='Team &amp; Salaries'!$M11,MIN('Team &amp; Salaries'!$N11,'Team &amp; Salaries'!$P11),IF(CP$6&gt;'Team &amp; Salaries'!$M11,IFERROR(MIN('Team &amp; Salaries'!$P11,CD101+'Team &amp; Salaries'!$N11),MIN('Team &amp; Salaries'!$N11,'Team &amp; Salaries'!$P11)),0))))))</f>
        <v>1</v>
      </c>
      <c r="CQ101" s="671">
        <f>IF('Team &amp; Salaries'!$O11="Never",IF(CQ$6&gt;='Team &amp; Salaries'!$M11,MIN('Team &amp; Salaries'!$N11,'Team &amp; Salaries'!$P11),0),IF('Team &amp; Salaries'!$O11="Monthly",IF(CQ$6='Team &amp; Salaries'!$M11,MIN('Team &amp; Salaries'!$N11,'Team &amp; Salaries'!$P11),IF(CQ$6&gt;'Team &amp; Salaries'!$M11,MIN('Team &amp; Salaries'!$P11,CP101+'Team &amp; Salaries'!$N11),0)),IF('Team &amp; Salaries'!$O11="Quarterly",IF(CQ$6='Team &amp; Salaries'!$M11,MIN('Team &amp; Salaries'!$N11,'Team &amp; Salaries'!$P11),IF(CQ$6&gt;'Team &amp; Salaries'!$M11,IFERROR(MIN('Team &amp; Salaries'!$P11,IF(ISNUMBER(CN101),CN101,0)+'Team &amp; Salaries'!$N11),'Team &amp; Salaries'!$N11),0)),IF('Team &amp; Salaries'!$O11="Annually",IF(CQ$6='Team &amp; Salaries'!$M11,MIN('Team &amp; Salaries'!$N11,'Team &amp; Salaries'!$P11),IF(CQ$6&gt;'Team &amp; Salaries'!$M11,IFERROR(MIN('Team &amp; Salaries'!$P11,CE101+'Team &amp; Salaries'!$N11),MIN('Team &amp; Salaries'!$N11,'Team &amp; Salaries'!$P11)),0))))))</f>
        <v>1</v>
      </c>
      <c r="CR101" s="671">
        <f>IF('Team &amp; Salaries'!$O11="Never",IF(CR$6&gt;='Team &amp; Salaries'!$M11,MIN('Team &amp; Salaries'!$N11,'Team &amp; Salaries'!$P11),0),IF('Team &amp; Salaries'!$O11="Monthly",IF(CR$6='Team &amp; Salaries'!$M11,MIN('Team &amp; Salaries'!$N11,'Team &amp; Salaries'!$P11),IF(CR$6&gt;'Team &amp; Salaries'!$M11,MIN('Team &amp; Salaries'!$P11,CQ101+'Team &amp; Salaries'!$N11),0)),IF('Team &amp; Salaries'!$O11="Quarterly",IF(CR$6='Team &amp; Salaries'!$M11,MIN('Team &amp; Salaries'!$N11,'Team &amp; Salaries'!$P11),IF(CR$6&gt;'Team &amp; Salaries'!$M11,IFERROR(MIN('Team &amp; Salaries'!$P11,IF(ISNUMBER(CO101),CO101,0)+'Team &amp; Salaries'!$N11),'Team &amp; Salaries'!$N11),0)),IF('Team &amp; Salaries'!$O11="Annually",IF(CR$6='Team &amp; Salaries'!$M11,MIN('Team &amp; Salaries'!$N11,'Team &amp; Salaries'!$P11),IF(CR$6&gt;'Team &amp; Salaries'!$M11,IFERROR(MIN('Team &amp; Salaries'!$P11,CF101+'Team &amp; Salaries'!$N11),MIN('Team &amp; Salaries'!$N11,'Team &amp; Salaries'!$P11)),0))))))</f>
        <v>1</v>
      </c>
      <c r="CS101" s="671">
        <f>IF('Team &amp; Salaries'!$O11="Never",IF(CS$6&gt;='Team &amp; Salaries'!$M11,MIN('Team &amp; Salaries'!$N11,'Team &amp; Salaries'!$P11),0),IF('Team &amp; Salaries'!$O11="Monthly",IF(CS$6='Team &amp; Salaries'!$M11,MIN('Team &amp; Salaries'!$N11,'Team &amp; Salaries'!$P11),IF(CS$6&gt;'Team &amp; Salaries'!$M11,MIN('Team &amp; Salaries'!$P11,CR101+'Team &amp; Salaries'!$N11),0)),IF('Team &amp; Salaries'!$O11="Quarterly",IF(CS$6='Team &amp; Salaries'!$M11,MIN('Team &amp; Salaries'!$N11,'Team &amp; Salaries'!$P11),IF(CS$6&gt;'Team &amp; Salaries'!$M11,IFERROR(MIN('Team &amp; Salaries'!$P11,IF(ISNUMBER(CP101),CP101,0)+'Team &amp; Salaries'!$N11),'Team &amp; Salaries'!$N11),0)),IF('Team &amp; Salaries'!$O11="Annually",IF(CS$6='Team &amp; Salaries'!$M11,MIN('Team &amp; Salaries'!$N11,'Team &amp; Salaries'!$P11),IF(CS$6&gt;'Team &amp; Salaries'!$M11,IFERROR(MIN('Team &amp; Salaries'!$P11,CG101+'Team &amp; Salaries'!$N11),MIN('Team &amp; Salaries'!$N11,'Team &amp; Salaries'!$P11)),0))))))</f>
        <v>1</v>
      </c>
      <c r="CT101" s="671">
        <f>IF('Team &amp; Salaries'!$O11="Never",IF(CT$6&gt;='Team &amp; Salaries'!$M11,MIN('Team &amp; Salaries'!$N11,'Team &amp; Salaries'!$P11),0),IF('Team &amp; Salaries'!$O11="Monthly",IF(CT$6='Team &amp; Salaries'!$M11,MIN('Team &amp; Salaries'!$N11,'Team &amp; Salaries'!$P11),IF(CT$6&gt;'Team &amp; Salaries'!$M11,MIN('Team &amp; Salaries'!$P11,CS101+'Team &amp; Salaries'!$N11),0)),IF('Team &amp; Salaries'!$O11="Quarterly",IF(CT$6='Team &amp; Salaries'!$M11,MIN('Team &amp; Salaries'!$N11,'Team &amp; Salaries'!$P11),IF(CT$6&gt;'Team &amp; Salaries'!$M11,IFERROR(MIN('Team &amp; Salaries'!$P11,IF(ISNUMBER(CQ101),CQ101,0)+'Team &amp; Salaries'!$N11),'Team &amp; Salaries'!$N11),0)),IF('Team &amp; Salaries'!$O11="Annually",IF(CT$6='Team &amp; Salaries'!$M11,MIN('Team &amp; Salaries'!$N11,'Team &amp; Salaries'!$P11),IF(CT$6&gt;'Team &amp; Salaries'!$M11,IFERROR(MIN('Team &amp; Salaries'!$P11,CH101+'Team &amp; Salaries'!$N11),MIN('Team &amp; Salaries'!$N11,'Team &amp; Salaries'!$P11)),0))))))</f>
        <v>1</v>
      </c>
      <c r="CU101" s="671">
        <f>IF('Team &amp; Salaries'!$O11="Never",IF(CU$6&gt;='Team &amp; Salaries'!$M11,MIN('Team &amp; Salaries'!$N11,'Team &amp; Salaries'!$P11),0),IF('Team &amp; Salaries'!$O11="Monthly",IF(CU$6='Team &amp; Salaries'!$M11,MIN('Team &amp; Salaries'!$N11,'Team &amp; Salaries'!$P11),IF(CU$6&gt;'Team &amp; Salaries'!$M11,MIN('Team &amp; Salaries'!$P11,CT101+'Team &amp; Salaries'!$N11),0)),IF('Team &amp; Salaries'!$O11="Quarterly",IF(CU$6='Team &amp; Salaries'!$M11,MIN('Team &amp; Salaries'!$N11,'Team &amp; Salaries'!$P11),IF(CU$6&gt;'Team &amp; Salaries'!$M11,IFERROR(MIN('Team &amp; Salaries'!$P11,IF(ISNUMBER(CR101),CR101,0)+'Team &amp; Salaries'!$N11),'Team &amp; Salaries'!$N11),0)),IF('Team &amp; Salaries'!$O11="Annually",IF(CU$6='Team &amp; Salaries'!$M11,MIN('Team &amp; Salaries'!$N11,'Team &amp; Salaries'!$P11),IF(CU$6&gt;'Team &amp; Salaries'!$M11,IFERROR(MIN('Team &amp; Salaries'!$P11,CI101+'Team &amp; Salaries'!$N11),MIN('Team &amp; Salaries'!$N11,'Team &amp; Salaries'!$P11)),0))))))</f>
        <v>1</v>
      </c>
      <c r="CV101" s="671">
        <f>IF('Team &amp; Salaries'!$O11="Never",IF(CV$6&gt;='Team &amp; Salaries'!$M11,MIN('Team &amp; Salaries'!$N11,'Team &amp; Salaries'!$P11),0),IF('Team &amp; Salaries'!$O11="Monthly",IF(CV$6='Team &amp; Salaries'!$M11,MIN('Team &amp; Salaries'!$N11,'Team &amp; Salaries'!$P11),IF(CV$6&gt;'Team &amp; Salaries'!$M11,MIN('Team &amp; Salaries'!$P11,CU101+'Team &amp; Salaries'!$N11),0)),IF('Team &amp; Salaries'!$O11="Quarterly",IF(CV$6='Team &amp; Salaries'!$M11,MIN('Team &amp; Salaries'!$N11,'Team &amp; Salaries'!$P11),IF(CV$6&gt;'Team &amp; Salaries'!$M11,IFERROR(MIN('Team &amp; Salaries'!$P11,IF(ISNUMBER(CS101),CS101,0)+'Team &amp; Salaries'!$N11),'Team &amp; Salaries'!$N11),0)),IF('Team &amp; Salaries'!$O11="Annually",IF(CV$6='Team &amp; Salaries'!$M11,MIN('Team &amp; Salaries'!$N11,'Team &amp; Salaries'!$P11),IF(CV$6&gt;'Team &amp; Salaries'!$M11,IFERROR(MIN('Team &amp; Salaries'!$P11,CJ101+'Team &amp; Salaries'!$N11),MIN('Team &amp; Salaries'!$N11,'Team &amp; Salaries'!$P11)),0))))))</f>
        <v>1</v>
      </c>
      <c r="CW101" s="671">
        <f>IF('Team &amp; Salaries'!$O11="Never",IF(CW$6&gt;='Team &amp; Salaries'!$M11,MIN('Team &amp; Salaries'!$N11,'Team &amp; Salaries'!$P11),0),IF('Team &amp; Salaries'!$O11="Monthly",IF(CW$6='Team &amp; Salaries'!$M11,MIN('Team &amp; Salaries'!$N11,'Team &amp; Salaries'!$P11),IF(CW$6&gt;'Team &amp; Salaries'!$M11,MIN('Team &amp; Salaries'!$P11,CV101+'Team &amp; Salaries'!$N11),0)),IF('Team &amp; Salaries'!$O11="Quarterly",IF(CW$6='Team &amp; Salaries'!$M11,MIN('Team &amp; Salaries'!$N11,'Team &amp; Salaries'!$P11),IF(CW$6&gt;'Team &amp; Salaries'!$M11,IFERROR(MIN('Team &amp; Salaries'!$P11,IF(ISNUMBER(CT101),CT101,0)+'Team &amp; Salaries'!$N11),'Team &amp; Salaries'!$N11),0)),IF('Team &amp; Salaries'!$O11="Annually",IF(CW$6='Team &amp; Salaries'!$M11,MIN('Team &amp; Salaries'!$N11,'Team &amp; Salaries'!$P11),IF(CW$6&gt;'Team &amp; Salaries'!$M11,IFERROR(MIN('Team &amp; Salaries'!$P11,CK101+'Team &amp; Salaries'!$N11),MIN('Team &amp; Salaries'!$N11,'Team &amp; Salaries'!$P11)),0))))))</f>
        <v>1</v>
      </c>
      <c r="CX101" s="671">
        <f>IF('Team &amp; Salaries'!$O11="Never",IF(CX$6&gt;='Team &amp; Salaries'!$M11,MIN('Team &amp; Salaries'!$N11,'Team &amp; Salaries'!$P11),0),IF('Team &amp; Salaries'!$O11="Monthly",IF(CX$6='Team &amp; Salaries'!$M11,MIN('Team &amp; Salaries'!$N11,'Team &amp; Salaries'!$P11),IF(CX$6&gt;'Team &amp; Salaries'!$M11,MIN('Team &amp; Salaries'!$P11,CW101+'Team &amp; Salaries'!$N11),0)),IF('Team &amp; Salaries'!$O11="Quarterly",IF(CX$6='Team &amp; Salaries'!$M11,MIN('Team &amp; Salaries'!$N11,'Team &amp; Salaries'!$P11),IF(CX$6&gt;'Team &amp; Salaries'!$M11,IFERROR(MIN('Team &amp; Salaries'!$P11,IF(ISNUMBER(CU101),CU101,0)+'Team &amp; Salaries'!$N11),'Team &amp; Salaries'!$N11),0)),IF('Team &amp; Salaries'!$O11="Annually",IF(CX$6='Team &amp; Salaries'!$M11,MIN('Team &amp; Salaries'!$N11,'Team &amp; Salaries'!$P11),IF(CX$6&gt;'Team &amp; Salaries'!$M11,IFERROR(MIN('Team &amp; Salaries'!$P11,CL101+'Team &amp; Salaries'!$N11),MIN('Team &amp; Salaries'!$N11,'Team &amp; Salaries'!$P11)),0))))))</f>
        <v>1</v>
      </c>
      <c r="CY101" s="671">
        <f>IF('Team &amp; Salaries'!$O11="Never",IF(CY$6&gt;='Team &amp; Salaries'!$M11,MIN('Team &amp; Salaries'!$N11,'Team &amp; Salaries'!$P11),0),IF('Team &amp; Salaries'!$O11="Monthly",IF(CY$6='Team &amp; Salaries'!$M11,MIN('Team &amp; Salaries'!$N11,'Team &amp; Salaries'!$P11),IF(CY$6&gt;'Team &amp; Salaries'!$M11,MIN('Team &amp; Salaries'!$P11,CX101+'Team &amp; Salaries'!$N11),0)),IF('Team &amp; Salaries'!$O11="Quarterly",IF(CY$6='Team &amp; Salaries'!$M11,MIN('Team &amp; Salaries'!$N11,'Team &amp; Salaries'!$P11),IF(CY$6&gt;'Team &amp; Salaries'!$M11,IFERROR(MIN('Team &amp; Salaries'!$P11,IF(ISNUMBER(CV101),CV101,0)+'Team &amp; Salaries'!$N11),'Team &amp; Salaries'!$N11),0)),IF('Team &amp; Salaries'!$O11="Annually",IF(CY$6='Team &amp; Salaries'!$M11,MIN('Team &amp; Salaries'!$N11,'Team &amp; Salaries'!$P11),IF(CY$6&gt;'Team &amp; Salaries'!$M11,IFERROR(MIN('Team &amp; Salaries'!$P11,CM101+'Team &amp; Salaries'!$N11),MIN('Team &amp; Salaries'!$N11,'Team &amp; Salaries'!$P11)),0))))))</f>
        <v>1</v>
      </c>
      <c r="CZ101" s="671">
        <f>IF('Team &amp; Salaries'!$O11="Never",IF(CZ$6&gt;='Team &amp; Salaries'!$M11,MIN('Team &amp; Salaries'!$N11,'Team &amp; Salaries'!$P11),0),IF('Team &amp; Salaries'!$O11="Monthly",IF(CZ$6='Team &amp; Salaries'!$M11,MIN('Team &amp; Salaries'!$N11,'Team &amp; Salaries'!$P11),IF(CZ$6&gt;'Team &amp; Salaries'!$M11,MIN('Team &amp; Salaries'!$P11,CY101+'Team &amp; Salaries'!$N11),0)),IF('Team &amp; Salaries'!$O11="Quarterly",IF(CZ$6='Team &amp; Salaries'!$M11,MIN('Team &amp; Salaries'!$N11,'Team &amp; Salaries'!$P11),IF(CZ$6&gt;'Team &amp; Salaries'!$M11,IFERROR(MIN('Team &amp; Salaries'!$P11,IF(ISNUMBER(CW101),CW101,0)+'Team &amp; Salaries'!$N11),'Team &amp; Salaries'!$N11),0)),IF('Team &amp; Salaries'!$O11="Annually",IF(CZ$6='Team &amp; Salaries'!$M11,MIN('Team &amp; Salaries'!$N11,'Team &amp; Salaries'!$P11),IF(CZ$6&gt;'Team &amp; Salaries'!$M11,IFERROR(MIN('Team &amp; Salaries'!$P11,CN101+'Team &amp; Salaries'!$N11),MIN('Team &amp; Salaries'!$N11,'Team &amp; Salaries'!$P11)),0))))))</f>
        <v>1</v>
      </c>
      <c r="DA101" s="671">
        <f>IF('Team &amp; Salaries'!$O11="Never",IF(DA$6&gt;='Team &amp; Salaries'!$M11,MIN('Team &amp; Salaries'!$N11,'Team &amp; Salaries'!$P11),0),IF('Team &amp; Salaries'!$O11="Monthly",IF(DA$6='Team &amp; Salaries'!$M11,MIN('Team &amp; Salaries'!$N11,'Team &amp; Salaries'!$P11),IF(DA$6&gt;'Team &amp; Salaries'!$M11,MIN('Team &amp; Salaries'!$P11,CZ101+'Team &amp; Salaries'!$N11),0)),IF('Team &amp; Salaries'!$O11="Quarterly",IF(DA$6='Team &amp; Salaries'!$M11,MIN('Team &amp; Salaries'!$N11,'Team &amp; Salaries'!$P11),IF(DA$6&gt;'Team &amp; Salaries'!$M11,IFERROR(MIN('Team &amp; Salaries'!$P11,IF(ISNUMBER(CX101),CX101,0)+'Team &amp; Salaries'!$N11),'Team &amp; Salaries'!$N11),0)),IF('Team &amp; Salaries'!$O11="Annually",IF(DA$6='Team &amp; Salaries'!$M11,MIN('Team &amp; Salaries'!$N11,'Team &amp; Salaries'!$P11),IF(DA$6&gt;'Team &amp; Salaries'!$M11,IFERROR(MIN('Team &amp; Salaries'!$P11,CO101+'Team &amp; Salaries'!$N11),MIN('Team &amp; Salaries'!$N11,'Team &amp; Salaries'!$P11)),0))))))</f>
        <v>1</v>
      </c>
      <c r="DB101" s="671">
        <f>IF('Team &amp; Salaries'!$O11="Never",IF(DB$6&gt;='Team &amp; Salaries'!$M11,MIN('Team &amp; Salaries'!$N11,'Team &amp; Salaries'!$P11),0),IF('Team &amp; Salaries'!$O11="Monthly",IF(DB$6='Team &amp; Salaries'!$M11,MIN('Team &amp; Salaries'!$N11,'Team &amp; Salaries'!$P11),IF(DB$6&gt;'Team &amp; Salaries'!$M11,MIN('Team &amp; Salaries'!$P11,DA101+'Team &amp; Salaries'!$N11),0)),IF('Team &amp; Salaries'!$O11="Quarterly",IF(DB$6='Team &amp; Salaries'!$M11,MIN('Team &amp; Salaries'!$N11,'Team &amp; Salaries'!$P11),IF(DB$6&gt;'Team &amp; Salaries'!$M11,IFERROR(MIN('Team &amp; Salaries'!$P11,IF(ISNUMBER(CY101),CY101,0)+'Team &amp; Salaries'!$N11),'Team &amp; Salaries'!$N11),0)),IF('Team &amp; Salaries'!$O11="Annually",IF(DB$6='Team &amp; Salaries'!$M11,MIN('Team &amp; Salaries'!$N11,'Team &amp; Salaries'!$P11),IF(DB$6&gt;'Team &amp; Salaries'!$M11,IFERROR(MIN('Team &amp; Salaries'!$P11,CP101+'Team &amp; Salaries'!$N11),MIN('Team &amp; Salaries'!$N11,'Team &amp; Salaries'!$P11)),0))))))</f>
        <v>1</v>
      </c>
      <c r="DC101" s="671">
        <f>IF('Team &amp; Salaries'!$O11="Never",IF(DC$6&gt;='Team &amp; Salaries'!$M11,MIN('Team &amp; Salaries'!$N11,'Team &amp; Salaries'!$P11),0),IF('Team &amp; Salaries'!$O11="Monthly",IF(DC$6='Team &amp; Salaries'!$M11,MIN('Team &amp; Salaries'!$N11,'Team &amp; Salaries'!$P11),IF(DC$6&gt;'Team &amp; Salaries'!$M11,MIN('Team &amp; Salaries'!$P11,DB101+'Team &amp; Salaries'!$N11),0)),IF('Team &amp; Salaries'!$O11="Quarterly",IF(DC$6='Team &amp; Salaries'!$M11,MIN('Team &amp; Salaries'!$N11,'Team &amp; Salaries'!$P11),IF(DC$6&gt;'Team &amp; Salaries'!$M11,IFERROR(MIN('Team &amp; Salaries'!$P11,IF(ISNUMBER(CZ101),CZ101,0)+'Team &amp; Salaries'!$N11),'Team &amp; Salaries'!$N11),0)),IF('Team &amp; Salaries'!$O11="Annually",IF(DC$6='Team &amp; Salaries'!$M11,MIN('Team &amp; Salaries'!$N11,'Team &amp; Salaries'!$P11),IF(DC$6&gt;'Team &amp; Salaries'!$M11,IFERROR(MIN('Team &amp; Salaries'!$P11,CQ101+'Team &amp; Salaries'!$N11),MIN('Team &amp; Salaries'!$N11,'Team &amp; Salaries'!$P11)),0))))))</f>
        <v>1</v>
      </c>
      <c r="DD101" s="671">
        <f>IF('Team &amp; Salaries'!$O11="Never",IF(DD$6&gt;='Team &amp; Salaries'!$M11,MIN('Team &amp; Salaries'!$N11,'Team &amp; Salaries'!$P11),0),IF('Team &amp; Salaries'!$O11="Monthly",IF(DD$6='Team &amp; Salaries'!$M11,MIN('Team &amp; Salaries'!$N11,'Team &amp; Salaries'!$P11),IF(DD$6&gt;'Team &amp; Salaries'!$M11,MIN('Team &amp; Salaries'!$P11,DC101+'Team &amp; Salaries'!$N11),0)),IF('Team &amp; Salaries'!$O11="Quarterly",IF(DD$6='Team &amp; Salaries'!$M11,MIN('Team &amp; Salaries'!$N11,'Team &amp; Salaries'!$P11),IF(DD$6&gt;'Team &amp; Salaries'!$M11,IFERROR(MIN('Team &amp; Salaries'!$P11,IF(ISNUMBER(DA101),DA101,0)+'Team &amp; Salaries'!$N11),'Team &amp; Salaries'!$N11),0)),IF('Team &amp; Salaries'!$O11="Annually",IF(DD$6='Team &amp; Salaries'!$M11,MIN('Team &amp; Salaries'!$N11,'Team &amp; Salaries'!$P11),IF(DD$6&gt;'Team &amp; Salaries'!$M11,IFERROR(MIN('Team &amp; Salaries'!$P11,CR101+'Team &amp; Salaries'!$N11),MIN('Team &amp; Salaries'!$N11,'Team &amp; Salaries'!$P11)),0))))))</f>
        <v>1</v>
      </c>
      <c r="DE101" s="671">
        <f>IF('Team &amp; Salaries'!$O11="Never",IF(DE$6&gt;='Team &amp; Salaries'!$M11,MIN('Team &amp; Salaries'!$N11,'Team &amp; Salaries'!$P11),0),IF('Team &amp; Salaries'!$O11="Monthly",IF(DE$6='Team &amp; Salaries'!$M11,MIN('Team &amp; Salaries'!$N11,'Team &amp; Salaries'!$P11),IF(DE$6&gt;'Team &amp; Salaries'!$M11,MIN('Team &amp; Salaries'!$P11,DD101+'Team &amp; Salaries'!$N11),0)),IF('Team &amp; Salaries'!$O11="Quarterly",IF(DE$6='Team &amp; Salaries'!$M11,MIN('Team &amp; Salaries'!$N11,'Team &amp; Salaries'!$P11),IF(DE$6&gt;'Team &amp; Salaries'!$M11,IFERROR(MIN('Team &amp; Salaries'!$P11,IF(ISNUMBER(DB101),DB101,0)+'Team &amp; Salaries'!$N11),'Team &amp; Salaries'!$N11),0)),IF('Team &amp; Salaries'!$O11="Annually",IF(DE$6='Team &amp; Salaries'!$M11,MIN('Team &amp; Salaries'!$N11,'Team &amp; Salaries'!$P11),IF(DE$6&gt;'Team &amp; Salaries'!$M11,IFERROR(MIN('Team &amp; Salaries'!$P11,CS101+'Team &amp; Salaries'!$N11),MIN('Team &amp; Salaries'!$N11,'Team &amp; Salaries'!$P11)),0))))))</f>
        <v>1</v>
      </c>
      <c r="DF101" s="671">
        <f>IF('Team &amp; Salaries'!$O11="Never",IF(DF$6&gt;='Team &amp; Salaries'!$M11,MIN('Team &amp; Salaries'!$N11,'Team &amp; Salaries'!$P11),0),IF('Team &amp; Salaries'!$O11="Monthly",IF(DF$6='Team &amp; Salaries'!$M11,MIN('Team &amp; Salaries'!$N11,'Team &amp; Salaries'!$P11),IF(DF$6&gt;'Team &amp; Salaries'!$M11,MIN('Team &amp; Salaries'!$P11,DE101+'Team &amp; Salaries'!$N11),0)),IF('Team &amp; Salaries'!$O11="Quarterly",IF(DF$6='Team &amp; Salaries'!$M11,MIN('Team &amp; Salaries'!$N11,'Team &amp; Salaries'!$P11),IF(DF$6&gt;'Team &amp; Salaries'!$M11,IFERROR(MIN('Team &amp; Salaries'!$P11,IF(ISNUMBER(DC101),DC101,0)+'Team &amp; Salaries'!$N11),'Team &amp; Salaries'!$N11),0)),IF('Team &amp; Salaries'!$O11="Annually",IF(DF$6='Team &amp; Salaries'!$M11,MIN('Team &amp; Salaries'!$N11,'Team &amp; Salaries'!$P11),IF(DF$6&gt;'Team &amp; Salaries'!$M11,IFERROR(MIN('Team &amp; Salaries'!$P11,CT101+'Team &amp; Salaries'!$N11),MIN('Team &amp; Salaries'!$N11,'Team &amp; Salaries'!$P11)),0))))))</f>
        <v>1</v>
      </c>
      <c r="DG101" s="671">
        <f>IF('Team &amp; Salaries'!$O11="Never",IF(DG$6&gt;='Team &amp; Salaries'!$M11,MIN('Team &amp; Salaries'!$N11,'Team &amp; Salaries'!$P11),0),IF('Team &amp; Salaries'!$O11="Monthly",IF(DG$6='Team &amp; Salaries'!$M11,MIN('Team &amp; Salaries'!$N11,'Team &amp; Salaries'!$P11),IF(DG$6&gt;'Team &amp; Salaries'!$M11,MIN('Team &amp; Salaries'!$P11,DF101+'Team &amp; Salaries'!$N11),0)),IF('Team &amp; Salaries'!$O11="Quarterly",IF(DG$6='Team &amp; Salaries'!$M11,MIN('Team &amp; Salaries'!$N11,'Team &amp; Salaries'!$P11),IF(DG$6&gt;'Team &amp; Salaries'!$M11,IFERROR(MIN('Team &amp; Salaries'!$P11,IF(ISNUMBER(DD101),DD101,0)+'Team &amp; Salaries'!$N11),'Team &amp; Salaries'!$N11),0)),IF('Team &amp; Salaries'!$O11="Annually",IF(DG$6='Team &amp; Salaries'!$M11,MIN('Team &amp; Salaries'!$N11,'Team &amp; Salaries'!$P11),IF(DG$6&gt;'Team &amp; Salaries'!$M11,IFERROR(MIN('Team &amp; Salaries'!$P11,CU101+'Team &amp; Salaries'!$N11),MIN('Team &amp; Salaries'!$N11,'Team &amp; Salaries'!$P11)),0))))))</f>
        <v>1</v>
      </c>
      <c r="DH101" s="671">
        <f>IF('Team &amp; Salaries'!$O11="Never",IF(DH$6&gt;='Team &amp; Salaries'!$M11,MIN('Team &amp; Salaries'!$N11,'Team &amp; Salaries'!$P11),0),IF('Team &amp; Salaries'!$O11="Monthly",IF(DH$6='Team &amp; Salaries'!$M11,MIN('Team &amp; Salaries'!$N11,'Team &amp; Salaries'!$P11),IF(DH$6&gt;'Team &amp; Salaries'!$M11,MIN('Team &amp; Salaries'!$P11,DG101+'Team &amp; Salaries'!$N11),0)),IF('Team &amp; Salaries'!$O11="Quarterly",IF(DH$6='Team &amp; Salaries'!$M11,MIN('Team &amp; Salaries'!$N11,'Team &amp; Salaries'!$P11),IF(DH$6&gt;'Team &amp; Salaries'!$M11,IFERROR(MIN('Team &amp; Salaries'!$P11,IF(ISNUMBER(DE101),DE101,0)+'Team &amp; Salaries'!$N11),'Team &amp; Salaries'!$N11),0)),IF('Team &amp; Salaries'!$O11="Annually",IF(DH$6='Team &amp; Salaries'!$M11,MIN('Team &amp; Salaries'!$N11,'Team &amp; Salaries'!$P11),IF(DH$6&gt;'Team &amp; Salaries'!$M11,IFERROR(MIN('Team &amp; Salaries'!$P11,CV101+'Team &amp; Salaries'!$N11),MIN('Team &amp; Salaries'!$N11,'Team &amp; Salaries'!$P11)),0))))))</f>
        <v>1</v>
      </c>
      <c r="DI101" s="671">
        <f>IF('Team &amp; Salaries'!$O11="Never",IF(DI$6&gt;='Team &amp; Salaries'!$M11,MIN('Team &amp; Salaries'!$N11,'Team &amp; Salaries'!$P11),0),IF('Team &amp; Salaries'!$O11="Monthly",IF(DI$6='Team &amp; Salaries'!$M11,MIN('Team &amp; Salaries'!$N11,'Team &amp; Salaries'!$P11),IF(DI$6&gt;'Team &amp; Salaries'!$M11,MIN('Team &amp; Salaries'!$P11,DH101+'Team &amp; Salaries'!$N11),0)),IF('Team &amp; Salaries'!$O11="Quarterly",IF(DI$6='Team &amp; Salaries'!$M11,MIN('Team &amp; Salaries'!$N11,'Team &amp; Salaries'!$P11),IF(DI$6&gt;'Team &amp; Salaries'!$M11,IFERROR(MIN('Team &amp; Salaries'!$P11,IF(ISNUMBER(DF101),DF101,0)+'Team &amp; Salaries'!$N11),'Team &amp; Salaries'!$N11),0)),IF('Team &amp; Salaries'!$O11="Annually",IF(DI$6='Team &amp; Salaries'!$M11,MIN('Team &amp; Salaries'!$N11,'Team &amp; Salaries'!$P11),IF(DI$6&gt;'Team &amp; Salaries'!$M11,IFERROR(MIN('Team &amp; Salaries'!$P11,CW101+'Team &amp; Salaries'!$N11),MIN('Team &amp; Salaries'!$N11,'Team &amp; Salaries'!$P11)),0))))))</f>
        <v>1</v>
      </c>
    </row>
    <row r="102" spans="1:113" customFormat="1" ht="16">
      <c r="A102" s="114" t="str">
        <f>'Team &amp; Salaries'!A12</f>
        <v>CTO 2</v>
      </c>
      <c r="B102" s="114"/>
      <c r="C102" s="114"/>
      <c r="D102" s="285"/>
      <c r="E102" s="361" t="s">
        <v>193</v>
      </c>
      <c r="F102" s="286">
        <f>IF('Team &amp; Salaries'!$O12="Never",IF(F$6&gt;='Team &amp; Salaries'!$M12,MIN('Team &amp; Salaries'!$N12,'Team &amp; Salaries'!$P12),0),IF('Team &amp; Salaries'!$O12="Monthly",IF(F$6='Team &amp; Salaries'!$M12,MIN('Team &amp; Salaries'!$N12,'Team &amp; Salaries'!$P12),IF(F$6&gt;'Team &amp; Salaries'!$M12,MIN('Team &amp; Salaries'!$P12,E102+'Team &amp; Salaries'!$N12),0)),IF('Team &amp; Salaries'!$O12="Quarterly",IF(F$6='Team &amp; Salaries'!$M12,MIN('Team &amp; Salaries'!$N12,'Team &amp; Salaries'!$P12),IF(F$6&gt;'Team &amp; Salaries'!$M12,IFERROR(MIN('Team &amp; Salaries'!$P12,IF(ISNUMBER(A102),A102,0)+'Team &amp; Salaries'!$N12),'Team &amp; Salaries'!$N12),0)),IF('Team &amp; Salaries'!$O12="Annually",IF(F$6='Team &amp; Salaries'!$M12,MIN('Team &amp; Salaries'!$N12,'Team &amp; Salaries'!$P12),IF(F$6&gt;'Team &amp; Salaries'!$M12,IFERROR(MIN('Team &amp; Salaries'!$P12,#REF!+'Team &amp; Salaries'!$N12),MIN('Team &amp; Salaries'!$N12,'Team &amp; Salaries'!$P12)),0))))))</f>
        <v>0</v>
      </c>
      <c r="G102" s="286">
        <f>IF('Team &amp; Salaries'!$O12="Never",IF(G$6&gt;='Team &amp; Salaries'!$M12,MIN('Team &amp; Salaries'!$N12,'Team &amp; Salaries'!$P12),0),IF('Team &amp; Salaries'!$O12="Monthly",IF(G$6='Team &amp; Salaries'!$M12,MIN('Team &amp; Salaries'!$N12,'Team &amp; Salaries'!$P12),IF(G$6&gt;'Team &amp; Salaries'!$M12,MIN('Team &amp; Salaries'!$P12,F102+'Team &amp; Salaries'!$N12),0)),IF('Team &amp; Salaries'!$O12="Quarterly",IF(G$6='Team &amp; Salaries'!$M12,MIN('Team &amp; Salaries'!$N12,'Team &amp; Salaries'!$P12),IF(G$6&gt;'Team &amp; Salaries'!$M12,IFERROR(MIN('Team &amp; Salaries'!$P12,IF(ISNUMBER(D102),D102,0)+'Team &amp; Salaries'!$N12),'Team &amp; Salaries'!$N12),0)),IF('Team &amp; Salaries'!$O12="Annually",IF(G$6='Team &amp; Salaries'!$M12,MIN('Team &amp; Salaries'!$N12,'Team &amp; Salaries'!$P12),IF(G$6&gt;'Team &amp; Salaries'!$M12,IFERROR(MIN('Team &amp; Salaries'!$P12,#REF!+'Team &amp; Salaries'!$N12),MIN('Team &amp; Salaries'!$N12,'Team &amp; Salaries'!$P12)),0))))))</f>
        <v>0</v>
      </c>
      <c r="H102" s="286">
        <f>IF('Team &amp; Salaries'!$O12="Never",IF(H$6&gt;='Team &amp; Salaries'!$M12,MIN('Team &amp; Salaries'!$N12,'Team &amp; Salaries'!$P12),0),IF('Team &amp; Salaries'!$O12="Monthly",IF(H$6='Team &amp; Salaries'!$M12,MIN('Team &amp; Salaries'!$N12,'Team &amp; Salaries'!$P12),IF(H$6&gt;'Team &amp; Salaries'!$M12,MIN('Team &amp; Salaries'!$P12,G102+'Team &amp; Salaries'!$N12),0)),IF('Team &amp; Salaries'!$O12="Quarterly",IF(H$6='Team &amp; Salaries'!$M12,MIN('Team &amp; Salaries'!$N12,'Team &amp; Salaries'!$P12),IF(H$6&gt;'Team &amp; Salaries'!$M12,IFERROR(MIN('Team &amp; Salaries'!$P12,IF(ISNUMBER(E102),E102,0)+'Team &amp; Salaries'!$N12),'Team &amp; Salaries'!$N12),0)),IF('Team &amp; Salaries'!$O12="Annually",IF(H$6='Team &amp; Salaries'!$M12,MIN('Team &amp; Salaries'!$N12,'Team &amp; Salaries'!$P12),IF(H$6&gt;'Team &amp; Salaries'!$M12,IFERROR(MIN('Team &amp; Salaries'!$P12,#REF!+'Team &amp; Salaries'!$N12),MIN('Team &amp; Salaries'!$N12,'Team &amp; Salaries'!$P12)),0))))))</f>
        <v>0</v>
      </c>
      <c r="I102" s="286">
        <f>IF('Team &amp; Salaries'!$O12="Never",IF(I$6&gt;='Team &amp; Salaries'!$M12,MIN('Team &amp; Salaries'!$N12,'Team &amp; Salaries'!$P12),0),IF('Team &amp; Salaries'!$O12="Monthly",IF(I$6='Team &amp; Salaries'!$M12,MIN('Team &amp; Salaries'!$N12,'Team &amp; Salaries'!$P12),IF(I$6&gt;'Team &amp; Salaries'!$M12,MIN('Team &amp; Salaries'!$P12,H102+'Team &amp; Salaries'!$N12),0)),IF('Team &amp; Salaries'!$O12="Quarterly",IF(I$6='Team &amp; Salaries'!$M12,MIN('Team &amp; Salaries'!$N12,'Team &amp; Salaries'!$P12),IF(I$6&gt;'Team &amp; Salaries'!$M12,IFERROR(MIN('Team &amp; Salaries'!$P12,IF(ISNUMBER(F102),F102,0)+'Team &amp; Salaries'!$N12),'Team &amp; Salaries'!$N12),0)),IF('Team &amp; Salaries'!$O12="Annually",IF(I$6='Team &amp; Salaries'!$M12,MIN('Team &amp; Salaries'!$N12,'Team &amp; Salaries'!$P12),IF(I$6&gt;'Team &amp; Salaries'!$M12,IFERROR(MIN('Team &amp; Salaries'!$P12,#REF!+'Team &amp; Salaries'!$N12),MIN('Team &amp; Salaries'!$N12,'Team &amp; Salaries'!$P12)),0))))))</f>
        <v>0</v>
      </c>
      <c r="J102" s="286">
        <f>IF('Team &amp; Salaries'!$O12="Never",IF(J$6&gt;='Team &amp; Salaries'!$M12,MIN('Team &amp; Salaries'!$N12,'Team &amp; Salaries'!$P12),0),IF('Team &amp; Salaries'!$O12="Monthly",IF(J$6='Team &amp; Salaries'!$M12,MIN('Team &amp; Salaries'!$N12,'Team &amp; Salaries'!$P12),IF(J$6&gt;'Team &amp; Salaries'!$M12,MIN('Team &amp; Salaries'!$P12,I102+'Team &amp; Salaries'!$N12),0)),IF('Team &amp; Salaries'!$O12="Quarterly",IF(J$6='Team &amp; Salaries'!$M12,MIN('Team &amp; Salaries'!$N12,'Team &amp; Salaries'!$P12),IF(J$6&gt;'Team &amp; Salaries'!$M12,IFERROR(MIN('Team &amp; Salaries'!$P12,IF(ISNUMBER(G102),G102,0)+'Team &amp; Salaries'!$N12),'Team &amp; Salaries'!$N12),0)),IF('Team &amp; Salaries'!$O12="Annually",IF(J$6='Team &amp; Salaries'!$M12,MIN('Team &amp; Salaries'!$N12,'Team &amp; Salaries'!$P12),IF(J$6&gt;'Team &amp; Salaries'!$M12,IFERROR(MIN('Team &amp; Salaries'!$P12,#REF!+'Team &amp; Salaries'!$N12),MIN('Team &amp; Salaries'!$N12,'Team &amp; Salaries'!$P12)),0))))))</f>
        <v>0</v>
      </c>
      <c r="K102" s="286">
        <f>IF('Team &amp; Salaries'!$O12="Never",IF(K$6&gt;='Team &amp; Salaries'!$M12,MIN('Team &amp; Salaries'!$N12,'Team &amp; Salaries'!$P12),0),IF('Team &amp; Salaries'!$O12="Monthly",IF(K$6='Team &amp; Salaries'!$M12,MIN('Team &amp; Salaries'!$N12,'Team &amp; Salaries'!$P12),IF(K$6&gt;'Team &amp; Salaries'!$M12,MIN('Team &amp; Salaries'!$P12,J102+'Team &amp; Salaries'!$N12),0)),IF('Team &amp; Salaries'!$O12="Quarterly",IF(K$6='Team &amp; Salaries'!$M12,MIN('Team &amp; Salaries'!$N12,'Team &amp; Salaries'!$P12),IF(K$6&gt;'Team &amp; Salaries'!$M12,IFERROR(MIN('Team &amp; Salaries'!$P12,IF(ISNUMBER(H102),H102,0)+'Team &amp; Salaries'!$N12),'Team &amp; Salaries'!$N12),0)),IF('Team &amp; Salaries'!$O12="Annually",IF(K$6='Team &amp; Salaries'!$M12,MIN('Team &amp; Salaries'!$N12,'Team &amp; Salaries'!$P12),IF(K$6&gt;'Team &amp; Salaries'!$M12,IFERROR(MIN('Team &amp; Salaries'!$P12,#REF!+'Team &amp; Salaries'!$N12),MIN('Team &amp; Salaries'!$N12,'Team &amp; Salaries'!$P12)),0))))))</f>
        <v>0</v>
      </c>
      <c r="L102" s="286">
        <f>IF('Team &amp; Salaries'!$O12="Never",IF(L$6&gt;='Team &amp; Salaries'!$M12,MIN('Team &amp; Salaries'!$N12,'Team &amp; Salaries'!$P12),0),IF('Team &amp; Salaries'!$O12="Monthly",IF(L$6='Team &amp; Salaries'!$M12,MIN('Team &amp; Salaries'!$N12,'Team &amp; Salaries'!$P12),IF(L$6&gt;'Team &amp; Salaries'!$M12,MIN('Team &amp; Salaries'!$P12,K102+'Team &amp; Salaries'!$N12),0)),IF('Team &amp; Salaries'!$O12="Quarterly",IF(L$6='Team &amp; Salaries'!$M12,MIN('Team &amp; Salaries'!$N12,'Team &amp; Salaries'!$P12),IF(L$6&gt;'Team &amp; Salaries'!$M12,IFERROR(MIN('Team &amp; Salaries'!$P12,IF(ISNUMBER(I102),I102,0)+'Team &amp; Salaries'!$N12),'Team &amp; Salaries'!$N12),0)),IF('Team &amp; Salaries'!$O12="Annually",IF(L$6='Team &amp; Salaries'!$M12,MIN('Team &amp; Salaries'!$N12,'Team &amp; Salaries'!$P12),IF(L$6&gt;'Team &amp; Salaries'!$M12,IFERROR(MIN('Team &amp; Salaries'!$P12,#REF!+'Team &amp; Salaries'!$N12),MIN('Team &amp; Salaries'!$N12,'Team &amp; Salaries'!$P12)),0))))))</f>
        <v>0</v>
      </c>
      <c r="M102" s="286">
        <f>IF('Team &amp; Salaries'!$O12="Never",IF(M$6&gt;='Team &amp; Salaries'!$M12,MIN('Team &amp; Salaries'!$N12,'Team &amp; Salaries'!$P12),0),IF('Team &amp; Salaries'!$O12="Monthly",IF(M$6='Team &amp; Salaries'!$M12,MIN('Team &amp; Salaries'!$N12,'Team &amp; Salaries'!$P12),IF(M$6&gt;'Team &amp; Salaries'!$M12,MIN('Team &amp; Salaries'!$P12,L102+'Team &amp; Salaries'!$N12),0)),IF('Team &amp; Salaries'!$O12="Quarterly",IF(M$6='Team &amp; Salaries'!$M12,MIN('Team &amp; Salaries'!$N12,'Team &amp; Salaries'!$P12),IF(M$6&gt;'Team &amp; Salaries'!$M12,IFERROR(MIN('Team &amp; Salaries'!$P12,IF(ISNUMBER(J102),J102,0)+'Team &amp; Salaries'!$N12),'Team &amp; Salaries'!$N12),0)),IF('Team &amp; Salaries'!$O12="Annually",IF(M$6='Team &amp; Salaries'!$M12,MIN('Team &amp; Salaries'!$N12,'Team &amp; Salaries'!$P12),IF(M$6&gt;'Team &amp; Salaries'!$M12,IFERROR(MIN('Team &amp; Salaries'!$P12,#REF!+'Team &amp; Salaries'!$N12),MIN('Team &amp; Salaries'!$N12,'Team &amp; Salaries'!$P12)),0))))))</f>
        <v>0</v>
      </c>
      <c r="N102" s="286">
        <f>IF('Team &amp; Salaries'!$O12="Never",IF(N$6&gt;='Team &amp; Salaries'!$M12,MIN('Team &amp; Salaries'!$N12,'Team &amp; Salaries'!$P12),0),IF('Team &amp; Salaries'!$O12="Monthly",IF(N$6='Team &amp; Salaries'!$M12,MIN('Team &amp; Salaries'!$N12,'Team &amp; Salaries'!$P12),IF(N$6&gt;'Team &amp; Salaries'!$M12,MIN('Team &amp; Salaries'!$P12,M102+'Team &amp; Salaries'!$N12),0)),IF('Team &amp; Salaries'!$O12="Quarterly",IF(N$6='Team &amp; Salaries'!$M12,MIN('Team &amp; Salaries'!$N12,'Team &amp; Salaries'!$P12),IF(N$6&gt;'Team &amp; Salaries'!$M12,IFERROR(MIN('Team &amp; Salaries'!$P12,IF(ISNUMBER(K102),K102,0)+'Team &amp; Salaries'!$N12),'Team &amp; Salaries'!$N12),0)),IF('Team &amp; Salaries'!$O12="Annually",IF(N$6='Team &amp; Salaries'!$M12,MIN('Team &amp; Salaries'!$N12,'Team &amp; Salaries'!$P12),IF(N$6&gt;'Team &amp; Salaries'!$M12,IFERROR(MIN('Team &amp; Salaries'!$P12,#REF!+'Team &amp; Salaries'!$N12),MIN('Team &amp; Salaries'!$N12,'Team &amp; Salaries'!$P12)),0))))))</f>
        <v>0</v>
      </c>
      <c r="O102" s="286">
        <f>IF('Team &amp; Salaries'!$O12="Never",IF(O$6&gt;='Team &amp; Salaries'!$M12,MIN('Team &amp; Salaries'!$N12,'Team &amp; Salaries'!$P12),0),IF('Team &amp; Salaries'!$O12="Monthly",IF(O$6='Team &amp; Salaries'!$M12,MIN('Team &amp; Salaries'!$N12,'Team &amp; Salaries'!$P12),IF(O$6&gt;'Team &amp; Salaries'!$M12,MIN('Team &amp; Salaries'!$P12,N102+'Team &amp; Salaries'!$N12),0)),IF('Team &amp; Salaries'!$O12="Quarterly",IF(O$6='Team &amp; Salaries'!$M12,MIN('Team &amp; Salaries'!$N12,'Team &amp; Salaries'!$P12),IF(O$6&gt;'Team &amp; Salaries'!$M12,IFERROR(MIN('Team &amp; Salaries'!$P12,IF(ISNUMBER(L102),L102,0)+'Team &amp; Salaries'!$N12),'Team &amp; Salaries'!$N12),0)),IF('Team &amp; Salaries'!$O12="Annually",IF(O$6='Team &amp; Salaries'!$M12,MIN('Team &amp; Salaries'!$N12,'Team &amp; Salaries'!$P12),IF(O$6&gt;'Team &amp; Salaries'!$M12,IFERROR(MIN('Team &amp; Salaries'!$P12,A102+'Team &amp; Salaries'!$N12),MIN('Team &amp; Salaries'!$N12,'Team &amp; Salaries'!$P12)),0))))))</f>
        <v>0</v>
      </c>
      <c r="P102" s="286">
        <f>IF('Team &amp; Salaries'!$O12="Never",IF(P$6&gt;='Team &amp; Salaries'!$M12,MIN('Team &amp; Salaries'!$N12,'Team &amp; Salaries'!$P12),0),IF('Team &amp; Salaries'!$O12="Monthly",IF(P$6='Team &amp; Salaries'!$M12,MIN('Team &amp; Salaries'!$N12,'Team &amp; Salaries'!$P12),IF(P$6&gt;'Team &amp; Salaries'!$M12,MIN('Team &amp; Salaries'!$P12,O102+'Team &amp; Salaries'!$N12),0)),IF('Team &amp; Salaries'!$O12="Quarterly",IF(P$6='Team &amp; Salaries'!$M12,MIN('Team &amp; Salaries'!$N12,'Team &amp; Salaries'!$P12),IF(P$6&gt;'Team &amp; Salaries'!$M12,IFERROR(MIN('Team &amp; Salaries'!$P12,IF(ISNUMBER(M102),M102,0)+'Team &amp; Salaries'!$N12),'Team &amp; Salaries'!$N12),0)),IF('Team &amp; Salaries'!$O12="Annually",IF(P$6='Team &amp; Salaries'!$M12,MIN('Team &amp; Salaries'!$N12,'Team &amp; Salaries'!$P12),IF(P$6&gt;'Team &amp; Salaries'!$M12,IFERROR(MIN('Team &amp; Salaries'!$P12,D102+'Team &amp; Salaries'!$N12),MIN('Team &amp; Salaries'!$N12,'Team &amp; Salaries'!$P12)),0))))))</f>
        <v>0</v>
      </c>
      <c r="Q102" s="671">
        <f>IF('Team &amp; Salaries'!$O12="Never",IF(Q$6&gt;='Team &amp; Salaries'!$M12,MIN('Team &amp; Salaries'!$N12,'Team &amp; Salaries'!$P12),0),IF('Team &amp; Salaries'!$O12="Monthly",IF(Q$6='Team &amp; Salaries'!$M12,MIN('Team &amp; Salaries'!$N12,'Team &amp; Salaries'!$P12),IF(Q$6&gt;'Team &amp; Salaries'!$M12,MIN('Team &amp; Salaries'!$P12,P102+'Team &amp; Salaries'!$N12),0)),IF('Team &amp; Salaries'!$O12="Quarterly",IF(Q$6='Team &amp; Salaries'!$M12,MIN('Team &amp; Salaries'!$N12,'Team &amp; Salaries'!$P12),IF(Q$6&gt;'Team &amp; Salaries'!$M12,IFERROR(MIN('Team &amp; Salaries'!$P12,IF(ISNUMBER(N102),N102,0)+'Team &amp; Salaries'!$N12),'Team &amp; Salaries'!$N12),0)),IF('Team &amp; Salaries'!$O12="Annually",IF(Q$6='Team &amp; Salaries'!$M12,MIN('Team &amp; Salaries'!$N12,'Team &amp; Salaries'!$P12),IF(Q$6&gt;'Team &amp; Salaries'!$M12,IFERROR(MIN('Team &amp; Salaries'!$P12,E102+'Team &amp; Salaries'!$N12),MIN('Team &amp; Salaries'!$N12,'Team &amp; Salaries'!$P12)),0))))))</f>
        <v>0</v>
      </c>
      <c r="R102" s="671">
        <f>IF('Team &amp; Salaries'!$O12="Never",IF(R$6&gt;='Team &amp; Salaries'!$M12,MIN('Team &amp; Salaries'!$N12,'Team &amp; Salaries'!$P12),0),IF('Team &amp; Salaries'!$O12="Monthly",IF(R$6='Team &amp; Salaries'!$M12,MIN('Team &amp; Salaries'!$N12,'Team &amp; Salaries'!$P12),IF(R$6&gt;'Team &amp; Salaries'!$M12,MIN('Team &amp; Salaries'!$P12,Q102+'Team &amp; Salaries'!$N12),0)),IF('Team &amp; Salaries'!$O12="Quarterly",IF(R$6='Team &amp; Salaries'!$M12,MIN('Team &amp; Salaries'!$N12,'Team &amp; Salaries'!$P12),IF(R$6&gt;'Team &amp; Salaries'!$M12,IFERROR(MIN('Team &amp; Salaries'!$P12,IF(ISNUMBER(O102),O102,0)+'Team &amp; Salaries'!$N12),'Team &amp; Salaries'!$N12),0)),IF('Team &amp; Salaries'!$O12="Annually",IF(R$6='Team &amp; Salaries'!$M12,MIN('Team &amp; Salaries'!$N12,'Team &amp; Salaries'!$P12),IF(R$6&gt;'Team &amp; Salaries'!$M12,IFERROR(MIN('Team &amp; Salaries'!$P12,F102+'Team &amp; Salaries'!$N12),MIN('Team &amp; Salaries'!$N12,'Team &amp; Salaries'!$P12)),0))))))</f>
        <v>0</v>
      </c>
      <c r="S102" s="671">
        <f>IF('Team &amp; Salaries'!$O12="Never",IF(S$6&gt;='Team &amp; Salaries'!$M12,MIN('Team &amp; Salaries'!$N12,'Team &amp; Salaries'!$P12),0),IF('Team &amp; Salaries'!$O12="Monthly",IF(S$6='Team &amp; Salaries'!$M12,MIN('Team &amp; Salaries'!$N12,'Team &amp; Salaries'!$P12),IF(S$6&gt;'Team &amp; Salaries'!$M12,MIN('Team &amp; Salaries'!$P12,R102+'Team &amp; Salaries'!$N12),0)),IF('Team &amp; Salaries'!$O12="Quarterly",IF(S$6='Team &amp; Salaries'!$M12,MIN('Team &amp; Salaries'!$N12,'Team &amp; Salaries'!$P12),IF(S$6&gt;'Team &amp; Salaries'!$M12,IFERROR(MIN('Team &amp; Salaries'!$P12,IF(ISNUMBER(P102),P102,0)+'Team &amp; Salaries'!$N12),'Team &amp; Salaries'!$N12),0)),IF('Team &amp; Salaries'!$O12="Annually",IF(S$6='Team &amp; Salaries'!$M12,MIN('Team &amp; Salaries'!$N12,'Team &amp; Salaries'!$P12),IF(S$6&gt;'Team &amp; Salaries'!$M12,IFERROR(MIN('Team &amp; Salaries'!$P12,G102+'Team &amp; Salaries'!$N12),MIN('Team &amp; Salaries'!$N12,'Team &amp; Salaries'!$P12)),0))))))</f>
        <v>0</v>
      </c>
      <c r="T102" s="671">
        <f>IF('Team &amp; Salaries'!$O12="Never",IF(T$6&gt;='Team &amp; Salaries'!$M12,MIN('Team &amp; Salaries'!$N12,'Team &amp; Salaries'!$P12),0),IF('Team &amp; Salaries'!$O12="Monthly",IF(T$6='Team &amp; Salaries'!$M12,MIN('Team &amp; Salaries'!$N12,'Team &amp; Salaries'!$P12),IF(T$6&gt;'Team &amp; Salaries'!$M12,MIN('Team &amp; Salaries'!$P12,S102+'Team &amp; Salaries'!$N12),0)),IF('Team &amp; Salaries'!$O12="Quarterly",IF(T$6='Team &amp; Salaries'!$M12,MIN('Team &amp; Salaries'!$N12,'Team &amp; Salaries'!$P12),IF(T$6&gt;'Team &amp; Salaries'!$M12,IFERROR(MIN('Team &amp; Salaries'!$P12,IF(ISNUMBER(Q102),Q102,0)+'Team &amp; Salaries'!$N12),'Team &amp; Salaries'!$N12),0)),IF('Team &amp; Salaries'!$O12="Annually",IF(T$6='Team &amp; Salaries'!$M12,MIN('Team &amp; Salaries'!$N12,'Team &amp; Salaries'!$P12),IF(T$6&gt;'Team &amp; Salaries'!$M12,IFERROR(MIN('Team &amp; Salaries'!$P12,H102+'Team &amp; Salaries'!$N12),MIN('Team &amp; Salaries'!$N12,'Team &amp; Salaries'!$P12)),0))))))</f>
        <v>0</v>
      </c>
      <c r="U102" s="671">
        <f>IF('Team &amp; Salaries'!$O12="Never",IF(U$6&gt;='Team &amp; Salaries'!$M12,MIN('Team &amp; Salaries'!$N12,'Team &amp; Salaries'!$P12),0),IF('Team &amp; Salaries'!$O12="Monthly",IF(U$6='Team &amp; Salaries'!$M12,MIN('Team &amp; Salaries'!$N12,'Team &amp; Salaries'!$P12),IF(U$6&gt;'Team &amp; Salaries'!$M12,MIN('Team &amp; Salaries'!$P12,T102+'Team &amp; Salaries'!$N12),0)),IF('Team &amp; Salaries'!$O12="Quarterly",IF(U$6='Team &amp; Salaries'!$M12,MIN('Team &amp; Salaries'!$N12,'Team &amp; Salaries'!$P12),IF(U$6&gt;'Team &amp; Salaries'!$M12,IFERROR(MIN('Team &amp; Salaries'!$P12,IF(ISNUMBER(R102),R102,0)+'Team &amp; Salaries'!$N12),'Team &amp; Salaries'!$N12),0)),IF('Team &amp; Salaries'!$O12="Annually",IF(U$6='Team &amp; Salaries'!$M12,MIN('Team &amp; Salaries'!$N12,'Team &amp; Salaries'!$P12),IF(U$6&gt;'Team &amp; Salaries'!$M12,IFERROR(MIN('Team &amp; Salaries'!$P12,I102+'Team &amp; Salaries'!$N12),MIN('Team &amp; Salaries'!$N12,'Team &amp; Salaries'!$P12)),0))))))</f>
        <v>0</v>
      </c>
      <c r="V102" s="671">
        <f>IF('Team &amp; Salaries'!$O12="Never",IF(V$6&gt;='Team &amp; Salaries'!$M12,MIN('Team &amp; Salaries'!$N12,'Team &amp; Salaries'!$P12),0),IF('Team &amp; Salaries'!$O12="Monthly",IF(V$6='Team &amp; Salaries'!$M12,MIN('Team &amp; Salaries'!$N12,'Team &amp; Salaries'!$P12),IF(V$6&gt;'Team &amp; Salaries'!$M12,MIN('Team &amp; Salaries'!$P12,U102+'Team &amp; Salaries'!$N12),0)),IF('Team &amp; Salaries'!$O12="Quarterly",IF(V$6='Team &amp; Salaries'!$M12,MIN('Team &amp; Salaries'!$N12,'Team &amp; Salaries'!$P12),IF(V$6&gt;'Team &amp; Salaries'!$M12,IFERROR(MIN('Team &amp; Salaries'!$P12,IF(ISNUMBER(S102),S102,0)+'Team &amp; Salaries'!$N12),'Team &amp; Salaries'!$N12),0)),IF('Team &amp; Salaries'!$O12="Annually",IF(V$6='Team &amp; Salaries'!$M12,MIN('Team &amp; Salaries'!$N12,'Team &amp; Salaries'!$P12),IF(V$6&gt;'Team &amp; Salaries'!$M12,IFERROR(MIN('Team &amp; Salaries'!$P12,J102+'Team &amp; Salaries'!$N12),MIN('Team &amp; Salaries'!$N12,'Team &amp; Salaries'!$P12)),0))))))</f>
        <v>0</v>
      </c>
      <c r="W102" s="671">
        <f>IF('Team &amp; Salaries'!$O12="Never",IF(W$6&gt;='Team &amp; Salaries'!$M12,MIN('Team &amp; Salaries'!$N12,'Team &amp; Salaries'!$P12),0),IF('Team &amp; Salaries'!$O12="Monthly",IF(W$6='Team &amp; Salaries'!$M12,MIN('Team &amp; Salaries'!$N12,'Team &amp; Salaries'!$P12),IF(W$6&gt;'Team &amp; Salaries'!$M12,MIN('Team &amp; Salaries'!$P12,V102+'Team &amp; Salaries'!$N12),0)),IF('Team &amp; Salaries'!$O12="Quarterly",IF(W$6='Team &amp; Salaries'!$M12,MIN('Team &amp; Salaries'!$N12,'Team &amp; Salaries'!$P12),IF(W$6&gt;'Team &amp; Salaries'!$M12,IFERROR(MIN('Team &amp; Salaries'!$P12,IF(ISNUMBER(T102),T102,0)+'Team &amp; Salaries'!$N12),'Team &amp; Salaries'!$N12),0)),IF('Team &amp; Salaries'!$O12="Annually",IF(W$6='Team &amp; Salaries'!$M12,MIN('Team &amp; Salaries'!$N12,'Team &amp; Salaries'!$P12),IF(W$6&gt;'Team &amp; Salaries'!$M12,IFERROR(MIN('Team &amp; Salaries'!$P12,K102+'Team &amp; Salaries'!$N12),MIN('Team &amp; Salaries'!$N12,'Team &amp; Salaries'!$P12)),0))))))</f>
        <v>0</v>
      </c>
      <c r="X102" s="671">
        <f>IF('Team &amp; Salaries'!$O12="Never",IF(X$6&gt;='Team &amp; Salaries'!$M12,MIN('Team &amp; Salaries'!$N12,'Team &amp; Salaries'!$P12),0),IF('Team &amp; Salaries'!$O12="Monthly",IF(X$6='Team &amp; Salaries'!$M12,MIN('Team &amp; Salaries'!$N12,'Team &amp; Salaries'!$P12),IF(X$6&gt;'Team &amp; Salaries'!$M12,MIN('Team &amp; Salaries'!$P12,W102+'Team &amp; Salaries'!$N12),0)),IF('Team &amp; Salaries'!$O12="Quarterly",IF(X$6='Team &amp; Salaries'!$M12,MIN('Team &amp; Salaries'!$N12,'Team &amp; Salaries'!$P12),IF(X$6&gt;'Team &amp; Salaries'!$M12,IFERROR(MIN('Team &amp; Salaries'!$P12,IF(ISNUMBER(U102),U102,0)+'Team &amp; Salaries'!$N12),'Team &amp; Salaries'!$N12),0)),IF('Team &amp; Salaries'!$O12="Annually",IF(X$6='Team &amp; Salaries'!$M12,MIN('Team &amp; Salaries'!$N12,'Team &amp; Salaries'!$P12),IF(X$6&gt;'Team &amp; Salaries'!$M12,IFERROR(MIN('Team &amp; Salaries'!$P12,L102+'Team &amp; Salaries'!$N12),MIN('Team &amp; Salaries'!$N12,'Team &amp; Salaries'!$P12)),0))))))</f>
        <v>0</v>
      </c>
      <c r="Y102" s="671">
        <f>IF('Team &amp; Salaries'!$O12="Never",IF(Y$6&gt;='Team &amp; Salaries'!$M12,MIN('Team &amp; Salaries'!$N12,'Team &amp; Salaries'!$P12),0),IF('Team &amp; Salaries'!$O12="Monthly",IF(Y$6='Team &amp; Salaries'!$M12,MIN('Team &amp; Salaries'!$N12,'Team &amp; Salaries'!$P12),IF(Y$6&gt;'Team &amp; Salaries'!$M12,MIN('Team &amp; Salaries'!$P12,X102+'Team &amp; Salaries'!$N12),0)),IF('Team &amp; Salaries'!$O12="Quarterly",IF(Y$6='Team &amp; Salaries'!$M12,MIN('Team &amp; Salaries'!$N12,'Team &amp; Salaries'!$P12),IF(Y$6&gt;'Team &amp; Salaries'!$M12,IFERROR(MIN('Team &amp; Salaries'!$P12,IF(ISNUMBER(V102),V102,0)+'Team &amp; Salaries'!$N12),'Team &amp; Salaries'!$N12),0)),IF('Team &amp; Salaries'!$O12="Annually",IF(Y$6='Team &amp; Salaries'!$M12,MIN('Team &amp; Salaries'!$N12,'Team &amp; Salaries'!$P12),IF(Y$6&gt;'Team &amp; Salaries'!$M12,IFERROR(MIN('Team &amp; Salaries'!$P12,M102+'Team &amp; Salaries'!$N12),MIN('Team &amp; Salaries'!$N12,'Team &amp; Salaries'!$P12)),0))))))</f>
        <v>0</v>
      </c>
      <c r="Z102" s="671">
        <f>IF('Team &amp; Salaries'!$O12="Never",IF(Z$6&gt;='Team &amp; Salaries'!$M12,MIN('Team &amp; Salaries'!$N12,'Team &amp; Salaries'!$P12),0),IF('Team &amp; Salaries'!$O12="Monthly",IF(Z$6='Team &amp; Salaries'!$M12,MIN('Team &amp; Salaries'!$N12,'Team &amp; Salaries'!$P12),IF(Z$6&gt;'Team &amp; Salaries'!$M12,MIN('Team &amp; Salaries'!$P12,Y102+'Team &amp; Salaries'!$N12),0)),IF('Team &amp; Salaries'!$O12="Quarterly",IF(Z$6='Team &amp; Salaries'!$M12,MIN('Team &amp; Salaries'!$N12,'Team &amp; Salaries'!$P12),IF(Z$6&gt;'Team &amp; Salaries'!$M12,IFERROR(MIN('Team &amp; Salaries'!$P12,IF(ISNUMBER(W102),W102,0)+'Team &amp; Salaries'!$N12),'Team &amp; Salaries'!$N12),0)),IF('Team &amp; Salaries'!$O12="Annually",IF(Z$6='Team &amp; Salaries'!$M12,MIN('Team &amp; Salaries'!$N12,'Team &amp; Salaries'!$P12),IF(Z$6&gt;'Team &amp; Salaries'!$M12,IFERROR(MIN('Team &amp; Salaries'!$P12,N102+'Team &amp; Salaries'!$N12),MIN('Team &amp; Salaries'!$N12,'Team &amp; Salaries'!$P12)),0))))))</f>
        <v>0</v>
      </c>
      <c r="AA102" s="671">
        <f>IF('Team &amp; Salaries'!$O12="Never",IF(AA$6&gt;='Team &amp; Salaries'!$M12,MIN('Team &amp; Salaries'!$N12,'Team &amp; Salaries'!$P12),0),IF('Team &amp; Salaries'!$O12="Monthly",IF(AA$6='Team &amp; Salaries'!$M12,MIN('Team &amp; Salaries'!$N12,'Team &amp; Salaries'!$P12),IF(AA$6&gt;'Team &amp; Salaries'!$M12,MIN('Team &amp; Salaries'!$P12,Z102+'Team &amp; Salaries'!$N12),0)),IF('Team &amp; Salaries'!$O12="Quarterly",IF(AA$6='Team &amp; Salaries'!$M12,MIN('Team &amp; Salaries'!$N12,'Team &amp; Salaries'!$P12),IF(AA$6&gt;'Team &amp; Salaries'!$M12,IFERROR(MIN('Team &amp; Salaries'!$P12,IF(ISNUMBER(X102),X102,0)+'Team &amp; Salaries'!$N12),'Team &amp; Salaries'!$N12),0)),IF('Team &amp; Salaries'!$O12="Annually",IF(AA$6='Team &amp; Salaries'!$M12,MIN('Team &amp; Salaries'!$N12,'Team &amp; Salaries'!$P12),IF(AA$6&gt;'Team &amp; Salaries'!$M12,IFERROR(MIN('Team &amp; Salaries'!$P12,O102+'Team &amp; Salaries'!$N12),MIN('Team &amp; Salaries'!$N12,'Team &amp; Salaries'!$P12)),0))))))</f>
        <v>0</v>
      </c>
      <c r="AB102" s="671">
        <f>IF('Team &amp; Salaries'!$O12="Never",IF(AB$6&gt;='Team &amp; Salaries'!$M12,MIN('Team &amp; Salaries'!$N12,'Team &amp; Salaries'!$P12),0),IF('Team &amp; Salaries'!$O12="Monthly",IF(AB$6='Team &amp; Salaries'!$M12,MIN('Team &amp; Salaries'!$N12,'Team &amp; Salaries'!$P12),IF(AB$6&gt;'Team &amp; Salaries'!$M12,MIN('Team &amp; Salaries'!$P12,AA102+'Team &amp; Salaries'!$N12),0)),IF('Team &amp; Salaries'!$O12="Quarterly",IF(AB$6='Team &amp; Salaries'!$M12,MIN('Team &amp; Salaries'!$N12,'Team &amp; Salaries'!$P12),IF(AB$6&gt;'Team &amp; Salaries'!$M12,IFERROR(MIN('Team &amp; Salaries'!$P12,IF(ISNUMBER(Y102),Y102,0)+'Team &amp; Salaries'!$N12),'Team &amp; Salaries'!$N12),0)),IF('Team &amp; Salaries'!$O12="Annually",IF(AB$6='Team &amp; Salaries'!$M12,MIN('Team &amp; Salaries'!$N12,'Team &amp; Salaries'!$P12),IF(AB$6&gt;'Team &amp; Salaries'!$M12,IFERROR(MIN('Team &amp; Salaries'!$P12,P102+'Team &amp; Salaries'!$N12),MIN('Team &amp; Salaries'!$N12,'Team &amp; Salaries'!$P12)),0))))))</f>
        <v>0</v>
      </c>
      <c r="AC102" s="671">
        <f>IF('Team &amp; Salaries'!$O12="Never",IF(AC$6&gt;='Team &amp; Salaries'!$M12,MIN('Team &amp; Salaries'!$N12,'Team &amp; Salaries'!$P12),0),IF('Team &amp; Salaries'!$O12="Monthly",IF(AC$6='Team &amp; Salaries'!$M12,MIN('Team &amp; Salaries'!$N12,'Team &amp; Salaries'!$P12),IF(AC$6&gt;'Team &amp; Salaries'!$M12,MIN('Team &amp; Salaries'!$P12,AB102+'Team &amp; Salaries'!$N12),0)),IF('Team &amp; Salaries'!$O12="Quarterly",IF(AC$6='Team &amp; Salaries'!$M12,MIN('Team &amp; Salaries'!$N12,'Team &amp; Salaries'!$P12),IF(AC$6&gt;'Team &amp; Salaries'!$M12,IFERROR(MIN('Team &amp; Salaries'!$P12,IF(ISNUMBER(Z102),Z102,0)+'Team &amp; Salaries'!$N12),'Team &amp; Salaries'!$N12),0)),IF('Team &amp; Salaries'!$O12="Annually",IF(AC$6='Team &amp; Salaries'!$M12,MIN('Team &amp; Salaries'!$N12,'Team &amp; Salaries'!$P12),IF(AC$6&gt;'Team &amp; Salaries'!$M12,IFERROR(MIN('Team &amp; Salaries'!$P12,Q102+'Team &amp; Salaries'!$N12),MIN('Team &amp; Salaries'!$N12,'Team &amp; Salaries'!$P12)),0))))))</f>
        <v>0</v>
      </c>
      <c r="AD102" s="671">
        <f>IF('Team &amp; Salaries'!$O12="Never",IF(AD$6&gt;='Team &amp; Salaries'!$M12,MIN('Team &amp; Salaries'!$N12,'Team &amp; Salaries'!$P12),0),IF('Team &amp; Salaries'!$O12="Monthly",IF(AD$6='Team &amp; Salaries'!$M12,MIN('Team &amp; Salaries'!$N12,'Team &amp; Salaries'!$P12),IF(AD$6&gt;'Team &amp; Salaries'!$M12,MIN('Team &amp; Salaries'!$P12,AC102+'Team &amp; Salaries'!$N12),0)),IF('Team &amp; Salaries'!$O12="Quarterly",IF(AD$6='Team &amp; Salaries'!$M12,MIN('Team &amp; Salaries'!$N12,'Team &amp; Salaries'!$P12),IF(AD$6&gt;'Team &amp; Salaries'!$M12,IFERROR(MIN('Team &amp; Salaries'!$P12,IF(ISNUMBER(AA102),AA102,0)+'Team &amp; Salaries'!$N12),'Team &amp; Salaries'!$N12),0)),IF('Team &amp; Salaries'!$O12="Annually",IF(AD$6='Team &amp; Salaries'!$M12,MIN('Team &amp; Salaries'!$N12,'Team &amp; Salaries'!$P12),IF(AD$6&gt;'Team &amp; Salaries'!$M12,IFERROR(MIN('Team &amp; Salaries'!$P12,R102+'Team &amp; Salaries'!$N12),MIN('Team &amp; Salaries'!$N12,'Team &amp; Salaries'!$P12)),0))))))</f>
        <v>0</v>
      </c>
      <c r="AE102" s="671">
        <f>IF('Team &amp; Salaries'!$O12="Never",IF(AE$6&gt;='Team &amp; Salaries'!$M12,MIN('Team &amp; Salaries'!$N12,'Team &amp; Salaries'!$P12),0),IF('Team &amp; Salaries'!$O12="Monthly",IF(AE$6='Team &amp; Salaries'!$M12,MIN('Team &amp; Salaries'!$N12,'Team &amp; Salaries'!$P12),IF(AE$6&gt;'Team &amp; Salaries'!$M12,MIN('Team &amp; Salaries'!$P12,AD102+'Team &amp; Salaries'!$N12),0)),IF('Team &amp; Salaries'!$O12="Quarterly",IF(AE$6='Team &amp; Salaries'!$M12,MIN('Team &amp; Salaries'!$N12,'Team &amp; Salaries'!$P12),IF(AE$6&gt;'Team &amp; Salaries'!$M12,IFERROR(MIN('Team &amp; Salaries'!$P12,IF(ISNUMBER(AB102),AB102,0)+'Team &amp; Salaries'!$N12),'Team &amp; Salaries'!$N12),0)),IF('Team &amp; Salaries'!$O12="Annually",IF(AE$6='Team &amp; Salaries'!$M12,MIN('Team &amp; Salaries'!$N12,'Team &amp; Salaries'!$P12),IF(AE$6&gt;'Team &amp; Salaries'!$M12,IFERROR(MIN('Team &amp; Salaries'!$P12,S102+'Team &amp; Salaries'!$N12),MIN('Team &amp; Salaries'!$N12,'Team &amp; Salaries'!$P12)),0))))))</f>
        <v>0</v>
      </c>
      <c r="AF102" s="671">
        <f>IF('Team &amp; Salaries'!$O12="Never",IF(AF$6&gt;='Team &amp; Salaries'!$M12,MIN('Team &amp; Salaries'!$N12,'Team &amp; Salaries'!$P12),0),IF('Team &amp; Salaries'!$O12="Monthly",IF(AF$6='Team &amp; Salaries'!$M12,MIN('Team &amp; Salaries'!$N12,'Team &amp; Salaries'!$P12),IF(AF$6&gt;'Team &amp; Salaries'!$M12,MIN('Team &amp; Salaries'!$P12,AE102+'Team &amp; Salaries'!$N12),0)),IF('Team &amp; Salaries'!$O12="Quarterly",IF(AF$6='Team &amp; Salaries'!$M12,MIN('Team &amp; Salaries'!$N12,'Team &amp; Salaries'!$P12),IF(AF$6&gt;'Team &amp; Salaries'!$M12,IFERROR(MIN('Team &amp; Salaries'!$P12,IF(ISNUMBER(AC102),AC102,0)+'Team &amp; Salaries'!$N12),'Team &amp; Salaries'!$N12),0)),IF('Team &amp; Salaries'!$O12="Annually",IF(AF$6='Team &amp; Salaries'!$M12,MIN('Team &amp; Salaries'!$N12,'Team &amp; Salaries'!$P12),IF(AF$6&gt;'Team &amp; Salaries'!$M12,IFERROR(MIN('Team &amp; Salaries'!$P12,T102+'Team &amp; Salaries'!$N12),MIN('Team &amp; Salaries'!$N12,'Team &amp; Salaries'!$P12)),0))))))</f>
        <v>0</v>
      </c>
      <c r="AG102" s="671">
        <f>IF('Team &amp; Salaries'!$O12="Never",IF(AG$6&gt;='Team &amp; Salaries'!$M12,MIN('Team &amp; Salaries'!$N12,'Team &amp; Salaries'!$P12),0),IF('Team &amp; Salaries'!$O12="Monthly",IF(AG$6='Team &amp; Salaries'!$M12,MIN('Team &amp; Salaries'!$N12,'Team &amp; Salaries'!$P12),IF(AG$6&gt;'Team &amp; Salaries'!$M12,MIN('Team &amp; Salaries'!$P12,AF102+'Team &amp; Salaries'!$N12),0)),IF('Team &amp; Salaries'!$O12="Quarterly",IF(AG$6='Team &amp; Salaries'!$M12,MIN('Team &amp; Salaries'!$N12,'Team &amp; Salaries'!$P12),IF(AG$6&gt;'Team &amp; Salaries'!$M12,IFERROR(MIN('Team &amp; Salaries'!$P12,IF(ISNUMBER(AD102),AD102,0)+'Team &amp; Salaries'!$N12),'Team &amp; Salaries'!$N12),0)),IF('Team &amp; Salaries'!$O12="Annually",IF(AG$6='Team &amp; Salaries'!$M12,MIN('Team &amp; Salaries'!$N12,'Team &amp; Salaries'!$P12),IF(AG$6&gt;'Team &amp; Salaries'!$M12,IFERROR(MIN('Team &amp; Salaries'!$P12,U102+'Team &amp; Salaries'!$N12),MIN('Team &amp; Salaries'!$N12,'Team &amp; Salaries'!$P12)),0))))))</f>
        <v>0</v>
      </c>
      <c r="AH102" s="671">
        <f>IF('Team &amp; Salaries'!$O12="Never",IF(AH$6&gt;='Team &amp; Salaries'!$M12,MIN('Team &amp; Salaries'!$N12,'Team &amp; Salaries'!$P12),0),IF('Team &amp; Salaries'!$O12="Monthly",IF(AH$6='Team &amp; Salaries'!$M12,MIN('Team &amp; Salaries'!$N12,'Team &amp; Salaries'!$P12),IF(AH$6&gt;'Team &amp; Salaries'!$M12,MIN('Team &amp; Salaries'!$P12,AG102+'Team &amp; Salaries'!$N12),0)),IF('Team &amp; Salaries'!$O12="Quarterly",IF(AH$6='Team &amp; Salaries'!$M12,MIN('Team &amp; Salaries'!$N12,'Team &amp; Salaries'!$P12),IF(AH$6&gt;'Team &amp; Salaries'!$M12,IFERROR(MIN('Team &amp; Salaries'!$P12,IF(ISNUMBER(AE102),AE102,0)+'Team &amp; Salaries'!$N12),'Team &amp; Salaries'!$N12),0)),IF('Team &amp; Salaries'!$O12="Annually",IF(AH$6='Team &amp; Salaries'!$M12,MIN('Team &amp; Salaries'!$N12,'Team &amp; Salaries'!$P12),IF(AH$6&gt;'Team &amp; Salaries'!$M12,IFERROR(MIN('Team &amp; Salaries'!$P12,V102+'Team &amp; Salaries'!$N12),MIN('Team &amp; Salaries'!$N12,'Team &amp; Salaries'!$P12)),0))))))</f>
        <v>0</v>
      </c>
      <c r="AI102" s="671">
        <f>IF('Team &amp; Salaries'!$O12="Never",IF(AI$6&gt;='Team &amp; Salaries'!$M12,MIN('Team &amp; Salaries'!$N12,'Team &amp; Salaries'!$P12),0),IF('Team &amp; Salaries'!$O12="Monthly",IF(AI$6='Team &amp; Salaries'!$M12,MIN('Team &amp; Salaries'!$N12,'Team &amp; Salaries'!$P12),IF(AI$6&gt;'Team &amp; Salaries'!$M12,MIN('Team &amp; Salaries'!$P12,AH102+'Team &amp; Salaries'!$N12),0)),IF('Team &amp; Salaries'!$O12="Quarterly",IF(AI$6='Team &amp; Salaries'!$M12,MIN('Team &amp; Salaries'!$N12,'Team &amp; Salaries'!$P12),IF(AI$6&gt;'Team &amp; Salaries'!$M12,IFERROR(MIN('Team &amp; Salaries'!$P12,IF(ISNUMBER(AF102),AF102,0)+'Team &amp; Salaries'!$N12),'Team &amp; Salaries'!$N12),0)),IF('Team &amp; Salaries'!$O12="Annually",IF(AI$6='Team &amp; Salaries'!$M12,MIN('Team &amp; Salaries'!$N12,'Team &amp; Salaries'!$P12),IF(AI$6&gt;'Team &amp; Salaries'!$M12,IFERROR(MIN('Team &amp; Salaries'!$P12,W102+'Team &amp; Salaries'!$N12),MIN('Team &amp; Salaries'!$N12,'Team &amp; Salaries'!$P12)),0))))))</f>
        <v>0</v>
      </c>
      <c r="AJ102" s="671">
        <f>IF('Team &amp; Salaries'!$O12="Never",IF(AJ$6&gt;='Team &amp; Salaries'!$M12,MIN('Team &amp; Salaries'!$N12,'Team &amp; Salaries'!$P12),0),IF('Team &amp; Salaries'!$O12="Monthly",IF(AJ$6='Team &amp; Salaries'!$M12,MIN('Team &amp; Salaries'!$N12,'Team &amp; Salaries'!$P12),IF(AJ$6&gt;'Team &amp; Salaries'!$M12,MIN('Team &amp; Salaries'!$P12,AI102+'Team &amp; Salaries'!$N12),0)),IF('Team &amp; Salaries'!$O12="Quarterly",IF(AJ$6='Team &amp; Salaries'!$M12,MIN('Team &amp; Salaries'!$N12,'Team &amp; Salaries'!$P12),IF(AJ$6&gt;'Team &amp; Salaries'!$M12,IFERROR(MIN('Team &amp; Salaries'!$P12,IF(ISNUMBER(AG102),AG102,0)+'Team &amp; Salaries'!$N12),'Team &amp; Salaries'!$N12),0)),IF('Team &amp; Salaries'!$O12="Annually",IF(AJ$6='Team &amp; Salaries'!$M12,MIN('Team &amp; Salaries'!$N12,'Team &amp; Salaries'!$P12),IF(AJ$6&gt;'Team &amp; Salaries'!$M12,IFERROR(MIN('Team &amp; Salaries'!$P12,X102+'Team &amp; Salaries'!$N12),MIN('Team &amp; Salaries'!$N12,'Team &amp; Salaries'!$P12)),0))))))</f>
        <v>0</v>
      </c>
      <c r="AK102" s="671">
        <f>IF('Team &amp; Salaries'!$O12="Never",IF(AK$6&gt;='Team &amp; Salaries'!$M12,MIN('Team &amp; Salaries'!$N12,'Team &amp; Salaries'!$P12),0),IF('Team &amp; Salaries'!$O12="Monthly",IF(AK$6='Team &amp; Salaries'!$M12,MIN('Team &amp; Salaries'!$N12,'Team &amp; Salaries'!$P12),IF(AK$6&gt;'Team &amp; Salaries'!$M12,MIN('Team &amp; Salaries'!$P12,AJ102+'Team &amp; Salaries'!$N12),0)),IF('Team &amp; Salaries'!$O12="Quarterly",IF(AK$6='Team &amp; Salaries'!$M12,MIN('Team &amp; Salaries'!$N12,'Team &amp; Salaries'!$P12),IF(AK$6&gt;'Team &amp; Salaries'!$M12,IFERROR(MIN('Team &amp; Salaries'!$P12,IF(ISNUMBER(AH102),AH102,0)+'Team &amp; Salaries'!$N12),'Team &amp; Salaries'!$N12),0)),IF('Team &amp; Salaries'!$O12="Annually",IF(AK$6='Team &amp; Salaries'!$M12,MIN('Team &amp; Salaries'!$N12,'Team &amp; Salaries'!$P12),IF(AK$6&gt;'Team &amp; Salaries'!$M12,IFERROR(MIN('Team &amp; Salaries'!$P12,Y102+'Team &amp; Salaries'!$N12),MIN('Team &amp; Salaries'!$N12,'Team &amp; Salaries'!$P12)),0))))))</f>
        <v>0</v>
      </c>
      <c r="AL102" s="671">
        <f>IF('Team &amp; Salaries'!$O12="Never",IF(AL$6&gt;='Team &amp; Salaries'!$M12,MIN('Team &amp; Salaries'!$N12,'Team &amp; Salaries'!$P12),0),IF('Team &amp; Salaries'!$O12="Monthly",IF(AL$6='Team &amp; Salaries'!$M12,MIN('Team &amp; Salaries'!$N12,'Team &amp; Salaries'!$P12),IF(AL$6&gt;'Team &amp; Salaries'!$M12,MIN('Team &amp; Salaries'!$P12,AK102+'Team &amp; Salaries'!$N12),0)),IF('Team &amp; Salaries'!$O12="Quarterly",IF(AL$6='Team &amp; Salaries'!$M12,MIN('Team &amp; Salaries'!$N12,'Team &amp; Salaries'!$P12),IF(AL$6&gt;'Team &amp; Salaries'!$M12,IFERROR(MIN('Team &amp; Salaries'!$P12,IF(ISNUMBER(AI102),AI102,0)+'Team &amp; Salaries'!$N12),'Team &amp; Salaries'!$N12),0)),IF('Team &amp; Salaries'!$O12="Annually",IF(AL$6='Team &amp; Salaries'!$M12,MIN('Team &amp; Salaries'!$N12,'Team &amp; Salaries'!$P12),IF(AL$6&gt;'Team &amp; Salaries'!$M12,IFERROR(MIN('Team &amp; Salaries'!$P12,Z102+'Team &amp; Salaries'!$N12),MIN('Team &amp; Salaries'!$N12,'Team &amp; Salaries'!$P12)),0))))))</f>
        <v>0</v>
      </c>
      <c r="AM102" s="671">
        <f>IF('Team &amp; Salaries'!$O12="Never",IF(AM$6&gt;='Team &amp; Salaries'!$M12,MIN('Team &amp; Salaries'!$N12,'Team &amp; Salaries'!$P12),0),IF('Team &amp; Salaries'!$O12="Monthly",IF(AM$6='Team &amp; Salaries'!$M12,MIN('Team &amp; Salaries'!$N12,'Team &amp; Salaries'!$P12),IF(AM$6&gt;'Team &amp; Salaries'!$M12,MIN('Team &amp; Salaries'!$P12,AL102+'Team &amp; Salaries'!$N12),0)),IF('Team &amp; Salaries'!$O12="Quarterly",IF(AM$6='Team &amp; Salaries'!$M12,MIN('Team &amp; Salaries'!$N12,'Team &amp; Salaries'!$P12),IF(AM$6&gt;'Team &amp; Salaries'!$M12,IFERROR(MIN('Team &amp; Salaries'!$P12,IF(ISNUMBER(AJ102),AJ102,0)+'Team &amp; Salaries'!$N12),'Team &amp; Salaries'!$N12),0)),IF('Team &amp; Salaries'!$O12="Annually",IF(AM$6='Team &amp; Salaries'!$M12,MIN('Team &amp; Salaries'!$N12,'Team &amp; Salaries'!$P12),IF(AM$6&gt;'Team &amp; Salaries'!$M12,IFERROR(MIN('Team &amp; Salaries'!$P12,AA102+'Team &amp; Salaries'!$N12),MIN('Team &amp; Salaries'!$N12,'Team &amp; Salaries'!$P12)),0))))))</f>
        <v>0</v>
      </c>
      <c r="AN102" s="671">
        <f>IF('Team &amp; Salaries'!$O12="Never",IF(AN$6&gt;='Team &amp; Salaries'!$M12,MIN('Team &amp; Salaries'!$N12,'Team &amp; Salaries'!$P12),0),IF('Team &amp; Salaries'!$O12="Monthly",IF(AN$6='Team &amp; Salaries'!$M12,MIN('Team &amp; Salaries'!$N12,'Team &amp; Salaries'!$P12),IF(AN$6&gt;'Team &amp; Salaries'!$M12,MIN('Team &amp; Salaries'!$P12,AM102+'Team &amp; Salaries'!$N12),0)),IF('Team &amp; Salaries'!$O12="Quarterly",IF(AN$6='Team &amp; Salaries'!$M12,MIN('Team &amp; Salaries'!$N12,'Team &amp; Salaries'!$P12),IF(AN$6&gt;'Team &amp; Salaries'!$M12,IFERROR(MIN('Team &amp; Salaries'!$P12,IF(ISNUMBER(AK102),AK102,0)+'Team &amp; Salaries'!$N12),'Team &amp; Salaries'!$N12),0)),IF('Team &amp; Salaries'!$O12="Annually",IF(AN$6='Team &amp; Salaries'!$M12,MIN('Team &amp; Salaries'!$N12,'Team &amp; Salaries'!$P12),IF(AN$6&gt;'Team &amp; Salaries'!$M12,IFERROR(MIN('Team &amp; Salaries'!$P12,AB102+'Team &amp; Salaries'!$N12),MIN('Team &amp; Salaries'!$N12,'Team &amp; Salaries'!$P12)),0))))))</f>
        <v>0</v>
      </c>
      <c r="AO102" s="671">
        <f>IF('Team &amp; Salaries'!$O12="Never",IF(AO$6&gt;='Team &amp; Salaries'!$M12,MIN('Team &amp; Salaries'!$N12,'Team &amp; Salaries'!$P12),0),IF('Team &amp; Salaries'!$O12="Monthly",IF(AO$6='Team &amp; Salaries'!$M12,MIN('Team &amp; Salaries'!$N12,'Team &amp; Salaries'!$P12),IF(AO$6&gt;'Team &amp; Salaries'!$M12,MIN('Team &amp; Salaries'!$P12,AN102+'Team &amp; Salaries'!$N12),0)),IF('Team &amp; Salaries'!$O12="Quarterly",IF(AO$6='Team &amp; Salaries'!$M12,MIN('Team &amp; Salaries'!$N12,'Team &amp; Salaries'!$P12),IF(AO$6&gt;'Team &amp; Salaries'!$M12,IFERROR(MIN('Team &amp; Salaries'!$P12,IF(ISNUMBER(AL102),AL102,0)+'Team &amp; Salaries'!$N12),'Team &amp; Salaries'!$N12),0)),IF('Team &amp; Salaries'!$O12="Annually",IF(AO$6='Team &amp; Salaries'!$M12,MIN('Team &amp; Salaries'!$N12,'Team &amp; Salaries'!$P12),IF(AO$6&gt;'Team &amp; Salaries'!$M12,IFERROR(MIN('Team &amp; Salaries'!$P12,AC102+'Team &amp; Salaries'!$N12),MIN('Team &amp; Salaries'!$N12,'Team &amp; Salaries'!$P12)),0))))))</f>
        <v>0</v>
      </c>
      <c r="AP102" s="671">
        <f>IF('Team &amp; Salaries'!$O12="Never",IF(AP$6&gt;='Team &amp; Salaries'!$M12,MIN('Team &amp; Salaries'!$N12,'Team &amp; Salaries'!$P12),0),IF('Team &amp; Salaries'!$O12="Monthly",IF(AP$6='Team &amp; Salaries'!$M12,MIN('Team &amp; Salaries'!$N12,'Team &amp; Salaries'!$P12),IF(AP$6&gt;'Team &amp; Salaries'!$M12,MIN('Team &amp; Salaries'!$P12,AO102+'Team &amp; Salaries'!$N12),0)),IF('Team &amp; Salaries'!$O12="Quarterly",IF(AP$6='Team &amp; Salaries'!$M12,MIN('Team &amp; Salaries'!$N12,'Team &amp; Salaries'!$P12),IF(AP$6&gt;'Team &amp; Salaries'!$M12,IFERROR(MIN('Team &amp; Salaries'!$P12,IF(ISNUMBER(AM102),AM102,0)+'Team &amp; Salaries'!$N12),'Team &amp; Salaries'!$N12),0)),IF('Team &amp; Salaries'!$O12="Annually",IF(AP$6='Team &amp; Salaries'!$M12,MIN('Team &amp; Salaries'!$N12,'Team &amp; Salaries'!$P12),IF(AP$6&gt;'Team &amp; Salaries'!$M12,IFERROR(MIN('Team &amp; Salaries'!$P12,AD102+'Team &amp; Salaries'!$N12),MIN('Team &amp; Salaries'!$N12,'Team &amp; Salaries'!$P12)),0))))))</f>
        <v>1</v>
      </c>
      <c r="AQ102" s="671">
        <f>IF('Team &amp; Salaries'!$O12="Never",IF(AQ$6&gt;='Team &amp; Salaries'!$M12,MIN('Team &amp; Salaries'!$N12,'Team &amp; Salaries'!$P12),0),IF('Team &amp; Salaries'!$O12="Monthly",IF(AQ$6='Team &amp; Salaries'!$M12,MIN('Team &amp; Salaries'!$N12,'Team &amp; Salaries'!$P12),IF(AQ$6&gt;'Team &amp; Salaries'!$M12,MIN('Team &amp; Salaries'!$P12,AP102+'Team &amp; Salaries'!$N12),0)),IF('Team &amp; Salaries'!$O12="Quarterly",IF(AQ$6='Team &amp; Salaries'!$M12,MIN('Team &amp; Salaries'!$N12,'Team &amp; Salaries'!$P12),IF(AQ$6&gt;'Team &amp; Salaries'!$M12,IFERROR(MIN('Team &amp; Salaries'!$P12,IF(ISNUMBER(AN102),AN102,0)+'Team &amp; Salaries'!$N12),'Team &amp; Salaries'!$N12),0)),IF('Team &amp; Salaries'!$O12="Annually",IF(AQ$6='Team &amp; Salaries'!$M12,MIN('Team &amp; Salaries'!$N12,'Team &amp; Salaries'!$P12),IF(AQ$6&gt;'Team &amp; Salaries'!$M12,IFERROR(MIN('Team &amp; Salaries'!$P12,AE102+'Team &amp; Salaries'!$N12),MIN('Team &amp; Salaries'!$N12,'Team &amp; Salaries'!$P12)),0))))))</f>
        <v>1</v>
      </c>
      <c r="AR102" s="671">
        <f>IF('Team &amp; Salaries'!$O12="Never",IF(AR$6&gt;='Team &amp; Salaries'!$M12,MIN('Team &amp; Salaries'!$N12,'Team &amp; Salaries'!$P12),0),IF('Team &amp; Salaries'!$O12="Monthly",IF(AR$6='Team &amp; Salaries'!$M12,MIN('Team &amp; Salaries'!$N12,'Team &amp; Salaries'!$P12),IF(AR$6&gt;'Team &amp; Salaries'!$M12,MIN('Team &amp; Salaries'!$P12,AQ102+'Team &amp; Salaries'!$N12),0)),IF('Team &amp; Salaries'!$O12="Quarterly",IF(AR$6='Team &amp; Salaries'!$M12,MIN('Team &amp; Salaries'!$N12,'Team &amp; Salaries'!$P12),IF(AR$6&gt;'Team &amp; Salaries'!$M12,IFERROR(MIN('Team &amp; Salaries'!$P12,IF(ISNUMBER(AO102),AO102,0)+'Team &amp; Salaries'!$N12),'Team &amp; Salaries'!$N12),0)),IF('Team &amp; Salaries'!$O12="Annually",IF(AR$6='Team &amp; Salaries'!$M12,MIN('Team &amp; Salaries'!$N12,'Team &amp; Salaries'!$P12),IF(AR$6&gt;'Team &amp; Salaries'!$M12,IFERROR(MIN('Team &amp; Salaries'!$P12,AF102+'Team &amp; Salaries'!$N12),MIN('Team &amp; Salaries'!$N12,'Team &amp; Salaries'!$P12)),0))))))</f>
        <v>1</v>
      </c>
      <c r="AS102" s="671">
        <f>IF('Team &amp; Salaries'!$O12="Never",IF(AS$6&gt;='Team &amp; Salaries'!$M12,MIN('Team &amp; Salaries'!$N12,'Team &amp; Salaries'!$P12),0),IF('Team &amp; Salaries'!$O12="Monthly",IF(AS$6='Team &amp; Salaries'!$M12,MIN('Team &amp; Salaries'!$N12,'Team &amp; Salaries'!$P12),IF(AS$6&gt;'Team &amp; Salaries'!$M12,MIN('Team &amp; Salaries'!$P12,AR102+'Team &amp; Salaries'!$N12),0)),IF('Team &amp; Salaries'!$O12="Quarterly",IF(AS$6='Team &amp; Salaries'!$M12,MIN('Team &amp; Salaries'!$N12,'Team &amp; Salaries'!$P12),IF(AS$6&gt;'Team &amp; Salaries'!$M12,IFERROR(MIN('Team &amp; Salaries'!$P12,IF(ISNUMBER(AP102),AP102,0)+'Team &amp; Salaries'!$N12),'Team &amp; Salaries'!$N12),0)),IF('Team &amp; Salaries'!$O12="Annually",IF(AS$6='Team &amp; Salaries'!$M12,MIN('Team &amp; Salaries'!$N12,'Team &amp; Salaries'!$P12),IF(AS$6&gt;'Team &amp; Salaries'!$M12,IFERROR(MIN('Team &amp; Salaries'!$P12,AG102+'Team &amp; Salaries'!$N12),MIN('Team &amp; Salaries'!$N12,'Team &amp; Salaries'!$P12)),0))))))</f>
        <v>1</v>
      </c>
      <c r="AT102" s="671">
        <f>IF('Team &amp; Salaries'!$O12="Never",IF(AT$6&gt;='Team &amp; Salaries'!$M12,MIN('Team &amp; Salaries'!$N12,'Team &amp; Salaries'!$P12),0),IF('Team &amp; Salaries'!$O12="Monthly",IF(AT$6='Team &amp; Salaries'!$M12,MIN('Team &amp; Salaries'!$N12,'Team &amp; Salaries'!$P12),IF(AT$6&gt;'Team &amp; Salaries'!$M12,MIN('Team &amp; Salaries'!$P12,AS102+'Team &amp; Salaries'!$N12),0)),IF('Team &amp; Salaries'!$O12="Quarterly",IF(AT$6='Team &amp; Salaries'!$M12,MIN('Team &amp; Salaries'!$N12,'Team &amp; Salaries'!$P12),IF(AT$6&gt;'Team &amp; Salaries'!$M12,IFERROR(MIN('Team &amp; Salaries'!$P12,IF(ISNUMBER(AQ102),AQ102,0)+'Team &amp; Salaries'!$N12),'Team &amp; Salaries'!$N12),0)),IF('Team &amp; Salaries'!$O12="Annually",IF(AT$6='Team &amp; Salaries'!$M12,MIN('Team &amp; Salaries'!$N12,'Team &amp; Salaries'!$P12),IF(AT$6&gt;'Team &amp; Salaries'!$M12,IFERROR(MIN('Team &amp; Salaries'!$P12,AH102+'Team &amp; Salaries'!$N12),MIN('Team &amp; Salaries'!$N12,'Team &amp; Salaries'!$P12)),0))))))</f>
        <v>1</v>
      </c>
      <c r="AU102" s="671">
        <f>IF('Team &amp; Salaries'!$O12="Never",IF(AU$6&gt;='Team &amp; Salaries'!$M12,MIN('Team &amp; Salaries'!$N12,'Team &amp; Salaries'!$P12),0),IF('Team &amp; Salaries'!$O12="Monthly",IF(AU$6='Team &amp; Salaries'!$M12,MIN('Team &amp; Salaries'!$N12,'Team &amp; Salaries'!$P12),IF(AU$6&gt;'Team &amp; Salaries'!$M12,MIN('Team &amp; Salaries'!$P12,AT102+'Team &amp; Salaries'!$N12),0)),IF('Team &amp; Salaries'!$O12="Quarterly",IF(AU$6='Team &amp; Salaries'!$M12,MIN('Team &amp; Salaries'!$N12,'Team &amp; Salaries'!$P12),IF(AU$6&gt;'Team &amp; Salaries'!$M12,IFERROR(MIN('Team &amp; Salaries'!$P12,IF(ISNUMBER(AR102),AR102,0)+'Team &amp; Salaries'!$N12),'Team &amp; Salaries'!$N12),0)),IF('Team &amp; Salaries'!$O12="Annually",IF(AU$6='Team &amp; Salaries'!$M12,MIN('Team &amp; Salaries'!$N12,'Team &amp; Salaries'!$P12),IF(AU$6&gt;'Team &amp; Salaries'!$M12,IFERROR(MIN('Team &amp; Salaries'!$P12,AI102+'Team &amp; Salaries'!$N12),MIN('Team &amp; Salaries'!$N12,'Team &amp; Salaries'!$P12)),0))))))</f>
        <v>1</v>
      </c>
      <c r="AV102" s="671">
        <f>IF('Team &amp; Salaries'!$O12="Never",IF(AV$6&gt;='Team &amp; Salaries'!$M12,MIN('Team &amp; Salaries'!$N12,'Team &amp; Salaries'!$P12),0),IF('Team &amp; Salaries'!$O12="Monthly",IF(AV$6='Team &amp; Salaries'!$M12,MIN('Team &amp; Salaries'!$N12,'Team &amp; Salaries'!$P12),IF(AV$6&gt;'Team &amp; Salaries'!$M12,MIN('Team &amp; Salaries'!$P12,AU102+'Team &amp; Salaries'!$N12),0)),IF('Team &amp; Salaries'!$O12="Quarterly",IF(AV$6='Team &amp; Salaries'!$M12,MIN('Team &amp; Salaries'!$N12,'Team &amp; Salaries'!$P12),IF(AV$6&gt;'Team &amp; Salaries'!$M12,IFERROR(MIN('Team &amp; Salaries'!$P12,IF(ISNUMBER(AS102),AS102,0)+'Team &amp; Salaries'!$N12),'Team &amp; Salaries'!$N12),0)),IF('Team &amp; Salaries'!$O12="Annually",IF(AV$6='Team &amp; Salaries'!$M12,MIN('Team &amp; Salaries'!$N12,'Team &amp; Salaries'!$P12),IF(AV$6&gt;'Team &amp; Salaries'!$M12,IFERROR(MIN('Team &amp; Salaries'!$P12,AJ102+'Team &amp; Salaries'!$N12),MIN('Team &amp; Salaries'!$N12,'Team &amp; Salaries'!$P12)),0))))))</f>
        <v>1</v>
      </c>
      <c r="AW102" s="671">
        <f>IF('Team &amp; Salaries'!$O12="Never",IF(AW$6&gt;='Team &amp; Salaries'!$M12,MIN('Team &amp; Salaries'!$N12,'Team &amp; Salaries'!$P12),0),IF('Team &amp; Salaries'!$O12="Monthly",IF(AW$6='Team &amp; Salaries'!$M12,MIN('Team &amp; Salaries'!$N12,'Team &amp; Salaries'!$P12),IF(AW$6&gt;'Team &amp; Salaries'!$M12,MIN('Team &amp; Salaries'!$P12,AV102+'Team &amp; Salaries'!$N12),0)),IF('Team &amp; Salaries'!$O12="Quarterly",IF(AW$6='Team &amp; Salaries'!$M12,MIN('Team &amp; Salaries'!$N12,'Team &amp; Salaries'!$P12),IF(AW$6&gt;'Team &amp; Salaries'!$M12,IFERROR(MIN('Team &amp; Salaries'!$P12,IF(ISNUMBER(AT102),AT102,0)+'Team &amp; Salaries'!$N12),'Team &amp; Salaries'!$N12),0)),IF('Team &amp; Salaries'!$O12="Annually",IF(AW$6='Team &amp; Salaries'!$M12,MIN('Team &amp; Salaries'!$N12,'Team &amp; Salaries'!$P12),IF(AW$6&gt;'Team &amp; Salaries'!$M12,IFERROR(MIN('Team &amp; Salaries'!$P12,AK102+'Team &amp; Salaries'!$N12),MIN('Team &amp; Salaries'!$N12,'Team &amp; Salaries'!$P12)),0))))))</f>
        <v>1</v>
      </c>
      <c r="AX102" s="671">
        <f>IF('Team &amp; Salaries'!$O12="Never",IF(AX$6&gt;='Team &amp; Salaries'!$M12,MIN('Team &amp; Salaries'!$N12,'Team &amp; Salaries'!$P12),0),IF('Team &amp; Salaries'!$O12="Monthly",IF(AX$6='Team &amp; Salaries'!$M12,MIN('Team &amp; Salaries'!$N12,'Team &amp; Salaries'!$P12),IF(AX$6&gt;'Team &amp; Salaries'!$M12,MIN('Team &amp; Salaries'!$P12,AW102+'Team &amp; Salaries'!$N12),0)),IF('Team &amp; Salaries'!$O12="Quarterly",IF(AX$6='Team &amp; Salaries'!$M12,MIN('Team &amp; Salaries'!$N12,'Team &amp; Salaries'!$P12),IF(AX$6&gt;'Team &amp; Salaries'!$M12,IFERROR(MIN('Team &amp; Salaries'!$P12,IF(ISNUMBER(AU102),AU102,0)+'Team &amp; Salaries'!$N12),'Team &amp; Salaries'!$N12),0)),IF('Team &amp; Salaries'!$O12="Annually",IF(AX$6='Team &amp; Salaries'!$M12,MIN('Team &amp; Salaries'!$N12,'Team &amp; Salaries'!$P12),IF(AX$6&gt;'Team &amp; Salaries'!$M12,IFERROR(MIN('Team &amp; Salaries'!$P12,AL102+'Team &amp; Salaries'!$N12),MIN('Team &amp; Salaries'!$N12,'Team &amp; Salaries'!$P12)),0))))))</f>
        <v>1</v>
      </c>
      <c r="AY102" s="671">
        <f>IF('Team &amp; Salaries'!$O12="Never",IF(AY$6&gt;='Team &amp; Salaries'!$M12,MIN('Team &amp; Salaries'!$N12,'Team &amp; Salaries'!$P12),0),IF('Team &amp; Salaries'!$O12="Monthly",IF(AY$6='Team &amp; Salaries'!$M12,MIN('Team &amp; Salaries'!$N12,'Team &amp; Salaries'!$P12),IF(AY$6&gt;'Team &amp; Salaries'!$M12,MIN('Team &amp; Salaries'!$P12,AX102+'Team &amp; Salaries'!$N12),0)),IF('Team &amp; Salaries'!$O12="Quarterly",IF(AY$6='Team &amp; Salaries'!$M12,MIN('Team &amp; Salaries'!$N12,'Team &amp; Salaries'!$P12),IF(AY$6&gt;'Team &amp; Salaries'!$M12,IFERROR(MIN('Team &amp; Salaries'!$P12,IF(ISNUMBER(AV102),AV102,0)+'Team &amp; Salaries'!$N12),'Team &amp; Salaries'!$N12),0)),IF('Team &amp; Salaries'!$O12="Annually",IF(AY$6='Team &amp; Salaries'!$M12,MIN('Team &amp; Salaries'!$N12,'Team &amp; Salaries'!$P12),IF(AY$6&gt;'Team &amp; Salaries'!$M12,IFERROR(MIN('Team &amp; Salaries'!$P12,AM102+'Team &amp; Salaries'!$N12),MIN('Team &amp; Salaries'!$N12,'Team &amp; Salaries'!$P12)),0))))))</f>
        <v>1</v>
      </c>
      <c r="AZ102" s="671">
        <f>IF('Team &amp; Salaries'!$O12="Never",IF(AZ$6&gt;='Team &amp; Salaries'!$M12,MIN('Team &amp; Salaries'!$N12,'Team &amp; Salaries'!$P12),0),IF('Team &amp; Salaries'!$O12="Monthly",IF(AZ$6='Team &amp; Salaries'!$M12,MIN('Team &amp; Salaries'!$N12,'Team &amp; Salaries'!$P12),IF(AZ$6&gt;'Team &amp; Salaries'!$M12,MIN('Team &amp; Salaries'!$P12,AY102+'Team &amp; Salaries'!$N12),0)),IF('Team &amp; Salaries'!$O12="Quarterly",IF(AZ$6='Team &amp; Salaries'!$M12,MIN('Team &amp; Salaries'!$N12,'Team &amp; Salaries'!$P12),IF(AZ$6&gt;'Team &amp; Salaries'!$M12,IFERROR(MIN('Team &amp; Salaries'!$P12,IF(ISNUMBER(AW102),AW102,0)+'Team &amp; Salaries'!$N12),'Team &amp; Salaries'!$N12),0)),IF('Team &amp; Salaries'!$O12="Annually",IF(AZ$6='Team &amp; Salaries'!$M12,MIN('Team &amp; Salaries'!$N12,'Team &amp; Salaries'!$P12),IF(AZ$6&gt;'Team &amp; Salaries'!$M12,IFERROR(MIN('Team &amp; Salaries'!$P12,AN102+'Team &amp; Salaries'!$N12),MIN('Team &amp; Salaries'!$N12,'Team &amp; Salaries'!$P12)),0))))))</f>
        <v>1</v>
      </c>
      <c r="BA102" s="671">
        <f>IF('Team &amp; Salaries'!$O12="Never",IF(BA$6&gt;='Team &amp; Salaries'!$M12,MIN('Team &amp; Salaries'!$N12,'Team &amp; Salaries'!$P12),0),IF('Team &amp; Salaries'!$O12="Monthly",IF(BA$6='Team &amp; Salaries'!$M12,MIN('Team &amp; Salaries'!$N12,'Team &amp; Salaries'!$P12),IF(BA$6&gt;'Team &amp; Salaries'!$M12,MIN('Team &amp; Salaries'!$P12,AZ102+'Team &amp; Salaries'!$N12),0)),IF('Team &amp; Salaries'!$O12="Quarterly",IF(BA$6='Team &amp; Salaries'!$M12,MIN('Team &amp; Salaries'!$N12,'Team &amp; Salaries'!$P12),IF(BA$6&gt;'Team &amp; Salaries'!$M12,IFERROR(MIN('Team &amp; Salaries'!$P12,IF(ISNUMBER(AX102),AX102,0)+'Team &amp; Salaries'!$N12),'Team &amp; Salaries'!$N12),0)),IF('Team &amp; Salaries'!$O12="Annually",IF(BA$6='Team &amp; Salaries'!$M12,MIN('Team &amp; Salaries'!$N12,'Team &amp; Salaries'!$P12),IF(BA$6&gt;'Team &amp; Salaries'!$M12,IFERROR(MIN('Team &amp; Salaries'!$P12,AO102+'Team &amp; Salaries'!$N12),MIN('Team &amp; Salaries'!$N12,'Team &amp; Salaries'!$P12)),0))))))</f>
        <v>1</v>
      </c>
      <c r="BB102" s="671">
        <f>IF('Team &amp; Salaries'!$O12="Never",IF(BB$6&gt;='Team &amp; Salaries'!$M12,MIN('Team &amp; Salaries'!$N12,'Team &amp; Salaries'!$P12),0),IF('Team &amp; Salaries'!$O12="Monthly",IF(BB$6='Team &amp; Salaries'!$M12,MIN('Team &amp; Salaries'!$N12,'Team &amp; Salaries'!$P12),IF(BB$6&gt;'Team &amp; Salaries'!$M12,MIN('Team &amp; Salaries'!$P12,BA102+'Team &amp; Salaries'!$N12),0)),IF('Team &amp; Salaries'!$O12="Quarterly",IF(BB$6='Team &amp; Salaries'!$M12,MIN('Team &amp; Salaries'!$N12,'Team &amp; Salaries'!$P12),IF(BB$6&gt;'Team &amp; Salaries'!$M12,IFERROR(MIN('Team &amp; Salaries'!$P12,IF(ISNUMBER(AY102),AY102,0)+'Team &amp; Salaries'!$N12),'Team &amp; Salaries'!$N12),0)),IF('Team &amp; Salaries'!$O12="Annually",IF(BB$6='Team &amp; Salaries'!$M12,MIN('Team &amp; Salaries'!$N12,'Team &amp; Salaries'!$P12),IF(BB$6&gt;'Team &amp; Salaries'!$M12,IFERROR(MIN('Team &amp; Salaries'!$P12,AP102+'Team &amp; Salaries'!$N12),MIN('Team &amp; Salaries'!$N12,'Team &amp; Salaries'!$P12)),0))))))</f>
        <v>1</v>
      </c>
      <c r="BC102" s="671">
        <f>IF('Team &amp; Salaries'!$O12="Never",IF(BC$6&gt;='Team &amp; Salaries'!$M12,MIN('Team &amp; Salaries'!$N12,'Team &amp; Salaries'!$P12),0),IF('Team &amp; Salaries'!$O12="Monthly",IF(BC$6='Team &amp; Salaries'!$M12,MIN('Team &amp; Salaries'!$N12,'Team &amp; Salaries'!$P12),IF(BC$6&gt;'Team &amp; Salaries'!$M12,MIN('Team &amp; Salaries'!$P12,BB102+'Team &amp; Salaries'!$N12),0)),IF('Team &amp; Salaries'!$O12="Quarterly",IF(BC$6='Team &amp; Salaries'!$M12,MIN('Team &amp; Salaries'!$N12,'Team &amp; Salaries'!$P12),IF(BC$6&gt;'Team &amp; Salaries'!$M12,IFERROR(MIN('Team &amp; Salaries'!$P12,IF(ISNUMBER(AZ102),AZ102,0)+'Team &amp; Salaries'!$N12),'Team &amp; Salaries'!$N12),0)),IF('Team &amp; Salaries'!$O12="Annually",IF(BC$6='Team &amp; Salaries'!$M12,MIN('Team &amp; Salaries'!$N12,'Team &amp; Salaries'!$P12),IF(BC$6&gt;'Team &amp; Salaries'!$M12,IFERROR(MIN('Team &amp; Salaries'!$P12,AQ102+'Team &amp; Salaries'!$N12),MIN('Team &amp; Salaries'!$N12,'Team &amp; Salaries'!$P12)),0))))))</f>
        <v>1</v>
      </c>
      <c r="BD102" s="671">
        <f>IF('Team &amp; Salaries'!$O12="Never",IF(BD$6&gt;='Team &amp; Salaries'!$M12,MIN('Team &amp; Salaries'!$N12,'Team &amp; Salaries'!$P12),0),IF('Team &amp; Salaries'!$O12="Monthly",IF(BD$6='Team &amp; Salaries'!$M12,MIN('Team &amp; Salaries'!$N12,'Team &amp; Salaries'!$P12),IF(BD$6&gt;'Team &amp; Salaries'!$M12,MIN('Team &amp; Salaries'!$P12,BC102+'Team &amp; Salaries'!$N12),0)),IF('Team &amp; Salaries'!$O12="Quarterly",IF(BD$6='Team &amp; Salaries'!$M12,MIN('Team &amp; Salaries'!$N12,'Team &amp; Salaries'!$P12),IF(BD$6&gt;'Team &amp; Salaries'!$M12,IFERROR(MIN('Team &amp; Salaries'!$P12,IF(ISNUMBER(BA102),BA102,0)+'Team &amp; Salaries'!$N12),'Team &amp; Salaries'!$N12),0)),IF('Team &amp; Salaries'!$O12="Annually",IF(BD$6='Team &amp; Salaries'!$M12,MIN('Team &amp; Salaries'!$N12,'Team &amp; Salaries'!$P12),IF(BD$6&gt;'Team &amp; Salaries'!$M12,IFERROR(MIN('Team &amp; Salaries'!$P12,AR102+'Team &amp; Salaries'!$N12),MIN('Team &amp; Salaries'!$N12,'Team &amp; Salaries'!$P12)),0))))))</f>
        <v>1</v>
      </c>
      <c r="BE102" s="671">
        <f>IF('Team &amp; Salaries'!$O12="Never",IF(BE$6&gt;='Team &amp; Salaries'!$M12,MIN('Team &amp; Salaries'!$N12,'Team &amp; Salaries'!$P12),0),IF('Team &amp; Salaries'!$O12="Monthly",IF(BE$6='Team &amp; Salaries'!$M12,MIN('Team &amp; Salaries'!$N12,'Team &amp; Salaries'!$P12),IF(BE$6&gt;'Team &amp; Salaries'!$M12,MIN('Team &amp; Salaries'!$P12,BD102+'Team &amp; Salaries'!$N12),0)),IF('Team &amp; Salaries'!$O12="Quarterly",IF(BE$6='Team &amp; Salaries'!$M12,MIN('Team &amp; Salaries'!$N12,'Team &amp; Salaries'!$P12),IF(BE$6&gt;'Team &amp; Salaries'!$M12,IFERROR(MIN('Team &amp; Salaries'!$P12,IF(ISNUMBER(BB102),BB102,0)+'Team &amp; Salaries'!$N12),'Team &amp; Salaries'!$N12),0)),IF('Team &amp; Salaries'!$O12="Annually",IF(BE$6='Team &amp; Salaries'!$M12,MIN('Team &amp; Salaries'!$N12,'Team &amp; Salaries'!$P12),IF(BE$6&gt;'Team &amp; Salaries'!$M12,IFERROR(MIN('Team &amp; Salaries'!$P12,AS102+'Team &amp; Salaries'!$N12),MIN('Team &amp; Salaries'!$N12,'Team &amp; Salaries'!$P12)),0))))))</f>
        <v>1</v>
      </c>
      <c r="BF102" s="671">
        <f>IF('Team &amp; Salaries'!$O12="Never",IF(BF$6&gt;='Team &amp; Salaries'!$M12,MIN('Team &amp; Salaries'!$N12,'Team &amp; Salaries'!$P12),0),IF('Team &amp; Salaries'!$O12="Monthly",IF(BF$6='Team &amp; Salaries'!$M12,MIN('Team &amp; Salaries'!$N12,'Team &amp; Salaries'!$P12),IF(BF$6&gt;'Team &amp; Salaries'!$M12,MIN('Team &amp; Salaries'!$P12,BE102+'Team &amp; Salaries'!$N12),0)),IF('Team &amp; Salaries'!$O12="Quarterly",IF(BF$6='Team &amp; Salaries'!$M12,MIN('Team &amp; Salaries'!$N12,'Team &amp; Salaries'!$P12),IF(BF$6&gt;'Team &amp; Salaries'!$M12,IFERROR(MIN('Team &amp; Salaries'!$P12,IF(ISNUMBER(BC102),BC102,0)+'Team &amp; Salaries'!$N12),'Team &amp; Salaries'!$N12),0)),IF('Team &amp; Salaries'!$O12="Annually",IF(BF$6='Team &amp; Salaries'!$M12,MIN('Team &amp; Salaries'!$N12,'Team &amp; Salaries'!$P12),IF(BF$6&gt;'Team &amp; Salaries'!$M12,IFERROR(MIN('Team &amp; Salaries'!$P12,AT102+'Team &amp; Salaries'!$N12),MIN('Team &amp; Salaries'!$N12,'Team &amp; Salaries'!$P12)),0))))))</f>
        <v>1</v>
      </c>
      <c r="BG102" s="671">
        <f>IF('Team &amp; Salaries'!$O12="Never",IF(BG$6&gt;='Team &amp; Salaries'!$M12,MIN('Team &amp; Salaries'!$N12,'Team &amp; Salaries'!$P12),0),IF('Team &amp; Salaries'!$O12="Monthly",IF(BG$6='Team &amp; Salaries'!$M12,MIN('Team &amp; Salaries'!$N12,'Team &amp; Salaries'!$P12),IF(BG$6&gt;'Team &amp; Salaries'!$M12,MIN('Team &amp; Salaries'!$P12,BF102+'Team &amp; Salaries'!$N12),0)),IF('Team &amp; Salaries'!$O12="Quarterly",IF(BG$6='Team &amp; Salaries'!$M12,MIN('Team &amp; Salaries'!$N12,'Team &amp; Salaries'!$P12),IF(BG$6&gt;'Team &amp; Salaries'!$M12,IFERROR(MIN('Team &amp; Salaries'!$P12,IF(ISNUMBER(BD102),BD102,0)+'Team &amp; Salaries'!$N12),'Team &amp; Salaries'!$N12),0)),IF('Team &amp; Salaries'!$O12="Annually",IF(BG$6='Team &amp; Salaries'!$M12,MIN('Team &amp; Salaries'!$N12,'Team &amp; Salaries'!$P12),IF(BG$6&gt;'Team &amp; Salaries'!$M12,IFERROR(MIN('Team &amp; Salaries'!$P12,AU102+'Team &amp; Salaries'!$N12),MIN('Team &amp; Salaries'!$N12,'Team &amp; Salaries'!$P12)),0))))))</f>
        <v>1</v>
      </c>
      <c r="BH102" s="671">
        <f>IF('Team &amp; Salaries'!$O12="Never",IF(BH$6&gt;='Team &amp; Salaries'!$M12,MIN('Team &amp; Salaries'!$N12,'Team &amp; Salaries'!$P12),0),IF('Team &amp; Salaries'!$O12="Monthly",IF(BH$6='Team &amp; Salaries'!$M12,MIN('Team &amp; Salaries'!$N12,'Team &amp; Salaries'!$P12),IF(BH$6&gt;'Team &amp; Salaries'!$M12,MIN('Team &amp; Salaries'!$P12,BG102+'Team &amp; Salaries'!$N12),0)),IF('Team &amp; Salaries'!$O12="Quarterly",IF(BH$6='Team &amp; Salaries'!$M12,MIN('Team &amp; Salaries'!$N12,'Team &amp; Salaries'!$P12),IF(BH$6&gt;'Team &amp; Salaries'!$M12,IFERROR(MIN('Team &amp; Salaries'!$P12,IF(ISNUMBER(BE102),BE102,0)+'Team &amp; Salaries'!$N12),'Team &amp; Salaries'!$N12),0)),IF('Team &amp; Salaries'!$O12="Annually",IF(BH$6='Team &amp; Salaries'!$M12,MIN('Team &amp; Salaries'!$N12,'Team &amp; Salaries'!$P12),IF(BH$6&gt;'Team &amp; Salaries'!$M12,IFERROR(MIN('Team &amp; Salaries'!$P12,AV102+'Team &amp; Salaries'!$N12),MIN('Team &amp; Salaries'!$N12,'Team &amp; Salaries'!$P12)),0))))))</f>
        <v>1</v>
      </c>
      <c r="BI102" s="671">
        <f>IF('Team &amp; Salaries'!$O12="Never",IF(BI$6&gt;='Team &amp; Salaries'!$M12,MIN('Team &amp; Salaries'!$N12,'Team &amp; Salaries'!$P12),0),IF('Team &amp; Salaries'!$O12="Monthly",IF(BI$6='Team &amp; Salaries'!$M12,MIN('Team &amp; Salaries'!$N12,'Team &amp; Salaries'!$P12),IF(BI$6&gt;'Team &amp; Salaries'!$M12,MIN('Team &amp; Salaries'!$P12,BH102+'Team &amp; Salaries'!$N12),0)),IF('Team &amp; Salaries'!$O12="Quarterly",IF(BI$6='Team &amp; Salaries'!$M12,MIN('Team &amp; Salaries'!$N12,'Team &amp; Salaries'!$P12),IF(BI$6&gt;'Team &amp; Salaries'!$M12,IFERROR(MIN('Team &amp; Salaries'!$P12,IF(ISNUMBER(BF102),BF102,0)+'Team &amp; Salaries'!$N12),'Team &amp; Salaries'!$N12),0)),IF('Team &amp; Salaries'!$O12="Annually",IF(BI$6='Team &amp; Salaries'!$M12,MIN('Team &amp; Salaries'!$N12,'Team &amp; Salaries'!$P12),IF(BI$6&gt;'Team &amp; Salaries'!$M12,IFERROR(MIN('Team &amp; Salaries'!$P12,AW102+'Team &amp; Salaries'!$N12),MIN('Team &amp; Salaries'!$N12,'Team &amp; Salaries'!$P12)),0))))))</f>
        <v>1</v>
      </c>
      <c r="BJ102" s="671">
        <f>IF('Team &amp; Salaries'!$O12="Never",IF(BJ$6&gt;='Team &amp; Salaries'!$M12,MIN('Team &amp; Salaries'!$N12,'Team &amp; Salaries'!$P12),0),IF('Team &amp; Salaries'!$O12="Monthly",IF(BJ$6='Team &amp; Salaries'!$M12,MIN('Team &amp; Salaries'!$N12,'Team &amp; Salaries'!$P12),IF(BJ$6&gt;'Team &amp; Salaries'!$M12,MIN('Team &amp; Salaries'!$P12,BI102+'Team &amp; Salaries'!$N12),0)),IF('Team &amp; Salaries'!$O12="Quarterly",IF(BJ$6='Team &amp; Salaries'!$M12,MIN('Team &amp; Salaries'!$N12,'Team &amp; Salaries'!$P12),IF(BJ$6&gt;'Team &amp; Salaries'!$M12,IFERROR(MIN('Team &amp; Salaries'!$P12,IF(ISNUMBER(BG102),BG102,0)+'Team &amp; Salaries'!$N12),'Team &amp; Salaries'!$N12),0)),IF('Team &amp; Salaries'!$O12="Annually",IF(BJ$6='Team &amp; Salaries'!$M12,MIN('Team &amp; Salaries'!$N12,'Team &amp; Salaries'!$P12),IF(BJ$6&gt;'Team &amp; Salaries'!$M12,IFERROR(MIN('Team &amp; Salaries'!$P12,AX102+'Team &amp; Salaries'!$N12),MIN('Team &amp; Salaries'!$N12,'Team &amp; Salaries'!$P12)),0))))))</f>
        <v>1</v>
      </c>
      <c r="BK102" s="671">
        <f>IF('Team &amp; Salaries'!$O12="Never",IF(BK$6&gt;='Team &amp; Salaries'!$M12,MIN('Team &amp; Salaries'!$N12,'Team &amp; Salaries'!$P12),0),IF('Team &amp; Salaries'!$O12="Monthly",IF(BK$6='Team &amp; Salaries'!$M12,MIN('Team &amp; Salaries'!$N12,'Team &amp; Salaries'!$P12),IF(BK$6&gt;'Team &amp; Salaries'!$M12,MIN('Team &amp; Salaries'!$P12,BJ102+'Team &amp; Salaries'!$N12),0)),IF('Team &amp; Salaries'!$O12="Quarterly",IF(BK$6='Team &amp; Salaries'!$M12,MIN('Team &amp; Salaries'!$N12,'Team &amp; Salaries'!$P12),IF(BK$6&gt;'Team &amp; Salaries'!$M12,IFERROR(MIN('Team &amp; Salaries'!$P12,IF(ISNUMBER(BH102),BH102,0)+'Team &amp; Salaries'!$N12),'Team &amp; Salaries'!$N12),0)),IF('Team &amp; Salaries'!$O12="Annually",IF(BK$6='Team &amp; Salaries'!$M12,MIN('Team &amp; Salaries'!$N12,'Team &amp; Salaries'!$P12),IF(BK$6&gt;'Team &amp; Salaries'!$M12,IFERROR(MIN('Team &amp; Salaries'!$P12,AY102+'Team &amp; Salaries'!$N12),MIN('Team &amp; Salaries'!$N12,'Team &amp; Salaries'!$P12)),0))))))</f>
        <v>1</v>
      </c>
      <c r="BL102" s="671">
        <f>IF('Team &amp; Salaries'!$O12="Never",IF(BL$6&gt;='Team &amp; Salaries'!$M12,MIN('Team &amp; Salaries'!$N12,'Team &amp; Salaries'!$P12),0),IF('Team &amp; Salaries'!$O12="Monthly",IF(BL$6='Team &amp; Salaries'!$M12,MIN('Team &amp; Salaries'!$N12,'Team &amp; Salaries'!$P12),IF(BL$6&gt;'Team &amp; Salaries'!$M12,MIN('Team &amp; Salaries'!$P12,BK102+'Team &amp; Salaries'!$N12),0)),IF('Team &amp; Salaries'!$O12="Quarterly",IF(BL$6='Team &amp; Salaries'!$M12,MIN('Team &amp; Salaries'!$N12,'Team &amp; Salaries'!$P12),IF(BL$6&gt;'Team &amp; Salaries'!$M12,IFERROR(MIN('Team &amp; Salaries'!$P12,IF(ISNUMBER(BI102),BI102,0)+'Team &amp; Salaries'!$N12),'Team &amp; Salaries'!$N12),0)),IF('Team &amp; Salaries'!$O12="Annually",IF(BL$6='Team &amp; Salaries'!$M12,MIN('Team &amp; Salaries'!$N12,'Team &amp; Salaries'!$P12),IF(BL$6&gt;'Team &amp; Salaries'!$M12,IFERROR(MIN('Team &amp; Salaries'!$P12,AZ102+'Team &amp; Salaries'!$N12),MIN('Team &amp; Salaries'!$N12,'Team &amp; Salaries'!$P12)),0))))))</f>
        <v>1</v>
      </c>
      <c r="BM102" s="671">
        <f>IF('Team &amp; Salaries'!$O12="Never",IF(BM$6&gt;='Team &amp; Salaries'!$M12,MIN('Team &amp; Salaries'!$N12,'Team &amp; Salaries'!$P12),0),IF('Team &amp; Salaries'!$O12="Monthly",IF(BM$6='Team &amp; Salaries'!$M12,MIN('Team &amp; Salaries'!$N12,'Team &amp; Salaries'!$P12),IF(BM$6&gt;'Team &amp; Salaries'!$M12,MIN('Team &amp; Salaries'!$P12,BL102+'Team &amp; Salaries'!$N12),0)),IF('Team &amp; Salaries'!$O12="Quarterly",IF(BM$6='Team &amp; Salaries'!$M12,MIN('Team &amp; Salaries'!$N12,'Team &amp; Salaries'!$P12),IF(BM$6&gt;'Team &amp; Salaries'!$M12,IFERROR(MIN('Team &amp; Salaries'!$P12,IF(ISNUMBER(BJ102),BJ102,0)+'Team &amp; Salaries'!$N12),'Team &amp; Salaries'!$N12),0)),IF('Team &amp; Salaries'!$O12="Annually",IF(BM$6='Team &amp; Salaries'!$M12,MIN('Team &amp; Salaries'!$N12,'Team &amp; Salaries'!$P12),IF(BM$6&gt;'Team &amp; Salaries'!$M12,IFERROR(MIN('Team &amp; Salaries'!$P12,BA102+'Team &amp; Salaries'!$N12),MIN('Team &amp; Salaries'!$N12,'Team &amp; Salaries'!$P12)),0))))))</f>
        <v>1</v>
      </c>
      <c r="BN102" s="671">
        <f>IF('Team &amp; Salaries'!$O12="Never",IF(BN$6&gt;='Team &amp; Salaries'!$M12,MIN('Team &amp; Salaries'!$N12,'Team &amp; Salaries'!$P12),0),IF('Team &amp; Salaries'!$O12="Monthly",IF(BN$6='Team &amp; Salaries'!$M12,MIN('Team &amp; Salaries'!$N12,'Team &amp; Salaries'!$P12),IF(BN$6&gt;'Team &amp; Salaries'!$M12,MIN('Team &amp; Salaries'!$P12,BM102+'Team &amp; Salaries'!$N12),0)),IF('Team &amp; Salaries'!$O12="Quarterly",IF(BN$6='Team &amp; Salaries'!$M12,MIN('Team &amp; Salaries'!$N12,'Team &amp; Salaries'!$P12),IF(BN$6&gt;'Team &amp; Salaries'!$M12,IFERROR(MIN('Team &amp; Salaries'!$P12,IF(ISNUMBER(BK102),BK102,0)+'Team &amp; Salaries'!$N12),'Team &amp; Salaries'!$N12),0)),IF('Team &amp; Salaries'!$O12="Annually",IF(BN$6='Team &amp; Salaries'!$M12,MIN('Team &amp; Salaries'!$N12,'Team &amp; Salaries'!$P12),IF(BN$6&gt;'Team &amp; Salaries'!$M12,IFERROR(MIN('Team &amp; Salaries'!$P12,BB102+'Team &amp; Salaries'!$N12),MIN('Team &amp; Salaries'!$N12,'Team &amp; Salaries'!$P12)),0))))))</f>
        <v>1</v>
      </c>
      <c r="BO102" s="671">
        <f>IF('Team &amp; Salaries'!$O12="Never",IF(BO$6&gt;='Team &amp; Salaries'!$M12,MIN('Team &amp; Salaries'!$N12,'Team &amp; Salaries'!$P12),0),IF('Team &amp; Salaries'!$O12="Monthly",IF(BO$6='Team &amp; Salaries'!$M12,MIN('Team &amp; Salaries'!$N12,'Team &amp; Salaries'!$P12),IF(BO$6&gt;'Team &amp; Salaries'!$M12,MIN('Team &amp; Salaries'!$P12,BN102+'Team &amp; Salaries'!$N12),0)),IF('Team &amp; Salaries'!$O12="Quarterly",IF(BO$6='Team &amp; Salaries'!$M12,MIN('Team &amp; Salaries'!$N12,'Team &amp; Salaries'!$P12),IF(BO$6&gt;'Team &amp; Salaries'!$M12,IFERROR(MIN('Team &amp; Salaries'!$P12,IF(ISNUMBER(BL102),BL102,0)+'Team &amp; Salaries'!$N12),'Team &amp; Salaries'!$N12),0)),IF('Team &amp; Salaries'!$O12="Annually",IF(BO$6='Team &amp; Salaries'!$M12,MIN('Team &amp; Salaries'!$N12,'Team &amp; Salaries'!$P12),IF(BO$6&gt;'Team &amp; Salaries'!$M12,IFERROR(MIN('Team &amp; Salaries'!$P12,BC102+'Team &amp; Salaries'!$N12),MIN('Team &amp; Salaries'!$N12,'Team &amp; Salaries'!$P12)),0))))))</f>
        <v>1</v>
      </c>
      <c r="BP102" s="671">
        <f>IF('Team &amp; Salaries'!$O12="Never",IF(BP$6&gt;='Team &amp; Salaries'!$M12,MIN('Team &amp; Salaries'!$N12,'Team &amp; Salaries'!$P12),0),IF('Team &amp; Salaries'!$O12="Monthly",IF(BP$6='Team &amp; Salaries'!$M12,MIN('Team &amp; Salaries'!$N12,'Team &amp; Salaries'!$P12),IF(BP$6&gt;'Team &amp; Salaries'!$M12,MIN('Team &amp; Salaries'!$P12,BO102+'Team &amp; Salaries'!$N12),0)),IF('Team &amp; Salaries'!$O12="Quarterly",IF(BP$6='Team &amp; Salaries'!$M12,MIN('Team &amp; Salaries'!$N12,'Team &amp; Salaries'!$P12),IF(BP$6&gt;'Team &amp; Salaries'!$M12,IFERROR(MIN('Team &amp; Salaries'!$P12,IF(ISNUMBER(BM102),BM102,0)+'Team &amp; Salaries'!$N12),'Team &amp; Salaries'!$N12),0)),IF('Team &amp; Salaries'!$O12="Annually",IF(BP$6='Team &amp; Salaries'!$M12,MIN('Team &amp; Salaries'!$N12,'Team &amp; Salaries'!$P12),IF(BP$6&gt;'Team &amp; Salaries'!$M12,IFERROR(MIN('Team &amp; Salaries'!$P12,BD102+'Team &amp; Salaries'!$N12),MIN('Team &amp; Salaries'!$N12,'Team &amp; Salaries'!$P12)),0))))))</f>
        <v>1</v>
      </c>
      <c r="BQ102" s="671">
        <f>IF('Team &amp; Salaries'!$O12="Never",IF(BQ$6&gt;='Team &amp; Salaries'!$M12,MIN('Team &amp; Salaries'!$N12,'Team &amp; Salaries'!$P12),0),IF('Team &amp; Salaries'!$O12="Monthly",IF(BQ$6='Team &amp; Salaries'!$M12,MIN('Team &amp; Salaries'!$N12,'Team &amp; Salaries'!$P12),IF(BQ$6&gt;'Team &amp; Salaries'!$M12,MIN('Team &amp; Salaries'!$P12,BP102+'Team &amp; Salaries'!$N12),0)),IF('Team &amp; Salaries'!$O12="Quarterly",IF(BQ$6='Team &amp; Salaries'!$M12,MIN('Team &amp; Salaries'!$N12,'Team &amp; Salaries'!$P12),IF(BQ$6&gt;'Team &amp; Salaries'!$M12,IFERROR(MIN('Team &amp; Salaries'!$P12,IF(ISNUMBER(BN102),BN102,0)+'Team &amp; Salaries'!$N12),'Team &amp; Salaries'!$N12),0)),IF('Team &amp; Salaries'!$O12="Annually",IF(BQ$6='Team &amp; Salaries'!$M12,MIN('Team &amp; Salaries'!$N12,'Team &amp; Salaries'!$P12),IF(BQ$6&gt;'Team &amp; Salaries'!$M12,IFERROR(MIN('Team &amp; Salaries'!$P12,BE102+'Team &amp; Salaries'!$N12),MIN('Team &amp; Salaries'!$N12,'Team &amp; Salaries'!$P12)),0))))))</f>
        <v>1</v>
      </c>
      <c r="BR102" s="671">
        <f>IF('Team &amp; Salaries'!$O12="Never",IF(BR$6&gt;='Team &amp; Salaries'!$M12,MIN('Team &amp; Salaries'!$N12,'Team &amp; Salaries'!$P12),0),IF('Team &amp; Salaries'!$O12="Monthly",IF(BR$6='Team &amp; Salaries'!$M12,MIN('Team &amp; Salaries'!$N12,'Team &amp; Salaries'!$P12),IF(BR$6&gt;'Team &amp; Salaries'!$M12,MIN('Team &amp; Salaries'!$P12,BQ102+'Team &amp; Salaries'!$N12),0)),IF('Team &amp; Salaries'!$O12="Quarterly",IF(BR$6='Team &amp; Salaries'!$M12,MIN('Team &amp; Salaries'!$N12,'Team &amp; Salaries'!$P12),IF(BR$6&gt;'Team &amp; Salaries'!$M12,IFERROR(MIN('Team &amp; Salaries'!$P12,IF(ISNUMBER(BO102),BO102,0)+'Team &amp; Salaries'!$N12),'Team &amp; Salaries'!$N12),0)),IF('Team &amp; Salaries'!$O12="Annually",IF(BR$6='Team &amp; Salaries'!$M12,MIN('Team &amp; Salaries'!$N12,'Team &amp; Salaries'!$P12),IF(BR$6&gt;'Team &amp; Salaries'!$M12,IFERROR(MIN('Team &amp; Salaries'!$P12,BF102+'Team &amp; Salaries'!$N12),MIN('Team &amp; Salaries'!$N12,'Team &amp; Salaries'!$P12)),0))))))</f>
        <v>1</v>
      </c>
      <c r="BS102" s="671">
        <f>IF('Team &amp; Salaries'!$O12="Never",IF(BS$6&gt;='Team &amp; Salaries'!$M12,MIN('Team &amp; Salaries'!$N12,'Team &amp; Salaries'!$P12),0),IF('Team &amp; Salaries'!$O12="Monthly",IF(BS$6='Team &amp; Salaries'!$M12,MIN('Team &amp; Salaries'!$N12,'Team &amp; Salaries'!$P12),IF(BS$6&gt;'Team &amp; Salaries'!$M12,MIN('Team &amp; Salaries'!$P12,BR102+'Team &amp; Salaries'!$N12),0)),IF('Team &amp; Salaries'!$O12="Quarterly",IF(BS$6='Team &amp; Salaries'!$M12,MIN('Team &amp; Salaries'!$N12,'Team &amp; Salaries'!$P12),IF(BS$6&gt;'Team &amp; Salaries'!$M12,IFERROR(MIN('Team &amp; Salaries'!$P12,IF(ISNUMBER(BP102),BP102,0)+'Team &amp; Salaries'!$N12),'Team &amp; Salaries'!$N12),0)),IF('Team &amp; Salaries'!$O12="Annually",IF(BS$6='Team &amp; Salaries'!$M12,MIN('Team &amp; Salaries'!$N12,'Team &amp; Salaries'!$P12),IF(BS$6&gt;'Team &amp; Salaries'!$M12,IFERROR(MIN('Team &amp; Salaries'!$P12,BG102+'Team &amp; Salaries'!$N12),MIN('Team &amp; Salaries'!$N12,'Team &amp; Salaries'!$P12)),0))))))</f>
        <v>1</v>
      </c>
      <c r="BT102" s="671">
        <f>IF('Team &amp; Salaries'!$O12="Never",IF(BT$6&gt;='Team &amp; Salaries'!$M12,MIN('Team &amp; Salaries'!$N12,'Team &amp; Salaries'!$P12),0),IF('Team &amp; Salaries'!$O12="Monthly",IF(BT$6='Team &amp; Salaries'!$M12,MIN('Team &amp; Salaries'!$N12,'Team &amp; Salaries'!$P12),IF(BT$6&gt;'Team &amp; Salaries'!$M12,MIN('Team &amp; Salaries'!$P12,BS102+'Team &amp; Salaries'!$N12),0)),IF('Team &amp; Salaries'!$O12="Quarterly",IF(BT$6='Team &amp; Salaries'!$M12,MIN('Team &amp; Salaries'!$N12,'Team &amp; Salaries'!$P12),IF(BT$6&gt;'Team &amp; Salaries'!$M12,IFERROR(MIN('Team &amp; Salaries'!$P12,IF(ISNUMBER(BQ102),BQ102,0)+'Team &amp; Salaries'!$N12),'Team &amp; Salaries'!$N12),0)),IF('Team &amp; Salaries'!$O12="Annually",IF(BT$6='Team &amp; Salaries'!$M12,MIN('Team &amp; Salaries'!$N12,'Team &amp; Salaries'!$P12),IF(BT$6&gt;'Team &amp; Salaries'!$M12,IFERROR(MIN('Team &amp; Salaries'!$P12,BH102+'Team &amp; Salaries'!$N12),MIN('Team &amp; Salaries'!$N12,'Team &amp; Salaries'!$P12)),0))))))</f>
        <v>1</v>
      </c>
      <c r="BU102" s="671">
        <f>IF('Team &amp; Salaries'!$O12="Never",IF(BU$6&gt;='Team &amp; Salaries'!$M12,MIN('Team &amp; Salaries'!$N12,'Team &amp; Salaries'!$P12),0),IF('Team &amp; Salaries'!$O12="Monthly",IF(BU$6='Team &amp; Salaries'!$M12,MIN('Team &amp; Salaries'!$N12,'Team &amp; Salaries'!$P12),IF(BU$6&gt;'Team &amp; Salaries'!$M12,MIN('Team &amp; Salaries'!$P12,BT102+'Team &amp; Salaries'!$N12),0)),IF('Team &amp; Salaries'!$O12="Quarterly",IF(BU$6='Team &amp; Salaries'!$M12,MIN('Team &amp; Salaries'!$N12,'Team &amp; Salaries'!$P12),IF(BU$6&gt;'Team &amp; Salaries'!$M12,IFERROR(MIN('Team &amp; Salaries'!$P12,IF(ISNUMBER(BR102),BR102,0)+'Team &amp; Salaries'!$N12),'Team &amp; Salaries'!$N12),0)),IF('Team &amp; Salaries'!$O12="Annually",IF(BU$6='Team &amp; Salaries'!$M12,MIN('Team &amp; Salaries'!$N12,'Team &amp; Salaries'!$P12),IF(BU$6&gt;'Team &amp; Salaries'!$M12,IFERROR(MIN('Team &amp; Salaries'!$P12,BI102+'Team &amp; Salaries'!$N12),MIN('Team &amp; Salaries'!$N12,'Team &amp; Salaries'!$P12)),0))))))</f>
        <v>1</v>
      </c>
      <c r="BV102" s="671">
        <f>IF('Team &amp; Salaries'!$O12="Never",IF(BV$6&gt;='Team &amp; Salaries'!$M12,MIN('Team &amp; Salaries'!$N12,'Team &amp; Salaries'!$P12),0),IF('Team &amp; Salaries'!$O12="Monthly",IF(BV$6='Team &amp; Salaries'!$M12,MIN('Team &amp; Salaries'!$N12,'Team &amp; Salaries'!$P12),IF(BV$6&gt;'Team &amp; Salaries'!$M12,MIN('Team &amp; Salaries'!$P12,BU102+'Team &amp; Salaries'!$N12),0)),IF('Team &amp; Salaries'!$O12="Quarterly",IF(BV$6='Team &amp; Salaries'!$M12,MIN('Team &amp; Salaries'!$N12,'Team &amp; Salaries'!$P12),IF(BV$6&gt;'Team &amp; Salaries'!$M12,IFERROR(MIN('Team &amp; Salaries'!$P12,IF(ISNUMBER(BS102),BS102,0)+'Team &amp; Salaries'!$N12),'Team &amp; Salaries'!$N12),0)),IF('Team &amp; Salaries'!$O12="Annually",IF(BV$6='Team &amp; Salaries'!$M12,MIN('Team &amp; Salaries'!$N12,'Team &amp; Salaries'!$P12),IF(BV$6&gt;'Team &amp; Salaries'!$M12,IFERROR(MIN('Team &amp; Salaries'!$P12,BJ102+'Team &amp; Salaries'!$N12),MIN('Team &amp; Salaries'!$N12,'Team &amp; Salaries'!$P12)),0))))))</f>
        <v>1</v>
      </c>
      <c r="BW102" s="671">
        <f>IF('Team &amp; Salaries'!$O12="Never",IF(BW$6&gt;='Team &amp; Salaries'!$M12,MIN('Team &amp; Salaries'!$N12,'Team &amp; Salaries'!$P12),0),IF('Team &amp; Salaries'!$O12="Monthly",IF(BW$6='Team &amp; Salaries'!$M12,MIN('Team &amp; Salaries'!$N12,'Team &amp; Salaries'!$P12),IF(BW$6&gt;'Team &amp; Salaries'!$M12,MIN('Team &amp; Salaries'!$P12,BV102+'Team &amp; Salaries'!$N12),0)),IF('Team &amp; Salaries'!$O12="Quarterly",IF(BW$6='Team &amp; Salaries'!$M12,MIN('Team &amp; Salaries'!$N12,'Team &amp; Salaries'!$P12),IF(BW$6&gt;'Team &amp; Salaries'!$M12,IFERROR(MIN('Team &amp; Salaries'!$P12,IF(ISNUMBER(BT102),BT102,0)+'Team &amp; Salaries'!$N12),'Team &amp; Salaries'!$N12),0)),IF('Team &amp; Salaries'!$O12="Annually",IF(BW$6='Team &amp; Salaries'!$M12,MIN('Team &amp; Salaries'!$N12,'Team &amp; Salaries'!$P12),IF(BW$6&gt;'Team &amp; Salaries'!$M12,IFERROR(MIN('Team &amp; Salaries'!$P12,BK102+'Team &amp; Salaries'!$N12),MIN('Team &amp; Salaries'!$N12,'Team &amp; Salaries'!$P12)),0))))))</f>
        <v>1</v>
      </c>
      <c r="BX102" s="671">
        <f>IF('Team &amp; Salaries'!$O12="Never",IF(BX$6&gt;='Team &amp; Salaries'!$M12,MIN('Team &amp; Salaries'!$N12,'Team &amp; Salaries'!$P12),0),IF('Team &amp; Salaries'!$O12="Monthly",IF(BX$6='Team &amp; Salaries'!$M12,MIN('Team &amp; Salaries'!$N12,'Team &amp; Salaries'!$P12),IF(BX$6&gt;'Team &amp; Salaries'!$M12,MIN('Team &amp; Salaries'!$P12,BW102+'Team &amp; Salaries'!$N12),0)),IF('Team &amp; Salaries'!$O12="Quarterly",IF(BX$6='Team &amp; Salaries'!$M12,MIN('Team &amp; Salaries'!$N12,'Team &amp; Salaries'!$P12),IF(BX$6&gt;'Team &amp; Salaries'!$M12,IFERROR(MIN('Team &amp; Salaries'!$P12,IF(ISNUMBER(BU102),BU102,0)+'Team &amp; Salaries'!$N12),'Team &amp; Salaries'!$N12),0)),IF('Team &amp; Salaries'!$O12="Annually",IF(BX$6='Team &amp; Salaries'!$M12,MIN('Team &amp; Salaries'!$N12,'Team &amp; Salaries'!$P12),IF(BX$6&gt;'Team &amp; Salaries'!$M12,IFERROR(MIN('Team &amp; Salaries'!$P12,BL102+'Team &amp; Salaries'!$N12),MIN('Team &amp; Salaries'!$N12,'Team &amp; Salaries'!$P12)),0))))))</f>
        <v>1</v>
      </c>
      <c r="BY102" s="671">
        <f>IF('Team &amp; Salaries'!$O12="Never",IF(BY$6&gt;='Team &amp; Salaries'!$M12,MIN('Team &amp; Salaries'!$N12,'Team &amp; Salaries'!$P12),0),IF('Team &amp; Salaries'!$O12="Monthly",IF(BY$6='Team &amp; Salaries'!$M12,MIN('Team &amp; Salaries'!$N12,'Team &amp; Salaries'!$P12),IF(BY$6&gt;'Team &amp; Salaries'!$M12,MIN('Team &amp; Salaries'!$P12,BX102+'Team &amp; Salaries'!$N12),0)),IF('Team &amp; Salaries'!$O12="Quarterly",IF(BY$6='Team &amp; Salaries'!$M12,MIN('Team &amp; Salaries'!$N12,'Team &amp; Salaries'!$P12),IF(BY$6&gt;'Team &amp; Salaries'!$M12,IFERROR(MIN('Team &amp; Salaries'!$P12,IF(ISNUMBER(BV102),BV102,0)+'Team &amp; Salaries'!$N12),'Team &amp; Salaries'!$N12),0)),IF('Team &amp; Salaries'!$O12="Annually",IF(BY$6='Team &amp; Salaries'!$M12,MIN('Team &amp; Salaries'!$N12,'Team &amp; Salaries'!$P12),IF(BY$6&gt;'Team &amp; Salaries'!$M12,IFERROR(MIN('Team &amp; Salaries'!$P12,BM102+'Team &amp; Salaries'!$N12),MIN('Team &amp; Salaries'!$N12,'Team &amp; Salaries'!$P12)),0))))))</f>
        <v>1</v>
      </c>
      <c r="BZ102" s="671">
        <f>IF('Team &amp; Salaries'!$O12="Never",IF(BZ$6&gt;='Team &amp; Salaries'!$M12,MIN('Team &amp; Salaries'!$N12,'Team &amp; Salaries'!$P12),0),IF('Team &amp; Salaries'!$O12="Monthly",IF(BZ$6='Team &amp; Salaries'!$M12,MIN('Team &amp; Salaries'!$N12,'Team &amp; Salaries'!$P12),IF(BZ$6&gt;'Team &amp; Salaries'!$M12,MIN('Team &amp; Salaries'!$P12,BY102+'Team &amp; Salaries'!$N12),0)),IF('Team &amp; Salaries'!$O12="Quarterly",IF(BZ$6='Team &amp; Salaries'!$M12,MIN('Team &amp; Salaries'!$N12,'Team &amp; Salaries'!$P12),IF(BZ$6&gt;'Team &amp; Salaries'!$M12,IFERROR(MIN('Team &amp; Salaries'!$P12,IF(ISNUMBER(BW102),BW102,0)+'Team &amp; Salaries'!$N12),'Team &amp; Salaries'!$N12),0)),IF('Team &amp; Salaries'!$O12="Annually",IF(BZ$6='Team &amp; Salaries'!$M12,MIN('Team &amp; Salaries'!$N12,'Team &amp; Salaries'!$P12),IF(BZ$6&gt;'Team &amp; Salaries'!$M12,IFERROR(MIN('Team &amp; Salaries'!$P12,BN102+'Team &amp; Salaries'!$N12),MIN('Team &amp; Salaries'!$N12,'Team &amp; Salaries'!$P12)),0))))))</f>
        <v>1</v>
      </c>
      <c r="CA102" s="671">
        <f>IF('Team &amp; Salaries'!$O12="Never",IF(CA$6&gt;='Team &amp; Salaries'!$M12,MIN('Team &amp; Salaries'!$N12,'Team &amp; Salaries'!$P12),0),IF('Team &amp; Salaries'!$O12="Monthly",IF(CA$6='Team &amp; Salaries'!$M12,MIN('Team &amp; Salaries'!$N12,'Team &amp; Salaries'!$P12),IF(CA$6&gt;'Team &amp; Salaries'!$M12,MIN('Team &amp; Salaries'!$P12,BZ102+'Team &amp; Salaries'!$N12),0)),IF('Team &amp; Salaries'!$O12="Quarterly",IF(CA$6='Team &amp; Salaries'!$M12,MIN('Team &amp; Salaries'!$N12,'Team &amp; Salaries'!$P12),IF(CA$6&gt;'Team &amp; Salaries'!$M12,IFERROR(MIN('Team &amp; Salaries'!$P12,IF(ISNUMBER(BX102),BX102,0)+'Team &amp; Salaries'!$N12),'Team &amp; Salaries'!$N12),0)),IF('Team &amp; Salaries'!$O12="Annually",IF(CA$6='Team &amp; Salaries'!$M12,MIN('Team &amp; Salaries'!$N12,'Team &amp; Salaries'!$P12),IF(CA$6&gt;'Team &amp; Salaries'!$M12,IFERROR(MIN('Team &amp; Salaries'!$P12,BO102+'Team &amp; Salaries'!$N12),MIN('Team &amp; Salaries'!$N12,'Team &amp; Salaries'!$P12)),0))))))</f>
        <v>1</v>
      </c>
      <c r="CB102" s="671">
        <f>IF('Team &amp; Salaries'!$O12="Never",IF(CB$6&gt;='Team &amp; Salaries'!$M12,MIN('Team &amp; Salaries'!$N12,'Team &amp; Salaries'!$P12),0),IF('Team &amp; Salaries'!$O12="Monthly",IF(CB$6='Team &amp; Salaries'!$M12,MIN('Team &amp; Salaries'!$N12,'Team &amp; Salaries'!$P12),IF(CB$6&gt;'Team &amp; Salaries'!$M12,MIN('Team &amp; Salaries'!$P12,CA102+'Team &amp; Salaries'!$N12),0)),IF('Team &amp; Salaries'!$O12="Quarterly",IF(CB$6='Team &amp; Salaries'!$M12,MIN('Team &amp; Salaries'!$N12,'Team &amp; Salaries'!$P12),IF(CB$6&gt;'Team &amp; Salaries'!$M12,IFERROR(MIN('Team &amp; Salaries'!$P12,IF(ISNUMBER(BY102),BY102,0)+'Team &amp; Salaries'!$N12),'Team &amp; Salaries'!$N12),0)),IF('Team &amp; Salaries'!$O12="Annually",IF(CB$6='Team &amp; Salaries'!$M12,MIN('Team &amp; Salaries'!$N12,'Team &amp; Salaries'!$P12),IF(CB$6&gt;'Team &amp; Salaries'!$M12,IFERROR(MIN('Team &amp; Salaries'!$P12,BP102+'Team &amp; Salaries'!$N12),MIN('Team &amp; Salaries'!$N12,'Team &amp; Salaries'!$P12)),0))))))</f>
        <v>1</v>
      </c>
      <c r="CC102" s="671">
        <f>IF('Team &amp; Salaries'!$O12="Never",IF(CC$6&gt;='Team &amp; Salaries'!$M12,MIN('Team &amp; Salaries'!$N12,'Team &amp; Salaries'!$P12),0),IF('Team &amp; Salaries'!$O12="Monthly",IF(CC$6='Team &amp; Salaries'!$M12,MIN('Team &amp; Salaries'!$N12,'Team &amp; Salaries'!$P12),IF(CC$6&gt;'Team &amp; Salaries'!$M12,MIN('Team &amp; Salaries'!$P12,CB102+'Team &amp; Salaries'!$N12),0)),IF('Team &amp; Salaries'!$O12="Quarterly",IF(CC$6='Team &amp; Salaries'!$M12,MIN('Team &amp; Salaries'!$N12,'Team &amp; Salaries'!$P12),IF(CC$6&gt;'Team &amp; Salaries'!$M12,IFERROR(MIN('Team &amp; Salaries'!$P12,IF(ISNUMBER(BZ102),BZ102,0)+'Team &amp; Salaries'!$N12),'Team &amp; Salaries'!$N12),0)),IF('Team &amp; Salaries'!$O12="Annually",IF(CC$6='Team &amp; Salaries'!$M12,MIN('Team &amp; Salaries'!$N12,'Team &amp; Salaries'!$P12),IF(CC$6&gt;'Team &amp; Salaries'!$M12,IFERROR(MIN('Team &amp; Salaries'!$P12,BQ102+'Team &amp; Salaries'!$N12),MIN('Team &amp; Salaries'!$N12,'Team &amp; Salaries'!$P12)),0))))))</f>
        <v>1</v>
      </c>
      <c r="CD102" s="671">
        <f>IF('Team &amp; Salaries'!$O12="Never",IF(CD$6&gt;='Team &amp; Salaries'!$M12,MIN('Team &amp; Salaries'!$N12,'Team &amp; Salaries'!$P12),0),IF('Team &amp; Salaries'!$O12="Monthly",IF(CD$6='Team &amp; Salaries'!$M12,MIN('Team &amp; Salaries'!$N12,'Team &amp; Salaries'!$P12),IF(CD$6&gt;'Team &amp; Salaries'!$M12,MIN('Team &amp; Salaries'!$P12,CC102+'Team &amp; Salaries'!$N12),0)),IF('Team &amp; Salaries'!$O12="Quarterly",IF(CD$6='Team &amp; Salaries'!$M12,MIN('Team &amp; Salaries'!$N12,'Team &amp; Salaries'!$P12),IF(CD$6&gt;'Team &amp; Salaries'!$M12,IFERROR(MIN('Team &amp; Salaries'!$P12,IF(ISNUMBER(CA102),CA102,0)+'Team &amp; Salaries'!$N12),'Team &amp; Salaries'!$N12),0)),IF('Team &amp; Salaries'!$O12="Annually",IF(CD$6='Team &amp; Salaries'!$M12,MIN('Team &amp; Salaries'!$N12,'Team &amp; Salaries'!$P12),IF(CD$6&gt;'Team &amp; Salaries'!$M12,IFERROR(MIN('Team &amp; Salaries'!$P12,BR102+'Team &amp; Salaries'!$N12),MIN('Team &amp; Salaries'!$N12,'Team &amp; Salaries'!$P12)),0))))))</f>
        <v>1</v>
      </c>
      <c r="CE102" s="671">
        <f>IF('Team &amp; Salaries'!$O12="Never",IF(CE$6&gt;='Team &amp; Salaries'!$M12,MIN('Team &amp; Salaries'!$N12,'Team &amp; Salaries'!$P12),0),IF('Team &amp; Salaries'!$O12="Monthly",IF(CE$6='Team &amp; Salaries'!$M12,MIN('Team &amp; Salaries'!$N12,'Team &amp; Salaries'!$P12),IF(CE$6&gt;'Team &amp; Salaries'!$M12,MIN('Team &amp; Salaries'!$P12,CD102+'Team &amp; Salaries'!$N12),0)),IF('Team &amp; Salaries'!$O12="Quarterly",IF(CE$6='Team &amp; Salaries'!$M12,MIN('Team &amp; Salaries'!$N12,'Team &amp; Salaries'!$P12),IF(CE$6&gt;'Team &amp; Salaries'!$M12,IFERROR(MIN('Team &amp; Salaries'!$P12,IF(ISNUMBER(CB102),CB102,0)+'Team &amp; Salaries'!$N12),'Team &amp; Salaries'!$N12),0)),IF('Team &amp; Salaries'!$O12="Annually",IF(CE$6='Team &amp; Salaries'!$M12,MIN('Team &amp; Salaries'!$N12,'Team &amp; Salaries'!$P12),IF(CE$6&gt;'Team &amp; Salaries'!$M12,IFERROR(MIN('Team &amp; Salaries'!$P12,BS102+'Team &amp; Salaries'!$N12),MIN('Team &amp; Salaries'!$N12,'Team &amp; Salaries'!$P12)),0))))))</f>
        <v>1</v>
      </c>
      <c r="CF102" s="671">
        <f>IF('Team &amp; Salaries'!$O12="Never",IF(CF$6&gt;='Team &amp; Salaries'!$M12,MIN('Team &amp; Salaries'!$N12,'Team &amp; Salaries'!$P12),0),IF('Team &amp; Salaries'!$O12="Monthly",IF(CF$6='Team &amp; Salaries'!$M12,MIN('Team &amp; Salaries'!$N12,'Team &amp; Salaries'!$P12),IF(CF$6&gt;'Team &amp; Salaries'!$M12,MIN('Team &amp; Salaries'!$P12,CE102+'Team &amp; Salaries'!$N12),0)),IF('Team &amp; Salaries'!$O12="Quarterly",IF(CF$6='Team &amp; Salaries'!$M12,MIN('Team &amp; Salaries'!$N12,'Team &amp; Salaries'!$P12),IF(CF$6&gt;'Team &amp; Salaries'!$M12,IFERROR(MIN('Team &amp; Salaries'!$P12,IF(ISNUMBER(CC102),CC102,0)+'Team &amp; Salaries'!$N12),'Team &amp; Salaries'!$N12),0)),IF('Team &amp; Salaries'!$O12="Annually",IF(CF$6='Team &amp; Salaries'!$M12,MIN('Team &amp; Salaries'!$N12,'Team &amp; Salaries'!$P12),IF(CF$6&gt;'Team &amp; Salaries'!$M12,IFERROR(MIN('Team &amp; Salaries'!$P12,BT102+'Team &amp; Salaries'!$N12),MIN('Team &amp; Salaries'!$N12,'Team &amp; Salaries'!$P12)),0))))))</f>
        <v>1</v>
      </c>
      <c r="CG102" s="671">
        <f>IF('Team &amp; Salaries'!$O12="Never",IF(CG$6&gt;='Team &amp; Salaries'!$M12,MIN('Team &amp; Salaries'!$N12,'Team &amp; Salaries'!$P12),0),IF('Team &amp; Salaries'!$O12="Monthly",IF(CG$6='Team &amp; Salaries'!$M12,MIN('Team &amp; Salaries'!$N12,'Team &amp; Salaries'!$P12),IF(CG$6&gt;'Team &amp; Salaries'!$M12,MIN('Team &amp; Salaries'!$P12,CF102+'Team &amp; Salaries'!$N12),0)),IF('Team &amp; Salaries'!$O12="Quarterly",IF(CG$6='Team &amp; Salaries'!$M12,MIN('Team &amp; Salaries'!$N12,'Team &amp; Salaries'!$P12),IF(CG$6&gt;'Team &amp; Salaries'!$M12,IFERROR(MIN('Team &amp; Salaries'!$P12,IF(ISNUMBER(CD102),CD102,0)+'Team &amp; Salaries'!$N12),'Team &amp; Salaries'!$N12),0)),IF('Team &amp; Salaries'!$O12="Annually",IF(CG$6='Team &amp; Salaries'!$M12,MIN('Team &amp; Salaries'!$N12,'Team &amp; Salaries'!$P12),IF(CG$6&gt;'Team &amp; Salaries'!$M12,IFERROR(MIN('Team &amp; Salaries'!$P12,BU102+'Team &amp; Salaries'!$N12),MIN('Team &amp; Salaries'!$N12,'Team &amp; Salaries'!$P12)),0))))))</f>
        <v>1</v>
      </c>
      <c r="CH102" s="671">
        <f>IF('Team &amp; Salaries'!$O12="Never",IF(CH$6&gt;='Team &amp; Salaries'!$M12,MIN('Team &amp; Salaries'!$N12,'Team &amp; Salaries'!$P12),0),IF('Team &amp; Salaries'!$O12="Monthly",IF(CH$6='Team &amp; Salaries'!$M12,MIN('Team &amp; Salaries'!$N12,'Team &amp; Salaries'!$P12),IF(CH$6&gt;'Team &amp; Salaries'!$M12,MIN('Team &amp; Salaries'!$P12,CG102+'Team &amp; Salaries'!$N12),0)),IF('Team &amp; Salaries'!$O12="Quarterly",IF(CH$6='Team &amp; Salaries'!$M12,MIN('Team &amp; Salaries'!$N12,'Team &amp; Salaries'!$P12),IF(CH$6&gt;'Team &amp; Salaries'!$M12,IFERROR(MIN('Team &amp; Salaries'!$P12,IF(ISNUMBER(CE102),CE102,0)+'Team &amp; Salaries'!$N12),'Team &amp; Salaries'!$N12),0)),IF('Team &amp; Salaries'!$O12="Annually",IF(CH$6='Team &amp; Salaries'!$M12,MIN('Team &amp; Salaries'!$N12,'Team &amp; Salaries'!$P12),IF(CH$6&gt;'Team &amp; Salaries'!$M12,IFERROR(MIN('Team &amp; Salaries'!$P12,BV102+'Team &amp; Salaries'!$N12),MIN('Team &amp; Salaries'!$N12,'Team &amp; Salaries'!$P12)),0))))))</f>
        <v>1</v>
      </c>
      <c r="CI102" s="671">
        <f>IF('Team &amp; Salaries'!$O12="Never",IF(CI$6&gt;='Team &amp; Salaries'!$M12,MIN('Team &amp; Salaries'!$N12,'Team &amp; Salaries'!$P12),0),IF('Team &amp; Salaries'!$O12="Monthly",IF(CI$6='Team &amp; Salaries'!$M12,MIN('Team &amp; Salaries'!$N12,'Team &amp; Salaries'!$P12),IF(CI$6&gt;'Team &amp; Salaries'!$M12,MIN('Team &amp; Salaries'!$P12,CH102+'Team &amp; Salaries'!$N12),0)),IF('Team &amp; Salaries'!$O12="Quarterly",IF(CI$6='Team &amp; Salaries'!$M12,MIN('Team &amp; Salaries'!$N12,'Team &amp; Salaries'!$P12),IF(CI$6&gt;'Team &amp; Salaries'!$M12,IFERROR(MIN('Team &amp; Salaries'!$P12,IF(ISNUMBER(CF102),CF102,0)+'Team &amp; Salaries'!$N12),'Team &amp; Salaries'!$N12),0)),IF('Team &amp; Salaries'!$O12="Annually",IF(CI$6='Team &amp; Salaries'!$M12,MIN('Team &amp; Salaries'!$N12,'Team &amp; Salaries'!$P12),IF(CI$6&gt;'Team &amp; Salaries'!$M12,IFERROR(MIN('Team &amp; Salaries'!$P12,BW102+'Team &amp; Salaries'!$N12),MIN('Team &amp; Salaries'!$N12,'Team &amp; Salaries'!$P12)),0))))))</f>
        <v>1</v>
      </c>
      <c r="CJ102" s="671">
        <f>IF('Team &amp; Salaries'!$O12="Never",IF(CJ$6&gt;='Team &amp; Salaries'!$M12,MIN('Team &amp; Salaries'!$N12,'Team &amp; Salaries'!$P12),0),IF('Team &amp; Salaries'!$O12="Monthly",IF(CJ$6='Team &amp; Salaries'!$M12,MIN('Team &amp; Salaries'!$N12,'Team &amp; Salaries'!$P12),IF(CJ$6&gt;'Team &amp; Salaries'!$M12,MIN('Team &amp; Salaries'!$P12,CI102+'Team &amp; Salaries'!$N12),0)),IF('Team &amp; Salaries'!$O12="Quarterly",IF(CJ$6='Team &amp; Salaries'!$M12,MIN('Team &amp; Salaries'!$N12,'Team &amp; Salaries'!$P12),IF(CJ$6&gt;'Team &amp; Salaries'!$M12,IFERROR(MIN('Team &amp; Salaries'!$P12,IF(ISNUMBER(CG102),CG102,0)+'Team &amp; Salaries'!$N12),'Team &amp; Salaries'!$N12),0)),IF('Team &amp; Salaries'!$O12="Annually",IF(CJ$6='Team &amp; Salaries'!$M12,MIN('Team &amp; Salaries'!$N12,'Team &amp; Salaries'!$P12),IF(CJ$6&gt;'Team &amp; Salaries'!$M12,IFERROR(MIN('Team &amp; Salaries'!$P12,BX102+'Team &amp; Salaries'!$N12),MIN('Team &amp; Salaries'!$N12,'Team &amp; Salaries'!$P12)),0))))))</f>
        <v>1</v>
      </c>
      <c r="CK102" s="671">
        <f>IF('Team &amp; Salaries'!$O12="Never",IF(CK$6&gt;='Team &amp; Salaries'!$M12,MIN('Team &amp; Salaries'!$N12,'Team &amp; Salaries'!$P12),0),IF('Team &amp; Salaries'!$O12="Monthly",IF(CK$6='Team &amp; Salaries'!$M12,MIN('Team &amp; Salaries'!$N12,'Team &amp; Salaries'!$P12),IF(CK$6&gt;'Team &amp; Salaries'!$M12,MIN('Team &amp; Salaries'!$P12,CJ102+'Team &amp; Salaries'!$N12),0)),IF('Team &amp; Salaries'!$O12="Quarterly",IF(CK$6='Team &amp; Salaries'!$M12,MIN('Team &amp; Salaries'!$N12,'Team &amp; Salaries'!$P12),IF(CK$6&gt;'Team &amp; Salaries'!$M12,IFERROR(MIN('Team &amp; Salaries'!$P12,IF(ISNUMBER(CH102),CH102,0)+'Team &amp; Salaries'!$N12),'Team &amp; Salaries'!$N12),0)),IF('Team &amp; Salaries'!$O12="Annually",IF(CK$6='Team &amp; Salaries'!$M12,MIN('Team &amp; Salaries'!$N12,'Team &amp; Salaries'!$P12),IF(CK$6&gt;'Team &amp; Salaries'!$M12,IFERROR(MIN('Team &amp; Salaries'!$P12,BY102+'Team &amp; Salaries'!$N12),MIN('Team &amp; Salaries'!$N12,'Team &amp; Salaries'!$P12)),0))))))</f>
        <v>1</v>
      </c>
      <c r="CL102" s="671">
        <f>IF('Team &amp; Salaries'!$O12="Never",IF(CL$6&gt;='Team &amp; Salaries'!$M12,MIN('Team &amp; Salaries'!$N12,'Team &amp; Salaries'!$P12),0),IF('Team &amp; Salaries'!$O12="Monthly",IF(CL$6='Team &amp; Salaries'!$M12,MIN('Team &amp; Salaries'!$N12,'Team &amp; Salaries'!$P12),IF(CL$6&gt;'Team &amp; Salaries'!$M12,MIN('Team &amp; Salaries'!$P12,CK102+'Team &amp; Salaries'!$N12),0)),IF('Team &amp; Salaries'!$O12="Quarterly",IF(CL$6='Team &amp; Salaries'!$M12,MIN('Team &amp; Salaries'!$N12,'Team &amp; Salaries'!$P12),IF(CL$6&gt;'Team &amp; Salaries'!$M12,IFERROR(MIN('Team &amp; Salaries'!$P12,IF(ISNUMBER(CI102),CI102,0)+'Team &amp; Salaries'!$N12),'Team &amp; Salaries'!$N12),0)),IF('Team &amp; Salaries'!$O12="Annually",IF(CL$6='Team &amp; Salaries'!$M12,MIN('Team &amp; Salaries'!$N12,'Team &amp; Salaries'!$P12),IF(CL$6&gt;'Team &amp; Salaries'!$M12,IFERROR(MIN('Team &amp; Salaries'!$P12,BZ102+'Team &amp; Salaries'!$N12),MIN('Team &amp; Salaries'!$N12,'Team &amp; Salaries'!$P12)),0))))))</f>
        <v>1</v>
      </c>
      <c r="CM102" s="671">
        <f>IF('Team &amp; Salaries'!$O12="Never",IF(CM$6&gt;='Team &amp; Salaries'!$M12,MIN('Team &amp; Salaries'!$N12,'Team &amp; Salaries'!$P12),0),IF('Team &amp; Salaries'!$O12="Monthly",IF(CM$6='Team &amp; Salaries'!$M12,MIN('Team &amp; Salaries'!$N12,'Team &amp; Salaries'!$P12),IF(CM$6&gt;'Team &amp; Salaries'!$M12,MIN('Team &amp; Salaries'!$P12,CL102+'Team &amp; Salaries'!$N12),0)),IF('Team &amp; Salaries'!$O12="Quarterly",IF(CM$6='Team &amp; Salaries'!$M12,MIN('Team &amp; Salaries'!$N12,'Team &amp; Salaries'!$P12),IF(CM$6&gt;'Team &amp; Salaries'!$M12,IFERROR(MIN('Team &amp; Salaries'!$P12,IF(ISNUMBER(CJ102),CJ102,0)+'Team &amp; Salaries'!$N12),'Team &amp; Salaries'!$N12),0)),IF('Team &amp; Salaries'!$O12="Annually",IF(CM$6='Team &amp; Salaries'!$M12,MIN('Team &amp; Salaries'!$N12,'Team &amp; Salaries'!$P12),IF(CM$6&gt;'Team &amp; Salaries'!$M12,IFERROR(MIN('Team &amp; Salaries'!$P12,CA102+'Team &amp; Salaries'!$N12),MIN('Team &amp; Salaries'!$N12,'Team &amp; Salaries'!$P12)),0))))))</f>
        <v>1</v>
      </c>
      <c r="CN102" s="671">
        <f>IF('Team &amp; Salaries'!$O12="Never",IF(CN$6&gt;='Team &amp; Salaries'!$M12,MIN('Team &amp; Salaries'!$N12,'Team &amp; Salaries'!$P12),0),IF('Team &amp; Salaries'!$O12="Monthly",IF(CN$6='Team &amp; Salaries'!$M12,MIN('Team &amp; Salaries'!$N12,'Team &amp; Salaries'!$P12),IF(CN$6&gt;'Team &amp; Salaries'!$M12,MIN('Team &amp; Salaries'!$P12,CM102+'Team &amp; Salaries'!$N12),0)),IF('Team &amp; Salaries'!$O12="Quarterly",IF(CN$6='Team &amp; Salaries'!$M12,MIN('Team &amp; Salaries'!$N12,'Team &amp; Salaries'!$P12),IF(CN$6&gt;'Team &amp; Salaries'!$M12,IFERROR(MIN('Team &amp; Salaries'!$P12,IF(ISNUMBER(CK102),CK102,0)+'Team &amp; Salaries'!$N12),'Team &amp; Salaries'!$N12),0)),IF('Team &amp; Salaries'!$O12="Annually",IF(CN$6='Team &amp; Salaries'!$M12,MIN('Team &amp; Salaries'!$N12,'Team &amp; Salaries'!$P12),IF(CN$6&gt;'Team &amp; Salaries'!$M12,IFERROR(MIN('Team &amp; Salaries'!$P12,CB102+'Team &amp; Salaries'!$N12),MIN('Team &amp; Salaries'!$N12,'Team &amp; Salaries'!$P12)),0))))))</f>
        <v>1</v>
      </c>
      <c r="CO102" s="671">
        <f>IF('Team &amp; Salaries'!$O12="Never",IF(CO$6&gt;='Team &amp; Salaries'!$M12,MIN('Team &amp; Salaries'!$N12,'Team &amp; Salaries'!$P12),0),IF('Team &amp; Salaries'!$O12="Monthly",IF(CO$6='Team &amp; Salaries'!$M12,MIN('Team &amp; Salaries'!$N12,'Team &amp; Salaries'!$P12),IF(CO$6&gt;'Team &amp; Salaries'!$M12,MIN('Team &amp; Salaries'!$P12,CN102+'Team &amp; Salaries'!$N12),0)),IF('Team &amp; Salaries'!$O12="Quarterly",IF(CO$6='Team &amp; Salaries'!$M12,MIN('Team &amp; Salaries'!$N12,'Team &amp; Salaries'!$P12),IF(CO$6&gt;'Team &amp; Salaries'!$M12,IFERROR(MIN('Team &amp; Salaries'!$P12,IF(ISNUMBER(CL102),CL102,0)+'Team &amp; Salaries'!$N12),'Team &amp; Salaries'!$N12),0)),IF('Team &amp; Salaries'!$O12="Annually",IF(CO$6='Team &amp; Salaries'!$M12,MIN('Team &amp; Salaries'!$N12,'Team &amp; Salaries'!$P12),IF(CO$6&gt;'Team &amp; Salaries'!$M12,IFERROR(MIN('Team &amp; Salaries'!$P12,CC102+'Team &amp; Salaries'!$N12),MIN('Team &amp; Salaries'!$N12,'Team &amp; Salaries'!$P12)),0))))))</f>
        <v>1</v>
      </c>
      <c r="CP102" s="671">
        <f>IF('Team &amp; Salaries'!$O12="Never",IF(CP$6&gt;='Team &amp; Salaries'!$M12,MIN('Team &amp; Salaries'!$N12,'Team &amp; Salaries'!$P12),0),IF('Team &amp; Salaries'!$O12="Monthly",IF(CP$6='Team &amp; Salaries'!$M12,MIN('Team &amp; Salaries'!$N12,'Team &amp; Salaries'!$P12),IF(CP$6&gt;'Team &amp; Salaries'!$M12,MIN('Team &amp; Salaries'!$P12,CO102+'Team &amp; Salaries'!$N12),0)),IF('Team &amp; Salaries'!$O12="Quarterly",IF(CP$6='Team &amp; Salaries'!$M12,MIN('Team &amp; Salaries'!$N12,'Team &amp; Salaries'!$P12),IF(CP$6&gt;'Team &amp; Salaries'!$M12,IFERROR(MIN('Team &amp; Salaries'!$P12,IF(ISNUMBER(CM102),CM102,0)+'Team &amp; Salaries'!$N12),'Team &amp; Salaries'!$N12),0)),IF('Team &amp; Salaries'!$O12="Annually",IF(CP$6='Team &amp; Salaries'!$M12,MIN('Team &amp; Salaries'!$N12,'Team &amp; Salaries'!$P12),IF(CP$6&gt;'Team &amp; Salaries'!$M12,IFERROR(MIN('Team &amp; Salaries'!$P12,CD102+'Team &amp; Salaries'!$N12),MIN('Team &amp; Salaries'!$N12,'Team &amp; Salaries'!$P12)),0))))))</f>
        <v>1</v>
      </c>
      <c r="CQ102" s="671">
        <f>IF('Team &amp; Salaries'!$O12="Never",IF(CQ$6&gt;='Team &amp; Salaries'!$M12,MIN('Team &amp; Salaries'!$N12,'Team &amp; Salaries'!$P12),0),IF('Team &amp; Salaries'!$O12="Monthly",IF(CQ$6='Team &amp; Salaries'!$M12,MIN('Team &amp; Salaries'!$N12,'Team &amp; Salaries'!$P12),IF(CQ$6&gt;'Team &amp; Salaries'!$M12,MIN('Team &amp; Salaries'!$P12,CP102+'Team &amp; Salaries'!$N12),0)),IF('Team &amp; Salaries'!$O12="Quarterly",IF(CQ$6='Team &amp; Salaries'!$M12,MIN('Team &amp; Salaries'!$N12,'Team &amp; Salaries'!$P12),IF(CQ$6&gt;'Team &amp; Salaries'!$M12,IFERROR(MIN('Team &amp; Salaries'!$P12,IF(ISNUMBER(CN102),CN102,0)+'Team &amp; Salaries'!$N12),'Team &amp; Salaries'!$N12),0)),IF('Team &amp; Salaries'!$O12="Annually",IF(CQ$6='Team &amp; Salaries'!$M12,MIN('Team &amp; Salaries'!$N12,'Team &amp; Salaries'!$P12),IF(CQ$6&gt;'Team &amp; Salaries'!$M12,IFERROR(MIN('Team &amp; Salaries'!$P12,CE102+'Team &amp; Salaries'!$N12),MIN('Team &amp; Salaries'!$N12,'Team &amp; Salaries'!$P12)),0))))))</f>
        <v>1</v>
      </c>
      <c r="CR102" s="671">
        <f>IF('Team &amp; Salaries'!$O12="Never",IF(CR$6&gt;='Team &amp; Salaries'!$M12,MIN('Team &amp; Salaries'!$N12,'Team &amp; Salaries'!$P12),0),IF('Team &amp; Salaries'!$O12="Monthly",IF(CR$6='Team &amp; Salaries'!$M12,MIN('Team &amp; Salaries'!$N12,'Team &amp; Salaries'!$P12),IF(CR$6&gt;'Team &amp; Salaries'!$M12,MIN('Team &amp; Salaries'!$P12,CQ102+'Team &amp; Salaries'!$N12),0)),IF('Team &amp; Salaries'!$O12="Quarterly",IF(CR$6='Team &amp; Salaries'!$M12,MIN('Team &amp; Salaries'!$N12,'Team &amp; Salaries'!$P12),IF(CR$6&gt;'Team &amp; Salaries'!$M12,IFERROR(MIN('Team &amp; Salaries'!$P12,IF(ISNUMBER(CO102),CO102,0)+'Team &amp; Salaries'!$N12),'Team &amp; Salaries'!$N12),0)),IF('Team &amp; Salaries'!$O12="Annually",IF(CR$6='Team &amp; Salaries'!$M12,MIN('Team &amp; Salaries'!$N12,'Team &amp; Salaries'!$P12),IF(CR$6&gt;'Team &amp; Salaries'!$M12,IFERROR(MIN('Team &amp; Salaries'!$P12,CF102+'Team &amp; Salaries'!$N12),MIN('Team &amp; Salaries'!$N12,'Team &amp; Salaries'!$P12)),0))))))</f>
        <v>1</v>
      </c>
      <c r="CS102" s="671">
        <f>IF('Team &amp; Salaries'!$O12="Never",IF(CS$6&gt;='Team &amp; Salaries'!$M12,MIN('Team &amp; Salaries'!$N12,'Team &amp; Salaries'!$P12),0),IF('Team &amp; Salaries'!$O12="Monthly",IF(CS$6='Team &amp; Salaries'!$M12,MIN('Team &amp; Salaries'!$N12,'Team &amp; Salaries'!$P12),IF(CS$6&gt;'Team &amp; Salaries'!$M12,MIN('Team &amp; Salaries'!$P12,CR102+'Team &amp; Salaries'!$N12),0)),IF('Team &amp; Salaries'!$O12="Quarterly",IF(CS$6='Team &amp; Salaries'!$M12,MIN('Team &amp; Salaries'!$N12,'Team &amp; Salaries'!$P12),IF(CS$6&gt;'Team &amp; Salaries'!$M12,IFERROR(MIN('Team &amp; Salaries'!$P12,IF(ISNUMBER(CP102),CP102,0)+'Team &amp; Salaries'!$N12),'Team &amp; Salaries'!$N12),0)),IF('Team &amp; Salaries'!$O12="Annually",IF(CS$6='Team &amp; Salaries'!$M12,MIN('Team &amp; Salaries'!$N12,'Team &amp; Salaries'!$P12),IF(CS$6&gt;'Team &amp; Salaries'!$M12,IFERROR(MIN('Team &amp; Salaries'!$P12,CG102+'Team &amp; Salaries'!$N12),MIN('Team &amp; Salaries'!$N12,'Team &amp; Salaries'!$P12)),0))))))</f>
        <v>1</v>
      </c>
      <c r="CT102" s="671">
        <f>IF('Team &amp; Salaries'!$O12="Never",IF(CT$6&gt;='Team &amp; Salaries'!$M12,MIN('Team &amp; Salaries'!$N12,'Team &amp; Salaries'!$P12),0),IF('Team &amp; Salaries'!$O12="Monthly",IF(CT$6='Team &amp; Salaries'!$M12,MIN('Team &amp; Salaries'!$N12,'Team &amp; Salaries'!$P12),IF(CT$6&gt;'Team &amp; Salaries'!$M12,MIN('Team &amp; Salaries'!$P12,CS102+'Team &amp; Salaries'!$N12),0)),IF('Team &amp; Salaries'!$O12="Quarterly",IF(CT$6='Team &amp; Salaries'!$M12,MIN('Team &amp; Salaries'!$N12,'Team &amp; Salaries'!$P12),IF(CT$6&gt;'Team &amp; Salaries'!$M12,IFERROR(MIN('Team &amp; Salaries'!$P12,IF(ISNUMBER(CQ102),CQ102,0)+'Team &amp; Salaries'!$N12),'Team &amp; Salaries'!$N12),0)),IF('Team &amp; Salaries'!$O12="Annually",IF(CT$6='Team &amp; Salaries'!$M12,MIN('Team &amp; Salaries'!$N12,'Team &amp; Salaries'!$P12),IF(CT$6&gt;'Team &amp; Salaries'!$M12,IFERROR(MIN('Team &amp; Salaries'!$P12,CH102+'Team &amp; Salaries'!$N12),MIN('Team &amp; Salaries'!$N12,'Team &amp; Salaries'!$P12)),0))))))</f>
        <v>1</v>
      </c>
      <c r="CU102" s="671">
        <f>IF('Team &amp; Salaries'!$O12="Never",IF(CU$6&gt;='Team &amp; Salaries'!$M12,MIN('Team &amp; Salaries'!$N12,'Team &amp; Salaries'!$P12),0),IF('Team &amp; Salaries'!$O12="Monthly",IF(CU$6='Team &amp; Salaries'!$M12,MIN('Team &amp; Salaries'!$N12,'Team &amp; Salaries'!$P12),IF(CU$6&gt;'Team &amp; Salaries'!$M12,MIN('Team &amp; Salaries'!$P12,CT102+'Team &amp; Salaries'!$N12),0)),IF('Team &amp; Salaries'!$O12="Quarterly",IF(CU$6='Team &amp; Salaries'!$M12,MIN('Team &amp; Salaries'!$N12,'Team &amp; Salaries'!$P12),IF(CU$6&gt;'Team &amp; Salaries'!$M12,IFERROR(MIN('Team &amp; Salaries'!$P12,IF(ISNUMBER(CR102),CR102,0)+'Team &amp; Salaries'!$N12),'Team &amp; Salaries'!$N12),0)),IF('Team &amp; Salaries'!$O12="Annually",IF(CU$6='Team &amp; Salaries'!$M12,MIN('Team &amp; Salaries'!$N12,'Team &amp; Salaries'!$P12),IF(CU$6&gt;'Team &amp; Salaries'!$M12,IFERROR(MIN('Team &amp; Salaries'!$P12,CI102+'Team &amp; Salaries'!$N12),MIN('Team &amp; Salaries'!$N12,'Team &amp; Salaries'!$P12)),0))))))</f>
        <v>1</v>
      </c>
      <c r="CV102" s="671">
        <f>IF('Team &amp; Salaries'!$O12="Never",IF(CV$6&gt;='Team &amp; Salaries'!$M12,MIN('Team &amp; Salaries'!$N12,'Team &amp; Salaries'!$P12),0),IF('Team &amp; Salaries'!$O12="Monthly",IF(CV$6='Team &amp; Salaries'!$M12,MIN('Team &amp; Salaries'!$N12,'Team &amp; Salaries'!$P12),IF(CV$6&gt;'Team &amp; Salaries'!$M12,MIN('Team &amp; Salaries'!$P12,CU102+'Team &amp; Salaries'!$N12),0)),IF('Team &amp; Salaries'!$O12="Quarterly",IF(CV$6='Team &amp; Salaries'!$M12,MIN('Team &amp; Salaries'!$N12,'Team &amp; Salaries'!$P12),IF(CV$6&gt;'Team &amp; Salaries'!$M12,IFERROR(MIN('Team &amp; Salaries'!$P12,IF(ISNUMBER(CS102),CS102,0)+'Team &amp; Salaries'!$N12),'Team &amp; Salaries'!$N12),0)),IF('Team &amp; Salaries'!$O12="Annually",IF(CV$6='Team &amp; Salaries'!$M12,MIN('Team &amp; Salaries'!$N12,'Team &amp; Salaries'!$P12),IF(CV$6&gt;'Team &amp; Salaries'!$M12,IFERROR(MIN('Team &amp; Salaries'!$P12,CJ102+'Team &amp; Salaries'!$N12),MIN('Team &amp; Salaries'!$N12,'Team &amp; Salaries'!$P12)),0))))))</f>
        <v>1</v>
      </c>
      <c r="CW102" s="671">
        <f>IF('Team &amp; Salaries'!$O12="Never",IF(CW$6&gt;='Team &amp; Salaries'!$M12,MIN('Team &amp; Salaries'!$N12,'Team &amp; Salaries'!$P12),0),IF('Team &amp; Salaries'!$O12="Monthly",IF(CW$6='Team &amp; Salaries'!$M12,MIN('Team &amp; Salaries'!$N12,'Team &amp; Salaries'!$P12),IF(CW$6&gt;'Team &amp; Salaries'!$M12,MIN('Team &amp; Salaries'!$P12,CV102+'Team &amp; Salaries'!$N12),0)),IF('Team &amp; Salaries'!$O12="Quarterly",IF(CW$6='Team &amp; Salaries'!$M12,MIN('Team &amp; Salaries'!$N12,'Team &amp; Salaries'!$P12),IF(CW$6&gt;'Team &amp; Salaries'!$M12,IFERROR(MIN('Team &amp; Salaries'!$P12,IF(ISNUMBER(CT102),CT102,0)+'Team &amp; Salaries'!$N12),'Team &amp; Salaries'!$N12),0)),IF('Team &amp; Salaries'!$O12="Annually",IF(CW$6='Team &amp; Salaries'!$M12,MIN('Team &amp; Salaries'!$N12,'Team &amp; Salaries'!$P12),IF(CW$6&gt;'Team &amp; Salaries'!$M12,IFERROR(MIN('Team &amp; Salaries'!$P12,CK102+'Team &amp; Salaries'!$N12),MIN('Team &amp; Salaries'!$N12,'Team &amp; Salaries'!$P12)),0))))))</f>
        <v>1</v>
      </c>
      <c r="CX102" s="671">
        <f>IF('Team &amp; Salaries'!$O12="Never",IF(CX$6&gt;='Team &amp; Salaries'!$M12,MIN('Team &amp; Salaries'!$N12,'Team &amp; Salaries'!$P12),0),IF('Team &amp; Salaries'!$O12="Monthly",IF(CX$6='Team &amp; Salaries'!$M12,MIN('Team &amp; Salaries'!$N12,'Team &amp; Salaries'!$P12),IF(CX$6&gt;'Team &amp; Salaries'!$M12,MIN('Team &amp; Salaries'!$P12,CW102+'Team &amp; Salaries'!$N12),0)),IF('Team &amp; Salaries'!$O12="Quarterly",IF(CX$6='Team &amp; Salaries'!$M12,MIN('Team &amp; Salaries'!$N12,'Team &amp; Salaries'!$P12),IF(CX$6&gt;'Team &amp; Salaries'!$M12,IFERROR(MIN('Team &amp; Salaries'!$P12,IF(ISNUMBER(CU102),CU102,0)+'Team &amp; Salaries'!$N12),'Team &amp; Salaries'!$N12),0)),IF('Team &amp; Salaries'!$O12="Annually",IF(CX$6='Team &amp; Salaries'!$M12,MIN('Team &amp; Salaries'!$N12,'Team &amp; Salaries'!$P12),IF(CX$6&gt;'Team &amp; Salaries'!$M12,IFERROR(MIN('Team &amp; Salaries'!$P12,CL102+'Team &amp; Salaries'!$N12),MIN('Team &amp; Salaries'!$N12,'Team &amp; Salaries'!$P12)),0))))))</f>
        <v>1</v>
      </c>
      <c r="CY102" s="671">
        <f>IF('Team &amp; Salaries'!$O12="Never",IF(CY$6&gt;='Team &amp; Salaries'!$M12,MIN('Team &amp; Salaries'!$N12,'Team &amp; Salaries'!$P12),0),IF('Team &amp; Salaries'!$O12="Monthly",IF(CY$6='Team &amp; Salaries'!$M12,MIN('Team &amp; Salaries'!$N12,'Team &amp; Salaries'!$P12),IF(CY$6&gt;'Team &amp; Salaries'!$M12,MIN('Team &amp; Salaries'!$P12,CX102+'Team &amp; Salaries'!$N12),0)),IF('Team &amp; Salaries'!$O12="Quarterly",IF(CY$6='Team &amp; Salaries'!$M12,MIN('Team &amp; Salaries'!$N12,'Team &amp; Salaries'!$P12),IF(CY$6&gt;'Team &amp; Salaries'!$M12,IFERROR(MIN('Team &amp; Salaries'!$P12,IF(ISNUMBER(CV102),CV102,0)+'Team &amp; Salaries'!$N12),'Team &amp; Salaries'!$N12),0)),IF('Team &amp; Salaries'!$O12="Annually",IF(CY$6='Team &amp; Salaries'!$M12,MIN('Team &amp; Salaries'!$N12,'Team &amp; Salaries'!$P12),IF(CY$6&gt;'Team &amp; Salaries'!$M12,IFERROR(MIN('Team &amp; Salaries'!$P12,CM102+'Team &amp; Salaries'!$N12),MIN('Team &amp; Salaries'!$N12,'Team &amp; Salaries'!$P12)),0))))))</f>
        <v>1</v>
      </c>
      <c r="CZ102" s="671">
        <f>IF('Team &amp; Salaries'!$O12="Never",IF(CZ$6&gt;='Team &amp; Salaries'!$M12,MIN('Team &amp; Salaries'!$N12,'Team &amp; Salaries'!$P12),0),IF('Team &amp; Salaries'!$O12="Monthly",IF(CZ$6='Team &amp; Salaries'!$M12,MIN('Team &amp; Salaries'!$N12,'Team &amp; Salaries'!$P12),IF(CZ$6&gt;'Team &amp; Salaries'!$M12,MIN('Team &amp; Salaries'!$P12,CY102+'Team &amp; Salaries'!$N12),0)),IF('Team &amp; Salaries'!$O12="Quarterly",IF(CZ$6='Team &amp; Salaries'!$M12,MIN('Team &amp; Salaries'!$N12,'Team &amp; Salaries'!$P12),IF(CZ$6&gt;'Team &amp; Salaries'!$M12,IFERROR(MIN('Team &amp; Salaries'!$P12,IF(ISNUMBER(CW102),CW102,0)+'Team &amp; Salaries'!$N12),'Team &amp; Salaries'!$N12),0)),IF('Team &amp; Salaries'!$O12="Annually",IF(CZ$6='Team &amp; Salaries'!$M12,MIN('Team &amp; Salaries'!$N12,'Team &amp; Salaries'!$P12),IF(CZ$6&gt;'Team &amp; Salaries'!$M12,IFERROR(MIN('Team &amp; Salaries'!$P12,CN102+'Team &amp; Salaries'!$N12),MIN('Team &amp; Salaries'!$N12,'Team &amp; Salaries'!$P12)),0))))))</f>
        <v>1</v>
      </c>
      <c r="DA102" s="671">
        <f>IF('Team &amp; Salaries'!$O12="Never",IF(DA$6&gt;='Team &amp; Salaries'!$M12,MIN('Team &amp; Salaries'!$N12,'Team &amp; Salaries'!$P12),0),IF('Team &amp; Salaries'!$O12="Monthly",IF(DA$6='Team &amp; Salaries'!$M12,MIN('Team &amp; Salaries'!$N12,'Team &amp; Salaries'!$P12),IF(DA$6&gt;'Team &amp; Salaries'!$M12,MIN('Team &amp; Salaries'!$P12,CZ102+'Team &amp; Salaries'!$N12),0)),IF('Team &amp; Salaries'!$O12="Quarterly",IF(DA$6='Team &amp; Salaries'!$M12,MIN('Team &amp; Salaries'!$N12,'Team &amp; Salaries'!$P12),IF(DA$6&gt;'Team &amp; Salaries'!$M12,IFERROR(MIN('Team &amp; Salaries'!$P12,IF(ISNUMBER(CX102),CX102,0)+'Team &amp; Salaries'!$N12),'Team &amp; Salaries'!$N12),0)),IF('Team &amp; Salaries'!$O12="Annually",IF(DA$6='Team &amp; Salaries'!$M12,MIN('Team &amp; Salaries'!$N12,'Team &amp; Salaries'!$P12),IF(DA$6&gt;'Team &amp; Salaries'!$M12,IFERROR(MIN('Team &amp; Salaries'!$P12,CO102+'Team &amp; Salaries'!$N12),MIN('Team &amp; Salaries'!$N12,'Team &amp; Salaries'!$P12)),0))))))</f>
        <v>1</v>
      </c>
      <c r="DB102" s="671">
        <f>IF('Team &amp; Salaries'!$O12="Never",IF(DB$6&gt;='Team &amp; Salaries'!$M12,MIN('Team &amp; Salaries'!$N12,'Team &amp; Salaries'!$P12),0),IF('Team &amp; Salaries'!$O12="Monthly",IF(DB$6='Team &amp; Salaries'!$M12,MIN('Team &amp; Salaries'!$N12,'Team &amp; Salaries'!$P12),IF(DB$6&gt;'Team &amp; Salaries'!$M12,MIN('Team &amp; Salaries'!$P12,DA102+'Team &amp; Salaries'!$N12),0)),IF('Team &amp; Salaries'!$O12="Quarterly",IF(DB$6='Team &amp; Salaries'!$M12,MIN('Team &amp; Salaries'!$N12,'Team &amp; Salaries'!$P12),IF(DB$6&gt;'Team &amp; Salaries'!$M12,IFERROR(MIN('Team &amp; Salaries'!$P12,IF(ISNUMBER(CY102),CY102,0)+'Team &amp; Salaries'!$N12),'Team &amp; Salaries'!$N12),0)),IF('Team &amp; Salaries'!$O12="Annually",IF(DB$6='Team &amp; Salaries'!$M12,MIN('Team &amp; Salaries'!$N12,'Team &amp; Salaries'!$P12),IF(DB$6&gt;'Team &amp; Salaries'!$M12,IFERROR(MIN('Team &amp; Salaries'!$P12,CP102+'Team &amp; Salaries'!$N12),MIN('Team &amp; Salaries'!$N12,'Team &amp; Salaries'!$P12)),0))))))</f>
        <v>1</v>
      </c>
      <c r="DC102" s="671">
        <f>IF('Team &amp; Salaries'!$O12="Never",IF(DC$6&gt;='Team &amp; Salaries'!$M12,MIN('Team &amp; Salaries'!$N12,'Team &amp; Salaries'!$P12),0),IF('Team &amp; Salaries'!$O12="Monthly",IF(DC$6='Team &amp; Salaries'!$M12,MIN('Team &amp; Salaries'!$N12,'Team &amp; Salaries'!$P12),IF(DC$6&gt;'Team &amp; Salaries'!$M12,MIN('Team &amp; Salaries'!$P12,DB102+'Team &amp; Salaries'!$N12),0)),IF('Team &amp; Salaries'!$O12="Quarterly",IF(DC$6='Team &amp; Salaries'!$M12,MIN('Team &amp; Salaries'!$N12,'Team &amp; Salaries'!$P12),IF(DC$6&gt;'Team &amp; Salaries'!$M12,IFERROR(MIN('Team &amp; Salaries'!$P12,IF(ISNUMBER(CZ102),CZ102,0)+'Team &amp; Salaries'!$N12),'Team &amp; Salaries'!$N12),0)),IF('Team &amp; Salaries'!$O12="Annually",IF(DC$6='Team &amp; Salaries'!$M12,MIN('Team &amp; Salaries'!$N12,'Team &amp; Salaries'!$P12),IF(DC$6&gt;'Team &amp; Salaries'!$M12,IFERROR(MIN('Team &amp; Salaries'!$P12,CQ102+'Team &amp; Salaries'!$N12),MIN('Team &amp; Salaries'!$N12,'Team &amp; Salaries'!$P12)),0))))))</f>
        <v>1</v>
      </c>
      <c r="DD102" s="671">
        <f>IF('Team &amp; Salaries'!$O12="Never",IF(DD$6&gt;='Team &amp; Salaries'!$M12,MIN('Team &amp; Salaries'!$N12,'Team &amp; Salaries'!$P12),0),IF('Team &amp; Salaries'!$O12="Monthly",IF(DD$6='Team &amp; Salaries'!$M12,MIN('Team &amp; Salaries'!$N12,'Team &amp; Salaries'!$P12),IF(DD$6&gt;'Team &amp; Salaries'!$M12,MIN('Team &amp; Salaries'!$P12,DC102+'Team &amp; Salaries'!$N12),0)),IF('Team &amp; Salaries'!$O12="Quarterly",IF(DD$6='Team &amp; Salaries'!$M12,MIN('Team &amp; Salaries'!$N12,'Team &amp; Salaries'!$P12),IF(DD$6&gt;'Team &amp; Salaries'!$M12,IFERROR(MIN('Team &amp; Salaries'!$P12,IF(ISNUMBER(DA102),DA102,0)+'Team &amp; Salaries'!$N12),'Team &amp; Salaries'!$N12),0)),IF('Team &amp; Salaries'!$O12="Annually",IF(DD$6='Team &amp; Salaries'!$M12,MIN('Team &amp; Salaries'!$N12,'Team &amp; Salaries'!$P12),IF(DD$6&gt;'Team &amp; Salaries'!$M12,IFERROR(MIN('Team &amp; Salaries'!$P12,CR102+'Team &amp; Salaries'!$N12),MIN('Team &amp; Salaries'!$N12,'Team &amp; Salaries'!$P12)),0))))))</f>
        <v>1</v>
      </c>
      <c r="DE102" s="671">
        <f>IF('Team &amp; Salaries'!$O12="Never",IF(DE$6&gt;='Team &amp; Salaries'!$M12,MIN('Team &amp; Salaries'!$N12,'Team &amp; Salaries'!$P12),0),IF('Team &amp; Salaries'!$O12="Monthly",IF(DE$6='Team &amp; Salaries'!$M12,MIN('Team &amp; Salaries'!$N12,'Team &amp; Salaries'!$P12),IF(DE$6&gt;'Team &amp; Salaries'!$M12,MIN('Team &amp; Salaries'!$P12,DD102+'Team &amp; Salaries'!$N12),0)),IF('Team &amp; Salaries'!$O12="Quarterly",IF(DE$6='Team &amp; Salaries'!$M12,MIN('Team &amp; Salaries'!$N12,'Team &amp; Salaries'!$P12),IF(DE$6&gt;'Team &amp; Salaries'!$M12,IFERROR(MIN('Team &amp; Salaries'!$P12,IF(ISNUMBER(DB102),DB102,0)+'Team &amp; Salaries'!$N12),'Team &amp; Salaries'!$N12),0)),IF('Team &amp; Salaries'!$O12="Annually",IF(DE$6='Team &amp; Salaries'!$M12,MIN('Team &amp; Salaries'!$N12,'Team &amp; Salaries'!$P12),IF(DE$6&gt;'Team &amp; Salaries'!$M12,IFERROR(MIN('Team &amp; Salaries'!$P12,CS102+'Team &amp; Salaries'!$N12),MIN('Team &amp; Salaries'!$N12,'Team &amp; Salaries'!$P12)),0))))))</f>
        <v>1</v>
      </c>
      <c r="DF102" s="671">
        <f>IF('Team &amp; Salaries'!$O12="Never",IF(DF$6&gt;='Team &amp; Salaries'!$M12,MIN('Team &amp; Salaries'!$N12,'Team &amp; Salaries'!$P12),0),IF('Team &amp; Salaries'!$O12="Monthly",IF(DF$6='Team &amp; Salaries'!$M12,MIN('Team &amp; Salaries'!$N12,'Team &amp; Salaries'!$P12),IF(DF$6&gt;'Team &amp; Salaries'!$M12,MIN('Team &amp; Salaries'!$P12,DE102+'Team &amp; Salaries'!$N12),0)),IF('Team &amp; Salaries'!$O12="Quarterly",IF(DF$6='Team &amp; Salaries'!$M12,MIN('Team &amp; Salaries'!$N12,'Team &amp; Salaries'!$P12),IF(DF$6&gt;'Team &amp; Salaries'!$M12,IFERROR(MIN('Team &amp; Salaries'!$P12,IF(ISNUMBER(DC102),DC102,0)+'Team &amp; Salaries'!$N12),'Team &amp; Salaries'!$N12),0)),IF('Team &amp; Salaries'!$O12="Annually",IF(DF$6='Team &amp; Salaries'!$M12,MIN('Team &amp; Salaries'!$N12,'Team &amp; Salaries'!$P12),IF(DF$6&gt;'Team &amp; Salaries'!$M12,IFERROR(MIN('Team &amp; Salaries'!$P12,CT102+'Team &amp; Salaries'!$N12),MIN('Team &amp; Salaries'!$N12,'Team &amp; Salaries'!$P12)),0))))))</f>
        <v>1</v>
      </c>
      <c r="DG102" s="671">
        <f>IF('Team &amp; Salaries'!$O12="Never",IF(DG$6&gt;='Team &amp; Salaries'!$M12,MIN('Team &amp; Salaries'!$N12,'Team &amp; Salaries'!$P12),0),IF('Team &amp; Salaries'!$O12="Monthly",IF(DG$6='Team &amp; Salaries'!$M12,MIN('Team &amp; Salaries'!$N12,'Team &amp; Salaries'!$P12),IF(DG$6&gt;'Team &amp; Salaries'!$M12,MIN('Team &amp; Salaries'!$P12,DF102+'Team &amp; Salaries'!$N12),0)),IF('Team &amp; Salaries'!$O12="Quarterly",IF(DG$6='Team &amp; Salaries'!$M12,MIN('Team &amp; Salaries'!$N12,'Team &amp; Salaries'!$P12),IF(DG$6&gt;'Team &amp; Salaries'!$M12,IFERROR(MIN('Team &amp; Salaries'!$P12,IF(ISNUMBER(DD102),DD102,0)+'Team &amp; Salaries'!$N12),'Team &amp; Salaries'!$N12),0)),IF('Team &amp; Salaries'!$O12="Annually",IF(DG$6='Team &amp; Salaries'!$M12,MIN('Team &amp; Salaries'!$N12,'Team &amp; Salaries'!$P12),IF(DG$6&gt;'Team &amp; Salaries'!$M12,IFERROR(MIN('Team &amp; Salaries'!$P12,CU102+'Team &amp; Salaries'!$N12),MIN('Team &amp; Salaries'!$N12,'Team &amp; Salaries'!$P12)),0))))))</f>
        <v>1</v>
      </c>
      <c r="DH102" s="671">
        <f>IF('Team &amp; Salaries'!$O12="Never",IF(DH$6&gt;='Team &amp; Salaries'!$M12,MIN('Team &amp; Salaries'!$N12,'Team &amp; Salaries'!$P12),0),IF('Team &amp; Salaries'!$O12="Monthly",IF(DH$6='Team &amp; Salaries'!$M12,MIN('Team &amp; Salaries'!$N12,'Team &amp; Salaries'!$P12),IF(DH$6&gt;'Team &amp; Salaries'!$M12,MIN('Team &amp; Salaries'!$P12,DG102+'Team &amp; Salaries'!$N12),0)),IF('Team &amp; Salaries'!$O12="Quarterly",IF(DH$6='Team &amp; Salaries'!$M12,MIN('Team &amp; Salaries'!$N12,'Team &amp; Salaries'!$P12),IF(DH$6&gt;'Team &amp; Salaries'!$M12,IFERROR(MIN('Team &amp; Salaries'!$P12,IF(ISNUMBER(DE102),DE102,0)+'Team &amp; Salaries'!$N12),'Team &amp; Salaries'!$N12),0)),IF('Team &amp; Salaries'!$O12="Annually",IF(DH$6='Team &amp; Salaries'!$M12,MIN('Team &amp; Salaries'!$N12,'Team &amp; Salaries'!$P12),IF(DH$6&gt;'Team &amp; Salaries'!$M12,IFERROR(MIN('Team &amp; Salaries'!$P12,CV102+'Team &amp; Salaries'!$N12),MIN('Team &amp; Salaries'!$N12,'Team &amp; Salaries'!$P12)),0))))))</f>
        <v>1</v>
      </c>
      <c r="DI102" s="671">
        <f>IF('Team &amp; Salaries'!$O12="Never",IF(DI$6&gt;='Team &amp; Salaries'!$M12,MIN('Team &amp; Salaries'!$N12,'Team &amp; Salaries'!$P12),0),IF('Team &amp; Salaries'!$O12="Monthly",IF(DI$6='Team &amp; Salaries'!$M12,MIN('Team &amp; Salaries'!$N12,'Team &amp; Salaries'!$P12),IF(DI$6&gt;'Team &amp; Salaries'!$M12,MIN('Team &amp; Salaries'!$P12,DH102+'Team &amp; Salaries'!$N12),0)),IF('Team &amp; Salaries'!$O12="Quarterly",IF(DI$6='Team &amp; Salaries'!$M12,MIN('Team &amp; Salaries'!$N12,'Team &amp; Salaries'!$P12),IF(DI$6&gt;'Team &amp; Salaries'!$M12,IFERROR(MIN('Team &amp; Salaries'!$P12,IF(ISNUMBER(DF102),DF102,0)+'Team &amp; Salaries'!$N12),'Team &amp; Salaries'!$N12),0)),IF('Team &amp; Salaries'!$O12="Annually",IF(DI$6='Team &amp; Salaries'!$M12,MIN('Team &amp; Salaries'!$N12,'Team &amp; Salaries'!$P12),IF(DI$6&gt;'Team &amp; Salaries'!$M12,IFERROR(MIN('Team &amp; Salaries'!$P12,CW102+'Team &amp; Salaries'!$N12),MIN('Team &amp; Salaries'!$N12,'Team &amp; Salaries'!$P12)),0))))))</f>
        <v>1</v>
      </c>
    </row>
    <row r="103" spans="1:113" customFormat="1" ht="16">
      <c r="A103" s="114" t="str">
        <f>'Team &amp; Salaries'!A13</f>
        <v>CMO 2</v>
      </c>
      <c r="B103" s="114"/>
      <c r="C103" s="114"/>
      <c r="D103" s="285"/>
      <c r="E103" s="361" t="s">
        <v>193</v>
      </c>
      <c r="F103" s="286">
        <f>IF('Team &amp; Salaries'!$O13="Never",IF(F$6&gt;='Team &amp; Salaries'!$M13,MIN('Team &amp; Salaries'!$N13,'Team &amp; Salaries'!$P13),0),IF('Team &amp; Salaries'!$O13="Monthly",IF(F$6='Team &amp; Salaries'!$M13,MIN('Team &amp; Salaries'!$N13,'Team &amp; Salaries'!$P13),IF(F$6&gt;'Team &amp; Salaries'!$M13,MIN('Team &amp; Salaries'!$P13,E103+'Team &amp; Salaries'!$N13),0)),IF('Team &amp; Salaries'!$O13="Quarterly",IF(F$6='Team &amp; Salaries'!$M13,MIN('Team &amp; Salaries'!$N13,'Team &amp; Salaries'!$P13),IF(F$6&gt;'Team &amp; Salaries'!$M13,IFERROR(MIN('Team &amp; Salaries'!$P13,IF(ISNUMBER(A103),A103,0)+'Team &amp; Salaries'!$N13),'Team &amp; Salaries'!$N13),0)),IF('Team &amp; Salaries'!$O13="Annually",IF(F$6='Team &amp; Salaries'!$M13,MIN('Team &amp; Salaries'!$N13,'Team &amp; Salaries'!$P13),IF(F$6&gt;'Team &amp; Salaries'!$M13,IFERROR(MIN('Team &amp; Salaries'!$P13,#REF!+'Team &amp; Salaries'!$N13),MIN('Team &amp; Salaries'!$N13,'Team &amp; Salaries'!$P13)),0))))))</f>
        <v>0</v>
      </c>
      <c r="G103" s="286">
        <f>IF('Team &amp; Salaries'!$O13="Never",IF(G$6&gt;='Team &amp; Salaries'!$M13,MIN('Team &amp; Salaries'!$N13,'Team &amp; Salaries'!$P13),0),IF('Team &amp; Salaries'!$O13="Monthly",IF(G$6='Team &amp; Salaries'!$M13,MIN('Team &amp; Salaries'!$N13,'Team &amp; Salaries'!$P13),IF(G$6&gt;'Team &amp; Salaries'!$M13,MIN('Team &amp; Salaries'!$P13,F103+'Team &amp; Salaries'!$N13),0)),IF('Team &amp; Salaries'!$O13="Quarterly",IF(G$6='Team &amp; Salaries'!$M13,MIN('Team &amp; Salaries'!$N13,'Team &amp; Salaries'!$P13),IF(G$6&gt;'Team &amp; Salaries'!$M13,IFERROR(MIN('Team &amp; Salaries'!$P13,IF(ISNUMBER(D103),D103,0)+'Team &amp; Salaries'!$N13),'Team &amp; Salaries'!$N13),0)),IF('Team &amp; Salaries'!$O13="Annually",IF(G$6='Team &amp; Salaries'!$M13,MIN('Team &amp; Salaries'!$N13,'Team &amp; Salaries'!$P13),IF(G$6&gt;'Team &amp; Salaries'!$M13,IFERROR(MIN('Team &amp; Salaries'!$P13,#REF!+'Team &amp; Salaries'!$N13),MIN('Team &amp; Salaries'!$N13,'Team &amp; Salaries'!$P13)),0))))))</f>
        <v>0</v>
      </c>
      <c r="H103" s="286">
        <f>IF('Team &amp; Salaries'!$O13="Never",IF(H$6&gt;='Team &amp; Salaries'!$M13,MIN('Team &amp; Salaries'!$N13,'Team &amp; Salaries'!$P13),0),IF('Team &amp; Salaries'!$O13="Monthly",IF(H$6='Team &amp; Salaries'!$M13,MIN('Team &amp; Salaries'!$N13,'Team &amp; Salaries'!$P13),IF(H$6&gt;'Team &amp; Salaries'!$M13,MIN('Team &amp; Salaries'!$P13,G103+'Team &amp; Salaries'!$N13),0)),IF('Team &amp; Salaries'!$O13="Quarterly",IF(H$6='Team &amp; Salaries'!$M13,MIN('Team &amp; Salaries'!$N13,'Team &amp; Salaries'!$P13),IF(H$6&gt;'Team &amp; Salaries'!$M13,IFERROR(MIN('Team &amp; Salaries'!$P13,IF(ISNUMBER(E103),E103,0)+'Team &amp; Salaries'!$N13),'Team &amp; Salaries'!$N13),0)),IF('Team &amp; Salaries'!$O13="Annually",IF(H$6='Team &amp; Salaries'!$M13,MIN('Team &amp; Salaries'!$N13,'Team &amp; Salaries'!$P13),IF(H$6&gt;'Team &amp; Salaries'!$M13,IFERROR(MIN('Team &amp; Salaries'!$P13,#REF!+'Team &amp; Salaries'!$N13),MIN('Team &amp; Salaries'!$N13,'Team &amp; Salaries'!$P13)),0))))))</f>
        <v>0</v>
      </c>
      <c r="I103" s="286">
        <f>IF('Team &amp; Salaries'!$O13="Never",IF(I$6&gt;='Team &amp; Salaries'!$M13,MIN('Team &amp; Salaries'!$N13,'Team &amp; Salaries'!$P13),0),IF('Team &amp; Salaries'!$O13="Monthly",IF(I$6='Team &amp; Salaries'!$M13,MIN('Team &amp; Salaries'!$N13,'Team &amp; Salaries'!$P13),IF(I$6&gt;'Team &amp; Salaries'!$M13,MIN('Team &amp; Salaries'!$P13,H103+'Team &amp; Salaries'!$N13),0)),IF('Team &amp; Salaries'!$O13="Quarterly",IF(I$6='Team &amp; Salaries'!$M13,MIN('Team &amp; Salaries'!$N13,'Team &amp; Salaries'!$P13),IF(I$6&gt;'Team &amp; Salaries'!$M13,IFERROR(MIN('Team &amp; Salaries'!$P13,IF(ISNUMBER(F103),F103,0)+'Team &amp; Salaries'!$N13),'Team &amp; Salaries'!$N13),0)),IF('Team &amp; Salaries'!$O13="Annually",IF(I$6='Team &amp; Salaries'!$M13,MIN('Team &amp; Salaries'!$N13,'Team &amp; Salaries'!$P13),IF(I$6&gt;'Team &amp; Salaries'!$M13,IFERROR(MIN('Team &amp; Salaries'!$P13,#REF!+'Team &amp; Salaries'!$N13),MIN('Team &amp; Salaries'!$N13,'Team &amp; Salaries'!$P13)),0))))))</f>
        <v>0</v>
      </c>
      <c r="J103" s="286">
        <f>IF('Team &amp; Salaries'!$O13="Never",IF(J$6&gt;='Team &amp; Salaries'!$M13,MIN('Team &amp; Salaries'!$N13,'Team &amp; Salaries'!$P13),0),IF('Team &amp; Salaries'!$O13="Monthly",IF(J$6='Team &amp; Salaries'!$M13,MIN('Team &amp; Salaries'!$N13,'Team &amp; Salaries'!$P13),IF(J$6&gt;'Team &amp; Salaries'!$M13,MIN('Team &amp; Salaries'!$P13,I103+'Team &amp; Salaries'!$N13),0)),IF('Team &amp; Salaries'!$O13="Quarterly",IF(J$6='Team &amp; Salaries'!$M13,MIN('Team &amp; Salaries'!$N13,'Team &amp; Salaries'!$P13),IF(J$6&gt;'Team &amp; Salaries'!$M13,IFERROR(MIN('Team &amp; Salaries'!$P13,IF(ISNUMBER(G103),G103,0)+'Team &amp; Salaries'!$N13),'Team &amp; Salaries'!$N13),0)),IF('Team &amp; Salaries'!$O13="Annually",IF(J$6='Team &amp; Salaries'!$M13,MIN('Team &amp; Salaries'!$N13,'Team &amp; Salaries'!$P13),IF(J$6&gt;'Team &amp; Salaries'!$M13,IFERROR(MIN('Team &amp; Salaries'!$P13,#REF!+'Team &amp; Salaries'!$N13),MIN('Team &amp; Salaries'!$N13,'Team &amp; Salaries'!$P13)),0))))))</f>
        <v>0</v>
      </c>
      <c r="K103" s="286">
        <f>IF('Team &amp; Salaries'!$O13="Never",IF(K$6&gt;='Team &amp; Salaries'!$M13,MIN('Team &amp; Salaries'!$N13,'Team &amp; Salaries'!$P13),0),IF('Team &amp; Salaries'!$O13="Monthly",IF(K$6='Team &amp; Salaries'!$M13,MIN('Team &amp; Salaries'!$N13,'Team &amp; Salaries'!$P13),IF(K$6&gt;'Team &amp; Salaries'!$M13,MIN('Team &amp; Salaries'!$P13,J103+'Team &amp; Salaries'!$N13),0)),IF('Team &amp; Salaries'!$O13="Quarterly",IF(K$6='Team &amp; Salaries'!$M13,MIN('Team &amp; Salaries'!$N13,'Team &amp; Salaries'!$P13),IF(K$6&gt;'Team &amp; Salaries'!$M13,IFERROR(MIN('Team &amp; Salaries'!$P13,IF(ISNUMBER(H103),H103,0)+'Team &amp; Salaries'!$N13),'Team &amp; Salaries'!$N13),0)),IF('Team &amp; Salaries'!$O13="Annually",IF(K$6='Team &amp; Salaries'!$M13,MIN('Team &amp; Salaries'!$N13,'Team &amp; Salaries'!$P13),IF(K$6&gt;'Team &amp; Salaries'!$M13,IFERROR(MIN('Team &amp; Salaries'!$P13,#REF!+'Team &amp; Salaries'!$N13),MIN('Team &amp; Salaries'!$N13,'Team &amp; Salaries'!$P13)),0))))))</f>
        <v>0</v>
      </c>
      <c r="L103" s="286">
        <f>IF('Team &amp; Salaries'!$O13="Never",IF(L$6&gt;='Team &amp; Salaries'!$M13,MIN('Team &amp; Salaries'!$N13,'Team &amp; Salaries'!$P13),0),IF('Team &amp; Salaries'!$O13="Monthly",IF(L$6='Team &amp; Salaries'!$M13,MIN('Team &amp; Salaries'!$N13,'Team &amp; Salaries'!$P13),IF(L$6&gt;'Team &amp; Salaries'!$M13,MIN('Team &amp; Salaries'!$P13,K103+'Team &amp; Salaries'!$N13),0)),IF('Team &amp; Salaries'!$O13="Quarterly",IF(L$6='Team &amp; Salaries'!$M13,MIN('Team &amp; Salaries'!$N13,'Team &amp; Salaries'!$P13),IF(L$6&gt;'Team &amp; Salaries'!$M13,IFERROR(MIN('Team &amp; Salaries'!$P13,IF(ISNUMBER(I103),I103,0)+'Team &amp; Salaries'!$N13),'Team &amp; Salaries'!$N13),0)),IF('Team &amp; Salaries'!$O13="Annually",IF(L$6='Team &amp; Salaries'!$M13,MIN('Team &amp; Salaries'!$N13,'Team &amp; Salaries'!$P13),IF(L$6&gt;'Team &amp; Salaries'!$M13,IFERROR(MIN('Team &amp; Salaries'!$P13,#REF!+'Team &amp; Salaries'!$N13),MIN('Team &amp; Salaries'!$N13,'Team &amp; Salaries'!$P13)),0))))))</f>
        <v>0</v>
      </c>
      <c r="M103" s="286">
        <f>IF('Team &amp; Salaries'!$O13="Never",IF(M$6&gt;='Team &amp; Salaries'!$M13,MIN('Team &amp; Salaries'!$N13,'Team &amp; Salaries'!$P13),0),IF('Team &amp; Salaries'!$O13="Monthly",IF(M$6='Team &amp; Salaries'!$M13,MIN('Team &amp; Salaries'!$N13,'Team &amp; Salaries'!$P13),IF(M$6&gt;'Team &amp; Salaries'!$M13,MIN('Team &amp; Salaries'!$P13,L103+'Team &amp; Salaries'!$N13),0)),IF('Team &amp; Salaries'!$O13="Quarterly",IF(M$6='Team &amp; Salaries'!$M13,MIN('Team &amp; Salaries'!$N13,'Team &amp; Salaries'!$P13),IF(M$6&gt;'Team &amp; Salaries'!$M13,IFERROR(MIN('Team &amp; Salaries'!$P13,IF(ISNUMBER(J103),J103,0)+'Team &amp; Salaries'!$N13),'Team &amp; Salaries'!$N13),0)),IF('Team &amp; Salaries'!$O13="Annually",IF(M$6='Team &amp; Salaries'!$M13,MIN('Team &amp; Salaries'!$N13,'Team &amp; Salaries'!$P13),IF(M$6&gt;'Team &amp; Salaries'!$M13,IFERROR(MIN('Team &amp; Salaries'!$P13,#REF!+'Team &amp; Salaries'!$N13),MIN('Team &amp; Salaries'!$N13,'Team &amp; Salaries'!$P13)),0))))))</f>
        <v>0</v>
      </c>
      <c r="N103" s="286">
        <f>IF('Team &amp; Salaries'!$O13="Never",IF(N$6&gt;='Team &amp; Salaries'!$M13,MIN('Team &amp; Salaries'!$N13,'Team &amp; Salaries'!$P13),0),IF('Team &amp; Salaries'!$O13="Monthly",IF(N$6='Team &amp; Salaries'!$M13,MIN('Team &amp; Salaries'!$N13,'Team &amp; Salaries'!$P13),IF(N$6&gt;'Team &amp; Salaries'!$M13,MIN('Team &amp; Salaries'!$P13,M103+'Team &amp; Salaries'!$N13),0)),IF('Team &amp; Salaries'!$O13="Quarterly",IF(N$6='Team &amp; Salaries'!$M13,MIN('Team &amp; Salaries'!$N13,'Team &amp; Salaries'!$P13),IF(N$6&gt;'Team &amp; Salaries'!$M13,IFERROR(MIN('Team &amp; Salaries'!$P13,IF(ISNUMBER(K103),K103,0)+'Team &amp; Salaries'!$N13),'Team &amp; Salaries'!$N13),0)),IF('Team &amp; Salaries'!$O13="Annually",IF(N$6='Team &amp; Salaries'!$M13,MIN('Team &amp; Salaries'!$N13,'Team &amp; Salaries'!$P13),IF(N$6&gt;'Team &amp; Salaries'!$M13,IFERROR(MIN('Team &amp; Salaries'!$P13,#REF!+'Team &amp; Salaries'!$N13),MIN('Team &amp; Salaries'!$N13,'Team &amp; Salaries'!$P13)),0))))))</f>
        <v>0</v>
      </c>
      <c r="O103" s="286">
        <f>IF('Team &amp; Salaries'!$O13="Never",IF(O$6&gt;='Team &amp; Salaries'!$M13,MIN('Team &amp; Salaries'!$N13,'Team &amp; Salaries'!$P13),0),IF('Team &amp; Salaries'!$O13="Monthly",IF(O$6='Team &amp; Salaries'!$M13,MIN('Team &amp; Salaries'!$N13,'Team &amp; Salaries'!$P13),IF(O$6&gt;'Team &amp; Salaries'!$M13,MIN('Team &amp; Salaries'!$P13,N103+'Team &amp; Salaries'!$N13),0)),IF('Team &amp; Salaries'!$O13="Quarterly",IF(O$6='Team &amp; Salaries'!$M13,MIN('Team &amp; Salaries'!$N13,'Team &amp; Salaries'!$P13),IF(O$6&gt;'Team &amp; Salaries'!$M13,IFERROR(MIN('Team &amp; Salaries'!$P13,IF(ISNUMBER(L103),L103,0)+'Team &amp; Salaries'!$N13),'Team &amp; Salaries'!$N13),0)),IF('Team &amp; Salaries'!$O13="Annually",IF(O$6='Team &amp; Salaries'!$M13,MIN('Team &amp; Salaries'!$N13,'Team &amp; Salaries'!$P13),IF(O$6&gt;'Team &amp; Salaries'!$M13,IFERROR(MIN('Team &amp; Salaries'!$P13,A103+'Team &amp; Salaries'!$N13),MIN('Team &amp; Salaries'!$N13,'Team &amp; Salaries'!$P13)),0))))))</f>
        <v>0</v>
      </c>
      <c r="P103" s="286">
        <f>IF('Team &amp; Salaries'!$O13="Never",IF(P$6&gt;='Team &amp; Salaries'!$M13,MIN('Team &amp; Salaries'!$N13,'Team &amp; Salaries'!$P13),0),IF('Team &amp; Salaries'!$O13="Monthly",IF(P$6='Team &amp; Salaries'!$M13,MIN('Team &amp; Salaries'!$N13,'Team &amp; Salaries'!$P13),IF(P$6&gt;'Team &amp; Salaries'!$M13,MIN('Team &amp; Salaries'!$P13,O103+'Team &amp; Salaries'!$N13),0)),IF('Team &amp; Salaries'!$O13="Quarterly",IF(P$6='Team &amp; Salaries'!$M13,MIN('Team &amp; Salaries'!$N13,'Team &amp; Salaries'!$P13),IF(P$6&gt;'Team &amp; Salaries'!$M13,IFERROR(MIN('Team &amp; Salaries'!$P13,IF(ISNUMBER(M103),M103,0)+'Team &amp; Salaries'!$N13),'Team &amp; Salaries'!$N13),0)),IF('Team &amp; Salaries'!$O13="Annually",IF(P$6='Team &amp; Salaries'!$M13,MIN('Team &amp; Salaries'!$N13,'Team &amp; Salaries'!$P13),IF(P$6&gt;'Team &amp; Salaries'!$M13,IFERROR(MIN('Team &amp; Salaries'!$P13,D103+'Team &amp; Salaries'!$N13),MIN('Team &amp; Salaries'!$N13,'Team &amp; Salaries'!$P13)),0))))))</f>
        <v>0</v>
      </c>
      <c r="Q103" s="671">
        <f>IF('Team &amp; Salaries'!$O13="Never",IF(Q$6&gt;='Team &amp; Salaries'!$M13,MIN('Team &amp; Salaries'!$N13,'Team &amp; Salaries'!$P13),0),IF('Team &amp; Salaries'!$O13="Monthly",IF(Q$6='Team &amp; Salaries'!$M13,MIN('Team &amp; Salaries'!$N13,'Team &amp; Salaries'!$P13),IF(Q$6&gt;'Team &amp; Salaries'!$M13,MIN('Team &amp; Salaries'!$P13,P103+'Team &amp; Salaries'!$N13),0)),IF('Team &amp; Salaries'!$O13="Quarterly",IF(Q$6='Team &amp; Salaries'!$M13,MIN('Team &amp; Salaries'!$N13,'Team &amp; Salaries'!$P13),IF(Q$6&gt;'Team &amp; Salaries'!$M13,IFERROR(MIN('Team &amp; Salaries'!$P13,IF(ISNUMBER(N103),N103,0)+'Team &amp; Salaries'!$N13),'Team &amp; Salaries'!$N13),0)),IF('Team &amp; Salaries'!$O13="Annually",IF(Q$6='Team &amp; Salaries'!$M13,MIN('Team &amp; Salaries'!$N13,'Team &amp; Salaries'!$P13),IF(Q$6&gt;'Team &amp; Salaries'!$M13,IFERROR(MIN('Team &amp; Salaries'!$P13,E103+'Team &amp; Salaries'!$N13),MIN('Team &amp; Salaries'!$N13,'Team &amp; Salaries'!$P13)),0))))))</f>
        <v>0</v>
      </c>
      <c r="R103" s="671">
        <f>IF('Team &amp; Salaries'!$O13="Never",IF(R$6&gt;='Team &amp; Salaries'!$M13,MIN('Team &amp; Salaries'!$N13,'Team &amp; Salaries'!$P13),0),IF('Team &amp; Salaries'!$O13="Monthly",IF(R$6='Team &amp; Salaries'!$M13,MIN('Team &amp; Salaries'!$N13,'Team &amp; Salaries'!$P13),IF(R$6&gt;'Team &amp; Salaries'!$M13,MIN('Team &amp; Salaries'!$P13,Q103+'Team &amp; Salaries'!$N13),0)),IF('Team &amp; Salaries'!$O13="Quarterly",IF(R$6='Team &amp; Salaries'!$M13,MIN('Team &amp; Salaries'!$N13,'Team &amp; Salaries'!$P13),IF(R$6&gt;'Team &amp; Salaries'!$M13,IFERROR(MIN('Team &amp; Salaries'!$P13,IF(ISNUMBER(O103),O103,0)+'Team &amp; Salaries'!$N13),'Team &amp; Salaries'!$N13),0)),IF('Team &amp; Salaries'!$O13="Annually",IF(R$6='Team &amp; Salaries'!$M13,MIN('Team &amp; Salaries'!$N13,'Team &amp; Salaries'!$P13),IF(R$6&gt;'Team &amp; Salaries'!$M13,IFERROR(MIN('Team &amp; Salaries'!$P13,F103+'Team &amp; Salaries'!$N13),MIN('Team &amp; Salaries'!$N13,'Team &amp; Salaries'!$P13)),0))))))</f>
        <v>0</v>
      </c>
      <c r="S103" s="671">
        <f>IF('Team &amp; Salaries'!$O13="Never",IF(S$6&gt;='Team &amp; Salaries'!$M13,MIN('Team &amp; Salaries'!$N13,'Team &amp; Salaries'!$P13),0),IF('Team &amp; Salaries'!$O13="Monthly",IF(S$6='Team &amp; Salaries'!$M13,MIN('Team &amp; Salaries'!$N13,'Team &amp; Salaries'!$P13),IF(S$6&gt;'Team &amp; Salaries'!$M13,MIN('Team &amp; Salaries'!$P13,R103+'Team &amp; Salaries'!$N13),0)),IF('Team &amp; Salaries'!$O13="Quarterly",IF(S$6='Team &amp; Salaries'!$M13,MIN('Team &amp; Salaries'!$N13,'Team &amp; Salaries'!$P13),IF(S$6&gt;'Team &amp; Salaries'!$M13,IFERROR(MIN('Team &amp; Salaries'!$P13,IF(ISNUMBER(P103),P103,0)+'Team &amp; Salaries'!$N13),'Team &amp; Salaries'!$N13),0)),IF('Team &amp; Salaries'!$O13="Annually",IF(S$6='Team &amp; Salaries'!$M13,MIN('Team &amp; Salaries'!$N13,'Team &amp; Salaries'!$P13),IF(S$6&gt;'Team &amp; Salaries'!$M13,IFERROR(MIN('Team &amp; Salaries'!$P13,G103+'Team &amp; Salaries'!$N13),MIN('Team &amp; Salaries'!$N13,'Team &amp; Salaries'!$P13)),0))))))</f>
        <v>0</v>
      </c>
      <c r="T103" s="671">
        <f>IF('Team &amp; Salaries'!$O13="Never",IF(T$6&gt;='Team &amp; Salaries'!$M13,MIN('Team &amp; Salaries'!$N13,'Team &amp; Salaries'!$P13),0),IF('Team &amp; Salaries'!$O13="Monthly",IF(T$6='Team &amp; Salaries'!$M13,MIN('Team &amp; Salaries'!$N13,'Team &amp; Salaries'!$P13),IF(T$6&gt;'Team &amp; Salaries'!$M13,MIN('Team &amp; Salaries'!$P13,S103+'Team &amp; Salaries'!$N13),0)),IF('Team &amp; Salaries'!$O13="Quarterly",IF(T$6='Team &amp; Salaries'!$M13,MIN('Team &amp; Salaries'!$N13,'Team &amp; Salaries'!$P13),IF(T$6&gt;'Team &amp; Salaries'!$M13,IFERROR(MIN('Team &amp; Salaries'!$P13,IF(ISNUMBER(Q103),Q103,0)+'Team &amp; Salaries'!$N13),'Team &amp; Salaries'!$N13),0)),IF('Team &amp; Salaries'!$O13="Annually",IF(T$6='Team &amp; Salaries'!$M13,MIN('Team &amp; Salaries'!$N13,'Team &amp; Salaries'!$P13),IF(T$6&gt;'Team &amp; Salaries'!$M13,IFERROR(MIN('Team &amp; Salaries'!$P13,H103+'Team &amp; Salaries'!$N13),MIN('Team &amp; Salaries'!$N13,'Team &amp; Salaries'!$P13)),0))))))</f>
        <v>0</v>
      </c>
      <c r="U103" s="671">
        <f>IF('Team &amp; Salaries'!$O13="Never",IF(U$6&gt;='Team &amp; Salaries'!$M13,MIN('Team &amp; Salaries'!$N13,'Team &amp; Salaries'!$P13),0),IF('Team &amp; Salaries'!$O13="Monthly",IF(U$6='Team &amp; Salaries'!$M13,MIN('Team &amp; Salaries'!$N13,'Team &amp; Salaries'!$P13),IF(U$6&gt;'Team &amp; Salaries'!$M13,MIN('Team &amp; Salaries'!$P13,T103+'Team &amp; Salaries'!$N13),0)),IF('Team &amp; Salaries'!$O13="Quarterly",IF(U$6='Team &amp; Salaries'!$M13,MIN('Team &amp; Salaries'!$N13,'Team &amp; Salaries'!$P13),IF(U$6&gt;'Team &amp; Salaries'!$M13,IFERROR(MIN('Team &amp; Salaries'!$P13,IF(ISNUMBER(R103),R103,0)+'Team &amp; Salaries'!$N13),'Team &amp; Salaries'!$N13),0)),IF('Team &amp; Salaries'!$O13="Annually",IF(U$6='Team &amp; Salaries'!$M13,MIN('Team &amp; Salaries'!$N13,'Team &amp; Salaries'!$P13),IF(U$6&gt;'Team &amp; Salaries'!$M13,IFERROR(MIN('Team &amp; Salaries'!$P13,I103+'Team &amp; Salaries'!$N13),MIN('Team &amp; Salaries'!$N13,'Team &amp; Salaries'!$P13)),0))))))</f>
        <v>0</v>
      </c>
      <c r="V103" s="671">
        <f>IF('Team &amp; Salaries'!$O13="Never",IF(V$6&gt;='Team &amp; Salaries'!$M13,MIN('Team &amp; Salaries'!$N13,'Team &amp; Salaries'!$P13),0),IF('Team &amp; Salaries'!$O13="Monthly",IF(V$6='Team &amp; Salaries'!$M13,MIN('Team &amp; Salaries'!$N13,'Team &amp; Salaries'!$P13),IF(V$6&gt;'Team &amp; Salaries'!$M13,MIN('Team &amp; Salaries'!$P13,U103+'Team &amp; Salaries'!$N13),0)),IF('Team &amp; Salaries'!$O13="Quarterly",IF(V$6='Team &amp; Salaries'!$M13,MIN('Team &amp; Salaries'!$N13,'Team &amp; Salaries'!$P13),IF(V$6&gt;'Team &amp; Salaries'!$M13,IFERROR(MIN('Team &amp; Salaries'!$P13,IF(ISNUMBER(S103),S103,0)+'Team &amp; Salaries'!$N13),'Team &amp; Salaries'!$N13),0)),IF('Team &amp; Salaries'!$O13="Annually",IF(V$6='Team &amp; Salaries'!$M13,MIN('Team &amp; Salaries'!$N13,'Team &amp; Salaries'!$P13),IF(V$6&gt;'Team &amp; Salaries'!$M13,IFERROR(MIN('Team &amp; Salaries'!$P13,J103+'Team &amp; Salaries'!$N13),MIN('Team &amp; Salaries'!$N13,'Team &amp; Salaries'!$P13)),0))))))</f>
        <v>0</v>
      </c>
      <c r="W103" s="671">
        <f>IF('Team &amp; Salaries'!$O13="Never",IF(W$6&gt;='Team &amp; Salaries'!$M13,MIN('Team &amp; Salaries'!$N13,'Team &amp; Salaries'!$P13),0),IF('Team &amp; Salaries'!$O13="Monthly",IF(W$6='Team &amp; Salaries'!$M13,MIN('Team &amp; Salaries'!$N13,'Team &amp; Salaries'!$P13),IF(W$6&gt;'Team &amp; Salaries'!$M13,MIN('Team &amp; Salaries'!$P13,V103+'Team &amp; Salaries'!$N13),0)),IF('Team &amp; Salaries'!$O13="Quarterly",IF(W$6='Team &amp; Salaries'!$M13,MIN('Team &amp; Salaries'!$N13,'Team &amp; Salaries'!$P13),IF(W$6&gt;'Team &amp; Salaries'!$M13,IFERROR(MIN('Team &amp; Salaries'!$P13,IF(ISNUMBER(T103),T103,0)+'Team &amp; Salaries'!$N13),'Team &amp; Salaries'!$N13),0)),IF('Team &amp; Salaries'!$O13="Annually",IF(W$6='Team &amp; Salaries'!$M13,MIN('Team &amp; Salaries'!$N13,'Team &amp; Salaries'!$P13),IF(W$6&gt;'Team &amp; Salaries'!$M13,IFERROR(MIN('Team &amp; Salaries'!$P13,K103+'Team &amp; Salaries'!$N13),MIN('Team &amp; Salaries'!$N13,'Team &amp; Salaries'!$P13)),0))))))</f>
        <v>0</v>
      </c>
      <c r="X103" s="671">
        <f>IF('Team &amp; Salaries'!$O13="Never",IF(X$6&gt;='Team &amp; Salaries'!$M13,MIN('Team &amp; Salaries'!$N13,'Team &amp; Salaries'!$P13),0),IF('Team &amp; Salaries'!$O13="Monthly",IF(X$6='Team &amp; Salaries'!$M13,MIN('Team &amp; Salaries'!$N13,'Team &amp; Salaries'!$P13),IF(X$6&gt;'Team &amp; Salaries'!$M13,MIN('Team &amp; Salaries'!$P13,W103+'Team &amp; Salaries'!$N13),0)),IF('Team &amp; Salaries'!$O13="Quarterly",IF(X$6='Team &amp; Salaries'!$M13,MIN('Team &amp; Salaries'!$N13,'Team &amp; Salaries'!$P13),IF(X$6&gt;'Team &amp; Salaries'!$M13,IFERROR(MIN('Team &amp; Salaries'!$P13,IF(ISNUMBER(U103),U103,0)+'Team &amp; Salaries'!$N13),'Team &amp; Salaries'!$N13),0)),IF('Team &amp; Salaries'!$O13="Annually",IF(X$6='Team &amp; Salaries'!$M13,MIN('Team &amp; Salaries'!$N13,'Team &amp; Salaries'!$P13),IF(X$6&gt;'Team &amp; Salaries'!$M13,IFERROR(MIN('Team &amp; Salaries'!$P13,L103+'Team &amp; Salaries'!$N13),MIN('Team &amp; Salaries'!$N13,'Team &amp; Salaries'!$P13)),0))))))</f>
        <v>0</v>
      </c>
      <c r="Y103" s="671">
        <f>IF('Team &amp; Salaries'!$O13="Never",IF(Y$6&gt;='Team &amp; Salaries'!$M13,MIN('Team &amp; Salaries'!$N13,'Team &amp; Salaries'!$P13),0),IF('Team &amp; Salaries'!$O13="Monthly",IF(Y$6='Team &amp; Salaries'!$M13,MIN('Team &amp; Salaries'!$N13,'Team &amp; Salaries'!$P13),IF(Y$6&gt;'Team &amp; Salaries'!$M13,MIN('Team &amp; Salaries'!$P13,X103+'Team &amp; Salaries'!$N13),0)),IF('Team &amp; Salaries'!$O13="Quarterly",IF(Y$6='Team &amp; Salaries'!$M13,MIN('Team &amp; Salaries'!$N13,'Team &amp; Salaries'!$P13),IF(Y$6&gt;'Team &amp; Salaries'!$M13,IFERROR(MIN('Team &amp; Salaries'!$P13,IF(ISNUMBER(V103),V103,0)+'Team &amp; Salaries'!$N13),'Team &amp; Salaries'!$N13),0)),IF('Team &amp; Salaries'!$O13="Annually",IF(Y$6='Team &amp; Salaries'!$M13,MIN('Team &amp; Salaries'!$N13,'Team &amp; Salaries'!$P13),IF(Y$6&gt;'Team &amp; Salaries'!$M13,IFERROR(MIN('Team &amp; Salaries'!$P13,M103+'Team &amp; Salaries'!$N13),MIN('Team &amp; Salaries'!$N13,'Team &amp; Salaries'!$P13)),0))))))</f>
        <v>0</v>
      </c>
      <c r="Z103" s="671">
        <f>IF('Team &amp; Salaries'!$O13="Never",IF(Z$6&gt;='Team &amp; Salaries'!$M13,MIN('Team &amp; Salaries'!$N13,'Team &amp; Salaries'!$P13),0),IF('Team &amp; Salaries'!$O13="Monthly",IF(Z$6='Team &amp; Salaries'!$M13,MIN('Team &amp; Salaries'!$N13,'Team &amp; Salaries'!$P13),IF(Z$6&gt;'Team &amp; Salaries'!$M13,MIN('Team &amp; Salaries'!$P13,Y103+'Team &amp; Salaries'!$N13),0)),IF('Team &amp; Salaries'!$O13="Quarterly",IF(Z$6='Team &amp; Salaries'!$M13,MIN('Team &amp; Salaries'!$N13,'Team &amp; Salaries'!$P13),IF(Z$6&gt;'Team &amp; Salaries'!$M13,IFERROR(MIN('Team &amp; Salaries'!$P13,IF(ISNUMBER(W103),W103,0)+'Team &amp; Salaries'!$N13),'Team &amp; Salaries'!$N13),0)),IF('Team &amp; Salaries'!$O13="Annually",IF(Z$6='Team &amp; Salaries'!$M13,MIN('Team &amp; Salaries'!$N13,'Team &amp; Salaries'!$P13),IF(Z$6&gt;'Team &amp; Salaries'!$M13,IFERROR(MIN('Team &amp; Salaries'!$P13,N103+'Team &amp; Salaries'!$N13),MIN('Team &amp; Salaries'!$N13,'Team &amp; Salaries'!$P13)),0))))))</f>
        <v>0</v>
      </c>
      <c r="AA103" s="671">
        <f>IF('Team &amp; Salaries'!$O13="Never",IF(AA$6&gt;='Team &amp; Salaries'!$M13,MIN('Team &amp; Salaries'!$N13,'Team &amp; Salaries'!$P13),0),IF('Team &amp; Salaries'!$O13="Monthly",IF(AA$6='Team &amp; Salaries'!$M13,MIN('Team &amp; Salaries'!$N13,'Team &amp; Salaries'!$P13),IF(AA$6&gt;'Team &amp; Salaries'!$M13,MIN('Team &amp; Salaries'!$P13,Z103+'Team &amp; Salaries'!$N13),0)),IF('Team &amp; Salaries'!$O13="Quarterly",IF(AA$6='Team &amp; Salaries'!$M13,MIN('Team &amp; Salaries'!$N13,'Team &amp; Salaries'!$P13),IF(AA$6&gt;'Team &amp; Salaries'!$M13,IFERROR(MIN('Team &amp; Salaries'!$P13,IF(ISNUMBER(X103),X103,0)+'Team &amp; Salaries'!$N13),'Team &amp; Salaries'!$N13),0)),IF('Team &amp; Salaries'!$O13="Annually",IF(AA$6='Team &amp; Salaries'!$M13,MIN('Team &amp; Salaries'!$N13,'Team &amp; Salaries'!$P13),IF(AA$6&gt;'Team &amp; Salaries'!$M13,IFERROR(MIN('Team &amp; Salaries'!$P13,O103+'Team &amp; Salaries'!$N13),MIN('Team &amp; Salaries'!$N13,'Team &amp; Salaries'!$P13)),0))))))</f>
        <v>0</v>
      </c>
      <c r="AB103" s="671">
        <f>IF('Team &amp; Salaries'!$O13="Never",IF(AB$6&gt;='Team &amp; Salaries'!$M13,MIN('Team &amp; Salaries'!$N13,'Team &amp; Salaries'!$P13),0),IF('Team &amp; Salaries'!$O13="Monthly",IF(AB$6='Team &amp; Salaries'!$M13,MIN('Team &amp; Salaries'!$N13,'Team &amp; Salaries'!$P13),IF(AB$6&gt;'Team &amp; Salaries'!$M13,MIN('Team &amp; Salaries'!$P13,AA103+'Team &amp; Salaries'!$N13),0)),IF('Team &amp; Salaries'!$O13="Quarterly",IF(AB$6='Team &amp; Salaries'!$M13,MIN('Team &amp; Salaries'!$N13,'Team &amp; Salaries'!$P13),IF(AB$6&gt;'Team &amp; Salaries'!$M13,IFERROR(MIN('Team &amp; Salaries'!$P13,IF(ISNUMBER(Y103),Y103,0)+'Team &amp; Salaries'!$N13),'Team &amp; Salaries'!$N13),0)),IF('Team &amp; Salaries'!$O13="Annually",IF(AB$6='Team &amp; Salaries'!$M13,MIN('Team &amp; Salaries'!$N13,'Team &amp; Salaries'!$P13),IF(AB$6&gt;'Team &amp; Salaries'!$M13,IFERROR(MIN('Team &amp; Salaries'!$P13,P103+'Team &amp; Salaries'!$N13),MIN('Team &amp; Salaries'!$N13,'Team &amp; Salaries'!$P13)),0))))))</f>
        <v>0</v>
      </c>
      <c r="AC103" s="671">
        <f>IF('Team &amp; Salaries'!$O13="Never",IF(AC$6&gt;='Team &amp; Salaries'!$M13,MIN('Team &amp; Salaries'!$N13,'Team &amp; Salaries'!$P13),0),IF('Team &amp; Salaries'!$O13="Monthly",IF(AC$6='Team &amp; Salaries'!$M13,MIN('Team &amp; Salaries'!$N13,'Team &amp; Salaries'!$P13),IF(AC$6&gt;'Team &amp; Salaries'!$M13,MIN('Team &amp; Salaries'!$P13,AB103+'Team &amp; Salaries'!$N13),0)),IF('Team &amp; Salaries'!$O13="Quarterly",IF(AC$6='Team &amp; Salaries'!$M13,MIN('Team &amp; Salaries'!$N13,'Team &amp; Salaries'!$P13),IF(AC$6&gt;'Team &amp; Salaries'!$M13,IFERROR(MIN('Team &amp; Salaries'!$P13,IF(ISNUMBER(Z103),Z103,0)+'Team &amp; Salaries'!$N13),'Team &amp; Salaries'!$N13),0)),IF('Team &amp; Salaries'!$O13="Annually",IF(AC$6='Team &amp; Salaries'!$M13,MIN('Team &amp; Salaries'!$N13,'Team &amp; Salaries'!$P13),IF(AC$6&gt;'Team &amp; Salaries'!$M13,IFERROR(MIN('Team &amp; Salaries'!$P13,Q103+'Team &amp; Salaries'!$N13),MIN('Team &amp; Salaries'!$N13,'Team &amp; Salaries'!$P13)),0))))))</f>
        <v>0</v>
      </c>
      <c r="AD103" s="671">
        <f>IF('Team &amp; Salaries'!$O13="Never",IF(AD$6&gt;='Team &amp; Salaries'!$M13,MIN('Team &amp; Salaries'!$N13,'Team &amp; Salaries'!$P13),0),IF('Team &amp; Salaries'!$O13="Monthly",IF(AD$6='Team &amp; Salaries'!$M13,MIN('Team &amp; Salaries'!$N13,'Team &amp; Salaries'!$P13),IF(AD$6&gt;'Team &amp; Salaries'!$M13,MIN('Team &amp; Salaries'!$P13,AC103+'Team &amp; Salaries'!$N13),0)),IF('Team &amp; Salaries'!$O13="Quarterly",IF(AD$6='Team &amp; Salaries'!$M13,MIN('Team &amp; Salaries'!$N13,'Team &amp; Salaries'!$P13),IF(AD$6&gt;'Team &amp; Salaries'!$M13,IFERROR(MIN('Team &amp; Salaries'!$P13,IF(ISNUMBER(AA103),AA103,0)+'Team &amp; Salaries'!$N13),'Team &amp; Salaries'!$N13),0)),IF('Team &amp; Salaries'!$O13="Annually",IF(AD$6='Team &amp; Salaries'!$M13,MIN('Team &amp; Salaries'!$N13,'Team &amp; Salaries'!$P13),IF(AD$6&gt;'Team &amp; Salaries'!$M13,IFERROR(MIN('Team &amp; Salaries'!$P13,R103+'Team &amp; Salaries'!$N13),MIN('Team &amp; Salaries'!$N13,'Team &amp; Salaries'!$P13)),0))))))</f>
        <v>0</v>
      </c>
      <c r="AE103" s="671">
        <f>IF('Team &amp; Salaries'!$O13="Never",IF(AE$6&gt;='Team &amp; Salaries'!$M13,MIN('Team &amp; Salaries'!$N13,'Team &amp; Salaries'!$P13),0),IF('Team &amp; Salaries'!$O13="Monthly",IF(AE$6='Team &amp; Salaries'!$M13,MIN('Team &amp; Salaries'!$N13,'Team &amp; Salaries'!$P13),IF(AE$6&gt;'Team &amp; Salaries'!$M13,MIN('Team &amp; Salaries'!$P13,AD103+'Team &amp; Salaries'!$N13),0)),IF('Team &amp; Salaries'!$O13="Quarterly",IF(AE$6='Team &amp; Salaries'!$M13,MIN('Team &amp; Salaries'!$N13,'Team &amp; Salaries'!$P13),IF(AE$6&gt;'Team &amp; Salaries'!$M13,IFERROR(MIN('Team &amp; Salaries'!$P13,IF(ISNUMBER(AB103),AB103,0)+'Team &amp; Salaries'!$N13),'Team &amp; Salaries'!$N13),0)),IF('Team &amp; Salaries'!$O13="Annually",IF(AE$6='Team &amp; Salaries'!$M13,MIN('Team &amp; Salaries'!$N13,'Team &amp; Salaries'!$P13),IF(AE$6&gt;'Team &amp; Salaries'!$M13,IFERROR(MIN('Team &amp; Salaries'!$P13,S103+'Team &amp; Salaries'!$N13),MIN('Team &amp; Salaries'!$N13,'Team &amp; Salaries'!$P13)),0))))))</f>
        <v>0</v>
      </c>
      <c r="AF103" s="671">
        <f>IF('Team &amp; Salaries'!$O13="Never",IF(AF$6&gt;='Team &amp; Salaries'!$M13,MIN('Team &amp; Salaries'!$N13,'Team &amp; Salaries'!$P13),0),IF('Team &amp; Salaries'!$O13="Monthly",IF(AF$6='Team &amp; Salaries'!$M13,MIN('Team &amp; Salaries'!$N13,'Team &amp; Salaries'!$P13),IF(AF$6&gt;'Team &amp; Salaries'!$M13,MIN('Team &amp; Salaries'!$P13,AE103+'Team &amp; Salaries'!$N13),0)),IF('Team &amp; Salaries'!$O13="Quarterly",IF(AF$6='Team &amp; Salaries'!$M13,MIN('Team &amp; Salaries'!$N13,'Team &amp; Salaries'!$P13),IF(AF$6&gt;'Team &amp; Salaries'!$M13,IFERROR(MIN('Team &amp; Salaries'!$P13,IF(ISNUMBER(AC103),AC103,0)+'Team &amp; Salaries'!$N13),'Team &amp; Salaries'!$N13),0)),IF('Team &amp; Salaries'!$O13="Annually",IF(AF$6='Team &amp; Salaries'!$M13,MIN('Team &amp; Salaries'!$N13,'Team &amp; Salaries'!$P13),IF(AF$6&gt;'Team &amp; Salaries'!$M13,IFERROR(MIN('Team &amp; Salaries'!$P13,T103+'Team &amp; Salaries'!$N13),MIN('Team &amp; Salaries'!$N13,'Team &amp; Salaries'!$P13)),0))))))</f>
        <v>0</v>
      </c>
      <c r="AG103" s="671">
        <f>IF('Team &amp; Salaries'!$O13="Never",IF(AG$6&gt;='Team &amp; Salaries'!$M13,MIN('Team &amp; Salaries'!$N13,'Team &amp; Salaries'!$P13),0),IF('Team &amp; Salaries'!$O13="Monthly",IF(AG$6='Team &amp; Salaries'!$M13,MIN('Team &amp; Salaries'!$N13,'Team &amp; Salaries'!$P13),IF(AG$6&gt;'Team &amp; Salaries'!$M13,MIN('Team &amp; Salaries'!$P13,AF103+'Team &amp; Salaries'!$N13),0)),IF('Team &amp; Salaries'!$O13="Quarterly",IF(AG$6='Team &amp; Salaries'!$M13,MIN('Team &amp; Salaries'!$N13,'Team &amp; Salaries'!$P13),IF(AG$6&gt;'Team &amp; Salaries'!$M13,IFERROR(MIN('Team &amp; Salaries'!$P13,IF(ISNUMBER(AD103),AD103,0)+'Team &amp; Salaries'!$N13),'Team &amp; Salaries'!$N13),0)),IF('Team &amp; Salaries'!$O13="Annually",IF(AG$6='Team &amp; Salaries'!$M13,MIN('Team &amp; Salaries'!$N13,'Team &amp; Salaries'!$P13),IF(AG$6&gt;'Team &amp; Salaries'!$M13,IFERROR(MIN('Team &amp; Salaries'!$P13,U103+'Team &amp; Salaries'!$N13),MIN('Team &amp; Salaries'!$N13,'Team &amp; Salaries'!$P13)),0))))))</f>
        <v>0</v>
      </c>
      <c r="AH103" s="671">
        <f>IF('Team &amp; Salaries'!$O13="Never",IF(AH$6&gt;='Team &amp; Salaries'!$M13,MIN('Team &amp; Salaries'!$N13,'Team &amp; Salaries'!$P13),0),IF('Team &amp; Salaries'!$O13="Monthly",IF(AH$6='Team &amp; Salaries'!$M13,MIN('Team &amp; Salaries'!$N13,'Team &amp; Salaries'!$P13),IF(AH$6&gt;'Team &amp; Salaries'!$M13,MIN('Team &amp; Salaries'!$P13,AG103+'Team &amp; Salaries'!$N13),0)),IF('Team &amp; Salaries'!$O13="Quarterly",IF(AH$6='Team &amp; Salaries'!$M13,MIN('Team &amp; Salaries'!$N13,'Team &amp; Salaries'!$P13),IF(AH$6&gt;'Team &amp; Salaries'!$M13,IFERROR(MIN('Team &amp; Salaries'!$P13,IF(ISNUMBER(AE103),AE103,0)+'Team &amp; Salaries'!$N13),'Team &amp; Salaries'!$N13),0)),IF('Team &amp; Salaries'!$O13="Annually",IF(AH$6='Team &amp; Salaries'!$M13,MIN('Team &amp; Salaries'!$N13,'Team &amp; Salaries'!$P13),IF(AH$6&gt;'Team &amp; Salaries'!$M13,IFERROR(MIN('Team &amp; Salaries'!$P13,V103+'Team &amp; Salaries'!$N13),MIN('Team &amp; Salaries'!$N13,'Team &amp; Salaries'!$P13)),0))))))</f>
        <v>0</v>
      </c>
      <c r="AI103" s="671">
        <f>IF('Team &amp; Salaries'!$O13="Never",IF(AI$6&gt;='Team &amp; Salaries'!$M13,MIN('Team &amp; Salaries'!$N13,'Team &amp; Salaries'!$P13),0),IF('Team &amp; Salaries'!$O13="Monthly",IF(AI$6='Team &amp; Salaries'!$M13,MIN('Team &amp; Salaries'!$N13,'Team &amp; Salaries'!$P13),IF(AI$6&gt;'Team &amp; Salaries'!$M13,MIN('Team &amp; Salaries'!$P13,AH103+'Team &amp; Salaries'!$N13),0)),IF('Team &amp; Salaries'!$O13="Quarterly",IF(AI$6='Team &amp; Salaries'!$M13,MIN('Team &amp; Salaries'!$N13,'Team &amp; Salaries'!$P13),IF(AI$6&gt;'Team &amp; Salaries'!$M13,IFERROR(MIN('Team &amp; Salaries'!$P13,IF(ISNUMBER(AF103),AF103,0)+'Team &amp; Salaries'!$N13),'Team &amp; Salaries'!$N13),0)),IF('Team &amp; Salaries'!$O13="Annually",IF(AI$6='Team &amp; Salaries'!$M13,MIN('Team &amp; Salaries'!$N13,'Team &amp; Salaries'!$P13),IF(AI$6&gt;'Team &amp; Salaries'!$M13,IFERROR(MIN('Team &amp; Salaries'!$P13,W103+'Team &amp; Salaries'!$N13),MIN('Team &amp; Salaries'!$N13,'Team &amp; Salaries'!$P13)),0))))))</f>
        <v>0</v>
      </c>
      <c r="AJ103" s="671">
        <f>IF('Team &amp; Salaries'!$O13="Never",IF(AJ$6&gt;='Team &amp; Salaries'!$M13,MIN('Team &amp; Salaries'!$N13,'Team &amp; Salaries'!$P13),0),IF('Team &amp; Salaries'!$O13="Monthly",IF(AJ$6='Team &amp; Salaries'!$M13,MIN('Team &amp; Salaries'!$N13,'Team &amp; Salaries'!$P13),IF(AJ$6&gt;'Team &amp; Salaries'!$M13,MIN('Team &amp; Salaries'!$P13,AI103+'Team &amp; Salaries'!$N13),0)),IF('Team &amp; Salaries'!$O13="Quarterly",IF(AJ$6='Team &amp; Salaries'!$M13,MIN('Team &amp; Salaries'!$N13,'Team &amp; Salaries'!$P13),IF(AJ$6&gt;'Team &amp; Salaries'!$M13,IFERROR(MIN('Team &amp; Salaries'!$P13,IF(ISNUMBER(AG103),AG103,0)+'Team &amp; Salaries'!$N13),'Team &amp; Salaries'!$N13),0)),IF('Team &amp; Salaries'!$O13="Annually",IF(AJ$6='Team &amp; Salaries'!$M13,MIN('Team &amp; Salaries'!$N13,'Team &amp; Salaries'!$P13),IF(AJ$6&gt;'Team &amp; Salaries'!$M13,IFERROR(MIN('Team &amp; Salaries'!$P13,X103+'Team &amp; Salaries'!$N13),MIN('Team &amp; Salaries'!$N13,'Team &amp; Salaries'!$P13)),0))))))</f>
        <v>0</v>
      </c>
      <c r="AK103" s="671">
        <f>IF('Team &amp; Salaries'!$O13="Never",IF(AK$6&gt;='Team &amp; Salaries'!$M13,MIN('Team &amp; Salaries'!$N13,'Team &amp; Salaries'!$P13),0),IF('Team &amp; Salaries'!$O13="Monthly",IF(AK$6='Team &amp; Salaries'!$M13,MIN('Team &amp; Salaries'!$N13,'Team &amp; Salaries'!$P13),IF(AK$6&gt;'Team &amp; Salaries'!$M13,MIN('Team &amp; Salaries'!$P13,AJ103+'Team &amp; Salaries'!$N13),0)),IF('Team &amp; Salaries'!$O13="Quarterly",IF(AK$6='Team &amp; Salaries'!$M13,MIN('Team &amp; Salaries'!$N13,'Team &amp; Salaries'!$P13),IF(AK$6&gt;'Team &amp; Salaries'!$M13,IFERROR(MIN('Team &amp; Salaries'!$P13,IF(ISNUMBER(AH103),AH103,0)+'Team &amp; Salaries'!$N13),'Team &amp; Salaries'!$N13),0)),IF('Team &amp; Salaries'!$O13="Annually",IF(AK$6='Team &amp; Salaries'!$M13,MIN('Team &amp; Salaries'!$N13,'Team &amp; Salaries'!$P13),IF(AK$6&gt;'Team &amp; Salaries'!$M13,IFERROR(MIN('Team &amp; Salaries'!$P13,Y103+'Team &amp; Salaries'!$N13),MIN('Team &amp; Salaries'!$N13,'Team &amp; Salaries'!$P13)),0))))))</f>
        <v>0</v>
      </c>
      <c r="AL103" s="671">
        <f>IF('Team &amp; Salaries'!$O13="Never",IF(AL$6&gt;='Team &amp; Salaries'!$M13,MIN('Team &amp; Salaries'!$N13,'Team &amp; Salaries'!$P13),0),IF('Team &amp; Salaries'!$O13="Monthly",IF(AL$6='Team &amp; Salaries'!$M13,MIN('Team &amp; Salaries'!$N13,'Team &amp; Salaries'!$P13),IF(AL$6&gt;'Team &amp; Salaries'!$M13,MIN('Team &amp; Salaries'!$P13,AK103+'Team &amp; Salaries'!$N13),0)),IF('Team &amp; Salaries'!$O13="Quarterly",IF(AL$6='Team &amp; Salaries'!$M13,MIN('Team &amp; Salaries'!$N13,'Team &amp; Salaries'!$P13),IF(AL$6&gt;'Team &amp; Salaries'!$M13,IFERROR(MIN('Team &amp; Salaries'!$P13,IF(ISNUMBER(AI103),AI103,0)+'Team &amp; Salaries'!$N13),'Team &amp; Salaries'!$N13),0)),IF('Team &amp; Salaries'!$O13="Annually",IF(AL$6='Team &amp; Salaries'!$M13,MIN('Team &amp; Salaries'!$N13,'Team &amp; Salaries'!$P13),IF(AL$6&gt;'Team &amp; Salaries'!$M13,IFERROR(MIN('Team &amp; Salaries'!$P13,Z103+'Team &amp; Salaries'!$N13),MIN('Team &amp; Salaries'!$N13,'Team &amp; Salaries'!$P13)),0))))))</f>
        <v>0</v>
      </c>
      <c r="AM103" s="671">
        <f>IF('Team &amp; Salaries'!$O13="Never",IF(AM$6&gt;='Team &amp; Salaries'!$M13,MIN('Team &amp; Salaries'!$N13,'Team &amp; Salaries'!$P13),0),IF('Team &amp; Salaries'!$O13="Monthly",IF(AM$6='Team &amp; Salaries'!$M13,MIN('Team &amp; Salaries'!$N13,'Team &amp; Salaries'!$P13),IF(AM$6&gt;'Team &amp; Salaries'!$M13,MIN('Team &amp; Salaries'!$P13,AL103+'Team &amp; Salaries'!$N13),0)),IF('Team &amp; Salaries'!$O13="Quarterly",IF(AM$6='Team &amp; Salaries'!$M13,MIN('Team &amp; Salaries'!$N13,'Team &amp; Salaries'!$P13),IF(AM$6&gt;'Team &amp; Salaries'!$M13,IFERROR(MIN('Team &amp; Salaries'!$P13,IF(ISNUMBER(AJ103),AJ103,0)+'Team &amp; Salaries'!$N13),'Team &amp; Salaries'!$N13),0)),IF('Team &amp; Salaries'!$O13="Annually",IF(AM$6='Team &amp; Salaries'!$M13,MIN('Team &amp; Salaries'!$N13,'Team &amp; Salaries'!$P13),IF(AM$6&gt;'Team &amp; Salaries'!$M13,IFERROR(MIN('Team &amp; Salaries'!$P13,AA103+'Team &amp; Salaries'!$N13),MIN('Team &amp; Salaries'!$N13,'Team &amp; Salaries'!$P13)),0))))))</f>
        <v>0</v>
      </c>
      <c r="AN103" s="671">
        <f>IF('Team &amp; Salaries'!$O13="Never",IF(AN$6&gt;='Team &amp; Salaries'!$M13,MIN('Team &amp; Salaries'!$N13,'Team &amp; Salaries'!$P13),0),IF('Team &amp; Salaries'!$O13="Monthly",IF(AN$6='Team &amp; Salaries'!$M13,MIN('Team &amp; Salaries'!$N13,'Team &amp; Salaries'!$P13),IF(AN$6&gt;'Team &amp; Salaries'!$M13,MIN('Team &amp; Salaries'!$P13,AM103+'Team &amp; Salaries'!$N13),0)),IF('Team &amp; Salaries'!$O13="Quarterly",IF(AN$6='Team &amp; Salaries'!$M13,MIN('Team &amp; Salaries'!$N13,'Team &amp; Salaries'!$P13),IF(AN$6&gt;'Team &amp; Salaries'!$M13,IFERROR(MIN('Team &amp; Salaries'!$P13,IF(ISNUMBER(AK103),AK103,0)+'Team &amp; Salaries'!$N13),'Team &amp; Salaries'!$N13),0)),IF('Team &amp; Salaries'!$O13="Annually",IF(AN$6='Team &amp; Salaries'!$M13,MIN('Team &amp; Salaries'!$N13,'Team &amp; Salaries'!$P13),IF(AN$6&gt;'Team &amp; Salaries'!$M13,IFERROR(MIN('Team &amp; Salaries'!$P13,AB103+'Team &amp; Salaries'!$N13),MIN('Team &amp; Salaries'!$N13,'Team &amp; Salaries'!$P13)),0))))))</f>
        <v>0</v>
      </c>
      <c r="AO103" s="671">
        <f>IF('Team &amp; Salaries'!$O13="Never",IF(AO$6&gt;='Team &amp; Salaries'!$M13,MIN('Team &amp; Salaries'!$N13,'Team &amp; Salaries'!$P13),0),IF('Team &amp; Salaries'!$O13="Monthly",IF(AO$6='Team &amp; Salaries'!$M13,MIN('Team &amp; Salaries'!$N13,'Team &amp; Salaries'!$P13),IF(AO$6&gt;'Team &amp; Salaries'!$M13,MIN('Team &amp; Salaries'!$P13,AN103+'Team &amp; Salaries'!$N13),0)),IF('Team &amp; Salaries'!$O13="Quarterly",IF(AO$6='Team &amp; Salaries'!$M13,MIN('Team &amp; Salaries'!$N13,'Team &amp; Salaries'!$P13),IF(AO$6&gt;'Team &amp; Salaries'!$M13,IFERROR(MIN('Team &amp; Salaries'!$P13,IF(ISNUMBER(AL103),AL103,0)+'Team &amp; Salaries'!$N13),'Team &amp; Salaries'!$N13),0)),IF('Team &amp; Salaries'!$O13="Annually",IF(AO$6='Team &amp; Salaries'!$M13,MIN('Team &amp; Salaries'!$N13,'Team &amp; Salaries'!$P13),IF(AO$6&gt;'Team &amp; Salaries'!$M13,IFERROR(MIN('Team &amp; Salaries'!$P13,AC103+'Team &amp; Salaries'!$N13),MIN('Team &amp; Salaries'!$N13,'Team &amp; Salaries'!$P13)),0))))))</f>
        <v>0</v>
      </c>
      <c r="AP103" s="671">
        <f>IF('Team &amp; Salaries'!$O13="Never",IF(AP$6&gt;='Team &amp; Salaries'!$M13,MIN('Team &amp; Salaries'!$N13,'Team &amp; Salaries'!$P13),0),IF('Team &amp; Salaries'!$O13="Monthly",IF(AP$6='Team &amp; Salaries'!$M13,MIN('Team &amp; Salaries'!$N13,'Team &amp; Salaries'!$P13),IF(AP$6&gt;'Team &amp; Salaries'!$M13,MIN('Team &amp; Salaries'!$P13,AO103+'Team &amp; Salaries'!$N13),0)),IF('Team &amp; Salaries'!$O13="Quarterly",IF(AP$6='Team &amp; Salaries'!$M13,MIN('Team &amp; Salaries'!$N13,'Team &amp; Salaries'!$P13),IF(AP$6&gt;'Team &amp; Salaries'!$M13,IFERROR(MIN('Team &amp; Salaries'!$P13,IF(ISNUMBER(AM103),AM103,0)+'Team &amp; Salaries'!$N13),'Team &amp; Salaries'!$N13),0)),IF('Team &amp; Salaries'!$O13="Annually",IF(AP$6='Team &amp; Salaries'!$M13,MIN('Team &amp; Salaries'!$N13,'Team &amp; Salaries'!$P13),IF(AP$6&gt;'Team &amp; Salaries'!$M13,IFERROR(MIN('Team &amp; Salaries'!$P13,AD103+'Team &amp; Salaries'!$N13),MIN('Team &amp; Salaries'!$N13,'Team &amp; Salaries'!$P13)),0))))))</f>
        <v>1</v>
      </c>
      <c r="AQ103" s="671">
        <f>IF('Team &amp; Salaries'!$O13="Never",IF(AQ$6&gt;='Team &amp; Salaries'!$M13,MIN('Team &amp; Salaries'!$N13,'Team &amp; Salaries'!$P13),0),IF('Team &amp; Salaries'!$O13="Monthly",IF(AQ$6='Team &amp; Salaries'!$M13,MIN('Team &amp; Salaries'!$N13,'Team &amp; Salaries'!$P13),IF(AQ$6&gt;'Team &amp; Salaries'!$M13,MIN('Team &amp; Salaries'!$P13,AP103+'Team &amp; Salaries'!$N13),0)),IF('Team &amp; Salaries'!$O13="Quarterly",IF(AQ$6='Team &amp; Salaries'!$M13,MIN('Team &amp; Salaries'!$N13,'Team &amp; Salaries'!$P13),IF(AQ$6&gt;'Team &amp; Salaries'!$M13,IFERROR(MIN('Team &amp; Salaries'!$P13,IF(ISNUMBER(AN103),AN103,0)+'Team &amp; Salaries'!$N13),'Team &amp; Salaries'!$N13),0)),IF('Team &amp; Salaries'!$O13="Annually",IF(AQ$6='Team &amp; Salaries'!$M13,MIN('Team &amp; Salaries'!$N13,'Team &amp; Salaries'!$P13),IF(AQ$6&gt;'Team &amp; Salaries'!$M13,IFERROR(MIN('Team &amp; Salaries'!$P13,AE103+'Team &amp; Salaries'!$N13),MIN('Team &amp; Salaries'!$N13,'Team &amp; Salaries'!$P13)),0))))))</f>
        <v>1</v>
      </c>
      <c r="AR103" s="671">
        <f>IF('Team &amp; Salaries'!$O13="Never",IF(AR$6&gt;='Team &amp; Salaries'!$M13,MIN('Team &amp; Salaries'!$N13,'Team &amp; Salaries'!$P13),0),IF('Team &amp; Salaries'!$O13="Monthly",IF(AR$6='Team &amp; Salaries'!$M13,MIN('Team &amp; Salaries'!$N13,'Team &amp; Salaries'!$P13),IF(AR$6&gt;'Team &amp; Salaries'!$M13,MIN('Team &amp; Salaries'!$P13,AQ103+'Team &amp; Salaries'!$N13),0)),IF('Team &amp; Salaries'!$O13="Quarterly",IF(AR$6='Team &amp; Salaries'!$M13,MIN('Team &amp; Salaries'!$N13,'Team &amp; Salaries'!$P13),IF(AR$6&gt;'Team &amp; Salaries'!$M13,IFERROR(MIN('Team &amp; Salaries'!$P13,IF(ISNUMBER(AO103),AO103,0)+'Team &amp; Salaries'!$N13),'Team &amp; Salaries'!$N13),0)),IF('Team &amp; Salaries'!$O13="Annually",IF(AR$6='Team &amp; Salaries'!$M13,MIN('Team &amp; Salaries'!$N13,'Team &amp; Salaries'!$P13),IF(AR$6&gt;'Team &amp; Salaries'!$M13,IFERROR(MIN('Team &amp; Salaries'!$P13,AF103+'Team &amp; Salaries'!$N13),MIN('Team &amp; Salaries'!$N13,'Team &amp; Salaries'!$P13)),0))))))</f>
        <v>1</v>
      </c>
      <c r="AS103" s="671">
        <f>IF('Team &amp; Salaries'!$O13="Never",IF(AS$6&gt;='Team &amp; Salaries'!$M13,MIN('Team &amp; Salaries'!$N13,'Team &amp; Salaries'!$P13),0),IF('Team &amp; Salaries'!$O13="Monthly",IF(AS$6='Team &amp; Salaries'!$M13,MIN('Team &amp; Salaries'!$N13,'Team &amp; Salaries'!$P13),IF(AS$6&gt;'Team &amp; Salaries'!$M13,MIN('Team &amp; Salaries'!$P13,AR103+'Team &amp; Salaries'!$N13),0)),IF('Team &amp; Salaries'!$O13="Quarterly",IF(AS$6='Team &amp; Salaries'!$M13,MIN('Team &amp; Salaries'!$N13,'Team &amp; Salaries'!$P13),IF(AS$6&gt;'Team &amp; Salaries'!$M13,IFERROR(MIN('Team &amp; Salaries'!$P13,IF(ISNUMBER(AP103),AP103,0)+'Team &amp; Salaries'!$N13),'Team &amp; Salaries'!$N13),0)),IF('Team &amp; Salaries'!$O13="Annually",IF(AS$6='Team &amp; Salaries'!$M13,MIN('Team &amp; Salaries'!$N13,'Team &amp; Salaries'!$P13),IF(AS$6&gt;'Team &amp; Salaries'!$M13,IFERROR(MIN('Team &amp; Salaries'!$P13,AG103+'Team &amp; Salaries'!$N13),MIN('Team &amp; Salaries'!$N13,'Team &amp; Salaries'!$P13)),0))))))</f>
        <v>1</v>
      </c>
      <c r="AT103" s="671">
        <f>IF('Team &amp; Salaries'!$O13="Never",IF(AT$6&gt;='Team &amp; Salaries'!$M13,MIN('Team &amp; Salaries'!$N13,'Team &amp; Salaries'!$P13),0),IF('Team &amp; Salaries'!$O13="Monthly",IF(AT$6='Team &amp; Salaries'!$M13,MIN('Team &amp; Salaries'!$N13,'Team &amp; Salaries'!$P13),IF(AT$6&gt;'Team &amp; Salaries'!$M13,MIN('Team &amp; Salaries'!$P13,AS103+'Team &amp; Salaries'!$N13),0)),IF('Team &amp; Salaries'!$O13="Quarterly",IF(AT$6='Team &amp; Salaries'!$M13,MIN('Team &amp; Salaries'!$N13,'Team &amp; Salaries'!$P13),IF(AT$6&gt;'Team &amp; Salaries'!$M13,IFERROR(MIN('Team &amp; Salaries'!$P13,IF(ISNUMBER(AQ103),AQ103,0)+'Team &amp; Salaries'!$N13),'Team &amp; Salaries'!$N13),0)),IF('Team &amp; Salaries'!$O13="Annually",IF(AT$6='Team &amp; Salaries'!$M13,MIN('Team &amp; Salaries'!$N13,'Team &amp; Salaries'!$P13),IF(AT$6&gt;'Team &amp; Salaries'!$M13,IFERROR(MIN('Team &amp; Salaries'!$P13,AH103+'Team &amp; Salaries'!$N13),MIN('Team &amp; Salaries'!$N13,'Team &amp; Salaries'!$P13)),0))))))</f>
        <v>1</v>
      </c>
      <c r="AU103" s="671">
        <f>IF('Team &amp; Salaries'!$O13="Never",IF(AU$6&gt;='Team &amp; Salaries'!$M13,MIN('Team &amp; Salaries'!$N13,'Team &amp; Salaries'!$P13),0),IF('Team &amp; Salaries'!$O13="Monthly",IF(AU$6='Team &amp; Salaries'!$M13,MIN('Team &amp; Salaries'!$N13,'Team &amp; Salaries'!$P13),IF(AU$6&gt;'Team &amp; Salaries'!$M13,MIN('Team &amp; Salaries'!$P13,AT103+'Team &amp; Salaries'!$N13),0)),IF('Team &amp; Salaries'!$O13="Quarterly",IF(AU$6='Team &amp; Salaries'!$M13,MIN('Team &amp; Salaries'!$N13,'Team &amp; Salaries'!$P13),IF(AU$6&gt;'Team &amp; Salaries'!$M13,IFERROR(MIN('Team &amp; Salaries'!$P13,IF(ISNUMBER(AR103),AR103,0)+'Team &amp; Salaries'!$N13),'Team &amp; Salaries'!$N13),0)),IF('Team &amp; Salaries'!$O13="Annually",IF(AU$6='Team &amp; Salaries'!$M13,MIN('Team &amp; Salaries'!$N13,'Team &amp; Salaries'!$P13),IF(AU$6&gt;'Team &amp; Salaries'!$M13,IFERROR(MIN('Team &amp; Salaries'!$P13,AI103+'Team &amp; Salaries'!$N13),MIN('Team &amp; Salaries'!$N13,'Team &amp; Salaries'!$P13)),0))))))</f>
        <v>1</v>
      </c>
      <c r="AV103" s="671">
        <f>IF('Team &amp; Salaries'!$O13="Never",IF(AV$6&gt;='Team &amp; Salaries'!$M13,MIN('Team &amp; Salaries'!$N13,'Team &amp; Salaries'!$P13),0),IF('Team &amp; Salaries'!$O13="Monthly",IF(AV$6='Team &amp; Salaries'!$M13,MIN('Team &amp; Salaries'!$N13,'Team &amp; Salaries'!$P13),IF(AV$6&gt;'Team &amp; Salaries'!$M13,MIN('Team &amp; Salaries'!$P13,AU103+'Team &amp; Salaries'!$N13),0)),IF('Team &amp; Salaries'!$O13="Quarterly",IF(AV$6='Team &amp; Salaries'!$M13,MIN('Team &amp; Salaries'!$N13,'Team &amp; Salaries'!$P13),IF(AV$6&gt;'Team &amp; Salaries'!$M13,IFERROR(MIN('Team &amp; Salaries'!$P13,IF(ISNUMBER(AS103),AS103,0)+'Team &amp; Salaries'!$N13),'Team &amp; Salaries'!$N13),0)),IF('Team &amp; Salaries'!$O13="Annually",IF(AV$6='Team &amp; Salaries'!$M13,MIN('Team &amp; Salaries'!$N13,'Team &amp; Salaries'!$P13),IF(AV$6&gt;'Team &amp; Salaries'!$M13,IFERROR(MIN('Team &amp; Salaries'!$P13,AJ103+'Team &amp; Salaries'!$N13),MIN('Team &amp; Salaries'!$N13,'Team &amp; Salaries'!$P13)),0))))))</f>
        <v>1</v>
      </c>
      <c r="AW103" s="671">
        <f>IF('Team &amp; Salaries'!$O13="Never",IF(AW$6&gt;='Team &amp; Salaries'!$M13,MIN('Team &amp; Salaries'!$N13,'Team &amp; Salaries'!$P13),0),IF('Team &amp; Salaries'!$O13="Monthly",IF(AW$6='Team &amp; Salaries'!$M13,MIN('Team &amp; Salaries'!$N13,'Team &amp; Salaries'!$P13),IF(AW$6&gt;'Team &amp; Salaries'!$M13,MIN('Team &amp; Salaries'!$P13,AV103+'Team &amp; Salaries'!$N13),0)),IF('Team &amp; Salaries'!$O13="Quarterly",IF(AW$6='Team &amp; Salaries'!$M13,MIN('Team &amp; Salaries'!$N13,'Team &amp; Salaries'!$P13),IF(AW$6&gt;'Team &amp; Salaries'!$M13,IFERROR(MIN('Team &amp; Salaries'!$P13,IF(ISNUMBER(AT103),AT103,0)+'Team &amp; Salaries'!$N13),'Team &amp; Salaries'!$N13),0)),IF('Team &amp; Salaries'!$O13="Annually",IF(AW$6='Team &amp; Salaries'!$M13,MIN('Team &amp; Salaries'!$N13,'Team &amp; Salaries'!$P13),IF(AW$6&gt;'Team &amp; Salaries'!$M13,IFERROR(MIN('Team &amp; Salaries'!$P13,AK103+'Team &amp; Salaries'!$N13),MIN('Team &amp; Salaries'!$N13,'Team &amp; Salaries'!$P13)),0))))))</f>
        <v>1</v>
      </c>
      <c r="AX103" s="671">
        <f>IF('Team &amp; Salaries'!$O13="Never",IF(AX$6&gt;='Team &amp; Salaries'!$M13,MIN('Team &amp; Salaries'!$N13,'Team &amp; Salaries'!$P13),0),IF('Team &amp; Salaries'!$O13="Monthly",IF(AX$6='Team &amp; Salaries'!$M13,MIN('Team &amp; Salaries'!$N13,'Team &amp; Salaries'!$P13),IF(AX$6&gt;'Team &amp; Salaries'!$M13,MIN('Team &amp; Salaries'!$P13,AW103+'Team &amp; Salaries'!$N13),0)),IF('Team &amp; Salaries'!$O13="Quarterly",IF(AX$6='Team &amp; Salaries'!$M13,MIN('Team &amp; Salaries'!$N13,'Team &amp; Salaries'!$P13),IF(AX$6&gt;'Team &amp; Salaries'!$M13,IFERROR(MIN('Team &amp; Salaries'!$P13,IF(ISNUMBER(AU103),AU103,0)+'Team &amp; Salaries'!$N13),'Team &amp; Salaries'!$N13),0)),IF('Team &amp; Salaries'!$O13="Annually",IF(AX$6='Team &amp; Salaries'!$M13,MIN('Team &amp; Salaries'!$N13,'Team &amp; Salaries'!$P13),IF(AX$6&gt;'Team &amp; Salaries'!$M13,IFERROR(MIN('Team &amp; Salaries'!$P13,AL103+'Team &amp; Salaries'!$N13),MIN('Team &amp; Salaries'!$N13,'Team &amp; Salaries'!$P13)),0))))))</f>
        <v>1</v>
      </c>
      <c r="AY103" s="671">
        <f>IF('Team &amp; Salaries'!$O13="Never",IF(AY$6&gt;='Team &amp; Salaries'!$M13,MIN('Team &amp; Salaries'!$N13,'Team &amp; Salaries'!$P13),0),IF('Team &amp; Salaries'!$O13="Monthly",IF(AY$6='Team &amp; Salaries'!$M13,MIN('Team &amp; Salaries'!$N13,'Team &amp; Salaries'!$P13),IF(AY$6&gt;'Team &amp; Salaries'!$M13,MIN('Team &amp; Salaries'!$P13,AX103+'Team &amp; Salaries'!$N13),0)),IF('Team &amp; Salaries'!$O13="Quarterly",IF(AY$6='Team &amp; Salaries'!$M13,MIN('Team &amp; Salaries'!$N13,'Team &amp; Salaries'!$P13),IF(AY$6&gt;'Team &amp; Salaries'!$M13,IFERROR(MIN('Team &amp; Salaries'!$P13,IF(ISNUMBER(AV103),AV103,0)+'Team &amp; Salaries'!$N13),'Team &amp; Salaries'!$N13),0)),IF('Team &amp; Salaries'!$O13="Annually",IF(AY$6='Team &amp; Salaries'!$M13,MIN('Team &amp; Salaries'!$N13,'Team &amp; Salaries'!$P13),IF(AY$6&gt;'Team &amp; Salaries'!$M13,IFERROR(MIN('Team &amp; Salaries'!$P13,AM103+'Team &amp; Salaries'!$N13),MIN('Team &amp; Salaries'!$N13,'Team &amp; Salaries'!$P13)),0))))))</f>
        <v>1</v>
      </c>
      <c r="AZ103" s="671">
        <f>IF('Team &amp; Salaries'!$O13="Never",IF(AZ$6&gt;='Team &amp; Salaries'!$M13,MIN('Team &amp; Salaries'!$N13,'Team &amp; Salaries'!$P13),0),IF('Team &amp; Salaries'!$O13="Monthly",IF(AZ$6='Team &amp; Salaries'!$M13,MIN('Team &amp; Salaries'!$N13,'Team &amp; Salaries'!$P13),IF(AZ$6&gt;'Team &amp; Salaries'!$M13,MIN('Team &amp; Salaries'!$P13,AY103+'Team &amp; Salaries'!$N13),0)),IF('Team &amp; Salaries'!$O13="Quarterly",IF(AZ$6='Team &amp; Salaries'!$M13,MIN('Team &amp; Salaries'!$N13,'Team &amp; Salaries'!$P13),IF(AZ$6&gt;'Team &amp; Salaries'!$M13,IFERROR(MIN('Team &amp; Salaries'!$P13,IF(ISNUMBER(AW103),AW103,0)+'Team &amp; Salaries'!$N13),'Team &amp; Salaries'!$N13),0)),IF('Team &amp; Salaries'!$O13="Annually",IF(AZ$6='Team &amp; Salaries'!$M13,MIN('Team &amp; Salaries'!$N13,'Team &amp; Salaries'!$P13),IF(AZ$6&gt;'Team &amp; Salaries'!$M13,IFERROR(MIN('Team &amp; Salaries'!$P13,AN103+'Team &amp; Salaries'!$N13),MIN('Team &amp; Salaries'!$N13,'Team &amp; Salaries'!$P13)),0))))))</f>
        <v>1</v>
      </c>
      <c r="BA103" s="671">
        <f>IF('Team &amp; Salaries'!$O13="Never",IF(BA$6&gt;='Team &amp; Salaries'!$M13,MIN('Team &amp; Salaries'!$N13,'Team &amp; Salaries'!$P13),0),IF('Team &amp; Salaries'!$O13="Monthly",IF(BA$6='Team &amp; Salaries'!$M13,MIN('Team &amp; Salaries'!$N13,'Team &amp; Salaries'!$P13),IF(BA$6&gt;'Team &amp; Salaries'!$M13,MIN('Team &amp; Salaries'!$P13,AZ103+'Team &amp; Salaries'!$N13),0)),IF('Team &amp; Salaries'!$O13="Quarterly",IF(BA$6='Team &amp; Salaries'!$M13,MIN('Team &amp; Salaries'!$N13,'Team &amp; Salaries'!$P13),IF(BA$6&gt;'Team &amp; Salaries'!$M13,IFERROR(MIN('Team &amp; Salaries'!$P13,IF(ISNUMBER(AX103),AX103,0)+'Team &amp; Salaries'!$N13),'Team &amp; Salaries'!$N13),0)),IF('Team &amp; Salaries'!$O13="Annually",IF(BA$6='Team &amp; Salaries'!$M13,MIN('Team &amp; Salaries'!$N13,'Team &amp; Salaries'!$P13),IF(BA$6&gt;'Team &amp; Salaries'!$M13,IFERROR(MIN('Team &amp; Salaries'!$P13,AO103+'Team &amp; Salaries'!$N13),MIN('Team &amp; Salaries'!$N13,'Team &amp; Salaries'!$P13)),0))))))</f>
        <v>1</v>
      </c>
      <c r="BB103" s="671">
        <f>IF('Team &amp; Salaries'!$O13="Never",IF(BB$6&gt;='Team &amp; Salaries'!$M13,MIN('Team &amp; Salaries'!$N13,'Team &amp; Salaries'!$P13),0),IF('Team &amp; Salaries'!$O13="Monthly",IF(BB$6='Team &amp; Salaries'!$M13,MIN('Team &amp; Salaries'!$N13,'Team &amp; Salaries'!$P13),IF(BB$6&gt;'Team &amp; Salaries'!$M13,MIN('Team &amp; Salaries'!$P13,BA103+'Team &amp; Salaries'!$N13),0)),IF('Team &amp; Salaries'!$O13="Quarterly",IF(BB$6='Team &amp; Salaries'!$M13,MIN('Team &amp; Salaries'!$N13,'Team &amp; Salaries'!$P13),IF(BB$6&gt;'Team &amp; Salaries'!$M13,IFERROR(MIN('Team &amp; Salaries'!$P13,IF(ISNUMBER(AY103),AY103,0)+'Team &amp; Salaries'!$N13),'Team &amp; Salaries'!$N13),0)),IF('Team &amp; Salaries'!$O13="Annually",IF(BB$6='Team &amp; Salaries'!$M13,MIN('Team &amp; Salaries'!$N13,'Team &amp; Salaries'!$P13),IF(BB$6&gt;'Team &amp; Salaries'!$M13,IFERROR(MIN('Team &amp; Salaries'!$P13,AP103+'Team &amp; Salaries'!$N13),MIN('Team &amp; Salaries'!$N13,'Team &amp; Salaries'!$P13)),0))))))</f>
        <v>1</v>
      </c>
      <c r="BC103" s="671">
        <f>IF('Team &amp; Salaries'!$O13="Never",IF(BC$6&gt;='Team &amp; Salaries'!$M13,MIN('Team &amp; Salaries'!$N13,'Team &amp; Salaries'!$P13),0),IF('Team &amp; Salaries'!$O13="Monthly",IF(BC$6='Team &amp; Salaries'!$M13,MIN('Team &amp; Salaries'!$N13,'Team &amp; Salaries'!$P13),IF(BC$6&gt;'Team &amp; Salaries'!$M13,MIN('Team &amp; Salaries'!$P13,BB103+'Team &amp; Salaries'!$N13),0)),IF('Team &amp; Salaries'!$O13="Quarterly",IF(BC$6='Team &amp; Salaries'!$M13,MIN('Team &amp; Salaries'!$N13,'Team &amp; Salaries'!$P13),IF(BC$6&gt;'Team &amp; Salaries'!$M13,IFERROR(MIN('Team &amp; Salaries'!$P13,IF(ISNUMBER(AZ103),AZ103,0)+'Team &amp; Salaries'!$N13),'Team &amp; Salaries'!$N13),0)),IF('Team &amp; Salaries'!$O13="Annually",IF(BC$6='Team &amp; Salaries'!$M13,MIN('Team &amp; Salaries'!$N13,'Team &amp; Salaries'!$P13),IF(BC$6&gt;'Team &amp; Salaries'!$M13,IFERROR(MIN('Team &amp; Salaries'!$P13,AQ103+'Team &amp; Salaries'!$N13),MIN('Team &amp; Salaries'!$N13,'Team &amp; Salaries'!$P13)),0))))))</f>
        <v>1</v>
      </c>
      <c r="BD103" s="671">
        <f>IF('Team &amp; Salaries'!$O13="Never",IF(BD$6&gt;='Team &amp; Salaries'!$M13,MIN('Team &amp; Salaries'!$N13,'Team &amp; Salaries'!$P13),0),IF('Team &amp; Salaries'!$O13="Monthly",IF(BD$6='Team &amp; Salaries'!$M13,MIN('Team &amp; Salaries'!$N13,'Team &amp; Salaries'!$P13),IF(BD$6&gt;'Team &amp; Salaries'!$M13,MIN('Team &amp; Salaries'!$P13,BC103+'Team &amp; Salaries'!$N13),0)),IF('Team &amp; Salaries'!$O13="Quarterly",IF(BD$6='Team &amp; Salaries'!$M13,MIN('Team &amp; Salaries'!$N13,'Team &amp; Salaries'!$P13),IF(BD$6&gt;'Team &amp; Salaries'!$M13,IFERROR(MIN('Team &amp; Salaries'!$P13,IF(ISNUMBER(BA103),BA103,0)+'Team &amp; Salaries'!$N13),'Team &amp; Salaries'!$N13),0)),IF('Team &amp; Salaries'!$O13="Annually",IF(BD$6='Team &amp; Salaries'!$M13,MIN('Team &amp; Salaries'!$N13,'Team &amp; Salaries'!$P13),IF(BD$6&gt;'Team &amp; Salaries'!$M13,IFERROR(MIN('Team &amp; Salaries'!$P13,AR103+'Team &amp; Salaries'!$N13),MIN('Team &amp; Salaries'!$N13,'Team &amp; Salaries'!$P13)),0))))))</f>
        <v>1</v>
      </c>
      <c r="BE103" s="671">
        <f>IF('Team &amp; Salaries'!$O13="Never",IF(BE$6&gt;='Team &amp; Salaries'!$M13,MIN('Team &amp; Salaries'!$N13,'Team &amp; Salaries'!$P13),0),IF('Team &amp; Salaries'!$O13="Monthly",IF(BE$6='Team &amp; Salaries'!$M13,MIN('Team &amp; Salaries'!$N13,'Team &amp; Salaries'!$P13),IF(BE$6&gt;'Team &amp; Salaries'!$M13,MIN('Team &amp; Salaries'!$P13,BD103+'Team &amp; Salaries'!$N13),0)),IF('Team &amp; Salaries'!$O13="Quarterly",IF(BE$6='Team &amp; Salaries'!$M13,MIN('Team &amp; Salaries'!$N13,'Team &amp; Salaries'!$P13),IF(BE$6&gt;'Team &amp; Salaries'!$M13,IFERROR(MIN('Team &amp; Salaries'!$P13,IF(ISNUMBER(BB103),BB103,0)+'Team &amp; Salaries'!$N13),'Team &amp; Salaries'!$N13),0)),IF('Team &amp; Salaries'!$O13="Annually",IF(BE$6='Team &amp; Salaries'!$M13,MIN('Team &amp; Salaries'!$N13,'Team &amp; Salaries'!$P13),IF(BE$6&gt;'Team &amp; Salaries'!$M13,IFERROR(MIN('Team &amp; Salaries'!$P13,AS103+'Team &amp; Salaries'!$N13),MIN('Team &amp; Salaries'!$N13,'Team &amp; Salaries'!$P13)),0))))))</f>
        <v>1</v>
      </c>
      <c r="BF103" s="671">
        <f>IF('Team &amp; Salaries'!$O13="Never",IF(BF$6&gt;='Team &amp; Salaries'!$M13,MIN('Team &amp; Salaries'!$N13,'Team &amp; Salaries'!$P13),0),IF('Team &amp; Salaries'!$O13="Monthly",IF(BF$6='Team &amp; Salaries'!$M13,MIN('Team &amp; Salaries'!$N13,'Team &amp; Salaries'!$P13),IF(BF$6&gt;'Team &amp; Salaries'!$M13,MIN('Team &amp; Salaries'!$P13,BE103+'Team &amp; Salaries'!$N13),0)),IF('Team &amp; Salaries'!$O13="Quarterly",IF(BF$6='Team &amp; Salaries'!$M13,MIN('Team &amp; Salaries'!$N13,'Team &amp; Salaries'!$P13),IF(BF$6&gt;'Team &amp; Salaries'!$M13,IFERROR(MIN('Team &amp; Salaries'!$P13,IF(ISNUMBER(BC103),BC103,0)+'Team &amp; Salaries'!$N13),'Team &amp; Salaries'!$N13),0)),IF('Team &amp; Salaries'!$O13="Annually",IF(BF$6='Team &amp; Salaries'!$M13,MIN('Team &amp; Salaries'!$N13,'Team &amp; Salaries'!$P13),IF(BF$6&gt;'Team &amp; Salaries'!$M13,IFERROR(MIN('Team &amp; Salaries'!$P13,AT103+'Team &amp; Salaries'!$N13),MIN('Team &amp; Salaries'!$N13,'Team &amp; Salaries'!$P13)),0))))))</f>
        <v>1</v>
      </c>
      <c r="BG103" s="671">
        <f>IF('Team &amp; Salaries'!$O13="Never",IF(BG$6&gt;='Team &amp; Salaries'!$M13,MIN('Team &amp; Salaries'!$N13,'Team &amp; Salaries'!$P13),0),IF('Team &amp; Salaries'!$O13="Monthly",IF(BG$6='Team &amp; Salaries'!$M13,MIN('Team &amp; Salaries'!$N13,'Team &amp; Salaries'!$P13),IF(BG$6&gt;'Team &amp; Salaries'!$M13,MIN('Team &amp; Salaries'!$P13,BF103+'Team &amp; Salaries'!$N13),0)),IF('Team &amp; Salaries'!$O13="Quarterly",IF(BG$6='Team &amp; Salaries'!$M13,MIN('Team &amp; Salaries'!$N13,'Team &amp; Salaries'!$P13),IF(BG$6&gt;'Team &amp; Salaries'!$M13,IFERROR(MIN('Team &amp; Salaries'!$P13,IF(ISNUMBER(BD103),BD103,0)+'Team &amp; Salaries'!$N13),'Team &amp; Salaries'!$N13),0)),IF('Team &amp; Salaries'!$O13="Annually",IF(BG$6='Team &amp; Salaries'!$M13,MIN('Team &amp; Salaries'!$N13,'Team &amp; Salaries'!$P13),IF(BG$6&gt;'Team &amp; Salaries'!$M13,IFERROR(MIN('Team &amp; Salaries'!$P13,AU103+'Team &amp; Salaries'!$N13),MIN('Team &amp; Salaries'!$N13,'Team &amp; Salaries'!$P13)),0))))))</f>
        <v>1</v>
      </c>
      <c r="BH103" s="671">
        <f>IF('Team &amp; Salaries'!$O13="Never",IF(BH$6&gt;='Team &amp; Salaries'!$M13,MIN('Team &amp; Salaries'!$N13,'Team &amp; Salaries'!$P13),0),IF('Team &amp; Salaries'!$O13="Monthly",IF(BH$6='Team &amp; Salaries'!$M13,MIN('Team &amp; Salaries'!$N13,'Team &amp; Salaries'!$P13),IF(BH$6&gt;'Team &amp; Salaries'!$M13,MIN('Team &amp; Salaries'!$P13,BG103+'Team &amp; Salaries'!$N13),0)),IF('Team &amp; Salaries'!$O13="Quarterly",IF(BH$6='Team &amp; Salaries'!$M13,MIN('Team &amp; Salaries'!$N13,'Team &amp; Salaries'!$P13),IF(BH$6&gt;'Team &amp; Salaries'!$M13,IFERROR(MIN('Team &amp; Salaries'!$P13,IF(ISNUMBER(BE103),BE103,0)+'Team &amp; Salaries'!$N13),'Team &amp; Salaries'!$N13),0)),IF('Team &amp; Salaries'!$O13="Annually",IF(BH$6='Team &amp; Salaries'!$M13,MIN('Team &amp; Salaries'!$N13,'Team &amp; Salaries'!$P13),IF(BH$6&gt;'Team &amp; Salaries'!$M13,IFERROR(MIN('Team &amp; Salaries'!$P13,AV103+'Team &amp; Salaries'!$N13),MIN('Team &amp; Salaries'!$N13,'Team &amp; Salaries'!$P13)),0))))))</f>
        <v>1</v>
      </c>
      <c r="BI103" s="671">
        <f>IF('Team &amp; Salaries'!$O13="Never",IF(BI$6&gt;='Team &amp; Salaries'!$M13,MIN('Team &amp; Salaries'!$N13,'Team &amp; Salaries'!$P13),0),IF('Team &amp; Salaries'!$O13="Monthly",IF(BI$6='Team &amp; Salaries'!$M13,MIN('Team &amp; Salaries'!$N13,'Team &amp; Salaries'!$P13),IF(BI$6&gt;'Team &amp; Salaries'!$M13,MIN('Team &amp; Salaries'!$P13,BH103+'Team &amp; Salaries'!$N13),0)),IF('Team &amp; Salaries'!$O13="Quarterly",IF(BI$6='Team &amp; Salaries'!$M13,MIN('Team &amp; Salaries'!$N13,'Team &amp; Salaries'!$P13),IF(BI$6&gt;'Team &amp; Salaries'!$M13,IFERROR(MIN('Team &amp; Salaries'!$P13,IF(ISNUMBER(BF103),BF103,0)+'Team &amp; Salaries'!$N13),'Team &amp; Salaries'!$N13),0)),IF('Team &amp; Salaries'!$O13="Annually",IF(BI$6='Team &amp; Salaries'!$M13,MIN('Team &amp; Salaries'!$N13,'Team &amp; Salaries'!$P13),IF(BI$6&gt;'Team &amp; Salaries'!$M13,IFERROR(MIN('Team &amp; Salaries'!$P13,AW103+'Team &amp; Salaries'!$N13),MIN('Team &amp; Salaries'!$N13,'Team &amp; Salaries'!$P13)),0))))))</f>
        <v>1</v>
      </c>
      <c r="BJ103" s="671">
        <f>IF('Team &amp; Salaries'!$O13="Never",IF(BJ$6&gt;='Team &amp; Salaries'!$M13,MIN('Team &amp; Salaries'!$N13,'Team &amp; Salaries'!$P13),0),IF('Team &amp; Salaries'!$O13="Monthly",IF(BJ$6='Team &amp; Salaries'!$M13,MIN('Team &amp; Salaries'!$N13,'Team &amp; Salaries'!$P13),IF(BJ$6&gt;'Team &amp; Salaries'!$M13,MIN('Team &amp; Salaries'!$P13,BI103+'Team &amp; Salaries'!$N13),0)),IF('Team &amp; Salaries'!$O13="Quarterly",IF(BJ$6='Team &amp; Salaries'!$M13,MIN('Team &amp; Salaries'!$N13,'Team &amp; Salaries'!$P13),IF(BJ$6&gt;'Team &amp; Salaries'!$M13,IFERROR(MIN('Team &amp; Salaries'!$P13,IF(ISNUMBER(BG103),BG103,0)+'Team &amp; Salaries'!$N13),'Team &amp; Salaries'!$N13),0)),IF('Team &amp; Salaries'!$O13="Annually",IF(BJ$6='Team &amp; Salaries'!$M13,MIN('Team &amp; Salaries'!$N13,'Team &amp; Salaries'!$P13),IF(BJ$6&gt;'Team &amp; Salaries'!$M13,IFERROR(MIN('Team &amp; Salaries'!$P13,AX103+'Team &amp; Salaries'!$N13),MIN('Team &amp; Salaries'!$N13,'Team &amp; Salaries'!$P13)),0))))))</f>
        <v>1</v>
      </c>
      <c r="BK103" s="671">
        <f>IF('Team &amp; Salaries'!$O13="Never",IF(BK$6&gt;='Team &amp; Salaries'!$M13,MIN('Team &amp; Salaries'!$N13,'Team &amp; Salaries'!$P13),0),IF('Team &amp; Salaries'!$O13="Monthly",IF(BK$6='Team &amp; Salaries'!$M13,MIN('Team &amp; Salaries'!$N13,'Team &amp; Salaries'!$P13),IF(BK$6&gt;'Team &amp; Salaries'!$M13,MIN('Team &amp; Salaries'!$P13,BJ103+'Team &amp; Salaries'!$N13),0)),IF('Team &amp; Salaries'!$O13="Quarterly",IF(BK$6='Team &amp; Salaries'!$M13,MIN('Team &amp; Salaries'!$N13,'Team &amp; Salaries'!$P13),IF(BK$6&gt;'Team &amp; Salaries'!$M13,IFERROR(MIN('Team &amp; Salaries'!$P13,IF(ISNUMBER(BH103),BH103,0)+'Team &amp; Salaries'!$N13),'Team &amp; Salaries'!$N13),0)),IF('Team &amp; Salaries'!$O13="Annually",IF(BK$6='Team &amp; Salaries'!$M13,MIN('Team &amp; Salaries'!$N13,'Team &amp; Salaries'!$P13),IF(BK$6&gt;'Team &amp; Salaries'!$M13,IFERROR(MIN('Team &amp; Salaries'!$P13,AY103+'Team &amp; Salaries'!$N13),MIN('Team &amp; Salaries'!$N13,'Team &amp; Salaries'!$P13)),0))))))</f>
        <v>1</v>
      </c>
      <c r="BL103" s="671">
        <f>IF('Team &amp; Salaries'!$O13="Never",IF(BL$6&gt;='Team &amp; Salaries'!$M13,MIN('Team &amp; Salaries'!$N13,'Team &amp; Salaries'!$P13),0),IF('Team &amp; Salaries'!$O13="Monthly",IF(BL$6='Team &amp; Salaries'!$M13,MIN('Team &amp; Salaries'!$N13,'Team &amp; Salaries'!$P13),IF(BL$6&gt;'Team &amp; Salaries'!$M13,MIN('Team &amp; Salaries'!$P13,BK103+'Team &amp; Salaries'!$N13),0)),IF('Team &amp; Salaries'!$O13="Quarterly",IF(BL$6='Team &amp; Salaries'!$M13,MIN('Team &amp; Salaries'!$N13,'Team &amp; Salaries'!$P13),IF(BL$6&gt;'Team &amp; Salaries'!$M13,IFERROR(MIN('Team &amp; Salaries'!$P13,IF(ISNUMBER(BI103),BI103,0)+'Team &amp; Salaries'!$N13),'Team &amp; Salaries'!$N13),0)),IF('Team &amp; Salaries'!$O13="Annually",IF(BL$6='Team &amp; Salaries'!$M13,MIN('Team &amp; Salaries'!$N13,'Team &amp; Salaries'!$P13),IF(BL$6&gt;'Team &amp; Salaries'!$M13,IFERROR(MIN('Team &amp; Salaries'!$P13,AZ103+'Team &amp; Salaries'!$N13),MIN('Team &amp; Salaries'!$N13,'Team &amp; Salaries'!$P13)),0))))))</f>
        <v>1</v>
      </c>
      <c r="BM103" s="671">
        <f>IF('Team &amp; Salaries'!$O13="Never",IF(BM$6&gt;='Team &amp; Salaries'!$M13,MIN('Team &amp; Salaries'!$N13,'Team &amp; Salaries'!$P13),0),IF('Team &amp; Salaries'!$O13="Monthly",IF(BM$6='Team &amp; Salaries'!$M13,MIN('Team &amp; Salaries'!$N13,'Team &amp; Salaries'!$P13),IF(BM$6&gt;'Team &amp; Salaries'!$M13,MIN('Team &amp; Salaries'!$P13,BL103+'Team &amp; Salaries'!$N13),0)),IF('Team &amp; Salaries'!$O13="Quarterly",IF(BM$6='Team &amp; Salaries'!$M13,MIN('Team &amp; Salaries'!$N13,'Team &amp; Salaries'!$P13),IF(BM$6&gt;'Team &amp; Salaries'!$M13,IFERROR(MIN('Team &amp; Salaries'!$P13,IF(ISNUMBER(BJ103),BJ103,0)+'Team &amp; Salaries'!$N13),'Team &amp; Salaries'!$N13),0)),IF('Team &amp; Salaries'!$O13="Annually",IF(BM$6='Team &amp; Salaries'!$M13,MIN('Team &amp; Salaries'!$N13,'Team &amp; Salaries'!$P13),IF(BM$6&gt;'Team &amp; Salaries'!$M13,IFERROR(MIN('Team &amp; Salaries'!$P13,BA103+'Team &amp; Salaries'!$N13),MIN('Team &amp; Salaries'!$N13,'Team &amp; Salaries'!$P13)),0))))))</f>
        <v>1</v>
      </c>
      <c r="BN103" s="671">
        <f>IF('Team &amp; Salaries'!$O13="Never",IF(BN$6&gt;='Team &amp; Salaries'!$M13,MIN('Team &amp; Salaries'!$N13,'Team &amp; Salaries'!$P13),0),IF('Team &amp; Salaries'!$O13="Monthly",IF(BN$6='Team &amp; Salaries'!$M13,MIN('Team &amp; Salaries'!$N13,'Team &amp; Salaries'!$P13),IF(BN$6&gt;'Team &amp; Salaries'!$M13,MIN('Team &amp; Salaries'!$P13,BM103+'Team &amp; Salaries'!$N13),0)),IF('Team &amp; Salaries'!$O13="Quarterly",IF(BN$6='Team &amp; Salaries'!$M13,MIN('Team &amp; Salaries'!$N13,'Team &amp; Salaries'!$P13),IF(BN$6&gt;'Team &amp; Salaries'!$M13,IFERROR(MIN('Team &amp; Salaries'!$P13,IF(ISNUMBER(BK103),BK103,0)+'Team &amp; Salaries'!$N13),'Team &amp; Salaries'!$N13),0)),IF('Team &amp; Salaries'!$O13="Annually",IF(BN$6='Team &amp; Salaries'!$M13,MIN('Team &amp; Salaries'!$N13,'Team &amp; Salaries'!$P13),IF(BN$6&gt;'Team &amp; Salaries'!$M13,IFERROR(MIN('Team &amp; Salaries'!$P13,BB103+'Team &amp; Salaries'!$N13),MIN('Team &amp; Salaries'!$N13,'Team &amp; Salaries'!$P13)),0))))))</f>
        <v>1</v>
      </c>
      <c r="BO103" s="671">
        <f>IF('Team &amp; Salaries'!$O13="Never",IF(BO$6&gt;='Team &amp; Salaries'!$M13,MIN('Team &amp; Salaries'!$N13,'Team &amp; Salaries'!$P13),0),IF('Team &amp; Salaries'!$O13="Monthly",IF(BO$6='Team &amp; Salaries'!$M13,MIN('Team &amp; Salaries'!$N13,'Team &amp; Salaries'!$P13),IF(BO$6&gt;'Team &amp; Salaries'!$M13,MIN('Team &amp; Salaries'!$P13,BN103+'Team &amp; Salaries'!$N13),0)),IF('Team &amp; Salaries'!$O13="Quarterly",IF(BO$6='Team &amp; Salaries'!$M13,MIN('Team &amp; Salaries'!$N13,'Team &amp; Salaries'!$P13),IF(BO$6&gt;'Team &amp; Salaries'!$M13,IFERROR(MIN('Team &amp; Salaries'!$P13,IF(ISNUMBER(BL103),BL103,0)+'Team &amp; Salaries'!$N13),'Team &amp; Salaries'!$N13),0)),IF('Team &amp; Salaries'!$O13="Annually",IF(BO$6='Team &amp; Salaries'!$M13,MIN('Team &amp; Salaries'!$N13,'Team &amp; Salaries'!$P13),IF(BO$6&gt;'Team &amp; Salaries'!$M13,IFERROR(MIN('Team &amp; Salaries'!$P13,BC103+'Team &amp; Salaries'!$N13),MIN('Team &amp; Salaries'!$N13,'Team &amp; Salaries'!$P13)),0))))))</f>
        <v>1</v>
      </c>
      <c r="BP103" s="671">
        <f>IF('Team &amp; Salaries'!$O13="Never",IF(BP$6&gt;='Team &amp; Salaries'!$M13,MIN('Team &amp; Salaries'!$N13,'Team &amp; Salaries'!$P13),0),IF('Team &amp; Salaries'!$O13="Monthly",IF(BP$6='Team &amp; Salaries'!$M13,MIN('Team &amp; Salaries'!$N13,'Team &amp; Salaries'!$P13),IF(BP$6&gt;'Team &amp; Salaries'!$M13,MIN('Team &amp; Salaries'!$P13,BO103+'Team &amp; Salaries'!$N13),0)),IF('Team &amp; Salaries'!$O13="Quarterly",IF(BP$6='Team &amp; Salaries'!$M13,MIN('Team &amp; Salaries'!$N13,'Team &amp; Salaries'!$P13),IF(BP$6&gt;'Team &amp; Salaries'!$M13,IFERROR(MIN('Team &amp; Salaries'!$P13,IF(ISNUMBER(BM103),BM103,0)+'Team &amp; Salaries'!$N13),'Team &amp; Salaries'!$N13),0)),IF('Team &amp; Salaries'!$O13="Annually",IF(BP$6='Team &amp; Salaries'!$M13,MIN('Team &amp; Salaries'!$N13,'Team &amp; Salaries'!$P13),IF(BP$6&gt;'Team &amp; Salaries'!$M13,IFERROR(MIN('Team &amp; Salaries'!$P13,BD103+'Team &amp; Salaries'!$N13),MIN('Team &amp; Salaries'!$N13,'Team &amp; Salaries'!$P13)),0))))))</f>
        <v>1</v>
      </c>
      <c r="BQ103" s="671">
        <f>IF('Team &amp; Salaries'!$O13="Never",IF(BQ$6&gt;='Team &amp; Salaries'!$M13,MIN('Team &amp; Salaries'!$N13,'Team &amp; Salaries'!$P13),0),IF('Team &amp; Salaries'!$O13="Monthly",IF(BQ$6='Team &amp; Salaries'!$M13,MIN('Team &amp; Salaries'!$N13,'Team &amp; Salaries'!$P13),IF(BQ$6&gt;'Team &amp; Salaries'!$M13,MIN('Team &amp; Salaries'!$P13,BP103+'Team &amp; Salaries'!$N13),0)),IF('Team &amp; Salaries'!$O13="Quarterly",IF(BQ$6='Team &amp; Salaries'!$M13,MIN('Team &amp; Salaries'!$N13,'Team &amp; Salaries'!$P13),IF(BQ$6&gt;'Team &amp; Salaries'!$M13,IFERROR(MIN('Team &amp; Salaries'!$P13,IF(ISNUMBER(BN103),BN103,0)+'Team &amp; Salaries'!$N13),'Team &amp; Salaries'!$N13),0)),IF('Team &amp; Salaries'!$O13="Annually",IF(BQ$6='Team &amp; Salaries'!$M13,MIN('Team &amp; Salaries'!$N13,'Team &amp; Salaries'!$P13),IF(BQ$6&gt;'Team &amp; Salaries'!$M13,IFERROR(MIN('Team &amp; Salaries'!$P13,BE103+'Team &amp; Salaries'!$N13),MIN('Team &amp; Salaries'!$N13,'Team &amp; Salaries'!$P13)),0))))))</f>
        <v>1</v>
      </c>
      <c r="BR103" s="671">
        <f>IF('Team &amp; Salaries'!$O13="Never",IF(BR$6&gt;='Team &amp; Salaries'!$M13,MIN('Team &amp; Salaries'!$N13,'Team &amp; Salaries'!$P13),0),IF('Team &amp; Salaries'!$O13="Monthly",IF(BR$6='Team &amp; Salaries'!$M13,MIN('Team &amp; Salaries'!$N13,'Team &amp; Salaries'!$P13),IF(BR$6&gt;'Team &amp; Salaries'!$M13,MIN('Team &amp; Salaries'!$P13,BQ103+'Team &amp; Salaries'!$N13),0)),IF('Team &amp; Salaries'!$O13="Quarterly",IF(BR$6='Team &amp; Salaries'!$M13,MIN('Team &amp; Salaries'!$N13,'Team &amp; Salaries'!$P13),IF(BR$6&gt;'Team &amp; Salaries'!$M13,IFERROR(MIN('Team &amp; Salaries'!$P13,IF(ISNUMBER(BO103),BO103,0)+'Team &amp; Salaries'!$N13),'Team &amp; Salaries'!$N13),0)),IF('Team &amp; Salaries'!$O13="Annually",IF(BR$6='Team &amp; Salaries'!$M13,MIN('Team &amp; Salaries'!$N13,'Team &amp; Salaries'!$P13),IF(BR$6&gt;'Team &amp; Salaries'!$M13,IFERROR(MIN('Team &amp; Salaries'!$P13,BF103+'Team &amp; Salaries'!$N13),MIN('Team &amp; Salaries'!$N13,'Team &amp; Salaries'!$P13)),0))))))</f>
        <v>1</v>
      </c>
      <c r="BS103" s="671">
        <f>IF('Team &amp; Salaries'!$O13="Never",IF(BS$6&gt;='Team &amp; Salaries'!$M13,MIN('Team &amp; Salaries'!$N13,'Team &amp; Salaries'!$P13),0),IF('Team &amp; Salaries'!$O13="Monthly",IF(BS$6='Team &amp; Salaries'!$M13,MIN('Team &amp; Salaries'!$N13,'Team &amp; Salaries'!$P13),IF(BS$6&gt;'Team &amp; Salaries'!$M13,MIN('Team &amp; Salaries'!$P13,BR103+'Team &amp; Salaries'!$N13),0)),IF('Team &amp; Salaries'!$O13="Quarterly",IF(BS$6='Team &amp; Salaries'!$M13,MIN('Team &amp; Salaries'!$N13,'Team &amp; Salaries'!$P13),IF(BS$6&gt;'Team &amp; Salaries'!$M13,IFERROR(MIN('Team &amp; Salaries'!$P13,IF(ISNUMBER(BP103),BP103,0)+'Team &amp; Salaries'!$N13),'Team &amp; Salaries'!$N13),0)),IF('Team &amp; Salaries'!$O13="Annually",IF(BS$6='Team &amp; Salaries'!$M13,MIN('Team &amp; Salaries'!$N13,'Team &amp; Salaries'!$P13),IF(BS$6&gt;'Team &amp; Salaries'!$M13,IFERROR(MIN('Team &amp; Salaries'!$P13,BG103+'Team &amp; Salaries'!$N13),MIN('Team &amp; Salaries'!$N13,'Team &amp; Salaries'!$P13)),0))))))</f>
        <v>1</v>
      </c>
      <c r="BT103" s="671">
        <f>IF('Team &amp; Salaries'!$O13="Never",IF(BT$6&gt;='Team &amp; Salaries'!$M13,MIN('Team &amp; Salaries'!$N13,'Team &amp; Salaries'!$P13),0),IF('Team &amp; Salaries'!$O13="Monthly",IF(BT$6='Team &amp; Salaries'!$M13,MIN('Team &amp; Salaries'!$N13,'Team &amp; Salaries'!$P13),IF(BT$6&gt;'Team &amp; Salaries'!$M13,MIN('Team &amp; Salaries'!$P13,BS103+'Team &amp; Salaries'!$N13),0)),IF('Team &amp; Salaries'!$O13="Quarterly",IF(BT$6='Team &amp; Salaries'!$M13,MIN('Team &amp; Salaries'!$N13,'Team &amp; Salaries'!$P13),IF(BT$6&gt;'Team &amp; Salaries'!$M13,IFERROR(MIN('Team &amp; Salaries'!$P13,IF(ISNUMBER(BQ103),BQ103,0)+'Team &amp; Salaries'!$N13),'Team &amp; Salaries'!$N13),0)),IF('Team &amp; Salaries'!$O13="Annually",IF(BT$6='Team &amp; Salaries'!$M13,MIN('Team &amp; Salaries'!$N13,'Team &amp; Salaries'!$P13),IF(BT$6&gt;'Team &amp; Salaries'!$M13,IFERROR(MIN('Team &amp; Salaries'!$P13,BH103+'Team &amp; Salaries'!$N13),MIN('Team &amp; Salaries'!$N13,'Team &amp; Salaries'!$P13)),0))))))</f>
        <v>1</v>
      </c>
      <c r="BU103" s="671">
        <f>IF('Team &amp; Salaries'!$O13="Never",IF(BU$6&gt;='Team &amp; Salaries'!$M13,MIN('Team &amp; Salaries'!$N13,'Team &amp; Salaries'!$P13),0),IF('Team &amp; Salaries'!$O13="Monthly",IF(BU$6='Team &amp; Salaries'!$M13,MIN('Team &amp; Salaries'!$N13,'Team &amp; Salaries'!$P13),IF(BU$6&gt;'Team &amp; Salaries'!$M13,MIN('Team &amp; Salaries'!$P13,BT103+'Team &amp; Salaries'!$N13),0)),IF('Team &amp; Salaries'!$O13="Quarterly",IF(BU$6='Team &amp; Salaries'!$M13,MIN('Team &amp; Salaries'!$N13,'Team &amp; Salaries'!$P13),IF(BU$6&gt;'Team &amp; Salaries'!$M13,IFERROR(MIN('Team &amp; Salaries'!$P13,IF(ISNUMBER(BR103),BR103,0)+'Team &amp; Salaries'!$N13),'Team &amp; Salaries'!$N13),0)),IF('Team &amp; Salaries'!$O13="Annually",IF(BU$6='Team &amp; Salaries'!$M13,MIN('Team &amp; Salaries'!$N13,'Team &amp; Salaries'!$P13),IF(BU$6&gt;'Team &amp; Salaries'!$M13,IFERROR(MIN('Team &amp; Salaries'!$P13,BI103+'Team &amp; Salaries'!$N13),MIN('Team &amp; Salaries'!$N13,'Team &amp; Salaries'!$P13)),0))))))</f>
        <v>1</v>
      </c>
      <c r="BV103" s="671">
        <f>IF('Team &amp; Salaries'!$O13="Never",IF(BV$6&gt;='Team &amp; Salaries'!$M13,MIN('Team &amp; Salaries'!$N13,'Team &amp; Salaries'!$P13),0),IF('Team &amp; Salaries'!$O13="Monthly",IF(BV$6='Team &amp; Salaries'!$M13,MIN('Team &amp; Salaries'!$N13,'Team &amp; Salaries'!$P13),IF(BV$6&gt;'Team &amp; Salaries'!$M13,MIN('Team &amp; Salaries'!$P13,BU103+'Team &amp; Salaries'!$N13),0)),IF('Team &amp; Salaries'!$O13="Quarterly",IF(BV$6='Team &amp; Salaries'!$M13,MIN('Team &amp; Salaries'!$N13,'Team &amp; Salaries'!$P13),IF(BV$6&gt;'Team &amp; Salaries'!$M13,IFERROR(MIN('Team &amp; Salaries'!$P13,IF(ISNUMBER(BS103),BS103,0)+'Team &amp; Salaries'!$N13),'Team &amp; Salaries'!$N13),0)),IF('Team &amp; Salaries'!$O13="Annually",IF(BV$6='Team &amp; Salaries'!$M13,MIN('Team &amp; Salaries'!$N13,'Team &amp; Salaries'!$P13),IF(BV$6&gt;'Team &amp; Salaries'!$M13,IFERROR(MIN('Team &amp; Salaries'!$P13,BJ103+'Team &amp; Salaries'!$N13),MIN('Team &amp; Salaries'!$N13,'Team &amp; Salaries'!$P13)),0))))))</f>
        <v>1</v>
      </c>
      <c r="BW103" s="671">
        <f>IF('Team &amp; Salaries'!$O13="Never",IF(BW$6&gt;='Team &amp; Salaries'!$M13,MIN('Team &amp; Salaries'!$N13,'Team &amp; Salaries'!$P13),0),IF('Team &amp; Salaries'!$O13="Monthly",IF(BW$6='Team &amp; Salaries'!$M13,MIN('Team &amp; Salaries'!$N13,'Team &amp; Salaries'!$P13),IF(BW$6&gt;'Team &amp; Salaries'!$M13,MIN('Team &amp; Salaries'!$P13,BV103+'Team &amp; Salaries'!$N13),0)),IF('Team &amp; Salaries'!$O13="Quarterly",IF(BW$6='Team &amp; Salaries'!$M13,MIN('Team &amp; Salaries'!$N13,'Team &amp; Salaries'!$P13),IF(BW$6&gt;'Team &amp; Salaries'!$M13,IFERROR(MIN('Team &amp; Salaries'!$P13,IF(ISNUMBER(BT103),BT103,0)+'Team &amp; Salaries'!$N13),'Team &amp; Salaries'!$N13),0)),IF('Team &amp; Salaries'!$O13="Annually",IF(BW$6='Team &amp; Salaries'!$M13,MIN('Team &amp; Salaries'!$N13,'Team &amp; Salaries'!$P13),IF(BW$6&gt;'Team &amp; Salaries'!$M13,IFERROR(MIN('Team &amp; Salaries'!$P13,BK103+'Team &amp; Salaries'!$N13),MIN('Team &amp; Salaries'!$N13,'Team &amp; Salaries'!$P13)),0))))))</f>
        <v>1</v>
      </c>
      <c r="BX103" s="671">
        <f>IF('Team &amp; Salaries'!$O13="Never",IF(BX$6&gt;='Team &amp; Salaries'!$M13,MIN('Team &amp; Salaries'!$N13,'Team &amp; Salaries'!$P13),0),IF('Team &amp; Salaries'!$O13="Monthly",IF(BX$6='Team &amp; Salaries'!$M13,MIN('Team &amp; Salaries'!$N13,'Team &amp; Salaries'!$P13),IF(BX$6&gt;'Team &amp; Salaries'!$M13,MIN('Team &amp; Salaries'!$P13,BW103+'Team &amp; Salaries'!$N13),0)),IF('Team &amp; Salaries'!$O13="Quarterly",IF(BX$6='Team &amp; Salaries'!$M13,MIN('Team &amp; Salaries'!$N13,'Team &amp; Salaries'!$P13),IF(BX$6&gt;'Team &amp; Salaries'!$M13,IFERROR(MIN('Team &amp; Salaries'!$P13,IF(ISNUMBER(BU103),BU103,0)+'Team &amp; Salaries'!$N13),'Team &amp; Salaries'!$N13),0)),IF('Team &amp; Salaries'!$O13="Annually",IF(BX$6='Team &amp; Salaries'!$M13,MIN('Team &amp; Salaries'!$N13,'Team &amp; Salaries'!$P13),IF(BX$6&gt;'Team &amp; Salaries'!$M13,IFERROR(MIN('Team &amp; Salaries'!$P13,BL103+'Team &amp; Salaries'!$N13),MIN('Team &amp; Salaries'!$N13,'Team &amp; Salaries'!$P13)),0))))))</f>
        <v>1</v>
      </c>
      <c r="BY103" s="671">
        <f>IF('Team &amp; Salaries'!$O13="Never",IF(BY$6&gt;='Team &amp; Salaries'!$M13,MIN('Team &amp; Salaries'!$N13,'Team &amp; Salaries'!$P13),0),IF('Team &amp; Salaries'!$O13="Monthly",IF(BY$6='Team &amp; Salaries'!$M13,MIN('Team &amp; Salaries'!$N13,'Team &amp; Salaries'!$P13),IF(BY$6&gt;'Team &amp; Salaries'!$M13,MIN('Team &amp; Salaries'!$P13,BX103+'Team &amp; Salaries'!$N13),0)),IF('Team &amp; Salaries'!$O13="Quarterly",IF(BY$6='Team &amp; Salaries'!$M13,MIN('Team &amp; Salaries'!$N13,'Team &amp; Salaries'!$P13),IF(BY$6&gt;'Team &amp; Salaries'!$M13,IFERROR(MIN('Team &amp; Salaries'!$P13,IF(ISNUMBER(BV103),BV103,0)+'Team &amp; Salaries'!$N13),'Team &amp; Salaries'!$N13),0)),IF('Team &amp; Salaries'!$O13="Annually",IF(BY$6='Team &amp; Salaries'!$M13,MIN('Team &amp; Salaries'!$N13,'Team &amp; Salaries'!$P13),IF(BY$6&gt;'Team &amp; Salaries'!$M13,IFERROR(MIN('Team &amp; Salaries'!$P13,BM103+'Team &amp; Salaries'!$N13),MIN('Team &amp; Salaries'!$N13,'Team &amp; Salaries'!$P13)),0))))))</f>
        <v>1</v>
      </c>
      <c r="BZ103" s="671">
        <f>IF('Team &amp; Salaries'!$O13="Never",IF(BZ$6&gt;='Team &amp; Salaries'!$M13,MIN('Team &amp; Salaries'!$N13,'Team &amp; Salaries'!$P13),0),IF('Team &amp; Salaries'!$O13="Monthly",IF(BZ$6='Team &amp; Salaries'!$M13,MIN('Team &amp; Salaries'!$N13,'Team &amp; Salaries'!$P13),IF(BZ$6&gt;'Team &amp; Salaries'!$M13,MIN('Team &amp; Salaries'!$P13,BY103+'Team &amp; Salaries'!$N13),0)),IF('Team &amp; Salaries'!$O13="Quarterly",IF(BZ$6='Team &amp; Salaries'!$M13,MIN('Team &amp; Salaries'!$N13,'Team &amp; Salaries'!$P13),IF(BZ$6&gt;'Team &amp; Salaries'!$M13,IFERROR(MIN('Team &amp; Salaries'!$P13,IF(ISNUMBER(BW103),BW103,0)+'Team &amp; Salaries'!$N13),'Team &amp; Salaries'!$N13),0)),IF('Team &amp; Salaries'!$O13="Annually",IF(BZ$6='Team &amp; Salaries'!$M13,MIN('Team &amp; Salaries'!$N13,'Team &amp; Salaries'!$P13),IF(BZ$6&gt;'Team &amp; Salaries'!$M13,IFERROR(MIN('Team &amp; Salaries'!$P13,BN103+'Team &amp; Salaries'!$N13),MIN('Team &amp; Salaries'!$N13,'Team &amp; Salaries'!$P13)),0))))))</f>
        <v>1</v>
      </c>
      <c r="CA103" s="671">
        <f>IF('Team &amp; Salaries'!$O13="Never",IF(CA$6&gt;='Team &amp; Salaries'!$M13,MIN('Team &amp; Salaries'!$N13,'Team &amp; Salaries'!$P13),0),IF('Team &amp; Salaries'!$O13="Monthly",IF(CA$6='Team &amp; Salaries'!$M13,MIN('Team &amp; Salaries'!$N13,'Team &amp; Salaries'!$P13),IF(CA$6&gt;'Team &amp; Salaries'!$M13,MIN('Team &amp; Salaries'!$P13,BZ103+'Team &amp; Salaries'!$N13),0)),IF('Team &amp; Salaries'!$O13="Quarterly",IF(CA$6='Team &amp; Salaries'!$M13,MIN('Team &amp; Salaries'!$N13,'Team &amp; Salaries'!$P13),IF(CA$6&gt;'Team &amp; Salaries'!$M13,IFERROR(MIN('Team &amp; Salaries'!$P13,IF(ISNUMBER(BX103),BX103,0)+'Team &amp; Salaries'!$N13),'Team &amp; Salaries'!$N13),0)),IF('Team &amp; Salaries'!$O13="Annually",IF(CA$6='Team &amp; Salaries'!$M13,MIN('Team &amp; Salaries'!$N13,'Team &amp; Salaries'!$P13),IF(CA$6&gt;'Team &amp; Salaries'!$M13,IFERROR(MIN('Team &amp; Salaries'!$P13,BO103+'Team &amp; Salaries'!$N13),MIN('Team &amp; Salaries'!$N13,'Team &amp; Salaries'!$P13)),0))))))</f>
        <v>1</v>
      </c>
      <c r="CB103" s="671">
        <f>IF('Team &amp; Salaries'!$O13="Never",IF(CB$6&gt;='Team &amp; Salaries'!$M13,MIN('Team &amp; Salaries'!$N13,'Team &amp; Salaries'!$P13),0),IF('Team &amp; Salaries'!$O13="Monthly",IF(CB$6='Team &amp; Salaries'!$M13,MIN('Team &amp; Salaries'!$N13,'Team &amp; Salaries'!$P13),IF(CB$6&gt;'Team &amp; Salaries'!$M13,MIN('Team &amp; Salaries'!$P13,CA103+'Team &amp; Salaries'!$N13),0)),IF('Team &amp; Salaries'!$O13="Quarterly",IF(CB$6='Team &amp; Salaries'!$M13,MIN('Team &amp; Salaries'!$N13,'Team &amp; Salaries'!$P13),IF(CB$6&gt;'Team &amp; Salaries'!$M13,IFERROR(MIN('Team &amp; Salaries'!$P13,IF(ISNUMBER(BY103),BY103,0)+'Team &amp; Salaries'!$N13),'Team &amp; Salaries'!$N13),0)),IF('Team &amp; Salaries'!$O13="Annually",IF(CB$6='Team &amp; Salaries'!$M13,MIN('Team &amp; Salaries'!$N13,'Team &amp; Salaries'!$P13),IF(CB$6&gt;'Team &amp; Salaries'!$M13,IFERROR(MIN('Team &amp; Salaries'!$P13,BP103+'Team &amp; Salaries'!$N13),MIN('Team &amp; Salaries'!$N13,'Team &amp; Salaries'!$P13)),0))))))</f>
        <v>1</v>
      </c>
      <c r="CC103" s="671">
        <f>IF('Team &amp; Salaries'!$O13="Never",IF(CC$6&gt;='Team &amp; Salaries'!$M13,MIN('Team &amp; Salaries'!$N13,'Team &amp; Salaries'!$P13),0),IF('Team &amp; Salaries'!$O13="Monthly",IF(CC$6='Team &amp; Salaries'!$M13,MIN('Team &amp; Salaries'!$N13,'Team &amp; Salaries'!$P13),IF(CC$6&gt;'Team &amp; Salaries'!$M13,MIN('Team &amp; Salaries'!$P13,CB103+'Team &amp; Salaries'!$N13),0)),IF('Team &amp; Salaries'!$O13="Quarterly",IF(CC$6='Team &amp; Salaries'!$M13,MIN('Team &amp; Salaries'!$N13,'Team &amp; Salaries'!$P13),IF(CC$6&gt;'Team &amp; Salaries'!$M13,IFERROR(MIN('Team &amp; Salaries'!$P13,IF(ISNUMBER(BZ103),BZ103,0)+'Team &amp; Salaries'!$N13),'Team &amp; Salaries'!$N13),0)),IF('Team &amp; Salaries'!$O13="Annually",IF(CC$6='Team &amp; Salaries'!$M13,MIN('Team &amp; Salaries'!$N13,'Team &amp; Salaries'!$P13),IF(CC$6&gt;'Team &amp; Salaries'!$M13,IFERROR(MIN('Team &amp; Salaries'!$P13,BQ103+'Team &amp; Salaries'!$N13),MIN('Team &amp; Salaries'!$N13,'Team &amp; Salaries'!$P13)),0))))))</f>
        <v>1</v>
      </c>
      <c r="CD103" s="671">
        <f>IF('Team &amp; Salaries'!$O13="Never",IF(CD$6&gt;='Team &amp; Salaries'!$M13,MIN('Team &amp; Salaries'!$N13,'Team &amp; Salaries'!$P13),0),IF('Team &amp; Salaries'!$O13="Monthly",IF(CD$6='Team &amp; Salaries'!$M13,MIN('Team &amp; Salaries'!$N13,'Team &amp; Salaries'!$P13),IF(CD$6&gt;'Team &amp; Salaries'!$M13,MIN('Team &amp; Salaries'!$P13,CC103+'Team &amp; Salaries'!$N13),0)),IF('Team &amp; Salaries'!$O13="Quarterly",IF(CD$6='Team &amp; Salaries'!$M13,MIN('Team &amp; Salaries'!$N13,'Team &amp; Salaries'!$P13),IF(CD$6&gt;'Team &amp; Salaries'!$M13,IFERROR(MIN('Team &amp; Salaries'!$P13,IF(ISNUMBER(CA103),CA103,0)+'Team &amp; Salaries'!$N13),'Team &amp; Salaries'!$N13),0)),IF('Team &amp; Salaries'!$O13="Annually",IF(CD$6='Team &amp; Salaries'!$M13,MIN('Team &amp; Salaries'!$N13,'Team &amp; Salaries'!$P13),IF(CD$6&gt;'Team &amp; Salaries'!$M13,IFERROR(MIN('Team &amp; Salaries'!$P13,BR103+'Team &amp; Salaries'!$N13),MIN('Team &amp; Salaries'!$N13,'Team &amp; Salaries'!$P13)),0))))))</f>
        <v>1</v>
      </c>
      <c r="CE103" s="671">
        <f>IF('Team &amp; Salaries'!$O13="Never",IF(CE$6&gt;='Team &amp; Salaries'!$M13,MIN('Team &amp; Salaries'!$N13,'Team &amp; Salaries'!$P13),0),IF('Team &amp; Salaries'!$O13="Monthly",IF(CE$6='Team &amp; Salaries'!$M13,MIN('Team &amp; Salaries'!$N13,'Team &amp; Salaries'!$P13),IF(CE$6&gt;'Team &amp; Salaries'!$M13,MIN('Team &amp; Salaries'!$P13,CD103+'Team &amp; Salaries'!$N13),0)),IF('Team &amp; Salaries'!$O13="Quarterly",IF(CE$6='Team &amp; Salaries'!$M13,MIN('Team &amp; Salaries'!$N13,'Team &amp; Salaries'!$P13),IF(CE$6&gt;'Team &amp; Salaries'!$M13,IFERROR(MIN('Team &amp; Salaries'!$P13,IF(ISNUMBER(CB103),CB103,0)+'Team &amp; Salaries'!$N13),'Team &amp; Salaries'!$N13),0)),IF('Team &amp; Salaries'!$O13="Annually",IF(CE$6='Team &amp; Salaries'!$M13,MIN('Team &amp; Salaries'!$N13,'Team &amp; Salaries'!$P13),IF(CE$6&gt;'Team &amp; Salaries'!$M13,IFERROR(MIN('Team &amp; Salaries'!$P13,BS103+'Team &amp; Salaries'!$N13),MIN('Team &amp; Salaries'!$N13,'Team &amp; Salaries'!$P13)),0))))))</f>
        <v>1</v>
      </c>
      <c r="CF103" s="671">
        <f>IF('Team &amp; Salaries'!$O13="Never",IF(CF$6&gt;='Team &amp; Salaries'!$M13,MIN('Team &amp; Salaries'!$N13,'Team &amp; Salaries'!$P13),0),IF('Team &amp; Salaries'!$O13="Monthly",IF(CF$6='Team &amp; Salaries'!$M13,MIN('Team &amp; Salaries'!$N13,'Team &amp; Salaries'!$P13),IF(CF$6&gt;'Team &amp; Salaries'!$M13,MIN('Team &amp; Salaries'!$P13,CE103+'Team &amp; Salaries'!$N13),0)),IF('Team &amp; Salaries'!$O13="Quarterly",IF(CF$6='Team &amp; Salaries'!$M13,MIN('Team &amp; Salaries'!$N13,'Team &amp; Salaries'!$P13),IF(CF$6&gt;'Team &amp; Salaries'!$M13,IFERROR(MIN('Team &amp; Salaries'!$P13,IF(ISNUMBER(CC103),CC103,0)+'Team &amp; Salaries'!$N13),'Team &amp; Salaries'!$N13),0)),IF('Team &amp; Salaries'!$O13="Annually",IF(CF$6='Team &amp; Salaries'!$M13,MIN('Team &amp; Salaries'!$N13,'Team &amp; Salaries'!$P13),IF(CF$6&gt;'Team &amp; Salaries'!$M13,IFERROR(MIN('Team &amp; Salaries'!$P13,BT103+'Team &amp; Salaries'!$N13),MIN('Team &amp; Salaries'!$N13,'Team &amp; Salaries'!$P13)),0))))))</f>
        <v>1</v>
      </c>
      <c r="CG103" s="671">
        <f>IF('Team &amp; Salaries'!$O13="Never",IF(CG$6&gt;='Team &amp; Salaries'!$M13,MIN('Team &amp; Salaries'!$N13,'Team &amp; Salaries'!$P13),0),IF('Team &amp; Salaries'!$O13="Monthly",IF(CG$6='Team &amp; Salaries'!$M13,MIN('Team &amp; Salaries'!$N13,'Team &amp; Salaries'!$P13),IF(CG$6&gt;'Team &amp; Salaries'!$M13,MIN('Team &amp; Salaries'!$P13,CF103+'Team &amp; Salaries'!$N13),0)),IF('Team &amp; Salaries'!$O13="Quarterly",IF(CG$6='Team &amp; Salaries'!$M13,MIN('Team &amp; Salaries'!$N13,'Team &amp; Salaries'!$P13),IF(CG$6&gt;'Team &amp; Salaries'!$M13,IFERROR(MIN('Team &amp; Salaries'!$P13,IF(ISNUMBER(CD103),CD103,0)+'Team &amp; Salaries'!$N13),'Team &amp; Salaries'!$N13),0)),IF('Team &amp; Salaries'!$O13="Annually",IF(CG$6='Team &amp; Salaries'!$M13,MIN('Team &amp; Salaries'!$N13,'Team &amp; Salaries'!$P13),IF(CG$6&gt;'Team &amp; Salaries'!$M13,IFERROR(MIN('Team &amp; Salaries'!$P13,BU103+'Team &amp; Salaries'!$N13),MIN('Team &amp; Salaries'!$N13,'Team &amp; Salaries'!$P13)),0))))))</f>
        <v>1</v>
      </c>
      <c r="CH103" s="671">
        <f>IF('Team &amp; Salaries'!$O13="Never",IF(CH$6&gt;='Team &amp; Salaries'!$M13,MIN('Team &amp; Salaries'!$N13,'Team &amp; Salaries'!$P13),0),IF('Team &amp; Salaries'!$O13="Monthly",IF(CH$6='Team &amp; Salaries'!$M13,MIN('Team &amp; Salaries'!$N13,'Team &amp; Salaries'!$P13),IF(CH$6&gt;'Team &amp; Salaries'!$M13,MIN('Team &amp; Salaries'!$P13,CG103+'Team &amp; Salaries'!$N13),0)),IF('Team &amp; Salaries'!$O13="Quarterly",IF(CH$6='Team &amp; Salaries'!$M13,MIN('Team &amp; Salaries'!$N13,'Team &amp; Salaries'!$P13),IF(CH$6&gt;'Team &amp; Salaries'!$M13,IFERROR(MIN('Team &amp; Salaries'!$P13,IF(ISNUMBER(CE103),CE103,0)+'Team &amp; Salaries'!$N13),'Team &amp; Salaries'!$N13),0)),IF('Team &amp; Salaries'!$O13="Annually",IF(CH$6='Team &amp; Salaries'!$M13,MIN('Team &amp; Salaries'!$N13,'Team &amp; Salaries'!$P13),IF(CH$6&gt;'Team &amp; Salaries'!$M13,IFERROR(MIN('Team &amp; Salaries'!$P13,BV103+'Team &amp; Salaries'!$N13),MIN('Team &amp; Salaries'!$N13,'Team &amp; Salaries'!$P13)),0))))))</f>
        <v>1</v>
      </c>
      <c r="CI103" s="671">
        <f>IF('Team &amp; Salaries'!$O13="Never",IF(CI$6&gt;='Team &amp; Salaries'!$M13,MIN('Team &amp; Salaries'!$N13,'Team &amp; Salaries'!$P13),0),IF('Team &amp; Salaries'!$O13="Monthly",IF(CI$6='Team &amp; Salaries'!$M13,MIN('Team &amp; Salaries'!$N13,'Team &amp; Salaries'!$P13),IF(CI$6&gt;'Team &amp; Salaries'!$M13,MIN('Team &amp; Salaries'!$P13,CH103+'Team &amp; Salaries'!$N13),0)),IF('Team &amp; Salaries'!$O13="Quarterly",IF(CI$6='Team &amp; Salaries'!$M13,MIN('Team &amp; Salaries'!$N13,'Team &amp; Salaries'!$P13),IF(CI$6&gt;'Team &amp; Salaries'!$M13,IFERROR(MIN('Team &amp; Salaries'!$P13,IF(ISNUMBER(CF103),CF103,0)+'Team &amp; Salaries'!$N13),'Team &amp; Salaries'!$N13),0)),IF('Team &amp; Salaries'!$O13="Annually",IF(CI$6='Team &amp; Salaries'!$M13,MIN('Team &amp; Salaries'!$N13,'Team &amp; Salaries'!$P13),IF(CI$6&gt;'Team &amp; Salaries'!$M13,IFERROR(MIN('Team &amp; Salaries'!$P13,BW103+'Team &amp; Salaries'!$N13),MIN('Team &amp; Salaries'!$N13,'Team &amp; Salaries'!$P13)),0))))))</f>
        <v>1</v>
      </c>
      <c r="CJ103" s="671">
        <f>IF('Team &amp; Salaries'!$O13="Never",IF(CJ$6&gt;='Team &amp; Salaries'!$M13,MIN('Team &amp; Salaries'!$N13,'Team &amp; Salaries'!$P13),0),IF('Team &amp; Salaries'!$O13="Monthly",IF(CJ$6='Team &amp; Salaries'!$M13,MIN('Team &amp; Salaries'!$N13,'Team &amp; Salaries'!$P13),IF(CJ$6&gt;'Team &amp; Salaries'!$M13,MIN('Team &amp; Salaries'!$P13,CI103+'Team &amp; Salaries'!$N13),0)),IF('Team &amp; Salaries'!$O13="Quarterly",IF(CJ$6='Team &amp; Salaries'!$M13,MIN('Team &amp; Salaries'!$N13,'Team &amp; Salaries'!$P13),IF(CJ$6&gt;'Team &amp; Salaries'!$M13,IFERROR(MIN('Team &amp; Salaries'!$P13,IF(ISNUMBER(CG103),CG103,0)+'Team &amp; Salaries'!$N13),'Team &amp; Salaries'!$N13),0)),IF('Team &amp; Salaries'!$O13="Annually",IF(CJ$6='Team &amp; Salaries'!$M13,MIN('Team &amp; Salaries'!$N13,'Team &amp; Salaries'!$P13),IF(CJ$6&gt;'Team &amp; Salaries'!$M13,IFERROR(MIN('Team &amp; Salaries'!$P13,BX103+'Team &amp; Salaries'!$N13),MIN('Team &amp; Salaries'!$N13,'Team &amp; Salaries'!$P13)),0))))))</f>
        <v>1</v>
      </c>
      <c r="CK103" s="671">
        <f>IF('Team &amp; Salaries'!$O13="Never",IF(CK$6&gt;='Team &amp; Salaries'!$M13,MIN('Team &amp; Salaries'!$N13,'Team &amp; Salaries'!$P13),0),IF('Team &amp; Salaries'!$O13="Monthly",IF(CK$6='Team &amp; Salaries'!$M13,MIN('Team &amp; Salaries'!$N13,'Team &amp; Salaries'!$P13),IF(CK$6&gt;'Team &amp; Salaries'!$M13,MIN('Team &amp; Salaries'!$P13,CJ103+'Team &amp; Salaries'!$N13),0)),IF('Team &amp; Salaries'!$O13="Quarterly",IF(CK$6='Team &amp; Salaries'!$M13,MIN('Team &amp; Salaries'!$N13,'Team &amp; Salaries'!$P13),IF(CK$6&gt;'Team &amp; Salaries'!$M13,IFERROR(MIN('Team &amp; Salaries'!$P13,IF(ISNUMBER(CH103),CH103,0)+'Team &amp; Salaries'!$N13),'Team &amp; Salaries'!$N13),0)),IF('Team &amp; Salaries'!$O13="Annually",IF(CK$6='Team &amp; Salaries'!$M13,MIN('Team &amp; Salaries'!$N13,'Team &amp; Salaries'!$P13),IF(CK$6&gt;'Team &amp; Salaries'!$M13,IFERROR(MIN('Team &amp; Salaries'!$P13,BY103+'Team &amp; Salaries'!$N13),MIN('Team &amp; Salaries'!$N13,'Team &amp; Salaries'!$P13)),0))))))</f>
        <v>1</v>
      </c>
      <c r="CL103" s="671">
        <f>IF('Team &amp; Salaries'!$O13="Never",IF(CL$6&gt;='Team &amp; Salaries'!$M13,MIN('Team &amp; Salaries'!$N13,'Team &amp; Salaries'!$P13),0),IF('Team &amp; Salaries'!$O13="Monthly",IF(CL$6='Team &amp; Salaries'!$M13,MIN('Team &amp; Salaries'!$N13,'Team &amp; Salaries'!$P13),IF(CL$6&gt;'Team &amp; Salaries'!$M13,MIN('Team &amp; Salaries'!$P13,CK103+'Team &amp; Salaries'!$N13),0)),IF('Team &amp; Salaries'!$O13="Quarterly",IF(CL$6='Team &amp; Salaries'!$M13,MIN('Team &amp; Salaries'!$N13,'Team &amp; Salaries'!$P13),IF(CL$6&gt;'Team &amp; Salaries'!$M13,IFERROR(MIN('Team &amp; Salaries'!$P13,IF(ISNUMBER(CI103),CI103,0)+'Team &amp; Salaries'!$N13),'Team &amp; Salaries'!$N13),0)),IF('Team &amp; Salaries'!$O13="Annually",IF(CL$6='Team &amp; Salaries'!$M13,MIN('Team &amp; Salaries'!$N13,'Team &amp; Salaries'!$P13),IF(CL$6&gt;'Team &amp; Salaries'!$M13,IFERROR(MIN('Team &amp; Salaries'!$P13,BZ103+'Team &amp; Salaries'!$N13),MIN('Team &amp; Salaries'!$N13,'Team &amp; Salaries'!$P13)),0))))))</f>
        <v>1</v>
      </c>
      <c r="CM103" s="671">
        <f>IF('Team &amp; Salaries'!$O13="Never",IF(CM$6&gt;='Team &amp; Salaries'!$M13,MIN('Team &amp; Salaries'!$N13,'Team &amp; Salaries'!$P13),0),IF('Team &amp; Salaries'!$O13="Monthly",IF(CM$6='Team &amp; Salaries'!$M13,MIN('Team &amp; Salaries'!$N13,'Team &amp; Salaries'!$P13),IF(CM$6&gt;'Team &amp; Salaries'!$M13,MIN('Team &amp; Salaries'!$P13,CL103+'Team &amp; Salaries'!$N13),0)),IF('Team &amp; Salaries'!$O13="Quarterly",IF(CM$6='Team &amp; Salaries'!$M13,MIN('Team &amp; Salaries'!$N13,'Team &amp; Salaries'!$P13),IF(CM$6&gt;'Team &amp; Salaries'!$M13,IFERROR(MIN('Team &amp; Salaries'!$P13,IF(ISNUMBER(CJ103),CJ103,0)+'Team &amp; Salaries'!$N13),'Team &amp; Salaries'!$N13),0)),IF('Team &amp; Salaries'!$O13="Annually",IF(CM$6='Team &amp; Salaries'!$M13,MIN('Team &amp; Salaries'!$N13,'Team &amp; Salaries'!$P13),IF(CM$6&gt;'Team &amp; Salaries'!$M13,IFERROR(MIN('Team &amp; Salaries'!$P13,CA103+'Team &amp; Salaries'!$N13),MIN('Team &amp; Salaries'!$N13,'Team &amp; Salaries'!$P13)),0))))))</f>
        <v>1</v>
      </c>
      <c r="CN103" s="671">
        <f>IF('Team &amp; Salaries'!$O13="Never",IF(CN$6&gt;='Team &amp; Salaries'!$M13,MIN('Team &amp; Salaries'!$N13,'Team &amp; Salaries'!$P13),0),IF('Team &amp; Salaries'!$O13="Monthly",IF(CN$6='Team &amp; Salaries'!$M13,MIN('Team &amp; Salaries'!$N13,'Team &amp; Salaries'!$P13),IF(CN$6&gt;'Team &amp; Salaries'!$M13,MIN('Team &amp; Salaries'!$P13,CM103+'Team &amp; Salaries'!$N13),0)),IF('Team &amp; Salaries'!$O13="Quarterly",IF(CN$6='Team &amp; Salaries'!$M13,MIN('Team &amp; Salaries'!$N13,'Team &amp; Salaries'!$P13),IF(CN$6&gt;'Team &amp; Salaries'!$M13,IFERROR(MIN('Team &amp; Salaries'!$P13,IF(ISNUMBER(CK103),CK103,0)+'Team &amp; Salaries'!$N13),'Team &amp; Salaries'!$N13),0)),IF('Team &amp; Salaries'!$O13="Annually",IF(CN$6='Team &amp; Salaries'!$M13,MIN('Team &amp; Salaries'!$N13,'Team &amp; Salaries'!$P13),IF(CN$6&gt;'Team &amp; Salaries'!$M13,IFERROR(MIN('Team &amp; Salaries'!$P13,CB103+'Team &amp; Salaries'!$N13),MIN('Team &amp; Salaries'!$N13,'Team &amp; Salaries'!$P13)),0))))))</f>
        <v>1</v>
      </c>
      <c r="CO103" s="671">
        <f>IF('Team &amp; Salaries'!$O13="Never",IF(CO$6&gt;='Team &amp; Salaries'!$M13,MIN('Team &amp; Salaries'!$N13,'Team &amp; Salaries'!$P13),0),IF('Team &amp; Salaries'!$O13="Monthly",IF(CO$6='Team &amp; Salaries'!$M13,MIN('Team &amp; Salaries'!$N13,'Team &amp; Salaries'!$P13),IF(CO$6&gt;'Team &amp; Salaries'!$M13,MIN('Team &amp; Salaries'!$P13,CN103+'Team &amp; Salaries'!$N13),0)),IF('Team &amp; Salaries'!$O13="Quarterly",IF(CO$6='Team &amp; Salaries'!$M13,MIN('Team &amp; Salaries'!$N13,'Team &amp; Salaries'!$P13),IF(CO$6&gt;'Team &amp; Salaries'!$M13,IFERROR(MIN('Team &amp; Salaries'!$P13,IF(ISNUMBER(CL103),CL103,0)+'Team &amp; Salaries'!$N13),'Team &amp; Salaries'!$N13),0)),IF('Team &amp; Salaries'!$O13="Annually",IF(CO$6='Team &amp; Salaries'!$M13,MIN('Team &amp; Salaries'!$N13,'Team &amp; Salaries'!$P13),IF(CO$6&gt;'Team &amp; Salaries'!$M13,IFERROR(MIN('Team &amp; Salaries'!$P13,CC103+'Team &amp; Salaries'!$N13),MIN('Team &amp; Salaries'!$N13,'Team &amp; Salaries'!$P13)),0))))))</f>
        <v>1</v>
      </c>
      <c r="CP103" s="671">
        <f>IF('Team &amp; Salaries'!$O13="Never",IF(CP$6&gt;='Team &amp; Salaries'!$M13,MIN('Team &amp; Salaries'!$N13,'Team &amp; Salaries'!$P13),0),IF('Team &amp; Salaries'!$O13="Monthly",IF(CP$6='Team &amp; Salaries'!$M13,MIN('Team &amp; Salaries'!$N13,'Team &amp; Salaries'!$P13),IF(CP$6&gt;'Team &amp; Salaries'!$M13,MIN('Team &amp; Salaries'!$P13,CO103+'Team &amp; Salaries'!$N13),0)),IF('Team &amp; Salaries'!$O13="Quarterly",IF(CP$6='Team &amp; Salaries'!$M13,MIN('Team &amp; Salaries'!$N13,'Team &amp; Salaries'!$P13),IF(CP$6&gt;'Team &amp; Salaries'!$M13,IFERROR(MIN('Team &amp; Salaries'!$P13,IF(ISNUMBER(CM103),CM103,0)+'Team &amp; Salaries'!$N13),'Team &amp; Salaries'!$N13),0)),IF('Team &amp; Salaries'!$O13="Annually",IF(CP$6='Team &amp; Salaries'!$M13,MIN('Team &amp; Salaries'!$N13,'Team &amp; Salaries'!$P13),IF(CP$6&gt;'Team &amp; Salaries'!$M13,IFERROR(MIN('Team &amp; Salaries'!$P13,CD103+'Team &amp; Salaries'!$N13),MIN('Team &amp; Salaries'!$N13,'Team &amp; Salaries'!$P13)),0))))))</f>
        <v>1</v>
      </c>
      <c r="CQ103" s="671">
        <f>IF('Team &amp; Salaries'!$O13="Never",IF(CQ$6&gt;='Team &amp; Salaries'!$M13,MIN('Team &amp; Salaries'!$N13,'Team &amp; Salaries'!$P13),0),IF('Team &amp; Salaries'!$O13="Monthly",IF(CQ$6='Team &amp; Salaries'!$M13,MIN('Team &amp; Salaries'!$N13,'Team &amp; Salaries'!$P13),IF(CQ$6&gt;'Team &amp; Salaries'!$M13,MIN('Team &amp; Salaries'!$P13,CP103+'Team &amp; Salaries'!$N13),0)),IF('Team &amp; Salaries'!$O13="Quarterly",IF(CQ$6='Team &amp; Salaries'!$M13,MIN('Team &amp; Salaries'!$N13,'Team &amp; Salaries'!$P13),IF(CQ$6&gt;'Team &amp; Salaries'!$M13,IFERROR(MIN('Team &amp; Salaries'!$P13,IF(ISNUMBER(CN103),CN103,0)+'Team &amp; Salaries'!$N13),'Team &amp; Salaries'!$N13),0)),IF('Team &amp; Salaries'!$O13="Annually",IF(CQ$6='Team &amp; Salaries'!$M13,MIN('Team &amp; Salaries'!$N13,'Team &amp; Salaries'!$P13),IF(CQ$6&gt;'Team &amp; Salaries'!$M13,IFERROR(MIN('Team &amp; Salaries'!$P13,CE103+'Team &amp; Salaries'!$N13),MIN('Team &amp; Salaries'!$N13,'Team &amp; Salaries'!$P13)),0))))))</f>
        <v>1</v>
      </c>
      <c r="CR103" s="671">
        <f>IF('Team &amp; Salaries'!$O13="Never",IF(CR$6&gt;='Team &amp; Salaries'!$M13,MIN('Team &amp; Salaries'!$N13,'Team &amp; Salaries'!$P13),0),IF('Team &amp; Salaries'!$O13="Monthly",IF(CR$6='Team &amp; Salaries'!$M13,MIN('Team &amp; Salaries'!$N13,'Team &amp; Salaries'!$P13),IF(CR$6&gt;'Team &amp; Salaries'!$M13,MIN('Team &amp; Salaries'!$P13,CQ103+'Team &amp; Salaries'!$N13),0)),IF('Team &amp; Salaries'!$O13="Quarterly",IF(CR$6='Team &amp; Salaries'!$M13,MIN('Team &amp; Salaries'!$N13,'Team &amp; Salaries'!$P13),IF(CR$6&gt;'Team &amp; Salaries'!$M13,IFERROR(MIN('Team &amp; Salaries'!$P13,IF(ISNUMBER(CO103),CO103,0)+'Team &amp; Salaries'!$N13),'Team &amp; Salaries'!$N13),0)),IF('Team &amp; Salaries'!$O13="Annually",IF(CR$6='Team &amp; Salaries'!$M13,MIN('Team &amp; Salaries'!$N13,'Team &amp; Salaries'!$P13),IF(CR$6&gt;'Team &amp; Salaries'!$M13,IFERROR(MIN('Team &amp; Salaries'!$P13,CF103+'Team &amp; Salaries'!$N13),MIN('Team &amp; Salaries'!$N13,'Team &amp; Salaries'!$P13)),0))))))</f>
        <v>1</v>
      </c>
      <c r="CS103" s="671">
        <f>IF('Team &amp; Salaries'!$O13="Never",IF(CS$6&gt;='Team &amp; Salaries'!$M13,MIN('Team &amp; Salaries'!$N13,'Team &amp; Salaries'!$P13),0),IF('Team &amp; Salaries'!$O13="Monthly",IF(CS$6='Team &amp; Salaries'!$M13,MIN('Team &amp; Salaries'!$N13,'Team &amp; Salaries'!$P13),IF(CS$6&gt;'Team &amp; Salaries'!$M13,MIN('Team &amp; Salaries'!$P13,CR103+'Team &amp; Salaries'!$N13),0)),IF('Team &amp; Salaries'!$O13="Quarterly",IF(CS$6='Team &amp; Salaries'!$M13,MIN('Team &amp; Salaries'!$N13,'Team &amp; Salaries'!$P13),IF(CS$6&gt;'Team &amp; Salaries'!$M13,IFERROR(MIN('Team &amp; Salaries'!$P13,IF(ISNUMBER(CP103),CP103,0)+'Team &amp; Salaries'!$N13),'Team &amp; Salaries'!$N13),0)),IF('Team &amp; Salaries'!$O13="Annually",IF(CS$6='Team &amp; Salaries'!$M13,MIN('Team &amp; Salaries'!$N13,'Team &amp; Salaries'!$P13),IF(CS$6&gt;'Team &amp; Salaries'!$M13,IFERROR(MIN('Team &amp; Salaries'!$P13,CG103+'Team &amp; Salaries'!$N13),MIN('Team &amp; Salaries'!$N13,'Team &amp; Salaries'!$P13)),0))))))</f>
        <v>1</v>
      </c>
      <c r="CT103" s="671">
        <f>IF('Team &amp; Salaries'!$O13="Never",IF(CT$6&gt;='Team &amp; Salaries'!$M13,MIN('Team &amp; Salaries'!$N13,'Team &amp; Salaries'!$P13),0),IF('Team &amp; Salaries'!$O13="Monthly",IF(CT$6='Team &amp; Salaries'!$M13,MIN('Team &amp; Salaries'!$N13,'Team &amp; Salaries'!$P13),IF(CT$6&gt;'Team &amp; Salaries'!$M13,MIN('Team &amp; Salaries'!$P13,CS103+'Team &amp; Salaries'!$N13),0)),IF('Team &amp; Salaries'!$O13="Quarterly",IF(CT$6='Team &amp; Salaries'!$M13,MIN('Team &amp; Salaries'!$N13,'Team &amp; Salaries'!$P13),IF(CT$6&gt;'Team &amp; Salaries'!$M13,IFERROR(MIN('Team &amp; Salaries'!$P13,IF(ISNUMBER(CQ103),CQ103,0)+'Team &amp; Salaries'!$N13),'Team &amp; Salaries'!$N13),0)),IF('Team &amp; Salaries'!$O13="Annually",IF(CT$6='Team &amp; Salaries'!$M13,MIN('Team &amp; Salaries'!$N13,'Team &amp; Salaries'!$P13),IF(CT$6&gt;'Team &amp; Salaries'!$M13,IFERROR(MIN('Team &amp; Salaries'!$P13,CH103+'Team &amp; Salaries'!$N13),MIN('Team &amp; Salaries'!$N13,'Team &amp; Salaries'!$P13)),0))))))</f>
        <v>1</v>
      </c>
      <c r="CU103" s="671">
        <f>IF('Team &amp; Salaries'!$O13="Never",IF(CU$6&gt;='Team &amp; Salaries'!$M13,MIN('Team &amp; Salaries'!$N13,'Team &amp; Salaries'!$P13),0),IF('Team &amp; Salaries'!$O13="Monthly",IF(CU$6='Team &amp; Salaries'!$M13,MIN('Team &amp; Salaries'!$N13,'Team &amp; Salaries'!$P13),IF(CU$6&gt;'Team &amp; Salaries'!$M13,MIN('Team &amp; Salaries'!$P13,CT103+'Team &amp; Salaries'!$N13),0)),IF('Team &amp; Salaries'!$O13="Quarterly",IF(CU$6='Team &amp; Salaries'!$M13,MIN('Team &amp; Salaries'!$N13,'Team &amp; Salaries'!$P13),IF(CU$6&gt;'Team &amp; Salaries'!$M13,IFERROR(MIN('Team &amp; Salaries'!$P13,IF(ISNUMBER(CR103),CR103,0)+'Team &amp; Salaries'!$N13),'Team &amp; Salaries'!$N13),0)),IF('Team &amp; Salaries'!$O13="Annually",IF(CU$6='Team &amp; Salaries'!$M13,MIN('Team &amp; Salaries'!$N13,'Team &amp; Salaries'!$P13),IF(CU$6&gt;'Team &amp; Salaries'!$M13,IFERROR(MIN('Team &amp; Salaries'!$P13,CI103+'Team &amp; Salaries'!$N13),MIN('Team &amp; Salaries'!$N13,'Team &amp; Salaries'!$P13)),0))))))</f>
        <v>1</v>
      </c>
      <c r="CV103" s="671">
        <f>IF('Team &amp; Salaries'!$O13="Never",IF(CV$6&gt;='Team &amp; Salaries'!$M13,MIN('Team &amp; Salaries'!$N13,'Team &amp; Salaries'!$P13),0),IF('Team &amp; Salaries'!$O13="Monthly",IF(CV$6='Team &amp; Salaries'!$M13,MIN('Team &amp; Salaries'!$N13,'Team &amp; Salaries'!$P13),IF(CV$6&gt;'Team &amp; Salaries'!$M13,MIN('Team &amp; Salaries'!$P13,CU103+'Team &amp; Salaries'!$N13),0)),IF('Team &amp; Salaries'!$O13="Quarterly",IF(CV$6='Team &amp; Salaries'!$M13,MIN('Team &amp; Salaries'!$N13,'Team &amp; Salaries'!$P13),IF(CV$6&gt;'Team &amp; Salaries'!$M13,IFERROR(MIN('Team &amp; Salaries'!$P13,IF(ISNUMBER(CS103),CS103,0)+'Team &amp; Salaries'!$N13),'Team &amp; Salaries'!$N13),0)),IF('Team &amp; Salaries'!$O13="Annually",IF(CV$6='Team &amp; Salaries'!$M13,MIN('Team &amp; Salaries'!$N13,'Team &amp; Salaries'!$P13),IF(CV$6&gt;'Team &amp; Salaries'!$M13,IFERROR(MIN('Team &amp; Salaries'!$P13,CJ103+'Team &amp; Salaries'!$N13),MIN('Team &amp; Salaries'!$N13,'Team &amp; Salaries'!$P13)),0))))))</f>
        <v>1</v>
      </c>
      <c r="CW103" s="671">
        <f>IF('Team &amp; Salaries'!$O13="Never",IF(CW$6&gt;='Team &amp; Salaries'!$M13,MIN('Team &amp; Salaries'!$N13,'Team &amp; Salaries'!$P13),0),IF('Team &amp; Salaries'!$O13="Monthly",IF(CW$6='Team &amp; Salaries'!$M13,MIN('Team &amp; Salaries'!$N13,'Team &amp; Salaries'!$P13),IF(CW$6&gt;'Team &amp; Salaries'!$M13,MIN('Team &amp; Salaries'!$P13,CV103+'Team &amp; Salaries'!$N13),0)),IF('Team &amp; Salaries'!$O13="Quarterly",IF(CW$6='Team &amp; Salaries'!$M13,MIN('Team &amp; Salaries'!$N13,'Team &amp; Salaries'!$P13),IF(CW$6&gt;'Team &amp; Salaries'!$M13,IFERROR(MIN('Team &amp; Salaries'!$P13,IF(ISNUMBER(CT103),CT103,0)+'Team &amp; Salaries'!$N13),'Team &amp; Salaries'!$N13),0)),IF('Team &amp; Salaries'!$O13="Annually",IF(CW$6='Team &amp; Salaries'!$M13,MIN('Team &amp; Salaries'!$N13,'Team &amp; Salaries'!$P13),IF(CW$6&gt;'Team &amp; Salaries'!$M13,IFERROR(MIN('Team &amp; Salaries'!$P13,CK103+'Team &amp; Salaries'!$N13),MIN('Team &amp; Salaries'!$N13,'Team &amp; Salaries'!$P13)),0))))))</f>
        <v>1</v>
      </c>
      <c r="CX103" s="671">
        <f>IF('Team &amp; Salaries'!$O13="Never",IF(CX$6&gt;='Team &amp; Salaries'!$M13,MIN('Team &amp; Salaries'!$N13,'Team &amp; Salaries'!$P13),0),IF('Team &amp; Salaries'!$O13="Monthly",IF(CX$6='Team &amp; Salaries'!$M13,MIN('Team &amp; Salaries'!$N13,'Team &amp; Salaries'!$P13),IF(CX$6&gt;'Team &amp; Salaries'!$M13,MIN('Team &amp; Salaries'!$P13,CW103+'Team &amp; Salaries'!$N13),0)),IF('Team &amp; Salaries'!$O13="Quarterly",IF(CX$6='Team &amp; Salaries'!$M13,MIN('Team &amp; Salaries'!$N13,'Team &amp; Salaries'!$P13),IF(CX$6&gt;'Team &amp; Salaries'!$M13,IFERROR(MIN('Team &amp; Salaries'!$P13,IF(ISNUMBER(CU103),CU103,0)+'Team &amp; Salaries'!$N13),'Team &amp; Salaries'!$N13),0)),IF('Team &amp; Salaries'!$O13="Annually",IF(CX$6='Team &amp; Salaries'!$M13,MIN('Team &amp; Salaries'!$N13,'Team &amp; Salaries'!$P13),IF(CX$6&gt;'Team &amp; Salaries'!$M13,IFERROR(MIN('Team &amp; Salaries'!$P13,CL103+'Team &amp; Salaries'!$N13),MIN('Team &amp; Salaries'!$N13,'Team &amp; Salaries'!$P13)),0))))))</f>
        <v>1</v>
      </c>
      <c r="CY103" s="671">
        <f>IF('Team &amp; Salaries'!$O13="Never",IF(CY$6&gt;='Team &amp; Salaries'!$M13,MIN('Team &amp; Salaries'!$N13,'Team &amp; Salaries'!$P13),0),IF('Team &amp; Salaries'!$O13="Monthly",IF(CY$6='Team &amp; Salaries'!$M13,MIN('Team &amp; Salaries'!$N13,'Team &amp; Salaries'!$P13),IF(CY$6&gt;'Team &amp; Salaries'!$M13,MIN('Team &amp; Salaries'!$P13,CX103+'Team &amp; Salaries'!$N13),0)),IF('Team &amp; Salaries'!$O13="Quarterly",IF(CY$6='Team &amp; Salaries'!$M13,MIN('Team &amp; Salaries'!$N13,'Team &amp; Salaries'!$P13),IF(CY$6&gt;'Team &amp; Salaries'!$M13,IFERROR(MIN('Team &amp; Salaries'!$P13,IF(ISNUMBER(CV103),CV103,0)+'Team &amp; Salaries'!$N13),'Team &amp; Salaries'!$N13),0)),IF('Team &amp; Salaries'!$O13="Annually",IF(CY$6='Team &amp; Salaries'!$M13,MIN('Team &amp; Salaries'!$N13,'Team &amp; Salaries'!$P13),IF(CY$6&gt;'Team &amp; Salaries'!$M13,IFERROR(MIN('Team &amp; Salaries'!$P13,CM103+'Team &amp; Salaries'!$N13),MIN('Team &amp; Salaries'!$N13,'Team &amp; Salaries'!$P13)),0))))))</f>
        <v>1</v>
      </c>
      <c r="CZ103" s="671">
        <f>IF('Team &amp; Salaries'!$O13="Never",IF(CZ$6&gt;='Team &amp; Salaries'!$M13,MIN('Team &amp; Salaries'!$N13,'Team &amp; Salaries'!$P13),0),IF('Team &amp; Salaries'!$O13="Monthly",IF(CZ$6='Team &amp; Salaries'!$M13,MIN('Team &amp; Salaries'!$N13,'Team &amp; Salaries'!$P13),IF(CZ$6&gt;'Team &amp; Salaries'!$M13,MIN('Team &amp; Salaries'!$P13,CY103+'Team &amp; Salaries'!$N13),0)),IF('Team &amp; Salaries'!$O13="Quarterly",IF(CZ$6='Team &amp; Salaries'!$M13,MIN('Team &amp; Salaries'!$N13,'Team &amp; Salaries'!$P13),IF(CZ$6&gt;'Team &amp; Salaries'!$M13,IFERROR(MIN('Team &amp; Salaries'!$P13,IF(ISNUMBER(CW103),CW103,0)+'Team &amp; Salaries'!$N13),'Team &amp; Salaries'!$N13),0)),IF('Team &amp; Salaries'!$O13="Annually",IF(CZ$6='Team &amp; Salaries'!$M13,MIN('Team &amp; Salaries'!$N13,'Team &amp; Salaries'!$P13),IF(CZ$6&gt;'Team &amp; Salaries'!$M13,IFERROR(MIN('Team &amp; Salaries'!$P13,CN103+'Team &amp; Salaries'!$N13),MIN('Team &amp; Salaries'!$N13,'Team &amp; Salaries'!$P13)),0))))))</f>
        <v>1</v>
      </c>
      <c r="DA103" s="671">
        <f>IF('Team &amp; Salaries'!$O13="Never",IF(DA$6&gt;='Team &amp; Salaries'!$M13,MIN('Team &amp; Salaries'!$N13,'Team &amp; Salaries'!$P13),0),IF('Team &amp; Salaries'!$O13="Monthly",IF(DA$6='Team &amp; Salaries'!$M13,MIN('Team &amp; Salaries'!$N13,'Team &amp; Salaries'!$P13),IF(DA$6&gt;'Team &amp; Salaries'!$M13,MIN('Team &amp; Salaries'!$P13,CZ103+'Team &amp; Salaries'!$N13),0)),IF('Team &amp; Salaries'!$O13="Quarterly",IF(DA$6='Team &amp; Salaries'!$M13,MIN('Team &amp; Salaries'!$N13,'Team &amp; Salaries'!$P13),IF(DA$6&gt;'Team &amp; Salaries'!$M13,IFERROR(MIN('Team &amp; Salaries'!$P13,IF(ISNUMBER(CX103),CX103,0)+'Team &amp; Salaries'!$N13),'Team &amp; Salaries'!$N13),0)),IF('Team &amp; Salaries'!$O13="Annually",IF(DA$6='Team &amp; Salaries'!$M13,MIN('Team &amp; Salaries'!$N13,'Team &amp; Salaries'!$P13),IF(DA$6&gt;'Team &amp; Salaries'!$M13,IFERROR(MIN('Team &amp; Salaries'!$P13,CO103+'Team &amp; Salaries'!$N13),MIN('Team &amp; Salaries'!$N13,'Team &amp; Salaries'!$P13)),0))))))</f>
        <v>1</v>
      </c>
      <c r="DB103" s="671">
        <f>IF('Team &amp; Salaries'!$O13="Never",IF(DB$6&gt;='Team &amp; Salaries'!$M13,MIN('Team &amp; Salaries'!$N13,'Team &amp; Salaries'!$P13),0),IF('Team &amp; Salaries'!$O13="Monthly",IF(DB$6='Team &amp; Salaries'!$M13,MIN('Team &amp; Salaries'!$N13,'Team &amp; Salaries'!$P13),IF(DB$6&gt;'Team &amp; Salaries'!$M13,MIN('Team &amp; Salaries'!$P13,DA103+'Team &amp; Salaries'!$N13),0)),IF('Team &amp; Salaries'!$O13="Quarterly",IF(DB$6='Team &amp; Salaries'!$M13,MIN('Team &amp; Salaries'!$N13,'Team &amp; Salaries'!$P13),IF(DB$6&gt;'Team &amp; Salaries'!$M13,IFERROR(MIN('Team &amp; Salaries'!$P13,IF(ISNUMBER(CY103),CY103,0)+'Team &amp; Salaries'!$N13),'Team &amp; Salaries'!$N13),0)),IF('Team &amp; Salaries'!$O13="Annually",IF(DB$6='Team &amp; Salaries'!$M13,MIN('Team &amp; Salaries'!$N13,'Team &amp; Salaries'!$P13),IF(DB$6&gt;'Team &amp; Salaries'!$M13,IFERROR(MIN('Team &amp; Salaries'!$P13,CP103+'Team &amp; Salaries'!$N13),MIN('Team &amp; Salaries'!$N13,'Team &amp; Salaries'!$P13)),0))))))</f>
        <v>1</v>
      </c>
      <c r="DC103" s="671">
        <f>IF('Team &amp; Salaries'!$O13="Never",IF(DC$6&gt;='Team &amp; Salaries'!$M13,MIN('Team &amp; Salaries'!$N13,'Team &amp; Salaries'!$P13),0),IF('Team &amp; Salaries'!$O13="Monthly",IF(DC$6='Team &amp; Salaries'!$M13,MIN('Team &amp; Salaries'!$N13,'Team &amp; Salaries'!$P13),IF(DC$6&gt;'Team &amp; Salaries'!$M13,MIN('Team &amp; Salaries'!$P13,DB103+'Team &amp; Salaries'!$N13),0)),IF('Team &amp; Salaries'!$O13="Quarterly",IF(DC$6='Team &amp; Salaries'!$M13,MIN('Team &amp; Salaries'!$N13,'Team &amp; Salaries'!$P13),IF(DC$6&gt;'Team &amp; Salaries'!$M13,IFERROR(MIN('Team &amp; Salaries'!$P13,IF(ISNUMBER(CZ103),CZ103,0)+'Team &amp; Salaries'!$N13),'Team &amp; Salaries'!$N13),0)),IF('Team &amp; Salaries'!$O13="Annually",IF(DC$6='Team &amp; Salaries'!$M13,MIN('Team &amp; Salaries'!$N13,'Team &amp; Salaries'!$P13),IF(DC$6&gt;'Team &amp; Salaries'!$M13,IFERROR(MIN('Team &amp; Salaries'!$P13,CQ103+'Team &amp; Salaries'!$N13),MIN('Team &amp; Salaries'!$N13,'Team &amp; Salaries'!$P13)),0))))))</f>
        <v>1</v>
      </c>
      <c r="DD103" s="671">
        <f>IF('Team &amp; Salaries'!$O13="Never",IF(DD$6&gt;='Team &amp; Salaries'!$M13,MIN('Team &amp; Salaries'!$N13,'Team &amp; Salaries'!$P13),0),IF('Team &amp; Salaries'!$O13="Monthly",IF(DD$6='Team &amp; Salaries'!$M13,MIN('Team &amp; Salaries'!$N13,'Team &amp; Salaries'!$P13),IF(DD$6&gt;'Team &amp; Salaries'!$M13,MIN('Team &amp; Salaries'!$P13,DC103+'Team &amp; Salaries'!$N13),0)),IF('Team &amp; Salaries'!$O13="Quarterly",IF(DD$6='Team &amp; Salaries'!$M13,MIN('Team &amp; Salaries'!$N13,'Team &amp; Salaries'!$P13),IF(DD$6&gt;'Team &amp; Salaries'!$M13,IFERROR(MIN('Team &amp; Salaries'!$P13,IF(ISNUMBER(DA103),DA103,0)+'Team &amp; Salaries'!$N13),'Team &amp; Salaries'!$N13),0)),IF('Team &amp; Salaries'!$O13="Annually",IF(DD$6='Team &amp; Salaries'!$M13,MIN('Team &amp; Salaries'!$N13,'Team &amp; Salaries'!$P13),IF(DD$6&gt;'Team &amp; Salaries'!$M13,IFERROR(MIN('Team &amp; Salaries'!$P13,CR103+'Team &amp; Salaries'!$N13),MIN('Team &amp; Salaries'!$N13,'Team &amp; Salaries'!$P13)),0))))))</f>
        <v>1</v>
      </c>
      <c r="DE103" s="671">
        <f>IF('Team &amp; Salaries'!$O13="Never",IF(DE$6&gt;='Team &amp; Salaries'!$M13,MIN('Team &amp; Salaries'!$N13,'Team &amp; Salaries'!$P13),0),IF('Team &amp; Salaries'!$O13="Monthly",IF(DE$6='Team &amp; Salaries'!$M13,MIN('Team &amp; Salaries'!$N13,'Team &amp; Salaries'!$P13),IF(DE$6&gt;'Team &amp; Salaries'!$M13,MIN('Team &amp; Salaries'!$P13,DD103+'Team &amp; Salaries'!$N13),0)),IF('Team &amp; Salaries'!$O13="Quarterly",IF(DE$6='Team &amp; Salaries'!$M13,MIN('Team &amp; Salaries'!$N13,'Team &amp; Salaries'!$P13),IF(DE$6&gt;'Team &amp; Salaries'!$M13,IFERROR(MIN('Team &amp; Salaries'!$P13,IF(ISNUMBER(DB103),DB103,0)+'Team &amp; Salaries'!$N13),'Team &amp; Salaries'!$N13),0)),IF('Team &amp; Salaries'!$O13="Annually",IF(DE$6='Team &amp; Salaries'!$M13,MIN('Team &amp; Salaries'!$N13,'Team &amp; Salaries'!$P13),IF(DE$6&gt;'Team &amp; Salaries'!$M13,IFERROR(MIN('Team &amp; Salaries'!$P13,CS103+'Team &amp; Salaries'!$N13),MIN('Team &amp; Salaries'!$N13,'Team &amp; Salaries'!$P13)),0))))))</f>
        <v>1</v>
      </c>
      <c r="DF103" s="671">
        <f>IF('Team &amp; Salaries'!$O13="Never",IF(DF$6&gt;='Team &amp; Salaries'!$M13,MIN('Team &amp; Salaries'!$N13,'Team &amp; Salaries'!$P13),0),IF('Team &amp; Salaries'!$O13="Monthly",IF(DF$6='Team &amp; Salaries'!$M13,MIN('Team &amp; Salaries'!$N13,'Team &amp; Salaries'!$P13),IF(DF$6&gt;'Team &amp; Salaries'!$M13,MIN('Team &amp; Salaries'!$P13,DE103+'Team &amp; Salaries'!$N13),0)),IF('Team &amp; Salaries'!$O13="Quarterly",IF(DF$6='Team &amp; Salaries'!$M13,MIN('Team &amp; Salaries'!$N13,'Team &amp; Salaries'!$P13),IF(DF$6&gt;'Team &amp; Salaries'!$M13,IFERROR(MIN('Team &amp; Salaries'!$P13,IF(ISNUMBER(DC103),DC103,0)+'Team &amp; Salaries'!$N13),'Team &amp; Salaries'!$N13),0)),IF('Team &amp; Salaries'!$O13="Annually",IF(DF$6='Team &amp; Salaries'!$M13,MIN('Team &amp; Salaries'!$N13,'Team &amp; Salaries'!$P13),IF(DF$6&gt;'Team &amp; Salaries'!$M13,IFERROR(MIN('Team &amp; Salaries'!$P13,CT103+'Team &amp; Salaries'!$N13),MIN('Team &amp; Salaries'!$N13,'Team &amp; Salaries'!$P13)),0))))))</f>
        <v>1</v>
      </c>
      <c r="DG103" s="671">
        <f>IF('Team &amp; Salaries'!$O13="Never",IF(DG$6&gt;='Team &amp; Salaries'!$M13,MIN('Team &amp; Salaries'!$N13,'Team &amp; Salaries'!$P13),0),IF('Team &amp; Salaries'!$O13="Monthly",IF(DG$6='Team &amp; Salaries'!$M13,MIN('Team &amp; Salaries'!$N13,'Team &amp; Salaries'!$P13),IF(DG$6&gt;'Team &amp; Salaries'!$M13,MIN('Team &amp; Salaries'!$P13,DF103+'Team &amp; Salaries'!$N13),0)),IF('Team &amp; Salaries'!$O13="Quarterly",IF(DG$6='Team &amp; Salaries'!$M13,MIN('Team &amp; Salaries'!$N13,'Team &amp; Salaries'!$P13),IF(DG$6&gt;'Team &amp; Salaries'!$M13,IFERROR(MIN('Team &amp; Salaries'!$P13,IF(ISNUMBER(DD103),DD103,0)+'Team &amp; Salaries'!$N13),'Team &amp; Salaries'!$N13),0)),IF('Team &amp; Salaries'!$O13="Annually",IF(DG$6='Team &amp; Salaries'!$M13,MIN('Team &amp; Salaries'!$N13,'Team &amp; Salaries'!$P13),IF(DG$6&gt;'Team &amp; Salaries'!$M13,IFERROR(MIN('Team &amp; Salaries'!$P13,CU103+'Team &amp; Salaries'!$N13),MIN('Team &amp; Salaries'!$N13,'Team &amp; Salaries'!$P13)),0))))))</f>
        <v>1</v>
      </c>
      <c r="DH103" s="671">
        <f>IF('Team &amp; Salaries'!$O13="Never",IF(DH$6&gt;='Team &amp; Salaries'!$M13,MIN('Team &amp; Salaries'!$N13,'Team &amp; Salaries'!$P13),0),IF('Team &amp; Salaries'!$O13="Monthly",IF(DH$6='Team &amp; Salaries'!$M13,MIN('Team &amp; Salaries'!$N13,'Team &amp; Salaries'!$P13),IF(DH$6&gt;'Team &amp; Salaries'!$M13,MIN('Team &amp; Salaries'!$P13,DG103+'Team &amp; Salaries'!$N13),0)),IF('Team &amp; Salaries'!$O13="Quarterly",IF(DH$6='Team &amp; Salaries'!$M13,MIN('Team &amp; Salaries'!$N13,'Team &amp; Salaries'!$P13),IF(DH$6&gt;'Team &amp; Salaries'!$M13,IFERROR(MIN('Team &amp; Salaries'!$P13,IF(ISNUMBER(DE103),DE103,0)+'Team &amp; Salaries'!$N13),'Team &amp; Salaries'!$N13),0)),IF('Team &amp; Salaries'!$O13="Annually",IF(DH$6='Team &amp; Salaries'!$M13,MIN('Team &amp; Salaries'!$N13,'Team &amp; Salaries'!$P13),IF(DH$6&gt;'Team &amp; Salaries'!$M13,IFERROR(MIN('Team &amp; Salaries'!$P13,CV103+'Team &amp; Salaries'!$N13),MIN('Team &amp; Salaries'!$N13,'Team &amp; Salaries'!$P13)),0))))))</f>
        <v>1</v>
      </c>
      <c r="DI103" s="671">
        <f>IF('Team &amp; Salaries'!$O13="Never",IF(DI$6&gt;='Team &amp; Salaries'!$M13,MIN('Team &amp; Salaries'!$N13,'Team &amp; Salaries'!$P13),0),IF('Team &amp; Salaries'!$O13="Monthly",IF(DI$6='Team &amp; Salaries'!$M13,MIN('Team &amp; Salaries'!$N13,'Team &amp; Salaries'!$P13),IF(DI$6&gt;'Team &amp; Salaries'!$M13,MIN('Team &amp; Salaries'!$P13,DH103+'Team &amp; Salaries'!$N13),0)),IF('Team &amp; Salaries'!$O13="Quarterly",IF(DI$6='Team &amp; Salaries'!$M13,MIN('Team &amp; Salaries'!$N13,'Team &amp; Salaries'!$P13),IF(DI$6&gt;'Team &amp; Salaries'!$M13,IFERROR(MIN('Team &amp; Salaries'!$P13,IF(ISNUMBER(DF103),DF103,0)+'Team &amp; Salaries'!$N13),'Team &amp; Salaries'!$N13),0)),IF('Team &amp; Salaries'!$O13="Annually",IF(DI$6='Team &amp; Salaries'!$M13,MIN('Team &amp; Salaries'!$N13,'Team &amp; Salaries'!$P13),IF(DI$6&gt;'Team &amp; Salaries'!$M13,IFERROR(MIN('Team &amp; Salaries'!$P13,CW103+'Team &amp; Salaries'!$N13),MIN('Team &amp; Salaries'!$N13,'Team &amp; Salaries'!$P13)),0))))))</f>
        <v>1</v>
      </c>
    </row>
    <row r="104" spans="1:113" customFormat="1" ht="16">
      <c r="A104" s="114"/>
      <c r="B104" s="114"/>
      <c r="C104" s="114"/>
      <c r="D104" s="285"/>
      <c r="E104" s="361"/>
      <c r="F104" s="286"/>
      <c r="G104" s="100"/>
      <c r="H104" s="100"/>
      <c r="I104" s="100"/>
      <c r="J104" s="100"/>
      <c r="K104" s="100"/>
      <c r="L104" s="100"/>
      <c r="M104" s="100"/>
      <c r="N104" s="100"/>
      <c r="O104" s="100"/>
      <c r="P104" s="100"/>
      <c r="Q104" s="618"/>
      <c r="R104" s="100"/>
      <c r="S104" s="100"/>
      <c r="T104" s="100"/>
      <c r="U104" s="100"/>
      <c r="V104" s="100"/>
      <c r="W104" s="100"/>
      <c r="X104" s="100"/>
      <c r="Y104" s="100"/>
      <c r="Z104" s="100"/>
      <c r="AA104" s="100"/>
      <c r="AB104" s="100"/>
      <c r="AC104" s="373"/>
      <c r="AD104" s="100"/>
      <c r="AE104" s="100"/>
      <c r="AF104" s="100"/>
      <c r="AG104" s="100"/>
      <c r="AH104" s="100"/>
      <c r="AI104" s="100"/>
      <c r="AJ104" s="100"/>
      <c r="AK104" s="100"/>
      <c r="AL104" s="100"/>
      <c r="AM104" s="100"/>
      <c r="AN104" s="100"/>
      <c r="AO104" s="373"/>
      <c r="AP104" s="100"/>
      <c r="AQ104" s="100"/>
      <c r="AR104" s="100"/>
      <c r="AS104" s="100"/>
      <c r="AT104" s="100"/>
      <c r="AU104" s="100"/>
      <c r="AV104" s="100"/>
      <c r="AW104" s="100"/>
      <c r="AX104" s="100"/>
      <c r="AY104" s="100"/>
      <c r="AZ104" s="100"/>
      <c r="BA104" s="373"/>
      <c r="BB104" s="100"/>
      <c r="BC104" s="100"/>
      <c r="BD104" s="100"/>
      <c r="BE104" s="100"/>
      <c r="BF104" s="100"/>
      <c r="BG104" s="100"/>
      <c r="BH104" s="100"/>
      <c r="BI104" s="100"/>
      <c r="BJ104" s="100"/>
      <c r="BK104" s="100"/>
      <c r="BL104" s="100"/>
      <c r="BM104" s="373"/>
      <c r="BN104" s="100"/>
      <c r="BO104" s="100"/>
      <c r="BP104" s="100"/>
      <c r="BQ104" s="100"/>
      <c r="BR104" s="100"/>
      <c r="BS104" s="100"/>
      <c r="BT104" s="100"/>
      <c r="BU104" s="100"/>
      <c r="BV104" s="100"/>
      <c r="BW104" s="100"/>
      <c r="BX104" s="100"/>
      <c r="BY104" s="373"/>
      <c r="BZ104" s="100"/>
      <c r="CA104" s="100"/>
      <c r="CB104" s="100"/>
      <c r="CC104" s="100"/>
      <c r="CD104" s="100"/>
      <c r="CE104" s="100"/>
      <c r="CF104" s="100"/>
      <c r="CG104" s="100"/>
      <c r="CH104" s="100"/>
      <c r="CI104" s="100"/>
      <c r="CJ104" s="100"/>
      <c r="CK104" s="100"/>
      <c r="CL104" s="100"/>
      <c r="CM104" s="100"/>
      <c r="CN104" s="100"/>
      <c r="CO104" s="100"/>
      <c r="CP104" s="100"/>
      <c r="CQ104" s="100"/>
      <c r="CR104" s="100"/>
      <c r="CS104" s="100"/>
      <c r="CT104" s="100"/>
      <c r="CU104" s="100"/>
      <c r="CV104" s="100"/>
      <c r="CW104" s="100"/>
      <c r="CX104" s="100"/>
      <c r="CY104" s="100"/>
      <c r="CZ104" s="100"/>
      <c r="DA104" s="100"/>
      <c r="DB104" s="100"/>
      <c r="DC104" s="100"/>
      <c r="DD104" s="100"/>
      <c r="DE104" s="100"/>
      <c r="DF104" s="100"/>
      <c r="DG104" s="100"/>
      <c r="DH104" s="100"/>
      <c r="DI104" s="100"/>
    </row>
    <row r="105" spans="1:113" customFormat="1" ht="16">
      <c r="A105" s="114"/>
      <c r="B105" s="114"/>
      <c r="C105" s="114"/>
      <c r="D105" s="284"/>
      <c r="E105" s="1212"/>
      <c r="F105" s="286"/>
      <c r="G105" s="100"/>
      <c r="H105" s="100"/>
      <c r="I105" s="100"/>
      <c r="J105" s="100"/>
      <c r="K105" s="100"/>
      <c r="L105" s="100"/>
      <c r="M105" s="100"/>
      <c r="N105" s="100"/>
      <c r="O105" s="100"/>
      <c r="P105" s="100"/>
      <c r="Q105" s="618"/>
      <c r="R105" s="100"/>
      <c r="S105" s="100"/>
      <c r="T105" s="100"/>
      <c r="U105" s="100"/>
      <c r="V105" s="100"/>
      <c r="W105" s="100"/>
      <c r="X105" s="100"/>
      <c r="Y105" s="100"/>
      <c r="Z105" s="100"/>
      <c r="AA105" s="100"/>
      <c r="AB105" s="100"/>
      <c r="AC105" s="373"/>
      <c r="AD105" s="100"/>
      <c r="AE105" s="100"/>
      <c r="AF105" s="100"/>
      <c r="AG105" s="100"/>
      <c r="AH105" s="100"/>
      <c r="AI105" s="100"/>
      <c r="AJ105" s="100"/>
      <c r="AK105" s="100"/>
      <c r="AL105" s="100"/>
      <c r="AM105" s="100"/>
      <c r="AN105" s="100"/>
      <c r="AO105" s="373"/>
      <c r="AP105" s="100"/>
      <c r="AQ105" s="100"/>
      <c r="AR105" s="100"/>
      <c r="AS105" s="100"/>
      <c r="AT105" s="100"/>
      <c r="AU105" s="100"/>
      <c r="AV105" s="100"/>
      <c r="AW105" s="100"/>
      <c r="AX105" s="100"/>
      <c r="AY105" s="100"/>
      <c r="AZ105" s="100"/>
      <c r="BA105" s="373"/>
      <c r="BB105" s="100"/>
      <c r="BC105" s="100"/>
      <c r="BD105" s="100"/>
      <c r="BE105" s="100"/>
      <c r="BF105" s="100"/>
      <c r="BG105" s="100"/>
      <c r="BH105" s="100"/>
      <c r="BI105" s="100"/>
      <c r="BJ105" s="100"/>
      <c r="BK105" s="100"/>
      <c r="BL105" s="100"/>
      <c r="BM105" s="373"/>
      <c r="BN105" s="100"/>
      <c r="BO105" s="100"/>
      <c r="BP105" s="100"/>
      <c r="BQ105" s="100"/>
      <c r="BR105" s="100"/>
      <c r="BS105" s="100"/>
      <c r="BT105" s="100"/>
      <c r="BU105" s="100"/>
      <c r="BV105" s="100"/>
      <c r="BW105" s="100"/>
      <c r="BX105" s="100"/>
      <c r="BY105" s="373"/>
      <c r="BZ105" s="100"/>
      <c r="CA105" s="100"/>
      <c r="CB105" s="100"/>
      <c r="CC105" s="100"/>
      <c r="CD105" s="100"/>
      <c r="CE105" s="100"/>
      <c r="CF105" s="100"/>
      <c r="CG105" s="100"/>
      <c r="CH105" s="100"/>
      <c r="CI105" s="100"/>
      <c r="CJ105" s="100"/>
      <c r="CK105" s="100"/>
      <c r="CL105" s="100"/>
      <c r="CM105" s="100"/>
      <c r="CN105" s="100"/>
      <c r="CO105" s="100"/>
      <c r="CP105" s="100"/>
      <c r="CQ105" s="100"/>
      <c r="CR105" s="100"/>
      <c r="CS105" s="100"/>
      <c r="CT105" s="100"/>
      <c r="CU105" s="100"/>
      <c r="CV105" s="100"/>
      <c r="CW105" s="100"/>
      <c r="CX105" s="100"/>
      <c r="CY105" s="100"/>
      <c r="CZ105" s="100"/>
      <c r="DA105" s="100"/>
      <c r="DB105" s="100"/>
      <c r="DC105" s="100"/>
      <c r="DD105" s="100"/>
      <c r="DE105" s="100"/>
      <c r="DF105" s="100"/>
      <c r="DG105" s="100"/>
      <c r="DH105" s="100"/>
      <c r="DI105" s="100"/>
    </row>
    <row r="106" spans="1:113" customFormat="1" ht="17">
      <c r="A106" s="281" t="str">
        <f>'Team &amp; Salaries'!A16</f>
        <v>Product</v>
      </c>
      <c r="B106" s="281"/>
      <c r="C106" s="281"/>
      <c r="D106" s="102"/>
      <c r="E106" s="280"/>
      <c r="F106" s="286"/>
      <c r="G106" s="281"/>
      <c r="H106" s="281"/>
      <c r="I106" s="281"/>
      <c r="J106" s="281"/>
      <c r="K106" s="281"/>
      <c r="L106" s="281"/>
      <c r="M106" s="281"/>
      <c r="N106" s="281"/>
      <c r="O106" s="281"/>
      <c r="P106" s="281"/>
      <c r="Q106" s="369"/>
      <c r="R106" s="281"/>
      <c r="S106" s="281"/>
      <c r="T106" s="281"/>
      <c r="U106" s="281"/>
      <c r="V106" s="281"/>
      <c r="W106" s="281"/>
      <c r="X106" s="281"/>
      <c r="Y106" s="281"/>
      <c r="Z106" s="281"/>
      <c r="AA106" s="281"/>
      <c r="AB106" s="281"/>
      <c r="AC106" s="369"/>
      <c r="AD106" s="281"/>
      <c r="AE106" s="281"/>
      <c r="AF106" s="281"/>
      <c r="AG106" s="281"/>
      <c r="AH106" s="281"/>
      <c r="AI106" s="281"/>
      <c r="AJ106" s="281"/>
      <c r="AK106" s="281"/>
      <c r="AL106" s="281"/>
      <c r="AM106" s="281"/>
      <c r="AN106" s="281"/>
      <c r="AO106" s="369"/>
      <c r="AP106" s="281"/>
      <c r="AQ106" s="281"/>
      <c r="AR106" s="281"/>
      <c r="AS106" s="281"/>
      <c r="AT106" s="281"/>
      <c r="AU106" s="281"/>
      <c r="AV106" s="281"/>
      <c r="AW106" s="281"/>
      <c r="AX106" s="281"/>
      <c r="AY106" s="281"/>
      <c r="AZ106" s="281"/>
      <c r="BA106" s="369"/>
      <c r="BB106" s="281"/>
      <c r="BC106" s="281"/>
      <c r="BD106" s="281"/>
      <c r="BE106" s="281"/>
      <c r="BF106" s="281"/>
      <c r="BG106" s="281"/>
      <c r="BH106" s="281"/>
      <c r="BI106" s="281"/>
      <c r="BJ106" s="281"/>
      <c r="BK106" s="281"/>
      <c r="BL106" s="281"/>
      <c r="BM106" s="369"/>
      <c r="BN106" s="281"/>
      <c r="BO106" s="281"/>
      <c r="BP106" s="281"/>
      <c r="BQ106" s="281"/>
      <c r="BR106" s="281"/>
      <c r="BS106" s="281"/>
      <c r="BT106" s="281"/>
      <c r="BU106" s="281"/>
      <c r="BV106" s="281"/>
      <c r="BW106" s="281"/>
      <c r="BX106" s="281"/>
      <c r="BY106" s="369"/>
      <c r="BZ106" s="281"/>
      <c r="CA106" s="281"/>
      <c r="CB106" s="281"/>
      <c r="CC106" s="281"/>
      <c r="CD106" s="281"/>
      <c r="CE106" s="281"/>
      <c r="CF106" s="281"/>
      <c r="CG106" s="281"/>
      <c r="CH106" s="281"/>
      <c r="CI106" s="281"/>
      <c r="CJ106" s="281"/>
      <c r="CK106" s="281"/>
      <c r="CL106" s="281"/>
      <c r="CM106" s="281"/>
      <c r="CN106" s="281"/>
      <c r="CO106" s="281"/>
      <c r="CP106" s="281"/>
      <c r="CQ106" s="281"/>
      <c r="CR106" s="281"/>
      <c r="CS106" s="281"/>
      <c r="CT106" s="281"/>
      <c r="CU106" s="281"/>
      <c r="CV106" s="281"/>
      <c r="CW106" s="281"/>
      <c r="CX106" s="281"/>
      <c r="CY106" s="281"/>
      <c r="CZ106" s="281"/>
      <c r="DA106" s="281"/>
      <c r="DB106" s="281"/>
      <c r="DC106" s="281"/>
      <c r="DD106" s="281"/>
      <c r="DE106" s="281"/>
      <c r="DF106" s="281"/>
      <c r="DG106" s="281"/>
      <c r="DH106" s="281"/>
      <c r="DI106" s="281"/>
    </row>
    <row r="107" spans="1:113" customFormat="1" ht="16">
      <c r="A107" s="114" t="str">
        <f>'Team &amp; Salaries'!A17</f>
        <v>CTO</v>
      </c>
      <c r="B107" s="114"/>
      <c r="C107" s="114"/>
      <c r="D107" s="285"/>
      <c r="E107" s="361" t="s">
        <v>193</v>
      </c>
      <c r="F107" s="286">
        <f>IF('Team &amp; Salaries'!$O17="Never",IF(F$6&gt;='Team &amp; Salaries'!$M17,MIN('Team &amp; Salaries'!$N17,'Team &amp; Salaries'!$P17),0),IF('Team &amp; Salaries'!$O17="Monthly",IF(F$6='Team &amp; Salaries'!$M17,MIN('Team &amp; Salaries'!$N17,'Team &amp; Salaries'!$P17),IF(F$6&gt;'Team &amp; Salaries'!$M17,MIN('Team &amp; Salaries'!$P17,E107+'Team &amp; Salaries'!$N17),0)),IF('Team &amp; Salaries'!$O17="Quarterly",IF(F$6='Team &amp; Salaries'!$M17,MIN('Team &amp; Salaries'!$N17,'Team &amp; Salaries'!$P17),IF(F$6&gt;'Team &amp; Salaries'!$M17,IFERROR(MIN('Team &amp; Salaries'!$P17,IF(ISNUMBER(A107),A107,0)+'Team &amp; Salaries'!$N17),'Team &amp; Salaries'!$N17),0)),IF('Team &amp; Salaries'!$O17="Annually",IF(F$6='Team &amp; Salaries'!$M17,MIN('Team &amp; Salaries'!$N17,'Team &amp; Salaries'!$P17),IF(F$6&gt;'Team &amp; Salaries'!$M17,IFERROR(MIN('Team &amp; Salaries'!$P17,#REF!+'Team &amp; Salaries'!$N17),MIN('Team &amp; Salaries'!$N17,'Team &amp; Salaries'!$P17)),0))))))</f>
        <v>1</v>
      </c>
      <c r="G107" s="286">
        <f>IF('Team &amp; Salaries'!$O17="Never",IF(G$6&gt;='Team &amp; Salaries'!$M17,MIN('Team &amp; Salaries'!$N17,'Team &amp; Salaries'!$P17),0),IF('Team &amp; Salaries'!$O17="Monthly",IF(G$6='Team &amp; Salaries'!$M17,MIN('Team &amp; Salaries'!$N17,'Team &amp; Salaries'!$P17),IF(G$6&gt;'Team &amp; Salaries'!$M17,MIN('Team &amp; Salaries'!$P17,F107+'Team &amp; Salaries'!$N17),0)),IF('Team &amp; Salaries'!$O17="Quarterly",IF(G$6='Team &amp; Salaries'!$M17,MIN('Team &amp; Salaries'!$N17,'Team &amp; Salaries'!$P17),IF(G$6&gt;'Team &amp; Salaries'!$M17,IFERROR(MIN('Team &amp; Salaries'!$P17,IF(ISNUMBER(B107),B107,0)+'Team &amp; Salaries'!$N17),'Team &amp; Salaries'!$N17),0)),IF('Team &amp; Salaries'!$O17="Annually",IF(G$6='Team &amp; Salaries'!$M17,MIN('Team &amp; Salaries'!$N17,'Team &amp; Salaries'!$P17),IF(G$6&gt;'Team &amp; Salaries'!$M17,IFERROR(MIN('Team &amp; Salaries'!$P17,#REF!+'Team &amp; Salaries'!$N17),MIN('Team &amp; Salaries'!$N17,'Team &amp; Salaries'!$P17)),0))))))</f>
        <v>1</v>
      </c>
      <c r="H107" s="286">
        <f>IF('Team &amp; Salaries'!$O17="Never",IF(H$6&gt;='Team &amp; Salaries'!$M17,MIN('Team &amp; Salaries'!$N17,'Team &amp; Salaries'!$P17),0),IF('Team &amp; Salaries'!$O17="Monthly",IF(H$6='Team &amp; Salaries'!$M17,MIN('Team &amp; Salaries'!$N17,'Team &amp; Salaries'!$P17),IF(H$6&gt;'Team &amp; Salaries'!$M17,MIN('Team &amp; Salaries'!$P17,G107+'Team &amp; Salaries'!$N17),0)),IF('Team &amp; Salaries'!$O17="Quarterly",IF(H$6='Team &amp; Salaries'!$M17,MIN('Team &amp; Salaries'!$N17,'Team &amp; Salaries'!$P17),IF(H$6&gt;'Team &amp; Salaries'!$M17,IFERROR(MIN('Team &amp; Salaries'!$P17,IF(ISNUMBER(C107),C107,0)+'Team &amp; Salaries'!$N17),'Team &amp; Salaries'!$N17),0)),IF('Team &amp; Salaries'!$O17="Annually",IF(H$6='Team &amp; Salaries'!$M17,MIN('Team &amp; Salaries'!$N17,'Team &amp; Salaries'!$P17),IF(H$6&gt;'Team &amp; Salaries'!$M17,IFERROR(MIN('Team &amp; Salaries'!$P17,#REF!+'Team &amp; Salaries'!$N17),MIN('Team &amp; Salaries'!$N17,'Team &amp; Salaries'!$P17)),0))))))</f>
        <v>1</v>
      </c>
      <c r="I107" s="286">
        <f>IF('Team &amp; Salaries'!$O17="Never",IF(I$6&gt;='Team &amp; Salaries'!$M17,MIN('Team &amp; Salaries'!$N17,'Team &amp; Salaries'!$P17),0),IF('Team &amp; Salaries'!$O17="Monthly",IF(I$6='Team &amp; Salaries'!$M17,MIN('Team &amp; Salaries'!$N17,'Team &amp; Salaries'!$P17),IF(I$6&gt;'Team &amp; Salaries'!$M17,MIN('Team &amp; Salaries'!$P17,H107+'Team &amp; Salaries'!$N17),0)),IF('Team &amp; Salaries'!$O17="Quarterly",IF(I$6='Team &amp; Salaries'!$M17,MIN('Team &amp; Salaries'!$N17,'Team &amp; Salaries'!$P17),IF(I$6&gt;'Team &amp; Salaries'!$M17,IFERROR(MIN('Team &amp; Salaries'!$P17,IF(ISNUMBER(D107),D107,0)+'Team &amp; Salaries'!$N17),'Team &amp; Salaries'!$N17),0)),IF('Team &amp; Salaries'!$O17="Annually",IF(I$6='Team &amp; Salaries'!$M17,MIN('Team &amp; Salaries'!$N17,'Team &amp; Salaries'!$P17),IF(I$6&gt;'Team &amp; Salaries'!$M17,IFERROR(MIN('Team &amp; Salaries'!$P17,#REF!+'Team &amp; Salaries'!$N17),MIN('Team &amp; Salaries'!$N17,'Team &amp; Salaries'!$P17)),0))))))</f>
        <v>1</v>
      </c>
      <c r="J107" s="286">
        <f>IF('Team &amp; Salaries'!$O17="Never",IF(J$6&gt;='Team &amp; Salaries'!$M17,MIN('Team &amp; Salaries'!$N17,'Team &amp; Salaries'!$P17),0),IF('Team &amp; Salaries'!$O17="Monthly",IF(J$6='Team &amp; Salaries'!$M17,MIN('Team &amp; Salaries'!$N17,'Team &amp; Salaries'!$P17),IF(J$6&gt;'Team &amp; Salaries'!$M17,MIN('Team &amp; Salaries'!$P17,I107+'Team &amp; Salaries'!$N17),0)),IF('Team &amp; Salaries'!$O17="Quarterly",IF(J$6='Team &amp; Salaries'!$M17,MIN('Team &amp; Salaries'!$N17,'Team &amp; Salaries'!$P17),IF(J$6&gt;'Team &amp; Salaries'!$M17,IFERROR(MIN('Team &amp; Salaries'!$P17,IF(ISNUMBER(E107),E107,0)+'Team &amp; Salaries'!$N17),'Team &amp; Salaries'!$N17),0)),IF('Team &amp; Salaries'!$O17="Annually",IF(J$6='Team &amp; Salaries'!$M17,MIN('Team &amp; Salaries'!$N17,'Team &amp; Salaries'!$P17),IF(J$6&gt;'Team &amp; Salaries'!$M17,IFERROR(MIN('Team &amp; Salaries'!$P17,#REF!+'Team &amp; Salaries'!$N17),MIN('Team &amp; Salaries'!$N17,'Team &amp; Salaries'!$P17)),0))))))</f>
        <v>1</v>
      </c>
      <c r="K107" s="286">
        <f>IF('Team &amp; Salaries'!$O17="Never",IF(K$6&gt;='Team &amp; Salaries'!$M17,MIN('Team &amp; Salaries'!$N17,'Team &amp; Salaries'!$P17),0),IF('Team &amp; Salaries'!$O17="Monthly",IF(K$6='Team &amp; Salaries'!$M17,MIN('Team &amp; Salaries'!$N17,'Team &amp; Salaries'!$P17),IF(K$6&gt;'Team &amp; Salaries'!$M17,MIN('Team &amp; Salaries'!$P17,J107+'Team &amp; Salaries'!$N17),0)),IF('Team &amp; Salaries'!$O17="Quarterly",IF(K$6='Team &amp; Salaries'!$M17,MIN('Team &amp; Salaries'!$N17,'Team &amp; Salaries'!$P17),IF(K$6&gt;'Team &amp; Salaries'!$M17,IFERROR(MIN('Team &amp; Salaries'!$P17,IF(ISNUMBER(F107),F107,0)+'Team &amp; Salaries'!$N17),'Team &amp; Salaries'!$N17),0)),IF('Team &amp; Salaries'!$O17="Annually",IF(K$6='Team &amp; Salaries'!$M17,MIN('Team &amp; Salaries'!$N17,'Team &amp; Salaries'!$P17),IF(K$6&gt;'Team &amp; Salaries'!$M17,IFERROR(MIN('Team &amp; Salaries'!$P17,#REF!+'Team &amp; Salaries'!$N17),MIN('Team &amp; Salaries'!$N17,'Team &amp; Salaries'!$P17)),0))))))</f>
        <v>1</v>
      </c>
      <c r="L107" s="286">
        <f>IF('Team &amp; Salaries'!$O17="Never",IF(L$6&gt;='Team &amp; Salaries'!$M17,MIN('Team &amp; Salaries'!$N17,'Team &amp; Salaries'!$P17),0),IF('Team &amp; Salaries'!$O17="Monthly",IF(L$6='Team &amp; Salaries'!$M17,MIN('Team &amp; Salaries'!$N17,'Team &amp; Salaries'!$P17),IF(L$6&gt;'Team &amp; Salaries'!$M17,MIN('Team &amp; Salaries'!$P17,K107+'Team &amp; Salaries'!$N17),0)),IF('Team &amp; Salaries'!$O17="Quarterly",IF(L$6='Team &amp; Salaries'!$M17,MIN('Team &amp; Salaries'!$N17,'Team &amp; Salaries'!$P17),IF(L$6&gt;'Team &amp; Salaries'!$M17,IFERROR(MIN('Team &amp; Salaries'!$P17,IF(ISNUMBER(G107),G107,0)+'Team &amp; Salaries'!$N17),'Team &amp; Salaries'!$N17),0)),IF('Team &amp; Salaries'!$O17="Annually",IF(L$6='Team &amp; Salaries'!$M17,MIN('Team &amp; Salaries'!$N17,'Team &amp; Salaries'!$P17),IF(L$6&gt;'Team &amp; Salaries'!$M17,IFERROR(MIN('Team &amp; Salaries'!$P17,#REF!+'Team &amp; Salaries'!$N17),MIN('Team &amp; Salaries'!$N17,'Team &amp; Salaries'!$P17)),0))))))</f>
        <v>1</v>
      </c>
      <c r="M107" s="286">
        <f>IF('Team &amp; Salaries'!$O17="Never",IF(M$6&gt;='Team &amp; Salaries'!$M17,MIN('Team &amp; Salaries'!$N17,'Team &amp; Salaries'!$P17),0),IF('Team &amp; Salaries'!$O17="Monthly",IF(M$6='Team &amp; Salaries'!$M17,MIN('Team &amp; Salaries'!$N17,'Team &amp; Salaries'!$P17),IF(M$6&gt;'Team &amp; Salaries'!$M17,MIN('Team &amp; Salaries'!$P17,L107+'Team &amp; Salaries'!$N17),0)),IF('Team &amp; Salaries'!$O17="Quarterly",IF(M$6='Team &amp; Salaries'!$M17,MIN('Team &amp; Salaries'!$N17,'Team &amp; Salaries'!$P17),IF(M$6&gt;'Team &amp; Salaries'!$M17,IFERROR(MIN('Team &amp; Salaries'!$P17,IF(ISNUMBER(H107),H107,0)+'Team &amp; Salaries'!$N17),'Team &amp; Salaries'!$N17),0)),IF('Team &amp; Salaries'!$O17="Annually",IF(M$6='Team &amp; Salaries'!$M17,MIN('Team &amp; Salaries'!$N17,'Team &amp; Salaries'!$P17),IF(M$6&gt;'Team &amp; Salaries'!$M17,IFERROR(MIN('Team &amp; Salaries'!$P17,#REF!+'Team &amp; Salaries'!$N17),MIN('Team &amp; Salaries'!$N17,'Team &amp; Salaries'!$P17)),0))))))</f>
        <v>1</v>
      </c>
      <c r="N107" s="286">
        <f>IF('Team &amp; Salaries'!$O17="Never",IF(N$6&gt;='Team &amp; Salaries'!$M17,MIN('Team &amp; Salaries'!$N17,'Team &amp; Salaries'!$P17),0),IF('Team &amp; Salaries'!$O17="Monthly",IF(N$6='Team &amp; Salaries'!$M17,MIN('Team &amp; Salaries'!$N17,'Team &amp; Salaries'!$P17),IF(N$6&gt;'Team &amp; Salaries'!$M17,MIN('Team &amp; Salaries'!$P17,M107+'Team &amp; Salaries'!$N17),0)),IF('Team &amp; Salaries'!$O17="Quarterly",IF(N$6='Team &amp; Salaries'!$M17,MIN('Team &amp; Salaries'!$N17,'Team &amp; Salaries'!$P17),IF(N$6&gt;'Team &amp; Salaries'!$M17,IFERROR(MIN('Team &amp; Salaries'!$P17,IF(ISNUMBER(I107),I107,0)+'Team &amp; Salaries'!$N17),'Team &amp; Salaries'!$N17),0)),IF('Team &amp; Salaries'!$O17="Annually",IF(N$6='Team &amp; Salaries'!$M17,MIN('Team &amp; Salaries'!$N17,'Team &amp; Salaries'!$P17),IF(N$6&gt;'Team &amp; Salaries'!$M17,IFERROR(MIN('Team &amp; Salaries'!$P17,#REF!+'Team &amp; Salaries'!$N17),MIN('Team &amp; Salaries'!$N17,'Team &amp; Salaries'!$P17)),0))))))</f>
        <v>1</v>
      </c>
      <c r="O107" s="286">
        <f>IF('Team &amp; Salaries'!$O17="Never",IF(O$6&gt;='Team &amp; Salaries'!$M17,MIN('Team &amp; Salaries'!$N17,'Team &amp; Salaries'!$P17),0),IF('Team &amp; Salaries'!$O17="Monthly",IF(O$6='Team &amp; Salaries'!$M17,MIN('Team &amp; Salaries'!$N17,'Team &amp; Salaries'!$P17),IF(O$6&gt;'Team &amp; Salaries'!$M17,MIN('Team &amp; Salaries'!$P17,N107+'Team &amp; Salaries'!$N17),0)),IF('Team &amp; Salaries'!$O17="Quarterly",IF(O$6='Team &amp; Salaries'!$M17,MIN('Team &amp; Salaries'!$N17,'Team &amp; Salaries'!$P17),IF(O$6&gt;'Team &amp; Salaries'!$M17,IFERROR(MIN('Team &amp; Salaries'!$P17,IF(ISNUMBER(J107),J107,0)+'Team &amp; Salaries'!$N17),'Team &amp; Salaries'!$N17),0)),IF('Team &amp; Salaries'!$O17="Annually",IF(O$6='Team &amp; Salaries'!$M17,MIN('Team &amp; Salaries'!$N17,'Team &amp; Salaries'!$P17),IF(O$6&gt;'Team &amp; Salaries'!$M17,IFERROR(MIN('Team &amp; Salaries'!$P17,#REF!+'Team &amp; Salaries'!$N17),MIN('Team &amp; Salaries'!$N17,'Team &amp; Salaries'!$P17)),0))))))</f>
        <v>1</v>
      </c>
      <c r="P107" s="286">
        <f>IF('Team &amp; Salaries'!$O17="Never",IF(P$6&gt;='Team &amp; Salaries'!$M17,MIN('Team &amp; Salaries'!$N17,'Team &amp; Salaries'!$P17),0),IF('Team &amp; Salaries'!$O17="Monthly",IF(P$6='Team &amp; Salaries'!$M17,MIN('Team &amp; Salaries'!$N17,'Team &amp; Salaries'!$P17),IF(P$6&gt;'Team &amp; Salaries'!$M17,MIN('Team &amp; Salaries'!$P17,O107+'Team &amp; Salaries'!$N17),0)),IF('Team &amp; Salaries'!$O17="Quarterly",IF(P$6='Team &amp; Salaries'!$M17,MIN('Team &amp; Salaries'!$N17,'Team &amp; Salaries'!$P17),IF(P$6&gt;'Team &amp; Salaries'!$M17,IFERROR(MIN('Team &amp; Salaries'!$P17,IF(ISNUMBER(K107),K107,0)+'Team &amp; Salaries'!$N17),'Team &amp; Salaries'!$N17),0)),IF('Team &amp; Salaries'!$O17="Annually",IF(P$6='Team &amp; Salaries'!$M17,MIN('Team &amp; Salaries'!$N17,'Team &amp; Salaries'!$P17),IF(P$6&gt;'Team &amp; Salaries'!$M17,IFERROR(MIN('Team &amp; Salaries'!$P17,#REF!+'Team &amp; Salaries'!$N17),MIN('Team &amp; Salaries'!$N17,'Team &amp; Salaries'!$P17)),0))))))</f>
        <v>1</v>
      </c>
      <c r="Q107" s="286">
        <f>IF('Team &amp; Salaries'!$O17="Never",IF(Q$6&gt;='Team &amp; Salaries'!$M17,MIN('Team &amp; Salaries'!$N17,'Team &amp; Salaries'!$P17),0),IF('Team &amp; Salaries'!$O17="Monthly",IF(Q$6='Team &amp; Salaries'!$M17,MIN('Team &amp; Salaries'!$N17,'Team &amp; Salaries'!$P17),IF(Q$6&gt;'Team &amp; Salaries'!$M17,MIN('Team &amp; Salaries'!$P17,P107+'Team &amp; Salaries'!$N17),0)),IF('Team &amp; Salaries'!$O17="Quarterly",IF(Q$6='Team &amp; Salaries'!$M17,MIN('Team &amp; Salaries'!$N17,'Team &amp; Salaries'!$P17),IF(Q$6&gt;'Team &amp; Salaries'!$M17,IFERROR(MIN('Team &amp; Salaries'!$P17,IF(ISNUMBER(L107),L107,0)+'Team &amp; Salaries'!$N17),'Team &amp; Salaries'!$N17),0)),IF('Team &amp; Salaries'!$O17="Annually",IF(Q$6='Team &amp; Salaries'!$M17,MIN('Team &amp; Salaries'!$N17,'Team &amp; Salaries'!$P17),IF(Q$6&gt;'Team &amp; Salaries'!$M17,IFERROR(MIN('Team &amp; Salaries'!$P17,#REF!+'Team &amp; Salaries'!$N17),MIN('Team &amp; Salaries'!$N17,'Team &amp; Salaries'!$P17)),0))))))</f>
        <v>1</v>
      </c>
      <c r="R107" s="286">
        <f>IF('Team &amp; Salaries'!$O17="Never",IF(R$6&gt;='Team &amp; Salaries'!$M17,MIN('Team &amp; Salaries'!$N17,'Team &amp; Salaries'!$P17),0),IF('Team &amp; Salaries'!$O17="Monthly",IF(R$6='Team &amp; Salaries'!$M17,MIN('Team &amp; Salaries'!$N17,'Team &amp; Salaries'!$P17),IF(R$6&gt;'Team &amp; Salaries'!$M17,MIN('Team &amp; Salaries'!$P17,Q107+'Team &amp; Salaries'!$N17),0)),IF('Team &amp; Salaries'!$O17="Quarterly",IF(R$6='Team &amp; Salaries'!$M17,MIN('Team &amp; Salaries'!$N17,'Team &amp; Salaries'!$P17),IF(R$6&gt;'Team &amp; Salaries'!$M17,IFERROR(MIN('Team &amp; Salaries'!$P17,IF(ISNUMBER(M107),M107,0)+'Team &amp; Salaries'!$N17),'Team &amp; Salaries'!$N17),0)),IF('Team &amp; Salaries'!$O17="Annually",IF(R$6='Team &amp; Salaries'!$M17,MIN('Team &amp; Salaries'!$N17,'Team &amp; Salaries'!$P17),IF(R$6&gt;'Team &amp; Salaries'!$M17,IFERROR(MIN('Team &amp; Salaries'!$P17,#REF!+'Team &amp; Salaries'!$N17),MIN('Team &amp; Salaries'!$N17,'Team &amp; Salaries'!$P17)),0))))))</f>
        <v>1</v>
      </c>
      <c r="S107" s="286">
        <f>IF('Team &amp; Salaries'!$O17="Never",IF(S$6&gt;='Team &amp; Salaries'!$M17,MIN('Team &amp; Salaries'!$N17,'Team &amp; Salaries'!$P17),0),IF('Team &amp; Salaries'!$O17="Monthly",IF(S$6='Team &amp; Salaries'!$M17,MIN('Team &amp; Salaries'!$N17,'Team &amp; Salaries'!$P17),IF(S$6&gt;'Team &amp; Salaries'!$M17,MIN('Team &amp; Salaries'!$P17,R107+'Team &amp; Salaries'!$N17),0)),IF('Team &amp; Salaries'!$O17="Quarterly",IF(S$6='Team &amp; Salaries'!$M17,MIN('Team &amp; Salaries'!$N17,'Team &amp; Salaries'!$P17),IF(S$6&gt;'Team &amp; Salaries'!$M17,IFERROR(MIN('Team &amp; Salaries'!$P17,IF(ISNUMBER(N107),N107,0)+'Team &amp; Salaries'!$N17),'Team &amp; Salaries'!$N17),0)),IF('Team &amp; Salaries'!$O17="Annually",IF(S$6='Team &amp; Salaries'!$M17,MIN('Team &amp; Salaries'!$N17,'Team &amp; Salaries'!$P17),IF(S$6&gt;'Team &amp; Salaries'!$M17,IFERROR(MIN('Team &amp; Salaries'!$P17,#REF!+'Team &amp; Salaries'!$N17),MIN('Team &amp; Salaries'!$N17,'Team &amp; Salaries'!$P17)),0))))))</f>
        <v>1</v>
      </c>
      <c r="T107" s="286">
        <f>IF('Team &amp; Salaries'!$O17="Never",IF(T$6&gt;='Team &amp; Salaries'!$M17,MIN('Team &amp; Salaries'!$N17,'Team &amp; Salaries'!$P17),0),IF('Team &amp; Salaries'!$O17="Monthly",IF(T$6='Team &amp; Salaries'!$M17,MIN('Team &amp; Salaries'!$N17,'Team &amp; Salaries'!$P17),IF(T$6&gt;'Team &amp; Salaries'!$M17,MIN('Team &amp; Salaries'!$P17,S107+'Team &amp; Salaries'!$N17),0)),IF('Team &amp; Salaries'!$O17="Quarterly",IF(T$6='Team &amp; Salaries'!$M17,MIN('Team &amp; Salaries'!$N17,'Team &amp; Salaries'!$P17),IF(T$6&gt;'Team &amp; Salaries'!$M17,IFERROR(MIN('Team &amp; Salaries'!$P17,IF(ISNUMBER(O107),O107,0)+'Team &amp; Salaries'!$N17),'Team &amp; Salaries'!$N17),0)),IF('Team &amp; Salaries'!$O17="Annually",IF(T$6='Team &amp; Salaries'!$M17,MIN('Team &amp; Salaries'!$N17,'Team &amp; Salaries'!$P17),IF(T$6&gt;'Team &amp; Salaries'!$M17,IFERROR(MIN('Team &amp; Salaries'!$P17,#REF!+'Team &amp; Salaries'!$N17),MIN('Team &amp; Salaries'!$N17,'Team &amp; Salaries'!$P17)),0))))))</f>
        <v>1</v>
      </c>
      <c r="U107" s="286">
        <f>IF('Team &amp; Salaries'!$O17="Never",IF(U$6&gt;='Team &amp; Salaries'!$M17,MIN('Team &amp; Salaries'!$N17,'Team &amp; Salaries'!$P17),0),IF('Team &amp; Salaries'!$O17="Monthly",IF(U$6='Team &amp; Salaries'!$M17,MIN('Team &amp; Salaries'!$N17,'Team &amp; Salaries'!$P17),IF(U$6&gt;'Team &amp; Salaries'!$M17,MIN('Team &amp; Salaries'!$P17,T107+'Team &amp; Salaries'!$N17),0)),IF('Team &amp; Salaries'!$O17="Quarterly",IF(U$6='Team &amp; Salaries'!$M17,MIN('Team &amp; Salaries'!$N17,'Team &amp; Salaries'!$P17),IF(U$6&gt;'Team &amp; Salaries'!$M17,IFERROR(MIN('Team &amp; Salaries'!$P17,IF(ISNUMBER(P107),P107,0)+'Team &amp; Salaries'!$N17),'Team &amp; Salaries'!$N17),0)),IF('Team &amp; Salaries'!$O17="Annually",IF(U$6='Team &amp; Salaries'!$M17,MIN('Team &amp; Salaries'!$N17,'Team &amp; Salaries'!$P17),IF(U$6&gt;'Team &amp; Salaries'!$M17,IFERROR(MIN('Team &amp; Salaries'!$P17,#REF!+'Team &amp; Salaries'!$N17),MIN('Team &amp; Salaries'!$N17,'Team &amp; Salaries'!$P17)),0))))))</f>
        <v>1</v>
      </c>
      <c r="V107" s="286">
        <f>IF('Team &amp; Salaries'!$O17="Never",IF(V$6&gt;='Team &amp; Salaries'!$M17,MIN('Team &amp; Salaries'!$N17,'Team &amp; Salaries'!$P17),0),IF('Team &amp; Salaries'!$O17="Monthly",IF(V$6='Team &amp; Salaries'!$M17,MIN('Team &amp; Salaries'!$N17,'Team &amp; Salaries'!$P17),IF(V$6&gt;'Team &amp; Salaries'!$M17,MIN('Team &amp; Salaries'!$P17,U107+'Team &amp; Salaries'!$N17),0)),IF('Team &amp; Salaries'!$O17="Quarterly",IF(V$6='Team &amp; Salaries'!$M17,MIN('Team &amp; Salaries'!$N17,'Team &amp; Salaries'!$P17),IF(V$6&gt;'Team &amp; Salaries'!$M17,IFERROR(MIN('Team &amp; Salaries'!$P17,IF(ISNUMBER(Q107),Q107,0)+'Team &amp; Salaries'!$N17),'Team &amp; Salaries'!$N17),0)),IF('Team &amp; Salaries'!$O17="Annually",IF(V$6='Team &amp; Salaries'!$M17,MIN('Team &amp; Salaries'!$N17,'Team &amp; Salaries'!$P17),IF(V$6&gt;'Team &amp; Salaries'!$M17,IFERROR(MIN('Team &amp; Salaries'!$P17,#REF!+'Team &amp; Salaries'!$N17),MIN('Team &amp; Salaries'!$N17,'Team &amp; Salaries'!$P17)),0))))))</f>
        <v>1</v>
      </c>
      <c r="W107" s="286">
        <f>IF('Team &amp; Salaries'!$O17="Never",IF(W$6&gt;='Team &amp; Salaries'!$M17,MIN('Team &amp; Salaries'!$N17,'Team &amp; Salaries'!$P17),0),IF('Team &amp; Salaries'!$O17="Monthly",IF(W$6='Team &amp; Salaries'!$M17,MIN('Team &amp; Salaries'!$N17,'Team &amp; Salaries'!$P17),IF(W$6&gt;'Team &amp; Salaries'!$M17,MIN('Team &amp; Salaries'!$P17,V107+'Team &amp; Salaries'!$N17),0)),IF('Team &amp; Salaries'!$O17="Quarterly",IF(W$6='Team &amp; Salaries'!$M17,MIN('Team &amp; Salaries'!$N17,'Team &amp; Salaries'!$P17),IF(W$6&gt;'Team &amp; Salaries'!$M17,IFERROR(MIN('Team &amp; Salaries'!$P17,IF(ISNUMBER(R107),R107,0)+'Team &amp; Salaries'!$N17),'Team &amp; Salaries'!$N17),0)),IF('Team &amp; Salaries'!$O17="Annually",IF(W$6='Team &amp; Salaries'!$M17,MIN('Team &amp; Salaries'!$N17,'Team &amp; Salaries'!$P17),IF(W$6&gt;'Team &amp; Salaries'!$M17,IFERROR(MIN('Team &amp; Salaries'!$P17,#REF!+'Team &amp; Salaries'!$N17),MIN('Team &amp; Salaries'!$N17,'Team &amp; Salaries'!$P17)),0))))))</f>
        <v>1</v>
      </c>
      <c r="X107" s="286">
        <f>IF('Team &amp; Salaries'!$O17="Never",IF(X$6&gt;='Team &amp; Salaries'!$M17,MIN('Team &amp; Salaries'!$N17,'Team &amp; Salaries'!$P17),0),IF('Team &amp; Salaries'!$O17="Monthly",IF(X$6='Team &amp; Salaries'!$M17,MIN('Team &amp; Salaries'!$N17,'Team &amp; Salaries'!$P17),IF(X$6&gt;'Team &amp; Salaries'!$M17,MIN('Team &amp; Salaries'!$P17,W107+'Team &amp; Salaries'!$N17),0)),IF('Team &amp; Salaries'!$O17="Quarterly",IF(X$6='Team &amp; Salaries'!$M17,MIN('Team &amp; Salaries'!$N17,'Team &amp; Salaries'!$P17),IF(X$6&gt;'Team &amp; Salaries'!$M17,IFERROR(MIN('Team &amp; Salaries'!$P17,IF(ISNUMBER(S107),S107,0)+'Team &amp; Salaries'!$N17),'Team &amp; Salaries'!$N17),0)),IF('Team &amp; Salaries'!$O17="Annually",IF(X$6='Team &amp; Salaries'!$M17,MIN('Team &amp; Salaries'!$N17,'Team &amp; Salaries'!$P17),IF(X$6&gt;'Team &amp; Salaries'!$M17,IFERROR(MIN('Team &amp; Salaries'!$P17,#REF!+'Team &amp; Salaries'!$N17),MIN('Team &amp; Salaries'!$N17,'Team &amp; Salaries'!$P17)),0))))))</f>
        <v>1</v>
      </c>
      <c r="Y107" s="286">
        <f>IF('Team &amp; Salaries'!$O17="Never",IF(Y$6&gt;='Team &amp; Salaries'!$M17,MIN('Team &amp; Salaries'!$N17,'Team &amp; Salaries'!$P17),0),IF('Team &amp; Salaries'!$O17="Monthly",IF(Y$6='Team &amp; Salaries'!$M17,MIN('Team &amp; Salaries'!$N17,'Team &amp; Salaries'!$P17),IF(Y$6&gt;'Team &amp; Salaries'!$M17,MIN('Team &amp; Salaries'!$P17,X107+'Team &amp; Salaries'!$N17),0)),IF('Team &amp; Salaries'!$O17="Quarterly",IF(Y$6='Team &amp; Salaries'!$M17,MIN('Team &amp; Salaries'!$N17,'Team &amp; Salaries'!$P17),IF(Y$6&gt;'Team &amp; Salaries'!$M17,IFERROR(MIN('Team &amp; Salaries'!$P17,IF(ISNUMBER(T107),T107,0)+'Team &amp; Salaries'!$N17),'Team &amp; Salaries'!$N17),0)),IF('Team &amp; Salaries'!$O17="Annually",IF(Y$6='Team &amp; Salaries'!$M17,MIN('Team &amp; Salaries'!$N17,'Team &amp; Salaries'!$P17),IF(Y$6&gt;'Team &amp; Salaries'!$M17,IFERROR(MIN('Team &amp; Salaries'!$P17,#REF!+'Team &amp; Salaries'!$N17),MIN('Team &amp; Salaries'!$N17,'Team &amp; Salaries'!$P17)),0))))))</f>
        <v>1</v>
      </c>
      <c r="Z107" s="286">
        <f>IF('Team &amp; Salaries'!$O17="Never",IF(Z$6&gt;='Team &amp; Salaries'!$M17,MIN('Team &amp; Salaries'!$N17,'Team &amp; Salaries'!$P17),0),IF('Team &amp; Salaries'!$O17="Monthly",IF(Z$6='Team &amp; Salaries'!$M17,MIN('Team &amp; Salaries'!$N17,'Team &amp; Salaries'!$P17),IF(Z$6&gt;'Team &amp; Salaries'!$M17,MIN('Team &amp; Salaries'!$P17,Y107+'Team &amp; Salaries'!$N17),0)),IF('Team &amp; Salaries'!$O17="Quarterly",IF(Z$6='Team &amp; Salaries'!$M17,MIN('Team &amp; Salaries'!$N17,'Team &amp; Salaries'!$P17),IF(Z$6&gt;'Team &amp; Salaries'!$M17,IFERROR(MIN('Team &amp; Salaries'!$P17,IF(ISNUMBER(U107),U107,0)+'Team &amp; Salaries'!$N17),'Team &amp; Salaries'!$N17),0)),IF('Team &amp; Salaries'!$O17="Annually",IF(Z$6='Team &amp; Salaries'!$M17,MIN('Team &amp; Salaries'!$N17,'Team &amp; Salaries'!$P17),IF(Z$6&gt;'Team &amp; Salaries'!$M17,IFERROR(MIN('Team &amp; Salaries'!$P17,#REF!+'Team &amp; Salaries'!$N17),MIN('Team &amp; Salaries'!$N17,'Team &amp; Salaries'!$P17)),0))))))</f>
        <v>1</v>
      </c>
      <c r="AA107" s="286">
        <f>IF('Team &amp; Salaries'!$O17="Never",IF(AA$6&gt;='Team &amp; Salaries'!$M17,MIN('Team &amp; Salaries'!$N17,'Team &amp; Salaries'!$P17),0),IF('Team &amp; Salaries'!$O17="Monthly",IF(AA$6='Team &amp; Salaries'!$M17,MIN('Team &amp; Salaries'!$N17,'Team &amp; Salaries'!$P17),IF(AA$6&gt;'Team &amp; Salaries'!$M17,MIN('Team &amp; Salaries'!$P17,Z107+'Team &amp; Salaries'!$N17),0)),IF('Team &amp; Salaries'!$O17="Quarterly",IF(AA$6='Team &amp; Salaries'!$M17,MIN('Team &amp; Salaries'!$N17,'Team &amp; Salaries'!$P17),IF(AA$6&gt;'Team &amp; Salaries'!$M17,IFERROR(MIN('Team &amp; Salaries'!$P17,IF(ISNUMBER(V107),V107,0)+'Team &amp; Salaries'!$N17),'Team &amp; Salaries'!$N17),0)),IF('Team &amp; Salaries'!$O17="Annually",IF(AA$6='Team &amp; Salaries'!$M17,MIN('Team &amp; Salaries'!$N17,'Team &amp; Salaries'!$P17),IF(AA$6&gt;'Team &amp; Salaries'!$M17,IFERROR(MIN('Team &amp; Salaries'!$P17,#REF!+'Team &amp; Salaries'!$N17),MIN('Team &amp; Salaries'!$N17,'Team &amp; Salaries'!$P17)),0))))))</f>
        <v>1</v>
      </c>
      <c r="AB107" s="286">
        <f>IF('Team &amp; Salaries'!$O17="Never",IF(AB$6&gt;='Team &amp; Salaries'!$M17,MIN('Team &amp; Salaries'!$N17,'Team &amp; Salaries'!$P17),0),IF('Team &amp; Salaries'!$O17="Monthly",IF(AB$6='Team &amp; Salaries'!$M17,MIN('Team &amp; Salaries'!$N17,'Team &amp; Salaries'!$P17),IF(AB$6&gt;'Team &amp; Salaries'!$M17,MIN('Team &amp; Salaries'!$P17,AA107+'Team &amp; Salaries'!$N17),0)),IF('Team &amp; Salaries'!$O17="Quarterly",IF(AB$6='Team &amp; Salaries'!$M17,MIN('Team &amp; Salaries'!$N17,'Team &amp; Salaries'!$P17),IF(AB$6&gt;'Team &amp; Salaries'!$M17,IFERROR(MIN('Team &amp; Salaries'!$P17,IF(ISNUMBER(W107),W107,0)+'Team &amp; Salaries'!$N17),'Team &amp; Salaries'!$N17),0)),IF('Team &amp; Salaries'!$O17="Annually",IF(AB$6='Team &amp; Salaries'!$M17,MIN('Team &amp; Salaries'!$N17,'Team &amp; Salaries'!$P17),IF(AB$6&gt;'Team &amp; Salaries'!$M17,IFERROR(MIN('Team &amp; Salaries'!$P17,#REF!+'Team &amp; Salaries'!$N17),MIN('Team &amp; Salaries'!$N17,'Team &amp; Salaries'!$P17)),0))))))</f>
        <v>1</v>
      </c>
      <c r="AC107" s="286">
        <f>IF('Team &amp; Salaries'!$O17="Never",IF(AC$6&gt;='Team &amp; Salaries'!$M17,MIN('Team &amp; Salaries'!$N17,'Team &amp; Salaries'!$P17),0),IF('Team &amp; Salaries'!$O17="Monthly",IF(AC$6='Team &amp; Salaries'!$M17,MIN('Team &amp; Salaries'!$N17,'Team &amp; Salaries'!$P17),IF(AC$6&gt;'Team &amp; Salaries'!$M17,MIN('Team &amp; Salaries'!$P17,AB107+'Team &amp; Salaries'!$N17),0)),IF('Team &amp; Salaries'!$O17="Quarterly",IF(AC$6='Team &amp; Salaries'!$M17,MIN('Team &amp; Salaries'!$N17,'Team &amp; Salaries'!$P17),IF(AC$6&gt;'Team &amp; Salaries'!$M17,IFERROR(MIN('Team &amp; Salaries'!$P17,IF(ISNUMBER(X107),X107,0)+'Team &amp; Salaries'!$N17),'Team &amp; Salaries'!$N17),0)),IF('Team &amp; Salaries'!$O17="Annually",IF(AC$6='Team &amp; Salaries'!$M17,MIN('Team &amp; Salaries'!$N17,'Team &amp; Salaries'!$P17),IF(AC$6&gt;'Team &amp; Salaries'!$M17,IFERROR(MIN('Team &amp; Salaries'!$P17,#REF!+'Team &amp; Salaries'!$N17),MIN('Team &amp; Salaries'!$N17,'Team &amp; Salaries'!$P17)),0))))))</f>
        <v>1</v>
      </c>
      <c r="AD107" s="286">
        <f>IF('Team &amp; Salaries'!$O17="Never",IF(AD$6&gt;='Team &amp; Salaries'!$M17,MIN('Team &amp; Salaries'!$N17,'Team &amp; Salaries'!$P17),0),IF('Team &amp; Salaries'!$O17="Monthly",IF(AD$6='Team &amp; Salaries'!$M17,MIN('Team &amp; Salaries'!$N17,'Team &amp; Salaries'!$P17),IF(AD$6&gt;'Team &amp; Salaries'!$M17,MIN('Team &amp; Salaries'!$P17,AC107+'Team &amp; Salaries'!$N17),0)),IF('Team &amp; Salaries'!$O17="Quarterly",IF(AD$6='Team &amp; Salaries'!$M17,MIN('Team &amp; Salaries'!$N17,'Team &amp; Salaries'!$P17),IF(AD$6&gt;'Team &amp; Salaries'!$M17,IFERROR(MIN('Team &amp; Salaries'!$P17,IF(ISNUMBER(Y107),Y107,0)+'Team &amp; Salaries'!$N17),'Team &amp; Salaries'!$N17),0)),IF('Team &amp; Salaries'!$O17="Annually",IF(AD$6='Team &amp; Salaries'!$M17,MIN('Team &amp; Salaries'!$N17,'Team &amp; Salaries'!$P17),IF(AD$6&gt;'Team &amp; Salaries'!$M17,IFERROR(MIN('Team &amp; Salaries'!$P17,#REF!+'Team &amp; Salaries'!$N17),MIN('Team &amp; Salaries'!$N17,'Team &amp; Salaries'!$P17)),0))))))</f>
        <v>1</v>
      </c>
      <c r="AE107" s="286">
        <f>IF('Team &amp; Salaries'!$O17="Never",IF(AE$6&gt;='Team &amp; Salaries'!$M17,MIN('Team &amp; Salaries'!$N17,'Team &amp; Salaries'!$P17),0),IF('Team &amp; Salaries'!$O17="Monthly",IF(AE$6='Team &amp; Salaries'!$M17,MIN('Team &amp; Salaries'!$N17,'Team &amp; Salaries'!$P17),IF(AE$6&gt;'Team &amp; Salaries'!$M17,MIN('Team &amp; Salaries'!$P17,AD107+'Team &amp; Salaries'!$N17),0)),IF('Team &amp; Salaries'!$O17="Quarterly",IF(AE$6='Team &amp; Salaries'!$M17,MIN('Team &amp; Salaries'!$N17,'Team &amp; Salaries'!$P17),IF(AE$6&gt;'Team &amp; Salaries'!$M17,IFERROR(MIN('Team &amp; Salaries'!$P17,IF(ISNUMBER(Z107),Z107,0)+'Team &amp; Salaries'!$N17),'Team &amp; Salaries'!$N17),0)),IF('Team &amp; Salaries'!$O17="Annually",IF(AE$6='Team &amp; Salaries'!$M17,MIN('Team &amp; Salaries'!$N17,'Team &amp; Salaries'!$P17),IF(AE$6&gt;'Team &amp; Salaries'!$M17,IFERROR(MIN('Team &amp; Salaries'!$P17,#REF!+'Team &amp; Salaries'!$N17),MIN('Team &amp; Salaries'!$N17,'Team &amp; Salaries'!$P17)),0))))))</f>
        <v>1</v>
      </c>
      <c r="AF107" s="286">
        <f>IF('Team &amp; Salaries'!$O17="Never",IF(AF$6&gt;='Team &amp; Salaries'!$M17,MIN('Team &amp; Salaries'!$N17,'Team &amp; Salaries'!$P17),0),IF('Team &amp; Salaries'!$O17="Monthly",IF(AF$6='Team &amp; Salaries'!$M17,MIN('Team &amp; Salaries'!$N17,'Team &amp; Salaries'!$P17),IF(AF$6&gt;'Team &amp; Salaries'!$M17,MIN('Team &amp; Salaries'!$P17,AE107+'Team &amp; Salaries'!$N17),0)),IF('Team &amp; Salaries'!$O17="Quarterly",IF(AF$6='Team &amp; Salaries'!$M17,MIN('Team &amp; Salaries'!$N17,'Team &amp; Salaries'!$P17),IF(AF$6&gt;'Team &amp; Salaries'!$M17,IFERROR(MIN('Team &amp; Salaries'!$P17,IF(ISNUMBER(AA107),AA107,0)+'Team &amp; Salaries'!$N17),'Team &amp; Salaries'!$N17),0)),IF('Team &amp; Salaries'!$O17="Annually",IF(AF$6='Team &amp; Salaries'!$M17,MIN('Team &amp; Salaries'!$N17,'Team &amp; Salaries'!$P17),IF(AF$6&gt;'Team &amp; Salaries'!$M17,IFERROR(MIN('Team &amp; Salaries'!$P17,#REF!+'Team &amp; Salaries'!$N17),MIN('Team &amp; Salaries'!$N17,'Team &amp; Salaries'!$P17)),0))))))</f>
        <v>1</v>
      </c>
      <c r="AG107" s="286">
        <f>IF('Team &amp; Salaries'!$O17="Never",IF(AG$6&gt;='Team &amp; Salaries'!$M17,MIN('Team &amp; Salaries'!$N17,'Team &amp; Salaries'!$P17),0),IF('Team &amp; Salaries'!$O17="Monthly",IF(AG$6='Team &amp; Salaries'!$M17,MIN('Team &amp; Salaries'!$N17,'Team &amp; Salaries'!$P17),IF(AG$6&gt;'Team &amp; Salaries'!$M17,MIN('Team &amp; Salaries'!$P17,AF107+'Team &amp; Salaries'!$N17),0)),IF('Team &amp; Salaries'!$O17="Quarterly",IF(AG$6='Team &amp; Salaries'!$M17,MIN('Team &amp; Salaries'!$N17,'Team &amp; Salaries'!$P17),IF(AG$6&gt;'Team &amp; Salaries'!$M17,IFERROR(MIN('Team &amp; Salaries'!$P17,IF(ISNUMBER(AB107),AB107,0)+'Team &amp; Salaries'!$N17),'Team &amp; Salaries'!$N17),0)),IF('Team &amp; Salaries'!$O17="Annually",IF(AG$6='Team &amp; Salaries'!$M17,MIN('Team &amp; Salaries'!$N17,'Team &amp; Salaries'!$P17),IF(AG$6&gt;'Team &amp; Salaries'!$M17,IFERROR(MIN('Team &amp; Salaries'!$P17,#REF!+'Team &amp; Salaries'!$N17),MIN('Team &amp; Salaries'!$N17,'Team &amp; Salaries'!$P17)),0))))))</f>
        <v>1</v>
      </c>
      <c r="AH107" s="286">
        <f>IF('Team &amp; Salaries'!$O17="Never",IF(AH$6&gt;='Team &amp; Salaries'!$M17,MIN('Team &amp; Salaries'!$N17,'Team &amp; Salaries'!$P17),0),IF('Team &amp; Salaries'!$O17="Monthly",IF(AH$6='Team &amp; Salaries'!$M17,MIN('Team &amp; Salaries'!$N17,'Team &amp; Salaries'!$P17),IF(AH$6&gt;'Team &amp; Salaries'!$M17,MIN('Team &amp; Salaries'!$P17,AG107+'Team &amp; Salaries'!$N17),0)),IF('Team &amp; Salaries'!$O17="Quarterly",IF(AH$6='Team &amp; Salaries'!$M17,MIN('Team &amp; Salaries'!$N17,'Team &amp; Salaries'!$P17),IF(AH$6&gt;'Team &amp; Salaries'!$M17,IFERROR(MIN('Team &amp; Salaries'!$P17,IF(ISNUMBER(AC107),AC107,0)+'Team &amp; Salaries'!$N17),'Team &amp; Salaries'!$N17),0)),IF('Team &amp; Salaries'!$O17="Annually",IF(AH$6='Team &amp; Salaries'!$M17,MIN('Team &amp; Salaries'!$N17,'Team &amp; Salaries'!$P17),IF(AH$6&gt;'Team &amp; Salaries'!$M17,IFERROR(MIN('Team &amp; Salaries'!$P17,#REF!+'Team &amp; Salaries'!$N17),MIN('Team &amp; Salaries'!$N17,'Team &amp; Salaries'!$P17)),0))))))</f>
        <v>1</v>
      </c>
      <c r="AI107" s="286">
        <f>IF('Team &amp; Salaries'!$O17="Never",IF(AI$6&gt;='Team &amp; Salaries'!$M17,MIN('Team &amp; Salaries'!$N17,'Team &amp; Salaries'!$P17),0),IF('Team &amp; Salaries'!$O17="Monthly",IF(AI$6='Team &amp; Salaries'!$M17,MIN('Team &amp; Salaries'!$N17,'Team &amp; Salaries'!$P17),IF(AI$6&gt;'Team &amp; Salaries'!$M17,MIN('Team &amp; Salaries'!$P17,AH107+'Team &amp; Salaries'!$N17),0)),IF('Team &amp; Salaries'!$O17="Quarterly",IF(AI$6='Team &amp; Salaries'!$M17,MIN('Team &amp; Salaries'!$N17,'Team &amp; Salaries'!$P17),IF(AI$6&gt;'Team &amp; Salaries'!$M17,IFERROR(MIN('Team &amp; Salaries'!$P17,IF(ISNUMBER(AD107),AD107,0)+'Team &amp; Salaries'!$N17),'Team &amp; Salaries'!$N17),0)),IF('Team &amp; Salaries'!$O17="Annually",IF(AI$6='Team &amp; Salaries'!$M17,MIN('Team &amp; Salaries'!$N17,'Team &amp; Salaries'!$P17),IF(AI$6&gt;'Team &amp; Salaries'!$M17,IFERROR(MIN('Team &amp; Salaries'!$P17,#REF!+'Team &amp; Salaries'!$N17),MIN('Team &amp; Salaries'!$N17,'Team &amp; Salaries'!$P17)),0))))))</f>
        <v>1</v>
      </c>
      <c r="AJ107" s="286">
        <f>IF('Team &amp; Salaries'!$O17="Never",IF(AJ$6&gt;='Team &amp; Salaries'!$M17,MIN('Team &amp; Salaries'!$N17,'Team &amp; Salaries'!$P17),0),IF('Team &amp; Salaries'!$O17="Monthly",IF(AJ$6='Team &amp; Salaries'!$M17,MIN('Team &amp; Salaries'!$N17,'Team &amp; Salaries'!$P17),IF(AJ$6&gt;'Team &amp; Salaries'!$M17,MIN('Team &amp; Salaries'!$P17,AI107+'Team &amp; Salaries'!$N17),0)),IF('Team &amp; Salaries'!$O17="Quarterly",IF(AJ$6='Team &amp; Salaries'!$M17,MIN('Team &amp; Salaries'!$N17,'Team &amp; Salaries'!$P17),IF(AJ$6&gt;'Team &amp; Salaries'!$M17,IFERROR(MIN('Team &amp; Salaries'!$P17,IF(ISNUMBER(AE107),AE107,0)+'Team &amp; Salaries'!$N17),'Team &amp; Salaries'!$N17),0)),IF('Team &amp; Salaries'!$O17="Annually",IF(AJ$6='Team &amp; Salaries'!$M17,MIN('Team &amp; Salaries'!$N17,'Team &amp; Salaries'!$P17),IF(AJ$6&gt;'Team &amp; Salaries'!$M17,IFERROR(MIN('Team &amp; Salaries'!$P17,#REF!+'Team &amp; Salaries'!$N17),MIN('Team &amp; Salaries'!$N17,'Team &amp; Salaries'!$P17)),0))))))</f>
        <v>1</v>
      </c>
      <c r="AK107" s="286">
        <f>IF('Team &amp; Salaries'!$O17="Never",IF(AK$6&gt;='Team &amp; Salaries'!$M17,MIN('Team &amp; Salaries'!$N17,'Team &amp; Salaries'!$P17),0),IF('Team &amp; Salaries'!$O17="Monthly",IF(AK$6='Team &amp; Salaries'!$M17,MIN('Team &amp; Salaries'!$N17,'Team &amp; Salaries'!$P17),IF(AK$6&gt;'Team &amp; Salaries'!$M17,MIN('Team &amp; Salaries'!$P17,AJ107+'Team &amp; Salaries'!$N17),0)),IF('Team &amp; Salaries'!$O17="Quarterly",IF(AK$6='Team &amp; Salaries'!$M17,MIN('Team &amp; Salaries'!$N17,'Team &amp; Salaries'!$P17),IF(AK$6&gt;'Team &amp; Salaries'!$M17,IFERROR(MIN('Team &amp; Salaries'!$P17,IF(ISNUMBER(AF107),AF107,0)+'Team &amp; Salaries'!$N17),'Team &amp; Salaries'!$N17),0)),IF('Team &amp; Salaries'!$O17="Annually",IF(AK$6='Team &amp; Salaries'!$M17,MIN('Team &amp; Salaries'!$N17,'Team &amp; Salaries'!$P17),IF(AK$6&gt;'Team &amp; Salaries'!$M17,IFERROR(MIN('Team &amp; Salaries'!$P17,#REF!+'Team &amp; Salaries'!$N17),MIN('Team &amp; Salaries'!$N17,'Team &amp; Salaries'!$P17)),0))))))</f>
        <v>1</v>
      </c>
      <c r="AL107" s="286">
        <f>IF('Team &amp; Salaries'!$O17="Never",IF(AL$6&gt;='Team &amp; Salaries'!$M17,MIN('Team &amp; Salaries'!$N17,'Team &amp; Salaries'!$P17),0),IF('Team &amp; Salaries'!$O17="Monthly",IF(AL$6='Team &amp; Salaries'!$M17,MIN('Team &amp; Salaries'!$N17,'Team &amp; Salaries'!$P17),IF(AL$6&gt;'Team &amp; Salaries'!$M17,MIN('Team &amp; Salaries'!$P17,AK107+'Team &amp; Salaries'!$N17),0)),IF('Team &amp; Salaries'!$O17="Quarterly",IF(AL$6='Team &amp; Salaries'!$M17,MIN('Team &amp; Salaries'!$N17,'Team &amp; Salaries'!$P17),IF(AL$6&gt;'Team &amp; Salaries'!$M17,IFERROR(MIN('Team &amp; Salaries'!$P17,IF(ISNUMBER(AG107),AG107,0)+'Team &amp; Salaries'!$N17),'Team &amp; Salaries'!$N17),0)),IF('Team &amp; Salaries'!$O17="Annually",IF(AL$6='Team &amp; Salaries'!$M17,MIN('Team &amp; Salaries'!$N17,'Team &amp; Salaries'!$P17),IF(AL$6&gt;'Team &amp; Salaries'!$M17,IFERROR(MIN('Team &amp; Salaries'!$P17,#REF!+'Team &amp; Salaries'!$N17),MIN('Team &amp; Salaries'!$N17,'Team &amp; Salaries'!$P17)),0))))))</f>
        <v>1</v>
      </c>
      <c r="AM107" s="286">
        <f>IF('Team &amp; Salaries'!$O17="Never",IF(AM$6&gt;='Team &amp; Salaries'!$M17,MIN('Team &amp; Salaries'!$N17,'Team &amp; Salaries'!$P17),0),IF('Team &amp; Salaries'!$O17="Monthly",IF(AM$6='Team &amp; Salaries'!$M17,MIN('Team &amp; Salaries'!$N17,'Team &amp; Salaries'!$P17),IF(AM$6&gt;'Team &amp; Salaries'!$M17,MIN('Team &amp; Salaries'!$P17,AL107+'Team &amp; Salaries'!$N17),0)),IF('Team &amp; Salaries'!$O17="Quarterly",IF(AM$6='Team &amp; Salaries'!$M17,MIN('Team &amp; Salaries'!$N17,'Team &amp; Salaries'!$P17),IF(AM$6&gt;'Team &amp; Salaries'!$M17,IFERROR(MIN('Team &amp; Salaries'!$P17,IF(ISNUMBER(AH107),AH107,0)+'Team &amp; Salaries'!$N17),'Team &amp; Salaries'!$N17),0)),IF('Team &amp; Salaries'!$O17="Annually",IF(AM$6='Team &amp; Salaries'!$M17,MIN('Team &amp; Salaries'!$N17,'Team &amp; Salaries'!$P17),IF(AM$6&gt;'Team &amp; Salaries'!$M17,IFERROR(MIN('Team &amp; Salaries'!$P17,#REF!+'Team &amp; Salaries'!$N17),MIN('Team &amp; Salaries'!$N17,'Team &amp; Salaries'!$P17)),0))))))</f>
        <v>1</v>
      </c>
      <c r="AN107" s="286">
        <f>IF('Team &amp; Salaries'!$O17="Never",IF(AN$6&gt;='Team &amp; Salaries'!$M17,MIN('Team &amp; Salaries'!$N17,'Team &amp; Salaries'!$P17),0),IF('Team &amp; Salaries'!$O17="Monthly",IF(AN$6='Team &amp; Salaries'!$M17,MIN('Team &amp; Salaries'!$N17,'Team &amp; Salaries'!$P17),IF(AN$6&gt;'Team &amp; Salaries'!$M17,MIN('Team &amp; Salaries'!$P17,AM107+'Team &amp; Salaries'!$N17),0)),IF('Team &amp; Salaries'!$O17="Quarterly",IF(AN$6='Team &amp; Salaries'!$M17,MIN('Team &amp; Salaries'!$N17,'Team &amp; Salaries'!$P17),IF(AN$6&gt;'Team &amp; Salaries'!$M17,IFERROR(MIN('Team &amp; Salaries'!$P17,IF(ISNUMBER(AI107),AI107,0)+'Team &amp; Salaries'!$N17),'Team &amp; Salaries'!$N17),0)),IF('Team &amp; Salaries'!$O17="Annually",IF(AN$6='Team &amp; Salaries'!$M17,MIN('Team &amp; Salaries'!$N17,'Team &amp; Salaries'!$P17),IF(AN$6&gt;'Team &amp; Salaries'!$M17,IFERROR(MIN('Team &amp; Salaries'!$P17,#REF!+'Team &amp; Salaries'!$N17),MIN('Team &amp; Salaries'!$N17,'Team &amp; Salaries'!$P17)),0))))))</f>
        <v>1</v>
      </c>
      <c r="AO107" s="286">
        <f>IF('Team &amp; Salaries'!$O17="Never",IF(AO$6&gt;='Team &amp; Salaries'!$M17,MIN('Team &amp; Salaries'!$N17,'Team &amp; Salaries'!$P17),0),IF('Team &amp; Salaries'!$O17="Monthly",IF(AO$6='Team &amp; Salaries'!$M17,MIN('Team &amp; Salaries'!$N17,'Team &amp; Salaries'!$P17),IF(AO$6&gt;'Team &amp; Salaries'!$M17,MIN('Team &amp; Salaries'!$P17,AN107+'Team &amp; Salaries'!$N17),0)),IF('Team &amp; Salaries'!$O17="Quarterly",IF(AO$6='Team &amp; Salaries'!$M17,MIN('Team &amp; Salaries'!$N17,'Team &amp; Salaries'!$P17),IF(AO$6&gt;'Team &amp; Salaries'!$M17,IFERROR(MIN('Team &amp; Salaries'!$P17,IF(ISNUMBER(AJ107),AJ107,0)+'Team &amp; Salaries'!$N17),'Team &amp; Salaries'!$N17),0)),IF('Team &amp; Salaries'!$O17="Annually",IF(AO$6='Team &amp; Salaries'!$M17,MIN('Team &amp; Salaries'!$N17,'Team &amp; Salaries'!$P17),IF(AO$6&gt;'Team &amp; Salaries'!$M17,IFERROR(MIN('Team &amp; Salaries'!$P17,#REF!+'Team &amp; Salaries'!$N17),MIN('Team &amp; Salaries'!$N17,'Team &amp; Salaries'!$P17)),0))))))</f>
        <v>1</v>
      </c>
      <c r="AP107" s="286">
        <f>IF('Team &amp; Salaries'!$O17="Never",IF(AP$6&gt;='Team &amp; Salaries'!$M17,MIN('Team &amp; Salaries'!$N17,'Team &amp; Salaries'!$P17),0),IF('Team &amp; Salaries'!$O17="Monthly",IF(AP$6='Team &amp; Salaries'!$M17,MIN('Team &amp; Salaries'!$N17,'Team &amp; Salaries'!$P17),IF(AP$6&gt;'Team &amp; Salaries'!$M17,MIN('Team &amp; Salaries'!$P17,AO107+'Team &amp; Salaries'!$N17),0)),IF('Team &amp; Salaries'!$O17="Quarterly",IF(AP$6='Team &amp; Salaries'!$M17,MIN('Team &amp; Salaries'!$N17,'Team &amp; Salaries'!$P17),IF(AP$6&gt;'Team &amp; Salaries'!$M17,IFERROR(MIN('Team &amp; Salaries'!$P17,IF(ISNUMBER(AK107),AK107,0)+'Team &amp; Salaries'!$N17),'Team &amp; Salaries'!$N17),0)),IF('Team &amp; Salaries'!$O17="Annually",IF(AP$6='Team &amp; Salaries'!$M17,MIN('Team &amp; Salaries'!$N17,'Team &amp; Salaries'!$P17),IF(AP$6&gt;'Team &amp; Salaries'!$M17,IFERROR(MIN('Team &amp; Salaries'!$P17,#REF!+'Team &amp; Salaries'!$N17),MIN('Team &amp; Salaries'!$N17,'Team &amp; Salaries'!$P17)),0))))))</f>
        <v>1</v>
      </c>
      <c r="AQ107" s="286">
        <f>IF('Team &amp; Salaries'!$O17="Never",IF(AQ$6&gt;='Team &amp; Salaries'!$M17,MIN('Team &amp; Salaries'!$N17,'Team &amp; Salaries'!$P17),0),IF('Team &amp; Salaries'!$O17="Monthly",IF(AQ$6='Team &amp; Salaries'!$M17,MIN('Team &amp; Salaries'!$N17,'Team &amp; Salaries'!$P17),IF(AQ$6&gt;'Team &amp; Salaries'!$M17,MIN('Team &amp; Salaries'!$P17,AP107+'Team &amp; Salaries'!$N17),0)),IF('Team &amp; Salaries'!$O17="Quarterly",IF(AQ$6='Team &amp; Salaries'!$M17,MIN('Team &amp; Salaries'!$N17,'Team &amp; Salaries'!$P17),IF(AQ$6&gt;'Team &amp; Salaries'!$M17,IFERROR(MIN('Team &amp; Salaries'!$P17,IF(ISNUMBER(AL107),AL107,0)+'Team &amp; Salaries'!$N17),'Team &amp; Salaries'!$N17),0)),IF('Team &amp; Salaries'!$O17="Annually",IF(AQ$6='Team &amp; Salaries'!$M17,MIN('Team &amp; Salaries'!$N17,'Team &amp; Salaries'!$P17),IF(AQ$6&gt;'Team &amp; Salaries'!$M17,IFERROR(MIN('Team &amp; Salaries'!$P17,#REF!+'Team &amp; Salaries'!$N17),MIN('Team &amp; Salaries'!$N17,'Team &amp; Salaries'!$P17)),0))))))</f>
        <v>1</v>
      </c>
      <c r="AR107" s="286">
        <f>IF('Team &amp; Salaries'!$O17="Never",IF(AR$6&gt;='Team &amp; Salaries'!$M17,MIN('Team &amp; Salaries'!$N17,'Team &amp; Salaries'!$P17),0),IF('Team &amp; Salaries'!$O17="Monthly",IF(AR$6='Team &amp; Salaries'!$M17,MIN('Team &amp; Salaries'!$N17,'Team &amp; Salaries'!$P17),IF(AR$6&gt;'Team &amp; Salaries'!$M17,MIN('Team &amp; Salaries'!$P17,AQ107+'Team &amp; Salaries'!$N17),0)),IF('Team &amp; Salaries'!$O17="Quarterly",IF(AR$6='Team &amp; Salaries'!$M17,MIN('Team &amp; Salaries'!$N17,'Team &amp; Salaries'!$P17),IF(AR$6&gt;'Team &amp; Salaries'!$M17,IFERROR(MIN('Team &amp; Salaries'!$P17,IF(ISNUMBER(AM107),AM107,0)+'Team &amp; Salaries'!$N17),'Team &amp; Salaries'!$N17),0)),IF('Team &amp; Salaries'!$O17="Annually",IF(AR$6='Team &amp; Salaries'!$M17,MIN('Team &amp; Salaries'!$N17,'Team &amp; Salaries'!$P17),IF(AR$6&gt;'Team &amp; Salaries'!$M17,IFERROR(MIN('Team &amp; Salaries'!$P17,#REF!+'Team &amp; Salaries'!$N17),MIN('Team &amp; Salaries'!$N17,'Team &amp; Salaries'!$P17)),0))))))</f>
        <v>1</v>
      </c>
      <c r="AS107" s="286">
        <f>IF('Team &amp; Salaries'!$O17="Never",IF(AS$6&gt;='Team &amp; Salaries'!$M17,MIN('Team &amp; Salaries'!$N17,'Team &amp; Salaries'!$P17),0),IF('Team &amp; Salaries'!$O17="Monthly",IF(AS$6='Team &amp; Salaries'!$M17,MIN('Team &amp; Salaries'!$N17,'Team &amp; Salaries'!$P17),IF(AS$6&gt;'Team &amp; Salaries'!$M17,MIN('Team &amp; Salaries'!$P17,AR107+'Team &amp; Salaries'!$N17),0)),IF('Team &amp; Salaries'!$O17="Quarterly",IF(AS$6='Team &amp; Salaries'!$M17,MIN('Team &amp; Salaries'!$N17,'Team &amp; Salaries'!$P17),IF(AS$6&gt;'Team &amp; Salaries'!$M17,IFERROR(MIN('Team &amp; Salaries'!$P17,IF(ISNUMBER(AN107),AN107,0)+'Team &amp; Salaries'!$N17),'Team &amp; Salaries'!$N17),0)),IF('Team &amp; Salaries'!$O17="Annually",IF(AS$6='Team &amp; Salaries'!$M17,MIN('Team &amp; Salaries'!$N17,'Team &amp; Salaries'!$P17),IF(AS$6&gt;'Team &amp; Salaries'!$M17,IFERROR(MIN('Team &amp; Salaries'!$P17,#REF!+'Team &amp; Salaries'!$N17),MIN('Team &amp; Salaries'!$N17,'Team &amp; Salaries'!$P17)),0))))))</f>
        <v>1</v>
      </c>
      <c r="AT107" s="286">
        <f>IF('Team &amp; Salaries'!$O17="Never",IF(AT$6&gt;='Team &amp; Salaries'!$M17,MIN('Team &amp; Salaries'!$N17,'Team &amp; Salaries'!$P17),0),IF('Team &amp; Salaries'!$O17="Monthly",IF(AT$6='Team &amp; Salaries'!$M17,MIN('Team &amp; Salaries'!$N17,'Team &amp; Salaries'!$P17),IF(AT$6&gt;'Team &amp; Salaries'!$M17,MIN('Team &amp; Salaries'!$P17,AS107+'Team &amp; Salaries'!$N17),0)),IF('Team &amp; Salaries'!$O17="Quarterly",IF(AT$6='Team &amp; Salaries'!$M17,MIN('Team &amp; Salaries'!$N17,'Team &amp; Salaries'!$P17),IF(AT$6&gt;'Team &amp; Salaries'!$M17,IFERROR(MIN('Team &amp; Salaries'!$P17,IF(ISNUMBER(AO107),AO107,0)+'Team &amp; Salaries'!$N17),'Team &amp; Salaries'!$N17),0)),IF('Team &amp; Salaries'!$O17="Annually",IF(AT$6='Team &amp; Salaries'!$M17,MIN('Team &amp; Salaries'!$N17,'Team &amp; Salaries'!$P17),IF(AT$6&gt;'Team &amp; Salaries'!$M17,IFERROR(MIN('Team &amp; Salaries'!$P17,#REF!+'Team &amp; Salaries'!$N17),MIN('Team &amp; Salaries'!$N17,'Team &amp; Salaries'!$P17)),0))))))</f>
        <v>1</v>
      </c>
      <c r="AU107" s="286">
        <f>IF('Team &amp; Salaries'!$O17="Never",IF(AU$6&gt;='Team &amp; Salaries'!$M17,MIN('Team &amp; Salaries'!$N17,'Team &amp; Salaries'!$P17),0),IF('Team &amp; Salaries'!$O17="Monthly",IF(AU$6='Team &amp; Salaries'!$M17,MIN('Team &amp; Salaries'!$N17,'Team &amp; Salaries'!$P17),IF(AU$6&gt;'Team &amp; Salaries'!$M17,MIN('Team &amp; Salaries'!$P17,AT107+'Team &amp; Salaries'!$N17),0)),IF('Team &amp; Salaries'!$O17="Quarterly",IF(AU$6='Team &amp; Salaries'!$M17,MIN('Team &amp; Salaries'!$N17,'Team &amp; Salaries'!$P17),IF(AU$6&gt;'Team &amp; Salaries'!$M17,IFERROR(MIN('Team &amp; Salaries'!$P17,IF(ISNUMBER(AP107),AP107,0)+'Team &amp; Salaries'!$N17),'Team &amp; Salaries'!$N17),0)),IF('Team &amp; Salaries'!$O17="Annually",IF(AU$6='Team &amp; Salaries'!$M17,MIN('Team &amp; Salaries'!$N17,'Team &amp; Salaries'!$P17),IF(AU$6&gt;'Team &amp; Salaries'!$M17,IFERROR(MIN('Team &amp; Salaries'!$P17,#REF!+'Team &amp; Salaries'!$N17),MIN('Team &amp; Salaries'!$N17,'Team &amp; Salaries'!$P17)),0))))))</f>
        <v>1</v>
      </c>
      <c r="AV107" s="286">
        <f>IF('Team &amp; Salaries'!$O17="Never",IF(AV$6&gt;='Team &amp; Salaries'!$M17,MIN('Team &amp; Salaries'!$N17,'Team &amp; Salaries'!$P17),0),IF('Team &amp; Salaries'!$O17="Monthly",IF(AV$6='Team &amp; Salaries'!$M17,MIN('Team &amp; Salaries'!$N17,'Team &amp; Salaries'!$P17),IF(AV$6&gt;'Team &amp; Salaries'!$M17,MIN('Team &amp; Salaries'!$P17,AU107+'Team &amp; Salaries'!$N17),0)),IF('Team &amp; Salaries'!$O17="Quarterly",IF(AV$6='Team &amp; Salaries'!$M17,MIN('Team &amp; Salaries'!$N17,'Team &amp; Salaries'!$P17),IF(AV$6&gt;'Team &amp; Salaries'!$M17,IFERROR(MIN('Team &amp; Salaries'!$P17,IF(ISNUMBER(AQ107),AQ107,0)+'Team &amp; Salaries'!$N17),'Team &amp; Salaries'!$N17),0)),IF('Team &amp; Salaries'!$O17="Annually",IF(AV$6='Team &amp; Salaries'!$M17,MIN('Team &amp; Salaries'!$N17,'Team &amp; Salaries'!$P17),IF(AV$6&gt;'Team &amp; Salaries'!$M17,IFERROR(MIN('Team &amp; Salaries'!$P17,#REF!+'Team &amp; Salaries'!$N17),MIN('Team &amp; Salaries'!$N17,'Team &amp; Salaries'!$P17)),0))))))</f>
        <v>1</v>
      </c>
      <c r="AW107" s="286">
        <f>IF('Team &amp; Salaries'!$O17="Never",IF(AW$6&gt;='Team &amp; Salaries'!$M17,MIN('Team &amp; Salaries'!$N17,'Team &amp; Salaries'!$P17),0),IF('Team &amp; Salaries'!$O17="Monthly",IF(AW$6='Team &amp; Salaries'!$M17,MIN('Team &amp; Salaries'!$N17,'Team &amp; Salaries'!$P17),IF(AW$6&gt;'Team &amp; Salaries'!$M17,MIN('Team &amp; Salaries'!$P17,AV107+'Team &amp; Salaries'!$N17),0)),IF('Team &amp; Salaries'!$O17="Quarterly",IF(AW$6='Team &amp; Salaries'!$M17,MIN('Team &amp; Salaries'!$N17,'Team &amp; Salaries'!$P17),IF(AW$6&gt;'Team &amp; Salaries'!$M17,IFERROR(MIN('Team &amp; Salaries'!$P17,IF(ISNUMBER(AR107),AR107,0)+'Team &amp; Salaries'!$N17),'Team &amp; Salaries'!$N17),0)),IF('Team &amp; Salaries'!$O17="Annually",IF(AW$6='Team &amp; Salaries'!$M17,MIN('Team &amp; Salaries'!$N17,'Team &amp; Salaries'!$P17),IF(AW$6&gt;'Team &amp; Salaries'!$M17,IFERROR(MIN('Team &amp; Salaries'!$P17,#REF!+'Team &amp; Salaries'!$N17),MIN('Team &amp; Salaries'!$N17,'Team &amp; Salaries'!$P17)),0))))))</f>
        <v>1</v>
      </c>
      <c r="AX107" s="286">
        <f>IF('Team &amp; Salaries'!$O17="Never",IF(AX$6&gt;='Team &amp; Salaries'!$M17,MIN('Team &amp; Salaries'!$N17,'Team &amp; Salaries'!$P17),0),IF('Team &amp; Salaries'!$O17="Monthly",IF(AX$6='Team &amp; Salaries'!$M17,MIN('Team &amp; Salaries'!$N17,'Team &amp; Salaries'!$P17),IF(AX$6&gt;'Team &amp; Salaries'!$M17,MIN('Team &amp; Salaries'!$P17,AW107+'Team &amp; Salaries'!$N17),0)),IF('Team &amp; Salaries'!$O17="Quarterly",IF(AX$6='Team &amp; Salaries'!$M17,MIN('Team &amp; Salaries'!$N17,'Team &amp; Salaries'!$P17),IF(AX$6&gt;'Team &amp; Salaries'!$M17,IFERROR(MIN('Team &amp; Salaries'!$P17,IF(ISNUMBER(AS107),AS107,0)+'Team &amp; Salaries'!$N17),'Team &amp; Salaries'!$N17),0)),IF('Team &amp; Salaries'!$O17="Annually",IF(AX$6='Team &amp; Salaries'!$M17,MIN('Team &amp; Salaries'!$N17,'Team &amp; Salaries'!$P17),IF(AX$6&gt;'Team &amp; Salaries'!$M17,IFERROR(MIN('Team &amp; Salaries'!$P17,#REF!+'Team &amp; Salaries'!$N17),MIN('Team &amp; Salaries'!$N17,'Team &amp; Salaries'!$P17)),0))))))</f>
        <v>1</v>
      </c>
      <c r="AY107" s="286">
        <f>IF('Team &amp; Salaries'!$O17="Never",IF(AY$6&gt;='Team &amp; Salaries'!$M17,MIN('Team &amp; Salaries'!$N17,'Team &amp; Salaries'!$P17),0),IF('Team &amp; Salaries'!$O17="Monthly",IF(AY$6='Team &amp; Salaries'!$M17,MIN('Team &amp; Salaries'!$N17,'Team &amp; Salaries'!$P17),IF(AY$6&gt;'Team &amp; Salaries'!$M17,MIN('Team &amp; Salaries'!$P17,AX107+'Team &amp; Salaries'!$N17),0)),IF('Team &amp; Salaries'!$O17="Quarterly",IF(AY$6='Team &amp; Salaries'!$M17,MIN('Team &amp; Salaries'!$N17,'Team &amp; Salaries'!$P17),IF(AY$6&gt;'Team &amp; Salaries'!$M17,IFERROR(MIN('Team &amp; Salaries'!$P17,IF(ISNUMBER(AT107),AT107,0)+'Team &amp; Salaries'!$N17),'Team &amp; Salaries'!$N17),0)),IF('Team &amp; Salaries'!$O17="Annually",IF(AY$6='Team &amp; Salaries'!$M17,MIN('Team &amp; Salaries'!$N17,'Team &amp; Salaries'!$P17),IF(AY$6&gt;'Team &amp; Salaries'!$M17,IFERROR(MIN('Team &amp; Salaries'!$P17,#REF!+'Team &amp; Salaries'!$N17),MIN('Team &amp; Salaries'!$N17,'Team &amp; Salaries'!$P17)),0))))))</f>
        <v>1</v>
      </c>
      <c r="AZ107" s="286">
        <f>IF('Team &amp; Salaries'!$O17="Never",IF(AZ$6&gt;='Team &amp; Salaries'!$M17,MIN('Team &amp; Salaries'!$N17,'Team &amp; Salaries'!$P17),0),IF('Team &amp; Salaries'!$O17="Monthly",IF(AZ$6='Team &amp; Salaries'!$M17,MIN('Team &amp; Salaries'!$N17,'Team &amp; Salaries'!$P17),IF(AZ$6&gt;'Team &amp; Salaries'!$M17,MIN('Team &amp; Salaries'!$P17,AY107+'Team &amp; Salaries'!$N17),0)),IF('Team &amp; Salaries'!$O17="Quarterly",IF(AZ$6='Team &amp; Salaries'!$M17,MIN('Team &amp; Salaries'!$N17,'Team &amp; Salaries'!$P17),IF(AZ$6&gt;'Team &amp; Salaries'!$M17,IFERROR(MIN('Team &amp; Salaries'!$P17,IF(ISNUMBER(AU107),AU107,0)+'Team &amp; Salaries'!$N17),'Team &amp; Salaries'!$N17),0)),IF('Team &amp; Salaries'!$O17="Annually",IF(AZ$6='Team &amp; Salaries'!$M17,MIN('Team &amp; Salaries'!$N17,'Team &amp; Salaries'!$P17),IF(AZ$6&gt;'Team &amp; Salaries'!$M17,IFERROR(MIN('Team &amp; Salaries'!$P17,#REF!+'Team &amp; Salaries'!$N17),MIN('Team &amp; Salaries'!$N17,'Team &amp; Salaries'!$P17)),0))))))</f>
        <v>1</v>
      </c>
      <c r="BA107" s="286">
        <f>IF('Team &amp; Salaries'!$O17="Never",IF(BA$6&gt;='Team &amp; Salaries'!$M17,MIN('Team &amp; Salaries'!$N17,'Team &amp; Salaries'!$P17),0),IF('Team &amp; Salaries'!$O17="Monthly",IF(BA$6='Team &amp; Salaries'!$M17,MIN('Team &amp; Salaries'!$N17,'Team &amp; Salaries'!$P17),IF(BA$6&gt;'Team &amp; Salaries'!$M17,MIN('Team &amp; Salaries'!$P17,AZ107+'Team &amp; Salaries'!$N17),0)),IF('Team &amp; Salaries'!$O17="Quarterly",IF(BA$6='Team &amp; Salaries'!$M17,MIN('Team &amp; Salaries'!$N17,'Team &amp; Salaries'!$P17),IF(BA$6&gt;'Team &amp; Salaries'!$M17,IFERROR(MIN('Team &amp; Salaries'!$P17,IF(ISNUMBER(AV107),AV107,0)+'Team &amp; Salaries'!$N17),'Team &amp; Salaries'!$N17),0)),IF('Team &amp; Salaries'!$O17="Annually",IF(BA$6='Team &amp; Salaries'!$M17,MIN('Team &amp; Salaries'!$N17,'Team &amp; Salaries'!$P17),IF(BA$6&gt;'Team &amp; Salaries'!$M17,IFERROR(MIN('Team &amp; Salaries'!$P17,#REF!+'Team &amp; Salaries'!$N17),MIN('Team &amp; Salaries'!$N17,'Team &amp; Salaries'!$P17)),0))))))</f>
        <v>1</v>
      </c>
      <c r="BB107" s="286">
        <f>IF('Team &amp; Salaries'!$O17="Never",IF(BB$6&gt;='Team &amp; Salaries'!$M17,MIN('Team &amp; Salaries'!$N17,'Team &amp; Salaries'!$P17),0),IF('Team &amp; Salaries'!$O17="Monthly",IF(BB$6='Team &amp; Salaries'!$M17,MIN('Team &amp; Salaries'!$N17,'Team &amp; Salaries'!$P17),IF(BB$6&gt;'Team &amp; Salaries'!$M17,MIN('Team &amp; Salaries'!$P17,BA107+'Team &amp; Salaries'!$N17),0)),IF('Team &amp; Salaries'!$O17="Quarterly",IF(BB$6='Team &amp; Salaries'!$M17,MIN('Team &amp; Salaries'!$N17,'Team &amp; Salaries'!$P17),IF(BB$6&gt;'Team &amp; Salaries'!$M17,IFERROR(MIN('Team &amp; Salaries'!$P17,IF(ISNUMBER(AW107),AW107,0)+'Team &amp; Salaries'!$N17),'Team &amp; Salaries'!$N17),0)),IF('Team &amp; Salaries'!$O17="Annually",IF(BB$6='Team &amp; Salaries'!$M17,MIN('Team &amp; Salaries'!$N17,'Team &amp; Salaries'!$P17),IF(BB$6&gt;'Team &amp; Salaries'!$M17,IFERROR(MIN('Team &amp; Salaries'!$P17,#REF!+'Team &amp; Salaries'!$N17),MIN('Team &amp; Salaries'!$N17,'Team &amp; Salaries'!$P17)),0))))))</f>
        <v>1</v>
      </c>
      <c r="BC107" s="286">
        <f>IF('Team &amp; Salaries'!$O17="Never",IF(BC$6&gt;='Team &amp; Salaries'!$M17,MIN('Team &amp; Salaries'!$N17,'Team &amp; Salaries'!$P17),0),IF('Team &amp; Salaries'!$O17="Monthly",IF(BC$6='Team &amp; Salaries'!$M17,MIN('Team &amp; Salaries'!$N17,'Team &amp; Salaries'!$P17),IF(BC$6&gt;'Team &amp; Salaries'!$M17,MIN('Team &amp; Salaries'!$P17,BB107+'Team &amp; Salaries'!$N17),0)),IF('Team &amp; Salaries'!$O17="Quarterly",IF(BC$6='Team &amp; Salaries'!$M17,MIN('Team &amp; Salaries'!$N17,'Team &amp; Salaries'!$P17),IF(BC$6&gt;'Team &amp; Salaries'!$M17,IFERROR(MIN('Team &amp; Salaries'!$P17,IF(ISNUMBER(AX107),AX107,0)+'Team &amp; Salaries'!$N17),'Team &amp; Salaries'!$N17),0)),IF('Team &amp; Salaries'!$O17="Annually",IF(BC$6='Team &amp; Salaries'!$M17,MIN('Team &amp; Salaries'!$N17,'Team &amp; Salaries'!$P17),IF(BC$6&gt;'Team &amp; Salaries'!$M17,IFERROR(MIN('Team &amp; Salaries'!$P17,#REF!+'Team &amp; Salaries'!$N17),MIN('Team &amp; Salaries'!$N17,'Team &amp; Salaries'!$P17)),0))))))</f>
        <v>1</v>
      </c>
      <c r="BD107" s="286">
        <f>IF('Team &amp; Salaries'!$O17="Never",IF(BD$6&gt;='Team &amp; Salaries'!$M17,MIN('Team &amp; Salaries'!$N17,'Team &amp; Salaries'!$P17),0),IF('Team &amp; Salaries'!$O17="Monthly",IF(BD$6='Team &amp; Salaries'!$M17,MIN('Team &amp; Salaries'!$N17,'Team &amp; Salaries'!$P17),IF(BD$6&gt;'Team &amp; Salaries'!$M17,MIN('Team &amp; Salaries'!$P17,BC107+'Team &amp; Salaries'!$N17),0)),IF('Team &amp; Salaries'!$O17="Quarterly",IF(BD$6='Team &amp; Salaries'!$M17,MIN('Team &amp; Salaries'!$N17,'Team &amp; Salaries'!$P17),IF(BD$6&gt;'Team &amp; Salaries'!$M17,IFERROR(MIN('Team &amp; Salaries'!$P17,IF(ISNUMBER(AY107),AY107,0)+'Team &amp; Salaries'!$N17),'Team &amp; Salaries'!$N17),0)),IF('Team &amp; Salaries'!$O17="Annually",IF(BD$6='Team &amp; Salaries'!$M17,MIN('Team &amp; Salaries'!$N17,'Team &amp; Salaries'!$P17),IF(BD$6&gt;'Team &amp; Salaries'!$M17,IFERROR(MIN('Team &amp; Salaries'!$P17,#REF!+'Team &amp; Salaries'!$N17),MIN('Team &amp; Salaries'!$N17,'Team &amp; Salaries'!$P17)),0))))))</f>
        <v>1</v>
      </c>
      <c r="BE107" s="286">
        <f>IF('Team &amp; Salaries'!$O17="Never",IF(BE$6&gt;='Team &amp; Salaries'!$M17,MIN('Team &amp; Salaries'!$N17,'Team &amp; Salaries'!$P17),0),IF('Team &amp; Salaries'!$O17="Monthly",IF(BE$6='Team &amp; Salaries'!$M17,MIN('Team &amp; Salaries'!$N17,'Team &amp; Salaries'!$P17),IF(BE$6&gt;'Team &amp; Salaries'!$M17,MIN('Team &amp; Salaries'!$P17,BD107+'Team &amp; Salaries'!$N17),0)),IF('Team &amp; Salaries'!$O17="Quarterly",IF(BE$6='Team &amp; Salaries'!$M17,MIN('Team &amp; Salaries'!$N17,'Team &amp; Salaries'!$P17),IF(BE$6&gt;'Team &amp; Salaries'!$M17,IFERROR(MIN('Team &amp; Salaries'!$P17,IF(ISNUMBER(AZ107),AZ107,0)+'Team &amp; Salaries'!$N17),'Team &amp; Salaries'!$N17),0)),IF('Team &amp; Salaries'!$O17="Annually",IF(BE$6='Team &amp; Salaries'!$M17,MIN('Team &amp; Salaries'!$N17,'Team &amp; Salaries'!$P17),IF(BE$6&gt;'Team &amp; Salaries'!$M17,IFERROR(MIN('Team &amp; Salaries'!$P17,#REF!+'Team &amp; Salaries'!$N17),MIN('Team &amp; Salaries'!$N17,'Team &amp; Salaries'!$P17)),0))))))</f>
        <v>1</v>
      </c>
      <c r="BF107" s="286">
        <f>IF('Team &amp; Salaries'!$O17="Never",IF(BF$6&gt;='Team &amp; Salaries'!$M17,MIN('Team &amp; Salaries'!$N17,'Team &amp; Salaries'!$P17),0),IF('Team &amp; Salaries'!$O17="Monthly",IF(BF$6='Team &amp; Salaries'!$M17,MIN('Team &amp; Salaries'!$N17,'Team &amp; Salaries'!$P17),IF(BF$6&gt;'Team &amp; Salaries'!$M17,MIN('Team &amp; Salaries'!$P17,BE107+'Team &amp; Salaries'!$N17),0)),IF('Team &amp; Salaries'!$O17="Quarterly",IF(BF$6='Team &amp; Salaries'!$M17,MIN('Team &amp; Salaries'!$N17,'Team &amp; Salaries'!$P17),IF(BF$6&gt;'Team &amp; Salaries'!$M17,IFERROR(MIN('Team &amp; Salaries'!$P17,IF(ISNUMBER(BA107),BA107,0)+'Team &amp; Salaries'!$N17),'Team &amp; Salaries'!$N17),0)),IF('Team &amp; Salaries'!$O17="Annually",IF(BF$6='Team &amp; Salaries'!$M17,MIN('Team &amp; Salaries'!$N17,'Team &amp; Salaries'!$P17),IF(BF$6&gt;'Team &amp; Salaries'!$M17,IFERROR(MIN('Team &amp; Salaries'!$P17,#REF!+'Team &amp; Salaries'!$N17),MIN('Team &amp; Salaries'!$N17,'Team &amp; Salaries'!$P17)),0))))))</f>
        <v>1</v>
      </c>
      <c r="BG107" s="286">
        <f>IF('Team &amp; Salaries'!$O17="Never",IF(BG$6&gt;='Team &amp; Salaries'!$M17,MIN('Team &amp; Salaries'!$N17,'Team &amp; Salaries'!$P17),0),IF('Team &amp; Salaries'!$O17="Monthly",IF(BG$6='Team &amp; Salaries'!$M17,MIN('Team &amp; Salaries'!$N17,'Team &amp; Salaries'!$P17),IF(BG$6&gt;'Team &amp; Salaries'!$M17,MIN('Team &amp; Salaries'!$P17,BF107+'Team &amp; Salaries'!$N17),0)),IF('Team &amp; Salaries'!$O17="Quarterly",IF(BG$6='Team &amp; Salaries'!$M17,MIN('Team &amp; Salaries'!$N17,'Team &amp; Salaries'!$P17),IF(BG$6&gt;'Team &amp; Salaries'!$M17,IFERROR(MIN('Team &amp; Salaries'!$P17,IF(ISNUMBER(BB107),BB107,0)+'Team &amp; Salaries'!$N17),'Team &amp; Salaries'!$N17),0)),IF('Team &amp; Salaries'!$O17="Annually",IF(BG$6='Team &amp; Salaries'!$M17,MIN('Team &amp; Salaries'!$N17,'Team &amp; Salaries'!$P17),IF(BG$6&gt;'Team &amp; Salaries'!$M17,IFERROR(MIN('Team &amp; Salaries'!$P17,#REF!+'Team &amp; Salaries'!$N17),MIN('Team &amp; Salaries'!$N17,'Team &amp; Salaries'!$P17)),0))))))</f>
        <v>1</v>
      </c>
      <c r="BH107" s="286">
        <f>IF('Team &amp; Salaries'!$O17="Never",IF(BH$6&gt;='Team &amp; Salaries'!$M17,MIN('Team &amp; Salaries'!$N17,'Team &amp; Salaries'!$P17),0),IF('Team &amp; Salaries'!$O17="Monthly",IF(BH$6='Team &amp; Salaries'!$M17,MIN('Team &amp; Salaries'!$N17,'Team &amp; Salaries'!$P17),IF(BH$6&gt;'Team &amp; Salaries'!$M17,MIN('Team &amp; Salaries'!$P17,BG107+'Team &amp; Salaries'!$N17),0)),IF('Team &amp; Salaries'!$O17="Quarterly",IF(BH$6='Team &amp; Salaries'!$M17,MIN('Team &amp; Salaries'!$N17,'Team &amp; Salaries'!$P17),IF(BH$6&gt;'Team &amp; Salaries'!$M17,IFERROR(MIN('Team &amp; Salaries'!$P17,IF(ISNUMBER(BC107),BC107,0)+'Team &amp; Salaries'!$N17),'Team &amp; Salaries'!$N17),0)),IF('Team &amp; Salaries'!$O17="Annually",IF(BH$6='Team &amp; Salaries'!$M17,MIN('Team &amp; Salaries'!$N17,'Team &amp; Salaries'!$P17),IF(BH$6&gt;'Team &amp; Salaries'!$M17,IFERROR(MIN('Team &amp; Salaries'!$P17,#REF!+'Team &amp; Salaries'!$N17),MIN('Team &amp; Salaries'!$N17,'Team &amp; Salaries'!$P17)),0))))))</f>
        <v>1</v>
      </c>
      <c r="BI107" s="286">
        <f>IF('Team &amp; Salaries'!$O17="Never",IF(BI$6&gt;='Team &amp; Salaries'!$M17,MIN('Team &amp; Salaries'!$N17,'Team &amp; Salaries'!$P17),0),IF('Team &amp; Salaries'!$O17="Monthly",IF(BI$6='Team &amp; Salaries'!$M17,MIN('Team &amp; Salaries'!$N17,'Team &amp; Salaries'!$P17),IF(BI$6&gt;'Team &amp; Salaries'!$M17,MIN('Team &amp; Salaries'!$P17,BH107+'Team &amp; Salaries'!$N17),0)),IF('Team &amp; Salaries'!$O17="Quarterly",IF(BI$6='Team &amp; Salaries'!$M17,MIN('Team &amp; Salaries'!$N17,'Team &amp; Salaries'!$P17),IF(BI$6&gt;'Team &amp; Salaries'!$M17,IFERROR(MIN('Team &amp; Salaries'!$P17,IF(ISNUMBER(BD107),BD107,0)+'Team &amp; Salaries'!$N17),'Team &amp; Salaries'!$N17),0)),IF('Team &amp; Salaries'!$O17="Annually",IF(BI$6='Team &amp; Salaries'!$M17,MIN('Team &amp; Salaries'!$N17,'Team &amp; Salaries'!$P17),IF(BI$6&gt;'Team &amp; Salaries'!$M17,IFERROR(MIN('Team &amp; Salaries'!$P17,#REF!+'Team &amp; Salaries'!$N17),MIN('Team &amp; Salaries'!$N17,'Team &amp; Salaries'!$P17)),0))))))</f>
        <v>1</v>
      </c>
      <c r="BJ107" s="286">
        <f>IF('Team &amp; Salaries'!$O17="Never",IF(BJ$6&gt;='Team &amp; Salaries'!$M17,MIN('Team &amp; Salaries'!$N17,'Team &amp; Salaries'!$P17),0),IF('Team &amp; Salaries'!$O17="Monthly",IF(BJ$6='Team &amp; Salaries'!$M17,MIN('Team &amp; Salaries'!$N17,'Team &amp; Salaries'!$P17),IF(BJ$6&gt;'Team &amp; Salaries'!$M17,MIN('Team &amp; Salaries'!$P17,BI107+'Team &amp; Salaries'!$N17),0)),IF('Team &amp; Salaries'!$O17="Quarterly",IF(BJ$6='Team &amp; Salaries'!$M17,MIN('Team &amp; Salaries'!$N17,'Team &amp; Salaries'!$P17),IF(BJ$6&gt;'Team &amp; Salaries'!$M17,IFERROR(MIN('Team &amp; Salaries'!$P17,IF(ISNUMBER(BE107),BE107,0)+'Team &amp; Salaries'!$N17),'Team &amp; Salaries'!$N17),0)),IF('Team &amp; Salaries'!$O17="Annually",IF(BJ$6='Team &amp; Salaries'!$M17,MIN('Team &amp; Salaries'!$N17,'Team &amp; Salaries'!$P17),IF(BJ$6&gt;'Team &amp; Salaries'!$M17,IFERROR(MIN('Team &amp; Salaries'!$P17,#REF!+'Team &amp; Salaries'!$N17),MIN('Team &amp; Salaries'!$N17,'Team &amp; Salaries'!$P17)),0))))))</f>
        <v>1</v>
      </c>
      <c r="BK107" s="286">
        <f>IF('Team &amp; Salaries'!$O17="Never",IF(BK$6&gt;='Team &amp; Salaries'!$M17,MIN('Team &amp; Salaries'!$N17,'Team &amp; Salaries'!$P17),0),IF('Team &amp; Salaries'!$O17="Monthly",IF(BK$6='Team &amp; Salaries'!$M17,MIN('Team &amp; Salaries'!$N17,'Team &amp; Salaries'!$P17),IF(BK$6&gt;'Team &amp; Salaries'!$M17,MIN('Team &amp; Salaries'!$P17,BJ107+'Team &amp; Salaries'!$N17),0)),IF('Team &amp; Salaries'!$O17="Quarterly",IF(BK$6='Team &amp; Salaries'!$M17,MIN('Team &amp; Salaries'!$N17,'Team &amp; Salaries'!$P17),IF(BK$6&gt;'Team &amp; Salaries'!$M17,IFERROR(MIN('Team &amp; Salaries'!$P17,IF(ISNUMBER(BF107),BF107,0)+'Team &amp; Salaries'!$N17),'Team &amp; Salaries'!$N17),0)),IF('Team &amp; Salaries'!$O17="Annually",IF(BK$6='Team &amp; Salaries'!$M17,MIN('Team &amp; Salaries'!$N17,'Team &amp; Salaries'!$P17),IF(BK$6&gt;'Team &amp; Salaries'!$M17,IFERROR(MIN('Team &amp; Salaries'!$P17,#REF!+'Team &amp; Salaries'!$N17),MIN('Team &amp; Salaries'!$N17,'Team &amp; Salaries'!$P17)),0))))))</f>
        <v>1</v>
      </c>
      <c r="BL107" s="286">
        <f>IF('Team &amp; Salaries'!$O17="Never",IF(BL$6&gt;='Team &amp; Salaries'!$M17,MIN('Team &amp; Salaries'!$N17,'Team &amp; Salaries'!$P17),0),IF('Team &amp; Salaries'!$O17="Monthly",IF(BL$6='Team &amp; Salaries'!$M17,MIN('Team &amp; Salaries'!$N17,'Team &amp; Salaries'!$P17),IF(BL$6&gt;'Team &amp; Salaries'!$M17,MIN('Team &amp; Salaries'!$P17,BK107+'Team &amp; Salaries'!$N17),0)),IF('Team &amp; Salaries'!$O17="Quarterly",IF(BL$6='Team &amp; Salaries'!$M17,MIN('Team &amp; Salaries'!$N17,'Team &amp; Salaries'!$P17),IF(BL$6&gt;'Team &amp; Salaries'!$M17,IFERROR(MIN('Team &amp; Salaries'!$P17,IF(ISNUMBER(BG107),BG107,0)+'Team &amp; Salaries'!$N17),'Team &amp; Salaries'!$N17),0)),IF('Team &amp; Salaries'!$O17="Annually",IF(BL$6='Team &amp; Salaries'!$M17,MIN('Team &amp; Salaries'!$N17,'Team &amp; Salaries'!$P17),IF(BL$6&gt;'Team &amp; Salaries'!$M17,IFERROR(MIN('Team &amp; Salaries'!$P17,#REF!+'Team &amp; Salaries'!$N17),MIN('Team &amp; Salaries'!$N17,'Team &amp; Salaries'!$P17)),0))))))</f>
        <v>1</v>
      </c>
      <c r="BM107" s="286">
        <f>IF('Team &amp; Salaries'!$O17="Never",IF(BM$6&gt;='Team &amp; Salaries'!$M17,MIN('Team &amp; Salaries'!$N17,'Team &amp; Salaries'!$P17),0),IF('Team &amp; Salaries'!$O17="Monthly",IF(BM$6='Team &amp; Salaries'!$M17,MIN('Team &amp; Salaries'!$N17,'Team &amp; Salaries'!$P17),IF(BM$6&gt;'Team &amp; Salaries'!$M17,MIN('Team &amp; Salaries'!$P17,BL107+'Team &amp; Salaries'!$N17),0)),IF('Team &amp; Salaries'!$O17="Quarterly",IF(BM$6='Team &amp; Salaries'!$M17,MIN('Team &amp; Salaries'!$N17,'Team &amp; Salaries'!$P17),IF(BM$6&gt;'Team &amp; Salaries'!$M17,IFERROR(MIN('Team &amp; Salaries'!$P17,IF(ISNUMBER(BH107),BH107,0)+'Team &amp; Salaries'!$N17),'Team &amp; Salaries'!$N17),0)),IF('Team &amp; Salaries'!$O17="Annually",IF(BM$6='Team &amp; Salaries'!$M17,MIN('Team &amp; Salaries'!$N17,'Team &amp; Salaries'!$P17),IF(BM$6&gt;'Team &amp; Salaries'!$M17,IFERROR(MIN('Team &amp; Salaries'!$P17,#REF!+'Team &amp; Salaries'!$N17),MIN('Team &amp; Salaries'!$N17,'Team &amp; Salaries'!$P17)),0))))))</f>
        <v>1</v>
      </c>
      <c r="BN107" s="286">
        <f>IF('Team &amp; Salaries'!$O17="Never",IF(BN$6&gt;='Team &amp; Salaries'!$M17,MIN('Team &amp; Salaries'!$N17,'Team &amp; Salaries'!$P17),0),IF('Team &amp; Salaries'!$O17="Monthly",IF(BN$6='Team &amp; Salaries'!$M17,MIN('Team &amp; Salaries'!$N17,'Team &amp; Salaries'!$P17),IF(BN$6&gt;'Team &amp; Salaries'!$M17,MIN('Team &amp; Salaries'!$P17,BM107+'Team &amp; Salaries'!$N17),0)),IF('Team &amp; Salaries'!$O17="Quarterly",IF(BN$6='Team &amp; Salaries'!$M17,MIN('Team &amp; Salaries'!$N17,'Team &amp; Salaries'!$P17),IF(BN$6&gt;'Team &amp; Salaries'!$M17,IFERROR(MIN('Team &amp; Salaries'!$P17,IF(ISNUMBER(BI107),BI107,0)+'Team &amp; Salaries'!$N17),'Team &amp; Salaries'!$N17),0)),IF('Team &amp; Salaries'!$O17="Annually",IF(BN$6='Team &amp; Salaries'!$M17,MIN('Team &amp; Salaries'!$N17,'Team &amp; Salaries'!$P17),IF(BN$6&gt;'Team &amp; Salaries'!$M17,IFERROR(MIN('Team &amp; Salaries'!$P17,#REF!+'Team &amp; Salaries'!$N17),MIN('Team &amp; Salaries'!$N17,'Team &amp; Salaries'!$P17)),0))))))</f>
        <v>1</v>
      </c>
      <c r="BO107" s="286">
        <f>IF('Team &amp; Salaries'!$O17="Never",IF(BO$6&gt;='Team &amp; Salaries'!$M17,MIN('Team &amp; Salaries'!$N17,'Team &amp; Salaries'!$P17),0),IF('Team &amp; Salaries'!$O17="Monthly",IF(BO$6='Team &amp; Salaries'!$M17,MIN('Team &amp; Salaries'!$N17,'Team &amp; Salaries'!$P17),IF(BO$6&gt;'Team &amp; Salaries'!$M17,MIN('Team &amp; Salaries'!$P17,BN107+'Team &amp; Salaries'!$N17),0)),IF('Team &amp; Salaries'!$O17="Quarterly",IF(BO$6='Team &amp; Salaries'!$M17,MIN('Team &amp; Salaries'!$N17,'Team &amp; Salaries'!$P17),IF(BO$6&gt;'Team &amp; Salaries'!$M17,IFERROR(MIN('Team &amp; Salaries'!$P17,IF(ISNUMBER(BJ107),BJ107,0)+'Team &amp; Salaries'!$N17),'Team &amp; Salaries'!$N17),0)),IF('Team &amp; Salaries'!$O17="Annually",IF(BO$6='Team &amp; Salaries'!$M17,MIN('Team &amp; Salaries'!$N17,'Team &amp; Salaries'!$P17),IF(BO$6&gt;'Team &amp; Salaries'!$M17,IFERROR(MIN('Team &amp; Salaries'!$P17,#REF!+'Team &amp; Salaries'!$N17),MIN('Team &amp; Salaries'!$N17,'Team &amp; Salaries'!$P17)),0))))))</f>
        <v>1</v>
      </c>
      <c r="BP107" s="286">
        <f>IF('Team &amp; Salaries'!$O17="Never",IF(BP$6&gt;='Team &amp; Salaries'!$M17,MIN('Team &amp; Salaries'!$N17,'Team &amp; Salaries'!$P17),0),IF('Team &amp; Salaries'!$O17="Monthly",IF(BP$6='Team &amp; Salaries'!$M17,MIN('Team &amp; Salaries'!$N17,'Team &amp; Salaries'!$P17),IF(BP$6&gt;'Team &amp; Salaries'!$M17,MIN('Team &amp; Salaries'!$P17,BO107+'Team &amp; Salaries'!$N17),0)),IF('Team &amp; Salaries'!$O17="Quarterly",IF(BP$6='Team &amp; Salaries'!$M17,MIN('Team &amp; Salaries'!$N17,'Team &amp; Salaries'!$P17),IF(BP$6&gt;'Team &amp; Salaries'!$M17,IFERROR(MIN('Team &amp; Salaries'!$P17,IF(ISNUMBER(BK107),BK107,0)+'Team &amp; Salaries'!$N17),'Team &amp; Salaries'!$N17),0)),IF('Team &amp; Salaries'!$O17="Annually",IF(BP$6='Team &amp; Salaries'!$M17,MIN('Team &amp; Salaries'!$N17,'Team &amp; Salaries'!$P17),IF(BP$6&gt;'Team &amp; Salaries'!$M17,IFERROR(MIN('Team &amp; Salaries'!$P17,#REF!+'Team &amp; Salaries'!$N17),MIN('Team &amp; Salaries'!$N17,'Team &amp; Salaries'!$P17)),0))))))</f>
        <v>1</v>
      </c>
      <c r="BQ107" s="286">
        <f>IF('Team &amp; Salaries'!$O17="Never",IF(BQ$6&gt;='Team &amp; Salaries'!$M17,MIN('Team &amp; Salaries'!$N17,'Team &amp; Salaries'!$P17),0),IF('Team &amp; Salaries'!$O17="Monthly",IF(BQ$6='Team &amp; Salaries'!$M17,MIN('Team &amp; Salaries'!$N17,'Team &amp; Salaries'!$P17),IF(BQ$6&gt;'Team &amp; Salaries'!$M17,MIN('Team &amp; Salaries'!$P17,BP107+'Team &amp; Salaries'!$N17),0)),IF('Team &amp; Salaries'!$O17="Quarterly",IF(BQ$6='Team &amp; Salaries'!$M17,MIN('Team &amp; Salaries'!$N17,'Team &amp; Salaries'!$P17),IF(BQ$6&gt;'Team &amp; Salaries'!$M17,IFERROR(MIN('Team &amp; Salaries'!$P17,IF(ISNUMBER(BL107),BL107,0)+'Team &amp; Salaries'!$N17),'Team &amp; Salaries'!$N17),0)),IF('Team &amp; Salaries'!$O17="Annually",IF(BQ$6='Team &amp; Salaries'!$M17,MIN('Team &amp; Salaries'!$N17,'Team &amp; Salaries'!$P17),IF(BQ$6&gt;'Team &amp; Salaries'!$M17,IFERROR(MIN('Team &amp; Salaries'!$P17,#REF!+'Team &amp; Salaries'!$N17),MIN('Team &amp; Salaries'!$N17,'Team &amp; Salaries'!$P17)),0))))))</f>
        <v>1</v>
      </c>
      <c r="BR107" s="286">
        <f>IF('Team &amp; Salaries'!$O17="Never",IF(BR$6&gt;='Team &amp; Salaries'!$M17,MIN('Team &amp; Salaries'!$N17,'Team &amp; Salaries'!$P17),0),IF('Team &amp; Salaries'!$O17="Monthly",IF(BR$6='Team &amp; Salaries'!$M17,MIN('Team &amp; Salaries'!$N17,'Team &amp; Salaries'!$P17),IF(BR$6&gt;'Team &amp; Salaries'!$M17,MIN('Team &amp; Salaries'!$P17,BQ107+'Team &amp; Salaries'!$N17),0)),IF('Team &amp; Salaries'!$O17="Quarterly",IF(BR$6='Team &amp; Salaries'!$M17,MIN('Team &amp; Salaries'!$N17,'Team &amp; Salaries'!$P17),IF(BR$6&gt;'Team &amp; Salaries'!$M17,IFERROR(MIN('Team &amp; Salaries'!$P17,IF(ISNUMBER(BM107),BM107,0)+'Team &amp; Salaries'!$N17),'Team &amp; Salaries'!$N17),0)),IF('Team &amp; Salaries'!$O17="Annually",IF(BR$6='Team &amp; Salaries'!$M17,MIN('Team &amp; Salaries'!$N17,'Team &amp; Salaries'!$P17),IF(BR$6&gt;'Team &amp; Salaries'!$M17,IFERROR(MIN('Team &amp; Salaries'!$P17,#REF!+'Team &amp; Salaries'!$N17),MIN('Team &amp; Salaries'!$N17,'Team &amp; Salaries'!$P17)),0))))))</f>
        <v>1</v>
      </c>
      <c r="BS107" s="286">
        <f>IF('Team &amp; Salaries'!$O17="Never",IF(BS$6&gt;='Team &amp; Salaries'!$M17,MIN('Team &amp; Salaries'!$N17,'Team &amp; Salaries'!$P17),0),IF('Team &amp; Salaries'!$O17="Monthly",IF(BS$6='Team &amp; Salaries'!$M17,MIN('Team &amp; Salaries'!$N17,'Team &amp; Salaries'!$P17),IF(BS$6&gt;'Team &amp; Salaries'!$M17,MIN('Team &amp; Salaries'!$P17,BR107+'Team &amp; Salaries'!$N17),0)),IF('Team &amp; Salaries'!$O17="Quarterly",IF(BS$6='Team &amp; Salaries'!$M17,MIN('Team &amp; Salaries'!$N17,'Team &amp; Salaries'!$P17),IF(BS$6&gt;'Team &amp; Salaries'!$M17,IFERROR(MIN('Team &amp; Salaries'!$P17,IF(ISNUMBER(BN107),BN107,0)+'Team &amp; Salaries'!$N17),'Team &amp; Salaries'!$N17),0)),IF('Team &amp; Salaries'!$O17="Annually",IF(BS$6='Team &amp; Salaries'!$M17,MIN('Team &amp; Salaries'!$N17,'Team &amp; Salaries'!$P17),IF(BS$6&gt;'Team &amp; Salaries'!$M17,IFERROR(MIN('Team &amp; Salaries'!$P17,#REF!+'Team &amp; Salaries'!$N17),MIN('Team &amp; Salaries'!$N17,'Team &amp; Salaries'!$P17)),0))))))</f>
        <v>1</v>
      </c>
      <c r="BT107" s="286">
        <f>IF('Team &amp; Salaries'!$O17="Never",IF(BT$6&gt;='Team &amp; Salaries'!$M17,MIN('Team &amp; Salaries'!$N17,'Team &amp; Salaries'!$P17),0),IF('Team &amp; Salaries'!$O17="Monthly",IF(BT$6='Team &amp; Salaries'!$M17,MIN('Team &amp; Salaries'!$N17,'Team &amp; Salaries'!$P17),IF(BT$6&gt;'Team &amp; Salaries'!$M17,MIN('Team &amp; Salaries'!$P17,BS107+'Team &amp; Salaries'!$N17),0)),IF('Team &amp; Salaries'!$O17="Quarterly",IF(BT$6='Team &amp; Salaries'!$M17,MIN('Team &amp; Salaries'!$N17,'Team &amp; Salaries'!$P17),IF(BT$6&gt;'Team &amp; Salaries'!$M17,IFERROR(MIN('Team &amp; Salaries'!$P17,IF(ISNUMBER(BO107),BO107,0)+'Team &amp; Salaries'!$N17),'Team &amp; Salaries'!$N17),0)),IF('Team &amp; Salaries'!$O17="Annually",IF(BT$6='Team &amp; Salaries'!$M17,MIN('Team &amp; Salaries'!$N17,'Team &amp; Salaries'!$P17),IF(BT$6&gt;'Team &amp; Salaries'!$M17,IFERROR(MIN('Team &amp; Salaries'!$P17,#REF!+'Team &amp; Salaries'!$N17),MIN('Team &amp; Salaries'!$N17,'Team &amp; Salaries'!$P17)),0))))))</f>
        <v>1</v>
      </c>
      <c r="BU107" s="286">
        <f>IF('Team &amp; Salaries'!$O17="Never",IF(BU$6&gt;='Team &amp; Salaries'!$M17,MIN('Team &amp; Salaries'!$N17,'Team &amp; Salaries'!$P17),0),IF('Team &amp; Salaries'!$O17="Monthly",IF(BU$6='Team &amp; Salaries'!$M17,MIN('Team &amp; Salaries'!$N17,'Team &amp; Salaries'!$P17),IF(BU$6&gt;'Team &amp; Salaries'!$M17,MIN('Team &amp; Salaries'!$P17,BT107+'Team &amp; Salaries'!$N17),0)),IF('Team &amp; Salaries'!$O17="Quarterly",IF(BU$6='Team &amp; Salaries'!$M17,MIN('Team &amp; Salaries'!$N17,'Team &amp; Salaries'!$P17),IF(BU$6&gt;'Team &amp; Salaries'!$M17,IFERROR(MIN('Team &amp; Salaries'!$P17,IF(ISNUMBER(BP107),BP107,0)+'Team &amp; Salaries'!$N17),'Team &amp; Salaries'!$N17),0)),IF('Team &amp; Salaries'!$O17="Annually",IF(BU$6='Team &amp; Salaries'!$M17,MIN('Team &amp; Salaries'!$N17,'Team &amp; Salaries'!$P17),IF(BU$6&gt;'Team &amp; Salaries'!$M17,IFERROR(MIN('Team &amp; Salaries'!$P17,#REF!+'Team &amp; Salaries'!$N17),MIN('Team &amp; Salaries'!$N17,'Team &amp; Salaries'!$P17)),0))))))</f>
        <v>1</v>
      </c>
      <c r="BV107" s="286">
        <f>IF('Team &amp; Salaries'!$O17="Never",IF(BV$6&gt;='Team &amp; Salaries'!$M17,MIN('Team &amp; Salaries'!$N17,'Team &amp; Salaries'!$P17),0),IF('Team &amp; Salaries'!$O17="Monthly",IF(BV$6='Team &amp; Salaries'!$M17,MIN('Team &amp; Salaries'!$N17,'Team &amp; Salaries'!$P17),IF(BV$6&gt;'Team &amp; Salaries'!$M17,MIN('Team &amp; Salaries'!$P17,BU107+'Team &amp; Salaries'!$N17),0)),IF('Team &amp; Salaries'!$O17="Quarterly",IF(BV$6='Team &amp; Salaries'!$M17,MIN('Team &amp; Salaries'!$N17,'Team &amp; Salaries'!$P17),IF(BV$6&gt;'Team &amp; Salaries'!$M17,IFERROR(MIN('Team &amp; Salaries'!$P17,IF(ISNUMBER(BQ107),BQ107,0)+'Team &amp; Salaries'!$N17),'Team &amp; Salaries'!$N17),0)),IF('Team &amp; Salaries'!$O17="Annually",IF(BV$6='Team &amp; Salaries'!$M17,MIN('Team &amp; Salaries'!$N17,'Team &amp; Salaries'!$P17),IF(BV$6&gt;'Team &amp; Salaries'!$M17,IFERROR(MIN('Team &amp; Salaries'!$P17,#REF!+'Team &amp; Salaries'!$N17),MIN('Team &amp; Salaries'!$N17,'Team &amp; Salaries'!$P17)),0))))))</f>
        <v>1</v>
      </c>
      <c r="BW107" s="286">
        <f>IF('Team &amp; Salaries'!$O17="Never",IF(BW$6&gt;='Team &amp; Salaries'!$M17,MIN('Team &amp; Salaries'!$N17,'Team &amp; Salaries'!$P17),0),IF('Team &amp; Salaries'!$O17="Monthly",IF(BW$6='Team &amp; Salaries'!$M17,MIN('Team &amp; Salaries'!$N17,'Team &amp; Salaries'!$P17),IF(BW$6&gt;'Team &amp; Salaries'!$M17,MIN('Team &amp; Salaries'!$P17,BV107+'Team &amp; Salaries'!$N17),0)),IF('Team &amp; Salaries'!$O17="Quarterly",IF(BW$6='Team &amp; Salaries'!$M17,MIN('Team &amp; Salaries'!$N17,'Team &amp; Salaries'!$P17),IF(BW$6&gt;'Team &amp; Salaries'!$M17,IFERROR(MIN('Team &amp; Salaries'!$P17,IF(ISNUMBER(BR107),BR107,0)+'Team &amp; Salaries'!$N17),'Team &amp; Salaries'!$N17),0)),IF('Team &amp; Salaries'!$O17="Annually",IF(BW$6='Team &amp; Salaries'!$M17,MIN('Team &amp; Salaries'!$N17,'Team &amp; Salaries'!$P17),IF(BW$6&gt;'Team &amp; Salaries'!$M17,IFERROR(MIN('Team &amp; Salaries'!$P17,#REF!+'Team &amp; Salaries'!$N17),MIN('Team &amp; Salaries'!$N17,'Team &amp; Salaries'!$P17)),0))))))</f>
        <v>1</v>
      </c>
      <c r="BX107" s="286">
        <f>IF('Team &amp; Salaries'!$O17="Never",IF(BX$6&gt;='Team &amp; Salaries'!$M17,MIN('Team &amp; Salaries'!$N17,'Team &amp; Salaries'!$P17),0),IF('Team &amp; Salaries'!$O17="Monthly",IF(BX$6='Team &amp; Salaries'!$M17,MIN('Team &amp; Salaries'!$N17,'Team &amp; Salaries'!$P17),IF(BX$6&gt;'Team &amp; Salaries'!$M17,MIN('Team &amp; Salaries'!$P17,BW107+'Team &amp; Salaries'!$N17),0)),IF('Team &amp; Salaries'!$O17="Quarterly",IF(BX$6='Team &amp; Salaries'!$M17,MIN('Team &amp; Salaries'!$N17,'Team &amp; Salaries'!$P17),IF(BX$6&gt;'Team &amp; Salaries'!$M17,IFERROR(MIN('Team &amp; Salaries'!$P17,IF(ISNUMBER(BS107),BS107,0)+'Team &amp; Salaries'!$N17),'Team &amp; Salaries'!$N17),0)),IF('Team &amp; Salaries'!$O17="Annually",IF(BX$6='Team &amp; Salaries'!$M17,MIN('Team &amp; Salaries'!$N17,'Team &amp; Salaries'!$P17),IF(BX$6&gt;'Team &amp; Salaries'!$M17,IFERROR(MIN('Team &amp; Salaries'!$P17,#REF!+'Team &amp; Salaries'!$N17),MIN('Team &amp; Salaries'!$N17,'Team &amp; Salaries'!$P17)),0))))))</f>
        <v>1</v>
      </c>
      <c r="BY107" s="286">
        <f>IF('Team &amp; Salaries'!$O17="Never",IF(BY$6&gt;='Team &amp; Salaries'!$M17,MIN('Team &amp; Salaries'!$N17,'Team &amp; Salaries'!$P17),0),IF('Team &amp; Salaries'!$O17="Monthly",IF(BY$6='Team &amp; Salaries'!$M17,MIN('Team &amp; Salaries'!$N17,'Team &amp; Salaries'!$P17),IF(BY$6&gt;'Team &amp; Salaries'!$M17,MIN('Team &amp; Salaries'!$P17,BX107+'Team &amp; Salaries'!$N17),0)),IF('Team &amp; Salaries'!$O17="Quarterly",IF(BY$6='Team &amp; Salaries'!$M17,MIN('Team &amp; Salaries'!$N17,'Team &amp; Salaries'!$P17),IF(BY$6&gt;'Team &amp; Salaries'!$M17,IFERROR(MIN('Team &amp; Salaries'!$P17,IF(ISNUMBER(BT107),BT107,0)+'Team &amp; Salaries'!$N17),'Team &amp; Salaries'!$N17),0)),IF('Team &amp; Salaries'!$O17="Annually",IF(BY$6='Team &amp; Salaries'!$M17,MIN('Team &amp; Salaries'!$N17,'Team &amp; Salaries'!$P17),IF(BY$6&gt;'Team &amp; Salaries'!$M17,IFERROR(MIN('Team &amp; Salaries'!$P17,#REF!+'Team &amp; Salaries'!$N17),MIN('Team &amp; Salaries'!$N17,'Team &amp; Salaries'!$P17)),0))))))</f>
        <v>1</v>
      </c>
      <c r="BZ107" s="286">
        <f>IF('Team &amp; Salaries'!$O17="Never",IF(BZ$6&gt;='Team &amp; Salaries'!$M17,MIN('Team &amp; Salaries'!$N17,'Team &amp; Salaries'!$P17),0),IF('Team &amp; Salaries'!$O17="Monthly",IF(BZ$6='Team &amp; Salaries'!$M17,MIN('Team &amp; Salaries'!$N17,'Team &amp; Salaries'!$P17),IF(BZ$6&gt;'Team &amp; Salaries'!$M17,MIN('Team &amp; Salaries'!$P17,BY107+'Team &amp; Salaries'!$N17),0)),IF('Team &amp; Salaries'!$O17="Quarterly",IF(BZ$6='Team &amp; Salaries'!$M17,MIN('Team &amp; Salaries'!$N17,'Team &amp; Salaries'!$P17),IF(BZ$6&gt;'Team &amp; Salaries'!$M17,IFERROR(MIN('Team &amp; Salaries'!$P17,IF(ISNUMBER(BU107),BU107,0)+'Team &amp; Salaries'!$N17),'Team &amp; Salaries'!$N17),0)),IF('Team &amp; Salaries'!$O17="Annually",IF(BZ$6='Team &amp; Salaries'!$M17,MIN('Team &amp; Salaries'!$N17,'Team &amp; Salaries'!$P17),IF(BZ$6&gt;'Team &amp; Salaries'!$M17,IFERROR(MIN('Team &amp; Salaries'!$P17,#REF!+'Team &amp; Salaries'!$N17),MIN('Team &amp; Salaries'!$N17,'Team &amp; Salaries'!$P17)),0))))))</f>
        <v>1</v>
      </c>
      <c r="CA107" s="286">
        <f>IF('Team &amp; Salaries'!$O17="Never",IF(CA$6&gt;='Team &amp; Salaries'!$M17,MIN('Team &amp; Salaries'!$N17,'Team &amp; Salaries'!$P17),0),IF('Team &amp; Salaries'!$O17="Monthly",IF(CA$6='Team &amp; Salaries'!$M17,MIN('Team &amp; Salaries'!$N17,'Team &amp; Salaries'!$P17),IF(CA$6&gt;'Team &amp; Salaries'!$M17,MIN('Team &amp; Salaries'!$P17,BZ107+'Team &amp; Salaries'!$N17),0)),IF('Team &amp; Salaries'!$O17="Quarterly",IF(CA$6='Team &amp; Salaries'!$M17,MIN('Team &amp; Salaries'!$N17,'Team &amp; Salaries'!$P17),IF(CA$6&gt;'Team &amp; Salaries'!$M17,IFERROR(MIN('Team &amp; Salaries'!$P17,IF(ISNUMBER(BV107),BV107,0)+'Team &amp; Salaries'!$N17),'Team &amp; Salaries'!$N17),0)),IF('Team &amp; Salaries'!$O17="Annually",IF(CA$6='Team &amp; Salaries'!$M17,MIN('Team &amp; Salaries'!$N17,'Team &amp; Salaries'!$P17),IF(CA$6&gt;'Team &amp; Salaries'!$M17,IFERROR(MIN('Team &amp; Salaries'!$P17,#REF!+'Team &amp; Salaries'!$N17),MIN('Team &amp; Salaries'!$N17,'Team &amp; Salaries'!$P17)),0))))))</f>
        <v>1</v>
      </c>
      <c r="CB107" s="286">
        <f>IF('Team &amp; Salaries'!$O17="Never",IF(CB$6&gt;='Team &amp; Salaries'!$M17,MIN('Team &amp; Salaries'!$N17,'Team &amp; Salaries'!$P17),0),IF('Team &amp; Salaries'!$O17="Monthly",IF(CB$6='Team &amp; Salaries'!$M17,MIN('Team &amp; Salaries'!$N17,'Team &amp; Salaries'!$P17),IF(CB$6&gt;'Team &amp; Salaries'!$M17,MIN('Team &amp; Salaries'!$P17,CA107+'Team &amp; Salaries'!$N17),0)),IF('Team &amp; Salaries'!$O17="Quarterly",IF(CB$6='Team &amp; Salaries'!$M17,MIN('Team &amp; Salaries'!$N17,'Team &amp; Salaries'!$P17),IF(CB$6&gt;'Team &amp; Salaries'!$M17,IFERROR(MIN('Team &amp; Salaries'!$P17,IF(ISNUMBER(BW107),BW107,0)+'Team &amp; Salaries'!$N17),'Team &amp; Salaries'!$N17),0)),IF('Team &amp; Salaries'!$O17="Annually",IF(CB$6='Team &amp; Salaries'!$M17,MIN('Team &amp; Salaries'!$N17,'Team &amp; Salaries'!$P17),IF(CB$6&gt;'Team &amp; Salaries'!$M17,IFERROR(MIN('Team &amp; Salaries'!$P17,#REF!+'Team &amp; Salaries'!$N17),MIN('Team &amp; Salaries'!$N17,'Team &amp; Salaries'!$P17)),0))))))</f>
        <v>1</v>
      </c>
      <c r="CC107" s="286">
        <f>IF('Team &amp; Salaries'!$O17="Never",IF(CC$6&gt;='Team &amp; Salaries'!$M17,MIN('Team &amp; Salaries'!$N17,'Team &amp; Salaries'!$P17),0),IF('Team &amp; Salaries'!$O17="Monthly",IF(CC$6='Team &amp; Salaries'!$M17,MIN('Team &amp; Salaries'!$N17,'Team &amp; Salaries'!$P17),IF(CC$6&gt;'Team &amp; Salaries'!$M17,MIN('Team &amp; Salaries'!$P17,CB107+'Team &amp; Salaries'!$N17),0)),IF('Team &amp; Salaries'!$O17="Quarterly",IF(CC$6='Team &amp; Salaries'!$M17,MIN('Team &amp; Salaries'!$N17,'Team &amp; Salaries'!$P17),IF(CC$6&gt;'Team &amp; Salaries'!$M17,IFERROR(MIN('Team &amp; Salaries'!$P17,IF(ISNUMBER(BX107),BX107,0)+'Team &amp; Salaries'!$N17),'Team &amp; Salaries'!$N17),0)),IF('Team &amp; Salaries'!$O17="Annually",IF(CC$6='Team &amp; Salaries'!$M17,MIN('Team &amp; Salaries'!$N17,'Team &amp; Salaries'!$P17),IF(CC$6&gt;'Team &amp; Salaries'!$M17,IFERROR(MIN('Team &amp; Salaries'!$P17,#REF!+'Team &amp; Salaries'!$N17),MIN('Team &amp; Salaries'!$N17,'Team &amp; Salaries'!$P17)),0))))))</f>
        <v>1</v>
      </c>
      <c r="CD107" s="286">
        <f>IF('Team &amp; Salaries'!$O17="Never",IF(CD$6&gt;='Team &amp; Salaries'!$M17,MIN('Team &amp; Salaries'!$N17,'Team &amp; Salaries'!$P17),0),IF('Team &amp; Salaries'!$O17="Monthly",IF(CD$6='Team &amp; Salaries'!$M17,MIN('Team &amp; Salaries'!$N17,'Team &amp; Salaries'!$P17),IF(CD$6&gt;'Team &amp; Salaries'!$M17,MIN('Team &amp; Salaries'!$P17,CC107+'Team &amp; Salaries'!$N17),0)),IF('Team &amp; Salaries'!$O17="Quarterly",IF(CD$6='Team &amp; Salaries'!$M17,MIN('Team &amp; Salaries'!$N17,'Team &amp; Salaries'!$P17),IF(CD$6&gt;'Team &amp; Salaries'!$M17,IFERROR(MIN('Team &amp; Salaries'!$P17,IF(ISNUMBER(BY107),BY107,0)+'Team &amp; Salaries'!$N17),'Team &amp; Salaries'!$N17),0)),IF('Team &amp; Salaries'!$O17="Annually",IF(CD$6='Team &amp; Salaries'!$M17,MIN('Team &amp; Salaries'!$N17,'Team &amp; Salaries'!$P17),IF(CD$6&gt;'Team &amp; Salaries'!$M17,IFERROR(MIN('Team &amp; Salaries'!$P17,#REF!+'Team &amp; Salaries'!$N17),MIN('Team &amp; Salaries'!$N17,'Team &amp; Salaries'!$P17)),0))))))</f>
        <v>1</v>
      </c>
      <c r="CE107" s="286">
        <f>IF('Team &amp; Salaries'!$O17="Never",IF(CE$6&gt;='Team &amp; Salaries'!$M17,MIN('Team &amp; Salaries'!$N17,'Team &amp; Salaries'!$P17),0),IF('Team &amp; Salaries'!$O17="Monthly",IF(CE$6='Team &amp; Salaries'!$M17,MIN('Team &amp; Salaries'!$N17,'Team &amp; Salaries'!$P17),IF(CE$6&gt;'Team &amp; Salaries'!$M17,MIN('Team &amp; Salaries'!$P17,CD107+'Team &amp; Salaries'!$N17),0)),IF('Team &amp; Salaries'!$O17="Quarterly",IF(CE$6='Team &amp; Salaries'!$M17,MIN('Team &amp; Salaries'!$N17,'Team &amp; Salaries'!$P17),IF(CE$6&gt;'Team &amp; Salaries'!$M17,IFERROR(MIN('Team &amp; Salaries'!$P17,IF(ISNUMBER(BZ107),BZ107,0)+'Team &amp; Salaries'!$N17),'Team &amp; Salaries'!$N17),0)),IF('Team &amp; Salaries'!$O17="Annually",IF(CE$6='Team &amp; Salaries'!$M17,MIN('Team &amp; Salaries'!$N17,'Team &amp; Salaries'!$P17),IF(CE$6&gt;'Team &amp; Salaries'!$M17,IFERROR(MIN('Team &amp; Salaries'!$P17,#REF!+'Team &amp; Salaries'!$N17),MIN('Team &amp; Salaries'!$N17,'Team &amp; Salaries'!$P17)),0))))))</f>
        <v>1</v>
      </c>
      <c r="CF107" s="286">
        <f>IF('Team &amp; Salaries'!$O17="Never",IF(CF$6&gt;='Team &amp; Salaries'!$M17,MIN('Team &amp; Salaries'!$N17,'Team &amp; Salaries'!$P17),0),IF('Team &amp; Salaries'!$O17="Monthly",IF(CF$6='Team &amp; Salaries'!$M17,MIN('Team &amp; Salaries'!$N17,'Team &amp; Salaries'!$P17),IF(CF$6&gt;'Team &amp; Salaries'!$M17,MIN('Team &amp; Salaries'!$P17,CE107+'Team &amp; Salaries'!$N17),0)),IF('Team &amp; Salaries'!$O17="Quarterly",IF(CF$6='Team &amp; Salaries'!$M17,MIN('Team &amp; Salaries'!$N17,'Team &amp; Salaries'!$P17),IF(CF$6&gt;'Team &amp; Salaries'!$M17,IFERROR(MIN('Team &amp; Salaries'!$P17,IF(ISNUMBER(CA107),CA107,0)+'Team &amp; Salaries'!$N17),'Team &amp; Salaries'!$N17),0)),IF('Team &amp; Salaries'!$O17="Annually",IF(CF$6='Team &amp; Salaries'!$M17,MIN('Team &amp; Salaries'!$N17,'Team &amp; Salaries'!$P17),IF(CF$6&gt;'Team &amp; Salaries'!$M17,IFERROR(MIN('Team &amp; Salaries'!$P17,#REF!+'Team &amp; Salaries'!$N17),MIN('Team &amp; Salaries'!$N17,'Team &amp; Salaries'!$P17)),0))))))</f>
        <v>1</v>
      </c>
      <c r="CG107" s="286">
        <f>IF('Team &amp; Salaries'!$O17="Never",IF(CG$6&gt;='Team &amp; Salaries'!$M17,MIN('Team &amp; Salaries'!$N17,'Team &amp; Salaries'!$P17),0),IF('Team &amp; Salaries'!$O17="Monthly",IF(CG$6='Team &amp; Salaries'!$M17,MIN('Team &amp; Salaries'!$N17,'Team &amp; Salaries'!$P17),IF(CG$6&gt;'Team &amp; Salaries'!$M17,MIN('Team &amp; Salaries'!$P17,CF107+'Team &amp; Salaries'!$N17),0)),IF('Team &amp; Salaries'!$O17="Quarterly",IF(CG$6='Team &amp; Salaries'!$M17,MIN('Team &amp; Salaries'!$N17,'Team &amp; Salaries'!$P17),IF(CG$6&gt;'Team &amp; Salaries'!$M17,IFERROR(MIN('Team &amp; Salaries'!$P17,IF(ISNUMBER(CB107),CB107,0)+'Team &amp; Salaries'!$N17),'Team &amp; Salaries'!$N17),0)),IF('Team &amp; Salaries'!$O17="Annually",IF(CG$6='Team &amp; Salaries'!$M17,MIN('Team &amp; Salaries'!$N17,'Team &amp; Salaries'!$P17),IF(CG$6&gt;'Team &amp; Salaries'!$M17,IFERROR(MIN('Team &amp; Salaries'!$P17,#REF!+'Team &amp; Salaries'!$N17),MIN('Team &amp; Salaries'!$N17,'Team &amp; Salaries'!$P17)),0))))))</f>
        <v>1</v>
      </c>
      <c r="CH107" s="286">
        <f>IF('Team &amp; Salaries'!$O17="Never",IF(CH$6&gt;='Team &amp; Salaries'!$M17,MIN('Team &amp; Salaries'!$N17,'Team &amp; Salaries'!$P17),0),IF('Team &amp; Salaries'!$O17="Monthly",IF(CH$6='Team &amp; Salaries'!$M17,MIN('Team &amp; Salaries'!$N17,'Team &amp; Salaries'!$P17),IF(CH$6&gt;'Team &amp; Salaries'!$M17,MIN('Team &amp; Salaries'!$P17,CG107+'Team &amp; Salaries'!$N17),0)),IF('Team &amp; Salaries'!$O17="Quarterly",IF(CH$6='Team &amp; Salaries'!$M17,MIN('Team &amp; Salaries'!$N17,'Team &amp; Salaries'!$P17),IF(CH$6&gt;'Team &amp; Salaries'!$M17,IFERROR(MIN('Team &amp; Salaries'!$P17,IF(ISNUMBER(CC107),CC107,0)+'Team &amp; Salaries'!$N17),'Team &amp; Salaries'!$N17),0)),IF('Team &amp; Salaries'!$O17="Annually",IF(CH$6='Team &amp; Salaries'!$M17,MIN('Team &amp; Salaries'!$N17,'Team &amp; Salaries'!$P17),IF(CH$6&gt;'Team &amp; Salaries'!$M17,IFERROR(MIN('Team &amp; Salaries'!$P17,#REF!+'Team &amp; Salaries'!$N17),MIN('Team &amp; Salaries'!$N17,'Team &amp; Salaries'!$P17)),0))))))</f>
        <v>1</v>
      </c>
      <c r="CI107" s="286">
        <f>IF('Team &amp; Salaries'!$O17="Never",IF(CI$6&gt;='Team &amp; Salaries'!$M17,MIN('Team &amp; Salaries'!$N17,'Team &amp; Salaries'!$P17),0),IF('Team &amp; Salaries'!$O17="Monthly",IF(CI$6='Team &amp; Salaries'!$M17,MIN('Team &amp; Salaries'!$N17,'Team &amp; Salaries'!$P17),IF(CI$6&gt;'Team &amp; Salaries'!$M17,MIN('Team &amp; Salaries'!$P17,CH107+'Team &amp; Salaries'!$N17),0)),IF('Team &amp; Salaries'!$O17="Quarterly",IF(CI$6='Team &amp; Salaries'!$M17,MIN('Team &amp; Salaries'!$N17,'Team &amp; Salaries'!$P17),IF(CI$6&gt;'Team &amp; Salaries'!$M17,IFERROR(MIN('Team &amp; Salaries'!$P17,IF(ISNUMBER(CD107),CD107,0)+'Team &amp; Salaries'!$N17),'Team &amp; Salaries'!$N17),0)),IF('Team &amp; Salaries'!$O17="Annually",IF(CI$6='Team &amp; Salaries'!$M17,MIN('Team &amp; Salaries'!$N17,'Team &amp; Salaries'!$P17),IF(CI$6&gt;'Team &amp; Salaries'!$M17,IFERROR(MIN('Team &amp; Salaries'!$P17,#REF!+'Team &amp; Salaries'!$N17),MIN('Team &amp; Salaries'!$N17,'Team &amp; Salaries'!$P17)),0))))))</f>
        <v>1</v>
      </c>
      <c r="CJ107" s="286">
        <f>IF('Team &amp; Salaries'!$O17="Never",IF(CJ$6&gt;='Team &amp; Salaries'!$M17,MIN('Team &amp; Salaries'!$N17,'Team &amp; Salaries'!$P17),0),IF('Team &amp; Salaries'!$O17="Monthly",IF(CJ$6='Team &amp; Salaries'!$M17,MIN('Team &amp; Salaries'!$N17,'Team &amp; Salaries'!$P17),IF(CJ$6&gt;'Team &amp; Salaries'!$M17,MIN('Team &amp; Salaries'!$P17,CI107+'Team &amp; Salaries'!$N17),0)),IF('Team &amp; Salaries'!$O17="Quarterly",IF(CJ$6='Team &amp; Salaries'!$M17,MIN('Team &amp; Salaries'!$N17,'Team &amp; Salaries'!$P17),IF(CJ$6&gt;'Team &amp; Salaries'!$M17,IFERROR(MIN('Team &amp; Salaries'!$P17,IF(ISNUMBER(CE107),CE107,0)+'Team &amp; Salaries'!$N17),'Team &amp; Salaries'!$N17),0)),IF('Team &amp; Salaries'!$O17="Annually",IF(CJ$6='Team &amp; Salaries'!$M17,MIN('Team &amp; Salaries'!$N17,'Team &amp; Salaries'!$P17),IF(CJ$6&gt;'Team &amp; Salaries'!$M17,IFERROR(MIN('Team &amp; Salaries'!$P17,#REF!+'Team &amp; Salaries'!$N17),MIN('Team &amp; Salaries'!$N17,'Team &amp; Salaries'!$P17)),0))))))</f>
        <v>1</v>
      </c>
      <c r="CK107" s="286">
        <f>IF('Team &amp; Salaries'!$O17="Never",IF(CK$6&gt;='Team &amp; Salaries'!$M17,MIN('Team &amp; Salaries'!$N17,'Team &amp; Salaries'!$P17),0),IF('Team &amp; Salaries'!$O17="Monthly",IF(CK$6='Team &amp; Salaries'!$M17,MIN('Team &amp; Salaries'!$N17,'Team &amp; Salaries'!$P17),IF(CK$6&gt;'Team &amp; Salaries'!$M17,MIN('Team &amp; Salaries'!$P17,CJ107+'Team &amp; Salaries'!$N17),0)),IF('Team &amp; Salaries'!$O17="Quarterly",IF(CK$6='Team &amp; Salaries'!$M17,MIN('Team &amp; Salaries'!$N17,'Team &amp; Salaries'!$P17),IF(CK$6&gt;'Team &amp; Salaries'!$M17,IFERROR(MIN('Team &amp; Salaries'!$P17,IF(ISNUMBER(CF107),CF107,0)+'Team &amp; Salaries'!$N17),'Team &amp; Salaries'!$N17),0)),IF('Team &amp; Salaries'!$O17="Annually",IF(CK$6='Team &amp; Salaries'!$M17,MIN('Team &amp; Salaries'!$N17,'Team &amp; Salaries'!$P17),IF(CK$6&gt;'Team &amp; Salaries'!$M17,IFERROR(MIN('Team &amp; Salaries'!$P17,#REF!+'Team &amp; Salaries'!$N17),MIN('Team &amp; Salaries'!$N17,'Team &amp; Salaries'!$P17)),0))))))</f>
        <v>1</v>
      </c>
      <c r="CL107" s="286">
        <f>IF('Team &amp; Salaries'!$O17="Never",IF(CL$6&gt;='Team &amp; Salaries'!$M17,MIN('Team &amp; Salaries'!$N17,'Team &amp; Salaries'!$P17),0),IF('Team &amp; Salaries'!$O17="Monthly",IF(CL$6='Team &amp; Salaries'!$M17,MIN('Team &amp; Salaries'!$N17,'Team &amp; Salaries'!$P17),IF(CL$6&gt;'Team &amp; Salaries'!$M17,MIN('Team &amp; Salaries'!$P17,CK107+'Team &amp; Salaries'!$N17),0)),IF('Team &amp; Salaries'!$O17="Quarterly",IF(CL$6='Team &amp; Salaries'!$M17,MIN('Team &amp; Salaries'!$N17,'Team &amp; Salaries'!$P17),IF(CL$6&gt;'Team &amp; Salaries'!$M17,IFERROR(MIN('Team &amp; Salaries'!$P17,IF(ISNUMBER(CG107),CG107,0)+'Team &amp; Salaries'!$N17),'Team &amp; Salaries'!$N17),0)),IF('Team &amp; Salaries'!$O17="Annually",IF(CL$6='Team &amp; Salaries'!$M17,MIN('Team &amp; Salaries'!$N17,'Team &amp; Salaries'!$P17),IF(CL$6&gt;'Team &amp; Salaries'!$M17,IFERROR(MIN('Team &amp; Salaries'!$P17,#REF!+'Team &amp; Salaries'!$N17),MIN('Team &amp; Salaries'!$N17,'Team &amp; Salaries'!$P17)),0))))))</f>
        <v>1</v>
      </c>
      <c r="CM107" s="286">
        <f>IF('Team &amp; Salaries'!$O17="Never",IF(CM$6&gt;='Team &amp; Salaries'!$M17,MIN('Team &amp; Salaries'!$N17,'Team &amp; Salaries'!$P17),0),IF('Team &amp; Salaries'!$O17="Monthly",IF(CM$6='Team &amp; Salaries'!$M17,MIN('Team &amp; Salaries'!$N17,'Team &amp; Salaries'!$P17),IF(CM$6&gt;'Team &amp; Salaries'!$M17,MIN('Team &amp; Salaries'!$P17,CL107+'Team &amp; Salaries'!$N17),0)),IF('Team &amp; Salaries'!$O17="Quarterly",IF(CM$6='Team &amp; Salaries'!$M17,MIN('Team &amp; Salaries'!$N17,'Team &amp; Salaries'!$P17),IF(CM$6&gt;'Team &amp; Salaries'!$M17,IFERROR(MIN('Team &amp; Salaries'!$P17,IF(ISNUMBER(CH107),CH107,0)+'Team &amp; Salaries'!$N17),'Team &amp; Salaries'!$N17),0)),IF('Team &amp; Salaries'!$O17="Annually",IF(CM$6='Team &amp; Salaries'!$M17,MIN('Team &amp; Salaries'!$N17,'Team &amp; Salaries'!$P17),IF(CM$6&gt;'Team &amp; Salaries'!$M17,IFERROR(MIN('Team &amp; Salaries'!$P17,#REF!+'Team &amp; Salaries'!$N17),MIN('Team &amp; Salaries'!$N17,'Team &amp; Salaries'!$P17)),0))))))</f>
        <v>1</v>
      </c>
      <c r="CN107" s="286">
        <f>IF('Team &amp; Salaries'!$O17="Never",IF(CN$6&gt;='Team &amp; Salaries'!$M17,MIN('Team &amp; Salaries'!$N17,'Team &amp; Salaries'!$P17),0),IF('Team &amp; Salaries'!$O17="Monthly",IF(CN$6='Team &amp; Salaries'!$M17,MIN('Team &amp; Salaries'!$N17,'Team &amp; Salaries'!$P17),IF(CN$6&gt;'Team &amp; Salaries'!$M17,MIN('Team &amp; Salaries'!$P17,CM107+'Team &amp; Salaries'!$N17),0)),IF('Team &amp; Salaries'!$O17="Quarterly",IF(CN$6='Team &amp; Salaries'!$M17,MIN('Team &amp; Salaries'!$N17,'Team &amp; Salaries'!$P17),IF(CN$6&gt;'Team &amp; Salaries'!$M17,IFERROR(MIN('Team &amp; Salaries'!$P17,IF(ISNUMBER(CI107),CI107,0)+'Team &amp; Salaries'!$N17),'Team &amp; Salaries'!$N17),0)),IF('Team &amp; Salaries'!$O17="Annually",IF(CN$6='Team &amp; Salaries'!$M17,MIN('Team &amp; Salaries'!$N17,'Team &amp; Salaries'!$P17),IF(CN$6&gt;'Team &amp; Salaries'!$M17,IFERROR(MIN('Team &amp; Salaries'!$P17,#REF!+'Team &amp; Salaries'!$N17),MIN('Team &amp; Salaries'!$N17,'Team &amp; Salaries'!$P17)),0))))))</f>
        <v>1</v>
      </c>
      <c r="CO107" s="286">
        <f>IF('Team &amp; Salaries'!$O17="Never",IF(CO$6&gt;='Team &amp; Salaries'!$M17,MIN('Team &amp; Salaries'!$N17,'Team &amp; Salaries'!$P17),0),IF('Team &amp; Salaries'!$O17="Monthly",IF(CO$6='Team &amp; Salaries'!$M17,MIN('Team &amp; Salaries'!$N17,'Team &amp; Salaries'!$P17),IF(CO$6&gt;'Team &amp; Salaries'!$M17,MIN('Team &amp; Salaries'!$P17,CN107+'Team &amp; Salaries'!$N17),0)),IF('Team &amp; Salaries'!$O17="Quarterly",IF(CO$6='Team &amp; Salaries'!$M17,MIN('Team &amp; Salaries'!$N17,'Team &amp; Salaries'!$P17),IF(CO$6&gt;'Team &amp; Salaries'!$M17,IFERROR(MIN('Team &amp; Salaries'!$P17,IF(ISNUMBER(CJ107),CJ107,0)+'Team &amp; Salaries'!$N17),'Team &amp; Salaries'!$N17),0)),IF('Team &amp; Salaries'!$O17="Annually",IF(CO$6='Team &amp; Salaries'!$M17,MIN('Team &amp; Salaries'!$N17,'Team &amp; Salaries'!$P17),IF(CO$6&gt;'Team &amp; Salaries'!$M17,IFERROR(MIN('Team &amp; Salaries'!$P17,#REF!+'Team &amp; Salaries'!$N17),MIN('Team &amp; Salaries'!$N17,'Team &amp; Salaries'!$P17)),0))))))</f>
        <v>1</v>
      </c>
      <c r="CP107" s="286">
        <f>IF('Team &amp; Salaries'!$O17="Never",IF(CP$6&gt;='Team &amp; Salaries'!$M17,MIN('Team &amp; Salaries'!$N17,'Team &amp; Salaries'!$P17),0),IF('Team &amp; Salaries'!$O17="Monthly",IF(CP$6='Team &amp; Salaries'!$M17,MIN('Team &amp; Salaries'!$N17,'Team &amp; Salaries'!$P17),IF(CP$6&gt;'Team &amp; Salaries'!$M17,MIN('Team &amp; Salaries'!$P17,CO107+'Team &amp; Salaries'!$N17),0)),IF('Team &amp; Salaries'!$O17="Quarterly",IF(CP$6='Team &amp; Salaries'!$M17,MIN('Team &amp; Salaries'!$N17,'Team &amp; Salaries'!$P17),IF(CP$6&gt;'Team &amp; Salaries'!$M17,IFERROR(MIN('Team &amp; Salaries'!$P17,IF(ISNUMBER(CK107),CK107,0)+'Team &amp; Salaries'!$N17),'Team &amp; Salaries'!$N17),0)),IF('Team &amp; Salaries'!$O17="Annually",IF(CP$6='Team &amp; Salaries'!$M17,MIN('Team &amp; Salaries'!$N17,'Team &amp; Salaries'!$P17),IF(CP$6&gt;'Team &amp; Salaries'!$M17,IFERROR(MIN('Team &amp; Salaries'!$P17,#REF!+'Team &amp; Salaries'!$N17),MIN('Team &amp; Salaries'!$N17,'Team &amp; Salaries'!$P17)),0))))))</f>
        <v>1</v>
      </c>
      <c r="CQ107" s="286">
        <f>IF('Team &amp; Salaries'!$O17="Never",IF(CQ$6&gt;='Team &amp; Salaries'!$M17,MIN('Team &amp; Salaries'!$N17,'Team &amp; Salaries'!$P17),0),IF('Team &amp; Salaries'!$O17="Monthly",IF(CQ$6='Team &amp; Salaries'!$M17,MIN('Team &amp; Salaries'!$N17,'Team &amp; Salaries'!$P17),IF(CQ$6&gt;'Team &amp; Salaries'!$M17,MIN('Team &amp; Salaries'!$P17,CP107+'Team &amp; Salaries'!$N17),0)),IF('Team &amp; Salaries'!$O17="Quarterly",IF(CQ$6='Team &amp; Salaries'!$M17,MIN('Team &amp; Salaries'!$N17,'Team &amp; Salaries'!$P17),IF(CQ$6&gt;'Team &amp; Salaries'!$M17,IFERROR(MIN('Team &amp; Salaries'!$P17,IF(ISNUMBER(CL107),CL107,0)+'Team &amp; Salaries'!$N17),'Team &amp; Salaries'!$N17),0)),IF('Team &amp; Salaries'!$O17="Annually",IF(CQ$6='Team &amp; Salaries'!$M17,MIN('Team &amp; Salaries'!$N17,'Team &amp; Salaries'!$P17),IF(CQ$6&gt;'Team &amp; Salaries'!$M17,IFERROR(MIN('Team &amp; Salaries'!$P17,#REF!+'Team &amp; Salaries'!$N17),MIN('Team &amp; Salaries'!$N17,'Team &amp; Salaries'!$P17)),0))))))</f>
        <v>1</v>
      </c>
      <c r="CR107" s="286">
        <f>IF('Team &amp; Salaries'!$O17="Never",IF(CR$6&gt;='Team &amp; Salaries'!$M17,MIN('Team &amp; Salaries'!$N17,'Team &amp; Salaries'!$P17),0),IF('Team &amp; Salaries'!$O17="Monthly",IF(CR$6='Team &amp; Salaries'!$M17,MIN('Team &amp; Salaries'!$N17,'Team &amp; Salaries'!$P17),IF(CR$6&gt;'Team &amp; Salaries'!$M17,MIN('Team &amp; Salaries'!$P17,CQ107+'Team &amp; Salaries'!$N17),0)),IF('Team &amp; Salaries'!$O17="Quarterly",IF(CR$6='Team &amp; Salaries'!$M17,MIN('Team &amp; Salaries'!$N17,'Team &amp; Salaries'!$P17),IF(CR$6&gt;'Team &amp; Salaries'!$M17,IFERROR(MIN('Team &amp; Salaries'!$P17,IF(ISNUMBER(CM107),CM107,0)+'Team &amp; Salaries'!$N17),'Team &amp; Salaries'!$N17),0)),IF('Team &amp; Salaries'!$O17="Annually",IF(CR$6='Team &amp; Salaries'!$M17,MIN('Team &amp; Salaries'!$N17,'Team &amp; Salaries'!$P17),IF(CR$6&gt;'Team &amp; Salaries'!$M17,IFERROR(MIN('Team &amp; Salaries'!$P17,#REF!+'Team &amp; Salaries'!$N17),MIN('Team &amp; Salaries'!$N17,'Team &amp; Salaries'!$P17)),0))))))</f>
        <v>1</v>
      </c>
      <c r="CS107" s="286">
        <f>IF('Team &amp; Salaries'!$O17="Never",IF(CS$6&gt;='Team &amp; Salaries'!$M17,MIN('Team &amp; Salaries'!$N17,'Team &amp; Salaries'!$P17),0),IF('Team &amp; Salaries'!$O17="Monthly",IF(CS$6='Team &amp; Salaries'!$M17,MIN('Team &amp; Salaries'!$N17,'Team &amp; Salaries'!$P17),IF(CS$6&gt;'Team &amp; Salaries'!$M17,MIN('Team &amp; Salaries'!$P17,CR107+'Team &amp; Salaries'!$N17),0)),IF('Team &amp; Salaries'!$O17="Quarterly",IF(CS$6='Team &amp; Salaries'!$M17,MIN('Team &amp; Salaries'!$N17,'Team &amp; Salaries'!$P17),IF(CS$6&gt;'Team &amp; Salaries'!$M17,IFERROR(MIN('Team &amp; Salaries'!$P17,IF(ISNUMBER(CN107),CN107,0)+'Team &amp; Salaries'!$N17),'Team &amp; Salaries'!$N17),0)),IF('Team &amp; Salaries'!$O17="Annually",IF(CS$6='Team &amp; Salaries'!$M17,MIN('Team &amp; Salaries'!$N17,'Team &amp; Salaries'!$P17),IF(CS$6&gt;'Team &amp; Salaries'!$M17,IFERROR(MIN('Team &amp; Salaries'!$P17,#REF!+'Team &amp; Salaries'!$N17),MIN('Team &amp; Salaries'!$N17,'Team &amp; Salaries'!$P17)),0))))))</f>
        <v>1</v>
      </c>
      <c r="CT107" s="286">
        <f>IF('Team &amp; Salaries'!$O17="Never",IF(CT$6&gt;='Team &amp; Salaries'!$M17,MIN('Team &amp; Salaries'!$N17,'Team &amp; Salaries'!$P17),0),IF('Team &amp; Salaries'!$O17="Monthly",IF(CT$6='Team &amp; Salaries'!$M17,MIN('Team &amp; Salaries'!$N17,'Team &amp; Salaries'!$P17),IF(CT$6&gt;'Team &amp; Salaries'!$M17,MIN('Team &amp; Salaries'!$P17,CS107+'Team &amp; Salaries'!$N17),0)),IF('Team &amp; Salaries'!$O17="Quarterly",IF(CT$6='Team &amp; Salaries'!$M17,MIN('Team &amp; Salaries'!$N17,'Team &amp; Salaries'!$P17),IF(CT$6&gt;'Team &amp; Salaries'!$M17,IFERROR(MIN('Team &amp; Salaries'!$P17,IF(ISNUMBER(CO107),CO107,0)+'Team &amp; Salaries'!$N17),'Team &amp; Salaries'!$N17),0)),IF('Team &amp; Salaries'!$O17="Annually",IF(CT$6='Team &amp; Salaries'!$M17,MIN('Team &amp; Salaries'!$N17,'Team &amp; Salaries'!$P17),IF(CT$6&gt;'Team &amp; Salaries'!$M17,IFERROR(MIN('Team &amp; Salaries'!$P17,#REF!+'Team &amp; Salaries'!$N17),MIN('Team &amp; Salaries'!$N17,'Team &amp; Salaries'!$P17)),0))))))</f>
        <v>1</v>
      </c>
      <c r="CU107" s="286">
        <f>IF('Team &amp; Salaries'!$O17="Never",IF(CU$6&gt;='Team &amp; Salaries'!$M17,MIN('Team &amp; Salaries'!$N17,'Team &amp; Salaries'!$P17),0),IF('Team &amp; Salaries'!$O17="Monthly",IF(CU$6='Team &amp; Salaries'!$M17,MIN('Team &amp; Salaries'!$N17,'Team &amp; Salaries'!$P17),IF(CU$6&gt;'Team &amp; Salaries'!$M17,MIN('Team &amp; Salaries'!$P17,CT107+'Team &amp; Salaries'!$N17),0)),IF('Team &amp; Salaries'!$O17="Quarterly",IF(CU$6='Team &amp; Salaries'!$M17,MIN('Team &amp; Salaries'!$N17,'Team &amp; Salaries'!$P17),IF(CU$6&gt;'Team &amp; Salaries'!$M17,IFERROR(MIN('Team &amp; Salaries'!$P17,IF(ISNUMBER(CP107),CP107,0)+'Team &amp; Salaries'!$N17),'Team &amp; Salaries'!$N17),0)),IF('Team &amp; Salaries'!$O17="Annually",IF(CU$6='Team &amp; Salaries'!$M17,MIN('Team &amp; Salaries'!$N17,'Team &amp; Salaries'!$P17),IF(CU$6&gt;'Team &amp; Salaries'!$M17,IFERROR(MIN('Team &amp; Salaries'!$P17,#REF!+'Team &amp; Salaries'!$N17),MIN('Team &amp; Salaries'!$N17,'Team &amp; Salaries'!$P17)),0))))))</f>
        <v>1</v>
      </c>
      <c r="CV107" s="286">
        <f>IF('Team &amp; Salaries'!$O17="Never",IF(CV$6&gt;='Team &amp; Salaries'!$M17,MIN('Team &amp; Salaries'!$N17,'Team &amp; Salaries'!$P17),0),IF('Team &amp; Salaries'!$O17="Monthly",IF(CV$6='Team &amp; Salaries'!$M17,MIN('Team &amp; Salaries'!$N17,'Team &amp; Salaries'!$P17),IF(CV$6&gt;'Team &amp; Salaries'!$M17,MIN('Team &amp; Salaries'!$P17,CU107+'Team &amp; Salaries'!$N17),0)),IF('Team &amp; Salaries'!$O17="Quarterly",IF(CV$6='Team &amp; Salaries'!$M17,MIN('Team &amp; Salaries'!$N17,'Team &amp; Salaries'!$P17),IF(CV$6&gt;'Team &amp; Salaries'!$M17,IFERROR(MIN('Team &amp; Salaries'!$P17,IF(ISNUMBER(CQ107),CQ107,0)+'Team &amp; Salaries'!$N17),'Team &amp; Salaries'!$N17),0)),IF('Team &amp; Salaries'!$O17="Annually",IF(CV$6='Team &amp; Salaries'!$M17,MIN('Team &amp; Salaries'!$N17,'Team &amp; Salaries'!$P17),IF(CV$6&gt;'Team &amp; Salaries'!$M17,IFERROR(MIN('Team &amp; Salaries'!$P17,#REF!+'Team &amp; Salaries'!$N17),MIN('Team &amp; Salaries'!$N17,'Team &amp; Salaries'!$P17)),0))))))</f>
        <v>1</v>
      </c>
      <c r="CW107" s="286">
        <f>IF('Team &amp; Salaries'!$O17="Never",IF(CW$6&gt;='Team &amp; Salaries'!$M17,MIN('Team &amp; Salaries'!$N17,'Team &amp; Salaries'!$P17),0),IF('Team &amp; Salaries'!$O17="Monthly",IF(CW$6='Team &amp; Salaries'!$M17,MIN('Team &amp; Salaries'!$N17,'Team &amp; Salaries'!$P17),IF(CW$6&gt;'Team &amp; Salaries'!$M17,MIN('Team &amp; Salaries'!$P17,CV107+'Team &amp; Salaries'!$N17),0)),IF('Team &amp; Salaries'!$O17="Quarterly",IF(CW$6='Team &amp; Salaries'!$M17,MIN('Team &amp; Salaries'!$N17,'Team &amp; Salaries'!$P17),IF(CW$6&gt;'Team &amp; Salaries'!$M17,IFERROR(MIN('Team &amp; Salaries'!$P17,IF(ISNUMBER(CR107),CR107,0)+'Team &amp; Salaries'!$N17),'Team &amp; Salaries'!$N17),0)),IF('Team &amp; Salaries'!$O17="Annually",IF(CW$6='Team &amp; Salaries'!$M17,MIN('Team &amp; Salaries'!$N17,'Team &amp; Salaries'!$P17),IF(CW$6&gt;'Team &amp; Salaries'!$M17,IFERROR(MIN('Team &amp; Salaries'!$P17,#REF!+'Team &amp; Salaries'!$N17),MIN('Team &amp; Salaries'!$N17,'Team &amp; Salaries'!$P17)),0))))))</f>
        <v>1</v>
      </c>
      <c r="CX107" s="286">
        <f>IF('Team &amp; Salaries'!$O17="Never",IF(CX$6&gt;='Team &amp; Salaries'!$M17,MIN('Team &amp; Salaries'!$N17,'Team &amp; Salaries'!$P17),0),IF('Team &amp; Salaries'!$O17="Monthly",IF(CX$6='Team &amp; Salaries'!$M17,MIN('Team &amp; Salaries'!$N17,'Team &amp; Salaries'!$P17),IF(CX$6&gt;'Team &amp; Salaries'!$M17,MIN('Team &amp; Salaries'!$P17,CW107+'Team &amp; Salaries'!$N17),0)),IF('Team &amp; Salaries'!$O17="Quarterly",IF(CX$6='Team &amp; Salaries'!$M17,MIN('Team &amp; Salaries'!$N17,'Team &amp; Salaries'!$P17),IF(CX$6&gt;'Team &amp; Salaries'!$M17,IFERROR(MIN('Team &amp; Salaries'!$P17,IF(ISNUMBER(CS107),CS107,0)+'Team &amp; Salaries'!$N17),'Team &amp; Salaries'!$N17),0)),IF('Team &amp; Salaries'!$O17="Annually",IF(CX$6='Team &amp; Salaries'!$M17,MIN('Team &amp; Salaries'!$N17,'Team &amp; Salaries'!$P17),IF(CX$6&gt;'Team &amp; Salaries'!$M17,IFERROR(MIN('Team &amp; Salaries'!$P17,#REF!+'Team &amp; Salaries'!$N17),MIN('Team &amp; Salaries'!$N17,'Team &amp; Salaries'!$P17)),0))))))</f>
        <v>1</v>
      </c>
      <c r="CY107" s="286">
        <f>IF('Team &amp; Salaries'!$O17="Never",IF(CY$6&gt;='Team &amp; Salaries'!$M17,MIN('Team &amp; Salaries'!$N17,'Team &amp; Salaries'!$P17),0),IF('Team &amp; Salaries'!$O17="Monthly",IF(CY$6='Team &amp; Salaries'!$M17,MIN('Team &amp; Salaries'!$N17,'Team &amp; Salaries'!$P17),IF(CY$6&gt;'Team &amp; Salaries'!$M17,MIN('Team &amp; Salaries'!$P17,CX107+'Team &amp; Salaries'!$N17),0)),IF('Team &amp; Salaries'!$O17="Quarterly",IF(CY$6='Team &amp; Salaries'!$M17,MIN('Team &amp; Salaries'!$N17,'Team &amp; Salaries'!$P17),IF(CY$6&gt;'Team &amp; Salaries'!$M17,IFERROR(MIN('Team &amp; Salaries'!$P17,IF(ISNUMBER(CT107),CT107,0)+'Team &amp; Salaries'!$N17),'Team &amp; Salaries'!$N17),0)),IF('Team &amp; Salaries'!$O17="Annually",IF(CY$6='Team &amp; Salaries'!$M17,MIN('Team &amp; Salaries'!$N17,'Team &amp; Salaries'!$P17),IF(CY$6&gt;'Team &amp; Salaries'!$M17,IFERROR(MIN('Team &amp; Salaries'!$P17,#REF!+'Team &amp; Salaries'!$N17),MIN('Team &amp; Salaries'!$N17,'Team &amp; Salaries'!$P17)),0))))))</f>
        <v>1</v>
      </c>
      <c r="CZ107" s="286">
        <f>IF('Team &amp; Salaries'!$O17="Never",IF(CZ$6&gt;='Team &amp; Salaries'!$M17,MIN('Team &amp; Salaries'!$N17,'Team &amp; Salaries'!$P17),0),IF('Team &amp; Salaries'!$O17="Monthly",IF(CZ$6='Team &amp; Salaries'!$M17,MIN('Team &amp; Salaries'!$N17,'Team &amp; Salaries'!$P17),IF(CZ$6&gt;'Team &amp; Salaries'!$M17,MIN('Team &amp; Salaries'!$P17,CY107+'Team &amp; Salaries'!$N17),0)),IF('Team &amp; Salaries'!$O17="Quarterly",IF(CZ$6='Team &amp; Salaries'!$M17,MIN('Team &amp; Salaries'!$N17,'Team &amp; Salaries'!$P17),IF(CZ$6&gt;'Team &amp; Salaries'!$M17,IFERROR(MIN('Team &amp; Salaries'!$P17,IF(ISNUMBER(CU107),CU107,0)+'Team &amp; Salaries'!$N17),'Team &amp; Salaries'!$N17),0)),IF('Team &amp; Salaries'!$O17="Annually",IF(CZ$6='Team &amp; Salaries'!$M17,MIN('Team &amp; Salaries'!$N17,'Team &amp; Salaries'!$P17),IF(CZ$6&gt;'Team &amp; Salaries'!$M17,IFERROR(MIN('Team &amp; Salaries'!$P17,#REF!+'Team &amp; Salaries'!$N17),MIN('Team &amp; Salaries'!$N17,'Team &amp; Salaries'!$P17)),0))))))</f>
        <v>1</v>
      </c>
      <c r="DA107" s="286">
        <f>IF('Team &amp; Salaries'!$O17="Never",IF(DA$6&gt;='Team &amp; Salaries'!$M17,MIN('Team &amp; Salaries'!$N17,'Team &amp; Salaries'!$P17),0),IF('Team &amp; Salaries'!$O17="Monthly",IF(DA$6='Team &amp; Salaries'!$M17,MIN('Team &amp; Salaries'!$N17,'Team &amp; Salaries'!$P17),IF(DA$6&gt;'Team &amp; Salaries'!$M17,MIN('Team &amp; Salaries'!$P17,CZ107+'Team &amp; Salaries'!$N17),0)),IF('Team &amp; Salaries'!$O17="Quarterly",IF(DA$6='Team &amp; Salaries'!$M17,MIN('Team &amp; Salaries'!$N17,'Team &amp; Salaries'!$P17),IF(DA$6&gt;'Team &amp; Salaries'!$M17,IFERROR(MIN('Team &amp; Salaries'!$P17,IF(ISNUMBER(CV107),CV107,0)+'Team &amp; Salaries'!$N17),'Team &amp; Salaries'!$N17),0)),IF('Team &amp; Salaries'!$O17="Annually",IF(DA$6='Team &amp; Salaries'!$M17,MIN('Team &amp; Salaries'!$N17,'Team &amp; Salaries'!$P17),IF(DA$6&gt;'Team &amp; Salaries'!$M17,IFERROR(MIN('Team &amp; Salaries'!$P17,#REF!+'Team &amp; Salaries'!$N17),MIN('Team &amp; Salaries'!$N17,'Team &amp; Salaries'!$P17)),0))))))</f>
        <v>1</v>
      </c>
      <c r="DB107" s="286">
        <f>IF('Team &amp; Salaries'!$O17="Never",IF(DB$6&gt;='Team &amp; Salaries'!$M17,MIN('Team &amp; Salaries'!$N17,'Team &amp; Salaries'!$P17),0),IF('Team &amp; Salaries'!$O17="Monthly",IF(DB$6='Team &amp; Salaries'!$M17,MIN('Team &amp; Salaries'!$N17,'Team &amp; Salaries'!$P17),IF(DB$6&gt;'Team &amp; Salaries'!$M17,MIN('Team &amp; Salaries'!$P17,DA107+'Team &amp; Salaries'!$N17),0)),IF('Team &amp; Salaries'!$O17="Quarterly",IF(DB$6='Team &amp; Salaries'!$M17,MIN('Team &amp; Salaries'!$N17,'Team &amp; Salaries'!$P17),IF(DB$6&gt;'Team &amp; Salaries'!$M17,IFERROR(MIN('Team &amp; Salaries'!$P17,IF(ISNUMBER(CW107),CW107,0)+'Team &amp; Salaries'!$N17),'Team &amp; Salaries'!$N17),0)),IF('Team &amp; Salaries'!$O17="Annually",IF(DB$6='Team &amp; Salaries'!$M17,MIN('Team &amp; Salaries'!$N17,'Team &amp; Salaries'!$P17),IF(DB$6&gt;'Team &amp; Salaries'!$M17,IFERROR(MIN('Team &amp; Salaries'!$P17,#REF!+'Team &amp; Salaries'!$N17),MIN('Team &amp; Salaries'!$N17,'Team &amp; Salaries'!$P17)),0))))))</f>
        <v>1</v>
      </c>
      <c r="DC107" s="286">
        <f>IF('Team &amp; Salaries'!$O17="Never",IF(DC$6&gt;='Team &amp; Salaries'!$M17,MIN('Team &amp; Salaries'!$N17,'Team &amp; Salaries'!$P17),0),IF('Team &amp; Salaries'!$O17="Monthly",IF(DC$6='Team &amp; Salaries'!$M17,MIN('Team &amp; Salaries'!$N17,'Team &amp; Salaries'!$P17),IF(DC$6&gt;'Team &amp; Salaries'!$M17,MIN('Team &amp; Salaries'!$P17,DB107+'Team &amp; Salaries'!$N17),0)),IF('Team &amp; Salaries'!$O17="Quarterly",IF(DC$6='Team &amp; Salaries'!$M17,MIN('Team &amp; Salaries'!$N17,'Team &amp; Salaries'!$P17),IF(DC$6&gt;'Team &amp; Salaries'!$M17,IFERROR(MIN('Team &amp; Salaries'!$P17,IF(ISNUMBER(CX107),CX107,0)+'Team &amp; Salaries'!$N17),'Team &amp; Salaries'!$N17),0)),IF('Team &amp; Salaries'!$O17="Annually",IF(DC$6='Team &amp; Salaries'!$M17,MIN('Team &amp; Salaries'!$N17,'Team &amp; Salaries'!$P17),IF(DC$6&gt;'Team &amp; Salaries'!$M17,IFERROR(MIN('Team &amp; Salaries'!$P17,#REF!+'Team &amp; Salaries'!$N17),MIN('Team &amp; Salaries'!$N17,'Team &amp; Salaries'!$P17)),0))))))</f>
        <v>1</v>
      </c>
      <c r="DD107" s="286">
        <f>IF('Team &amp; Salaries'!$O17="Never",IF(DD$6&gt;='Team &amp; Salaries'!$M17,MIN('Team &amp; Salaries'!$N17,'Team &amp; Salaries'!$P17),0),IF('Team &amp; Salaries'!$O17="Monthly",IF(DD$6='Team &amp; Salaries'!$M17,MIN('Team &amp; Salaries'!$N17,'Team &amp; Salaries'!$P17),IF(DD$6&gt;'Team &amp; Salaries'!$M17,MIN('Team &amp; Salaries'!$P17,DC107+'Team &amp; Salaries'!$N17),0)),IF('Team &amp; Salaries'!$O17="Quarterly",IF(DD$6='Team &amp; Salaries'!$M17,MIN('Team &amp; Salaries'!$N17,'Team &amp; Salaries'!$P17),IF(DD$6&gt;'Team &amp; Salaries'!$M17,IFERROR(MIN('Team &amp; Salaries'!$P17,IF(ISNUMBER(CY107),CY107,0)+'Team &amp; Salaries'!$N17),'Team &amp; Salaries'!$N17),0)),IF('Team &amp; Salaries'!$O17="Annually",IF(DD$6='Team &amp; Salaries'!$M17,MIN('Team &amp; Salaries'!$N17,'Team &amp; Salaries'!$P17),IF(DD$6&gt;'Team &amp; Salaries'!$M17,IFERROR(MIN('Team &amp; Salaries'!$P17,#REF!+'Team &amp; Salaries'!$N17),MIN('Team &amp; Salaries'!$N17,'Team &amp; Salaries'!$P17)),0))))))</f>
        <v>1</v>
      </c>
      <c r="DE107" s="286">
        <f>IF('Team &amp; Salaries'!$O17="Never",IF(DE$6&gt;='Team &amp; Salaries'!$M17,MIN('Team &amp; Salaries'!$N17,'Team &amp; Salaries'!$P17),0),IF('Team &amp; Salaries'!$O17="Monthly",IF(DE$6='Team &amp; Salaries'!$M17,MIN('Team &amp; Salaries'!$N17,'Team &amp; Salaries'!$P17),IF(DE$6&gt;'Team &amp; Salaries'!$M17,MIN('Team &amp; Salaries'!$P17,DD107+'Team &amp; Salaries'!$N17),0)),IF('Team &amp; Salaries'!$O17="Quarterly",IF(DE$6='Team &amp; Salaries'!$M17,MIN('Team &amp; Salaries'!$N17,'Team &amp; Salaries'!$P17),IF(DE$6&gt;'Team &amp; Salaries'!$M17,IFERROR(MIN('Team &amp; Salaries'!$P17,IF(ISNUMBER(CZ107),CZ107,0)+'Team &amp; Salaries'!$N17),'Team &amp; Salaries'!$N17),0)),IF('Team &amp; Salaries'!$O17="Annually",IF(DE$6='Team &amp; Salaries'!$M17,MIN('Team &amp; Salaries'!$N17,'Team &amp; Salaries'!$P17),IF(DE$6&gt;'Team &amp; Salaries'!$M17,IFERROR(MIN('Team &amp; Salaries'!$P17,#REF!+'Team &amp; Salaries'!$N17),MIN('Team &amp; Salaries'!$N17,'Team &amp; Salaries'!$P17)),0))))))</f>
        <v>1</v>
      </c>
      <c r="DF107" s="286">
        <f>IF('Team &amp; Salaries'!$O17="Never",IF(DF$6&gt;='Team &amp; Salaries'!$M17,MIN('Team &amp; Salaries'!$N17,'Team &amp; Salaries'!$P17),0),IF('Team &amp; Salaries'!$O17="Monthly",IF(DF$6='Team &amp; Salaries'!$M17,MIN('Team &amp; Salaries'!$N17,'Team &amp; Salaries'!$P17),IF(DF$6&gt;'Team &amp; Salaries'!$M17,MIN('Team &amp; Salaries'!$P17,DE107+'Team &amp; Salaries'!$N17),0)),IF('Team &amp; Salaries'!$O17="Quarterly",IF(DF$6='Team &amp; Salaries'!$M17,MIN('Team &amp; Salaries'!$N17,'Team &amp; Salaries'!$P17),IF(DF$6&gt;'Team &amp; Salaries'!$M17,IFERROR(MIN('Team &amp; Salaries'!$P17,IF(ISNUMBER(DA107),DA107,0)+'Team &amp; Salaries'!$N17),'Team &amp; Salaries'!$N17),0)),IF('Team &amp; Salaries'!$O17="Annually",IF(DF$6='Team &amp; Salaries'!$M17,MIN('Team &amp; Salaries'!$N17,'Team &amp; Salaries'!$P17),IF(DF$6&gt;'Team &amp; Salaries'!$M17,IFERROR(MIN('Team &amp; Salaries'!$P17,#REF!+'Team &amp; Salaries'!$N17),MIN('Team &amp; Salaries'!$N17,'Team &amp; Salaries'!$P17)),0))))))</f>
        <v>1</v>
      </c>
      <c r="DG107" s="286">
        <f>IF('Team &amp; Salaries'!$O17="Never",IF(DG$6&gt;='Team &amp; Salaries'!$M17,MIN('Team &amp; Salaries'!$N17,'Team &amp; Salaries'!$P17),0),IF('Team &amp; Salaries'!$O17="Monthly",IF(DG$6='Team &amp; Salaries'!$M17,MIN('Team &amp; Salaries'!$N17,'Team &amp; Salaries'!$P17),IF(DG$6&gt;'Team &amp; Salaries'!$M17,MIN('Team &amp; Salaries'!$P17,DF107+'Team &amp; Salaries'!$N17),0)),IF('Team &amp; Salaries'!$O17="Quarterly",IF(DG$6='Team &amp; Salaries'!$M17,MIN('Team &amp; Salaries'!$N17,'Team &amp; Salaries'!$P17),IF(DG$6&gt;'Team &amp; Salaries'!$M17,IFERROR(MIN('Team &amp; Salaries'!$P17,IF(ISNUMBER(DB107),DB107,0)+'Team &amp; Salaries'!$N17),'Team &amp; Salaries'!$N17),0)),IF('Team &amp; Salaries'!$O17="Annually",IF(DG$6='Team &amp; Salaries'!$M17,MIN('Team &amp; Salaries'!$N17,'Team &amp; Salaries'!$P17),IF(DG$6&gt;'Team &amp; Salaries'!$M17,IFERROR(MIN('Team &amp; Salaries'!$P17,#REF!+'Team &amp; Salaries'!$N17),MIN('Team &amp; Salaries'!$N17,'Team &amp; Salaries'!$P17)),0))))))</f>
        <v>1</v>
      </c>
      <c r="DH107" s="286">
        <f>IF('Team &amp; Salaries'!$O17="Never",IF(DH$6&gt;='Team &amp; Salaries'!$M17,MIN('Team &amp; Salaries'!$N17,'Team &amp; Salaries'!$P17),0),IF('Team &amp; Salaries'!$O17="Monthly",IF(DH$6='Team &amp; Salaries'!$M17,MIN('Team &amp; Salaries'!$N17,'Team &amp; Salaries'!$P17),IF(DH$6&gt;'Team &amp; Salaries'!$M17,MIN('Team &amp; Salaries'!$P17,DG107+'Team &amp; Salaries'!$N17),0)),IF('Team &amp; Salaries'!$O17="Quarterly",IF(DH$6='Team &amp; Salaries'!$M17,MIN('Team &amp; Salaries'!$N17,'Team &amp; Salaries'!$P17),IF(DH$6&gt;'Team &amp; Salaries'!$M17,IFERROR(MIN('Team &amp; Salaries'!$P17,IF(ISNUMBER(DC107),DC107,0)+'Team &amp; Salaries'!$N17),'Team &amp; Salaries'!$N17),0)),IF('Team &amp; Salaries'!$O17="Annually",IF(DH$6='Team &amp; Salaries'!$M17,MIN('Team &amp; Salaries'!$N17,'Team &amp; Salaries'!$P17),IF(DH$6&gt;'Team &amp; Salaries'!$M17,IFERROR(MIN('Team &amp; Salaries'!$P17,#REF!+'Team &amp; Salaries'!$N17),MIN('Team &amp; Salaries'!$N17,'Team &amp; Salaries'!$P17)),0))))))</f>
        <v>1</v>
      </c>
      <c r="DI107" s="286">
        <f>IF('Team &amp; Salaries'!$O17="Never",IF(DI$6&gt;='Team &amp; Salaries'!$M17,MIN('Team &amp; Salaries'!$N17,'Team &amp; Salaries'!$P17),0),IF('Team &amp; Salaries'!$O17="Monthly",IF(DI$6='Team &amp; Salaries'!$M17,MIN('Team &amp; Salaries'!$N17,'Team &amp; Salaries'!$P17),IF(DI$6&gt;'Team &amp; Salaries'!$M17,MIN('Team &amp; Salaries'!$P17,DH107+'Team &amp; Salaries'!$N17),0)),IF('Team &amp; Salaries'!$O17="Quarterly",IF(DI$6='Team &amp; Salaries'!$M17,MIN('Team &amp; Salaries'!$N17,'Team &amp; Salaries'!$P17),IF(DI$6&gt;'Team &amp; Salaries'!$M17,IFERROR(MIN('Team &amp; Salaries'!$P17,IF(ISNUMBER(DD107),DD107,0)+'Team &amp; Salaries'!$N17),'Team &amp; Salaries'!$N17),0)),IF('Team &amp; Salaries'!$O17="Annually",IF(DI$6='Team &amp; Salaries'!$M17,MIN('Team &amp; Salaries'!$N17,'Team &amp; Salaries'!$P17),IF(DI$6&gt;'Team &amp; Salaries'!$M17,IFERROR(MIN('Team &amp; Salaries'!$P17,#REF!+'Team &amp; Salaries'!$N17),MIN('Team &amp; Salaries'!$N17,'Team &amp; Salaries'!$P17)),0))))))</f>
        <v>1</v>
      </c>
    </row>
    <row r="108" spans="1:113" customFormat="1" ht="16">
      <c r="A108" s="114" t="str">
        <f>'Team &amp; Salaries'!A18</f>
        <v>3D Design</v>
      </c>
      <c r="B108" s="114"/>
      <c r="C108" s="114"/>
      <c r="D108" s="285"/>
      <c r="E108" s="361" t="s">
        <v>193</v>
      </c>
      <c r="F108" s="286">
        <f>IF('Team &amp; Salaries'!$O18="Never",IF(F$6&gt;='Team &amp; Salaries'!$M18,MIN('Team &amp; Salaries'!$N18,'Team &amp; Salaries'!$P18),0),IF('Team &amp; Salaries'!$O18="Monthly",IF(F$6='Team &amp; Salaries'!$M18,MIN('Team &amp; Salaries'!$N18,'Team &amp; Salaries'!$P18),IF(F$6&gt;'Team &amp; Salaries'!$M18,MIN('Team &amp; Salaries'!$P18,E108+'Team &amp; Salaries'!$N18),0)),IF('Team &amp; Salaries'!$O18="Quarterly",IF(F$6='Team &amp; Salaries'!$M18,MIN('Team &amp; Salaries'!$N18,'Team &amp; Salaries'!$P18),IF(F$6&gt;'Team &amp; Salaries'!$M18,IFERROR(MIN('Team &amp; Salaries'!$P18,IF(ISNUMBER(A108),A108,0)+'Team &amp; Salaries'!$N18),'Team &amp; Salaries'!$N18),0)),IF('Team &amp; Salaries'!$O18="Annually",IF(F$6='Team &amp; Salaries'!$M18,MIN('Team &amp; Salaries'!$N18,'Team &amp; Salaries'!$P18),IF(F$6&gt;'Team &amp; Salaries'!$M18,IFERROR(MIN('Team &amp; Salaries'!$P18,#REF!+'Team &amp; Salaries'!$N18),MIN('Team &amp; Salaries'!$N18,'Team &amp; Salaries'!$P18)),0))))))</f>
        <v>0</v>
      </c>
      <c r="G108" s="286">
        <f>IF('Team &amp; Salaries'!$O18="Never",IF(G$6&gt;='Team &amp; Salaries'!$M18,MIN('Team &amp; Salaries'!$N18,'Team &amp; Salaries'!$P18),0),IF('Team &amp; Salaries'!$O18="Monthly",IF(G$6='Team &amp; Salaries'!$M18,MIN('Team &amp; Salaries'!$N18,'Team &amp; Salaries'!$P18),IF(G$6&gt;'Team &amp; Salaries'!$M18,MIN('Team &amp; Salaries'!$P18,F108+'Team &amp; Salaries'!$N18),0)),IF('Team &amp; Salaries'!$O18="Quarterly",IF(G$6='Team &amp; Salaries'!$M18,MIN('Team &amp; Salaries'!$N18,'Team &amp; Salaries'!$P18),IF(G$6&gt;'Team &amp; Salaries'!$M18,IFERROR(MIN('Team &amp; Salaries'!$P18,IF(ISNUMBER(B108),B108,0)+'Team &amp; Salaries'!$N18),'Team &amp; Salaries'!$N18),0)),IF('Team &amp; Salaries'!$O18="Annually",IF(G$6='Team &amp; Salaries'!$M18,MIN('Team &amp; Salaries'!$N18,'Team &amp; Salaries'!$P18),IF(G$6&gt;'Team &amp; Salaries'!$M18,IFERROR(MIN('Team &amp; Salaries'!$P18,#REF!+'Team &amp; Salaries'!$N18),MIN('Team &amp; Salaries'!$N18,'Team &amp; Salaries'!$P18)),0))))))</f>
        <v>0</v>
      </c>
      <c r="H108" s="286">
        <f>IF('Team &amp; Salaries'!$O18="Never",IF(H$6&gt;='Team &amp; Salaries'!$M18,MIN('Team &amp; Salaries'!$N18,'Team &amp; Salaries'!$P18),0),IF('Team &amp; Salaries'!$O18="Monthly",IF(H$6='Team &amp; Salaries'!$M18,MIN('Team &amp; Salaries'!$N18,'Team &amp; Salaries'!$P18),IF(H$6&gt;'Team &amp; Salaries'!$M18,MIN('Team &amp; Salaries'!$P18,G108+'Team &amp; Salaries'!$N18),0)),IF('Team &amp; Salaries'!$O18="Quarterly",IF(H$6='Team &amp; Salaries'!$M18,MIN('Team &amp; Salaries'!$N18,'Team &amp; Salaries'!$P18),IF(H$6&gt;'Team &amp; Salaries'!$M18,IFERROR(MIN('Team &amp; Salaries'!$P18,IF(ISNUMBER(C108),C108,0)+'Team &amp; Salaries'!$N18),'Team &amp; Salaries'!$N18),0)),IF('Team &amp; Salaries'!$O18="Annually",IF(H$6='Team &amp; Salaries'!$M18,MIN('Team &amp; Salaries'!$N18,'Team &amp; Salaries'!$P18),IF(H$6&gt;'Team &amp; Salaries'!$M18,IFERROR(MIN('Team &amp; Salaries'!$P18,#REF!+'Team &amp; Salaries'!$N18),MIN('Team &amp; Salaries'!$N18,'Team &amp; Salaries'!$P18)),0))))))</f>
        <v>0</v>
      </c>
      <c r="I108" s="286">
        <f>IF('Team &amp; Salaries'!$O18="Never",IF(I$6&gt;='Team &amp; Salaries'!$M18,MIN('Team &amp; Salaries'!$N18,'Team &amp; Salaries'!$P18),0),IF('Team &amp; Salaries'!$O18="Monthly",IF(I$6='Team &amp; Salaries'!$M18,MIN('Team &amp; Salaries'!$N18,'Team &amp; Salaries'!$P18),IF(I$6&gt;'Team &amp; Salaries'!$M18,MIN('Team &amp; Salaries'!$P18,H108+'Team &amp; Salaries'!$N18),0)),IF('Team &amp; Salaries'!$O18="Quarterly",IF(I$6='Team &amp; Salaries'!$M18,MIN('Team &amp; Salaries'!$N18,'Team &amp; Salaries'!$P18),IF(I$6&gt;'Team &amp; Salaries'!$M18,IFERROR(MIN('Team &amp; Salaries'!$P18,IF(ISNUMBER(D108),D108,0)+'Team &amp; Salaries'!$N18),'Team &amp; Salaries'!$N18),0)),IF('Team &amp; Salaries'!$O18="Annually",IF(I$6='Team &amp; Salaries'!$M18,MIN('Team &amp; Salaries'!$N18,'Team &amp; Salaries'!$P18),IF(I$6&gt;'Team &amp; Salaries'!$M18,IFERROR(MIN('Team &amp; Salaries'!$P18,#REF!+'Team &amp; Salaries'!$N18),MIN('Team &amp; Salaries'!$N18,'Team &amp; Salaries'!$P18)),0))))))</f>
        <v>0</v>
      </c>
      <c r="J108" s="286">
        <f>IF('Team &amp; Salaries'!$O18="Never",IF(J$6&gt;='Team &amp; Salaries'!$M18,MIN('Team &amp; Salaries'!$N18,'Team &amp; Salaries'!$P18),0),IF('Team &amp; Salaries'!$O18="Monthly",IF(J$6='Team &amp; Salaries'!$M18,MIN('Team &amp; Salaries'!$N18,'Team &amp; Salaries'!$P18),IF(J$6&gt;'Team &amp; Salaries'!$M18,MIN('Team &amp; Salaries'!$P18,I108+'Team &amp; Salaries'!$N18),0)),IF('Team &amp; Salaries'!$O18="Quarterly",IF(J$6='Team &amp; Salaries'!$M18,MIN('Team &amp; Salaries'!$N18,'Team &amp; Salaries'!$P18),IF(J$6&gt;'Team &amp; Salaries'!$M18,IFERROR(MIN('Team &amp; Salaries'!$P18,IF(ISNUMBER(E108),E108,0)+'Team &amp; Salaries'!$N18),'Team &amp; Salaries'!$N18),0)),IF('Team &amp; Salaries'!$O18="Annually",IF(J$6='Team &amp; Salaries'!$M18,MIN('Team &amp; Salaries'!$N18,'Team &amp; Salaries'!$P18),IF(J$6&gt;'Team &amp; Salaries'!$M18,IFERROR(MIN('Team &amp; Salaries'!$P18,#REF!+'Team &amp; Salaries'!$N18),MIN('Team &amp; Salaries'!$N18,'Team &amp; Salaries'!$P18)),0))))))</f>
        <v>0</v>
      </c>
      <c r="K108" s="286">
        <f>IF('Team &amp; Salaries'!$O18="Never",IF(K$6&gt;='Team &amp; Salaries'!$M18,MIN('Team &amp; Salaries'!$N18,'Team &amp; Salaries'!$P18),0),IF('Team &amp; Salaries'!$O18="Monthly",IF(K$6='Team &amp; Salaries'!$M18,MIN('Team &amp; Salaries'!$N18,'Team &amp; Salaries'!$P18),IF(K$6&gt;'Team &amp; Salaries'!$M18,MIN('Team &amp; Salaries'!$P18,J108+'Team &amp; Salaries'!$N18),0)),IF('Team &amp; Salaries'!$O18="Quarterly",IF(K$6='Team &amp; Salaries'!$M18,MIN('Team &amp; Salaries'!$N18,'Team &amp; Salaries'!$P18),IF(K$6&gt;'Team &amp; Salaries'!$M18,IFERROR(MIN('Team &amp; Salaries'!$P18,IF(ISNUMBER(F108),F108,0)+'Team &amp; Salaries'!$N18),'Team &amp; Salaries'!$N18),0)),IF('Team &amp; Salaries'!$O18="Annually",IF(K$6='Team &amp; Salaries'!$M18,MIN('Team &amp; Salaries'!$N18,'Team &amp; Salaries'!$P18),IF(K$6&gt;'Team &amp; Salaries'!$M18,IFERROR(MIN('Team &amp; Salaries'!$P18,#REF!+'Team &amp; Salaries'!$N18),MIN('Team &amp; Salaries'!$N18,'Team &amp; Salaries'!$P18)),0))))))</f>
        <v>0</v>
      </c>
      <c r="L108" s="286">
        <f>IF('Team &amp; Salaries'!$O18="Never",IF(L$6&gt;='Team &amp; Salaries'!$M18,MIN('Team &amp; Salaries'!$N18,'Team &amp; Salaries'!$P18),0),IF('Team &amp; Salaries'!$O18="Monthly",IF(L$6='Team &amp; Salaries'!$M18,MIN('Team &amp; Salaries'!$N18,'Team &amp; Salaries'!$P18),IF(L$6&gt;'Team &amp; Salaries'!$M18,MIN('Team &amp; Salaries'!$P18,K108+'Team &amp; Salaries'!$N18),0)),IF('Team &amp; Salaries'!$O18="Quarterly",IF(L$6='Team &amp; Salaries'!$M18,MIN('Team &amp; Salaries'!$N18,'Team &amp; Salaries'!$P18),IF(L$6&gt;'Team &amp; Salaries'!$M18,IFERROR(MIN('Team &amp; Salaries'!$P18,IF(ISNUMBER(G108),G108,0)+'Team &amp; Salaries'!$N18),'Team &amp; Salaries'!$N18),0)),IF('Team &amp; Salaries'!$O18="Annually",IF(L$6='Team &amp; Salaries'!$M18,MIN('Team &amp; Salaries'!$N18,'Team &amp; Salaries'!$P18),IF(L$6&gt;'Team &amp; Salaries'!$M18,IFERROR(MIN('Team &amp; Salaries'!$P18,#REF!+'Team &amp; Salaries'!$N18),MIN('Team &amp; Salaries'!$N18,'Team &amp; Salaries'!$P18)),0))))))</f>
        <v>1</v>
      </c>
      <c r="M108" s="286">
        <f>IF('Team &amp; Salaries'!$O18="Never",IF(M$6&gt;='Team &amp; Salaries'!$M18,MIN('Team &amp; Salaries'!$N18,'Team &amp; Salaries'!$P18),0),IF('Team &amp; Salaries'!$O18="Monthly",IF(M$6='Team &amp; Salaries'!$M18,MIN('Team &amp; Salaries'!$N18,'Team &amp; Salaries'!$P18),IF(M$6&gt;'Team &amp; Salaries'!$M18,MIN('Team &amp; Salaries'!$P18,L108+'Team &amp; Salaries'!$N18),0)),IF('Team &amp; Salaries'!$O18="Quarterly",IF(M$6='Team &amp; Salaries'!$M18,MIN('Team &amp; Salaries'!$N18,'Team &amp; Salaries'!$P18),IF(M$6&gt;'Team &amp; Salaries'!$M18,IFERROR(MIN('Team &amp; Salaries'!$P18,IF(ISNUMBER(H108),H108,0)+'Team &amp; Salaries'!$N18),'Team &amp; Salaries'!$N18),0)),IF('Team &amp; Salaries'!$O18="Annually",IF(M$6='Team &amp; Salaries'!$M18,MIN('Team &amp; Salaries'!$N18,'Team &amp; Salaries'!$P18),IF(M$6&gt;'Team &amp; Salaries'!$M18,IFERROR(MIN('Team &amp; Salaries'!$P18,#REF!+'Team &amp; Salaries'!$N18),MIN('Team &amp; Salaries'!$N18,'Team &amp; Salaries'!$P18)),0))))))</f>
        <v>1</v>
      </c>
      <c r="N108" s="286">
        <f>IF('Team &amp; Salaries'!$O18="Never",IF(N$6&gt;='Team &amp; Salaries'!$M18,MIN('Team &amp; Salaries'!$N18,'Team &amp; Salaries'!$P18),0),IF('Team &amp; Salaries'!$O18="Monthly",IF(N$6='Team &amp; Salaries'!$M18,MIN('Team &amp; Salaries'!$N18,'Team &amp; Salaries'!$P18),IF(N$6&gt;'Team &amp; Salaries'!$M18,MIN('Team &amp; Salaries'!$P18,M108+'Team &amp; Salaries'!$N18),0)),IF('Team &amp; Salaries'!$O18="Quarterly",IF(N$6='Team &amp; Salaries'!$M18,MIN('Team &amp; Salaries'!$N18,'Team &amp; Salaries'!$P18),IF(N$6&gt;'Team &amp; Salaries'!$M18,IFERROR(MIN('Team &amp; Salaries'!$P18,IF(ISNUMBER(I108),I108,0)+'Team &amp; Salaries'!$N18),'Team &amp; Salaries'!$N18),0)),IF('Team &amp; Salaries'!$O18="Annually",IF(N$6='Team &amp; Salaries'!$M18,MIN('Team &amp; Salaries'!$N18,'Team &amp; Salaries'!$P18),IF(N$6&gt;'Team &amp; Salaries'!$M18,IFERROR(MIN('Team &amp; Salaries'!$P18,#REF!+'Team &amp; Salaries'!$N18),MIN('Team &amp; Salaries'!$N18,'Team &amp; Salaries'!$P18)),0))))))</f>
        <v>1</v>
      </c>
      <c r="O108" s="286">
        <f>IF('Team &amp; Salaries'!$O18="Never",IF(O$6&gt;='Team &amp; Salaries'!$M18,MIN('Team &amp; Salaries'!$N18,'Team &amp; Salaries'!$P18),0),IF('Team &amp; Salaries'!$O18="Monthly",IF(O$6='Team &amp; Salaries'!$M18,MIN('Team &amp; Salaries'!$N18,'Team &amp; Salaries'!$P18),IF(O$6&gt;'Team &amp; Salaries'!$M18,MIN('Team &amp; Salaries'!$P18,N108+'Team &amp; Salaries'!$N18),0)),IF('Team &amp; Salaries'!$O18="Quarterly",IF(O$6='Team &amp; Salaries'!$M18,MIN('Team &amp; Salaries'!$N18,'Team &amp; Salaries'!$P18),IF(O$6&gt;'Team &amp; Salaries'!$M18,IFERROR(MIN('Team &amp; Salaries'!$P18,IF(ISNUMBER(J108),J108,0)+'Team &amp; Salaries'!$N18),'Team &amp; Salaries'!$N18),0)),IF('Team &amp; Salaries'!$O18="Annually",IF(O$6='Team &amp; Salaries'!$M18,MIN('Team &amp; Salaries'!$N18,'Team &amp; Salaries'!$P18),IF(O$6&gt;'Team &amp; Salaries'!$M18,IFERROR(MIN('Team &amp; Salaries'!$P18,#REF!+'Team &amp; Salaries'!$N18),MIN('Team &amp; Salaries'!$N18,'Team &amp; Salaries'!$P18)),0))))))</f>
        <v>1</v>
      </c>
      <c r="P108" s="286">
        <f>IF('Team &amp; Salaries'!$O18="Never",IF(P$6&gt;='Team &amp; Salaries'!$M18,MIN('Team &amp; Salaries'!$N18,'Team &amp; Salaries'!$P18),0),IF('Team &amp; Salaries'!$O18="Monthly",IF(P$6='Team &amp; Salaries'!$M18,MIN('Team &amp; Salaries'!$N18,'Team &amp; Salaries'!$P18),IF(P$6&gt;'Team &amp; Salaries'!$M18,MIN('Team &amp; Salaries'!$P18,O108+'Team &amp; Salaries'!$N18),0)),IF('Team &amp; Salaries'!$O18="Quarterly",IF(P$6='Team &amp; Salaries'!$M18,MIN('Team &amp; Salaries'!$N18,'Team &amp; Salaries'!$P18),IF(P$6&gt;'Team &amp; Salaries'!$M18,IFERROR(MIN('Team &amp; Salaries'!$P18,IF(ISNUMBER(K108),K108,0)+'Team &amp; Salaries'!$N18),'Team &amp; Salaries'!$N18),0)),IF('Team &amp; Salaries'!$O18="Annually",IF(P$6='Team &amp; Salaries'!$M18,MIN('Team &amp; Salaries'!$N18,'Team &amp; Salaries'!$P18),IF(P$6&gt;'Team &amp; Salaries'!$M18,IFERROR(MIN('Team &amp; Salaries'!$P18,#REF!+'Team &amp; Salaries'!$N18),MIN('Team &amp; Salaries'!$N18,'Team &amp; Salaries'!$P18)),0))))))</f>
        <v>1</v>
      </c>
      <c r="Q108" s="286">
        <f>IF('Team &amp; Salaries'!$O18="Never",IF(Q$6&gt;='Team &amp; Salaries'!$M18,MIN('Team &amp; Salaries'!$N18,'Team &amp; Salaries'!$P18),0),IF('Team &amp; Salaries'!$O18="Monthly",IF(Q$6='Team &amp; Salaries'!$M18,MIN('Team &amp; Salaries'!$N18,'Team &amp; Salaries'!$P18),IF(Q$6&gt;'Team &amp; Salaries'!$M18,MIN('Team &amp; Salaries'!$P18,P108+'Team &amp; Salaries'!$N18),0)),IF('Team &amp; Salaries'!$O18="Quarterly",IF(Q$6='Team &amp; Salaries'!$M18,MIN('Team &amp; Salaries'!$N18,'Team &amp; Salaries'!$P18),IF(Q$6&gt;'Team &amp; Salaries'!$M18,IFERROR(MIN('Team &amp; Salaries'!$P18,IF(ISNUMBER(L108),L108,0)+'Team &amp; Salaries'!$N18),'Team &amp; Salaries'!$N18),0)),IF('Team &amp; Salaries'!$O18="Annually",IF(Q$6='Team &amp; Salaries'!$M18,MIN('Team &amp; Salaries'!$N18,'Team &amp; Salaries'!$P18),IF(Q$6&gt;'Team &amp; Salaries'!$M18,IFERROR(MIN('Team &amp; Salaries'!$P18,#REF!+'Team &amp; Salaries'!$N18),MIN('Team &amp; Salaries'!$N18,'Team &amp; Salaries'!$P18)),0))))))</f>
        <v>1</v>
      </c>
      <c r="R108" s="286">
        <f>IF('Team &amp; Salaries'!$O18="Never",IF(R$6&gt;='Team &amp; Salaries'!$M18,MIN('Team &amp; Salaries'!$N18,'Team &amp; Salaries'!$P18),0),IF('Team &amp; Salaries'!$O18="Monthly",IF(R$6='Team &amp; Salaries'!$M18,MIN('Team &amp; Salaries'!$N18,'Team &amp; Salaries'!$P18),IF(R$6&gt;'Team &amp; Salaries'!$M18,MIN('Team &amp; Salaries'!$P18,Q108+'Team &amp; Salaries'!$N18),0)),IF('Team &amp; Salaries'!$O18="Quarterly",IF(R$6='Team &amp; Salaries'!$M18,MIN('Team &amp; Salaries'!$N18,'Team &amp; Salaries'!$P18),IF(R$6&gt;'Team &amp; Salaries'!$M18,IFERROR(MIN('Team &amp; Salaries'!$P18,IF(ISNUMBER(M108),M108,0)+'Team &amp; Salaries'!$N18),'Team &amp; Salaries'!$N18),0)),IF('Team &amp; Salaries'!$O18="Annually",IF(R$6='Team &amp; Salaries'!$M18,MIN('Team &amp; Salaries'!$N18,'Team &amp; Salaries'!$P18),IF(R$6&gt;'Team &amp; Salaries'!$M18,IFERROR(MIN('Team &amp; Salaries'!$P18,#REF!+'Team &amp; Salaries'!$N18),MIN('Team &amp; Salaries'!$N18,'Team &amp; Salaries'!$P18)),0))))))</f>
        <v>1</v>
      </c>
      <c r="S108" s="286">
        <f>IF('Team &amp; Salaries'!$O18="Never",IF(S$6&gt;='Team &amp; Salaries'!$M18,MIN('Team &amp; Salaries'!$N18,'Team &amp; Salaries'!$P18),0),IF('Team &amp; Salaries'!$O18="Monthly",IF(S$6='Team &amp; Salaries'!$M18,MIN('Team &amp; Salaries'!$N18,'Team &amp; Salaries'!$P18),IF(S$6&gt;'Team &amp; Salaries'!$M18,MIN('Team &amp; Salaries'!$P18,R108+'Team &amp; Salaries'!$N18),0)),IF('Team &amp; Salaries'!$O18="Quarterly",IF(S$6='Team &amp; Salaries'!$M18,MIN('Team &amp; Salaries'!$N18,'Team &amp; Salaries'!$P18),IF(S$6&gt;'Team &amp; Salaries'!$M18,IFERROR(MIN('Team &amp; Salaries'!$P18,IF(ISNUMBER(N108),N108,0)+'Team &amp; Salaries'!$N18),'Team &amp; Salaries'!$N18),0)),IF('Team &amp; Salaries'!$O18="Annually",IF(S$6='Team &amp; Salaries'!$M18,MIN('Team &amp; Salaries'!$N18,'Team &amp; Salaries'!$P18),IF(S$6&gt;'Team &amp; Salaries'!$M18,IFERROR(MIN('Team &amp; Salaries'!$P18,#REF!+'Team &amp; Salaries'!$N18),MIN('Team &amp; Salaries'!$N18,'Team &amp; Salaries'!$P18)),0))))))</f>
        <v>1</v>
      </c>
      <c r="T108" s="286">
        <f>IF('Team &amp; Salaries'!$O18="Never",IF(T$6&gt;='Team &amp; Salaries'!$M18,MIN('Team &amp; Salaries'!$N18,'Team &amp; Salaries'!$P18),0),IF('Team &amp; Salaries'!$O18="Monthly",IF(T$6='Team &amp; Salaries'!$M18,MIN('Team &amp; Salaries'!$N18,'Team &amp; Salaries'!$P18),IF(T$6&gt;'Team &amp; Salaries'!$M18,MIN('Team &amp; Salaries'!$P18,S108+'Team &amp; Salaries'!$N18),0)),IF('Team &amp; Salaries'!$O18="Quarterly",IF(T$6='Team &amp; Salaries'!$M18,MIN('Team &amp; Salaries'!$N18,'Team &amp; Salaries'!$P18),IF(T$6&gt;'Team &amp; Salaries'!$M18,IFERROR(MIN('Team &amp; Salaries'!$P18,IF(ISNUMBER(O108),O108,0)+'Team &amp; Salaries'!$N18),'Team &amp; Salaries'!$N18),0)),IF('Team &amp; Salaries'!$O18="Annually",IF(T$6='Team &amp; Salaries'!$M18,MIN('Team &amp; Salaries'!$N18,'Team &amp; Salaries'!$P18),IF(T$6&gt;'Team &amp; Salaries'!$M18,IFERROR(MIN('Team &amp; Salaries'!$P18,#REF!+'Team &amp; Salaries'!$N18),MIN('Team &amp; Salaries'!$N18,'Team &amp; Salaries'!$P18)),0))))))</f>
        <v>1</v>
      </c>
      <c r="U108" s="286">
        <f>IF('Team &amp; Salaries'!$O18="Never",IF(U$6&gt;='Team &amp; Salaries'!$M18,MIN('Team &amp; Salaries'!$N18,'Team &amp; Salaries'!$P18),0),IF('Team &amp; Salaries'!$O18="Monthly",IF(U$6='Team &amp; Salaries'!$M18,MIN('Team &amp; Salaries'!$N18,'Team &amp; Salaries'!$P18),IF(U$6&gt;'Team &amp; Salaries'!$M18,MIN('Team &amp; Salaries'!$P18,T108+'Team &amp; Salaries'!$N18),0)),IF('Team &amp; Salaries'!$O18="Quarterly",IF(U$6='Team &amp; Salaries'!$M18,MIN('Team &amp; Salaries'!$N18,'Team &amp; Salaries'!$P18),IF(U$6&gt;'Team &amp; Salaries'!$M18,IFERROR(MIN('Team &amp; Salaries'!$P18,IF(ISNUMBER(P108),P108,0)+'Team &amp; Salaries'!$N18),'Team &amp; Salaries'!$N18),0)),IF('Team &amp; Salaries'!$O18="Annually",IF(U$6='Team &amp; Salaries'!$M18,MIN('Team &amp; Salaries'!$N18,'Team &amp; Salaries'!$P18),IF(U$6&gt;'Team &amp; Salaries'!$M18,IFERROR(MIN('Team &amp; Salaries'!$P18,#REF!+'Team &amp; Salaries'!$N18),MIN('Team &amp; Salaries'!$N18,'Team &amp; Salaries'!$P18)),0))))))</f>
        <v>1</v>
      </c>
      <c r="V108" s="286">
        <f>IF('Team &amp; Salaries'!$O18="Never",IF(V$6&gt;='Team &amp; Salaries'!$M18,MIN('Team &amp; Salaries'!$N18,'Team &amp; Salaries'!$P18),0),IF('Team &amp; Salaries'!$O18="Monthly",IF(V$6='Team &amp; Salaries'!$M18,MIN('Team &amp; Salaries'!$N18,'Team &amp; Salaries'!$P18),IF(V$6&gt;'Team &amp; Salaries'!$M18,MIN('Team &amp; Salaries'!$P18,U108+'Team &amp; Salaries'!$N18),0)),IF('Team &amp; Salaries'!$O18="Quarterly",IF(V$6='Team &amp; Salaries'!$M18,MIN('Team &amp; Salaries'!$N18,'Team &amp; Salaries'!$P18),IF(V$6&gt;'Team &amp; Salaries'!$M18,IFERROR(MIN('Team &amp; Salaries'!$P18,IF(ISNUMBER(Q108),Q108,0)+'Team &amp; Salaries'!$N18),'Team &amp; Salaries'!$N18),0)),IF('Team &amp; Salaries'!$O18="Annually",IF(V$6='Team &amp; Salaries'!$M18,MIN('Team &amp; Salaries'!$N18,'Team &amp; Salaries'!$P18),IF(V$6&gt;'Team &amp; Salaries'!$M18,IFERROR(MIN('Team &amp; Salaries'!$P18,#REF!+'Team &amp; Salaries'!$N18),MIN('Team &amp; Salaries'!$N18,'Team &amp; Salaries'!$P18)),0))))))</f>
        <v>1</v>
      </c>
      <c r="W108" s="286">
        <f>IF('Team &amp; Salaries'!$O18="Never",IF(W$6&gt;='Team &amp; Salaries'!$M18,MIN('Team &amp; Salaries'!$N18,'Team &amp; Salaries'!$P18),0),IF('Team &amp; Salaries'!$O18="Monthly",IF(W$6='Team &amp; Salaries'!$M18,MIN('Team &amp; Salaries'!$N18,'Team &amp; Salaries'!$P18),IF(W$6&gt;'Team &amp; Salaries'!$M18,MIN('Team &amp; Salaries'!$P18,V108+'Team &amp; Salaries'!$N18),0)),IF('Team &amp; Salaries'!$O18="Quarterly",IF(W$6='Team &amp; Salaries'!$M18,MIN('Team &amp; Salaries'!$N18,'Team &amp; Salaries'!$P18),IF(W$6&gt;'Team &amp; Salaries'!$M18,IFERROR(MIN('Team &amp; Salaries'!$P18,IF(ISNUMBER(R108),R108,0)+'Team &amp; Salaries'!$N18),'Team &amp; Salaries'!$N18),0)),IF('Team &amp; Salaries'!$O18="Annually",IF(W$6='Team &amp; Salaries'!$M18,MIN('Team &amp; Salaries'!$N18,'Team &amp; Salaries'!$P18),IF(W$6&gt;'Team &amp; Salaries'!$M18,IFERROR(MIN('Team &amp; Salaries'!$P18,#REF!+'Team &amp; Salaries'!$N18),MIN('Team &amp; Salaries'!$N18,'Team &amp; Salaries'!$P18)),0))))))</f>
        <v>1</v>
      </c>
      <c r="X108" s="286">
        <f>IF('Team &amp; Salaries'!$O18="Never",IF(X$6&gt;='Team &amp; Salaries'!$M18,MIN('Team &amp; Salaries'!$N18,'Team &amp; Salaries'!$P18),0),IF('Team &amp; Salaries'!$O18="Monthly",IF(X$6='Team &amp; Salaries'!$M18,MIN('Team &amp; Salaries'!$N18,'Team &amp; Salaries'!$P18),IF(X$6&gt;'Team &amp; Salaries'!$M18,MIN('Team &amp; Salaries'!$P18,W108+'Team &amp; Salaries'!$N18),0)),IF('Team &amp; Salaries'!$O18="Quarterly",IF(X$6='Team &amp; Salaries'!$M18,MIN('Team &amp; Salaries'!$N18,'Team &amp; Salaries'!$P18),IF(X$6&gt;'Team &amp; Salaries'!$M18,IFERROR(MIN('Team &amp; Salaries'!$P18,IF(ISNUMBER(S108),S108,0)+'Team &amp; Salaries'!$N18),'Team &amp; Salaries'!$N18),0)),IF('Team &amp; Salaries'!$O18="Annually",IF(X$6='Team &amp; Salaries'!$M18,MIN('Team &amp; Salaries'!$N18,'Team &amp; Salaries'!$P18),IF(X$6&gt;'Team &amp; Salaries'!$M18,IFERROR(MIN('Team &amp; Salaries'!$P18,#REF!+'Team &amp; Salaries'!$N18),MIN('Team &amp; Salaries'!$N18,'Team &amp; Salaries'!$P18)),0))))))</f>
        <v>1</v>
      </c>
      <c r="Y108" s="286">
        <f>IF('Team &amp; Salaries'!$O18="Never",IF(Y$6&gt;='Team &amp; Salaries'!$M18,MIN('Team &amp; Salaries'!$N18,'Team &amp; Salaries'!$P18),0),IF('Team &amp; Salaries'!$O18="Monthly",IF(Y$6='Team &amp; Salaries'!$M18,MIN('Team &amp; Salaries'!$N18,'Team &amp; Salaries'!$P18),IF(Y$6&gt;'Team &amp; Salaries'!$M18,MIN('Team &amp; Salaries'!$P18,X108+'Team &amp; Salaries'!$N18),0)),IF('Team &amp; Salaries'!$O18="Quarterly",IF(Y$6='Team &amp; Salaries'!$M18,MIN('Team &amp; Salaries'!$N18,'Team &amp; Salaries'!$P18),IF(Y$6&gt;'Team &amp; Salaries'!$M18,IFERROR(MIN('Team &amp; Salaries'!$P18,IF(ISNUMBER(T108),T108,0)+'Team &amp; Salaries'!$N18),'Team &amp; Salaries'!$N18),0)),IF('Team &amp; Salaries'!$O18="Annually",IF(Y$6='Team &amp; Salaries'!$M18,MIN('Team &amp; Salaries'!$N18,'Team &amp; Salaries'!$P18),IF(Y$6&gt;'Team &amp; Salaries'!$M18,IFERROR(MIN('Team &amp; Salaries'!$P18,#REF!+'Team &amp; Salaries'!$N18),MIN('Team &amp; Salaries'!$N18,'Team &amp; Salaries'!$P18)),0))))))</f>
        <v>1</v>
      </c>
      <c r="Z108" s="286">
        <f>IF('Team &amp; Salaries'!$O18="Never",IF(Z$6&gt;='Team &amp; Salaries'!$M18,MIN('Team &amp; Salaries'!$N18,'Team &amp; Salaries'!$P18),0),IF('Team &amp; Salaries'!$O18="Monthly",IF(Z$6='Team &amp; Salaries'!$M18,MIN('Team &amp; Salaries'!$N18,'Team &amp; Salaries'!$P18),IF(Z$6&gt;'Team &amp; Salaries'!$M18,MIN('Team &amp; Salaries'!$P18,Y108+'Team &amp; Salaries'!$N18),0)),IF('Team &amp; Salaries'!$O18="Quarterly",IF(Z$6='Team &amp; Salaries'!$M18,MIN('Team &amp; Salaries'!$N18,'Team &amp; Salaries'!$P18),IF(Z$6&gt;'Team &amp; Salaries'!$M18,IFERROR(MIN('Team &amp; Salaries'!$P18,IF(ISNUMBER(U108),U108,0)+'Team &amp; Salaries'!$N18),'Team &amp; Salaries'!$N18),0)),IF('Team &amp; Salaries'!$O18="Annually",IF(Z$6='Team &amp; Salaries'!$M18,MIN('Team &amp; Salaries'!$N18,'Team &amp; Salaries'!$P18),IF(Z$6&gt;'Team &amp; Salaries'!$M18,IFERROR(MIN('Team &amp; Salaries'!$P18,#REF!+'Team &amp; Salaries'!$N18),MIN('Team &amp; Salaries'!$N18,'Team &amp; Salaries'!$P18)),0))))))</f>
        <v>1</v>
      </c>
      <c r="AA108" s="286">
        <f>IF('Team &amp; Salaries'!$O18="Never",IF(AA$6&gt;='Team &amp; Salaries'!$M18,MIN('Team &amp; Salaries'!$N18,'Team &amp; Salaries'!$P18),0),IF('Team &amp; Salaries'!$O18="Monthly",IF(AA$6='Team &amp; Salaries'!$M18,MIN('Team &amp; Salaries'!$N18,'Team &amp; Salaries'!$P18),IF(AA$6&gt;'Team &amp; Salaries'!$M18,MIN('Team &amp; Salaries'!$P18,Z108+'Team &amp; Salaries'!$N18),0)),IF('Team &amp; Salaries'!$O18="Quarterly",IF(AA$6='Team &amp; Salaries'!$M18,MIN('Team &amp; Salaries'!$N18,'Team &amp; Salaries'!$P18),IF(AA$6&gt;'Team &amp; Salaries'!$M18,IFERROR(MIN('Team &amp; Salaries'!$P18,IF(ISNUMBER(V108),V108,0)+'Team &amp; Salaries'!$N18),'Team &amp; Salaries'!$N18),0)),IF('Team &amp; Salaries'!$O18="Annually",IF(AA$6='Team &amp; Salaries'!$M18,MIN('Team &amp; Salaries'!$N18,'Team &amp; Salaries'!$P18),IF(AA$6&gt;'Team &amp; Salaries'!$M18,IFERROR(MIN('Team &amp; Salaries'!$P18,#REF!+'Team &amp; Salaries'!$N18),MIN('Team &amp; Salaries'!$N18,'Team &amp; Salaries'!$P18)),0))))))</f>
        <v>1</v>
      </c>
      <c r="AB108" s="286">
        <f>IF('Team &amp; Salaries'!$O18="Never",IF(AB$6&gt;='Team &amp; Salaries'!$M18,MIN('Team &amp; Salaries'!$N18,'Team &amp; Salaries'!$P18),0),IF('Team &amp; Salaries'!$O18="Monthly",IF(AB$6='Team &amp; Salaries'!$M18,MIN('Team &amp; Salaries'!$N18,'Team &amp; Salaries'!$P18),IF(AB$6&gt;'Team &amp; Salaries'!$M18,MIN('Team &amp; Salaries'!$P18,AA108+'Team &amp; Salaries'!$N18),0)),IF('Team &amp; Salaries'!$O18="Quarterly",IF(AB$6='Team &amp; Salaries'!$M18,MIN('Team &amp; Salaries'!$N18,'Team &amp; Salaries'!$P18),IF(AB$6&gt;'Team &amp; Salaries'!$M18,IFERROR(MIN('Team &amp; Salaries'!$P18,IF(ISNUMBER(W108),W108,0)+'Team &amp; Salaries'!$N18),'Team &amp; Salaries'!$N18),0)),IF('Team &amp; Salaries'!$O18="Annually",IF(AB$6='Team &amp; Salaries'!$M18,MIN('Team &amp; Salaries'!$N18,'Team &amp; Salaries'!$P18),IF(AB$6&gt;'Team &amp; Salaries'!$M18,IFERROR(MIN('Team &amp; Salaries'!$P18,#REF!+'Team &amp; Salaries'!$N18),MIN('Team &amp; Salaries'!$N18,'Team &amp; Salaries'!$P18)),0))))))</f>
        <v>1</v>
      </c>
      <c r="AC108" s="286">
        <f>IF('Team &amp; Salaries'!$O18="Never",IF(AC$6&gt;='Team &amp; Salaries'!$M18,MIN('Team &amp; Salaries'!$N18,'Team &amp; Salaries'!$P18),0),IF('Team &amp; Salaries'!$O18="Monthly",IF(AC$6='Team &amp; Salaries'!$M18,MIN('Team &amp; Salaries'!$N18,'Team &amp; Salaries'!$P18),IF(AC$6&gt;'Team &amp; Salaries'!$M18,MIN('Team &amp; Salaries'!$P18,AB108+'Team &amp; Salaries'!$N18),0)),IF('Team &amp; Salaries'!$O18="Quarterly",IF(AC$6='Team &amp; Salaries'!$M18,MIN('Team &amp; Salaries'!$N18,'Team &amp; Salaries'!$P18),IF(AC$6&gt;'Team &amp; Salaries'!$M18,IFERROR(MIN('Team &amp; Salaries'!$P18,IF(ISNUMBER(X108),X108,0)+'Team &amp; Salaries'!$N18),'Team &amp; Salaries'!$N18),0)),IF('Team &amp; Salaries'!$O18="Annually",IF(AC$6='Team &amp; Salaries'!$M18,MIN('Team &amp; Salaries'!$N18,'Team &amp; Salaries'!$P18),IF(AC$6&gt;'Team &amp; Salaries'!$M18,IFERROR(MIN('Team &amp; Salaries'!$P18,#REF!+'Team &amp; Salaries'!$N18),MIN('Team &amp; Salaries'!$N18,'Team &amp; Salaries'!$P18)),0))))))</f>
        <v>1</v>
      </c>
      <c r="AD108" s="286">
        <f>IF('Team &amp; Salaries'!$O18="Never",IF(AD$6&gt;='Team &amp; Salaries'!$M18,MIN('Team &amp; Salaries'!$N18,'Team &amp; Salaries'!$P18),0),IF('Team &amp; Salaries'!$O18="Monthly",IF(AD$6='Team &amp; Salaries'!$M18,MIN('Team &amp; Salaries'!$N18,'Team &amp; Salaries'!$P18),IF(AD$6&gt;'Team &amp; Salaries'!$M18,MIN('Team &amp; Salaries'!$P18,AC108+'Team &amp; Salaries'!$N18),0)),IF('Team &amp; Salaries'!$O18="Quarterly",IF(AD$6='Team &amp; Salaries'!$M18,MIN('Team &amp; Salaries'!$N18,'Team &amp; Salaries'!$P18),IF(AD$6&gt;'Team &amp; Salaries'!$M18,IFERROR(MIN('Team &amp; Salaries'!$P18,IF(ISNUMBER(Y108),Y108,0)+'Team &amp; Salaries'!$N18),'Team &amp; Salaries'!$N18),0)),IF('Team &amp; Salaries'!$O18="Annually",IF(AD$6='Team &amp; Salaries'!$M18,MIN('Team &amp; Salaries'!$N18,'Team &amp; Salaries'!$P18),IF(AD$6&gt;'Team &amp; Salaries'!$M18,IFERROR(MIN('Team &amp; Salaries'!$P18,#REF!+'Team &amp; Salaries'!$N18),MIN('Team &amp; Salaries'!$N18,'Team &amp; Salaries'!$P18)),0))))))</f>
        <v>1</v>
      </c>
      <c r="AE108" s="286">
        <f>IF('Team &amp; Salaries'!$O18="Never",IF(AE$6&gt;='Team &amp; Salaries'!$M18,MIN('Team &amp; Salaries'!$N18,'Team &amp; Salaries'!$P18),0),IF('Team &amp; Salaries'!$O18="Monthly",IF(AE$6='Team &amp; Salaries'!$M18,MIN('Team &amp; Salaries'!$N18,'Team &amp; Salaries'!$P18),IF(AE$6&gt;'Team &amp; Salaries'!$M18,MIN('Team &amp; Salaries'!$P18,AD108+'Team &amp; Salaries'!$N18),0)),IF('Team &amp; Salaries'!$O18="Quarterly",IF(AE$6='Team &amp; Salaries'!$M18,MIN('Team &amp; Salaries'!$N18,'Team &amp; Salaries'!$P18),IF(AE$6&gt;'Team &amp; Salaries'!$M18,IFERROR(MIN('Team &amp; Salaries'!$P18,IF(ISNUMBER(Z108),Z108,0)+'Team &amp; Salaries'!$N18),'Team &amp; Salaries'!$N18),0)),IF('Team &amp; Salaries'!$O18="Annually",IF(AE$6='Team &amp; Salaries'!$M18,MIN('Team &amp; Salaries'!$N18,'Team &amp; Salaries'!$P18),IF(AE$6&gt;'Team &amp; Salaries'!$M18,IFERROR(MIN('Team &amp; Salaries'!$P18,#REF!+'Team &amp; Salaries'!$N18),MIN('Team &amp; Salaries'!$N18,'Team &amp; Salaries'!$P18)),0))))))</f>
        <v>1</v>
      </c>
      <c r="AF108" s="286">
        <f>IF('Team &amp; Salaries'!$O18="Never",IF(AF$6&gt;='Team &amp; Salaries'!$M18,MIN('Team &amp; Salaries'!$N18,'Team &amp; Salaries'!$P18),0),IF('Team &amp; Salaries'!$O18="Monthly",IF(AF$6='Team &amp; Salaries'!$M18,MIN('Team &amp; Salaries'!$N18,'Team &amp; Salaries'!$P18),IF(AF$6&gt;'Team &amp; Salaries'!$M18,MIN('Team &amp; Salaries'!$P18,AE108+'Team &amp; Salaries'!$N18),0)),IF('Team &amp; Salaries'!$O18="Quarterly",IF(AF$6='Team &amp; Salaries'!$M18,MIN('Team &amp; Salaries'!$N18,'Team &amp; Salaries'!$P18),IF(AF$6&gt;'Team &amp; Salaries'!$M18,IFERROR(MIN('Team &amp; Salaries'!$P18,IF(ISNUMBER(AA108),AA108,0)+'Team &amp; Salaries'!$N18),'Team &amp; Salaries'!$N18),0)),IF('Team &amp; Salaries'!$O18="Annually",IF(AF$6='Team &amp; Salaries'!$M18,MIN('Team &amp; Salaries'!$N18,'Team &amp; Salaries'!$P18),IF(AF$6&gt;'Team &amp; Salaries'!$M18,IFERROR(MIN('Team &amp; Salaries'!$P18,#REF!+'Team &amp; Salaries'!$N18),MIN('Team &amp; Salaries'!$N18,'Team &amp; Salaries'!$P18)),0))))))</f>
        <v>1</v>
      </c>
      <c r="AG108" s="286">
        <f>IF('Team &amp; Salaries'!$O18="Never",IF(AG$6&gt;='Team &amp; Salaries'!$M18,MIN('Team &amp; Salaries'!$N18,'Team &amp; Salaries'!$P18),0),IF('Team &amp; Salaries'!$O18="Monthly",IF(AG$6='Team &amp; Salaries'!$M18,MIN('Team &amp; Salaries'!$N18,'Team &amp; Salaries'!$P18),IF(AG$6&gt;'Team &amp; Salaries'!$M18,MIN('Team &amp; Salaries'!$P18,AF108+'Team &amp; Salaries'!$N18),0)),IF('Team &amp; Salaries'!$O18="Quarterly",IF(AG$6='Team &amp; Salaries'!$M18,MIN('Team &amp; Salaries'!$N18,'Team &amp; Salaries'!$P18),IF(AG$6&gt;'Team &amp; Salaries'!$M18,IFERROR(MIN('Team &amp; Salaries'!$P18,IF(ISNUMBER(AB108),AB108,0)+'Team &amp; Salaries'!$N18),'Team &amp; Salaries'!$N18),0)),IF('Team &amp; Salaries'!$O18="Annually",IF(AG$6='Team &amp; Salaries'!$M18,MIN('Team &amp; Salaries'!$N18,'Team &amp; Salaries'!$P18),IF(AG$6&gt;'Team &amp; Salaries'!$M18,IFERROR(MIN('Team &amp; Salaries'!$P18,#REF!+'Team &amp; Salaries'!$N18),MIN('Team &amp; Salaries'!$N18,'Team &amp; Salaries'!$P18)),0))))))</f>
        <v>1</v>
      </c>
      <c r="AH108" s="286">
        <f>IF('Team &amp; Salaries'!$O18="Never",IF(AH$6&gt;='Team &amp; Salaries'!$M18,MIN('Team &amp; Salaries'!$N18,'Team &amp; Salaries'!$P18),0),IF('Team &amp; Salaries'!$O18="Monthly",IF(AH$6='Team &amp; Salaries'!$M18,MIN('Team &amp; Salaries'!$N18,'Team &amp; Salaries'!$P18),IF(AH$6&gt;'Team &amp; Salaries'!$M18,MIN('Team &amp; Salaries'!$P18,AG108+'Team &amp; Salaries'!$N18),0)),IF('Team &amp; Salaries'!$O18="Quarterly",IF(AH$6='Team &amp; Salaries'!$M18,MIN('Team &amp; Salaries'!$N18,'Team &amp; Salaries'!$P18),IF(AH$6&gt;'Team &amp; Salaries'!$M18,IFERROR(MIN('Team &amp; Salaries'!$P18,IF(ISNUMBER(AC108),AC108,0)+'Team &amp; Salaries'!$N18),'Team &amp; Salaries'!$N18),0)),IF('Team &amp; Salaries'!$O18="Annually",IF(AH$6='Team &amp; Salaries'!$M18,MIN('Team &amp; Salaries'!$N18,'Team &amp; Salaries'!$P18),IF(AH$6&gt;'Team &amp; Salaries'!$M18,IFERROR(MIN('Team &amp; Salaries'!$P18,#REF!+'Team &amp; Salaries'!$N18),MIN('Team &amp; Salaries'!$N18,'Team &amp; Salaries'!$P18)),0))))))</f>
        <v>1</v>
      </c>
      <c r="AI108" s="286">
        <f>IF('Team &amp; Salaries'!$O18="Never",IF(AI$6&gt;='Team &amp; Salaries'!$M18,MIN('Team &amp; Salaries'!$N18,'Team &amp; Salaries'!$P18),0),IF('Team &amp; Salaries'!$O18="Monthly",IF(AI$6='Team &amp; Salaries'!$M18,MIN('Team &amp; Salaries'!$N18,'Team &amp; Salaries'!$P18),IF(AI$6&gt;'Team &amp; Salaries'!$M18,MIN('Team &amp; Salaries'!$P18,AH108+'Team &amp; Salaries'!$N18),0)),IF('Team &amp; Salaries'!$O18="Quarterly",IF(AI$6='Team &amp; Salaries'!$M18,MIN('Team &amp; Salaries'!$N18,'Team &amp; Salaries'!$P18),IF(AI$6&gt;'Team &amp; Salaries'!$M18,IFERROR(MIN('Team &amp; Salaries'!$P18,IF(ISNUMBER(AD108),AD108,0)+'Team &amp; Salaries'!$N18),'Team &amp; Salaries'!$N18),0)),IF('Team &amp; Salaries'!$O18="Annually",IF(AI$6='Team &amp; Salaries'!$M18,MIN('Team &amp; Salaries'!$N18,'Team &amp; Salaries'!$P18),IF(AI$6&gt;'Team &amp; Salaries'!$M18,IFERROR(MIN('Team &amp; Salaries'!$P18,#REF!+'Team &amp; Salaries'!$N18),MIN('Team &amp; Salaries'!$N18,'Team &amp; Salaries'!$P18)),0))))))</f>
        <v>1</v>
      </c>
      <c r="AJ108" s="286">
        <f>IF('Team &amp; Salaries'!$O18="Never",IF(AJ$6&gt;='Team &amp; Salaries'!$M18,MIN('Team &amp; Salaries'!$N18,'Team &amp; Salaries'!$P18),0),IF('Team &amp; Salaries'!$O18="Monthly",IF(AJ$6='Team &amp; Salaries'!$M18,MIN('Team &amp; Salaries'!$N18,'Team &amp; Salaries'!$P18),IF(AJ$6&gt;'Team &amp; Salaries'!$M18,MIN('Team &amp; Salaries'!$P18,AI108+'Team &amp; Salaries'!$N18),0)),IF('Team &amp; Salaries'!$O18="Quarterly",IF(AJ$6='Team &amp; Salaries'!$M18,MIN('Team &amp; Salaries'!$N18,'Team &amp; Salaries'!$P18),IF(AJ$6&gt;'Team &amp; Salaries'!$M18,IFERROR(MIN('Team &amp; Salaries'!$P18,IF(ISNUMBER(AE108),AE108,0)+'Team &amp; Salaries'!$N18),'Team &amp; Salaries'!$N18),0)),IF('Team &amp; Salaries'!$O18="Annually",IF(AJ$6='Team &amp; Salaries'!$M18,MIN('Team &amp; Salaries'!$N18,'Team &amp; Salaries'!$P18),IF(AJ$6&gt;'Team &amp; Salaries'!$M18,IFERROR(MIN('Team &amp; Salaries'!$P18,#REF!+'Team &amp; Salaries'!$N18),MIN('Team &amp; Salaries'!$N18,'Team &amp; Salaries'!$P18)),0))))))</f>
        <v>1</v>
      </c>
      <c r="AK108" s="286">
        <f>IF('Team &amp; Salaries'!$O18="Never",IF(AK$6&gt;='Team &amp; Salaries'!$M18,MIN('Team &amp; Salaries'!$N18,'Team &amp; Salaries'!$P18),0),IF('Team &amp; Salaries'!$O18="Monthly",IF(AK$6='Team &amp; Salaries'!$M18,MIN('Team &amp; Salaries'!$N18,'Team &amp; Salaries'!$P18),IF(AK$6&gt;'Team &amp; Salaries'!$M18,MIN('Team &amp; Salaries'!$P18,AJ108+'Team &amp; Salaries'!$N18),0)),IF('Team &amp; Salaries'!$O18="Quarterly",IF(AK$6='Team &amp; Salaries'!$M18,MIN('Team &amp; Salaries'!$N18,'Team &amp; Salaries'!$P18),IF(AK$6&gt;'Team &amp; Salaries'!$M18,IFERROR(MIN('Team &amp; Salaries'!$P18,IF(ISNUMBER(AF108),AF108,0)+'Team &amp; Salaries'!$N18),'Team &amp; Salaries'!$N18),0)),IF('Team &amp; Salaries'!$O18="Annually",IF(AK$6='Team &amp; Salaries'!$M18,MIN('Team &amp; Salaries'!$N18,'Team &amp; Salaries'!$P18),IF(AK$6&gt;'Team &amp; Salaries'!$M18,IFERROR(MIN('Team &amp; Salaries'!$P18,#REF!+'Team &amp; Salaries'!$N18),MIN('Team &amp; Salaries'!$N18,'Team &amp; Salaries'!$P18)),0))))))</f>
        <v>1</v>
      </c>
      <c r="AL108" s="286">
        <f>IF('Team &amp; Salaries'!$O18="Never",IF(AL$6&gt;='Team &amp; Salaries'!$M18,MIN('Team &amp; Salaries'!$N18,'Team &amp; Salaries'!$P18),0),IF('Team &amp; Salaries'!$O18="Monthly",IF(AL$6='Team &amp; Salaries'!$M18,MIN('Team &amp; Salaries'!$N18,'Team &amp; Salaries'!$P18),IF(AL$6&gt;'Team &amp; Salaries'!$M18,MIN('Team &amp; Salaries'!$P18,AK108+'Team &amp; Salaries'!$N18),0)),IF('Team &amp; Salaries'!$O18="Quarterly",IF(AL$6='Team &amp; Salaries'!$M18,MIN('Team &amp; Salaries'!$N18,'Team &amp; Salaries'!$P18),IF(AL$6&gt;'Team &amp; Salaries'!$M18,IFERROR(MIN('Team &amp; Salaries'!$P18,IF(ISNUMBER(AG108),AG108,0)+'Team &amp; Salaries'!$N18),'Team &amp; Salaries'!$N18),0)),IF('Team &amp; Salaries'!$O18="Annually",IF(AL$6='Team &amp; Salaries'!$M18,MIN('Team &amp; Salaries'!$N18,'Team &amp; Salaries'!$P18),IF(AL$6&gt;'Team &amp; Salaries'!$M18,IFERROR(MIN('Team &amp; Salaries'!$P18,#REF!+'Team &amp; Salaries'!$N18),MIN('Team &amp; Salaries'!$N18,'Team &amp; Salaries'!$P18)),0))))))</f>
        <v>1</v>
      </c>
      <c r="AM108" s="286">
        <f>IF('Team &amp; Salaries'!$O18="Never",IF(AM$6&gt;='Team &amp; Salaries'!$M18,MIN('Team &amp; Salaries'!$N18,'Team &amp; Salaries'!$P18),0),IF('Team &amp; Salaries'!$O18="Monthly",IF(AM$6='Team &amp; Salaries'!$M18,MIN('Team &amp; Salaries'!$N18,'Team &amp; Salaries'!$P18),IF(AM$6&gt;'Team &amp; Salaries'!$M18,MIN('Team &amp; Salaries'!$P18,AL108+'Team &amp; Salaries'!$N18),0)),IF('Team &amp; Salaries'!$O18="Quarterly",IF(AM$6='Team &amp; Salaries'!$M18,MIN('Team &amp; Salaries'!$N18,'Team &amp; Salaries'!$P18),IF(AM$6&gt;'Team &amp; Salaries'!$M18,IFERROR(MIN('Team &amp; Salaries'!$P18,IF(ISNUMBER(AH108),AH108,0)+'Team &amp; Salaries'!$N18),'Team &amp; Salaries'!$N18),0)),IF('Team &amp; Salaries'!$O18="Annually",IF(AM$6='Team &amp; Salaries'!$M18,MIN('Team &amp; Salaries'!$N18,'Team &amp; Salaries'!$P18),IF(AM$6&gt;'Team &amp; Salaries'!$M18,IFERROR(MIN('Team &amp; Salaries'!$P18,#REF!+'Team &amp; Salaries'!$N18),MIN('Team &amp; Salaries'!$N18,'Team &amp; Salaries'!$P18)),0))))))</f>
        <v>1</v>
      </c>
      <c r="AN108" s="286">
        <f>IF('Team &amp; Salaries'!$O18="Never",IF(AN$6&gt;='Team &amp; Salaries'!$M18,MIN('Team &amp; Salaries'!$N18,'Team &amp; Salaries'!$P18),0),IF('Team &amp; Salaries'!$O18="Monthly",IF(AN$6='Team &amp; Salaries'!$M18,MIN('Team &amp; Salaries'!$N18,'Team &amp; Salaries'!$P18),IF(AN$6&gt;'Team &amp; Salaries'!$M18,MIN('Team &amp; Salaries'!$P18,AM108+'Team &amp; Salaries'!$N18),0)),IF('Team &amp; Salaries'!$O18="Quarterly",IF(AN$6='Team &amp; Salaries'!$M18,MIN('Team &amp; Salaries'!$N18,'Team &amp; Salaries'!$P18),IF(AN$6&gt;'Team &amp; Salaries'!$M18,IFERROR(MIN('Team &amp; Salaries'!$P18,IF(ISNUMBER(AI108),AI108,0)+'Team &amp; Salaries'!$N18),'Team &amp; Salaries'!$N18),0)),IF('Team &amp; Salaries'!$O18="Annually",IF(AN$6='Team &amp; Salaries'!$M18,MIN('Team &amp; Salaries'!$N18,'Team &amp; Salaries'!$P18),IF(AN$6&gt;'Team &amp; Salaries'!$M18,IFERROR(MIN('Team &amp; Salaries'!$P18,#REF!+'Team &amp; Salaries'!$N18),MIN('Team &amp; Salaries'!$N18,'Team &amp; Salaries'!$P18)),0))))))</f>
        <v>1</v>
      </c>
      <c r="AO108" s="286">
        <f>IF('Team &amp; Salaries'!$O18="Never",IF(AO$6&gt;='Team &amp; Salaries'!$M18,MIN('Team &amp; Salaries'!$N18,'Team &amp; Salaries'!$P18),0),IF('Team &amp; Salaries'!$O18="Monthly",IF(AO$6='Team &amp; Salaries'!$M18,MIN('Team &amp; Salaries'!$N18,'Team &amp; Salaries'!$P18),IF(AO$6&gt;'Team &amp; Salaries'!$M18,MIN('Team &amp; Salaries'!$P18,AN108+'Team &amp; Salaries'!$N18),0)),IF('Team &amp; Salaries'!$O18="Quarterly",IF(AO$6='Team &amp; Salaries'!$M18,MIN('Team &amp; Salaries'!$N18,'Team &amp; Salaries'!$P18),IF(AO$6&gt;'Team &amp; Salaries'!$M18,IFERROR(MIN('Team &amp; Salaries'!$P18,IF(ISNUMBER(AJ108),AJ108,0)+'Team &amp; Salaries'!$N18),'Team &amp; Salaries'!$N18),0)),IF('Team &amp; Salaries'!$O18="Annually",IF(AO$6='Team &amp; Salaries'!$M18,MIN('Team &amp; Salaries'!$N18,'Team &amp; Salaries'!$P18),IF(AO$6&gt;'Team &amp; Salaries'!$M18,IFERROR(MIN('Team &amp; Salaries'!$P18,#REF!+'Team &amp; Salaries'!$N18),MIN('Team &amp; Salaries'!$N18,'Team &amp; Salaries'!$P18)),0))))))</f>
        <v>1</v>
      </c>
      <c r="AP108" s="286">
        <f>IF('Team &amp; Salaries'!$O18="Never",IF(AP$6&gt;='Team &amp; Salaries'!$M18,MIN('Team &amp; Salaries'!$N18,'Team &amp; Salaries'!$P18),0),IF('Team &amp; Salaries'!$O18="Monthly",IF(AP$6='Team &amp; Salaries'!$M18,MIN('Team &amp; Salaries'!$N18,'Team &amp; Salaries'!$P18),IF(AP$6&gt;'Team &amp; Salaries'!$M18,MIN('Team &amp; Salaries'!$P18,AO108+'Team &amp; Salaries'!$N18),0)),IF('Team &amp; Salaries'!$O18="Quarterly",IF(AP$6='Team &amp; Salaries'!$M18,MIN('Team &amp; Salaries'!$N18,'Team &amp; Salaries'!$P18),IF(AP$6&gt;'Team &amp; Salaries'!$M18,IFERROR(MIN('Team &amp; Salaries'!$P18,IF(ISNUMBER(AK108),AK108,0)+'Team &amp; Salaries'!$N18),'Team &amp; Salaries'!$N18),0)),IF('Team &amp; Salaries'!$O18="Annually",IF(AP$6='Team &amp; Salaries'!$M18,MIN('Team &amp; Salaries'!$N18,'Team &amp; Salaries'!$P18),IF(AP$6&gt;'Team &amp; Salaries'!$M18,IFERROR(MIN('Team &amp; Salaries'!$P18,#REF!+'Team &amp; Salaries'!$N18),MIN('Team &amp; Salaries'!$N18,'Team &amp; Salaries'!$P18)),0))))))</f>
        <v>1</v>
      </c>
      <c r="AQ108" s="286">
        <f>IF('Team &amp; Salaries'!$O18="Never",IF(AQ$6&gt;='Team &amp; Salaries'!$M18,MIN('Team &amp; Salaries'!$N18,'Team &amp; Salaries'!$P18),0),IF('Team &amp; Salaries'!$O18="Monthly",IF(AQ$6='Team &amp; Salaries'!$M18,MIN('Team &amp; Salaries'!$N18,'Team &amp; Salaries'!$P18),IF(AQ$6&gt;'Team &amp; Salaries'!$M18,MIN('Team &amp; Salaries'!$P18,AP108+'Team &amp; Salaries'!$N18),0)),IF('Team &amp; Salaries'!$O18="Quarterly",IF(AQ$6='Team &amp; Salaries'!$M18,MIN('Team &amp; Salaries'!$N18,'Team &amp; Salaries'!$P18),IF(AQ$6&gt;'Team &amp; Salaries'!$M18,IFERROR(MIN('Team &amp; Salaries'!$P18,IF(ISNUMBER(AL108),AL108,0)+'Team &amp; Salaries'!$N18),'Team &amp; Salaries'!$N18),0)),IF('Team &amp; Salaries'!$O18="Annually",IF(AQ$6='Team &amp; Salaries'!$M18,MIN('Team &amp; Salaries'!$N18,'Team &amp; Salaries'!$P18),IF(AQ$6&gt;'Team &amp; Salaries'!$M18,IFERROR(MIN('Team &amp; Salaries'!$P18,#REF!+'Team &amp; Salaries'!$N18),MIN('Team &amp; Salaries'!$N18,'Team &amp; Salaries'!$P18)),0))))))</f>
        <v>1</v>
      </c>
      <c r="AR108" s="286">
        <f>IF('Team &amp; Salaries'!$O18="Never",IF(AR$6&gt;='Team &amp; Salaries'!$M18,MIN('Team &amp; Salaries'!$N18,'Team &amp; Salaries'!$P18),0),IF('Team &amp; Salaries'!$O18="Monthly",IF(AR$6='Team &amp; Salaries'!$M18,MIN('Team &amp; Salaries'!$N18,'Team &amp; Salaries'!$P18),IF(AR$6&gt;'Team &amp; Salaries'!$M18,MIN('Team &amp; Salaries'!$P18,AQ108+'Team &amp; Salaries'!$N18),0)),IF('Team &amp; Salaries'!$O18="Quarterly",IF(AR$6='Team &amp; Salaries'!$M18,MIN('Team &amp; Salaries'!$N18,'Team &amp; Salaries'!$P18),IF(AR$6&gt;'Team &amp; Salaries'!$M18,IFERROR(MIN('Team &amp; Salaries'!$P18,IF(ISNUMBER(AM108),AM108,0)+'Team &amp; Salaries'!$N18),'Team &amp; Salaries'!$N18),0)),IF('Team &amp; Salaries'!$O18="Annually",IF(AR$6='Team &amp; Salaries'!$M18,MIN('Team &amp; Salaries'!$N18,'Team &amp; Salaries'!$P18),IF(AR$6&gt;'Team &amp; Salaries'!$M18,IFERROR(MIN('Team &amp; Salaries'!$P18,#REF!+'Team &amp; Salaries'!$N18),MIN('Team &amp; Salaries'!$N18,'Team &amp; Salaries'!$P18)),0))))))</f>
        <v>1</v>
      </c>
      <c r="AS108" s="286">
        <f>IF('Team &amp; Salaries'!$O18="Never",IF(AS$6&gt;='Team &amp; Salaries'!$M18,MIN('Team &amp; Salaries'!$N18,'Team &amp; Salaries'!$P18),0),IF('Team &amp; Salaries'!$O18="Monthly",IF(AS$6='Team &amp; Salaries'!$M18,MIN('Team &amp; Salaries'!$N18,'Team &amp; Salaries'!$P18),IF(AS$6&gt;'Team &amp; Salaries'!$M18,MIN('Team &amp; Salaries'!$P18,AR108+'Team &amp; Salaries'!$N18),0)),IF('Team &amp; Salaries'!$O18="Quarterly",IF(AS$6='Team &amp; Salaries'!$M18,MIN('Team &amp; Salaries'!$N18,'Team &amp; Salaries'!$P18),IF(AS$6&gt;'Team &amp; Salaries'!$M18,IFERROR(MIN('Team &amp; Salaries'!$P18,IF(ISNUMBER(AN108),AN108,0)+'Team &amp; Salaries'!$N18),'Team &amp; Salaries'!$N18),0)),IF('Team &amp; Salaries'!$O18="Annually",IF(AS$6='Team &amp; Salaries'!$M18,MIN('Team &amp; Salaries'!$N18,'Team &amp; Salaries'!$P18),IF(AS$6&gt;'Team &amp; Salaries'!$M18,IFERROR(MIN('Team &amp; Salaries'!$P18,#REF!+'Team &amp; Salaries'!$N18),MIN('Team &amp; Salaries'!$N18,'Team &amp; Salaries'!$P18)),0))))))</f>
        <v>1</v>
      </c>
      <c r="AT108" s="286">
        <f>IF('Team &amp; Salaries'!$O18="Never",IF(AT$6&gt;='Team &amp; Salaries'!$M18,MIN('Team &amp; Salaries'!$N18,'Team &amp; Salaries'!$P18),0),IF('Team &amp; Salaries'!$O18="Monthly",IF(AT$6='Team &amp; Salaries'!$M18,MIN('Team &amp; Salaries'!$N18,'Team &amp; Salaries'!$P18),IF(AT$6&gt;'Team &amp; Salaries'!$M18,MIN('Team &amp; Salaries'!$P18,AS108+'Team &amp; Salaries'!$N18),0)),IF('Team &amp; Salaries'!$O18="Quarterly",IF(AT$6='Team &amp; Salaries'!$M18,MIN('Team &amp; Salaries'!$N18,'Team &amp; Salaries'!$P18),IF(AT$6&gt;'Team &amp; Salaries'!$M18,IFERROR(MIN('Team &amp; Salaries'!$P18,IF(ISNUMBER(AO108),AO108,0)+'Team &amp; Salaries'!$N18),'Team &amp; Salaries'!$N18),0)),IF('Team &amp; Salaries'!$O18="Annually",IF(AT$6='Team &amp; Salaries'!$M18,MIN('Team &amp; Salaries'!$N18,'Team &amp; Salaries'!$P18),IF(AT$6&gt;'Team &amp; Salaries'!$M18,IFERROR(MIN('Team &amp; Salaries'!$P18,#REF!+'Team &amp; Salaries'!$N18),MIN('Team &amp; Salaries'!$N18,'Team &amp; Salaries'!$P18)),0))))))</f>
        <v>1</v>
      </c>
      <c r="AU108" s="286">
        <f>IF('Team &amp; Salaries'!$O18="Never",IF(AU$6&gt;='Team &amp; Salaries'!$M18,MIN('Team &amp; Salaries'!$N18,'Team &amp; Salaries'!$P18),0),IF('Team &amp; Salaries'!$O18="Monthly",IF(AU$6='Team &amp; Salaries'!$M18,MIN('Team &amp; Salaries'!$N18,'Team &amp; Salaries'!$P18),IF(AU$6&gt;'Team &amp; Salaries'!$M18,MIN('Team &amp; Salaries'!$P18,AT108+'Team &amp; Salaries'!$N18),0)),IF('Team &amp; Salaries'!$O18="Quarterly",IF(AU$6='Team &amp; Salaries'!$M18,MIN('Team &amp; Salaries'!$N18,'Team &amp; Salaries'!$P18),IF(AU$6&gt;'Team &amp; Salaries'!$M18,IFERROR(MIN('Team &amp; Salaries'!$P18,IF(ISNUMBER(AP108),AP108,0)+'Team &amp; Salaries'!$N18),'Team &amp; Salaries'!$N18),0)),IF('Team &amp; Salaries'!$O18="Annually",IF(AU$6='Team &amp; Salaries'!$M18,MIN('Team &amp; Salaries'!$N18,'Team &amp; Salaries'!$P18),IF(AU$6&gt;'Team &amp; Salaries'!$M18,IFERROR(MIN('Team &amp; Salaries'!$P18,#REF!+'Team &amp; Salaries'!$N18),MIN('Team &amp; Salaries'!$N18,'Team &amp; Salaries'!$P18)),0))))))</f>
        <v>1</v>
      </c>
      <c r="AV108" s="286">
        <f>IF('Team &amp; Salaries'!$O18="Never",IF(AV$6&gt;='Team &amp; Salaries'!$M18,MIN('Team &amp; Salaries'!$N18,'Team &amp; Salaries'!$P18),0),IF('Team &amp; Salaries'!$O18="Monthly",IF(AV$6='Team &amp; Salaries'!$M18,MIN('Team &amp; Salaries'!$N18,'Team &amp; Salaries'!$P18),IF(AV$6&gt;'Team &amp; Salaries'!$M18,MIN('Team &amp; Salaries'!$P18,AU108+'Team &amp; Salaries'!$N18),0)),IF('Team &amp; Salaries'!$O18="Quarterly",IF(AV$6='Team &amp; Salaries'!$M18,MIN('Team &amp; Salaries'!$N18,'Team &amp; Salaries'!$P18),IF(AV$6&gt;'Team &amp; Salaries'!$M18,IFERROR(MIN('Team &amp; Salaries'!$P18,IF(ISNUMBER(AQ108),AQ108,0)+'Team &amp; Salaries'!$N18),'Team &amp; Salaries'!$N18),0)),IF('Team &amp; Salaries'!$O18="Annually",IF(AV$6='Team &amp; Salaries'!$M18,MIN('Team &amp; Salaries'!$N18,'Team &amp; Salaries'!$P18),IF(AV$6&gt;'Team &amp; Salaries'!$M18,IFERROR(MIN('Team &amp; Salaries'!$P18,#REF!+'Team &amp; Salaries'!$N18),MIN('Team &amp; Salaries'!$N18,'Team &amp; Salaries'!$P18)),0))))))</f>
        <v>1</v>
      </c>
      <c r="AW108" s="286">
        <f>IF('Team &amp; Salaries'!$O18="Never",IF(AW$6&gt;='Team &amp; Salaries'!$M18,MIN('Team &amp; Salaries'!$N18,'Team &amp; Salaries'!$P18),0),IF('Team &amp; Salaries'!$O18="Monthly",IF(AW$6='Team &amp; Salaries'!$M18,MIN('Team &amp; Salaries'!$N18,'Team &amp; Salaries'!$P18),IF(AW$6&gt;'Team &amp; Salaries'!$M18,MIN('Team &amp; Salaries'!$P18,AV108+'Team &amp; Salaries'!$N18),0)),IF('Team &amp; Salaries'!$O18="Quarterly",IF(AW$6='Team &amp; Salaries'!$M18,MIN('Team &amp; Salaries'!$N18,'Team &amp; Salaries'!$P18),IF(AW$6&gt;'Team &amp; Salaries'!$M18,IFERROR(MIN('Team &amp; Salaries'!$P18,IF(ISNUMBER(AR108),AR108,0)+'Team &amp; Salaries'!$N18),'Team &amp; Salaries'!$N18),0)),IF('Team &amp; Salaries'!$O18="Annually",IF(AW$6='Team &amp; Salaries'!$M18,MIN('Team &amp; Salaries'!$N18,'Team &amp; Salaries'!$P18),IF(AW$6&gt;'Team &amp; Salaries'!$M18,IFERROR(MIN('Team &amp; Salaries'!$P18,#REF!+'Team &amp; Salaries'!$N18),MIN('Team &amp; Salaries'!$N18,'Team &amp; Salaries'!$P18)),0))))))</f>
        <v>1</v>
      </c>
      <c r="AX108" s="286">
        <f>IF('Team &amp; Salaries'!$O18="Never",IF(AX$6&gt;='Team &amp; Salaries'!$M18,MIN('Team &amp; Salaries'!$N18,'Team &amp; Salaries'!$P18),0),IF('Team &amp; Salaries'!$O18="Monthly",IF(AX$6='Team &amp; Salaries'!$M18,MIN('Team &amp; Salaries'!$N18,'Team &amp; Salaries'!$P18),IF(AX$6&gt;'Team &amp; Salaries'!$M18,MIN('Team &amp; Salaries'!$P18,AW108+'Team &amp; Salaries'!$N18),0)),IF('Team &amp; Salaries'!$O18="Quarterly",IF(AX$6='Team &amp; Salaries'!$M18,MIN('Team &amp; Salaries'!$N18,'Team &amp; Salaries'!$P18),IF(AX$6&gt;'Team &amp; Salaries'!$M18,IFERROR(MIN('Team &amp; Salaries'!$P18,IF(ISNUMBER(AS108),AS108,0)+'Team &amp; Salaries'!$N18),'Team &amp; Salaries'!$N18),0)),IF('Team &amp; Salaries'!$O18="Annually",IF(AX$6='Team &amp; Salaries'!$M18,MIN('Team &amp; Salaries'!$N18,'Team &amp; Salaries'!$P18),IF(AX$6&gt;'Team &amp; Salaries'!$M18,IFERROR(MIN('Team &amp; Salaries'!$P18,#REF!+'Team &amp; Salaries'!$N18),MIN('Team &amp; Salaries'!$N18,'Team &amp; Salaries'!$P18)),0))))))</f>
        <v>1</v>
      </c>
      <c r="AY108" s="286">
        <f>IF('Team &amp; Salaries'!$O18="Never",IF(AY$6&gt;='Team &amp; Salaries'!$M18,MIN('Team &amp; Salaries'!$N18,'Team &amp; Salaries'!$P18),0),IF('Team &amp; Salaries'!$O18="Monthly",IF(AY$6='Team &amp; Salaries'!$M18,MIN('Team &amp; Salaries'!$N18,'Team &amp; Salaries'!$P18),IF(AY$6&gt;'Team &amp; Salaries'!$M18,MIN('Team &amp; Salaries'!$P18,AX108+'Team &amp; Salaries'!$N18),0)),IF('Team &amp; Salaries'!$O18="Quarterly",IF(AY$6='Team &amp; Salaries'!$M18,MIN('Team &amp; Salaries'!$N18,'Team &amp; Salaries'!$P18),IF(AY$6&gt;'Team &amp; Salaries'!$M18,IFERROR(MIN('Team &amp; Salaries'!$P18,IF(ISNUMBER(AT108),AT108,0)+'Team &amp; Salaries'!$N18),'Team &amp; Salaries'!$N18),0)),IF('Team &amp; Salaries'!$O18="Annually",IF(AY$6='Team &amp; Salaries'!$M18,MIN('Team &amp; Salaries'!$N18,'Team &amp; Salaries'!$P18),IF(AY$6&gt;'Team &amp; Salaries'!$M18,IFERROR(MIN('Team &amp; Salaries'!$P18,#REF!+'Team &amp; Salaries'!$N18),MIN('Team &amp; Salaries'!$N18,'Team &amp; Salaries'!$P18)),0))))))</f>
        <v>1</v>
      </c>
      <c r="AZ108" s="286">
        <f>IF('Team &amp; Salaries'!$O18="Never",IF(AZ$6&gt;='Team &amp; Salaries'!$M18,MIN('Team &amp; Salaries'!$N18,'Team &amp; Salaries'!$P18),0),IF('Team &amp; Salaries'!$O18="Monthly",IF(AZ$6='Team &amp; Salaries'!$M18,MIN('Team &amp; Salaries'!$N18,'Team &amp; Salaries'!$P18),IF(AZ$6&gt;'Team &amp; Salaries'!$M18,MIN('Team &amp; Salaries'!$P18,AY108+'Team &amp; Salaries'!$N18),0)),IF('Team &amp; Salaries'!$O18="Quarterly",IF(AZ$6='Team &amp; Salaries'!$M18,MIN('Team &amp; Salaries'!$N18,'Team &amp; Salaries'!$P18),IF(AZ$6&gt;'Team &amp; Salaries'!$M18,IFERROR(MIN('Team &amp; Salaries'!$P18,IF(ISNUMBER(AU108),AU108,0)+'Team &amp; Salaries'!$N18),'Team &amp; Salaries'!$N18),0)),IF('Team &amp; Salaries'!$O18="Annually",IF(AZ$6='Team &amp; Salaries'!$M18,MIN('Team &amp; Salaries'!$N18,'Team &amp; Salaries'!$P18),IF(AZ$6&gt;'Team &amp; Salaries'!$M18,IFERROR(MIN('Team &amp; Salaries'!$P18,#REF!+'Team &amp; Salaries'!$N18),MIN('Team &amp; Salaries'!$N18,'Team &amp; Salaries'!$P18)),0))))))</f>
        <v>1</v>
      </c>
      <c r="BA108" s="286">
        <f>IF('Team &amp; Salaries'!$O18="Never",IF(BA$6&gt;='Team &amp; Salaries'!$M18,MIN('Team &amp; Salaries'!$N18,'Team &amp; Salaries'!$P18),0),IF('Team &amp; Salaries'!$O18="Monthly",IF(BA$6='Team &amp; Salaries'!$M18,MIN('Team &amp; Salaries'!$N18,'Team &amp; Salaries'!$P18),IF(BA$6&gt;'Team &amp; Salaries'!$M18,MIN('Team &amp; Salaries'!$P18,AZ108+'Team &amp; Salaries'!$N18),0)),IF('Team &amp; Salaries'!$O18="Quarterly",IF(BA$6='Team &amp; Salaries'!$M18,MIN('Team &amp; Salaries'!$N18,'Team &amp; Salaries'!$P18),IF(BA$6&gt;'Team &amp; Salaries'!$M18,IFERROR(MIN('Team &amp; Salaries'!$P18,IF(ISNUMBER(AV108),AV108,0)+'Team &amp; Salaries'!$N18),'Team &amp; Salaries'!$N18),0)),IF('Team &amp; Salaries'!$O18="Annually",IF(BA$6='Team &amp; Salaries'!$M18,MIN('Team &amp; Salaries'!$N18,'Team &amp; Salaries'!$P18),IF(BA$6&gt;'Team &amp; Salaries'!$M18,IFERROR(MIN('Team &amp; Salaries'!$P18,#REF!+'Team &amp; Salaries'!$N18),MIN('Team &amp; Salaries'!$N18,'Team &amp; Salaries'!$P18)),0))))))</f>
        <v>1</v>
      </c>
      <c r="BB108" s="286">
        <f>IF('Team &amp; Salaries'!$O18="Never",IF(BB$6&gt;='Team &amp; Salaries'!$M18,MIN('Team &amp; Salaries'!$N18,'Team &amp; Salaries'!$P18),0),IF('Team &amp; Salaries'!$O18="Monthly",IF(BB$6='Team &amp; Salaries'!$M18,MIN('Team &amp; Salaries'!$N18,'Team &amp; Salaries'!$P18),IF(BB$6&gt;'Team &amp; Salaries'!$M18,MIN('Team &amp; Salaries'!$P18,BA108+'Team &amp; Salaries'!$N18),0)),IF('Team &amp; Salaries'!$O18="Quarterly",IF(BB$6='Team &amp; Salaries'!$M18,MIN('Team &amp; Salaries'!$N18,'Team &amp; Salaries'!$P18),IF(BB$6&gt;'Team &amp; Salaries'!$M18,IFERROR(MIN('Team &amp; Salaries'!$P18,IF(ISNUMBER(AW108),AW108,0)+'Team &amp; Salaries'!$N18),'Team &amp; Salaries'!$N18),0)),IF('Team &amp; Salaries'!$O18="Annually",IF(BB$6='Team &amp; Salaries'!$M18,MIN('Team &amp; Salaries'!$N18,'Team &amp; Salaries'!$P18),IF(BB$6&gt;'Team &amp; Salaries'!$M18,IFERROR(MIN('Team &amp; Salaries'!$P18,#REF!+'Team &amp; Salaries'!$N18),MIN('Team &amp; Salaries'!$N18,'Team &amp; Salaries'!$P18)),0))))))</f>
        <v>1</v>
      </c>
      <c r="BC108" s="286">
        <f>IF('Team &amp; Salaries'!$O18="Never",IF(BC$6&gt;='Team &amp; Salaries'!$M18,MIN('Team &amp; Salaries'!$N18,'Team &amp; Salaries'!$P18),0),IF('Team &amp; Salaries'!$O18="Monthly",IF(BC$6='Team &amp; Salaries'!$M18,MIN('Team &amp; Salaries'!$N18,'Team &amp; Salaries'!$P18),IF(BC$6&gt;'Team &amp; Salaries'!$M18,MIN('Team &amp; Salaries'!$P18,BB108+'Team &amp; Salaries'!$N18),0)),IF('Team &amp; Salaries'!$O18="Quarterly",IF(BC$6='Team &amp; Salaries'!$M18,MIN('Team &amp; Salaries'!$N18,'Team &amp; Salaries'!$P18),IF(BC$6&gt;'Team &amp; Salaries'!$M18,IFERROR(MIN('Team &amp; Salaries'!$P18,IF(ISNUMBER(AX108),AX108,0)+'Team &amp; Salaries'!$N18),'Team &amp; Salaries'!$N18),0)),IF('Team &amp; Salaries'!$O18="Annually",IF(BC$6='Team &amp; Salaries'!$M18,MIN('Team &amp; Salaries'!$N18,'Team &amp; Salaries'!$P18),IF(BC$6&gt;'Team &amp; Salaries'!$M18,IFERROR(MIN('Team &amp; Salaries'!$P18,#REF!+'Team &amp; Salaries'!$N18),MIN('Team &amp; Salaries'!$N18,'Team &amp; Salaries'!$P18)),0))))))</f>
        <v>1</v>
      </c>
      <c r="BD108" s="286">
        <f>IF('Team &amp; Salaries'!$O18="Never",IF(BD$6&gt;='Team &amp; Salaries'!$M18,MIN('Team &amp; Salaries'!$N18,'Team &amp; Salaries'!$P18),0),IF('Team &amp; Salaries'!$O18="Monthly",IF(BD$6='Team &amp; Salaries'!$M18,MIN('Team &amp; Salaries'!$N18,'Team &amp; Salaries'!$P18),IF(BD$6&gt;'Team &amp; Salaries'!$M18,MIN('Team &amp; Salaries'!$P18,BC108+'Team &amp; Salaries'!$N18),0)),IF('Team &amp; Salaries'!$O18="Quarterly",IF(BD$6='Team &amp; Salaries'!$M18,MIN('Team &amp; Salaries'!$N18,'Team &amp; Salaries'!$P18),IF(BD$6&gt;'Team &amp; Salaries'!$M18,IFERROR(MIN('Team &amp; Salaries'!$P18,IF(ISNUMBER(AY108),AY108,0)+'Team &amp; Salaries'!$N18),'Team &amp; Salaries'!$N18),0)),IF('Team &amp; Salaries'!$O18="Annually",IF(BD$6='Team &amp; Salaries'!$M18,MIN('Team &amp; Salaries'!$N18,'Team &amp; Salaries'!$P18),IF(BD$6&gt;'Team &amp; Salaries'!$M18,IFERROR(MIN('Team &amp; Salaries'!$P18,#REF!+'Team &amp; Salaries'!$N18),MIN('Team &amp; Salaries'!$N18,'Team &amp; Salaries'!$P18)),0))))))</f>
        <v>1</v>
      </c>
      <c r="BE108" s="286">
        <f>IF('Team &amp; Salaries'!$O18="Never",IF(BE$6&gt;='Team &amp; Salaries'!$M18,MIN('Team &amp; Salaries'!$N18,'Team &amp; Salaries'!$P18),0),IF('Team &amp; Salaries'!$O18="Monthly",IF(BE$6='Team &amp; Salaries'!$M18,MIN('Team &amp; Salaries'!$N18,'Team &amp; Salaries'!$P18),IF(BE$6&gt;'Team &amp; Salaries'!$M18,MIN('Team &amp; Salaries'!$P18,BD108+'Team &amp; Salaries'!$N18),0)),IF('Team &amp; Salaries'!$O18="Quarterly",IF(BE$6='Team &amp; Salaries'!$M18,MIN('Team &amp; Salaries'!$N18,'Team &amp; Salaries'!$P18),IF(BE$6&gt;'Team &amp; Salaries'!$M18,IFERROR(MIN('Team &amp; Salaries'!$P18,IF(ISNUMBER(AZ108),AZ108,0)+'Team &amp; Salaries'!$N18),'Team &amp; Salaries'!$N18),0)),IF('Team &amp; Salaries'!$O18="Annually",IF(BE$6='Team &amp; Salaries'!$M18,MIN('Team &amp; Salaries'!$N18,'Team &amp; Salaries'!$P18),IF(BE$6&gt;'Team &amp; Salaries'!$M18,IFERROR(MIN('Team &amp; Salaries'!$P18,#REF!+'Team &amp; Salaries'!$N18),MIN('Team &amp; Salaries'!$N18,'Team &amp; Salaries'!$P18)),0))))))</f>
        <v>1</v>
      </c>
      <c r="BF108" s="286">
        <f>IF('Team &amp; Salaries'!$O18="Never",IF(BF$6&gt;='Team &amp; Salaries'!$M18,MIN('Team &amp; Salaries'!$N18,'Team &amp; Salaries'!$P18),0),IF('Team &amp; Salaries'!$O18="Monthly",IF(BF$6='Team &amp; Salaries'!$M18,MIN('Team &amp; Salaries'!$N18,'Team &amp; Salaries'!$P18),IF(BF$6&gt;'Team &amp; Salaries'!$M18,MIN('Team &amp; Salaries'!$P18,BE108+'Team &amp; Salaries'!$N18),0)),IF('Team &amp; Salaries'!$O18="Quarterly",IF(BF$6='Team &amp; Salaries'!$M18,MIN('Team &amp; Salaries'!$N18,'Team &amp; Salaries'!$P18),IF(BF$6&gt;'Team &amp; Salaries'!$M18,IFERROR(MIN('Team &amp; Salaries'!$P18,IF(ISNUMBER(BA108),BA108,0)+'Team &amp; Salaries'!$N18),'Team &amp; Salaries'!$N18),0)),IF('Team &amp; Salaries'!$O18="Annually",IF(BF$6='Team &amp; Salaries'!$M18,MIN('Team &amp; Salaries'!$N18,'Team &amp; Salaries'!$P18),IF(BF$6&gt;'Team &amp; Salaries'!$M18,IFERROR(MIN('Team &amp; Salaries'!$P18,#REF!+'Team &amp; Salaries'!$N18),MIN('Team &amp; Salaries'!$N18,'Team &amp; Salaries'!$P18)),0))))))</f>
        <v>1</v>
      </c>
      <c r="BG108" s="286">
        <f>IF('Team &amp; Salaries'!$O18="Never",IF(BG$6&gt;='Team &amp; Salaries'!$M18,MIN('Team &amp; Salaries'!$N18,'Team &amp; Salaries'!$P18),0),IF('Team &amp; Salaries'!$O18="Monthly",IF(BG$6='Team &amp; Salaries'!$M18,MIN('Team &amp; Salaries'!$N18,'Team &amp; Salaries'!$P18),IF(BG$6&gt;'Team &amp; Salaries'!$M18,MIN('Team &amp; Salaries'!$P18,BF108+'Team &amp; Salaries'!$N18),0)),IF('Team &amp; Salaries'!$O18="Quarterly",IF(BG$6='Team &amp; Salaries'!$M18,MIN('Team &amp; Salaries'!$N18,'Team &amp; Salaries'!$P18),IF(BG$6&gt;'Team &amp; Salaries'!$M18,IFERROR(MIN('Team &amp; Salaries'!$P18,IF(ISNUMBER(BB108),BB108,0)+'Team &amp; Salaries'!$N18),'Team &amp; Salaries'!$N18),0)),IF('Team &amp; Salaries'!$O18="Annually",IF(BG$6='Team &amp; Salaries'!$M18,MIN('Team &amp; Salaries'!$N18,'Team &amp; Salaries'!$P18),IF(BG$6&gt;'Team &amp; Salaries'!$M18,IFERROR(MIN('Team &amp; Salaries'!$P18,#REF!+'Team &amp; Salaries'!$N18),MIN('Team &amp; Salaries'!$N18,'Team &amp; Salaries'!$P18)),0))))))</f>
        <v>1</v>
      </c>
      <c r="BH108" s="286">
        <f>IF('Team &amp; Salaries'!$O18="Never",IF(BH$6&gt;='Team &amp; Salaries'!$M18,MIN('Team &amp; Salaries'!$N18,'Team &amp; Salaries'!$P18),0),IF('Team &amp; Salaries'!$O18="Monthly",IF(BH$6='Team &amp; Salaries'!$M18,MIN('Team &amp; Salaries'!$N18,'Team &amp; Salaries'!$P18),IF(BH$6&gt;'Team &amp; Salaries'!$M18,MIN('Team &amp; Salaries'!$P18,BG108+'Team &amp; Salaries'!$N18),0)),IF('Team &amp; Salaries'!$O18="Quarterly",IF(BH$6='Team &amp; Salaries'!$M18,MIN('Team &amp; Salaries'!$N18,'Team &amp; Salaries'!$P18),IF(BH$6&gt;'Team &amp; Salaries'!$M18,IFERROR(MIN('Team &amp; Salaries'!$P18,IF(ISNUMBER(BC108),BC108,0)+'Team &amp; Salaries'!$N18),'Team &amp; Salaries'!$N18),0)),IF('Team &amp; Salaries'!$O18="Annually",IF(BH$6='Team &amp; Salaries'!$M18,MIN('Team &amp; Salaries'!$N18,'Team &amp; Salaries'!$P18),IF(BH$6&gt;'Team &amp; Salaries'!$M18,IFERROR(MIN('Team &amp; Salaries'!$P18,#REF!+'Team &amp; Salaries'!$N18),MIN('Team &amp; Salaries'!$N18,'Team &amp; Salaries'!$P18)),0))))))</f>
        <v>1</v>
      </c>
      <c r="BI108" s="286">
        <f>IF('Team &amp; Salaries'!$O18="Never",IF(BI$6&gt;='Team &amp; Salaries'!$M18,MIN('Team &amp; Salaries'!$N18,'Team &amp; Salaries'!$P18),0),IF('Team &amp; Salaries'!$O18="Monthly",IF(BI$6='Team &amp; Salaries'!$M18,MIN('Team &amp; Salaries'!$N18,'Team &amp; Salaries'!$P18),IF(BI$6&gt;'Team &amp; Salaries'!$M18,MIN('Team &amp; Salaries'!$P18,BH108+'Team &amp; Salaries'!$N18),0)),IF('Team &amp; Salaries'!$O18="Quarterly",IF(BI$6='Team &amp; Salaries'!$M18,MIN('Team &amp; Salaries'!$N18,'Team &amp; Salaries'!$P18),IF(BI$6&gt;'Team &amp; Salaries'!$M18,IFERROR(MIN('Team &amp; Salaries'!$P18,IF(ISNUMBER(BD108),BD108,0)+'Team &amp; Salaries'!$N18),'Team &amp; Salaries'!$N18),0)),IF('Team &amp; Salaries'!$O18="Annually",IF(BI$6='Team &amp; Salaries'!$M18,MIN('Team &amp; Salaries'!$N18,'Team &amp; Salaries'!$P18),IF(BI$6&gt;'Team &amp; Salaries'!$M18,IFERROR(MIN('Team &amp; Salaries'!$P18,#REF!+'Team &amp; Salaries'!$N18),MIN('Team &amp; Salaries'!$N18,'Team &amp; Salaries'!$P18)),0))))))</f>
        <v>1</v>
      </c>
      <c r="BJ108" s="286">
        <f>IF('Team &amp; Salaries'!$O18="Never",IF(BJ$6&gt;='Team &amp; Salaries'!$M18,MIN('Team &amp; Salaries'!$N18,'Team &amp; Salaries'!$P18),0),IF('Team &amp; Salaries'!$O18="Monthly",IF(BJ$6='Team &amp; Salaries'!$M18,MIN('Team &amp; Salaries'!$N18,'Team &amp; Salaries'!$P18),IF(BJ$6&gt;'Team &amp; Salaries'!$M18,MIN('Team &amp; Salaries'!$P18,BI108+'Team &amp; Salaries'!$N18),0)),IF('Team &amp; Salaries'!$O18="Quarterly",IF(BJ$6='Team &amp; Salaries'!$M18,MIN('Team &amp; Salaries'!$N18,'Team &amp; Salaries'!$P18),IF(BJ$6&gt;'Team &amp; Salaries'!$M18,IFERROR(MIN('Team &amp; Salaries'!$P18,IF(ISNUMBER(BE108),BE108,0)+'Team &amp; Salaries'!$N18),'Team &amp; Salaries'!$N18),0)),IF('Team &amp; Salaries'!$O18="Annually",IF(BJ$6='Team &amp; Salaries'!$M18,MIN('Team &amp; Salaries'!$N18,'Team &amp; Salaries'!$P18),IF(BJ$6&gt;'Team &amp; Salaries'!$M18,IFERROR(MIN('Team &amp; Salaries'!$P18,#REF!+'Team &amp; Salaries'!$N18),MIN('Team &amp; Salaries'!$N18,'Team &amp; Salaries'!$P18)),0))))))</f>
        <v>1</v>
      </c>
      <c r="BK108" s="286">
        <f>IF('Team &amp; Salaries'!$O18="Never",IF(BK$6&gt;='Team &amp; Salaries'!$M18,MIN('Team &amp; Salaries'!$N18,'Team &amp; Salaries'!$P18),0),IF('Team &amp; Salaries'!$O18="Monthly",IF(BK$6='Team &amp; Salaries'!$M18,MIN('Team &amp; Salaries'!$N18,'Team &amp; Salaries'!$P18),IF(BK$6&gt;'Team &amp; Salaries'!$M18,MIN('Team &amp; Salaries'!$P18,BJ108+'Team &amp; Salaries'!$N18),0)),IF('Team &amp; Salaries'!$O18="Quarterly",IF(BK$6='Team &amp; Salaries'!$M18,MIN('Team &amp; Salaries'!$N18,'Team &amp; Salaries'!$P18),IF(BK$6&gt;'Team &amp; Salaries'!$M18,IFERROR(MIN('Team &amp; Salaries'!$P18,IF(ISNUMBER(BF108),BF108,0)+'Team &amp; Salaries'!$N18),'Team &amp; Salaries'!$N18),0)),IF('Team &amp; Salaries'!$O18="Annually",IF(BK$6='Team &amp; Salaries'!$M18,MIN('Team &amp; Salaries'!$N18,'Team &amp; Salaries'!$P18),IF(BK$6&gt;'Team &amp; Salaries'!$M18,IFERROR(MIN('Team &amp; Salaries'!$P18,#REF!+'Team &amp; Salaries'!$N18),MIN('Team &amp; Salaries'!$N18,'Team &amp; Salaries'!$P18)),0))))))</f>
        <v>1</v>
      </c>
      <c r="BL108" s="286">
        <f>IF('Team &amp; Salaries'!$O18="Never",IF(BL$6&gt;='Team &amp; Salaries'!$M18,MIN('Team &amp; Salaries'!$N18,'Team &amp; Salaries'!$P18),0),IF('Team &amp; Salaries'!$O18="Monthly",IF(BL$6='Team &amp; Salaries'!$M18,MIN('Team &amp; Salaries'!$N18,'Team &amp; Salaries'!$P18),IF(BL$6&gt;'Team &amp; Salaries'!$M18,MIN('Team &amp; Salaries'!$P18,BK108+'Team &amp; Salaries'!$N18),0)),IF('Team &amp; Salaries'!$O18="Quarterly",IF(BL$6='Team &amp; Salaries'!$M18,MIN('Team &amp; Salaries'!$N18,'Team &amp; Salaries'!$P18),IF(BL$6&gt;'Team &amp; Salaries'!$M18,IFERROR(MIN('Team &amp; Salaries'!$P18,IF(ISNUMBER(BG108),BG108,0)+'Team &amp; Salaries'!$N18),'Team &amp; Salaries'!$N18),0)),IF('Team &amp; Salaries'!$O18="Annually",IF(BL$6='Team &amp; Salaries'!$M18,MIN('Team &amp; Salaries'!$N18,'Team &amp; Salaries'!$P18),IF(BL$6&gt;'Team &amp; Salaries'!$M18,IFERROR(MIN('Team &amp; Salaries'!$P18,#REF!+'Team &amp; Salaries'!$N18),MIN('Team &amp; Salaries'!$N18,'Team &amp; Salaries'!$P18)),0))))))</f>
        <v>1</v>
      </c>
      <c r="BM108" s="286">
        <f>IF('Team &amp; Salaries'!$O18="Never",IF(BM$6&gt;='Team &amp; Salaries'!$M18,MIN('Team &amp; Salaries'!$N18,'Team &amp; Salaries'!$P18),0),IF('Team &amp; Salaries'!$O18="Monthly",IF(BM$6='Team &amp; Salaries'!$M18,MIN('Team &amp; Salaries'!$N18,'Team &amp; Salaries'!$P18),IF(BM$6&gt;'Team &amp; Salaries'!$M18,MIN('Team &amp; Salaries'!$P18,BL108+'Team &amp; Salaries'!$N18),0)),IF('Team &amp; Salaries'!$O18="Quarterly",IF(BM$6='Team &amp; Salaries'!$M18,MIN('Team &amp; Salaries'!$N18,'Team &amp; Salaries'!$P18),IF(BM$6&gt;'Team &amp; Salaries'!$M18,IFERROR(MIN('Team &amp; Salaries'!$P18,IF(ISNUMBER(BH108),BH108,0)+'Team &amp; Salaries'!$N18),'Team &amp; Salaries'!$N18),0)),IF('Team &amp; Salaries'!$O18="Annually",IF(BM$6='Team &amp; Salaries'!$M18,MIN('Team &amp; Salaries'!$N18,'Team &amp; Salaries'!$P18),IF(BM$6&gt;'Team &amp; Salaries'!$M18,IFERROR(MIN('Team &amp; Salaries'!$P18,#REF!+'Team &amp; Salaries'!$N18),MIN('Team &amp; Salaries'!$N18,'Team &amp; Salaries'!$P18)),0))))))</f>
        <v>1</v>
      </c>
      <c r="BN108" s="286">
        <f>IF('Team &amp; Salaries'!$O18="Never",IF(BN$6&gt;='Team &amp; Salaries'!$M18,MIN('Team &amp; Salaries'!$N18,'Team &amp; Salaries'!$P18),0),IF('Team &amp; Salaries'!$O18="Monthly",IF(BN$6='Team &amp; Salaries'!$M18,MIN('Team &amp; Salaries'!$N18,'Team &amp; Salaries'!$P18),IF(BN$6&gt;'Team &amp; Salaries'!$M18,MIN('Team &amp; Salaries'!$P18,BM108+'Team &amp; Salaries'!$N18),0)),IF('Team &amp; Salaries'!$O18="Quarterly",IF(BN$6='Team &amp; Salaries'!$M18,MIN('Team &amp; Salaries'!$N18,'Team &amp; Salaries'!$P18),IF(BN$6&gt;'Team &amp; Salaries'!$M18,IFERROR(MIN('Team &amp; Salaries'!$P18,IF(ISNUMBER(BI108),BI108,0)+'Team &amp; Salaries'!$N18),'Team &amp; Salaries'!$N18),0)),IF('Team &amp; Salaries'!$O18="Annually",IF(BN$6='Team &amp; Salaries'!$M18,MIN('Team &amp; Salaries'!$N18,'Team &amp; Salaries'!$P18),IF(BN$6&gt;'Team &amp; Salaries'!$M18,IFERROR(MIN('Team &amp; Salaries'!$P18,#REF!+'Team &amp; Salaries'!$N18),MIN('Team &amp; Salaries'!$N18,'Team &amp; Salaries'!$P18)),0))))))</f>
        <v>1</v>
      </c>
      <c r="BO108" s="286">
        <f>IF('Team &amp; Salaries'!$O18="Never",IF(BO$6&gt;='Team &amp; Salaries'!$M18,MIN('Team &amp; Salaries'!$N18,'Team &amp; Salaries'!$P18),0),IF('Team &amp; Salaries'!$O18="Monthly",IF(BO$6='Team &amp; Salaries'!$M18,MIN('Team &amp; Salaries'!$N18,'Team &amp; Salaries'!$P18),IF(BO$6&gt;'Team &amp; Salaries'!$M18,MIN('Team &amp; Salaries'!$P18,BN108+'Team &amp; Salaries'!$N18),0)),IF('Team &amp; Salaries'!$O18="Quarterly",IF(BO$6='Team &amp; Salaries'!$M18,MIN('Team &amp; Salaries'!$N18,'Team &amp; Salaries'!$P18),IF(BO$6&gt;'Team &amp; Salaries'!$M18,IFERROR(MIN('Team &amp; Salaries'!$P18,IF(ISNUMBER(BJ108),BJ108,0)+'Team &amp; Salaries'!$N18),'Team &amp; Salaries'!$N18),0)),IF('Team &amp; Salaries'!$O18="Annually",IF(BO$6='Team &amp; Salaries'!$M18,MIN('Team &amp; Salaries'!$N18,'Team &amp; Salaries'!$P18),IF(BO$6&gt;'Team &amp; Salaries'!$M18,IFERROR(MIN('Team &amp; Salaries'!$P18,#REF!+'Team &amp; Salaries'!$N18),MIN('Team &amp; Salaries'!$N18,'Team &amp; Salaries'!$P18)),0))))))</f>
        <v>1</v>
      </c>
      <c r="BP108" s="286">
        <f>IF('Team &amp; Salaries'!$O18="Never",IF(BP$6&gt;='Team &amp; Salaries'!$M18,MIN('Team &amp; Salaries'!$N18,'Team &amp; Salaries'!$P18),0),IF('Team &amp; Salaries'!$O18="Monthly",IF(BP$6='Team &amp; Salaries'!$M18,MIN('Team &amp; Salaries'!$N18,'Team &amp; Salaries'!$P18),IF(BP$6&gt;'Team &amp; Salaries'!$M18,MIN('Team &amp; Salaries'!$P18,BO108+'Team &amp; Salaries'!$N18),0)),IF('Team &amp; Salaries'!$O18="Quarterly",IF(BP$6='Team &amp; Salaries'!$M18,MIN('Team &amp; Salaries'!$N18,'Team &amp; Salaries'!$P18),IF(BP$6&gt;'Team &amp; Salaries'!$M18,IFERROR(MIN('Team &amp; Salaries'!$P18,IF(ISNUMBER(BK108),BK108,0)+'Team &amp; Salaries'!$N18),'Team &amp; Salaries'!$N18),0)),IF('Team &amp; Salaries'!$O18="Annually",IF(BP$6='Team &amp; Salaries'!$M18,MIN('Team &amp; Salaries'!$N18,'Team &amp; Salaries'!$P18),IF(BP$6&gt;'Team &amp; Salaries'!$M18,IFERROR(MIN('Team &amp; Salaries'!$P18,#REF!+'Team &amp; Salaries'!$N18),MIN('Team &amp; Salaries'!$N18,'Team &amp; Salaries'!$P18)),0))))))</f>
        <v>1</v>
      </c>
      <c r="BQ108" s="286">
        <f>IF('Team &amp; Salaries'!$O18="Never",IF(BQ$6&gt;='Team &amp; Salaries'!$M18,MIN('Team &amp; Salaries'!$N18,'Team &amp; Salaries'!$P18),0),IF('Team &amp; Salaries'!$O18="Monthly",IF(BQ$6='Team &amp; Salaries'!$M18,MIN('Team &amp; Salaries'!$N18,'Team &amp; Salaries'!$P18),IF(BQ$6&gt;'Team &amp; Salaries'!$M18,MIN('Team &amp; Salaries'!$P18,BP108+'Team &amp; Salaries'!$N18),0)),IF('Team &amp; Salaries'!$O18="Quarterly",IF(BQ$6='Team &amp; Salaries'!$M18,MIN('Team &amp; Salaries'!$N18,'Team &amp; Salaries'!$P18),IF(BQ$6&gt;'Team &amp; Salaries'!$M18,IFERROR(MIN('Team &amp; Salaries'!$P18,IF(ISNUMBER(BL108),BL108,0)+'Team &amp; Salaries'!$N18),'Team &amp; Salaries'!$N18),0)),IF('Team &amp; Salaries'!$O18="Annually",IF(BQ$6='Team &amp; Salaries'!$M18,MIN('Team &amp; Salaries'!$N18,'Team &amp; Salaries'!$P18),IF(BQ$6&gt;'Team &amp; Salaries'!$M18,IFERROR(MIN('Team &amp; Salaries'!$P18,#REF!+'Team &amp; Salaries'!$N18),MIN('Team &amp; Salaries'!$N18,'Team &amp; Salaries'!$P18)),0))))))</f>
        <v>1</v>
      </c>
      <c r="BR108" s="286">
        <f>IF('Team &amp; Salaries'!$O18="Never",IF(BR$6&gt;='Team &amp; Salaries'!$M18,MIN('Team &amp; Salaries'!$N18,'Team &amp; Salaries'!$P18),0),IF('Team &amp; Salaries'!$O18="Monthly",IF(BR$6='Team &amp; Salaries'!$M18,MIN('Team &amp; Salaries'!$N18,'Team &amp; Salaries'!$P18),IF(BR$6&gt;'Team &amp; Salaries'!$M18,MIN('Team &amp; Salaries'!$P18,BQ108+'Team &amp; Salaries'!$N18),0)),IF('Team &amp; Salaries'!$O18="Quarterly",IF(BR$6='Team &amp; Salaries'!$M18,MIN('Team &amp; Salaries'!$N18,'Team &amp; Salaries'!$P18),IF(BR$6&gt;'Team &amp; Salaries'!$M18,IFERROR(MIN('Team &amp; Salaries'!$P18,IF(ISNUMBER(BM108),BM108,0)+'Team &amp; Salaries'!$N18),'Team &amp; Salaries'!$N18),0)),IF('Team &amp; Salaries'!$O18="Annually",IF(BR$6='Team &amp; Salaries'!$M18,MIN('Team &amp; Salaries'!$N18,'Team &amp; Salaries'!$P18),IF(BR$6&gt;'Team &amp; Salaries'!$M18,IFERROR(MIN('Team &amp; Salaries'!$P18,#REF!+'Team &amp; Salaries'!$N18),MIN('Team &amp; Salaries'!$N18,'Team &amp; Salaries'!$P18)),0))))))</f>
        <v>1</v>
      </c>
      <c r="BS108" s="286">
        <f>IF('Team &amp; Salaries'!$O18="Never",IF(BS$6&gt;='Team &amp; Salaries'!$M18,MIN('Team &amp; Salaries'!$N18,'Team &amp; Salaries'!$P18),0),IF('Team &amp; Salaries'!$O18="Monthly",IF(BS$6='Team &amp; Salaries'!$M18,MIN('Team &amp; Salaries'!$N18,'Team &amp; Salaries'!$P18),IF(BS$6&gt;'Team &amp; Salaries'!$M18,MIN('Team &amp; Salaries'!$P18,BR108+'Team &amp; Salaries'!$N18),0)),IF('Team &amp; Salaries'!$O18="Quarterly",IF(BS$6='Team &amp; Salaries'!$M18,MIN('Team &amp; Salaries'!$N18,'Team &amp; Salaries'!$P18),IF(BS$6&gt;'Team &amp; Salaries'!$M18,IFERROR(MIN('Team &amp; Salaries'!$P18,IF(ISNUMBER(BN108),BN108,0)+'Team &amp; Salaries'!$N18),'Team &amp; Salaries'!$N18),0)),IF('Team &amp; Salaries'!$O18="Annually",IF(BS$6='Team &amp; Salaries'!$M18,MIN('Team &amp; Salaries'!$N18,'Team &amp; Salaries'!$P18),IF(BS$6&gt;'Team &amp; Salaries'!$M18,IFERROR(MIN('Team &amp; Salaries'!$P18,#REF!+'Team &amp; Salaries'!$N18),MIN('Team &amp; Salaries'!$N18,'Team &amp; Salaries'!$P18)),0))))))</f>
        <v>1</v>
      </c>
      <c r="BT108" s="286">
        <f>IF('Team &amp; Salaries'!$O18="Never",IF(BT$6&gt;='Team &amp; Salaries'!$M18,MIN('Team &amp; Salaries'!$N18,'Team &amp; Salaries'!$P18),0),IF('Team &amp; Salaries'!$O18="Monthly",IF(BT$6='Team &amp; Salaries'!$M18,MIN('Team &amp; Salaries'!$N18,'Team &amp; Salaries'!$P18),IF(BT$6&gt;'Team &amp; Salaries'!$M18,MIN('Team &amp; Salaries'!$P18,BS108+'Team &amp; Salaries'!$N18),0)),IF('Team &amp; Salaries'!$O18="Quarterly",IF(BT$6='Team &amp; Salaries'!$M18,MIN('Team &amp; Salaries'!$N18,'Team &amp; Salaries'!$P18),IF(BT$6&gt;'Team &amp; Salaries'!$M18,IFERROR(MIN('Team &amp; Salaries'!$P18,IF(ISNUMBER(BO108),BO108,0)+'Team &amp; Salaries'!$N18),'Team &amp; Salaries'!$N18),0)),IF('Team &amp; Salaries'!$O18="Annually",IF(BT$6='Team &amp; Salaries'!$M18,MIN('Team &amp; Salaries'!$N18,'Team &amp; Salaries'!$P18),IF(BT$6&gt;'Team &amp; Salaries'!$M18,IFERROR(MIN('Team &amp; Salaries'!$P18,#REF!+'Team &amp; Salaries'!$N18),MIN('Team &amp; Salaries'!$N18,'Team &amp; Salaries'!$P18)),0))))))</f>
        <v>1</v>
      </c>
      <c r="BU108" s="286">
        <f>IF('Team &amp; Salaries'!$O18="Never",IF(BU$6&gt;='Team &amp; Salaries'!$M18,MIN('Team &amp; Salaries'!$N18,'Team &amp; Salaries'!$P18),0),IF('Team &amp; Salaries'!$O18="Monthly",IF(BU$6='Team &amp; Salaries'!$M18,MIN('Team &amp; Salaries'!$N18,'Team &amp; Salaries'!$P18),IF(BU$6&gt;'Team &amp; Salaries'!$M18,MIN('Team &amp; Salaries'!$P18,BT108+'Team &amp; Salaries'!$N18),0)),IF('Team &amp; Salaries'!$O18="Quarterly",IF(BU$6='Team &amp; Salaries'!$M18,MIN('Team &amp; Salaries'!$N18,'Team &amp; Salaries'!$P18),IF(BU$6&gt;'Team &amp; Salaries'!$M18,IFERROR(MIN('Team &amp; Salaries'!$P18,IF(ISNUMBER(BP108),BP108,0)+'Team &amp; Salaries'!$N18),'Team &amp; Salaries'!$N18),0)),IF('Team &amp; Salaries'!$O18="Annually",IF(BU$6='Team &amp; Salaries'!$M18,MIN('Team &amp; Salaries'!$N18,'Team &amp; Salaries'!$P18),IF(BU$6&gt;'Team &amp; Salaries'!$M18,IFERROR(MIN('Team &amp; Salaries'!$P18,#REF!+'Team &amp; Salaries'!$N18),MIN('Team &amp; Salaries'!$N18,'Team &amp; Salaries'!$P18)),0))))))</f>
        <v>1</v>
      </c>
      <c r="BV108" s="286">
        <f>IF('Team &amp; Salaries'!$O18="Never",IF(BV$6&gt;='Team &amp; Salaries'!$M18,MIN('Team &amp; Salaries'!$N18,'Team &amp; Salaries'!$P18),0),IF('Team &amp; Salaries'!$O18="Monthly",IF(BV$6='Team &amp; Salaries'!$M18,MIN('Team &amp; Salaries'!$N18,'Team &amp; Salaries'!$P18),IF(BV$6&gt;'Team &amp; Salaries'!$M18,MIN('Team &amp; Salaries'!$P18,BU108+'Team &amp; Salaries'!$N18),0)),IF('Team &amp; Salaries'!$O18="Quarterly",IF(BV$6='Team &amp; Salaries'!$M18,MIN('Team &amp; Salaries'!$N18,'Team &amp; Salaries'!$P18),IF(BV$6&gt;'Team &amp; Salaries'!$M18,IFERROR(MIN('Team &amp; Salaries'!$P18,IF(ISNUMBER(BQ108),BQ108,0)+'Team &amp; Salaries'!$N18),'Team &amp; Salaries'!$N18),0)),IF('Team &amp; Salaries'!$O18="Annually",IF(BV$6='Team &amp; Salaries'!$M18,MIN('Team &amp; Salaries'!$N18,'Team &amp; Salaries'!$P18),IF(BV$6&gt;'Team &amp; Salaries'!$M18,IFERROR(MIN('Team &amp; Salaries'!$P18,#REF!+'Team &amp; Salaries'!$N18),MIN('Team &amp; Salaries'!$N18,'Team &amp; Salaries'!$P18)),0))))))</f>
        <v>1</v>
      </c>
      <c r="BW108" s="286">
        <f>IF('Team &amp; Salaries'!$O18="Never",IF(BW$6&gt;='Team &amp; Salaries'!$M18,MIN('Team &amp; Salaries'!$N18,'Team &amp; Salaries'!$P18),0),IF('Team &amp; Salaries'!$O18="Monthly",IF(BW$6='Team &amp; Salaries'!$M18,MIN('Team &amp; Salaries'!$N18,'Team &amp; Salaries'!$P18),IF(BW$6&gt;'Team &amp; Salaries'!$M18,MIN('Team &amp; Salaries'!$P18,BV108+'Team &amp; Salaries'!$N18),0)),IF('Team &amp; Salaries'!$O18="Quarterly",IF(BW$6='Team &amp; Salaries'!$M18,MIN('Team &amp; Salaries'!$N18,'Team &amp; Salaries'!$P18),IF(BW$6&gt;'Team &amp; Salaries'!$M18,IFERROR(MIN('Team &amp; Salaries'!$P18,IF(ISNUMBER(BR108),BR108,0)+'Team &amp; Salaries'!$N18),'Team &amp; Salaries'!$N18),0)),IF('Team &amp; Salaries'!$O18="Annually",IF(BW$6='Team &amp; Salaries'!$M18,MIN('Team &amp; Salaries'!$N18,'Team &amp; Salaries'!$P18),IF(BW$6&gt;'Team &amp; Salaries'!$M18,IFERROR(MIN('Team &amp; Salaries'!$P18,#REF!+'Team &amp; Salaries'!$N18),MIN('Team &amp; Salaries'!$N18,'Team &amp; Salaries'!$P18)),0))))))</f>
        <v>1</v>
      </c>
      <c r="BX108" s="286">
        <f>IF('Team &amp; Salaries'!$O18="Never",IF(BX$6&gt;='Team &amp; Salaries'!$M18,MIN('Team &amp; Salaries'!$N18,'Team &amp; Salaries'!$P18),0),IF('Team &amp; Salaries'!$O18="Monthly",IF(BX$6='Team &amp; Salaries'!$M18,MIN('Team &amp; Salaries'!$N18,'Team &amp; Salaries'!$P18),IF(BX$6&gt;'Team &amp; Salaries'!$M18,MIN('Team &amp; Salaries'!$P18,BW108+'Team &amp; Salaries'!$N18),0)),IF('Team &amp; Salaries'!$O18="Quarterly",IF(BX$6='Team &amp; Salaries'!$M18,MIN('Team &amp; Salaries'!$N18,'Team &amp; Salaries'!$P18),IF(BX$6&gt;'Team &amp; Salaries'!$M18,IFERROR(MIN('Team &amp; Salaries'!$P18,IF(ISNUMBER(BS108),BS108,0)+'Team &amp; Salaries'!$N18),'Team &amp; Salaries'!$N18),0)),IF('Team &amp; Salaries'!$O18="Annually",IF(BX$6='Team &amp; Salaries'!$M18,MIN('Team &amp; Salaries'!$N18,'Team &amp; Salaries'!$P18),IF(BX$6&gt;'Team &amp; Salaries'!$M18,IFERROR(MIN('Team &amp; Salaries'!$P18,#REF!+'Team &amp; Salaries'!$N18),MIN('Team &amp; Salaries'!$N18,'Team &amp; Salaries'!$P18)),0))))))</f>
        <v>1</v>
      </c>
      <c r="BY108" s="286">
        <f>IF('Team &amp; Salaries'!$O18="Never",IF(BY$6&gt;='Team &amp; Salaries'!$M18,MIN('Team &amp; Salaries'!$N18,'Team &amp; Salaries'!$P18),0),IF('Team &amp; Salaries'!$O18="Monthly",IF(BY$6='Team &amp; Salaries'!$M18,MIN('Team &amp; Salaries'!$N18,'Team &amp; Salaries'!$P18),IF(BY$6&gt;'Team &amp; Salaries'!$M18,MIN('Team &amp; Salaries'!$P18,BX108+'Team &amp; Salaries'!$N18),0)),IF('Team &amp; Salaries'!$O18="Quarterly",IF(BY$6='Team &amp; Salaries'!$M18,MIN('Team &amp; Salaries'!$N18,'Team &amp; Salaries'!$P18),IF(BY$6&gt;'Team &amp; Salaries'!$M18,IFERROR(MIN('Team &amp; Salaries'!$P18,IF(ISNUMBER(BT108),BT108,0)+'Team &amp; Salaries'!$N18),'Team &amp; Salaries'!$N18),0)),IF('Team &amp; Salaries'!$O18="Annually",IF(BY$6='Team &amp; Salaries'!$M18,MIN('Team &amp; Salaries'!$N18,'Team &amp; Salaries'!$P18),IF(BY$6&gt;'Team &amp; Salaries'!$M18,IFERROR(MIN('Team &amp; Salaries'!$P18,#REF!+'Team &amp; Salaries'!$N18),MIN('Team &amp; Salaries'!$N18,'Team &amp; Salaries'!$P18)),0))))))</f>
        <v>1</v>
      </c>
      <c r="BZ108" s="286">
        <f>IF('Team &amp; Salaries'!$O18="Never",IF(BZ$6&gt;='Team &amp; Salaries'!$M18,MIN('Team &amp; Salaries'!$N18,'Team &amp; Salaries'!$P18),0),IF('Team &amp; Salaries'!$O18="Monthly",IF(BZ$6='Team &amp; Salaries'!$M18,MIN('Team &amp; Salaries'!$N18,'Team &amp; Salaries'!$P18),IF(BZ$6&gt;'Team &amp; Salaries'!$M18,MIN('Team &amp; Salaries'!$P18,BY108+'Team &amp; Salaries'!$N18),0)),IF('Team &amp; Salaries'!$O18="Quarterly",IF(BZ$6='Team &amp; Salaries'!$M18,MIN('Team &amp; Salaries'!$N18,'Team &amp; Salaries'!$P18),IF(BZ$6&gt;'Team &amp; Salaries'!$M18,IFERROR(MIN('Team &amp; Salaries'!$P18,IF(ISNUMBER(BU108),BU108,0)+'Team &amp; Salaries'!$N18),'Team &amp; Salaries'!$N18),0)),IF('Team &amp; Salaries'!$O18="Annually",IF(BZ$6='Team &amp; Salaries'!$M18,MIN('Team &amp; Salaries'!$N18,'Team &amp; Salaries'!$P18),IF(BZ$6&gt;'Team &amp; Salaries'!$M18,IFERROR(MIN('Team &amp; Salaries'!$P18,#REF!+'Team &amp; Salaries'!$N18),MIN('Team &amp; Salaries'!$N18,'Team &amp; Salaries'!$P18)),0))))))</f>
        <v>1</v>
      </c>
      <c r="CA108" s="286">
        <f>IF('Team &amp; Salaries'!$O18="Never",IF(CA$6&gt;='Team &amp; Salaries'!$M18,MIN('Team &amp; Salaries'!$N18,'Team &amp; Salaries'!$P18),0),IF('Team &amp; Salaries'!$O18="Monthly",IF(CA$6='Team &amp; Salaries'!$M18,MIN('Team &amp; Salaries'!$N18,'Team &amp; Salaries'!$P18),IF(CA$6&gt;'Team &amp; Salaries'!$M18,MIN('Team &amp; Salaries'!$P18,BZ108+'Team &amp; Salaries'!$N18),0)),IF('Team &amp; Salaries'!$O18="Quarterly",IF(CA$6='Team &amp; Salaries'!$M18,MIN('Team &amp; Salaries'!$N18,'Team &amp; Salaries'!$P18),IF(CA$6&gt;'Team &amp; Salaries'!$M18,IFERROR(MIN('Team &amp; Salaries'!$P18,IF(ISNUMBER(BV108),BV108,0)+'Team &amp; Salaries'!$N18),'Team &amp; Salaries'!$N18),0)),IF('Team &amp; Salaries'!$O18="Annually",IF(CA$6='Team &amp; Salaries'!$M18,MIN('Team &amp; Salaries'!$N18,'Team &amp; Salaries'!$P18),IF(CA$6&gt;'Team &amp; Salaries'!$M18,IFERROR(MIN('Team &amp; Salaries'!$P18,#REF!+'Team &amp; Salaries'!$N18),MIN('Team &amp; Salaries'!$N18,'Team &amp; Salaries'!$P18)),0))))))</f>
        <v>1</v>
      </c>
      <c r="CB108" s="286">
        <f>IF('Team &amp; Salaries'!$O18="Never",IF(CB$6&gt;='Team &amp; Salaries'!$M18,MIN('Team &amp; Salaries'!$N18,'Team &amp; Salaries'!$P18),0),IF('Team &amp; Salaries'!$O18="Monthly",IF(CB$6='Team &amp; Salaries'!$M18,MIN('Team &amp; Salaries'!$N18,'Team &amp; Salaries'!$P18),IF(CB$6&gt;'Team &amp; Salaries'!$M18,MIN('Team &amp; Salaries'!$P18,CA108+'Team &amp; Salaries'!$N18),0)),IF('Team &amp; Salaries'!$O18="Quarterly",IF(CB$6='Team &amp; Salaries'!$M18,MIN('Team &amp; Salaries'!$N18,'Team &amp; Salaries'!$P18),IF(CB$6&gt;'Team &amp; Salaries'!$M18,IFERROR(MIN('Team &amp; Salaries'!$P18,IF(ISNUMBER(BW108),BW108,0)+'Team &amp; Salaries'!$N18),'Team &amp; Salaries'!$N18),0)),IF('Team &amp; Salaries'!$O18="Annually",IF(CB$6='Team &amp; Salaries'!$M18,MIN('Team &amp; Salaries'!$N18,'Team &amp; Salaries'!$P18),IF(CB$6&gt;'Team &amp; Salaries'!$M18,IFERROR(MIN('Team &amp; Salaries'!$P18,#REF!+'Team &amp; Salaries'!$N18),MIN('Team &amp; Salaries'!$N18,'Team &amp; Salaries'!$P18)),0))))))</f>
        <v>1</v>
      </c>
      <c r="CC108" s="286">
        <f>IF('Team &amp; Salaries'!$O18="Never",IF(CC$6&gt;='Team &amp; Salaries'!$M18,MIN('Team &amp; Salaries'!$N18,'Team &amp; Salaries'!$P18),0),IF('Team &amp; Salaries'!$O18="Monthly",IF(CC$6='Team &amp; Salaries'!$M18,MIN('Team &amp; Salaries'!$N18,'Team &amp; Salaries'!$P18),IF(CC$6&gt;'Team &amp; Salaries'!$M18,MIN('Team &amp; Salaries'!$P18,CB108+'Team &amp; Salaries'!$N18),0)),IF('Team &amp; Salaries'!$O18="Quarterly",IF(CC$6='Team &amp; Salaries'!$M18,MIN('Team &amp; Salaries'!$N18,'Team &amp; Salaries'!$P18),IF(CC$6&gt;'Team &amp; Salaries'!$M18,IFERROR(MIN('Team &amp; Salaries'!$P18,IF(ISNUMBER(BX108),BX108,0)+'Team &amp; Salaries'!$N18),'Team &amp; Salaries'!$N18),0)),IF('Team &amp; Salaries'!$O18="Annually",IF(CC$6='Team &amp; Salaries'!$M18,MIN('Team &amp; Salaries'!$N18,'Team &amp; Salaries'!$P18),IF(CC$6&gt;'Team &amp; Salaries'!$M18,IFERROR(MIN('Team &amp; Salaries'!$P18,#REF!+'Team &amp; Salaries'!$N18),MIN('Team &amp; Salaries'!$N18,'Team &amp; Salaries'!$P18)),0))))))</f>
        <v>1</v>
      </c>
      <c r="CD108" s="286">
        <f>IF('Team &amp; Salaries'!$O18="Never",IF(CD$6&gt;='Team &amp; Salaries'!$M18,MIN('Team &amp; Salaries'!$N18,'Team &amp; Salaries'!$P18),0),IF('Team &amp; Salaries'!$O18="Monthly",IF(CD$6='Team &amp; Salaries'!$M18,MIN('Team &amp; Salaries'!$N18,'Team &amp; Salaries'!$P18),IF(CD$6&gt;'Team &amp; Salaries'!$M18,MIN('Team &amp; Salaries'!$P18,CC108+'Team &amp; Salaries'!$N18),0)),IF('Team &amp; Salaries'!$O18="Quarterly",IF(CD$6='Team &amp; Salaries'!$M18,MIN('Team &amp; Salaries'!$N18,'Team &amp; Salaries'!$P18),IF(CD$6&gt;'Team &amp; Salaries'!$M18,IFERROR(MIN('Team &amp; Salaries'!$P18,IF(ISNUMBER(BY108),BY108,0)+'Team &amp; Salaries'!$N18),'Team &amp; Salaries'!$N18),0)),IF('Team &amp; Salaries'!$O18="Annually",IF(CD$6='Team &amp; Salaries'!$M18,MIN('Team &amp; Salaries'!$N18,'Team &amp; Salaries'!$P18),IF(CD$6&gt;'Team &amp; Salaries'!$M18,IFERROR(MIN('Team &amp; Salaries'!$P18,#REF!+'Team &amp; Salaries'!$N18),MIN('Team &amp; Salaries'!$N18,'Team &amp; Salaries'!$P18)),0))))))</f>
        <v>1</v>
      </c>
      <c r="CE108" s="286">
        <f>IF('Team &amp; Salaries'!$O18="Never",IF(CE$6&gt;='Team &amp; Salaries'!$M18,MIN('Team &amp; Salaries'!$N18,'Team &amp; Salaries'!$P18),0),IF('Team &amp; Salaries'!$O18="Monthly",IF(CE$6='Team &amp; Salaries'!$M18,MIN('Team &amp; Salaries'!$N18,'Team &amp; Salaries'!$P18),IF(CE$6&gt;'Team &amp; Salaries'!$M18,MIN('Team &amp; Salaries'!$P18,CD108+'Team &amp; Salaries'!$N18),0)),IF('Team &amp; Salaries'!$O18="Quarterly",IF(CE$6='Team &amp; Salaries'!$M18,MIN('Team &amp; Salaries'!$N18,'Team &amp; Salaries'!$P18),IF(CE$6&gt;'Team &amp; Salaries'!$M18,IFERROR(MIN('Team &amp; Salaries'!$P18,IF(ISNUMBER(BZ108),BZ108,0)+'Team &amp; Salaries'!$N18),'Team &amp; Salaries'!$N18),0)),IF('Team &amp; Salaries'!$O18="Annually",IF(CE$6='Team &amp; Salaries'!$M18,MIN('Team &amp; Salaries'!$N18,'Team &amp; Salaries'!$P18),IF(CE$6&gt;'Team &amp; Salaries'!$M18,IFERROR(MIN('Team &amp; Salaries'!$P18,#REF!+'Team &amp; Salaries'!$N18),MIN('Team &amp; Salaries'!$N18,'Team &amp; Salaries'!$P18)),0))))))</f>
        <v>1</v>
      </c>
      <c r="CF108" s="286">
        <f>IF('Team &amp; Salaries'!$O18="Never",IF(CF$6&gt;='Team &amp; Salaries'!$M18,MIN('Team &amp; Salaries'!$N18,'Team &amp; Salaries'!$P18),0),IF('Team &amp; Salaries'!$O18="Monthly",IF(CF$6='Team &amp; Salaries'!$M18,MIN('Team &amp; Salaries'!$N18,'Team &amp; Salaries'!$P18),IF(CF$6&gt;'Team &amp; Salaries'!$M18,MIN('Team &amp; Salaries'!$P18,CE108+'Team &amp; Salaries'!$N18),0)),IF('Team &amp; Salaries'!$O18="Quarterly",IF(CF$6='Team &amp; Salaries'!$M18,MIN('Team &amp; Salaries'!$N18,'Team &amp; Salaries'!$P18),IF(CF$6&gt;'Team &amp; Salaries'!$M18,IFERROR(MIN('Team &amp; Salaries'!$P18,IF(ISNUMBER(CA108),CA108,0)+'Team &amp; Salaries'!$N18),'Team &amp; Salaries'!$N18),0)),IF('Team &amp; Salaries'!$O18="Annually",IF(CF$6='Team &amp; Salaries'!$M18,MIN('Team &amp; Salaries'!$N18,'Team &amp; Salaries'!$P18),IF(CF$6&gt;'Team &amp; Salaries'!$M18,IFERROR(MIN('Team &amp; Salaries'!$P18,#REF!+'Team &amp; Salaries'!$N18),MIN('Team &amp; Salaries'!$N18,'Team &amp; Salaries'!$P18)),0))))))</f>
        <v>1</v>
      </c>
      <c r="CG108" s="286">
        <f>IF('Team &amp; Salaries'!$O18="Never",IF(CG$6&gt;='Team &amp; Salaries'!$M18,MIN('Team &amp; Salaries'!$N18,'Team &amp; Salaries'!$P18),0),IF('Team &amp; Salaries'!$O18="Monthly",IF(CG$6='Team &amp; Salaries'!$M18,MIN('Team &amp; Salaries'!$N18,'Team &amp; Salaries'!$P18),IF(CG$6&gt;'Team &amp; Salaries'!$M18,MIN('Team &amp; Salaries'!$P18,CF108+'Team &amp; Salaries'!$N18),0)),IF('Team &amp; Salaries'!$O18="Quarterly",IF(CG$6='Team &amp; Salaries'!$M18,MIN('Team &amp; Salaries'!$N18,'Team &amp; Salaries'!$P18),IF(CG$6&gt;'Team &amp; Salaries'!$M18,IFERROR(MIN('Team &amp; Salaries'!$P18,IF(ISNUMBER(CB108),CB108,0)+'Team &amp; Salaries'!$N18),'Team &amp; Salaries'!$N18),0)),IF('Team &amp; Salaries'!$O18="Annually",IF(CG$6='Team &amp; Salaries'!$M18,MIN('Team &amp; Salaries'!$N18,'Team &amp; Salaries'!$P18),IF(CG$6&gt;'Team &amp; Salaries'!$M18,IFERROR(MIN('Team &amp; Salaries'!$P18,#REF!+'Team &amp; Salaries'!$N18),MIN('Team &amp; Salaries'!$N18,'Team &amp; Salaries'!$P18)),0))))))</f>
        <v>1</v>
      </c>
      <c r="CH108" s="286">
        <f>IF('Team &amp; Salaries'!$O18="Never",IF(CH$6&gt;='Team &amp; Salaries'!$M18,MIN('Team &amp; Salaries'!$N18,'Team &amp; Salaries'!$P18),0),IF('Team &amp; Salaries'!$O18="Monthly",IF(CH$6='Team &amp; Salaries'!$M18,MIN('Team &amp; Salaries'!$N18,'Team &amp; Salaries'!$P18),IF(CH$6&gt;'Team &amp; Salaries'!$M18,MIN('Team &amp; Salaries'!$P18,CG108+'Team &amp; Salaries'!$N18),0)),IF('Team &amp; Salaries'!$O18="Quarterly",IF(CH$6='Team &amp; Salaries'!$M18,MIN('Team &amp; Salaries'!$N18,'Team &amp; Salaries'!$P18),IF(CH$6&gt;'Team &amp; Salaries'!$M18,IFERROR(MIN('Team &amp; Salaries'!$P18,IF(ISNUMBER(CC108),CC108,0)+'Team &amp; Salaries'!$N18),'Team &amp; Salaries'!$N18),0)),IF('Team &amp; Salaries'!$O18="Annually",IF(CH$6='Team &amp; Salaries'!$M18,MIN('Team &amp; Salaries'!$N18,'Team &amp; Salaries'!$P18),IF(CH$6&gt;'Team &amp; Salaries'!$M18,IFERROR(MIN('Team &amp; Salaries'!$P18,#REF!+'Team &amp; Salaries'!$N18),MIN('Team &amp; Salaries'!$N18,'Team &amp; Salaries'!$P18)),0))))))</f>
        <v>1</v>
      </c>
      <c r="CI108" s="286">
        <f>IF('Team &amp; Salaries'!$O18="Never",IF(CI$6&gt;='Team &amp; Salaries'!$M18,MIN('Team &amp; Salaries'!$N18,'Team &amp; Salaries'!$P18),0),IF('Team &amp; Salaries'!$O18="Monthly",IF(CI$6='Team &amp; Salaries'!$M18,MIN('Team &amp; Salaries'!$N18,'Team &amp; Salaries'!$P18),IF(CI$6&gt;'Team &amp; Salaries'!$M18,MIN('Team &amp; Salaries'!$P18,CH108+'Team &amp; Salaries'!$N18),0)),IF('Team &amp; Salaries'!$O18="Quarterly",IF(CI$6='Team &amp; Salaries'!$M18,MIN('Team &amp; Salaries'!$N18,'Team &amp; Salaries'!$P18),IF(CI$6&gt;'Team &amp; Salaries'!$M18,IFERROR(MIN('Team &amp; Salaries'!$P18,IF(ISNUMBER(CD108),CD108,0)+'Team &amp; Salaries'!$N18),'Team &amp; Salaries'!$N18),0)),IF('Team &amp; Salaries'!$O18="Annually",IF(CI$6='Team &amp; Salaries'!$M18,MIN('Team &amp; Salaries'!$N18,'Team &amp; Salaries'!$P18),IF(CI$6&gt;'Team &amp; Salaries'!$M18,IFERROR(MIN('Team &amp; Salaries'!$P18,#REF!+'Team &amp; Salaries'!$N18),MIN('Team &amp; Salaries'!$N18,'Team &amp; Salaries'!$P18)),0))))))</f>
        <v>1</v>
      </c>
      <c r="CJ108" s="286">
        <f>IF('Team &amp; Salaries'!$O18="Never",IF(CJ$6&gt;='Team &amp; Salaries'!$M18,MIN('Team &amp; Salaries'!$N18,'Team &amp; Salaries'!$P18),0),IF('Team &amp; Salaries'!$O18="Monthly",IF(CJ$6='Team &amp; Salaries'!$M18,MIN('Team &amp; Salaries'!$N18,'Team &amp; Salaries'!$P18),IF(CJ$6&gt;'Team &amp; Salaries'!$M18,MIN('Team &amp; Salaries'!$P18,CI108+'Team &amp; Salaries'!$N18),0)),IF('Team &amp; Salaries'!$O18="Quarterly",IF(CJ$6='Team &amp; Salaries'!$M18,MIN('Team &amp; Salaries'!$N18,'Team &amp; Salaries'!$P18),IF(CJ$6&gt;'Team &amp; Salaries'!$M18,IFERROR(MIN('Team &amp; Salaries'!$P18,IF(ISNUMBER(CE108),CE108,0)+'Team &amp; Salaries'!$N18),'Team &amp; Salaries'!$N18),0)),IF('Team &amp; Salaries'!$O18="Annually",IF(CJ$6='Team &amp; Salaries'!$M18,MIN('Team &amp; Salaries'!$N18,'Team &amp; Salaries'!$P18),IF(CJ$6&gt;'Team &amp; Salaries'!$M18,IFERROR(MIN('Team &amp; Salaries'!$P18,#REF!+'Team &amp; Salaries'!$N18),MIN('Team &amp; Salaries'!$N18,'Team &amp; Salaries'!$P18)),0))))))</f>
        <v>1</v>
      </c>
      <c r="CK108" s="286">
        <f>IF('Team &amp; Salaries'!$O18="Never",IF(CK$6&gt;='Team &amp; Salaries'!$M18,MIN('Team &amp; Salaries'!$N18,'Team &amp; Salaries'!$P18),0),IF('Team &amp; Salaries'!$O18="Monthly",IF(CK$6='Team &amp; Salaries'!$M18,MIN('Team &amp; Salaries'!$N18,'Team &amp; Salaries'!$P18),IF(CK$6&gt;'Team &amp; Salaries'!$M18,MIN('Team &amp; Salaries'!$P18,CJ108+'Team &amp; Salaries'!$N18),0)),IF('Team &amp; Salaries'!$O18="Quarterly",IF(CK$6='Team &amp; Salaries'!$M18,MIN('Team &amp; Salaries'!$N18,'Team &amp; Salaries'!$P18),IF(CK$6&gt;'Team &amp; Salaries'!$M18,IFERROR(MIN('Team &amp; Salaries'!$P18,IF(ISNUMBER(CF108),CF108,0)+'Team &amp; Salaries'!$N18),'Team &amp; Salaries'!$N18),0)),IF('Team &amp; Salaries'!$O18="Annually",IF(CK$6='Team &amp; Salaries'!$M18,MIN('Team &amp; Salaries'!$N18,'Team &amp; Salaries'!$P18),IF(CK$6&gt;'Team &amp; Salaries'!$M18,IFERROR(MIN('Team &amp; Salaries'!$P18,#REF!+'Team &amp; Salaries'!$N18),MIN('Team &amp; Salaries'!$N18,'Team &amp; Salaries'!$P18)),0))))))</f>
        <v>1</v>
      </c>
      <c r="CL108" s="286">
        <f>IF('Team &amp; Salaries'!$O18="Never",IF(CL$6&gt;='Team &amp; Salaries'!$M18,MIN('Team &amp; Salaries'!$N18,'Team &amp; Salaries'!$P18),0),IF('Team &amp; Salaries'!$O18="Monthly",IF(CL$6='Team &amp; Salaries'!$M18,MIN('Team &amp; Salaries'!$N18,'Team &amp; Salaries'!$P18),IF(CL$6&gt;'Team &amp; Salaries'!$M18,MIN('Team &amp; Salaries'!$P18,CK108+'Team &amp; Salaries'!$N18),0)),IF('Team &amp; Salaries'!$O18="Quarterly",IF(CL$6='Team &amp; Salaries'!$M18,MIN('Team &amp; Salaries'!$N18,'Team &amp; Salaries'!$P18),IF(CL$6&gt;'Team &amp; Salaries'!$M18,IFERROR(MIN('Team &amp; Salaries'!$P18,IF(ISNUMBER(CG108),CG108,0)+'Team &amp; Salaries'!$N18),'Team &amp; Salaries'!$N18),0)),IF('Team &amp; Salaries'!$O18="Annually",IF(CL$6='Team &amp; Salaries'!$M18,MIN('Team &amp; Salaries'!$N18,'Team &amp; Salaries'!$P18),IF(CL$6&gt;'Team &amp; Salaries'!$M18,IFERROR(MIN('Team &amp; Salaries'!$P18,#REF!+'Team &amp; Salaries'!$N18),MIN('Team &amp; Salaries'!$N18,'Team &amp; Salaries'!$P18)),0))))))</f>
        <v>1</v>
      </c>
      <c r="CM108" s="286">
        <f>IF('Team &amp; Salaries'!$O18="Never",IF(CM$6&gt;='Team &amp; Salaries'!$M18,MIN('Team &amp; Salaries'!$N18,'Team &amp; Salaries'!$P18),0),IF('Team &amp; Salaries'!$O18="Monthly",IF(CM$6='Team &amp; Salaries'!$M18,MIN('Team &amp; Salaries'!$N18,'Team &amp; Salaries'!$P18),IF(CM$6&gt;'Team &amp; Salaries'!$M18,MIN('Team &amp; Salaries'!$P18,CL108+'Team &amp; Salaries'!$N18),0)),IF('Team &amp; Salaries'!$O18="Quarterly",IF(CM$6='Team &amp; Salaries'!$M18,MIN('Team &amp; Salaries'!$N18,'Team &amp; Salaries'!$P18),IF(CM$6&gt;'Team &amp; Salaries'!$M18,IFERROR(MIN('Team &amp; Salaries'!$P18,IF(ISNUMBER(CH108),CH108,0)+'Team &amp; Salaries'!$N18),'Team &amp; Salaries'!$N18),0)),IF('Team &amp; Salaries'!$O18="Annually",IF(CM$6='Team &amp; Salaries'!$M18,MIN('Team &amp; Salaries'!$N18,'Team &amp; Salaries'!$P18),IF(CM$6&gt;'Team &amp; Salaries'!$M18,IFERROR(MIN('Team &amp; Salaries'!$P18,#REF!+'Team &amp; Salaries'!$N18),MIN('Team &amp; Salaries'!$N18,'Team &amp; Salaries'!$P18)),0))))))</f>
        <v>1</v>
      </c>
      <c r="CN108" s="286">
        <f>IF('Team &amp; Salaries'!$O18="Never",IF(CN$6&gt;='Team &amp; Salaries'!$M18,MIN('Team &amp; Salaries'!$N18,'Team &amp; Salaries'!$P18),0),IF('Team &amp; Salaries'!$O18="Monthly",IF(CN$6='Team &amp; Salaries'!$M18,MIN('Team &amp; Salaries'!$N18,'Team &amp; Salaries'!$P18),IF(CN$6&gt;'Team &amp; Salaries'!$M18,MIN('Team &amp; Salaries'!$P18,CM108+'Team &amp; Salaries'!$N18),0)),IF('Team &amp; Salaries'!$O18="Quarterly",IF(CN$6='Team &amp; Salaries'!$M18,MIN('Team &amp; Salaries'!$N18,'Team &amp; Salaries'!$P18),IF(CN$6&gt;'Team &amp; Salaries'!$M18,IFERROR(MIN('Team &amp; Salaries'!$P18,IF(ISNUMBER(CI108),CI108,0)+'Team &amp; Salaries'!$N18),'Team &amp; Salaries'!$N18),0)),IF('Team &amp; Salaries'!$O18="Annually",IF(CN$6='Team &amp; Salaries'!$M18,MIN('Team &amp; Salaries'!$N18,'Team &amp; Salaries'!$P18),IF(CN$6&gt;'Team &amp; Salaries'!$M18,IFERROR(MIN('Team &amp; Salaries'!$P18,#REF!+'Team &amp; Salaries'!$N18),MIN('Team &amp; Salaries'!$N18,'Team &amp; Salaries'!$P18)),0))))))</f>
        <v>1</v>
      </c>
      <c r="CO108" s="286">
        <f>IF('Team &amp; Salaries'!$O18="Never",IF(CO$6&gt;='Team &amp; Salaries'!$M18,MIN('Team &amp; Salaries'!$N18,'Team &amp; Salaries'!$P18),0),IF('Team &amp; Salaries'!$O18="Monthly",IF(CO$6='Team &amp; Salaries'!$M18,MIN('Team &amp; Salaries'!$N18,'Team &amp; Salaries'!$P18),IF(CO$6&gt;'Team &amp; Salaries'!$M18,MIN('Team &amp; Salaries'!$P18,CN108+'Team &amp; Salaries'!$N18),0)),IF('Team &amp; Salaries'!$O18="Quarterly",IF(CO$6='Team &amp; Salaries'!$M18,MIN('Team &amp; Salaries'!$N18,'Team &amp; Salaries'!$P18),IF(CO$6&gt;'Team &amp; Salaries'!$M18,IFERROR(MIN('Team &amp; Salaries'!$P18,IF(ISNUMBER(CJ108),CJ108,0)+'Team &amp; Salaries'!$N18),'Team &amp; Salaries'!$N18),0)),IF('Team &amp; Salaries'!$O18="Annually",IF(CO$6='Team &amp; Salaries'!$M18,MIN('Team &amp; Salaries'!$N18,'Team &amp; Salaries'!$P18),IF(CO$6&gt;'Team &amp; Salaries'!$M18,IFERROR(MIN('Team &amp; Salaries'!$P18,#REF!+'Team &amp; Salaries'!$N18),MIN('Team &amp; Salaries'!$N18,'Team &amp; Salaries'!$P18)),0))))))</f>
        <v>1</v>
      </c>
      <c r="CP108" s="286">
        <f>IF('Team &amp; Salaries'!$O18="Never",IF(CP$6&gt;='Team &amp; Salaries'!$M18,MIN('Team &amp; Salaries'!$N18,'Team &amp; Salaries'!$P18),0),IF('Team &amp; Salaries'!$O18="Monthly",IF(CP$6='Team &amp; Salaries'!$M18,MIN('Team &amp; Salaries'!$N18,'Team &amp; Salaries'!$P18),IF(CP$6&gt;'Team &amp; Salaries'!$M18,MIN('Team &amp; Salaries'!$P18,CO108+'Team &amp; Salaries'!$N18),0)),IF('Team &amp; Salaries'!$O18="Quarterly",IF(CP$6='Team &amp; Salaries'!$M18,MIN('Team &amp; Salaries'!$N18,'Team &amp; Salaries'!$P18),IF(CP$6&gt;'Team &amp; Salaries'!$M18,IFERROR(MIN('Team &amp; Salaries'!$P18,IF(ISNUMBER(CK108),CK108,0)+'Team &amp; Salaries'!$N18),'Team &amp; Salaries'!$N18),0)),IF('Team &amp; Salaries'!$O18="Annually",IF(CP$6='Team &amp; Salaries'!$M18,MIN('Team &amp; Salaries'!$N18,'Team &amp; Salaries'!$P18),IF(CP$6&gt;'Team &amp; Salaries'!$M18,IFERROR(MIN('Team &amp; Salaries'!$P18,#REF!+'Team &amp; Salaries'!$N18),MIN('Team &amp; Salaries'!$N18,'Team &amp; Salaries'!$P18)),0))))))</f>
        <v>1</v>
      </c>
      <c r="CQ108" s="286">
        <f>IF('Team &amp; Salaries'!$O18="Never",IF(CQ$6&gt;='Team &amp; Salaries'!$M18,MIN('Team &amp; Salaries'!$N18,'Team &amp; Salaries'!$P18),0),IF('Team &amp; Salaries'!$O18="Monthly",IF(CQ$6='Team &amp; Salaries'!$M18,MIN('Team &amp; Salaries'!$N18,'Team &amp; Salaries'!$P18),IF(CQ$6&gt;'Team &amp; Salaries'!$M18,MIN('Team &amp; Salaries'!$P18,CP108+'Team &amp; Salaries'!$N18),0)),IF('Team &amp; Salaries'!$O18="Quarterly",IF(CQ$6='Team &amp; Salaries'!$M18,MIN('Team &amp; Salaries'!$N18,'Team &amp; Salaries'!$P18),IF(CQ$6&gt;'Team &amp; Salaries'!$M18,IFERROR(MIN('Team &amp; Salaries'!$P18,IF(ISNUMBER(CL108),CL108,0)+'Team &amp; Salaries'!$N18),'Team &amp; Salaries'!$N18),0)),IF('Team &amp; Salaries'!$O18="Annually",IF(CQ$6='Team &amp; Salaries'!$M18,MIN('Team &amp; Salaries'!$N18,'Team &amp; Salaries'!$P18),IF(CQ$6&gt;'Team &amp; Salaries'!$M18,IFERROR(MIN('Team &amp; Salaries'!$P18,#REF!+'Team &amp; Salaries'!$N18),MIN('Team &amp; Salaries'!$N18,'Team &amp; Salaries'!$P18)),0))))))</f>
        <v>1</v>
      </c>
      <c r="CR108" s="286">
        <f>IF('Team &amp; Salaries'!$O18="Never",IF(CR$6&gt;='Team &amp; Salaries'!$M18,MIN('Team &amp; Salaries'!$N18,'Team &amp; Salaries'!$P18),0),IF('Team &amp; Salaries'!$O18="Monthly",IF(CR$6='Team &amp; Salaries'!$M18,MIN('Team &amp; Salaries'!$N18,'Team &amp; Salaries'!$P18),IF(CR$6&gt;'Team &amp; Salaries'!$M18,MIN('Team &amp; Salaries'!$P18,CQ108+'Team &amp; Salaries'!$N18),0)),IF('Team &amp; Salaries'!$O18="Quarterly",IF(CR$6='Team &amp; Salaries'!$M18,MIN('Team &amp; Salaries'!$N18,'Team &amp; Salaries'!$P18),IF(CR$6&gt;'Team &amp; Salaries'!$M18,IFERROR(MIN('Team &amp; Salaries'!$P18,IF(ISNUMBER(CM108),CM108,0)+'Team &amp; Salaries'!$N18),'Team &amp; Salaries'!$N18),0)),IF('Team &amp; Salaries'!$O18="Annually",IF(CR$6='Team &amp; Salaries'!$M18,MIN('Team &amp; Salaries'!$N18,'Team &amp; Salaries'!$P18),IF(CR$6&gt;'Team &amp; Salaries'!$M18,IFERROR(MIN('Team &amp; Salaries'!$P18,#REF!+'Team &amp; Salaries'!$N18),MIN('Team &amp; Salaries'!$N18,'Team &amp; Salaries'!$P18)),0))))))</f>
        <v>1</v>
      </c>
      <c r="CS108" s="286">
        <f>IF('Team &amp; Salaries'!$O18="Never",IF(CS$6&gt;='Team &amp; Salaries'!$M18,MIN('Team &amp; Salaries'!$N18,'Team &amp; Salaries'!$P18),0),IF('Team &amp; Salaries'!$O18="Monthly",IF(CS$6='Team &amp; Salaries'!$M18,MIN('Team &amp; Salaries'!$N18,'Team &amp; Salaries'!$P18),IF(CS$6&gt;'Team &amp; Salaries'!$M18,MIN('Team &amp; Salaries'!$P18,CR108+'Team &amp; Salaries'!$N18),0)),IF('Team &amp; Salaries'!$O18="Quarterly",IF(CS$6='Team &amp; Salaries'!$M18,MIN('Team &amp; Salaries'!$N18,'Team &amp; Salaries'!$P18),IF(CS$6&gt;'Team &amp; Salaries'!$M18,IFERROR(MIN('Team &amp; Salaries'!$P18,IF(ISNUMBER(CN108),CN108,0)+'Team &amp; Salaries'!$N18),'Team &amp; Salaries'!$N18),0)),IF('Team &amp; Salaries'!$O18="Annually",IF(CS$6='Team &amp; Salaries'!$M18,MIN('Team &amp; Salaries'!$N18,'Team &amp; Salaries'!$P18),IF(CS$6&gt;'Team &amp; Salaries'!$M18,IFERROR(MIN('Team &amp; Salaries'!$P18,#REF!+'Team &amp; Salaries'!$N18),MIN('Team &amp; Salaries'!$N18,'Team &amp; Salaries'!$P18)),0))))))</f>
        <v>1</v>
      </c>
      <c r="CT108" s="286">
        <f>IF('Team &amp; Salaries'!$O18="Never",IF(CT$6&gt;='Team &amp; Salaries'!$M18,MIN('Team &amp; Salaries'!$N18,'Team &amp; Salaries'!$P18),0),IF('Team &amp; Salaries'!$O18="Monthly",IF(CT$6='Team &amp; Salaries'!$M18,MIN('Team &amp; Salaries'!$N18,'Team &amp; Salaries'!$P18),IF(CT$6&gt;'Team &amp; Salaries'!$M18,MIN('Team &amp; Salaries'!$P18,CS108+'Team &amp; Salaries'!$N18),0)),IF('Team &amp; Salaries'!$O18="Quarterly",IF(CT$6='Team &amp; Salaries'!$M18,MIN('Team &amp; Salaries'!$N18,'Team &amp; Salaries'!$P18),IF(CT$6&gt;'Team &amp; Salaries'!$M18,IFERROR(MIN('Team &amp; Salaries'!$P18,IF(ISNUMBER(CO108),CO108,0)+'Team &amp; Salaries'!$N18),'Team &amp; Salaries'!$N18),0)),IF('Team &amp; Salaries'!$O18="Annually",IF(CT$6='Team &amp; Salaries'!$M18,MIN('Team &amp; Salaries'!$N18,'Team &amp; Salaries'!$P18),IF(CT$6&gt;'Team &amp; Salaries'!$M18,IFERROR(MIN('Team &amp; Salaries'!$P18,#REF!+'Team &amp; Salaries'!$N18),MIN('Team &amp; Salaries'!$N18,'Team &amp; Salaries'!$P18)),0))))))</f>
        <v>1</v>
      </c>
      <c r="CU108" s="286">
        <f>IF('Team &amp; Salaries'!$O18="Never",IF(CU$6&gt;='Team &amp; Salaries'!$M18,MIN('Team &amp; Salaries'!$N18,'Team &amp; Salaries'!$P18),0),IF('Team &amp; Salaries'!$O18="Monthly",IF(CU$6='Team &amp; Salaries'!$M18,MIN('Team &amp; Salaries'!$N18,'Team &amp; Salaries'!$P18),IF(CU$6&gt;'Team &amp; Salaries'!$M18,MIN('Team &amp; Salaries'!$P18,CT108+'Team &amp; Salaries'!$N18),0)),IF('Team &amp; Salaries'!$O18="Quarterly",IF(CU$6='Team &amp; Salaries'!$M18,MIN('Team &amp; Salaries'!$N18,'Team &amp; Salaries'!$P18),IF(CU$6&gt;'Team &amp; Salaries'!$M18,IFERROR(MIN('Team &amp; Salaries'!$P18,IF(ISNUMBER(CP108),CP108,0)+'Team &amp; Salaries'!$N18),'Team &amp; Salaries'!$N18),0)),IF('Team &amp; Salaries'!$O18="Annually",IF(CU$6='Team &amp; Salaries'!$M18,MIN('Team &amp; Salaries'!$N18,'Team &amp; Salaries'!$P18),IF(CU$6&gt;'Team &amp; Salaries'!$M18,IFERROR(MIN('Team &amp; Salaries'!$P18,#REF!+'Team &amp; Salaries'!$N18),MIN('Team &amp; Salaries'!$N18,'Team &amp; Salaries'!$P18)),0))))))</f>
        <v>1</v>
      </c>
      <c r="CV108" s="286">
        <f>IF('Team &amp; Salaries'!$O18="Never",IF(CV$6&gt;='Team &amp; Salaries'!$M18,MIN('Team &amp; Salaries'!$N18,'Team &amp; Salaries'!$P18),0),IF('Team &amp; Salaries'!$O18="Monthly",IF(CV$6='Team &amp; Salaries'!$M18,MIN('Team &amp; Salaries'!$N18,'Team &amp; Salaries'!$P18),IF(CV$6&gt;'Team &amp; Salaries'!$M18,MIN('Team &amp; Salaries'!$P18,CU108+'Team &amp; Salaries'!$N18),0)),IF('Team &amp; Salaries'!$O18="Quarterly",IF(CV$6='Team &amp; Salaries'!$M18,MIN('Team &amp; Salaries'!$N18,'Team &amp; Salaries'!$P18),IF(CV$6&gt;'Team &amp; Salaries'!$M18,IFERROR(MIN('Team &amp; Salaries'!$P18,IF(ISNUMBER(CQ108),CQ108,0)+'Team &amp; Salaries'!$N18),'Team &amp; Salaries'!$N18),0)),IF('Team &amp; Salaries'!$O18="Annually",IF(CV$6='Team &amp; Salaries'!$M18,MIN('Team &amp; Salaries'!$N18,'Team &amp; Salaries'!$P18),IF(CV$6&gt;'Team &amp; Salaries'!$M18,IFERROR(MIN('Team &amp; Salaries'!$P18,#REF!+'Team &amp; Salaries'!$N18),MIN('Team &amp; Salaries'!$N18,'Team &amp; Salaries'!$P18)),0))))))</f>
        <v>1</v>
      </c>
      <c r="CW108" s="286">
        <f>IF('Team &amp; Salaries'!$O18="Never",IF(CW$6&gt;='Team &amp; Salaries'!$M18,MIN('Team &amp; Salaries'!$N18,'Team &amp; Salaries'!$P18),0),IF('Team &amp; Salaries'!$O18="Monthly",IF(CW$6='Team &amp; Salaries'!$M18,MIN('Team &amp; Salaries'!$N18,'Team &amp; Salaries'!$P18),IF(CW$6&gt;'Team &amp; Salaries'!$M18,MIN('Team &amp; Salaries'!$P18,CV108+'Team &amp; Salaries'!$N18),0)),IF('Team &amp; Salaries'!$O18="Quarterly",IF(CW$6='Team &amp; Salaries'!$M18,MIN('Team &amp; Salaries'!$N18,'Team &amp; Salaries'!$P18),IF(CW$6&gt;'Team &amp; Salaries'!$M18,IFERROR(MIN('Team &amp; Salaries'!$P18,IF(ISNUMBER(CR108),CR108,0)+'Team &amp; Salaries'!$N18),'Team &amp; Salaries'!$N18),0)),IF('Team &amp; Salaries'!$O18="Annually",IF(CW$6='Team &amp; Salaries'!$M18,MIN('Team &amp; Salaries'!$N18,'Team &amp; Salaries'!$P18),IF(CW$6&gt;'Team &amp; Salaries'!$M18,IFERROR(MIN('Team &amp; Salaries'!$P18,#REF!+'Team &amp; Salaries'!$N18),MIN('Team &amp; Salaries'!$N18,'Team &amp; Salaries'!$P18)),0))))))</f>
        <v>1</v>
      </c>
      <c r="CX108" s="286">
        <f>IF('Team &amp; Salaries'!$O18="Never",IF(CX$6&gt;='Team &amp; Salaries'!$M18,MIN('Team &amp; Salaries'!$N18,'Team &amp; Salaries'!$P18),0),IF('Team &amp; Salaries'!$O18="Monthly",IF(CX$6='Team &amp; Salaries'!$M18,MIN('Team &amp; Salaries'!$N18,'Team &amp; Salaries'!$P18),IF(CX$6&gt;'Team &amp; Salaries'!$M18,MIN('Team &amp; Salaries'!$P18,CW108+'Team &amp; Salaries'!$N18),0)),IF('Team &amp; Salaries'!$O18="Quarterly",IF(CX$6='Team &amp; Salaries'!$M18,MIN('Team &amp; Salaries'!$N18,'Team &amp; Salaries'!$P18),IF(CX$6&gt;'Team &amp; Salaries'!$M18,IFERROR(MIN('Team &amp; Salaries'!$P18,IF(ISNUMBER(CS108),CS108,0)+'Team &amp; Salaries'!$N18),'Team &amp; Salaries'!$N18),0)),IF('Team &amp; Salaries'!$O18="Annually",IF(CX$6='Team &amp; Salaries'!$M18,MIN('Team &amp; Salaries'!$N18,'Team &amp; Salaries'!$P18),IF(CX$6&gt;'Team &amp; Salaries'!$M18,IFERROR(MIN('Team &amp; Salaries'!$P18,#REF!+'Team &amp; Salaries'!$N18),MIN('Team &amp; Salaries'!$N18,'Team &amp; Salaries'!$P18)),0))))))</f>
        <v>1</v>
      </c>
      <c r="CY108" s="286">
        <f>IF('Team &amp; Salaries'!$O18="Never",IF(CY$6&gt;='Team &amp; Salaries'!$M18,MIN('Team &amp; Salaries'!$N18,'Team &amp; Salaries'!$P18),0),IF('Team &amp; Salaries'!$O18="Monthly",IF(CY$6='Team &amp; Salaries'!$M18,MIN('Team &amp; Salaries'!$N18,'Team &amp; Salaries'!$P18),IF(CY$6&gt;'Team &amp; Salaries'!$M18,MIN('Team &amp; Salaries'!$P18,CX108+'Team &amp; Salaries'!$N18),0)),IF('Team &amp; Salaries'!$O18="Quarterly",IF(CY$6='Team &amp; Salaries'!$M18,MIN('Team &amp; Salaries'!$N18,'Team &amp; Salaries'!$P18),IF(CY$6&gt;'Team &amp; Salaries'!$M18,IFERROR(MIN('Team &amp; Salaries'!$P18,IF(ISNUMBER(CT108),CT108,0)+'Team &amp; Salaries'!$N18),'Team &amp; Salaries'!$N18),0)),IF('Team &amp; Salaries'!$O18="Annually",IF(CY$6='Team &amp; Salaries'!$M18,MIN('Team &amp; Salaries'!$N18,'Team &amp; Salaries'!$P18),IF(CY$6&gt;'Team &amp; Salaries'!$M18,IFERROR(MIN('Team &amp; Salaries'!$P18,#REF!+'Team &amp; Salaries'!$N18),MIN('Team &amp; Salaries'!$N18,'Team &amp; Salaries'!$P18)),0))))))</f>
        <v>1</v>
      </c>
      <c r="CZ108" s="286">
        <f>IF('Team &amp; Salaries'!$O18="Never",IF(CZ$6&gt;='Team &amp; Salaries'!$M18,MIN('Team &amp; Salaries'!$N18,'Team &amp; Salaries'!$P18),0),IF('Team &amp; Salaries'!$O18="Monthly",IF(CZ$6='Team &amp; Salaries'!$M18,MIN('Team &amp; Salaries'!$N18,'Team &amp; Salaries'!$P18),IF(CZ$6&gt;'Team &amp; Salaries'!$M18,MIN('Team &amp; Salaries'!$P18,CY108+'Team &amp; Salaries'!$N18),0)),IF('Team &amp; Salaries'!$O18="Quarterly",IF(CZ$6='Team &amp; Salaries'!$M18,MIN('Team &amp; Salaries'!$N18,'Team &amp; Salaries'!$P18),IF(CZ$6&gt;'Team &amp; Salaries'!$M18,IFERROR(MIN('Team &amp; Salaries'!$P18,IF(ISNUMBER(CU108),CU108,0)+'Team &amp; Salaries'!$N18),'Team &amp; Salaries'!$N18),0)),IF('Team &amp; Salaries'!$O18="Annually",IF(CZ$6='Team &amp; Salaries'!$M18,MIN('Team &amp; Salaries'!$N18,'Team &amp; Salaries'!$P18),IF(CZ$6&gt;'Team &amp; Salaries'!$M18,IFERROR(MIN('Team &amp; Salaries'!$P18,#REF!+'Team &amp; Salaries'!$N18),MIN('Team &amp; Salaries'!$N18,'Team &amp; Salaries'!$P18)),0))))))</f>
        <v>1</v>
      </c>
      <c r="DA108" s="286">
        <f>IF('Team &amp; Salaries'!$O18="Never",IF(DA$6&gt;='Team &amp; Salaries'!$M18,MIN('Team &amp; Salaries'!$N18,'Team &amp; Salaries'!$P18),0),IF('Team &amp; Salaries'!$O18="Monthly",IF(DA$6='Team &amp; Salaries'!$M18,MIN('Team &amp; Salaries'!$N18,'Team &amp; Salaries'!$P18),IF(DA$6&gt;'Team &amp; Salaries'!$M18,MIN('Team &amp; Salaries'!$P18,CZ108+'Team &amp; Salaries'!$N18),0)),IF('Team &amp; Salaries'!$O18="Quarterly",IF(DA$6='Team &amp; Salaries'!$M18,MIN('Team &amp; Salaries'!$N18,'Team &amp; Salaries'!$P18),IF(DA$6&gt;'Team &amp; Salaries'!$M18,IFERROR(MIN('Team &amp; Salaries'!$P18,IF(ISNUMBER(CV108),CV108,0)+'Team &amp; Salaries'!$N18),'Team &amp; Salaries'!$N18),0)),IF('Team &amp; Salaries'!$O18="Annually",IF(DA$6='Team &amp; Salaries'!$M18,MIN('Team &amp; Salaries'!$N18,'Team &amp; Salaries'!$P18),IF(DA$6&gt;'Team &amp; Salaries'!$M18,IFERROR(MIN('Team &amp; Salaries'!$P18,#REF!+'Team &amp; Salaries'!$N18),MIN('Team &amp; Salaries'!$N18,'Team &amp; Salaries'!$P18)),0))))))</f>
        <v>1</v>
      </c>
      <c r="DB108" s="286">
        <f>IF('Team &amp; Salaries'!$O18="Never",IF(DB$6&gt;='Team &amp; Salaries'!$M18,MIN('Team &amp; Salaries'!$N18,'Team &amp; Salaries'!$P18),0),IF('Team &amp; Salaries'!$O18="Monthly",IF(DB$6='Team &amp; Salaries'!$M18,MIN('Team &amp; Salaries'!$N18,'Team &amp; Salaries'!$P18),IF(DB$6&gt;'Team &amp; Salaries'!$M18,MIN('Team &amp; Salaries'!$P18,DA108+'Team &amp; Salaries'!$N18),0)),IF('Team &amp; Salaries'!$O18="Quarterly",IF(DB$6='Team &amp; Salaries'!$M18,MIN('Team &amp; Salaries'!$N18,'Team &amp; Salaries'!$P18),IF(DB$6&gt;'Team &amp; Salaries'!$M18,IFERROR(MIN('Team &amp; Salaries'!$P18,IF(ISNUMBER(CW108),CW108,0)+'Team &amp; Salaries'!$N18),'Team &amp; Salaries'!$N18),0)),IF('Team &amp; Salaries'!$O18="Annually",IF(DB$6='Team &amp; Salaries'!$M18,MIN('Team &amp; Salaries'!$N18,'Team &amp; Salaries'!$P18),IF(DB$6&gt;'Team &amp; Salaries'!$M18,IFERROR(MIN('Team &amp; Salaries'!$P18,#REF!+'Team &amp; Salaries'!$N18),MIN('Team &amp; Salaries'!$N18,'Team &amp; Salaries'!$P18)),0))))))</f>
        <v>1</v>
      </c>
      <c r="DC108" s="286">
        <f>IF('Team &amp; Salaries'!$O18="Never",IF(DC$6&gt;='Team &amp; Salaries'!$M18,MIN('Team &amp; Salaries'!$N18,'Team &amp; Salaries'!$P18),0),IF('Team &amp; Salaries'!$O18="Monthly",IF(DC$6='Team &amp; Salaries'!$M18,MIN('Team &amp; Salaries'!$N18,'Team &amp; Salaries'!$P18),IF(DC$6&gt;'Team &amp; Salaries'!$M18,MIN('Team &amp; Salaries'!$P18,DB108+'Team &amp; Salaries'!$N18),0)),IF('Team &amp; Salaries'!$O18="Quarterly",IF(DC$6='Team &amp; Salaries'!$M18,MIN('Team &amp; Salaries'!$N18,'Team &amp; Salaries'!$P18),IF(DC$6&gt;'Team &amp; Salaries'!$M18,IFERROR(MIN('Team &amp; Salaries'!$P18,IF(ISNUMBER(CX108),CX108,0)+'Team &amp; Salaries'!$N18),'Team &amp; Salaries'!$N18),0)),IF('Team &amp; Salaries'!$O18="Annually",IF(DC$6='Team &amp; Salaries'!$M18,MIN('Team &amp; Salaries'!$N18,'Team &amp; Salaries'!$P18),IF(DC$6&gt;'Team &amp; Salaries'!$M18,IFERROR(MIN('Team &amp; Salaries'!$P18,#REF!+'Team &amp; Salaries'!$N18),MIN('Team &amp; Salaries'!$N18,'Team &amp; Salaries'!$P18)),0))))))</f>
        <v>1</v>
      </c>
      <c r="DD108" s="286">
        <f>IF('Team &amp; Salaries'!$O18="Never",IF(DD$6&gt;='Team &amp; Salaries'!$M18,MIN('Team &amp; Salaries'!$N18,'Team &amp; Salaries'!$P18),0),IF('Team &amp; Salaries'!$O18="Monthly",IF(DD$6='Team &amp; Salaries'!$M18,MIN('Team &amp; Salaries'!$N18,'Team &amp; Salaries'!$P18),IF(DD$6&gt;'Team &amp; Salaries'!$M18,MIN('Team &amp; Salaries'!$P18,DC108+'Team &amp; Salaries'!$N18),0)),IF('Team &amp; Salaries'!$O18="Quarterly",IF(DD$6='Team &amp; Salaries'!$M18,MIN('Team &amp; Salaries'!$N18,'Team &amp; Salaries'!$P18),IF(DD$6&gt;'Team &amp; Salaries'!$M18,IFERROR(MIN('Team &amp; Salaries'!$P18,IF(ISNUMBER(CY108),CY108,0)+'Team &amp; Salaries'!$N18),'Team &amp; Salaries'!$N18),0)),IF('Team &amp; Salaries'!$O18="Annually",IF(DD$6='Team &amp; Salaries'!$M18,MIN('Team &amp; Salaries'!$N18,'Team &amp; Salaries'!$P18),IF(DD$6&gt;'Team &amp; Salaries'!$M18,IFERROR(MIN('Team &amp; Salaries'!$P18,#REF!+'Team &amp; Salaries'!$N18),MIN('Team &amp; Salaries'!$N18,'Team &amp; Salaries'!$P18)),0))))))</f>
        <v>1</v>
      </c>
      <c r="DE108" s="286">
        <f>IF('Team &amp; Salaries'!$O18="Never",IF(DE$6&gt;='Team &amp; Salaries'!$M18,MIN('Team &amp; Salaries'!$N18,'Team &amp; Salaries'!$P18),0),IF('Team &amp; Salaries'!$O18="Monthly",IF(DE$6='Team &amp; Salaries'!$M18,MIN('Team &amp; Salaries'!$N18,'Team &amp; Salaries'!$P18),IF(DE$6&gt;'Team &amp; Salaries'!$M18,MIN('Team &amp; Salaries'!$P18,DD108+'Team &amp; Salaries'!$N18),0)),IF('Team &amp; Salaries'!$O18="Quarterly",IF(DE$6='Team &amp; Salaries'!$M18,MIN('Team &amp; Salaries'!$N18,'Team &amp; Salaries'!$P18),IF(DE$6&gt;'Team &amp; Salaries'!$M18,IFERROR(MIN('Team &amp; Salaries'!$P18,IF(ISNUMBER(CZ108),CZ108,0)+'Team &amp; Salaries'!$N18),'Team &amp; Salaries'!$N18),0)),IF('Team &amp; Salaries'!$O18="Annually",IF(DE$6='Team &amp; Salaries'!$M18,MIN('Team &amp; Salaries'!$N18,'Team &amp; Salaries'!$P18),IF(DE$6&gt;'Team &amp; Salaries'!$M18,IFERROR(MIN('Team &amp; Salaries'!$P18,#REF!+'Team &amp; Salaries'!$N18),MIN('Team &amp; Salaries'!$N18,'Team &amp; Salaries'!$P18)),0))))))</f>
        <v>1</v>
      </c>
      <c r="DF108" s="286">
        <f>IF('Team &amp; Salaries'!$O18="Never",IF(DF$6&gt;='Team &amp; Salaries'!$M18,MIN('Team &amp; Salaries'!$N18,'Team &amp; Salaries'!$P18),0),IF('Team &amp; Salaries'!$O18="Monthly",IF(DF$6='Team &amp; Salaries'!$M18,MIN('Team &amp; Salaries'!$N18,'Team &amp; Salaries'!$P18),IF(DF$6&gt;'Team &amp; Salaries'!$M18,MIN('Team &amp; Salaries'!$P18,DE108+'Team &amp; Salaries'!$N18),0)),IF('Team &amp; Salaries'!$O18="Quarterly",IF(DF$6='Team &amp; Salaries'!$M18,MIN('Team &amp; Salaries'!$N18,'Team &amp; Salaries'!$P18),IF(DF$6&gt;'Team &amp; Salaries'!$M18,IFERROR(MIN('Team &amp; Salaries'!$P18,IF(ISNUMBER(DA108),DA108,0)+'Team &amp; Salaries'!$N18),'Team &amp; Salaries'!$N18),0)),IF('Team &amp; Salaries'!$O18="Annually",IF(DF$6='Team &amp; Salaries'!$M18,MIN('Team &amp; Salaries'!$N18,'Team &amp; Salaries'!$P18),IF(DF$6&gt;'Team &amp; Salaries'!$M18,IFERROR(MIN('Team &amp; Salaries'!$P18,#REF!+'Team &amp; Salaries'!$N18),MIN('Team &amp; Salaries'!$N18,'Team &amp; Salaries'!$P18)),0))))))</f>
        <v>1</v>
      </c>
      <c r="DG108" s="286">
        <f>IF('Team &amp; Salaries'!$O18="Never",IF(DG$6&gt;='Team &amp; Salaries'!$M18,MIN('Team &amp; Salaries'!$N18,'Team &amp; Salaries'!$P18),0),IF('Team &amp; Salaries'!$O18="Monthly",IF(DG$6='Team &amp; Salaries'!$M18,MIN('Team &amp; Salaries'!$N18,'Team &amp; Salaries'!$P18),IF(DG$6&gt;'Team &amp; Salaries'!$M18,MIN('Team &amp; Salaries'!$P18,DF108+'Team &amp; Salaries'!$N18),0)),IF('Team &amp; Salaries'!$O18="Quarterly",IF(DG$6='Team &amp; Salaries'!$M18,MIN('Team &amp; Salaries'!$N18,'Team &amp; Salaries'!$P18),IF(DG$6&gt;'Team &amp; Salaries'!$M18,IFERROR(MIN('Team &amp; Salaries'!$P18,IF(ISNUMBER(DB108),DB108,0)+'Team &amp; Salaries'!$N18),'Team &amp; Salaries'!$N18),0)),IF('Team &amp; Salaries'!$O18="Annually",IF(DG$6='Team &amp; Salaries'!$M18,MIN('Team &amp; Salaries'!$N18,'Team &amp; Salaries'!$P18),IF(DG$6&gt;'Team &amp; Salaries'!$M18,IFERROR(MIN('Team &amp; Salaries'!$P18,#REF!+'Team &amp; Salaries'!$N18),MIN('Team &amp; Salaries'!$N18,'Team &amp; Salaries'!$P18)),0))))))</f>
        <v>1</v>
      </c>
      <c r="DH108" s="286">
        <f>IF('Team &amp; Salaries'!$O18="Never",IF(DH$6&gt;='Team &amp; Salaries'!$M18,MIN('Team &amp; Salaries'!$N18,'Team &amp; Salaries'!$P18),0),IF('Team &amp; Salaries'!$O18="Monthly",IF(DH$6='Team &amp; Salaries'!$M18,MIN('Team &amp; Salaries'!$N18,'Team &amp; Salaries'!$P18),IF(DH$6&gt;'Team &amp; Salaries'!$M18,MIN('Team &amp; Salaries'!$P18,DG108+'Team &amp; Salaries'!$N18),0)),IF('Team &amp; Salaries'!$O18="Quarterly",IF(DH$6='Team &amp; Salaries'!$M18,MIN('Team &amp; Salaries'!$N18,'Team &amp; Salaries'!$P18),IF(DH$6&gt;'Team &amp; Salaries'!$M18,IFERROR(MIN('Team &amp; Salaries'!$P18,IF(ISNUMBER(DC108),DC108,0)+'Team &amp; Salaries'!$N18),'Team &amp; Salaries'!$N18),0)),IF('Team &amp; Salaries'!$O18="Annually",IF(DH$6='Team &amp; Salaries'!$M18,MIN('Team &amp; Salaries'!$N18,'Team &amp; Salaries'!$P18),IF(DH$6&gt;'Team &amp; Salaries'!$M18,IFERROR(MIN('Team &amp; Salaries'!$P18,#REF!+'Team &amp; Salaries'!$N18),MIN('Team &amp; Salaries'!$N18,'Team &amp; Salaries'!$P18)),0))))))</f>
        <v>1</v>
      </c>
      <c r="DI108" s="286">
        <f>IF('Team &amp; Salaries'!$O18="Never",IF(DI$6&gt;='Team &amp; Salaries'!$M18,MIN('Team &amp; Salaries'!$N18,'Team &amp; Salaries'!$P18),0),IF('Team &amp; Salaries'!$O18="Monthly",IF(DI$6='Team &amp; Salaries'!$M18,MIN('Team &amp; Salaries'!$N18,'Team &amp; Salaries'!$P18),IF(DI$6&gt;'Team &amp; Salaries'!$M18,MIN('Team &amp; Salaries'!$P18,DH108+'Team &amp; Salaries'!$N18),0)),IF('Team &amp; Salaries'!$O18="Quarterly",IF(DI$6='Team &amp; Salaries'!$M18,MIN('Team &amp; Salaries'!$N18,'Team &amp; Salaries'!$P18),IF(DI$6&gt;'Team &amp; Salaries'!$M18,IFERROR(MIN('Team &amp; Salaries'!$P18,IF(ISNUMBER(DD108),DD108,0)+'Team &amp; Salaries'!$N18),'Team &amp; Salaries'!$N18),0)),IF('Team &amp; Salaries'!$O18="Annually",IF(DI$6='Team &amp; Salaries'!$M18,MIN('Team &amp; Salaries'!$N18,'Team &amp; Salaries'!$P18),IF(DI$6&gt;'Team &amp; Salaries'!$M18,IFERROR(MIN('Team &amp; Salaries'!$P18,#REF!+'Team &amp; Salaries'!$N18),MIN('Team &amp; Salaries'!$N18,'Team &amp; Salaries'!$P18)),0))))))</f>
        <v>1</v>
      </c>
    </row>
    <row r="109" spans="1:113" customFormat="1" ht="16">
      <c r="A109" s="114" t="str">
        <f>'Team &amp; Salaries'!A19</f>
        <v>3D Design</v>
      </c>
      <c r="B109" s="114"/>
      <c r="C109" s="114"/>
      <c r="D109" s="285"/>
      <c r="E109" s="361" t="s">
        <v>193</v>
      </c>
      <c r="F109" s="286">
        <f>IF('Team &amp; Salaries'!$O19="Never",IF(F$6&gt;='Team &amp; Salaries'!$M19,MIN('Team &amp; Salaries'!$N19,'Team &amp; Salaries'!$P19),0),IF('Team &amp; Salaries'!$O19="Monthly",IF(F$6='Team &amp; Salaries'!$M19,MIN('Team &amp; Salaries'!$N19,'Team &amp; Salaries'!$P19),IF(F$6&gt;'Team &amp; Salaries'!$M19,MIN('Team &amp; Salaries'!$P19,E109+'Team &amp; Salaries'!$N19),0)),IF('Team &amp; Salaries'!$O19="Quarterly",IF(F$6='Team &amp; Salaries'!$M19,MIN('Team &amp; Salaries'!$N19,'Team &amp; Salaries'!$P19),IF(F$6&gt;'Team &amp; Salaries'!$M19,IFERROR(MIN('Team &amp; Salaries'!$P19,IF(ISNUMBER(A109),A109,0)+'Team &amp; Salaries'!$N19),'Team &amp; Salaries'!$N19),0)),IF('Team &amp; Salaries'!$O19="Annually",IF(F$6='Team &amp; Salaries'!$M19,MIN('Team &amp; Salaries'!$N19,'Team &amp; Salaries'!$P19),IF(F$6&gt;'Team &amp; Salaries'!$M19,IFERROR(MIN('Team &amp; Salaries'!$P19,#REF!+'Team &amp; Salaries'!$N19),MIN('Team &amp; Salaries'!$N19,'Team &amp; Salaries'!$P19)),0))))))</f>
        <v>0</v>
      </c>
      <c r="G109" s="286">
        <f>IF('Team &amp; Salaries'!$O19="Never",IF(G$6&gt;='Team &amp; Salaries'!$M19,MIN('Team &amp; Salaries'!$N19,'Team &amp; Salaries'!$P19),0),IF('Team &amp; Salaries'!$O19="Monthly",IF(G$6='Team &amp; Salaries'!$M19,MIN('Team &amp; Salaries'!$N19,'Team &amp; Salaries'!$P19),IF(G$6&gt;'Team &amp; Salaries'!$M19,MIN('Team &amp; Salaries'!$P19,F109+'Team &amp; Salaries'!$N19),0)),IF('Team &amp; Salaries'!$O19="Quarterly",IF(G$6='Team &amp; Salaries'!$M19,MIN('Team &amp; Salaries'!$N19,'Team &amp; Salaries'!$P19),IF(G$6&gt;'Team &amp; Salaries'!$M19,IFERROR(MIN('Team &amp; Salaries'!$P19,IF(ISNUMBER(B109),B109,0)+'Team &amp; Salaries'!$N19),'Team &amp; Salaries'!$N19),0)),IF('Team &amp; Salaries'!$O19="Annually",IF(G$6='Team &amp; Salaries'!$M19,MIN('Team &amp; Salaries'!$N19,'Team &amp; Salaries'!$P19),IF(G$6&gt;'Team &amp; Salaries'!$M19,IFERROR(MIN('Team &amp; Salaries'!$P19,#REF!+'Team &amp; Salaries'!$N19),MIN('Team &amp; Salaries'!$N19,'Team &amp; Salaries'!$P19)),0))))))</f>
        <v>0</v>
      </c>
      <c r="H109" s="286">
        <f>IF('Team &amp; Salaries'!$O19="Never",IF(H$6&gt;='Team &amp; Salaries'!$M19,MIN('Team &amp; Salaries'!$N19,'Team &amp; Salaries'!$P19),0),IF('Team &amp; Salaries'!$O19="Monthly",IF(H$6='Team &amp; Salaries'!$M19,MIN('Team &amp; Salaries'!$N19,'Team &amp; Salaries'!$P19),IF(H$6&gt;'Team &amp; Salaries'!$M19,MIN('Team &amp; Salaries'!$P19,G109+'Team &amp; Salaries'!$N19),0)),IF('Team &amp; Salaries'!$O19="Quarterly",IF(H$6='Team &amp; Salaries'!$M19,MIN('Team &amp; Salaries'!$N19,'Team &amp; Salaries'!$P19),IF(H$6&gt;'Team &amp; Salaries'!$M19,IFERROR(MIN('Team &amp; Salaries'!$P19,IF(ISNUMBER(C109),C109,0)+'Team &amp; Salaries'!$N19),'Team &amp; Salaries'!$N19),0)),IF('Team &amp; Salaries'!$O19="Annually",IF(H$6='Team &amp; Salaries'!$M19,MIN('Team &amp; Salaries'!$N19,'Team &amp; Salaries'!$P19),IF(H$6&gt;'Team &amp; Salaries'!$M19,IFERROR(MIN('Team &amp; Salaries'!$P19,#REF!+'Team &amp; Salaries'!$N19),MIN('Team &amp; Salaries'!$N19,'Team &amp; Salaries'!$P19)),0))))))</f>
        <v>0</v>
      </c>
      <c r="I109" s="286">
        <f>IF('Team &amp; Salaries'!$O19="Never",IF(I$6&gt;='Team &amp; Salaries'!$M19,MIN('Team &amp; Salaries'!$N19,'Team &amp; Salaries'!$P19),0),IF('Team &amp; Salaries'!$O19="Monthly",IF(I$6='Team &amp; Salaries'!$M19,MIN('Team &amp; Salaries'!$N19,'Team &amp; Salaries'!$P19),IF(I$6&gt;'Team &amp; Salaries'!$M19,MIN('Team &amp; Salaries'!$P19,H109+'Team &amp; Salaries'!$N19),0)),IF('Team &amp; Salaries'!$O19="Quarterly",IF(I$6='Team &amp; Salaries'!$M19,MIN('Team &amp; Salaries'!$N19,'Team &amp; Salaries'!$P19),IF(I$6&gt;'Team &amp; Salaries'!$M19,IFERROR(MIN('Team &amp; Salaries'!$P19,IF(ISNUMBER(D109),D109,0)+'Team &amp; Salaries'!$N19),'Team &amp; Salaries'!$N19),0)),IF('Team &amp; Salaries'!$O19="Annually",IF(I$6='Team &amp; Salaries'!$M19,MIN('Team &amp; Salaries'!$N19,'Team &amp; Salaries'!$P19),IF(I$6&gt;'Team &amp; Salaries'!$M19,IFERROR(MIN('Team &amp; Salaries'!$P19,#REF!+'Team &amp; Salaries'!$N19),MIN('Team &amp; Salaries'!$N19,'Team &amp; Salaries'!$P19)),0))))))</f>
        <v>0</v>
      </c>
      <c r="J109" s="286">
        <f>IF('Team &amp; Salaries'!$O19="Never",IF(J$6&gt;='Team &amp; Salaries'!$M19,MIN('Team &amp; Salaries'!$N19,'Team &amp; Salaries'!$P19),0),IF('Team &amp; Salaries'!$O19="Monthly",IF(J$6='Team &amp; Salaries'!$M19,MIN('Team &amp; Salaries'!$N19,'Team &amp; Salaries'!$P19),IF(J$6&gt;'Team &amp; Salaries'!$M19,MIN('Team &amp; Salaries'!$P19,I109+'Team &amp; Salaries'!$N19),0)),IF('Team &amp; Salaries'!$O19="Quarterly",IF(J$6='Team &amp; Salaries'!$M19,MIN('Team &amp; Salaries'!$N19,'Team &amp; Salaries'!$P19),IF(J$6&gt;'Team &amp; Salaries'!$M19,IFERROR(MIN('Team &amp; Salaries'!$P19,IF(ISNUMBER(E109),E109,0)+'Team &amp; Salaries'!$N19),'Team &amp; Salaries'!$N19),0)),IF('Team &amp; Salaries'!$O19="Annually",IF(J$6='Team &amp; Salaries'!$M19,MIN('Team &amp; Salaries'!$N19,'Team &amp; Salaries'!$P19),IF(J$6&gt;'Team &amp; Salaries'!$M19,IFERROR(MIN('Team &amp; Salaries'!$P19,#REF!+'Team &amp; Salaries'!$N19),MIN('Team &amp; Salaries'!$N19,'Team &amp; Salaries'!$P19)),0))))))</f>
        <v>0</v>
      </c>
      <c r="K109" s="286">
        <f>IF('Team &amp; Salaries'!$O19="Never",IF(K$6&gt;='Team &amp; Salaries'!$M19,MIN('Team &amp; Salaries'!$N19,'Team &amp; Salaries'!$P19),0),IF('Team &amp; Salaries'!$O19="Monthly",IF(K$6='Team &amp; Salaries'!$M19,MIN('Team &amp; Salaries'!$N19,'Team &amp; Salaries'!$P19),IF(K$6&gt;'Team &amp; Salaries'!$M19,MIN('Team &amp; Salaries'!$P19,J109+'Team &amp; Salaries'!$N19),0)),IF('Team &amp; Salaries'!$O19="Quarterly",IF(K$6='Team &amp; Salaries'!$M19,MIN('Team &amp; Salaries'!$N19,'Team &amp; Salaries'!$P19),IF(K$6&gt;'Team &amp; Salaries'!$M19,IFERROR(MIN('Team &amp; Salaries'!$P19,IF(ISNUMBER(F109),F109,0)+'Team &amp; Salaries'!$N19),'Team &amp; Salaries'!$N19),0)),IF('Team &amp; Salaries'!$O19="Annually",IF(K$6='Team &amp; Salaries'!$M19,MIN('Team &amp; Salaries'!$N19,'Team &amp; Salaries'!$P19),IF(K$6&gt;'Team &amp; Salaries'!$M19,IFERROR(MIN('Team &amp; Salaries'!$P19,#REF!+'Team &amp; Salaries'!$N19),MIN('Team &amp; Salaries'!$N19,'Team &amp; Salaries'!$P19)),0))))))</f>
        <v>0</v>
      </c>
      <c r="L109" s="286">
        <f>IF('Team &amp; Salaries'!$O19="Never",IF(L$6&gt;='Team &amp; Salaries'!$M19,MIN('Team &amp; Salaries'!$N19,'Team &amp; Salaries'!$P19),0),IF('Team &amp; Salaries'!$O19="Monthly",IF(L$6='Team &amp; Salaries'!$M19,MIN('Team &amp; Salaries'!$N19,'Team &amp; Salaries'!$P19),IF(L$6&gt;'Team &amp; Salaries'!$M19,MIN('Team &amp; Salaries'!$P19,K109+'Team &amp; Salaries'!$N19),0)),IF('Team &amp; Salaries'!$O19="Quarterly",IF(L$6='Team &amp; Salaries'!$M19,MIN('Team &amp; Salaries'!$N19,'Team &amp; Salaries'!$P19),IF(L$6&gt;'Team &amp; Salaries'!$M19,IFERROR(MIN('Team &amp; Salaries'!$P19,IF(ISNUMBER(G109),G109,0)+'Team &amp; Salaries'!$N19),'Team &amp; Salaries'!$N19),0)),IF('Team &amp; Salaries'!$O19="Annually",IF(L$6='Team &amp; Salaries'!$M19,MIN('Team &amp; Salaries'!$N19,'Team &amp; Salaries'!$P19),IF(L$6&gt;'Team &amp; Salaries'!$M19,IFERROR(MIN('Team &amp; Salaries'!$P19,#REF!+'Team &amp; Salaries'!$N19),MIN('Team &amp; Salaries'!$N19,'Team &amp; Salaries'!$P19)),0))))))</f>
        <v>0</v>
      </c>
      <c r="M109" s="286">
        <f>IF('Team &amp; Salaries'!$O19="Never",IF(M$6&gt;='Team &amp; Salaries'!$M19,MIN('Team &amp; Salaries'!$N19,'Team &amp; Salaries'!$P19),0),IF('Team &amp; Salaries'!$O19="Monthly",IF(M$6='Team &amp; Salaries'!$M19,MIN('Team &amp; Salaries'!$N19,'Team &amp; Salaries'!$P19),IF(M$6&gt;'Team &amp; Salaries'!$M19,MIN('Team &amp; Salaries'!$P19,L109+'Team &amp; Salaries'!$N19),0)),IF('Team &amp; Salaries'!$O19="Quarterly",IF(M$6='Team &amp; Salaries'!$M19,MIN('Team &amp; Salaries'!$N19,'Team &amp; Salaries'!$P19),IF(M$6&gt;'Team &amp; Salaries'!$M19,IFERROR(MIN('Team &amp; Salaries'!$P19,IF(ISNUMBER(H109),H109,0)+'Team &amp; Salaries'!$N19),'Team &amp; Salaries'!$N19),0)),IF('Team &amp; Salaries'!$O19="Annually",IF(M$6='Team &amp; Salaries'!$M19,MIN('Team &amp; Salaries'!$N19,'Team &amp; Salaries'!$P19),IF(M$6&gt;'Team &amp; Salaries'!$M19,IFERROR(MIN('Team &amp; Salaries'!$P19,#REF!+'Team &amp; Salaries'!$N19),MIN('Team &amp; Salaries'!$N19,'Team &amp; Salaries'!$P19)),0))))))</f>
        <v>0</v>
      </c>
      <c r="N109" s="286">
        <f>IF('Team &amp; Salaries'!$O19="Never",IF(N$6&gt;='Team &amp; Salaries'!$M19,MIN('Team &amp; Salaries'!$N19,'Team &amp; Salaries'!$P19),0),IF('Team &amp; Salaries'!$O19="Monthly",IF(N$6='Team &amp; Salaries'!$M19,MIN('Team &amp; Salaries'!$N19,'Team &amp; Salaries'!$P19),IF(N$6&gt;'Team &amp; Salaries'!$M19,MIN('Team &amp; Salaries'!$P19,M109+'Team &amp; Salaries'!$N19),0)),IF('Team &amp; Salaries'!$O19="Quarterly",IF(N$6='Team &amp; Salaries'!$M19,MIN('Team &amp; Salaries'!$N19,'Team &amp; Salaries'!$P19),IF(N$6&gt;'Team &amp; Salaries'!$M19,IFERROR(MIN('Team &amp; Salaries'!$P19,IF(ISNUMBER(I109),I109,0)+'Team &amp; Salaries'!$N19),'Team &amp; Salaries'!$N19),0)),IF('Team &amp; Salaries'!$O19="Annually",IF(N$6='Team &amp; Salaries'!$M19,MIN('Team &amp; Salaries'!$N19,'Team &amp; Salaries'!$P19),IF(N$6&gt;'Team &amp; Salaries'!$M19,IFERROR(MIN('Team &amp; Salaries'!$P19,#REF!+'Team &amp; Salaries'!$N19),MIN('Team &amp; Salaries'!$N19,'Team &amp; Salaries'!$P19)),0))))))</f>
        <v>0</v>
      </c>
      <c r="O109" s="286">
        <f>IF('Team &amp; Salaries'!$O19="Never",IF(O$6&gt;='Team &amp; Salaries'!$M19,MIN('Team &amp; Salaries'!$N19,'Team &amp; Salaries'!$P19),0),IF('Team &amp; Salaries'!$O19="Monthly",IF(O$6='Team &amp; Salaries'!$M19,MIN('Team &amp; Salaries'!$N19,'Team &amp; Salaries'!$P19),IF(O$6&gt;'Team &amp; Salaries'!$M19,MIN('Team &amp; Salaries'!$P19,N109+'Team &amp; Salaries'!$N19),0)),IF('Team &amp; Salaries'!$O19="Quarterly",IF(O$6='Team &amp; Salaries'!$M19,MIN('Team &amp; Salaries'!$N19,'Team &amp; Salaries'!$P19),IF(O$6&gt;'Team &amp; Salaries'!$M19,IFERROR(MIN('Team &amp; Salaries'!$P19,IF(ISNUMBER(J109),J109,0)+'Team &amp; Salaries'!$N19),'Team &amp; Salaries'!$N19),0)),IF('Team &amp; Salaries'!$O19="Annually",IF(O$6='Team &amp; Salaries'!$M19,MIN('Team &amp; Salaries'!$N19,'Team &amp; Salaries'!$P19),IF(O$6&gt;'Team &amp; Salaries'!$M19,IFERROR(MIN('Team &amp; Salaries'!$P19,#REF!+'Team &amp; Salaries'!$N19),MIN('Team &amp; Salaries'!$N19,'Team &amp; Salaries'!$P19)),0))))))</f>
        <v>0</v>
      </c>
      <c r="P109" s="286">
        <f>IF('Team &amp; Salaries'!$O19="Never",IF(P$6&gt;='Team &amp; Salaries'!$M19,MIN('Team &amp; Salaries'!$N19,'Team &amp; Salaries'!$P19),0),IF('Team &amp; Salaries'!$O19="Monthly",IF(P$6='Team &amp; Salaries'!$M19,MIN('Team &amp; Salaries'!$N19,'Team &amp; Salaries'!$P19),IF(P$6&gt;'Team &amp; Salaries'!$M19,MIN('Team &amp; Salaries'!$P19,O109+'Team &amp; Salaries'!$N19),0)),IF('Team &amp; Salaries'!$O19="Quarterly",IF(P$6='Team &amp; Salaries'!$M19,MIN('Team &amp; Salaries'!$N19,'Team &amp; Salaries'!$P19),IF(P$6&gt;'Team &amp; Salaries'!$M19,IFERROR(MIN('Team &amp; Salaries'!$P19,IF(ISNUMBER(K109),K109,0)+'Team &amp; Salaries'!$N19),'Team &amp; Salaries'!$N19),0)),IF('Team &amp; Salaries'!$O19="Annually",IF(P$6='Team &amp; Salaries'!$M19,MIN('Team &amp; Salaries'!$N19,'Team &amp; Salaries'!$P19),IF(P$6&gt;'Team &amp; Salaries'!$M19,IFERROR(MIN('Team &amp; Salaries'!$P19,#REF!+'Team &amp; Salaries'!$N19),MIN('Team &amp; Salaries'!$N19,'Team &amp; Salaries'!$P19)),0))))))</f>
        <v>0</v>
      </c>
      <c r="Q109" s="286">
        <f>IF('Team &amp; Salaries'!$O19="Never",IF(Q$6&gt;='Team &amp; Salaries'!$M19,MIN('Team &amp; Salaries'!$N19,'Team &amp; Salaries'!$P19),0),IF('Team &amp; Salaries'!$O19="Monthly",IF(Q$6='Team &amp; Salaries'!$M19,MIN('Team &amp; Salaries'!$N19,'Team &amp; Salaries'!$P19),IF(Q$6&gt;'Team &amp; Salaries'!$M19,MIN('Team &amp; Salaries'!$P19,P109+'Team &amp; Salaries'!$N19),0)),IF('Team &amp; Salaries'!$O19="Quarterly",IF(Q$6='Team &amp; Salaries'!$M19,MIN('Team &amp; Salaries'!$N19,'Team &amp; Salaries'!$P19),IF(Q$6&gt;'Team &amp; Salaries'!$M19,IFERROR(MIN('Team &amp; Salaries'!$P19,IF(ISNUMBER(L109),L109,0)+'Team &amp; Salaries'!$N19),'Team &amp; Salaries'!$N19),0)),IF('Team &amp; Salaries'!$O19="Annually",IF(Q$6='Team &amp; Salaries'!$M19,MIN('Team &amp; Salaries'!$N19,'Team &amp; Salaries'!$P19),IF(Q$6&gt;'Team &amp; Salaries'!$M19,IFERROR(MIN('Team &amp; Salaries'!$P19,#REF!+'Team &amp; Salaries'!$N19),MIN('Team &amp; Salaries'!$N19,'Team &amp; Salaries'!$P19)),0))))))</f>
        <v>0</v>
      </c>
      <c r="R109" s="286">
        <f>IF('Team &amp; Salaries'!$O19="Never",IF(R$6&gt;='Team &amp; Salaries'!$M19,MIN('Team &amp; Salaries'!$N19,'Team &amp; Salaries'!$P19),0),IF('Team &amp; Salaries'!$O19="Monthly",IF(R$6='Team &amp; Salaries'!$M19,MIN('Team &amp; Salaries'!$N19,'Team &amp; Salaries'!$P19),IF(R$6&gt;'Team &amp; Salaries'!$M19,MIN('Team &amp; Salaries'!$P19,Q109+'Team &amp; Salaries'!$N19),0)),IF('Team &amp; Salaries'!$O19="Quarterly",IF(R$6='Team &amp; Salaries'!$M19,MIN('Team &amp; Salaries'!$N19,'Team &amp; Salaries'!$P19),IF(R$6&gt;'Team &amp; Salaries'!$M19,IFERROR(MIN('Team &amp; Salaries'!$P19,IF(ISNUMBER(M109),M109,0)+'Team &amp; Salaries'!$N19),'Team &amp; Salaries'!$N19),0)),IF('Team &amp; Salaries'!$O19="Annually",IF(R$6='Team &amp; Salaries'!$M19,MIN('Team &amp; Salaries'!$N19,'Team &amp; Salaries'!$P19),IF(R$6&gt;'Team &amp; Salaries'!$M19,IFERROR(MIN('Team &amp; Salaries'!$P19,#REF!+'Team &amp; Salaries'!$N19),MIN('Team &amp; Salaries'!$N19,'Team &amp; Salaries'!$P19)),0))))))</f>
        <v>0</v>
      </c>
      <c r="S109" s="286">
        <f>IF('Team &amp; Salaries'!$O19="Never",IF(S$6&gt;='Team &amp; Salaries'!$M19,MIN('Team &amp; Salaries'!$N19,'Team &amp; Salaries'!$P19),0),IF('Team &amp; Salaries'!$O19="Monthly",IF(S$6='Team &amp; Salaries'!$M19,MIN('Team &amp; Salaries'!$N19,'Team &amp; Salaries'!$P19),IF(S$6&gt;'Team &amp; Salaries'!$M19,MIN('Team &amp; Salaries'!$P19,R109+'Team &amp; Salaries'!$N19),0)),IF('Team &amp; Salaries'!$O19="Quarterly",IF(S$6='Team &amp; Salaries'!$M19,MIN('Team &amp; Salaries'!$N19,'Team &amp; Salaries'!$P19),IF(S$6&gt;'Team &amp; Salaries'!$M19,IFERROR(MIN('Team &amp; Salaries'!$P19,IF(ISNUMBER(N109),N109,0)+'Team &amp; Salaries'!$N19),'Team &amp; Salaries'!$N19),0)),IF('Team &amp; Salaries'!$O19="Annually",IF(S$6='Team &amp; Salaries'!$M19,MIN('Team &amp; Salaries'!$N19,'Team &amp; Salaries'!$P19),IF(S$6&gt;'Team &amp; Salaries'!$M19,IFERROR(MIN('Team &amp; Salaries'!$P19,#REF!+'Team &amp; Salaries'!$N19),MIN('Team &amp; Salaries'!$N19,'Team &amp; Salaries'!$P19)),0))))))</f>
        <v>0</v>
      </c>
      <c r="T109" s="286">
        <f>IF('Team &amp; Salaries'!$O19="Never",IF(T$6&gt;='Team &amp; Salaries'!$M19,MIN('Team &amp; Salaries'!$N19,'Team &amp; Salaries'!$P19),0),IF('Team &amp; Salaries'!$O19="Monthly",IF(T$6='Team &amp; Salaries'!$M19,MIN('Team &amp; Salaries'!$N19,'Team &amp; Salaries'!$P19),IF(T$6&gt;'Team &amp; Salaries'!$M19,MIN('Team &amp; Salaries'!$P19,S109+'Team &amp; Salaries'!$N19),0)),IF('Team &amp; Salaries'!$O19="Quarterly",IF(T$6='Team &amp; Salaries'!$M19,MIN('Team &amp; Salaries'!$N19,'Team &amp; Salaries'!$P19),IF(T$6&gt;'Team &amp; Salaries'!$M19,IFERROR(MIN('Team &amp; Salaries'!$P19,IF(ISNUMBER(O109),O109,0)+'Team &amp; Salaries'!$N19),'Team &amp; Salaries'!$N19),0)),IF('Team &amp; Salaries'!$O19="Annually",IF(T$6='Team &amp; Salaries'!$M19,MIN('Team &amp; Salaries'!$N19,'Team &amp; Salaries'!$P19),IF(T$6&gt;'Team &amp; Salaries'!$M19,IFERROR(MIN('Team &amp; Salaries'!$P19,#REF!+'Team &amp; Salaries'!$N19),MIN('Team &amp; Salaries'!$N19,'Team &amp; Salaries'!$P19)),0))))))</f>
        <v>0</v>
      </c>
      <c r="U109" s="286">
        <f>IF('Team &amp; Salaries'!$O19="Never",IF(U$6&gt;='Team &amp; Salaries'!$M19,MIN('Team &amp; Salaries'!$N19,'Team &amp; Salaries'!$P19),0),IF('Team &amp; Salaries'!$O19="Monthly",IF(U$6='Team &amp; Salaries'!$M19,MIN('Team &amp; Salaries'!$N19,'Team &amp; Salaries'!$P19),IF(U$6&gt;'Team &amp; Salaries'!$M19,MIN('Team &amp; Salaries'!$P19,T109+'Team &amp; Salaries'!$N19),0)),IF('Team &amp; Salaries'!$O19="Quarterly",IF(U$6='Team &amp; Salaries'!$M19,MIN('Team &amp; Salaries'!$N19,'Team &amp; Salaries'!$P19),IF(U$6&gt;'Team &amp; Salaries'!$M19,IFERROR(MIN('Team &amp; Salaries'!$P19,IF(ISNUMBER(P109),P109,0)+'Team &amp; Salaries'!$N19),'Team &amp; Salaries'!$N19),0)),IF('Team &amp; Salaries'!$O19="Annually",IF(U$6='Team &amp; Salaries'!$M19,MIN('Team &amp; Salaries'!$N19,'Team &amp; Salaries'!$P19),IF(U$6&gt;'Team &amp; Salaries'!$M19,IFERROR(MIN('Team &amp; Salaries'!$P19,#REF!+'Team &amp; Salaries'!$N19),MIN('Team &amp; Salaries'!$N19,'Team &amp; Salaries'!$P19)),0))))))</f>
        <v>0</v>
      </c>
      <c r="V109" s="286">
        <f>IF('Team &amp; Salaries'!$O19="Never",IF(V$6&gt;='Team &amp; Salaries'!$M19,MIN('Team &amp; Salaries'!$N19,'Team &amp; Salaries'!$P19),0),IF('Team &amp; Salaries'!$O19="Monthly",IF(V$6='Team &amp; Salaries'!$M19,MIN('Team &amp; Salaries'!$N19,'Team &amp; Salaries'!$P19),IF(V$6&gt;'Team &amp; Salaries'!$M19,MIN('Team &amp; Salaries'!$P19,U109+'Team &amp; Salaries'!$N19),0)),IF('Team &amp; Salaries'!$O19="Quarterly",IF(V$6='Team &amp; Salaries'!$M19,MIN('Team &amp; Salaries'!$N19,'Team &amp; Salaries'!$P19),IF(V$6&gt;'Team &amp; Salaries'!$M19,IFERROR(MIN('Team &amp; Salaries'!$P19,IF(ISNUMBER(Q109),Q109,0)+'Team &amp; Salaries'!$N19),'Team &amp; Salaries'!$N19),0)),IF('Team &amp; Salaries'!$O19="Annually",IF(V$6='Team &amp; Salaries'!$M19,MIN('Team &amp; Salaries'!$N19,'Team &amp; Salaries'!$P19),IF(V$6&gt;'Team &amp; Salaries'!$M19,IFERROR(MIN('Team &amp; Salaries'!$P19,#REF!+'Team &amp; Salaries'!$N19),MIN('Team &amp; Salaries'!$N19,'Team &amp; Salaries'!$P19)),0))))))</f>
        <v>0</v>
      </c>
      <c r="W109" s="286">
        <f>IF('Team &amp; Salaries'!$O19="Never",IF(W$6&gt;='Team &amp; Salaries'!$M19,MIN('Team &amp; Salaries'!$N19,'Team &amp; Salaries'!$P19),0),IF('Team &amp; Salaries'!$O19="Monthly",IF(W$6='Team &amp; Salaries'!$M19,MIN('Team &amp; Salaries'!$N19,'Team &amp; Salaries'!$P19),IF(W$6&gt;'Team &amp; Salaries'!$M19,MIN('Team &amp; Salaries'!$P19,V109+'Team &amp; Salaries'!$N19),0)),IF('Team &amp; Salaries'!$O19="Quarterly",IF(W$6='Team &amp; Salaries'!$M19,MIN('Team &amp; Salaries'!$N19,'Team &amp; Salaries'!$P19),IF(W$6&gt;'Team &amp; Salaries'!$M19,IFERROR(MIN('Team &amp; Salaries'!$P19,IF(ISNUMBER(R109),R109,0)+'Team &amp; Salaries'!$N19),'Team &amp; Salaries'!$N19),0)),IF('Team &amp; Salaries'!$O19="Annually",IF(W$6='Team &amp; Salaries'!$M19,MIN('Team &amp; Salaries'!$N19,'Team &amp; Salaries'!$P19),IF(W$6&gt;'Team &amp; Salaries'!$M19,IFERROR(MIN('Team &amp; Salaries'!$P19,#REF!+'Team &amp; Salaries'!$N19),MIN('Team &amp; Salaries'!$N19,'Team &amp; Salaries'!$P19)),0))))))</f>
        <v>0</v>
      </c>
      <c r="X109" s="286">
        <f>IF('Team &amp; Salaries'!$O19="Never",IF(X$6&gt;='Team &amp; Salaries'!$M19,MIN('Team &amp; Salaries'!$N19,'Team &amp; Salaries'!$P19),0),IF('Team &amp; Salaries'!$O19="Monthly",IF(X$6='Team &amp; Salaries'!$M19,MIN('Team &amp; Salaries'!$N19,'Team &amp; Salaries'!$P19),IF(X$6&gt;'Team &amp; Salaries'!$M19,MIN('Team &amp; Salaries'!$P19,W109+'Team &amp; Salaries'!$N19),0)),IF('Team &amp; Salaries'!$O19="Quarterly",IF(X$6='Team &amp; Salaries'!$M19,MIN('Team &amp; Salaries'!$N19,'Team &amp; Salaries'!$P19),IF(X$6&gt;'Team &amp; Salaries'!$M19,IFERROR(MIN('Team &amp; Salaries'!$P19,IF(ISNUMBER(S109),S109,0)+'Team &amp; Salaries'!$N19),'Team &amp; Salaries'!$N19),0)),IF('Team &amp; Salaries'!$O19="Annually",IF(X$6='Team &amp; Salaries'!$M19,MIN('Team &amp; Salaries'!$N19,'Team &amp; Salaries'!$P19),IF(X$6&gt;'Team &amp; Salaries'!$M19,IFERROR(MIN('Team &amp; Salaries'!$P19,#REF!+'Team &amp; Salaries'!$N19),MIN('Team &amp; Salaries'!$N19,'Team &amp; Salaries'!$P19)),0))))))</f>
        <v>0</v>
      </c>
      <c r="Y109" s="286">
        <f>IF('Team &amp; Salaries'!$O19="Never",IF(Y$6&gt;='Team &amp; Salaries'!$M19,MIN('Team &amp; Salaries'!$N19,'Team &amp; Salaries'!$P19),0),IF('Team &amp; Salaries'!$O19="Monthly",IF(Y$6='Team &amp; Salaries'!$M19,MIN('Team &amp; Salaries'!$N19,'Team &amp; Salaries'!$P19),IF(Y$6&gt;'Team &amp; Salaries'!$M19,MIN('Team &amp; Salaries'!$P19,X109+'Team &amp; Salaries'!$N19),0)),IF('Team &amp; Salaries'!$O19="Quarterly",IF(Y$6='Team &amp; Salaries'!$M19,MIN('Team &amp; Salaries'!$N19,'Team &amp; Salaries'!$P19),IF(Y$6&gt;'Team &amp; Salaries'!$M19,IFERROR(MIN('Team &amp; Salaries'!$P19,IF(ISNUMBER(T109),T109,0)+'Team &amp; Salaries'!$N19),'Team &amp; Salaries'!$N19),0)),IF('Team &amp; Salaries'!$O19="Annually",IF(Y$6='Team &amp; Salaries'!$M19,MIN('Team &amp; Salaries'!$N19,'Team &amp; Salaries'!$P19),IF(Y$6&gt;'Team &amp; Salaries'!$M19,IFERROR(MIN('Team &amp; Salaries'!$P19,#REF!+'Team &amp; Salaries'!$N19),MIN('Team &amp; Salaries'!$N19,'Team &amp; Salaries'!$P19)),0))))))</f>
        <v>0</v>
      </c>
      <c r="Z109" s="286">
        <f>IF('Team &amp; Salaries'!$O19="Never",IF(Z$6&gt;='Team &amp; Salaries'!$M19,MIN('Team &amp; Salaries'!$N19,'Team &amp; Salaries'!$P19),0),IF('Team &amp; Salaries'!$O19="Monthly",IF(Z$6='Team &amp; Salaries'!$M19,MIN('Team &amp; Salaries'!$N19,'Team &amp; Salaries'!$P19),IF(Z$6&gt;'Team &amp; Salaries'!$M19,MIN('Team &amp; Salaries'!$P19,Y109+'Team &amp; Salaries'!$N19),0)),IF('Team &amp; Salaries'!$O19="Quarterly",IF(Z$6='Team &amp; Salaries'!$M19,MIN('Team &amp; Salaries'!$N19,'Team &amp; Salaries'!$P19),IF(Z$6&gt;'Team &amp; Salaries'!$M19,IFERROR(MIN('Team &amp; Salaries'!$P19,IF(ISNUMBER(U109),U109,0)+'Team &amp; Salaries'!$N19),'Team &amp; Salaries'!$N19),0)),IF('Team &amp; Salaries'!$O19="Annually",IF(Z$6='Team &amp; Salaries'!$M19,MIN('Team &amp; Salaries'!$N19,'Team &amp; Salaries'!$P19),IF(Z$6&gt;'Team &amp; Salaries'!$M19,IFERROR(MIN('Team &amp; Salaries'!$P19,#REF!+'Team &amp; Salaries'!$N19),MIN('Team &amp; Salaries'!$N19,'Team &amp; Salaries'!$P19)),0))))))</f>
        <v>0</v>
      </c>
      <c r="AA109" s="286">
        <f>IF('Team &amp; Salaries'!$O19="Never",IF(AA$6&gt;='Team &amp; Salaries'!$M19,MIN('Team &amp; Salaries'!$N19,'Team &amp; Salaries'!$P19),0),IF('Team &amp; Salaries'!$O19="Monthly",IF(AA$6='Team &amp; Salaries'!$M19,MIN('Team &amp; Salaries'!$N19,'Team &amp; Salaries'!$P19),IF(AA$6&gt;'Team &amp; Salaries'!$M19,MIN('Team &amp; Salaries'!$P19,Z109+'Team &amp; Salaries'!$N19),0)),IF('Team &amp; Salaries'!$O19="Quarterly",IF(AA$6='Team &amp; Salaries'!$M19,MIN('Team &amp; Salaries'!$N19,'Team &amp; Salaries'!$P19),IF(AA$6&gt;'Team &amp; Salaries'!$M19,IFERROR(MIN('Team &amp; Salaries'!$P19,IF(ISNUMBER(V109),V109,0)+'Team &amp; Salaries'!$N19),'Team &amp; Salaries'!$N19),0)),IF('Team &amp; Salaries'!$O19="Annually",IF(AA$6='Team &amp; Salaries'!$M19,MIN('Team &amp; Salaries'!$N19,'Team &amp; Salaries'!$P19),IF(AA$6&gt;'Team &amp; Salaries'!$M19,IFERROR(MIN('Team &amp; Salaries'!$P19,#REF!+'Team &amp; Salaries'!$N19),MIN('Team &amp; Salaries'!$N19,'Team &amp; Salaries'!$P19)),0))))))</f>
        <v>0</v>
      </c>
      <c r="AB109" s="286">
        <f>IF('Team &amp; Salaries'!$O19="Never",IF(AB$6&gt;='Team &amp; Salaries'!$M19,MIN('Team &amp; Salaries'!$N19,'Team &amp; Salaries'!$P19),0),IF('Team &amp; Salaries'!$O19="Monthly",IF(AB$6='Team &amp; Salaries'!$M19,MIN('Team &amp; Salaries'!$N19,'Team &amp; Salaries'!$P19),IF(AB$6&gt;'Team &amp; Salaries'!$M19,MIN('Team &amp; Salaries'!$P19,AA109+'Team &amp; Salaries'!$N19),0)),IF('Team &amp; Salaries'!$O19="Quarterly",IF(AB$6='Team &amp; Salaries'!$M19,MIN('Team &amp; Salaries'!$N19,'Team &amp; Salaries'!$P19),IF(AB$6&gt;'Team &amp; Salaries'!$M19,IFERROR(MIN('Team &amp; Salaries'!$P19,IF(ISNUMBER(W109),W109,0)+'Team &amp; Salaries'!$N19),'Team &amp; Salaries'!$N19),0)),IF('Team &amp; Salaries'!$O19="Annually",IF(AB$6='Team &amp; Salaries'!$M19,MIN('Team &amp; Salaries'!$N19,'Team &amp; Salaries'!$P19),IF(AB$6&gt;'Team &amp; Salaries'!$M19,IFERROR(MIN('Team &amp; Salaries'!$P19,#REF!+'Team &amp; Salaries'!$N19),MIN('Team &amp; Salaries'!$N19,'Team &amp; Salaries'!$P19)),0))))))</f>
        <v>0</v>
      </c>
      <c r="AC109" s="286">
        <f>IF('Team &amp; Salaries'!$O19="Never",IF(AC$6&gt;='Team &amp; Salaries'!$M19,MIN('Team &amp; Salaries'!$N19,'Team &amp; Salaries'!$P19),0),IF('Team &amp; Salaries'!$O19="Monthly",IF(AC$6='Team &amp; Salaries'!$M19,MIN('Team &amp; Salaries'!$N19,'Team &amp; Salaries'!$P19),IF(AC$6&gt;'Team &amp; Salaries'!$M19,MIN('Team &amp; Salaries'!$P19,AB109+'Team &amp; Salaries'!$N19),0)),IF('Team &amp; Salaries'!$O19="Quarterly",IF(AC$6='Team &amp; Salaries'!$M19,MIN('Team &amp; Salaries'!$N19,'Team &amp; Salaries'!$P19),IF(AC$6&gt;'Team &amp; Salaries'!$M19,IFERROR(MIN('Team &amp; Salaries'!$P19,IF(ISNUMBER(X109),X109,0)+'Team &amp; Salaries'!$N19),'Team &amp; Salaries'!$N19),0)),IF('Team &amp; Salaries'!$O19="Annually",IF(AC$6='Team &amp; Salaries'!$M19,MIN('Team &amp; Salaries'!$N19,'Team &amp; Salaries'!$P19),IF(AC$6&gt;'Team &amp; Salaries'!$M19,IFERROR(MIN('Team &amp; Salaries'!$P19,#REF!+'Team &amp; Salaries'!$N19),MIN('Team &amp; Salaries'!$N19,'Team &amp; Salaries'!$P19)),0))))))</f>
        <v>0</v>
      </c>
      <c r="AD109" s="286">
        <f>IF('Team &amp; Salaries'!$O19="Never",IF(AD$6&gt;='Team &amp; Salaries'!$M19,MIN('Team &amp; Salaries'!$N19,'Team &amp; Salaries'!$P19),0),IF('Team &amp; Salaries'!$O19="Monthly",IF(AD$6='Team &amp; Salaries'!$M19,MIN('Team &amp; Salaries'!$N19,'Team &amp; Salaries'!$P19),IF(AD$6&gt;'Team &amp; Salaries'!$M19,MIN('Team &amp; Salaries'!$P19,AC109+'Team &amp; Salaries'!$N19),0)),IF('Team &amp; Salaries'!$O19="Quarterly",IF(AD$6='Team &amp; Salaries'!$M19,MIN('Team &amp; Salaries'!$N19,'Team &amp; Salaries'!$P19),IF(AD$6&gt;'Team &amp; Salaries'!$M19,IFERROR(MIN('Team &amp; Salaries'!$P19,IF(ISNUMBER(Y109),Y109,0)+'Team &amp; Salaries'!$N19),'Team &amp; Salaries'!$N19),0)),IF('Team &amp; Salaries'!$O19="Annually",IF(AD$6='Team &amp; Salaries'!$M19,MIN('Team &amp; Salaries'!$N19,'Team &amp; Salaries'!$P19),IF(AD$6&gt;'Team &amp; Salaries'!$M19,IFERROR(MIN('Team &amp; Salaries'!$P19,#REF!+'Team &amp; Salaries'!$N19),MIN('Team &amp; Salaries'!$N19,'Team &amp; Salaries'!$P19)),0))))))</f>
        <v>0</v>
      </c>
      <c r="AE109" s="286">
        <f>IF('Team &amp; Salaries'!$O19="Never",IF(AE$6&gt;='Team &amp; Salaries'!$M19,MIN('Team &amp; Salaries'!$N19,'Team &amp; Salaries'!$P19),0),IF('Team &amp; Salaries'!$O19="Monthly",IF(AE$6='Team &amp; Salaries'!$M19,MIN('Team &amp; Salaries'!$N19,'Team &amp; Salaries'!$P19),IF(AE$6&gt;'Team &amp; Salaries'!$M19,MIN('Team &amp; Salaries'!$P19,AD109+'Team &amp; Salaries'!$N19),0)),IF('Team &amp; Salaries'!$O19="Quarterly",IF(AE$6='Team &amp; Salaries'!$M19,MIN('Team &amp; Salaries'!$N19,'Team &amp; Salaries'!$P19),IF(AE$6&gt;'Team &amp; Salaries'!$M19,IFERROR(MIN('Team &amp; Salaries'!$P19,IF(ISNUMBER(Z109),Z109,0)+'Team &amp; Salaries'!$N19),'Team &amp; Salaries'!$N19),0)),IF('Team &amp; Salaries'!$O19="Annually",IF(AE$6='Team &amp; Salaries'!$M19,MIN('Team &amp; Salaries'!$N19,'Team &amp; Salaries'!$P19),IF(AE$6&gt;'Team &amp; Salaries'!$M19,IFERROR(MIN('Team &amp; Salaries'!$P19,#REF!+'Team &amp; Salaries'!$N19),MIN('Team &amp; Salaries'!$N19,'Team &amp; Salaries'!$P19)),0))))))</f>
        <v>0</v>
      </c>
      <c r="AF109" s="286">
        <f>IF('Team &amp; Salaries'!$O19="Never",IF(AF$6&gt;='Team &amp; Salaries'!$M19,MIN('Team &amp; Salaries'!$N19,'Team &amp; Salaries'!$P19),0),IF('Team &amp; Salaries'!$O19="Monthly",IF(AF$6='Team &amp; Salaries'!$M19,MIN('Team &amp; Salaries'!$N19,'Team &amp; Salaries'!$P19),IF(AF$6&gt;'Team &amp; Salaries'!$M19,MIN('Team &amp; Salaries'!$P19,AE109+'Team &amp; Salaries'!$N19),0)),IF('Team &amp; Salaries'!$O19="Quarterly",IF(AF$6='Team &amp; Salaries'!$M19,MIN('Team &amp; Salaries'!$N19,'Team &amp; Salaries'!$P19),IF(AF$6&gt;'Team &amp; Salaries'!$M19,IFERROR(MIN('Team &amp; Salaries'!$P19,IF(ISNUMBER(AA109),AA109,0)+'Team &amp; Salaries'!$N19),'Team &amp; Salaries'!$N19),0)),IF('Team &amp; Salaries'!$O19="Annually",IF(AF$6='Team &amp; Salaries'!$M19,MIN('Team &amp; Salaries'!$N19,'Team &amp; Salaries'!$P19),IF(AF$6&gt;'Team &amp; Salaries'!$M19,IFERROR(MIN('Team &amp; Salaries'!$P19,#REF!+'Team &amp; Salaries'!$N19),MIN('Team &amp; Salaries'!$N19,'Team &amp; Salaries'!$P19)),0))))))</f>
        <v>0</v>
      </c>
      <c r="AG109" s="286">
        <f>IF('Team &amp; Salaries'!$O19="Never",IF(AG$6&gt;='Team &amp; Salaries'!$M19,MIN('Team &amp; Salaries'!$N19,'Team &amp; Salaries'!$P19),0),IF('Team &amp; Salaries'!$O19="Monthly",IF(AG$6='Team &amp; Salaries'!$M19,MIN('Team &amp; Salaries'!$N19,'Team &amp; Salaries'!$P19),IF(AG$6&gt;'Team &amp; Salaries'!$M19,MIN('Team &amp; Salaries'!$P19,AF109+'Team &amp; Salaries'!$N19),0)),IF('Team &amp; Salaries'!$O19="Quarterly",IF(AG$6='Team &amp; Salaries'!$M19,MIN('Team &amp; Salaries'!$N19,'Team &amp; Salaries'!$P19),IF(AG$6&gt;'Team &amp; Salaries'!$M19,IFERROR(MIN('Team &amp; Salaries'!$P19,IF(ISNUMBER(AB109),AB109,0)+'Team &amp; Salaries'!$N19),'Team &amp; Salaries'!$N19),0)),IF('Team &amp; Salaries'!$O19="Annually",IF(AG$6='Team &amp; Salaries'!$M19,MIN('Team &amp; Salaries'!$N19,'Team &amp; Salaries'!$P19),IF(AG$6&gt;'Team &amp; Salaries'!$M19,IFERROR(MIN('Team &amp; Salaries'!$P19,#REF!+'Team &amp; Salaries'!$N19),MIN('Team &amp; Salaries'!$N19,'Team &amp; Salaries'!$P19)),0))))))</f>
        <v>0</v>
      </c>
      <c r="AH109" s="286">
        <f>IF('Team &amp; Salaries'!$O19="Never",IF(AH$6&gt;='Team &amp; Salaries'!$M19,MIN('Team &amp; Salaries'!$N19,'Team &amp; Salaries'!$P19),0),IF('Team &amp; Salaries'!$O19="Monthly",IF(AH$6='Team &amp; Salaries'!$M19,MIN('Team &amp; Salaries'!$N19,'Team &amp; Salaries'!$P19),IF(AH$6&gt;'Team &amp; Salaries'!$M19,MIN('Team &amp; Salaries'!$P19,AG109+'Team &amp; Salaries'!$N19),0)),IF('Team &amp; Salaries'!$O19="Quarterly",IF(AH$6='Team &amp; Salaries'!$M19,MIN('Team &amp; Salaries'!$N19,'Team &amp; Salaries'!$P19),IF(AH$6&gt;'Team &amp; Salaries'!$M19,IFERROR(MIN('Team &amp; Salaries'!$P19,IF(ISNUMBER(AC109),AC109,0)+'Team &amp; Salaries'!$N19),'Team &amp; Salaries'!$N19),0)),IF('Team &amp; Salaries'!$O19="Annually",IF(AH$6='Team &amp; Salaries'!$M19,MIN('Team &amp; Salaries'!$N19,'Team &amp; Salaries'!$P19),IF(AH$6&gt;'Team &amp; Salaries'!$M19,IFERROR(MIN('Team &amp; Salaries'!$P19,#REF!+'Team &amp; Salaries'!$N19),MIN('Team &amp; Salaries'!$N19,'Team &amp; Salaries'!$P19)),0))))))</f>
        <v>0</v>
      </c>
      <c r="AI109" s="286">
        <f>IF('Team &amp; Salaries'!$O19="Never",IF(AI$6&gt;='Team &amp; Salaries'!$M19,MIN('Team &amp; Salaries'!$N19,'Team &amp; Salaries'!$P19),0),IF('Team &amp; Salaries'!$O19="Monthly",IF(AI$6='Team &amp; Salaries'!$M19,MIN('Team &amp; Salaries'!$N19,'Team &amp; Salaries'!$P19),IF(AI$6&gt;'Team &amp; Salaries'!$M19,MIN('Team &amp; Salaries'!$P19,AH109+'Team &amp; Salaries'!$N19),0)),IF('Team &amp; Salaries'!$O19="Quarterly",IF(AI$6='Team &amp; Salaries'!$M19,MIN('Team &amp; Salaries'!$N19,'Team &amp; Salaries'!$P19),IF(AI$6&gt;'Team &amp; Salaries'!$M19,IFERROR(MIN('Team &amp; Salaries'!$P19,IF(ISNUMBER(AD109),AD109,0)+'Team &amp; Salaries'!$N19),'Team &amp; Salaries'!$N19),0)),IF('Team &amp; Salaries'!$O19="Annually",IF(AI$6='Team &amp; Salaries'!$M19,MIN('Team &amp; Salaries'!$N19,'Team &amp; Salaries'!$P19),IF(AI$6&gt;'Team &amp; Salaries'!$M19,IFERROR(MIN('Team &amp; Salaries'!$P19,#REF!+'Team &amp; Salaries'!$N19),MIN('Team &amp; Salaries'!$N19,'Team &amp; Salaries'!$P19)),0))))))</f>
        <v>0</v>
      </c>
      <c r="AJ109" s="286">
        <f>IF('Team &amp; Salaries'!$O19="Never",IF(AJ$6&gt;='Team &amp; Salaries'!$M19,MIN('Team &amp; Salaries'!$N19,'Team &amp; Salaries'!$P19),0),IF('Team &amp; Salaries'!$O19="Monthly",IF(AJ$6='Team &amp; Salaries'!$M19,MIN('Team &amp; Salaries'!$N19,'Team &amp; Salaries'!$P19),IF(AJ$6&gt;'Team &amp; Salaries'!$M19,MIN('Team &amp; Salaries'!$P19,AI109+'Team &amp; Salaries'!$N19),0)),IF('Team &amp; Salaries'!$O19="Quarterly",IF(AJ$6='Team &amp; Salaries'!$M19,MIN('Team &amp; Salaries'!$N19,'Team &amp; Salaries'!$P19),IF(AJ$6&gt;'Team &amp; Salaries'!$M19,IFERROR(MIN('Team &amp; Salaries'!$P19,IF(ISNUMBER(AE109),AE109,0)+'Team &amp; Salaries'!$N19),'Team &amp; Salaries'!$N19),0)),IF('Team &amp; Salaries'!$O19="Annually",IF(AJ$6='Team &amp; Salaries'!$M19,MIN('Team &amp; Salaries'!$N19,'Team &amp; Salaries'!$P19),IF(AJ$6&gt;'Team &amp; Salaries'!$M19,IFERROR(MIN('Team &amp; Salaries'!$P19,#REF!+'Team &amp; Salaries'!$N19),MIN('Team &amp; Salaries'!$N19,'Team &amp; Salaries'!$P19)),0))))))</f>
        <v>1</v>
      </c>
      <c r="AK109" s="286">
        <f>IF('Team &amp; Salaries'!$O19="Never",IF(AK$6&gt;='Team &amp; Salaries'!$M19,MIN('Team &amp; Salaries'!$N19,'Team &amp; Salaries'!$P19),0),IF('Team &amp; Salaries'!$O19="Monthly",IF(AK$6='Team &amp; Salaries'!$M19,MIN('Team &amp; Salaries'!$N19,'Team &amp; Salaries'!$P19),IF(AK$6&gt;'Team &amp; Salaries'!$M19,MIN('Team &amp; Salaries'!$P19,AJ109+'Team &amp; Salaries'!$N19),0)),IF('Team &amp; Salaries'!$O19="Quarterly",IF(AK$6='Team &amp; Salaries'!$M19,MIN('Team &amp; Salaries'!$N19,'Team &amp; Salaries'!$P19),IF(AK$6&gt;'Team &amp; Salaries'!$M19,IFERROR(MIN('Team &amp; Salaries'!$P19,IF(ISNUMBER(AF109),AF109,0)+'Team &amp; Salaries'!$N19),'Team &amp; Salaries'!$N19),0)),IF('Team &amp; Salaries'!$O19="Annually",IF(AK$6='Team &amp; Salaries'!$M19,MIN('Team &amp; Salaries'!$N19,'Team &amp; Salaries'!$P19),IF(AK$6&gt;'Team &amp; Salaries'!$M19,IFERROR(MIN('Team &amp; Salaries'!$P19,#REF!+'Team &amp; Salaries'!$N19),MIN('Team &amp; Salaries'!$N19,'Team &amp; Salaries'!$P19)),0))))))</f>
        <v>1</v>
      </c>
      <c r="AL109" s="286">
        <f>IF('Team &amp; Salaries'!$O19="Never",IF(AL$6&gt;='Team &amp; Salaries'!$M19,MIN('Team &amp; Salaries'!$N19,'Team &amp; Salaries'!$P19),0),IF('Team &amp; Salaries'!$O19="Monthly",IF(AL$6='Team &amp; Salaries'!$M19,MIN('Team &amp; Salaries'!$N19,'Team &amp; Salaries'!$P19),IF(AL$6&gt;'Team &amp; Salaries'!$M19,MIN('Team &amp; Salaries'!$P19,AK109+'Team &amp; Salaries'!$N19),0)),IF('Team &amp; Salaries'!$O19="Quarterly",IF(AL$6='Team &amp; Salaries'!$M19,MIN('Team &amp; Salaries'!$N19,'Team &amp; Salaries'!$P19),IF(AL$6&gt;'Team &amp; Salaries'!$M19,IFERROR(MIN('Team &amp; Salaries'!$P19,IF(ISNUMBER(AG109),AG109,0)+'Team &amp; Salaries'!$N19),'Team &amp; Salaries'!$N19),0)),IF('Team &amp; Salaries'!$O19="Annually",IF(AL$6='Team &amp; Salaries'!$M19,MIN('Team &amp; Salaries'!$N19,'Team &amp; Salaries'!$P19),IF(AL$6&gt;'Team &amp; Salaries'!$M19,IFERROR(MIN('Team &amp; Salaries'!$P19,#REF!+'Team &amp; Salaries'!$N19),MIN('Team &amp; Salaries'!$N19,'Team &amp; Salaries'!$P19)),0))))))</f>
        <v>1</v>
      </c>
      <c r="AM109" s="286">
        <f>IF('Team &amp; Salaries'!$O19="Never",IF(AM$6&gt;='Team &amp; Salaries'!$M19,MIN('Team &amp; Salaries'!$N19,'Team &amp; Salaries'!$P19),0),IF('Team &amp; Salaries'!$O19="Monthly",IF(AM$6='Team &amp; Salaries'!$M19,MIN('Team &amp; Salaries'!$N19,'Team &amp; Salaries'!$P19),IF(AM$6&gt;'Team &amp; Salaries'!$M19,MIN('Team &amp; Salaries'!$P19,AL109+'Team &amp; Salaries'!$N19),0)),IF('Team &amp; Salaries'!$O19="Quarterly",IF(AM$6='Team &amp; Salaries'!$M19,MIN('Team &amp; Salaries'!$N19,'Team &amp; Salaries'!$P19),IF(AM$6&gt;'Team &amp; Salaries'!$M19,IFERROR(MIN('Team &amp; Salaries'!$P19,IF(ISNUMBER(AH109),AH109,0)+'Team &amp; Salaries'!$N19),'Team &amp; Salaries'!$N19),0)),IF('Team &amp; Salaries'!$O19="Annually",IF(AM$6='Team &amp; Salaries'!$M19,MIN('Team &amp; Salaries'!$N19,'Team &amp; Salaries'!$P19),IF(AM$6&gt;'Team &amp; Salaries'!$M19,IFERROR(MIN('Team &amp; Salaries'!$P19,#REF!+'Team &amp; Salaries'!$N19),MIN('Team &amp; Salaries'!$N19,'Team &amp; Salaries'!$P19)),0))))))</f>
        <v>1</v>
      </c>
      <c r="AN109" s="286">
        <f>IF('Team &amp; Salaries'!$O19="Never",IF(AN$6&gt;='Team &amp; Salaries'!$M19,MIN('Team &amp; Salaries'!$N19,'Team &amp; Salaries'!$P19),0),IF('Team &amp; Salaries'!$O19="Monthly",IF(AN$6='Team &amp; Salaries'!$M19,MIN('Team &amp; Salaries'!$N19,'Team &amp; Salaries'!$P19),IF(AN$6&gt;'Team &amp; Salaries'!$M19,MIN('Team &amp; Salaries'!$P19,AM109+'Team &amp; Salaries'!$N19),0)),IF('Team &amp; Salaries'!$O19="Quarterly",IF(AN$6='Team &amp; Salaries'!$M19,MIN('Team &amp; Salaries'!$N19,'Team &amp; Salaries'!$P19),IF(AN$6&gt;'Team &amp; Salaries'!$M19,IFERROR(MIN('Team &amp; Salaries'!$P19,IF(ISNUMBER(AI109),AI109,0)+'Team &amp; Salaries'!$N19),'Team &amp; Salaries'!$N19),0)),IF('Team &amp; Salaries'!$O19="Annually",IF(AN$6='Team &amp; Salaries'!$M19,MIN('Team &amp; Salaries'!$N19,'Team &amp; Salaries'!$P19),IF(AN$6&gt;'Team &amp; Salaries'!$M19,IFERROR(MIN('Team &amp; Salaries'!$P19,#REF!+'Team &amp; Salaries'!$N19),MIN('Team &amp; Salaries'!$N19,'Team &amp; Salaries'!$P19)),0))))))</f>
        <v>1</v>
      </c>
      <c r="AO109" s="286">
        <f>IF('Team &amp; Salaries'!$O19="Never",IF(AO$6&gt;='Team &amp; Salaries'!$M19,MIN('Team &amp; Salaries'!$N19,'Team &amp; Salaries'!$P19),0),IF('Team &amp; Salaries'!$O19="Monthly",IF(AO$6='Team &amp; Salaries'!$M19,MIN('Team &amp; Salaries'!$N19,'Team &amp; Salaries'!$P19),IF(AO$6&gt;'Team &amp; Salaries'!$M19,MIN('Team &amp; Salaries'!$P19,AN109+'Team &amp; Salaries'!$N19),0)),IF('Team &amp; Salaries'!$O19="Quarterly",IF(AO$6='Team &amp; Salaries'!$M19,MIN('Team &amp; Salaries'!$N19,'Team &amp; Salaries'!$P19),IF(AO$6&gt;'Team &amp; Salaries'!$M19,IFERROR(MIN('Team &amp; Salaries'!$P19,IF(ISNUMBER(AJ109),AJ109,0)+'Team &amp; Salaries'!$N19),'Team &amp; Salaries'!$N19),0)),IF('Team &amp; Salaries'!$O19="Annually",IF(AO$6='Team &amp; Salaries'!$M19,MIN('Team &amp; Salaries'!$N19,'Team &amp; Salaries'!$P19),IF(AO$6&gt;'Team &amp; Salaries'!$M19,IFERROR(MIN('Team &amp; Salaries'!$P19,#REF!+'Team &amp; Salaries'!$N19),MIN('Team &amp; Salaries'!$N19,'Team &amp; Salaries'!$P19)),0))))))</f>
        <v>1</v>
      </c>
      <c r="AP109" s="286">
        <f>IF('Team &amp; Salaries'!$O19="Never",IF(AP$6&gt;='Team &amp; Salaries'!$M19,MIN('Team &amp; Salaries'!$N19,'Team &amp; Salaries'!$P19),0),IF('Team &amp; Salaries'!$O19="Monthly",IF(AP$6='Team &amp; Salaries'!$M19,MIN('Team &amp; Salaries'!$N19,'Team &amp; Salaries'!$P19),IF(AP$6&gt;'Team &amp; Salaries'!$M19,MIN('Team &amp; Salaries'!$P19,AO109+'Team &amp; Salaries'!$N19),0)),IF('Team &amp; Salaries'!$O19="Quarterly",IF(AP$6='Team &amp; Salaries'!$M19,MIN('Team &amp; Salaries'!$N19,'Team &amp; Salaries'!$P19),IF(AP$6&gt;'Team &amp; Salaries'!$M19,IFERROR(MIN('Team &amp; Salaries'!$P19,IF(ISNUMBER(AK109),AK109,0)+'Team &amp; Salaries'!$N19),'Team &amp; Salaries'!$N19),0)),IF('Team &amp; Salaries'!$O19="Annually",IF(AP$6='Team &amp; Salaries'!$M19,MIN('Team &amp; Salaries'!$N19,'Team &amp; Salaries'!$P19),IF(AP$6&gt;'Team &amp; Salaries'!$M19,IFERROR(MIN('Team &amp; Salaries'!$P19,#REF!+'Team &amp; Salaries'!$N19),MIN('Team &amp; Salaries'!$N19,'Team &amp; Salaries'!$P19)),0))))))</f>
        <v>1</v>
      </c>
      <c r="AQ109" s="286">
        <f>IF('Team &amp; Salaries'!$O19="Never",IF(AQ$6&gt;='Team &amp; Salaries'!$M19,MIN('Team &amp; Salaries'!$N19,'Team &amp; Salaries'!$P19),0),IF('Team &amp; Salaries'!$O19="Monthly",IF(AQ$6='Team &amp; Salaries'!$M19,MIN('Team &amp; Salaries'!$N19,'Team &amp; Salaries'!$P19),IF(AQ$6&gt;'Team &amp; Salaries'!$M19,MIN('Team &amp; Salaries'!$P19,AP109+'Team &amp; Salaries'!$N19),0)),IF('Team &amp; Salaries'!$O19="Quarterly",IF(AQ$6='Team &amp; Salaries'!$M19,MIN('Team &amp; Salaries'!$N19,'Team &amp; Salaries'!$P19),IF(AQ$6&gt;'Team &amp; Salaries'!$M19,IFERROR(MIN('Team &amp; Salaries'!$P19,IF(ISNUMBER(AL109),AL109,0)+'Team &amp; Salaries'!$N19),'Team &amp; Salaries'!$N19),0)),IF('Team &amp; Salaries'!$O19="Annually",IF(AQ$6='Team &amp; Salaries'!$M19,MIN('Team &amp; Salaries'!$N19,'Team &amp; Salaries'!$P19),IF(AQ$6&gt;'Team &amp; Salaries'!$M19,IFERROR(MIN('Team &amp; Salaries'!$P19,#REF!+'Team &amp; Salaries'!$N19),MIN('Team &amp; Salaries'!$N19,'Team &amp; Salaries'!$P19)),0))))))</f>
        <v>1</v>
      </c>
      <c r="AR109" s="286">
        <f>IF('Team &amp; Salaries'!$O19="Never",IF(AR$6&gt;='Team &amp; Salaries'!$M19,MIN('Team &amp; Salaries'!$N19,'Team &amp; Salaries'!$P19),0),IF('Team &amp; Salaries'!$O19="Monthly",IF(AR$6='Team &amp; Salaries'!$M19,MIN('Team &amp; Salaries'!$N19,'Team &amp; Salaries'!$P19),IF(AR$6&gt;'Team &amp; Salaries'!$M19,MIN('Team &amp; Salaries'!$P19,AQ109+'Team &amp; Salaries'!$N19),0)),IF('Team &amp; Salaries'!$O19="Quarterly",IF(AR$6='Team &amp; Salaries'!$M19,MIN('Team &amp; Salaries'!$N19,'Team &amp; Salaries'!$P19),IF(AR$6&gt;'Team &amp; Salaries'!$M19,IFERROR(MIN('Team &amp; Salaries'!$P19,IF(ISNUMBER(AM109),AM109,0)+'Team &amp; Salaries'!$N19),'Team &amp; Salaries'!$N19),0)),IF('Team &amp; Salaries'!$O19="Annually",IF(AR$6='Team &amp; Salaries'!$M19,MIN('Team &amp; Salaries'!$N19,'Team &amp; Salaries'!$P19),IF(AR$6&gt;'Team &amp; Salaries'!$M19,IFERROR(MIN('Team &amp; Salaries'!$P19,#REF!+'Team &amp; Salaries'!$N19),MIN('Team &amp; Salaries'!$N19,'Team &amp; Salaries'!$P19)),0))))))</f>
        <v>1</v>
      </c>
      <c r="AS109" s="286">
        <f>IF('Team &amp; Salaries'!$O19="Never",IF(AS$6&gt;='Team &amp; Salaries'!$M19,MIN('Team &amp; Salaries'!$N19,'Team &amp; Salaries'!$P19),0),IF('Team &amp; Salaries'!$O19="Monthly",IF(AS$6='Team &amp; Salaries'!$M19,MIN('Team &amp; Salaries'!$N19,'Team &amp; Salaries'!$P19),IF(AS$6&gt;'Team &amp; Salaries'!$M19,MIN('Team &amp; Salaries'!$P19,AR109+'Team &amp; Salaries'!$N19),0)),IF('Team &amp; Salaries'!$O19="Quarterly",IF(AS$6='Team &amp; Salaries'!$M19,MIN('Team &amp; Salaries'!$N19,'Team &amp; Salaries'!$P19),IF(AS$6&gt;'Team &amp; Salaries'!$M19,IFERROR(MIN('Team &amp; Salaries'!$P19,IF(ISNUMBER(AN109),AN109,0)+'Team &amp; Salaries'!$N19),'Team &amp; Salaries'!$N19),0)),IF('Team &amp; Salaries'!$O19="Annually",IF(AS$6='Team &amp; Salaries'!$M19,MIN('Team &amp; Salaries'!$N19,'Team &amp; Salaries'!$P19),IF(AS$6&gt;'Team &amp; Salaries'!$M19,IFERROR(MIN('Team &amp; Salaries'!$P19,#REF!+'Team &amp; Salaries'!$N19),MIN('Team &amp; Salaries'!$N19,'Team &amp; Salaries'!$P19)),0))))))</f>
        <v>1</v>
      </c>
      <c r="AT109" s="286">
        <f>IF('Team &amp; Salaries'!$O19="Never",IF(AT$6&gt;='Team &amp; Salaries'!$M19,MIN('Team &amp; Salaries'!$N19,'Team &amp; Salaries'!$P19),0),IF('Team &amp; Salaries'!$O19="Monthly",IF(AT$6='Team &amp; Salaries'!$M19,MIN('Team &amp; Salaries'!$N19,'Team &amp; Salaries'!$P19),IF(AT$6&gt;'Team &amp; Salaries'!$M19,MIN('Team &amp; Salaries'!$P19,AS109+'Team &amp; Salaries'!$N19),0)),IF('Team &amp; Salaries'!$O19="Quarterly",IF(AT$6='Team &amp; Salaries'!$M19,MIN('Team &amp; Salaries'!$N19,'Team &amp; Salaries'!$P19),IF(AT$6&gt;'Team &amp; Salaries'!$M19,IFERROR(MIN('Team &amp; Salaries'!$P19,IF(ISNUMBER(AO109),AO109,0)+'Team &amp; Salaries'!$N19),'Team &amp; Salaries'!$N19),0)),IF('Team &amp; Salaries'!$O19="Annually",IF(AT$6='Team &amp; Salaries'!$M19,MIN('Team &amp; Salaries'!$N19,'Team &amp; Salaries'!$P19),IF(AT$6&gt;'Team &amp; Salaries'!$M19,IFERROR(MIN('Team &amp; Salaries'!$P19,#REF!+'Team &amp; Salaries'!$N19),MIN('Team &amp; Salaries'!$N19,'Team &amp; Salaries'!$P19)),0))))))</f>
        <v>1</v>
      </c>
      <c r="AU109" s="286">
        <f>IF('Team &amp; Salaries'!$O19="Never",IF(AU$6&gt;='Team &amp; Salaries'!$M19,MIN('Team &amp; Salaries'!$N19,'Team &amp; Salaries'!$P19),0),IF('Team &amp; Salaries'!$O19="Monthly",IF(AU$6='Team &amp; Salaries'!$M19,MIN('Team &amp; Salaries'!$N19,'Team &amp; Salaries'!$P19),IF(AU$6&gt;'Team &amp; Salaries'!$M19,MIN('Team &amp; Salaries'!$P19,AT109+'Team &amp; Salaries'!$N19),0)),IF('Team &amp; Salaries'!$O19="Quarterly",IF(AU$6='Team &amp; Salaries'!$M19,MIN('Team &amp; Salaries'!$N19,'Team &amp; Salaries'!$P19),IF(AU$6&gt;'Team &amp; Salaries'!$M19,IFERROR(MIN('Team &amp; Salaries'!$P19,IF(ISNUMBER(AP109),AP109,0)+'Team &amp; Salaries'!$N19),'Team &amp; Salaries'!$N19),0)),IF('Team &amp; Salaries'!$O19="Annually",IF(AU$6='Team &amp; Salaries'!$M19,MIN('Team &amp; Salaries'!$N19,'Team &amp; Salaries'!$P19),IF(AU$6&gt;'Team &amp; Salaries'!$M19,IFERROR(MIN('Team &amp; Salaries'!$P19,#REF!+'Team &amp; Salaries'!$N19),MIN('Team &amp; Salaries'!$N19,'Team &amp; Salaries'!$P19)),0))))))</f>
        <v>1</v>
      </c>
      <c r="AV109" s="286">
        <f>IF('Team &amp; Salaries'!$O19="Never",IF(AV$6&gt;='Team &amp; Salaries'!$M19,MIN('Team &amp; Salaries'!$N19,'Team &amp; Salaries'!$P19),0),IF('Team &amp; Salaries'!$O19="Monthly",IF(AV$6='Team &amp; Salaries'!$M19,MIN('Team &amp; Salaries'!$N19,'Team &amp; Salaries'!$P19),IF(AV$6&gt;'Team &amp; Salaries'!$M19,MIN('Team &amp; Salaries'!$P19,AU109+'Team &amp; Salaries'!$N19),0)),IF('Team &amp; Salaries'!$O19="Quarterly",IF(AV$6='Team &amp; Salaries'!$M19,MIN('Team &amp; Salaries'!$N19,'Team &amp; Salaries'!$P19),IF(AV$6&gt;'Team &amp; Salaries'!$M19,IFERROR(MIN('Team &amp; Salaries'!$P19,IF(ISNUMBER(AQ109),AQ109,0)+'Team &amp; Salaries'!$N19),'Team &amp; Salaries'!$N19),0)),IF('Team &amp; Salaries'!$O19="Annually",IF(AV$6='Team &amp; Salaries'!$M19,MIN('Team &amp; Salaries'!$N19,'Team &amp; Salaries'!$P19),IF(AV$6&gt;'Team &amp; Salaries'!$M19,IFERROR(MIN('Team &amp; Salaries'!$P19,#REF!+'Team &amp; Salaries'!$N19),MIN('Team &amp; Salaries'!$N19,'Team &amp; Salaries'!$P19)),0))))))</f>
        <v>1</v>
      </c>
      <c r="AW109" s="286">
        <f>IF('Team &amp; Salaries'!$O19="Never",IF(AW$6&gt;='Team &amp; Salaries'!$M19,MIN('Team &amp; Salaries'!$N19,'Team &amp; Salaries'!$P19),0),IF('Team &amp; Salaries'!$O19="Monthly",IF(AW$6='Team &amp; Salaries'!$M19,MIN('Team &amp; Salaries'!$N19,'Team &amp; Salaries'!$P19),IF(AW$6&gt;'Team &amp; Salaries'!$M19,MIN('Team &amp; Salaries'!$P19,AV109+'Team &amp; Salaries'!$N19),0)),IF('Team &amp; Salaries'!$O19="Quarterly",IF(AW$6='Team &amp; Salaries'!$M19,MIN('Team &amp; Salaries'!$N19,'Team &amp; Salaries'!$P19),IF(AW$6&gt;'Team &amp; Salaries'!$M19,IFERROR(MIN('Team &amp; Salaries'!$P19,IF(ISNUMBER(AR109),AR109,0)+'Team &amp; Salaries'!$N19),'Team &amp; Salaries'!$N19),0)),IF('Team &amp; Salaries'!$O19="Annually",IF(AW$6='Team &amp; Salaries'!$M19,MIN('Team &amp; Salaries'!$N19,'Team &amp; Salaries'!$P19),IF(AW$6&gt;'Team &amp; Salaries'!$M19,IFERROR(MIN('Team &amp; Salaries'!$P19,#REF!+'Team &amp; Salaries'!$N19),MIN('Team &amp; Salaries'!$N19,'Team &amp; Salaries'!$P19)),0))))))</f>
        <v>1</v>
      </c>
      <c r="AX109" s="286">
        <f>IF('Team &amp; Salaries'!$O19="Never",IF(AX$6&gt;='Team &amp; Salaries'!$M19,MIN('Team &amp; Salaries'!$N19,'Team &amp; Salaries'!$P19),0),IF('Team &amp; Salaries'!$O19="Monthly",IF(AX$6='Team &amp; Salaries'!$M19,MIN('Team &amp; Salaries'!$N19,'Team &amp; Salaries'!$P19),IF(AX$6&gt;'Team &amp; Salaries'!$M19,MIN('Team &amp; Salaries'!$P19,AW109+'Team &amp; Salaries'!$N19),0)),IF('Team &amp; Salaries'!$O19="Quarterly",IF(AX$6='Team &amp; Salaries'!$M19,MIN('Team &amp; Salaries'!$N19,'Team &amp; Salaries'!$P19),IF(AX$6&gt;'Team &amp; Salaries'!$M19,IFERROR(MIN('Team &amp; Salaries'!$P19,IF(ISNUMBER(AS109),AS109,0)+'Team &amp; Salaries'!$N19),'Team &amp; Salaries'!$N19),0)),IF('Team &amp; Salaries'!$O19="Annually",IF(AX$6='Team &amp; Salaries'!$M19,MIN('Team &amp; Salaries'!$N19,'Team &amp; Salaries'!$P19),IF(AX$6&gt;'Team &amp; Salaries'!$M19,IFERROR(MIN('Team &amp; Salaries'!$P19,#REF!+'Team &amp; Salaries'!$N19),MIN('Team &amp; Salaries'!$N19,'Team &amp; Salaries'!$P19)),0))))))</f>
        <v>1</v>
      </c>
      <c r="AY109" s="286">
        <f>IF('Team &amp; Salaries'!$O19="Never",IF(AY$6&gt;='Team &amp; Salaries'!$M19,MIN('Team &amp; Salaries'!$N19,'Team &amp; Salaries'!$P19),0),IF('Team &amp; Salaries'!$O19="Monthly",IF(AY$6='Team &amp; Salaries'!$M19,MIN('Team &amp; Salaries'!$N19,'Team &amp; Salaries'!$P19),IF(AY$6&gt;'Team &amp; Salaries'!$M19,MIN('Team &amp; Salaries'!$P19,AX109+'Team &amp; Salaries'!$N19),0)),IF('Team &amp; Salaries'!$O19="Quarterly",IF(AY$6='Team &amp; Salaries'!$M19,MIN('Team &amp; Salaries'!$N19,'Team &amp; Salaries'!$P19),IF(AY$6&gt;'Team &amp; Salaries'!$M19,IFERROR(MIN('Team &amp; Salaries'!$P19,IF(ISNUMBER(AT109),AT109,0)+'Team &amp; Salaries'!$N19),'Team &amp; Salaries'!$N19),0)),IF('Team &amp; Salaries'!$O19="Annually",IF(AY$6='Team &amp; Salaries'!$M19,MIN('Team &amp; Salaries'!$N19,'Team &amp; Salaries'!$P19),IF(AY$6&gt;'Team &amp; Salaries'!$M19,IFERROR(MIN('Team &amp; Salaries'!$P19,#REF!+'Team &amp; Salaries'!$N19),MIN('Team &amp; Salaries'!$N19,'Team &amp; Salaries'!$P19)),0))))))</f>
        <v>1</v>
      </c>
      <c r="AZ109" s="286">
        <f>IF('Team &amp; Salaries'!$O19="Never",IF(AZ$6&gt;='Team &amp; Salaries'!$M19,MIN('Team &amp; Salaries'!$N19,'Team &amp; Salaries'!$P19),0),IF('Team &amp; Salaries'!$O19="Monthly",IF(AZ$6='Team &amp; Salaries'!$M19,MIN('Team &amp; Salaries'!$N19,'Team &amp; Salaries'!$P19),IF(AZ$6&gt;'Team &amp; Salaries'!$M19,MIN('Team &amp; Salaries'!$P19,AY109+'Team &amp; Salaries'!$N19),0)),IF('Team &amp; Salaries'!$O19="Quarterly",IF(AZ$6='Team &amp; Salaries'!$M19,MIN('Team &amp; Salaries'!$N19,'Team &amp; Salaries'!$P19),IF(AZ$6&gt;'Team &amp; Salaries'!$M19,IFERROR(MIN('Team &amp; Salaries'!$P19,IF(ISNUMBER(AU109),AU109,0)+'Team &amp; Salaries'!$N19),'Team &amp; Salaries'!$N19),0)),IF('Team &amp; Salaries'!$O19="Annually",IF(AZ$6='Team &amp; Salaries'!$M19,MIN('Team &amp; Salaries'!$N19,'Team &amp; Salaries'!$P19),IF(AZ$6&gt;'Team &amp; Salaries'!$M19,IFERROR(MIN('Team &amp; Salaries'!$P19,#REF!+'Team &amp; Salaries'!$N19),MIN('Team &amp; Salaries'!$N19,'Team &amp; Salaries'!$P19)),0))))))</f>
        <v>1</v>
      </c>
      <c r="BA109" s="286">
        <f>IF('Team &amp; Salaries'!$O19="Never",IF(BA$6&gt;='Team &amp; Salaries'!$M19,MIN('Team &amp; Salaries'!$N19,'Team &amp; Salaries'!$P19),0),IF('Team &amp; Salaries'!$O19="Monthly",IF(BA$6='Team &amp; Salaries'!$M19,MIN('Team &amp; Salaries'!$N19,'Team &amp; Salaries'!$P19),IF(BA$6&gt;'Team &amp; Salaries'!$M19,MIN('Team &amp; Salaries'!$P19,AZ109+'Team &amp; Salaries'!$N19),0)),IF('Team &amp; Salaries'!$O19="Quarterly",IF(BA$6='Team &amp; Salaries'!$M19,MIN('Team &amp; Salaries'!$N19,'Team &amp; Salaries'!$P19),IF(BA$6&gt;'Team &amp; Salaries'!$M19,IFERROR(MIN('Team &amp; Salaries'!$P19,IF(ISNUMBER(AV109),AV109,0)+'Team &amp; Salaries'!$N19),'Team &amp; Salaries'!$N19),0)),IF('Team &amp; Salaries'!$O19="Annually",IF(BA$6='Team &amp; Salaries'!$M19,MIN('Team &amp; Salaries'!$N19,'Team &amp; Salaries'!$P19),IF(BA$6&gt;'Team &amp; Salaries'!$M19,IFERROR(MIN('Team &amp; Salaries'!$P19,#REF!+'Team &amp; Salaries'!$N19),MIN('Team &amp; Salaries'!$N19,'Team &amp; Salaries'!$P19)),0))))))</f>
        <v>1</v>
      </c>
      <c r="BB109" s="286">
        <f>IF('Team &amp; Salaries'!$O19="Never",IF(BB$6&gt;='Team &amp; Salaries'!$M19,MIN('Team &amp; Salaries'!$N19,'Team &amp; Salaries'!$P19),0),IF('Team &amp; Salaries'!$O19="Monthly",IF(BB$6='Team &amp; Salaries'!$M19,MIN('Team &amp; Salaries'!$N19,'Team &amp; Salaries'!$P19),IF(BB$6&gt;'Team &amp; Salaries'!$M19,MIN('Team &amp; Salaries'!$P19,BA109+'Team &amp; Salaries'!$N19),0)),IF('Team &amp; Salaries'!$O19="Quarterly",IF(BB$6='Team &amp; Salaries'!$M19,MIN('Team &amp; Salaries'!$N19,'Team &amp; Salaries'!$P19),IF(BB$6&gt;'Team &amp; Salaries'!$M19,IFERROR(MIN('Team &amp; Salaries'!$P19,IF(ISNUMBER(AW109),AW109,0)+'Team &amp; Salaries'!$N19),'Team &amp; Salaries'!$N19),0)),IF('Team &amp; Salaries'!$O19="Annually",IF(BB$6='Team &amp; Salaries'!$M19,MIN('Team &amp; Salaries'!$N19,'Team &amp; Salaries'!$P19),IF(BB$6&gt;'Team &amp; Salaries'!$M19,IFERROR(MIN('Team &amp; Salaries'!$P19,#REF!+'Team &amp; Salaries'!$N19),MIN('Team &amp; Salaries'!$N19,'Team &amp; Salaries'!$P19)),0))))))</f>
        <v>1</v>
      </c>
      <c r="BC109" s="286">
        <f>IF('Team &amp; Salaries'!$O19="Never",IF(BC$6&gt;='Team &amp; Salaries'!$M19,MIN('Team &amp; Salaries'!$N19,'Team &amp; Salaries'!$P19),0),IF('Team &amp; Salaries'!$O19="Monthly",IF(BC$6='Team &amp; Salaries'!$M19,MIN('Team &amp; Salaries'!$N19,'Team &amp; Salaries'!$P19),IF(BC$6&gt;'Team &amp; Salaries'!$M19,MIN('Team &amp; Salaries'!$P19,BB109+'Team &amp; Salaries'!$N19),0)),IF('Team &amp; Salaries'!$O19="Quarterly",IF(BC$6='Team &amp; Salaries'!$M19,MIN('Team &amp; Salaries'!$N19,'Team &amp; Salaries'!$P19),IF(BC$6&gt;'Team &amp; Salaries'!$M19,IFERROR(MIN('Team &amp; Salaries'!$P19,IF(ISNUMBER(AX109),AX109,0)+'Team &amp; Salaries'!$N19),'Team &amp; Salaries'!$N19),0)),IF('Team &amp; Salaries'!$O19="Annually",IF(BC$6='Team &amp; Salaries'!$M19,MIN('Team &amp; Salaries'!$N19,'Team &amp; Salaries'!$P19),IF(BC$6&gt;'Team &amp; Salaries'!$M19,IFERROR(MIN('Team &amp; Salaries'!$P19,#REF!+'Team &amp; Salaries'!$N19),MIN('Team &amp; Salaries'!$N19,'Team &amp; Salaries'!$P19)),0))))))</f>
        <v>1</v>
      </c>
      <c r="BD109" s="286">
        <f>IF('Team &amp; Salaries'!$O19="Never",IF(BD$6&gt;='Team &amp; Salaries'!$M19,MIN('Team &amp; Salaries'!$N19,'Team &amp; Salaries'!$P19),0),IF('Team &amp; Salaries'!$O19="Monthly",IF(BD$6='Team &amp; Salaries'!$M19,MIN('Team &amp; Salaries'!$N19,'Team &amp; Salaries'!$P19),IF(BD$6&gt;'Team &amp; Salaries'!$M19,MIN('Team &amp; Salaries'!$P19,BC109+'Team &amp; Salaries'!$N19),0)),IF('Team &amp; Salaries'!$O19="Quarterly",IF(BD$6='Team &amp; Salaries'!$M19,MIN('Team &amp; Salaries'!$N19,'Team &amp; Salaries'!$P19),IF(BD$6&gt;'Team &amp; Salaries'!$M19,IFERROR(MIN('Team &amp; Salaries'!$P19,IF(ISNUMBER(AY109),AY109,0)+'Team &amp; Salaries'!$N19),'Team &amp; Salaries'!$N19),0)),IF('Team &amp; Salaries'!$O19="Annually",IF(BD$6='Team &amp; Salaries'!$M19,MIN('Team &amp; Salaries'!$N19,'Team &amp; Salaries'!$P19),IF(BD$6&gt;'Team &amp; Salaries'!$M19,IFERROR(MIN('Team &amp; Salaries'!$P19,#REF!+'Team &amp; Salaries'!$N19),MIN('Team &amp; Salaries'!$N19,'Team &amp; Salaries'!$P19)),0))))))</f>
        <v>1</v>
      </c>
      <c r="BE109" s="286">
        <f>IF('Team &amp; Salaries'!$O19="Never",IF(BE$6&gt;='Team &amp; Salaries'!$M19,MIN('Team &amp; Salaries'!$N19,'Team &amp; Salaries'!$P19),0),IF('Team &amp; Salaries'!$O19="Monthly",IF(BE$6='Team &amp; Salaries'!$M19,MIN('Team &amp; Salaries'!$N19,'Team &amp; Salaries'!$P19),IF(BE$6&gt;'Team &amp; Salaries'!$M19,MIN('Team &amp; Salaries'!$P19,BD109+'Team &amp; Salaries'!$N19),0)),IF('Team &amp; Salaries'!$O19="Quarterly",IF(BE$6='Team &amp; Salaries'!$M19,MIN('Team &amp; Salaries'!$N19,'Team &amp; Salaries'!$P19),IF(BE$6&gt;'Team &amp; Salaries'!$M19,IFERROR(MIN('Team &amp; Salaries'!$P19,IF(ISNUMBER(AZ109),AZ109,0)+'Team &amp; Salaries'!$N19),'Team &amp; Salaries'!$N19),0)),IF('Team &amp; Salaries'!$O19="Annually",IF(BE$6='Team &amp; Salaries'!$M19,MIN('Team &amp; Salaries'!$N19,'Team &amp; Salaries'!$P19),IF(BE$6&gt;'Team &amp; Salaries'!$M19,IFERROR(MIN('Team &amp; Salaries'!$P19,#REF!+'Team &amp; Salaries'!$N19),MIN('Team &amp; Salaries'!$N19,'Team &amp; Salaries'!$P19)),0))))))</f>
        <v>1</v>
      </c>
      <c r="BF109" s="286">
        <f>IF('Team &amp; Salaries'!$O19="Never",IF(BF$6&gt;='Team &amp; Salaries'!$M19,MIN('Team &amp; Salaries'!$N19,'Team &amp; Salaries'!$P19),0),IF('Team &amp; Salaries'!$O19="Monthly",IF(BF$6='Team &amp; Salaries'!$M19,MIN('Team &amp; Salaries'!$N19,'Team &amp; Salaries'!$P19),IF(BF$6&gt;'Team &amp; Salaries'!$M19,MIN('Team &amp; Salaries'!$P19,BE109+'Team &amp; Salaries'!$N19),0)),IF('Team &amp; Salaries'!$O19="Quarterly",IF(BF$6='Team &amp; Salaries'!$M19,MIN('Team &amp; Salaries'!$N19,'Team &amp; Salaries'!$P19),IF(BF$6&gt;'Team &amp; Salaries'!$M19,IFERROR(MIN('Team &amp; Salaries'!$P19,IF(ISNUMBER(BA109),BA109,0)+'Team &amp; Salaries'!$N19),'Team &amp; Salaries'!$N19),0)),IF('Team &amp; Salaries'!$O19="Annually",IF(BF$6='Team &amp; Salaries'!$M19,MIN('Team &amp; Salaries'!$N19,'Team &amp; Salaries'!$P19),IF(BF$6&gt;'Team &amp; Salaries'!$M19,IFERROR(MIN('Team &amp; Salaries'!$P19,#REF!+'Team &amp; Salaries'!$N19),MIN('Team &amp; Salaries'!$N19,'Team &amp; Salaries'!$P19)),0))))))</f>
        <v>1</v>
      </c>
      <c r="BG109" s="286">
        <f>IF('Team &amp; Salaries'!$O19="Never",IF(BG$6&gt;='Team &amp; Salaries'!$M19,MIN('Team &amp; Salaries'!$N19,'Team &amp; Salaries'!$P19),0),IF('Team &amp; Salaries'!$O19="Monthly",IF(BG$6='Team &amp; Salaries'!$M19,MIN('Team &amp; Salaries'!$N19,'Team &amp; Salaries'!$P19),IF(BG$6&gt;'Team &amp; Salaries'!$M19,MIN('Team &amp; Salaries'!$P19,BF109+'Team &amp; Salaries'!$N19),0)),IF('Team &amp; Salaries'!$O19="Quarterly",IF(BG$6='Team &amp; Salaries'!$M19,MIN('Team &amp; Salaries'!$N19,'Team &amp; Salaries'!$P19),IF(BG$6&gt;'Team &amp; Salaries'!$M19,IFERROR(MIN('Team &amp; Salaries'!$P19,IF(ISNUMBER(BB109),BB109,0)+'Team &amp; Salaries'!$N19),'Team &amp; Salaries'!$N19),0)),IF('Team &amp; Salaries'!$O19="Annually",IF(BG$6='Team &amp; Salaries'!$M19,MIN('Team &amp; Salaries'!$N19,'Team &amp; Salaries'!$P19),IF(BG$6&gt;'Team &amp; Salaries'!$M19,IFERROR(MIN('Team &amp; Salaries'!$P19,#REF!+'Team &amp; Salaries'!$N19),MIN('Team &amp; Salaries'!$N19,'Team &amp; Salaries'!$P19)),0))))))</f>
        <v>1</v>
      </c>
      <c r="BH109" s="286">
        <f>IF('Team &amp; Salaries'!$O19="Never",IF(BH$6&gt;='Team &amp; Salaries'!$M19,MIN('Team &amp; Salaries'!$N19,'Team &amp; Salaries'!$P19),0),IF('Team &amp; Salaries'!$O19="Monthly",IF(BH$6='Team &amp; Salaries'!$M19,MIN('Team &amp; Salaries'!$N19,'Team &amp; Salaries'!$P19),IF(BH$6&gt;'Team &amp; Salaries'!$M19,MIN('Team &amp; Salaries'!$P19,BG109+'Team &amp; Salaries'!$N19),0)),IF('Team &amp; Salaries'!$O19="Quarterly",IF(BH$6='Team &amp; Salaries'!$M19,MIN('Team &amp; Salaries'!$N19,'Team &amp; Salaries'!$P19),IF(BH$6&gt;'Team &amp; Salaries'!$M19,IFERROR(MIN('Team &amp; Salaries'!$P19,IF(ISNUMBER(BC109),BC109,0)+'Team &amp; Salaries'!$N19),'Team &amp; Salaries'!$N19),0)),IF('Team &amp; Salaries'!$O19="Annually",IF(BH$6='Team &amp; Salaries'!$M19,MIN('Team &amp; Salaries'!$N19,'Team &amp; Salaries'!$P19),IF(BH$6&gt;'Team &amp; Salaries'!$M19,IFERROR(MIN('Team &amp; Salaries'!$P19,#REF!+'Team &amp; Salaries'!$N19),MIN('Team &amp; Salaries'!$N19,'Team &amp; Salaries'!$P19)),0))))))</f>
        <v>1</v>
      </c>
      <c r="BI109" s="286">
        <f>IF('Team &amp; Salaries'!$O19="Never",IF(BI$6&gt;='Team &amp; Salaries'!$M19,MIN('Team &amp; Salaries'!$N19,'Team &amp; Salaries'!$P19),0),IF('Team &amp; Salaries'!$O19="Monthly",IF(BI$6='Team &amp; Salaries'!$M19,MIN('Team &amp; Salaries'!$N19,'Team &amp; Salaries'!$P19),IF(BI$6&gt;'Team &amp; Salaries'!$M19,MIN('Team &amp; Salaries'!$P19,BH109+'Team &amp; Salaries'!$N19),0)),IF('Team &amp; Salaries'!$O19="Quarterly",IF(BI$6='Team &amp; Salaries'!$M19,MIN('Team &amp; Salaries'!$N19,'Team &amp; Salaries'!$P19),IF(BI$6&gt;'Team &amp; Salaries'!$M19,IFERROR(MIN('Team &amp; Salaries'!$P19,IF(ISNUMBER(BD109),BD109,0)+'Team &amp; Salaries'!$N19),'Team &amp; Salaries'!$N19),0)),IF('Team &amp; Salaries'!$O19="Annually",IF(BI$6='Team &amp; Salaries'!$M19,MIN('Team &amp; Salaries'!$N19,'Team &amp; Salaries'!$P19),IF(BI$6&gt;'Team &amp; Salaries'!$M19,IFERROR(MIN('Team &amp; Salaries'!$P19,#REF!+'Team &amp; Salaries'!$N19),MIN('Team &amp; Salaries'!$N19,'Team &amp; Salaries'!$P19)),0))))))</f>
        <v>1</v>
      </c>
      <c r="BJ109" s="286">
        <f>IF('Team &amp; Salaries'!$O19="Never",IF(BJ$6&gt;='Team &amp; Salaries'!$M19,MIN('Team &amp; Salaries'!$N19,'Team &amp; Salaries'!$P19),0),IF('Team &amp; Salaries'!$O19="Monthly",IF(BJ$6='Team &amp; Salaries'!$M19,MIN('Team &amp; Salaries'!$N19,'Team &amp; Salaries'!$P19),IF(BJ$6&gt;'Team &amp; Salaries'!$M19,MIN('Team &amp; Salaries'!$P19,BI109+'Team &amp; Salaries'!$N19),0)),IF('Team &amp; Salaries'!$O19="Quarterly",IF(BJ$6='Team &amp; Salaries'!$M19,MIN('Team &amp; Salaries'!$N19,'Team &amp; Salaries'!$P19),IF(BJ$6&gt;'Team &amp; Salaries'!$M19,IFERROR(MIN('Team &amp; Salaries'!$P19,IF(ISNUMBER(BE109),BE109,0)+'Team &amp; Salaries'!$N19),'Team &amp; Salaries'!$N19),0)),IF('Team &amp; Salaries'!$O19="Annually",IF(BJ$6='Team &amp; Salaries'!$M19,MIN('Team &amp; Salaries'!$N19,'Team &amp; Salaries'!$P19),IF(BJ$6&gt;'Team &amp; Salaries'!$M19,IFERROR(MIN('Team &amp; Salaries'!$P19,#REF!+'Team &amp; Salaries'!$N19),MIN('Team &amp; Salaries'!$N19,'Team &amp; Salaries'!$P19)),0))))))</f>
        <v>1</v>
      </c>
      <c r="BK109" s="286">
        <f>IF('Team &amp; Salaries'!$O19="Never",IF(BK$6&gt;='Team &amp; Salaries'!$M19,MIN('Team &amp; Salaries'!$N19,'Team &amp; Salaries'!$P19),0),IF('Team &amp; Salaries'!$O19="Monthly",IF(BK$6='Team &amp; Salaries'!$M19,MIN('Team &amp; Salaries'!$N19,'Team &amp; Salaries'!$P19),IF(BK$6&gt;'Team &amp; Salaries'!$M19,MIN('Team &amp; Salaries'!$P19,BJ109+'Team &amp; Salaries'!$N19),0)),IF('Team &amp; Salaries'!$O19="Quarterly",IF(BK$6='Team &amp; Salaries'!$M19,MIN('Team &amp; Salaries'!$N19,'Team &amp; Salaries'!$P19),IF(BK$6&gt;'Team &amp; Salaries'!$M19,IFERROR(MIN('Team &amp; Salaries'!$P19,IF(ISNUMBER(BF109),BF109,0)+'Team &amp; Salaries'!$N19),'Team &amp; Salaries'!$N19),0)),IF('Team &amp; Salaries'!$O19="Annually",IF(BK$6='Team &amp; Salaries'!$M19,MIN('Team &amp; Salaries'!$N19,'Team &amp; Salaries'!$P19),IF(BK$6&gt;'Team &amp; Salaries'!$M19,IFERROR(MIN('Team &amp; Salaries'!$P19,#REF!+'Team &amp; Salaries'!$N19),MIN('Team &amp; Salaries'!$N19,'Team &amp; Salaries'!$P19)),0))))))</f>
        <v>1</v>
      </c>
      <c r="BL109" s="286">
        <f>IF('Team &amp; Salaries'!$O19="Never",IF(BL$6&gt;='Team &amp; Salaries'!$M19,MIN('Team &amp; Salaries'!$N19,'Team &amp; Salaries'!$P19),0),IF('Team &amp; Salaries'!$O19="Monthly",IF(BL$6='Team &amp; Salaries'!$M19,MIN('Team &amp; Salaries'!$N19,'Team &amp; Salaries'!$P19),IF(BL$6&gt;'Team &amp; Salaries'!$M19,MIN('Team &amp; Salaries'!$P19,BK109+'Team &amp; Salaries'!$N19),0)),IF('Team &amp; Salaries'!$O19="Quarterly",IF(BL$6='Team &amp; Salaries'!$M19,MIN('Team &amp; Salaries'!$N19,'Team &amp; Salaries'!$P19),IF(BL$6&gt;'Team &amp; Salaries'!$M19,IFERROR(MIN('Team &amp; Salaries'!$P19,IF(ISNUMBER(BG109),BG109,0)+'Team &amp; Salaries'!$N19),'Team &amp; Salaries'!$N19),0)),IF('Team &amp; Salaries'!$O19="Annually",IF(BL$6='Team &amp; Salaries'!$M19,MIN('Team &amp; Salaries'!$N19,'Team &amp; Salaries'!$P19),IF(BL$6&gt;'Team &amp; Salaries'!$M19,IFERROR(MIN('Team &amp; Salaries'!$P19,#REF!+'Team &amp; Salaries'!$N19),MIN('Team &amp; Salaries'!$N19,'Team &amp; Salaries'!$P19)),0))))))</f>
        <v>1</v>
      </c>
      <c r="BM109" s="286">
        <f>IF('Team &amp; Salaries'!$O19="Never",IF(BM$6&gt;='Team &amp; Salaries'!$M19,MIN('Team &amp; Salaries'!$N19,'Team &amp; Salaries'!$P19),0),IF('Team &amp; Salaries'!$O19="Monthly",IF(BM$6='Team &amp; Salaries'!$M19,MIN('Team &amp; Salaries'!$N19,'Team &amp; Salaries'!$P19),IF(BM$6&gt;'Team &amp; Salaries'!$M19,MIN('Team &amp; Salaries'!$P19,BL109+'Team &amp; Salaries'!$N19),0)),IF('Team &amp; Salaries'!$O19="Quarterly",IF(BM$6='Team &amp; Salaries'!$M19,MIN('Team &amp; Salaries'!$N19,'Team &amp; Salaries'!$P19),IF(BM$6&gt;'Team &amp; Salaries'!$M19,IFERROR(MIN('Team &amp; Salaries'!$P19,IF(ISNUMBER(BH109),BH109,0)+'Team &amp; Salaries'!$N19),'Team &amp; Salaries'!$N19),0)),IF('Team &amp; Salaries'!$O19="Annually",IF(BM$6='Team &amp; Salaries'!$M19,MIN('Team &amp; Salaries'!$N19,'Team &amp; Salaries'!$P19),IF(BM$6&gt;'Team &amp; Salaries'!$M19,IFERROR(MIN('Team &amp; Salaries'!$P19,#REF!+'Team &amp; Salaries'!$N19),MIN('Team &amp; Salaries'!$N19,'Team &amp; Salaries'!$P19)),0))))))</f>
        <v>1</v>
      </c>
      <c r="BN109" s="286">
        <f>IF('Team &amp; Salaries'!$O19="Never",IF(BN$6&gt;='Team &amp; Salaries'!$M19,MIN('Team &amp; Salaries'!$N19,'Team &amp; Salaries'!$P19),0),IF('Team &amp; Salaries'!$O19="Monthly",IF(BN$6='Team &amp; Salaries'!$M19,MIN('Team &amp; Salaries'!$N19,'Team &amp; Salaries'!$P19),IF(BN$6&gt;'Team &amp; Salaries'!$M19,MIN('Team &amp; Salaries'!$P19,BM109+'Team &amp; Salaries'!$N19),0)),IF('Team &amp; Salaries'!$O19="Quarterly",IF(BN$6='Team &amp; Salaries'!$M19,MIN('Team &amp; Salaries'!$N19,'Team &amp; Salaries'!$P19),IF(BN$6&gt;'Team &amp; Salaries'!$M19,IFERROR(MIN('Team &amp; Salaries'!$P19,IF(ISNUMBER(BI109),BI109,0)+'Team &amp; Salaries'!$N19),'Team &amp; Salaries'!$N19),0)),IF('Team &amp; Salaries'!$O19="Annually",IF(BN$6='Team &amp; Salaries'!$M19,MIN('Team &amp; Salaries'!$N19,'Team &amp; Salaries'!$P19),IF(BN$6&gt;'Team &amp; Salaries'!$M19,IFERROR(MIN('Team &amp; Salaries'!$P19,#REF!+'Team &amp; Salaries'!$N19),MIN('Team &amp; Salaries'!$N19,'Team &amp; Salaries'!$P19)),0))))))</f>
        <v>1</v>
      </c>
      <c r="BO109" s="286">
        <f>IF('Team &amp; Salaries'!$O19="Never",IF(BO$6&gt;='Team &amp; Salaries'!$M19,MIN('Team &amp; Salaries'!$N19,'Team &amp; Salaries'!$P19),0),IF('Team &amp; Salaries'!$O19="Monthly",IF(BO$6='Team &amp; Salaries'!$M19,MIN('Team &amp; Salaries'!$N19,'Team &amp; Salaries'!$P19),IF(BO$6&gt;'Team &amp; Salaries'!$M19,MIN('Team &amp; Salaries'!$P19,BN109+'Team &amp; Salaries'!$N19),0)),IF('Team &amp; Salaries'!$O19="Quarterly",IF(BO$6='Team &amp; Salaries'!$M19,MIN('Team &amp; Salaries'!$N19,'Team &amp; Salaries'!$P19),IF(BO$6&gt;'Team &amp; Salaries'!$M19,IFERROR(MIN('Team &amp; Salaries'!$P19,IF(ISNUMBER(BJ109),BJ109,0)+'Team &amp; Salaries'!$N19),'Team &amp; Salaries'!$N19),0)),IF('Team &amp; Salaries'!$O19="Annually",IF(BO$6='Team &amp; Salaries'!$M19,MIN('Team &amp; Salaries'!$N19,'Team &amp; Salaries'!$P19),IF(BO$6&gt;'Team &amp; Salaries'!$M19,IFERROR(MIN('Team &amp; Salaries'!$P19,#REF!+'Team &amp; Salaries'!$N19),MIN('Team &amp; Salaries'!$N19,'Team &amp; Salaries'!$P19)),0))))))</f>
        <v>1</v>
      </c>
      <c r="BP109" s="286">
        <f>IF('Team &amp; Salaries'!$O19="Never",IF(BP$6&gt;='Team &amp; Salaries'!$M19,MIN('Team &amp; Salaries'!$N19,'Team &amp; Salaries'!$P19),0),IF('Team &amp; Salaries'!$O19="Monthly",IF(BP$6='Team &amp; Salaries'!$M19,MIN('Team &amp; Salaries'!$N19,'Team &amp; Salaries'!$P19),IF(BP$6&gt;'Team &amp; Salaries'!$M19,MIN('Team &amp; Salaries'!$P19,BO109+'Team &amp; Salaries'!$N19),0)),IF('Team &amp; Salaries'!$O19="Quarterly",IF(BP$6='Team &amp; Salaries'!$M19,MIN('Team &amp; Salaries'!$N19,'Team &amp; Salaries'!$P19),IF(BP$6&gt;'Team &amp; Salaries'!$M19,IFERROR(MIN('Team &amp; Salaries'!$P19,IF(ISNUMBER(BK109),BK109,0)+'Team &amp; Salaries'!$N19),'Team &amp; Salaries'!$N19),0)),IF('Team &amp; Salaries'!$O19="Annually",IF(BP$6='Team &amp; Salaries'!$M19,MIN('Team &amp; Salaries'!$N19,'Team &amp; Salaries'!$P19),IF(BP$6&gt;'Team &amp; Salaries'!$M19,IFERROR(MIN('Team &amp; Salaries'!$P19,#REF!+'Team &amp; Salaries'!$N19),MIN('Team &amp; Salaries'!$N19,'Team &amp; Salaries'!$P19)),0))))))</f>
        <v>1</v>
      </c>
      <c r="BQ109" s="286">
        <f>IF('Team &amp; Salaries'!$O19="Never",IF(BQ$6&gt;='Team &amp; Salaries'!$M19,MIN('Team &amp; Salaries'!$N19,'Team &amp; Salaries'!$P19),0),IF('Team &amp; Salaries'!$O19="Monthly",IF(BQ$6='Team &amp; Salaries'!$M19,MIN('Team &amp; Salaries'!$N19,'Team &amp; Salaries'!$P19),IF(BQ$6&gt;'Team &amp; Salaries'!$M19,MIN('Team &amp; Salaries'!$P19,BP109+'Team &amp; Salaries'!$N19),0)),IF('Team &amp; Salaries'!$O19="Quarterly",IF(BQ$6='Team &amp; Salaries'!$M19,MIN('Team &amp; Salaries'!$N19,'Team &amp; Salaries'!$P19),IF(BQ$6&gt;'Team &amp; Salaries'!$M19,IFERROR(MIN('Team &amp; Salaries'!$P19,IF(ISNUMBER(BL109),BL109,0)+'Team &amp; Salaries'!$N19),'Team &amp; Salaries'!$N19),0)),IF('Team &amp; Salaries'!$O19="Annually",IF(BQ$6='Team &amp; Salaries'!$M19,MIN('Team &amp; Salaries'!$N19,'Team &amp; Salaries'!$P19),IF(BQ$6&gt;'Team &amp; Salaries'!$M19,IFERROR(MIN('Team &amp; Salaries'!$P19,#REF!+'Team &amp; Salaries'!$N19),MIN('Team &amp; Salaries'!$N19,'Team &amp; Salaries'!$P19)),0))))))</f>
        <v>1</v>
      </c>
      <c r="BR109" s="286">
        <f>IF('Team &amp; Salaries'!$O19="Never",IF(BR$6&gt;='Team &amp; Salaries'!$M19,MIN('Team &amp; Salaries'!$N19,'Team &amp; Salaries'!$P19),0),IF('Team &amp; Salaries'!$O19="Monthly",IF(BR$6='Team &amp; Salaries'!$M19,MIN('Team &amp; Salaries'!$N19,'Team &amp; Salaries'!$P19),IF(BR$6&gt;'Team &amp; Salaries'!$M19,MIN('Team &amp; Salaries'!$P19,BQ109+'Team &amp; Salaries'!$N19),0)),IF('Team &amp; Salaries'!$O19="Quarterly",IF(BR$6='Team &amp; Salaries'!$M19,MIN('Team &amp; Salaries'!$N19,'Team &amp; Salaries'!$P19),IF(BR$6&gt;'Team &amp; Salaries'!$M19,IFERROR(MIN('Team &amp; Salaries'!$P19,IF(ISNUMBER(BM109),BM109,0)+'Team &amp; Salaries'!$N19),'Team &amp; Salaries'!$N19),0)),IF('Team &amp; Salaries'!$O19="Annually",IF(BR$6='Team &amp; Salaries'!$M19,MIN('Team &amp; Salaries'!$N19,'Team &amp; Salaries'!$P19),IF(BR$6&gt;'Team &amp; Salaries'!$M19,IFERROR(MIN('Team &amp; Salaries'!$P19,#REF!+'Team &amp; Salaries'!$N19),MIN('Team &amp; Salaries'!$N19,'Team &amp; Salaries'!$P19)),0))))))</f>
        <v>1</v>
      </c>
      <c r="BS109" s="286">
        <f>IF('Team &amp; Salaries'!$O19="Never",IF(BS$6&gt;='Team &amp; Salaries'!$M19,MIN('Team &amp; Salaries'!$N19,'Team &amp; Salaries'!$P19),0),IF('Team &amp; Salaries'!$O19="Monthly",IF(BS$6='Team &amp; Salaries'!$M19,MIN('Team &amp; Salaries'!$N19,'Team &amp; Salaries'!$P19),IF(BS$6&gt;'Team &amp; Salaries'!$M19,MIN('Team &amp; Salaries'!$P19,BR109+'Team &amp; Salaries'!$N19),0)),IF('Team &amp; Salaries'!$O19="Quarterly",IF(BS$6='Team &amp; Salaries'!$M19,MIN('Team &amp; Salaries'!$N19,'Team &amp; Salaries'!$P19),IF(BS$6&gt;'Team &amp; Salaries'!$M19,IFERROR(MIN('Team &amp; Salaries'!$P19,IF(ISNUMBER(BN109),BN109,0)+'Team &amp; Salaries'!$N19),'Team &amp; Salaries'!$N19),0)),IF('Team &amp; Salaries'!$O19="Annually",IF(BS$6='Team &amp; Salaries'!$M19,MIN('Team &amp; Salaries'!$N19,'Team &amp; Salaries'!$P19),IF(BS$6&gt;'Team &amp; Salaries'!$M19,IFERROR(MIN('Team &amp; Salaries'!$P19,#REF!+'Team &amp; Salaries'!$N19),MIN('Team &amp; Salaries'!$N19,'Team &amp; Salaries'!$P19)),0))))))</f>
        <v>1</v>
      </c>
      <c r="BT109" s="286">
        <f>IF('Team &amp; Salaries'!$O19="Never",IF(BT$6&gt;='Team &amp; Salaries'!$M19,MIN('Team &amp; Salaries'!$N19,'Team &amp; Salaries'!$P19),0),IF('Team &amp; Salaries'!$O19="Monthly",IF(BT$6='Team &amp; Salaries'!$M19,MIN('Team &amp; Salaries'!$N19,'Team &amp; Salaries'!$P19),IF(BT$6&gt;'Team &amp; Salaries'!$M19,MIN('Team &amp; Salaries'!$P19,BS109+'Team &amp; Salaries'!$N19),0)),IF('Team &amp; Salaries'!$O19="Quarterly",IF(BT$6='Team &amp; Salaries'!$M19,MIN('Team &amp; Salaries'!$N19,'Team &amp; Salaries'!$P19),IF(BT$6&gt;'Team &amp; Salaries'!$M19,IFERROR(MIN('Team &amp; Salaries'!$P19,IF(ISNUMBER(BO109),BO109,0)+'Team &amp; Salaries'!$N19),'Team &amp; Salaries'!$N19),0)),IF('Team &amp; Salaries'!$O19="Annually",IF(BT$6='Team &amp; Salaries'!$M19,MIN('Team &amp; Salaries'!$N19,'Team &amp; Salaries'!$P19),IF(BT$6&gt;'Team &amp; Salaries'!$M19,IFERROR(MIN('Team &amp; Salaries'!$P19,#REF!+'Team &amp; Salaries'!$N19),MIN('Team &amp; Salaries'!$N19,'Team &amp; Salaries'!$P19)),0))))))</f>
        <v>1</v>
      </c>
      <c r="BU109" s="286">
        <f>IF('Team &amp; Salaries'!$O19="Never",IF(BU$6&gt;='Team &amp; Salaries'!$M19,MIN('Team &amp; Salaries'!$N19,'Team &amp; Salaries'!$P19),0),IF('Team &amp; Salaries'!$O19="Monthly",IF(BU$6='Team &amp; Salaries'!$M19,MIN('Team &amp; Salaries'!$N19,'Team &amp; Salaries'!$P19),IF(BU$6&gt;'Team &amp; Salaries'!$M19,MIN('Team &amp; Salaries'!$P19,BT109+'Team &amp; Salaries'!$N19),0)),IF('Team &amp; Salaries'!$O19="Quarterly",IF(BU$6='Team &amp; Salaries'!$M19,MIN('Team &amp; Salaries'!$N19,'Team &amp; Salaries'!$P19),IF(BU$6&gt;'Team &amp; Salaries'!$M19,IFERROR(MIN('Team &amp; Salaries'!$P19,IF(ISNUMBER(BP109),BP109,0)+'Team &amp; Salaries'!$N19),'Team &amp; Salaries'!$N19),0)),IF('Team &amp; Salaries'!$O19="Annually",IF(BU$6='Team &amp; Salaries'!$M19,MIN('Team &amp; Salaries'!$N19,'Team &amp; Salaries'!$P19),IF(BU$6&gt;'Team &amp; Salaries'!$M19,IFERROR(MIN('Team &amp; Salaries'!$P19,#REF!+'Team &amp; Salaries'!$N19),MIN('Team &amp; Salaries'!$N19,'Team &amp; Salaries'!$P19)),0))))))</f>
        <v>1</v>
      </c>
      <c r="BV109" s="286">
        <f>IF('Team &amp; Salaries'!$O19="Never",IF(BV$6&gt;='Team &amp; Salaries'!$M19,MIN('Team &amp; Salaries'!$N19,'Team &amp; Salaries'!$P19),0),IF('Team &amp; Salaries'!$O19="Monthly",IF(BV$6='Team &amp; Salaries'!$M19,MIN('Team &amp; Salaries'!$N19,'Team &amp; Salaries'!$P19),IF(BV$6&gt;'Team &amp; Salaries'!$M19,MIN('Team &amp; Salaries'!$P19,BU109+'Team &amp; Salaries'!$N19),0)),IF('Team &amp; Salaries'!$O19="Quarterly",IF(BV$6='Team &amp; Salaries'!$M19,MIN('Team &amp; Salaries'!$N19,'Team &amp; Salaries'!$P19),IF(BV$6&gt;'Team &amp; Salaries'!$M19,IFERROR(MIN('Team &amp; Salaries'!$P19,IF(ISNUMBER(BQ109),BQ109,0)+'Team &amp; Salaries'!$N19),'Team &amp; Salaries'!$N19),0)),IF('Team &amp; Salaries'!$O19="Annually",IF(BV$6='Team &amp; Salaries'!$M19,MIN('Team &amp; Salaries'!$N19,'Team &amp; Salaries'!$P19),IF(BV$6&gt;'Team &amp; Salaries'!$M19,IFERROR(MIN('Team &amp; Salaries'!$P19,#REF!+'Team &amp; Salaries'!$N19),MIN('Team &amp; Salaries'!$N19,'Team &amp; Salaries'!$P19)),0))))))</f>
        <v>1</v>
      </c>
      <c r="BW109" s="286">
        <f>IF('Team &amp; Salaries'!$O19="Never",IF(BW$6&gt;='Team &amp; Salaries'!$M19,MIN('Team &amp; Salaries'!$N19,'Team &amp; Salaries'!$P19),0),IF('Team &amp; Salaries'!$O19="Monthly",IF(BW$6='Team &amp; Salaries'!$M19,MIN('Team &amp; Salaries'!$N19,'Team &amp; Salaries'!$P19),IF(BW$6&gt;'Team &amp; Salaries'!$M19,MIN('Team &amp; Salaries'!$P19,BV109+'Team &amp; Salaries'!$N19),0)),IF('Team &amp; Salaries'!$O19="Quarterly",IF(BW$6='Team &amp; Salaries'!$M19,MIN('Team &amp; Salaries'!$N19,'Team &amp; Salaries'!$P19),IF(BW$6&gt;'Team &amp; Salaries'!$M19,IFERROR(MIN('Team &amp; Salaries'!$P19,IF(ISNUMBER(BR109),BR109,0)+'Team &amp; Salaries'!$N19),'Team &amp; Salaries'!$N19),0)),IF('Team &amp; Salaries'!$O19="Annually",IF(BW$6='Team &amp; Salaries'!$M19,MIN('Team &amp; Salaries'!$N19,'Team &amp; Salaries'!$P19),IF(BW$6&gt;'Team &amp; Salaries'!$M19,IFERROR(MIN('Team &amp; Salaries'!$P19,#REF!+'Team &amp; Salaries'!$N19),MIN('Team &amp; Salaries'!$N19,'Team &amp; Salaries'!$P19)),0))))))</f>
        <v>1</v>
      </c>
      <c r="BX109" s="286">
        <f>IF('Team &amp; Salaries'!$O19="Never",IF(BX$6&gt;='Team &amp; Salaries'!$M19,MIN('Team &amp; Salaries'!$N19,'Team &amp; Salaries'!$P19),0),IF('Team &amp; Salaries'!$O19="Monthly",IF(BX$6='Team &amp; Salaries'!$M19,MIN('Team &amp; Salaries'!$N19,'Team &amp; Salaries'!$P19),IF(BX$6&gt;'Team &amp; Salaries'!$M19,MIN('Team &amp; Salaries'!$P19,BW109+'Team &amp; Salaries'!$N19),0)),IF('Team &amp; Salaries'!$O19="Quarterly",IF(BX$6='Team &amp; Salaries'!$M19,MIN('Team &amp; Salaries'!$N19,'Team &amp; Salaries'!$P19),IF(BX$6&gt;'Team &amp; Salaries'!$M19,IFERROR(MIN('Team &amp; Salaries'!$P19,IF(ISNUMBER(BS109),BS109,0)+'Team &amp; Salaries'!$N19),'Team &amp; Salaries'!$N19),0)),IF('Team &amp; Salaries'!$O19="Annually",IF(BX$6='Team &amp; Salaries'!$M19,MIN('Team &amp; Salaries'!$N19,'Team &amp; Salaries'!$P19),IF(BX$6&gt;'Team &amp; Salaries'!$M19,IFERROR(MIN('Team &amp; Salaries'!$P19,#REF!+'Team &amp; Salaries'!$N19),MIN('Team &amp; Salaries'!$N19,'Team &amp; Salaries'!$P19)),0))))))</f>
        <v>1</v>
      </c>
      <c r="BY109" s="286">
        <f>IF('Team &amp; Salaries'!$O19="Never",IF(BY$6&gt;='Team &amp; Salaries'!$M19,MIN('Team &amp; Salaries'!$N19,'Team &amp; Salaries'!$P19),0),IF('Team &amp; Salaries'!$O19="Monthly",IF(BY$6='Team &amp; Salaries'!$M19,MIN('Team &amp; Salaries'!$N19,'Team &amp; Salaries'!$P19),IF(BY$6&gt;'Team &amp; Salaries'!$M19,MIN('Team &amp; Salaries'!$P19,BX109+'Team &amp; Salaries'!$N19),0)),IF('Team &amp; Salaries'!$O19="Quarterly",IF(BY$6='Team &amp; Salaries'!$M19,MIN('Team &amp; Salaries'!$N19,'Team &amp; Salaries'!$P19),IF(BY$6&gt;'Team &amp; Salaries'!$M19,IFERROR(MIN('Team &amp; Salaries'!$P19,IF(ISNUMBER(BT109),BT109,0)+'Team &amp; Salaries'!$N19),'Team &amp; Salaries'!$N19),0)),IF('Team &amp; Salaries'!$O19="Annually",IF(BY$6='Team &amp; Salaries'!$M19,MIN('Team &amp; Salaries'!$N19,'Team &amp; Salaries'!$P19),IF(BY$6&gt;'Team &amp; Salaries'!$M19,IFERROR(MIN('Team &amp; Salaries'!$P19,#REF!+'Team &amp; Salaries'!$N19),MIN('Team &amp; Salaries'!$N19,'Team &amp; Salaries'!$P19)),0))))))</f>
        <v>1</v>
      </c>
      <c r="BZ109" s="286">
        <f>IF('Team &amp; Salaries'!$O19="Never",IF(BZ$6&gt;='Team &amp; Salaries'!$M19,MIN('Team &amp; Salaries'!$N19,'Team &amp; Salaries'!$P19),0),IF('Team &amp; Salaries'!$O19="Monthly",IF(BZ$6='Team &amp; Salaries'!$M19,MIN('Team &amp; Salaries'!$N19,'Team &amp; Salaries'!$P19),IF(BZ$6&gt;'Team &amp; Salaries'!$M19,MIN('Team &amp; Salaries'!$P19,BY109+'Team &amp; Salaries'!$N19),0)),IF('Team &amp; Salaries'!$O19="Quarterly",IF(BZ$6='Team &amp; Salaries'!$M19,MIN('Team &amp; Salaries'!$N19,'Team &amp; Salaries'!$P19),IF(BZ$6&gt;'Team &amp; Salaries'!$M19,IFERROR(MIN('Team &amp; Salaries'!$P19,IF(ISNUMBER(BU109),BU109,0)+'Team &amp; Salaries'!$N19),'Team &amp; Salaries'!$N19),0)),IF('Team &amp; Salaries'!$O19="Annually",IF(BZ$6='Team &amp; Salaries'!$M19,MIN('Team &amp; Salaries'!$N19,'Team &amp; Salaries'!$P19),IF(BZ$6&gt;'Team &amp; Salaries'!$M19,IFERROR(MIN('Team &amp; Salaries'!$P19,#REF!+'Team &amp; Salaries'!$N19),MIN('Team &amp; Salaries'!$N19,'Team &amp; Salaries'!$P19)),0))))))</f>
        <v>1</v>
      </c>
      <c r="CA109" s="286">
        <f>IF('Team &amp; Salaries'!$O19="Never",IF(CA$6&gt;='Team &amp; Salaries'!$M19,MIN('Team &amp; Salaries'!$N19,'Team &amp; Salaries'!$P19),0),IF('Team &amp; Salaries'!$O19="Monthly",IF(CA$6='Team &amp; Salaries'!$M19,MIN('Team &amp; Salaries'!$N19,'Team &amp; Salaries'!$P19),IF(CA$6&gt;'Team &amp; Salaries'!$M19,MIN('Team &amp; Salaries'!$P19,BZ109+'Team &amp; Salaries'!$N19),0)),IF('Team &amp; Salaries'!$O19="Quarterly",IF(CA$6='Team &amp; Salaries'!$M19,MIN('Team &amp; Salaries'!$N19,'Team &amp; Salaries'!$P19),IF(CA$6&gt;'Team &amp; Salaries'!$M19,IFERROR(MIN('Team &amp; Salaries'!$P19,IF(ISNUMBER(BV109),BV109,0)+'Team &amp; Salaries'!$N19),'Team &amp; Salaries'!$N19),0)),IF('Team &amp; Salaries'!$O19="Annually",IF(CA$6='Team &amp; Salaries'!$M19,MIN('Team &amp; Salaries'!$N19,'Team &amp; Salaries'!$P19),IF(CA$6&gt;'Team &amp; Salaries'!$M19,IFERROR(MIN('Team &amp; Salaries'!$P19,#REF!+'Team &amp; Salaries'!$N19),MIN('Team &amp; Salaries'!$N19,'Team &amp; Salaries'!$P19)),0))))))</f>
        <v>1</v>
      </c>
      <c r="CB109" s="286">
        <f>IF('Team &amp; Salaries'!$O19="Never",IF(CB$6&gt;='Team &amp; Salaries'!$M19,MIN('Team &amp; Salaries'!$N19,'Team &amp; Salaries'!$P19),0),IF('Team &amp; Salaries'!$O19="Monthly",IF(CB$6='Team &amp; Salaries'!$M19,MIN('Team &amp; Salaries'!$N19,'Team &amp; Salaries'!$P19),IF(CB$6&gt;'Team &amp; Salaries'!$M19,MIN('Team &amp; Salaries'!$P19,CA109+'Team &amp; Salaries'!$N19),0)),IF('Team &amp; Salaries'!$O19="Quarterly",IF(CB$6='Team &amp; Salaries'!$M19,MIN('Team &amp; Salaries'!$N19,'Team &amp; Salaries'!$P19),IF(CB$6&gt;'Team &amp; Salaries'!$M19,IFERROR(MIN('Team &amp; Salaries'!$P19,IF(ISNUMBER(BW109),BW109,0)+'Team &amp; Salaries'!$N19),'Team &amp; Salaries'!$N19),0)),IF('Team &amp; Salaries'!$O19="Annually",IF(CB$6='Team &amp; Salaries'!$M19,MIN('Team &amp; Salaries'!$N19,'Team &amp; Salaries'!$P19),IF(CB$6&gt;'Team &amp; Salaries'!$M19,IFERROR(MIN('Team &amp; Salaries'!$P19,#REF!+'Team &amp; Salaries'!$N19),MIN('Team &amp; Salaries'!$N19,'Team &amp; Salaries'!$P19)),0))))))</f>
        <v>1</v>
      </c>
      <c r="CC109" s="286">
        <f>IF('Team &amp; Salaries'!$O19="Never",IF(CC$6&gt;='Team &amp; Salaries'!$M19,MIN('Team &amp; Salaries'!$N19,'Team &amp; Salaries'!$P19),0),IF('Team &amp; Salaries'!$O19="Monthly",IF(CC$6='Team &amp; Salaries'!$M19,MIN('Team &amp; Salaries'!$N19,'Team &amp; Salaries'!$P19),IF(CC$6&gt;'Team &amp; Salaries'!$M19,MIN('Team &amp; Salaries'!$P19,CB109+'Team &amp; Salaries'!$N19),0)),IF('Team &amp; Salaries'!$O19="Quarterly",IF(CC$6='Team &amp; Salaries'!$M19,MIN('Team &amp; Salaries'!$N19,'Team &amp; Salaries'!$P19),IF(CC$6&gt;'Team &amp; Salaries'!$M19,IFERROR(MIN('Team &amp; Salaries'!$P19,IF(ISNUMBER(BX109),BX109,0)+'Team &amp; Salaries'!$N19),'Team &amp; Salaries'!$N19),0)),IF('Team &amp; Salaries'!$O19="Annually",IF(CC$6='Team &amp; Salaries'!$M19,MIN('Team &amp; Salaries'!$N19,'Team &amp; Salaries'!$P19),IF(CC$6&gt;'Team &amp; Salaries'!$M19,IFERROR(MIN('Team &amp; Salaries'!$P19,#REF!+'Team &amp; Salaries'!$N19),MIN('Team &amp; Salaries'!$N19,'Team &amp; Salaries'!$P19)),0))))))</f>
        <v>1</v>
      </c>
      <c r="CD109" s="286">
        <f>IF('Team &amp; Salaries'!$O19="Never",IF(CD$6&gt;='Team &amp; Salaries'!$M19,MIN('Team &amp; Salaries'!$N19,'Team &amp; Salaries'!$P19),0),IF('Team &amp; Salaries'!$O19="Monthly",IF(CD$6='Team &amp; Salaries'!$M19,MIN('Team &amp; Salaries'!$N19,'Team &amp; Salaries'!$P19),IF(CD$6&gt;'Team &amp; Salaries'!$M19,MIN('Team &amp; Salaries'!$P19,CC109+'Team &amp; Salaries'!$N19),0)),IF('Team &amp; Salaries'!$O19="Quarterly",IF(CD$6='Team &amp; Salaries'!$M19,MIN('Team &amp; Salaries'!$N19,'Team &amp; Salaries'!$P19),IF(CD$6&gt;'Team &amp; Salaries'!$M19,IFERROR(MIN('Team &amp; Salaries'!$P19,IF(ISNUMBER(BY109),BY109,0)+'Team &amp; Salaries'!$N19),'Team &amp; Salaries'!$N19),0)),IF('Team &amp; Salaries'!$O19="Annually",IF(CD$6='Team &amp; Salaries'!$M19,MIN('Team &amp; Salaries'!$N19,'Team &amp; Salaries'!$P19),IF(CD$6&gt;'Team &amp; Salaries'!$M19,IFERROR(MIN('Team &amp; Salaries'!$P19,#REF!+'Team &amp; Salaries'!$N19),MIN('Team &amp; Salaries'!$N19,'Team &amp; Salaries'!$P19)),0))))))</f>
        <v>1</v>
      </c>
      <c r="CE109" s="286">
        <f>IF('Team &amp; Salaries'!$O19="Never",IF(CE$6&gt;='Team &amp; Salaries'!$M19,MIN('Team &amp; Salaries'!$N19,'Team &amp; Salaries'!$P19),0),IF('Team &amp; Salaries'!$O19="Monthly",IF(CE$6='Team &amp; Salaries'!$M19,MIN('Team &amp; Salaries'!$N19,'Team &amp; Salaries'!$P19),IF(CE$6&gt;'Team &amp; Salaries'!$M19,MIN('Team &amp; Salaries'!$P19,CD109+'Team &amp; Salaries'!$N19),0)),IF('Team &amp; Salaries'!$O19="Quarterly",IF(CE$6='Team &amp; Salaries'!$M19,MIN('Team &amp; Salaries'!$N19,'Team &amp; Salaries'!$P19),IF(CE$6&gt;'Team &amp; Salaries'!$M19,IFERROR(MIN('Team &amp; Salaries'!$P19,IF(ISNUMBER(BZ109),BZ109,0)+'Team &amp; Salaries'!$N19),'Team &amp; Salaries'!$N19),0)),IF('Team &amp; Salaries'!$O19="Annually",IF(CE$6='Team &amp; Salaries'!$M19,MIN('Team &amp; Salaries'!$N19,'Team &amp; Salaries'!$P19),IF(CE$6&gt;'Team &amp; Salaries'!$M19,IFERROR(MIN('Team &amp; Salaries'!$P19,#REF!+'Team &amp; Salaries'!$N19),MIN('Team &amp; Salaries'!$N19,'Team &amp; Salaries'!$P19)),0))))))</f>
        <v>1</v>
      </c>
      <c r="CF109" s="286">
        <f>IF('Team &amp; Salaries'!$O19="Never",IF(CF$6&gt;='Team &amp; Salaries'!$M19,MIN('Team &amp; Salaries'!$N19,'Team &amp; Salaries'!$P19),0),IF('Team &amp; Salaries'!$O19="Monthly",IF(CF$6='Team &amp; Salaries'!$M19,MIN('Team &amp; Salaries'!$N19,'Team &amp; Salaries'!$P19),IF(CF$6&gt;'Team &amp; Salaries'!$M19,MIN('Team &amp; Salaries'!$P19,CE109+'Team &amp; Salaries'!$N19),0)),IF('Team &amp; Salaries'!$O19="Quarterly",IF(CF$6='Team &amp; Salaries'!$M19,MIN('Team &amp; Salaries'!$N19,'Team &amp; Salaries'!$P19),IF(CF$6&gt;'Team &amp; Salaries'!$M19,IFERROR(MIN('Team &amp; Salaries'!$P19,IF(ISNUMBER(CA109),CA109,0)+'Team &amp; Salaries'!$N19),'Team &amp; Salaries'!$N19),0)),IF('Team &amp; Salaries'!$O19="Annually",IF(CF$6='Team &amp; Salaries'!$M19,MIN('Team &amp; Salaries'!$N19,'Team &amp; Salaries'!$P19),IF(CF$6&gt;'Team &amp; Salaries'!$M19,IFERROR(MIN('Team &amp; Salaries'!$P19,#REF!+'Team &amp; Salaries'!$N19),MIN('Team &amp; Salaries'!$N19,'Team &amp; Salaries'!$P19)),0))))))</f>
        <v>1</v>
      </c>
      <c r="CG109" s="286">
        <f>IF('Team &amp; Salaries'!$O19="Never",IF(CG$6&gt;='Team &amp; Salaries'!$M19,MIN('Team &amp; Salaries'!$N19,'Team &amp; Salaries'!$P19),0),IF('Team &amp; Salaries'!$O19="Monthly",IF(CG$6='Team &amp; Salaries'!$M19,MIN('Team &amp; Salaries'!$N19,'Team &amp; Salaries'!$P19),IF(CG$6&gt;'Team &amp; Salaries'!$M19,MIN('Team &amp; Salaries'!$P19,CF109+'Team &amp; Salaries'!$N19),0)),IF('Team &amp; Salaries'!$O19="Quarterly",IF(CG$6='Team &amp; Salaries'!$M19,MIN('Team &amp; Salaries'!$N19,'Team &amp; Salaries'!$P19),IF(CG$6&gt;'Team &amp; Salaries'!$M19,IFERROR(MIN('Team &amp; Salaries'!$P19,IF(ISNUMBER(CB109),CB109,0)+'Team &amp; Salaries'!$N19),'Team &amp; Salaries'!$N19),0)),IF('Team &amp; Salaries'!$O19="Annually",IF(CG$6='Team &amp; Salaries'!$M19,MIN('Team &amp; Salaries'!$N19,'Team &amp; Salaries'!$P19),IF(CG$6&gt;'Team &amp; Salaries'!$M19,IFERROR(MIN('Team &amp; Salaries'!$P19,#REF!+'Team &amp; Salaries'!$N19),MIN('Team &amp; Salaries'!$N19,'Team &amp; Salaries'!$P19)),0))))))</f>
        <v>1</v>
      </c>
      <c r="CH109" s="286">
        <f>IF('Team &amp; Salaries'!$O19="Never",IF(CH$6&gt;='Team &amp; Salaries'!$M19,MIN('Team &amp; Salaries'!$N19,'Team &amp; Salaries'!$P19),0),IF('Team &amp; Salaries'!$O19="Monthly",IF(CH$6='Team &amp; Salaries'!$M19,MIN('Team &amp; Salaries'!$N19,'Team &amp; Salaries'!$P19),IF(CH$6&gt;'Team &amp; Salaries'!$M19,MIN('Team &amp; Salaries'!$P19,CG109+'Team &amp; Salaries'!$N19),0)),IF('Team &amp; Salaries'!$O19="Quarterly",IF(CH$6='Team &amp; Salaries'!$M19,MIN('Team &amp; Salaries'!$N19,'Team &amp; Salaries'!$P19),IF(CH$6&gt;'Team &amp; Salaries'!$M19,IFERROR(MIN('Team &amp; Salaries'!$P19,IF(ISNUMBER(CC109),CC109,0)+'Team &amp; Salaries'!$N19),'Team &amp; Salaries'!$N19),0)),IF('Team &amp; Salaries'!$O19="Annually",IF(CH$6='Team &amp; Salaries'!$M19,MIN('Team &amp; Salaries'!$N19,'Team &amp; Salaries'!$P19),IF(CH$6&gt;'Team &amp; Salaries'!$M19,IFERROR(MIN('Team &amp; Salaries'!$P19,#REF!+'Team &amp; Salaries'!$N19),MIN('Team &amp; Salaries'!$N19,'Team &amp; Salaries'!$P19)),0))))))</f>
        <v>1</v>
      </c>
      <c r="CI109" s="286">
        <f>IF('Team &amp; Salaries'!$O19="Never",IF(CI$6&gt;='Team &amp; Salaries'!$M19,MIN('Team &amp; Salaries'!$N19,'Team &amp; Salaries'!$P19),0),IF('Team &amp; Salaries'!$O19="Monthly",IF(CI$6='Team &amp; Salaries'!$M19,MIN('Team &amp; Salaries'!$N19,'Team &amp; Salaries'!$P19),IF(CI$6&gt;'Team &amp; Salaries'!$M19,MIN('Team &amp; Salaries'!$P19,CH109+'Team &amp; Salaries'!$N19),0)),IF('Team &amp; Salaries'!$O19="Quarterly",IF(CI$6='Team &amp; Salaries'!$M19,MIN('Team &amp; Salaries'!$N19,'Team &amp; Salaries'!$P19),IF(CI$6&gt;'Team &amp; Salaries'!$M19,IFERROR(MIN('Team &amp; Salaries'!$P19,IF(ISNUMBER(CD109),CD109,0)+'Team &amp; Salaries'!$N19),'Team &amp; Salaries'!$N19),0)),IF('Team &amp; Salaries'!$O19="Annually",IF(CI$6='Team &amp; Salaries'!$M19,MIN('Team &amp; Salaries'!$N19,'Team &amp; Salaries'!$P19),IF(CI$6&gt;'Team &amp; Salaries'!$M19,IFERROR(MIN('Team &amp; Salaries'!$P19,#REF!+'Team &amp; Salaries'!$N19),MIN('Team &amp; Salaries'!$N19,'Team &amp; Salaries'!$P19)),0))))))</f>
        <v>1</v>
      </c>
      <c r="CJ109" s="286">
        <f>IF('Team &amp; Salaries'!$O19="Never",IF(CJ$6&gt;='Team &amp; Salaries'!$M19,MIN('Team &amp; Salaries'!$N19,'Team &amp; Salaries'!$P19),0),IF('Team &amp; Salaries'!$O19="Monthly",IF(CJ$6='Team &amp; Salaries'!$M19,MIN('Team &amp; Salaries'!$N19,'Team &amp; Salaries'!$P19),IF(CJ$6&gt;'Team &amp; Salaries'!$M19,MIN('Team &amp; Salaries'!$P19,CI109+'Team &amp; Salaries'!$N19),0)),IF('Team &amp; Salaries'!$O19="Quarterly",IF(CJ$6='Team &amp; Salaries'!$M19,MIN('Team &amp; Salaries'!$N19,'Team &amp; Salaries'!$P19),IF(CJ$6&gt;'Team &amp; Salaries'!$M19,IFERROR(MIN('Team &amp; Salaries'!$P19,IF(ISNUMBER(CE109),CE109,0)+'Team &amp; Salaries'!$N19),'Team &amp; Salaries'!$N19),0)),IF('Team &amp; Salaries'!$O19="Annually",IF(CJ$6='Team &amp; Salaries'!$M19,MIN('Team &amp; Salaries'!$N19,'Team &amp; Salaries'!$P19),IF(CJ$6&gt;'Team &amp; Salaries'!$M19,IFERROR(MIN('Team &amp; Salaries'!$P19,#REF!+'Team &amp; Salaries'!$N19),MIN('Team &amp; Salaries'!$N19,'Team &amp; Salaries'!$P19)),0))))))</f>
        <v>1</v>
      </c>
      <c r="CK109" s="286">
        <f>IF('Team &amp; Salaries'!$O19="Never",IF(CK$6&gt;='Team &amp; Salaries'!$M19,MIN('Team &amp; Salaries'!$N19,'Team &amp; Salaries'!$P19),0),IF('Team &amp; Salaries'!$O19="Monthly",IF(CK$6='Team &amp; Salaries'!$M19,MIN('Team &amp; Salaries'!$N19,'Team &amp; Salaries'!$P19),IF(CK$6&gt;'Team &amp; Salaries'!$M19,MIN('Team &amp; Salaries'!$P19,CJ109+'Team &amp; Salaries'!$N19),0)),IF('Team &amp; Salaries'!$O19="Quarterly",IF(CK$6='Team &amp; Salaries'!$M19,MIN('Team &amp; Salaries'!$N19,'Team &amp; Salaries'!$P19),IF(CK$6&gt;'Team &amp; Salaries'!$M19,IFERROR(MIN('Team &amp; Salaries'!$P19,IF(ISNUMBER(CF109),CF109,0)+'Team &amp; Salaries'!$N19),'Team &amp; Salaries'!$N19),0)),IF('Team &amp; Salaries'!$O19="Annually",IF(CK$6='Team &amp; Salaries'!$M19,MIN('Team &amp; Salaries'!$N19,'Team &amp; Salaries'!$P19),IF(CK$6&gt;'Team &amp; Salaries'!$M19,IFERROR(MIN('Team &amp; Salaries'!$P19,#REF!+'Team &amp; Salaries'!$N19),MIN('Team &amp; Salaries'!$N19,'Team &amp; Salaries'!$P19)),0))))))</f>
        <v>1</v>
      </c>
      <c r="CL109" s="286">
        <f>IF('Team &amp; Salaries'!$O19="Never",IF(CL$6&gt;='Team &amp; Salaries'!$M19,MIN('Team &amp; Salaries'!$N19,'Team &amp; Salaries'!$P19),0),IF('Team &amp; Salaries'!$O19="Monthly",IF(CL$6='Team &amp; Salaries'!$M19,MIN('Team &amp; Salaries'!$N19,'Team &amp; Salaries'!$P19),IF(CL$6&gt;'Team &amp; Salaries'!$M19,MIN('Team &amp; Salaries'!$P19,CK109+'Team &amp; Salaries'!$N19),0)),IF('Team &amp; Salaries'!$O19="Quarterly",IF(CL$6='Team &amp; Salaries'!$M19,MIN('Team &amp; Salaries'!$N19,'Team &amp; Salaries'!$P19),IF(CL$6&gt;'Team &amp; Salaries'!$M19,IFERROR(MIN('Team &amp; Salaries'!$P19,IF(ISNUMBER(CG109),CG109,0)+'Team &amp; Salaries'!$N19),'Team &amp; Salaries'!$N19),0)),IF('Team &amp; Salaries'!$O19="Annually",IF(CL$6='Team &amp; Salaries'!$M19,MIN('Team &amp; Salaries'!$N19,'Team &amp; Salaries'!$P19),IF(CL$6&gt;'Team &amp; Salaries'!$M19,IFERROR(MIN('Team &amp; Salaries'!$P19,#REF!+'Team &amp; Salaries'!$N19),MIN('Team &amp; Salaries'!$N19,'Team &amp; Salaries'!$P19)),0))))))</f>
        <v>1</v>
      </c>
      <c r="CM109" s="286">
        <f>IF('Team &amp; Salaries'!$O19="Never",IF(CM$6&gt;='Team &amp; Salaries'!$M19,MIN('Team &amp; Salaries'!$N19,'Team &amp; Salaries'!$P19),0),IF('Team &amp; Salaries'!$O19="Monthly",IF(CM$6='Team &amp; Salaries'!$M19,MIN('Team &amp; Salaries'!$N19,'Team &amp; Salaries'!$P19),IF(CM$6&gt;'Team &amp; Salaries'!$M19,MIN('Team &amp; Salaries'!$P19,CL109+'Team &amp; Salaries'!$N19),0)),IF('Team &amp; Salaries'!$O19="Quarterly",IF(CM$6='Team &amp; Salaries'!$M19,MIN('Team &amp; Salaries'!$N19,'Team &amp; Salaries'!$P19),IF(CM$6&gt;'Team &amp; Salaries'!$M19,IFERROR(MIN('Team &amp; Salaries'!$P19,IF(ISNUMBER(CH109),CH109,0)+'Team &amp; Salaries'!$N19),'Team &amp; Salaries'!$N19),0)),IF('Team &amp; Salaries'!$O19="Annually",IF(CM$6='Team &amp; Salaries'!$M19,MIN('Team &amp; Salaries'!$N19,'Team &amp; Salaries'!$P19),IF(CM$6&gt;'Team &amp; Salaries'!$M19,IFERROR(MIN('Team &amp; Salaries'!$P19,#REF!+'Team &amp; Salaries'!$N19),MIN('Team &amp; Salaries'!$N19,'Team &amp; Salaries'!$P19)),0))))))</f>
        <v>1</v>
      </c>
      <c r="CN109" s="286">
        <f>IF('Team &amp; Salaries'!$O19="Never",IF(CN$6&gt;='Team &amp; Salaries'!$M19,MIN('Team &amp; Salaries'!$N19,'Team &amp; Salaries'!$P19),0),IF('Team &amp; Salaries'!$O19="Monthly",IF(CN$6='Team &amp; Salaries'!$M19,MIN('Team &amp; Salaries'!$N19,'Team &amp; Salaries'!$P19),IF(CN$6&gt;'Team &amp; Salaries'!$M19,MIN('Team &amp; Salaries'!$P19,CM109+'Team &amp; Salaries'!$N19),0)),IF('Team &amp; Salaries'!$O19="Quarterly",IF(CN$6='Team &amp; Salaries'!$M19,MIN('Team &amp; Salaries'!$N19,'Team &amp; Salaries'!$P19),IF(CN$6&gt;'Team &amp; Salaries'!$M19,IFERROR(MIN('Team &amp; Salaries'!$P19,IF(ISNUMBER(CI109),CI109,0)+'Team &amp; Salaries'!$N19),'Team &amp; Salaries'!$N19),0)),IF('Team &amp; Salaries'!$O19="Annually",IF(CN$6='Team &amp; Salaries'!$M19,MIN('Team &amp; Salaries'!$N19,'Team &amp; Salaries'!$P19),IF(CN$6&gt;'Team &amp; Salaries'!$M19,IFERROR(MIN('Team &amp; Salaries'!$P19,#REF!+'Team &amp; Salaries'!$N19),MIN('Team &amp; Salaries'!$N19,'Team &amp; Salaries'!$P19)),0))))))</f>
        <v>1</v>
      </c>
      <c r="CO109" s="286">
        <f>IF('Team &amp; Salaries'!$O19="Never",IF(CO$6&gt;='Team &amp; Salaries'!$M19,MIN('Team &amp; Salaries'!$N19,'Team &amp; Salaries'!$P19),0),IF('Team &amp; Salaries'!$O19="Monthly",IF(CO$6='Team &amp; Salaries'!$M19,MIN('Team &amp; Salaries'!$N19,'Team &amp; Salaries'!$P19),IF(CO$6&gt;'Team &amp; Salaries'!$M19,MIN('Team &amp; Salaries'!$P19,CN109+'Team &amp; Salaries'!$N19),0)),IF('Team &amp; Salaries'!$O19="Quarterly",IF(CO$6='Team &amp; Salaries'!$M19,MIN('Team &amp; Salaries'!$N19,'Team &amp; Salaries'!$P19),IF(CO$6&gt;'Team &amp; Salaries'!$M19,IFERROR(MIN('Team &amp; Salaries'!$P19,IF(ISNUMBER(CJ109),CJ109,0)+'Team &amp; Salaries'!$N19),'Team &amp; Salaries'!$N19),0)),IF('Team &amp; Salaries'!$O19="Annually",IF(CO$6='Team &amp; Salaries'!$M19,MIN('Team &amp; Salaries'!$N19,'Team &amp; Salaries'!$P19),IF(CO$6&gt;'Team &amp; Salaries'!$M19,IFERROR(MIN('Team &amp; Salaries'!$P19,#REF!+'Team &amp; Salaries'!$N19),MIN('Team &amp; Salaries'!$N19,'Team &amp; Salaries'!$P19)),0))))))</f>
        <v>1</v>
      </c>
      <c r="CP109" s="286">
        <f>IF('Team &amp; Salaries'!$O19="Never",IF(CP$6&gt;='Team &amp; Salaries'!$M19,MIN('Team &amp; Salaries'!$N19,'Team &amp; Salaries'!$P19),0),IF('Team &amp; Salaries'!$O19="Monthly",IF(CP$6='Team &amp; Salaries'!$M19,MIN('Team &amp; Salaries'!$N19,'Team &amp; Salaries'!$P19),IF(CP$6&gt;'Team &amp; Salaries'!$M19,MIN('Team &amp; Salaries'!$P19,CO109+'Team &amp; Salaries'!$N19),0)),IF('Team &amp; Salaries'!$O19="Quarterly",IF(CP$6='Team &amp; Salaries'!$M19,MIN('Team &amp; Salaries'!$N19,'Team &amp; Salaries'!$P19),IF(CP$6&gt;'Team &amp; Salaries'!$M19,IFERROR(MIN('Team &amp; Salaries'!$P19,IF(ISNUMBER(CK109),CK109,0)+'Team &amp; Salaries'!$N19),'Team &amp; Salaries'!$N19),0)),IF('Team &amp; Salaries'!$O19="Annually",IF(CP$6='Team &amp; Salaries'!$M19,MIN('Team &amp; Salaries'!$N19,'Team &amp; Salaries'!$P19),IF(CP$6&gt;'Team &amp; Salaries'!$M19,IFERROR(MIN('Team &amp; Salaries'!$P19,#REF!+'Team &amp; Salaries'!$N19),MIN('Team &amp; Salaries'!$N19,'Team &amp; Salaries'!$P19)),0))))))</f>
        <v>1</v>
      </c>
      <c r="CQ109" s="286">
        <f>IF('Team &amp; Salaries'!$O19="Never",IF(CQ$6&gt;='Team &amp; Salaries'!$M19,MIN('Team &amp; Salaries'!$N19,'Team &amp; Salaries'!$P19),0),IF('Team &amp; Salaries'!$O19="Monthly",IF(CQ$6='Team &amp; Salaries'!$M19,MIN('Team &amp; Salaries'!$N19,'Team &amp; Salaries'!$P19),IF(CQ$6&gt;'Team &amp; Salaries'!$M19,MIN('Team &amp; Salaries'!$P19,CP109+'Team &amp; Salaries'!$N19),0)),IF('Team &amp; Salaries'!$O19="Quarterly",IF(CQ$6='Team &amp; Salaries'!$M19,MIN('Team &amp; Salaries'!$N19,'Team &amp; Salaries'!$P19),IF(CQ$6&gt;'Team &amp; Salaries'!$M19,IFERROR(MIN('Team &amp; Salaries'!$P19,IF(ISNUMBER(CL109),CL109,0)+'Team &amp; Salaries'!$N19),'Team &amp; Salaries'!$N19),0)),IF('Team &amp; Salaries'!$O19="Annually",IF(CQ$6='Team &amp; Salaries'!$M19,MIN('Team &amp; Salaries'!$N19,'Team &amp; Salaries'!$P19),IF(CQ$6&gt;'Team &amp; Salaries'!$M19,IFERROR(MIN('Team &amp; Salaries'!$P19,#REF!+'Team &amp; Salaries'!$N19),MIN('Team &amp; Salaries'!$N19,'Team &amp; Salaries'!$P19)),0))))))</f>
        <v>1</v>
      </c>
      <c r="CR109" s="286">
        <f>IF('Team &amp; Salaries'!$O19="Never",IF(CR$6&gt;='Team &amp; Salaries'!$M19,MIN('Team &amp; Salaries'!$N19,'Team &amp; Salaries'!$P19),0),IF('Team &amp; Salaries'!$O19="Monthly",IF(CR$6='Team &amp; Salaries'!$M19,MIN('Team &amp; Salaries'!$N19,'Team &amp; Salaries'!$P19),IF(CR$6&gt;'Team &amp; Salaries'!$M19,MIN('Team &amp; Salaries'!$P19,CQ109+'Team &amp; Salaries'!$N19),0)),IF('Team &amp; Salaries'!$O19="Quarterly",IF(CR$6='Team &amp; Salaries'!$M19,MIN('Team &amp; Salaries'!$N19,'Team &amp; Salaries'!$P19),IF(CR$6&gt;'Team &amp; Salaries'!$M19,IFERROR(MIN('Team &amp; Salaries'!$P19,IF(ISNUMBER(CM109),CM109,0)+'Team &amp; Salaries'!$N19),'Team &amp; Salaries'!$N19),0)),IF('Team &amp; Salaries'!$O19="Annually",IF(CR$6='Team &amp; Salaries'!$M19,MIN('Team &amp; Salaries'!$N19,'Team &amp; Salaries'!$P19),IF(CR$6&gt;'Team &amp; Salaries'!$M19,IFERROR(MIN('Team &amp; Salaries'!$P19,#REF!+'Team &amp; Salaries'!$N19),MIN('Team &amp; Salaries'!$N19,'Team &amp; Salaries'!$P19)),0))))))</f>
        <v>1</v>
      </c>
      <c r="CS109" s="286">
        <f>IF('Team &amp; Salaries'!$O19="Never",IF(CS$6&gt;='Team &amp; Salaries'!$M19,MIN('Team &amp; Salaries'!$N19,'Team &amp; Salaries'!$P19),0),IF('Team &amp; Salaries'!$O19="Monthly",IF(CS$6='Team &amp; Salaries'!$M19,MIN('Team &amp; Salaries'!$N19,'Team &amp; Salaries'!$P19),IF(CS$6&gt;'Team &amp; Salaries'!$M19,MIN('Team &amp; Salaries'!$P19,CR109+'Team &amp; Salaries'!$N19),0)),IF('Team &amp; Salaries'!$O19="Quarterly",IF(CS$6='Team &amp; Salaries'!$M19,MIN('Team &amp; Salaries'!$N19,'Team &amp; Salaries'!$P19),IF(CS$6&gt;'Team &amp; Salaries'!$M19,IFERROR(MIN('Team &amp; Salaries'!$P19,IF(ISNUMBER(CN109),CN109,0)+'Team &amp; Salaries'!$N19),'Team &amp; Salaries'!$N19),0)),IF('Team &amp; Salaries'!$O19="Annually",IF(CS$6='Team &amp; Salaries'!$M19,MIN('Team &amp; Salaries'!$N19,'Team &amp; Salaries'!$P19),IF(CS$6&gt;'Team &amp; Salaries'!$M19,IFERROR(MIN('Team &amp; Salaries'!$P19,#REF!+'Team &amp; Salaries'!$N19),MIN('Team &amp; Salaries'!$N19,'Team &amp; Salaries'!$P19)),0))))))</f>
        <v>1</v>
      </c>
      <c r="CT109" s="286">
        <f>IF('Team &amp; Salaries'!$O19="Never",IF(CT$6&gt;='Team &amp; Salaries'!$M19,MIN('Team &amp; Salaries'!$N19,'Team &amp; Salaries'!$P19),0),IF('Team &amp; Salaries'!$O19="Monthly",IF(CT$6='Team &amp; Salaries'!$M19,MIN('Team &amp; Salaries'!$N19,'Team &amp; Salaries'!$P19),IF(CT$6&gt;'Team &amp; Salaries'!$M19,MIN('Team &amp; Salaries'!$P19,CS109+'Team &amp; Salaries'!$N19),0)),IF('Team &amp; Salaries'!$O19="Quarterly",IF(CT$6='Team &amp; Salaries'!$M19,MIN('Team &amp; Salaries'!$N19,'Team &amp; Salaries'!$P19),IF(CT$6&gt;'Team &amp; Salaries'!$M19,IFERROR(MIN('Team &amp; Salaries'!$P19,IF(ISNUMBER(CO109),CO109,0)+'Team &amp; Salaries'!$N19),'Team &amp; Salaries'!$N19),0)),IF('Team &amp; Salaries'!$O19="Annually",IF(CT$6='Team &amp; Salaries'!$M19,MIN('Team &amp; Salaries'!$N19,'Team &amp; Salaries'!$P19),IF(CT$6&gt;'Team &amp; Salaries'!$M19,IFERROR(MIN('Team &amp; Salaries'!$P19,#REF!+'Team &amp; Salaries'!$N19),MIN('Team &amp; Salaries'!$N19,'Team &amp; Salaries'!$P19)),0))))))</f>
        <v>1</v>
      </c>
      <c r="CU109" s="286">
        <f>IF('Team &amp; Salaries'!$O19="Never",IF(CU$6&gt;='Team &amp; Salaries'!$M19,MIN('Team &amp; Salaries'!$N19,'Team &amp; Salaries'!$P19),0),IF('Team &amp; Salaries'!$O19="Monthly",IF(CU$6='Team &amp; Salaries'!$M19,MIN('Team &amp; Salaries'!$N19,'Team &amp; Salaries'!$P19),IF(CU$6&gt;'Team &amp; Salaries'!$M19,MIN('Team &amp; Salaries'!$P19,CT109+'Team &amp; Salaries'!$N19),0)),IF('Team &amp; Salaries'!$O19="Quarterly",IF(CU$6='Team &amp; Salaries'!$M19,MIN('Team &amp; Salaries'!$N19,'Team &amp; Salaries'!$P19),IF(CU$6&gt;'Team &amp; Salaries'!$M19,IFERROR(MIN('Team &amp; Salaries'!$P19,IF(ISNUMBER(CP109),CP109,0)+'Team &amp; Salaries'!$N19),'Team &amp; Salaries'!$N19),0)),IF('Team &amp; Salaries'!$O19="Annually",IF(CU$6='Team &amp; Salaries'!$M19,MIN('Team &amp; Salaries'!$N19,'Team &amp; Salaries'!$P19),IF(CU$6&gt;'Team &amp; Salaries'!$M19,IFERROR(MIN('Team &amp; Salaries'!$P19,#REF!+'Team &amp; Salaries'!$N19),MIN('Team &amp; Salaries'!$N19,'Team &amp; Salaries'!$P19)),0))))))</f>
        <v>1</v>
      </c>
      <c r="CV109" s="286">
        <f>IF('Team &amp; Salaries'!$O19="Never",IF(CV$6&gt;='Team &amp; Salaries'!$M19,MIN('Team &amp; Salaries'!$N19,'Team &amp; Salaries'!$P19),0),IF('Team &amp; Salaries'!$O19="Monthly",IF(CV$6='Team &amp; Salaries'!$M19,MIN('Team &amp; Salaries'!$N19,'Team &amp; Salaries'!$P19),IF(CV$6&gt;'Team &amp; Salaries'!$M19,MIN('Team &amp; Salaries'!$P19,CU109+'Team &amp; Salaries'!$N19),0)),IF('Team &amp; Salaries'!$O19="Quarterly",IF(CV$6='Team &amp; Salaries'!$M19,MIN('Team &amp; Salaries'!$N19,'Team &amp; Salaries'!$P19),IF(CV$6&gt;'Team &amp; Salaries'!$M19,IFERROR(MIN('Team &amp; Salaries'!$P19,IF(ISNUMBER(CQ109),CQ109,0)+'Team &amp; Salaries'!$N19),'Team &amp; Salaries'!$N19),0)),IF('Team &amp; Salaries'!$O19="Annually",IF(CV$6='Team &amp; Salaries'!$M19,MIN('Team &amp; Salaries'!$N19,'Team &amp; Salaries'!$P19),IF(CV$6&gt;'Team &amp; Salaries'!$M19,IFERROR(MIN('Team &amp; Salaries'!$P19,#REF!+'Team &amp; Salaries'!$N19),MIN('Team &amp; Salaries'!$N19,'Team &amp; Salaries'!$P19)),0))))))</f>
        <v>1</v>
      </c>
      <c r="CW109" s="286">
        <f>IF('Team &amp; Salaries'!$O19="Never",IF(CW$6&gt;='Team &amp; Salaries'!$M19,MIN('Team &amp; Salaries'!$N19,'Team &amp; Salaries'!$P19),0),IF('Team &amp; Salaries'!$O19="Monthly",IF(CW$6='Team &amp; Salaries'!$M19,MIN('Team &amp; Salaries'!$N19,'Team &amp; Salaries'!$P19),IF(CW$6&gt;'Team &amp; Salaries'!$M19,MIN('Team &amp; Salaries'!$P19,CV109+'Team &amp; Salaries'!$N19),0)),IF('Team &amp; Salaries'!$O19="Quarterly",IF(CW$6='Team &amp; Salaries'!$M19,MIN('Team &amp; Salaries'!$N19,'Team &amp; Salaries'!$P19),IF(CW$6&gt;'Team &amp; Salaries'!$M19,IFERROR(MIN('Team &amp; Salaries'!$P19,IF(ISNUMBER(CR109),CR109,0)+'Team &amp; Salaries'!$N19),'Team &amp; Salaries'!$N19),0)),IF('Team &amp; Salaries'!$O19="Annually",IF(CW$6='Team &amp; Salaries'!$M19,MIN('Team &amp; Salaries'!$N19,'Team &amp; Salaries'!$P19),IF(CW$6&gt;'Team &amp; Salaries'!$M19,IFERROR(MIN('Team &amp; Salaries'!$P19,#REF!+'Team &amp; Salaries'!$N19),MIN('Team &amp; Salaries'!$N19,'Team &amp; Salaries'!$P19)),0))))))</f>
        <v>1</v>
      </c>
      <c r="CX109" s="286">
        <f>IF('Team &amp; Salaries'!$O19="Never",IF(CX$6&gt;='Team &amp; Salaries'!$M19,MIN('Team &amp; Salaries'!$N19,'Team &amp; Salaries'!$P19),0),IF('Team &amp; Salaries'!$O19="Monthly",IF(CX$6='Team &amp; Salaries'!$M19,MIN('Team &amp; Salaries'!$N19,'Team &amp; Salaries'!$P19),IF(CX$6&gt;'Team &amp; Salaries'!$M19,MIN('Team &amp; Salaries'!$P19,CW109+'Team &amp; Salaries'!$N19),0)),IF('Team &amp; Salaries'!$O19="Quarterly",IF(CX$6='Team &amp; Salaries'!$M19,MIN('Team &amp; Salaries'!$N19,'Team &amp; Salaries'!$P19),IF(CX$6&gt;'Team &amp; Salaries'!$M19,IFERROR(MIN('Team &amp; Salaries'!$P19,IF(ISNUMBER(CS109),CS109,0)+'Team &amp; Salaries'!$N19),'Team &amp; Salaries'!$N19),0)),IF('Team &amp; Salaries'!$O19="Annually",IF(CX$6='Team &amp; Salaries'!$M19,MIN('Team &amp; Salaries'!$N19,'Team &amp; Salaries'!$P19),IF(CX$6&gt;'Team &amp; Salaries'!$M19,IFERROR(MIN('Team &amp; Salaries'!$P19,#REF!+'Team &amp; Salaries'!$N19),MIN('Team &amp; Salaries'!$N19,'Team &amp; Salaries'!$P19)),0))))))</f>
        <v>1</v>
      </c>
      <c r="CY109" s="286">
        <f>IF('Team &amp; Salaries'!$O19="Never",IF(CY$6&gt;='Team &amp; Salaries'!$M19,MIN('Team &amp; Salaries'!$N19,'Team &amp; Salaries'!$P19),0),IF('Team &amp; Salaries'!$O19="Monthly",IF(CY$6='Team &amp; Salaries'!$M19,MIN('Team &amp; Salaries'!$N19,'Team &amp; Salaries'!$P19),IF(CY$6&gt;'Team &amp; Salaries'!$M19,MIN('Team &amp; Salaries'!$P19,CX109+'Team &amp; Salaries'!$N19),0)),IF('Team &amp; Salaries'!$O19="Quarterly",IF(CY$6='Team &amp; Salaries'!$M19,MIN('Team &amp; Salaries'!$N19,'Team &amp; Salaries'!$P19),IF(CY$6&gt;'Team &amp; Salaries'!$M19,IFERROR(MIN('Team &amp; Salaries'!$P19,IF(ISNUMBER(CT109),CT109,0)+'Team &amp; Salaries'!$N19),'Team &amp; Salaries'!$N19),0)),IF('Team &amp; Salaries'!$O19="Annually",IF(CY$6='Team &amp; Salaries'!$M19,MIN('Team &amp; Salaries'!$N19,'Team &amp; Salaries'!$P19),IF(CY$6&gt;'Team &amp; Salaries'!$M19,IFERROR(MIN('Team &amp; Salaries'!$P19,#REF!+'Team &amp; Salaries'!$N19),MIN('Team &amp; Salaries'!$N19,'Team &amp; Salaries'!$P19)),0))))))</f>
        <v>1</v>
      </c>
      <c r="CZ109" s="286">
        <f>IF('Team &amp; Salaries'!$O19="Never",IF(CZ$6&gt;='Team &amp; Salaries'!$M19,MIN('Team &amp; Salaries'!$N19,'Team &amp; Salaries'!$P19),0),IF('Team &amp; Salaries'!$O19="Monthly",IF(CZ$6='Team &amp; Salaries'!$M19,MIN('Team &amp; Salaries'!$N19,'Team &amp; Salaries'!$P19),IF(CZ$6&gt;'Team &amp; Salaries'!$M19,MIN('Team &amp; Salaries'!$P19,CY109+'Team &amp; Salaries'!$N19),0)),IF('Team &amp; Salaries'!$O19="Quarterly",IF(CZ$6='Team &amp; Salaries'!$M19,MIN('Team &amp; Salaries'!$N19,'Team &amp; Salaries'!$P19),IF(CZ$6&gt;'Team &amp; Salaries'!$M19,IFERROR(MIN('Team &amp; Salaries'!$P19,IF(ISNUMBER(CU109),CU109,0)+'Team &amp; Salaries'!$N19),'Team &amp; Salaries'!$N19),0)),IF('Team &amp; Salaries'!$O19="Annually",IF(CZ$6='Team &amp; Salaries'!$M19,MIN('Team &amp; Salaries'!$N19,'Team &amp; Salaries'!$P19),IF(CZ$6&gt;'Team &amp; Salaries'!$M19,IFERROR(MIN('Team &amp; Salaries'!$P19,#REF!+'Team &amp; Salaries'!$N19),MIN('Team &amp; Salaries'!$N19,'Team &amp; Salaries'!$P19)),0))))))</f>
        <v>1</v>
      </c>
      <c r="DA109" s="286">
        <f>IF('Team &amp; Salaries'!$O19="Never",IF(DA$6&gt;='Team &amp; Salaries'!$M19,MIN('Team &amp; Salaries'!$N19,'Team &amp; Salaries'!$P19),0),IF('Team &amp; Salaries'!$O19="Monthly",IF(DA$6='Team &amp; Salaries'!$M19,MIN('Team &amp; Salaries'!$N19,'Team &amp; Salaries'!$P19),IF(DA$6&gt;'Team &amp; Salaries'!$M19,MIN('Team &amp; Salaries'!$P19,CZ109+'Team &amp; Salaries'!$N19),0)),IF('Team &amp; Salaries'!$O19="Quarterly",IF(DA$6='Team &amp; Salaries'!$M19,MIN('Team &amp; Salaries'!$N19,'Team &amp; Salaries'!$P19),IF(DA$6&gt;'Team &amp; Salaries'!$M19,IFERROR(MIN('Team &amp; Salaries'!$P19,IF(ISNUMBER(CV109),CV109,0)+'Team &amp; Salaries'!$N19),'Team &amp; Salaries'!$N19),0)),IF('Team &amp; Salaries'!$O19="Annually",IF(DA$6='Team &amp; Salaries'!$M19,MIN('Team &amp; Salaries'!$N19,'Team &amp; Salaries'!$P19),IF(DA$6&gt;'Team &amp; Salaries'!$M19,IFERROR(MIN('Team &amp; Salaries'!$P19,#REF!+'Team &amp; Salaries'!$N19),MIN('Team &amp; Salaries'!$N19,'Team &amp; Salaries'!$P19)),0))))))</f>
        <v>1</v>
      </c>
      <c r="DB109" s="286">
        <f>IF('Team &amp; Salaries'!$O19="Never",IF(DB$6&gt;='Team &amp; Salaries'!$M19,MIN('Team &amp; Salaries'!$N19,'Team &amp; Salaries'!$P19),0),IF('Team &amp; Salaries'!$O19="Monthly",IF(DB$6='Team &amp; Salaries'!$M19,MIN('Team &amp; Salaries'!$N19,'Team &amp; Salaries'!$P19),IF(DB$6&gt;'Team &amp; Salaries'!$M19,MIN('Team &amp; Salaries'!$P19,DA109+'Team &amp; Salaries'!$N19),0)),IF('Team &amp; Salaries'!$O19="Quarterly",IF(DB$6='Team &amp; Salaries'!$M19,MIN('Team &amp; Salaries'!$N19,'Team &amp; Salaries'!$P19),IF(DB$6&gt;'Team &amp; Salaries'!$M19,IFERROR(MIN('Team &amp; Salaries'!$P19,IF(ISNUMBER(CW109),CW109,0)+'Team &amp; Salaries'!$N19),'Team &amp; Salaries'!$N19),0)),IF('Team &amp; Salaries'!$O19="Annually",IF(DB$6='Team &amp; Salaries'!$M19,MIN('Team &amp; Salaries'!$N19,'Team &amp; Salaries'!$P19),IF(DB$6&gt;'Team &amp; Salaries'!$M19,IFERROR(MIN('Team &amp; Salaries'!$P19,#REF!+'Team &amp; Salaries'!$N19),MIN('Team &amp; Salaries'!$N19,'Team &amp; Salaries'!$P19)),0))))))</f>
        <v>1</v>
      </c>
      <c r="DC109" s="286">
        <f>IF('Team &amp; Salaries'!$O19="Never",IF(DC$6&gt;='Team &amp; Salaries'!$M19,MIN('Team &amp; Salaries'!$N19,'Team &amp; Salaries'!$P19),0),IF('Team &amp; Salaries'!$O19="Monthly",IF(DC$6='Team &amp; Salaries'!$M19,MIN('Team &amp; Salaries'!$N19,'Team &amp; Salaries'!$P19),IF(DC$6&gt;'Team &amp; Salaries'!$M19,MIN('Team &amp; Salaries'!$P19,DB109+'Team &amp; Salaries'!$N19),0)),IF('Team &amp; Salaries'!$O19="Quarterly",IF(DC$6='Team &amp; Salaries'!$M19,MIN('Team &amp; Salaries'!$N19,'Team &amp; Salaries'!$P19),IF(DC$6&gt;'Team &amp; Salaries'!$M19,IFERROR(MIN('Team &amp; Salaries'!$P19,IF(ISNUMBER(CX109),CX109,0)+'Team &amp; Salaries'!$N19),'Team &amp; Salaries'!$N19),0)),IF('Team &amp; Salaries'!$O19="Annually",IF(DC$6='Team &amp; Salaries'!$M19,MIN('Team &amp; Salaries'!$N19,'Team &amp; Salaries'!$P19),IF(DC$6&gt;'Team &amp; Salaries'!$M19,IFERROR(MIN('Team &amp; Salaries'!$P19,#REF!+'Team &amp; Salaries'!$N19),MIN('Team &amp; Salaries'!$N19,'Team &amp; Salaries'!$P19)),0))))))</f>
        <v>1</v>
      </c>
      <c r="DD109" s="286">
        <f>IF('Team &amp; Salaries'!$O19="Never",IF(DD$6&gt;='Team &amp; Salaries'!$M19,MIN('Team &amp; Salaries'!$N19,'Team &amp; Salaries'!$P19),0),IF('Team &amp; Salaries'!$O19="Monthly",IF(DD$6='Team &amp; Salaries'!$M19,MIN('Team &amp; Salaries'!$N19,'Team &amp; Salaries'!$P19),IF(DD$6&gt;'Team &amp; Salaries'!$M19,MIN('Team &amp; Salaries'!$P19,DC109+'Team &amp; Salaries'!$N19),0)),IF('Team &amp; Salaries'!$O19="Quarterly",IF(DD$6='Team &amp; Salaries'!$M19,MIN('Team &amp; Salaries'!$N19,'Team &amp; Salaries'!$P19),IF(DD$6&gt;'Team &amp; Salaries'!$M19,IFERROR(MIN('Team &amp; Salaries'!$P19,IF(ISNUMBER(CY109),CY109,0)+'Team &amp; Salaries'!$N19),'Team &amp; Salaries'!$N19),0)),IF('Team &amp; Salaries'!$O19="Annually",IF(DD$6='Team &amp; Salaries'!$M19,MIN('Team &amp; Salaries'!$N19,'Team &amp; Salaries'!$P19),IF(DD$6&gt;'Team &amp; Salaries'!$M19,IFERROR(MIN('Team &amp; Salaries'!$P19,#REF!+'Team &amp; Salaries'!$N19),MIN('Team &amp; Salaries'!$N19,'Team &amp; Salaries'!$P19)),0))))))</f>
        <v>1</v>
      </c>
      <c r="DE109" s="286">
        <f>IF('Team &amp; Salaries'!$O19="Never",IF(DE$6&gt;='Team &amp; Salaries'!$M19,MIN('Team &amp; Salaries'!$N19,'Team &amp; Salaries'!$P19),0),IF('Team &amp; Salaries'!$O19="Monthly",IF(DE$6='Team &amp; Salaries'!$M19,MIN('Team &amp; Salaries'!$N19,'Team &amp; Salaries'!$P19),IF(DE$6&gt;'Team &amp; Salaries'!$M19,MIN('Team &amp; Salaries'!$P19,DD109+'Team &amp; Salaries'!$N19),0)),IF('Team &amp; Salaries'!$O19="Quarterly",IF(DE$6='Team &amp; Salaries'!$M19,MIN('Team &amp; Salaries'!$N19,'Team &amp; Salaries'!$P19),IF(DE$6&gt;'Team &amp; Salaries'!$M19,IFERROR(MIN('Team &amp; Salaries'!$P19,IF(ISNUMBER(CZ109),CZ109,0)+'Team &amp; Salaries'!$N19),'Team &amp; Salaries'!$N19),0)),IF('Team &amp; Salaries'!$O19="Annually",IF(DE$6='Team &amp; Salaries'!$M19,MIN('Team &amp; Salaries'!$N19,'Team &amp; Salaries'!$P19),IF(DE$6&gt;'Team &amp; Salaries'!$M19,IFERROR(MIN('Team &amp; Salaries'!$P19,#REF!+'Team &amp; Salaries'!$N19),MIN('Team &amp; Salaries'!$N19,'Team &amp; Salaries'!$P19)),0))))))</f>
        <v>1</v>
      </c>
      <c r="DF109" s="286">
        <f>IF('Team &amp; Salaries'!$O19="Never",IF(DF$6&gt;='Team &amp; Salaries'!$M19,MIN('Team &amp; Salaries'!$N19,'Team &amp; Salaries'!$P19),0),IF('Team &amp; Salaries'!$O19="Monthly",IF(DF$6='Team &amp; Salaries'!$M19,MIN('Team &amp; Salaries'!$N19,'Team &amp; Salaries'!$P19),IF(DF$6&gt;'Team &amp; Salaries'!$M19,MIN('Team &amp; Salaries'!$P19,DE109+'Team &amp; Salaries'!$N19),0)),IF('Team &amp; Salaries'!$O19="Quarterly",IF(DF$6='Team &amp; Salaries'!$M19,MIN('Team &amp; Salaries'!$N19,'Team &amp; Salaries'!$P19),IF(DF$6&gt;'Team &amp; Salaries'!$M19,IFERROR(MIN('Team &amp; Salaries'!$P19,IF(ISNUMBER(DA109),DA109,0)+'Team &amp; Salaries'!$N19),'Team &amp; Salaries'!$N19),0)),IF('Team &amp; Salaries'!$O19="Annually",IF(DF$6='Team &amp; Salaries'!$M19,MIN('Team &amp; Salaries'!$N19,'Team &amp; Salaries'!$P19),IF(DF$6&gt;'Team &amp; Salaries'!$M19,IFERROR(MIN('Team &amp; Salaries'!$P19,#REF!+'Team &amp; Salaries'!$N19),MIN('Team &amp; Salaries'!$N19,'Team &amp; Salaries'!$P19)),0))))))</f>
        <v>1</v>
      </c>
      <c r="DG109" s="286">
        <f>IF('Team &amp; Salaries'!$O19="Never",IF(DG$6&gt;='Team &amp; Salaries'!$M19,MIN('Team &amp; Salaries'!$N19,'Team &amp; Salaries'!$P19),0),IF('Team &amp; Salaries'!$O19="Monthly",IF(DG$6='Team &amp; Salaries'!$M19,MIN('Team &amp; Salaries'!$N19,'Team &amp; Salaries'!$P19),IF(DG$6&gt;'Team &amp; Salaries'!$M19,MIN('Team &amp; Salaries'!$P19,DF109+'Team &amp; Salaries'!$N19),0)),IF('Team &amp; Salaries'!$O19="Quarterly",IF(DG$6='Team &amp; Salaries'!$M19,MIN('Team &amp; Salaries'!$N19,'Team &amp; Salaries'!$P19),IF(DG$6&gt;'Team &amp; Salaries'!$M19,IFERROR(MIN('Team &amp; Salaries'!$P19,IF(ISNUMBER(DB109),DB109,0)+'Team &amp; Salaries'!$N19),'Team &amp; Salaries'!$N19),0)),IF('Team &amp; Salaries'!$O19="Annually",IF(DG$6='Team &amp; Salaries'!$M19,MIN('Team &amp; Salaries'!$N19,'Team &amp; Salaries'!$P19),IF(DG$6&gt;'Team &amp; Salaries'!$M19,IFERROR(MIN('Team &amp; Salaries'!$P19,#REF!+'Team &amp; Salaries'!$N19),MIN('Team &amp; Salaries'!$N19,'Team &amp; Salaries'!$P19)),0))))))</f>
        <v>1</v>
      </c>
      <c r="DH109" s="286">
        <f>IF('Team &amp; Salaries'!$O19="Never",IF(DH$6&gt;='Team &amp; Salaries'!$M19,MIN('Team &amp; Salaries'!$N19,'Team &amp; Salaries'!$P19),0),IF('Team &amp; Salaries'!$O19="Monthly",IF(DH$6='Team &amp; Salaries'!$M19,MIN('Team &amp; Salaries'!$N19,'Team &amp; Salaries'!$P19),IF(DH$6&gt;'Team &amp; Salaries'!$M19,MIN('Team &amp; Salaries'!$P19,DG109+'Team &amp; Salaries'!$N19),0)),IF('Team &amp; Salaries'!$O19="Quarterly",IF(DH$6='Team &amp; Salaries'!$M19,MIN('Team &amp; Salaries'!$N19,'Team &amp; Salaries'!$P19),IF(DH$6&gt;'Team &amp; Salaries'!$M19,IFERROR(MIN('Team &amp; Salaries'!$P19,IF(ISNUMBER(DC109),DC109,0)+'Team &amp; Salaries'!$N19),'Team &amp; Salaries'!$N19),0)),IF('Team &amp; Salaries'!$O19="Annually",IF(DH$6='Team &amp; Salaries'!$M19,MIN('Team &amp; Salaries'!$N19,'Team &amp; Salaries'!$P19),IF(DH$6&gt;'Team &amp; Salaries'!$M19,IFERROR(MIN('Team &amp; Salaries'!$P19,#REF!+'Team &amp; Salaries'!$N19),MIN('Team &amp; Salaries'!$N19,'Team &amp; Salaries'!$P19)),0))))))</f>
        <v>1</v>
      </c>
      <c r="DI109" s="286">
        <f>IF('Team &amp; Salaries'!$O19="Never",IF(DI$6&gt;='Team &amp; Salaries'!$M19,MIN('Team &amp; Salaries'!$N19,'Team &amp; Salaries'!$P19),0),IF('Team &amp; Salaries'!$O19="Monthly",IF(DI$6='Team &amp; Salaries'!$M19,MIN('Team &amp; Salaries'!$N19,'Team &amp; Salaries'!$P19),IF(DI$6&gt;'Team &amp; Salaries'!$M19,MIN('Team &amp; Salaries'!$P19,DH109+'Team &amp; Salaries'!$N19),0)),IF('Team &amp; Salaries'!$O19="Quarterly",IF(DI$6='Team &amp; Salaries'!$M19,MIN('Team &amp; Salaries'!$N19,'Team &amp; Salaries'!$P19),IF(DI$6&gt;'Team &amp; Salaries'!$M19,IFERROR(MIN('Team &amp; Salaries'!$P19,IF(ISNUMBER(DD109),DD109,0)+'Team &amp; Salaries'!$N19),'Team &amp; Salaries'!$N19),0)),IF('Team &amp; Salaries'!$O19="Annually",IF(DI$6='Team &amp; Salaries'!$M19,MIN('Team &amp; Salaries'!$N19,'Team &amp; Salaries'!$P19),IF(DI$6&gt;'Team &amp; Salaries'!$M19,IFERROR(MIN('Team &amp; Salaries'!$P19,#REF!+'Team &amp; Salaries'!$N19),MIN('Team &amp; Salaries'!$N19,'Team &amp; Salaries'!$P19)),0))))))</f>
        <v>1</v>
      </c>
    </row>
    <row r="110" spans="1:113" customFormat="1" ht="16">
      <c r="A110" s="114" t="str">
        <f>'Team &amp; Salaries'!A20</f>
        <v>3D Design</v>
      </c>
      <c r="B110" s="114"/>
      <c r="C110" s="114"/>
      <c r="D110" s="285"/>
      <c r="E110" s="361" t="s">
        <v>193</v>
      </c>
      <c r="F110" s="286">
        <f>IF('Team &amp; Salaries'!$O20="Never",IF(F$6&gt;='Team &amp; Salaries'!$M20,MIN('Team &amp; Salaries'!$N20,'Team &amp; Salaries'!$P20),0),IF('Team &amp; Salaries'!$O20="Monthly",IF(F$6='Team &amp; Salaries'!$M20,MIN('Team &amp; Salaries'!$N20,'Team &amp; Salaries'!$P20),IF(F$6&gt;'Team &amp; Salaries'!$M20,MIN('Team &amp; Salaries'!$P20,E110+'Team &amp; Salaries'!$N20),0)),IF('Team &amp; Salaries'!$O20="Quarterly",IF(F$6='Team &amp; Salaries'!$M20,MIN('Team &amp; Salaries'!$N20,'Team &amp; Salaries'!$P20),IF(F$6&gt;'Team &amp; Salaries'!$M20,IFERROR(MIN('Team &amp; Salaries'!$P20,IF(ISNUMBER(A110),A110,0)+'Team &amp; Salaries'!$N20),'Team &amp; Salaries'!$N20),0)),IF('Team &amp; Salaries'!$O20="Annually",IF(F$6='Team &amp; Salaries'!$M20,MIN('Team &amp; Salaries'!$N20,'Team &amp; Salaries'!$P20),IF(F$6&gt;'Team &amp; Salaries'!$M20,IFERROR(MIN('Team &amp; Salaries'!$P20,#REF!+'Team &amp; Salaries'!$N20),MIN('Team &amp; Salaries'!$N20,'Team &amp; Salaries'!$P20)),0))))))</f>
        <v>0</v>
      </c>
      <c r="G110" s="286">
        <f>IF('Team &amp; Salaries'!$O20="Never",IF(G$6&gt;='Team &amp; Salaries'!$M20,MIN('Team &amp; Salaries'!$N20,'Team &amp; Salaries'!$P20),0),IF('Team &amp; Salaries'!$O20="Monthly",IF(G$6='Team &amp; Salaries'!$M20,MIN('Team &amp; Salaries'!$N20,'Team &amp; Salaries'!$P20),IF(G$6&gt;'Team &amp; Salaries'!$M20,MIN('Team &amp; Salaries'!$P20,F110+'Team &amp; Salaries'!$N20),0)),IF('Team &amp; Salaries'!$O20="Quarterly",IF(G$6='Team &amp; Salaries'!$M20,MIN('Team &amp; Salaries'!$N20,'Team &amp; Salaries'!$P20),IF(G$6&gt;'Team &amp; Salaries'!$M20,IFERROR(MIN('Team &amp; Salaries'!$P20,IF(ISNUMBER(B110),B110,0)+'Team &amp; Salaries'!$N20),'Team &amp; Salaries'!$N20),0)),IF('Team &amp; Salaries'!$O20="Annually",IF(G$6='Team &amp; Salaries'!$M20,MIN('Team &amp; Salaries'!$N20,'Team &amp; Salaries'!$P20),IF(G$6&gt;'Team &amp; Salaries'!$M20,IFERROR(MIN('Team &amp; Salaries'!$P20,#REF!+'Team &amp; Salaries'!$N20),MIN('Team &amp; Salaries'!$N20,'Team &amp; Salaries'!$P20)),0))))))</f>
        <v>0</v>
      </c>
      <c r="H110" s="286">
        <f>IF('Team &amp; Salaries'!$O20="Never",IF(H$6&gt;='Team &amp; Salaries'!$M20,MIN('Team &amp; Salaries'!$N20,'Team &amp; Salaries'!$P20),0),IF('Team &amp; Salaries'!$O20="Monthly",IF(H$6='Team &amp; Salaries'!$M20,MIN('Team &amp; Salaries'!$N20,'Team &amp; Salaries'!$P20),IF(H$6&gt;'Team &amp; Salaries'!$M20,MIN('Team &amp; Salaries'!$P20,G110+'Team &amp; Salaries'!$N20),0)),IF('Team &amp; Salaries'!$O20="Quarterly",IF(H$6='Team &amp; Salaries'!$M20,MIN('Team &amp; Salaries'!$N20,'Team &amp; Salaries'!$P20),IF(H$6&gt;'Team &amp; Salaries'!$M20,IFERROR(MIN('Team &amp; Salaries'!$P20,IF(ISNUMBER(C110),C110,0)+'Team &amp; Salaries'!$N20),'Team &amp; Salaries'!$N20),0)),IF('Team &amp; Salaries'!$O20="Annually",IF(H$6='Team &amp; Salaries'!$M20,MIN('Team &amp; Salaries'!$N20,'Team &amp; Salaries'!$P20),IF(H$6&gt;'Team &amp; Salaries'!$M20,IFERROR(MIN('Team &amp; Salaries'!$P20,#REF!+'Team &amp; Salaries'!$N20),MIN('Team &amp; Salaries'!$N20,'Team &amp; Salaries'!$P20)),0))))))</f>
        <v>0</v>
      </c>
      <c r="I110" s="286">
        <f>IF('Team &amp; Salaries'!$O20="Never",IF(I$6&gt;='Team &amp; Salaries'!$M20,MIN('Team &amp; Salaries'!$N20,'Team &amp; Salaries'!$P20),0),IF('Team &amp; Salaries'!$O20="Monthly",IF(I$6='Team &amp; Salaries'!$M20,MIN('Team &amp; Salaries'!$N20,'Team &amp; Salaries'!$P20),IF(I$6&gt;'Team &amp; Salaries'!$M20,MIN('Team &amp; Salaries'!$P20,H110+'Team &amp; Salaries'!$N20),0)),IF('Team &amp; Salaries'!$O20="Quarterly",IF(I$6='Team &amp; Salaries'!$M20,MIN('Team &amp; Salaries'!$N20,'Team &amp; Salaries'!$P20),IF(I$6&gt;'Team &amp; Salaries'!$M20,IFERROR(MIN('Team &amp; Salaries'!$P20,IF(ISNUMBER(D110),D110,0)+'Team &amp; Salaries'!$N20),'Team &amp; Salaries'!$N20),0)),IF('Team &amp; Salaries'!$O20="Annually",IF(I$6='Team &amp; Salaries'!$M20,MIN('Team &amp; Salaries'!$N20,'Team &amp; Salaries'!$P20),IF(I$6&gt;'Team &amp; Salaries'!$M20,IFERROR(MIN('Team &amp; Salaries'!$P20,#REF!+'Team &amp; Salaries'!$N20),MIN('Team &amp; Salaries'!$N20,'Team &amp; Salaries'!$P20)),0))))))</f>
        <v>0</v>
      </c>
      <c r="J110" s="286">
        <f>IF('Team &amp; Salaries'!$O20="Never",IF(J$6&gt;='Team &amp; Salaries'!$M20,MIN('Team &amp; Salaries'!$N20,'Team &amp; Salaries'!$P20),0),IF('Team &amp; Salaries'!$O20="Monthly",IF(J$6='Team &amp; Salaries'!$M20,MIN('Team &amp; Salaries'!$N20,'Team &amp; Salaries'!$P20),IF(J$6&gt;'Team &amp; Salaries'!$M20,MIN('Team &amp; Salaries'!$P20,I110+'Team &amp; Salaries'!$N20),0)),IF('Team &amp; Salaries'!$O20="Quarterly",IF(J$6='Team &amp; Salaries'!$M20,MIN('Team &amp; Salaries'!$N20,'Team &amp; Salaries'!$P20),IF(J$6&gt;'Team &amp; Salaries'!$M20,IFERROR(MIN('Team &amp; Salaries'!$P20,IF(ISNUMBER(E110),E110,0)+'Team &amp; Salaries'!$N20),'Team &amp; Salaries'!$N20),0)),IF('Team &amp; Salaries'!$O20="Annually",IF(J$6='Team &amp; Salaries'!$M20,MIN('Team &amp; Salaries'!$N20,'Team &amp; Salaries'!$P20),IF(J$6&gt;'Team &amp; Salaries'!$M20,IFERROR(MIN('Team &amp; Salaries'!$P20,#REF!+'Team &amp; Salaries'!$N20),MIN('Team &amp; Salaries'!$N20,'Team &amp; Salaries'!$P20)),0))))))</f>
        <v>0</v>
      </c>
      <c r="K110" s="286">
        <f>IF('Team &amp; Salaries'!$O20="Never",IF(K$6&gt;='Team &amp; Salaries'!$M20,MIN('Team &amp; Salaries'!$N20,'Team &amp; Salaries'!$P20),0),IF('Team &amp; Salaries'!$O20="Monthly",IF(K$6='Team &amp; Salaries'!$M20,MIN('Team &amp; Salaries'!$N20,'Team &amp; Salaries'!$P20),IF(K$6&gt;'Team &amp; Salaries'!$M20,MIN('Team &amp; Salaries'!$P20,J110+'Team &amp; Salaries'!$N20),0)),IF('Team &amp; Salaries'!$O20="Quarterly",IF(K$6='Team &amp; Salaries'!$M20,MIN('Team &amp; Salaries'!$N20,'Team &amp; Salaries'!$P20),IF(K$6&gt;'Team &amp; Salaries'!$M20,IFERROR(MIN('Team &amp; Salaries'!$P20,IF(ISNUMBER(F110),F110,0)+'Team &amp; Salaries'!$N20),'Team &amp; Salaries'!$N20),0)),IF('Team &amp; Salaries'!$O20="Annually",IF(K$6='Team &amp; Salaries'!$M20,MIN('Team &amp; Salaries'!$N20,'Team &amp; Salaries'!$P20),IF(K$6&gt;'Team &amp; Salaries'!$M20,IFERROR(MIN('Team &amp; Salaries'!$P20,#REF!+'Team &amp; Salaries'!$N20),MIN('Team &amp; Salaries'!$N20,'Team &amp; Salaries'!$P20)),0))))))</f>
        <v>0</v>
      </c>
      <c r="L110" s="286">
        <f>IF('Team &amp; Salaries'!$O20="Never",IF(L$6&gt;='Team &amp; Salaries'!$M20,MIN('Team &amp; Salaries'!$N20,'Team &amp; Salaries'!$P20),0),IF('Team &amp; Salaries'!$O20="Monthly",IF(L$6='Team &amp; Salaries'!$M20,MIN('Team &amp; Salaries'!$N20,'Team &amp; Salaries'!$P20),IF(L$6&gt;'Team &amp; Salaries'!$M20,MIN('Team &amp; Salaries'!$P20,K110+'Team &amp; Salaries'!$N20),0)),IF('Team &amp; Salaries'!$O20="Quarterly",IF(L$6='Team &amp; Salaries'!$M20,MIN('Team &amp; Salaries'!$N20,'Team &amp; Salaries'!$P20),IF(L$6&gt;'Team &amp; Salaries'!$M20,IFERROR(MIN('Team &amp; Salaries'!$P20,IF(ISNUMBER(G110),G110,0)+'Team &amp; Salaries'!$N20),'Team &amp; Salaries'!$N20),0)),IF('Team &amp; Salaries'!$O20="Annually",IF(L$6='Team &amp; Salaries'!$M20,MIN('Team &amp; Salaries'!$N20,'Team &amp; Salaries'!$P20),IF(L$6&gt;'Team &amp; Salaries'!$M20,IFERROR(MIN('Team &amp; Salaries'!$P20,#REF!+'Team &amp; Salaries'!$N20),MIN('Team &amp; Salaries'!$N20,'Team &amp; Salaries'!$P20)),0))))))</f>
        <v>0</v>
      </c>
      <c r="M110" s="286">
        <f>IF('Team &amp; Salaries'!$O20="Never",IF(M$6&gt;='Team &amp; Salaries'!$M20,MIN('Team &amp; Salaries'!$N20,'Team &amp; Salaries'!$P20),0),IF('Team &amp; Salaries'!$O20="Monthly",IF(M$6='Team &amp; Salaries'!$M20,MIN('Team &amp; Salaries'!$N20,'Team &amp; Salaries'!$P20),IF(M$6&gt;'Team &amp; Salaries'!$M20,MIN('Team &amp; Salaries'!$P20,L110+'Team &amp; Salaries'!$N20),0)),IF('Team &amp; Salaries'!$O20="Quarterly",IF(M$6='Team &amp; Salaries'!$M20,MIN('Team &amp; Salaries'!$N20,'Team &amp; Salaries'!$P20),IF(M$6&gt;'Team &amp; Salaries'!$M20,IFERROR(MIN('Team &amp; Salaries'!$P20,IF(ISNUMBER(H110),H110,0)+'Team &amp; Salaries'!$N20),'Team &amp; Salaries'!$N20),0)),IF('Team &amp; Salaries'!$O20="Annually",IF(M$6='Team &amp; Salaries'!$M20,MIN('Team &amp; Salaries'!$N20,'Team &amp; Salaries'!$P20),IF(M$6&gt;'Team &amp; Salaries'!$M20,IFERROR(MIN('Team &amp; Salaries'!$P20,#REF!+'Team &amp; Salaries'!$N20),MIN('Team &amp; Salaries'!$N20,'Team &amp; Salaries'!$P20)),0))))))</f>
        <v>0</v>
      </c>
      <c r="N110" s="286">
        <f>IF('Team &amp; Salaries'!$O20="Never",IF(N$6&gt;='Team &amp; Salaries'!$M20,MIN('Team &amp; Salaries'!$N20,'Team &amp; Salaries'!$P20),0),IF('Team &amp; Salaries'!$O20="Monthly",IF(N$6='Team &amp; Salaries'!$M20,MIN('Team &amp; Salaries'!$N20,'Team &amp; Salaries'!$P20),IF(N$6&gt;'Team &amp; Salaries'!$M20,MIN('Team &amp; Salaries'!$P20,M110+'Team &amp; Salaries'!$N20),0)),IF('Team &amp; Salaries'!$O20="Quarterly",IF(N$6='Team &amp; Salaries'!$M20,MIN('Team &amp; Salaries'!$N20,'Team &amp; Salaries'!$P20),IF(N$6&gt;'Team &amp; Salaries'!$M20,IFERROR(MIN('Team &amp; Salaries'!$P20,IF(ISNUMBER(I110),I110,0)+'Team &amp; Salaries'!$N20),'Team &amp; Salaries'!$N20),0)),IF('Team &amp; Salaries'!$O20="Annually",IF(N$6='Team &amp; Salaries'!$M20,MIN('Team &amp; Salaries'!$N20,'Team &amp; Salaries'!$P20),IF(N$6&gt;'Team &amp; Salaries'!$M20,IFERROR(MIN('Team &amp; Salaries'!$P20,#REF!+'Team &amp; Salaries'!$N20),MIN('Team &amp; Salaries'!$N20,'Team &amp; Salaries'!$P20)),0))))))</f>
        <v>0</v>
      </c>
      <c r="O110" s="286">
        <f>IF('Team &amp; Salaries'!$O20="Never",IF(O$6&gt;='Team &amp; Salaries'!$M20,MIN('Team &amp; Salaries'!$N20,'Team &amp; Salaries'!$P20),0),IF('Team &amp; Salaries'!$O20="Monthly",IF(O$6='Team &amp; Salaries'!$M20,MIN('Team &amp; Salaries'!$N20,'Team &amp; Salaries'!$P20),IF(O$6&gt;'Team &amp; Salaries'!$M20,MIN('Team &amp; Salaries'!$P20,N110+'Team &amp; Salaries'!$N20),0)),IF('Team &amp; Salaries'!$O20="Quarterly",IF(O$6='Team &amp; Salaries'!$M20,MIN('Team &amp; Salaries'!$N20,'Team &amp; Salaries'!$P20),IF(O$6&gt;'Team &amp; Salaries'!$M20,IFERROR(MIN('Team &amp; Salaries'!$P20,IF(ISNUMBER(J110),J110,0)+'Team &amp; Salaries'!$N20),'Team &amp; Salaries'!$N20),0)),IF('Team &amp; Salaries'!$O20="Annually",IF(O$6='Team &amp; Salaries'!$M20,MIN('Team &amp; Salaries'!$N20,'Team &amp; Salaries'!$P20),IF(O$6&gt;'Team &amp; Salaries'!$M20,IFERROR(MIN('Team &amp; Salaries'!$P20,#REF!+'Team &amp; Salaries'!$N20),MIN('Team &amp; Salaries'!$N20,'Team &amp; Salaries'!$P20)),0))))))</f>
        <v>0</v>
      </c>
      <c r="P110" s="286">
        <f>IF('Team &amp; Salaries'!$O20="Never",IF(P$6&gt;='Team &amp; Salaries'!$M20,MIN('Team &amp; Salaries'!$N20,'Team &amp; Salaries'!$P20),0),IF('Team &amp; Salaries'!$O20="Monthly",IF(P$6='Team &amp; Salaries'!$M20,MIN('Team &amp; Salaries'!$N20,'Team &amp; Salaries'!$P20),IF(P$6&gt;'Team &amp; Salaries'!$M20,MIN('Team &amp; Salaries'!$P20,O110+'Team &amp; Salaries'!$N20),0)),IF('Team &amp; Salaries'!$O20="Quarterly",IF(P$6='Team &amp; Salaries'!$M20,MIN('Team &amp; Salaries'!$N20,'Team &amp; Salaries'!$P20),IF(P$6&gt;'Team &amp; Salaries'!$M20,IFERROR(MIN('Team &amp; Salaries'!$P20,IF(ISNUMBER(K110),K110,0)+'Team &amp; Salaries'!$N20),'Team &amp; Salaries'!$N20),0)),IF('Team &amp; Salaries'!$O20="Annually",IF(P$6='Team &amp; Salaries'!$M20,MIN('Team &amp; Salaries'!$N20,'Team &amp; Salaries'!$P20),IF(P$6&gt;'Team &amp; Salaries'!$M20,IFERROR(MIN('Team &amp; Salaries'!$P20,#REF!+'Team &amp; Salaries'!$N20),MIN('Team &amp; Salaries'!$N20,'Team &amp; Salaries'!$P20)),0))))))</f>
        <v>0</v>
      </c>
      <c r="Q110" s="286">
        <f>IF('Team &amp; Salaries'!$O20="Never",IF(Q$6&gt;='Team &amp; Salaries'!$M20,MIN('Team &amp; Salaries'!$N20,'Team &amp; Salaries'!$P20),0),IF('Team &amp; Salaries'!$O20="Monthly",IF(Q$6='Team &amp; Salaries'!$M20,MIN('Team &amp; Salaries'!$N20,'Team &amp; Salaries'!$P20),IF(Q$6&gt;'Team &amp; Salaries'!$M20,MIN('Team &amp; Salaries'!$P20,P110+'Team &amp; Salaries'!$N20),0)),IF('Team &amp; Salaries'!$O20="Quarterly",IF(Q$6='Team &amp; Salaries'!$M20,MIN('Team &amp; Salaries'!$N20,'Team &amp; Salaries'!$P20),IF(Q$6&gt;'Team &amp; Salaries'!$M20,IFERROR(MIN('Team &amp; Salaries'!$P20,IF(ISNUMBER(L110),L110,0)+'Team &amp; Salaries'!$N20),'Team &amp; Salaries'!$N20),0)),IF('Team &amp; Salaries'!$O20="Annually",IF(Q$6='Team &amp; Salaries'!$M20,MIN('Team &amp; Salaries'!$N20,'Team &amp; Salaries'!$P20),IF(Q$6&gt;'Team &amp; Salaries'!$M20,IFERROR(MIN('Team &amp; Salaries'!$P20,#REF!+'Team &amp; Salaries'!$N20),MIN('Team &amp; Salaries'!$N20,'Team &amp; Salaries'!$P20)),0))))))</f>
        <v>0</v>
      </c>
      <c r="R110" s="286">
        <f>IF('Team &amp; Salaries'!$O20="Never",IF(R$6&gt;='Team &amp; Salaries'!$M20,MIN('Team &amp; Salaries'!$N20,'Team &amp; Salaries'!$P20),0),IF('Team &amp; Salaries'!$O20="Monthly",IF(R$6='Team &amp; Salaries'!$M20,MIN('Team &amp; Salaries'!$N20,'Team &amp; Salaries'!$P20),IF(R$6&gt;'Team &amp; Salaries'!$M20,MIN('Team &amp; Salaries'!$P20,Q110+'Team &amp; Salaries'!$N20),0)),IF('Team &amp; Salaries'!$O20="Quarterly",IF(R$6='Team &amp; Salaries'!$M20,MIN('Team &amp; Salaries'!$N20,'Team &amp; Salaries'!$P20),IF(R$6&gt;'Team &amp; Salaries'!$M20,IFERROR(MIN('Team &amp; Salaries'!$P20,IF(ISNUMBER(M110),M110,0)+'Team &amp; Salaries'!$N20),'Team &amp; Salaries'!$N20),0)),IF('Team &amp; Salaries'!$O20="Annually",IF(R$6='Team &amp; Salaries'!$M20,MIN('Team &amp; Salaries'!$N20,'Team &amp; Salaries'!$P20),IF(R$6&gt;'Team &amp; Salaries'!$M20,IFERROR(MIN('Team &amp; Salaries'!$P20,#REF!+'Team &amp; Salaries'!$N20),MIN('Team &amp; Salaries'!$N20,'Team &amp; Salaries'!$P20)),0))))))</f>
        <v>0</v>
      </c>
      <c r="S110" s="286">
        <f>IF('Team &amp; Salaries'!$O20="Never",IF(S$6&gt;='Team &amp; Salaries'!$M20,MIN('Team &amp; Salaries'!$N20,'Team &amp; Salaries'!$P20),0),IF('Team &amp; Salaries'!$O20="Monthly",IF(S$6='Team &amp; Salaries'!$M20,MIN('Team &amp; Salaries'!$N20,'Team &amp; Salaries'!$P20),IF(S$6&gt;'Team &amp; Salaries'!$M20,MIN('Team &amp; Salaries'!$P20,R110+'Team &amp; Salaries'!$N20),0)),IF('Team &amp; Salaries'!$O20="Quarterly",IF(S$6='Team &amp; Salaries'!$M20,MIN('Team &amp; Salaries'!$N20,'Team &amp; Salaries'!$P20),IF(S$6&gt;'Team &amp; Salaries'!$M20,IFERROR(MIN('Team &amp; Salaries'!$P20,IF(ISNUMBER(N110),N110,0)+'Team &amp; Salaries'!$N20),'Team &amp; Salaries'!$N20),0)),IF('Team &amp; Salaries'!$O20="Annually",IF(S$6='Team &amp; Salaries'!$M20,MIN('Team &amp; Salaries'!$N20,'Team &amp; Salaries'!$P20),IF(S$6&gt;'Team &amp; Salaries'!$M20,IFERROR(MIN('Team &amp; Salaries'!$P20,#REF!+'Team &amp; Salaries'!$N20),MIN('Team &amp; Salaries'!$N20,'Team &amp; Salaries'!$P20)),0))))))</f>
        <v>0</v>
      </c>
      <c r="T110" s="286">
        <f>IF('Team &amp; Salaries'!$O20="Never",IF(T$6&gt;='Team &amp; Salaries'!$M20,MIN('Team &amp; Salaries'!$N20,'Team &amp; Salaries'!$P20),0),IF('Team &amp; Salaries'!$O20="Monthly",IF(T$6='Team &amp; Salaries'!$M20,MIN('Team &amp; Salaries'!$N20,'Team &amp; Salaries'!$P20),IF(T$6&gt;'Team &amp; Salaries'!$M20,MIN('Team &amp; Salaries'!$P20,S110+'Team &amp; Salaries'!$N20),0)),IF('Team &amp; Salaries'!$O20="Quarterly",IF(T$6='Team &amp; Salaries'!$M20,MIN('Team &amp; Salaries'!$N20,'Team &amp; Salaries'!$P20),IF(T$6&gt;'Team &amp; Salaries'!$M20,IFERROR(MIN('Team &amp; Salaries'!$P20,IF(ISNUMBER(O110),O110,0)+'Team &amp; Salaries'!$N20),'Team &amp; Salaries'!$N20),0)),IF('Team &amp; Salaries'!$O20="Annually",IF(T$6='Team &amp; Salaries'!$M20,MIN('Team &amp; Salaries'!$N20,'Team &amp; Salaries'!$P20),IF(T$6&gt;'Team &amp; Salaries'!$M20,IFERROR(MIN('Team &amp; Salaries'!$P20,#REF!+'Team &amp; Salaries'!$N20),MIN('Team &amp; Salaries'!$N20,'Team &amp; Salaries'!$P20)),0))))))</f>
        <v>0</v>
      </c>
      <c r="U110" s="286">
        <f>IF('Team &amp; Salaries'!$O20="Never",IF(U$6&gt;='Team &amp; Salaries'!$M20,MIN('Team &amp; Salaries'!$N20,'Team &amp; Salaries'!$P20),0),IF('Team &amp; Salaries'!$O20="Monthly",IF(U$6='Team &amp; Salaries'!$M20,MIN('Team &amp; Salaries'!$N20,'Team &amp; Salaries'!$P20),IF(U$6&gt;'Team &amp; Salaries'!$M20,MIN('Team &amp; Salaries'!$P20,T110+'Team &amp; Salaries'!$N20),0)),IF('Team &amp; Salaries'!$O20="Quarterly",IF(U$6='Team &amp; Salaries'!$M20,MIN('Team &amp; Salaries'!$N20,'Team &amp; Salaries'!$P20),IF(U$6&gt;'Team &amp; Salaries'!$M20,IFERROR(MIN('Team &amp; Salaries'!$P20,IF(ISNUMBER(P110),P110,0)+'Team &amp; Salaries'!$N20),'Team &amp; Salaries'!$N20),0)),IF('Team &amp; Salaries'!$O20="Annually",IF(U$6='Team &amp; Salaries'!$M20,MIN('Team &amp; Salaries'!$N20,'Team &amp; Salaries'!$P20),IF(U$6&gt;'Team &amp; Salaries'!$M20,IFERROR(MIN('Team &amp; Salaries'!$P20,#REF!+'Team &amp; Salaries'!$N20),MIN('Team &amp; Salaries'!$N20,'Team &amp; Salaries'!$P20)),0))))))</f>
        <v>0</v>
      </c>
      <c r="V110" s="286">
        <f>IF('Team &amp; Salaries'!$O20="Never",IF(V$6&gt;='Team &amp; Salaries'!$M20,MIN('Team &amp; Salaries'!$N20,'Team &amp; Salaries'!$P20),0),IF('Team &amp; Salaries'!$O20="Monthly",IF(V$6='Team &amp; Salaries'!$M20,MIN('Team &amp; Salaries'!$N20,'Team &amp; Salaries'!$P20),IF(V$6&gt;'Team &amp; Salaries'!$M20,MIN('Team &amp; Salaries'!$P20,U110+'Team &amp; Salaries'!$N20),0)),IF('Team &amp; Salaries'!$O20="Quarterly",IF(V$6='Team &amp; Salaries'!$M20,MIN('Team &amp; Salaries'!$N20,'Team &amp; Salaries'!$P20),IF(V$6&gt;'Team &amp; Salaries'!$M20,IFERROR(MIN('Team &amp; Salaries'!$P20,IF(ISNUMBER(Q110),Q110,0)+'Team &amp; Salaries'!$N20),'Team &amp; Salaries'!$N20),0)),IF('Team &amp; Salaries'!$O20="Annually",IF(V$6='Team &amp; Salaries'!$M20,MIN('Team &amp; Salaries'!$N20,'Team &amp; Salaries'!$P20),IF(V$6&gt;'Team &amp; Salaries'!$M20,IFERROR(MIN('Team &amp; Salaries'!$P20,#REF!+'Team &amp; Salaries'!$N20),MIN('Team &amp; Salaries'!$N20,'Team &amp; Salaries'!$P20)),0))))))</f>
        <v>0</v>
      </c>
      <c r="W110" s="286">
        <f>IF('Team &amp; Salaries'!$O20="Never",IF(W$6&gt;='Team &amp; Salaries'!$M20,MIN('Team &amp; Salaries'!$N20,'Team &amp; Salaries'!$P20),0),IF('Team &amp; Salaries'!$O20="Monthly",IF(W$6='Team &amp; Salaries'!$M20,MIN('Team &amp; Salaries'!$N20,'Team &amp; Salaries'!$P20),IF(W$6&gt;'Team &amp; Salaries'!$M20,MIN('Team &amp; Salaries'!$P20,V110+'Team &amp; Salaries'!$N20),0)),IF('Team &amp; Salaries'!$O20="Quarterly",IF(W$6='Team &amp; Salaries'!$M20,MIN('Team &amp; Salaries'!$N20,'Team &amp; Salaries'!$P20),IF(W$6&gt;'Team &amp; Salaries'!$M20,IFERROR(MIN('Team &amp; Salaries'!$P20,IF(ISNUMBER(R110),R110,0)+'Team &amp; Salaries'!$N20),'Team &amp; Salaries'!$N20),0)),IF('Team &amp; Salaries'!$O20="Annually",IF(W$6='Team &amp; Salaries'!$M20,MIN('Team &amp; Salaries'!$N20,'Team &amp; Salaries'!$P20),IF(W$6&gt;'Team &amp; Salaries'!$M20,IFERROR(MIN('Team &amp; Salaries'!$P20,#REF!+'Team &amp; Salaries'!$N20),MIN('Team &amp; Salaries'!$N20,'Team &amp; Salaries'!$P20)),0))))))</f>
        <v>0</v>
      </c>
      <c r="X110" s="286">
        <f>IF('Team &amp; Salaries'!$O20="Never",IF(X$6&gt;='Team &amp; Salaries'!$M20,MIN('Team &amp; Salaries'!$N20,'Team &amp; Salaries'!$P20),0),IF('Team &amp; Salaries'!$O20="Monthly",IF(X$6='Team &amp; Salaries'!$M20,MIN('Team &amp; Salaries'!$N20,'Team &amp; Salaries'!$P20),IF(X$6&gt;'Team &amp; Salaries'!$M20,MIN('Team &amp; Salaries'!$P20,W110+'Team &amp; Salaries'!$N20),0)),IF('Team &amp; Salaries'!$O20="Quarterly",IF(X$6='Team &amp; Salaries'!$M20,MIN('Team &amp; Salaries'!$N20,'Team &amp; Salaries'!$P20),IF(X$6&gt;'Team &amp; Salaries'!$M20,IFERROR(MIN('Team &amp; Salaries'!$P20,IF(ISNUMBER(S110),S110,0)+'Team &amp; Salaries'!$N20),'Team &amp; Salaries'!$N20),0)),IF('Team &amp; Salaries'!$O20="Annually",IF(X$6='Team &amp; Salaries'!$M20,MIN('Team &amp; Salaries'!$N20,'Team &amp; Salaries'!$P20),IF(X$6&gt;'Team &amp; Salaries'!$M20,IFERROR(MIN('Team &amp; Salaries'!$P20,#REF!+'Team &amp; Salaries'!$N20),MIN('Team &amp; Salaries'!$N20,'Team &amp; Salaries'!$P20)),0))))))</f>
        <v>0</v>
      </c>
      <c r="Y110" s="286">
        <f>IF('Team &amp; Salaries'!$O20="Never",IF(Y$6&gt;='Team &amp; Salaries'!$M20,MIN('Team &amp; Salaries'!$N20,'Team &amp; Salaries'!$P20),0),IF('Team &amp; Salaries'!$O20="Monthly",IF(Y$6='Team &amp; Salaries'!$M20,MIN('Team &amp; Salaries'!$N20,'Team &amp; Salaries'!$P20),IF(Y$6&gt;'Team &amp; Salaries'!$M20,MIN('Team &amp; Salaries'!$P20,X110+'Team &amp; Salaries'!$N20),0)),IF('Team &amp; Salaries'!$O20="Quarterly",IF(Y$6='Team &amp; Salaries'!$M20,MIN('Team &amp; Salaries'!$N20,'Team &amp; Salaries'!$P20),IF(Y$6&gt;'Team &amp; Salaries'!$M20,IFERROR(MIN('Team &amp; Salaries'!$P20,IF(ISNUMBER(T110),T110,0)+'Team &amp; Salaries'!$N20),'Team &amp; Salaries'!$N20),0)),IF('Team &amp; Salaries'!$O20="Annually",IF(Y$6='Team &amp; Salaries'!$M20,MIN('Team &amp; Salaries'!$N20,'Team &amp; Salaries'!$P20),IF(Y$6&gt;'Team &amp; Salaries'!$M20,IFERROR(MIN('Team &amp; Salaries'!$P20,#REF!+'Team &amp; Salaries'!$N20),MIN('Team &amp; Salaries'!$N20,'Team &amp; Salaries'!$P20)),0))))))</f>
        <v>0</v>
      </c>
      <c r="Z110" s="286">
        <f>IF('Team &amp; Salaries'!$O20="Never",IF(Z$6&gt;='Team &amp; Salaries'!$M20,MIN('Team &amp; Salaries'!$N20,'Team &amp; Salaries'!$P20),0),IF('Team &amp; Salaries'!$O20="Monthly",IF(Z$6='Team &amp; Salaries'!$M20,MIN('Team &amp; Salaries'!$N20,'Team &amp; Salaries'!$P20),IF(Z$6&gt;'Team &amp; Salaries'!$M20,MIN('Team &amp; Salaries'!$P20,Y110+'Team &amp; Salaries'!$N20),0)),IF('Team &amp; Salaries'!$O20="Quarterly",IF(Z$6='Team &amp; Salaries'!$M20,MIN('Team &amp; Salaries'!$N20,'Team &amp; Salaries'!$P20),IF(Z$6&gt;'Team &amp; Salaries'!$M20,IFERROR(MIN('Team &amp; Salaries'!$P20,IF(ISNUMBER(U110),U110,0)+'Team &amp; Salaries'!$N20),'Team &amp; Salaries'!$N20),0)),IF('Team &amp; Salaries'!$O20="Annually",IF(Z$6='Team &amp; Salaries'!$M20,MIN('Team &amp; Salaries'!$N20,'Team &amp; Salaries'!$P20),IF(Z$6&gt;'Team &amp; Salaries'!$M20,IFERROR(MIN('Team &amp; Salaries'!$P20,#REF!+'Team &amp; Salaries'!$N20),MIN('Team &amp; Salaries'!$N20,'Team &amp; Salaries'!$P20)),0))))))</f>
        <v>0</v>
      </c>
      <c r="AA110" s="286">
        <f>IF('Team &amp; Salaries'!$O20="Never",IF(AA$6&gt;='Team &amp; Salaries'!$M20,MIN('Team &amp; Salaries'!$N20,'Team &amp; Salaries'!$P20),0),IF('Team &amp; Salaries'!$O20="Monthly",IF(AA$6='Team &amp; Salaries'!$M20,MIN('Team &amp; Salaries'!$N20,'Team &amp; Salaries'!$P20),IF(AA$6&gt;'Team &amp; Salaries'!$M20,MIN('Team &amp; Salaries'!$P20,Z110+'Team &amp; Salaries'!$N20),0)),IF('Team &amp; Salaries'!$O20="Quarterly",IF(AA$6='Team &amp; Salaries'!$M20,MIN('Team &amp; Salaries'!$N20,'Team &amp; Salaries'!$P20),IF(AA$6&gt;'Team &amp; Salaries'!$M20,IFERROR(MIN('Team &amp; Salaries'!$P20,IF(ISNUMBER(V110),V110,0)+'Team &amp; Salaries'!$N20),'Team &amp; Salaries'!$N20),0)),IF('Team &amp; Salaries'!$O20="Annually",IF(AA$6='Team &amp; Salaries'!$M20,MIN('Team &amp; Salaries'!$N20,'Team &amp; Salaries'!$P20),IF(AA$6&gt;'Team &amp; Salaries'!$M20,IFERROR(MIN('Team &amp; Salaries'!$P20,#REF!+'Team &amp; Salaries'!$N20),MIN('Team &amp; Salaries'!$N20,'Team &amp; Salaries'!$P20)),0))))))</f>
        <v>0</v>
      </c>
      <c r="AB110" s="286">
        <f>IF('Team &amp; Salaries'!$O20="Never",IF(AB$6&gt;='Team &amp; Salaries'!$M20,MIN('Team &amp; Salaries'!$N20,'Team &amp; Salaries'!$P20),0),IF('Team &amp; Salaries'!$O20="Monthly",IF(AB$6='Team &amp; Salaries'!$M20,MIN('Team &amp; Salaries'!$N20,'Team &amp; Salaries'!$P20),IF(AB$6&gt;'Team &amp; Salaries'!$M20,MIN('Team &amp; Salaries'!$P20,AA110+'Team &amp; Salaries'!$N20),0)),IF('Team &amp; Salaries'!$O20="Quarterly",IF(AB$6='Team &amp; Salaries'!$M20,MIN('Team &amp; Salaries'!$N20,'Team &amp; Salaries'!$P20),IF(AB$6&gt;'Team &amp; Salaries'!$M20,IFERROR(MIN('Team &amp; Salaries'!$P20,IF(ISNUMBER(W110),W110,0)+'Team &amp; Salaries'!$N20),'Team &amp; Salaries'!$N20),0)),IF('Team &amp; Salaries'!$O20="Annually",IF(AB$6='Team &amp; Salaries'!$M20,MIN('Team &amp; Salaries'!$N20,'Team &amp; Salaries'!$P20),IF(AB$6&gt;'Team &amp; Salaries'!$M20,IFERROR(MIN('Team &amp; Salaries'!$P20,#REF!+'Team &amp; Salaries'!$N20),MIN('Team &amp; Salaries'!$N20,'Team &amp; Salaries'!$P20)),0))))))</f>
        <v>0</v>
      </c>
      <c r="AC110" s="286">
        <f>IF('Team &amp; Salaries'!$O20="Never",IF(AC$6&gt;='Team &amp; Salaries'!$M20,MIN('Team &amp; Salaries'!$N20,'Team &amp; Salaries'!$P20),0),IF('Team &amp; Salaries'!$O20="Monthly",IF(AC$6='Team &amp; Salaries'!$M20,MIN('Team &amp; Salaries'!$N20,'Team &amp; Salaries'!$P20),IF(AC$6&gt;'Team &amp; Salaries'!$M20,MIN('Team &amp; Salaries'!$P20,AB110+'Team &amp; Salaries'!$N20),0)),IF('Team &amp; Salaries'!$O20="Quarterly",IF(AC$6='Team &amp; Salaries'!$M20,MIN('Team &amp; Salaries'!$N20,'Team &amp; Salaries'!$P20),IF(AC$6&gt;'Team &amp; Salaries'!$M20,IFERROR(MIN('Team &amp; Salaries'!$P20,IF(ISNUMBER(X110),X110,0)+'Team &amp; Salaries'!$N20),'Team &amp; Salaries'!$N20),0)),IF('Team &amp; Salaries'!$O20="Annually",IF(AC$6='Team &amp; Salaries'!$M20,MIN('Team &amp; Salaries'!$N20,'Team &amp; Salaries'!$P20),IF(AC$6&gt;'Team &amp; Salaries'!$M20,IFERROR(MIN('Team &amp; Salaries'!$P20,#REF!+'Team &amp; Salaries'!$N20),MIN('Team &amp; Salaries'!$N20,'Team &amp; Salaries'!$P20)),0))))))</f>
        <v>0</v>
      </c>
      <c r="AD110" s="286">
        <f>IF('Team &amp; Salaries'!$O20="Never",IF(AD$6&gt;='Team &amp; Salaries'!$M20,MIN('Team &amp; Salaries'!$N20,'Team &amp; Salaries'!$P20),0),IF('Team &amp; Salaries'!$O20="Monthly",IF(AD$6='Team &amp; Salaries'!$M20,MIN('Team &amp; Salaries'!$N20,'Team &amp; Salaries'!$P20),IF(AD$6&gt;'Team &amp; Salaries'!$M20,MIN('Team &amp; Salaries'!$P20,AC110+'Team &amp; Salaries'!$N20),0)),IF('Team &amp; Salaries'!$O20="Quarterly",IF(AD$6='Team &amp; Salaries'!$M20,MIN('Team &amp; Salaries'!$N20,'Team &amp; Salaries'!$P20),IF(AD$6&gt;'Team &amp; Salaries'!$M20,IFERROR(MIN('Team &amp; Salaries'!$P20,IF(ISNUMBER(Y110),Y110,0)+'Team &amp; Salaries'!$N20),'Team &amp; Salaries'!$N20),0)),IF('Team &amp; Salaries'!$O20="Annually",IF(AD$6='Team &amp; Salaries'!$M20,MIN('Team &amp; Salaries'!$N20,'Team &amp; Salaries'!$P20),IF(AD$6&gt;'Team &amp; Salaries'!$M20,IFERROR(MIN('Team &amp; Salaries'!$P20,#REF!+'Team &amp; Salaries'!$N20),MIN('Team &amp; Salaries'!$N20,'Team &amp; Salaries'!$P20)),0))))))</f>
        <v>0</v>
      </c>
      <c r="AE110" s="286">
        <f>IF('Team &amp; Salaries'!$O20="Never",IF(AE$6&gt;='Team &amp; Salaries'!$M20,MIN('Team &amp; Salaries'!$N20,'Team &amp; Salaries'!$P20),0),IF('Team &amp; Salaries'!$O20="Monthly",IF(AE$6='Team &amp; Salaries'!$M20,MIN('Team &amp; Salaries'!$N20,'Team &amp; Salaries'!$P20),IF(AE$6&gt;'Team &amp; Salaries'!$M20,MIN('Team &amp; Salaries'!$P20,AD110+'Team &amp; Salaries'!$N20),0)),IF('Team &amp; Salaries'!$O20="Quarterly",IF(AE$6='Team &amp; Salaries'!$M20,MIN('Team &amp; Salaries'!$N20,'Team &amp; Salaries'!$P20),IF(AE$6&gt;'Team &amp; Salaries'!$M20,IFERROR(MIN('Team &amp; Salaries'!$P20,IF(ISNUMBER(Z110),Z110,0)+'Team &amp; Salaries'!$N20),'Team &amp; Salaries'!$N20),0)),IF('Team &amp; Salaries'!$O20="Annually",IF(AE$6='Team &amp; Salaries'!$M20,MIN('Team &amp; Salaries'!$N20,'Team &amp; Salaries'!$P20),IF(AE$6&gt;'Team &amp; Salaries'!$M20,IFERROR(MIN('Team &amp; Salaries'!$P20,#REF!+'Team &amp; Salaries'!$N20),MIN('Team &amp; Salaries'!$N20,'Team &amp; Salaries'!$P20)),0))))))</f>
        <v>0</v>
      </c>
      <c r="AF110" s="286">
        <f>IF('Team &amp; Salaries'!$O20="Never",IF(AF$6&gt;='Team &amp; Salaries'!$M20,MIN('Team &amp; Salaries'!$N20,'Team &amp; Salaries'!$P20),0),IF('Team &amp; Salaries'!$O20="Monthly",IF(AF$6='Team &amp; Salaries'!$M20,MIN('Team &amp; Salaries'!$N20,'Team &amp; Salaries'!$P20),IF(AF$6&gt;'Team &amp; Salaries'!$M20,MIN('Team &amp; Salaries'!$P20,AE110+'Team &amp; Salaries'!$N20),0)),IF('Team &amp; Salaries'!$O20="Quarterly",IF(AF$6='Team &amp; Salaries'!$M20,MIN('Team &amp; Salaries'!$N20,'Team &amp; Salaries'!$P20),IF(AF$6&gt;'Team &amp; Salaries'!$M20,IFERROR(MIN('Team &amp; Salaries'!$P20,IF(ISNUMBER(AA110),AA110,0)+'Team &amp; Salaries'!$N20),'Team &amp; Salaries'!$N20),0)),IF('Team &amp; Salaries'!$O20="Annually",IF(AF$6='Team &amp; Salaries'!$M20,MIN('Team &amp; Salaries'!$N20,'Team &amp; Salaries'!$P20),IF(AF$6&gt;'Team &amp; Salaries'!$M20,IFERROR(MIN('Team &amp; Salaries'!$P20,#REF!+'Team &amp; Salaries'!$N20),MIN('Team &amp; Salaries'!$N20,'Team &amp; Salaries'!$P20)),0))))))</f>
        <v>0</v>
      </c>
      <c r="AG110" s="286">
        <f>IF('Team &amp; Salaries'!$O20="Never",IF(AG$6&gt;='Team &amp; Salaries'!$M20,MIN('Team &amp; Salaries'!$N20,'Team &amp; Salaries'!$P20),0),IF('Team &amp; Salaries'!$O20="Monthly",IF(AG$6='Team &amp; Salaries'!$M20,MIN('Team &amp; Salaries'!$N20,'Team &amp; Salaries'!$P20),IF(AG$6&gt;'Team &amp; Salaries'!$M20,MIN('Team &amp; Salaries'!$P20,AF110+'Team &amp; Salaries'!$N20),0)),IF('Team &amp; Salaries'!$O20="Quarterly",IF(AG$6='Team &amp; Salaries'!$M20,MIN('Team &amp; Salaries'!$N20,'Team &amp; Salaries'!$P20),IF(AG$6&gt;'Team &amp; Salaries'!$M20,IFERROR(MIN('Team &amp; Salaries'!$P20,IF(ISNUMBER(AB110),AB110,0)+'Team &amp; Salaries'!$N20),'Team &amp; Salaries'!$N20),0)),IF('Team &amp; Salaries'!$O20="Annually",IF(AG$6='Team &amp; Salaries'!$M20,MIN('Team &amp; Salaries'!$N20,'Team &amp; Salaries'!$P20),IF(AG$6&gt;'Team &amp; Salaries'!$M20,IFERROR(MIN('Team &amp; Salaries'!$P20,#REF!+'Team &amp; Salaries'!$N20),MIN('Team &amp; Salaries'!$N20,'Team &amp; Salaries'!$P20)),0))))))</f>
        <v>0</v>
      </c>
      <c r="AH110" s="286">
        <f>IF('Team &amp; Salaries'!$O20="Never",IF(AH$6&gt;='Team &amp; Salaries'!$M20,MIN('Team &amp; Salaries'!$N20,'Team &amp; Salaries'!$P20),0),IF('Team &amp; Salaries'!$O20="Monthly",IF(AH$6='Team &amp; Salaries'!$M20,MIN('Team &amp; Salaries'!$N20,'Team &amp; Salaries'!$P20),IF(AH$6&gt;'Team &amp; Salaries'!$M20,MIN('Team &amp; Salaries'!$P20,AG110+'Team &amp; Salaries'!$N20),0)),IF('Team &amp; Salaries'!$O20="Quarterly",IF(AH$6='Team &amp; Salaries'!$M20,MIN('Team &amp; Salaries'!$N20,'Team &amp; Salaries'!$P20),IF(AH$6&gt;'Team &amp; Salaries'!$M20,IFERROR(MIN('Team &amp; Salaries'!$P20,IF(ISNUMBER(AC110),AC110,0)+'Team &amp; Salaries'!$N20),'Team &amp; Salaries'!$N20),0)),IF('Team &amp; Salaries'!$O20="Annually",IF(AH$6='Team &amp; Salaries'!$M20,MIN('Team &amp; Salaries'!$N20,'Team &amp; Salaries'!$P20),IF(AH$6&gt;'Team &amp; Salaries'!$M20,IFERROR(MIN('Team &amp; Salaries'!$P20,#REF!+'Team &amp; Salaries'!$N20),MIN('Team &amp; Salaries'!$N20,'Team &amp; Salaries'!$P20)),0))))))</f>
        <v>0</v>
      </c>
      <c r="AI110" s="286">
        <f>IF('Team &amp; Salaries'!$O20="Never",IF(AI$6&gt;='Team &amp; Salaries'!$M20,MIN('Team &amp; Salaries'!$N20,'Team &amp; Salaries'!$P20),0),IF('Team &amp; Salaries'!$O20="Monthly",IF(AI$6='Team &amp; Salaries'!$M20,MIN('Team &amp; Salaries'!$N20,'Team &amp; Salaries'!$P20),IF(AI$6&gt;'Team &amp; Salaries'!$M20,MIN('Team &amp; Salaries'!$P20,AH110+'Team &amp; Salaries'!$N20),0)),IF('Team &amp; Salaries'!$O20="Quarterly",IF(AI$6='Team &amp; Salaries'!$M20,MIN('Team &amp; Salaries'!$N20,'Team &amp; Salaries'!$P20),IF(AI$6&gt;'Team &amp; Salaries'!$M20,IFERROR(MIN('Team &amp; Salaries'!$P20,IF(ISNUMBER(AD110),AD110,0)+'Team &amp; Salaries'!$N20),'Team &amp; Salaries'!$N20),0)),IF('Team &amp; Salaries'!$O20="Annually",IF(AI$6='Team &amp; Salaries'!$M20,MIN('Team &amp; Salaries'!$N20,'Team &amp; Salaries'!$P20),IF(AI$6&gt;'Team &amp; Salaries'!$M20,IFERROR(MIN('Team &amp; Salaries'!$P20,#REF!+'Team &amp; Salaries'!$N20),MIN('Team &amp; Salaries'!$N20,'Team &amp; Salaries'!$P20)),0))))))</f>
        <v>0</v>
      </c>
      <c r="AJ110" s="286">
        <f>IF('Team &amp; Salaries'!$O20="Never",IF(AJ$6&gt;='Team &amp; Salaries'!$M20,MIN('Team &amp; Salaries'!$N20,'Team &amp; Salaries'!$P20),0),IF('Team &amp; Salaries'!$O20="Monthly",IF(AJ$6='Team &amp; Salaries'!$M20,MIN('Team &amp; Salaries'!$N20,'Team &amp; Salaries'!$P20),IF(AJ$6&gt;'Team &amp; Salaries'!$M20,MIN('Team &amp; Salaries'!$P20,AI110+'Team &amp; Salaries'!$N20),0)),IF('Team &amp; Salaries'!$O20="Quarterly",IF(AJ$6='Team &amp; Salaries'!$M20,MIN('Team &amp; Salaries'!$N20,'Team &amp; Salaries'!$P20),IF(AJ$6&gt;'Team &amp; Salaries'!$M20,IFERROR(MIN('Team &amp; Salaries'!$P20,IF(ISNUMBER(AE110),AE110,0)+'Team &amp; Salaries'!$N20),'Team &amp; Salaries'!$N20),0)),IF('Team &amp; Salaries'!$O20="Annually",IF(AJ$6='Team &amp; Salaries'!$M20,MIN('Team &amp; Salaries'!$N20,'Team &amp; Salaries'!$P20),IF(AJ$6&gt;'Team &amp; Salaries'!$M20,IFERROR(MIN('Team &amp; Salaries'!$P20,#REF!+'Team &amp; Salaries'!$N20),MIN('Team &amp; Salaries'!$N20,'Team &amp; Salaries'!$P20)),0))))))</f>
        <v>1</v>
      </c>
      <c r="AK110" s="286">
        <f>IF('Team &amp; Salaries'!$O20="Never",IF(AK$6&gt;='Team &amp; Salaries'!$M20,MIN('Team &amp; Salaries'!$N20,'Team &amp; Salaries'!$P20),0),IF('Team &amp; Salaries'!$O20="Monthly",IF(AK$6='Team &amp; Salaries'!$M20,MIN('Team &amp; Salaries'!$N20,'Team &amp; Salaries'!$P20),IF(AK$6&gt;'Team &amp; Salaries'!$M20,MIN('Team &amp; Salaries'!$P20,AJ110+'Team &amp; Salaries'!$N20),0)),IF('Team &amp; Salaries'!$O20="Quarterly",IF(AK$6='Team &amp; Salaries'!$M20,MIN('Team &amp; Salaries'!$N20,'Team &amp; Salaries'!$P20),IF(AK$6&gt;'Team &amp; Salaries'!$M20,IFERROR(MIN('Team &amp; Salaries'!$P20,IF(ISNUMBER(AF110),AF110,0)+'Team &amp; Salaries'!$N20),'Team &amp; Salaries'!$N20),0)),IF('Team &amp; Salaries'!$O20="Annually",IF(AK$6='Team &amp; Salaries'!$M20,MIN('Team &amp; Salaries'!$N20,'Team &amp; Salaries'!$P20),IF(AK$6&gt;'Team &amp; Salaries'!$M20,IFERROR(MIN('Team &amp; Salaries'!$P20,#REF!+'Team &amp; Salaries'!$N20),MIN('Team &amp; Salaries'!$N20,'Team &amp; Salaries'!$P20)),0))))))</f>
        <v>1</v>
      </c>
      <c r="AL110" s="286">
        <f>IF('Team &amp; Salaries'!$O20="Never",IF(AL$6&gt;='Team &amp; Salaries'!$M20,MIN('Team &amp; Salaries'!$N20,'Team &amp; Salaries'!$P20),0),IF('Team &amp; Salaries'!$O20="Monthly",IF(AL$6='Team &amp; Salaries'!$M20,MIN('Team &amp; Salaries'!$N20,'Team &amp; Salaries'!$P20),IF(AL$6&gt;'Team &amp; Salaries'!$M20,MIN('Team &amp; Salaries'!$P20,AK110+'Team &amp; Salaries'!$N20),0)),IF('Team &amp; Salaries'!$O20="Quarterly",IF(AL$6='Team &amp; Salaries'!$M20,MIN('Team &amp; Salaries'!$N20,'Team &amp; Salaries'!$P20),IF(AL$6&gt;'Team &amp; Salaries'!$M20,IFERROR(MIN('Team &amp; Salaries'!$P20,IF(ISNUMBER(AG110),AG110,0)+'Team &amp; Salaries'!$N20),'Team &amp; Salaries'!$N20),0)),IF('Team &amp; Salaries'!$O20="Annually",IF(AL$6='Team &amp; Salaries'!$M20,MIN('Team &amp; Salaries'!$N20,'Team &amp; Salaries'!$P20),IF(AL$6&gt;'Team &amp; Salaries'!$M20,IFERROR(MIN('Team &amp; Salaries'!$P20,#REF!+'Team &amp; Salaries'!$N20),MIN('Team &amp; Salaries'!$N20,'Team &amp; Salaries'!$P20)),0))))))</f>
        <v>1</v>
      </c>
      <c r="AM110" s="286">
        <f>IF('Team &amp; Salaries'!$O20="Never",IF(AM$6&gt;='Team &amp; Salaries'!$M20,MIN('Team &amp; Salaries'!$N20,'Team &amp; Salaries'!$P20),0),IF('Team &amp; Salaries'!$O20="Monthly",IF(AM$6='Team &amp; Salaries'!$M20,MIN('Team &amp; Salaries'!$N20,'Team &amp; Salaries'!$P20),IF(AM$6&gt;'Team &amp; Salaries'!$M20,MIN('Team &amp; Salaries'!$P20,AL110+'Team &amp; Salaries'!$N20),0)),IF('Team &amp; Salaries'!$O20="Quarterly",IF(AM$6='Team &amp; Salaries'!$M20,MIN('Team &amp; Salaries'!$N20,'Team &amp; Salaries'!$P20),IF(AM$6&gt;'Team &amp; Salaries'!$M20,IFERROR(MIN('Team &amp; Salaries'!$P20,IF(ISNUMBER(AH110),AH110,0)+'Team &amp; Salaries'!$N20),'Team &amp; Salaries'!$N20),0)),IF('Team &amp; Salaries'!$O20="Annually",IF(AM$6='Team &amp; Salaries'!$M20,MIN('Team &amp; Salaries'!$N20,'Team &amp; Salaries'!$P20),IF(AM$6&gt;'Team &amp; Salaries'!$M20,IFERROR(MIN('Team &amp; Salaries'!$P20,#REF!+'Team &amp; Salaries'!$N20),MIN('Team &amp; Salaries'!$N20,'Team &amp; Salaries'!$P20)),0))))))</f>
        <v>1</v>
      </c>
      <c r="AN110" s="286">
        <f>IF('Team &amp; Salaries'!$O20="Never",IF(AN$6&gt;='Team &amp; Salaries'!$M20,MIN('Team &amp; Salaries'!$N20,'Team &amp; Salaries'!$P20),0),IF('Team &amp; Salaries'!$O20="Monthly",IF(AN$6='Team &amp; Salaries'!$M20,MIN('Team &amp; Salaries'!$N20,'Team &amp; Salaries'!$P20),IF(AN$6&gt;'Team &amp; Salaries'!$M20,MIN('Team &amp; Salaries'!$P20,AM110+'Team &amp; Salaries'!$N20),0)),IF('Team &amp; Salaries'!$O20="Quarterly",IF(AN$6='Team &amp; Salaries'!$M20,MIN('Team &amp; Salaries'!$N20,'Team &amp; Salaries'!$P20),IF(AN$6&gt;'Team &amp; Salaries'!$M20,IFERROR(MIN('Team &amp; Salaries'!$P20,IF(ISNUMBER(AI110),AI110,0)+'Team &amp; Salaries'!$N20),'Team &amp; Salaries'!$N20),0)),IF('Team &amp; Salaries'!$O20="Annually",IF(AN$6='Team &amp; Salaries'!$M20,MIN('Team &amp; Salaries'!$N20,'Team &amp; Salaries'!$P20),IF(AN$6&gt;'Team &amp; Salaries'!$M20,IFERROR(MIN('Team &amp; Salaries'!$P20,#REF!+'Team &amp; Salaries'!$N20),MIN('Team &amp; Salaries'!$N20,'Team &amp; Salaries'!$P20)),0))))))</f>
        <v>1</v>
      </c>
      <c r="AO110" s="286">
        <f>IF('Team &amp; Salaries'!$O20="Never",IF(AO$6&gt;='Team &amp; Salaries'!$M20,MIN('Team &amp; Salaries'!$N20,'Team &amp; Salaries'!$P20),0),IF('Team &amp; Salaries'!$O20="Monthly",IF(AO$6='Team &amp; Salaries'!$M20,MIN('Team &amp; Salaries'!$N20,'Team &amp; Salaries'!$P20),IF(AO$6&gt;'Team &amp; Salaries'!$M20,MIN('Team &amp; Salaries'!$P20,AN110+'Team &amp; Salaries'!$N20),0)),IF('Team &amp; Salaries'!$O20="Quarterly",IF(AO$6='Team &amp; Salaries'!$M20,MIN('Team &amp; Salaries'!$N20,'Team &amp; Salaries'!$P20),IF(AO$6&gt;'Team &amp; Salaries'!$M20,IFERROR(MIN('Team &amp; Salaries'!$P20,IF(ISNUMBER(AJ110),AJ110,0)+'Team &amp; Salaries'!$N20),'Team &amp; Salaries'!$N20),0)),IF('Team &amp; Salaries'!$O20="Annually",IF(AO$6='Team &amp; Salaries'!$M20,MIN('Team &amp; Salaries'!$N20,'Team &amp; Salaries'!$P20),IF(AO$6&gt;'Team &amp; Salaries'!$M20,IFERROR(MIN('Team &amp; Salaries'!$P20,#REF!+'Team &amp; Salaries'!$N20),MIN('Team &amp; Salaries'!$N20,'Team &amp; Salaries'!$P20)),0))))))</f>
        <v>1</v>
      </c>
      <c r="AP110" s="286">
        <f>IF('Team &amp; Salaries'!$O20="Never",IF(AP$6&gt;='Team &amp; Salaries'!$M20,MIN('Team &amp; Salaries'!$N20,'Team &amp; Salaries'!$P20),0),IF('Team &amp; Salaries'!$O20="Monthly",IF(AP$6='Team &amp; Salaries'!$M20,MIN('Team &amp; Salaries'!$N20,'Team &amp; Salaries'!$P20),IF(AP$6&gt;'Team &amp; Salaries'!$M20,MIN('Team &amp; Salaries'!$P20,AO110+'Team &amp; Salaries'!$N20),0)),IF('Team &amp; Salaries'!$O20="Quarterly",IF(AP$6='Team &amp; Salaries'!$M20,MIN('Team &amp; Salaries'!$N20,'Team &amp; Salaries'!$P20),IF(AP$6&gt;'Team &amp; Salaries'!$M20,IFERROR(MIN('Team &amp; Salaries'!$P20,IF(ISNUMBER(AK110),AK110,0)+'Team &amp; Salaries'!$N20),'Team &amp; Salaries'!$N20),0)),IF('Team &amp; Salaries'!$O20="Annually",IF(AP$6='Team &amp; Salaries'!$M20,MIN('Team &amp; Salaries'!$N20,'Team &amp; Salaries'!$P20),IF(AP$6&gt;'Team &amp; Salaries'!$M20,IFERROR(MIN('Team &amp; Salaries'!$P20,#REF!+'Team &amp; Salaries'!$N20),MIN('Team &amp; Salaries'!$N20,'Team &amp; Salaries'!$P20)),0))))))</f>
        <v>1</v>
      </c>
      <c r="AQ110" s="286">
        <f>IF('Team &amp; Salaries'!$O20="Never",IF(AQ$6&gt;='Team &amp; Salaries'!$M20,MIN('Team &amp; Salaries'!$N20,'Team &amp; Salaries'!$P20),0),IF('Team &amp; Salaries'!$O20="Monthly",IF(AQ$6='Team &amp; Salaries'!$M20,MIN('Team &amp; Salaries'!$N20,'Team &amp; Salaries'!$P20),IF(AQ$6&gt;'Team &amp; Salaries'!$M20,MIN('Team &amp; Salaries'!$P20,AP110+'Team &amp; Salaries'!$N20),0)),IF('Team &amp; Salaries'!$O20="Quarterly",IF(AQ$6='Team &amp; Salaries'!$M20,MIN('Team &amp; Salaries'!$N20,'Team &amp; Salaries'!$P20),IF(AQ$6&gt;'Team &amp; Salaries'!$M20,IFERROR(MIN('Team &amp; Salaries'!$P20,IF(ISNUMBER(AL110),AL110,0)+'Team &amp; Salaries'!$N20),'Team &amp; Salaries'!$N20),0)),IF('Team &amp; Salaries'!$O20="Annually",IF(AQ$6='Team &amp; Salaries'!$M20,MIN('Team &amp; Salaries'!$N20,'Team &amp; Salaries'!$P20),IF(AQ$6&gt;'Team &amp; Salaries'!$M20,IFERROR(MIN('Team &amp; Salaries'!$P20,#REF!+'Team &amp; Salaries'!$N20),MIN('Team &amp; Salaries'!$N20,'Team &amp; Salaries'!$P20)),0))))))</f>
        <v>1</v>
      </c>
      <c r="AR110" s="286">
        <f>IF('Team &amp; Salaries'!$O20="Never",IF(AR$6&gt;='Team &amp; Salaries'!$M20,MIN('Team &amp; Salaries'!$N20,'Team &amp; Salaries'!$P20),0),IF('Team &amp; Salaries'!$O20="Monthly",IF(AR$6='Team &amp; Salaries'!$M20,MIN('Team &amp; Salaries'!$N20,'Team &amp; Salaries'!$P20),IF(AR$6&gt;'Team &amp; Salaries'!$M20,MIN('Team &amp; Salaries'!$P20,AQ110+'Team &amp; Salaries'!$N20),0)),IF('Team &amp; Salaries'!$O20="Quarterly",IF(AR$6='Team &amp; Salaries'!$M20,MIN('Team &amp; Salaries'!$N20,'Team &amp; Salaries'!$P20),IF(AR$6&gt;'Team &amp; Salaries'!$M20,IFERROR(MIN('Team &amp; Salaries'!$P20,IF(ISNUMBER(AM110),AM110,0)+'Team &amp; Salaries'!$N20),'Team &amp; Salaries'!$N20),0)),IF('Team &amp; Salaries'!$O20="Annually",IF(AR$6='Team &amp; Salaries'!$M20,MIN('Team &amp; Salaries'!$N20,'Team &amp; Salaries'!$P20),IF(AR$6&gt;'Team &amp; Salaries'!$M20,IFERROR(MIN('Team &amp; Salaries'!$P20,#REF!+'Team &amp; Salaries'!$N20),MIN('Team &amp; Salaries'!$N20,'Team &amp; Salaries'!$P20)),0))))))</f>
        <v>1</v>
      </c>
      <c r="AS110" s="286">
        <f>IF('Team &amp; Salaries'!$O20="Never",IF(AS$6&gt;='Team &amp; Salaries'!$M20,MIN('Team &amp; Salaries'!$N20,'Team &amp; Salaries'!$P20),0),IF('Team &amp; Salaries'!$O20="Monthly",IF(AS$6='Team &amp; Salaries'!$M20,MIN('Team &amp; Salaries'!$N20,'Team &amp; Salaries'!$P20),IF(AS$6&gt;'Team &amp; Salaries'!$M20,MIN('Team &amp; Salaries'!$P20,AR110+'Team &amp; Salaries'!$N20),0)),IF('Team &amp; Salaries'!$O20="Quarterly",IF(AS$6='Team &amp; Salaries'!$M20,MIN('Team &amp; Salaries'!$N20,'Team &amp; Salaries'!$P20),IF(AS$6&gt;'Team &amp; Salaries'!$M20,IFERROR(MIN('Team &amp; Salaries'!$P20,IF(ISNUMBER(AN110),AN110,0)+'Team &amp; Salaries'!$N20),'Team &amp; Salaries'!$N20),0)),IF('Team &amp; Salaries'!$O20="Annually",IF(AS$6='Team &amp; Salaries'!$M20,MIN('Team &amp; Salaries'!$N20,'Team &amp; Salaries'!$P20),IF(AS$6&gt;'Team &amp; Salaries'!$M20,IFERROR(MIN('Team &amp; Salaries'!$P20,#REF!+'Team &amp; Salaries'!$N20),MIN('Team &amp; Salaries'!$N20,'Team &amp; Salaries'!$P20)),0))))))</f>
        <v>1</v>
      </c>
      <c r="AT110" s="286">
        <f>IF('Team &amp; Salaries'!$O20="Never",IF(AT$6&gt;='Team &amp; Salaries'!$M20,MIN('Team &amp; Salaries'!$N20,'Team &amp; Salaries'!$P20),0),IF('Team &amp; Salaries'!$O20="Monthly",IF(AT$6='Team &amp; Salaries'!$M20,MIN('Team &amp; Salaries'!$N20,'Team &amp; Salaries'!$P20),IF(AT$6&gt;'Team &amp; Salaries'!$M20,MIN('Team &amp; Salaries'!$P20,AS110+'Team &amp; Salaries'!$N20),0)),IF('Team &amp; Salaries'!$O20="Quarterly",IF(AT$6='Team &amp; Salaries'!$M20,MIN('Team &amp; Salaries'!$N20,'Team &amp; Salaries'!$P20),IF(AT$6&gt;'Team &amp; Salaries'!$M20,IFERROR(MIN('Team &amp; Salaries'!$P20,IF(ISNUMBER(AO110),AO110,0)+'Team &amp; Salaries'!$N20),'Team &amp; Salaries'!$N20),0)),IF('Team &amp; Salaries'!$O20="Annually",IF(AT$6='Team &amp; Salaries'!$M20,MIN('Team &amp; Salaries'!$N20,'Team &amp; Salaries'!$P20),IF(AT$6&gt;'Team &amp; Salaries'!$M20,IFERROR(MIN('Team &amp; Salaries'!$P20,#REF!+'Team &amp; Salaries'!$N20),MIN('Team &amp; Salaries'!$N20,'Team &amp; Salaries'!$P20)),0))))))</f>
        <v>1</v>
      </c>
      <c r="AU110" s="286">
        <f>IF('Team &amp; Salaries'!$O20="Never",IF(AU$6&gt;='Team &amp; Salaries'!$M20,MIN('Team &amp; Salaries'!$N20,'Team &amp; Salaries'!$P20),0),IF('Team &amp; Salaries'!$O20="Monthly",IF(AU$6='Team &amp; Salaries'!$M20,MIN('Team &amp; Salaries'!$N20,'Team &amp; Salaries'!$P20),IF(AU$6&gt;'Team &amp; Salaries'!$M20,MIN('Team &amp; Salaries'!$P20,AT110+'Team &amp; Salaries'!$N20),0)),IF('Team &amp; Salaries'!$O20="Quarterly",IF(AU$6='Team &amp; Salaries'!$M20,MIN('Team &amp; Salaries'!$N20,'Team &amp; Salaries'!$P20),IF(AU$6&gt;'Team &amp; Salaries'!$M20,IFERROR(MIN('Team &amp; Salaries'!$P20,IF(ISNUMBER(AP110),AP110,0)+'Team &amp; Salaries'!$N20),'Team &amp; Salaries'!$N20),0)),IF('Team &amp; Salaries'!$O20="Annually",IF(AU$6='Team &amp; Salaries'!$M20,MIN('Team &amp; Salaries'!$N20,'Team &amp; Salaries'!$P20),IF(AU$6&gt;'Team &amp; Salaries'!$M20,IFERROR(MIN('Team &amp; Salaries'!$P20,#REF!+'Team &amp; Salaries'!$N20),MIN('Team &amp; Salaries'!$N20,'Team &amp; Salaries'!$P20)),0))))))</f>
        <v>1</v>
      </c>
      <c r="AV110" s="286">
        <f>IF('Team &amp; Salaries'!$O20="Never",IF(AV$6&gt;='Team &amp; Salaries'!$M20,MIN('Team &amp; Salaries'!$N20,'Team &amp; Salaries'!$P20),0),IF('Team &amp; Salaries'!$O20="Monthly",IF(AV$6='Team &amp; Salaries'!$M20,MIN('Team &amp; Salaries'!$N20,'Team &amp; Salaries'!$P20),IF(AV$6&gt;'Team &amp; Salaries'!$M20,MIN('Team &amp; Salaries'!$P20,AU110+'Team &amp; Salaries'!$N20),0)),IF('Team &amp; Salaries'!$O20="Quarterly",IF(AV$6='Team &amp; Salaries'!$M20,MIN('Team &amp; Salaries'!$N20,'Team &amp; Salaries'!$P20),IF(AV$6&gt;'Team &amp; Salaries'!$M20,IFERROR(MIN('Team &amp; Salaries'!$P20,IF(ISNUMBER(AQ110),AQ110,0)+'Team &amp; Salaries'!$N20),'Team &amp; Salaries'!$N20),0)),IF('Team &amp; Salaries'!$O20="Annually",IF(AV$6='Team &amp; Salaries'!$M20,MIN('Team &amp; Salaries'!$N20,'Team &amp; Salaries'!$P20),IF(AV$6&gt;'Team &amp; Salaries'!$M20,IFERROR(MIN('Team &amp; Salaries'!$P20,#REF!+'Team &amp; Salaries'!$N20),MIN('Team &amp; Salaries'!$N20,'Team &amp; Salaries'!$P20)),0))))))</f>
        <v>1</v>
      </c>
      <c r="AW110" s="286">
        <f>IF('Team &amp; Salaries'!$O20="Never",IF(AW$6&gt;='Team &amp; Salaries'!$M20,MIN('Team &amp; Salaries'!$N20,'Team &amp; Salaries'!$P20),0),IF('Team &amp; Salaries'!$O20="Monthly",IF(AW$6='Team &amp; Salaries'!$M20,MIN('Team &amp; Salaries'!$N20,'Team &amp; Salaries'!$P20),IF(AW$6&gt;'Team &amp; Salaries'!$M20,MIN('Team &amp; Salaries'!$P20,AV110+'Team &amp; Salaries'!$N20),0)),IF('Team &amp; Salaries'!$O20="Quarterly",IF(AW$6='Team &amp; Salaries'!$M20,MIN('Team &amp; Salaries'!$N20,'Team &amp; Salaries'!$P20),IF(AW$6&gt;'Team &amp; Salaries'!$M20,IFERROR(MIN('Team &amp; Salaries'!$P20,IF(ISNUMBER(AR110),AR110,0)+'Team &amp; Salaries'!$N20),'Team &amp; Salaries'!$N20),0)),IF('Team &amp; Salaries'!$O20="Annually",IF(AW$6='Team &amp; Salaries'!$M20,MIN('Team &amp; Salaries'!$N20,'Team &amp; Salaries'!$P20),IF(AW$6&gt;'Team &amp; Salaries'!$M20,IFERROR(MIN('Team &amp; Salaries'!$P20,#REF!+'Team &amp; Salaries'!$N20),MIN('Team &amp; Salaries'!$N20,'Team &amp; Salaries'!$P20)),0))))))</f>
        <v>1</v>
      </c>
      <c r="AX110" s="286">
        <f>IF('Team &amp; Salaries'!$O20="Never",IF(AX$6&gt;='Team &amp; Salaries'!$M20,MIN('Team &amp; Salaries'!$N20,'Team &amp; Salaries'!$P20),0),IF('Team &amp; Salaries'!$O20="Monthly",IF(AX$6='Team &amp; Salaries'!$M20,MIN('Team &amp; Salaries'!$N20,'Team &amp; Salaries'!$P20),IF(AX$6&gt;'Team &amp; Salaries'!$M20,MIN('Team &amp; Salaries'!$P20,AW110+'Team &amp; Salaries'!$N20),0)),IF('Team &amp; Salaries'!$O20="Quarterly",IF(AX$6='Team &amp; Salaries'!$M20,MIN('Team &amp; Salaries'!$N20,'Team &amp; Salaries'!$P20),IF(AX$6&gt;'Team &amp; Salaries'!$M20,IFERROR(MIN('Team &amp; Salaries'!$P20,IF(ISNUMBER(AS110),AS110,0)+'Team &amp; Salaries'!$N20),'Team &amp; Salaries'!$N20),0)),IF('Team &amp; Salaries'!$O20="Annually",IF(AX$6='Team &amp; Salaries'!$M20,MIN('Team &amp; Salaries'!$N20,'Team &amp; Salaries'!$P20),IF(AX$6&gt;'Team &amp; Salaries'!$M20,IFERROR(MIN('Team &amp; Salaries'!$P20,#REF!+'Team &amp; Salaries'!$N20),MIN('Team &amp; Salaries'!$N20,'Team &amp; Salaries'!$P20)),0))))))</f>
        <v>1</v>
      </c>
      <c r="AY110" s="286">
        <f>IF('Team &amp; Salaries'!$O20="Never",IF(AY$6&gt;='Team &amp; Salaries'!$M20,MIN('Team &amp; Salaries'!$N20,'Team &amp; Salaries'!$P20),0),IF('Team &amp; Salaries'!$O20="Monthly",IF(AY$6='Team &amp; Salaries'!$M20,MIN('Team &amp; Salaries'!$N20,'Team &amp; Salaries'!$P20),IF(AY$6&gt;'Team &amp; Salaries'!$M20,MIN('Team &amp; Salaries'!$P20,AX110+'Team &amp; Salaries'!$N20),0)),IF('Team &amp; Salaries'!$O20="Quarterly",IF(AY$6='Team &amp; Salaries'!$M20,MIN('Team &amp; Salaries'!$N20,'Team &amp; Salaries'!$P20),IF(AY$6&gt;'Team &amp; Salaries'!$M20,IFERROR(MIN('Team &amp; Salaries'!$P20,IF(ISNUMBER(AT110),AT110,0)+'Team &amp; Salaries'!$N20),'Team &amp; Salaries'!$N20),0)),IF('Team &amp; Salaries'!$O20="Annually",IF(AY$6='Team &amp; Salaries'!$M20,MIN('Team &amp; Salaries'!$N20,'Team &amp; Salaries'!$P20),IF(AY$6&gt;'Team &amp; Salaries'!$M20,IFERROR(MIN('Team &amp; Salaries'!$P20,#REF!+'Team &amp; Salaries'!$N20),MIN('Team &amp; Salaries'!$N20,'Team &amp; Salaries'!$P20)),0))))))</f>
        <v>1</v>
      </c>
      <c r="AZ110" s="286">
        <f>IF('Team &amp; Salaries'!$O20="Never",IF(AZ$6&gt;='Team &amp; Salaries'!$M20,MIN('Team &amp; Salaries'!$N20,'Team &amp; Salaries'!$P20),0),IF('Team &amp; Salaries'!$O20="Monthly",IF(AZ$6='Team &amp; Salaries'!$M20,MIN('Team &amp; Salaries'!$N20,'Team &amp; Salaries'!$P20),IF(AZ$6&gt;'Team &amp; Salaries'!$M20,MIN('Team &amp; Salaries'!$P20,AY110+'Team &amp; Salaries'!$N20),0)),IF('Team &amp; Salaries'!$O20="Quarterly",IF(AZ$6='Team &amp; Salaries'!$M20,MIN('Team &amp; Salaries'!$N20,'Team &amp; Salaries'!$P20),IF(AZ$6&gt;'Team &amp; Salaries'!$M20,IFERROR(MIN('Team &amp; Salaries'!$P20,IF(ISNUMBER(AU110),AU110,0)+'Team &amp; Salaries'!$N20),'Team &amp; Salaries'!$N20),0)),IF('Team &amp; Salaries'!$O20="Annually",IF(AZ$6='Team &amp; Salaries'!$M20,MIN('Team &amp; Salaries'!$N20,'Team &amp; Salaries'!$P20),IF(AZ$6&gt;'Team &amp; Salaries'!$M20,IFERROR(MIN('Team &amp; Salaries'!$P20,#REF!+'Team &amp; Salaries'!$N20),MIN('Team &amp; Salaries'!$N20,'Team &amp; Salaries'!$P20)),0))))))</f>
        <v>1</v>
      </c>
      <c r="BA110" s="286">
        <f>IF('Team &amp; Salaries'!$O20="Never",IF(BA$6&gt;='Team &amp; Salaries'!$M20,MIN('Team &amp; Salaries'!$N20,'Team &amp; Salaries'!$P20),0),IF('Team &amp; Salaries'!$O20="Monthly",IF(BA$6='Team &amp; Salaries'!$M20,MIN('Team &amp; Salaries'!$N20,'Team &amp; Salaries'!$P20),IF(BA$6&gt;'Team &amp; Salaries'!$M20,MIN('Team &amp; Salaries'!$P20,AZ110+'Team &amp; Salaries'!$N20),0)),IF('Team &amp; Salaries'!$O20="Quarterly",IF(BA$6='Team &amp; Salaries'!$M20,MIN('Team &amp; Salaries'!$N20,'Team &amp; Salaries'!$P20),IF(BA$6&gt;'Team &amp; Salaries'!$M20,IFERROR(MIN('Team &amp; Salaries'!$P20,IF(ISNUMBER(AV110),AV110,0)+'Team &amp; Salaries'!$N20),'Team &amp; Salaries'!$N20),0)),IF('Team &amp; Salaries'!$O20="Annually",IF(BA$6='Team &amp; Salaries'!$M20,MIN('Team &amp; Salaries'!$N20,'Team &amp; Salaries'!$P20),IF(BA$6&gt;'Team &amp; Salaries'!$M20,IFERROR(MIN('Team &amp; Salaries'!$P20,#REF!+'Team &amp; Salaries'!$N20),MIN('Team &amp; Salaries'!$N20,'Team &amp; Salaries'!$P20)),0))))))</f>
        <v>1</v>
      </c>
      <c r="BB110" s="286">
        <f>IF('Team &amp; Salaries'!$O20="Never",IF(BB$6&gt;='Team &amp; Salaries'!$M20,MIN('Team &amp; Salaries'!$N20,'Team &amp; Salaries'!$P20),0),IF('Team &amp; Salaries'!$O20="Monthly",IF(BB$6='Team &amp; Salaries'!$M20,MIN('Team &amp; Salaries'!$N20,'Team &amp; Salaries'!$P20),IF(BB$6&gt;'Team &amp; Salaries'!$M20,MIN('Team &amp; Salaries'!$P20,BA110+'Team &amp; Salaries'!$N20),0)),IF('Team &amp; Salaries'!$O20="Quarterly",IF(BB$6='Team &amp; Salaries'!$M20,MIN('Team &amp; Salaries'!$N20,'Team &amp; Salaries'!$P20),IF(BB$6&gt;'Team &amp; Salaries'!$M20,IFERROR(MIN('Team &amp; Salaries'!$P20,IF(ISNUMBER(AW110),AW110,0)+'Team &amp; Salaries'!$N20),'Team &amp; Salaries'!$N20),0)),IF('Team &amp; Salaries'!$O20="Annually",IF(BB$6='Team &amp; Salaries'!$M20,MIN('Team &amp; Salaries'!$N20,'Team &amp; Salaries'!$P20),IF(BB$6&gt;'Team &amp; Salaries'!$M20,IFERROR(MIN('Team &amp; Salaries'!$P20,#REF!+'Team &amp; Salaries'!$N20),MIN('Team &amp; Salaries'!$N20,'Team &amp; Salaries'!$P20)),0))))))</f>
        <v>1</v>
      </c>
      <c r="BC110" s="286">
        <f>IF('Team &amp; Salaries'!$O20="Never",IF(BC$6&gt;='Team &amp; Salaries'!$M20,MIN('Team &amp; Salaries'!$N20,'Team &amp; Salaries'!$P20),0),IF('Team &amp; Salaries'!$O20="Monthly",IF(BC$6='Team &amp; Salaries'!$M20,MIN('Team &amp; Salaries'!$N20,'Team &amp; Salaries'!$P20),IF(BC$6&gt;'Team &amp; Salaries'!$M20,MIN('Team &amp; Salaries'!$P20,BB110+'Team &amp; Salaries'!$N20),0)),IF('Team &amp; Salaries'!$O20="Quarterly",IF(BC$6='Team &amp; Salaries'!$M20,MIN('Team &amp; Salaries'!$N20,'Team &amp; Salaries'!$P20),IF(BC$6&gt;'Team &amp; Salaries'!$M20,IFERROR(MIN('Team &amp; Salaries'!$P20,IF(ISNUMBER(AX110),AX110,0)+'Team &amp; Salaries'!$N20),'Team &amp; Salaries'!$N20),0)),IF('Team &amp; Salaries'!$O20="Annually",IF(BC$6='Team &amp; Salaries'!$M20,MIN('Team &amp; Salaries'!$N20,'Team &amp; Salaries'!$P20),IF(BC$6&gt;'Team &amp; Salaries'!$M20,IFERROR(MIN('Team &amp; Salaries'!$P20,#REF!+'Team &amp; Salaries'!$N20),MIN('Team &amp; Salaries'!$N20,'Team &amp; Salaries'!$P20)),0))))))</f>
        <v>1</v>
      </c>
      <c r="BD110" s="286">
        <f>IF('Team &amp; Salaries'!$O20="Never",IF(BD$6&gt;='Team &amp; Salaries'!$M20,MIN('Team &amp; Salaries'!$N20,'Team &amp; Salaries'!$P20),0),IF('Team &amp; Salaries'!$O20="Monthly",IF(BD$6='Team &amp; Salaries'!$M20,MIN('Team &amp; Salaries'!$N20,'Team &amp; Salaries'!$P20),IF(BD$6&gt;'Team &amp; Salaries'!$M20,MIN('Team &amp; Salaries'!$P20,BC110+'Team &amp; Salaries'!$N20),0)),IF('Team &amp; Salaries'!$O20="Quarterly",IF(BD$6='Team &amp; Salaries'!$M20,MIN('Team &amp; Salaries'!$N20,'Team &amp; Salaries'!$P20),IF(BD$6&gt;'Team &amp; Salaries'!$M20,IFERROR(MIN('Team &amp; Salaries'!$P20,IF(ISNUMBER(AY110),AY110,0)+'Team &amp; Salaries'!$N20),'Team &amp; Salaries'!$N20),0)),IF('Team &amp; Salaries'!$O20="Annually",IF(BD$6='Team &amp; Salaries'!$M20,MIN('Team &amp; Salaries'!$N20,'Team &amp; Salaries'!$P20),IF(BD$6&gt;'Team &amp; Salaries'!$M20,IFERROR(MIN('Team &amp; Salaries'!$P20,#REF!+'Team &amp; Salaries'!$N20),MIN('Team &amp; Salaries'!$N20,'Team &amp; Salaries'!$P20)),0))))))</f>
        <v>1</v>
      </c>
      <c r="BE110" s="286">
        <f>IF('Team &amp; Salaries'!$O20="Never",IF(BE$6&gt;='Team &amp; Salaries'!$M20,MIN('Team &amp; Salaries'!$N20,'Team &amp; Salaries'!$P20),0),IF('Team &amp; Salaries'!$O20="Monthly",IF(BE$6='Team &amp; Salaries'!$M20,MIN('Team &amp; Salaries'!$N20,'Team &amp; Salaries'!$P20),IF(BE$6&gt;'Team &amp; Salaries'!$M20,MIN('Team &amp; Salaries'!$P20,BD110+'Team &amp; Salaries'!$N20),0)),IF('Team &amp; Salaries'!$O20="Quarterly",IF(BE$6='Team &amp; Salaries'!$M20,MIN('Team &amp; Salaries'!$N20,'Team &amp; Salaries'!$P20),IF(BE$6&gt;'Team &amp; Salaries'!$M20,IFERROR(MIN('Team &amp; Salaries'!$P20,IF(ISNUMBER(AZ110),AZ110,0)+'Team &amp; Salaries'!$N20),'Team &amp; Salaries'!$N20),0)),IF('Team &amp; Salaries'!$O20="Annually",IF(BE$6='Team &amp; Salaries'!$M20,MIN('Team &amp; Salaries'!$N20,'Team &amp; Salaries'!$P20),IF(BE$6&gt;'Team &amp; Salaries'!$M20,IFERROR(MIN('Team &amp; Salaries'!$P20,#REF!+'Team &amp; Salaries'!$N20),MIN('Team &amp; Salaries'!$N20,'Team &amp; Salaries'!$P20)),0))))))</f>
        <v>1</v>
      </c>
      <c r="BF110" s="286">
        <f>IF('Team &amp; Salaries'!$O20="Never",IF(BF$6&gt;='Team &amp; Salaries'!$M20,MIN('Team &amp; Salaries'!$N20,'Team &amp; Salaries'!$P20),0),IF('Team &amp; Salaries'!$O20="Monthly",IF(BF$6='Team &amp; Salaries'!$M20,MIN('Team &amp; Salaries'!$N20,'Team &amp; Salaries'!$P20),IF(BF$6&gt;'Team &amp; Salaries'!$M20,MIN('Team &amp; Salaries'!$P20,BE110+'Team &amp; Salaries'!$N20),0)),IF('Team &amp; Salaries'!$O20="Quarterly",IF(BF$6='Team &amp; Salaries'!$M20,MIN('Team &amp; Salaries'!$N20,'Team &amp; Salaries'!$P20),IF(BF$6&gt;'Team &amp; Salaries'!$M20,IFERROR(MIN('Team &amp; Salaries'!$P20,IF(ISNUMBER(BA110),BA110,0)+'Team &amp; Salaries'!$N20),'Team &amp; Salaries'!$N20),0)),IF('Team &amp; Salaries'!$O20="Annually",IF(BF$6='Team &amp; Salaries'!$M20,MIN('Team &amp; Salaries'!$N20,'Team &amp; Salaries'!$P20),IF(BF$6&gt;'Team &amp; Salaries'!$M20,IFERROR(MIN('Team &amp; Salaries'!$P20,#REF!+'Team &amp; Salaries'!$N20),MIN('Team &amp; Salaries'!$N20,'Team &amp; Salaries'!$P20)),0))))))</f>
        <v>1</v>
      </c>
      <c r="BG110" s="286">
        <f>IF('Team &amp; Salaries'!$O20="Never",IF(BG$6&gt;='Team &amp; Salaries'!$M20,MIN('Team &amp; Salaries'!$N20,'Team &amp; Salaries'!$P20),0),IF('Team &amp; Salaries'!$O20="Monthly",IF(BG$6='Team &amp; Salaries'!$M20,MIN('Team &amp; Salaries'!$N20,'Team &amp; Salaries'!$P20),IF(BG$6&gt;'Team &amp; Salaries'!$M20,MIN('Team &amp; Salaries'!$P20,BF110+'Team &amp; Salaries'!$N20),0)),IF('Team &amp; Salaries'!$O20="Quarterly",IF(BG$6='Team &amp; Salaries'!$M20,MIN('Team &amp; Salaries'!$N20,'Team &amp; Salaries'!$P20),IF(BG$6&gt;'Team &amp; Salaries'!$M20,IFERROR(MIN('Team &amp; Salaries'!$P20,IF(ISNUMBER(BB110),BB110,0)+'Team &amp; Salaries'!$N20),'Team &amp; Salaries'!$N20),0)),IF('Team &amp; Salaries'!$O20="Annually",IF(BG$6='Team &amp; Salaries'!$M20,MIN('Team &amp; Salaries'!$N20,'Team &amp; Salaries'!$P20),IF(BG$6&gt;'Team &amp; Salaries'!$M20,IFERROR(MIN('Team &amp; Salaries'!$P20,#REF!+'Team &amp; Salaries'!$N20),MIN('Team &amp; Salaries'!$N20,'Team &amp; Salaries'!$P20)),0))))))</f>
        <v>1</v>
      </c>
      <c r="BH110" s="286">
        <f>IF('Team &amp; Salaries'!$O20="Never",IF(BH$6&gt;='Team &amp; Salaries'!$M20,MIN('Team &amp; Salaries'!$N20,'Team &amp; Salaries'!$P20),0),IF('Team &amp; Salaries'!$O20="Monthly",IF(BH$6='Team &amp; Salaries'!$M20,MIN('Team &amp; Salaries'!$N20,'Team &amp; Salaries'!$P20),IF(BH$6&gt;'Team &amp; Salaries'!$M20,MIN('Team &amp; Salaries'!$P20,BG110+'Team &amp; Salaries'!$N20),0)),IF('Team &amp; Salaries'!$O20="Quarterly",IF(BH$6='Team &amp; Salaries'!$M20,MIN('Team &amp; Salaries'!$N20,'Team &amp; Salaries'!$P20),IF(BH$6&gt;'Team &amp; Salaries'!$M20,IFERROR(MIN('Team &amp; Salaries'!$P20,IF(ISNUMBER(BC110),BC110,0)+'Team &amp; Salaries'!$N20),'Team &amp; Salaries'!$N20),0)),IF('Team &amp; Salaries'!$O20="Annually",IF(BH$6='Team &amp; Salaries'!$M20,MIN('Team &amp; Salaries'!$N20,'Team &amp; Salaries'!$P20),IF(BH$6&gt;'Team &amp; Salaries'!$M20,IFERROR(MIN('Team &amp; Salaries'!$P20,#REF!+'Team &amp; Salaries'!$N20),MIN('Team &amp; Salaries'!$N20,'Team &amp; Salaries'!$P20)),0))))))</f>
        <v>1</v>
      </c>
      <c r="BI110" s="286">
        <f>IF('Team &amp; Salaries'!$O20="Never",IF(BI$6&gt;='Team &amp; Salaries'!$M20,MIN('Team &amp; Salaries'!$N20,'Team &amp; Salaries'!$P20),0),IF('Team &amp; Salaries'!$O20="Monthly",IF(BI$6='Team &amp; Salaries'!$M20,MIN('Team &amp; Salaries'!$N20,'Team &amp; Salaries'!$P20),IF(BI$6&gt;'Team &amp; Salaries'!$M20,MIN('Team &amp; Salaries'!$P20,BH110+'Team &amp; Salaries'!$N20),0)),IF('Team &amp; Salaries'!$O20="Quarterly",IF(BI$6='Team &amp; Salaries'!$M20,MIN('Team &amp; Salaries'!$N20,'Team &amp; Salaries'!$P20),IF(BI$6&gt;'Team &amp; Salaries'!$M20,IFERROR(MIN('Team &amp; Salaries'!$P20,IF(ISNUMBER(BD110),BD110,0)+'Team &amp; Salaries'!$N20),'Team &amp; Salaries'!$N20),0)),IF('Team &amp; Salaries'!$O20="Annually",IF(BI$6='Team &amp; Salaries'!$M20,MIN('Team &amp; Salaries'!$N20,'Team &amp; Salaries'!$P20),IF(BI$6&gt;'Team &amp; Salaries'!$M20,IFERROR(MIN('Team &amp; Salaries'!$P20,#REF!+'Team &amp; Salaries'!$N20),MIN('Team &amp; Salaries'!$N20,'Team &amp; Salaries'!$P20)),0))))))</f>
        <v>1</v>
      </c>
      <c r="BJ110" s="286">
        <f>IF('Team &amp; Salaries'!$O20="Never",IF(BJ$6&gt;='Team &amp; Salaries'!$M20,MIN('Team &amp; Salaries'!$N20,'Team &amp; Salaries'!$P20),0),IF('Team &amp; Salaries'!$O20="Monthly",IF(BJ$6='Team &amp; Salaries'!$M20,MIN('Team &amp; Salaries'!$N20,'Team &amp; Salaries'!$P20),IF(BJ$6&gt;'Team &amp; Salaries'!$M20,MIN('Team &amp; Salaries'!$P20,BI110+'Team &amp; Salaries'!$N20),0)),IF('Team &amp; Salaries'!$O20="Quarterly",IF(BJ$6='Team &amp; Salaries'!$M20,MIN('Team &amp; Salaries'!$N20,'Team &amp; Salaries'!$P20),IF(BJ$6&gt;'Team &amp; Salaries'!$M20,IFERROR(MIN('Team &amp; Salaries'!$P20,IF(ISNUMBER(BE110),BE110,0)+'Team &amp; Salaries'!$N20),'Team &amp; Salaries'!$N20),0)),IF('Team &amp; Salaries'!$O20="Annually",IF(BJ$6='Team &amp; Salaries'!$M20,MIN('Team &amp; Salaries'!$N20,'Team &amp; Salaries'!$P20),IF(BJ$6&gt;'Team &amp; Salaries'!$M20,IFERROR(MIN('Team &amp; Salaries'!$P20,#REF!+'Team &amp; Salaries'!$N20),MIN('Team &amp; Salaries'!$N20,'Team &amp; Salaries'!$P20)),0))))))</f>
        <v>1</v>
      </c>
      <c r="BK110" s="286">
        <f>IF('Team &amp; Salaries'!$O20="Never",IF(BK$6&gt;='Team &amp; Salaries'!$M20,MIN('Team &amp; Salaries'!$N20,'Team &amp; Salaries'!$P20),0),IF('Team &amp; Salaries'!$O20="Monthly",IF(BK$6='Team &amp; Salaries'!$M20,MIN('Team &amp; Salaries'!$N20,'Team &amp; Salaries'!$P20),IF(BK$6&gt;'Team &amp; Salaries'!$M20,MIN('Team &amp; Salaries'!$P20,BJ110+'Team &amp; Salaries'!$N20),0)),IF('Team &amp; Salaries'!$O20="Quarterly",IF(BK$6='Team &amp; Salaries'!$M20,MIN('Team &amp; Salaries'!$N20,'Team &amp; Salaries'!$P20),IF(BK$6&gt;'Team &amp; Salaries'!$M20,IFERROR(MIN('Team &amp; Salaries'!$P20,IF(ISNUMBER(BF110),BF110,0)+'Team &amp; Salaries'!$N20),'Team &amp; Salaries'!$N20),0)),IF('Team &amp; Salaries'!$O20="Annually",IF(BK$6='Team &amp; Salaries'!$M20,MIN('Team &amp; Salaries'!$N20,'Team &amp; Salaries'!$P20),IF(BK$6&gt;'Team &amp; Salaries'!$M20,IFERROR(MIN('Team &amp; Salaries'!$P20,#REF!+'Team &amp; Salaries'!$N20),MIN('Team &amp; Salaries'!$N20,'Team &amp; Salaries'!$P20)),0))))))</f>
        <v>1</v>
      </c>
      <c r="BL110" s="286">
        <f>IF('Team &amp; Salaries'!$O20="Never",IF(BL$6&gt;='Team &amp; Salaries'!$M20,MIN('Team &amp; Salaries'!$N20,'Team &amp; Salaries'!$P20),0),IF('Team &amp; Salaries'!$O20="Monthly",IF(BL$6='Team &amp; Salaries'!$M20,MIN('Team &amp; Salaries'!$N20,'Team &amp; Salaries'!$P20),IF(BL$6&gt;'Team &amp; Salaries'!$M20,MIN('Team &amp; Salaries'!$P20,BK110+'Team &amp; Salaries'!$N20),0)),IF('Team &amp; Salaries'!$O20="Quarterly",IF(BL$6='Team &amp; Salaries'!$M20,MIN('Team &amp; Salaries'!$N20,'Team &amp; Salaries'!$P20),IF(BL$6&gt;'Team &amp; Salaries'!$M20,IFERROR(MIN('Team &amp; Salaries'!$P20,IF(ISNUMBER(BG110),BG110,0)+'Team &amp; Salaries'!$N20),'Team &amp; Salaries'!$N20),0)),IF('Team &amp; Salaries'!$O20="Annually",IF(BL$6='Team &amp; Salaries'!$M20,MIN('Team &amp; Salaries'!$N20,'Team &amp; Salaries'!$P20),IF(BL$6&gt;'Team &amp; Salaries'!$M20,IFERROR(MIN('Team &amp; Salaries'!$P20,#REF!+'Team &amp; Salaries'!$N20),MIN('Team &amp; Salaries'!$N20,'Team &amp; Salaries'!$P20)),0))))))</f>
        <v>1</v>
      </c>
      <c r="BM110" s="286">
        <f>IF('Team &amp; Salaries'!$O20="Never",IF(BM$6&gt;='Team &amp; Salaries'!$M20,MIN('Team &amp; Salaries'!$N20,'Team &amp; Salaries'!$P20),0),IF('Team &amp; Salaries'!$O20="Monthly",IF(BM$6='Team &amp; Salaries'!$M20,MIN('Team &amp; Salaries'!$N20,'Team &amp; Salaries'!$P20),IF(BM$6&gt;'Team &amp; Salaries'!$M20,MIN('Team &amp; Salaries'!$P20,BL110+'Team &amp; Salaries'!$N20),0)),IF('Team &amp; Salaries'!$O20="Quarterly",IF(BM$6='Team &amp; Salaries'!$M20,MIN('Team &amp; Salaries'!$N20,'Team &amp; Salaries'!$P20),IF(BM$6&gt;'Team &amp; Salaries'!$M20,IFERROR(MIN('Team &amp; Salaries'!$P20,IF(ISNUMBER(BH110),BH110,0)+'Team &amp; Salaries'!$N20),'Team &amp; Salaries'!$N20),0)),IF('Team &amp; Salaries'!$O20="Annually",IF(BM$6='Team &amp; Salaries'!$M20,MIN('Team &amp; Salaries'!$N20,'Team &amp; Salaries'!$P20),IF(BM$6&gt;'Team &amp; Salaries'!$M20,IFERROR(MIN('Team &amp; Salaries'!$P20,#REF!+'Team &amp; Salaries'!$N20),MIN('Team &amp; Salaries'!$N20,'Team &amp; Salaries'!$P20)),0))))))</f>
        <v>1</v>
      </c>
      <c r="BN110" s="286">
        <f>IF('Team &amp; Salaries'!$O20="Never",IF(BN$6&gt;='Team &amp; Salaries'!$M20,MIN('Team &amp; Salaries'!$N20,'Team &amp; Salaries'!$P20),0),IF('Team &amp; Salaries'!$O20="Monthly",IF(BN$6='Team &amp; Salaries'!$M20,MIN('Team &amp; Salaries'!$N20,'Team &amp; Salaries'!$P20),IF(BN$6&gt;'Team &amp; Salaries'!$M20,MIN('Team &amp; Salaries'!$P20,BM110+'Team &amp; Salaries'!$N20),0)),IF('Team &amp; Salaries'!$O20="Quarterly",IF(BN$6='Team &amp; Salaries'!$M20,MIN('Team &amp; Salaries'!$N20,'Team &amp; Salaries'!$P20),IF(BN$6&gt;'Team &amp; Salaries'!$M20,IFERROR(MIN('Team &amp; Salaries'!$P20,IF(ISNUMBER(BI110),BI110,0)+'Team &amp; Salaries'!$N20),'Team &amp; Salaries'!$N20),0)),IF('Team &amp; Salaries'!$O20="Annually",IF(BN$6='Team &amp; Salaries'!$M20,MIN('Team &amp; Salaries'!$N20,'Team &amp; Salaries'!$P20),IF(BN$6&gt;'Team &amp; Salaries'!$M20,IFERROR(MIN('Team &amp; Salaries'!$P20,#REF!+'Team &amp; Salaries'!$N20),MIN('Team &amp; Salaries'!$N20,'Team &amp; Salaries'!$P20)),0))))))</f>
        <v>1</v>
      </c>
      <c r="BO110" s="286">
        <f>IF('Team &amp; Salaries'!$O20="Never",IF(BO$6&gt;='Team &amp; Salaries'!$M20,MIN('Team &amp; Salaries'!$N20,'Team &amp; Salaries'!$P20),0),IF('Team &amp; Salaries'!$O20="Monthly",IF(BO$6='Team &amp; Salaries'!$M20,MIN('Team &amp; Salaries'!$N20,'Team &amp; Salaries'!$P20),IF(BO$6&gt;'Team &amp; Salaries'!$M20,MIN('Team &amp; Salaries'!$P20,BN110+'Team &amp; Salaries'!$N20),0)),IF('Team &amp; Salaries'!$O20="Quarterly",IF(BO$6='Team &amp; Salaries'!$M20,MIN('Team &amp; Salaries'!$N20,'Team &amp; Salaries'!$P20),IF(BO$6&gt;'Team &amp; Salaries'!$M20,IFERROR(MIN('Team &amp; Salaries'!$P20,IF(ISNUMBER(BJ110),BJ110,0)+'Team &amp; Salaries'!$N20),'Team &amp; Salaries'!$N20),0)),IF('Team &amp; Salaries'!$O20="Annually",IF(BO$6='Team &amp; Salaries'!$M20,MIN('Team &amp; Salaries'!$N20,'Team &amp; Salaries'!$P20),IF(BO$6&gt;'Team &amp; Salaries'!$M20,IFERROR(MIN('Team &amp; Salaries'!$P20,#REF!+'Team &amp; Salaries'!$N20),MIN('Team &amp; Salaries'!$N20,'Team &amp; Salaries'!$P20)),0))))))</f>
        <v>1</v>
      </c>
      <c r="BP110" s="286">
        <f>IF('Team &amp; Salaries'!$O20="Never",IF(BP$6&gt;='Team &amp; Salaries'!$M20,MIN('Team &amp; Salaries'!$N20,'Team &amp; Salaries'!$P20),0),IF('Team &amp; Salaries'!$O20="Monthly",IF(BP$6='Team &amp; Salaries'!$M20,MIN('Team &amp; Salaries'!$N20,'Team &amp; Salaries'!$P20),IF(BP$6&gt;'Team &amp; Salaries'!$M20,MIN('Team &amp; Salaries'!$P20,BO110+'Team &amp; Salaries'!$N20),0)),IF('Team &amp; Salaries'!$O20="Quarterly",IF(BP$6='Team &amp; Salaries'!$M20,MIN('Team &amp; Salaries'!$N20,'Team &amp; Salaries'!$P20),IF(BP$6&gt;'Team &amp; Salaries'!$M20,IFERROR(MIN('Team &amp; Salaries'!$P20,IF(ISNUMBER(BK110),BK110,0)+'Team &amp; Salaries'!$N20),'Team &amp; Salaries'!$N20),0)),IF('Team &amp; Salaries'!$O20="Annually",IF(BP$6='Team &amp; Salaries'!$M20,MIN('Team &amp; Salaries'!$N20,'Team &amp; Salaries'!$P20),IF(BP$6&gt;'Team &amp; Salaries'!$M20,IFERROR(MIN('Team &amp; Salaries'!$P20,#REF!+'Team &amp; Salaries'!$N20),MIN('Team &amp; Salaries'!$N20,'Team &amp; Salaries'!$P20)),0))))))</f>
        <v>1</v>
      </c>
      <c r="BQ110" s="286">
        <f>IF('Team &amp; Salaries'!$O20="Never",IF(BQ$6&gt;='Team &amp; Salaries'!$M20,MIN('Team &amp; Salaries'!$N20,'Team &amp; Salaries'!$P20),0),IF('Team &amp; Salaries'!$O20="Monthly",IF(BQ$6='Team &amp; Salaries'!$M20,MIN('Team &amp; Salaries'!$N20,'Team &amp; Salaries'!$P20),IF(BQ$6&gt;'Team &amp; Salaries'!$M20,MIN('Team &amp; Salaries'!$P20,BP110+'Team &amp; Salaries'!$N20),0)),IF('Team &amp; Salaries'!$O20="Quarterly",IF(BQ$6='Team &amp; Salaries'!$M20,MIN('Team &amp; Salaries'!$N20,'Team &amp; Salaries'!$P20),IF(BQ$6&gt;'Team &amp; Salaries'!$M20,IFERROR(MIN('Team &amp; Salaries'!$P20,IF(ISNUMBER(BL110),BL110,0)+'Team &amp; Salaries'!$N20),'Team &amp; Salaries'!$N20),0)),IF('Team &amp; Salaries'!$O20="Annually",IF(BQ$6='Team &amp; Salaries'!$M20,MIN('Team &amp; Salaries'!$N20,'Team &amp; Salaries'!$P20),IF(BQ$6&gt;'Team &amp; Salaries'!$M20,IFERROR(MIN('Team &amp; Salaries'!$P20,#REF!+'Team &amp; Salaries'!$N20),MIN('Team &amp; Salaries'!$N20,'Team &amp; Salaries'!$P20)),0))))))</f>
        <v>1</v>
      </c>
      <c r="BR110" s="286">
        <f>IF('Team &amp; Salaries'!$O20="Never",IF(BR$6&gt;='Team &amp; Salaries'!$M20,MIN('Team &amp; Salaries'!$N20,'Team &amp; Salaries'!$P20),0),IF('Team &amp; Salaries'!$O20="Monthly",IF(BR$6='Team &amp; Salaries'!$M20,MIN('Team &amp; Salaries'!$N20,'Team &amp; Salaries'!$P20),IF(BR$6&gt;'Team &amp; Salaries'!$M20,MIN('Team &amp; Salaries'!$P20,BQ110+'Team &amp; Salaries'!$N20),0)),IF('Team &amp; Salaries'!$O20="Quarterly",IF(BR$6='Team &amp; Salaries'!$M20,MIN('Team &amp; Salaries'!$N20,'Team &amp; Salaries'!$P20),IF(BR$6&gt;'Team &amp; Salaries'!$M20,IFERROR(MIN('Team &amp; Salaries'!$P20,IF(ISNUMBER(BM110),BM110,0)+'Team &amp; Salaries'!$N20),'Team &amp; Salaries'!$N20),0)),IF('Team &amp; Salaries'!$O20="Annually",IF(BR$6='Team &amp; Salaries'!$M20,MIN('Team &amp; Salaries'!$N20,'Team &amp; Salaries'!$P20),IF(BR$6&gt;'Team &amp; Salaries'!$M20,IFERROR(MIN('Team &amp; Salaries'!$P20,#REF!+'Team &amp; Salaries'!$N20),MIN('Team &amp; Salaries'!$N20,'Team &amp; Salaries'!$P20)),0))))))</f>
        <v>1</v>
      </c>
      <c r="BS110" s="286">
        <f>IF('Team &amp; Salaries'!$O20="Never",IF(BS$6&gt;='Team &amp; Salaries'!$M20,MIN('Team &amp; Salaries'!$N20,'Team &amp; Salaries'!$P20),0),IF('Team &amp; Salaries'!$O20="Monthly",IF(BS$6='Team &amp; Salaries'!$M20,MIN('Team &amp; Salaries'!$N20,'Team &amp; Salaries'!$P20),IF(BS$6&gt;'Team &amp; Salaries'!$M20,MIN('Team &amp; Salaries'!$P20,BR110+'Team &amp; Salaries'!$N20),0)),IF('Team &amp; Salaries'!$O20="Quarterly",IF(BS$6='Team &amp; Salaries'!$M20,MIN('Team &amp; Salaries'!$N20,'Team &amp; Salaries'!$P20),IF(BS$6&gt;'Team &amp; Salaries'!$M20,IFERROR(MIN('Team &amp; Salaries'!$P20,IF(ISNUMBER(BN110),BN110,0)+'Team &amp; Salaries'!$N20),'Team &amp; Salaries'!$N20),0)),IF('Team &amp; Salaries'!$O20="Annually",IF(BS$6='Team &amp; Salaries'!$M20,MIN('Team &amp; Salaries'!$N20,'Team &amp; Salaries'!$P20),IF(BS$6&gt;'Team &amp; Salaries'!$M20,IFERROR(MIN('Team &amp; Salaries'!$P20,#REF!+'Team &amp; Salaries'!$N20),MIN('Team &amp; Salaries'!$N20,'Team &amp; Salaries'!$P20)),0))))))</f>
        <v>1</v>
      </c>
      <c r="BT110" s="286">
        <f>IF('Team &amp; Salaries'!$O20="Never",IF(BT$6&gt;='Team &amp; Salaries'!$M20,MIN('Team &amp; Salaries'!$N20,'Team &amp; Salaries'!$P20),0),IF('Team &amp; Salaries'!$O20="Monthly",IF(BT$6='Team &amp; Salaries'!$M20,MIN('Team &amp; Salaries'!$N20,'Team &amp; Salaries'!$P20),IF(BT$6&gt;'Team &amp; Salaries'!$M20,MIN('Team &amp; Salaries'!$P20,BS110+'Team &amp; Salaries'!$N20),0)),IF('Team &amp; Salaries'!$O20="Quarterly",IF(BT$6='Team &amp; Salaries'!$M20,MIN('Team &amp; Salaries'!$N20,'Team &amp; Salaries'!$P20),IF(BT$6&gt;'Team &amp; Salaries'!$M20,IFERROR(MIN('Team &amp; Salaries'!$P20,IF(ISNUMBER(BO110),BO110,0)+'Team &amp; Salaries'!$N20),'Team &amp; Salaries'!$N20),0)),IF('Team &amp; Salaries'!$O20="Annually",IF(BT$6='Team &amp; Salaries'!$M20,MIN('Team &amp; Salaries'!$N20,'Team &amp; Salaries'!$P20),IF(BT$6&gt;'Team &amp; Salaries'!$M20,IFERROR(MIN('Team &amp; Salaries'!$P20,#REF!+'Team &amp; Salaries'!$N20),MIN('Team &amp; Salaries'!$N20,'Team &amp; Salaries'!$P20)),0))))))</f>
        <v>1</v>
      </c>
      <c r="BU110" s="286">
        <f>IF('Team &amp; Salaries'!$O20="Never",IF(BU$6&gt;='Team &amp; Salaries'!$M20,MIN('Team &amp; Salaries'!$N20,'Team &amp; Salaries'!$P20),0),IF('Team &amp; Salaries'!$O20="Monthly",IF(BU$6='Team &amp; Salaries'!$M20,MIN('Team &amp; Salaries'!$N20,'Team &amp; Salaries'!$P20),IF(BU$6&gt;'Team &amp; Salaries'!$M20,MIN('Team &amp; Salaries'!$P20,BT110+'Team &amp; Salaries'!$N20),0)),IF('Team &amp; Salaries'!$O20="Quarterly",IF(BU$6='Team &amp; Salaries'!$M20,MIN('Team &amp; Salaries'!$N20,'Team &amp; Salaries'!$P20),IF(BU$6&gt;'Team &amp; Salaries'!$M20,IFERROR(MIN('Team &amp; Salaries'!$P20,IF(ISNUMBER(BP110),BP110,0)+'Team &amp; Salaries'!$N20),'Team &amp; Salaries'!$N20),0)),IF('Team &amp; Salaries'!$O20="Annually",IF(BU$6='Team &amp; Salaries'!$M20,MIN('Team &amp; Salaries'!$N20,'Team &amp; Salaries'!$P20),IF(BU$6&gt;'Team &amp; Salaries'!$M20,IFERROR(MIN('Team &amp; Salaries'!$P20,#REF!+'Team &amp; Salaries'!$N20),MIN('Team &amp; Salaries'!$N20,'Team &amp; Salaries'!$P20)),0))))))</f>
        <v>1</v>
      </c>
      <c r="BV110" s="286">
        <f>IF('Team &amp; Salaries'!$O20="Never",IF(BV$6&gt;='Team &amp; Salaries'!$M20,MIN('Team &amp; Salaries'!$N20,'Team &amp; Salaries'!$P20),0),IF('Team &amp; Salaries'!$O20="Monthly",IF(BV$6='Team &amp; Salaries'!$M20,MIN('Team &amp; Salaries'!$N20,'Team &amp; Salaries'!$P20),IF(BV$6&gt;'Team &amp; Salaries'!$M20,MIN('Team &amp; Salaries'!$P20,BU110+'Team &amp; Salaries'!$N20),0)),IF('Team &amp; Salaries'!$O20="Quarterly",IF(BV$6='Team &amp; Salaries'!$M20,MIN('Team &amp; Salaries'!$N20,'Team &amp; Salaries'!$P20),IF(BV$6&gt;'Team &amp; Salaries'!$M20,IFERROR(MIN('Team &amp; Salaries'!$P20,IF(ISNUMBER(BQ110),BQ110,0)+'Team &amp; Salaries'!$N20),'Team &amp; Salaries'!$N20),0)),IF('Team &amp; Salaries'!$O20="Annually",IF(BV$6='Team &amp; Salaries'!$M20,MIN('Team &amp; Salaries'!$N20,'Team &amp; Salaries'!$P20),IF(BV$6&gt;'Team &amp; Salaries'!$M20,IFERROR(MIN('Team &amp; Salaries'!$P20,#REF!+'Team &amp; Salaries'!$N20),MIN('Team &amp; Salaries'!$N20,'Team &amp; Salaries'!$P20)),0))))))</f>
        <v>1</v>
      </c>
      <c r="BW110" s="286">
        <f>IF('Team &amp; Salaries'!$O20="Never",IF(BW$6&gt;='Team &amp; Salaries'!$M20,MIN('Team &amp; Salaries'!$N20,'Team &amp; Salaries'!$P20),0),IF('Team &amp; Salaries'!$O20="Monthly",IF(BW$6='Team &amp; Salaries'!$M20,MIN('Team &amp; Salaries'!$N20,'Team &amp; Salaries'!$P20),IF(BW$6&gt;'Team &amp; Salaries'!$M20,MIN('Team &amp; Salaries'!$P20,BV110+'Team &amp; Salaries'!$N20),0)),IF('Team &amp; Salaries'!$O20="Quarterly",IF(BW$6='Team &amp; Salaries'!$M20,MIN('Team &amp; Salaries'!$N20,'Team &amp; Salaries'!$P20),IF(BW$6&gt;'Team &amp; Salaries'!$M20,IFERROR(MIN('Team &amp; Salaries'!$P20,IF(ISNUMBER(BR110),BR110,0)+'Team &amp; Salaries'!$N20),'Team &amp; Salaries'!$N20),0)),IF('Team &amp; Salaries'!$O20="Annually",IF(BW$6='Team &amp; Salaries'!$M20,MIN('Team &amp; Salaries'!$N20,'Team &amp; Salaries'!$P20),IF(BW$6&gt;'Team &amp; Salaries'!$M20,IFERROR(MIN('Team &amp; Salaries'!$P20,#REF!+'Team &amp; Salaries'!$N20),MIN('Team &amp; Salaries'!$N20,'Team &amp; Salaries'!$P20)),0))))))</f>
        <v>1</v>
      </c>
      <c r="BX110" s="286">
        <f>IF('Team &amp; Salaries'!$O20="Never",IF(BX$6&gt;='Team &amp; Salaries'!$M20,MIN('Team &amp; Salaries'!$N20,'Team &amp; Salaries'!$P20),0),IF('Team &amp; Salaries'!$O20="Monthly",IF(BX$6='Team &amp; Salaries'!$M20,MIN('Team &amp; Salaries'!$N20,'Team &amp; Salaries'!$P20),IF(BX$6&gt;'Team &amp; Salaries'!$M20,MIN('Team &amp; Salaries'!$P20,BW110+'Team &amp; Salaries'!$N20),0)),IF('Team &amp; Salaries'!$O20="Quarterly",IF(BX$6='Team &amp; Salaries'!$M20,MIN('Team &amp; Salaries'!$N20,'Team &amp; Salaries'!$P20),IF(BX$6&gt;'Team &amp; Salaries'!$M20,IFERROR(MIN('Team &amp; Salaries'!$P20,IF(ISNUMBER(BS110),BS110,0)+'Team &amp; Salaries'!$N20),'Team &amp; Salaries'!$N20),0)),IF('Team &amp; Salaries'!$O20="Annually",IF(BX$6='Team &amp; Salaries'!$M20,MIN('Team &amp; Salaries'!$N20,'Team &amp; Salaries'!$P20),IF(BX$6&gt;'Team &amp; Salaries'!$M20,IFERROR(MIN('Team &amp; Salaries'!$P20,#REF!+'Team &amp; Salaries'!$N20),MIN('Team &amp; Salaries'!$N20,'Team &amp; Salaries'!$P20)),0))))))</f>
        <v>1</v>
      </c>
      <c r="BY110" s="286">
        <f>IF('Team &amp; Salaries'!$O20="Never",IF(BY$6&gt;='Team &amp; Salaries'!$M20,MIN('Team &amp; Salaries'!$N20,'Team &amp; Salaries'!$P20),0),IF('Team &amp; Salaries'!$O20="Monthly",IF(BY$6='Team &amp; Salaries'!$M20,MIN('Team &amp; Salaries'!$N20,'Team &amp; Salaries'!$P20),IF(BY$6&gt;'Team &amp; Salaries'!$M20,MIN('Team &amp; Salaries'!$P20,BX110+'Team &amp; Salaries'!$N20),0)),IF('Team &amp; Salaries'!$O20="Quarterly",IF(BY$6='Team &amp; Salaries'!$M20,MIN('Team &amp; Salaries'!$N20,'Team &amp; Salaries'!$P20),IF(BY$6&gt;'Team &amp; Salaries'!$M20,IFERROR(MIN('Team &amp; Salaries'!$P20,IF(ISNUMBER(BT110),BT110,0)+'Team &amp; Salaries'!$N20),'Team &amp; Salaries'!$N20),0)),IF('Team &amp; Salaries'!$O20="Annually",IF(BY$6='Team &amp; Salaries'!$M20,MIN('Team &amp; Salaries'!$N20,'Team &amp; Salaries'!$P20),IF(BY$6&gt;'Team &amp; Salaries'!$M20,IFERROR(MIN('Team &amp; Salaries'!$P20,#REF!+'Team &amp; Salaries'!$N20),MIN('Team &amp; Salaries'!$N20,'Team &amp; Salaries'!$P20)),0))))))</f>
        <v>1</v>
      </c>
      <c r="BZ110" s="286">
        <f>IF('Team &amp; Salaries'!$O20="Never",IF(BZ$6&gt;='Team &amp; Salaries'!$M20,MIN('Team &amp; Salaries'!$N20,'Team &amp; Salaries'!$P20),0),IF('Team &amp; Salaries'!$O20="Monthly",IF(BZ$6='Team &amp; Salaries'!$M20,MIN('Team &amp; Salaries'!$N20,'Team &amp; Salaries'!$P20),IF(BZ$6&gt;'Team &amp; Salaries'!$M20,MIN('Team &amp; Salaries'!$P20,BY110+'Team &amp; Salaries'!$N20),0)),IF('Team &amp; Salaries'!$O20="Quarterly",IF(BZ$6='Team &amp; Salaries'!$M20,MIN('Team &amp; Salaries'!$N20,'Team &amp; Salaries'!$P20),IF(BZ$6&gt;'Team &amp; Salaries'!$M20,IFERROR(MIN('Team &amp; Salaries'!$P20,IF(ISNUMBER(BU110),BU110,0)+'Team &amp; Salaries'!$N20),'Team &amp; Salaries'!$N20),0)),IF('Team &amp; Salaries'!$O20="Annually",IF(BZ$6='Team &amp; Salaries'!$M20,MIN('Team &amp; Salaries'!$N20,'Team &amp; Salaries'!$P20),IF(BZ$6&gt;'Team &amp; Salaries'!$M20,IFERROR(MIN('Team &amp; Salaries'!$P20,#REF!+'Team &amp; Salaries'!$N20),MIN('Team &amp; Salaries'!$N20,'Team &amp; Salaries'!$P20)),0))))))</f>
        <v>1</v>
      </c>
      <c r="CA110" s="286">
        <f>IF('Team &amp; Salaries'!$O20="Never",IF(CA$6&gt;='Team &amp; Salaries'!$M20,MIN('Team &amp; Salaries'!$N20,'Team &amp; Salaries'!$P20),0),IF('Team &amp; Salaries'!$O20="Monthly",IF(CA$6='Team &amp; Salaries'!$M20,MIN('Team &amp; Salaries'!$N20,'Team &amp; Salaries'!$P20),IF(CA$6&gt;'Team &amp; Salaries'!$M20,MIN('Team &amp; Salaries'!$P20,BZ110+'Team &amp; Salaries'!$N20),0)),IF('Team &amp; Salaries'!$O20="Quarterly",IF(CA$6='Team &amp; Salaries'!$M20,MIN('Team &amp; Salaries'!$N20,'Team &amp; Salaries'!$P20),IF(CA$6&gt;'Team &amp; Salaries'!$M20,IFERROR(MIN('Team &amp; Salaries'!$P20,IF(ISNUMBER(BV110),BV110,0)+'Team &amp; Salaries'!$N20),'Team &amp; Salaries'!$N20),0)),IF('Team &amp; Salaries'!$O20="Annually",IF(CA$6='Team &amp; Salaries'!$M20,MIN('Team &amp; Salaries'!$N20,'Team &amp; Salaries'!$P20),IF(CA$6&gt;'Team &amp; Salaries'!$M20,IFERROR(MIN('Team &amp; Salaries'!$P20,#REF!+'Team &amp; Salaries'!$N20),MIN('Team &amp; Salaries'!$N20,'Team &amp; Salaries'!$P20)),0))))))</f>
        <v>1</v>
      </c>
      <c r="CB110" s="286">
        <f>IF('Team &amp; Salaries'!$O20="Never",IF(CB$6&gt;='Team &amp; Salaries'!$M20,MIN('Team &amp; Salaries'!$N20,'Team &amp; Salaries'!$P20),0),IF('Team &amp; Salaries'!$O20="Monthly",IF(CB$6='Team &amp; Salaries'!$M20,MIN('Team &amp; Salaries'!$N20,'Team &amp; Salaries'!$P20),IF(CB$6&gt;'Team &amp; Salaries'!$M20,MIN('Team &amp; Salaries'!$P20,CA110+'Team &amp; Salaries'!$N20),0)),IF('Team &amp; Salaries'!$O20="Quarterly",IF(CB$6='Team &amp; Salaries'!$M20,MIN('Team &amp; Salaries'!$N20,'Team &amp; Salaries'!$P20),IF(CB$6&gt;'Team &amp; Salaries'!$M20,IFERROR(MIN('Team &amp; Salaries'!$P20,IF(ISNUMBER(BW110),BW110,0)+'Team &amp; Salaries'!$N20),'Team &amp; Salaries'!$N20),0)),IF('Team &amp; Salaries'!$O20="Annually",IF(CB$6='Team &amp; Salaries'!$M20,MIN('Team &amp; Salaries'!$N20,'Team &amp; Salaries'!$P20),IF(CB$6&gt;'Team &amp; Salaries'!$M20,IFERROR(MIN('Team &amp; Salaries'!$P20,#REF!+'Team &amp; Salaries'!$N20),MIN('Team &amp; Salaries'!$N20,'Team &amp; Salaries'!$P20)),0))))))</f>
        <v>1</v>
      </c>
      <c r="CC110" s="286">
        <f>IF('Team &amp; Salaries'!$O20="Never",IF(CC$6&gt;='Team &amp; Salaries'!$M20,MIN('Team &amp; Salaries'!$N20,'Team &amp; Salaries'!$P20),0),IF('Team &amp; Salaries'!$O20="Monthly",IF(CC$6='Team &amp; Salaries'!$M20,MIN('Team &amp; Salaries'!$N20,'Team &amp; Salaries'!$P20),IF(CC$6&gt;'Team &amp; Salaries'!$M20,MIN('Team &amp; Salaries'!$P20,CB110+'Team &amp; Salaries'!$N20),0)),IF('Team &amp; Salaries'!$O20="Quarterly",IF(CC$6='Team &amp; Salaries'!$M20,MIN('Team &amp; Salaries'!$N20,'Team &amp; Salaries'!$P20),IF(CC$6&gt;'Team &amp; Salaries'!$M20,IFERROR(MIN('Team &amp; Salaries'!$P20,IF(ISNUMBER(BX110),BX110,0)+'Team &amp; Salaries'!$N20),'Team &amp; Salaries'!$N20),0)),IF('Team &amp; Salaries'!$O20="Annually",IF(CC$6='Team &amp; Salaries'!$M20,MIN('Team &amp; Salaries'!$N20,'Team &amp; Salaries'!$P20),IF(CC$6&gt;'Team &amp; Salaries'!$M20,IFERROR(MIN('Team &amp; Salaries'!$P20,#REF!+'Team &amp; Salaries'!$N20),MIN('Team &amp; Salaries'!$N20,'Team &amp; Salaries'!$P20)),0))))))</f>
        <v>1</v>
      </c>
      <c r="CD110" s="286">
        <f>IF('Team &amp; Salaries'!$O20="Never",IF(CD$6&gt;='Team &amp; Salaries'!$M20,MIN('Team &amp; Salaries'!$N20,'Team &amp; Salaries'!$P20),0),IF('Team &amp; Salaries'!$O20="Monthly",IF(CD$6='Team &amp; Salaries'!$M20,MIN('Team &amp; Salaries'!$N20,'Team &amp; Salaries'!$P20),IF(CD$6&gt;'Team &amp; Salaries'!$M20,MIN('Team &amp; Salaries'!$P20,CC110+'Team &amp; Salaries'!$N20),0)),IF('Team &amp; Salaries'!$O20="Quarterly",IF(CD$6='Team &amp; Salaries'!$M20,MIN('Team &amp; Salaries'!$N20,'Team &amp; Salaries'!$P20),IF(CD$6&gt;'Team &amp; Salaries'!$M20,IFERROR(MIN('Team &amp; Salaries'!$P20,IF(ISNUMBER(BY110),BY110,0)+'Team &amp; Salaries'!$N20),'Team &amp; Salaries'!$N20),0)),IF('Team &amp; Salaries'!$O20="Annually",IF(CD$6='Team &amp; Salaries'!$M20,MIN('Team &amp; Salaries'!$N20,'Team &amp; Salaries'!$P20),IF(CD$6&gt;'Team &amp; Salaries'!$M20,IFERROR(MIN('Team &amp; Salaries'!$P20,#REF!+'Team &amp; Salaries'!$N20),MIN('Team &amp; Salaries'!$N20,'Team &amp; Salaries'!$P20)),0))))))</f>
        <v>1</v>
      </c>
      <c r="CE110" s="286">
        <f>IF('Team &amp; Salaries'!$O20="Never",IF(CE$6&gt;='Team &amp; Salaries'!$M20,MIN('Team &amp; Salaries'!$N20,'Team &amp; Salaries'!$P20),0),IF('Team &amp; Salaries'!$O20="Monthly",IF(CE$6='Team &amp; Salaries'!$M20,MIN('Team &amp; Salaries'!$N20,'Team &amp; Salaries'!$P20),IF(CE$6&gt;'Team &amp; Salaries'!$M20,MIN('Team &amp; Salaries'!$P20,CD110+'Team &amp; Salaries'!$N20),0)),IF('Team &amp; Salaries'!$O20="Quarterly",IF(CE$6='Team &amp; Salaries'!$M20,MIN('Team &amp; Salaries'!$N20,'Team &amp; Salaries'!$P20),IF(CE$6&gt;'Team &amp; Salaries'!$M20,IFERROR(MIN('Team &amp; Salaries'!$P20,IF(ISNUMBER(BZ110),BZ110,0)+'Team &amp; Salaries'!$N20),'Team &amp; Salaries'!$N20),0)),IF('Team &amp; Salaries'!$O20="Annually",IF(CE$6='Team &amp; Salaries'!$M20,MIN('Team &amp; Salaries'!$N20,'Team &amp; Salaries'!$P20),IF(CE$6&gt;'Team &amp; Salaries'!$M20,IFERROR(MIN('Team &amp; Salaries'!$P20,#REF!+'Team &amp; Salaries'!$N20),MIN('Team &amp; Salaries'!$N20,'Team &amp; Salaries'!$P20)),0))))))</f>
        <v>1</v>
      </c>
      <c r="CF110" s="286">
        <f>IF('Team &amp; Salaries'!$O20="Never",IF(CF$6&gt;='Team &amp; Salaries'!$M20,MIN('Team &amp; Salaries'!$N20,'Team &amp; Salaries'!$P20),0),IF('Team &amp; Salaries'!$O20="Monthly",IF(CF$6='Team &amp; Salaries'!$M20,MIN('Team &amp; Salaries'!$N20,'Team &amp; Salaries'!$P20),IF(CF$6&gt;'Team &amp; Salaries'!$M20,MIN('Team &amp; Salaries'!$P20,CE110+'Team &amp; Salaries'!$N20),0)),IF('Team &amp; Salaries'!$O20="Quarterly",IF(CF$6='Team &amp; Salaries'!$M20,MIN('Team &amp; Salaries'!$N20,'Team &amp; Salaries'!$P20),IF(CF$6&gt;'Team &amp; Salaries'!$M20,IFERROR(MIN('Team &amp; Salaries'!$P20,IF(ISNUMBER(CA110),CA110,0)+'Team &amp; Salaries'!$N20),'Team &amp; Salaries'!$N20),0)),IF('Team &amp; Salaries'!$O20="Annually",IF(CF$6='Team &amp; Salaries'!$M20,MIN('Team &amp; Salaries'!$N20,'Team &amp; Salaries'!$P20),IF(CF$6&gt;'Team &amp; Salaries'!$M20,IFERROR(MIN('Team &amp; Salaries'!$P20,#REF!+'Team &amp; Salaries'!$N20),MIN('Team &amp; Salaries'!$N20,'Team &amp; Salaries'!$P20)),0))))))</f>
        <v>1</v>
      </c>
      <c r="CG110" s="286">
        <f>IF('Team &amp; Salaries'!$O20="Never",IF(CG$6&gt;='Team &amp; Salaries'!$M20,MIN('Team &amp; Salaries'!$N20,'Team &amp; Salaries'!$P20),0),IF('Team &amp; Salaries'!$O20="Monthly",IF(CG$6='Team &amp; Salaries'!$M20,MIN('Team &amp; Salaries'!$N20,'Team &amp; Salaries'!$P20),IF(CG$6&gt;'Team &amp; Salaries'!$M20,MIN('Team &amp; Salaries'!$P20,CF110+'Team &amp; Salaries'!$N20),0)),IF('Team &amp; Salaries'!$O20="Quarterly",IF(CG$6='Team &amp; Salaries'!$M20,MIN('Team &amp; Salaries'!$N20,'Team &amp; Salaries'!$P20),IF(CG$6&gt;'Team &amp; Salaries'!$M20,IFERROR(MIN('Team &amp; Salaries'!$P20,IF(ISNUMBER(CB110),CB110,0)+'Team &amp; Salaries'!$N20),'Team &amp; Salaries'!$N20),0)),IF('Team &amp; Salaries'!$O20="Annually",IF(CG$6='Team &amp; Salaries'!$M20,MIN('Team &amp; Salaries'!$N20,'Team &amp; Salaries'!$P20),IF(CG$6&gt;'Team &amp; Salaries'!$M20,IFERROR(MIN('Team &amp; Salaries'!$P20,#REF!+'Team &amp; Salaries'!$N20),MIN('Team &amp; Salaries'!$N20,'Team &amp; Salaries'!$P20)),0))))))</f>
        <v>1</v>
      </c>
      <c r="CH110" s="286">
        <f>IF('Team &amp; Salaries'!$O20="Never",IF(CH$6&gt;='Team &amp; Salaries'!$M20,MIN('Team &amp; Salaries'!$N20,'Team &amp; Salaries'!$P20),0),IF('Team &amp; Salaries'!$O20="Monthly",IF(CH$6='Team &amp; Salaries'!$M20,MIN('Team &amp; Salaries'!$N20,'Team &amp; Salaries'!$P20),IF(CH$6&gt;'Team &amp; Salaries'!$M20,MIN('Team &amp; Salaries'!$P20,CG110+'Team &amp; Salaries'!$N20),0)),IF('Team &amp; Salaries'!$O20="Quarterly",IF(CH$6='Team &amp; Salaries'!$M20,MIN('Team &amp; Salaries'!$N20,'Team &amp; Salaries'!$P20),IF(CH$6&gt;'Team &amp; Salaries'!$M20,IFERROR(MIN('Team &amp; Salaries'!$P20,IF(ISNUMBER(CC110),CC110,0)+'Team &amp; Salaries'!$N20),'Team &amp; Salaries'!$N20),0)),IF('Team &amp; Salaries'!$O20="Annually",IF(CH$6='Team &amp; Salaries'!$M20,MIN('Team &amp; Salaries'!$N20,'Team &amp; Salaries'!$P20),IF(CH$6&gt;'Team &amp; Salaries'!$M20,IFERROR(MIN('Team &amp; Salaries'!$P20,#REF!+'Team &amp; Salaries'!$N20),MIN('Team &amp; Salaries'!$N20,'Team &amp; Salaries'!$P20)),0))))))</f>
        <v>1</v>
      </c>
      <c r="CI110" s="286">
        <f>IF('Team &amp; Salaries'!$O20="Never",IF(CI$6&gt;='Team &amp; Salaries'!$M20,MIN('Team &amp; Salaries'!$N20,'Team &amp; Salaries'!$P20),0),IF('Team &amp; Salaries'!$O20="Monthly",IF(CI$6='Team &amp; Salaries'!$M20,MIN('Team &amp; Salaries'!$N20,'Team &amp; Salaries'!$P20),IF(CI$6&gt;'Team &amp; Salaries'!$M20,MIN('Team &amp; Salaries'!$P20,CH110+'Team &amp; Salaries'!$N20),0)),IF('Team &amp; Salaries'!$O20="Quarterly",IF(CI$6='Team &amp; Salaries'!$M20,MIN('Team &amp; Salaries'!$N20,'Team &amp; Salaries'!$P20),IF(CI$6&gt;'Team &amp; Salaries'!$M20,IFERROR(MIN('Team &amp; Salaries'!$P20,IF(ISNUMBER(CD110),CD110,0)+'Team &amp; Salaries'!$N20),'Team &amp; Salaries'!$N20),0)),IF('Team &amp; Salaries'!$O20="Annually",IF(CI$6='Team &amp; Salaries'!$M20,MIN('Team &amp; Salaries'!$N20,'Team &amp; Salaries'!$P20),IF(CI$6&gt;'Team &amp; Salaries'!$M20,IFERROR(MIN('Team &amp; Salaries'!$P20,#REF!+'Team &amp; Salaries'!$N20),MIN('Team &amp; Salaries'!$N20,'Team &amp; Salaries'!$P20)),0))))))</f>
        <v>1</v>
      </c>
      <c r="CJ110" s="286">
        <f>IF('Team &amp; Salaries'!$O20="Never",IF(CJ$6&gt;='Team &amp; Salaries'!$M20,MIN('Team &amp; Salaries'!$N20,'Team &amp; Salaries'!$P20),0),IF('Team &amp; Salaries'!$O20="Monthly",IF(CJ$6='Team &amp; Salaries'!$M20,MIN('Team &amp; Salaries'!$N20,'Team &amp; Salaries'!$P20),IF(CJ$6&gt;'Team &amp; Salaries'!$M20,MIN('Team &amp; Salaries'!$P20,CI110+'Team &amp; Salaries'!$N20),0)),IF('Team &amp; Salaries'!$O20="Quarterly",IF(CJ$6='Team &amp; Salaries'!$M20,MIN('Team &amp; Salaries'!$N20,'Team &amp; Salaries'!$P20),IF(CJ$6&gt;'Team &amp; Salaries'!$M20,IFERROR(MIN('Team &amp; Salaries'!$P20,IF(ISNUMBER(CE110),CE110,0)+'Team &amp; Salaries'!$N20),'Team &amp; Salaries'!$N20),0)),IF('Team &amp; Salaries'!$O20="Annually",IF(CJ$6='Team &amp; Salaries'!$M20,MIN('Team &amp; Salaries'!$N20,'Team &amp; Salaries'!$P20),IF(CJ$6&gt;'Team &amp; Salaries'!$M20,IFERROR(MIN('Team &amp; Salaries'!$P20,#REF!+'Team &amp; Salaries'!$N20),MIN('Team &amp; Salaries'!$N20,'Team &amp; Salaries'!$P20)),0))))))</f>
        <v>1</v>
      </c>
      <c r="CK110" s="286">
        <f>IF('Team &amp; Salaries'!$O20="Never",IF(CK$6&gt;='Team &amp; Salaries'!$M20,MIN('Team &amp; Salaries'!$N20,'Team &amp; Salaries'!$P20),0),IF('Team &amp; Salaries'!$O20="Monthly",IF(CK$6='Team &amp; Salaries'!$M20,MIN('Team &amp; Salaries'!$N20,'Team &amp; Salaries'!$P20),IF(CK$6&gt;'Team &amp; Salaries'!$M20,MIN('Team &amp; Salaries'!$P20,CJ110+'Team &amp; Salaries'!$N20),0)),IF('Team &amp; Salaries'!$O20="Quarterly",IF(CK$6='Team &amp; Salaries'!$M20,MIN('Team &amp; Salaries'!$N20,'Team &amp; Salaries'!$P20),IF(CK$6&gt;'Team &amp; Salaries'!$M20,IFERROR(MIN('Team &amp; Salaries'!$P20,IF(ISNUMBER(CF110),CF110,0)+'Team &amp; Salaries'!$N20),'Team &amp; Salaries'!$N20),0)),IF('Team &amp; Salaries'!$O20="Annually",IF(CK$6='Team &amp; Salaries'!$M20,MIN('Team &amp; Salaries'!$N20,'Team &amp; Salaries'!$P20),IF(CK$6&gt;'Team &amp; Salaries'!$M20,IFERROR(MIN('Team &amp; Salaries'!$P20,#REF!+'Team &amp; Salaries'!$N20),MIN('Team &amp; Salaries'!$N20,'Team &amp; Salaries'!$P20)),0))))))</f>
        <v>1</v>
      </c>
      <c r="CL110" s="286">
        <f>IF('Team &amp; Salaries'!$O20="Never",IF(CL$6&gt;='Team &amp; Salaries'!$M20,MIN('Team &amp; Salaries'!$N20,'Team &amp; Salaries'!$P20),0),IF('Team &amp; Salaries'!$O20="Monthly",IF(CL$6='Team &amp; Salaries'!$M20,MIN('Team &amp; Salaries'!$N20,'Team &amp; Salaries'!$P20),IF(CL$6&gt;'Team &amp; Salaries'!$M20,MIN('Team &amp; Salaries'!$P20,CK110+'Team &amp; Salaries'!$N20),0)),IF('Team &amp; Salaries'!$O20="Quarterly",IF(CL$6='Team &amp; Salaries'!$M20,MIN('Team &amp; Salaries'!$N20,'Team &amp; Salaries'!$P20),IF(CL$6&gt;'Team &amp; Salaries'!$M20,IFERROR(MIN('Team &amp; Salaries'!$P20,IF(ISNUMBER(CG110),CG110,0)+'Team &amp; Salaries'!$N20),'Team &amp; Salaries'!$N20),0)),IF('Team &amp; Salaries'!$O20="Annually",IF(CL$6='Team &amp; Salaries'!$M20,MIN('Team &amp; Salaries'!$N20,'Team &amp; Salaries'!$P20),IF(CL$6&gt;'Team &amp; Salaries'!$M20,IFERROR(MIN('Team &amp; Salaries'!$P20,#REF!+'Team &amp; Salaries'!$N20),MIN('Team &amp; Salaries'!$N20,'Team &amp; Salaries'!$P20)),0))))))</f>
        <v>1</v>
      </c>
      <c r="CM110" s="286">
        <f>IF('Team &amp; Salaries'!$O20="Never",IF(CM$6&gt;='Team &amp; Salaries'!$M20,MIN('Team &amp; Salaries'!$N20,'Team &amp; Salaries'!$P20),0),IF('Team &amp; Salaries'!$O20="Monthly",IF(CM$6='Team &amp; Salaries'!$M20,MIN('Team &amp; Salaries'!$N20,'Team &amp; Salaries'!$P20),IF(CM$6&gt;'Team &amp; Salaries'!$M20,MIN('Team &amp; Salaries'!$P20,CL110+'Team &amp; Salaries'!$N20),0)),IF('Team &amp; Salaries'!$O20="Quarterly",IF(CM$6='Team &amp; Salaries'!$M20,MIN('Team &amp; Salaries'!$N20,'Team &amp; Salaries'!$P20),IF(CM$6&gt;'Team &amp; Salaries'!$M20,IFERROR(MIN('Team &amp; Salaries'!$P20,IF(ISNUMBER(CH110),CH110,0)+'Team &amp; Salaries'!$N20),'Team &amp; Salaries'!$N20),0)),IF('Team &amp; Salaries'!$O20="Annually",IF(CM$6='Team &amp; Salaries'!$M20,MIN('Team &amp; Salaries'!$N20,'Team &amp; Salaries'!$P20),IF(CM$6&gt;'Team &amp; Salaries'!$M20,IFERROR(MIN('Team &amp; Salaries'!$P20,#REF!+'Team &amp; Salaries'!$N20),MIN('Team &amp; Salaries'!$N20,'Team &amp; Salaries'!$P20)),0))))))</f>
        <v>1</v>
      </c>
      <c r="CN110" s="286">
        <f>IF('Team &amp; Salaries'!$O20="Never",IF(CN$6&gt;='Team &amp; Salaries'!$M20,MIN('Team &amp; Salaries'!$N20,'Team &amp; Salaries'!$P20),0),IF('Team &amp; Salaries'!$O20="Monthly",IF(CN$6='Team &amp; Salaries'!$M20,MIN('Team &amp; Salaries'!$N20,'Team &amp; Salaries'!$P20),IF(CN$6&gt;'Team &amp; Salaries'!$M20,MIN('Team &amp; Salaries'!$P20,CM110+'Team &amp; Salaries'!$N20),0)),IF('Team &amp; Salaries'!$O20="Quarterly",IF(CN$6='Team &amp; Salaries'!$M20,MIN('Team &amp; Salaries'!$N20,'Team &amp; Salaries'!$P20),IF(CN$6&gt;'Team &amp; Salaries'!$M20,IFERROR(MIN('Team &amp; Salaries'!$P20,IF(ISNUMBER(CI110),CI110,0)+'Team &amp; Salaries'!$N20),'Team &amp; Salaries'!$N20),0)),IF('Team &amp; Salaries'!$O20="Annually",IF(CN$6='Team &amp; Salaries'!$M20,MIN('Team &amp; Salaries'!$N20,'Team &amp; Salaries'!$P20),IF(CN$6&gt;'Team &amp; Salaries'!$M20,IFERROR(MIN('Team &amp; Salaries'!$P20,#REF!+'Team &amp; Salaries'!$N20),MIN('Team &amp; Salaries'!$N20,'Team &amp; Salaries'!$P20)),0))))))</f>
        <v>1</v>
      </c>
      <c r="CO110" s="286">
        <f>IF('Team &amp; Salaries'!$O20="Never",IF(CO$6&gt;='Team &amp; Salaries'!$M20,MIN('Team &amp; Salaries'!$N20,'Team &amp; Salaries'!$P20),0),IF('Team &amp; Salaries'!$O20="Monthly",IF(CO$6='Team &amp; Salaries'!$M20,MIN('Team &amp; Salaries'!$N20,'Team &amp; Salaries'!$P20),IF(CO$6&gt;'Team &amp; Salaries'!$M20,MIN('Team &amp; Salaries'!$P20,CN110+'Team &amp; Salaries'!$N20),0)),IF('Team &amp; Salaries'!$O20="Quarterly",IF(CO$6='Team &amp; Salaries'!$M20,MIN('Team &amp; Salaries'!$N20,'Team &amp; Salaries'!$P20),IF(CO$6&gt;'Team &amp; Salaries'!$M20,IFERROR(MIN('Team &amp; Salaries'!$P20,IF(ISNUMBER(CJ110),CJ110,0)+'Team &amp; Salaries'!$N20),'Team &amp; Salaries'!$N20),0)),IF('Team &amp; Salaries'!$O20="Annually",IF(CO$6='Team &amp; Salaries'!$M20,MIN('Team &amp; Salaries'!$N20,'Team &amp; Salaries'!$P20),IF(CO$6&gt;'Team &amp; Salaries'!$M20,IFERROR(MIN('Team &amp; Salaries'!$P20,#REF!+'Team &amp; Salaries'!$N20),MIN('Team &amp; Salaries'!$N20,'Team &amp; Salaries'!$P20)),0))))))</f>
        <v>1</v>
      </c>
      <c r="CP110" s="286">
        <f>IF('Team &amp; Salaries'!$O20="Never",IF(CP$6&gt;='Team &amp; Salaries'!$M20,MIN('Team &amp; Salaries'!$N20,'Team &amp; Salaries'!$P20),0),IF('Team &amp; Salaries'!$O20="Monthly",IF(CP$6='Team &amp; Salaries'!$M20,MIN('Team &amp; Salaries'!$N20,'Team &amp; Salaries'!$P20),IF(CP$6&gt;'Team &amp; Salaries'!$M20,MIN('Team &amp; Salaries'!$P20,CO110+'Team &amp; Salaries'!$N20),0)),IF('Team &amp; Salaries'!$O20="Quarterly",IF(CP$6='Team &amp; Salaries'!$M20,MIN('Team &amp; Salaries'!$N20,'Team &amp; Salaries'!$P20),IF(CP$6&gt;'Team &amp; Salaries'!$M20,IFERROR(MIN('Team &amp; Salaries'!$P20,IF(ISNUMBER(CK110),CK110,0)+'Team &amp; Salaries'!$N20),'Team &amp; Salaries'!$N20),0)),IF('Team &amp; Salaries'!$O20="Annually",IF(CP$6='Team &amp; Salaries'!$M20,MIN('Team &amp; Salaries'!$N20,'Team &amp; Salaries'!$P20),IF(CP$6&gt;'Team &amp; Salaries'!$M20,IFERROR(MIN('Team &amp; Salaries'!$P20,#REF!+'Team &amp; Salaries'!$N20),MIN('Team &amp; Salaries'!$N20,'Team &amp; Salaries'!$P20)),0))))))</f>
        <v>1</v>
      </c>
      <c r="CQ110" s="286">
        <f>IF('Team &amp; Salaries'!$O20="Never",IF(CQ$6&gt;='Team &amp; Salaries'!$M20,MIN('Team &amp; Salaries'!$N20,'Team &amp; Salaries'!$P20),0),IF('Team &amp; Salaries'!$O20="Monthly",IF(CQ$6='Team &amp; Salaries'!$M20,MIN('Team &amp; Salaries'!$N20,'Team &amp; Salaries'!$P20),IF(CQ$6&gt;'Team &amp; Salaries'!$M20,MIN('Team &amp; Salaries'!$P20,CP110+'Team &amp; Salaries'!$N20),0)),IF('Team &amp; Salaries'!$O20="Quarterly",IF(CQ$6='Team &amp; Salaries'!$M20,MIN('Team &amp; Salaries'!$N20,'Team &amp; Salaries'!$P20),IF(CQ$6&gt;'Team &amp; Salaries'!$M20,IFERROR(MIN('Team &amp; Salaries'!$P20,IF(ISNUMBER(CL110),CL110,0)+'Team &amp; Salaries'!$N20),'Team &amp; Salaries'!$N20),0)),IF('Team &amp; Salaries'!$O20="Annually",IF(CQ$6='Team &amp; Salaries'!$M20,MIN('Team &amp; Salaries'!$N20,'Team &amp; Salaries'!$P20),IF(CQ$6&gt;'Team &amp; Salaries'!$M20,IFERROR(MIN('Team &amp; Salaries'!$P20,#REF!+'Team &amp; Salaries'!$N20),MIN('Team &amp; Salaries'!$N20,'Team &amp; Salaries'!$P20)),0))))))</f>
        <v>1</v>
      </c>
      <c r="CR110" s="286">
        <f>IF('Team &amp; Salaries'!$O20="Never",IF(CR$6&gt;='Team &amp; Salaries'!$M20,MIN('Team &amp; Salaries'!$N20,'Team &amp; Salaries'!$P20),0),IF('Team &amp; Salaries'!$O20="Monthly",IF(CR$6='Team &amp; Salaries'!$M20,MIN('Team &amp; Salaries'!$N20,'Team &amp; Salaries'!$P20),IF(CR$6&gt;'Team &amp; Salaries'!$M20,MIN('Team &amp; Salaries'!$P20,CQ110+'Team &amp; Salaries'!$N20),0)),IF('Team &amp; Salaries'!$O20="Quarterly",IF(CR$6='Team &amp; Salaries'!$M20,MIN('Team &amp; Salaries'!$N20,'Team &amp; Salaries'!$P20),IF(CR$6&gt;'Team &amp; Salaries'!$M20,IFERROR(MIN('Team &amp; Salaries'!$P20,IF(ISNUMBER(CM110),CM110,0)+'Team &amp; Salaries'!$N20),'Team &amp; Salaries'!$N20),0)),IF('Team &amp; Salaries'!$O20="Annually",IF(CR$6='Team &amp; Salaries'!$M20,MIN('Team &amp; Salaries'!$N20,'Team &amp; Salaries'!$P20),IF(CR$6&gt;'Team &amp; Salaries'!$M20,IFERROR(MIN('Team &amp; Salaries'!$P20,#REF!+'Team &amp; Salaries'!$N20),MIN('Team &amp; Salaries'!$N20,'Team &amp; Salaries'!$P20)),0))))))</f>
        <v>1</v>
      </c>
      <c r="CS110" s="286">
        <f>IF('Team &amp; Salaries'!$O20="Never",IF(CS$6&gt;='Team &amp; Salaries'!$M20,MIN('Team &amp; Salaries'!$N20,'Team &amp; Salaries'!$P20),0),IF('Team &amp; Salaries'!$O20="Monthly",IF(CS$6='Team &amp; Salaries'!$M20,MIN('Team &amp; Salaries'!$N20,'Team &amp; Salaries'!$P20),IF(CS$6&gt;'Team &amp; Salaries'!$M20,MIN('Team &amp; Salaries'!$P20,CR110+'Team &amp; Salaries'!$N20),0)),IF('Team &amp; Salaries'!$O20="Quarterly",IF(CS$6='Team &amp; Salaries'!$M20,MIN('Team &amp; Salaries'!$N20,'Team &amp; Salaries'!$P20),IF(CS$6&gt;'Team &amp; Salaries'!$M20,IFERROR(MIN('Team &amp; Salaries'!$P20,IF(ISNUMBER(CN110),CN110,0)+'Team &amp; Salaries'!$N20),'Team &amp; Salaries'!$N20),0)),IF('Team &amp; Salaries'!$O20="Annually",IF(CS$6='Team &amp; Salaries'!$M20,MIN('Team &amp; Salaries'!$N20,'Team &amp; Salaries'!$P20),IF(CS$6&gt;'Team &amp; Salaries'!$M20,IFERROR(MIN('Team &amp; Salaries'!$P20,#REF!+'Team &amp; Salaries'!$N20),MIN('Team &amp; Salaries'!$N20,'Team &amp; Salaries'!$P20)),0))))))</f>
        <v>1</v>
      </c>
      <c r="CT110" s="286">
        <f>IF('Team &amp; Salaries'!$O20="Never",IF(CT$6&gt;='Team &amp; Salaries'!$M20,MIN('Team &amp; Salaries'!$N20,'Team &amp; Salaries'!$P20),0),IF('Team &amp; Salaries'!$O20="Monthly",IF(CT$6='Team &amp; Salaries'!$M20,MIN('Team &amp; Salaries'!$N20,'Team &amp; Salaries'!$P20),IF(CT$6&gt;'Team &amp; Salaries'!$M20,MIN('Team &amp; Salaries'!$P20,CS110+'Team &amp; Salaries'!$N20),0)),IF('Team &amp; Salaries'!$O20="Quarterly",IF(CT$6='Team &amp; Salaries'!$M20,MIN('Team &amp; Salaries'!$N20,'Team &amp; Salaries'!$P20),IF(CT$6&gt;'Team &amp; Salaries'!$M20,IFERROR(MIN('Team &amp; Salaries'!$P20,IF(ISNUMBER(CO110),CO110,0)+'Team &amp; Salaries'!$N20),'Team &amp; Salaries'!$N20),0)),IF('Team &amp; Salaries'!$O20="Annually",IF(CT$6='Team &amp; Salaries'!$M20,MIN('Team &amp; Salaries'!$N20,'Team &amp; Salaries'!$P20),IF(CT$6&gt;'Team &amp; Salaries'!$M20,IFERROR(MIN('Team &amp; Salaries'!$P20,#REF!+'Team &amp; Salaries'!$N20),MIN('Team &amp; Salaries'!$N20,'Team &amp; Salaries'!$P20)),0))))))</f>
        <v>1</v>
      </c>
      <c r="CU110" s="286">
        <f>IF('Team &amp; Salaries'!$O20="Never",IF(CU$6&gt;='Team &amp; Salaries'!$M20,MIN('Team &amp; Salaries'!$N20,'Team &amp; Salaries'!$P20),0),IF('Team &amp; Salaries'!$O20="Monthly",IF(CU$6='Team &amp; Salaries'!$M20,MIN('Team &amp; Salaries'!$N20,'Team &amp; Salaries'!$P20),IF(CU$6&gt;'Team &amp; Salaries'!$M20,MIN('Team &amp; Salaries'!$P20,CT110+'Team &amp; Salaries'!$N20),0)),IF('Team &amp; Salaries'!$O20="Quarterly",IF(CU$6='Team &amp; Salaries'!$M20,MIN('Team &amp; Salaries'!$N20,'Team &amp; Salaries'!$P20),IF(CU$6&gt;'Team &amp; Salaries'!$M20,IFERROR(MIN('Team &amp; Salaries'!$P20,IF(ISNUMBER(CP110),CP110,0)+'Team &amp; Salaries'!$N20),'Team &amp; Salaries'!$N20),0)),IF('Team &amp; Salaries'!$O20="Annually",IF(CU$6='Team &amp; Salaries'!$M20,MIN('Team &amp; Salaries'!$N20,'Team &amp; Salaries'!$P20),IF(CU$6&gt;'Team &amp; Salaries'!$M20,IFERROR(MIN('Team &amp; Salaries'!$P20,#REF!+'Team &amp; Salaries'!$N20),MIN('Team &amp; Salaries'!$N20,'Team &amp; Salaries'!$P20)),0))))))</f>
        <v>1</v>
      </c>
      <c r="CV110" s="286">
        <f>IF('Team &amp; Salaries'!$O20="Never",IF(CV$6&gt;='Team &amp; Salaries'!$M20,MIN('Team &amp; Salaries'!$N20,'Team &amp; Salaries'!$P20),0),IF('Team &amp; Salaries'!$O20="Monthly",IF(CV$6='Team &amp; Salaries'!$M20,MIN('Team &amp; Salaries'!$N20,'Team &amp; Salaries'!$P20),IF(CV$6&gt;'Team &amp; Salaries'!$M20,MIN('Team &amp; Salaries'!$P20,CU110+'Team &amp; Salaries'!$N20),0)),IF('Team &amp; Salaries'!$O20="Quarterly",IF(CV$6='Team &amp; Salaries'!$M20,MIN('Team &amp; Salaries'!$N20,'Team &amp; Salaries'!$P20),IF(CV$6&gt;'Team &amp; Salaries'!$M20,IFERROR(MIN('Team &amp; Salaries'!$P20,IF(ISNUMBER(CQ110),CQ110,0)+'Team &amp; Salaries'!$N20),'Team &amp; Salaries'!$N20),0)),IF('Team &amp; Salaries'!$O20="Annually",IF(CV$6='Team &amp; Salaries'!$M20,MIN('Team &amp; Salaries'!$N20,'Team &amp; Salaries'!$P20),IF(CV$6&gt;'Team &amp; Salaries'!$M20,IFERROR(MIN('Team &amp; Salaries'!$P20,#REF!+'Team &amp; Salaries'!$N20),MIN('Team &amp; Salaries'!$N20,'Team &amp; Salaries'!$P20)),0))))))</f>
        <v>1</v>
      </c>
      <c r="CW110" s="286">
        <f>IF('Team &amp; Salaries'!$O20="Never",IF(CW$6&gt;='Team &amp; Salaries'!$M20,MIN('Team &amp; Salaries'!$N20,'Team &amp; Salaries'!$P20),0),IF('Team &amp; Salaries'!$O20="Monthly",IF(CW$6='Team &amp; Salaries'!$M20,MIN('Team &amp; Salaries'!$N20,'Team &amp; Salaries'!$P20),IF(CW$6&gt;'Team &amp; Salaries'!$M20,MIN('Team &amp; Salaries'!$P20,CV110+'Team &amp; Salaries'!$N20),0)),IF('Team &amp; Salaries'!$O20="Quarterly",IF(CW$6='Team &amp; Salaries'!$M20,MIN('Team &amp; Salaries'!$N20,'Team &amp; Salaries'!$P20),IF(CW$6&gt;'Team &amp; Salaries'!$M20,IFERROR(MIN('Team &amp; Salaries'!$P20,IF(ISNUMBER(CR110),CR110,0)+'Team &amp; Salaries'!$N20),'Team &amp; Salaries'!$N20),0)),IF('Team &amp; Salaries'!$O20="Annually",IF(CW$6='Team &amp; Salaries'!$M20,MIN('Team &amp; Salaries'!$N20,'Team &amp; Salaries'!$P20),IF(CW$6&gt;'Team &amp; Salaries'!$M20,IFERROR(MIN('Team &amp; Salaries'!$P20,#REF!+'Team &amp; Salaries'!$N20),MIN('Team &amp; Salaries'!$N20,'Team &amp; Salaries'!$P20)),0))))))</f>
        <v>1</v>
      </c>
      <c r="CX110" s="286">
        <f>IF('Team &amp; Salaries'!$O20="Never",IF(CX$6&gt;='Team &amp; Salaries'!$M20,MIN('Team &amp; Salaries'!$N20,'Team &amp; Salaries'!$P20),0),IF('Team &amp; Salaries'!$O20="Monthly",IF(CX$6='Team &amp; Salaries'!$M20,MIN('Team &amp; Salaries'!$N20,'Team &amp; Salaries'!$P20),IF(CX$6&gt;'Team &amp; Salaries'!$M20,MIN('Team &amp; Salaries'!$P20,CW110+'Team &amp; Salaries'!$N20),0)),IF('Team &amp; Salaries'!$O20="Quarterly",IF(CX$6='Team &amp; Salaries'!$M20,MIN('Team &amp; Salaries'!$N20,'Team &amp; Salaries'!$P20),IF(CX$6&gt;'Team &amp; Salaries'!$M20,IFERROR(MIN('Team &amp; Salaries'!$P20,IF(ISNUMBER(CS110),CS110,0)+'Team &amp; Salaries'!$N20),'Team &amp; Salaries'!$N20),0)),IF('Team &amp; Salaries'!$O20="Annually",IF(CX$6='Team &amp; Salaries'!$M20,MIN('Team &amp; Salaries'!$N20,'Team &amp; Salaries'!$P20),IF(CX$6&gt;'Team &amp; Salaries'!$M20,IFERROR(MIN('Team &amp; Salaries'!$P20,#REF!+'Team &amp; Salaries'!$N20),MIN('Team &amp; Salaries'!$N20,'Team &amp; Salaries'!$P20)),0))))))</f>
        <v>1</v>
      </c>
      <c r="CY110" s="286">
        <f>IF('Team &amp; Salaries'!$O20="Never",IF(CY$6&gt;='Team &amp; Salaries'!$M20,MIN('Team &amp; Salaries'!$N20,'Team &amp; Salaries'!$P20),0),IF('Team &amp; Salaries'!$O20="Monthly",IF(CY$6='Team &amp; Salaries'!$M20,MIN('Team &amp; Salaries'!$N20,'Team &amp; Salaries'!$P20),IF(CY$6&gt;'Team &amp; Salaries'!$M20,MIN('Team &amp; Salaries'!$P20,CX110+'Team &amp; Salaries'!$N20),0)),IF('Team &amp; Salaries'!$O20="Quarterly",IF(CY$6='Team &amp; Salaries'!$M20,MIN('Team &amp; Salaries'!$N20,'Team &amp; Salaries'!$P20),IF(CY$6&gt;'Team &amp; Salaries'!$M20,IFERROR(MIN('Team &amp; Salaries'!$P20,IF(ISNUMBER(CT110),CT110,0)+'Team &amp; Salaries'!$N20),'Team &amp; Salaries'!$N20),0)),IF('Team &amp; Salaries'!$O20="Annually",IF(CY$6='Team &amp; Salaries'!$M20,MIN('Team &amp; Salaries'!$N20,'Team &amp; Salaries'!$P20),IF(CY$6&gt;'Team &amp; Salaries'!$M20,IFERROR(MIN('Team &amp; Salaries'!$P20,#REF!+'Team &amp; Salaries'!$N20),MIN('Team &amp; Salaries'!$N20,'Team &amp; Salaries'!$P20)),0))))))</f>
        <v>1</v>
      </c>
      <c r="CZ110" s="286">
        <f>IF('Team &amp; Salaries'!$O20="Never",IF(CZ$6&gt;='Team &amp; Salaries'!$M20,MIN('Team &amp; Salaries'!$N20,'Team &amp; Salaries'!$P20),0),IF('Team &amp; Salaries'!$O20="Monthly",IF(CZ$6='Team &amp; Salaries'!$M20,MIN('Team &amp; Salaries'!$N20,'Team &amp; Salaries'!$P20),IF(CZ$6&gt;'Team &amp; Salaries'!$M20,MIN('Team &amp; Salaries'!$P20,CY110+'Team &amp; Salaries'!$N20),0)),IF('Team &amp; Salaries'!$O20="Quarterly",IF(CZ$6='Team &amp; Salaries'!$M20,MIN('Team &amp; Salaries'!$N20,'Team &amp; Salaries'!$P20),IF(CZ$6&gt;'Team &amp; Salaries'!$M20,IFERROR(MIN('Team &amp; Salaries'!$P20,IF(ISNUMBER(CU110),CU110,0)+'Team &amp; Salaries'!$N20),'Team &amp; Salaries'!$N20),0)),IF('Team &amp; Salaries'!$O20="Annually",IF(CZ$6='Team &amp; Salaries'!$M20,MIN('Team &amp; Salaries'!$N20,'Team &amp; Salaries'!$P20),IF(CZ$6&gt;'Team &amp; Salaries'!$M20,IFERROR(MIN('Team &amp; Salaries'!$P20,#REF!+'Team &amp; Salaries'!$N20),MIN('Team &amp; Salaries'!$N20,'Team &amp; Salaries'!$P20)),0))))))</f>
        <v>1</v>
      </c>
      <c r="DA110" s="286">
        <f>IF('Team &amp; Salaries'!$O20="Never",IF(DA$6&gt;='Team &amp; Salaries'!$M20,MIN('Team &amp; Salaries'!$N20,'Team &amp; Salaries'!$P20),0),IF('Team &amp; Salaries'!$O20="Monthly",IF(DA$6='Team &amp; Salaries'!$M20,MIN('Team &amp; Salaries'!$N20,'Team &amp; Salaries'!$P20),IF(DA$6&gt;'Team &amp; Salaries'!$M20,MIN('Team &amp; Salaries'!$P20,CZ110+'Team &amp; Salaries'!$N20),0)),IF('Team &amp; Salaries'!$O20="Quarterly",IF(DA$6='Team &amp; Salaries'!$M20,MIN('Team &amp; Salaries'!$N20,'Team &amp; Salaries'!$P20),IF(DA$6&gt;'Team &amp; Salaries'!$M20,IFERROR(MIN('Team &amp; Salaries'!$P20,IF(ISNUMBER(CV110),CV110,0)+'Team &amp; Salaries'!$N20),'Team &amp; Salaries'!$N20),0)),IF('Team &amp; Salaries'!$O20="Annually",IF(DA$6='Team &amp; Salaries'!$M20,MIN('Team &amp; Salaries'!$N20,'Team &amp; Salaries'!$P20),IF(DA$6&gt;'Team &amp; Salaries'!$M20,IFERROR(MIN('Team &amp; Salaries'!$P20,#REF!+'Team &amp; Salaries'!$N20),MIN('Team &amp; Salaries'!$N20,'Team &amp; Salaries'!$P20)),0))))))</f>
        <v>1</v>
      </c>
      <c r="DB110" s="286">
        <f>IF('Team &amp; Salaries'!$O20="Never",IF(DB$6&gt;='Team &amp; Salaries'!$M20,MIN('Team &amp; Salaries'!$N20,'Team &amp; Salaries'!$P20),0),IF('Team &amp; Salaries'!$O20="Monthly",IF(DB$6='Team &amp; Salaries'!$M20,MIN('Team &amp; Salaries'!$N20,'Team &amp; Salaries'!$P20),IF(DB$6&gt;'Team &amp; Salaries'!$M20,MIN('Team &amp; Salaries'!$P20,DA110+'Team &amp; Salaries'!$N20),0)),IF('Team &amp; Salaries'!$O20="Quarterly",IF(DB$6='Team &amp; Salaries'!$M20,MIN('Team &amp; Salaries'!$N20,'Team &amp; Salaries'!$P20),IF(DB$6&gt;'Team &amp; Salaries'!$M20,IFERROR(MIN('Team &amp; Salaries'!$P20,IF(ISNUMBER(CW110),CW110,0)+'Team &amp; Salaries'!$N20),'Team &amp; Salaries'!$N20),0)),IF('Team &amp; Salaries'!$O20="Annually",IF(DB$6='Team &amp; Salaries'!$M20,MIN('Team &amp; Salaries'!$N20,'Team &amp; Salaries'!$P20),IF(DB$6&gt;'Team &amp; Salaries'!$M20,IFERROR(MIN('Team &amp; Salaries'!$P20,#REF!+'Team &amp; Salaries'!$N20),MIN('Team &amp; Salaries'!$N20,'Team &amp; Salaries'!$P20)),0))))))</f>
        <v>1</v>
      </c>
      <c r="DC110" s="286">
        <f>IF('Team &amp; Salaries'!$O20="Never",IF(DC$6&gt;='Team &amp; Salaries'!$M20,MIN('Team &amp; Salaries'!$N20,'Team &amp; Salaries'!$P20),0),IF('Team &amp; Salaries'!$O20="Monthly",IF(DC$6='Team &amp; Salaries'!$M20,MIN('Team &amp; Salaries'!$N20,'Team &amp; Salaries'!$P20),IF(DC$6&gt;'Team &amp; Salaries'!$M20,MIN('Team &amp; Salaries'!$P20,DB110+'Team &amp; Salaries'!$N20),0)),IF('Team &amp; Salaries'!$O20="Quarterly",IF(DC$6='Team &amp; Salaries'!$M20,MIN('Team &amp; Salaries'!$N20,'Team &amp; Salaries'!$P20),IF(DC$6&gt;'Team &amp; Salaries'!$M20,IFERROR(MIN('Team &amp; Salaries'!$P20,IF(ISNUMBER(CX110),CX110,0)+'Team &amp; Salaries'!$N20),'Team &amp; Salaries'!$N20),0)),IF('Team &amp; Salaries'!$O20="Annually",IF(DC$6='Team &amp; Salaries'!$M20,MIN('Team &amp; Salaries'!$N20,'Team &amp; Salaries'!$P20),IF(DC$6&gt;'Team &amp; Salaries'!$M20,IFERROR(MIN('Team &amp; Salaries'!$P20,#REF!+'Team &amp; Salaries'!$N20),MIN('Team &amp; Salaries'!$N20,'Team &amp; Salaries'!$P20)),0))))))</f>
        <v>1</v>
      </c>
      <c r="DD110" s="286">
        <f>IF('Team &amp; Salaries'!$O20="Never",IF(DD$6&gt;='Team &amp; Salaries'!$M20,MIN('Team &amp; Salaries'!$N20,'Team &amp; Salaries'!$P20),0),IF('Team &amp; Salaries'!$O20="Monthly",IF(DD$6='Team &amp; Salaries'!$M20,MIN('Team &amp; Salaries'!$N20,'Team &amp; Salaries'!$P20),IF(DD$6&gt;'Team &amp; Salaries'!$M20,MIN('Team &amp; Salaries'!$P20,DC110+'Team &amp; Salaries'!$N20),0)),IF('Team &amp; Salaries'!$O20="Quarterly",IF(DD$6='Team &amp; Salaries'!$M20,MIN('Team &amp; Salaries'!$N20,'Team &amp; Salaries'!$P20),IF(DD$6&gt;'Team &amp; Salaries'!$M20,IFERROR(MIN('Team &amp; Salaries'!$P20,IF(ISNUMBER(CY110),CY110,0)+'Team &amp; Salaries'!$N20),'Team &amp; Salaries'!$N20),0)),IF('Team &amp; Salaries'!$O20="Annually",IF(DD$6='Team &amp; Salaries'!$M20,MIN('Team &amp; Salaries'!$N20,'Team &amp; Salaries'!$P20),IF(DD$6&gt;'Team &amp; Salaries'!$M20,IFERROR(MIN('Team &amp; Salaries'!$P20,#REF!+'Team &amp; Salaries'!$N20),MIN('Team &amp; Salaries'!$N20,'Team &amp; Salaries'!$P20)),0))))))</f>
        <v>1</v>
      </c>
      <c r="DE110" s="286">
        <f>IF('Team &amp; Salaries'!$O20="Never",IF(DE$6&gt;='Team &amp; Salaries'!$M20,MIN('Team &amp; Salaries'!$N20,'Team &amp; Salaries'!$P20),0),IF('Team &amp; Salaries'!$O20="Monthly",IF(DE$6='Team &amp; Salaries'!$M20,MIN('Team &amp; Salaries'!$N20,'Team &amp; Salaries'!$P20),IF(DE$6&gt;'Team &amp; Salaries'!$M20,MIN('Team &amp; Salaries'!$P20,DD110+'Team &amp; Salaries'!$N20),0)),IF('Team &amp; Salaries'!$O20="Quarterly",IF(DE$6='Team &amp; Salaries'!$M20,MIN('Team &amp; Salaries'!$N20,'Team &amp; Salaries'!$P20),IF(DE$6&gt;'Team &amp; Salaries'!$M20,IFERROR(MIN('Team &amp; Salaries'!$P20,IF(ISNUMBER(CZ110),CZ110,0)+'Team &amp; Salaries'!$N20),'Team &amp; Salaries'!$N20),0)),IF('Team &amp; Salaries'!$O20="Annually",IF(DE$6='Team &amp; Salaries'!$M20,MIN('Team &amp; Salaries'!$N20,'Team &amp; Salaries'!$P20),IF(DE$6&gt;'Team &amp; Salaries'!$M20,IFERROR(MIN('Team &amp; Salaries'!$P20,#REF!+'Team &amp; Salaries'!$N20),MIN('Team &amp; Salaries'!$N20,'Team &amp; Salaries'!$P20)),0))))))</f>
        <v>1</v>
      </c>
      <c r="DF110" s="286">
        <f>IF('Team &amp; Salaries'!$O20="Never",IF(DF$6&gt;='Team &amp; Salaries'!$M20,MIN('Team &amp; Salaries'!$N20,'Team &amp; Salaries'!$P20),0),IF('Team &amp; Salaries'!$O20="Monthly",IF(DF$6='Team &amp; Salaries'!$M20,MIN('Team &amp; Salaries'!$N20,'Team &amp; Salaries'!$P20),IF(DF$6&gt;'Team &amp; Salaries'!$M20,MIN('Team &amp; Salaries'!$P20,DE110+'Team &amp; Salaries'!$N20),0)),IF('Team &amp; Salaries'!$O20="Quarterly",IF(DF$6='Team &amp; Salaries'!$M20,MIN('Team &amp; Salaries'!$N20,'Team &amp; Salaries'!$P20),IF(DF$6&gt;'Team &amp; Salaries'!$M20,IFERROR(MIN('Team &amp; Salaries'!$P20,IF(ISNUMBER(DA110),DA110,0)+'Team &amp; Salaries'!$N20),'Team &amp; Salaries'!$N20),0)),IF('Team &amp; Salaries'!$O20="Annually",IF(DF$6='Team &amp; Salaries'!$M20,MIN('Team &amp; Salaries'!$N20,'Team &amp; Salaries'!$P20),IF(DF$6&gt;'Team &amp; Salaries'!$M20,IFERROR(MIN('Team &amp; Salaries'!$P20,#REF!+'Team &amp; Salaries'!$N20),MIN('Team &amp; Salaries'!$N20,'Team &amp; Salaries'!$P20)),0))))))</f>
        <v>1</v>
      </c>
      <c r="DG110" s="286">
        <f>IF('Team &amp; Salaries'!$O20="Never",IF(DG$6&gt;='Team &amp; Salaries'!$M20,MIN('Team &amp; Salaries'!$N20,'Team &amp; Salaries'!$P20),0),IF('Team &amp; Salaries'!$O20="Monthly",IF(DG$6='Team &amp; Salaries'!$M20,MIN('Team &amp; Salaries'!$N20,'Team &amp; Salaries'!$P20),IF(DG$6&gt;'Team &amp; Salaries'!$M20,MIN('Team &amp; Salaries'!$P20,DF110+'Team &amp; Salaries'!$N20),0)),IF('Team &amp; Salaries'!$O20="Quarterly",IF(DG$6='Team &amp; Salaries'!$M20,MIN('Team &amp; Salaries'!$N20,'Team &amp; Salaries'!$P20),IF(DG$6&gt;'Team &amp; Salaries'!$M20,IFERROR(MIN('Team &amp; Salaries'!$P20,IF(ISNUMBER(DB110),DB110,0)+'Team &amp; Salaries'!$N20),'Team &amp; Salaries'!$N20),0)),IF('Team &amp; Salaries'!$O20="Annually",IF(DG$6='Team &amp; Salaries'!$M20,MIN('Team &amp; Salaries'!$N20,'Team &amp; Salaries'!$P20),IF(DG$6&gt;'Team &amp; Salaries'!$M20,IFERROR(MIN('Team &amp; Salaries'!$P20,#REF!+'Team &amp; Salaries'!$N20),MIN('Team &amp; Salaries'!$N20,'Team &amp; Salaries'!$P20)),0))))))</f>
        <v>1</v>
      </c>
      <c r="DH110" s="286">
        <f>IF('Team &amp; Salaries'!$O20="Never",IF(DH$6&gt;='Team &amp; Salaries'!$M20,MIN('Team &amp; Salaries'!$N20,'Team &amp; Salaries'!$P20),0),IF('Team &amp; Salaries'!$O20="Monthly",IF(DH$6='Team &amp; Salaries'!$M20,MIN('Team &amp; Salaries'!$N20,'Team &amp; Salaries'!$P20),IF(DH$6&gt;'Team &amp; Salaries'!$M20,MIN('Team &amp; Salaries'!$P20,DG110+'Team &amp; Salaries'!$N20),0)),IF('Team &amp; Salaries'!$O20="Quarterly",IF(DH$6='Team &amp; Salaries'!$M20,MIN('Team &amp; Salaries'!$N20,'Team &amp; Salaries'!$P20),IF(DH$6&gt;'Team &amp; Salaries'!$M20,IFERROR(MIN('Team &amp; Salaries'!$P20,IF(ISNUMBER(DC110),DC110,0)+'Team &amp; Salaries'!$N20),'Team &amp; Salaries'!$N20),0)),IF('Team &amp; Salaries'!$O20="Annually",IF(DH$6='Team &amp; Salaries'!$M20,MIN('Team &amp; Salaries'!$N20,'Team &amp; Salaries'!$P20),IF(DH$6&gt;'Team &amp; Salaries'!$M20,IFERROR(MIN('Team &amp; Salaries'!$P20,#REF!+'Team &amp; Salaries'!$N20),MIN('Team &amp; Salaries'!$N20,'Team &amp; Salaries'!$P20)),0))))))</f>
        <v>1</v>
      </c>
      <c r="DI110" s="286">
        <f>IF('Team &amp; Salaries'!$O20="Never",IF(DI$6&gt;='Team &amp; Salaries'!$M20,MIN('Team &amp; Salaries'!$N20,'Team &amp; Salaries'!$P20),0),IF('Team &amp; Salaries'!$O20="Monthly",IF(DI$6='Team &amp; Salaries'!$M20,MIN('Team &amp; Salaries'!$N20,'Team &amp; Salaries'!$P20),IF(DI$6&gt;'Team &amp; Salaries'!$M20,MIN('Team &amp; Salaries'!$P20,DH110+'Team &amp; Salaries'!$N20),0)),IF('Team &amp; Salaries'!$O20="Quarterly",IF(DI$6='Team &amp; Salaries'!$M20,MIN('Team &amp; Salaries'!$N20,'Team &amp; Salaries'!$P20),IF(DI$6&gt;'Team &amp; Salaries'!$M20,IFERROR(MIN('Team &amp; Salaries'!$P20,IF(ISNUMBER(DD110),DD110,0)+'Team &amp; Salaries'!$N20),'Team &amp; Salaries'!$N20),0)),IF('Team &amp; Salaries'!$O20="Annually",IF(DI$6='Team &amp; Salaries'!$M20,MIN('Team &amp; Salaries'!$N20,'Team &amp; Salaries'!$P20),IF(DI$6&gt;'Team &amp; Salaries'!$M20,IFERROR(MIN('Team &amp; Salaries'!$P20,#REF!+'Team &amp; Salaries'!$N20),MIN('Team &amp; Salaries'!$N20,'Team &amp; Salaries'!$P20)),0))))))</f>
        <v>1</v>
      </c>
    </row>
    <row r="111" spans="1:113" customFormat="1" ht="16">
      <c r="A111" s="114" t="str">
        <f>'Team &amp; Salaries'!A21</f>
        <v>3D Design</v>
      </c>
      <c r="B111" s="114"/>
      <c r="C111" s="114"/>
      <c r="D111" s="285"/>
      <c r="E111" s="361" t="s">
        <v>193</v>
      </c>
      <c r="F111" s="286">
        <f>IF('Team &amp; Salaries'!$O21="Never",IF(F$6&gt;='Team &amp; Salaries'!$M21,MIN('Team &amp; Salaries'!$N21,'Team &amp; Salaries'!$P21),0),IF('Team &amp; Salaries'!$O21="Monthly",IF(F$6='Team &amp; Salaries'!$M21,MIN('Team &amp; Salaries'!$N21,'Team &amp; Salaries'!$P21),IF(F$6&gt;'Team &amp; Salaries'!$M21,MIN('Team &amp; Salaries'!$P21,E111+'Team &amp; Salaries'!$N21),0)),IF('Team &amp; Salaries'!$O21="Quarterly",IF(F$6='Team &amp; Salaries'!$M21,MIN('Team &amp; Salaries'!$N21,'Team &amp; Salaries'!$P21),IF(F$6&gt;'Team &amp; Salaries'!$M21,IFERROR(MIN('Team &amp; Salaries'!$P21,IF(ISNUMBER(A111),A111,0)+'Team &amp; Salaries'!$N21),'Team &amp; Salaries'!$N21),0)),IF('Team &amp; Salaries'!$O21="Annually",IF(F$6='Team &amp; Salaries'!$M21,MIN('Team &amp; Salaries'!$N21,'Team &amp; Salaries'!$P21),IF(F$6&gt;'Team &amp; Salaries'!$M21,IFERROR(MIN('Team &amp; Salaries'!$P21,#REF!+'Team &amp; Salaries'!$N21),MIN('Team &amp; Salaries'!$N21,'Team &amp; Salaries'!$P21)),0))))))</f>
        <v>0</v>
      </c>
      <c r="G111" s="286">
        <f>IF('Team &amp; Salaries'!$O21="Never",IF(G$6&gt;='Team &amp; Salaries'!$M21,MIN('Team &amp; Salaries'!$N21,'Team &amp; Salaries'!$P21),0),IF('Team &amp; Salaries'!$O21="Monthly",IF(G$6='Team &amp; Salaries'!$M21,MIN('Team &amp; Salaries'!$N21,'Team &amp; Salaries'!$P21),IF(G$6&gt;'Team &amp; Salaries'!$M21,MIN('Team &amp; Salaries'!$P21,F111+'Team &amp; Salaries'!$N21),0)),IF('Team &amp; Salaries'!$O21="Quarterly",IF(G$6='Team &amp; Salaries'!$M21,MIN('Team &amp; Salaries'!$N21,'Team &amp; Salaries'!$P21),IF(G$6&gt;'Team &amp; Salaries'!$M21,IFERROR(MIN('Team &amp; Salaries'!$P21,IF(ISNUMBER(B111),B111,0)+'Team &amp; Salaries'!$N21),'Team &amp; Salaries'!$N21),0)),IF('Team &amp; Salaries'!$O21="Annually",IF(G$6='Team &amp; Salaries'!$M21,MIN('Team &amp; Salaries'!$N21,'Team &amp; Salaries'!$P21),IF(G$6&gt;'Team &amp; Salaries'!$M21,IFERROR(MIN('Team &amp; Salaries'!$P21,#REF!+'Team &amp; Salaries'!$N21),MIN('Team &amp; Salaries'!$N21,'Team &amp; Salaries'!$P21)),0))))))</f>
        <v>0</v>
      </c>
      <c r="H111" s="286">
        <f>IF('Team &amp; Salaries'!$O21="Never",IF(H$6&gt;='Team &amp; Salaries'!$M21,MIN('Team &amp; Salaries'!$N21,'Team &amp; Salaries'!$P21),0),IF('Team &amp; Salaries'!$O21="Monthly",IF(H$6='Team &amp; Salaries'!$M21,MIN('Team &amp; Salaries'!$N21,'Team &amp; Salaries'!$P21),IF(H$6&gt;'Team &amp; Salaries'!$M21,MIN('Team &amp; Salaries'!$P21,G111+'Team &amp; Salaries'!$N21),0)),IF('Team &amp; Salaries'!$O21="Quarterly",IF(H$6='Team &amp; Salaries'!$M21,MIN('Team &amp; Salaries'!$N21,'Team &amp; Salaries'!$P21),IF(H$6&gt;'Team &amp; Salaries'!$M21,IFERROR(MIN('Team &amp; Salaries'!$P21,IF(ISNUMBER(C111),C111,0)+'Team &amp; Salaries'!$N21),'Team &amp; Salaries'!$N21),0)),IF('Team &amp; Salaries'!$O21="Annually",IF(H$6='Team &amp; Salaries'!$M21,MIN('Team &amp; Salaries'!$N21,'Team &amp; Salaries'!$P21),IF(H$6&gt;'Team &amp; Salaries'!$M21,IFERROR(MIN('Team &amp; Salaries'!$P21,#REF!+'Team &amp; Salaries'!$N21),MIN('Team &amp; Salaries'!$N21,'Team &amp; Salaries'!$P21)),0))))))</f>
        <v>0</v>
      </c>
      <c r="I111" s="286">
        <f>IF('Team &amp; Salaries'!$O21="Never",IF(I$6&gt;='Team &amp; Salaries'!$M21,MIN('Team &amp; Salaries'!$N21,'Team &amp; Salaries'!$P21),0),IF('Team &amp; Salaries'!$O21="Monthly",IF(I$6='Team &amp; Salaries'!$M21,MIN('Team &amp; Salaries'!$N21,'Team &amp; Salaries'!$P21),IF(I$6&gt;'Team &amp; Salaries'!$M21,MIN('Team &amp; Salaries'!$P21,H111+'Team &amp; Salaries'!$N21),0)),IF('Team &amp; Salaries'!$O21="Quarterly",IF(I$6='Team &amp; Salaries'!$M21,MIN('Team &amp; Salaries'!$N21,'Team &amp; Salaries'!$P21),IF(I$6&gt;'Team &amp; Salaries'!$M21,IFERROR(MIN('Team &amp; Salaries'!$P21,IF(ISNUMBER(D111),D111,0)+'Team &amp; Salaries'!$N21),'Team &amp; Salaries'!$N21),0)),IF('Team &amp; Salaries'!$O21="Annually",IF(I$6='Team &amp; Salaries'!$M21,MIN('Team &amp; Salaries'!$N21,'Team &amp; Salaries'!$P21),IF(I$6&gt;'Team &amp; Salaries'!$M21,IFERROR(MIN('Team &amp; Salaries'!$P21,#REF!+'Team &amp; Salaries'!$N21),MIN('Team &amp; Salaries'!$N21,'Team &amp; Salaries'!$P21)),0))))))</f>
        <v>0</v>
      </c>
      <c r="J111" s="286">
        <f>IF('Team &amp; Salaries'!$O21="Never",IF(J$6&gt;='Team &amp; Salaries'!$M21,MIN('Team &amp; Salaries'!$N21,'Team &amp; Salaries'!$P21),0),IF('Team &amp; Salaries'!$O21="Monthly",IF(J$6='Team &amp; Salaries'!$M21,MIN('Team &amp; Salaries'!$N21,'Team &amp; Salaries'!$P21),IF(J$6&gt;'Team &amp; Salaries'!$M21,MIN('Team &amp; Salaries'!$P21,I111+'Team &amp; Salaries'!$N21),0)),IF('Team &amp; Salaries'!$O21="Quarterly",IF(J$6='Team &amp; Salaries'!$M21,MIN('Team &amp; Salaries'!$N21,'Team &amp; Salaries'!$P21),IF(J$6&gt;'Team &amp; Salaries'!$M21,IFERROR(MIN('Team &amp; Salaries'!$P21,IF(ISNUMBER(E111),E111,0)+'Team &amp; Salaries'!$N21),'Team &amp; Salaries'!$N21),0)),IF('Team &amp; Salaries'!$O21="Annually",IF(J$6='Team &amp; Salaries'!$M21,MIN('Team &amp; Salaries'!$N21,'Team &amp; Salaries'!$P21),IF(J$6&gt;'Team &amp; Salaries'!$M21,IFERROR(MIN('Team &amp; Salaries'!$P21,#REF!+'Team &amp; Salaries'!$N21),MIN('Team &amp; Salaries'!$N21,'Team &amp; Salaries'!$P21)),0))))))</f>
        <v>0</v>
      </c>
      <c r="K111" s="286">
        <f>IF('Team &amp; Salaries'!$O21="Never",IF(K$6&gt;='Team &amp; Salaries'!$M21,MIN('Team &amp; Salaries'!$N21,'Team &amp; Salaries'!$P21),0),IF('Team &amp; Salaries'!$O21="Monthly",IF(K$6='Team &amp; Salaries'!$M21,MIN('Team &amp; Salaries'!$N21,'Team &amp; Salaries'!$P21),IF(K$6&gt;'Team &amp; Salaries'!$M21,MIN('Team &amp; Salaries'!$P21,J111+'Team &amp; Salaries'!$N21),0)),IF('Team &amp; Salaries'!$O21="Quarterly",IF(K$6='Team &amp; Salaries'!$M21,MIN('Team &amp; Salaries'!$N21,'Team &amp; Salaries'!$P21),IF(K$6&gt;'Team &amp; Salaries'!$M21,IFERROR(MIN('Team &amp; Salaries'!$P21,IF(ISNUMBER(F111),F111,0)+'Team &amp; Salaries'!$N21),'Team &amp; Salaries'!$N21),0)),IF('Team &amp; Salaries'!$O21="Annually",IF(K$6='Team &amp; Salaries'!$M21,MIN('Team &amp; Salaries'!$N21,'Team &amp; Salaries'!$P21),IF(K$6&gt;'Team &amp; Salaries'!$M21,IFERROR(MIN('Team &amp; Salaries'!$P21,#REF!+'Team &amp; Salaries'!$N21),MIN('Team &amp; Salaries'!$N21,'Team &amp; Salaries'!$P21)),0))))))</f>
        <v>0</v>
      </c>
      <c r="L111" s="286">
        <f>IF('Team &amp; Salaries'!$O21="Never",IF(L$6&gt;='Team &amp; Salaries'!$M21,MIN('Team &amp; Salaries'!$N21,'Team &amp; Salaries'!$P21),0),IF('Team &amp; Salaries'!$O21="Monthly",IF(L$6='Team &amp; Salaries'!$M21,MIN('Team &amp; Salaries'!$N21,'Team &amp; Salaries'!$P21),IF(L$6&gt;'Team &amp; Salaries'!$M21,MIN('Team &amp; Salaries'!$P21,K111+'Team &amp; Salaries'!$N21),0)),IF('Team &amp; Salaries'!$O21="Quarterly",IF(L$6='Team &amp; Salaries'!$M21,MIN('Team &amp; Salaries'!$N21,'Team &amp; Salaries'!$P21),IF(L$6&gt;'Team &amp; Salaries'!$M21,IFERROR(MIN('Team &amp; Salaries'!$P21,IF(ISNUMBER(G111),G111,0)+'Team &amp; Salaries'!$N21),'Team &amp; Salaries'!$N21),0)),IF('Team &amp; Salaries'!$O21="Annually",IF(L$6='Team &amp; Salaries'!$M21,MIN('Team &amp; Salaries'!$N21,'Team &amp; Salaries'!$P21),IF(L$6&gt;'Team &amp; Salaries'!$M21,IFERROR(MIN('Team &amp; Salaries'!$P21,#REF!+'Team &amp; Salaries'!$N21),MIN('Team &amp; Salaries'!$N21,'Team &amp; Salaries'!$P21)),0))))))</f>
        <v>0</v>
      </c>
      <c r="M111" s="286">
        <f>IF('Team &amp; Salaries'!$O21="Never",IF(M$6&gt;='Team &amp; Salaries'!$M21,MIN('Team &amp; Salaries'!$N21,'Team &amp; Salaries'!$P21),0),IF('Team &amp; Salaries'!$O21="Monthly",IF(M$6='Team &amp; Salaries'!$M21,MIN('Team &amp; Salaries'!$N21,'Team &amp; Salaries'!$P21),IF(M$6&gt;'Team &amp; Salaries'!$M21,MIN('Team &amp; Salaries'!$P21,L111+'Team &amp; Salaries'!$N21),0)),IF('Team &amp; Salaries'!$O21="Quarterly",IF(M$6='Team &amp; Salaries'!$M21,MIN('Team &amp; Salaries'!$N21,'Team &amp; Salaries'!$P21),IF(M$6&gt;'Team &amp; Salaries'!$M21,IFERROR(MIN('Team &amp; Salaries'!$P21,IF(ISNUMBER(H111),H111,0)+'Team &amp; Salaries'!$N21),'Team &amp; Salaries'!$N21),0)),IF('Team &amp; Salaries'!$O21="Annually",IF(M$6='Team &amp; Salaries'!$M21,MIN('Team &amp; Salaries'!$N21,'Team &amp; Salaries'!$P21),IF(M$6&gt;'Team &amp; Salaries'!$M21,IFERROR(MIN('Team &amp; Salaries'!$P21,#REF!+'Team &amp; Salaries'!$N21),MIN('Team &amp; Salaries'!$N21,'Team &amp; Salaries'!$P21)),0))))))</f>
        <v>0</v>
      </c>
      <c r="N111" s="286">
        <f>IF('Team &amp; Salaries'!$O21="Never",IF(N$6&gt;='Team &amp; Salaries'!$M21,MIN('Team &amp; Salaries'!$N21,'Team &amp; Salaries'!$P21),0),IF('Team &amp; Salaries'!$O21="Monthly",IF(N$6='Team &amp; Salaries'!$M21,MIN('Team &amp; Salaries'!$N21,'Team &amp; Salaries'!$P21),IF(N$6&gt;'Team &amp; Salaries'!$M21,MIN('Team &amp; Salaries'!$P21,M111+'Team &amp; Salaries'!$N21),0)),IF('Team &amp; Salaries'!$O21="Quarterly",IF(N$6='Team &amp; Salaries'!$M21,MIN('Team &amp; Salaries'!$N21,'Team &amp; Salaries'!$P21),IF(N$6&gt;'Team &amp; Salaries'!$M21,IFERROR(MIN('Team &amp; Salaries'!$P21,IF(ISNUMBER(I111),I111,0)+'Team &amp; Salaries'!$N21),'Team &amp; Salaries'!$N21),0)),IF('Team &amp; Salaries'!$O21="Annually",IF(N$6='Team &amp; Salaries'!$M21,MIN('Team &amp; Salaries'!$N21,'Team &amp; Salaries'!$P21),IF(N$6&gt;'Team &amp; Salaries'!$M21,IFERROR(MIN('Team &amp; Salaries'!$P21,#REF!+'Team &amp; Salaries'!$N21),MIN('Team &amp; Salaries'!$N21,'Team &amp; Salaries'!$P21)),0))))))</f>
        <v>0</v>
      </c>
      <c r="O111" s="286">
        <f>IF('Team &amp; Salaries'!$O21="Never",IF(O$6&gt;='Team &amp; Salaries'!$M21,MIN('Team &amp; Salaries'!$N21,'Team &amp; Salaries'!$P21),0),IF('Team &amp; Salaries'!$O21="Monthly",IF(O$6='Team &amp; Salaries'!$M21,MIN('Team &amp; Salaries'!$N21,'Team &amp; Salaries'!$P21),IF(O$6&gt;'Team &amp; Salaries'!$M21,MIN('Team &amp; Salaries'!$P21,N111+'Team &amp; Salaries'!$N21),0)),IF('Team &amp; Salaries'!$O21="Quarterly",IF(O$6='Team &amp; Salaries'!$M21,MIN('Team &amp; Salaries'!$N21,'Team &amp; Salaries'!$P21),IF(O$6&gt;'Team &amp; Salaries'!$M21,IFERROR(MIN('Team &amp; Salaries'!$P21,IF(ISNUMBER(J111),J111,0)+'Team &amp; Salaries'!$N21),'Team &amp; Salaries'!$N21),0)),IF('Team &amp; Salaries'!$O21="Annually",IF(O$6='Team &amp; Salaries'!$M21,MIN('Team &amp; Salaries'!$N21,'Team &amp; Salaries'!$P21),IF(O$6&gt;'Team &amp; Salaries'!$M21,IFERROR(MIN('Team &amp; Salaries'!$P21,#REF!+'Team &amp; Salaries'!$N21),MIN('Team &amp; Salaries'!$N21,'Team &amp; Salaries'!$P21)),0))))))</f>
        <v>0</v>
      </c>
      <c r="P111" s="286">
        <f>IF('Team &amp; Salaries'!$O21="Never",IF(P$6&gt;='Team &amp; Salaries'!$M21,MIN('Team &amp; Salaries'!$N21,'Team &amp; Salaries'!$P21),0),IF('Team &amp; Salaries'!$O21="Monthly",IF(P$6='Team &amp; Salaries'!$M21,MIN('Team &amp; Salaries'!$N21,'Team &amp; Salaries'!$P21),IF(P$6&gt;'Team &amp; Salaries'!$M21,MIN('Team &amp; Salaries'!$P21,O111+'Team &amp; Salaries'!$N21),0)),IF('Team &amp; Salaries'!$O21="Quarterly",IF(P$6='Team &amp; Salaries'!$M21,MIN('Team &amp; Salaries'!$N21,'Team &amp; Salaries'!$P21),IF(P$6&gt;'Team &amp; Salaries'!$M21,IFERROR(MIN('Team &amp; Salaries'!$P21,IF(ISNUMBER(K111),K111,0)+'Team &amp; Salaries'!$N21),'Team &amp; Salaries'!$N21),0)),IF('Team &amp; Salaries'!$O21="Annually",IF(P$6='Team &amp; Salaries'!$M21,MIN('Team &amp; Salaries'!$N21,'Team &amp; Salaries'!$P21),IF(P$6&gt;'Team &amp; Salaries'!$M21,IFERROR(MIN('Team &amp; Salaries'!$P21,#REF!+'Team &amp; Salaries'!$N21),MIN('Team &amp; Salaries'!$N21,'Team &amp; Salaries'!$P21)),0))))))</f>
        <v>0</v>
      </c>
      <c r="Q111" s="286">
        <f>IF('Team &amp; Salaries'!$O21="Never",IF(Q$6&gt;='Team &amp; Salaries'!$M21,MIN('Team &amp; Salaries'!$N21,'Team &amp; Salaries'!$P21),0),IF('Team &amp; Salaries'!$O21="Monthly",IF(Q$6='Team &amp; Salaries'!$M21,MIN('Team &amp; Salaries'!$N21,'Team &amp; Salaries'!$P21),IF(Q$6&gt;'Team &amp; Salaries'!$M21,MIN('Team &amp; Salaries'!$P21,P111+'Team &amp; Salaries'!$N21),0)),IF('Team &amp; Salaries'!$O21="Quarterly",IF(Q$6='Team &amp; Salaries'!$M21,MIN('Team &amp; Salaries'!$N21,'Team &amp; Salaries'!$P21),IF(Q$6&gt;'Team &amp; Salaries'!$M21,IFERROR(MIN('Team &amp; Salaries'!$P21,IF(ISNUMBER(L111),L111,0)+'Team &amp; Salaries'!$N21),'Team &amp; Salaries'!$N21),0)),IF('Team &amp; Salaries'!$O21="Annually",IF(Q$6='Team &amp; Salaries'!$M21,MIN('Team &amp; Salaries'!$N21,'Team &amp; Salaries'!$P21),IF(Q$6&gt;'Team &amp; Salaries'!$M21,IFERROR(MIN('Team &amp; Salaries'!$P21,#REF!+'Team &amp; Salaries'!$N21),MIN('Team &amp; Salaries'!$N21,'Team &amp; Salaries'!$P21)),0))))))</f>
        <v>0</v>
      </c>
      <c r="R111" s="286">
        <f>IF('Team &amp; Salaries'!$O21="Never",IF(R$6&gt;='Team &amp; Salaries'!$M21,MIN('Team &amp; Salaries'!$N21,'Team &amp; Salaries'!$P21),0),IF('Team &amp; Salaries'!$O21="Monthly",IF(R$6='Team &amp; Salaries'!$M21,MIN('Team &amp; Salaries'!$N21,'Team &amp; Salaries'!$P21),IF(R$6&gt;'Team &amp; Salaries'!$M21,MIN('Team &amp; Salaries'!$P21,Q111+'Team &amp; Salaries'!$N21),0)),IF('Team &amp; Salaries'!$O21="Quarterly",IF(R$6='Team &amp; Salaries'!$M21,MIN('Team &amp; Salaries'!$N21,'Team &amp; Salaries'!$P21),IF(R$6&gt;'Team &amp; Salaries'!$M21,IFERROR(MIN('Team &amp; Salaries'!$P21,IF(ISNUMBER(M111),M111,0)+'Team &amp; Salaries'!$N21),'Team &amp; Salaries'!$N21),0)),IF('Team &amp; Salaries'!$O21="Annually",IF(R$6='Team &amp; Salaries'!$M21,MIN('Team &amp; Salaries'!$N21,'Team &amp; Salaries'!$P21),IF(R$6&gt;'Team &amp; Salaries'!$M21,IFERROR(MIN('Team &amp; Salaries'!$P21,#REF!+'Team &amp; Salaries'!$N21),MIN('Team &amp; Salaries'!$N21,'Team &amp; Salaries'!$P21)),0))))))</f>
        <v>0</v>
      </c>
      <c r="S111" s="286">
        <f>IF('Team &amp; Salaries'!$O21="Never",IF(S$6&gt;='Team &amp; Salaries'!$M21,MIN('Team &amp; Salaries'!$N21,'Team &amp; Salaries'!$P21),0),IF('Team &amp; Salaries'!$O21="Monthly",IF(S$6='Team &amp; Salaries'!$M21,MIN('Team &amp; Salaries'!$N21,'Team &amp; Salaries'!$P21),IF(S$6&gt;'Team &amp; Salaries'!$M21,MIN('Team &amp; Salaries'!$P21,R111+'Team &amp; Salaries'!$N21),0)),IF('Team &amp; Salaries'!$O21="Quarterly",IF(S$6='Team &amp; Salaries'!$M21,MIN('Team &amp; Salaries'!$N21,'Team &amp; Salaries'!$P21),IF(S$6&gt;'Team &amp; Salaries'!$M21,IFERROR(MIN('Team &amp; Salaries'!$P21,IF(ISNUMBER(N111),N111,0)+'Team &amp; Salaries'!$N21),'Team &amp; Salaries'!$N21),0)),IF('Team &amp; Salaries'!$O21="Annually",IF(S$6='Team &amp; Salaries'!$M21,MIN('Team &amp; Salaries'!$N21,'Team &amp; Salaries'!$P21),IF(S$6&gt;'Team &amp; Salaries'!$M21,IFERROR(MIN('Team &amp; Salaries'!$P21,#REF!+'Team &amp; Salaries'!$N21),MIN('Team &amp; Salaries'!$N21,'Team &amp; Salaries'!$P21)),0))))))</f>
        <v>0</v>
      </c>
      <c r="T111" s="286">
        <f>IF('Team &amp; Salaries'!$O21="Never",IF(T$6&gt;='Team &amp; Salaries'!$M21,MIN('Team &amp; Salaries'!$N21,'Team &amp; Salaries'!$P21),0),IF('Team &amp; Salaries'!$O21="Monthly",IF(T$6='Team &amp; Salaries'!$M21,MIN('Team &amp; Salaries'!$N21,'Team &amp; Salaries'!$P21),IF(T$6&gt;'Team &amp; Salaries'!$M21,MIN('Team &amp; Salaries'!$P21,S111+'Team &amp; Salaries'!$N21),0)),IF('Team &amp; Salaries'!$O21="Quarterly",IF(T$6='Team &amp; Salaries'!$M21,MIN('Team &amp; Salaries'!$N21,'Team &amp; Salaries'!$P21),IF(T$6&gt;'Team &amp; Salaries'!$M21,IFERROR(MIN('Team &amp; Salaries'!$P21,IF(ISNUMBER(O111),O111,0)+'Team &amp; Salaries'!$N21),'Team &amp; Salaries'!$N21),0)),IF('Team &amp; Salaries'!$O21="Annually",IF(T$6='Team &amp; Salaries'!$M21,MIN('Team &amp; Salaries'!$N21,'Team &amp; Salaries'!$P21),IF(T$6&gt;'Team &amp; Salaries'!$M21,IFERROR(MIN('Team &amp; Salaries'!$P21,#REF!+'Team &amp; Salaries'!$N21),MIN('Team &amp; Salaries'!$N21,'Team &amp; Salaries'!$P21)),0))))))</f>
        <v>0</v>
      </c>
      <c r="U111" s="286">
        <f>IF('Team &amp; Salaries'!$O21="Never",IF(U$6&gt;='Team &amp; Salaries'!$M21,MIN('Team &amp; Salaries'!$N21,'Team &amp; Salaries'!$P21),0),IF('Team &amp; Salaries'!$O21="Monthly",IF(U$6='Team &amp; Salaries'!$M21,MIN('Team &amp; Salaries'!$N21,'Team &amp; Salaries'!$P21),IF(U$6&gt;'Team &amp; Salaries'!$M21,MIN('Team &amp; Salaries'!$P21,T111+'Team &amp; Salaries'!$N21),0)),IF('Team &amp; Salaries'!$O21="Quarterly",IF(U$6='Team &amp; Salaries'!$M21,MIN('Team &amp; Salaries'!$N21,'Team &amp; Salaries'!$P21),IF(U$6&gt;'Team &amp; Salaries'!$M21,IFERROR(MIN('Team &amp; Salaries'!$P21,IF(ISNUMBER(P111),P111,0)+'Team &amp; Salaries'!$N21),'Team &amp; Salaries'!$N21),0)),IF('Team &amp; Salaries'!$O21="Annually",IF(U$6='Team &amp; Salaries'!$M21,MIN('Team &amp; Salaries'!$N21,'Team &amp; Salaries'!$P21),IF(U$6&gt;'Team &amp; Salaries'!$M21,IFERROR(MIN('Team &amp; Salaries'!$P21,#REF!+'Team &amp; Salaries'!$N21),MIN('Team &amp; Salaries'!$N21,'Team &amp; Salaries'!$P21)),0))))))</f>
        <v>0</v>
      </c>
      <c r="V111" s="286">
        <f>IF('Team &amp; Salaries'!$O21="Never",IF(V$6&gt;='Team &amp; Salaries'!$M21,MIN('Team &amp; Salaries'!$N21,'Team &amp; Salaries'!$P21),0),IF('Team &amp; Salaries'!$O21="Monthly",IF(V$6='Team &amp; Salaries'!$M21,MIN('Team &amp; Salaries'!$N21,'Team &amp; Salaries'!$P21),IF(V$6&gt;'Team &amp; Salaries'!$M21,MIN('Team &amp; Salaries'!$P21,U111+'Team &amp; Salaries'!$N21),0)),IF('Team &amp; Salaries'!$O21="Quarterly",IF(V$6='Team &amp; Salaries'!$M21,MIN('Team &amp; Salaries'!$N21,'Team &amp; Salaries'!$P21),IF(V$6&gt;'Team &amp; Salaries'!$M21,IFERROR(MIN('Team &amp; Salaries'!$P21,IF(ISNUMBER(Q111),Q111,0)+'Team &amp; Salaries'!$N21),'Team &amp; Salaries'!$N21),0)),IF('Team &amp; Salaries'!$O21="Annually",IF(V$6='Team &amp; Salaries'!$M21,MIN('Team &amp; Salaries'!$N21,'Team &amp; Salaries'!$P21),IF(V$6&gt;'Team &amp; Salaries'!$M21,IFERROR(MIN('Team &amp; Salaries'!$P21,#REF!+'Team &amp; Salaries'!$N21),MIN('Team &amp; Salaries'!$N21,'Team &amp; Salaries'!$P21)),0))))))</f>
        <v>0</v>
      </c>
      <c r="W111" s="286">
        <f>IF('Team &amp; Salaries'!$O21="Never",IF(W$6&gt;='Team &amp; Salaries'!$M21,MIN('Team &amp; Salaries'!$N21,'Team &amp; Salaries'!$P21),0),IF('Team &amp; Salaries'!$O21="Monthly",IF(W$6='Team &amp; Salaries'!$M21,MIN('Team &amp; Salaries'!$N21,'Team &amp; Salaries'!$P21),IF(W$6&gt;'Team &amp; Salaries'!$M21,MIN('Team &amp; Salaries'!$P21,V111+'Team &amp; Salaries'!$N21),0)),IF('Team &amp; Salaries'!$O21="Quarterly",IF(W$6='Team &amp; Salaries'!$M21,MIN('Team &amp; Salaries'!$N21,'Team &amp; Salaries'!$P21),IF(W$6&gt;'Team &amp; Salaries'!$M21,IFERROR(MIN('Team &amp; Salaries'!$P21,IF(ISNUMBER(R111),R111,0)+'Team &amp; Salaries'!$N21),'Team &amp; Salaries'!$N21),0)),IF('Team &amp; Salaries'!$O21="Annually",IF(W$6='Team &amp; Salaries'!$M21,MIN('Team &amp; Salaries'!$N21,'Team &amp; Salaries'!$P21),IF(W$6&gt;'Team &amp; Salaries'!$M21,IFERROR(MIN('Team &amp; Salaries'!$P21,#REF!+'Team &amp; Salaries'!$N21),MIN('Team &amp; Salaries'!$N21,'Team &amp; Salaries'!$P21)),0))))))</f>
        <v>0</v>
      </c>
      <c r="X111" s="286">
        <f>IF('Team &amp; Salaries'!$O21="Never",IF(X$6&gt;='Team &amp; Salaries'!$M21,MIN('Team &amp; Salaries'!$N21,'Team &amp; Salaries'!$P21),0),IF('Team &amp; Salaries'!$O21="Monthly",IF(X$6='Team &amp; Salaries'!$M21,MIN('Team &amp; Salaries'!$N21,'Team &amp; Salaries'!$P21),IF(X$6&gt;'Team &amp; Salaries'!$M21,MIN('Team &amp; Salaries'!$P21,W111+'Team &amp; Salaries'!$N21),0)),IF('Team &amp; Salaries'!$O21="Quarterly",IF(X$6='Team &amp; Salaries'!$M21,MIN('Team &amp; Salaries'!$N21,'Team &amp; Salaries'!$P21),IF(X$6&gt;'Team &amp; Salaries'!$M21,IFERROR(MIN('Team &amp; Salaries'!$P21,IF(ISNUMBER(S111),S111,0)+'Team &amp; Salaries'!$N21),'Team &amp; Salaries'!$N21),0)),IF('Team &amp; Salaries'!$O21="Annually",IF(X$6='Team &amp; Salaries'!$M21,MIN('Team &amp; Salaries'!$N21,'Team &amp; Salaries'!$P21),IF(X$6&gt;'Team &amp; Salaries'!$M21,IFERROR(MIN('Team &amp; Salaries'!$P21,#REF!+'Team &amp; Salaries'!$N21),MIN('Team &amp; Salaries'!$N21,'Team &amp; Salaries'!$P21)),0))))))</f>
        <v>0</v>
      </c>
      <c r="Y111" s="286">
        <f>IF('Team &amp; Salaries'!$O21="Never",IF(Y$6&gt;='Team &amp; Salaries'!$M21,MIN('Team &amp; Salaries'!$N21,'Team &amp; Salaries'!$P21),0),IF('Team &amp; Salaries'!$O21="Monthly",IF(Y$6='Team &amp; Salaries'!$M21,MIN('Team &amp; Salaries'!$N21,'Team &amp; Salaries'!$P21),IF(Y$6&gt;'Team &amp; Salaries'!$M21,MIN('Team &amp; Salaries'!$P21,X111+'Team &amp; Salaries'!$N21),0)),IF('Team &amp; Salaries'!$O21="Quarterly",IF(Y$6='Team &amp; Salaries'!$M21,MIN('Team &amp; Salaries'!$N21,'Team &amp; Salaries'!$P21),IF(Y$6&gt;'Team &amp; Salaries'!$M21,IFERROR(MIN('Team &amp; Salaries'!$P21,IF(ISNUMBER(T111),T111,0)+'Team &amp; Salaries'!$N21),'Team &amp; Salaries'!$N21),0)),IF('Team &amp; Salaries'!$O21="Annually",IF(Y$6='Team &amp; Salaries'!$M21,MIN('Team &amp; Salaries'!$N21,'Team &amp; Salaries'!$P21),IF(Y$6&gt;'Team &amp; Salaries'!$M21,IFERROR(MIN('Team &amp; Salaries'!$P21,#REF!+'Team &amp; Salaries'!$N21),MIN('Team &amp; Salaries'!$N21,'Team &amp; Salaries'!$P21)),0))))))</f>
        <v>0</v>
      </c>
      <c r="Z111" s="286">
        <f>IF('Team &amp; Salaries'!$O21="Never",IF(Z$6&gt;='Team &amp; Salaries'!$M21,MIN('Team &amp; Salaries'!$N21,'Team &amp; Salaries'!$P21),0),IF('Team &amp; Salaries'!$O21="Monthly",IF(Z$6='Team &amp; Salaries'!$M21,MIN('Team &amp; Salaries'!$N21,'Team &amp; Salaries'!$P21),IF(Z$6&gt;'Team &amp; Salaries'!$M21,MIN('Team &amp; Salaries'!$P21,Y111+'Team &amp; Salaries'!$N21),0)),IF('Team &amp; Salaries'!$O21="Quarterly",IF(Z$6='Team &amp; Salaries'!$M21,MIN('Team &amp; Salaries'!$N21,'Team &amp; Salaries'!$P21),IF(Z$6&gt;'Team &amp; Salaries'!$M21,IFERROR(MIN('Team &amp; Salaries'!$P21,IF(ISNUMBER(U111),U111,0)+'Team &amp; Salaries'!$N21),'Team &amp; Salaries'!$N21),0)),IF('Team &amp; Salaries'!$O21="Annually",IF(Z$6='Team &amp; Salaries'!$M21,MIN('Team &amp; Salaries'!$N21,'Team &amp; Salaries'!$P21),IF(Z$6&gt;'Team &amp; Salaries'!$M21,IFERROR(MIN('Team &amp; Salaries'!$P21,#REF!+'Team &amp; Salaries'!$N21),MIN('Team &amp; Salaries'!$N21,'Team &amp; Salaries'!$P21)),0))))))</f>
        <v>0</v>
      </c>
      <c r="AA111" s="286">
        <f>IF('Team &amp; Salaries'!$O21="Never",IF(AA$6&gt;='Team &amp; Salaries'!$M21,MIN('Team &amp; Salaries'!$N21,'Team &amp; Salaries'!$P21),0),IF('Team &amp; Salaries'!$O21="Monthly",IF(AA$6='Team &amp; Salaries'!$M21,MIN('Team &amp; Salaries'!$N21,'Team &amp; Salaries'!$P21),IF(AA$6&gt;'Team &amp; Salaries'!$M21,MIN('Team &amp; Salaries'!$P21,Z111+'Team &amp; Salaries'!$N21),0)),IF('Team &amp; Salaries'!$O21="Quarterly",IF(AA$6='Team &amp; Salaries'!$M21,MIN('Team &amp; Salaries'!$N21,'Team &amp; Salaries'!$P21),IF(AA$6&gt;'Team &amp; Salaries'!$M21,IFERROR(MIN('Team &amp; Salaries'!$P21,IF(ISNUMBER(V111),V111,0)+'Team &amp; Salaries'!$N21),'Team &amp; Salaries'!$N21),0)),IF('Team &amp; Salaries'!$O21="Annually",IF(AA$6='Team &amp; Salaries'!$M21,MIN('Team &amp; Salaries'!$N21,'Team &amp; Salaries'!$P21),IF(AA$6&gt;'Team &amp; Salaries'!$M21,IFERROR(MIN('Team &amp; Salaries'!$P21,#REF!+'Team &amp; Salaries'!$N21),MIN('Team &amp; Salaries'!$N21,'Team &amp; Salaries'!$P21)),0))))))</f>
        <v>0</v>
      </c>
      <c r="AB111" s="286">
        <f>IF('Team &amp; Salaries'!$O21="Never",IF(AB$6&gt;='Team &amp; Salaries'!$M21,MIN('Team &amp; Salaries'!$N21,'Team &amp; Salaries'!$P21),0),IF('Team &amp; Salaries'!$O21="Monthly",IF(AB$6='Team &amp; Salaries'!$M21,MIN('Team &amp; Salaries'!$N21,'Team &amp; Salaries'!$P21),IF(AB$6&gt;'Team &amp; Salaries'!$M21,MIN('Team &amp; Salaries'!$P21,AA111+'Team &amp; Salaries'!$N21),0)),IF('Team &amp; Salaries'!$O21="Quarterly",IF(AB$6='Team &amp; Salaries'!$M21,MIN('Team &amp; Salaries'!$N21,'Team &amp; Salaries'!$P21),IF(AB$6&gt;'Team &amp; Salaries'!$M21,IFERROR(MIN('Team &amp; Salaries'!$P21,IF(ISNUMBER(W111),W111,0)+'Team &amp; Salaries'!$N21),'Team &amp; Salaries'!$N21),0)),IF('Team &amp; Salaries'!$O21="Annually",IF(AB$6='Team &amp; Salaries'!$M21,MIN('Team &amp; Salaries'!$N21,'Team &amp; Salaries'!$P21),IF(AB$6&gt;'Team &amp; Salaries'!$M21,IFERROR(MIN('Team &amp; Salaries'!$P21,#REF!+'Team &amp; Salaries'!$N21),MIN('Team &amp; Salaries'!$N21,'Team &amp; Salaries'!$P21)),0))))))</f>
        <v>0</v>
      </c>
      <c r="AC111" s="286">
        <f>IF('Team &amp; Salaries'!$O21="Never",IF(AC$6&gt;='Team &amp; Salaries'!$M21,MIN('Team &amp; Salaries'!$N21,'Team &amp; Salaries'!$P21),0),IF('Team &amp; Salaries'!$O21="Monthly",IF(AC$6='Team &amp; Salaries'!$M21,MIN('Team &amp; Salaries'!$N21,'Team &amp; Salaries'!$P21),IF(AC$6&gt;'Team &amp; Salaries'!$M21,MIN('Team &amp; Salaries'!$P21,AB111+'Team &amp; Salaries'!$N21),0)),IF('Team &amp; Salaries'!$O21="Quarterly",IF(AC$6='Team &amp; Salaries'!$M21,MIN('Team &amp; Salaries'!$N21,'Team &amp; Salaries'!$P21),IF(AC$6&gt;'Team &amp; Salaries'!$M21,IFERROR(MIN('Team &amp; Salaries'!$P21,IF(ISNUMBER(X111),X111,0)+'Team &amp; Salaries'!$N21),'Team &amp; Salaries'!$N21),0)),IF('Team &amp; Salaries'!$O21="Annually",IF(AC$6='Team &amp; Salaries'!$M21,MIN('Team &amp; Salaries'!$N21,'Team &amp; Salaries'!$P21),IF(AC$6&gt;'Team &amp; Salaries'!$M21,IFERROR(MIN('Team &amp; Salaries'!$P21,#REF!+'Team &amp; Salaries'!$N21),MIN('Team &amp; Salaries'!$N21,'Team &amp; Salaries'!$P21)),0))))))</f>
        <v>0</v>
      </c>
      <c r="AD111" s="286">
        <f>IF('Team &amp; Salaries'!$O21="Never",IF(AD$6&gt;='Team &amp; Salaries'!$M21,MIN('Team &amp; Salaries'!$N21,'Team &amp; Salaries'!$P21),0),IF('Team &amp; Salaries'!$O21="Monthly",IF(AD$6='Team &amp; Salaries'!$M21,MIN('Team &amp; Salaries'!$N21,'Team &amp; Salaries'!$P21),IF(AD$6&gt;'Team &amp; Salaries'!$M21,MIN('Team &amp; Salaries'!$P21,AC111+'Team &amp; Salaries'!$N21),0)),IF('Team &amp; Salaries'!$O21="Quarterly",IF(AD$6='Team &amp; Salaries'!$M21,MIN('Team &amp; Salaries'!$N21,'Team &amp; Salaries'!$P21),IF(AD$6&gt;'Team &amp; Salaries'!$M21,IFERROR(MIN('Team &amp; Salaries'!$P21,IF(ISNUMBER(Y111),Y111,0)+'Team &amp; Salaries'!$N21),'Team &amp; Salaries'!$N21),0)),IF('Team &amp; Salaries'!$O21="Annually",IF(AD$6='Team &amp; Salaries'!$M21,MIN('Team &amp; Salaries'!$N21,'Team &amp; Salaries'!$P21),IF(AD$6&gt;'Team &amp; Salaries'!$M21,IFERROR(MIN('Team &amp; Salaries'!$P21,#REF!+'Team &amp; Salaries'!$N21),MIN('Team &amp; Salaries'!$N21,'Team &amp; Salaries'!$P21)),0))))))</f>
        <v>0</v>
      </c>
      <c r="AE111" s="286">
        <f>IF('Team &amp; Salaries'!$O21="Never",IF(AE$6&gt;='Team &amp; Salaries'!$M21,MIN('Team &amp; Salaries'!$N21,'Team &amp; Salaries'!$P21),0),IF('Team &amp; Salaries'!$O21="Monthly",IF(AE$6='Team &amp; Salaries'!$M21,MIN('Team &amp; Salaries'!$N21,'Team &amp; Salaries'!$P21),IF(AE$6&gt;'Team &amp; Salaries'!$M21,MIN('Team &amp; Salaries'!$P21,AD111+'Team &amp; Salaries'!$N21),0)),IF('Team &amp; Salaries'!$O21="Quarterly",IF(AE$6='Team &amp; Salaries'!$M21,MIN('Team &amp; Salaries'!$N21,'Team &amp; Salaries'!$P21),IF(AE$6&gt;'Team &amp; Salaries'!$M21,IFERROR(MIN('Team &amp; Salaries'!$P21,IF(ISNUMBER(Z111),Z111,0)+'Team &amp; Salaries'!$N21),'Team &amp; Salaries'!$N21),0)),IF('Team &amp; Salaries'!$O21="Annually",IF(AE$6='Team &amp; Salaries'!$M21,MIN('Team &amp; Salaries'!$N21,'Team &amp; Salaries'!$P21),IF(AE$6&gt;'Team &amp; Salaries'!$M21,IFERROR(MIN('Team &amp; Salaries'!$P21,#REF!+'Team &amp; Salaries'!$N21),MIN('Team &amp; Salaries'!$N21,'Team &amp; Salaries'!$P21)),0))))))</f>
        <v>0</v>
      </c>
      <c r="AF111" s="286">
        <f>IF('Team &amp; Salaries'!$O21="Never",IF(AF$6&gt;='Team &amp; Salaries'!$M21,MIN('Team &amp; Salaries'!$N21,'Team &amp; Salaries'!$P21),0),IF('Team &amp; Salaries'!$O21="Monthly",IF(AF$6='Team &amp; Salaries'!$M21,MIN('Team &amp; Salaries'!$N21,'Team &amp; Salaries'!$P21),IF(AF$6&gt;'Team &amp; Salaries'!$M21,MIN('Team &amp; Salaries'!$P21,AE111+'Team &amp; Salaries'!$N21),0)),IF('Team &amp; Salaries'!$O21="Quarterly",IF(AF$6='Team &amp; Salaries'!$M21,MIN('Team &amp; Salaries'!$N21,'Team &amp; Salaries'!$P21),IF(AF$6&gt;'Team &amp; Salaries'!$M21,IFERROR(MIN('Team &amp; Salaries'!$P21,IF(ISNUMBER(AA111),AA111,0)+'Team &amp; Salaries'!$N21),'Team &amp; Salaries'!$N21),0)),IF('Team &amp; Salaries'!$O21="Annually",IF(AF$6='Team &amp; Salaries'!$M21,MIN('Team &amp; Salaries'!$N21,'Team &amp; Salaries'!$P21),IF(AF$6&gt;'Team &amp; Salaries'!$M21,IFERROR(MIN('Team &amp; Salaries'!$P21,#REF!+'Team &amp; Salaries'!$N21),MIN('Team &amp; Salaries'!$N21,'Team &amp; Salaries'!$P21)),0))))))</f>
        <v>0</v>
      </c>
      <c r="AG111" s="286">
        <f>IF('Team &amp; Salaries'!$O21="Never",IF(AG$6&gt;='Team &amp; Salaries'!$M21,MIN('Team &amp; Salaries'!$N21,'Team &amp; Salaries'!$P21),0),IF('Team &amp; Salaries'!$O21="Monthly",IF(AG$6='Team &amp; Salaries'!$M21,MIN('Team &amp; Salaries'!$N21,'Team &amp; Salaries'!$P21),IF(AG$6&gt;'Team &amp; Salaries'!$M21,MIN('Team &amp; Salaries'!$P21,AF111+'Team &amp; Salaries'!$N21),0)),IF('Team &amp; Salaries'!$O21="Quarterly",IF(AG$6='Team &amp; Salaries'!$M21,MIN('Team &amp; Salaries'!$N21,'Team &amp; Salaries'!$P21),IF(AG$6&gt;'Team &amp; Salaries'!$M21,IFERROR(MIN('Team &amp; Salaries'!$P21,IF(ISNUMBER(AB111),AB111,0)+'Team &amp; Salaries'!$N21),'Team &amp; Salaries'!$N21),0)),IF('Team &amp; Salaries'!$O21="Annually",IF(AG$6='Team &amp; Salaries'!$M21,MIN('Team &amp; Salaries'!$N21,'Team &amp; Salaries'!$P21),IF(AG$6&gt;'Team &amp; Salaries'!$M21,IFERROR(MIN('Team &amp; Salaries'!$P21,#REF!+'Team &amp; Salaries'!$N21),MIN('Team &amp; Salaries'!$N21,'Team &amp; Salaries'!$P21)),0))))))</f>
        <v>0</v>
      </c>
      <c r="AH111" s="286">
        <f>IF('Team &amp; Salaries'!$O21="Never",IF(AH$6&gt;='Team &amp; Salaries'!$M21,MIN('Team &amp; Salaries'!$N21,'Team &amp; Salaries'!$P21),0),IF('Team &amp; Salaries'!$O21="Monthly",IF(AH$6='Team &amp; Salaries'!$M21,MIN('Team &amp; Salaries'!$N21,'Team &amp; Salaries'!$P21),IF(AH$6&gt;'Team &amp; Salaries'!$M21,MIN('Team &amp; Salaries'!$P21,AG111+'Team &amp; Salaries'!$N21),0)),IF('Team &amp; Salaries'!$O21="Quarterly",IF(AH$6='Team &amp; Salaries'!$M21,MIN('Team &amp; Salaries'!$N21,'Team &amp; Salaries'!$P21),IF(AH$6&gt;'Team &amp; Salaries'!$M21,IFERROR(MIN('Team &amp; Salaries'!$P21,IF(ISNUMBER(AC111),AC111,0)+'Team &amp; Salaries'!$N21),'Team &amp; Salaries'!$N21),0)),IF('Team &amp; Salaries'!$O21="Annually",IF(AH$6='Team &amp; Salaries'!$M21,MIN('Team &amp; Salaries'!$N21,'Team &amp; Salaries'!$P21),IF(AH$6&gt;'Team &amp; Salaries'!$M21,IFERROR(MIN('Team &amp; Salaries'!$P21,#REF!+'Team &amp; Salaries'!$N21),MIN('Team &amp; Salaries'!$N21,'Team &amp; Salaries'!$P21)),0))))))</f>
        <v>0</v>
      </c>
      <c r="AI111" s="286">
        <f>IF('Team &amp; Salaries'!$O21="Never",IF(AI$6&gt;='Team &amp; Salaries'!$M21,MIN('Team &amp; Salaries'!$N21,'Team &amp; Salaries'!$P21),0),IF('Team &amp; Salaries'!$O21="Monthly",IF(AI$6='Team &amp; Salaries'!$M21,MIN('Team &amp; Salaries'!$N21,'Team &amp; Salaries'!$P21),IF(AI$6&gt;'Team &amp; Salaries'!$M21,MIN('Team &amp; Salaries'!$P21,AH111+'Team &amp; Salaries'!$N21),0)),IF('Team &amp; Salaries'!$O21="Quarterly",IF(AI$6='Team &amp; Salaries'!$M21,MIN('Team &amp; Salaries'!$N21,'Team &amp; Salaries'!$P21),IF(AI$6&gt;'Team &amp; Salaries'!$M21,IFERROR(MIN('Team &amp; Salaries'!$P21,IF(ISNUMBER(AD111),AD111,0)+'Team &amp; Salaries'!$N21),'Team &amp; Salaries'!$N21),0)),IF('Team &amp; Salaries'!$O21="Annually",IF(AI$6='Team &amp; Salaries'!$M21,MIN('Team &amp; Salaries'!$N21,'Team &amp; Salaries'!$P21),IF(AI$6&gt;'Team &amp; Salaries'!$M21,IFERROR(MIN('Team &amp; Salaries'!$P21,#REF!+'Team &amp; Salaries'!$N21),MIN('Team &amp; Salaries'!$N21,'Team &amp; Salaries'!$P21)),0))))))</f>
        <v>0</v>
      </c>
      <c r="AJ111" s="286">
        <f>IF('Team &amp; Salaries'!$O21="Never",IF(AJ$6&gt;='Team &amp; Salaries'!$M21,MIN('Team &amp; Salaries'!$N21,'Team &amp; Salaries'!$P21),0),IF('Team &amp; Salaries'!$O21="Monthly",IF(AJ$6='Team &amp; Salaries'!$M21,MIN('Team &amp; Salaries'!$N21,'Team &amp; Salaries'!$P21),IF(AJ$6&gt;'Team &amp; Salaries'!$M21,MIN('Team &amp; Salaries'!$P21,AI111+'Team &amp; Salaries'!$N21),0)),IF('Team &amp; Salaries'!$O21="Quarterly",IF(AJ$6='Team &amp; Salaries'!$M21,MIN('Team &amp; Salaries'!$N21,'Team &amp; Salaries'!$P21),IF(AJ$6&gt;'Team &amp; Salaries'!$M21,IFERROR(MIN('Team &amp; Salaries'!$P21,IF(ISNUMBER(AE111),AE111,0)+'Team &amp; Salaries'!$N21),'Team &amp; Salaries'!$N21),0)),IF('Team &amp; Salaries'!$O21="Annually",IF(AJ$6='Team &amp; Salaries'!$M21,MIN('Team &amp; Salaries'!$N21,'Team &amp; Salaries'!$P21),IF(AJ$6&gt;'Team &amp; Salaries'!$M21,IFERROR(MIN('Team &amp; Salaries'!$P21,#REF!+'Team &amp; Salaries'!$N21),MIN('Team &amp; Salaries'!$N21,'Team &amp; Salaries'!$P21)),0))))))</f>
        <v>0</v>
      </c>
      <c r="AK111" s="286">
        <f>IF('Team &amp; Salaries'!$O21="Never",IF(AK$6&gt;='Team &amp; Salaries'!$M21,MIN('Team &amp; Salaries'!$N21,'Team &amp; Salaries'!$P21),0),IF('Team &amp; Salaries'!$O21="Monthly",IF(AK$6='Team &amp; Salaries'!$M21,MIN('Team &amp; Salaries'!$N21,'Team &amp; Salaries'!$P21),IF(AK$6&gt;'Team &amp; Salaries'!$M21,MIN('Team &amp; Salaries'!$P21,AJ111+'Team &amp; Salaries'!$N21),0)),IF('Team &amp; Salaries'!$O21="Quarterly",IF(AK$6='Team &amp; Salaries'!$M21,MIN('Team &amp; Salaries'!$N21,'Team &amp; Salaries'!$P21),IF(AK$6&gt;'Team &amp; Salaries'!$M21,IFERROR(MIN('Team &amp; Salaries'!$P21,IF(ISNUMBER(AF111),AF111,0)+'Team &amp; Salaries'!$N21),'Team &amp; Salaries'!$N21),0)),IF('Team &amp; Salaries'!$O21="Annually",IF(AK$6='Team &amp; Salaries'!$M21,MIN('Team &amp; Salaries'!$N21,'Team &amp; Salaries'!$P21),IF(AK$6&gt;'Team &amp; Salaries'!$M21,IFERROR(MIN('Team &amp; Salaries'!$P21,#REF!+'Team &amp; Salaries'!$N21),MIN('Team &amp; Salaries'!$N21,'Team &amp; Salaries'!$P21)),0))))))</f>
        <v>0</v>
      </c>
      <c r="AL111" s="286">
        <f>IF('Team &amp; Salaries'!$O21="Never",IF(AL$6&gt;='Team &amp; Salaries'!$M21,MIN('Team &amp; Salaries'!$N21,'Team &amp; Salaries'!$P21),0),IF('Team &amp; Salaries'!$O21="Monthly",IF(AL$6='Team &amp; Salaries'!$M21,MIN('Team &amp; Salaries'!$N21,'Team &amp; Salaries'!$P21),IF(AL$6&gt;'Team &amp; Salaries'!$M21,MIN('Team &amp; Salaries'!$P21,AK111+'Team &amp; Salaries'!$N21),0)),IF('Team &amp; Salaries'!$O21="Quarterly",IF(AL$6='Team &amp; Salaries'!$M21,MIN('Team &amp; Salaries'!$N21,'Team &amp; Salaries'!$P21),IF(AL$6&gt;'Team &amp; Salaries'!$M21,IFERROR(MIN('Team &amp; Salaries'!$P21,IF(ISNUMBER(AG111),AG111,0)+'Team &amp; Salaries'!$N21),'Team &amp; Salaries'!$N21),0)),IF('Team &amp; Salaries'!$O21="Annually",IF(AL$6='Team &amp; Salaries'!$M21,MIN('Team &amp; Salaries'!$N21,'Team &amp; Salaries'!$P21),IF(AL$6&gt;'Team &amp; Salaries'!$M21,IFERROR(MIN('Team &amp; Salaries'!$P21,#REF!+'Team &amp; Salaries'!$N21),MIN('Team &amp; Salaries'!$N21,'Team &amp; Salaries'!$P21)),0))))))</f>
        <v>0</v>
      </c>
      <c r="AM111" s="286">
        <f>IF('Team &amp; Salaries'!$O21="Never",IF(AM$6&gt;='Team &amp; Salaries'!$M21,MIN('Team &amp; Salaries'!$N21,'Team &amp; Salaries'!$P21),0),IF('Team &amp; Salaries'!$O21="Monthly",IF(AM$6='Team &amp; Salaries'!$M21,MIN('Team &amp; Salaries'!$N21,'Team &amp; Salaries'!$P21),IF(AM$6&gt;'Team &amp; Salaries'!$M21,MIN('Team &amp; Salaries'!$P21,AL111+'Team &amp; Salaries'!$N21),0)),IF('Team &amp; Salaries'!$O21="Quarterly",IF(AM$6='Team &amp; Salaries'!$M21,MIN('Team &amp; Salaries'!$N21,'Team &amp; Salaries'!$P21),IF(AM$6&gt;'Team &amp; Salaries'!$M21,IFERROR(MIN('Team &amp; Salaries'!$P21,IF(ISNUMBER(AH111),AH111,0)+'Team &amp; Salaries'!$N21),'Team &amp; Salaries'!$N21),0)),IF('Team &amp; Salaries'!$O21="Annually",IF(AM$6='Team &amp; Salaries'!$M21,MIN('Team &amp; Salaries'!$N21,'Team &amp; Salaries'!$P21),IF(AM$6&gt;'Team &amp; Salaries'!$M21,IFERROR(MIN('Team &amp; Salaries'!$P21,#REF!+'Team &amp; Salaries'!$N21),MIN('Team &amp; Salaries'!$N21,'Team &amp; Salaries'!$P21)),0))))))</f>
        <v>0</v>
      </c>
      <c r="AN111" s="286">
        <f>IF('Team &amp; Salaries'!$O21="Never",IF(AN$6&gt;='Team &amp; Salaries'!$M21,MIN('Team &amp; Salaries'!$N21,'Team &amp; Salaries'!$P21),0),IF('Team &amp; Salaries'!$O21="Monthly",IF(AN$6='Team &amp; Salaries'!$M21,MIN('Team &amp; Salaries'!$N21,'Team &amp; Salaries'!$P21),IF(AN$6&gt;'Team &amp; Salaries'!$M21,MIN('Team &amp; Salaries'!$P21,AM111+'Team &amp; Salaries'!$N21),0)),IF('Team &amp; Salaries'!$O21="Quarterly",IF(AN$6='Team &amp; Salaries'!$M21,MIN('Team &amp; Salaries'!$N21,'Team &amp; Salaries'!$P21),IF(AN$6&gt;'Team &amp; Salaries'!$M21,IFERROR(MIN('Team &amp; Salaries'!$P21,IF(ISNUMBER(AI111),AI111,0)+'Team &amp; Salaries'!$N21),'Team &amp; Salaries'!$N21),0)),IF('Team &amp; Salaries'!$O21="Annually",IF(AN$6='Team &amp; Salaries'!$M21,MIN('Team &amp; Salaries'!$N21,'Team &amp; Salaries'!$P21),IF(AN$6&gt;'Team &amp; Salaries'!$M21,IFERROR(MIN('Team &amp; Salaries'!$P21,#REF!+'Team &amp; Salaries'!$N21),MIN('Team &amp; Salaries'!$N21,'Team &amp; Salaries'!$P21)),0))))))</f>
        <v>0</v>
      </c>
      <c r="AO111" s="286">
        <f>IF('Team &amp; Salaries'!$O21="Never",IF(AO$6&gt;='Team &amp; Salaries'!$M21,MIN('Team &amp; Salaries'!$N21,'Team &amp; Salaries'!$P21),0),IF('Team &amp; Salaries'!$O21="Monthly",IF(AO$6='Team &amp; Salaries'!$M21,MIN('Team &amp; Salaries'!$N21,'Team &amp; Salaries'!$P21),IF(AO$6&gt;'Team &amp; Salaries'!$M21,MIN('Team &amp; Salaries'!$P21,AN111+'Team &amp; Salaries'!$N21),0)),IF('Team &amp; Salaries'!$O21="Quarterly",IF(AO$6='Team &amp; Salaries'!$M21,MIN('Team &amp; Salaries'!$N21,'Team &amp; Salaries'!$P21),IF(AO$6&gt;'Team &amp; Salaries'!$M21,IFERROR(MIN('Team &amp; Salaries'!$P21,IF(ISNUMBER(AJ111),AJ111,0)+'Team &amp; Salaries'!$N21),'Team &amp; Salaries'!$N21),0)),IF('Team &amp; Salaries'!$O21="Annually",IF(AO$6='Team &amp; Salaries'!$M21,MIN('Team &amp; Salaries'!$N21,'Team &amp; Salaries'!$P21),IF(AO$6&gt;'Team &amp; Salaries'!$M21,IFERROR(MIN('Team &amp; Salaries'!$P21,#REF!+'Team &amp; Salaries'!$N21),MIN('Team &amp; Salaries'!$N21,'Team &amp; Salaries'!$P21)),0))))))</f>
        <v>0</v>
      </c>
      <c r="AP111" s="286">
        <f>IF('Team &amp; Salaries'!$O21="Never",IF(AP$6&gt;='Team &amp; Salaries'!$M21,MIN('Team &amp; Salaries'!$N21,'Team &amp; Salaries'!$P21),0),IF('Team &amp; Salaries'!$O21="Monthly",IF(AP$6='Team &amp; Salaries'!$M21,MIN('Team &amp; Salaries'!$N21,'Team &amp; Salaries'!$P21),IF(AP$6&gt;'Team &amp; Salaries'!$M21,MIN('Team &amp; Salaries'!$P21,AO111+'Team &amp; Salaries'!$N21),0)),IF('Team &amp; Salaries'!$O21="Quarterly",IF(AP$6='Team &amp; Salaries'!$M21,MIN('Team &amp; Salaries'!$N21,'Team &amp; Salaries'!$P21),IF(AP$6&gt;'Team &amp; Salaries'!$M21,IFERROR(MIN('Team &amp; Salaries'!$P21,IF(ISNUMBER(AK111),AK111,0)+'Team &amp; Salaries'!$N21),'Team &amp; Salaries'!$N21),0)),IF('Team &amp; Salaries'!$O21="Annually",IF(AP$6='Team &amp; Salaries'!$M21,MIN('Team &amp; Salaries'!$N21,'Team &amp; Salaries'!$P21),IF(AP$6&gt;'Team &amp; Salaries'!$M21,IFERROR(MIN('Team &amp; Salaries'!$P21,#REF!+'Team &amp; Salaries'!$N21),MIN('Team &amp; Salaries'!$N21,'Team &amp; Salaries'!$P21)),0))))))</f>
        <v>0</v>
      </c>
      <c r="AQ111" s="286">
        <f>IF('Team &amp; Salaries'!$O21="Never",IF(AQ$6&gt;='Team &amp; Salaries'!$M21,MIN('Team &amp; Salaries'!$N21,'Team &amp; Salaries'!$P21),0),IF('Team &amp; Salaries'!$O21="Monthly",IF(AQ$6='Team &amp; Salaries'!$M21,MIN('Team &amp; Salaries'!$N21,'Team &amp; Salaries'!$P21),IF(AQ$6&gt;'Team &amp; Salaries'!$M21,MIN('Team &amp; Salaries'!$P21,AP111+'Team &amp; Salaries'!$N21),0)),IF('Team &amp; Salaries'!$O21="Quarterly",IF(AQ$6='Team &amp; Salaries'!$M21,MIN('Team &amp; Salaries'!$N21,'Team &amp; Salaries'!$P21),IF(AQ$6&gt;'Team &amp; Salaries'!$M21,IFERROR(MIN('Team &amp; Salaries'!$P21,IF(ISNUMBER(AL111),AL111,0)+'Team &amp; Salaries'!$N21),'Team &amp; Salaries'!$N21),0)),IF('Team &amp; Salaries'!$O21="Annually",IF(AQ$6='Team &amp; Salaries'!$M21,MIN('Team &amp; Salaries'!$N21,'Team &amp; Salaries'!$P21),IF(AQ$6&gt;'Team &amp; Salaries'!$M21,IFERROR(MIN('Team &amp; Salaries'!$P21,#REF!+'Team &amp; Salaries'!$N21),MIN('Team &amp; Salaries'!$N21,'Team &amp; Salaries'!$P21)),0))))))</f>
        <v>0</v>
      </c>
      <c r="AR111" s="286">
        <f>IF('Team &amp; Salaries'!$O21="Never",IF(AR$6&gt;='Team &amp; Salaries'!$M21,MIN('Team &amp; Salaries'!$N21,'Team &amp; Salaries'!$P21),0),IF('Team &amp; Salaries'!$O21="Monthly",IF(AR$6='Team &amp; Salaries'!$M21,MIN('Team &amp; Salaries'!$N21,'Team &amp; Salaries'!$P21),IF(AR$6&gt;'Team &amp; Salaries'!$M21,MIN('Team &amp; Salaries'!$P21,AQ111+'Team &amp; Salaries'!$N21),0)),IF('Team &amp; Salaries'!$O21="Quarterly",IF(AR$6='Team &amp; Salaries'!$M21,MIN('Team &amp; Salaries'!$N21,'Team &amp; Salaries'!$P21),IF(AR$6&gt;'Team &amp; Salaries'!$M21,IFERROR(MIN('Team &amp; Salaries'!$P21,IF(ISNUMBER(AM111),AM111,0)+'Team &amp; Salaries'!$N21),'Team &amp; Salaries'!$N21),0)),IF('Team &amp; Salaries'!$O21="Annually",IF(AR$6='Team &amp; Salaries'!$M21,MIN('Team &amp; Salaries'!$N21,'Team &amp; Salaries'!$P21),IF(AR$6&gt;'Team &amp; Salaries'!$M21,IFERROR(MIN('Team &amp; Salaries'!$P21,#REF!+'Team &amp; Salaries'!$N21),MIN('Team &amp; Salaries'!$N21,'Team &amp; Salaries'!$P21)),0))))))</f>
        <v>0</v>
      </c>
      <c r="AS111" s="286">
        <f>IF('Team &amp; Salaries'!$O21="Never",IF(AS$6&gt;='Team &amp; Salaries'!$M21,MIN('Team &amp; Salaries'!$N21,'Team &amp; Salaries'!$P21),0),IF('Team &amp; Salaries'!$O21="Monthly",IF(AS$6='Team &amp; Salaries'!$M21,MIN('Team &amp; Salaries'!$N21,'Team &amp; Salaries'!$P21),IF(AS$6&gt;'Team &amp; Salaries'!$M21,MIN('Team &amp; Salaries'!$P21,AR111+'Team &amp; Salaries'!$N21),0)),IF('Team &amp; Salaries'!$O21="Quarterly",IF(AS$6='Team &amp; Salaries'!$M21,MIN('Team &amp; Salaries'!$N21,'Team &amp; Salaries'!$P21),IF(AS$6&gt;'Team &amp; Salaries'!$M21,IFERROR(MIN('Team &amp; Salaries'!$P21,IF(ISNUMBER(AN111),AN111,0)+'Team &amp; Salaries'!$N21),'Team &amp; Salaries'!$N21),0)),IF('Team &amp; Salaries'!$O21="Annually",IF(AS$6='Team &amp; Salaries'!$M21,MIN('Team &amp; Salaries'!$N21,'Team &amp; Salaries'!$P21),IF(AS$6&gt;'Team &amp; Salaries'!$M21,IFERROR(MIN('Team &amp; Salaries'!$P21,#REF!+'Team &amp; Salaries'!$N21),MIN('Team &amp; Salaries'!$N21,'Team &amp; Salaries'!$P21)),0))))))</f>
        <v>0</v>
      </c>
      <c r="AT111" s="286">
        <f>IF('Team &amp; Salaries'!$O21="Never",IF(AT$6&gt;='Team &amp; Salaries'!$M21,MIN('Team &amp; Salaries'!$N21,'Team &amp; Salaries'!$P21),0),IF('Team &amp; Salaries'!$O21="Monthly",IF(AT$6='Team &amp; Salaries'!$M21,MIN('Team &amp; Salaries'!$N21,'Team &amp; Salaries'!$P21),IF(AT$6&gt;'Team &amp; Salaries'!$M21,MIN('Team &amp; Salaries'!$P21,AS111+'Team &amp; Salaries'!$N21),0)),IF('Team &amp; Salaries'!$O21="Quarterly",IF(AT$6='Team &amp; Salaries'!$M21,MIN('Team &amp; Salaries'!$N21,'Team &amp; Salaries'!$P21),IF(AT$6&gt;'Team &amp; Salaries'!$M21,IFERROR(MIN('Team &amp; Salaries'!$P21,IF(ISNUMBER(AO111),AO111,0)+'Team &amp; Salaries'!$N21),'Team &amp; Salaries'!$N21),0)),IF('Team &amp; Salaries'!$O21="Annually",IF(AT$6='Team &amp; Salaries'!$M21,MIN('Team &amp; Salaries'!$N21,'Team &amp; Salaries'!$P21),IF(AT$6&gt;'Team &amp; Salaries'!$M21,IFERROR(MIN('Team &amp; Salaries'!$P21,#REF!+'Team &amp; Salaries'!$N21),MIN('Team &amp; Salaries'!$N21,'Team &amp; Salaries'!$P21)),0))))))</f>
        <v>0</v>
      </c>
      <c r="AU111" s="286">
        <f>IF('Team &amp; Salaries'!$O21="Never",IF(AU$6&gt;='Team &amp; Salaries'!$M21,MIN('Team &amp; Salaries'!$N21,'Team &amp; Salaries'!$P21),0),IF('Team &amp; Salaries'!$O21="Monthly",IF(AU$6='Team &amp; Salaries'!$M21,MIN('Team &amp; Salaries'!$N21,'Team &amp; Salaries'!$P21),IF(AU$6&gt;'Team &amp; Salaries'!$M21,MIN('Team &amp; Salaries'!$P21,AT111+'Team &amp; Salaries'!$N21),0)),IF('Team &amp; Salaries'!$O21="Quarterly",IF(AU$6='Team &amp; Salaries'!$M21,MIN('Team &amp; Salaries'!$N21,'Team &amp; Salaries'!$P21),IF(AU$6&gt;'Team &amp; Salaries'!$M21,IFERROR(MIN('Team &amp; Salaries'!$P21,IF(ISNUMBER(AP111),AP111,0)+'Team &amp; Salaries'!$N21),'Team &amp; Salaries'!$N21),0)),IF('Team &amp; Salaries'!$O21="Annually",IF(AU$6='Team &amp; Salaries'!$M21,MIN('Team &amp; Salaries'!$N21,'Team &amp; Salaries'!$P21),IF(AU$6&gt;'Team &amp; Salaries'!$M21,IFERROR(MIN('Team &amp; Salaries'!$P21,#REF!+'Team &amp; Salaries'!$N21),MIN('Team &amp; Salaries'!$N21,'Team &amp; Salaries'!$P21)),0))))))</f>
        <v>0</v>
      </c>
      <c r="AV111" s="286">
        <f>IF('Team &amp; Salaries'!$O21="Never",IF(AV$6&gt;='Team &amp; Salaries'!$M21,MIN('Team &amp; Salaries'!$N21,'Team &amp; Salaries'!$P21),0),IF('Team &amp; Salaries'!$O21="Monthly",IF(AV$6='Team &amp; Salaries'!$M21,MIN('Team &amp; Salaries'!$N21,'Team &amp; Salaries'!$P21),IF(AV$6&gt;'Team &amp; Salaries'!$M21,MIN('Team &amp; Salaries'!$P21,AU111+'Team &amp; Salaries'!$N21),0)),IF('Team &amp; Salaries'!$O21="Quarterly",IF(AV$6='Team &amp; Salaries'!$M21,MIN('Team &amp; Salaries'!$N21,'Team &amp; Salaries'!$P21),IF(AV$6&gt;'Team &amp; Salaries'!$M21,IFERROR(MIN('Team &amp; Salaries'!$P21,IF(ISNUMBER(AQ111),AQ111,0)+'Team &amp; Salaries'!$N21),'Team &amp; Salaries'!$N21),0)),IF('Team &amp; Salaries'!$O21="Annually",IF(AV$6='Team &amp; Salaries'!$M21,MIN('Team &amp; Salaries'!$N21,'Team &amp; Salaries'!$P21),IF(AV$6&gt;'Team &amp; Salaries'!$M21,IFERROR(MIN('Team &amp; Salaries'!$P21,#REF!+'Team &amp; Salaries'!$N21),MIN('Team &amp; Salaries'!$N21,'Team &amp; Salaries'!$P21)),0))))))</f>
        <v>0</v>
      </c>
      <c r="AW111" s="286">
        <f>IF('Team &amp; Salaries'!$O21="Never",IF(AW$6&gt;='Team &amp; Salaries'!$M21,MIN('Team &amp; Salaries'!$N21,'Team &amp; Salaries'!$P21),0),IF('Team &amp; Salaries'!$O21="Monthly",IF(AW$6='Team &amp; Salaries'!$M21,MIN('Team &amp; Salaries'!$N21,'Team &amp; Salaries'!$P21),IF(AW$6&gt;'Team &amp; Salaries'!$M21,MIN('Team &amp; Salaries'!$P21,AV111+'Team &amp; Salaries'!$N21),0)),IF('Team &amp; Salaries'!$O21="Quarterly",IF(AW$6='Team &amp; Salaries'!$M21,MIN('Team &amp; Salaries'!$N21,'Team &amp; Salaries'!$P21),IF(AW$6&gt;'Team &amp; Salaries'!$M21,IFERROR(MIN('Team &amp; Salaries'!$P21,IF(ISNUMBER(AR111),AR111,0)+'Team &amp; Salaries'!$N21),'Team &amp; Salaries'!$N21),0)),IF('Team &amp; Salaries'!$O21="Annually",IF(AW$6='Team &amp; Salaries'!$M21,MIN('Team &amp; Salaries'!$N21,'Team &amp; Salaries'!$P21),IF(AW$6&gt;'Team &amp; Salaries'!$M21,IFERROR(MIN('Team &amp; Salaries'!$P21,#REF!+'Team &amp; Salaries'!$N21),MIN('Team &amp; Salaries'!$N21,'Team &amp; Salaries'!$P21)),0))))))</f>
        <v>0</v>
      </c>
      <c r="AX111" s="286">
        <f>IF('Team &amp; Salaries'!$O21="Never",IF(AX$6&gt;='Team &amp; Salaries'!$M21,MIN('Team &amp; Salaries'!$N21,'Team &amp; Salaries'!$P21),0),IF('Team &amp; Salaries'!$O21="Monthly",IF(AX$6='Team &amp; Salaries'!$M21,MIN('Team &amp; Salaries'!$N21,'Team &amp; Salaries'!$P21),IF(AX$6&gt;'Team &amp; Salaries'!$M21,MIN('Team &amp; Salaries'!$P21,AW111+'Team &amp; Salaries'!$N21),0)),IF('Team &amp; Salaries'!$O21="Quarterly",IF(AX$6='Team &amp; Salaries'!$M21,MIN('Team &amp; Salaries'!$N21,'Team &amp; Salaries'!$P21),IF(AX$6&gt;'Team &amp; Salaries'!$M21,IFERROR(MIN('Team &amp; Salaries'!$P21,IF(ISNUMBER(AS111),AS111,0)+'Team &amp; Salaries'!$N21),'Team &amp; Salaries'!$N21),0)),IF('Team &amp; Salaries'!$O21="Annually",IF(AX$6='Team &amp; Salaries'!$M21,MIN('Team &amp; Salaries'!$N21,'Team &amp; Salaries'!$P21),IF(AX$6&gt;'Team &amp; Salaries'!$M21,IFERROR(MIN('Team &amp; Salaries'!$P21,#REF!+'Team &amp; Salaries'!$N21),MIN('Team &amp; Salaries'!$N21,'Team &amp; Salaries'!$P21)),0))))))</f>
        <v>0</v>
      </c>
      <c r="AY111" s="286">
        <f>IF('Team &amp; Salaries'!$O21="Never",IF(AY$6&gt;='Team &amp; Salaries'!$M21,MIN('Team &amp; Salaries'!$N21,'Team &amp; Salaries'!$P21),0),IF('Team &amp; Salaries'!$O21="Monthly",IF(AY$6='Team &amp; Salaries'!$M21,MIN('Team &amp; Salaries'!$N21,'Team &amp; Salaries'!$P21),IF(AY$6&gt;'Team &amp; Salaries'!$M21,MIN('Team &amp; Salaries'!$P21,AX111+'Team &amp; Salaries'!$N21),0)),IF('Team &amp; Salaries'!$O21="Quarterly",IF(AY$6='Team &amp; Salaries'!$M21,MIN('Team &amp; Salaries'!$N21,'Team &amp; Salaries'!$P21),IF(AY$6&gt;'Team &amp; Salaries'!$M21,IFERROR(MIN('Team &amp; Salaries'!$P21,IF(ISNUMBER(AT111),AT111,0)+'Team &amp; Salaries'!$N21),'Team &amp; Salaries'!$N21),0)),IF('Team &amp; Salaries'!$O21="Annually",IF(AY$6='Team &amp; Salaries'!$M21,MIN('Team &amp; Salaries'!$N21,'Team &amp; Salaries'!$P21),IF(AY$6&gt;'Team &amp; Salaries'!$M21,IFERROR(MIN('Team &amp; Salaries'!$P21,#REF!+'Team &amp; Salaries'!$N21),MIN('Team &amp; Salaries'!$N21,'Team &amp; Salaries'!$P21)),0))))))</f>
        <v>0</v>
      </c>
      <c r="AZ111" s="286">
        <f>IF('Team &amp; Salaries'!$O21="Never",IF(AZ$6&gt;='Team &amp; Salaries'!$M21,MIN('Team &amp; Salaries'!$N21,'Team &amp; Salaries'!$P21),0),IF('Team &amp; Salaries'!$O21="Monthly",IF(AZ$6='Team &amp; Salaries'!$M21,MIN('Team &amp; Salaries'!$N21,'Team &amp; Salaries'!$P21),IF(AZ$6&gt;'Team &amp; Salaries'!$M21,MIN('Team &amp; Salaries'!$P21,AY111+'Team &amp; Salaries'!$N21),0)),IF('Team &amp; Salaries'!$O21="Quarterly",IF(AZ$6='Team &amp; Salaries'!$M21,MIN('Team &amp; Salaries'!$N21,'Team &amp; Salaries'!$P21),IF(AZ$6&gt;'Team &amp; Salaries'!$M21,IFERROR(MIN('Team &amp; Salaries'!$P21,IF(ISNUMBER(AU111),AU111,0)+'Team &amp; Salaries'!$N21),'Team &amp; Salaries'!$N21),0)),IF('Team &amp; Salaries'!$O21="Annually",IF(AZ$6='Team &amp; Salaries'!$M21,MIN('Team &amp; Salaries'!$N21,'Team &amp; Salaries'!$P21),IF(AZ$6&gt;'Team &amp; Salaries'!$M21,IFERROR(MIN('Team &amp; Salaries'!$P21,#REF!+'Team &amp; Salaries'!$N21),MIN('Team &amp; Salaries'!$N21,'Team &amp; Salaries'!$P21)),0))))))</f>
        <v>0</v>
      </c>
      <c r="BA111" s="286">
        <f>IF('Team &amp; Salaries'!$O21="Never",IF(BA$6&gt;='Team &amp; Salaries'!$M21,MIN('Team &amp; Salaries'!$N21,'Team &amp; Salaries'!$P21),0),IF('Team &amp; Salaries'!$O21="Monthly",IF(BA$6='Team &amp; Salaries'!$M21,MIN('Team &amp; Salaries'!$N21,'Team &amp; Salaries'!$P21),IF(BA$6&gt;'Team &amp; Salaries'!$M21,MIN('Team &amp; Salaries'!$P21,AZ111+'Team &amp; Salaries'!$N21),0)),IF('Team &amp; Salaries'!$O21="Quarterly",IF(BA$6='Team &amp; Salaries'!$M21,MIN('Team &amp; Salaries'!$N21,'Team &amp; Salaries'!$P21),IF(BA$6&gt;'Team &amp; Salaries'!$M21,IFERROR(MIN('Team &amp; Salaries'!$P21,IF(ISNUMBER(AV111),AV111,0)+'Team &amp; Salaries'!$N21),'Team &amp; Salaries'!$N21),0)),IF('Team &amp; Salaries'!$O21="Annually",IF(BA$6='Team &amp; Salaries'!$M21,MIN('Team &amp; Salaries'!$N21,'Team &amp; Salaries'!$P21),IF(BA$6&gt;'Team &amp; Salaries'!$M21,IFERROR(MIN('Team &amp; Salaries'!$P21,#REF!+'Team &amp; Salaries'!$N21),MIN('Team &amp; Salaries'!$N21,'Team &amp; Salaries'!$P21)),0))))))</f>
        <v>0</v>
      </c>
      <c r="BB111" s="286">
        <f>IF('Team &amp; Salaries'!$O21="Never",IF(BB$6&gt;='Team &amp; Salaries'!$M21,MIN('Team &amp; Salaries'!$N21,'Team &amp; Salaries'!$P21),0),IF('Team &amp; Salaries'!$O21="Monthly",IF(BB$6='Team &amp; Salaries'!$M21,MIN('Team &amp; Salaries'!$N21,'Team &amp; Salaries'!$P21),IF(BB$6&gt;'Team &amp; Salaries'!$M21,MIN('Team &amp; Salaries'!$P21,BA111+'Team &amp; Salaries'!$N21),0)),IF('Team &amp; Salaries'!$O21="Quarterly",IF(BB$6='Team &amp; Salaries'!$M21,MIN('Team &amp; Salaries'!$N21,'Team &amp; Salaries'!$P21),IF(BB$6&gt;'Team &amp; Salaries'!$M21,IFERROR(MIN('Team &amp; Salaries'!$P21,IF(ISNUMBER(AW111),AW111,0)+'Team &amp; Salaries'!$N21),'Team &amp; Salaries'!$N21),0)),IF('Team &amp; Salaries'!$O21="Annually",IF(BB$6='Team &amp; Salaries'!$M21,MIN('Team &amp; Salaries'!$N21,'Team &amp; Salaries'!$P21),IF(BB$6&gt;'Team &amp; Salaries'!$M21,IFERROR(MIN('Team &amp; Salaries'!$P21,#REF!+'Team &amp; Salaries'!$N21),MIN('Team &amp; Salaries'!$N21,'Team &amp; Salaries'!$P21)),0))))))</f>
        <v>0</v>
      </c>
      <c r="BC111" s="286">
        <f>IF('Team &amp; Salaries'!$O21="Never",IF(BC$6&gt;='Team &amp; Salaries'!$M21,MIN('Team &amp; Salaries'!$N21,'Team &amp; Salaries'!$P21),0),IF('Team &amp; Salaries'!$O21="Monthly",IF(BC$6='Team &amp; Salaries'!$M21,MIN('Team &amp; Salaries'!$N21,'Team &amp; Salaries'!$P21),IF(BC$6&gt;'Team &amp; Salaries'!$M21,MIN('Team &amp; Salaries'!$P21,BB111+'Team &amp; Salaries'!$N21),0)),IF('Team &amp; Salaries'!$O21="Quarterly",IF(BC$6='Team &amp; Salaries'!$M21,MIN('Team &amp; Salaries'!$N21,'Team &amp; Salaries'!$P21),IF(BC$6&gt;'Team &amp; Salaries'!$M21,IFERROR(MIN('Team &amp; Salaries'!$P21,IF(ISNUMBER(AX111),AX111,0)+'Team &amp; Salaries'!$N21),'Team &amp; Salaries'!$N21),0)),IF('Team &amp; Salaries'!$O21="Annually",IF(BC$6='Team &amp; Salaries'!$M21,MIN('Team &amp; Salaries'!$N21,'Team &amp; Salaries'!$P21),IF(BC$6&gt;'Team &amp; Salaries'!$M21,IFERROR(MIN('Team &amp; Salaries'!$P21,#REF!+'Team &amp; Salaries'!$N21),MIN('Team &amp; Salaries'!$N21,'Team &amp; Salaries'!$P21)),0))))))</f>
        <v>0</v>
      </c>
      <c r="BD111" s="286">
        <f>IF('Team &amp; Salaries'!$O21="Never",IF(BD$6&gt;='Team &amp; Salaries'!$M21,MIN('Team &amp; Salaries'!$N21,'Team &amp; Salaries'!$P21),0),IF('Team &amp; Salaries'!$O21="Monthly",IF(BD$6='Team &amp; Salaries'!$M21,MIN('Team &amp; Salaries'!$N21,'Team &amp; Salaries'!$P21),IF(BD$6&gt;'Team &amp; Salaries'!$M21,MIN('Team &amp; Salaries'!$P21,BC111+'Team &amp; Salaries'!$N21),0)),IF('Team &amp; Salaries'!$O21="Quarterly",IF(BD$6='Team &amp; Salaries'!$M21,MIN('Team &amp; Salaries'!$N21,'Team &amp; Salaries'!$P21),IF(BD$6&gt;'Team &amp; Salaries'!$M21,IFERROR(MIN('Team &amp; Salaries'!$P21,IF(ISNUMBER(AY111),AY111,0)+'Team &amp; Salaries'!$N21),'Team &amp; Salaries'!$N21),0)),IF('Team &amp; Salaries'!$O21="Annually",IF(BD$6='Team &amp; Salaries'!$M21,MIN('Team &amp; Salaries'!$N21,'Team &amp; Salaries'!$P21),IF(BD$6&gt;'Team &amp; Salaries'!$M21,IFERROR(MIN('Team &amp; Salaries'!$P21,#REF!+'Team &amp; Salaries'!$N21),MIN('Team &amp; Salaries'!$N21,'Team &amp; Salaries'!$P21)),0))))))</f>
        <v>0</v>
      </c>
      <c r="BE111" s="286">
        <f>IF('Team &amp; Salaries'!$O21="Never",IF(BE$6&gt;='Team &amp; Salaries'!$M21,MIN('Team &amp; Salaries'!$N21,'Team &amp; Salaries'!$P21),0),IF('Team &amp; Salaries'!$O21="Monthly",IF(BE$6='Team &amp; Salaries'!$M21,MIN('Team &amp; Salaries'!$N21,'Team &amp; Salaries'!$P21),IF(BE$6&gt;'Team &amp; Salaries'!$M21,MIN('Team &amp; Salaries'!$P21,BD111+'Team &amp; Salaries'!$N21),0)),IF('Team &amp; Salaries'!$O21="Quarterly",IF(BE$6='Team &amp; Salaries'!$M21,MIN('Team &amp; Salaries'!$N21,'Team &amp; Salaries'!$P21),IF(BE$6&gt;'Team &amp; Salaries'!$M21,IFERROR(MIN('Team &amp; Salaries'!$P21,IF(ISNUMBER(AZ111),AZ111,0)+'Team &amp; Salaries'!$N21),'Team &amp; Salaries'!$N21),0)),IF('Team &amp; Salaries'!$O21="Annually",IF(BE$6='Team &amp; Salaries'!$M21,MIN('Team &amp; Salaries'!$N21,'Team &amp; Salaries'!$P21),IF(BE$6&gt;'Team &amp; Salaries'!$M21,IFERROR(MIN('Team &amp; Salaries'!$P21,#REF!+'Team &amp; Salaries'!$N21),MIN('Team &amp; Salaries'!$N21,'Team &amp; Salaries'!$P21)),0))))))</f>
        <v>0</v>
      </c>
      <c r="BF111" s="286">
        <f>IF('Team &amp; Salaries'!$O21="Never",IF(BF$6&gt;='Team &amp; Salaries'!$M21,MIN('Team &amp; Salaries'!$N21,'Team &amp; Salaries'!$P21),0),IF('Team &amp; Salaries'!$O21="Monthly",IF(BF$6='Team &amp; Salaries'!$M21,MIN('Team &amp; Salaries'!$N21,'Team &amp; Salaries'!$P21),IF(BF$6&gt;'Team &amp; Salaries'!$M21,MIN('Team &amp; Salaries'!$P21,BE111+'Team &amp; Salaries'!$N21),0)),IF('Team &amp; Salaries'!$O21="Quarterly",IF(BF$6='Team &amp; Salaries'!$M21,MIN('Team &amp; Salaries'!$N21,'Team &amp; Salaries'!$P21),IF(BF$6&gt;'Team &amp; Salaries'!$M21,IFERROR(MIN('Team &amp; Salaries'!$P21,IF(ISNUMBER(BA111),BA111,0)+'Team &amp; Salaries'!$N21),'Team &amp; Salaries'!$N21),0)),IF('Team &amp; Salaries'!$O21="Annually",IF(BF$6='Team &amp; Salaries'!$M21,MIN('Team &amp; Salaries'!$N21,'Team &amp; Salaries'!$P21),IF(BF$6&gt;'Team &amp; Salaries'!$M21,IFERROR(MIN('Team &amp; Salaries'!$P21,#REF!+'Team &amp; Salaries'!$N21),MIN('Team &amp; Salaries'!$N21,'Team &amp; Salaries'!$P21)),0))))))</f>
        <v>0</v>
      </c>
      <c r="BG111" s="286">
        <f>IF('Team &amp; Salaries'!$O21="Never",IF(BG$6&gt;='Team &amp; Salaries'!$M21,MIN('Team &amp; Salaries'!$N21,'Team &amp; Salaries'!$P21),0),IF('Team &amp; Salaries'!$O21="Monthly",IF(BG$6='Team &amp; Salaries'!$M21,MIN('Team &amp; Salaries'!$N21,'Team &amp; Salaries'!$P21),IF(BG$6&gt;'Team &amp; Salaries'!$M21,MIN('Team &amp; Salaries'!$P21,BF111+'Team &amp; Salaries'!$N21),0)),IF('Team &amp; Salaries'!$O21="Quarterly",IF(BG$6='Team &amp; Salaries'!$M21,MIN('Team &amp; Salaries'!$N21,'Team &amp; Salaries'!$P21),IF(BG$6&gt;'Team &amp; Salaries'!$M21,IFERROR(MIN('Team &amp; Salaries'!$P21,IF(ISNUMBER(BB111),BB111,0)+'Team &amp; Salaries'!$N21),'Team &amp; Salaries'!$N21),0)),IF('Team &amp; Salaries'!$O21="Annually",IF(BG$6='Team &amp; Salaries'!$M21,MIN('Team &amp; Salaries'!$N21,'Team &amp; Salaries'!$P21),IF(BG$6&gt;'Team &amp; Salaries'!$M21,IFERROR(MIN('Team &amp; Salaries'!$P21,#REF!+'Team &amp; Salaries'!$N21),MIN('Team &amp; Salaries'!$N21,'Team &amp; Salaries'!$P21)),0))))))</f>
        <v>0</v>
      </c>
      <c r="BH111" s="286">
        <f>IF('Team &amp; Salaries'!$O21="Never",IF(BH$6&gt;='Team &amp; Salaries'!$M21,MIN('Team &amp; Salaries'!$N21,'Team &amp; Salaries'!$P21),0),IF('Team &amp; Salaries'!$O21="Monthly",IF(BH$6='Team &amp; Salaries'!$M21,MIN('Team &amp; Salaries'!$N21,'Team &amp; Salaries'!$P21),IF(BH$6&gt;'Team &amp; Salaries'!$M21,MIN('Team &amp; Salaries'!$P21,BG111+'Team &amp; Salaries'!$N21),0)),IF('Team &amp; Salaries'!$O21="Quarterly",IF(BH$6='Team &amp; Salaries'!$M21,MIN('Team &amp; Salaries'!$N21,'Team &amp; Salaries'!$P21),IF(BH$6&gt;'Team &amp; Salaries'!$M21,IFERROR(MIN('Team &amp; Salaries'!$P21,IF(ISNUMBER(BC111),BC111,0)+'Team &amp; Salaries'!$N21),'Team &amp; Salaries'!$N21),0)),IF('Team &amp; Salaries'!$O21="Annually",IF(BH$6='Team &amp; Salaries'!$M21,MIN('Team &amp; Salaries'!$N21,'Team &amp; Salaries'!$P21),IF(BH$6&gt;'Team &amp; Salaries'!$M21,IFERROR(MIN('Team &amp; Salaries'!$P21,#REF!+'Team &amp; Salaries'!$N21),MIN('Team &amp; Salaries'!$N21,'Team &amp; Salaries'!$P21)),0))))))</f>
        <v>0</v>
      </c>
      <c r="BI111" s="286">
        <f>IF('Team &amp; Salaries'!$O21="Never",IF(BI$6&gt;='Team &amp; Salaries'!$M21,MIN('Team &amp; Salaries'!$N21,'Team &amp; Salaries'!$P21),0),IF('Team &amp; Salaries'!$O21="Monthly",IF(BI$6='Team &amp; Salaries'!$M21,MIN('Team &amp; Salaries'!$N21,'Team &amp; Salaries'!$P21),IF(BI$6&gt;'Team &amp; Salaries'!$M21,MIN('Team &amp; Salaries'!$P21,BH111+'Team &amp; Salaries'!$N21),0)),IF('Team &amp; Salaries'!$O21="Quarterly",IF(BI$6='Team &amp; Salaries'!$M21,MIN('Team &amp; Salaries'!$N21,'Team &amp; Salaries'!$P21),IF(BI$6&gt;'Team &amp; Salaries'!$M21,IFERROR(MIN('Team &amp; Salaries'!$P21,IF(ISNUMBER(BD111),BD111,0)+'Team &amp; Salaries'!$N21),'Team &amp; Salaries'!$N21),0)),IF('Team &amp; Salaries'!$O21="Annually",IF(BI$6='Team &amp; Salaries'!$M21,MIN('Team &amp; Salaries'!$N21,'Team &amp; Salaries'!$P21),IF(BI$6&gt;'Team &amp; Salaries'!$M21,IFERROR(MIN('Team &amp; Salaries'!$P21,#REF!+'Team &amp; Salaries'!$N21),MIN('Team &amp; Salaries'!$N21,'Team &amp; Salaries'!$P21)),0))))))</f>
        <v>0</v>
      </c>
      <c r="BJ111" s="286">
        <f>IF('Team &amp; Salaries'!$O21="Never",IF(BJ$6&gt;='Team &amp; Salaries'!$M21,MIN('Team &amp; Salaries'!$N21,'Team &amp; Salaries'!$P21),0),IF('Team &amp; Salaries'!$O21="Monthly",IF(BJ$6='Team &amp; Salaries'!$M21,MIN('Team &amp; Salaries'!$N21,'Team &amp; Salaries'!$P21),IF(BJ$6&gt;'Team &amp; Salaries'!$M21,MIN('Team &amp; Salaries'!$P21,BI111+'Team &amp; Salaries'!$N21),0)),IF('Team &amp; Salaries'!$O21="Quarterly",IF(BJ$6='Team &amp; Salaries'!$M21,MIN('Team &amp; Salaries'!$N21,'Team &amp; Salaries'!$P21),IF(BJ$6&gt;'Team &amp; Salaries'!$M21,IFERROR(MIN('Team &amp; Salaries'!$P21,IF(ISNUMBER(BE111),BE111,0)+'Team &amp; Salaries'!$N21),'Team &amp; Salaries'!$N21),0)),IF('Team &amp; Salaries'!$O21="Annually",IF(BJ$6='Team &amp; Salaries'!$M21,MIN('Team &amp; Salaries'!$N21,'Team &amp; Salaries'!$P21),IF(BJ$6&gt;'Team &amp; Salaries'!$M21,IFERROR(MIN('Team &amp; Salaries'!$P21,#REF!+'Team &amp; Salaries'!$N21),MIN('Team &amp; Salaries'!$N21,'Team &amp; Salaries'!$P21)),0))))))</f>
        <v>0</v>
      </c>
      <c r="BK111" s="286">
        <f>IF('Team &amp; Salaries'!$O21="Never",IF(BK$6&gt;='Team &amp; Salaries'!$M21,MIN('Team &amp; Salaries'!$N21,'Team &amp; Salaries'!$P21),0),IF('Team &amp; Salaries'!$O21="Monthly",IF(BK$6='Team &amp; Salaries'!$M21,MIN('Team &amp; Salaries'!$N21,'Team &amp; Salaries'!$P21),IF(BK$6&gt;'Team &amp; Salaries'!$M21,MIN('Team &amp; Salaries'!$P21,BJ111+'Team &amp; Salaries'!$N21),0)),IF('Team &amp; Salaries'!$O21="Quarterly",IF(BK$6='Team &amp; Salaries'!$M21,MIN('Team &amp; Salaries'!$N21,'Team &amp; Salaries'!$P21),IF(BK$6&gt;'Team &amp; Salaries'!$M21,IFERROR(MIN('Team &amp; Salaries'!$P21,IF(ISNUMBER(BF111),BF111,0)+'Team &amp; Salaries'!$N21),'Team &amp; Salaries'!$N21),0)),IF('Team &amp; Salaries'!$O21="Annually",IF(BK$6='Team &amp; Salaries'!$M21,MIN('Team &amp; Salaries'!$N21,'Team &amp; Salaries'!$P21),IF(BK$6&gt;'Team &amp; Salaries'!$M21,IFERROR(MIN('Team &amp; Salaries'!$P21,#REF!+'Team &amp; Salaries'!$N21),MIN('Team &amp; Salaries'!$N21,'Team &amp; Salaries'!$P21)),0))))))</f>
        <v>0</v>
      </c>
      <c r="BL111" s="286">
        <f>IF('Team &amp; Salaries'!$O21="Never",IF(BL$6&gt;='Team &amp; Salaries'!$M21,MIN('Team &amp; Salaries'!$N21,'Team &amp; Salaries'!$P21),0),IF('Team &amp; Salaries'!$O21="Monthly",IF(BL$6='Team &amp; Salaries'!$M21,MIN('Team &amp; Salaries'!$N21,'Team &amp; Salaries'!$P21),IF(BL$6&gt;'Team &amp; Salaries'!$M21,MIN('Team &amp; Salaries'!$P21,BK111+'Team &amp; Salaries'!$N21),0)),IF('Team &amp; Salaries'!$O21="Quarterly",IF(BL$6='Team &amp; Salaries'!$M21,MIN('Team &amp; Salaries'!$N21,'Team &amp; Salaries'!$P21),IF(BL$6&gt;'Team &amp; Salaries'!$M21,IFERROR(MIN('Team &amp; Salaries'!$P21,IF(ISNUMBER(BG111),BG111,0)+'Team &amp; Salaries'!$N21),'Team &amp; Salaries'!$N21),0)),IF('Team &amp; Salaries'!$O21="Annually",IF(BL$6='Team &amp; Salaries'!$M21,MIN('Team &amp; Salaries'!$N21,'Team &amp; Salaries'!$P21),IF(BL$6&gt;'Team &amp; Salaries'!$M21,IFERROR(MIN('Team &amp; Salaries'!$P21,#REF!+'Team &amp; Salaries'!$N21),MIN('Team &amp; Salaries'!$N21,'Team &amp; Salaries'!$P21)),0))))))</f>
        <v>0</v>
      </c>
      <c r="BM111" s="286">
        <f>IF('Team &amp; Salaries'!$O21="Never",IF(BM$6&gt;='Team &amp; Salaries'!$M21,MIN('Team &amp; Salaries'!$N21,'Team &amp; Salaries'!$P21),0),IF('Team &amp; Salaries'!$O21="Monthly",IF(BM$6='Team &amp; Salaries'!$M21,MIN('Team &amp; Salaries'!$N21,'Team &amp; Salaries'!$P21),IF(BM$6&gt;'Team &amp; Salaries'!$M21,MIN('Team &amp; Salaries'!$P21,BL111+'Team &amp; Salaries'!$N21),0)),IF('Team &amp; Salaries'!$O21="Quarterly",IF(BM$6='Team &amp; Salaries'!$M21,MIN('Team &amp; Salaries'!$N21,'Team &amp; Salaries'!$P21),IF(BM$6&gt;'Team &amp; Salaries'!$M21,IFERROR(MIN('Team &amp; Salaries'!$P21,IF(ISNUMBER(BH111),BH111,0)+'Team &amp; Salaries'!$N21),'Team &amp; Salaries'!$N21),0)),IF('Team &amp; Salaries'!$O21="Annually",IF(BM$6='Team &amp; Salaries'!$M21,MIN('Team &amp; Salaries'!$N21,'Team &amp; Salaries'!$P21),IF(BM$6&gt;'Team &amp; Salaries'!$M21,IFERROR(MIN('Team &amp; Salaries'!$P21,#REF!+'Team &amp; Salaries'!$N21),MIN('Team &amp; Salaries'!$N21,'Team &amp; Salaries'!$P21)),0))))))</f>
        <v>0</v>
      </c>
      <c r="BN111" s="286">
        <f>IF('Team &amp; Salaries'!$O21="Never",IF(BN$6&gt;='Team &amp; Salaries'!$M21,MIN('Team &amp; Salaries'!$N21,'Team &amp; Salaries'!$P21),0),IF('Team &amp; Salaries'!$O21="Monthly",IF(BN$6='Team &amp; Salaries'!$M21,MIN('Team &amp; Salaries'!$N21,'Team &amp; Salaries'!$P21),IF(BN$6&gt;'Team &amp; Salaries'!$M21,MIN('Team &amp; Salaries'!$P21,BM111+'Team &amp; Salaries'!$N21),0)),IF('Team &amp; Salaries'!$O21="Quarterly",IF(BN$6='Team &amp; Salaries'!$M21,MIN('Team &amp; Salaries'!$N21,'Team &amp; Salaries'!$P21),IF(BN$6&gt;'Team &amp; Salaries'!$M21,IFERROR(MIN('Team &amp; Salaries'!$P21,IF(ISNUMBER(BI111),BI111,0)+'Team &amp; Salaries'!$N21),'Team &amp; Salaries'!$N21),0)),IF('Team &amp; Salaries'!$O21="Annually",IF(BN$6='Team &amp; Salaries'!$M21,MIN('Team &amp; Salaries'!$N21,'Team &amp; Salaries'!$P21),IF(BN$6&gt;'Team &amp; Salaries'!$M21,IFERROR(MIN('Team &amp; Salaries'!$P21,#REF!+'Team &amp; Salaries'!$N21),MIN('Team &amp; Salaries'!$N21,'Team &amp; Salaries'!$P21)),0))))))</f>
        <v>1</v>
      </c>
      <c r="BO111" s="286">
        <f>IF('Team &amp; Salaries'!$O21="Never",IF(BO$6&gt;='Team &amp; Salaries'!$M21,MIN('Team &amp; Salaries'!$N21,'Team &amp; Salaries'!$P21),0),IF('Team &amp; Salaries'!$O21="Monthly",IF(BO$6='Team &amp; Salaries'!$M21,MIN('Team &amp; Salaries'!$N21,'Team &amp; Salaries'!$P21),IF(BO$6&gt;'Team &amp; Salaries'!$M21,MIN('Team &amp; Salaries'!$P21,BN111+'Team &amp; Salaries'!$N21),0)),IF('Team &amp; Salaries'!$O21="Quarterly",IF(BO$6='Team &amp; Salaries'!$M21,MIN('Team &amp; Salaries'!$N21,'Team &amp; Salaries'!$P21),IF(BO$6&gt;'Team &amp; Salaries'!$M21,IFERROR(MIN('Team &amp; Salaries'!$P21,IF(ISNUMBER(BJ111),BJ111,0)+'Team &amp; Salaries'!$N21),'Team &amp; Salaries'!$N21),0)),IF('Team &amp; Salaries'!$O21="Annually",IF(BO$6='Team &amp; Salaries'!$M21,MIN('Team &amp; Salaries'!$N21,'Team &amp; Salaries'!$P21),IF(BO$6&gt;'Team &amp; Salaries'!$M21,IFERROR(MIN('Team &amp; Salaries'!$P21,#REF!+'Team &amp; Salaries'!$N21),MIN('Team &amp; Salaries'!$N21,'Team &amp; Salaries'!$P21)),0))))))</f>
        <v>1</v>
      </c>
      <c r="BP111" s="286">
        <f>IF('Team &amp; Salaries'!$O21="Never",IF(BP$6&gt;='Team &amp; Salaries'!$M21,MIN('Team &amp; Salaries'!$N21,'Team &amp; Salaries'!$P21),0),IF('Team &amp; Salaries'!$O21="Monthly",IF(BP$6='Team &amp; Salaries'!$M21,MIN('Team &amp; Salaries'!$N21,'Team &amp; Salaries'!$P21),IF(BP$6&gt;'Team &amp; Salaries'!$M21,MIN('Team &amp; Salaries'!$P21,BO111+'Team &amp; Salaries'!$N21),0)),IF('Team &amp; Salaries'!$O21="Quarterly",IF(BP$6='Team &amp; Salaries'!$M21,MIN('Team &amp; Salaries'!$N21,'Team &amp; Salaries'!$P21),IF(BP$6&gt;'Team &amp; Salaries'!$M21,IFERROR(MIN('Team &amp; Salaries'!$P21,IF(ISNUMBER(BK111),BK111,0)+'Team &amp; Salaries'!$N21),'Team &amp; Salaries'!$N21),0)),IF('Team &amp; Salaries'!$O21="Annually",IF(BP$6='Team &amp; Salaries'!$M21,MIN('Team &amp; Salaries'!$N21,'Team &amp; Salaries'!$P21),IF(BP$6&gt;'Team &amp; Salaries'!$M21,IFERROR(MIN('Team &amp; Salaries'!$P21,#REF!+'Team &amp; Salaries'!$N21),MIN('Team &amp; Salaries'!$N21,'Team &amp; Salaries'!$P21)),0))))))</f>
        <v>1</v>
      </c>
      <c r="BQ111" s="286">
        <f>IF('Team &amp; Salaries'!$O21="Never",IF(BQ$6&gt;='Team &amp; Salaries'!$M21,MIN('Team &amp; Salaries'!$N21,'Team &amp; Salaries'!$P21),0),IF('Team &amp; Salaries'!$O21="Monthly",IF(BQ$6='Team &amp; Salaries'!$M21,MIN('Team &amp; Salaries'!$N21,'Team &amp; Salaries'!$P21),IF(BQ$6&gt;'Team &amp; Salaries'!$M21,MIN('Team &amp; Salaries'!$P21,BP111+'Team &amp; Salaries'!$N21),0)),IF('Team &amp; Salaries'!$O21="Quarterly",IF(BQ$6='Team &amp; Salaries'!$M21,MIN('Team &amp; Salaries'!$N21,'Team &amp; Salaries'!$P21),IF(BQ$6&gt;'Team &amp; Salaries'!$M21,IFERROR(MIN('Team &amp; Salaries'!$P21,IF(ISNUMBER(BL111),BL111,0)+'Team &amp; Salaries'!$N21),'Team &amp; Salaries'!$N21),0)),IF('Team &amp; Salaries'!$O21="Annually",IF(BQ$6='Team &amp; Salaries'!$M21,MIN('Team &amp; Salaries'!$N21,'Team &amp; Salaries'!$P21),IF(BQ$6&gt;'Team &amp; Salaries'!$M21,IFERROR(MIN('Team &amp; Salaries'!$P21,#REF!+'Team &amp; Salaries'!$N21),MIN('Team &amp; Salaries'!$N21,'Team &amp; Salaries'!$P21)),0))))))</f>
        <v>1</v>
      </c>
      <c r="BR111" s="286">
        <f>IF('Team &amp; Salaries'!$O21="Never",IF(BR$6&gt;='Team &amp; Salaries'!$M21,MIN('Team &amp; Salaries'!$N21,'Team &amp; Salaries'!$P21),0),IF('Team &amp; Salaries'!$O21="Monthly",IF(BR$6='Team &amp; Salaries'!$M21,MIN('Team &amp; Salaries'!$N21,'Team &amp; Salaries'!$P21),IF(BR$6&gt;'Team &amp; Salaries'!$M21,MIN('Team &amp; Salaries'!$P21,BQ111+'Team &amp; Salaries'!$N21),0)),IF('Team &amp; Salaries'!$O21="Quarterly",IF(BR$6='Team &amp; Salaries'!$M21,MIN('Team &amp; Salaries'!$N21,'Team &amp; Salaries'!$P21),IF(BR$6&gt;'Team &amp; Salaries'!$M21,IFERROR(MIN('Team &amp; Salaries'!$P21,IF(ISNUMBER(BM111),BM111,0)+'Team &amp; Salaries'!$N21),'Team &amp; Salaries'!$N21),0)),IF('Team &amp; Salaries'!$O21="Annually",IF(BR$6='Team &amp; Salaries'!$M21,MIN('Team &amp; Salaries'!$N21,'Team &amp; Salaries'!$P21),IF(BR$6&gt;'Team &amp; Salaries'!$M21,IFERROR(MIN('Team &amp; Salaries'!$P21,#REF!+'Team &amp; Salaries'!$N21),MIN('Team &amp; Salaries'!$N21,'Team &amp; Salaries'!$P21)),0))))))</f>
        <v>1</v>
      </c>
      <c r="BS111" s="286">
        <f>IF('Team &amp; Salaries'!$O21="Never",IF(BS$6&gt;='Team &amp; Salaries'!$M21,MIN('Team &amp; Salaries'!$N21,'Team &amp; Salaries'!$P21),0),IF('Team &amp; Salaries'!$O21="Monthly",IF(BS$6='Team &amp; Salaries'!$M21,MIN('Team &amp; Salaries'!$N21,'Team &amp; Salaries'!$P21),IF(BS$6&gt;'Team &amp; Salaries'!$M21,MIN('Team &amp; Salaries'!$P21,BR111+'Team &amp; Salaries'!$N21),0)),IF('Team &amp; Salaries'!$O21="Quarterly",IF(BS$6='Team &amp; Salaries'!$M21,MIN('Team &amp; Salaries'!$N21,'Team &amp; Salaries'!$P21),IF(BS$6&gt;'Team &amp; Salaries'!$M21,IFERROR(MIN('Team &amp; Salaries'!$P21,IF(ISNUMBER(BN111),BN111,0)+'Team &amp; Salaries'!$N21),'Team &amp; Salaries'!$N21),0)),IF('Team &amp; Salaries'!$O21="Annually",IF(BS$6='Team &amp; Salaries'!$M21,MIN('Team &amp; Salaries'!$N21,'Team &amp; Salaries'!$P21),IF(BS$6&gt;'Team &amp; Salaries'!$M21,IFERROR(MIN('Team &amp; Salaries'!$P21,#REF!+'Team &amp; Salaries'!$N21),MIN('Team &amp; Salaries'!$N21,'Team &amp; Salaries'!$P21)),0))))))</f>
        <v>1</v>
      </c>
      <c r="BT111" s="286">
        <f>IF('Team &amp; Salaries'!$O21="Never",IF(BT$6&gt;='Team &amp; Salaries'!$M21,MIN('Team &amp; Salaries'!$N21,'Team &amp; Salaries'!$P21),0),IF('Team &amp; Salaries'!$O21="Monthly",IF(BT$6='Team &amp; Salaries'!$M21,MIN('Team &amp; Salaries'!$N21,'Team &amp; Salaries'!$P21),IF(BT$6&gt;'Team &amp; Salaries'!$M21,MIN('Team &amp; Salaries'!$P21,BS111+'Team &amp; Salaries'!$N21),0)),IF('Team &amp; Salaries'!$O21="Quarterly",IF(BT$6='Team &amp; Salaries'!$M21,MIN('Team &amp; Salaries'!$N21,'Team &amp; Salaries'!$P21),IF(BT$6&gt;'Team &amp; Salaries'!$M21,IFERROR(MIN('Team &amp; Salaries'!$P21,IF(ISNUMBER(BO111),BO111,0)+'Team &amp; Salaries'!$N21),'Team &amp; Salaries'!$N21),0)),IF('Team &amp; Salaries'!$O21="Annually",IF(BT$6='Team &amp; Salaries'!$M21,MIN('Team &amp; Salaries'!$N21,'Team &amp; Salaries'!$P21),IF(BT$6&gt;'Team &amp; Salaries'!$M21,IFERROR(MIN('Team &amp; Salaries'!$P21,#REF!+'Team &amp; Salaries'!$N21),MIN('Team &amp; Salaries'!$N21,'Team &amp; Salaries'!$P21)),0))))))</f>
        <v>1</v>
      </c>
      <c r="BU111" s="286">
        <f>IF('Team &amp; Salaries'!$O21="Never",IF(BU$6&gt;='Team &amp; Salaries'!$M21,MIN('Team &amp; Salaries'!$N21,'Team &amp; Salaries'!$P21),0),IF('Team &amp; Salaries'!$O21="Monthly",IF(BU$6='Team &amp; Salaries'!$M21,MIN('Team &amp; Salaries'!$N21,'Team &amp; Salaries'!$P21),IF(BU$6&gt;'Team &amp; Salaries'!$M21,MIN('Team &amp; Salaries'!$P21,BT111+'Team &amp; Salaries'!$N21),0)),IF('Team &amp; Salaries'!$O21="Quarterly",IF(BU$6='Team &amp; Salaries'!$M21,MIN('Team &amp; Salaries'!$N21,'Team &amp; Salaries'!$P21),IF(BU$6&gt;'Team &amp; Salaries'!$M21,IFERROR(MIN('Team &amp; Salaries'!$P21,IF(ISNUMBER(BP111),BP111,0)+'Team &amp; Salaries'!$N21),'Team &amp; Salaries'!$N21),0)),IF('Team &amp; Salaries'!$O21="Annually",IF(BU$6='Team &amp; Salaries'!$M21,MIN('Team &amp; Salaries'!$N21,'Team &amp; Salaries'!$P21),IF(BU$6&gt;'Team &amp; Salaries'!$M21,IFERROR(MIN('Team &amp; Salaries'!$P21,#REF!+'Team &amp; Salaries'!$N21),MIN('Team &amp; Salaries'!$N21,'Team &amp; Salaries'!$P21)),0))))))</f>
        <v>1</v>
      </c>
      <c r="BV111" s="286">
        <f>IF('Team &amp; Salaries'!$O21="Never",IF(BV$6&gt;='Team &amp; Salaries'!$M21,MIN('Team &amp; Salaries'!$N21,'Team &amp; Salaries'!$P21),0),IF('Team &amp; Salaries'!$O21="Monthly",IF(BV$6='Team &amp; Salaries'!$M21,MIN('Team &amp; Salaries'!$N21,'Team &amp; Salaries'!$P21),IF(BV$6&gt;'Team &amp; Salaries'!$M21,MIN('Team &amp; Salaries'!$P21,BU111+'Team &amp; Salaries'!$N21),0)),IF('Team &amp; Salaries'!$O21="Quarterly",IF(BV$6='Team &amp; Salaries'!$M21,MIN('Team &amp; Salaries'!$N21,'Team &amp; Salaries'!$P21),IF(BV$6&gt;'Team &amp; Salaries'!$M21,IFERROR(MIN('Team &amp; Salaries'!$P21,IF(ISNUMBER(BQ111),BQ111,0)+'Team &amp; Salaries'!$N21),'Team &amp; Salaries'!$N21),0)),IF('Team &amp; Salaries'!$O21="Annually",IF(BV$6='Team &amp; Salaries'!$M21,MIN('Team &amp; Salaries'!$N21,'Team &amp; Salaries'!$P21),IF(BV$6&gt;'Team &amp; Salaries'!$M21,IFERROR(MIN('Team &amp; Salaries'!$P21,#REF!+'Team &amp; Salaries'!$N21),MIN('Team &amp; Salaries'!$N21,'Team &amp; Salaries'!$P21)),0))))))</f>
        <v>1</v>
      </c>
      <c r="BW111" s="286">
        <f>IF('Team &amp; Salaries'!$O21="Never",IF(BW$6&gt;='Team &amp; Salaries'!$M21,MIN('Team &amp; Salaries'!$N21,'Team &amp; Salaries'!$P21),0),IF('Team &amp; Salaries'!$O21="Monthly",IF(BW$6='Team &amp; Salaries'!$M21,MIN('Team &amp; Salaries'!$N21,'Team &amp; Salaries'!$P21),IF(BW$6&gt;'Team &amp; Salaries'!$M21,MIN('Team &amp; Salaries'!$P21,BV111+'Team &amp; Salaries'!$N21),0)),IF('Team &amp; Salaries'!$O21="Quarterly",IF(BW$6='Team &amp; Salaries'!$M21,MIN('Team &amp; Salaries'!$N21,'Team &amp; Salaries'!$P21),IF(BW$6&gt;'Team &amp; Salaries'!$M21,IFERROR(MIN('Team &amp; Salaries'!$P21,IF(ISNUMBER(BR111),BR111,0)+'Team &amp; Salaries'!$N21),'Team &amp; Salaries'!$N21),0)),IF('Team &amp; Salaries'!$O21="Annually",IF(BW$6='Team &amp; Salaries'!$M21,MIN('Team &amp; Salaries'!$N21,'Team &amp; Salaries'!$P21),IF(BW$6&gt;'Team &amp; Salaries'!$M21,IFERROR(MIN('Team &amp; Salaries'!$P21,#REF!+'Team &amp; Salaries'!$N21),MIN('Team &amp; Salaries'!$N21,'Team &amp; Salaries'!$P21)),0))))))</f>
        <v>1</v>
      </c>
      <c r="BX111" s="286">
        <f>IF('Team &amp; Salaries'!$O21="Never",IF(BX$6&gt;='Team &amp; Salaries'!$M21,MIN('Team &amp; Salaries'!$N21,'Team &amp; Salaries'!$P21),0),IF('Team &amp; Salaries'!$O21="Monthly",IF(BX$6='Team &amp; Salaries'!$M21,MIN('Team &amp; Salaries'!$N21,'Team &amp; Salaries'!$P21),IF(BX$6&gt;'Team &amp; Salaries'!$M21,MIN('Team &amp; Salaries'!$P21,BW111+'Team &amp; Salaries'!$N21),0)),IF('Team &amp; Salaries'!$O21="Quarterly",IF(BX$6='Team &amp; Salaries'!$M21,MIN('Team &amp; Salaries'!$N21,'Team &amp; Salaries'!$P21),IF(BX$6&gt;'Team &amp; Salaries'!$M21,IFERROR(MIN('Team &amp; Salaries'!$P21,IF(ISNUMBER(BS111),BS111,0)+'Team &amp; Salaries'!$N21),'Team &amp; Salaries'!$N21),0)),IF('Team &amp; Salaries'!$O21="Annually",IF(BX$6='Team &amp; Salaries'!$M21,MIN('Team &amp; Salaries'!$N21,'Team &amp; Salaries'!$P21),IF(BX$6&gt;'Team &amp; Salaries'!$M21,IFERROR(MIN('Team &amp; Salaries'!$P21,#REF!+'Team &amp; Salaries'!$N21),MIN('Team &amp; Salaries'!$N21,'Team &amp; Salaries'!$P21)),0))))))</f>
        <v>1</v>
      </c>
      <c r="BY111" s="286">
        <f>IF('Team &amp; Salaries'!$O21="Never",IF(BY$6&gt;='Team &amp; Salaries'!$M21,MIN('Team &amp; Salaries'!$N21,'Team &amp; Salaries'!$P21),0),IF('Team &amp; Salaries'!$O21="Monthly",IF(BY$6='Team &amp; Salaries'!$M21,MIN('Team &amp; Salaries'!$N21,'Team &amp; Salaries'!$P21),IF(BY$6&gt;'Team &amp; Salaries'!$M21,MIN('Team &amp; Salaries'!$P21,BX111+'Team &amp; Salaries'!$N21),0)),IF('Team &amp; Salaries'!$O21="Quarterly",IF(BY$6='Team &amp; Salaries'!$M21,MIN('Team &amp; Salaries'!$N21,'Team &amp; Salaries'!$P21),IF(BY$6&gt;'Team &amp; Salaries'!$M21,IFERROR(MIN('Team &amp; Salaries'!$P21,IF(ISNUMBER(BT111),BT111,0)+'Team &amp; Salaries'!$N21),'Team &amp; Salaries'!$N21),0)),IF('Team &amp; Salaries'!$O21="Annually",IF(BY$6='Team &amp; Salaries'!$M21,MIN('Team &amp; Salaries'!$N21,'Team &amp; Salaries'!$P21),IF(BY$6&gt;'Team &amp; Salaries'!$M21,IFERROR(MIN('Team &amp; Salaries'!$P21,#REF!+'Team &amp; Salaries'!$N21),MIN('Team &amp; Salaries'!$N21,'Team &amp; Salaries'!$P21)),0))))))</f>
        <v>1</v>
      </c>
      <c r="BZ111" s="286">
        <f>IF('Team &amp; Salaries'!$O21="Never",IF(BZ$6&gt;='Team &amp; Salaries'!$M21,MIN('Team &amp; Salaries'!$N21,'Team &amp; Salaries'!$P21),0),IF('Team &amp; Salaries'!$O21="Monthly",IF(BZ$6='Team &amp; Salaries'!$M21,MIN('Team &amp; Salaries'!$N21,'Team &amp; Salaries'!$P21),IF(BZ$6&gt;'Team &amp; Salaries'!$M21,MIN('Team &amp; Salaries'!$P21,BY111+'Team &amp; Salaries'!$N21),0)),IF('Team &amp; Salaries'!$O21="Quarterly",IF(BZ$6='Team &amp; Salaries'!$M21,MIN('Team &amp; Salaries'!$N21,'Team &amp; Salaries'!$P21),IF(BZ$6&gt;'Team &amp; Salaries'!$M21,IFERROR(MIN('Team &amp; Salaries'!$P21,IF(ISNUMBER(BU111),BU111,0)+'Team &amp; Salaries'!$N21),'Team &amp; Salaries'!$N21),0)),IF('Team &amp; Salaries'!$O21="Annually",IF(BZ$6='Team &amp; Salaries'!$M21,MIN('Team &amp; Salaries'!$N21,'Team &amp; Salaries'!$P21),IF(BZ$6&gt;'Team &amp; Salaries'!$M21,IFERROR(MIN('Team &amp; Salaries'!$P21,#REF!+'Team &amp; Salaries'!$N21),MIN('Team &amp; Salaries'!$N21,'Team &amp; Salaries'!$P21)),0))))))</f>
        <v>1</v>
      </c>
      <c r="CA111" s="286">
        <f>IF('Team &amp; Salaries'!$O21="Never",IF(CA$6&gt;='Team &amp; Salaries'!$M21,MIN('Team &amp; Salaries'!$N21,'Team &amp; Salaries'!$P21),0),IF('Team &amp; Salaries'!$O21="Monthly",IF(CA$6='Team &amp; Salaries'!$M21,MIN('Team &amp; Salaries'!$N21,'Team &amp; Salaries'!$P21),IF(CA$6&gt;'Team &amp; Salaries'!$M21,MIN('Team &amp; Salaries'!$P21,BZ111+'Team &amp; Salaries'!$N21),0)),IF('Team &amp; Salaries'!$O21="Quarterly",IF(CA$6='Team &amp; Salaries'!$M21,MIN('Team &amp; Salaries'!$N21,'Team &amp; Salaries'!$P21),IF(CA$6&gt;'Team &amp; Salaries'!$M21,IFERROR(MIN('Team &amp; Salaries'!$P21,IF(ISNUMBER(BV111),BV111,0)+'Team &amp; Salaries'!$N21),'Team &amp; Salaries'!$N21),0)),IF('Team &amp; Salaries'!$O21="Annually",IF(CA$6='Team &amp; Salaries'!$M21,MIN('Team &amp; Salaries'!$N21,'Team &amp; Salaries'!$P21),IF(CA$6&gt;'Team &amp; Salaries'!$M21,IFERROR(MIN('Team &amp; Salaries'!$P21,#REF!+'Team &amp; Salaries'!$N21),MIN('Team &amp; Salaries'!$N21,'Team &amp; Salaries'!$P21)),0))))))</f>
        <v>1</v>
      </c>
      <c r="CB111" s="286">
        <f>IF('Team &amp; Salaries'!$O21="Never",IF(CB$6&gt;='Team &amp; Salaries'!$M21,MIN('Team &amp; Salaries'!$N21,'Team &amp; Salaries'!$P21),0),IF('Team &amp; Salaries'!$O21="Monthly",IF(CB$6='Team &amp; Salaries'!$M21,MIN('Team &amp; Salaries'!$N21,'Team &amp; Salaries'!$P21),IF(CB$6&gt;'Team &amp; Salaries'!$M21,MIN('Team &amp; Salaries'!$P21,CA111+'Team &amp; Salaries'!$N21),0)),IF('Team &amp; Salaries'!$O21="Quarterly",IF(CB$6='Team &amp; Salaries'!$M21,MIN('Team &amp; Salaries'!$N21,'Team &amp; Salaries'!$P21),IF(CB$6&gt;'Team &amp; Salaries'!$M21,IFERROR(MIN('Team &amp; Salaries'!$P21,IF(ISNUMBER(BW111),BW111,0)+'Team &amp; Salaries'!$N21),'Team &amp; Salaries'!$N21),0)),IF('Team &amp; Salaries'!$O21="Annually",IF(CB$6='Team &amp; Salaries'!$M21,MIN('Team &amp; Salaries'!$N21,'Team &amp; Salaries'!$P21),IF(CB$6&gt;'Team &amp; Salaries'!$M21,IFERROR(MIN('Team &amp; Salaries'!$P21,#REF!+'Team &amp; Salaries'!$N21),MIN('Team &amp; Salaries'!$N21,'Team &amp; Salaries'!$P21)),0))))))</f>
        <v>1</v>
      </c>
      <c r="CC111" s="286">
        <f>IF('Team &amp; Salaries'!$O21="Never",IF(CC$6&gt;='Team &amp; Salaries'!$M21,MIN('Team &amp; Salaries'!$N21,'Team &amp; Salaries'!$P21),0),IF('Team &amp; Salaries'!$O21="Monthly",IF(CC$6='Team &amp; Salaries'!$M21,MIN('Team &amp; Salaries'!$N21,'Team &amp; Salaries'!$P21),IF(CC$6&gt;'Team &amp; Salaries'!$M21,MIN('Team &amp; Salaries'!$P21,CB111+'Team &amp; Salaries'!$N21),0)),IF('Team &amp; Salaries'!$O21="Quarterly",IF(CC$6='Team &amp; Salaries'!$M21,MIN('Team &amp; Salaries'!$N21,'Team &amp; Salaries'!$P21),IF(CC$6&gt;'Team &amp; Salaries'!$M21,IFERROR(MIN('Team &amp; Salaries'!$P21,IF(ISNUMBER(BX111),BX111,0)+'Team &amp; Salaries'!$N21),'Team &amp; Salaries'!$N21),0)),IF('Team &amp; Salaries'!$O21="Annually",IF(CC$6='Team &amp; Salaries'!$M21,MIN('Team &amp; Salaries'!$N21,'Team &amp; Salaries'!$P21),IF(CC$6&gt;'Team &amp; Salaries'!$M21,IFERROR(MIN('Team &amp; Salaries'!$P21,#REF!+'Team &amp; Salaries'!$N21),MIN('Team &amp; Salaries'!$N21,'Team &amp; Salaries'!$P21)),0))))))</f>
        <v>1</v>
      </c>
      <c r="CD111" s="286">
        <f>IF('Team &amp; Salaries'!$O21="Never",IF(CD$6&gt;='Team &amp; Salaries'!$M21,MIN('Team &amp; Salaries'!$N21,'Team &amp; Salaries'!$P21),0),IF('Team &amp; Salaries'!$O21="Monthly",IF(CD$6='Team &amp; Salaries'!$M21,MIN('Team &amp; Salaries'!$N21,'Team &amp; Salaries'!$P21),IF(CD$6&gt;'Team &amp; Salaries'!$M21,MIN('Team &amp; Salaries'!$P21,CC111+'Team &amp; Salaries'!$N21),0)),IF('Team &amp; Salaries'!$O21="Quarterly",IF(CD$6='Team &amp; Salaries'!$M21,MIN('Team &amp; Salaries'!$N21,'Team &amp; Salaries'!$P21),IF(CD$6&gt;'Team &amp; Salaries'!$M21,IFERROR(MIN('Team &amp; Salaries'!$P21,IF(ISNUMBER(BY111),BY111,0)+'Team &amp; Salaries'!$N21),'Team &amp; Salaries'!$N21),0)),IF('Team &amp; Salaries'!$O21="Annually",IF(CD$6='Team &amp; Salaries'!$M21,MIN('Team &amp; Salaries'!$N21,'Team &amp; Salaries'!$P21),IF(CD$6&gt;'Team &amp; Salaries'!$M21,IFERROR(MIN('Team &amp; Salaries'!$P21,#REF!+'Team &amp; Salaries'!$N21),MIN('Team &amp; Salaries'!$N21,'Team &amp; Salaries'!$P21)),0))))))</f>
        <v>1</v>
      </c>
      <c r="CE111" s="286">
        <f>IF('Team &amp; Salaries'!$O21="Never",IF(CE$6&gt;='Team &amp; Salaries'!$M21,MIN('Team &amp; Salaries'!$N21,'Team &amp; Salaries'!$P21),0),IF('Team &amp; Salaries'!$O21="Monthly",IF(CE$6='Team &amp; Salaries'!$M21,MIN('Team &amp; Salaries'!$N21,'Team &amp; Salaries'!$P21),IF(CE$6&gt;'Team &amp; Salaries'!$M21,MIN('Team &amp; Salaries'!$P21,CD111+'Team &amp; Salaries'!$N21),0)),IF('Team &amp; Salaries'!$O21="Quarterly",IF(CE$6='Team &amp; Salaries'!$M21,MIN('Team &amp; Salaries'!$N21,'Team &amp; Salaries'!$P21),IF(CE$6&gt;'Team &amp; Salaries'!$M21,IFERROR(MIN('Team &amp; Salaries'!$P21,IF(ISNUMBER(BZ111),BZ111,0)+'Team &amp; Salaries'!$N21),'Team &amp; Salaries'!$N21),0)),IF('Team &amp; Salaries'!$O21="Annually",IF(CE$6='Team &amp; Salaries'!$M21,MIN('Team &amp; Salaries'!$N21,'Team &amp; Salaries'!$P21),IF(CE$6&gt;'Team &amp; Salaries'!$M21,IFERROR(MIN('Team &amp; Salaries'!$P21,#REF!+'Team &amp; Salaries'!$N21),MIN('Team &amp; Salaries'!$N21,'Team &amp; Salaries'!$P21)),0))))))</f>
        <v>1</v>
      </c>
      <c r="CF111" s="286">
        <f>IF('Team &amp; Salaries'!$O21="Never",IF(CF$6&gt;='Team &amp; Salaries'!$M21,MIN('Team &amp; Salaries'!$N21,'Team &amp; Salaries'!$P21),0),IF('Team &amp; Salaries'!$O21="Monthly",IF(CF$6='Team &amp; Salaries'!$M21,MIN('Team &amp; Salaries'!$N21,'Team &amp; Salaries'!$P21),IF(CF$6&gt;'Team &amp; Salaries'!$M21,MIN('Team &amp; Salaries'!$P21,CE111+'Team &amp; Salaries'!$N21),0)),IF('Team &amp; Salaries'!$O21="Quarterly",IF(CF$6='Team &amp; Salaries'!$M21,MIN('Team &amp; Salaries'!$N21,'Team &amp; Salaries'!$P21),IF(CF$6&gt;'Team &amp; Salaries'!$M21,IFERROR(MIN('Team &amp; Salaries'!$P21,IF(ISNUMBER(CA111),CA111,0)+'Team &amp; Salaries'!$N21),'Team &amp; Salaries'!$N21),0)),IF('Team &amp; Salaries'!$O21="Annually",IF(CF$6='Team &amp; Salaries'!$M21,MIN('Team &amp; Salaries'!$N21,'Team &amp; Salaries'!$P21),IF(CF$6&gt;'Team &amp; Salaries'!$M21,IFERROR(MIN('Team &amp; Salaries'!$P21,#REF!+'Team &amp; Salaries'!$N21),MIN('Team &amp; Salaries'!$N21,'Team &amp; Salaries'!$P21)),0))))))</f>
        <v>1</v>
      </c>
      <c r="CG111" s="286">
        <f>IF('Team &amp; Salaries'!$O21="Never",IF(CG$6&gt;='Team &amp; Salaries'!$M21,MIN('Team &amp; Salaries'!$N21,'Team &amp; Salaries'!$P21),0),IF('Team &amp; Salaries'!$O21="Monthly",IF(CG$6='Team &amp; Salaries'!$M21,MIN('Team &amp; Salaries'!$N21,'Team &amp; Salaries'!$P21),IF(CG$6&gt;'Team &amp; Salaries'!$M21,MIN('Team &amp; Salaries'!$P21,CF111+'Team &amp; Salaries'!$N21),0)),IF('Team &amp; Salaries'!$O21="Quarterly",IF(CG$6='Team &amp; Salaries'!$M21,MIN('Team &amp; Salaries'!$N21,'Team &amp; Salaries'!$P21),IF(CG$6&gt;'Team &amp; Salaries'!$M21,IFERROR(MIN('Team &amp; Salaries'!$P21,IF(ISNUMBER(CB111),CB111,0)+'Team &amp; Salaries'!$N21),'Team &amp; Salaries'!$N21),0)),IF('Team &amp; Salaries'!$O21="Annually",IF(CG$6='Team &amp; Salaries'!$M21,MIN('Team &amp; Salaries'!$N21,'Team &amp; Salaries'!$P21),IF(CG$6&gt;'Team &amp; Salaries'!$M21,IFERROR(MIN('Team &amp; Salaries'!$P21,#REF!+'Team &amp; Salaries'!$N21),MIN('Team &amp; Salaries'!$N21,'Team &amp; Salaries'!$P21)),0))))))</f>
        <v>1</v>
      </c>
      <c r="CH111" s="286">
        <f>IF('Team &amp; Salaries'!$O21="Never",IF(CH$6&gt;='Team &amp; Salaries'!$M21,MIN('Team &amp; Salaries'!$N21,'Team &amp; Salaries'!$P21),0),IF('Team &amp; Salaries'!$O21="Monthly",IF(CH$6='Team &amp; Salaries'!$M21,MIN('Team &amp; Salaries'!$N21,'Team &amp; Salaries'!$P21),IF(CH$6&gt;'Team &amp; Salaries'!$M21,MIN('Team &amp; Salaries'!$P21,CG111+'Team &amp; Salaries'!$N21),0)),IF('Team &amp; Salaries'!$O21="Quarterly",IF(CH$6='Team &amp; Salaries'!$M21,MIN('Team &amp; Salaries'!$N21,'Team &amp; Salaries'!$P21),IF(CH$6&gt;'Team &amp; Salaries'!$M21,IFERROR(MIN('Team &amp; Salaries'!$P21,IF(ISNUMBER(CC111),CC111,0)+'Team &amp; Salaries'!$N21),'Team &amp; Salaries'!$N21),0)),IF('Team &amp; Salaries'!$O21="Annually",IF(CH$6='Team &amp; Salaries'!$M21,MIN('Team &amp; Salaries'!$N21,'Team &amp; Salaries'!$P21),IF(CH$6&gt;'Team &amp; Salaries'!$M21,IFERROR(MIN('Team &amp; Salaries'!$P21,#REF!+'Team &amp; Salaries'!$N21),MIN('Team &amp; Salaries'!$N21,'Team &amp; Salaries'!$P21)),0))))))</f>
        <v>1</v>
      </c>
      <c r="CI111" s="286">
        <f>IF('Team &amp; Salaries'!$O21="Never",IF(CI$6&gt;='Team &amp; Salaries'!$M21,MIN('Team &amp; Salaries'!$N21,'Team &amp; Salaries'!$P21),0),IF('Team &amp; Salaries'!$O21="Monthly",IF(CI$6='Team &amp; Salaries'!$M21,MIN('Team &amp; Salaries'!$N21,'Team &amp; Salaries'!$P21),IF(CI$6&gt;'Team &amp; Salaries'!$M21,MIN('Team &amp; Salaries'!$P21,CH111+'Team &amp; Salaries'!$N21),0)),IF('Team &amp; Salaries'!$O21="Quarterly",IF(CI$6='Team &amp; Salaries'!$M21,MIN('Team &amp; Salaries'!$N21,'Team &amp; Salaries'!$P21),IF(CI$6&gt;'Team &amp; Salaries'!$M21,IFERROR(MIN('Team &amp; Salaries'!$P21,IF(ISNUMBER(CD111),CD111,0)+'Team &amp; Salaries'!$N21),'Team &amp; Salaries'!$N21),0)),IF('Team &amp; Salaries'!$O21="Annually",IF(CI$6='Team &amp; Salaries'!$M21,MIN('Team &amp; Salaries'!$N21,'Team &amp; Salaries'!$P21),IF(CI$6&gt;'Team &amp; Salaries'!$M21,IFERROR(MIN('Team &amp; Salaries'!$P21,#REF!+'Team &amp; Salaries'!$N21),MIN('Team &amp; Salaries'!$N21,'Team &amp; Salaries'!$P21)),0))))))</f>
        <v>1</v>
      </c>
      <c r="CJ111" s="286">
        <f>IF('Team &amp; Salaries'!$O21="Never",IF(CJ$6&gt;='Team &amp; Salaries'!$M21,MIN('Team &amp; Salaries'!$N21,'Team &amp; Salaries'!$P21),0),IF('Team &amp; Salaries'!$O21="Monthly",IF(CJ$6='Team &amp; Salaries'!$M21,MIN('Team &amp; Salaries'!$N21,'Team &amp; Salaries'!$P21),IF(CJ$6&gt;'Team &amp; Salaries'!$M21,MIN('Team &amp; Salaries'!$P21,CI111+'Team &amp; Salaries'!$N21),0)),IF('Team &amp; Salaries'!$O21="Quarterly",IF(CJ$6='Team &amp; Salaries'!$M21,MIN('Team &amp; Salaries'!$N21,'Team &amp; Salaries'!$P21),IF(CJ$6&gt;'Team &amp; Salaries'!$M21,IFERROR(MIN('Team &amp; Salaries'!$P21,IF(ISNUMBER(CE111),CE111,0)+'Team &amp; Salaries'!$N21),'Team &amp; Salaries'!$N21),0)),IF('Team &amp; Salaries'!$O21="Annually",IF(CJ$6='Team &amp; Salaries'!$M21,MIN('Team &amp; Salaries'!$N21,'Team &amp; Salaries'!$P21),IF(CJ$6&gt;'Team &amp; Salaries'!$M21,IFERROR(MIN('Team &amp; Salaries'!$P21,#REF!+'Team &amp; Salaries'!$N21),MIN('Team &amp; Salaries'!$N21,'Team &amp; Salaries'!$P21)),0))))))</f>
        <v>1</v>
      </c>
      <c r="CK111" s="286">
        <f>IF('Team &amp; Salaries'!$O21="Never",IF(CK$6&gt;='Team &amp; Salaries'!$M21,MIN('Team &amp; Salaries'!$N21,'Team &amp; Salaries'!$P21),0),IF('Team &amp; Salaries'!$O21="Monthly",IF(CK$6='Team &amp; Salaries'!$M21,MIN('Team &amp; Salaries'!$N21,'Team &amp; Salaries'!$P21),IF(CK$6&gt;'Team &amp; Salaries'!$M21,MIN('Team &amp; Salaries'!$P21,CJ111+'Team &amp; Salaries'!$N21),0)),IF('Team &amp; Salaries'!$O21="Quarterly",IF(CK$6='Team &amp; Salaries'!$M21,MIN('Team &amp; Salaries'!$N21,'Team &amp; Salaries'!$P21),IF(CK$6&gt;'Team &amp; Salaries'!$M21,IFERROR(MIN('Team &amp; Salaries'!$P21,IF(ISNUMBER(CF111),CF111,0)+'Team &amp; Salaries'!$N21),'Team &amp; Salaries'!$N21),0)),IF('Team &amp; Salaries'!$O21="Annually",IF(CK$6='Team &amp; Salaries'!$M21,MIN('Team &amp; Salaries'!$N21,'Team &amp; Salaries'!$P21),IF(CK$6&gt;'Team &amp; Salaries'!$M21,IFERROR(MIN('Team &amp; Salaries'!$P21,#REF!+'Team &amp; Salaries'!$N21),MIN('Team &amp; Salaries'!$N21,'Team &amp; Salaries'!$P21)),0))))))</f>
        <v>1</v>
      </c>
      <c r="CL111" s="286">
        <f>IF('Team &amp; Salaries'!$O21="Never",IF(CL$6&gt;='Team &amp; Salaries'!$M21,MIN('Team &amp; Salaries'!$N21,'Team &amp; Salaries'!$P21),0),IF('Team &amp; Salaries'!$O21="Monthly",IF(CL$6='Team &amp; Salaries'!$M21,MIN('Team &amp; Salaries'!$N21,'Team &amp; Salaries'!$P21),IF(CL$6&gt;'Team &amp; Salaries'!$M21,MIN('Team &amp; Salaries'!$P21,CK111+'Team &amp; Salaries'!$N21),0)),IF('Team &amp; Salaries'!$O21="Quarterly",IF(CL$6='Team &amp; Salaries'!$M21,MIN('Team &amp; Salaries'!$N21,'Team &amp; Salaries'!$P21),IF(CL$6&gt;'Team &amp; Salaries'!$M21,IFERROR(MIN('Team &amp; Salaries'!$P21,IF(ISNUMBER(CG111),CG111,0)+'Team &amp; Salaries'!$N21),'Team &amp; Salaries'!$N21),0)),IF('Team &amp; Salaries'!$O21="Annually",IF(CL$6='Team &amp; Salaries'!$M21,MIN('Team &amp; Salaries'!$N21,'Team &amp; Salaries'!$P21),IF(CL$6&gt;'Team &amp; Salaries'!$M21,IFERROR(MIN('Team &amp; Salaries'!$P21,#REF!+'Team &amp; Salaries'!$N21),MIN('Team &amp; Salaries'!$N21,'Team &amp; Salaries'!$P21)),0))))))</f>
        <v>1</v>
      </c>
      <c r="CM111" s="286">
        <f>IF('Team &amp; Salaries'!$O21="Never",IF(CM$6&gt;='Team &amp; Salaries'!$M21,MIN('Team &amp; Salaries'!$N21,'Team &amp; Salaries'!$P21),0),IF('Team &amp; Salaries'!$O21="Monthly",IF(CM$6='Team &amp; Salaries'!$M21,MIN('Team &amp; Salaries'!$N21,'Team &amp; Salaries'!$P21),IF(CM$6&gt;'Team &amp; Salaries'!$M21,MIN('Team &amp; Salaries'!$P21,CL111+'Team &amp; Salaries'!$N21),0)),IF('Team &amp; Salaries'!$O21="Quarterly",IF(CM$6='Team &amp; Salaries'!$M21,MIN('Team &amp; Salaries'!$N21,'Team &amp; Salaries'!$P21),IF(CM$6&gt;'Team &amp; Salaries'!$M21,IFERROR(MIN('Team &amp; Salaries'!$P21,IF(ISNUMBER(CH111),CH111,0)+'Team &amp; Salaries'!$N21),'Team &amp; Salaries'!$N21),0)),IF('Team &amp; Salaries'!$O21="Annually",IF(CM$6='Team &amp; Salaries'!$M21,MIN('Team &amp; Salaries'!$N21,'Team &amp; Salaries'!$P21),IF(CM$6&gt;'Team &amp; Salaries'!$M21,IFERROR(MIN('Team &amp; Salaries'!$P21,#REF!+'Team &amp; Salaries'!$N21),MIN('Team &amp; Salaries'!$N21,'Team &amp; Salaries'!$P21)),0))))))</f>
        <v>1</v>
      </c>
      <c r="CN111" s="286">
        <f>IF('Team &amp; Salaries'!$O21="Never",IF(CN$6&gt;='Team &amp; Salaries'!$M21,MIN('Team &amp; Salaries'!$N21,'Team &amp; Salaries'!$P21),0),IF('Team &amp; Salaries'!$O21="Monthly",IF(CN$6='Team &amp; Salaries'!$M21,MIN('Team &amp; Salaries'!$N21,'Team &amp; Salaries'!$P21),IF(CN$6&gt;'Team &amp; Salaries'!$M21,MIN('Team &amp; Salaries'!$P21,CM111+'Team &amp; Salaries'!$N21),0)),IF('Team &amp; Salaries'!$O21="Quarterly",IF(CN$6='Team &amp; Salaries'!$M21,MIN('Team &amp; Salaries'!$N21,'Team &amp; Salaries'!$P21),IF(CN$6&gt;'Team &amp; Salaries'!$M21,IFERROR(MIN('Team &amp; Salaries'!$P21,IF(ISNUMBER(CI111),CI111,0)+'Team &amp; Salaries'!$N21),'Team &amp; Salaries'!$N21),0)),IF('Team &amp; Salaries'!$O21="Annually",IF(CN$6='Team &amp; Salaries'!$M21,MIN('Team &amp; Salaries'!$N21,'Team &amp; Salaries'!$P21),IF(CN$6&gt;'Team &amp; Salaries'!$M21,IFERROR(MIN('Team &amp; Salaries'!$P21,#REF!+'Team &amp; Salaries'!$N21),MIN('Team &amp; Salaries'!$N21,'Team &amp; Salaries'!$P21)),0))))))</f>
        <v>1</v>
      </c>
      <c r="CO111" s="286">
        <f>IF('Team &amp; Salaries'!$O21="Never",IF(CO$6&gt;='Team &amp; Salaries'!$M21,MIN('Team &amp; Salaries'!$N21,'Team &amp; Salaries'!$P21),0),IF('Team &amp; Salaries'!$O21="Monthly",IF(CO$6='Team &amp; Salaries'!$M21,MIN('Team &amp; Salaries'!$N21,'Team &amp; Salaries'!$P21),IF(CO$6&gt;'Team &amp; Salaries'!$M21,MIN('Team &amp; Salaries'!$P21,CN111+'Team &amp; Salaries'!$N21),0)),IF('Team &amp; Salaries'!$O21="Quarterly",IF(CO$6='Team &amp; Salaries'!$M21,MIN('Team &amp; Salaries'!$N21,'Team &amp; Salaries'!$P21),IF(CO$6&gt;'Team &amp; Salaries'!$M21,IFERROR(MIN('Team &amp; Salaries'!$P21,IF(ISNUMBER(CJ111),CJ111,0)+'Team &amp; Salaries'!$N21),'Team &amp; Salaries'!$N21),0)),IF('Team &amp; Salaries'!$O21="Annually",IF(CO$6='Team &amp; Salaries'!$M21,MIN('Team &amp; Salaries'!$N21,'Team &amp; Salaries'!$P21),IF(CO$6&gt;'Team &amp; Salaries'!$M21,IFERROR(MIN('Team &amp; Salaries'!$P21,#REF!+'Team &amp; Salaries'!$N21),MIN('Team &amp; Salaries'!$N21,'Team &amp; Salaries'!$P21)),0))))))</f>
        <v>1</v>
      </c>
      <c r="CP111" s="286">
        <f>IF('Team &amp; Salaries'!$O21="Never",IF(CP$6&gt;='Team &amp; Salaries'!$M21,MIN('Team &amp; Salaries'!$N21,'Team &amp; Salaries'!$P21),0),IF('Team &amp; Salaries'!$O21="Monthly",IF(CP$6='Team &amp; Salaries'!$M21,MIN('Team &amp; Salaries'!$N21,'Team &amp; Salaries'!$P21),IF(CP$6&gt;'Team &amp; Salaries'!$M21,MIN('Team &amp; Salaries'!$P21,CO111+'Team &amp; Salaries'!$N21),0)),IF('Team &amp; Salaries'!$O21="Quarterly",IF(CP$6='Team &amp; Salaries'!$M21,MIN('Team &amp; Salaries'!$N21,'Team &amp; Salaries'!$P21),IF(CP$6&gt;'Team &amp; Salaries'!$M21,IFERROR(MIN('Team &amp; Salaries'!$P21,IF(ISNUMBER(CK111),CK111,0)+'Team &amp; Salaries'!$N21),'Team &amp; Salaries'!$N21),0)),IF('Team &amp; Salaries'!$O21="Annually",IF(CP$6='Team &amp; Salaries'!$M21,MIN('Team &amp; Salaries'!$N21,'Team &amp; Salaries'!$P21),IF(CP$6&gt;'Team &amp; Salaries'!$M21,IFERROR(MIN('Team &amp; Salaries'!$P21,#REF!+'Team &amp; Salaries'!$N21),MIN('Team &amp; Salaries'!$N21,'Team &amp; Salaries'!$P21)),0))))))</f>
        <v>1</v>
      </c>
      <c r="CQ111" s="286">
        <f>IF('Team &amp; Salaries'!$O21="Never",IF(CQ$6&gt;='Team &amp; Salaries'!$M21,MIN('Team &amp; Salaries'!$N21,'Team &amp; Salaries'!$P21),0),IF('Team &amp; Salaries'!$O21="Monthly",IF(CQ$6='Team &amp; Salaries'!$M21,MIN('Team &amp; Salaries'!$N21,'Team &amp; Salaries'!$P21),IF(CQ$6&gt;'Team &amp; Salaries'!$M21,MIN('Team &amp; Salaries'!$P21,CP111+'Team &amp; Salaries'!$N21),0)),IF('Team &amp; Salaries'!$O21="Quarterly",IF(CQ$6='Team &amp; Salaries'!$M21,MIN('Team &amp; Salaries'!$N21,'Team &amp; Salaries'!$P21),IF(CQ$6&gt;'Team &amp; Salaries'!$M21,IFERROR(MIN('Team &amp; Salaries'!$P21,IF(ISNUMBER(CL111),CL111,0)+'Team &amp; Salaries'!$N21),'Team &amp; Salaries'!$N21),0)),IF('Team &amp; Salaries'!$O21="Annually",IF(CQ$6='Team &amp; Salaries'!$M21,MIN('Team &amp; Salaries'!$N21,'Team &amp; Salaries'!$P21),IF(CQ$6&gt;'Team &amp; Salaries'!$M21,IFERROR(MIN('Team &amp; Salaries'!$P21,#REF!+'Team &amp; Salaries'!$N21),MIN('Team &amp; Salaries'!$N21,'Team &amp; Salaries'!$P21)),0))))))</f>
        <v>1</v>
      </c>
      <c r="CR111" s="286">
        <f>IF('Team &amp; Salaries'!$O21="Never",IF(CR$6&gt;='Team &amp; Salaries'!$M21,MIN('Team &amp; Salaries'!$N21,'Team &amp; Salaries'!$P21),0),IF('Team &amp; Salaries'!$O21="Monthly",IF(CR$6='Team &amp; Salaries'!$M21,MIN('Team &amp; Salaries'!$N21,'Team &amp; Salaries'!$P21),IF(CR$6&gt;'Team &amp; Salaries'!$M21,MIN('Team &amp; Salaries'!$P21,CQ111+'Team &amp; Salaries'!$N21),0)),IF('Team &amp; Salaries'!$O21="Quarterly",IF(CR$6='Team &amp; Salaries'!$M21,MIN('Team &amp; Salaries'!$N21,'Team &amp; Salaries'!$P21),IF(CR$6&gt;'Team &amp; Salaries'!$M21,IFERROR(MIN('Team &amp; Salaries'!$P21,IF(ISNUMBER(CM111),CM111,0)+'Team &amp; Salaries'!$N21),'Team &amp; Salaries'!$N21),0)),IF('Team &amp; Salaries'!$O21="Annually",IF(CR$6='Team &amp; Salaries'!$M21,MIN('Team &amp; Salaries'!$N21,'Team &amp; Salaries'!$P21),IF(CR$6&gt;'Team &amp; Salaries'!$M21,IFERROR(MIN('Team &amp; Salaries'!$P21,#REF!+'Team &amp; Salaries'!$N21),MIN('Team &amp; Salaries'!$N21,'Team &amp; Salaries'!$P21)),0))))))</f>
        <v>1</v>
      </c>
      <c r="CS111" s="286">
        <f>IF('Team &amp; Salaries'!$O21="Never",IF(CS$6&gt;='Team &amp; Salaries'!$M21,MIN('Team &amp; Salaries'!$N21,'Team &amp; Salaries'!$P21),0),IF('Team &amp; Salaries'!$O21="Monthly",IF(CS$6='Team &amp; Salaries'!$M21,MIN('Team &amp; Salaries'!$N21,'Team &amp; Salaries'!$P21),IF(CS$6&gt;'Team &amp; Salaries'!$M21,MIN('Team &amp; Salaries'!$P21,CR111+'Team &amp; Salaries'!$N21),0)),IF('Team &amp; Salaries'!$O21="Quarterly",IF(CS$6='Team &amp; Salaries'!$M21,MIN('Team &amp; Salaries'!$N21,'Team &amp; Salaries'!$P21),IF(CS$6&gt;'Team &amp; Salaries'!$M21,IFERROR(MIN('Team &amp; Salaries'!$P21,IF(ISNUMBER(CN111),CN111,0)+'Team &amp; Salaries'!$N21),'Team &amp; Salaries'!$N21),0)),IF('Team &amp; Salaries'!$O21="Annually",IF(CS$6='Team &amp; Salaries'!$M21,MIN('Team &amp; Salaries'!$N21,'Team &amp; Salaries'!$P21),IF(CS$6&gt;'Team &amp; Salaries'!$M21,IFERROR(MIN('Team &amp; Salaries'!$P21,#REF!+'Team &amp; Salaries'!$N21),MIN('Team &amp; Salaries'!$N21,'Team &amp; Salaries'!$P21)),0))))))</f>
        <v>1</v>
      </c>
      <c r="CT111" s="286">
        <f>IF('Team &amp; Salaries'!$O21="Never",IF(CT$6&gt;='Team &amp; Salaries'!$M21,MIN('Team &amp; Salaries'!$N21,'Team &amp; Salaries'!$P21),0),IF('Team &amp; Salaries'!$O21="Monthly",IF(CT$6='Team &amp; Salaries'!$M21,MIN('Team &amp; Salaries'!$N21,'Team &amp; Salaries'!$P21),IF(CT$6&gt;'Team &amp; Salaries'!$M21,MIN('Team &amp; Salaries'!$P21,CS111+'Team &amp; Salaries'!$N21),0)),IF('Team &amp; Salaries'!$O21="Quarterly",IF(CT$6='Team &amp; Salaries'!$M21,MIN('Team &amp; Salaries'!$N21,'Team &amp; Salaries'!$P21),IF(CT$6&gt;'Team &amp; Salaries'!$M21,IFERROR(MIN('Team &amp; Salaries'!$P21,IF(ISNUMBER(CO111),CO111,0)+'Team &amp; Salaries'!$N21),'Team &amp; Salaries'!$N21),0)),IF('Team &amp; Salaries'!$O21="Annually",IF(CT$6='Team &amp; Salaries'!$M21,MIN('Team &amp; Salaries'!$N21,'Team &amp; Salaries'!$P21),IF(CT$6&gt;'Team &amp; Salaries'!$M21,IFERROR(MIN('Team &amp; Salaries'!$P21,#REF!+'Team &amp; Salaries'!$N21),MIN('Team &amp; Salaries'!$N21,'Team &amp; Salaries'!$P21)),0))))))</f>
        <v>1</v>
      </c>
      <c r="CU111" s="286">
        <f>IF('Team &amp; Salaries'!$O21="Never",IF(CU$6&gt;='Team &amp; Salaries'!$M21,MIN('Team &amp; Salaries'!$N21,'Team &amp; Salaries'!$P21),0),IF('Team &amp; Salaries'!$O21="Monthly",IF(CU$6='Team &amp; Salaries'!$M21,MIN('Team &amp; Salaries'!$N21,'Team &amp; Salaries'!$P21),IF(CU$6&gt;'Team &amp; Salaries'!$M21,MIN('Team &amp; Salaries'!$P21,CT111+'Team &amp; Salaries'!$N21),0)),IF('Team &amp; Salaries'!$O21="Quarterly",IF(CU$6='Team &amp; Salaries'!$M21,MIN('Team &amp; Salaries'!$N21,'Team &amp; Salaries'!$P21),IF(CU$6&gt;'Team &amp; Salaries'!$M21,IFERROR(MIN('Team &amp; Salaries'!$P21,IF(ISNUMBER(CP111),CP111,0)+'Team &amp; Salaries'!$N21),'Team &amp; Salaries'!$N21),0)),IF('Team &amp; Salaries'!$O21="Annually",IF(CU$6='Team &amp; Salaries'!$M21,MIN('Team &amp; Salaries'!$N21,'Team &amp; Salaries'!$P21),IF(CU$6&gt;'Team &amp; Salaries'!$M21,IFERROR(MIN('Team &amp; Salaries'!$P21,#REF!+'Team &amp; Salaries'!$N21),MIN('Team &amp; Salaries'!$N21,'Team &amp; Salaries'!$P21)),0))))))</f>
        <v>1</v>
      </c>
      <c r="CV111" s="286">
        <f>IF('Team &amp; Salaries'!$O21="Never",IF(CV$6&gt;='Team &amp; Salaries'!$M21,MIN('Team &amp; Salaries'!$N21,'Team &amp; Salaries'!$P21),0),IF('Team &amp; Salaries'!$O21="Monthly",IF(CV$6='Team &amp; Salaries'!$M21,MIN('Team &amp; Salaries'!$N21,'Team &amp; Salaries'!$P21),IF(CV$6&gt;'Team &amp; Salaries'!$M21,MIN('Team &amp; Salaries'!$P21,CU111+'Team &amp; Salaries'!$N21),0)),IF('Team &amp; Salaries'!$O21="Quarterly",IF(CV$6='Team &amp; Salaries'!$M21,MIN('Team &amp; Salaries'!$N21,'Team &amp; Salaries'!$P21),IF(CV$6&gt;'Team &amp; Salaries'!$M21,IFERROR(MIN('Team &amp; Salaries'!$P21,IF(ISNUMBER(CQ111),CQ111,0)+'Team &amp; Salaries'!$N21),'Team &amp; Salaries'!$N21),0)),IF('Team &amp; Salaries'!$O21="Annually",IF(CV$6='Team &amp; Salaries'!$M21,MIN('Team &amp; Salaries'!$N21,'Team &amp; Salaries'!$P21),IF(CV$6&gt;'Team &amp; Salaries'!$M21,IFERROR(MIN('Team &amp; Salaries'!$P21,#REF!+'Team &amp; Salaries'!$N21),MIN('Team &amp; Salaries'!$N21,'Team &amp; Salaries'!$P21)),0))))))</f>
        <v>1</v>
      </c>
      <c r="CW111" s="286">
        <f>IF('Team &amp; Salaries'!$O21="Never",IF(CW$6&gt;='Team &amp; Salaries'!$M21,MIN('Team &amp; Salaries'!$N21,'Team &amp; Salaries'!$P21),0),IF('Team &amp; Salaries'!$O21="Monthly",IF(CW$6='Team &amp; Salaries'!$M21,MIN('Team &amp; Salaries'!$N21,'Team &amp; Salaries'!$P21),IF(CW$6&gt;'Team &amp; Salaries'!$M21,MIN('Team &amp; Salaries'!$P21,CV111+'Team &amp; Salaries'!$N21),0)),IF('Team &amp; Salaries'!$O21="Quarterly",IF(CW$6='Team &amp; Salaries'!$M21,MIN('Team &amp; Salaries'!$N21,'Team &amp; Salaries'!$P21),IF(CW$6&gt;'Team &amp; Salaries'!$M21,IFERROR(MIN('Team &amp; Salaries'!$P21,IF(ISNUMBER(CR111),CR111,0)+'Team &amp; Salaries'!$N21),'Team &amp; Salaries'!$N21),0)),IF('Team &amp; Salaries'!$O21="Annually",IF(CW$6='Team &amp; Salaries'!$M21,MIN('Team &amp; Salaries'!$N21,'Team &amp; Salaries'!$P21),IF(CW$6&gt;'Team &amp; Salaries'!$M21,IFERROR(MIN('Team &amp; Salaries'!$P21,#REF!+'Team &amp; Salaries'!$N21),MIN('Team &amp; Salaries'!$N21,'Team &amp; Salaries'!$P21)),0))))))</f>
        <v>1</v>
      </c>
      <c r="CX111" s="286">
        <f>IF('Team &amp; Salaries'!$O21="Never",IF(CX$6&gt;='Team &amp; Salaries'!$M21,MIN('Team &amp; Salaries'!$N21,'Team &amp; Salaries'!$P21),0),IF('Team &amp; Salaries'!$O21="Monthly",IF(CX$6='Team &amp; Salaries'!$M21,MIN('Team &amp; Salaries'!$N21,'Team &amp; Salaries'!$P21),IF(CX$6&gt;'Team &amp; Salaries'!$M21,MIN('Team &amp; Salaries'!$P21,CW111+'Team &amp; Salaries'!$N21),0)),IF('Team &amp; Salaries'!$O21="Quarterly",IF(CX$6='Team &amp; Salaries'!$M21,MIN('Team &amp; Salaries'!$N21,'Team &amp; Salaries'!$P21),IF(CX$6&gt;'Team &amp; Salaries'!$M21,IFERROR(MIN('Team &amp; Salaries'!$P21,IF(ISNUMBER(CS111),CS111,0)+'Team &amp; Salaries'!$N21),'Team &amp; Salaries'!$N21),0)),IF('Team &amp; Salaries'!$O21="Annually",IF(CX$6='Team &amp; Salaries'!$M21,MIN('Team &amp; Salaries'!$N21,'Team &amp; Salaries'!$P21),IF(CX$6&gt;'Team &amp; Salaries'!$M21,IFERROR(MIN('Team &amp; Salaries'!$P21,#REF!+'Team &amp; Salaries'!$N21),MIN('Team &amp; Salaries'!$N21,'Team &amp; Salaries'!$P21)),0))))))</f>
        <v>1</v>
      </c>
      <c r="CY111" s="286">
        <f>IF('Team &amp; Salaries'!$O21="Never",IF(CY$6&gt;='Team &amp; Salaries'!$M21,MIN('Team &amp; Salaries'!$N21,'Team &amp; Salaries'!$P21),0),IF('Team &amp; Salaries'!$O21="Monthly",IF(CY$6='Team &amp; Salaries'!$M21,MIN('Team &amp; Salaries'!$N21,'Team &amp; Salaries'!$P21),IF(CY$6&gt;'Team &amp; Salaries'!$M21,MIN('Team &amp; Salaries'!$P21,CX111+'Team &amp; Salaries'!$N21),0)),IF('Team &amp; Salaries'!$O21="Quarterly",IF(CY$6='Team &amp; Salaries'!$M21,MIN('Team &amp; Salaries'!$N21,'Team &amp; Salaries'!$P21),IF(CY$6&gt;'Team &amp; Salaries'!$M21,IFERROR(MIN('Team &amp; Salaries'!$P21,IF(ISNUMBER(CT111),CT111,0)+'Team &amp; Salaries'!$N21),'Team &amp; Salaries'!$N21),0)),IF('Team &amp; Salaries'!$O21="Annually",IF(CY$6='Team &amp; Salaries'!$M21,MIN('Team &amp; Salaries'!$N21,'Team &amp; Salaries'!$P21),IF(CY$6&gt;'Team &amp; Salaries'!$M21,IFERROR(MIN('Team &amp; Salaries'!$P21,#REF!+'Team &amp; Salaries'!$N21),MIN('Team &amp; Salaries'!$N21,'Team &amp; Salaries'!$P21)),0))))))</f>
        <v>1</v>
      </c>
      <c r="CZ111" s="286">
        <f>IF('Team &amp; Salaries'!$O21="Never",IF(CZ$6&gt;='Team &amp; Salaries'!$M21,MIN('Team &amp; Salaries'!$N21,'Team &amp; Salaries'!$P21),0),IF('Team &amp; Salaries'!$O21="Monthly",IF(CZ$6='Team &amp; Salaries'!$M21,MIN('Team &amp; Salaries'!$N21,'Team &amp; Salaries'!$P21),IF(CZ$6&gt;'Team &amp; Salaries'!$M21,MIN('Team &amp; Salaries'!$P21,CY111+'Team &amp; Salaries'!$N21),0)),IF('Team &amp; Salaries'!$O21="Quarterly",IF(CZ$6='Team &amp; Salaries'!$M21,MIN('Team &amp; Salaries'!$N21,'Team &amp; Salaries'!$P21),IF(CZ$6&gt;'Team &amp; Salaries'!$M21,IFERROR(MIN('Team &amp; Salaries'!$P21,IF(ISNUMBER(CU111),CU111,0)+'Team &amp; Salaries'!$N21),'Team &amp; Salaries'!$N21),0)),IF('Team &amp; Salaries'!$O21="Annually",IF(CZ$6='Team &amp; Salaries'!$M21,MIN('Team &amp; Salaries'!$N21,'Team &amp; Salaries'!$P21),IF(CZ$6&gt;'Team &amp; Salaries'!$M21,IFERROR(MIN('Team &amp; Salaries'!$P21,#REF!+'Team &amp; Salaries'!$N21),MIN('Team &amp; Salaries'!$N21,'Team &amp; Salaries'!$P21)),0))))))</f>
        <v>1</v>
      </c>
      <c r="DA111" s="286">
        <f>IF('Team &amp; Salaries'!$O21="Never",IF(DA$6&gt;='Team &amp; Salaries'!$M21,MIN('Team &amp; Salaries'!$N21,'Team &amp; Salaries'!$P21),0),IF('Team &amp; Salaries'!$O21="Monthly",IF(DA$6='Team &amp; Salaries'!$M21,MIN('Team &amp; Salaries'!$N21,'Team &amp; Salaries'!$P21),IF(DA$6&gt;'Team &amp; Salaries'!$M21,MIN('Team &amp; Salaries'!$P21,CZ111+'Team &amp; Salaries'!$N21),0)),IF('Team &amp; Salaries'!$O21="Quarterly",IF(DA$6='Team &amp; Salaries'!$M21,MIN('Team &amp; Salaries'!$N21,'Team &amp; Salaries'!$P21),IF(DA$6&gt;'Team &amp; Salaries'!$M21,IFERROR(MIN('Team &amp; Salaries'!$P21,IF(ISNUMBER(CV111),CV111,0)+'Team &amp; Salaries'!$N21),'Team &amp; Salaries'!$N21),0)),IF('Team &amp; Salaries'!$O21="Annually",IF(DA$6='Team &amp; Salaries'!$M21,MIN('Team &amp; Salaries'!$N21,'Team &amp; Salaries'!$P21),IF(DA$6&gt;'Team &amp; Salaries'!$M21,IFERROR(MIN('Team &amp; Salaries'!$P21,#REF!+'Team &amp; Salaries'!$N21),MIN('Team &amp; Salaries'!$N21,'Team &amp; Salaries'!$P21)),0))))))</f>
        <v>1</v>
      </c>
      <c r="DB111" s="286">
        <f>IF('Team &amp; Salaries'!$O21="Never",IF(DB$6&gt;='Team &amp; Salaries'!$M21,MIN('Team &amp; Salaries'!$N21,'Team &amp; Salaries'!$P21),0),IF('Team &amp; Salaries'!$O21="Monthly",IF(DB$6='Team &amp; Salaries'!$M21,MIN('Team &amp; Salaries'!$N21,'Team &amp; Salaries'!$P21),IF(DB$6&gt;'Team &amp; Salaries'!$M21,MIN('Team &amp; Salaries'!$P21,DA111+'Team &amp; Salaries'!$N21),0)),IF('Team &amp; Salaries'!$O21="Quarterly",IF(DB$6='Team &amp; Salaries'!$M21,MIN('Team &amp; Salaries'!$N21,'Team &amp; Salaries'!$P21),IF(DB$6&gt;'Team &amp; Salaries'!$M21,IFERROR(MIN('Team &amp; Salaries'!$P21,IF(ISNUMBER(CW111),CW111,0)+'Team &amp; Salaries'!$N21),'Team &amp; Salaries'!$N21),0)),IF('Team &amp; Salaries'!$O21="Annually",IF(DB$6='Team &amp; Salaries'!$M21,MIN('Team &amp; Salaries'!$N21,'Team &amp; Salaries'!$P21),IF(DB$6&gt;'Team &amp; Salaries'!$M21,IFERROR(MIN('Team &amp; Salaries'!$P21,#REF!+'Team &amp; Salaries'!$N21),MIN('Team &amp; Salaries'!$N21,'Team &amp; Salaries'!$P21)),0))))))</f>
        <v>1</v>
      </c>
      <c r="DC111" s="286">
        <f>IF('Team &amp; Salaries'!$O21="Never",IF(DC$6&gt;='Team &amp; Salaries'!$M21,MIN('Team &amp; Salaries'!$N21,'Team &amp; Salaries'!$P21),0),IF('Team &amp; Salaries'!$O21="Monthly",IF(DC$6='Team &amp; Salaries'!$M21,MIN('Team &amp; Salaries'!$N21,'Team &amp; Salaries'!$P21),IF(DC$6&gt;'Team &amp; Salaries'!$M21,MIN('Team &amp; Salaries'!$P21,DB111+'Team &amp; Salaries'!$N21),0)),IF('Team &amp; Salaries'!$O21="Quarterly",IF(DC$6='Team &amp; Salaries'!$M21,MIN('Team &amp; Salaries'!$N21,'Team &amp; Salaries'!$P21),IF(DC$6&gt;'Team &amp; Salaries'!$M21,IFERROR(MIN('Team &amp; Salaries'!$P21,IF(ISNUMBER(CX111),CX111,0)+'Team &amp; Salaries'!$N21),'Team &amp; Salaries'!$N21),0)),IF('Team &amp; Salaries'!$O21="Annually",IF(DC$6='Team &amp; Salaries'!$M21,MIN('Team &amp; Salaries'!$N21,'Team &amp; Salaries'!$P21),IF(DC$6&gt;'Team &amp; Salaries'!$M21,IFERROR(MIN('Team &amp; Salaries'!$P21,#REF!+'Team &amp; Salaries'!$N21),MIN('Team &amp; Salaries'!$N21,'Team &amp; Salaries'!$P21)),0))))))</f>
        <v>1</v>
      </c>
      <c r="DD111" s="286">
        <f>IF('Team &amp; Salaries'!$O21="Never",IF(DD$6&gt;='Team &amp; Salaries'!$M21,MIN('Team &amp; Salaries'!$N21,'Team &amp; Salaries'!$P21),0),IF('Team &amp; Salaries'!$O21="Monthly",IF(DD$6='Team &amp; Salaries'!$M21,MIN('Team &amp; Salaries'!$N21,'Team &amp; Salaries'!$P21),IF(DD$6&gt;'Team &amp; Salaries'!$M21,MIN('Team &amp; Salaries'!$P21,DC111+'Team &amp; Salaries'!$N21),0)),IF('Team &amp; Salaries'!$O21="Quarterly",IF(DD$6='Team &amp; Salaries'!$M21,MIN('Team &amp; Salaries'!$N21,'Team &amp; Salaries'!$P21),IF(DD$6&gt;'Team &amp; Salaries'!$M21,IFERROR(MIN('Team &amp; Salaries'!$P21,IF(ISNUMBER(CY111),CY111,0)+'Team &amp; Salaries'!$N21),'Team &amp; Salaries'!$N21),0)),IF('Team &amp; Salaries'!$O21="Annually",IF(DD$6='Team &amp; Salaries'!$M21,MIN('Team &amp; Salaries'!$N21,'Team &amp; Salaries'!$P21),IF(DD$6&gt;'Team &amp; Salaries'!$M21,IFERROR(MIN('Team &amp; Salaries'!$P21,#REF!+'Team &amp; Salaries'!$N21),MIN('Team &amp; Salaries'!$N21,'Team &amp; Salaries'!$P21)),0))))))</f>
        <v>1</v>
      </c>
      <c r="DE111" s="286">
        <f>IF('Team &amp; Salaries'!$O21="Never",IF(DE$6&gt;='Team &amp; Salaries'!$M21,MIN('Team &amp; Salaries'!$N21,'Team &amp; Salaries'!$P21),0),IF('Team &amp; Salaries'!$O21="Monthly",IF(DE$6='Team &amp; Salaries'!$M21,MIN('Team &amp; Salaries'!$N21,'Team &amp; Salaries'!$P21),IF(DE$6&gt;'Team &amp; Salaries'!$M21,MIN('Team &amp; Salaries'!$P21,DD111+'Team &amp; Salaries'!$N21),0)),IF('Team &amp; Salaries'!$O21="Quarterly",IF(DE$6='Team &amp; Salaries'!$M21,MIN('Team &amp; Salaries'!$N21,'Team &amp; Salaries'!$P21),IF(DE$6&gt;'Team &amp; Salaries'!$M21,IFERROR(MIN('Team &amp; Salaries'!$P21,IF(ISNUMBER(CZ111),CZ111,0)+'Team &amp; Salaries'!$N21),'Team &amp; Salaries'!$N21),0)),IF('Team &amp; Salaries'!$O21="Annually",IF(DE$6='Team &amp; Salaries'!$M21,MIN('Team &amp; Salaries'!$N21,'Team &amp; Salaries'!$P21),IF(DE$6&gt;'Team &amp; Salaries'!$M21,IFERROR(MIN('Team &amp; Salaries'!$P21,#REF!+'Team &amp; Salaries'!$N21),MIN('Team &amp; Salaries'!$N21,'Team &amp; Salaries'!$P21)),0))))))</f>
        <v>1</v>
      </c>
      <c r="DF111" s="286">
        <f>IF('Team &amp; Salaries'!$O21="Never",IF(DF$6&gt;='Team &amp; Salaries'!$M21,MIN('Team &amp; Salaries'!$N21,'Team &amp; Salaries'!$P21),0),IF('Team &amp; Salaries'!$O21="Monthly",IF(DF$6='Team &amp; Salaries'!$M21,MIN('Team &amp; Salaries'!$N21,'Team &amp; Salaries'!$P21),IF(DF$6&gt;'Team &amp; Salaries'!$M21,MIN('Team &amp; Salaries'!$P21,DE111+'Team &amp; Salaries'!$N21),0)),IF('Team &amp; Salaries'!$O21="Quarterly",IF(DF$6='Team &amp; Salaries'!$M21,MIN('Team &amp; Salaries'!$N21,'Team &amp; Salaries'!$P21),IF(DF$6&gt;'Team &amp; Salaries'!$M21,IFERROR(MIN('Team &amp; Salaries'!$P21,IF(ISNUMBER(DA111),DA111,0)+'Team &amp; Salaries'!$N21),'Team &amp; Salaries'!$N21),0)),IF('Team &amp; Salaries'!$O21="Annually",IF(DF$6='Team &amp; Salaries'!$M21,MIN('Team &amp; Salaries'!$N21,'Team &amp; Salaries'!$P21),IF(DF$6&gt;'Team &amp; Salaries'!$M21,IFERROR(MIN('Team &amp; Salaries'!$P21,#REF!+'Team &amp; Salaries'!$N21),MIN('Team &amp; Salaries'!$N21,'Team &amp; Salaries'!$P21)),0))))))</f>
        <v>1</v>
      </c>
      <c r="DG111" s="286">
        <f>IF('Team &amp; Salaries'!$O21="Never",IF(DG$6&gt;='Team &amp; Salaries'!$M21,MIN('Team &amp; Salaries'!$N21,'Team &amp; Salaries'!$P21),0),IF('Team &amp; Salaries'!$O21="Monthly",IF(DG$6='Team &amp; Salaries'!$M21,MIN('Team &amp; Salaries'!$N21,'Team &amp; Salaries'!$P21),IF(DG$6&gt;'Team &amp; Salaries'!$M21,MIN('Team &amp; Salaries'!$P21,DF111+'Team &amp; Salaries'!$N21),0)),IF('Team &amp; Salaries'!$O21="Quarterly",IF(DG$6='Team &amp; Salaries'!$M21,MIN('Team &amp; Salaries'!$N21,'Team &amp; Salaries'!$P21),IF(DG$6&gt;'Team &amp; Salaries'!$M21,IFERROR(MIN('Team &amp; Salaries'!$P21,IF(ISNUMBER(DB111),DB111,0)+'Team &amp; Salaries'!$N21),'Team &amp; Salaries'!$N21),0)),IF('Team &amp; Salaries'!$O21="Annually",IF(DG$6='Team &amp; Salaries'!$M21,MIN('Team &amp; Salaries'!$N21,'Team &amp; Salaries'!$P21),IF(DG$6&gt;'Team &amp; Salaries'!$M21,IFERROR(MIN('Team &amp; Salaries'!$P21,#REF!+'Team &amp; Salaries'!$N21),MIN('Team &amp; Salaries'!$N21,'Team &amp; Salaries'!$P21)),0))))))</f>
        <v>1</v>
      </c>
      <c r="DH111" s="286">
        <f>IF('Team &amp; Salaries'!$O21="Never",IF(DH$6&gt;='Team &amp; Salaries'!$M21,MIN('Team &amp; Salaries'!$N21,'Team &amp; Salaries'!$P21),0),IF('Team &amp; Salaries'!$O21="Monthly",IF(DH$6='Team &amp; Salaries'!$M21,MIN('Team &amp; Salaries'!$N21,'Team &amp; Salaries'!$P21),IF(DH$6&gt;'Team &amp; Salaries'!$M21,MIN('Team &amp; Salaries'!$P21,DG111+'Team &amp; Salaries'!$N21),0)),IF('Team &amp; Salaries'!$O21="Quarterly",IF(DH$6='Team &amp; Salaries'!$M21,MIN('Team &amp; Salaries'!$N21,'Team &amp; Salaries'!$P21),IF(DH$6&gt;'Team &amp; Salaries'!$M21,IFERROR(MIN('Team &amp; Salaries'!$P21,IF(ISNUMBER(DC111),DC111,0)+'Team &amp; Salaries'!$N21),'Team &amp; Salaries'!$N21),0)),IF('Team &amp; Salaries'!$O21="Annually",IF(DH$6='Team &amp; Salaries'!$M21,MIN('Team &amp; Salaries'!$N21,'Team &amp; Salaries'!$P21),IF(DH$6&gt;'Team &amp; Salaries'!$M21,IFERROR(MIN('Team &amp; Salaries'!$P21,#REF!+'Team &amp; Salaries'!$N21),MIN('Team &amp; Salaries'!$N21,'Team &amp; Salaries'!$P21)),0))))))</f>
        <v>1</v>
      </c>
      <c r="DI111" s="286">
        <f>IF('Team &amp; Salaries'!$O21="Never",IF(DI$6&gt;='Team &amp; Salaries'!$M21,MIN('Team &amp; Salaries'!$N21,'Team &amp; Salaries'!$P21),0),IF('Team &amp; Salaries'!$O21="Monthly",IF(DI$6='Team &amp; Salaries'!$M21,MIN('Team &amp; Salaries'!$N21,'Team &amp; Salaries'!$P21),IF(DI$6&gt;'Team &amp; Salaries'!$M21,MIN('Team &amp; Salaries'!$P21,DH111+'Team &amp; Salaries'!$N21),0)),IF('Team &amp; Salaries'!$O21="Quarterly",IF(DI$6='Team &amp; Salaries'!$M21,MIN('Team &amp; Salaries'!$N21,'Team &amp; Salaries'!$P21),IF(DI$6&gt;'Team &amp; Salaries'!$M21,IFERROR(MIN('Team &amp; Salaries'!$P21,IF(ISNUMBER(DD111),DD111,0)+'Team &amp; Salaries'!$N21),'Team &amp; Salaries'!$N21),0)),IF('Team &amp; Salaries'!$O21="Annually",IF(DI$6='Team &amp; Salaries'!$M21,MIN('Team &amp; Salaries'!$N21,'Team &amp; Salaries'!$P21),IF(DI$6&gt;'Team &amp; Salaries'!$M21,IFERROR(MIN('Team &amp; Salaries'!$P21,#REF!+'Team &amp; Salaries'!$N21),MIN('Team &amp; Salaries'!$N21,'Team &amp; Salaries'!$P21)),0))))))</f>
        <v>1</v>
      </c>
    </row>
    <row r="112" spans="1:113" customFormat="1" ht="16">
      <c r="A112" s="114" t="str">
        <f>'Team &amp; Salaries'!A22</f>
        <v>3D Design</v>
      </c>
      <c r="B112" s="114"/>
      <c r="C112" s="114"/>
      <c r="D112" s="285"/>
      <c r="E112" s="361" t="s">
        <v>193</v>
      </c>
      <c r="F112" s="286">
        <f>IF('Team &amp; Salaries'!$O22="Never",IF(F$6&gt;='Team &amp; Salaries'!$M22,MIN('Team &amp; Salaries'!$N22,'Team &amp; Salaries'!$P22),0),IF('Team &amp; Salaries'!$O22="Monthly",IF(F$6='Team &amp; Salaries'!$M22,MIN('Team &amp; Salaries'!$N22,'Team &amp; Salaries'!$P22),IF(F$6&gt;'Team &amp; Salaries'!$M22,MIN('Team &amp; Salaries'!$P22,E112+'Team &amp; Salaries'!$N22),0)),IF('Team &amp; Salaries'!$O22="Quarterly",IF(F$6='Team &amp; Salaries'!$M22,MIN('Team &amp; Salaries'!$N22,'Team &amp; Salaries'!$P22),IF(F$6&gt;'Team &amp; Salaries'!$M22,IFERROR(MIN('Team &amp; Salaries'!$P22,IF(ISNUMBER(A112),A112,0)+'Team &amp; Salaries'!$N22),'Team &amp; Salaries'!$N22),0)),IF('Team &amp; Salaries'!$O22="Annually",IF(F$6='Team &amp; Salaries'!$M22,MIN('Team &amp; Salaries'!$N22,'Team &amp; Salaries'!$P22),IF(F$6&gt;'Team &amp; Salaries'!$M22,IFERROR(MIN('Team &amp; Salaries'!$P22,#REF!+'Team &amp; Salaries'!$N22),MIN('Team &amp; Salaries'!$N22,'Team &amp; Salaries'!$P22)),0))))))</f>
        <v>0</v>
      </c>
      <c r="G112" s="286">
        <f>IF('Team &amp; Salaries'!$O22="Never",IF(G$6&gt;='Team &amp; Salaries'!$M22,MIN('Team &amp; Salaries'!$N22,'Team &amp; Salaries'!$P22),0),IF('Team &amp; Salaries'!$O22="Monthly",IF(G$6='Team &amp; Salaries'!$M22,MIN('Team &amp; Salaries'!$N22,'Team &amp; Salaries'!$P22),IF(G$6&gt;'Team &amp; Salaries'!$M22,MIN('Team &amp; Salaries'!$P22,F112+'Team &amp; Salaries'!$N22),0)),IF('Team &amp; Salaries'!$O22="Quarterly",IF(G$6='Team &amp; Salaries'!$M22,MIN('Team &amp; Salaries'!$N22,'Team &amp; Salaries'!$P22),IF(G$6&gt;'Team &amp; Salaries'!$M22,IFERROR(MIN('Team &amp; Salaries'!$P22,IF(ISNUMBER(B112),B112,0)+'Team &amp; Salaries'!$N22),'Team &amp; Salaries'!$N22),0)),IF('Team &amp; Salaries'!$O22="Annually",IF(G$6='Team &amp; Salaries'!$M22,MIN('Team &amp; Salaries'!$N22,'Team &amp; Salaries'!$P22),IF(G$6&gt;'Team &amp; Salaries'!$M22,IFERROR(MIN('Team &amp; Salaries'!$P22,#REF!+'Team &amp; Salaries'!$N22),MIN('Team &amp; Salaries'!$N22,'Team &amp; Salaries'!$P22)),0))))))</f>
        <v>0</v>
      </c>
      <c r="H112" s="286">
        <f>IF('Team &amp; Salaries'!$O22="Never",IF(H$6&gt;='Team &amp; Salaries'!$M22,MIN('Team &amp; Salaries'!$N22,'Team &amp; Salaries'!$P22),0),IF('Team &amp; Salaries'!$O22="Monthly",IF(H$6='Team &amp; Salaries'!$M22,MIN('Team &amp; Salaries'!$N22,'Team &amp; Salaries'!$P22),IF(H$6&gt;'Team &amp; Salaries'!$M22,MIN('Team &amp; Salaries'!$P22,G112+'Team &amp; Salaries'!$N22),0)),IF('Team &amp; Salaries'!$O22="Quarterly",IF(H$6='Team &amp; Salaries'!$M22,MIN('Team &amp; Salaries'!$N22,'Team &amp; Salaries'!$P22),IF(H$6&gt;'Team &amp; Salaries'!$M22,IFERROR(MIN('Team &amp; Salaries'!$P22,IF(ISNUMBER(C112),C112,0)+'Team &amp; Salaries'!$N22),'Team &amp; Salaries'!$N22),0)),IF('Team &amp; Salaries'!$O22="Annually",IF(H$6='Team &amp; Salaries'!$M22,MIN('Team &amp; Salaries'!$N22,'Team &amp; Salaries'!$P22),IF(H$6&gt;'Team &amp; Salaries'!$M22,IFERROR(MIN('Team &amp; Salaries'!$P22,#REF!+'Team &amp; Salaries'!$N22),MIN('Team &amp; Salaries'!$N22,'Team &amp; Salaries'!$P22)),0))))))</f>
        <v>0</v>
      </c>
      <c r="I112" s="286">
        <f>IF('Team &amp; Salaries'!$O22="Never",IF(I$6&gt;='Team &amp; Salaries'!$M22,MIN('Team &amp; Salaries'!$N22,'Team &amp; Salaries'!$P22),0),IF('Team &amp; Salaries'!$O22="Monthly",IF(I$6='Team &amp; Salaries'!$M22,MIN('Team &amp; Salaries'!$N22,'Team &amp; Salaries'!$P22),IF(I$6&gt;'Team &amp; Salaries'!$M22,MIN('Team &amp; Salaries'!$P22,H112+'Team &amp; Salaries'!$N22),0)),IF('Team &amp; Salaries'!$O22="Quarterly",IF(I$6='Team &amp; Salaries'!$M22,MIN('Team &amp; Salaries'!$N22,'Team &amp; Salaries'!$P22),IF(I$6&gt;'Team &amp; Salaries'!$M22,IFERROR(MIN('Team &amp; Salaries'!$P22,IF(ISNUMBER(D112),D112,0)+'Team &amp; Salaries'!$N22),'Team &amp; Salaries'!$N22),0)),IF('Team &amp; Salaries'!$O22="Annually",IF(I$6='Team &amp; Salaries'!$M22,MIN('Team &amp; Salaries'!$N22,'Team &amp; Salaries'!$P22),IF(I$6&gt;'Team &amp; Salaries'!$M22,IFERROR(MIN('Team &amp; Salaries'!$P22,#REF!+'Team &amp; Salaries'!$N22),MIN('Team &amp; Salaries'!$N22,'Team &amp; Salaries'!$P22)),0))))))</f>
        <v>0</v>
      </c>
      <c r="J112" s="286">
        <f>IF('Team &amp; Salaries'!$O22="Never",IF(J$6&gt;='Team &amp; Salaries'!$M22,MIN('Team &amp; Salaries'!$N22,'Team &amp; Salaries'!$P22),0),IF('Team &amp; Salaries'!$O22="Monthly",IF(J$6='Team &amp; Salaries'!$M22,MIN('Team &amp; Salaries'!$N22,'Team &amp; Salaries'!$P22),IF(J$6&gt;'Team &amp; Salaries'!$M22,MIN('Team &amp; Salaries'!$P22,I112+'Team &amp; Salaries'!$N22),0)),IF('Team &amp; Salaries'!$O22="Quarterly",IF(J$6='Team &amp; Salaries'!$M22,MIN('Team &amp; Salaries'!$N22,'Team &amp; Salaries'!$P22),IF(J$6&gt;'Team &amp; Salaries'!$M22,IFERROR(MIN('Team &amp; Salaries'!$P22,IF(ISNUMBER(E112),E112,0)+'Team &amp; Salaries'!$N22),'Team &amp; Salaries'!$N22),0)),IF('Team &amp; Salaries'!$O22="Annually",IF(J$6='Team &amp; Salaries'!$M22,MIN('Team &amp; Salaries'!$N22,'Team &amp; Salaries'!$P22),IF(J$6&gt;'Team &amp; Salaries'!$M22,IFERROR(MIN('Team &amp; Salaries'!$P22,#REF!+'Team &amp; Salaries'!$N22),MIN('Team &amp; Salaries'!$N22,'Team &amp; Salaries'!$P22)),0))))))</f>
        <v>0</v>
      </c>
      <c r="K112" s="286">
        <f>IF('Team &amp; Salaries'!$O22="Never",IF(K$6&gt;='Team &amp; Salaries'!$M22,MIN('Team &amp; Salaries'!$N22,'Team &amp; Salaries'!$P22),0),IF('Team &amp; Salaries'!$O22="Monthly",IF(K$6='Team &amp; Salaries'!$M22,MIN('Team &amp; Salaries'!$N22,'Team &amp; Salaries'!$P22),IF(K$6&gt;'Team &amp; Salaries'!$M22,MIN('Team &amp; Salaries'!$P22,J112+'Team &amp; Salaries'!$N22),0)),IF('Team &amp; Salaries'!$O22="Quarterly",IF(K$6='Team &amp; Salaries'!$M22,MIN('Team &amp; Salaries'!$N22,'Team &amp; Salaries'!$P22),IF(K$6&gt;'Team &amp; Salaries'!$M22,IFERROR(MIN('Team &amp; Salaries'!$P22,IF(ISNUMBER(F112),F112,0)+'Team &amp; Salaries'!$N22),'Team &amp; Salaries'!$N22),0)),IF('Team &amp; Salaries'!$O22="Annually",IF(K$6='Team &amp; Salaries'!$M22,MIN('Team &amp; Salaries'!$N22,'Team &amp; Salaries'!$P22),IF(K$6&gt;'Team &amp; Salaries'!$M22,IFERROR(MIN('Team &amp; Salaries'!$P22,#REF!+'Team &amp; Salaries'!$N22),MIN('Team &amp; Salaries'!$N22,'Team &amp; Salaries'!$P22)),0))))))</f>
        <v>0</v>
      </c>
      <c r="L112" s="286">
        <f>IF('Team &amp; Salaries'!$O22="Never",IF(L$6&gt;='Team &amp; Salaries'!$M22,MIN('Team &amp; Salaries'!$N22,'Team &amp; Salaries'!$P22),0),IF('Team &amp; Salaries'!$O22="Monthly",IF(L$6='Team &amp; Salaries'!$M22,MIN('Team &amp; Salaries'!$N22,'Team &amp; Salaries'!$P22),IF(L$6&gt;'Team &amp; Salaries'!$M22,MIN('Team &amp; Salaries'!$P22,K112+'Team &amp; Salaries'!$N22),0)),IF('Team &amp; Salaries'!$O22="Quarterly",IF(L$6='Team &amp; Salaries'!$M22,MIN('Team &amp; Salaries'!$N22,'Team &amp; Salaries'!$P22),IF(L$6&gt;'Team &amp; Salaries'!$M22,IFERROR(MIN('Team &amp; Salaries'!$P22,IF(ISNUMBER(G112),G112,0)+'Team &amp; Salaries'!$N22),'Team &amp; Salaries'!$N22),0)),IF('Team &amp; Salaries'!$O22="Annually",IF(L$6='Team &amp; Salaries'!$M22,MIN('Team &amp; Salaries'!$N22,'Team &amp; Salaries'!$P22),IF(L$6&gt;'Team &amp; Salaries'!$M22,IFERROR(MIN('Team &amp; Salaries'!$P22,#REF!+'Team &amp; Salaries'!$N22),MIN('Team &amp; Salaries'!$N22,'Team &amp; Salaries'!$P22)),0))))))</f>
        <v>0</v>
      </c>
      <c r="M112" s="286">
        <f>IF('Team &amp; Salaries'!$O22="Never",IF(M$6&gt;='Team &amp; Salaries'!$M22,MIN('Team &amp; Salaries'!$N22,'Team &amp; Salaries'!$P22),0),IF('Team &amp; Salaries'!$O22="Monthly",IF(M$6='Team &amp; Salaries'!$M22,MIN('Team &amp; Salaries'!$N22,'Team &amp; Salaries'!$P22),IF(M$6&gt;'Team &amp; Salaries'!$M22,MIN('Team &amp; Salaries'!$P22,L112+'Team &amp; Salaries'!$N22),0)),IF('Team &amp; Salaries'!$O22="Quarterly",IF(M$6='Team &amp; Salaries'!$M22,MIN('Team &amp; Salaries'!$N22,'Team &amp; Salaries'!$P22),IF(M$6&gt;'Team &amp; Salaries'!$M22,IFERROR(MIN('Team &amp; Salaries'!$P22,IF(ISNUMBER(H112),H112,0)+'Team &amp; Salaries'!$N22),'Team &amp; Salaries'!$N22),0)),IF('Team &amp; Salaries'!$O22="Annually",IF(M$6='Team &amp; Salaries'!$M22,MIN('Team &amp; Salaries'!$N22,'Team &amp; Salaries'!$P22),IF(M$6&gt;'Team &amp; Salaries'!$M22,IFERROR(MIN('Team &amp; Salaries'!$P22,#REF!+'Team &amp; Salaries'!$N22),MIN('Team &amp; Salaries'!$N22,'Team &amp; Salaries'!$P22)),0))))))</f>
        <v>0</v>
      </c>
      <c r="N112" s="286">
        <f>IF('Team &amp; Salaries'!$O22="Never",IF(N$6&gt;='Team &amp; Salaries'!$M22,MIN('Team &amp; Salaries'!$N22,'Team &amp; Salaries'!$P22),0),IF('Team &amp; Salaries'!$O22="Monthly",IF(N$6='Team &amp; Salaries'!$M22,MIN('Team &amp; Salaries'!$N22,'Team &amp; Salaries'!$P22),IF(N$6&gt;'Team &amp; Salaries'!$M22,MIN('Team &amp; Salaries'!$P22,M112+'Team &amp; Salaries'!$N22),0)),IF('Team &amp; Salaries'!$O22="Quarterly",IF(N$6='Team &amp; Salaries'!$M22,MIN('Team &amp; Salaries'!$N22,'Team &amp; Salaries'!$P22),IF(N$6&gt;'Team &amp; Salaries'!$M22,IFERROR(MIN('Team &amp; Salaries'!$P22,IF(ISNUMBER(I112),I112,0)+'Team &amp; Salaries'!$N22),'Team &amp; Salaries'!$N22),0)),IF('Team &amp; Salaries'!$O22="Annually",IF(N$6='Team &amp; Salaries'!$M22,MIN('Team &amp; Salaries'!$N22,'Team &amp; Salaries'!$P22),IF(N$6&gt;'Team &amp; Salaries'!$M22,IFERROR(MIN('Team &amp; Salaries'!$P22,#REF!+'Team &amp; Salaries'!$N22),MIN('Team &amp; Salaries'!$N22,'Team &amp; Salaries'!$P22)),0))))))</f>
        <v>0</v>
      </c>
      <c r="O112" s="286">
        <f>IF('Team &amp; Salaries'!$O22="Never",IF(O$6&gt;='Team &amp; Salaries'!$M22,MIN('Team &amp; Salaries'!$N22,'Team &amp; Salaries'!$P22),0),IF('Team &amp; Salaries'!$O22="Monthly",IF(O$6='Team &amp; Salaries'!$M22,MIN('Team &amp; Salaries'!$N22,'Team &amp; Salaries'!$P22),IF(O$6&gt;'Team &amp; Salaries'!$M22,MIN('Team &amp; Salaries'!$P22,N112+'Team &amp; Salaries'!$N22),0)),IF('Team &amp; Salaries'!$O22="Quarterly",IF(O$6='Team &amp; Salaries'!$M22,MIN('Team &amp; Salaries'!$N22,'Team &amp; Salaries'!$P22),IF(O$6&gt;'Team &amp; Salaries'!$M22,IFERROR(MIN('Team &amp; Salaries'!$P22,IF(ISNUMBER(J112),J112,0)+'Team &amp; Salaries'!$N22),'Team &amp; Salaries'!$N22),0)),IF('Team &amp; Salaries'!$O22="Annually",IF(O$6='Team &amp; Salaries'!$M22,MIN('Team &amp; Salaries'!$N22,'Team &amp; Salaries'!$P22),IF(O$6&gt;'Team &amp; Salaries'!$M22,IFERROR(MIN('Team &amp; Salaries'!$P22,#REF!+'Team &amp; Salaries'!$N22),MIN('Team &amp; Salaries'!$N22,'Team &amp; Salaries'!$P22)),0))))))</f>
        <v>0</v>
      </c>
      <c r="P112" s="286">
        <f>IF('Team &amp; Salaries'!$O22="Never",IF(P$6&gt;='Team &amp; Salaries'!$M22,MIN('Team &amp; Salaries'!$N22,'Team &amp; Salaries'!$P22),0),IF('Team &amp; Salaries'!$O22="Monthly",IF(P$6='Team &amp; Salaries'!$M22,MIN('Team &amp; Salaries'!$N22,'Team &amp; Salaries'!$P22),IF(P$6&gt;'Team &amp; Salaries'!$M22,MIN('Team &amp; Salaries'!$P22,O112+'Team &amp; Salaries'!$N22),0)),IF('Team &amp; Salaries'!$O22="Quarterly",IF(P$6='Team &amp; Salaries'!$M22,MIN('Team &amp; Salaries'!$N22,'Team &amp; Salaries'!$P22),IF(P$6&gt;'Team &amp; Salaries'!$M22,IFERROR(MIN('Team &amp; Salaries'!$P22,IF(ISNUMBER(K112),K112,0)+'Team &amp; Salaries'!$N22),'Team &amp; Salaries'!$N22),0)),IF('Team &amp; Salaries'!$O22="Annually",IF(P$6='Team &amp; Salaries'!$M22,MIN('Team &amp; Salaries'!$N22,'Team &amp; Salaries'!$P22),IF(P$6&gt;'Team &amp; Salaries'!$M22,IFERROR(MIN('Team &amp; Salaries'!$P22,#REF!+'Team &amp; Salaries'!$N22),MIN('Team &amp; Salaries'!$N22,'Team &amp; Salaries'!$P22)),0))))))</f>
        <v>0</v>
      </c>
      <c r="Q112" s="286">
        <f>IF('Team &amp; Salaries'!$O22="Never",IF(Q$6&gt;='Team &amp; Salaries'!$M22,MIN('Team &amp; Salaries'!$N22,'Team &amp; Salaries'!$P22),0),IF('Team &amp; Salaries'!$O22="Monthly",IF(Q$6='Team &amp; Salaries'!$M22,MIN('Team &amp; Salaries'!$N22,'Team &amp; Salaries'!$P22),IF(Q$6&gt;'Team &amp; Salaries'!$M22,MIN('Team &amp; Salaries'!$P22,P112+'Team &amp; Salaries'!$N22),0)),IF('Team &amp; Salaries'!$O22="Quarterly",IF(Q$6='Team &amp; Salaries'!$M22,MIN('Team &amp; Salaries'!$N22,'Team &amp; Salaries'!$P22),IF(Q$6&gt;'Team &amp; Salaries'!$M22,IFERROR(MIN('Team &amp; Salaries'!$P22,IF(ISNUMBER(L112),L112,0)+'Team &amp; Salaries'!$N22),'Team &amp; Salaries'!$N22),0)),IF('Team &amp; Salaries'!$O22="Annually",IF(Q$6='Team &amp; Salaries'!$M22,MIN('Team &amp; Salaries'!$N22,'Team &amp; Salaries'!$P22),IF(Q$6&gt;'Team &amp; Salaries'!$M22,IFERROR(MIN('Team &amp; Salaries'!$P22,#REF!+'Team &amp; Salaries'!$N22),MIN('Team &amp; Salaries'!$N22,'Team &amp; Salaries'!$P22)),0))))))</f>
        <v>0</v>
      </c>
      <c r="R112" s="286">
        <f>IF('Team &amp; Salaries'!$O22="Never",IF(R$6&gt;='Team &amp; Salaries'!$M22,MIN('Team &amp; Salaries'!$N22,'Team &amp; Salaries'!$P22),0),IF('Team &amp; Salaries'!$O22="Monthly",IF(R$6='Team &amp; Salaries'!$M22,MIN('Team &amp; Salaries'!$N22,'Team &amp; Salaries'!$P22),IF(R$6&gt;'Team &amp; Salaries'!$M22,MIN('Team &amp; Salaries'!$P22,Q112+'Team &amp; Salaries'!$N22),0)),IF('Team &amp; Salaries'!$O22="Quarterly",IF(R$6='Team &amp; Salaries'!$M22,MIN('Team &amp; Salaries'!$N22,'Team &amp; Salaries'!$P22),IF(R$6&gt;'Team &amp; Salaries'!$M22,IFERROR(MIN('Team &amp; Salaries'!$P22,IF(ISNUMBER(M112),M112,0)+'Team &amp; Salaries'!$N22),'Team &amp; Salaries'!$N22),0)),IF('Team &amp; Salaries'!$O22="Annually",IF(R$6='Team &amp; Salaries'!$M22,MIN('Team &amp; Salaries'!$N22,'Team &amp; Salaries'!$P22),IF(R$6&gt;'Team &amp; Salaries'!$M22,IFERROR(MIN('Team &amp; Salaries'!$P22,#REF!+'Team &amp; Salaries'!$N22),MIN('Team &amp; Salaries'!$N22,'Team &amp; Salaries'!$P22)),0))))))</f>
        <v>0</v>
      </c>
      <c r="S112" s="286">
        <f>IF('Team &amp; Salaries'!$O22="Never",IF(S$6&gt;='Team &amp; Salaries'!$M22,MIN('Team &amp; Salaries'!$N22,'Team &amp; Salaries'!$P22),0),IF('Team &amp; Salaries'!$O22="Monthly",IF(S$6='Team &amp; Salaries'!$M22,MIN('Team &amp; Salaries'!$N22,'Team &amp; Salaries'!$P22),IF(S$6&gt;'Team &amp; Salaries'!$M22,MIN('Team &amp; Salaries'!$P22,R112+'Team &amp; Salaries'!$N22),0)),IF('Team &amp; Salaries'!$O22="Quarterly",IF(S$6='Team &amp; Salaries'!$M22,MIN('Team &amp; Salaries'!$N22,'Team &amp; Salaries'!$P22),IF(S$6&gt;'Team &amp; Salaries'!$M22,IFERROR(MIN('Team &amp; Salaries'!$P22,IF(ISNUMBER(N112),N112,0)+'Team &amp; Salaries'!$N22),'Team &amp; Salaries'!$N22),0)),IF('Team &amp; Salaries'!$O22="Annually",IF(S$6='Team &amp; Salaries'!$M22,MIN('Team &amp; Salaries'!$N22,'Team &amp; Salaries'!$P22),IF(S$6&gt;'Team &amp; Salaries'!$M22,IFERROR(MIN('Team &amp; Salaries'!$P22,#REF!+'Team &amp; Salaries'!$N22),MIN('Team &amp; Salaries'!$N22,'Team &amp; Salaries'!$P22)),0))))))</f>
        <v>0</v>
      </c>
      <c r="T112" s="286">
        <f>IF('Team &amp; Salaries'!$O22="Never",IF(T$6&gt;='Team &amp; Salaries'!$M22,MIN('Team &amp; Salaries'!$N22,'Team &amp; Salaries'!$P22),0),IF('Team &amp; Salaries'!$O22="Monthly",IF(T$6='Team &amp; Salaries'!$M22,MIN('Team &amp; Salaries'!$N22,'Team &amp; Salaries'!$P22),IF(T$6&gt;'Team &amp; Salaries'!$M22,MIN('Team &amp; Salaries'!$P22,S112+'Team &amp; Salaries'!$N22),0)),IF('Team &amp; Salaries'!$O22="Quarterly",IF(T$6='Team &amp; Salaries'!$M22,MIN('Team &amp; Salaries'!$N22,'Team &amp; Salaries'!$P22),IF(T$6&gt;'Team &amp; Salaries'!$M22,IFERROR(MIN('Team &amp; Salaries'!$P22,IF(ISNUMBER(O112),O112,0)+'Team &amp; Salaries'!$N22),'Team &amp; Salaries'!$N22),0)),IF('Team &amp; Salaries'!$O22="Annually",IF(T$6='Team &amp; Salaries'!$M22,MIN('Team &amp; Salaries'!$N22,'Team &amp; Salaries'!$P22),IF(T$6&gt;'Team &amp; Salaries'!$M22,IFERROR(MIN('Team &amp; Salaries'!$P22,#REF!+'Team &amp; Salaries'!$N22),MIN('Team &amp; Salaries'!$N22,'Team &amp; Salaries'!$P22)),0))))))</f>
        <v>0</v>
      </c>
      <c r="U112" s="286">
        <f>IF('Team &amp; Salaries'!$O22="Never",IF(U$6&gt;='Team &amp; Salaries'!$M22,MIN('Team &amp; Salaries'!$N22,'Team &amp; Salaries'!$P22),0),IF('Team &amp; Salaries'!$O22="Monthly",IF(U$6='Team &amp; Salaries'!$M22,MIN('Team &amp; Salaries'!$N22,'Team &amp; Salaries'!$P22),IF(U$6&gt;'Team &amp; Salaries'!$M22,MIN('Team &amp; Salaries'!$P22,T112+'Team &amp; Salaries'!$N22),0)),IF('Team &amp; Salaries'!$O22="Quarterly",IF(U$6='Team &amp; Salaries'!$M22,MIN('Team &amp; Salaries'!$N22,'Team &amp; Salaries'!$P22),IF(U$6&gt;'Team &amp; Salaries'!$M22,IFERROR(MIN('Team &amp; Salaries'!$P22,IF(ISNUMBER(P112),P112,0)+'Team &amp; Salaries'!$N22),'Team &amp; Salaries'!$N22),0)),IF('Team &amp; Salaries'!$O22="Annually",IF(U$6='Team &amp; Salaries'!$M22,MIN('Team &amp; Salaries'!$N22,'Team &amp; Salaries'!$P22),IF(U$6&gt;'Team &amp; Salaries'!$M22,IFERROR(MIN('Team &amp; Salaries'!$P22,#REF!+'Team &amp; Salaries'!$N22),MIN('Team &amp; Salaries'!$N22,'Team &amp; Salaries'!$P22)),0))))))</f>
        <v>0</v>
      </c>
      <c r="V112" s="286">
        <f>IF('Team &amp; Salaries'!$O22="Never",IF(V$6&gt;='Team &amp; Salaries'!$M22,MIN('Team &amp; Salaries'!$N22,'Team &amp; Salaries'!$P22),0),IF('Team &amp; Salaries'!$O22="Monthly",IF(V$6='Team &amp; Salaries'!$M22,MIN('Team &amp; Salaries'!$N22,'Team &amp; Salaries'!$P22),IF(V$6&gt;'Team &amp; Salaries'!$M22,MIN('Team &amp; Salaries'!$P22,U112+'Team &amp; Salaries'!$N22),0)),IF('Team &amp; Salaries'!$O22="Quarterly",IF(V$6='Team &amp; Salaries'!$M22,MIN('Team &amp; Salaries'!$N22,'Team &amp; Salaries'!$P22),IF(V$6&gt;'Team &amp; Salaries'!$M22,IFERROR(MIN('Team &amp; Salaries'!$P22,IF(ISNUMBER(Q112),Q112,0)+'Team &amp; Salaries'!$N22),'Team &amp; Salaries'!$N22),0)),IF('Team &amp; Salaries'!$O22="Annually",IF(V$6='Team &amp; Salaries'!$M22,MIN('Team &amp; Salaries'!$N22,'Team &amp; Salaries'!$P22),IF(V$6&gt;'Team &amp; Salaries'!$M22,IFERROR(MIN('Team &amp; Salaries'!$P22,#REF!+'Team &amp; Salaries'!$N22),MIN('Team &amp; Salaries'!$N22,'Team &amp; Salaries'!$P22)),0))))))</f>
        <v>0</v>
      </c>
      <c r="W112" s="286">
        <f>IF('Team &amp; Salaries'!$O22="Never",IF(W$6&gt;='Team &amp; Salaries'!$M22,MIN('Team &amp; Salaries'!$N22,'Team &amp; Salaries'!$P22),0),IF('Team &amp; Salaries'!$O22="Monthly",IF(W$6='Team &amp; Salaries'!$M22,MIN('Team &amp; Salaries'!$N22,'Team &amp; Salaries'!$P22),IF(W$6&gt;'Team &amp; Salaries'!$M22,MIN('Team &amp; Salaries'!$P22,V112+'Team &amp; Salaries'!$N22),0)),IF('Team &amp; Salaries'!$O22="Quarterly",IF(W$6='Team &amp; Salaries'!$M22,MIN('Team &amp; Salaries'!$N22,'Team &amp; Salaries'!$P22),IF(W$6&gt;'Team &amp; Salaries'!$M22,IFERROR(MIN('Team &amp; Salaries'!$P22,IF(ISNUMBER(R112),R112,0)+'Team &amp; Salaries'!$N22),'Team &amp; Salaries'!$N22),0)),IF('Team &amp; Salaries'!$O22="Annually",IF(W$6='Team &amp; Salaries'!$M22,MIN('Team &amp; Salaries'!$N22,'Team &amp; Salaries'!$P22),IF(W$6&gt;'Team &amp; Salaries'!$M22,IFERROR(MIN('Team &amp; Salaries'!$P22,#REF!+'Team &amp; Salaries'!$N22),MIN('Team &amp; Salaries'!$N22,'Team &amp; Salaries'!$P22)),0))))))</f>
        <v>0</v>
      </c>
      <c r="X112" s="286">
        <f>IF('Team &amp; Salaries'!$O22="Never",IF(X$6&gt;='Team &amp; Salaries'!$M22,MIN('Team &amp; Salaries'!$N22,'Team &amp; Salaries'!$P22),0),IF('Team &amp; Salaries'!$O22="Monthly",IF(X$6='Team &amp; Salaries'!$M22,MIN('Team &amp; Salaries'!$N22,'Team &amp; Salaries'!$P22),IF(X$6&gt;'Team &amp; Salaries'!$M22,MIN('Team &amp; Salaries'!$P22,W112+'Team &amp; Salaries'!$N22),0)),IF('Team &amp; Salaries'!$O22="Quarterly",IF(X$6='Team &amp; Salaries'!$M22,MIN('Team &amp; Salaries'!$N22,'Team &amp; Salaries'!$P22),IF(X$6&gt;'Team &amp; Salaries'!$M22,IFERROR(MIN('Team &amp; Salaries'!$P22,IF(ISNUMBER(S112),S112,0)+'Team &amp; Salaries'!$N22),'Team &amp; Salaries'!$N22),0)),IF('Team &amp; Salaries'!$O22="Annually",IF(X$6='Team &amp; Salaries'!$M22,MIN('Team &amp; Salaries'!$N22,'Team &amp; Salaries'!$P22),IF(X$6&gt;'Team &amp; Salaries'!$M22,IFERROR(MIN('Team &amp; Salaries'!$P22,#REF!+'Team &amp; Salaries'!$N22),MIN('Team &amp; Salaries'!$N22,'Team &amp; Salaries'!$P22)),0))))))</f>
        <v>0</v>
      </c>
      <c r="Y112" s="286">
        <f>IF('Team &amp; Salaries'!$O22="Never",IF(Y$6&gt;='Team &amp; Salaries'!$M22,MIN('Team &amp; Salaries'!$N22,'Team &amp; Salaries'!$P22),0),IF('Team &amp; Salaries'!$O22="Monthly",IF(Y$6='Team &amp; Salaries'!$M22,MIN('Team &amp; Salaries'!$N22,'Team &amp; Salaries'!$P22),IF(Y$6&gt;'Team &amp; Salaries'!$M22,MIN('Team &amp; Salaries'!$P22,X112+'Team &amp; Salaries'!$N22),0)),IF('Team &amp; Salaries'!$O22="Quarterly",IF(Y$6='Team &amp; Salaries'!$M22,MIN('Team &amp; Salaries'!$N22,'Team &amp; Salaries'!$P22),IF(Y$6&gt;'Team &amp; Salaries'!$M22,IFERROR(MIN('Team &amp; Salaries'!$P22,IF(ISNUMBER(T112),T112,0)+'Team &amp; Salaries'!$N22),'Team &amp; Salaries'!$N22),0)),IF('Team &amp; Salaries'!$O22="Annually",IF(Y$6='Team &amp; Salaries'!$M22,MIN('Team &amp; Salaries'!$N22,'Team &amp; Salaries'!$P22),IF(Y$6&gt;'Team &amp; Salaries'!$M22,IFERROR(MIN('Team &amp; Salaries'!$P22,#REF!+'Team &amp; Salaries'!$N22),MIN('Team &amp; Salaries'!$N22,'Team &amp; Salaries'!$P22)),0))))))</f>
        <v>0</v>
      </c>
      <c r="Z112" s="286">
        <f>IF('Team &amp; Salaries'!$O22="Never",IF(Z$6&gt;='Team &amp; Salaries'!$M22,MIN('Team &amp; Salaries'!$N22,'Team &amp; Salaries'!$P22),0),IF('Team &amp; Salaries'!$O22="Monthly",IF(Z$6='Team &amp; Salaries'!$M22,MIN('Team &amp; Salaries'!$N22,'Team &amp; Salaries'!$P22),IF(Z$6&gt;'Team &amp; Salaries'!$M22,MIN('Team &amp; Salaries'!$P22,Y112+'Team &amp; Salaries'!$N22),0)),IF('Team &amp; Salaries'!$O22="Quarterly",IF(Z$6='Team &amp; Salaries'!$M22,MIN('Team &amp; Salaries'!$N22,'Team &amp; Salaries'!$P22),IF(Z$6&gt;'Team &amp; Salaries'!$M22,IFERROR(MIN('Team &amp; Salaries'!$P22,IF(ISNUMBER(U112),U112,0)+'Team &amp; Salaries'!$N22),'Team &amp; Salaries'!$N22),0)),IF('Team &amp; Salaries'!$O22="Annually",IF(Z$6='Team &amp; Salaries'!$M22,MIN('Team &amp; Salaries'!$N22,'Team &amp; Salaries'!$P22),IF(Z$6&gt;'Team &amp; Salaries'!$M22,IFERROR(MIN('Team &amp; Salaries'!$P22,#REF!+'Team &amp; Salaries'!$N22),MIN('Team &amp; Salaries'!$N22,'Team &amp; Salaries'!$P22)),0))))))</f>
        <v>0</v>
      </c>
      <c r="AA112" s="286">
        <f>IF('Team &amp; Salaries'!$O22="Never",IF(AA$6&gt;='Team &amp; Salaries'!$M22,MIN('Team &amp; Salaries'!$N22,'Team &amp; Salaries'!$P22),0),IF('Team &amp; Salaries'!$O22="Monthly",IF(AA$6='Team &amp; Salaries'!$M22,MIN('Team &amp; Salaries'!$N22,'Team &amp; Salaries'!$P22),IF(AA$6&gt;'Team &amp; Salaries'!$M22,MIN('Team &amp; Salaries'!$P22,Z112+'Team &amp; Salaries'!$N22),0)),IF('Team &amp; Salaries'!$O22="Quarterly",IF(AA$6='Team &amp; Salaries'!$M22,MIN('Team &amp; Salaries'!$N22,'Team &amp; Salaries'!$P22),IF(AA$6&gt;'Team &amp; Salaries'!$M22,IFERROR(MIN('Team &amp; Salaries'!$P22,IF(ISNUMBER(V112),V112,0)+'Team &amp; Salaries'!$N22),'Team &amp; Salaries'!$N22),0)),IF('Team &amp; Salaries'!$O22="Annually",IF(AA$6='Team &amp; Salaries'!$M22,MIN('Team &amp; Salaries'!$N22,'Team &amp; Salaries'!$P22),IF(AA$6&gt;'Team &amp; Salaries'!$M22,IFERROR(MIN('Team &amp; Salaries'!$P22,#REF!+'Team &amp; Salaries'!$N22),MIN('Team &amp; Salaries'!$N22,'Team &amp; Salaries'!$P22)),0))))))</f>
        <v>0</v>
      </c>
      <c r="AB112" s="286">
        <f>IF('Team &amp; Salaries'!$O22="Never",IF(AB$6&gt;='Team &amp; Salaries'!$M22,MIN('Team &amp; Salaries'!$N22,'Team &amp; Salaries'!$P22),0),IF('Team &amp; Salaries'!$O22="Monthly",IF(AB$6='Team &amp; Salaries'!$M22,MIN('Team &amp; Salaries'!$N22,'Team &amp; Salaries'!$P22),IF(AB$6&gt;'Team &amp; Salaries'!$M22,MIN('Team &amp; Salaries'!$P22,AA112+'Team &amp; Salaries'!$N22),0)),IF('Team &amp; Salaries'!$O22="Quarterly",IF(AB$6='Team &amp; Salaries'!$M22,MIN('Team &amp; Salaries'!$N22,'Team &amp; Salaries'!$P22),IF(AB$6&gt;'Team &amp; Salaries'!$M22,IFERROR(MIN('Team &amp; Salaries'!$P22,IF(ISNUMBER(W112),W112,0)+'Team &amp; Salaries'!$N22),'Team &amp; Salaries'!$N22),0)),IF('Team &amp; Salaries'!$O22="Annually",IF(AB$6='Team &amp; Salaries'!$M22,MIN('Team &amp; Salaries'!$N22,'Team &amp; Salaries'!$P22),IF(AB$6&gt;'Team &amp; Salaries'!$M22,IFERROR(MIN('Team &amp; Salaries'!$P22,#REF!+'Team &amp; Salaries'!$N22),MIN('Team &amp; Salaries'!$N22,'Team &amp; Salaries'!$P22)),0))))))</f>
        <v>0</v>
      </c>
      <c r="AC112" s="286">
        <f>IF('Team &amp; Salaries'!$O22="Never",IF(AC$6&gt;='Team &amp; Salaries'!$M22,MIN('Team &amp; Salaries'!$N22,'Team &amp; Salaries'!$P22),0),IF('Team &amp; Salaries'!$O22="Monthly",IF(AC$6='Team &amp; Salaries'!$M22,MIN('Team &amp; Salaries'!$N22,'Team &amp; Salaries'!$P22),IF(AC$6&gt;'Team &amp; Salaries'!$M22,MIN('Team &amp; Salaries'!$P22,AB112+'Team &amp; Salaries'!$N22),0)),IF('Team &amp; Salaries'!$O22="Quarterly",IF(AC$6='Team &amp; Salaries'!$M22,MIN('Team &amp; Salaries'!$N22,'Team &amp; Salaries'!$P22),IF(AC$6&gt;'Team &amp; Salaries'!$M22,IFERROR(MIN('Team &amp; Salaries'!$P22,IF(ISNUMBER(X112),X112,0)+'Team &amp; Salaries'!$N22),'Team &amp; Salaries'!$N22),0)),IF('Team &amp; Salaries'!$O22="Annually",IF(AC$6='Team &amp; Salaries'!$M22,MIN('Team &amp; Salaries'!$N22,'Team &amp; Salaries'!$P22),IF(AC$6&gt;'Team &amp; Salaries'!$M22,IFERROR(MIN('Team &amp; Salaries'!$P22,#REF!+'Team &amp; Salaries'!$N22),MIN('Team &amp; Salaries'!$N22,'Team &amp; Salaries'!$P22)),0))))))</f>
        <v>0</v>
      </c>
      <c r="AD112" s="286">
        <f>IF('Team &amp; Salaries'!$O22="Never",IF(AD$6&gt;='Team &amp; Salaries'!$M22,MIN('Team &amp; Salaries'!$N22,'Team &amp; Salaries'!$P22),0),IF('Team &amp; Salaries'!$O22="Monthly",IF(AD$6='Team &amp; Salaries'!$M22,MIN('Team &amp; Salaries'!$N22,'Team &amp; Salaries'!$P22),IF(AD$6&gt;'Team &amp; Salaries'!$M22,MIN('Team &amp; Salaries'!$P22,AC112+'Team &amp; Salaries'!$N22),0)),IF('Team &amp; Salaries'!$O22="Quarterly",IF(AD$6='Team &amp; Salaries'!$M22,MIN('Team &amp; Salaries'!$N22,'Team &amp; Salaries'!$P22),IF(AD$6&gt;'Team &amp; Salaries'!$M22,IFERROR(MIN('Team &amp; Salaries'!$P22,IF(ISNUMBER(Y112),Y112,0)+'Team &amp; Salaries'!$N22),'Team &amp; Salaries'!$N22),0)),IF('Team &amp; Salaries'!$O22="Annually",IF(AD$6='Team &amp; Salaries'!$M22,MIN('Team &amp; Salaries'!$N22,'Team &amp; Salaries'!$P22),IF(AD$6&gt;'Team &amp; Salaries'!$M22,IFERROR(MIN('Team &amp; Salaries'!$P22,#REF!+'Team &amp; Salaries'!$N22),MIN('Team &amp; Salaries'!$N22,'Team &amp; Salaries'!$P22)),0))))))</f>
        <v>0</v>
      </c>
      <c r="AE112" s="286">
        <f>IF('Team &amp; Salaries'!$O22="Never",IF(AE$6&gt;='Team &amp; Salaries'!$M22,MIN('Team &amp; Salaries'!$N22,'Team &amp; Salaries'!$P22),0),IF('Team &amp; Salaries'!$O22="Monthly",IF(AE$6='Team &amp; Salaries'!$M22,MIN('Team &amp; Salaries'!$N22,'Team &amp; Salaries'!$P22),IF(AE$6&gt;'Team &amp; Salaries'!$M22,MIN('Team &amp; Salaries'!$P22,AD112+'Team &amp; Salaries'!$N22),0)),IF('Team &amp; Salaries'!$O22="Quarterly",IF(AE$6='Team &amp; Salaries'!$M22,MIN('Team &amp; Salaries'!$N22,'Team &amp; Salaries'!$P22),IF(AE$6&gt;'Team &amp; Salaries'!$M22,IFERROR(MIN('Team &amp; Salaries'!$P22,IF(ISNUMBER(Z112),Z112,0)+'Team &amp; Salaries'!$N22),'Team &amp; Salaries'!$N22),0)),IF('Team &amp; Salaries'!$O22="Annually",IF(AE$6='Team &amp; Salaries'!$M22,MIN('Team &amp; Salaries'!$N22,'Team &amp; Salaries'!$P22),IF(AE$6&gt;'Team &amp; Salaries'!$M22,IFERROR(MIN('Team &amp; Salaries'!$P22,#REF!+'Team &amp; Salaries'!$N22),MIN('Team &amp; Salaries'!$N22,'Team &amp; Salaries'!$P22)),0))))))</f>
        <v>0</v>
      </c>
      <c r="AF112" s="286">
        <f>IF('Team &amp; Salaries'!$O22="Never",IF(AF$6&gt;='Team &amp; Salaries'!$M22,MIN('Team &amp; Salaries'!$N22,'Team &amp; Salaries'!$P22),0),IF('Team &amp; Salaries'!$O22="Monthly",IF(AF$6='Team &amp; Salaries'!$M22,MIN('Team &amp; Salaries'!$N22,'Team &amp; Salaries'!$P22),IF(AF$6&gt;'Team &amp; Salaries'!$M22,MIN('Team &amp; Salaries'!$P22,AE112+'Team &amp; Salaries'!$N22),0)),IF('Team &amp; Salaries'!$O22="Quarterly",IF(AF$6='Team &amp; Salaries'!$M22,MIN('Team &amp; Salaries'!$N22,'Team &amp; Salaries'!$P22),IF(AF$6&gt;'Team &amp; Salaries'!$M22,IFERROR(MIN('Team &amp; Salaries'!$P22,IF(ISNUMBER(AA112),AA112,0)+'Team &amp; Salaries'!$N22),'Team &amp; Salaries'!$N22),0)),IF('Team &amp; Salaries'!$O22="Annually",IF(AF$6='Team &amp; Salaries'!$M22,MIN('Team &amp; Salaries'!$N22,'Team &amp; Salaries'!$P22),IF(AF$6&gt;'Team &amp; Salaries'!$M22,IFERROR(MIN('Team &amp; Salaries'!$P22,#REF!+'Team &amp; Salaries'!$N22),MIN('Team &amp; Salaries'!$N22,'Team &amp; Salaries'!$P22)),0))))))</f>
        <v>0</v>
      </c>
      <c r="AG112" s="286">
        <f>IF('Team &amp; Salaries'!$O22="Never",IF(AG$6&gt;='Team &amp; Salaries'!$M22,MIN('Team &amp; Salaries'!$N22,'Team &amp; Salaries'!$P22),0),IF('Team &amp; Salaries'!$O22="Monthly",IF(AG$6='Team &amp; Salaries'!$M22,MIN('Team &amp; Salaries'!$N22,'Team &amp; Salaries'!$P22),IF(AG$6&gt;'Team &amp; Salaries'!$M22,MIN('Team &amp; Salaries'!$P22,AF112+'Team &amp; Salaries'!$N22),0)),IF('Team &amp; Salaries'!$O22="Quarterly",IF(AG$6='Team &amp; Salaries'!$M22,MIN('Team &amp; Salaries'!$N22,'Team &amp; Salaries'!$P22),IF(AG$6&gt;'Team &amp; Salaries'!$M22,IFERROR(MIN('Team &amp; Salaries'!$P22,IF(ISNUMBER(AB112),AB112,0)+'Team &amp; Salaries'!$N22),'Team &amp; Salaries'!$N22),0)),IF('Team &amp; Salaries'!$O22="Annually",IF(AG$6='Team &amp; Salaries'!$M22,MIN('Team &amp; Salaries'!$N22,'Team &amp; Salaries'!$P22),IF(AG$6&gt;'Team &amp; Salaries'!$M22,IFERROR(MIN('Team &amp; Salaries'!$P22,#REF!+'Team &amp; Salaries'!$N22),MIN('Team &amp; Salaries'!$N22,'Team &amp; Salaries'!$P22)),0))))))</f>
        <v>0</v>
      </c>
      <c r="AH112" s="286">
        <f>IF('Team &amp; Salaries'!$O22="Never",IF(AH$6&gt;='Team &amp; Salaries'!$M22,MIN('Team &amp; Salaries'!$N22,'Team &amp; Salaries'!$P22),0),IF('Team &amp; Salaries'!$O22="Monthly",IF(AH$6='Team &amp; Salaries'!$M22,MIN('Team &amp; Salaries'!$N22,'Team &amp; Salaries'!$P22),IF(AH$6&gt;'Team &amp; Salaries'!$M22,MIN('Team &amp; Salaries'!$P22,AG112+'Team &amp; Salaries'!$N22),0)),IF('Team &amp; Salaries'!$O22="Quarterly",IF(AH$6='Team &amp; Salaries'!$M22,MIN('Team &amp; Salaries'!$N22,'Team &amp; Salaries'!$P22),IF(AH$6&gt;'Team &amp; Salaries'!$M22,IFERROR(MIN('Team &amp; Salaries'!$P22,IF(ISNUMBER(AC112),AC112,0)+'Team &amp; Salaries'!$N22),'Team &amp; Salaries'!$N22),0)),IF('Team &amp; Salaries'!$O22="Annually",IF(AH$6='Team &amp; Salaries'!$M22,MIN('Team &amp; Salaries'!$N22,'Team &amp; Salaries'!$P22),IF(AH$6&gt;'Team &amp; Salaries'!$M22,IFERROR(MIN('Team &amp; Salaries'!$P22,#REF!+'Team &amp; Salaries'!$N22),MIN('Team &amp; Salaries'!$N22,'Team &amp; Salaries'!$P22)),0))))))</f>
        <v>0</v>
      </c>
      <c r="AI112" s="286">
        <f>IF('Team &amp; Salaries'!$O22="Never",IF(AI$6&gt;='Team &amp; Salaries'!$M22,MIN('Team &amp; Salaries'!$N22,'Team &amp; Salaries'!$P22),0),IF('Team &amp; Salaries'!$O22="Monthly",IF(AI$6='Team &amp; Salaries'!$M22,MIN('Team &amp; Salaries'!$N22,'Team &amp; Salaries'!$P22),IF(AI$6&gt;'Team &amp; Salaries'!$M22,MIN('Team &amp; Salaries'!$P22,AH112+'Team &amp; Salaries'!$N22),0)),IF('Team &amp; Salaries'!$O22="Quarterly",IF(AI$6='Team &amp; Salaries'!$M22,MIN('Team &amp; Salaries'!$N22,'Team &amp; Salaries'!$P22),IF(AI$6&gt;'Team &amp; Salaries'!$M22,IFERROR(MIN('Team &amp; Salaries'!$P22,IF(ISNUMBER(AD112),AD112,0)+'Team &amp; Salaries'!$N22),'Team &amp; Salaries'!$N22),0)),IF('Team &amp; Salaries'!$O22="Annually",IF(AI$6='Team &amp; Salaries'!$M22,MIN('Team &amp; Salaries'!$N22,'Team &amp; Salaries'!$P22),IF(AI$6&gt;'Team &amp; Salaries'!$M22,IFERROR(MIN('Team &amp; Salaries'!$P22,#REF!+'Team &amp; Salaries'!$N22),MIN('Team &amp; Salaries'!$N22,'Team &amp; Salaries'!$P22)),0))))))</f>
        <v>0</v>
      </c>
      <c r="AJ112" s="286">
        <f>IF('Team &amp; Salaries'!$O22="Never",IF(AJ$6&gt;='Team &amp; Salaries'!$M22,MIN('Team &amp; Salaries'!$N22,'Team &amp; Salaries'!$P22),0),IF('Team &amp; Salaries'!$O22="Monthly",IF(AJ$6='Team &amp; Salaries'!$M22,MIN('Team &amp; Salaries'!$N22,'Team &amp; Salaries'!$P22),IF(AJ$6&gt;'Team &amp; Salaries'!$M22,MIN('Team &amp; Salaries'!$P22,AI112+'Team &amp; Salaries'!$N22),0)),IF('Team &amp; Salaries'!$O22="Quarterly",IF(AJ$6='Team &amp; Salaries'!$M22,MIN('Team &amp; Salaries'!$N22,'Team &amp; Salaries'!$P22),IF(AJ$6&gt;'Team &amp; Salaries'!$M22,IFERROR(MIN('Team &amp; Salaries'!$P22,IF(ISNUMBER(AE112),AE112,0)+'Team &amp; Salaries'!$N22),'Team &amp; Salaries'!$N22),0)),IF('Team &amp; Salaries'!$O22="Annually",IF(AJ$6='Team &amp; Salaries'!$M22,MIN('Team &amp; Salaries'!$N22,'Team &amp; Salaries'!$P22),IF(AJ$6&gt;'Team &amp; Salaries'!$M22,IFERROR(MIN('Team &amp; Salaries'!$P22,#REF!+'Team &amp; Salaries'!$N22),MIN('Team &amp; Salaries'!$N22,'Team &amp; Salaries'!$P22)),0))))))</f>
        <v>0</v>
      </c>
      <c r="AK112" s="286">
        <f>IF('Team &amp; Salaries'!$O22="Never",IF(AK$6&gt;='Team &amp; Salaries'!$M22,MIN('Team &amp; Salaries'!$N22,'Team &amp; Salaries'!$P22),0),IF('Team &amp; Salaries'!$O22="Monthly",IF(AK$6='Team &amp; Salaries'!$M22,MIN('Team &amp; Salaries'!$N22,'Team &amp; Salaries'!$P22),IF(AK$6&gt;'Team &amp; Salaries'!$M22,MIN('Team &amp; Salaries'!$P22,AJ112+'Team &amp; Salaries'!$N22),0)),IF('Team &amp; Salaries'!$O22="Quarterly",IF(AK$6='Team &amp; Salaries'!$M22,MIN('Team &amp; Salaries'!$N22,'Team &amp; Salaries'!$P22),IF(AK$6&gt;'Team &amp; Salaries'!$M22,IFERROR(MIN('Team &amp; Salaries'!$P22,IF(ISNUMBER(AF112),AF112,0)+'Team &amp; Salaries'!$N22),'Team &amp; Salaries'!$N22),0)),IF('Team &amp; Salaries'!$O22="Annually",IF(AK$6='Team &amp; Salaries'!$M22,MIN('Team &amp; Salaries'!$N22,'Team &amp; Salaries'!$P22),IF(AK$6&gt;'Team &amp; Salaries'!$M22,IFERROR(MIN('Team &amp; Salaries'!$P22,#REF!+'Team &amp; Salaries'!$N22),MIN('Team &amp; Salaries'!$N22,'Team &amp; Salaries'!$P22)),0))))))</f>
        <v>0</v>
      </c>
      <c r="AL112" s="286">
        <f>IF('Team &amp; Salaries'!$O22="Never",IF(AL$6&gt;='Team &amp; Salaries'!$M22,MIN('Team &amp; Salaries'!$N22,'Team &amp; Salaries'!$P22),0),IF('Team &amp; Salaries'!$O22="Monthly",IF(AL$6='Team &amp; Salaries'!$M22,MIN('Team &amp; Salaries'!$N22,'Team &amp; Salaries'!$P22),IF(AL$6&gt;'Team &amp; Salaries'!$M22,MIN('Team &amp; Salaries'!$P22,AK112+'Team &amp; Salaries'!$N22),0)),IF('Team &amp; Salaries'!$O22="Quarterly",IF(AL$6='Team &amp; Salaries'!$M22,MIN('Team &amp; Salaries'!$N22,'Team &amp; Salaries'!$P22),IF(AL$6&gt;'Team &amp; Salaries'!$M22,IFERROR(MIN('Team &amp; Salaries'!$P22,IF(ISNUMBER(AG112),AG112,0)+'Team &amp; Salaries'!$N22),'Team &amp; Salaries'!$N22),0)),IF('Team &amp; Salaries'!$O22="Annually",IF(AL$6='Team &amp; Salaries'!$M22,MIN('Team &amp; Salaries'!$N22,'Team &amp; Salaries'!$P22),IF(AL$6&gt;'Team &amp; Salaries'!$M22,IFERROR(MIN('Team &amp; Salaries'!$P22,#REF!+'Team &amp; Salaries'!$N22),MIN('Team &amp; Salaries'!$N22,'Team &amp; Salaries'!$P22)),0))))))</f>
        <v>0</v>
      </c>
      <c r="AM112" s="286">
        <f>IF('Team &amp; Salaries'!$O22="Never",IF(AM$6&gt;='Team &amp; Salaries'!$M22,MIN('Team &amp; Salaries'!$N22,'Team &amp; Salaries'!$P22),0),IF('Team &amp; Salaries'!$O22="Monthly",IF(AM$6='Team &amp; Salaries'!$M22,MIN('Team &amp; Salaries'!$N22,'Team &amp; Salaries'!$P22),IF(AM$6&gt;'Team &amp; Salaries'!$M22,MIN('Team &amp; Salaries'!$P22,AL112+'Team &amp; Salaries'!$N22),0)),IF('Team &amp; Salaries'!$O22="Quarterly",IF(AM$6='Team &amp; Salaries'!$M22,MIN('Team &amp; Salaries'!$N22,'Team &amp; Salaries'!$P22),IF(AM$6&gt;'Team &amp; Salaries'!$M22,IFERROR(MIN('Team &amp; Salaries'!$P22,IF(ISNUMBER(AH112),AH112,0)+'Team &amp; Salaries'!$N22),'Team &amp; Salaries'!$N22),0)),IF('Team &amp; Salaries'!$O22="Annually",IF(AM$6='Team &amp; Salaries'!$M22,MIN('Team &amp; Salaries'!$N22,'Team &amp; Salaries'!$P22),IF(AM$6&gt;'Team &amp; Salaries'!$M22,IFERROR(MIN('Team &amp; Salaries'!$P22,#REF!+'Team &amp; Salaries'!$N22),MIN('Team &amp; Salaries'!$N22,'Team &amp; Salaries'!$P22)),0))))))</f>
        <v>0</v>
      </c>
      <c r="AN112" s="286">
        <f>IF('Team &amp; Salaries'!$O22="Never",IF(AN$6&gt;='Team &amp; Salaries'!$M22,MIN('Team &amp; Salaries'!$N22,'Team &amp; Salaries'!$P22),0),IF('Team &amp; Salaries'!$O22="Monthly",IF(AN$6='Team &amp; Salaries'!$M22,MIN('Team &amp; Salaries'!$N22,'Team &amp; Salaries'!$P22),IF(AN$6&gt;'Team &amp; Salaries'!$M22,MIN('Team &amp; Salaries'!$P22,AM112+'Team &amp; Salaries'!$N22),0)),IF('Team &amp; Salaries'!$O22="Quarterly",IF(AN$6='Team &amp; Salaries'!$M22,MIN('Team &amp; Salaries'!$N22,'Team &amp; Salaries'!$P22),IF(AN$6&gt;'Team &amp; Salaries'!$M22,IFERROR(MIN('Team &amp; Salaries'!$P22,IF(ISNUMBER(AI112),AI112,0)+'Team &amp; Salaries'!$N22),'Team &amp; Salaries'!$N22),0)),IF('Team &amp; Salaries'!$O22="Annually",IF(AN$6='Team &amp; Salaries'!$M22,MIN('Team &amp; Salaries'!$N22,'Team &amp; Salaries'!$P22),IF(AN$6&gt;'Team &amp; Salaries'!$M22,IFERROR(MIN('Team &amp; Salaries'!$P22,#REF!+'Team &amp; Salaries'!$N22),MIN('Team &amp; Salaries'!$N22,'Team &amp; Salaries'!$P22)),0))))))</f>
        <v>0</v>
      </c>
      <c r="AO112" s="286">
        <f>IF('Team &amp; Salaries'!$O22="Never",IF(AO$6&gt;='Team &amp; Salaries'!$M22,MIN('Team &amp; Salaries'!$N22,'Team &amp; Salaries'!$P22),0),IF('Team &amp; Salaries'!$O22="Monthly",IF(AO$6='Team &amp; Salaries'!$M22,MIN('Team &amp; Salaries'!$N22,'Team &amp; Salaries'!$P22),IF(AO$6&gt;'Team &amp; Salaries'!$M22,MIN('Team &amp; Salaries'!$P22,AN112+'Team &amp; Salaries'!$N22),0)),IF('Team &amp; Salaries'!$O22="Quarterly",IF(AO$6='Team &amp; Salaries'!$M22,MIN('Team &amp; Salaries'!$N22,'Team &amp; Salaries'!$P22),IF(AO$6&gt;'Team &amp; Salaries'!$M22,IFERROR(MIN('Team &amp; Salaries'!$P22,IF(ISNUMBER(AJ112),AJ112,0)+'Team &amp; Salaries'!$N22),'Team &amp; Salaries'!$N22),0)),IF('Team &amp; Salaries'!$O22="Annually",IF(AO$6='Team &amp; Salaries'!$M22,MIN('Team &amp; Salaries'!$N22,'Team &amp; Salaries'!$P22),IF(AO$6&gt;'Team &amp; Salaries'!$M22,IFERROR(MIN('Team &amp; Salaries'!$P22,#REF!+'Team &amp; Salaries'!$N22),MIN('Team &amp; Salaries'!$N22,'Team &amp; Salaries'!$P22)),0))))))</f>
        <v>0</v>
      </c>
      <c r="AP112" s="286">
        <f>IF('Team &amp; Salaries'!$O22="Never",IF(AP$6&gt;='Team &amp; Salaries'!$M22,MIN('Team &amp; Salaries'!$N22,'Team &amp; Salaries'!$P22),0),IF('Team &amp; Salaries'!$O22="Monthly",IF(AP$6='Team &amp; Salaries'!$M22,MIN('Team &amp; Salaries'!$N22,'Team &amp; Salaries'!$P22),IF(AP$6&gt;'Team &amp; Salaries'!$M22,MIN('Team &amp; Salaries'!$P22,AO112+'Team &amp; Salaries'!$N22),0)),IF('Team &amp; Salaries'!$O22="Quarterly",IF(AP$6='Team &amp; Salaries'!$M22,MIN('Team &amp; Salaries'!$N22,'Team &amp; Salaries'!$P22),IF(AP$6&gt;'Team &amp; Salaries'!$M22,IFERROR(MIN('Team &amp; Salaries'!$P22,IF(ISNUMBER(AK112),AK112,0)+'Team &amp; Salaries'!$N22),'Team &amp; Salaries'!$N22),0)),IF('Team &amp; Salaries'!$O22="Annually",IF(AP$6='Team &amp; Salaries'!$M22,MIN('Team &amp; Salaries'!$N22,'Team &amp; Salaries'!$P22),IF(AP$6&gt;'Team &amp; Salaries'!$M22,IFERROR(MIN('Team &amp; Salaries'!$P22,#REF!+'Team &amp; Salaries'!$N22),MIN('Team &amp; Salaries'!$N22,'Team &amp; Salaries'!$P22)),0))))))</f>
        <v>0</v>
      </c>
      <c r="AQ112" s="286">
        <f>IF('Team &amp; Salaries'!$O22="Never",IF(AQ$6&gt;='Team &amp; Salaries'!$M22,MIN('Team &amp; Salaries'!$N22,'Team &amp; Salaries'!$P22),0),IF('Team &amp; Salaries'!$O22="Monthly",IF(AQ$6='Team &amp; Salaries'!$M22,MIN('Team &amp; Salaries'!$N22,'Team &amp; Salaries'!$P22),IF(AQ$6&gt;'Team &amp; Salaries'!$M22,MIN('Team &amp; Salaries'!$P22,AP112+'Team &amp; Salaries'!$N22),0)),IF('Team &amp; Salaries'!$O22="Quarterly",IF(AQ$6='Team &amp; Salaries'!$M22,MIN('Team &amp; Salaries'!$N22,'Team &amp; Salaries'!$P22),IF(AQ$6&gt;'Team &amp; Salaries'!$M22,IFERROR(MIN('Team &amp; Salaries'!$P22,IF(ISNUMBER(AL112),AL112,0)+'Team &amp; Salaries'!$N22),'Team &amp; Salaries'!$N22),0)),IF('Team &amp; Salaries'!$O22="Annually",IF(AQ$6='Team &amp; Salaries'!$M22,MIN('Team &amp; Salaries'!$N22,'Team &amp; Salaries'!$P22),IF(AQ$6&gt;'Team &amp; Salaries'!$M22,IFERROR(MIN('Team &amp; Salaries'!$P22,#REF!+'Team &amp; Salaries'!$N22),MIN('Team &amp; Salaries'!$N22,'Team &amp; Salaries'!$P22)),0))))))</f>
        <v>0</v>
      </c>
      <c r="AR112" s="286">
        <f>IF('Team &amp; Salaries'!$O22="Never",IF(AR$6&gt;='Team &amp; Salaries'!$M22,MIN('Team &amp; Salaries'!$N22,'Team &amp; Salaries'!$P22),0),IF('Team &amp; Salaries'!$O22="Monthly",IF(AR$6='Team &amp; Salaries'!$M22,MIN('Team &amp; Salaries'!$N22,'Team &amp; Salaries'!$P22),IF(AR$6&gt;'Team &amp; Salaries'!$M22,MIN('Team &amp; Salaries'!$P22,AQ112+'Team &amp; Salaries'!$N22),0)),IF('Team &amp; Salaries'!$O22="Quarterly",IF(AR$6='Team &amp; Salaries'!$M22,MIN('Team &amp; Salaries'!$N22,'Team &amp; Salaries'!$P22),IF(AR$6&gt;'Team &amp; Salaries'!$M22,IFERROR(MIN('Team &amp; Salaries'!$P22,IF(ISNUMBER(AM112),AM112,0)+'Team &amp; Salaries'!$N22),'Team &amp; Salaries'!$N22),0)),IF('Team &amp; Salaries'!$O22="Annually",IF(AR$6='Team &amp; Salaries'!$M22,MIN('Team &amp; Salaries'!$N22,'Team &amp; Salaries'!$P22),IF(AR$6&gt;'Team &amp; Salaries'!$M22,IFERROR(MIN('Team &amp; Salaries'!$P22,#REF!+'Team &amp; Salaries'!$N22),MIN('Team &amp; Salaries'!$N22,'Team &amp; Salaries'!$P22)),0))))))</f>
        <v>0</v>
      </c>
      <c r="AS112" s="286">
        <f>IF('Team &amp; Salaries'!$O22="Never",IF(AS$6&gt;='Team &amp; Salaries'!$M22,MIN('Team &amp; Salaries'!$N22,'Team &amp; Salaries'!$P22),0),IF('Team &amp; Salaries'!$O22="Monthly",IF(AS$6='Team &amp; Salaries'!$M22,MIN('Team &amp; Salaries'!$N22,'Team &amp; Salaries'!$P22),IF(AS$6&gt;'Team &amp; Salaries'!$M22,MIN('Team &amp; Salaries'!$P22,AR112+'Team &amp; Salaries'!$N22),0)),IF('Team &amp; Salaries'!$O22="Quarterly",IF(AS$6='Team &amp; Salaries'!$M22,MIN('Team &amp; Salaries'!$N22,'Team &amp; Salaries'!$P22),IF(AS$6&gt;'Team &amp; Salaries'!$M22,IFERROR(MIN('Team &amp; Salaries'!$P22,IF(ISNUMBER(AN112),AN112,0)+'Team &amp; Salaries'!$N22),'Team &amp; Salaries'!$N22),0)),IF('Team &amp; Salaries'!$O22="Annually",IF(AS$6='Team &amp; Salaries'!$M22,MIN('Team &amp; Salaries'!$N22,'Team &amp; Salaries'!$P22),IF(AS$6&gt;'Team &amp; Salaries'!$M22,IFERROR(MIN('Team &amp; Salaries'!$P22,#REF!+'Team &amp; Salaries'!$N22),MIN('Team &amp; Salaries'!$N22,'Team &amp; Salaries'!$P22)),0))))))</f>
        <v>0</v>
      </c>
      <c r="AT112" s="286">
        <f>IF('Team &amp; Salaries'!$O22="Never",IF(AT$6&gt;='Team &amp; Salaries'!$M22,MIN('Team &amp; Salaries'!$N22,'Team &amp; Salaries'!$P22),0),IF('Team &amp; Salaries'!$O22="Monthly",IF(AT$6='Team &amp; Salaries'!$M22,MIN('Team &amp; Salaries'!$N22,'Team &amp; Salaries'!$P22),IF(AT$6&gt;'Team &amp; Salaries'!$M22,MIN('Team &amp; Salaries'!$P22,AS112+'Team &amp; Salaries'!$N22),0)),IF('Team &amp; Salaries'!$O22="Quarterly",IF(AT$6='Team &amp; Salaries'!$M22,MIN('Team &amp; Salaries'!$N22,'Team &amp; Salaries'!$P22),IF(AT$6&gt;'Team &amp; Salaries'!$M22,IFERROR(MIN('Team &amp; Salaries'!$P22,IF(ISNUMBER(AO112),AO112,0)+'Team &amp; Salaries'!$N22),'Team &amp; Salaries'!$N22),0)),IF('Team &amp; Salaries'!$O22="Annually",IF(AT$6='Team &amp; Salaries'!$M22,MIN('Team &amp; Salaries'!$N22,'Team &amp; Salaries'!$P22),IF(AT$6&gt;'Team &amp; Salaries'!$M22,IFERROR(MIN('Team &amp; Salaries'!$P22,#REF!+'Team &amp; Salaries'!$N22),MIN('Team &amp; Salaries'!$N22,'Team &amp; Salaries'!$P22)),0))))))</f>
        <v>0</v>
      </c>
      <c r="AU112" s="286">
        <f>IF('Team &amp; Salaries'!$O22="Never",IF(AU$6&gt;='Team &amp; Salaries'!$M22,MIN('Team &amp; Salaries'!$N22,'Team &amp; Salaries'!$P22),0),IF('Team &amp; Salaries'!$O22="Monthly",IF(AU$6='Team &amp; Salaries'!$M22,MIN('Team &amp; Salaries'!$N22,'Team &amp; Salaries'!$P22),IF(AU$6&gt;'Team &amp; Salaries'!$M22,MIN('Team &amp; Salaries'!$P22,AT112+'Team &amp; Salaries'!$N22),0)),IF('Team &amp; Salaries'!$O22="Quarterly",IF(AU$6='Team &amp; Salaries'!$M22,MIN('Team &amp; Salaries'!$N22,'Team &amp; Salaries'!$P22),IF(AU$6&gt;'Team &amp; Salaries'!$M22,IFERROR(MIN('Team &amp; Salaries'!$P22,IF(ISNUMBER(AP112),AP112,0)+'Team &amp; Salaries'!$N22),'Team &amp; Salaries'!$N22),0)),IF('Team &amp; Salaries'!$O22="Annually",IF(AU$6='Team &amp; Salaries'!$M22,MIN('Team &amp; Salaries'!$N22,'Team &amp; Salaries'!$P22),IF(AU$6&gt;'Team &amp; Salaries'!$M22,IFERROR(MIN('Team &amp; Salaries'!$P22,#REF!+'Team &amp; Salaries'!$N22),MIN('Team &amp; Salaries'!$N22,'Team &amp; Salaries'!$P22)),0))))))</f>
        <v>0</v>
      </c>
      <c r="AV112" s="286">
        <f>IF('Team &amp; Salaries'!$O22="Never",IF(AV$6&gt;='Team &amp; Salaries'!$M22,MIN('Team &amp; Salaries'!$N22,'Team &amp; Salaries'!$P22),0),IF('Team &amp; Salaries'!$O22="Monthly",IF(AV$6='Team &amp; Salaries'!$M22,MIN('Team &amp; Salaries'!$N22,'Team &amp; Salaries'!$P22),IF(AV$6&gt;'Team &amp; Salaries'!$M22,MIN('Team &amp; Salaries'!$P22,AU112+'Team &amp; Salaries'!$N22),0)),IF('Team &amp; Salaries'!$O22="Quarterly",IF(AV$6='Team &amp; Salaries'!$M22,MIN('Team &amp; Salaries'!$N22,'Team &amp; Salaries'!$P22),IF(AV$6&gt;'Team &amp; Salaries'!$M22,IFERROR(MIN('Team &amp; Salaries'!$P22,IF(ISNUMBER(AQ112),AQ112,0)+'Team &amp; Salaries'!$N22),'Team &amp; Salaries'!$N22),0)),IF('Team &amp; Salaries'!$O22="Annually",IF(AV$6='Team &amp; Salaries'!$M22,MIN('Team &amp; Salaries'!$N22,'Team &amp; Salaries'!$P22),IF(AV$6&gt;'Team &amp; Salaries'!$M22,IFERROR(MIN('Team &amp; Salaries'!$P22,#REF!+'Team &amp; Salaries'!$N22),MIN('Team &amp; Salaries'!$N22,'Team &amp; Salaries'!$P22)),0))))))</f>
        <v>0</v>
      </c>
      <c r="AW112" s="286">
        <f>IF('Team &amp; Salaries'!$O22="Never",IF(AW$6&gt;='Team &amp; Salaries'!$M22,MIN('Team &amp; Salaries'!$N22,'Team &amp; Salaries'!$P22),0),IF('Team &amp; Salaries'!$O22="Monthly",IF(AW$6='Team &amp; Salaries'!$M22,MIN('Team &amp; Salaries'!$N22,'Team &amp; Salaries'!$P22),IF(AW$6&gt;'Team &amp; Salaries'!$M22,MIN('Team &amp; Salaries'!$P22,AV112+'Team &amp; Salaries'!$N22),0)),IF('Team &amp; Salaries'!$O22="Quarterly",IF(AW$6='Team &amp; Salaries'!$M22,MIN('Team &amp; Salaries'!$N22,'Team &amp; Salaries'!$P22),IF(AW$6&gt;'Team &amp; Salaries'!$M22,IFERROR(MIN('Team &amp; Salaries'!$P22,IF(ISNUMBER(AR112),AR112,0)+'Team &amp; Salaries'!$N22),'Team &amp; Salaries'!$N22),0)),IF('Team &amp; Salaries'!$O22="Annually",IF(AW$6='Team &amp; Salaries'!$M22,MIN('Team &amp; Salaries'!$N22,'Team &amp; Salaries'!$P22),IF(AW$6&gt;'Team &amp; Salaries'!$M22,IFERROR(MIN('Team &amp; Salaries'!$P22,#REF!+'Team &amp; Salaries'!$N22),MIN('Team &amp; Salaries'!$N22,'Team &amp; Salaries'!$P22)),0))))))</f>
        <v>0</v>
      </c>
      <c r="AX112" s="286">
        <f>IF('Team &amp; Salaries'!$O22="Never",IF(AX$6&gt;='Team &amp; Salaries'!$M22,MIN('Team &amp; Salaries'!$N22,'Team &amp; Salaries'!$P22),0),IF('Team &amp; Salaries'!$O22="Monthly",IF(AX$6='Team &amp; Salaries'!$M22,MIN('Team &amp; Salaries'!$N22,'Team &amp; Salaries'!$P22),IF(AX$6&gt;'Team &amp; Salaries'!$M22,MIN('Team &amp; Salaries'!$P22,AW112+'Team &amp; Salaries'!$N22),0)),IF('Team &amp; Salaries'!$O22="Quarterly",IF(AX$6='Team &amp; Salaries'!$M22,MIN('Team &amp; Salaries'!$N22,'Team &amp; Salaries'!$P22),IF(AX$6&gt;'Team &amp; Salaries'!$M22,IFERROR(MIN('Team &amp; Salaries'!$P22,IF(ISNUMBER(AS112),AS112,0)+'Team &amp; Salaries'!$N22),'Team &amp; Salaries'!$N22),0)),IF('Team &amp; Salaries'!$O22="Annually",IF(AX$6='Team &amp; Salaries'!$M22,MIN('Team &amp; Salaries'!$N22,'Team &amp; Salaries'!$P22),IF(AX$6&gt;'Team &amp; Salaries'!$M22,IFERROR(MIN('Team &amp; Salaries'!$P22,#REF!+'Team &amp; Salaries'!$N22),MIN('Team &amp; Salaries'!$N22,'Team &amp; Salaries'!$P22)),0))))))</f>
        <v>0</v>
      </c>
      <c r="AY112" s="286">
        <f>IF('Team &amp; Salaries'!$O22="Never",IF(AY$6&gt;='Team &amp; Salaries'!$M22,MIN('Team &amp; Salaries'!$N22,'Team &amp; Salaries'!$P22),0),IF('Team &amp; Salaries'!$O22="Monthly",IF(AY$6='Team &amp; Salaries'!$M22,MIN('Team &amp; Salaries'!$N22,'Team &amp; Salaries'!$P22),IF(AY$6&gt;'Team &amp; Salaries'!$M22,MIN('Team &amp; Salaries'!$P22,AX112+'Team &amp; Salaries'!$N22),0)),IF('Team &amp; Salaries'!$O22="Quarterly",IF(AY$6='Team &amp; Salaries'!$M22,MIN('Team &amp; Salaries'!$N22,'Team &amp; Salaries'!$P22),IF(AY$6&gt;'Team &amp; Salaries'!$M22,IFERROR(MIN('Team &amp; Salaries'!$P22,IF(ISNUMBER(AT112),AT112,0)+'Team &amp; Salaries'!$N22),'Team &amp; Salaries'!$N22),0)),IF('Team &amp; Salaries'!$O22="Annually",IF(AY$6='Team &amp; Salaries'!$M22,MIN('Team &amp; Salaries'!$N22,'Team &amp; Salaries'!$P22),IF(AY$6&gt;'Team &amp; Salaries'!$M22,IFERROR(MIN('Team &amp; Salaries'!$P22,#REF!+'Team &amp; Salaries'!$N22),MIN('Team &amp; Salaries'!$N22,'Team &amp; Salaries'!$P22)),0))))))</f>
        <v>0</v>
      </c>
      <c r="AZ112" s="286">
        <f>IF('Team &amp; Salaries'!$O22="Never",IF(AZ$6&gt;='Team &amp; Salaries'!$M22,MIN('Team &amp; Salaries'!$N22,'Team &amp; Salaries'!$P22),0),IF('Team &amp; Salaries'!$O22="Monthly",IF(AZ$6='Team &amp; Salaries'!$M22,MIN('Team &amp; Salaries'!$N22,'Team &amp; Salaries'!$P22),IF(AZ$6&gt;'Team &amp; Salaries'!$M22,MIN('Team &amp; Salaries'!$P22,AY112+'Team &amp; Salaries'!$N22),0)),IF('Team &amp; Salaries'!$O22="Quarterly",IF(AZ$6='Team &amp; Salaries'!$M22,MIN('Team &amp; Salaries'!$N22,'Team &amp; Salaries'!$P22),IF(AZ$6&gt;'Team &amp; Salaries'!$M22,IFERROR(MIN('Team &amp; Salaries'!$P22,IF(ISNUMBER(AU112),AU112,0)+'Team &amp; Salaries'!$N22),'Team &amp; Salaries'!$N22),0)),IF('Team &amp; Salaries'!$O22="Annually",IF(AZ$6='Team &amp; Salaries'!$M22,MIN('Team &amp; Salaries'!$N22,'Team &amp; Salaries'!$P22),IF(AZ$6&gt;'Team &amp; Salaries'!$M22,IFERROR(MIN('Team &amp; Salaries'!$P22,#REF!+'Team &amp; Salaries'!$N22),MIN('Team &amp; Salaries'!$N22,'Team &amp; Salaries'!$P22)),0))))))</f>
        <v>0</v>
      </c>
      <c r="BA112" s="286">
        <f>IF('Team &amp; Salaries'!$O22="Never",IF(BA$6&gt;='Team &amp; Salaries'!$M22,MIN('Team &amp; Salaries'!$N22,'Team &amp; Salaries'!$P22),0),IF('Team &amp; Salaries'!$O22="Monthly",IF(BA$6='Team &amp; Salaries'!$M22,MIN('Team &amp; Salaries'!$N22,'Team &amp; Salaries'!$P22),IF(BA$6&gt;'Team &amp; Salaries'!$M22,MIN('Team &amp; Salaries'!$P22,AZ112+'Team &amp; Salaries'!$N22),0)),IF('Team &amp; Salaries'!$O22="Quarterly",IF(BA$6='Team &amp; Salaries'!$M22,MIN('Team &amp; Salaries'!$N22,'Team &amp; Salaries'!$P22),IF(BA$6&gt;'Team &amp; Salaries'!$M22,IFERROR(MIN('Team &amp; Salaries'!$P22,IF(ISNUMBER(AV112),AV112,0)+'Team &amp; Salaries'!$N22),'Team &amp; Salaries'!$N22),0)),IF('Team &amp; Salaries'!$O22="Annually",IF(BA$6='Team &amp; Salaries'!$M22,MIN('Team &amp; Salaries'!$N22,'Team &amp; Salaries'!$P22),IF(BA$6&gt;'Team &amp; Salaries'!$M22,IFERROR(MIN('Team &amp; Salaries'!$P22,#REF!+'Team &amp; Salaries'!$N22),MIN('Team &amp; Salaries'!$N22,'Team &amp; Salaries'!$P22)),0))))))</f>
        <v>0</v>
      </c>
      <c r="BB112" s="286">
        <f>IF('Team &amp; Salaries'!$O22="Never",IF(BB$6&gt;='Team &amp; Salaries'!$M22,MIN('Team &amp; Salaries'!$N22,'Team &amp; Salaries'!$P22),0),IF('Team &amp; Salaries'!$O22="Monthly",IF(BB$6='Team &amp; Salaries'!$M22,MIN('Team &amp; Salaries'!$N22,'Team &amp; Salaries'!$P22),IF(BB$6&gt;'Team &amp; Salaries'!$M22,MIN('Team &amp; Salaries'!$P22,BA112+'Team &amp; Salaries'!$N22),0)),IF('Team &amp; Salaries'!$O22="Quarterly",IF(BB$6='Team &amp; Salaries'!$M22,MIN('Team &amp; Salaries'!$N22,'Team &amp; Salaries'!$P22),IF(BB$6&gt;'Team &amp; Salaries'!$M22,IFERROR(MIN('Team &amp; Salaries'!$P22,IF(ISNUMBER(AW112),AW112,0)+'Team &amp; Salaries'!$N22),'Team &amp; Salaries'!$N22),0)),IF('Team &amp; Salaries'!$O22="Annually",IF(BB$6='Team &amp; Salaries'!$M22,MIN('Team &amp; Salaries'!$N22,'Team &amp; Salaries'!$P22),IF(BB$6&gt;'Team &amp; Salaries'!$M22,IFERROR(MIN('Team &amp; Salaries'!$P22,#REF!+'Team &amp; Salaries'!$N22),MIN('Team &amp; Salaries'!$N22,'Team &amp; Salaries'!$P22)),0))))))</f>
        <v>0</v>
      </c>
      <c r="BC112" s="286">
        <f>IF('Team &amp; Salaries'!$O22="Never",IF(BC$6&gt;='Team &amp; Salaries'!$M22,MIN('Team &amp; Salaries'!$N22,'Team &amp; Salaries'!$P22),0),IF('Team &amp; Salaries'!$O22="Monthly",IF(BC$6='Team &amp; Salaries'!$M22,MIN('Team &amp; Salaries'!$N22,'Team &amp; Salaries'!$P22),IF(BC$6&gt;'Team &amp; Salaries'!$M22,MIN('Team &amp; Salaries'!$P22,BB112+'Team &amp; Salaries'!$N22),0)),IF('Team &amp; Salaries'!$O22="Quarterly",IF(BC$6='Team &amp; Salaries'!$M22,MIN('Team &amp; Salaries'!$N22,'Team &amp; Salaries'!$P22),IF(BC$6&gt;'Team &amp; Salaries'!$M22,IFERROR(MIN('Team &amp; Salaries'!$P22,IF(ISNUMBER(AX112),AX112,0)+'Team &amp; Salaries'!$N22),'Team &amp; Salaries'!$N22),0)),IF('Team &amp; Salaries'!$O22="Annually",IF(BC$6='Team &amp; Salaries'!$M22,MIN('Team &amp; Salaries'!$N22,'Team &amp; Salaries'!$P22),IF(BC$6&gt;'Team &amp; Salaries'!$M22,IFERROR(MIN('Team &amp; Salaries'!$P22,#REF!+'Team &amp; Salaries'!$N22),MIN('Team &amp; Salaries'!$N22,'Team &amp; Salaries'!$P22)),0))))))</f>
        <v>0</v>
      </c>
      <c r="BD112" s="286">
        <f>IF('Team &amp; Salaries'!$O22="Never",IF(BD$6&gt;='Team &amp; Salaries'!$M22,MIN('Team &amp; Salaries'!$N22,'Team &amp; Salaries'!$P22),0),IF('Team &amp; Salaries'!$O22="Monthly",IF(BD$6='Team &amp; Salaries'!$M22,MIN('Team &amp; Salaries'!$N22,'Team &amp; Salaries'!$P22),IF(BD$6&gt;'Team &amp; Salaries'!$M22,MIN('Team &amp; Salaries'!$P22,BC112+'Team &amp; Salaries'!$N22),0)),IF('Team &amp; Salaries'!$O22="Quarterly",IF(BD$6='Team &amp; Salaries'!$M22,MIN('Team &amp; Salaries'!$N22,'Team &amp; Salaries'!$P22),IF(BD$6&gt;'Team &amp; Salaries'!$M22,IFERROR(MIN('Team &amp; Salaries'!$P22,IF(ISNUMBER(AY112),AY112,0)+'Team &amp; Salaries'!$N22),'Team &amp; Salaries'!$N22),0)),IF('Team &amp; Salaries'!$O22="Annually",IF(BD$6='Team &amp; Salaries'!$M22,MIN('Team &amp; Salaries'!$N22,'Team &amp; Salaries'!$P22),IF(BD$6&gt;'Team &amp; Salaries'!$M22,IFERROR(MIN('Team &amp; Salaries'!$P22,#REF!+'Team &amp; Salaries'!$N22),MIN('Team &amp; Salaries'!$N22,'Team &amp; Salaries'!$P22)),0))))))</f>
        <v>0</v>
      </c>
      <c r="BE112" s="286">
        <f>IF('Team &amp; Salaries'!$O22="Never",IF(BE$6&gt;='Team &amp; Salaries'!$M22,MIN('Team &amp; Salaries'!$N22,'Team &amp; Salaries'!$P22),0),IF('Team &amp; Salaries'!$O22="Monthly",IF(BE$6='Team &amp; Salaries'!$M22,MIN('Team &amp; Salaries'!$N22,'Team &amp; Salaries'!$P22),IF(BE$6&gt;'Team &amp; Salaries'!$M22,MIN('Team &amp; Salaries'!$P22,BD112+'Team &amp; Salaries'!$N22),0)),IF('Team &amp; Salaries'!$O22="Quarterly",IF(BE$6='Team &amp; Salaries'!$M22,MIN('Team &amp; Salaries'!$N22,'Team &amp; Salaries'!$P22),IF(BE$6&gt;'Team &amp; Salaries'!$M22,IFERROR(MIN('Team &amp; Salaries'!$P22,IF(ISNUMBER(AZ112),AZ112,0)+'Team &amp; Salaries'!$N22),'Team &amp; Salaries'!$N22),0)),IF('Team &amp; Salaries'!$O22="Annually",IF(BE$6='Team &amp; Salaries'!$M22,MIN('Team &amp; Salaries'!$N22,'Team &amp; Salaries'!$P22),IF(BE$6&gt;'Team &amp; Salaries'!$M22,IFERROR(MIN('Team &amp; Salaries'!$P22,#REF!+'Team &amp; Salaries'!$N22),MIN('Team &amp; Salaries'!$N22,'Team &amp; Salaries'!$P22)),0))))))</f>
        <v>0</v>
      </c>
      <c r="BF112" s="286">
        <f>IF('Team &amp; Salaries'!$O22="Never",IF(BF$6&gt;='Team &amp; Salaries'!$M22,MIN('Team &amp; Salaries'!$N22,'Team &amp; Salaries'!$P22),0),IF('Team &amp; Salaries'!$O22="Monthly",IF(BF$6='Team &amp; Salaries'!$M22,MIN('Team &amp; Salaries'!$N22,'Team &amp; Salaries'!$P22),IF(BF$6&gt;'Team &amp; Salaries'!$M22,MIN('Team &amp; Salaries'!$P22,BE112+'Team &amp; Salaries'!$N22),0)),IF('Team &amp; Salaries'!$O22="Quarterly",IF(BF$6='Team &amp; Salaries'!$M22,MIN('Team &amp; Salaries'!$N22,'Team &amp; Salaries'!$P22),IF(BF$6&gt;'Team &amp; Salaries'!$M22,IFERROR(MIN('Team &amp; Salaries'!$P22,IF(ISNUMBER(BA112),BA112,0)+'Team &amp; Salaries'!$N22),'Team &amp; Salaries'!$N22),0)),IF('Team &amp; Salaries'!$O22="Annually",IF(BF$6='Team &amp; Salaries'!$M22,MIN('Team &amp; Salaries'!$N22,'Team &amp; Salaries'!$P22),IF(BF$6&gt;'Team &amp; Salaries'!$M22,IFERROR(MIN('Team &amp; Salaries'!$P22,#REF!+'Team &amp; Salaries'!$N22),MIN('Team &amp; Salaries'!$N22,'Team &amp; Salaries'!$P22)),0))))))</f>
        <v>0</v>
      </c>
      <c r="BG112" s="286">
        <f>IF('Team &amp; Salaries'!$O22="Never",IF(BG$6&gt;='Team &amp; Salaries'!$M22,MIN('Team &amp; Salaries'!$N22,'Team &amp; Salaries'!$P22),0),IF('Team &amp; Salaries'!$O22="Monthly",IF(BG$6='Team &amp; Salaries'!$M22,MIN('Team &amp; Salaries'!$N22,'Team &amp; Salaries'!$P22),IF(BG$6&gt;'Team &amp; Salaries'!$M22,MIN('Team &amp; Salaries'!$P22,BF112+'Team &amp; Salaries'!$N22),0)),IF('Team &amp; Salaries'!$O22="Quarterly",IF(BG$6='Team &amp; Salaries'!$M22,MIN('Team &amp; Salaries'!$N22,'Team &amp; Salaries'!$P22),IF(BG$6&gt;'Team &amp; Salaries'!$M22,IFERROR(MIN('Team &amp; Salaries'!$P22,IF(ISNUMBER(BB112),BB112,0)+'Team &amp; Salaries'!$N22),'Team &amp; Salaries'!$N22),0)),IF('Team &amp; Salaries'!$O22="Annually",IF(BG$6='Team &amp; Salaries'!$M22,MIN('Team &amp; Salaries'!$N22,'Team &amp; Salaries'!$P22),IF(BG$6&gt;'Team &amp; Salaries'!$M22,IFERROR(MIN('Team &amp; Salaries'!$P22,#REF!+'Team &amp; Salaries'!$N22),MIN('Team &amp; Salaries'!$N22,'Team &amp; Salaries'!$P22)),0))))))</f>
        <v>0</v>
      </c>
      <c r="BH112" s="286">
        <f>IF('Team &amp; Salaries'!$O22="Never",IF(BH$6&gt;='Team &amp; Salaries'!$M22,MIN('Team &amp; Salaries'!$N22,'Team &amp; Salaries'!$P22),0),IF('Team &amp; Salaries'!$O22="Monthly",IF(BH$6='Team &amp; Salaries'!$M22,MIN('Team &amp; Salaries'!$N22,'Team &amp; Salaries'!$P22),IF(BH$6&gt;'Team &amp; Salaries'!$M22,MIN('Team &amp; Salaries'!$P22,BG112+'Team &amp; Salaries'!$N22),0)),IF('Team &amp; Salaries'!$O22="Quarterly",IF(BH$6='Team &amp; Salaries'!$M22,MIN('Team &amp; Salaries'!$N22,'Team &amp; Salaries'!$P22),IF(BH$6&gt;'Team &amp; Salaries'!$M22,IFERROR(MIN('Team &amp; Salaries'!$P22,IF(ISNUMBER(BC112),BC112,0)+'Team &amp; Salaries'!$N22),'Team &amp; Salaries'!$N22),0)),IF('Team &amp; Salaries'!$O22="Annually",IF(BH$6='Team &amp; Salaries'!$M22,MIN('Team &amp; Salaries'!$N22,'Team &amp; Salaries'!$P22),IF(BH$6&gt;'Team &amp; Salaries'!$M22,IFERROR(MIN('Team &amp; Salaries'!$P22,#REF!+'Team &amp; Salaries'!$N22),MIN('Team &amp; Salaries'!$N22,'Team &amp; Salaries'!$P22)),0))))))</f>
        <v>0</v>
      </c>
      <c r="BI112" s="286">
        <f>IF('Team &amp; Salaries'!$O22="Never",IF(BI$6&gt;='Team &amp; Salaries'!$M22,MIN('Team &amp; Salaries'!$N22,'Team &amp; Salaries'!$P22),0),IF('Team &amp; Salaries'!$O22="Monthly",IF(BI$6='Team &amp; Salaries'!$M22,MIN('Team &amp; Salaries'!$N22,'Team &amp; Salaries'!$P22),IF(BI$6&gt;'Team &amp; Salaries'!$M22,MIN('Team &amp; Salaries'!$P22,BH112+'Team &amp; Salaries'!$N22),0)),IF('Team &amp; Salaries'!$O22="Quarterly",IF(BI$6='Team &amp; Salaries'!$M22,MIN('Team &amp; Salaries'!$N22,'Team &amp; Salaries'!$P22),IF(BI$6&gt;'Team &amp; Salaries'!$M22,IFERROR(MIN('Team &amp; Salaries'!$P22,IF(ISNUMBER(BD112),BD112,0)+'Team &amp; Salaries'!$N22),'Team &amp; Salaries'!$N22),0)),IF('Team &amp; Salaries'!$O22="Annually",IF(BI$6='Team &amp; Salaries'!$M22,MIN('Team &amp; Salaries'!$N22,'Team &amp; Salaries'!$P22),IF(BI$6&gt;'Team &amp; Salaries'!$M22,IFERROR(MIN('Team &amp; Salaries'!$P22,#REF!+'Team &amp; Salaries'!$N22),MIN('Team &amp; Salaries'!$N22,'Team &amp; Salaries'!$P22)),0))))))</f>
        <v>0</v>
      </c>
      <c r="BJ112" s="286">
        <f>IF('Team &amp; Salaries'!$O22="Never",IF(BJ$6&gt;='Team &amp; Salaries'!$M22,MIN('Team &amp; Salaries'!$N22,'Team &amp; Salaries'!$P22),0),IF('Team &amp; Salaries'!$O22="Monthly",IF(BJ$6='Team &amp; Salaries'!$M22,MIN('Team &amp; Salaries'!$N22,'Team &amp; Salaries'!$P22),IF(BJ$6&gt;'Team &amp; Salaries'!$M22,MIN('Team &amp; Salaries'!$P22,BI112+'Team &amp; Salaries'!$N22),0)),IF('Team &amp; Salaries'!$O22="Quarterly",IF(BJ$6='Team &amp; Salaries'!$M22,MIN('Team &amp; Salaries'!$N22,'Team &amp; Salaries'!$P22),IF(BJ$6&gt;'Team &amp; Salaries'!$M22,IFERROR(MIN('Team &amp; Salaries'!$P22,IF(ISNUMBER(BE112),BE112,0)+'Team &amp; Salaries'!$N22),'Team &amp; Salaries'!$N22),0)),IF('Team &amp; Salaries'!$O22="Annually",IF(BJ$6='Team &amp; Salaries'!$M22,MIN('Team &amp; Salaries'!$N22,'Team &amp; Salaries'!$P22),IF(BJ$6&gt;'Team &amp; Salaries'!$M22,IFERROR(MIN('Team &amp; Salaries'!$P22,#REF!+'Team &amp; Salaries'!$N22),MIN('Team &amp; Salaries'!$N22,'Team &amp; Salaries'!$P22)),0))))))</f>
        <v>0</v>
      </c>
      <c r="BK112" s="286">
        <f>IF('Team &amp; Salaries'!$O22="Never",IF(BK$6&gt;='Team &amp; Salaries'!$M22,MIN('Team &amp; Salaries'!$N22,'Team &amp; Salaries'!$P22),0),IF('Team &amp; Salaries'!$O22="Monthly",IF(BK$6='Team &amp; Salaries'!$M22,MIN('Team &amp; Salaries'!$N22,'Team &amp; Salaries'!$P22),IF(BK$6&gt;'Team &amp; Salaries'!$M22,MIN('Team &amp; Salaries'!$P22,BJ112+'Team &amp; Salaries'!$N22),0)),IF('Team &amp; Salaries'!$O22="Quarterly",IF(BK$6='Team &amp; Salaries'!$M22,MIN('Team &amp; Salaries'!$N22,'Team &amp; Salaries'!$P22),IF(BK$6&gt;'Team &amp; Salaries'!$M22,IFERROR(MIN('Team &amp; Salaries'!$P22,IF(ISNUMBER(BF112),BF112,0)+'Team &amp; Salaries'!$N22),'Team &amp; Salaries'!$N22),0)),IF('Team &amp; Salaries'!$O22="Annually",IF(BK$6='Team &amp; Salaries'!$M22,MIN('Team &amp; Salaries'!$N22,'Team &amp; Salaries'!$P22),IF(BK$6&gt;'Team &amp; Salaries'!$M22,IFERROR(MIN('Team &amp; Salaries'!$P22,#REF!+'Team &amp; Salaries'!$N22),MIN('Team &amp; Salaries'!$N22,'Team &amp; Salaries'!$P22)),0))))))</f>
        <v>0</v>
      </c>
      <c r="BL112" s="286">
        <f>IF('Team &amp; Salaries'!$O22="Never",IF(BL$6&gt;='Team &amp; Salaries'!$M22,MIN('Team &amp; Salaries'!$N22,'Team &amp; Salaries'!$P22),0),IF('Team &amp; Salaries'!$O22="Monthly",IF(BL$6='Team &amp; Salaries'!$M22,MIN('Team &amp; Salaries'!$N22,'Team &amp; Salaries'!$P22),IF(BL$6&gt;'Team &amp; Salaries'!$M22,MIN('Team &amp; Salaries'!$P22,BK112+'Team &amp; Salaries'!$N22),0)),IF('Team &amp; Salaries'!$O22="Quarterly",IF(BL$6='Team &amp; Salaries'!$M22,MIN('Team &amp; Salaries'!$N22,'Team &amp; Salaries'!$P22),IF(BL$6&gt;'Team &amp; Salaries'!$M22,IFERROR(MIN('Team &amp; Salaries'!$P22,IF(ISNUMBER(BG112),BG112,0)+'Team &amp; Salaries'!$N22),'Team &amp; Salaries'!$N22),0)),IF('Team &amp; Salaries'!$O22="Annually",IF(BL$6='Team &amp; Salaries'!$M22,MIN('Team &amp; Salaries'!$N22,'Team &amp; Salaries'!$P22),IF(BL$6&gt;'Team &amp; Salaries'!$M22,IFERROR(MIN('Team &amp; Salaries'!$P22,#REF!+'Team &amp; Salaries'!$N22),MIN('Team &amp; Salaries'!$N22,'Team &amp; Salaries'!$P22)),0))))))</f>
        <v>0</v>
      </c>
      <c r="BM112" s="286">
        <f>IF('Team &amp; Salaries'!$O22="Never",IF(BM$6&gt;='Team &amp; Salaries'!$M22,MIN('Team &amp; Salaries'!$N22,'Team &amp; Salaries'!$P22),0),IF('Team &amp; Salaries'!$O22="Monthly",IF(BM$6='Team &amp; Salaries'!$M22,MIN('Team &amp; Salaries'!$N22,'Team &amp; Salaries'!$P22),IF(BM$6&gt;'Team &amp; Salaries'!$M22,MIN('Team &amp; Salaries'!$P22,BL112+'Team &amp; Salaries'!$N22),0)),IF('Team &amp; Salaries'!$O22="Quarterly",IF(BM$6='Team &amp; Salaries'!$M22,MIN('Team &amp; Salaries'!$N22,'Team &amp; Salaries'!$P22),IF(BM$6&gt;'Team &amp; Salaries'!$M22,IFERROR(MIN('Team &amp; Salaries'!$P22,IF(ISNUMBER(BH112),BH112,0)+'Team &amp; Salaries'!$N22),'Team &amp; Salaries'!$N22),0)),IF('Team &amp; Salaries'!$O22="Annually",IF(BM$6='Team &amp; Salaries'!$M22,MIN('Team &amp; Salaries'!$N22,'Team &amp; Salaries'!$P22),IF(BM$6&gt;'Team &amp; Salaries'!$M22,IFERROR(MIN('Team &amp; Salaries'!$P22,#REF!+'Team &amp; Salaries'!$N22),MIN('Team &amp; Salaries'!$N22,'Team &amp; Salaries'!$P22)),0))))))</f>
        <v>0</v>
      </c>
      <c r="BN112" s="286">
        <f>IF('Team &amp; Salaries'!$O22="Never",IF(BN$6&gt;='Team &amp; Salaries'!$M22,MIN('Team &amp; Salaries'!$N22,'Team &amp; Salaries'!$P22),0),IF('Team &amp; Salaries'!$O22="Monthly",IF(BN$6='Team &amp; Salaries'!$M22,MIN('Team &amp; Salaries'!$N22,'Team &amp; Salaries'!$P22),IF(BN$6&gt;'Team &amp; Salaries'!$M22,MIN('Team &amp; Salaries'!$P22,BM112+'Team &amp; Salaries'!$N22),0)),IF('Team &amp; Salaries'!$O22="Quarterly",IF(BN$6='Team &amp; Salaries'!$M22,MIN('Team &amp; Salaries'!$N22,'Team &amp; Salaries'!$P22),IF(BN$6&gt;'Team &amp; Salaries'!$M22,IFERROR(MIN('Team &amp; Salaries'!$P22,IF(ISNUMBER(BI112),BI112,0)+'Team &amp; Salaries'!$N22),'Team &amp; Salaries'!$N22),0)),IF('Team &amp; Salaries'!$O22="Annually",IF(BN$6='Team &amp; Salaries'!$M22,MIN('Team &amp; Salaries'!$N22,'Team &amp; Salaries'!$P22),IF(BN$6&gt;'Team &amp; Salaries'!$M22,IFERROR(MIN('Team &amp; Salaries'!$P22,#REF!+'Team &amp; Salaries'!$N22),MIN('Team &amp; Salaries'!$N22,'Team &amp; Salaries'!$P22)),0))))))</f>
        <v>1</v>
      </c>
      <c r="BO112" s="286">
        <f>IF('Team &amp; Salaries'!$O22="Never",IF(BO$6&gt;='Team &amp; Salaries'!$M22,MIN('Team &amp; Salaries'!$N22,'Team &amp; Salaries'!$P22),0),IF('Team &amp; Salaries'!$O22="Monthly",IF(BO$6='Team &amp; Salaries'!$M22,MIN('Team &amp; Salaries'!$N22,'Team &amp; Salaries'!$P22),IF(BO$6&gt;'Team &amp; Salaries'!$M22,MIN('Team &amp; Salaries'!$P22,BN112+'Team &amp; Salaries'!$N22),0)),IF('Team &amp; Salaries'!$O22="Quarterly",IF(BO$6='Team &amp; Salaries'!$M22,MIN('Team &amp; Salaries'!$N22,'Team &amp; Salaries'!$P22),IF(BO$6&gt;'Team &amp; Salaries'!$M22,IFERROR(MIN('Team &amp; Salaries'!$P22,IF(ISNUMBER(BJ112),BJ112,0)+'Team &amp; Salaries'!$N22),'Team &amp; Salaries'!$N22),0)),IF('Team &amp; Salaries'!$O22="Annually",IF(BO$6='Team &amp; Salaries'!$M22,MIN('Team &amp; Salaries'!$N22,'Team &amp; Salaries'!$P22),IF(BO$6&gt;'Team &amp; Salaries'!$M22,IFERROR(MIN('Team &amp; Salaries'!$P22,#REF!+'Team &amp; Salaries'!$N22),MIN('Team &amp; Salaries'!$N22,'Team &amp; Salaries'!$P22)),0))))))</f>
        <v>1</v>
      </c>
      <c r="BP112" s="286">
        <f>IF('Team &amp; Salaries'!$O22="Never",IF(BP$6&gt;='Team &amp; Salaries'!$M22,MIN('Team &amp; Salaries'!$N22,'Team &amp; Salaries'!$P22),0),IF('Team &amp; Salaries'!$O22="Monthly",IF(BP$6='Team &amp; Salaries'!$M22,MIN('Team &amp; Salaries'!$N22,'Team &amp; Salaries'!$P22),IF(BP$6&gt;'Team &amp; Salaries'!$M22,MIN('Team &amp; Salaries'!$P22,BO112+'Team &amp; Salaries'!$N22),0)),IF('Team &amp; Salaries'!$O22="Quarterly",IF(BP$6='Team &amp; Salaries'!$M22,MIN('Team &amp; Salaries'!$N22,'Team &amp; Salaries'!$P22),IF(BP$6&gt;'Team &amp; Salaries'!$M22,IFERROR(MIN('Team &amp; Salaries'!$P22,IF(ISNUMBER(BK112),BK112,0)+'Team &amp; Salaries'!$N22),'Team &amp; Salaries'!$N22),0)),IF('Team &amp; Salaries'!$O22="Annually",IF(BP$6='Team &amp; Salaries'!$M22,MIN('Team &amp; Salaries'!$N22,'Team &amp; Salaries'!$P22),IF(BP$6&gt;'Team &amp; Salaries'!$M22,IFERROR(MIN('Team &amp; Salaries'!$P22,#REF!+'Team &amp; Salaries'!$N22),MIN('Team &amp; Salaries'!$N22,'Team &amp; Salaries'!$P22)),0))))))</f>
        <v>1</v>
      </c>
      <c r="BQ112" s="286">
        <f>IF('Team &amp; Salaries'!$O22="Never",IF(BQ$6&gt;='Team &amp; Salaries'!$M22,MIN('Team &amp; Salaries'!$N22,'Team &amp; Salaries'!$P22),0),IF('Team &amp; Salaries'!$O22="Monthly",IF(BQ$6='Team &amp; Salaries'!$M22,MIN('Team &amp; Salaries'!$N22,'Team &amp; Salaries'!$P22),IF(BQ$6&gt;'Team &amp; Salaries'!$M22,MIN('Team &amp; Salaries'!$P22,BP112+'Team &amp; Salaries'!$N22),0)),IF('Team &amp; Salaries'!$O22="Quarterly",IF(BQ$6='Team &amp; Salaries'!$M22,MIN('Team &amp; Salaries'!$N22,'Team &amp; Salaries'!$P22),IF(BQ$6&gt;'Team &amp; Salaries'!$M22,IFERROR(MIN('Team &amp; Salaries'!$P22,IF(ISNUMBER(BL112),BL112,0)+'Team &amp; Salaries'!$N22),'Team &amp; Salaries'!$N22),0)),IF('Team &amp; Salaries'!$O22="Annually",IF(BQ$6='Team &amp; Salaries'!$M22,MIN('Team &amp; Salaries'!$N22,'Team &amp; Salaries'!$P22),IF(BQ$6&gt;'Team &amp; Salaries'!$M22,IFERROR(MIN('Team &amp; Salaries'!$P22,#REF!+'Team &amp; Salaries'!$N22),MIN('Team &amp; Salaries'!$N22,'Team &amp; Salaries'!$P22)),0))))))</f>
        <v>1</v>
      </c>
      <c r="BR112" s="286">
        <f>IF('Team &amp; Salaries'!$O22="Never",IF(BR$6&gt;='Team &amp; Salaries'!$M22,MIN('Team &amp; Salaries'!$N22,'Team &amp; Salaries'!$P22),0),IF('Team &amp; Salaries'!$O22="Monthly",IF(BR$6='Team &amp; Salaries'!$M22,MIN('Team &amp; Salaries'!$N22,'Team &amp; Salaries'!$P22),IF(BR$6&gt;'Team &amp; Salaries'!$M22,MIN('Team &amp; Salaries'!$P22,BQ112+'Team &amp; Salaries'!$N22),0)),IF('Team &amp; Salaries'!$O22="Quarterly",IF(BR$6='Team &amp; Salaries'!$M22,MIN('Team &amp; Salaries'!$N22,'Team &amp; Salaries'!$P22),IF(BR$6&gt;'Team &amp; Salaries'!$M22,IFERROR(MIN('Team &amp; Salaries'!$P22,IF(ISNUMBER(BM112),BM112,0)+'Team &amp; Salaries'!$N22),'Team &amp; Salaries'!$N22),0)),IF('Team &amp; Salaries'!$O22="Annually",IF(BR$6='Team &amp; Salaries'!$M22,MIN('Team &amp; Salaries'!$N22,'Team &amp; Salaries'!$P22),IF(BR$6&gt;'Team &amp; Salaries'!$M22,IFERROR(MIN('Team &amp; Salaries'!$P22,#REF!+'Team &amp; Salaries'!$N22),MIN('Team &amp; Salaries'!$N22,'Team &amp; Salaries'!$P22)),0))))))</f>
        <v>1</v>
      </c>
      <c r="BS112" s="286">
        <f>IF('Team &amp; Salaries'!$O22="Never",IF(BS$6&gt;='Team &amp; Salaries'!$M22,MIN('Team &amp; Salaries'!$N22,'Team &amp; Salaries'!$P22),0),IF('Team &amp; Salaries'!$O22="Monthly",IF(BS$6='Team &amp; Salaries'!$M22,MIN('Team &amp; Salaries'!$N22,'Team &amp; Salaries'!$P22),IF(BS$6&gt;'Team &amp; Salaries'!$M22,MIN('Team &amp; Salaries'!$P22,BR112+'Team &amp; Salaries'!$N22),0)),IF('Team &amp; Salaries'!$O22="Quarterly",IF(BS$6='Team &amp; Salaries'!$M22,MIN('Team &amp; Salaries'!$N22,'Team &amp; Salaries'!$P22),IF(BS$6&gt;'Team &amp; Salaries'!$M22,IFERROR(MIN('Team &amp; Salaries'!$P22,IF(ISNUMBER(BN112),BN112,0)+'Team &amp; Salaries'!$N22),'Team &amp; Salaries'!$N22),0)),IF('Team &amp; Salaries'!$O22="Annually",IF(BS$6='Team &amp; Salaries'!$M22,MIN('Team &amp; Salaries'!$N22,'Team &amp; Salaries'!$P22),IF(BS$6&gt;'Team &amp; Salaries'!$M22,IFERROR(MIN('Team &amp; Salaries'!$P22,#REF!+'Team &amp; Salaries'!$N22),MIN('Team &amp; Salaries'!$N22,'Team &amp; Salaries'!$P22)),0))))))</f>
        <v>1</v>
      </c>
      <c r="BT112" s="286">
        <f>IF('Team &amp; Salaries'!$O22="Never",IF(BT$6&gt;='Team &amp; Salaries'!$M22,MIN('Team &amp; Salaries'!$N22,'Team &amp; Salaries'!$P22),0),IF('Team &amp; Salaries'!$O22="Monthly",IF(BT$6='Team &amp; Salaries'!$M22,MIN('Team &amp; Salaries'!$N22,'Team &amp; Salaries'!$P22),IF(BT$6&gt;'Team &amp; Salaries'!$M22,MIN('Team &amp; Salaries'!$P22,BS112+'Team &amp; Salaries'!$N22),0)),IF('Team &amp; Salaries'!$O22="Quarterly",IF(BT$6='Team &amp; Salaries'!$M22,MIN('Team &amp; Salaries'!$N22,'Team &amp; Salaries'!$P22),IF(BT$6&gt;'Team &amp; Salaries'!$M22,IFERROR(MIN('Team &amp; Salaries'!$P22,IF(ISNUMBER(BO112),BO112,0)+'Team &amp; Salaries'!$N22),'Team &amp; Salaries'!$N22),0)),IF('Team &amp; Salaries'!$O22="Annually",IF(BT$6='Team &amp; Salaries'!$M22,MIN('Team &amp; Salaries'!$N22,'Team &amp; Salaries'!$P22),IF(BT$6&gt;'Team &amp; Salaries'!$M22,IFERROR(MIN('Team &amp; Salaries'!$P22,#REF!+'Team &amp; Salaries'!$N22),MIN('Team &amp; Salaries'!$N22,'Team &amp; Salaries'!$P22)),0))))))</f>
        <v>1</v>
      </c>
      <c r="BU112" s="286">
        <f>IF('Team &amp; Salaries'!$O22="Never",IF(BU$6&gt;='Team &amp; Salaries'!$M22,MIN('Team &amp; Salaries'!$N22,'Team &amp; Salaries'!$P22),0),IF('Team &amp; Salaries'!$O22="Monthly",IF(BU$6='Team &amp; Salaries'!$M22,MIN('Team &amp; Salaries'!$N22,'Team &amp; Salaries'!$P22),IF(BU$6&gt;'Team &amp; Salaries'!$M22,MIN('Team &amp; Salaries'!$P22,BT112+'Team &amp; Salaries'!$N22),0)),IF('Team &amp; Salaries'!$O22="Quarterly",IF(BU$6='Team &amp; Salaries'!$M22,MIN('Team &amp; Salaries'!$N22,'Team &amp; Salaries'!$P22),IF(BU$6&gt;'Team &amp; Salaries'!$M22,IFERROR(MIN('Team &amp; Salaries'!$P22,IF(ISNUMBER(BP112),BP112,0)+'Team &amp; Salaries'!$N22),'Team &amp; Salaries'!$N22),0)),IF('Team &amp; Salaries'!$O22="Annually",IF(BU$6='Team &amp; Salaries'!$M22,MIN('Team &amp; Salaries'!$N22,'Team &amp; Salaries'!$P22),IF(BU$6&gt;'Team &amp; Salaries'!$M22,IFERROR(MIN('Team &amp; Salaries'!$P22,#REF!+'Team &amp; Salaries'!$N22),MIN('Team &amp; Salaries'!$N22,'Team &amp; Salaries'!$P22)),0))))))</f>
        <v>1</v>
      </c>
      <c r="BV112" s="286">
        <f>IF('Team &amp; Salaries'!$O22="Never",IF(BV$6&gt;='Team &amp; Salaries'!$M22,MIN('Team &amp; Salaries'!$N22,'Team &amp; Salaries'!$P22),0),IF('Team &amp; Salaries'!$O22="Monthly",IF(BV$6='Team &amp; Salaries'!$M22,MIN('Team &amp; Salaries'!$N22,'Team &amp; Salaries'!$P22),IF(BV$6&gt;'Team &amp; Salaries'!$M22,MIN('Team &amp; Salaries'!$P22,BU112+'Team &amp; Salaries'!$N22),0)),IF('Team &amp; Salaries'!$O22="Quarterly",IF(BV$6='Team &amp; Salaries'!$M22,MIN('Team &amp; Salaries'!$N22,'Team &amp; Salaries'!$P22),IF(BV$6&gt;'Team &amp; Salaries'!$M22,IFERROR(MIN('Team &amp; Salaries'!$P22,IF(ISNUMBER(BQ112),BQ112,0)+'Team &amp; Salaries'!$N22),'Team &amp; Salaries'!$N22),0)),IF('Team &amp; Salaries'!$O22="Annually",IF(BV$6='Team &amp; Salaries'!$M22,MIN('Team &amp; Salaries'!$N22,'Team &amp; Salaries'!$P22),IF(BV$6&gt;'Team &amp; Salaries'!$M22,IFERROR(MIN('Team &amp; Salaries'!$P22,#REF!+'Team &amp; Salaries'!$N22),MIN('Team &amp; Salaries'!$N22,'Team &amp; Salaries'!$P22)),0))))))</f>
        <v>1</v>
      </c>
      <c r="BW112" s="286">
        <f>IF('Team &amp; Salaries'!$O22="Never",IF(BW$6&gt;='Team &amp; Salaries'!$M22,MIN('Team &amp; Salaries'!$N22,'Team &amp; Salaries'!$P22),0),IF('Team &amp; Salaries'!$O22="Monthly",IF(BW$6='Team &amp; Salaries'!$M22,MIN('Team &amp; Salaries'!$N22,'Team &amp; Salaries'!$P22),IF(BW$6&gt;'Team &amp; Salaries'!$M22,MIN('Team &amp; Salaries'!$P22,BV112+'Team &amp; Salaries'!$N22),0)),IF('Team &amp; Salaries'!$O22="Quarterly",IF(BW$6='Team &amp; Salaries'!$M22,MIN('Team &amp; Salaries'!$N22,'Team &amp; Salaries'!$P22),IF(BW$6&gt;'Team &amp; Salaries'!$M22,IFERROR(MIN('Team &amp; Salaries'!$P22,IF(ISNUMBER(BR112),BR112,0)+'Team &amp; Salaries'!$N22),'Team &amp; Salaries'!$N22),0)),IF('Team &amp; Salaries'!$O22="Annually",IF(BW$6='Team &amp; Salaries'!$M22,MIN('Team &amp; Salaries'!$N22,'Team &amp; Salaries'!$P22),IF(BW$6&gt;'Team &amp; Salaries'!$M22,IFERROR(MIN('Team &amp; Salaries'!$P22,#REF!+'Team &amp; Salaries'!$N22),MIN('Team &amp; Salaries'!$N22,'Team &amp; Salaries'!$P22)),0))))))</f>
        <v>1</v>
      </c>
      <c r="BX112" s="286">
        <f>IF('Team &amp; Salaries'!$O22="Never",IF(BX$6&gt;='Team &amp; Salaries'!$M22,MIN('Team &amp; Salaries'!$N22,'Team &amp; Salaries'!$P22),0),IF('Team &amp; Salaries'!$O22="Monthly",IF(BX$6='Team &amp; Salaries'!$M22,MIN('Team &amp; Salaries'!$N22,'Team &amp; Salaries'!$P22),IF(BX$6&gt;'Team &amp; Salaries'!$M22,MIN('Team &amp; Salaries'!$P22,BW112+'Team &amp; Salaries'!$N22),0)),IF('Team &amp; Salaries'!$O22="Quarterly",IF(BX$6='Team &amp; Salaries'!$M22,MIN('Team &amp; Salaries'!$N22,'Team &amp; Salaries'!$P22),IF(BX$6&gt;'Team &amp; Salaries'!$M22,IFERROR(MIN('Team &amp; Salaries'!$P22,IF(ISNUMBER(BS112),BS112,0)+'Team &amp; Salaries'!$N22),'Team &amp; Salaries'!$N22),0)),IF('Team &amp; Salaries'!$O22="Annually",IF(BX$6='Team &amp; Salaries'!$M22,MIN('Team &amp; Salaries'!$N22,'Team &amp; Salaries'!$P22),IF(BX$6&gt;'Team &amp; Salaries'!$M22,IFERROR(MIN('Team &amp; Salaries'!$P22,#REF!+'Team &amp; Salaries'!$N22),MIN('Team &amp; Salaries'!$N22,'Team &amp; Salaries'!$P22)),0))))))</f>
        <v>1</v>
      </c>
      <c r="BY112" s="286">
        <f>IF('Team &amp; Salaries'!$O22="Never",IF(BY$6&gt;='Team &amp; Salaries'!$M22,MIN('Team &amp; Salaries'!$N22,'Team &amp; Salaries'!$P22),0),IF('Team &amp; Salaries'!$O22="Monthly",IF(BY$6='Team &amp; Salaries'!$M22,MIN('Team &amp; Salaries'!$N22,'Team &amp; Salaries'!$P22),IF(BY$6&gt;'Team &amp; Salaries'!$M22,MIN('Team &amp; Salaries'!$P22,BX112+'Team &amp; Salaries'!$N22),0)),IF('Team &amp; Salaries'!$O22="Quarterly",IF(BY$6='Team &amp; Salaries'!$M22,MIN('Team &amp; Salaries'!$N22,'Team &amp; Salaries'!$P22),IF(BY$6&gt;'Team &amp; Salaries'!$M22,IFERROR(MIN('Team &amp; Salaries'!$P22,IF(ISNUMBER(BT112),BT112,0)+'Team &amp; Salaries'!$N22),'Team &amp; Salaries'!$N22),0)),IF('Team &amp; Salaries'!$O22="Annually",IF(BY$6='Team &amp; Salaries'!$M22,MIN('Team &amp; Salaries'!$N22,'Team &amp; Salaries'!$P22),IF(BY$6&gt;'Team &amp; Salaries'!$M22,IFERROR(MIN('Team &amp; Salaries'!$P22,#REF!+'Team &amp; Salaries'!$N22),MIN('Team &amp; Salaries'!$N22,'Team &amp; Salaries'!$P22)),0))))))</f>
        <v>1</v>
      </c>
      <c r="BZ112" s="286">
        <f>IF('Team &amp; Salaries'!$O22="Never",IF(BZ$6&gt;='Team &amp; Salaries'!$M22,MIN('Team &amp; Salaries'!$N22,'Team &amp; Salaries'!$P22),0),IF('Team &amp; Salaries'!$O22="Monthly",IF(BZ$6='Team &amp; Salaries'!$M22,MIN('Team &amp; Salaries'!$N22,'Team &amp; Salaries'!$P22),IF(BZ$6&gt;'Team &amp; Salaries'!$M22,MIN('Team &amp; Salaries'!$P22,BY112+'Team &amp; Salaries'!$N22),0)),IF('Team &amp; Salaries'!$O22="Quarterly",IF(BZ$6='Team &amp; Salaries'!$M22,MIN('Team &amp; Salaries'!$N22,'Team &amp; Salaries'!$P22),IF(BZ$6&gt;'Team &amp; Salaries'!$M22,IFERROR(MIN('Team &amp; Salaries'!$P22,IF(ISNUMBER(BU112),BU112,0)+'Team &amp; Salaries'!$N22),'Team &amp; Salaries'!$N22),0)),IF('Team &amp; Salaries'!$O22="Annually",IF(BZ$6='Team &amp; Salaries'!$M22,MIN('Team &amp; Salaries'!$N22,'Team &amp; Salaries'!$P22),IF(BZ$6&gt;'Team &amp; Salaries'!$M22,IFERROR(MIN('Team &amp; Salaries'!$P22,#REF!+'Team &amp; Salaries'!$N22),MIN('Team &amp; Salaries'!$N22,'Team &amp; Salaries'!$P22)),0))))))</f>
        <v>1</v>
      </c>
      <c r="CA112" s="286">
        <f>IF('Team &amp; Salaries'!$O22="Never",IF(CA$6&gt;='Team &amp; Salaries'!$M22,MIN('Team &amp; Salaries'!$N22,'Team &amp; Salaries'!$P22),0),IF('Team &amp; Salaries'!$O22="Monthly",IF(CA$6='Team &amp; Salaries'!$M22,MIN('Team &amp; Salaries'!$N22,'Team &amp; Salaries'!$P22),IF(CA$6&gt;'Team &amp; Salaries'!$M22,MIN('Team &amp; Salaries'!$P22,BZ112+'Team &amp; Salaries'!$N22),0)),IF('Team &amp; Salaries'!$O22="Quarterly",IF(CA$6='Team &amp; Salaries'!$M22,MIN('Team &amp; Salaries'!$N22,'Team &amp; Salaries'!$P22),IF(CA$6&gt;'Team &amp; Salaries'!$M22,IFERROR(MIN('Team &amp; Salaries'!$P22,IF(ISNUMBER(BV112),BV112,0)+'Team &amp; Salaries'!$N22),'Team &amp; Salaries'!$N22),0)),IF('Team &amp; Salaries'!$O22="Annually",IF(CA$6='Team &amp; Salaries'!$M22,MIN('Team &amp; Salaries'!$N22,'Team &amp; Salaries'!$P22),IF(CA$6&gt;'Team &amp; Salaries'!$M22,IFERROR(MIN('Team &amp; Salaries'!$P22,#REF!+'Team &amp; Salaries'!$N22),MIN('Team &amp; Salaries'!$N22,'Team &amp; Salaries'!$P22)),0))))))</f>
        <v>1</v>
      </c>
      <c r="CB112" s="286">
        <f>IF('Team &amp; Salaries'!$O22="Never",IF(CB$6&gt;='Team &amp; Salaries'!$M22,MIN('Team &amp; Salaries'!$N22,'Team &amp; Salaries'!$P22),0),IF('Team &amp; Salaries'!$O22="Monthly",IF(CB$6='Team &amp; Salaries'!$M22,MIN('Team &amp; Salaries'!$N22,'Team &amp; Salaries'!$P22),IF(CB$6&gt;'Team &amp; Salaries'!$M22,MIN('Team &amp; Salaries'!$P22,CA112+'Team &amp; Salaries'!$N22),0)),IF('Team &amp; Salaries'!$O22="Quarterly",IF(CB$6='Team &amp; Salaries'!$M22,MIN('Team &amp; Salaries'!$N22,'Team &amp; Salaries'!$P22),IF(CB$6&gt;'Team &amp; Salaries'!$M22,IFERROR(MIN('Team &amp; Salaries'!$P22,IF(ISNUMBER(BW112),BW112,0)+'Team &amp; Salaries'!$N22),'Team &amp; Salaries'!$N22),0)),IF('Team &amp; Salaries'!$O22="Annually",IF(CB$6='Team &amp; Salaries'!$M22,MIN('Team &amp; Salaries'!$N22,'Team &amp; Salaries'!$P22),IF(CB$6&gt;'Team &amp; Salaries'!$M22,IFERROR(MIN('Team &amp; Salaries'!$P22,#REF!+'Team &amp; Salaries'!$N22),MIN('Team &amp; Salaries'!$N22,'Team &amp; Salaries'!$P22)),0))))))</f>
        <v>1</v>
      </c>
      <c r="CC112" s="286">
        <f>IF('Team &amp; Salaries'!$O22="Never",IF(CC$6&gt;='Team &amp; Salaries'!$M22,MIN('Team &amp; Salaries'!$N22,'Team &amp; Salaries'!$P22),0),IF('Team &amp; Salaries'!$O22="Monthly",IF(CC$6='Team &amp; Salaries'!$M22,MIN('Team &amp; Salaries'!$N22,'Team &amp; Salaries'!$P22),IF(CC$6&gt;'Team &amp; Salaries'!$M22,MIN('Team &amp; Salaries'!$P22,CB112+'Team &amp; Salaries'!$N22),0)),IF('Team &amp; Salaries'!$O22="Quarterly",IF(CC$6='Team &amp; Salaries'!$M22,MIN('Team &amp; Salaries'!$N22,'Team &amp; Salaries'!$P22),IF(CC$6&gt;'Team &amp; Salaries'!$M22,IFERROR(MIN('Team &amp; Salaries'!$P22,IF(ISNUMBER(BX112),BX112,0)+'Team &amp; Salaries'!$N22),'Team &amp; Salaries'!$N22),0)),IF('Team &amp; Salaries'!$O22="Annually",IF(CC$6='Team &amp; Salaries'!$M22,MIN('Team &amp; Salaries'!$N22,'Team &amp; Salaries'!$P22),IF(CC$6&gt;'Team &amp; Salaries'!$M22,IFERROR(MIN('Team &amp; Salaries'!$P22,#REF!+'Team &amp; Salaries'!$N22),MIN('Team &amp; Salaries'!$N22,'Team &amp; Salaries'!$P22)),0))))))</f>
        <v>1</v>
      </c>
      <c r="CD112" s="286">
        <f>IF('Team &amp; Salaries'!$O22="Never",IF(CD$6&gt;='Team &amp; Salaries'!$M22,MIN('Team &amp; Salaries'!$N22,'Team &amp; Salaries'!$P22),0),IF('Team &amp; Salaries'!$O22="Monthly",IF(CD$6='Team &amp; Salaries'!$M22,MIN('Team &amp; Salaries'!$N22,'Team &amp; Salaries'!$P22),IF(CD$6&gt;'Team &amp; Salaries'!$M22,MIN('Team &amp; Salaries'!$P22,CC112+'Team &amp; Salaries'!$N22),0)),IF('Team &amp; Salaries'!$O22="Quarterly",IF(CD$6='Team &amp; Salaries'!$M22,MIN('Team &amp; Salaries'!$N22,'Team &amp; Salaries'!$P22),IF(CD$6&gt;'Team &amp; Salaries'!$M22,IFERROR(MIN('Team &amp; Salaries'!$P22,IF(ISNUMBER(BY112),BY112,0)+'Team &amp; Salaries'!$N22),'Team &amp; Salaries'!$N22),0)),IF('Team &amp; Salaries'!$O22="Annually",IF(CD$6='Team &amp; Salaries'!$M22,MIN('Team &amp; Salaries'!$N22,'Team &amp; Salaries'!$P22),IF(CD$6&gt;'Team &amp; Salaries'!$M22,IFERROR(MIN('Team &amp; Salaries'!$P22,#REF!+'Team &amp; Salaries'!$N22),MIN('Team &amp; Salaries'!$N22,'Team &amp; Salaries'!$P22)),0))))))</f>
        <v>1</v>
      </c>
      <c r="CE112" s="286">
        <f>IF('Team &amp; Salaries'!$O22="Never",IF(CE$6&gt;='Team &amp; Salaries'!$M22,MIN('Team &amp; Salaries'!$N22,'Team &amp; Salaries'!$P22),0),IF('Team &amp; Salaries'!$O22="Monthly",IF(CE$6='Team &amp; Salaries'!$M22,MIN('Team &amp; Salaries'!$N22,'Team &amp; Salaries'!$P22),IF(CE$6&gt;'Team &amp; Salaries'!$M22,MIN('Team &amp; Salaries'!$P22,CD112+'Team &amp; Salaries'!$N22),0)),IF('Team &amp; Salaries'!$O22="Quarterly",IF(CE$6='Team &amp; Salaries'!$M22,MIN('Team &amp; Salaries'!$N22,'Team &amp; Salaries'!$P22),IF(CE$6&gt;'Team &amp; Salaries'!$M22,IFERROR(MIN('Team &amp; Salaries'!$P22,IF(ISNUMBER(BZ112),BZ112,0)+'Team &amp; Salaries'!$N22),'Team &amp; Salaries'!$N22),0)),IF('Team &amp; Salaries'!$O22="Annually",IF(CE$6='Team &amp; Salaries'!$M22,MIN('Team &amp; Salaries'!$N22,'Team &amp; Salaries'!$P22),IF(CE$6&gt;'Team &amp; Salaries'!$M22,IFERROR(MIN('Team &amp; Salaries'!$P22,#REF!+'Team &amp; Salaries'!$N22),MIN('Team &amp; Salaries'!$N22,'Team &amp; Salaries'!$P22)),0))))))</f>
        <v>1</v>
      </c>
      <c r="CF112" s="286">
        <f>IF('Team &amp; Salaries'!$O22="Never",IF(CF$6&gt;='Team &amp; Salaries'!$M22,MIN('Team &amp; Salaries'!$N22,'Team &amp; Salaries'!$P22),0),IF('Team &amp; Salaries'!$O22="Monthly",IF(CF$6='Team &amp; Salaries'!$M22,MIN('Team &amp; Salaries'!$N22,'Team &amp; Salaries'!$P22),IF(CF$6&gt;'Team &amp; Salaries'!$M22,MIN('Team &amp; Salaries'!$P22,CE112+'Team &amp; Salaries'!$N22),0)),IF('Team &amp; Salaries'!$O22="Quarterly",IF(CF$6='Team &amp; Salaries'!$M22,MIN('Team &amp; Salaries'!$N22,'Team &amp; Salaries'!$P22),IF(CF$6&gt;'Team &amp; Salaries'!$M22,IFERROR(MIN('Team &amp; Salaries'!$P22,IF(ISNUMBER(CA112),CA112,0)+'Team &amp; Salaries'!$N22),'Team &amp; Salaries'!$N22),0)),IF('Team &amp; Salaries'!$O22="Annually",IF(CF$6='Team &amp; Salaries'!$M22,MIN('Team &amp; Salaries'!$N22,'Team &amp; Salaries'!$P22),IF(CF$6&gt;'Team &amp; Salaries'!$M22,IFERROR(MIN('Team &amp; Salaries'!$P22,#REF!+'Team &amp; Salaries'!$N22),MIN('Team &amp; Salaries'!$N22,'Team &amp; Salaries'!$P22)),0))))))</f>
        <v>1</v>
      </c>
      <c r="CG112" s="286">
        <f>IF('Team &amp; Salaries'!$O22="Never",IF(CG$6&gt;='Team &amp; Salaries'!$M22,MIN('Team &amp; Salaries'!$N22,'Team &amp; Salaries'!$P22),0),IF('Team &amp; Salaries'!$O22="Monthly",IF(CG$6='Team &amp; Salaries'!$M22,MIN('Team &amp; Salaries'!$N22,'Team &amp; Salaries'!$P22),IF(CG$6&gt;'Team &amp; Salaries'!$M22,MIN('Team &amp; Salaries'!$P22,CF112+'Team &amp; Salaries'!$N22),0)),IF('Team &amp; Salaries'!$O22="Quarterly",IF(CG$6='Team &amp; Salaries'!$M22,MIN('Team &amp; Salaries'!$N22,'Team &amp; Salaries'!$P22),IF(CG$6&gt;'Team &amp; Salaries'!$M22,IFERROR(MIN('Team &amp; Salaries'!$P22,IF(ISNUMBER(CB112),CB112,0)+'Team &amp; Salaries'!$N22),'Team &amp; Salaries'!$N22),0)),IF('Team &amp; Salaries'!$O22="Annually",IF(CG$6='Team &amp; Salaries'!$M22,MIN('Team &amp; Salaries'!$N22,'Team &amp; Salaries'!$P22),IF(CG$6&gt;'Team &amp; Salaries'!$M22,IFERROR(MIN('Team &amp; Salaries'!$P22,#REF!+'Team &amp; Salaries'!$N22),MIN('Team &amp; Salaries'!$N22,'Team &amp; Salaries'!$P22)),0))))))</f>
        <v>1</v>
      </c>
      <c r="CH112" s="286">
        <f>IF('Team &amp; Salaries'!$O22="Never",IF(CH$6&gt;='Team &amp; Salaries'!$M22,MIN('Team &amp; Salaries'!$N22,'Team &amp; Salaries'!$P22),0),IF('Team &amp; Salaries'!$O22="Monthly",IF(CH$6='Team &amp; Salaries'!$M22,MIN('Team &amp; Salaries'!$N22,'Team &amp; Salaries'!$P22),IF(CH$6&gt;'Team &amp; Salaries'!$M22,MIN('Team &amp; Salaries'!$P22,CG112+'Team &amp; Salaries'!$N22),0)),IF('Team &amp; Salaries'!$O22="Quarterly",IF(CH$6='Team &amp; Salaries'!$M22,MIN('Team &amp; Salaries'!$N22,'Team &amp; Salaries'!$P22),IF(CH$6&gt;'Team &amp; Salaries'!$M22,IFERROR(MIN('Team &amp; Salaries'!$P22,IF(ISNUMBER(CC112),CC112,0)+'Team &amp; Salaries'!$N22),'Team &amp; Salaries'!$N22),0)),IF('Team &amp; Salaries'!$O22="Annually",IF(CH$6='Team &amp; Salaries'!$M22,MIN('Team &amp; Salaries'!$N22,'Team &amp; Salaries'!$P22),IF(CH$6&gt;'Team &amp; Salaries'!$M22,IFERROR(MIN('Team &amp; Salaries'!$P22,#REF!+'Team &amp; Salaries'!$N22),MIN('Team &amp; Salaries'!$N22,'Team &amp; Salaries'!$P22)),0))))))</f>
        <v>1</v>
      </c>
      <c r="CI112" s="286">
        <f>IF('Team &amp; Salaries'!$O22="Never",IF(CI$6&gt;='Team &amp; Salaries'!$M22,MIN('Team &amp; Salaries'!$N22,'Team &amp; Salaries'!$P22),0),IF('Team &amp; Salaries'!$O22="Monthly",IF(CI$6='Team &amp; Salaries'!$M22,MIN('Team &amp; Salaries'!$N22,'Team &amp; Salaries'!$P22),IF(CI$6&gt;'Team &amp; Salaries'!$M22,MIN('Team &amp; Salaries'!$P22,CH112+'Team &amp; Salaries'!$N22),0)),IF('Team &amp; Salaries'!$O22="Quarterly",IF(CI$6='Team &amp; Salaries'!$M22,MIN('Team &amp; Salaries'!$N22,'Team &amp; Salaries'!$P22),IF(CI$6&gt;'Team &amp; Salaries'!$M22,IFERROR(MIN('Team &amp; Salaries'!$P22,IF(ISNUMBER(CD112),CD112,0)+'Team &amp; Salaries'!$N22),'Team &amp; Salaries'!$N22),0)),IF('Team &amp; Salaries'!$O22="Annually",IF(CI$6='Team &amp; Salaries'!$M22,MIN('Team &amp; Salaries'!$N22,'Team &amp; Salaries'!$P22),IF(CI$6&gt;'Team &amp; Salaries'!$M22,IFERROR(MIN('Team &amp; Salaries'!$P22,#REF!+'Team &amp; Salaries'!$N22),MIN('Team &amp; Salaries'!$N22,'Team &amp; Salaries'!$P22)),0))))))</f>
        <v>1</v>
      </c>
      <c r="CJ112" s="286">
        <f>IF('Team &amp; Salaries'!$O22="Never",IF(CJ$6&gt;='Team &amp; Salaries'!$M22,MIN('Team &amp; Salaries'!$N22,'Team &amp; Salaries'!$P22),0),IF('Team &amp; Salaries'!$O22="Monthly",IF(CJ$6='Team &amp; Salaries'!$M22,MIN('Team &amp; Salaries'!$N22,'Team &amp; Salaries'!$P22),IF(CJ$6&gt;'Team &amp; Salaries'!$M22,MIN('Team &amp; Salaries'!$P22,CI112+'Team &amp; Salaries'!$N22),0)),IF('Team &amp; Salaries'!$O22="Quarterly",IF(CJ$6='Team &amp; Salaries'!$M22,MIN('Team &amp; Salaries'!$N22,'Team &amp; Salaries'!$P22),IF(CJ$6&gt;'Team &amp; Salaries'!$M22,IFERROR(MIN('Team &amp; Salaries'!$P22,IF(ISNUMBER(CE112),CE112,0)+'Team &amp; Salaries'!$N22),'Team &amp; Salaries'!$N22),0)),IF('Team &amp; Salaries'!$O22="Annually",IF(CJ$6='Team &amp; Salaries'!$M22,MIN('Team &amp; Salaries'!$N22,'Team &amp; Salaries'!$P22),IF(CJ$6&gt;'Team &amp; Salaries'!$M22,IFERROR(MIN('Team &amp; Salaries'!$P22,#REF!+'Team &amp; Salaries'!$N22),MIN('Team &amp; Salaries'!$N22,'Team &amp; Salaries'!$P22)),0))))))</f>
        <v>1</v>
      </c>
      <c r="CK112" s="286">
        <f>IF('Team &amp; Salaries'!$O22="Never",IF(CK$6&gt;='Team &amp; Salaries'!$M22,MIN('Team &amp; Salaries'!$N22,'Team &amp; Salaries'!$P22),0),IF('Team &amp; Salaries'!$O22="Monthly",IF(CK$6='Team &amp; Salaries'!$M22,MIN('Team &amp; Salaries'!$N22,'Team &amp; Salaries'!$P22),IF(CK$6&gt;'Team &amp; Salaries'!$M22,MIN('Team &amp; Salaries'!$P22,CJ112+'Team &amp; Salaries'!$N22),0)),IF('Team &amp; Salaries'!$O22="Quarterly",IF(CK$6='Team &amp; Salaries'!$M22,MIN('Team &amp; Salaries'!$N22,'Team &amp; Salaries'!$P22),IF(CK$6&gt;'Team &amp; Salaries'!$M22,IFERROR(MIN('Team &amp; Salaries'!$P22,IF(ISNUMBER(CF112),CF112,0)+'Team &amp; Salaries'!$N22),'Team &amp; Salaries'!$N22),0)),IF('Team &amp; Salaries'!$O22="Annually",IF(CK$6='Team &amp; Salaries'!$M22,MIN('Team &amp; Salaries'!$N22,'Team &amp; Salaries'!$P22),IF(CK$6&gt;'Team &amp; Salaries'!$M22,IFERROR(MIN('Team &amp; Salaries'!$P22,#REF!+'Team &amp; Salaries'!$N22),MIN('Team &amp; Salaries'!$N22,'Team &amp; Salaries'!$P22)),0))))))</f>
        <v>1</v>
      </c>
      <c r="CL112" s="286">
        <f>IF('Team &amp; Salaries'!$O22="Never",IF(CL$6&gt;='Team &amp; Salaries'!$M22,MIN('Team &amp; Salaries'!$N22,'Team &amp; Salaries'!$P22),0),IF('Team &amp; Salaries'!$O22="Monthly",IF(CL$6='Team &amp; Salaries'!$M22,MIN('Team &amp; Salaries'!$N22,'Team &amp; Salaries'!$P22),IF(CL$6&gt;'Team &amp; Salaries'!$M22,MIN('Team &amp; Salaries'!$P22,CK112+'Team &amp; Salaries'!$N22),0)),IF('Team &amp; Salaries'!$O22="Quarterly",IF(CL$6='Team &amp; Salaries'!$M22,MIN('Team &amp; Salaries'!$N22,'Team &amp; Salaries'!$P22),IF(CL$6&gt;'Team &amp; Salaries'!$M22,IFERROR(MIN('Team &amp; Salaries'!$P22,IF(ISNUMBER(CG112),CG112,0)+'Team &amp; Salaries'!$N22),'Team &amp; Salaries'!$N22),0)),IF('Team &amp; Salaries'!$O22="Annually",IF(CL$6='Team &amp; Salaries'!$M22,MIN('Team &amp; Salaries'!$N22,'Team &amp; Salaries'!$P22),IF(CL$6&gt;'Team &amp; Salaries'!$M22,IFERROR(MIN('Team &amp; Salaries'!$P22,#REF!+'Team &amp; Salaries'!$N22),MIN('Team &amp; Salaries'!$N22,'Team &amp; Salaries'!$P22)),0))))))</f>
        <v>1</v>
      </c>
      <c r="CM112" s="286">
        <f>IF('Team &amp; Salaries'!$O22="Never",IF(CM$6&gt;='Team &amp; Salaries'!$M22,MIN('Team &amp; Salaries'!$N22,'Team &amp; Salaries'!$P22),0),IF('Team &amp; Salaries'!$O22="Monthly",IF(CM$6='Team &amp; Salaries'!$M22,MIN('Team &amp; Salaries'!$N22,'Team &amp; Salaries'!$P22),IF(CM$6&gt;'Team &amp; Salaries'!$M22,MIN('Team &amp; Salaries'!$P22,CL112+'Team &amp; Salaries'!$N22),0)),IF('Team &amp; Salaries'!$O22="Quarterly",IF(CM$6='Team &amp; Salaries'!$M22,MIN('Team &amp; Salaries'!$N22,'Team &amp; Salaries'!$P22),IF(CM$6&gt;'Team &amp; Salaries'!$M22,IFERROR(MIN('Team &amp; Salaries'!$P22,IF(ISNUMBER(CH112),CH112,0)+'Team &amp; Salaries'!$N22),'Team &amp; Salaries'!$N22),0)),IF('Team &amp; Salaries'!$O22="Annually",IF(CM$6='Team &amp; Salaries'!$M22,MIN('Team &amp; Salaries'!$N22,'Team &amp; Salaries'!$P22),IF(CM$6&gt;'Team &amp; Salaries'!$M22,IFERROR(MIN('Team &amp; Salaries'!$P22,#REF!+'Team &amp; Salaries'!$N22),MIN('Team &amp; Salaries'!$N22,'Team &amp; Salaries'!$P22)),0))))))</f>
        <v>1</v>
      </c>
      <c r="CN112" s="286">
        <f>IF('Team &amp; Salaries'!$O22="Never",IF(CN$6&gt;='Team &amp; Salaries'!$M22,MIN('Team &amp; Salaries'!$N22,'Team &amp; Salaries'!$P22),0),IF('Team &amp; Salaries'!$O22="Monthly",IF(CN$6='Team &amp; Salaries'!$M22,MIN('Team &amp; Salaries'!$N22,'Team &amp; Salaries'!$P22),IF(CN$6&gt;'Team &amp; Salaries'!$M22,MIN('Team &amp; Salaries'!$P22,CM112+'Team &amp; Salaries'!$N22),0)),IF('Team &amp; Salaries'!$O22="Quarterly",IF(CN$6='Team &amp; Salaries'!$M22,MIN('Team &amp; Salaries'!$N22,'Team &amp; Salaries'!$P22),IF(CN$6&gt;'Team &amp; Salaries'!$M22,IFERROR(MIN('Team &amp; Salaries'!$P22,IF(ISNUMBER(CI112),CI112,0)+'Team &amp; Salaries'!$N22),'Team &amp; Salaries'!$N22),0)),IF('Team &amp; Salaries'!$O22="Annually",IF(CN$6='Team &amp; Salaries'!$M22,MIN('Team &amp; Salaries'!$N22,'Team &amp; Salaries'!$P22),IF(CN$6&gt;'Team &amp; Salaries'!$M22,IFERROR(MIN('Team &amp; Salaries'!$P22,#REF!+'Team &amp; Salaries'!$N22),MIN('Team &amp; Salaries'!$N22,'Team &amp; Salaries'!$P22)),0))))))</f>
        <v>1</v>
      </c>
      <c r="CO112" s="286">
        <f>IF('Team &amp; Salaries'!$O22="Never",IF(CO$6&gt;='Team &amp; Salaries'!$M22,MIN('Team &amp; Salaries'!$N22,'Team &amp; Salaries'!$P22),0),IF('Team &amp; Salaries'!$O22="Monthly",IF(CO$6='Team &amp; Salaries'!$M22,MIN('Team &amp; Salaries'!$N22,'Team &amp; Salaries'!$P22),IF(CO$6&gt;'Team &amp; Salaries'!$M22,MIN('Team &amp; Salaries'!$P22,CN112+'Team &amp; Salaries'!$N22),0)),IF('Team &amp; Salaries'!$O22="Quarterly",IF(CO$6='Team &amp; Salaries'!$M22,MIN('Team &amp; Salaries'!$N22,'Team &amp; Salaries'!$P22),IF(CO$6&gt;'Team &amp; Salaries'!$M22,IFERROR(MIN('Team &amp; Salaries'!$P22,IF(ISNUMBER(CJ112),CJ112,0)+'Team &amp; Salaries'!$N22),'Team &amp; Salaries'!$N22),0)),IF('Team &amp; Salaries'!$O22="Annually",IF(CO$6='Team &amp; Salaries'!$M22,MIN('Team &amp; Salaries'!$N22,'Team &amp; Salaries'!$P22),IF(CO$6&gt;'Team &amp; Salaries'!$M22,IFERROR(MIN('Team &amp; Salaries'!$P22,#REF!+'Team &amp; Salaries'!$N22),MIN('Team &amp; Salaries'!$N22,'Team &amp; Salaries'!$P22)),0))))))</f>
        <v>1</v>
      </c>
      <c r="CP112" s="286">
        <f>IF('Team &amp; Salaries'!$O22="Never",IF(CP$6&gt;='Team &amp; Salaries'!$M22,MIN('Team &amp; Salaries'!$N22,'Team &amp; Salaries'!$P22),0),IF('Team &amp; Salaries'!$O22="Monthly",IF(CP$6='Team &amp; Salaries'!$M22,MIN('Team &amp; Salaries'!$N22,'Team &amp; Salaries'!$P22),IF(CP$6&gt;'Team &amp; Salaries'!$M22,MIN('Team &amp; Salaries'!$P22,CO112+'Team &amp; Salaries'!$N22),0)),IF('Team &amp; Salaries'!$O22="Quarterly",IF(CP$6='Team &amp; Salaries'!$M22,MIN('Team &amp; Salaries'!$N22,'Team &amp; Salaries'!$P22),IF(CP$6&gt;'Team &amp; Salaries'!$M22,IFERROR(MIN('Team &amp; Salaries'!$P22,IF(ISNUMBER(CK112),CK112,0)+'Team &amp; Salaries'!$N22),'Team &amp; Salaries'!$N22),0)),IF('Team &amp; Salaries'!$O22="Annually",IF(CP$6='Team &amp; Salaries'!$M22,MIN('Team &amp; Salaries'!$N22,'Team &amp; Salaries'!$P22),IF(CP$6&gt;'Team &amp; Salaries'!$M22,IFERROR(MIN('Team &amp; Salaries'!$P22,#REF!+'Team &amp; Salaries'!$N22),MIN('Team &amp; Salaries'!$N22,'Team &amp; Salaries'!$P22)),0))))))</f>
        <v>1</v>
      </c>
      <c r="CQ112" s="286">
        <f>IF('Team &amp; Salaries'!$O22="Never",IF(CQ$6&gt;='Team &amp; Salaries'!$M22,MIN('Team &amp; Salaries'!$N22,'Team &amp; Salaries'!$P22),0),IF('Team &amp; Salaries'!$O22="Monthly",IF(CQ$6='Team &amp; Salaries'!$M22,MIN('Team &amp; Salaries'!$N22,'Team &amp; Salaries'!$P22),IF(CQ$6&gt;'Team &amp; Salaries'!$M22,MIN('Team &amp; Salaries'!$P22,CP112+'Team &amp; Salaries'!$N22),0)),IF('Team &amp; Salaries'!$O22="Quarterly",IF(CQ$6='Team &amp; Salaries'!$M22,MIN('Team &amp; Salaries'!$N22,'Team &amp; Salaries'!$P22),IF(CQ$6&gt;'Team &amp; Salaries'!$M22,IFERROR(MIN('Team &amp; Salaries'!$P22,IF(ISNUMBER(CL112),CL112,0)+'Team &amp; Salaries'!$N22),'Team &amp; Salaries'!$N22),0)),IF('Team &amp; Salaries'!$O22="Annually",IF(CQ$6='Team &amp; Salaries'!$M22,MIN('Team &amp; Salaries'!$N22,'Team &amp; Salaries'!$P22),IF(CQ$6&gt;'Team &amp; Salaries'!$M22,IFERROR(MIN('Team &amp; Salaries'!$P22,#REF!+'Team &amp; Salaries'!$N22),MIN('Team &amp; Salaries'!$N22,'Team &amp; Salaries'!$P22)),0))))))</f>
        <v>1</v>
      </c>
      <c r="CR112" s="286">
        <f>IF('Team &amp; Salaries'!$O22="Never",IF(CR$6&gt;='Team &amp; Salaries'!$M22,MIN('Team &amp; Salaries'!$N22,'Team &amp; Salaries'!$P22),0),IF('Team &amp; Salaries'!$O22="Monthly",IF(CR$6='Team &amp; Salaries'!$M22,MIN('Team &amp; Salaries'!$N22,'Team &amp; Salaries'!$P22),IF(CR$6&gt;'Team &amp; Salaries'!$M22,MIN('Team &amp; Salaries'!$P22,CQ112+'Team &amp; Salaries'!$N22),0)),IF('Team &amp; Salaries'!$O22="Quarterly",IF(CR$6='Team &amp; Salaries'!$M22,MIN('Team &amp; Salaries'!$N22,'Team &amp; Salaries'!$P22),IF(CR$6&gt;'Team &amp; Salaries'!$M22,IFERROR(MIN('Team &amp; Salaries'!$P22,IF(ISNUMBER(CM112),CM112,0)+'Team &amp; Salaries'!$N22),'Team &amp; Salaries'!$N22),0)),IF('Team &amp; Salaries'!$O22="Annually",IF(CR$6='Team &amp; Salaries'!$M22,MIN('Team &amp; Salaries'!$N22,'Team &amp; Salaries'!$P22),IF(CR$6&gt;'Team &amp; Salaries'!$M22,IFERROR(MIN('Team &amp; Salaries'!$P22,#REF!+'Team &amp; Salaries'!$N22),MIN('Team &amp; Salaries'!$N22,'Team &amp; Salaries'!$P22)),0))))))</f>
        <v>1</v>
      </c>
      <c r="CS112" s="286">
        <f>IF('Team &amp; Salaries'!$O22="Never",IF(CS$6&gt;='Team &amp; Salaries'!$M22,MIN('Team &amp; Salaries'!$N22,'Team &amp; Salaries'!$P22),0),IF('Team &amp; Salaries'!$O22="Monthly",IF(CS$6='Team &amp; Salaries'!$M22,MIN('Team &amp; Salaries'!$N22,'Team &amp; Salaries'!$P22),IF(CS$6&gt;'Team &amp; Salaries'!$M22,MIN('Team &amp; Salaries'!$P22,CR112+'Team &amp; Salaries'!$N22),0)),IF('Team &amp; Salaries'!$O22="Quarterly",IF(CS$6='Team &amp; Salaries'!$M22,MIN('Team &amp; Salaries'!$N22,'Team &amp; Salaries'!$P22),IF(CS$6&gt;'Team &amp; Salaries'!$M22,IFERROR(MIN('Team &amp; Salaries'!$P22,IF(ISNUMBER(CN112),CN112,0)+'Team &amp; Salaries'!$N22),'Team &amp; Salaries'!$N22),0)),IF('Team &amp; Salaries'!$O22="Annually",IF(CS$6='Team &amp; Salaries'!$M22,MIN('Team &amp; Salaries'!$N22,'Team &amp; Salaries'!$P22),IF(CS$6&gt;'Team &amp; Salaries'!$M22,IFERROR(MIN('Team &amp; Salaries'!$P22,#REF!+'Team &amp; Salaries'!$N22),MIN('Team &amp; Salaries'!$N22,'Team &amp; Salaries'!$P22)),0))))))</f>
        <v>1</v>
      </c>
      <c r="CT112" s="286">
        <f>IF('Team &amp; Salaries'!$O22="Never",IF(CT$6&gt;='Team &amp; Salaries'!$M22,MIN('Team &amp; Salaries'!$N22,'Team &amp; Salaries'!$P22),0),IF('Team &amp; Salaries'!$O22="Monthly",IF(CT$6='Team &amp; Salaries'!$M22,MIN('Team &amp; Salaries'!$N22,'Team &amp; Salaries'!$P22),IF(CT$6&gt;'Team &amp; Salaries'!$M22,MIN('Team &amp; Salaries'!$P22,CS112+'Team &amp; Salaries'!$N22),0)),IF('Team &amp; Salaries'!$O22="Quarterly",IF(CT$6='Team &amp; Salaries'!$M22,MIN('Team &amp; Salaries'!$N22,'Team &amp; Salaries'!$P22),IF(CT$6&gt;'Team &amp; Salaries'!$M22,IFERROR(MIN('Team &amp; Salaries'!$P22,IF(ISNUMBER(CO112),CO112,0)+'Team &amp; Salaries'!$N22),'Team &amp; Salaries'!$N22),0)),IF('Team &amp; Salaries'!$O22="Annually",IF(CT$6='Team &amp; Salaries'!$M22,MIN('Team &amp; Salaries'!$N22,'Team &amp; Salaries'!$P22),IF(CT$6&gt;'Team &amp; Salaries'!$M22,IFERROR(MIN('Team &amp; Salaries'!$P22,#REF!+'Team &amp; Salaries'!$N22),MIN('Team &amp; Salaries'!$N22,'Team &amp; Salaries'!$P22)),0))))))</f>
        <v>1</v>
      </c>
      <c r="CU112" s="286">
        <f>IF('Team &amp; Salaries'!$O22="Never",IF(CU$6&gt;='Team &amp; Salaries'!$M22,MIN('Team &amp; Salaries'!$N22,'Team &amp; Salaries'!$P22),0),IF('Team &amp; Salaries'!$O22="Monthly",IF(CU$6='Team &amp; Salaries'!$M22,MIN('Team &amp; Salaries'!$N22,'Team &amp; Salaries'!$P22),IF(CU$6&gt;'Team &amp; Salaries'!$M22,MIN('Team &amp; Salaries'!$P22,CT112+'Team &amp; Salaries'!$N22),0)),IF('Team &amp; Salaries'!$O22="Quarterly",IF(CU$6='Team &amp; Salaries'!$M22,MIN('Team &amp; Salaries'!$N22,'Team &amp; Salaries'!$P22),IF(CU$6&gt;'Team &amp; Salaries'!$M22,IFERROR(MIN('Team &amp; Salaries'!$P22,IF(ISNUMBER(CP112),CP112,0)+'Team &amp; Salaries'!$N22),'Team &amp; Salaries'!$N22),0)),IF('Team &amp; Salaries'!$O22="Annually",IF(CU$6='Team &amp; Salaries'!$M22,MIN('Team &amp; Salaries'!$N22,'Team &amp; Salaries'!$P22),IF(CU$6&gt;'Team &amp; Salaries'!$M22,IFERROR(MIN('Team &amp; Salaries'!$P22,#REF!+'Team &amp; Salaries'!$N22),MIN('Team &amp; Salaries'!$N22,'Team &amp; Salaries'!$P22)),0))))))</f>
        <v>1</v>
      </c>
      <c r="CV112" s="286">
        <f>IF('Team &amp; Salaries'!$O22="Never",IF(CV$6&gt;='Team &amp; Salaries'!$M22,MIN('Team &amp; Salaries'!$N22,'Team &amp; Salaries'!$P22),0),IF('Team &amp; Salaries'!$O22="Monthly",IF(CV$6='Team &amp; Salaries'!$M22,MIN('Team &amp; Salaries'!$N22,'Team &amp; Salaries'!$P22),IF(CV$6&gt;'Team &amp; Salaries'!$M22,MIN('Team &amp; Salaries'!$P22,CU112+'Team &amp; Salaries'!$N22),0)),IF('Team &amp; Salaries'!$O22="Quarterly",IF(CV$6='Team &amp; Salaries'!$M22,MIN('Team &amp; Salaries'!$N22,'Team &amp; Salaries'!$P22),IF(CV$6&gt;'Team &amp; Salaries'!$M22,IFERROR(MIN('Team &amp; Salaries'!$P22,IF(ISNUMBER(CQ112),CQ112,0)+'Team &amp; Salaries'!$N22),'Team &amp; Salaries'!$N22),0)),IF('Team &amp; Salaries'!$O22="Annually",IF(CV$6='Team &amp; Salaries'!$M22,MIN('Team &amp; Salaries'!$N22,'Team &amp; Salaries'!$P22),IF(CV$6&gt;'Team &amp; Salaries'!$M22,IFERROR(MIN('Team &amp; Salaries'!$P22,#REF!+'Team &amp; Salaries'!$N22),MIN('Team &amp; Salaries'!$N22,'Team &amp; Salaries'!$P22)),0))))))</f>
        <v>1</v>
      </c>
      <c r="CW112" s="286">
        <f>IF('Team &amp; Salaries'!$O22="Never",IF(CW$6&gt;='Team &amp; Salaries'!$M22,MIN('Team &amp; Salaries'!$N22,'Team &amp; Salaries'!$P22),0),IF('Team &amp; Salaries'!$O22="Monthly",IF(CW$6='Team &amp; Salaries'!$M22,MIN('Team &amp; Salaries'!$N22,'Team &amp; Salaries'!$P22),IF(CW$6&gt;'Team &amp; Salaries'!$M22,MIN('Team &amp; Salaries'!$P22,CV112+'Team &amp; Salaries'!$N22),0)),IF('Team &amp; Salaries'!$O22="Quarterly",IF(CW$6='Team &amp; Salaries'!$M22,MIN('Team &amp; Salaries'!$N22,'Team &amp; Salaries'!$P22),IF(CW$6&gt;'Team &amp; Salaries'!$M22,IFERROR(MIN('Team &amp; Salaries'!$P22,IF(ISNUMBER(CR112),CR112,0)+'Team &amp; Salaries'!$N22),'Team &amp; Salaries'!$N22),0)),IF('Team &amp; Salaries'!$O22="Annually",IF(CW$6='Team &amp; Salaries'!$M22,MIN('Team &amp; Salaries'!$N22,'Team &amp; Salaries'!$P22),IF(CW$6&gt;'Team &amp; Salaries'!$M22,IFERROR(MIN('Team &amp; Salaries'!$P22,#REF!+'Team &amp; Salaries'!$N22),MIN('Team &amp; Salaries'!$N22,'Team &amp; Salaries'!$P22)),0))))))</f>
        <v>1</v>
      </c>
      <c r="CX112" s="286">
        <f>IF('Team &amp; Salaries'!$O22="Never",IF(CX$6&gt;='Team &amp; Salaries'!$M22,MIN('Team &amp; Salaries'!$N22,'Team &amp; Salaries'!$P22),0),IF('Team &amp; Salaries'!$O22="Monthly",IF(CX$6='Team &amp; Salaries'!$M22,MIN('Team &amp; Salaries'!$N22,'Team &amp; Salaries'!$P22),IF(CX$6&gt;'Team &amp; Salaries'!$M22,MIN('Team &amp; Salaries'!$P22,CW112+'Team &amp; Salaries'!$N22),0)),IF('Team &amp; Salaries'!$O22="Quarterly",IF(CX$6='Team &amp; Salaries'!$M22,MIN('Team &amp; Salaries'!$N22,'Team &amp; Salaries'!$P22),IF(CX$6&gt;'Team &amp; Salaries'!$M22,IFERROR(MIN('Team &amp; Salaries'!$P22,IF(ISNUMBER(CS112),CS112,0)+'Team &amp; Salaries'!$N22),'Team &amp; Salaries'!$N22),0)),IF('Team &amp; Salaries'!$O22="Annually",IF(CX$6='Team &amp; Salaries'!$M22,MIN('Team &amp; Salaries'!$N22,'Team &amp; Salaries'!$P22),IF(CX$6&gt;'Team &amp; Salaries'!$M22,IFERROR(MIN('Team &amp; Salaries'!$P22,#REF!+'Team &amp; Salaries'!$N22),MIN('Team &amp; Salaries'!$N22,'Team &amp; Salaries'!$P22)),0))))))</f>
        <v>1</v>
      </c>
      <c r="CY112" s="286">
        <f>IF('Team &amp; Salaries'!$O22="Never",IF(CY$6&gt;='Team &amp; Salaries'!$M22,MIN('Team &amp; Salaries'!$N22,'Team &amp; Salaries'!$P22),0),IF('Team &amp; Salaries'!$O22="Monthly",IF(CY$6='Team &amp; Salaries'!$M22,MIN('Team &amp; Salaries'!$N22,'Team &amp; Salaries'!$P22),IF(CY$6&gt;'Team &amp; Salaries'!$M22,MIN('Team &amp; Salaries'!$P22,CX112+'Team &amp; Salaries'!$N22),0)),IF('Team &amp; Salaries'!$O22="Quarterly",IF(CY$6='Team &amp; Salaries'!$M22,MIN('Team &amp; Salaries'!$N22,'Team &amp; Salaries'!$P22),IF(CY$6&gt;'Team &amp; Salaries'!$M22,IFERROR(MIN('Team &amp; Salaries'!$P22,IF(ISNUMBER(CT112),CT112,0)+'Team &amp; Salaries'!$N22),'Team &amp; Salaries'!$N22),0)),IF('Team &amp; Salaries'!$O22="Annually",IF(CY$6='Team &amp; Salaries'!$M22,MIN('Team &amp; Salaries'!$N22,'Team &amp; Salaries'!$P22),IF(CY$6&gt;'Team &amp; Salaries'!$M22,IFERROR(MIN('Team &amp; Salaries'!$P22,#REF!+'Team &amp; Salaries'!$N22),MIN('Team &amp; Salaries'!$N22,'Team &amp; Salaries'!$P22)),0))))))</f>
        <v>1</v>
      </c>
      <c r="CZ112" s="286">
        <f>IF('Team &amp; Salaries'!$O22="Never",IF(CZ$6&gt;='Team &amp; Salaries'!$M22,MIN('Team &amp; Salaries'!$N22,'Team &amp; Salaries'!$P22),0),IF('Team &amp; Salaries'!$O22="Monthly",IF(CZ$6='Team &amp; Salaries'!$M22,MIN('Team &amp; Salaries'!$N22,'Team &amp; Salaries'!$P22),IF(CZ$6&gt;'Team &amp; Salaries'!$M22,MIN('Team &amp; Salaries'!$P22,CY112+'Team &amp; Salaries'!$N22),0)),IF('Team &amp; Salaries'!$O22="Quarterly",IF(CZ$6='Team &amp; Salaries'!$M22,MIN('Team &amp; Salaries'!$N22,'Team &amp; Salaries'!$P22),IF(CZ$6&gt;'Team &amp; Salaries'!$M22,IFERROR(MIN('Team &amp; Salaries'!$P22,IF(ISNUMBER(CU112),CU112,0)+'Team &amp; Salaries'!$N22),'Team &amp; Salaries'!$N22),0)),IF('Team &amp; Salaries'!$O22="Annually",IF(CZ$6='Team &amp; Salaries'!$M22,MIN('Team &amp; Salaries'!$N22,'Team &amp; Salaries'!$P22),IF(CZ$6&gt;'Team &amp; Salaries'!$M22,IFERROR(MIN('Team &amp; Salaries'!$P22,#REF!+'Team &amp; Salaries'!$N22),MIN('Team &amp; Salaries'!$N22,'Team &amp; Salaries'!$P22)),0))))))</f>
        <v>1</v>
      </c>
      <c r="DA112" s="286">
        <f>IF('Team &amp; Salaries'!$O22="Never",IF(DA$6&gt;='Team &amp; Salaries'!$M22,MIN('Team &amp; Salaries'!$N22,'Team &amp; Salaries'!$P22),0),IF('Team &amp; Salaries'!$O22="Monthly",IF(DA$6='Team &amp; Salaries'!$M22,MIN('Team &amp; Salaries'!$N22,'Team &amp; Salaries'!$P22),IF(DA$6&gt;'Team &amp; Salaries'!$M22,MIN('Team &amp; Salaries'!$P22,CZ112+'Team &amp; Salaries'!$N22),0)),IF('Team &amp; Salaries'!$O22="Quarterly",IF(DA$6='Team &amp; Salaries'!$M22,MIN('Team &amp; Salaries'!$N22,'Team &amp; Salaries'!$P22),IF(DA$6&gt;'Team &amp; Salaries'!$M22,IFERROR(MIN('Team &amp; Salaries'!$P22,IF(ISNUMBER(CV112),CV112,0)+'Team &amp; Salaries'!$N22),'Team &amp; Salaries'!$N22),0)),IF('Team &amp; Salaries'!$O22="Annually",IF(DA$6='Team &amp; Salaries'!$M22,MIN('Team &amp; Salaries'!$N22,'Team &amp; Salaries'!$P22),IF(DA$6&gt;'Team &amp; Salaries'!$M22,IFERROR(MIN('Team &amp; Salaries'!$P22,#REF!+'Team &amp; Salaries'!$N22),MIN('Team &amp; Salaries'!$N22,'Team &amp; Salaries'!$P22)),0))))))</f>
        <v>1</v>
      </c>
      <c r="DB112" s="286">
        <f>IF('Team &amp; Salaries'!$O22="Never",IF(DB$6&gt;='Team &amp; Salaries'!$M22,MIN('Team &amp; Salaries'!$N22,'Team &amp; Salaries'!$P22),0),IF('Team &amp; Salaries'!$O22="Monthly",IF(DB$6='Team &amp; Salaries'!$M22,MIN('Team &amp; Salaries'!$N22,'Team &amp; Salaries'!$P22),IF(DB$6&gt;'Team &amp; Salaries'!$M22,MIN('Team &amp; Salaries'!$P22,DA112+'Team &amp; Salaries'!$N22),0)),IF('Team &amp; Salaries'!$O22="Quarterly",IF(DB$6='Team &amp; Salaries'!$M22,MIN('Team &amp; Salaries'!$N22,'Team &amp; Salaries'!$P22),IF(DB$6&gt;'Team &amp; Salaries'!$M22,IFERROR(MIN('Team &amp; Salaries'!$P22,IF(ISNUMBER(CW112),CW112,0)+'Team &amp; Salaries'!$N22),'Team &amp; Salaries'!$N22),0)),IF('Team &amp; Salaries'!$O22="Annually",IF(DB$6='Team &amp; Salaries'!$M22,MIN('Team &amp; Salaries'!$N22,'Team &amp; Salaries'!$P22),IF(DB$6&gt;'Team &amp; Salaries'!$M22,IFERROR(MIN('Team &amp; Salaries'!$P22,#REF!+'Team &amp; Salaries'!$N22),MIN('Team &amp; Salaries'!$N22,'Team &amp; Salaries'!$P22)),0))))))</f>
        <v>1</v>
      </c>
      <c r="DC112" s="286">
        <f>IF('Team &amp; Salaries'!$O22="Never",IF(DC$6&gt;='Team &amp; Salaries'!$M22,MIN('Team &amp; Salaries'!$N22,'Team &amp; Salaries'!$P22),0),IF('Team &amp; Salaries'!$O22="Monthly",IF(DC$6='Team &amp; Salaries'!$M22,MIN('Team &amp; Salaries'!$N22,'Team &amp; Salaries'!$P22),IF(DC$6&gt;'Team &amp; Salaries'!$M22,MIN('Team &amp; Salaries'!$P22,DB112+'Team &amp; Salaries'!$N22),0)),IF('Team &amp; Salaries'!$O22="Quarterly",IF(DC$6='Team &amp; Salaries'!$M22,MIN('Team &amp; Salaries'!$N22,'Team &amp; Salaries'!$P22),IF(DC$6&gt;'Team &amp; Salaries'!$M22,IFERROR(MIN('Team &amp; Salaries'!$P22,IF(ISNUMBER(CX112),CX112,0)+'Team &amp; Salaries'!$N22),'Team &amp; Salaries'!$N22),0)),IF('Team &amp; Salaries'!$O22="Annually",IF(DC$6='Team &amp; Salaries'!$M22,MIN('Team &amp; Salaries'!$N22,'Team &amp; Salaries'!$P22),IF(DC$6&gt;'Team &amp; Salaries'!$M22,IFERROR(MIN('Team &amp; Salaries'!$P22,#REF!+'Team &amp; Salaries'!$N22),MIN('Team &amp; Salaries'!$N22,'Team &amp; Salaries'!$P22)),0))))))</f>
        <v>1</v>
      </c>
      <c r="DD112" s="286">
        <f>IF('Team &amp; Salaries'!$O22="Never",IF(DD$6&gt;='Team &amp; Salaries'!$M22,MIN('Team &amp; Salaries'!$N22,'Team &amp; Salaries'!$P22),0),IF('Team &amp; Salaries'!$O22="Monthly",IF(DD$6='Team &amp; Salaries'!$M22,MIN('Team &amp; Salaries'!$N22,'Team &amp; Salaries'!$P22),IF(DD$6&gt;'Team &amp; Salaries'!$M22,MIN('Team &amp; Salaries'!$P22,DC112+'Team &amp; Salaries'!$N22),0)),IF('Team &amp; Salaries'!$O22="Quarterly",IF(DD$6='Team &amp; Salaries'!$M22,MIN('Team &amp; Salaries'!$N22,'Team &amp; Salaries'!$P22),IF(DD$6&gt;'Team &amp; Salaries'!$M22,IFERROR(MIN('Team &amp; Salaries'!$P22,IF(ISNUMBER(CY112),CY112,0)+'Team &amp; Salaries'!$N22),'Team &amp; Salaries'!$N22),0)),IF('Team &amp; Salaries'!$O22="Annually",IF(DD$6='Team &amp; Salaries'!$M22,MIN('Team &amp; Salaries'!$N22,'Team &amp; Salaries'!$P22),IF(DD$6&gt;'Team &amp; Salaries'!$M22,IFERROR(MIN('Team &amp; Salaries'!$P22,#REF!+'Team &amp; Salaries'!$N22),MIN('Team &amp; Salaries'!$N22,'Team &amp; Salaries'!$P22)),0))))))</f>
        <v>1</v>
      </c>
      <c r="DE112" s="286">
        <f>IF('Team &amp; Salaries'!$O22="Never",IF(DE$6&gt;='Team &amp; Salaries'!$M22,MIN('Team &amp; Salaries'!$N22,'Team &amp; Salaries'!$P22),0),IF('Team &amp; Salaries'!$O22="Monthly",IF(DE$6='Team &amp; Salaries'!$M22,MIN('Team &amp; Salaries'!$N22,'Team &amp; Salaries'!$P22),IF(DE$6&gt;'Team &amp; Salaries'!$M22,MIN('Team &amp; Salaries'!$P22,DD112+'Team &amp; Salaries'!$N22),0)),IF('Team &amp; Salaries'!$O22="Quarterly",IF(DE$6='Team &amp; Salaries'!$M22,MIN('Team &amp; Salaries'!$N22,'Team &amp; Salaries'!$P22),IF(DE$6&gt;'Team &amp; Salaries'!$M22,IFERROR(MIN('Team &amp; Salaries'!$P22,IF(ISNUMBER(CZ112),CZ112,0)+'Team &amp; Salaries'!$N22),'Team &amp; Salaries'!$N22),0)),IF('Team &amp; Salaries'!$O22="Annually",IF(DE$6='Team &amp; Salaries'!$M22,MIN('Team &amp; Salaries'!$N22,'Team &amp; Salaries'!$P22),IF(DE$6&gt;'Team &amp; Salaries'!$M22,IFERROR(MIN('Team &amp; Salaries'!$P22,#REF!+'Team &amp; Salaries'!$N22),MIN('Team &amp; Salaries'!$N22,'Team &amp; Salaries'!$P22)),0))))))</f>
        <v>1</v>
      </c>
      <c r="DF112" s="286">
        <f>IF('Team &amp; Salaries'!$O22="Never",IF(DF$6&gt;='Team &amp; Salaries'!$M22,MIN('Team &amp; Salaries'!$N22,'Team &amp; Salaries'!$P22),0),IF('Team &amp; Salaries'!$O22="Monthly",IF(DF$6='Team &amp; Salaries'!$M22,MIN('Team &amp; Salaries'!$N22,'Team &amp; Salaries'!$P22),IF(DF$6&gt;'Team &amp; Salaries'!$M22,MIN('Team &amp; Salaries'!$P22,DE112+'Team &amp; Salaries'!$N22),0)),IF('Team &amp; Salaries'!$O22="Quarterly",IF(DF$6='Team &amp; Salaries'!$M22,MIN('Team &amp; Salaries'!$N22,'Team &amp; Salaries'!$P22),IF(DF$6&gt;'Team &amp; Salaries'!$M22,IFERROR(MIN('Team &amp; Salaries'!$P22,IF(ISNUMBER(DA112),DA112,0)+'Team &amp; Salaries'!$N22),'Team &amp; Salaries'!$N22),0)),IF('Team &amp; Salaries'!$O22="Annually",IF(DF$6='Team &amp; Salaries'!$M22,MIN('Team &amp; Salaries'!$N22,'Team &amp; Salaries'!$P22),IF(DF$6&gt;'Team &amp; Salaries'!$M22,IFERROR(MIN('Team &amp; Salaries'!$P22,#REF!+'Team &amp; Salaries'!$N22),MIN('Team &amp; Salaries'!$N22,'Team &amp; Salaries'!$P22)),0))))))</f>
        <v>1</v>
      </c>
      <c r="DG112" s="286">
        <f>IF('Team &amp; Salaries'!$O22="Never",IF(DG$6&gt;='Team &amp; Salaries'!$M22,MIN('Team &amp; Salaries'!$N22,'Team &amp; Salaries'!$P22),0),IF('Team &amp; Salaries'!$O22="Monthly",IF(DG$6='Team &amp; Salaries'!$M22,MIN('Team &amp; Salaries'!$N22,'Team &amp; Salaries'!$P22),IF(DG$6&gt;'Team &amp; Salaries'!$M22,MIN('Team &amp; Salaries'!$P22,DF112+'Team &amp; Salaries'!$N22),0)),IF('Team &amp; Salaries'!$O22="Quarterly",IF(DG$6='Team &amp; Salaries'!$M22,MIN('Team &amp; Salaries'!$N22,'Team &amp; Salaries'!$P22),IF(DG$6&gt;'Team &amp; Salaries'!$M22,IFERROR(MIN('Team &amp; Salaries'!$P22,IF(ISNUMBER(DB112),DB112,0)+'Team &amp; Salaries'!$N22),'Team &amp; Salaries'!$N22),0)),IF('Team &amp; Salaries'!$O22="Annually",IF(DG$6='Team &amp; Salaries'!$M22,MIN('Team &amp; Salaries'!$N22,'Team &amp; Salaries'!$P22),IF(DG$6&gt;'Team &amp; Salaries'!$M22,IFERROR(MIN('Team &amp; Salaries'!$P22,#REF!+'Team &amp; Salaries'!$N22),MIN('Team &amp; Salaries'!$N22,'Team &amp; Salaries'!$P22)),0))))))</f>
        <v>1</v>
      </c>
      <c r="DH112" s="286">
        <f>IF('Team &amp; Salaries'!$O22="Never",IF(DH$6&gt;='Team &amp; Salaries'!$M22,MIN('Team &amp; Salaries'!$N22,'Team &amp; Salaries'!$P22),0),IF('Team &amp; Salaries'!$O22="Monthly",IF(DH$6='Team &amp; Salaries'!$M22,MIN('Team &amp; Salaries'!$N22,'Team &amp; Salaries'!$P22),IF(DH$6&gt;'Team &amp; Salaries'!$M22,MIN('Team &amp; Salaries'!$P22,DG112+'Team &amp; Salaries'!$N22),0)),IF('Team &amp; Salaries'!$O22="Quarterly",IF(DH$6='Team &amp; Salaries'!$M22,MIN('Team &amp; Salaries'!$N22,'Team &amp; Salaries'!$P22),IF(DH$6&gt;'Team &amp; Salaries'!$M22,IFERROR(MIN('Team &amp; Salaries'!$P22,IF(ISNUMBER(DC112),DC112,0)+'Team &amp; Salaries'!$N22),'Team &amp; Salaries'!$N22),0)),IF('Team &amp; Salaries'!$O22="Annually",IF(DH$6='Team &amp; Salaries'!$M22,MIN('Team &amp; Salaries'!$N22,'Team &amp; Salaries'!$P22),IF(DH$6&gt;'Team &amp; Salaries'!$M22,IFERROR(MIN('Team &amp; Salaries'!$P22,#REF!+'Team &amp; Salaries'!$N22),MIN('Team &amp; Salaries'!$N22,'Team &amp; Salaries'!$P22)),0))))))</f>
        <v>1</v>
      </c>
      <c r="DI112" s="286">
        <f>IF('Team &amp; Salaries'!$O22="Never",IF(DI$6&gt;='Team &amp; Salaries'!$M22,MIN('Team &amp; Salaries'!$N22,'Team &amp; Salaries'!$P22),0),IF('Team &amp; Salaries'!$O22="Monthly",IF(DI$6='Team &amp; Salaries'!$M22,MIN('Team &amp; Salaries'!$N22,'Team &amp; Salaries'!$P22),IF(DI$6&gt;'Team &amp; Salaries'!$M22,MIN('Team &amp; Salaries'!$P22,DH112+'Team &amp; Salaries'!$N22),0)),IF('Team &amp; Salaries'!$O22="Quarterly",IF(DI$6='Team &amp; Salaries'!$M22,MIN('Team &amp; Salaries'!$N22,'Team &amp; Salaries'!$P22),IF(DI$6&gt;'Team &amp; Salaries'!$M22,IFERROR(MIN('Team &amp; Salaries'!$P22,IF(ISNUMBER(DD112),DD112,0)+'Team &amp; Salaries'!$N22),'Team &amp; Salaries'!$N22),0)),IF('Team &amp; Salaries'!$O22="Annually",IF(DI$6='Team &amp; Salaries'!$M22,MIN('Team &amp; Salaries'!$N22,'Team &amp; Salaries'!$P22),IF(DI$6&gt;'Team &amp; Salaries'!$M22,IFERROR(MIN('Team &amp; Salaries'!$P22,#REF!+'Team &amp; Salaries'!$N22),MIN('Team &amp; Salaries'!$N22,'Team &amp; Salaries'!$P22)),0))))))</f>
        <v>1</v>
      </c>
    </row>
    <row r="113" spans="1:113" customFormat="1" ht="16">
      <c r="A113" s="114" t="str">
        <f>'Team &amp; Salaries'!A23</f>
        <v>Mobile Dev</v>
      </c>
      <c r="B113" s="114"/>
      <c r="C113" s="114"/>
      <c r="D113" s="285"/>
      <c r="E113" s="361" t="s">
        <v>193</v>
      </c>
      <c r="F113" s="286">
        <f>IF('Team &amp; Salaries'!$O23="Never",IF(F$6&gt;='Team &amp; Salaries'!$M23,MIN('Team &amp; Salaries'!$N23,'Team &amp; Salaries'!$P23),0),IF('Team &amp; Salaries'!$O23="Monthly",IF(F$6='Team &amp; Salaries'!$M23,MIN('Team &amp; Salaries'!$N23,'Team &amp; Salaries'!$P23),IF(F$6&gt;'Team &amp; Salaries'!$M23,MIN('Team &amp; Salaries'!$P23,E113+'Team &amp; Salaries'!$N23),0)),IF('Team &amp; Salaries'!$O23="Quarterly",IF(F$6='Team &amp; Salaries'!$M23,MIN('Team &amp; Salaries'!$N23,'Team &amp; Salaries'!$P23),IF(F$6&gt;'Team &amp; Salaries'!$M23,IFERROR(MIN('Team &amp; Salaries'!$P23,IF(ISNUMBER(A113),A113,0)+'Team &amp; Salaries'!$N23),'Team &amp; Salaries'!$N23),0)),IF('Team &amp; Salaries'!$O23="Annually",IF(F$6='Team &amp; Salaries'!$M23,MIN('Team &amp; Salaries'!$N23,'Team &amp; Salaries'!$P23),IF(F$6&gt;'Team &amp; Salaries'!$M23,IFERROR(MIN('Team &amp; Salaries'!$P23,#REF!+'Team &amp; Salaries'!$N23),MIN('Team &amp; Salaries'!$N23,'Team &amp; Salaries'!$P23)),0))))))</f>
        <v>0</v>
      </c>
      <c r="G113" s="286">
        <f>IF('Team &amp; Salaries'!$O23="Never",IF(G$6&gt;='Team &amp; Salaries'!$M23,MIN('Team &amp; Salaries'!$N23,'Team &amp; Salaries'!$P23),0),IF('Team &amp; Salaries'!$O23="Monthly",IF(G$6='Team &amp; Salaries'!$M23,MIN('Team &amp; Salaries'!$N23,'Team &amp; Salaries'!$P23),IF(G$6&gt;'Team &amp; Salaries'!$M23,MIN('Team &amp; Salaries'!$P23,F113+'Team &amp; Salaries'!$N23),0)),IF('Team &amp; Salaries'!$O23="Quarterly",IF(G$6='Team &amp; Salaries'!$M23,MIN('Team &amp; Salaries'!$N23,'Team &amp; Salaries'!$P23),IF(G$6&gt;'Team &amp; Salaries'!$M23,IFERROR(MIN('Team &amp; Salaries'!$P23,IF(ISNUMBER(B113),B113,0)+'Team &amp; Salaries'!$N23),'Team &amp; Salaries'!$N23),0)),IF('Team &amp; Salaries'!$O23="Annually",IF(G$6='Team &amp; Salaries'!$M23,MIN('Team &amp; Salaries'!$N23,'Team &amp; Salaries'!$P23),IF(G$6&gt;'Team &amp; Salaries'!$M23,IFERROR(MIN('Team &amp; Salaries'!$P23,#REF!+'Team &amp; Salaries'!$N23),MIN('Team &amp; Salaries'!$N23,'Team &amp; Salaries'!$P23)),0))))))</f>
        <v>0</v>
      </c>
      <c r="H113" s="286">
        <f>IF('Team &amp; Salaries'!$O23="Never",IF(H$6&gt;='Team &amp; Salaries'!$M23,MIN('Team &amp; Salaries'!$N23,'Team &amp; Salaries'!$P23),0),IF('Team &amp; Salaries'!$O23="Monthly",IF(H$6='Team &amp; Salaries'!$M23,MIN('Team &amp; Salaries'!$N23,'Team &amp; Salaries'!$P23),IF(H$6&gt;'Team &amp; Salaries'!$M23,MIN('Team &amp; Salaries'!$P23,G113+'Team &amp; Salaries'!$N23),0)),IF('Team &amp; Salaries'!$O23="Quarterly",IF(H$6='Team &amp; Salaries'!$M23,MIN('Team &amp; Salaries'!$N23,'Team &amp; Salaries'!$P23),IF(H$6&gt;'Team &amp; Salaries'!$M23,IFERROR(MIN('Team &amp; Salaries'!$P23,IF(ISNUMBER(C113),C113,0)+'Team &amp; Salaries'!$N23),'Team &amp; Salaries'!$N23),0)),IF('Team &amp; Salaries'!$O23="Annually",IF(H$6='Team &amp; Salaries'!$M23,MIN('Team &amp; Salaries'!$N23,'Team &amp; Salaries'!$P23),IF(H$6&gt;'Team &amp; Salaries'!$M23,IFERROR(MIN('Team &amp; Salaries'!$P23,#REF!+'Team &amp; Salaries'!$N23),MIN('Team &amp; Salaries'!$N23,'Team &amp; Salaries'!$P23)),0))))))</f>
        <v>0</v>
      </c>
      <c r="I113" s="286">
        <f>IF('Team &amp; Salaries'!$O23="Never",IF(I$6&gt;='Team &amp; Salaries'!$M23,MIN('Team &amp; Salaries'!$N23,'Team &amp; Salaries'!$P23),0),IF('Team &amp; Salaries'!$O23="Monthly",IF(I$6='Team &amp; Salaries'!$M23,MIN('Team &amp; Salaries'!$N23,'Team &amp; Salaries'!$P23),IF(I$6&gt;'Team &amp; Salaries'!$M23,MIN('Team &amp; Salaries'!$P23,H113+'Team &amp; Salaries'!$N23),0)),IF('Team &amp; Salaries'!$O23="Quarterly",IF(I$6='Team &amp; Salaries'!$M23,MIN('Team &amp; Salaries'!$N23,'Team &amp; Salaries'!$P23),IF(I$6&gt;'Team &amp; Salaries'!$M23,IFERROR(MIN('Team &amp; Salaries'!$P23,IF(ISNUMBER(D113),D113,0)+'Team &amp; Salaries'!$N23),'Team &amp; Salaries'!$N23),0)),IF('Team &amp; Salaries'!$O23="Annually",IF(I$6='Team &amp; Salaries'!$M23,MIN('Team &amp; Salaries'!$N23,'Team &amp; Salaries'!$P23),IF(I$6&gt;'Team &amp; Salaries'!$M23,IFERROR(MIN('Team &amp; Salaries'!$P23,#REF!+'Team &amp; Salaries'!$N23),MIN('Team &amp; Salaries'!$N23,'Team &amp; Salaries'!$P23)),0))))))</f>
        <v>0</v>
      </c>
      <c r="J113" s="286">
        <f>IF('Team &amp; Salaries'!$O23="Never",IF(J$6&gt;='Team &amp; Salaries'!$M23,MIN('Team &amp; Salaries'!$N23,'Team &amp; Salaries'!$P23),0),IF('Team &amp; Salaries'!$O23="Monthly",IF(J$6='Team &amp; Salaries'!$M23,MIN('Team &amp; Salaries'!$N23,'Team &amp; Salaries'!$P23),IF(J$6&gt;'Team &amp; Salaries'!$M23,MIN('Team &amp; Salaries'!$P23,I113+'Team &amp; Salaries'!$N23),0)),IF('Team &amp; Salaries'!$O23="Quarterly",IF(J$6='Team &amp; Salaries'!$M23,MIN('Team &amp; Salaries'!$N23,'Team &amp; Salaries'!$P23),IF(J$6&gt;'Team &amp; Salaries'!$M23,IFERROR(MIN('Team &amp; Salaries'!$P23,IF(ISNUMBER(E113),E113,0)+'Team &amp; Salaries'!$N23),'Team &amp; Salaries'!$N23),0)),IF('Team &amp; Salaries'!$O23="Annually",IF(J$6='Team &amp; Salaries'!$M23,MIN('Team &amp; Salaries'!$N23,'Team &amp; Salaries'!$P23),IF(J$6&gt;'Team &amp; Salaries'!$M23,IFERROR(MIN('Team &amp; Salaries'!$P23,#REF!+'Team &amp; Salaries'!$N23),MIN('Team &amp; Salaries'!$N23,'Team &amp; Salaries'!$P23)),0))))))</f>
        <v>0</v>
      </c>
      <c r="K113" s="286">
        <f>IF('Team &amp; Salaries'!$O23="Never",IF(K$6&gt;='Team &amp; Salaries'!$M23,MIN('Team &amp; Salaries'!$N23,'Team &amp; Salaries'!$P23),0),IF('Team &amp; Salaries'!$O23="Monthly",IF(K$6='Team &amp; Salaries'!$M23,MIN('Team &amp; Salaries'!$N23,'Team &amp; Salaries'!$P23),IF(K$6&gt;'Team &amp; Salaries'!$M23,MIN('Team &amp; Salaries'!$P23,J113+'Team &amp; Salaries'!$N23),0)),IF('Team &amp; Salaries'!$O23="Quarterly",IF(K$6='Team &amp; Salaries'!$M23,MIN('Team &amp; Salaries'!$N23,'Team &amp; Salaries'!$P23),IF(K$6&gt;'Team &amp; Salaries'!$M23,IFERROR(MIN('Team &amp; Salaries'!$P23,IF(ISNUMBER(F113),F113,0)+'Team &amp; Salaries'!$N23),'Team &amp; Salaries'!$N23),0)),IF('Team &amp; Salaries'!$O23="Annually",IF(K$6='Team &amp; Salaries'!$M23,MIN('Team &amp; Salaries'!$N23,'Team &amp; Salaries'!$P23),IF(K$6&gt;'Team &amp; Salaries'!$M23,IFERROR(MIN('Team &amp; Salaries'!$P23,#REF!+'Team &amp; Salaries'!$N23),MIN('Team &amp; Salaries'!$N23,'Team &amp; Salaries'!$P23)),0))))))</f>
        <v>0</v>
      </c>
      <c r="L113" s="286">
        <f>IF('Team &amp; Salaries'!$O23="Never",IF(L$6&gt;='Team &amp; Salaries'!$M23,MIN('Team &amp; Salaries'!$N23,'Team &amp; Salaries'!$P23),0),IF('Team &amp; Salaries'!$O23="Monthly",IF(L$6='Team &amp; Salaries'!$M23,MIN('Team &amp; Salaries'!$N23,'Team &amp; Salaries'!$P23),IF(L$6&gt;'Team &amp; Salaries'!$M23,MIN('Team &amp; Salaries'!$P23,K113+'Team &amp; Salaries'!$N23),0)),IF('Team &amp; Salaries'!$O23="Quarterly",IF(L$6='Team &amp; Salaries'!$M23,MIN('Team &amp; Salaries'!$N23,'Team &amp; Salaries'!$P23),IF(L$6&gt;'Team &amp; Salaries'!$M23,IFERROR(MIN('Team &amp; Salaries'!$P23,IF(ISNUMBER(G113),G113,0)+'Team &amp; Salaries'!$N23),'Team &amp; Salaries'!$N23),0)),IF('Team &amp; Salaries'!$O23="Annually",IF(L$6='Team &amp; Salaries'!$M23,MIN('Team &amp; Salaries'!$N23,'Team &amp; Salaries'!$P23),IF(L$6&gt;'Team &amp; Salaries'!$M23,IFERROR(MIN('Team &amp; Salaries'!$P23,#REF!+'Team &amp; Salaries'!$N23),MIN('Team &amp; Salaries'!$N23,'Team &amp; Salaries'!$P23)),0))))))</f>
        <v>0</v>
      </c>
      <c r="M113" s="286">
        <f>IF('Team &amp; Salaries'!$O23="Never",IF(M$6&gt;='Team &amp; Salaries'!$M23,MIN('Team &amp; Salaries'!$N23,'Team &amp; Salaries'!$P23),0),IF('Team &amp; Salaries'!$O23="Monthly",IF(M$6='Team &amp; Salaries'!$M23,MIN('Team &amp; Salaries'!$N23,'Team &amp; Salaries'!$P23),IF(M$6&gt;'Team &amp; Salaries'!$M23,MIN('Team &amp; Salaries'!$P23,L113+'Team &amp; Salaries'!$N23),0)),IF('Team &amp; Salaries'!$O23="Quarterly",IF(M$6='Team &amp; Salaries'!$M23,MIN('Team &amp; Salaries'!$N23,'Team &amp; Salaries'!$P23),IF(M$6&gt;'Team &amp; Salaries'!$M23,IFERROR(MIN('Team &amp; Salaries'!$P23,IF(ISNUMBER(H113),H113,0)+'Team &amp; Salaries'!$N23),'Team &amp; Salaries'!$N23),0)),IF('Team &amp; Salaries'!$O23="Annually",IF(M$6='Team &amp; Salaries'!$M23,MIN('Team &amp; Salaries'!$N23,'Team &amp; Salaries'!$P23),IF(M$6&gt;'Team &amp; Salaries'!$M23,IFERROR(MIN('Team &amp; Salaries'!$P23,#REF!+'Team &amp; Salaries'!$N23),MIN('Team &amp; Salaries'!$N23,'Team &amp; Salaries'!$P23)),0))))))</f>
        <v>0</v>
      </c>
      <c r="N113" s="286">
        <f>IF('Team &amp; Salaries'!$O23="Never",IF(N$6&gt;='Team &amp; Salaries'!$M23,MIN('Team &amp; Salaries'!$N23,'Team &amp; Salaries'!$P23),0),IF('Team &amp; Salaries'!$O23="Monthly",IF(N$6='Team &amp; Salaries'!$M23,MIN('Team &amp; Salaries'!$N23,'Team &amp; Salaries'!$P23),IF(N$6&gt;'Team &amp; Salaries'!$M23,MIN('Team &amp; Salaries'!$P23,M113+'Team &amp; Salaries'!$N23),0)),IF('Team &amp; Salaries'!$O23="Quarterly",IF(N$6='Team &amp; Salaries'!$M23,MIN('Team &amp; Salaries'!$N23,'Team &amp; Salaries'!$P23),IF(N$6&gt;'Team &amp; Salaries'!$M23,IFERROR(MIN('Team &amp; Salaries'!$P23,IF(ISNUMBER(I113),I113,0)+'Team &amp; Salaries'!$N23),'Team &amp; Salaries'!$N23),0)),IF('Team &amp; Salaries'!$O23="Annually",IF(N$6='Team &amp; Salaries'!$M23,MIN('Team &amp; Salaries'!$N23,'Team &amp; Salaries'!$P23),IF(N$6&gt;'Team &amp; Salaries'!$M23,IFERROR(MIN('Team &amp; Salaries'!$P23,#REF!+'Team &amp; Salaries'!$N23),MIN('Team &amp; Salaries'!$N23,'Team &amp; Salaries'!$P23)),0))))))</f>
        <v>0</v>
      </c>
      <c r="O113" s="286">
        <f>IF('Team &amp; Salaries'!$O23="Never",IF(O$6&gt;='Team &amp; Salaries'!$M23,MIN('Team &amp; Salaries'!$N23,'Team &amp; Salaries'!$P23),0),IF('Team &amp; Salaries'!$O23="Monthly",IF(O$6='Team &amp; Salaries'!$M23,MIN('Team &amp; Salaries'!$N23,'Team &amp; Salaries'!$P23),IF(O$6&gt;'Team &amp; Salaries'!$M23,MIN('Team &amp; Salaries'!$P23,N113+'Team &amp; Salaries'!$N23),0)),IF('Team &amp; Salaries'!$O23="Quarterly",IF(O$6='Team &amp; Salaries'!$M23,MIN('Team &amp; Salaries'!$N23,'Team &amp; Salaries'!$P23),IF(O$6&gt;'Team &amp; Salaries'!$M23,IFERROR(MIN('Team &amp; Salaries'!$P23,IF(ISNUMBER(J113),J113,0)+'Team &amp; Salaries'!$N23),'Team &amp; Salaries'!$N23),0)),IF('Team &amp; Salaries'!$O23="Annually",IF(O$6='Team &amp; Salaries'!$M23,MIN('Team &amp; Salaries'!$N23,'Team &amp; Salaries'!$P23),IF(O$6&gt;'Team &amp; Salaries'!$M23,IFERROR(MIN('Team &amp; Salaries'!$P23,#REF!+'Team &amp; Salaries'!$N23),MIN('Team &amp; Salaries'!$N23,'Team &amp; Salaries'!$P23)),0))))))</f>
        <v>0</v>
      </c>
      <c r="P113" s="286">
        <f>IF('Team &amp; Salaries'!$O23="Never",IF(P$6&gt;='Team &amp; Salaries'!$M23,MIN('Team &amp; Salaries'!$N23,'Team &amp; Salaries'!$P23),0),IF('Team &amp; Salaries'!$O23="Monthly",IF(P$6='Team &amp; Salaries'!$M23,MIN('Team &amp; Salaries'!$N23,'Team &amp; Salaries'!$P23),IF(P$6&gt;'Team &amp; Salaries'!$M23,MIN('Team &amp; Salaries'!$P23,O113+'Team &amp; Salaries'!$N23),0)),IF('Team &amp; Salaries'!$O23="Quarterly",IF(P$6='Team &amp; Salaries'!$M23,MIN('Team &amp; Salaries'!$N23,'Team &amp; Salaries'!$P23),IF(P$6&gt;'Team &amp; Salaries'!$M23,IFERROR(MIN('Team &amp; Salaries'!$P23,IF(ISNUMBER(K113),K113,0)+'Team &amp; Salaries'!$N23),'Team &amp; Salaries'!$N23),0)),IF('Team &amp; Salaries'!$O23="Annually",IF(P$6='Team &amp; Salaries'!$M23,MIN('Team &amp; Salaries'!$N23,'Team &amp; Salaries'!$P23),IF(P$6&gt;'Team &amp; Salaries'!$M23,IFERROR(MIN('Team &amp; Salaries'!$P23,#REF!+'Team &amp; Salaries'!$N23),MIN('Team &amp; Salaries'!$N23,'Team &amp; Salaries'!$P23)),0))))))</f>
        <v>0</v>
      </c>
      <c r="Q113" s="286">
        <f>IF('Team &amp; Salaries'!$O23="Never",IF(Q$6&gt;='Team &amp; Salaries'!$M23,MIN('Team &amp; Salaries'!$N23,'Team &amp; Salaries'!$P23),0),IF('Team &amp; Salaries'!$O23="Monthly",IF(Q$6='Team &amp; Salaries'!$M23,MIN('Team &amp; Salaries'!$N23,'Team &amp; Salaries'!$P23),IF(Q$6&gt;'Team &amp; Salaries'!$M23,MIN('Team &amp; Salaries'!$P23,P113+'Team &amp; Salaries'!$N23),0)),IF('Team &amp; Salaries'!$O23="Quarterly",IF(Q$6='Team &amp; Salaries'!$M23,MIN('Team &amp; Salaries'!$N23,'Team &amp; Salaries'!$P23),IF(Q$6&gt;'Team &amp; Salaries'!$M23,IFERROR(MIN('Team &amp; Salaries'!$P23,IF(ISNUMBER(L113),L113,0)+'Team &amp; Salaries'!$N23),'Team &amp; Salaries'!$N23),0)),IF('Team &amp; Salaries'!$O23="Annually",IF(Q$6='Team &amp; Salaries'!$M23,MIN('Team &amp; Salaries'!$N23,'Team &amp; Salaries'!$P23),IF(Q$6&gt;'Team &amp; Salaries'!$M23,IFERROR(MIN('Team &amp; Salaries'!$P23,#REF!+'Team &amp; Salaries'!$N23),MIN('Team &amp; Salaries'!$N23,'Team &amp; Salaries'!$P23)),0))))))</f>
        <v>0</v>
      </c>
      <c r="R113" s="286">
        <f>IF('Team &amp; Salaries'!$O23="Never",IF(R$6&gt;='Team &amp; Salaries'!$M23,MIN('Team &amp; Salaries'!$N23,'Team &amp; Salaries'!$P23),0),IF('Team &amp; Salaries'!$O23="Monthly",IF(R$6='Team &amp; Salaries'!$M23,MIN('Team &amp; Salaries'!$N23,'Team &amp; Salaries'!$P23),IF(R$6&gt;'Team &amp; Salaries'!$M23,MIN('Team &amp; Salaries'!$P23,Q113+'Team &amp; Salaries'!$N23),0)),IF('Team &amp; Salaries'!$O23="Quarterly",IF(R$6='Team &amp; Salaries'!$M23,MIN('Team &amp; Salaries'!$N23,'Team &amp; Salaries'!$P23),IF(R$6&gt;'Team &amp; Salaries'!$M23,IFERROR(MIN('Team &amp; Salaries'!$P23,IF(ISNUMBER(M113),M113,0)+'Team &amp; Salaries'!$N23),'Team &amp; Salaries'!$N23),0)),IF('Team &amp; Salaries'!$O23="Annually",IF(R$6='Team &amp; Salaries'!$M23,MIN('Team &amp; Salaries'!$N23,'Team &amp; Salaries'!$P23),IF(R$6&gt;'Team &amp; Salaries'!$M23,IFERROR(MIN('Team &amp; Salaries'!$P23,#REF!+'Team &amp; Salaries'!$N23),MIN('Team &amp; Salaries'!$N23,'Team &amp; Salaries'!$P23)),0))))))</f>
        <v>0</v>
      </c>
      <c r="S113" s="286">
        <f>IF('Team &amp; Salaries'!$O23="Never",IF(S$6&gt;='Team &amp; Salaries'!$M23,MIN('Team &amp; Salaries'!$N23,'Team &amp; Salaries'!$P23),0),IF('Team &amp; Salaries'!$O23="Monthly",IF(S$6='Team &amp; Salaries'!$M23,MIN('Team &amp; Salaries'!$N23,'Team &amp; Salaries'!$P23),IF(S$6&gt;'Team &amp; Salaries'!$M23,MIN('Team &amp; Salaries'!$P23,R113+'Team &amp; Salaries'!$N23),0)),IF('Team &amp; Salaries'!$O23="Quarterly",IF(S$6='Team &amp; Salaries'!$M23,MIN('Team &amp; Salaries'!$N23,'Team &amp; Salaries'!$P23),IF(S$6&gt;'Team &amp; Salaries'!$M23,IFERROR(MIN('Team &amp; Salaries'!$P23,IF(ISNUMBER(N113),N113,0)+'Team &amp; Salaries'!$N23),'Team &amp; Salaries'!$N23),0)),IF('Team &amp; Salaries'!$O23="Annually",IF(S$6='Team &amp; Salaries'!$M23,MIN('Team &amp; Salaries'!$N23,'Team &amp; Salaries'!$P23),IF(S$6&gt;'Team &amp; Salaries'!$M23,IFERROR(MIN('Team &amp; Salaries'!$P23,#REF!+'Team &amp; Salaries'!$N23),MIN('Team &amp; Salaries'!$N23,'Team &amp; Salaries'!$P23)),0))))))</f>
        <v>0</v>
      </c>
      <c r="T113" s="286">
        <f>IF('Team &amp; Salaries'!$O23="Never",IF(T$6&gt;='Team &amp; Salaries'!$M23,MIN('Team &amp; Salaries'!$N23,'Team &amp; Salaries'!$P23),0),IF('Team &amp; Salaries'!$O23="Monthly",IF(T$6='Team &amp; Salaries'!$M23,MIN('Team &amp; Salaries'!$N23,'Team &amp; Salaries'!$P23),IF(T$6&gt;'Team &amp; Salaries'!$M23,MIN('Team &amp; Salaries'!$P23,S113+'Team &amp; Salaries'!$N23),0)),IF('Team &amp; Salaries'!$O23="Quarterly",IF(T$6='Team &amp; Salaries'!$M23,MIN('Team &amp; Salaries'!$N23,'Team &amp; Salaries'!$P23),IF(T$6&gt;'Team &amp; Salaries'!$M23,IFERROR(MIN('Team &amp; Salaries'!$P23,IF(ISNUMBER(O113),O113,0)+'Team &amp; Salaries'!$N23),'Team &amp; Salaries'!$N23),0)),IF('Team &amp; Salaries'!$O23="Annually",IF(T$6='Team &amp; Salaries'!$M23,MIN('Team &amp; Salaries'!$N23,'Team &amp; Salaries'!$P23),IF(T$6&gt;'Team &amp; Salaries'!$M23,IFERROR(MIN('Team &amp; Salaries'!$P23,#REF!+'Team &amp; Salaries'!$N23),MIN('Team &amp; Salaries'!$N23,'Team &amp; Salaries'!$P23)),0))))))</f>
        <v>0</v>
      </c>
      <c r="U113" s="286">
        <f>IF('Team &amp; Salaries'!$O23="Never",IF(U$6&gt;='Team &amp; Salaries'!$M23,MIN('Team &amp; Salaries'!$N23,'Team &amp; Salaries'!$P23),0),IF('Team &amp; Salaries'!$O23="Monthly",IF(U$6='Team &amp; Salaries'!$M23,MIN('Team &amp; Salaries'!$N23,'Team &amp; Salaries'!$P23),IF(U$6&gt;'Team &amp; Salaries'!$M23,MIN('Team &amp; Salaries'!$P23,T113+'Team &amp; Salaries'!$N23),0)),IF('Team &amp; Salaries'!$O23="Quarterly",IF(U$6='Team &amp; Salaries'!$M23,MIN('Team &amp; Salaries'!$N23,'Team &amp; Salaries'!$P23),IF(U$6&gt;'Team &amp; Salaries'!$M23,IFERROR(MIN('Team &amp; Salaries'!$P23,IF(ISNUMBER(P113),P113,0)+'Team &amp; Salaries'!$N23),'Team &amp; Salaries'!$N23),0)),IF('Team &amp; Salaries'!$O23="Annually",IF(U$6='Team &amp; Salaries'!$M23,MIN('Team &amp; Salaries'!$N23,'Team &amp; Salaries'!$P23),IF(U$6&gt;'Team &amp; Salaries'!$M23,IFERROR(MIN('Team &amp; Salaries'!$P23,#REF!+'Team &amp; Salaries'!$N23),MIN('Team &amp; Salaries'!$N23,'Team &amp; Salaries'!$P23)),0))))))</f>
        <v>0</v>
      </c>
      <c r="V113" s="286">
        <f>IF('Team &amp; Salaries'!$O23="Never",IF(V$6&gt;='Team &amp; Salaries'!$M23,MIN('Team &amp; Salaries'!$N23,'Team &amp; Salaries'!$P23),0),IF('Team &amp; Salaries'!$O23="Monthly",IF(V$6='Team &amp; Salaries'!$M23,MIN('Team &amp; Salaries'!$N23,'Team &amp; Salaries'!$P23),IF(V$6&gt;'Team &amp; Salaries'!$M23,MIN('Team &amp; Salaries'!$P23,U113+'Team &amp; Salaries'!$N23),0)),IF('Team &amp; Salaries'!$O23="Quarterly",IF(V$6='Team &amp; Salaries'!$M23,MIN('Team &amp; Salaries'!$N23,'Team &amp; Salaries'!$P23),IF(V$6&gt;'Team &amp; Salaries'!$M23,IFERROR(MIN('Team &amp; Salaries'!$P23,IF(ISNUMBER(Q113),Q113,0)+'Team &amp; Salaries'!$N23),'Team &amp; Salaries'!$N23),0)),IF('Team &amp; Salaries'!$O23="Annually",IF(V$6='Team &amp; Salaries'!$M23,MIN('Team &amp; Salaries'!$N23,'Team &amp; Salaries'!$P23),IF(V$6&gt;'Team &amp; Salaries'!$M23,IFERROR(MIN('Team &amp; Salaries'!$P23,#REF!+'Team &amp; Salaries'!$N23),MIN('Team &amp; Salaries'!$N23,'Team &amp; Salaries'!$P23)),0))))))</f>
        <v>0</v>
      </c>
      <c r="W113" s="286">
        <f>IF('Team &amp; Salaries'!$O23="Never",IF(W$6&gt;='Team &amp; Salaries'!$M23,MIN('Team &amp; Salaries'!$N23,'Team &amp; Salaries'!$P23),0),IF('Team &amp; Salaries'!$O23="Monthly",IF(W$6='Team &amp; Salaries'!$M23,MIN('Team &amp; Salaries'!$N23,'Team &amp; Salaries'!$P23),IF(W$6&gt;'Team &amp; Salaries'!$M23,MIN('Team &amp; Salaries'!$P23,V113+'Team &amp; Salaries'!$N23),0)),IF('Team &amp; Salaries'!$O23="Quarterly",IF(W$6='Team &amp; Salaries'!$M23,MIN('Team &amp; Salaries'!$N23,'Team &amp; Salaries'!$P23),IF(W$6&gt;'Team &amp; Salaries'!$M23,IFERROR(MIN('Team &amp; Salaries'!$P23,IF(ISNUMBER(R113),R113,0)+'Team &amp; Salaries'!$N23),'Team &amp; Salaries'!$N23),0)),IF('Team &amp; Salaries'!$O23="Annually",IF(W$6='Team &amp; Salaries'!$M23,MIN('Team &amp; Salaries'!$N23,'Team &amp; Salaries'!$P23),IF(W$6&gt;'Team &amp; Salaries'!$M23,IFERROR(MIN('Team &amp; Salaries'!$P23,#REF!+'Team &amp; Salaries'!$N23),MIN('Team &amp; Salaries'!$N23,'Team &amp; Salaries'!$P23)),0))))))</f>
        <v>0</v>
      </c>
      <c r="X113" s="286">
        <f>IF('Team &amp; Salaries'!$O23="Never",IF(X$6&gt;='Team &amp; Salaries'!$M23,MIN('Team &amp; Salaries'!$N23,'Team &amp; Salaries'!$P23),0),IF('Team &amp; Salaries'!$O23="Monthly",IF(X$6='Team &amp; Salaries'!$M23,MIN('Team &amp; Salaries'!$N23,'Team &amp; Salaries'!$P23),IF(X$6&gt;'Team &amp; Salaries'!$M23,MIN('Team &amp; Salaries'!$P23,W113+'Team &amp; Salaries'!$N23),0)),IF('Team &amp; Salaries'!$O23="Quarterly",IF(X$6='Team &amp; Salaries'!$M23,MIN('Team &amp; Salaries'!$N23,'Team &amp; Salaries'!$P23),IF(X$6&gt;'Team &amp; Salaries'!$M23,IFERROR(MIN('Team &amp; Salaries'!$P23,IF(ISNUMBER(S113),S113,0)+'Team &amp; Salaries'!$N23),'Team &amp; Salaries'!$N23),0)),IF('Team &amp; Salaries'!$O23="Annually",IF(X$6='Team &amp; Salaries'!$M23,MIN('Team &amp; Salaries'!$N23,'Team &amp; Salaries'!$P23),IF(X$6&gt;'Team &amp; Salaries'!$M23,IFERROR(MIN('Team &amp; Salaries'!$P23,#REF!+'Team &amp; Salaries'!$N23),MIN('Team &amp; Salaries'!$N23,'Team &amp; Salaries'!$P23)),0))))))</f>
        <v>0</v>
      </c>
      <c r="Y113" s="286">
        <f>IF('Team &amp; Salaries'!$O23="Never",IF(Y$6&gt;='Team &amp; Salaries'!$M23,MIN('Team &amp; Salaries'!$N23,'Team &amp; Salaries'!$P23),0),IF('Team &amp; Salaries'!$O23="Monthly",IF(Y$6='Team &amp; Salaries'!$M23,MIN('Team &amp; Salaries'!$N23,'Team &amp; Salaries'!$P23),IF(Y$6&gt;'Team &amp; Salaries'!$M23,MIN('Team &amp; Salaries'!$P23,X113+'Team &amp; Salaries'!$N23),0)),IF('Team &amp; Salaries'!$O23="Quarterly",IF(Y$6='Team &amp; Salaries'!$M23,MIN('Team &amp; Salaries'!$N23,'Team &amp; Salaries'!$P23),IF(Y$6&gt;'Team &amp; Salaries'!$M23,IFERROR(MIN('Team &amp; Salaries'!$P23,IF(ISNUMBER(T113),T113,0)+'Team &amp; Salaries'!$N23),'Team &amp; Salaries'!$N23),0)),IF('Team &amp; Salaries'!$O23="Annually",IF(Y$6='Team &amp; Salaries'!$M23,MIN('Team &amp; Salaries'!$N23,'Team &amp; Salaries'!$P23),IF(Y$6&gt;'Team &amp; Salaries'!$M23,IFERROR(MIN('Team &amp; Salaries'!$P23,#REF!+'Team &amp; Salaries'!$N23),MIN('Team &amp; Salaries'!$N23,'Team &amp; Salaries'!$P23)),0))))))</f>
        <v>0</v>
      </c>
      <c r="Z113" s="286">
        <f>IF('Team &amp; Salaries'!$O23="Never",IF(Z$6&gt;='Team &amp; Salaries'!$M23,MIN('Team &amp; Salaries'!$N23,'Team &amp; Salaries'!$P23),0),IF('Team &amp; Salaries'!$O23="Monthly",IF(Z$6='Team &amp; Salaries'!$M23,MIN('Team &amp; Salaries'!$N23,'Team &amp; Salaries'!$P23),IF(Z$6&gt;'Team &amp; Salaries'!$M23,MIN('Team &amp; Salaries'!$P23,Y113+'Team &amp; Salaries'!$N23),0)),IF('Team &amp; Salaries'!$O23="Quarterly",IF(Z$6='Team &amp; Salaries'!$M23,MIN('Team &amp; Salaries'!$N23,'Team &amp; Salaries'!$P23),IF(Z$6&gt;'Team &amp; Salaries'!$M23,IFERROR(MIN('Team &amp; Salaries'!$P23,IF(ISNUMBER(U113),U113,0)+'Team &amp; Salaries'!$N23),'Team &amp; Salaries'!$N23),0)),IF('Team &amp; Salaries'!$O23="Annually",IF(Z$6='Team &amp; Salaries'!$M23,MIN('Team &amp; Salaries'!$N23,'Team &amp; Salaries'!$P23),IF(Z$6&gt;'Team &amp; Salaries'!$M23,IFERROR(MIN('Team &amp; Salaries'!$P23,#REF!+'Team &amp; Salaries'!$N23),MIN('Team &amp; Salaries'!$N23,'Team &amp; Salaries'!$P23)),0))))))</f>
        <v>0</v>
      </c>
      <c r="AA113" s="286">
        <f>IF('Team &amp; Salaries'!$O23="Never",IF(AA$6&gt;='Team &amp; Salaries'!$M23,MIN('Team &amp; Salaries'!$N23,'Team &amp; Salaries'!$P23),0),IF('Team &amp; Salaries'!$O23="Monthly",IF(AA$6='Team &amp; Salaries'!$M23,MIN('Team &amp; Salaries'!$N23,'Team &amp; Salaries'!$P23),IF(AA$6&gt;'Team &amp; Salaries'!$M23,MIN('Team &amp; Salaries'!$P23,Z113+'Team &amp; Salaries'!$N23),0)),IF('Team &amp; Salaries'!$O23="Quarterly",IF(AA$6='Team &amp; Salaries'!$M23,MIN('Team &amp; Salaries'!$N23,'Team &amp; Salaries'!$P23),IF(AA$6&gt;'Team &amp; Salaries'!$M23,IFERROR(MIN('Team &amp; Salaries'!$P23,IF(ISNUMBER(V113),V113,0)+'Team &amp; Salaries'!$N23),'Team &amp; Salaries'!$N23),0)),IF('Team &amp; Salaries'!$O23="Annually",IF(AA$6='Team &amp; Salaries'!$M23,MIN('Team &amp; Salaries'!$N23,'Team &amp; Salaries'!$P23),IF(AA$6&gt;'Team &amp; Salaries'!$M23,IFERROR(MIN('Team &amp; Salaries'!$P23,#REF!+'Team &amp; Salaries'!$N23),MIN('Team &amp; Salaries'!$N23,'Team &amp; Salaries'!$P23)),0))))))</f>
        <v>0</v>
      </c>
      <c r="AB113" s="286">
        <f>IF('Team &amp; Salaries'!$O23="Never",IF(AB$6&gt;='Team &amp; Salaries'!$M23,MIN('Team &amp; Salaries'!$N23,'Team &amp; Salaries'!$P23),0),IF('Team &amp; Salaries'!$O23="Monthly",IF(AB$6='Team &amp; Salaries'!$M23,MIN('Team &amp; Salaries'!$N23,'Team &amp; Salaries'!$P23),IF(AB$6&gt;'Team &amp; Salaries'!$M23,MIN('Team &amp; Salaries'!$P23,AA113+'Team &amp; Salaries'!$N23),0)),IF('Team &amp; Salaries'!$O23="Quarterly",IF(AB$6='Team &amp; Salaries'!$M23,MIN('Team &amp; Salaries'!$N23,'Team &amp; Salaries'!$P23),IF(AB$6&gt;'Team &amp; Salaries'!$M23,IFERROR(MIN('Team &amp; Salaries'!$P23,IF(ISNUMBER(W113),W113,0)+'Team &amp; Salaries'!$N23),'Team &amp; Salaries'!$N23),0)),IF('Team &amp; Salaries'!$O23="Annually",IF(AB$6='Team &amp; Salaries'!$M23,MIN('Team &amp; Salaries'!$N23,'Team &amp; Salaries'!$P23),IF(AB$6&gt;'Team &amp; Salaries'!$M23,IFERROR(MIN('Team &amp; Salaries'!$P23,#REF!+'Team &amp; Salaries'!$N23),MIN('Team &amp; Salaries'!$N23,'Team &amp; Salaries'!$P23)),0))))))</f>
        <v>0</v>
      </c>
      <c r="AC113" s="286">
        <f>IF('Team &amp; Salaries'!$O23="Never",IF(AC$6&gt;='Team &amp; Salaries'!$M23,MIN('Team &amp; Salaries'!$N23,'Team &amp; Salaries'!$P23),0),IF('Team &amp; Salaries'!$O23="Monthly",IF(AC$6='Team &amp; Salaries'!$M23,MIN('Team &amp; Salaries'!$N23,'Team &amp; Salaries'!$P23),IF(AC$6&gt;'Team &amp; Salaries'!$M23,MIN('Team &amp; Salaries'!$P23,AB113+'Team &amp; Salaries'!$N23),0)),IF('Team &amp; Salaries'!$O23="Quarterly",IF(AC$6='Team &amp; Salaries'!$M23,MIN('Team &amp; Salaries'!$N23,'Team &amp; Salaries'!$P23),IF(AC$6&gt;'Team &amp; Salaries'!$M23,IFERROR(MIN('Team &amp; Salaries'!$P23,IF(ISNUMBER(X113),X113,0)+'Team &amp; Salaries'!$N23),'Team &amp; Salaries'!$N23),0)),IF('Team &amp; Salaries'!$O23="Annually",IF(AC$6='Team &amp; Salaries'!$M23,MIN('Team &amp; Salaries'!$N23,'Team &amp; Salaries'!$P23),IF(AC$6&gt;'Team &amp; Salaries'!$M23,IFERROR(MIN('Team &amp; Salaries'!$P23,#REF!+'Team &amp; Salaries'!$N23),MIN('Team &amp; Salaries'!$N23,'Team &amp; Salaries'!$P23)),0))))))</f>
        <v>0</v>
      </c>
      <c r="AD113" s="286">
        <f>IF('Team &amp; Salaries'!$O23="Never",IF(AD$6&gt;='Team &amp; Salaries'!$M23,MIN('Team &amp; Salaries'!$N23,'Team &amp; Salaries'!$P23),0),IF('Team &amp; Salaries'!$O23="Monthly",IF(AD$6='Team &amp; Salaries'!$M23,MIN('Team &amp; Salaries'!$N23,'Team &amp; Salaries'!$P23),IF(AD$6&gt;'Team &amp; Salaries'!$M23,MIN('Team &amp; Salaries'!$P23,AC113+'Team &amp; Salaries'!$N23),0)),IF('Team &amp; Salaries'!$O23="Quarterly",IF(AD$6='Team &amp; Salaries'!$M23,MIN('Team &amp; Salaries'!$N23,'Team &amp; Salaries'!$P23),IF(AD$6&gt;'Team &amp; Salaries'!$M23,IFERROR(MIN('Team &amp; Salaries'!$P23,IF(ISNUMBER(Y113),Y113,0)+'Team &amp; Salaries'!$N23),'Team &amp; Salaries'!$N23),0)),IF('Team &amp; Salaries'!$O23="Annually",IF(AD$6='Team &amp; Salaries'!$M23,MIN('Team &amp; Salaries'!$N23,'Team &amp; Salaries'!$P23),IF(AD$6&gt;'Team &amp; Salaries'!$M23,IFERROR(MIN('Team &amp; Salaries'!$P23,#REF!+'Team &amp; Salaries'!$N23),MIN('Team &amp; Salaries'!$N23,'Team &amp; Salaries'!$P23)),0))))))</f>
        <v>0</v>
      </c>
      <c r="AE113" s="286">
        <f>IF('Team &amp; Salaries'!$O23="Never",IF(AE$6&gt;='Team &amp; Salaries'!$M23,MIN('Team &amp; Salaries'!$N23,'Team &amp; Salaries'!$P23),0),IF('Team &amp; Salaries'!$O23="Monthly",IF(AE$6='Team &amp; Salaries'!$M23,MIN('Team &amp; Salaries'!$N23,'Team &amp; Salaries'!$P23),IF(AE$6&gt;'Team &amp; Salaries'!$M23,MIN('Team &amp; Salaries'!$P23,AD113+'Team &amp; Salaries'!$N23),0)),IF('Team &amp; Salaries'!$O23="Quarterly",IF(AE$6='Team &amp; Salaries'!$M23,MIN('Team &amp; Salaries'!$N23,'Team &amp; Salaries'!$P23),IF(AE$6&gt;'Team &amp; Salaries'!$M23,IFERROR(MIN('Team &amp; Salaries'!$P23,IF(ISNUMBER(Z113),Z113,0)+'Team &amp; Salaries'!$N23),'Team &amp; Salaries'!$N23),0)),IF('Team &amp; Salaries'!$O23="Annually",IF(AE$6='Team &amp; Salaries'!$M23,MIN('Team &amp; Salaries'!$N23,'Team &amp; Salaries'!$P23),IF(AE$6&gt;'Team &amp; Salaries'!$M23,IFERROR(MIN('Team &amp; Salaries'!$P23,#REF!+'Team &amp; Salaries'!$N23),MIN('Team &amp; Salaries'!$N23,'Team &amp; Salaries'!$P23)),0))))))</f>
        <v>0</v>
      </c>
      <c r="AF113" s="286">
        <f>IF('Team &amp; Salaries'!$O23="Never",IF(AF$6&gt;='Team &amp; Salaries'!$M23,MIN('Team &amp; Salaries'!$N23,'Team &amp; Salaries'!$P23),0),IF('Team &amp; Salaries'!$O23="Monthly",IF(AF$6='Team &amp; Salaries'!$M23,MIN('Team &amp; Salaries'!$N23,'Team &amp; Salaries'!$P23),IF(AF$6&gt;'Team &amp; Salaries'!$M23,MIN('Team &amp; Salaries'!$P23,AE113+'Team &amp; Salaries'!$N23),0)),IF('Team &amp; Salaries'!$O23="Quarterly",IF(AF$6='Team &amp; Salaries'!$M23,MIN('Team &amp; Salaries'!$N23,'Team &amp; Salaries'!$P23),IF(AF$6&gt;'Team &amp; Salaries'!$M23,IFERROR(MIN('Team &amp; Salaries'!$P23,IF(ISNUMBER(AA113),AA113,0)+'Team &amp; Salaries'!$N23),'Team &amp; Salaries'!$N23),0)),IF('Team &amp; Salaries'!$O23="Annually",IF(AF$6='Team &amp; Salaries'!$M23,MIN('Team &amp; Salaries'!$N23,'Team &amp; Salaries'!$P23),IF(AF$6&gt;'Team &amp; Salaries'!$M23,IFERROR(MIN('Team &amp; Salaries'!$P23,#REF!+'Team &amp; Salaries'!$N23),MIN('Team &amp; Salaries'!$N23,'Team &amp; Salaries'!$P23)),0))))))</f>
        <v>0</v>
      </c>
      <c r="AG113" s="286">
        <f>IF('Team &amp; Salaries'!$O23="Never",IF(AG$6&gt;='Team &amp; Salaries'!$M23,MIN('Team &amp; Salaries'!$N23,'Team &amp; Salaries'!$P23),0),IF('Team &amp; Salaries'!$O23="Monthly",IF(AG$6='Team &amp; Salaries'!$M23,MIN('Team &amp; Salaries'!$N23,'Team &amp; Salaries'!$P23),IF(AG$6&gt;'Team &amp; Salaries'!$M23,MIN('Team &amp; Salaries'!$P23,AF113+'Team &amp; Salaries'!$N23),0)),IF('Team &amp; Salaries'!$O23="Quarterly",IF(AG$6='Team &amp; Salaries'!$M23,MIN('Team &amp; Salaries'!$N23,'Team &amp; Salaries'!$P23),IF(AG$6&gt;'Team &amp; Salaries'!$M23,IFERROR(MIN('Team &amp; Salaries'!$P23,IF(ISNUMBER(AB113),AB113,0)+'Team &amp; Salaries'!$N23),'Team &amp; Salaries'!$N23),0)),IF('Team &amp; Salaries'!$O23="Annually",IF(AG$6='Team &amp; Salaries'!$M23,MIN('Team &amp; Salaries'!$N23,'Team &amp; Salaries'!$P23),IF(AG$6&gt;'Team &amp; Salaries'!$M23,IFERROR(MIN('Team &amp; Salaries'!$P23,#REF!+'Team &amp; Salaries'!$N23),MIN('Team &amp; Salaries'!$N23,'Team &amp; Salaries'!$P23)),0))))))</f>
        <v>0</v>
      </c>
      <c r="AH113" s="286">
        <f>IF('Team &amp; Salaries'!$O23="Never",IF(AH$6&gt;='Team &amp; Salaries'!$M23,MIN('Team &amp; Salaries'!$N23,'Team &amp; Salaries'!$P23),0),IF('Team &amp; Salaries'!$O23="Monthly",IF(AH$6='Team &amp; Salaries'!$M23,MIN('Team &amp; Salaries'!$N23,'Team &amp; Salaries'!$P23),IF(AH$6&gt;'Team &amp; Salaries'!$M23,MIN('Team &amp; Salaries'!$P23,AG113+'Team &amp; Salaries'!$N23),0)),IF('Team &amp; Salaries'!$O23="Quarterly",IF(AH$6='Team &amp; Salaries'!$M23,MIN('Team &amp; Salaries'!$N23,'Team &amp; Salaries'!$P23),IF(AH$6&gt;'Team &amp; Salaries'!$M23,IFERROR(MIN('Team &amp; Salaries'!$P23,IF(ISNUMBER(AC113),AC113,0)+'Team &amp; Salaries'!$N23),'Team &amp; Salaries'!$N23),0)),IF('Team &amp; Salaries'!$O23="Annually",IF(AH$6='Team &amp; Salaries'!$M23,MIN('Team &amp; Salaries'!$N23,'Team &amp; Salaries'!$P23),IF(AH$6&gt;'Team &amp; Salaries'!$M23,IFERROR(MIN('Team &amp; Salaries'!$P23,#REF!+'Team &amp; Salaries'!$N23),MIN('Team &amp; Salaries'!$N23,'Team &amp; Salaries'!$P23)),0))))))</f>
        <v>0</v>
      </c>
      <c r="AI113" s="286">
        <f>IF('Team &amp; Salaries'!$O23="Never",IF(AI$6&gt;='Team &amp; Salaries'!$M23,MIN('Team &amp; Salaries'!$N23,'Team &amp; Salaries'!$P23),0),IF('Team &amp; Salaries'!$O23="Monthly",IF(AI$6='Team &amp; Salaries'!$M23,MIN('Team &amp; Salaries'!$N23,'Team &amp; Salaries'!$P23),IF(AI$6&gt;'Team &amp; Salaries'!$M23,MIN('Team &amp; Salaries'!$P23,AH113+'Team &amp; Salaries'!$N23),0)),IF('Team &amp; Salaries'!$O23="Quarterly",IF(AI$6='Team &amp; Salaries'!$M23,MIN('Team &amp; Salaries'!$N23,'Team &amp; Salaries'!$P23),IF(AI$6&gt;'Team &amp; Salaries'!$M23,IFERROR(MIN('Team &amp; Salaries'!$P23,IF(ISNUMBER(AD113),AD113,0)+'Team &amp; Salaries'!$N23),'Team &amp; Salaries'!$N23),0)),IF('Team &amp; Salaries'!$O23="Annually",IF(AI$6='Team &amp; Salaries'!$M23,MIN('Team &amp; Salaries'!$N23,'Team &amp; Salaries'!$P23),IF(AI$6&gt;'Team &amp; Salaries'!$M23,IFERROR(MIN('Team &amp; Salaries'!$P23,#REF!+'Team &amp; Salaries'!$N23),MIN('Team &amp; Salaries'!$N23,'Team &amp; Salaries'!$P23)),0))))))</f>
        <v>0</v>
      </c>
      <c r="AJ113" s="286">
        <f>IF('Team &amp; Salaries'!$O23="Never",IF(AJ$6&gt;='Team &amp; Salaries'!$M23,MIN('Team &amp; Salaries'!$N23,'Team &amp; Salaries'!$P23),0),IF('Team &amp; Salaries'!$O23="Monthly",IF(AJ$6='Team &amp; Salaries'!$M23,MIN('Team &amp; Salaries'!$N23,'Team &amp; Salaries'!$P23),IF(AJ$6&gt;'Team &amp; Salaries'!$M23,MIN('Team &amp; Salaries'!$P23,AI113+'Team &amp; Salaries'!$N23),0)),IF('Team &amp; Salaries'!$O23="Quarterly",IF(AJ$6='Team &amp; Salaries'!$M23,MIN('Team &amp; Salaries'!$N23,'Team &amp; Salaries'!$P23),IF(AJ$6&gt;'Team &amp; Salaries'!$M23,IFERROR(MIN('Team &amp; Salaries'!$P23,IF(ISNUMBER(AE113),AE113,0)+'Team &amp; Salaries'!$N23),'Team &amp; Salaries'!$N23),0)),IF('Team &amp; Salaries'!$O23="Annually",IF(AJ$6='Team &amp; Salaries'!$M23,MIN('Team &amp; Salaries'!$N23,'Team &amp; Salaries'!$P23),IF(AJ$6&gt;'Team &amp; Salaries'!$M23,IFERROR(MIN('Team &amp; Salaries'!$P23,#REF!+'Team &amp; Salaries'!$N23),MIN('Team &amp; Salaries'!$N23,'Team &amp; Salaries'!$P23)),0))))))</f>
        <v>0</v>
      </c>
      <c r="AK113" s="286">
        <f>IF('Team &amp; Salaries'!$O23="Never",IF(AK$6&gt;='Team &amp; Salaries'!$M23,MIN('Team &amp; Salaries'!$N23,'Team &amp; Salaries'!$P23),0),IF('Team &amp; Salaries'!$O23="Monthly",IF(AK$6='Team &amp; Salaries'!$M23,MIN('Team &amp; Salaries'!$N23,'Team &amp; Salaries'!$P23),IF(AK$6&gt;'Team &amp; Salaries'!$M23,MIN('Team &amp; Salaries'!$P23,AJ113+'Team &amp; Salaries'!$N23),0)),IF('Team &amp; Salaries'!$O23="Quarterly",IF(AK$6='Team &amp; Salaries'!$M23,MIN('Team &amp; Salaries'!$N23,'Team &amp; Salaries'!$P23),IF(AK$6&gt;'Team &amp; Salaries'!$M23,IFERROR(MIN('Team &amp; Salaries'!$P23,IF(ISNUMBER(AF113),AF113,0)+'Team &amp; Salaries'!$N23),'Team &amp; Salaries'!$N23),0)),IF('Team &amp; Salaries'!$O23="Annually",IF(AK$6='Team &amp; Salaries'!$M23,MIN('Team &amp; Salaries'!$N23,'Team &amp; Salaries'!$P23),IF(AK$6&gt;'Team &amp; Salaries'!$M23,IFERROR(MIN('Team &amp; Salaries'!$P23,#REF!+'Team &amp; Salaries'!$N23),MIN('Team &amp; Salaries'!$N23,'Team &amp; Salaries'!$P23)),0))))))</f>
        <v>0</v>
      </c>
      <c r="AL113" s="286">
        <f>IF('Team &amp; Salaries'!$O23="Never",IF(AL$6&gt;='Team &amp; Salaries'!$M23,MIN('Team &amp; Salaries'!$N23,'Team &amp; Salaries'!$P23),0),IF('Team &amp; Salaries'!$O23="Monthly",IF(AL$6='Team &amp; Salaries'!$M23,MIN('Team &amp; Salaries'!$N23,'Team &amp; Salaries'!$P23),IF(AL$6&gt;'Team &amp; Salaries'!$M23,MIN('Team &amp; Salaries'!$P23,AK113+'Team &amp; Salaries'!$N23),0)),IF('Team &amp; Salaries'!$O23="Quarterly",IF(AL$6='Team &amp; Salaries'!$M23,MIN('Team &amp; Salaries'!$N23,'Team &amp; Salaries'!$P23),IF(AL$6&gt;'Team &amp; Salaries'!$M23,IFERROR(MIN('Team &amp; Salaries'!$P23,IF(ISNUMBER(AG113),AG113,0)+'Team &amp; Salaries'!$N23),'Team &amp; Salaries'!$N23),0)),IF('Team &amp; Salaries'!$O23="Annually",IF(AL$6='Team &amp; Salaries'!$M23,MIN('Team &amp; Salaries'!$N23,'Team &amp; Salaries'!$P23),IF(AL$6&gt;'Team &amp; Salaries'!$M23,IFERROR(MIN('Team &amp; Salaries'!$P23,#REF!+'Team &amp; Salaries'!$N23),MIN('Team &amp; Salaries'!$N23,'Team &amp; Salaries'!$P23)),0))))))</f>
        <v>0</v>
      </c>
      <c r="AM113" s="286">
        <f>IF('Team &amp; Salaries'!$O23="Never",IF(AM$6&gt;='Team &amp; Salaries'!$M23,MIN('Team &amp; Salaries'!$N23,'Team &amp; Salaries'!$P23),0),IF('Team &amp; Salaries'!$O23="Monthly",IF(AM$6='Team &amp; Salaries'!$M23,MIN('Team &amp; Salaries'!$N23,'Team &amp; Salaries'!$P23),IF(AM$6&gt;'Team &amp; Salaries'!$M23,MIN('Team &amp; Salaries'!$P23,AL113+'Team &amp; Salaries'!$N23),0)),IF('Team &amp; Salaries'!$O23="Quarterly",IF(AM$6='Team &amp; Salaries'!$M23,MIN('Team &amp; Salaries'!$N23,'Team &amp; Salaries'!$P23),IF(AM$6&gt;'Team &amp; Salaries'!$M23,IFERROR(MIN('Team &amp; Salaries'!$P23,IF(ISNUMBER(AH113),AH113,0)+'Team &amp; Salaries'!$N23),'Team &amp; Salaries'!$N23),0)),IF('Team &amp; Salaries'!$O23="Annually",IF(AM$6='Team &amp; Salaries'!$M23,MIN('Team &amp; Salaries'!$N23,'Team &amp; Salaries'!$P23),IF(AM$6&gt;'Team &amp; Salaries'!$M23,IFERROR(MIN('Team &amp; Salaries'!$P23,#REF!+'Team &amp; Salaries'!$N23),MIN('Team &amp; Salaries'!$N23,'Team &amp; Salaries'!$P23)),0))))))</f>
        <v>0</v>
      </c>
      <c r="AN113" s="286">
        <f>IF('Team &amp; Salaries'!$O23="Never",IF(AN$6&gt;='Team &amp; Salaries'!$M23,MIN('Team &amp; Salaries'!$N23,'Team &amp; Salaries'!$P23),0),IF('Team &amp; Salaries'!$O23="Monthly",IF(AN$6='Team &amp; Salaries'!$M23,MIN('Team &amp; Salaries'!$N23,'Team &amp; Salaries'!$P23),IF(AN$6&gt;'Team &amp; Salaries'!$M23,MIN('Team &amp; Salaries'!$P23,AM113+'Team &amp; Salaries'!$N23),0)),IF('Team &amp; Salaries'!$O23="Quarterly",IF(AN$6='Team &amp; Salaries'!$M23,MIN('Team &amp; Salaries'!$N23,'Team &amp; Salaries'!$P23),IF(AN$6&gt;'Team &amp; Salaries'!$M23,IFERROR(MIN('Team &amp; Salaries'!$P23,IF(ISNUMBER(AI113),AI113,0)+'Team &amp; Salaries'!$N23),'Team &amp; Salaries'!$N23),0)),IF('Team &amp; Salaries'!$O23="Annually",IF(AN$6='Team &amp; Salaries'!$M23,MIN('Team &amp; Salaries'!$N23,'Team &amp; Salaries'!$P23),IF(AN$6&gt;'Team &amp; Salaries'!$M23,IFERROR(MIN('Team &amp; Salaries'!$P23,#REF!+'Team &amp; Salaries'!$N23),MIN('Team &amp; Salaries'!$N23,'Team &amp; Salaries'!$P23)),0))))))</f>
        <v>0</v>
      </c>
      <c r="AO113" s="286">
        <f>IF('Team &amp; Salaries'!$O23="Never",IF(AO$6&gt;='Team &amp; Salaries'!$M23,MIN('Team &amp; Salaries'!$N23,'Team &amp; Salaries'!$P23),0),IF('Team &amp; Salaries'!$O23="Monthly",IF(AO$6='Team &amp; Salaries'!$M23,MIN('Team &amp; Salaries'!$N23,'Team &amp; Salaries'!$P23),IF(AO$6&gt;'Team &amp; Salaries'!$M23,MIN('Team &amp; Salaries'!$P23,AN113+'Team &amp; Salaries'!$N23),0)),IF('Team &amp; Salaries'!$O23="Quarterly",IF(AO$6='Team &amp; Salaries'!$M23,MIN('Team &amp; Salaries'!$N23,'Team &amp; Salaries'!$P23),IF(AO$6&gt;'Team &amp; Salaries'!$M23,IFERROR(MIN('Team &amp; Salaries'!$P23,IF(ISNUMBER(AJ113),AJ113,0)+'Team &amp; Salaries'!$N23),'Team &amp; Salaries'!$N23),0)),IF('Team &amp; Salaries'!$O23="Annually",IF(AO$6='Team &amp; Salaries'!$M23,MIN('Team &amp; Salaries'!$N23,'Team &amp; Salaries'!$P23),IF(AO$6&gt;'Team &amp; Salaries'!$M23,IFERROR(MIN('Team &amp; Salaries'!$P23,#REF!+'Team &amp; Salaries'!$N23),MIN('Team &amp; Salaries'!$N23,'Team &amp; Salaries'!$P23)),0))))))</f>
        <v>0</v>
      </c>
      <c r="AP113" s="286">
        <f>IF('Team &amp; Salaries'!$O23="Never",IF(AP$6&gt;='Team &amp; Salaries'!$M23,MIN('Team &amp; Salaries'!$N23,'Team &amp; Salaries'!$P23),0),IF('Team &amp; Salaries'!$O23="Monthly",IF(AP$6='Team &amp; Salaries'!$M23,MIN('Team &amp; Salaries'!$N23,'Team &amp; Salaries'!$P23),IF(AP$6&gt;'Team &amp; Salaries'!$M23,MIN('Team &amp; Salaries'!$P23,AO113+'Team &amp; Salaries'!$N23),0)),IF('Team &amp; Salaries'!$O23="Quarterly",IF(AP$6='Team &amp; Salaries'!$M23,MIN('Team &amp; Salaries'!$N23,'Team &amp; Salaries'!$P23),IF(AP$6&gt;'Team &amp; Salaries'!$M23,IFERROR(MIN('Team &amp; Salaries'!$P23,IF(ISNUMBER(AK113),AK113,0)+'Team &amp; Salaries'!$N23),'Team &amp; Salaries'!$N23),0)),IF('Team &amp; Salaries'!$O23="Annually",IF(AP$6='Team &amp; Salaries'!$M23,MIN('Team &amp; Salaries'!$N23,'Team &amp; Salaries'!$P23),IF(AP$6&gt;'Team &amp; Salaries'!$M23,IFERROR(MIN('Team &amp; Salaries'!$P23,#REF!+'Team &amp; Salaries'!$N23),MIN('Team &amp; Salaries'!$N23,'Team &amp; Salaries'!$P23)),0))))))</f>
        <v>0</v>
      </c>
      <c r="AQ113" s="286">
        <f>IF('Team &amp; Salaries'!$O23="Never",IF(AQ$6&gt;='Team &amp; Salaries'!$M23,MIN('Team &amp; Salaries'!$N23,'Team &amp; Salaries'!$P23),0),IF('Team &amp; Salaries'!$O23="Monthly",IF(AQ$6='Team &amp; Salaries'!$M23,MIN('Team &amp; Salaries'!$N23,'Team &amp; Salaries'!$P23),IF(AQ$6&gt;'Team &amp; Salaries'!$M23,MIN('Team &amp; Salaries'!$P23,AP113+'Team &amp; Salaries'!$N23),0)),IF('Team &amp; Salaries'!$O23="Quarterly",IF(AQ$6='Team &amp; Salaries'!$M23,MIN('Team &amp; Salaries'!$N23,'Team &amp; Salaries'!$P23),IF(AQ$6&gt;'Team &amp; Salaries'!$M23,IFERROR(MIN('Team &amp; Salaries'!$P23,IF(ISNUMBER(AL113),AL113,0)+'Team &amp; Salaries'!$N23),'Team &amp; Salaries'!$N23),0)),IF('Team &amp; Salaries'!$O23="Annually",IF(AQ$6='Team &amp; Salaries'!$M23,MIN('Team &amp; Salaries'!$N23,'Team &amp; Salaries'!$P23),IF(AQ$6&gt;'Team &amp; Salaries'!$M23,IFERROR(MIN('Team &amp; Salaries'!$P23,#REF!+'Team &amp; Salaries'!$N23),MIN('Team &amp; Salaries'!$N23,'Team &amp; Salaries'!$P23)),0))))))</f>
        <v>0</v>
      </c>
      <c r="AR113" s="286">
        <f>IF('Team &amp; Salaries'!$O23="Never",IF(AR$6&gt;='Team &amp; Salaries'!$M23,MIN('Team &amp; Salaries'!$N23,'Team &amp; Salaries'!$P23),0),IF('Team &amp; Salaries'!$O23="Monthly",IF(AR$6='Team &amp; Salaries'!$M23,MIN('Team &amp; Salaries'!$N23,'Team &amp; Salaries'!$P23),IF(AR$6&gt;'Team &amp; Salaries'!$M23,MIN('Team &amp; Salaries'!$P23,AQ113+'Team &amp; Salaries'!$N23),0)),IF('Team &amp; Salaries'!$O23="Quarterly",IF(AR$6='Team &amp; Salaries'!$M23,MIN('Team &amp; Salaries'!$N23,'Team &amp; Salaries'!$P23),IF(AR$6&gt;'Team &amp; Salaries'!$M23,IFERROR(MIN('Team &amp; Salaries'!$P23,IF(ISNUMBER(AM113),AM113,0)+'Team &amp; Salaries'!$N23),'Team &amp; Salaries'!$N23),0)),IF('Team &amp; Salaries'!$O23="Annually",IF(AR$6='Team &amp; Salaries'!$M23,MIN('Team &amp; Salaries'!$N23,'Team &amp; Salaries'!$P23),IF(AR$6&gt;'Team &amp; Salaries'!$M23,IFERROR(MIN('Team &amp; Salaries'!$P23,#REF!+'Team &amp; Salaries'!$N23),MIN('Team &amp; Salaries'!$N23,'Team &amp; Salaries'!$P23)),0))))))</f>
        <v>0</v>
      </c>
      <c r="AS113" s="286">
        <f>IF('Team &amp; Salaries'!$O23="Never",IF(AS$6&gt;='Team &amp; Salaries'!$M23,MIN('Team &amp; Salaries'!$N23,'Team &amp; Salaries'!$P23),0),IF('Team &amp; Salaries'!$O23="Monthly",IF(AS$6='Team &amp; Salaries'!$M23,MIN('Team &amp; Salaries'!$N23,'Team &amp; Salaries'!$P23),IF(AS$6&gt;'Team &amp; Salaries'!$M23,MIN('Team &amp; Salaries'!$P23,AR113+'Team &amp; Salaries'!$N23),0)),IF('Team &amp; Salaries'!$O23="Quarterly",IF(AS$6='Team &amp; Salaries'!$M23,MIN('Team &amp; Salaries'!$N23,'Team &amp; Salaries'!$P23),IF(AS$6&gt;'Team &amp; Salaries'!$M23,IFERROR(MIN('Team &amp; Salaries'!$P23,IF(ISNUMBER(AN113),AN113,0)+'Team &amp; Salaries'!$N23),'Team &amp; Salaries'!$N23),0)),IF('Team &amp; Salaries'!$O23="Annually",IF(AS$6='Team &amp; Salaries'!$M23,MIN('Team &amp; Salaries'!$N23,'Team &amp; Salaries'!$P23),IF(AS$6&gt;'Team &amp; Salaries'!$M23,IFERROR(MIN('Team &amp; Salaries'!$P23,#REF!+'Team &amp; Salaries'!$N23),MIN('Team &amp; Salaries'!$N23,'Team &amp; Salaries'!$P23)),0))))))</f>
        <v>0</v>
      </c>
      <c r="AT113" s="286">
        <f>IF('Team &amp; Salaries'!$O23="Never",IF(AT$6&gt;='Team &amp; Salaries'!$M23,MIN('Team &amp; Salaries'!$N23,'Team &amp; Salaries'!$P23),0),IF('Team &amp; Salaries'!$O23="Monthly",IF(AT$6='Team &amp; Salaries'!$M23,MIN('Team &amp; Salaries'!$N23,'Team &amp; Salaries'!$P23),IF(AT$6&gt;'Team &amp; Salaries'!$M23,MIN('Team &amp; Salaries'!$P23,AS113+'Team &amp; Salaries'!$N23),0)),IF('Team &amp; Salaries'!$O23="Quarterly",IF(AT$6='Team &amp; Salaries'!$M23,MIN('Team &amp; Salaries'!$N23,'Team &amp; Salaries'!$P23),IF(AT$6&gt;'Team &amp; Salaries'!$M23,IFERROR(MIN('Team &amp; Salaries'!$P23,IF(ISNUMBER(AO113),AO113,0)+'Team &amp; Salaries'!$N23),'Team &amp; Salaries'!$N23),0)),IF('Team &amp; Salaries'!$O23="Annually",IF(AT$6='Team &amp; Salaries'!$M23,MIN('Team &amp; Salaries'!$N23,'Team &amp; Salaries'!$P23),IF(AT$6&gt;'Team &amp; Salaries'!$M23,IFERROR(MIN('Team &amp; Salaries'!$P23,#REF!+'Team &amp; Salaries'!$N23),MIN('Team &amp; Salaries'!$N23,'Team &amp; Salaries'!$P23)),0))))))</f>
        <v>0</v>
      </c>
      <c r="AU113" s="286">
        <f>IF('Team &amp; Salaries'!$O23="Never",IF(AU$6&gt;='Team &amp; Salaries'!$M23,MIN('Team &amp; Salaries'!$N23,'Team &amp; Salaries'!$P23),0),IF('Team &amp; Salaries'!$O23="Monthly",IF(AU$6='Team &amp; Salaries'!$M23,MIN('Team &amp; Salaries'!$N23,'Team &amp; Salaries'!$P23),IF(AU$6&gt;'Team &amp; Salaries'!$M23,MIN('Team &amp; Salaries'!$P23,AT113+'Team &amp; Salaries'!$N23),0)),IF('Team &amp; Salaries'!$O23="Quarterly",IF(AU$6='Team &amp; Salaries'!$M23,MIN('Team &amp; Salaries'!$N23,'Team &amp; Salaries'!$P23),IF(AU$6&gt;'Team &amp; Salaries'!$M23,IFERROR(MIN('Team &amp; Salaries'!$P23,IF(ISNUMBER(AP113),AP113,0)+'Team &amp; Salaries'!$N23),'Team &amp; Salaries'!$N23),0)),IF('Team &amp; Salaries'!$O23="Annually",IF(AU$6='Team &amp; Salaries'!$M23,MIN('Team &amp; Salaries'!$N23,'Team &amp; Salaries'!$P23),IF(AU$6&gt;'Team &amp; Salaries'!$M23,IFERROR(MIN('Team &amp; Salaries'!$P23,#REF!+'Team &amp; Salaries'!$N23),MIN('Team &amp; Salaries'!$N23,'Team &amp; Salaries'!$P23)),0))))))</f>
        <v>0</v>
      </c>
      <c r="AV113" s="286">
        <f>IF('Team &amp; Salaries'!$O23="Never",IF(AV$6&gt;='Team &amp; Salaries'!$M23,MIN('Team &amp; Salaries'!$N23,'Team &amp; Salaries'!$P23),0),IF('Team &amp; Salaries'!$O23="Monthly",IF(AV$6='Team &amp; Salaries'!$M23,MIN('Team &amp; Salaries'!$N23,'Team &amp; Salaries'!$P23),IF(AV$6&gt;'Team &amp; Salaries'!$M23,MIN('Team &amp; Salaries'!$P23,AU113+'Team &amp; Salaries'!$N23),0)),IF('Team &amp; Salaries'!$O23="Quarterly",IF(AV$6='Team &amp; Salaries'!$M23,MIN('Team &amp; Salaries'!$N23,'Team &amp; Salaries'!$P23),IF(AV$6&gt;'Team &amp; Salaries'!$M23,IFERROR(MIN('Team &amp; Salaries'!$P23,IF(ISNUMBER(AQ113),AQ113,0)+'Team &amp; Salaries'!$N23),'Team &amp; Salaries'!$N23),0)),IF('Team &amp; Salaries'!$O23="Annually",IF(AV$6='Team &amp; Salaries'!$M23,MIN('Team &amp; Salaries'!$N23,'Team &amp; Salaries'!$P23),IF(AV$6&gt;'Team &amp; Salaries'!$M23,IFERROR(MIN('Team &amp; Salaries'!$P23,#REF!+'Team &amp; Salaries'!$N23),MIN('Team &amp; Salaries'!$N23,'Team &amp; Salaries'!$P23)),0))))))</f>
        <v>0</v>
      </c>
      <c r="AW113" s="286">
        <f>IF('Team &amp; Salaries'!$O23="Never",IF(AW$6&gt;='Team &amp; Salaries'!$M23,MIN('Team &amp; Salaries'!$N23,'Team &amp; Salaries'!$P23),0),IF('Team &amp; Salaries'!$O23="Monthly",IF(AW$6='Team &amp; Salaries'!$M23,MIN('Team &amp; Salaries'!$N23,'Team &amp; Salaries'!$P23),IF(AW$6&gt;'Team &amp; Salaries'!$M23,MIN('Team &amp; Salaries'!$P23,AV113+'Team &amp; Salaries'!$N23),0)),IF('Team &amp; Salaries'!$O23="Quarterly",IF(AW$6='Team &amp; Salaries'!$M23,MIN('Team &amp; Salaries'!$N23,'Team &amp; Salaries'!$P23),IF(AW$6&gt;'Team &amp; Salaries'!$M23,IFERROR(MIN('Team &amp; Salaries'!$P23,IF(ISNUMBER(AR113),AR113,0)+'Team &amp; Salaries'!$N23),'Team &amp; Salaries'!$N23),0)),IF('Team &amp; Salaries'!$O23="Annually",IF(AW$6='Team &amp; Salaries'!$M23,MIN('Team &amp; Salaries'!$N23,'Team &amp; Salaries'!$P23),IF(AW$6&gt;'Team &amp; Salaries'!$M23,IFERROR(MIN('Team &amp; Salaries'!$P23,#REF!+'Team &amp; Salaries'!$N23),MIN('Team &amp; Salaries'!$N23,'Team &amp; Salaries'!$P23)),0))))))</f>
        <v>0</v>
      </c>
      <c r="AX113" s="286">
        <f>IF('Team &amp; Salaries'!$O23="Never",IF(AX$6&gt;='Team &amp; Salaries'!$M23,MIN('Team &amp; Salaries'!$N23,'Team &amp; Salaries'!$P23),0),IF('Team &amp; Salaries'!$O23="Monthly",IF(AX$6='Team &amp; Salaries'!$M23,MIN('Team &amp; Salaries'!$N23,'Team &amp; Salaries'!$P23),IF(AX$6&gt;'Team &amp; Salaries'!$M23,MIN('Team &amp; Salaries'!$P23,AW113+'Team &amp; Salaries'!$N23),0)),IF('Team &amp; Salaries'!$O23="Quarterly",IF(AX$6='Team &amp; Salaries'!$M23,MIN('Team &amp; Salaries'!$N23,'Team &amp; Salaries'!$P23),IF(AX$6&gt;'Team &amp; Salaries'!$M23,IFERROR(MIN('Team &amp; Salaries'!$P23,IF(ISNUMBER(AS113),AS113,0)+'Team &amp; Salaries'!$N23),'Team &amp; Salaries'!$N23),0)),IF('Team &amp; Salaries'!$O23="Annually",IF(AX$6='Team &amp; Salaries'!$M23,MIN('Team &amp; Salaries'!$N23,'Team &amp; Salaries'!$P23),IF(AX$6&gt;'Team &amp; Salaries'!$M23,IFERROR(MIN('Team &amp; Salaries'!$P23,#REF!+'Team &amp; Salaries'!$N23),MIN('Team &amp; Salaries'!$N23,'Team &amp; Salaries'!$P23)),0))))))</f>
        <v>0</v>
      </c>
      <c r="AY113" s="286">
        <f>IF('Team &amp; Salaries'!$O23="Never",IF(AY$6&gt;='Team &amp; Salaries'!$M23,MIN('Team &amp; Salaries'!$N23,'Team &amp; Salaries'!$P23),0),IF('Team &amp; Salaries'!$O23="Monthly",IF(AY$6='Team &amp; Salaries'!$M23,MIN('Team &amp; Salaries'!$N23,'Team &amp; Salaries'!$P23),IF(AY$6&gt;'Team &amp; Salaries'!$M23,MIN('Team &amp; Salaries'!$P23,AX113+'Team &amp; Salaries'!$N23),0)),IF('Team &amp; Salaries'!$O23="Quarterly",IF(AY$6='Team &amp; Salaries'!$M23,MIN('Team &amp; Salaries'!$N23,'Team &amp; Salaries'!$P23),IF(AY$6&gt;'Team &amp; Salaries'!$M23,IFERROR(MIN('Team &amp; Salaries'!$P23,IF(ISNUMBER(AT113),AT113,0)+'Team &amp; Salaries'!$N23),'Team &amp; Salaries'!$N23),0)),IF('Team &amp; Salaries'!$O23="Annually",IF(AY$6='Team &amp; Salaries'!$M23,MIN('Team &amp; Salaries'!$N23,'Team &amp; Salaries'!$P23),IF(AY$6&gt;'Team &amp; Salaries'!$M23,IFERROR(MIN('Team &amp; Salaries'!$P23,#REF!+'Team &amp; Salaries'!$N23),MIN('Team &amp; Salaries'!$N23,'Team &amp; Salaries'!$P23)),0))))))</f>
        <v>0</v>
      </c>
      <c r="AZ113" s="286">
        <f>IF('Team &amp; Salaries'!$O23="Never",IF(AZ$6&gt;='Team &amp; Salaries'!$M23,MIN('Team &amp; Salaries'!$N23,'Team &amp; Salaries'!$P23),0),IF('Team &amp; Salaries'!$O23="Monthly",IF(AZ$6='Team &amp; Salaries'!$M23,MIN('Team &amp; Salaries'!$N23,'Team &amp; Salaries'!$P23),IF(AZ$6&gt;'Team &amp; Salaries'!$M23,MIN('Team &amp; Salaries'!$P23,AY113+'Team &amp; Salaries'!$N23),0)),IF('Team &amp; Salaries'!$O23="Quarterly",IF(AZ$6='Team &amp; Salaries'!$M23,MIN('Team &amp; Salaries'!$N23,'Team &amp; Salaries'!$P23),IF(AZ$6&gt;'Team &amp; Salaries'!$M23,IFERROR(MIN('Team &amp; Salaries'!$P23,IF(ISNUMBER(AU113),AU113,0)+'Team &amp; Salaries'!$N23),'Team &amp; Salaries'!$N23),0)),IF('Team &amp; Salaries'!$O23="Annually",IF(AZ$6='Team &amp; Salaries'!$M23,MIN('Team &amp; Salaries'!$N23,'Team &amp; Salaries'!$P23),IF(AZ$6&gt;'Team &amp; Salaries'!$M23,IFERROR(MIN('Team &amp; Salaries'!$P23,#REF!+'Team &amp; Salaries'!$N23),MIN('Team &amp; Salaries'!$N23,'Team &amp; Salaries'!$P23)),0))))))</f>
        <v>0</v>
      </c>
      <c r="BA113" s="286">
        <f>IF('Team &amp; Salaries'!$O23="Never",IF(BA$6&gt;='Team &amp; Salaries'!$M23,MIN('Team &amp; Salaries'!$N23,'Team &amp; Salaries'!$P23),0),IF('Team &amp; Salaries'!$O23="Monthly",IF(BA$6='Team &amp; Salaries'!$M23,MIN('Team &amp; Salaries'!$N23,'Team &amp; Salaries'!$P23),IF(BA$6&gt;'Team &amp; Salaries'!$M23,MIN('Team &amp; Salaries'!$P23,AZ113+'Team &amp; Salaries'!$N23),0)),IF('Team &amp; Salaries'!$O23="Quarterly",IF(BA$6='Team &amp; Salaries'!$M23,MIN('Team &amp; Salaries'!$N23,'Team &amp; Salaries'!$P23),IF(BA$6&gt;'Team &amp; Salaries'!$M23,IFERROR(MIN('Team &amp; Salaries'!$P23,IF(ISNUMBER(AV113),AV113,0)+'Team &amp; Salaries'!$N23),'Team &amp; Salaries'!$N23),0)),IF('Team &amp; Salaries'!$O23="Annually",IF(BA$6='Team &amp; Salaries'!$M23,MIN('Team &amp; Salaries'!$N23,'Team &amp; Salaries'!$P23),IF(BA$6&gt;'Team &amp; Salaries'!$M23,IFERROR(MIN('Team &amp; Salaries'!$P23,#REF!+'Team &amp; Salaries'!$N23),MIN('Team &amp; Salaries'!$N23,'Team &amp; Salaries'!$P23)),0))))))</f>
        <v>0</v>
      </c>
      <c r="BB113" s="286">
        <f>IF('Team &amp; Salaries'!$O23="Never",IF(BB$6&gt;='Team &amp; Salaries'!$M23,MIN('Team &amp; Salaries'!$N23,'Team &amp; Salaries'!$P23),0),IF('Team &amp; Salaries'!$O23="Monthly",IF(BB$6='Team &amp; Salaries'!$M23,MIN('Team &amp; Salaries'!$N23,'Team &amp; Salaries'!$P23),IF(BB$6&gt;'Team &amp; Salaries'!$M23,MIN('Team &amp; Salaries'!$P23,BA113+'Team &amp; Salaries'!$N23),0)),IF('Team &amp; Salaries'!$O23="Quarterly",IF(BB$6='Team &amp; Salaries'!$M23,MIN('Team &amp; Salaries'!$N23,'Team &amp; Salaries'!$P23),IF(BB$6&gt;'Team &amp; Salaries'!$M23,IFERROR(MIN('Team &amp; Salaries'!$P23,IF(ISNUMBER(AW113),AW113,0)+'Team &amp; Salaries'!$N23),'Team &amp; Salaries'!$N23),0)),IF('Team &amp; Salaries'!$O23="Annually",IF(BB$6='Team &amp; Salaries'!$M23,MIN('Team &amp; Salaries'!$N23,'Team &amp; Salaries'!$P23),IF(BB$6&gt;'Team &amp; Salaries'!$M23,IFERROR(MIN('Team &amp; Salaries'!$P23,#REF!+'Team &amp; Salaries'!$N23),MIN('Team &amp; Salaries'!$N23,'Team &amp; Salaries'!$P23)),0))))))</f>
        <v>1</v>
      </c>
      <c r="BC113" s="286">
        <f>IF('Team &amp; Salaries'!$O23="Never",IF(BC$6&gt;='Team &amp; Salaries'!$M23,MIN('Team &amp; Salaries'!$N23,'Team &amp; Salaries'!$P23),0),IF('Team &amp; Salaries'!$O23="Monthly",IF(BC$6='Team &amp; Salaries'!$M23,MIN('Team &amp; Salaries'!$N23,'Team &amp; Salaries'!$P23),IF(BC$6&gt;'Team &amp; Salaries'!$M23,MIN('Team &amp; Salaries'!$P23,BB113+'Team &amp; Salaries'!$N23),0)),IF('Team &amp; Salaries'!$O23="Quarterly",IF(BC$6='Team &amp; Salaries'!$M23,MIN('Team &amp; Salaries'!$N23,'Team &amp; Salaries'!$P23),IF(BC$6&gt;'Team &amp; Salaries'!$M23,IFERROR(MIN('Team &amp; Salaries'!$P23,IF(ISNUMBER(AX113),AX113,0)+'Team &amp; Salaries'!$N23),'Team &amp; Salaries'!$N23),0)),IF('Team &amp; Salaries'!$O23="Annually",IF(BC$6='Team &amp; Salaries'!$M23,MIN('Team &amp; Salaries'!$N23,'Team &amp; Salaries'!$P23),IF(BC$6&gt;'Team &amp; Salaries'!$M23,IFERROR(MIN('Team &amp; Salaries'!$P23,#REF!+'Team &amp; Salaries'!$N23),MIN('Team &amp; Salaries'!$N23,'Team &amp; Salaries'!$P23)),0))))))</f>
        <v>1</v>
      </c>
      <c r="BD113" s="286">
        <f>IF('Team &amp; Salaries'!$O23="Never",IF(BD$6&gt;='Team &amp; Salaries'!$M23,MIN('Team &amp; Salaries'!$N23,'Team &amp; Salaries'!$P23),0),IF('Team &amp; Salaries'!$O23="Monthly",IF(BD$6='Team &amp; Salaries'!$M23,MIN('Team &amp; Salaries'!$N23,'Team &amp; Salaries'!$P23),IF(BD$6&gt;'Team &amp; Salaries'!$M23,MIN('Team &amp; Salaries'!$P23,BC113+'Team &amp; Salaries'!$N23),0)),IF('Team &amp; Salaries'!$O23="Quarterly",IF(BD$6='Team &amp; Salaries'!$M23,MIN('Team &amp; Salaries'!$N23,'Team &amp; Salaries'!$P23),IF(BD$6&gt;'Team &amp; Salaries'!$M23,IFERROR(MIN('Team &amp; Salaries'!$P23,IF(ISNUMBER(AY113),AY113,0)+'Team &amp; Salaries'!$N23),'Team &amp; Salaries'!$N23),0)),IF('Team &amp; Salaries'!$O23="Annually",IF(BD$6='Team &amp; Salaries'!$M23,MIN('Team &amp; Salaries'!$N23,'Team &amp; Salaries'!$P23),IF(BD$6&gt;'Team &amp; Salaries'!$M23,IFERROR(MIN('Team &amp; Salaries'!$P23,#REF!+'Team &amp; Salaries'!$N23),MIN('Team &amp; Salaries'!$N23,'Team &amp; Salaries'!$P23)),0))))))</f>
        <v>1</v>
      </c>
      <c r="BE113" s="286">
        <f>IF('Team &amp; Salaries'!$O23="Never",IF(BE$6&gt;='Team &amp; Salaries'!$M23,MIN('Team &amp; Salaries'!$N23,'Team &amp; Salaries'!$P23),0),IF('Team &amp; Salaries'!$O23="Monthly",IF(BE$6='Team &amp; Salaries'!$M23,MIN('Team &amp; Salaries'!$N23,'Team &amp; Salaries'!$P23),IF(BE$6&gt;'Team &amp; Salaries'!$M23,MIN('Team &amp; Salaries'!$P23,BD113+'Team &amp; Salaries'!$N23),0)),IF('Team &amp; Salaries'!$O23="Quarterly",IF(BE$6='Team &amp; Salaries'!$M23,MIN('Team &amp; Salaries'!$N23,'Team &amp; Salaries'!$P23),IF(BE$6&gt;'Team &amp; Salaries'!$M23,IFERROR(MIN('Team &amp; Salaries'!$P23,IF(ISNUMBER(AZ113),AZ113,0)+'Team &amp; Salaries'!$N23),'Team &amp; Salaries'!$N23),0)),IF('Team &amp; Salaries'!$O23="Annually",IF(BE$6='Team &amp; Salaries'!$M23,MIN('Team &amp; Salaries'!$N23,'Team &amp; Salaries'!$P23),IF(BE$6&gt;'Team &amp; Salaries'!$M23,IFERROR(MIN('Team &amp; Salaries'!$P23,#REF!+'Team &amp; Salaries'!$N23),MIN('Team &amp; Salaries'!$N23,'Team &amp; Salaries'!$P23)),0))))))</f>
        <v>1</v>
      </c>
      <c r="BF113" s="286">
        <f>IF('Team &amp; Salaries'!$O23="Never",IF(BF$6&gt;='Team &amp; Salaries'!$M23,MIN('Team &amp; Salaries'!$N23,'Team &amp; Salaries'!$P23),0),IF('Team &amp; Salaries'!$O23="Monthly",IF(BF$6='Team &amp; Salaries'!$M23,MIN('Team &amp; Salaries'!$N23,'Team &amp; Salaries'!$P23),IF(BF$6&gt;'Team &amp; Salaries'!$M23,MIN('Team &amp; Salaries'!$P23,BE113+'Team &amp; Salaries'!$N23),0)),IF('Team &amp; Salaries'!$O23="Quarterly",IF(BF$6='Team &amp; Salaries'!$M23,MIN('Team &amp; Salaries'!$N23,'Team &amp; Salaries'!$P23),IF(BF$6&gt;'Team &amp; Salaries'!$M23,IFERROR(MIN('Team &amp; Salaries'!$P23,IF(ISNUMBER(BA113),BA113,0)+'Team &amp; Salaries'!$N23),'Team &amp; Salaries'!$N23),0)),IF('Team &amp; Salaries'!$O23="Annually",IF(BF$6='Team &amp; Salaries'!$M23,MIN('Team &amp; Salaries'!$N23,'Team &amp; Salaries'!$P23),IF(BF$6&gt;'Team &amp; Salaries'!$M23,IFERROR(MIN('Team &amp; Salaries'!$P23,#REF!+'Team &amp; Salaries'!$N23),MIN('Team &amp; Salaries'!$N23,'Team &amp; Salaries'!$P23)),0))))))</f>
        <v>1</v>
      </c>
      <c r="BG113" s="286">
        <f>IF('Team &amp; Salaries'!$O23="Never",IF(BG$6&gt;='Team &amp; Salaries'!$M23,MIN('Team &amp; Salaries'!$N23,'Team &amp; Salaries'!$P23),0),IF('Team &amp; Salaries'!$O23="Monthly",IF(BG$6='Team &amp; Salaries'!$M23,MIN('Team &amp; Salaries'!$N23,'Team &amp; Salaries'!$P23),IF(BG$6&gt;'Team &amp; Salaries'!$M23,MIN('Team &amp; Salaries'!$P23,BF113+'Team &amp; Salaries'!$N23),0)),IF('Team &amp; Salaries'!$O23="Quarterly",IF(BG$6='Team &amp; Salaries'!$M23,MIN('Team &amp; Salaries'!$N23,'Team &amp; Salaries'!$P23),IF(BG$6&gt;'Team &amp; Salaries'!$M23,IFERROR(MIN('Team &amp; Salaries'!$P23,IF(ISNUMBER(BB113),BB113,0)+'Team &amp; Salaries'!$N23),'Team &amp; Salaries'!$N23),0)),IF('Team &amp; Salaries'!$O23="Annually",IF(BG$6='Team &amp; Salaries'!$M23,MIN('Team &amp; Salaries'!$N23,'Team &amp; Salaries'!$P23),IF(BG$6&gt;'Team &amp; Salaries'!$M23,IFERROR(MIN('Team &amp; Salaries'!$P23,#REF!+'Team &amp; Salaries'!$N23),MIN('Team &amp; Salaries'!$N23,'Team &amp; Salaries'!$P23)),0))))))</f>
        <v>1</v>
      </c>
      <c r="BH113" s="286">
        <f>IF('Team &amp; Salaries'!$O23="Never",IF(BH$6&gt;='Team &amp; Salaries'!$M23,MIN('Team &amp; Salaries'!$N23,'Team &amp; Salaries'!$P23),0),IF('Team &amp; Salaries'!$O23="Monthly",IF(BH$6='Team &amp; Salaries'!$M23,MIN('Team &amp; Salaries'!$N23,'Team &amp; Salaries'!$P23),IF(BH$6&gt;'Team &amp; Salaries'!$M23,MIN('Team &amp; Salaries'!$P23,BG113+'Team &amp; Salaries'!$N23),0)),IF('Team &amp; Salaries'!$O23="Quarterly",IF(BH$6='Team &amp; Salaries'!$M23,MIN('Team &amp; Salaries'!$N23,'Team &amp; Salaries'!$P23),IF(BH$6&gt;'Team &amp; Salaries'!$M23,IFERROR(MIN('Team &amp; Salaries'!$P23,IF(ISNUMBER(BC113),BC113,0)+'Team &amp; Salaries'!$N23),'Team &amp; Salaries'!$N23),0)),IF('Team &amp; Salaries'!$O23="Annually",IF(BH$6='Team &amp; Salaries'!$M23,MIN('Team &amp; Salaries'!$N23,'Team &amp; Salaries'!$P23),IF(BH$6&gt;'Team &amp; Salaries'!$M23,IFERROR(MIN('Team &amp; Salaries'!$P23,#REF!+'Team &amp; Salaries'!$N23),MIN('Team &amp; Salaries'!$N23,'Team &amp; Salaries'!$P23)),0))))))</f>
        <v>1</v>
      </c>
      <c r="BI113" s="286">
        <f>IF('Team &amp; Salaries'!$O23="Never",IF(BI$6&gt;='Team &amp; Salaries'!$M23,MIN('Team &amp; Salaries'!$N23,'Team &amp; Salaries'!$P23),0),IF('Team &amp; Salaries'!$O23="Monthly",IF(BI$6='Team &amp; Salaries'!$M23,MIN('Team &amp; Salaries'!$N23,'Team &amp; Salaries'!$P23),IF(BI$6&gt;'Team &amp; Salaries'!$M23,MIN('Team &amp; Salaries'!$P23,BH113+'Team &amp; Salaries'!$N23),0)),IF('Team &amp; Salaries'!$O23="Quarterly",IF(BI$6='Team &amp; Salaries'!$M23,MIN('Team &amp; Salaries'!$N23,'Team &amp; Salaries'!$P23),IF(BI$6&gt;'Team &amp; Salaries'!$M23,IFERROR(MIN('Team &amp; Salaries'!$P23,IF(ISNUMBER(BD113),BD113,0)+'Team &amp; Salaries'!$N23),'Team &amp; Salaries'!$N23),0)),IF('Team &amp; Salaries'!$O23="Annually",IF(BI$6='Team &amp; Salaries'!$M23,MIN('Team &amp; Salaries'!$N23,'Team &amp; Salaries'!$P23),IF(BI$6&gt;'Team &amp; Salaries'!$M23,IFERROR(MIN('Team &amp; Salaries'!$P23,#REF!+'Team &amp; Salaries'!$N23),MIN('Team &amp; Salaries'!$N23,'Team &amp; Salaries'!$P23)),0))))))</f>
        <v>1</v>
      </c>
      <c r="BJ113" s="286">
        <f>IF('Team &amp; Salaries'!$O23="Never",IF(BJ$6&gt;='Team &amp; Salaries'!$M23,MIN('Team &amp; Salaries'!$N23,'Team &amp; Salaries'!$P23),0),IF('Team &amp; Salaries'!$O23="Monthly",IF(BJ$6='Team &amp; Salaries'!$M23,MIN('Team &amp; Salaries'!$N23,'Team &amp; Salaries'!$P23),IF(BJ$6&gt;'Team &amp; Salaries'!$M23,MIN('Team &amp; Salaries'!$P23,BI113+'Team &amp; Salaries'!$N23),0)),IF('Team &amp; Salaries'!$O23="Quarterly",IF(BJ$6='Team &amp; Salaries'!$M23,MIN('Team &amp; Salaries'!$N23,'Team &amp; Salaries'!$P23),IF(BJ$6&gt;'Team &amp; Salaries'!$M23,IFERROR(MIN('Team &amp; Salaries'!$P23,IF(ISNUMBER(BE113),BE113,0)+'Team &amp; Salaries'!$N23),'Team &amp; Salaries'!$N23),0)),IF('Team &amp; Salaries'!$O23="Annually",IF(BJ$6='Team &amp; Salaries'!$M23,MIN('Team &amp; Salaries'!$N23,'Team &amp; Salaries'!$P23),IF(BJ$6&gt;'Team &amp; Salaries'!$M23,IFERROR(MIN('Team &amp; Salaries'!$P23,#REF!+'Team &amp; Salaries'!$N23),MIN('Team &amp; Salaries'!$N23,'Team &amp; Salaries'!$P23)),0))))))</f>
        <v>1</v>
      </c>
      <c r="BK113" s="286">
        <f>IF('Team &amp; Salaries'!$O23="Never",IF(BK$6&gt;='Team &amp; Salaries'!$M23,MIN('Team &amp; Salaries'!$N23,'Team &amp; Salaries'!$P23),0),IF('Team &amp; Salaries'!$O23="Monthly",IF(BK$6='Team &amp; Salaries'!$M23,MIN('Team &amp; Salaries'!$N23,'Team &amp; Salaries'!$P23),IF(BK$6&gt;'Team &amp; Salaries'!$M23,MIN('Team &amp; Salaries'!$P23,BJ113+'Team &amp; Salaries'!$N23),0)),IF('Team &amp; Salaries'!$O23="Quarterly",IF(BK$6='Team &amp; Salaries'!$M23,MIN('Team &amp; Salaries'!$N23,'Team &amp; Salaries'!$P23),IF(BK$6&gt;'Team &amp; Salaries'!$M23,IFERROR(MIN('Team &amp; Salaries'!$P23,IF(ISNUMBER(BF113),BF113,0)+'Team &amp; Salaries'!$N23),'Team &amp; Salaries'!$N23),0)),IF('Team &amp; Salaries'!$O23="Annually",IF(BK$6='Team &amp; Salaries'!$M23,MIN('Team &amp; Salaries'!$N23,'Team &amp; Salaries'!$P23),IF(BK$6&gt;'Team &amp; Salaries'!$M23,IFERROR(MIN('Team &amp; Salaries'!$P23,#REF!+'Team &amp; Salaries'!$N23),MIN('Team &amp; Salaries'!$N23,'Team &amp; Salaries'!$P23)),0))))))</f>
        <v>1</v>
      </c>
      <c r="BL113" s="286">
        <f>IF('Team &amp; Salaries'!$O23="Never",IF(BL$6&gt;='Team &amp; Salaries'!$M23,MIN('Team &amp; Salaries'!$N23,'Team &amp; Salaries'!$P23),0),IF('Team &amp; Salaries'!$O23="Monthly",IF(BL$6='Team &amp; Salaries'!$M23,MIN('Team &amp; Salaries'!$N23,'Team &amp; Salaries'!$P23),IF(BL$6&gt;'Team &amp; Salaries'!$M23,MIN('Team &amp; Salaries'!$P23,BK113+'Team &amp; Salaries'!$N23),0)),IF('Team &amp; Salaries'!$O23="Quarterly",IF(BL$6='Team &amp; Salaries'!$M23,MIN('Team &amp; Salaries'!$N23,'Team &amp; Salaries'!$P23),IF(BL$6&gt;'Team &amp; Salaries'!$M23,IFERROR(MIN('Team &amp; Salaries'!$P23,IF(ISNUMBER(BG113),BG113,0)+'Team &amp; Salaries'!$N23),'Team &amp; Salaries'!$N23),0)),IF('Team &amp; Salaries'!$O23="Annually",IF(BL$6='Team &amp; Salaries'!$M23,MIN('Team &amp; Salaries'!$N23,'Team &amp; Salaries'!$P23),IF(BL$6&gt;'Team &amp; Salaries'!$M23,IFERROR(MIN('Team &amp; Salaries'!$P23,#REF!+'Team &amp; Salaries'!$N23),MIN('Team &amp; Salaries'!$N23,'Team &amp; Salaries'!$P23)),0))))))</f>
        <v>1</v>
      </c>
      <c r="BM113" s="286">
        <f>IF('Team &amp; Salaries'!$O23="Never",IF(BM$6&gt;='Team &amp; Salaries'!$M23,MIN('Team &amp; Salaries'!$N23,'Team &amp; Salaries'!$P23),0),IF('Team &amp; Salaries'!$O23="Monthly",IF(BM$6='Team &amp; Salaries'!$M23,MIN('Team &amp; Salaries'!$N23,'Team &amp; Salaries'!$P23),IF(BM$6&gt;'Team &amp; Salaries'!$M23,MIN('Team &amp; Salaries'!$P23,BL113+'Team &amp; Salaries'!$N23),0)),IF('Team &amp; Salaries'!$O23="Quarterly",IF(BM$6='Team &amp; Salaries'!$M23,MIN('Team &amp; Salaries'!$N23,'Team &amp; Salaries'!$P23),IF(BM$6&gt;'Team &amp; Salaries'!$M23,IFERROR(MIN('Team &amp; Salaries'!$P23,IF(ISNUMBER(BH113),BH113,0)+'Team &amp; Salaries'!$N23),'Team &amp; Salaries'!$N23),0)),IF('Team &amp; Salaries'!$O23="Annually",IF(BM$6='Team &amp; Salaries'!$M23,MIN('Team &amp; Salaries'!$N23,'Team &amp; Salaries'!$P23),IF(BM$6&gt;'Team &amp; Salaries'!$M23,IFERROR(MIN('Team &amp; Salaries'!$P23,#REF!+'Team &amp; Salaries'!$N23),MIN('Team &amp; Salaries'!$N23,'Team &amp; Salaries'!$P23)),0))))))</f>
        <v>1</v>
      </c>
      <c r="BN113" s="286">
        <f>IF('Team &amp; Salaries'!$O23="Never",IF(BN$6&gt;='Team &amp; Salaries'!$M23,MIN('Team &amp; Salaries'!$N23,'Team &amp; Salaries'!$P23),0),IF('Team &amp; Salaries'!$O23="Monthly",IF(BN$6='Team &amp; Salaries'!$M23,MIN('Team &amp; Salaries'!$N23,'Team &amp; Salaries'!$P23),IF(BN$6&gt;'Team &amp; Salaries'!$M23,MIN('Team &amp; Salaries'!$P23,BM113+'Team &amp; Salaries'!$N23),0)),IF('Team &amp; Salaries'!$O23="Quarterly",IF(BN$6='Team &amp; Salaries'!$M23,MIN('Team &amp; Salaries'!$N23,'Team &amp; Salaries'!$P23),IF(BN$6&gt;'Team &amp; Salaries'!$M23,IFERROR(MIN('Team &amp; Salaries'!$P23,IF(ISNUMBER(BI113),BI113,0)+'Team &amp; Salaries'!$N23),'Team &amp; Salaries'!$N23),0)),IF('Team &amp; Salaries'!$O23="Annually",IF(BN$6='Team &amp; Salaries'!$M23,MIN('Team &amp; Salaries'!$N23,'Team &amp; Salaries'!$P23),IF(BN$6&gt;'Team &amp; Salaries'!$M23,IFERROR(MIN('Team &amp; Salaries'!$P23,#REF!+'Team &amp; Salaries'!$N23),MIN('Team &amp; Salaries'!$N23,'Team &amp; Salaries'!$P23)),0))))))</f>
        <v>1</v>
      </c>
      <c r="BO113" s="286">
        <f>IF('Team &amp; Salaries'!$O23="Never",IF(BO$6&gt;='Team &amp; Salaries'!$M23,MIN('Team &amp; Salaries'!$N23,'Team &amp; Salaries'!$P23),0),IF('Team &amp; Salaries'!$O23="Monthly",IF(BO$6='Team &amp; Salaries'!$M23,MIN('Team &amp; Salaries'!$N23,'Team &amp; Salaries'!$P23),IF(BO$6&gt;'Team &amp; Salaries'!$M23,MIN('Team &amp; Salaries'!$P23,BN113+'Team &amp; Salaries'!$N23),0)),IF('Team &amp; Salaries'!$O23="Quarterly",IF(BO$6='Team &amp; Salaries'!$M23,MIN('Team &amp; Salaries'!$N23,'Team &amp; Salaries'!$P23),IF(BO$6&gt;'Team &amp; Salaries'!$M23,IFERROR(MIN('Team &amp; Salaries'!$P23,IF(ISNUMBER(BJ113),BJ113,0)+'Team &amp; Salaries'!$N23),'Team &amp; Salaries'!$N23),0)),IF('Team &amp; Salaries'!$O23="Annually",IF(BO$6='Team &amp; Salaries'!$M23,MIN('Team &amp; Salaries'!$N23,'Team &amp; Salaries'!$P23),IF(BO$6&gt;'Team &amp; Salaries'!$M23,IFERROR(MIN('Team &amp; Salaries'!$P23,#REF!+'Team &amp; Salaries'!$N23),MIN('Team &amp; Salaries'!$N23,'Team &amp; Salaries'!$P23)),0))))))</f>
        <v>1</v>
      </c>
      <c r="BP113" s="286">
        <f>IF('Team &amp; Salaries'!$O23="Never",IF(BP$6&gt;='Team &amp; Salaries'!$M23,MIN('Team &amp; Salaries'!$N23,'Team &amp; Salaries'!$P23),0),IF('Team &amp; Salaries'!$O23="Monthly",IF(BP$6='Team &amp; Salaries'!$M23,MIN('Team &amp; Salaries'!$N23,'Team &amp; Salaries'!$P23),IF(BP$6&gt;'Team &amp; Salaries'!$M23,MIN('Team &amp; Salaries'!$P23,BO113+'Team &amp; Salaries'!$N23),0)),IF('Team &amp; Salaries'!$O23="Quarterly",IF(BP$6='Team &amp; Salaries'!$M23,MIN('Team &amp; Salaries'!$N23,'Team &amp; Salaries'!$P23),IF(BP$6&gt;'Team &amp; Salaries'!$M23,IFERROR(MIN('Team &amp; Salaries'!$P23,IF(ISNUMBER(BK113),BK113,0)+'Team &amp; Salaries'!$N23),'Team &amp; Salaries'!$N23),0)),IF('Team &amp; Salaries'!$O23="Annually",IF(BP$6='Team &amp; Salaries'!$M23,MIN('Team &amp; Salaries'!$N23,'Team &amp; Salaries'!$P23),IF(BP$6&gt;'Team &amp; Salaries'!$M23,IFERROR(MIN('Team &amp; Salaries'!$P23,#REF!+'Team &amp; Salaries'!$N23),MIN('Team &amp; Salaries'!$N23,'Team &amp; Salaries'!$P23)),0))))))</f>
        <v>1</v>
      </c>
      <c r="BQ113" s="286">
        <f>IF('Team &amp; Salaries'!$O23="Never",IF(BQ$6&gt;='Team &amp; Salaries'!$M23,MIN('Team &amp; Salaries'!$N23,'Team &amp; Salaries'!$P23),0),IF('Team &amp; Salaries'!$O23="Monthly",IF(BQ$6='Team &amp; Salaries'!$M23,MIN('Team &amp; Salaries'!$N23,'Team &amp; Salaries'!$P23),IF(BQ$6&gt;'Team &amp; Salaries'!$M23,MIN('Team &amp; Salaries'!$P23,BP113+'Team &amp; Salaries'!$N23),0)),IF('Team &amp; Salaries'!$O23="Quarterly",IF(BQ$6='Team &amp; Salaries'!$M23,MIN('Team &amp; Salaries'!$N23,'Team &amp; Salaries'!$P23),IF(BQ$6&gt;'Team &amp; Salaries'!$M23,IFERROR(MIN('Team &amp; Salaries'!$P23,IF(ISNUMBER(BL113),BL113,0)+'Team &amp; Salaries'!$N23),'Team &amp; Salaries'!$N23),0)),IF('Team &amp; Salaries'!$O23="Annually",IF(BQ$6='Team &amp; Salaries'!$M23,MIN('Team &amp; Salaries'!$N23,'Team &amp; Salaries'!$P23),IF(BQ$6&gt;'Team &amp; Salaries'!$M23,IFERROR(MIN('Team &amp; Salaries'!$P23,#REF!+'Team &amp; Salaries'!$N23),MIN('Team &amp; Salaries'!$N23,'Team &amp; Salaries'!$P23)),0))))))</f>
        <v>1</v>
      </c>
      <c r="BR113" s="286">
        <f>IF('Team &amp; Salaries'!$O23="Never",IF(BR$6&gt;='Team &amp; Salaries'!$M23,MIN('Team &amp; Salaries'!$N23,'Team &amp; Salaries'!$P23),0),IF('Team &amp; Salaries'!$O23="Monthly",IF(BR$6='Team &amp; Salaries'!$M23,MIN('Team &amp; Salaries'!$N23,'Team &amp; Salaries'!$P23),IF(BR$6&gt;'Team &amp; Salaries'!$M23,MIN('Team &amp; Salaries'!$P23,BQ113+'Team &amp; Salaries'!$N23),0)),IF('Team &amp; Salaries'!$O23="Quarterly",IF(BR$6='Team &amp; Salaries'!$M23,MIN('Team &amp; Salaries'!$N23,'Team &amp; Salaries'!$P23),IF(BR$6&gt;'Team &amp; Salaries'!$M23,IFERROR(MIN('Team &amp; Salaries'!$P23,IF(ISNUMBER(BM113),BM113,0)+'Team &amp; Salaries'!$N23),'Team &amp; Salaries'!$N23),0)),IF('Team &amp; Salaries'!$O23="Annually",IF(BR$6='Team &amp; Salaries'!$M23,MIN('Team &amp; Salaries'!$N23,'Team &amp; Salaries'!$P23),IF(BR$6&gt;'Team &amp; Salaries'!$M23,IFERROR(MIN('Team &amp; Salaries'!$P23,#REF!+'Team &amp; Salaries'!$N23),MIN('Team &amp; Salaries'!$N23,'Team &amp; Salaries'!$P23)),0))))))</f>
        <v>1</v>
      </c>
      <c r="BS113" s="286">
        <f>IF('Team &amp; Salaries'!$O23="Never",IF(BS$6&gt;='Team &amp; Salaries'!$M23,MIN('Team &amp; Salaries'!$N23,'Team &amp; Salaries'!$P23),0),IF('Team &amp; Salaries'!$O23="Monthly",IF(BS$6='Team &amp; Salaries'!$M23,MIN('Team &amp; Salaries'!$N23,'Team &amp; Salaries'!$P23),IF(BS$6&gt;'Team &amp; Salaries'!$M23,MIN('Team &amp; Salaries'!$P23,BR113+'Team &amp; Salaries'!$N23),0)),IF('Team &amp; Salaries'!$O23="Quarterly",IF(BS$6='Team &amp; Salaries'!$M23,MIN('Team &amp; Salaries'!$N23,'Team &amp; Salaries'!$P23),IF(BS$6&gt;'Team &amp; Salaries'!$M23,IFERROR(MIN('Team &amp; Salaries'!$P23,IF(ISNUMBER(BN113),BN113,0)+'Team &amp; Salaries'!$N23),'Team &amp; Salaries'!$N23),0)),IF('Team &amp; Salaries'!$O23="Annually",IF(BS$6='Team &amp; Salaries'!$M23,MIN('Team &amp; Salaries'!$N23,'Team &amp; Salaries'!$P23),IF(BS$6&gt;'Team &amp; Salaries'!$M23,IFERROR(MIN('Team &amp; Salaries'!$P23,#REF!+'Team &amp; Salaries'!$N23),MIN('Team &amp; Salaries'!$N23,'Team &amp; Salaries'!$P23)),0))))))</f>
        <v>1</v>
      </c>
      <c r="BT113" s="286">
        <f>IF('Team &amp; Salaries'!$O23="Never",IF(BT$6&gt;='Team &amp; Salaries'!$M23,MIN('Team &amp; Salaries'!$N23,'Team &amp; Salaries'!$P23),0),IF('Team &amp; Salaries'!$O23="Monthly",IF(BT$6='Team &amp; Salaries'!$M23,MIN('Team &amp; Salaries'!$N23,'Team &amp; Salaries'!$P23),IF(BT$6&gt;'Team &amp; Salaries'!$M23,MIN('Team &amp; Salaries'!$P23,BS113+'Team &amp; Salaries'!$N23),0)),IF('Team &amp; Salaries'!$O23="Quarterly",IF(BT$6='Team &amp; Salaries'!$M23,MIN('Team &amp; Salaries'!$N23,'Team &amp; Salaries'!$P23),IF(BT$6&gt;'Team &amp; Salaries'!$M23,IFERROR(MIN('Team &amp; Salaries'!$P23,IF(ISNUMBER(BO113),BO113,0)+'Team &amp; Salaries'!$N23),'Team &amp; Salaries'!$N23),0)),IF('Team &amp; Salaries'!$O23="Annually",IF(BT$6='Team &amp; Salaries'!$M23,MIN('Team &amp; Salaries'!$N23,'Team &amp; Salaries'!$P23),IF(BT$6&gt;'Team &amp; Salaries'!$M23,IFERROR(MIN('Team &amp; Salaries'!$P23,#REF!+'Team &amp; Salaries'!$N23),MIN('Team &amp; Salaries'!$N23,'Team &amp; Salaries'!$P23)),0))))))</f>
        <v>1</v>
      </c>
      <c r="BU113" s="286">
        <f>IF('Team &amp; Salaries'!$O23="Never",IF(BU$6&gt;='Team &amp; Salaries'!$M23,MIN('Team &amp; Salaries'!$N23,'Team &amp; Salaries'!$P23),0),IF('Team &amp; Salaries'!$O23="Monthly",IF(BU$6='Team &amp; Salaries'!$M23,MIN('Team &amp; Salaries'!$N23,'Team &amp; Salaries'!$P23),IF(BU$6&gt;'Team &amp; Salaries'!$M23,MIN('Team &amp; Salaries'!$P23,BT113+'Team &amp; Salaries'!$N23),0)),IF('Team &amp; Salaries'!$O23="Quarterly",IF(BU$6='Team &amp; Salaries'!$M23,MIN('Team &amp; Salaries'!$N23,'Team &amp; Salaries'!$P23),IF(BU$6&gt;'Team &amp; Salaries'!$M23,IFERROR(MIN('Team &amp; Salaries'!$P23,IF(ISNUMBER(BP113),BP113,0)+'Team &amp; Salaries'!$N23),'Team &amp; Salaries'!$N23),0)),IF('Team &amp; Salaries'!$O23="Annually",IF(BU$6='Team &amp; Salaries'!$M23,MIN('Team &amp; Salaries'!$N23,'Team &amp; Salaries'!$P23),IF(BU$6&gt;'Team &amp; Salaries'!$M23,IFERROR(MIN('Team &amp; Salaries'!$P23,#REF!+'Team &amp; Salaries'!$N23),MIN('Team &amp; Salaries'!$N23,'Team &amp; Salaries'!$P23)),0))))))</f>
        <v>1</v>
      </c>
      <c r="BV113" s="286">
        <f>IF('Team &amp; Salaries'!$O23="Never",IF(BV$6&gt;='Team &amp; Salaries'!$M23,MIN('Team &amp; Salaries'!$N23,'Team &amp; Salaries'!$P23),0),IF('Team &amp; Salaries'!$O23="Monthly",IF(BV$6='Team &amp; Salaries'!$M23,MIN('Team &amp; Salaries'!$N23,'Team &amp; Salaries'!$P23),IF(BV$6&gt;'Team &amp; Salaries'!$M23,MIN('Team &amp; Salaries'!$P23,BU113+'Team &amp; Salaries'!$N23),0)),IF('Team &amp; Salaries'!$O23="Quarterly",IF(BV$6='Team &amp; Salaries'!$M23,MIN('Team &amp; Salaries'!$N23,'Team &amp; Salaries'!$P23),IF(BV$6&gt;'Team &amp; Salaries'!$M23,IFERROR(MIN('Team &amp; Salaries'!$P23,IF(ISNUMBER(BQ113),BQ113,0)+'Team &amp; Salaries'!$N23),'Team &amp; Salaries'!$N23),0)),IF('Team &amp; Salaries'!$O23="Annually",IF(BV$6='Team &amp; Salaries'!$M23,MIN('Team &amp; Salaries'!$N23,'Team &amp; Salaries'!$P23),IF(BV$6&gt;'Team &amp; Salaries'!$M23,IFERROR(MIN('Team &amp; Salaries'!$P23,#REF!+'Team &amp; Salaries'!$N23),MIN('Team &amp; Salaries'!$N23,'Team &amp; Salaries'!$P23)),0))))))</f>
        <v>1</v>
      </c>
      <c r="BW113" s="286">
        <f>IF('Team &amp; Salaries'!$O23="Never",IF(BW$6&gt;='Team &amp; Salaries'!$M23,MIN('Team &amp; Salaries'!$N23,'Team &amp; Salaries'!$P23),0),IF('Team &amp; Salaries'!$O23="Monthly",IF(BW$6='Team &amp; Salaries'!$M23,MIN('Team &amp; Salaries'!$N23,'Team &amp; Salaries'!$P23),IF(BW$6&gt;'Team &amp; Salaries'!$M23,MIN('Team &amp; Salaries'!$P23,BV113+'Team &amp; Salaries'!$N23),0)),IF('Team &amp; Salaries'!$O23="Quarterly",IF(BW$6='Team &amp; Salaries'!$M23,MIN('Team &amp; Salaries'!$N23,'Team &amp; Salaries'!$P23),IF(BW$6&gt;'Team &amp; Salaries'!$M23,IFERROR(MIN('Team &amp; Salaries'!$P23,IF(ISNUMBER(BR113),BR113,0)+'Team &amp; Salaries'!$N23),'Team &amp; Salaries'!$N23),0)),IF('Team &amp; Salaries'!$O23="Annually",IF(BW$6='Team &amp; Salaries'!$M23,MIN('Team &amp; Salaries'!$N23,'Team &amp; Salaries'!$P23),IF(BW$6&gt;'Team &amp; Salaries'!$M23,IFERROR(MIN('Team &amp; Salaries'!$P23,#REF!+'Team &amp; Salaries'!$N23),MIN('Team &amp; Salaries'!$N23,'Team &amp; Salaries'!$P23)),0))))))</f>
        <v>1</v>
      </c>
      <c r="BX113" s="286">
        <f>IF('Team &amp; Salaries'!$O23="Never",IF(BX$6&gt;='Team &amp; Salaries'!$M23,MIN('Team &amp; Salaries'!$N23,'Team &amp; Salaries'!$P23),0),IF('Team &amp; Salaries'!$O23="Monthly",IF(BX$6='Team &amp; Salaries'!$M23,MIN('Team &amp; Salaries'!$N23,'Team &amp; Salaries'!$P23),IF(BX$6&gt;'Team &amp; Salaries'!$M23,MIN('Team &amp; Salaries'!$P23,BW113+'Team &amp; Salaries'!$N23),0)),IF('Team &amp; Salaries'!$O23="Quarterly",IF(BX$6='Team &amp; Salaries'!$M23,MIN('Team &amp; Salaries'!$N23,'Team &amp; Salaries'!$P23),IF(BX$6&gt;'Team &amp; Salaries'!$M23,IFERROR(MIN('Team &amp; Salaries'!$P23,IF(ISNUMBER(BS113),BS113,0)+'Team &amp; Salaries'!$N23),'Team &amp; Salaries'!$N23),0)),IF('Team &amp; Salaries'!$O23="Annually",IF(BX$6='Team &amp; Salaries'!$M23,MIN('Team &amp; Salaries'!$N23,'Team &amp; Salaries'!$P23),IF(BX$6&gt;'Team &amp; Salaries'!$M23,IFERROR(MIN('Team &amp; Salaries'!$P23,#REF!+'Team &amp; Salaries'!$N23),MIN('Team &amp; Salaries'!$N23,'Team &amp; Salaries'!$P23)),0))))))</f>
        <v>1</v>
      </c>
      <c r="BY113" s="286">
        <f>IF('Team &amp; Salaries'!$O23="Never",IF(BY$6&gt;='Team &amp; Salaries'!$M23,MIN('Team &amp; Salaries'!$N23,'Team &amp; Salaries'!$P23),0),IF('Team &amp; Salaries'!$O23="Monthly",IF(BY$6='Team &amp; Salaries'!$M23,MIN('Team &amp; Salaries'!$N23,'Team &amp; Salaries'!$P23),IF(BY$6&gt;'Team &amp; Salaries'!$M23,MIN('Team &amp; Salaries'!$P23,BX113+'Team &amp; Salaries'!$N23),0)),IF('Team &amp; Salaries'!$O23="Quarterly",IF(BY$6='Team &amp; Salaries'!$M23,MIN('Team &amp; Salaries'!$N23,'Team &amp; Salaries'!$P23),IF(BY$6&gt;'Team &amp; Salaries'!$M23,IFERROR(MIN('Team &amp; Salaries'!$P23,IF(ISNUMBER(BT113),BT113,0)+'Team &amp; Salaries'!$N23),'Team &amp; Salaries'!$N23),0)),IF('Team &amp; Salaries'!$O23="Annually",IF(BY$6='Team &amp; Salaries'!$M23,MIN('Team &amp; Salaries'!$N23,'Team &amp; Salaries'!$P23),IF(BY$6&gt;'Team &amp; Salaries'!$M23,IFERROR(MIN('Team &amp; Salaries'!$P23,#REF!+'Team &amp; Salaries'!$N23),MIN('Team &amp; Salaries'!$N23,'Team &amp; Salaries'!$P23)),0))))))</f>
        <v>1</v>
      </c>
      <c r="BZ113" s="286">
        <f>IF('Team &amp; Salaries'!$O23="Never",IF(BZ$6&gt;='Team &amp; Salaries'!$M23,MIN('Team &amp; Salaries'!$N23,'Team &amp; Salaries'!$P23),0),IF('Team &amp; Salaries'!$O23="Monthly",IF(BZ$6='Team &amp; Salaries'!$M23,MIN('Team &amp; Salaries'!$N23,'Team &amp; Salaries'!$P23),IF(BZ$6&gt;'Team &amp; Salaries'!$M23,MIN('Team &amp; Salaries'!$P23,BY113+'Team &amp; Salaries'!$N23),0)),IF('Team &amp; Salaries'!$O23="Quarterly",IF(BZ$6='Team &amp; Salaries'!$M23,MIN('Team &amp; Salaries'!$N23,'Team &amp; Salaries'!$P23),IF(BZ$6&gt;'Team &amp; Salaries'!$M23,IFERROR(MIN('Team &amp; Salaries'!$P23,IF(ISNUMBER(BU113),BU113,0)+'Team &amp; Salaries'!$N23),'Team &amp; Salaries'!$N23),0)),IF('Team &amp; Salaries'!$O23="Annually",IF(BZ$6='Team &amp; Salaries'!$M23,MIN('Team &amp; Salaries'!$N23,'Team &amp; Salaries'!$P23),IF(BZ$6&gt;'Team &amp; Salaries'!$M23,IFERROR(MIN('Team &amp; Salaries'!$P23,#REF!+'Team &amp; Salaries'!$N23),MIN('Team &amp; Salaries'!$N23,'Team &amp; Salaries'!$P23)),0))))))</f>
        <v>1</v>
      </c>
      <c r="CA113" s="286">
        <f>IF('Team &amp; Salaries'!$O23="Never",IF(CA$6&gt;='Team &amp; Salaries'!$M23,MIN('Team &amp; Salaries'!$N23,'Team &amp; Salaries'!$P23),0),IF('Team &amp; Salaries'!$O23="Monthly",IF(CA$6='Team &amp; Salaries'!$M23,MIN('Team &amp; Salaries'!$N23,'Team &amp; Salaries'!$P23),IF(CA$6&gt;'Team &amp; Salaries'!$M23,MIN('Team &amp; Salaries'!$P23,BZ113+'Team &amp; Salaries'!$N23),0)),IF('Team &amp; Salaries'!$O23="Quarterly",IF(CA$6='Team &amp; Salaries'!$M23,MIN('Team &amp; Salaries'!$N23,'Team &amp; Salaries'!$P23),IF(CA$6&gt;'Team &amp; Salaries'!$M23,IFERROR(MIN('Team &amp; Salaries'!$P23,IF(ISNUMBER(BV113),BV113,0)+'Team &amp; Salaries'!$N23),'Team &amp; Salaries'!$N23),0)),IF('Team &amp; Salaries'!$O23="Annually",IF(CA$6='Team &amp; Salaries'!$M23,MIN('Team &amp; Salaries'!$N23,'Team &amp; Salaries'!$P23),IF(CA$6&gt;'Team &amp; Salaries'!$M23,IFERROR(MIN('Team &amp; Salaries'!$P23,#REF!+'Team &amp; Salaries'!$N23),MIN('Team &amp; Salaries'!$N23,'Team &amp; Salaries'!$P23)),0))))))</f>
        <v>1</v>
      </c>
      <c r="CB113" s="286">
        <f>IF('Team &amp; Salaries'!$O23="Never",IF(CB$6&gt;='Team &amp; Salaries'!$M23,MIN('Team &amp; Salaries'!$N23,'Team &amp; Salaries'!$P23),0),IF('Team &amp; Salaries'!$O23="Monthly",IF(CB$6='Team &amp; Salaries'!$M23,MIN('Team &amp; Salaries'!$N23,'Team &amp; Salaries'!$P23),IF(CB$6&gt;'Team &amp; Salaries'!$M23,MIN('Team &amp; Salaries'!$P23,CA113+'Team &amp; Salaries'!$N23),0)),IF('Team &amp; Salaries'!$O23="Quarterly",IF(CB$6='Team &amp; Salaries'!$M23,MIN('Team &amp; Salaries'!$N23,'Team &amp; Salaries'!$P23),IF(CB$6&gt;'Team &amp; Salaries'!$M23,IFERROR(MIN('Team &amp; Salaries'!$P23,IF(ISNUMBER(BW113),BW113,0)+'Team &amp; Salaries'!$N23),'Team &amp; Salaries'!$N23),0)),IF('Team &amp; Salaries'!$O23="Annually",IF(CB$6='Team &amp; Salaries'!$M23,MIN('Team &amp; Salaries'!$N23,'Team &amp; Salaries'!$P23),IF(CB$6&gt;'Team &amp; Salaries'!$M23,IFERROR(MIN('Team &amp; Salaries'!$P23,#REF!+'Team &amp; Salaries'!$N23),MIN('Team &amp; Salaries'!$N23,'Team &amp; Salaries'!$P23)),0))))))</f>
        <v>1</v>
      </c>
      <c r="CC113" s="286">
        <f>IF('Team &amp; Salaries'!$O23="Never",IF(CC$6&gt;='Team &amp; Salaries'!$M23,MIN('Team &amp; Salaries'!$N23,'Team &amp; Salaries'!$P23),0),IF('Team &amp; Salaries'!$O23="Monthly",IF(CC$6='Team &amp; Salaries'!$M23,MIN('Team &amp; Salaries'!$N23,'Team &amp; Salaries'!$P23),IF(CC$6&gt;'Team &amp; Salaries'!$M23,MIN('Team &amp; Salaries'!$P23,CB113+'Team &amp; Salaries'!$N23),0)),IF('Team &amp; Salaries'!$O23="Quarterly",IF(CC$6='Team &amp; Salaries'!$M23,MIN('Team &amp; Salaries'!$N23,'Team &amp; Salaries'!$P23),IF(CC$6&gt;'Team &amp; Salaries'!$M23,IFERROR(MIN('Team &amp; Salaries'!$P23,IF(ISNUMBER(BX113),BX113,0)+'Team &amp; Salaries'!$N23),'Team &amp; Salaries'!$N23),0)),IF('Team &amp; Salaries'!$O23="Annually",IF(CC$6='Team &amp; Salaries'!$M23,MIN('Team &amp; Salaries'!$N23,'Team &amp; Salaries'!$P23),IF(CC$6&gt;'Team &amp; Salaries'!$M23,IFERROR(MIN('Team &amp; Salaries'!$P23,#REF!+'Team &amp; Salaries'!$N23),MIN('Team &amp; Salaries'!$N23,'Team &amp; Salaries'!$P23)),0))))))</f>
        <v>1</v>
      </c>
      <c r="CD113" s="286">
        <f>IF('Team &amp; Salaries'!$O23="Never",IF(CD$6&gt;='Team &amp; Salaries'!$M23,MIN('Team &amp; Salaries'!$N23,'Team &amp; Salaries'!$P23),0),IF('Team &amp; Salaries'!$O23="Monthly",IF(CD$6='Team &amp; Salaries'!$M23,MIN('Team &amp; Salaries'!$N23,'Team &amp; Salaries'!$P23),IF(CD$6&gt;'Team &amp; Salaries'!$M23,MIN('Team &amp; Salaries'!$P23,CC113+'Team &amp; Salaries'!$N23),0)),IF('Team &amp; Salaries'!$O23="Quarterly",IF(CD$6='Team &amp; Salaries'!$M23,MIN('Team &amp; Salaries'!$N23,'Team &amp; Salaries'!$P23),IF(CD$6&gt;'Team &amp; Salaries'!$M23,IFERROR(MIN('Team &amp; Salaries'!$P23,IF(ISNUMBER(BY113),BY113,0)+'Team &amp; Salaries'!$N23),'Team &amp; Salaries'!$N23),0)),IF('Team &amp; Salaries'!$O23="Annually",IF(CD$6='Team &amp; Salaries'!$M23,MIN('Team &amp; Salaries'!$N23,'Team &amp; Salaries'!$P23),IF(CD$6&gt;'Team &amp; Salaries'!$M23,IFERROR(MIN('Team &amp; Salaries'!$P23,#REF!+'Team &amp; Salaries'!$N23),MIN('Team &amp; Salaries'!$N23,'Team &amp; Salaries'!$P23)),0))))))</f>
        <v>1</v>
      </c>
      <c r="CE113" s="286">
        <f>IF('Team &amp; Salaries'!$O23="Never",IF(CE$6&gt;='Team &amp; Salaries'!$M23,MIN('Team &amp; Salaries'!$N23,'Team &amp; Salaries'!$P23),0),IF('Team &amp; Salaries'!$O23="Monthly",IF(CE$6='Team &amp; Salaries'!$M23,MIN('Team &amp; Salaries'!$N23,'Team &amp; Salaries'!$P23),IF(CE$6&gt;'Team &amp; Salaries'!$M23,MIN('Team &amp; Salaries'!$P23,CD113+'Team &amp; Salaries'!$N23),0)),IF('Team &amp; Salaries'!$O23="Quarterly",IF(CE$6='Team &amp; Salaries'!$M23,MIN('Team &amp; Salaries'!$N23,'Team &amp; Salaries'!$P23),IF(CE$6&gt;'Team &amp; Salaries'!$M23,IFERROR(MIN('Team &amp; Salaries'!$P23,IF(ISNUMBER(BZ113),BZ113,0)+'Team &amp; Salaries'!$N23),'Team &amp; Salaries'!$N23),0)),IF('Team &amp; Salaries'!$O23="Annually",IF(CE$6='Team &amp; Salaries'!$M23,MIN('Team &amp; Salaries'!$N23,'Team &amp; Salaries'!$P23),IF(CE$6&gt;'Team &amp; Salaries'!$M23,IFERROR(MIN('Team &amp; Salaries'!$P23,#REF!+'Team &amp; Salaries'!$N23),MIN('Team &amp; Salaries'!$N23,'Team &amp; Salaries'!$P23)),0))))))</f>
        <v>1</v>
      </c>
      <c r="CF113" s="286">
        <f>IF('Team &amp; Salaries'!$O23="Never",IF(CF$6&gt;='Team &amp; Salaries'!$M23,MIN('Team &amp; Salaries'!$N23,'Team &amp; Salaries'!$P23),0),IF('Team &amp; Salaries'!$O23="Monthly",IF(CF$6='Team &amp; Salaries'!$M23,MIN('Team &amp; Salaries'!$N23,'Team &amp; Salaries'!$P23),IF(CF$6&gt;'Team &amp; Salaries'!$M23,MIN('Team &amp; Salaries'!$P23,CE113+'Team &amp; Salaries'!$N23),0)),IF('Team &amp; Salaries'!$O23="Quarterly",IF(CF$6='Team &amp; Salaries'!$M23,MIN('Team &amp; Salaries'!$N23,'Team &amp; Salaries'!$P23),IF(CF$6&gt;'Team &amp; Salaries'!$M23,IFERROR(MIN('Team &amp; Salaries'!$P23,IF(ISNUMBER(CA113),CA113,0)+'Team &amp; Salaries'!$N23),'Team &amp; Salaries'!$N23),0)),IF('Team &amp; Salaries'!$O23="Annually",IF(CF$6='Team &amp; Salaries'!$M23,MIN('Team &amp; Salaries'!$N23,'Team &amp; Salaries'!$P23),IF(CF$6&gt;'Team &amp; Salaries'!$M23,IFERROR(MIN('Team &amp; Salaries'!$P23,#REF!+'Team &amp; Salaries'!$N23),MIN('Team &amp; Salaries'!$N23,'Team &amp; Salaries'!$P23)),0))))))</f>
        <v>1</v>
      </c>
      <c r="CG113" s="286">
        <f>IF('Team &amp; Salaries'!$O23="Never",IF(CG$6&gt;='Team &amp; Salaries'!$M23,MIN('Team &amp; Salaries'!$N23,'Team &amp; Salaries'!$P23),0),IF('Team &amp; Salaries'!$O23="Monthly",IF(CG$6='Team &amp; Salaries'!$M23,MIN('Team &amp; Salaries'!$N23,'Team &amp; Salaries'!$P23),IF(CG$6&gt;'Team &amp; Salaries'!$M23,MIN('Team &amp; Salaries'!$P23,CF113+'Team &amp; Salaries'!$N23),0)),IF('Team &amp; Salaries'!$O23="Quarterly",IF(CG$6='Team &amp; Salaries'!$M23,MIN('Team &amp; Salaries'!$N23,'Team &amp; Salaries'!$P23),IF(CG$6&gt;'Team &amp; Salaries'!$M23,IFERROR(MIN('Team &amp; Salaries'!$P23,IF(ISNUMBER(CB113),CB113,0)+'Team &amp; Salaries'!$N23),'Team &amp; Salaries'!$N23),0)),IF('Team &amp; Salaries'!$O23="Annually",IF(CG$6='Team &amp; Salaries'!$M23,MIN('Team &amp; Salaries'!$N23,'Team &amp; Salaries'!$P23),IF(CG$6&gt;'Team &amp; Salaries'!$M23,IFERROR(MIN('Team &amp; Salaries'!$P23,#REF!+'Team &amp; Salaries'!$N23),MIN('Team &amp; Salaries'!$N23,'Team &amp; Salaries'!$P23)),0))))))</f>
        <v>1</v>
      </c>
      <c r="CH113" s="286">
        <f>IF('Team &amp; Salaries'!$O23="Never",IF(CH$6&gt;='Team &amp; Salaries'!$M23,MIN('Team &amp; Salaries'!$N23,'Team &amp; Salaries'!$P23),0),IF('Team &amp; Salaries'!$O23="Monthly",IF(CH$6='Team &amp; Salaries'!$M23,MIN('Team &amp; Salaries'!$N23,'Team &amp; Salaries'!$P23),IF(CH$6&gt;'Team &amp; Salaries'!$M23,MIN('Team &amp; Salaries'!$P23,CG113+'Team &amp; Salaries'!$N23),0)),IF('Team &amp; Salaries'!$O23="Quarterly",IF(CH$6='Team &amp; Salaries'!$M23,MIN('Team &amp; Salaries'!$N23,'Team &amp; Salaries'!$P23),IF(CH$6&gt;'Team &amp; Salaries'!$M23,IFERROR(MIN('Team &amp; Salaries'!$P23,IF(ISNUMBER(CC113),CC113,0)+'Team &amp; Salaries'!$N23),'Team &amp; Salaries'!$N23),0)),IF('Team &amp; Salaries'!$O23="Annually",IF(CH$6='Team &amp; Salaries'!$M23,MIN('Team &amp; Salaries'!$N23,'Team &amp; Salaries'!$P23),IF(CH$6&gt;'Team &amp; Salaries'!$M23,IFERROR(MIN('Team &amp; Salaries'!$P23,#REF!+'Team &amp; Salaries'!$N23),MIN('Team &amp; Salaries'!$N23,'Team &amp; Salaries'!$P23)),0))))))</f>
        <v>1</v>
      </c>
      <c r="CI113" s="286">
        <f>IF('Team &amp; Salaries'!$O23="Never",IF(CI$6&gt;='Team &amp; Salaries'!$M23,MIN('Team &amp; Salaries'!$N23,'Team &amp; Salaries'!$P23),0),IF('Team &amp; Salaries'!$O23="Monthly",IF(CI$6='Team &amp; Salaries'!$M23,MIN('Team &amp; Salaries'!$N23,'Team &amp; Salaries'!$P23),IF(CI$6&gt;'Team &amp; Salaries'!$M23,MIN('Team &amp; Salaries'!$P23,CH113+'Team &amp; Salaries'!$N23),0)),IF('Team &amp; Salaries'!$O23="Quarterly",IF(CI$6='Team &amp; Salaries'!$M23,MIN('Team &amp; Salaries'!$N23,'Team &amp; Salaries'!$P23),IF(CI$6&gt;'Team &amp; Salaries'!$M23,IFERROR(MIN('Team &amp; Salaries'!$P23,IF(ISNUMBER(CD113),CD113,0)+'Team &amp; Salaries'!$N23),'Team &amp; Salaries'!$N23),0)),IF('Team &amp; Salaries'!$O23="Annually",IF(CI$6='Team &amp; Salaries'!$M23,MIN('Team &amp; Salaries'!$N23,'Team &amp; Salaries'!$P23),IF(CI$6&gt;'Team &amp; Salaries'!$M23,IFERROR(MIN('Team &amp; Salaries'!$P23,#REF!+'Team &amp; Salaries'!$N23),MIN('Team &amp; Salaries'!$N23,'Team &amp; Salaries'!$P23)),0))))))</f>
        <v>1</v>
      </c>
      <c r="CJ113" s="286">
        <f>IF('Team &amp; Salaries'!$O23="Never",IF(CJ$6&gt;='Team &amp; Salaries'!$M23,MIN('Team &amp; Salaries'!$N23,'Team &amp; Salaries'!$P23),0),IF('Team &amp; Salaries'!$O23="Monthly",IF(CJ$6='Team &amp; Salaries'!$M23,MIN('Team &amp; Salaries'!$N23,'Team &amp; Salaries'!$P23),IF(CJ$6&gt;'Team &amp; Salaries'!$M23,MIN('Team &amp; Salaries'!$P23,CI113+'Team &amp; Salaries'!$N23),0)),IF('Team &amp; Salaries'!$O23="Quarterly",IF(CJ$6='Team &amp; Salaries'!$M23,MIN('Team &amp; Salaries'!$N23,'Team &amp; Salaries'!$P23),IF(CJ$6&gt;'Team &amp; Salaries'!$M23,IFERROR(MIN('Team &amp; Salaries'!$P23,IF(ISNUMBER(CE113),CE113,0)+'Team &amp; Salaries'!$N23),'Team &amp; Salaries'!$N23),0)),IF('Team &amp; Salaries'!$O23="Annually",IF(CJ$6='Team &amp; Salaries'!$M23,MIN('Team &amp; Salaries'!$N23,'Team &amp; Salaries'!$P23),IF(CJ$6&gt;'Team &amp; Salaries'!$M23,IFERROR(MIN('Team &amp; Salaries'!$P23,#REF!+'Team &amp; Salaries'!$N23),MIN('Team &amp; Salaries'!$N23,'Team &amp; Salaries'!$P23)),0))))))</f>
        <v>1</v>
      </c>
      <c r="CK113" s="286">
        <f>IF('Team &amp; Salaries'!$O23="Never",IF(CK$6&gt;='Team &amp; Salaries'!$M23,MIN('Team &amp; Salaries'!$N23,'Team &amp; Salaries'!$P23),0),IF('Team &amp; Salaries'!$O23="Monthly",IF(CK$6='Team &amp; Salaries'!$M23,MIN('Team &amp; Salaries'!$N23,'Team &amp; Salaries'!$P23),IF(CK$6&gt;'Team &amp; Salaries'!$M23,MIN('Team &amp; Salaries'!$P23,CJ113+'Team &amp; Salaries'!$N23),0)),IF('Team &amp; Salaries'!$O23="Quarterly",IF(CK$6='Team &amp; Salaries'!$M23,MIN('Team &amp; Salaries'!$N23,'Team &amp; Salaries'!$P23),IF(CK$6&gt;'Team &amp; Salaries'!$M23,IFERROR(MIN('Team &amp; Salaries'!$P23,IF(ISNUMBER(CF113),CF113,0)+'Team &amp; Salaries'!$N23),'Team &amp; Salaries'!$N23),0)),IF('Team &amp; Salaries'!$O23="Annually",IF(CK$6='Team &amp; Salaries'!$M23,MIN('Team &amp; Salaries'!$N23,'Team &amp; Salaries'!$P23),IF(CK$6&gt;'Team &amp; Salaries'!$M23,IFERROR(MIN('Team &amp; Salaries'!$P23,#REF!+'Team &amp; Salaries'!$N23),MIN('Team &amp; Salaries'!$N23,'Team &amp; Salaries'!$P23)),0))))))</f>
        <v>1</v>
      </c>
      <c r="CL113" s="286">
        <f>IF('Team &amp; Salaries'!$O23="Never",IF(CL$6&gt;='Team &amp; Salaries'!$M23,MIN('Team &amp; Salaries'!$N23,'Team &amp; Salaries'!$P23),0),IF('Team &amp; Salaries'!$O23="Monthly",IF(CL$6='Team &amp; Salaries'!$M23,MIN('Team &amp; Salaries'!$N23,'Team &amp; Salaries'!$P23),IF(CL$6&gt;'Team &amp; Salaries'!$M23,MIN('Team &amp; Salaries'!$P23,CK113+'Team &amp; Salaries'!$N23),0)),IF('Team &amp; Salaries'!$O23="Quarterly",IF(CL$6='Team &amp; Salaries'!$M23,MIN('Team &amp; Salaries'!$N23,'Team &amp; Salaries'!$P23),IF(CL$6&gt;'Team &amp; Salaries'!$M23,IFERROR(MIN('Team &amp; Salaries'!$P23,IF(ISNUMBER(CG113),CG113,0)+'Team &amp; Salaries'!$N23),'Team &amp; Salaries'!$N23),0)),IF('Team &amp; Salaries'!$O23="Annually",IF(CL$6='Team &amp; Salaries'!$M23,MIN('Team &amp; Salaries'!$N23,'Team &amp; Salaries'!$P23),IF(CL$6&gt;'Team &amp; Salaries'!$M23,IFERROR(MIN('Team &amp; Salaries'!$P23,#REF!+'Team &amp; Salaries'!$N23),MIN('Team &amp; Salaries'!$N23,'Team &amp; Salaries'!$P23)),0))))))</f>
        <v>1</v>
      </c>
      <c r="CM113" s="286">
        <f>IF('Team &amp; Salaries'!$O23="Never",IF(CM$6&gt;='Team &amp; Salaries'!$M23,MIN('Team &amp; Salaries'!$N23,'Team &amp; Salaries'!$P23),0),IF('Team &amp; Salaries'!$O23="Monthly",IF(CM$6='Team &amp; Salaries'!$M23,MIN('Team &amp; Salaries'!$N23,'Team &amp; Salaries'!$P23),IF(CM$6&gt;'Team &amp; Salaries'!$M23,MIN('Team &amp; Salaries'!$P23,CL113+'Team &amp; Salaries'!$N23),0)),IF('Team &amp; Salaries'!$O23="Quarterly",IF(CM$6='Team &amp; Salaries'!$M23,MIN('Team &amp; Salaries'!$N23,'Team &amp; Salaries'!$P23),IF(CM$6&gt;'Team &amp; Salaries'!$M23,IFERROR(MIN('Team &amp; Salaries'!$P23,IF(ISNUMBER(CH113),CH113,0)+'Team &amp; Salaries'!$N23),'Team &amp; Salaries'!$N23),0)),IF('Team &amp; Salaries'!$O23="Annually",IF(CM$6='Team &amp; Salaries'!$M23,MIN('Team &amp; Salaries'!$N23,'Team &amp; Salaries'!$P23),IF(CM$6&gt;'Team &amp; Salaries'!$M23,IFERROR(MIN('Team &amp; Salaries'!$P23,#REF!+'Team &amp; Salaries'!$N23),MIN('Team &amp; Salaries'!$N23,'Team &amp; Salaries'!$P23)),0))))))</f>
        <v>1</v>
      </c>
      <c r="CN113" s="286">
        <f>IF('Team &amp; Salaries'!$O23="Never",IF(CN$6&gt;='Team &amp; Salaries'!$M23,MIN('Team &amp; Salaries'!$N23,'Team &amp; Salaries'!$P23),0),IF('Team &amp; Salaries'!$O23="Monthly",IF(CN$6='Team &amp; Salaries'!$M23,MIN('Team &amp; Salaries'!$N23,'Team &amp; Salaries'!$P23),IF(CN$6&gt;'Team &amp; Salaries'!$M23,MIN('Team &amp; Salaries'!$P23,CM113+'Team &amp; Salaries'!$N23),0)),IF('Team &amp; Salaries'!$O23="Quarterly",IF(CN$6='Team &amp; Salaries'!$M23,MIN('Team &amp; Salaries'!$N23,'Team &amp; Salaries'!$P23),IF(CN$6&gt;'Team &amp; Salaries'!$M23,IFERROR(MIN('Team &amp; Salaries'!$P23,IF(ISNUMBER(CI113),CI113,0)+'Team &amp; Salaries'!$N23),'Team &amp; Salaries'!$N23),0)),IF('Team &amp; Salaries'!$O23="Annually",IF(CN$6='Team &amp; Salaries'!$M23,MIN('Team &amp; Salaries'!$N23,'Team &amp; Salaries'!$P23),IF(CN$6&gt;'Team &amp; Salaries'!$M23,IFERROR(MIN('Team &amp; Salaries'!$P23,#REF!+'Team &amp; Salaries'!$N23),MIN('Team &amp; Salaries'!$N23,'Team &amp; Salaries'!$P23)),0))))))</f>
        <v>1</v>
      </c>
      <c r="CO113" s="286">
        <f>IF('Team &amp; Salaries'!$O23="Never",IF(CO$6&gt;='Team &amp; Salaries'!$M23,MIN('Team &amp; Salaries'!$N23,'Team &amp; Salaries'!$P23),0),IF('Team &amp; Salaries'!$O23="Monthly",IF(CO$6='Team &amp; Salaries'!$M23,MIN('Team &amp; Salaries'!$N23,'Team &amp; Salaries'!$P23),IF(CO$6&gt;'Team &amp; Salaries'!$M23,MIN('Team &amp; Salaries'!$P23,CN113+'Team &amp; Salaries'!$N23),0)),IF('Team &amp; Salaries'!$O23="Quarterly",IF(CO$6='Team &amp; Salaries'!$M23,MIN('Team &amp; Salaries'!$N23,'Team &amp; Salaries'!$P23),IF(CO$6&gt;'Team &amp; Salaries'!$M23,IFERROR(MIN('Team &amp; Salaries'!$P23,IF(ISNUMBER(CJ113),CJ113,0)+'Team &amp; Salaries'!$N23),'Team &amp; Salaries'!$N23),0)),IF('Team &amp; Salaries'!$O23="Annually",IF(CO$6='Team &amp; Salaries'!$M23,MIN('Team &amp; Salaries'!$N23,'Team &amp; Salaries'!$P23),IF(CO$6&gt;'Team &amp; Salaries'!$M23,IFERROR(MIN('Team &amp; Salaries'!$P23,#REF!+'Team &amp; Salaries'!$N23),MIN('Team &amp; Salaries'!$N23,'Team &amp; Salaries'!$P23)),0))))))</f>
        <v>1</v>
      </c>
      <c r="CP113" s="286">
        <f>IF('Team &amp; Salaries'!$O23="Never",IF(CP$6&gt;='Team &amp; Salaries'!$M23,MIN('Team &amp; Salaries'!$N23,'Team &amp; Salaries'!$P23),0),IF('Team &amp; Salaries'!$O23="Monthly",IF(CP$6='Team &amp; Salaries'!$M23,MIN('Team &amp; Salaries'!$N23,'Team &amp; Salaries'!$P23),IF(CP$6&gt;'Team &amp; Salaries'!$M23,MIN('Team &amp; Salaries'!$P23,CO113+'Team &amp; Salaries'!$N23),0)),IF('Team &amp; Salaries'!$O23="Quarterly",IF(CP$6='Team &amp; Salaries'!$M23,MIN('Team &amp; Salaries'!$N23,'Team &amp; Salaries'!$P23),IF(CP$6&gt;'Team &amp; Salaries'!$M23,IFERROR(MIN('Team &amp; Salaries'!$P23,IF(ISNUMBER(CK113),CK113,0)+'Team &amp; Salaries'!$N23),'Team &amp; Salaries'!$N23),0)),IF('Team &amp; Salaries'!$O23="Annually",IF(CP$6='Team &amp; Salaries'!$M23,MIN('Team &amp; Salaries'!$N23,'Team &amp; Salaries'!$P23),IF(CP$6&gt;'Team &amp; Salaries'!$M23,IFERROR(MIN('Team &amp; Salaries'!$P23,#REF!+'Team &amp; Salaries'!$N23),MIN('Team &amp; Salaries'!$N23,'Team &amp; Salaries'!$P23)),0))))))</f>
        <v>1</v>
      </c>
      <c r="CQ113" s="286">
        <f>IF('Team &amp; Salaries'!$O23="Never",IF(CQ$6&gt;='Team &amp; Salaries'!$M23,MIN('Team &amp; Salaries'!$N23,'Team &amp; Salaries'!$P23),0),IF('Team &amp; Salaries'!$O23="Monthly",IF(CQ$6='Team &amp; Salaries'!$M23,MIN('Team &amp; Salaries'!$N23,'Team &amp; Salaries'!$P23),IF(CQ$6&gt;'Team &amp; Salaries'!$M23,MIN('Team &amp; Salaries'!$P23,CP113+'Team &amp; Salaries'!$N23),0)),IF('Team &amp; Salaries'!$O23="Quarterly",IF(CQ$6='Team &amp; Salaries'!$M23,MIN('Team &amp; Salaries'!$N23,'Team &amp; Salaries'!$P23),IF(CQ$6&gt;'Team &amp; Salaries'!$M23,IFERROR(MIN('Team &amp; Salaries'!$P23,IF(ISNUMBER(CL113),CL113,0)+'Team &amp; Salaries'!$N23),'Team &amp; Salaries'!$N23),0)),IF('Team &amp; Salaries'!$O23="Annually",IF(CQ$6='Team &amp; Salaries'!$M23,MIN('Team &amp; Salaries'!$N23,'Team &amp; Salaries'!$P23),IF(CQ$6&gt;'Team &amp; Salaries'!$M23,IFERROR(MIN('Team &amp; Salaries'!$P23,#REF!+'Team &amp; Salaries'!$N23),MIN('Team &amp; Salaries'!$N23,'Team &amp; Salaries'!$P23)),0))))))</f>
        <v>1</v>
      </c>
      <c r="CR113" s="286">
        <f>IF('Team &amp; Salaries'!$O23="Never",IF(CR$6&gt;='Team &amp; Salaries'!$M23,MIN('Team &amp; Salaries'!$N23,'Team &amp; Salaries'!$P23),0),IF('Team &amp; Salaries'!$O23="Monthly",IF(CR$6='Team &amp; Salaries'!$M23,MIN('Team &amp; Salaries'!$N23,'Team &amp; Salaries'!$P23),IF(CR$6&gt;'Team &amp; Salaries'!$M23,MIN('Team &amp; Salaries'!$P23,CQ113+'Team &amp; Salaries'!$N23),0)),IF('Team &amp; Salaries'!$O23="Quarterly",IF(CR$6='Team &amp; Salaries'!$M23,MIN('Team &amp; Salaries'!$N23,'Team &amp; Salaries'!$P23),IF(CR$6&gt;'Team &amp; Salaries'!$M23,IFERROR(MIN('Team &amp; Salaries'!$P23,IF(ISNUMBER(CM113),CM113,0)+'Team &amp; Salaries'!$N23),'Team &amp; Salaries'!$N23),0)),IF('Team &amp; Salaries'!$O23="Annually",IF(CR$6='Team &amp; Salaries'!$M23,MIN('Team &amp; Salaries'!$N23,'Team &amp; Salaries'!$P23),IF(CR$6&gt;'Team &amp; Salaries'!$M23,IFERROR(MIN('Team &amp; Salaries'!$P23,#REF!+'Team &amp; Salaries'!$N23),MIN('Team &amp; Salaries'!$N23,'Team &amp; Salaries'!$P23)),0))))))</f>
        <v>1</v>
      </c>
      <c r="CS113" s="286">
        <f>IF('Team &amp; Salaries'!$O23="Never",IF(CS$6&gt;='Team &amp; Salaries'!$M23,MIN('Team &amp; Salaries'!$N23,'Team &amp; Salaries'!$P23),0),IF('Team &amp; Salaries'!$O23="Monthly",IF(CS$6='Team &amp; Salaries'!$M23,MIN('Team &amp; Salaries'!$N23,'Team &amp; Salaries'!$P23),IF(CS$6&gt;'Team &amp; Salaries'!$M23,MIN('Team &amp; Salaries'!$P23,CR113+'Team &amp; Salaries'!$N23),0)),IF('Team &amp; Salaries'!$O23="Quarterly",IF(CS$6='Team &amp; Salaries'!$M23,MIN('Team &amp; Salaries'!$N23,'Team &amp; Salaries'!$P23),IF(CS$6&gt;'Team &amp; Salaries'!$M23,IFERROR(MIN('Team &amp; Salaries'!$P23,IF(ISNUMBER(CN113),CN113,0)+'Team &amp; Salaries'!$N23),'Team &amp; Salaries'!$N23),0)),IF('Team &amp; Salaries'!$O23="Annually",IF(CS$6='Team &amp; Salaries'!$M23,MIN('Team &amp; Salaries'!$N23,'Team &amp; Salaries'!$P23),IF(CS$6&gt;'Team &amp; Salaries'!$M23,IFERROR(MIN('Team &amp; Salaries'!$P23,#REF!+'Team &amp; Salaries'!$N23),MIN('Team &amp; Salaries'!$N23,'Team &amp; Salaries'!$P23)),0))))))</f>
        <v>1</v>
      </c>
      <c r="CT113" s="286">
        <f>IF('Team &amp; Salaries'!$O23="Never",IF(CT$6&gt;='Team &amp; Salaries'!$M23,MIN('Team &amp; Salaries'!$N23,'Team &amp; Salaries'!$P23),0),IF('Team &amp; Salaries'!$O23="Monthly",IF(CT$6='Team &amp; Salaries'!$M23,MIN('Team &amp; Salaries'!$N23,'Team &amp; Salaries'!$P23),IF(CT$6&gt;'Team &amp; Salaries'!$M23,MIN('Team &amp; Salaries'!$P23,CS113+'Team &amp; Salaries'!$N23),0)),IF('Team &amp; Salaries'!$O23="Quarterly",IF(CT$6='Team &amp; Salaries'!$M23,MIN('Team &amp; Salaries'!$N23,'Team &amp; Salaries'!$P23),IF(CT$6&gt;'Team &amp; Salaries'!$M23,IFERROR(MIN('Team &amp; Salaries'!$P23,IF(ISNUMBER(CO113),CO113,0)+'Team &amp; Salaries'!$N23),'Team &amp; Salaries'!$N23),0)),IF('Team &amp; Salaries'!$O23="Annually",IF(CT$6='Team &amp; Salaries'!$M23,MIN('Team &amp; Salaries'!$N23,'Team &amp; Salaries'!$P23),IF(CT$6&gt;'Team &amp; Salaries'!$M23,IFERROR(MIN('Team &amp; Salaries'!$P23,#REF!+'Team &amp; Salaries'!$N23),MIN('Team &amp; Salaries'!$N23,'Team &amp; Salaries'!$P23)),0))))))</f>
        <v>1</v>
      </c>
      <c r="CU113" s="286">
        <f>IF('Team &amp; Salaries'!$O23="Never",IF(CU$6&gt;='Team &amp; Salaries'!$M23,MIN('Team &amp; Salaries'!$N23,'Team &amp; Salaries'!$P23),0),IF('Team &amp; Salaries'!$O23="Monthly",IF(CU$6='Team &amp; Salaries'!$M23,MIN('Team &amp; Salaries'!$N23,'Team &amp; Salaries'!$P23),IF(CU$6&gt;'Team &amp; Salaries'!$M23,MIN('Team &amp; Salaries'!$P23,CT113+'Team &amp; Salaries'!$N23),0)),IF('Team &amp; Salaries'!$O23="Quarterly",IF(CU$6='Team &amp; Salaries'!$M23,MIN('Team &amp; Salaries'!$N23,'Team &amp; Salaries'!$P23),IF(CU$6&gt;'Team &amp; Salaries'!$M23,IFERROR(MIN('Team &amp; Salaries'!$P23,IF(ISNUMBER(CP113),CP113,0)+'Team &amp; Salaries'!$N23),'Team &amp; Salaries'!$N23),0)),IF('Team &amp; Salaries'!$O23="Annually",IF(CU$6='Team &amp; Salaries'!$M23,MIN('Team &amp; Salaries'!$N23,'Team &amp; Salaries'!$P23),IF(CU$6&gt;'Team &amp; Salaries'!$M23,IFERROR(MIN('Team &amp; Salaries'!$P23,#REF!+'Team &amp; Salaries'!$N23),MIN('Team &amp; Salaries'!$N23,'Team &amp; Salaries'!$P23)),0))))))</f>
        <v>1</v>
      </c>
      <c r="CV113" s="286">
        <f>IF('Team &amp; Salaries'!$O23="Never",IF(CV$6&gt;='Team &amp; Salaries'!$M23,MIN('Team &amp; Salaries'!$N23,'Team &amp; Salaries'!$P23),0),IF('Team &amp; Salaries'!$O23="Monthly",IF(CV$6='Team &amp; Salaries'!$M23,MIN('Team &amp; Salaries'!$N23,'Team &amp; Salaries'!$P23),IF(CV$6&gt;'Team &amp; Salaries'!$M23,MIN('Team &amp; Salaries'!$P23,CU113+'Team &amp; Salaries'!$N23),0)),IF('Team &amp; Salaries'!$O23="Quarterly",IF(CV$6='Team &amp; Salaries'!$M23,MIN('Team &amp; Salaries'!$N23,'Team &amp; Salaries'!$P23),IF(CV$6&gt;'Team &amp; Salaries'!$M23,IFERROR(MIN('Team &amp; Salaries'!$P23,IF(ISNUMBER(CQ113),CQ113,0)+'Team &amp; Salaries'!$N23),'Team &amp; Salaries'!$N23),0)),IF('Team &amp; Salaries'!$O23="Annually",IF(CV$6='Team &amp; Salaries'!$M23,MIN('Team &amp; Salaries'!$N23,'Team &amp; Salaries'!$P23),IF(CV$6&gt;'Team &amp; Salaries'!$M23,IFERROR(MIN('Team &amp; Salaries'!$P23,#REF!+'Team &amp; Salaries'!$N23),MIN('Team &amp; Salaries'!$N23,'Team &amp; Salaries'!$P23)),0))))))</f>
        <v>1</v>
      </c>
      <c r="CW113" s="286">
        <f>IF('Team &amp; Salaries'!$O23="Never",IF(CW$6&gt;='Team &amp; Salaries'!$M23,MIN('Team &amp; Salaries'!$N23,'Team &amp; Salaries'!$P23),0),IF('Team &amp; Salaries'!$O23="Monthly",IF(CW$6='Team &amp; Salaries'!$M23,MIN('Team &amp; Salaries'!$N23,'Team &amp; Salaries'!$P23),IF(CW$6&gt;'Team &amp; Salaries'!$M23,MIN('Team &amp; Salaries'!$P23,CV113+'Team &amp; Salaries'!$N23),0)),IF('Team &amp; Salaries'!$O23="Quarterly",IF(CW$6='Team &amp; Salaries'!$M23,MIN('Team &amp; Salaries'!$N23,'Team &amp; Salaries'!$P23),IF(CW$6&gt;'Team &amp; Salaries'!$M23,IFERROR(MIN('Team &amp; Salaries'!$P23,IF(ISNUMBER(CR113),CR113,0)+'Team &amp; Salaries'!$N23),'Team &amp; Salaries'!$N23),0)),IF('Team &amp; Salaries'!$O23="Annually",IF(CW$6='Team &amp; Salaries'!$M23,MIN('Team &amp; Salaries'!$N23,'Team &amp; Salaries'!$P23),IF(CW$6&gt;'Team &amp; Salaries'!$M23,IFERROR(MIN('Team &amp; Salaries'!$P23,#REF!+'Team &amp; Salaries'!$N23),MIN('Team &amp; Salaries'!$N23,'Team &amp; Salaries'!$P23)),0))))))</f>
        <v>1</v>
      </c>
      <c r="CX113" s="286">
        <f>IF('Team &amp; Salaries'!$O23="Never",IF(CX$6&gt;='Team &amp; Salaries'!$M23,MIN('Team &amp; Salaries'!$N23,'Team &amp; Salaries'!$P23),0),IF('Team &amp; Salaries'!$O23="Monthly",IF(CX$6='Team &amp; Salaries'!$M23,MIN('Team &amp; Salaries'!$N23,'Team &amp; Salaries'!$P23),IF(CX$6&gt;'Team &amp; Salaries'!$M23,MIN('Team &amp; Salaries'!$P23,CW113+'Team &amp; Salaries'!$N23),0)),IF('Team &amp; Salaries'!$O23="Quarterly",IF(CX$6='Team &amp; Salaries'!$M23,MIN('Team &amp; Salaries'!$N23,'Team &amp; Salaries'!$P23),IF(CX$6&gt;'Team &amp; Salaries'!$M23,IFERROR(MIN('Team &amp; Salaries'!$P23,IF(ISNUMBER(CS113),CS113,0)+'Team &amp; Salaries'!$N23),'Team &amp; Salaries'!$N23),0)),IF('Team &amp; Salaries'!$O23="Annually",IF(CX$6='Team &amp; Salaries'!$M23,MIN('Team &amp; Salaries'!$N23,'Team &amp; Salaries'!$P23),IF(CX$6&gt;'Team &amp; Salaries'!$M23,IFERROR(MIN('Team &amp; Salaries'!$P23,#REF!+'Team &amp; Salaries'!$N23),MIN('Team &amp; Salaries'!$N23,'Team &amp; Salaries'!$P23)),0))))))</f>
        <v>1</v>
      </c>
      <c r="CY113" s="286">
        <f>IF('Team &amp; Salaries'!$O23="Never",IF(CY$6&gt;='Team &amp; Salaries'!$M23,MIN('Team &amp; Salaries'!$N23,'Team &amp; Salaries'!$P23),0),IF('Team &amp; Salaries'!$O23="Monthly",IF(CY$6='Team &amp; Salaries'!$M23,MIN('Team &amp; Salaries'!$N23,'Team &amp; Salaries'!$P23),IF(CY$6&gt;'Team &amp; Salaries'!$M23,MIN('Team &amp; Salaries'!$P23,CX113+'Team &amp; Salaries'!$N23),0)),IF('Team &amp; Salaries'!$O23="Quarterly",IF(CY$6='Team &amp; Salaries'!$M23,MIN('Team &amp; Salaries'!$N23,'Team &amp; Salaries'!$P23),IF(CY$6&gt;'Team &amp; Salaries'!$M23,IFERROR(MIN('Team &amp; Salaries'!$P23,IF(ISNUMBER(CT113),CT113,0)+'Team &amp; Salaries'!$N23),'Team &amp; Salaries'!$N23),0)),IF('Team &amp; Salaries'!$O23="Annually",IF(CY$6='Team &amp; Salaries'!$M23,MIN('Team &amp; Salaries'!$N23,'Team &amp; Salaries'!$P23),IF(CY$6&gt;'Team &amp; Salaries'!$M23,IFERROR(MIN('Team &amp; Salaries'!$P23,#REF!+'Team &amp; Salaries'!$N23),MIN('Team &amp; Salaries'!$N23,'Team &amp; Salaries'!$P23)),0))))))</f>
        <v>1</v>
      </c>
      <c r="CZ113" s="286">
        <f>IF('Team &amp; Salaries'!$O23="Never",IF(CZ$6&gt;='Team &amp; Salaries'!$M23,MIN('Team &amp; Salaries'!$N23,'Team &amp; Salaries'!$P23),0),IF('Team &amp; Salaries'!$O23="Monthly",IF(CZ$6='Team &amp; Salaries'!$M23,MIN('Team &amp; Salaries'!$N23,'Team &amp; Salaries'!$P23),IF(CZ$6&gt;'Team &amp; Salaries'!$M23,MIN('Team &amp; Salaries'!$P23,CY113+'Team &amp; Salaries'!$N23),0)),IF('Team &amp; Salaries'!$O23="Quarterly",IF(CZ$6='Team &amp; Salaries'!$M23,MIN('Team &amp; Salaries'!$N23,'Team &amp; Salaries'!$P23),IF(CZ$6&gt;'Team &amp; Salaries'!$M23,IFERROR(MIN('Team &amp; Salaries'!$P23,IF(ISNUMBER(CU113),CU113,0)+'Team &amp; Salaries'!$N23),'Team &amp; Salaries'!$N23),0)),IF('Team &amp; Salaries'!$O23="Annually",IF(CZ$6='Team &amp; Salaries'!$M23,MIN('Team &amp; Salaries'!$N23,'Team &amp; Salaries'!$P23),IF(CZ$6&gt;'Team &amp; Salaries'!$M23,IFERROR(MIN('Team &amp; Salaries'!$P23,#REF!+'Team &amp; Salaries'!$N23),MIN('Team &amp; Salaries'!$N23,'Team &amp; Salaries'!$P23)),0))))))</f>
        <v>1</v>
      </c>
      <c r="DA113" s="286">
        <f>IF('Team &amp; Salaries'!$O23="Never",IF(DA$6&gt;='Team &amp; Salaries'!$M23,MIN('Team &amp; Salaries'!$N23,'Team &amp; Salaries'!$P23),0),IF('Team &amp; Salaries'!$O23="Monthly",IF(DA$6='Team &amp; Salaries'!$M23,MIN('Team &amp; Salaries'!$N23,'Team &amp; Salaries'!$P23),IF(DA$6&gt;'Team &amp; Salaries'!$M23,MIN('Team &amp; Salaries'!$P23,CZ113+'Team &amp; Salaries'!$N23),0)),IF('Team &amp; Salaries'!$O23="Quarterly",IF(DA$6='Team &amp; Salaries'!$M23,MIN('Team &amp; Salaries'!$N23,'Team &amp; Salaries'!$P23),IF(DA$6&gt;'Team &amp; Salaries'!$M23,IFERROR(MIN('Team &amp; Salaries'!$P23,IF(ISNUMBER(CV113),CV113,0)+'Team &amp; Salaries'!$N23),'Team &amp; Salaries'!$N23),0)),IF('Team &amp; Salaries'!$O23="Annually",IF(DA$6='Team &amp; Salaries'!$M23,MIN('Team &amp; Salaries'!$N23,'Team &amp; Salaries'!$P23),IF(DA$6&gt;'Team &amp; Salaries'!$M23,IFERROR(MIN('Team &amp; Salaries'!$P23,#REF!+'Team &amp; Salaries'!$N23),MIN('Team &amp; Salaries'!$N23,'Team &amp; Salaries'!$P23)),0))))))</f>
        <v>1</v>
      </c>
      <c r="DB113" s="286">
        <f>IF('Team &amp; Salaries'!$O23="Never",IF(DB$6&gt;='Team &amp; Salaries'!$M23,MIN('Team &amp; Salaries'!$N23,'Team &amp; Salaries'!$P23),0),IF('Team &amp; Salaries'!$O23="Monthly",IF(DB$6='Team &amp; Salaries'!$M23,MIN('Team &amp; Salaries'!$N23,'Team &amp; Salaries'!$P23),IF(DB$6&gt;'Team &amp; Salaries'!$M23,MIN('Team &amp; Salaries'!$P23,DA113+'Team &amp; Salaries'!$N23),0)),IF('Team &amp; Salaries'!$O23="Quarterly",IF(DB$6='Team &amp; Salaries'!$M23,MIN('Team &amp; Salaries'!$N23,'Team &amp; Salaries'!$P23),IF(DB$6&gt;'Team &amp; Salaries'!$M23,IFERROR(MIN('Team &amp; Salaries'!$P23,IF(ISNUMBER(CW113),CW113,0)+'Team &amp; Salaries'!$N23),'Team &amp; Salaries'!$N23),0)),IF('Team &amp; Salaries'!$O23="Annually",IF(DB$6='Team &amp; Salaries'!$M23,MIN('Team &amp; Salaries'!$N23,'Team &amp; Salaries'!$P23),IF(DB$6&gt;'Team &amp; Salaries'!$M23,IFERROR(MIN('Team &amp; Salaries'!$P23,#REF!+'Team &amp; Salaries'!$N23),MIN('Team &amp; Salaries'!$N23,'Team &amp; Salaries'!$P23)),0))))))</f>
        <v>1</v>
      </c>
      <c r="DC113" s="286">
        <f>IF('Team &amp; Salaries'!$O23="Never",IF(DC$6&gt;='Team &amp; Salaries'!$M23,MIN('Team &amp; Salaries'!$N23,'Team &amp; Salaries'!$P23),0),IF('Team &amp; Salaries'!$O23="Monthly",IF(DC$6='Team &amp; Salaries'!$M23,MIN('Team &amp; Salaries'!$N23,'Team &amp; Salaries'!$P23),IF(DC$6&gt;'Team &amp; Salaries'!$M23,MIN('Team &amp; Salaries'!$P23,DB113+'Team &amp; Salaries'!$N23),0)),IF('Team &amp; Salaries'!$O23="Quarterly",IF(DC$6='Team &amp; Salaries'!$M23,MIN('Team &amp; Salaries'!$N23,'Team &amp; Salaries'!$P23),IF(DC$6&gt;'Team &amp; Salaries'!$M23,IFERROR(MIN('Team &amp; Salaries'!$P23,IF(ISNUMBER(CX113),CX113,0)+'Team &amp; Salaries'!$N23),'Team &amp; Salaries'!$N23),0)),IF('Team &amp; Salaries'!$O23="Annually",IF(DC$6='Team &amp; Salaries'!$M23,MIN('Team &amp; Salaries'!$N23,'Team &amp; Salaries'!$P23),IF(DC$6&gt;'Team &amp; Salaries'!$M23,IFERROR(MIN('Team &amp; Salaries'!$P23,#REF!+'Team &amp; Salaries'!$N23),MIN('Team &amp; Salaries'!$N23,'Team &amp; Salaries'!$P23)),0))))))</f>
        <v>1</v>
      </c>
      <c r="DD113" s="286">
        <f>IF('Team &amp; Salaries'!$O23="Never",IF(DD$6&gt;='Team &amp; Salaries'!$M23,MIN('Team &amp; Salaries'!$N23,'Team &amp; Salaries'!$P23),0),IF('Team &amp; Salaries'!$O23="Monthly",IF(DD$6='Team &amp; Salaries'!$M23,MIN('Team &amp; Salaries'!$N23,'Team &amp; Salaries'!$P23),IF(DD$6&gt;'Team &amp; Salaries'!$M23,MIN('Team &amp; Salaries'!$P23,DC113+'Team &amp; Salaries'!$N23),0)),IF('Team &amp; Salaries'!$O23="Quarterly",IF(DD$6='Team &amp; Salaries'!$M23,MIN('Team &amp; Salaries'!$N23,'Team &amp; Salaries'!$P23),IF(DD$6&gt;'Team &amp; Salaries'!$M23,IFERROR(MIN('Team &amp; Salaries'!$P23,IF(ISNUMBER(CY113),CY113,0)+'Team &amp; Salaries'!$N23),'Team &amp; Salaries'!$N23),0)),IF('Team &amp; Salaries'!$O23="Annually",IF(DD$6='Team &amp; Salaries'!$M23,MIN('Team &amp; Salaries'!$N23,'Team &amp; Salaries'!$P23),IF(DD$6&gt;'Team &amp; Salaries'!$M23,IFERROR(MIN('Team &amp; Salaries'!$P23,#REF!+'Team &amp; Salaries'!$N23),MIN('Team &amp; Salaries'!$N23,'Team &amp; Salaries'!$P23)),0))))))</f>
        <v>1</v>
      </c>
      <c r="DE113" s="286">
        <f>IF('Team &amp; Salaries'!$O23="Never",IF(DE$6&gt;='Team &amp; Salaries'!$M23,MIN('Team &amp; Salaries'!$N23,'Team &amp; Salaries'!$P23),0),IF('Team &amp; Salaries'!$O23="Monthly",IF(DE$6='Team &amp; Salaries'!$M23,MIN('Team &amp; Salaries'!$N23,'Team &amp; Salaries'!$P23),IF(DE$6&gt;'Team &amp; Salaries'!$M23,MIN('Team &amp; Salaries'!$P23,DD113+'Team &amp; Salaries'!$N23),0)),IF('Team &amp; Salaries'!$O23="Quarterly",IF(DE$6='Team &amp; Salaries'!$M23,MIN('Team &amp; Salaries'!$N23,'Team &amp; Salaries'!$P23),IF(DE$6&gt;'Team &amp; Salaries'!$M23,IFERROR(MIN('Team &amp; Salaries'!$P23,IF(ISNUMBER(CZ113),CZ113,0)+'Team &amp; Salaries'!$N23),'Team &amp; Salaries'!$N23),0)),IF('Team &amp; Salaries'!$O23="Annually",IF(DE$6='Team &amp; Salaries'!$M23,MIN('Team &amp; Salaries'!$N23,'Team &amp; Salaries'!$P23),IF(DE$6&gt;'Team &amp; Salaries'!$M23,IFERROR(MIN('Team &amp; Salaries'!$P23,#REF!+'Team &amp; Salaries'!$N23),MIN('Team &amp; Salaries'!$N23,'Team &amp; Salaries'!$P23)),0))))))</f>
        <v>1</v>
      </c>
      <c r="DF113" s="286">
        <f>IF('Team &amp; Salaries'!$O23="Never",IF(DF$6&gt;='Team &amp; Salaries'!$M23,MIN('Team &amp; Salaries'!$N23,'Team &amp; Salaries'!$P23),0),IF('Team &amp; Salaries'!$O23="Monthly",IF(DF$6='Team &amp; Salaries'!$M23,MIN('Team &amp; Salaries'!$N23,'Team &amp; Salaries'!$P23),IF(DF$6&gt;'Team &amp; Salaries'!$M23,MIN('Team &amp; Salaries'!$P23,DE113+'Team &amp; Salaries'!$N23),0)),IF('Team &amp; Salaries'!$O23="Quarterly",IF(DF$6='Team &amp; Salaries'!$M23,MIN('Team &amp; Salaries'!$N23,'Team &amp; Salaries'!$P23),IF(DF$6&gt;'Team &amp; Salaries'!$M23,IFERROR(MIN('Team &amp; Salaries'!$P23,IF(ISNUMBER(DA113),DA113,0)+'Team &amp; Salaries'!$N23),'Team &amp; Salaries'!$N23),0)),IF('Team &amp; Salaries'!$O23="Annually",IF(DF$6='Team &amp; Salaries'!$M23,MIN('Team &amp; Salaries'!$N23,'Team &amp; Salaries'!$P23),IF(DF$6&gt;'Team &amp; Salaries'!$M23,IFERROR(MIN('Team &amp; Salaries'!$P23,#REF!+'Team &amp; Salaries'!$N23),MIN('Team &amp; Salaries'!$N23,'Team &amp; Salaries'!$P23)),0))))))</f>
        <v>1</v>
      </c>
      <c r="DG113" s="286">
        <f>IF('Team &amp; Salaries'!$O23="Never",IF(DG$6&gt;='Team &amp; Salaries'!$M23,MIN('Team &amp; Salaries'!$N23,'Team &amp; Salaries'!$P23),0),IF('Team &amp; Salaries'!$O23="Monthly",IF(DG$6='Team &amp; Salaries'!$M23,MIN('Team &amp; Salaries'!$N23,'Team &amp; Salaries'!$P23),IF(DG$6&gt;'Team &amp; Salaries'!$M23,MIN('Team &amp; Salaries'!$P23,DF113+'Team &amp; Salaries'!$N23),0)),IF('Team &amp; Salaries'!$O23="Quarterly",IF(DG$6='Team &amp; Salaries'!$M23,MIN('Team &amp; Salaries'!$N23,'Team &amp; Salaries'!$P23),IF(DG$6&gt;'Team &amp; Salaries'!$M23,IFERROR(MIN('Team &amp; Salaries'!$P23,IF(ISNUMBER(DB113),DB113,0)+'Team &amp; Salaries'!$N23),'Team &amp; Salaries'!$N23),0)),IF('Team &amp; Salaries'!$O23="Annually",IF(DG$6='Team &amp; Salaries'!$M23,MIN('Team &amp; Salaries'!$N23,'Team &amp; Salaries'!$P23),IF(DG$6&gt;'Team &amp; Salaries'!$M23,IFERROR(MIN('Team &amp; Salaries'!$P23,#REF!+'Team &amp; Salaries'!$N23),MIN('Team &amp; Salaries'!$N23,'Team &amp; Salaries'!$P23)),0))))))</f>
        <v>1</v>
      </c>
      <c r="DH113" s="286">
        <f>IF('Team &amp; Salaries'!$O23="Never",IF(DH$6&gt;='Team &amp; Salaries'!$M23,MIN('Team &amp; Salaries'!$N23,'Team &amp; Salaries'!$P23),0),IF('Team &amp; Salaries'!$O23="Monthly",IF(DH$6='Team &amp; Salaries'!$M23,MIN('Team &amp; Salaries'!$N23,'Team &amp; Salaries'!$P23),IF(DH$6&gt;'Team &amp; Salaries'!$M23,MIN('Team &amp; Salaries'!$P23,DG113+'Team &amp; Salaries'!$N23),0)),IF('Team &amp; Salaries'!$O23="Quarterly",IF(DH$6='Team &amp; Salaries'!$M23,MIN('Team &amp; Salaries'!$N23,'Team &amp; Salaries'!$P23),IF(DH$6&gt;'Team &amp; Salaries'!$M23,IFERROR(MIN('Team &amp; Salaries'!$P23,IF(ISNUMBER(DC113),DC113,0)+'Team &amp; Salaries'!$N23),'Team &amp; Salaries'!$N23),0)),IF('Team &amp; Salaries'!$O23="Annually",IF(DH$6='Team &amp; Salaries'!$M23,MIN('Team &amp; Salaries'!$N23,'Team &amp; Salaries'!$P23),IF(DH$6&gt;'Team &amp; Salaries'!$M23,IFERROR(MIN('Team &amp; Salaries'!$P23,#REF!+'Team &amp; Salaries'!$N23),MIN('Team &amp; Salaries'!$N23,'Team &amp; Salaries'!$P23)),0))))))</f>
        <v>1</v>
      </c>
      <c r="DI113" s="286">
        <f>IF('Team &amp; Salaries'!$O23="Never",IF(DI$6&gt;='Team &amp; Salaries'!$M23,MIN('Team &amp; Salaries'!$N23,'Team &amp; Salaries'!$P23),0),IF('Team &amp; Salaries'!$O23="Monthly",IF(DI$6='Team &amp; Salaries'!$M23,MIN('Team &amp; Salaries'!$N23,'Team &amp; Salaries'!$P23),IF(DI$6&gt;'Team &amp; Salaries'!$M23,MIN('Team &amp; Salaries'!$P23,DH113+'Team &amp; Salaries'!$N23),0)),IF('Team &amp; Salaries'!$O23="Quarterly",IF(DI$6='Team &amp; Salaries'!$M23,MIN('Team &amp; Salaries'!$N23,'Team &amp; Salaries'!$P23),IF(DI$6&gt;'Team &amp; Salaries'!$M23,IFERROR(MIN('Team &amp; Salaries'!$P23,IF(ISNUMBER(DD113),DD113,0)+'Team &amp; Salaries'!$N23),'Team &amp; Salaries'!$N23),0)),IF('Team &amp; Salaries'!$O23="Annually",IF(DI$6='Team &amp; Salaries'!$M23,MIN('Team &amp; Salaries'!$N23,'Team &amp; Salaries'!$P23),IF(DI$6&gt;'Team &amp; Salaries'!$M23,IFERROR(MIN('Team &amp; Salaries'!$P23,#REF!+'Team &amp; Salaries'!$N23),MIN('Team &amp; Salaries'!$N23,'Team &amp; Salaries'!$P23)),0))))))</f>
        <v>1</v>
      </c>
    </row>
    <row r="114" spans="1:113" customFormat="1" ht="16">
      <c r="A114" s="114" t="str">
        <f>'Team &amp; Salaries'!A24</f>
        <v>Mobile Dev</v>
      </c>
      <c r="B114" s="114"/>
      <c r="C114" s="114"/>
      <c r="D114" s="285"/>
      <c r="E114" s="361" t="s">
        <v>193</v>
      </c>
      <c r="F114" s="286">
        <f>IF('Team &amp; Salaries'!$O24="Never",IF(F$6&gt;='Team &amp; Salaries'!$M24,MIN('Team &amp; Salaries'!$N24,'Team &amp; Salaries'!$P24),0),IF('Team &amp; Salaries'!$O24="Monthly",IF(F$6='Team &amp; Salaries'!$M24,MIN('Team &amp; Salaries'!$N24,'Team &amp; Salaries'!$P24),IF(F$6&gt;'Team &amp; Salaries'!$M24,MIN('Team &amp; Salaries'!$P24,E114+'Team &amp; Salaries'!$N24),0)),IF('Team &amp; Salaries'!$O24="Quarterly",IF(F$6='Team &amp; Salaries'!$M24,MIN('Team &amp; Salaries'!$N24,'Team &amp; Salaries'!$P24),IF(F$6&gt;'Team &amp; Salaries'!$M24,IFERROR(MIN('Team &amp; Salaries'!$P24,IF(ISNUMBER(A114),A114,0)+'Team &amp; Salaries'!$N24),'Team &amp; Salaries'!$N24),0)),IF('Team &amp; Salaries'!$O24="Annually",IF(F$6='Team &amp; Salaries'!$M24,MIN('Team &amp; Salaries'!$N24,'Team &amp; Salaries'!$P24),IF(F$6&gt;'Team &amp; Salaries'!$M24,IFERROR(MIN('Team &amp; Salaries'!$P24,#REF!+'Team &amp; Salaries'!$N24),MIN('Team &amp; Salaries'!$N24,'Team &amp; Salaries'!$P24)),0))))))</f>
        <v>0</v>
      </c>
      <c r="G114" s="286">
        <f>IF('Team &amp; Salaries'!$O24="Never",IF(G$6&gt;='Team &amp; Salaries'!$M24,MIN('Team &amp; Salaries'!$N24,'Team &amp; Salaries'!$P24),0),IF('Team &amp; Salaries'!$O24="Monthly",IF(G$6='Team &amp; Salaries'!$M24,MIN('Team &amp; Salaries'!$N24,'Team &amp; Salaries'!$P24),IF(G$6&gt;'Team &amp; Salaries'!$M24,MIN('Team &amp; Salaries'!$P24,F114+'Team &amp; Salaries'!$N24),0)),IF('Team &amp; Salaries'!$O24="Quarterly",IF(G$6='Team &amp; Salaries'!$M24,MIN('Team &amp; Salaries'!$N24,'Team &amp; Salaries'!$P24),IF(G$6&gt;'Team &amp; Salaries'!$M24,IFERROR(MIN('Team &amp; Salaries'!$P24,IF(ISNUMBER(B114),B114,0)+'Team &amp; Salaries'!$N24),'Team &amp; Salaries'!$N24),0)),IF('Team &amp; Salaries'!$O24="Annually",IF(G$6='Team &amp; Salaries'!$M24,MIN('Team &amp; Salaries'!$N24,'Team &amp; Salaries'!$P24),IF(G$6&gt;'Team &amp; Salaries'!$M24,IFERROR(MIN('Team &amp; Salaries'!$P24,#REF!+'Team &amp; Salaries'!$N24),MIN('Team &amp; Salaries'!$N24,'Team &amp; Salaries'!$P24)),0))))))</f>
        <v>0</v>
      </c>
      <c r="H114" s="286">
        <f>IF('Team &amp; Salaries'!$O24="Never",IF(H$6&gt;='Team &amp; Salaries'!$M24,MIN('Team &amp; Salaries'!$N24,'Team &amp; Salaries'!$P24),0),IF('Team &amp; Salaries'!$O24="Monthly",IF(H$6='Team &amp; Salaries'!$M24,MIN('Team &amp; Salaries'!$N24,'Team &amp; Salaries'!$P24),IF(H$6&gt;'Team &amp; Salaries'!$M24,MIN('Team &amp; Salaries'!$P24,G114+'Team &amp; Salaries'!$N24),0)),IF('Team &amp; Salaries'!$O24="Quarterly",IF(H$6='Team &amp; Salaries'!$M24,MIN('Team &amp; Salaries'!$N24,'Team &amp; Salaries'!$P24),IF(H$6&gt;'Team &amp; Salaries'!$M24,IFERROR(MIN('Team &amp; Salaries'!$P24,IF(ISNUMBER(C114),C114,0)+'Team &amp; Salaries'!$N24),'Team &amp; Salaries'!$N24),0)),IF('Team &amp; Salaries'!$O24="Annually",IF(H$6='Team &amp; Salaries'!$M24,MIN('Team &amp; Salaries'!$N24,'Team &amp; Salaries'!$P24),IF(H$6&gt;'Team &amp; Salaries'!$M24,IFERROR(MIN('Team &amp; Salaries'!$P24,#REF!+'Team &amp; Salaries'!$N24),MIN('Team &amp; Salaries'!$N24,'Team &amp; Salaries'!$P24)),0))))))</f>
        <v>0</v>
      </c>
      <c r="I114" s="286">
        <f>IF('Team &amp; Salaries'!$O24="Never",IF(I$6&gt;='Team &amp; Salaries'!$M24,MIN('Team &amp; Salaries'!$N24,'Team &amp; Salaries'!$P24),0),IF('Team &amp; Salaries'!$O24="Monthly",IF(I$6='Team &amp; Salaries'!$M24,MIN('Team &amp; Salaries'!$N24,'Team &amp; Salaries'!$P24),IF(I$6&gt;'Team &amp; Salaries'!$M24,MIN('Team &amp; Salaries'!$P24,H114+'Team &amp; Salaries'!$N24),0)),IF('Team &amp; Salaries'!$O24="Quarterly",IF(I$6='Team &amp; Salaries'!$M24,MIN('Team &amp; Salaries'!$N24,'Team &amp; Salaries'!$P24),IF(I$6&gt;'Team &amp; Salaries'!$M24,IFERROR(MIN('Team &amp; Salaries'!$P24,IF(ISNUMBER(D114),D114,0)+'Team &amp; Salaries'!$N24),'Team &amp; Salaries'!$N24),0)),IF('Team &amp; Salaries'!$O24="Annually",IF(I$6='Team &amp; Salaries'!$M24,MIN('Team &amp; Salaries'!$N24,'Team &amp; Salaries'!$P24),IF(I$6&gt;'Team &amp; Salaries'!$M24,IFERROR(MIN('Team &amp; Salaries'!$P24,#REF!+'Team &amp; Salaries'!$N24),MIN('Team &amp; Salaries'!$N24,'Team &amp; Salaries'!$P24)),0))))))</f>
        <v>1</v>
      </c>
      <c r="J114" s="286">
        <f>IF('Team &amp; Salaries'!$O24="Never",IF(J$6&gt;='Team &amp; Salaries'!$M24,MIN('Team &amp; Salaries'!$N24,'Team &amp; Salaries'!$P24),0),IF('Team &amp; Salaries'!$O24="Monthly",IF(J$6='Team &amp; Salaries'!$M24,MIN('Team &amp; Salaries'!$N24,'Team &amp; Salaries'!$P24),IF(J$6&gt;'Team &amp; Salaries'!$M24,MIN('Team &amp; Salaries'!$P24,I114+'Team &amp; Salaries'!$N24),0)),IF('Team &amp; Salaries'!$O24="Quarterly",IF(J$6='Team &amp; Salaries'!$M24,MIN('Team &amp; Salaries'!$N24,'Team &amp; Salaries'!$P24),IF(J$6&gt;'Team &amp; Salaries'!$M24,IFERROR(MIN('Team &amp; Salaries'!$P24,IF(ISNUMBER(E114),E114,0)+'Team &amp; Salaries'!$N24),'Team &amp; Salaries'!$N24),0)),IF('Team &amp; Salaries'!$O24="Annually",IF(J$6='Team &amp; Salaries'!$M24,MIN('Team &amp; Salaries'!$N24,'Team &amp; Salaries'!$P24),IF(J$6&gt;'Team &amp; Salaries'!$M24,IFERROR(MIN('Team &amp; Salaries'!$P24,#REF!+'Team &amp; Salaries'!$N24),MIN('Team &amp; Salaries'!$N24,'Team &amp; Salaries'!$P24)),0))))))</f>
        <v>1</v>
      </c>
      <c r="K114" s="286">
        <f>IF('Team &amp; Salaries'!$O24="Never",IF(K$6&gt;='Team &amp; Salaries'!$M24,MIN('Team &amp; Salaries'!$N24,'Team &amp; Salaries'!$P24),0),IF('Team &amp; Salaries'!$O24="Monthly",IF(K$6='Team &amp; Salaries'!$M24,MIN('Team &amp; Salaries'!$N24,'Team &amp; Salaries'!$P24),IF(K$6&gt;'Team &amp; Salaries'!$M24,MIN('Team &amp; Salaries'!$P24,J114+'Team &amp; Salaries'!$N24),0)),IF('Team &amp; Salaries'!$O24="Quarterly",IF(K$6='Team &amp; Salaries'!$M24,MIN('Team &amp; Salaries'!$N24,'Team &amp; Salaries'!$P24),IF(K$6&gt;'Team &amp; Salaries'!$M24,IFERROR(MIN('Team &amp; Salaries'!$P24,IF(ISNUMBER(F114),F114,0)+'Team &amp; Salaries'!$N24),'Team &amp; Salaries'!$N24),0)),IF('Team &amp; Salaries'!$O24="Annually",IF(K$6='Team &amp; Salaries'!$M24,MIN('Team &amp; Salaries'!$N24,'Team &amp; Salaries'!$P24),IF(K$6&gt;'Team &amp; Salaries'!$M24,IFERROR(MIN('Team &amp; Salaries'!$P24,#REF!+'Team &amp; Salaries'!$N24),MIN('Team &amp; Salaries'!$N24,'Team &amp; Salaries'!$P24)),0))))))</f>
        <v>1</v>
      </c>
      <c r="L114" s="286">
        <f>IF('Team &amp; Salaries'!$O24="Never",IF(L$6&gt;='Team &amp; Salaries'!$M24,MIN('Team &amp; Salaries'!$N24,'Team &amp; Salaries'!$P24),0),IF('Team &amp; Salaries'!$O24="Monthly",IF(L$6='Team &amp; Salaries'!$M24,MIN('Team &amp; Salaries'!$N24,'Team &amp; Salaries'!$P24),IF(L$6&gt;'Team &amp; Salaries'!$M24,MIN('Team &amp; Salaries'!$P24,K114+'Team &amp; Salaries'!$N24),0)),IF('Team &amp; Salaries'!$O24="Quarterly",IF(L$6='Team &amp; Salaries'!$M24,MIN('Team &amp; Salaries'!$N24,'Team &amp; Salaries'!$P24),IF(L$6&gt;'Team &amp; Salaries'!$M24,IFERROR(MIN('Team &amp; Salaries'!$P24,IF(ISNUMBER(G114),G114,0)+'Team &amp; Salaries'!$N24),'Team &amp; Salaries'!$N24),0)),IF('Team &amp; Salaries'!$O24="Annually",IF(L$6='Team &amp; Salaries'!$M24,MIN('Team &amp; Salaries'!$N24,'Team &amp; Salaries'!$P24),IF(L$6&gt;'Team &amp; Salaries'!$M24,IFERROR(MIN('Team &amp; Salaries'!$P24,#REF!+'Team &amp; Salaries'!$N24),MIN('Team &amp; Salaries'!$N24,'Team &amp; Salaries'!$P24)),0))))))</f>
        <v>1</v>
      </c>
      <c r="M114" s="286">
        <f>IF('Team &amp; Salaries'!$O24="Never",IF(M$6&gt;='Team &amp; Salaries'!$M24,MIN('Team &amp; Salaries'!$N24,'Team &amp; Salaries'!$P24),0),IF('Team &amp; Salaries'!$O24="Monthly",IF(M$6='Team &amp; Salaries'!$M24,MIN('Team &amp; Salaries'!$N24,'Team &amp; Salaries'!$P24),IF(M$6&gt;'Team &amp; Salaries'!$M24,MIN('Team &amp; Salaries'!$P24,L114+'Team &amp; Salaries'!$N24),0)),IF('Team &amp; Salaries'!$O24="Quarterly",IF(M$6='Team &amp; Salaries'!$M24,MIN('Team &amp; Salaries'!$N24,'Team &amp; Salaries'!$P24),IF(M$6&gt;'Team &amp; Salaries'!$M24,IFERROR(MIN('Team &amp; Salaries'!$P24,IF(ISNUMBER(H114),H114,0)+'Team &amp; Salaries'!$N24),'Team &amp; Salaries'!$N24),0)),IF('Team &amp; Salaries'!$O24="Annually",IF(M$6='Team &amp; Salaries'!$M24,MIN('Team &amp; Salaries'!$N24,'Team &amp; Salaries'!$P24),IF(M$6&gt;'Team &amp; Salaries'!$M24,IFERROR(MIN('Team &amp; Salaries'!$P24,#REF!+'Team &amp; Salaries'!$N24),MIN('Team &amp; Salaries'!$N24,'Team &amp; Salaries'!$P24)),0))))))</f>
        <v>1</v>
      </c>
      <c r="N114" s="286">
        <f>IF('Team &amp; Salaries'!$O24="Never",IF(N$6&gt;='Team &amp; Salaries'!$M24,MIN('Team &amp; Salaries'!$N24,'Team &amp; Salaries'!$P24),0),IF('Team &amp; Salaries'!$O24="Monthly",IF(N$6='Team &amp; Salaries'!$M24,MIN('Team &amp; Salaries'!$N24,'Team &amp; Salaries'!$P24),IF(N$6&gt;'Team &amp; Salaries'!$M24,MIN('Team &amp; Salaries'!$P24,M114+'Team &amp; Salaries'!$N24),0)),IF('Team &amp; Salaries'!$O24="Quarterly",IF(N$6='Team &amp; Salaries'!$M24,MIN('Team &amp; Salaries'!$N24,'Team &amp; Salaries'!$P24),IF(N$6&gt;'Team &amp; Salaries'!$M24,IFERROR(MIN('Team &amp; Salaries'!$P24,IF(ISNUMBER(I114),I114,0)+'Team &amp; Salaries'!$N24),'Team &amp; Salaries'!$N24),0)),IF('Team &amp; Salaries'!$O24="Annually",IF(N$6='Team &amp; Salaries'!$M24,MIN('Team &amp; Salaries'!$N24,'Team &amp; Salaries'!$P24),IF(N$6&gt;'Team &amp; Salaries'!$M24,IFERROR(MIN('Team &amp; Salaries'!$P24,#REF!+'Team &amp; Salaries'!$N24),MIN('Team &amp; Salaries'!$N24,'Team &amp; Salaries'!$P24)),0))))))</f>
        <v>1</v>
      </c>
      <c r="O114" s="286">
        <f>IF('Team &amp; Salaries'!$O24="Never",IF(O$6&gt;='Team &amp; Salaries'!$M24,MIN('Team &amp; Salaries'!$N24,'Team &amp; Salaries'!$P24),0),IF('Team &amp; Salaries'!$O24="Monthly",IF(O$6='Team &amp; Salaries'!$M24,MIN('Team &amp; Salaries'!$N24,'Team &amp; Salaries'!$P24),IF(O$6&gt;'Team &amp; Salaries'!$M24,MIN('Team &amp; Salaries'!$P24,N114+'Team &amp; Salaries'!$N24),0)),IF('Team &amp; Salaries'!$O24="Quarterly",IF(O$6='Team &amp; Salaries'!$M24,MIN('Team &amp; Salaries'!$N24,'Team &amp; Salaries'!$P24),IF(O$6&gt;'Team &amp; Salaries'!$M24,IFERROR(MIN('Team &amp; Salaries'!$P24,IF(ISNUMBER(J114),J114,0)+'Team &amp; Salaries'!$N24),'Team &amp; Salaries'!$N24),0)),IF('Team &amp; Salaries'!$O24="Annually",IF(O$6='Team &amp; Salaries'!$M24,MIN('Team &amp; Salaries'!$N24,'Team &amp; Salaries'!$P24),IF(O$6&gt;'Team &amp; Salaries'!$M24,IFERROR(MIN('Team &amp; Salaries'!$P24,#REF!+'Team &amp; Salaries'!$N24),MIN('Team &amp; Salaries'!$N24,'Team &amp; Salaries'!$P24)),0))))))</f>
        <v>1</v>
      </c>
      <c r="P114" s="286">
        <f>IF('Team &amp; Salaries'!$O24="Never",IF(P$6&gt;='Team &amp; Salaries'!$M24,MIN('Team &amp; Salaries'!$N24,'Team &amp; Salaries'!$P24),0),IF('Team &amp; Salaries'!$O24="Monthly",IF(P$6='Team &amp; Salaries'!$M24,MIN('Team &amp; Salaries'!$N24,'Team &amp; Salaries'!$P24),IF(P$6&gt;'Team &amp; Salaries'!$M24,MIN('Team &amp; Salaries'!$P24,O114+'Team &amp; Salaries'!$N24),0)),IF('Team &amp; Salaries'!$O24="Quarterly",IF(P$6='Team &amp; Salaries'!$M24,MIN('Team &amp; Salaries'!$N24,'Team &amp; Salaries'!$P24),IF(P$6&gt;'Team &amp; Salaries'!$M24,IFERROR(MIN('Team &amp; Salaries'!$P24,IF(ISNUMBER(K114),K114,0)+'Team &amp; Salaries'!$N24),'Team &amp; Salaries'!$N24),0)),IF('Team &amp; Salaries'!$O24="Annually",IF(P$6='Team &amp; Salaries'!$M24,MIN('Team &amp; Salaries'!$N24,'Team &amp; Salaries'!$P24),IF(P$6&gt;'Team &amp; Salaries'!$M24,IFERROR(MIN('Team &amp; Salaries'!$P24,#REF!+'Team &amp; Salaries'!$N24),MIN('Team &amp; Salaries'!$N24,'Team &amp; Salaries'!$P24)),0))))))</f>
        <v>1</v>
      </c>
      <c r="Q114" s="286">
        <f>IF('Team &amp; Salaries'!$O24="Never",IF(Q$6&gt;='Team &amp; Salaries'!$M24,MIN('Team &amp; Salaries'!$N24,'Team &amp; Salaries'!$P24),0),IF('Team &amp; Salaries'!$O24="Monthly",IF(Q$6='Team &amp; Salaries'!$M24,MIN('Team &amp; Salaries'!$N24,'Team &amp; Salaries'!$P24),IF(Q$6&gt;'Team &amp; Salaries'!$M24,MIN('Team &amp; Salaries'!$P24,P114+'Team &amp; Salaries'!$N24),0)),IF('Team &amp; Salaries'!$O24="Quarterly",IF(Q$6='Team &amp; Salaries'!$M24,MIN('Team &amp; Salaries'!$N24,'Team &amp; Salaries'!$P24),IF(Q$6&gt;'Team &amp; Salaries'!$M24,IFERROR(MIN('Team &amp; Salaries'!$P24,IF(ISNUMBER(L114),L114,0)+'Team &amp; Salaries'!$N24),'Team &amp; Salaries'!$N24),0)),IF('Team &amp; Salaries'!$O24="Annually",IF(Q$6='Team &amp; Salaries'!$M24,MIN('Team &amp; Salaries'!$N24,'Team &amp; Salaries'!$P24),IF(Q$6&gt;'Team &amp; Salaries'!$M24,IFERROR(MIN('Team &amp; Salaries'!$P24,#REF!+'Team &amp; Salaries'!$N24),MIN('Team &amp; Salaries'!$N24,'Team &amp; Salaries'!$P24)),0))))))</f>
        <v>1</v>
      </c>
      <c r="R114" s="286">
        <f>IF('Team &amp; Salaries'!$O24="Never",IF(R$6&gt;='Team &amp; Salaries'!$M24,MIN('Team &amp; Salaries'!$N24,'Team &amp; Salaries'!$P24),0),IF('Team &amp; Salaries'!$O24="Monthly",IF(R$6='Team &amp; Salaries'!$M24,MIN('Team &amp; Salaries'!$N24,'Team &amp; Salaries'!$P24),IF(R$6&gt;'Team &amp; Salaries'!$M24,MIN('Team &amp; Salaries'!$P24,Q114+'Team &amp; Salaries'!$N24),0)),IF('Team &amp; Salaries'!$O24="Quarterly",IF(R$6='Team &amp; Salaries'!$M24,MIN('Team &amp; Salaries'!$N24,'Team &amp; Salaries'!$P24),IF(R$6&gt;'Team &amp; Salaries'!$M24,IFERROR(MIN('Team &amp; Salaries'!$P24,IF(ISNUMBER(M114),M114,0)+'Team &amp; Salaries'!$N24),'Team &amp; Salaries'!$N24),0)),IF('Team &amp; Salaries'!$O24="Annually",IF(R$6='Team &amp; Salaries'!$M24,MIN('Team &amp; Salaries'!$N24,'Team &amp; Salaries'!$P24),IF(R$6&gt;'Team &amp; Salaries'!$M24,IFERROR(MIN('Team &amp; Salaries'!$P24,#REF!+'Team &amp; Salaries'!$N24),MIN('Team &amp; Salaries'!$N24,'Team &amp; Salaries'!$P24)),0))))))</f>
        <v>1</v>
      </c>
      <c r="S114" s="286">
        <f>IF('Team &amp; Salaries'!$O24="Never",IF(S$6&gt;='Team &amp; Salaries'!$M24,MIN('Team &amp; Salaries'!$N24,'Team &amp; Salaries'!$P24),0),IF('Team &amp; Salaries'!$O24="Monthly",IF(S$6='Team &amp; Salaries'!$M24,MIN('Team &amp; Salaries'!$N24,'Team &amp; Salaries'!$P24),IF(S$6&gt;'Team &amp; Salaries'!$M24,MIN('Team &amp; Salaries'!$P24,R114+'Team &amp; Salaries'!$N24),0)),IF('Team &amp; Salaries'!$O24="Quarterly",IF(S$6='Team &amp; Salaries'!$M24,MIN('Team &amp; Salaries'!$N24,'Team &amp; Salaries'!$P24),IF(S$6&gt;'Team &amp; Salaries'!$M24,IFERROR(MIN('Team &amp; Salaries'!$P24,IF(ISNUMBER(N114),N114,0)+'Team &amp; Salaries'!$N24),'Team &amp; Salaries'!$N24),0)),IF('Team &amp; Salaries'!$O24="Annually",IF(S$6='Team &amp; Salaries'!$M24,MIN('Team &amp; Salaries'!$N24,'Team &amp; Salaries'!$P24),IF(S$6&gt;'Team &amp; Salaries'!$M24,IFERROR(MIN('Team &amp; Salaries'!$P24,#REF!+'Team &amp; Salaries'!$N24),MIN('Team &amp; Salaries'!$N24,'Team &amp; Salaries'!$P24)),0))))))</f>
        <v>1</v>
      </c>
      <c r="T114" s="286">
        <f>IF('Team &amp; Salaries'!$O24="Never",IF(T$6&gt;='Team &amp; Salaries'!$M24,MIN('Team &amp; Salaries'!$N24,'Team &amp; Salaries'!$P24),0),IF('Team &amp; Salaries'!$O24="Monthly",IF(T$6='Team &amp; Salaries'!$M24,MIN('Team &amp; Salaries'!$N24,'Team &amp; Salaries'!$P24),IF(T$6&gt;'Team &amp; Salaries'!$M24,MIN('Team &amp; Salaries'!$P24,S114+'Team &amp; Salaries'!$N24),0)),IF('Team &amp; Salaries'!$O24="Quarterly",IF(T$6='Team &amp; Salaries'!$M24,MIN('Team &amp; Salaries'!$N24,'Team &amp; Salaries'!$P24),IF(T$6&gt;'Team &amp; Salaries'!$M24,IFERROR(MIN('Team &amp; Salaries'!$P24,IF(ISNUMBER(O114),O114,0)+'Team &amp; Salaries'!$N24),'Team &amp; Salaries'!$N24),0)),IF('Team &amp; Salaries'!$O24="Annually",IF(T$6='Team &amp; Salaries'!$M24,MIN('Team &amp; Salaries'!$N24,'Team &amp; Salaries'!$P24),IF(T$6&gt;'Team &amp; Salaries'!$M24,IFERROR(MIN('Team &amp; Salaries'!$P24,#REF!+'Team &amp; Salaries'!$N24),MIN('Team &amp; Salaries'!$N24,'Team &amp; Salaries'!$P24)),0))))))</f>
        <v>1</v>
      </c>
      <c r="U114" s="286">
        <f>IF('Team &amp; Salaries'!$O24="Never",IF(U$6&gt;='Team &amp; Salaries'!$M24,MIN('Team &amp; Salaries'!$N24,'Team &amp; Salaries'!$P24),0),IF('Team &amp; Salaries'!$O24="Monthly",IF(U$6='Team &amp; Salaries'!$M24,MIN('Team &amp; Salaries'!$N24,'Team &amp; Salaries'!$P24),IF(U$6&gt;'Team &amp; Salaries'!$M24,MIN('Team &amp; Salaries'!$P24,T114+'Team &amp; Salaries'!$N24),0)),IF('Team &amp; Salaries'!$O24="Quarterly",IF(U$6='Team &amp; Salaries'!$M24,MIN('Team &amp; Salaries'!$N24,'Team &amp; Salaries'!$P24),IF(U$6&gt;'Team &amp; Salaries'!$M24,IFERROR(MIN('Team &amp; Salaries'!$P24,IF(ISNUMBER(P114),P114,0)+'Team &amp; Salaries'!$N24),'Team &amp; Salaries'!$N24),0)),IF('Team &amp; Salaries'!$O24="Annually",IF(U$6='Team &amp; Salaries'!$M24,MIN('Team &amp; Salaries'!$N24,'Team &amp; Salaries'!$P24),IF(U$6&gt;'Team &amp; Salaries'!$M24,IFERROR(MIN('Team &amp; Salaries'!$P24,#REF!+'Team &amp; Salaries'!$N24),MIN('Team &amp; Salaries'!$N24,'Team &amp; Salaries'!$P24)),0))))))</f>
        <v>1</v>
      </c>
      <c r="V114" s="286">
        <f>IF('Team &amp; Salaries'!$O24="Never",IF(V$6&gt;='Team &amp; Salaries'!$M24,MIN('Team &amp; Salaries'!$N24,'Team &amp; Salaries'!$P24),0),IF('Team &amp; Salaries'!$O24="Monthly",IF(V$6='Team &amp; Salaries'!$M24,MIN('Team &amp; Salaries'!$N24,'Team &amp; Salaries'!$P24),IF(V$6&gt;'Team &amp; Salaries'!$M24,MIN('Team &amp; Salaries'!$P24,U114+'Team &amp; Salaries'!$N24),0)),IF('Team &amp; Salaries'!$O24="Quarterly",IF(V$6='Team &amp; Salaries'!$M24,MIN('Team &amp; Salaries'!$N24,'Team &amp; Salaries'!$P24),IF(V$6&gt;'Team &amp; Salaries'!$M24,IFERROR(MIN('Team &amp; Salaries'!$P24,IF(ISNUMBER(Q114),Q114,0)+'Team &amp; Salaries'!$N24),'Team &amp; Salaries'!$N24),0)),IF('Team &amp; Salaries'!$O24="Annually",IF(V$6='Team &amp; Salaries'!$M24,MIN('Team &amp; Salaries'!$N24,'Team &amp; Salaries'!$P24),IF(V$6&gt;'Team &amp; Salaries'!$M24,IFERROR(MIN('Team &amp; Salaries'!$P24,#REF!+'Team &amp; Salaries'!$N24),MIN('Team &amp; Salaries'!$N24,'Team &amp; Salaries'!$P24)),0))))))</f>
        <v>1</v>
      </c>
      <c r="W114" s="286">
        <f>IF('Team &amp; Salaries'!$O24="Never",IF(W$6&gt;='Team &amp; Salaries'!$M24,MIN('Team &amp; Salaries'!$N24,'Team &amp; Salaries'!$P24),0),IF('Team &amp; Salaries'!$O24="Monthly",IF(W$6='Team &amp; Salaries'!$M24,MIN('Team &amp; Salaries'!$N24,'Team &amp; Salaries'!$P24),IF(W$6&gt;'Team &amp; Salaries'!$M24,MIN('Team &amp; Salaries'!$P24,V114+'Team &amp; Salaries'!$N24),0)),IF('Team &amp; Salaries'!$O24="Quarterly",IF(W$6='Team &amp; Salaries'!$M24,MIN('Team &amp; Salaries'!$N24,'Team &amp; Salaries'!$P24),IF(W$6&gt;'Team &amp; Salaries'!$M24,IFERROR(MIN('Team &amp; Salaries'!$P24,IF(ISNUMBER(R114),R114,0)+'Team &amp; Salaries'!$N24),'Team &amp; Salaries'!$N24),0)),IF('Team &amp; Salaries'!$O24="Annually",IF(W$6='Team &amp; Salaries'!$M24,MIN('Team &amp; Salaries'!$N24,'Team &amp; Salaries'!$P24),IF(W$6&gt;'Team &amp; Salaries'!$M24,IFERROR(MIN('Team &amp; Salaries'!$P24,#REF!+'Team &amp; Salaries'!$N24),MIN('Team &amp; Salaries'!$N24,'Team &amp; Salaries'!$P24)),0))))))</f>
        <v>1</v>
      </c>
      <c r="X114" s="286">
        <f>IF('Team &amp; Salaries'!$O24="Never",IF(X$6&gt;='Team &amp; Salaries'!$M24,MIN('Team &amp; Salaries'!$N24,'Team &amp; Salaries'!$P24),0),IF('Team &amp; Salaries'!$O24="Monthly",IF(X$6='Team &amp; Salaries'!$M24,MIN('Team &amp; Salaries'!$N24,'Team &amp; Salaries'!$P24),IF(X$6&gt;'Team &amp; Salaries'!$M24,MIN('Team &amp; Salaries'!$P24,W114+'Team &amp; Salaries'!$N24),0)),IF('Team &amp; Salaries'!$O24="Quarterly",IF(X$6='Team &amp; Salaries'!$M24,MIN('Team &amp; Salaries'!$N24,'Team &amp; Salaries'!$P24),IF(X$6&gt;'Team &amp; Salaries'!$M24,IFERROR(MIN('Team &amp; Salaries'!$P24,IF(ISNUMBER(S114),S114,0)+'Team &amp; Salaries'!$N24),'Team &amp; Salaries'!$N24),0)),IF('Team &amp; Salaries'!$O24="Annually",IF(X$6='Team &amp; Salaries'!$M24,MIN('Team &amp; Salaries'!$N24,'Team &amp; Salaries'!$P24),IF(X$6&gt;'Team &amp; Salaries'!$M24,IFERROR(MIN('Team &amp; Salaries'!$P24,#REF!+'Team &amp; Salaries'!$N24),MIN('Team &amp; Salaries'!$N24,'Team &amp; Salaries'!$P24)),0))))))</f>
        <v>1</v>
      </c>
      <c r="Y114" s="286">
        <f>IF('Team &amp; Salaries'!$O24="Never",IF(Y$6&gt;='Team &amp; Salaries'!$M24,MIN('Team &amp; Salaries'!$N24,'Team &amp; Salaries'!$P24),0),IF('Team &amp; Salaries'!$O24="Monthly",IF(Y$6='Team &amp; Salaries'!$M24,MIN('Team &amp; Salaries'!$N24,'Team &amp; Salaries'!$P24),IF(Y$6&gt;'Team &amp; Salaries'!$M24,MIN('Team &amp; Salaries'!$P24,X114+'Team &amp; Salaries'!$N24),0)),IF('Team &amp; Salaries'!$O24="Quarterly",IF(Y$6='Team &amp; Salaries'!$M24,MIN('Team &amp; Salaries'!$N24,'Team &amp; Salaries'!$P24),IF(Y$6&gt;'Team &amp; Salaries'!$M24,IFERROR(MIN('Team &amp; Salaries'!$P24,IF(ISNUMBER(T114),T114,0)+'Team &amp; Salaries'!$N24),'Team &amp; Salaries'!$N24),0)),IF('Team &amp; Salaries'!$O24="Annually",IF(Y$6='Team &amp; Salaries'!$M24,MIN('Team &amp; Salaries'!$N24,'Team &amp; Salaries'!$P24),IF(Y$6&gt;'Team &amp; Salaries'!$M24,IFERROR(MIN('Team &amp; Salaries'!$P24,#REF!+'Team &amp; Salaries'!$N24),MIN('Team &amp; Salaries'!$N24,'Team &amp; Salaries'!$P24)),0))))))</f>
        <v>1</v>
      </c>
      <c r="Z114" s="286">
        <f>IF('Team &amp; Salaries'!$O24="Never",IF(Z$6&gt;='Team &amp; Salaries'!$M24,MIN('Team &amp; Salaries'!$N24,'Team &amp; Salaries'!$P24),0),IF('Team &amp; Salaries'!$O24="Monthly",IF(Z$6='Team &amp; Salaries'!$M24,MIN('Team &amp; Salaries'!$N24,'Team &amp; Salaries'!$P24),IF(Z$6&gt;'Team &amp; Salaries'!$M24,MIN('Team &amp; Salaries'!$P24,Y114+'Team &amp; Salaries'!$N24),0)),IF('Team &amp; Salaries'!$O24="Quarterly",IF(Z$6='Team &amp; Salaries'!$M24,MIN('Team &amp; Salaries'!$N24,'Team &amp; Salaries'!$P24),IF(Z$6&gt;'Team &amp; Salaries'!$M24,IFERROR(MIN('Team &amp; Salaries'!$P24,IF(ISNUMBER(U114),U114,0)+'Team &amp; Salaries'!$N24),'Team &amp; Salaries'!$N24),0)),IF('Team &amp; Salaries'!$O24="Annually",IF(Z$6='Team &amp; Salaries'!$M24,MIN('Team &amp; Salaries'!$N24,'Team &amp; Salaries'!$P24),IF(Z$6&gt;'Team &amp; Salaries'!$M24,IFERROR(MIN('Team &amp; Salaries'!$P24,#REF!+'Team &amp; Salaries'!$N24),MIN('Team &amp; Salaries'!$N24,'Team &amp; Salaries'!$P24)),0))))))</f>
        <v>1</v>
      </c>
      <c r="AA114" s="286">
        <f>IF('Team &amp; Salaries'!$O24="Never",IF(AA$6&gt;='Team &amp; Salaries'!$M24,MIN('Team &amp; Salaries'!$N24,'Team &amp; Salaries'!$P24),0),IF('Team &amp; Salaries'!$O24="Monthly",IF(AA$6='Team &amp; Salaries'!$M24,MIN('Team &amp; Salaries'!$N24,'Team &amp; Salaries'!$P24),IF(AA$6&gt;'Team &amp; Salaries'!$M24,MIN('Team &amp; Salaries'!$P24,Z114+'Team &amp; Salaries'!$N24),0)),IF('Team &amp; Salaries'!$O24="Quarterly",IF(AA$6='Team &amp; Salaries'!$M24,MIN('Team &amp; Salaries'!$N24,'Team &amp; Salaries'!$P24),IF(AA$6&gt;'Team &amp; Salaries'!$M24,IFERROR(MIN('Team &amp; Salaries'!$P24,IF(ISNUMBER(V114),V114,0)+'Team &amp; Salaries'!$N24),'Team &amp; Salaries'!$N24),0)),IF('Team &amp; Salaries'!$O24="Annually",IF(AA$6='Team &amp; Salaries'!$M24,MIN('Team &amp; Salaries'!$N24,'Team &amp; Salaries'!$P24),IF(AA$6&gt;'Team &amp; Salaries'!$M24,IFERROR(MIN('Team &amp; Salaries'!$P24,#REF!+'Team &amp; Salaries'!$N24),MIN('Team &amp; Salaries'!$N24,'Team &amp; Salaries'!$P24)),0))))))</f>
        <v>1</v>
      </c>
      <c r="AB114" s="286">
        <f>IF('Team &amp; Salaries'!$O24="Never",IF(AB$6&gt;='Team &amp; Salaries'!$M24,MIN('Team &amp; Salaries'!$N24,'Team &amp; Salaries'!$P24),0),IF('Team &amp; Salaries'!$O24="Monthly",IF(AB$6='Team &amp; Salaries'!$M24,MIN('Team &amp; Salaries'!$N24,'Team &amp; Salaries'!$P24),IF(AB$6&gt;'Team &amp; Salaries'!$M24,MIN('Team &amp; Salaries'!$P24,AA114+'Team &amp; Salaries'!$N24),0)),IF('Team &amp; Salaries'!$O24="Quarterly",IF(AB$6='Team &amp; Salaries'!$M24,MIN('Team &amp; Salaries'!$N24,'Team &amp; Salaries'!$P24),IF(AB$6&gt;'Team &amp; Salaries'!$M24,IFERROR(MIN('Team &amp; Salaries'!$P24,IF(ISNUMBER(W114),W114,0)+'Team &amp; Salaries'!$N24),'Team &amp; Salaries'!$N24),0)),IF('Team &amp; Salaries'!$O24="Annually",IF(AB$6='Team &amp; Salaries'!$M24,MIN('Team &amp; Salaries'!$N24,'Team &amp; Salaries'!$P24),IF(AB$6&gt;'Team &amp; Salaries'!$M24,IFERROR(MIN('Team &amp; Salaries'!$P24,#REF!+'Team &amp; Salaries'!$N24),MIN('Team &amp; Salaries'!$N24,'Team &amp; Salaries'!$P24)),0))))))</f>
        <v>1</v>
      </c>
      <c r="AC114" s="286">
        <f>IF('Team &amp; Salaries'!$O24="Never",IF(AC$6&gt;='Team &amp; Salaries'!$M24,MIN('Team &amp; Salaries'!$N24,'Team &amp; Salaries'!$P24),0),IF('Team &amp; Salaries'!$O24="Monthly",IF(AC$6='Team &amp; Salaries'!$M24,MIN('Team &amp; Salaries'!$N24,'Team &amp; Salaries'!$P24),IF(AC$6&gt;'Team &amp; Salaries'!$M24,MIN('Team &amp; Salaries'!$P24,AB114+'Team &amp; Salaries'!$N24),0)),IF('Team &amp; Salaries'!$O24="Quarterly",IF(AC$6='Team &amp; Salaries'!$M24,MIN('Team &amp; Salaries'!$N24,'Team &amp; Salaries'!$P24),IF(AC$6&gt;'Team &amp; Salaries'!$M24,IFERROR(MIN('Team &amp; Salaries'!$P24,IF(ISNUMBER(X114),X114,0)+'Team &amp; Salaries'!$N24),'Team &amp; Salaries'!$N24),0)),IF('Team &amp; Salaries'!$O24="Annually",IF(AC$6='Team &amp; Salaries'!$M24,MIN('Team &amp; Salaries'!$N24,'Team &amp; Salaries'!$P24),IF(AC$6&gt;'Team &amp; Salaries'!$M24,IFERROR(MIN('Team &amp; Salaries'!$P24,#REF!+'Team &amp; Salaries'!$N24),MIN('Team &amp; Salaries'!$N24,'Team &amp; Salaries'!$P24)),0))))))</f>
        <v>1</v>
      </c>
      <c r="AD114" s="286">
        <f>IF('Team &amp; Salaries'!$O24="Never",IF(AD$6&gt;='Team &amp; Salaries'!$M24,MIN('Team &amp; Salaries'!$N24,'Team &amp; Salaries'!$P24),0),IF('Team &amp; Salaries'!$O24="Monthly",IF(AD$6='Team &amp; Salaries'!$M24,MIN('Team &amp; Salaries'!$N24,'Team &amp; Salaries'!$P24),IF(AD$6&gt;'Team &amp; Salaries'!$M24,MIN('Team &amp; Salaries'!$P24,AC114+'Team &amp; Salaries'!$N24),0)),IF('Team &amp; Salaries'!$O24="Quarterly",IF(AD$6='Team &amp; Salaries'!$M24,MIN('Team &amp; Salaries'!$N24,'Team &amp; Salaries'!$P24),IF(AD$6&gt;'Team &amp; Salaries'!$M24,IFERROR(MIN('Team &amp; Salaries'!$P24,IF(ISNUMBER(Y114),Y114,0)+'Team &amp; Salaries'!$N24),'Team &amp; Salaries'!$N24),0)),IF('Team &amp; Salaries'!$O24="Annually",IF(AD$6='Team &amp; Salaries'!$M24,MIN('Team &amp; Salaries'!$N24,'Team &amp; Salaries'!$P24),IF(AD$6&gt;'Team &amp; Salaries'!$M24,IFERROR(MIN('Team &amp; Salaries'!$P24,#REF!+'Team &amp; Salaries'!$N24),MIN('Team &amp; Salaries'!$N24,'Team &amp; Salaries'!$P24)),0))))))</f>
        <v>1</v>
      </c>
      <c r="AE114" s="286">
        <f>IF('Team &amp; Salaries'!$O24="Never",IF(AE$6&gt;='Team &amp; Salaries'!$M24,MIN('Team &amp; Salaries'!$N24,'Team &amp; Salaries'!$P24),0),IF('Team &amp; Salaries'!$O24="Monthly",IF(AE$6='Team &amp; Salaries'!$M24,MIN('Team &amp; Salaries'!$N24,'Team &amp; Salaries'!$P24),IF(AE$6&gt;'Team &amp; Salaries'!$M24,MIN('Team &amp; Salaries'!$P24,AD114+'Team &amp; Salaries'!$N24),0)),IF('Team &amp; Salaries'!$O24="Quarterly",IF(AE$6='Team &amp; Salaries'!$M24,MIN('Team &amp; Salaries'!$N24,'Team &amp; Salaries'!$P24),IF(AE$6&gt;'Team &amp; Salaries'!$M24,IFERROR(MIN('Team &amp; Salaries'!$P24,IF(ISNUMBER(Z114),Z114,0)+'Team &amp; Salaries'!$N24),'Team &amp; Salaries'!$N24),0)),IF('Team &amp; Salaries'!$O24="Annually",IF(AE$6='Team &amp; Salaries'!$M24,MIN('Team &amp; Salaries'!$N24,'Team &amp; Salaries'!$P24),IF(AE$6&gt;'Team &amp; Salaries'!$M24,IFERROR(MIN('Team &amp; Salaries'!$P24,#REF!+'Team &amp; Salaries'!$N24),MIN('Team &amp; Salaries'!$N24,'Team &amp; Salaries'!$P24)),0))))))</f>
        <v>1</v>
      </c>
      <c r="AF114" s="286">
        <f>IF('Team &amp; Salaries'!$O24="Never",IF(AF$6&gt;='Team &amp; Salaries'!$M24,MIN('Team &amp; Salaries'!$N24,'Team &amp; Salaries'!$P24),0),IF('Team &amp; Salaries'!$O24="Monthly",IF(AF$6='Team &amp; Salaries'!$M24,MIN('Team &amp; Salaries'!$N24,'Team &amp; Salaries'!$P24),IF(AF$6&gt;'Team &amp; Salaries'!$M24,MIN('Team &amp; Salaries'!$P24,AE114+'Team &amp; Salaries'!$N24),0)),IF('Team &amp; Salaries'!$O24="Quarterly",IF(AF$6='Team &amp; Salaries'!$M24,MIN('Team &amp; Salaries'!$N24,'Team &amp; Salaries'!$P24),IF(AF$6&gt;'Team &amp; Salaries'!$M24,IFERROR(MIN('Team &amp; Salaries'!$P24,IF(ISNUMBER(AA114),AA114,0)+'Team &amp; Salaries'!$N24),'Team &amp; Salaries'!$N24),0)),IF('Team &amp; Salaries'!$O24="Annually",IF(AF$6='Team &amp; Salaries'!$M24,MIN('Team &amp; Salaries'!$N24,'Team &amp; Salaries'!$P24),IF(AF$6&gt;'Team &amp; Salaries'!$M24,IFERROR(MIN('Team &amp; Salaries'!$P24,#REF!+'Team &amp; Salaries'!$N24),MIN('Team &amp; Salaries'!$N24,'Team &amp; Salaries'!$P24)),0))))))</f>
        <v>1</v>
      </c>
      <c r="AG114" s="286">
        <f>IF('Team &amp; Salaries'!$O24="Never",IF(AG$6&gt;='Team &amp; Salaries'!$M24,MIN('Team &amp; Salaries'!$N24,'Team &amp; Salaries'!$P24),0),IF('Team &amp; Salaries'!$O24="Monthly",IF(AG$6='Team &amp; Salaries'!$M24,MIN('Team &amp; Salaries'!$N24,'Team &amp; Salaries'!$P24),IF(AG$6&gt;'Team &amp; Salaries'!$M24,MIN('Team &amp; Salaries'!$P24,AF114+'Team &amp; Salaries'!$N24),0)),IF('Team &amp; Salaries'!$O24="Quarterly",IF(AG$6='Team &amp; Salaries'!$M24,MIN('Team &amp; Salaries'!$N24,'Team &amp; Salaries'!$P24),IF(AG$6&gt;'Team &amp; Salaries'!$M24,IFERROR(MIN('Team &amp; Salaries'!$P24,IF(ISNUMBER(AB114),AB114,0)+'Team &amp; Salaries'!$N24),'Team &amp; Salaries'!$N24),0)),IF('Team &amp; Salaries'!$O24="Annually",IF(AG$6='Team &amp; Salaries'!$M24,MIN('Team &amp; Salaries'!$N24,'Team &amp; Salaries'!$P24),IF(AG$6&gt;'Team &amp; Salaries'!$M24,IFERROR(MIN('Team &amp; Salaries'!$P24,#REF!+'Team &amp; Salaries'!$N24),MIN('Team &amp; Salaries'!$N24,'Team &amp; Salaries'!$P24)),0))))))</f>
        <v>1</v>
      </c>
      <c r="AH114" s="286">
        <f>IF('Team &amp; Salaries'!$O24="Never",IF(AH$6&gt;='Team &amp; Salaries'!$M24,MIN('Team &amp; Salaries'!$N24,'Team &amp; Salaries'!$P24),0),IF('Team &amp; Salaries'!$O24="Monthly",IF(AH$6='Team &amp; Salaries'!$M24,MIN('Team &amp; Salaries'!$N24,'Team &amp; Salaries'!$P24),IF(AH$6&gt;'Team &amp; Salaries'!$M24,MIN('Team &amp; Salaries'!$P24,AG114+'Team &amp; Salaries'!$N24),0)),IF('Team &amp; Salaries'!$O24="Quarterly",IF(AH$6='Team &amp; Salaries'!$M24,MIN('Team &amp; Salaries'!$N24,'Team &amp; Salaries'!$P24),IF(AH$6&gt;'Team &amp; Salaries'!$M24,IFERROR(MIN('Team &amp; Salaries'!$P24,IF(ISNUMBER(AC114),AC114,0)+'Team &amp; Salaries'!$N24),'Team &amp; Salaries'!$N24),0)),IF('Team &amp; Salaries'!$O24="Annually",IF(AH$6='Team &amp; Salaries'!$M24,MIN('Team &amp; Salaries'!$N24,'Team &amp; Salaries'!$P24),IF(AH$6&gt;'Team &amp; Salaries'!$M24,IFERROR(MIN('Team &amp; Salaries'!$P24,#REF!+'Team &amp; Salaries'!$N24),MIN('Team &amp; Salaries'!$N24,'Team &amp; Salaries'!$P24)),0))))))</f>
        <v>1</v>
      </c>
      <c r="AI114" s="286">
        <f>IF('Team &amp; Salaries'!$O24="Never",IF(AI$6&gt;='Team &amp; Salaries'!$M24,MIN('Team &amp; Salaries'!$N24,'Team &amp; Salaries'!$P24),0),IF('Team &amp; Salaries'!$O24="Monthly",IF(AI$6='Team &amp; Salaries'!$M24,MIN('Team &amp; Salaries'!$N24,'Team &amp; Salaries'!$P24),IF(AI$6&gt;'Team &amp; Salaries'!$M24,MIN('Team &amp; Salaries'!$P24,AH114+'Team &amp; Salaries'!$N24),0)),IF('Team &amp; Salaries'!$O24="Quarterly",IF(AI$6='Team &amp; Salaries'!$M24,MIN('Team &amp; Salaries'!$N24,'Team &amp; Salaries'!$P24),IF(AI$6&gt;'Team &amp; Salaries'!$M24,IFERROR(MIN('Team &amp; Salaries'!$P24,IF(ISNUMBER(AD114),AD114,0)+'Team &amp; Salaries'!$N24),'Team &amp; Salaries'!$N24),0)),IF('Team &amp; Salaries'!$O24="Annually",IF(AI$6='Team &amp; Salaries'!$M24,MIN('Team &amp; Salaries'!$N24,'Team &amp; Salaries'!$P24),IF(AI$6&gt;'Team &amp; Salaries'!$M24,IFERROR(MIN('Team &amp; Salaries'!$P24,#REF!+'Team &amp; Salaries'!$N24),MIN('Team &amp; Salaries'!$N24,'Team &amp; Salaries'!$P24)),0))))))</f>
        <v>1</v>
      </c>
      <c r="AJ114" s="286">
        <f>IF('Team &amp; Salaries'!$O24="Never",IF(AJ$6&gt;='Team &amp; Salaries'!$M24,MIN('Team &amp; Salaries'!$N24,'Team &amp; Salaries'!$P24),0),IF('Team &amp; Salaries'!$O24="Monthly",IF(AJ$6='Team &amp; Salaries'!$M24,MIN('Team &amp; Salaries'!$N24,'Team &amp; Salaries'!$P24),IF(AJ$6&gt;'Team &amp; Salaries'!$M24,MIN('Team &amp; Salaries'!$P24,AI114+'Team &amp; Salaries'!$N24),0)),IF('Team &amp; Salaries'!$O24="Quarterly",IF(AJ$6='Team &amp; Salaries'!$M24,MIN('Team &amp; Salaries'!$N24,'Team &amp; Salaries'!$P24),IF(AJ$6&gt;'Team &amp; Salaries'!$M24,IFERROR(MIN('Team &amp; Salaries'!$P24,IF(ISNUMBER(AE114),AE114,0)+'Team &amp; Salaries'!$N24),'Team &amp; Salaries'!$N24),0)),IF('Team &amp; Salaries'!$O24="Annually",IF(AJ$6='Team &amp; Salaries'!$M24,MIN('Team &amp; Salaries'!$N24,'Team &amp; Salaries'!$P24),IF(AJ$6&gt;'Team &amp; Salaries'!$M24,IFERROR(MIN('Team &amp; Salaries'!$P24,#REF!+'Team &amp; Salaries'!$N24),MIN('Team &amp; Salaries'!$N24,'Team &amp; Salaries'!$P24)),0))))))</f>
        <v>1</v>
      </c>
      <c r="AK114" s="286">
        <f>IF('Team &amp; Salaries'!$O24="Never",IF(AK$6&gt;='Team &amp; Salaries'!$M24,MIN('Team &amp; Salaries'!$N24,'Team &amp; Salaries'!$P24),0),IF('Team &amp; Salaries'!$O24="Monthly",IF(AK$6='Team &amp; Salaries'!$M24,MIN('Team &amp; Salaries'!$N24,'Team &amp; Salaries'!$P24),IF(AK$6&gt;'Team &amp; Salaries'!$M24,MIN('Team &amp; Salaries'!$P24,AJ114+'Team &amp; Salaries'!$N24),0)),IF('Team &amp; Salaries'!$O24="Quarterly",IF(AK$6='Team &amp; Salaries'!$M24,MIN('Team &amp; Salaries'!$N24,'Team &amp; Salaries'!$P24),IF(AK$6&gt;'Team &amp; Salaries'!$M24,IFERROR(MIN('Team &amp; Salaries'!$P24,IF(ISNUMBER(AF114),AF114,0)+'Team &amp; Salaries'!$N24),'Team &amp; Salaries'!$N24),0)),IF('Team &amp; Salaries'!$O24="Annually",IF(AK$6='Team &amp; Salaries'!$M24,MIN('Team &amp; Salaries'!$N24,'Team &amp; Salaries'!$P24),IF(AK$6&gt;'Team &amp; Salaries'!$M24,IFERROR(MIN('Team &amp; Salaries'!$P24,#REF!+'Team &amp; Salaries'!$N24),MIN('Team &amp; Salaries'!$N24,'Team &amp; Salaries'!$P24)),0))))))</f>
        <v>1</v>
      </c>
      <c r="AL114" s="286">
        <f>IF('Team &amp; Salaries'!$O24="Never",IF(AL$6&gt;='Team &amp; Salaries'!$M24,MIN('Team &amp; Salaries'!$N24,'Team &amp; Salaries'!$P24),0),IF('Team &amp; Salaries'!$O24="Monthly",IF(AL$6='Team &amp; Salaries'!$M24,MIN('Team &amp; Salaries'!$N24,'Team &amp; Salaries'!$P24),IF(AL$6&gt;'Team &amp; Salaries'!$M24,MIN('Team &amp; Salaries'!$P24,AK114+'Team &amp; Salaries'!$N24),0)),IF('Team &amp; Salaries'!$O24="Quarterly",IF(AL$6='Team &amp; Salaries'!$M24,MIN('Team &amp; Salaries'!$N24,'Team &amp; Salaries'!$P24),IF(AL$6&gt;'Team &amp; Salaries'!$M24,IFERROR(MIN('Team &amp; Salaries'!$P24,IF(ISNUMBER(AG114),AG114,0)+'Team &amp; Salaries'!$N24),'Team &amp; Salaries'!$N24),0)),IF('Team &amp; Salaries'!$O24="Annually",IF(AL$6='Team &amp; Salaries'!$M24,MIN('Team &amp; Salaries'!$N24,'Team &amp; Salaries'!$P24),IF(AL$6&gt;'Team &amp; Salaries'!$M24,IFERROR(MIN('Team &amp; Salaries'!$P24,#REF!+'Team &amp; Salaries'!$N24),MIN('Team &amp; Salaries'!$N24,'Team &amp; Salaries'!$P24)),0))))))</f>
        <v>1</v>
      </c>
      <c r="AM114" s="286">
        <f>IF('Team &amp; Salaries'!$O24="Never",IF(AM$6&gt;='Team &amp; Salaries'!$M24,MIN('Team &amp; Salaries'!$N24,'Team &amp; Salaries'!$P24),0),IF('Team &amp; Salaries'!$O24="Monthly",IF(AM$6='Team &amp; Salaries'!$M24,MIN('Team &amp; Salaries'!$N24,'Team &amp; Salaries'!$P24),IF(AM$6&gt;'Team &amp; Salaries'!$M24,MIN('Team &amp; Salaries'!$P24,AL114+'Team &amp; Salaries'!$N24),0)),IF('Team &amp; Salaries'!$O24="Quarterly",IF(AM$6='Team &amp; Salaries'!$M24,MIN('Team &amp; Salaries'!$N24,'Team &amp; Salaries'!$P24),IF(AM$6&gt;'Team &amp; Salaries'!$M24,IFERROR(MIN('Team &amp; Salaries'!$P24,IF(ISNUMBER(AH114),AH114,0)+'Team &amp; Salaries'!$N24),'Team &amp; Salaries'!$N24),0)),IF('Team &amp; Salaries'!$O24="Annually",IF(AM$6='Team &amp; Salaries'!$M24,MIN('Team &amp; Salaries'!$N24,'Team &amp; Salaries'!$P24),IF(AM$6&gt;'Team &amp; Salaries'!$M24,IFERROR(MIN('Team &amp; Salaries'!$P24,#REF!+'Team &amp; Salaries'!$N24),MIN('Team &amp; Salaries'!$N24,'Team &amp; Salaries'!$P24)),0))))))</f>
        <v>1</v>
      </c>
      <c r="AN114" s="286">
        <f>IF('Team &amp; Salaries'!$O24="Never",IF(AN$6&gt;='Team &amp; Salaries'!$M24,MIN('Team &amp; Salaries'!$N24,'Team &amp; Salaries'!$P24),0),IF('Team &amp; Salaries'!$O24="Monthly",IF(AN$6='Team &amp; Salaries'!$M24,MIN('Team &amp; Salaries'!$N24,'Team &amp; Salaries'!$P24),IF(AN$6&gt;'Team &amp; Salaries'!$M24,MIN('Team &amp; Salaries'!$P24,AM114+'Team &amp; Salaries'!$N24),0)),IF('Team &amp; Salaries'!$O24="Quarterly",IF(AN$6='Team &amp; Salaries'!$M24,MIN('Team &amp; Salaries'!$N24,'Team &amp; Salaries'!$P24),IF(AN$6&gt;'Team &amp; Salaries'!$M24,IFERROR(MIN('Team &amp; Salaries'!$P24,IF(ISNUMBER(AI114),AI114,0)+'Team &amp; Salaries'!$N24),'Team &amp; Salaries'!$N24),0)),IF('Team &amp; Salaries'!$O24="Annually",IF(AN$6='Team &amp; Salaries'!$M24,MIN('Team &amp; Salaries'!$N24,'Team &amp; Salaries'!$P24),IF(AN$6&gt;'Team &amp; Salaries'!$M24,IFERROR(MIN('Team &amp; Salaries'!$P24,#REF!+'Team &amp; Salaries'!$N24),MIN('Team &amp; Salaries'!$N24,'Team &amp; Salaries'!$P24)),0))))))</f>
        <v>1</v>
      </c>
      <c r="AO114" s="286">
        <f>IF('Team &amp; Salaries'!$O24="Never",IF(AO$6&gt;='Team &amp; Salaries'!$M24,MIN('Team &amp; Salaries'!$N24,'Team &amp; Salaries'!$P24),0),IF('Team &amp; Salaries'!$O24="Monthly",IF(AO$6='Team &amp; Salaries'!$M24,MIN('Team &amp; Salaries'!$N24,'Team &amp; Salaries'!$P24),IF(AO$6&gt;'Team &amp; Salaries'!$M24,MIN('Team &amp; Salaries'!$P24,AN114+'Team &amp; Salaries'!$N24),0)),IF('Team &amp; Salaries'!$O24="Quarterly",IF(AO$6='Team &amp; Salaries'!$M24,MIN('Team &amp; Salaries'!$N24,'Team &amp; Salaries'!$P24),IF(AO$6&gt;'Team &amp; Salaries'!$M24,IFERROR(MIN('Team &amp; Salaries'!$P24,IF(ISNUMBER(AJ114),AJ114,0)+'Team &amp; Salaries'!$N24),'Team &amp; Salaries'!$N24),0)),IF('Team &amp; Salaries'!$O24="Annually",IF(AO$6='Team &amp; Salaries'!$M24,MIN('Team &amp; Salaries'!$N24,'Team &amp; Salaries'!$P24),IF(AO$6&gt;'Team &amp; Salaries'!$M24,IFERROR(MIN('Team &amp; Salaries'!$P24,#REF!+'Team &amp; Salaries'!$N24),MIN('Team &amp; Salaries'!$N24,'Team &amp; Salaries'!$P24)),0))))))</f>
        <v>1</v>
      </c>
      <c r="AP114" s="286">
        <f>IF('Team &amp; Salaries'!$O24="Never",IF(AP$6&gt;='Team &amp; Salaries'!$M24,MIN('Team &amp; Salaries'!$N24,'Team &amp; Salaries'!$P24),0),IF('Team &amp; Salaries'!$O24="Monthly",IF(AP$6='Team &amp; Salaries'!$M24,MIN('Team &amp; Salaries'!$N24,'Team &amp; Salaries'!$P24),IF(AP$6&gt;'Team &amp; Salaries'!$M24,MIN('Team &amp; Salaries'!$P24,AO114+'Team &amp; Salaries'!$N24),0)),IF('Team &amp; Salaries'!$O24="Quarterly",IF(AP$6='Team &amp; Salaries'!$M24,MIN('Team &amp; Salaries'!$N24,'Team &amp; Salaries'!$P24),IF(AP$6&gt;'Team &amp; Salaries'!$M24,IFERROR(MIN('Team &amp; Salaries'!$P24,IF(ISNUMBER(AK114),AK114,0)+'Team &amp; Salaries'!$N24),'Team &amp; Salaries'!$N24),0)),IF('Team &amp; Salaries'!$O24="Annually",IF(AP$6='Team &amp; Salaries'!$M24,MIN('Team &amp; Salaries'!$N24,'Team &amp; Salaries'!$P24),IF(AP$6&gt;'Team &amp; Salaries'!$M24,IFERROR(MIN('Team &amp; Salaries'!$P24,#REF!+'Team &amp; Salaries'!$N24),MIN('Team &amp; Salaries'!$N24,'Team &amp; Salaries'!$P24)),0))))))</f>
        <v>1</v>
      </c>
      <c r="AQ114" s="286">
        <f>IF('Team &amp; Salaries'!$O24="Never",IF(AQ$6&gt;='Team &amp; Salaries'!$M24,MIN('Team &amp; Salaries'!$N24,'Team &amp; Salaries'!$P24),0),IF('Team &amp; Salaries'!$O24="Monthly",IF(AQ$6='Team &amp; Salaries'!$M24,MIN('Team &amp; Salaries'!$N24,'Team &amp; Salaries'!$P24),IF(AQ$6&gt;'Team &amp; Salaries'!$M24,MIN('Team &amp; Salaries'!$P24,AP114+'Team &amp; Salaries'!$N24),0)),IF('Team &amp; Salaries'!$O24="Quarterly",IF(AQ$6='Team &amp; Salaries'!$M24,MIN('Team &amp; Salaries'!$N24,'Team &amp; Salaries'!$P24),IF(AQ$6&gt;'Team &amp; Salaries'!$M24,IFERROR(MIN('Team &amp; Salaries'!$P24,IF(ISNUMBER(AL114),AL114,0)+'Team &amp; Salaries'!$N24),'Team &amp; Salaries'!$N24),0)),IF('Team &amp; Salaries'!$O24="Annually",IF(AQ$6='Team &amp; Salaries'!$M24,MIN('Team &amp; Salaries'!$N24,'Team &amp; Salaries'!$P24),IF(AQ$6&gt;'Team &amp; Salaries'!$M24,IFERROR(MIN('Team &amp; Salaries'!$P24,#REF!+'Team &amp; Salaries'!$N24),MIN('Team &amp; Salaries'!$N24,'Team &amp; Salaries'!$P24)),0))))))</f>
        <v>1</v>
      </c>
      <c r="AR114" s="286">
        <f>IF('Team &amp; Salaries'!$O24="Never",IF(AR$6&gt;='Team &amp; Salaries'!$M24,MIN('Team &amp; Salaries'!$N24,'Team &amp; Salaries'!$P24),0),IF('Team &amp; Salaries'!$O24="Monthly",IF(AR$6='Team &amp; Salaries'!$M24,MIN('Team &amp; Salaries'!$N24,'Team &amp; Salaries'!$P24),IF(AR$6&gt;'Team &amp; Salaries'!$M24,MIN('Team &amp; Salaries'!$P24,AQ114+'Team &amp; Salaries'!$N24),0)),IF('Team &amp; Salaries'!$O24="Quarterly",IF(AR$6='Team &amp; Salaries'!$M24,MIN('Team &amp; Salaries'!$N24,'Team &amp; Salaries'!$P24),IF(AR$6&gt;'Team &amp; Salaries'!$M24,IFERROR(MIN('Team &amp; Salaries'!$P24,IF(ISNUMBER(AM114),AM114,0)+'Team &amp; Salaries'!$N24),'Team &amp; Salaries'!$N24),0)),IF('Team &amp; Salaries'!$O24="Annually",IF(AR$6='Team &amp; Salaries'!$M24,MIN('Team &amp; Salaries'!$N24,'Team &amp; Salaries'!$P24),IF(AR$6&gt;'Team &amp; Salaries'!$M24,IFERROR(MIN('Team &amp; Salaries'!$P24,#REF!+'Team &amp; Salaries'!$N24),MIN('Team &amp; Salaries'!$N24,'Team &amp; Salaries'!$P24)),0))))))</f>
        <v>1</v>
      </c>
      <c r="AS114" s="286">
        <f>IF('Team &amp; Salaries'!$O24="Never",IF(AS$6&gt;='Team &amp; Salaries'!$M24,MIN('Team &amp; Salaries'!$N24,'Team &amp; Salaries'!$P24),0),IF('Team &amp; Salaries'!$O24="Monthly",IF(AS$6='Team &amp; Salaries'!$M24,MIN('Team &amp; Salaries'!$N24,'Team &amp; Salaries'!$P24),IF(AS$6&gt;'Team &amp; Salaries'!$M24,MIN('Team &amp; Salaries'!$P24,AR114+'Team &amp; Salaries'!$N24),0)),IF('Team &amp; Salaries'!$O24="Quarterly",IF(AS$6='Team &amp; Salaries'!$M24,MIN('Team &amp; Salaries'!$N24,'Team &amp; Salaries'!$P24),IF(AS$6&gt;'Team &amp; Salaries'!$M24,IFERROR(MIN('Team &amp; Salaries'!$P24,IF(ISNUMBER(AN114),AN114,0)+'Team &amp; Salaries'!$N24),'Team &amp; Salaries'!$N24),0)),IF('Team &amp; Salaries'!$O24="Annually",IF(AS$6='Team &amp; Salaries'!$M24,MIN('Team &amp; Salaries'!$N24,'Team &amp; Salaries'!$P24),IF(AS$6&gt;'Team &amp; Salaries'!$M24,IFERROR(MIN('Team &amp; Salaries'!$P24,#REF!+'Team &amp; Salaries'!$N24),MIN('Team &amp; Salaries'!$N24,'Team &amp; Salaries'!$P24)),0))))))</f>
        <v>1</v>
      </c>
      <c r="AT114" s="286">
        <f>IF('Team &amp; Salaries'!$O24="Never",IF(AT$6&gt;='Team &amp; Salaries'!$M24,MIN('Team &amp; Salaries'!$N24,'Team &amp; Salaries'!$P24),0),IF('Team &amp; Salaries'!$O24="Monthly",IF(AT$6='Team &amp; Salaries'!$M24,MIN('Team &amp; Salaries'!$N24,'Team &amp; Salaries'!$P24),IF(AT$6&gt;'Team &amp; Salaries'!$M24,MIN('Team &amp; Salaries'!$P24,AS114+'Team &amp; Salaries'!$N24),0)),IF('Team &amp; Salaries'!$O24="Quarterly",IF(AT$6='Team &amp; Salaries'!$M24,MIN('Team &amp; Salaries'!$N24,'Team &amp; Salaries'!$P24),IF(AT$6&gt;'Team &amp; Salaries'!$M24,IFERROR(MIN('Team &amp; Salaries'!$P24,IF(ISNUMBER(AO114),AO114,0)+'Team &amp; Salaries'!$N24),'Team &amp; Salaries'!$N24),0)),IF('Team &amp; Salaries'!$O24="Annually",IF(AT$6='Team &amp; Salaries'!$M24,MIN('Team &amp; Salaries'!$N24,'Team &amp; Salaries'!$P24),IF(AT$6&gt;'Team &amp; Salaries'!$M24,IFERROR(MIN('Team &amp; Salaries'!$P24,#REF!+'Team &amp; Salaries'!$N24),MIN('Team &amp; Salaries'!$N24,'Team &amp; Salaries'!$P24)),0))))))</f>
        <v>1</v>
      </c>
      <c r="AU114" s="286">
        <f>IF('Team &amp; Salaries'!$O24="Never",IF(AU$6&gt;='Team &amp; Salaries'!$M24,MIN('Team &amp; Salaries'!$N24,'Team &amp; Salaries'!$P24),0),IF('Team &amp; Salaries'!$O24="Monthly",IF(AU$6='Team &amp; Salaries'!$M24,MIN('Team &amp; Salaries'!$N24,'Team &amp; Salaries'!$P24),IF(AU$6&gt;'Team &amp; Salaries'!$M24,MIN('Team &amp; Salaries'!$P24,AT114+'Team &amp; Salaries'!$N24),0)),IF('Team &amp; Salaries'!$O24="Quarterly",IF(AU$6='Team &amp; Salaries'!$M24,MIN('Team &amp; Salaries'!$N24,'Team &amp; Salaries'!$P24),IF(AU$6&gt;'Team &amp; Salaries'!$M24,IFERROR(MIN('Team &amp; Salaries'!$P24,IF(ISNUMBER(AP114),AP114,0)+'Team &amp; Salaries'!$N24),'Team &amp; Salaries'!$N24),0)),IF('Team &amp; Salaries'!$O24="Annually",IF(AU$6='Team &amp; Salaries'!$M24,MIN('Team &amp; Salaries'!$N24,'Team &amp; Salaries'!$P24),IF(AU$6&gt;'Team &amp; Salaries'!$M24,IFERROR(MIN('Team &amp; Salaries'!$P24,#REF!+'Team &amp; Salaries'!$N24),MIN('Team &amp; Salaries'!$N24,'Team &amp; Salaries'!$P24)),0))))))</f>
        <v>1</v>
      </c>
      <c r="AV114" s="286">
        <f>IF('Team &amp; Salaries'!$O24="Never",IF(AV$6&gt;='Team &amp; Salaries'!$M24,MIN('Team &amp; Salaries'!$N24,'Team &amp; Salaries'!$P24),0),IF('Team &amp; Salaries'!$O24="Monthly",IF(AV$6='Team &amp; Salaries'!$M24,MIN('Team &amp; Salaries'!$N24,'Team &amp; Salaries'!$P24),IF(AV$6&gt;'Team &amp; Salaries'!$M24,MIN('Team &amp; Salaries'!$P24,AU114+'Team &amp; Salaries'!$N24),0)),IF('Team &amp; Salaries'!$O24="Quarterly",IF(AV$6='Team &amp; Salaries'!$M24,MIN('Team &amp; Salaries'!$N24,'Team &amp; Salaries'!$P24),IF(AV$6&gt;'Team &amp; Salaries'!$M24,IFERROR(MIN('Team &amp; Salaries'!$P24,IF(ISNUMBER(AQ114),AQ114,0)+'Team &amp; Salaries'!$N24),'Team &amp; Salaries'!$N24),0)),IF('Team &amp; Salaries'!$O24="Annually",IF(AV$6='Team &amp; Salaries'!$M24,MIN('Team &amp; Salaries'!$N24,'Team &amp; Salaries'!$P24),IF(AV$6&gt;'Team &amp; Salaries'!$M24,IFERROR(MIN('Team &amp; Salaries'!$P24,#REF!+'Team &amp; Salaries'!$N24),MIN('Team &amp; Salaries'!$N24,'Team &amp; Salaries'!$P24)),0))))))</f>
        <v>1</v>
      </c>
      <c r="AW114" s="286">
        <f>IF('Team &amp; Salaries'!$O24="Never",IF(AW$6&gt;='Team &amp; Salaries'!$M24,MIN('Team &amp; Salaries'!$N24,'Team &amp; Salaries'!$P24),0),IF('Team &amp; Salaries'!$O24="Monthly",IF(AW$6='Team &amp; Salaries'!$M24,MIN('Team &amp; Salaries'!$N24,'Team &amp; Salaries'!$P24),IF(AW$6&gt;'Team &amp; Salaries'!$M24,MIN('Team &amp; Salaries'!$P24,AV114+'Team &amp; Salaries'!$N24),0)),IF('Team &amp; Salaries'!$O24="Quarterly",IF(AW$6='Team &amp; Salaries'!$M24,MIN('Team &amp; Salaries'!$N24,'Team &amp; Salaries'!$P24),IF(AW$6&gt;'Team &amp; Salaries'!$M24,IFERROR(MIN('Team &amp; Salaries'!$P24,IF(ISNUMBER(AR114),AR114,0)+'Team &amp; Salaries'!$N24),'Team &amp; Salaries'!$N24),0)),IF('Team &amp; Salaries'!$O24="Annually",IF(AW$6='Team &amp; Salaries'!$M24,MIN('Team &amp; Salaries'!$N24,'Team &amp; Salaries'!$P24),IF(AW$6&gt;'Team &amp; Salaries'!$M24,IFERROR(MIN('Team &amp; Salaries'!$P24,#REF!+'Team &amp; Salaries'!$N24),MIN('Team &amp; Salaries'!$N24,'Team &amp; Salaries'!$P24)),0))))))</f>
        <v>1</v>
      </c>
      <c r="AX114" s="286">
        <f>IF('Team &amp; Salaries'!$O24="Never",IF(AX$6&gt;='Team &amp; Salaries'!$M24,MIN('Team &amp; Salaries'!$N24,'Team &amp; Salaries'!$P24),0),IF('Team &amp; Salaries'!$O24="Monthly",IF(AX$6='Team &amp; Salaries'!$M24,MIN('Team &amp; Salaries'!$N24,'Team &amp; Salaries'!$P24),IF(AX$6&gt;'Team &amp; Salaries'!$M24,MIN('Team &amp; Salaries'!$P24,AW114+'Team &amp; Salaries'!$N24),0)),IF('Team &amp; Salaries'!$O24="Quarterly",IF(AX$6='Team &amp; Salaries'!$M24,MIN('Team &amp; Salaries'!$N24,'Team &amp; Salaries'!$P24),IF(AX$6&gt;'Team &amp; Salaries'!$M24,IFERROR(MIN('Team &amp; Salaries'!$P24,IF(ISNUMBER(AS114),AS114,0)+'Team &amp; Salaries'!$N24),'Team &amp; Salaries'!$N24),0)),IF('Team &amp; Salaries'!$O24="Annually",IF(AX$6='Team &amp; Salaries'!$M24,MIN('Team &amp; Salaries'!$N24,'Team &amp; Salaries'!$P24),IF(AX$6&gt;'Team &amp; Salaries'!$M24,IFERROR(MIN('Team &amp; Salaries'!$P24,#REF!+'Team &amp; Salaries'!$N24),MIN('Team &amp; Salaries'!$N24,'Team &amp; Salaries'!$P24)),0))))))</f>
        <v>1</v>
      </c>
      <c r="AY114" s="286">
        <f>IF('Team &amp; Salaries'!$O24="Never",IF(AY$6&gt;='Team &amp; Salaries'!$M24,MIN('Team &amp; Salaries'!$N24,'Team &amp; Salaries'!$P24),0),IF('Team &amp; Salaries'!$O24="Monthly",IF(AY$6='Team &amp; Salaries'!$M24,MIN('Team &amp; Salaries'!$N24,'Team &amp; Salaries'!$P24),IF(AY$6&gt;'Team &amp; Salaries'!$M24,MIN('Team &amp; Salaries'!$P24,AX114+'Team &amp; Salaries'!$N24),0)),IF('Team &amp; Salaries'!$O24="Quarterly",IF(AY$6='Team &amp; Salaries'!$M24,MIN('Team &amp; Salaries'!$N24,'Team &amp; Salaries'!$P24),IF(AY$6&gt;'Team &amp; Salaries'!$M24,IFERROR(MIN('Team &amp; Salaries'!$P24,IF(ISNUMBER(AT114),AT114,0)+'Team &amp; Salaries'!$N24),'Team &amp; Salaries'!$N24),0)),IF('Team &amp; Salaries'!$O24="Annually",IF(AY$6='Team &amp; Salaries'!$M24,MIN('Team &amp; Salaries'!$N24,'Team &amp; Salaries'!$P24),IF(AY$6&gt;'Team &amp; Salaries'!$M24,IFERROR(MIN('Team &amp; Salaries'!$P24,#REF!+'Team &amp; Salaries'!$N24),MIN('Team &amp; Salaries'!$N24,'Team &amp; Salaries'!$P24)),0))))))</f>
        <v>1</v>
      </c>
      <c r="AZ114" s="286">
        <f>IF('Team &amp; Salaries'!$O24="Never",IF(AZ$6&gt;='Team &amp; Salaries'!$M24,MIN('Team &amp; Salaries'!$N24,'Team &amp; Salaries'!$P24),0),IF('Team &amp; Salaries'!$O24="Monthly",IF(AZ$6='Team &amp; Salaries'!$M24,MIN('Team &amp; Salaries'!$N24,'Team &amp; Salaries'!$P24),IF(AZ$6&gt;'Team &amp; Salaries'!$M24,MIN('Team &amp; Salaries'!$P24,AY114+'Team &amp; Salaries'!$N24),0)),IF('Team &amp; Salaries'!$O24="Quarterly",IF(AZ$6='Team &amp; Salaries'!$M24,MIN('Team &amp; Salaries'!$N24,'Team &amp; Salaries'!$P24),IF(AZ$6&gt;'Team &amp; Salaries'!$M24,IFERROR(MIN('Team &amp; Salaries'!$P24,IF(ISNUMBER(AU114),AU114,0)+'Team &amp; Salaries'!$N24),'Team &amp; Salaries'!$N24),0)),IF('Team &amp; Salaries'!$O24="Annually",IF(AZ$6='Team &amp; Salaries'!$M24,MIN('Team &amp; Salaries'!$N24,'Team &amp; Salaries'!$P24),IF(AZ$6&gt;'Team &amp; Salaries'!$M24,IFERROR(MIN('Team &amp; Salaries'!$P24,#REF!+'Team &amp; Salaries'!$N24),MIN('Team &amp; Salaries'!$N24,'Team &amp; Salaries'!$P24)),0))))))</f>
        <v>1</v>
      </c>
      <c r="BA114" s="286">
        <f>IF('Team &amp; Salaries'!$O24="Never",IF(BA$6&gt;='Team &amp; Salaries'!$M24,MIN('Team &amp; Salaries'!$N24,'Team &amp; Salaries'!$P24),0),IF('Team &amp; Salaries'!$O24="Monthly",IF(BA$6='Team &amp; Salaries'!$M24,MIN('Team &amp; Salaries'!$N24,'Team &amp; Salaries'!$P24),IF(BA$6&gt;'Team &amp; Salaries'!$M24,MIN('Team &amp; Salaries'!$P24,AZ114+'Team &amp; Salaries'!$N24),0)),IF('Team &amp; Salaries'!$O24="Quarterly",IF(BA$6='Team &amp; Salaries'!$M24,MIN('Team &amp; Salaries'!$N24,'Team &amp; Salaries'!$P24),IF(BA$6&gt;'Team &amp; Salaries'!$M24,IFERROR(MIN('Team &amp; Salaries'!$P24,IF(ISNUMBER(AV114),AV114,0)+'Team &amp; Salaries'!$N24),'Team &amp; Salaries'!$N24),0)),IF('Team &amp; Salaries'!$O24="Annually",IF(BA$6='Team &amp; Salaries'!$M24,MIN('Team &amp; Salaries'!$N24,'Team &amp; Salaries'!$P24),IF(BA$6&gt;'Team &amp; Salaries'!$M24,IFERROR(MIN('Team &amp; Salaries'!$P24,#REF!+'Team &amp; Salaries'!$N24),MIN('Team &amp; Salaries'!$N24,'Team &amp; Salaries'!$P24)),0))))))</f>
        <v>1</v>
      </c>
      <c r="BB114" s="286">
        <f>IF('Team &amp; Salaries'!$O24="Never",IF(BB$6&gt;='Team &amp; Salaries'!$M24,MIN('Team &amp; Salaries'!$N24,'Team &amp; Salaries'!$P24),0),IF('Team &amp; Salaries'!$O24="Monthly",IF(BB$6='Team &amp; Salaries'!$M24,MIN('Team &amp; Salaries'!$N24,'Team &amp; Salaries'!$P24),IF(BB$6&gt;'Team &amp; Salaries'!$M24,MIN('Team &amp; Salaries'!$P24,BA114+'Team &amp; Salaries'!$N24),0)),IF('Team &amp; Salaries'!$O24="Quarterly",IF(BB$6='Team &amp; Salaries'!$M24,MIN('Team &amp; Salaries'!$N24,'Team &amp; Salaries'!$P24),IF(BB$6&gt;'Team &amp; Salaries'!$M24,IFERROR(MIN('Team &amp; Salaries'!$P24,IF(ISNUMBER(AW114),AW114,0)+'Team &amp; Salaries'!$N24),'Team &amp; Salaries'!$N24),0)),IF('Team &amp; Salaries'!$O24="Annually",IF(BB$6='Team &amp; Salaries'!$M24,MIN('Team &amp; Salaries'!$N24,'Team &amp; Salaries'!$P24),IF(BB$6&gt;'Team &amp; Salaries'!$M24,IFERROR(MIN('Team &amp; Salaries'!$P24,#REF!+'Team &amp; Salaries'!$N24),MIN('Team &amp; Salaries'!$N24,'Team &amp; Salaries'!$P24)),0))))))</f>
        <v>1</v>
      </c>
      <c r="BC114" s="286">
        <f>IF('Team &amp; Salaries'!$O24="Never",IF(BC$6&gt;='Team &amp; Salaries'!$M24,MIN('Team &amp; Salaries'!$N24,'Team &amp; Salaries'!$P24),0),IF('Team &amp; Salaries'!$O24="Monthly",IF(BC$6='Team &amp; Salaries'!$M24,MIN('Team &amp; Salaries'!$N24,'Team &amp; Salaries'!$P24),IF(BC$6&gt;'Team &amp; Salaries'!$M24,MIN('Team &amp; Salaries'!$P24,BB114+'Team &amp; Salaries'!$N24),0)),IF('Team &amp; Salaries'!$O24="Quarterly",IF(BC$6='Team &amp; Salaries'!$M24,MIN('Team &amp; Salaries'!$N24,'Team &amp; Salaries'!$P24),IF(BC$6&gt;'Team &amp; Salaries'!$M24,IFERROR(MIN('Team &amp; Salaries'!$P24,IF(ISNUMBER(AX114),AX114,0)+'Team &amp; Salaries'!$N24),'Team &amp; Salaries'!$N24),0)),IF('Team &amp; Salaries'!$O24="Annually",IF(BC$6='Team &amp; Salaries'!$M24,MIN('Team &amp; Salaries'!$N24,'Team &amp; Salaries'!$P24),IF(BC$6&gt;'Team &amp; Salaries'!$M24,IFERROR(MIN('Team &amp; Salaries'!$P24,#REF!+'Team &amp; Salaries'!$N24),MIN('Team &amp; Salaries'!$N24,'Team &amp; Salaries'!$P24)),0))))))</f>
        <v>1</v>
      </c>
      <c r="BD114" s="286">
        <f>IF('Team &amp; Salaries'!$O24="Never",IF(BD$6&gt;='Team &amp; Salaries'!$M24,MIN('Team &amp; Salaries'!$N24,'Team &amp; Salaries'!$P24),0),IF('Team &amp; Salaries'!$O24="Monthly",IF(BD$6='Team &amp; Salaries'!$M24,MIN('Team &amp; Salaries'!$N24,'Team &amp; Salaries'!$P24),IF(BD$6&gt;'Team &amp; Salaries'!$M24,MIN('Team &amp; Salaries'!$P24,BC114+'Team &amp; Salaries'!$N24),0)),IF('Team &amp; Salaries'!$O24="Quarterly",IF(BD$6='Team &amp; Salaries'!$M24,MIN('Team &amp; Salaries'!$N24,'Team &amp; Salaries'!$P24),IF(BD$6&gt;'Team &amp; Salaries'!$M24,IFERROR(MIN('Team &amp; Salaries'!$P24,IF(ISNUMBER(AY114),AY114,0)+'Team &amp; Salaries'!$N24),'Team &amp; Salaries'!$N24),0)),IF('Team &amp; Salaries'!$O24="Annually",IF(BD$6='Team &amp; Salaries'!$M24,MIN('Team &amp; Salaries'!$N24,'Team &amp; Salaries'!$P24),IF(BD$6&gt;'Team &amp; Salaries'!$M24,IFERROR(MIN('Team &amp; Salaries'!$P24,#REF!+'Team &amp; Salaries'!$N24),MIN('Team &amp; Salaries'!$N24,'Team &amp; Salaries'!$P24)),0))))))</f>
        <v>1</v>
      </c>
      <c r="BE114" s="286">
        <f>IF('Team &amp; Salaries'!$O24="Never",IF(BE$6&gt;='Team &amp; Salaries'!$M24,MIN('Team &amp; Salaries'!$N24,'Team &amp; Salaries'!$P24),0),IF('Team &amp; Salaries'!$O24="Monthly",IF(BE$6='Team &amp; Salaries'!$M24,MIN('Team &amp; Salaries'!$N24,'Team &amp; Salaries'!$P24),IF(BE$6&gt;'Team &amp; Salaries'!$M24,MIN('Team &amp; Salaries'!$P24,BD114+'Team &amp; Salaries'!$N24),0)),IF('Team &amp; Salaries'!$O24="Quarterly",IF(BE$6='Team &amp; Salaries'!$M24,MIN('Team &amp; Salaries'!$N24,'Team &amp; Salaries'!$P24),IF(BE$6&gt;'Team &amp; Salaries'!$M24,IFERROR(MIN('Team &amp; Salaries'!$P24,IF(ISNUMBER(AZ114),AZ114,0)+'Team &amp; Salaries'!$N24),'Team &amp; Salaries'!$N24),0)),IF('Team &amp; Salaries'!$O24="Annually",IF(BE$6='Team &amp; Salaries'!$M24,MIN('Team &amp; Salaries'!$N24,'Team &amp; Salaries'!$P24),IF(BE$6&gt;'Team &amp; Salaries'!$M24,IFERROR(MIN('Team &amp; Salaries'!$P24,#REF!+'Team &amp; Salaries'!$N24),MIN('Team &amp; Salaries'!$N24,'Team &amp; Salaries'!$P24)),0))))))</f>
        <v>1</v>
      </c>
      <c r="BF114" s="286">
        <f>IF('Team &amp; Salaries'!$O24="Never",IF(BF$6&gt;='Team &amp; Salaries'!$M24,MIN('Team &amp; Salaries'!$N24,'Team &amp; Salaries'!$P24),0),IF('Team &amp; Salaries'!$O24="Monthly",IF(BF$6='Team &amp; Salaries'!$M24,MIN('Team &amp; Salaries'!$N24,'Team &amp; Salaries'!$P24),IF(BF$6&gt;'Team &amp; Salaries'!$M24,MIN('Team &amp; Salaries'!$P24,BE114+'Team &amp; Salaries'!$N24),0)),IF('Team &amp; Salaries'!$O24="Quarterly",IF(BF$6='Team &amp; Salaries'!$M24,MIN('Team &amp; Salaries'!$N24,'Team &amp; Salaries'!$P24),IF(BF$6&gt;'Team &amp; Salaries'!$M24,IFERROR(MIN('Team &amp; Salaries'!$P24,IF(ISNUMBER(BA114),BA114,0)+'Team &amp; Salaries'!$N24),'Team &amp; Salaries'!$N24),0)),IF('Team &amp; Salaries'!$O24="Annually",IF(BF$6='Team &amp; Salaries'!$M24,MIN('Team &amp; Salaries'!$N24,'Team &amp; Salaries'!$P24),IF(BF$6&gt;'Team &amp; Salaries'!$M24,IFERROR(MIN('Team &amp; Salaries'!$P24,#REF!+'Team &amp; Salaries'!$N24),MIN('Team &amp; Salaries'!$N24,'Team &amp; Salaries'!$P24)),0))))))</f>
        <v>1</v>
      </c>
      <c r="BG114" s="286">
        <f>IF('Team &amp; Salaries'!$O24="Never",IF(BG$6&gt;='Team &amp; Salaries'!$M24,MIN('Team &amp; Salaries'!$N24,'Team &amp; Salaries'!$P24),0),IF('Team &amp; Salaries'!$O24="Monthly",IF(BG$6='Team &amp; Salaries'!$M24,MIN('Team &amp; Salaries'!$N24,'Team &amp; Salaries'!$P24),IF(BG$6&gt;'Team &amp; Salaries'!$M24,MIN('Team &amp; Salaries'!$P24,BF114+'Team &amp; Salaries'!$N24),0)),IF('Team &amp; Salaries'!$O24="Quarterly",IF(BG$6='Team &amp; Salaries'!$M24,MIN('Team &amp; Salaries'!$N24,'Team &amp; Salaries'!$P24),IF(BG$6&gt;'Team &amp; Salaries'!$M24,IFERROR(MIN('Team &amp; Salaries'!$P24,IF(ISNUMBER(BB114),BB114,0)+'Team &amp; Salaries'!$N24),'Team &amp; Salaries'!$N24),0)),IF('Team &amp; Salaries'!$O24="Annually",IF(BG$6='Team &amp; Salaries'!$M24,MIN('Team &amp; Salaries'!$N24,'Team &amp; Salaries'!$P24),IF(BG$6&gt;'Team &amp; Salaries'!$M24,IFERROR(MIN('Team &amp; Salaries'!$P24,#REF!+'Team &amp; Salaries'!$N24),MIN('Team &amp; Salaries'!$N24,'Team &amp; Salaries'!$P24)),0))))))</f>
        <v>1</v>
      </c>
      <c r="BH114" s="286">
        <f>IF('Team &amp; Salaries'!$O24="Never",IF(BH$6&gt;='Team &amp; Salaries'!$M24,MIN('Team &amp; Salaries'!$N24,'Team &amp; Salaries'!$P24),0),IF('Team &amp; Salaries'!$O24="Monthly",IF(BH$6='Team &amp; Salaries'!$M24,MIN('Team &amp; Salaries'!$N24,'Team &amp; Salaries'!$P24),IF(BH$6&gt;'Team &amp; Salaries'!$M24,MIN('Team &amp; Salaries'!$P24,BG114+'Team &amp; Salaries'!$N24),0)),IF('Team &amp; Salaries'!$O24="Quarterly",IF(BH$6='Team &amp; Salaries'!$M24,MIN('Team &amp; Salaries'!$N24,'Team &amp; Salaries'!$P24),IF(BH$6&gt;'Team &amp; Salaries'!$M24,IFERROR(MIN('Team &amp; Salaries'!$P24,IF(ISNUMBER(BC114),BC114,0)+'Team &amp; Salaries'!$N24),'Team &amp; Salaries'!$N24),0)),IF('Team &amp; Salaries'!$O24="Annually",IF(BH$6='Team &amp; Salaries'!$M24,MIN('Team &amp; Salaries'!$N24,'Team &amp; Salaries'!$P24),IF(BH$6&gt;'Team &amp; Salaries'!$M24,IFERROR(MIN('Team &amp; Salaries'!$P24,#REF!+'Team &amp; Salaries'!$N24),MIN('Team &amp; Salaries'!$N24,'Team &amp; Salaries'!$P24)),0))))))</f>
        <v>1</v>
      </c>
      <c r="BI114" s="286">
        <f>IF('Team &amp; Salaries'!$O24="Never",IF(BI$6&gt;='Team &amp; Salaries'!$M24,MIN('Team &amp; Salaries'!$N24,'Team &amp; Salaries'!$P24),0),IF('Team &amp; Salaries'!$O24="Monthly",IF(BI$6='Team &amp; Salaries'!$M24,MIN('Team &amp; Salaries'!$N24,'Team &amp; Salaries'!$P24),IF(BI$6&gt;'Team &amp; Salaries'!$M24,MIN('Team &amp; Salaries'!$P24,BH114+'Team &amp; Salaries'!$N24),0)),IF('Team &amp; Salaries'!$O24="Quarterly",IF(BI$6='Team &amp; Salaries'!$M24,MIN('Team &amp; Salaries'!$N24,'Team &amp; Salaries'!$P24),IF(BI$6&gt;'Team &amp; Salaries'!$M24,IFERROR(MIN('Team &amp; Salaries'!$P24,IF(ISNUMBER(BD114),BD114,0)+'Team &amp; Salaries'!$N24),'Team &amp; Salaries'!$N24),0)),IF('Team &amp; Salaries'!$O24="Annually",IF(BI$6='Team &amp; Salaries'!$M24,MIN('Team &amp; Salaries'!$N24,'Team &amp; Salaries'!$P24),IF(BI$6&gt;'Team &amp; Salaries'!$M24,IFERROR(MIN('Team &amp; Salaries'!$P24,#REF!+'Team &amp; Salaries'!$N24),MIN('Team &amp; Salaries'!$N24,'Team &amp; Salaries'!$P24)),0))))))</f>
        <v>1</v>
      </c>
      <c r="BJ114" s="286">
        <f>IF('Team &amp; Salaries'!$O24="Never",IF(BJ$6&gt;='Team &amp; Salaries'!$M24,MIN('Team &amp; Salaries'!$N24,'Team &amp; Salaries'!$P24),0),IF('Team &amp; Salaries'!$O24="Monthly",IF(BJ$6='Team &amp; Salaries'!$M24,MIN('Team &amp; Salaries'!$N24,'Team &amp; Salaries'!$P24),IF(BJ$6&gt;'Team &amp; Salaries'!$M24,MIN('Team &amp; Salaries'!$P24,BI114+'Team &amp; Salaries'!$N24),0)),IF('Team &amp; Salaries'!$O24="Quarterly",IF(BJ$6='Team &amp; Salaries'!$M24,MIN('Team &amp; Salaries'!$N24,'Team &amp; Salaries'!$P24),IF(BJ$6&gt;'Team &amp; Salaries'!$M24,IFERROR(MIN('Team &amp; Salaries'!$P24,IF(ISNUMBER(BE114),BE114,0)+'Team &amp; Salaries'!$N24),'Team &amp; Salaries'!$N24),0)),IF('Team &amp; Salaries'!$O24="Annually",IF(BJ$6='Team &amp; Salaries'!$M24,MIN('Team &amp; Salaries'!$N24,'Team &amp; Salaries'!$P24),IF(BJ$6&gt;'Team &amp; Salaries'!$M24,IFERROR(MIN('Team &amp; Salaries'!$P24,#REF!+'Team &amp; Salaries'!$N24),MIN('Team &amp; Salaries'!$N24,'Team &amp; Salaries'!$P24)),0))))))</f>
        <v>1</v>
      </c>
      <c r="BK114" s="286">
        <f>IF('Team &amp; Salaries'!$O24="Never",IF(BK$6&gt;='Team &amp; Salaries'!$M24,MIN('Team &amp; Salaries'!$N24,'Team &amp; Salaries'!$P24),0),IF('Team &amp; Salaries'!$O24="Monthly",IF(BK$6='Team &amp; Salaries'!$M24,MIN('Team &amp; Salaries'!$N24,'Team &amp; Salaries'!$P24),IF(BK$6&gt;'Team &amp; Salaries'!$M24,MIN('Team &amp; Salaries'!$P24,BJ114+'Team &amp; Salaries'!$N24),0)),IF('Team &amp; Salaries'!$O24="Quarterly",IF(BK$6='Team &amp; Salaries'!$M24,MIN('Team &amp; Salaries'!$N24,'Team &amp; Salaries'!$P24),IF(BK$6&gt;'Team &amp; Salaries'!$M24,IFERROR(MIN('Team &amp; Salaries'!$P24,IF(ISNUMBER(BF114),BF114,0)+'Team &amp; Salaries'!$N24),'Team &amp; Salaries'!$N24),0)),IF('Team &amp; Salaries'!$O24="Annually",IF(BK$6='Team &amp; Salaries'!$M24,MIN('Team &amp; Salaries'!$N24,'Team &amp; Salaries'!$P24),IF(BK$6&gt;'Team &amp; Salaries'!$M24,IFERROR(MIN('Team &amp; Salaries'!$P24,#REF!+'Team &amp; Salaries'!$N24),MIN('Team &amp; Salaries'!$N24,'Team &amp; Salaries'!$P24)),0))))))</f>
        <v>1</v>
      </c>
      <c r="BL114" s="286">
        <f>IF('Team &amp; Salaries'!$O24="Never",IF(BL$6&gt;='Team &amp; Salaries'!$M24,MIN('Team &amp; Salaries'!$N24,'Team &amp; Salaries'!$P24),0),IF('Team &amp; Salaries'!$O24="Monthly",IF(BL$6='Team &amp; Salaries'!$M24,MIN('Team &amp; Salaries'!$N24,'Team &amp; Salaries'!$P24),IF(BL$6&gt;'Team &amp; Salaries'!$M24,MIN('Team &amp; Salaries'!$P24,BK114+'Team &amp; Salaries'!$N24),0)),IF('Team &amp; Salaries'!$O24="Quarterly",IF(BL$6='Team &amp; Salaries'!$M24,MIN('Team &amp; Salaries'!$N24,'Team &amp; Salaries'!$P24),IF(BL$6&gt;'Team &amp; Salaries'!$M24,IFERROR(MIN('Team &amp; Salaries'!$P24,IF(ISNUMBER(BG114),BG114,0)+'Team &amp; Salaries'!$N24),'Team &amp; Salaries'!$N24),0)),IF('Team &amp; Salaries'!$O24="Annually",IF(BL$6='Team &amp; Salaries'!$M24,MIN('Team &amp; Salaries'!$N24,'Team &amp; Salaries'!$P24),IF(BL$6&gt;'Team &amp; Salaries'!$M24,IFERROR(MIN('Team &amp; Salaries'!$P24,#REF!+'Team &amp; Salaries'!$N24),MIN('Team &amp; Salaries'!$N24,'Team &amp; Salaries'!$P24)),0))))))</f>
        <v>1</v>
      </c>
      <c r="BM114" s="286">
        <f>IF('Team &amp; Salaries'!$O24="Never",IF(BM$6&gt;='Team &amp; Salaries'!$M24,MIN('Team &amp; Salaries'!$N24,'Team &amp; Salaries'!$P24),0),IF('Team &amp; Salaries'!$O24="Monthly",IF(BM$6='Team &amp; Salaries'!$M24,MIN('Team &amp; Salaries'!$N24,'Team &amp; Salaries'!$P24),IF(BM$6&gt;'Team &amp; Salaries'!$M24,MIN('Team &amp; Salaries'!$P24,BL114+'Team &amp; Salaries'!$N24),0)),IF('Team &amp; Salaries'!$O24="Quarterly",IF(BM$6='Team &amp; Salaries'!$M24,MIN('Team &amp; Salaries'!$N24,'Team &amp; Salaries'!$P24),IF(BM$6&gt;'Team &amp; Salaries'!$M24,IFERROR(MIN('Team &amp; Salaries'!$P24,IF(ISNUMBER(BH114),BH114,0)+'Team &amp; Salaries'!$N24),'Team &amp; Salaries'!$N24),0)),IF('Team &amp; Salaries'!$O24="Annually",IF(BM$6='Team &amp; Salaries'!$M24,MIN('Team &amp; Salaries'!$N24,'Team &amp; Salaries'!$P24),IF(BM$6&gt;'Team &amp; Salaries'!$M24,IFERROR(MIN('Team &amp; Salaries'!$P24,#REF!+'Team &amp; Salaries'!$N24),MIN('Team &amp; Salaries'!$N24,'Team &amp; Salaries'!$P24)),0))))))</f>
        <v>1</v>
      </c>
      <c r="BN114" s="286">
        <f>IF('Team &amp; Salaries'!$O24="Never",IF(BN$6&gt;='Team &amp; Salaries'!$M24,MIN('Team &amp; Salaries'!$N24,'Team &amp; Salaries'!$P24),0),IF('Team &amp; Salaries'!$O24="Monthly",IF(BN$6='Team &amp; Salaries'!$M24,MIN('Team &amp; Salaries'!$N24,'Team &amp; Salaries'!$P24),IF(BN$6&gt;'Team &amp; Salaries'!$M24,MIN('Team &amp; Salaries'!$P24,BM114+'Team &amp; Salaries'!$N24),0)),IF('Team &amp; Salaries'!$O24="Quarterly",IF(BN$6='Team &amp; Salaries'!$M24,MIN('Team &amp; Salaries'!$N24,'Team &amp; Salaries'!$P24),IF(BN$6&gt;'Team &amp; Salaries'!$M24,IFERROR(MIN('Team &amp; Salaries'!$P24,IF(ISNUMBER(BI114),BI114,0)+'Team &amp; Salaries'!$N24),'Team &amp; Salaries'!$N24),0)),IF('Team &amp; Salaries'!$O24="Annually",IF(BN$6='Team &amp; Salaries'!$M24,MIN('Team &amp; Salaries'!$N24,'Team &amp; Salaries'!$P24),IF(BN$6&gt;'Team &amp; Salaries'!$M24,IFERROR(MIN('Team &amp; Salaries'!$P24,#REF!+'Team &amp; Salaries'!$N24),MIN('Team &amp; Salaries'!$N24,'Team &amp; Salaries'!$P24)),0))))))</f>
        <v>1</v>
      </c>
      <c r="BO114" s="286">
        <f>IF('Team &amp; Salaries'!$O24="Never",IF(BO$6&gt;='Team &amp; Salaries'!$M24,MIN('Team &amp; Salaries'!$N24,'Team &amp; Salaries'!$P24),0),IF('Team &amp; Salaries'!$O24="Monthly",IF(BO$6='Team &amp; Salaries'!$M24,MIN('Team &amp; Salaries'!$N24,'Team &amp; Salaries'!$P24),IF(BO$6&gt;'Team &amp; Salaries'!$M24,MIN('Team &amp; Salaries'!$P24,BN114+'Team &amp; Salaries'!$N24),0)),IF('Team &amp; Salaries'!$O24="Quarterly",IF(BO$6='Team &amp; Salaries'!$M24,MIN('Team &amp; Salaries'!$N24,'Team &amp; Salaries'!$P24),IF(BO$6&gt;'Team &amp; Salaries'!$M24,IFERROR(MIN('Team &amp; Salaries'!$P24,IF(ISNUMBER(BJ114),BJ114,0)+'Team &amp; Salaries'!$N24),'Team &amp; Salaries'!$N24),0)),IF('Team &amp; Salaries'!$O24="Annually",IF(BO$6='Team &amp; Salaries'!$M24,MIN('Team &amp; Salaries'!$N24,'Team &amp; Salaries'!$P24),IF(BO$6&gt;'Team &amp; Salaries'!$M24,IFERROR(MIN('Team &amp; Salaries'!$P24,#REF!+'Team &amp; Salaries'!$N24),MIN('Team &amp; Salaries'!$N24,'Team &amp; Salaries'!$P24)),0))))))</f>
        <v>1</v>
      </c>
      <c r="BP114" s="286">
        <f>IF('Team &amp; Salaries'!$O24="Never",IF(BP$6&gt;='Team &amp; Salaries'!$M24,MIN('Team &amp; Salaries'!$N24,'Team &amp; Salaries'!$P24),0),IF('Team &amp; Salaries'!$O24="Monthly",IF(BP$6='Team &amp; Salaries'!$M24,MIN('Team &amp; Salaries'!$N24,'Team &amp; Salaries'!$P24),IF(BP$6&gt;'Team &amp; Salaries'!$M24,MIN('Team &amp; Salaries'!$P24,BO114+'Team &amp; Salaries'!$N24),0)),IF('Team &amp; Salaries'!$O24="Quarterly",IF(BP$6='Team &amp; Salaries'!$M24,MIN('Team &amp; Salaries'!$N24,'Team &amp; Salaries'!$P24),IF(BP$6&gt;'Team &amp; Salaries'!$M24,IFERROR(MIN('Team &amp; Salaries'!$P24,IF(ISNUMBER(BK114),BK114,0)+'Team &amp; Salaries'!$N24),'Team &amp; Salaries'!$N24),0)),IF('Team &amp; Salaries'!$O24="Annually",IF(BP$6='Team &amp; Salaries'!$M24,MIN('Team &amp; Salaries'!$N24,'Team &amp; Salaries'!$P24),IF(BP$6&gt;'Team &amp; Salaries'!$M24,IFERROR(MIN('Team &amp; Salaries'!$P24,#REF!+'Team &amp; Salaries'!$N24),MIN('Team &amp; Salaries'!$N24,'Team &amp; Salaries'!$P24)),0))))))</f>
        <v>1</v>
      </c>
      <c r="BQ114" s="286">
        <f>IF('Team &amp; Salaries'!$O24="Never",IF(BQ$6&gt;='Team &amp; Salaries'!$M24,MIN('Team &amp; Salaries'!$N24,'Team &amp; Salaries'!$P24),0),IF('Team &amp; Salaries'!$O24="Monthly",IF(BQ$6='Team &amp; Salaries'!$M24,MIN('Team &amp; Salaries'!$N24,'Team &amp; Salaries'!$P24),IF(BQ$6&gt;'Team &amp; Salaries'!$M24,MIN('Team &amp; Salaries'!$P24,BP114+'Team &amp; Salaries'!$N24),0)),IF('Team &amp; Salaries'!$O24="Quarterly",IF(BQ$6='Team &amp; Salaries'!$M24,MIN('Team &amp; Salaries'!$N24,'Team &amp; Salaries'!$P24),IF(BQ$6&gt;'Team &amp; Salaries'!$M24,IFERROR(MIN('Team &amp; Salaries'!$P24,IF(ISNUMBER(BL114),BL114,0)+'Team &amp; Salaries'!$N24),'Team &amp; Salaries'!$N24),0)),IF('Team &amp; Salaries'!$O24="Annually",IF(BQ$6='Team &amp; Salaries'!$M24,MIN('Team &amp; Salaries'!$N24,'Team &amp; Salaries'!$P24),IF(BQ$6&gt;'Team &amp; Salaries'!$M24,IFERROR(MIN('Team &amp; Salaries'!$P24,#REF!+'Team &amp; Salaries'!$N24),MIN('Team &amp; Salaries'!$N24,'Team &amp; Salaries'!$P24)),0))))))</f>
        <v>1</v>
      </c>
      <c r="BR114" s="286">
        <f>IF('Team &amp; Salaries'!$O24="Never",IF(BR$6&gt;='Team &amp; Salaries'!$M24,MIN('Team &amp; Salaries'!$N24,'Team &amp; Salaries'!$P24),0),IF('Team &amp; Salaries'!$O24="Monthly",IF(BR$6='Team &amp; Salaries'!$M24,MIN('Team &amp; Salaries'!$N24,'Team &amp; Salaries'!$P24),IF(BR$6&gt;'Team &amp; Salaries'!$M24,MIN('Team &amp; Salaries'!$P24,BQ114+'Team &amp; Salaries'!$N24),0)),IF('Team &amp; Salaries'!$O24="Quarterly",IF(BR$6='Team &amp; Salaries'!$M24,MIN('Team &amp; Salaries'!$N24,'Team &amp; Salaries'!$P24),IF(BR$6&gt;'Team &amp; Salaries'!$M24,IFERROR(MIN('Team &amp; Salaries'!$P24,IF(ISNUMBER(BM114),BM114,0)+'Team &amp; Salaries'!$N24),'Team &amp; Salaries'!$N24),0)),IF('Team &amp; Salaries'!$O24="Annually",IF(BR$6='Team &amp; Salaries'!$M24,MIN('Team &amp; Salaries'!$N24,'Team &amp; Salaries'!$P24),IF(BR$6&gt;'Team &amp; Salaries'!$M24,IFERROR(MIN('Team &amp; Salaries'!$P24,#REF!+'Team &amp; Salaries'!$N24),MIN('Team &amp; Salaries'!$N24,'Team &amp; Salaries'!$P24)),0))))))</f>
        <v>1</v>
      </c>
      <c r="BS114" s="286">
        <f>IF('Team &amp; Salaries'!$O24="Never",IF(BS$6&gt;='Team &amp; Salaries'!$M24,MIN('Team &amp; Salaries'!$N24,'Team &amp; Salaries'!$P24),0),IF('Team &amp; Salaries'!$O24="Monthly",IF(BS$6='Team &amp; Salaries'!$M24,MIN('Team &amp; Salaries'!$N24,'Team &amp; Salaries'!$P24),IF(BS$6&gt;'Team &amp; Salaries'!$M24,MIN('Team &amp; Salaries'!$P24,BR114+'Team &amp; Salaries'!$N24),0)),IF('Team &amp; Salaries'!$O24="Quarterly",IF(BS$6='Team &amp; Salaries'!$M24,MIN('Team &amp; Salaries'!$N24,'Team &amp; Salaries'!$P24),IF(BS$6&gt;'Team &amp; Salaries'!$M24,IFERROR(MIN('Team &amp; Salaries'!$P24,IF(ISNUMBER(BN114),BN114,0)+'Team &amp; Salaries'!$N24),'Team &amp; Salaries'!$N24),0)),IF('Team &amp; Salaries'!$O24="Annually",IF(BS$6='Team &amp; Salaries'!$M24,MIN('Team &amp; Salaries'!$N24,'Team &amp; Salaries'!$P24),IF(BS$6&gt;'Team &amp; Salaries'!$M24,IFERROR(MIN('Team &amp; Salaries'!$P24,#REF!+'Team &amp; Salaries'!$N24),MIN('Team &amp; Salaries'!$N24,'Team &amp; Salaries'!$P24)),0))))))</f>
        <v>1</v>
      </c>
      <c r="BT114" s="286">
        <f>IF('Team &amp; Salaries'!$O24="Never",IF(BT$6&gt;='Team &amp; Salaries'!$M24,MIN('Team &amp; Salaries'!$N24,'Team &amp; Salaries'!$P24),0),IF('Team &amp; Salaries'!$O24="Monthly",IF(BT$6='Team &amp; Salaries'!$M24,MIN('Team &amp; Salaries'!$N24,'Team &amp; Salaries'!$P24),IF(BT$6&gt;'Team &amp; Salaries'!$M24,MIN('Team &amp; Salaries'!$P24,BS114+'Team &amp; Salaries'!$N24),0)),IF('Team &amp; Salaries'!$O24="Quarterly",IF(BT$6='Team &amp; Salaries'!$M24,MIN('Team &amp; Salaries'!$N24,'Team &amp; Salaries'!$P24),IF(BT$6&gt;'Team &amp; Salaries'!$M24,IFERROR(MIN('Team &amp; Salaries'!$P24,IF(ISNUMBER(BO114),BO114,0)+'Team &amp; Salaries'!$N24),'Team &amp; Salaries'!$N24),0)),IF('Team &amp; Salaries'!$O24="Annually",IF(BT$6='Team &amp; Salaries'!$M24,MIN('Team &amp; Salaries'!$N24,'Team &amp; Salaries'!$P24),IF(BT$6&gt;'Team &amp; Salaries'!$M24,IFERROR(MIN('Team &amp; Salaries'!$P24,#REF!+'Team &amp; Salaries'!$N24),MIN('Team &amp; Salaries'!$N24,'Team &amp; Salaries'!$P24)),0))))))</f>
        <v>1</v>
      </c>
      <c r="BU114" s="286">
        <f>IF('Team &amp; Salaries'!$O24="Never",IF(BU$6&gt;='Team &amp; Salaries'!$M24,MIN('Team &amp; Salaries'!$N24,'Team &amp; Salaries'!$P24),0),IF('Team &amp; Salaries'!$O24="Monthly",IF(BU$6='Team &amp; Salaries'!$M24,MIN('Team &amp; Salaries'!$N24,'Team &amp; Salaries'!$P24),IF(BU$6&gt;'Team &amp; Salaries'!$M24,MIN('Team &amp; Salaries'!$P24,BT114+'Team &amp; Salaries'!$N24),0)),IF('Team &amp; Salaries'!$O24="Quarterly",IF(BU$6='Team &amp; Salaries'!$M24,MIN('Team &amp; Salaries'!$N24,'Team &amp; Salaries'!$P24),IF(BU$6&gt;'Team &amp; Salaries'!$M24,IFERROR(MIN('Team &amp; Salaries'!$P24,IF(ISNUMBER(BP114),BP114,0)+'Team &amp; Salaries'!$N24),'Team &amp; Salaries'!$N24),0)),IF('Team &amp; Salaries'!$O24="Annually",IF(BU$6='Team &amp; Salaries'!$M24,MIN('Team &amp; Salaries'!$N24,'Team &amp; Salaries'!$P24),IF(BU$6&gt;'Team &amp; Salaries'!$M24,IFERROR(MIN('Team &amp; Salaries'!$P24,#REF!+'Team &amp; Salaries'!$N24),MIN('Team &amp; Salaries'!$N24,'Team &amp; Salaries'!$P24)),0))))))</f>
        <v>1</v>
      </c>
      <c r="BV114" s="286">
        <f>IF('Team &amp; Salaries'!$O24="Never",IF(BV$6&gt;='Team &amp; Salaries'!$M24,MIN('Team &amp; Salaries'!$N24,'Team &amp; Salaries'!$P24),0),IF('Team &amp; Salaries'!$O24="Monthly",IF(BV$6='Team &amp; Salaries'!$M24,MIN('Team &amp; Salaries'!$N24,'Team &amp; Salaries'!$P24),IF(BV$6&gt;'Team &amp; Salaries'!$M24,MIN('Team &amp; Salaries'!$P24,BU114+'Team &amp; Salaries'!$N24),0)),IF('Team &amp; Salaries'!$O24="Quarterly",IF(BV$6='Team &amp; Salaries'!$M24,MIN('Team &amp; Salaries'!$N24,'Team &amp; Salaries'!$P24),IF(BV$6&gt;'Team &amp; Salaries'!$M24,IFERROR(MIN('Team &amp; Salaries'!$P24,IF(ISNUMBER(BQ114),BQ114,0)+'Team &amp; Salaries'!$N24),'Team &amp; Salaries'!$N24),0)),IF('Team &amp; Salaries'!$O24="Annually",IF(BV$6='Team &amp; Salaries'!$M24,MIN('Team &amp; Salaries'!$N24,'Team &amp; Salaries'!$P24),IF(BV$6&gt;'Team &amp; Salaries'!$M24,IFERROR(MIN('Team &amp; Salaries'!$P24,#REF!+'Team &amp; Salaries'!$N24),MIN('Team &amp; Salaries'!$N24,'Team &amp; Salaries'!$P24)),0))))))</f>
        <v>1</v>
      </c>
      <c r="BW114" s="286">
        <f>IF('Team &amp; Salaries'!$O24="Never",IF(BW$6&gt;='Team &amp; Salaries'!$M24,MIN('Team &amp; Salaries'!$N24,'Team &amp; Salaries'!$P24),0),IF('Team &amp; Salaries'!$O24="Monthly",IF(BW$6='Team &amp; Salaries'!$M24,MIN('Team &amp; Salaries'!$N24,'Team &amp; Salaries'!$P24),IF(BW$6&gt;'Team &amp; Salaries'!$M24,MIN('Team &amp; Salaries'!$P24,BV114+'Team &amp; Salaries'!$N24),0)),IF('Team &amp; Salaries'!$O24="Quarterly",IF(BW$6='Team &amp; Salaries'!$M24,MIN('Team &amp; Salaries'!$N24,'Team &amp; Salaries'!$P24),IF(BW$6&gt;'Team &amp; Salaries'!$M24,IFERROR(MIN('Team &amp; Salaries'!$P24,IF(ISNUMBER(BR114),BR114,0)+'Team &amp; Salaries'!$N24),'Team &amp; Salaries'!$N24),0)),IF('Team &amp; Salaries'!$O24="Annually",IF(BW$6='Team &amp; Salaries'!$M24,MIN('Team &amp; Salaries'!$N24,'Team &amp; Salaries'!$P24),IF(BW$6&gt;'Team &amp; Salaries'!$M24,IFERROR(MIN('Team &amp; Salaries'!$P24,#REF!+'Team &amp; Salaries'!$N24),MIN('Team &amp; Salaries'!$N24,'Team &amp; Salaries'!$P24)),0))))))</f>
        <v>1</v>
      </c>
      <c r="BX114" s="286">
        <f>IF('Team &amp; Salaries'!$O24="Never",IF(BX$6&gt;='Team &amp; Salaries'!$M24,MIN('Team &amp; Salaries'!$N24,'Team &amp; Salaries'!$P24),0),IF('Team &amp; Salaries'!$O24="Monthly",IF(BX$6='Team &amp; Salaries'!$M24,MIN('Team &amp; Salaries'!$N24,'Team &amp; Salaries'!$P24),IF(BX$6&gt;'Team &amp; Salaries'!$M24,MIN('Team &amp; Salaries'!$P24,BW114+'Team &amp; Salaries'!$N24),0)),IF('Team &amp; Salaries'!$O24="Quarterly",IF(BX$6='Team &amp; Salaries'!$M24,MIN('Team &amp; Salaries'!$N24,'Team &amp; Salaries'!$P24),IF(BX$6&gt;'Team &amp; Salaries'!$M24,IFERROR(MIN('Team &amp; Salaries'!$P24,IF(ISNUMBER(BS114),BS114,0)+'Team &amp; Salaries'!$N24),'Team &amp; Salaries'!$N24),0)),IF('Team &amp; Salaries'!$O24="Annually",IF(BX$6='Team &amp; Salaries'!$M24,MIN('Team &amp; Salaries'!$N24,'Team &amp; Salaries'!$P24),IF(BX$6&gt;'Team &amp; Salaries'!$M24,IFERROR(MIN('Team &amp; Salaries'!$P24,#REF!+'Team &amp; Salaries'!$N24),MIN('Team &amp; Salaries'!$N24,'Team &amp; Salaries'!$P24)),0))))))</f>
        <v>1</v>
      </c>
      <c r="BY114" s="286">
        <f>IF('Team &amp; Salaries'!$O24="Never",IF(BY$6&gt;='Team &amp; Salaries'!$M24,MIN('Team &amp; Salaries'!$N24,'Team &amp; Salaries'!$P24),0),IF('Team &amp; Salaries'!$O24="Monthly",IF(BY$6='Team &amp; Salaries'!$M24,MIN('Team &amp; Salaries'!$N24,'Team &amp; Salaries'!$P24),IF(BY$6&gt;'Team &amp; Salaries'!$M24,MIN('Team &amp; Salaries'!$P24,BX114+'Team &amp; Salaries'!$N24),0)),IF('Team &amp; Salaries'!$O24="Quarterly",IF(BY$6='Team &amp; Salaries'!$M24,MIN('Team &amp; Salaries'!$N24,'Team &amp; Salaries'!$P24),IF(BY$6&gt;'Team &amp; Salaries'!$M24,IFERROR(MIN('Team &amp; Salaries'!$P24,IF(ISNUMBER(BT114),BT114,0)+'Team &amp; Salaries'!$N24),'Team &amp; Salaries'!$N24),0)),IF('Team &amp; Salaries'!$O24="Annually",IF(BY$6='Team &amp; Salaries'!$M24,MIN('Team &amp; Salaries'!$N24,'Team &amp; Salaries'!$P24),IF(BY$6&gt;'Team &amp; Salaries'!$M24,IFERROR(MIN('Team &amp; Salaries'!$P24,#REF!+'Team &amp; Salaries'!$N24),MIN('Team &amp; Salaries'!$N24,'Team &amp; Salaries'!$P24)),0))))))</f>
        <v>1</v>
      </c>
      <c r="BZ114" s="286">
        <f>IF('Team &amp; Salaries'!$O24="Never",IF(BZ$6&gt;='Team &amp; Salaries'!$M24,MIN('Team &amp; Salaries'!$N24,'Team &amp; Salaries'!$P24),0),IF('Team &amp; Salaries'!$O24="Monthly",IF(BZ$6='Team &amp; Salaries'!$M24,MIN('Team &amp; Salaries'!$N24,'Team &amp; Salaries'!$P24),IF(BZ$6&gt;'Team &amp; Salaries'!$M24,MIN('Team &amp; Salaries'!$P24,BY114+'Team &amp; Salaries'!$N24),0)),IF('Team &amp; Salaries'!$O24="Quarterly",IF(BZ$6='Team &amp; Salaries'!$M24,MIN('Team &amp; Salaries'!$N24,'Team &amp; Salaries'!$P24),IF(BZ$6&gt;'Team &amp; Salaries'!$M24,IFERROR(MIN('Team &amp; Salaries'!$P24,IF(ISNUMBER(BU114),BU114,0)+'Team &amp; Salaries'!$N24),'Team &amp; Salaries'!$N24),0)),IF('Team &amp; Salaries'!$O24="Annually",IF(BZ$6='Team &amp; Salaries'!$M24,MIN('Team &amp; Salaries'!$N24,'Team &amp; Salaries'!$P24),IF(BZ$6&gt;'Team &amp; Salaries'!$M24,IFERROR(MIN('Team &amp; Salaries'!$P24,#REF!+'Team &amp; Salaries'!$N24),MIN('Team &amp; Salaries'!$N24,'Team &amp; Salaries'!$P24)),0))))))</f>
        <v>1</v>
      </c>
      <c r="CA114" s="286">
        <f>IF('Team &amp; Salaries'!$O24="Never",IF(CA$6&gt;='Team &amp; Salaries'!$M24,MIN('Team &amp; Salaries'!$N24,'Team &amp; Salaries'!$P24),0),IF('Team &amp; Salaries'!$O24="Monthly",IF(CA$6='Team &amp; Salaries'!$M24,MIN('Team &amp; Salaries'!$N24,'Team &amp; Salaries'!$P24),IF(CA$6&gt;'Team &amp; Salaries'!$M24,MIN('Team &amp; Salaries'!$P24,BZ114+'Team &amp; Salaries'!$N24),0)),IF('Team &amp; Salaries'!$O24="Quarterly",IF(CA$6='Team &amp; Salaries'!$M24,MIN('Team &amp; Salaries'!$N24,'Team &amp; Salaries'!$P24),IF(CA$6&gt;'Team &amp; Salaries'!$M24,IFERROR(MIN('Team &amp; Salaries'!$P24,IF(ISNUMBER(BV114),BV114,0)+'Team &amp; Salaries'!$N24),'Team &amp; Salaries'!$N24),0)),IF('Team &amp; Salaries'!$O24="Annually",IF(CA$6='Team &amp; Salaries'!$M24,MIN('Team &amp; Salaries'!$N24,'Team &amp; Salaries'!$P24),IF(CA$6&gt;'Team &amp; Salaries'!$M24,IFERROR(MIN('Team &amp; Salaries'!$P24,#REF!+'Team &amp; Salaries'!$N24),MIN('Team &amp; Salaries'!$N24,'Team &amp; Salaries'!$P24)),0))))))</f>
        <v>1</v>
      </c>
      <c r="CB114" s="286">
        <f>IF('Team &amp; Salaries'!$O24="Never",IF(CB$6&gt;='Team &amp; Salaries'!$M24,MIN('Team &amp; Salaries'!$N24,'Team &amp; Salaries'!$P24),0),IF('Team &amp; Salaries'!$O24="Monthly",IF(CB$6='Team &amp; Salaries'!$M24,MIN('Team &amp; Salaries'!$N24,'Team &amp; Salaries'!$P24),IF(CB$6&gt;'Team &amp; Salaries'!$M24,MIN('Team &amp; Salaries'!$P24,CA114+'Team &amp; Salaries'!$N24),0)),IF('Team &amp; Salaries'!$O24="Quarterly",IF(CB$6='Team &amp; Salaries'!$M24,MIN('Team &amp; Salaries'!$N24,'Team &amp; Salaries'!$P24),IF(CB$6&gt;'Team &amp; Salaries'!$M24,IFERROR(MIN('Team &amp; Salaries'!$P24,IF(ISNUMBER(BW114),BW114,0)+'Team &amp; Salaries'!$N24),'Team &amp; Salaries'!$N24),0)),IF('Team &amp; Salaries'!$O24="Annually",IF(CB$6='Team &amp; Salaries'!$M24,MIN('Team &amp; Salaries'!$N24,'Team &amp; Salaries'!$P24),IF(CB$6&gt;'Team &amp; Salaries'!$M24,IFERROR(MIN('Team &amp; Salaries'!$P24,#REF!+'Team &amp; Salaries'!$N24),MIN('Team &amp; Salaries'!$N24,'Team &amp; Salaries'!$P24)),0))))))</f>
        <v>1</v>
      </c>
      <c r="CC114" s="286">
        <f>IF('Team &amp; Salaries'!$O24="Never",IF(CC$6&gt;='Team &amp; Salaries'!$M24,MIN('Team &amp; Salaries'!$N24,'Team &amp; Salaries'!$P24),0),IF('Team &amp; Salaries'!$O24="Monthly",IF(CC$6='Team &amp; Salaries'!$M24,MIN('Team &amp; Salaries'!$N24,'Team &amp; Salaries'!$P24),IF(CC$6&gt;'Team &amp; Salaries'!$M24,MIN('Team &amp; Salaries'!$P24,CB114+'Team &amp; Salaries'!$N24),0)),IF('Team &amp; Salaries'!$O24="Quarterly",IF(CC$6='Team &amp; Salaries'!$M24,MIN('Team &amp; Salaries'!$N24,'Team &amp; Salaries'!$P24),IF(CC$6&gt;'Team &amp; Salaries'!$M24,IFERROR(MIN('Team &amp; Salaries'!$P24,IF(ISNUMBER(BX114),BX114,0)+'Team &amp; Salaries'!$N24),'Team &amp; Salaries'!$N24),0)),IF('Team &amp; Salaries'!$O24="Annually",IF(CC$6='Team &amp; Salaries'!$M24,MIN('Team &amp; Salaries'!$N24,'Team &amp; Salaries'!$P24),IF(CC$6&gt;'Team &amp; Salaries'!$M24,IFERROR(MIN('Team &amp; Salaries'!$P24,#REF!+'Team &amp; Salaries'!$N24),MIN('Team &amp; Salaries'!$N24,'Team &amp; Salaries'!$P24)),0))))))</f>
        <v>1</v>
      </c>
      <c r="CD114" s="286">
        <f>IF('Team &amp; Salaries'!$O24="Never",IF(CD$6&gt;='Team &amp; Salaries'!$M24,MIN('Team &amp; Salaries'!$N24,'Team &amp; Salaries'!$P24),0),IF('Team &amp; Salaries'!$O24="Monthly",IF(CD$6='Team &amp; Salaries'!$M24,MIN('Team &amp; Salaries'!$N24,'Team &amp; Salaries'!$P24),IF(CD$6&gt;'Team &amp; Salaries'!$M24,MIN('Team &amp; Salaries'!$P24,CC114+'Team &amp; Salaries'!$N24),0)),IF('Team &amp; Salaries'!$O24="Quarterly",IF(CD$6='Team &amp; Salaries'!$M24,MIN('Team &amp; Salaries'!$N24,'Team &amp; Salaries'!$P24),IF(CD$6&gt;'Team &amp; Salaries'!$M24,IFERROR(MIN('Team &amp; Salaries'!$P24,IF(ISNUMBER(BY114),BY114,0)+'Team &amp; Salaries'!$N24),'Team &amp; Salaries'!$N24),0)),IF('Team &amp; Salaries'!$O24="Annually",IF(CD$6='Team &amp; Salaries'!$M24,MIN('Team &amp; Salaries'!$N24,'Team &amp; Salaries'!$P24),IF(CD$6&gt;'Team &amp; Salaries'!$M24,IFERROR(MIN('Team &amp; Salaries'!$P24,#REF!+'Team &amp; Salaries'!$N24),MIN('Team &amp; Salaries'!$N24,'Team &amp; Salaries'!$P24)),0))))))</f>
        <v>1</v>
      </c>
      <c r="CE114" s="286">
        <f>IF('Team &amp; Salaries'!$O24="Never",IF(CE$6&gt;='Team &amp; Salaries'!$M24,MIN('Team &amp; Salaries'!$N24,'Team &amp; Salaries'!$P24),0),IF('Team &amp; Salaries'!$O24="Monthly",IF(CE$6='Team &amp; Salaries'!$M24,MIN('Team &amp; Salaries'!$N24,'Team &amp; Salaries'!$P24),IF(CE$6&gt;'Team &amp; Salaries'!$M24,MIN('Team &amp; Salaries'!$P24,CD114+'Team &amp; Salaries'!$N24),0)),IF('Team &amp; Salaries'!$O24="Quarterly",IF(CE$6='Team &amp; Salaries'!$M24,MIN('Team &amp; Salaries'!$N24,'Team &amp; Salaries'!$P24),IF(CE$6&gt;'Team &amp; Salaries'!$M24,IFERROR(MIN('Team &amp; Salaries'!$P24,IF(ISNUMBER(BZ114),BZ114,0)+'Team &amp; Salaries'!$N24),'Team &amp; Salaries'!$N24),0)),IF('Team &amp; Salaries'!$O24="Annually",IF(CE$6='Team &amp; Salaries'!$M24,MIN('Team &amp; Salaries'!$N24,'Team &amp; Salaries'!$P24),IF(CE$6&gt;'Team &amp; Salaries'!$M24,IFERROR(MIN('Team &amp; Salaries'!$P24,#REF!+'Team &amp; Salaries'!$N24),MIN('Team &amp; Salaries'!$N24,'Team &amp; Salaries'!$P24)),0))))))</f>
        <v>1</v>
      </c>
      <c r="CF114" s="286">
        <f>IF('Team &amp; Salaries'!$O24="Never",IF(CF$6&gt;='Team &amp; Salaries'!$M24,MIN('Team &amp; Salaries'!$N24,'Team &amp; Salaries'!$P24),0),IF('Team &amp; Salaries'!$O24="Monthly",IF(CF$6='Team &amp; Salaries'!$M24,MIN('Team &amp; Salaries'!$N24,'Team &amp; Salaries'!$P24),IF(CF$6&gt;'Team &amp; Salaries'!$M24,MIN('Team &amp; Salaries'!$P24,CE114+'Team &amp; Salaries'!$N24),0)),IF('Team &amp; Salaries'!$O24="Quarterly",IF(CF$6='Team &amp; Salaries'!$M24,MIN('Team &amp; Salaries'!$N24,'Team &amp; Salaries'!$P24),IF(CF$6&gt;'Team &amp; Salaries'!$M24,IFERROR(MIN('Team &amp; Salaries'!$P24,IF(ISNUMBER(CA114),CA114,0)+'Team &amp; Salaries'!$N24),'Team &amp; Salaries'!$N24),0)),IF('Team &amp; Salaries'!$O24="Annually",IF(CF$6='Team &amp; Salaries'!$M24,MIN('Team &amp; Salaries'!$N24,'Team &amp; Salaries'!$P24),IF(CF$6&gt;'Team &amp; Salaries'!$M24,IFERROR(MIN('Team &amp; Salaries'!$P24,#REF!+'Team &amp; Salaries'!$N24),MIN('Team &amp; Salaries'!$N24,'Team &amp; Salaries'!$P24)),0))))))</f>
        <v>1</v>
      </c>
      <c r="CG114" s="286">
        <f>IF('Team &amp; Salaries'!$O24="Never",IF(CG$6&gt;='Team &amp; Salaries'!$M24,MIN('Team &amp; Salaries'!$N24,'Team &amp; Salaries'!$P24),0),IF('Team &amp; Salaries'!$O24="Monthly",IF(CG$6='Team &amp; Salaries'!$M24,MIN('Team &amp; Salaries'!$N24,'Team &amp; Salaries'!$P24),IF(CG$6&gt;'Team &amp; Salaries'!$M24,MIN('Team &amp; Salaries'!$P24,CF114+'Team &amp; Salaries'!$N24),0)),IF('Team &amp; Salaries'!$O24="Quarterly",IF(CG$6='Team &amp; Salaries'!$M24,MIN('Team &amp; Salaries'!$N24,'Team &amp; Salaries'!$P24),IF(CG$6&gt;'Team &amp; Salaries'!$M24,IFERROR(MIN('Team &amp; Salaries'!$P24,IF(ISNUMBER(CB114),CB114,0)+'Team &amp; Salaries'!$N24),'Team &amp; Salaries'!$N24),0)),IF('Team &amp; Salaries'!$O24="Annually",IF(CG$6='Team &amp; Salaries'!$M24,MIN('Team &amp; Salaries'!$N24,'Team &amp; Salaries'!$P24),IF(CG$6&gt;'Team &amp; Salaries'!$M24,IFERROR(MIN('Team &amp; Salaries'!$P24,#REF!+'Team &amp; Salaries'!$N24),MIN('Team &amp; Salaries'!$N24,'Team &amp; Salaries'!$P24)),0))))))</f>
        <v>1</v>
      </c>
      <c r="CH114" s="286">
        <f>IF('Team &amp; Salaries'!$O24="Never",IF(CH$6&gt;='Team &amp; Salaries'!$M24,MIN('Team &amp; Salaries'!$N24,'Team &amp; Salaries'!$P24),0),IF('Team &amp; Salaries'!$O24="Monthly",IF(CH$6='Team &amp; Salaries'!$M24,MIN('Team &amp; Salaries'!$N24,'Team &amp; Salaries'!$P24),IF(CH$6&gt;'Team &amp; Salaries'!$M24,MIN('Team &amp; Salaries'!$P24,CG114+'Team &amp; Salaries'!$N24),0)),IF('Team &amp; Salaries'!$O24="Quarterly",IF(CH$6='Team &amp; Salaries'!$M24,MIN('Team &amp; Salaries'!$N24,'Team &amp; Salaries'!$P24),IF(CH$6&gt;'Team &amp; Salaries'!$M24,IFERROR(MIN('Team &amp; Salaries'!$P24,IF(ISNUMBER(CC114),CC114,0)+'Team &amp; Salaries'!$N24),'Team &amp; Salaries'!$N24),0)),IF('Team &amp; Salaries'!$O24="Annually",IF(CH$6='Team &amp; Salaries'!$M24,MIN('Team &amp; Salaries'!$N24,'Team &amp; Salaries'!$P24),IF(CH$6&gt;'Team &amp; Salaries'!$M24,IFERROR(MIN('Team &amp; Salaries'!$P24,#REF!+'Team &amp; Salaries'!$N24),MIN('Team &amp; Salaries'!$N24,'Team &amp; Salaries'!$P24)),0))))))</f>
        <v>1</v>
      </c>
      <c r="CI114" s="286">
        <f>IF('Team &amp; Salaries'!$O24="Never",IF(CI$6&gt;='Team &amp; Salaries'!$M24,MIN('Team &amp; Salaries'!$N24,'Team &amp; Salaries'!$P24),0),IF('Team &amp; Salaries'!$O24="Monthly",IF(CI$6='Team &amp; Salaries'!$M24,MIN('Team &amp; Salaries'!$N24,'Team &amp; Salaries'!$P24),IF(CI$6&gt;'Team &amp; Salaries'!$M24,MIN('Team &amp; Salaries'!$P24,CH114+'Team &amp; Salaries'!$N24),0)),IF('Team &amp; Salaries'!$O24="Quarterly",IF(CI$6='Team &amp; Salaries'!$M24,MIN('Team &amp; Salaries'!$N24,'Team &amp; Salaries'!$P24),IF(CI$6&gt;'Team &amp; Salaries'!$M24,IFERROR(MIN('Team &amp; Salaries'!$P24,IF(ISNUMBER(CD114),CD114,0)+'Team &amp; Salaries'!$N24),'Team &amp; Salaries'!$N24),0)),IF('Team &amp; Salaries'!$O24="Annually",IF(CI$6='Team &amp; Salaries'!$M24,MIN('Team &amp; Salaries'!$N24,'Team &amp; Salaries'!$P24),IF(CI$6&gt;'Team &amp; Salaries'!$M24,IFERROR(MIN('Team &amp; Salaries'!$P24,#REF!+'Team &amp; Salaries'!$N24),MIN('Team &amp; Salaries'!$N24,'Team &amp; Salaries'!$P24)),0))))))</f>
        <v>1</v>
      </c>
      <c r="CJ114" s="286">
        <f>IF('Team &amp; Salaries'!$O24="Never",IF(CJ$6&gt;='Team &amp; Salaries'!$M24,MIN('Team &amp; Salaries'!$N24,'Team &amp; Salaries'!$P24),0),IF('Team &amp; Salaries'!$O24="Monthly",IF(CJ$6='Team &amp; Salaries'!$M24,MIN('Team &amp; Salaries'!$N24,'Team &amp; Salaries'!$P24),IF(CJ$6&gt;'Team &amp; Salaries'!$M24,MIN('Team &amp; Salaries'!$P24,CI114+'Team &amp; Salaries'!$N24),0)),IF('Team &amp; Salaries'!$O24="Quarterly",IF(CJ$6='Team &amp; Salaries'!$M24,MIN('Team &amp; Salaries'!$N24,'Team &amp; Salaries'!$P24),IF(CJ$6&gt;'Team &amp; Salaries'!$M24,IFERROR(MIN('Team &amp; Salaries'!$P24,IF(ISNUMBER(CE114),CE114,0)+'Team &amp; Salaries'!$N24),'Team &amp; Salaries'!$N24),0)),IF('Team &amp; Salaries'!$O24="Annually",IF(CJ$6='Team &amp; Salaries'!$M24,MIN('Team &amp; Salaries'!$N24,'Team &amp; Salaries'!$P24),IF(CJ$6&gt;'Team &amp; Salaries'!$M24,IFERROR(MIN('Team &amp; Salaries'!$P24,#REF!+'Team &amp; Salaries'!$N24),MIN('Team &amp; Salaries'!$N24,'Team &amp; Salaries'!$P24)),0))))))</f>
        <v>1</v>
      </c>
      <c r="CK114" s="286">
        <f>IF('Team &amp; Salaries'!$O24="Never",IF(CK$6&gt;='Team &amp; Salaries'!$M24,MIN('Team &amp; Salaries'!$N24,'Team &amp; Salaries'!$P24),0),IF('Team &amp; Salaries'!$O24="Monthly",IF(CK$6='Team &amp; Salaries'!$M24,MIN('Team &amp; Salaries'!$N24,'Team &amp; Salaries'!$P24),IF(CK$6&gt;'Team &amp; Salaries'!$M24,MIN('Team &amp; Salaries'!$P24,CJ114+'Team &amp; Salaries'!$N24),0)),IF('Team &amp; Salaries'!$O24="Quarterly",IF(CK$6='Team &amp; Salaries'!$M24,MIN('Team &amp; Salaries'!$N24,'Team &amp; Salaries'!$P24),IF(CK$6&gt;'Team &amp; Salaries'!$M24,IFERROR(MIN('Team &amp; Salaries'!$P24,IF(ISNUMBER(CF114),CF114,0)+'Team &amp; Salaries'!$N24),'Team &amp; Salaries'!$N24),0)),IF('Team &amp; Salaries'!$O24="Annually",IF(CK$6='Team &amp; Salaries'!$M24,MIN('Team &amp; Salaries'!$N24,'Team &amp; Salaries'!$P24),IF(CK$6&gt;'Team &amp; Salaries'!$M24,IFERROR(MIN('Team &amp; Salaries'!$P24,#REF!+'Team &amp; Salaries'!$N24),MIN('Team &amp; Salaries'!$N24,'Team &amp; Salaries'!$P24)),0))))))</f>
        <v>1</v>
      </c>
      <c r="CL114" s="286">
        <f>IF('Team &amp; Salaries'!$O24="Never",IF(CL$6&gt;='Team &amp; Salaries'!$M24,MIN('Team &amp; Salaries'!$N24,'Team &amp; Salaries'!$P24),0),IF('Team &amp; Salaries'!$O24="Monthly",IF(CL$6='Team &amp; Salaries'!$M24,MIN('Team &amp; Salaries'!$N24,'Team &amp; Salaries'!$P24),IF(CL$6&gt;'Team &amp; Salaries'!$M24,MIN('Team &amp; Salaries'!$P24,CK114+'Team &amp; Salaries'!$N24),0)),IF('Team &amp; Salaries'!$O24="Quarterly",IF(CL$6='Team &amp; Salaries'!$M24,MIN('Team &amp; Salaries'!$N24,'Team &amp; Salaries'!$P24),IF(CL$6&gt;'Team &amp; Salaries'!$M24,IFERROR(MIN('Team &amp; Salaries'!$P24,IF(ISNUMBER(CG114),CG114,0)+'Team &amp; Salaries'!$N24),'Team &amp; Salaries'!$N24),0)),IF('Team &amp; Salaries'!$O24="Annually",IF(CL$6='Team &amp; Salaries'!$M24,MIN('Team &amp; Salaries'!$N24,'Team &amp; Salaries'!$P24),IF(CL$6&gt;'Team &amp; Salaries'!$M24,IFERROR(MIN('Team &amp; Salaries'!$P24,#REF!+'Team &amp; Salaries'!$N24),MIN('Team &amp; Salaries'!$N24,'Team &amp; Salaries'!$P24)),0))))))</f>
        <v>1</v>
      </c>
      <c r="CM114" s="286">
        <f>IF('Team &amp; Salaries'!$O24="Never",IF(CM$6&gt;='Team &amp; Salaries'!$M24,MIN('Team &amp; Salaries'!$N24,'Team &amp; Salaries'!$P24),0),IF('Team &amp; Salaries'!$O24="Monthly",IF(CM$6='Team &amp; Salaries'!$M24,MIN('Team &amp; Salaries'!$N24,'Team &amp; Salaries'!$P24),IF(CM$6&gt;'Team &amp; Salaries'!$M24,MIN('Team &amp; Salaries'!$P24,CL114+'Team &amp; Salaries'!$N24),0)),IF('Team &amp; Salaries'!$O24="Quarterly",IF(CM$6='Team &amp; Salaries'!$M24,MIN('Team &amp; Salaries'!$N24,'Team &amp; Salaries'!$P24),IF(CM$6&gt;'Team &amp; Salaries'!$M24,IFERROR(MIN('Team &amp; Salaries'!$P24,IF(ISNUMBER(CH114),CH114,0)+'Team &amp; Salaries'!$N24),'Team &amp; Salaries'!$N24),0)),IF('Team &amp; Salaries'!$O24="Annually",IF(CM$6='Team &amp; Salaries'!$M24,MIN('Team &amp; Salaries'!$N24,'Team &amp; Salaries'!$P24),IF(CM$6&gt;'Team &amp; Salaries'!$M24,IFERROR(MIN('Team &amp; Salaries'!$P24,#REF!+'Team &amp; Salaries'!$N24),MIN('Team &amp; Salaries'!$N24,'Team &amp; Salaries'!$P24)),0))))))</f>
        <v>1</v>
      </c>
      <c r="CN114" s="286">
        <f>IF('Team &amp; Salaries'!$O24="Never",IF(CN$6&gt;='Team &amp; Salaries'!$M24,MIN('Team &amp; Salaries'!$N24,'Team &amp; Salaries'!$P24),0),IF('Team &amp; Salaries'!$O24="Monthly",IF(CN$6='Team &amp; Salaries'!$M24,MIN('Team &amp; Salaries'!$N24,'Team &amp; Salaries'!$P24),IF(CN$6&gt;'Team &amp; Salaries'!$M24,MIN('Team &amp; Salaries'!$P24,CM114+'Team &amp; Salaries'!$N24),0)),IF('Team &amp; Salaries'!$O24="Quarterly",IF(CN$6='Team &amp; Salaries'!$M24,MIN('Team &amp; Salaries'!$N24,'Team &amp; Salaries'!$P24),IF(CN$6&gt;'Team &amp; Salaries'!$M24,IFERROR(MIN('Team &amp; Salaries'!$P24,IF(ISNUMBER(CI114),CI114,0)+'Team &amp; Salaries'!$N24),'Team &amp; Salaries'!$N24),0)),IF('Team &amp; Salaries'!$O24="Annually",IF(CN$6='Team &amp; Salaries'!$M24,MIN('Team &amp; Salaries'!$N24,'Team &amp; Salaries'!$P24),IF(CN$6&gt;'Team &amp; Salaries'!$M24,IFERROR(MIN('Team &amp; Salaries'!$P24,#REF!+'Team &amp; Salaries'!$N24),MIN('Team &amp; Salaries'!$N24,'Team &amp; Salaries'!$P24)),0))))))</f>
        <v>1</v>
      </c>
      <c r="CO114" s="286">
        <f>IF('Team &amp; Salaries'!$O24="Never",IF(CO$6&gt;='Team &amp; Salaries'!$M24,MIN('Team &amp; Salaries'!$N24,'Team &amp; Salaries'!$P24),0),IF('Team &amp; Salaries'!$O24="Monthly",IF(CO$6='Team &amp; Salaries'!$M24,MIN('Team &amp; Salaries'!$N24,'Team &amp; Salaries'!$P24),IF(CO$6&gt;'Team &amp; Salaries'!$M24,MIN('Team &amp; Salaries'!$P24,CN114+'Team &amp; Salaries'!$N24),0)),IF('Team &amp; Salaries'!$O24="Quarterly",IF(CO$6='Team &amp; Salaries'!$M24,MIN('Team &amp; Salaries'!$N24,'Team &amp; Salaries'!$P24),IF(CO$6&gt;'Team &amp; Salaries'!$M24,IFERROR(MIN('Team &amp; Salaries'!$P24,IF(ISNUMBER(CJ114),CJ114,0)+'Team &amp; Salaries'!$N24),'Team &amp; Salaries'!$N24),0)),IF('Team &amp; Salaries'!$O24="Annually",IF(CO$6='Team &amp; Salaries'!$M24,MIN('Team &amp; Salaries'!$N24,'Team &amp; Salaries'!$P24),IF(CO$6&gt;'Team &amp; Salaries'!$M24,IFERROR(MIN('Team &amp; Salaries'!$P24,#REF!+'Team &amp; Salaries'!$N24),MIN('Team &amp; Salaries'!$N24,'Team &amp; Salaries'!$P24)),0))))))</f>
        <v>1</v>
      </c>
      <c r="CP114" s="286">
        <f>IF('Team &amp; Salaries'!$O24="Never",IF(CP$6&gt;='Team &amp; Salaries'!$M24,MIN('Team &amp; Salaries'!$N24,'Team &amp; Salaries'!$P24),0),IF('Team &amp; Salaries'!$O24="Monthly",IF(CP$6='Team &amp; Salaries'!$M24,MIN('Team &amp; Salaries'!$N24,'Team &amp; Salaries'!$P24),IF(CP$6&gt;'Team &amp; Salaries'!$M24,MIN('Team &amp; Salaries'!$P24,CO114+'Team &amp; Salaries'!$N24),0)),IF('Team &amp; Salaries'!$O24="Quarterly",IF(CP$6='Team &amp; Salaries'!$M24,MIN('Team &amp; Salaries'!$N24,'Team &amp; Salaries'!$P24),IF(CP$6&gt;'Team &amp; Salaries'!$M24,IFERROR(MIN('Team &amp; Salaries'!$P24,IF(ISNUMBER(CK114),CK114,0)+'Team &amp; Salaries'!$N24),'Team &amp; Salaries'!$N24),0)),IF('Team &amp; Salaries'!$O24="Annually",IF(CP$6='Team &amp; Salaries'!$M24,MIN('Team &amp; Salaries'!$N24,'Team &amp; Salaries'!$P24),IF(CP$6&gt;'Team &amp; Salaries'!$M24,IFERROR(MIN('Team &amp; Salaries'!$P24,#REF!+'Team &amp; Salaries'!$N24),MIN('Team &amp; Salaries'!$N24,'Team &amp; Salaries'!$P24)),0))))))</f>
        <v>1</v>
      </c>
      <c r="CQ114" s="286">
        <f>IF('Team &amp; Salaries'!$O24="Never",IF(CQ$6&gt;='Team &amp; Salaries'!$M24,MIN('Team &amp; Salaries'!$N24,'Team &amp; Salaries'!$P24),0),IF('Team &amp; Salaries'!$O24="Monthly",IF(CQ$6='Team &amp; Salaries'!$M24,MIN('Team &amp; Salaries'!$N24,'Team &amp; Salaries'!$P24),IF(CQ$6&gt;'Team &amp; Salaries'!$M24,MIN('Team &amp; Salaries'!$P24,CP114+'Team &amp; Salaries'!$N24),0)),IF('Team &amp; Salaries'!$O24="Quarterly",IF(CQ$6='Team &amp; Salaries'!$M24,MIN('Team &amp; Salaries'!$N24,'Team &amp; Salaries'!$P24),IF(CQ$6&gt;'Team &amp; Salaries'!$M24,IFERROR(MIN('Team &amp; Salaries'!$P24,IF(ISNUMBER(CL114),CL114,0)+'Team &amp; Salaries'!$N24),'Team &amp; Salaries'!$N24),0)),IF('Team &amp; Salaries'!$O24="Annually",IF(CQ$6='Team &amp; Salaries'!$M24,MIN('Team &amp; Salaries'!$N24,'Team &amp; Salaries'!$P24),IF(CQ$6&gt;'Team &amp; Salaries'!$M24,IFERROR(MIN('Team &amp; Salaries'!$P24,#REF!+'Team &amp; Salaries'!$N24),MIN('Team &amp; Salaries'!$N24,'Team &amp; Salaries'!$P24)),0))))))</f>
        <v>1</v>
      </c>
      <c r="CR114" s="286">
        <f>IF('Team &amp; Salaries'!$O24="Never",IF(CR$6&gt;='Team &amp; Salaries'!$M24,MIN('Team &amp; Salaries'!$N24,'Team &amp; Salaries'!$P24),0),IF('Team &amp; Salaries'!$O24="Monthly",IF(CR$6='Team &amp; Salaries'!$M24,MIN('Team &amp; Salaries'!$N24,'Team &amp; Salaries'!$P24),IF(CR$6&gt;'Team &amp; Salaries'!$M24,MIN('Team &amp; Salaries'!$P24,CQ114+'Team &amp; Salaries'!$N24),0)),IF('Team &amp; Salaries'!$O24="Quarterly",IF(CR$6='Team &amp; Salaries'!$M24,MIN('Team &amp; Salaries'!$N24,'Team &amp; Salaries'!$P24),IF(CR$6&gt;'Team &amp; Salaries'!$M24,IFERROR(MIN('Team &amp; Salaries'!$P24,IF(ISNUMBER(CM114),CM114,0)+'Team &amp; Salaries'!$N24),'Team &amp; Salaries'!$N24),0)),IF('Team &amp; Salaries'!$O24="Annually",IF(CR$6='Team &amp; Salaries'!$M24,MIN('Team &amp; Salaries'!$N24,'Team &amp; Salaries'!$P24),IF(CR$6&gt;'Team &amp; Salaries'!$M24,IFERROR(MIN('Team &amp; Salaries'!$P24,#REF!+'Team &amp; Salaries'!$N24),MIN('Team &amp; Salaries'!$N24,'Team &amp; Salaries'!$P24)),0))))))</f>
        <v>1</v>
      </c>
      <c r="CS114" s="286">
        <f>IF('Team &amp; Salaries'!$O24="Never",IF(CS$6&gt;='Team &amp; Salaries'!$M24,MIN('Team &amp; Salaries'!$N24,'Team &amp; Salaries'!$P24),0),IF('Team &amp; Salaries'!$O24="Monthly",IF(CS$6='Team &amp; Salaries'!$M24,MIN('Team &amp; Salaries'!$N24,'Team &amp; Salaries'!$P24),IF(CS$6&gt;'Team &amp; Salaries'!$M24,MIN('Team &amp; Salaries'!$P24,CR114+'Team &amp; Salaries'!$N24),0)),IF('Team &amp; Salaries'!$O24="Quarterly",IF(CS$6='Team &amp; Salaries'!$M24,MIN('Team &amp; Salaries'!$N24,'Team &amp; Salaries'!$P24),IF(CS$6&gt;'Team &amp; Salaries'!$M24,IFERROR(MIN('Team &amp; Salaries'!$P24,IF(ISNUMBER(CN114),CN114,0)+'Team &amp; Salaries'!$N24),'Team &amp; Salaries'!$N24),0)),IF('Team &amp; Salaries'!$O24="Annually",IF(CS$6='Team &amp; Salaries'!$M24,MIN('Team &amp; Salaries'!$N24,'Team &amp; Salaries'!$P24),IF(CS$6&gt;'Team &amp; Salaries'!$M24,IFERROR(MIN('Team &amp; Salaries'!$P24,#REF!+'Team &amp; Salaries'!$N24),MIN('Team &amp; Salaries'!$N24,'Team &amp; Salaries'!$P24)),0))))))</f>
        <v>1</v>
      </c>
      <c r="CT114" s="286">
        <f>IF('Team &amp; Salaries'!$O24="Never",IF(CT$6&gt;='Team &amp; Salaries'!$M24,MIN('Team &amp; Salaries'!$N24,'Team &amp; Salaries'!$P24),0),IF('Team &amp; Salaries'!$O24="Monthly",IF(CT$6='Team &amp; Salaries'!$M24,MIN('Team &amp; Salaries'!$N24,'Team &amp; Salaries'!$P24),IF(CT$6&gt;'Team &amp; Salaries'!$M24,MIN('Team &amp; Salaries'!$P24,CS114+'Team &amp; Salaries'!$N24),0)),IF('Team &amp; Salaries'!$O24="Quarterly",IF(CT$6='Team &amp; Salaries'!$M24,MIN('Team &amp; Salaries'!$N24,'Team &amp; Salaries'!$P24),IF(CT$6&gt;'Team &amp; Salaries'!$M24,IFERROR(MIN('Team &amp; Salaries'!$P24,IF(ISNUMBER(CO114),CO114,0)+'Team &amp; Salaries'!$N24),'Team &amp; Salaries'!$N24),0)),IF('Team &amp; Salaries'!$O24="Annually",IF(CT$6='Team &amp; Salaries'!$M24,MIN('Team &amp; Salaries'!$N24,'Team &amp; Salaries'!$P24),IF(CT$6&gt;'Team &amp; Salaries'!$M24,IFERROR(MIN('Team &amp; Salaries'!$P24,#REF!+'Team &amp; Salaries'!$N24),MIN('Team &amp; Salaries'!$N24,'Team &amp; Salaries'!$P24)),0))))))</f>
        <v>1</v>
      </c>
      <c r="CU114" s="286">
        <f>IF('Team &amp; Salaries'!$O24="Never",IF(CU$6&gt;='Team &amp; Salaries'!$M24,MIN('Team &amp; Salaries'!$N24,'Team &amp; Salaries'!$P24),0),IF('Team &amp; Salaries'!$O24="Monthly",IF(CU$6='Team &amp; Salaries'!$M24,MIN('Team &amp; Salaries'!$N24,'Team &amp; Salaries'!$P24),IF(CU$6&gt;'Team &amp; Salaries'!$M24,MIN('Team &amp; Salaries'!$P24,CT114+'Team &amp; Salaries'!$N24),0)),IF('Team &amp; Salaries'!$O24="Quarterly",IF(CU$6='Team &amp; Salaries'!$M24,MIN('Team &amp; Salaries'!$N24,'Team &amp; Salaries'!$P24),IF(CU$6&gt;'Team &amp; Salaries'!$M24,IFERROR(MIN('Team &amp; Salaries'!$P24,IF(ISNUMBER(CP114),CP114,0)+'Team &amp; Salaries'!$N24),'Team &amp; Salaries'!$N24),0)),IF('Team &amp; Salaries'!$O24="Annually",IF(CU$6='Team &amp; Salaries'!$M24,MIN('Team &amp; Salaries'!$N24,'Team &amp; Salaries'!$P24),IF(CU$6&gt;'Team &amp; Salaries'!$M24,IFERROR(MIN('Team &amp; Salaries'!$P24,#REF!+'Team &amp; Salaries'!$N24),MIN('Team &amp; Salaries'!$N24,'Team &amp; Salaries'!$P24)),0))))))</f>
        <v>1</v>
      </c>
      <c r="CV114" s="286">
        <f>IF('Team &amp; Salaries'!$O24="Never",IF(CV$6&gt;='Team &amp; Salaries'!$M24,MIN('Team &amp; Salaries'!$N24,'Team &amp; Salaries'!$P24),0),IF('Team &amp; Salaries'!$O24="Monthly",IF(CV$6='Team &amp; Salaries'!$M24,MIN('Team &amp; Salaries'!$N24,'Team &amp; Salaries'!$P24),IF(CV$6&gt;'Team &amp; Salaries'!$M24,MIN('Team &amp; Salaries'!$P24,CU114+'Team &amp; Salaries'!$N24),0)),IF('Team &amp; Salaries'!$O24="Quarterly",IF(CV$6='Team &amp; Salaries'!$M24,MIN('Team &amp; Salaries'!$N24,'Team &amp; Salaries'!$P24),IF(CV$6&gt;'Team &amp; Salaries'!$M24,IFERROR(MIN('Team &amp; Salaries'!$P24,IF(ISNUMBER(CQ114),CQ114,0)+'Team &amp; Salaries'!$N24),'Team &amp; Salaries'!$N24),0)),IF('Team &amp; Salaries'!$O24="Annually",IF(CV$6='Team &amp; Salaries'!$M24,MIN('Team &amp; Salaries'!$N24,'Team &amp; Salaries'!$P24),IF(CV$6&gt;'Team &amp; Salaries'!$M24,IFERROR(MIN('Team &amp; Salaries'!$P24,#REF!+'Team &amp; Salaries'!$N24),MIN('Team &amp; Salaries'!$N24,'Team &amp; Salaries'!$P24)),0))))))</f>
        <v>1</v>
      </c>
      <c r="CW114" s="286">
        <f>IF('Team &amp; Salaries'!$O24="Never",IF(CW$6&gt;='Team &amp; Salaries'!$M24,MIN('Team &amp; Salaries'!$N24,'Team &amp; Salaries'!$P24),0),IF('Team &amp; Salaries'!$O24="Monthly",IF(CW$6='Team &amp; Salaries'!$M24,MIN('Team &amp; Salaries'!$N24,'Team &amp; Salaries'!$P24),IF(CW$6&gt;'Team &amp; Salaries'!$M24,MIN('Team &amp; Salaries'!$P24,CV114+'Team &amp; Salaries'!$N24),0)),IF('Team &amp; Salaries'!$O24="Quarterly",IF(CW$6='Team &amp; Salaries'!$M24,MIN('Team &amp; Salaries'!$N24,'Team &amp; Salaries'!$P24),IF(CW$6&gt;'Team &amp; Salaries'!$M24,IFERROR(MIN('Team &amp; Salaries'!$P24,IF(ISNUMBER(CR114),CR114,0)+'Team &amp; Salaries'!$N24),'Team &amp; Salaries'!$N24),0)),IF('Team &amp; Salaries'!$O24="Annually",IF(CW$6='Team &amp; Salaries'!$M24,MIN('Team &amp; Salaries'!$N24,'Team &amp; Salaries'!$P24),IF(CW$6&gt;'Team &amp; Salaries'!$M24,IFERROR(MIN('Team &amp; Salaries'!$P24,#REF!+'Team &amp; Salaries'!$N24),MIN('Team &amp; Salaries'!$N24,'Team &amp; Salaries'!$P24)),0))))))</f>
        <v>1</v>
      </c>
      <c r="CX114" s="286">
        <f>IF('Team &amp; Salaries'!$O24="Never",IF(CX$6&gt;='Team &amp; Salaries'!$M24,MIN('Team &amp; Salaries'!$N24,'Team &amp; Salaries'!$P24),0),IF('Team &amp; Salaries'!$O24="Monthly",IF(CX$6='Team &amp; Salaries'!$M24,MIN('Team &amp; Salaries'!$N24,'Team &amp; Salaries'!$P24),IF(CX$6&gt;'Team &amp; Salaries'!$M24,MIN('Team &amp; Salaries'!$P24,CW114+'Team &amp; Salaries'!$N24),0)),IF('Team &amp; Salaries'!$O24="Quarterly",IF(CX$6='Team &amp; Salaries'!$M24,MIN('Team &amp; Salaries'!$N24,'Team &amp; Salaries'!$P24),IF(CX$6&gt;'Team &amp; Salaries'!$M24,IFERROR(MIN('Team &amp; Salaries'!$P24,IF(ISNUMBER(CS114),CS114,0)+'Team &amp; Salaries'!$N24),'Team &amp; Salaries'!$N24),0)),IF('Team &amp; Salaries'!$O24="Annually",IF(CX$6='Team &amp; Salaries'!$M24,MIN('Team &amp; Salaries'!$N24,'Team &amp; Salaries'!$P24),IF(CX$6&gt;'Team &amp; Salaries'!$M24,IFERROR(MIN('Team &amp; Salaries'!$P24,#REF!+'Team &amp; Salaries'!$N24),MIN('Team &amp; Salaries'!$N24,'Team &amp; Salaries'!$P24)),0))))))</f>
        <v>1</v>
      </c>
      <c r="CY114" s="286">
        <f>IF('Team &amp; Salaries'!$O24="Never",IF(CY$6&gt;='Team &amp; Salaries'!$M24,MIN('Team &amp; Salaries'!$N24,'Team &amp; Salaries'!$P24),0),IF('Team &amp; Salaries'!$O24="Monthly",IF(CY$6='Team &amp; Salaries'!$M24,MIN('Team &amp; Salaries'!$N24,'Team &amp; Salaries'!$P24),IF(CY$6&gt;'Team &amp; Salaries'!$M24,MIN('Team &amp; Salaries'!$P24,CX114+'Team &amp; Salaries'!$N24),0)),IF('Team &amp; Salaries'!$O24="Quarterly",IF(CY$6='Team &amp; Salaries'!$M24,MIN('Team &amp; Salaries'!$N24,'Team &amp; Salaries'!$P24),IF(CY$6&gt;'Team &amp; Salaries'!$M24,IFERROR(MIN('Team &amp; Salaries'!$P24,IF(ISNUMBER(CT114),CT114,0)+'Team &amp; Salaries'!$N24),'Team &amp; Salaries'!$N24),0)),IF('Team &amp; Salaries'!$O24="Annually",IF(CY$6='Team &amp; Salaries'!$M24,MIN('Team &amp; Salaries'!$N24,'Team &amp; Salaries'!$P24),IF(CY$6&gt;'Team &amp; Salaries'!$M24,IFERROR(MIN('Team &amp; Salaries'!$P24,#REF!+'Team &amp; Salaries'!$N24),MIN('Team &amp; Salaries'!$N24,'Team &amp; Salaries'!$P24)),0))))))</f>
        <v>1</v>
      </c>
      <c r="CZ114" s="286">
        <f>IF('Team &amp; Salaries'!$O24="Never",IF(CZ$6&gt;='Team &amp; Salaries'!$M24,MIN('Team &amp; Salaries'!$N24,'Team &amp; Salaries'!$P24),0),IF('Team &amp; Salaries'!$O24="Monthly",IF(CZ$6='Team &amp; Salaries'!$M24,MIN('Team &amp; Salaries'!$N24,'Team &amp; Salaries'!$P24),IF(CZ$6&gt;'Team &amp; Salaries'!$M24,MIN('Team &amp; Salaries'!$P24,CY114+'Team &amp; Salaries'!$N24),0)),IF('Team &amp; Salaries'!$O24="Quarterly",IF(CZ$6='Team &amp; Salaries'!$M24,MIN('Team &amp; Salaries'!$N24,'Team &amp; Salaries'!$P24),IF(CZ$6&gt;'Team &amp; Salaries'!$M24,IFERROR(MIN('Team &amp; Salaries'!$P24,IF(ISNUMBER(CU114),CU114,0)+'Team &amp; Salaries'!$N24),'Team &amp; Salaries'!$N24),0)),IF('Team &amp; Salaries'!$O24="Annually",IF(CZ$6='Team &amp; Salaries'!$M24,MIN('Team &amp; Salaries'!$N24,'Team &amp; Salaries'!$P24),IF(CZ$6&gt;'Team &amp; Salaries'!$M24,IFERROR(MIN('Team &amp; Salaries'!$P24,#REF!+'Team &amp; Salaries'!$N24),MIN('Team &amp; Salaries'!$N24,'Team &amp; Salaries'!$P24)),0))))))</f>
        <v>1</v>
      </c>
      <c r="DA114" s="286">
        <f>IF('Team &amp; Salaries'!$O24="Never",IF(DA$6&gt;='Team &amp; Salaries'!$M24,MIN('Team &amp; Salaries'!$N24,'Team &amp; Salaries'!$P24),0),IF('Team &amp; Salaries'!$O24="Monthly",IF(DA$6='Team &amp; Salaries'!$M24,MIN('Team &amp; Salaries'!$N24,'Team &amp; Salaries'!$P24),IF(DA$6&gt;'Team &amp; Salaries'!$M24,MIN('Team &amp; Salaries'!$P24,CZ114+'Team &amp; Salaries'!$N24),0)),IF('Team &amp; Salaries'!$O24="Quarterly",IF(DA$6='Team &amp; Salaries'!$M24,MIN('Team &amp; Salaries'!$N24,'Team &amp; Salaries'!$P24),IF(DA$6&gt;'Team &amp; Salaries'!$M24,IFERROR(MIN('Team &amp; Salaries'!$P24,IF(ISNUMBER(CV114),CV114,0)+'Team &amp; Salaries'!$N24),'Team &amp; Salaries'!$N24),0)),IF('Team &amp; Salaries'!$O24="Annually",IF(DA$6='Team &amp; Salaries'!$M24,MIN('Team &amp; Salaries'!$N24,'Team &amp; Salaries'!$P24),IF(DA$6&gt;'Team &amp; Salaries'!$M24,IFERROR(MIN('Team &amp; Salaries'!$P24,#REF!+'Team &amp; Salaries'!$N24),MIN('Team &amp; Salaries'!$N24,'Team &amp; Salaries'!$P24)),0))))))</f>
        <v>1</v>
      </c>
      <c r="DB114" s="286">
        <f>IF('Team &amp; Salaries'!$O24="Never",IF(DB$6&gt;='Team &amp; Salaries'!$M24,MIN('Team &amp; Salaries'!$N24,'Team &amp; Salaries'!$P24),0),IF('Team &amp; Salaries'!$O24="Monthly",IF(DB$6='Team &amp; Salaries'!$M24,MIN('Team &amp; Salaries'!$N24,'Team &amp; Salaries'!$P24),IF(DB$6&gt;'Team &amp; Salaries'!$M24,MIN('Team &amp; Salaries'!$P24,DA114+'Team &amp; Salaries'!$N24),0)),IF('Team &amp; Salaries'!$O24="Quarterly",IF(DB$6='Team &amp; Salaries'!$M24,MIN('Team &amp; Salaries'!$N24,'Team &amp; Salaries'!$P24),IF(DB$6&gt;'Team &amp; Salaries'!$M24,IFERROR(MIN('Team &amp; Salaries'!$P24,IF(ISNUMBER(CW114),CW114,0)+'Team &amp; Salaries'!$N24),'Team &amp; Salaries'!$N24),0)),IF('Team &amp; Salaries'!$O24="Annually",IF(DB$6='Team &amp; Salaries'!$M24,MIN('Team &amp; Salaries'!$N24,'Team &amp; Salaries'!$P24),IF(DB$6&gt;'Team &amp; Salaries'!$M24,IFERROR(MIN('Team &amp; Salaries'!$P24,#REF!+'Team &amp; Salaries'!$N24),MIN('Team &amp; Salaries'!$N24,'Team &amp; Salaries'!$P24)),0))))))</f>
        <v>1</v>
      </c>
      <c r="DC114" s="286">
        <f>IF('Team &amp; Salaries'!$O24="Never",IF(DC$6&gt;='Team &amp; Salaries'!$M24,MIN('Team &amp; Salaries'!$N24,'Team &amp; Salaries'!$P24),0),IF('Team &amp; Salaries'!$O24="Monthly",IF(DC$6='Team &amp; Salaries'!$M24,MIN('Team &amp; Salaries'!$N24,'Team &amp; Salaries'!$P24),IF(DC$6&gt;'Team &amp; Salaries'!$M24,MIN('Team &amp; Salaries'!$P24,DB114+'Team &amp; Salaries'!$N24),0)),IF('Team &amp; Salaries'!$O24="Quarterly",IF(DC$6='Team &amp; Salaries'!$M24,MIN('Team &amp; Salaries'!$N24,'Team &amp; Salaries'!$P24),IF(DC$6&gt;'Team &amp; Salaries'!$M24,IFERROR(MIN('Team &amp; Salaries'!$P24,IF(ISNUMBER(CX114),CX114,0)+'Team &amp; Salaries'!$N24),'Team &amp; Salaries'!$N24),0)),IF('Team &amp; Salaries'!$O24="Annually",IF(DC$6='Team &amp; Salaries'!$M24,MIN('Team &amp; Salaries'!$N24,'Team &amp; Salaries'!$P24),IF(DC$6&gt;'Team &amp; Salaries'!$M24,IFERROR(MIN('Team &amp; Salaries'!$P24,#REF!+'Team &amp; Salaries'!$N24),MIN('Team &amp; Salaries'!$N24,'Team &amp; Salaries'!$P24)),0))))))</f>
        <v>1</v>
      </c>
      <c r="DD114" s="286">
        <f>IF('Team &amp; Salaries'!$O24="Never",IF(DD$6&gt;='Team &amp; Salaries'!$M24,MIN('Team &amp; Salaries'!$N24,'Team &amp; Salaries'!$P24),0),IF('Team &amp; Salaries'!$O24="Monthly",IF(DD$6='Team &amp; Salaries'!$M24,MIN('Team &amp; Salaries'!$N24,'Team &amp; Salaries'!$P24),IF(DD$6&gt;'Team &amp; Salaries'!$M24,MIN('Team &amp; Salaries'!$P24,DC114+'Team &amp; Salaries'!$N24),0)),IF('Team &amp; Salaries'!$O24="Quarterly",IF(DD$6='Team &amp; Salaries'!$M24,MIN('Team &amp; Salaries'!$N24,'Team &amp; Salaries'!$P24),IF(DD$6&gt;'Team &amp; Salaries'!$M24,IFERROR(MIN('Team &amp; Salaries'!$P24,IF(ISNUMBER(CY114),CY114,0)+'Team &amp; Salaries'!$N24),'Team &amp; Salaries'!$N24),0)),IF('Team &amp; Salaries'!$O24="Annually",IF(DD$6='Team &amp; Salaries'!$M24,MIN('Team &amp; Salaries'!$N24,'Team &amp; Salaries'!$P24),IF(DD$6&gt;'Team &amp; Salaries'!$M24,IFERROR(MIN('Team &amp; Salaries'!$P24,#REF!+'Team &amp; Salaries'!$N24),MIN('Team &amp; Salaries'!$N24,'Team &amp; Salaries'!$P24)),0))))))</f>
        <v>1</v>
      </c>
      <c r="DE114" s="286">
        <f>IF('Team &amp; Salaries'!$O24="Never",IF(DE$6&gt;='Team &amp; Salaries'!$M24,MIN('Team &amp; Salaries'!$N24,'Team &amp; Salaries'!$P24),0),IF('Team &amp; Salaries'!$O24="Monthly",IF(DE$6='Team &amp; Salaries'!$M24,MIN('Team &amp; Salaries'!$N24,'Team &amp; Salaries'!$P24),IF(DE$6&gt;'Team &amp; Salaries'!$M24,MIN('Team &amp; Salaries'!$P24,DD114+'Team &amp; Salaries'!$N24),0)),IF('Team &amp; Salaries'!$O24="Quarterly",IF(DE$6='Team &amp; Salaries'!$M24,MIN('Team &amp; Salaries'!$N24,'Team &amp; Salaries'!$P24),IF(DE$6&gt;'Team &amp; Salaries'!$M24,IFERROR(MIN('Team &amp; Salaries'!$P24,IF(ISNUMBER(CZ114),CZ114,0)+'Team &amp; Salaries'!$N24),'Team &amp; Salaries'!$N24),0)),IF('Team &amp; Salaries'!$O24="Annually",IF(DE$6='Team &amp; Salaries'!$M24,MIN('Team &amp; Salaries'!$N24,'Team &amp; Salaries'!$P24),IF(DE$6&gt;'Team &amp; Salaries'!$M24,IFERROR(MIN('Team &amp; Salaries'!$P24,#REF!+'Team &amp; Salaries'!$N24),MIN('Team &amp; Salaries'!$N24,'Team &amp; Salaries'!$P24)),0))))))</f>
        <v>1</v>
      </c>
      <c r="DF114" s="286">
        <f>IF('Team &amp; Salaries'!$O24="Never",IF(DF$6&gt;='Team &amp; Salaries'!$M24,MIN('Team &amp; Salaries'!$N24,'Team &amp; Salaries'!$P24),0),IF('Team &amp; Salaries'!$O24="Monthly",IF(DF$6='Team &amp; Salaries'!$M24,MIN('Team &amp; Salaries'!$N24,'Team &amp; Salaries'!$P24),IF(DF$6&gt;'Team &amp; Salaries'!$M24,MIN('Team &amp; Salaries'!$P24,DE114+'Team &amp; Salaries'!$N24),0)),IF('Team &amp; Salaries'!$O24="Quarterly",IF(DF$6='Team &amp; Salaries'!$M24,MIN('Team &amp; Salaries'!$N24,'Team &amp; Salaries'!$P24),IF(DF$6&gt;'Team &amp; Salaries'!$M24,IFERROR(MIN('Team &amp; Salaries'!$P24,IF(ISNUMBER(DA114),DA114,0)+'Team &amp; Salaries'!$N24),'Team &amp; Salaries'!$N24),0)),IF('Team &amp; Salaries'!$O24="Annually",IF(DF$6='Team &amp; Salaries'!$M24,MIN('Team &amp; Salaries'!$N24,'Team &amp; Salaries'!$P24),IF(DF$6&gt;'Team &amp; Salaries'!$M24,IFERROR(MIN('Team &amp; Salaries'!$P24,#REF!+'Team &amp; Salaries'!$N24),MIN('Team &amp; Salaries'!$N24,'Team &amp; Salaries'!$P24)),0))))))</f>
        <v>1</v>
      </c>
      <c r="DG114" s="286">
        <f>IF('Team &amp; Salaries'!$O24="Never",IF(DG$6&gt;='Team &amp; Salaries'!$M24,MIN('Team &amp; Salaries'!$N24,'Team &amp; Salaries'!$P24),0),IF('Team &amp; Salaries'!$O24="Monthly",IF(DG$6='Team &amp; Salaries'!$M24,MIN('Team &amp; Salaries'!$N24,'Team &amp; Salaries'!$P24),IF(DG$6&gt;'Team &amp; Salaries'!$M24,MIN('Team &amp; Salaries'!$P24,DF114+'Team &amp; Salaries'!$N24),0)),IF('Team &amp; Salaries'!$O24="Quarterly",IF(DG$6='Team &amp; Salaries'!$M24,MIN('Team &amp; Salaries'!$N24,'Team &amp; Salaries'!$P24),IF(DG$6&gt;'Team &amp; Salaries'!$M24,IFERROR(MIN('Team &amp; Salaries'!$P24,IF(ISNUMBER(DB114),DB114,0)+'Team &amp; Salaries'!$N24),'Team &amp; Salaries'!$N24),0)),IF('Team &amp; Salaries'!$O24="Annually",IF(DG$6='Team &amp; Salaries'!$M24,MIN('Team &amp; Salaries'!$N24,'Team &amp; Salaries'!$P24),IF(DG$6&gt;'Team &amp; Salaries'!$M24,IFERROR(MIN('Team &amp; Salaries'!$P24,#REF!+'Team &amp; Salaries'!$N24),MIN('Team &amp; Salaries'!$N24,'Team &amp; Salaries'!$P24)),0))))))</f>
        <v>1</v>
      </c>
      <c r="DH114" s="286">
        <f>IF('Team &amp; Salaries'!$O24="Never",IF(DH$6&gt;='Team &amp; Salaries'!$M24,MIN('Team &amp; Salaries'!$N24,'Team &amp; Salaries'!$P24),0),IF('Team &amp; Salaries'!$O24="Monthly",IF(DH$6='Team &amp; Salaries'!$M24,MIN('Team &amp; Salaries'!$N24,'Team &amp; Salaries'!$P24),IF(DH$6&gt;'Team &amp; Salaries'!$M24,MIN('Team &amp; Salaries'!$P24,DG114+'Team &amp; Salaries'!$N24),0)),IF('Team &amp; Salaries'!$O24="Quarterly",IF(DH$6='Team &amp; Salaries'!$M24,MIN('Team &amp; Salaries'!$N24,'Team &amp; Salaries'!$P24),IF(DH$6&gt;'Team &amp; Salaries'!$M24,IFERROR(MIN('Team &amp; Salaries'!$P24,IF(ISNUMBER(DC114),DC114,0)+'Team &amp; Salaries'!$N24),'Team &amp; Salaries'!$N24),0)),IF('Team &amp; Salaries'!$O24="Annually",IF(DH$6='Team &amp; Salaries'!$M24,MIN('Team &amp; Salaries'!$N24,'Team &amp; Salaries'!$P24),IF(DH$6&gt;'Team &amp; Salaries'!$M24,IFERROR(MIN('Team &amp; Salaries'!$P24,#REF!+'Team &amp; Salaries'!$N24),MIN('Team &amp; Salaries'!$N24,'Team &amp; Salaries'!$P24)),0))))))</f>
        <v>1</v>
      </c>
      <c r="DI114" s="286">
        <f>IF('Team &amp; Salaries'!$O24="Never",IF(DI$6&gt;='Team &amp; Salaries'!$M24,MIN('Team &amp; Salaries'!$N24,'Team &amp; Salaries'!$P24),0),IF('Team &amp; Salaries'!$O24="Monthly",IF(DI$6='Team &amp; Salaries'!$M24,MIN('Team &amp; Salaries'!$N24,'Team &amp; Salaries'!$P24),IF(DI$6&gt;'Team &amp; Salaries'!$M24,MIN('Team &amp; Salaries'!$P24,DH114+'Team &amp; Salaries'!$N24),0)),IF('Team &amp; Salaries'!$O24="Quarterly",IF(DI$6='Team &amp; Salaries'!$M24,MIN('Team &amp; Salaries'!$N24,'Team &amp; Salaries'!$P24),IF(DI$6&gt;'Team &amp; Salaries'!$M24,IFERROR(MIN('Team &amp; Salaries'!$P24,IF(ISNUMBER(DD114),DD114,0)+'Team &amp; Salaries'!$N24),'Team &amp; Salaries'!$N24),0)),IF('Team &amp; Salaries'!$O24="Annually",IF(DI$6='Team &amp; Salaries'!$M24,MIN('Team &amp; Salaries'!$N24,'Team &amp; Salaries'!$P24),IF(DI$6&gt;'Team &amp; Salaries'!$M24,IFERROR(MIN('Team &amp; Salaries'!$P24,#REF!+'Team &amp; Salaries'!$N24),MIN('Team &amp; Salaries'!$N24,'Team &amp; Salaries'!$P24)),0))))))</f>
        <v>1</v>
      </c>
    </row>
    <row r="115" spans="1:113" customFormat="1" ht="16">
      <c r="A115" s="114" t="str">
        <f>'Team &amp; Salaries'!A25</f>
        <v>Mobile Dev</v>
      </c>
      <c r="B115" s="114"/>
      <c r="C115" s="114"/>
      <c r="D115" s="285"/>
      <c r="E115" s="361" t="s">
        <v>193</v>
      </c>
      <c r="F115" s="286">
        <f>IF('Team &amp; Salaries'!$O25="Never",IF(F$6&gt;='Team &amp; Salaries'!$M25,MIN('Team &amp; Salaries'!$N25,'Team &amp; Salaries'!$P25),0),IF('Team &amp; Salaries'!$O25="Monthly",IF(F$6='Team &amp; Salaries'!$M25,MIN('Team &amp; Salaries'!$N25,'Team &amp; Salaries'!$P25),IF(F$6&gt;'Team &amp; Salaries'!$M25,MIN('Team &amp; Salaries'!$P25,E115+'Team &amp; Salaries'!$N25),0)),IF('Team &amp; Salaries'!$O25="Quarterly",IF(F$6='Team &amp; Salaries'!$M25,MIN('Team &amp; Salaries'!$N25,'Team &amp; Salaries'!$P25),IF(F$6&gt;'Team &amp; Salaries'!$M25,IFERROR(MIN('Team &amp; Salaries'!$P25,IF(ISNUMBER(A115),A115,0)+'Team &amp; Salaries'!$N25),'Team &amp; Salaries'!$N25),0)),IF('Team &amp; Salaries'!$O25="Annually",IF(F$6='Team &amp; Salaries'!$M25,MIN('Team &amp; Salaries'!$N25,'Team &amp; Salaries'!$P25),IF(F$6&gt;'Team &amp; Salaries'!$M25,IFERROR(MIN('Team &amp; Salaries'!$P25,#REF!+'Team &amp; Salaries'!$N25),MIN('Team &amp; Salaries'!$N25,'Team &amp; Salaries'!$P25)),0))))))</f>
        <v>0</v>
      </c>
      <c r="G115" s="286">
        <f>IF('Team &amp; Salaries'!$O25="Never",IF(G$6&gt;='Team &amp; Salaries'!$M25,MIN('Team &amp; Salaries'!$N25,'Team &amp; Salaries'!$P25),0),IF('Team &amp; Salaries'!$O25="Monthly",IF(G$6='Team &amp; Salaries'!$M25,MIN('Team &amp; Salaries'!$N25,'Team &amp; Salaries'!$P25),IF(G$6&gt;'Team &amp; Salaries'!$M25,MIN('Team &amp; Salaries'!$P25,F115+'Team &amp; Salaries'!$N25),0)),IF('Team &amp; Salaries'!$O25="Quarterly",IF(G$6='Team &amp; Salaries'!$M25,MIN('Team &amp; Salaries'!$N25,'Team &amp; Salaries'!$P25),IF(G$6&gt;'Team &amp; Salaries'!$M25,IFERROR(MIN('Team &amp; Salaries'!$P25,IF(ISNUMBER(B115),B115,0)+'Team &amp; Salaries'!$N25),'Team &amp; Salaries'!$N25),0)),IF('Team &amp; Salaries'!$O25="Annually",IF(G$6='Team &amp; Salaries'!$M25,MIN('Team &amp; Salaries'!$N25,'Team &amp; Salaries'!$P25),IF(G$6&gt;'Team &amp; Salaries'!$M25,IFERROR(MIN('Team &amp; Salaries'!$P25,#REF!+'Team &amp; Salaries'!$N25),MIN('Team &amp; Salaries'!$N25,'Team &amp; Salaries'!$P25)),0))))))</f>
        <v>0</v>
      </c>
      <c r="H115" s="286">
        <f>IF('Team &amp; Salaries'!$O25="Never",IF(H$6&gt;='Team &amp; Salaries'!$M25,MIN('Team &amp; Salaries'!$N25,'Team &amp; Salaries'!$P25),0),IF('Team &amp; Salaries'!$O25="Monthly",IF(H$6='Team &amp; Salaries'!$M25,MIN('Team &amp; Salaries'!$N25,'Team &amp; Salaries'!$P25),IF(H$6&gt;'Team &amp; Salaries'!$M25,MIN('Team &amp; Salaries'!$P25,G115+'Team &amp; Salaries'!$N25),0)),IF('Team &amp; Salaries'!$O25="Quarterly",IF(H$6='Team &amp; Salaries'!$M25,MIN('Team &amp; Salaries'!$N25,'Team &amp; Salaries'!$P25),IF(H$6&gt;'Team &amp; Salaries'!$M25,IFERROR(MIN('Team &amp; Salaries'!$P25,IF(ISNUMBER(C115),C115,0)+'Team &amp; Salaries'!$N25),'Team &amp; Salaries'!$N25),0)),IF('Team &amp; Salaries'!$O25="Annually",IF(H$6='Team &amp; Salaries'!$M25,MIN('Team &amp; Salaries'!$N25,'Team &amp; Salaries'!$P25),IF(H$6&gt;'Team &amp; Salaries'!$M25,IFERROR(MIN('Team &amp; Salaries'!$P25,#REF!+'Team &amp; Salaries'!$N25),MIN('Team &amp; Salaries'!$N25,'Team &amp; Salaries'!$P25)),0))))))</f>
        <v>0</v>
      </c>
      <c r="I115" s="286">
        <f>IF('Team &amp; Salaries'!$O25="Never",IF(I$6&gt;='Team &amp; Salaries'!$M25,MIN('Team &amp; Salaries'!$N25,'Team &amp; Salaries'!$P25),0),IF('Team &amp; Salaries'!$O25="Monthly",IF(I$6='Team &amp; Salaries'!$M25,MIN('Team &amp; Salaries'!$N25,'Team &amp; Salaries'!$P25),IF(I$6&gt;'Team &amp; Salaries'!$M25,MIN('Team &amp; Salaries'!$P25,H115+'Team &amp; Salaries'!$N25),0)),IF('Team &amp; Salaries'!$O25="Quarterly",IF(I$6='Team &amp; Salaries'!$M25,MIN('Team &amp; Salaries'!$N25,'Team &amp; Salaries'!$P25),IF(I$6&gt;'Team &amp; Salaries'!$M25,IFERROR(MIN('Team &amp; Salaries'!$P25,IF(ISNUMBER(D115),D115,0)+'Team &amp; Salaries'!$N25),'Team &amp; Salaries'!$N25),0)),IF('Team &amp; Salaries'!$O25="Annually",IF(I$6='Team &amp; Salaries'!$M25,MIN('Team &amp; Salaries'!$N25,'Team &amp; Salaries'!$P25),IF(I$6&gt;'Team &amp; Salaries'!$M25,IFERROR(MIN('Team &amp; Salaries'!$P25,#REF!+'Team &amp; Salaries'!$N25),MIN('Team &amp; Salaries'!$N25,'Team &amp; Salaries'!$P25)),0))))))</f>
        <v>1</v>
      </c>
      <c r="J115" s="286">
        <f>IF('Team &amp; Salaries'!$O25="Never",IF(J$6&gt;='Team &amp; Salaries'!$M25,MIN('Team &amp; Salaries'!$N25,'Team &amp; Salaries'!$P25),0),IF('Team &amp; Salaries'!$O25="Monthly",IF(J$6='Team &amp; Salaries'!$M25,MIN('Team &amp; Salaries'!$N25,'Team &amp; Salaries'!$P25),IF(J$6&gt;'Team &amp; Salaries'!$M25,MIN('Team &amp; Salaries'!$P25,I115+'Team &amp; Salaries'!$N25),0)),IF('Team &amp; Salaries'!$O25="Quarterly",IF(J$6='Team &amp; Salaries'!$M25,MIN('Team &amp; Salaries'!$N25,'Team &amp; Salaries'!$P25),IF(J$6&gt;'Team &amp; Salaries'!$M25,IFERROR(MIN('Team &amp; Salaries'!$P25,IF(ISNUMBER(E115),E115,0)+'Team &amp; Salaries'!$N25),'Team &amp; Salaries'!$N25),0)),IF('Team &amp; Salaries'!$O25="Annually",IF(J$6='Team &amp; Salaries'!$M25,MIN('Team &amp; Salaries'!$N25,'Team &amp; Salaries'!$P25),IF(J$6&gt;'Team &amp; Salaries'!$M25,IFERROR(MIN('Team &amp; Salaries'!$P25,#REF!+'Team &amp; Salaries'!$N25),MIN('Team &amp; Salaries'!$N25,'Team &amp; Salaries'!$P25)),0))))))</f>
        <v>1</v>
      </c>
      <c r="K115" s="286">
        <f>IF('Team &amp; Salaries'!$O25="Never",IF(K$6&gt;='Team &amp; Salaries'!$M25,MIN('Team &amp; Salaries'!$N25,'Team &amp; Salaries'!$P25),0),IF('Team &amp; Salaries'!$O25="Monthly",IF(K$6='Team &amp; Salaries'!$M25,MIN('Team &amp; Salaries'!$N25,'Team &amp; Salaries'!$P25),IF(K$6&gt;'Team &amp; Salaries'!$M25,MIN('Team &amp; Salaries'!$P25,J115+'Team &amp; Salaries'!$N25),0)),IF('Team &amp; Salaries'!$O25="Quarterly",IF(K$6='Team &amp; Salaries'!$M25,MIN('Team &amp; Salaries'!$N25,'Team &amp; Salaries'!$P25),IF(K$6&gt;'Team &amp; Salaries'!$M25,IFERROR(MIN('Team &amp; Salaries'!$P25,IF(ISNUMBER(F115),F115,0)+'Team &amp; Salaries'!$N25),'Team &amp; Salaries'!$N25),0)),IF('Team &amp; Salaries'!$O25="Annually",IF(K$6='Team &amp; Salaries'!$M25,MIN('Team &amp; Salaries'!$N25,'Team &amp; Salaries'!$P25),IF(K$6&gt;'Team &amp; Salaries'!$M25,IFERROR(MIN('Team &amp; Salaries'!$P25,#REF!+'Team &amp; Salaries'!$N25),MIN('Team &amp; Salaries'!$N25,'Team &amp; Salaries'!$P25)),0))))))</f>
        <v>1</v>
      </c>
      <c r="L115" s="286">
        <f>IF('Team &amp; Salaries'!$O25="Never",IF(L$6&gt;='Team &amp; Salaries'!$M25,MIN('Team &amp; Salaries'!$N25,'Team &amp; Salaries'!$P25),0),IF('Team &amp; Salaries'!$O25="Monthly",IF(L$6='Team &amp; Salaries'!$M25,MIN('Team &amp; Salaries'!$N25,'Team &amp; Salaries'!$P25),IF(L$6&gt;'Team &amp; Salaries'!$M25,MIN('Team &amp; Salaries'!$P25,K115+'Team &amp; Salaries'!$N25),0)),IF('Team &amp; Salaries'!$O25="Quarterly",IF(L$6='Team &amp; Salaries'!$M25,MIN('Team &amp; Salaries'!$N25,'Team &amp; Salaries'!$P25),IF(L$6&gt;'Team &amp; Salaries'!$M25,IFERROR(MIN('Team &amp; Salaries'!$P25,IF(ISNUMBER(G115),G115,0)+'Team &amp; Salaries'!$N25),'Team &amp; Salaries'!$N25),0)),IF('Team &amp; Salaries'!$O25="Annually",IF(L$6='Team &amp; Salaries'!$M25,MIN('Team &amp; Salaries'!$N25,'Team &amp; Salaries'!$P25),IF(L$6&gt;'Team &amp; Salaries'!$M25,IFERROR(MIN('Team &amp; Salaries'!$P25,#REF!+'Team &amp; Salaries'!$N25),MIN('Team &amp; Salaries'!$N25,'Team &amp; Salaries'!$P25)),0))))))</f>
        <v>1</v>
      </c>
      <c r="M115" s="286">
        <f>IF('Team &amp; Salaries'!$O25="Never",IF(M$6&gt;='Team &amp; Salaries'!$M25,MIN('Team &amp; Salaries'!$N25,'Team &amp; Salaries'!$P25),0),IF('Team &amp; Salaries'!$O25="Monthly",IF(M$6='Team &amp; Salaries'!$M25,MIN('Team &amp; Salaries'!$N25,'Team &amp; Salaries'!$P25),IF(M$6&gt;'Team &amp; Salaries'!$M25,MIN('Team &amp; Salaries'!$P25,L115+'Team &amp; Salaries'!$N25),0)),IF('Team &amp; Salaries'!$O25="Quarterly",IF(M$6='Team &amp; Salaries'!$M25,MIN('Team &amp; Salaries'!$N25,'Team &amp; Salaries'!$P25),IF(M$6&gt;'Team &amp; Salaries'!$M25,IFERROR(MIN('Team &amp; Salaries'!$P25,IF(ISNUMBER(H115),H115,0)+'Team &amp; Salaries'!$N25),'Team &amp; Salaries'!$N25),0)),IF('Team &amp; Salaries'!$O25="Annually",IF(M$6='Team &amp; Salaries'!$M25,MIN('Team &amp; Salaries'!$N25,'Team &amp; Salaries'!$P25),IF(M$6&gt;'Team &amp; Salaries'!$M25,IFERROR(MIN('Team &amp; Salaries'!$P25,#REF!+'Team &amp; Salaries'!$N25),MIN('Team &amp; Salaries'!$N25,'Team &amp; Salaries'!$P25)),0))))))</f>
        <v>1</v>
      </c>
      <c r="N115" s="286">
        <f>IF('Team &amp; Salaries'!$O25="Never",IF(N$6&gt;='Team &amp; Salaries'!$M25,MIN('Team &amp; Salaries'!$N25,'Team &amp; Salaries'!$P25),0),IF('Team &amp; Salaries'!$O25="Monthly",IF(N$6='Team &amp; Salaries'!$M25,MIN('Team &amp; Salaries'!$N25,'Team &amp; Salaries'!$P25),IF(N$6&gt;'Team &amp; Salaries'!$M25,MIN('Team &amp; Salaries'!$P25,M115+'Team &amp; Salaries'!$N25),0)),IF('Team &amp; Salaries'!$O25="Quarterly",IF(N$6='Team &amp; Salaries'!$M25,MIN('Team &amp; Salaries'!$N25,'Team &amp; Salaries'!$P25),IF(N$6&gt;'Team &amp; Salaries'!$M25,IFERROR(MIN('Team &amp; Salaries'!$P25,IF(ISNUMBER(I115),I115,0)+'Team &amp; Salaries'!$N25),'Team &amp; Salaries'!$N25),0)),IF('Team &amp; Salaries'!$O25="Annually",IF(N$6='Team &amp; Salaries'!$M25,MIN('Team &amp; Salaries'!$N25,'Team &amp; Salaries'!$P25),IF(N$6&gt;'Team &amp; Salaries'!$M25,IFERROR(MIN('Team &amp; Salaries'!$P25,#REF!+'Team &amp; Salaries'!$N25),MIN('Team &amp; Salaries'!$N25,'Team &amp; Salaries'!$P25)),0))))))</f>
        <v>1</v>
      </c>
      <c r="O115" s="286">
        <f>IF('Team &amp; Salaries'!$O25="Never",IF(O$6&gt;='Team &amp; Salaries'!$M25,MIN('Team &amp; Salaries'!$N25,'Team &amp; Salaries'!$P25),0),IF('Team &amp; Salaries'!$O25="Monthly",IF(O$6='Team &amp; Salaries'!$M25,MIN('Team &amp; Salaries'!$N25,'Team &amp; Salaries'!$P25),IF(O$6&gt;'Team &amp; Salaries'!$M25,MIN('Team &amp; Salaries'!$P25,N115+'Team &amp; Salaries'!$N25),0)),IF('Team &amp; Salaries'!$O25="Quarterly",IF(O$6='Team &amp; Salaries'!$M25,MIN('Team &amp; Salaries'!$N25,'Team &amp; Salaries'!$P25),IF(O$6&gt;'Team &amp; Salaries'!$M25,IFERROR(MIN('Team &amp; Salaries'!$P25,IF(ISNUMBER(J115),J115,0)+'Team &amp; Salaries'!$N25),'Team &amp; Salaries'!$N25),0)),IF('Team &amp; Salaries'!$O25="Annually",IF(O$6='Team &amp; Salaries'!$M25,MIN('Team &amp; Salaries'!$N25,'Team &amp; Salaries'!$P25),IF(O$6&gt;'Team &amp; Salaries'!$M25,IFERROR(MIN('Team &amp; Salaries'!$P25,#REF!+'Team &amp; Salaries'!$N25),MIN('Team &amp; Salaries'!$N25,'Team &amp; Salaries'!$P25)),0))))))</f>
        <v>1</v>
      </c>
      <c r="P115" s="286">
        <f>IF('Team &amp; Salaries'!$O25="Never",IF(P$6&gt;='Team &amp; Salaries'!$M25,MIN('Team &amp; Salaries'!$N25,'Team &amp; Salaries'!$P25),0),IF('Team &amp; Salaries'!$O25="Monthly",IF(P$6='Team &amp; Salaries'!$M25,MIN('Team &amp; Salaries'!$N25,'Team &amp; Salaries'!$P25),IF(P$6&gt;'Team &amp; Salaries'!$M25,MIN('Team &amp; Salaries'!$P25,O115+'Team &amp; Salaries'!$N25),0)),IF('Team &amp; Salaries'!$O25="Quarterly",IF(P$6='Team &amp; Salaries'!$M25,MIN('Team &amp; Salaries'!$N25,'Team &amp; Salaries'!$P25),IF(P$6&gt;'Team &amp; Salaries'!$M25,IFERROR(MIN('Team &amp; Salaries'!$P25,IF(ISNUMBER(K115),K115,0)+'Team &amp; Salaries'!$N25),'Team &amp; Salaries'!$N25),0)),IF('Team &amp; Salaries'!$O25="Annually",IF(P$6='Team &amp; Salaries'!$M25,MIN('Team &amp; Salaries'!$N25,'Team &amp; Salaries'!$P25),IF(P$6&gt;'Team &amp; Salaries'!$M25,IFERROR(MIN('Team &amp; Salaries'!$P25,#REF!+'Team &amp; Salaries'!$N25),MIN('Team &amp; Salaries'!$N25,'Team &amp; Salaries'!$P25)),0))))))</f>
        <v>1</v>
      </c>
      <c r="Q115" s="286">
        <f>IF('Team &amp; Salaries'!$O25="Never",IF(Q$6&gt;='Team &amp; Salaries'!$M25,MIN('Team &amp; Salaries'!$N25,'Team &amp; Salaries'!$P25),0),IF('Team &amp; Salaries'!$O25="Monthly",IF(Q$6='Team &amp; Salaries'!$M25,MIN('Team &amp; Salaries'!$N25,'Team &amp; Salaries'!$P25),IF(Q$6&gt;'Team &amp; Salaries'!$M25,MIN('Team &amp; Salaries'!$P25,P115+'Team &amp; Salaries'!$N25),0)),IF('Team &amp; Salaries'!$O25="Quarterly",IF(Q$6='Team &amp; Salaries'!$M25,MIN('Team &amp; Salaries'!$N25,'Team &amp; Salaries'!$P25),IF(Q$6&gt;'Team &amp; Salaries'!$M25,IFERROR(MIN('Team &amp; Salaries'!$P25,IF(ISNUMBER(L115),L115,0)+'Team &amp; Salaries'!$N25),'Team &amp; Salaries'!$N25),0)),IF('Team &amp; Salaries'!$O25="Annually",IF(Q$6='Team &amp; Salaries'!$M25,MIN('Team &amp; Salaries'!$N25,'Team &amp; Salaries'!$P25),IF(Q$6&gt;'Team &amp; Salaries'!$M25,IFERROR(MIN('Team &amp; Salaries'!$P25,#REF!+'Team &amp; Salaries'!$N25),MIN('Team &amp; Salaries'!$N25,'Team &amp; Salaries'!$P25)),0))))))</f>
        <v>1</v>
      </c>
      <c r="R115" s="286">
        <f>IF('Team &amp; Salaries'!$O25="Never",IF(R$6&gt;='Team &amp; Salaries'!$M25,MIN('Team &amp; Salaries'!$N25,'Team &amp; Salaries'!$P25),0),IF('Team &amp; Salaries'!$O25="Monthly",IF(R$6='Team &amp; Salaries'!$M25,MIN('Team &amp; Salaries'!$N25,'Team &amp; Salaries'!$P25),IF(R$6&gt;'Team &amp; Salaries'!$M25,MIN('Team &amp; Salaries'!$P25,Q115+'Team &amp; Salaries'!$N25),0)),IF('Team &amp; Salaries'!$O25="Quarterly",IF(R$6='Team &amp; Salaries'!$M25,MIN('Team &amp; Salaries'!$N25,'Team &amp; Salaries'!$P25),IF(R$6&gt;'Team &amp; Salaries'!$M25,IFERROR(MIN('Team &amp; Salaries'!$P25,IF(ISNUMBER(M115),M115,0)+'Team &amp; Salaries'!$N25),'Team &amp; Salaries'!$N25),0)),IF('Team &amp; Salaries'!$O25="Annually",IF(R$6='Team &amp; Salaries'!$M25,MIN('Team &amp; Salaries'!$N25,'Team &amp; Salaries'!$P25),IF(R$6&gt;'Team &amp; Salaries'!$M25,IFERROR(MIN('Team &amp; Salaries'!$P25,#REF!+'Team &amp; Salaries'!$N25),MIN('Team &amp; Salaries'!$N25,'Team &amp; Salaries'!$P25)),0))))))</f>
        <v>1</v>
      </c>
      <c r="S115" s="286">
        <f>IF('Team &amp; Salaries'!$O25="Never",IF(S$6&gt;='Team &amp; Salaries'!$M25,MIN('Team &amp; Salaries'!$N25,'Team &amp; Salaries'!$P25),0),IF('Team &amp; Salaries'!$O25="Monthly",IF(S$6='Team &amp; Salaries'!$M25,MIN('Team &amp; Salaries'!$N25,'Team &amp; Salaries'!$P25),IF(S$6&gt;'Team &amp; Salaries'!$M25,MIN('Team &amp; Salaries'!$P25,R115+'Team &amp; Salaries'!$N25),0)),IF('Team &amp; Salaries'!$O25="Quarterly",IF(S$6='Team &amp; Salaries'!$M25,MIN('Team &amp; Salaries'!$N25,'Team &amp; Salaries'!$P25),IF(S$6&gt;'Team &amp; Salaries'!$M25,IFERROR(MIN('Team &amp; Salaries'!$P25,IF(ISNUMBER(N115),N115,0)+'Team &amp; Salaries'!$N25),'Team &amp; Salaries'!$N25),0)),IF('Team &amp; Salaries'!$O25="Annually",IF(S$6='Team &amp; Salaries'!$M25,MIN('Team &amp; Salaries'!$N25,'Team &amp; Salaries'!$P25),IF(S$6&gt;'Team &amp; Salaries'!$M25,IFERROR(MIN('Team &amp; Salaries'!$P25,#REF!+'Team &amp; Salaries'!$N25),MIN('Team &amp; Salaries'!$N25,'Team &amp; Salaries'!$P25)),0))))))</f>
        <v>1</v>
      </c>
      <c r="T115" s="286">
        <f>IF('Team &amp; Salaries'!$O25="Never",IF(T$6&gt;='Team &amp; Salaries'!$M25,MIN('Team &amp; Salaries'!$N25,'Team &amp; Salaries'!$P25),0),IF('Team &amp; Salaries'!$O25="Monthly",IF(T$6='Team &amp; Salaries'!$M25,MIN('Team &amp; Salaries'!$N25,'Team &amp; Salaries'!$P25),IF(T$6&gt;'Team &amp; Salaries'!$M25,MIN('Team &amp; Salaries'!$P25,S115+'Team &amp; Salaries'!$N25),0)),IF('Team &amp; Salaries'!$O25="Quarterly",IF(T$6='Team &amp; Salaries'!$M25,MIN('Team &amp; Salaries'!$N25,'Team &amp; Salaries'!$P25),IF(T$6&gt;'Team &amp; Salaries'!$M25,IFERROR(MIN('Team &amp; Salaries'!$P25,IF(ISNUMBER(O115),O115,0)+'Team &amp; Salaries'!$N25),'Team &amp; Salaries'!$N25),0)),IF('Team &amp; Salaries'!$O25="Annually",IF(T$6='Team &amp; Salaries'!$M25,MIN('Team &amp; Salaries'!$N25,'Team &amp; Salaries'!$P25),IF(T$6&gt;'Team &amp; Salaries'!$M25,IFERROR(MIN('Team &amp; Salaries'!$P25,#REF!+'Team &amp; Salaries'!$N25),MIN('Team &amp; Salaries'!$N25,'Team &amp; Salaries'!$P25)),0))))))</f>
        <v>1</v>
      </c>
      <c r="U115" s="286">
        <f>IF('Team &amp; Salaries'!$O25="Never",IF(U$6&gt;='Team &amp; Salaries'!$M25,MIN('Team &amp; Salaries'!$N25,'Team &amp; Salaries'!$P25),0),IF('Team &amp; Salaries'!$O25="Monthly",IF(U$6='Team &amp; Salaries'!$M25,MIN('Team &amp; Salaries'!$N25,'Team &amp; Salaries'!$P25),IF(U$6&gt;'Team &amp; Salaries'!$M25,MIN('Team &amp; Salaries'!$P25,T115+'Team &amp; Salaries'!$N25),0)),IF('Team &amp; Salaries'!$O25="Quarterly",IF(U$6='Team &amp; Salaries'!$M25,MIN('Team &amp; Salaries'!$N25,'Team &amp; Salaries'!$P25),IF(U$6&gt;'Team &amp; Salaries'!$M25,IFERROR(MIN('Team &amp; Salaries'!$P25,IF(ISNUMBER(P115),P115,0)+'Team &amp; Salaries'!$N25),'Team &amp; Salaries'!$N25),0)),IF('Team &amp; Salaries'!$O25="Annually",IF(U$6='Team &amp; Salaries'!$M25,MIN('Team &amp; Salaries'!$N25,'Team &amp; Salaries'!$P25),IF(U$6&gt;'Team &amp; Salaries'!$M25,IFERROR(MIN('Team &amp; Salaries'!$P25,#REF!+'Team &amp; Salaries'!$N25),MIN('Team &amp; Salaries'!$N25,'Team &amp; Salaries'!$P25)),0))))))</f>
        <v>1</v>
      </c>
      <c r="V115" s="286">
        <f>IF('Team &amp; Salaries'!$O25="Never",IF(V$6&gt;='Team &amp; Salaries'!$M25,MIN('Team &amp; Salaries'!$N25,'Team &amp; Salaries'!$P25),0),IF('Team &amp; Salaries'!$O25="Monthly",IF(V$6='Team &amp; Salaries'!$M25,MIN('Team &amp; Salaries'!$N25,'Team &amp; Salaries'!$P25),IF(V$6&gt;'Team &amp; Salaries'!$M25,MIN('Team &amp; Salaries'!$P25,U115+'Team &amp; Salaries'!$N25),0)),IF('Team &amp; Salaries'!$O25="Quarterly",IF(V$6='Team &amp; Salaries'!$M25,MIN('Team &amp; Salaries'!$N25,'Team &amp; Salaries'!$P25),IF(V$6&gt;'Team &amp; Salaries'!$M25,IFERROR(MIN('Team &amp; Salaries'!$P25,IF(ISNUMBER(Q115),Q115,0)+'Team &amp; Salaries'!$N25),'Team &amp; Salaries'!$N25),0)),IF('Team &amp; Salaries'!$O25="Annually",IF(V$6='Team &amp; Salaries'!$M25,MIN('Team &amp; Salaries'!$N25,'Team &amp; Salaries'!$P25),IF(V$6&gt;'Team &amp; Salaries'!$M25,IFERROR(MIN('Team &amp; Salaries'!$P25,#REF!+'Team &amp; Salaries'!$N25),MIN('Team &amp; Salaries'!$N25,'Team &amp; Salaries'!$P25)),0))))))</f>
        <v>1</v>
      </c>
      <c r="W115" s="286">
        <f>IF('Team &amp; Salaries'!$O25="Never",IF(W$6&gt;='Team &amp; Salaries'!$M25,MIN('Team &amp; Salaries'!$N25,'Team &amp; Salaries'!$P25),0),IF('Team &amp; Salaries'!$O25="Monthly",IF(W$6='Team &amp; Salaries'!$M25,MIN('Team &amp; Salaries'!$N25,'Team &amp; Salaries'!$P25),IF(W$6&gt;'Team &amp; Salaries'!$M25,MIN('Team &amp; Salaries'!$P25,V115+'Team &amp; Salaries'!$N25),0)),IF('Team &amp; Salaries'!$O25="Quarterly",IF(W$6='Team &amp; Salaries'!$M25,MIN('Team &amp; Salaries'!$N25,'Team &amp; Salaries'!$P25),IF(W$6&gt;'Team &amp; Salaries'!$M25,IFERROR(MIN('Team &amp; Salaries'!$P25,IF(ISNUMBER(R115),R115,0)+'Team &amp; Salaries'!$N25),'Team &amp; Salaries'!$N25),0)),IF('Team &amp; Salaries'!$O25="Annually",IF(W$6='Team &amp; Salaries'!$M25,MIN('Team &amp; Salaries'!$N25,'Team &amp; Salaries'!$P25),IF(W$6&gt;'Team &amp; Salaries'!$M25,IFERROR(MIN('Team &amp; Salaries'!$P25,#REF!+'Team &amp; Salaries'!$N25),MIN('Team &amp; Salaries'!$N25,'Team &amp; Salaries'!$P25)),0))))))</f>
        <v>1</v>
      </c>
      <c r="X115" s="286">
        <f>IF('Team &amp; Salaries'!$O25="Never",IF(X$6&gt;='Team &amp; Salaries'!$M25,MIN('Team &amp; Salaries'!$N25,'Team &amp; Salaries'!$P25),0),IF('Team &amp; Salaries'!$O25="Monthly",IF(X$6='Team &amp; Salaries'!$M25,MIN('Team &amp; Salaries'!$N25,'Team &amp; Salaries'!$P25),IF(X$6&gt;'Team &amp; Salaries'!$M25,MIN('Team &amp; Salaries'!$P25,W115+'Team &amp; Salaries'!$N25),0)),IF('Team &amp; Salaries'!$O25="Quarterly",IF(X$6='Team &amp; Salaries'!$M25,MIN('Team &amp; Salaries'!$N25,'Team &amp; Salaries'!$P25),IF(X$6&gt;'Team &amp; Salaries'!$M25,IFERROR(MIN('Team &amp; Salaries'!$P25,IF(ISNUMBER(S115),S115,0)+'Team &amp; Salaries'!$N25),'Team &amp; Salaries'!$N25),0)),IF('Team &amp; Salaries'!$O25="Annually",IF(X$6='Team &amp; Salaries'!$M25,MIN('Team &amp; Salaries'!$N25,'Team &amp; Salaries'!$P25),IF(X$6&gt;'Team &amp; Salaries'!$M25,IFERROR(MIN('Team &amp; Salaries'!$P25,#REF!+'Team &amp; Salaries'!$N25),MIN('Team &amp; Salaries'!$N25,'Team &amp; Salaries'!$P25)),0))))))</f>
        <v>1</v>
      </c>
      <c r="Y115" s="286">
        <f>IF('Team &amp; Salaries'!$O25="Never",IF(Y$6&gt;='Team &amp; Salaries'!$M25,MIN('Team &amp; Salaries'!$N25,'Team &amp; Salaries'!$P25),0),IF('Team &amp; Salaries'!$O25="Monthly",IF(Y$6='Team &amp; Salaries'!$M25,MIN('Team &amp; Salaries'!$N25,'Team &amp; Salaries'!$P25),IF(Y$6&gt;'Team &amp; Salaries'!$M25,MIN('Team &amp; Salaries'!$P25,X115+'Team &amp; Salaries'!$N25),0)),IF('Team &amp; Salaries'!$O25="Quarterly",IF(Y$6='Team &amp; Salaries'!$M25,MIN('Team &amp; Salaries'!$N25,'Team &amp; Salaries'!$P25),IF(Y$6&gt;'Team &amp; Salaries'!$M25,IFERROR(MIN('Team &amp; Salaries'!$P25,IF(ISNUMBER(T115),T115,0)+'Team &amp; Salaries'!$N25),'Team &amp; Salaries'!$N25),0)),IF('Team &amp; Salaries'!$O25="Annually",IF(Y$6='Team &amp; Salaries'!$M25,MIN('Team &amp; Salaries'!$N25,'Team &amp; Salaries'!$P25),IF(Y$6&gt;'Team &amp; Salaries'!$M25,IFERROR(MIN('Team &amp; Salaries'!$P25,#REF!+'Team &amp; Salaries'!$N25),MIN('Team &amp; Salaries'!$N25,'Team &amp; Salaries'!$P25)),0))))))</f>
        <v>1</v>
      </c>
      <c r="Z115" s="286">
        <f>IF('Team &amp; Salaries'!$O25="Never",IF(Z$6&gt;='Team &amp; Salaries'!$M25,MIN('Team &amp; Salaries'!$N25,'Team &amp; Salaries'!$P25),0),IF('Team &amp; Salaries'!$O25="Monthly",IF(Z$6='Team &amp; Salaries'!$M25,MIN('Team &amp; Salaries'!$N25,'Team &amp; Salaries'!$P25),IF(Z$6&gt;'Team &amp; Salaries'!$M25,MIN('Team &amp; Salaries'!$P25,Y115+'Team &amp; Salaries'!$N25),0)),IF('Team &amp; Salaries'!$O25="Quarterly",IF(Z$6='Team &amp; Salaries'!$M25,MIN('Team &amp; Salaries'!$N25,'Team &amp; Salaries'!$P25),IF(Z$6&gt;'Team &amp; Salaries'!$M25,IFERROR(MIN('Team &amp; Salaries'!$P25,IF(ISNUMBER(U115),U115,0)+'Team &amp; Salaries'!$N25),'Team &amp; Salaries'!$N25),0)),IF('Team &amp; Salaries'!$O25="Annually",IF(Z$6='Team &amp; Salaries'!$M25,MIN('Team &amp; Salaries'!$N25,'Team &amp; Salaries'!$P25),IF(Z$6&gt;'Team &amp; Salaries'!$M25,IFERROR(MIN('Team &amp; Salaries'!$P25,#REF!+'Team &amp; Salaries'!$N25),MIN('Team &amp; Salaries'!$N25,'Team &amp; Salaries'!$P25)),0))))))</f>
        <v>1</v>
      </c>
      <c r="AA115" s="286">
        <f>IF('Team &amp; Salaries'!$O25="Never",IF(AA$6&gt;='Team &amp; Salaries'!$M25,MIN('Team &amp; Salaries'!$N25,'Team &amp; Salaries'!$P25),0),IF('Team &amp; Salaries'!$O25="Monthly",IF(AA$6='Team &amp; Salaries'!$M25,MIN('Team &amp; Salaries'!$N25,'Team &amp; Salaries'!$P25),IF(AA$6&gt;'Team &amp; Salaries'!$M25,MIN('Team &amp; Salaries'!$P25,Z115+'Team &amp; Salaries'!$N25),0)),IF('Team &amp; Salaries'!$O25="Quarterly",IF(AA$6='Team &amp; Salaries'!$M25,MIN('Team &amp; Salaries'!$N25,'Team &amp; Salaries'!$P25),IF(AA$6&gt;'Team &amp; Salaries'!$M25,IFERROR(MIN('Team &amp; Salaries'!$P25,IF(ISNUMBER(V115),V115,0)+'Team &amp; Salaries'!$N25),'Team &amp; Salaries'!$N25),0)),IF('Team &amp; Salaries'!$O25="Annually",IF(AA$6='Team &amp; Salaries'!$M25,MIN('Team &amp; Salaries'!$N25,'Team &amp; Salaries'!$P25),IF(AA$6&gt;'Team &amp; Salaries'!$M25,IFERROR(MIN('Team &amp; Salaries'!$P25,#REF!+'Team &amp; Salaries'!$N25),MIN('Team &amp; Salaries'!$N25,'Team &amp; Salaries'!$P25)),0))))))</f>
        <v>1</v>
      </c>
      <c r="AB115" s="286">
        <f>IF('Team &amp; Salaries'!$O25="Never",IF(AB$6&gt;='Team &amp; Salaries'!$M25,MIN('Team &amp; Salaries'!$N25,'Team &amp; Salaries'!$P25),0),IF('Team &amp; Salaries'!$O25="Monthly",IF(AB$6='Team &amp; Salaries'!$M25,MIN('Team &amp; Salaries'!$N25,'Team &amp; Salaries'!$P25),IF(AB$6&gt;'Team &amp; Salaries'!$M25,MIN('Team &amp; Salaries'!$P25,AA115+'Team &amp; Salaries'!$N25),0)),IF('Team &amp; Salaries'!$O25="Quarterly",IF(AB$6='Team &amp; Salaries'!$M25,MIN('Team &amp; Salaries'!$N25,'Team &amp; Salaries'!$P25),IF(AB$6&gt;'Team &amp; Salaries'!$M25,IFERROR(MIN('Team &amp; Salaries'!$P25,IF(ISNUMBER(W115),W115,0)+'Team &amp; Salaries'!$N25),'Team &amp; Salaries'!$N25),0)),IF('Team &amp; Salaries'!$O25="Annually",IF(AB$6='Team &amp; Salaries'!$M25,MIN('Team &amp; Salaries'!$N25,'Team &amp; Salaries'!$P25),IF(AB$6&gt;'Team &amp; Salaries'!$M25,IFERROR(MIN('Team &amp; Salaries'!$P25,#REF!+'Team &amp; Salaries'!$N25),MIN('Team &amp; Salaries'!$N25,'Team &amp; Salaries'!$P25)),0))))))</f>
        <v>1</v>
      </c>
      <c r="AC115" s="286">
        <f>IF('Team &amp; Salaries'!$O25="Never",IF(AC$6&gt;='Team &amp; Salaries'!$M25,MIN('Team &amp; Salaries'!$N25,'Team &amp; Salaries'!$P25),0),IF('Team &amp; Salaries'!$O25="Monthly",IF(AC$6='Team &amp; Salaries'!$M25,MIN('Team &amp; Salaries'!$N25,'Team &amp; Salaries'!$P25),IF(AC$6&gt;'Team &amp; Salaries'!$M25,MIN('Team &amp; Salaries'!$P25,AB115+'Team &amp; Salaries'!$N25),0)),IF('Team &amp; Salaries'!$O25="Quarterly",IF(AC$6='Team &amp; Salaries'!$M25,MIN('Team &amp; Salaries'!$N25,'Team &amp; Salaries'!$P25),IF(AC$6&gt;'Team &amp; Salaries'!$M25,IFERROR(MIN('Team &amp; Salaries'!$P25,IF(ISNUMBER(X115),X115,0)+'Team &amp; Salaries'!$N25),'Team &amp; Salaries'!$N25),0)),IF('Team &amp; Salaries'!$O25="Annually",IF(AC$6='Team &amp; Salaries'!$M25,MIN('Team &amp; Salaries'!$N25,'Team &amp; Salaries'!$P25),IF(AC$6&gt;'Team &amp; Salaries'!$M25,IFERROR(MIN('Team &amp; Salaries'!$P25,#REF!+'Team &amp; Salaries'!$N25),MIN('Team &amp; Salaries'!$N25,'Team &amp; Salaries'!$P25)),0))))))</f>
        <v>1</v>
      </c>
      <c r="AD115" s="286">
        <f>IF('Team &amp; Salaries'!$O25="Never",IF(AD$6&gt;='Team &amp; Salaries'!$M25,MIN('Team &amp; Salaries'!$N25,'Team &amp; Salaries'!$P25),0),IF('Team &amp; Salaries'!$O25="Monthly",IF(AD$6='Team &amp; Salaries'!$M25,MIN('Team &amp; Salaries'!$N25,'Team &amp; Salaries'!$P25),IF(AD$6&gt;'Team &amp; Salaries'!$M25,MIN('Team &amp; Salaries'!$P25,AC115+'Team &amp; Salaries'!$N25),0)),IF('Team &amp; Salaries'!$O25="Quarterly",IF(AD$6='Team &amp; Salaries'!$M25,MIN('Team &amp; Salaries'!$N25,'Team &amp; Salaries'!$P25),IF(AD$6&gt;'Team &amp; Salaries'!$M25,IFERROR(MIN('Team &amp; Salaries'!$P25,IF(ISNUMBER(Y115),Y115,0)+'Team &amp; Salaries'!$N25),'Team &amp; Salaries'!$N25),0)),IF('Team &amp; Salaries'!$O25="Annually",IF(AD$6='Team &amp; Salaries'!$M25,MIN('Team &amp; Salaries'!$N25,'Team &amp; Salaries'!$P25),IF(AD$6&gt;'Team &amp; Salaries'!$M25,IFERROR(MIN('Team &amp; Salaries'!$P25,#REF!+'Team &amp; Salaries'!$N25),MIN('Team &amp; Salaries'!$N25,'Team &amp; Salaries'!$P25)),0))))))</f>
        <v>1</v>
      </c>
      <c r="AE115" s="286">
        <f>IF('Team &amp; Salaries'!$O25="Never",IF(AE$6&gt;='Team &amp; Salaries'!$M25,MIN('Team &amp; Salaries'!$N25,'Team &amp; Salaries'!$P25),0),IF('Team &amp; Salaries'!$O25="Monthly",IF(AE$6='Team &amp; Salaries'!$M25,MIN('Team &amp; Salaries'!$N25,'Team &amp; Salaries'!$P25),IF(AE$6&gt;'Team &amp; Salaries'!$M25,MIN('Team &amp; Salaries'!$P25,AD115+'Team &amp; Salaries'!$N25),0)),IF('Team &amp; Salaries'!$O25="Quarterly",IF(AE$6='Team &amp; Salaries'!$M25,MIN('Team &amp; Salaries'!$N25,'Team &amp; Salaries'!$P25),IF(AE$6&gt;'Team &amp; Salaries'!$M25,IFERROR(MIN('Team &amp; Salaries'!$P25,IF(ISNUMBER(Z115),Z115,0)+'Team &amp; Salaries'!$N25),'Team &amp; Salaries'!$N25),0)),IF('Team &amp; Salaries'!$O25="Annually",IF(AE$6='Team &amp; Salaries'!$M25,MIN('Team &amp; Salaries'!$N25,'Team &amp; Salaries'!$P25),IF(AE$6&gt;'Team &amp; Salaries'!$M25,IFERROR(MIN('Team &amp; Salaries'!$P25,#REF!+'Team &amp; Salaries'!$N25),MIN('Team &amp; Salaries'!$N25,'Team &amp; Salaries'!$P25)),0))))))</f>
        <v>1</v>
      </c>
      <c r="AF115" s="286">
        <f>IF('Team &amp; Salaries'!$O25="Never",IF(AF$6&gt;='Team &amp; Salaries'!$M25,MIN('Team &amp; Salaries'!$N25,'Team &amp; Salaries'!$P25),0),IF('Team &amp; Salaries'!$O25="Monthly",IF(AF$6='Team &amp; Salaries'!$M25,MIN('Team &amp; Salaries'!$N25,'Team &amp; Salaries'!$P25),IF(AF$6&gt;'Team &amp; Salaries'!$M25,MIN('Team &amp; Salaries'!$P25,AE115+'Team &amp; Salaries'!$N25),0)),IF('Team &amp; Salaries'!$O25="Quarterly",IF(AF$6='Team &amp; Salaries'!$M25,MIN('Team &amp; Salaries'!$N25,'Team &amp; Salaries'!$P25),IF(AF$6&gt;'Team &amp; Salaries'!$M25,IFERROR(MIN('Team &amp; Salaries'!$P25,IF(ISNUMBER(AA115),AA115,0)+'Team &amp; Salaries'!$N25),'Team &amp; Salaries'!$N25),0)),IF('Team &amp; Salaries'!$O25="Annually",IF(AF$6='Team &amp; Salaries'!$M25,MIN('Team &amp; Salaries'!$N25,'Team &amp; Salaries'!$P25),IF(AF$6&gt;'Team &amp; Salaries'!$M25,IFERROR(MIN('Team &amp; Salaries'!$P25,#REF!+'Team &amp; Salaries'!$N25),MIN('Team &amp; Salaries'!$N25,'Team &amp; Salaries'!$P25)),0))))))</f>
        <v>1</v>
      </c>
      <c r="AG115" s="286">
        <f>IF('Team &amp; Salaries'!$O25="Never",IF(AG$6&gt;='Team &amp; Salaries'!$M25,MIN('Team &amp; Salaries'!$N25,'Team &amp; Salaries'!$P25),0),IF('Team &amp; Salaries'!$O25="Monthly",IF(AG$6='Team &amp; Salaries'!$M25,MIN('Team &amp; Salaries'!$N25,'Team &amp; Salaries'!$P25),IF(AG$6&gt;'Team &amp; Salaries'!$M25,MIN('Team &amp; Salaries'!$P25,AF115+'Team &amp; Salaries'!$N25),0)),IF('Team &amp; Salaries'!$O25="Quarterly",IF(AG$6='Team &amp; Salaries'!$M25,MIN('Team &amp; Salaries'!$N25,'Team &amp; Salaries'!$P25),IF(AG$6&gt;'Team &amp; Salaries'!$M25,IFERROR(MIN('Team &amp; Salaries'!$P25,IF(ISNUMBER(AB115),AB115,0)+'Team &amp; Salaries'!$N25),'Team &amp; Salaries'!$N25),0)),IF('Team &amp; Salaries'!$O25="Annually",IF(AG$6='Team &amp; Salaries'!$M25,MIN('Team &amp; Salaries'!$N25,'Team &amp; Salaries'!$P25),IF(AG$6&gt;'Team &amp; Salaries'!$M25,IFERROR(MIN('Team &amp; Salaries'!$P25,#REF!+'Team &amp; Salaries'!$N25),MIN('Team &amp; Salaries'!$N25,'Team &amp; Salaries'!$P25)),0))))))</f>
        <v>1</v>
      </c>
      <c r="AH115" s="286">
        <f>IF('Team &amp; Salaries'!$O25="Never",IF(AH$6&gt;='Team &amp; Salaries'!$M25,MIN('Team &amp; Salaries'!$N25,'Team &amp; Salaries'!$P25),0),IF('Team &amp; Salaries'!$O25="Monthly",IF(AH$6='Team &amp; Salaries'!$M25,MIN('Team &amp; Salaries'!$N25,'Team &amp; Salaries'!$P25),IF(AH$6&gt;'Team &amp; Salaries'!$M25,MIN('Team &amp; Salaries'!$P25,AG115+'Team &amp; Salaries'!$N25),0)),IF('Team &amp; Salaries'!$O25="Quarterly",IF(AH$6='Team &amp; Salaries'!$M25,MIN('Team &amp; Salaries'!$N25,'Team &amp; Salaries'!$P25),IF(AH$6&gt;'Team &amp; Salaries'!$M25,IFERROR(MIN('Team &amp; Salaries'!$P25,IF(ISNUMBER(AC115),AC115,0)+'Team &amp; Salaries'!$N25),'Team &amp; Salaries'!$N25),0)),IF('Team &amp; Salaries'!$O25="Annually",IF(AH$6='Team &amp; Salaries'!$M25,MIN('Team &amp; Salaries'!$N25,'Team &amp; Salaries'!$P25),IF(AH$6&gt;'Team &amp; Salaries'!$M25,IFERROR(MIN('Team &amp; Salaries'!$P25,#REF!+'Team &amp; Salaries'!$N25),MIN('Team &amp; Salaries'!$N25,'Team &amp; Salaries'!$P25)),0))))))</f>
        <v>1</v>
      </c>
      <c r="AI115" s="286">
        <f>IF('Team &amp; Salaries'!$O25="Never",IF(AI$6&gt;='Team &amp; Salaries'!$M25,MIN('Team &amp; Salaries'!$N25,'Team &amp; Salaries'!$P25),0),IF('Team &amp; Salaries'!$O25="Monthly",IF(AI$6='Team &amp; Salaries'!$M25,MIN('Team &amp; Salaries'!$N25,'Team &amp; Salaries'!$P25),IF(AI$6&gt;'Team &amp; Salaries'!$M25,MIN('Team &amp; Salaries'!$P25,AH115+'Team &amp; Salaries'!$N25),0)),IF('Team &amp; Salaries'!$O25="Quarterly",IF(AI$6='Team &amp; Salaries'!$M25,MIN('Team &amp; Salaries'!$N25,'Team &amp; Salaries'!$P25),IF(AI$6&gt;'Team &amp; Salaries'!$M25,IFERROR(MIN('Team &amp; Salaries'!$P25,IF(ISNUMBER(AD115),AD115,0)+'Team &amp; Salaries'!$N25),'Team &amp; Salaries'!$N25),0)),IF('Team &amp; Salaries'!$O25="Annually",IF(AI$6='Team &amp; Salaries'!$M25,MIN('Team &amp; Salaries'!$N25,'Team &amp; Salaries'!$P25),IF(AI$6&gt;'Team &amp; Salaries'!$M25,IFERROR(MIN('Team &amp; Salaries'!$P25,#REF!+'Team &amp; Salaries'!$N25),MIN('Team &amp; Salaries'!$N25,'Team &amp; Salaries'!$P25)),0))))))</f>
        <v>1</v>
      </c>
      <c r="AJ115" s="286">
        <f>IF('Team &amp; Salaries'!$O25="Never",IF(AJ$6&gt;='Team &amp; Salaries'!$M25,MIN('Team &amp; Salaries'!$N25,'Team &amp; Salaries'!$P25),0),IF('Team &amp; Salaries'!$O25="Monthly",IF(AJ$6='Team &amp; Salaries'!$M25,MIN('Team &amp; Salaries'!$N25,'Team &amp; Salaries'!$P25),IF(AJ$6&gt;'Team &amp; Salaries'!$M25,MIN('Team &amp; Salaries'!$P25,AI115+'Team &amp; Salaries'!$N25),0)),IF('Team &amp; Salaries'!$O25="Quarterly",IF(AJ$6='Team &amp; Salaries'!$M25,MIN('Team &amp; Salaries'!$N25,'Team &amp; Salaries'!$P25),IF(AJ$6&gt;'Team &amp; Salaries'!$M25,IFERROR(MIN('Team &amp; Salaries'!$P25,IF(ISNUMBER(AE115),AE115,0)+'Team &amp; Salaries'!$N25),'Team &amp; Salaries'!$N25),0)),IF('Team &amp; Salaries'!$O25="Annually",IF(AJ$6='Team &amp; Salaries'!$M25,MIN('Team &amp; Salaries'!$N25,'Team &amp; Salaries'!$P25),IF(AJ$6&gt;'Team &amp; Salaries'!$M25,IFERROR(MIN('Team &amp; Salaries'!$P25,#REF!+'Team &amp; Salaries'!$N25),MIN('Team &amp; Salaries'!$N25,'Team &amp; Salaries'!$P25)),0))))))</f>
        <v>1</v>
      </c>
      <c r="AK115" s="286">
        <f>IF('Team &amp; Salaries'!$O25="Never",IF(AK$6&gt;='Team &amp; Salaries'!$M25,MIN('Team &amp; Salaries'!$N25,'Team &amp; Salaries'!$P25),0),IF('Team &amp; Salaries'!$O25="Monthly",IF(AK$6='Team &amp; Salaries'!$M25,MIN('Team &amp; Salaries'!$N25,'Team &amp; Salaries'!$P25),IF(AK$6&gt;'Team &amp; Salaries'!$M25,MIN('Team &amp; Salaries'!$P25,AJ115+'Team &amp; Salaries'!$N25),0)),IF('Team &amp; Salaries'!$O25="Quarterly",IF(AK$6='Team &amp; Salaries'!$M25,MIN('Team &amp; Salaries'!$N25,'Team &amp; Salaries'!$P25),IF(AK$6&gt;'Team &amp; Salaries'!$M25,IFERROR(MIN('Team &amp; Salaries'!$P25,IF(ISNUMBER(AF115),AF115,0)+'Team &amp; Salaries'!$N25),'Team &amp; Salaries'!$N25),0)),IF('Team &amp; Salaries'!$O25="Annually",IF(AK$6='Team &amp; Salaries'!$M25,MIN('Team &amp; Salaries'!$N25,'Team &amp; Salaries'!$P25),IF(AK$6&gt;'Team &amp; Salaries'!$M25,IFERROR(MIN('Team &amp; Salaries'!$P25,#REF!+'Team &amp; Salaries'!$N25),MIN('Team &amp; Salaries'!$N25,'Team &amp; Salaries'!$P25)),0))))))</f>
        <v>1</v>
      </c>
      <c r="AL115" s="286">
        <f>IF('Team &amp; Salaries'!$O25="Never",IF(AL$6&gt;='Team &amp; Salaries'!$M25,MIN('Team &amp; Salaries'!$N25,'Team &amp; Salaries'!$P25),0),IF('Team &amp; Salaries'!$O25="Monthly",IF(AL$6='Team &amp; Salaries'!$M25,MIN('Team &amp; Salaries'!$N25,'Team &amp; Salaries'!$P25),IF(AL$6&gt;'Team &amp; Salaries'!$M25,MIN('Team &amp; Salaries'!$P25,AK115+'Team &amp; Salaries'!$N25),0)),IF('Team &amp; Salaries'!$O25="Quarterly",IF(AL$6='Team &amp; Salaries'!$M25,MIN('Team &amp; Salaries'!$N25,'Team &amp; Salaries'!$P25),IF(AL$6&gt;'Team &amp; Salaries'!$M25,IFERROR(MIN('Team &amp; Salaries'!$P25,IF(ISNUMBER(AG115),AG115,0)+'Team &amp; Salaries'!$N25),'Team &amp; Salaries'!$N25),0)),IF('Team &amp; Salaries'!$O25="Annually",IF(AL$6='Team &amp; Salaries'!$M25,MIN('Team &amp; Salaries'!$N25,'Team &amp; Salaries'!$P25),IF(AL$6&gt;'Team &amp; Salaries'!$M25,IFERROR(MIN('Team &amp; Salaries'!$P25,#REF!+'Team &amp; Salaries'!$N25),MIN('Team &amp; Salaries'!$N25,'Team &amp; Salaries'!$P25)),0))))))</f>
        <v>1</v>
      </c>
      <c r="AM115" s="286">
        <f>IF('Team &amp; Salaries'!$O25="Never",IF(AM$6&gt;='Team &amp; Salaries'!$M25,MIN('Team &amp; Salaries'!$N25,'Team &amp; Salaries'!$P25),0),IF('Team &amp; Salaries'!$O25="Monthly",IF(AM$6='Team &amp; Salaries'!$M25,MIN('Team &amp; Salaries'!$N25,'Team &amp; Salaries'!$P25),IF(AM$6&gt;'Team &amp; Salaries'!$M25,MIN('Team &amp; Salaries'!$P25,AL115+'Team &amp; Salaries'!$N25),0)),IF('Team &amp; Salaries'!$O25="Quarterly",IF(AM$6='Team &amp; Salaries'!$M25,MIN('Team &amp; Salaries'!$N25,'Team &amp; Salaries'!$P25),IF(AM$6&gt;'Team &amp; Salaries'!$M25,IFERROR(MIN('Team &amp; Salaries'!$P25,IF(ISNUMBER(AH115),AH115,0)+'Team &amp; Salaries'!$N25),'Team &amp; Salaries'!$N25),0)),IF('Team &amp; Salaries'!$O25="Annually",IF(AM$6='Team &amp; Salaries'!$M25,MIN('Team &amp; Salaries'!$N25,'Team &amp; Salaries'!$P25),IF(AM$6&gt;'Team &amp; Salaries'!$M25,IFERROR(MIN('Team &amp; Salaries'!$P25,#REF!+'Team &amp; Salaries'!$N25),MIN('Team &amp; Salaries'!$N25,'Team &amp; Salaries'!$P25)),0))))))</f>
        <v>1</v>
      </c>
      <c r="AN115" s="286">
        <f>IF('Team &amp; Salaries'!$O25="Never",IF(AN$6&gt;='Team &amp; Salaries'!$M25,MIN('Team &amp; Salaries'!$N25,'Team &amp; Salaries'!$P25),0),IF('Team &amp; Salaries'!$O25="Monthly",IF(AN$6='Team &amp; Salaries'!$M25,MIN('Team &amp; Salaries'!$N25,'Team &amp; Salaries'!$P25),IF(AN$6&gt;'Team &amp; Salaries'!$M25,MIN('Team &amp; Salaries'!$P25,AM115+'Team &amp; Salaries'!$N25),0)),IF('Team &amp; Salaries'!$O25="Quarterly",IF(AN$6='Team &amp; Salaries'!$M25,MIN('Team &amp; Salaries'!$N25,'Team &amp; Salaries'!$P25),IF(AN$6&gt;'Team &amp; Salaries'!$M25,IFERROR(MIN('Team &amp; Salaries'!$P25,IF(ISNUMBER(AI115),AI115,0)+'Team &amp; Salaries'!$N25),'Team &amp; Salaries'!$N25),0)),IF('Team &amp; Salaries'!$O25="Annually",IF(AN$6='Team &amp; Salaries'!$M25,MIN('Team &amp; Salaries'!$N25,'Team &amp; Salaries'!$P25),IF(AN$6&gt;'Team &amp; Salaries'!$M25,IFERROR(MIN('Team &amp; Salaries'!$P25,#REF!+'Team &amp; Salaries'!$N25),MIN('Team &amp; Salaries'!$N25,'Team &amp; Salaries'!$P25)),0))))))</f>
        <v>1</v>
      </c>
      <c r="AO115" s="286">
        <f>IF('Team &amp; Salaries'!$O25="Never",IF(AO$6&gt;='Team &amp; Salaries'!$M25,MIN('Team &amp; Salaries'!$N25,'Team &amp; Salaries'!$P25),0),IF('Team &amp; Salaries'!$O25="Monthly",IF(AO$6='Team &amp; Salaries'!$M25,MIN('Team &amp; Salaries'!$N25,'Team &amp; Salaries'!$P25),IF(AO$6&gt;'Team &amp; Salaries'!$M25,MIN('Team &amp; Salaries'!$P25,AN115+'Team &amp; Salaries'!$N25),0)),IF('Team &amp; Salaries'!$O25="Quarterly",IF(AO$6='Team &amp; Salaries'!$M25,MIN('Team &amp; Salaries'!$N25,'Team &amp; Salaries'!$P25),IF(AO$6&gt;'Team &amp; Salaries'!$M25,IFERROR(MIN('Team &amp; Salaries'!$P25,IF(ISNUMBER(AJ115),AJ115,0)+'Team &amp; Salaries'!$N25),'Team &amp; Salaries'!$N25),0)),IF('Team &amp; Salaries'!$O25="Annually",IF(AO$6='Team &amp; Salaries'!$M25,MIN('Team &amp; Salaries'!$N25,'Team &amp; Salaries'!$P25),IF(AO$6&gt;'Team &amp; Salaries'!$M25,IFERROR(MIN('Team &amp; Salaries'!$P25,#REF!+'Team &amp; Salaries'!$N25),MIN('Team &amp; Salaries'!$N25,'Team &amp; Salaries'!$P25)),0))))))</f>
        <v>1</v>
      </c>
      <c r="AP115" s="286">
        <f>IF('Team &amp; Salaries'!$O25="Never",IF(AP$6&gt;='Team &amp; Salaries'!$M25,MIN('Team &amp; Salaries'!$N25,'Team &amp; Salaries'!$P25),0),IF('Team &amp; Salaries'!$O25="Monthly",IF(AP$6='Team &amp; Salaries'!$M25,MIN('Team &amp; Salaries'!$N25,'Team &amp; Salaries'!$P25),IF(AP$6&gt;'Team &amp; Salaries'!$M25,MIN('Team &amp; Salaries'!$P25,AO115+'Team &amp; Salaries'!$N25),0)),IF('Team &amp; Salaries'!$O25="Quarterly",IF(AP$6='Team &amp; Salaries'!$M25,MIN('Team &amp; Salaries'!$N25,'Team &amp; Salaries'!$P25),IF(AP$6&gt;'Team &amp; Salaries'!$M25,IFERROR(MIN('Team &amp; Salaries'!$P25,IF(ISNUMBER(AK115),AK115,0)+'Team &amp; Salaries'!$N25),'Team &amp; Salaries'!$N25),0)),IF('Team &amp; Salaries'!$O25="Annually",IF(AP$6='Team &amp; Salaries'!$M25,MIN('Team &amp; Salaries'!$N25,'Team &amp; Salaries'!$P25),IF(AP$6&gt;'Team &amp; Salaries'!$M25,IFERROR(MIN('Team &amp; Salaries'!$P25,#REF!+'Team &amp; Salaries'!$N25),MIN('Team &amp; Salaries'!$N25,'Team &amp; Salaries'!$P25)),0))))))</f>
        <v>1</v>
      </c>
      <c r="AQ115" s="286">
        <f>IF('Team &amp; Salaries'!$O25="Never",IF(AQ$6&gt;='Team &amp; Salaries'!$M25,MIN('Team &amp; Salaries'!$N25,'Team &amp; Salaries'!$P25),0),IF('Team &amp; Salaries'!$O25="Monthly",IF(AQ$6='Team &amp; Salaries'!$M25,MIN('Team &amp; Salaries'!$N25,'Team &amp; Salaries'!$P25),IF(AQ$6&gt;'Team &amp; Salaries'!$M25,MIN('Team &amp; Salaries'!$P25,AP115+'Team &amp; Salaries'!$N25),0)),IF('Team &amp; Salaries'!$O25="Quarterly",IF(AQ$6='Team &amp; Salaries'!$M25,MIN('Team &amp; Salaries'!$N25,'Team &amp; Salaries'!$P25),IF(AQ$6&gt;'Team &amp; Salaries'!$M25,IFERROR(MIN('Team &amp; Salaries'!$P25,IF(ISNUMBER(AL115),AL115,0)+'Team &amp; Salaries'!$N25),'Team &amp; Salaries'!$N25),0)),IF('Team &amp; Salaries'!$O25="Annually",IF(AQ$6='Team &amp; Salaries'!$M25,MIN('Team &amp; Salaries'!$N25,'Team &amp; Salaries'!$P25),IF(AQ$6&gt;'Team &amp; Salaries'!$M25,IFERROR(MIN('Team &amp; Salaries'!$P25,#REF!+'Team &amp; Salaries'!$N25),MIN('Team &amp; Salaries'!$N25,'Team &amp; Salaries'!$P25)),0))))))</f>
        <v>1</v>
      </c>
      <c r="AR115" s="286">
        <f>IF('Team &amp; Salaries'!$O25="Never",IF(AR$6&gt;='Team &amp; Salaries'!$M25,MIN('Team &amp; Salaries'!$N25,'Team &amp; Salaries'!$P25),0),IF('Team &amp; Salaries'!$O25="Monthly",IF(AR$6='Team &amp; Salaries'!$M25,MIN('Team &amp; Salaries'!$N25,'Team &amp; Salaries'!$P25),IF(AR$6&gt;'Team &amp; Salaries'!$M25,MIN('Team &amp; Salaries'!$P25,AQ115+'Team &amp; Salaries'!$N25),0)),IF('Team &amp; Salaries'!$O25="Quarterly",IF(AR$6='Team &amp; Salaries'!$M25,MIN('Team &amp; Salaries'!$N25,'Team &amp; Salaries'!$P25),IF(AR$6&gt;'Team &amp; Salaries'!$M25,IFERROR(MIN('Team &amp; Salaries'!$P25,IF(ISNUMBER(AM115),AM115,0)+'Team &amp; Salaries'!$N25),'Team &amp; Salaries'!$N25),0)),IF('Team &amp; Salaries'!$O25="Annually",IF(AR$6='Team &amp; Salaries'!$M25,MIN('Team &amp; Salaries'!$N25,'Team &amp; Salaries'!$P25),IF(AR$6&gt;'Team &amp; Salaries'!$M25,IFERROR(MIN('Team &amp; Salaries'!$P25,#REF!+'Team &amp; Salaries'!$N25),MIN('Team &amp; Salaries'!$N25,'Team &amp; Salaries'!$P25)),0))))))</f>
        <v>1</v>
      </c>
      <c r="AS115" s="286">
        <f>IF('Team &amp; Salaries'!$O25="Never",IF(AS$6&gt;='Team &amp; Salaries'!$M25,MIN('Team &amp; Salaries'!$N25,'Team &amp; Salaries'!$P25),0),IF('Team &amp; Salaries'!$O25="Monthly",IF(AS$6='Team &amp; Salaries'!$M25,MIN('Team &amp; Salaries'!$N25,'Team &amp; Salaries'!$P25),IF(AS$6&gt;'Team &amp; Salaries'!$M25,MIN('Team &amp; Salaries'!$P25,AR115+'Team &amp; Salaries'!$N25),0)),IF('Team &amp; Salaries'!$O25="Quarterly",IF(AS$6='Team &amp; Salaries'!$M25,MIN('Team &amp; Salaries'!$N25,'Team &amp; Salaries'!$P25),IF(AS$6&gt;'Team &amp; Salaries'!$M25,IFERROR(MIN('Team &amp; Salaries'!$P25,IF(ISNUMBER(AN115),AN115,0)+'Team &amp; Salaries'!$N25),'Team &amp; Salaries'!$N25),0)),IF('Team &amp; Salaries'!$O25="Annually",IF(AS$6='Team &amp; Salaries'!$M25,MIN('Team &amp; Salaries'!$N25,'Team &amp; Salaries'!$P25),IF(AS$6&gt;'Team &amp; Salaries'!$M25,IFERROR(MIN('Team &amp; Salaries'!$P25,#REF!+'Team &amp; Salaries'!$N25),MIN('Team &amp; Salaries'!$N25,'Team &amp; Salaries'!$P25)),0))))))</f>
        <v>1</v>
      </c>
      <c r="AT115" s="286">
        <f>IF('Team &amp; Salaries'!$O25="Never",IF(AT$6&gt;='Team &amp; Salaries'!$M25,MIN('Team &amp; Salaries'!$N25,'Team &amp; Salaries'!$P25),0),IF('Team &amp; Salaries'!$O25="Monthly",IF(AT$6='Team &amp; Salaries'!$M25,MIN('Team &amp; Salaries'!$N25,'Team &amp; Salaries'!$P25),IF(AT$6&gt;'Team &amp; Salaries'!$M25,MIN('Team &amp; Salaries'!$P25,AS115+'Team &amp; Salaries'!$N25),0)),IF('Team &amp; Salaries'!$O25="Quarterly",IF(AT$6='Team &amp; Salaries'!$M25,MIN('Team &amp; Salaries'!$N25,'Team &amp; Salaries'!$P25),IF(AT$6&gt;'Team &amp; Salaries'!$M25,IFERROR(MIN('Team &amp; Salaries'!$P25,IF(ISNUMBER(AO115),AO115,0)+'Team &amp; Salaries'!$N25),'Team &amp; Salaries'!$N25),0)),IF('Team &amp; Salaries'!$O25="Annually",IF(AT$6='Team &amp; Salaries'!$M25,MIN('Team &amp; Salaries'!$N25,'Team &amp; Salaries'!$P25),IF(AT$6&gt;'Team &amp; Salaries'!$M25,IFERROR(MIN('Team &amp; Salaries'!$P25,#REF!+'Team &amp; Salaries'!$N25),MIN('Team &amp; Salaries'!$N25,'Team &amp; Salaries'!$P25)),0))))))</f>
        <v>1</v>
      </c>
      <c r="AU115" s="286">
        <f>IF('Team &amp; Salaries'!$O25="Never",IF(AU$6&gt;='Team &amp; Salaries'!$M25,MIN('Team &amp; Salaries'!$N25,'Team &amp; Salaries'!$P25),0),IF('Team &amp; Salaries'!$O25="Monthly",IF(AU$6='Team &amp; Salaries'!$M25,MIN('Team &amp; Salaries'!$N25,'Team &amp; Salaries'!$P25),IF(AU$6&gt;'Team &amp; Salaries'!$M25,MIN('Team &amp; Salaries'!$P25,AT115+'Team &amp; Salaries'!$N25),0)),IF('Team &amp; Salaries'!$O25="Quarterly",IF(AU$6='Team &amp; Salaries'!$M25,MIN('Team &amp; Salaries'!$N25,'Team &amp; Salaries'!$P25),IF(AU$6&gt;'Team &amp; Salaries'!$M25,IFERROR(MIN('Team &amp; Salaries'!$P25,IF(ISNUMBER(AP115),AP115,0)+'Team &amp; Salaries'!$N25),'Team &amp; Salaries'!$N25),0)),IF('Team &amp; Salaries'!$O25="Annually",IF(AU$6='Team &amp; Salaries'!$M25,MIN('Team &amp; Salaries'!$N25,'Team &amp; Salaries'!$P25),IF(AU$6&gt;'Team &amp; Salaries'!$M25,IFERROR(MIN('Team &amp; Salaries'!$P25,#REF!+'Team &amp; Salaries'!$N25),MIN('Team &amp; Salaries'!$N25,'Team &amp; Salaries'!$P25)),0))))))</f>
        <v>1</v>
      </c>
      <c r="AV115" s="286">
        <f>IF('Team &amp; Salaries'!$O25="Never",IF(AV$6&gt;='Team &amp; Salaries'!$M25,MIN('Team &amp; Salaries'!$N25,'Team &amp; Salaries'!$P25),0),IF('Team &amp; Salaries'!$O25="Monthly",IF(AV$6='Team &amp; Salaries'!$M25,MIN('Team &amp; Salaries'!$N25,'Team &amp; Salaries'!$P25),IF(AV$6&gt;'Team &amp; Salaries'!$M25,MIN('Team &amp; Salaries'!$P25,AU115+'Team &amp; Salaries'!$N25),0)),IF('Team &amp; Salaries'!$O25="Quarterly",IF(AV$6='Team &amp; Salaries'!$M25,MIN('Team &amp; Salaries'!$N25,'Team &amp; Salaries'!$P25),IF(AV$6&gt;'Team &amp; Salaries'!$M25,IFERROR(MIN('Team &amp; Salaries'!$P25,IF(ISNUMBER(AQ115),AQ115,0)+'Team &amp; Salaries'!$N25),'Team &amp; Salaries'!$N25),0)),IF('Team &amp; Salaries'!$O25="Annually",IF(AV$6='Team &amp; Salaries'!$M25,MIN('Team &amp; Salaries'!$N25,'Team &amp; Salaries'!$P25),IF(AV$6&gt;'Team &amp; Salaries'!$M25,IFERROR(MIN('Team &amp; Salaries'!$P25,#REF!+'Team &amp; Salaries'!$N25),MIN('Team &amp; Salaries'!$N25,'Team &amp; Salaries'!$P25)),0))))))</f>
        <v>1</v>
      </c>
      <c r="AW115" s="286">
        <f>IF('Team &amp; Salaries'!$O25="Never",IF(AW$6&gt;='Team &amp; Salaries'!$M25,MIN('Team &amp; Salaries'!$N25,'Team &amp; Salaries'!$P25),0),IF('Team &amp; Salaries'!$O25="Monthly",IF(AW$6='Team &amp; Salaries'!$M25,MIN('Team &amp; Salaries'!$N25,'Team &amp; Salaries'!$P25),IF(AW$6&gt;'Team &amp; Salaries'!$M25,MIN('Team &amp; Salaries'!$P25,AV115+'Team &amp; Salaries'!$N25),0)),IF('Team &amp; Salaries'!$O25="Quarterly",IF(AW$6='Team &amp; Salaries'!$M25,MIN('Team &amp; Salaries'!$N25,'Team &amp; Salaries'!$P25),IF(AW$6&gt;'Team &amp; Salaries'!$M25,IFERROR(MIN('Team &amp; Salaries'!$P25,IF(ISNUMBER(AR115),AR115,0)+'Team &amp; Salaries'!$N25),'Team &amp; Salaries'!$N25),0)),IF('Team &amp; Salaries'!$O25="Annually",IF(AW$6='Team &amp; Salaries'!$M25,MIN('Team &amp; Salaries'!$N25,'Team &amp; Salaries'!$P25),IF(AW$6&gt;'Team &amp; Salaries'!$M25,IFERROR(MIN('Team &amp; Salaries'!$P25,#REF!+'Team &amp; Salaries'!$N25),MIN('Team &amp; Salaries'!$N25,'Team &amp; Salaries'!$P25)),0))))))</f>
        <v>1</v>
      </c>
      <c r="AX115" s="286">
        <f>IF('Team &amp; Salaries'!$O25="Never",IF(AX$6&gt;='Team &amp; Salaries'!$M25,MIN('Team &amp; Salaries'!$N25,'Team &amp; Salaries'!$P25),0),IF('Team &amp; Salaries'!$O25="Monthly",IF(AX$6='Team &amp; Salaries'!$M25,MIN('Team &amp; Salaries'!$N25,'Team &amp; Salaries'!$P25),IF(AX$6&gt;'Team &amp; Salaries'!$M25,MIN('Team &amp; Salaries'!$P25,AW115+'Team &amp; Salaries'!$N25),0)),IF('Team &amp; Salaries'!$O25="Quarterly",IF(AX$6='Team &amp; Salaries'!$M25,MIN('Team &amp; Salaries'!$N25,'Team &amp; Salaries'!$P25),IF(AX$6&gt;'Team &amp; Salaries'!$M25,IFERROR(MIN('Team &amp; Salaries'!$P25,IF(ISNUMBER(AS115),AS115,0)+'Team &amp; Salaries'!$N25),'Team &amp; Salaries'!$N25),0)),IF('Team &amp; Salaries'!$O25="Annually",IF(AX$6='Team &amp; Salaries'!$M25,MIN('Team &amp; Salaries'!$N25,'Team &amp; Salaries'!$P25),IF(AX$6&gt;'Team &amp; Salaries'!$M25,IFERROR(MIN('Team &amp; Salaries'!$P25,#REF!+'Team &amp; Salaries'!$N25),MIN('Team &amp; Salaries'!$N25,'Team &amp; Salaries'!$P25)),0))))))</f>
        <v>1</v>
      </c>
      <c r="AY115" s="286">
        <f>IF('Team &amp; Salaries'!$O25="Never",IF(AY$6&gt;='Team &amp; Salaries'!$M25,MIN('Team &amp; Salaries'!$N25,'Team &amp; Salaries'!$P25),0),IF('Team &amp; Salaries'!$O25="Monthly",IF(AY$6='Team &amp; Salaries'!$M25,MIN('Team &amp; Salaries'!$N25,'Team &amp; Salaries'!$P25),IF(AY$6&gt;'Team &amp; Salaries'!$M25,MIN('Team &amp; Salaries'!$P25,AX115+'Team &amp; Salaries'!$N25),0)),IF('Team &amp; Salaries'!$O25="Quarterly",IF(AY$6='Team &amp; Salaries'!$M25,MIN('Team &amp; Salaries'!$N25,'Team &amp; Salaries'!$P25),IF(AY$6&gt;'Team &amp; Salaries'!$M25,IFERROR(MIN('Team &amp; Salaries'!$P25,IF(ISNUMBER(AT115),AT115,0)+'Team &amp; Salaries'!$N25),'Team &amp; Salaries'!$N25),0)),IF('Team &amp; Salaries'!$O25="Annually",IF(AY$6='Team &amp; Salaries'!$M25,MIN('Team &amp; Salaries'!$N25,'Team &amp; Salaries'!$P25),IF(AY$6&gt;'Team &amp; Salaries'!$M25,IFERROR(MIN('Team &amp; Salaries'!$P25,#REF!+'Team &amp; Salaries'!$N25),MIN('Team &amp; Salaries'!$N25,'Team &amp; Salaries'!$P25)),0))))))</f>
        <v>1</v>
      </c>
      <c r="AZ115" s="286">
        <f>IF('Team &amp; Salaries'!$O25="Never",IF(AZ$6&gt;='Team &amp; Salaries'!$M25,MIN('Team &amp; Salaries'!$N25,'Team &amp; Salaries'!$P25),0),IF('Team &amp; Salaries'!$O25="Monthly",IF(AZ$6='Team &amp; Salaries'!$M25,MIN('Team &amp; Salaries'!$N25,'Team &amp; Salaries'!$P25),IF(AZ$6&gt;'Team &amp; Salaries'!$M25,MIN('Team &amp; Salaries'!$P25,AY115+'Team &amp; Salaries'!$N25),0)),IF('Team &amp; Salaries'!$O25="Quarterly",IF(AZ$6='Team &amp; Salaries'!$M25,MIN('Team &amp; Salaries'!$N25,'Team &amp; Salaries'!$P25),IF(AZ$6&gt;'Team &amp; Salaries'!$M25,IFERROR(MIN('Team &amp; Salaries'!$P25,IF(ISNUMBER(AU115),AU115,0)+'Team &amp; Salaries'!$N25),'Team &amp; Salaries'!$N25),0)),IF('Team &amp; Salaries'!$O25="Annually",IF(AZ$6='Team &amp; Salaries'!$M25,MIN('Team &amp; Salaries'!$N25,'Team &amp; Salaries'!$P25),IF(AZ$6&gt;'Team &amp; Salaries'!$M25,IFERROR(MIN('Team &amp; Salaries'!$P25,#REF!+'Team &amp; Salaries'!$N25),MIN('Team &amp; Salaries'!$N25,'Team &amp; Salaries'!$P25)),0))))))</f>
        <v>1</v>
      </c>
      <c r="BA115" s="286">
        <f>IF('Team &amp; Salaries'!$O25="Never",IF(BA$6&gt;='Team &amp; Salaries'!$M25,MIN('Team &amp; Salaries'!$N25,'Team &amp; Salaries'!$P25),0),IF('Team &amp; Salaries'!$O25="Monthly",IF(BA$6='Team &amp; Salaries'!$M25,MIN('Team &amp; Salaries'!$N25,'Team &amp; Salaries'!$P25),IF(BA$6&gt;'Team &amp; Salaries'!$M25,MIN('Team &amp; Salaries'!$P25,AZ115+'Team &amp; Salaries'!$N25),0)),IF('Team &amp; Salaries'!$O25="Quarterly",IF(BA$6='Team &amp; Salaries'!$M25,MIN('Team &amp; Salaries'!$N25,'Team &amp; Salaries'!$P25),IF(BA$6&gt;'Team &amp; Salaries'!$M25,IFERROR(MIN('Team &amp; Salaries'!$P25,IF(ISNUMBER(AV115),AV115,0)+'Team &amp; Salaries'!$N25),'Team &amp; Salaries'!$N25),0)),IF('Team &amp; Salaries'!$O25="Annually",IF(BA$6='Team &amp; Salaries'!$M25,MIN('Team &amp; Salaries'!$N25,'Team &amp; Salaries'!$P25),IF(BA$6&gt;'Team &amp; Salaries'!$M25,IFERROR(MIN('Team &amp; Salaries'!$P25,#REF!+'Team &amp; Salaries'!$N25),MIN('Team &amp; Salaries'!$N25,'Team &amp; Salaries'!$P25)),0))))))</f>
        <v>1</v>
      </c>
      <c r="BB115" s="286">
        <f>IF('Team &amp; Salaries'!$O25="Never",IF(BB$6&gt;='Team &amp; Salaries'!$M25,MIN('Team &amp; Salaries'!$N25,'Team &amp; Salaries'!$P25),0),IF('Team &amp; Salaries'!$O25="Monthly",IF(BB$6='Team &amp; Salaries'!$M25,MIN('Team &amp; Salaries'!$N25,'Team &amp; Salaries'!$P25),IF(BB$6&gt;'Team &amp; Salaries'!$M25,MIN('Team &amp; Salaries'!$P25,BA115+'Team &amp; Salaries'!$N25),0)),IF('Team &amp; Salaries'!$O25="Quarterly",IF(BB$6='Team &amp; Salaries'!$M25,MIN('Team &amp; Salaries'!$N25,'Team &amp; Salaries'!$P25),IF(BB$6&gt;'Team &amp; Salaries'!$M25,IFERROR(MIN('Team &amp; Salaries'!$P25,IF(ISNUMBER(AW115),AW115,0)+'Team &amp; Salaries'!$N25),'Team &amp; Salaries'!$N25),0)),IF('Team &amp; Salaries'!$O25="Annually",IF(BB$6='Team &amp; Salaries'!$M25,MIN('Team &amp; Salaries'!$N25,'Team &amp; Salaries'!$P25),IF(BB$6&gt;'Team &amp; Salaries'!$M25,IFERROR(MIN('Team &amp; Salaries'!$P25,#REF!+'Team &amp; Salaries'!$N25),MIN('Team &amp; Salaries'!$N25,'Team &amp; Salaries'!$P25)),0))))))</f>
        <v>1</v>
      </c>
      <c r="BC115" s="286">
        <f>IF('Team &amp; Salaries'!$O25="Never",IF(BC$6&gt;='Team &amp; Salaries'!$M25,MIN('Team &amp; Salaries'!$N25,'Team &amp; Salaries'!$P25),0),IF('Team &amp; Salaries'!$O25="Monthly",IF(BC$6='Team &amp; Salaries'!$M25,MIN('Team &amp; Salaries'!$N25,'Team &amp; Salaries'!$P25),IF(BC$6&gt;'Team &amp; Salaries'!$M25,MIN('Team &amp; Salaries'!$P25,BB115+'Team &amp; Salaries'!$N25),0)),IF('Team &amp; Salaries'!$O25="Quarterly",IF(BC$6='Team &amp; Salaries'!$M25,MIN('Team &amp; Salaries'!$N25,'Team &amp; Salaries'!$P25),IF(BC$6&gt;'Team &amp; Salaries'!$M25,IFERROR(MIN('Team &amp; Salaries'!$P25,IF(ISNUMBER(AX115),AX115,0)+'Team &amp; Salaries'!$N25),'Team &amp; Salaries'!$N25),0)),IF('Team &amp; Salaries'!$O25="Annually",IF(BC$6='Team &amp; Salaries'!$M25,MIN('Team &amp; Salaries'!$N25,'Team &amp; Salaries'!$P25),IF(BC$6&gt;'Team &amp; Salaries'!$M25,IFERROR(MIN('Team &amp; Salaries'!$P25,#REF!+'Team &amp; Salaries'!$N25),MIN('Team &amp; Salaries'!$N25,'Team &amp; Salaries'!$P25)),0))))))</f>
        <v>1</v>
      </c>
      <c r="BD115" s="286">
        <f>IF('Team &amp; Salaries'!$O25="Never",IF(BD$6&gt;='Team &amp; Salaries'!$M25,MIN('Team &amp; Salaries'!$N25,'Team &amp; Salaries'!$P25),0),IF('Team &amp; Salaries'!$O25="Monthly",IF(BD$6='Team &amp; Salaries'!$M25,MIN('Team &amp; Salaries'!$N25,'Team &amp; Salaries'!$P25),IF(BD$6&gt;'Team &amp; Salaries'!$M25,MIN('Team &amp; Salaries'!$P25,BC115+'Team &amp; Salaries'!$N25),0)),IF('Team &amp; Salaries'!$O25="Quarterly",IF(BD$6='Team &amp; Salaries'!$M25,MIN('Team &amp; Salaries'!$N25,'Team &amp; Salaries'!$P25),IF(BD$6&gt;'Team &amp; Salaries'!$M25,IFERROR(MIN('Team &amp; Salaries'!$P25,IF(ISNUMBER(AY115),AY115,0)+'Team &amp; Salaries'!$N25),'Team &amp; Salaries'!$N25),0)),IF('Team &amp; Salaries'!$O25="Annually",IF(BD$6='Team &amp; Salaries'!$M25,MIN('Team &amp; Salaries'!$N25,'Team &amp; Salaries'!$P25),IF(BD$6&gt;'Team &amp; Salaries'!$M25,IFERROR(MIN('Team &amp; Salaries'!$P25,#REF!+'Team &amp; Salaries'!$N25),MIN('Team &amp; Salaries'!$N25,'Team &amp; Salaries'!$P25)),0))))))</f>
        <v>1</v>
      </c>
      <c r="BE115" s="286">
        <f>IF('Team &amp; Salaries'!$O25="Never",IF(BE$6&gt;='Team &amp; Salaries'!$M25,MIN('Team &amp; Salaries'!$N25,'Team &amp; Salaries'!$P25),0),IF('Team &amp; Salaries'!$O25="Monthly",IF(BE$6='Team &amp; Salaries'!$M25,MIN('Team &amp; Salaries'!$N25,'Team &amp; Salaries'!$P25),IF(BE$6&gt;'Team &amp; Salaries'!$M25,MIN('Team &amp; Salaries'!$P25,BD115+'Team &amp; Salaries'!$N25),0)),IF('Team &amp; Salaries'!$O25="Quarterly",IF(BE$6='Team &amp; Salaries'!$M25,MIN('Team &amp; Salaries'!$N25,'Team &amp; Salaries'!$P25),IF(BE$6&gt;'Team &amp; Salaries'!$M25,IFERROR(MIN('Team &amp; Salaries'!$P25,IF(ISNUMBER(AZ115),AZ115,0)+'Team &amp; Salaries'!$N25),'Team &amp; Salaries'!$N25),0)),IF('Team &amp; Salaries'!$O25="Annually",IF(BE$6='Team &amp; Salaries'!$M25,MIN('Team &amp; Salaries'!$N25,'Team &amp; Salaries'!$P25),IF(BE$6&gt;'Team &amp; Salaries'!$M25,IFERROR(MIN('Team &amp; Salaries'!$P25,#REF!+'Team &amp; Salaries'!$N25),MIN('Team &amp; Salaries'!$N25,'Team &amp; Salaries'!$P25)),0))))))</f>
        <v>1</v>
      </c>
      <c r="BF115" s="286">
        <f>IF('Team &amp; Salaries'!$O25="Never",IF(BF$6&gt;='Team &amp; Salaries'!$M25,MIN('Team &amp; Salaries'!$N25,'Team &amp; Salaries'!$P25),0),IF('Team &amp; Salaries'!$O25="Monthly",IF(BF$6='Team &amp; Salaries'!$M25,MIN('Team &amp; Salaries'!$N25,'Team &amp; Salaries'!$P25),IF(BF$6&gt;'Team &amp; Salaries'!$M25,MIN('Team &amp; Salaries'!$P25,BE115+'Team &amp; Salaries'!$N25),0)),IF('Team &amp; Salaries'!$O25="Quarterly",IF(BF$6='Team &amp; Salaries'!$M25,MIN('Team &amp; Salaries'!$N25,'Team &amp; Salaries'!$P25),IF(BF$6&gt;'Team &amp; Salaries'!$M25,IFERROR(MIN('Team &amp; Salaries'!$P25,IF(ISNUMBER(BA115),BA115,0)+'Team &amp; Salaries'!$N25),'Team &amp; Salaries'!$N25),0)),IF('Team &amp; Salaries'!$O25="Annually",IF(BF$6='Team &amp; Salaries'!$M25,MIN('Team &amp; Salaries'!$N25,'Team &amp; Salaries'!$P25),IF(BF$6&gt;'Team &amp; Salaries'!$M25,IFERROR(MIN('Team &amp; Salaries'!$P25,#REF!+'Team &amp; Salaries'!$N25),MIN('Team &amp; Salaries'!$N25,'Team &amp; Salaries'!$P25)),0))))))</f>
        <v>1</v>
      </c>
      <c r="BG115" s="286">
        <f>IF('Team &amp; Salaries'!$O25="Never",IF(BG$6&gt;='Team &amp; Salaries'!$M25,MIN('Team &amp; Salaries'!$N25,'Team &amp; Salaries'!$P25),0),IF('Team &amp; Salaries'!$O25="Monthly",IF(BG$6='Team &amp; Salaries'!$M25,MIN('Team &amp; Salaries'!$N25,'Team &amp; Salaries'!$P25),IF(BG$6&gt;'Team &amp; Salaries'!$M25,MIN('Team &amp; Salaries'!$P25,BF115+'Team &amp; Salaries'!$N25),0)),IF('Team &amp; Salaries'!$O25="Quarterly",IF(BG$6='Team &amp; Salaries'!$M25,MIN('Team &amp; Salaries'!$N25,'Team &amp; Salaries'!$P25),IF(BG$6&gt;'Team &amp; Salaries'!$M25,IFERROR(MIN('Team &amp; Salaries'!$P25,IF(ISNUMBER(BB115),BB115,0)+'Team &amp; Salaries'!$N25),'Team &amp; Salaries'!$N25),0)),IF('Team &amp; Salaries'!$O25="Annually",IF(BG$6='Team &amp; Salaries'!$M25,MIN('Team &amp; Salaries'!$N25,'Team &amp; Salaries'!$P25),IF(BG$6&gt;'Team &amp; Salaries'!$M25,IFERROR(MIN('Team &amp; Salaries'!$P25,#REF!+'Team &amp; Salaries'!$N25),MIN('Team &amp; Salaries'!$N25,'Team &amp; Salaries'!$P25)),0))))))</f>
        <v>1</v>
      </c>
      <c r="BH115" s="286">
        <f>IF('Team &amp; Salaries'!$O25="Never",IF(BH$6&gt;='Team &amp; Salaries'!$M25,MIN('Team &amp; Salaries'!$N25,'Team &amp; Salaries'!$P25),0),IF('Team &amp; Salaries'!$O25="Monthly",IF(BH$6='Team &amp; Salaries'!$M25,MIN('Team &amp; Salaries'!$N25,'Team &amp; Salaries'!$P25),IF(BH$6&gt;'Team &amp; Salaries'!$M25,MIN('Team &amp; Salaries'!$P25,BG115+'Team &amp; Salaries'!$N25),0)),IF('Team &amp; Salaries'!$O25="Quarterly",IF(BH$6='Team &amp; Salaries'!$M25,MIN('Team &amp; Salaries'!$N25,'Team &amp; Salaries'!$P25),IF(BH$6&gt;'Team &amp; Salaries'!$M25,IFERROR(MIN('Team &amp; Salaries'!$P25,IF(ISNUMBER(BC115),BC115,0)+'Team &amp; Salaries'!$N25),'Team &amp; Salaries'!$N25),0)),IF('Team &amp; Salaries'!$O25="Annually",IF(BH$6='Team &amp; Salaries'!$M25,MIN('Team &amp; Salaries'!$N25,'Team &amp; Salaries'!$P25),IF(BH$6&gt;'Team &amp; Salaries'!$M25,IFERROR(MIN('Team &amp; Salaries'!$P25,#REF!+'Team &amp; Salaries'!$N25),MIN('Team &amp; Salaries'!$N25,'Team &amp; Salaries'!$P25)),0))))))</f>
        <v>1</v>
      </c>
      <c r="BI115" s="286">
        <f>IF('Team &amp; Salaries'!$O25="Never",IF(BI$6&gt;='Team &amp; Salaries'!$M25,MIN('Team &amp; Salaries'!$N25,'Team &amp; Salaries'!$P25),0),IF('Team &amp; Salaries'!$O25="Monthly",IF(BI$6='Team &amp; Salaries'!$M25,MIN('Team &amp; Salaries'!$N25,'Team &amp; Salaries'!$P25),IF(BI$6&gt;'Team &amp; Salaries'!$M25,MIN('Team &amp; Salaries'!$P25,BH115+'Team &amp; Salaries'!$N25),0)),IF('Team &amp; Salaries'!$O25="Quarterly",IF(BI$6='Team &amp; Salaries'!$M25,MIN('Team &amp; Salaries'!$N25,'Team &amp; Salaries'!$P25),IF(BI$6&gt;'Team &amp; Salaries'!$M25,IFERROR(MIN('Team &amp; Salaries'!$P25,IF(ISNUMBER(BD115),BD115,0)+'Team &amp; Salaries'!$N25),'Team &amp; Salaries'!$N25),0)),IF('Team &amp; Salaries'!$O25="Annually",IF(BI$6='Team &amp; Salaries'!$M25,MIN('Team &amp; Salaries'!$N25,'Team &amp; Salaries'!$P25),IF(BI$6&gt;'Team &amp; Salaries'!$M25,IFERROR(MIN('Team &amp; Salaries'!$P25,#REF!+'Team &amp; Salaries'!$N25),MIN('Team &amp; Salaries'!$N25,'Team &amp; Salaries'!$P25)),0))))))</f>
        <v>1</v>
      </c>
      <c r="BJ115" s="286">
        <f>IF('Team &amp; Salaries'!$O25="Never",IF(BJ$6&gt;='Team &amp; Salaries'!$M25,MIN('Team &amp; Salaries'!$N25,'Team &amp; Salaries'!$P25),0),IF('Team &amp; Salaries'!$O25="Monthly",IF(BJ$6='Team &amp; Salaries'!$M25,MIN('Team &amp; Salaries'!$N25,'Team &amp; Salaries'!$P25),IF(BJ$6&gt;'Team &amp; Salaries'!$M25,MIN('Team &amp; Salaries'!$P25,BI115+'Team &amp; Salaries'!$N25),0)),IF('Team &amp; Salaries'!$O25="Quarterly",IF(BJ$6='Team &amp; Salaries'!$M25,MIN('Team &amp; Salaries'!$N25,'Team &amp; Salaries'!$P25),IF(BJ$6&gt;'Team &amp; Salaries'!$M25,IFERROR(MIN('Team &amp; Salaries'!$P25,IF(ISNUMBER(BE115),BE115,0)+'Team &amp; Salaries'!$N25),'Team &amp; Salaries'!$N25),0)),IF('Team &amp; Salaries'!$O25="Annually",IF(BJ$6='Team &amp; Salaries'!$M25,MIN('Team &amp; Salaries'!$N25,'Team &amp; Salaries'!$P25),IF(BJ$6&gt;'Team &amp; Salaries'!$M25,IFERROR(MIN('Team &amp; Salaries'!$P25,#REF!+'Team &amp; Salaries'!$N25),MIN('Team &amp; Salaries'!$N25,'Team &amp; Salaries'!$P25)),0))))))</f>
        <v>1</v>
      </c>
      <c r="BK115" s="286">
        <f>IF('Team &amp; Salaries'!$O25="Never",IF(BK$6&gt;='Team &amp; Salaries'!$M25,MIN('Team &amp; Salaries'!$N25,'Team &amp; Salaries'!$P25),0),IF('Team &amp; Salaries'!$O25="Monthly",IF(BK$6='Team &amp; Salaries'!$M25,MIN('Team &amp; Salaries'!$N25,'Team &amp; Salaries'!$P25),IF(BK$6&gt;'Team &amp; Salaries'!$M25,MIN('Team &amp; Salaries'!$P25,BJ115+'Team &amp; Salaries'!$N25),0)),IF('Team &amp; Salaries'!$O25="Quarterly",IF(BK$6='Team &amp; Salaries'!$M25,MIN('Team &amp; Salaries'!$N25,'Team &amp; Salaries'!$P25),IF(BK$6&gt;'Team &amp; Salaries'!$M25,IFERROR(MIN('Team &amp; Salaries'!$P25,IF(ISNUMBER(BF115),BF115,0)+'Team &amp; Salaries'!$N25),'Team &amp; Salaries'!$N25),0)),IF('Team &amp; Salaries'!$O25="Annually",IF(BK$6='Team &amp; Salaries'!$M25,MIN('Team &amp; Salaries'!$N25,'Team &amp; Salaries'!$P25),IF(BK$6&gt;'Team &amp; Salaries'!$M25,IFERROR(MIN('Team &amp; Salaries'!$P25,#REF!+'Team &amp; Salaries'!$N25),MIN('Team &amp; Salaries'!$N25,'Team &amp; Salaries'!$P25)),0))))))</f>
        <v>1</v>
      </c>
      <c r="BL115" s="286">
        <f>IF('Team &amp; Salaries'!$O25="Never",IF(BL$6&gt;='Team &amp; Salaries'!$M25,MIN('Team &amp; Salaries'!$N25,'Team &amp; Salaries'!$P25),0),IF('Team &amp; Salaries'!$O25="Monthly",IF(BL$6='Team &amp; Salaries'!$M25,MIN('Team &amp; Salaries'!$N25,'Team &amp; Salaries'!$P25),IF(BL$6&gt;'Team &amp; Salaries'!$M25,MIN('Team &amp; Salaries'!$P25,BK115+'Team &amp; Salaries'!$N25),0)),IF('Team &amp; Salaries'!$O25="Quarterly",IF(BL$6='Team &amp; Salaries'!$M25,MIN('Team &amp; Salaries'!$N25,'Team &amp; Salaries'!$P25),IF(BL$6&gt;'Team &amp; Salaries'!$M25,IFERROR(MIN('Team &amp; Salaries'!$P25,IF(ISNUMBER(BG115),BG115,0)+'Team &amp; Salaries'!$N25),'Team &amp; Salaries'!$N25),0)),IF('Team &amp; Salaries'!$O25="Annually",IF(BL$6='Team &amp; Salaries'!$M25,MIN('Team &amp; Salaries'!$N25,'Team &amp; Salaries'!$P25),IF(BL$6&gt;'Team &amp; Salaries'!$M25,IFERROR(MIN('Team &amp; Salaries'!$P25,#REF!+'Team &amp; Salaries'!$N25),MIN('Team &amp; Salaries'!$N25,'Team &amp; Salaries'!$P25)),0))))))</f>
        <v>1</v>
      </c>
      <c r="BM115" s="286">
        <f>IF('Team &amp; Salaries'!$O25="Never",IF(BM$6&gt;='Team &amp; Salaries'!$M25,MIN('Team &amp; Salaries'!$N25,'Team &amp; Salaries'!$P25),0),IF('Team &amp; Salaries'!$O25="Monthly",IF(BM$6='Team &amp; Salaries'!$M25,MIN('Team &amp; Salaries'!$N25,'Team &amp; Salaries'!$P25),IF(BM$6&gt;'Team &amp; Salaries'!$M25,MIN('Team &amp; Salaries'!$P25,BL115+'Team &amp; Salaries'!$N25),0)),IF('Team &amp; Salaries'!$O25="Quarterly",IF(BM$6='Team &amp; Salaries'!$M25,MIN('Team &amp; Salaries'!$N25,'Team &amp; Salaries'!$P25),IF(BM$6&gt;'Team &amp; Salaries'!$M25,IFERROR(MIN('Team &amp; Salaries'!$P25,IF(ISNUMBER(BH115),BH115,0)+'Team &amp; Salaries'!$N25),'Team &amp; Salaries'!$N25),0)),IF('Team &amp; Salaries'!$O25="Annually",IF(BM$6='Team &amp; Salaries'!$M25,MIN('Team &amp; Salaries'!$N25,'Team &amp; Salaries'!$P25),IF(BM$6&gt;'Team &amp; Salaries'!$M25,IFERROR(MIN('Team &amp; Salaries'!$P25,#REF!+'Team &amp; Salaries'!$N25),MIN('Team &amp; Salaries'!$N25,'Team &amp; Salaries'!$P25)),0))))))</f>
        <v>1</v>
      </c>
      <c r="BN115" s="286">
        <f>IF('Team &amp; Salaries'!$O25="Never",IF(BN$6&gt;='Team &amp; Salaries'!$M25,MIN('Team &amp; Salaries'!$N25,'Team &amp; Salaries'!$P25),0),IF('Team &amp; Salaries'!$O25="Monthly",IF(BN$6='Team &amp; Salaries'!$M25,MIN('Team &amp; Salaries'!$N25,'Team &amp; Salaries'!$P25),IF(BN$6&gt;'Team &amp; Salaries'!$M25,MIN('Team &amp; Salaries'!$P25,BM115+'Team &amp; Salaries'!$N25),0)),IF('Team &amp; Salaries'!$O25="Quarterly",IF(BN$6='Team &amp; Salaries'!$M25,MIN('Team &amp; Salaries'!$N25,'Team &amp; Salaries'!$P25),IF(BN$6&gt;'Team &amp; Salaries'!$M25,IFERROR(MIN('Team &amp; Salaries'!$P25,IF(ISNUMBER(BI115),BI115,0)+'Team &amp; Salaries'!$N25),'Team &amp; Salaries'!$N25),0)),IF('Team &amp; Salaries'!$O25="Annually",IF(BN$6='Team &amp; Salaries'!$M25,MIN('Team &amp; Salaries'!$N25,'Team &amp; Salaries'!$P25),IF(BN$6&gt;'Team &amp; Salaries'!$M25,IFERROR(MIN('Team &amp; Salaries'!$P25,#REF!+'Team &amp; Salaries'!$N25),MIN('Team &amp; Salaries'!$N25,'Team &amp; Salaries'!$P25)),0))))))</f>
        <v>1</v>
      </c>
      <c r="BO115" s="286">
        <f>IF('Team &amp; Salaries'!$O25="Never",IF(BO$6&gt;='Team &amp; Salaries'!$M25,MIN('Team &amp; Salaries'!$N25,'Team &amp; Salaries'!$P25),0),IF('Team &amp; Salaries'!$O25="Monthly",IF(BO$6='Team &amp; Salaries'!$M25,MIN('Team &amp; Salaries'!$N25,'Team &amp; Salaries'!$P25),IF(BO$6&gt;'Team &amp; Salaries'!$M25,MIN('Team &amp; Salaries'!$P25,BN115+'Team &amp; Salaries'!$N25),0)),IF('Team &amp; Salaries'!$O25="Quarterly",IF(BO$6='Team &amp; Salaries'!$M25,MIN('Team &amp; Salaries'!$N25,'Team &amp; Salaries'!$P25),IF(BO$6&gt;'Team &amp; Salaries'!$M25,IFERROR(MIN('Team &amp; Salaries'!$P25,IF(ISNUMBER(BJ115),BJ115,0)+'Team &amp; Salaries'!$N25),'Team &amp; Salaries'!$N25),0)),IF('Team &amp; Salaries'!$O25="Annually",IF(BO$6='Team &amp; Salaries'!$M25,MIN('Team &amp; Salaries'!$N25,'Team &amp; Salaries'!$P25),IF(BO$6&gt;'Team &amp; Salaries'!$M25,IFERROR(MIN('Team &amp; Salaries'!$P25,#REF!+'Team &amp; Salaries'!$N25),MIN('Team &amp; Salaries'!$N25,'Team &amp; Salaries'!$P25)),0))))))</f>
        <v>1</v>
      </c>
      <c r="BP115" s="286">
        <f>IF('Team &amp; Salaries'!$O25="Never",IF(BP$6&gt;='Team &amp; Salaries'!$M25,MIN('Team &amp; Salaries'!$N25,'Team &amp; Salaries'!$P25),0),IF('Team &amp; Salaries'!$O25="Monthly",IF(BP$6='Team &amp; Salaries'!$M25,MIN('Team &amp; Salaries'!$N25,'Team &amp; Salaries'!$P25),IF(BP$6&gt;'Team &amp; Salaries'!$M25,MIN('Team &amp; Salaries'!$P25,BO115+'Team &amp; Salaries'!$N25),0)),IF('Team &amp; Salaries'!$O25="Quarterly",IF(BP$6='Team &amp; Salaries'!$M25,MIN('Team &amp; Salaries'!$N25,'Team &amp; Salaries'!$P25),IF(BP$6&gt;'Team &amp; Salaries'!$M25,IFERROR(MIN('Team &amp; Salaries'!$P25,IF(ISNUMBER(BK115),BK115,0)+'Team &amp; Salaries'!$N25),'Team &amp; Salaries'!$N25),0)),IF('Team &amp; Salaries'!$O25="Annually",IF(BP$6='Team &amp; Salaries'!$M25,MIN('Team &amp; Salaries'!$N25,'Team &amp; Salaries'!$P25),IF(BP$6&gt;'Team &amp; Salaries'!$M25,IFERROR(MIN('Team &amp; Salaries'!$P25,#REF!+'Team &amp; Salaries'!$N25),MIN('Team &amp; Salaries'!$N25,'Team &amp; Salaries'!$P25)),0))))))</f>
        <v>1</v>
      </c>
      <c r="BQ115" s="286">
        <f>IF('Team &amp; Salaries'!$O25="Never",IF(BQ$6&gt;='Team &amp; Salaries'!$M25,MIN('Team &amp; Salaries'!$N25,'Team &amp; Salaries'!$P25),0),IF('Team &amp; Salaries'!$O25="Monthly",IF(BQ$6='Team &amp; Salaries'!$M25,MIN('Team &amp; Salaries'!$N25,'Team &amp; Salaries'!$P25),IF(BQ$6&gt;'Team &amp; Salaries'!$M25,MIN('Team &amp; Salaries'!$P25,BP115+'Team &amp; Salaries'!$N25),0)),IF('Team &amp; Salaries'!$O25="Quarterly",IF(BQ$6='Team &amp; Salaries'!$M25,MIN('Team &amp; Salaries'!$N25,'Team &amp; Salaries'!$P25),IF(BQ$6&gt;'Team &amp; Salaries'!$M25,IFERROR(MIN('Team &amp; Salaries'!$P25,IF(ISNUMBER(BL115),BL115,0)+'Team &amp; Salaries'!$N25),'Team &amp; Salaries'!$N25),0)),IF('Team &amp; Salaries'!$O25="Annually",IF(BQ$6='Team &amp; Salaries'!$M25,MIN('Team &amp; Salaries'!$N25,'Team &amp; Salaries'!$P25),IF(BQ$6&gt;'Team &amp; Salaries'!$M25,IFERROR(MIN('Team &amp; Salaries'!$P25,#REF!+'Team &amp; Salaries'!$N25),MIN('Team &amp; Salaries'!$N25,'Team &amp; Salaries'!$P25)),0))))))</f>
        <v>1</v>
      </c>
      <c r="BR115" s="286">
        <f>IF('Team &amp; Salaries'!$O25="Never",IF(BR$6&gt;='Team &amp; Salaries'!$M25,MIN('Team &amp; Salaries'!$N25,'Team &amp; Salaries'!$P25),0),IF('Team &amp; Salaries'!$O25="Monthly",IF(BR$6='Team &amp; Salaries'!$M25,MIN('Team &amp; Salaries'!$N25,'Team &amp; Salaries'!$P25),IF(BR$6&gt;'Team &amp; Salaries'!$M25,MIN('Team &amp; Salaries'!$P25,BQ115+'Team &amp; Salaries'!$N25),0)),IF('Team &amp; Salaries'!$O25="Quarterly",IF(BR$6='Team &amp; Salaries'!$M25,MIN('Team &amp; Salaries'!$N25,'Team &amp; Salaries'!$P25),IF(BR$6&gt;'Team &amp; Salaries'!$M25,IFERROR(MIN('Team &amp; Salaries'!$P25,IF(ISNUMBER(BM115),BM115,0)+'Team &amp; Salaries'!$N25),'Team &amp; Salaries'!$N25),0)),IF('Team &amp; Salaries'!$O25="Annually",IF(BR$6='Team &amp; Salaries'!$M25,MIN('Team &amp; Salaries'!$N25,'Team &amp; Salaries'!$P25),IF(BR$6&gt;'Team &amp; Salaries'!$M25,IFERROR(MIN('Team &amp; Salaries'!$P25,#REF!+'Team &amp; Salaries'!$N25),MIN('Team &amp; Salaries'!$N25,'Team &amp; Salaries'!$P25)),0))))))</f>
        <v>1</v>
      </c>
      <c r="BS115" s="286">
        <f>IF('Team &amp; Salaries'!$O25="Never",IF(BS$6&gt;='Team &amp; Salaries'!$M25,MIN('Team &amp; Salaries'!$N25,'Team &amp; Salaries'!$P25),0),IF('Team &amp; Salaries'!$O25="Monthly",IF(BS$6='Team &amp; Salaries'!$M25,MIN('Team &amp; Salaries'!$N25,'Team &amp; Salaries'!$P25),IF(BS$6&gt;'Team &amp; Salaries'!$M25,MIN('Team &amp; Salaries'!$P25,BR115+'Team &amp; Salaries'!$N25),0)),IF('Team &amp; Salaries'!$O25="Quarterly",IF(BS$6='Team &amp; Salaries'!$M25,MIN('Team &amp; Salaries'!$N25,'Team &amp; Salaries'!$P25),IF(BS$6&gt;'Team &amp; Salaries'!$M25,IFERROR(MIN('Team &amp; Salaries'!$P25,IF(ISNUMBER(BN115),BN115,0)+'Team &amp; Salaries'!$N25),'Team &amp; Salaries'!$N25),0)),IF('Team &amp; Salaries'!$O25="Annually",IF(BS$6='Team &amp; Salaries'!$M25,MIN('Team &amp; Salaries'!$N25,'Team &amp; Salaries'!$P25),IF(BS$6&gt;'Team &amp; Salaries'!$M25,IFERROR(MIN('Team &amp; Salaries'!$P25,#REF!+'Team &amp; Salaries'!$N25),MIN('Team &amp; Salaries'!$N25,'Team &amp; Salaries'!$P25)),0))))))</f>
        <v>1</v>
      </c>
      <c r="BT115" s="286">
        <f>IF('Team &amp; Salaries'!$O25="Never",IF(BT$6&gt;='Team &amp; Salaries'!$M25,MIN('Team &amp; Salaries'!$N25,'Team &amp; Salaries'!$P25),0),IF('Team &amp; Salaries'!$O25="Monthly",IF(BT$6='Team &amp; Salaries'!$M25,MIN('Team &amp; Salaries'!$N25,'Team &amp; Salaries'!$P25),IF(BT$6&gt;'Team &amp; Salaries'!$M25,MIN('Team &amp; Salaries'!$P25,BS115+'Team &amp; Salaries'!$N25),0)),IF('Team &amp; Salaries'!$O25="Quarterly",IF(BT$6='Team &amp; Salaries'!$M25,MIN('Team &amp; Salaries'!$N25,'Team &amp; Salaries'!$P25),IF(BT$6&gt;'Team &amp; Salaries'!$M25,IFERROR(MIN('Team &amp; Salaries'!$P25,IF(ISNUMBER(BO115),BO115,0)+'Team &amp; Salaries'!$N25),'Team &amp; Salaries'!$N25),0)),IF('Team &amp; Salaries'!$O25="Annually",IF(BT$6='Team &amp; Salaries'!$M25,MIN('Team &amp; Salaries'!$N25,'Team &amp; Salaries'!$P25),IF(BT$6&gt;'Team &amp; Salaries'!$M25,IFERROR(MIN('Team &amp; Salaries'!$P25,#REF!+'Team &amp; Salaries'!$N25),MIN('Team &amp; Salaries'!$N25,'Team &amp; Salaries'!$P25)),0))))))</f>
        <v>1</v>
      </c>
      <c r="BU115" s="286">
        <f>IF('Team &amp; Salaries'!$O25="Never",IF(BU$6&gt;='Team &amp; Salaries'!$M25,MIN('Team &amp; Salaries'!$N25,'Team &amp; Salaries'!$P25),0),IF('Team &amp; Salaries'!$O25="Monthly",IF(BU$6='Team &amp; Salaries'!$M25,MIN('Team &amp; Salaries'!$N25,'Team &amp; Salaries'!$P25),IF(BU$6&gt;'Team &amp; Salaries'!$M25,MIN('Team &amp; Salaries'!$P25,BT115+'Team &amp; Salaries'!$N25),0)),IF('Team &amp; Salaries'!$O25="Quarterly",IF(BU$6='Team &amp; Salaries'!$M25,MIN('Team &amp; Salaries'!$N25,'Team &amp; Salaries'!$P25),IF(BU$6&gt;'Team &amp; Salaries'!$M25,IFERROR(MIN('Team &amp; Salaries'!$P25,IF(ISNUMBER(BP115),BP115,0)+'Team &amp; Salaries'!$N25),'Team &amp; Salaries'!$N25),0)),IF('Team &amp; Salaries'!$O25="Annually",IF(BU$6='Team &amp; Salaries'!$M25,MIN('Team &amp; Salaries'!$N25,'Team &amp; Salaries'!$P25),IF(BU$6&gt;'Team &amp; Salaries'!$M25,IFERROR(MIN('Team &amp; Salaries'!$P25,#REF!+'Team &amp; Salaries'!$N25),MIN('Team &amp; Salaries'!$N25,'Team &amp; Salaries'!$P25)),0))))))</f>
        <v>1</v>
      </c>
      <c r="BV115" s="286">
        <f>IF('Team &amp; Salaries'!$O25="Never",IF(BV$6&gt;='Team &amp; Salaries'!$M25,MIN('Team &amp; Salaries'!$N25,'Team &amp; Salaries'!$P25),0),IF('Team &amp; Salaries'!$O25="Monthly",IF(BV$6='Team &amp; Salaries'!$M25,MIN('Team &amp; Salaries'!$N25,'Team &amp; Salaries'!$P25),IF(BV$6&gt;'Team &amp; Salaries'!$M25,MIN('Team &amp; Salaries'!$P25,BU115+'Team &amp; Salaries'!$N25),0)),IF('Team &amp; Salaries'!$O25="Quarterly",IF(BV$6='Team &amp; Salaries'!$M25,MIN('Team &amp; Salaries'!$N25,'Team &amp; Salaries'!$P25),IF(BV$6&gt;'Team &amp; Salaries'!$M25,IFERROR(MIN('Team &amp; Salaries'!$P25,IF(ISNUMBER(BQ115),BQ115,0)+'Team &amp; Salaries'!$N25),'Team &amp; Salaries'!$N25),0)),IF('Team &amp; Salaries'!$O25="Annually",IF(BV$6='Team &amp; Salaries'!$M25,MIN('Team &amp; Salaries'!$N25,'Team &amp; Salaries'!$P25),IF(BV$6&gt;'Team &amp; Salaries'!$M25,IFERROR(MIN('Team &amp; Salaries'!$P25,#REF!+'Team &amp; Salaries'!$N25),MIN('Team &amp; Salaries'!$N25,'Team &amp; Salaries'!$P25)),0))))))</f>
        <v>1</v>
      </c>
      <c r="BW115" s="286">
        <f>IF('Team &amp; Salaries'!$O25="Never",IF(BW$6&gt;='Team &amp; Salaries'!$M25,MIN('Team &amp; Salaries'!$N25,'Team &amp; Salaries'!$P25),0),IF('Team &amp; Salaries'!$O25="Monthly",IF(BW$6='Team &amp; Salaries'!$M25,MIN('Team &amp; Salaries'!$N25,'Team &amp; Salaries'!$P25),IF(BW$6&gt;'Team &amp; Salaries'!$M25,MIN('Team &amp; Salaries'!$P25,BV115+'Team &amp; Salaries'!$N25),0)),IF('Team &amp; Salaries'!$O25="Quarterly",IF(BW$6='Team &amp; Salaries'!$M25,MIN('Team &amp; Salaries'!$N25,'Team &amp; Salaries'!$P25),IF(BW$6&gt;'Team &amp; Salaries'!$M25,IFERROR(MIN('Team &amp; Salaries'!$P25,IF(ISNUMBER(BR115),BR115,0)+'Team &amp; Salaries'!$N25),'Team &amp; Salaries'!$N25),0)),IF('Team &amp; Salaries'!$O25="Annually",IF(BW$6='Team &amp; Salaries'!$M25,MIN('Team &amp; Salaries'!$N25,'Team &amp; Salaries'!$P25),IF(BW$6&gt;'Team &amp; Salaries'!$M25,IFERROR(MIN('Team &amp; Salaries'!$P25,#REF!+'Team &amp; Salaries'!$N25),MIN('Team &amp; Salaries'!$N25,'Team &amp; Salaries'!$P25)),0))))))</f>
        <v>1</v>
      </c>
      <c r="BX115" s="286">
        <f>IF('Team &amp; Salaries'!$O25="Never",IF(BX$6&gt;='Team &amp; Salaries'!$M25,MIN('Team &amp; Salaries'!$N25,'Team &amp; Salaries'!$P25),0),IF('Team &amp; Salaries'!$O25="Monthly",IF(BX$6='Team &amp; Salaries'!$M25,MIN('Team &amp; Salaries'!$N25,'Team &amp; Salaries'!$P25),IF(BX$6&gt;'Team &amp; Salaries'!$M25,MIN('Team &amp; Salaries'!$P25,BW115+'Team &amp; Salaries'!$N25),0)),IF('Team &amp; Salaries'!$O25="Quarterly",IF(BX$6='Team &amp; Salaries'!$M25,MIN('Team &amp; Salaries'!$N25,'Team &amp; Salaries'!$P25),IF(BX$6&gt;'Team &amp; Salaries'!$M25,IFERROR(MIN('Team &amp; Salaries'!$P25,IF(ISNUMBER(BS115),BS115,0)+'Team &amp; Salaries'!$N25),'Team &amp; Salaries'!$N25),0)),IF('Team &amp; Salaries'!$O25="Annually",IF(BX$6='Team &amp; Salaries'!$M25,MIN('Team &amp; Salaries'!$N25,'Team &amp; Salaries'!$P25),IF(BX$6&gt;'Team &amp; Salaries'!$M25,IFERROR(MIN('Team &amp; Salaries'!$P25,#REF!+'Team &amp; Salaries'!$N25),MIN('Team &amp; Salaries'!$N25,'Team &amp; Salaries'!$P25)),0))))))</f>
        <v>1</v>
      </c>
      <c r="BY115" s="286">
        <f>IF('Team &amp; Salaries'!$O25="Never",IF(BY$6&gt;='Team &amp; Salaries'!$M25,MIN('Team &amp; Salaries'!$N25,'Team &amp; Salaries'!$P25),0),IF('Team &amp; Salaries'!$O25="Monthly",IF(BY$6='Team &amp; Salaries'!$M25,MIN('Team &amp; Salaries'!$N25,'Team &amp; Salaries'!$P25),IF(BY$6&gt;'Team &amp; Salaries'!$M25,MIN('Team &amp; Salaries'!$P25,BX115+'Team &amp; Salaries'!$N25),0)),IF('Team &amp; Salaries'!$O25="Quarterly",IF(BY$6='Team &amp; Salaries'!$M25,MIN('Team &amp; Salaries'!$N25,'Team &amp; Salaries'!$P25),IF(BY$6&gt;'Team &amp; Salaries'!$M25,IFERROR(MIN('Team &amp; Salaries'!$P25,IF(ISNUMBER(BT115),BT115,0)+'Team &amp; Salaries'!$N25),'Team &amp; Salaries'!$N25),0)),IF('Team &amp; Salaries'!$O25="Annually",IF(BY$6='Team &amp; Salaries'!$M25,MIN('Team &amp; Salaries'!$N25,'Team &amp; Salaries'!$P25),IF(BY$6&gt;'Team &amp; Salaries'!$M25,IFERROR(MIN('Team &amp; Salaries'!$P25,#REF!+'Team &amp; Salaries'!$N25),MIN('Team &amp; Salaries'!$N25,'Team &amp; Salaries'!$P25)),0))))))</f>
        <v>1</v>
      </c>
      <c r="BZ115" s="286">
        <f>IF('Team &amp; Salaries'!$O25="Never",IF(BZ$6&gt;='Team &amp; Salaries'!$M25,MIN('Team &amp; Salaries'!$N25,'Team &amp; Salaries'!$P25),0),IF('Team &amp; Salaries'!$O25="Monthly",IF(BZ$6='Team &amp; Salaries'!$M25,MIN('Team &amp; Salaries'!$N25,'Team &amp; Salaries'!$P25),IF(BZ$6&gt;'Team &amp; Salaries'!$M25,MIN('Team &amp; Salaries'!$P25,BY115+'Team &amp; Salaries'!$N25),0)),IF('Team &amp; Salaries'!$O25="Quarterly",IF(BZ$6='Team &amp; Salaries'!$M25,MIN('Team &amp; Salaries'!$N25,'Team &amp; Salaries'!$P25),IF(BZ$6&gt;'Team &amp; Salaries'!$M25,IFERROR(MIN('Team &amp; Salaries'!$P25,IF(ISNUMBER(BU115),BU115,0)+'Team &amp; Salaries'!$N25),'Team &amp; Salaries'!$N25),0)),IF('Team &amp; Salaries'!$O25="Annually",IF(BZ$6='Team &amp; Salaries'!$M25,MIN('Team &amp; Salaries'!$N25,'Team &amp; Salaries'!$P25),IF(BZ$6&gt;'Team &amp; Salaries'!$M25,IFERROR(MIN('Team &amp; Salaries'!$P25,#REF!+'Team &amp; Salaries'!$N25),MIN('Team &amp; Salaries'!$N25,'Team &amp; Salaries'!$P25)),0))))))</f>
        <v>1</v>
      </c>
      <c r="CA115" s="286">
        <f>IF('Team &amp; Salaries'!$O25="Never",IF(CA$6&gt;='Team &amp; Salaries'!$M25,MIN('Team &amp; Salaries'!$N25,'Team &amp; Salaries'!$P25),0),IF('Team &amp; Salaries'!$O25="Monthly",IF(CA$6='Team &amp; Salaries'!$M25,MIN('Team &amp; Salaries'!$N25,'Team &amp; Salaries'!$P25),IF(CA$6&gt;'Team &amp; Salaries'!$M25,MIN('Team &amp; Salaries'!$P25,BZ115+'Team &amp; Salaries'!$N25),0)),IF('Team &amp; Salaries'!$O25="Quarterly",IF(CA$6='Team &amp; Salaries'!$M25,MIN('Team &amp; Salaries'!$N25,'Team &amp; Salaries'!$P25),IF(CA$6&gt;'Team &amp; Salaries'!$M25,IFERROR(MIN('Team &amp; Salaries'!$P25,IF(ISNUMBER(BV115),BV115,0)+'Team &amp; Salaries'!$N25),'Team &amp; Salaries'!$N25),0)),IF('Team &amp; Salaries'!$O25="Annually",IF(CA$6='Team &amp; Salaries'!$M25,MIN('Team &amp; Salaries'!$N25,'Team &amp; Salaries'!$P25),IF(CA$6&gt;'Team &amp; Salaries'!$M25,IFERROR(MIN('Team &amp; Salaries'!$P25,#REF!+'Team &amp; Salaries'!$N25),MIN('Team &amp; Salaries'!$N25,'Team &amp; Salaries'!$P25)),0))))))</f>
        <v>1</v>
      </c>
      <c r="CB115" s="286">
        <f>IF('Team &amp; Salaries'!$O25="Never",IF(CB$6&gt;='Team &amp; Salaries'!$M25,MIN('Team &amp; Salaries'!$N25,'Team &amp; Salaries'!$P25),0),IF('Team &amp; Salaries'!$O25="Monthly",IF(CB$6='Team &amp; Salaries'!$M25,MIN('Team &amp; Salaries'!$N25,'Team &amp; Salaries'!$P25),IF(CB$6&gt;'Team &amp; Salaries'!$M25,MIN('Team &amp; Salaries'!$P25,CA115+'Team &amp; Salaries'!$N25),0)),IF('Team &amp; Salaries'!$O25="Quarterly",IF(CB$6='Team &amp; Salaries'!$M25,MIN('Team &amp; Salaries'!$N25,'Team &amp; Salaries'!$P25),IF(CB$6&gt;'Team &amp; Salaries'!$M25,IFERROR(MIN('Team &amp; Salaries'!$P25,IF(ISNUMBER(BW115),BW115,0)+'Team &amp; Salaries'!$N25),'Team &amp; Salaries'!$N25),0)),IF('Team &amp; Salaries'!$O25="Annually",IF(CB$6='Team &amp; Salaries'!$M25,MIN('Team &amp; Salaries'!$N25,'Team &amp; Salaries'!$P25),IF(CB$6&gt;'Team &amp; Salaries'!$M25,IFERROR(MIN('Team &amp; Salaries'!$P25,#REF!+'Team &amp; Salaries'!$N25),MIN('Team &amp; Salaries'!$N25,'Team &amp; Salaries'!$P25)),0))))))</f>
        <v>1</v>
      </c>
      <c r="CC115" s="286">
        <f>IF('Team &amp; Salaries'!$O25="Never",IF(CC$6&gt;='Team &amp; Salaries'!$M25,MIN('Team &amp; Salaries'!$N25,'Team &amp; Salaries'!$P25),0),IF('Team &amp; Salaries'!$O25="Monthly",IF(CC$6='Team &amp; Salaries'!$M25,MIN('Team &amp; Salaries'!$N25,'Team &amp; Salaries'!$P25),IF(CC$6&gt;'Team &amp; Salaries'!$M25,MIN('Team &amp; Salaries'!$P25,CB115+'Team &amp; Salaries'!$N25),0)),IF('Team &amp; Salaries'!$O25="Quarterly",IF(CC$6='Team &amp; Salaries'!$M25,MIN('Team &amp; Salaries'!$N25,'Team &amp; Salaries'!$P25),IF(CC$6&gt;'Team &amp; Salaries'!$M25,IFERROR(MIN('Team &amp; Salaries'!$P25,IF(ISNUMBER(BX115),BX115,0)+'Team &amp; Salaries'!$N25),'Team &amp; Salaries'!$N25),0)),IF('Team &amp; Salaries'!$O25="Annually",IF(CC$6='Team &amp; Salaries'!$M25,MIN('Team &amp; Salaries'!$N25,'Team &amp; Salaries'!$P25),IF(CC$6&gt;'Team &amp; Salaries'!$M25,IFERROR(MIN('Team &amp; Salaries'!$P25,#REF!+'Team &amp; Salaries'!$N25),MIN('Team &amp; Salaries'!$N25,'Team &amp; Salaries'!$P25)),0))))))</f>
        <v>1</v>
      </c>
      <c r="CD115" s="286">
        <f>IF('Team &amp; Salaries'!$O25="Never",IF(CD$6&gt;='Team &amp; Salaries'!$M25,MIN('Team &amp; Salaries'!$N25,'Team &amp; Salaries'!$P25),0),IF('Team &amp; Salaries'!$O25="Monthly",IF(CD$6='Team &amp; Salaries'!$M25,MIN('Team &amp; Salaries'!$N25,'Team &amp; Salaries'!$P25),IF(CD$6&gt;'Team &amp; Salaries'!$M25,MIN('Team &amp; Salaries'!$P25,CC115+'Team &amp; Salaries'!$N25),0)),IF('Team &amp; Salaries'!$O25="Quarterly",IF(CD$6='Team &amp; Salaries'!$M25,MIN('Team &amp; Salaries'!$N25,'Team &amp; Salaries'!$P25),IF(CD$6&gt;'Team &amp; Salaries'!$M25,IFERROR(MIN('Team &amp; Salaries'!$P25,IF(ISNUMBER(BY115),BY115,0)+'Team &amp; Salaries'!$N25),'Team &amp; Salaries'!$N25),0)),IF('Team &amp; Salaries'!$O25="Annually",IF(CD$6='Team &amp; Salaries'!$M25,MIN('Team &amp; Salaries'!$N25,'Team &amp; Salaries'!$P25),IF(CD$6&gt;'Team &amp; Salaries'!$M25,IFERROR(MIN('Team &amp; Salaries'!$P25,#REF!+'Team &amp; Salaries'!$N25),MIN('Team &amp; Salaries'!$N25,'Team &amp; Salaries'!$P25)),0))))))</f>
        <v>1</v>
      </c>
      <c r="CE115" s="286">
        <f>IF('Team &amp; Salaries'!$O25="Never",IF(CE$6&gt;='Team &amp; Salaries'!$M25,MIN('Team &amp; Salaries'!$N25,'Team &amp; Salaries'!$P25),0),IF('Team &amp; Salaries'!$O25="Monthly",IF(CE$6='Team &amp; Salaries'!$M25,MIN('Team &amp; Salaries'!$N25,'Team &amp; Salaries'!$P25),IF(CE$6&gt;'Team &amp; Salaries'!$M25,MIN('Team &amp; Salaries'!$P25,CD115+'Team &amp; Salaries'!$N25),0)),IF('Team &amp; Salaries'!$O25="Quarterly",IF(CE$6='Team &amp; Salaries'!$M25,MIN('Team &amp; Salaries'!$N25,'Team &amp; Salaries'!$P25),IF(CE$6&gt;'Team &amp; Salaries'!$M25,IFERROR(MIN('Team &amp; Salaries'!$P25,IF(ISNUMBER(BZ115),BZ115,0)+'Team &amp; Salaries'!$N25),'Team &amp; Salaries'!$N25),0)),IF('Team &amp; Salaries'!$O25="Annually",IF(CE$6='Team &amp; Salaries'!$M25,MIN('Team &amp; Salaries'!$N25,'Team &amp; Salaries'!$P25),IF(CE$6&gt;'Team &amp; Salaries'!$M25,IFERROR(MIN('Team &amp; Salaries'!$P25,#REF!+'Team &amp; Salaries'!$N25),MIN('Team &amp; Salaries'!$N25,'Team &amp; Salaries'!$P25)),0))))))</f>
        <v>1</v>
      </c>
      <c r="CF115" s="286">
        <f>IF('Team &amp; Salaries'!$O25="Never",IF(CF$6&gt;='Team &amp; Salaries'!$M25,MIN('Team &amp; Salaries'!$N25,'Team &amp; Salaries'!$P25),0),IF('Team &amp; Salaries'!$O25="Monthly",IF(CF$6='Team &amp; Salaries'!$M25,MIN('Team &amp; Salaries'!$N25,'Team &amp; Salaries'!$P25),IF(CF$6&gt;'Team &amp; Salaries'!$M25,MIN('Team &amp; Salaries'!$P25,CE115+'Team &amp; Salaries'!$N25),0)),IF('Team &amp; Salaries'!$O25="Quarterly",IF(CF$6='Team &amp; Salaries'!$M25,MIN('Team &amp; Salaries'!$N25,'Team &amp; Salaries'!$P25),IF(CF$6&gt;'Team &amp; Salaries'!$M25,IFERROR(MIN('Team &amp; Salaries'!$P25,IF(ISNUMBER(CA115),CA115,0)+'Team &amp; Salaries'!$N25),'Team &amp; Salaries'!$N25),0)),IF('Team &amp; Salaries'!$O25="Annually",IF(CF$6='Team &amp; Salaries'!$M25,MIN('Team &amp; Salaries'!$N25,'Team &amp; Salaries'!$P25),IF(CF$6&gt;'Team &amp; Salaries'!$M25,IFERROR(MIN('Team &amp; Salaries'!$P25,#REF!+'Team &amp; Salaries'!$N25),MIN('Team &amp; Salaries'!$N25,'Team &amp; Salaries'!$P25)),0))))))</f>
        <v>1</v>
      </c>
      <c r="CG115" s="286">
        <f>IF('Team &amp; Salaries'!$O25="Never",IF(CG$6&gt;='Team &amp; Salaries'!$M25,MIN('Team &amp; Salaries'!$N25,'Team &amp; Salaries'!$P25),0),IF('Team &amp; Salaries'!$O25="Monthly",IF(CG$6='Team &amp; Salaries'!$M25,MIN('Team &amp; Salaries'!$N25,'Team &amp; Salaries'!$P25),IF(CG$6&gt;'Team &amp; Salaries'!$M25,MIN('Team &amp; Salaries'!$P25,CF115+'Team &amp; Salaries'!$N25),0)),IF('Team &amp; Salaries'!$O25="Quarterly",IF(CG$6='Team &amp; Salaries'!$M25,MIN('Team &amp; Salaries'!$N25,'Team &amp; Salaries'!$P25),IF(CG$6&gt;'Team &amp; Salaries'!$M25,IFERROR(MIN('Team &amp; Salaries'!$P25,IF(ISNUMBER(CB115),CB115,0)+'Team &amp; Salaries'!$N25),'Team &amp; Salaries'!$N25),0)),IF('Team &amp; Salaries'!$O25="Annually",IF(CG$6='Team &amp; Salaries'!$M25,MIN('Team &amp; Salaries'!$N25,'Team &amp; Salaries'!$P25),IF(CG$6&gt;'Team &amp; Salaries'!$M25,IFERROR(MIN('Team &amp; Salaries'!$P25,#REF!+'Team &amp; Salaries'!$N25),MIN('Team &amp; Salaries'!$N25,'Team &amp; Salaries'!$P25)),0))))))</f>
        <v>1</v>
      </c>
      <c r="CH115" s="286">
        <f>IF('Team &amp; Salaries'!$O25="Never",IF(CH$6&gt;='Team &amp; Salaries'!$M25,MIN('Team &amp; Salaries'!$N25,'Team &amp; Salaries'!$P25),0),IF('Team &amp; Salaries'!$O25="Monthly",IF(CH$6='Team &amp; Salaries'!$M25,MIN('Team &amp; Salaries'!$N25,'Team &amp; Salaries'!$P25),IF(CH$6&gt;'Team &amp; Salaries'!$M25,MIN('Team &amp; Salaries'!$P25,CG115+'Team &amp; Salaries'!$N25),0)),IF('Team &amp; Salaries'!$O25="Quarterly",IF(CH$6='Team &amp; Salaries'!$M25,MIN('Team &amp; Salaries'!$N25,'Team &amp; Salaries'!$P25),IF(CH$6&gt;'Team &amp; Salaries'!$M25,IFERROR(MIN('Team &amp; Salaries'!$P25,IF(ISNUMBER(CC115),CC115,0)+'Team &amp; Salaries'!$N25),'Team &amp; Salaries'!$N25),0)),IF('Team &amp; Salaries'!$O25="Annually",IF(CH$6='Team &amp; Salaries'!$M25,MIN('Team &amp; Salaries'!$N25,'Team &amp; Salaries'!$P25),IF(CH$6&gt;'Team &amp; Salaries'!$M25,IFERROR(MIN('Team &amp; Salaries'!$P25,#REF!+'Team &amp; Salaries'!$N25),MIN('Team &amp; Salaries'!$N25,'Team &amp; Salaries'!$P25)),0))))))</f>
        <v>1</v>
      </c>
      <c r="CI115" s="286">
        <f>IF('Team &amp; Salaries'!$O25="Never",IF(CI$6&gt;='Team &amp; Salaries'!$M25,MIN('Team &amp; Salaries'!$N25,'Team &amp; Salaries'!$P25),0),IF('Team &amp; Salaries'!$O25="Monthly",IF(CI$6='Team &amp; Salaries'!$M25,MIN('Team &amp; Salaries'!$N25,'Team &amp; Salaries'!$P25),IF(CI$6&gt;'Team &amp; Salaries'!$M25,MIN('Team &amp; Salaries'!$P25,CH115+'Team &amp; Salaries'!$N25),0)),IF('Team &amp; Salaries'!$O25="Quarterly",IF(CI$6='Team &amp; Salaries'!$M25,MIN('Team &amp; Salaries'!$N25,'Team &amp; Salaries'!$P25),IF(CI$6&gt;'Team &amp; Salaries'!$M25,IFERROR(MIN('Team &amp; Salaries'!$P25,IF(ISNUMBER(CD115),CD115,0)+'Team &amp; Salaries'!$N25),'Team &amp; Salaries'!$N25),0)),IF('Team &amp; Salaries'!$O25="Annually",IF(CI$6='Team &amp; Salaries'!$M25,MIN('Team &amp; Salaries'!$N25,'Team &amp; Salaries'!$P25),IF(CI$6&gt;'Team &amp; Salaries'!$M25,IFERROR(MIN('Team &amp; Salaries'!$P25,#REF!+'Team &amp; Salaries'!$N25),MIN('Team &amp; Salaries'!$N25,'Team &amp; Salaries'!$P25)),0))))))</f>
        <v>1</v>
      </c>
      <c r="CJ115" s="286">
        <f>IF('Team &amp; Salaries'!$O25="Never",IF(CJ$6&gt;='Team &amp; Salaries'!$M25,MIN('Team &amp; Salaries'!$N25,'Team &amp; Salaries'!$P25),0),IF('Team &amp; Salaries'!$O25="Monthly",IF(CJ$6='Team &amp; Salaries'!$M25,MIN('Team &amp; Salaries'!$N25,'Team &amp; Salaries'!$P25),IF(CJ$6&gt;'Team &amp; Salaries'!$M25,MIN('Team &amp; Salaries'!$P25,CI115+'Team &amp; Salaries'!$N25),0)),IF('Team &amp; Salaries'!$O25="Quarterly",IF(CJ$6='Team &amp; Salaries'!$M25,MIN('Team &amp; Salaries'!$N25,'Team &amp; Salaries'!$P25),IF(CJ$6&gt;'Team &amp; Salaries'!$M25,IFERROR(MIN('Team &amp; Salaries'!$P25,IF(ISNUMBER(CE115),CE115,0)+'Team &amp; Salaries'!$N25),'Team &amp; Salaries'!$N25),0)),IF('Team &amp; Salaries'!$O25="Annually",IF(CJ$6='Team &amp; Salaries'!$M25,MIN('Team &amp; Salaries'!$N25,'Team &amp; Salaries'!$P25),IF(CJ$6&gt;'Team &amp; Salaries'!$M25,IFERROR(MIN('Team &amp; Salaries'!$P25,#REF!+'Team &amp; Salaries'!$N25),MIN('Team &amp; Salaries'!$N25,'Team &amp; Salaries'!$P25)),0))))))</f>
        <v>1</v>
      </c>
      <c r="CK115" s="286">
        <f>IF('Team &amp; Salaries'!$O25="Never",IF(CK$6&gt;='Team &amp; Salaries'!$M25,MIN('Team &amp; Salaries'!$N25,'Team &amp; Salaries'!$P25),0),IF('Team &amp; Salaries'!$O25="Monthly",IF(CK$6='Team &amp; Salaries'!$M25,MIN('Team &amp; Salaries'!$N25,'Team &amp; Salaries'!$P25),IF(CK$6&gt;'Team &amp; Salaries'!$M25,MIN('Team &amp; Salaries'!$P25,CJ115+'Team &amp; Salaries'!$N25),0)),IF('Team &amp; Salaries'!$O25="Quarterly",IF(CK$6='Team &amp; Salaries'!$M25,MIN('Team &amp; Salaries'!$N25,'Team &amp; Salaries'!$P25),IF(CK$6&gt;'Team &amp; Salaries'!$M25,IFERROR(MIN('Team &amp; Salaries'!$P25,IF(ISNUMBER(CF115),CF115,0)+'Team &amp; Salaries'!$N25),'Team &amp; Salaries'!$N25),0)),IF('Team &amp; Salaries'!$O25="Annually",IF(CK$6='Team &amp; Salaries'!$M25,MIN('Team &amp; Salaries'!$N25,'Team &amp; Salaries'!$P25),IF(CK$6&gt;'Team &amp; Salaries'!$M25,IFERROR(MIN('Team &amp; Salaries'!$P25,#REF!+'Team &amp; Salaries'!$N25),MIN('Team &amp; Salaries'!$N25,'Team &amp; Salaries'!$P25)),0))))))</f>
        <v>1</v>
      </c>
      <c r="CL115" s="286">
        <f>IF('Team &amp; Salaries'!$O25="Never",IF(CL$6&gt;='Team &amp; Salaries'!$M25,MIN('Team &amp; Salaries'!$N25,'Team &amp; Salaries'!$P25),0),IF('Team &amp; Salaries'!$O25="Monthly",IF(CL$6='Team &amp; Salaries'!$M25,MIN('Team &amp; Salaries'!$N25,'Team &amp; Salaries'!$P25),IF(CL$6&gt;'Team &amp; Salaries'!$M25,MIN('Team &amp; Salaries'!$P25,CK115+'Team &amp; Salaries'!$N25),0)),IF('Team &amp; Salaries'!$O25="Quarterly",IF(CL$6='Team &amp; Salaries'!$M25,MIN('Team &amp; Salaries'!$N25,'Team &amp; Salaries'!$P25),IF(CL$6&gt;'Team &amp; Salaries'!$M25,IFERROR(MIN('Team &amp; Salaries'!$P25,IF(ISNUMBER(CG115),CG115,0)+'Team &amp; Salaries'!$N25),'Team &amp; Salaries'!$N25),0)),IF('Team &amp; Salaries'!$O25="Annually",IF(CL$6='Team &amp; Salaries'!$M25,MIN('Team &amp; Salaries'!$N25,'Team &amp; Salaries'!$P25),IF(CL$6&gt;'Team &amp; Salaries'!$M25,IFERROR(MIN('Team &amp; Salaries'!$P25,#REF!+'Team &amp; Salaries'!$N25),MIN('Team &amp; Salaries'!$N25,'Team &amp; Salaries'!$P25)),0))))))</f>
        <v>1</v>
      </c>
      <c r="CM115" s="286">
        <f>IF('Team &amp; Salaries'!$O25="Never",IF(CM$6&gt;='Team &amp; Salaries'!$M25,MIN('Team &amp; Salaries'!$N25,'Team &amp; Salaries'!$P25),0),IF('Team &amp; Salaries'!$O25="Monthly",IF(CM$6='Team &amp; Salaries'!$M25,MIN('Team &amp; Salaries'!$N25,'Team &amp; Salaries'!$P25),IF(CM$6&gt;'Team &amp; Salaries'!$M25,MIN('Team &amp; Salaries'!$P25,CL115+'Team &amp; Salaries'!$N25),0)),IF('Team &amp; Salaries'!$O25="Quarterly",IF(CM$6='Team &amp; Salaries'!$M25,MIN('Team &amp; Salaries'!$N25,'Team &amp; Salaries'!$P25),IF(CM$6&gt;'Team &amp; Salaries'!$M25,IFERROR(MIN('Team &amp; Salaries'!$P25,IF(ISNUMBER(CH115),CH115,0)+'Team &amp; Salaries'!$N25),'Team &amp; Salaries'!$N25),0)),IF('Team &amp; Salaries'!$O25="Annually",IF(CM$6='Team &amp; Salaries'!$M25,MIN('Team &amp; Salaries'!$N25,'Team &amp; Salaries'!$P25),IF(CM$6&gt;'Team &amp; Salaries'!$M25,IFERROR(MIN('Team &amp; Salaries'!$P25,#REF!+'Team &amp; Salaries'!$N25),MIN('Team &amp; Salaries'!$N25,'Team &amp; Salaries'!$P25)),0))))))</f>
        <v>1</v>
      </c>
      <c r="CN115" s="286">
        <f>IF('Team &amp; Salaries'!$O25="Never",IF(CN$6&gt;='Team &amp; Salaries'!$M25,MIN('Team &amp; Salaries'!$N25,'Team &amp; Salaries'!$P25),0),IF('Team &amp; Salaries'!$O25="Monthly",IF(CN$6='Team &amp; Salaries'!$M25,MIN('Team &amp; Salaries'!$N25,'Team &amp; Salaries'!$P25),IF(CN$6&gt;'Team &amp; Salaries'!$M25,MIN('Team &amp; Salaries'!$P25,CM115+'Team &amp; Salaries'!$N25),0)),IF('Team &amp; Salaries'!$O25="Quarterly",IF(CN$6='Team &amp; Salaries'!$M25,MIN('Team &amp; Salaries'!$N25,'Team &amp; Salaries'!$P25),IF(CN$6&gt;'Team &amp; Salaries'!$M25,IFERROR(MIN('Team &amp; Salaries'!$P25,IF(ISNUMBER(CI115),CI115,0)+'Team &amp; Salaries'!$N25),'Team &amp; Salaries'!$N25),0)),IF('Team &amp; Salaries'!$O25="Annually",IF(CN$6='Team &amp; Salaries'!$M25,MIN('Team &amp; Salaries'!$N25,'Team &amp; Salaries'!$P25),IF(CN$6&gt;'Team &amp; Salaries'!$M25,IFERROR(MIN('Team &amp; Salaries'!$P25,#REF!+'Team &amp; Salaries'!$N25),MIN('Team &amp; Salaries'!$N25,'Team &amp; Salaries'!$P25)),0))))))</f>
        <v>1</v>
      </c>
      <c r="CO115" s="286">
        <f>IF('Team &amp; Salaries'!$O25="Never",IF(CO$6&gt;='Team &amp; Salaries'!$M25,MIN('Team &amp; Salaries'!$N25,'Team &amp; Salaries'!$P25),0),IF('Team &amp; Salaries'!$O25="Monthly",IF(CO$6='Team &amp; Salaries'!$M25,MIN('Team &amp; Salaries'!$N25,'Team &amp; Salaries'!$P25),IF(CO$6&gt;'Team &amp; Salaries'!$M25,MIN('Team &amp; Salaries'!$P25,CN115+'Team &amp; Salaries'!$N25),0)),IF('Team &amp; Salaries'!$O25="Quarterly",IF(CO$6='Team &amp; Salaries'!$M25,MIN('Team &amp; Salaries'!$N25,'Team &amp; Salaries'!$P25),IF(CO$6&gt;'Team &amp; Salaries'!$M25,IFERROR(MIN('Team &amp; Salaries'!$P25,IF(ISNUMBER(CJ115),CJ115,0)+'Team &amp; Salaries'!$N25),'Team &amp; Salaries'!$N25),0)),IF('Team &amp; Salaries'!$O25="Annually",IF(CO$6='Team &amp; Salaries'!$M25,MIN('Team &amp; Salaries'!$N25,'Team &amp; Salaries'!$P25),IF(CO$6&gt;'Team &amp; Salaries'!$M25,IFERROR(MIN('Team &amp; Salaries'!$P25,#REF!+'Team &amp; Salaries'!$N25),MIN('Team &amp; Salaries'!$N25,'Team &amp; Salaries'!$P25)),0))))))</f>
        <v>1</v>
      </c>
      <c r="CP115" s="286">
        <f>IF('Team &amp; Salaries'!$O25="Never",IF(CP$6&gt;='Team &amp; Salaries'!$M25,MIN('Team &amp; Salaries'!$N25,'Team &amp; Salaries'!$P25),0),IF('Team &amp; Salaries'!$O25="Monthly",IF(CP$6='Team &amp; Salaries'!$M25,MIN('Team &amp; Salaries'!$N25,'Team &amp; Salaries'!$P25),IF(CP$6&gt;'Team &amp; Salaries'!$M25,MIN('Team &amp; Salaries'!$P25,CO115+'Team &amp; Salaries'!$N25),0)),IF('Team &amp; Salaries'!$O25="Quarterly",IF(CP$6='Team &amp; Salaries'!$M25,MIN('Team &amp; Salaries'!$N25,'Team &amp; Salaries'!$P25),IF(CP$6&gt;'Team &amp; Salaries'!$M25,IFERROR(MIN('Team &amp; Salaries'!$P25,IF(ISNUMBER(CK115),CK115,0)+'Team &amp; Salaries'!$N25),'Team &amp; Salaries'!$N25),0)),IF('Team &amp; Salaries'!$O25="Annually",IF(CP$6='Team &amp; Salaries'!$M25,MIN('Team &amp; Salaries'!$N25,'Team &amp; Salaries'!$P25),IF(CP$6&gt;'Team &amp; Salaries'!$M25,IFERROR(MIN('Team &amp; Salaries'!$P25,#REF!+'Team &amp; Salaries'!$N25),MIN('Team &amp; Salaries'!$N25,'Team &amp; Salaries'!$P25)),0))))))</f>
        <v>1</v>
      </c>
      <c r="CQ115" s="286">
        <f>IF('Team &amp; Salaries'!$O25="Never",IF(CQ$6&gt;='Team &amp; Salaries'!$M25,MIN('Team &amp; Salaries'!$N25,'Team &amp; Salaries'!$P25),0),IF('Team &amp; Salaries'!$O25="Monthly",IF(CQ$6='Team &amp; Salaries'!$M25,MIN('Team &amp; Salaries'!$N25,'Team &amp; Salaries'!$P25),IF(CQ$6&gt;'Team &amp; Salaries'!$M25,MIN('Team &amp; Salaries'!$P25,CP115+'Team &amp; Salaries'!$N25),0)),IF('Team &amp; Salaries'!$O25="Quarterly",IF(CQ$6='Team &amp; Salaries'!$M25,MIN('Team &amp; Salaries'!$N25,'Team &amp; Salaries'!$P25),IF(CQ$6&gt;'Team &amp; Salaries'!$M25,IFERROR(MIN('Team &amp; Salaries'!$P25,IF(ISNUMBER(CL115),CL115,0)+'Team &amp; Salaries'!$N25),'Team &amp; Salaries'!$N25),0)),IF('Team &amp; Salaries'!$O25="Annually",IF(CQ$6='Team &amp; Salaries'!$M25,MIN('Team &amp; Salaries'!$N25,'Team &amp; Salaries'!$P25),IF(CQ$6&gt;'Team &amp; Salaries'!$M25,IFERROR(MIN('Team &amp; Salaries'!$P25,#REF!+'Team &amp; Salaries'!$N25),MIN('Team &amp; Salaries'!$N25,'Team &amp; Salaries'!$P25)),0))))))</f>
        <v>1</v>
      </c>
      <c r="CR115" s="286">
        <f>IF('Team &amp; Salaries'!$O25="Never",IF(CR$6&gt;='Team &amp; Salaries'!$M25,MIN('Team &amp; Salaries'!$N25,'Team &amp; Salaries'!$P25),0),IF('Team &amp; Salaries'!$O25="Monthly",IF(CR$6='Team &amp; Salaries'!$M25,MIN('Team &amp; Salaries'!$N25,'Team &amp; Salaries'!$P25),IF(CR$6&gt;'Team &amp; Salaries'!$M25,MIN('Team &amp; Salaries'!$P25,CQ115+'Team &amp; Salaries'!$N25),0)),IF('Team &amp; Salaries'!$O25="Quarterly",IF(CR$6='Team &amp; Salaries'!$M25,MIN('Team &amp; Salaries'!$N25,'Team &amp; Salaries'!$P25),IF(CR$6&gt;'Team &amp; Salaries'!$M25,IFERROR(MIN('Team &amp; Salaries'!$P25,IF(ISNUMBER(CM115),CM115,0)+'Team &amp; Salaries'!$N25),'Team &amp; Salaries'!$N25),0)),IF('Team &amp; Salaries'!$O25="Annually",IF(CR$6='Team &amp; Salaries'!$M25,MIN('Team &amp; Salaries'!$N25,'Team &amp; Salaries'!$P25),IF(CR$6&gt;'Team &amp; Salaries'!$M25,IFERROR(MIN('Team &amp; Salaries'!$P25,#REF!+'Team &amp; Salaries'!$N25),MIN('Team &amp; Salaries'!$N25,'Team &amp; Salaries'!$P25)),0))))))</f>
        <v>1</v>
      </c>
      <c r="CS115" s="286">
        <f>IF('Team &amp; Salaries'!$O25="Never",IF(CS$6&gt;='Team &amp; Salaries'!$M25,MIN('Team &amp; Salaries'!$N25,'Team &amp; Salaries'!$P25),0),IF('Team &amp; Salaries'!$O25="Monthly",IF(CS$6='Team &amp; Salaries'!$M25,MIN('Team &amp; Salaries'!$N25,'Team &amp; Salaries'!$P25),IF(CS$6&gt;'Team &amp; Salaries'!$M25,MIN('Team &amp; Salaries'!$P25,CR115+'Team &amp; Salaries'!$N25),0)),IF('Team &amp; Salaries'!$O25="Quarterly",IF(CS$6='Team &amp; Salaries'!$M25,MIN('Team &amp; Salaries'!$N25,'Team &amp; Salaries'!$P25),IF(CS$6&gt;'Team &amp; Salaries'!$M25,IFERROR(MIN('Team &amp; Salaries'!$P25,IF(ISNUMBER(CN115),CN115,0)+'Team &amp; Salaries'!$N25),'Team &amp; Salaries'!$N25),0)),IF('Team &amp; Salaries'!$O25="Annually",IF(CS$6='Team &amp; Salaries'!$M25,MIN('Team &amp; Salaries'!$N25,'Team &amp; Salaries'!$P25),IF(CS$6&gt;'Team &amp; Salaries'!$M25,IFERROR(MIN('Team &amp; Salaries'!$P25,#REF!+'Team &amp; Salaries'!$N25),MIN('Team &amp; Salaries'!$N25,'Team &amp; Salaries'!$P25)),0))))))</f>
        <v>1</v>
      </c>
      <c r="CT115" s="286">
        <f>IF('Team &amp; Salaries'!$O25="Never",IF(CT$6&gt;='Team &amp; Salaries'!$M25,MIN('Team &amp; Salaries'!$N25,'Team &amp; Salaries'!$P25),0),IF('Team &amp; Salaries'!$O25="Monthly",IF(CT$6='Team &amp; Salaries'!$M25,MIN('Team &amp; Salaries'!$N25,'Team &amp; Salaries'!$P25),IF(CT$6&gt;'Team &amp; Salaries'!$M25,MIN('Team &amp; Salaries'!$P25,CS115+'Team &amp; Salaries'!$N25),0)),IF('Team &amp; Salaries'!$O25="Quarterly",IF(CT$6='Team &amp; Salaries'!$M25,MIN('Team &amp; Salaries'!$N25,'Team &amp; Salaries'!$P25),IF(CT$6&gt;'Team &amp; Salaries'!$M25,IFERROR(MIN('Team &amp; Salaries'!$P25,IF(ISNUMBER(CO115),CO115,0)+'Team &amp; Salaries'!$N25),'Team &amp; Salaries'!$N25),0)),IF('Team &amp; Salaries'!$O25="Annually",IF(CT$6='Team &amp; Salaries'!$M25,MIN('Team &amp; Salaries'!$N25,'Team &amp; Salaries'!$P25),IF(CT$6&gt;'Team &amp; Salaries'!$M25,IFERROR(MIN('Team &amp; Salaries'!$P25,#REF!+'Team &amp; Salaries'!$N25),MIN('Team &amp; Salaries'!$N25,'Team &amp; Salaries'!$P25)),0))))))</f>
        <v>1</v>
      </c>
      <c r="CU115" s="286">
        <f>IF('Team &amp; Salaries'!$O25="Never",IF(CU$6&gt;='Team &amp; Salaries'!$M25,MIN('Team &amp; Salaries'!$N25,'Team &amp; Salaries'!$P25),0),IF('Team &amp; Salaries'!$O25="Monthly",IF(CU$6='Team &amp; Salaries'!$M25,MIN('Team &amp; Salaries'!$N25,'Team &amp; Salaries'!$P25),IF(CU$6&gt;'Team &amp; Salaries'!$M25,MIN('Team &amp; Salaries'!$P25,CT115+'Team &amp; Salaries'!$N25),0)),IF('Team &amp; Salaries'!$O25="Quarterly",IF(CU$6='Team &amp; Salaries'!$M25,MIN('Team &amp; Salaries'!$N25,'Team &amp; Salaries'!$P25),IF(CU$6&gt;'Team &amp; Salaries'!$M25,IFERROR(MIN('Team &amp; Salaries'!$P25,IF(ISNUMBER(CP115),CP115,0)+'Team &amp; Salaries'!$N25),'Team &amp; Salaries'!$N25),0)),IF('Team &amp; Salaries'!$O25="Annually",IF(CU$6='Team &amp; Salaries'!$M25,MIN('Team &amp; Salaries'!$N25,'Team &amp; Salaries'!$P25),IF(CU$6&gt;'Team &amp; Salaries'!$M25,IFERROR(MIN('Team &amp; Salaries'!$P25,#REF!+'Team &amp; Salaries'!$N25),MIN('Team &amp; Salaries'!$N25,'Team &amp; Salaries'!$P25)),0))))))</f>
        <v>1</v>
      </c>
      <c r="CV115" s="286">
        <f>IF('Team &amp; Salaries'!$O25="Never",IF(CV$6&gt;='Team &amp; Salaries'!$M25,MIN('Team &amp; Salaries'!$N25,'Team &amp; Salaries'!$P25),0),IF('Team &amp; Salaries'!$O25="Monthly",IF(CV$6='Team &amp; Salaries'!$M25,MIN('Team &amp; Salaries'!$N25,'Team &amp; Salaries'!$P25),IF(CV$6&gt;'Team &amp; Salaries'!$M25,MIN('Team &amp; Salaries'!$P25,CU115+'Team &amp; Salaries'!$N25),0)),IF('Team &amp; Salaries'!$O25="Quarterly",IF(CV$6='Team &amp; Salaries'!$M25,MIN('Team &amp; Salaries'!$N25,'Team &amp; Salaries'!$P25),IF(CV$6&gt;'Team &amp; Salaries'!$M25,IFERROR(MIN('Team &amp; Salaries'!$P25,IF(ISNUMBER(CQ115),CQ115,0)+'Team &amp; Salaries'!$N25),'Team &amp; Salaries'!$N25),0)),IF('Team &amp; Salaries'!$O25="Annually",IF(CV$6='Team &amp; Salaries'!$M25,MIN('Team &amp; Salaries'!$N25,'Team &amp; Salaries'!$P25),IF(CV$6&gt;'Team &amp; Salaries'!$M25,IFERROR(MIN('Team &amp; Salaries'!$P25,#REF!+'Team &amp; Salaries'!$N25),MIN('Team &amp; Salaries'!$N25,'Team &amp; Salaries'!$P25)),0))))))</f>
        <v>1</v>
      </c>
      <c r="CW115" s="286">
        <f>IF('Team &amp; Salaries'!$O25="Never",IF(CW$6&gt;='Team &amp; Salaries'!$M25,MIN('Team &amp; Salaries'!$N25,'Team &amp; Salaries'!$P25),0),IF('Team &amp; Salaries'!$O25="Monthly",IF(CW$6='Team &amp; Salaries'!$M25,MIN('Team &amp; Salaries'!$N25,'Team &amp; Salaries'!$P25),IF(CW$6&gt;'Team &amp; Salaries'!$M25,MIN('Team &amp; Salaries'!$P25,CV115+'Team &amp; Salaries'!$N25),0)),IF('Team &amp; Salaries'!$O25="Quarterly",IF(CW$6='Team &amp; Salaries'!$M25,MIN('Team &amp; Salaries'!$N25,'Team &amp; Salaries'!$P25),IF(CW$6&gt;'Team &amp; Salaries'!$M25,IFERROR(MIN('Team &amp; Salaries'!$P25,IF(ISNUMBER(CR115),CR115,0)+'Team &amp; Salaries'!$N25),'Team &amp; Salaries'!$N25),0)),IF('Team &amp; Salaries'!$O25="Annually",IF(CW$6='Team &amp; Salaries'!$M25,MIN('Team &amp; Salaries'!$N25,'Team &amp; Salaries'!$P25),IF(CW$6&gt;'Team &amp; Salaries'!$M25,IFERROR(MIN('Team &amp; Salaries'!$P25,#REF!+'Team &amp; Salaries'!$N25),MIN('Team &amp; Salaries'!$N25,'Team &amp; Salaries'!$P25)),0))))))</f>
        <v>1</v>
      </c>
      <c r="CX115" s="286">
        <f>IF('Team &amp; Salaries'!$O25="Never",IF(CX$6&gt;='Team &amp; Salaries'!$M25,MIN('Team &amp; Salaries'!$N25,'Team &amp; Salaries'!$P25),0),IF('Team &amp; Salaries'!$O25="Monthly",IF(CX$6='Team &amp; Salaries'!$M25,MIN('Team &amp; Salaries'!$N25,'Team &amp; Salaries'!$P25),IF(CX$6&gt;'Team &amp; Salaries'!$M25,MIN('Team &amp; Salaries'!$P25,CW115+'Team &amp; Salaries'!$N25),0)),IF('Team &amp; Salaries'!$O25="Quarterly",IF(CX$6='Team &amp; Salaries'!$M25,MIN('Team &amp; Salaries'!$N25,'Team &amp; Salaries'!$P25),IF(CX$6&gt;'Team &amp; Salaries'!$M25,IFERROR(MIN('Team &amp; Salaries'!$P25,IF(ISNUMBER(CS115),CS115,0)+'Team &amp; Salaries'!$N25),'Team &amp; Salaries'!$N25),0)),IF('Team &amp; Salaries'!$O25="Annually",IF(CX$6='Team &amp; Salaries'!$M25,MIN('Team &amp; Salaries'!$N25,'Team &amp; Salaries'!$P25),IF(CX$6&gt;'Team &amp; Salaries'!$M25,IFERROR(MIN('Team &amp; Salaries'!$P25,#REF!+'Team &amp; Salaries'!$N25),MIN('Team &amp; Salaries'!$N25,'Team &amp; Salaries'!$P25)),0))))))</f>
        <v>1</v>
      </c>
      <c r="CY115" s="286">
        <f>IF('Team &amp; Salaries'!$O25="Never",IF(CY$6&gt;='Team &amp; Salaries'!$M25,MIN('Team &amp; Salaries'!$N25,'Team &amp; Salaries'!$P25),0),IF('Team &amp; Salaries'!$O25="Monthly",IF(CY$6='Team &amp; Salaries'!$M25,MIN('Team &amp; Salaries'!$N25,'Team &amp; Salaries'!$P25),IF(CY$6&gt;'Team &amp; Salaries'!$M25,MIN('Team &amp; Salaries'!$P25,CX115+'Team &amp; Salaries'!$N25),0)),IF('Team &amp; Salaries'!$O25="Quarterly",IF(CY$6='Team &amp; Salaries'!$M25,MIN('Team &amp; Salaries'!$N25,'Team &amp; Salaries'!$P25),IF(CY$6&gt;'Team &amp; Salaries'!$M25,IFERROR(MIN('Team &amp; Salaries'!$P25,IF(ISNUMBER(CT115),CT115,0)+'Team &amp; Salaries'!$N25),'Team &amp; Salaries'!$N25),0)),IF('Team &amp; Salaries'!$O25="Annually",IF(CY$6='Team &amp; Salaries'!$M25,MIN('Team &amp; Salaries'!$N25,'Team &amp; Salaries'!$P25),IF(CY$6&gt;'Team &amp; Salaries'!$M25,IFERROR(MIN('Team &amp; Salaries'!$P25,#REF!+'Team &amp; Salaries'!$N25),MIN('Team &amp; Salaries'!$N25,'Team &amp; Salaries'!$P25)),0))))))</f>
        <v>1</v>
      </c>
      <c r="CZ115" s="286">
        <f>IF('Team &amp; Salaries'!$O25="Never",IF(CZ$6&gt;='Team &amp; Salaries'!$M25,MIN('Team &amp; Salaries'!$N25,'Team &amp; Salaries'!$P25),0),IF('Team &amp; Salaries'!$O25="Monthly",IF(CZ$6='Team &amp; Salaries'!$M25,MIN('Team &amp; Salaries'!$N25,'Team &amp; Salaries'!$P25),IF(CZ$6&gt;'Team &amp; Salaries'!$M25,MIN('Team &amp; Salaries'!$P25,CY115+'Team &amp; Salaries'!$N25),0)),IF('Team &amp; Salaries'!$O25="Quarterly",IF(CZ$6='Team &amp; Salaries'!$M25,MIN('Team &amp; Salaries'!$N25,'Team &amp; Salaries'!$P25),IF(CZ$6&gt;'Team &amp; Salaries'!$M25,IFERROR(MIN('Team &amp; Salaries'!$P25,IF(ISNUMBER(CU115),CU115,0)+'Team &amp; Salaries'!$N25),'Team &amp; Salaries'!$N25),0)),IF('Team &amp; Salaries'!$O25="Annually",IF(CZ$6='Team &amp; Salaries'!$M25,MIN('Team &amp; Salaries'!$N25,'Team &amp; Salaries'!$P25),IF(CZ$6&gt;'Team &amp; Salaries'!$M25,IFERROR(MIN('Team &amp; Salaries'!$P25,#REF!+'Team &amp; Salaries'!$N25),MIN('Team &amp; Salaries'!$N25,'Team &amp; Salaries'!$P25)),0))))))</f>
        <v>1</v>
      </c>
      <c r="DA115" s="286">
        <f>IF('Team &amp; Salaries'!$O25="Never",IF(DA$6&gt;='Team &amp; Salaries'!$M25,MIN('Team &amp; Salaries'!$N25,'Team &amp; Salaries'!$P25),0),IF('Team &amp; Salaries'!$O25="Monthly",IF(DA$6='Team &amp; Salaries'!$M25,MIN('Team &amp; Salaries'!$N25,'Team &amp; Salaries'!$P25),IF(DA$6&gt;'Team &amp; Salaries'!$M25,MIN('Team &amp; Salaries'!$P25,CZ115+'Team &amp; Salaries'!$N25),0)),IF('Team &amp; Salaries'!$O25="Quarterly",IF(DA$6='Team &amp; Salaries'!$M25,MIN('Team &amp; Salaries'!$N25,'Team &amp; Salaries'!$P25),IF(DA$6&gt;'Team &amp; Salaries'!$M25,IFERROR(MIN('Team &amp; Salaries'!$P25,IF(ISNUMBER(CV115),CV115,0)+'Team &amp; Salaries'!$N25),'Team &amp; Salaries'!$N25),0)),IF('Team &amp; Salaries'!$O25="Annually",IF(DA$6='Team &amp; Salaries'!$M25,MIN('Team &amp; Salaries'!$N25,'Team &amp; Salaries'!$P25),IF(DA$6&gt;'Team &amp; Salaries'!$M25,IFERROR(MIN('Team &amp; Salaries'!$P25,#REF!+'Team &amp; Salaries'!$N25),MIN('Team &amp; Salaries'!$N25,'Team &amp; Salaries'!$P25)),0))))))</f>
        <v>1</v>
      </c>
      <c r="DB115" s="286">
        <f>IF('Team &amp; Salaries'!$O25="Never",IF(DB$6&gt;='Team &amp; Salaries'!$M25,MIN('Team &amp; Salaries'!$N25,'Team &amp; Salaries'!$P25),0),IF('Team &amp; Salaries'!$O25="Monthly",IF(DB$6='Team &amp; Salaries'!$M25,MIN('Team &amp; Salaries'!$N25,'Team &amp; Salaries'!$P25),IF(DB$6&gt;'Team &amp; Salaries'!$M25,MIN('Team &amp; Salaries'!$P25,DA115+'Team &amp; Salaries'!$N25),0)),IF('Team &amp; Salaries'!$O25="Quarterly",IF(DB$6='Team &amp; Salaries'!$M25,MIN('Team &amp; Salaries'!$N25,'Team &amp; Salaries'!$P25),IF(DB$6&gt;'Team &amp; Salaries'!$M25,IFERROR(MIN('Team &amp; Salaries'!$P25,IF(ISNUMBER(CW115),CW115,0)+'Team &amp; Salaries'!$N25),'Team &amp; Salaries'!$N25),0)),IF('Team &amp; Salaries'!$O25="Annually",IF(DB$6='Team &amp; Salaries'!$M25,MIN('Team &amp; Salaries'!$N25,'Team &amp; Salaries'!$P25),IF(DB$6&gt;'Team &amp; Salaries'!$M25,IFERROR(MIN('Team &amp; Salaries'!$P25,#REF!+'Team &amp; Salaries'!$N25),MIN('Team &amp; Salaries'!$N25,'Team &amp; Salaries'!$P25)),0))))))</f>
        <v>1</v>
      </c>
      <c r="DC115" s="286">
        <f>IF('Team &amp; Salaries'!$O25="Never",IF(DC$6&gt;='Team &amp; Salaries'!$M25,MIN('Team &amp; Salaries'!$N25,'Team &amp; Salaries'!$P25),0),IF('Team &amp; Salaries'!$O25="Monthly",IF(DC$6='Team &amp; Salaries'!$M25,MIN('Team &amp; Salaries'!$N25,'Team &amp; Salaries'!$P25),IF(DC$6&gt;'Team &amp; Salaries'!$M25,MIN('Team &amp; Salaries'!$P25,DB115+'Team &amp; Salaries'!$N25),0)),IF('Team &amp; Salaries'!$O25="Quarterly",IF(DC$6='Team &amp; Salaries'!$M25,MIN('Team &amp; Salaries'!$N25,'Team &amp; Salaries'!$P25),IF(DC$6&gt;'Team &amp; Salaries'!$M25,IFERROR(MIN('Team &amp; Salaries'!$P25,IF(ISNUMBER(CX115),CX115,0)+'Team &amp; Salaries'!$N25),'Team &amp; Salaries'!$N25),0)),IF('Team &amp; Salaries'!$O25="Annually",IF(DC$6='Team &amp; Salaries'!$M25,MIN('Team &amp; Salaries'!$N25,'Team &amp; Salaries'!$P25),IF(DC$6&gt;'Team &amp; Salaries'!$M25,IFERROR(MIN('Team &amp; Salaries'!$P25,#REF!+'Team &amp; Salaries'!$N25),MIN('Team &amp; Salaries'!$N25,'Team &amp; Salaries'!$P25)),0))))))</f>
        <v>1</v>
      </c>
      <c r="DD115" s="286">
        <f>IF('Team &amp; Salaries'!$O25="Never",IF(DD$6&gt;='Team &amp; Salaries'!$M25,MIN('Team &amp; Salaries'!$N25,'Team &amp; Salaries'!$P25),0),IF('Team &amp; Salaries'!$O25="Monthly",IF(DD$6='Team &amp; Salaries'!$M25,MIN('Team &amp; Salaries'!$N25,'Team &amp; Salaries'!$P25),IF(DD$6&gt;'Team &amp; Salaries'!$M25,MIN('Team &amp; Salaries'!$P25,DC115+'Team &amp; Salaries'!$N25),0)),IF('Team &amp; Salaries'!$O25="Quarterly",IF(DD$6='Team &amp; Salaries'!$M25,MIN('Team &amp; Salaries'!$N25,'Team &amp; Salaries'!$P25),IF(DD$6&gt;'Team &amp; Salaries'!$M25,IFERROR(MIN('Team &amp; Salaries'!$P25,IF(ISNUMBER(CY115),CY115,0)+'Team &amp; Salaries'!$N25),'Team &amp; Salaries'!$N25),0)),IF('Team &amp; Salaries'!$O25="Annually",IF(DD$6='Team &amp; Salaries'!$M25,MIN('Team &amp; Salaries'!$N25,'Team &amp; Salaries'!$P25),IF(DD$6&gt;'Team &amp; Salaries'!$M25,IFERROR(MIN('Team &amp; Salaries'!$P25,#REF!+'Team &amp; Salaries'!$N25),MIN('Team &amp; Salaries'!$N25,'Team &amp; Salaries'!$P25)),0))))))</f>
        <v>1</v>
      </c>
      <c r="DE115" s="286">
        <f>IF('Team &amp; Salaries'!$O25="Never",IF(DE$6&gt;='Team &amp; Salaries'!$M25,MIN('Team &amp; Salaries'!$N25,'Team &amp; Salaries'!$P25),0),IF('Team &amp; Salaries'!$O25="Monthly",IF(DE$6='Team &amp; Salaries'!$M25,MIN('Team &amp; Salaries'!$N25,'Team &amp; Salaries'!$P25),IF(DE$6&gt;'Team &amp; Salaries'!$M25,MIN('Team &amp; Salaries'!$P25,DD115+'Team &amp; Salaries'!$N25),0)),IF('Team &amp; Salaries'!$O25="Quarterly",IF(DE$6='Team &amp; Salaries'!$M25,MIN('Team &amp; Salaries'!$N25,'Team &amp; Salaries'!$P25),IF(DE$6&gt;'Team &amp; Salaries'!$M25,IFERROR(MIN('Team &amp; Salaries'!$P25,IF(ISNUMBER(CZ115),CZ115,0)+'Team &amp; Salaries'!$N25),'Team &amp; Salaries'!$N25),0)),IF('Team &amp; Salaries'!$O25="Annually",IF(DE$6='Team &amp; Salaries'!$M25,MIN('Team &amp; Salaries'!$N25,'Team &amp; Salaries'!$P25),IF(DE$6&gt;'Team &amp; Salaries'!$M25,IFERROR(MIN('Team &amp; Salaries'!$P25,#REF!+'Team &amp; Salaries'!$N25),MIN('Team &amp; Salaries'!$N25,'Team &amp; Salaries'!$P25)),0))))))</f>
        <v>1</v>
      </c>
      <c r="DF115" s="286">
        <f>IF('Team &amp; Salaries'!$O25="Never",IF(DF$6&gt;='Team &amp; Salaries'!$M25,MIN('Team &amp; Salaries'!$N25,'Team &amp; Salaries'!$P25),0),IF('Team &amp; Salaries'!$O25="Monthly",IF(DF$6='Team &amp; Salaries'!$M25,MIN('Team &amp; Salaries'!$N25,'Team &amp; Salaries'!$P25),IF(DF$6&gt;'Team &amp; Salaries'!$M25,MIN('Team &amp; Salaries'!$P25,DE115+'Team &amp; Salaries'!$N25),0)),IF('Team &amp; Salaries'!$O25="Quarterly",IF(DF$6='Team &amp; Salaries'!$M25,MIN('Team &amp; Salaries'!$N25,'Team &amp; Salaries'!$P25),IF(DF$6&gt;'Team &amp; Salaries'!$M25,IFERROR(MIN('Team &amp; Salaries'!$P25,IF(ISNUMBER(DA115),DA115,0)+'Team &amp; Salaries'!$N25),'Team &amp; Salaries'!$N25),0)),IF('Team &amp; Salaries'!$O25="Annually",IF(DF$6='Team &amp; Salaries'!$M25,MIN('Team &amp; Salaries'!$N25,'Team &amp; Salaries'!$P25),IF(DF$6&gt;'Team &amp; Salaries'!$M25,IFERROR(MIN('Team &amp; Salaries'!$P25,#REF!+'Team &amp; Salaries'!$N25),MIN('Team &amp; Salaries'!$N25,'Team &amp; Salaries'!$P25)),0))))))</f>
        <v>1</v>
      </c>
      <c r="DG115" s="286">
        <f>IF('Team &amp; Salaries'!$O25="Never",IF(DG$6&gt;='Team &amp; Salaries'!$M25,MIN('Team &amp; Salaries'!$N25,'Team &amp; Salaries'!$P25),0),IF('Team &amp; Salaries'!$O25="Monthly",IF(DG$6='Team &amp; Salaries'!$M25,MIN('Team &amp; Salaries'!$N25,'Team &amp; Salaries'!$P25),IF(DG$6&gt;'Team &amp; Salaries'!$M25,MIN('Team &amp; Salaries'!$P25,DF115+'Team &amp; Salaries'!$N25),0)),IF('Team &amp; Salaries'!$O25="Quarterly",IF(DG$6='Team &amp; Salaries'!$M25,MIN('Team &amp; Salaries'!$N25,'Team &amp; Salaries'!$P25),IF(DG$6&gt;'Team &amp; Salaries'!$M25,IFERROR(MIN('Team &amp; Salaries'!$P25,IF(ISNUMBER(DB115),DB115,0)+'Team &amp; Salaries'!$N25),'Team &amp; Salaries'!$N25),0)),IF('Team &amp; Salaries'!$O25="Annually",IF(DG$6='Team &amp; Salaries'!$M25,MIN('Team &amp; Salaries'!$N25,'Team &amp; Salaries'!$P25),IF(DG$6&gt;'Team &amp; Salaries'!$M25,IFERROR(MIN('Team &amp; Salaries'!$P25,#REF!+'Team &amp; Salaries'!$N25),MIN('Team &amp; Salaries'!$N25,'Team &amp; Salaries'!$P25)),0))))))</f>
        <v>1</v>
      </c>
      <c r="DH115" s="286">
        <f>IF('Team &amp; Salaries'!$O25="Never",IF(DH$6&gt;='Team &amp; Salaries'!$M25,MIN('Team &amp; Salaries'!$N25,'Team &amp; Salaries'!$P25),0),IF('Team &amp; Salaries'!$O25="Monthly",IF(DH$6='Team &amp; Salaries'!$M25,MIN('Team &amp; Salaries'!$N25,'Team &amp; Salaries'!$P25),IF(DH$6&gt;'Team &amp; Salaries'!$M25,MIN('Team &amp; Salaries'!$P25,DG115+'Team &amp; Salaries'!$N25),0)),IF('Team &amp; Salaries'!$O25="Quarterly",IF(DH$6='Team &amp; Salaries'!$M25,MIN('Team &amp; Salaries'!$N25,'Team &amp; Salaries'!$P25),IF(DH$6&gt;'Team &amp; Salaries'!$M25,IFERROR(MIN('Team &amp; Salaries'!$P25,IF(ISNUMBER(DC115),DC115,0)+'Team &amp; Salaries'!$N25),'Team &amp; Salaries'!$N25),0)),IF('Team &amp; Salaries'!$O25="Annually",IF(DH$6='Team &amp; Salaries'!$M25,MIN('Team &amp; Salaries'!$N25,'Team &amp; Salaries'!$P25),IF(DH$6&gt;'Team &amp; Salaries'!$M25,IFERROR(MIN('Team &amp; Salaries'!$P25,#REF!+'Team &amp; Salaries'!$N25),MIN('Team &amp; Salaries'!$N25,'Team &amp; Salaries'!$P25)),0))))))</f>
        <v>1</v>
      </c>
      <c r="DI115" s="286">
        <f>IF('Team &amp; Salaries'!$O25="Never",IF(DI$6&gt;='Team &amp; Salaries'!$M25,MIN('Team &amp; Salaries'!$N25,'Team &amp; Salaries'!$P25),0),IF('Team &amp; Salaries'!$O25="Monthly",IF(DI$6='Team &amp; Salaries'!$M25,MIN('Team &amp; Salaries'!$N25,'Team &amp; Salaries'!$P25),IF(DI$6&gt;'Team &amp; Salaries'!$M25,MIN('Team &amp; Salaries'!$P25,DH115+'Team &amp; Salaries'!$N25),0)),IF('Team &amp; Salaries'!$O25="Quarterly",IF(DI$6='Team &amp; Salaries'!$M25,MIN('Team &amp; Salaries'!$N25,'Team &amp; Salaries'!$P25),IF(DI$6&gt;'Team &amp; Salaries'!$M25,IFERROR(MIN('Team &amp; Salaries'!$P25,IF(ISNUMBER(DD115),DD115,0)+'Team &amp; Salaries'!$N25),'Team &amp; Salaries'!$N25),0)),IF('Team &amp; Salaries'!$O25="Annually",IF(DI$6='Team &amp; Salaries'!$M25,MIN('Team &amp; Salaries'!$N25,'Team &amp; Salaries'!$P25),IF(DI$6&gt;'Team &amp; Salaries'!$M25,IFERROR(MIN('Team &amp; Salaries'!$P25,#REF!+'Team &amp; Salaries'!$N25),MIN('Team &amp; Salaries'!$N25,'Team &amp; Salaries'!$P25)),0))))))</f>
        <v>1</v>
      </c>
    </row>
    <row r="116" spans="1:113" customFormat="1" ht="16">
      <c r="A116" s="114" t="str">
        <f>'Team &amp; Salaries'!A26</f>
        <v>Mobile Dev</v>
      </c>
      <c r="B116" s="114"/>
      <c r="C116" s="114"/>
      <c r="D116" s="285"/>
      <c r="E116" s="361" t="s">
        <v>193</v>
      </c>
      <c r="F116" s="286">
        <f>IF('Team &amp; Salaries'!$O26="Never",IF(F$6&gt;='Team &amp; Salaries'!$M26,MIN('Team &amp; Salaries'!$N26,'Team &amp; Salaries'!$P26),0),IF('Team &amp; Salaries'!$O26="Monthly",IF(F$6='Team &amp; Salaries'!$M26,MIN('Team &amp; Salaries'!$N26,'Team &amp; Salaries'!$P26),IF(F$6&gt;'Team &amp; Salaries'!$M26,MIN('Team &amp; Salaries'!$P26,E116+'Team &amp; Salaries'!$N26),0)),IF('Team &amp; Salaries'!$O26="Quarterly",IF(F$6='Team &amp; Salaries'!$M26,MIN('Team &amp; Salaries'!$N26,'Team &amp; Salaries'!$P26),IF(F$6&gt;'Team &amp; Salaries'!$M26,IFERROR(MIN('Team &amp; Salaries'!$P26,IF(ISNUMBER(A116),A116,0)+'Team &amp; Salaries'!$N26),'Team &amp; Salaries'!$N26),0)),IF('Team &amp; Salaries'!$O26="Annually",IF(F$6='Team &amp; Salaries'!$M26,MIN('Team &amp; Salaries'!$N26,'Team &amp; Salaries'!$P26),IF(F$6&gt;'Team &amp; Salaries'!$M26,IFERROR(MIN('Team &amp; Salaries'!$P26,#REF!+'Team &amp; Salaries'!$N26),MIN('Team &amp; Salaries'!$N26,'Team &amp; Salaries'!$P26)),0))))))</f>
        <v>0</v>
      </c>
      <c r="G116" s="286">
        <f>IF('Team &amp; Salaries'!$O26="Never",IF(G$6&gt;='Team &amp; Salaries'!$M26,MIN('Team &amp; Salaries'!$N26,'Team &amp; Salaries'!$P26),0),IF('Team &amp; Salaries'!$O26="Monthly",IF(G$6='Team &amp; Salaries'!$M26,MIN('Team &amp; Salaries'!$N26,'Team &amp; Salaries'!$P26),IF(G$6&gt;'Team &amp; Salaries'!$M26,MIN('Team &amp; Salaries'!$P26,F116+'Team &amp; Salaries'!$N26),0)),IF('Team &amp; Salaries'!$O26="Quarterly",IF(G$6='Team &amp; Salaries'!$M26,MIN('Team &amp; Salaries'!$N26,'Team &amp; Salaries'!$P26),IF(G$6&gt;'Team &amp; Salaries'!$M26,IFERROR(MIN('Team &amp; Salaries'!$P26,IF(ISNUMBER(B116),B116,0)+'Team &amp; Salaries'!$N26),'Team &amp; Salaries'!$N26),0)),IF('Team &amp; Salaries'!$O26="Annually",IF(G$6='Team &amp; Salaries'!$M26,MIN('Team &amp; Salaries'!$N26,'Team &amp; Salaries'!$P26),IF(G$6&gt;'Team &amp; Salaries'!$M26,IFERROR(MIN('Team &amp; Salaries'!$P26,#REF!+'Team &amp; Salaries'!$N26),MIN('Team &amp; Salaries'!$N26,'Team &amp; Salaries'!$P26)),0))))))</f>
        <v>0</v>
      </c>
      <c r="H116" s="286">
        <f>IF('Team &amp; Salaries'!$O26="Never",IF(H$6&gt;='Team &amp; Salaries'!$M26,MIN('Team &amp; Salaries'!$N26,'Team &amp; Salaries'!$P26),0),IF('Team &amp; Salaries'!$O26="Monthly",IF(H$6='Team &amp; Salaries'!$M26,MIN('Team &amp; Salaries'!$N26,'Team &amp; Salaries'!$P26),IF(H$6&gt;'Team &amp; Salaries'!$M26,MIN('Team &amp; Salaries'!$P26,G116+'Team &amp; Salaries'!$N26),0)),IF('Team &amp; Salaries'!$O26="Quarterly",IF(H$6='Team &amp; Salaries'!$M26,MIN('Team &amp; Salaries'!$N26,'Team &amp; Salaries'!$P26),IF(H$6&gt;'Team &amp; Salaries'!$M26,IFERROR(MIN('Team &amp; Salaries'!$P26,IF(ISNUMBER(C116),C116,0)+'Team &amp; Salaries'!$N26),'Team &amp; Salaries'!$N26),0)),IF('Team &amp; Salaries'!$O26="Annually",IF(H$6='Team &amp; Salaries'!$M26,MIN('Team &amp; Salaries'!$N26,'Team &amp; Salaries'!$P26),IF(H$6&gt;'Team &amp; Salaries'!$M26,IFERROR(MIN('Team &amp; Salaries'!$P26,#REF!+'Team &amp; Salaries'!$N26),MIN('Team &amp; Salaries'!$N26,'Team &amp; Salaries'!$P26)),0))))))</f>
        <v>0</v>
      </c>
      <c r="I116" s="286">
        <f>IF('Team &amp; Salaries'!$O26="Never",IF(I$6&gt;='Team &amp; Salaries'!$M26,MIN('Team &amp; Salaries'!$N26,'Team &amp; Salaries'!$P26),0),IF('Team &amp; Salaries'!$O26="Monthly",IF(I$6='Team &amp; Salaries'!$M26,MIN('Team &amp; Salaries'!$N26,'Team &amp; Salaries'!$P26),IF(I$6&gt;'Team &amp; Salaries'!$M26,MIN('Team &amp; Salaries'!$P26,H116+'Team &amp; Salaries'!$N26),0)),IF('Team &amp; Salaries'!$O26="Quarterly",IF(I$6='Team &amp; Salaries'!$M26,MIN('Team &amp; Salaries'!$N26,'Team &amp; Salaries'!$P26),IF(I$6&gt;'Team &amp; Salaries'!$M26,IFERROR(MIN('Team &amp; Salaries'!$P26,IF(ISNUMBER(D116),D116,0)+'Team &amp; Salaries'!$N26),'Team &amp; Salaries'!$N26),0)),IF('Team &amp; Salaries'!$O26="Annually",IF(I$6='Team &amp; Salaries'!$M26,MIN('Team &amp; Salaries'!$N26,'Team &amp; Salaries'!$P26),IF(I$6&gt;'Team &amp; Salaries'!$M26,IFERROR(MIN('Team &amp; Salaries'!$P26,#REF!+'Team &amp; Salaries'!$N26),MIN('Team &amp; Salaries'!$N26,'Team &amp; Salaries'!$P26)),0))))))</f>
        <v>0</v>
      </c>
      <c r="J116" s="286">
        <f>IF('Team &amp; Salaries'!$O26="Never",IF(J$6&gt;='Team &amp; Salaries'!$M26,MIN('Team &amp; Salaries'!$N26,'Team &amp; Salaries'!$P26),0),IF('Team &amp; Salaries'!$O26="Monthly",IF(J$6='Team &amp; Salaries'!$M26,MIN('Team &amp; Salaries'!$N26,'Team &amp; Salaries'!$P26),IF(J$6&gt;'Team &amp; Salaries'!$M26,MIN('Team &amp; Salaries'!$P26,I116+'Team &amp; Salaries'!$N26),0)),IF('Team &amp; Salaries'!$O26="Quarterly",IF(J$6='Team &amp; Salaries'!$M26,MIN('Team &amp; Salaries'!$N26,'Team &amp; Salaries'!$P26),IF(J$6&gt;'Team &amp; Salaries'!$M26,IFERROR(MIN('Team &amp; Salaries'!$P26,IF(ISNUMBER(E116),E116,0)+'Team &amp; Salaries'!$N26),'Team &amp; Salaries'!$N26),0)),IF('Team &amp; Salaries'!$O26="Annually",IF(J$6='Team &amp; Salaries'!$M26,MIN('Team &amp; Salaries'!$N26,'Team &amp; Salaries'!$P26),IF(J$6&gt;'Team &amp; Salaries'!$M26,IFERROR(MIN('Team &amp; Salaries'!$P26,#REF!+'Team &amp; Salaries'!$N26),MIN('Team &amp; Salaries'!$N26,'Team &amp; Salaries'!$P26)),0))))))</f>
        <v>0</v>
      </c>
      <c r="K116" s="286">
        <f>IF('Team &amp; Salaries'!$O26="Never",IF(K$6&gt;='Team &amp; Salaries'!$M26,MIN('Team &amp; Salaries'!$N26,'Team &amp; Salaries'!$P26),0),IF('Team &amp; Salaries'!$O26="Monthly",IF(K$6='Team &amp; Salaries'!$M26,MIN('Team &amp; Salaries'!$N26,'Team &amp; Salaries'!$P26),IF(K$6&gt;'Team &amp; Salaries'!$M26,MIN('Team &amp; Salaries'!$P26,J116+'Team &amp; Salaries'!$N26),0)),IF('Team &amp; Salaries'!$O26="Quarterly",IF(K$6='Team &amp; Salaries'!$M26,MIN('Team &amp; Salaries'!$N26,'Team &amp; Salaries'!$P26),IF(K$6&gt;'Team &amp; Salaries'!$M26,IFERROR(MIN('Team &amp; Salaries'!$P26,IF(ISNUMBER(F116),F116,0)+'Team &amp; Salaries'!$N26),'Team &amp; Salaries'!$N26),0)),IF('Team &amp; Salaries'!$O26="Annually",IF(K$6='Team &amp; Salaries'!$M26,MIN('Team &amp; Salaries'!$N26,'Team &amp; Salaries'!$P26),IF(K$6&gt;'Team &amp; Salaries'!$M26,IFERROR(MIN('Team &amp; Salaries'!$P26,#REF!+'Team &amp; Salaries'!$N26),MIN('Team &amp; Salaries'!$N26,'Team &amp; Salaries'!$P26)),0))))))</f>
        <v>0</v>
      </c>
      <c r="L116" s="286">
        <f>IF('Team &amp; Salaries'!$O26="Never",IF(L$6&gt;='Team &amp; Salaries'!$M26,MIN('Team &amp; Salaries'!$N26,'Team &amp; Salaries'!$P26),0),IF('Team &amp; Salaries'!$O26="Monthly",IF(L$6='Team &amp; Salaries'!$M26,MIN('Team &amp; Salaries'!$N26,'Team &amp; Salaries'!$P26),IF(L$6&gt;'Team &amp; Salaries'!$M26,MIN('Team &amp; Salaries'!$P26,K116+'Team &amp; Salaries'!$N26),0)),IF('Team &amp; Salaries'!$O26="Quarterly",IF(L$6='Team &amp; Salaries'!$M26,MIN('Team &amp; Salaries'!$N26,'Team &amp; Salaries'!$P26),IF(L$6&gt;'Team &amp; Salaries'!$M26,IFERROR(MIN('Team &amp; Salaries'!$P26,IF(ISNUMBER(G116),G116,0)+'Team &amp; Salaries'!$N26),'Team &amp; Salaries'!$N26),0)),IF('Team &amp; Salaries'!$O26="Annually",IF(L$6='Team &amp; Salaries'!$M26,MIN('Team &amp; Salaries'!$N26,'Team &amp; Salaries'!$P26),IF(L$6&gt;'Team &amp; Salaries'!$M26,IFERROR(MIN('Team &amp; Salaries'!$P26,#REF!+'Team &amp; Salaries'!$N26),MIN('Team &amp; Salaries'!$N26,'Team &amp; Salaries'!$P26)),0))))))</f>
        <v>0</v>
      </c>
      <c r="M116" s="286">
        <f>IF('Team &amp; Salaries'!$O26="Never",IF(M$6&gt;='Team &amp; Salaries'!$M26,MIN('Team &amp; Salaries'!$N26,'Team &amp; Salaries'!$P26),0),IF('Team &amp; Salaries'!$O26="Monthly",IF(M$6='Team &amp; Salaries'!$M26,MIN('Team &amp; Salaries'!$N26,'Team &amp; Salaries'!$P26),IF(M$6&gt;'Team &amp; Salaries'!$M26,MIN('Team &amp; Salaries'!$P26,L116+'Team &amp; Salaries'!$N26),0)),IF('Team &amp; Salaries'!$O26="Quarterly",IF(M$6='Team &amp; Salaries'!$M26,MIN('Team &amp; Salaries'!$N26,'Team &amp; Salaries'!$P26),IF(M$6&gt;'Team &amp; Salaries'!$M26,IFERROR(MIN('Team &amp; Salaries'!$P26,IF(ISNUMBER(H116),H116,0)+'Team &amp; Salaries'!$N26),'Team &amp; Salaries'!$N26),0)),IF('Team &amp; Salaries'!$O26="Annually",IF(M$6='Team &amp; Salaries'!$M26,MIN('Team &amp; Salaries'!$N26,'Team &amp; Salaries'!$P26),IF(M$6&gt;'Team &amp; Salaries'!$M26,IFERROR(MIN('Team &amp; Salaries'!$P26,#REF!+'Team &amp; Salaries'!$N26),MIN('Team &amp; Salaries'!$N26,'Team &amp; Salaries'!$P26)),0))))))</f>
        <v>0</v>
      </c>
      <c r="N116" s="286">
        <f>IF('Team &amp; Salaries'!$O26="Never",IF(N$6&gt;='Team &amp; Salaries'!$M26,MIN('Team &amp; Salaries'!$N26,'Team &amp; Salaries'!$P26),0),IF('Team &amp; Salaries'!$O26="Monthly",IF(N$6='Team &amp; Salaries'!$M26,MIN('Team &amp; Salaries'!$N26,'Team &amp; Salaries'!$P26),IF(N$6&gt;'Team &amp; Salaries'!$M26,MIN('Team &amp; Salaries'!$P26,M116+'Team &amp; Salaries'!$N26),0)),IF('Team &amp; Salaries'!$O26="Quarterly",IF(N$6='Team &amp; Salaries'!$M26,MIN('Team &amp; Salaries'!$N26,'Team &amp; Salaries'!$P26),IF(N$6&gt;'Team &amp; Salaries'!$M26,IFERROR(MIN('Team &amp; Salaries'!$P26,IF(ISNUMBER(I116),I116,0)+'Team &amp; Salaries'!$N26),'Team &amp; Salaries'!$N26),0)),IF('Team &amp; Salaries'!$O26="Annually",IF(N$6='Team &amp; Salaries'!$M26,MIN('Team &amp; Salaries'!$N26,'Team &amp; Salaries'!$P26),IF(N$6&gt;'Team &amp; Salaries'!$M26,IFERROR(MIN('Team &amp; Salaries'!$P26,#REF!+'Team &amp; Salaries'!$N26),MIN('Team &amp; Salaries'!$N26,'Team &amp; Salaries'!$P26)),0))))))</f>
        <v>0</v>
      </c>
      <c r="O116" s="286">
        <f>IF('Team &amp; Salaries'!$O26="Never",IF(O$6&gt;='Team &amp; Salaries'!$M26,MIN('Team &amp; Salaries'!$N26,'Team &amp; Salaries'!$P26),0),IF('Team &amp; Salaries'!$O26="Monthly",IF(O$6='Team &amp; Salaries'!$M26,MIN('Team &amp; Salaries'!$N26,'Team &amp; Salaries'!$P26),IF(O$6&gt;'Team &amp; Salaries'!$M26,MIN('Team &amp; Salaries'!$P26,N116+'Team &amp; Salaries'!$N26),0)),IF('Team &amp; Salaries'!$O26="Quarterly",IF(O$6='Team &amp; Salaries'!$M26,MIN('Team &amp; Salaries'!$N26,'Team &amp; Salaries'!$P26),IF(O$6&gt;'Team &amp; Salaries'!$M26,IFERROR(MIN('Team &amp; Salaries'!$P26,IF(ISNUMBER(J116),J116,0)+'Team &amp; Salaries'!$N26),'Team &amp; Salaries'!$N26),0)),IF('Team &amp; Salaries'!$O26="Annually",IF(O$6='Team &amp; Salaries'!$M26,MIN('Team &amp; Salaries'!$N26,'Team &amp; Salaries'!$P26),IF(O$6&gt;'Team &amp; Salaries'!$M26,IFERROR(MIN('Team &amp; Salaries'!$P26,#REF!+'Team &amp; Salaries'!$N26),MIN('Team &amp; Salaries'!$N26,'Team &amp; Salaries'!$P26)),0))))))</f>
        <v>0</v>
      </c>
      <c r="P116" s="286">
        <f>IF('Team &amp; Salaries'!$O26="Never",IF(P$6&gt;='Team &amp; Salaries'!$M26,MIN('Team &amp; Salaries'!$N26,'Team &amp; Salaries'!$P26),0),IF('Team &amp; Salaries'!$O26="Monthly",IF(P$6='Team &amp; Salaries'!$M26,MIN('Team &amp; Salaries'!$N26,'Team &amp; Salaries'!$P26),IF(P$6&gt;'Team &amp; Salaries'!$M26,MIN('Team &amp; Salaries'!$P26,O116+'Team &amp; Salaries'!$N26),0)),IF('Team &amp; Salaries'!$O26="Quarterly",IF(P$6='Team &amp; Salaries'!$M26,MIN('Team &amp; Salaries'!$N26,'Team &amp; Salaries'!$P26),IF(P$6&gt;'Team &amp; Salaries'!$M26,IFERROR(MIN('Team &amp; Salaries'!$P26,IF(ISNUMBER(K116),K116,0)+'Team &amp; Salaries'!$N26),'Team &amp; Salaries'!$N26),0)),IF('Team &amp; Salaries'!$O26="Annually",IF(P$6='Team &amp; Salaries'!$M26,MIN('Team &amp; Salaries'!$N26,'Team &amp; Salaries'!$P26),IF(P$6&gt;'Team &amp; Salaries'!$M26,IFERROR(MIN('Team &amp; Salaries'!$P26,#REF!+'Team &amp; Salaries'!$N26),MIN('Team &amp; Salaries'!$N26,'Team &amp; Salaries'!$P26)),0))))))</f>
        <v>0</v>
      </c>
      <c r="Q116" s="286">
        <f>IF('Team &amp; Salaries'!$O26="Never",IF(Q$6&gt;='Team &amp; Salaries'!$M26,MIN('Team &amp; Salaries'!$N26,'Team &amp; Salaries'!$P26),0),IF('Team &amp; Salaries'!$O26="Monthly",IF(Q$6='Team &amp; Salaries'!$M26,MIN('Team &amp; Salaries'!$N26,'Team &amp; Salaries'!$P26),IF(Q$6&gt;'Team &amp; Salaries'!$M26,MIN('Team &amp; Salaries'!$P26,P116+'Team &amp; Salaries'!$N26),0)),IF('Team &amp; Salaries'!$O26="Quarterly",IF(Q$6='Team &amp; Salaries'!$M26,MIN('Team &amp; Salaries'!$N26,'Team &amp; Salaries'!$P26),IF(Q$6&gt;'Team &amp; Salaries'!$M26,IFERROR(MIN('Team &amp; Salaries'!$P26,IF(ISNUMBER(L116),L116,0)+'Team &amp; Salaries'!$N26),'Team &amp; Salaries'!$N26),0)),IF('Team &amp; Salaries'!$O26="Annually",IF(Q$6='Team &amp; Salaries'!$M26,MIN('Team &amp; Salaries'!$N26,'Team &amp; Salaries'!$P26),IF(Q$6&gt;'Team &amp; Salaries'!$M26,IFERROR(MIN('Team &amp; Salaries'!$P26,#REF!+'Team &amp; Salaries'!$N26),MIN('Team &amp; Salaries'!$N26,'Team &amp; Salaries'!$P26)),0))))))</f>
        <v>0</v>
      </c>
      <c r="R116" s="286">
        <f>IF('Team &amp; Salaries'!$O26="Never",IF(R$6&gt;='Team &amp; Salaries'!$M26,MIN('Team &amp; Salaries'!$N26,'Team &amp; Salaries'!$P26),0),IF('Team &amp; Salaries'!$O26="Monthly",IF(R$6='Team &amp; Salaries'!$M26,MIN('Team &amp; Salaries'!$N26,'Team &amp; Salaries'!$P26),IF(R$6&gt;'Team &amp; Salaries'!$M26,MIN('Team &amp; Salaries'!$P26,Q116+'Team &amp; Salaries'!$N26),0)),IF('Team &amp; Salaries'!$O26="Quarterly",IF(R$6='Team &amp; Salaries'!$M26,MIN('Team &amp; Salaries'!$N26,'Team &amp; Salaries'!$P26),IF(R$6&gt;'Team &amp; Salaries'!$M26,IFERROR(MIN('Team &amp; Salaries'!$P26,IF(ISNUMBER(M116),M116,0)+'Team &amp; Salaries'!$N26),'Team &amp; Salaries'!$N26),0)),IF('Team &amp; Salaries'!$O26="Annually",IF(R$6='Team &amp; Salaries'!$M26,MIN('Team &amp; Salaries'!$N26,'Team &amp; Salaries'!$P26),IF(R$6&gt;'Team &amp; Salaries'!$M26,IFERROR(MIN('Team &amp; Salaries'!$P26,#REF!+'Team &amp; Salaries'!$N26),MIN('Team &amp; Salaries'!$N26,'Team &amp; Salaries'!$P26)),0))))))</f>
        <v>0</v>
      </c>
      <c r="S116" s="286">
        <f>IF('Team &amp; Salaries'!$O26="Never",IF(S$6&gt;='Team &amp; Salaries'!$M26,MIN('Team &amp; Salaries'!$N26,'Team &amp; Salaries'!$P26),0),IF('Team &amp; Salaries'!$O26="Monthly",IF(S$6='Team &amp; Salaries'!$M26,MIN('Team &amp; Salaries'!$N26,'Team &amp; Salaries'!$P26),IF(S$6&gt;'Team &amp; Salaries'!$M26,MIN('Team &amp; Salaries'!$P26,R116+'Team &amp; Salaries'!$N26),0)),IF('Team &amp; Salaries'!$O26="Quarterly",IF(S$6='Team &amp; Salaries'!$M26,MIN('Team &amp; Salaries'!$N26,'Team &amp; Salaries'!$P26),IF(S$6&gt;'Team &amp; Salaries'!$M26,IFERROR(MIN('Team &amp; Salaries'!$P26,IF(ISNUMBER(N116),N116,0)+'Team &amp; Salaries'!$N26),'Team &amp; Salaries'!$N26),0)),IF('Team &amp; Salaries'!$O26="Annually",IF(S$6='Team &amp; Salaries'!$M26,MIN('Team &amp; Salaries'!$N26,'Team &amp; Salaries'!$P26),IF(S$6&gt;'Team &amp; Salaries'!$M26,IFERROR(MIN('Team &amp; Salaries'!$P26,#REF!+'Team &amp; Salaries'!$N26),MIN('Team &amp; Salaries'!$N26,'Team &amp; Salaries'!$P26)),0))))))</f>
        <v>0</v>
      </c>
      <c r="T116" s="286">
        <f>IF('Team &amp; Salaries'!$O26="Never",IF(T$6&gt;='Team &amp; Salaries'!$M26,MIN('Team &amp; Salaries'!$N26,'Team &amp; Salaries'!$P26),0),IF('Team &amp; Salaries'!$O26="Monthly",IF(T$6='Team &amp; Salaries'!$M26,MIN('Team &amp; Salaries'!$N26,'Team &amp; Salaries'!$P26),IF(T$6&gt;'Team &amp; Salaries'!$M26,MIN('Team &amp; Salaries'!$P26,S116+'Team &amp; Salaries'!$N26),0)),IF('Team &amp; Salaries'!$O26="Quarterly",IF(T$6='Team &amp; Salaries'!$M26,MIN('Team &amp; Salaries'!$N26,'Team &amp; Salaries'!$P26),IF(T$6&gt;'Team &amp; Salaries'!$M26,IFERROR(MIN('Team &amp; Salaries'!$P26,IF(ISNUMBER(O116),O116,0)+'Team &amp; Salaries'!$N26),'Team &amp; Salaries'!$N26),0)),IF('Team &amp; Salaries'!$O26="Annually",IF(T$6='Team &amp; Salaries'!$M26,MIN('Team &amp; Salaries'!$N26,'Team &amp; Salaries'!$P26),IF(T$6&gt;'Team &amp; Salaries'!$M26,IFERROR(MIN('Team &amp; Salaries'!$P26,#REF!+'Team &amp; Salaries'!$N26),MIN('Team &amp; Salaries'!$N26,'Team &amp; Salaries'!$P26)),0))))))</f>
        <v>0</v>
      </c>
      <c r="U116" s="286">
        <f>IF('Team &amp; Salaries'!$O26="Never",IF(U$6&gt;='Team &amp; Salaries'!$M26,MIN('Team &amp; Salaries'!$N26,'Team &amp; Salaries'!$P26),0),IF('Team &amp; Salaries'!$O26="Monthly",IF(U$6='Team &amp; Salaries'!$M26,MIN('Team &amp; Salaries'!$N26,'Team &amp; Salaries'!$P26),IF(U$6&gt;'Team &amp; Salaries'!$M26,MIN('Team &amp; Salaries'!$P26,T116+'Team &amp; Salaries'!$N26),0)),IF('Team &amp; Salaries'!$O26="Quarterly",IF(U$6='Team &amp; Salaries'!$M26,MIN('Team &amp; Salaries'!$N26,'Team &amp; Salaries'!$P26),IF(U$6&gt;'Team &amp; Salaries'!$M26,IFERROR(MIN('Team &amp; Salaries'!$P26,IF(ISNUMBER(P116),P116,0)+'Team &amp; Salaries'!$N26),'Team &amp; Salaries'!$N26),0)),IF('Team &amp; Salaries'!$O26="Annually",IF(U$6='Team &amp; Salaries'!$M26,MIN('Team &amp; Salaries'!$N26,'Team &amp; Salaries'!$P26),IF(U$6&gt;'Team &amp; Salaries'!$M26,IFERROR(MIN('Team &amp; Salaries'!$P26,#REF!+'Team &amp; Salaries'!$N26),MIN('Team &amp; Salaries'!$N26,'Team &amp; Salaries'!$P26)),0))))))</f>
        <v>0</v>
      </c>
      <c r="V116" s="286">
        <f>IF('Team &amp; Salaries'!$O26="Never",IF(V$6&gt;='Team &amp; Salaries'!$M26,MIN('Team &amp; Salaries'!$N26,'Team &amp; Salaries'!$P26),0),IF('Team &amp; Salaries'!$O26="Monthly",IF(V$6='Team &amp; Salaries'!$M26,MIN('Team &amp; Salaries'!$N26,'Team &amp; Salaries'!$P26),IF(V$6&gt;'Team &amp; Salaries'!$M26,MIN('Team &amp; Salaries'!$P26,U116+'Team &amp; Salaries'!$N26),0)),IF('Team &amp; Salaries'!$O26="Quarterly",IF(V$6='Team &amp; Salaries'!$M26,MIN('Team &amp; Salaries'!$N26,'Team &amp; Salaries'!$P26),IF(V$6&gt;'Team &amp; Salaries'!$M26,IFERROR(MIN('Team &amp; Salaries'!$P26,IF(ISNUMBER(Q116),Q116,0)+'Team &amp; Salaries'!$N26),'Team &amp; Salaries'!$N26),0)),IF('Team &amp; Salaries'!$O26="Annually",IF(V$6='Team &amp; Salaries'!$M26,MIN('Team &amp; Salaries'!$N26,'Team &amp; Salaries'!$P26),IF(V$6&gt;'Team &amp; Salaries'!$M26,IFERROR(MIN('Team &amp; Salaries'!$P26,#REF!+'Team &amp; Salaries'!$N26),MIN('Team &amp; Salaries'!$N26,'Team &amp; Salaries'!$P26)),0))))))</f>
        <v>0</v>
      </c>
      <c r="W116" s="286">
        <f>IF('Team &amp; Salaries'!$O26="Never",IF(W$6&gt;='Team &amp; Salaries'!$M26,MIN('Team &amp; Salaries'!$N26,'Team &amp; Salaries'!$P26),0),IF('Team &amp; Salaries'!$O26="Monthly",IF(W$6='Team &amp; Salaries'!$M26,MIN('Team &amp; Salaries'!$N26,'Team &amp; Salaries'!$P26),IF(W$6&gt;'Team &amp; Salaries'!$M26,MIN('Team &amp; Salaries'!$P26,V116+'Team &amp; Salaries'!$N26),0)),IF('Team &amp; Salaries'!$O26="Quarterly",IF(W$6='Team &amp; Salaries'!$M26,MIN('Team &amp; Salaries'!$N26,'Team &amp; Salaries'!$P26),IF(W$6&gt;'Team &amp; Salaries'!$M26,IFERROR(MIN('Team &amp; Salaries'!$P26,IF(ISNUMBER(R116),R116,0)+'Team &amp; Salaries'!$N26),'Team &amp; Salaries'!$N26),0)),IF('Team &amp; Salaries'!$O26="Annually",IF(W$6='Team &amp; Salaries'!$M26,MIN('Team &amp; Salaries'!$N26,'Team &amp; Salaries'!$P26),IF(W$6&gt;'Team &amp; Salaries'!$M26,IFERROR(MIN('Team &amp; Salaries'!$P26,#REF!+'Team &amp; Salaries'!$N26),MIN('Team &amp; Salaries'!$N26,'Team &amp; Salaries'!$P26)),0))))))</f>
        <v>0</v>
      </c>
      <c r="X116" s="286">
        <f>IF('Team &amp; Salaries'!$O26="Never",IF(X$6&gt;='Team &amp; Salaries'!$M26,MIN('Team &amp; Salaries'!$N26,'Team &amp; Salaries'!$P26),0),IF('Team &amp; Salaries'!$O26="Monthly",IF(X$6='Team &amp; Salaries'!$M26,MIN('Team &amp; Salaries'!$N26,'Team &amp; Salaries'!$P26),IF(X$6&gt;'Team &amp; Salaries'!$M26,MIN('Team &amp; Salaries'!$P26,W116+'Team &amp; Salaries'!$N26),0)),IF('Team &amp; Salaries'!$O26="Quarterly",IF(X$6='Team &amp; Salaries'!$M26,MIN('Team &amp; Salaries'!$N26,'Team &amp; Salaries'!$P26),IF(X$6&gt;'Team &amp; Salaries'!$M26,IFERROR(MIN('Team &amp; Salaries'!$P26,IF(ISNUMBER(S116),S116,0)+'Team &amp; Salaries'!$N26),'Team &amp; Salaries'!$N26),0)),IF('Team &amp; Salaries'!$O26="Annually",IF(X$6='Team &amp; Salaries'!$M26,MIN('Team &amp; Salaries'!$N26,'Team &amp; Salaries'!$P26),IF(X$6&gt;'Team &amp; Salaries'!$M26,IFERROR(MIN('Team &amp; Salaries'!$P26,#REF!+'Team &amp; Salaries'!$N26),MIN('Team &amp; Salaries'!$N26,'Team &amp; Salaries'!$P26)),0))))))</f>
        <v>0</v>
      </c>
      <c r="Y116" s="286">
        <f>IF('Team &amp; Salaries'!$O26="Never",IF(Y$6&gt;='Team &amp; Salaries'!$M26,MIN('Team &amp; Salaries'!$N26,'Team &amp; Salaries'!$P26),0),IF('Team &amp; Salaries'!$O26="Monthly",IF(Y$6='Team &amp; Salaries'!$M26,MIN('Team &amp; Salaries'!$N26,'Team &amp; Salaries'!$P26),IF(Y$6&gt;'Team &amp; Salaries'!$M26,MIN('Team &amp; Salaries'!$P26,X116+'Team &amp; Salaries'!$N26),0)),IF('Team &amp; Salaries'!$O26="Quarterly",IF(Y$6='Team &amp; Salaries'!$M26,MIN('Team &amp; Salaries'!$N26,'Team &amp; Salaries'!$P26),IF(Y$6&gt;'Team &amp; Salaries'!$M26,IFERROR(MIN('Team &amp; Salaries'!$P26,IF(ISNUMBER(T116),T116,0)+'Team &amp; Salaries'!$N26),'Team &amp; Salaries'!$N26),0)),IF('Team &amp; Salaries'!$O26="Annually",IF(Y$6='Team &amp; Salaries'!$M26,MIN('Team &amp; Salaries'!$N26,'Team &amp; Salaries'!$P26),IF(Y$6&gt;'Team &amp; Salaries'!$M26,IFERROR(MIN('Team &amp; Salaries'!$P26,#REF!+'Team &amp; Salaries'!$N26),MIN('Team &amp; Salaries'!$N26,'Team &amp; Salaries'!$P26)),0))))))</f>
        <v>0</v>
      </c>
      <c r="Z116" s="286">
        <f>IF('Team &amp; Salaries'!$O26="Never",IF(Z$6&gt;='Team &amp; Salaries'!$M26,MIN('Team &amp; Salaries'!$N26,'Team &amp; Salaries'!$P26),0),IF('Team &amp; Salaries'!$O26="Monthly",IF(Z$6='Team &amp; Salaries'!$M26,MIN('Team &amp; Salaries'!$N26,'Team &amp; Salaries'!$P26),IF(Z$6&gt;'Team &amp; Salaries'!$M26,MIN('Team &amp; Salaries'!$P26,Y116+'Team &amp; Salaries'!$N26),0)),IF('Team &amp; Salaries'!$O26="Quarterly",IF(Z$6='Team &amp; Salaries'!$M26,MIN('Team &amp; Salaries'!$N26,'Team &amp; Salaries'!$P26),IF(Z$6&gt;'Team &amp; Salaries'!$M26,IFERROR(MIN('Team &amp; Salaries'!$P26,IF(ISNUMBER(U116),U116,0)+'Team &amp; Salaries'!$N26),'Team &amp; Salaries'!$N26),0)),IF('Team &amp; Salaries'!$O26="Annually",IF(Z$6='Team &amp; Salaries'!$M26,MIN('Team &amp; Salaries'!$N26,'Team &amp; Salaries'!$P26),IF(Z$6&gt;'Team &amp; Salaries'!$M26,IFERROR(MIN('Team &amp; Salaries'!$P26,#REF!+'Team &amp; Salaries'!$N26),MIN('Team &amp; Salaries'!$N26,'Team &amp; Salaries'!$P26)),0))))))</f>
        <v>0</v>
      </c>
      <c r="AA116" s="286">
        <f>IF('Team &amp; Salaries'!$O26="Never",IF(AA$6&gt;='Team &amp; Salaries'!$M26,MIN('Team &amp; Salaries'!$N26,'Team &amp; Salaries'!$P26),0),IF('Team &amp; Salaries'!$O26="Monthly",IF(AA$6='Team &amp; Salaries'!$M26,MIN('Team &amp; Salaries'!$N26,'Team &amp; Salaries'!$P26),IF(AA$6&gt;'Team &amp; Salaries'!$M26,MIN('Team &amp; Salaries'!$P26,Z116+'Team &amp; Salaries'!$N26),0)),IF('Team &amp; Salaries'!$O26="Quarterly",IF(AA$6='Team &amp; Salaries'!$M26,MIN('Team &amp; Salaries'!$N26,'Team &amp; Salaries'!$P26),IF(AA$6&gt;'Team &amp; Salaries'!$M26,IFERROR(MIN('Team &amp; Salaries'!$P26,IF(ISNUMBER(V116),V116,0)+'Team &amp; Salaries'!$N26),'Team &amp; Salaries'!$N26),0)),IF('Team &amp; Salaries'!$O26="Annually",IF(AA$6='Team &amp; Salaries'!$M26,MIN('Team &amp; Salaries'!$N26,'Team &amp; Salaries'!$P26),IF(AA$6&gt;'Team &amp; Salaries'!$M26,IFERROR(MIN('Team &amp; Salaries'!$P26,#REF!+'Team &amp; Salaries'!$N26),MIN('Team &amp; Salaries'!$N26,'Team &amp; Salaries'!$P26)),0))))))</f>
        <v>0</v>
      </c>
      <c r="AB116" s="286">
        <f>IF('Team &amp; Salaries'!$O26="Never",IF(AB$6&gt;='Team &amp; Salaries'!$M26,MIN('Team &amp; Salaries'!$N26,'Team &amp; Salaries'!$P26),0),IF('Team &amp; Salaries'!$O26="Monthly",IF(AB$6='Team &amp; Salaries'!$M26,MIN('Team &amp; Salaries'!$N26,'Team &amp; Salaries'!$P26),IF(AB$6&gt;'Team &amp; Salaries'!$M26,MIN('Team &amp; Salaries'!$P26,AA116+'Team &amp; Salaries'!$N26),0)),IF('Team &amp; Salaries'!$O26="Quarterly",IF(AB$6='Team &amp; Salaries'!$M26,MIN('Team &amp; Salaries'!$N26,'Team &amp; Salaries'!$P26),IF(AB$6&gt;'Team &amp; Salaries'!$M26,IFERROR(MIN('Team &amp; Salaries'!$P26,IF(ISNUMBER(W116),W116,0)+'Team &amp; Salaries'!$N26),'Team &amp; Salaries'!$N26),0)),IF('Team &amp; Salaries'!$O26="Annually",IF(AB$6='Team &amp; Salaries'!$M26,MIN('Team &amp; Salaries'!$N26,'Team &amp; Salaries'!$P26),IF(AB$6&gt;'Team &amp; Salaries'!$M26,IFERROR(MIN('Team &amp; Salaries'!$P26,#REF!+'Team &amp; Salaries'!$N26),MIN('Team &amp; Salaries'!$N26,'Team &amp; Salaries'!$P26)),0))))))</f>
        <v>0</v>
      </c>
      <c r="AC116" s="286">
        <f>IF('Team &amp; Salaries'!$O26="Never",IF(AC$6&gt;='Team &amp; Salaries'!$M26,MIN('Team &amp; Salaries'!$N26,'Team &amp; Salaries'!$P26),0),IF('Team &amp; Salaries'!$O26="Monthly",IF(AC$6='Team &amp; Salaries'!$M26,MIN('Team &amp; Salaries'!$N26,'Team &amp; Salaries'!$P26),IF(AC$6&gt;'Team &amp; Salaries'!$M26,MIN('Team &amp; Salaries'!$P26,AB116+'Team &amp; Salaries'!$N26),0)),IF('Team &amp; Salaries'!$O26="Quarterly",IF(AC$6='Team &amp; Salaries'!$M26,MIN('Team &amp; Salaries'!$N26,'Team &amp; Salaries'!$P26),IF(AC$6&gt;'Team &amp; Salaries'!$M26,IFERROR(MIN('Team &amp; Salaries'!$P26,IF(ISNUMBER(X116),X116,0)+'Team &amp; Salaries'!$N26),'Team &amp; Salaries'!$N26),0)),IF('Team &amp; Salaries'!$O26="Annually",IF(AC$6='Team &amp; Salaries'!$M26,MIN('Team &amp; Salaries'!$N26,'Team &amp; Salaries'!$P26),IF(AC$6&gt;'Team &amp; Salaries'!$M26,IFERROR(MIN('Team &amp; Salaries'!$P26,#REF!+'Team &amp; Salaries'!$N26),MIN('Team &amp; Salaries'!$N26,'Team &amp; Salaries'!$P26)),0))))))</f>
        <v>0</v>
      </c>
      <c r="AD116" s="286">
        <f>IF('Team &amp; Salaries'!$O26="Never",IF(AD$6&gt;='Team &amp; Salaries'!$M26,MIN('Team &amp; Salaries'!$N26,'Team &amp; Salaries'!$P26),0),IF('Team &amp; Salaries'!$O26="Monthly",IF(AD$6='Team &amp; Salaries'!$M26,MIN('Team &amp; Salaries'!$N26,'Team &amp; Salaries'!$P26),IF(AD$6&gt;'Team &amp; Salaries'!$M26,MIN('Team &amp; Salaries'!$P26,AC116+'Team &amp; Salaries'!$N26),0)),IF('Team &amp; Salaries'!$O26="Quarterly",IF(AD$6='Team &amp; Salaries'!$M26,MIN('Team &amp; Salaries'!$N26,'Team &amp; Salaries'!$P26),IF(AD$6&gt;'Team &amp; Salaries'!$M26,IFERROR(MIN('Team &amp; Salaries'!$P26,IF(ISNUMBER(Y116),Y116,0)+'Team &amp; Salaries'!$N26),'Team &amp; Salaries'!$N26),0)),IF('Team &amp; Salaries'!$O26="Annually",IF(AD$6='Team &amp; Salaries'!$M26,MIN('Team &amp; Salaries'!$N26,'Team &amp; Salaries'!$P26),IF(AD$6&gt;'Team &amp; Salaries'!$M26,IFERROR(MIN('Team &amp; Salaries'!$P26,#REF!+'Team &amp; Salaries'!$N26),MIN('Team &amp; Salaries'!$N26,'Team &amp; Salaries'!$P26)),0))))))</f>
        <v>0</v>
      </c>
      <c r="AE116" s="286">
        <f>IF('Team &amp; Salaries'!$O26="Never",IF(AE$6&gt;='Team &amp; Salaries'!$M26,MIN('Team &amp; Salaries'!$N26,'Team &amp; Salaries'!$P26),0),IF('Team &amp; Salaries'!$O26="Monthly",IF(AE$6='Team &amp; Salaries'!$M26,MIN('Team &amp; Salaries'!$N26,'Team &amp; Salaries'!$P26),IF(AE$6&gt;'Team &amp; Salaries'!$M26,MIN('Team &amp; Salaries'!$P26,AD116+'Team &amp; Salaries'!$N26),0)),IF('Team &amp; Salaries'!$O26="Quarterly",IF(AE$6='Team &amp; Salaries'!$M26,MIN('Team &amp; Salaries'!$N26,'Team &amp; Salaries'!$P26),IF(AE$6&gt;'Team &amp; Salaries'!$M26,IFERROR(MIN('Team &amp; Salaries'!$P26,IF(ISNUMBER(Z116),Z116,0)+'Team &amp; Salaries'!$N26),'Team &amp; Salaries'!$N26),0)),IF('Team &amp; Salaries'!$O26="Annually",IF(AE$6='Team &amp; Salaries'!$M26,MIN('Team &amp; Salaries'!$N26,'Team &amp; Salaries'!$P26),IF(AE$6&gt;'Team &amp; Salaries'!$M26,IFERROR(MIN('Team &amp; Salaries'!$P26,#REF!+'Team &amp; Salaries'!$N26),MIN('Team &amp; Salaries'!$N26,'Team &amp; Salaries'!$P26)),0))))))</f>
        <v>0</v>
      </c>
      <c r="AF116" s="286">
        <f>IF('Team &amp; Salaries'!$O26="Never",IF(AF$6&gt;='Team &amp; Salaries'!$M26,MIN('Team &amp; Salaries'!$N26,'Team &amp; Salaries'!$P26),0),IF('Team &amp; Salaries'!$O26="Monthly",IF(AF$6='Team &amp; Salaries'!$M26,MIN('Team &amp; Salaries'!$N26,'Team &amp; Salaries'!$P26),IF(AF$6&gt;'Team &amp; Salaries'!$M26,MIN('Team &amp; Salaries'!$P26,AE116+'Team &amp; Salaries'!$N26),0)),IF('Team &amp; Salaries'!$O26="Quarterly",IF(AF$6='Team &amp; Salaries'!$M26,MIN('Team &amp; Salaries'!$N26,'Team &amp; Salaries'!$P26),IF(AF$6&gt;'Team &amp; Salaries'!$M26,IFERROR(MIN('Team &amp; Salaries'!$P26,IF(ISNUMBER(AA116),AA116,0)+'Team &amp; Salaries'!$N26),'Team &amp; Salaries'!$N26),0)),IF('Team &amp; Salaries'!$O26="Annually",IF(AF$6='Team &amp; Salaries'!$M26,MIN('Team &amp; Salaries'!$N26,'Team &amp; Salaries'!$P26),IF(AF$6&gt;'Team &amp; Salaries'!$M26,IFERROR(MIN('Team &amp; Salaries'!$P26,#REF!+'Team &amp; Salaries'!$N26),MIN('Team &amp; Salaries'!$N26,'Team &amp; Salaries'!$P26)),0))))))</f>
        <v>0</v>
      </c>
      <c r="AG116" s="286">
        <f>IF('Team &amp; Salaries'!$O26="Never",IF(AG$6&gt;='Team &amp; Salaries'!$M26,MIN('Team &amp; Salaries'!$N26,'Team &amp; Salaries'!$P26),0),IF('Team &amp; Salaries'!$O26="Monthly",IF(AG$6='Team &amp; Salaries'!$M26,MIN('Team &amp; Salaries'!$N26,'Team &amp; Salaries'!$P26),IF(AG$6&gt;'Team &amp; Salaries'!$M26,MIN('Team &amp; Salaries'!$P26,AF116+'Team &amp; Salaries'!$N26),0)),IF('Team &amp; Salaries'!$O26="Quarterly",IF(AG$6='Team &amp; Salaries'!$M26,MIN('Team &amp; Salaries'!$N26,'Team &amp; Salaries'!$P26),IF(AG$6&gt;'Team &amp; Salaries'!$M26,IFERROR(MIN('Team &amp; Salaries'!$P26,IF(ISNUMBER(AB116),AB116,0)+'Team &amp; Salaries'!$N26),'Team &amp; Salaries'!$N26),0)),IF('Team &amp; Salaries'!$O26="Annually",IF(AG$6='Team &amp; Salaries'!$M26,MIN('Team &amp; Salaries'!$N26,'Team &amp; Salaries'!$P26),IF(AG$6&gt;'Team &amp; Salaries'!$M26,IFERROR(MIN('Team &amp; Salaries'!$P26,#REF!+'Team &amp; Salaries'!$N26),MIN('Team &amp; Salaries'!$N26,'Team &amp; Salaries'!$P26)),0))))))</f>
        <v>0</v>
      </c>
      <c r="AH116" s="286">
        <f>IF('Team &amp; Salaries'!$O26="Never",IF(AH$6&gt;='Team &amp; Salaries'!$M26,MIN('Team &amp; Salaries'!$N26,'Team &amp; Salaries'!$P26),0),IF('Team &amp; Salaries'!$O26="Monthly",IF(AH$6='Team &amp; Salaries'!$M26,MIN('Team &amp; Salaries'!$N26,'Team &amp; Salaries'!$P26),IF(AH$6&gt;'Team &amp; Salaries'!$M26,MIN('Team &amp; Salaries'!$P26,AG116+'Team &amp; Salaries'!$N26),0)),IF('Team &amp; Salaries'!$O26="Quarterly",IF(AH$6='Team &amp; Salaries'!$M26,MIN('Team &amp; Salaries'!$N26,'Team &amp; Salaries'!$P26),IF(AH$6&gt;'Team &amp; Salaries'!$M26,IFERROR(MIN('Team &amp; Salaries'!$P26,IF(ISNUMBER(AC116),AC116,0)+'Team &amp; Salaries'!$N26),'Team &amp; Salaries'!$N26),0)),IF('Team &amp; Salaries'!$O26="Annually",IF(AH$6='Team &amp; Salaries'!$M26,MIN('Team &amp; Salaries'!$N26,'Team &amp; Salaries'!$P26),IF(AH$6&gt;'Team &amp; Salaries'!$M26,IFERROR(MIN('Team &amp; Salaries'!$P26,#REF!+'Team &amp; Salaries'!$N26),MIN('Team &amp; Salaries'!$N26,'Team &amp; Salaries'!$P26)),0))))))</f>
        <v>0</v>
      </c>
      <c r="AI116" s="286">
        <f>IF('Team &amp; Salaries'!$O26="Never",IF(AI$6&gt;='Team &amp; Salaries'!$M26,MIN('Team &amp; Salaries'!$N26,'Team &amp; Salaries'!$P26),0),IF('Team &amp; Salaries'!$O26="Monthly",IF(AI$6='Team &amp; Salaries'!$M26,MIN('Team &amp; Salaries'!$N26,'Team &amp; Salaries'!$P26),IF(AI$6&gt;'Team &amp; Salaries'!$M26,MIN('Team &amp; Salaries'!$P26,AH116+'Team &amp; Salaries'!$N26),0)),IF('Team &amp; Salaries'!$O26="Quarterly",IF(AI$6='Team &amp; Salaries'!$M26,MIN('Team &amp; Salaries'!$N26,'Team &amp; Salaries'!$P26),IF(AI$6&gt;'Team &amp; Salaries'!$M26,IFERROR(MIN('Team &amp; Salaries'!$P26,IF(ISNUMBER(AD116),AD116,0)+'Team &amp; Salaries'!$N26),'Team &amp; Salaries'!$N26),0)),IF('Team &amp; Salaries'!$O26="Annually",IF(AI$6='Team &amp; Salaries'!$M26,MIN('Team &amp; Salaries'!$N26,'Team &amp; Salaries'!$P26),IF(AI$6&gt;'Team &amp; Salaries'!$M26,IFERROR(MIN('Team &amp; Salaries'!$P26,#REF!+'Team &amp; Salaries'!$N26),MIN('Team &amp; Salaries'!$N26,'Team &amp; Salaries'!$P26)),0))))))</f>
        <v>0</v>
      </c>
      <c r="AJ116" s="286">
        <f>IF('Team &amp; Salaries'!$O26="Never",IF(AJ$6&gt;='Team &amp; Salaries'!$M26,MIN('Team &amp; Salaries'!$N26,'Team &amp; Salaries'!$P26),0),IF('Team &amp; Salaries'!$O26="Monthly",IF(AJ$6='Team &amp; Salaries'!$M26,MIN('Team &amp; Salaries'!$N26,'Team &amp; Salaries'!$P26),IF(AJ$6&gt;'Team &amp; Salaries'!$M26,MIN('Team &amp; Salaries'!$P26,AI116+'Team &amp; Salaries'!$N26),0)),IF('Team &amp; Salaries'!$O26="Quarterly",IF(AJ$6='Team &amp; Salaries'!$M26,MIN('Team &amp; Salaries'!$N26,'Team &amp; Salaries'!$P26),IF(AJ$6&gt;'Team &amp; Salaries'!$M26,IFERROR(MIN('Team &amp; Salaries'!$P26,IF(ISNUMBER(AE116),AE116,0)+'Team &amp; Salaries'!$N26),'Team &amp; Salaries'!$N26),0)),IF('Team &amp; Salaries'!$O26="Annually",IF(AJ$6='Team &amp; Salaries'!$M26,MIN('Team &amp; Salaries'!$N26,'Team &amp; Salaries'!$P26),IF(AJ$6&gt;'Team &amp; Salaries'!$M26,IFERROR(MIN('Team &amp; Salaries'!$P26,#REF!+'Team &amp; Salaries'!$N26),MIN('Team &amp; Salaries'!$N26,'Team &amp; Salaries'!$P26)),0))))))</f>
        <v>1</v>
      </c>
      <c r="AK116" s="286">
        <f>IF('Team &amp; Salaries'!$O26="Never",IF(AK$6&gt;='Team &amp; Salaries'!$M26,MIN('Team &amp; Salaries'!$N26,'Team &amp; Salaries'!$P26),0),IF('Team &amp; Salaries'!$O26="Monthly",IF(AK$6='Team &amp; Salaries'!$M26,MIN('Team &amp; Salaries'!$N26,'Team &amp; Salaries'!$P26),IF(AK$6&gt;'Team &amp; Salaries'!$M26,MIN('Team &amp; Salaries'!$P26,AJ116+'Team &amp; Salaries'!$N26),0)),IF('Team &amp; Salaries'!$O26="Quarterly",IF(AK$6='Team &amp; Salaries'!$M26,MIN('Team &amp; Salaries'!$N26,'Team &amp; Salaries'!$P26),IF(AK$6&gt;'Team &amp; Salaries'!$M26,IFERROR(MIN('Team &amp; Salaries'!$P26,IF(ISNUMBER(AF116),AF116,0)+'Team &amp; Salaries'!$N26),'Team &amp; Salaries'!$N26),0)),IF('Team &amp; Salaries'!$O26="Annually",IF(AK$6='Team &amp; Salaries'!$M26,MIN('Team &amp; Salaries'!$N26,'Team &amp; Salaries'!$P26),IF(AK$6&gt;'Team &amp; Salaries'!$M26,IFERROR(MIN('Team &amp; Salaries'!$P26,#REF!+'Team &amp; Salaries'!$N26),MIN('Team &amp; Salaries'!$N26,'Team &amp; Salaries'!$P26)),0))))))</f>
        <v>1</v>
      </c>
      <c r="AL116" s="286">
        <f>IF('Team &amp; Salaries'!$O26="Never",IF(AL$6&gt;='Team &amp; Salaries'!$M26,MIN('Team &amp; Salaries'!$N26,'Team &amp; Salaries'!$P26),0),IF('Team &amp; Salaries'!$O26="Monthly",IF(AL$6='Team &amp; Salaries'!$M26,MIN('Team &amp; Salaries'!$N26,'Team &amp; Salaries'!$P26),IF(AL$6&gt;'Team &amp; Salaries'!$M26,MIN('Team &amp; Salaries'!$P26,AK116+'Team &amp; Salaries'!$N26),0)),IF('Team &amp; Salaries'!$O26="Quarterly",IF(AL$6='Team &amp; Salaries'!$M26,MIN('Team &amp; Salaries'!$N26,'Team &amp; Salaries'!$P26),IF(AL$6&gt;'Team &amp; Salaries'!$M26,IFERROR(MIN('Team &amp; Salaries'!$P26,IF(ISNUMBER(AG116),AG116,0)+'Team &amp; Salaries'!$N26),'Team &amp; Salaries'!$N26),0)),IF('Team &amp; Salaries'!$O26="Annually",IF(AL$6='Team &amp; Salaries'!$M26,MIN('Team &amp; Salaries'!$N26,'Team &amp; Salaries'!$P26),IF(AL$6&gt;'Team &amp; Salaries'!$M26,IFERROR(MIN('Team &amp; Salaries'!$P26,#REF!+'Team &amp; Salaries'!$N26),MIN('Team &amp; Salaries'!$N26,'Team &amp; Salaries'!$P26)),0))))))</f>
        <v>1</v>
      </c>
      <c r="AM116" s="286">
        <f>IF('Team &amp; Salaries'!$O26="Never",IF(AM$6&gt;='Team &amp; Salaries'!$M26,MIN('Team &amp; Salaries'!$N26,'Team &amp; Salaries'!$P26),0),IF('Team &amp; Salaries'!$O26="Monthly",IF(AM$6='Team &amp; Salaries'!$M26,MIN('Team &amp; Salaries'!$N26,'Team &amp; Salaries'!$P26),IF(AM$6&gt;'Team &amp; Salaries'!$M26,MIN('Team &amp; Salaries'!$P26,AL116+'Team &amp; Salaries'!$N26),0)),IF('Team &amp; Salaries'!$O26="Quarterly",IF(AM$6='Team &amp; Salaries'!$M26,MIN('Team &amp; Salaries'!$N26,'Team &amp; Salaries'!$P26),IF(AM$6&gt;'Team &amp; Salaries'!$M26,IFERROR(MIN('Team &amp; Salaries'!$P26,IF(ISNUMBER(AH116),AH116,0)+'Team &amp; Salaries'!$N26),'Team &amp; Salaries'!$N26),0)),IF('Team &amp; Salaries'!$O26="Annually",IF(AM$6='Team &amp; Salaries'!$M26,MIN('Team &amp; Salaries'!$N26,'Team &amp; Salaries'!$P26),IF(AM$6&gt;'Team &amp; Salaries'!$M26,IFERROR(MIN('Team &amp; Salaries'!$P26,#REF!+'Team &amp; Salaries'!$N26),MIN('Team &amp; Salaries'!$N26,'Team &amp; Salaries'!$P26)),0))))))</f>
        <v>1</v>
      </c>
      <c r="AN116" s="286">
        <f>IF('Team &amp; Salaries'!$O26="Never",IF(AN$6&gt;='Team &amp; Salaries'!$M26,MIN('Team &amp; Salaries'!$N26,'Team &amp; Salaries'!$P26),0),IF('Team &amp; Salaries'!$O26="Monthly",IF(AN$6='Team &amp; Salaries'!$M26,MIN('Team &amp; Salaries'!$N26,'Team &amp; Salaries'!$P26),IF(AN$6&gt;'Team &amp; Salaries'!$M26,MIN('Team &amp; Salaries'!$P26,AM116+'Team &amp; Salaries'!$N26),0)),IF('Team &amp; Salaries'!$O26="Quarterly",IF(AN$6='Team &amp; Salaries'!$M26,MIN('Team &amp; Salaries'!$N26,'Team &amp; Salaries'!$P26),IF(AN$6&gt;'Team &amp; Salaries'!$M26,IFERROR(MIN('Team &amp; Salaries'!$P26,IF(ISNUMBER(AI116),AI116,0)+'Team &amp; Salaries'!$N26),'Team &amp; Salaries'!$N26),0)),IF('Team &amp; Salaries'!$O26="Annually",IF(AN$6='Team &amp; Salaries'!$M26,MIN('Team &amp; Salaries'!$N26,'Team &amp; Salaries'!$P26),IF(AN$6&gt;'Team &amp; Salaries'!$M26,IFERROR(MIN('Team &amp; Salaries'!$P26,#REF!+'Team &amp; Salaries'!$N26),MIN('Team &amp; Salaries'!$N26,'Team &amp; Salaries'!$P26)),0))))))</f>
        <v>1</v>
      </c>
      <c r="AO116" s="286">
        <f>IF('Team &amp; Salaries'!$O26="Never",IF(AO$6&gt;='Team &amp; Salaries'!$M26,MIN('Team &amp; Salaries'!$N26,'Team &amp; Salaries'!$P26),0),IF('Team &amp; Salaries'!$O26="Monthly",IF(AO$6='Team &amp; Salaries'!$M26,MIN('Team &amp; Salaries'!$N26,'Team &amp; Salaries'!$P26),IF(AO$6&gt;'Team &amp; Salaries'!$M26,MIN('Team &amp; Salaries'!$P26,AN116+'Team &amp; Salaries'!$N26),0)),IF('Team &amp; Salaries'!$O26="Quarterly",IF(AO$6='Team &amp; Salaries'!$M26,MIN('Team &amp; Salaries'!$N26,'Team &amp; Salaries'!$P26),IF(AO$6&gt;'Team &amp; Salaries'!$M26,IFERROR(MIN('Team &amp; Salaries'!$P26,IF(ISNUMBER(AJ116),AJ116,0)+'Team &amp; Salaries'!$N26),'Team &amp; Salaries'!$N26),0)),IF('Team &amp; Salaries'!$O26="Annually",IF(AO$6='Team &amp; Salaries'!$M26,MIN('Team &amp; Salaries'!$N26,'Team &amp; Salaries'!$P26),IF(AO$6&gt;'Team &amp; Salaries'!$M26,IFERROR(MIN('Team &amp; Salaries'!$P26,#REF!+'Team &amp; Salaries'!$N26),MIN('Team &amp; Salaries'!$N26,'Team &amp; Salaries'!$P26)),0))))))</f>
        <v>1</v>
      </c>
      <c r="AP116" s="286">
        <f>IF('Team &amp; Salaries'!$O26="Never",IF(AP$6&gt;='Team &amp; Salaries'!$M26,MIN('Team &amp; Salaries'!$N26,'Team &amp; Salaries'!$P26),0),IF('Team &amp; Salaries'!$O26="Monthly",IF(AP$6='Team &amp; Salaries'!$M26,MIN('Team &amp; Salaries'!$N26,'Team &amp; Salaries'!$P26),IF(AP$6&gt;'Team &amp; Salaries'!$M26,MIN('Team &amp; Salaries'!$P26,AO116+'Team &amp; Salaries'!$N26),0)),IF('Team &amp; Salaries'!$O26="Quarterly",IF(AP$6='Team &amp; Salaries'!$M26,MIN('Team &amp; Salaries'!$N26,'Team &amp; Salaries'!$P26),IF(AP$6&gt;'Team &amp; Salaries'!$M26,IFERROR(MIN('Team &amp; Salaries'!$P26,IF(ISNUMBER(AK116),AK116,0)+'Team &amp; Salaries'!$N26),'Team &amp; Salaries'!$N26),0)),IF('Team &amp; Salaries'!$O26="Annually",IF(AP$6='Team &amp; Salaries'!$M26,MIN('Team &amp; Salaries'!$N26,'Team &amp; Salaries'!$P26),IF(AP$6&gt;'Team &amp; Salaries'!$M26,IFERROR(MIN('Team &amp; Salaries'!$P26,#REF!+'Team &amp; Salaries'!$N26),MIN('Team &amp; Salaries'!$N26,'Team &amp; Salaries'!$P26)),0))))))</f>
        <v>1</v>
      </c>
      <c r="AQ116" s="286">
        <f>IF('Team &amp; Salaries'!$O26="Never",IF(AQ$6&gt;='Team &amp; Salaries'!$M26,MIN('Team &amp; Salaries'!$N26,'Team &amp; Salaries'!$P26),0),IF('Team &amp; Salaries'!$O26="Monthly",IF(AQ$6='Team &amp; Salaries'!$M26,MIN('Team &amp; Salaries'!$N26,'Team &amp; Salaries'!$P26),IF(AQ$6&gt;'Team &amp; Salaries'!$M26,MIN('Team &amp; Salaries'!$P26,AP116+'Team &amp; Salaries'!$N26),0)),IF('Team &amp; Salaries'!$O26="Quarterly",IF(AQ$6='Team &amp; Salaries'!$M26,MIN('Team &amp; Salaries'!$N26,'Team &amp; Salaries'!$P26),IF(AQ$6&gt;'Team &amp; Salaries'!$M26,IFERROR(MIN('Team &amp; Salaries'!$P26,IF(ISNUMBER(AL116),AL116,0)+'Team &amp; Salaries'!$N26),'Team &amp; Salaries'!$N26),0)),IF('Team &amp; Salaries'!$O26="Annually",IF(AQ$6='Team &amp; Salaries'!$M26,MIN('Team &amp; Salaries'!$N26,'Team &amp; Salaries'!$P26),IF(AQ$6&gt;'Team &amp; Salaries'!$M26,IFERROR(MIN('Team &amp; Salaries'!$P26,#REF!+'Team &amp; Salaries'!$N26),MIN('Team &amp; Salaries'!$N26,'Team &amp; Salaries'!$P26)),0))))))</f>
        <v>1</v>
      </c>
      <c r="AR116" s="286">
        <f>IF('Team &amp; Salaries'!$O26="Never",IF(AR$6&gt;='Team &amp; Salaries'!$M26,MIN('Team &amp; Salaries'!$N26,'Team &amp; Salaries'!$P26),0),IF('Team &amp; Salaries'!$O26="Monthly",IF(AR$6='Team &amp; Salaries'!$M26,MIN('Team &amp; Salaries'!$N26,'Team &amp; Salaries'!$P26),IF(AR$6&gt;'Team &amp; Salaries'!$M26,MIN('Team &amp; Salaries'!$P26,AQ116+'Team &amp; Salaries'!$N26),0)),IF('Team &amp; Salaries'!$O26="Quarterly",IF(AR$6='Team &amp; Salaries'!$M26,MIN('Team &amp; Salaries'!$N26,'Team &amp; Salaries'!$P26),IF(AR$6&gt;'Team &amp; Salaries'!$M26,IFERROR(MIN('Team &amp; Salaries'!$P26,IF(ISNUMBER(AM116),AM116,0)+'Team &amp; Salaries'!$N26),'Team &amp; Salaries'!$N26),0)),IF('Team &amp; Salaries'!$O26="Annually",IF(AR$6='Team &amp; Salaries'!$M26,MIN('Team &amp; Salaries'!$N26,'Team &amp; Salaries'!$P26),IF(AR$6&gt;'Team &amp; Salaries'!$M26,IFERROR(MIN('Team &amp; Salaries'!$P26,#REF!+'Team &amp; Salaries'!$N26),MIN('Team &amp; Salaries'!$N26,'Team &amp; Salaries'!$P26)),0))))))</f>
        <v>1</v>
      </c>
      <c r="AS116" s="286">
        <f>IF('Team &amp; Salaries'!$O26="Never",IF(AS$6&gt;='Team &amp; Salaries'!$M26,MIN('Team &amp; Salaries'!$N26,'Team &amp; Salaries'!$P26),0),IF('Team &amp; Salaries'!$O26="Monthly",IF(AS$6='Team &amp; Salaries'!$M26,MIN('Team &amp; Salaries'!$N26,'Team &amp; Salaries'!$P26),IF(AS$6&gt;'Team &amp; Salaries'!$M26,MIN('Team &amp; Salaries'!$P26,AR116+'Team &amp; Salaries'!$N26),0)),IF('Team &amp; Salaries'!$O26="Quarterly",IF(AS$6='Team &amp; Salaries'!$M26,MIN('Team &amp; Salaries'!$N26,'Team &amp; Salaries'!$P26),IF(AS$6&gt;'Team &amp; Salaries'!$M26,IFERROR(MIN('Team &amp; Salaries'!$P26,IF(ISNUMBER(AN116),AN116,0)+'Team &amp; Salaries'!$N26),'Team &amp; Salaries'!$N26),0)),IF('Team &amp; Salaries'!$O26="Annually",IF(AS$6='Team &amp; Salaries'!$M26,MIN('Team &amp; Salaries'!$N26,'Team &amp; Salaries'!$P26),IF(AS$6&gt;'Team &amp; Salaries'!$M26,IFERROR(MIN('Team &amp; Salaries'!$P26,#REF!+'Team &amp; Salaries'!$N26),MIN('Team &amp; Salaries'!$N26,'Team &amp; Salaries'!$P26)),0))))))</f>
        <v>1</v>
      </c>
      <c r="AT116" s="286">
        <f>IF('Team &amp; Salaries'!$O26="Never",IF(AT$6&gt;='Team &amp; Salaries'!$M26,MIN('Team &amp; Salaries'!$N26,'Team &amp; Salaries'!$P26),0),IF('Team &amp; Salaries'!$O26="Monthly",IF(AT$6='Team &amp; Salaries'!$M26,MIN('Team &amp; Salaries'!$N26,'Team &amp; Salaries'!$P26),IF(AT$6&gt;'Team &amp; Salaries'!$M26,MIN('Team &amp; Salaries'!$P26,AS116+'Team &amp; Salaries'!$N26),0)),IF('Team &amp; Salaries'!$O26="Quarterly",IF(AT$6='Team &amp; Salaries'!$M26,MIN('Team &amp; Salaries'!$N26,'Team &amp; Salaries'!$P26),IF(AT$6&gt;'Team &amp; Salaries'!$M26,IFERROR(MIN('Team &amp; Salaries'!$P26,IF(ISNUMBER(AO116),AO116,0)+'Team &amp; Salaries'!$N26),'Team &amp; Salaries'!$N26),0)),IF('Team &amp; Salaries'!$O26="Annually",IF(AT$6='Team &amp; Salaries'!$M26,MIN('Team &amp; Salaries'!$N26,'Team &amp; Salaries'!$P26),IF(AT$6&gt;'Team &amp; Salaries'!$M26,IFERROR(MIN('Team &amp; Salaries'!$P26,#REF!+'Team &amp; Salaries'!$N26),MIN('Team &amp; Salaries'!$N26,'Team &amp; Salaries'!$P26)),0))))))</f>
        <v>1</v>
      </c>
      <c r="AU116" s="286">
        <f>IF('Team &amp; Salaries'!$O26="Never",IF(AU$6&gt;='Team &amp; Salaries'!$M26,MIN('Team &amp; Salaries'!$N26,'Team &amp; Salaries'!$P26),0),IF('Team &amp; Salaries'!$O26="Monthly",IF(AU$6='Team &amp; Salaries'!$M26,MIN('Team &amp; Salaries'!$N26,'Team &amp; Salaries'!$P26),IF(AU$6&gt;'Team &amp; Salaries'!$M26,MIN('Team &amp; Salaries'!$P26,AT116+'Team &amp; Salaries'!$N26),0)),IF('Team &amp; Salaries'!$O26="Quarterly",IF(AU$6='Team &amp; Salaries'!$M26,MIN('Team &amp; Salaries'!$N26,'Team &amp; Salaries'!$P26),IF(AU$6&gt;'Team &amp; Salaries'!$M26,IFERROR(MIN('Team &amp; Salaries'!$P26,IF(ISNUMBER(AP116),AP116,0)+'Team &amp; Salaries'!$N26),'Team &amp; Salaries'!$N26),0)),IF('Team &amp; Salaries'!$O26="Annually",IF(AU$6='Team &amp; Salaries'!$M26,MIN('Team &amp; Salaries'!$N26,'Team &amp; Salaries'!$P26),IF(AU$6&gt;'Team &amp; Salaries'!$M26,IFERROR(MIN('Team &amp; Salaries'!$P26,#REF!+'Team &amp; Salaries'!$N26),MIN('Team &amp; Salaries'!$N26,'Team &amp; Salaries'!$P26)),0))))))</f>
        <v>1</v>
      </c>
      <c r="AV116" s="286">
        <f>IF('Team &amp; Salaries'!$O26="Never",IF(AV$6&gt;='Team &amp; Salaries'!$M26,MIN('Team &amp; Salaries'!$N26,'Team &amp; Salaries'!$P26),0),IF('Team &amp; Salaries'!$O26="Monthly",IF(AV$6='Team &amp; Salaries'!$M26,MIN('Team &amp; Salaries'!$N26,'Team &amp; Salaries'!$P26),IF(AV$6&gt;'Team &amp; Salaries'!$M26,MIN('Team &amp; Salaries'!$P26,AU116+'Team &amp; Salaries'!$N26),0)),IF('Team &amp; Salaries'!$O26="Quarterly",IF(AV$6='Team &amp; Salaries'!$M26,MIN('Team &amp; Salaries'!$N26,'Team &amp; Salaries'!$P26),IF(AV$6&gt;'Team &amp; Salaries'!$M26,IFERROR(MIN('Team &amp; Salaries'!$P26,IF(ISNUMBER(AQ116),AQ116,0)+'Team &amp; Salaries'!$N26),'Team &amp; Salaries'!$N26),0)),IF('Team &amp; Salaries'!$O26="Annually",IF(AV$6='Team &amp; Salaries'!$M26,MIN('Team &amp; Salaries'!$N26,'Team &amp; Salaries'!$P26),IF(AV$6&gt;'Team &amp; Salaries'!$M26,IFERROR(MIN('Team &amp; Salaries'!$P26,#REF!+'Team &amp; Salaries'!$N26),MIN('Team &amp; Salaries'!$N26,'Team &amp; Salaries'!$P26)),0))))))</f>
        <v>1</v>
      </c>
      <c r="AW116" s="286">
        <f>IF('Team &amp; Salaries'!$O26="Never",IF(AW$6&gt;='Team &amp; Salaries'!$M26,MIN('Team &amp; Salaries'!$N26,'Team &amp; Salaries'!$P26),0),IF('Team &amp; Salaries'!$O26="Monthly",IF(AW$6='Team &amp; Salaries'!$M26,MIN('Team &amp; Salaries'!$N26,'Team &amp; Salaries'!$P26),IF(AW$6&gt;'Team &amp; Salaries'!$M26,MIN('Team &amp; Salaries'!$P26,AV116+'Team &amp; Salaries'!$N26),0)),IF('Team &amp; Salaries'!$O26="Quarterly",IF(AW$6='Team &amp; Salaries'!$M26,MIN('Team &amp; Salaries'!$N26,'Team &amp; Salaries'!$P26),IF(AW$6&gt;'Team &amp; Salaries'!$M26,IFERROR(MIN('Team &amp; Salaries'!$P26,IF(ISNUMBER(AR116),AR116,0)+'Team &amp; Salaries'!$N26),'Team &amp; Salaries'!$N26),0)),IF('Team &amp; Salaries'!$O26="Annually",IF(AW$6='Team &amp; Salaries'!$M26,MIN('Team &amp; Salaries'!$N26,'Team &amp; Salaries'!$P26),IF(AW$6&gt;'Team &amp; Salaries'!$M26,IFERROR(MIN('Team &amp; Salaries'!$P26,#REF!+'Team &amp; Salaries'!$N26),MIN('Team &amp; Salaries'!$N26,'Team &amp; Salaries'!$P26)),0))))))</f>
        <v>1</v>
      </c>
      <c r="AX116" s="286">
        <f>IF('Team &amp; Salaries'!$O26="Never",IF(AX$6&gt;='Team &amp; Salaries'!$M26,MIN('Team &amp; Salaries'!$N26,'Team &amp; Salaries'!$P26),0),IF('Team &amp; Salaries'!$O26="Monthly",IF(AX$6='Team &amp; Salaries'!$M26,MIN('Team &amp; Salaries'!$N26,'Team &amp; Salaries'!$P26),IF(AX$6&gt;'Team &amp; Salaries'!$M26,MIN('Team &amp; Salaries'!$P26,AW116+'Team &amp; Salaries'!$N26),0)),IF('Team &amp; Salaries'!$O26="Quarterly",IF(AX$6='Team &amp; Salaries'!$M26,MIN('Team &amp; Salaries'!$N26,'Team &amp; Salaries'!$P26),IF(AX$6&gt;'Team &amp; Salaries'!$M26,IFERROR(MIN('Team &amp; Salaries'!$P26,IF(ISNUMBER(AS116),AS116,0)+'Team &amp; Salaries'!$N26),'Team &amp; Salaries'!$N26),0)),IF('Team &amp; Salaries'!$O26="Annually",IF(AX$6='Team &amp; Salaries'!$M26,MIN('Team &amp; Salaries'!$N26,'Team &amp; Salaries'!$P26),IF(AX$6&gt;'Team &amp; Salaries'!$M26,IFERROR(MIN('Team &amp; Salaries'!$P26,#REF!+'Team &amp; Salaries'!$N26),MIN('Team &amp; Salaries'!$N26,'Team &amp; Salaries'!$P26)),0))))))</f>
        <v>1</v>
      </c>
      <c r="AY116" s="286">
        <f>IF('Team &amp; Salaries'!$O26="Never",IF(AY$6&gt;='Team &amp; Salaries'!$M26,MIN('Team &amp; Salaries'!$N26,'Team &amp; Salaries'!$P26),0),IF('Team &amp; Salaries'!$O26="Monthly",IF(AY$6='Team &amp; Salaries'!$M26,MIN('Team &amp; Salaries'!$N26,'Team &amp; Salaries'!$P26),IF(AY$6&gt;'Team &amp; Salaries'!$M26,MIN('Team &amp; Salaries'!$P26,AX116+'Team &amp; Salaries'!$N26),0)),IF('Team &amp; Salaries'!$O26="Quarterly",IF(AY$6='Team &amp; Salaries'!$M26,MIN('Team &amp; Salaries'!$N26,'Team &amp; Salaries'!$P26),IF(AY$6&gt;'Team &amp; Salaries'!$M26,IFERROR(MIN('Team &amp; Salaries'!$P26,IF(ISNUMBER(AT116),AT116,0)+'Team &amp; Salaries'!$N26),'Team &amp; Salaries'!$N26),0)),IF('Team &amp; Salaries'!$O26="Annually",IF(AY$6='Team &amp; Salaries'!$M26,MIN('Team &amp; Salaries'!$N26,'Team &amp; Salaries'!$P26),IF(AY$6&gt;'Team &amp; Salaries'!$M26,IFERROR(MIN('Team &amp; Salaries'!$P26,#REF!+'Team &amp; Salaries'!$N26),MIN('Team &amp; Salaries'!$N26,'Team &amp; Salaries'!$P26)),0))))))</f>
        <v>1</v>
      </c>
      <c r="AZ116" s="286">
        <f>IF('Team &amp; Salaries'!$O26="Never",IF(AZ$6&gt;='Team &amp; Salaries'!$M26,MIN('Team &amp; Salaries'!$N26,'Team &amp; Salaries'!$P26),0),IF('Team &amp; Salaries'!$O26="Monthly",IF(AZ$6='Team &amp; Salaries'!$M26,MIN('Team &amp; Salaries'!$N26,'Team &amp; Salaries'!$P26),IF(AZ$6&gt;'Team &amp; Salaries'!$M26,MIN('Team &amp; Salaries'!$P26,AY116+'Team &amp; Salaries'!$N26),0)),IF('Team &amp; Salaries'!$O26="Quarterly",IF(AZ$6='Team &amp; Salaries'!$M26,MIN('Team &amp; Salaries'!$N26,'Team &amp; Salaries'!$P26),IF(AZ$6&gt;'Team &amp; Salaries'!$M26,IFERROR(MIN('Team &amp; Salaries'!$P26,IF(ISNUMBER(AU116),AU116,0)+'Team &amp; Salaries'!$N26),'Team &amp; Salaries'!$N26),0)),IF('Team &amp; Salaries'!$O26="Annually",IF(AZ$6='Team &amp; Salaries'!$M26,MIN('Team &amp; Salaries'!$N26,'Team &amp; Salaries'!$P26),IF(AZ$6&gt;'Team &amp; Salaries'!$M26,IFERROR(MIN('Team &amp; Salaries'!$P26,#REF!+'Team &amp; Salaries'!$N26),MIN('Team &amp; Salaries'!$N26,'Team &amp; Salaries'!$P26)),0))))))</f>
        <v>1</v>
      </c>
      <c r="BA116" s="286">
        <f>IF('Team &amp; Salaries'!$O26="Never",IF(BA$6&gt;='Team &amp; Salaries'!$M26,MIN('Team &amp; Salaries'!$N26,'Team &amp; Salaries'!$P26),0),IF('Team &amp; Salaries'!$O26="Monthly",IF(BA$6='Team &amp; Salaries'!$M26,MIN('Team &amp; Salaries'!$N26,'Team &amp; Salaries'!$P26),IF(BA$6&gt;'Team &amp; Salaries'!$M26,MIN('Team &amp; Salaries'!$P26,AZ116+'Team &amp; Salaries'!$N26),0)),IF('Team &amp; Salaries'!$O26="Quarterly",IF(BA$6='Team &amp; Salaries'!$M26,MIN('Team &amp; Salaries'!$N26,'Team &amp; Salaries'!$P26),IF(BA$6&gt;'Team &amp; Salaries'!$M26,IFERROR(MIN('Team &amp; Salaries'!$P26,IF(ISNUMBER(AV116),AV116,0)+'Team &amp; Salaries'!$N26),'Team &amp; Salaries'!$N26),0)),IF('Team &amp; Salaries'!$O26="Annually",IF(BA$6='Team &amp; Salaries'!$M26,MIN('Team &amp; Salaries'!$N26,'Team &amp; Salaries'!$P26),IF(BA$6&gt;'Team &amp; Salaries'!$M26,IFERROR(MIN('Team &amp; Salaries'!$P26,#REF!+'Team &amp; Salaries'!$N26),MIN('Team &amp; Salaries'!$N26,'Team &amp; Salaries'!$P26)),0))))))</f>
        <v>1</v>
      </c>
      <c r="BB116" s="286">
        <f>IF('Team &amp; Salaries'!$O26="Never",IF(BB$6&gt;='Team &amp; Salaries'!$M26,MIN('Team &amp; Salaries'!$N26,'Team &amp; Salaries'!$P26),0),IF('Team &amp; Salaries'!$O26="Monthly",IF(BB$6='Team &amp; Salaries'!$M26,MIN('Team &amp; Salaries'!$N26,'Team &amp; Salaries'!$P26),IF(BB$6&gt;'Team &amp; Salaries'!$M26,MIN('Team &amp; Salaries'!$P26,BA116+'Team &amp; Salaries'!$N26),0)),IF('Team &amp; Salaries'!$O26="Quarterly",IF(BB$6='Team &amp; Salaries'!$M26,MIN('Team &amp; Salaries'!$N26,'Team &amp; Salaries'!$P26),IF(BB$6&gt;'Team &amp; Salaries'!$M26,IFERROR(MIN('Team &amp; Salaries'!$P26,IF(ISNUMBER(AW116),AW116,0)+'Team &amp; Salaries'!$N26),'Team &amp; Salaries'!$N26),0)),IF('Team &amp; Salaries'!$O26="Annually",IF(BB$6='Team &amp; Salaries'!$M26,MIN('Team &amp; Salaries'!$N26,'Team &amp; Salaries'!$P26),IF(BB$6&gt;'Team &amp; Salaries'!$M26,IFERROR(MIN('Team &amp; Salaries'!$P26,#REF!+'Team &amp; Salaries'!$N26),MIN('Team &amp; Salaries'!$N26,'Team &amp; Salaries'!$P26)),0))))))</f>
        <v>1</v>
      </c>
      <c r="BC116" s="286">
        <f>IF('Team &amp; Salaries'!$O26="Never",IF(BC$6&gt;='Team &amp; Salaries'!$M26,MIN('Team &amp; Salaries'!$N26,'Team &amp; Salaries'!$P26),0),IF('Team &amp; Salaries'!$O26="Monthly",IF(BC$6='Team &amp; Salaries'!$M26,MIN('Team &amp; Salaries'!$N26,'Team &amp; Salaries'!$P26),IF(BC$6&gt;'Team &amp; Salaries'!$M26,MIN('Team &amp; Salaries'!$P26,BB116+'Team &amp; Salaries'!$N26),0)),IF('Team &amp; Salaries'!$O26="Quarterly",IF(BC$6='Team &amp; Salaries'!$M26,MIN('Team &amp; Salaries'!$N26,'Team &amp; Salaries'!$P26),IF(BC$6&gt;'Team &amp; Salaries'!$M26,IFERROR(MIN('Team &amp; Salaries'!$P26,IF(ISNUMBER(AX116),AX116,0)+'Team &amp; Salaries'!$N26),'Team &amp; Salaries'!$N26),0)),IF('Team &amp; Salaries'!$O26="Annually",IF(BC$6='Team &amp; Salaries'!$M26,MIN('Team &amp; Salaries'!$N26,'Team &amp; Salaries'!$P26),IF(BC$6&gt;'Team &amp; Salaries'!$M26,IFERROR(MIN('Team &amp; Salaries'!$P26,#REF!+'Team &amp; Salaries'!$N26),MIN('Team &amp; Salaries'!$N26,'Team &amp; Salaries'!$P26)),0))))))</f>
        <v>1</v>
      </c>
      <c r="BD116" s="286">
        <f>IF('Team &amp; Salaries'!$O26="Never",IF(BD$6&gt;='Team &amp; Salaries'!$M26,MIN('Team &amp; Salaries'!$N26,'Team &amp; Salaries'!$P26),0),IF('Team &amp; Salaries'!$O26="Monthly",IF(BD$6='Team &amp; Salaries'!$M26,MIN('Team &amp; Salaries'!$N26,'Team &amp; Salaries'!$P26),IF(BD$6&gt;'Team &amp; Salaries'!$M26,MIN('Team &amp; Salaries'!$P26,BC116+'Team &amp; Salaries'!$N26),0)),IF('Team &amp; Salaries'!$O26="Quarterly",IF(BD$6='Team &amp; Salaries'!$M26,MIN('Team &amp; Salaries'!$N26,'Team &amp; Salaries'!$P26),IF(BD$6&gt;'Team &amp; Salaries'!$M26,IFERROR(MIN('Team &amp; Salaries'!$P26,IF(ISNUMBER(AY116),AY116,0)+'Team &amp; Salaries'!$N26),'Team &amp; Salaries'!$N26),0)),IF('Team &amp; Salaries'!$O26="Annually",IF(BD$6='Team &amp; Salaries'!$M26,MIN('Team &amp; Salaries'!$N26,'Team &amp; Salaries'!$P26),IF(BD$6&gt;'Team &amp; Salaries'!$M26,IFERROR(MIN('Team &amp; Salaries'!$P26,#REF!+'Team &amp; Salaries'!$N26),MIN('Team &amp; Salaries'!$N26,'Team &amp; Salaries'!$P26)),0))))))</f>
        <v>1</v>
      </c>
      <c r="BE116" s="286">
        <f>IF('Team &amp; Salaries'!$O26="Never",IF(BE$6&gt;='Team &amp; Salaries'!$M26,MIN('Team &amp; Salaries'!$N26,'Team &amp; Salaries'!$P26),0),IF('Team &amp; Salaries'!$O26="Monthly",IF(BE$6='Team &amp; Salaries'!$M26,MIN('Team &amp; Salaries'!$N26,'Team &amp; Salaries'!$P26),IF(BE$6&gt;'Team &amp; Salaries'!$M26,MIN('Team &amp; Salaries'!$P26,BD116+'Team &amp; Salaries'!$N26),0)),IF('Team &amp; Salaries'!$O26="Quarterly",IF(BE$6='Team &amp; Salaries'!$M26,MIN('Team &amp; Salaries'!$N26,'Team &amp; Salaries'!$P26),IF(BE$6&gt;'Team &amp; Salaries'!$M26,IFERROR(MIN('Team &amp; Salaries'!$P26,IF(ISNUMBER(AZ116),AZ116,0)+'Team &amp; Salaries'!$N26),'Team &amp; Salaries'!$N26),0)),IF('Team &amp; Salaries'!$O26="Annually",IF(BE$6='Team &amp; Salaries'!$M26,MIN('Team &amp; Salaries'!$N26,'Team &amp; Salaries'!$P26),IF(BE$6&gt;'Team &amp; Salaries'!$M26,IFERROR(MIN('Team &amp; Salaries'!$P26,#REF!+'Team &amp; Salaries'!$N26),MIN('Team &amp; Salaries'!$N26,'Team &amp; Salaries'!$P26)),0))))))</f>
        <v>1</v>
      </c>
      <c r="BF116" s="286">
        <f>IF('Team &amp; Salaries'!$O26="Never",IF(BF$6&gt;='Team &amp; Salaries'!$M26,MIN('Team &amp; Salaries'!$N26,'Team &amp; Salaries'!$P26),0),IF('Team &amp; Salaries'!$O26="Monthly",IF(BF$6='Team &amp; Salaries'!$M26,MIN('Team &amp; Salaries'!$N26,'Team &amp; Salaries'!$P26),IF(BF$6&gt;'Team &amp; Salaries'!$M26,MIN('Team &amp; Salaries'!$P26,BE116+'Team &amp; Salaries'!$N26),0)),IF('Team &amp; Salaries'!$O26="Quarterly",IF(BF$6='Team &amp; Salaries'!$M26,MIN('Team &amp; Salaries'!$N26,'Team &amp; Salaries'!$P26),IF(BF$6&gt;'Team &amp; Salaries'!$M26,IFERROR(MIN('Team &amp; Salaries'!$P26,IF(ISNUMBER(BA116),BA116,0)+'Team &amp; Salaries'!$N26),'Team &amp; Salaries'!$N26),0)),IF('Team &amp; Salaries'!$O26="Annually",IF(BF$6='Team &amp; Salaries'!$M26,MIN('Team &amp; Salaries'!$N26,'Team &amp; Salaries'!$P26),IF(BF$6&gt;'Team &amp; Salaries'!$M26,IFERROR(MIN('Team &amp; Salaries'!$P26,#REF!+'Team &amp; Salaries'!$N26),MIN('Team &amp; Salaries'!$N26,'Team &amp; Salaries'!$P26)),0))))))</f>
        <v>1</v>
      </c>
      <c r="BG116" s="286">
        <f>IF('Team &amp; Salaries'!$O26="Never",IF(BG$6&gt;='Team &amp; Salaries'!$M26,MIN('Team &amp; Salaries'!$N26,'Team &amp; Salaries'!$P26),0),IF('Team &amp; Salaries'!$O26="Monthly",IF(BG$6='Team &amp; Salaries'!$M26,MIN('Team &amp; Salaries'!$N26,'Team &amp; Salaries'!$P26),IF(BG$6&gt;'Team &amp; Salaries'!$M26,MIN('Team &amp; Salaries'!$P26,BF116+'Team &amp; Salaries'!$N26),0)),IF('Team &amp; Salaries'!$O26="Quarterly",IF(BG$6='Team &amp; Salaries'!$M26,MIN('Team &amp; Salaries'!$N26,'Team &amp; Salaries'!$P26),IF(BG$6&gt;'Team &amp; Salaries'!$M26,IFERROR(MIN('Team &amp; Salaries'!$P26,IF(ISNUMBER(BB116),BB116,0)+'Team &amp; Salaries'!$N26),'Team &amp; Salaries'!$N26),0)),IF('Team &amp; Salaries'!$O26="Annually",IF(BG$6='Team &amp; Salaries'!$M26,MIN('Team &amp; Salaries'!$N26,'Team &amp; Salaries'!$P26),IF(BG$6&gt;'Team &amp; Salaries'!$M26,IFERROR(MIN('Team &amp; Salaries'!$P26,#REF!+'Team &amp; Salaries'!$N26),MIN('Team &amp; Salaries'!$N26,'Team &amp; Salaries'!$P26)),0))))))</f>
        <v>1</v>
      </c>
      <c r="BH116" s="286">
        <f>IF('Team &amp; Salaries'!$O26="Never",IF(BH$6&gt;='Team &amp; Salaries'!$M26,MIN('Team &amp; Salaries'!$N26,'Team &amp; Salaries'!$P26),0),IF('Team &amp; Salaries'!$O26="Monthly",IF(BH$6='Team &amp; Salaries'!$M26,MIN('Team &amp; Salaries'!$N26,'Team &amp; Salaries'!$P26),IF(BH$6&gt;'Team &amp; Salaries'!$M26,MIN('Team &amp; Salaries'!$P26,BG116+'Team &amp; Salaries'!$N26),0)),IF('Team &amp; Salaries'!$O26="Quarterly",IF(BH$6='Team &amp; Salaries'!$M26,MIN('Team &amp; Salaries'!$N26,'Team &amp; Salaries'!$P26),IF(BH$6&gt;'Team &amp; Salaries'!$M26,IFERROR(MIN('Team &amp; Salaries'!$P26,IF(ISNUMBER(BC116),BC116,0)+'Team &amp; Salaries'!$N26),'Team &amp; Salaries'!$N26),0)),IF('Team &amp; Salaries'!$O26="Annually",IF(BH$6='Team &amp; Salaries'!$M26,MIN('Team &amp; Salaries'!$N26,'Team &amp; Salaries'!$P26),IF(BH$6&gt;'Team &amp; Salaries'!$M26,IFERROR(MIN('Team &amp; Salaries'!$P26,#REF!+'Team &amp; Salaries'!$N26),MIN('Team &amp; Salaries'!$N26,'Team &amp; Salaries'!$P26)),0))))))</f>
        <v>1</v>
      </c>
      <c r="BI116" s="286">
        <f>IF('Team &amp; Salaries'!$O26="Never",IF(BI$6&gt;='Team &amp; Salaries'!$M26,MIN('Team &amp; Salaries'!$N26,'Team &amp; Salaries'!$P26),0),IF('Team &amp; Salaries'!$O26="Monthly",IF(BI$6='Team &amp; Salaries'!$M26,MIN('Team &amp; Salaries'!$N26,'Team &amp; Salaries'!$P26),IF(BI$6&gt;'Team &amp; Salaries'!$M26,MIN('Team &amp; Salaries'!$P26,BH116+'Team &amp; Salaries'!$N26),0)),IF('Team &amp; Salaries'!$O26="Quarterly",IF(BI$6='Team &amp; Salaries'!$M26,MIN('Team &amp; Salaries'!$N26,'Team &amp; Salaries'!$P26),IF(BI$6&gt;'Team &amp; Salaries'!$M26,IFERROR(MIN('Team &amp; Salaries'!$P26,IF(ISNUMBER(BD116),BD116,0)+'Team &amp; Salaries'!$N26),'Team &amp; Salaries'!$N26),0)),IF('Team &amp; Salaries'!$O26="Annually",IF(BI$6='Team &amp; Salaries'!$M26,MIN('Team &amp; Salaries'!$N26,'Team &amp; Salaries'!$P26),IF(BI$6&gt;'Team &amp; Salaries'!$M26,IFERROR(MIN('Team &amp; Salaries'!$P26,#REF!+'Team &amp; Salaries'!$N26),MIN('Team &amp; Salaries'!$N26,'Team &amp; Salaries'!$P26)),0))))))</f>
        <v>1</v>
      </c>
      <c r="BJ116" s="286">
        <f>IF('Team &amp; Salaries'!$O26="Never",IF(BJ$6&gt;='Team &amp; Salaries'!$M26,MIN('Team &amp; Salaries'!$N26,'Team &amp; Salaries'!$P26),0),IF('Team &amp; Salaries'!$O26="Monthly",IF(BJ$6='Team &amp; Salaries'!$M26,MIN('Team &amp; Salaries'!$N26,'Team &amp; Salaries'!$P26),IF(BJ$6&gt;'Team &amp; Salaries'!$M26,MIN('Team &amp; Salaries'!$P26,BI116+'Team &amp; Salaries'!$N26),0)),IF('Team &amp; Salaries'!$O26="Quarterly",IF(BJ$6='Team &amp; Salaries'!$M26,MIN('Team &amp; Salaries'!$N26,'Team &amp; Salaries'!$P26),IF(BJ$6&gt;'Team &amp; Salaries'!$M26,IFERROR(MIN('Team &amp; Salaries'!$P26,IF(ISNUMBER(BE116),BE116,0)+'Team &amp; Salaries'!$N26),'Team &amp; Salaries'!$N26),0)),IF('Team &amp; Salaries'!$O26="Annually",IF(BJ$6='Team &amp; Salaries'!$M26,MIN('Team &amp; Salaries'!$N26,'Team &amp; Salaries'!$P26),IF(BJ$6&gt;'Team &amp; Salaries'!$M26,IFERROR(MIN('Team &amp; Salaries'!$P26,#REF!+'Team &amp; Salaries'!$N26),MIN('Team &amp; Salaries'!$N26,'Team &amp; Salaries'!$P26)),0))))))</f>
        <v>1</v>
      </c>
      <c r="BK116" s="286">
        <f>IF('Team &amp; Salaries'!$O26="Never",IF(BK$6&gt;='Team &amp; Salaries'!$M26,MIN('Team &amp; Salaries'!$N26,'Team &amp; Salaries'!$P26),0),IF('Team &amp; Salaries'!$O26="Monthly",IF(BK$6='Team &amp; Salaries'!$M26,MIN('Team &amp; Salaries'!$N26,'Team &amp; Salaries'!$P26),IF(BK$6&gt;'Team &amp; Salaries'!$M26,MIN('Team &amp; Salaries'!$P26,BJ116+'Team &amp; Salaries'!$N26),0)),IF('Team &amp; Salaries'!$O26="Quarterly",IF(BK$6='Team &amp; Salaries'!$M26,MIN('Team &amp; Salaries'!$N26,'Team &amp; Salaries'!$P26),IF(BK$6&gt;'Team &amp; Salaries'!$M26,IFERROR(MIN('Team &amp; Salaries'!$P26,IF(ISNUMBER(BF116),BF116,0)+'Team &amp; Salaries'!$N26),'Team &amp; Salaries'!$N26),0)),IF('Team &amp; Salaries'!$O26="Annually",IF(BK$6='Team &amp; Salaries'!$M26,MIN('Team &amp; Salaries'!$N26,'Team &amp; Salaries'!$P26),IF(BK$6&gt;'Team &amp; Salaries'!$M26,IFERROR(MIN('Team &amp; Salaries'!$P26,#REF!+'Team &amp; Salaries'!$N26),MIN('Team &amp; Salaries'!$N26,'Team &amp; Salaries'!$P26)),0))))))</f>
        <v>1</v>
      </c>
      <c r="BL116" s="286">
        <f>IF('Team &amp; Salaries'!$O26="Never",IF(BL$6&gt;='Team &amp; Salaries'!$M26,MIN('Team &amp; Salaries'!$N26,'Team &amp; Salaries'!$P26),0),IF('Team &amp; Salaries'!$O26="Monthly",IF(BL$6='Team &amp; Salaries'!$M26,MIN('Team &amp; Salaries'!$N26,'Team &amp; Salaries'!$P26),IF(BL$6&gt;'Team &amp; Salaries'!$M26,MIN('Team &amp; Salaries'!$P26,BK116+'Team &amp; Salaries'!$N26),0)),IF('Team &amp; Salaries'!$O26="Quarterly",IF(BL$6='Team &amp; Salaries'!$M26,MIN('Team &amp; Salaries'!$N26,'Team &amp; Salaries'!$P26),IF(BL$6&gt;'Team &amp; Salaries'!$M26,IFERROR(MIN('Team &amp; Salaries'!$P26,IF(ISNUMBER(BG116),BG116,0)+'Team &amp; Salaries'!$N26),'Team &amp; Salaries'!$N26),0)),IF('Team &amp; Salaries'!$O26="Annually",IF(BL$6='Team &amp; Salaries'!$M26,MIN('Team &amp; Salaries'!$N26,'Team &amp; Salaries'!$P26),IF(BL$6&gt;'Team &amp; Salaries'!$M26,IFERROR(MIN('Team &amp; Salaries'!$P26,#REF!+'Team &amp; Salaries'!$N26),MIN('Team &amp; Salaries'!$N26,'Team &amp; Salaries'!$P26)),0))))))</f>
        <v>1</v>
      </c>
      <c r="BM116" s="286">
        <f>IF('Team &amp; Salaries'!$O26="Never",IF(BM$6&gt;='Team &amp; Salaries'!$M26,MIN('Team &amp; Salaries'!$N26,'Team &amp; Salaries'!$P26),0),IF('Team &amp; Salaries'!$O26="Monthly",IF(BM$6='Team &amp; Salaries'!$M26,MIN('Team &amp; Salaries'!$N26,'Team &amp; Salaries'!$P26),IF(BM$6&gt;'Team &amp; Salaries'!$M26,MIN('Team &amp; Salaries'!$P26,BL116+'Team &amp; Salaries'!$N26),0)),IF('Team &amp; Salaries'!$O26="Quarterly",IF(BM$6='Team &amp; Salaries'!$M26,MIN('Team &amp; Salaries'!$N26,'Team &amp; Salaries'!$P26),IF(BM$6&gt;'Team &amp; Salaries'!$M26,IFERROR(MIN('Team &amp; Salaries'!$P26,IF(ISNUMBER(BH116),BH116,0)+'Team &amp; Salaries'!$N26),'Team &amp; Salaries'!$N26),0)),IF('Team &amp; Salaries'!$O26="Annually",IF(BM$6='Team &amp; Salaries'!$M26,MIN('Team &amp; Salaries'!$N26,'Team &amp; Salaries'!$P26),IF(BM$6&gt;'Team &amp; Salaries'!$M26,IFERROR(MIN('Team &amp; Salaries'!$P26,#REF!+'Team &amp; Salaries'!$N26),MIN('Team &amp; Salaries'!$N26,'Team &amp; Salaries'!$P26)),0))))))</f>
        <v>1</v>
      </c>
      <c r="BN116" s="286">
        <f>IF('Team &amp; Salaries'!$O26="Never",IF(BN$6&gt;='Team &amp; Salaries'!$M26,MIN('Team &amp; Salaries'!$N26,'Team &amp; Salaries'!$P26),0),IF('Team &amp; Salaries'!$O26="Monthly",IF(BN$6='Team &amp; Salaries'!$M26,MIN('Team &amp; Salaries'!$N26,'Team &amp; Salaries'!$P26),IF(BN$6&gt;'Team &amp; Salaries'!$M26,MIN('Team &amp; Salaries'!$P26,BM116+'Team &amp; Salaries'!$N26),0)),IF('Team &amp; Salaries'!$O26="Quarterly",IF(BN$6='Team &amp; Salaries'!$M26,MIN('Team &amp; Salaries'!$N26,'Team &amp; Salaries'!$P26),IF(BN$6&gt;'Team &amp; Salaries'!$M26,IFERROR(MIN('Team &amp; Salaries'!$P26,IF(ISNUMBER(BI116),BI116,0)+'Team &amp; Salaries'!$N26),'Team &amp; Salaries'!$N26),0)),IF('Team &amp; Salaries'!$O26="Annually",IF(BN$6='Team &amp; Salaries'!$M26,MIN('Team &amp; Salaries'!$N26,'Team &amp; Salaries'!$P26),IF(BN$6&gt;'Team &amp; Salaries'!$M26,IFERROR(MIN('Team &amp; Salaries'!$P26,#REF!+'Team &amp; Salaries'!$N26),MIN('Team &amp; Salaries'!$N26,'Team &amp; Salaries'!$P26)),0))))))</f>
        <v>1</v>
      </c>
      <c r="BO116" s="286">
        <f>IF('Team &amp; Salaries'!$O26="Never",IF(BO$6&gt;='Team &amp; Salaries'!$M26,MIN('Team &amp; Salaries'!$N26,'Team &amp; Salaries'!$P26),0),IF('Team &amp; Salaries'!$O26="Monthly",IF(BO$6='Team &amp; Salaries'!$M26,MIN('Team &amp; Salaries'!$N26,'Team &amp; Salaries'!$P26),IF(BO$6&gt;'Team &amp; Salaries'!$M26,MIN('Team &amp; Salaries'!$P26,BN116+'Team &amp; Salaries'!$N26),0)),IF('Team &amp; Salaries'!$O26="Quarterly",IF(BO$6='Team &amp; Salaries'!$M26,MIN('Team &amp; Salaries'!$N26,'Team &amp; Salaries'!$P26),IF(BO$6&gt;'Team &amp; Salaries'!$M26,IFERROR(MIN('Team &amp; Salaries'!$P26,IF(ISNUMBER(BJ116),BJ116,0)+'Team &amp; Salaries'!$N26),'Team &amp; Salaries'!$N26),0)),IF('Team &amp; Salaries'!$O26="Annually",IF(BO$6='Team &amp; Salaries'!$M26,MIN('Team &amp; Salaries'!$N26,'Team &amp; Salaries'!$P26),IF(BO$6&gt;'Team &amp; Salaries'!$M26,IFERROR(MIN('Team &amp; Salaries'!$P26,#REF!+'Team &amp; Salaries'!$N26),MIN('Team &amp; Salaries'!$N26,'Team &amp; Salaries'!$P26)),0))))))</f>
        <v>1</v>
      </c>
      <c r="BP116" s="286">
        <f>IF('Team &amp; Salaries'!$O26="Never",IF(BP$6&gt;='Team &amp; Salaries'!$M26,MIN('Team &amp; Salaries'!$N26,'Team &amp; Salaries'!$P26),0),IF('Team &amp; Salaries'!$O26="Monthly",IF(BP$6='Team &amp; Salaries'!$M26,MIN('Team &amp; Salaries'!$N26,'Team &amp; Salaries'!$P26),IF(BP$6&gt;'Team &amp; Salaries'!$M26,MIN('Team &amp; Salaries'!$P26,BO116+'Team &amp; Salaries'!$N26),0)),IF('Team &amp; Salaries'!$O26="Quarterly",IF(BP$6='Team &amp; Salaries'!$M26,MIN('Team &amp; Salaries'!$N26,'Team &amp; Salaries'!$P26),IF(BP$6&gt;'Team &amp; Salaries'!$M26,IFERROR(MIN('Team &amp; Salaries'!$P26,IF(ISNUMBER(BK116),BK116,0)+'Team &amp; Salaries'!$N26),'Team &amp; Salaries'!$N26),0)),IF('Team &amp; Salaries'!$O26="Annually",IF(BP$6='Team &amp; Salaries'!$M26,MIN('Team &amp; Salaries'!$N26,'Team &amp; Salaries'!$P26),IF(BP$6&gt;'Team &amp; Salaries'!$M26,IFERROR(MIN('Team &amp; Salaries'!$P26,#REF!+'Team &amp; Salaries'!$N26),MIN('Team &amp; Salaries'!$N26,'Team &amp; Salaries'!$P26)),0))))))</f>
        <v>1</v>
      </c>
      <c r="BQ116" s="286">
        <f>IF('Team &amp; Salaries'!$O26="Never",IF(BQ$6&gt;='Team &amp; Salaries'!$M26,MIN('Team &amp; Salaries'!$N26,'Team &amp; Salaries'!$P26),0),IF('Team &amp; Salaries'!$O26="Monthly",IF(BQ$6='Team &amp; Salaries'!$M26,MIN('Team &amp; Salaries'!$N26,'Team &amp; Salaries'!$P26),IF(BQ$6&gt;'Team &amp; Salaries'!$M26,MIN('Team &amp; Salaries'!$P26,BP116+'Team &amp; Salaries'!$N26),0)),IF('Team &amp; Salaries'!$O26="Quarterly",IF(BQ$6='Team &amp; Salaries'!$M26,MIN('Team &amp; Salaries'!$N26,'Team &amp; Salaries'!$P26),IF(BQ$6&gt;'Team &amp; Salaries'!$M26,IFERROR(MIN('Team &amp; Salaries'!$P26,IF(ISNUMBER(BL116),BL116,0)+'Team &amp; Salaries'!$N26),'Team &amp; Salaries'!$N26),0)),IF('Team &amp; Salaries'!$O26="Annually",IF(BQ$6='Team &amp; Salaries'!$M26,MIN('Team &amp; Salaries'!$N26,'Team &amp; Salaries'!$P26),IF(BQ$6&gt;'Team &amp; Salaries'!$M26,IFERROR(MIN('Team &amp; Salaries'!$P26,#REF!+'Team &amp; Salaries'!$N26),MIN('Team &amp; Salaries'!$N26,'Team &amp; Salaries'!$P26)),0))))))</f>
        <v>1</v>
      </c>
      <c r="BR116" s="286">
        <f>IF('Team &amp; Salaries'!$O26="Never",IF(BR$6&gt;='Team &amp; Salaries'!$M26,MIN('Team &amp; Salaries'!$N26,'Team &amp; Salaries'!$P26),0),IF('Team &amp; Salaries'!$O26="Monthly",IF(BR$6='Team &amp; Salaries'!$M26,MIN('Team &amp; Salaries'!$N26,'Team &amp; Salaries'!$P26),IF(BR$6&gt;'Team &amp; Salaries'!$M26,MIN('Team &amp; Salaries'!$P26,BQ116+'Team &amp; Salaries'!$N26),0)),IF('Team &amp; Salaries'!$O26="Quarterly",IF(BR$6='Team &amp; Salaries'!$M26,MIN('Team &amp; Salaries'!$N26,'Team &amp; Salaries'!$P26),IF(BR$6&gt;'Team &amp; Salaries'!$M26,IFERROR(MIN('Team &amp; Salaries'!$P26,IF(ISNUMBER(BM116),BM116,0)+'Team &amp; Salaries'!$N26),'Team &amp; Salaries'!$N26),0)),IF('Team &amp; Salaries'!$O26="Annually",IF(BR$6='Team &amp; Salaries'!$M26,MIN('Team &amp; Salaries'!$N26,'Team &amp; Salaries'!$P26),IF(BR$6&gt;'Team &amp; Salaries'!$M26,IFERROR(MIN('Team &amp; Salaries'!$P26,#REF!+'Team &amp; Salaries'!$N26),MIN('Team &amp; Salaries'!$N26,'Team &amp; Salaries'!$P26)),0))))))</f>
        <v>1</v>
      </c>
      <c r="BS116" s="286">
        <f>IF('Team &amp; Salaries'!$O26="Never",IF(BS$6&gt;='Team &amp; Salaries'!$M26,MIN('Team &amp; Salaries'!$N26,'Team &amp; Salaries'!$P26),0),IF('Team &amp; Salaries'!$O26="Monthly",IF(BS$6='Team &amp; Salaries'!$M26,MIN('Team &amp; Salaries'!$N26,'Team &amp; Salaries'!$P26),IF(BS$6&gt;'Team &amp; Salaries'!$M26,MIN('Team &amp; Salaries'!$P26,BR116+'Team &amp; Salaries'!$N26),0)),IF('Team &amp; Salaries'!$O26="Quarterly",IF(BS$6='Team &amp; Salaries'!$M26,MIN('Team &amp; Salaries'!$N26,'Team &amp; Salaries'!$P26),IF(BS$6&gt;'Team &amp; Salaries'!$M26,IFERROR(MIN('Team &amp; Salaries'!$P26,IF(ISNUMBER(BN116),BN116,0)+'Team &amp; Salaries'!$N26),'Team &amp; Salaries'!$N26),0)),IF('Team &amp; Salaries'!$O26="Annually",IF(BS$6='Team &amp; Salaries'!$M26,MIN('Team &amp; Salaries'!$N26,'Team &amp; Salaries'!$P26),IF(BS$6&gt;'Team &amp; Salaries'!$M26,IFERROR(MIN('Team &amp; Salaries'!$P26,#REF!+'Team &amp; Salaries'!$N26),MIN('Team &amp; Salaries'!$N26,'Team &amp; Salaries'!$P26)),0))))))</f>
        <v>1</v>
      </c>
      <c r="BT116" s="286">
        <f>IF('Team &amp; Salaries'!$O26="Never",IF(BT$6&gt;='Team &amp; Salaries'!$M26,MIN('Team &amp; Salaries'!$N26,'Team &amp; Salaries'!$P26),0),IF('Team &amp; Salaries'!$O26="Monthly",IF(BT$6='Team &amp; Salaries'!$M26,MIN('Team &amp; Salaries'!$N26,'Team &amp; Salaries'!$P26),IF(BT$6&gt;'Team &amp; Salaries'!$M26,MIN('Team &amp; Salaries'!$P26,BS116+'Team &amp; Salaries'!$N26),0)),IF('Team &amp; Salaries'!$O26="Quarterly",IF(BT$6='Team &amp; Salaries'!$M26,MIN('Team &amp; Salaries'!$N26,'Team &amp; Salaries'!$P26),IF(BT$6&gt;'Team &amp; Salaries'!$M26,IFERROR(MIN('Team &amp; Salaries'!$P26,IF(ISNUMBER(BO116),BO116,0)+'Team &amp; Salaries'!$N26),'Team &amp; Salaries'!$N26),0)),IF('Team &amp; Salaries'!$O26="Annually",IF(BT$6='Team &amp; Salaries'!$M26,MIN('Team &amp; Salaries'!$N26,'Team &amp; Salaries'!$P26),IF(BT$6&gt;'Team &amp; Salaries'!$M26,IFERROR(MIN('Team &amp; Salaries'!$P26,#REF!+'Team &amp; Salaries'!$N26),MIN('Team &amp; Salaries'!$N26,'Team &amp; Salaries'!$P26)),0))))))</f>
        <v>1</v>
      </c>
      <c r="BU116" s="286">
        <f>IF('Team &amp; Salaries'!$O26="Never",IF(BU$6&gt;='Team &amp; Salaries'!$M26,MIN('Team &amp; Salaries'!$N26,'Team &amp; Salaries'!$P26),0),IF('Team &amp; Salaries'!$O26="Monthly",IF(BU$6='Team &amp; Salaries'!$M26,MIN('Team &amp; Salaries'!$N26,'Team &amp; Salaries'!$P26),IF(BU$6&gt;'Team &amp; Salaries'!$M26,MIN('Team &amp; Salaries'!$P26,BT116+'Team &amp; Salaries'!$N26),0)),IF('Team &amp; Salaries'!$O26="Quarterly",IF(BU$6='Team &amp; Salaries'!$M26,MIN('Team &amp; Salaries'!$N26,'Team &amp; Salaries'!$P26),IF(BU$6&gt;'Team &amp; Salaries'!$M26,IFERROR(MIN('Team &amp; Salaries'!$P26,IF(ISNUMBER(BP116),BP116,0)+'Team &amp; Salaries'!$N26),'Team &amp; Salaries'!$N26),0)),IF('Team &amp; Salaries'!$O26="Annually",IF(BU$6='Team &amp; Salaries'!$M26,MIN('Team &amp; Salaries'!$N26,'Team &amp; Salaries'!$P26),IF(BU$6&gt;'Team &amp; Salaries'!$M26,IFERROR(MIN('Team &amp; Salaries'!$P26,#REF!+'Team &amp; Salaries'!$N26),MIN('Team &amp; Salaries'!$N26,'Team &amp; Salaries'!$P26)),0))))))</f>
        <v>1</v>
      </c>
      <c r="BV116" s="286">
        <f>IF('Team &amp; Salaries'!$O26="Never",IF(BV$6&gt;='Team &amp; Salaries'!$M26,MIN('Team &amp; Salaries'!$N26,'Team &amp; Salaries'!$P26),0),IF('Team &amp; Salaries'!$O26="Monthly",IF(BV$6='Team &amp; Salaries'!$M26,MIN('Team &amp; Salaries'!$N26,'Team &amp; Salaries'!$P26),IF(BV$6&gt;'Team &amp; Salaries'!$M26,MIN('Team &amp; Salaries'!$P26,BU116+'Team &amp; Salaries'!$N26),0)),IF('Team &amp; Salaries'!$O26="Quarterly",IF(BV$6='Team &amp; Salaries'!$M26,MIN('Team &amp; Salaries'!$N26,'Team &amp; Salaries'!$P26),IF(BV$6&gt;'Team &amp; Salaries'!$M26,IFERROR(MIN('Team &amp; Salaries'!$P26,IF(ISNUMBER(BQ116),BQ116,0)+'Team &amp; Salaries'!$N26),'Team &amp; Salaries'!$N26),0)),IF('Team &amp; Salaries'!$O26="Annually",IF(BV$6='Team &amp; Salaries'!$M26,MIN('Team &amp; Salaries'!$N26,'Team &amp; Salaries'!$P26),IF(BV$6&gt;'Team &amp; Salaries'!$M26,IFERROR(MIN('Team &amp; Salaries'!$P26,#REF!+'Team &amp; Salaries'!$N26),MIN('Team &amp; Salaries'!$N26,'Team &amp; Salaries'!$P26)),0))))))</f>
        <v>1</v>
      </c>
      <c r="BW116" s="286">
        <f>IF('Team &amp; Salaries'!$O26="Never",IF(BW$6&gt;='Team &amp; Salaries'!$M26,MIN('Team &amp; Salaries'!$N26,'Team &amp; Salaries'!$P26),0),IF('Team &amp; Salaries'!$O26="Monthly",IF(BW$6='Team &amp; Salaries'!$M26,MIN('Team &amp; Salaries'!$N26,'Team &amp; Salaries'!$P26),IF(BW$6&gt;'Team &amp; Salaries'!$M26,MIN('Team &amp; Salaries'!$P26,BV116+'Team &amp; Salaries'!$N26),0)),IF('Team &amp; Salaries'!$O26="Quarterly",IF(BW$6='Team &amp; Salaries'!$M26,MIN('Team &amp; Salaries'!$N26,'Team &amp; Salaries'!$P26),IF(BW$6&gt;'Team &amp; Salaries'!$M26,IFERROR(MIN('Team &amp; Salaries'!$P26,IF(ISNUMBER(BR116),BR116,0)+'Team &amp; Salaries'!$N26),'Team &amp; Salaries'!$N26),0)),IF('Team &amp; Salaries'!$O26="Annually",IF(BW$6='Team &amp; Salaries'!$M26,MIN('Team &amp; Salaries'!$N26,'Team &amp; Salaries'!$P26),IF(BW$6&gt;'Team &amp; Salaries'!$M26,IFERROR(MIN('Team &amp; Salaries'!$P26,#REF!+'Team &amp; Salaries'!$N26),MIN('Team &amp; Salaries'!$N26,'Team &amp; Salaries'!$P26)),0))))))</f>
        <v>1</v>
      </c>
      <c r="BX116" s="286">
        <f>IF('Team &amp; Salaries'!$O26="Never",IF(BX$6&gt;='Team &amp; Salaries'!$M26,MIN('Team &amp; Salaries'!$N26,'Team &amp; Salaries'!$P26),0),IF('Team &amp; Salaries'!$O26="Monthly",IF(BX$6='Team &amp; Salaries'!$M26,MIN('Team &amp; Salaries'!$N26,'Team &amp; Salaries'!$P26),IF(BX$6&gt;'Team &amp; Salaries'!$M26,MIN('Team &amp; Salaries'!$P26,BW116+'Team &amp; Salaries'!$N26),0)),IF('Team &amp; Salaries'!$O26="Quarterly",IF(BX$6='Team &amp; Salaries'!$M26,MIN('Team &amp; Salaries'!$N26,'Team &amp; Salaries'!$P26),IF(BX$6&gt;'Team &amp; Salaries'!$M26,IFERROR(MIN('Team &amp; Salaries'!$P26,IF(ISNUMBER(BS116),BS116,0)+'Team &amp; Salaries'!$N26),'Team &amp; Salaries'!$N26),0)),IF('Team &amp; Salaries'!$O26="Annually",IF(BX$6='Team &amp; Salaries'!$M26,MIN('Team &amp; Salaries'!$N26,'Team &amp; Salaries'!$P26),IF(BX$6&gt;'Team &amp; Salaries'!$M26,IFERROR(MIN('Team &amp; Salaries'!$P26,#REF!+'Team &amp; Salaries'!$N26),MIN('Team &amp; Salaries'!$N26,'Team &amp; Salaries'!$P26)),0))))))</f>
        <v>1</v>
      </c>
      <c r="BY116" s="286">
        <f>IF('Team &amp; Salaries'!$O26="Never",IF(BY$6&gt;='Team &amp; Salaries'!$M26,MIN('Team &amp; Salaries'!$N26,'Team &amp; Salaries'!$P26),0),IF('Team &amp; Salaries'!$O26="Monthly",IF(BY$6='Team &amp; Salaries'!$M26,MIN('Team &amp; Salaries'!$N26,'Team &amp; Salaries'!$P26),IF(BY$6&gt;'Team &amp; Salaries'!$M26,MIN('Team &amp; Salaries'!$P26,BX116+'Team &amp; Salaries'!$N26),0)),IF('Team &amp; Salaries'!$O26="Quarterly",IF(BY$6='Team &amp; Salaries'!$M26,MIN('Team &amp; Salaries'!$N26,'Team &amp; Salaries'!$P26),IF(BY$6&gt;'Team &amp; Salaries'!$M26,IFERROR(MIN('Team &amp; Salaries'!$P26,IF(ISNUMBER(BT116),BT116,0)+'Team &amp; Salaries'!$N26),'Team &amp; Salaries'!$N26),0)),IF('Team &amp; Salaries'!$O26="Annually",IF(BY$6='Team &amp; Salaries'!$M26,MIN('Team &amp; Salaries'!$N26,'Team &amp; Salaries'!$P26),IF(BY$6&gt;'Team &amp; Salaries'!$M26,IFERROR(MIN('Team &amp; Salaries'!$P26,#REF!+'Team &amp; Salaries'!$N26),MIN('Team &amp; Salaries'!$N26,'Team &amp; Salaries'!$P26)),0))))))</f>
        <v>1</v>
      </c>
      <c r="BZ116" s="286">
        <f>IF('Team &amp; Salaries'!$O26="Never",IF(BZ$6&gt;='Team &amp; Salaries'!$M26,MIN('Team &amp; Salaries'!$N26,'Team &amp; Salaries'!$P26),0),IF('Team &amp; Salaries'!$O26="Monthly",IF(BZ$6='Team &amp; Salaries'!$M26,MIN('Team &amp; Salaries'!$N26,'Team &amp; Salaries'!$P26),IF(BZ$6&gt;'Team &amp; Salaries'!$M26,MIN('Team &amp; Salaries'!$P26,BY116+'Team &amp; Salaries'!$N26),0)),IF('Team &amp; Salaries'!$O26="Quarterly",IF(BZ$6='Team &amp; Salaries'!$M26,MIN('Team &amp; Salaries'!$N26,'Team &amp; Salaries'!$P26),IF(BZ$6&gt;'Team &amp; Salaries'!$M26,IFERROR(MIN('Team &amp; Salaries'!$P26,IF(ISNUMBER(BU116),BU116,0)+'Team &amp; Salaries'!$N26),'Team &amp; Salaries'!$N26),0)),IF('Team &amp; Salaries'!$O26="Annually",IF(BZ$6='Team &amp; Salaries'!$M26,MIN('Team &amp; Salaries'!$N26,'Team &amp; Salaries'!$P26),IF(BZ$6&gt;'Team &amp; Salaries'!$M26,IFERROR(MIN('Team &amp; Salaries'!$P26,#REF!+'Team &amp; Salaries'!$N26),MIN('Team &amp; Salaries'!$N26,'Team &amp; Salaries'!$P26)),0))))))</f>
        <v>1</v>
      </c>
      <c r="CA116" s="286">
        <f>IF('Team &amp; Salaries'!$O26="Never",IF(CA$6&gt;='Team &amp; Salaries'!$M26,MIN('Team &amp; Salaries'!$N26,'Team &amp; Salaries'!$P26),0),IF('Team &amp; Salaries'!$O26="Monthly",IF(CA$6='Team &amp; Salaries'!$M26,MIN('Team &amp; Salaries'!$N26,'Team &amp; Salaries'!$P26),IF(CA$6&gt;'Team &amp; Salaries'!$M26,MIN('Team &amp; Salaries'!$P26,BZ116+'Team &amp; Salaries'!$N26),0)),IF('Team &amp; Salaries'!$O26="Quarterly",IF(CA$6='Team &amp; Salaries'!$M26,MIN('Team &amp; Salaries'!$N26,'Team &amp; Salaries'!$P26),IF(CA$6&gt;'Team &amp; Salaries'!$M26,IFERROR(MIN('Team &amp; Salaries'!$P26,IF(ISNUMBER(BV116),BV116,0)+'Team &amp; Salaries'!$N26),'Team &amp; Salaries'!$N26),0)),IF('Team &amp; Salaries'!$O26="Annually",IF(CA$6='Team &amp; Salaries'!$M26,MIN('Team &amp; Salaries'!$N26,'Team &amp; Salaries'!$P26),IF(CA$6&gt;'Team &amp; Salaries'!$M26,IFERROR(MIN('Team &amp; Salaries'!$P26,#REF!+'Team &amp; Salaries'!$N26),MIN('Team &amp; Salaries'!$N26,'Team &amp; Salaries'!$P26)),0))))))</f>
        <v>1</v>
      </c>
      <c r="CB116" s="286">
        <f>IF('Team &amp; Salaries'!$O26="Never",IF(CB$6&gt;='Team &amp; Salaries'!$M26,MIN('Team &amp; Salaries'!$N26,'Team &amp; Salaries'!$P26),0),IF('Team &amp; Salaries'!$O26="Monthly",IF(CB$6='Team &amp; Salaries'!$M26,MIN('Team &amp; Salaries'!$N26,'Team &amp; Salaries'!$P26),IF(CB$6&gt;'Team &amp; Salaries'!$M26,MIN('Team &amp; Salaries'!$P26,CA116+'Team &amp; Salaries'!$N26),0)),IF('Team &amp; Salaries'!$O26="Quarterly",IF(CB$6='Team &amp; Salaries'!$M26,MIN('Team &amp; Salaries'!$N26,'Team &amp; Salaries'!$P26),IF(CB$6&gt;'Team &amp; Salaries'!$M26,IFERROR(MIN('Team &amp; Salaries'!$P26,IF(ISNUMBER(BW116),BW116,0)+'Team &amp; Salaries'!$N26),'Team &amp; Salaries'!$N26),0)),IF('Team &amp; Salaries'!$O26="Annually",IF(CB$6='Team &amp; Salaries'!$M26,MIN('Team &amp; Salaries'!$N26,'Team &amp; Salaries'!$P26),IF(CB$6&gt;'Team &amp; Salaries'!$M26,IFERROR(MIN('Team &amp; Salaries'!$P26,#REF!+'Team &amp; Salaries'!$N26),MIN('Team &amp; Salaries'!$N26,'Team &amp; Salaries'!$P26)),0))))))</f>
        <v>1</v>
      </c>
      <c r="CC116" s="286">
        <f>IF('Team &amp; Salaries'!$O26="Never",IF(CC$6&gt;='Team &amp; Salaries'!$M26,MIN('Team &amp; Salaries'!$N26,'Team &amp; Salaries'!$P26),0),IF('Team &amp; Salaries'!$O26="Monthly",IF(CC$6='Team &amp; Salaries'!$M26,MIN('Team &amp; Salaries'!$N26,'Team &amp; Salaries'!$P26),IF(CC$6&gt;'Team &amp; Salaries'!$M26,MIN('Team &amp; Salaries'!$P26,CB116+'Team &amp; Salaries'!$N26),0)),IF('Team &amp; Salaries'!$O26="Quarterly",IF(CC$6='Team &amp; Salaries'!$M26,MIN('Team &amp; Salaries'!$N26,'Team &amp; Salaries'!$P26),IF(CC$6&gt;'Team &amp; Salaries'!$M26,IFERROR(MIN('Team &amp; Salaries'!$P26,IF(ISNUMBER(BX116),BX116,0)+'Team &amp; Salaries'!$N26),'Team &amp; Salaries'!$N26),0)),IF('Team &amp; Salaries'!$O26="Annually",IF(CC$6='Team &amp; Salaries'!$M26,MIN('Team &amp; Salaries'!$N26,'Team &amp; Salaries'!$P26),IF(CC$6&gt;'Team &amp; Salaries'!$M26,IFERROR(MIN('Team &amp; Salaries'!$P26,#REF!+'Team &amp; Salaries'!$N26),MIN('Team &amp; Salaries'!$N26,'Team &amp; Salaries'!$P26)),0))))))</f>
        <v>1</v>
      </c>
      <c r="CD116" s="286">
        <f>IF('Team &amp; Salaries'!$O26="Never",IF(CD$6&gt;='Team &amp; Salaries'!$M26,MIN('Team &amp; Salaries'!$N26,'Team &amp; Salaries'!$P26),0),IF('Team &amp; Salaries'!$O26="Monthly",IF(CD$6='Team &amp; Salaries'!$M26,MIN('Team &amp; Salaries'!$N26,'Team &amp; Salaries'!$P26),IF(CD$6&gt;'Team &amp; Salaries'!$M26,MIN('Team &amp; Salaries'!$P26,CC116+'Team &amp; Salaries'!$N26),0)),IF('Team &amp; Salaries'!$O26="Quarterly",IF(CD$6='Team &amp; Salaries'!$M26,MIN('Team &amp; Salaries'!$N26,'Team &amp; Salaries'!$P26),IF(CD$6&gt;'Team &amp; Salaries'!$M26,IFERROR(MIN('Team &amp; Salaries'!$P26,IF(ISNUMBER(BY116),BY116,0)+'Team &amp; Salaries'!$N26),'Team &amp; Salaries'!$N26),0)),IF('Team &amp; Salaries'!$O26="Annually",IF(CD$6='Team &amp; Salaries'!$M26,MIN('Team &amp; Salaries'!$N26,'Team &amp; Salaries'!$P26),IF(CD$6&gt;'Team &amp; Salaries'!$M26,IFERROR(MIN('Team &amp; Salaries'!$P26,#REF!+'Team &amp; Salaries'!$N26),MIN('Team &amp; Salaries'!$N26,'Team &amp; Salaries'!$P26)),0))))))</f>
        <v>1</v>
      </c>
      <c r="CE116" s="286">
        <f>IF('Team &amp; Salaries'!$O26="Never",IF(CE$6&gt;='Team &amp; Salaries'!$M26,MIN('Team &amp; Salaries'!$N26,'Team &amp; Salaries'!$P26),0),IF('Team &amp; Salaries'!$O26="Monthly",IF(CE$6='Team &amp; Salaries'!$M26,MIN('Team &amp; Salaries'!$N26,'Team &amp; Salaries'!$P26),IF(CE$6&gt;'Team &amp; Salaries'!$M26,MIN('Team &amp; Salaries'!$P26,CD116+'Team &amp; Salaries'!$N26),0)),IF('Team &amp; Salaries'!$O26="Quarterly",IF(CE$6='Team &amp; Salaries'!$M26,MIN('Team &amp; Salaries'!$N26,'Team &amp; Salaries'!$P26),IF(CE$6&gt;'Team &amp; Salaries'!$M26,IFERROR(MIN('Team &amp; Salaries'!$P26,IF(ISNUMBER(BZ116),BZ116,0)+'Team &amp; Salaries'!$N26),'Team &amp; Salaries'!$N26),0)),IF('Team &amp; Salaries'!$O26="Annually",IF(CE$6='Team &amp; Salaries'!$M26,MIN('Team &amp; Salaries'!$N26,'Team &amp; Salaries'!$P26),IF(CE$6&gt;'Team &amp; Salaries'!$M26,IFERROR(MIN('Team &amp; Salaries'!$P26,#REF!+'Team &amp; Salaries'!$N26),MIN('Team &amp; Salaries'!$N26,'Team &amp; Salaries'!$P26)),0))))))</f>
        <v>1</v>
      </c>
      <c r="CF116" s="286">
        <f>IF('Team &amp; Salaries'!$O26="Never",IF(CF$6&gt;='Team &amp; Salaries'!$M26,MIN('Team &amp; Salaries'!$N26,'Team &amp; Salaries'!$P26),0),IF('Team &amp; Salaries'!$O26="Monthly",IF(CF$6='Team &amp; Salaries'!$M26,MIN('Team &amp; Salaries'!$N26,'Team &amp; Salaries'!$P26),IF(CF$6&gt;'Team &amp; Salaries'!$M26,MIN('Team &amp; Salaries'!$P26,CE116+'Team &amp; Salaries'!$N26),0)),IF('Team &amp; Salaries'!$O26="Quarterly",IF(CF$6='Team &amp; Salaries'!$M26,MIN('Team &amp; Salaries'!$N26,'Team &amp; Salaries'!$P26),IF(CF$6&gt;'Team &amp; Salaries'!$M26,IFERROR(MIN('Team &amp; Salaries'!$P26,IF(ISNUMBER(CA116),CA116,0)+'Team &amp; Salaries'!$N26),'Team &amp; Salaries'!$N26),0)),IF('Team &amp; Salaries'!$O26="Annually",IF(CF$6='Team &amp; Salaries'!$M26,MIN('Team &amp; Salaries'!$N26,'Team &amp; Salaries'!$P26),IF(CF$6&gt;'Team &amp; Salaries'!$M26,IFERROR(MIN('Team &amp; Salaries'!$P26,#REF!+'Team &amp; Salaries'!$N26),MIN('Team &amp; Salaries'!$N26,'Team &amp; Salaries'!$P26)),0))))))</f>
        <v>1</v>
      </c>
      <c r="CG116" s="286">
        <f>IF('Team &amp; Salaries'!$O26="Never",IF(CG$6&gt;='Team &amp; Salaries'!$M26,MIN('Team &amp; Salaries'!$N26,'Team &amp; Salaries'!$P26),0),IF('Team &amp; Salaries'!$O26="Monthly",IF(CG$6='Team &amp; Salaries'!$M26,MIN('Team &amp; Salaries'!$N26,'Team &amp; Salaries'!$P26),IF(CG$6&gt;'Team &amp; Salaries'!$M26,MIN('Team &amp; Salaries'!$P26,CF116+'Team &amp; Salaries'!$N26),0)),IF('Team &amp; Salaries'!$O26="Quarterly",IF(CG$6='Team &amp; Salaries'!$M26,MIN('Team &amp; Salaries'!$N26,'Team &amp; Salaries'!$P26),IF(CG$6&gt;'Team &amp; Salaries'!$M26,IFERROR(MIN('Team &amp; Salaries'!$P26,IF(ISNUMBER(CB116),CB116,0)+'Team &amp; Salaries'!$N26),'Team &amp; Salaries'!$N26),0)),IF('Team &amp; Salaries'!$O26="Annually",IF(CG$6='Team &amp; Salaries'!$M26,MIN('Team &amp; Salaries'!$N26,'Team &amp; Salaries'!$P26),IF(CG$6&gt;'Team &amp; Salaries'!$M26,IFERROR(MIN('Team &amp; Salaries'!$P26,#REF!+'Team &amp; Salaries'!$N26),MIN('Team &amp; Salaries'!$N26,'Team &amp; Salaries'!$P26)),0))))))</f>
        <v>1</v>
      </c>
      <c r="CH116" s="286">
        <f>IF('Team &amp; Salaries'!$O26="Never",IF(CH$6&gt;='Team &amp; Salaries'!$M26,MIN('Team &amp; Salaries'!$N26,'Team &amp; Salaries'!$P26),0),IF('Team &amp; Salaries'!$O26="Monthly",IF(CH$6='Team &amp; Salaries'!$M26,MIN('Team &amp; Salaries'!$N26,'Team &amp; Salaries'!$P26),IF(CH$6&gt;'Team &amp; Salaries'!$M26,MIN('Team &amp; Salaries'!$P26,CG116+'Team &amp; Salaries'!$N26),0)),IF('Team &amp; Salaries'!$O26="Quarterly",IF(CH$6='Team &amp; Salaries'!$M26,MIN('Team &amp; Salaries'!$N26,'Team &amp; Salaries'!$P26),IF(CH$6&gt;'Team &amp; Salaries'!$M26,IFERROR(MIN('Team &amp; Salaries'!$P26,IF(ISNUMBER(CC116),CC116,0)+'Team &amp; Salaries'!$N26),'Team &amp; Salaries'!$N26),0)),IF('Team &amp; Salaries'!$O26="Annually",IF(CH$6='Team &amp; Salaries'!$M26,MIN('Team &amp; Salaries'!$N26,'Team &amp; Salaries'!$P26),IF(CH$6&gt;'Team &amp; Salaries'!$M26,IFERROR(MIN('Team &amp; Salaries'!$P26,#REF!+'Team &amp; Salaries'!$N26),MIN('Team &amp; Salaries'!$N26,'Team &amp; Salaries'!$P26)),0))))))</f>
        <v>1</v>
      </c>
      <c r="CI116" s="286">
        <f>IF('Team &amp; Salaries'!$O26="Never",IF(CI$6&gt;='Team &amp; Salaries'!$M26,MIN('Team &amp; Salaries'!$N26,'Team &amp; Salaries'!$P26),0),IF('Team &amp; Salaries'!$O26="Monthly",IF(CI$6='Team &amp; Salaries'!$M26,MIN('Team &amp; Salaries'!$N26,'Team &amp; Salaries'!$P26),IF(CI$6&gt;'Team &amp; Salaries'!$M26,MIN('Team &amp; Salaries'!$P26,CH116+'Team &amp; Salaries'!$N26),0)),IF('Team &amp; Salaries'!$O26="Quarterly",IF(CI$6='Team &amp; Salaries'!$M26,MIN('Team &amp; Salaries'!$N26,'Team &amp; Salaries'!$P26),IF(CI$6&gt;'Team &amp; Salaries'!$M26,IFERROR(MIN('Team &amp; Salaries'!$P26,IF(ISNUMBER(CD116),CD116,0)+'Team &amp; Salaries'!$N26),'Team &amp; Salaries'!$N26),0)),IF('Team &amp; Salaries'!$O26="Annually",IF(CI$6='Team &amp; Salaries'!$M26,MIN('Team &amp; Salaries'!$N26,'Team &amp; Salaries'!$P26),IF(CI$6&gt;'Team &amp; Salaries'!$M26,IFERROR(MIN('Team &amp; Salaries'!$P26,#REF!+'Team &amp; Salaries'!$N26),MIN('Team &amp; Salaries'!$N26,'Team &amp; Salaries'!$P26)),0))))))</f>
        <v>1</v>
      </c>
      <c r="CJ116" s="286">
        <f>IF('Team &amp; Salaries'!$O26="Never",IF(CJ$6&gt;='Team &amp; Salaries'!$M26,MIN('Team &amp; Salaries'!$N26,'Team &amp; Salaries'!$P26),0),IF('Team &amp; Salaries'!$O26="Monthly",IF(CJ$6='Team &amp; Salaries'!$M26,MIN('Team &amp; Salaries'!$N26,'Team &amp; Salaries'!$P26),IF(CJ$6&gt;'Team &amp; Salaries'!$M26,MIN('Team &amp; Salaries'!$P26,CI116+'Team &amp; Salaries'!$N26),0)),IF('Team &amp; Salaries'!$O26="Quarterly",IF(CJ$6='Team &amp; Salaries'!$M26,MIN('Team &amp; Salaries'!$N26,'Team &amp; Salaries'!$P26),IF(CJ$6&gt;'Team &amp; Salaries'!$M26,IFERROR(MIN('Team &amp; Salaries'!$P26,IF(ISNUMBER(CE116),CE116,0)+'Team &amp; Salaries'!$N26),'Team &amp; Salaries'!$N26),0)),IF('Team &amp; Salaries'!$O26="Annually",IF(CJ$6='Team &amp; Salaries'!$M26,MIN('Team &amp; Salaries'!$N26,'Team &amp; Salaries'!$P26),IF(CJ$6&gt;'Team &amp; Salaries'!$M26,IFERROR(MIN('Team &amp; Salaries'!$P26,#REF!+'Team &amp; Salaries'!$N26),MIN('Team &amp; Salaries'!$N26,'Team &amp; Salaries'!$P26)),0))))))</f>
        <v>1</v>
      </c>
      <c r="CK116" s="286">
        <f>IF('Team &amp; Salaries'!$O26="Never",IF(CK$6&gt;='Team &amp; Salaries'!$M26,MIN('Team &amp; Salaries'!$N26,'Team &amp; Salaries'!$P26),0),IF('Team &amp; Salaries'!$O26="Monthly",IF(CK$6='Team &amp; Salaries'!$M26,MIN('Team &amp; Salaries'!$N26,'Team &amp; Salaries'!$P26),IF(CK$6&gt;'Team &amp; Salaries'!$M26,MIN('Team &amp; Salaries'!$P26,CJ116+'Team &amp; Salaries'!$N26),0)),IF('Team &amp; Salaries'!$O26="Quarterly",IF(CK$6='Team &amp; Salaries'!$M26,MIN('Team &amp; Salaries'!$N26,'Team &amp; Salaries'!$P26),IF(CK$6&gt;'Team &amp; Salaries'!$M26,IFERROR(MIN('Team &amp; Salaries'!$P26,IF(ISNUMBER(CF116),CF116,0)+'Team &amp; Salaries'!$N26),'Team &amp; Salaries'!$N26),0)),IF('Team &amp; Salaries'!$O26="Annually",IF(CK$6='Team &amp; Salaries'!$M26,MIN('Team &amp; Salaries'!$N26,'Team &amp; Salaries'!$P26),IF(CK$6&gt;'Team &amp; Salaries'!$M26,IFERROR(MIN('Team &amp; Salaries'!$P26,#REF!+'Team &amp; Salaries'!$N26),MIN('Team &amp; Salaries'!$N26,'Team &amp; Salaries'!$P26)),0))))))</f>
        <v>1</v>
      </c>
      <c r="CL116" s="286">
        <f>IF('Team &amp; Salaries'!$O26="Never",IF(CL$6&gt;='Team &amp; Salaries'!$M26,MIN('Team &amp; Salaries'!$N26,'Team &amp; Salaries'!$P26),0),IF('Team &amp; Salaries'!$O26="Monthly",IF(CL$6='Team &amp; Salaries'!$M26,MIN('Team &amp; Salaries'!$N26,'Team &amp; Salaries'!$P26),IF(CL$6&gt;'Team &amp; Salaries'!$M26,MIN('Team &amp; Salaries'!$P26,CK116+'Team &amp; Salaries'!$N26),0)),IF('Team &amp; Salaries'!$O26="Quarterly",IF(CL$6='Team &amp; Salaries'!$M26,MIN('Team &amp; Salaries'!$N26,'Team &amp; Salaries'!$P26),IF(CL$6&gt;'Team &amp; Salaries'!$M26,IFERROR(MIN('Team &amp; Salaries'!$P26,IF(ISNUMBER(CG116),CG116,0)+'Team &amp; Salaries'!$N26),'Team &amp; Salaries'!$N26),0)),IF('Team &amp; Salaries'!$O26="Annually",IF(CL$6='Team &amp; Salaries'!$M26,MIN('Team &amp; Salaries'!$N26,'Team &amp; Salaries'!$P26),IF(CL$6&gt;'Team &amp; Salaries'!$M26,IFERROR(MIN('Team &amp; Salaries'!$P26,#REF!+'Team &amp; Salaries'!$N26),MIN('Team &amp; Salaries'!$N26,'Team &amp; Salaries'!$P26)),0))))))</f>
        <v>1</v>
      </c>
      <c r="CM116" s="286">
        <f>IF('Team &amp; Salaries'!$O26="Never",IF(CM$6&gt;='Team &amp; Salaries'!$M26,MIN('Team &amp; Salaries'!$N26,'Team &amp; Salaries'!$P26),0),IF('Team &amp; Salaries'!$O26="Monthly",IF(CM$6='Team &amp; Salaries'!$M26,MIN('Team &amp; Salaries'!$N26,'Team &amp; Salaries'!$P26),IF(CM$6&gt;'Team &amp; Salaries'!$M26,MIN('Team &amp; Salaries'!$P26,CL116+'Team &amp; Salaries'!$N26),0)),IF('Team &amp; Salaries'!$O26="Quarterly",IF(CM$6='Team &amp; Salaries'!$M26,MIN('Team &amp; Salaries'!$N26,'Team &amp; Salaries'!$P26),IF(CM$6&gt;'Team &amp; Salaries'!$M26,IFERROR(MIN('Team &amp; Salaries'!$P26,IF(ISNUMBER(CH116),CH116,0)+'Team &amp; Salaries'!$N26),'Team &amp; Salaries'!$N26),0)),IF('Team &amp; Salaries'!$O26="Annually",IF(CM$6='Team &amp; Salaries'!$M26,MIN('Team &amp; Salaries'!$N26,'Team &amp; Salaries'!$P26),IF(CM$6&gt;'Team &amp; Salaries'!$M26,IFERROR(MIN('Team &amp; Salaries'!$P26,#REF!+'Team &amp; Salaries'!$N26),MIN('Team &amp; Salaries'!$N26,'Team &amp; Salaries'!$P26)),0))))))</f>
        <v>1</v>
      </c>
      <c r="CN116" s="286">
        <f>IF('Team &amp; Salaries'!$O26="Never",IF(CN$6&gt;='Team &amp; Salaries'!$M26,MIN('Team &amp; Salaries'!$N26,'Team &amp; Salaries'!$P26),0),IF('Team &amp; Salaries'!$O26="Monthly",IF(CN$6='Team &amp; Salaries'!$M26,MIN('Team &amp; Salaries'!$N26,'Team &amp; Salaries'!$P26),IF(CN$6&gt;'Team &amp; Salaries'!$M26,MIN('Team &amp; Salaries'!$P26,CM116+'Team &amp; Salaries'!$N26),0)),IF('Team &amp; Salaries'!$O26="Quarterly",IF(CN$6='Team &amp; Salaries'!$M26,MIN('Team &amp; Salaries'!$N26,'Team &amp; Salaries'!$P26),IF(CN$6&gt;'Team &amp; Salaries'!$M26,IFERROR(MIN('Team &amp; Salaries'!$P26,IF(ISNUMBER(CI116),CI116,0)+'Team &amp; Salaries'!$N26),'Team &amp; Salaries'!$N26),0)),IF('Team &amp; Salaries'!$O26="Annually",IF(CN$6='Team &amp; Salaries'!$M26,MIN('Team &amp; Salaries'!$N26,'Team &amp; Salaries'!$P26),IF(CN$6&gt;'Team &amp; Salaries'!$M26,IFERROR(MIN('Team &amp; Salaries'!$P26,#REF!+'Team &amp; Salaries'!$N26),MIN('Team &amp; Salaries'!$N26,'Team &amp; Salaries'!$P26)),0))))))</f>
        <v>1</v>
      </c>
      <c r="CO116" s="286">
        <f>IF('Team &amp; Salaries'!$O26="Never",IF(CO$6&gt;='Team &amp; Salaries'!$M26,MIN('Team &amp; Salaries'!$N26,'Team &amp; Salaries'!$P26),0),IF('Team &amp; Salaries'!$O26="Monthly",IF(CO$6='Team &amp; Salaries'!$M26,MIN('Team &amp; Salaries'!$N26,'Team &amp; Salaries'!$P26),IF(CO$6&gt;'Team &amp; Salaries'!$M26,MIN('Team &amp; Salaries'!$P26,CN116+'Team &amp; Salaries'!$N26),0)),IF('Team &amp; Salaries'!$O26="Quarterly",IF(CO$6='Team &amp; Salaries'!$M26,MIN('Team &amp; Salaries'!$N26,'Team &amp; Salaries'!$P26),IF(CO$6&gt;'Team &amp; Salaries'!$M26,IFERROR(MIN('Team &amp; Salaries'!$P26,IF(ISNUMBER(CJ116),CJ116,0)+'Team &amp; Salaries'!$N26),'Team &amp; Salaries'!$N26),0)),IF('Team &amp; Salaries'!$O26="Annually",IF(CO$6='Team &amp; Salaries'!$M26,MIN('Team &amp; Salaries'!$N26,'Team &amp; Salaries'!$P26),IF(CO$6&gt;'Team &amp; Salaries'!$M26,IFERROR(MIN('Team &amp; Salaries'!$P26,#REF!+'Team &amp; Salaries'!$N26),MIN('Team &amp; Salaries'!$N26,'Team &amp; Salaries'!$P26)),0))))))</f>
        <v>1</v>
      </c>
      <c r="CP116" s="286">
        <f>IF('Team &amp; Salaries'!$O26="Never",IF(CP$6&gt;='Team &amp; Salaries'!$M26,MIN('Team &amp; Salaries'!$N26,'Team &amp; Salaries'!$P26),0),IF('Team &amp; Salaries'!$O26="Monthly",IF(CP$6='Team &amp; Salaries'!$M26,MIN('Team &amp; Salaries'!$N26,'Team &amp; Salaries'!$P26),IF(CP$6&gt;'Team &amp; Salaries'!$M26,MIN('Team &amp; Salaries'!$P26,CO116+'Team &amp; Salaries'!$N26),0)),IF('Team &amp; Salaries'!$O26="Quarterly",IF(CP$6='Team &amp; Salaries'!$M26,MIN('Team &amp; Salaries'!$N26,'Team &amp; Salaries'!$P26),IF(CP$6&gt;'Team &amp; Salaries'!$M26,IFERROR(MIN('Team &amp; Salaries'!$P26,IF(ISNUMBER(CK116),CK116,0)+'Team &amp; Salaries'!$N26),'Team &amp; Salaries'!$N26),0)),IF('Team &amp; Salaries'!$O26="Annually",IF(CP$6='Team &amp; Salaries'!$M26,MIN('Team &amp; Salaries'!$N26,'Team &amp; Salaries'!$P26),IF(CP$6&gt;'Team &amp; Salaries'!$M26,IFERROR(MIN('Team &amp; Salaries'!$P26,#REF!+'Team &amp; Salaries'!$N26),MIN('Team &amp; Salaries'!$N26,'Team &amp; Salaries'!$P26)),0))))))</f>
        <v>1</v>
      </c>
      <c r="CQ116" s="286">
        <f>IF('Team &amp; Salaries'!$O26="Never",IF(CQ$6&gt;='Team &amp; Salaries'!$M26,MIN('Team &amp; Salaries'!$N26,'Team &amp; Salaries'!$P26),0),IF('Team &amp; Salaries'!$O26="Monthly",IF(CQ$6='Team &amp; Salaries'!$M26,MIN('Team &amp; Salaries'!$N26,'Team &amp; Salaries'!$P26),IF(CQ$6&gt;'Team &amp; Salaries'!$M26,MIN('Team &amp; Salaries'!$P26,CP116+'Team &amp; Salaries'!$N26),0)),IF('Team &amp; Salaries'!$O26="Quarterly",IF(CQ$6='Team &amp; Salaries'!$M26,MIN('Team &amp; Salaries'!$N26,'Team &amp; Salaries'!$P26),IF(CQ$6&gt;'Team &amp; Salaries'!$M26,IFERROR(MIN('Team &amp; Salaries'!$P26,IF(ISNUMBER(CL116),CL116,0)+'Team &amp; Salaries'!$N26),'Team &amp; Salaries'!$N26),0)),IF('Team &amp; Salaries'!$O26="Annually",IF(CQ$6='Team &amp; Salaries'!$M26,MIN('Team &amp; Salaries'!$N26,'Team &amp; Salaries'!$P26),IF(CQ$6&gt;'Team &amp; Salaries'!$M26,IFERROR(MIN('Team &amp; Salaries'!$P26,#REF!+'Team &amp; Salaries'!$N26),MIN('Team &amp; Salaries'!$N26,'Team &amp; Salaries'!$P26)),0))))))</f>
        <v>1</v>
      </c>
      <c r="CR116" s="286">
        <f>IF('Team &amp; Salaries'!$O26="Never",IF(CR$6&gt;='Team &amp; Salaries'!$M26,MIN('Team &amp; Salaries'!$N26,'Team &amp; Salaries'!$P26),0),IF('Team &amp; Salaries'!$O26="Monthly",IF(CR$6='Team &amp; Salaries'!$M26,MIN('Team &amp; Salaries'!$N26,'Team &amp; Salaries'!$P26),IF(CR$6&gt;'Team &amp; Salaries'!$M26,MIN('Team &amp; Salaries'!$P26,CQ116+'Team &amp; Salaries'!$N26),0)),IF('Team &amp; Salaries'!$O26="Quarterly",IF(CR$6='Team &amp; Salaries'!$M26,MIN('Team &amp; Salaries'!$N26,'Team &amp; Salaries'!$P26),IF(CR$6&gt;'Team &amp; Salaries'!$M26,IFERROR(MIN('Team &amp; Salaries'!$P26,IF(ISNUMBER(CM116),CM116,0)+'Team &amp; Salaries'!$N26),'Team &amp; Salaries'!$N26),0)),IF('Team &amp; Salaries'!$O26="Annually",IF(CR$6='Team &amp; Salaries'!$M26,MIN('Team &amp; Salaries'!$N26,'Team &amp; Salaries'!$P26),IF(CR$6&gt;'Team &amp; Salaries'!$M26,IFERROR(MIN('Team &amp; Salaries'!$P26,#REF!+'Team &amp; Salaries'!$N26),MIN('Team &amp; Salaries'!$N26,'Team &amp; Salaries'!$P26)),0))))))</f>
        <v>1</v>
      </c>
      <c r="CS116" s="286">
        <f>IF('Team &amp; Salaries'!$O26="Never",IF(CS$6&gt;='Team &amp; Salaries'!$M26,MIN('Team &amp; Salaries'!$N26,'Team &amp; Salaries'!$P26),0),IF('Team &amp; Salaries'!$O26="Monthly",IF(CS$6='Team &amp; Salaries'!$M26,MIN('Team &amp; Salaries'!$N26,'Team &amp; Salaries'!$P26),IF(CS$6&gt;'Team &amp; Salaries'!$M26,MIN('Team &amp; Salaries'!$P26,CR116+'Team &amp; Salaries'!$N26),0)),IF('Team &amp; Salaries'!$O26="Quarterly",IF(CS$6='Team &amp; Salaries'!$M26,MIN('Team &amp; Salaries'!$N26,'Team &amp; Salaries'!$P26),IF(CS$6&gt;'Team &amp; Salaries'!$M26,IFERROR(MIN('Team &amp; Salaries'!$P26,IF(ISNUMBER(CN116),CN116,0)+'Team &amp; Salaries'!$N26),'Team &amp; Salaries'!$N26),0)),IF('Team &amp; Salaries'!$O26="Annually",IF(CS$6='Team &amp; Salaries'!$M26,MIN('Team &amp; Salaries'!$N26,'Team &amp; Salaries'!$P26),IF(CS$6&gt;'Team &amp; Salaries'!$M26,IFERROR(MIN('Team &amp; Salaries'!$P26,#REF!+'Team &amp; Salaries'!$N26),MIN('Team &amp; Salaries'!$N26,'Team &amp; Salaries'!$P26)),0))))))</f>
        <v>1</v>
      </c>
      <c r="CT116" s="286">
        <f>IF('Team &amp; Salaries'!$O26="Never",IF(CT$6&gt;='Team &amp; Salaries'!$M26,MIN('Team &amp; Salaries'!$N26,'Team &amp; Salaries'!$P26),0),IF('Team &amp; Salaries'!$O26="Monthly",IF(CT$6='Team &amp; Salaries'!$M26,MIN('Team &amp; Salaries'!$N26,'Team &amp; Salaries'!$P26),IF(CT$6&gt;'Team &amp; Salaries'!$M26,MIN('Team &amp; Salaries'!$P26,CS116+'Team &amp; Salaries'!$N26),0)),IF('Team &amp; Salaries'!$O26="Quarterly",IF(CT$6='Team &amp; Salaries'!$M26,MIN('Team &amp; Salaries'!$N26,'Team &amp; Salaries'!$P26),IF(CT$6&gt;'Team &amp; Salaries'!$M26,IFERROR(MIN('Team &amp; Salaries'!$P26,IF(ISNUMBER(CO116),CO116,0)+'Team &amp; Salaries'!$N26),'Team &amp; Salaries'!$N26),0)),IF('Team &amp; Salaries'!$O26="Annually",IF(CT$6='Team &amp; Salaries'!$M26,MIN('Team &amp; Salaries'!$N26,'Team &amp; Salaries'!$P26),IF(CT$6&gt;'Team &amp; Salaries'!$M26,IFERROR(MIN('Team &amp; Salaries'!$P26,#REF!+'Team &amp; Salaries'!$N26),MIN('Team &amp; Salaries'!$N26,'Team &amp; Salaries'!$P26)),0))))))</f>
        <v>1</v>
      </c>
      <c r="CU116" s="286">
        <f>IF('Team &amp; Salaries'!$O26="Never",IF(CU$6&gt;='Team &amp; Salaries'!$M26,MIN('Team &amp; Salaries'!$N26,'Team &amp; Salaries'!$P26),0),IF('Team &amp; Salaries'!$O26="Monthly",IF(CU$6='Team &amp; Salaries'!$M26,MIN('Team &amp; Salaries'!$N26,'Team &amp; Salaries'!$P26),IF(CU$6&gt;'Team &amp; Salaries'!$M26,MIN('Team &amp; Salaries'!$P26,CT116+'Team &amp; Salaries'!$N26),0)),IF('Team &amp; Salaries'!$O26="Quarterly",IF(CU$6='Team &amp; Salaries'!$M26,MIN('Team &amp; Salaries'!$N26,'Team &amp; Salaries'!$P26),IF(CU$6&gt;'Team &amp; Salaries'!$M26,IFERROR(MIN('Team &amp; Salaries'!$P26,IF(ISNUMBER(CP116),CP116,0)+'Team &amp; Salaries'!$N26),'Team &amp; Salaries'!$N26),0)),IF('Team &amp; Salaries'!$O26="Annually",IF(CU$6='Team &amp; Salaries'!$M26,MIN('Team &amp; Salaries'!$N26,'Team &amp; Salaries'!$P26),IF(CU$6&gt;'Team &amp; Salaries'!$M26,IFERROR(MIN('Team &amp; Salaries'!$P26,#REF!+'Team &amp; Salaries'!$N26),MIN('Team &amp; Salaries'!$N26,'Team &amp; Salaries'!$P26)),0))))))</f>
        <v>1</v>
      </c>
      <c r="CV116" s="286">
        <f>IF('Team &amp; Salaries'!$O26="Never",IF(CV$6&gt;='Team &amp; Salaries'!$M26,MIN('Team &amp; Salaries'!$N26,'Team &amp; Salaries'!$P26),0),IF('Team &amp; Salaries'!$O26="Monthly",IF(CV$6='Team &amp; Salaries'!$M26,MIN('Team &amp; Salaries'!$N26,'Team &amp; Salaries'!$P26),IF(CV$6&gt;'Team &amp; Salaries'!$M26,MIN('Team &amp; Salaries'!$P26,CU116+'Team &amp; Salaries'!$N26),0)),IF('Team &amp; Salaries'!$O26="Quarterly",IF(CV$6='Team &amp; Salaries'!$M26,MIN('Team &amp; Salaries'!$N26,'Team &amp; Salaries'!$P26),IF(CV$6&gt;'Team &amp; Salaries'!$M26,IFERROR(MIN('Team &amp; Salaries'!$P26,IF(ISNUMBER(CQ116),CQ116,0)+'Team &amp; Salaries'!$N26),'Team &amp; Salaries'!$N26),0)),IF('Team &amp; Salaries'!$O26="Annually",IF(CV$6='Team &amp; Salaries'!$M26,MIN('Team &amp; Salaries'!$N26,'Team &amp; Salaries'!$P26),IF(CV$6&gt;'Team &amp; Salaries'!$M26,IFERROR(MIN('Team &amp; Salaries'!$P26,#REF!+'Team &amp; Salaries'!$N26),MIN('Team &amp; Salaries'!$N26,'Team &amp; Salaries'!$P26)),0))))))</f>
        <v>1</v>
      </c>
      <c r="CW116" s="286">
        <f>IF('Team &amp; Salaries'!$O26="Never",IF(CW$6&gt;='Team &amp; Salaries'!$M26,MIN('Team &amp; Salaries'!$N26,'Team &amp; Salaries'!$P26),0),IF('Team &amp; Salaries'!$O26="Monthly",IF(CW$6='Team &amp; Salaries'!$M26,MIN('Team &amp; Salaries'!$N26,'Team &amp; Salaries'!$P26),IF(CW$6&gt;'Team &amp; Salaries'!$M26,MIN('Team &amp; Salaries'!$P26,CV116+'Team &amp; Salaries'!$N26),0)),IF('Team &amp; Salaries'!$O26="Quarterly",IF(CW$6='Team &amp; Salaries'!$M26,MIN('Team &amp; Salaries'!$N26,'Team &amp; Salaries'!$P26),IF(CW$6&gt;'Team &amp; Salaries'!$M26,IFERROR(MIN('Team &amp; Salaries'!$P26,IF(ISNUMBER(CR116),CR116,0)+'Team &amp; Salaries'!$N26),'Team &amp; Salaries'!$N26),0)),IF('Team &amp; Salaries'!$O26="Annually",IF(CW$6='Team &amp; Salaries'!$M26,MIN('Team &amp; Salaries'!$N26,'Team &amp; Salaries'!$P26),IF(CW$6&gt;'Team &amp; Salaries'!$M26,IFERROR(MIN('Team &amp; Salaries'!$P26,#REF!+'Team &amp; Salaries'!$N26),MIN('Team &amp; Salaries'!$N26,'Team &amp; Salaries'!$P26)),0))))))</f>
        <v>1</v>
      </c>
      <c r="CX116" s="286">
        <f>IF('Team &amp; Salaries'!$O26="Never",IF(CX$6&gt;='Team &amp; Salaries'!$M26,MIN('Team &amp; Salaries'!$N26,'Team &amp; Salaries'!$P26),0),IF('Team &amp; Salaries'!$O26="Monthly",IF(CX$6='Team &amp; Salaries'!$M26,MIN('Team &amp; Salaries'!$N26,'Team &amp; Salaries'!$P26),IF(CX$6&gt;'Team &amp; Salaries'!$M26,MIN('Team &amp; Salaries'!$P26,CW116+'Team &amp; Salaries'!$N26),0)),IF('Team &amp; Salaries'!$O26="Quarterly",IF(CX$6='Team &amp; Salaries'!$M26,MIN('Team &amp; Salaries'!$N26,'Team &amp; Salaries'!$P26),IF(CX$6&gt;'Team &amp; Salaries'!$M26,IFERROR(MIN('Team &amp; Salaries'!$P26,IF(ISNUMBER(CS116),CS116,0)+'Team &amp; Salaries'!$N26),'Team &amp; Salaries'!$N26),0)),IF('Team &amp; Salaries'!$O26="Annually",IF(CX$6='Team &amp; Salaries'!$M26,MIN('Team &amp; Salaries'!$N26,'Team &amp; Salaries'!$P26),IF(CX$6&gt;'Team &amp; Salaries'!$M26,IFERROR(MIN('Team &amp; Salaries'!$P26,#REF!+'Team &amp; Salaries'!$N26),MIN('Team &amp; Salaries'!$N26,'Team &amp; Salaries'!$P26)),0))))))</f>
        <v>1</v>
      </c>
      <c r="CY116" s="286">
        <f>IF('Team &amp; Salaries'!$O26="Never",IF(CY$6&gt;='Team &amp; Salaries'!$M26,MIN('Team &amp; Salaries'!$N26,'Team &amp; Salaries'!$P26),0),IF('Team &amp; Salaries'!$O26="Monthly",IF(CY$6='Team &amp; Salaries'!$M26,MIN('Team &amp; Salaries'!$N26,'Team &amp; Salaries'!$P26),IF(CY$6&gt;'Team &amp; Salaries'!$M26,MIN('Team &amp; Salaries'!$P26,CX116+'Team &amp; Salaries'!$N26),0)),IF('Team &amp; Salaries'!$O26="Quarterly",IF(CY$6='Team &amp; Salaries'!$M26,MIN('Team &amp; Salaries'!$N26,'Team &amp; Salaries'!$P26),IF(CY$6&gt;'Team &amp; Salaries'!$M26,IFERROR(MIN('Team &amp; Salaries'!$P26,IF(ISNUMBER(CT116),CT116,0)+'Team &amp; Salaries'!$N26),'Team &amp; Salaries'!$N26),0)),IF('Team &amp; Salaries'!$O26="Annually",IF(CY$6='Team &amp; Salaries'!$M26,MIN('Team &amp; Salaries'!$N26,'Team &amp; Salaries'!$P26),IF(CY$6&gt;'Team &amp; Salaries'!$M26,IFERROR(MIN('Team &amp; Salaries'!$P26,#REF!+'Team &amp; Salaries'!$N26),MIN('Team &amp; Salaries'!$N26,'Team &amp; Salaries'!$P26)),0))))))</f>
        <v>1</v>
      </c>
      <c r="CZ116" s="286">
        <f>IF('Team &amp; Salaries'!$O26="Never",IF(CZ$6&gt;='Team &amp; Salaries'!$M26,MIN('Team &amp; Salaries'!$N26,'Team &amp; Salaries'!$P26),0),IF('Team &amp; Salaries'!$O26="Monthly",IF(CZ$6='Team &amp; Salaries'!$M26,MIN('Team &amp; Salaries'!$N26,'Team &amp; Salaries'!$P26),IF(CZ$6&gt;'Team &amp; Salaries'!$M26,MIN('Team &amp; Salaries'!$P26,CY116+'Team &amp; Salaries'!$N26),0)),IF('Team &amp; Salaries'!$O26="Quarterly",IF(CZ$6='Team &amp; Salaries'!$M26,MIN('Team &amp; Salaries'!$N26,'Team &amp; Salaries'!$P26),IF(CZ$6&gt;'Team &amp; Salaries'!$M26,IFERROR(MIN('Team &amp; Salaries'!$P26,IF(ISNUMBER(CU116),CU116,0)+'Team &amp; Salaries'!$N26),'Team &amp; Salaries'!$N26),0)),IF('Team &amp; Salaries'!$O26="Annually",IF(CZ$6='Team &amp; Salaries'!$M26,MIN('Team &amp; Salaries'!$N26,'Team &amp; Salaries'!$P26),IF(CZ$6&gt;'Team &amp; Salaries'!$M26,IFERROR(MIN('Team &amp; Salaries'!$P26,#REF!+'Team &amp; Salaries'!$N26),MIN('Team &amp; Salaries'!$N26,'Team &amp; Salaries'!$P26)),0))))))</f>
        <v>1</v>
      </c>
      <c r="DA116" s="286">
        <f>IF('Team &amp; Salaries'!$O26="Never",IF(DA$6&gt;='Team &amp; Salaries'!$M26,MIN('Team &amp; Salaries'!$N26,'Team &amp; Salaries'!$P26),0),IF('Team &amp; Salaries'!$O26="Monthly",IF(DA$6='Team &amp; Salaries'!$M26,MIN('Team &amp; Salaries'!$N26,'Team &amp; Salaries'!$P26),IF(DA$6&gt;'Team &amp; Salaries'!$M26,MIN('Team &amp; Salaries'!$P26,CZ116+'Team &amp; Salaries'!$N26),0)),IF('Team &amp; Salaries'!$O26="Quarterly",IF(DA$6='Team &amp; Salaries'!$M26,MIN('Team &amp; Salaries'!$N26,'Team &amp; Salaries'!$P26),IF(DA$6&gt;'Team &amp; Salaries'!$M26,IFERROR(MIN('Team &amp; Salaries'!$P26,IF(ISNUMBER(CV116),CV116,0)+'Team &amp; Salaries'!$N26),'Team &amp; Salaries'!$N26),0)),IF('Team &amp; Salaries'!$O26="Annually",IF(DA$6='Team &amp; Salaries'!$M26,MIN('Team &amp; Salaries'!$N26,'Team &amp; Salaries'!$P26),IF(DA$6&gt;'Team &amp; Salaries'!$M26,IFERROR(MIN('Team &amp; Salaries'!$P26,#REF!+'Team &amp; Salaries'!$N26),MIN('Team &amp; Salaries'!$N26,'Team &amp; Salaries'!$P26)),0))))))</f>
        <v>1</v>
      </c>
      <c r="DB116" s="286">
        <f>IF('Team &amp; Salaries'!$O26="Never",IF(DB$6&gt;='Team &amp; Salaries'!$M26,MIN('Team &amp; Salaries'!$N26,'Team &amp; Salaries'!$P26),0),IF('Team &amp; Salaries'!$O26="Monthly",IF(DB$6='Team &amp; Salaries'!$M26,MIN('Team &amp; Salaries'!$N26,'Team &amp; Salaries'!$P26),IF(DB$6&gt;'Team &amp; Salaries'!$M26,MIN('Team &amp; Salaries'!$P26,DA116+'Team &amp; Salaries'!$N26),0)),IF('Team &amp; Salaries'!$O26="Quarterly",IF(DB$6='Team &amp; Salaries'!$M26,MIN('Team &amp; Salaries'!$N26,'Team &amp; Salaries'!$P26),IF(DB$6&gt;'Team &amp; Salaries'!$M26,IFERROR(MIN('Team &amp; Salaries'!$P26,IF(ISNUMBER(CW116),CW116,0)+'Team &amp; Salaries'!$N26),'Team &amp; Salaries'!$N26),0)),IF('Team &amp; Salaries'!$O26="Annually",IF(DB$6='Team &amp; Salaries'!$M26,MIN('Team &amp; Salaries'!$N26,'Team &amp; Salaries'!$P26),IF(DB$6&gt;'Team &amp; Salaries'!$M26,IFERROR(MIN('Team &amp; Salaries'!$P26,#REF!+'Team &amp; Salaries'!$N26),MIN('Team &amp; Salaries'!$N26,'Team &amp; Salaries'!$P26)),0))))))</f>
        <v>1</v>
      </c>
      <c r="DC116" s="286">
        <f>IF('Team &amp; Salaries'!$O26="Never",IF(DC$6&gt;='Team &amp; Salaries'!$M26,MIN('Team &amp; Salaries'!$N26,'Team &amp; Salaries'!$P26),0),IF('Team &amp; Salaries'!$O26="Monthly",IF(DC$6='Team &amp; Salaries'!$M26,MIN('Team &amp; Salaries'!$N26,'Team &amp; Salaries'!$P26),IF(DC$6&gt;'Team &amp; Salaries'!$M26,MIN('Team &amp; Salaries'!$P26,DB116+'Team &amp; Salaries'!$N26),0)),IF('Team &amp; Salaries'!$O26="Quarterly",IF(DC$6='Team &amp; Salaries'!$M26,MIN('Team &amp; Salaries'!$N26,'Team &amp; Salaries'!$P26),IF(DC$6&gt;'Team &amp; Salaries'!$M26,IFERROR(MIN('Team &amp; Salaries'!$P26,IF(ISNUMBER(CX116),CX116,0)+'Team &amp; Salaries'!$N26),'Team &amp; Salaries'!$N26),0)),IF('Team &amp; Salaries'!$O26="Annually",IF(DC$6='Team &amp; Salaries'!$M26,MIN('Team &amp; Salaries'!$N26,'Team &amp; Salaries'!$P26),IF(DC$6&gt;'Team &amp; Salaries'!$M26,IFERROR(MIN('Team &amp; Salaries'!$P26,#REF!+'Team &amp; Salaries'!$N26),MIN('Team &amp; Salaries'!$N26,'Team &amp; Salaries'!$P26)),0))))))</f>
        <v>1</v>
      </c>
      <c r="DD116" s="286">
        <f>IF('Team &amp; Salaries'!$O26="Never",IF(DD$6&gt;='Team &amp; Salaries'!$M26,MIN('Team &amp; Salaries'!$N26,'Team &amp; Salaries'!$P26),0),IF('Team &amp; Salaries'!$O26="Monthly",IF(DD$6='Team &amp; Salaries'!$M26,MIN('Team &amp; Salaries'!$N26,'Team &amp; Salaries'!$P26),IF(DD$6&gt;'Team &amp; Salaries'!$M26,MIN('Team &amp; Salaries'!$P26,DC116+'Team &amp; Salaries'!$N26),0)),IF('Team &amp; Salaries'!$O26="Quarterly",IF(DD$6='Team &amp; Salaries'!$M26,MIN('Team &amp; Salaries'!$N26,'Team &amp; Salaries'!$P26),IF(DD$6&gt;'Team &amp; Salaries'!$M26,IFERROR(MIN('Team &amp; Salaries'!$P26,IF(ISNUMBER(CY116),CY116,0)+'Team &amp; Salaries'!$N26),'Team &amp; Salaries'!$N26),0)),IF('Team &amp; Salaries'!$O26="Annually",IF(DD$6='Team &amp; Salaries'!$M26,MIN('Team &amp; Salaries'!$N26,'Team &amp; Salaries'!$P26),IF(DD$6&gt;'Team &amp; Salaries'!$M26,IFERROR(MIN('Team &amp; Salaries'!$P26,#REF!+'Team &amp; Salaries'!$N26),MIN('Team &amp; Salaries'!$N26,'Team &amp; Salaries'!$P26)),0))))))</f>
        <v>1</v>
      </c>
      <c r="DE116" s="286">
        <f>IF('Team &amp; Salaries'!$O26="Never",IF(DE$6&gt;='Team &amp; Salaries'!$M26,MIN('Team &amp; Salaries'!$N26,'Team &amp; Salaries'!$P26),0),IF('Team &amp; Salaries'!$O26="Monthly",IF(DE$6='Team &amp; Salaries'!$M26,MIN('Team &amp; Salaries'!$N26,'Team &amp; Salaries'!$P26),IF(DE$6&gt;'Team &amp; Salaries'!$M26,MIN('Team &amp; Salaries'!$P26,DD116+'Team &amp; Salaries'!$N26),0)),IF('Team &amp; Salaries'!$O26="Quarterly",IF(DE$6='Team &amp; Salaries'!$M26,MIN('Team &amp; Salaries'!$N26,'Team &amp; Salaries'!$P26),IF(DE$6&gt;'Team &amp; Salaries'!$M26,IFERROR(MIN('Team &amp; Salaries'!$P26,IF(ISNUMBER(CZ116),CZ116,0)+'Team &amp; Salaries'!$N26),'Team &amp; Salaries'!$N26),0)),IF('Team &amp; Salaries'!$O26="Annually",IF(DE$6='Team &amp; Salaries'!$M26,MIN('Team &amp; Salaries'!$N26,'Team &amp; Salaries'!$P26),IF(DE$6&gt;'Team &amp; Salaries'!$M26,IFERROR(MIN('Team &amp; Salaries'!$P26,#REF!+'Team &amp; Salaries'!$N26),MIN('Team &amp; Salaries'!$N26,'Team &amp; Salaries'!$P26)),0))))))</f>
        <v>1</v>
      </c>
      <c r="DF116" s="286">
        <f>IF('Team &amp; Salaries'!$O26="Never",IF(DF$6&gt;='Team &amp; Salaries'!$M26,MIN('Team &amp; Salaries'!$N26,'Team &amp; Salaries'!$P26),0),IF('Team &amp; Salaries'!$O26="Monthly",IF(DF$6='Team &amp; Salaries'!$M26,MIN('Team &amp; Salaries'!$N26,'Team &amp; Salaries'!$P26),IF(DF$6&gt;'Team &amp; Salaries'!$M26,MIN('Team &amp; Salaries'!$P26,DE116+'Team &amp; Salaries'!$N26),0)),IF('Team &amp; Salaries'!$O26="Quarterly",IF(DF$6='Team &amp; Salaries'!$M26,MIN('Team &amp; Salaries'!$N26,'Team &amp; Salaries'!$P26),IF(DF$6&gt;'Team &amp; Salaries'!$M26,IFERROR(MIN('Team &amp; Salaries'!$P26,IF(ISNUMBER(DA116),DA116,0)+'Team &amp; Salaries'!$N26),'Team &amp; Salaries'!$N26),0)),IF('Team &amp; Salaries'!$O26="Annually",IF(DF$6='Team &amp; Salaries'!$M26,MIN('Team &amp; Salaries'!$N26,'Team &amp; Salaries'!$P26),IF(DF$6&gt;'Team &amp; Salaries'!$M26,IFERROR(MIN('Team &amp; Salaries'!$P26,#REF!+'Team &amp; Salaries'!$N26),MIN('Team &amp; Salaries'!$N26,'Team &amp; Salaries'!$P26)),0))))))</f>
        <v>1</v>
      </c>
      <c r="DG116" s="286">
        <f>IF('Team &amp; Salaries'!$O26="Never",IF(DG$6&gt;='Team &amp; Salaries'!$M26,MIN('Team &amp; Salaries'!$N26,'Team &amp; Salaries'!$P26),0),IF('Team &amp; Salaries'!$O26="Monthly",IF(DG$6='Team &amp; Salaries'!$M26,MIN('Team &amp; Salaries'!$N26,'Team &amp; Salaries'!$P26),IF(DG$6&gt;'Team &amp; Salaries'!$M26,MIN('Team &amp; Salaries'!$P26,DF116+'Team &amp; Salaries'!$N26),0)),IF('Team &amp; Salaries'!$O26="Quarterly",IF(DG$6='Team &amp; Salaries'!$M26,MIN('Team &amp; Salaries'!$N26,'Team &amp; Salaries'!$P26),IF(DG$6&gt;'Team &amp; Salaries'!$M26,IFERROR(MIN('Team &amp; Salaries'!$P26,IF(ISNUMBER(DB116),DB116,0)+'Team &amp; Salaries'!$N26),'Team &amp; Salaries'!$N26),0)),IF('Team &amp; Salaries'!$O26="Annually",IF(DG$6='Team &amp; Salaries'!$M26,MIN('Team &amp; Salaries'!$N26,'Team &amp; Salaries'!$P26),IF(DG$6&gt;'Team &amp; Salaries'!$M26,IFERROR(MIN('Team &amp; Salaries'!$P26,#REF!+'Team &amp; Salaries'!$N26),MIN('Team &amp; Salaries'!$N26,'Team &amp; Salaries'!$P26)),0))))))</f>
        <v>1</v>
      </c>
      <c r="DH116" s="286">
        <f>IF('Team &amp; Salaries'!$O26="Never",IF(DH$6&gt;='Team &amp; Salaries'!$M26,MIN('Team &amp; Salaries'!$N26,'Team &amp; Salaries'!$P26),0),IF('Team &amp; Salaries'!$O26="Monthly",IF(DH$6='Team &amp; Salaries'!$M26,MIN('Team &amp; Salaries'!$N26,'Team &amp; Salaries'!$P26),IF(DH$6&gt;'Team &amp; Salaries'!$M26,MIN('Team &amp; Salaries'!$P26,DG116+'Team &amp; Salaries'!$N26),0)),IF('Team &amp; Salaries'!$O26="Quarterly",IF(DH$6='Team &amp; Salaries'!$M26,MIN('Team &amp; Salaries'!$N26,'Team &amp; Salaries'!$P26),IF(DH$6&gt;'Team &amp; Salaries'!$M26,IFERROR(MIN('Team &amp; Salaries'!$P26,IF(ISNUMBER(DC116),DC116,0)+'Team &amp; Salaries'!$N26),'Team &amp; Salaries'!$N26),0)),IF('Team &amp; Salaries'!$O26="Annually",IF(DH$6='Team &amp; Salaries'!$M26,MIN('Team &amp; Salaries'!$N26,'Team &amp; Salaries'!$P26),IF(DH$6&gt;'Team &amp; Salaries'!$M26,IFERROR(MIN('Team &amp; Salaries'!$P26,#REF!+'Team &amp; Salaries'!$N26),MIN('Team &amp; Salaries'!$N26,'Team &amp; Salaries'!$P26)),0))))))</f>
        <v>1</v>
      </c>
      <c r="DI116" s="286">
        <f>IF('Team &amp; Salaries'!$O26="Never",IF(DI$6&gt;='Team &amp; Salaries'!$M26,MIN('Team &amp; Salaries'!$N26,'Team &amp; Salaries'!$P26),0),IF('Team &amp; Salaries'!$O26="Monthly",IF(DI$6='Team &amp; Salaries'!$M26,MIN('Team &amp; Salaries'!$N26,'Team &amp; Salaries'!$P26),IF(DI$6&gt;'Team &amp; Salaries'!$M26,MIN('Team &amp; Salaries'!$P26,DH116+'Team &amp; Salaries'!$N26),0)),IF('Team &amp; Salaries'!$O26="Quarterly",IF(DI$6='Team &amp; Salaries'!$M26,MIN('Team &amp; Salaries'!$N26,'Team &amp; Salaries'!$P26),IF(DI$6&gt;'Team &amp; Salaries'!$M26,IFERROR(MIN('Team &amp; Salaries'!$P26,IF(ISNUMBER(DD116),DD116,0)+'Team &amp; Salaries'!$N26),'Team &amp; Salaries'!$N26),0)),IF('Team &amp; Salaries'!$O26="Annually",IF(DI$6='Team &amp; Salaries'!$M26,MIN('Team &amp; Salaries'!$N26,'Team &amp; Salaries'!$P26),IF(DI$6&gt;'Team &amp; Salaries'!$M26,IFERROR(MIN('Team &amp; Salaries'!$P26,#REF!+'Team &amp; Salaries'!$N26),MIN('Team &amp; Salaries'!$N26,'Team &amp; Salaries'!$P26)),0))))))</f>
        <v>1</v>
      </c>
    </row>
    <row r="117" spans="1:113" s="147" customFormat="1" ht="16">
      <c r="A117" s="114" t="str">
        <f>'Team &amp; Salaries'!A27</f>
        <v>Mobile Dev</v>
      </c>
      <c r="B117" s="114"/>
      <c r="C117" s="114"/>
      <c r="D117" s="285"/>
      <c r="E117" s="361" t="s">
        <v>193</v>
      </c>
      <c r="F117" s="286">
        <f>IF('Team &amp; Salaries'!$O27="Never",IF(F$6&gt;='Team &amp; Salaries'!$M27,MIN('Team &amp; Salaries'!$N27,'Team &amp; Salaries'!$P27),0),IF('Team &amp; Salaries'!$O27="Monthly",IF(F$6='Team &amp; Salaries'!$M27,MIN('Team &amp; Salaries'!$N27,'Team &amp; Salaries'!$P27),IF(F$6&gt;'Team &amp; Salaries'!$M27,MIN('Team &amp; Salaries'!$P27,E117+'Team &amp; Salaries'!$N27),0)),IF('Team &amp; Salaries'!$O27="Quarterly",IF(F$6='Team &amp; Salaries'!$M27,MIN('Team &amp; Salaries'!$N27,'Team &amp; Salaries'!$P27),IF(F$6&gt;'Team &amp; Salaries'!$M27,IFERROR(MIN('Team &amp; Salaries'!$P27,IF(ISNUMBER(A117),A117,0)+'Team &amp; Salaries'!$N27),'Team &amp; Salaries'!$N27),0)),IF('Team &amp; Salaries'!$O27="Annually",IF(F$6='Team &amp; Salaries'!$M27,MIN('Team &amp; Salaries'!$N27,'Team &amp; Salaries'!$P27),IF(F$6&gt;'Team &amp; Salaries'!$M27,IFERROR(MIN('Team &amp; Salaries'!$P27,#REF!+'Team &amp; Salaries'!$N27),MIN('Team &amp; Salaries'!$N27,'Team &amp; Salaries'!$P27)),0))))))</f>
        <v>0</v>
      </c>
      <c r="G117" s="286">
        <f>IF('Team &amp; Salaries'!$O27="Never",IF(G$6&gt;='Team &amp; Salaries'!$M27,MIN('Team &amp; Salaries'!$N27,'Team &amp; Salaries'!$P27),0),IF('Team &amp; Salaries'!$O27="Monthly",IF(G$6='Team &amp; Salaries'!$M27,MIN('Team &amp; Salaries'!$N27,'Team &amp; Salaries'!$P27),IF(G$6&gt;'Team &amp; Salaries'!$M27,MIN('Team &amp; Salaries'!$P27,F117+'Team &amp; Salaries'!$N27),0)),IF('Team &amp; Salaries'!$O27="Quarterly",IF(G$6='Team &amp; Salaries'!$M27,MIN('Team &amp; Salaries'!$N27,'Team &amp; Salaries'!$P27),IF(G$6&gt;'Team &amp; Salaries'!$M27,IFERROR(MIN('Team &amp; Salaries'!$P27,IF(ISNUMBER(B117),B117,0)+'Team &amp; Salaries'!$N27),'Team &amp; Salaries'!$N27),0)),IF('Team &amp; Salaries'!$O27="Annually",IF(G$6='Team &amp; Salaries'!$M27,MIN('Team &amp; Salaries'!$N27,'Team &amp; Salaries'!$P27),IF(G$6&gt;'Team &amp; Salaries'!$M27,IFERROR(MIN('Team &amp; Salaries'!$P27,#REF!+'Team &amp; Salaries'!$N27),MIN('Team &amp; Salaries'!$N27,'Team &amp; Salaries'!$P27)),0))))))</f>
        <v>0</v>
      </c>
      <c r="H117" s="286">
        <f>IF('Team &amp; Salaries'!$O27="Never",IF(H$6&gt;='Team &amp; Salaries'!$M27,MIN('Team &amp; Salaries'!$N27,'Team &amp; Salaries'!$P27),0),IF('Team &amp; Salaries'!$O27="Monthly",IF(H$6='Team &amp; Salaries'!$M27,MIN('Team &amp; Salaries'!$N27,'Team &amp; Salaries'!$P27),IF(H$6&gt;'Team &amp; Salaries'!$M27,MIN('Team &amp; Salaries'!$P27,G117+'Team &amp; Salaries'!$N27),0)),IF('Team &amp; Salaries'!$O27="Quarterly",IF(H$6='Team &amp; Salaries'!$M27,MIN('Team &amp; Salaries'!$N27,'Team &amp; Salaries'!$P27),IF(H$6&gt;'Team &amp; Salaries'!$M27,IFERROR(MIN('Team &amp; Salaries'!$P27,IF(ISNUMBER(C117),C117,0)+'Team &amp; Salaries'!$N27),'Team &amp; Salaries'!$N27),0)),IF('Team &amp; Salaries'!$O27="Annually",IF(H$6='Team &amp; Salaries'!$M27,MIN('Team &amp; Salaries'!$N27,'Team &amp; Salaries'!$P27),IF(H$6&gt;'Team &amp; Salaries'!$M27,IFERROR(MIN('Team &amp; Salaries'!$P27,#REF!+'Team &amp; Salaries'!$N27),MIN('Team &amp; Salaries'!$N27,'Team &amp; Salaries'!$P27)),0))))))</f>
        <v>0</v>
      </c>
      <c r="I117" s="286">
        <f>IF('Team &amp; Salaries'!$O27="Never",IF(I$6&gt;='Team &amp; Salaries'!$M27,MIN('Team &amp; Salaries'!$N27,'Team &amp; Salaries'!$P27),0),IF('Team &amp; Salaries'!$O27="Monthly",IF(I$6='Team &amp; Salaries'!$M27,MIN('Team &amp; Salaries'!$N27,'Team &amp; Salaries'!$P27),IF(I$6&gt;'Team &amp; Salaries'!$M27,MIN('Team &amp; Salaries'!$P27,H117+'Team &amp; Salaries'!$N27),0)),IF('Team &amp; Salaries'!$O27="Quarterly",IF(I$6='Team &amp; Salaries'!$M27,MIN('Team &amp; Salaries'!$N27,'Team &amp; Salaries'!$P27),IF(I$6&gt;'Team &amp; Salaries'!$M27,IFERROR(MIN('Team &amp; Salaries'!$P27,IF(ISNUMBER(D117),D117,0)+'Team &amp; Salaries'!$N27),'Team &amp; Salaries'!$N27),0)),IF('Team &amp; Salaries'!$O27="Annually",IF(I$6='Team &amp; Salaries'!$M27,MIN('Team &amp; Salaries'!$N27,'Team &amp; Salaries'!$P27),IF(I$6&gt;'Team &amp; Salaries'!$M27,IFERROR(MIN('Team &amp; Salaries'!$P27,#REF!+'Team &amp; Salaries'!$N27),MIN('Team &amp; Salaries'!$N27,'Team &amp; Salaries'!$P27)),0))))))</f>
        <v>0</v>
      </c>
      <c r="J117" s="286">
        <f>IF('Team &amp; Salaries'!$O27="Never",IF(J$6&gt;='Team &amp; Salaries'!$M27,MIN('Team &amp; Salaries'!$N27,'Team &amp; Salaries'!$P27),0),IF('Team &amp; Salaries'!$O27="Monthly",IF(J$6='Team &amp; Salaries'!$M27,MIN('Team &amp; Salaries'!$N27,'Team &amp; Salaries'!$P27),IF(J$6&gt;'Team &amp; Salaries'!$M27,MIN('Team &amp; Salaries'!$P27,I117+'Team &amp; Salaries'!$N27),0)),IF('Team &amp; Salaries'!$O27="Quarterly",IF(J$6='Team &amp; Salaries'!$M27,MIN('Team &amp; Salaries'!$N27,'Team &amp; Salaries'!$P27),IF(J$6&gt;'Team &amp; Salaries'!$M27,IFERROR(MIN('Team &amp; Salaries'!$P27,IF(ISNUMBER(E117),E117,0)+'Team &amp; Salaries'!$N27),'Team &amp; Salaries'!$N27),0)),IF('Team &amp; Salaries'!$O27="Annually",IF(J$6='Team &amp; Salaries'!$M27,MIN('Team &amp; Salaries'!$N27,'Team &amp; Salaries'!$P27),IF(J$6&gt;'Team &amp; Salaries'!$M27,IFERROR(MIN('Team &amp; Salaries'!$P27,#REF!+'Team &amp; Salaries'!$N27),MIN('Team &amp; Salaries'!$N27,'Team &amp; Salaries'!$P27)),0))))))</f>
        <v>0</v>
      </c>
      <c r="K117" s="286">
        <f>IF('Team &amp; Salaries'!$O27="Never",IF(K$6&gt;='Team &amp; Salaries'!$M27,MIN('Team &amp; Salaries'!$N27,'Team &amp; Salaries'!$P27),0),IF('Team &amp; Salaries'!$O27="Monthly",IF(K$6='Team &amp; Salaries'!$M27,MIN('Team &amp; Salaries'!$N27,'Team &amp; Salaries'!$P27),IF(K$6&gt;'Team &amp; Salaries'!$M27,MIN('Team &amp; Salaries'!$P27,J117+'Team &amp; Salaries'!$N27),0)),IF('Team &amp; Salaries'!$O27="Quarterly",IF(K$6='Team &amp; Salaries'!$M27,MIN('Team &amp; Salaries'!$N27,'Team &amp; Salaries'!$P27),IF(K$6&gt;'Team &amp; Salaries'!$M27,IFERROR(MIN('Team &amp; Salaries'!$P27,IF(ISNUMBER(F117),F117,0)+'Team &amp; Salaries'!$N27),'Team &amp; Salaries'!$N27),0)),IF('Team &amp; Salaries'!$O27="Annually",IF(K$6='Team &amp; Salaries'!$M27,MIN('Team &amp; Salaries'!$N27,'Team &amp; Salaries'!$P27),IF(K$6&gt;'Team &amp; Salaries'!$M27,IFERROR(MIN('Team &amp; Salaries'!$P27,#REF!+'Team &amp; Salaries'!$N27),MIN('Team &amp; Salaries'!$N27,'Team &amp; Salaries'!$P27)),0))))))</f>
        <v>0</v>
      </c>
      <c r="L117" s="286">
        <f>IF('Team &amp; Salaries'!$O27="Never",IF(L$6&gt;='Team &amp; Salaries'!$M27,MIN('Team &amp; Salaries'!$N27,'Team &amp; Salaries'!$P27),0),IF('Team &amp; Salaries'!$O27="Monthly",IF(L$6='Team &amp; Salaries'!$M27,MIN('Team &amp; Salaries'!$N27,'Team &amp; Salaries'!$P27),IF(L$6&gt;'Team &amp; Salaries'!$M27,MIN('Team &amp; Salaries'!$P27,K117+'Team &amp; Salaries'!$N27),0)),IF('Team &amp; Salaries'!$O27="Quarterly",IF(L$6='Team &amp; Salaries'!$M27,MIN('Team &amp; Salaries'!$N27,'Team &amp; Salaries'!$P27),IF(L$6&gt;'Team &amp; Salaries'!$M27,IFERROR(MIN('Team &amp; Salaries'!$P27,IF(ISNUMBER(G117),G117,0)+'Team &amp; Salaries'!$N27),'Team &amp; Salaries'!$N27),0)),IF('Team &amp; Salaries'!$O27="Annually",IF(L$6='Team &amp; Salaries'!$M27,MIN('Team &amp; Salaries'!$N27,'Team &amp; Salaries'!$P27),IF(L$6&gt;'Team &amp; Salaries'!$M27,IFERROR(MIN('Team &amp; Salaries'!$P27,#REF!+'Team &amp; Salaries'!$N27),MIN('Team &amp; Salaries'!$N27,'Team &amp; Salaries'!$P27)),0))))))</f>
        <v>0</v>
      </c>
      <c r="M117" s="286">
        <f>IF('Team &amp; Salaries'!$O27="Never",IF(M$6&gt;='Team &amp; Salaries'!$M27,MIN('Team &amp; Salaries'!$N27,'Team &amp; Salaries'!$P27),0),IF('Team &amp; Salaries'!$O27="Monthly",IF(M$6='Team &amp; Salaries'!$M27,MIN('Team &amp; Salaries'!$N27,'Team &amp; Salaries'!$P27),IF(M$6&gt;'Team &amp; Salaries'!$M27,MIN('Team &amp; Salaries'!$P27,L117+'Team &amp; Salaries'!$N27),0)),IF('Team &amp; Salaries'!$O27="Quarterly",IF(M$6='Team &amp; Salaries'!$M27,MIN('Team &amp; Salaries'!$N27,'Team &amp; Salaries'!$P27),IF(M$6&gt;'Team &amp; Salaries'!$M27,IFERROR(MIN('Team &amp; Salaries'!$P27,IF(ISNUMBER(H117),H117,0)+'Team &amp; Salaries'!$N27),'Team &amp; Salaries'!$N27),0)),IF('Team &amp; Salaries'!$O27="Annually",IF(M$6='Team &amp; Salaries'!$M27,MIN('Team &amp; Salaries'!$N27,'Team &amp; Salaries'!$P27),IF(M$6&gt;'Team &amp; Salaries'!$M27,IFERROR(MIN('Team &amp; Salaries'!$P27,#REF!+'Team &amp; Salaries'!$N27),MIN('Team &amp; Salaries'!$N27,'Team &amp; Salaries'!$P27)),0))))))</f>
        <v>0</v>
      </c>
      <c r="N117" s="286">
        <f>IF('Team &amp; Salaries'!$O27="Never",IF(N$6&gt;='Team &amp; Salaries'!$M27,MIN('Team &amp; Salaries'!$N27,'Team &amp; Salaries'!$P27),0),IF('Team &amp; Salaries'!$O27="Monthly",IF(N$6='Team &amp; Salaries'!$M27,MIN('Team &amp; Salaries'!$N27,'Team &amp; Salaries'!$P27),IF(N$6&gt;'Team &amp; Salaries'!$M27,MIN('Team &amp; Salaries'!$P27,M117+'Team &amp; Salaries'!$N27),0)),IF('Team &amp; Salaries'!$O27="Quarterly",IF(N$6='Team &amp; Salaries'!$M27,MIN('Team &amp; Salaries'!$N27,'Team &amp; Salaries'!$P27),IF(N$6&gt;'Team &amp; Salaries'!$M27,IFERROR(MIN('Team &amp; Salaries'!$P27,IF(ISNUMBER(I117),I117,0)+'Team &amp; Salaries'!$N27),'Team &amp; Salaries'!$N27),0)),IF('Team &amp; Salaries'!$O27="Annually",IF(N$6='Team &amp; Salaries'!$M27,MIN('Team &amp; Salaries'!$N27,'Team &amp; Salaries'!$P27),IF(N$6&gt;'Team &amp; Salaries'!$M27,IFERROR(MIN('Team &amp; Salaries'!$P27,#REF!+'Team &amp; Salaries'!$N27),MIN('Team &amp; Salaries'!$N27,'Team &amp; Salaries'!$P27)),0))))))</f>
        <v>0</v>
      </c>
      <c r="O117" s="286">
        <f>IF('Team &amp; Salaries'!$O27="Never",IF(O$6&gt;='Team &amp; Salaries'!$M27,MIN('Team &amp; Salaries'!$N27,'Team &amp; Salaries'!$P27),0),IF('Team &amp; Salaries'!$O27="Monthly",IF(O$6='Team &amp; Salaries'!$M27,MIN('Team &amp; Salaries'!$N27,'Team &amp; Salaries'!$P27),IF(O$6&gt;'Team &amp; Salaries'!$M27,MIN('Team &amp; Salaries'!$P27,N117+'Team &amp; Salaries'!$N27),0)),IF('Team &amp; Salaries'!$O27="Quarterly",IF(O$6='Team &amp; Salaries'!$M27,MIN('Team &amp; Salaries'!$N27,'Team &amp; Salaries'!$P27),IF(O$6&gt;'Team &amp; Salaries'!$M27,IFERROR(MIN('Team &amp; Salaries'!$P27,IF(ISNUMBER(J117),J117,0)+'Team &amp; Salaries'!$N27),'Team &amp; Salaries'!$N27),0)),IF('Team &amp; Salaries'!$O27="Annually",IF(O$6='Team &amp; Salaries'!$M27,MIN('Team &amp; Salaries'!$N27,'Team &amp; Salaries'!$P27),IF(O$6&gt;'Team &amp; Salaries'!$M27,IFERROR(MIN('Team &amp; Salaries'!$P27,#REF!+'Team &amp; Salaries'!$N27),MIN('Team &amp; Salaries'!$N27,'Team &amp; Salaries'!$P27)),0))))))</f>
        <v>0</v>
      </c>
      <c r="P117" s="286">
        <f>IF('Team &amp; Salaries'!$O27="Never",IF(P$6&gt;='Team &amp; Salaries'!$M27,MIN('Team &amp; Salaries'!$N27,'Team &amp; Salaries'!$P27),0),IF('Team &amp; Salaries'!$O27="Monthly",IF(P$6='Team &amp; Salaries'!$M27,MIN('Team &amp; Salaries'!$N27,'Team &amp; Salaries'!$P27),IF(P$6&gt;'Team &amp; Salaries'!$M27,MIN('Team &amp; Salaries'!$P27,O117+'Team &amp; Salaries'!$N27),0)),IF('Team &amp; Salaries'!$O27="Quarterly",IF(P$6='Team &amp; Salaries'!$M27,MIN('Team &amp; Salaries'!$N27,'Team &amp; Salaries'!$P27),IF(P$6&gt;'Team &amp; Salaries'!$M27,IFERROR(MIN('Team &amp; Salaries'!$P27,IF(ISNUMBER(K117),K117,0)+'Team &amp; Salaries'!$N27),'Team &amp; Salaries'!$N27),0)),IF('Team &amp; Salaries'!$O27="Annually",IF(P$6='Team &amp; Salaries'!$M27,MIN('Team &amp; Salaries'!$N27,'Team &amp; Salaries'!$P27),IF(P$6&gt;'Team &amp; Salaries'!$M27,IFERROR(MIN('Team &amp; Salaries'!$P27,#REF!+'Team &amp; Salaries'!$N27),MIN('Team &amp; Salaries'!$N27,'Team &amp; Salaries'!$P27)),0))))))</f>
        <v>0</v>
      </c>
      <c r="Q117" s="286">
        <f>IF('Team &amp; Salaries'!$O27="Never",IF(Q$6&gt;='Team &amp; Salaries'!$M27,MIN('Team &amp; Salaries'!$N27,'Team &amp; Salaries'!$P27),0),IF('Team &amp; Salaries'!$O27="Monthly",IF(Q$6='Team &amp; Salaries'!$M27,MIN('Team &amp; Salaries'!$N27,'Team &amp; Salaries'!$P27),IF(Q$6&gt;'Team &amp; Salaries'!$M27,MIN('Team &amp; Salaries'!$P27,P117+'Team &amp; Salaries'!$N27),0)),IF('Team &amp; Salaries'!$O27="Quarterly",IF(Q$6='Team &amp; Salaries'!$M27,MIN('Team &amp; Salaries'!$N27,'Team &amp; Salaries'!$P27),IF(Q$6&gt;'Team &amp; Salaries'!$M27,IFERROR(MIN('Team &amp; Salaries'!$P27,IF(ISNUMBER(L117),L117,0)+'Team &amp; Salaries'!$N27),'Team &amp; Salaries'!$N27),0)),IF('Team &amp; Salaries'!$O27="Annually",IF(Q$6='Team &amp; Salaries'!$M27,MIN('Team &amp; Salaries'!$N27,'Team &amp; Salaries'!$P27),IF(Q$6&gt;'Team &amp; Salaries'!$M27,IFERROR(MIN('Team &amp; Salaries'!$P27,#REF!+'Team &amp; Salaries'!$N27),MIN('Team &amp; Salaries'!$N27,'Team &amp; Salaries'!$P27)),0))))))</f>
        <v>0</v>
      </c>
      <c r="R117" s="286">
        <f>IF('Team &amp; Salaries'!$O27="Never",IF(R$6&gt;='Team &amp; Salaries'!$M27,MIN('Team &amp; Salaries'!$N27,'Team &amp; Salaries'!$P27),0),IF('Team &amp; Salaries'!$O27="Monthly",IF(R$6='Team &amp; Salaries'!$M27,MIN('Team &amp; Salaries'!$N27,'Team &amp; Salaries'!$P27),IF(R$6&gt;'Team &amp; Salaries'!$M27,MIN('Team &amp; Salaries'!$P27,Q117+'Team &amp; Salaries'!$N27),0)),IF('Team &amp; Salaries'!$O27="Quarterly",IF(R$6='Team &amp; Salaries'!$M27,MIN('Team &amp; Salaries'!$N27,'Team &amp; Salaries'!$P27),IF(R$6&gt;'Team &amp; Salaries'!$M27,IFERROR(MIN('Team &amp; Salaries'!$P27,IF(ISNUMBER(M117),M117,0)+'Team &amp; Salaries'!$N27),'Team &amp; Salaries'!$N27),0)),IF('Team &amp; Salaries'!$O27="Annually",IF(R$6='Team &amp; Salaries'!$M27,MIN('Team &amp; Salaries'!$N27,'Team &amp; Salaries'!$P27),IF(R$6&gt;'Team &amp; Salaries'!$M27,IFERROR(MIN('Team &amp; Salaries'!$P27,#REF!+'Team &amp; Salaries'!$N27),MIN('Team &amp; Salaries'!$N27,'Team &amp; Salaries'!$P27)),0))))))</f>
        <v>0</v>
      </c>
      <c r="S117" s="286">
        <f>IF('Team &amp; Salaries'!$O27="Never",IF(S$6&gt;='Team &amp; Salaries'!$M27,MIN('Team &amp; Salaries'!$N27,'Team &amp; Salaries'!$P27),0),IF('Team &amp; Salaries'!$O27="Monthly",IF(S$6='Team &amp; Salaries'!$M27,MIN('Team &amp; Salaries'!$N27,'Team &amp; Salaries'!$P27),IF(S$6&gt;'Team &amp; Salaries'!$M27,MIN('Team &amp; Salaries'!$P27,R117+'Team &amp; Salaries'!$N27),0)),IF('Team &amp; Salaries'!$O27="Quarterly",IF(S$6='Team &amp; Salaries'!$M27,MIN('Team &amp; Salaries'!$N27,'Team &amp; Salaries'!$P27),IF(S$6&gt;'Team &amp; Salaries'!$M27,IFERROR(MIN('Team &amp; Salaries'!$P27,IF(ISNUMBER(N117),N117,0)+'Team &amp; Salaries'!$N27),'Team &amp; Salaries'!$N27),0)),IF('Team &amp; Salaries'!$O27="Annually",IF(S$6='Team &amp; Salaries'!$M27,MIN('Team &amp; Salaries'!$N27,'Team &amp; Salaries'!$P27),IF(S$6&gt;'Team &amp; Salaries'!$M27,IFERROR(MIN('Team &amp; Salaries'!$P27,#REF!+'Team &amp; Salaries'!$N27),MIN('Team &amp; Salaries'!$N27,'Team &amp; Salaries'!$P27)),0))))))</f>
        <v>0</v>
      </c>
      <c r="T117" s="286">
        <f>IF('Team &amp; Salaries'!$O27="Never",IF(T$6&gt;='Team &amp; Salaries'!$M27,MIN('Team &amp; Salaries'!$N27,'Team &amp; Salaries'!$P27),0),IF('Team &amp; Salaries'!$O27="Monthly",IF(T$6='Team &amp; Salaries'!$M27,MIN('Team &amp; Salaries'!$N27,'Team &amp; Salaries'!$P27),IF(T$6&gt;'Team &amp; Salaries'!$M27,MIN('Team &amp; Salaries'!$P27,S117+'Team &amp; Salaries'!$N27),0)),IF('Team &amp; Salaries'!$O27="Quarterly",IF(T$6='Team &amp; Salaries'!$M27,MIN('Team &amp; Salaries'!$N27,'Team &amp; Salaries'!$P27),IF(T$6&gt;'Team &amp; Salaries'!$M27,IFERROR(MIN('Team &amp; Salaries'!$P27,IF(ISNUMBER(O117),O117,0)+'Team &amp; Salaries'!$N27),'Team &amp; Salaries'!$N27),0)),IF('Team &amp; Salaries'!$O27="Annually",IF(T$6='Team &amp; Salaries'!$M27,MIN('Team &amp; Salaries'!$N27,'Team &amp; Salaries'!$P27),IF(T$6&gt;'Team &amp; Salaries'!$M27,IFERROR(MIN('Team &amp; Salaries'!$P27,#REF!+'Team &amp; Salaries'!$N27),MIN('Team &amp; Salaries'!$N27,'Team &amp; Salaries'!$P27)),0))))))</f>
        <v>0</v>
      </c>
      <c r="U117" s="286">
        <f>IF('Team &amp; Salaries'!$O27="Never",IF(U$6&gt;='Team &amp; Salaries'!$M27,MIN('Team &amp; Salaries'!$N27,'Team &amp; Salaries'!$P27),0),IF('Team &amp; Salaries'!$O27="Monthly",IF(U$6='Team &amp; Salaries'!$M27,MIN('Team &amp; Salaries'!$N27,'Team &amp; Salaries'!$P27),IF(U$6&gt;'Team &amp; Salaries'!$M27,MIN('Team &amp; Salaries'!$P27,T117+'Team &amp; Salaries'!$N27),0)),IF('Team &amp; Salaries'!$O27="Quarterly",IF(U$6='Team &amp; Salaries'!$M27,MIN('Team &amp; Salaries'!$N27,'Team &amp; Salaries'!$P27),IF(U$6&gt;'Team &amp; Salaries'!$M27,IFERROR(MIN('Team &amp; Salaries'!$P27,IF(ISNUMBER(P117),P117,0)+'Team &amp; Salaries'!$N27),'Team &amp; Salaries'!$N27),0)),IF('Team &amp; Salaries'!$O27="Annually",IF(U$6='Team &amp; Salaries'!$M27,MIN('Team &amp; Salaries'!$N27,'Team &amp; Salaries'!$P27),IF(U$6&gt;'Team &amp; Salaries'!$M27,IFERROR(MIN('Team &amp; Salaries'!$P27,#REF!+'Team &amp; Salaries'!$N27),MIN('Team &amp; Salaries'!$N27,'Team &amp; Salaries'!$P27)),0))))))</f>
        <v>0</v>
      </c>
      <c r="V117" s="286">
        <f>IF('Team &amp; Salaries'!$O27="Never",IF(V$6&gt;='Team &amp; Salaries'!$M27,MIN('Team &amp; Salaries'!$N27,'Team &amp; Salaries'!$P27),0),IF('Team &amp; Salaries'!$O27="Monthly",IF(V$6='Team &amp; Salaries'!$M27,MIN('Team &amp; Salaries'!$N27,'Team &amp; Salaries'!$P27),IF(V$6&gt;'Team &amp; Salaries'!$M27,MIN('Team &amp; Salaries'!$P27,U117+'Team &amp; Salaries'!$N27),0)),IF('Team &amp; Salaries'!$O27="Quarterly",IF(V$6='Team &amp; Salaries'!$M27,MIN('Team &amp; Salaries'!$N27,'Team &amp; Salaries'!$P27),IF(V$6&gt;'Team &amp; Salaries'!$M27,IFERROR(MIN('Team &amp; Salaries'!$P27,IF(ISNUMBER(Q117),Q117,0)+'Team &amp; Salaries'!$N27),'Team &amp; Salaries'!$N27),0)),IF('Team &amp; Salaries'!$O27="Annually",IF(V$6='Team &amp; Salaries'!$M27,MIN('Team &amp; Salaries'!$N27,'Team &amp; Salaries'!$P27),IF(V$6&gt;'Team &amp; Salaries'!$M27,IFERROR(MIN('Team &amp; Salaries'!$P27,#REF!+'Team &amp; Salaries'!$N27),MIN('Team &amp; Salaries'!$N27,'Team &amp; Salaries'!$P27)),0))))))</f>
        <v>0</v>
      </c>
      <c r="W117" s="286">
        <f>IF('Team &amp; Salaries'!$O27="Never",IF(W$6&gt;='Team &amp; Salaries'!$M27,MIN('Team &amp; Salaries'!$N27,'Team &amp; Salaries'!$P27),0),IF('Team &amp; Salaries'!$O27="Monthly",IF(W$6='Team &amp; Salaries'!$M27,MIN('Team &amp; Salaries'!$N27,'Team &amp; Salaries'!$P27),IF(W$6&gt;'Team &amp; Salaries'!$M27,MIN('Team &amp; Salaries'!$P27,V117+'Team &amp; Salaries'!$N27),0)),IF('Team &amp; Salaries'!$O27="Quarterly",IF(W$6='Team &amp; Salaries'!$M27,MIN('Team &amp; Salaries'!$N27,'Team &amp; Salaries'!$P27),IF(W$6&gt;'Team &amp; Salaries'!$M27,IFERROR(MIN('Team &amp; Salaries'!$P27,IF(ISNUMBER(R117),R117,0)+'Team &amp; Salaries'!$N27),'Team &amp; Salaries'!$N27),0)),IF('Team &amp; Salaries'!$O27="Annually",IF(W$6='Team &amp; Salaries'!$M27,MIN('Team &amp; Salaries'!$N27,'Team &amp; Salaries'!$P27),IF(W$6&gt;'Team &amp; Salaries'!$M27,IFERROR(MIN('Team &amp; Salaries'!$P27,#REF!+'Team &amp; Salaries'!$N27),MIN('Team &amp; Salaries'!$N27,'Team &amp; Salaries'!$P27)),0))))))</f>
        <v>0</v>
      </c>
      <c r="X117" s="286">
        <f>IF('Team &amp; Salaries'!$O27="Never",IF(X$6&gt;='Team &amp; Salaries'!$M27,MIN('Team &amp; Salaries'!$N27,'Team &amp; Salaries'!$P27),0),IF('Team &amp; Salaries'!$O27="Monthly",IF(X$6='Team &amp; Salaries'!$M27,MIN('Team &amp; Salaries'!$N27,'Team &amp; Salaries'!$P27),IF(X$6&gt;'Team &amp; Salaries'!$M27,MIN('Team &amp; Salaries'!$P27,W117+'Team &amp; Salaries'!$N27),0)),IF('Team &amp; Salaries'!$O27="Quarterly",IF(X$6='Team &amp; Salaries'!$M27,MIN('Team &amp; Salaries'!$N27,'Team &amp; Salaries'!$P27),IF(X$6&gt;'Team &amp; Salaries'!$M27,IFERROR(MIN('Team &amp; Salaries'!$P27,IF(ISNUMBER(S117),S117,0)+'Team &amp; Salaries'!$N27),'Team &amp; Salaries'!$N27),0)),IF('Team &amp; Salaries'!$O27="Annually",IF(X$6='Team &amp; Salaries'!$M27,MIN('Team &amp; Salaries'!$N27,'Team &amp; Salaries'!$P27),IF(X$6&gt;'Team &amp; Salaries'!$M27,IFERROR(MIN('Team &amp; Salaries'!$P27,#REF!+'Team &amp; Salaries'!$N27),MIN('Team &amp; Salaries'!$N27,'Team &amp; Salaries'!$P27)),0))))))</f>
        <v>0</v>
      </c>
      <c r="Y117" s="286">
        <f>IF('Team &amp; Salaries'!$O27="Never",IF(Y$6&gt;='Team &amp; Salaries'!$M27,MIN('Team &amp; Salaries'!$N27,'Team &amp; Salaries'!$P27),0),IF('Team &amp; Salaries'!$O27="Monthly",IF(Y$6='Team &amp; Salaries'!$M27,MIN('Team &amp; Salaries'!$N27,'Team &amp; Salaries'!$P27),IF(Y$6&gt;'Team &amp; Salaries'!$M27,MIN('Team &amp; Salaries'!$P27,X117+'Team &amp; Salaries'!$N27),0)),IF('Team &amp; Salaries'!$O27="Quarterly",IF(Y$6='Team &amp; Salaries'!$M27,MIN('Team &amp; Salaries'!$N27,'Team &amp; Salaries'!$P27),IF(Y$6&gt;'Team &amp; Salaries'!$M27,IFERROR(MIN('Team &amp; Salaries'!$P27,IF(ISNUMBER(T117),T117,0)+'Team &amp; Salaries'!$N27),'Team &amp; Salaries'!$N27),0)),IF('Team &amp; Salaries'!$O27="Annually",IF(Y$6='Team &amp; Salaries'!$M27,MIN('Team &amp; Salaries'!$N27,'Team &amp; Salaries'!$P27),IF(Y$6&gt;'Team &amp; Salaries'!$M27,IFERROR(MIN('Team &amp; Salaries'!$P27,#REF!+'Team &amp; Salaries'!$N27),MIN('Team &amp; Salaries'!$N27,'Team &amp; Salaries'!$P27)),0))))))</f>
        <v>0</v>
      </c>
      <c r="Z117" s="286">
        <f>IF('Team &amp; Salaries'!$O27="Never",IF(Z$6&gt;='Team &amp; Salaries'!$M27,MIN('Team &amp; Salaries'!$N27,'Team &amp; Salaries'!$P27),0),IF('Team &amp; Salaries'!$O27="Monthly",IF(Z$6='Team &amp; Salaries'!$M27,MIN('Team &amp; Salaries'!$N27,'Team &amp; Salaries'!$P27),IF(Z$6&gt;'Team &amp; Salaries'!$M27,MIN('Team &amp; Salaries'!$P27,Y117+'Team &amp; Salaries'!$N27),0)),IF('Team &amp; Salaries'!$O27="Quarterly",IF(Z$6='Team &amp; Salaries'!$M27,MIN('Team &amp; Salaries'!$N27,'Team &amp; Salaries'!$P27),IF(Z$6&gt;'Team &amp; Salaries'!$M27,IFERROR(MIN('Team &amp; Salaries'!$P27,IF(ISNUMBER(U117),U117,0)+'Team &amp; Salaries'!$N27),'Team &amp; Salaries'!$N27),0)),IF('Team &amp; Salaries'!$O27="Annually",IF(Z$6='Team &amp; Salaries'!$M27,MIN('Team &amp; Salaries'!$N27,'Team &amp; Salaries'!$P27),IF(Z$6&gt;'Team &amp; Salaries'!$M27,IFERROR(MIN('Team &amp; Salaries'!$P27,#REF!+'Team &amp; Salaries'!$N27),MIN('Team &amp; Salaries'!$N27,'Team &amp; Salaries'!$P27)),0))))))</f>
        <v>0</v>
      </c>
      <c r="AA117" s="286">
        <f>IF('Team &amp; Salaries'!$O27="Never",IF(AA$6&gt;='Team &amp; Salaries'!$M27,MIN('Team &amp; Salaries'!$N27,'Team &amp; Salaries'!$P27),0),IF('Team &amp; Salaries'!$O27="Monthly",IF(AA$6='Team &amp; Salaries'!$M27,MIN('Team &amp; Salaries'!$N27,'Team &amp; Salaries'!$P27),IF(AA$6&gt;'Team &amp; Salaries'!$M27,MIN('Team &amp; Salaries'!$P27,Z117+'Team &amp; Salaries'!$N27),0)),IF('Team &amp; Salaries'!$O27="Quarterly",IF(AA$6='Team &amp; Salaries'!$M27,MIN('Team &amp; Salaries'!$N27,'Team &amp; Salaries'!$P27),IF(AA$6&gt;'Team &amp; Salaries'!$M27,IFERROR(MIN('Team &amp; Salaries'!$P27,IF(ISNUMBER(V117),V117,0)+'Team &amp; Salaries'!$N27),'Team &amp; Salaries'!$N27),0)),IF('Team &amp; Salaries'!$O27="Annually",IF(AA$6='Team &amp; Salaries'!$M27,MIN('Team &amp; Salaries'!$N27,'Team &amp; Salaries'!$P27),IF(AA$6&gt;'Team &amp; Salaries'!$M27,IFERROR(MIN('Team &amp; Salaries'!$P27,#REF!+'Team &amp; Salaries'!$N27),MIN('Team &amp; Salaries'!$N27,'Team &amp; Salaries'!$P27)),0))))))</f>
        <v>0</v>
      </c>
      <c r="AB117" s="286">
        <f>IF('Team &amp; Salaries'!$O27="Never",IF(AB$6&gt;='Team &amp; Salaries'!$M27,MIN('Team &amp; Salaries'!$N27,'Team &amp; Salaries'!$P27),0),IF('Team &amp; Salaries'!$O27="Monthly",IF(AB$6='Team &amp; Salaries'!$M27,MIN('Team &amp; Salaries'!$N27,'Team &amp; Salaries'!$P27),IF(AB$6&gt;'Team &amp; Salaries'!$M27,MIN('Team &amp; Salaries'!$P27,AA117+'Team &amp; Salaries'!$N27),0)),IF('Team &amp; Salaries'!$O27="Quarterly",IF(AB$6='Team &amp; Salaries'!$M27,MIN('Team &amp; Salaries'!$N27,'Team &amp; Salaries'!$P27),IF(AB$6&gt;'Team &amp; Salaries'!$M27,IFERROR(MIN('Team &amp; Salaries'!$P27,IF(ISNUMBER(W117),W117,0)+'Team &amp; Salaries'!$N27),'Team &amp; Salaries'!$N27),0)),IF('Team &amp; Salaries'!$O27="Annually",IF(AB$6='Team &amp; Salaries'!$M27,MIN('Team &amp; Salaries'!$N27,'Team &amp; Salaries'!$P27),IF(AB$6&gt;'Team &amp; Salaries'!$M27,IFERROR(MIN('Team &amp; Salaries'!$P27,#REF!+'Team &amp; Salaries'!$N27),MIN('Team &amp; Salaries'!$N27,'Team &amp; Salaries'!$P27)),0))))))</f>
        <v>0</v>
      </c>
      <c r="AC117" s="286">
        <f>IF('Team &amp; Salaries'!$O27="Never",IF(AC$6&gt;='Team &amp; Salaries'!$M27,MIN('Team &amp; Salaries'!$N27,'Team &amp; Salaries'!$P27),0),IF('Team &amp; Salaries'!$O27="Monthly",IF(AC$6='Team &amp; Salaries'!$M27,MIN('Team &amp; Salaries'!$N27,'Team &amp; Salaries'!$P27),IF(AC$6&gt;'Team &amp; Salaries'!$M27,MIN('Team &amp; Salaries'!$P27,AB117+'Team &amp; Salaries'!$N27),0)),IF('Team &amp; Salaries'!$O27="Quarterly",IF(AC$6='Team &amp; Salaries'!$M27,MIN('Team &amp; Salaries'!$N27,'Team &amp; Salaries'!$P27),IF(AC$6&gt;'Team &amp; Salaries'!$M27,IFERROR(MIN('Team &amp; Salaries'!$P27,IF(ISNUMBER(X117),X117,0)+'Team &amp; Salaries'!$N27),'Team &amp; Salaries'!$N27),0)),IF('Team &amp; Salaries'!$O27="Annually",IF(AC$6='Team &amp; Salaries'!$M27,MIN('Team &amp; Salaries'!$N27,'Team &amp; Salaries'!$P27),IF(AC$6&gt;'Team &amp; Salaries'!$M27,IFERROR(MIN('Team &amp; Salaries'!$P27,#REF!+'Team &amp; Salaries'!$N27),MIN('Team &amp; Salaries'!$N27,'Team &amp; Salaries'!$P27)),0))))))</f>
        <v>0</v>
      </c>
      <c r="AD117" s="286">
        <f>IF('Team &amp; Salaries'!$O27="Never",IF(AD$6&gt;='Team &amp; Salaries'!$M27,MIN('Team &amp; Salaries'!$N27,'Team &amp; Salaries'!$P27),0),IF('Team &amp; Salaries'!$O27="Monthly",IF(AD$6='Team &amp; Salaries'!$M27,MIN('Team &amp; Salaries'!$N27,'Team &amp; Salaries'!$P27),IF(AD$6&gt;'Team &amp; Salaries'!$M27,MIN('Team &amp; Salaries'!$P27,AC117+'Team &amp; Salaries'!$N27),0)),IF('Team &amp; Salaries'!$O27="Quarterly",IF(AD$6='Team &amp; Salaries'!$M27,MIN('Team &amp; Salaries'!$N27,'Team &amp; Salaries'!$P27),IF(AD$6&gt;'Team &amp; Salaries'!$M27,IFERROR(MIN('Team &amp; Salaries'!$P27,IF(ISNUMBER(Y117),Y117,0)+'Team &amp; Salaries'!$N27),'Team &amp; Salaries'!$N27),0)),IF('Team &amp; Salaries'!$O27="Annually",IF(AD$6='Team &amp; Salaries'!$M27,MIN('Team &amp; Salaries'!$N27,'Team &amp; Salaries'!$P27),IF(AD$6&gt;'Team &amp; Salaries'!$M27,IFERROR(MIN('Team &amp; Salaries'!$P27,#REF!+'Team &amp; Salaries'!$N27),MIN('Team &amp; Salaries'!$N27,'Team &amp; Salaries'!$P27)),0))))))</f>
        <v>0</v>
      </c>
      <c r="AE117" s="286">
        <f>IF('Team &amp; Salaries'!$O27="Never",IF(AE$6&gt;='Team &amp; Salaries'!$M27,MIN('Team &amp; Salaries'!$N27,'Team &amp; Salaries'!$P27),0),IF('Team &amp; Salaries'!$O27="Monthly",IF(AE$6='Team &amp; Salaries'!$M27,MIN('Team &amp; Salaries'!$N27,'Team &amp; Salaries'!$P27),IF(AE$6&gt;'Team &amp; Salaries'!$M27,MIN('Team &amp; Salaries'!$P27,AD117+'Team &amp; Salaries'!$N27),0)),IF('Team &amp; Salaries'!$O27="Quarterly",IF(AE$6='Team &amp; Salaries'!$M27,MIN('Team &amp; Salaries'!$N27,'Team &amp; Salaries'!$P27),IF(AE$6&gt;'Team &amp; Salaries'!$M27,IFERROR(MIN('Team &amp; Salaries'!$P27,IF(ISNUMBER(Z117),Z117,0)+'Team &amp; Salaries'!$N27),'Team &amp; Salaries'!$N27),0)),IF('Team &amp; Salaries'!$O27="Annually",IF(AE$6='Team &amp; Salaries'!$M27,MIN('Team &amp; Salaries'!$N27,'Team &amp; Salaries'!$P27),IF(AE$6&gt;'Team &amp; Salaries'!$M27,IFERROR(MIN('Team &amp; Salaries'!$P27,#REF!+'Team &amp; Salaries'!$N27),MIN('Team &amp; Salaries'!$N27,'Team &amp; Salaries'!$P27)),0))))))</f>
        <v>0</v>
      </c>
      <c r="AF117" s="286">
        <f>IF('Team &amp; Salaries'!$O27="Never",IF(AF$6&gt;='Team &amp; Salaries'!$M27,MIN('Team &amp; Salaries'!$N27,'Team &amp; Salaries'!$P27),0),IF('Team &amp; Salaries'!$O27="Monthly",IF(AF$6='Team &amp; Salaries'!$M27,MIN('Team &amp; Salaries'!$N27,'Team &amp; Salaries'!$P27),IF(AF$6&gt;'Team &amp; Salaries'!$M27,MIN('Team &amp; Salaries'!$P27,AE117+'Team &amp; Salaries'!$N27),0)),IF('Team &amp; Salaries'!$O27="Quarterly",IF(AF$6='Team &amp; Salaries'!$M27,MIN('Team &amp; Salaries'!$N27,'Team &amp; Salaries'!$P27),IF(AF$6&gt;'Team &amp; Salaries'!$M27,IFERROR(MIN('Team &amp; Salaries'!$P27,IF(ISNUMBER(AA117),AA117,0)+'Team &amp; Salaries'!$N27),'Team &amp; Salaries'!$N27),0)),IF('Team &amp; Salaries'!$O27="Annually",IF(AF$6='Team &amp; Salaries'!$M27,MIN('Team &amp; Salaries'!$N27,'Team &amp; Salaries'!$P27),IF(AF$6&gt;'Team &amp; Salaries'!$M27,IFERROR(MIN('Team &amp; Salaries'!$P27,#REF!+'Team &amp; Salaries'!$N27),MIN('Team &amp; Salaries'!$N27,'Team &amp; Salaries'!$P27)),0))))))</f>
        <v>0</v>
      </c>
      <c r="AG117" s="286">
        <f>IF('Team &amp; Salaries'!$O27="Never",IF(AG$6&gt;='Team &amp; Salaries'!$M27,MIN('Team &amp; Salaries'!$N27,'Team &amp; Salaries'!$P27),0),IF('Team &amp; Salaries'!$O27="Monthly",IF(AG$6='Team &amp; Salaries'!$M27,MIN('Team &amp; Salaries'!$N27,'Team &amp; Salaries'!$P27),IF(AG$6&gt;'Team &amp; Salaries'!$M27,MIN('Team &amp; Salaries'!$P27,AF117+'Team &amp; Salaries'!$N27),0)),IF('Team &amp; Salaries'!$O27="Quarterly",IF(AG$6='Team &amp; Salaries'!$M27,MIN('Team &amp; Salaries'!$N27,'Team &amp; Salaries'!$P27),IF(AG$6&gt;'Team &amp; Salaries'!$M27,IFERROR(MIN('Team &amp; Salaries'!$P27,IF(ISNUMBER(AB117),AB117,0)+'Team &amp; Salaries'!$N27),'Team &amp; Salaries'!$N27),0)),IF('Team &amp; Salaries'!$O27="Annually",IF(AG$6='Team &amp; Salaries'!$M27,MIN('Team &amp; Salaries'!$N27,'Team &amp; Salaries'!$P27),IF(AG$6&gt;'Team &amp; Salaries'!$M27,IFERROR(MIN('Team &amp; Salaries'!$P27,#REF!+'Team &amp; Salaries'!$N27),MIN('Team &amp; Salaries'!$N27,'Team &amp; Salaries'!$P27)),0))))))</f>
        <v>0</v>
      </c>
      <c r="AH117" s="286">
        <f>IF('Team &amp; Salaries'!$O27="Never",IF(AH$6&gt;='Team &amp; Salaries'!$M27,MIN('Team &amp; Salaries'!$N27,'Team &amp; Salaries'!$P27),0),IF('Team &amp; Salaries'!$O27="Monthly",IF(AH$6='Team &amp; Salaries'!$M27,MIN('Team &amp; Salaries'!$N27,'Team &amp; Salaries'!$P27),IF(AH$6&gt;'Team &amp; Salaries'!$M27,MIN('Team &amp; Salaries'!$P27,AG117+'Team &amp; Salaries'!$N27),0)),IF('Team &amp; Salaries'!$O27="Quarterly",IF(AH$6='Team &amp; Salaries'!$M27,MIN('Team &amp; Salaries'!$N27,'Team &amp; Salaries'!$P27),IF(AH$6&gt;'Team &amp; Salaries'!$M27,IFERROR(MIN('Team &amp; Salaries'!$P27,IF(ISNUMBER(AC117),AC117,0)+'Team &amp; Salaries'!$N27),'Team &amp; Salaries'!$N27),0)),IF('Team &amp; Salaries'!$O27="Annually",IF(AH$6='Team &amp; Salaries'!$M27,MIN('Team &amp; Salaries'!$N27,'Team &amp; Salaries'!$P27),IF(AH$6&gt;'Team &amp; Salaries'!$M27,IFERROR(MIN('Team &amp; Salaries'!$P27,#REF!+'Team &amp; Salaries'!$N27),MIN('Team &amp; Salaries'!$N27,'Team &amp; Salaries'!$P27)),0))))))</f>
        <v>0</v>
      </c>
      <c r="AI117" s="286">
        <f>IF('Team &amp; Salaries'!$O27="Never",IF(AI$6&gt;='Team &amp; Salaries'!$M27,MIN('Team &amp; Salaries'!$N27,'Team &amp; Salaries'!$P27),0),IF('Team &amp; Salaries'!$O27="Monthly",IF(AI$6='Team &amp; Salaries'!$M27,MIN('Team &amp; Salaries'!$N27,'Team &amp; Salaries'!$P27),IF(AI$6&gt;'Team &amp; Salaries'!$M27,MIN('Team &amp; Salaries'!$P27,AH117+'Team &amp; Salaries'!$N27),0)),IF('Team &amp; Salaries'!$O27="Quarterly",IF(AI$6='Team &amp; Salaries'!$M27,MIN('Team &amp; Salaries'!$N27,'Team &amp; Salaries'!$P27),IF(AI$6&gt;'Team &amp; Salaries'!$M27,IFERROR(MIN('Team &amp; Salaries'!$P27,IF(ISNUMBER(AD117),AD117,0)+'Team &amp; Salaries'!$N27),'Team &amp; Salaries'!$N27),0)),IF('Team &amp; Salaries'!$O27="Annually",IF(AI$6='Team &amp; Salaries'!$M27,MIN('Team &amp; Salaries'!$N27,'Team &amp; Salaries'!$P27),IF(AI$6&gt;'Team &amp; Salaries'!$M27,IFERROR(MIN('Team &amp; Salaries'!$P27,#REF!+'Team &amp; Salaries'!$N27),MIN('Team &amp; Salaries'!$N27,'Team &amp; Salaries'!$P27)),0))))))</f>
        <v>0</v>
      </c>
      <c r="AJ117" s="286">
        <f>IF('Team &amp; Salaries'!$O27="Never",IF(AJ$6&gt;='Team &amp; Salaries'!$M27,MIN('Team &amp; Salaries'!$N27,'Team &amp; Salaries'!$P27),0),IF('Team &amp; Salaries'!$O27="Monthly",IF(AJ$6='Team &amp; Salaries'!$M27,MIN('Team &amp; Salaries'!$N27,'Team &amp; Salaries'!$P27),IF(AJ$6&gt;'Team &amp; Salaries'!$M27,MIN('Team &amp; Salaries'!$P27,AI117+'Team &amp; Salaries'!$N27),0)),IF('Team &amp; Salaries'!$O27="Quarterly",IF(AJ$6='Team &amp; Salaries'!$M27,MIN('Team &amp; Salaries'!$N27,'Team &amp; Salaries'!$P27),IF(AJ$6&gt;'Team &amp; Salaries'!$M27,IFERROR(MIN('Team &amp; Salaries'!$P27,IF(ISNUMBER(AE117),AE117,0)+'Team &amp; Salaries'!$N27),'Team &amp; Salaries'!$N27),0)),IF('Team &amp; Salaries'!$O27="Annually",IF(AJ$6='Team &amp; Salaries'!$M27,MIN('Team &amp; Salaries'!$N27,'Team &amp; Salaries'!$P27),IF(AJ$6&gt;'Team &amp; Salaries'!$M27,IFERROR(MIN('Team &amp; Salaries'!$P27,#REF!+'Team &amp; Salaries'!$N27),MIN('Team &amp; Salaries'!$N27,'Team &amp; Salaries'!$P27)),0))))))</f>
        <v>1</v>
      </c>
      <c r="AK117" s="286">
        <f>IF('Team &amp; Salaries'!$O27="Never",IF(AK$6&gt;='Team &amp; Salaries'!$M27,MIN('Team &amp; Salaries'!$N27,'Team &amp; Salaries'!$P27),0),IF('Team &amp; Salaries'!$O27="Monthly",IF(AK$6='Team &amp; Salaries'!$M27,MIN('Team &amp; Salaries'!$N27,'Team &amp; Salaries'!$P27),IF(AK$6&gt;'Team &amp; Salaries'!$M27,MIN('Team &amp; Salaries'!$P27,AJ117+'Team &amp; Salaries'!$N27),0)),IF('Team &amp; Salaries'!$O27="Quarterly",IF(AK$6='Team &amp; Salaries'!$M27,MIN('Team &amp; Salaries'!$N27,'Team &amp; Salaries'!$P27),IF(AK$6&gt;'Team &amp; Salaries'!$M27,IFERROR(MIN('Team &amp; Salaries'!$P27,IF(ISNUMBER(AF117),AF117,0)+'Team &amp; Salaries'!$N27),'Team &amp; Salaries'!$N27),0)),IF('Team &amp; Salaries'!$O27="Annually",IF(AK$6='Team &amp; Salaries'!$M27,MIN('Team &amp; Salaries'!$N27,'Team &amp; Salaries'!$P27),IF(AK$6&gt;'Team &amp; Salaries'!$M27,IFERROR(MIN('Team &amp; Salaries'!$P27,#REF!+'Team &amp; Salaries'!$N27),MIN('Team &amp; Salaries'!$N27,'Team &amp; Salaries'!$P27)),0))))))</f>
        <v>1</v>
      </c>
      <c r="AL117" s="286">
        <f>IF('Team &amp; Salaries'!$O27="Never",IF(AL$6&gt;='Team &amp; Salaries'!$M27,MIN('Team &amp; Salaries'!$N27,'Team &amp; Salaries'!$P27),0),IF('Team &amp; Salaries'!$O27="Monthly",IF(AL$6='Team &amp; Salaries'!$M27,MIN('Team &amp; Salaries'!$N27,'Team &amp; Salaries'!$P27),IF(AL$6&gt;'Team &amp; Salaries'!$M27,MIN('Team &amp; Salaries'!$P27,AK117+'Team &amp; Salaries'!$N27),0)),IF('Team &amp; Salaries'!$O27="Quarterly",IF(AL$6='Team &amp; Salaries'!$M27,MIN('Team &amp; Salaries'!$N27,'Team &amp; Salaries'!$P27),IF(AL$6&gt;'Team &amp; Salaries'!$M27,IFERROR(MIN('Team &amp; Salaries'!$P27,IF(ISNUMBER(AG117),AG117,0)+'Team &amp; Salaries'!$N27),'Team &amp; Salaries'!$N27),0)),IF('Team &amp; Salaries'!$O27="Annually",IF(AL$6='Team &amp; Salaries'!$M27,MIN('Team &amp; Salaries'!$N27,'Team &amp; Salaries'!$P27),IF(AL$6&gt;'Team &amp; Salaries'!$M27,IFERROR(MIN('Team &amp; Salaries'!$P27,#REF!+'Team &amp; Salaries'!$N27),MIN('Team &amp; Salaries'!$N27,'Team &amp; Salaries'!$P27)),0))))))</f>
        <v>1</v>
      </c>
      <c r="AM117" s="286">
        <f>IF('Team &amp; Salaries'!$O27="Never",IF(AM$6&gt;='Team &amp; Salaries'!$M27,MIN('Team &amp; Salaries'!$N27,'Team &amp; Salaries'!$P27),0),IF('Team &amp; Salaries'!$O27="Monthly",IF(AM$6='Team &amp; Salaries'!$M27,MIN('Team &amp; Salaries'!$N27,'Team &amp; Salaries'!$P27),IF(AM$6&gt;'Team &amp; Salaries'!$M27,MIN('Team &amp; Salaries'!$P27,AL117+'Team &amp; Salaries'!$N27),0)),IF('Team &amp; Salaries'!$O27="Quarterly",IF(AM$6='Team &amp; Salaries'!$M27,MIN('Team &amp; Salaries'!$N27,'Team &amp; Salaries'!$P27),IF(AM$6&gt;'Team &amp; Salaries'!$M27,IFERROR(MIN('Team &amp; Salaries'!$P27,IF(ISNUMBER(AH117),AH117,0)+'Team &amp; Salaries'!$N27),'Team &amp; Salaries'!$N27),0)),IF('Team &amp; Salaries'!$O27="Annually",IF(AM$6='Team &amp; Salaries'!$M27,MIN('Team &amp; Salaries'!$N27,'Team &amp; Salaries'!$P27),IF(AM$6&gt;'Team &amp; Salaries'!$M27,IFERROR(MIN('Team &amp; Salaries'!$P27,#REF!+'Team &amp; Salaries'!$N27),MIN('Team &amp; Salaries'!$N27,'Team &amp; Salaries'!$P27)),0))))))</f>
        <v>1</v>
      </c>
      <c r="AN117" s="286">
        <f>IF('Team &amp; Salaries'!$O27="Never",IF(AN$6&gt;='Team &amp; Salaries'!$M27,MIN('Team &amp; Salaries'!$N27,'Team &amp; Salaries'!$P27),0),IF('Team &amp; Salaries'!$O27="Monthly",IF(AN$6='Team &amp; Salaries'!$M27,MIN('Team &amp; Salaries'!$N27,'Team &amp; Salaries'!$P27),IF(AN$6&gt;'Team &amp; Salaries'!$M27,MIN('Team &amp; Salaries'!$P27,AM117+'Team &amp; Salaries'!$N27),0)),IF('Team &amp; Salaries'!$O27="Quarterly",IF(AN$6='Team &amp; Salaries'!$M27,MIN('Team &amp; Salaries'!$N27,'Team &amp; Salaries'!$P27),IF(AN$6&gt;'Team &amp; Salaries'!$M27,IFERROR(MIN('Team &amp; Salaries'!$P27,IF(ISNUMBER(AI117),AI117,0)+'Team &amp; Salaries'!$N27),'Team &amp; Salaries'!$N27),0)),IF('Team &amp; Salaries'!$O27="Annually",IF(AN$6='Team &amp; Salaries'!$M27,MIN('Team &amp; Salaries'!$N27,'Team &amp; Salaries'!$P27),IF(AN$6&gt;'Team &amp; Salaries'!$M27,IFERROR(MIN('Team &amp; Salaries'!$P27,#REF!+'Team &amp; Salaries'!$N27),MIN('Team &amp; Salaries'!$N27,'Team &amp; Salaries'!$P27)),0))))))</f>
        <v>1</v>
      </c>
      <c r="AO117" s="286">
        <f>IF('Team &amp; Salaries'!$O27="Never",IF(AO$6&gt;='Team &amp; Salaries'!$M27,MIN('Team &amp; Salaries'!$N27,'Team &amp; Salaries'!$P27),0),IF('Team &amp; Salaries'!$O27="Monthly",IF(AO$6='Team &amp; Salaries'!$M27,MIN('Team &amp; Salaries'!$N27,'Team &amp; Salaries'!$P27),IF(AO$6&gt;'Team &amp; Salaries'!$M27,MIN('Team &amp; Salaries'!$P27,AN117+'Team &amp; Salaries'!$N27),0)),IF('Team &amp; Salaries'!$O27="Quarterly",IF(AO$6='Team &amp; Salaries'!$M27,MIN('Team &amp; Salaries'!$N27,'Team &amp; Salaries'!$P27),IF(AO$6&gt;'Team &amp; Salaries'!$M27,IFERROR(MIN('Team &amp; Salaries'!$P27,IF(ISNUMBER(AJ117),AJ117,0)+'Team &amp; Salaries'!$N27),'Team &amp; Salaries'!$N27),0)),IF('Team &amp; Salaries'!$O27="Annually",IF(AO$6='Team &amp; Salaries'!$M27,MIN('Team &amp; Salaries'!$N27,'Team &amp; Salaries'!$P27),IF(AO$6&gt;'Team &amp; Salaries'!$M27,IFERROR(MIN('Team &amp; Salaries'!$P27,#REF!+'Team &amp; Salaries'!$N27),MIN('Team &amp; Salaries'!$N27,'Team &amp; Salaries'!$P27)),0))))))</f>
        <v>1</v>
      </c>
      <c r="AP117" s="286">
        <f>IF('Team &amp; Salaries'!$O27="Never",IF(AP$6&gt;='Team &amp; Salaries'!$M27,MIN('Team &amp; Salaries'!$N27,'Team &amp; Salaries'!$P27),0),IF('Team &amp; Salaries'!$O27="Monthly",IF(AP$6='Team &amp; Salaries'!$M27,MIN('Team &amp; Salaries'!$N27,'Team &amp; Salaries'!$P27),IF(AP$6&gt;'Team &amp; Salaries'!$M27,MIN('Team &amp; Salaries'!$P27,AO117+'Team &amp; Salaries'!$N27),0)),IF('Team &amp; Salaries'!$O27="Quarterly",IF(AP$6='Team &amp; Salaries'!$M27,MIN('Team &amp; Salaries'!$N27,'Team &amp; Salaries'!$P27),IF(AP$6&gt;'Team &amp; Salaries'!$M27,IFERROR(MIN('Team &amp; Salaries'!$P27,IF(ISNUMBER(AK117),AK117,0)+'Team &amp; Salaries'!$N27),'Team &amp; Salaries'!$N27),0)),IF('Team &amp; Salaries'!$O27="Annually",IF(AP$6='Team &amp; Salaries'!$M27,MIN('Team &amp; Salaries'!$N27,'Team &amp; Salaries'!$P27),IF(AP$6&gt;'Team &amp; Salaries'!$M27,IFERROR(MIN('Team &amp; Salaries'!$P27,#REF!+'Team &amp; Salaries'!$N27),MIN('Team &amp; Salaries'!$N27,'Team &amp; Salaries'!$P27)),0))))))</f>
        <v>1</v>
      </c>
      <c r="AQ117" s="286">
        <f>IF('Team &amp; Salaries'!$O27="Never",IF(AQ$6&gt;='Team &amp; Salaries'!$M27,MIN('Team &amp; Salaries'!$N27,'Team &amp; Salaries'!$P27),0),IF('Team &amp; Salaries'!$O27="Monthly",IF(AQ$6='Team &amp; Salaries'!$M27,MIN('Team &amp; Salaries'!$N27,'Team &amp; Salaries'!$P27),IF(AQ$6&gt;'Team &amp; Salaries'!$M27,MIN('Team &amp; Salaries'!$P27,AP117+'Team &amp; Salaries'!$N27),0)),IF('Team &amp; Salaries'!$O27="Quarterly",IF(AQ$6='Team &amp; Salaries'!$M27,MIN('Team &amp; Salaries'!$N27,'Team &amp; Salaries'!$P27),IF(AQ$6&gt;'Team &amp; Salaries'!$M27,IFERROR(MIN('Team &amp; Salaries'!$P27,IF(ISNUMBER(AL117),AL117,0)+'Team &amp; Salaries'!$N27),'Team &amp; Salaries'!$N27),0)),IF('Team &amp; Salaries'!$O27="Annually",IF(AQ$6='Team &amp; Salaries'!$M27,MIN('Team &amp; Salaries'!$N27,'Team &amp; Salaries'!$P27),IF(AQ$6&gt;'Team &amp; Salaries'!$M27,IFERROR(MIN('Team &amp; Salaries'!$P27,#REF!+'Team &amp; Salaries'!$N27),MIN('Team &amp; Salaries'!$N27,'Team &amp; Salaries'!$P27)),0))))))</f>
        <v>1</v>
      </c>
      <c r="AR117" s="286">
        <f>IF('Team &amp; Salaries'!$O27="Never",IF(AR$6&gt;='Team &amp; Salaries'!$M27,MIN('Team &amp; Salaries'!$N27,'Team &amp; Salaries'!$P27),0),IF('Team &amp; Salaries'!$O27="Monthly",IF(AR$6='Team &amp; Salaries'!$M27,MIN('Team &amp; Salaries'!$N27,'Team &amp; Salaries'!$P27),IF(AR$6&gt;'Team &amp; Salaries'!$M27,MIN('Team &amp; Salaries'!$P27,AQ117+'Team &amp; Salaries'!$N27),0)),IF('Team &amp; Salaries'!$O27="Quarterly",IF(AR$6='Team &amp; Salaries'!$M27,MIN('Team &amp; Salaries'!$N27,'Team &amp; Salaries'!$P27),IF(AR$6&gt;'Team &amp; Salaries'!$M27,IFERROR(MIN('Team &amp; Salaries'!$P27,IF(ISNUMBER(AM117),AM117,0)+'Team &amp; Salaries'!$N27),'Team &amp; Salaries'!$N27),0)),IF('Team &amp; Salaries'!$O27="Annually",IF(AR$6='Team &amp; Salaries'!$M27,MIN('Team &amp; Salaries'!$N27,'Team &amp; Salaries'!$P27),IF(AR$6&gt;'Team &amp; Salaries'!$M27,IFERROR(MIN('Team &amp; Salaries'!$P27,#REF!+'Team &amp; Salaries'!$N27),MIN('Team &amp; Salaries'!$N27,'Team &amp; Salaries'!$P27)),0))))))</f>
        <v>1</v>
      </c>
      <c r="AS117" s="286">
        <f>IF('Team &amp; Salaries'!$O27="Never",IF(AS$6&gt;='Team &amp; Salaries'!$M27,MIN('Team &amp; Salaries'!$N27,'Team &amp; Salaries'!$P27),0),IF('Team &amp; Salaries'!$O27="Monthly",IF(AS$6='Team &amp; Salaries'!$M27,MIN('Team &amp; Salaries'!$N27,'Team &amp; Salaries'!$P27),IF(AS$6&gt;'Team &amp; Salaries'!$M27,MIN('Team &amp; Salaries'!$P27,AR117+'Team &amp; Salaries'!$N27),0)),IF('Team &amp; Salaries'!$O27="Quarterly",IF(AS$6='Team &amp; Salaries'!$M27,MIN('Team &amp; Salaries'!$N27,'Team &amp; Salaries'!$P27),IF(AS$6&gt;'Team &amp; Salaries'!$M27,IFERROR(MIN('Team &amp; Salaries'!$P27,IF(ISNUMBER(AN117),AN117,0)+'Team &amp; Salaries'!$N27),'Team &amp; Salaries'!$N27),0)),IF('Team &amp; Salaries'!$O27="Annually",IF(AS$6='Team &amp; Salaries'!$M27,MIN('Team &amp; Salaries'!$N27,'Team &amp; Salaries'!$P27),IF(AS$6&gt;'Team &amp; Salaries'!$M27,IFERROR(MIN('Team &amp; Salaries'!$P27,#REF!+'Team &amp; Salaries'!$N27),MIN('Team &amp; Salaries'!$N27,'Team &amp; Salaries'!$P27)),0))))))</f>
        <v>1</v>
      </c>
      <c r="AT117" s="286">
        <f>IF('Team &amp; Salaries'!$O27="Never",IF(AT$6&gt;='Team &amp; Salaries'!$M27,MIN('Team &amp; Salaries'!$N27,'Team &amp; Salaries'!$P27),0),IF('Team &amp; Salaries'!$O27="Monthly",IF(AT$6='Team &amp; Salaries'!$M27,MIN('Team &amp; Salaries'!$N27,'Team &amp; Salaries'!$P27),IF(AT$6&gt;'Team &amp; Salaries'!$M27,MIN('Team &amp; Salaries'!$P27,AS117+'Team &amp; Salaries'!$N27),0)),IF('Team &amp; Salaries'!$O27="Quarterly",IF(AT$6='Team &amp; Salaries'!$M27,MIN('Team &amp; Salaries'!$N27,'Team &amp; Salaries'!$P27),IF(AT$6&gt;'Team &amp; Salaries'!$M27,IFERROR(MIN('Team &amp; Salaries'!$P27,IF(ISNUMBER(AO117),AO117,0)+'Team &amp; Salaries'!$N27),'Team &amp; Salaries'!$N27),0)),IF('Team &amp; Salaries'!$O27="Annually",IF(AT$6='Team &amp; Salaries'!$M27,MIN('Team &amp; Salaries'!$N27,'Team &amp; Salaries'!$P27),IF(AT$6&gt;'Team &amp; Salaries'!$M27,IFERROR(MIN('Team &amp; Salaries'!$P27,#REF!+'Team &amp; Salaries'!$N27),MIN('Team &amp; Salaries'!$N27,'Team &amp; Salaries'!$P27)),0))))))</f>
        <v>1</v>
      </c>
      <c r="AU117" s="286">
        <f>IF('Team &amp; Salaries'!$O27="Never",IF(AU$6&gt;='Team &amp; Salaries'!$M27,MIN('Team &amp; Salaries'!$N27,'Team &amp; Salaries'!$P27),0),IF('Team &amp; Salaries'!$O27="Monthly",IF(AU$6='Team &amp; Salaries'!$M27,MIN('Team &amp; Salaries'!$N27,'Team &amp; Salaries'!$P27),IF(AU$6&gt;'Team &amp; Salaries'!$M27,MIN('Team &amp; Salaries'!$P27,AT117+'Team &amp; Salaries'!$N27),0)),IF('Team &amp; Salaries'!$O27="Quarterly",IF(AU$6='Team &amp; Salaries'!$M27,MIN('Team &amp; Salaries'!$N27,'Team &amp; Salaries'!$P27),IF(AU$6&gt;'Team &amp; Salaries'!$M27,IFERROR(MIN('Team &amp; Salaries'!$P27,IF(ISNUMBER(AP117),AP117,0)+'Team &amp; Salaries'!$N27),'Team &amp; Salaries'!$N27),0)),IF('Team &amp; Salaries'!$O27="Annually",IF(AU$6='Team &amp; Salaries'!$M27,MIN('Team &amp; Salaries'!$N27,'Team &amp; Salaries'!$P27),IF(AU$6&gt;'Team &amp; Salaries'!$M27,IFERROR(MIN('Team &amp; Salaries'!$P27,#REF!+'Team &amp; Salaries'!$N27),MIN('Team &amp; Salaries'!$N27,'Team &amp; Salaries'!$P27)),0))))))</f>
        <v>1</v>
      </c>
      <c r="AV117" s="286">
        <f>IF('Team &amp; Salaries'!$O27="Never",IF(AV$6&gt;='Team &amp; Salaries'!$M27,MIN('Team &amp; Salaries'!$N27,'Team &amp; Salaries'!$P27),0),IF('Team &amp; Salaries'!$O27="Monthly",IF(AV$6='Team &amp; Salaries'!$M27,MIN('Team &amp; Salaries'!$N27,'Team &amp; Salaries'!$P27),IF(AV$6&gt;'Team &amp; Salaries'!$M27,MIN('Team &amp; Salaries'!$P27,AU117+'Team &amp; Salaries'!$N27),0)),IF('Team &amp; Salaries'!$O27="Quarterly",IF(AV$6='Team &amp; Salaries'!$M27,MIN('Team &amp; Salaries'!$N27,'Team &amp; Salaries'!$P27),IF(AV$6&gt;'Team &amp; Salaries'!$M27,IFERROR(MIN('Team &amp; Salaries'!$P27,IF(ISNUMBER(AQ117),AQ117,0)+'Team &amp; Salaries'!$N27),'Team &amp; Salaries'!$N27),0)),IF('Team &amp; Salaries'!$O27="Annually",IF(AV$6='Team &amp; Salaries'!$M27,MIN('Team &amp; Salaries'!$N27,'Team &amp; Salaries'!$P27),IF(AV$6&gt;'Team &amp; Salaries'!$M27,IFERROR(MIN('Team &amp; Salaries'!$P27,#REF!+'Team &amp; Salaries'!$N27),MIN('Team &amp; Salaries'!$N27,'Team &amp; Salaries'!$P27)),0))))))</f>
        <v>1</v>
      </c>
      <c r="AW117" s="286">
        <f>IF('Team &amp; Salaries'!$O27="Never",IF(AW$6&gt;='Team &amp; Salaries'!$M27,MIN('Team &amp; Salaries'!$N27,'Team &amp; Salaries'!$P27),0),IF('Team &amp; Salaries'!$O27="Monthly",IF(AW$6='Team &amp; Salaries'!$M27,MIN('Team &amp; Salaries'!$N27,'Team &amp; Salaries'!$P27),IF(AW$6&gt;'Team &amp; Salaries'!$M27,MIN('Team &amp; Salaries'!$P27,AV117+'Team &amp; Salaries'!$N27),0)),IF('Team &amp; Salaries'!$O27="Quarterly",IF(AW$6='Team &amp; Salaries'!$M27,MIN('Team &amp; Salaries'!$N27,'Team &amp; Salaries'!$P27),IF(AW$6&gt;'Team &amp; Salaries'!$M27,IFERROR(MIN('Team &amp; Salaries'!$P27,IF(ISNUMBER(AR117),AR117,0)+'Team &amp; Salaries'!$N27),'Team &amp; Salaries'!$N27),0)),IF('Team &amp; Salaries'!$O27="Annually",IF(AW$6='Team &amp; Salaries'!$M27,MIN('Team &amp; Salaries'!$N27,'Team &amp; Salaries'!$P27),IF(AW$6&gt;'Team &amp; Salaries'!$M27,IFERROR(MIN('Team &amp; Salaries'!$P27,#REF!+'Team &amp; Salaries'!$N27),MIN('Team &amp; Salaries'!$N27,'Team &amp; Salaries'!$P27)),0))))))</f>
        <v>1</v>
      </c>
      <c r="AX117" s="286">
        <f>IF('Team &amp; Salaries'!$O27="Never",IF(AX$6&gt;='Team &amp; Salaries'!$M27,MIN('Team &amp; Salaries'!$N27,'Team &amp; Salaries'!$P27),0),IF('Team &amp; Salaries'!$O27="Monthly",IF(AX$6='Team &amp; Salaries'!$M27,MIN('Team &amp; Salaries'!$N27,'Team &amp; Salaries'!$P27),IF(AX$6&gt;'Team &amp; Salaries'!$M27,MIN('Team &amp; Salaries'!$P27,AW117+'Team &amp; Salaries'!$N27),0)),IF('Team &amp; Salaries'!$O27="Quarterly",IF(AX$6='Team &amp; Salaries'!$M27,MIN('Team &amp; Salaries'!$N27,'Team &amp; Salaries'!$P27),IF(AX$6&gt;'Team &amp; Salaries'!$M27,IFERROR(MIN('Team &amp; Salaries'!$P27,IF(ISNUMBER(AS117),AS117,0)+'Team &amp; Salaries'!$N27),'Team &amp; Salaries'!$N27),0)),IF('Team &amp; Salaries'!$O27="Annually",IF(AX$6='Team &amp; Salaries'!$M27,MIN('Team &amp; Salaries'!$N27,'Team &amp; Salaries'!$P27),IF(AX$6&gt;'Team &amp; Salaries'!$M27,IFERROR(MIN('Team &amp; Salaries'!$P27,#REF!+'Team &amp; Salaries'!$N27),MIN('Team &amp; Salaries'!$N27,'Team &amp; Salaries'!$P27)),0))))))</f>
        <v>1</v>
      </c>
      <c r="AY117" s="286">
        <f>IF('Team &amp; Salaries'!$O27="Never",IF(AY$6&gt;='Team &amp; Salaries'!$M27,MIN('Team &amp; Salaries'!$N27,'Team &amp; Salaries'!$P27),0),IF('Team &amp; Salaries'!$O27="Monthly",IF(AY$6='Team &amp; Salaries'!$M27,MIN('Team &amp; Salaries'!$N27,'Team &amp; Salaries'!$P27),IF(AY$6&gt;'Team &amp; Salaries'!$M27,MIN('Team &amp; Salaries'!$P27,AX117+'Team &amp; Salaries'!$N27),0)),IF('Team &amp; Salaries'!$O27="Quarterly",IF(AY$6='Team &amp; Salaries'!$M27,MIN('Team &amp; Salaries'!$N27,'Team &amp; Salaries'!$P27),IF(AY$6&gt;'Team &amp; Salaries'!$M27,IFERROR(MIN('Team &amp; Salaries'!$P27,IF(ISNUMBER(AT117),AT117,0)+'Team &amp; Salaries'!$N27),'Team &amp; Salaries'!$N27),0)),IF('Team &amp; Salaries'!$O27="Annually",IF(AY$6='Team &amp; Salaries'!$M27,MIN('Team &amp; Salaries'!$N27,'Team &amp; Salaries'!$P27),IF(AY$6&gt;'Team &amp; Salaries'!$M27,IFERROR(MIN('Team &amp; Salaries'!$P27,#REF!+'Team &amp; Salaries'!$N27),MIN('Team &amp; Salaries'!$N27,'Team &amp; Salaries'!$P27)),0))))))</f>
        <v>1</v>
      </c>
      <c r="AZ117" s="286">
        <f>IF('Team &amp; Salaries'!$O27="Never",IF(AZ$6&gt;='Team &amp; Salaries'!$M27,MIN('Team &amp; Salaries'!$N27,'Team &amp; Salaries'!$P27),0),IF('Team &amp; Salaries'!$O27="Monthly",IF(AZ$6='Team &amp; Salaries'!$M27,MIN('Team &amp; Salaries'!$N27,'Team &amp; Salaries'!$P27),IF(AZ$6&gt;'Team &amp; Salaries'!$M27,MIN('Team &amp; Salaries'!$P27,AY117+'Team &amp; Salaries'!$N27),0)),IF('Team &amp; Salaries'!$O27="Quarterly",IF(AZ$6='Team &amp; Salaries'!$M27,MIN('Team &amp; Salaries'!$N27,'Team &amp; Salaries'!$P27),IF(AZ$6&gt;'Team &amp; Salaries'!$M27,IFERROR(MIN('Team &amp; Salaries'!$P27,IF(ISNUMBER(AU117),AU117,0)+'Team &amp; Salaries'!$N27),'Team &amp; Salaries'!$N27),0)),IF('Team &amp; Salaries'!$O27="Annually",IF(AZ$6='Team &amp; Salaries'!$M27,MIN('Team &amp; Salaries'!$N27,'Team &amp; Salaries'!$P27),IF(AZ$6&gt;'Team &amp; Salaries'!$M27,IFERROR(MIN('Team &amp; Salaries'!$P27,#REF!+'Team &amp; Salaries'!$N27),MIN('Team &amp; Salaries'!$N27,'Team &amp; Salaries'!$P27)),0))))))</f>
        <v>1</v>
      </c>
      <c r="BA117" s="286">
        <f>IF('Team &amp; Salaries'!$O27="Never",IF(BA$6&gt;='Team &amp; Salaries'!$M27,MIN('Team &amp; Salaries'!$N27,'Team &amp; Salaries'!$P27),0),IF('Team &amp; Salaries'!$O27="Monthly",IF(BA$6='Team &amp; Salaries'!$M27,MIN('Team &amp; Salaries'!$N27,'Team &amp; Salaries'!$P27),IF(BA$6&gt;'Team &amp; Salaries'!$M27,MIN('Team &amp; Salaries'!$P27,AZ117+'Team &amp; Salaries'!$N27),0)),IF('Team &amp; Salaries'!$O27="Quarterly",IF(BA$6='Team &amp; Salaries'!$M27,MIN('Team &amp; Salaries'!$N27,'Team &amp; Salaries'!$P27),IF(BA$6&gt;'Team &amp; Salaries'!$M27,IFERROR(MIN('Team &amp; Salaries'!$P27,IF(ISNUMBER(AV117),AV117,0)+'Team &amp; Salaries'!$N27),'Team &amp; Salaries'!$N27),0)),IF('Team &amp; Salaries'!$O27="Annually",IF(BA$6='Team &amp; Salaries'!$M27,MIN('Team &amp; Salaries'!$N27,'Team &amp; Salaries'!$P27),IF(BA$6&gt;'Team &amp; Salaries'!$M27,IFERROR(MIN('Team &amp; Salaries'!$P27,#REF!+'Team &amp; Salaries'!$N27),MIN('Team &amp; Salaries'!$N27,'Team &amp; Salaries'!$P27)),0))))))</f>
        <v>1</v>
      </c>
      <c r="BB117" s="286">
        <f>IF('Team &amp; Salaries'!$O27="Never",IF(BB$6&gt;='Team &amp; Salaries'!$M27,MIN('Team &amp; Salaries'!$N27,'Team &amp; Salaries'!$P27),0),IF('Team &amp; Salaries'!$O27="Monthly",IF(BB$6='Team &amp; Salaries'!$M27,MIN('Team &amp; Salaries'!$N27,'Team &amp; Salaries'!$P27),IF(BB$6&gt;'Team &amp; Salaries'!$M27,MIN('Team &amp; Salaries'!$P27,BA117+'Team &amp; Salaries'!$N27),0)),IF('Team &amp; Salaries'!$O27="Quarterly",IF(BB$6='Team &amp; Salaries'!$M27,MIN('Team &amp; Salaries'!$N27,'Team &amp; Salaries'!$P27),IF(BB$6&gt;'Team &amp; Salaries'!$M27,IFERROR(MIN('Team &amp; Salaries'!$P27,IF(ISNUMBER(AW117),AW117,0)+'Team &amp; Salaries'!$N27),'Team &amp; Salaries'!$N27),0)),IF('Team &amp; Salaries'!$O27="Annually",IF(BB$6='Team &amp; Salaries'!$M27,MIN('Team &amp; Salaries'!$N27,'Team &amp; Salaries'!$P27),IF(BB$6&gt;'Team &amp; Salaries'!$M27,IFERROR(MIN('Team &amp; Salaries'!$P27,#REF!+'Team &amp; Salaries'!$N27),MIN('Team &amp; Salaries'!$N27,'Team &amp; Salaries'!$P27)),0))))))</f>
        <v>1</v>
      </c>
      <c r="BC117" s="286">
        <f>IF('Team &amp; Salaries'!$O27="Never",IF(BC$6&gt;='Team &amp; Salaries'!$M27,MIN('Team &amp; Salaries'!$N27,'Team &amp; Salaries'!$P27),0),IF('Team &amp; Salaries'!$O27="Monthly",IF(BC$6='Team &amp; Salaries'!$M27,MIN('Team &amp; Salaries'!$N27,'Team &amp; Salaries'!$P27),IF(BC$6&gt;'Team &amp; Salaries'!$M27,MIN('Team &amp; Salaries'!$P27,BB117+'Team &amp; Salaries'!$N27),0)),IF('Team &amp; Salaries'!$O27="Quarterly",IF(BC$6='Team &amp; Salaries'!$M27,MIN('Team &amp; Salaries'!$N27,'Team &amp; Salaries'!$P27),IF(BC$6&gt;'Team &amp; Salaries'!$M27,IFERROR(MIN('Team &amp; Salaries'!$P27,IF(ISNUMBER(AX117),AX117,0)+'Team &amp; Salaries'!$N27),'Team &amp; Salaries'!$N27),0)),IF('Team &amp; Salaries'!$O27="Annually",IF(BC$6='Team &amp; Salaries'!$M27,MIN('Team &amp; Salaries'!$N27,'Team &amp; Salaries'!$P27),IF(BC$6&gt;'Team &amp; Salaries'!$M27,IFERROR(MIN('Team &amp; Salaries'!$P27,#REF!+'Team &amp; Salaries'!$N27),MIN('Team &amp; Salaries'!$N27,'Team &amp; Salaries'!$P27)),0))))))</f>
        <v>1</v>
      </c>
      <c r="BD117" s="286">
        <f>IF('Team &amp; Salaries'!$O27="Never",IF(BD$6&gt;='Team &amp; Salaries'!$M27,MIN('Team &amp; Salaries'!$N27,'Team &amp; Salaries'!$P27),0),IF('Team &amp; Salaries'!$O27="Monthly",IF(BD$6='Team &amp; Salaries'!$M27,MIN('Team &amp; Salaries'!$N27,'Team &amp; Salaries'!$P27),IF(BD$6&gt;'Team &amp; Salaries'!$M27,MIN('Team &amp; Salaries'!$P27,BC117+'Team &amp; Salaries'!$N27),0)),IF('Team &amp; Salaries'!$O27="Quarterly",IF(BD$6='Team &amp; Salaries'!$M27,MIN('Team &amp; Salaries'!$N27,'Team &amp; Salaries'!$P27),IF(BD$6&gt;'Team &amp; Salaries'!$M27,IFERROR(MIN('Team &amp; Salaries'!$P27,IF(ISNUMBER(AY117),AY117,0)+'Team &amp; Salaries'!$N27),'Team &amp; Salaries'!$N27),0)),IF('Team &amp; Salaries'!$O27="Annually",IF(BD$6='Team &amp; Salaries'!$M27,MIN('Team &amp; Salaries'!$N27,'Team &amp; Salaries'!$P27),IF(BD$6&gt;'Team &amp; Salaries'!$M27,IFERROR(MIN('Team &amp; Salaries'!$P27,#REF!+'Team &amp; Salaries'!$N27),MIN('Team &amp; Salaries'!$N27,'Team &amp; Salaries'!$P27)),0))))))</f>
        <v>1</v>
      </c>
      <c r="BE117" s="286">
        <f>IF('Team &amp; Salaries'!$O27="Never",IF(BE$6&gt;='Team &amp; Salaries'!$M27,MIN('Team &amp; Salaries'!$N27,'Team &amp; Salaries'!$P27),0),IF('Team &amp; Salaries'!$O27="Monthly",IF(BE$6='Team &amp; Salaries'!$M27,MIN('Team &amp; Salaries'!$N27,'Team &amp; Salaries'!$P27),IF(BE$6&gt;'Team &amp; Salaries'!$M27,MIN('Team &amp; Salaries'!$P27,BD117+'Team &amp; Salaries'!$N27),0)),IF('Team &amp; Salaries'!$O27="Quarterly",IF(BE$6='Team &amp; Salaries'!$M27,MIN('Team &amp; Salaries'!$N27,'Team &amp; Salaries'!$P27),IF(BE$6&gt;'Team &amp; Salaries'!$M27,IFERROR(MIN('Team &amp; Salaries'!$P27,IF(ISNUMBER(AZ117),AZ117,0)+'Team &amp; Salaries'!$N27),'Team &amp; Salaries'!$N27),0)),IF('Team &amp; Salaries'!$O27="Annually",IF(BE$6='Team &amp; Salaries'!$M27,MIN('Team &amp; Salaries'!$N27,'Team &amp; Salaries'!$P27),IF(BE$6&gt;'Team &amp; Salaries'!$M27,IFERROR(MIN('Team &amp; Salaries'!$P27,#REF!+'Team &amp; Salaries'!$N27),MIN('Team &amp; Salaries'!$N27,'Team &amp; Salaries'!$P27)),0))))))</f>
        <v>1</v>
      </c>
      <c r="BF117" s="286">
        <f>IF('Team &amp; Salaries'!$O27="Never",IF(BF$6&gt;='Team &amp; Salaries'!$M27,MIN('Team &amp; Salaries'!$N27,'Team &amp; Salaries'!$P27),0),IF('Team &amp; Salaries'!$O27="Monthly",IF(BF$6='Team &amp; Salaries'!$M27,MIN('Team &amp; Salaries'!$N27,'Team &amp; Salaries'!$P27),IF(BF$6&gt;'Team &amp; Salaries'!$M27,MIN('Team &amp; Salaries'!$P27,BE117+'Team &amp; Salaries'!$N27),0)),IF('Team &amp; Salaries'!$O27="Quarterly",IF(BF$6='Team &amp; Salaries'!$M27,MIN('Team &amp; Salaries'!$N27,'Team &amp; Salaries'!$P27),IF(BF$6&gt;'Team &amp; Salaries'!$M27,IFERROR(MIN('Team &amp; Salaries'!$P27,IF(ISNUMBER(BA117),BA117,0)+'Team &amp; Salaries'!$N27),'Team &amp; Salaries'!$N27),0)),IF('Team &amp; Salaries'!$O27="Annually",IF(BF$6='Team &amp; Salaries'!$M27,MIN('Team &amp; Salaries'!$N27,'Team &amp; Salaries'!$P27),IF(BF$6&gt;'Team &amp; Salaries'!$M27,IFERROR(MIN('Team &amp; Salaries'!$P27,#REF!+'Team &amp; Salaries'!$N27),MIN('Team &amp; Salaries'!$N27,'Team &amp; Salaries'!$P27)),0))))))</f>
        <v>1</v>
      </c>
      <c r="BG117" s="286">
        <f>IF('Team &amp; Salaries'!$O27="Never",IF(BG$6&gt;='Team &amp; Salaries'!$M27,MIN('Team &amp; Salaries'!$N27,'Team &amp; Salaries'!$P27),0),IF('Team &amp; Salaries'!$O27="Monthly",IF(BG$6='Team &amp; Salaries'!$M27,MIN('Team &amp; Salaries'!$N27,'Team &amp; Salaries'!$P27),IF(BG$6&gt;'Team &amp; Salaries'!$M27,MIN('Team &amp; Salaries'!$P27,BF117+'Team &amp; Salaries'!$N27),0)),IF('Team &amp; Salaries'!$O27="Quarterly",IF(BG$6='Team &amp; Salaries'!$M27,MIN('Team &amp; Salaries'!$N27,'Team &amp; Salaries'!$P27),IF(BG$6&gt;'Team &amp; Salaries'!$M27,IFERROR(MIN('Team &amp; Salaries'!$P27,IF(ISNUMBER(BB117),BB117,0)+'Team &amp; Salaries'!$N27),'Team &amp; Salaries'!$N27),0)),IF('Team &amp; Salaries'!$O27="Annually",IF(BG$6='Team &amp; Salaries'!$M27,MIN('Team &amp; Salaries'!$N27,'Team &amp; Salaries'!$P27),IF(BG$6&gt;'Team &amp; Salaries'!$M27,IFERROR(MIN('Team &amp; Salaries'!$P27,#REF!+'Team &amp; Salaries'!$N27),MIN('Team &amp; Salaries'!$N27,'Team &amp; Salaries'!$P27)),0))))))</f>
        <v>1</v>
      </c>
      <c r="BH117" s="286">
        <f>IF('Team &amp; Salaries'!$O27="Never",IF(BH$6&gt;='Team &amp; Salaries'!$M27,MIN('Team &amp; Salaries'!$N27,'Team &amp; Salaries'!$P27),0),IF('Team &amp; Salaries'!$O27="Monthly",IF(BH$6='Team &amp; Salaries'!$M27,MIN('Team &amp; Salaries'!$N27,'Team &amp; Salaries'!$P27),IF(BH$6&gt;'Team &amp; Salaries'!$M27,MIN('Team &amp; Salaries'!$P27,BG117+'Team &amp; Salaries'!$N27),0)),IF('Team &amp; Salaries'!$O27="Quarterly",IF(BH$6='Team &amp; Salaries'!$M27,MIN('Team &amp; Salaries'!$N27,'Team &amp; Salaries'!$P27),IF(BH$6&gt;'Team &amp; Salaries'!$M27,IFERROR(MIN('Team &amp; Salaries'!$P27,IF(ISNUMBER(BC117),BC117,0)+'Team &amp; Salaries'!$N27),'Team &amp; Salaries'!$N27),0)),IF('Team &amp; Salaries'!$O27="Annually",IF(BH$6='Team &amp; Salaries'!$M27,MIN('Team &amp; Salaries'!$N27,'Team &amp; Salaries'!$P27),IF(BH$6&gt;'Team &amp; Salaries'!$M27,IFERROR(MIN('Team &amp; Salaries'!$P27,#REF!+'Team &amp; Salaries'!$N27),MIN('Team &amp; Salaries'!$N27,'Team &amp; Salaries'!$P27)),0))))))</f>
        <v>1</v>
      </c>
      <c r="BI117" s="286">
        <f>IF('Team &amp; Salaries'!$O27="Never",IF(BI$6&gt;='Team &amp; Salaries'!$M27,MIN('Team &amp; Salaries'!$N27,'Team &amp; Salaries'!$P27),0),IF('Team &amp; Salaries'!$O27="Monthly",IF(BI$6='Team &amp; Salaries'!$M27,MIN('Team &amp; Salaries'!$N27,'Team &amp; Salaries'!$P27),IF(BI$6&gt;'Team &amp; Salaries'!$M27,MIN('Team &amp; Salaries'!$P27,BH117+'Team &amp; Salaries'!$N27),0)),IF('Team &amp; Salaries'!$O27="Quarterly",IF(BI$6='Team &amp; Salaries'!$M27,MIN('Team &amp; Salaries'!$N27,'Team &amp; Salaries'!$P27),IF(BI$6&gt;'Team &amp; Salaries'!$M27,IFERROR(MIN('Team &amp; Salaries'!$P27,IF(ISNUMBER(BD117),BD117,0)+'Team &amp; Salaries'!$N27),'Team &amp; Salaries'!$N27),0)),IF('Team &amp; Salaries'!$O27="Annually",IF(BI$6='Team &amp; Salaries'!$M27,MIN('Team &amp; Salaries'!$N27,'Team &amp; Salaries'!$P27),IF(BI$6&gt;'Team &amp; Salaries'!$M27,IFERROR(MIN('Team &amp; Salaries'!$P27,#REF!+'Team &amp; Salaries'!$N27),MIN('Team &amp; Salaries'!$N27,'Team &amp; Salaries'!$P27)),0))))))</f>
        <v>1</v>
      </c>
      <c r="BJ117" s="286">
        <f>IF('Team &amp; Salaries'!$O27="Never",IF(BJ$6&gt;='Team &amp; Salaries'!$M27,MIN('Team &amp; Salaries'!$N27,'Team &amp; Salaries'!$P27),0),IF('Team &amp; Salaries'!$O27="Monthly",IF(BJ$6='Team &amp; Salaries'!$M27,MIN('Team &amp; Salaries'!$N27,'Team &amp; Salaries'!$P27),IF(BJ$6&gt;'Team &amp; Salaries'!$M27,MIN('Team &amp; Salaries'!$P27,BI117+'Team &amp; Salaries'!$N27),0)),IF('Team &amp; Salaries'!$O27="Quarterly",IF(BJ$6='Team &amp; Salaries'!$M27,MIN('Team &amp; Salaries'!$N27,'Team &amp; Salaries'!$P27),IF(BJ$6&gt;'Team &amp; Salaries'!$M27,IFERROR(MIN('Team &amp; Salaries'!$P27,IF(ISNUMBER(BE117),BE117,0)+'Team &amp; Salaries'!$N27),'Team &amp; Salaries'!$N27),0)),IF('Team &amp; Salaries'!$O27="Annually",IF(BJ$6='Team &amp; Salaries'!$M27,MIN('Team &amp; Salaries'!$N27,'Team &amp; Salaries'!$P27),IF(BJ$6&gt;'Team &amp; Salaries'!$M27,IFERROR(MIN('Team &amp; Salaries'!$P27,#REF!+'Team &amp; Salaries'!$N27),MIN('Team &amp; Salaries'!$N27,'Team &amp; Salaries'!$P27)),0))))))</f>
        <v>1</v>
      </c>
      <c r="BK117" s="286">
        <f>IF('Team &amp; Salaries'!$O27="Never",IF(BK$6&gt;='Team &amp; Salaries'!$M27,MIN('Team &amp; Salaries'!$N27,'Team &amp; Salaries'!$P27),0),IF('Team &amp; Salaries'!$O27="Monthly",IF(BK$6='Team &amp; Salaries'!$M27,MIN('Team &amp; Salaries'!$N27,'Team &amp; Salaries'!$P27),IF(BK$6&gt;'Team &amp; Salaries'!$M27,MIN('Team &amp; Salaries'!$P27,BJ117+'Team &amp; Salaries'!$N27),0)),IF('Team &amp; Salaries'!$O27="Quarterly",IF(BK$6='Team &amp; Salaries'!$M27,MIN('Team &amp; Salaries'!$N27,'Team &amp; Salaries'!$P27),IF(BK$6&gt;'Team &amp; Salaries'!$M27,IFERROR(MIN('Team &amp; Salaries'!$P27,IF(ISNUMBER(BF117),BF117,0)+'Team &amp; Salaries'!$N27),'Team &amp; Salaries'!$N27),0)),IF('Team &amp; Salaries'!$O27="Annually",IF(BK$6='Team &amp; Salaries'!$M27,MIN('Team &amp; Salaries'!$N27,'Team &amp; Salaries'!$P27),IF(BK$6&gt;'Team &amp; Salaries'!$M27,IFERROR(MIN('Team &amp; Salaries'!$P27,#REF!+'Team &amp; Salaries'!$N27),MIN('Team &amp; Salaries'!$N27,'Team &amp; Salaries'!$P27)),0))))))</f>
        <v>1</v>
      </c>
      <c r="BL117" s="286">
        <f>IF('Team &amp; Salaries'!$O27="Never",IF(BL$6&gt;='Team &amp; Salaries'!$M27,MIN('Team &amp; Salaries'!$N27,'Team &amp; Salaries'!$P27),0),IF('Team &amp; Salaries'!$O27="Monthly",IF(BL$6='Team &amp; Salaries'!$M27,MIN('Team &amp; Salaries'!$N27,'Team &amp; Salaries'!$P27),IF(BL$6&gt;'Team &amp; Salaries'!$M27,MIN('Team &amp; Salaries'!$P27,BK117+'Team &amp; Salaries'!$N27),0)),IF('Team &amp; Salaries'!$O27="Quarterly",IF(BL$6='Team &amp; Salaries'!$M27,MIN('Team &amp; Salaries'!$N27,'Team &amp; Salaries'!$P27),IF(BL$6&gt;'Team &amp; Salaries'!$M27,IFERROR(MIN('Team &amp; Salaries'!$P27,IF(ISNUMBER(BG117),BG117,0)+'Team &amp; Salaries'!$N27),'Team &amp; Salaries'!$N27),0)),IF('Team &amp; Salaries'!$O27="Annually",IF(BL$6='Team &amp; Salaries'!$M27,MIN('Team &amp; Salaries'!$N27,'Team &amp; Salaries'!$P27),IF(BL$6&gt;'Team &amp; Salaries'!$M27,IFERROR(MIN('Team &amp; Salaries'!$P27,#REF!+'Team &amp; Salaries'!$N27),MIN('Team &amp; Salaries'!$N27,'Team &amp; Salaries'!$P27)),0))))))</f>
        <v>1</v>
      </c>
      <c r="BM117" s="286">
        <f>IF('Team &amp; Salaries'!$O27="Never",IF(BM$6&gt;='Team &amp; Salaries'!$M27,MIN('Team &amp; Salaries'!$N27,'Team &amp; Salaries'!$P27),0),IF('Team &amp; Salaries'!$O27="Monthly",IF(BM$6='Team &amp; Salaries'!$M27,MIN('Team &amp; Salaries'!$N27,'Team &amp; Salaries'!$P27),IF(BM$6&gt;'Team &amp; Salaries'!$M27,MIN('Team &amp; Salaries'!$P27,BL117+'Team &amp; Salaries'!$N27),0)),IF('Team &amp; Salaries'!$O27="Quarterly",IF(BM$6='Team &amp; Salaries'!$M27,MIN('Team &amp; Salaries'!$N27,'Team &amp; Salaries'!$P27),IF(BM$6&gt;'Team &amp; Salaries'!$M27,IFERROR(MIN('Team &amp; Salaries'!$P27,IF(ISNUMBER(BH117),BH117,0)+'Team &amp; Salaries'!$N27),'Team &amp; Salaries'!$N27),0)),IF('Team &amp; Salaries'!$O27="Annually",IF(BM$6='Team &amp; Salaries'!$M27,MIN('Team &amp; Salaries'!$N27,'Team &amp; Salaries'!$P27),IF(BM$6&gt;'Team &amp; Salaries'!$M27,IFERROR(MIN('Team &amp; Salaries'!$P27,#REF!+'Team &amp; Salaries'!$N27),MIN('Team &amp; Salaries'!$N27,'Team &amp; Salaries'!$P27)),0))))))</f>
        <v>1</v>
      </c>
      <c r="BN117" s="286">
        <f>IF('Team &amp; Salaries'!$O27="Never",IF(BN$6&gt;='Team &amp; Salaries'!$M27,MIN('Team &amp; Salaries'!$N27,'Team &amp; Salaries'!$P27),0),IF('Team &amp; Salaries'!$O27="Monthly",IF(BN$6='Team &amp; Salaries'!$M27,MIN('Team &amp; Salaries'!$N27,'Team &amp; Salaries'!$P27),IF(BN$6&gt;'Team &amp; Salaries'!$M27,MIN('Team &amp; Salaries'!$P27,BM117+'Team &amp; Salaries'!$N27),0)),IF('Team &amp; Salaries'!$O27="Quarterly",IF(BN$6='Team &amp; Salaries'!$M27,MIN('Team &amp; Salaries'!$N27,'Team &amp; Salaries'!$P27),IF(BN$6&gt;'Team &amp; Salaries'!$M27,IFERROR(MIN('Team &amp; Salaries'!$P27,IF(ISNUMBER(BI117),BI117,0)+'Team &amp; Salaries'!$N27),'Team &amp; Salaries'!$N27),0)),IF('Team &amp; Salaries'!$O27="Annually",IF(BN$6='Team &amp; Salaries'!$M27,MIN('Team &amp; Salaries'!$N27,'Team &amp; Salaries'!$P27),IF(BN$6&gt;'Team &amp; Salaries'!$M27,IFERROR(MIN('Team &amp; Salaries'!$P27,#REF!+'Team &amp; Salaries'!$N27),MIN('Team &amp; Salaries'!$N27,'Team &amp; Salaries'!$P27)),0))))))</f>
        <v>1</v>
      </c>
      <c r="BO117" s="286">
        <f>IF('Team &amp; Salaries'!$O27="Never",IF(BO$6&gt;='Team &amp; Salaries'!$M27,MIN('Team &amp; Salaries'!$N27,'Team &amp; Salaries'!$P27),0),IF('Team &amp; Salaries'!$O27="Monthly",IF(BO$6='Team &amp; Salaries'!$M27,MIN('Team &amp; Salaries'!$N27,'Team &amp; Salaries'!$P27),IF(BO$6&gt;'Team &amp; Salaries'!$M27,MIN('Team &amp; Salaries'!$P27,BN117+'Team &amp; Salaries'!$N27),0)),IF('Team &amp; Salaries'!$O27="Quarterly",IF(BO$6='Team &amp; Salaries'!$M27,MIN('Team &amp; Salaries'!$N27,'Team &amp; Salaries'!$P27),IF(BO$6&gt;'Team &amp; Salaries'!$M27,IFERROR(MIN('Team &amp; Salaries'!$P27,IF(ISNUMBER(BJ117),BJ117,0)+'Team &amp; Salaries'!$N27),'Team &amp; Salaries'!$N27),0)),IF('Team &amp; Salaries'!$O27="Annually",IF(BO$6='Team &amp; Salaries'!$M27,MIN('Team &amp; Salaries'!$N27,'Team &amp; Salaries'!$P27),IF(BO$6&gt;'Team &amp; Salaries'!$M27,IFERROR(MIN('Team &amp; Salaries'!$P27,#REF!+'Team &amp; Salaries'!$N27),MIN('Team &amp; Salaries'!$N27,'Team &amp; Salaries'!$P27)),0))))))</f>
        <v>1</v>
      </c>
      <c r="BP117" s="286">
        <f>IF('Team &amp; Salaries'!$O27="Never",IF(BP$6&gt;='Team &amp; Salaries'!$M27,MIN('Team &amp; Salaries'!$N27,'Team &amp; Salaries'!$P27),0),IF('Team &amp; Salaries'!$O27="Monthly",IF(BP$6='Team &amp; Salaries'!$M27,MIN('Team &amp; Salaries'!$N27,'Team &amp; Salaries'!$P27),IF(BP$6&gt;'Team &amp; Salaries'!$M27,MIN('Team &amp; Salaries'!$P27,BO117+'Team &amp; Salaries'!$N27),0)),IF('Team &amp; Salaries'!$O27="Quarterly",IF(BP$6='Team &amp; Salaries'!$M27,MIN('Team &amp; Salaries'!$N27,'Team &amp; Salaries'!$P27),IF(BP$6&gt;'Team &amp; Salaries'!$M27,IFERROR(MIN('Team &amp; Salaries'!$P27,IF(ISNUMBER(BK117),BK117,0)+'Team &amp; Salaries'!$N27),'Team &amp; Salaries'!$N27),0)),IF('Team &amp; Salaries'!$O27="Annually",IF(BP$6='Team &amp; Salaries'!$M27,MIN('Team &amp; Salaries'!$N27,'Team &amp; Salaries'!$P27),IF(BP$6&gt;'Team &amp; Salaries'!$M27,IFERROR(MIN('Team &amp; Salaries'!$P27,#REF!+'Team &amp; Salaries'!$N27),MIN('Team &amp; Salaries'!$N27,'Team &amp; Salaries'!$P27)),0))))))</f>
        <v>1</v>
      </c>
      <c r="BQ117" s="286">
        <f>IF('Team &amp; Salaries'!$O27="Never",IF(BQ$6&gt;='Team &amp; Salaries'!$M27,MIN('Team &amp; Salaries'!$N27,'Team &amp; Salaries'!$P27),0),IF('Team &amp; Salaries'!$O27="Monthly",IF(BQ$6='Team &amp; Salaries'!$M27,MIN('Team &amp; Salaries'!$N27,'Team &amp; Salaries'!$P27),IF(BQ$6&gt;'Team &amp; Salaries'!$M27,MIN('Team &amp; Salaries'!$P27,BP117+'Team &amp; Salaries'!$N27),0)),IF('Team &amp; Salaries'!$O27="Quarterly",IF(BQ$6='Team &amp; Salaries'!$M27,MIN('Team &amp; Salaries'!$N27,'Team &amp; Salaries'!$P27),IF(BQ$6&gt;'Team &amp; Salaries'!$M27,IFERROR(MIN('Team &amp; Salaries'!$P27,IF(ISNUMBER(BL117),BL117,0)+'Team &amp; Salaries'!$N27),'Team &amp; Salaries'!$N27),0)),IF('Team &amp; Salaries'!$O27="Annually",IF(BQ$6='Team &amp; Salaries'!$M27,MIN('Team &amp; Salaries'!$N27,'Team &amp; Salaries'!$P27),IF(BQ$6&gt;'Team &amp; Salaries'!$M27,IFERROR(MIN('Team &amp; Salaries'!$P27,#REF!+'Team &amp; Salaries'!$N27),MIN('Team &amp; Salaries'!$N27,'Team &amp; Salaries'!$P27)),0))))))</f>
        <v>1</v>
      </c>
      <c r="BR117" s="286">
        <f>IF('Team &amp; Salaries'!$O27="Never",IF(BR$6&gt;='Team &amp; Salaries'!$M27,MIN('Team &amp; Salaries'!$N27,'Team &amp; Salaries'!$P27),0),IF('Team &amp; Salaries'!$O27="Monthly",IF(BR$6='Team &amp; Salaries'!$M27,MIN('Team &amp; Salaries'!$N27,'Team &amp; Salaries'!$P27),IF(BR$6&gt;'Team &amp; Salaries'!$M27,MIN('Team &amp; Salaries'!$P27,BQ117+'Team &amp; Salaries'!$N27),0)),IF('Team &amp; Salaries'!$O27="Quarterly",IF(BR$6='Team &amp; Salaries'!$M27,MIN('Team &amp; Salaries'!$N27,'Team &amp; Salaries'!$P27),IF(BR$6&gt;'Team &amp; Salaries'!$M27,IFERROR(MIN('Team &amp; Salaries'!$P27,IF(ISNUMBER(BM117),BM117,0)+'Team &amp; Salaries'!$N27),'Team &amp; Salaries'!$N27),0)),IF('Team &amp; Salaries'!$O27="Annually",IF(BR$6='Team &amp; Salaries'!$M27,MIN('Team &amp; Salaries'!$N27,'Team &amp; Salaries'!$P27),IF(BR$6&gt;'Team &amp; Salaries'!$M27,IFERROR(MIN('Team &amp; Salaries'!$P27,#REF!+'Team &amp; Salaries'!$N27),MIN('Team &amp; Salaries'!$N27,'Team &amp; Salaries'!$P27)),0))))))</f>
        <v>1</v>
      </c>
      <c r="BS117" s="286">
        <f>IF('Team &amp; Salaries'!$O27="Never",IF(BS$6&gt;='Team &amp; Salaries'!$M27,MIN('Team &amp; Salaries'!$N27,'Team &amp; Salaries'!$P27),0),IF('Team &amp; Salaries'!$O27="Monthly",IF(BS$6='Team &amp; Salaries'!$M27,MIN('Team &amp; Salaries'!$N27,'Team &amp; Salaries'!$P27),IF(BS$6&gt;'Team &amp; Salaries'!$M27,MIN('Team &amp; Salaries'!$P27,BR117+'Team &amp; Salaries'!$N27),0)),IF('Team &amp; Salaries'!$O27="Quarterly",IF(BS$6='Team &amp; Salaries'!$M27,MIN('Team &amp; Salaries'!$N27,'Team &amp; Salaries'!$P27),IF(BS$6&gt;'Team &amp; Salaries'!$M27,IFERROR(MIN('Team &amp; Salaries'!$P27,IF(ISNUMBER(BN117),BN117,0)+'Team &amp; Salaries'!$N27),'Team &amp; Salaries'!$N27),0)),IF('Team &amp; Salaries'!$O27="Annually",IF(BS$6='Team &amp; Salaries'!$M27,MIN('Team &amp; Salaries'!$N27,'Team &amp; Salaries'!$P27),IF(BS$6&gt;'Team &amp; Salaries'!$M27,IFERROR(MIN('Team &amp; Salaries'!$P27,#REF!+'Team &amp; Salaries'!$N27),MIN('Team &amp; Salaries'!$N27,'Team &amp; Salaries'!$P27)),0))))))</f>
        <v>1</v>
      </c>
      <c r="BT117" s="286">
        <f>IF('Team &amp; Salaries'!$O27="Never",IF(BT$6&gt;='Team &amp; Salaries'!$M27,MIN('Team &amp; Salaries'!$N27,'Team &amp; Salaries'!$P27),0),IF('Team &amp; Salaries'!$O27="Monthly",IF(BT$6='Team &amp; Salaries'!$M27,MIN('Team &amp; Salaries'!$N27,'Team &amp; Salaries'!$P27),IF(BT$6&gt;'Team &amp; Salaries'!$M27,MIN('Team &amp; Salaries'!$P27,BS117+'Team &amp; Salaries'!$N27),0)),IF('Team &amp; Salaries'!$O27="Quarterly",IF(BT$6='Team &amp; Salaries'!$M27,MIN('Team &amp; Salaries'!$N27,'Team &amp; Salaries'!$P27),IF(BT$6&gt;'Team &amp; Salaries'!$M27,IFERROR(MIN('Team &amp; Salaries'!$P27,IF(ISNUMBER(BO117),BO117,0)+'Team &amp; Salaries'!$N27),'Team &amp; Salaries'!$N27),0)),IF('Team &amp; Salaries'!$O27="Annually",IF(BT$6='Team &amp; Salaries'!$M27,MIN('Team &amp; Salaries'!$N27,'Team &amp; Salaries'!$P27),IF(BT$6&gt;'Team &amp; Salaries'!$M27,IFERROR(MIN('Team &amp; Salaries'!$P27,#REF!+'Team &amp; Salaries'!$N27),MIN('Team &amp; Salaries'!$N27,'Team &amp; Salaries'!$P27)),0))))))</f>
        <v>1</v>
      </c>
      <c r="BU117" s="286">
        <f>IF('Team &amp; Salaries'!$O27="Never",IF(BU$6&gt;='Team &amp; Salaries'!$M27,MIN('Team &amp; Salaries'!$N27,'Team &amp; Salaries'!$P27),0),IF('Team &amp; Salaries'!$O27="Monthly",IF(BU$6='Team &amp; Salaries'!$M27,MIN('Team &amp; Salaries'!$N27,'Team &amp; Salaries'!$P27),IF(BU$6&gt;'Team &amp; Salaries'!$M27,MIN('Team &amp; Salaries'!$P27,BT117+'Team &amp; Salaries'!$N27),0)),IF('Team &amp; Salaries'!$O27="Quarterly",IF(BU$6='Team &amp; Salaries'!$M27,MIN('Team &amp; Salaries'!$N27,'Team &amp; Salaries'!$P27),IF(BU$6&gt;'Team &amp; Salaries'!$M27,IFERROR(MIN('Team &amp; Salaries'!$P27,IF(ISNUMBER(BP117),BP117,0)+'Team &amp; Salaries'!$N27),'Team &amp; Salaries'!$N27),0)),IF('Team &amp; Salaries'!$O27="Annually",IF(BU$6='Team &amp; Salaries'!$M27,MIN('Team &amp; Salaries'!$N27,'Team &amp; Salaries'!$P27),IF(BU$6&gt;'Team &amp; Salaries'!$M27,IFERROR(MIN('Team &amp; Salaries'!$P27,#REF!+'Team &amp; Salaries'!$N27),MIN('Team &amp; Salaries'!$N27,'Team &amp; Salaries'!$P27)),0))))))</f>
        <v>1</v>
      </c>
      <c r="BV117" s="286">
        <f>IF('Team &amp; Salaries'!$O27="Never",IF(BV$6&gt;='Team &amp; Salaries'!$M27,MIN('Team &amp; Salaries'!$N27,'Team &amp; Salaries'!$P27),0),IF('Team &amp; Salaries'!$O27="Monthly",IF(BV$6='Team &amp; Salaries'!$M27,MIN('Team &amp; Salaries'!$N27,'Team &amp; Salaries'!$P27),IF(BV$6&gt;'Team &amp; Salaries'!$M27,MIN('Team &amp; Salaries'!$P27,BU117+'Team &amp; Salaries'!$N27),0)),IF('Team &amp; Salaries'!$O27="Quarterly",IF(BV$6='Team &amp; Salaries'!$M27,MIN('Team &amp; Salaries'!$N27,'Team &amp; Salaries'!$P27),IF(BV$6&gt;'Team &amp; Salaries'!$M27,IFERROR(MIN('Team &amp; Salaries'!$P27,IF(ISNUMBER(BQ117),BQ117,0)+'Team &amp; Salaries'!$N27),'Team &amp; Salaries'!$N27),0)),IF('Team &amp; Salaries'!$O27="Annually",IF(BV$6='Team &amp; Salaries'!$M27,MIN('Team &amp; Salaries'!$N27,'Team &amp; Salaries'!$P27),IF(BV$6&gt;'Team &amp; Salaries'!$M27,IFERROR(MIN('Team &amp; Salaries'!$P27,#REF!+'Team &amp; Salaries'!$N27),MIN('Team &amp; Salaries'!$N27,'Team &amp; Salaries'!$P27)),0))))))</f>
        <v>1</v>
      </c>
      <c r="BW117" s="286">
        <f>IF('Team &amp; Salaries'!$O27="Never",IF(BW$6&gt;='Team &amp; Salaries'!$M27,MIN('Team &amp; Salaries'!$N27,'Team &amp; Salaries'!$P27),0),IF('Team &amp; Salaries'!$O27="Monthly",IF(BW$6='Team &amp; Salaries'!$M27,MIN('Team &amp; Salaries'!$N27,'Team &amp; Salaries'!$P27),IF(BW$6&gt;'Team &amp; Salaries'!$M27,MIN('Team &amp; Salaries'!$P27,BV117+'Team &amp; Salaries'!$N27),0)),IF('Team &amp; Salaries'!$O27="Quarterly",IF(BW$6='Team &amp; Salaries'!$M27,MIN('Team &amp; Salaries'!$N27,'Team &amp; Salaries'!$P27),IF(BW$6&gt;'Team &amp; Salaries'!$M27,IFERROR(MIN('Team &amp; Salaries'!$P27,IF(ISNUMBER(BR117),BR117,0)+'Team &amp; Salaries'!$N27),'Team &amp; Salaries'!$N27),0)),IF('Team &amp; Salaries'!$O27="Annually",IF(BW$6='Team &amp; Salaries'!$M27,MIN('Team &amp; Salaries'!$N27,'Team &amp; Salaries'!$P27),IF(BW$6&gt;'Team &amp; Salaries'!$M27,IFERROR(MIN('Team &amp; Salaries'!$P27,#REF!+'Team &amp; Salaries'!$N27),MIN('Team &amp; Salaries'!$N27,'Team &amp; Salaries'!$P27)),0))))))</f>
        <v>1</v>
      </c>
      <c r="BX117" s="286">
        <f>IF('Team &amp; Salaries'!$O27="Never",IF(BX$6&gt;='Team &amp; Salaries'!$M27,MIN('Team &amp; Salaries'!$N27,'Team &amp; Salaries'!$P27),0),IF('Team &amp; Salaries'!$O27="Monthly",IF(BX$6='Team &amp; Salaries'!$M27,MIN('Team &amp; Salaries'!$N27,'Team &amp; Salaries'!$P27),IF(BX$6&gt;'Team &amp; Salaries'!$M27,MIN('Team &amp; Salaries'!$P27,BW117+'Team &amp; Salaries'!$N27),0)),IF('Team &amp; Salaries'!$O27="Quarterly",IF(BX$6='Team &amp; Salaries'!$M27,MIN('Team &amp; Salaries'!$N27,'Team &amp; Salaries'!$P27),IF(BX$6&gt;'Team &amp; Salaries'!$M27,IFERROR(MIN('Team &amp; Salaries'!$P27,IF(ISNUMBER(BS117),BS117,0)+'Team &amp; Salaries'!$N27),'Team &amp; Salaries'!$N27),0)),IF('Team &amp; Salaries'!$O27="Annually",IF(BX$6='Team &amp; Salaries'!$M27,MIN('Team &amp; Salaries'!$N27,'Team &amp; Salaries'!$P27),IF(BX$6&gt;'Team &amp; Salaries'!$M27,IFERROR(MIN('Team &amp; Salaries'!$P27,#REF!+'Team &amp; Salaries'!$N27),MIN('Team &amp; Salaries'!$N27,'Team &amp; Salaries'!$P27)),0))))))</f>
        <v>1</v>
      </c>
      <c r="BY117" s="286">
        <f>IF('Team &amp; Salaries'!$O27="Never",IF(BY$6&gt;='Team &amp; Salaries'!$M27,MIN('Team &amp; Salaries'!$N27,'Team &amp; Salaries'!$P27),0),IF('Team &amp; Salaries'!$O27="Monthly",IF(BY$6='Team &amp; Salaries'!$M27,MIN('Team &amp; Salaries'!$N27,'Team &amp; Salaries'!$P27),IF(BY$6&gt;'Team &amp; Salaries'!$M27,MIN('Team &amp; Salaries'!$P27,BX117+'Team &amp; Salaries'!$N27),0)),IF('Team &amp; Salaries'!$O27="Quarterly",IF(BY$6='Team &amp; Salaries'!$M27,MIN('Team &amp; Salaries'!$N27,'Team &amp; Salaries'!$P27),IF(BY$6&gt;'Team &amp; Salaries'!$M27,IFERROR(MIN('Team &amp; Salaries'!$P27,IF(ISNUMBER(BT117),BT117,0)+'Team &amp; Salaries'!$N27),'Team &amp; Salaries'!$N27),0)),IF('Team &amp; Salaries'!$O27="Annually",IF(BY$6='Team &amp; Salaries'!$M27,MIN('Team &amp; Salaries'!$N27,'Team &amp; Salaries'!$P27),IF(BY$6&gt;'Team &amp; Salaries'!$M27,IFERROR(MIN('Team &amp; Salaries'!$P27,#REF!+'Team &amp; Salaries'!$N27),MIN('Team &amp; Salaries'!$N27,'Team &amp; Salaries'!$P27)),0))))))</f>
        <v>1</v>
      </c>
      <c r="BZ117" s="286">
        <f>IF('Team &amp; Salaries'!$O27="Never",IF(BZ$6&gt;='Team &amp; Salaries'!$M27,MIN('Team &amp; Salaries'!$N27,'Team &amp; Salaries'!$P27),0),IF('Team &amp; Salaries'!$O27="Monthly",IF(BZ$6='Team &amp; Salaries'!$M27,MIN('Team &amp; Salaries'!$N27,'Team &amp; Salaries'!$P27),IF(BZ$6&gt;'Team &amp; Salaries'!$M27,MIN('Team &amp; Salaries'!$P27,BY117+'Team &amp; Salaries'!$N27),0)),IF('Team &amp; Salaries'!$O27="Quarterly",IF(BZ$6='Team &amp; Salaries'!$M27,MIN('Team &amp; Salaries'!$N27,'Team &amp; Salaries'!$P27),IF(BZ$6&gt;'Team &amp; Salaries'!$M27,IFERROR(MIN('Team &amp; Salaries'!$P27,IF(ISNUMBER(BU117),BU117,0)+'Team &amp; Salaries'!$N27),'Team &amp; Salaries'!$N27),0)),IF('Team &amp; Salaries'!$O27="Annually",IF(BZ$6='Team &amp; Salaries'!$M27,MIN('Team &amp; Salaries'!$N27,'Team &amp; Salaries'!$P27),IF(BZ$6&gt;'Team &amp; Salaries'!$M27,IFERROR(MIN('Team &amp; Salaries'!$P27,#REF!+'Team &amp; Salaries'!$N27),MIN('Team &amp; Salaries'!$N27,'Team &amp; Salaries'!$P27)),0))))))</f>
        <v>1</v>
      </c>
      <c r="CA117" s="286">
        <f>IF('Team &amp; Salaries'!$O27="Never",IF(CA$6&gt;='Team &amp; Salaries'!$M27,MIN('Team &amp; Salaries'!$N27,'Team &amp; Salaries'!$P27),0),IF('Team &amp; Salaries'!$O27="Monthly",IF(CA$6='Team &amp; Salaries'!$M27,MIN('Team &amp; Salaries'!$N27,'Team &amp; Salaries'!$P27),IF(CA$6&gt;'Team &amp; Salaries'!$M27,MIN('Team &amp; Salaries'!$P27,BZ117+'Team &amp; Salaries'!$N27),0)),IF('Team &amp; Salaries'!$O27="Quarterly",IF(CA$6='Team &amp; Salaries'!$M27,MIN('Team &amp; Salaries'!$N27,'Team &amp; Salaries'!$P27),IF(CA$6&gt;'Team &amp; Salaries'!$M27,IFERROR(MIN('Team &amp; Salaries'!$P27,IF(ISNUMBER(BV117),BV117,0)+'Team &amp; Salaries'!$N27),'Team &amp; Salaries'!$N27),0)),IF('Team &amp; Salaries'!$O27="Annually",IF(CA$6='Team &amp; Salaries'!$M27,MIN('Team &amp; Salaries'!$N27,'Team &amp; Salaries'!$P27),IF(CA$6&gt;'Team &amp; Salaries'!$M27,IFERROR(MIN('Team &amp; Salaries'!$P27,#REF!+'Team &amp; Salaries'!$N27),MIN('Team &amp; Salaries'!$N27,'Team &amp; Salaries'!$P27)),0))))))</f>
        <v>1</v>
      </c>
      <c r="CB117" s="286">
        <f>IF('Team &amp; Salaries'!$O27="Never",IF(CB$6&gt;='Team &amp; Salaries'!$M27,MIN('Team &amp; Salaries'!$N27,'Team &amp; Salaries'!$P27),0),IF('Team &amp; Salaries'!$O27="Monthly",IF(CB$6='Team &amp; Salaries'!$M27,MIN('Team &amp; Salaries'!$N27,'Team &amp; Salaries'!$P27),IF(CB$6&gt;'Team &amp; Salaries'!$M27,MIN('Team &amp; Salaries'!$P27,CA117+'Team &amp; Salaries'!$N27),0)),IF('Team &amp; Salaries'!$O27="Quarterly",IF(CB$6='Team &amp; Salaries'!$M27,MIN('Team &amp; Salaries'!$N27,'Team &amp; Salaries'!$P27),IF(CB$6&gt;'Team &amp; Salaries'!$M27,IFERROR(MIN('Team &amp; Salaries'!$P27,IF(ISNUMBER(BW117),BW117,0)+'Team &amp; Salaries'!$N27),'Team &amp; Salaries'!$N27),0)),IF('Team &amp; Salaries'!$O27="Annually",IF(CB$6='Team &amp; Salaries'!$M27,MIN('Team &amp; Salaries'!$N27,'Team &amp; Salaries'!$P27),IF(CB$6&gt;'Team &amp; Salaries'!$M27,IFERROR(MIN('Team &amp; Salaries'!$P27,#REF!+'Team &amp; Salaries'!$N27),MIN('Team &amp; Salaries'!$N27,'Team &amp; Salaries'!$P27)),0))))))</f>
        <v>1</v>
      </c>
      <c r="CC117" s="286">
        <f>IF('Team &amp; Salaries'!$O27="Never",IF(CC$6&gt;='Team &amp; Salaries'!$M27,MIN('Team &amp; Salaries'!$N27,'Team &amp; Salaries'!$P27),0),IF('Team &amp; Salaries'!$O27="Monthly",IF(CC$6='Team &amp; Salaries'!$M27,MIN('Team &amp; Salaries'!$N27,'Team &amp; Salaries'!$P27),IF(CC$6&gt;'Team &amp; Salaries'!$M27,MIN('Team &amp; Salaries'!$P27,CB117+'Team &amp; Salaries'!$N27),0)),IF('Team &amp; Salaries'!$O27="Quarterly",IF(CC$6='Team &amp; Salaries'!$M27,MIN('Team &amp; Salaries'!$N27,'Team &amp; Salaries'!$P27),IF(CC$6&gt;'Team &amp; Salaries'!$M27,IFERROR(MIN('Team &amp; Salaries'!$P27,IF(ISNUMBER(BX117),BX117,0)+'Team &amp; Salaries'!$N27),'Team &amp; Salaries'!$N27),0)),IF('Team &amp; Salaries'!$O27="Annually",IF(CC$6='Team &amp; Salaries'!$M27,MIN('Team &amp; Salaries'!$N27,'Team &amp; Salaries'!$P27),IF(CC$6&gt;'Team &amp; Salaries'!$M27,IFERROR(MIN('Team &amp; Salaries'!$P27,#REF!+'Team &amp; Salaries'!$N27),MIN('Team &amp; Salaries'!$N27,'Team &amp; Salaries'!$P27)),0))))))</f>
        <v>1</v>
      </c>
      <c r="CD117" s="286">
        <f>IF('Team &amp; Salaries'!$O27="Never",IF(CD$6&gt;='Team &amp; Salaries'!$M27,MIN('Team &amp; Salaries'!$N27,'Team &amp; Salaries'!$P27),0),IF('Team &amp; Salaries'!$O27="Monthly",IF(CD$6='Team &amp; Salaries'!$M27,MIN('Team &amp; Salaries'!$N27,'Team &amp; Salaries'!$P27),IF(CD$6&gt;'Team &amp; Salaries'!$M27,MIN('Team &amp; Salaries'!$P27,CC117+'Team &amp; Salaries'!$N27),0)),IF('Team &amp; Salaries'!$O27="Quarterly",IF(CD$6='Team &amp; Salaries'!$M27,MIN('Team &amp; Salaries'!$N27,'Team &amp; Salaries'!$P27),IF(CD$6&gt;'Team &amp; Salaries'!$M27,IFERROR(MIN('Team &amp; Salaries'!$P27,IF(ISNUMBER(BY117),BY117,0)+'Team &amp; Salaries'!$N27),'Team &amp; Salaries'!$N27),0)),IF('Team &amp; Salaries'!$O27="Annually",IF(CD$6='Team &amp; Salaries'!$M27,MIN('Team &amp; Salaries'!$N27,'Team &amp; Salaries'!$P27),IF(CD$6&gt;'Team &amp; Salaries'!$M27,IFERROR(MIN('Team &amp; Salaries'!$P27,#REF!+'Team &amp; Salaries'!$N27),MIN('Team &amp; Salaries'!$N27,'Team &amp; Salaries'!$P27)),0))))))</f>
        <v>1</v>
      </c>
      <c r="CE117" s="286">
        <f>IF('Team &amp; Salaries'!$O27="Never",IF(CE$6&gt;='Team &amp; Salaries'!$M27,MIN('Team &amp; Salaries'!$N27,'Team &amp; Salaries'!$P27),0),IF('Team &amp; Salaries'!$O27="Monthly",IF(CE$6='Team &amp; Salaries'!$M27,MIN('Team &amp; Salaries'!$N27,'Team &amp; Salaries'!$P27),IF(CE$6&gt;'Team &amp; Salaries'!$M27,MIN('Team &amp; Salaries'!$P27,CD117+'Team &amp; Salaries'!$N27),0)),IF('Team &amp; Salaries'!$O27="Quarterly",IF(CE$6='Team &amp; Salaries'!$M27,MIN('Team &amp; Salaries'!$N27,'Team &amp; Salaries'!$P27),IF(CE$6&gt;'Team &amp; Salaries'!$M27,IFERROR(MIN('Team &amp; Salaries'!$P27,IF(ISNUMBER(BZ117),BZ117,0)+'Team &amp; Salaries'!$N27),'Team &amp; Salaries'!$N27),0)),IF('Team &amp; Salaries'!$O27="Annually",IF(CE$6='Team &amp; Salaries'!$M27,MIN('Team &amp; Salaries'!$N27,'Team &amp; Salaries'!$P27),IF(CE$6&gt;'Team &amp; Salaries'!$M27,IFERROR(MIN('Team &amp; Salaries'!$P27,#REF!+'Team &amp; Salaries'!$N27),MIN('Team &amp; Salaries'!$N27,'Team &amp; Salaries'!$P27)),0))))))</f>
        <v>1</v>
      </c>
      <c r="CF117" s="286">
        <f>IF('Team &amp; Salaries'!$O27="Never",IF(CF$6&gt;='Team &amp; Salaries'!$M27,MIN('Team &amp; Salaries'!$N27,'Team &amp; Salaries'!$P27),0),IF('Team &amp; Salaries'!$O27="Monthly",IF(CF$6='Team &amp; Salaries'!$M27,MIN('Team &amp; Salaries'!$N27,'Team &amp; Salaries'!$P27),IF(CF$6&gt;'Team &amp; Salaries'!$M27,MIN('Team &amp; Salaries'!$P27,CE117+'Team &amp; Salaries'!$N27),0)),IF('Team &amp; Salaries'!$O27="Quarterly",IF(CF$6='Team &amp; Salaries'!$M27,MIN('Team &amp; Salaries'!$N27,'Team &amp; Salaries'!$P27),IF(CF$6&gt;'Team &amp; Salaries'!$M27,IFERROR(MIN('Team &amp; Salaries'!$P27,IF(ISNUMBER(CA117),CA117,0)+'Team &amp; Salaries'!$N27),'Team &amp; Salaries'!$N27),0)),IF('Team &amp; Salaries'!$O27="Annually",IF(CF$6='Team &amp; Salaries'!$M27,MIN('Team &amp; Salaries'!$N27,'Team &amp; Salaries'!$P27),IF(CF$6&gt;'Team &amp; Salaries'!$M27,IFERROR(MIN('Team &amp; Salaries'!$P27,#REF!+'Team &amp; Salaries'!$N27),MIN('Team &amp; Salaries'!$N27,'Team &amp; Salaries'!$P27)),0))))))</f>
        <v>1</v>
      </c>
      <c r="CG117" s="286">
        <f>IF('Team &amp; Salaries'!$O27="Never",IF(CG$6&gt;='Team &amp; Salaries'!$M27,MIN('Team &amp; Salaries'!$N27,'Team &amp; Salaries'!$P27),0),IF('Team &amp; Salaries'!$O27="Monthly",IF(CG$6='Team &amp; Salaries'!$M27,MIN('Team &amp; Salaries'!$N27,'Team &amp; Salaries'!$P27),IF(CG$6&gt;'Team &amp; Salaries'!$M27,MIN('Team &amp; Salaries'!$P27,CF117+'Team &amp; Salaries'!$N27),0)),IF('Team &amp; Salaries'!$O27="Quarterly",IF(CG$6='Team &amp; Salaries'!$M27,MIN('Team &amp; Salaries'!$N27,'Team &amp; Salaries'!$P27),IF(CG$6&gt;'Team &amp; Salaries'!$M27,IFERROR(MIN('Team &amp; Salaries'!$P27,IF(ISNUMBER(CB117),CB117,0)+'Team &amp; Salaries'!$N27),'Team &amp; Salaries'!$N27),0)),IF('Team &amp; Salaries'!$O27="Annually",IF(CG$6='Team &amp; Salaries'!$M27,MIN('Team &amp; Salaries'!$N27,'Team &amp; Salaries'!$P27),IF(CG$6&gt;'Team &amp; Salaries'!$M27,IFERROR(MIN('Team &amp; Salaries'!$P27,#REF!+'Team &amp; Salaries'!$N27),MIN('Team &amp; Salaries'!$N27,'Team &amp; Salaries'!$P27)),0))))))</f>
        <v>1</v>
      </c>
      <c r="CH117" s="286">
        <f>IF('Team &amp; Salaries'!$O27="Never",IF(CH$6&gt;='Team &amp; Salaries'!$M27,MIN('Team &amp; Salaries'!$N27,'Team &amp; Salaries'!$P27),0),IF('Team &amp; Salaries'!$O27="Monthly",IF(CH$6='Team &amp; Salaries'!$M27,MIN('Team &amp; Salaries'!$N27,'Team &amp; Salaries'!$P27),IF(CH$6&gt;'Team &amp; Salaries'!$M27,MIN('Team &amp; Salaries'!$P27,CG117+'Team &amp; Salaries'!$N27),0)),IF('Team &amp; Salaries'!$O27="Quarterly",IF(CH$6='Team &amp; Salaries'!$M27,MIN('Team &amp; Salaries'!$N27,'Team &amp; Salaries'!$P27),IF(CH$6&gt;'Team &amp; Salaries'!$M27,IFERROR(MIN('Team &amp; Salaries'!$P27,IF(ISNUMBER(CC117),CC117,0)+'Team &amp; Salaries'!$N27),'Team &amp; Salaries'!$N27),0)),IF('Team &amp; Salaries'!$O27="Annually",IF(CH$6='Team &amp; Salaries'!$M27,MIN('Team &amp; Salaries'!$N27,'Team &amp; Salaries'!$P27),IF(CH$6&gt;'Team &amp; Salaries'!$M27,IFERROR(MIN('Team &amp; Salaries'!$P27,#REF!+'Team &amp; Salaries'!$N27),MIN('Team &amp; Salaries'!$N27,'Team &amp; Salaries'!$P27)),0))))))</f>
        <v>1</v>
      </c>
      <c r="CI117" s="286">
        <f>IF('Team &amp; Salaries'!$O27="Never",IF(CI$6&gt;='Team &amp; Salaries'!$M27,MIN('Team &amp; Salaries'!$N27,'Team &amp; Salaries'!$P27),0),IF('Team &amp; Salaries'!$O27="Monthly",IF(CI$6='Team &amp; Salaries'!$M27,MIN('Team &amp; Salaries'!$N27,'Team &amp; Salaries'!$P27),IF(CI$6&gt;'Team &amp; Salaries'!$M27,MIN('Team &amp; Salaries'!$P27,CH117+'Team &amp; Salaries'!$N27),0)),IF('Team &amp; Salaries'!$O27="Quarterly",IF(CI$6='Team &amp; Salaries'!$M27,MIN('Team &amp; Salaries'!$N27,'Team &amp; Salaries'!$P27),IF(CI$6&gt;'Team &amp; Salaries'!$M27,IFERROR(MIN('Team &amp; Salaries'!$P27,IF(ISNUMBER(CD117),CD117,0)+'Team &amp; Salaries'!$N27),'Team &amp; Salaries'!$N27),0)),IF('Team &amp; Salaries'!$O27="Annually",IF(CI$6='Team &amp; Salaries'!$M27,MIN('Team &amp; Salaries'!$N27,'Team &amp; Salaries'!$P27),IF(CI$6&gt;'Team &amp; Salaries'!$M27,IFERROR(MIN('Team &amp; Salaries'!$P27,#REF!+'Team &amp; Salaries'!$N27),MIN('Team &amp; Salaries'!$N27,'Team &amp; Salaries'!$P27)),0))))))</f>
        <v>1</v>
      </c>
      <c r="CJ117" s="286">
        <f>IF('Team &amp; Salaries'!$O27="Never",IF(CJ$6&gt;='Team &amp; Salaries'!$M27,MIN('Team &amp; Salaries'!$N27,'Team &amp; Salaries'!$P27),0),IF('Team &amp; Salaries'!$O27="Monthly",IF(CJ$6='Team &amp; Salaries'!$M27,MIN('Team &amp; Salaries'!$N27,'Team &amp; Salaries'!$P27),IF(CJ$6&gt;'Team &amp; Salaries'!$M27,MIN('Team &amp; Salaries'!$P27,CI117+'Team &amp; Salaries'!$N27),0)),IF('Team &amp; Salaries'!$O27="Quarterly",IF(CJ$6='Team &amp; Salaries'!$M27,MIN('Team &amp; Salaries'!$N27,'Team &amp; Salaries'!$P27),IF(CJ$6&gt;'Team &amp; Salaries'!$M27,IFERROR(MIN('Team &amp; Salaries'!$P27,IF(ISNUMBER(CE117),CE117,0)+'Team &amp; Salaries'!$N27),'Team &amp; Salaries'!$N27),0)),IF('Team &amp; Salaries'!$O27="Annually",IF(CJ$6='Team &amp; Salaries'!$M27,MIN('Team &amp; Salaries'!$N27,'Team &amp; Salaries'!$P27),IF(CJ$6&gt;'Team &amp; Salaries'!$M27,IFERROR(MIN('Team &amp; Salaries'!$P27,#REF!+'Team &amp; Salaries'!$N27),MIN('Team &amp; Salaries'!$N27,'Team &amp; Salaries'!$P27)),0))))))</f>
        <v>1</v>
      </c>
      <c r="CK117" s="286">
        <f>IF('Team &amp; Salaries'!$O27="Never",IF(CK$6&gt;='Team &amp; Salaries'!$M27,MIN('Team &amp; Salaries'!$N27,'Team &amp; Salaries'!$P27),0),IF('Team &amp; Salaries'!$O27="Monthly",IF(CK$6='Team &amp; Salaries'!$M27,MIN('Team &amp; Salaries'!$N27,'Team &amp; Salaries'!$P27),IF(CK$6&gt;'Team &amp; Salaries'!$M27,MIN('Team &amp; Salaries'!$P27,CJ117+'Team &amp; Salaries'!$N27),0)),IF('Team &amp; Salaries'!$O27="Quarterly",IF(CK$6='Team &amp; Salaries'!$M27,MIN('Team &amp; Salaries'!$N27,'Team &amp; Salaries'!$P27),IF(CK$6&gt;'Team &amp; Salaries'!$M27,IFERROR(MIN('Team &amp; Salaries'!$P27,IF(ISNUMBER(CF117),CF117,0)+'Team &amp; Salaries'!$N27),'Team &amp; Salaries'!$N27),0)),IF('Team &amp; Salaries'!$O27="Annually",IF(CK$6='Team &amp; Salaries'!$M27,MIN('Team &amp; Salaries'!$N27,'Team &amp; Salaries'!$P27),IF(CK$6&gt;'Team &amp; Salaries'!$M27,IFERROR(MIN('Team &amp; Salaries'!$P27,#REF!+'Team &amp; Salaries'!$N27),MIN('Team &amp; Salaries'!$N27,'Team &amp; Salaries'!$P27)),0))))))</f>
        <v>1</v>
      </c>
      <c r="CL117" s="286">
        <f>IF('Team &amp; Salaries'!$O27="Never",IF(CL$6&gt;='Team &amp; Salaries'!$M27,MIN('Team &amp; Salaries'!$N27,'Team &amp; Salaries'!$P27),0),IF('Team &amp; Salaries'!$O27="Monthly",IF(CL$6='Team &amp; Salaries'!$M27,MIN('Team &amp; Salaries'!$N27,'Team &amp; Salaries'!$P27),IF(CL$6&gt;'Team &amp; Salaries'!$M27,MIN('Team &amp; Salaries'!$P27,CK117+'Team &amp; Salaries'!$N27),0)),IF('Team &amp; Salaries'!$O27="Quarterly",IF(CL$6='Team &amp; Salaries'!$M27,MIN('Team &amp; Salaries'!$N27,'Team &amp; Salaries'!$P27),IF(CL$6&gt;'Team &amp; Salaries'!$M27,IFERROR(MIN('Team &amp; Salaries'!$P27,IF(ISNUMBER(CG117),CG117,0)+'Team &amp; Salaries'!$N27),'Team &amp; Salaries'!$N27),0)),IF('Team &amp; Salaries'!$O27="Annually",IF(CL$6='Team &amp; Salaries'!$M27,MIN('Team &amp; Salaries'!$N27,'Team &amp; Salaries'!$P27),IF(CL$6&gt;'Team &amp; Salaries'!$M27,IFERROR(MIN('Team &amp; Salaries'!$P27,#REF!+'Team &amp; Salaries'!$N27),MIN('Team &amp; Salaries'!$N27,'Team &amp; Salaries'!$P27)),0))))))</f>
        <v>1</v>
      </c>
      <c r="CM117" s="286">
        <f>IF('Team &amp; Salaries'!$O27="Never",IF(CM$6&gt;='Team &amp; Salaries'!$M27,MIN('Team &amp; Salaries'!$N27,'Team &amp; Salaries'!$P27),0),IF('Team &amp; Salaries'!$O27="Monthly",IF(CM$6='Team &amp; Salaries'!$M27,MIN('Team &amp; Salaries'!$N27,'Team &amp; Salaries'!$P27),IF(CM$6&gt;'Team &amp; Salaries'!$M27,MIN('Team &amp; Salaries'!$P27,CL117+'Team &amp; Salaries'!$N27),0)),IF('Team &amp; Salaries'!$O27="Quarterly",IF(CM$6='Team &amp; Salaries'!$M27,MIN('Team &amp; Salaries'!$N27,'Team &amp; Salaries'!$P27),IF(CM$6&gt;'Team &amp; Salaries'!$M27,IFERROR(MIN('Team &amp; Salaries'!$P27,IF(ISNUMBER(CH117),CH117,0)+'Team &amp; Salaries'!$N27),'Team &amp; Salaries'!$N27),0)),IF('Team &amp; Salaries'!$O27="Annually",IF(CM$6='Team &amp; Salaries'!$M27,MIN('Team &amp; Salaries'!$N27,'Team &amp; Salaries'!$P27),IF(CM$6&gt;'Team &amp; Salaries'!$M27,IFERROR(MIN('Team &amp; Salaries'!$P27,#REF!+'Team &amp; Salaries'!$N27),MIN('Team &amp; Salaries'!$N27,'Team &amp; Salaries'!$P27)),0))))))</f>
        <v>1</v>
      </c>
      <c r="CN117" s="286">
        <f>IF('Team &amp; Salaries'!$O27="Never",IF(CN$6&gt;='Team &amp; Salaries'!$M27,MIN('Team &amp; Salaries'!$N27,'Team &amp; Salaries'!$P27),0),IF('Team &amp; Salaries'!$O27="Monthly",IF(CN$6='Team &amp; Salaries'!$M27,MIN('Team &amp; Salaries'!$N27,'Team &amp; Salaries'!$P27),IF(CN$6&gt;'Team &amp; Salaries'!$M27,MIN('Team &amp; Salaries'!$P27,CM117+'Team &amp; Salaries'!$N27),0)),IF('Team &amp; Salaries'!$O27="Quarterly",IF(CN$6='Team &amp; Salaries'!$M27,MIN('Team &amp; Salaries'!$N27,'Team &amp; Salaries'!$P27),IF(CN$6&gt;'Team &amp; Salaries'!$M27,IFERROR(MIN('Team &amp; Salaries'!$P27,IF(ISNUMBER(CI117),CI117,0)+'Team &amp; Salaries'!$N27),'Team &amp; Salaries'!$N27),0)),IF('Team &amp; Salaries'!$O27="Annually",IF(CN$6='Team &amp; Salaries'!$M27,MIN('Team &amp; Salaries'!$N27,'Team &amp; Salaries'!$P27),IF(CN$6&gt;'Team &amp; Salaries'!$M27,IFERROR(MIN('Team &amp; Salaries'!$P27,#REF!+'Team &amp; Salaries'!$N27),MIN('Team &amp; Salaries'!$N27,'Team &amp; Salaries'!$P27)),0))))))</f>
        <v>1</v>
      </c>
      <c r="CO117" s="286">
        <f>IF('Team &amp; Salaries'!$O27="Never",IF(CO$6&gt;='Team &amp; Salaries'!$M27,MIN('Team &amp; Salaries'!$N27,'Team &amp; Salaries'!$P27),0),IF('Team &amp; Salaries'!$O27="Monthly",IF(CO$6='Team &amp; Salaries'!$M27,MIN('Team &amp; Salaries'!$N27,'Team &amp; Salaries'!$P27),IF(CO$6&gt;'Team &amp; Salaries'!$M27,MIN('Team &amp; Salaries'!$P27,CN117+'Team &amp; Salaries'!$N27),0)),IF('Team &amp; Salaries'!$O27="Quarterly",IF(CO$6='Team &amp; Salaries'!$M27,MIN('Team &amp; Salaries'!$N27,'Team &amp; Salaries'!$P27),IF(CO$6&gt;'Team &amp; Salaries'!$M27,IFERROR(MIN('Team &amp; Salaries'!$P27,IF(ISNUMBER(CJ117),CJ117,0)+'Team &amp; Salaries'!$N27),'Team &amp; Salaries'!$N27),0)),IF('Team &amp; Salaries'!$O27="Annually",IF(CO$6='Team &amp; Salaries'!$M27,MIN('Team &amp; Salaries'!$N27,'Team &amp; Salaries'!$P27),IF(CO$6&gt;'Team &amp; Salaries'!$M27,IFERROR(MIN('Team &amp; Salaries'!$P27,#REF!+'Team &amp; Salaries'!$N27),MIN('Team &amp; Salaries'!$N27,'Team &amp; Salaries'!$P27)),0))))))</f>
        <v>1</v>
      </c>
      <c r="CP117" s="286">
        <f>IF('Team &amp; Salaries'!$O27="Never",IF(CP$6&gt;='Team &amp; Salaries'!$M27,MIN('Team &amp; Salaries'!$N27,'Team &amp; Salaries'!$P27),0),IF('Team &amp; Salaries'!$O27="Monthly",IF(CP$6='Team &amp; Salaries'!$M27,MIN('Team &amp; Salaries'!$N27,'Team &amp; Salaries'!$P27),IF(CP$6&gt;'Team &amp; Salaries'!$M27,MIN('Team &amp; Salaries'!$P27,CO117+'Team &amp; Salaries'!$N27),0)),IF('Team &amp; Salaries'!$O27="Quarterly",IF(CP$6='Team &amp; Salaries'!$M27,MIN('Team &amp; Salaries'!$N27,'Team &amp; Salaries'!$P27),IF(CP$6&gt;'Team &amp; Salaries'!$M27,IFERROR(MIN('Team &amp; Salaries'!$P27,IF(ISNUMBER(CK117),CK117,0)+'Team &amp; Salaries'!$N27),'Team &amp; Salaries'!$N27),0)),IF('Team &amp; Salaries'!$O27="Annually",IF(CP$6='Team &amp; Salaries'!$M27,MIN('Team &amp; Salaries'!$N27,'Team &amp; Salaries'!$P27),IF(CP$6&gt;'Team &amp; Salaries'!$M27,IFERROR(MIN('Team &amp; Salaries'!$P27,#REF!+'Team &amp; Salaries'!$N27),MIN('Team &amp; Salaries'!$N27,'Team &amp; Salaries'!$P27)),0))))))</f>
        <v>1</v>
      </c>
      <c r="CQ117" s="286">
        <f>IF('Team &amp; Salaries'!$O27="Never",IF(CQ$6&gt;='Team &amp; Salaries'!$M27,MIN('Team &amp; Salaries'!$N27,'Team &amp; Salaries'!$P27),0),IF('Team &amp; Salaries'!$O27="Monthly",IF(CQ$6='Team &amp; Salaries'!$M27,MIN('Team &amp; Salaries'!$N27,'Team &amp; Salaries'!$P27),IF(CQ$6&gt;'Team &amp; Salaries'!$M27,MIN('Team &amp; Salaries'!$P27,CP117+'Team &amp; Salaries'!$N27),0)),IF('Team &amp; Salaries'!$O27="Quarterly",IF(CQ$6='Team &amp; Salaries'!$M27,MIN('Team &amp; Salaries'!$N27,'Team &amp; Salaries'!$P27),IF(CQ$6&gt;'Team &amp; Salaries'!$M27,IFERROR(MIN('Team &amp; Salaries'!$P27,IF(ISNUMBER(CL117),CL117,0)+'Team &amp; Salaries'!$N27),'Team &amp; Salaries'!$N27),0)),IF('Team &amp; Salaries'!$O27="Annually",IF(CQ$6='Team &amp; Salaries'!$M27,MIN('Team &amp; Salaries'!$N27,'Team &amp; Salaries'!$P27),IF(CQ$6&gt;'Team &amp; Salaries'!$M27,IFERROR(MIN('Team &amp; Salaries'!$P27,#REF!+'Team &amp; Salaries'!$N27),MIN('Team &amp; Salaries'!$N27,'Team &amp; Salaries'!$P27)),0))))))</f>
        <v>1</v>
      </c>
      <c r="CR117" s="286">
        <f>IF('Team &amp; Salaries'!$O27="Never",IF(CR$6&gt;='Team &amp; Salaries'!$M27,MIN('Team &amp; Salaries'!$N27,'Team &amp; Salaries'!$P27),0),IF('Team &amp; Salaries'!$O27="Monthly",IF(CR$6='Team &amp; Salaries'!$M27,MIN('Team &amp; Salaries'!$N27,'Team &amp; Salaries'!$P27),IF(CR$6&gt;'Team &amp; Salaries'!$M27,MIN('Team &amp; Salaries'!$P27,CQ117+'Team &amp; Salaries'!$N27),0)),IF('Team &amp; Salaries'!$O27="Quarterly",IF(CR$6='Team &amp; Salaries'!$M27,MIN('Team &amp; Salaries'!$N27,'Team &amp; Salaries'!$P27),IF(CR$6&gt;'Team &amp; Salaries'!$M27,IFERROR(MIN('Team &amp; Salaries'!$P27,IF(ISNUMBER(CM117),CM117,0)+'Team &amp; Salaries'!$N27),'Team &amp; Salaries'!$N27),0)),IF('Team &amp; Salaries'!$O27="Annually",IF(CR$6='Team &amp; Salaries'!$M27,MIN('Team &amp; Salaries'!$N27,'Team &amp; Salaries'!$P27),IF(CR$6&gt;'Team &amp; Salaries'!$M27,IFERROR(MIN('Team &amp; Salaries'!$P27,#REF!+'Team &amp; Salaries'!$N27),MIN('Team &amp; Salaries'!$N27,'Team &amp; Salaries'!$P27)),0))))))</f>
        <v>1</v>
      </c>
      <c r="CS117" s="286">
        <f>IF('Team &amp; Salaries'!$O27="Never",IF(CS$6&gt;='Team &amp; Salaries'!$M27,MIN('Team &amp; Salaries'!$N27,'Team &amp; Salaries'!$P27),0),IF('Team &amp; Salaries'!$O27="Monthly",IF(CS$6='Team &amp; Salaries'!$M27,MIN('Team &amp; Salaries'!$N27,'Team &amp; Salaries'!$P27),IF(CS$6&gt;'Team &amp; Salaries'!$M27,MIN('Team &amp; Salaries'!$P27,CR117+'Team &amp; Salaries'!$N27),0)),IF('Team &amp; Salaries'!$O27="Quarterly",IF(CS$6='Team &amp; Salaries'!$M27,MIN('Team &amp; Salaries'!$N27,'Team &amp; Salaries'!$P27),IF(CS$6&gt;'Team &amp; Salaries'!$M27,IFERROR(MIN('Team &amp; Salaries'!$P27,IF(ISNUMBER(CN117),CN117,0)+'Team &amp; Salaries'!$N27),'Team &amp; Salaries'!$N27),0)),IF('Team &amp; Salaries'!$O27="Annually",IF(CS$6='Team &amp; Salaries'!$M27,MIN('Team &amp; Salaries'!$N27,'Team &amp; Salaries'!$P27),IF(CS$6&gt;'Team &amp; Salaries'!$M27,IFERROR(MIN('Team &amp; Salaries'!$P27,#REF!+'Team &amp; Salaries'!$N27),MIN('Team &amp; Salaries'!$N27,'Team &amp; Salaries'!$P27)),0))))))</f>
        <v>1</v>
      </c>
      <c r="CT117" s="286">
        <f>IF('Team &amp; Salaries'!$O27="Never",IF(CT$6&gt;='Team &amp; Salaries'!$M27,MIN('Team &amp; Salaries'!$N27,'Team &amp; Salaries'!$P27),0),IF('Team &amp; Salaries'!$O27="Monthly",IF(CT$6='Team &amp; Salaries'!$M27,MIN('Team &amp; Salaries'!$N27,'Team &amp; Salaries'!$P27),IF(CT$6&gt;'Team &amp; Salaries'!$M27,MIN('Team &amp; Salaries'!$P27,CS117+'Team &amp; Salaries'!$N27),0)),IF('Team &amp; Salaries'!$O27="Quarterly",IF(CT$6='Team &amp; Salaries'!$M27,MIN('Team &amp; Salaries'!$N27,'Team &amp; Salaries'!$P27),IF(CT$6&gt;'Team &amp; Salaries'!$M27,IFERROR(MIN('Team &amp; Salaries'!$P27,IF(ISNUMBER(CO117),CO117,0)+'Team &amp; Salaries'!$N27),'Team &amp; Salaries'!$N27),0)),IF('Team &amp; Salaries'!$O27="Annually",IF(CT$6='Team &amp; Salaries'!$M27,MIN('Team &amp; Salaries'!$N27,'Team &amp; Salaries'!$P27),IF(CT$6&gt;'Team &amp; Salaries'!$M27,IFERROR(MIN('Team &amp; Salaries'!$P27,#REF!+'Team &amp; Salaries'!$N27),MIN('Team &amp; Salaries'!$N27,'Team &amp; Salaries'!$P27)),0))))))</f>
        <v>1</v>
      </c>
      <c r="CU117" s="286">
        <f>IF('Team &amp; Salaries'!$O27="Never",IF(CU$6&gt;='Team &amp; Salaries'!$M27,MIN('Team &amp; Salaries'!$N27,'Team &amp; Salaries'!$P27),0),IF('Team &amp; Salaries'!$O27="Monthly",IF(CU$6='Team &amp; Salaries'!$M27,MIN('Team &amp; Salaries'!$N27,'Team &amp; Salaries'!$P27),IF(CU$6&gt;'Team &amp; Salaries'!$M27,MIN('Team &amp; Salaries'!$P27,CT117+'Team &amp; Salaries'!$N27),0)),IF('Team &amp; Salaries'!$O27="Quarterly",IF(CU$6='Team &amp; Salaries'!$M27,MIN('Team &amp; Salaries'!$N27,'Team &amp; Salaries'!$P27),IF(CU$6&gt;'Team &amp; Salaries'!$M27,IFERROR(MIN('Team &amp; Salaries'!$P27,IF(ISNUMBER(CP117),CP117,0)+'Team &amp; Salaries'!$N27),'Team &amp; Salaries'!$N27),0)),IF('Team &amp; Salaries'!$O27="Annually",IF(CU$6='Team &amp; Salaries'!$M27,MIN('Team &amp; Salaries'!$N27,'Team &amp; Salaries'!$P27),IF(CU$6&gt;'Team &amp; Salaries'!$M27,IFERROR(MIN('Team &amp; Salaries'!$P27,#REF!+'Team &amp; Salaries'!$N27),MIN('Team &amp; Salaries'!$N27,'Team &amp; Salaries'!$P27)),0))))))</f>
        <v>1</v>
      </c>
      <c r="CV117" s="286">
        <f>IF('Team &amp; Salaries'!$O27="Never",IF(CV$6&gt;='Team &amp; Salaries'!$M27,MIN('Team &amp; Salaries'!$N27,'Team &amp; Salaries'!$P27),0),IF('Team &amp; Salaries'!$O27="Monthly",IF(CV$6='Team &amp; Salaries'!$M27,MIN('Team &amp; Salaries'!$N27,'Team &amp; Salaries'!$P27),IF(CV$6&gt;'Team &amp; Salaries'!$M27,MIN('Team &amp; Salaries'!$P27,CU117+'Team &amp; Salaries'!$N27),0)),IF('Team &amp; Salaries'!$O27="Quarterly",IF(CV$6='Team &amp; Salaries'!$M27,MIN('Team &amp; Salaries'!$N27,'Team &amp; Salaries'!$P27),IF(CV$6&gt;'Team &amp; Salaries'!$M27,IFERROR(MIN('Team &amp; Salaries'!$P27,IF(ISNUMBER(CQ117),CQ117,0)+'Team &amp; Salaries'!$N27),'Team &amp; Salaries'!$N27),0)),IF('Team &amp; Salaries'!$O27="Annually",IF(CV$6='Team &amp; Salaries'!$M27,MIN('Team &amp; Salaries'!$N27,'Team &amp; Salaries'!$P27),IF(CV$6&gt;'Team &amp; Salaries'!$M27,IFERROR(MIN('Team &amp; Salaries'!$P27,#REF!+'Team &amp; Salaries'!$N27),MIN('Team &amp; Salaries'!$N27,'Team &amp; Salaries'!$P27)),0))))))</f>
        <v>1</v>
      </c>
      <c r="CW117" s="286">
        <f>IF('Team &amp; Salaries'!$O27="Never",IF(CW$6&gt;='Team &amp; Salaries'!$M27,MIN('Team &amp; Salaries'!$N27,'Team &amp; Salaries'!$P27),0),IF('Team &amp; Salaries'!$O27="Monthly",IF(CW$6='Team &amp; Salaries'!$M27,MIN('Team &amp; Salaries'!$N27,'Team &amp; Salaries'!$P27),IF(CW$6&gt;'Team &amp; Salaries'!$M27,MIN('Team &amp; Salaries'!$P27,CV117+'Team &amp; Salaries'!$N27),0)),IF('Team &amp; Salaries'!$O27="Quarterly",IF(CW$6='Team &amp; Salaries'!$M27,MIN('Team &amp; Salaries'!$N27,'Team &amp; Salaries'!$P27),IF(CW$6&gt;'Team &amp; Salaries'!$M27,IFERROR(MIN('Team &amp; Salaries'!$P27,IF(ISNUMBER(CR117),CR117,0)+'Team &amp; Salaries'!$N27),'Team &amp; Salaries'!$N27),0)),IF('Team &amp; Salaries'!$O27="Annually",IF(CW$6='Team &amp; Salaries'!$M27,MIN('Team &amp; Salaries'!$N27,'Team &amp; Salaries'!$P27),IF(CW$6&gt;'Team &amp; Salaries'!$M27,IFERROR(MIN('Team &amp; Salaries'!$P27,#REF!+'Team &amp; Salaries'!$N27),MIN('Team &amp; Salaries'!$N27,'Team &amp; Salaries'!$P27)),0))))))</f>
        <v>1</v>
      </c>
      <c r="CX117" s="286">
        <f>IF('Team &amp; Salaries'!$O27="Never",IF(CX$6&gt;='Team &amp; Salaries'!$M27,MIN('Team &amp; Salaries'!$N27,'Team &amp; Salaries'!$P27),0),IF('Team &amp; Salaries'!$O27="Monthly",IF(CX$6='Team &amp; Salaries'!$M27,MIN('Team &amp; Salaries'!$N27,'Team &amp; Salaries'!$P27),IF(CX$6&gt;'Team &amp; Salaries'!$M27,MIN('Team &amp; Salaries'!$P27,CW117+'Team &amp; Salaries'!$N27),0)),IF('Team &amp; Salaries'!$O27="Quarterly",IF(CX$6='Team &amp; Salaries'!$M27,MIN('Team &amp; Salaries'!$N27,'Team &amp; Salaries'!$P27),IF(CX$6&gt;'Team &amp; Salaries'!$M27,IFERROR(MIN('Team &amp; Salaries'!$P27,IF(ISNUMBER(CS117),CS117,0)+'Team &amp; Salaries'!$N27),'Team &amp; Salaries'!$N27),0)),IF('Team &amp; Salaries'!$O27="Annually",IF(CX$6='Team &amp; Salaries'!$M27,MIN('Team &amp; Salaries'!$N27,'Team &amp; Salaries'!$P27),IF(CX$6&gt;'Team &amp; Salaries'!$M27,IFERROR(MIN('Team &amp; Salaries'!$P27,#REF!+'Team &amp; Salaries'!$N27),MIN('Team &amp; Salaries'!$N27,'Team &amp; Salaries'!$P27)),0))))))</f>
        <v>1</v>
      </c>
      <c r="CY117" s="286">
        <f>IF('Team &amp; Salaries'!$O27="Never",IF(CY$6&gt;='Team &amp; Salaries'!$M27,MIN('Team &amp; Salaries'!$N27,'Team &amp; Salaries'!$P27),0),IF('Team &amp; Salaries'!$O27="Monthly",IF(CY$6='Team &amp; Salaries'!$M27,MIN('Team &amp; Salaries'!$N27,'Team &amp; Salaries'!$P27),IF(CY$6&gt;'Team &amp; Salaries'!$M27,MIN('Team &amp; Salaries'!$P27,CX117+'Team &amp; Salaries'!$N27),0)),IF('Team &amp; Salaries'!$O27="Quarterly",IF(CY$6='Team &amp; Salaries'!$M27,MIN('Team &amp; Salaries'!$N27,'Team &amp; Salaries'!$P27),IF(CY$6&gt;'Team &amp; Salaries'!$M27,IFERROR(MIN('Team &amp; Salaries'!$P27,IF(ISNUMBER(CT117),CT117,0)+'Team &amp; Salaries'!$N27),'Team &amp; Salaries'!$N27),0)),IF('Team &amp; Salaries'!$O27="Annually",IF(CY$6='Team &amp; Salaries'!$M27,MIN('Team &amp; Salaries'!$N27,'Team &amp; Salaries'!$P27),IF(CY$6&gt;'Team &amp; Salaries'!$M27,IFERROR(MIN('Team &amp; Salaries'!$P27,#REF!+'Team &amp; Salaries'!$N27),MIN('Team &amp; Salaries'!$N27,'Team &amp; Salaries'!$P27)),0))))))</f>
        <v>1</v>
      </c>
      <c r="CZ117" s="286">
        <f>IF('Team &amp; Salaries'!$O27="Never",IF(CZ$6&gt;='Team &amp; Salaries'!$M27,MIN('Team &amp; Salaries'!$N27,'Team &amp; Salaries'!$P27),0),IF('Team &amp; Salaries'!$O27="Monthly",IF(CZ$6='Team &amp; Salaries'!$M27,MIN('Team &amp; Salaries'!$N27,'Team &amp; Salaries'!$P27),IF(CZ$6&gt;'Team &amp; Salaries'!$M27,MIN('Team &amp; Salaries'!$P27,CY117+'Team &amp; Salaries'!$N27),0)),IF('Team &amp; Salaries'!$O27="Quarterly",IF(CZ$6='Team &amp; Salaries'!$M27,MIN('Team &amp; Salaries'!$N27,'Team &amp; Salaries'!$P27),IF(CZ$6&gt;'Team &amp; Salaries'!$M27,IFERROR(MIN('Team &amp; Salaries'!$P27,IF(ISNUMBER(CU117),CU117,0)+'Team &amp; Salaries'!$N27),'Team &amp; Salaries'!$N27),0)),IF('Team &amp; Salaries'!$O27="Annually",IF(CZ$6='Team &amp; Salaries'!$M27,MIN('Team &amp; Salaries'!$N27,'Team &amp; Salaries'!$P27),IF(CZ$6&gt;'Team &amp; Salaries'!$M27,IFERROR(MIN('Team &amp; Salaries'!$P27,#REF!+'Team &amp; Salaries'!$N27),MIN('Team &amp; Salaries'!$N27,'Team &amp; Salaries'!$P27)),0))))))</f>
        <v>1</v>
      </c>
      <c r="DA117" s="286">
        <f>IF('Team &amp; Salaries'!$O27="Never",IF(DA$6&gt;='Team &amp; Salaries'!$M27,MIN('Team &amp; Salaries'!$N27,'Team &amp; Salaries'!$P27),0),IF('Team &amp; Salaries'!$O27="Monthly",IF(DA$6='Team &amp; Salaries'!$M27,MIN('Team &amp; Salaries'!$N27,'Team &amp; Salaries'!$P27),IF(DA$6&gt;'Team &amp; Salaries'!$M27,MIN('Team &amp; Salaries'!$P27,CZ117+'Team &amp; Salaries'!$N27),0)),IF('Team &amp; Salaries'!$O27="Quarterly",IF(DA$6='Team &amp; Salaries'!$M27,MIN('Team &amp; Salaries'!$N27,'Team &amp; Salaries'!$P27),IF(DA$6&gt;'Team &amp; Salaries'!$M27,IFERROR(MIN('Team &amp; Salaries'!$P27,IF(ISNUMBER(CV117),CV117,0)+'Team &amp; Salaries'!$N27),'Team &amp; Salaries'!$N27),0)),IF('Team &amp; Salaries'!$O27="Annually",IF(DA$6='Team &amp; Salaries'!$M27,MIN('Team &amp; Salaries'!$N27,'Team &amp; Salaries'!$P27),IF(DA$6&gt;'Team &amp; Salaries'!$M27,IFERROR(MIN('Team &amp; Salaries'!$P27,#REF!+'Team &amp; Salaries'!$N27),MIN('Team &amp; Salaries'!$N27,'Team &amp; Salaries'!$P27)),0))))))</f>
        <v>1</v>
      </c>
      <c r="DB117" s="286">
        <f>IF('Team &amp; Salaries'!$O27="Never",IF(DB$6&gt;='Team &amp; Salaries'!$M27,MIN('Team &amp; Salaries'!$N27,'Team &amp; Salaries'!$P27),0),IF('Team &amp; Salaries'!$O27="Monthly",IF(DB$6='Team &amp; Salaries'!$M27,MIN('Team &amp; Salaries'!$N27,'Team &amp; Salaries'!$P27),IF(DB$6&gt;'Team &amp; Salaries'!$M27,MIN('Team &amp; Salaries'!$P27,DA117+'Team &amp; Salaries'!$N27),0)),IF('Team &amp; Salaries'!$O27="Quarterly",IF(DB$6='Team &amp; Salaries'!$M27,MIN('Team &amp; Salaries'!$N27,'Team &amp; Salaries'!$P27),IF(DB$6&gt;'Team &amp; Salaries'!$M27,IFERROR(MIN('Team &amp; Salaries'!$P27,IF(ISNUMBER(CW117),CW117,0)+'Team &amp; Salaries'!$N27),'Team &amp; Salaries'!$N27),0)),IF('Team &amp; Salaries'!$O27="Annually",IF(DB$6='Team &amp; Salaries'!$M27,MIN('Team &amp; Salaries'!$N27,'Team &amp; Salaries'!$P27),IF(DB$6&gt;'Team &amp; Salaries'!$M27,IFERROR(MIN('Team &amp; Salaries'!$P27,#REF!+'Team &amp; Salaries'!$N27),MIN('Team &amp; Salaries'!$N27,'Team &amp; Salaries'!$P27)),0))))))</f>
        <v>1</v>
      </c>
      <c r="DC117" s="286">
        <f>IF('Team &amp; Salaries'!$O27="Never",IF(DC$6&gt;='Team &amp; Salaries'!$M27,MIN('Team &amp; Salaries'!$N27,'Team &amp; Salaries'!$P27),0),IF('Team &amp; Salaries'!$O27="Monthly",IF(DC$6='Team &amp; Salaries'!$M27,MIN('Team &amp; Salaries'!$N27,'Team &amp; Salaries'!$P27),IF(DC$6&gt;'Team &amp; Salaries'!$M27,MIN('Team &amp; Salaries'!$P27,DB117+'Team &amp; Salaries'!$N27),0)),IF('Team &amp; Salaries'!$O27="Quarterly",IF(DC$6='Team &amp; Salaries'!$M27,MIN('Team &amp; Salaries'!$N27,'Team &amp; Salaries'!$P27),IF(DC$6&gt;'Team &amp; Salaries'!$M27,IFERROR(MIN('Team &amp; Salaries'!$P27,IF(ISNUMBER(CX117),CX117,0)+'Team &amp; Salaries'!$N27),'Team &amp; Salaries'!$N27),0)),IF('Team &amp; Salaries'!$O27="Annually",IF(DC$6='Team &amp; Salaries'!$M27,MIN('Team &amp; Salaries'!$N27,'Team &amp; Salaries'!$P27),IF(DC$6&gt;'Team &amp; Salaries'!$M27,IFERROR(MIN('Team &amp; Salaries'!$P27,#REF!+'Team &amp; Salaries'!$N27),MIN('Team &amp; Salaries'!$N27,'Team &amp; Salaries'!$P27)),0))))))</f>
        <v>1</v>
      </c>
      <c r="DD117" s="286">
        <f>IF('Team &amp; Salaries'!$O27="Never",IF(DD$6&gt;='Team &amp; Salaries'!$M27,MIN('Team &amp; Salaries'!$N27,'Team &amp; Salaries'!$P27),0),IF('Team &amp; Salaries'!$O27="Monthly",IF(DD$6='Team &amp; Salaries'!$M27,MIN('Team &amp; Salaries'!$N27,'Team &amp; Salaries'!$P27),IF(DD$6&gt;'Team &amp; Salaries'!$M27,MIN('Team &amp; Salaries'!$P27,DC117+'Team &amp; Salaries'!$N27),0)),IF('Team &amp; Salaries'!$O27="Quarterly",IF(DD$6='Team &amp; Salaries'!$M27,MIN('Team &amp; Salaries'!$N27,'Team &amp; Salaries'!$P27),IF(DD$6&gt;'Team &amp; Salaries'!$M27,IFERROR(MIN('Team &amp; Salaries'!$P27,IF(ISNUMBER(CY117),CY117,0)+'Team &amp; Salaries'!$N27),'Team &amp; Salaries'!$N27),0)),IF('Team &amp; Salaries'!$O27="Annually",IF(DD$6='Team &amp; Salaries'!$M27,MIN('Team &amp; Salaries'!$N27,'Team &amp; Salaries'!$P27),IF(DD$6&gt;'Team &amp; Salaries'!$M27,IFERROR(MIN('Team &amp; Salaries'!$P27,#REF!+'Team &amp; Salaries'!$N27),MIN('Team &amp; Salaries'!$N27,'Team &amp; Salaries'!$P27)),0))))))</f>
        <v>1</v>
      </c>
      <c r="DE117" s="286">
        <f>IF('Team &amp; Salaries'!$O27="Never",IF(DE$6&gt;='Team &amp; Salaries'!$M27,MIN('Team &amp; Salaries'!$N27,'Team &amp; Salaries'!$P27),0),IF('Team &amp; Salaries'!$O27="Monthly",IF(DE$6='Team &amp; Salaries'!$M27,MIN('Team &amp; Salaries'!$N27,'Team &amp; Salaries'!$P27),IF(DE$6&gt;'Team &amp; Salaries'!$M27,MIN('Team &amp; Salaries'!$P27,DD117+'Team &amp; Salaries'!$N27),0)),IF('Team &amp; Salaries'!$O27="Quarterly",IF(DE$6='Team &amp; Salaries'!$M27,MIN('Team &amp; Salaries'!$N27,'Team &amp; Salaries'!$P27),IF(DE$6&gt;'Team &amp; Salaries'!$M27,IFERROR(MIN('Team &amp; Salaries'!$P27,IF(ISNUMBER(CZ117),CZ117,0)+'Team &amp; Salaries'!$N27),'Team &amp; Salaries'!$N27),0)),IF('Team &amp; Salaries'!$O27="Annually",IF(DE$6='Team &amp; Salaries'!$M27,MIN('Team &amp; Salaries'!$N27,'Team &amp; Salaries'!$P27),IF(DE$6&gt;'Team &amp; Salaries'!$M27,IFERROR(MIN('Team &amp; Salaries'!$P27,#REF!+'Team &amp; Salaries'!$N27),MIN('Team &amp; Salaries'!$N27,'Team &amp; Salaries'!$P27)),0))))))</f>
        <v>1</v>
      </c>
      <c r="DF117" s="286">
        <f>IF('Team &amp; Salaries'!$O27="Never",IF(DF$6&gt;='Team &amp; Salaries'!$M27,MIN('Team &amp; Salaries'!$N27,'Team &amp; Salaries'!$P27),0),IF('Team &amp; Salaries'!$O27="Monthly",IF(DF$6='Team &amp; Salaries'!$M27,MIN('Team &amp; Salaries'!$N27,'Team &amp; Salaries'!$P27),IF(DF$6&gt;'Team &amp; Salaries'!$M27,MIN('Team &amp; Salaries'!$P27,DE117+'Team &amp; Salaries'!$N27),0)),IF('Team &amp; Salaries'!$O27="Quarterly",IF(DF$6='Team &amp; Salaries'!$M27,MIN('Team &amp; Salaries'!$N27,'Team &amp; Salaries'!$P27),IF(DF$6&gt;'Team &amp; Salaries'!$M27,IFERROR(MIN('Team &amp; Salaries'!$P27,IF(ISNUMBER(DA117),DA117,0)+'Team &amp; Salaries'!$N27),'Team &amp; Salaries'!$N27),0)),IF('Team &amp; Salaries'!$O27="Annually",IF(DF$6='Team &amp; Salaries'!$M27,MIN('Team &amp; Salaries'!$N27,'Team &amp; Salaries'!$P27),IF(DF$6&gt;'Team &amp; Salaries'!$M27,IFERROR(MIN('Team &amp; Salaries'!$P27,#REF!+'Team &amp; Salaries'!$N27),MIN('Team &amp; Salaries'!$N27,'Team &amp; Salaries'!$P27)),0))))))</f>
        <v>1</v>
      </c>
      <c r="DG117" s="286">
        <f>IF('Team &amp; Salaries'!$O27="Never",IF(DG$6&gt;='Team &amp; Salaries'!$M27,MIN('Team &amp; Salaries'!$N27,'Team &amp; Salaries'!$P27),0),IF('Team &amp; Salaries'!$O27="Monthly",IF(DG$6='Team &amp; Salaries'!$M27,MIN('Team &amp; Salaries'!$N27,'Team &amp; Salaries'!$P27),IF(DG$6&gt;'Team &amp; Salaries'!$M27,MIN('Team &amp; Salaries'!$P27,DF117+'Team &amp; Salaries'!$N27),0)),IF('Team &amp; Salaries'!$O27="Quarterly",IF(DG$6='Team &amp; Salaries'!$M27,MIN('Team &amp; Salaries'!$N27,'Team &amp; Salaries'!$P27),IF(DG$6&gt;'Team &amp; Salaries'!$M27,IFERROR(MIN('Team &amp; Salaries'!$P27,IF(ISNUMBER(DB117),DB117,0)+'Team &amp; Salaries'!$N27),'Team &amp; Salaries'!$N27),0)),IF('Team &amp; Salaries'!$O27="Annually",IF(DG$6='Team &amp; Salaries'!$M27,MIN('Team &amp; Salaries'!$N27,'Team &amp; Salaries'!$P27),IF(DG$6&gt;'Team &amp; Salaries'!$M27,IFERROR(MIN('Team &amp; Salaries'!$P27,#REF!+'Team &amp; Salaries'!$N27),MIN('Team &amp; Salaries'!$N27,'Team &amp; Salaries'!$P27)),0))))))</f>
        <v>1</v>
      </c>
      <c r="DH117" s="286">
        <f>IF('Team &amp; Salaries'!$O27="Never",IF(DH$6&gt;='Team &amp; Salaries'!$M27,MIN('Team &amp; Salaries'!$N27,'Team &amp; Salaries'!$P27),0),IF('Team &amp; Salaries'!$O27="Monthly",IF(DH$6='Team &amp; Salaries'!$M27,MIN('Team &amp; Salaries'!$N27,'Team &amp; Salaries'!$P27),IF(DH$6&gt;'Team &amp; Salaries'!$M27,MIN('Team &amp; Salaries'!$P27,DG117+'Team &amp; Salaries'!$N27),0)),IF('Team &amp; Salaries'!$O27="Quarterly",IF(DH$6='Team &amp; Salaries'!$M27,MIN('Team &amp; Salaries'!$N27,'Team &amp; Salaries'!$P27),IF(DH$6&gt;'Team &amp; Salaries'!$M27,IFERROR(MIN('Team &amp; Salaries'!$P27,IF(ISNUMBER(DC117),DC117,0)+'Team &amp; Salaries'!$N27),'Team &amp; Salaries'!$N27),0)),IF('Team &amp; Salaries'!$O27="Annually",IF(DH$6='Team &amp; Salaries'!$M27,MIN('Team &amp; Salaries'!$N27,'Team &amp; Salaries'!$P27),IF(DH$6&gt;'Team &amp; Salaries'!$M27,IFERROR(MIN('Team &amp; Salaries'!$P27,#REF!+'Team &amp; Salaries'!$N27),MIN('Team &amp; Salaries'!$N27,'Team &amp; Salaries'!$P27)),0))))))</f>
        <v>1</v>
      </c>
      <c r="DI117" s="286">
        <f>IF('Team &amp; Salaries'!$O27="Never",IF(DI$6&gt;='Team &amp; Salaries'!$M27,MIN('Team &amp; Salaries'!$N27,'Team &amp; Salaries'!$P27),0),IF('Team &amp; Salaries'!$O27="Monthly",IF(DI$6='Team &amp; Salaries'!$M27,MIN('Team &amp; Salaries'!$N27,'Team &amp; Salaries'!$P27),IF(DI$6&gt;'Team &amp; Salaries'!$M27,MIN('Team &amp; Salaries'!$P27,DH117+'Team &amp; Salaries'!$N27),0)),IF('Team &amp; Salaries'!$O27="Quarterly",IF(DI$6='Team &amp; Salaries'!$M27,MIN('Team &amp; Salaries'!$N27,'Team &amp; Salaries'!$P27),IF(DI$6&gt;'Team &amp; Salaries'!$M27,IFERROR(MIN('Team &amp; Salaries'!$P27,IF(ISNUMBER(DD117),DD117,0)+'Team &amp; Salaries'!$N27),'Team &amp; Salaries'!$N27),0)),IF('Team &amp; Salaries'!$O27="Annually",IF(DI$6='Team &amp; Salaries'!$M27,MIN('Team &amp; Salaries'!$N27,'Team &amp; Salaries'!$P27),IF(DI$6&gt;'Team &amp; Salaries'!$M27,IFERROR(MIN('Team &amp; Salaries'!$P27,#REF!+'Team &amp; Salaries'!$N27),MIN('Team &amp; Salaries'!$N27,'Team &amp; Salaries'!$P27)),0))))))</f>
        <v>1</v>
      </c>
    </row>
    <row r="118" spans="1:113" s="147" customFormat="1" ht="16">
      <c r="A118" s="114" t="str">
        <f>'Team &amp; Salaries'!A28</f>
        <v>Mobile Dev</v>
      </c>
      <c r="B118" s="114"/>
      <c r="C118" s="114"/>
      <c r="D118" s="285"/>
      <c r="E118" s="361" t="s">
        <v>193</v>
      </c>
      <c r="F118" s="286">
        <f>IF('Team &amp; Salaries'!$O28="Never",IF(F$6&gt;='Team &amp; Salaries'!$M28,MIN('Team &amp; Salaries'!$N28,'Team &amp; Salaries'!$P28),0),IF('Team &amp; Salaries'!$O28="Monthly",IF(F$6='Team &amp; Salaries'!$M28,MIN('Team &amp; Salaries'!$N28,'Team &amp; Salaries'!$P28),IF(F$6&gt;'Team &amp; Salaries'!$M28,MIN('Team &amp; Salaries'!$P28,E118+'Team &amp; Salaries'!$N28),0)),IF('Team &amp; Salaries'!$O28="Quarterly",IF(F$6='Team &amp; Salaries'!$M28,MIN('Team &amp; Salaries'!$N28,'Team &amp; Salaries'!$P28),IF(F$6&gt;'Team &amp; Salaries'!$M28,IFERROR(MIN('Team &amp; Salaries'!$P28,IF(ISNUMBER(A118),A118,0)+'Team &amp; Salaries'!$N28),'Team &amp; Salaries'!$N28),0)),IF('Team &amp; Salaries'!$O28="Annually",IF(F$6='Team &amp; Salaries'!$M28,MIN('Team &amp; Salaries'!$N28,'Team &amp; Salaries'!$P28),IF(F$6&gt;'Team &amp; Salaries'!$M28,IFERROR(MIN('Team &amp; Salaries'!$P28,#REF!+'Team &amp; Salaries'!$N28),MIN('Team &amp; Salaries'!$N28,'Team &amp; Salaries'!$P28)),0))))))</f>
        <v>0</v>
      </c>
      <c r="G118" s="286">
        <f>IF('Team &amp; Salaries'!$O28="Never",IF(G$6&gt;='Team &amp; Salaries'!$M28,MIN('Team &amp; Salaries'!$N28,'Team &amp; Salaries'!$P28),0),IF('Team &amp; Salaries'!$O28="Monthly",IF(G$6='Team &amp; Salaries'!$M28,MIN('Team &amp; Salaries'!$N28,'Team &amp; Salaries'!$P28),IF(G$6&gt;'Team &amp; Salaries'!$M28,MIN('Team &amp; Salaries'!$P28,F118+'Team &amp; Salaries'!$N28),0)),IF('Team &amp; Salaries'!$O28="Quarterly",IF(G$6='Team &amp; Salaries'!$M28,MIN('Team &amp; Salaries'!$N28,'Team &amp; Salaries'!$P28),IF(G$6&gt;'Team &amp; Salaries'!$M28,IFERROR(MIN('Team &amp; Salaries'!$P28,IF(ISNUMBER(B118),B118,0)+'Team &amp; Salaries'!$N28),'Team &amp; Salaries'!$N28),0)),IF('Team &amp; Salaries'!$O28="Annually",IF(G$6='Team &amp; Salaries'!$M28,MIN('Team &amp; Salaries'!$N28,'Team &amp; Salaries'!$P28),IF(G$6&gt;'Team &amp; Salaries'!$M28,IFERROR(MIN('Team &amp; Salaries'!$P28,#REF!+'Team &amp; Salaries'!$N28),MIN('Team &amp; Salaries'!$N28,'Team &amp; Salaries'!$P28)),0))))))</f>
        <v>0</v>
      </c>
      <c r="H118" s="286">
        <f>IF('Team &amp; Salaries'!$O28="Never",IF(H$6&gt;='Team &amp; Salaries'!$M28,MIN('Team &amp; Salaries'!$N28,'Team &amp; Salaries'!$P28),0),IF('Team &amp; Salaries'!$O28="Monthly",IF(H$6='Team &amp; Salaries'!$M28,MIN('Team &amp; Salaries'!$N28,'Team &amp; Salaries'!$P28),IF(H$6&gt;'Team &amp; Salaries'!$M28,MIN('Team &amp; Salaries'!$P28,G118+'Team &amp; Salaries'!$N28),0)),IF('Team &amp; Salaries'!$O28="Quarterly",IF(H$6='Team &amp; Salaries'!$M28,MIN('Team &amp; Salaries'!$N28,'Team &amp; Salaries'!$P28),IF(H$6&gt;'Team &amp; Salaries'!$M28,IFERROR(MIN('Team &amp; Salaries'!$P28,IF(ISNUMBER(C118),C118,0)+'Team &amp; Salaries'!$N28),'Team &amp; Salaries'!$N28),0)),IF('Team &amp; Salaries'!$O28="Annually",IF(H$6='Team &amp; Salaries'!$M28,MIN('Team &amp; Salaries'!$N28,'Team &amp; Salaries'!$P28),IF(H$6&gt;'Team &amp; Salaries'!$M28,IFERROR(MIN('Team &amp; Salaries'!$P28,#REF!+'Team &amp; Salaries'!$N28),MIN('Team &amp; Salaries'!$N28,'Team &amp; Salaries'!$P28)),0))))))</f>
        <v>0</v>
      </c>
      <c r="I118" s="286">
        <f>IF('Team &amp; Salaries'!$O28="Never",IF(I$6&gt;='Team &amp; Salaries'!$M28,MIN('Team &amp; Salaries'!$N28,'Team &amp; Salaries'!$P28),0),IF('Team &amp; Salaries'!$O28="Monthly",IF(I$6='Team &amp; Salaries'!$M28,MIN('Team &amp; Salaries'!$N28,'Team &amp; Salaries'!$P28),IF(I$6&gt;'Team &amp; Salaries'!$M28,MIN('Team &amp; Salaries'!$P28,H118+'Team &amp; Salaries'!$N28),0)),IF('Team &amp; Salaries'!$O28="Quarterly",IF(I$6='Team &amp; Salaries'!$M28,MIN('Team &amp; Salaries'!$N28,'Team &amp; Salaries'!$P28),IF(I$6&gt;'Team &amp; Salaries'!$M28,IFERROR(MIN('Team &amp; Salaries'!$P28,IF(ISNUMBER(D118),D118,0)+'Team &amp; Salaries'!$N28),'Team &amp; Salaries'!$N28),0)),IF('Team &amp; Salaries'!$O28="Annually",IF(I$6='Team &amp; Salaries'!$M28,MIN('Team &amp; Salaries'!$N28,'Team &amp; Salaries'!$P28),IF(I$6&gt;'Team &amp; Salaries'!$M28,IFERROR(MIN('Team &amp; Salaries'!$P28,#REF!+'Team &amp; Salaries'!$N28),MIN('Team &amp; Salaries'!$N28,'Team &amp; Salaries'!$P28)),0))))))</f>
        <v>0</v>
      </c>
      <c r="J118" s="286">
        <f>IF('Team &amp; Salaries'!$O28="Never",IF(J$6&gt;='Team &amp; Salaries'!$M28,MIN('Team &amp; Salaries'!$N28,'Team &amp; Salaries'!$P28),0),IF('Team &amp; Salaries'!$O28="Monthly",IF(J$6='Team &amp; Salaries'!$M28,MIN('Team &amp; Salaries'!$N28,'Team &amp; Salaries'!$P28),IF(J$6&gt;'Team &amp; Salaries'!$M28,MIN('Team &amp; Salaries'!$P28,I118+'Team &amp; Salaries'!$N28),0)),IF('Team &amp; Salaries'!$O28="Quarterly",IF(J$6='Team &amp; Salaries'!$M28,MIN('Team &amp; Salaries'!$N28,'Team &amp; Salaries'!$P28),IF(J$6&gt;'Team &amp; Salaries'!$M28,IFERROR(MIN('Team &amp; Salaries'!$P28,IF(ISNUMBER(E118),E118,0)+'Team &amp; Salaries'!$N28),'Team &amp; Salaries'!$N28),0)),IF('Team &amp; Salaries'!$O28="Annually",IF(J$6='Team &amp; Salaries'!$M28,MIN('Team &amp; Salaries'!$N28,'Team &amp; Salaries'!$P28),IF(J$6&gt;'Team &amp; Salaries'!$M28,IFERROR(MIN('Team &amp; Salaries'!$P28,#REF!+'Team &amp; Salaries'!$N28),MIN('Team &amp; Salaries'!$N28,'Team &amp; Salaries'!$P28)),0))))))</f>
        <v>0</v>
      </c>
      <c r="K118" s="286">
        <f>IF('Team &amp; Salaries'!$O28="Never",IF(K$6&gt;='Team &amp; Salaries'!$M28,MIN('Team &amp; Salaries'!$N28,'Team &amp; Salaries'!$P28),0),IF('Team &amp; Salaries'!$O28="Monthly",IF(K$6='Team &amp; Salaries'!$M28,MIN('Team &amp; Salaries'!$N28,'Team &amp; Salaries'!$P28),IF(K$6&gt;'Team &amp; Salaries'!$M28,MIN('Team &amp; Salaries'!$P28,J118+'Team &amp; Salaries'!$N28),0)),IF('Team &amp; Salaries'!$O28="Quarterly",IF(K$6='Team &amp; Salaries'!$M28,MIN('Team &amp; Salaries'!$N28,'Team &amp; Salaries'!$P28),IF(K$6&gt;'Team &amp; Salaries'!$M28,IFERROR(MIN('Team &amp; Salaries'!$P28,IF(ISNUMBER(F118),F118,0)+'Team &amp; Salaries'!$N28),'Team &amp; Salaries'!$N28),0)),IF('Team &amp; Salaries'!$O28="Annually",IF(K$6='Team &amp; Salaries'!$M28,MIN('Team &amp; Salaries'!$N28,'Team &amp; Salaries'!$P28),IF(K$6&gt;'Team &amp; Salaries'!$M28,IFERROR(MIN('Team &amp; Salaries'!$P28,#REF!+'Team &amp; Salaries'!$N28),MIN('Team &amp; Salaries'!$N28,'Team &amp; Salaries'!$P28)),0))))))</f>
        <v>0</v>
      </c>
      <c r="L118" s="286">
        <f>IF('Team &amp; Salaries'!$O28="Never",IF(L$6&gt;='Team &amp; Salaries'!$M28,MIN('Team &amp; Salaries'!$N28,'Team &amp; Salaries'!$P28),0),IF('Team &amp; Salaries'!$O28="Monthly",IF(L$6='Team &amp; Salaries'!$M28,MIN('Team &amp; Salaries'!$N28,'Team &amp; Salaries'!$P28),IF(L$6&gt;'Team &amp; Salaries'!$M28,MIN('Team &amp; Salaries'!$P28,K118+'Team &amp; Salaries'!$N28),0)),IF('Team &amp; Salaries'!$O28="Quarterly",IF(L$6='Team &amp; Salaries'!$M28,MIN('Team &amp; Salaries'!$N28,'Team &amp; Salaries'!$P28),IF(L$6&gt;'Team &amp; Salaries'!$M28,IFERROR(MIN('Team &amp; Salaries'!$P28,IF(ISNUMBER(G118),G118,0)+'Team &amp; Salaries'!$N28),'Team &amp; Salaries'!$N28),0)),IF('Team &amp; Salaries'!$O28="Annually",IF(L$6='Team &amp; Salaries'!$M28,MIN('Team &amp; Salaries'!$N28,'Team &amp; Salaries'!$P28),IF(L$6&gt;'Team &amp; Salaries'!$M28,IFERROR(MIN('Team &amp; Salaries'!$P28,#REF!+'Team &amp; Salaries'!$N28),MIN('Team &amp; Salaries'!$N28,'Team &amp; Salaries'!$P28)),0))))))</f>
        <v>0</v>
      </c>
      <c r="M118" s="286">
        <f>IF('Team &amp; Salaries'!$O28="Never",IF(M$6&gt;='Team &amp; Salaries'!$M28,MIN('Team &amp; Salaries'!$N28,'Team &amp; Salaries'!$P28),0),IF('Team &amp; Salaries'!$O28="Monthly",IF(M$6='Team &amp; Salaries'!$M28,MIN('Team &amp; Salaries'!$N28,'Team &amp; Salaries'!$P28),IF(M$6&gt;'Team &amp; Salaries'!$M28,MIN('Team &amp; Salaries'!$P28,L118+'Team &amp; Salaries'!$N28),0)),IF('Team &amp; Salaries'!$O28="Quarterly",IF(M$6='Team &amp; Salaries'!$M28,MIN('Team &amp; Salaries'!$N28,'Team &amp; Salaries'!$P28),IF(M$6&gt;'Team &amp; Salaries'!$M28,IFERROR(MIN('Team &amp; Salaries'!$P28,IF(ISNUMBER(H118),H118,0)+'Team &amp; Salaries'!$N28),'Team &amp; Salaries'!$N28),0)),IF('Team &amp; Salaries'!$O28="Annually",IF(M$6='Team &amp; Salaries'!$M28,MIN('Team &amp; Salaries'!$N28,'Team &amp; Salaries'!$P28),IF(M$6&gt;'Team &amp; Salaries'!$M28,IFERROR(MIN('Team &amp; Salaries'!$P28,#REF!+'Team &amp; Salaries'!$N28),MIN('Team &amp; Salaries'!$N28,'Team &amp; Salaries'!$P28)),0))))))</f>
        <v>0</v>
      </c>
      <c r="N118" s="286">
        <f>IF('Team &amp; Salaries'!$O28="Never",IF(N$6&gt;='Team &amp; Salaries'!$M28,MIN('Team &amp; Salaries'!$N28,'Team &amp; Salaries'!$P28),0),IF('Team &amp; Salaries'!$O28="Monthly",IF(N$6='Team &amp; Salaries'!$M28,MIN('Team &amp; Salaries'!$N28,'Team &amp; Salaries'!$P28),IF(N$6&gt;'Team &amp; Salaries'!$M28,MIN('Team &amp; Salaries'!$P28,M118+'Team &amp; Salaries'!$N28),0)),IF('Team &amp; Salaries'!$O28="Quarterly",IF(N$6='Team &amp; Salaries'!$M28,MIN('Team &amp; Salaries'!$N28,'Team &amp; Salaries'!$P28),IF(N$6&gt;'Team &amp; Salaries'!$M28,IFERROR(MIN('Team &amp; Salaries'!$P28,IF(ISNUMBER(I118),I118,0)+'Team &amp; Salaries'!$N28),'Team &amp; Salaries'!$N28),0)),IF('Team &amp; Salaries'!$O28="Annually",IF(N$6='Team &amp; Salaries'!$M28,MIN('Team &amp; Salaries'!$N28,'Team &amp; Salaries'!$P28),IF(N$6&gt;'Team &amp; Salaries'!$M28,IFERROR(MIN('Team &amp; Salaries'!$P28,#REF!+'Team &amp; Salaries'!$N28),MIN('Team &amp; Salaries'!$N28,'Team &amp; Salaries'!$P28)),0))))))</f>
        <v>0</v>
      </c>
      <c r="O118" s="286">
        <f>IF('Team &amp; Salaries'!$O28="Never",IF(O$6&gt;='Team &amp; Salaries'!$M28,MIN('Team &amp; Salaries'!$N28,'Team &amp; Salaries'!$P28),0),IF('Team &amp; Salaries'!$O28="Monthly",IF(O$6='Team &amp; Salaries'!$M28,MIN('Team &amp; Salaries'!$N28,'Team &amp; Salaries'!$P28),IF(O$6&gt;'Team &amp; Salaries'!$M28,MIN('Team &amp; Salaries'!$P28,N118+'Team &amp; Salaries'!$N28),0)),IF('Team &amp; Salaries'!$O28="Quarterly",IF(O$6='Team &amp; Salaries'!$M28,MIN('Team &amp; Salaries'!$N28,'Team &amp; Salaries'!$P28),IF(O$6&gt;'Team &amp; Salaries'!$M28,IFERROR(MIN('Team &amp; Salaries'!$P28,IF(ISNUMBER(J118),J118,0)+'Team &amp; Salaries'!$N28),'Team &amp; Salaries'!$N28),0)),IF('Team &amp; Salaries'!$O28="Annually",IF(O$6='Team &amp; Salaries'!$M28,MIN('Team &amp; Salaries'!$N28,'Team &amp; Salaries'!$P28),IF(O$6&gt;'Team &amp; Salaries'!$M28,IFERROR(MIN('Team &amp; Salaries'!$P28,#REF!+'Team &amp; Salaries'!$N28),MIN('Team &amp; Salaries'!$N28,'Team &amp; Salaries'!$P28)),0))))))</f>
        <v>0</v>
      </c>
      <c r="P118" s="286">
        <f>IF('Team &amp; Salaries'!$O28="Never",IF(P$6&gt;='Team &amp; Salaries'!$M28,MIN('Team &amp; Salaries'!$N28,'Team &amp; Salaries'!$P28),0),IF('Team &amp; Salaries'!$O28="Monthly",IF(P$6='Team &amp; Salaries'!$M28,MIN('Team &amp; Salaries'!$N28,'Team &amp; Salaries'!$P28),IF(P$6&gt;'Team &amp; Salaries'!$M28,MIN('Team &amp; Salaries'!$P28,O118+'Team &amp; Salaries'!$N28),0)),IF('Team &amp; Salaries'!$O28="Quarterly",IF(P$6='Team &amp; Salaries'!$M28,MIN('Team &amp; Salaries'!$N28,'Team &amp; Salaries'!$P28),IF(P$6&gt;'Team &amp; Salaries'!$M28,IFERROR(MIN('Team &amp; Salaries'!$P28,IF(ISNUMBER(K118),K118,0)+'Team &amp; Salaries'!$N28),'Team &amp; Salaries'!$N28),0)),IF('Team &amp; Salaries'!$O28="Annually",IF(P$6='Team &amp; Salaries'!$M28,MIN('Team &amp; Salaries'!$N28,'Team &amp; Salaries'!$P28),IF(P$6&gt;'Team &amp; Salaries'!$M28,IFERROR(MIN('Team &amp; Salaries'!$P28,#REF!+'Team &amp; Salaries'!$N28),MIN('Team &amp; Salaries'!$N28,'Team &amp; Salaries'!$P28)),0))))))</f>
        <v>0</v>
      </c>
      <c r="Q118" s="286">
        <f>IF('Team &amp; Salaries'!$O28="Never",IF(Q$6&gt;='Team &amp; Salaries'!$M28,MIN('Team &amp; Salaries'!$N28,'Team &amp; Salaries'!$P28),0),IF('Team &amp; Salaries'!$O28="Monthly",IF(Q$6='Team &amp; Salaries'!$M28,MIN('Team &amp; Salaries'!$N28,'Team &amp; Salaries'!$P28),IF(Q$6&gt;'Team &amp; Salaries'!$M28,MIN('Team &amp; Salaries'!$P28,P118+'Team &amp; Salaries'!$N28),0)),IF('Team &amp; Salaries'!$O28="Quarterly",IF(Q$6='Team &amp; Salaries'!$M28,MIN('Team &amp; Salaries'!$N28,'Team &amp; Salaries'!$P28),IF(Q$6&gt;'Team &amp; Salaries'!$M28,IFERROR(MIN('Team &amp; Salaries'!$P28,IF(ISNUMBER(L118),L118,0)+'Team &amp; Salaries'!$N28),'Team &amp; Salaries'!$N28),0)),IF('Team &amp; Salaries'!$O28="Annually",IF(Q$6='Team &amp; Salaries'!$M28,MIN('Team &amp; Salaries'!$N28,'Team &amp; Salaries'!$P28),IF(Q$6&gt;'Team &amp; Salaries'!$M28,IFERROR(MIN('Team &amp; Salaries'!$P28,#REF!+'Team &amp; Salaries'!$N28),MIN('Team &amp; Salaries'!$N28,'Team &amp; Salaries'!$P28)),0))))))</f>
        <v>0</v>
      </c>
      <c r="R118" s="286">
        <f>IF('Team &amp; Salaries'!$O28="Never",IF(R$6&gt;='Team &amp; Salaries'!$M28,MIN('Team &amp; Salaries'!$N28,'Team &amp; Salaries'!$P28),0),IF('Team &amp; Salaries'!$O28="Monthly",IF(R$6='Team &amp; Salaries'!$M28,MIN('Team &amp; Salaries'!$N28,'Team &amp; Salaries'!$P28),IF(R$6&gt;'Team &amp; Salaries'!$M28,MIN('Team &amp; Salaries'!$P28,Q118+'Team &amp; Salaries'!$N28),0)),IF('Team &amp; Salaries'!$O28="Quarterly",IF(R$6='Team &amp; Salaries'!$M28,MIN('Team &amp; Salaries'!$N28,'Team &amp; Salaries'!$P28),IF(R$6&gt;'Team &amp; Salaries'!$M28,IFERROR(MIN('Team &amp; Salaries'!$P28,IF(ISNUMBER(M118),M118,0)+'Team &amp; Salaries'!$N28),'Team &amp; Salaries'!$N28),0)),IF('Team &amp; Salaries'!$O28="Annually",IF(R$6='Team &amp; Salaries'!$M28,MIN('Team &amp; Salaries'!$N28,'Team &amp; Salaries'!$P28),IF(R$6&gt;'Team &amp; Salaries'!$M28,IFERROR(MIN('Team &amp; Salaries'!$P28,#REF!+'Team &amp; Salaries'!$N28),MIN('Team &amp; Salaries'!$N28,'Team &amp; Salaries'!$P28)),0))))))</f>
        <v>0</v>
      </c>
      <c r="S118" s="286">
        <f>IF('Team &amp; Salaries'!$O28="Never",IF(S$6&gt;='Team &amp; Salaries'!$M28,MIN('Team &amp; Salaries'!$N28,'Team &amp; Salaries'!$P28),0),IF('Team &amp; Salaries'!$O28="Monthly",IF(S$6='Team &amp; Salaries'!$M28,MIN('Team &amp; Salaries'!$N28,'Team &amp; Salaries'!$P28),IF(S$6&gt;'Team &amp; Salaries'!$M28,MIN('Team &amp; Salaries'!$P28,R118+'Team &amp; Salaries'!$N28),0)),IF('Team &amp; Salaries'!$O28="Quarterly",IF(S$6='Team &amp; Salaries'!$M28,MIN('Team &amp; Salaries'!$N28,'Team &amp; Salaries'!$P28),IF(S$6&gt;'Team &amp; Salaries'!$M28,IFERROR(MIN('Team &amp; Salaries'!$P28,IF(ISNUMBER(N118),N118,0)+'Team &amp; Salaries'!$N28),'Team &amp; Salaries'!$N28),0)),IF('Team &amp; Salaries'!$O28="Annually",IF(S$6='Team &amp; Salaries'!$M28,MIN('Team &amp; Salaries'!$N28,'Team &amp; Salaries'!$P28),IF(S$6&gt;'Team &amp; Salaries'!$M28,IFERROR(MIN('Team &amp; Salaries'!$P28,#REF!+'Team &amp; Salaries'!$N28),MIN('Team &amp; Salaries'!$N28,'Team &amp; Salaries'!$P28)),0))))))</f>
        <v>0</v>
      </c>
      <c r="T118" s="286">
        <f>IF('Team &amp; Salaries'!$O28="Never",IF(T$6&gt;='Team &amp; Salaries'!$M28,MIN('Team &amp; Salaries'!$N28,'Team &amp; Salaries'!$P28),0),IF('Team &amp; Salaries'!$O28="Monthly",IF(T$6='Team &amp; Salaries'!$M28,MIN('Team &amp; Salaries'!$N28,'Team &amp; Salaries'!$P28),IF(T$6&gt;'Team &amp; Salaries'!$M28,MIN('Team &amp; Salaries'!$P28,S118+'Team &amp; Salaries'!$N28),0)),IF('Team &amp; Salaries'!$O28="Quarterly",IF(T$6='Team &amp; Salaries'!$M28,MIN('Team &amp; Salaries'!$N28,'Team &amp; Salaries'!$P28),IF(T$6&gt;'Team &amp; Salaries'!$M28,IFERROR(MIN('Team &amp; Salaries'!$P28,IF(ISNUMBER(O118),O118,0)+'Team &amp; Salaries'!$N28),'Team &amp; Salaries'!$N28),0)),IF('Team &amp; Salaries'!$O28="Annually",IF(T$6='Team &amp; Salaries'!$M28,MIN('Team &amp; Salaries'!$N28,'Team &amp; Salaries'!$P28),IF(T$6&gt;'Team &amp; Salaries'!$M28,IFERROR(MIN('Team &amp; Salaries'!$P28,#REF!+'Team &amp; Salaries'!$N28),MIN('Team &amp; Salaries'!$N28,'Team &amp; Salaries'!$P28)),0))))))</f>
        <v>0</v>
      </c>
      <c r="U118" s="286">
        <f>IF('Team &amp; Salaries'!$O28="Never",IF(U$6&gt;='Team &amp; Salaries'!$M28,MIN('Team &amp; Salaries'!$N28,'Team &amp; Salaries'!$P28),0),IF('Team &amp; Salaries'!$O28="Monthly",IF(U$6='Team &amp; Salaries'!$M28,MIN('Team &amp; Salaries'!$N28,'Team &amp; Salaries'!$P28),IF(U$6&gt;'Team &amp; Salaries'!$M28,MIN('Team &amp; Salaries'!$P28,T118+'Team &amp; Salaries'!$N28),0)),IF('Team &amp; Salaries'!$O28="Quarterly",IF(U$6='Team &amp; Salaries'!$M28,MIN('Team &amp; Salaries'!$N28,'Team &amp; Salaries'!$P28),IF(U$6&gt;'Team &amp; Salaries'!$M28,IFERROR(MIN('Team &amp; Salaries'!$P28,IF(ISNUMBER(P118),P118,0)+'Team &amp; Salaries'!$N28),'Team &amp; Salaries'!$N28),0)),IF('Team &amp; Salaries'!$O28="Annually",IF(U$6='Team &amp; Salaries'!$M28,MIN('Team &amp; Salaries'!$N28,'Team &amp; Salaries'!$P28),IF(U$6&gt;'Team &amp; Salaries'!$M28,IFERROR(MIN('Team &amp; Salaries'!$P28,#REF!+'Team &amp; Salaries'!$N28),MIN('Team &amp; Salaries'!$N28,'Team &amp; Salaries'!$P28)),0))))))</f>
        <v>0</v>
      </c>
      <c r="V118" s="286">
        <f>IF('Team &amp; Salaries'!$O28="Never",IF(V$6&gt;='Team &amp; Salaries'!$M28,MIN('Team &amp; Salaries'!$N28,'Team &amp; Salaries'!$P28),0),IF('Team &amp; Salaries'!$O28="Monthly",IF(V$6='Team &amp; Salaries'!$M28,MIN('Team &amp; Salaries'!$N28,'Team &amp; Salaries'!$P28),IF(V$6&gt;'Team &amp; Salaries'!$M28,MIN('Team &amp; Salaries'!$P28,U118+'Team &amp; Salaries'!$N28),0)),IF('Team &amp; Salaries'!$O28="Quarterly",IF(V$6='Team &amp; Salaries'!$M28,MIN('Team &amp; Salaries'!$N28,'Team &amp; Salaries'!$P28),IF(V$6&gt;'Team &amp; Salaries'!$M28,IFERROR(MIN('Team &amp; Salaries'!$P28,IF(ISNUMBER(Q118),Q118,0)+'Team &amp; Salaries'!$N28),'Team &amp; Salaries'!$N28),0)),IF('Team &amp; Salaries'!$O28="Annually",IF(V$6='Team &amp; Salaries'!$M28,MIN('Team &amp; Salaries'!$N28,'Team &amp; Salaries'!$P28),IF(V$6&gt;'Team &amp; Salaries'!$M28,IFERROR(MIN('Team &amp; Salaries'!$P28,#REF!+'Team &amp; Salaries'!$N28),MIN('Team &amp; Salaries'!$N28,'Team &amp; Salaries'!$P28)),0))))))</f>
        <v>0</v>
      </c>
      <c r="W118" s="286">
        <f>IF('Team &amp; Salaries'!$O28="Never",IF(W$6&gt;='Team &amp; Salaries'!$M28,MIN('Team &amp; Salaries'!$N28,'Team &amp; Salaries'!$P28),0),IF('Team &amp; Salaries'!$O28="Monthly",IF(W$6='Team &amp; Salaries'!$M28,MIN('Team &amp; Salaries'!$N28,'Team &amp; Salaries'!$P28),IF(W$6&gt;'Team &amp; Salaries'!$M28,MIN('Team &amp; Salaries'!$P28,V118+'Team &amp; Salaries'!$N28),0)),IF('Team &amp; Salaries'!$O28="Quarterly",IF(W$6='Team &amp; Salaries'!$M28,MIN('Team &amp; Salaries'!$N28,'Team &amp; Salaries'!$P28),IF(W$6&gt;'Team &amp; Salaries'!$M28,IFERROR(MIN('Team &amp; Salaries'!$P28,IF(ISNUMBER(R118),R118,0)+'Team &amp; Salaries'!$N28),'Team &amp; Salaries'!$N28),0)),IF('Team &amp; Salaries'!$O28="Annually",IF(W$6='Team &amp; Salaries'!$M28,MIN('Team &amp; Salaries'!$N28,'Team &amp; Salaries'!$P28),IF(W$6&gt;'Team &amp; Salaries'!$M28,IFERROR(MIN('Team &amp; Salaries'!$P28,#REF!+'Team &amp; Salaries'!$N28),MIN('Team &amp; Salaries'!$N28,'Team &amp; Salaries'!$P28)),0))))))</f>
        <v>0</v>
      </c>
      <c r="X118" s="286">
        <f>IF('Team &amp; Salaries'!$O28="Never",IF(X$6&gt;='Team &amp; Salaries'!$M28,MIN('Team &amp; Salaries'!$N28,'Team &amp; Salaries'!$P28),0),IF('Team &amp; Salaries'!$O28="Monthly",IF(X$6='Team &amp; Salaries'!$M28,MIN('Team &amp; Salaries'!$N28,'Team &amp; Salaries'!$P28),IF(X$6&gt;'Team &amp; Salaries'!$M28,MIN('Team &amp; Salaries'!$P28,W118+'Team &amp; Salaries'!$N28),0)),IF('Team &amp; Salaries'!$O28="Quarterly",IF(X$6='Team &amp; Salaries'!$M28,MIN('Team &amp; Salaries'!$N28,'Team &amp; Salaries'!$P28),IF(X$6&gt;'Team &amp; Salaries'!$M28,IFERROR(MIN('Team &amp; Salaries'!$P28,IF(ISNUMBER(S118),S118,0)+'Team &amp; Salaries'!$N28),'Team &amp; Salaries'!$N28),0)),IF('Team &amp; Salaries'!$O28="Annually",IF(X$6='Team &amp; Salaries'!$M28,MIN('Team &amp; Salaries'!$N28,'Team &amp; Salaries'!$P28),IF(X$6&gt;'Team &amp; Salaries'!$M28,IFERROR(MIN('Team &amp; Salaries'!$P28,#REF!+'Team &amp; Salaries'!$N28),MIN('Team &amp; Salaries'!$N28,'Team &amp; Salaries'!$P28)),0))))))</f>
        <v>0</v>
      </c>
      <c r="Y118" s="286">
        <f>IF('Team &amp; Salaries'!$O28="Never",IF(Y$6&gt;='Team &amp; Salaries'!$M28,MIN('Team &amp; Salaries'!$N28,'Team &amp; Salaries'!$P28),0),IF('Team &amp; Salaries'!$O28="Monthly",IF(Y$6='Team &amp; Salaries'!$M28,MIN('Team &amp; Salaries'!$N28,'Team &amp; Salaries'!$P28),IF(Y$6&gt;'Team &amp; Salaries'!$M28,MIN('Team &amp; Salaries'!$P28,X118+'Team &amp; Salaries'!$N28),0)),IF('Team &amp; Salaries'!$O28="Quarterly",IF(Y$6='Team &amp; Salaries'!$M28,MIN('Team &amp; Salaries'!$N28,'Team &amp; Salaries'!$P28),IF(Y$6&gt;'Team &amp; Salaries'!$M28,IFERROR(MIN('Team &amp; Salaries'!$P28,IF(ISNUMBER(T118),T118,0)+'Team &amp; Salaries'!$N28),'Team &amp; Salaries'!$N28),0)),IF('Team &amp; Salaries'!$O28="Annually",IF(Y$6='Team &amp; Salaries'!$M28,MIN('Team &amp; Salaries'!$N28,'Team &amp; Salaries'!$P28),IF(Y$6&gt;'Team &amp; Salaries'!$M28,IFERROR(MIN('Team &amp; Salaries'!$P28,#REF!+'Team &amp; Salaries'!$N28),MIN('Team &amp; Salaries'!$N28,'Team &amp; Salaries'!$P28)),0))))))</f>
        <v>0</v>
      </c>
      <c r="Z118" s="286">
        <f>IF('Team &amp; Salaries'!$O28="Never",IF(Z$6&gt;='Team &amp; Salaries'!$M28,MIN('Team &amp; Salaries'!$N28,'Team &amp; Salaries'!$P28),0),IF('Team &amp; Salaries'!$O28="Monthly",IF(Z$6='Team &amp; Salaries'!$M28,MIN('Team &amp; Salaries'!$N28,'Team &amp; Salaries'!$P28),IF(Z$6&gt;'Team &amp; Salaries'!$M28,MIN('Team &amp; Salaries'!$P28,Y118+'Team &amp; Salaries'!$N28),0)),IF('Team &amp; Salaries'!$O28="Quarterly",IF(Z$6='Team &amp; Salaries'!$M28,MIN('Team &amp; Salaries'!$N28,'Team &amp; Salaries'!$P28),IF(Z$6&gt;'Team &amp; Salaries'!$M28,IFERROR(MIN('Team &amp; Salaries'!$P28,IF(ISNUMBER(U118),U118,0)+'Team &amp; Salaries'!$N28),'Team &amp; Salaries'!$N28),0)),IF('Team &amp; Salaries'!$O28="Annually",IF(Z$6='Team &amp; Salaries'!$M28,MIN('Team &amp; Salaries'!$N28,'Team &amp; Salaries'!$P28),IF(Z$6&gt;'Team &amp; Salaries'!$M28,IFERROR(MIN('Team &amp; Salaries'!$P28,#REF!+'Team &amp; Salaries'!$N28),MIN('Team &amp; Salaries'!$N28,'Team &amp; Salaries'!$P28)),0))))))</f>
        <v>0</v>
      </c>
      <c r="AA118" s="286">
        <f>IF('Team &amp; Salaries'!$O28="Never",IF(AA$6&gt;='Team &amp; Salaries'!$M28,MIN('Team &amp; Salaries'!$N28,'Team &amp; Salaries'!$P28),0),IF('Team &amp; Salaries'!$O28="Monthly",IF(AA$6='Team &amp; Salaries'!$M28,MIN('Team &amp; Salaries'!$N28,'Team &amp; Salaries'!$P28),IF(AA$6&gt;'Team &amp; Salaries'!$M28,MIN('Team &amp; Salaries'!$P28,Z118+'Team &amp; Salaries'!$N28),0)),IF('Team &amp; Salaries'!$O28="Quarterly",IF(AA$6='Team &amp; Salaries'!$M28,MIN('Team &amp; Salaries'!$N28,'Team &amp; Salaries'!$P28),IF(AA$6&gt;'Team &amp; Salaries'!$M28,IFERROR(MIN('Team &amp; Salaries'!$P28,IF(ISNUMBER(V118),V118,0)+'Team &amp; Salaries'!$N28),'Team &amp; Salaries'!$N28),0)),IF('Team &amp; Salaries'!$O28="Annually",IF(AA$6='Team &amp; Salaries'!$M28,MIN('Team &amp; Salaries'!$N28,'Team &amp; Salaries'!$P28),IF(AA$6&gt;'Team &amp; Salaries'!$M28,IFERROR(MIN('Team &amp; Salaries'!$P28,#REF!+'Team &amp; Salaries'!$N28),MIN('Team &amp; Salaries'!$N28,'Team &amp; Salaries'!$P28)),0))))))</f>
        <v>0</v>
      </c>
      <c r="AB118" s="286">
        <f>IF('Team &amp; Salaries'!$O28="Never",IF(AB$6&gt;='Team &amp; Salaries'!$M28,MIN('Team &amp; Salaries'!$N28,'Team &amp; Salaries'!$P28),0),IF('Team &amp; Salaries'!$O28="Monthly",IF(AB$6='Team &amp; Salaries'!$M28,MIN('Team &amp; Salaries'!$N28,'Team &amp; Salaries'!$P28),IF(AB$6&gt;'Team &amp; Salaries'!$M28,MIN('Team &amp; Salaries'!$P28,AA118+'Team &amp; Salaries'!$N28),0)),IF('Team &amp; Salaries'!$O28="Quarterly",IF(AB$6='Team &amp; Salaries'!$M28,MIN('Team &amp; Salaries'!$N28,'Team &amp; Salaries'!$P28),IF(AB$6&gt;'Team &amp; Salaries'!$M28,IFERROR(MIN('Team &amp; Salaries'!$P28,IF(ISNUMBER(W118),W118,0)+'Team &amp; Salaries'!$N28),'Team &amp; Salaries'!$N28),0)),IF('Team &amp; Salaries'!$O28="Annually",IF(AB$6='Team &amp; Salaries'!$M28,MIN('Team &amp; Salaries'!$N28,'Team &amp; Salaries'!$P28),IF(AB$6&gt;'Team &amp; Salaries'!$M28,IFERROR(MIN('Team &amp; Salaries'!$P28,#REF!+'Team &amp; Salaries'!$N28),MIN('Team &amp; Salaries'!$N28,'Team &amp; Salaries'!$P28)),0))))))</f>
        <v>0</v>
      </c>
      <c r="AC118" s="286">
        <f>IF('Team &amp; Salaries'!$O28="Never",IF(AC$6&gt;='Team &amp; Salaries'!$M28,MIN('Team &amp; Salaries'!$N28,'Team &amp; Salaries'!$P28),0),IF('Team &amp; Salaries'!$O28="Monthly",IF(AC$6='Team &amp; Salaries'!$M28,MIN('Team &amp; Salaries'!$N28,'Team &amp; Salaries'!$P28),IF(AC$6&gt;'Team &amp; Salaries'!$M28,MIN('Team &amp; Salaries'!$P28,AB118+'Team &amp; Salaries'!$N28),0)),IF('Team &amp; Salaries'!$O28="Quarterly",IF(AC$6='Team &amp; Salaries'!$M28,MIN('Team &amp; Salaries'!$N28,'Team &amp; Salaries'!$P28),IF(AC$6&gt;'Team &amp; Salaries'!$M28,IFERROR(MIN('Team &amp; Salaries'!$P28,IF(ISNUMBER(X118),X118,0)+'Team &amp; Salaries'!$N28),'Team &amp; Salaries'!$N28),0)),IF('Team &amp; Salaries'!$O28="Annually",IF(AC$6='Team &amp; Salaries'!$M28,MIN('Team &amp; Salaries'!$N28,'Team &amp; Salaries'!$P28),IF(AC$6&gt;'Team &amp; Salaries'!$M28,IFERROR(MIN('Team &amp; Salaries'!$P28,#REF!+'Team &amp; Salaries'!$N28),MIN('Team &amp; Salaries'!$N28,'Team &amp; Salaries'!$P28)),0))))))</f>
        <v>0</v>
      </c>
      <c r="AD118" s="286">
        <f>IF('Team &amp; Salaries'!$O28="Never",IF(AD$6&gt;='Team &amp; Salaries'!$M28,MIN('Team &amp; Salaries'!$N28,'Team &amp; Salaries'!$P28),0),IF('Team &amp; Salaries'!$O28="Monthly",IF(AD$6='Team &amp; Salaries'!$M28,MIN('Team &amp; Salaries'!$N28,'Team &amp; Salaries'!$P28),IF(AD$6&gt;'Team &amp; Salaries'!$M28,MIN('Team &amp; Salaries'!$P28,AC118+'Team &amp; Salaries'!$N28),0)),IF('Team &amp; Salaries'!$O28="Quarterly",IF(AD$6='Team &amp; Salaries'!$M28,MIN('Team &amp; Salaries'!$N28,'Team &amp; Salaries'!$P28),IF(AD$6&gt;'Team &amp; Salaries'!$M28,IFERROR(MIN('Team &amp; Salaries'!$P28,IF(ISNUMBER(Y118),Y118,0)+'Team &amp; Salaries'!$N28),'Team &amp; Salaries'!$N28),0)),IF('Team &amp; Salaries'!$O28="Annually",IF(AD$6='Team &amp; Salaries'!$M28,MIN('Team &amp; Salaries'!$N28,'Team &amp; Salaries'!$P28),IF(AD$6&gt;'Team &amp; Salaries'!$M28,IFERROR(MIN('Team &amp; Salaries'!$P28,#REF!+'Team &amp; Salaries'!$N28),MIN('Team &amp; Salaries'!$N28,'Team &amp; Salaries'!$P28)),0))))))</f>
        <v>0</v>
      </c>
      <c r="AE118" s="286">
        <f>IF('Team &amp; Salaries'!$O28="Never",IF(AE$6&gt;='Team &amp; Salaries'!$M28,MIN('Team &amp; Salaries'!$N28,'Team &amp; Salaries'!$P28),0),IF('Team &amp; Salaries'!$O28="Monthly",IF(AE$6='Team &amp; Salaries'!$M28,MIN('Team &amp; Salaries'!$N28,'Team &amp; Salaries'!$P28),IF(AE$6&gt;'Team &amp; Salaries'!$M28,MIN('Team &amp; Salaries'!$P28,AD118+'Team &amp; Salaries'!$N28),0)),IF('Team &amp; Salaries'!$O28="Quarterly",IF(AE$6='Team &amp; Salaries'!$M28,MIN('Team &amp; Salaries'!$N28,'Team &amp; Salaries'!$P28),IF(AE$6&gt;'Team &amp; Salaries'!$M28,IFERROR(MIN('Team &amp; Salaries'!$P28,IF(ISNUMBER(Z118),Z118,0)+'Team &amp; Salaries'!$N28),'Team &amp; Salaries'!$N28),0)),IF('Team &amp; Salaries'!$O28="Annually",IF(AE$6='Team &amp; Salaries'!$M28,MIN('Team &amp; Salaries'!$N28,'Team &amp; Salaries'!$P28),IF(AE$6&gt;'Team &amp; Salaries'!$M28,IFERROR(MIN('Team &amp; Salaries'!$P28,#REF!+'Team &amp; Salaries'!$N28),MIN('Team &amp; Salaries'!$N28,'Team &amp; Salaries'!$P28)),0))))))</f>
        <v>0</v>
      </c>
      <c r="AF118" s="286">
        <f>IF('Team &amp; Salaries'!$O28="Never",IF(AF$6&gt;='Team &amp; Salaries'!$M28,MIN('Team &amp; Salaries'!$N28,'Team &amp; Salaries'!$P28),0),IF('Team &amp; Salaries'!$O28="Monthly",IF(AF$6='Team &amp; Salaries'!$M28,MIN('Team &amp; Salaries'!$N28,'Team &amp; Salaries'!$P28),IF(AF$6&gt;'Team &amp; Salaries'!$M28,MIN('Team &amp; Salaries'!$P28,AE118+'Team &amp; Salaries'!$N28),0)),IF('Team &amp; Salaries'!$O28="Quarterly",IF(AF$6='Team &amp; Salaries'!$M28,MIN('Team &amp; Salaries'!$N28,'Team &amp; Salaries'!$P28),IF(AF$6&gt;'Team &amp; Salaries'!$M28,IFERROR(MIN('Team &amp; Salaries'!$P28,IF(ISNUMBER(AA118),AA118,0)+'Team &amp; Salaries'!$N28),'Team &amp; Salaries'!$N28),0)),IF('Team &amp; Salaries'!$O28="Annually",IF(AF$6='Team &amp; Salaries'!$M28,MIN('Team &amp; Salaries'!$N28,'Team &amp; Salaries'!$P28),IF(AF$6&gt;'Team &amp; Salaries'!$M28,IFERROR(MIN('Team &amp; Salaries'!$P28,#REF!+'Team &amp; Salaries'!$N28),MIN('Team &amp; Salaries'!$N28,'Team &amp; Salaries'!$P28)),0))))))</f>
        <v>0</v>
      </c>
      <c r="AG118" s="286">
        <f>IF('Team &amp; Salaries'!$O28="Never",IF(AG$6&gt;='Team &amp; Salaries'!$M28,MIN('Team &amp; Salaries'!$N28,'Team &amp; Salaries'!$P28),0),IF('Team &amp; Salaries'!$O28="Monthly",IF(AG$6='Team &amp; Salaries'!$M28,MIN('Team &amp; Salaries'!$N28,'Team &amp; Salaries'!$P28),IF(AG$6&gt;'Team &amp; Salaries'!$M28,MIN('Team &amp; Salaries'!$P28,AF118+'Team &amp; Salaries'!$N28),0)),IF('Team &amp; Salaries'!$O28="Quarterly",IF(AG$6='Team &amp; Salaries'!$M28,MIN('Team &amp; Salaries'!$N28,'Team &amp; Salaries'!$P28),IF(AG$6&gt;'Team &amp; Salaries'!$M28,IFERROR(MIN('Team &amp; Salaries'!$P28,IF(ISNUMBER(AB118),AB118,0)+'Team &amp; Salaries'!$N28),'Team &amp; Salaries'!$N28),0)),IF('Team &amp; Salaries'!$O28="Annually",IF(AG$6='Team &amp; Salaries'!$M28,MIN('Team &amp; Salaries'!$N28,'Team &amp; Salaries'!$P28),IF(AG$6&gt;'Team &amp; Salaries'!$M28,IFERROR(MIN('Team &amp; Salaries'!$P28,#REF!+'Team &amp; Salaries'!$N28),MIN('Team &amp; Salaries'!$N28,'Team &amp; Salaries'!$P28)),0))))))</f>
        <v>0</v>
      </c>
      <c r="AH118" s="286">
        <f>IF('Team &amp; Salaries'!$O28="Never",IF(AH$6&gt;='Team &amp; Salaries'!$M28,MIN('Team &amp; Salaries'!$N28,'Team &amp; Salaries'!$P28),0),IF('Team &amp; Salaries'!$O28="Monthly",IF(AH$6='Team &amp; Salaries'!$M28,MIN('Team &amp; Salaries'!$N28,'Team &amp; Salaries'!$P28),IF(AH$6&gt;'Team &amp; Salaries'!$M28,MIN('Team &amp; Salaries'!$P28,AG118+'Team &amp; Salaries'!$N28),0)),IF('Team &amp; Salaries'!$O28="Quarterly",IF(AH$6='Team &amp; Salaries'!$M28,MIN('Team &amp; Salaries'!$N28,'Team &amp; Salaries'!$P28),IF(AH$6&gt;'Team &amp; Salaries'!$M28,IFERROR(MIN('Team &amp; Salaries'!$P28,IF(ISNUMBER(AC118),AC118,0)+'Team &amp; Salaries'!$N28),'Team &amp; Salaries'!$N28),0)),IF('Team &amp; Salaries'!$O28="Annually",IF(AH$6='Team &amp; Salaries'!$M28,MIN('Team &amp; Salaries'!$N28,'Team &amp; Salaries'!$P28),IF(AH$6&gt;'Team &amp; Salaries'!$M28,IFERROR(MIN('Team &amp; Salaries'!$P28,#REF!+'Team &amp; Salaries'!$N28),MIN('Team &amp; Salaries'!$N28,'Team &amp; Salaries'!$P28)),0))))))</f>
        <v>0</v>
      </c>
      <c r="AI118" s="286">
        <f>IF('Team &amp; Salaries'!$O28="Never",IF(AI$6&gt;='Team &amp; Salaries'!$M28,MIN('Team &amp; Salaries'!$N28,'Team &amp; Salaries'!$P28),0),IF('Team &amp; Salaries'!$O28="Monthly",IF(AI$6='Team &amp; Salaries'!$M28,MIN('Team &amp; Salaries'!$N28,'Team &amp; Salaries'!$P28),IF(AI$6&gt;'Team &amp; Salaries'!$M28,MIN('Team &amp; Salaries'!$P28,AH118+'Team &amp; Salaries'!$N28),0)),IF('Team &amp; Salaries'!$O28="Quarterly",IF(AI$6='Team &amp; Salaries'!$M28,MIN('Team &amp; Salaries'!$N28,'Team &amp; Salaries'!$P28),IF(AI$6&gt;'Team &amp; Salaries'!$M28,IFERROR(MIN('Team &amp; Salaries'!$P28,IF(ISNUMBER(AD118),AD118,0)+'Team &amp; Salaries'!$N28),'Team &amp; Salaries'!$N28),0)),IF('Team &amp; Salaries'!$O28="Annually",IF(AI$6='Team &amp; Salaries'!$M28,MIN('Team &amp; Salaries'!$N28,'Team &amp; Salaries'!$P28),IF(AI$6&gt;'Team &amp; Salaries'!$M28,IFERROR(MIN('Team &amp; Salaries'!$P28,#REF!+'Team &amp; Salaries'!$N28),MIN('Team &amp; Salaries'!$N28,'Team &amp; Salaries'!$P28)),0))))))</f>
        <v>0</v>
      </c>
      <c r="AJ118" s="286">
        <f>IF('Team &amp; Salaries'!$O28="Never",IF(AJ$6&gt;='Team &amp; Salaries'!$M28,MIN('Team &amp; Salaries'!$N28,'Team &amp; Salaries'!$P28),0),IF('Team &amp; Salaries'!$O28="Monthly",IF(AJ$6='Team &amp; Salaries'!$M28,MIN('Team &amp; Salaries'!$N28,'Team &amp; Salaries'!$P28),IF(AJ$6&gt;'Team &amp; Salaries'!$M28,MIN('Team &amp; Salaries'!$P28,AI118+'Team &amp; Salaries'!$N28),0)),IF('Team &amp; Salaries'!$O28="Quarterly",IF(AJ$6='Team &amp; Salaries'!$M28,MIN('Team &amp; Salaries'!$N28,'Team &amp; Salaries'!$P28),IF(AJ$6&gt;'Team &amp; Salaries'!$M28,IFERROR(MIN('Team &amp; Salaries'!$P28,IF(ISNUMBER(AE118),AE118,0)+'Team &amp; Salaries'!$N28),'Team &amp; Salaries'!$N28),0)),IF('Team &amp; Salaries'!$O28="Annually",IF(AJ$6='Team &amp; Salaries'!$M28,MIN('Team &amp; Salaries'!$N28,'Team &amp; Salaries'!$P28),IF(AJ$6&gt;'Team &amp; Salaries'!$M28,IFERROR(MIN('Team &amp; Salaries'!$P28,#REF!+'Team &amp; Salaries'!$N28),MIN('Team &amp; Salaries'!$N28,'Team &amp; Salaries'!$P28)),0))))))</f>
        <v>1</v>
      </c>
      <c r="AK118" s="286">
        <f>IF('Team &amp; Salaries'!$O28="Never",IF(AK$6&gt;='Team &amp; Salaries'!$M28,MIN('Team &amp; Salaries'!$N28,'Team &amp; Salaries'!$P28),0),IF('Team &amp; Salaries'!$O28="Monthly",IF(AK$6='Team &amp; Salaries'!$M28,MIN('Team &amp; Salaries'!$N28,'Team &amp; Salaries'!$P28),IF(AK$6&gt;'Team &amp; Salaries'!$M28,MIN('Team &amp; Salaries'!$P28,AJ118+'Team &amp; Salaries'!$N28),0)),IF('Team &amp; Salaries'!$O28="Quarterly",IF(AK$6='Team &amp; Salaries'!$M28,MIN('Team &amp; Salaries'!$N28,'Team &amp; Salaries'!$P28),IF(AK$6&gt;'Team &amp; Salaries'!$M28,IFERROR(MIN('Team &amp; Salaries'!$P28,IF(ISNUMBER(AF118),AF118,0)+'Team &amp; Salaries'!$N28),'Team &amp; Salaries'!$N28),0)),IF('Team &amp; Salaries'!$O28="Annually",IF(AK$6='Team &amp; Salaries'!$M28,MIN('Team &amp; Salaries'!$N28,'Team &amp; Salaries'!$P28),IF(AK$6&gt;'Team &amp; Salaries'!$M28,IFERROR(MIN('Team &amp; Salaries'!$P28,#REF!+'Team &amp; Salaries'!$N28),MIN('Team &amp; Salaries'!$N28,'Team &amp; Salaries'!$P28)),0))))))</f>
        <v>1</v>
      </c>
      <c r="AL118" s="286">
        <f>IF('Team &amp; Salaries'!$O28="Never",IF(AL$6&gt;='Team &amp; Salaries'!$M28,MIN('Team &amp; Salaries'!$N28,'Team &amp; Salaries'!$P28),0),IF('Team &amp; Salaries'!$O28="Monthly",IF(AL$6='Team &amp; Salaries'!$M28,MIN('Team &amp; Salaries'!$N28,'Team &amp; Salaries'!$P28),IF(AL$6&gt;'Team &amp; Salaries'!$M28,MIN('Team &amp; Salaries'!$P28,AK118+'Team &amp; Salaries'!$N28),0)),IF('Team &amp; Salaries'!$O28="Quarterly",IF(AL$6='Team &amp; Salaries'!$M28,MIN('Team &amp; Salaries'!$N28,'Team &amp; Salaries'!$P28),IF(AL$6&gt;'Team &amp; Salaries'!$M28,IFERROR(MIN('Team &amp; Salaries'!$P28,IF(ISNUMBER(AG118),AG118,0)+'Team &amp; Salaries'!$N28),'Team &amp; Salaries'!$N28),0)),IF('Team &amp; Salaries'!$O28="Annually",IF(AL$6='Team &amp; Salaries'!$M28,MIN('Team &amp; Salaries'!$N28,'Team &amp; Salaries'!$P28),IF(AL$6&gt;'Team &amp; Salaries'!$M28,IFERROR(MIN('Team &amp; Salaries'!$P28,#REF!+'Team &amp; Salaries'!$N28),MIN('Team &amp; Salaries'!$N28,'Team &amp; Salaries'!$P28)),0))))))</f>
        <v>1</v>
      </c>
      <c r="AM118" s="286">
        <f>IF('Team &amp; Salaries'!$O28="Never",IF(AM$6&gt;='Team &amp; Salaries'!$M28,MIN('Team &amp; Salaries'!$N28,'Team &amp; Salaries'!$P28),0),IF('Team &amp; Salaries'!$O28="Monthly",IF(AM$6='Team &amp; Salaries'!$M28,MIN('Team &amp; Salaries'!$N28,'Team &amp; Salaries'!$P28),IF(AM$6&gt;'Team &amp; Salaries'!$M28,MIN('Team &amp; Salaries'!$P28,AL118+'Team &amp; Salaries'!$N28),0)),IF('Team &amp; Salaries'!$O28="Quarterly",IF(AM$6='Team &amp; Salaries'!$M28,MIN('Team &amp; Salaries'!$N28,'Team &amp; Salaries'!$P28),IF(AM$6&gt;'Team &amp; Salaries'!$M28,IFERROR(MIN('Team &amp; Salaries'!$P28,IF(ISNUMBER(AH118),AH118,0)+'Team &amp; Salaries'!$N28),'Team &amp; Salaries'!$N28),0)),IF('Team &amp; Salaries'!$O28="Annually",IF(AM$6='Team &amp; Salaries'!$M28,MIN('Team &amp; Salaries'!$N28,'Team &amp; Salaries'!$P28),IF(AM$6&gt;'Team &amp; Salaries'!$M28,IFERROR(MIN('Team &amp; Salaries'!$P28,#REF!+'Team &amp; Salaries'!$N28),MIN('Team &amp; Salaries'!$N28,'Team &amp; Salaries'!$P28)),0))))))</f>
        <v>1</v>
      </c>
      <c r="AN118" s="286">
        <f>IF('Team &amp; Salaries'!$O28="Never",IF(AN$6&gt;='Team &amp; Salaries'!$M28,MIN('Team &amp; Salaries'!$N28,'Team &amp; Salaries'!$P28),0),IF('Team &amp; Salaries'!$O28="Monthly",IF(AN$6='Team &amp; Salaries'!$M28,MIN('Team &amp; Salaries'!$N28,'Team &amp; Salaries'!$P28),IF(AN$6&gt;'Team &amp; Salaries'!$M28,MIN('Team &amp; Salaries'!$P28,AM118+'Team &amp; Salaries'!$N28),0)),IF('Team &amp; Salaries'!$O28="Quarterly",IF(AN$6='Team &amp; Salaries'!$M28,MIN('Team &amp; Salaries'!$N28,'Team &amp; Salaries'!$P28),IF(AN$6&gt;'Team &amp; Salaries'!$M28,IFERROR(MIN('Team &amp; Salaries'!$P28,IF(ISNUMBER(AI118),AI118,0)+'Team &amp; Salaries'!$N28),'Team &amp; Salaries'!$N28),0)),IF('Team &amp; Salaries'!$O28="Annually",IF(AN$6='Team &amp; Salaries'!$M28,MIN('Team &amp; Salaries'!$N28,'Team &amp; Salaries'!$P28),IF(AN$6&gt;'Team &amp; Salaries'!$M28,IFERROR(MIN('Team &amp; Salaries'!$P28,#REF!+'Team &amp; Salaries'!$N28),MIN('Team &amp; Salaries'!$N28,'Team &amp; Salaries'!$P28)),0))))))</f>
        <v>1</v>
      </c>
      <c r="AO118" s="286">
        <f>IF('Team &amp; Salaries'!$O28="Never",IF(AO$6&gt;='Team &amp; Salaries'!$M28,MIN('Team &amp; Salaries'!$N28,'Team &amp; Salaries'!$P28),0),IF('Team &amp; Salaries'!$O28="Monthly",IF(AO$6='Team &amp; Salaries'!$M28,MIN('Team &amp; Salaries'!$N28,'Team &amp; Salaries'!$P28),IF(AO$6&gt;'Team &amp; Salaries'!$M28,MIN('Team &amp; Salaries'!$P28,AN118+'Team &amp; Salaries'!$N28),0)),IF('Team &amp; Salaries'!$O28="Quarterly",IF(AO$6='Team &amp; Salaries'!$M28,MIN('Team &amp; Salaries'!$N28,'Team &amp; Salaries'!$P28),IF(AO$6&gt;'Team &amp; Salaries'!$M28,IFERROR(MIN('Team &amp; Salaries'!$P28,IF(ISNUMBER(AJ118),AJ118,0)+'Team &amp; Salaries'!$N28),'Team &amp; Salaries'!$N28),0)),IF('Team &amp; Salaries'!$O28="Annually",IF(AO$6='Team &amp; Salaries'!$M28,MIN('Team &amp; Salaries'!$N28,'Team &amp; Salaries'!$P28),IF(AO$6&gt;'Team &amp; Salaries'!$M28,IFERROR(MIN('Team &amp; Salaries'!$P28,#REF!+'Team &amp; Salaries'!$N28),MIN('Team &amp; Salaries'!$N28,'Team &amp; Salaries'!$P28)),0))))))</f>
        <v>1</v>
      </c>
      <c r="AP118" s="286">
        <f>IF('Team &amp; Salaries'!$O28="Never",IF(AP$6&gt;='Team &amp; Salaries'!$M28,MIN('Team &amp; Salaries'!$N28,'Team &amp; Salaries'!$P28),0),IF('Team &amp; Salaries'!$O28="Monthly",IF(AP$6='Team &amp; Salaries'!$M28,MIN('Team &amp; Salaries'!$N28,'Team &amp; Salaries'!$P28),IF(AP$6&gt;'Team &amp; Salaries'!$M28,MIN('Team &amp; Salaries'!$P28,AO118+'Team &amp; Salaries'!$N28),0)),IF('Team &amp; Salaries'!$O28="Quarterly",IF(AP$6='Team &amp; Salaries'!$M28,MIN('Team &amp; Salaries'!$N28,'Team &amp; Salaries'!$P28),IF(AP$6&gt;'Team &amp; Salaries'!$M28,IFERROR(MIN('Team &amp; Salaries'!$P28,IF(ISNUMBER(AK118),AK118,0)+'Team &amp; Salaries'!$N28),'Team &amp; Salaries'!$N28),0)),IF('Team &amp; Salaries'!$O28="Annually",IF(AP$6='Team &amp; Salaries'!$M28,MIN('Team &amp; Salaries'!$N28,'Team &amp; Salaries'!$P28),IF(AP$6&gt;'Team &amp; Salaries'!$M28,IFERROR(MIN('Team &amp; Salaries'!$P28,#REF!+'Team &amp; Salaries'!$N28),MIN('Team &amp; Salaries'!$N28,'Team &amp; Salaries'!$P28)),0))))))</f>
        <v>1</v>
      </c>
      <c r="AQ118" s="286">
        <f>IF('Team &amp; Salaries'!$O28="Never",IF(AQ$6&gt;='Team &amp; Salaries'!$M28,MIN('Team &amp; Salaries'!$N28,'Team &amp; Salaries'!$P28),0),IF('Team &amp; Salaries'!$O28="Monthly",IF(AQ$6='Team &amp; Salaries'!$M28,MIN('Team &amp; Salaries'!$N28,'Team &amp; Salaries'!$P28),IF(AQ$6&gt;'Team &amp; Salaries'!$M28,MIN('Team &amp; Salaries'!$P28,AP118+'Team &amp; Salaries'!$N28),0)),IF('Team &amp; Salaries'!$O28="Quarterly",IF(AQ$6='Team &amp; Salaries'!$M28,MIN('Team &amp; Salaries'!$N28,'Team &amp; Salaries'!$P28),IF(AQ$6&gt;'Team &amp; Salaries'!$M28,IFERROR(MIN('Team &amp; Salaries'!$P28,IF(ISNUMBER(AL118),AL118,0)+'Team &amp; Salaries'!$N28),'Team &amp; Salaries'!$N28),0)),IF('Team &amp; Salaries'!$O28="Annually",IF(AQ$6='Team &amp; Salaries'!$M28,MIN('Team &amp; Salaries'!$N28,'Team &amp; Salaries'!$P28),IF(AQ$6&gt;'Team &amp; Salaries'!$M28,IFERROR(MIN('Team &amp; Salaries'!$P28,#REF!+'Team &amp; Salaries'!$N28),MIN('Team &amp; Salaries'!$N28,'Team &amp; Salaries'!$P28)),0))))))</f>
        <v>1</v>
      </c>
      <c r="AR118" s="286">
        <f>IF('Team &amp; Salaries'!$O28="Never",IF(AR$6&gt;='Team &amp; Salaries'!$M28,MIN('Team &amp; Salaries'!$N28,'Team &amp; Salaries'!$P28),0),IF('Team &amp; Salaries'!$O28="Monthly",IF(AR$6='Team &amp; Salaries'!$M28,MIN('Team &amp; Salaries'!$N28,'Team &amp; Salaries'!$P28),IF(AR$6&gt;'Team &amp; Salaries'!$M28,MIN('Team &amp; Salaries'!$P28,AQ118+'Team &amp; Salaries'!$N28),0)),IF('Team &amp; Salaries'!$O28="Quarterly",IF(AR$6='Team &amp; Salaries'!$M28,MIN('Team &amp; Salaries'!$N28,'Team &amp; Salaries'!$P28),IF(AR$6&gt;'Team &amp; Salaries'!$M28,IFERROR(MIN('Team &amp; Salaries'!$P28,IF(ISNUMBER(AM118),AM118,0)+'Team &amp; Salaries'!$N28),'Team &amp; Salaries'!$N28),0)),IF('Team &amp; Salaries'!$O28="Annually",IF(AR$6='Team &amp; Salaries'!$M28,MIN('Team &amp; Salaries'!$N28,'Team &amp; Salaries'!$P28),IF(AR$6&gt;'Team &amp; Salaries'!$M28,IFERROR(MIN('Team &amp; Salaries'!$P28,#REF!+'Team &amp; Salaries'!$N28),MIN('Team &amp; Salaries'!$N28,'Team &amp; Salaries'!$P28)),0))))))</f>
        <v>1</v>
      </c>
      <c r="AS118" s="286">
        <f>IF('Team &amp; Salaries'!$O28="Never",IF(AS$6&gt;='Team &amp; Salaries'!$M28,MIN('Team &amp; Salaries'!$N28,'Team &amp; Salaries'!$P28),0),IF('Team &amp; Salaries'!$O28="Monthly",IF(AS$6='Team &amp; Salaries'!$M28,MIN('Team &amp; Salaries'!$N28,'Team &amp; Salaries'!$P28),IF(AS$6&gt;'Team &amp; Salaries'!$M28,MIN('Team &amp; Salaries'!$P28,AR118+'Team &amp; Salaries'!$N28),0)),IF('Team &amp; Salaries'!$O28="Quarterly",IF(AS$6='Team &amp; Salaries'!$M28,MIN('Team &amp; Salaries'!$N28,'Team &amp; Salaries'!$P28),IF(AS$6&gt;'Team &amp; Salaries'!$M28,IFERROR(MIN('Team &amp; Salaries'!$P28,IF(ISNUMBER(AN118),AN118,0)+'Team &amp; Salaries'!$N28),'Team &amp; Salaries'!$N28),0)),IF('Team &amp; Salaries'!$O28="Annually",IF(AS$6='Team &amp; Salaries'!$M28,MIN('Team &amp; Salaries'!$N28,'Team &amp; Salaries'!$P28),IF(AS$6&gt;'Team &amp; Salaries'!$M28,IFERROR(MIN('Team &amp; Salaries'!$P28,#REF!+'Team &amp; Salaries'!$N28),MIN('Team &amp; Salaries'!$N28,'Team &amp; Salaries'!$P28)),0))))))</f>
        <v>1</v>
      </c>
      <c r="AT118" s="286">
        <f>IF('Team &amp; Salaries'!$O28="Never",IF(AT$6&gt;='Team &amp; Salaries'!$M28,MIN('Team &amp; Salaries'!$N28,'Team &amp; Salaries'!$P28),0),IF('Team &amp; Salaries'!$O28="Monthly",IF(AT$6='Team &amp; Salaries'!$M28,MIN('Team &amp; Salaries'!$N28,'Team &amp; Salaries'!$P28),IF(AT$6&gt;'Team &amp; Salaries'!$M28,MIN('Team &amp; Salaries'!$P28,AS118+'Team &amp; Salaries'!$N28),0)),IF('Team &amp; Salaries'!$O28="Quarterly",IF(AT$6='Team &amp; Salaries'!$M28,MIN('Team &amp; Salaries'!$N28,'Team &amp; Salaries'!$P28),IF(AT$6&gt;'Team &amp; Salaries'!$M28,IFERROR(MIN('Team &amp; Salaries'!$P28,IF(ISNUMBER(AO118),AO118,0)+'Team &amp; Salaries'!$N28),'Team &amp; Salaries'!$N28),0)),IF('Team &amp; Salaries'!$O28="Annually",IF(AT$6='Team &amp; Salaries'!$M28,MIN('Team &amp; Salaries'!$N28,'Team &amp; Salaries'!$P28),IF(AT$6&gt;'Team &amp; Salaries'!$M28,IFERROR(MIN('Team &amp; Salaries'!$P28,#REF!+'Team &amp; Salaries'!$N28),MIN('Team &amp; Salaries'!$N28,'Team &amp; Salaries'!$P28)),0))))))</f>
        <v>1</v>
      </c>
      <c r="AU118" s="286">
        <f>IF('Team &amp; Salaries'!$O28="Never",IF(AU$6&gt;='Team &amp; Salaries'!$M28,MIN('Team &amp; Salaries'!$N28,'Team &amp; Salaries'!$P28),0),IF('Team &amp; Salaries'!$O28="Monthly",IF(AU$6='Team &amp; Salaries'!$M28,MIN('Team &amp; Salaries'!$N28,'Team &amp; Salaries'!$P28),IF(AU$6&gt;'Team &amp; Salaries'!$M28,MIN('Team &amp; Salaries'!$P28,AT118+'Team &amp; Salaries'!$N28),0)),IF('Team &amp; Salaries'!$O28="Quarterly",IF(AU$6='Team &amp; Salaries'!$M28,MIN('Team &amp; Salaries'!$N28,'Team &amp; Salaries'!$P28),IF(AU$6&gt;'Team &amp; Salaries'!$M28,IFERROR(MIN('Team &amp; Salaries'!$P28,IF(ISNUMBER(AP118),AP118,0)+'Team &amp; Salaries'!$N28),'Team &amp; Salaries'!$N28),0)),IF('Team &amp; Salaries'!$O28="Annually",IF(AU$6='Team &amp; Salaries'!$M28,MIN('Team &amp; Salaries'!$N28,'Team &amp; Salaries'!$P28),IF(AU$6&gt;'Team &amp; Salaries'!$M28,IFERROR(MIN('Team &amp; Salaries'!$P28,#REF!+'Team &amp; Salaries'!$N28),MIN('Team &amp; Salaries'!$N28,'Team &amp; Salaries'!$P28)),0))))))</f>
        <v>1</v>
      </c>
      <c r="AV118" s="286">
        <f>IF('Team &amp; Salaries'!$O28="Never",IF(AV$6&gt;='Team &amp; Salaries'!$M28,MIN('Team &amp; Salaries'!$N28,'Team &amp; Salaries'!$P28),0),IF('Team &amp; Salaries'!$O28="Monthly",IF(AV$6='Team &amp; Salaries'!$M28,MIN('Team &amp; Salaries'!$N28,'Team &amp; Salaries'!$P28),IF(AV$6&gt;'Team &amp; Salaries'!$M28,MIN('Team &amp; Salaries'!$P28,AU118+'Team &amp; Salaries'!$N28),0)),IF('Team &amp; Salaries'!$O28="Quarterly",IF(AV$6='Team &amp; Salaries'!$M28,MIN('Team &amp; Salaries'!$N28,'Team &amp; Salaries'!$P28),IF(AV$6&gt;'Team &amp; Salaries'!$M28,IFERROR(MIN('Team &amp; Salaries'!$P28,IF(ISNUMBER(AQ118),AQ118,0)+'Team &amp; Salaries'!$N28),'Team &amp; Salaries'!$N28),0)),IF('Team &amp; Salaries'!$O28="Annually",IF(AV$6='Team &amp; Salaries'!$M28,MIN('Team &amp; Salaries'!$N28,'Team &amp; Salaries'!$P28),IF(AV$6&gt;'Team &amp; Salaries'!$M28,IFERROR(MIN('Team &amp; Salaries'!$P28,#REF!+'Team &amp; Salaries'!$N28),MIN('Team &amp; Salaries'!$N28,'Team &amp; Salaries'!$P28)),0))))))</f>
        <v>1</v>
      </c>
      <c r="AW118" s="286">
        <f>IF('Team &amp; Salaries'!$O28="Never",IF(AW$6&gt;='Team &amp; Salaries'!$M28,MIN('Team &amp; Salaries'!$N28,'Team &amp; Salaries'!$P28),0),IF('Team &amp; Salaries'!$O28="Monthly",IF(AW$6='Team &amp; Salaries'!$M28,MIN('Team &amp; Salaries'!$N28,'Team &amp; Salaries'!$P28),IF(AW$6&gt;'Team &amp; Salaries'!$M28,MIN('Team &amp; Salaries'!$P28,AV118+'Team &amp; Salaries'!$N28),0)),IF('Team &amp; Salaries'!$O28="Quarterly",IF(AW$6='Team &amp; Salaries'!$M28,MIN('Team &amp; Salaries'!$N28,'Team &amp; Salaries'!$P28),IF(AW$6&gt;'Team &amp; Salaries'!$M28,IFERROR(MIN('Team &amp; Salaries'!$P28,IF(ISNUMBER(AR118),AR118,0)+'Team &amp; Salaries'!$N28),'Team &amp; Salaries'!$N28),0)),IF('Team &amp; Salaries'!$O28="Annually",IF(AW$6='Team &amp; Salaries'!$M28,MIN('Team &amp; Salaries'!$N28,'Team &amp; Salaries'!$P28),IF(AW$6&gt;'Team &amp; Salaries'!$M28,IFERROR(MIN('Team &amp; Salaries'!$P28,#REF!+'Team &amp; Salaries'!$N28),MIN('Team &amp; Salaries'!$N28,'Team &amp; Salaries'!$P28)),0))))))</f>
        <v>1</v>
      </c>
      <c r="AX118" s="286">
        <f>IF('Team &amp; Salaries'!$O28="Never",IF(AX$6&gt;='Team &amp; Salaries'!$M28,MIN('Team &amp; Salaries'!$N28,'Team &amp; Salaries'!$P28),0),IF('Team &amp; Salaries'!$O28="Monthly",IF(AX$6='Team &amp; Salaries'!$M28,MIN('Team &amp; Salaries'!$N28,'Team &amp; Salaries'!$P28),IF(AX$6&gt;'Team &amp; Salaries'!$M28,MIN('Team &amp; Salaries'!$P28,AW118+'Team &amp; Salaries'!$N28),0)),IF('Team &amp; Salaries'!$O28="Quarterly",IF(AX$6='Team &amp; Salaries'!$M28,MIN('Team &amp; Salaries'!$N28,'Team &amp; Salaries'!$P28),IF(AX$6&gt;'Team &amp; Salaries'!$M28,IFERROR(MIN('Team &amp; Salaries'!$P28,IF(ISNUMBER(AS118),AS118,0)+'Team &amp; Salaries'!$N28),'Team &amp; Salaries'!$N28),0)),IF('Team &amp; Salaries'!$O28="Annually",IF(AX$6='Team &amp; Salaries'!$M28,MIN('Team &amp; Salaries'!$N28,'Team &amp; Salaries'!$P28),IF(AX$6&gt;'Team &amp; Salaries'!$M28,IFERROR(MIN('Team &amp; Salaries'!$P28,#REF!+'Team &amp; Salaries'!$N28),MIN('Team &amp; Salaries'!$N28,'Team &amp; Salaries'!$P28)),0))))))</f>
        <v>1</v>
      </c>
      <c r="AY118" s="286">
        <f>IF('Team &amp; Salaries'!$O28="Never",IF(AY$6&gt;='Team &amp; Salaries'!$M28,MIN('Team &amp; Salaries'!$N28,'Team &amp; Salaries'!$P28),0),IF('Team &amp; Salaries'!$O28="Monthly",IF(AY$6='Team &amp; Salaries'!$M28,MIN('Team &amp; Salaries'!$N28,'Team &amp; Salaries'!$P28),IF(AY$6&gt;'Team &amp; Salaries'!$M28,MIN('Team &amp; Salaries'!$P28,AX118+'Team &amp; Salaries'!$N28),0)),IF('Team &amp; Salaries'!$O28="Quarterly",IF(AY$6='Team &amp; Salaries'!$M28,MIN('Team &amp; Salaries'!$N28,'Team &amp; Salaries'!$P28),IF(AY$6&gt;'Team &amp; Salaries'!$M28,IFERROR(MIN('Team &amp; Salaries'!$P28,IF(ISNUMBER(AT118),AT118,0)+'Team &amp; Salaries'!$N28),'Team &amp; Salaries'!$N28),0)),IF('Team &amp; Salaries'!$O28="Annually",IF(AY$6='Team &amp; Salaries'!$M28,MIN('Team &amp; Salaries'!$N28,'Team &amp; Salaries'!$P28),IF(AY$6&gt;'Team &amp; Salaries'!$M28,IFERROR(MIN('Team &amp; Salaries'!$P28,#REF!+'Team &amp; Salaries'!$N28),MIN('Team &amp; Salaries'!$N28,'Team &amp; Salaries'!$P28)),0))))))</f>
        <v>1</v>
      </c>
      <c r="AZ118" s="286">
        <f>IF('Team &amp; Salaries'!$O28="Never",IF(AZ$6&gt;='Team &amp; Salaries'!$M28,MIN('Team &amp; Salaries'!$N28,'Team &amp; Salaries'!$P28),0),IF('Team &amp; Salaries'!$O28="Monthly",IF(AZ$6='Team &amp; Salaries'!$M28,MIN('Team &amp; Salaries'!$N28,'Team &amp; Salaries'!$P28),IF(AZ$6&gt;'Team &amp; Salaries'!$M28,MIN('Team &amp; Salaries'!$P28,AY118+'Team &amp; Salaries'!$N28),0)),IF('Team &amp; Salaries'!$O28="Quarterly",IF(AZ$6='Team &amp; Salaries'!$M28,MIN('Team &amp; Salaries'!$N28,'Team &amp; Salaries'!$P28),IF(AZ$6&gt;'Team &amp; Salaries'!$M28,IFERROR(MIN('Team &amp; Salaries'!$P28,IF(ISNUMBER(AU118),AU118,0)+'Team &amp; Salaries'!$N28),'Team &amp; Salaries'!$N28),0)),IF('Team &amp; Salaries'!$O28="Annually",IF(AZ$6='Team &amp; Salaries'!$M28,MIN('Team &amp; Salaries'!$N28,'Team &amp; Salaries'!$P28),IF(AZ$6&gt;'Team &amp; Salaries'!$M28,IFERROR(MIN('Team &amp; Salaries'!$P28,#REF!+'Team &amp; Salaries'!$N28),MIN('Team &amp; Salaries'!$N28,'Team &amp; Salaries'!$P28)),0))))))</f>
        <v>1</v>
      </c>
      <c r="BA118" s="286">
        <f>IF('Team &amp; Salaries'!$O28="Never",IF(BA$6&gt;='Team &amp; Salaries'!$M28,MIN('Team &amp; Salaries'!$N28,'Team &amp; Salaries'!$P28),0),IF('Team &amp; Salaries'!$O28="Monthly",IF(BA$6='Team &amp; Salaries'!$M28,MIN('Team &amp; Salaries'!$N28,'Team &amp; Salaries'!$P28),IF(BA$6&gt;'Team &amp; Salaries'!$M28,MIN('Team &amp; Salaries'!$P28,AZ118+'Team &amp; Salaries'!$N28),0)),IF('Team &amp; Salaries'!$O28="Quarterly",IF(BA$6='Team &amp; Salaries'!$M28,MIN('Team &amp; Salaries'!$N28,'Team &amp; Salaries'!$P28),IF(BA$6&gt;'Team &amp; Salaries'!$M28,IFERROR(MIN('Team &amp; Salaries'!$P28,IF(ISNUMBER(AV118),AV118,0)+'Team &amp; Salaries'!$N28),'Team &amp; Salaries'!$N28),0)),IF('Team &amp; Salaries'!$O28="Annually",IF(BA$6='Team &amp; Salaries'!$M28,MIN('Team &amp; Salaries'!$N28,'Team &amp; Salaries'!$P28),IF(BA$6&gt;'Team &amp; Salaries'!$M28,IFERROR(MIN('Team &amp; Salaries'!$P28,#REF!+'Team &amp; Salaries'!$N28),MIN('Team &amp; Salaries'!$N28,'Team &amp; Salaries'!$P28)),0))))))</f>
        <v>1</v>
      </c>
      <c r="BB118" s="286">
        <f>IF('Team &amp; Salaries'!$O28="Never",IF(BB$6&gt;='Team &amp; Salaries'!$M28,MIN('Team &amp; Salaries'!$N28,'Team &amp; Salaries'!$P28),0),IF('Team &amp; Salaries'!$O28="Monthly",IF(BB$6='Team &amp; Salaries'!$M28,MIN('Team &amp; Salaries'!$N28,'Team &amp; Salaries'!$P28),IF(BB$6&gt;'Team &amp; Salaries'!$M28,MIN('Team &amp; Salaries'!$P28,BA118+'Team &amp; Salaries'!$N28),0)),IF('Team &amp; Salaries'!$O28="Quarterly",IF(BB$6='Team &amp; Salaries'!$M28,MIN('Team &amp; Salaries'!$N28,'Team &amp; Salaries'!$P28),IF(BB$6&gt;'Team &amp; Salaries'!$M28,IFERROR(MIN('Team &amp; Salaries'!$P28,IF(ISNUMBER(AW118),AW118,0)+'Team &amp; Salaries'!$N28),'Team &amp; Salaries'!$N28),0)),IF('Team &amp; Salaries'!$O28="Annually",IF(BB$6='Team &amp; Salaries'!$M28,MIN('Team &amp; Salaries'!$N28,'Team &amp; Salaries'!$P28),IF(BB$6&gt;'Team &amp; Salaries'!$M28,IFERROR(MIN('Team &amp; Salaries'!$P28,#REF!+'Team &amp; Salaries'!$N28),MIN('Team &amp; Salaries'!$N28,'Team &amp; Salaries'!$P28)),0))))))</f>
        <v>1</v>
      </c>
      <c r="BC118" s="286">
        <f>IF('Team &amp; Salaries'!$O28="Never",IF(BC$6&gt;='Team &amp; Salaries'!$M28,MIN('Team &amp; Salaries'!$N28,'Team &amp; Salaries'!$P28),0),IF('Team &amp; Salaries'!$O28="Monthly",IF(BC$6='Team &amp; Salaries'!$M28,MIN('Team &amp; Salaries'!$N28,'Team &amp; Salaries'!$P28),IF(BC$6&gt;'Team &amp; Salaries'!$M28,MIN('Team &amp; Salaries'!$P28,BB118+'Team &amp; Salaries'!$N28),0)),IF('Team &amp; Salaries'!$O28="Quarterly",IF(BC$6='Team &amp; Salaries'!$M28,MIN('Team &amp; Salaries'!$N28,'Team &amp; Salaries'!$P28),IF(BC$6&gt;'Team &amp; Salaries'!$M28,IFERROR(MIN('Team &amp; Salaries'!$P28,IF(ISNUMBER(AX118),AX118,0)+'Team &amp; Salaries'!$N28),'Team &amp; Salaries'!$N28),0)),IF('Team &amp; Salaries'!$O28="Annually",IF(BC$6='Team &amp; Salaries'!$M28,MIN('Team &amp; Salaries'!$N28,'Team &amp; Salaries'!$P28),IF(BC$6&gt;'Team &amp; Salaries'!$M28,IFERROR(MIN('Team &amp; Salaries'!$P28,#REF!+'Team &amp; Salaries'!$N28),MIN('Team &amp; Salaries'!$N28,'Team &amp; Salaries'!$P28)),0))))))</f>
        <v>1</v>
      </c>
      <c r="BD118" s="286">
        <f>IF('Team &amp; Salaries'!$O28="Never",IF(BD$6&gt;='Team &amp; Salaries'!$M28,MIN('Team &amp; Salaries'!$N28,'Team &amp; Salaries'!$P28),0),IF('Team &amp; Salaries'!$O28="Monthly",IF(BD$6='Team &amp; Salaries'!$M28,MIN('Team &amp; Salaries'!$N28,'Team &amp; Salaries'!$P28),IF(BD$6&gt;'Team &amp; Salaries'!$M28,MIN('Team &amp; Salaries'!$P28,BC118+'Team &amp; Salaries'!$N28),0)),IF('Team &amp; Salaries'!$O28="Quarterly",IF(BD$6='Team &amp; Salaries'!$M28,MIN('Team &amp; Salaries'!$N28,'Team &amp; Salaries'!$P28),IF(BD$6&gt;'Team &amp; Salaries'!$M28,IFERROR(MIN('Team &amp; Salaries'!$P28,IF(ISNUMBER(AY118),AY118,0)+'Team &amp; Salaries'!$N28),'Team &amp; Salaries'!$N28),0)),IF('Team &amp; Salaries'!$O28="Annually",IF(BD$6='Team &amp; Salaries'!$M28,MIN('Team &amp; Salaries'!$N28,'Team &amp; Salaries'!$P28),IF(BD$6&gt;'Team &amp; Salaries'!$M28,IFERROR(MIN('Team &amp; Salaries'!$P28,#REF!+'Team &amp; Salaries'!$N28),MIN('Team &amp; Salaries'!$N28,'Team &amp; Salaries'!$P28)),0))))))</f>
        <v>1</v>
      </c>
      <c r="BE118" s="286">
        <f>IF('Team &amp; Salaries'!$O28="Never",IF(BE$6&gt;='Team &amp; Salaries'!$M28,MIN('Team &amp; Salaries'!$N28,'Team &amp; Salaries'!$P28),0),IF('Team &amp; Salaries'!$O28="Monthly",IF(BE$6='Team &amp; Salaries'!$M28,MIN('Team &amp; Salaries'!$N28,'Team &amp; Salaries'!$P28),IF(BE$6&gt;'Team &amp; Salaries'!$M28,MIN('Team &amp; Salaries'!$P28,BD118+'Team &amp; Salaries'!$N28),0)),IF('Team &amp; Salaries'!$O28="Quarterly",IF(BE$6='Team &amp; Salaries'!$M28,MIN('Team &amp; Salaries'!$N28,'Team &amp; Salaries'!$P28),IF(BE$6&gt;'Team &amp; Salaries'!$M28,IFERROR(MIN('Team &amp; Salaries'!$P28,IF(ISNUMBER(AZ118),AZ118,0)+'Team &amp; Salaries'!$N28),'Team &amp; Salaries'!$N28),0)),IF('Team &amp; Salaries'!$O28="Annually",IF(BE$6='Team &amp; Salaries'!$M28,MIN('Team &amp; Salaries'!$N28,'Team &amp; Salaries'!$P28),IF(BE$6&gt;'Team &amp; Salaries'!$M28,IFERROR(MIN('Team &amp; Salaries'!$P28,#REF!+'Team &amp; Salaries'!$N28),MIN('Team &amp; Salaries'!$N28,'Team &amp; Salaries'!$P28)),0))))))</f>
        <v>1</v>
      </c>
      <c r="BF118" s="286">
        <f>IF('Team &amp; Salaries'!$O28="Never",IF(BF$6&gt;='Team &amp; Salaries'!$M28,MIN('Team &amp; Salaries'!$N28,'Team &amp; Salaries'!$P28),0),IF('Team &amp; Salaries'!$O28="Monthly",IF(BF$6='Team &amp; Salaries'!$M28,MIN('Team &amp; Salaries'!$N28,'Team &amp; Salaries'!$P28),IF(BF$6&gt;'Team &amp; Salaries'!$M28,MIN('Team &amp; Salaries'!$P28,BE118+'Team &amp; Salaries'!$N28),0)),IF('Team &amp; Salaries'!$O28="Quarterly",IF(BF$6='Team &amp; Salaries'!$M28,MIN('Team &amp; Salaries'!$N28,'Team &amp; Salaries'!$P28),IF(BF$6&gt;'Team &amp; Salaries'!$M28,IFERROR(MIN('Team &amp; Salaries'!$P28,IF(ISNUMBER(BA118),BA118,0)+'Team &amp; Salaries'!$N28),'Team &amp; Salaries'!$N28),0)),IF('Team &amp; Salaries'!$O28="Annually",IF(BF$6='Team &amp; Salaries'!$M28,MIN('Team &amp; Salaries'!$N28,'Team &amp; Salaries'!$P28),IF(BF$6&gt;'Team &amp; Salaries'!$M28,IFERROR(MIN('Team &amp; Salaries'!$P28,#REF!+'Team &amp; Salaries'!$N28),MIN('Team &amp; Salaries'!$N28,'Team &amp; Salaries'!$P28)),0))))))</f>
        <v>1</v>
      </c>
      <c r="BG118" s="286">
        <f>IF('Team &amp; Salaries'!$O28="Never",IF(BG$6&gt;='Team &amp; Salaries'!$M28,MIN('Team &amp; Salaries'!$N28,'Team &amp; Salaries'!$P28),0),IF('Team &amp; Salaries'!$O28="Monthly",IF(BG$6='Team &amp; Salaries'!$M28,MIN('Team &amp; Salaries'!$N28,'Team &amp; Salaries'!$P28),IF(BG$6&gt;'Team &amp; Salaries'!$M28,MIN('Team &amp; Salaries'!$P28,BF118+'Team &amp; Salaries'!$N28),0)),IF('Team &amp; Salaries'!$O28="Quarterly",IF(BG$6='Team &amp; Salaries'!$M28,MIN('Team &amp; Salaries'!$N28,'Team &amp; Salaries'!$P28),IF(BG$6&gt;'Team &amp; Salaries'!$M28,IFERROR(MIN('Team &amp; Salaries'!$P28,IF(ISNUMBER(BB118),BB118,0)+'Team &amp; Salaries'!$N28),'Team &amp; Salaries'!$N28),0)),IF('Team &amp; Salaries'!$O28="Annually",IF(BG$6='Team &amp; Salaries'!$M28,MIN('Team &amp; Salaries'!$N28,'Team &amp; Salaries'!$P28),IF(BG$6&gt;'Team &amp; Salaries'!$M28,IFERROR(MIN('Team &amp; Salaries'!$P28,#REF!+'Team &amp; Salaries'!$N28),MIN('Team &amp; Salaries'!$N28,'Team &amp; Salaries'!$P28)),0))))))</f>
        <v>1</v>
      </c>
      <c r="BH118" s="286">
        <f>IF('Team &amp; Salaries'!$O28="Never",IF(BH$6&gt;='Team &amp; Salaries'!$M28,MIN('Team &amp; Salaries'!$N28,'Team &amp; Salaries'!$P28),0),IF('Team &amp; Salaries'!$O28="Monthly",IF(BH$6='Team &amp; Salaries'!$M28,MIN('Team &amp; Salaries'!$N28,'Team &amp; Salaries'!$P28),IF(BH$6&gt;'Team &amp; Salaries'!$M28,MIN('Team &amp; Salaries'!$P28,BG118+'Team &amp; Salaries'!$N28),0)),IF('Team &amp; Salaries'!$O28="Quarterly",IF(BH$6='Team &amp; Salaries'!$M28,MIN('Team &amp; Salaries'!$N28,'Team &amp; Salaries'!$P28),IF(BH$6&gt;'Team &amp; Salaries'!$M28,IFERROR(MIN('Team &amp; Salaries'!$P28,IF(ISNUMBER(BC118),BC118,0)+'Team &amp; Salaries'!$N28),'Team &amp; Salaries'!$N28),0)),IF('Team &amp; Salaries'!$O28="Annually",IF(BH$6='Team &amp; Salaries'!$M28,MIN('Team &amp; Salaries'!$N28,'Team &amp; Salaries'!$P28),IF(BH$6&gt;'Team &amp; Salaries'!$M28,IFERROR(MIN('Team &amp; Salaries'!$P28,#REF!+'Team &amp; Salaries'!$N28),MIN('Team &amp; Salaries'!$N28,'Team &amp; Salaries'!$P28)),0))))))</f>
        <v>1</v>
      </c>
      <c r="BI118" s="286">
        <f>IF('Team &amp; Salaries'!$O28="Never",IF(BI$6&gt;='Team &amp; Salaries'!$M28,MIN('Team &amp; Salaries'!$N28,'Team &amp; Salaries'!$P28),0),IF('Team &amp; Salaries'!$O28="Monthly",IF(BI$6='Team &amp; Salaries'!$M28,MIN('Team &amp; Salaries'!$N28,'Team &amp; Salaries'!$P28),IF(BI$6&gt;'Team &amp; Salaries'!$M28,MIN('Team &amp; Salaries'!$P28,BH118+'Team &amp; Salaries'!$N28),0)),IF('Team &amp; Salaries'!$O28="Quarterly",IF(BI$6='Team &amp; Salaries'!$M28,MIN('Team &amp; Salaries'!$N28,'Team &amp; Salaries'!$P28),IF(BI$6&gt;'Team &amp; Salaries'!$M28,IFERROR(MIN('Team &amp; Salaries'!$P28,IF(ISNUMBER(BD118),BD118,0)+'Team &amp; Salaries'!$N28),'Team &amp; Salaries'!$N28),0)),IF('Team &amp; Salaries'!$O28="Annually",IF(BI$6='Team &amp; Salaries'!$M28,MIN('Team &amp; Salaries'!$N28,'Team &amp; Salaries'!$P28),IF(BI$6&gt;'Team &amp; Salaries'!$M28,IFERROR(MIN('Team &amp; Salaries'!$P28,#REF!+'Team &amp; Salaries'!$N28),MIN('Team &amp; Salaries'!$N28,'Team &amp; Salaries'!$P28)),0))))))</f>
        <v>1</v>
      </c>
      <c r="BJ118" s="286">
        <f>IF('Team &amp; Salaries'!$O28="Never",IF(BJ$6&gt;='Team &amp; Salaries'!$M28,MIN('Team &amp; Salaries'!$N28,'Team &amp; Salaries'!$P28),0),IF('Team &amp; Salaries'!$O28="Monthly",IF(BJ$6='Team &amp; Salaries'!$M28,MIN('Team &amp; Salaries'!$N28,'Team &amp; Salaries'!$P28),IF(BJ$6&gt;'Team &amp; Salaries'!$M28,MIN('Team &amp; Salaries'!$P28,BI118+'Team &amp; Salaries'!$N28),0)),IF('Team &amp; Salaries'!$O28="Quarterly",IF(BJ$6='Team &amp; Salaries'!$M28,MIN('Team &amp; Salaries'!$N28,'Team &amp; Salaries'!$P28),IF(BJ$6&gt;'Team &amp; Salaries'!$M28,IFERROR(MIN('Team &amp; Salaries'!$P28,IF(ISNUMBER(BE118),BE118,0)+'Team &amp; Salaries'!$N28),'Team &amp; Salaries'!$N28),0)),IF('Team &amp; Salaries'!$O28="Annually",IF(BJ$6='Team &amp; Salaries'!$M28,MIN('Team &amp; Salaries'!$N28,'Team &amp; Salaries'!$P28),IF(BJ$6&gt;'Team &amp; Salaries'!$M28,IFERROR(MIN('Team &amp; Salaries'!$P28,#REF!+'Team &amp; Salaries'!$N28),MIN('Team &amp; Salaries'!$N28,'Team &amp; Salaries'!$P28)),0))))))</f>
        <v>1</v>
      </c>
      <c r="BK118" s="286">
        <f>IF('Team &amp; Salaries'!$O28="Never",IF(BK$6&gt;='Team &amp; Salaries'!$M28,MIN('Team &amp; Salaries'!$N28,'Team &amp; Salaries'!$P28),0),IF('Team &amp; Salaries'!$O28="Monthly",IF(BK$6='Team &amp; Salaries'!$M28,MIN('Team &amp; Salaries'!$N28,'Team &amp; Salaries'!$P28),IF(BK$6&gt;'Team &amp; Salaries'!$M28,MIN('Team &amp; Salaries'!$P28,BJ118+'Team &amp; Salaries'!$N28),0)),IF('Team &amp; Salaries'!$O28="Quarterly",IF(BK$6='Team &amp; Salaries'!$M28,MIN('Team &amp; Salaries'!$N28,'Team &amp; Salaries'!$P28),IF(BK$6&gt;'Team &amp; Salaries'!$M28,IFERROR(MIN('Team &amp; Salaries'!$P28,IF(ISNUMBER(BF118),BF118,0)+'Team &amp; Salaries'!$N28),'Team &amp; Salaries'!$N28),0)),IF('Team &amp; Salaries'!$O28="Annually",IF(BK$6='Team &amp; Salaries'!$M28,MIN('Team &amp; Salaries'!$N28,'Team &amp; Salaries'!$P28),IF(BK$6&gt;'Team &amp; Salaries'!$M28,IFERROR(MIN('Team &amp; Salaries'!$P28,#REF!+'Team &amp; Salaries'!$N28),MIN('Team &amp; Salaries'!$N28,'Team &amp; Salaries'!$P28)),0))))))</f>
        <v>1</v>
      </c>
      <c r="BL118" s="286">
        <f>IF('Team &amp; Salaries'!$O28="Never",IF(BL$6&gt;='Team &amp; Salaries'!$M28,MIN('Team &amp; Salaries'!$N28,'Team &amp; Salaries'!$P28),0),IF('Team &amp; Salaries'!$O28="Monthly",IF(BL$6='Team &amp; Salaries'!$M28,MIN('Team &amp; Salaries'!$N28,'Team &amp; Salaries'!$P28),IF(BL$6&gt;'Team &amp; Salaries'!$M28,MIN('Team &amp; Salaries'!$P28,BK118+'Team &amp; Salaries'!$N28),0)),IF('Team &amp; Salaries'!$O28="Quarterly",IF(BL$6='Team &amp; Salaries'!$M28,MIN('Team &amp; Salaries'!$N28,'Team &amp; Salaries'!$P28),IF(BL$6&gt;'Team &amp; Salaries'!$M28,IFERROR(MIN('Team &amp; Salaries'!$P28,IF(ISNUMBER(BG118),BG118,0)+'Team &amp; Salaries'!$N28),'Team &amp; Salaries'!$N28),0)),IF('Team &amp; Salaries'!$O28="Annually",IF(BL$6='Team &amp; Salaries'!$M28,MIN('Team &amp; Salaries'!$N28,'Team &amp; Salaries'!$P28),IF(BL$6&gt;'Team &amp; Salaries'!$M28,IFERROR(MIN('Team &amp; Salaries'!$P28,#REF!+'Team &amp; Salaries'!$N28),MIN('Team &amp; Salaries'!$N28,'Team &amp; Salaries'!$P28)),0))))))</f>
        <v>1</v>
      </c>
      <c r="BM118" s="286">
        <f>IF('Team &amp; Salaries'!$O28="Never",IF(BM$6&gt;='Team &amp; Salaries'!$M28,MIN('Team &amp; Salaries'!$N28,'Team &amp; Salaries'!$P28),0),IF('Team &amp; Salaries'!$O28="Monthly",IF(BM$6='Team &amp; Salaries'!$M28,MIN('Team &amp; Salaries'!$N28,'Team &amp; Salaries'!$P28),IF(BM$6&gt;'Team &amp; Salaries'!$M28,MIN('Team &amp; Salaries'!$P28,BL118+'Team &amp; Salaries'!$N28),0)),IF('Team &amp; Salaries'!$O28="Quarterly",IF(BM$6='Team &amp; Salaries'!$M28,MIN('Team &amp; Salaries'!$N28,'Team &amp; Salaries'!$P28),IF(BM$6&gt;'Team &amp; Salaries'!$M28,IFERROR(MIN('Team &amp; Salaries'!$P28,IF(ISNUMBER(BH118),BH118,0)+'Team &amp; Salaries'!$N28),'Team &amp; Salaries'!$N28),0)),IF('Team &amp; Salaries'!$O28="Annually",IF(BM$6='Team &amp; Salaries'!$M28,MIN('Team &amp; Salaries'!$N28,'Team &amp; Salaries'!$P28),IF(BM$6&gt;'Team &amp; Salaries'!$M28,IFERROR(MIN('Team &amp; Salaries'!$P28,#REF!+'Team &amp; Salaries'!$N28),MIN('Team &amp; Salaries'!$N28,'Team &amp; Salaries'!$P28)),0))))))</f>
        <v>1</v>
      </c>
      <c r="BN118" s="286">
        <f>IF('Team &amp; Salaries'!$O28="Never",IF(BN$6&gt;='Team &amp; Salaries'!$M28,MIN('Team &amp; Salaries'!$N28,'Team &amp; Salaries'!$P28),0),IF('Team &amp; Salaries'!$O28="Monthly",IF(BN$6='Team &amp; Salaries'!$M28,MIN('Team &amp; Salaries'!$N28,'Team &amp; Salaries'!$P28),IF(BN$6&gt;'Team &amp; Salaries'!$M28,MIN('Team &amp; Salaries'!$P28,BM118+'Team &amp; Salaries'!$N28),0)),IF('Team &amp; Salaries'!$O28="Quarterly",IF(BN$6='Team &amp; Salaries'!$M28,MIN('Team &amp; Salaries'!$N28,'Team &amp; Salaries'!$P28),IF(BN$6&gt;'Team &amp; Salaries'!$M28,IFERROR(MIN('Team &amp; Salaries'!$P28,IF(ISNUMBER(BI118),BI118,0)+'Team &amp; Salaries'!$N28),'Team &amp; Salaries'!$N28),0)),IF('Team &amp; Salaries'!$O28="Annually",IF(BN$6='Team &amp; Salaries'!$M28,MIN('Team &amp; Salaries'!$N28,'Team &amp; Salaries'!$P28),IF(BN$6&gt;'Team &amp; Salaries'!$M28,IFERROR(MIN('Team &amp; Salaries'!$P28,#REF!+'Team &amp; Salaries'!$N28),MIN('Team &amp; Salaries'!$N28,'Team &amp; Salaries'!$P28)),0))))))</f>
        <v>1</v>
      </c>
      <c r="BO118" s="286">
        <f>IF('Team &amp; Salaries'!$O28="Never",IF(BO$6&gt;='Team &amp; Salaries'!$M28,MIN('Team &amp; Salaries'!$N28,'Team &amp; Salaries'!$P28),0),IF('Team &amp; Salaries'!$O28="Monthly",IF(BO$6='Team &amp; Salaries'!$M28,MIN('Team &amp; Salaries'!$N28,'Team &amp; Salaries'!$P28),IF(BO$6&gt;'Team &amp; Salaries'!$M28,MIN('Team &amp; Salaries'!$P28,BN118+'Team &amp; Salaries'!$N28),0)),IF('Team &amp; Salaries'!$O28="Quarterly",IF(BO$6='Team &amp; Salaries'!$M28,MIN('Team &amp; Salaries'!$N28,'Team &amp; Salaries'!$P28),IF(BO$6&gt;'Team &amp; Salaries'!$M28,IFERROR(MIN('Team &amp; Salaries'!$P28,IF(ISNUMBER(BJ118),BJ118,0)+'Team &amp; Salaries'!$N28),'Team &amp; Salaries'!$N28),0)),IF('Team &amp; Salaries'!$O28="Annually",IF(BO$6='Team &amp; Salaries'!$M28,MIN('Team &amp; Salaries'!$N28,'Team &amp; Salaries'!$P28),IF(BO$6&gt;'Team &amp; Salaries'!$M28,IFERROR(MIN('Team &amp; Salaries'!$P28,#REF!+'Team &amp; Salaries'!$N28),MIN('Team &amp; Salaries'!$N28,'Team &amp; Salaries'!$P28)),0))))))</f>
        <v>1</v>
      </c>
      <c r="BP118" s="286">
        <f>IF('Team &amp; Salaries'!$O28="Never",IF(BP$6&gt;='Team &amp; Salaries'!$M28,MIN('Team &amp; Salaries'!$N28,'Team &amp; Salaries'!$P28),0),IF('Team &amp; Salaries'!$O28="Monthly",IF(BP$6='Team &amp; Salaries'!$M28,MIN('Team &amp; Salaries'!$N28,'Team &amp; Salaries'!$P28),IF(BP$6&gt;'Team &amp; Salaries'!$M28,MIN('Team &amp; Salaries'!$P28,BO118+'Team &amp; Salaries'!$N28),0)),IF('Team &amp; Salaries'!$O28="Quarterly",IF(BP$6='Team &amp; Salaries'!$M28,MIN('Team &amp; Salaries'!$N28,'Team &amp; Salaries'!$P28),IF(BP$6&gt;'Team &amp; Salaries'!$M28,IFERROR(MIN('Team &amp; Salaries'!$P28,IF(ISNUMBER(BK118),BK118,0)+'Team &amp; Salaries'!$N28),'Team &amp; Salaries'!$N28),0)),IF('Team &amp; Salaries'!$O28="Annually",IF(BP$6='Team &amp; Salaries'!$M28,MIN('Team &amp; Salaries'!$N28,'Team &amp; Salaries'!$P28),IF(BP$6&gt;'Team &amp; Salaries'!$M28,IFERROR(MIN('Team &amp; Salaries'!$P28,#REF!+'Team &amp; Salaries'!$N28),MIN('Team &amp; Salaries'!$N28,'Team &amp; Salaries'!$P28)),0))))))</f>
        <v>1</v>
      </c>
      <c r="BQ118" s="286">
        <f>IF('Team &amp; Salaries'!$O28="Never",IF(BQ$6&gt;='Team &amp; Salaries'!$M28,MIN('Team &amp; Salaries'!$N28,'Team &amp; Salaries'!$P28),0),IF('Team &amp; Salaries'!$O28="Monthly",IF(BQ$6='Team &amp; Salaries'!$M28,MIN('Team &amp; Salaries'!$N28,'Team &amp; Salaries'!$P28),IF(BQ$6&gt;'Team &amp; Salaries'!$M28,MIN('Team &amp; Salaries'!$P28,BP118+'Team &amp; Salaries'!$N28),0)),IF('Team &amp; Salaries'!$O28="Quarterly",IF(BQ$6='Team &amp; Salaries'!$M28,MIN('Team &amp; Salaries'!$N28,'Team &amp; Salaries'!$P28),IF(BQ$6&gt;'Team &amp; Salaries'!$M28,IFERROR(MIN('Team &amp; Salaries'!$P28,IF(ISNUMBER(BL118),BL118,0)+'Team &amp; Salaries'!$N28),'Team &amp; Salaries'!$N28),0)),IF('Team &amp; Salaries'!$O28="Annually",IF(BQ$6='Team &amp; Salaries'!$M28,MIN('Team &amp; Salaries'!$N28,'Team &amp; Salaries'!$P28),IF(BQ$6&gt;'Team &amp; Salaries'!$M28,IFERROR(MIN('Team &amp; Salaries'!$P28,#REF!+'Team &amp; Salaries'!$N28),MIN('Team &amp; Salaries'!$N28,'Team &amp; Salaries'!$P28)),0))))))</f>
        <v>1</v>
      </c>
      <c r="BR118" s="286">
        <f>IF('Team &amp; Salaries'!$O28="Never",IF(BR$6&gt;='Team &amp; Salaries'!$M28,MIN('Team &amp; Salaries'!$N28,'Team &amp; Salaries'!$P28),0),IF('Team &amp; Salaries'!$O28="Monthly",IF(BR$6='Team &amp; Salaries'!$M28,MIN('Team &amp; Salaries'!$N28,'Team &amp; Salaries'!$P28),IF(BR$6&gt;'Team &amp; Salaries'!$M28,MIN('Team &amp; Salaries'!$P28,BQ118+'Team &amp; Salaries'!$N28),0)),IF('Team &amp; Salaries'!$O28="Quarterly",IF(BR$6='Team &amp; Salaries'!$M28,MIN('Team &amp; Salaries'!$N28,'Team &amp; Salaries'!$P28),IF(BR$6&gt;'Team &amp; Salaries'!$M28,IFERROR(MIN('Team &amp; Salaries'!$P28,IF(ISNUMBER(BM118),BM118,0)+'Team &amp; Salaries'!$N28),'Team &amp; Salaries'!$N28),0)),IF('Team &amp; Salaries'!$O28="Annually",IF(BR$6='Team &amp; Salaries'!$M28,MIN('Team &amp; Salaries'!$N28,'Team &amp; Salaries'!$P28),IF(BR$6&gt;'Team &amp; Salaries'!$M28,IFERROR(MIN('Team &amp; Salaries'!$P28,#REF!+'Team &amp; Salaries'!$N28),MIN('Team &amp; Salaries'!$N28,'Team &amp; Salaries'!$P28)),0))))))</f>
        <v>1</v>
      </c>
      <c r="BS118" s="286">
        <f>IF('Team &amp; Salaries'!$O28="Never",IF(BS$6&gt;='Team &amp; Salaries'!$M28,MIN('Team &amp; Salaries'!$N28,'Team &amp; Salaries'!$P28),0),IF('Team &amp; Salaries'!$O28="Monthly",IF(BS$6='Team &amp; Salaries'!$M28,MIN('Team &amp; Salaries'!$N28,'Team &amp; Salaries'!$P28),IF(BS$6&gt;'Team &amp; Salaries'!$M28,MIN('Team &amp; Salaries'!$P28,BR118+'Team &amp; Salaries'!$N28),0)),IF('Team &amp; Salaries'!$O28="Quarterly",IF(BS$6='Team &amp; Salaries'!$M28,MIN('Team &amp; Salaries'!$N28,'Team &amp; Salaries'!$P28),IF(BS$6&gt;'Team &amp; Salaries'!$M28,IFERROR(MIN('Team &amp; Salaries'!$P28,IF(ISNUMBER(BN118),BN118,0)+'Team &amp; Salaries'!$N28),'Team &amp; Salaries'!$N28),0)),IF('Team &amp; Salaries'!$O28="Annually",IF(BS$6='Team &amp; Salaries'!$M28,MIN('Team &amp; Salaries'!$N28,'Team &amp; Salaries'!$P28),IF(BS$6&gt;'Team &amp; Salaries'!$M28,IFERROR(MIN('Team &amp; Salaries'!$P28,#REF!+'Team &amp; Salaries'!$N28),MIN('Team &amp; Salaries'!$N28,'Team &amp; Salaries'!$P28)),0))))))</f>
        <v>1</v>
      </c>
      <c r="BT118" s="286">
        <f>IF('Team &amp; Salaries'!$O28="Never",IF(BT$6&gt;='Team &amp; Salaries'!$M28,MIN('Team &amp; Salaries'!$N28,'Team &amp; Salaries'!$P28),0),IF('Team &amp; Salaries'!$O28="Monthly",IF(BT$6='Team &amp; Salaries'!$M28,MIN('Team &amp; Salaries'!$N28,'Team &amp; Salaries'!$P28),IF(BT$6&gt;'Team &amp; Salaries'!$M28,MIN('Team &amp; Salaries'!$P28,BS118+'Team &amp; Salaries'!$N28),0)),IF('Team &amp; Salaries'!$O28="Quarterly",IF(BT$6='Team &amp; Salaries'!$M28,MIN('Team &amp; Salaries'!$N28,'Team &amp; Salaries'!$P28),IF(BT$6&gt;'Team &amp; Salaries'!$M28,IFERROR(MIN('Team &amp; Salaries'!$P28,IF(ISNUMBER(BO118),BO118,0)+'Team &amp; Salaries'!$N28),'Team &amp; Salaries'!$N28),0)),IF('Team &amp; Salaries'!$O28="Annually",IF(BT$6='Team &amp; Salaries'!$M28,MIN('Team &amp; Salaries'!$N28,'Team &amp; Salaries'!$P28),IF(BT$6&gt;'Team &amp; Salaries'!$M28,IFERROR(MIN('Team &amp; Salaries'!$P28,#REF!+'Team &amp; Salaries'!$N28),MIN('Team &amp; Salaries'!$N28,'Team &amp; Salaries'!$P28)),0))))))</f>
        <v>1</v>
      </c>
      <c r="BU118" s="286">
        <f>IF('Team &amp; Salaries'!$O28="Never",IF(BU$6&gt;='Team &amp; Salaries'!$M28,MIN('Team &amp; Salaries'!$N28,'Team &amp; Salaries'!$P28),0),IF('Team &amp; Salaries'!$O28="Monthly",IF(BU$6='Team &amp; Salaries'!$M28,MIN('Team &amp; Salaries'!$N28,'Team &amp; Salaries'!$P28),IF(BU$6&gt;'Team &amp; Salaries'!$M28,MIN('Team &amp; Salaries'!$P28,BT118+'Team &amp; Salaries'!$N28),0)),IF('Team &amp; Salaries'!$O28="Quarterly",IF(BU$6='Team &amp; Salaries'!$M28,MIN('Team &amp; Salaries'!$N28,'Team &amp; Salaries'!$P28),IF(BU$6&gt;'Team &amp; Salaries'!$M28,IFERROR(MIN('Team &amp; Salaries'!$P28,IF(ISNUMBER(BP118),BP118,0)+'Team &amp; Salaries'!$N28),'Team &amp; Salaries'!$N28),0)),IF('Team &amp; Salaries'!$O28="Annually",IF(BU$6='Team &amp; Salaries'!$M28,MIN('Team &amp; Salaries'!$N28,'Team &amp; Salaries'!$P28),IF(BU$6&gt;'Team &amp; Salaries'!$M28,IFERROR(MIN('Team &amp; Salaries'!$P28,#REF!+'Team &amp; Salaries'!$N28),MIN('Team &amp; Salaries'!$N28,'Team &amp; Salaries'!$P28)),0))))))</f>
        <v>1</v>
      </c>
      <c r="BV118" s="286">
        <f>IF('Team &amp; Salaries'!$O28="Never",IF(BV$6&gt;='Team &amp; Salaries'!$M28,MIN('Team &amp; Salaries'!$N28,'Team &amp; Salaries'!$P28),0),IF('Team &amp; Salaries'!$O28="Monthly",IF(BV$6='Team &amp; Salaries'!$M28,MIN('Team &amp; Salaries'!$N28,'Team &amp; Salaries'!$P28),IF(BV$6&gt;'Team &amp; Salaries'!$M28,MIN('Team &amp; Salaries'!$P28,BU118+'Team &amp; Salaries'!$N28),0)),IF('Team &amp; Salaries'!$O28="Quarterly",IF(BV$6='Team &amp; Salaries'!$M28,MIN('Team &amp; Salaries'!$N28,'Team &amp; Salaries'!$P28),IF(BV$6&gt;'Team &amp; Salaries'!$M28,IFERROR(MIN('Team &amp; Salaries'!$P28,IF(ISNUMBER(BQ118),BQ118,0)+'Team &amp; Salaries'!$N28),'Team &amp; Salaries'!$N28),0)),IF('Team &amp; Salaries'!$O28="Annually",IF(BV$6='Team &amp; Salaries'!$M28,MIN('Team &amp; Salaries'!$N28,'Team &amp; Salaries'!$P28),IF(BV$6&gt;'Team &amp; Salaries'!$M28,IFERROR(MIN('Team &amp; Salaries'!$P28,#REF!+'Team &amp; Salaries'!$N28),MIN('Team &amp; Salaries'!$N28,'Team &amp; Salaries'!$P28)),0))))))</f>
        <v>1</v>
      </c>
      <c r="BW118" s="286">
        <f>IF('Team &amp; Salaries'!$O28="Never",IF(BW$6&gt;='Team &amp; Salaries'!$M28,MIN('Team &amp; Salaries'!$N28,'Team &amp; Salaries'!$P28),0),IF('Team &amp; Salaries'!$O28="Monthly",IF(BW$6='Team &amp; Salaries'!$M28,MIN('Team &amp; Salaries'!$N28,'Team &amp; Salaries'!$P28),IF(BW$6&gt;'Team &amp; Salaries'!$M28,MIN('Team &amp; Salaries'!$P28,BV118+'Team &amp; Salaries'!$N28),0)),IF('Team &amp; Salaries'!$O28="Quarterly",IF(BW$6='Team &amp; Salaries'!$M28,MIN('Team &amp; Salaries'!$N28,'Team &amp; Salaries'!$P28),IF(BW$6&gt;'Team &amp; Salaries'!$M28,IFERROR(MIN('Team &amp; Salaries'!$P28,IF(ISNUMBER(BR118),BR118,0)+'Team &amp; Salaries'!$N28),'Team &amp; Salaries'!$N28),0)),IF('Team &amp; Salaries'!$O28="Annually",IF(BW$6='Team &amp; Salaries'!$M28,MIN('Team &amp; Salaries'!$N28,'Team &amp; Salaries'!$P28),IF(BW$6&gt;'Team &amp; Salaries'!$M28,IFERROR(MIN('Team &amp; Salaries'!$P28,#REF!+'Team &amp; Salaries'!$N28),MIN('Team &amp; Salaries'!$N28,'Team &amp; Salaries'!$P28)),0))))))</f>
        <v>1</v>
      </c>
      <c r="BX118" s="286">
        <f>IF('Team &amp; Salaries'!$O28="Never",IF(BX$6&gt;='Team &amp; Salaries'!$M28,MIN('Team &amp; Salaries'!$N28,'Team &amp; Salaries'!$P28),0),IF('Team &amp; Salaries'!$O28="Monthly",IF(BX$6='Team &amp; Salaries'!$M28,MIN('Team &amp; Salaries'!$N28,'Team &amp; Salaries'!$P28),IF(BX$6&gt;'Team &amp; Salaries'!$M28,MIN('Team &amp; Salaries'!$P28,BW118+'Team &amp; Salaries'!$N28),0)),IF('Team &amp; Salaries'!$O28="Quarterly",IF(BX$6='Team &amp; Salaries'!$M28,MIN('Team &amp; Salaries'!$N28,'Team &amp; Salaries'!$P28),IF(BX$6&gt;'Team &amp; Salaries'!$M28,IFERROR(MIN('Team &amp; Salaries'!$P28,IF(ISNUMBER(BS118),BS118,0)+'Team &amp; Salaries'!$N28),'Team &amp; Salaries'!$N28),0)),IF('Team &amp; Salaries'!$O28="Annually",IF(BX$6='Team &amp; Salaries'!$M28,MIN('Team &amp; Salaries'!$N28,'Team &amp; Salaries'!$P28),IF(BX$6&gt;'Team &amp; Salaries'!$M28,IFERROR(MIN('Team &amp; Salaries'!$P28,#REF!+'Team &amp; Salaries'!$N28),MIN('Team &amp; Salaries'!$N28,'Team &amp; Salaries'!$P28)),0))))))</f>
        <v>1</v>
      </c>
      <c r="BY118" s="286">
        <f>IF('Team &amp; Salaries'!$O28="Never",IF(BY$6&gt;='Team &amp; Salaries'!$M28,MIN('Team &amp; Salaries'!$N28,'Team &amp; Salaries'!$P28),0),IF('Team &amp; Salaries'!$O28="Monthly",IF(BY$6='Team &amp; Salaries'!$M28,MIN('Team &amp; Salaries'!$N28,'Team &amp; Salaries'!$P28),IF(BY$6&gt;'Team &amp; Salaries'!$M28,MIN('Team &amp; Salaries'!$P28,BX118+'Team &amp; Salaries'!$N28),0)),IF('Team &amp; Salaries'!$O28="Quarterly",IF(BY$6='Team &amp; Salaries'!$M28,MIN('Team &amp; Salaries'!$N28,'Team &amp; Salaries'!$P28),IF(BY$6&gt;'Team &amp; Salaries'!$M28,IFERROR(MIN('Team &amp; Salaries'!$P28,IF(ISNUMBER(BT118),BT118,0)+'Team &amp; Salaries'!$N28),'Team &amp; Salaries'!$N28),0)),IF('Team &amp; Salaries'!$O28="Annually",IF(BY$6='Team &amp; Salaries'!$M28,MIN('Team &amp; Salaries'!$N28,'Team &amp; Salaries'!$P28),IF(BY$6&gt;'Team &amp; Salaries'!$M28,IFERROR(MIN('Team &amp; Salaries'!$P28,#REF!+'Team &amp; Salaries'!$N28),MIN('Team &amp; Salaries'!$N28,'Team &amp; Salaries'!$P28)),0))))))</f>
        <v>1</v>
      </c>
      <c r="BZ118" s="286">
        <f>IF('Team &amp; Salaries'!$O28="Never",IF(BZ$6&gt;='Team &amp; Salaries'!$M28,MIN('Team &amp; Salaries'!$N28,'Team &amp; Salaries'!$P28),0),IF('Team &amp; Salaries'!$O28="Monthly",IF(BZ$6='Team &amp; Salaries'!$M28,MIN('Team &amp; Salaries'!$N28,'Team &amp; Salaries'!$P28),IF(BZ$6&gt;'Team &amp; Salaries'!$M28,MIN('Team &amp; Salaries'!$P28,BY118+'Team &amp; Salaries'!$N28),0)),IF('Team &amp; Salaries'!$O28="Quarterly",IF(BZ$6='Team &amp; Salaries'!$M28,MIN('Team &amp; Salaries'!$N28,'Team &amp; Salaries'!$P28),IF(BZ$6&gt;'Team &amp; Salaries'!$M28,IFERROR(MIN('Team &amp; Salaries'!$P28,IF(ISNUMBER(BU118),BU118,0)+'Team &amp; Salaries'!$N28),'Team &amp; Salaries'!$N28),0)),IF('Team &amp; Salaries'!$O28="Annually",IF(BZ$6='Team &amp; Salaries'!$M28,MIN('Team &amp; Salaries'!$N28,'Team &amp; Salaries'!$P28),IF(BZ$6&gt;'Team &amp; Salaries'!$M28,IFERROR(MIN('Team &amp; Salaries'!$P28,#REF!+'Team &amp; Salaries'!$N28),MIN('Team &amp; Salaries'!$N28,'Team &amp; Salaries'!$P28)),0))))))</f>
        <v>1</v>
      </c>
      <c r="CA118" s="286">
        <f>IF('Team &amp; Salaries'!$O28="Never",IF(CA$6&gt;='Team &amp; Salaries'!$M28,MIN('Team &amp; Salaries'!$N28,'Team &amp; Salaries'!$P28),0),IF('Team &amp; Salaries'!$O28="Monthly",IF(CA$6='Team &amp; Salaries'!$M28,MIN('Team &amp; Salaries'!$N28,'Team &amp; Salaries'!$P28),IF(CA$6&gt;'Team &amp; Salaries'!$M28,MIN('Team &amp; Salaries'!$P28,BZ118+'Team &amp; Salaries'!$N28),0)),IF('Team &amp; Salaries'!$O28="Quarterly",IF(CA$6='Team &amp; Salaries'!$M28,MIN('Team &amp; Salaries'!$N28,'Team &amp; Salaries'!$P28),IF(CA$6&gt;'Team &amp; Salaries'!$M28,IFERROR(MIN('Team &amp; Salaries'!$P28,IF(ISNUMBER(BV118),BV118,0)+'Team &amp; Salaries'!$N28),'Team &amp; Salaries'!$N28),0)),IF('Team &amp; Salaries'!$O28="Annually",IF(CA$6='Team &amp; Salaries'!$M28,MIN('Team &amp; Salaries'!$N28,'Team &amp; Salaries'!$P28),IF(CA$6&gt;'Team &amp; Salaries'!$M28,IFERROR(MIN('Team &amp; Salaries'!$P28,#REF!+'Team &amp; Salaries'!$N28),MIN('Team &amp; Salaries'!$N28,'Team &amp; Salaries'!$P28)),0))))))</f>
        <v>1</v>
      </c>
      <c r="CB118" s="286">
        <f>IF('Team &amp; Salaries'!$O28="Never",IF(CB$6&gt;='Team &amp; Salaries'!$M28,MIN('Team &amp; Salaries'!$N28,'Team &amp; Salaries'!$P28),0),IF('Team &amp; Salaries'!$O28="Monthly",IF(CB$6='Team &amp; Salaries'!$M28,MIN('Team &amp; Salaries'!$N28,'Team &amp; Salaries'!$P28),IF(CB$6&gt;'Team &amp; Salaries'!$M28,MIN('Team &amp; Salaries'!$P28,CA118+'Team &amp; Salaries'!$N28),0)),IF('Team &amp; Salaries'!$O28="Quarterly",IF(CB$6='Team &amp; Salaries'!$M28,MIN('Team &amp; Salaries'!$N28,'Team &amp; Salaries'!$P28),IF(CB$6&gt;'Team &amp; Salaries'!$M28,IFERROR(MIN('Team &amp; Salaries'!$P28,IF(ISNUMBER(BW118),BW118,0)+'Team &amp; Salaries'!$N28),'Team &amp; Salaries'!$N28),0)),IF('Team &amp; Salaries'!$O28="Annually",IF(CB$6='Team &amp; Salaries'!$M28,MIN('Team &amp; Salaries'!$N28,'Team &amp; Salaries'!$P28),IF(CB$6&gt;'Team &amp; Salaries'!$M28,IFERROR(MIN('Team &amp; Salaries'!$P28,#REF!+'Team &amp; Salaries'!$N28),MIN('Team &amp; Salaries'!$N28,'Team &amp; Salaries'!$P28)),0))))))</f>
        <v>1</v>
      </c>
      <c r="CC118" s="286">
        <f>IF('Team &amp; Salaries'!$O28="Never",IF(CC$6&gt;='Team &amp; Salaries'!$M28,MIN('Team &amp; Salaries'!$N28,'Team &amp; Salaries'!$P28),0),IF('Team &amp; Salaries'!$O28="Monthly",IF(CC$6='Team &amp; Salaries'!$M28,MIN('Team &amp; Salaries'!$N28,'Team &amp; Salaries'!$P28),IF(CC$6&gt;'Team &amp; Salaries'!$M28,MIN('Team &amp; Salaries'!$P28,CB118+'Team &amp; Salaries'!$N28),0)),IF('Team &amp; Salaries'!$O28="Quarterly",IF(CC$6='Team &amp; Salaries'!$M28,MIN('Team &amp; Salaries'!$N28,'Team &amp; Salaries'!$P28),IF(CC$6&gt;'Team &amp; Salaries'!$M28,IFERROR(MIN('Team &amp; Salaries'!$P28,IF(ISNUMBER(BX118),BX118,0)+'Team &amp; Salaries'!$N28),'Team &amp; Salaries'!$N28),0)),IF('Team &amp; Salaries'!$O28="Annually",IF(CC$6='Team &amp; Salaries'!$M28,MIN('Team &amp; Salaries'!$N28,'Team &amp; Salaries'!$P28),IF(CC$6&gt;'Team &amp; Salaries'!$M28,IFERROR(MIN('Team &amp; Salaries'!$P28,#REF!+'Team &amp; Salaries'!$N28),MIN('Team &amp; Salaries'!$N28,'Team &amp; Salaries'!$P28)),0))))))</f>
        <v>1</v>
      </c>
      <c r="CD118" s="286">
        <f>IF('Team &amp; Salaries'!$O28="Never",IF(CD$6&gt;='Team &amp; Salaries'!$M28,MIN('Team &amp; Salaries'!$N28,'Team &amp; Salaries'!$P28),0),IF('Team &amp; Salaries'!$O28="Monthly",IF(CD$6='Team &amp; Salaries'!$M28,MIN('Team &amp; Salaries'!$N28,'Team &amp; Salaries'!$P28),IF(CD$6&gt;'Team &amp; Salaries'!$M28,MIN('Team &amp; Salaries'!$P28,CC118+'Team &amp; Salaries'!$N28),0)),IF('Team &amp; Salaries'!$O28="Quarterly",IF(CD$6='Team &amp; Salaries'!$M28,MIN('Team &amp; Salaries'!$N28,'Team &amp; Salaries'!$P28),IF(CD$6&gt;'Team &amp; Salaries'!$M28,IFERROR(MIN('Team &amp; Salaries'!$P28,IF(ISNUMBER(BY118),BY118,0)+'Team &amp; Salaries'!$N28),'Team &amp; Salaries'!$N28),0)),IF('Team &amp; Salaries'!$O28="Annually",IF(CD$6='Team &amp; Salaries'!$M28,MIN('Team &amp; Salaries'!$N28,'Team &amp; Salaries'!$P28),IF(CD$6&gt;'Team &amp; Salaries'!$M28,IFERROR(MIN('Team &amp; Salaries'!$P28,#REF!+'Team &amp; Salaries'!$N28),MIN('Team &amp; Salaries'!$N28,'Team &amp; Salaries'!$P28)),0))))))</f>
        <v>1</v>
      </c>
      <c r="CE118" s="286">
        <f>IF('Team &amp; Salaries'!$O28="Never",IF(CE$6&gt;='Team &amp; Salaries'!$M28,MIN('Team &amp; Salaries'!$N28,'Team &amp; Salaries'!$P28),0),IF('Team &amp; Salaries'!$O28="Monthly",IF(CE$6='Team &amp; Salaries'!$M28,MIN('Team &amp; Salaries'!$N28,'Team &amp; Salaries'!$P28),IF(CE$6&gt;'Team &amp; Salaries'!$M28,MIN('Team &amp; Salaries'!$P28,CD118+'Team &amp; Salaries'!$N28),0)),IF('Team &amp; Salaries'!$O28="Quarterly",IF(CE$6='Team &amp; Salaries'!$M28,MIN('Team &amp; Salaries'!$N28,'Team &amp; Salaries'!$P28),IF(CE$6&gt;'Team &amp; Salaries'!$M28,IFERROR(MIN('Team &amp; Salaries'!$P28,IF(ISNUMBER(BZ118),BZ118,0)+'Team &amp; Salaries'!$N28),'Team &amp; Salaries'!$N28),0)),IF('Team &amp; Salaries'!$O28="Annually",IF(CE$6='Team &amp; Salaries'!$M28,MIN('Team &amp; Salaries'!$N28,'Team &amp; Salaries'!$P28),IF(CE$6&gt;'Team &amp; Salaries'!$M28,IFERROR(MIN('Team &amp; Salaries'!$P28,#REF!+'Team &amp; Salaries'!$N28),MIN('Team &amp; Salaries'!$N28,'Team &amp; Salaries'!$P28)),0))))))</f>
        <v>1</v>
      </c>
      <c r="CF118" s="286">
        <f>IF('Team &amp; Salaries'!$O28="Never",IF(CF$6&gt;='Team &amp; Salaries'!$M28,MIN('Team &amp; Salaries'!$N28,'Team &amp; Salaries'!$P28),0),IF('Team &amp; Salaries'!$O28="Monthly",IF(CF$6='Team &amp; Salaries'!$M28,MIN('Team &amp; Salaries'!$N28,'Team &amp; Salaries'!$P28),IF(CF$6&gt;'Team &amp; Salaries'!$M28,MIN('Team &amp; Salaries'!$P28,CE118+'Team &amp; Salaries'!$N28),0)),IF('Team &amp; Salaries'!$O28="Quarterly",IF(CF$6='Team &amp; Salaries'!$M28,MIN('Team &amp; Salaries'!$N28,'Team &amp; Salaries'!$P28),IF(CF$6&gt;'Team &amp; Salaries'!$M28,IFERROR(MIN('Team &amp; Salaries'!$P28,IF(ISNUMBER(CA118),CA118,0)+'Team &amp; Salaries'!$N28),'Team &amp; Salaries'!$N28),0)),IF('Team &amp; Salaries'!$O28="Annually",IF(CF$6='Team &amp; Salaries'!$M28,MIN('Team &amp; Salaries'!$N28,'Team &amp; Salaries'!$P28),IF(CF$6&gt;'Team &amp; Salaries'!$M28,IFERROR(MIN('Team &amp; Salaries'!$P28,#REF!+'Team &amp; Salaries'!$N28),MIN('Team &amp; Salaries'!$N28,'Team &amp; Salaries'!$P28)),0))))))</f>
        <v>1</v>
      </c>
      <c r="CG118" s="286">
        <f>IF('Team &amp; Salaries'!$O28="Never",IF(CG$6&gt;='Team &amp; Salaries'!$M28,MIN('Team &amp; Salaries'!$N28,'Team &amp; Salaries'!$P28),0),IF('Team &amp; Salaries'!$O28="Monthly",IF(CG$6='Team &amp; Salaries'!$M28,MIN('Team &amp; Salaries'!$N28,'Team &amp; Salaries'!$P28),IF(CG$6&gt;'Team &amp; Salaries'!$M28,MIN('Team &amp; Salaries'!$P28,CF118+'Team &amp; Salaries'!$N28),0)),IF('Team &amp; Salaries'!$O28="Quarterly",IF(CG$6='Team &amp; Salaries'!$M28,MIN('Team &amp; Salaries'!$N28,'Team &amp; Salaries'!$P28),IF(CG$6&gt;'Team &amp; Salaries'!$M28,IFERROR(MIN('Team &amp; Salaries'!$P28,IF(ISNUMBER(CB118),CB118,0)+'Team &amp; Salaries'!$N28),'Team &amp; Salaries'!$N28),0)),IF('Team &amp; Salaries'!$O28="Annually",IF(CG$6='Team &amp; Salaries'!$M28,MIN('Team &amp; Salaries'!$N28,'Team &amp; Salaries'!$P28),IF(CG$6&gt;'Team &amp; Salaries'!$M28,IFERROR(MIN('Team &amp; Salaries'!$P28,#REF!+'Team &amp; Salaries'!$N28),MIN('Team &amp; Salaries'!$N28,'Team &amp; Salaries'!$P28)),0))))))</f>
        <v>1</v>
      </c>
      <c r="CH118" s="286">
        <f>IF('Team &amp; Salaries'!$O28="Never",IF(CH$6&gt;='Team &amp; Salaries'!$M28,MIN('Team &amp; Salaries'!$N28,'Team &amp; Salaries'!$P28),0),IF('Team &amp; Salaries'!$O28="Monthly",IF(CH$6='Team &amp; Salaries'!$M28,MIN('Team &amp; Salaries'!$N28,'Team &amp; Salaries'!$P28),IF(CH$6&gt;'Team &amp; Salaries'!$M28,MIN('Team &amp; Salaries'!$P28,CG118+'Team &amp; Salaries'!$N28),0)),IF('Team &amp; Salaries'!$O28="Quarterly",IF(CH$6='Team &amp; Salaries'!$M28,MIN('Team &amp; Salaries'!$N28,'Team &amp; Salaries'!$P28),IF(CH$6&gt;'Team &amp; Salaries'!$M28,IFERROR(MIN('Team &amp; Salaries'!$P28,IF(ISNUMBER(CC118),CC118,0)+'Team &amp; Salaries'!$N28),'Team &amp; Salaries'!$N28),0)),IF('Team &amp; Salaries'!$O28="Annually",IF(CH$6='Team &amp; Salaries'!$M28,MIN('Team &amp; Salaries'!$N28,'Team &amp; Salaries'!$P28),IF(CH$6&gt;'Team &amp; Salaries'!$M28,IFERROR(MIN('Team &amp; Salaries'!$P28,#REF!+'Team &amp; Salaries'!$N28),MIN('Team &amp; Salaries'!$N28,'Team &amp; Salaries'!$P28)),0))))))</f>
        <v>1</v>
      </c>
      <c r="CI118" s="286">
        <f>IF('Team &amp; Salaries'!$O28="Never",IF(CI$6&gt;='Team &amp; Salaries'!$M28,MIN('Team &amp; Salaries'!$N28,'Team &amp; Salaries'!$P28),0),IF('Team &amp; Salaries'!$O28="Monthly",IF(CI$6='Team &amp; Salaries'!$M28,MIN('Team &amp; Salaries'!$N28,'Team &amp; Salaries'!$P28),IF(CI$6&gt;'Team &amp; Salaries'!$M28,MIN('Team &amp; Salaries'!$P28,CH118+'Team &amp; Salaries'!$N28),0)),IF('Team &amp; Salaries'!$O28="Quarterly",IF(CI$6='Team &amp; Salaries'!$M28,MIN('Team &amp; Salaries'!$N28,'Team &amp; Salaries'!$P28),IF(CI$6&gt;'Team &amp; Salaries'!$M28,IFERROR(MIN('Team &amp; Salaries'!$P28,IF(ISNUMBER(CD118),CD118,0)+'Team &amp; Salaries'!$N28),'Team &amp; Salaries'!$N28),0)),IF('Team &amp; Salaries'!$O28="Annually",IF(CI$6='Team &amp; Salaries'!$M28,MIN('Team &amp; Salaries'!$N28,'Team &amp; Salaries'!$P28),IF(CI$6&gt;'Team &amp; Salaries'!$M28,IFERROR(MIN('Team &amp; Salaries'!$P28,#REF!+'Team &amp; Salaries'!$N28),MIN('Team &amp; Salaries'!$N28,'Team &amp; Salaries'!$P28)),0))))))</f>
        <v>1</v>
      </c>
      <c r="CJ118" s="286">
        <f>IF('Team &amp; Salaries'!$O28="Never",IF(CJ$6&gt;='Team &amp; Salaries'!$M28,MIN('Team &amp; Salaries'!$N28,'Team &amp; Salaries'!$P28),0),IF('Team &amp; Salaries'!$O28="Monthly",IF(CJ$6='Team &amp; Salaries'!$M28,MIN('Team &amp; Salaries'!$N28,'Team &amp; Salaries'!$P28),IF(CJ$6&gt;'Team &amp; Salaries'!$M28,MIN('Team &amp; Salaries'!$P28,CI118+'Team &amp; Salaries'!$N28),0)),IF('Team &amp; Salaries'!$O28="Quarterly",IF(CJ$6='Team &amp; Salaries'!$M28,MIN('Team &amp; Salaries'!$N28,'Team &amp; Salaries'!$P28),IF(CJ$6&gt;'Team &amp; Salaries'!$M28,IFERROR(MIN('Team &amp; Salaries'!$P28,IF(ISNUMBER(CE118),CE118,0)+'Team &amp; Salaries'!$N28),'Team &amp; Salaries'!$N28),0)),IF('Team &amp; Salaries'!$O28="Annually",IF(CJ$6='Team &amp; Salaries'!$M28,MIN('Team &amp; Salaries'!$N28,'Team &amp; Salaries'!$P28),IF(CJ$6&gt;'Team &amp; Salaries'!$M28,IFERROR(MIN('Team &amp; Salaries'!$P28,#REF!+'Team &amp; Salaries'!$N28),MIN('Team &amp; Salaries'!$N28,'Team &amp; Salaries'!$P28)),0))))))</f>
        <v>1</v>
      </c>
      <c r="CK118" s="286">
        <f>IF('Team &amp; Salaries'!$O28="Never",IF(CK$6&gt;='Team &amp; Salaries'!$M28,MIN('Team &amp; Salaries'!$N28,'Team &amp; Salaries'!$P28),0),IF('Team &amp; Salaries'!$O28="Monthly",IF(CK$6='Team &amp; Salaries'!$M28,MIN('Team &amp; Salaries'!$N28,'Team &amp; Salaries'!$P28),IF(CK$6&gt;'Team &amp; Salaries'!$M28,MIN('Team &amp; Salaries'!$P28,CJ118+'Team &amp; Salaries'!$N28),0)),IF('Team &amp; Salaries'!$O28="Quarterly",IF(CK$6='Team &amp; Salaries'!$M28,MIN('Team &amp; Salaries'!$N28,'Team &amp; Salaries'!$P28),IF(CK$6&gt;'Team &amp; Salaries'!$M28,IFERROR(MIN('Team &amp; Salaries'!$P28,IF(ISNUMBER(CF118),CF118,0)+'Team &amp; Salaries'!$N28),'Team &amp; Salaries'!$N28),0)),IF('Team &amp; Salaries'!$O28="Annually",IF(CK$6='Team &amp; Salaries'!$M28,MIN('Team &amp; Salaries'!$N28,'Team &amp; Salaries'!$P28),IF(CK$6&gt;'Team &amp; Salaries'!$M28,IFERROR(MIN('Team &amp; Salaries'!$P28,#REF!+'Team &amp; Salaries'!$N28),MIN('Team &amp; Salaries'!$N28,'Team &amp; Salaries'!$P28)),0))))))</f>
        <v>1</v>
      </c>
      <c r="CL118" s="286">
        <f>IF('Team &amp; Salaries'!$O28="Never",IF(CL$6&gt;='Team &amp; Salaries'!$M28,MIN('Team &amp; Salaries'!$N28,'Team &amp; Salaries'!$P28),0),IF('Team &amp; Salaries'!$O28="Monthly",IF(CL$6='Team &amp; Salaries'!$M28,MIN('Team &amp; Salaries'!$N28,'Team &amp; Salaries'!$P28),IF(CL$6&gt;'Team &amp; Salaries'!$M28,MIN('Team &amp; Salaries'!$P28,CK118+'Team &amp; Salaries'!$N28),0)),IF('Team &amp; Salaries'!$O28="Quarterly",IF(CL$6='Team &amp; Salaries'!$M28,MIN('Team &amp; Salaries'!$N28,'Team &amp; Salaries'!$P28),IF(CL$6&gt;'Team &amp; Salaries'!$M28,IFERROR(MIN('Team &amp; Salaries'!$P28,IF(ISNUMBER(CG118),CG118,0)+'Team &amp; Salaries'!$N28),'Team &amp; Salaries'!$N28),0)),IF('Team &amp; Salaries'!$O28="Annually",IF(CL$6='Team &amp; Salaries'!$M28,MIN('Team &amp; Salaries'!$N28,'Team &amp; Salaries'!$P28),IF(CL$6&gt;'Team &amp; Salaries'!$M28,IFERROR(MIN('Team &amp; Salaries'!$P28,#REF!+'Team &amp; Salaries'!$N28),MIN('Team &amp; Salaries'!$N28,'Team &amp; Salaries'!$P28)),0))))))</f>
        <v>1</v>
      </c>
      <c r="CM118" s="286">
        <f>IF('Team &amp; Salaries'!$O28="Never",IF(CM$6&gt;='Team &amp; Salaries'!$M28,MIN('Team &amp; Salaries'!$N28,'Team &amp; Salaries'!$P28),0),IF('Team &amp; Salaries'!$O28="Monthly",IF(CM$6='Team &amp; Salaries'!$M28,MIN('Team &amp; Salaries'!$N28,'Team &amp; Salaries'!$P28),IF(CM$6&gt;'Team &amp; Salaries'!$M28,MIN('Team &amp; Salaries'!$P28,CL118+'Team &amp; Salaries'!$N28),0)),IF('Team &amp; Salaries'!$O28="Quarterly",IF(CM$6='Team &amp; Salaries'!$M28,MIN('Team &amp; Salaries'!$N28,'Team &amp; Salaries'!$P28),IF(CM$6&gt;'Team &amp; Salaries'!$M28,IFERROR(MIN('Team &amp; Salaries'!$P28,IF(ISNUMBER(CH118),CH118,0)+'Team &amp; Salaries'!$N28),'Team &amp; Salaries'!$N28),0)),IF('Team &amp; Salaries'!$O28="Annually",IF(CM$6='Team &amp; Salaries'!$M28,MIN('Team &amp; Salaries'!$N28,'Team &amp; Salaries'!$P28),IF(CM$6&gt;'Team &amp; Salaries'!$M28,IFERROR(MIN('Team &amp; Salaries'!$P28,#REF!+'Team &amp; Salaries'!$N28),MIN('Team &amp; Salaries'!$N28,'Team &amp; Salaries'!$P28)),0))))))</f>
        <v>1</v>
      </c>
      <c r="CN118" s="286">
        <f>IF('Team &amp; Salaries'!$O28="Never",IF(CN$6&gt;='Team &amp; Salaries'!$M28,MIN('Team &amp; Salaries'!$N28,'Team &amp; Salaries'!$P28),0),IF('Team &amp; Salaries'!$O28="Monthly",IF(CN$6='Team &amp; Salaries'!$M28,MIN('Team &amp; Salaries'!$N28,'Team &amp; Salaries'!$P28),IF(CN$6&gt;'Team &amp; Salaries'!$M28,MIN('Team &amp; Salaries'!$P28,CM118+'Team &amp; Salaries'!$N28),0)),IF('Team &amp; Salaries'!$O28="Quarterly",IF(CN$6='Team &amp; Salaries'!$M28,MIN('Team &amp; Salaries'!$N28,'Team &amp; Salaries'!$P28),IF(CN$6&gt;'Team &amp; Salaries'!$M28,IFERROR(MIN('Team &amp; Salaries'!$P28,IF(ISNUMBER(CI118),CI118,0)+'Team &amp; Salaries'!$N28),'Team &amp; Salaries'!$N28),0)),IF('Team &amp; Salaries'!$O28="Annually",IF(CN$6='Team &amp; Salaries'!$M28,MIN('Team &amp; Salaries'!$N28,'Team &amp; Salaries'!$P28),IF(CN$6&gt;'Team &amp; Salaries'!$M28,IFERROR(MIN('Team &amp; Salaries'!$P28,#REF!+'Team &amp; Salaries'!$N28),MIN('Team &amp; Salaries'!$N28,'Team &amp; Salaries'!$P28)),0))))))</f>
        <v>1</v>
      </c>
      <c r="CO118" s="286">
        <f>IF('Team &amp; Salaries'!$O28="Never",IF(CO$6&gt;='Team &amp; Salaries'!$M28,MIN('Team &amp; Salaries'!$N28,'Team &amp; Salaries'!$P28),0),IF('Team &amp; Salaries'!$O28="Monthly",IF(CO$6='Team &amp; Salaries'!$M28,MIN('Team &amp; Salaries'!$N28,'Team &amp; Salaries'!$P28),IF(CO$6&gt;'Team &amp; Salaries'!$M28,MIN('Team &amp; Salaries'!$P28,CN118+'Team &amp; Salaries'!$N28),0)),IF('Team &amp; Salaries'!$O28="Quarterly",IF(CO$6='Team &amp; Salaries'!$M28,MIN('Team &amp; Salaries'!$N28,'Team &amp; Salaries'!$P28),IF(CO$6&gt;'Team &amp; Salaries'!$M28,IFERROR(MIN('Team &amp; Salaries'!$P28,IF(ISNUMBER(CJ118),CJ118,0)+'Team &amp; Salaries'!$N28),'Team &amp; Salaries'!$N28),0)),IF('Team &amp; Salaries'!$O28="Annually",IF(CO$6='Team &amp; Salaries'!$M28,MIN('Team &amp; Salaries'!$N28,'Team &amp; Salaries'!$P28),IF(CO$6&gt;'Team &amp; Salaries'!$M28,IFERROR(MIN('Team &amp; Salaries'!$P28,#REF!+'Team &amp; Salaries'!$N28),MIN('Team &amp; Salaries'!$N28,'Team &amp; Salaries'!$P28)),0))))))</f>
        <v>1</v>
      </c>
      <c r="CP118" s="286">
        <f>IF('Team &amp; Salaries'!$O28="Never",IF(CP$6&gt;='Team &amp; Salaries'!$M28,MIN('Team &amp; Salaries'!$N28,'Team &amp; Salaries'!$P28),0),IF('Team &amp; Salaries'!$O28="Monthly",IF(CP$6='Team &amp; Salaries'!$M28,MIN('Team &amp; Salaries'!$N28,'Team &amp; Salaries'!$P28),IF(CP$6&gt;'Team &amp; Salaries'!$M28,MIN('Team &amp; Salaries'!$P28,CO118+'Team &amp; Salaries'!$N28),0)),IF('Team &amp; Salaries'!$O28="Quarterly",IF(CP$6='Team &amp; Salaries'!$M28,MIN('Team &amp; Salaries'!$N28,'Team &amp; Salaries'!$P28),IF(CP$6&gt;'Team &amp; Salaries'!$M28,IFERROR(MIN('Team &amp; Salaries'!$P28,IF(ISNUMBER(CK118),CK118,0)+'Team &amp; Salaries'!$N28),'Team &amp; Salaries'!$N28),0)),IF('Team &amp; Salaries'!$O28="Annually",IF(CP$6='Team &amp; Salaries'!$M28,MIN('Team &amp; Salaries'!$N28,'Team &amp; Salaries'!$P28),IF(CP$6&gt;'Team &amp; Salaries'!$M28,IFERROR(MIN('Team &amp; Salaries'!$P28,#REF!+'Team &amp; Salaries'!$N28),MIN('Team &amp; Salaries'!$N28,'Team &amp; Salaries'!$P28)),0))))))</f>
        <v>1</v>
      </c>
      <c r="CQ118" s="286">
        <f>IF('Team &amp; Salaries'!$O28="Never",IF(CQ$6&gt;='Team &amp; Salaries'!$M28,MIN('Team &amp; Salaries'!$N28,'Team &amp; Salaries'!$P28),0),IF('Team &amp; Salaries'!$O28="Monthly",IF(CQ$6='Team &amp; Salaries'!$M28,MIN('Team &amp; Salaries'!$N28,'Team &amp; Salaries'!$P28),IF(CQ$6&gt;'Team &amp; Salaries'!$M28,MIN('Team &amp; Salaries'!$P28,CP118+'Team &amp; Salaries'!$N28),0)),IF('Team &amp; Salaries'!$O28="Quarterly",IF(CQ$6='Team &amp; Salaries'!$M28,MIN('Team &amp; Salaries'!$N28,'Team &amp; Salaries'!$P28),IF(CQ$6&gt;'Team &amp; Salaries'!$M28,IFERROR(MIN('Team &amp; Salaries'!$P28,IF(ISNUMBER(CL118),CL118,0)+'Team &amp; Salaries'!$N28),'Team &amp; Salaries'!$N28),0)),IF('Team &amp; Salaries'!$O28="Annually",IF(CQ$6='Team &amp; Salaries'!$M28,MIN('Team &amp; Salaries'!$N28,'Team &amp; Salaries'!$P28),IF(CQ$6&gt;'Team &amp; Salaries'!$M28,IFERROR(MIN('Team &amp; Salaries'!$P28,#REF!+'Team &amp; Salaries'!$N28),MIN('Team &amp; Salaries'!$N28,'Team &amp; Salaries'!$P28)),0))))))</f>
        <v>1</v>
      </c>
      <c r="CR118" s="286">
        <f>IF('Team &amp; Salaries'!$O28="Never",IF(CR$6&gt;='Team &amp; Salaries'!$M28,MIN('Team &amp; Salaries'!$N28,'Team &amp; Salaries'!$P28),0),IF('Team &amp; Salaries'!$O28="Monthly",IF(CR$6='Team &amp; Salaries'!$M28,MIN('Team &amp; Salaries'!$N28,'Team &amp; Salaries'!$P28),IF(CR$6&gt;'Team &amp; Salaries'!$M28,MIN('Team &amp; Salaries'!$P28,CQ118+'Team &amp; Salaries'!$N28),0)),IF('Team &amp; Salaries'!$O28="Quarterly",IF(CR$6='Team &amp; Salaries'!$M28,MIN('Team &amp; Salaries'!$N28,'Team &amp; Salaries'!$P28),IF(CR$6&gt;'Team &amp; Salaries'!$M28,IFERROR(MIN('Team &amp; Salaries'!$P28,IF(ISNUMBER(CM118),CM118,0)+'Team &amp; Salaries'!$N28),'Team &amp; Salaries'!$N28),0)),IF('Team &amp; Salaries'!$O28="Annually",IF(CR$6='Team &amp; Salaries'!$M28,MIN('Team &amp; Salaries'!$N28,'Team &amp; Salaries'!$P28),IF(CR$6&gt;'Team &amp; Salaries'!$M28,IFERROR(MIN('Team &amp; Salaries'!$P28,#REF!+'Team &amp; Salaries'!$N28),MIN('Team &amp; Salaries'!$N28,'Team &amp; Salaries'!$P28)),0))))))</f>
        <v>1</v>
      </c>
      <c r="CS118" s="286">
        <f>IF('Team &amp; Salaries'!$O28="Never",IF(CS$6&gt;='Team &amp; Salaries'!$M28,MIN('Team &amp; Salaries'!$N28,'Team &amp; Salaries'!$P28),0),IF('Team &amp; Salaries'!$O28="Monthly",IF(CS$6='Team &amp; Salaries'!$M28,MIN('Team &amp; Salaries'!$N28,'Team &amp; Salaries'!$P28),IF(CS$6&gt;'Team &amp; Salaries'!$M28,MIN('Team &amp; Salaries'!$P28,CR118+'Team &amp; Salaries'!$N28),0)),IF('Team &amp; Salaries'!$O28="Quarterly",IF(CS$6='Team &amp; Salaries'!$M28,MIN('Team &amp; Salaries'!$N28,'Team &amp; Salaries'!$P28),IF(CS$6&gt;'Team &amp; Salaries'!$M28,IFERROR(MIN('Team &amp; Salaries'!$P28,IF(ISNUMBER(CN118),CN118,0)+'Team &amp; Salaries'!$N28),'Team &amp; Salaries'!$N28),0)),IF('Team &amp; Salaries'!$O28="Annually",IF(CS$6='Team &amp; Salaries'!$M28,MIN('Team &amp; Salaries'!$N28,'Team &amp; Salaries'!$P28),IF(CS$6&gt;'Team &amp; Salaries'!$M28,IFERROR(MIN('Team &amp; Salaries'!$P28,#REF!+'Team &amp; Salaries'!$N28),MIN('Team &amp; Salaries'!$N28,'Team &amp; Salaries'!$P28)),0))))))</f>
        <v>1</v>
      </c>
      <c r="CT118" s="286">
        <f>IF('Team &amp; Salaries'!$O28="Never",IF(CT$6&gt;='Team &amp; Salaries'!$M28,MIN('Team &amp; Salaries'!$N28,'Team &amp; Salaries'!$P28),0),IF('Team &amp; Salaries'!$O28="Monthly",IF(CT$6='Team &amp; Salaries'!$M28,MIN('Team &amp; Salaries'!$N28,'Team &amp; Salaries'!$P28),IF(CT$6&gt;'Team &amp; Salaries'!$M28,MIN('Team &amp; Salaries'!$P28,CS118+'Team &amp; Salaries'!$N28),0)),IF('Team &amp; Salaries'!$O28="Quarterly",IF(CT$6='Team &amp; Salaries'!$M28,MIN('Team &amp; Salaries'!$N28,'Team &amp; Salaries'!$P28),IF(CT$6&gt;'Team &amp; Salaries'!$M28,IFERROR(MIN('Team &amp; Salaries'!$P28,IF(ISNUMBER(CO118),CO118,0)+'Team &amp; Salaries'!$N28),'Team &amp; Salaries'!$N28),0)),IF('Team &amp; Salaries'!$O28="Annually",IF(CT$6='Team &amp; Salaries'!$M28,MIN('Team &amp; Salaries'!$N28,'Team &amp; Salaries'!$P28),IF(CT$6&gt;'Team &amp; Salaries'!$M28,IFERROR(MIN('Team &amp; Salaries'!$P28,#REF!+'Team &amp; Salaries'!$N28),MIN('Team &amp; Salaries'!$N28,'Team &amp; Salaries'!$P28)),0))))))</f>
        <v>1</v>
      </c>
      <c r="CU118" s="286">
        <f>IF('Team &amp; Salaries'!$O28="Never",IF(CU$6&gt;='Team &amp; Salaries'!$M28,MIN('Team &amp; Salaries'!$N28,'Team &amp; Salaries'!$P28),0),IF('Team &amp; Salaries'!$O28="Monthly",IF(CU$6='Team &amp; Salaries'!$M28,MIN('Team &amp; Salaries'!$N28,'Team &amp; Salaries'!$P28),IF(CU$6&gt;'Team &amp; Salaries'!$M28,MIN('Team &amp; Salaries'!$P28,CT118+'Team &amp; Salaries'!$N28),0)),IF('Team &amp; Salaries'!$O28="Quarterly",IF(CU$6='Team &amp; Salaries'!$M28,MIN('Team &amp; Salaries'!$N28,'Team &amp; Salaries'!$P28),IF(CU$6&gt;'Team &amp; Salaries'!$M28,IFERROR(MIN('Team &amp; Salaries'!$P28,IF(ISNUMBER(CP118),CP118,0)+'Team &amp; Salaries'!$N28),'Team &amp; Salaries'!$N28),0)),IF('Team &amp; Salaries'!$O28="Annually",IF(CU$6='Team &amp; Salaries'!$M28,MIN('Team &amp; Salaries'!$N28,'Team &amp; Salaries'!$P28),IF(CU$6&gt;'Team &amp; Salaries'!$M28,IFERROR(MIN('Team &amp; Salaries'!$P28,#REF!+'Team &amp; Salaries'!$N28),MIN('Team &amp; Salaries'!$N28,'Team &amp; Salaries'!$P28)),0))))))</f>
        <v>1</v>
      </c>
      <c r="CV118" s="286">
        <f>IF('Team &amp; Salaries'!$O28="Never",IF(CV$6&gt;='Team &amp; Salaries'!$M28,MIN('Team &amp; Salaries'!$N28,'Team &amp; Salaries'!$P28),0),IF('Team &amp; Salaries'!$O28="Monthly",IF(CV$6='Team &amp; Salaries'!$M28,MIN('Team &amp; Salaries'!$N28,'Team &amp; Salaries'!$P28),IF(CV$6&gt;'Team &amp; Salaries'!$M28,MIN('Team &amp; Salaries'!$P28,CU118+'Team &amp; Salaries'!$N28),0)),IF('Team &amp; Salaries'!$O28="Quarterly",IF(CV$6='Team &amp; Salaries'!$M28,MIN('Team &amp; Salaries'!$N28,'Team &amp; Salaries'!$P28),IF(CV$6&gt;'Team &amp; Salaries'!$M28,IFERROR(MIN('Team &amp; Salaries'!$P28,IF(ISNUMBER(CQ118),CQ118,0)+'Team &amp; Salaries'!$N28),'Team &amp; Salaries'!$N28),0)),IF('Team &amp; Salaries'!$O28="Annually",IF(CV$6='Team &amp; Salaries'!$M28,MIN('Team &amp; Salaries'!$N28,'Team &amp; Salaries'!$P28),IF(CV$6&gt;'Team &amp; Salaries'!$M28,IFERROR(MIN('Team &amp; Salaries'!$P28,#REF!+'Team &amp; Salaries'!$N28),MIN('Team &amp; Salaries'!$N28,'Team &amp; Salaries'!$P28)),0))))))</f>
        <v>1</v>
      </c>
      <c r="CW118" s="286">
        <f>IF('Team &amp; Salaries'!$O28="Never",IF(CW$6&gt;='Team &amp; Salaries'!$M28,MIN('Team &amp; Salaries'!$N28,'Team &amp; Salaries'!$P28),0),IF('Team &amp; Salaries'!$O28="Monthly",IF(CW$6='Team &amp; Salaries'!$M28,MIN('Team &amp; Salaries'!$N28,'Team &amp; Salaries'!$P28),IF(CW$6&gt;'Team &amp; Salaries'!$M28,MIN('Team &amp; Salaries'!$P28,CV118+'Team &amp; Salaries'!$N28),0)),IF('Team &amp; Salaries'!$O28="Quarterly",IF(CW$6='Team &amp; Salaries'!$M28,MIN('Team &amp; Salaries'!$N28,'Team &amp; Salaries'!$P28),IF(CW$6&gt;'Team &amp; Salaries'!$M28,IFERROR(MIN('Team &amp; Salaries'!$P28,IF(ISNUMBER(CR118),CR118,0)+'Team &amp; Salaries'!$N28),'Team &amp; Salaries'!$N28),0)),IF('Team &amp; Salaries'!$O28="Annually",IF(CW$6='Team &amp; Salaries'!$M28,MIN('Team &amp; Salaries'!$N28,'Team &amp; Salaries'!$P28),IF(CW$6&gt;'Team &amp; Salaries'!$M28,IFERROR(MIN('Team &amp; Salaries'!$P28,#REF!+'Team &amp; Salaries'!$N28),MIN('Team &amp; Salaries'!$N28,'Team &amp; Salaries'!$P28)),0))))))</f>
        <v>1</v>
      </c>
      <c r="CX118" s="286">
        <f>IF('Team &amp; Salaries'!$O28="Never",IF(CX$6&gt;='Team &amp; Salaries'!$M28,MIN('Team &amp; Salaries'!$N28,'Team &amp; Salaries'!$P28),0),IF('Team &amp; Salaries'!$O28="Monthly",IF(CX$6='Team &amp; Salaries'!$M28,MIN('Team &amp; Salaries'!$N28,'Team &amp; Salaries'!$P28),IF(CX$6&gt;'Team &amp; Salaries'!$M28,MIN('Team &amp; Salaries'!$P28,CW118+'Team &amp; Salaries'!$N28),0)),IF('Team &amp; Salaries'!$O28="Quarterly",IF(CX$6='Team &amp; Salaries'!$M28,MIN('Team &amp; Salaries'!$N28,'Team &amp; Salaries'!$P28),IF(CX$6&gt;'Team &amp; Salaries'!$M28,IFERROR(MIN('Team &amp; Salaries'!$P28,IF(ISNUMBER(CS118),CS118,0)+'Team &amp; Salaries'!$N28),'Team &amp; Salaries'!$N28),0)),IF('Team &amp; Salaries'!$O28="Annually",IF(CX$6='Team &amp; Salaries'!$M28,MIN('Team &amp; Salaries'!$N28,'Team &amp; Salaries'!$P28),IF(CX$6&gt;'Team &amp; Salaries'!$M28,IFERROR(MIN('Team &amp; Salaries'!$P28,#REF!+'Team &amp; Salaries'!$N28),MIN('Team &amp; Salaries'!$N28,'Team &amp; Salaries'!$P28)),0))))))</f>
        <v>1</v>
      </c>
      <c r="CY118" s="286">
        <f>IF('Team &amp; Salaries'!$O28="Never",IF(CY$6&gt;='Team &amp; Salaries'!$M28,MIN('Team &amp; Salaries'!$N28,'Team &amp; Salaries'!$P28),0),IF('Team &amp; Salaries'!$O28="Monthly",IF(CY$6='Team &amp; Salaries'!$M28,MIN('Team &amp; Salaries'!$N28,'Team &amp; Salaries'!$P28),IF(CY$6&gt;'Team &amp; Salaries'!$M28,MIN('Team &amp; Salaries'!$P28,CX118+'Team &amp; Salaries'!$N28),0)),IF('Team &amp; Salaries'!$O28="Quarterly",IF(CY$6='Team &amp; Salaries'!$M28,MIN('Team &amp; Salaries'!$N28,'Team &amp; Salaries'!$P28),IF(CY$6&gt;'Team &amp; Salaries'!$M28,IFERROR(MIN('Team &amp; Salaries'!$P28,IF(ISNUMBER(CT118),CT118,0)+'Team &amp; Salaries'!$N28),'Team &amp; Salaries'!$N28),0)),IF('Team &amp; Salaries'!$O28="Annually",IF(CY$6='Team &amp; Salaries'!$M28,MIN('Team &amp; Salaries'!$N28,'Team &amp; Salaries'!$P28),IF(CY$6&gt;'Team &amp; Salaries'!$M28,IFERROR(MIN('Team &amp; Salaries'!$P28,#REF!+'Team &amp; Salaries'!$N28),MIN('Team &amp; Salaries'!$N28,'Team &amp; Salaries'!$P28)),0))))))</f>
        <v>1</v>
      </c>
      <c r="CZ118" s="286">
        <f>IF('Team &amp; Salaries'!$O28="Never",IF(CZ$6&gt;='Team &amp; Salaries'!$M28,MIN('Team &amp; Salaries'!$N28,'Team &amp; Salaries'!$P28),0),IF('Team &amp; Salaries'!$O28="Monthly",IF(CZ$6='Team &amp; Salaries'!$M28,MIN('Team &amp; Salaries'!$N28,'Team &amp; Salaries'!$P28),IF(CZ$6&gt;'Team &amp; Salaries'!$M28,MIN('Team &amp; Salaries'!$P28,CY118+'Team &amp; Salaries'!$N28),0)),IF('Team &amp; Salaries'!$O28="Quarterly",IF(CZ$6='Team &amp; Salaries'!$M28,MIN('Team &amp; Salaries'!$N28,'Team &amp; Salaries'!$P28),IF(CZ$6&gt;'Team &amp; Salaries'!$M28,IFERROR(MIN('Team &amp; Salaries'!$P28,IF(ISNUMBER(CU118),CU118,0)+'Team &amp; Salaries'!$N28),'Team &amp; Salaries'!$N28),0)),IF('Team &amp; Salaries'!$O28="Annually",IF(CZ$6='Team &amp; Salaries'!$M28,MIN('Team &amp; Salaries'!$N28,'Team &amp; Salaries'!$P28),IF(CZ$6&gt;'Team &amp; Salaries'!$M28,IFERROR(MIN('Team &amp; Salaries'!$P28,#REF!+'Team &amp; Salaries'!$N28),MIN('Team &amp; Salaries'!$N28,'Team &amp; Salaries'!$P28)),0))))))</f>
        <v>1</v>
      </c>
      <c r="DA118" s="286">
        <f>IF('Team &amp; Salaries'!$O28="Never",IF(DA$6&gt;='Team &amp; Salaries'!$M28,MIN('Team &amp; Salaries'!$N28,'Team &amp; Salaries'!$P28),0),IF('Team &amp; Salaries'!$O28="Monthly",IF(DA$6='Team &amp; Salaries'!$M28,MIN('Team &amp; Salaries'!$N28,'Team &amp; Salaries'!$P28),IF(DA$6&gt;'Team &amp; Salaries'!$M28,MIN('Team &amp; Salaries'!$P28,CZ118+'Team &amp; Salaries'!$N28),0)),IF('Team &amp; Salaries'!$O28="Quarterly",IF(DA$6='Team &amp; Salaries'!$M28,MIN('Team &amp; Salaries'!$N28,'Team &amp; Salaries'!$P28),IF(DA$6&gt;'Team &amp; Salaries'!$M28,IFERROR(MIN('Team &amp; Salaries'!$P28,IF(ISNUMBER(CV118),CV118,0)+'Team &amp; Salaries'!$N28),'Team &amp; Salaries'!$N28),0)),IF('Team &amp; Salaries'!$O28="Annually",IF(DA$6='Team &amp; Salaries'!$M28,MIN('Team &amp; Salaries'!$N28,'Team &amp; Salaries'!$P28),IF(DA$6&gt;'Team &amp; Salaries'!$M28,IFERROR(MIN('Team &amp; Salaries'!$P28,#REF!+'Team &amp; Salaries'!$N28),MIN('Team &amp; Salaries'!$N28,'Team &amp; Salaries'!$P28)),0))))))</f>
        <v>1</v>
      </c>
      <c r="DB118" s="286">
        <f>IF('Team &amp; Salaries'!$O28="Never",IF(DB$6&gt;='Team &amp; Salaries'!$M28,MIN('Team &amp; Salaries'!$N28,'Team &amp; Salaries'!$P28),0),IF('Team &amp; Salaries'!$O28="Monthly",IF(DB$6='Team &amp; Salaries'!$M28,MIN('Team &amp; Salaries'!$N28,'Team &amp; Salaries'!$P28),IF(DB$6&gt;'Team &amp; Salaries'!$M28,MIN('Team &amp; Salaries'!$P28,DA118+'Team &amp; Salaries'!$N28),0)),IF('Team &amp; Salaries'!$O28="Quarterly",IF(DB$6='Team &amp; Salaries'!$M28,MIN('Team &amp; Salaries'!$N28,'Team &amp; Salaries'!$P28),IF(DB$6&gt;'Team &amp; Salaries'!$M28,IFERROR(MIN('Team &amp; Salaries'!$P28,IF(ISNUMBER(CW118),CW118,0)+'Team &amp; Salaries'!$N28),'Team &amp; Salaries'!$N28),0)),IF('Team &amp; Salaries'!$O28="Annually",IF(DB$6='Team &amp; Salaries'!$M28,MIN('Team &amp; Salaries'!$N28,'Team &amp; Salaries'!$P28),IF(DB$6&gt;'Team &amp; Salaries'!$M28,IFERROR(MIN('Team &amp; Salaries'!$P28,#REF!+'Team &amp; Salaries'!$N28),MIN('Team &amp; Salaries'!$N28,'Team &amp; Salaries'!$P28)),0))))))</f>
        <v>1</v>
      </c>
      <c r="DC118" s="286">
        <f>IF('Team &amp; Salaries'!$O28="Never",IF(DC$6&gt;='Team &amp; Salaries'!$M28,MIN('Team &amp; Salaries'!$N28,'Team &amp; Salaries'!$P28),0),IF('Team &amp; Salaries'!$O28="Monthly",IF(DC$6='Team &amp; Salaries'!$M28,MIN('Team &amp; Salaries'!$N28,'Team &amp; Salaries'!$P28),IF(DC$6&gt;'Team &amp; Salaries'!$M28,MIN('Team &amp; Salaries'!$P28,DB118+'Team &amp; Salaries'!$N28),0)),IF('Team &amp; Salaries'!$O28="Quarterly",IF(DC$6='Team &amp; Salaries'!$M28,MIN('Team &amp; Salaries'!$N28,'Team &amp; Salaries'!$P28),IF(DC$6&gt;'Team &amp; Salaries'!$M28,IFERROR(MIN('Team &amp; Salaries'!$P28,IF(ISNUMBER(CX118),CX118,0)+'Team &amp; Salaries'!$N28),'Team &amp; Salaries'!$N28),0)),IF('Team &amp; Salaries'!$O28="Annually",IF(DC$6='Team &amp; Salaries'!$M28,MIN('Team &amp; Salaries'!$N28,'Team &amp; Salaries'!$P28),IF(DC$6&gt;'Team &amp; Salaries'!$M28,IFERROR(MIN('Team &amp; Salaries'!$P28,#REF!+'Team &amp; Salaries'!$N28),MIN('Team &amp; Salaries'!$N28,'Team &amp; Salaries'!$P28)),0))))))</f>
        <v>1</v>
      </c>
      <c r="DD118" s="286">
        <f>IF('Team &amp; Salaries'!$O28="Never",IF(DD$6&gt;='Team &amp; Salaries'!$M28,MIN('Team &amp; Salaries'!$N28,'Team &amp; Salaries'!$P28),0),IF('Team &amp; Salaries'!$O28="Monthly",IF(DD$6='Team &amp; Salaries'!$M28,MIN('Team &amp; Salaries'!$N28,'Team &amp; Salaries'!$P28),IF(DD$6&gt;'Team &amp; Salaries'!$M28,MIN('Team &amp; Salaries'!$P28,DC118+'Team &amp; Salaries'!$N28),0)),IF('Team &amp; Salaries'!$O28="Quarterly",IF(DD$6='Team &amp; Salaries'!$M28,MIN('Team &amp; Salaries'!$N28,'Team &amp; Salaries'!$P28),IF(DD$6&gt;'Team &amp; Salaries'!$M28,IFERROR(MIN('Team &amp; Salaries'!$P28,IF(ISNUMBER(CY118),CY118,0)+'Team &amp; Salaries'!$N28),'Team &amp; Salaries'!$N28),0)),IF('Team &amp; Salaries'!$O28="Annually",IF(DD$6='Team &amp; Salaries'!$M28,MIN('Team &amp; Salaries'!$N28,'Team &amp; Salaries'!$P28),IF(DD$6&gt;'Team &amp; Salaries'!$M28,IFERROR(MIN('Team &amp; Salaries'!$P28,#REF!+'Team &amp; Salaries'!$N28),MIN('Team &amp; Salaries'!$N28,'Team &amp; Salaries'!$P28)),0))))))</f>
        <v>1</v>
      </c>
      <c r="DE118" s="286">
        <f>IF('Team &amp; Salaries'!$O28="Never",IF(DE$6&gt;='Team &amp; Salaries'!$M28,MIN('Team &amp; Salaries'!$N28,'Team &amp; Salaries'!$P28),0),IF('Team &amp; Salaries'!$O28="Monthly",IF(DE$6='Team &amp; Salaries'!$M28,MIN('Team &amp; Salaries'!$N28,'Team &amp; Salaries'!$P28),IF(DE$6&gt;'Team &amp; Salaries'!$M28,MIN('Team &amp; Salaries'!$P28,DD118+'Team &amp; Salaries'!$N28),0)),IF('Team &amp; Salaries'!$O28="Quarterly",IF(DE$6='Team &amp; Salaries'!$M28,MIN('Team &amp; Salaries'!$N28,'Team &amp; Salaries'!$P28),IF(DE$6&gt;'Team &amp; Salaries'!$M28,IFERROR(MIN('Team &amp; Salaries'!$P28,IF(ISNUMBER(CZ118),CZ118,0)+'Team &amp; Salaries'!$N28),'Team &amp; Salaries'!$N28),0)),IF('Team &amp; Salaries'!$O28="Annually",IF(DE$6='Team &amp; Salaries'!$M28,MIN('Team &amp; Salaries'!$N28,'Team &amp; Salaries'!$P28),IF(DE$6&gt;'Team &amp; Salaries'!$M28,IFERROR(MIN('Team &amp; Salaries'!$P28,#REF!+'Team &amp; Salaries'!$N28),MIN('Team &amp; Salaries'!$N28,'Team &amp; Salaries'!$P28)),0))))))</f>
        <v>1</v>
      </c>
      <c r="DF118" s="286">
        <f>IF('Team &amp; Salaries'!$O28="Never",IF(DF$6&gt;='Team &amp; Salaries'!$M28,MIN('Team &amp; Salaries'!$N28,'Team &amp; Salaries'!$P28),0),IF('Team &amp; Salaries'!$O28="Monthly",IF(DF$6='Team &amp; Salaries'!$M28,MIN('Team &amp; Salaries'!$N28,'Team &amp; Salaries'!$P28),IF(DF$6&gt;'Team &amp; Salaries'!$M28,MIN('Team &amp; Salaries'!$P28,DE118+'Team &amp; Salaries'!$N28),0)),IF('Team &amp; Salaries'!$O28="Quarterly",IF(DF$6='Team &amp; Salaries'!$M28,MIN('Team &amp; Salaries'!$N28,'Team &amp; Salaries'!$P28),IF(DF$6&gt;'Team &amp; Salaries'!$M28,IFERROR(MIN('Team &amp; Salaries'!$P28,IF(ISNUMBER(DA118),DA118,0)+'Team &amp; Salaries'!$N28),'Team &amp; Salaries'!$N28),0)),IF('Team &amp; Salaries'!$O28="Annually",IF(DF$6='Team &amp; Salaries'!$M28,MIN('Team &amp; Salaries'!$N28,'Team &amp; Salaries'!$P28),IF(DF$6&gt;'Team &amp; Salaries'!$M28,IFERROR(MIN('Team &amp; Salaries'!$P28,#REF!+'Team &amp; Salaries'!$N28),MIN('Team &amp; Salaries'!$N28,'Team &amp; Salaries'!$P28)),0))))))</f>
        <v>1</v>
      </c>
      <c r="DG118" s="286">
        <f>IF('Team &amp; Salaries'!$O28="Never",IF(DG$6&gt;='Team &amp; Salaries'!$M28,MIN('Team &amp; Salaries'!$N28,'Team &amp; Salaries'!$P28),0),IF('Team &amp; Salaries'!$O28="Monthly",IF(DG$6='Team &amp; Salaries'!$M28,MIN('Team &amp; Salaries'!$N28,'Team &amp; Salaries'!$P28),IF(DG$6&gt;'Team &amp; Salaries'!$M28,MIN('Team &amp; Salaries'!$P28,DF118+'Team &amp; Salaries'!$N28),0)),IF('Team &amp; Salaries'!$O28="Quarterly",IF(DG$6='Team &amp; Salaries'!$M28,MIN('Team &amp; Salaries'!$N28,'Team &amp; Salaries'!$P28),IF(DG$6&gt;'Team &amp; Salaries'!$M28,IFERROR(MIN('Team &amp; Salaries'!$P28,IF(ISNUMBER(DB118),DB118,0)+'Team &amp; Salaries'!$N28),'Team &amp; Salaries'!$N28),0)),IF('Team &amp; Salaries'!$O28="Annually",IF(DG$6='Team &amp; Salaries'!$M28,MIN('Team &amp; Salaries'!$N28,'Team &amp; Salaries'!$P28),IF(DG$6&gt;'Team &amp; Salaries'!$M28,IFERROR(MIN('Team &amp; Salaries'!$P28,#REF!+'Team &amp; Salaries'!$N28),MIN('Team &amp; Salaries'!$N28,'Team &amp; Salaries'!$P28)),0))))))</f>
        <v>1</v>
      </c>
      <c r="DH118" s="286">
        <f>IF('Team &amp; Salaries'!$O28="Never",IF(DH$6&gt;='Team &amp; Salaries'!$M28,MIN('Team &amp; Salaries'!$N28,'Team &amp; Salaries'!$P28),0),IF('Team &amp; Salaries'!$O28="Monthly",IF(DH$6='Team &amp; Salaries'!$M28,MIN('Team &amp; Salaries'!$N28,'Team &amp; Salaries'!$P28),IF(DH$6&gt;'Team &amp; Salaries'!$M28,MIN('Team &amp; Salaries'!$P28,DG118+'Team &amp; Salaries'!$N28),0)),IF('Team &amp; Salaries'!$O28="Quarterly",IF(DH$6='Team &amp; Salaries'!$M28,MIN('Team &amp; Salaries'!$N28,'Team &amp; Salaries'!$P28),IF(DH$6&gt;'Team &amp; Salaries'!$M28,IFERROR(MIN('Team &amp; Salaries'!$P28,IF(ISNUMBER(DC118),DC118,0)+'Team &amp; Salaries'!$N28),'Team &amp; Salaries'!$N28),0)),IF('Team &amp; Salaries'!$O28="Annually",IF(DH$6='Team &amp; Salaries'!$M28,MIN('Team &amp; Salaries'!$N28,'Team &amp; Salaries'!$P28),IF(DH$6&gt;'Team &amp; Salaries'!$M28,IFERROR(MIN('Team &amp; Salaries'!$P28,#REF!+'Team &amp; Salaries'!$N28),MIN('Team &amp; Salaries'!$N28,'Team &amp; Salaries'!$P28)),0))))))</f>
        <v>1</v>
      </c>
      <c r="DI118" s="286">
        <f>IF('Team &amp; Salaries'!$O28="Never",IF(DI$6&gt;='Team &amp; Salaries'!$M28,MIN('Team &amp; Salaries'!$N28,'Team &amp; Salaries'!$P28),0),IF('Team &amp; Salaries'!$O28="Monthly",IF(DI$6='Team &amp; Salaries'!$M28,MIN('Team &amp; Salaries'!$N28,'Team &amp; Salaries'!$P28),IF(DI$6&gt;'Team &amp; Salaries'!$M28,MIN('Team &amp; Salaries'!$P28,DH118+'Team &amp; Salaries'!$N28),0)),IF('Team &amp; Salaries'!$O28="Quarterly",IF(DI$6='Team &amp; Salaries'!$M28,MIN('Team &amp; Salaries'!$N28,'Team &amp; Salaries'!$P28),IF(DI$6&gt;'Team &amp; Salaries'!$M28,IFERROR(MIN('Team &amp; Salaries'!$P28,IF(ISNUMBER(DD118),DD118,0)+'Team &amp; Salaries'!$N28),'Team &amp; Salaries'!$N28),0)),IF('Team &amp; Salaries'!$O28="Annually",IF(DI$6='Team &amp; Salaries'!$M28,MIN('Team &amp; Salaries'!$N28,'Team &amp; Salaries'!$P28),IF(DI$6&gt;'Team &amp; Salaries'!$M28,IFERROR(MIN('Team &amp; Salaries'!$P28,#REF!+'Team &amp; Salaries'!$N28),MIN('Team &amp; Salaries'!$N28,'Team &amp; Salaries'!$P28)),0))))))</f>
        <v>1</v>
      </c>
    </row>
    <row r="119" spans="1:113" s="147" customFormat="1" ht="16">
      <c r="A119" s="114" t="str">
        <f>'Team &amp; Salaries'!A29</f>
        <v>Mobile Dev</v>
      </c>
      <c r="B119" s="114"/>
      <c r="C119" s="114"/>
      <c r="D119" s="285"/>
      <c r="E119" s="361" t="s">
        <v>193</v>
      </c>
      <c r="F119" s="286">
        <f>IF('Team &amp; Salaries'!$O29="Never",IF(F$6&gt;='Team &amp; Salaries'!$M29,MIN('Team &amp; Salaries'!$N29,'Team &amp; Salaries'!$P29),0),IF('Team &amp; Salaries'!$O29="Monthly",IF(F$6='Team &amp; Salaries'!$M29,MIN('Team &amp; Salaries'!$N29,'Team &amp; Salaries'!$P29),IF(F$6&gt;'Team &amp; Salaries'!$M29,MIN('Team &amp; Salaries'!$P29,E119+'Team &amp; Salaries'!$N29),0)),IF('Team &amp; Salaries'!$O29="Quarterly",IF(F$6='Team &amp; Salaries'!$M29,MIN('Team &amp; Salaries'!$N29,'Team &amp; Salaries'!$P29),IF(F$6&gt;'Team &amp; Salaries'!$M29,IFERROR(MIN('Team &amp; Salaries'!$P29,IF(ISNUMBER(A119),A119,0)+'Team &amp; Salaries'!$N29),'Team &amp; Salaries'!$N29),0)),IF('Team &amp; Salaries'!$O29="Annually",IF(F$6='Team &amp; Salaries'!$M29,MIN('Team &amp; Salaries'!$N29,'Team &amp; Salaries'!$P29),IF(F$6&gt;'Team &amp; Salaries'!$M29,IFERROR(MIN('Team &amp; Salaries'!$P29,#REF!+'Team &amp; Salaries'!$N29),MIN('Team &amp; Salaries'!$N29,'Team &amp; Salaries'!$P29)),0))))))</f>
        <v>0</v>
      </c>
      <c r="G119" s="286">
        <f>IF('Team &amp; Salaries'!$O29="Never",IF(G$6&gt;='Team &amp; Salaries'!$M29,MIN('Team &amp; Salaries'!$N29,'Team &amp; Salaries'!$P29),0),IF('Team &amp; Salaries'!$O29="Monthly",IF(G$6='Team &amp; Salaries'!$M29,MIN('Team &amp; Salaries'!$N29,'Team &amp; Salaries'!$P29),IF(G$6&gt;'Team &amp; Salaries'!$M29,MIN('Team &amp; Salaries'!$P29,F119+'Team &amp; Salaries'!$N29),0)),IF('Team &amp; Salaries'!$O29="Quarterly",IF(G$6='Team &amp; Salaries'!$M29,MIN('Team &amp; Salaries'!$N29,'Team &amp; Salaries'!$P29),IF(G$6&gt;'Team &amp; Salaries'!$M29,IFERROR(MIN('Team &amp; Salaries'!$P29,IF(ISNUMBER(B119),B119,0)+'Team &amp; Salaries'!$N29),'Team &amp; Salaries'!$N29),0)),IF('Team &amp; Salaries'!$O29="Annually",IF(G$6='Team &amp; Salaries'!$M29,MIN('Team &amp; Salaries'!$N29,'Team &amp; Salaries'!$P29),IF(G$6&gt;'Team &amp; Salaries'!$M29,IFERROR(MIN('Team &amp; Salaries'!$P29,#REF!+'Team &amp; Salaries'!$N29),MIN('Team &amp; Salaries'!$N29,'Team &amp; Salaries'!$P29)),0))))))</f>
        <v>0</v>
      </c>
      <c r="H119" s="286">
        <f>IF('Team &amp; Salaries'!$O29="Never",IF(H$6&gt;='Team &amp; Salaries'!$M29,MIN('Team &amp; Salaries'!$N29,'Team &amp; Salaries'!$P29),0),IF('Team &amp; Salaries'!$O29="Monthly",IF(H$6='Team &amp; Salaries'!$M29,MIN('Team &amp; Salaries'!$N29,'Team &amp; Salaries'!$P29),IF(H$6&gt;'Team &amp; Salaries'!$M29,MIN('Team &amp; Salaries'!$P29,G119+'Team &amp; Salaries'!$N29),0)),IF('Team &amp; Salaries'!$O29="Quarterly",IF(H$6='Team &amp; Salaries'!$M29,MIN('Team &amp; Salaries'!$N29,'Team &amp; Salaries'!$P29),IF(H$6&gt;'Team &amp; Salaries'!$M29,IFERROR(MIN('Team &amp; Salaries'!$P29,IF(ISNUMBER(C119),C119,0)+'Team &amp; Salaries'!$N29),'Team &amp; Salaries'!$N29),0)),IF('Team &amp; Salaries'!$O29="Annually",IF(H$6='Team &amp; Salaries'!$M29,MIN('Team &amp; Salaries'!$N29,'Team &amp; Salaries'!$P29),IF(H$6&gt;'Team &amp; Salaries'!$M29,IFERROR(MIN('Team &amp; Salaries'!$P29,#REF!+'Team &amp; Salaries'!$N29),MIN('Team &amp; Salaries'!$N29,'Team &amp; Salaries'!$P29)),0))))))</f>
        <v>0</v>
      </c>
      <c r="I119" s="286">
        <f>IF('Team &amp; Salaries'!$O29="Never",IF(I$6&gt;='Team &amp; Salaries'!$M29,MIN('Team &amp; Salaries'!$N29,'Team &amp; Salaries'!$P29),0),IF('Team &amp; Salaries'!$O29="Monthly",IF(I$6='Team &amp; Salaries'!$M29,MIN('Team &amp; Salaries'!$N29,'Team &amp; Salaries'!$P29),IF(I$6&gt;'Team &amp; Salaries'!$M29,MIN('Team &amp; Salaries'!$P29,H119+'Team &amp; Salaries'!$N29),0)),IF('Team &amp; Salaries'!$O29="Quarterly",IF(I$6='Team &amp; Salaries'!$M29,MIN('Team &amp; Salaries'!$N29,'Team &amp; Salaries'!$P29),IF(I$6&gt;'Team &amp; Salaries'!$M29,IFERROR(MIN('Team &amp; Salaries'!$P29,IF(ISNUMBER(D119),D119,0)+'Team &amp; Salaries'!$N29),'Team &amp; Salaries'!$N29),0)),IF('Team &amp; Salaries'!$O29="Annually",IF(I$6='Team &amp; Salaries'!$M29,MIN('Team &amp; Salaries'!$N29,'Team &amp; Salaries'!$P29),IF(I$6&gt;'Team &amp; Salaries'!$M29,IFERROR(MIN('Team &amp; Salaries'!$P29,#REF!+'Team &amp; Salaries'!$N29),MIN('Team &amp; Salaries'!$N29,'Team &amp; Salaries'!$P29)),0))))))</f>
        <v>0</v>
      </c>
      <c r="J119" s="286">
        <f>IF('Team &amp; Salaries'!$O29="Never",IF(J$6&gt;='Team &amp; Salaries'!$M29,MIN('Team &amp; Salaries'!$N29,'Team &amp; Salaries'!$P29),0),IF('Team &amp; Salaries'!$O29="Monthly",IF(J$6='Team &amp; Salaries'!$M29,MIN('Team &amp; Salaries'!$N29,'Team &amp; Salaries'!$P29),IF(J$6&gt;'Team &amp; Salaries'!$M29,MIN('Team &amp; Salaries'!$P29,I119+'Team &amp; Salaries'!$N29),0)),IF('Team &amp; Salaries'!$O29="Quarterly",IF(J$6='Team &amp; Salaries'!$M29,MIN('Team &amp; Salaries'!$N29,'Team &amp; Salaries'!$P29),IF(J$6&gt;'Team &amp; Salaries'!$M29,IFERROR(MIN('Team &amp; Salaries'!$P29,IF(ISNUMBER(E119),E119,0)+'Team &amp; Salaries'!$N29),'Team &amp; Salaries'!$N29),0)),IF('Team &amp; Salaries'!$O29="Annually",IF(J$6='Team &amp; Salaries'!$M29,MIN('Team &amp; Salaries'!$N29,'Team &amp; Salaries'!$P29),IF(J$6&gt;'Team &amp; Salaries'!$M29,IFERROR(MIN('Team &amp; Salaries'!$P29,#REF!+'Team &amp; Salaries'!$N29),MIN('Team &amp; Salaries'!$N29,'Team &amp; Salaries'!$P29)),0))))))</f>
        <v>0</v>
      </c>
      <c r="K119" s="286">
        <f>IF('Team &amp; Salaries'!$O29="Never",IF(K$6&gt;='Team &amp; Salaries'!$M29,MIN('Team &amp; Salaries'!$N29,'Team &amp; Salaries'!$P29),0),IF('Team &amp; Salaries'!$O29="Monthly",IF(K$6='Team &amp; Salaries'!$M29,MIN('Team &amp; Salaries'!$N29,'Team &amp; Salaries'!$P29),IF(K$6&gt;'Team &amp; Salaries'!$M29,MIN('Team &amp; Salaries'!$P29,J119+'Team &amp; Salaries'!$N29),0)),IF('Team &amp; Salaries'!$O29="Quarterly",IF(K$6='Team &amp; Salaries'!$M29,MIN('Team &amp; Salaries'!$N29,'Team &amp; Salaries'!$P29),IF(K$6&gt;'Team &amp; Salaries'!$M29,IFERROR(MIN('Team &amp; Salaries'!$P29,IF(ISNUMBER(F119),F119,0)+'Team &amp; Salaries'!$N29),'Team &amp; Salaries'!$N29),0)),IF('Team &amp; Salaries'!$O29="Annually",IF(K$6='Team &amp; Salaries'!$M29,MIN('Team &amp; Salaries'!$N29,'Team &amp; Salaries'!$P29),IF(K$6&gt;'Team &amp; Salaries'!$M29,IFERROR(MIN('Team &amp; Salaries'!$P29,#REF!+'Team &amp; Salaries'!$N29),MIN('Team &amp; Salaries'!$N29,'Team &amp; Salaries'!$P29)),0))))))</f>
        <v>0</v>
      </c>
      <c r="L119" s="286">
        <f>IF('Team &amp; Salaries'!$O29="Never",IF(L$6&gt;='Team &amp; Salaries'!$M29,MIN('Team &amp; Salaries'!$N29,'Team &amp; Salaries'!$P29),0),IF('Team &amp; Salaries'!$O29="Monthly",IF(L$6='Team &amp; Salaries'!$M29,MIN('Team &amp; Salaries'!$N29,'Team &amp; Salaries'!$P29),IF(L$6&gt;'Team &amp; Salaries'!$M29,MIN('Team &amp; Salaries'!$P29,K119+'Team &amp; Salaries'!$N29),0)),IF('Team &amp; Salaries'!$O29="Quarterly",IF(L$6='Team &amp; Salaries'!$M29,MIN('Team &amp; Salaries'!$N29,'Team &amp; Salaries'!$P29),IF(L$6&gt;'Team &amp; Salaries'!$M29,IFERROR(MIN('Team &amp; Salaries'!$P29,IF(ISNUMBER(G119),G119,0)+'Team &amp; Salaries'!$N29),'Team &amp; Salaries'!$N29),0)),IF('Team &amp; Salaries'!$O29="Annually",IF(L$6='Team &amp; Salaries'!$M29,MIN('Team &amp; Salaries'!$N29,'Team &amp; Salaries'!$P29),IF(L$6&gt;'Team &amp; Salaries'!$M29,IFERROR(MIN('Team &amp; Salaries'!$P29,#REF!+'Team &amp; Salaries'!$N29),MIN('Team &amp; Salaries'!$N29,'Team &amp; Salaries'!$P29)),0))))))</f>
        <v>0</v>
      </c>
      <c r="M119" s="286">
        <f>IF('Team &amp; Salaries'!$O29="Never",IF(M$6&gt;='Team &amp; Salaries'!$M29,MIN('Team &amp; Salaries'!$N29,'Team &amp; Salaries'!$P29),0),IF('Team &amp; Salaries'!$O29="Monthly",IF(M$6='Team &amp; Salaries'!$M29,MIN('Team &amp; Salaries'!$N29,'Team &amp; Salaries'!$P29),IF(M$6&gt;'Team &amp; Salaries'!$M29,MIN('Team &amp; Salaries'!$P29,L119+'Team &amp; Salaries'!$N29),0)),IF('Team &amp; Salaries'!$O29="Quarterly",IF(M$6='Team &amp; Salaries'!$M29,MIN('Team &amp; Salaries'!$N29,'Team &amp; Salaries'!$P29),IF(M$6&gt;'Team &amp; Salaries'!$M29,IFERROR(MIN('Team &amp; Salaries'!$P29,IF(ISNUMBER(H119),H119,0)+'Team &amp; Salaries'!$N29),'Team &amp; Salaries'!$N29),0)),IF('Team &amp; Salaries'!$O29="Annually",IF(M$6='Team &amp; Salaries'!$M29,MIN('Team &amp; Salaries'!$N29,'Team &amp; Salaries'!$P29),IF(M$6&gt;'Team &amp; Salaries'!$M29,IFERROR(MIN('Team &amp; Salaries'!$P29,#REF!+'Team &amp; Salaries'!$N29),MIN('Team &amp; Salaries'!$N29,'Team &amp; Salaries'!$P29)),0))))))</f>
        <v>0</v>
      </c>
      <c r="N119" s="286">
        <f>IF('Team &amp; Salaries'!$O29="Never",IF(N$6&gt;='Team &amp; Salaries'!$M29,MIN('Team &amp; Salaries'!$N29,'Team &amp; Salaries'!$P29),0),IF('Team &amp; Salaries'!$O29="Monthly",IF(N$6='Team &amp; Salaries'!$M29,MIN('Team &amp; Salaries'!$N29,'Team &amp; Salaries'!$P29),IF(N$6&gt;'Team &amp; Salaries'!$M29,MIN('Team &amp; Salaries'!$P29,M119+'Team &amp; Salaries'!$N29),0)),IF('Team &amp; Salaries'!$O29="Quarterly",IF(N$6='Team &amp; Salaries'!$M29,MIN('Team &amp; Salaries'!$N29,'Team &amp; Salaries'!$P29),IF(N$6&gt;'Team &amp; Salaries'!$M29,IFERROR(MIN('Team &amp; Salaries'!$P29,IF(ISNUMBER(I119),I119,0)+'Team &amp; Salaries'!$N29),'Team &amp; Salaries'!$N29),0)),IF('Team &amp; Salaries'!$O29="Annually",IF(N$6='Team &amp; Salaries'!$M29,MIN('Team &amp; Salaries'!$N29,'Team &amp; Salaries'!$P29),IF(N$6&gt;'Team &amp; Salaries'!$M29,IFERROR(MIN('Team &amp; Salaries'!$P29,#REF!+'Team &amp; Salaries'!$N29),MIN('Team &amp; Salaries'!$N29,'Team &amp; Salaries'!$P29)),0))))))</f>
        <v>0</v>
      </c>
      <c r="O119" s="286">
        <f>IF('Team &amp; Salaries'!$O29="Never",IF(O$6&gt;='Team &amp; Salaries'!$M29,MIN('Team &amp; Salaries'!$N29,'Team &amp; Salaries'!$P29),0),IF('Team &amp; Salaries'!$O29="Monthly",IF(O$6='Team &amp; Salaries'!$M29,MIN('Team &amp; Salaries'!$N29,'Team &amp; Salaries'!$P29),IF(O$6&gt;'Team &amp; Salaries'!$M29,MIN('Team &amp; Salaries'!$P29,N119+'Team &amp; Salaries'!$N29),0)),IF('Team &amp; Salaries'!$O29="Quarterly",IF(O$6='Team &amp; Salaries'!$M29,MIN('Team &amp; Salaries'!$N29,'Team &amp; Salaries'!$P29),IF(O$6&gt;'Team &amp; Salaries'!$M29,IFERROR(MIN('Team &amp; Salaries'!$P29,IF(ISNUMBER(J119),J119,0)+'Team &amp; Salaries'!$N29),'Team &amp; Salaries'!$N29),0)),IF('Team &amp; Salaries'!$O29="Annually",IF(O$6='Team &amp; Salaries'!$M29,MIN('Team &amp; Salaries'!$N29,'Team &amp; Salaries'!$P29),IF(O$6&gt;'Team &amp; Salaries'!$M29,IFERROR(MIN('Team &amp; Salaries'!$P29,#REF!+'Team &amp; Salaries'!$N29),MIN('Team &amp; Salaries'!$N29,'Team &amp; Salaries'!$P29)),0))))))</f>
        <v>0</v>
      </c>
      <c r="P119" s="286">
        <f>IF('Team &amp; Salaries'!$O29="Never",IF(P$6&gt;='Team &amp; Salaries'!$M29,MIN('Team &amp; Salaries'!$N29,'Team &amp; Salaries'!$P29),0),IF('Team &amp; Salaries'!$O29="Monthly",IF(P$6='Team &amp; Salaries'!$M29,MIN('Team &amp; Salaries'!$N29,'Team &amp; Salaries'!$P29),IF(P$6&gt;'Team &amp; Salaries'!$M29,MIN('Team &amp; Salaries'!$P29,O119+'Team &amp; Salaries'!$N29),0)),IF('Team &amp; Salaries'!$O29="Quarterly",IF(P$6='Team &amp; Salaries'!$M29,MIN('Team &amp; Salaries'!$N29,'Team &amp; Salaries'!$P29),IF(P$6&gt;'Team &amp; Salaries'!$M29,IFERROR(MIN('Team &amp; Salaries'!$P29,IF(ISNUMBER(K119),K119,0)+'Team &amp; Salaries'!$N29),'Team &amp; Salaries'!$N29),0)),IF('Team &amp; Salaries'!$O29="Annually",IF(P$6='Team &amp; Salaries'!$M29,MIN('Team &amp; Salaries'!$N29,'Team &amp; Salaries'!$P29),IF(P$6&gt;'Team &amp; Salaries'!$M29,IFERROR(MIN('Team &amp; Salaries'!$P29,#REF!+'Team &amp; Salaries'!$N29),MIN('Team &amp; Salaries'!$N29,'Team &amp; Salaries'!$P29)),0))))))</f>
        <v>0</v>
      </c>
      <c r="Q119" s="286">
        <f>IF('Team &amp; Salaries'!$O29="Never",IF(Q$6&gt;='Team &amp; Salaries'!$M29,MIN('Team &amp; Salaries'!$N29,'Team &amp; Salaries'!$P29),0),IF('Team &amp; Salaries'!$O29="Monthly",IF(Q$6='Team &amp; Salaries'!$M29,MIN('Team &amp; Salaries'!$N29,'Team &amp; Salaries'!$P29),IF(Q$6&gt;'Team &amp; Salaries'!$M29,MIN('Team &amp; Salaries'!$P29,P119+'Team &amp; Salaries'!$N29),0)),IF('Team &amp; Salaries'!$O29="Quarterly",IF(Q$6='Team &amp; Salaries'!$M29,MIN('Team &amp; Salaries'!$N29,'Team &amp; Salaries'!$P29),IF(Q$6&gt;'Team &amp; Salaries'!$M29,IFERROR(MIN('Team &amp; Salaries'!$P29,IF(ISNUMBER(L119),L119,0)+'Team &amp; Salaries'!$N29),'Team &amp; Salaries'!$N29),0)),IF('Team &amp; Salaries'!$O29="Annually",IF(Q$6='Team &amp; Salaries'!$M29,MIN('Team &amp; Salaries'!$N29,'Team &amp; Salaries'!$P29),IF(Q$6&gt;'Team &amp; Salaries'!$M29,IFERROR(MIN('Team &amp; Salaries'!$P29,#REF!+'Team &amp; Salaries'!$N29),MIN('Team &amp; Salaries'!$N29,'Team &amp; Salaries'!$P29)),0))))))</f>
        <v>0</v>
      </c>
      <c r="R119" s="286">
        <f>IF('Team &amp; Salaries'!$O29="Never",IF(R$6&gt;='Team &amp; Salaries'!$M29,MIN('Team &amp; Salaries'!$N29,'Team &amp; Salaries'!$P29),0),IF('Team &amp; Salaries'!$O29="Monthly",IF(R$6='Team &amp; Salaries'!$M29,MIN('Team &amp; Salaries'!$N29,'Team &amp; Salaries'!$P29),IF(R$6&gt;'Team &amp; Salaries'!$M29,MIN('Team &amp; Salaries'!$P29,Q119+'Team &amp; Salaries'!$N29),0)),IF('Team &amp; Salaries'!$O29="Quarterly",IF(R$6='Team &amp; Salaries'!$M29,MIN('Team &amp; Salaries'!$N29,'Team &amp; Salaries'!$P29),IF(R$6&gt;'Team &amp; Salaries'!$M29,IFERROR(MIN('Team &amp; Salaries'!$P29,IF(ISNUMBER(M119),M119,0)+'Team &amp; Salaries'!$N29),'Team &amp; Salaries'!$N29),0)),IF('Team &amp; Salaries'!$O29="Annually",IF(R$6='Team &amp; Salaries'!$M29,MIN('Team &amp; Salaries'!$N29,'Team &amp; Salaries'!$P29),IF(R$6&gt;'Team &amp; Salaries'!$M29,IFERROR(MIN('Team &amp; Salaries'!$P29,#REF!+'Team &amp; Salaries'!$N29),MIN('Team &amp; Salaries'!$N29,'Team &amp; Salaries'!$P29)),0))))))</f>
        <v>0</v>
      </c>
      <c r="S119" s="286">
        <f>IF('Team &amp; Salaries'!$O29="Never",IF(S$6&gt;='Team &amp; Salaries'!$M29,MIN('Team &amp; Salaries'!$N29,'Team &amp; Salaries'!$P29),0),IF('Team &amp; Salaries'!$O29="Monthly",IF(S$6='Team &amp; Salaries'!$M29,MIN('Team &amp; Salaries'!$N29,'Team &amp; Salaries'!$P29),IF(S$6&gt;'Team &amp; Salaries'!$M29,MIN('Team &amp; Salaries'!$P29,R119+'Team &amp; Salaries'!$N29),0)),IF('Team &amp; Salaries'!$O29="Quarterly",IF(S$6='Team &amp; Salaries'!$M29,MIN('Team &amp; Salaries'!$N29,'Team &amp; Salaries'!$P29),IF(S$6&gt;'Team &amp; Salaries'!$M29,IFERROR(MIN('Team &amp; Salaries'!$P29,IF(ISNUMBER(N119),N119,0)+'Team &amp; Salaries'!$N29),'Team &amp; Salaries'!$N29),0)),IF('Team &amp; Salaries'!$O29="Annually",IF(S$6='Team &amp; Salaries'!$M29,MIN('Team &amp; Salaries'!$N29,'Team &amp; Salaries'!$P29),IF(S$6&gt;'Team &amp; Salaries'!$M29,IFERROR(MIN('Team &amp; Salaries'!$P29,#REF!+'Team &amp; Salaries'!$N29),MIN('Team &amp; Salaries'!$N29,'Team &amp; Salaries'!$P29)),0))))))</f>
        <v>0</v>
      </c>
      <c r="T119" s="286">
        <f>IF('Team &amp; Salaries'!$O29="Never",IF(T$6&gt;='Team &amp; Salaries'!$M29,MIN('Team &amp; Salaries'!$N29,'Team &amp; Salaries'!$P29),0),IF('Team &amp; Salaries'!$O29="Monthly",IF(T$6='Team &amp; Salaries'!$M29,MIN('Team &amp; Salaries'!$N29,'Team &amp; Salaries'!$P29),IF(T$6&gt;'Team &amp; Salaries'!$M29,MIN('Team &amp; Salaries'!$P29,S119+'Team &amp; Salaries'!$N29),0)),IF('Team &amp; Salaries'!$O29="Quarterly",IF(T$6='Team &amp; Salaries'!$M29,MIN('Team &amp; Salaries'!$N29,'Team &amp; Salaries'!$P29),IF(T$6&gt;'Team &amp; Salaries'!$M29,IFERROR(MIN('Team &amp; Salaries'!$P29,IF(ISNUMBER(O119),O119,0)+'Team &amp; Salaries'!$N29),'Team &amp; Salaries'!$N29),0)),IF('Team &amp; Salaries'!$O29="Annually",IF(T$6='Team &amp; Salaries'!$M29,MIN('Team &amp; Salaries'!$N29,'Team &amp; Salaries'!$P29),IF(T$6&gt;'Team &amp; Salaries'!$M29,IFERROR(MIN('Team &amp; Salaries'!$P29,#REF!+'Team &amp; Salaries'!$N29),MIN('Team &amp; Salaries'!$N29,'Team &amp; Salaries'!$P29)),0))))))</f>
        <v>0</v>
      </c>
      <c r="U119" s="286">
        <f>IF('Team &amp; Salaries'!$O29="Never",IF(U$6&gt;='Team &amp; Salaries'!$M29,MIN('Team &amp; Salaries'!$N29,'Team &amp; Salaries'!$P29),0),IF('Team &amp; Salaries'!$O29="Monthly",IF(U$6='Team &amp; Salaries'!$M29,MIN('Team &amp; Salaries'!$N29,'Team &amp; Salaries'!$P29),IF(U$6&gt;'Team &amp; Salaries'!$M29,MIN('Team &amp; Salaries'!$P29,T119+'Team &amp; Salaries'!$N29),0)),IF('Team &amp; Salaries'!$O29="Quarterly",IF(U$6='Team &amp; Salaries'!$M29,MIN('Team &amp; Salaries'!$N29,'Team &amp; Salaries'!$P29),IF(U$6&gt;'Team &amp; Salaries'!$M29,IFERROR(MIN('Team &amp; Salaries'!$P29,IF(ISNUMBER(P119),P119,0)+'Team &amp; Salaries'!$N29),'Team &amp; Salaries'!$N29),0)),IF('Team &amp; Salaries'!$O29="Annually",IF(U$6='Team &amp; Salaries'!$M29,MIN('Team &amp; Salaries'!$N29,'Team &amp; Salaries'!$P29),IF(U$6&gt;'Team &amp; Salaries'!$M29,IFERROR(MIN('Team &amp; Salaries'!$P29,#REF!+'Team &amp; Salaries'!$N29),MIN('Team &amp; Salaries'!$N29,'Team &amp; Salaries'!$P29)),0))))))</f>
        <v>0</v>
      </c>
      <c r="V119" s="286">
        <f>IF('Team &amp; Salaries'!$O29="Never",IF(V$6&gt;='Team &amp; Salaries'!$M29,MIN('Team &amp; Salaries'!$N29,'Team &amp; Salaries'!$P29),0),IF('Team &amp; Salaries'!$O29="Monthly",IF(V$6='Team &amp; Salaries'!$M29,MIN('Team &amp; Salaries'!$N29,'Team &amp; Salaries'!$P29),IF(V$6&gt;'Team &amp; Salaries'!$M29,MIN('Team &amp; Salaries'!$P29,U119+'Team &amp; Salaries'!$N29),0)),IF('Team &amp; Salaries'!$O29="Quarterly",IF(V$6='Team &amp; Salaries'!$M29,MIN('Team &amp; Salaries'!$N29,'Team &amp; Salaries'!$P29),IF(V$6&gt;'Team &amp; Salaries'!$M29,IFERROR(MIN('Team &amp; Salaries'!$P29,IF(ISNUMBER(Q119),Q119,0)+'Team &amp; Salaries'!$N29),'Team &amp; Salaries'!$N29),0)),IF('Team &amp; Salaries'!$O29="Annually",IF(V$6='Team &amp; Salaries'!$M29,MIN('Team &amp; Salaries'!$N29,'Team &amp; Salaries'!$P29),IF(V$6&gt;'Team &amp; Salaries'!$M29,IFERROR(MIN('Team &amp; Salaries'!$P29,#REF!+'Team &amp; Salaries'!$N29),MIN('Team &amp; Salaries'!$N29,'Team &amp; Salaries'!$P29)),0))))))</f>
        <v>0</v>
      </c>
      <c r="W119" s="286">
        <f>IF('Team &amp; Salaries'!$O29="Never",IF(W$6&gt;='Team &amp; Salaries'!$M29,MIN('Team &amp; Salaries'!$N29,'Team &amp; Salaries'!$P29),0),IF('Team &amp; Salaries'!$O29="Monthly",IF(W$6='Team &amp; Salaries'!$M29,MIN('Team &amp; Salaries'!$N29,'Team &amp; Salaries'!$P29),IF(W$6&gt;'Team &amp; Salaries'!$M29,MIN('Team &amp; Salaries'!$P29,V119+'Team &amp; Salaries'!$N29),0)),IF('Team &amp; Salaries'!$O29="Quarterly",IF(W$6='Team &amp; Salaries'!$M29,MIN('Team &amp; Salaries'!$N29,'Team &amp; Salaries'!$P29),IF(W$6&gt;'Team &amp; Salaries'!$M29,IFERROR(MIN('Team &amp; Salaries'!$P29,IF(ISNUMBER(R119),R119,0)+'Team &amp; Salaries'!$N29),'Team &amp; Salaries'!$N29),0)),IF('Team &amp; Salaries'!$O29="Annually",IF(W$6='Team &amp; Salaries'!$M29,MIN('Team &amp; Salaries'!$N29,'Team &amp; Salaries'!$P29),IF(W$6&gt;'Team &amp; Salaries'!$M29,IFERROR(MIN('Team &amp; Salaries'!$P29,#REF!+'Team &amp; Salaries'!$N29),MIN('Team &amp; Salaries'!$N29,'Team &amp; Salaries'!$P29)),0))))))</f>
        <v>0</v>
      </c>
      <c r="X119" s="286">
        <f>IF('Team &amp; Salaries'!$O29="Never",IF(X$6&gt;='Team &amp; Salaries'!$M29,MIN('Team &amp; Salaries'!$N29,'Team &amp; Salaries'!$P29),0),IF('Team &amp; Salaries'!$O29="Monthly",IF(X$6='Team &amp; Salaries'!$M29,MIN('Team &amp; Salaries'!$N29,'Team &amp; Salaries'!$P29),IF(X$6&gt;'Team &amp; Salaries'!$M29,MIN('Team &amp; Salaries'!$P29,W119+'Team &amp; Salaries'!$N29),0)),IF('Team &amp; Salaries'!$O29="Quarterly",IF(X$6='Team &amp; Salaries'!$M29,MIN('Team &amp; Salaries'!$N29,'Team &amp; Salaries'!$P29),IF(X$6&gt;'Team &amp; Salaries'!$M29,IFERROR(MIN('Team &amp; Salaries'!$P29,IF(ISNUMBER(S119),S119,0)+'Team &amp; Salaries'!$N29),'Team &amp; Salaries'!$N29),0)),IF('Team &amp; Salaries'!$O29="Annually",IF(X$6='Team &amp; Salaries'!$M29,MIN('Team &amp; Salaries'!$N29,'Team &amp; Salaries'!$P29),IF(X$6&gt;'Team &amp; Salaries'!$M29,IFERROR(MIN('Team &amp; Salaries'!$P29,#REF!+'Team &amp; Salaries'!$N29),MIN('Team &amp; Salaries'!$N29,'Team &amp; Salaries'!$P29)),0))))))</f>
        <v>0</v>
      </c>
      <c r="Y119" s="286">
        <f>IF('Team &amp; Salaries'!$O29="Never",IF(Y$6&gt;='Team &amp; Salaries'!$M29,MIN('Team &amp; Salaries'!$N29,'Team &amp; Salaries'!$P29),0),IF('Team &amp; Salaries'!$O29="Monthly",IF(Y$6='Team &amp; Salaries'!$M29,MIN('Team &amp; Salaries'!$N29,'Team &amp; Salaries'!$P29),IF(Y$6&gt;'Team &amp; Salaries'!$M29,MIN('Team &amp; Salaries'!$P29,X119+'Team &amp; Salaries'!$N29),0)),IF('Team &amp; Salaries'!$O29="Quarterly",IF(Y$6='Team &amp; Salaries'!$M29,MIN('Team &amp; Salaries'!$N29,'Team &amp; Salaries'!$P29),IF(Y$6&gt;'Team &amp; Salaries'!$M29,IFERROR(MIN('Team &amp; Salaries'!$P29,IF(ISNUMBER(T119),T119,0)+'Team &amp; Salaries'!$N29),'Team &amp; Salaries'!$N29),0)),IF('Team &amp; Salaries'!$O29="Annually",IF(Y$6='Team &amp; Salaries'!$M29,MIN('Team &amp; Salaries'!$N29,'Team &amp; Salaries'!$P29),IF(Y$6&gt;'Team &amp; Salaries'!$M29,IFERROR(MIN('Team &amp; Salaries'!$P29,#REF!+'Team &amp; Salaries'!$N29),MIN('Team &amp; Salaries'!$N29,'Team &amp; Salaries'!$P29)),0))))))</f>
        <v>0</v>
      </c>
      <c r="Z119" s="286">
        <f>IF('Team &amp; Salaries'!$O29="Never",IF(Z$6&gt;='Team &amp; Salaries'!$M29,MIN('Team &amp; Salaries'!$N29,'Team &amp; Salaries'!$P29),0),IF('Team &amp; Salaries'!$O29="Monthly",IF(Z$6='Team &amp; Salaries'!$M29,MIN('Team &amp; Salaries'!$N29,'Team &amp; Salaries'!$P29),IF(Z$6&gt;'Team &amp; Salaries'!$M29,MIN('Team &amp; Salaries'!$P29,Y119+'Team &amp; Salaries'!$N29),0)),IF('Team &amp; Salaries'!$O29="Quarterly",IF(Z$6='Team &amp; Salaries'!$M29,MIN('Team &amp; Salaries'!$N29,'Team &amp; Salaries'!$P29),IF(Z$6&gt;'Team &amp; Salaries'!$M29,IFERROR(MIN('Team &amp; Salaries'!$P29,IF(ISNUMBER(U119),U119,0)+'Team &amp; Salaries'!$N29),'Team &amp; Salaries'!$N29),0)),IF('Team &amp; Salaries'!$O29="Annually",IF(Z$6='Team &amp; Salaries'!$M29,MIN('Team &amp; Salaries'!$N29,'Team &amp; Salaries'!$P29),IF(Z$6&gt;'Team &amp; Salaries'!$M29,IFERROR(MIN('Team &amp; Salaries'!$P29,#REF!+'Team &amp; Salaries'!$N29),MIN('Team &amp; Salaries'!$N29,'Team &amp; Salaries'!$P29)),0))))))</f>
        <v>0</v>
      </c>
      <c r="AA119" s="286">
        <f>IF('Team &amp; Salaries'!$O29="Never",IF(AA$6&gt;='Team &amp; Salaries'!$M29,MIN('Team &amp; Salaries'!$N29,'Team &amp; Salaries'!$P29),0),IF('Team &amp; Salaries'!$O29="Monthly",IF(AA$6='Team &amp; Salaries'!$M29,MIN('Team &amp; Salaries'!$N29,'Team &amp; Salaries'!$P29),IF(AA$6&gt;'Team &amp; Salaries'!$M29,MIN('Team &amp; Salaries'!$P29,Z119+'Team &amp; Salaries'!$N29),0)),IF('Team &amp; Salaries'!$O29="Quarterly",IF(AA$6='Team &amp; Salaries'!$M29,MIN('Team &amp; Salaries'!$N29,'Team &amp; Salaries'!$P29),IF(AA$6&gt;'Team &amp; Salaries'!$M29,IFERROR(MIN('Team &amp; Salaries'!$P29,IF(ISNUMBER(V119),V119,0)+'Team &amp; Salaries'!$N29),'Team &amp; Salaries'!$N29),0)),IF('Team &amp; Salaries'!$O29="Annually",IF(AA$6='Team &amp; Salaries'!$M29,MIN('Team &amp; Salaries'!$N29,'Team &amp; Salaries'!$P29),IF(AA$6&gt;'Team &amp; Salaries'!$M29,IFERROR(MIN('Team &amp; Salaries'!$P29,#REF!+'Team &amp; Salaries'!$N29),MIN('Team &amp; Salaries'!$N29,'Team &amp; Salaries'!$P29)),0))))))</f>
        <v>0</v>
      </c>
      <c r="AB119" s="286">
        <f>IF('Team &amp; Salaries'!$O29="Never",IF(AB$6&gt;='Team &amp; Salaries'!$M29,MIN('Team &amp; Salaries'!$N29,'Team &amp; Salaries'!$P29),0),IF('Team &amp; Salaries'!$O29="Monthly",IF(AB$6='Team &amp; Salaries'!$M29,MIN('Team &amp; Salaries'!$N29,'Team &amp; Salaries'!$P29),IF(AB$6&gt;'Team &amp; Salaries'!$M29,MIN('Team &amp; Salaries'!$P29,AA119+'Team &amp; Salaries'!$N29),0)),IF('Team &amp; Salaries'!$O29="Quarterly",IF(AB$6='Team &amp; Salaries'!$M29,MIN('Team &amp; Salaries'!$N29,'Team &amp; Salaries'!$P29),IF(AB$6&gt;'Team &amp; Salaries'!$M29,IFERROR(MIN('Team &amp; Salaries'!$P29,IF(ISNUMBER(W119),W119,0)+'Team &amp; Salaries'!$N29),'Team &amp; Salaries'!$N29),0)),IF('Team &amp; Salaries'!$O29="Annually",IF(AB$6='Team &amp; Salaries'!$M29,MIN('Team &amp; Salaries'!$N29,'Team &amp; Salaries'!$P29),IF(AB$6&gt;'Team &amp; Salaries'!$M29,IFERROR(MIN('Team &amp; Salaries'!$P29,#REF!+'Team &amp; Salaries'!$N29),MIN('Team &amp; Salaries'!$N29,'Team &amp; Salaries'!$P29)),0))))))</f>
        <v>0</v>
      </c>
      <c r="AC119" s="286">
        <f>IF('Team &amp; Salaries'!$O29="Never",IF(AC$6&gt;='Team &amp; Salaries'!$M29,MIN('Team &amp; Salaries'!$N29,'Team &amp; Salaries'!$P29),0),IF('Team &amp; Salaries'!$O29="Monthly",IF(AC$6='Team &amp; Salaries'!$M29,MIN('Team &amp; Salaries'!$N29,'Team &amp; Salaries'!$P29),IF(AC$6&gt;'Team &amp; Salaries'!$M29,MIN('Team &amp; Salaries'!$P29,AB119+'Team &amp; Salaries'!$N29),0)),IF('Team &amp; Salaries'!$O29="Quarterly",IF(AC$6='Team &amp; Salaries'!$M29,MIN('Team &amp; Salaries'!$N29,'Team &amp; Salaries'!$P29),IF(AC$6&gt;'Team &amp; Salaries'!$M29,IFERROR(MIN('Team &amp; Salaries'!$P29,IF(ISNUMBER(X119),X119,0)+'Team &amp; Salaries'!$N29),'Team &amp; Salaries'!$N29),0)),IF('Team &amp; Salaries'!$O29="Annually",IF(AC$6='Team &amp; Salaries'!$M29,MIN('Team &amp; Salaries'!$N29,'Team &amp; Salaries'!$P29),IF(AC$6&gt;'Team &amp; Salaries'!$M29,IFERROR(MIN('Team &amp; Salaries'!$P29,#REF!+'Team &amp; Salaries'!$N29),MIN('Team &amp; Salaries'!$N29,'Team &amp; Salaries'!$P29)),0))))))</f>
        <v>0</v>
      </c>
      <c r="AD119" s="286">
        <f>IF('Team &amp; Salaries'!$O29="Never",IF(AD$6&gt;='Team &amp; Salaries'!$M29,MIN('Team &amp; Salaries'!$N29,'Team &amp; Salaries'!$P29),0),IF('Team &amp; Salaries'!$O29="Monthly",IF(AD$6='Team &amp; Salaries'!$M29,MIN('Team &amp; Salaries'!$N29,'Team &amp; Salaries'!$P29),IF(AD$6&gt;'Team &amp; Salaries'!$M29,MIN('Team &amp; Salaries'!$P29,AC119+'Team &amp; Salaries'!$N29),0)),IF('Team &amp; Salaries'!$O29="Quarterly",IF(AD$6='Team &amp; Salaries'!$M29,MIN('Team &amp; Salaries'!$N29,'Team &amp; Salaries'!$P29),IF(AD$6&gt;'Team &amp; Salaries'!$M29,IFERROR(MIN('Team &amp; Salaries'!$P29,IF(ISNUMBER(Y119),Y119,0)+'Team &amp; Salaries'!$N29),'Team &amp; Salaries'!$N29),0)),IF('Team &amp; Salaries'!$O29="Annually",IF(AD$6='Team &amp; Salaries'!$M29,MIN('Team &amp; Salaries'!$N29,'Team &amp; Salaries'!$P29),IF(AD$6&gt;'Team &amp; Salaries'!$M29,IFERROR(MIN('Team &amp; Salaries'!$P29,#REF!+'Team &amp; Salaries'!$N29),MIN('Team &amp; Salaries'!$N29,'Team &amp; Salaries'!$P29)),0))))))</f>
        <v>0</v>
      </c>
      <c r="AE119" s="286">
        <f>IF('Team &amp; Salaries'!$O29="Never",IF(AE$6&gt;='Team &amp; Salaries'!$M29,MIN('Team &amp; Salaries'!$N29,'Team &amp; Salaries'!$P29),0),IF('Team &amp; Salaries'!$O29="Monthly",IF(AE$6='Team &amp; Salaries'!$M29,MIN('Team &amp; Salaries'!$N29,'Team &amp; Salaries'!$P29),IF(AE$6&gt;'Team &amp; Salaries'!$M29,MIN('Team &amp; Salaries'!$P29,AD119+'Team &amp; Salaries'!$N29),0)),IF('Team &amp; Salaries'!$O29="Quarterly",IF(AE$6='Team &amp; Salaries'!$M29,MIN('Team &amp; Salaries'!$N29,'Team &amp; Salaries'!$P29),IF(AE$6&gt;'Team &amp; Salaries'!$M29,IFERROR(MIN('Team &amp; Salaries'!$P29,IF(ISNUMBER(Z119),Z119,0)+'Team &amp; Salaries'!$N29),'Team &amp; Salaries'!$N29),0)),IF('Team &amp; Salaries'!$O29="Annually",IF(AE$6='Team &amp; Salaries'!$M29,MIN('Team &amp; Salaries'!$N29,'Team &amp; Salaries'!$P29),IF(AE$6&gt;'Team &amp; Salaries'!$M29,IFERROR(MIN('Team &amp; Salaries'!$P29,#REF!+'Team &amp; Salaries'!$N29),MIN('Team &amp; Salaries'!$N29,'Team &amp; Salaries'!$P29)),0))))))</f>
        <v>0</v>
      </c>
      <c r="AF119" s="286">
        <f>IF('Team &amp; Salaries'!$O29="Never",IF(AF$6&gt;='Team &amp; Salaries'!$M29,MIN('Team &amp; Salaries'!$N29,'Team &amp; Salaries'!$P29),0),IF('Team &amp; Salaries'!$O29="Monthly",IF(AF$6='Team &amp; Salaries'!$M29,MIN('Team &amp; Salaries'!$N29,'Team &amp; Salaries'!$P29),IF(AF$6&gt;'Team &amp; Salaries'!$M29,MIN('Team &amp; Salaries'!$P29,AE119+'Team &amp; Salaries'!$N29),0)),IF('Team &amp; Salaries'!$O29="Quarterly",IF(AF$6='Team &amp; Salaries'!$M29,MIN('Team &amp; Salaries'!$N29,'Team &amp; Salaries'!$P29),IF(AF$6&gt;'Team &amp; Salaries'!$M29,IFERROR(MIN('Team &amp; Salaries'!$P29,IF(ISNUMBER(AA119),AA119,0)+'Team &amp; Salaries'!$N29),'Team &amp; Salaries'!$N29),0)),IF('Team &amp; Salaries'!$O29="Annually",IF(AF$6='Team &amp; Salaries'!$M29,MIN('Team &amp; Salaries'!$N29,'Team &amp; Salaries'!$P29),IF(AF$6&gt;'Team &amp; Salaries'!$M29,IFERROR(MIN('Team &amp; Salaries'!$P29,#REF!+'Team &amp; Salaries'!$N29),MIN('Team &amp; Salaries'!$N29,'Team &amp; Salaries'!$P29)),0))))))</f>
        <v>0</v>
      </c>
      <c r="AG119" s="286">
        <f>IF('Team &amp; Salaries'!$O29="Never",IF(AG$6&gt;='Team &amp; Salaries'!$M29,MIN('Team &amp; Salaries'!$N29,'Team &amp; Salaries'!$P29),0),IF('Team &amp; Salaries'!$O29="Monthly",IF(AG$6='Team &amp; Salaries'!$M29,MIN('Team &amp; Salaries'!$N29,'Team &amp; Salaries'!$P29),IF(AG$6&gt;'Team &amp; Salaries'!$M29,MIN('Team &amp; Salaries'!$P29,AF119+'Team &amp; Salaries'!$N29),0)),IF('Team &amp; Salaries'!$O29="Quarterly",IF(AG$6='Team &amp; Salaries'!$M29,MIN('Team &amp; Salaries'!$N29,'Team &amp; Salaries'!$P29),IF(AG$6&gt;'Team &amp; Salaries'!$M29,IFERROR(MIN('Team &amp; Salaries'!$P29,IF(ISNUMBER(AB119),AB119,0)+'Team &amp; Salaries'!$N29),'Team &amp; Salaries'!$N29),0)),IF('Team &amp; Salaries'!$O29="Annually",IF(AG$6='Team &amp; Salaries'!$M29,MIN('Team &amp; Salaries'!$N29,'Team &amp; Salaries'!$P29),IF(AG$6&gt;'Team &amp; Salaries'!$M29,IFERROR(MIN('Team &amp; Salaries'!$P29,#REF!+'Team &amp; Salaries'!$N29),MIN('Team &amp; Salaries'!$N29,'Team &amp; Salaries'!$P29)),0))))))</f>
        <v>0</v>
      </c>
      <c r="AH119" s="286">
        <f>IF('Team &amp; Salaries'!$O29="Never",IF(AH$6&gt;='Team &amp; Salaries'!$M29,MIN('Team &amp; Salaries'!$N29,'Team &amp; Salaries'!$P29),0),IF('Team &amp; Salaries'!$O29="Monthly",IF(AH$6='Team &amp; Salaries'!$M29,MIN('Team &amp; Salaries'!$N29,'Team &amp; Salaries'!$P29),IF(AH$6&gt;'Team &amp; Salaries'!$M29,MIN('Team &amp; Salaries'!$P29,AG119+'Team &amp; Salaries'!$N29),0)),IF('Team &amp; Salaries'!$O29="Quarterly",IF(AH$6='Team &amp; Salaries'!$M29,MIN('Team &amp; Salaries'!$N29,'Team &amp; Salaries'!$P29),IF(AH$6&gt;'Team &amp; Salaries'!$M29,IFERROR(MIN('Team &amp; Salaries'!$P29,IF(ISNUMBER(AC119),AC119,0)+'Team &amp; Salaries'!$N29),'Team &amp; Salaries'!$N29),0)),IF('Team &amp; Salaries'!$O29="Annually",IF(AH$6='Team &amp; Salaries'!$M29,MIN('Team &amp; Salaries'!$N29,'Team &amp; Salaries'!$P29),IF(AH$6&gt;'Team &amp; Salaries'!$M29,IFERROR(MIN('Team &amp; Salaries'!$P29,#REF!+'Team &amp; Salaries'!$N29),MIN('Team &amp; Salaries'!$N29,'Team &amp; Salaries'!$P29)),0))))))</f>
        <v>0</v>
      </c>
      <c r="AI119" s="286">
        <f>IF('Team &amp; Salaries'!$O29="Never",IF(AI$6&gt;='Team &amp; Salaries'!$M29,MIN('Team &amp; Salaries'!$N29,'Team &amp; Salaries'!$P29),0),IF('Team &amp; Salaries'!$O29="Monthly",IF(AI$6='Team &amp; Salaries'!$M29,MIN('Team &amp; Salaries'!$N29,'Team &amp; Salaries'!$P29),IF(AI$6&gt;'Team &amp; Salaries'!$M29,MIN('Team &amp; Salaries'!$P29,AH119+'Team &amp; Salaries'!$N29),0)),IF('Team &amp; Salaries'!$O29="Quarterly",IF(AI$6='Team &amp; Salaries'!$M29,MIN('Team &amp; Salaries'!$N29,'Team &amp; Salaries'!$P29),IF(AI$6&gt;'Team &amp; Salaries'!$M29,IFERROR(MIN('Team &amp; Salaries'!$P29,IF(ISNUMBER(AD119),AD119,0)+'Team &amp; Salaries'!$N29),'Team &amp; Salaries'!$N29),0)),IF('Team &amp; Salaries'!$O29="Annually",IF(AI$6='Team &amp; Salaries'!$M29,MIN('Team &amp; Salaries'!$N29,'Team &amp; Salaries'!$P29),IF(AI$6&gt;'Team &amp; Salaries'!$M29,IFERROR(MIN('Team &amp; Salaries'!$P29,#REF!+'Team &amp; Salaries'!$N29),MIN('Team &amp; Salaries'!$N29,'Team &amp; Salaries'!$P29)),0))))))</f>
        <v>0</v>
      </c>
      <c r="AJ119" s="286">
        <f>IF('Team &amp; Salaries'!$O29="Never",IF(AJ$6&gt;='Team &amp; Salaries'!$M29,MIN('Team &amp; Salaries'!$N29,'Team &amp; Salaries'!$P29),0),IF('Team &amp; Salaries'!$O29="Monthly",IF(AJ$6='Team &amp; Salaries'!$M29,MIN('Team &amp; Salaries'!$N29,'Team &amp; Salaries'!$P29),IF(AJ$6&gt;'Team &amp; Salaries'!$M29,MIN('Team &amp; Salaries'!$P29,AI119+'Team &amp; Salaries'!$N29),0)),IF('Team &amp; Salaries'!$O29="Quarterly",IF(AJ$6='Team &amp; Salaries'!$M29,MIN('Team &amp; Salaries'!$N29,'Team &amp; Salaries'!$P29),IF(AJ$6&gt;'Team &amp; Salaries'!$M29,IFERROR(MIN('Team &amp; Salaries'!$P29,IF(ISNUMBER(AE119),AE119,0)+'Team &amp; Salaries'!$N29),'Team &amp; Salaries'!$N29),0)),IF('Team &amp; Salaries'!$O29="Annually",IF(AJ$6='Team &amp; Salaries'!$M29,MIN('Team &amp; Salaries'!$N29,'Team &amp; Salaries'!$P29),IF(AJ$6&gt;'Team &amp; Salaries'!$M29,IFERROR(MIN('Team &amp; Salaries'!$P29,#REF!+'Team &amp; Salaries'!$N29),MIN('Team &amp; Salaries'!$N29,'Team &amp; Salaries'!$P29)),0))))))</f>
        <v>0</v>
      </c>
      <c r="AK119" s="286">
        <f>IF('Team &amp; Salaries'!$O29="Never",IF(AK$6&gt;='Team &amp; Salaries'!$M29,MIN('Team &amp; Salaries'!$N29,'Team &amp; Salaries'!$P29),0),IF('Team &amp; Salaries'!$O29="Monthly",IF(AK$6='Team &amp; Salaries'!$M29,MIN('Team &amp; Salaries'!$N29,'Team &amp; Salaries'!$P29),IF(AK$6&gt;'Team &amp; Salaries'!$M29,MIN('Team &amp; Salaries'!$P29,AJ119+'Team &amp; Salaries'!$N29),0)),IF('Team &amp; Salaries'!$O29="Quarterly",IF(AK$6='Team &amp; Salaries'!$M29,MIN('Team &amp; Salaries'!$N29,'Team &amp; Salaries'!$P29),IF(AK$6&gt;'Team &amp; Salaries'!$M29,IFERROR(MIN('Team &amp; Salaries'!$P29,IF(ISNUMBER(AF119),AF119,0)+'Team &amp; Salaries'!$N29),'Team &amp; Salaries'!$N29),0)),IF('Team &amp; Salaries'!$O29="Annually",IF(AK$6='Team &amp; Salaries'!$M29,MIN('Team &amp; Salaries'!$N29,'Team &amp; Salaries'!$P29),IF(AK$6&gt;'Team &amp; Salaries'!$M29,IFERROR(MIN('Team &amp; Salaries'!$P29,#REF!+'Team &amp; Salaries'!$N29),MIN('Team &amp; Salaries'!$N29,'Team &amp; Salaries'!$P29)),0))))))</f>
        <v>0</v>
      </c>
      <c r="AL119" s="286">
        <f>IF('Team &amp; Salaries'!$O29="Never",IF(AL$6&gt;='Team &amp; Salaries'!$M29,MIN('Team &amp; Salaries'!$N29,'Team &amp; Salaries'!$P29),0),IF('Team &amp; Salaries'!$O29="Monthly",IF(AL$6='Team &amp; Salaries'!$M29,MIN('Team &amp; Salaries'!$N29,'Team &amp; Salaries'!$P29),IF(AL$6&gt;'Team &amp; Salaries'!$M29,MIN('Team &amp; Salaries'!$P29,AK119+'Team &amp; Salaries'!$N29),0)),IF('Team &amp; Salaries'!$O29="Quarterly",IF(AL$6='Team &amp; Salaries'!$M29,MIN('Team &amp; Salaries'!$N29,'Team &amp; Salaries'!$P29),IF(AL$6&gt;'Team &amp; Salaries'!$M29,IFERROR(MIN('Team &amp; Salaries'!$P29,IF(ISNUMBER(AG119),AG119,0)+'Team &amp; Salaries'!$N29),'Team &amp; Salaries'!$N29),0)),IF('Team &amp; Salaries'!$O29="Annually",IF(AL$6='Team &amp; Salaries'!$M29,MIN('Team &amp; Salaries'!$N29,'Team &amp; Salaries'!$P29),IF(AL$6&gt;'Team &amp; Salaries'!$M29,IFERROR(MIN('Team &amp; Salaries'!$P29,#REF!+'Team &amp; Salaries'!$N29),MIN('Team &amp; Salaries'!$N29,'Team &amp; Salaries'!$P29)),0))))))</f>
        <v>0</v>
      </c>
      <c r="AM119" s="286">
        <f>IF('Team &amp; Salaries'!$O29="Never",IF(AM$6&gt;='Team &amp; Salaries'!$M29,MIN('Team &amp; Salaries'!$N29,'Team &amp; Salaries'!$P29),0),IF('Team &amp; Salaries'!$O29="Monthly",IF(AM$6='Team &amp; Salaries'!$M29,MIN('Team &amp; Salaries'!$N29,'Team &amp; Salaries'!$P29),IF(AM$6&gt;'Team &amp; Salaries'!$M29,MIN('Team &amp; Salaries'!$P29,AL119+'Team &amp; Salaries'!$N29),0)),IF('Team &amp; Salaries'!$O29="Quarterly",IF(AM$6='Team &amp; Salaries'!$M29,MIN('Team &amp; Salaries'!$N29,'Team &amp; Salaries'!$P29),IF(AM$6&gt;'Team &amp; Salaries'!$M29,IFERROR(MIN('Team &amp; Salaries'!$P29,IF(ISNUMBER(AH119),AH119,0)+'Team &amp; Salaries'!$N29),'Team &amp; Salaries'!$N29),0)),IF('Team &amp; Salaries'!$O29="Annually",IF(AM$6='Team &amp; Salaries'!$M29,MIN('Team &amp; Salaries'!$N29,'Team &amp; Salaries'!$P29),IF(AM$6&gt;'Team &amp; Salaries'!$M29,IFERROR(MIN('Team &amp; Salaries'!$P29,#REF!+'Team &amp; Salaries'!$N29),MIN('Team &amp; Salaries'!$N29,'Team &amp; Salaries'!$P29)),0))))))</f>
        <v>0</v>
      </c>
      <c r="AN119" s="286">
        <f>IF('Team &amp; Salaries'!$O29="Never",IF(AN$6&gt;='Team &amp; Salaries'!$M29,MIN('Team &amp; Salaries'!$N29,'Team &amp; Salaries'!$P29),0),IF('Team &amp; Salaries'!$O29="Monthly",IF(AN$6='Team &amp; Salaries'!$M29,MIN('Team &amp; Salaries'!$N29,'Team &amp; Salaries'!$P29),IF(AN$6&gt;'Team &amp; Salaries'!$M29,MIN('Team &amp; Salaries'!$P29,AM119+'Team &amp; Salaries'!$N29),0)),IF('Team &amp; Salaries'!$O29="Quarterly",IF(AN$6='Team &amp; Salaries'!$M29,MIN('Team &amp; Salaries'!$N29,'Team &amp; Salaries'!$P29),IF(AN$6&gt;'Team &amp; Salaries'!$M29,IFERROR(MIN('Team &amp; Salaries'!$P29,IF(ISNUMBER(AI119),AI119,0)+'Team &amp; Salaries'!$N29),'Team &amp; Salaries'!$N29),0)),IF('Team &amp; Salaries'!$O29="Annually",IF(AN$6='Team &amp; Salaries'!$M29,MIN('Team &amp; Salaries'!$N29,'Team &amp; Salaries'!$P29),IF(AN$6&gt;'Team &amp; Salaries'!$M29,IFERROR(MIN('Team &amp; Salaries'!$P29,#REF!+'Team &amp; Salaries'!$N29),MIN('Team &amp; Salaries'!$N29,'Team &amp; Salaries'!$P29)),0))))))</f>
        <v>0</v>
      </c>
      <c r="AO119" s="286">
        <f>IF('Team &amp; Salaries'!$O29="Never",IF(AO$6&gt;='Team &amp; Salaries'!$M29,MIN('Team &amp; Salaries'!$N29,'Team &amp; Salaries'!$P29),0),IF('Team &amp; Salaries'!$O29="Monthly",IF(AO$6='Team &amp; Salaries'!$M29,MIN('Team &amp; Salaries'!$N29,'Team &amp; Salaries'!$P29),IF(AO$6&gt;'Team &amp; Salaries'!$M29,MIN('Team &amp; Salaries'!$P29,AN119+'Team &amp; Salaries'!$N29),0)),IF('Team &amp; Salaries'!$O29="Quarterly",IF(AO$6='Team &amp; Salaries'!$M29,MIN('Team &amp; Salaries'!$N29,'Team &amp; Salaries'!$P29),IF(AO$6&gt;'Team &amp; Salaries'!$M29,IFERROR(MIN('Team &amp; Salaries'!$P29,IF(ISNUMBER(AJ119),AJ119,0)+'Team &amp; Salaries'!$N29),'Team &amp; Salaries'!$N29),0)),IF('Team &amp; Salaries'!$O29="Annually",IF(AO$6='Team &amp; Salaries'!$M29,MIN('Team &amp; Salaries'!$N29,'Team &amp; Salaries'!$P29),IF(AO$6&gt;'Team &amp; Salaries'!$M29,IFERROR(MIN('Team &amp; Salaries'!$P29,#REF!+'Team &amp; Salaries'!$N29),MIN('Team &amp; Salaries'!$N29,'Team &amp; Salaries'!$P29)),0))))))</f>
        <v>0</v>
      </c>
      <c r="AP119" s="286">
        <f>IF('Team &amp; Salaries'!$O29="Never",IF(AP$6&gt;='Team &amp; Salaries'!$M29,MIN('Team &amp; Salaries'!$N29,'Team &amp; Salaries'!$P29),0),IF('Team &amp; Salaries'!$O29="Monthly",IF(AP$6='Team &amp; Salaries'!$M29,MIN('Team &amp; Salaries'!$N29,'Team &amp; Salaries'!$P29),IF(AP$6&gt;'Team &amp; Salaries'!$M29,MIN('Team &amp; Salaries'!$P29,AO119+'Team &amp; Salaries'!$N29),0)),IF('Team &amp; Salaries'!$O29="Quarterly",IF(AP$6='Team &amp; Salaries'!$M29,MIN('Team &amp; Salaries'!$N29,'Team &amp; Salaries'!$P29),IF(AP$6&gt;'Team &amp; Salaries'!$M29,IFERROR(MIN('Team &amp; Salaries'!$P29,IF(ISNUMBER(AK119),AK119,0)+'Team &amp; Salaries'!$N29),'Team &amp; Salaries'!$N29),0)),IF('Team &amp; Salaries'!$O29="Annually",IF(AP$6='Team &amp; Salaries'!$M29,MIN('Team &amp; Salaries'!$N29,'Team &amp; Salaries'!$P29),IF(AP$6&gt;'Team &amp; Salaries'!$M29,IFERROR(MIN('Team &amp; Salaries'!$P29,#REF!+'Team &amp; Salaries'!$N29),MIN('Team &amp; Salaries'!$N29,'Team &amp; Salaries'!$P29)),0))))))</f>
        <v>0</v>
      </c>
      <c r="AQ119" s="286">
        <f>IF('Team &amp; Salaries'!$O29="Never",IF(AQ$6&gt;='Team &amp; Salaries'!$M29,MIN('Team &amp; Salaries'!$N29,'Team &amp; Salaries'!$P29),0),IF('Team &amp; Salaries'!$O29="Monthly",IF(AQ$6='Team &amp; Salaries'!$M29,MIN('Team &amp; Salaries'!$N29,'Team &amp; Salaries'!$P29),IF(AQ$6&gt;'Team &amp; Salaries'!$M29,MIN('Team &amp; Salaries'!$P29,AP119+'Team &amp; Salaries'!$N29),0)),IF('Team &amp; Salaries'!$O29="Quarterly",IF(AQ$6='Team &amp; Salaries'!$M29,MIN('Team &amp; Salaries'!$N29,'Team &amp; Salaries'!$P29),IF(AQ$6&gt;'Team &amp; Salaries'!$M29,IFERROR(MIN('Team &amp; Salaries'!$P29,IF(ISNUMBER(AL119),AL119,0)+'Team &amp; Salaries'!$N29),'Team &amp; Salaries'!$N29),0)),IF('Team &amp; Salaries'!$O29="Annually",IF(AQ$6='Team &amp; Salaries'!$M29,MIN('Team &amp; Salaries'!$N29,'Team &amp; Salaries'!$P29),IF(AQ$6&gt;'Team &amp; Salaries'!$M29,IFERROR(MIN('Team &amp; Salaries'!$P29,#REF!+'Team &amp; Salaries'!$N29),MIN('Team &amp; Salaries'!$N29,'Team &amp; Salaries'!$P29)),0))))))</f>
        <v>0</v>
      </c>
      <c r="AR119" s="286">
        <f>IF('Team &amp; Salaries'!$O29="Never",IF(AR$6&gt;='Team &amp; Salaries'!$M29,MIN('Team &amp; Salaries'!$N29,'Team &amp; Salaries'!$P29),0),IF('Team &amp; Salaries'!$O29="Monthly",IF(AR$6='Team &amp; Salaries'!$M29,MIN('Team &amp; Salaries'!$N29,'Team &amp; Salaries'!$P29),IF(AR$6&gt;'Team &amp; Salaries'!$M29,MIN('Team &amp; Salaries'!$P29,AQ119+'Team &amp; Salaries'!$N29),0)),IF('Team &amp; Salaries'!$O29="Quarterly",IF(AR$6='Team &amp; Salaries'!$M29,MIN('Team &amp; Salaries'!$N29,'Team &amp; Salaries'!$P29),IF(AR$6&gt;'Team &amp; Salaries'!$M29,IFERROR(MIN('Team &amp; Salaries'!$P29,IF(ISNUMBER(AM119),AM119,0)+'Team &amp; Salaries'!$N29),'Team &amp; Salaries'!$N29),0)),IF('Team &amp; Salaries'!$O29="Annually",IF(AR$6='Team &amp; Salaries'!$M29,MIN('Team &amp; Salaries'!$N29,'Team &amp; Salaries'!$P29),IF(AR$6&gt;'Team &amp; Salaries'!$M29,IFERROR(MIN('Team &amp; Salaries'!$P29,#REF!+'Team &amp; Salaries'!$N29),MIN('Team &amp; Salaries'!$N29,'Team &amp; Salaries'!$P29)),0))))))</f>
        <v>0</v>
      </c>
      <c r="AS119" s="286">
        <f>IF('Team &amp; Salaries'!$O29="Never",IF(AS$6&gt;='Team &amp; Salaries'!$M29,MIN('Team &amp; Salaries'!$N29,'Team &amp; Salaries'!$P29),0),IF('Team &amp; Salaries'!$O29="Monthly",IF(AS$6='Team &amp; Salaries'!$M29,MIN('Team &amp; Salaries'!$N29,'Team &amp; Salaries'!$P29),IF(AS$6&gt;'Team &amp; Salaries'!$M29,MIN('Team &amp; Salaries'!$P29,AR119+'Team &amp; Salaries'!$N29),0)),IF('Team &amp; Salaries'!$O29="Quarterly",IF(AS$6='Team &amp; Salaries'!$M29,MIN('Team &amp; Salaries'!$N29,'Team &amp; Salaries'!$P29),IF(AS$6&gt;'Team &amp; Salaries'!$M29,IFERROR(MIN('Team &amp; Salaries'!$P29,IF(ISNUMBER(AN119),AN119,0)+'Team &amp; Salaries'!$N29),'Team &amp; Salaries'!$N29),0)),IF('Team &amp; Salaries'!$O29="Annually",IF(AS$6='Team &amp; Salaries'!$M29,MIN('Team &amp; Salaries'!$N29,'Team &amp; Salaries'!$P29),IF(AS$6&gt;'Team &amp; Salaries'!$M29,IFERROR(MIN('Team &amp; Salaries'!$P29,#REF!+'Team &amp; Salaries'!$N29),MIN('Team &amp; Salaries'!$N29,'Team &amp; Salaries'!$P29)),0))))))</f>
        <v>0</v>
      </c>
      <c r="AT119" s="286">
        <f>IF('Team &amp; Salaries'!$O29="Never",IF(AT$6&gt;='Team &amp; Salaries'!$M29,MIN('Team &amp; Salaries'!$N29,'Team &amp; Salaries'!$P29),0),IF('Team &amp; Salaries'!$O29="Monthly",IF(AT$6='Team &amp; Salaries'!$M29,MIN('Team &amp; Salaries'!$N29,'Team &amp; Salaries'!$P29),IF(AT$6&gt;'Team &amp; Salaries'!$M29,MIN('Team &amp; Salaries'!$P29,AS119+'Team &amp; Salaries'!$N29),0)),IF('Team &amp; Salaries'!$O29="Quarterly",IF(AT$6='Team &amp; Salaries'!$M29,MIN('Team &amp; Salaries'!$N29,'Team &amp; Salaries'!$P29),IF(AT$6&gt;'Team &amp; Salaries'!$M29,IFERROR(MIN('Team &amp; Salaries'!$P29,IF(ISNUMBER(AO119),AO119,0)+'Team &amp; Salaries'!$N29),'Team &amp; Salaries'!$N29),0)),IF('Team &amp; Salaries'!$O29="Annually",IF(AT$6='Team &amp; Salaries'!$M29,MIN('Team &amp; Salaries'!$N29,'Team &amp; Salaries'!$P29),IF(AT$6&gt;'Team &amp; Salaries'!$M29,IFERROR(MIN('Team &amp; Salaries'!$P29,#REF!+'Team &amp; Salaries'!$N29),MIN('Team &amp; Salaries'!$N29,'Team &amp; Salaries'!$P29)),0))))))</f>
        <v>0</v>
      </c>
      <c r="AU119" s="286">
        <f>IF('Team &amp; Salaries'!$O29="Never",IF(AU$6&gt;='Team &amp; Salaries'!$M29,MIN('Team &amp; Salaries'!$N29,'Team &amp; Salaries'!$P29),0),IF('Team &amp; Salaries'!$O29="Monthly",IF(AU$6='Team &amp; Salaries'!$M29,MIN('Team &amp; Salaries'!$N29,'Team &amp; Salaries'!$P29),IF(AU$6&gt;'Team &amp; Salaries'!$M29,MIN('Team &amp; Salaries'!$P29,AT119+'Team &amp; Salaries'!$N29),0)),IF('Team &amp; Salaries'!$O29="Quarterly",IF(AU$6='Team &amp; Salaries'!$M29,MIN('Team &amp; Salaries'!$N29,'Team &amp; Salaries'!$P29),IF(AU$6&gt;'Team &amp; Salaries'!$M29,IFERROR(MIN('Team &amp; Salaries'!$P29,IF(ISNUMBER(AP119),AP119,0)+'Team &amp; Salaries'!$N29),'Team &amp; Salaries'!$N29),0)),IF('Team &amp; Salaries'!$O29="Annually",IF(AU$6='Team &amp; Salaries'!$M29,MIN('Team &amp; Salaries'!$N29,'Team &amp; Salaries'!$P29),IF(AU$6&gt;'Team &amp; Salaries'!$M29,IFERROR(MIN('Team &amp; Salaries'!$P29,#REF!+'Team &amp; Salaries'!$N29),MIN('Team &amp; Salaries'!$N29,'Team &amp; Salaries'!$P29)),0))))))</f>
        <v>0</v>
      </c>
      <c r="AV119" s="286">
        <f>IF('Team &amp; Salaries'!$O29="Never",IF(AV$6&gt;='Team &amp; Salaries'!$M29,MIN('Team &amp; Salaries'!$N29,'Team &amp; Salaries'!$P29),0),IF('Team &amp; Salaries'!$O29="Monthly",IF(AV$6='Team &amp; Salaries'!$M29,MIN('Team &amp; Salaries'!$N29,'Team &amp; Salaries'!$P29),IF(AV$6&gt;'Team &amp; Salaries'!$M29,MIN('Team &amp; Salaries'!$P29,AU119+'Team &amp; Salaries'!$N29),0)),IF('Team &amp; Salaries'!$O29="Quarterly",IF(AV$6='Team &amp; Salaries'!$M29,MIN('Team &amp; Salaries'!$N29,'Team &amp; Salaries'!$P29),IF(AV$6&gt;'Team &amp; Salaries'!$M29,IFERROR(MIN('Team &amp; Salaries'!$P29,IF(ISNUMBER(AQ119),AQ119,0)+'Team &amp; Salaries'!$N29),'Team &amp; Salaries'!$N29),0)),IF('Team &amp; Salaries'!$O29="Annually",IF(AV$6='Team &amp; Salaries'!$M29,MIN('Team &amp; Salaries'!$N29,'Team &amp; Salaries'!$P29),IF(AV$6&gt;'Team &amp; Salaries'!$M29,IFERROR(MIN('Team &amp; Salaries'!$P29,#REF!+'Team &amp; Salaries'!$N29),MIN('Team &amp; Salaries'!$N29,'Team &amp; Salaries'!$P29)),0))))))</f>
        <v>0</v>
      </c>
      <c r="AW119" s="286">
        <f>IF('Team &amp; Salaries'!$O29="Never",IF(AW$6&gt;='Team &amp; Salaries'!$M29,MIN('Team &amp; Salaries'!$N29,'Team &amp; Salaries'!$P29),0),IF('Team &amp; Salaries'!$O29="Monthly",IF(AW$6='Team &amp; Salaries'!$M29,MIN('Team &amp; Salaries'!$N29,'Team &amp; Salaries'!$P29),IF(AW$6&gt;'Team &amp; Salaries'!$M29,MIN('Team &amp; Salaries'!$P29,AV119+'Team &amp; Salaries'!$N29),0)),IF('Team &amp; Salaries'!$O29="Quarterly",IF(AW$6='Team &amp; Salaries'!$M29,MIN('Team &amp; Salaries'!$N29,'Team &amp; Salaries'!$P29),IF(AW$6&gt;'Team &amp; Salaries'!$M29,IFERROR(MIN('Team &amp; Salaries'!$P29,IF(ISNUMBER(AR119),AR119,0)+'Team &amp; Salaries'!$N29),'Team &amp; Salaries'!$N29),0)),IF('Team &amp; Salaries'!$O29="Annually",IF(AW$6='Team &amp; Salaries'!$M29,MIN('Team &amp; Salaries'!$N29,'Team &amp; Salaries'!$P29),IF(AW$6&gt;'Team &amp; Salaries'!$M29,IFERROR(MIN('Team &amp; Salaries'!$P29,#REF!+'Team &amp; Salaries'!$N29),MIN('Team &amp; Salaries'!$N29,'Team &amp; Salaries'!$P29)),0))))))</f>
        <v>0</v>
      </c>
      <c r="AX119" s="286">
        <f>IF('Team &amp; Salaries'!$O29="Never",IF(AX$6&gt;='Team &amp; Salaries'!$M29,MIN('Team &amp; Salaries'!$N29,'Team &amp; Salaries'!$P29),0),IF('Team &amp; Salaries'!$O29="Monthly",IF(AX$6='Team &amp; Salaries'!$M29,MIN('Team &amp; Salaries'!$N29,'Team &amp; Salaries'!$P29),IF(AX$6&gt;'Team &amp; Salaries'!$M29,MIN('Team &amp; Salaries'!$P29,AW119+'Team &amp; Salaries'!$N29),0)),IF('Team &amp; Salaries'!$O29="Quarterly",IF(AX$6='Team &amp; Salaries'!$M29,MIN('Team &amp; Salaries'!$N29,'Team &amp; Salaries'!$P29),IF(AX$6&gt;'Team &amp; Salaries'!$M29,IFERROR(MIN('Team &amp; Salaries'!$P29,IF(ISNUMBER(AS119),AS119,0)+'Team &amp; Salaries'!$N29),'Team &amp; Salaries'!$N29),0)),IF('Team &amp; Salaries'!$O29="Annually",IF(AX$6='Team &amp; Salaries'!$M29,MIN('Team &amp; Salaries'!$N29,'Team &amp; Salaries'!$P29),IF(AX$6&gt;'Team &amp; Salaries'!$M29,IFERROR(MIN('Team &amp; Salaries'!$P29,#REF!+'Team &amp; Salaries'!$N29),MIN('Team &amp; Salaries'!$N29,'Team &amp; Salaries'!$P29)),0))))))</f>
        <v>0</v>
      </c>
      <c r="AY119" s="286">
        <f>IF('Team &amp; Salaries'!$O29="Never",IF(AY$6&gt;='Team &amp; Salaries'!$M29,MIN('Team &amp; Salaries'!$N29,'Team &amp; Salaries'!$P29),0),IF('Team &amp; Salaries'!$O29="Monthly",IF(AY$6='Team &amp; Salaries'!$M29,MIN('Team &amp; Salaries'!$N29,'Team &amp; Salaries'!$P29),IF(AY$6&gt;'Team &amp; Salaries'!$M29,MIN('Team &amp; Salaries'!$P29,AX119+'Team &amp; Salaries'!$N29),0)),IF('Team &amp; Salaries'!$O29="Quarterly",IF(AY$6='Team &amp; Salaries'!$M29,MIN('Team &amp; Salaries'!$N29,'Team &amp; Salaries'!$P29),IF(AY$6&gt;'Team &amp; Salaries'!$M29,IFERROR(MIN('Team &amp; Salaries'!$P29,IF(ISNUMBER(AT119),AT119,0)+'Team &amp; Salaries'!$N29),'Team &amp; Salaries'!$N29),0)),IF('Team &amp; Salaries'!$O29="Annually",IF(AY$6='Team &amp; Salaries'!$M29,MIN('Team &amp; Salaries'!$N29,'Team &amp; Salaries'!$P29),IF(AY$6&gt;'Team &amp; Salaries'!$M29,IFERROR(MIN('Team &amp; Salaries'!$P29,#REF!+'Team &amp; Salaries'!$N29),MIN('Team &amp; Salaries'!$N29,'Team &amp; Salaries'!$P29)),0))))))</f>
        <v>0</v>
      </c>
      <c r="AZ119" s="286">
        <f>IF('Team &amp; Salaries'!$O29="Never",IF(AZ$6&gt;='Team &amp; Salaries'!$M29,MIN('Team &amp; Salaries'!$N29,'Team &amp; Salaries'!$P29),0),IF('Team &amp; Salaries'!$O29="Monthly",IF(AZ$6='Team &amp; Salaries'!$M29,MIN('Team &amp; Salaries'!$N29,'Team &amp; Salaries'!$P29),IF(AZ$6&gt;'Team &amp; Salaries'!$M29,MIN('Team &amp; Salaries'!$P29,AY119+'Team &amp; Salaries'!$N29),0)),IF('Team &amp; Salaries'!$O29="Quarterly",IF(AZ$6='Team &amp; Salaries'!$M29,MIN('Team &amp; Salaries'!$N29,'Team &amp; Salaries'!$P29),IF(AZ$6&gt;'Team &amp; Salaries'!$M29,IFERROR(MIN('Team &amp; Salaries'!$P29,IF(ISNUMBER(AU119),AU119,0)+'Team &amp; Salaries'!$N29),'Team &amp; Salaries'!$N29),0)),IF('Team &amp; Salaries'!$O29="Annually",IF(AZ$6='Team &amp; Salaries'!$M29,MIN('Team &amp; Salaries'!$N29,'Team &amp; Salaries'!$P29),IF(AZ$6&gt;'Team &amp; Salaries'!$M29,IFERROR(MIN('Team &amp; Salaries'!$P29,#REF!+'Team &amp; Salaries'!$N29),MIN('Team &amp; Salaries'!$N29,'Team &amp; Salaries'!$P29)),0))))))</f>
        <v>0</v>
      </c>
      <c r="BA119" s="286">
        <f>IF('Team &amp; Salaries'!$O29="Never",IF(BA$6&gt;='Team &amp; Salaries'!$M29,MIN('Team &amp; Salaries'!$N29,'Team &amp; Salaries'!$P29),0),IF('Team &amp; Salaries'!$O29="Monthly",IF(BA$6='Team &amp; Salaries'!$M29,MIN('Team &amp; Salaries'!$N29,'Team &amp; Salaries'!$P29),IF(BA$6&gt;'Team &amp; Salaries'!$M29,MIN('Team &amp; Salaries'!$P29,AZ119+'Team &amp; Salaries'!$N29),0)),IF('Team &amp; Salaries'!$O29="Quarterly",IF(BA$6='Team &amp; Salaries'!$M29,MIN('Team &amp; Salaries'!$N29,'Team &amp; Salaries'!$P29),IF(BA$6&gt;'Team &amp; Salaries'!$M29,IFERROR(MIN('Team &amp; Salaries'!$P29,IF(ISNUMBER(AV119),AV119,0)+'Team &amp; Salaries'!$N29),'Team &amp; Salaries'!$N29),0)),IF('Team &amp; Salaries'!$O29="Annually",IF(BA$6='Team &amp; Salaries'!$M29,MIN('Team &amp; Salaries'!$N29,'Team &amp; Salaries'!$P29),IF(BA$6&gt;'Team &amp; Salaries'!$M29,IFERROR(MIN('Team &amp; Salaries'!$P29,#REF!+'Team &amp; Salaries'!$N29),MIN('Team &amp; Salaries'!$N29,'Team &amp; Salaries'!$P29)),0))))))</f>
        <v>0</v>
      </c>
      <c r="BB119" s="286">
        <f>IF('Team &amp; Salaries'!$O29="Never",IF(BB$6&gt;='Team &amp; Salaries'!$M29,MIN('Team &amp; Salaries'!$N29,'Team &amp; Salaries'!$P29),0),IF('Team &amp; Salaries'!$O29="Monthly",IF(BB$6='Team &amp; Salaries'!$M29,MIN('Team &amp; Salaries'!$N29,'Team &amp; Salaries'!$P29),IF(BB$6&gt;'Team &amp; Salaries'!$M29,MIN('Team &amp; Salaries'!$P29,BA119+'Team &amp; Salaries'!$N29),0)),IF('Team &amp; Salaries'!$O29="Quarterly",IF(BB$6='Team &amp; Salaries'!$M29,MIN('Team &amp; Salaries'!$N29,'Team &amp; Salaries'!$P29),IF(BB$6&gt;'Team &amp; Salaries'!$M29,IFERROR(MIN('Team &amp; Salaries'!$P29,IF(ISNUMBER(AW119),AW119,0)+'Team &amp; Salaries'!$N29),'Team &amp; Salaries'!$N29),0)),IF('Team &amp; Salaries'!$O29="Annually",IF(BB$6='Team &amp; Salaries'!$M29,MIN('Team &amp; Salaries'!$N29,'Team &amp; Salaries'!$P29),IF(BB$6&gt;'Team &amp; Salaries'!$M29,IFERROR(MIN('Team &amp; Salaries'!$P29,#REF!+'Team &amp; Salaries'!$N29),MIN('Team &amp; Salaries'!$N29,'Team &amp; Salaries'!$P29)),0))))))</f>
        <v>0</v>
      </c>
      <c r="BC119" s="286">
        <f>IF('Team &amp; Salaries'!$O29="Never",IF(BC$6&gt;='Team &amp; Salaries'!$M29,MIN('Team &amp; Salaries'!$N29,'Team &amp; Salaries'!$P29),0),IF('Team &amp; Salaries'!$O29="Monthly",IF(BC$6='Team &amp; Salaries'!$M29,MIN('Team &amp; Salaries'!$N29,'Team &amp; Salaries'!$P29),IF(BC$6&gt;'Team &amp; Salaries'!$M29,MIN('Team &amp; Salaries'!$P29,BB119+'Team &amp; Salaries'!$N29),0)),IF('Team &amp; Salaries'!$O29="Quarterly",IF(BC$6='Team &amp; Salaries'!$M29,MIN('Team &amp; Salaries'!$N29,'Team &amp; Salaries'!$P29),IF(BC$6&gt;'Team &amp; Salaries'!$M29,IFERROR(MIN('Team &amp; Salaries'!$P29,IF(ISNUMBER(AX119),AX119,0)+'Team &amp; Salaries'!$N29),'Team &amp; Salaries'!$N29),0)),IF('Team &amp; Salaries'!$O29="Annually",IF(BC$6='Team &amp; Salaries'!$M29,MIN('Team &amp; Salaries'!$N29,'Team &amp; Salaries'!$P29),IF(BC$6&gt;'Team &amp; Salaries'!$M29,IFERROR(MIN('Team &amp; Salaries'!$P29,#REF!+'Team &amp; Salaries'!$N29),MIN('Team &amp; Salaries'!$N29,'Team &amp; Salaries'!$P29)),0))))))</f>
        <v>0</v>
      </c>
      <c r="BD119" s="286">
        <f>IF('Team &amp; Salaries'!$O29="Never",IF(BD$6&gt;='Team &amp; Salaries'!$M29,MIN('Team &amp; Salaries'!$N29,'Team &amp; Salaries'!$P29),0),IF('Team &amp; Salaries'!$O29="Monthly",IF(BD$6='Team &amp; Salaries'!$M29,MIN('Team &amp; Salaries'!$N29,'Team &amp; Salaries'!$P29),IF(BD$6&gt;'Team &amp; Salaries'!$M29,MIN('Team &amp; Salaries'!$P29,BC119+'Team &amp; Salaries'!$N29),0)),IF('Team &amp; Salaries'!$O29="Quarterly",IF(BD$6='Team &amp; Salaries'!$M29,MIN('Team &amp; Salaries'!$N29,'Team &amp; Salaries'!$P29),IF(BD$6&gt;'Team &amp; Salaries'!$M29,IFERROR(MIN('Team &amp; Salaries'!$P29,IF(ISNUMBER(AY119),AY119,0)+'Team &amp; Salaries'!$N29),'Team &amp; Salaries'!$N29),0)),IF('Team &amp; Salaries'!$O29="Annually",IF(BD$6='Team &amp; Salaries'!$M29,MIN('Team &amp; Salaries'!$N29,'Team &amp; Salaries'!$P29),IF(BD$6&gt;'Team &amp; Salaries'!$M29,IFERROR(MIN('Team &amp; Salaries'!$P29,#REF!+'Team &amp; Salaries'!$N29),MIN('Team &amp; Salaries'!$N29,'Team &amp; Salaries'!$P29)),0))))))</f>
        <v>0</v>
      </c>
      <c r="BE119" s="286">
        <f>IF('Team &amp; Salaries'!$O29="Never",IF(BE$6&gt;='Team &amp; Salaries'!$M29,MIN('Team &amp; Salaries'!$N29,'Team &amp; Salaries'!$P29),0),IF('Team &amp; Salaries'!$O29="Monthly",IF(BE$6='Team &amp; Salaries'!$M29,MIN('Team &amp; Salaries'!$N29,'Team &amp; Salaries'!$P29),IF(BE$6&gt;'Team &amp; Salaries'!$M29,MIN('Team &amp; Salaries'!$P29,BD119+'Team &amp; Salaries'!$N29),0)),IF('Team &amp; Salaries'!$O29="Quarterly",IF(BE$6='Team &amp; Salaries'!$M29,MIN('Team &amp; Salaries'!$N29,'Team &amp; Salaries'!$P29),IF(BE$6&gt;'Team &amp; Salaries'!$M29,IFERROR(MIN('Team &amp; Salaries'!$P29,IF(ISNUMBER(AZ119),AZ119,0)+'Team &amp; Salaries'!$N29),'Team &amp; Salaries'!$N29),0)),IF('Team &amp; Salaries'!$O29="Annually",IF(BE$6='Team &amp; Salaries'!$M29,MIN('Team &amp; Salaries'!$N29,'Team &amp; Salaries'!$P29),IF(BE$6&gt;'Team &amp; Salaries'!$M29,IFERROR(MIN('Team &amp; Salaries'!$P29,#REF!+'Team &amp; Salaries'!$N29),MIN('Team &amp; Salaries'!$N29,'Team &amp; Salaries'!$P29)),0))))))</f>
        <v>0</v>
      </c>
      <c r="BF119" s="286">
        <f>IF('Team &amp; Salaries'!$O29="Never",IF(BF$6&gt;='Team &amp; Salaries'!$M29,MIN('Team &amp; Salaries'!$N29,'Team &amp; Salaries'!$P29),0),IF('Team &amp; Salaries'!$O29="Monthly",IF(BF$6='Team &amp; Salaries'!$M29,MIN('Team &amp; Salaries'!$N29,'Team &amp; Salaries'!$P29),IF(BF$6&gt;'Team &amp; Salaries'!$M29,MIN('Team &amp; Salaries'!$P29,BE119+'Team &amp; Salaries'!$N29),0)),IF('Team &amp; Salaries'!$O29="Quarterly",IF(BF$6='Team &amp; Salaries'!$M29,MIN('Team &amp; Salaries'!$N29,'Team &amp; Salaries'!$P29),IF(BF$6&gt;'Team &amp; Salaries'!$M29,IFERROR(MIN('Team &amp; Salaries'!$P29,IF(ISNUMBER(BA119),BA119,0)+'Team &amp; Salaries'!$N29),'Team &amp; Salaries'!$N29),0)),IF('Team &amp; Salaries'!$O29="Annually",IF(BF$6='Team &amp; Salaries'!$M29,MIN('Team &amp; Salaries'!$N29,'Team &amp; Salaries'!$P29),IF(BF$6&gt;'Team &amp; Salaries'!$M29,IFERROR(MIN('Team &amp; Salaries'!$P29,#REF!+'Team &amp; Salaries'!$N29),MIN('Team &amp; Salaries'!$N29,'Team &amp; Salaries'!$P29)),0))))))</f>
        <v>0</v>
      </c>
      <c r="BG119" s="286">
        <f>IF('Team &amp; Salaries'!$O29="Never",IF(BG$6&gt;='Team &amp; Salaries'!$M29,MIN('Team &amp; Salaries'!$N29,'Team &amp; Salaries'!$P29),0),IF('Team &amp; Salaries'!$O29="Monthly",IF(BG$6='Team &amp; Salaries'!$M29,MIN('Team &amp; Salaries'!$N29,'Team &amp; Salaries'!$P29),IF(BG$6&gt;'Team &amp; Salaries'!$M29,MIN('Team &amp; Salaries'!$P29,BF119+'Team &amp; Salaries'!$N29),0)),IF('Team &amp; Salaries'!$O29="Quarterly",IF(BG$6='Team &amp; Salaries'!$M29,MIN('Team &amp; Salaries'!$N29,'Team &amp; Salaries'!$P29),IF(BG$6&gt;'Team &amp; Salaries'!$M29,IFERROR(MIN('Team &amp; Salaries'!$P29,IF(ISNUMBER(BB119),BB119,0)+'Team &amp; Salaries'!$N29),'Team &amp; Salaries'!$N29),0)),IF('Team &amp; Salaries'!$O29="Annually",IF(BG$6='Team &amp; Salaries'!$M29,MIN('Team &amp; Salaries'!$N29,'Team &amp; Salaries'!$P29),IF(BG$6&gt;'Team &amp; Salaries'!$M29,IFERROR(MIN('Team &amp; Salaries'!$P29,#REF!+'Team &amp; Salaries'!$N29),MIN('Team &amp; Salaries'!$N29,'Team &amp; Salaries'!$P29)),0))))))</f>
        <v>0</v>
      </c>
      <c r="BH119" s="286">
        <f>IF('Team &amp; Salaries'!$O29="Never",IF(BH$6&gt;='Team &amp; Salaries'!$M29,MIN('Team &amp; Salaries'!$N29,'Team &amp; Salaries'!$P29),0),IF('Team &amp; Salaries'!$O29="Monthly",IF(BH$6='Team &amp; Salaries'!$M29,MIN('Team &amp; Salaries'!$N29,'Team &amp; Salaries'!$P29),IF(BH$6&gt;'Team &amp; Salaries'!$M29,MIN('Team &amp; Salaries'!$P29,BG119+'Team &amp; Salaries'!$N29),0)),IF('Team &amp; Salaries'!$O29="Quarterly",IF(BH$6='Team &amp; Salaries'!$M29,MIN('Team &amp; Salaries'!$N29,'Team &amp; Salaries'!$P29),IF(BH$6&gt;'Team &amp; Salaries'!$M29,IFERROR(MIN('Team &amp; Salaries'!$P29,IF(ISNUMBER(BC119),BC119,0)+'Team &amp; Salaries'!$N29),'Team &amp; Salaries'!$N29),0)),IF('Team &amp; Salaries'!$O29="Annually",IF(BH$6='Team &amp; Salaries'!$M29,MIN('Team &amp; Salaries'!$N29,'Team &amp; Salaries'!$P29),IF(BH$6&gt;'Team &amp; Salaries'!$M29,IFERROR(MIN('Team &amp; Salaries'!$P29,#REF!+'Team &amp; Salaries'!$N29),MIN('Team &amp; Salaries'!$N29,'Team &amp; Salaries'!$P29)),0))))))</f>
        <v>1</v>
      </c>
      <c r="BI119" s="286">
        <f>IF('Team &amp; Salaries'!$O29="Never",IF(BI$6&gt;='Team &amp; Salaries'!$M29,MIN('Team &amp; Salaries'!$N29,'Team &amp; Salaries'!$P29),0),IF('Team &amp; Salaries'!$O29="Monthly",IF(BI$6='Team &amp; Salaries'!$M29,MIN('Team &amp; Salaries'!$N29,'Team &amp; Salaries'!$P29),IF(BI$6&gt;'Team &amp; Salaries'!$M29,MIN('Team &amp; Salaries'!$P29,BH119+'Team &amp; Salaries'!$N29),0)),IF('Team &amp; Salaries'!$O29="Quarterly",IF(BI$6='Team &amp; Salaries'!$M29,MIN('Team &amp; Salaries'!$N29,'Team &amp; Salaries'!$P29),IF(BI$6&gt;'Team &amp; Salaries'!$M29,IFERROR(MIN('Team &amp; Salaries'!$P29,IF(ISNUMBER(BD119),BD119,0)+'Team &amp; Salaries'!$N29),'Team &amp; Salaries'!$N29),0)),IF('Team &amp; Salaries'!$O29="Annually",IF(BI$6='Team &amp; Salaries'!$M29,MIN('Team &amp; Salaries'!$N29,'Team &amp; Salaries'!$P29),IF(BI$6&gt;'Team &amp; Salaries'!$M29,IFERROR(MIN('Team &amp; Salaries'!$P29,#REF!+'Team &amp; Salaries'!$N29),MIN('Team &amp; Salaries'!$N29,'Team &amp; Salaries'!$P29)),0))))))</f>
        <v>1</v>
      </c>
      <c r="BJ119" s="286">
        <f>IF('Team &amp; Salaries'!$O29="Never",IF(BJ$6&gt;='Team &amp; Salaries'!$M29,MIN('Team &amp; Salaries'!$N29,'Team &amp; Salaries'!$P29),0),IF('Team &amp; Salaries'!$O29="Monthly",IF(BJ$6='Team &amp; Salaries'!$M29,MIN('Team &amp; Salaries'!$N29,'Team &amp; Salaries'!$P29),IF(BJ$6&gt;'Team &amp; Salaries'!$M29,MIN('Team &amp; Salaries'!$P29,BI119+'Team &amp; Salaries'!$N29),0)),IF('Team &amp; Salaries'!$O29="Quarterly",IF(BJ$6='Team &amp; Salaries'!$M29,MIN('Team &amp; Salaries'!$N29,'Team &amp; Salaries'!$P29),IF(BJ$6&gt;'Team &amp; Salaries'!$M29,IFERROR(MIN('Team &amp; Salaries'!$P29,IF(ISNUMBER(BE119),BE119,0)+'Team &amp; Salaries'!$N29),'Team &amp; Salaries'!$N29),0)),IF('Team &amp; Salaries'!$O29="Annually",IF(BJ$6='Team &amp; Salaries'!$M29,MIN('Team &amp; Salaries'!$N29,'Team &amp; Salaries'!$P29),IF(BJ$6&gt;'Team &amp; Salaries'!$M29,IFERROR(MIN('Team &amp; Salaries'!$P29,#REF!+'Team &amp; Salaries'!$N29),MIN('Team &amp; Salaries'!$N29,'Team &amp; Salaries'!$P29)),0))))))</f>
        <v>1</v>
      </c>
      <c r="BK119" s="286">
        <f>IF('Team &amp; Salaries'!$O29="Never",IF(BK$6&gt;='Team &amp; Salaries'!$M29,MIN('Team &amp; Salaries'!$N29,'Team &amp; Salaries'!$P29),0),IF('Team &amp; Salaries'!$O29="Monthly",IF(BK$6='Team &amp; Salaries'!$M29,MIN('Team &amp; Salaries'!$N29,'Team &amp; Salaries'!$P29),IF(BK$6&gt;'Team &amp; Salaries'!$M29,MIN('Team &amp; Salaries'!$P29,BJ119+'Team &amp; Salaries'!$N29),0)),IF('Team &amp; Salaries'!$O29="Quarterly",IF(BK$6='Team &amp; Salaries'!$M29,MIN('Team &amp; Salaries'!$N29,'Team &amp; Salaries'!$P29),IF(BK$6&gt;'Team &amp; Salaries'!$M29,IFERROR(MIN('Team &amp; Salaries'!$P29,IF(ISNUMBER(BF119),BF119,0)+'Team &amp; Salaries'!$N29),'Team &amp; Salaries'!$N29),0)),IF('Team &amp; Salaries'!$O29="Annually",IF(BK$6='Team &amp; Salaries'!$M29,MIN('Team &amp; Salaries'!$N29,'Team &amp; Salaries'!$P29),IF(BK$6&gt;'Team &amp; Salaries'!$M29,IFERROR(MIN('Team &amp; Salaries'!$P29,#REF!+'Team &amp; Salaries'!$N29),MIN('Team &amp; Salaries'!$N29,'Team &amp; Salaries'!$P29)),0))))))</f>
        <v>1</v>
      </c>
      <c r="BL119" s="286">
        <f>IF('Team &amp; Salaries'!$O29="Never",IF(BL$6&gt;='Team &amp; Salaries'!$M29,MIN('Team &amp; Salaries'!$N29,'Team &amp; Salaries'!$P29),0),IF('Team &amp; Salaries'!$O29="Monthly",IF(BL$6='Team &amp; Salaries'!$M29,MIN('Team &amp; Salaries'!$N29,'Team &amp; Salaries'!$P29),IF(BL$6&gt;'Team &amp; Salaries'!$M29,MIN('Team &amp; Salaries'!$P29,BK119+'Team &amp; Salaries'!$N29),0)),IF('Team &amp; Salaries'!$O29="Quarterly",IF(BL$6='Team &amp; Salaries'!$M29,MIN('Team &amp; Salaries'!$N29,'Team &amp; Salaries'!$P29),IF(BL$6&gt;'Team &amp; Salaries'!$M29,IFERROR(MIN('Team &amp; Salaries'!$P29,IF(ISNUMBER(BG119),BG119,0)+'Team &amp; Salaries'!$N29),'Team &amp; Salaries'!$N29),0)),IF('Team &amp; Salaries'!$O29="Annually",IF(BL$6='Team &amp; Salaries'!$M29,MIN('Team &amp; Salaries'!$N29,'Team &amp; Salaries'!$P29),IF(BL$6&gt;'Team &amp; Salaries'!$M29,IFERROR(MIN('Team &amp; Salaries'!$P29,#REF!+'Team &amp; Salaries'!$N29),MIN('Team &amp; Salaries'!$N29,'Team &amp; Salaries'!$P29)),0))))))</f>
        <v>1</v>
      </c>
      <c r="BM119" s="286">
        <f>IF('Team &amp; Salaries'!$O29="Never",IF(BM$6&gt;='Team &amp; Salaries'!$M29,MIN('Team &amp; Salaries'!$N29,'Team &amp; Salaries'!$P29),0),IF('Team &amp; Salaries'!$O29="Monthly",IF(BM$6='Team &amp; Salaries'!$M29,MIN('Team &amp; Salaries'!$N29,'Team &amp; Salaries'!$P29),IF(BM$6&gt;'Team &amp; Salaries'!$M29,MIN('Team &amp; Salaries'!$P29,BL119+'Team &amp; Salaries'!$N29),0)),IF('Team &amp; Salaries'!$O29="Quarterly",IF(BM$6='Team &amp; Salaries'!$M29,MIN('Team &amp; Salaries'!$N29,'Team &amp; Salaries'!$P29),IF(BM$6&gt;'Team &amp; Salaries'!$M29,IFERROR(MIN('Team &amp; Salaries'!$P29,IF(ISNUMBER(BH119),BH119,0)+'Team &amp; Salaries'!$N29),'Team &amp; Salaries'!$N29),0)),IF('Team &amp; Salaries'!$O29="Annually",IF(BM$6='Team &amp; Salaries'!$M29,MIN('Team &amp; Salaries'!$N29,'Team &amp; Salaries'!$P29),IF(BM$6&gt;'Team &amp; Salaries'!$M29,IFERROR(MIN('Team &amp; Salaries'!$P29,#REF!+'Team &amp; Salaries'!$N29),MIN('Team &amp; Salaries'!$N29,'Team &amp; Salaries'!$P29)),0))))))</f>
        <v>1</v>
      </c>
      <c r="BN119" s="286">
        <f>IF('Team &amp; Salaries'!$O29="Never",IF(BN$6&gt;='Team &amp; Salaries'!$M29,MIN('Team &amp; Salaries'!$N29,'Team &amp; Salaries'!$P29),0),IF('Team &amp; Salaries'!$O29="Monthly",IF(BN$6='Team &amp; Salaries'!$M29,MIN('Team &amp; Salaries'!$N29,'Team &amp; Salaries'!$P29),IF(BN$6&gt;'Team &amp; Salaries'!$M29,MIN('Team &amp; Salaries'!$P29,BM119+'Team &amp; Salaries'!$N29),0)),IF('Team &amp; Salaries'!$O29="Quarterly",IF(BN$6='Team &amp; Salaries'!$M29,MIN('Team &amp; Salaries'!$N29,'Team &amp; Salaries'!$P29),IF(BN$6&gt;'Team &amp; Salaries'!$M29,IFERROR(MIN('Team &amp; Salaries'!$P29,IF(ISNUMBER(BI119),BI119,0)+'Team &amp; Salaries'!$N29),'Team &amp; Salaries'!$N29),0)),IF('Team &amp; Salaries'!$O29="Annually",IF(BN$6='Team &amp; Salaries'!$M29,MIN('Team &amp; Salaries'!$N29,'Team &amp; Salaries'!$P29),IF(BN$6&gt;'Team &amp; Salaries'!$M29,IFERROR(MIN('Team &amp; Salaries'!$P29,#REF!+'Team &amp; Salaries'!$N29),MIN('Team &amp; Salaries'!$N29,'Team &amp; Salaries'!$P29)),0))))))</f>
        <v>1</v>
      </c>
      <c r="BO119" s="286">
        <f>IF('Team &amp; Salaries'!$O29="Never",IF(BO$6&gt;='Team &amp; Salaries'!$M29,MIN('Team &amp; Salaries'!$N29,'Team &amp; Salaries'!$P29),0),IF('Team &amp; Salaries'!$O29="Monthly",IF(BO$6='Team &amp; Salaries'!$M29,MIN('Team &amp; Salaries'!$N29,'Team &amp; Salaries'!$P29),IF(BO$6&gt;'Team &amp; Salaries'!$M29,MIN('Team &amp; Salaries'!$P29,BN119+'Team &amp; Salaries'!$N29),0)),IF('Team &amp; Salaries'!$O29="Quarterly",IF(BO$6='Team &amp; Salaries'!$M29,MIN('Team &amp; Salaries'!$N29,'Team &amp; Salaries'!$P29),IF(BO$6&gt;'Team &amp; Salaries'!$M29,IFERROR(MIN('Team &amp; Salaries'!$P29,IF(ISNUMBER(BJ119),BJ119,0)+'Team &amp; Salaries'!$N29),'Team &amp; Salaries'!$N29),0)),IF('Team &amp; Salaries'!$O29="Annually",IF(BO$6='Team &amp; Salaries'!$M29,MIN('Team &amp; Salaries'!$N29,'Team &amp; Salaries'!$P29),IF(BO$6&gt;'Team &amp; Salaries'!$M29,IFERROR(MIN('Team &amp; Salaries'!$P29,#REF!+'Team &amp; Salaries'!$N29),MIN('Team &amp; Salaries'!$N29,'Team &amp; Salaries'!$P29)),0))))))</f>
        <v>1</v>
      </c>
      <c r="BP119" s="286">
        <f>IF('Team &amp; Salaries'!$O29="Never",IF(BP$6&gt;='Team &amp; Salaries'!$M29,MIN('Team &amp; Salaries'!$N29,'Team &amp; Salaries'!$P29),0),IF('Team &amp; Salaries'!$O29="Monthly",IF(BP$6='Team &amp; Salaries'!$M29,MIN('Team &amp; Salaries'!$N29,'Team &amp; Salaries'!$P29),IF(BP$6&gt;'Team &amp; Salaries'!$M29,MIN('Team &amp; Salaries'!$P29,BO119+'Team &amp; Salaries'!$N29),0)),IF('Team &amp; Salaries'!$O29="Quarterly",IF(BP$6='Team &amp; Salaries'!$M29,MIN('Team &amp; Salaries'!$N29,'Team &amp; Salaries'!$P29),IF(BP$6&gt;'Team &amp; Salaries'!$M29,IFERROR(MIN('Team &amp; Salaries'!$P29,IF(ISNUMBER(BK119),BK119,0)+'Team &amp; Salaries'!$N29),'Team &amp; Salaries'!$N29),0)),IF('Team &amp; Salaries'!$O29="Annually",IF(BP$6='Team &amp; Salaries'!$M29,MIN('Team &amp; Salaries'!$N29,'Team &amp; Salaries'!$P29),IF(BP$6&gt;'Team &amp; Salaries'!$M29,IFERROR(MIN('Team &amp; Salaries'!$P29,#REF!+'Team &amp; Salaries'!$N29),MIN('Team &amp; Salaries'!$N29,'Team &amp; Salaries'!$P29)),0))))))</f>
        <v>1</v>
      </c>
      <c r="BQ119" s="286">
        <f>IF('Team &amp; Salaries'!$O29="Never",IF(BQ$6&gt;='Team &amp; Salaries'!$M29,MIN('Team &amp; Salaries'!$N29,'Team &amp; Salaries'!$P29),0),IF('Team &amp; Salaries'!$O29="Monthly",IF(BQ$6='Team &amp; Salaries'!$M29,MIN('Team &amp; Salaries'!$N29,'Team &amp; Salaries'!$P29),IF(BQ$6&gt;'Team &amp; Salaries'!$M29,MIN('Team &amp; Salaries'!$P29,BP119+'Team &amp; Salaries'!$N29),0)),IF('Team &amp; Salaries'!$O29="Quarterly",IF(BQ$6='Team &amp; Salaries'!$M29,MIN('Team &amp; Salaries'!$N29,'Team &amp; Salaries'!$P29),IF(BQ$6&gt;'Team &amp; Salaries'!$M29,IFERROR(MIN('Team &amp; Salaries'!$P29,IF(ISNUMBER(BL119),BL119,0)+'Team &amp; Salaries'!$N29),'Team &amp; Salaries'!$N29),0)),IF('Team &amp; Salaries'!$O29="Annually",IF(BQ$6='Team &amp; Salaries'!$M29,MIN('Team &amp; Salaries'!$N29,'Team &amp; Salaries'!$P29),IF(BQ$6&gt;'Team &amp; Salaries'!$M29,IFERROR(MIN('Team &amp; Salaries'!$P29,#REF!+'Team &amp; Salaries'!$N29),MIN('Team &amp; Salaries'!$N29,'Team &amp; Salaries'!$P29)),0))))))</f>
        <v>1</v>
      </c>
      <c r="BR119" s="286">
        <f>IF('Team &amp; Salaries'!$O29="Never",IF(BR$6&gt;='Team &amp; Salaries'!$M29,MIN('Team &amp; Salaries'!$N29,'Team &amp; Salaries'!$P29),0),IF('Team &amp; Salaries'!$O29="Monthly",IF(BR$6='Team &amp; Salaries'!$M29,MIN('Team &amp; Salaries'!$N29,'Team &amp; Salaries'!$P29),IF(BR$6&gt;'Team &amp; Salaries'!$M29,MIN('Team &amp; Salaries'!$P29,BQ119+'Team &amp; Salaries'!$N29),0)),IF('Team &amp; Salaries'!$O29="Quarterly",IF(BR$6='Team &amp; Salaries'!$M29,MIN('Team &amp; Salaries'!$N29,'Team &amp; Salaries'!$P29),IF(BR$6&gt;'Team &amp; Salaries'!$M29,IFERROR(MIN('Team &amp; Salaries'!$P29,IF(ISNUMBER(BM119),BM119,0)+'Team &amp; Salaries'!$N29),'Team &amp; Salaries'!$N29),0)),IF('Team &amp; Salaries'!$O29="Annually",IF(BR$6='Team &amp; Salaries'!$M29,MIN('Team &amp; Salaries'!$N29,'Team &amp; Salaries'!$P29),IF(BR$6&gt;'Team &amp; Salaries'!$M29,IFERROR(MIN('Team &amp; Salaries'!$P29,#REF!+'Team &amp; Salaries'!$N29),MIN('Team &amp; Salaries'!$N29,'Team &amp; Salaries'!$P29)),0))))))</f>
        <v>1</v>
      </c>
      <c r="BS119" s="286">
        <f>IF('Team &amp; Salaries'!$O29="Never",IF(BS$6&gt;='Team &amp; Salaries'!$M29,MIN('Team &amp; Salaries'!$N29,'Team &amp; Salaries'!$P29),0),IF('Team &amp; Salaries'!$O29="Monthly",IF(BS$6='Team &amp; Salaries'!$M29,MIN('Team &amp; Salaries'!$N29,'Team &amp; Salaries'!$P29),IF(BS$6&gt;'Team &amp; Salaries'!$M29,MIN('Team &amp; Salaries'!$P29,BR119+'Team &amp; Salaries'!$N29),0)),IF('Team &amp; Salaries'!$O29="Quarterly",IF(BS$6='Team &amp; Salaries'!$M29,MIN('Team &amp; Salaries'!$N29,'Team &amp; Salaries'!$P29),IF(BS$6&gt;'Team &amp; Salaries'!$M29,IFERROR(MIN('Team &amp; Salaries'!$P29,IF(ISNUMBER(BN119),BN119,0)+'Team &amp; Salaries'!$N29),'Team &amp; Salaries'!$N29),0)),IF('Team &amp; Salaries'!$O29="Annually",IF(BS$6='Team &amp; Salaries'!$M29,MIN('Team &amp; Salaries'!$N29,'Team &amp; Salaries'!$P29),IF(BS$6&gt;'Team &amp; Salaries'!$M29,IFERROR(MIN('Team &amp; Salaries'!$P29,#REF!+'Team &amp; Salaries'!$N29),MIN('Team &amp; Salaries'!$N29,'Team &amp; Salaries'!$P29)),0))))))</f>
        <v>1</v>
      </c>
      <c r="BT119" s="286">
        <f>IF('Team &amp; Salaries'!$O29="Never",IF(BT$6&gt;='Team &amp; Salaries'!$M29,MIN('Team &amp; Salaries'!$N29,'Team &amp; Salaries'!$P29),0),IF('Team &amp; Salaries'!$O29="Monthly",IF(BT$6='Team &amp; Salaries'!$M29,MIN('Team &amp; Salaries'!$N29,'Team &amp; Salaries'!$P29),IF(BT$6&gt;'Team &amp; Salaries'!$M29,MIN('Team &amp; Salaries'!$P29,BS119+'Team &amp; Salaries'!$N29),0)),IF('Team &amp; Salaries'!$O29="Quarterly",IF(BT$6='Team &amp; Salaries'!$M29,MIN('Team &amp; Salaries'!$N29,'Team &amp; Salaries'!$P29),IF(BT$6&gt;'Team &amp; Salaries'!$M29,IFERROR(MIN('Team &amp; Salaries'!$P29,IF(ISNUMBER(BO119),BO119,0)+'Team &amp; Salaries'!$N29),'Team &amp; Salaries'!$N29),0)),IF('Team &amp; Salaries'!$O29="Annually",IF(BT$6='Team &amp; Salaries'!$M29,MIN('Team &amp; Salaries'!$N29,'Team &amp; Salaries'!$P29),IF(BT$6&gt;'Team &amp; Salaries'!$M29,IFERROR(MIN('Team &amp; Salaries'!$P29,#REF!+'Team &amp; Salaries'!$N29),MIN('Team &amp; Salaries'!$N29,'Team &amp; Salaries'!$P29)),0))))))</f>
        <v>1</v>
      </c>
      <c r="BU119" s="286">
        <f>IF('Team &amp; Salaries'!$O29="Never",IF(BU$6&gt;='Team &amp; Salaries'!$M29,MIN('Team &amp; Salaries'!$N29,'Team &amp; Salaries'!$P29),0),IF('Team &amp; Salaries'!$O29="Monthly",IF(BU$6='Team &amp; Salaries'!$M29,MIN('Team &amp; Salaries'!$N29,'Team &amp; Salaries'!$P29),IF(BU$6&gt;'Team &amp; Salaries'!$M29,MIN('Team &amp; Salaries'!$P29,BT119+'Team &amp; Salaries'!$N29),0)),IF('Team &amp; Salaries'!$O29="Quarterly",IF(BU$6='Team &amp; Salaries'!$M29,MIN('Team &amp; Salaries'!$N29,'Team &amp; Salaries'!$P29),IF(BU$6&gt;'Team &amp; Salaries'!$M29,IFERROR(MIN('Team &amp; Salaries'!$P29,IF(ISNUMBER(BP119),BP119,0)+'Team &amp; Salaries'!$N29),'Team &amp; Salaries'!$N29),0)),IF('Team &amp; Salaries'!$O29="Annually",IF(BU$6='Team &amp; Salaries'!$M29,MIN('Team &amp; Salaries'!$N29,'Team &amp; Salaries'!$P29),IF(BU$6&gt;'Team &amp; Salaries'!$M29,IFERROR(MIN('Team &amp; Salaries'!$P29,#REF!+'Team &amp; Salaries'!$N29),MIN('Team &amp; Salaries'!$N29,'Team &amp; Salaries'!$P29)),0))))))</f>
        <v>1</v>
      </c>
      <c r="BV119" s="286">
        <f>IF('Team &amp; Salaries'!$O29="Never",IF(BV$6&gt;='Team &amp; Salaries'!$M29,MIN('Team &amp; Salaries'!$N29,'Team &amp; Salaries'!$P29),0),IF('Team &amp; Salaries'!$O29="Monthly",IF(BV$6='Team &amp; Salaries'!$M29,MIN('Team &amp; Salaries'!$N29,'Team &amp; Salaries'!$P29),IF(BV$6&gt;'Team &amp; Salaries'!$M29,MIN('Team &amp; Salaries'!$P29,BU119+'Team &amp; Salaries'!$N29),0)),IF('Team &amp; Salaries'!$O29="Quarterly",IF(BV$6='Team &amp; Salaries'!$M29,MIN('Team &amp; Salaries'!$N29,'Team &amp; Salaries'!$P29),IF(BV$6&gt;'Team &amp; Salaries'!$M29,IFERROR(MIN('Team &amp; Salaries'!$P29,IF(ISNUMBER(BQ119),BQ119,0)+'Team &amp; Salaries'!$N29),'Team &amp; Salaries'!$N29),0)),IF('Team &amp; Salaries'!$O29="Annually",IF(BV$6='Team &amp; Salaries'!$M29,MIN('Team &amp; Salaries'!$N29,'Team &amp; Salaries'!$P29),IF(BV$6&gt;'Team &amp; Salaries'!$M29,IFERROR(MIN('Team &amp; Salaries'!$P29,#REF!+'Team &amp; Salaries'!$N29),MIN('Team &amp; Salaries'!$N29,'Team &amp; Salaries'!$P29)),0))))))</f>
        <v>1</v>
      </c>
      <c r="BW119" s="286">
        <f>IF('Team &amp; Salaries'!$O29="Never",IF(BW$6&gt;='Team &amp; Salaries'!$M29,MIN('Team &amp; Salaries'!$N29,'Team &amp; Salaries'!$P29),0),IF('Team &amp; Salaries'!$O29="Monthly",IF(BW$6='Team &amp; Salaries'!$M29,MIN('Team &amp; Salaries'!$N29,'Team &amp; Salaries'!$P29),IF(BW$6&gt;'Team &amp; Salaries'!$M29,MIN('Team &amp; Salaries'!$P29,BV119+'Team &amp; Salaries'!$N29),0)),IF('Team &amp; Salaries'!$O29="Quarterly",IF(BW$6='Team &amp; Salaries'!$M29,MIN('Team &amp; Salaries'!$N29,'Team &amp; Salaries'!$P29),IF(BW$6&gt;'Team &amp; Salaries'!$M29,IFERROR(MIN('Team &amp; Salaries'!$P29,IF(ISNUMBER(BR119),BR119,0)+'Team &amp; Salaries'!$N29),'Team &amp; Salaries'!$N29),0)),IF('Team &amp; Salaries'!$O29="Annually",IF(BW$6='Team &amp; Salaries'!$M29,MIN('Team &amp; Salaries'!$N29,'Team &amp; Salaries'!$P29),IF(BW$6&gt;'Team &amp; Salaries'!$M29,IFERROR(MIN('Team &amp; Salaries'!$P29,#REF!+'Team &amp; Salaries'!$N29),MIN('Team &amp; Salaries'!$N29,'Team &amp; Salaries'!$P29)),0))))))</f>
        <v>1</v>
      </c>
      <c r="BX119" s="286">
        <f>IF('Team &amp; Salaries'!$O29="Never",IF(BX$6&gt;='Team &amp; Salaries'!$M29,MIN('Team &amp; Salaries'!$N29,'Team &amp; Salaries'!$P29),0),IF('Team &amp; Salaries'!$O29="Monthly",IF(BX$6='Team &amp; Salaries'!$M29,MIN('Team &amp; Salaries'!$N29,'Team &amp; Salaries'!$P29),IF(BX$6&gt;'Team &amp; Salaries'!$M29,MIN('Team &amp; Salaries'!$P29,BW119+'Team &amp; Salaries'!$N29),0)),IF('Team &amp; Salaries'!$O29="Quarterly",IF(BX$6='Team &amp; Salaries'!$M29,MIN('Team &amp; Salaries'!$N29,'Team &amp; Salaries'!$P29),IF(BX$6&gt;'Team &amp; Salaries'!$M29,IFERROR(MIN('Team &amp; Salaries'!$P29,IF(ISNUMBER(BS119),BS119,0)+'Team &amp; Salaries'!$N29),'Team &amp; Salaries'!$N29),0)),IF('Team &amp; Salaries'!$O29="Annually",IF(BX$6='Team &amp; Salaries'!$M29,MIN('Team &amp; Salaries'!$N29,'Team &amp; Salaries'!$P29),IF(BX$6&gt;'Team &amp; Salaries'!$M29,IFERROR(MIN('Team &amp; Salaries'!$P29,#REF!+'Team &amp; Salaries'!$N29),MIN('Team &amp; Salaries'!$N29,'Team &amp; Salaries'!$P29)),0))))))</f>
        <v>1</v>
      </c>
      <c r="BY119" s="286">
        <f>IF('Team &amp; Salaries'!$O29="Never",IF(BY$6&gt;='Team &amp; Salaries'!$M29,MIN('Team &amp; Salaries'!$N29,'Team &amp; Salaries'!$P29),0),IF('Team &amp; Salaries'!$O29="Monthly",IF(BY$6='Team &amp; Salaries'!$M29,MIN('Team &amp; Salaries'!$N29,'Team &amp; Salaries'!$P29),IF(BY$6&gt;'Team &amp; Salaries'!$M29,MIN('Team &amp; Salaries'!$P29,BX119+'Team &amp; Salaries'!$N29),0)),IF('Team &amp; Salaries'!$O29="Quarterly",IF(BY$6='Team &amp; Salaries'!$M29,MIN('Team &amp; Salaries'!$N29,'Team &amp; Salaries'!$P29),IF(BY$6&gt;'Team &amp; Salaries'!$M29,IFERROR(MIN('Team &amp; Salaries'!$P29,IF(ISNUMBER(BT119),BT119,0)+'Team &amp; Salaries'!$N29),'Team &amp; Salaries'!$N29),0)),IF('Team &amp; Salaries'!$O29="Annually",IF(BY$6='Team &amp; Salaries'!$M29,MIN('Team &amp; Salaries'!$N29,'Team &amp; Salaries'!$P29),IF(BY$6&gt;'Team &amp; Salaries'!$M29,IFERROR(MIN('Team &amp; Salaries'!$P29,#REF!+'Team &amp; Salaries'!$N29),MIN('Team &amp; Salaries'!$N29,'Team &amp; Salaries'!$P29)),0))))))</f>
        <v>1</v>
      </c>
      <c r="BZ119" s="286">
        <f>IF('Team &amp; Salaries'!$O29="Never",IF(BZ$6&gt;='Team &amp; Salaries'!$M29,MIN('Team &amp; Salaries'!$N29,'Team &amp; Salaries'!$P29),0),IF('Team &amp; Salaries'!$O29="Monthly",IF(BZ$6='Team &amp; Salaries'!$M29,MIN('Team &amp; Salaries'!$N29,'Team &amp; Salaries'!$P29),IF(BZ$6&gt;'Team &amp; Salaries'!$M29,MIN('Team &amp; Salaries'!$P29,BY119+'Team &amp; Salaries'!$N29),0)),IF('Team &amp; Salaries'!$O29="Quarterly",IF(BZ$6='Team &amp; Salaries'!$M29,MIN('Team &amp; Salaries'!$N29,'Team &amp; Salaries'!$P29),IF(BZ$6&gt;'Team &amp; Salaries'!$M29,IFERROR(MIN('Team &amp; Salaries'!$P29,IF(ISNUMBER(BU119),BU119,0)+'Team &amp; Salaries'!$N29),'Team &amp; Salaries'!$N29),0)),IF('Team &amp; Salaries'!$O29="Annually",IF(BZ$6='Team &amp; Salaries'!$M29,MIN('Team &amp; Salaries'!$N29,'Team &amp; Salaries'!$P29),IF(BZ$6&gt;'Team &amp; Salaries'!$M29,IFERROR(MIN('Team &amp; Salaries'!$P29,#REF!+'Team &amp; Salaries'!$N29),MIN('Team &amp; Salaries'!$N29,'Team &amp; Salaries'!$P29)),0))))))</f>
        <v>1</v>
      </c>
      <c r="CA119" s="286">
        <f>IF('Team &amp; Salaries'!$O29="Never",IF(CA$6&gt;='Team &amp; Salaries'!$M29,MIN('Team &amp; Salaries'!$N29,'Team &amp; Salaries'!$P29),0),IF('Team &amp; Salaries'!$O29="Monthly",IF(CA$6='Team &amp; Salaries'!$M29,MIN('Team &amp; Salaries'!$N29,'Team &amp; Salaries'!$P29),IF(CA$6&gt;'Team &amp; Salaries'!$M29,MIN('Team &amp; Salaries'!$P29,BZ119+'Team &amp; Salaries'!$N29),0)),IF('Team &amp; Salaries'!$O29="Quarterly",IF(CA$6='Team &amp; Salaries'!$M29,MIN('Team &amp; Salaries'!$N29,'Team &amp; Salaries'!$P29),IF(CA$6&gt;'Team &amp; Salaries'!$M29,IFERROR(MIN('Team &amp; Salaries'!$P29,IF(ISNUMBER(BV119),BV119,0)+'Team &amp; Salaries'!$N29),'Team &amp; Salaries'!$N29),0)),IF('Team &amp; Salaries'!$O29="Annually",IF(CA$6='Team &amp; Salaries'!$M29,MIN('Team &amp; Salaries'!$N29,'Team &amp; Salaries'!$P29),IF(CA$6&gt;'Team &amp; Salaries'!$M29,IFERROR(MIN('Team &amp; Salaries'!$P29,#REF!+'Team &amp; Salaries'!$N29),MIN('Team &amp; Salaries'!$N29,'Team &amp; Salaries'!$P29)),0))))))</f>
        <v>1</v>
      </c>
      <c r="CB119" s="286">
        <f>IF('Team &amp; Salaries'!$O29="Never",IF(CB$6&gt;='Team &amp; Salaries'!$M29,MIN('Team &amp; Salaries'!$N29,'Team &amp; Salaries'!$P29),0),IF('Team &amp; Salaries'!$O29="Monthly",IF(CB$6='Team &amp; Salaries'!$M29,MIN('Team &amp; Salaries'!$N29,'Team &amp; Salaries'!$P29),IF(CB$6&gt;'Team &amp; Salaries'!$M29,MIN('Team &amp; Salaries'!$P29,CA119+'Team &amp; Salaries'!$N29),0)),IF('Team &amp; Salaries'!$O29="Quarterly",IF(CB$6='Team &amp; Salaries'!$M29,MIN('Team &amp; Salaries'!$N29,'Team &amp; Salaries'!$P29),IF(CB$6&gt;'Team &amp; Salaries'!$M29,IFERROR(MIN('Team &amp; Salaries'!$P29,IF(ISNUMBER(BW119),BW119,0)+'Team &amp; Salaries'!$N29),'Team &amp; Salaries'!$N29),0)),IF('Team &amp; Salaries'!$O29="Annually",IF(CB$6='Team &amp; Salaries'!$M29,MIN('Team &amp; Salaries'!$N29,'Team &amp; Salaries'!$P29),IF(CB$6&gt;'Team &amp; Salaries'!$M29,IFERROR(MIN('Team &amp; Salaries'!$P29,#REF!+'Team &amp; Salaries'!$N29),MIN('Team &amp; Salaries'!$N29,'Team &amp; Salaries'!$P29)),0))))))</f>
        <v>1</v>
      </c>
      <c r="CC119" s="286">
        <f>IF('Team &amp; Salaries'!$O29="Never",IF(CC$6&gt;='Team &amp; Salaries'!$M29,MIN('Team &amp; Salaries'!$N29,'Team &amp; Salaries'!$P29),0),IF('Team &amp; Salaries'!$O29="Monthly",IF(CC$6='Team &amp; Salaries'!$M29,MIN('Team &amp; Salaries'!$N29,'Team &amp; Salaries'!$P29),IF(CC$6&gt;'Team &amp; Salaries'!$M29,MIN('Team &amp; Salaries'!$P29,CB119+'Team &amp; Salaries'!$N29),0)),IF('Team &amp; Salaries'!$O29="Quarterly",IF(CC$6='Team &amp; Salaries'!$M29,MIN('Team &amp; Salaries'!$N29,'Team &amp; Salaries'!$P29),IF(CC$6&gt;'Team &amp; Salaries'!$M29,IFERROR(MIN('Team &amp; Salaries'!$P29,IF(ISNUMBER(BX119),BX119,0)+'Team &amp; Salaries'!$N29),'Team &amp; Salaries'!$N29),0)),IF('Team &amp; Salaries'!$O29="Annually",IF(CC$6='Team &amp; Salaries'!$M29,MIN('Team &amp; Salaries'!$N29,'Team &amp; Salaries'!$P29),IF(CC$6&gt;'Team &amp; Salaries'!$M29,IFERROR(MIN('Team &amp; Salaries'!$P29,#REF!+'Team &amp; Salaries'!$N29),MIN('Team &amp; Salaries'!$N29,'Team &amp; Salaries'!$P29)),0))))))</f>
        <v>1</v>
      </c>
      <c r="CD119" s="286">
        <f>IF('Team &amp; Salaries'!$O29="Never",IF(CD$6&gt;='Team &amp; Salaries'!$M29,MIN('Team &amp; Salaries'!$N29,'Team &amp; Salaries'!$P29),0),IF('Team &amp; Salaries'!$O29="Monthly",IF(CD$6='Team &amp; Salaries'!$M29,MIN('Team &amp; Salaries'!$N29,'Team &amp; Salaries'!$P29),IF(CD$6&gt;'Team &amp; Salaries'!$M29,MIN('Team &amp; Salaries'!$P29,CC119+'Team &amp; Salaries'!$N29),0)),IF('Team &amp; Salaries'!$O29="Quarterly",IF(CD$6='Team &amp; Salaries'!$M29,MIN('Team &amp; Salaries'!$N29,'Team &amp; Salaries'!$P29),IF(CD$6&gt;'Team &amp; Salaries'!$M29,IFERROR(MIN('Team &amp; Salaries'!$P29,IF(ISNUMBER(BY119),BY119,0)+'Team &amp; Salaries'!$N29),'Team &amp; Salaries'!$N29),0)),IF('Team &amp; Salaries'!$O29="Annually",IF(CD$6='Team &amp; Salaries'!$M29,MIN('Team &amp; Salaries'!$N29,'Team &amp; Salaries'!$P29),IF(CD$6&gt;'Team &amp; Salaries'!$M29,IFERROR(MIN('Team &amp; Salaries'!$P29,#REF!+'Team &amp; Salaries'!$N29),MIN('Team &amp; Salaries'!$N29,'Team &amp; Salaries'!$P29)),0))))))</f>
        <v>1</v>
      </c>
      <c r="CE119" s="286">
        <f>IF('Team &amp; Salaries'!$O29="Never",IF(CE$6&gt;='Team &amp; Salaries'!$M29,MIN('Team &amp; Salaries'!$N29,'Team &amp; Salaries'!$P29),0),IF('Team &amp; Salaries'!$O29="Monthly",IF(CE$6='Team &amp; Salaries'!$M29,MIN('Team &amp; Salaries'!$N29,'Team &amp; Salaries'!$P29),IF(CE$6&gt;'Team &amp; Salaries'!$M29,MIN('Team &amp; Salaries'!$P29,CD119+'Team &amp; Salaries'!$N29),0)),IF('Team &amp; Salaries'!$O29="Quarterly",IF(CE$6='Team &amp; Salaries'!$M29,MIN('Team &amp; Salaries'!$N29,'Team &amp; Salaries'!$P29),IF(CE$6&gt;'Team &amp; Salaries'!$M29,IFERROR(MIN('Team &amp; Salaries'!$P29,IF(ISNUMBER(BZ119),BZ119,0)+'Team &amp; Salaries'!$N29),'Team &amp; Salaries'!$N29),0)),IF('Team &amp; Salaries'!$O29="Annually",IF(CE$6='Team &amp; Salaries'!$M29,MIN('Team &amp; Salaries'!$N29,'Team &amp; Salaries'!$P29),IF(CE$6&gt;'Team &amp; Salaries'!$M29,IFERROR(MIN('Team &amp; Salaries'!$P29,#REF!+'Team &amp; Salaries'!$N29),MIN('Team &amp; Salaries'!$N29,'Team &amp; Salaries'!$P29)),0))))))</f>
        <v>1</v>
      </c>
      <c r="CF119" s="286">
        <f>IF('Team &amp; Salaries'!$O29="Never",IF(CF$6&gt;='Team &amp; Salaries'!$M29,MIN('Team &amp; Salaries'!$N29,'Team &amp; Salaries'!$P29),0),IF('Team &amp; Salaries'!$O29="Monthly",IF(CF$6='Team &amp; Salaries'!$M29,MIN('Team &amp; Salaries'!$N29,'Team &amp; Salaries'!$P29),IF(CF$6&gt;'Team &amp; Salaries'!$M29,MIN('Team &amp; Salaries'!$P29,CE119+'Team &amp; Salaries'!$N29),0)),IF('Team &amp; Salaries'!$O29="Quarterly",IF(CF$6='Team &amp; Salaries'!$M29,MIN('Team &amp; Salaries'!$N29,'Team &amp; Salaries'!$P29),IF(CF$6&gt;'Team &amp; Salaries'!$M29,IFERROR(MIN('Team &amp; Salaries'!$P29,IF(ISNUMBER(CA119),CA119,0)+'Team &amp; Salaries'!$N29),'Team &amp; Salaries'!$N29),0)),IF('Team &amp; Salaries'!$O29="Annually",IF(CF$6='Team &amp; Salaries'!$M29,MIN('Team &amp; Salaries'!$N29,'Team &amp; Salaries'!$P29),IF(CF$6&gt;'Team &amp; Salaries'!$M29,IFERROR(MIN('Team &amp; Salaries'!$P29,#REF!+'Team &amp; Salaries'!$N29),MIN('Team &amp; Salaries'!$N29,'Team &amp; Salaries'!$P29)),0))))))</f>
        <v>1</v>
      </c>
      <c r="CG119" s="286">
        <f>IF('Team &amp; Salaries'!$O29="Never",IF(CG$6&gt;='Team &amp; Salaries'!$M29,MIN('Team &amp; Salaries'!$N29,'Team &amp; Salaries'!$P29),0),IF('Team &amp; Salaries'!$O29="Monthly",IF(CG$6='Team &amp; Salaries'!$M29,MIN('Team &amp; Salaries'!$N29,'Team &amp; Salaries'!$P29),IF(CG$6&gt;'Team &amp; Salaries'!$M29,MIN('Team &amp; Salaries'!$P29,CF119+'Team &amp; Salaries'!$N29),0)),IF('Team &amp; Salaries'!$O29="Quarterly",IF(CG$6='Team &amp; Salaries'!$M29,MIN('Team &amp; Salaries'!$N29,'Team &amp; Salaries'!$P29),IF(CG$6&gt;'Team &amp; Salaries'!$M29,IFERROR(MIN('Team &amp; Salaries'!$P29,IF(ISNUMBER(CB119),CB119,0)+'Team &amp; Salaries'!$N29),'Team &amp; Salaries'!$N29),0)),IF('Team &amp; Salaries'!$O29="Annually",IF(CG$6='Team &amp; Salaries'!$M29,MIN('Team &amp; Salaries'!$N29,'Team &amp; Salaries'!$P29),IF(CG$6&gt;'Team &amp; Salaries'!$M29,IFERROR(MIN('Team &amp; Salaries'!$P29,#REF!+'Team &amp; Salaries'!$N29),MIN('Team &amp; Salaries'!$N29,'Team &amp; Salaries'!$P29)),0))))))</f>
        <v>1</v>
      </c>
      <c r="CH119" s="286">
        <f>IF('Team &amp; Salaries'!$O29="Never",IF(CH$6&gt;='Team &amp; Salaries'!$M29,MIN('Team &amp; Salaries'!$N29,'Team &amp; Salaries'!$P29),0),IF('Team &amp; Salaries'!$O29="Monthly",IF(CH$6='Team &amp; Salaries'!$M29,MIN('Team &amp; Salaries'!$N29,'Team &amp; Salaries'!$P29),IF(CH$6&gt;'Team &amp; Salaries'!$M29,MIN('Team &amp; Salaries'!$P29,CG119+'Team &amp; Salaries'!$N29),0)),IF('Team &amp; Salaries'!$O29="Quarterly",IF(CH$6='Team &amp; Salaries'!$M29,MIN('Team &amp; Salaries'!$N29,'Team &amp; Salaries'!$P29),IF(CH$6&gt;'Team &amp; Salaries'!$M29,IFERROR(MIN('Team &amp; Salaries'!$P29,IF(ISNUMBER(CC119),CC119,0)+'Team &amp; Salaries'!$N29),'Team &amp; Salaries'!$N29),0)),IF('Team &amp; Salaries'!$O29="Annually",IF(CH$6='Team &amp; Salaries'!$M29,MIN('Team &amp; Salaries'!$N29,'Team &amp; Salaries'!$P29),IF(CH$6&gt;'Team &amp; Salaries'!$M29,IFERROR(MIN('Team &amp; Salaries'!$P29,#REF!+'Team &amp; Salaries'!$N29),MIN('Team &amp; Salaries'!$N29,'Team &amp; Salaries'!$P29)),0))))))</f>
        <v>1</v>
      </c>
      <c r="CI119" s="286">
        <f>IF('Team &amp; Salaries'!$O29="Never",IF(CI$6&gt;='Team &amp; Salaries'!$M29,MIN('Team &amp; Salaries'!$N29,'Team &amp; Salaries'!$P29),0),IF('Team &amp; Salaries'!$O29="Monthly",IF(CI$6='Team &amp; Salaries'!$M29,MIN('Team &amp; Salaries'!$N29,'Team &amp; Salaries'!$P29),IF(CI$6&gt;'Team &amp; Salaries'!$M29,MIN('Team &amp; Salaries'!$P29,CH119+'Team &amp; Salaries'!$N29),0)),IF('Team &amp; Salaries'!$O29="Quarterly",IF(CI$6='Team &amp; Salaries'!$M29,MIN('Team &amp; Salaries'!$N29,'Team &amp; Salaries'!$P29),IF(CI$6&gt;'Team &amp; Salaries'!$M29,IFERROR(MIN('Team &amp; Salaries'!$P29,IF(ISNUMBER(CD119),CD119,0)+'Team &amp; Salaries'!$N29),'Team &amp; Salaries'!$N29),0)),IF('Team &amp; Salaries'!$O29="Annually",IF(CI$6='Team &amp; Salaries'!$M29,MIN('Team &amp; Salaries'!$N29,'Team &amp; Salaries'!$P29),IF(CI$6&gt;'Team &amp; Salaries'!$M29,IFERROR(MIN('Team &amp; Salaries'!$P29,#REF!+'Team &amp; Salaries'!$N29),MIN('Team &amp; Salaries'!$N29,'Team &amp; Salaries'!$P29)),0))))))</f>
        <v>1</v>
      </c>
      <c r="CJ119" s="286">
        <f>IF('Team &amp; Salaries'!$O29="Never",IF(CJ$6&gt;='Team &amp; Salaries'!$M29,MIN('Team &amp; Salaries'!$N29,'Team &amp; Salaries'!$P29),0),IF('Team &amp; Salaries'!$O29="Monthly",IF(CJ$6='Team &amp; Salaries'!$M29,MIN('Team &amp; Salaries'!$N29,'Team &amp; Salaries'!$P29),IF(CJ$6&gt;'Team &amp; Salaries'!$M29,MIN('Team &amp; Salaries'!$P29,CI119+'Team &amp; Salaries'!$N29),0)),IF('Team &amp; Salaries'!$O29="Quarterly",IF(CJ$6='Team &amp; Salaries'!$M29,MIN('Team &amp; Salaries'!$N29,'Team &amp; Salaries'!$P29),IF(CJ$6&gt;'Team &amp; Salaries'!$M29,IFERROR(MIN('Team &amp; Salaries'!$P29,IF(ISNUMBER(CE119),CE119,0)+'Team &amp; Salaries'!$N29),'Team &amp; Salaries'!$N29),0)),IF('Team &amp; Salaries'!$O29="Annually",IF(CJ$6='Team &amp; Salaries'!$M29,MIN('Team &amp; Salaries'!$N29,'Team &amp; Salaries'!$P29),IF(CJ$6&gt;'Team &amp; Salaries'!$M29,IFERROR(MIN('Team &amp; Salaries'!$P29,#REF!+'Team &amp; Salaries'!$N29),MIN('Team &amp; Salaries'!$N29,'Team &amp; Salaries'!$P29)),0))))))</f>
        <v>1</v>
      </c>
      <c r="CK119" s="286">
        <f>IF('Team &amp; Salaries'!$O29="Never",IF(CK$6&gt;='Team &amp; Salaries'!$M29,MIN('Team &amp; Salaries'!$N29,'Team &amp; Salaries'!$P29),0),IF('Team &amp; Salaries'!$O29="Monthly",IF(CK$6='Team &amp; Salaries'!$M29,MIN('Team &amp; Salaries'!$N29,'Team &amp; Salaries'!$P29),IF(CK$6&gt;'Team &amp; Salaries'!$M29,MIN('Team &amp; Salaries'!$P29,CJ119+'Team &amp; Salaries'!$N29),0)),IF('Team &amp; Salaries'!$O29="Quarterly",IF(CK$6='Team &amp; Salaries'!$M29,MIN('Team &amp; Salaries'!$N29,'Team &amp; Salaries'!$P29),IF(CK$6&gt;'Team &amp; Salaries'!$M29,IFERROR(MIN('Team &amp; Salaries'!$P29,IF(ISNUMBER(CF119),CF119,0)+'Team &amp; Salaries'!$N29),'Team &amp; Salaries'!$N29),0)),IF('Team &amp; Salaries'!$O29="Annually",IF(CK$6='Team &amp; Salaries'!$M29,MIN('Team &amp; Salaries'!$N29,'Team &amp; Salaries'!$P29),IF(CK$6&gt;'Team &amp; Salaries'!$M29,IFERROR(MIN('Team &amp; Salaries'!$P29,#REF!+'Team &amp; Salaries'!$N29),MIN('Team &amp; Salaries'!$N29,'Team &amp; Salaries'!$P29)),0))))))</f>
        <v>1</v>
      </c>
      <c r="CL119" s="286">
        <f>IF('Team &amp; Salaries'!$O29="Never",IF(CL$6&gt;='Team &amp; Salaries'!$M29,MIN('Team &amp; Salaries'!$N29,'Team &amp; Salaries'!$P29),0),IF('Team &amp; Salaries'!$O29="Monthly",IF(CL$6='Team &amp; Salaries'!$M29,MIN('Team &amp; Salaries'!$N29,'Team &amp; Salaries'!$P29),IF(CL$6&gt;'Team &amp; Salaries'!$M29,MIN('Team &amp; Salaries'!$P29,CK119+'Team &amp; Salaries'!$N29),0)),IF('Team &amp; Salaries'!$O29="Quarterly",IF(CL$6='Team &amp; Salaries'!$M29,MIN('Team &amp; Salaries'!$N29,'Team &amp; Salaries'!$P29),IF(CL$6&gt;'Team &amp; Salaries'!$M29,IFERROR(MIN('Team &amp; Salaries'!$P29,IF(ISNUMBER(CG119),CG119,0)+'Team &amp; Salaries'!$N29),'Team &amp; Salaries'!$N29),0)),IF('Team &amp; Salaries'!$O29="Annually",IF(CL$6='Team &amp; Salaries'!$M29,MIN('Team &amp; Salaries'!$N29,'Team &amp; Salaries'!$P29),IF(CL$6&gt;'Team &amp; Salaries'!$M29,IFERROR(MIN('Team &amp; Salaries'!$P29,#REF!+'Team &amp; Salaries'!$N29),MIN('Team &amp; Salaries'!$N29,'Team &amp; Salaries'!$P29)),0))))))</f>
        <v>1</v>
      </c>
      <c r="CM119" s="286">
        <f>IF('Team &amp; Salaries'!$O29="Never",IF(CM$6&gt;='Team &amp; Salaries'!$M29,MIN('Team &amp; Salaries'!$N29,'Team &amp; Salaries'!$P29),0),IF('Team &amp; Salaries'!$O29="Monthly",IF(CM$6='Team &amp; Salaries'!$M29,MIN('Team &amp; Salaries'!$N29,'Team &amp; Salaries'!$P29),IF(CM$6&gt;'Team &amp; Salaries'!$M29,MIN('Team &amp; Salaries'!$P29,CL119+'Team &amp; Salaries'!$N29),0)),IF('Team &amp; Salaries'!$O29="Quarterly",IF(CM$6='Team &amp; Salaries'!$M29,MIN('Team &amp; Salaries'!$N29,'Team &amp; Salaries'!$P29),IF(CM$6&gt;'Team &amp; Salaries'!$M29,IFERROR(MIN('Team &amp; Salaries'!$P29,IF(ISNUMBER(CH119),CH119,0)+'Team &amp; Salaries'!$N29),'Team &amp; Salaries'!$N29),0)),IF('Team &amp; Salaries'!$O29="Annually",IF(CM$6='Team &amp; Salaries'!$M29,MIN('Team &amp; Salaries'!$N29,'Team &amp; Salaries'!$P29),IF(CM$6&gt;'Team &amp; Salaries'!$M29,IFERROR(MIN('Team &amp; Salaries'!$P29,#REF!+'Team &amp; Salaries'!$N29),MIN('Team &amp; Salaries'!$N29,'Team &amp; Salaries'!$P29)),0))))))</f>
        <v>1</v>
      </c>
      <c r="CN119" s="286">
        <f>IF('Team &amp; Salaries'!$O29="Never",IF(CN$6&gt;='Team &amp; Salaries'!$M29,MIN('Team &amp; Salaries'!$N29,'Team &amp; Salaries'!$P29),0),IF('Team &amp; Salaries'!$O29="Monthly",IF(CN$6='Team &amp; Salaries'!$M29,MIN('Team &amp; Salaries'!$N29,'Team &amp; Salaries'!$P29),IF(CN$6&gt;'Team &amp; Salaries'!$M29,MIN('Team &amp; Salaries'!$P29,CM119+'Team &amp; Salaries'!$N29),0)),IF('Team &amp; Salaries'!$O29="Quarterly",IF(CN$6='Team &amp; Salaries'!$M29,MIN('Team &amp; Salaries'!$N29,'Team &amp; Salaries'!$P29),IF(CN$6&gt;'Team &amp; Salaries'!$M29,IFERROR(MIN('Team &amp; Salaries'!$P29,IF(ISNUMBER(CI119),CI119,0)+'Team &amp; Salaries'!$N29),'Team &amp; Salaries'!$N29),0)),IF('Team &amp; Salaries'!$O29="Annually",IF(CN$6='Team &amp; Salaries'!$M29,MIN('Team &amp; Salaries'!$N29,'Team &amp; Salaries'!$P29),IF(CN$6&gt;'Team &amp; Salaries'!$M29,IFERROR(MIN('Team &amp; Salaries'!$P29,#REF!+'Team &amp; Salaries'!$N29),MIN('Team &amp; Salaries'!$N29,'Team &amp; Salaries'!$P29)),0))))))</f>
        <v>1</v>
      </c>
      <c r="CO119" s="286">
        <f>IF('Team &amp; Salaries'!$O29="Never",IF(CO$6&gt;='Team &amp; Salaries'!$M29,MIN('Team &amp; Salaries'!$N29,'Team &amp; Salaries'!$P29),0),IF('Team &amp; Salaries'!$O29="Monthly",IF(CO$6='Team &amp; Salaries'!$M29,MIN('Team &amp; Salaries'!$N29,'Team &amp; Salaries'!$P29),IF(CO$6&gt;'Team &amp; Salaries'!$M29,MIN('Team &amp; Salaries'!$P29,CN119+'Team &amp; Salaries'!$N29),0)),IF('Team &amp; Salaries'!$O29="Quarterly",IF(CO$6='Team &amp; Salaries'!$M29,MIN('Team &amp; Salaries'!$N29,'Team &amp; Salaries'!$P29),IF(CO$6&gt;'Team &amp; Salaries'!$M29,IFERROR(MIN('Team &amp; Salaries'!$P29,IF(ISNUMBER(CJ119),CJ119,0)+'Team &amp; Salaries'!$N29),'Team &amp; Salaries'!$N29),0)),IF('Team &amp; Salaries'!$O29="Annually",IF(CO$6='Team &amp; Salaries'!$M29,MIN('Team &amp; Salaries'!$N29,'Team &amp; Salaries'!$P29),IF(CO$6&gt;'Team &amp; Salaries'!$M29,IFERROR(MIN('Team &amp; Salaries'!$P29,#REF!+'Team &amp; Salaries'!$N29),MIN('Team &amp; Salaries'!$N29,'Team &amp; Salaries'!$P29)),0))))))</f>
        <v>1</v>
      </c>
      <c r="CP119" s="286">
        <f>IF('Team &amp; Salaries'!$O29="Never",IF(CP$6&gt;='Team &amp; Salaries'!$M29,MIN('Team &amp; Salaries'!$N29,'Team &amp; Salaries'!$P29),0),IF('Team &amp; Salaries'!$O29="Monthly",IF(CP$6='Team &amp; Salaries'!$M29,MIN('Team &amp; Salaries'!$N29,'Team &amp; Salaries'!$P29),IF(CP$6&gt;'Team &amp; Salaries'!$M29,MIN('Team &amp; Salaries'!$P29,CO119+'Team &amp; Salaries'!$N29),0)),IF('Team &amp; Salaries'!$O29="Quarterly",IF(CP$6='Team &amp; Salaries'!$M29,MIN('Team &amp; Salaries'!$N29,'Team &amp; Salaries'!$P29),IF(CP$6&gt;'Team &amp; Salaries'!$M29,IFERROR(MIN('Team &amp; Salaries'!$P29,IF(ISNUMBER(CK119),CK119,0)+'Team &amp; Salaries'!$N29),'Team &amp; Salaries'!$N29),0)),IF('Team &amp; Salaries'!$O29="Annually",IF(CP$6='Team &amp; Salaries'!$M29,MIN('Team &amp; Salaries'!$N29,'Team &amp; Salaries'!$P29),IF(CP$6&gt;'Team &amp; Salaries'!$M29,IFERROR(MIN('Team &amp; Salaries'!$P29,#REF!+'Team &amp; Salaries'!$N29),MIN('Team &amp; Salaries'!$N29,'Team &amp; Salaries'!$P29)),0))))))</f>
        <v>1</v>
      </c>
      <c r="CQ119" s="286">
        <f>IF('Team &amp; Salaries'!$O29="Never",IF(CQ$6&gt;='Team &amp; Salaries'!$M29,MIN('Team &amp; Salaries'!$N29,'Team &amp; Salaries'!$P29),0),IF('Team &amp; Salaries'!$O29="Monthly",IF(CQ$6='Team &amp; Salaries'!$M29,MIN('Team &amp; Salaries'!$N29,'Team &amp; Salaries'!$P29),IF(CQ$6&gt;'Team &amp; Salaries'!$M29,MIN('Team &amp; Salaries'!$P29,CP119+'Team &amp; Salaries'!$N29),0)),IF('Team &amp; Salaries'!$O29="Quarterly",IF(CQ$6='Team &amp; Salaries'!$M29,MIN('Team &amp; Salaries'!$N29,'Team &amp; Salaries'!$P29),IF(CQ$6&gt;'Team &amp; Salaries'!$M29,IFERROR(MIN('Team &amp; Salaries'!$P29,IF(ISNUMBER(CL119),CL119,0)+'Team &amp; Salaries'!$N29),'Team &amp; Salaries'!$N29),0)),IF('Team &amp; Salaries'!$O29="Annually",IF(CQ$6='Team &amp; Salaries'!$M29,MIN('Team &amp; Salaries'!$N29,'Team &amp; Salaries'!$P29),IF(CQ$6&gt;'Team &amp; Salaries'!$M29,IFERROR(MIN('Team &amp; Salaries'!$P29,#REF!+'Team &amp; Salaries'!$N29),MIN('Team &amp; Salaries'!$N29,'Team &amp; Salaries'!$P29)),0))))))</f>
        <v>1</v>
      </c>
      <c r="CR119" s="286">
        <f>IF('Team &amp; Salaries'!$O29="Never",IF(CR$6&gt;='Team &amp; Salaries'!$M29,MIN('Team &amp; Salaries'!$N29,'Team &amp; Salaries'!$P29),0),IF('Team &amp; Salaries'!$O29="Monthly",IF(CR$6='Team &amp; Salaries'!$M29,MIN('Team &amp; Salaries'!$N29,'Team &amp; Salaries'!$P29),IF(CR$6&gt;'Team &amp; Salaries'!$M29,MIN('Team &amp; Salaries'!$P29,CQ119+'Team &amp; Salaries'!$N29),0)),IF('Team &amp; Salaries'!$O29="Quarterly",IF(CR$6='Team &amp; Salaries'!$M29,MIN('Team &amp; Salaries'!$N29,'Team &amp; Salaries'!$P29),IF(CR$6&gt;'Team &amp; Salaries'!$M29,IFERROR(MIN('Team &amp; Salaries'!$P29,IF(ISNUMBER(CM119),CM119,0)+'Team &amp; Salaries'!$N29),'Team &amp; Salaries'!$N29),0)),IF('Team &amp; Salaries'!$O29="Annually",IF(CR$6='Team &amp; Salaries'!$M29,MIN('Team &amp; Salaries'!$N29,'Team &amp; Salaries'!$P29),IF(CR$6&gt;'Team &amp; Salaries'!$M29,IFERROR(MIN('Team &amp; Salaries'!$P29,#REF!+'Team &amp; Salaries'!$N29),MIN('Team &amp; Salaries'!$N29,'Team &amp; Salaries'!$P29)),0))))))</f>
        <v>1</v>
      </c>
      <c r="CS119" s="286">
        <f>IF('Team &amp; Salaries'!$O29="Never",IF(CS$6&gt;='Team &amp; Salaries'!$M29,MIN('Team &amp; Salaries'!$N29,'Team &amp; Salaries'!$P29),0),IF('Team &amp; Salaries'!$O29="Monthly",IF(CS$6='Team &amp; Salaries'!$M29,MIN('Team &amp; Salaries'!$N29,'Team &amp; Salaries'!$P29),IF(CS$6&gt;'Team &amp; Salaries'!$M29,MIN('Team &amp; Salaries'!$P29,CR119+'Team &amp; Salaries'!$N29),0)),IF('Team &amp; Salaries'!$O29="Quarterly",IF(CS$6='Team &amp; Salaries'!$M29,MIN('Team &amp; Salaries'!$N29,'Team &amp; Salaries'!$P29),IF(CS$6&gt;'Team &amp; Salaries'!$M29,IFERROR(MIN('Team &amp; Salaries'!$P29,IF(ISNUMBER(CN119),CN119,0)+'Team &amp; Salaries'!$N29),'Team &amp; Salaries'!$N29),0)),IF('Team &amp; Salaries'!$O29="Annually",IF(CS$6='Team &amp; Salaries'!$M29,MIN('Team &amp; Salaries'!$N29,'Team &amp; Salaries'!$P29),IF(CS$6&gt;'Team &amp; Salaries'!$M29,IFERROR(MIN('Team &amp; Salaries'!$P29,#REF!+'Team &amp; Salaries'!$N29),MIN('Team &amp; Salaries'!$N29,'Team &amp; Salaries'!$P29)),0))))))</f>
        <v>1</v>
      </c>
      <c r="CT119" s="286">
        <f>IF('Team &amp; Salaries'!$O29="Never",IF(CT$6&gt;='Team &amp; Salaries'!$M29,MIN('Team &amp; Salaries'!$N29,'Team &amp; Salaries'!$P29),0),IF('Team &amp; Salaries'!$O29="Monthly",IF(CT$6='Team &amp; Salaries'!$M29,MIN('Team &amp; Salaries'!$N29,'Team &amp; Salaries'!$P29),IF(CT$6&gt;'Team &amp; Salaries'!$M29,MIN('Team &amp; Salaries'!$P29,CS119+'Team &amp; Salaries'!$N29),0)),IF('Team &amp; Salaries'!$O29="Quarterly",IF(CT$6='Team &amp; Salaries'!$M29,MIN('Team &amp; Salaries'!$N29,'Team &amp; Salaries'!$P29),IF(CT$6&gt;'Team &amp; Salaries'!$M29,IFERROR(MIN('Team &amp; Salaries'!$P29,IF(ISNUMBER(CO119),CO119,0)+'Team &amp; Salaries'!$N29),'Team &amp; Salaries'!$N29),0)),IF('Team &amp; Salaries'!$O29="Annually",IF(CT$6='Team &amp; Salaries'!$M29,MIN('Team &amp; Salaries'!$N29,'Team &amp; Salaries'!$P29),IF(CT$6&gt;'Team &amp; Salaries'!$M29,IFERROR(MIN('Team &amp; Salaries'!$P29,#REF!+'Team &amp; Salaries'!$N29),MIN('Team &amp; Salaries'!$N29,'Team &amp; Salaries'!$P29)),0))))))</f>
        <v>1</v>
      </c>
      <c r="CU119" s="286">
        <f>IF('Team &amp; Salaries'!$O29="Never",IF(CU$6&gt;='Team &amp; Salaries'!$M29,MIN('Team &amp; Salaries'!$N29,'Team &amp; Salaries'!$P29),0),IF('Team &amp; Salaries'!$O29="Monthly",IF(CU$6='Team &amp; Salaries'!$M29,MIN('Team &amp; Salaries'!$N29,'Team &amp; Salaries'!$P29),IF(CU$6&gt;'Team &amp; Salaries'!$M29,MIN('Team &amp; Salaries'!$P29,CT119+'Team &amp; Salaries'!$N29),0)),IF('Team &amp; Salaries'!$O29="Quarterly",IF(CU$6='Team &amp; Salaries'!$M29,MIN('Team &amp; Salaries'!$N29,'Team &amp; Salaries'!$P29),IF(CU$6&gt;'Team &amp; Salaries'!$M29,IFERROR(MIN('Team &amp; Salaries'!$P29,IF(ISNUMBER(CP119),CP119,0)+'Team &amp; Salaries'!$N29),'Team &amp; Salaries'!$N29),0)),IF('Team &amp; Salaries'!$O29="Annually",IF(CU$6='Team &amp; Salaries'!$M29,MIN('Team &amp; Salaries'!$N29,'Team &amp; Salaries'!$P29),IF(CU$6&gt;'Team &amp; Salaries'!$M29,IFERROR(MIN('Team &amp; Salaries'!$P29,#REF!+'Team &amp; Salaries'!$N29),MIN('Team &amp; Salaries'!$N29,'Team &amp; Salaries'!$P29)),0))))))</f>
        <v>1</v>
      </c>
      <c r="CV119" s="286">
        <f>IF('Team &amp; Salaries'!$O29="Never",IF(CV$6&gt;='Team &amp; Salaries'!$M29,MIN('Team &amp; Salaries'!$N29,'Team &amp; Salaries'!$P29),0),IF('Team &amp; Salaries'!$O29="Monthly",IF(CV$6='Team &amp; Salaries'!$M29,MIN('Team &amp; Salaries'!$N29,'Team &amp; Salaries'!$P29),IF(CV$6&gt;'Team &amp; Salaries'!$M29,MIN('Team &amp; Salaries'!$P29,CU119+'Team &amp; Salaries'!$N29),0)),IF('Team &amp; Salaries'!$O29="Quarterly",IF(CV$6='Team &amp; Salaries'!$M29,MIN('Team &amp; Salaries'!$N29,'Team &amp; Salaries'!$P29),IF(CV$6&gt;'Team &amp; Salaries'!$M29,IFERROR(MIN('Team &amp; Salaries'!$P29,IF(ISNUMBER(CQ119),CQ119,0)+'Team &amp; Salaries'!$N29),'Team &amp; Salaries'!$N29),0)),IF('Team &amp; Salaries'!$O29="Annually",IF(CV$6='Team &amp; Salaries'!$M29,MIN('Team &amp; Salaries'!$N29,'Team &amp; Salaries'!$P29),IF(CV$6&gt;'Team &amp; Salaries'!$M29,IFERROR(MIN('Team &amp; Salaries'!$P29,#REF!+'Team &amp; Salaries'!$N29),MIN('Team &amp; Salaries'!$N29,'Team &amp; Salaries'!$P29)),0))))))</f>
        <v>1</v>
      </c>
      <c r="CW119" s="286">
        <f>IF('Team &amp; Salaries'!$O29="Never",IF(CW$6&gt;='Team &amp; Salaries'!$M29,MIN('Team &amp; Salaries'!$N29,'Team &amp; Salaries'!$P29),0),IF('Team &amp; Salaries'!$O29="Monthly",IF(CW$6='Team &amp; Salaries'!$M29,MIN('Team &amp; Salaries'!$N29,'Team &amp; Salaries'!$P29),IF(CW$6&gt;'Team &amp; Salaries'!$M29,MIN('Team &amp; Salaries'!$P29,CV119+'Team &amp; Salaries'!$N29),0)),IF('Team &amp; Salaries'!$O29="Quarterly",IF(CW$6='Team &amp; Salaries'!$M29,MIN('Team &amp; Salaries'!$N29,'Team &amp; Salaries'!$P29),IF(CW$6&gt;'Team &amp; Salaries'!$M29,IFERROR(MIN('Team &amp; Salaries'!$P29,IF(ISNUMBER(CR119),CR119,0)+'Team &amp; Salaries'!$N29),'Team &amp; Salaries'!$N29),0)),IF('Team &amp; Salaries'!$O29="Annually",IF(CW$6='Team &amp; Salaries'!$M29,MIN('Team &amp; Salaries'!$N29,'Team &amp; Salaries'!$P29),IF(CW$6&gt;'Team &amp; Salaries'!$M29,IFERROR(MIN('Team &amp; Salaries'!$P29,#REF!+'Team &amp; Salaries'!$N29),MIN('Team &amp; Salaries'!$N29,'Team &amp; Salaries'!$P29)),0))))))</f>
        <v>1</v>
      </c>
      <c r="CX119" s="286">
        <f>IF('Team &amp; Salaries'!$O29="Never",IF(CX$6&gt;='Team &amp; Salaries'!$M29,MIN('Team &amp; Salaries'!$N29,'Team &amp; Salaries'!$P29),0),IF('Team &amp; Salaries'!$O29="Monthly",IF(CX$6='Team &amp; Salaries'!$M29,MIN('Team &amp; Salaries'!$N29,'Team &amp; Salaries'!$P29),IF(CX$6&gt;'Team &amp; Salaries'!$M29,MIN('Team &amp; Salaries'!$P29,CW119+'Team &amp; Salaries'!$N29),0)),IF('Team &amp; Salaries'!$O29="Quarterly",IF(CX$6='Team &amp; Salaries'!$M29,MIN('Team &amp; Salaries'!$N29,'Team &amp; Salaries'!$P29),IF(CX$6&gt;'Team &amp; Salaries'!$M29,IFERROR(MIN('Team &amp; Salaries'!$P29,IF(ISNUMBER(CS119),CS119,0)+'Team &amp; Salaries'!$N29),'Team &amp; Salaries'!$N29),0)),IF('Team &amp; Salaries'!$O29="Annually",IF(CX$6='Team &amp; Salaries'!$M29,MIN('Team &amp; Salaries'!$N29,'Team &amp; Salaries'!$P29),IF(CX$6&gt;'Team &amp; Salaries'!$M29,IFERROR(MIN('Team &amp; Salaries'!$P29,#REF!+'Team &amp; Salaries'!$N29),MIN('Team &amp; Salaries'!$N29,'Team &amp; Salaries'!$P29)),0))))))</f>
        <v>1</v>
      </c>
      <c r="CY119" s="286">
        <f>IF('Team &amp; Salaries'!$O29="Never",IF(CY$6&gt;='Team &amp; Salaries'!$M29,MIN('Team &amp; Salaries'!$N29,'Team &amp; Salaries'!$P29),0),IF('Team &amp; Salaries'!$O29="Monthly",IF(CY$6='Team &amp; Salaries'!$M29,MIN('Team &amp; Salaries'!$N29,'Team &amp; Salaries'!$P29),IF(CY$6&gt;'Team &amp; Salaries'!$M29,MIN('Team &amp; Salaries'!$P29,CX119+'Team &amp; Salaries'!$N29),0)),IF('Team &amp; Salaries'!$O29="Quarterly",IF(CY$6='Team &amp; Salaries'!$M29,MIN('Team &amp; Salaries'!$N29,'Team &amp; Salaries'!$P29),IF(CY$6&gt;'Team &amp; Salaries'!$M29,IFERROR(MIN('Team &amp; Salaries'!$P29,IF(ISNUMBER(CT119),CT119,0)+'Team &amp; Salaries'!$N29),'Team &amp; Salaries'!$N29),0)),IF('Team &amp; Salaries'!$O29="Annually",IF(CY$6='Team &amp; Salaries'!$M29,MIN('Team &amp; Salaries'!$N29,'Team &amp; Salaries'!$P29),IF(CY$6&gt;'Team &amp; Salaries'!$M29,IFERROR(MIN('Team &amp; Salaries'!$P29,#REF!+'Team &amp; Salaries'!$N29),MIN('Team &amp; Salaries'!$N29,'Team &amp; Salaries'!$P29)),0))))))</f>
        <v>1</v>
      </c>
      <c r="CZ119" s="286">
        <f>IF('Team &amp; Salaries'!$O29="Never",IF(CZ$6&gt;='Team &amp; Salaries'!$M29,MIN('Team &amp; Salaries'!$N29,'Team &amp; Salaries'!$P29),0),IF('Team &amp; Salaries'!$O29="Monthly",IF(CZ$6='Team &amp; Salaries'!$M29,MIN('Team &amp; Salaries'!$N29,'Team &amp; Salaries'!$P29),IF(CZ$6&gt;'Team &amp; Salaries'!$M29,MIN('Team &amp; Salaries'!$P29,CY119+'Team &amp; Salaries'!$N29),0)),IF('Team &amp; Salaries'!$O29="Quarterly",IF(CZ$6='Team &amp; Salaries'!$M29,MIN('Team &amp; Salaries'!$N29,'Team &amp; Salaries'!$P29),IF(CZ$6&gt;'Team &amp; Salaries'!$M29,IFERROR(MIN('Team &amp; Salaries'!$P29,IF(ISNUMBER(CU119),CU119,0)+'Team &amp; Salaries'!$N29),'Team &amp; Salaries'!$N29),0)),IF('Team &amp; Salaries'!$O29="Annually",IF(CZ$6='Team &amp; Salaries'!$M29,MIN('Team &amp; Salaries'!$N29,'Team &amp; Salaries'!$P29),IF(CZ$6&gt;'Team &amp; Salaries'!$M29,IFERROR(MIN('Team &amp; Salaries'!$P29,#REF!+'Team &amp; Salaries'!$N29),MIN('Team &amp; Salaries'!$N29,'Team &amp; Salaries'!$P29)),0))))))</f>
        <v>1</v>
      </c>
      <c r="DA119" s="286">
        <f>IF('Team &amp; Salaries'!$O29="Never",IF(DA$6&gt;='Team &amp; Salaries'!$M29,MIN('Team &amp; Salaries'!$N29,'Team &amp; Salaries'!$P29),0),IF('Team &amp; Salaries'!$O29="Monthly",IF(DA$6='Team &amp; Salaries'!$M29,MIN('Team &amp; Salaries'!$N29,'Team &amp; Salaries'!$P29),IF(DA$6&gt;'Team &amp; Salaries'!$M29,MIN('Team &amp; Salaries'!$P29,CZ119+'Team &amp; Salaries'!$N29),0)),IF('Team &amp; Salaries'!$O29="Quarterly",IF(DA$6='Team &amp; Salaries'!$M29,MIN('Team &amp; Salaries'!$N29,'Team &amp; Salaries'!$P29),IF(DA$6&gt;'Team &amp; Salaries'!$M29,IFERROR(MIN('Team &amp; Salaries'!$P29,IF(ISNUMBER(CV119),CV119,0)+'Team &amp; Salaries'!$N29),'Team &amp; Salaries'!$N29),0)),IF('Team &amp; Salaries'!$O29="Annually",IF(DA$6='Team &amp; Salaries'!$M29,MIN('Team &amp; Salaries'!$N29,'Team &amp; Salaries'!$P29),IF(DA$6&gt;'Team &amp; Salaries'!$M29,IFERROR(MIN('Team &amp; Salaries'!$P29,#REF!+'Team &amp; Salaries'!$N29),MIN('Team &amp; Salaries'!$N29,'Team &amp; Salaries'!$P29)),0))))))</f>
        <v>1</v>
      </c>
      <c r="DB119" s="286">
        <f>IF('Team &amp; Salaries'!$O29="Never",IF(DB$6&gt;='Team &amp; Salaries'!$M29,MIN('Team &amp; Salaries'!$N29,'Team &amp; Salaries'!$P29),0),IF('Team &amp; Salaries'!$O29="Monthly",IF(DB$6='Team &amp; Salaries'!$M29,MIN('Team &amp; Salaries'!$N29,'Team &amp; Salaries'!$P29),IF(DB$6&gt;'Team &amp; Salaries'!$M29,MIN('Team &amp; Salaries'!$P29,DA119+'Team &amp; Salaries'!$N29),0)),IF('Team &amp; Salaries'!$O29="Quarterly",IF(DB$6='Team &amp; Salaries'!$M29,MIN('Team &amp; Salaries'!$N29,'Team &amp; Salaries'!$P29),IF(DB$6&gt;'Team &amp; Salaries'!$M29,IFERROR(MIN('Team &amp; Salaries'!$P29,IF(ISNUMBER(CW119),CW119,0)+'Team &amp; Salaries'!$N29),'Team &amp; Salaries'!$N29),0)),IF('Team &amp; Salaries'!$O29="Annually",IF(DB$6='Team &amp; Salaries'!$M29,MIN('Team &amp; Salaries'!$N29,'Team &amp; Salaries'!$P29),IF(DB$6&gt;'Team &amp; Salaries'!$M29,IFERROR(MIN('Team &amp; Salaries'!$P29,#REF!+'Team &amp; Salaries'!$N29),MIN('Team &amp; Salaries'!$N29,'Team &amp; Salaries'!$P29)),0))))))</f>
        <v>1</v>
      </c>
      <c r="DC119" s="286">
        <f>IF('Team &amp; Salaries'!$O29="Never",IF(DC$6&gt;='Team &amp; Salaries'!$M29,MIN('Team &amp; Salaries'!$N29,'Team &amp; Salaries'!$P29),0),IF('Team &amp; Salaries'!$O29="Monthly",IF(DC$6='Team &amp; Salaries'!$M29,MIN('Team &amp; Salaries'!$N29,'Team &amp; Salaries'!$P29),IF(DC$6&gt;'Team &amp; Salaries'!$M29,MIN('Team &amp; Salaries'!$P29,DB119+'Team &amp; Salaries'!$N29),0)),IF('Team &amp; Salaries'!$O29="Quarterly",IF(DC$6='Team &amp; Salaries'!$M29,MIN('Team &amp; Salaries'!$N29,'Team &amp; Salaries'!$P29),IF(DC$6&gt;'Team &amp; Salaries'!$M29,IFERROR(MIN('Team &amp; Salaries'!$P29,IF(ISNUMBER(CX119),CX119,0)+'Team &amp; Salaries'!$N29),'Team &amp; Salaries'!$N29),0)),IF('Team &amp; Salaries'!$O29="Annually",IF(DC$6='Team &amp; Salaries'!$M29,MIN('Team &amp; Salaries'!$N29,'Team &amp; Salaries'!$P29),IF(DC$6&gt;'Team &amp; Salaries'!$M29,IFERROR(MIN('Team &amp; Salaries'!$P29,#REF!+'Team &amp; Salaries'!$N29),MIN('Team &amp; Salaries'!$N29,'Team &amp; Salaries'!$P29)),0))))))</f>
        <v>1</v>
      </c>
      <c r="DD119" s="286">
        <f>IF('Team &amp; Salaries'!$O29="Never",IF(DD$6&gt;='Team &amp; Salaries'!$M29,MIN('Team &amp; Salaries'!$N29,'Team &amp; Salaries'!$P29),0),IF('Team &amp; Salaries'!$O29="Monthly",IF(DD$6='Team &amp; Salaries'!$M29,MIN('Team &amp; Salaries'!$N29,'Team &amp; Salaries'!$P29),IF(DD$6&gt;'Team &amp; Salaries'!$M29,MIN('Team &amp; Salaries'!$P29,DC119+'Team &amp; Salaries'!$N29),0)),IF('Team &amp; Salaries'!$O29="Quarterly",IF(DD$6='Team &amp; Salaries'!$M29,MIN('Team &amp; Salaries'!$N29,'Team &amp; Salaries'!$P29),IF(DD$6&gt;'Team &amp; Salaries'!$M29,IFERROR(MIN('Team &amp; Salaries'!$P29,IF(ISNUMBER(CY119),CY119,0)+'Team &amp; Salaries'!$N29),'Team &amp; Salaries'!$N29),0)),IF('Team &amp; Salaries'!$O29="Annually",IF(DD$6='Team &amp; Salaries'!$M29,MIN('Team &amp; Salaries'!$N29,'Team &amp; Salaries'!$P29),IF(DD$6&gt;'Team &amp; Salaries'!$M29,IFERROR(MIN('Team &amp; Salaries'!$P29,#REF!+'Team &amp; Salaries'!$N29),MIN('Team &amp; Salaries'!$N29,'Team &amp; Salaries'!$P29)),0))))))</f>
        <v>1</v>
      </c>
      <c r="DE119" s="286">
        <f>IF('Team &amp; Salaries'!$O29="Never",IF(DE$6&gt;='Team &amp; Salaries'!$M29,MIN('Team &amp; Salaries'!$N29,'Team &amp; Salaries'!$P29),0),IF('Team &amp; Salaries'!$O29="Monthly",IF(DE$6='Team &amp; Salaries'!$M29,MIN('Team &amp; Salaries'!$N29,'Team &amp; Salaries'!$P29),IF(DE$6&gt;'Team &amp; Salaries'!$M29,MIN('Team &amp; Salaries'!$P29,DD119+'Team &amp; Salaries'!$N29),0)),IF('Team &amp; Salaries'!$O29="Quarterly",IF(DE$6='Team &amp; Salaries'!$M29,MIN('Team &amp; Salaries'!$N29,'Team &amp; Salaries'!$P29),IF(DE$6&gt;'Team &amp; Salaries'!$M29,IFERROR(MIN('Team &amp; Salaries'!$P29,IF(ISNUMBER(CZ119),CZ119,0)+'Team &amp; Salaries'!$N29),'Team &amp; Salaries'!$N29),0)),IF('Team &amp; Salaries'!$O29="Annually",IF(DE$6='Team &amp; Salaries'!$M29,MIN('Team &amp; Salaries'!$N29,'Team &amp; Salaries'!$P29),IF(DE$6&gt;'Team &amp; Salaries'!$M29,IFERROR(MIN('Team &amp; Salaries'!$P29,#REF!+'Team &amp; Salaries'!$N29),MIN('Team &amp; Salaries'!$N29,'Team &amp; Salaries'!$P29)),0))))))</f>
        <v>1</v>
      </c>
      <c r="DF119" s="286">
        <f>IF('Team &amp; Salaries'!$O29="Never",IF(DF$6&gt;='Team &amp; Salaries'!$M29,MIN('Team &amp; Salaries'!$N29,'Team &amp; Salaries'!$P29),0),IF('Team &amp; Salaries'!$O29="Monthly",IF(DF$6='Team &amp; Salaries'!$M29,MIN('Team &amp; Salaries'!$N29,'Team &amp; Salaries'!$P29),IF(DF$6&gt;'Team &amp; Salaries'!$M29,MIN('Team &amp; Salaries'!$P29,DE119+'Team &amp; Salaries'!$N29),0)),IF('Team &amp; Salaries'!$O29="Quarterly",IF(DF$6='Team &amp; Salaries'!$M29,MIN('Team &amp; Salaries'!$N29,'Team &amp; Salaries'!$P29),IF(DF$6&gt;'Team &amp; Salaries'!$M29,IFERROR(MIN('Team &amp; Salaries'!$P29,IF(ISNUMBER(DA119),DA119,0)+'Team &amp; Salaries'!$N29),'Team &amp; Salaries'!$N29),0)),IF('Team &amp; Salaries'!$O29="Annually",IF(DF$6='Team &amp; Salaries'!$M29,MIN('Team &amp; Salaries'!$N29,'Team &amp; Salaries'!$P29),IF(DF$6&gt;'Team &amp; Salaries'!$M29,IFERROR(MIN('Team &amp; Salaries'!$P29,#REF!+'Team &amp; Salaries'!$N29),MIN('Team &amp; Salaries'!$N29,'Team &amp; Salaries'!$P29)),0))))))</f>
        <v>1</v>
      </c>
      <c r="DG119" s="286">
        <f>IF('Team &amp; Salaries'!$O29="Never",IF(DG$6&gt;='Team &amp; Salaries'!$M29,MIN('Team &amp; Salaries'!$N29,'Team &amp; Salaries'!$P29),0),IF('Team &amp; Salaries'!$O29="Monthly",IF(DG$6='Team &amp; Salaries'!$M29,MIN('Team &amp; Salaries'!$N29,'Team &amp; Salaries'!$P29),IF(DG$6&gt;'Team &amp; Salaries'!$M29,MIN('Team &amp; Salaries'!$P29,DF119+'Team &amp; Salaries'!$N29),0)),IF('Team &amp; Salaries'!$O29="Quarterly",IF(DG$6='Team &amp; Salaries'!$M29,MIN('Team &amp; Salaries'!$N29,'Team &amp; Salaries'!$P29),IF(DG$6&gt;'Team &amp; Salaries'!$M29,IFERROR(MIN('Team &amp; Salaries'!$P29,IF(ISNUMBER(DB119),DB119,0)+'Team &amp; Salaries'!$N29),'Team &amp; Salaries'!$N29),0)),IF('Team &amp; Salaries'!$O29="Annually",IF(DG$6='Team &amp; Salaries'!$M29,MIN('Team &amp; Salaries'!$N29,'Team &amp; Salaries'!$P29),IF(DG$6&gt;'Team &amp; Salaries'!$M29,IFERROR(MIN('Team &amp; Salaries'!$P29,#REF!+'Team &amp; Salaries'!$N29),MIN('Team &amp; Salaries'!$N29,'Team &amp; Salaries'!$P29)),0))))))</f>
        <v>1</v>
      </c>
      <c r="DH119" s="286">
        <f>IF('Team &amp; Salaries'!$O29="Never",IF(DH$6&gt;='Team &amp; Salaries'!$M29,MIN('Team &amp; Salaries'!$N29,'Team &amp; Salaries'!$P29),0),IF('Team &amp; Salaries'!$O29="Monthly",IF(DH$6='Team &amp; Salaries'!$M29,MIN('Team &amp; Salaries'!$N29,'Team &amp; Salaries'!$P29),IF(DH$6&gt;'Team &amp; Salaries'!$M29,MIN('Team &amp; Salaries'!$P29,DG119+'Team &amp; Salaries'!$N29),0)),IF('Team &amp; Salaries'!$O29="Quarterly",IF(DH$6='Team &amp; Salaries'!$M29,MIN('Team &amp; Salaries'!$N29,'Team &amp; Salaries'!$P29),IF(DH$6&gt;'Team &amp; Salaries'!$M29,IFERROR(MIN('Team &amp; Salaries'!$P29,IF(ISNUMBER(DC119),DC119,0)+'Team &amp; Salaries'!$N29),'Team &amp; Salaries'!$N29),0)),IF('Team &amp; Salaries'!$O29="Annually",IF(DH$6='Team &amp; Salaries'!$M29,MIN('Team &amp; Salaries'!$N29,'Team &amp; Salaries'!$P29),IF(DH$6&gt;'Team &amp; Salaries'!$M29,IFERROR(MIN('Team &amp; Salaries'!$P29,#REF!+'Team &amp; Salaries'!$N29),MIN('Team &amp; Salaries'!$N29,'Team &amp; Salaries'!$P29)),0))))))</f>
        <v>1</v>
      </c>
      <c r="DI119" s="286">
        <f>IF('Team &amp; Salaries'!$O29="Never",IF(DI$6&gt;='Team &amp; Salaries'!$M29,MIN('Team &amp; Salaries'!$N29,'Team &amp; Salaries'!$P29),0),IF('Team &amp; Salaries'!$O29="Monthly",IF(DI$6='Team &amp; Salaries'!$M29,MIN('Team &amp; Salaries'!$N29,'Team &amp; Salaries'!$P29),IF(DI$6&gt;'Team &amp; Salaries'!$M29,MIN('Team &amp; Salaries'!$P29,DH119+'Team &amp; Salaries'!$N29),0)),IF('Team &amp; Salaries'!$O29="Quarterly",IF(DI$6='Team &amp; Salaries'!$M29,MIN('Team &amp; Salaries'!$N29,'Team &amp; Salaries'!$P29),IF(DI$6&gt;'Team &amp; Salaries'!$M29,IFERROR(MIN('Team &amp; Salaries'!$P29,IF(ISNUMBER(DD119),DD119,0)+'Team &amp; Salaries'!$N29),'Team &amp; Salaries'!$N29),0)),IF('Team &amp; Salaries'!$O29="Annually",IF(DI$6='Team &amp; Salaries'!$M29,MIN('Team &amp; Salaries'!$N29,'Team &amp; Salaries'!$P29),IF(DI$6&gt;'Team &amp; Salaries'!$M29,IFERROR(MIN('Team &amp; Salaries'!$P29,#REF!+'Team &amp; Salaries'!$N29),MIN('Team &amp; Salaries'!$N29,'Team &amp; Salaries'!$P29)),0))))))</f>
        <v>1</v>
      </c>
    </row>
    <row r="120" spans="1:113" s="147" customFormat="1" ht="16">
      <c r="A120" s="114" t="str">
        <f>'Team &amp; Salaries'!A30</f>
        <v>Scrum Master</v>
      </c>
      <c r="B120" s="114"/>
      <c r="C120" s="114"/>
      <c r="D120" s="285"/>
      <c r="E120" s="361" t="s">
        <v>193</v>
      </c>
      <c r="F120" s="286">
        <f>IF('Team &amp; Salaries'!$O30="Never",IF(F$6&gt;='Team &amp; Salaries'!$M30,MIN('Team &amp; Salaries'!$N30,'Team &amp; Salaries'!$P30),0),IF('Team &amp; Salaries'!$O30="Monthly",IF(F$6='Team &amp; Salaries'!$M30,MIN('Team &amp; Salaries'!$N30,'Team &amp; Salaries'!$P30),IF(F$6&gt;'Team &amp; Salaries'!$M30,MIN('Team &amp; Salaries'!$P30,E120+'Team &amp; Salaries'!$N30),0)),IF('Team &amp; Salaries'!$O30="Quarterly",IF(F$6='Team &amp; Salaries'!$M30,MIN('Team &amp; Salaries'!$N30,'Team &amp; Salaries'!$P30),IF(F$6&gt;'Team &amp; Salaries'!$M30,IFERROR(MIN('Team &amp; Salaries'!$P30,IF(ISNUMBER(A120),A120,0)+'Team &amp; Salaries'!$N30),'Team &amp; Salaries'!$N30),0)),IF('Team &amp; Salaries'!$O30="Annually",IF(F$6='Team &amp; Salaries'!$M30,MIN('Team &amp; Salaries'!$N30,'Team &amp; Salaries'!$P30),IF(F$6&gt;'Team &amp; Salaries'!$M30,IFERROR(MIN('Team &amp; Salaries'!$P30,#REF!+'Team &amp; Salaries'!$N30),MIN('Team &amp; Salaries'!$N30,'Team &amp; Salaries'!$P30)),0))))))</f>
        <v>0</v>
      </c>
      <c r="G120" s="286">
        <f>IF('Team &amp; Salaries'!$O30="Never",IF(G$6&gt;='Team &amp; Salaries'!$M30,MIN('Team &amp; Salaries'!$N30,'Team &amp; Salaries'!$P30),0),IF('Team &amp; Salaries'!$O30="Monthly",IF(G$6='Team &amp; Salaries'!$M30,MIN('Team &amp; Salaries'!$N30,'Team &amp; Salaries'!$P30),IF(G$6&gt;'Team &amp; Salaries'!$M30,MIN('Team &amp; Salaries'!$P30,F120+'Team &amp; Salaries'!$N30),0)),IF('Team &amp; Salaries'!$O30="Quarterly",IF(G$6='Team &amp; Salaries'!$M30,MIN('Team &amp; Salaries'!$N30,'Team &amp; Salaries'!$P30),IF(G$6&gt;'Team &amp; Salaries'!$M30,IFERROR(MIN('Team &amp; Salaries'!$P30,IF(ISNUMBER(B120),B120,0)+'Team &amp; Salaries'!$N30),'Team &amp; Salaries'!$N30),0)),IF('Team &amp; Salaries'!$O30="Annually",IF(G$6='Team &amp; Salaries'!$M30,MIN('Team &amp; Salaries'!$N30,'Team &amp; Salaries'!$P30),IF(G$6&gt;'Team &amp; Salaries'!$M30,IFERROR(MIN('Team &amp; Salaries'!$P30,#REF!+'Team &amp; Salaries'!$N30),MIN('Team &amp; Salaries'!$N30,'Team &amp; Salaries'!$P30)),0))))))</f>
        <v>0</v>
      </c>
      <c r="H120" s="286">
        <f>IF('Team &amp; Salaries'!$O30="Never",IF(H$6&gt;='Team &amp; Salaries'!$M30,MIN('Team &amp; Salaries'!$N30,'Team &amp; Salaries'!$P30),0),IF('Team &amp; Salaries'!$O30="Monthly",IF(H$6='Team &amp; Salaries'!$M30,MIN('Team &amp; Salaries'!$N30,'Team &amp; Salaries'!$P30),IF(H$6&gt;'Team &amp; Salaries'!$M30,MIN('Team &amp; Salaries'!$P30,G120+'Team &amp; Salaries'!$N30),0)),IF('Team &amp; Salaries'!$O30="Quarterly",IF(H$6='Team &amp; Salaries'!$M30,MIN('Team &amp; Salaries'!$N30,'Team &amp; Salaries'!$P30),IF(H$6&gt;'Team &amp; Salaries'!$M30,IFERROR(MIN('Team &amp; Salaries'!$P30,IF(ISNUMBER(C120),C120,0)+'Team &amp; Salaries'!$N30),'Team &amp; Salaries'!$N30),0)),IF('Team &amp; Salaries'!$O30="Annually",IF(H$6='Team &amp; Salaries'!$M30,MIN('Team &amp; Salaries'!$N30,'Team &amp; Salaries'!$P30),IF(H$6&gt;'Team &amp; Salaries'!$M30,IFERROR(MIN('Team &amp; Salaries'!$P30,#REF!+'Team &amp; Salaries'!$N30),MIN('Team &amp; Salaries'!$N30,'Team &amp; Salaries'!$P30)),0))))))</f>
        <v>0</v>
      </c>
      <c r="I120" s="286">
        <f>IF('Team &amp; Salaries'!$O30="Never",IF(I$6&gt;='Team &amp; Salaries'!$M30,MIN('Team &amp; Salaries'!$N30,'Team &amp; Salaries'!$P30),0),IF('Team &amp; Salaries'!$O30="Monthly",IF(I$6='Team &amp; Salaries'!$M30,MIN('Team &amp; Salaries'!$N30,'Team &amp; Salaries'!$P30),IF(I$6&gt;'Team &amp; Salaries'!$M30,MIN('Team &amp; Salaries'!$P30,H120+'Team &amp; Salaries'!$N30),0)),IF('Team &amp; Salaries'!$O30="Quarterly",IF(I$6='Team &amp; Salaries'!$M30,MIN('Team &amp; Salaries'!$N30,'Team &amp; Salaries'!$P30),IF(I$6&gt;'Team &amp; Salaries'!$M30,IFERROR(MIN('Team &amp; Salaries'!$P30,IF(ISNUMBER(D120),D120,0)+'Team &amp; Salaries'!$N30),'Team &amp; Salaries'!$N30),0)),IF('Team &amp; Salaries'!$O30="Annually",IF(I$6='Team &amp; Salaries'!$M30,MIN('Team &amp; Salaries'!$N30,'Team &amp; Salaries'!$P30),IF(I$6&gt;'Team &amp; Salaries'!$M30,IFERROR(MIN('Team &amp; Salaries'!$P30,#REF!+'Team &amp; Salaries'!$N30),MIN('Team &amp; Salaries'!$N30,'Team &amp; Salaries'!$P30)),0))))))</f>
        <v>0</v>
      </c>
      <c r="J120" s="286">
        <f>IF('Team &amp; Salaries'!$O30="Never",IF(J$6&gt;='Team &amp; Salaries'!$M30,MIN('Team &amp; Salaries'!$N30,'Team &amp; Salaries'!$P30),0),IF('Team &amp; Salaries'!$O30="Monthly",IF(J$6='Team &amp; Salaries'!$M30,MIN('Team &amp; Salaries'!$N30,'Team &amp; Salaries'!$P30),IF(J$6&gt;'Team &amp; Salaries'!$M30,MIN('Team &amp; Salaries'!$P30,I120+'Team &amp; Salaries'!$N30),0)),IF('Team &amp; Salaries'!$O30="Quarterly",IF(J$6='Team &amp; Salaries'!$M30,MIN('Team &amp; Salaries'!$N30,'Team &amp; Salaries'!$P30),IF(J$6&gt;'Team &amp; Salaries'!$M30,IFERROR(MIN('Team &amp; Salaries'!$P30,IF(ISNUMBER(E120),E120,0)+'Team &amp; Salaries'!$N30),'Team &amp; Salaries'!$N30),0)),IF('Team &amp; Salaries'!$O30="Annually",IF(J$6='Team &amp; Salaries'!$M30,MIN('Team &amp; Salaries'!$N30,'Team &amp; Salaries'!$P30),IF(J$6&gt;'Team &amp; Salaries'!$M30,IFERROR(MIN('Team &amp; Salaries'!$P30,#REF!+'Team &amp; Salaries'!$N30),MIN('Team &amp; Salaries'!$N30,'Team &amp; Salaries'!$P30)),0))))))</f>
        <v>0</v>
      </c>
      <c r="K120" s="286">
        <f>IF('Team &amp; Salaries'!$O30="Never",IF(K$6&gt;='Team &amp; Salaries'!$M30,MIN('Team &amp; Salaries'!$N30,'Team &amp; Salaries'!$P30),0),IF('Team &amp; Salaries'!$O30="Monthly",IF(K$6='Team &amp; Salaries'!$M30,MIN('Team &amp; Salaries'!$N30,'Team &amp; Salaries'!$P30),IF(K$6&gt;'Team &amp; Salaries'!$M30,MIN('Team &amp; Salaries'!$P30,J120+'Team &amp; Salaries'!$N30),0)),IF('Team &amp; Salaries'!$O30="Quarterly",IF(K$6='Team &amp; Salaries'!$M30,MIN('Team &amp; Salaries'!$N30,'Team &amp; Salaries'!$P30),IF(K$6&gt;'Team &amp; Salaries'!$M30,IFERROR(MIN('Team &amp; Salaries'!$P30,IF(ISNUMBER(F120),F120,0)+'Team &amp; Salaries'!$N30),'Team &amp; Salaries'!$N30),0)),IF('Team &amp; Salaries'!$O30="Annually",IF(K$6='Team &amp; Salaries'!$M30,MIN('Team &amp; Salaries'!$N30,'Team &amp; Salaries'!$P30),IF(K$6&gt;'Team &amp; Salaries'!$M30,IFERROR(MIN('Team &amp; Salaries'!$P30,#REF!+'Team &amp; Salaries'!$N30),MIN('Team &amp; Salaries'!$N30,'Team &amp; Salaries'!$P30)),0))))))</f>
        <v>0</v>
      </c>
      <c r="L120" s="286">
        <f>IF('Team &amp; Salaries'!$O30="Never",IF(L$6&gt;='Team &amp; Salaries'!$M30,MIN('Team &amp; Salaries'!$N30,'Team &amp; Salaries'!$P30),0),IF('Team &amp; Salaries'!$O30="Monthly",IF(L$6='Team &amp; Salaries'!$M30,MIN('Team &amp; Salaries'!$N30,'Team &amp; Salaries'!$P30),IF(L$6&gt;'Team &amp; Salaries'!$M30,MIN('Team &amp; Salaries'!$P30,K120+'Team &amp; Salaries'!$N30),0)),IF('Team &amp; Salaries'!$O30="Quarterly",IF(L$6='Team &amp; Salaries'!$M30,MIN('Team &amp; Salaries'!$N30,'Team &amp; Salaries'!$P30),IF(L$6&gt;'Team &amp; Salaries'!$M30,IFERROR(MIN('Team &amp; Salaries'!$P30,IF(ISNUMBER(G120),G120,0)+'Team &amp; Salaries'!$N30),'Team &amp; Salaries'!$N30),0)),IF('Team &amp; Salaries'!$O30="Annually",IF(L$6='Team &amp; Salaries'!$M30,MIN('Team &amp; Salaries'!$N30,'Team &amp; Salaries'!$P30),IF(L$6&gt;'Team &amp; Salaries'!$M30,IFERROR(MIN('Team &amp; Salaries'!$P30,#REF!+'Team &amp; Salaries'!$N30),MIN('Team &amp; Salaries'!$N30,'Team &amp; Salaries'!$P30)),0))))))</f>
        <v>0</v>
      </c>
      <c r="M120" s="286">
        <f>IF('Team &amp; Salaries'!$O30="Never",IF(M$6&gt;='Team &amp; Salaries'!$M30,MIN('Team &amp; Salaries'!$N30,'Team &amp; Salaries'!$P30),0),IF('Team &amp; Salaries'!$O30="Monthly",IF(M$6='Team &amp; Salaries'!$M30,MIN('Team &amp; Salaries'!$N30,'Team &amp; Salaries'!$P30),IF(M$6&gt;'Team &amp; Salaries'!$M30,MIN('Team &amp; Salaries'!$P30,L120+'Team &amp; Salaries'!$N30),0)),IF('Team &amp; Salaries'!$O30="Quarterly",IF(M$6='Team &amp; Salaries'!$M30,MIN('Team &amp; Salaries'!$N30,'Team &amp; Salaries'!$P30),IF(M$6&gt;'Team &amp; Salaries'!$M30,IFERROR(MIN('Team &amp; Salaries'!$P30,IF(ISNUMBER(H120),H120,0)+'Team &amp; Salaries'!$N30),'Team &amp; Salaries'!$N30),0)),IF('Team &amp; Salaries'!$O30="Annually",IF(M$6='Team &amp; Salaries'!$M30,MIN('Team &amp; Salaries'!$N30,'Team &amp; Salaries'!$P30),IF(M$6&gt;'Team &amp; Salaries'!$M30,IFERROR(MIN('Team &amp; Salaries'!$P30,#REF!+'Team &amp; Salaries'!$N30),MIN('Team &amp; Salaries'!$N30,'Team &amp; Salaries'!$P30)),0))))))</f>
        <v>0</v>
      </c>
      <c r="N120" s="286">
        <f>IF('Team &amp; Salaries'!$O30="Never",IF(N$6&gt;='Team &amp; Salaries'!$M30,MIN('Team &amp; Salaries'!$N30,'Team &amp; Salaries'!$P30),0),IF('Team &amp; Salaries'!$O30="Monthly",IF(N$6='Team &amp; Salaries'!$M30,MIN('Team &amp; Salaries'!$N30,'Team &amp; Salaries'!$P30),IF(N$6&gt;'Team &amp; Salaries'!$M30,MIN('Team &amp; Salaries'!$P30,M120+'Team &amp; Salaries'!$N30),0)),IF('Team &amp; Salaries'!$O30="Quarterly",IF(N$6='Team &amp; Salaries'!$M30,MIN('Team &amp; Salaries'!$N30,'Team &amp; Salaries'!$P30),IF(N$6&gt;'Team &amp; Salaries'!$M30,IFERROR(MIN('Team &amp; Salaries'!$P30,IF(ISNUMBER(I120),I120,0)+'Team &amp; Salaries'!$N30),'Team &amp; Salaries'!$N30),0)),IF('Team &amp; Salaries'!$O30="Annually",IF(N$6='Team &amp; Salaries'!$M30,MIN('Team &amp; Salaries'!$N30,'Team &amp; Salaries'!$P30),IF(N$6&gt;'Team &amp; Salaries'!$M30,IFERROR(MIN('Team &amp; Salaries'!$P30,#REF!+'Team &amp; Salaries'!$N30),MIN('Team &amp; Salaries'!$N30,'Team &amp; Salaries'!$P30)),0))))))</f>
        <v>0</v>
      </c>
      <c r="O120" s="286">
        <f>IF('Team &amp; Salaries'!$O30="Never",IF(O$6&gt;='Team &amp; Salaries'!$M30,MIN('Team &amp; Salaries'!$N30,'Team &amp; Salaries'!$P30),0),IF('Team &amp; Salaries'!$O30="Monthly",IF(O$6='Team &amp; Salaries'!$M30,MIN('Team &amp; Salaries'!$N30,'Team &amp; Salaries'!$P30),IF(O$6&gt;'Team &amp; Salaries'!$M30,MIN('Team &amp; Salaries'!$P30,N120+'Team &amp; Salaries'!$N30),0)),IF('Team &amp; Salaries'!$O30="Quarterly",IF(O$6='Team &amp; Salaries'!$M30,MIN('Team &amp; Salaries'!$N30,'Team &amp; Salaries'!$P30),IF(O$6&gt;'Team &amp; Salaries'!$M30,IFERROR(MIN('Team &amp; Salaries'!$P30,IF(ISNUMBER(J120),J120,0)+'Team &amp; Salaries'!$N30),'Team &amp; Salaries'!$N30),0)),IF('Team &amp; Salaries'!$O30="Annually",IF(O$6='Team &amp; Salaries'!$M30,MIN('Team &amp; Salaries'!$N30,'Team &amp; Salaries'!$P30),IF(O$6&gt;'Team &amp; Salaries'!$M30,IFERROR(MIN('Team &amp; Salaries'!$P30,#REF!+'Team &amp; Salaries'!$N30),MIN('Team &amp; Salaries'!$N30,'Team &amp; Salaries'!$P30)),0))))))</f>
        <v>0</v>
      </c>
      <c r="P120" s="286">
        <f>IF('Team &amp; Salaries'!$O30="Never",IF(P$6&gt;='Team &amp; Salaries'!$M30,MIN('Team &amp; Salaries'!$N30,'Team &amp; Salaries'!$P30),0),IF('Team &amp; Salaries'!$O30="Monthly",IF(P$6='Team &amp; Salaries'!$M30,MIN('Team &amp; Salaries'!$N30,'Team &amp; Salaries'!$P30),IF(P$6&gt;'Team &amp; Salaries'!$M30,MIN('Team &amp; Salaries'!$P30,O120+'Team &amp; Salaries'!$N30),0)),IF('Team &amp; Salaries'!$O30="Quarterly",IF(P$6='Team &amp; Salaries'!$M30,MIN('Team &amp; Salaries'!$N30,'Team &amp; Salaries'!$P30),IF(P$6&gt;'Team &amp; Salaries'!$M30,IFERROR(MIN('Team &amp; Salaries'!$P30,IF(ISNUMBER(K120),K120,0)+'Team &amp; Salaries'!$N30),'Team &amp; Salaries'!$N30),0)),IF('Team &amp; Salaries'!$O30="Annually",IF(P$6='Team &amp; Salaries'!$M30,MIN('Team &amp; Salaries'!$N30,'Team &amp; Salaries'!$P30),IF(P$6&gt;'Team &amp; Salaries'!$M30,IFERROR(MIN('Team &amp; Salaries'!$P30,#REF!+'Team &amp; Salaries'!$N30),MIN('Team &amp; Salaries'!$N30,'Team &amp; Salaries'!$P30)),0))))))</f>
        <v>0</v>
      </c>
      <c r="Q120" s="286">
        <f>IF('Team &amp; Salaries'!$O30="Never",IF(Q$6&gt;='Team &amp; Salaries'!$M30,MIN('Team &amp; Salaries'!$N30,'Team &amp; Salaries'!$P30),0),IF('Team &amp; Salaries'!$O30="Monthly",IF(Q$6='Team &amp; Salaries'!$M30,MIN('Team &amp; Salaries'!$N30,'Team &amp; Salaries'!$P30),IF(Q$6&gt;'Team &amp; Salaries'!$M30,MIN('Team &amp; Salaries'!$P30,P120+'Team &amp; Salaries'!$N30),0)),IF('Team &amp; Salaries'!$O30="Quarterly",IF(Q$6='Team &amp; Salaries'!$M30,MIN('Team &amp; Salaries'!$N30,'Team &amp; Salaries'!$P30),IF(Q$6&gt;'Team &amp; Salaries'!$M30,IFERROR(MIN('Team &amp; Salaries'!$P30,IF(ISNUMBER(L120),L120,0)+'Team &amp; Salaries'!$N30),'Team &amp; Salaries'!$N30),0)),IF('Team &amp; Salaries'!$O30="Annually",IF(Q$6='Team &amp; Salaries'!$M30,MIN('Team &amp; Salaries'!$N30,'Team &amp; Salaries'!$P30),IF(Q$6&gt;'Team &amp; Salaries'!$M30,IFERROR(MIN('Team &amp; Salaries'!$P30,#REF!+'Team &amp; Salaries'!$N30),MIN('Team &amp; Salaries'!$N30,'Team &amp; Salaries'!$P30)),0))))))</f>
        <v>0</v>
      </c>
      <c r="R120" s="286">
        <f>IF('Team &amp; Salaries'!$O30="Never",IF(R$6&gt;='Team &amp; Salaries'!$M30,MIN('Team &amp; Salaries'!$N30,'Team &amp; Salaries'!$P30),0),IF('Team &amp; Salaries'!$O30="Monthly",IF(R$6='Team &amp; Salaries'!$M30,MIN('Team &amp; Salaries'!$N30,'Team &amp; Salaries'!$P30),IF(R$6&gt;'Team &amp; Salaries'!$M30,MIN('Team &amp; Salaries'!$P30,Q120+'Team &amp; Salaries'!$N30),0)),IF('Team &amp; Salaries'!$O30="Quarterly",IF(R$6='Team &amp; Salaries'!$M30,MIN('Team &amp; Salaries'!$N30,'Team &amp; Salaries'!$P30),IF(R$6&gt;'Team &amp; Salaries'!$M30,IFERROR(MIN('Team &amp; Salaries'!$P30,IF(ISNUMBER(M120),M120,0)+'Team &amp; Salaries'!$N30),'Team &amp; Salaries'!$N30),0)),IF('Team &amp; Salaries'!$O30="Annually",IF(R$6='Team &amp; Salaries'!$M30,MIN('Team &amp; Salaries'!$N30,'Team &amp; Salaries'!$P30),IF(R$6&gt;'Team &amp; Salaries'!$M30,IFERROR(MIN('Team &amp; Salaries'!$P30,#REF!+'Team &amp; Salaries'!$N30),MIN('Team &amp; Salaries'!$N30,'Team &amp; Salaries'!$P30)),0))))))</f>
        <v>0</v>
      </c>
      <c r="S120" s="286">
        <f>IF('Team &amp; Salaries'!$O30="Never",IF(S$6&gt;='Team &amp; Salaries'!$M30,MIN('Team &amp; Salaries'!$N30,'Team &amp; Salaries'!$P30),0),IF('Team &amp; Salaries'!$O30="Monthly",IF(S$6='Team &amp; Salaries'!$M30,MIN('Team &amp; Salaries'!$N30,'Team &amp; Salaries'!$P30),IF(S$6&gt;'Team &amp; Salaries'!$M30,MIN('Team &amp; Salaries'!$P30,R120+'Team &amp; Salaries'!$N30),0)),IF('Team &amp; Salaries'!$O30="Quarterly",IF(S$6='Team &amp; Salaries'!$M30,MIN('Team &amp; Salaries'!$N30,'Team &amp; Salaries'!$P30),IF(S$6&gt;'Team &amp; Salaries'!$M30,IFERROR(MIN('Team &amp; Salaries'!$P30,IF(ISNUMBER(N120),N120,0)+'Team &amp; Salaries'!$N30),'Team &amp; Salaries'!$N30),0)),IF('Team &amp; Salaries'!$O30="Annually",IF(S$6='Team &amp; Salaries'!$M30,MIN('Team &amp; Salaries'!$N30,'Team &amp; Salaries'!$P30),IF(S$6&gt;'Team &amp; Salaries'!$M30,IFERROR(MIN('Team &amp; Salaries'!$P30,#REF!+'Team &amp; Salaries'!$N30),MIN('Team &amp; Salaries'!$N30,'Team &amp; Salaries'!$P30)),0))))))</f>
        <v>0</v>
      </c>
      <c r="T120" s="286">
        <f>IF('Team &amp; Salaries'!$O30="Never",IF(T$6&gt;='Team &amp; Salaries'!$M30,MIN('Team &amp; Salaries'!$N30,'Team &amp; Salaries'!$P30),0),IF('Team &amp; Salaries'!$O30="Monthly",IF(T$6='Team &amp; Salaries'!$M30,MIN('Team &amp; Salaries'!$N30,'Team &amp; Salaries'!$P30),IF(T$6&gt;'Team &amp; Salaries'!$M30,MIN('Team &amp; Salaries'!$P30,S120+'Team &amp; Salaries'!$N30),0)),IF('Team &amp; Salaries'!$O30="Quarterly",IF(T$6='Team &amp; Salaries'!$M30,MIN('Team &amp; Salaries'!$N30,'Team &amp; Salaries'!$P30),IF(T$6&gt;'Team &amp; Salaries'!$M30,IFERROR(MIN('Team &amp; Salaries'!$P30,IF(ISNUMBER(O120),O120,0)+'Team &amp; Salaries'!$N30),'Team &amp; Salaries'!$N30),0)),IF('Team &amp; Salaries'!$O30="Annually",IF(T$6='Team &amp; Salaries'!$M30,MIN('Team &amp; Salaries'!$N30,'Team &amp; Salaries'!$P30),IF(T$6&gt;'Team &amp; Salaries'!$M30,IFERROR(MIN('Team &amp; Salaries'!$P30,#REF!+'Team &amp; Salaries'!$N30),MIN('Team &amp; Salaries'!$N30,'Team &amp; Salaries'!$P30)),0))))))</f>
        <v>0</v>
      </c>
      <c r="U120" s="286">
        <f>IF('Team &amp; Salaries'!$O30="Never",IF(U$6&gt;='Team &amp; Salaries'!$M30,MIN('Team &amp; Salaries'!$N30,'Team &amp; Salaries'!$P30),0),IF('Team &amp; Salaries'!$O30="Monthly",IF(U$6='Team &amp; Salaries'!$M30,MIN('Team &amp; Salaries'!$N30,'Team &amp; Salaries'!$P30),IF(U$6&gt;'Team &amp; Salaries'!$M30,MIN('Team &amp; Salaries'!$P30,T120+'Team &amp; Salaries'!$N30),0)),IF('Team &amp; Salaries'!$O30="Quarterly",IF(U$6='Team &amp; Salaries'!$M30,MIN('Team &amp; Salaries'!$N30,'Team &amp; Salaries'!$P30),IF(U$6&gt;'Team &amp; Salaries'!$M30,IFERROR(MIN('Team &amp; Salaries'!$P30,IF(ISNUMBER(P120),P120,0)+'Team &amp; Salaries'!$N30),'Team &amp; Salaries'!$N30),0)),IF('Team &amp; Salaries'!$O30="Annually",IF(U$6='Team &amp; Salaries'!$M30,MIN('Team &amp; Salaries'!$N30,'Team &amp; Salaries'!$P30),IF(U$6&gt;'Team &amp; Salaries'!$M30,IFERROR(MIN('Team &amp; Salaries'!$P30,#REF!+'Team &amp; Salaries'!$N30),MIN('Team &amp; Salaries'!$N30,'Team &amp; Salaries'!$P30)),0))))))</f>
        <v>0</v>
      </c>
      <c r="V120" s="286">
        <f>IF('Team &amp; Salaries'!$O30="Never",IF(V$6&gt;='Team &amp; Salaries'!$M30,MIN('Team &amp; Salaries'!$N30,'Team &amp; Salaries'!$P30),0),IF('Team &amp; Salaries'!$O30="Monthly",IF(V$6='Team &amp; Salaries'!$M30,MIN('Team &amp; Salaries'!$N30,'Team &amp; Salaries'!$P30),IF(V$6&gt;'Team &amp; Salaries'!$M30,MIN('Team &amp; Salaries'!$P30,U120+'Team &amp; Salaries'!$N30),0)),IF('Team &amp; Salaries'!$O30="Quarterly",IF(V$6='Team &amp; Salaries'!$M30,MIN('Team &amp; Salaries'!$N30,'Team &amp; Salaries'!$P30),IF(V$6&gt;'Team &amp; Salaries'!$M30,IFERROR(MIN('Team &amp; Salaries'!$P30,IF(ISNUMBER(Q120),Q120,0)+'Team &amp; Salaries'!$N30),'Team &amp; Salaries'!$N30),0)),IF('Team &amp; Salaries'!$O30="Annually",IF(V$6='Team &amp; Salaries'!$M30,MIN('Team &amp; Salaries'!$N30,'Team &amp; Salaries'!$P30),IF(V$6&gt;'Team &amp; Salaries'!$M30,IFERROR(MIN('Team &amp; Salaries'!$P30,#REF!+'Team &amp; Salaries'!$N30),MIN('Team &amp; Salaries'!$N30,'Team &amp; Salaries'!$P30)),0))))))</f>
        <v>0</v>
      </c>
      <c r="W120" s="286">
        <f>IF('Team &amp; Salaries'!$O30="Never",IF(W$6&gt;='Team &amp; Salaries'!$M30,MIN('Team &amp; Salaries'!$N30,'Team &amp; Salaries'!$P30),0),IF('Team &amp; Salaries'!$O30="Monthly",IF(W$6='Team &amp; Salaries'!$M30,MIN('Team &amp; Salaries'!$N30,'Team &amp; Salaries'!$P30),IF(W$6&gt;'Team &amp; Salaries'!$M30,MIN('Team &amp; Salaries'!$P30,V120+'Team &amp; Salaries'!$N30),0)),IF('Team &amp; Salaries'!$O30="Quarterly",IF(W$6='Team &amp; Salaries'!$M30,MIN('Team &amp; Salaries'!$N30,'Team &amp; Salaries'!$P30),IF(W$6&gt;'Team &amp; Salaries'!$M30,IFERROR(MIN('Team &amp; Salaries'!$P30,IF(ISNUMBER(R120),R120,0)+'Team &amp; Salaries'!$N30),'Team &amp; Salaries'!$N30),0)),IF('Team &amp; Salaries'!$O30="Annually",IF(W$6='Team &amp; Salaries'!$M30,MIN('Team &amp; Salaries'!$N30,'Team &amp; Salaries'!$P30),IF(W$6&gt;'Team &amp; Salaries'!$M30,IFERROR(MIN('Team &amp; Salaries'!$P30,#REF!+'Team &amp; Salaries'!$N30),MIN('Team &amp; Salaries'!$N30,'Team &amp; Salaries'!$P30)),0))))))</f>
        <v>0</v>
      </c>
      <c r="X120" s="286">
        <f>IF('Team &amp; Salaries'!$O30="Never",IF(X$6&gt;='Team &amp; Salaries'!$M30,MIN('Team &amp; Salaries'!$N30,'Team &amp; Salaries'!$P30),0),IF('Team &amp; Salaries'!$O30="Monthly",IF(X$6='Team &amp; Salaries'!$M30,MIN('Team &amp; Salaries'!$N30,'Team &amp; Salaries'!$P30),IF(X$6&gt;'Team &amp; Salaries'!$M30,MIN('Team &amp; Salaries'!$P30,W120+'Team &amp; Salaries'!$N30),0)),IF('Team &amp; Salaries'!$O30="Quarterly",IF(X$6='Team &amp; Salaries'!$M30,MIN('Team &amp; Salaries'!$N30,'Team &amp; Salaries'!$P30),IF(X$6&gt;'Team &amp; Salaries'!$M30,IFERROR(MIN('Team &amp; Salaries'!$P30,IF(ISNUMBER(S120),S120,0)+'Team &amp; Salaries'!$N30),'Team &amp; Salaries'!$N30),0)),IF('Team &amp; Salaries'!$O30="Annually",IF(X$6='Team &amp; Salaries'!$M30,MIN('Team &amp; Salaries'!$N30,'Team &amp; Salaries'!$P30),IF(X$6&gt;'Team &amp; Salaries'!$M30,IFERROR(MIN('Team &amp; Salaries'!$P30,#REF!+'Team &amp; Salaries'!$N30),MIN('Team &amp; Salaries'!$N30,'Team &amp; Salaries'!$P30)),0))))))</f>
        <v>0</v>
      </c>
      <c r="Y120" s="286">
        <f>IF('Team &amp; Salaries'!$O30="Never",IF(Y$6&gt;='Team &amp; Salaries'!$M30,MIN('Team &amp; Salaries'!$N30,'Team &amp; Salaries'!$P30),0),IF('Team &amp; Salaries'!$O30="Monthly",IF(Y$6='Team &amp; Salaries'!$M30,MIN('Team &amp; Salaries'!$N30,'Team &amp; Salaries'!$P30),IF(Y$6&gt;'Team &amp; Salaries'!$M30,MIN('Team &amp; Salaries'!$P30,X120+'Team &amp; Salaries'!$N30),0)),IF('Team &amp; Salaries'!$O30="Quarterly",IF(Y$6='Team &amp; Salaries'!$M30,MIN('Team &amp; Salaries'!$N30,'Team &amp; Salaries'!$P30),IF(Y$6&gt;'Team &amp; Salaries'!$M30,IFERROR(MIN('Team &amp; Salaries'!$P30,IF(ISNUMBER(T120),T120,0)+'Team &amp; Salaries'!$N30),'Team &amp; Salaries'!$N30),0)),IF('Team &amp; Salaries'!$O30="Annually",IF(Y$6='Team &amp; Salaries'!$M30,MIN('Team &amp; Salaries'!$N30,'Team &amp; Salaries'!$P30),IF(Y$6&gt;'Team &amp; Salaries'!$M30,IFERROR(MIN('Team &amp; Salaries'!$P30,#REF!+'Team &amp; Salaries'!$N30),MIN('Team &amp; Salaries'!$N30,'Team &amp; Salaries'!$P30)),0))))))</f>
        <v>0</v>
      </c>
      <c r="Z120" s="286">
        <f>IF('Team &amp; Salaries'!$O30="Never",IF(Z$6&gt;='Team &amp; Salaries'!$M30,MIN('Team &amp; Salaries'!$N30,'Team &amp; Salaries'!$P30),0),IF('Team &amp; Salaries'!$O30="Monthly",IF(Z$6='Team &amp; Salaries'!$M30,MIN('Team &amp; Salaries'!$N30,'Team &amp; Salaries'!$P30),IF(Z$6&gt;'Team &amp; Salaries'!$M30,MIN('Team &amp; Salaries'!$P30,Y120+'Team &amp; Salaries'!$N30),0)),IF('Team &amp; Salaries'!$O30="Quarterly",IF(Z$6='Team &amp; Salaries'!$M30,MIN('Team &amp; Salaries'!$N30,'Team &amp; Salaries'!$P30),IF(Z$6&gt;'Team &amp; Salaries'!$M30,IFERROR(MIN('Team &amp; Salaries'!$P30,IF(ISNUMBER(U120),U120,0)+'Team &amp; Salaries'!$N30),'Team &amp; Salaries'!$N30),0)),IF('Team &amp; Salaries'!$O30="Annually",IF(Z$6='Team &amp; Salaries'!$M30,MIN('Team &amp; Salaries'!$N30,'Team &amp; Salaries'!$P30),IF(Z$6&gt;'Team &amp; Salaries'!$M30,IFERROR(MIN('Team &amp; Salaries'!$P30,#REF!+'Team &amp; Salaries'!$N30),MIN('Team &amp; Salaries'!$N30,'Team &amp; Salaries'!$P30)),0))))))</f>
        <v>0</v>
      </c>
      <c r="AA120" s="286">
        <f>IF('Team &amp; Salaries'!$O30="Never",IF(AA$6&gt;='Team &amp; Salaries'!$M30,MIN('Team &amp; Salaries'!$N30,'Team &amp; Salaries'!$P30),0),IF('Team &amp; Salaries'!$O30="Monthly",IF(AA$6='Team &amp; Salaries'!$M30,MIN('Team &amp; Salaries'!$N30,'Team &amp; Salaries'!$P30),IF(AA$6&gt;'Team &amp; Salaries'!$M30,MIN('Team &amp; Salaries'!$P30,Z120+'Team &amp; Salaries'!$N30),0)),IF('Team &amp; Salaries'!$O30="Quarterly",IF(AA$6='Team &amp; Salaries'!$M30,MIN('Team &amp; Salaries'!$N30,'Team &amp; Salaries'!$P30),IF(AA$6&gt;'Team &amp; Salaries'!$M30,IFERROR(MIN('Team &amp; Salaries'!$P30,IF(ISNUMBER(V120),V120,0)+'Team &amp; Salaries'!$N30),'Team &amp; Salaries'!$N30),0)),IF('Team &amp; Salaries'!$O30="Annually",IF(AA$6='Team &amp; Salaries'!$M30,MIN('Team &amp; Salaries'!$N30,'Team &amp; Salaries'!$P30),IF(AA$6&gt;'Team &amp; Salaries'!$M30,IFERROR(MIN('Team &amp; Salaries'!$P30,#REF!+'Team &amp; Salaries'!$N30),MIN('Team &amp; Salaries'!$N30,'Team &amp; Salaries'!$P30)),0))))))</f>
        <v>0</v>
      </c>
      <c r="AB120" s="286">
        <f>IF('Team &amp; Salaries'!$O30="Never",IF(AB$6&gt;='Team &amp; Salaries'!$M30,MIN('Team &amp; Salaries'!$N30,'Team &amp; Salaries'!$P30),0),IF('Team &amp; Salaries'!$O30="Monthly",IF(AB$6='Team &amp; Salaries'!$M30,MIN('Team &amp; Salaries'!$N30,'Team &amp; Salaries'!$P30),IF(AB$6&gt;'Team &amp; Salaries'!$M30,MIN('Team &amp; Salaries'!$P30,AA120+'Team &amp; Salaries'!$N30),0)),IF('Team &amp; Salaries'!$O30="Quarterly",IF(AB$6='Team &amp; Salaries'!$M30,MIN('Team &amp; Salaries'!$N30,'Team &amp; Salaries'!$P30),IF(AB$6&gt;'Team &amp; Salaries'!$M30,IFERROR(MIN('Team &amp; Salaries'!$P30,IF(ISNUMBER(W120),W120,0)+'Team &amp; Salaries'!$N30),'Team &amp; Salaries'!$N30),0)),IF('Team &amp; Salaries'!$O30="Annually",IF(AB$6='Team &amp; Salaries'!$M30,MIN('Team &amp; Salaries'!$N30,'Team &amp; Salaries'!$P30),IF(AB$6&gt;'Team &amp; Salaries'!$M30,IFERROR(MIN('Team &amp; Salaries'!$P30,#REF!+'Team &amp; Salaries'!$N30),MIN('Team &amp; Salaries'!$N30,'Team &amp; Salaries'!$P30)),0))))))</f>
        <v>0</v>
      </c>
      <c r="AC120" s="286">
        <f>IF('Team &amp; Salaries'!$O30="Never",IF(AC$6&gt;='Team &amp; Salaries'!$M30,MIN('Team &amp; Salaries'!$N30,'Team &amp; Salaries'!$P30),0),IF('Team &amp; Salaries'!$O30="Monthly",IF(AC$6='Team &amp; Salaries'!$M30,MIN('Team &amp; Salaries'!$N30,'Team &amp; Salaries'!$P30),IF(AC$6&gt;'Team &amp; Salaries'!$M30,MIN('Team &amp; Salaries'!$P30,AB120+'Team &amp; Salaries'!$N30),0)),IF('Team &amp; Salaries'!$O30="Quarterly",IF(AC$6='Team &amp; Salaries'!$M30,MIN('Team &amp; Salaries'!$N30,'Team &amp; Salaries'!$P30),IF(AC$6&gt;'Team &amp; Salaries'!$M30,IFERROR(MIN('Team &amp; Salaries'!$P30,IF(ISNUMBER(X120),X120,0)+'Team &amp; Salaries'!$N30),'Team &amp; Salaries'!$N30),0)),IF('Team &amp; Salaries'!$O30="Annually",IF(AC$6='Team &amp; Salaries'!$M30,MIN('Team &amp; Salaries'!$N30,'Team &amp; Salaries'!$P30),IF(AC$6&gt;'Team &amp; Salaries'!$M30,IFERROR(MIN('Team &amp; Salaries'!$P30,#REF!+'Team &amp; Salaries'!$N30),MIN('Team &amp; Salaries'!$N30,'Team &amp; Salaries'!$P30)),0))))))</f>
        <v>0</v>
      </c>
      <c r="AD120" s="286">
        <f>IF('Team &amp; Salaries'!$O30="Never",IF(AD$6&gt;='Team &amp; Salaries'!$M30,MIN('Team &amp; Salaries'!$N30,'Team &amp; Salaries'!$P30),0),IF('Team &amp; Salaries'!$O30="Monthly",IF(AD$6='Team &amp; Salaries'!$M30,MIN('Team &amp; Salaries'!$N30,'Team &amp; Salaries'!$P30),IF(AD$6&gt;'Team &amp; Salaries'!$M30,MIN('Team &amp; Salaries'!$P30,AC120+'Team &amp; Salaries'!$N30),0)),IF('Team &amp; Salaries'!$O30="Quarterly",IF(AD$6='Team &amp; Salaries'!$M30,MIN('Team &amp; Salaries'!$N30,'Team &amp; Salaries'!$P30),IF(AD$6&gt;'Team &amp; Salaries'!$M30,IFERROR(MIN('Team &amp; Salaries'!$P30,IF(ISNUMBER(Y120),Y120,0)+'Team &amp; Salaries'!$N30),'Team &amp; Salaries'!$N30),0)),IF('Team &amp; Salaries'!$O30="Annually",IF(AD$6='Team &amp; Salaries'!$M30,MIN('Team &amp; Salaries'!$N30,'Team &amp; Salaries'!$P30),IF(AD$6&gt;'Team &amp; Salaries'!$M30,IFERROR(MIN('Team &amp; Salaries'!$P30,#REF!+'Team &amp; Salaries'!$N30),MIN('Team &amp; Salaries'!$N30,'Team &amp; Salaries'!$P30)),0))))))</f>
        <v>0</v>
      </c>
      <c r="AE120" s="286">
        <f>IF('Team &amp; Salaries'!$O30="Never",IF(AE$6&gt;='Team &amp; Salaries'!$M30,MIN('Team &amp; Salaries'!$N30,'Team &amp; Salaries'!$P30),0),IF('Team &amp; Salaries'!$O30="Monthly",IF(AE$6='Team &amp; Salaries'!$M30,MIN('Team &amp; Salaries'!$N30,'Team &amp; Salaries'!$P30),IF(AE$6&gt;'Team &amp; Salaries'!$M30,MIN('Team &amp; Salaries'!$P30,AD120+'Team &amp; Salaries'!$N30),0)),IF('Team &amp; Salaries'!$O30="Quarterly",IF(AE$6='Team &amp; Salaries'!$M30,MIN('Team &amp; Salaries'!$N30,'Team &amp; Salaries'!$P30),IF(AE$6&gt;'Team &amp; Salaries'!$M30,IFERROR(MIN('Team &amp; Salaries'!$P30,IF(ISNUMBER(Z120),Z120,0)+'Team &amp; Salaries'!$N30),'Team &amp; Salaries'!$N30),0)),IF('Team &amp; Salaries'!$O30="Annually",IF(AE$6='Team &amp; Salaries'!$M30,MIN('Team &amp; Salaries'!$N30,'Team &amp; Salaries'!$P30),IF(AE$6&gt;'Team &amp; Salaries'!$M30,IFERROR(MIN('Team &amp; Salaries'!$P30,#REF!+'Team &amp; Salaries'!$N30),MIN('Team &amp; Salaries'!$N30,'Team &amp; Salaries'!$P30)),0))))))</f>
        <v>0</v>
      </c>
      <c r="AF120" s="286">
        <f>IF('Team &amp; Salaries'!$O30="Never",IF(AF$6&gt;='Team &amp; Salaries'!$M30,MIN('Team &amp; Salaries'!$N30,'Team &amp; Salaries'!$P30),0),IF('Team &amp; Salaries'!$O30="Monthly",IF(AF$6='Team &amp; Salaries'!$M30,MIN('Team &amp; Salaries'!$N30,'Team &amp; Salaries'!$P30),IF(AF$6&gt;'Team &amp; Salaries'!$M30,MIN('Team &amp; Salaries'!$P30,AE120+'Team &amp; Salaries'!$N30),0)),IF('Team &amp; Salaries'!$O30="Quarterly",IF(AF$6='Team &amp; Salaries'!$M30,MIN('Team &amp; Salaries'!$N30,'Team &amp; Salaries'!$P30),IF(AF$6&gt;'Team &amp; Salaries'!$M30,IFERROR(MIN('Team &amp; Salaries'!$P30,IF(ISNUMBER(AA120),AA120,0)+'Team &amp; Salaries'!$N30),'Team &amp; Salaries'!$N30),0)),IF('Team &amp; Salaries'!$O30="Annually",IF(AF$6='Team &amp; Salaries'!$M30,MIN('Team &amp; Salaries'!$N30,'Team &amp; Salaries'!$P30),IF(AF$6&gt;'Team &amp; Salaries'!$M30,IFERROR(MIN('Team &amp; Salaries'!$P30,#REF!+'Team &amp; Salaries'!$N30),MIN('Team &amp; Salaries'!$N30,'Team &amp; Salaries'!$P30)),0))))))</f>
        <v>0</v>
      </c>
      <c r="AG120" s="286">
        <f>IF('Team &amp; Salaries'!$O30="Never",IF(AG$6&gt;='Team &amp; Salaries'!$M30,MIN('Team &amp; Salaries'!$N30,'Team &amp; Salaries'!$P30),0),IF('Team &amp; Salaries'!$O30="Monthly",IF(AG$6='Team &amp; Salaries'!$M30,MIN('Team &amp; Salaries'!$N30,'Team &amp; Salaries'!$P30),IF(AG$6&gt;'Team &amp; Salaries'!$M30,MIN('Team &amp; Salaries'!$P30,AF120+'Team &amp; Salaries'!$N30),0)),IF('Team &amp; Salaries'!$O30="Quarterly",IF(AG$6='Team &amp; Salaries'!$M30,MIN('Team &amp; Salaries'!$N30,'Team &amp; Salaries'!$P30),IF(AG$6&gt;'Team &amp; Salaries'!$M30,IFERROR(MIN('Team &amp; Salaries'!$P30,IF(ISNUMBER(AB120),AB120,0)+'Team &amp; Salaries'!$N30),'Team &amp; Salaries'!$N30),0)),IF('Team &amp; Salaries'!$O30="Annually",IF(AG$6='Team &amp; Salaries'!$M30,MIN('Team &amp; Salaries'!$N30,'Team &amp; Salaries'!$P30),IF(AG$6&gt;'Team &amp; Salaries'!$M30,IFERROR(MIN('Team &amp; Salaries'!$P30,#REF!+'Team &amp; Salaries'!$N30),MIN('Team &amp; Salaries'!$N30,'Team &amp; Salaries'!$P30)),0))))))</f>
        <v>0</v>
      </c>
      <c r="AH120" s="286">
        <f>IF('Team &amp; Salaries'!$O30="Never",IF(AH$6&gt;='Team &amp; Salaries'!$M30,MIN('Team &amp; Salaries'!$N30,'Team &amp; Salaries'!$P30),0),IF('Team &amp; Salaries'!$O30="Monthly",IF(AH$6='Team &amp; Salaries'!$M30,MIN('Team &amp; Salaries'!$N30,'Team &amp; Salaries'!$P30),IF(AH$6&gt;'Team &amp; Salaries'!$M30,MIN('Team &amp; Salaries'!$P30,AG120+'Team &amp; Salaries'!$N30),0)),IF('Team &amp; Salaries'!$O30="Quarterly",IF(AH$6='Team &amp; Salaries'!$M30,MIN('Team &amp; Salaries'!$N30,'Team &amp; Salaries'!$P30),IF(AH$6&gt;'Team &amp; Salaries'!$M30,IFERROR(MIN('Team &amp; Salaries'!$P30,IF(ISNUMBER(AC120),AC120,0)+'Team &amp; Salaries'!$N30),'Team &amp; Salaries'!$N30),0)),IF('Team &amp; Salaries'!$O30="Annually",IF(AH$6='Team &amp; Salaries'!$M30,MIN('Team &amp; Salaries'!$N30,'Team &amp; Salaries'!$P30),IF(AH$6&gt;'Team &amp; Salaries'!$M30,IFERROR(MIN('Team &amp; Salaries'!$P30,#REF!+'Team &amp; Salaries'!$N30),MIN('Team &amp; Salaries'!$N30,'Team &amp; Salaries'!$P30)),0))))))</f>
        <v>0</v>
      </c>
      <c r="AI120" s="286">
        <f>IF('Team &amp; Salaries'!$O30="Never",IF(AI$6&gt;='Team &amp; Salaries'!$M30,MIN('Team &amp; Salaries'!$N30,'Team &amp; Salaries'!$P30),0),IF('Team &amp; Salaries'!$O30="Monthly",IF(AI$6='Team &amp; Salaries'!$M30,MIN('Team &amp; Salaries'!$N30,'Team &amp; Salaries'!$P30),IF(AI$6&gt;'Team &amp; Salaries'!$M30,MIN('Team &amp; Salaries'!$P30,AH120+'Team &amp; Salaries'!$N30),0)),IF('Team &amp; Salaries'!$O30="Quarterly",IF(AI$6='Team &amp; Salaries'!$M30,MIN('Team &amp; Salaries'!$N30,'Team &amp; Salaries'!$P30),IF(AI$6&gt;'Team &amp; Salaries'!$M30,IFERROR(MIN('Team &amp; Salaries'!$P30,IF(ISNUMBER(AD120),AD120,0)+'Team &amp; Salaries'!$N30),'Team &amp; Salaries'!$N30),0)),IF('Team &amp; Salaries'!$O30="Annually",IF(AI$6='Team &amp; Salaries'!$M30,MIN('Team &amp; Salaries'!$N30,'Team &amp; Salaries'!$P30),IF(AI$6&gt;'Team &amp; Salaries'!$M30,IFERROR(MIN('Team &amp; Salaries'!$P30,#REF!+'Team &amp; Salaries'!$N30),MIN('Team &amp; Salaries'!$N30,'Team &amp; Salaries'!$P30)),0))))))</f>
        <v>0</v>
      </c>
      <c r="AJ120" s="286">
        <f>IF('Team &amp; Salaries'!$O30="Never",IF(AJ$6&gt;='Team &amp; Salaries'!$M30,MIN('Team &amp; Salaries'!$N30,'Team &amp; Salaries'!$P30),0),IF('Team &amp; Salaries'!$O30="Monthly",IF(AJ$6='Team &amp; Salaries'!$M30,MIN('Team &amp; Salaries'!$N30,'Team &amp; Salaries'!$P30),IF(AJ$6&gt;'Team &amp; Salaries'!$M30,MIN('Team &amp; Salaries'!$P30,AI120+'Team &amp; Salaries'!$N30),0)),IF('Team &amp; Salaries'!$O30="Quarterly",IF(AJ$6='Team &amp; Salaries'!$M30,MIN('Team &amp; Salaries'!$N30,'Team &amp; Salaries'!$P30),IF(AJ$6&gt;'Team &amp; Salaries'!$M30,IFERROR(MIN('Team &amp; Salaries'!$P30,IF(ISNUMBER(AE120),AE120,0)+'Team &amp; Salaries'!$N30),'Team &amp; Salaries'!$N30),0)),IF('Team &amp; Salaries'!$O30="Annually",IF(AJ$6='Team &amp; Salaries'!$M30,MIN('Team &amp; Salaries'!$N30,'Team &amp; Salaries'!$P30),IF(AJ$6&gt;'Team &amp; Salaries'!$M30,IFERROR(MIN('Team &amp; Salaries'!$P30,#REF!+'Team &amp; Salaries'!$N30),MIN('Team &amp; Salaries'!$N30,'Team &amp; Salaries'!$P30)),0))))))</f>
        <v>0</v>
      </c>
      <c r="AK120" s="286">
        <f>IF('Team &amp; Salaries'!$O30="Never",IF(AK$6&gt;='Team &amp; Salaries'!$M30,MIN('Team &amp; Salaries'!$N30,'Team &amp; Salaries'!$P30),0),IF('Team &amp; Salaries'!$O30="Monthly",IF(AK$6='Team &amp; Salaries'!$M30,MIN('Team &amp; Salaries'!$N30,'Team &amp; Salaries'!$P30),IF(AK$6&gt;'Team &amp; Salaries'!$M30,MIN('Team &amp; Salaries'!$P30,AJ120+'Team &amp; Salaries'!$N30),0)),IF('Team &amp; Salaries'!$O30="Quarterly",IF(AK$6='Team &amp; Salaries'!$M30,MIN('Team &amp; Salaries'!$N30,'Team &amp; Salaries'!$P30),IF(AK$6&gt;'Team &amp; Salaries'!$M30,IFERROR(MIN('Team &amp; Salaries'!$P30,IF(ISNUMBER(AF120),AF120,0)+'Team &amp; Salaries'!$N30),'Team &amp; Salaries'!$N30),0)),IF('Team &amp; Salaries'!$O30="Annually",IF(AK$6='Team &amp; Salaries'!$M30,MIN('Team &amp; Salaries'!$N30,'Team &amp; Salaries'!$P30),IF(AK$6&gt;'Team &amp; Salaries'!$M30,IFERROR(MIN('Team &amp; Salaries'!$P30,#REF!+'Team &amp; Salaries'!$N30),MIN('Team &amp; Salaries'!$N30,'Team &amp; Salaries'!$P30)),0))))))</f>
        <v>0</v>
      </c>
      <c r="AL120" s="286">
        <f>IF('Team &amp; Salaries'!$O30="Never",IF(AL$6&gt;='Team &amp; Salaries'!$M30,MIN('Team &amp; Salaries'!$N30,'Team &amp; Salaries'!$P30),0),IF('Team &amp; Salaries'!$O30="Monthly",IF(AL$6='Team &amp; Salaries'!$M30,MIN('Team &amp; Salaries'!$N30,'Team &amp; Salaries'!$P30),IF(AL$6&gt;'Team &amp; Salaries'!$M30,MIN('Team &amp; Salaries'!$P30,AK120+'Team &amp; Salaries'!$N30),0)),IF('Team &amp; Salaries'!$O30="Quarterly",IF(AL$6='Team &amp; Salaries'!$M30,MIN('Team &amp; Salaries'!$N30,'Team &amp; Salaries'!$P30),IF(AL$6&gt;'Team &amp; Salaries'!$M30,IFERROR(MIN('Team &amp; Salaries'!$P30,IF(ISNUMBER(AG120),AG120,0)+'Team &amp; Salaries'!$N30),'Team &amp; Salaries'!$N30),0)),IF('Team &amp; Salaries'!$O30="Annually",IF(AL$6='Team &amp; Salaries'!$M30,MIN('Team &amp; Salaries'!$N30,'Team &amp; Salaries'!$P30),IF(AL$6&gt;'Team &amp; Salaries'!$M30,IFERROR(MIN('Team &amp; Salaries'!$P30,#REF!+'Team &amp; Salaries'!$N30),MIN('Team &amp; Salaries'!$N30,'Team &amp; Salaries'!$P30)),0))))))</f>
        <v>0</v>
      </c>
      <c r="AM120" s="286">
        <f>IF('Team &amp; Salaries'!$O30="Never",IF(AM$6&gt;='Team &amp; Salaries'!$M30,MIN('Team &amp; Salaries'!$N30,'Team &amp; Salaries'!$P30),0),IF('Team &amp; Salaries'!$O30="Monthly",IF(AM$6='Team &amp; Salaries'!$M30,MIN('Team &amp; Salaries'!$N30,'Team &amp; Salaries'!$P30),IF(AM$6&gt;'Team &amp; Salaries'!$M30,MIN('Team &amp; Salaries'!$P30,AL120+'Team &amp; Salaries'!$N30),0)),IF('Team &amp; Salaries'!$O30="Quarterly",IF(AM$6='Team &amp; Salaries'!$M30,MIN('Team &amp; Salaries'!$N30,'Team &amp; Salaries'!$P30),IF(AM$6&gt;'Team &amp; Salaries'!$M30,IFERROR(MIN('Team &amp; Salaries'!$P30,IF(ISNUMBER(AH120),AH120,0)+'Team &amp; Salaries'!$N30),'Team &amp; Salaries'!$N30),0)),IF('Team &amp; Salaries'!$O30="Annually",IF(AM$6='Team &amp; Salaries'!$M30,MIN('Team &amp; Salaries'!$N30,'Team &amp; Salaries'!$P30),IF(AM$6&gt;'Team &amp; Salaries'!$M30,IFERROR(MIN('Team &amp; Salaries'!$P30,#REF!+'Team &amp; Salaries'!$N30),MIN('Team &amp; Salaries'!$N30,'Team &amp; Salaries'!$P30)),0))))))</f>
        <v>0</v>
      </c>
      <c r="AN120" s="286">
        <f>IF('Team &amp; Salaries'!$O30="Never",IF(AN$6&gt;='Team &amp; Salaries'!$M30,MIN('Team &amp; Salaries'!$N30,'Team &amp; Salaries'!$P30),0),IF('Team &amp; Salaries'!$O30="Monthly",IF(AN$6='Team &amp; Salaries'!$M30,MIN('Team &amp; Salaries'!$N30,'Team &amp; Salaries'!$P30),IF(AN$6&gt;'Team &amp; Salaries'!$M30,MIN('Team &amp; Salaries'!$P30,AM120+'Team &amp; Salaries'!$N30),0)),IF('Team &amp; Salaries'!$O30="Quarterly",IF(AN$6='Team &amp; Salaries'!$M30,MIN('Team &amp; Salaries'!$N30,'Team &amp; Salaries'!$P30),IF(AN$6&gt;'Team &amp; Salaries'!$M30,IFERROR(MIN('Team &amp; Salaries'!$P30,IF(ISNUMBER(AI120),AI120,0)+'Team &amp; Salaries'!$N30),'Team &amp; Salaries'!$N30),0)),IF('Team &amp; Salaries'!$O30="Annually",IF(AN$6='Team &amp; Salaries'!$M30,MIN('Team &amp; Salaries'!$N30,'Team &amp; Salaries'!$P30),IF(AN$6&gt;'Team &amp; Salaries'!$M30,IFERROR(MIN('Team &amp; Salaries'!$P30,#REF!+'Team &amp; Salaries'!$N30),MIN('Team &amp; Salaries'!$N30,'Team &amp; Salaries'!$P30)),0))))))</f>
        <v>0</v>
      </c>
      <c r="AO120" s="286">
        <f>IF('Team &amp; Salaries'!$O30="Never",IF(AO$6&gt;='Team &amp; Salaries'!$M30,MIN('Team &amp; Salaries'!$N30,'Team &amp; Salaries'!$P30),0),IF('Team &amp; Salaries'!$O30="Monthly",IF(AO$6='Team &amp; Salaries'!$M30,MIN('Team &amp; Salaries'!$N30,'Team &amp; Salaries'!$P30),IF(AO$6&gt;'Team &amp; Salaries'!$M30,MIN('Team &amp; Salaries'!$P30,AN120+'Team &amp; Salaries'!$N30),0)),IF('Team &amp; Salaries'!$O30="Quarterly",IF(AO$6='Team &amp; Salaries'!$M30,MIN('Team &amp; Salaries'!$N30,'Team &amp; Salaries'!$P30),IF(AO$6&gt;'Team &amp; Salaries'!$M30,IFERROR(MIN('Team &amp; Salaries'!$P30,IF(ISNUMBER(AJ120),AJ120,0)+'Team &amp; Salaries'!$N30),'Team &amp; Salaries'!$N30),0)),IF('Team &amp; Salaries'!$O30="Annually",IF(AO$6='Team &amp; Salaries'!$M30,MIN('Team &amp; Salaries'!$N30,'Team &amp; Salaries'!$P30),IF(AO$6&gt;'Team &amp; Salaries'!$M30,IFERROR(MIN('Team &amp; Salaries'!$P30,#REF!+'Team &amp; Salaries'!$N30),MIN('Team &amp; Salaries'!$N30,'Team &amp; Salaries'!$P30)),0))))))</f>
        <v>0</v>
      </c>
      <c r="AP120" s="286">
        <f>IF('Team &amp; Salaries'!$O30="Never",IF(AP$6&gt;='Team &amp; Salaries'!$M30,MIN('Team &amp; Salaries'!$N30,'Team &amp; Salaries'!$P30),0),IF('Team &amp; Salaries'!$O30="Monthly",IF(AP$6='Team &amp; Salaries'!$M30,MIN('Team &amp; Salaries'!$N30,'Team &amp; Salaries'!$P30),IF(AP$6&gt;'Team &amp; Salaries'!$M30,MIN('Team &amp; Salaries'!$P30,AO120+'Team &amp; Salaries'!$N30),0)),IF('Team &amp; Salaries'!$O30="Quarterly",IF(AP$6='Team &amp; Salaries'!$M30,MIN('Team &amp; Salaries'!$N30,'Team &amp; Salaries'!$P30),IF(AP$6&gt;'Team &amp; Salaries'!$M30,IFERROR(MIN('Team &amp; Salaries'!$P30,IF(ISNUMBER(AK120),AK120,0)+'Team &amp; Salaries'!$N30),'Team &amp; Salaries'!$N30),0)),IF('Team &amp; Salaries'!$O30="Annually",IF(AP$6='Team &amp; Salaries'!$M30,MIN('Team &amp; Salaries'!$N30,'Team &amp; Salaries'!$P30),IF(AP$6&gt;'Team &amp; Salaries'!$M30,IFERROR(MIN('Team &amp; Salaries'!$P30,#REF!+'Team &amp; Salaries'!$N30),MIN('Team &amp; Salaries'!$N30,'Team &amp; Salaries'!$P30)),0))))))</f>
        <v>0</v>
      </c>
      <c r="AQ120" s="286">
        <f>IF('Team &amp; Salaries'!$O30="Never",IF(AQ$6&gt;='Team &amp; Salaries'!$M30,MIN('Team &amp; Salaries'!$N30,'Team &amp; Salaries'!$P30),0),IF('Team &amp; Salaries'!$O30="Monthly",IF(AQ$6='Team &amp; Salaries'!$M30,MIN('Team &amp; Salaries'!$N30,'Team &amp; Salaries'!$P30),IF(AQ$6&gt;'Team &amp; Salaries'!$M30,MIN('Team &amp; Salaries'!$P30,AP120+'Team &amp; Salaries'!$N30),0)),IF('Team &amp; Salaries'!$O30="Quarterly",IF(AQ$6='Team &amp; Salaries'!$M30,MIN('Team &amp; Salaries'!$N30,'Team &amp; Salaries'!$P30),IF(AQ$6&gt;'Team &amp; Salaries'!$M30,IFERROR(MIN('Team &amp; Salaries'!$P30,IF(ISNUMBER(AL120),AL120,0)+'Team &amp; Salaries'!$N30),'Team &amp; Salaries'!$N30),0)),IF('Team &amp; Salaries'!$O30="Annually",IF(AQ$6='Team &amp; Salaries'!$M30,MIN('Team &amp; Salaries'!$N30,'Team &amp; Salaries'!$P30),IF(AQ$6&gt;'Team &amp; Salaries'!$M30,IFERROR(MIN('Team &amp; Salaries'!$P30,#REF!+'Team &amp; Salaries'!$N30),MIN('Team &amp; Salaries'!$N30,'Team &amp; Salaries'!$P30)),0))))))</f>
        <v>0</v>
      </c>
      <c r="AR120" s="286">
        <f>IF('Team &amp; Salaries'!$O30="Never",IF(AR$6&gt;='Team &amp; Salaries'!$M30,MIN('Team &amp; Salaries'!$N30,'Team &amp; Salaries'!$P30),0),IF('Team &amp; Salaries'!$O30="Monthly",IF(AR$6='Team &amp; Salaries'!$M30,MIN('Team &amp; Salaries'!$N30,'Team &amp; Salaries'!$P30),IF(AR$6&gt;'Team &amp; Salaries'!$M30,MIN('Team &amp; Salaries'!$P30,AQ120+'Team &amp; Salaries'!$N30),0)),IF('Team &amp; Salaries'!$O30="Quarterly",IF(AR$6='Team &amp; Salaries'!$M30,MIN('Team &amp; Salaries'!$N30,'Team &amp; Salaries'!$P30),IF(AR$6&gt;'Team &amp; Salaries'!$M30,IFERROR(MIN('Team &amp; Salaries'!$P30,IF(ISNUMBER(AM120),AM120,0)+'Team &amp; Salaries'!$N30),'Team &amp; Salaries'!$N30),0)),IF('Team &amp; Salaries'!$O30="Annually",IF(AR$6='Team &amp; Salaries'!$M30,MIN('Team &amp; Salaries'!$N30,'Team &amp; Salaries'!$P30),IF(AR$6&gt;'Team &amp; Salaries'!$M30,IFERROR(MIN('Team &amp; Salaries'!$P30,#REF!+'Team &amp; Salaries'!$N30),MIN('Team &amp; Salaries'!$N30,'Team &amp; Salaries'!$P30)),0))))))</f>
        <v>0</v>
      </c>
      <c r="AS120" s="286">
        <f>IF('Team &amp; Salaries'!$O30="Never",IF(AS$6&gt;='Team &amp; Salaries'!$M30,MIN('Team &amp; Salaries'!$N30,'Team &amp; Salaries'!$P30),0),IF('Team &amp; Salaries'!$O30="Monthly",IF(AS$6='Team &amp; Salaries'!$M30,MIN('Team &amp; Salaries'!$N30,'Team &amp; Salaries'!$P30),IF(AS$6&gt;'Team &amp; Salaries'!$M30,MIN('Team &amp; Salaries'!$P30,AR120+'Team &amp; Salaries'!$N30),0)),IF('Team &amp; Salaries'!$O30="Quarterly",IF(AS$6='Team &amp; Salaries'!$M30,MIN('Team &amp; Salaries'!$N30,'Team &amp; Salaries'!$P30),IF(AS$6&gt;'Team &amp; Salaries'!$M30,IFERROR(MIN('Team &amp; Salaries'!$P30,IF(ISNUMBER(AN120),AN120,0)+'Team &amp; Salaries'!$N30),'Team &amp; Salaries'!$N30),0)),IF('Team &amp; Salaries'!$O30="Annually",IF(AS$6='Team &amp; Salaries'!$M30,MIN('Team &amp; Salaries'!$N30,'Team &amp; Salaries'!$P30),IF(AS$6&gt;'Team &amp; Salaries'!$M30,IFERROR(MIN('Team &amp; Salaries'!$P30,#REF!+'Team &amp; Salaries'!$N30),MIN('Team &amp; Salaries'!$N30,'Team &amp; Salaries'!$P30)),0))))))</f>
        <v>0</v>
      </c>
      <c r="AT120" s="286">
        <f>IF('Team &amp; Salaries'!$O30="Never",IF(AT$6&gt;='Team &amp; Salaries'!$M30,MIN('Team &amp; Salaries'!$N30,'Team &amp; Salaries'!$P30),0),IF('Team &amp; Salaries'!$O30="Monthly",IF(AT$6='Team &amp; Salaries'!$M30,MIN('Team &amp; Salaries'!$N30,'Team &amp; Salaries'!$P30),IF(AT$6&gt;'Team &amp; Salaries'!$M30,MIN('Team &amp; Salaries'!$P30,AS120+'Team &amp; Salaries'!$N30),0)),IF('Team &amp; Salaries'!$O30="Quarterly",IF(AT$6='Team &amp; Salaries'!$M30,MIN('Team &amp; Salaries'!$N30,'Team &amp; Salaries'!$P30),IF(AT$6&gt;'Team &amp; Salaries'!$M30,IFERROR(MIN('Team &amp; Salaries'!$P30,IF(ISNUMBER(AO120),AO120,0)+'Team &amp; Salaries'!$N30),'Team &amp; Salaries'!$N30),0)),IF('Team &amp; Salaries'!$O30="Annually",IF(AT$6='Team &amp; Salaries'!$M30,MIN('Team &amp; Salaries'!$N30,'Team &amp; Salaries'!$P30),IF(AT$6&gt;'Team &amp; Salaries'!$M30,IFERROR(MIN('Team &amp; Salaries'!$P30,#REF!+'Team &amp; Salaries'!$N30),MIN('Team &amp; Salaries'!$N30,'Team &amp; Salaries'!$P30)),0))))))</f>
        <v>0</v>
      </c>
      <c r="AU120" s="286">
        <f>IF('Team &amp; Salaries'!$O30="Never",IF(AU$6&gt;='Team &amp; Salaries'!$M30,MIN('Team &amp; Salaries'!$N30,'Team &amp; Salaries'!$P30),0),IF('Team &amp; Salaries'!$O30="Monthly",IF(AU$6='Team &amp; Salaries'!$M30,MIN('Team &amp; Salaries'!$N30,'Team &amp; Salaries'!$P30),IF(AU$6&gt;'Team &amp; Salaries'!$M30,MIN('Team &amp; Salaries'!$P30,AT120+'Team &amp; Salaries'!$N30),0)),IF('Team &amp; Salaries'!$O30="Quarterly",IF(AU$6='Team &amp; Salaries'!$M30,MIN('Team &amp; Salaries'!$N30,'Team &amp; Salaries'!$P30),IF(AU$6&gt;'Team &amp; Salaries'!$M30,IFERROR(MIN('Team &amp; Salaries'!$P30,IF(ISNUMBER(AP120),AP120,0)+'Team &amp; Salaries'!$N30),'Team &amp; Salaries'!$N30),0)),IF('Team &amp; Salaries'!$O30="Annually",IF(AU$6='Team &amp; Salaries'!$M30,MIN('Team &amp; Salaries'!$N30,'Team &amp; Salaries'!$P30),IF(AU$6&gt;'Team &amp; Salaries'!$M30,IFERROR(MIN('Team &amp; Salaries'!$P30,#REF!+'Team &amp; Salaries'!$N30),MIN('Team &amp; Salaries'!$N30,'Team &amp; Salaries'!$P30)),0))))))</f>
        <v>0</v>
      </c>
      <c r="AV120" s="286">
        <f>IF('Team &amp; Salaries'!$O30="Never",IF(AV$6&gt;='Team &amp; Salaries'!$M30,MIN('Team &amp; Salaries'!$N30,'Team &amp; Salaries'!$P30),0),IF('Team &amp; Salaries'!$O30="Monthly",IF(AV$6='Team &amp; Salaries'!$M30,MIN('Team &amp; Salaries'!$N30,'Team &amp; Salaries'!$P30),IF(AV$6&gt;'Team &amp; Salaries'!$M30,MIN('Team &amp; Salaries'!$P30,AU120+'Team &amp; Salaries'!$N30),0)),IF('Team &amp; Salaries'!$O30="Quarterly",IF(AV$6='Team &amp; Salaries'!$M30,MIN('Team &amp; Salaries'!$N30,'Team &amp; Salaries'!$P30),IF(AV$6&gt;'Team &amp; Salaries'!$M30,IFERROR(MIN('Team &amp; Salaries'!$P30,IF(ISNUMBER(AQ120),AQ120,0)+'Team &amp; Salaries'!$N30),'Team &amp; Salaries'!$N30),0)),IF('Team &amp; Salaries'!$O30="Annually",IF(AV$6='Team &amp; Salaries'!$M30,MIN('Team &amp; Salaries'!$N30,'Team &amp; Salaries'!$P30),IF(AV$6&gt;'Team &amp; Salaries'!$M30,IFERROR(MIN('Team &amp; Salaries'!$P30,#REF!+'Team &amp; Salaries'!$N30),MIN('Team &amp; Salaries'!$N30,'Team &amp; Salaries'!$P30)),0))))))</f>
        <v>0</v>
      </c>
      <c r="AW120" s="286">
        <f>IF('Team &amp; Salaries'!$O30="Never",IF(AW$6&gt;='Team &amp; Salaries'!$M30,MIN('Team &amp; Salaries'!$N30,'Team &amp; Salaries'!$P30),0),IF('Team &amp; Salaries'!$O30="Monthly",IF(AW$6='Team &amp; Salaries'!$M30,MIN('Team &amp; Salaries'!$N30,'Team &amp; Salaries'!$P30),IF(AW$6&gt;'Team &amp; Salaries'!$M30,MIN('Team &amp; Salaries'!$P30,AV120+'Team &amp; Salaries'!$N30),0)),IF('Team &amp; Salaries'!$O30="Quarterly",IF(AW$6='Team &amp; Salaries'!$M30,MIN('Team &amp; Salaries'!$N30,'Team &amp; Salaries'!$P30),IF(AW$6&gt;'Team &amp; Salaries'!$M30,IFERROR(MIN('Team &amp; Salaries'!$P30,IF(ISNUMBER(AR120),AR120,0)+'Team &amp; Salaries'!$N30),'Team &amp; Salaries'!$N30),0)),IF('Team &amp; Salaries'!$O30="Annually",IF(AW$6='Team &amp; Salaries'!$M30,MIN('Team &amp; Salaries'!$N30,'Team &amp; Salaries'!$P30),IF(AW$6&gt;'Team &amp; Salaries'!$M30,IFERROR(MIN('Team &amp; Salaries'!$P30,#REF!+'Team &amp; Salaries'!$N30),MIN('Team &amp; Salaries'!$N30,'Team &amp; Salaries'!$P30)),0))))))</f>
        <v>0</v>
      </c>
      <c r="AX120" s="286">
        <f>IF('Team &amp; Salaries'!$O30="Never",IF(AX$6&gt;='Team &amp; Salaries'!$M30,MIN('Team &amp; Salaries'!$N30,'Team &amp; Salaries'!$P30),0),IF('Team &amp; Salaries'!$O30="Monthly",IF(AX$6='Team &amp; Salaries'!$M30,MIN('Team &amp; Salaries'!$N30,'Team &amp; Salaries'!$P30),IF(AX$6&gt;'Team &amp; Salaries'!$M30,MIN('Team &amp; Salaries'!$P30,AW120+'Team &amp; Salaries'!$N30),0)),IF('Team &amp; Salaries'!$O30="Quarterly",IF(AX$6='Team &amp; Salaries'!$M30,MIN('Team &amp; Salaries'!$N30,'Team &amp; Salaries'!$P30),IF(AX$6&gt;'Team &amp; Salaries'!$M30,IFERROR(MIN('Team &amp; Salaries'!$P30,IF(ISNUMBER(AS120),AS120,0)+'Team &amp; Salaries'!$N30),'Team &amp; Salaries'!$N30),0)),IF('Team &amp; Salaries'!$O30="Annually",IF(AX$6='Team &amp; Salaries'!$M30,MIN('Team &amp; Salaries'!$N30,'Team &amp; Salaries'!$P30),IF(AX$6&gt;'Team &amp; Salaries'!$M30,IFERROR(MIN('Team &amp; Salaries'!$P30,#REF!+'Team &amp; Salaries'!$N30),MIN('Team &amp; Salaries'!$N30,'Team &amp; Salaries'!$P30)),0))))))</f>
        <v>0</v>
      </c>
      <c r="AY120" s="286">
        <f>IF('Team &amp; Salaries'!$O30="Never",IF(AY$6&gt;='Team &amp; Salaries'!$M30,MIN('Team &amp; Salaries'!$N30,'Team &amp; Salaries'!$P30),0),IF('Team &amp; Salaries'!$O30="Monthly",IF(AY$6='Team &amp; Salaries'!$M30,MIN('Team &amp; Salaries'!$N30,'Team &amp; Salaries'!$P30),IF(AY$6&gt;'Team &amp; Salaries'!$M30,MIN('Team &amp; Salaries'!$P30,AX120+'Team &amp; Salaries'!$N30),0)),IF('Team &amp; Salaries'!$O30="Quarterly",IF(AY$6='Team &amp; Salaries'!$M30,MIN('Team &amp; Salaries'!$N30,'Team &amp; Salaries'!$P30),IF(AY$6&gt;'Team &amp; Salaries'!$M30,IFERROR(MIN('Team &amp; Salaries'!$P30,IF(ISNUMBER(AT120),AT120,0)+'Team &amp; Salaries'!$N30),'Team &amp; Salaries'!$N30),0)),IF('Team &amp; Salaries'!$O30="Annually",IF(AY$6='Team &amp; Salaries'!$M30,MIN('Team &amp; Salaries'!$N30,'Team &amp; Salaries'!$P30),IF(AY$6&gt;'Team &amp; Salaries'!$M30,IFERROR(MIN('Team &amp; Salaries'!$P30,#REF!+'Team &amp; Salaries'!$N30),MIN('Team &amp; Salaries'!$N30,'Team &amp; Salaries'!$P30)),0))))))</f>
        <v>0</v>
      </c>
      <c r="AZ120" s="286">
        <f>IF('Team &amp; Salaries'!$O30="Never",IF(AZ$6&gt;='Team &amp; Salaries'!$M30,MIN('Team &amp; Salaries'!$N30,'Team &amp; Salaries'!$P30),0),IF('Team &amp; Salaries'!$O30="Monthly",IF(AZ$6='Team &amp; Salaries'!$M30,MIN('Team &amp; Salaries'!$N30,'Team &amp; Salaries'!$P30),IF(AZ$6&gt;'Team &amp; Salaries'!$M30,MIN('Team &amp; Salaries'!$P30,AY120+'Team &amp; Salaries'!$N30),0)),IF('Team &amp; Salaries'!$O30="Quarterly",IF(AZ$6='Team &amp; Salaries'!$M30,MIN('Team &amp; Salaries'!$N30,'Team &amp; Salaries'!$P30),IF(AZ$6&gt;'Team &amp; Salaries'!$M30,IFERROR(MIN('Team &amp; Salaries'!$P30,IF(ISNUMBER(AU120),AU120,0)+'Team &amp; Salaries'!$N30),'Team &amp; Salaries'!$N30),0)),IF('Team &amp; Salaries'!$O30="Annually",IF(AZ$6='Team &amp; Salaries'!$M30,MIN('Team &amp; Salaries'!$N30,'Team &amp; Salaries'!$P30),IF(AZ$6&gt;'Team &amp; Salaries'!$M30,IFERROR(MIN('Team &amp; Salaries'!$P30,#REF!+'Team &amp; Salaries'!$N30),MIN('Team &amp; Salaries'!$N30,'Team &amp; Salaries'!$P30)),0))))))</f>
        <v>0</v>
      </c>
      <c r="BA120" s="286">
        <f>IF('Team &amp; Salaries'!$O30="Never",IF(BA$6&gt;='Team &amp; Salaries'!$M30,MIN('Team &amp; Salaries'!$N30,'Team &amp; Salaries'!$P30),0),IF('Team &amp; Salaries'!$O30="Monthly",IF(BA$6='Team &amp; Salaries'!$M30,MIN('Team &amp; Salaries'!$N30,'Team &amp; Salaries'!$P30),IF(BA$6&gt;'Team &amp; Salaries'!$M30,MIN('Team &amp; Salaries'!$P30,AZ120+'Team &amp; Salaries'!$N30),0)),IF('Team &amp; Salaries'!$O30="Quarterly",IF(BA$6='Team &amp; Salaries'!$M30,MIN('Team &amp; Salaries'!$N30,'Team &amp; Salaries'!$P30),IF(BA$6&gt;'Team &amp; Salaries'!$M30,IFERROR(MIN('Team &amp; Salaries'!$P30,IF(ISNUMBER(AV120),AV120,0)+'Team &amp; Salaries'!$N30),'Team &amp; Salaries'!$N30),0)),IF('Team &amp; Salaries'!$O30="Annually",IF(BA$6='Team &amp; Salaries'!$M30,MIN('Team &amp; Salaries'!$N30,'Team &amp; Salaries'!$P30),IF(BA$6&gt;'Team &amp; Salaries'!$M30,IFERROR(MIN('Team &amp; Salaries'!$P30,#REF!+'Team &amp; Salaries'!$N30),MIN('Team &amp; Salaries'!$N30,'Team &amp; Salaries'!$P30)),0))))))</f>
        <v>0</v>
      </c>
      <c r="BB120" s="286">
        <f>IF('Team &amp; Salaries'!$O30="Never",IF(BB$6&gt;='Team &amp; Salaries'!$M30,MIN('Team &amp; Salaries'!$N30,'Team &amp; Salaries'!$P30),0),IF('Team &amp; Salaries'!$O30="Monthly",IF(BB$6='Team &amp; Salaries'!$M30,MIN('Team &amp; Salaries'!$N30,'Team &amp; Salaries'!$P30),IF(BB$6&gt;'Team &amp; Salaries'!$M30,MIN('Team &amp; Salaries'!$P30,BA120+'Team &amp; Salaries'!$N30),0)),IF('Team &amp; Salaries'!$O30="Quarterly",IF(BB$6='Team &amp; Salaries'!$M30,MIN('Team &amp; Salaries'!$N30,'Team &amp; Salaries'!$P30),IF(BB$6&gt;'Team &amp; Salaries'!$M30,IFERROR(MIN('Team &amp; Salaries'!$P30,IF(ISNUMBER(AW120),AW120,0)+'Team &amp; Salaries'!$N30),'Team &amp; Salaries'!$N30),0)),IF('Team &amp; Salaries'!$O30="Annually",IF(BB$6='Team &amp; Salaries'!$M30,MIN('Team &amp; Salaries'!$N30,'Team &amp; Salaries'!$P30),IF(BB$6&gt;'Team &amp; Salaries'!$M30,IFERROR(MIN('Team &amp; Salaries'!$P30,#REF!+'Team &amp; Salaries'!$N30),MIN('Team &amp; Salaries'!$N30,'Team &amp; Salaries'!$P30)),0))))))</f>
        <v>0</v>
      </c>
      <c r="BC120" s="286">
        <f>IF('Team &amp; Salaries'!$O30="Never",IF(BC$6&gt;='Team &amp; Salaries'!$M30,MIN('Team &amp; Salaries'!$N30,'Team &amp; Salaries'!$P30),0),IF('Team &amp; Salaries'!$O30="Monthly",IF(BC$6='Team &amp; Salaries'!$M30,MIN('Team &amp; Salaries'!$N30,'Team &amp; Salaries'!$P30),IF(BC$6&gt;'Team &amp; Salaries'!$M30,MIN('Team &amp; Salaries'!$P30,BB120+'Team &amp; Salaries'!$N30),0)),IF('Team &amp; Salaries'!$O30="Quarterly",IF(BC$6='Team &amp; Salaries'!$M30,MIN('Team &amp; Salaries'!$N30,'Team &amp; Salaries'!$P30),IF(BC$6&gt;'Team &amp; Salaries'!$M30,IFERROR(MIN('Team &amp; Salaries'!$P30,IF(ISNUMBER(AX120),AX120,0)+'Team &amp; Salaries'!$N30),'Team &amp; Salaries'!$N30),0)),IF('Team &amp; Salaries'!$O30="Annually",IF(BC$6='Team &amp; Salaries'!$M30,MIN('Team &amp; Salaries'!$N30,'Team &amp; Salaries'!$P30),IF(BC$6&gt;'Team &amp; Salaries'!$M30,IFERROR(MIN('Team &amp; Salaries'!$P30,#REF!+'Team &amp; Salaries'!$N30),MIN('Team &amp; Salaries'!$N30,'Team &amp; Salaries'!$P30)),0))))))</f>
        <v>0</v>
      </c>
      <c r="BD120" s="286">
        <f>IF('Team &amp; Salaries'!$O30="Never",IF(BD$6&gt;='Team &amp; Salaries'!$M30,MIN('Team &amp; Salaries'!$N30,'Team &amp; Salaries'!$P30),0),IF('Team &amp; Salaries'!$O30="Monthly",IF(BD$6='Team &amp; Salaries'!$M30,MIN('Team &amp; Salaries'!$N30,'Team &amp; Salaries'!$P30),IF(BD$6&gt;'Team &amp; Salaries'!$M30,MIN('Team &amp; Salaries'!$P30,BC120+'Team &amp; Salaries'!$N30),0)),IF('Team &amp; Salaries'!$O30="Quarterly",IF(BD$6='Team &amp; Salaries'!$M30,MIN('Team &amp; Salaries'!$N30,'Team &amp; Salaries'!$P30),IF(BD$6&gt;'Team &amp; Salaries'!$M30,IFERROR(MIN('Team &amp; Salaries'!$P30,IF(ISNUMBER(AY120),AY120,0)+'Team &amp; Salaries'!$N30),'Team &amp; Salaries'!$N30),0)),IF('Team &amp; Salaries'!$O30="Annually",IF(BD$6='Team &amp; Salaries'!$M30,MIN('Team &amp; Salaries'!$N30,'Team &amp; Salaries'!$P30),IF(BD$6&gt;'Team &amp; Salaries'!$M30,IFERROR(MIN('Team &amp; Salaries'!$P30,#REF!+'Team &amp; Salaries'!$N30),MIN('Team &amp; Salaries'!$N30,'Team &amp; Salaries'!$P30)),0))))))</f>
        <v>0</v>
      </c>
      <c r="BE120" s="286">
        <f>IF('Team &amp; Salaries'!$O30="Never",IF(BE$6&gt;='Team &amp; Salaries'!$M30,MIN('Team &amp; Salaries'!$N30,'Team &amp; Salaries'!$P30),0),IF('Team &amp; Salaries'!$O30="Monthly",IF(BE$6='Team &amp; Salaries'!$M30,MIN('Team &amp; Salaries'!$N30,'Team &amp; Salaries'!$P30),IF(BE$6&gt;'Team &amp; Salaries'!$M30,MIN('Team &amp; Salaries'!$P30,BD120+'Team &amp; Salaries'!$N30),0)),IF('Team &amp; Salaries'!$O30="Quarterly",IF(BE$6='Team &amp; Salaries'!$M30,MIN('Team &amp; Salaries'!$N30,'Team &amp; Salaries'!$P30),IF(BE$6&gt;'Team &amp; Salaries'!$M30,IFERROR(MIN('Team &amp; Salaries'!$P30,IF(ISNUMBER(AZ120),AZ120,0)+'Team &amp; Salaries'!$N30),'Team &amp; Salaries'!$N30),0)),IF('Team &amp; Salaries'!$O30="Annually",IF(BE$6='Team &amp; Salaries'!$M30,MIN('Team &amp; Salaries'!$N30,'Team &amp; Salaries'!$P30),IF(BE$6&gt;'Team &amp; Salaries'!$M30,IFERROR(MIN('Team &amp; Salaries'!$P30,#REF!+'Team &amp; Salaries'!$N30),MIN('Team &amp; Salaries'!$N30,'Team &amp; Salaries'!$P30)),0))))))</f>
        <v>0</v>
      </c>
      <c r="BF120" s="286">
        <f>IF('Team &amp; Salaries'!$O30="Never",IF(BF$6&gt;='Team &amp; Salaries'!$M30,MIN('Team &amp; Salaries'!$N30,'Team &amp; Salaries'!$P30),0),IF('Team &amp; Salaries'!$O30="Monthly",IF(BF$6='Team &amp; Salaries'!$M30,MIN('Team &amp; Salaries'!$N30,'Team &amp; Salaries'!$P30),IF(BF$6&gt;'Team &amp; Salaries'!$M30,MIN('Team &amp; Salaries'!$P30,BE120+'Team &amp; Salaries'!$N30),0)),IF('Team &amp; Salaries'!$O30="Quarterly",IF(BF$6='Team &amp; Salaries'!$M30,MIN('Team &amp; Salaries'!$N30,'Team &amp; Salaries'!$P30),IF(BF$6&gt;'Team &amp; Salaries'!$M30,IFERROR(MIN('Team &amp; Salaries'!$P30,IF(ISNUMBER(BA120),BA120,0)+'Team &amp; Salaries'!$N30),'Team &amp; Salaries'!$N30),0)),IF('Team &amp; Salaries'!$O30="Annually",IF(BF$6='Team &amp; Salaries'!$M30,MIN('Team &amp; Salaries'!$N30,'Team &amp; Salaries'!$P30),IF(BF$6&gt;'Team &amp; Salaries'!$M30,IFERROR(MIN('Team &amp; Salaries'!$P30,#REF!+'Team &amp; Salaries'!$N30),MIN('Team &amp; Salaries'!$N30,'Team &amp; Salaries'!$P30)),0))))))</f>
        <v>0</v>
      </c>
      <c r="BG120" s="286">
        <f>IF('Team &amp; Salaries'!$O30="Never",IF(BG$6&gt;='Team &amp; Salaries'!$M30,MIN('Team &amp; Salaries'!$N30,'Team &amp; Salaries'!$P30),0),IF('Team &amp; Salaries'!$O30="Monthly",IF(BG$6='Team &amp; Salaries'!$M30,MIN('Team &amp; Salaries'!$N30,'Team &amp; Salaries'!$P30),IF(BG$6&gt;'Team &amp; Salaries'!$M30,MIN('Team &amp; Salaries'!$P30,BF120+'Team &amp; Salaries'!$N30),0)),IF('Team &amp; Salaries'!$O30="Quarterly",IF(BG$6='Team &amp; Salaries'!$M30,MIN('Team &amp; Salaries'!$N30,'Team &amp; Salaries'!$P30),IF(BG$6&gt;'Team &amp; Salaries'!$M30,IFERROR(MIN('Team &amp; Salaries'!$P30,IF(ISNUMBER(BB120),BB120,0)+'Team &amp; Salaries'!$N30),'Team &amp; Salaries'!$N30),0)),IF('Team &amp; Salaries'!$O30="Annually",IF(BG$6='Team &amp; Salaries'!$M30,MIN('Team &amp; Salaries'!$N30,'Team &amp; Salaries'!$P30),IF(BG$6&gt;'Team &amp; Salaries'!$M30,IFERROR(MIN('Team &amp; Salaries'!$P30,#REF!+'Team &amp; Salaries'!$N30),MIN('Team &amp; Salaries'!$N30,'Team &amp; Salaries'!$P30)),0))))))</f>
        <v>0</v>
      </c>
      <c r="BH120" s="286">
        <f>IF('Team &amp; Salaries'!$O30="Never",IF(BH$6&gt;='Team &amp; Salaries'!$M30,MIN('Team &amp; Salaries'!$N30,'Team &amp; Salaries'!$P30),0),IF('Team &amp; Salaries'!$O30="Monthly",IF(BH$6='Team &amp; Salaries'!$M30,MIN('Team &amp; Salaries'!$N30,'Team &amp; Salaries'!$P30),IF(BH$6&gt;'Team &amp; Salaries'!$M30,MIN('Team &amp; Salaries'!$P30,BG120+'Team &amp; Salaries'!$N30),0)),IF('Team &amp; Salaries'!$O30="Quarterly",IF(BH$6='Team &amp; Salaries'!$M30,MIN('Team &amp; Salaries'!$N30,'Team &amp; Salaries'!$P30),IF(BH$6&gt;'Team &amp; Salaries'!$M30,IFERROR(MIN('Team &amp; Salaries'!$P30,IF(ISNUMBER(BC120),BC120,0)+'Team &amp; Salaries'!$N30),'Team &amp; Salaries'!$N30),0)),IF('Team &amp; Salaries'!$O30="Annually",IF(BH$6='Team &amp; Salaries'!$M30,MIN('Team &amp; Salaries'!$N30,'Team &amp; Salaries'!$P30),IF(BH$6&gt;'Team &amp; Salaries'!$M30,IFERROR(MIN('Team &amp; Salaries'!$P30,#REF!+'Team &amp; Salaries'!$N30),MIN('Team &amp; Salaries'!$N30,'Team &amp; Salaries'!$P30)),0))))))</f>
        <v>0</v>
      </c>
      <c r="BI120" s="286">
        <f>IF('Team &amp; Salaries'!$O30="Never",IF(BI$6&gt;='Team &amp; Salaries'!$M30,MIN('Team &amp; Salaries'!$N30,'Team &amp; Salaries'!$P30),0),IF('Team &amp; Salaries'!$O30="Monthly",IF(BI$6='Team &amp; Salaries'!$M30,MIN('Team &amp; Salaries'!$N30,'Team &amp; Salaries'!$P30),IF(BI$6&gt;'Team &amp; Salaries'!$M30,MIN('Team &amp; Salaries'!$P30,BH120+'Team &amp; Salaries'!$N30),0)),IF('Team &amp; Salaries'!$O30="Quarterly",IF(BI$6='Team &amp; Salaries'!$M30,MIN('Team &amp; Salaries'!$N30,'Team &amp; Salaries'!$P30),IF(BI$6&gt;'Team &amp; Salaries'!$M30,IFERROR(MIN('Team &amp; Salaries'!$P30,IF(ISNUMBER(BD120),BD120,0)+'Team &amp; Salaries'!$N30),'Team &amp; Salaries'!$N30),0)),IF('Team &amp; Salaries'!$O30="Annually",IF(BI$6='Team &amp; Salaries'!$M30,MIN('Team &amp; Salaries'!$N30,'Team &amp; Salaries'!$P30),IF(BI$6&gt;'Team &amp; Salaries'!$M30,IFERROR(MIN('Team &amp; Salaries'!$P30,#REF!+'Team &amp; Salaries'!$N30),MIN('Team &amp; Salaries'!$N30,'Team &amp; Salaries'!$P30)),0))))))</f>
        <v>0</v>
      </c>
      <c r="BJ120" s="286">
        <f>IF('Team &amp; Salaries'!$O30="Never",IF(BJ$6&gt;='Team &amp; Salaries'!$M30,MIN('Team &amp; Salaries'!$N30,'Team &amp; Salaries'!$P30),0),IF('Team &amp; Salaries'!$O30="Monthly",IF(BJ$6='Team &amp; Salaries'!$M30,MIN('Team &amp; Salaries'!$N30,'Team &amp; Salaries'!$P30),IF(BJ$6&gt;'Team &amp; Salaries'!$M30,MIN('Team &amp; Salaries'!$P30,BI120+'Team &amp; Salaries'!$N30),0)),IF('Team &amp; Salaries'!$O30="Quarterly",IF(BJ$6='Team &amp; Salaries'!$M30,MIN('Team &amp; Salaries'!$N30,'Team &amp; Salaries'!$P30),IF(BJ$6&gt;'Team &amp; Salaries'!$M30,IFERROR(MIN('Team &amp; Salaries'!$P30,IF(ISNUMBER(BE120),BE120,0)+'Team &amp; Salaries'!$N30),'Team &amp; Salaries'!$N30),0)),IF('Team &amp; Salaries'!$O30="Annually",IF(BJ$6='Team &amp; Salaries'!$M30,MIN('Team &amp; Salaries'!$N30,'Team &amp; Salaries'!$P30),IF(BJ$6&gt;'Team &amp; Salaries'!$M30,IFERROR(MIN('Team &amp; Salaries'!$P30,#REF!+'Team &amp; Salaries'!$N30),MIN('Team &amp; Salaries'!$N30,'Team &amp; Salaries'!$P30)),0))))))</f>
        <v>0</v>
      </c>
      <c r="BK120" s="286">
        <f>IF('Team &amp; Salaries'!$O30="Never",IF(BK$6&gt;='Team &amp; Salaries'!$M30,MIN('Team &amp; Salaries'!$N30,'Team &amp; Salaries'!$P30),0),IF('Team &amp; Salaries'!$O30="Monthly",IF(BK$6='Team &amp; Salaries'!$M30,MIN('Team &amp; Salaries'!$N30,'Team &amp; Salaries'!$P30),IF(BK$6&gt;'Team &amp; Salaries'!$M30,MIN('Team &amp; Salaries'!$P30,BJ120+'Team &amp; Salaries'!$N30),0)),IF('Team &amp; Salaries'!$O30="Quarterly",IF(BK$6='Team &amp; Salaries'!$M30,MIN('Team &amp; Salaries'!$N30,'Team &amp; Salaries'!$P30),IF(BK$6&gt;'Team &amp; Salaries'!$M30,IFERROR(MIN('Team &amp; Salaries'!$P30,IF(ISNUMBER(BF120),BF120,0)+'Team &amp; Salaries'!$N30),'Team &amp; Salaries'!$N30),0)),IF('Team &amp; Salaries'!$O30="Annually",IF(BK$6='Team &amp; Salaries'!$M30,MIN('Team &amp; Salaries'!$N30,'Team &amp; Salaries'!$P30),IF(BK$6&gt;'Team &amp; Salaries'!$M30,IFERROR(MIN('Team &amp; Salaries'!$P30,#REF!+'Team &amp; Salaries'!$N30),MIN('Team &amp; Salaries'!$N30,'Team &amp; Salaries'!$P30)),0))))))</f>
        <v>0</v>
      </c>
      <c r="BL120" s="286">
        <f>IF('Team &amp; Salaries'!$O30="Never",IF(BL$6&gt;='Team &amp; Salaries'!$M30,MIN('Team &amp; Salaries'!$N30,'Team &amp; Salaries'!$P30),0),IF('Team &amp; Salaries'!$O30="Monthly",IF(BL$6='Team &amp; Salaries'!$M30,MIN('Team &amp; Salaries'!$N30,'Team &amp; Salaries'!$P30),IF(BL$6&gt;'Team &amp; Salaries'!$M30,MIN('Team &amp; Salaries'!$P30,BK120+'Team &amp; Salaries'!$N30),0)),IF('Team &amp; Salaries'!$O30="Quarterly",IF(BL$6='Team &amp; Salaries'!$M30,MIN('Team &amp; Salaries'!$N30,'Team &amp; Salaries'!$P30),IF(BL$6&gt;'Team &amp; Salaries'!$M30,IFERROR(MIN('Team &amp; Salaries'!$P30,IF(ISNUMBER(BG120),BG120,0)+'Team &amp; Salaries'!$N30),'Team &amp; Salaries'!$N30),0)),IF('Team &amp; Salaries'!$O30="Annually",IF(BL$6='Team &amp; Salaries'!$M30,MIN('Team &amp; Salaries'!$N30,'Team &amp; Salaries'!$P30),IF(BL$6&gt;'Team &amp; Salaries'!$M30,IFERROR(MIN('Team &amp; Salaries'!$P30,#REF!+'Team &amp; Salaries'!$N30),MIN('Team &amp; Salaries'!$N30,'Team &amp; Salaries'!$P30)),0))))))</f>
        <v>0</v>
      </c>
      <c r="BM120" s="286">
        <f>IF('Team &amp; Salaries'!$O30="Never",IF(BM$6&gt;='Team &amp; Salaries'!$M30,MIN('Team &amp; Salaries'!$N30,'Team &amp; Salaries'!$P30),0),IF('Team &amp; Salaries'!$O30="Monthly",IF(BM$6='Team &amp; Salaries'!$M30,MIN('Team &amp; Salaries'!$N30,'Team &amp; Salaries'!$P30),IF(BM$6&gt;'Team &amp; Salaries'!$M30,MIN('Team &amp; Salaries'!$P30,BL120+'Team &amp; Salaries'!$N30),0)),IF('Team &amp; Salaries'!$O30="Quarterly",IF(BM$6='Team &amp; Salaries'!$M30,MIN('Team &amp; Salaries'!$N30,'Team &amp; Salaries'!$P30),IF(BM$6&gt;'Team &amp; Salaries'!$M30,IFERROR(MIN('Team &amp; Salaries'!$P30,IF(ISNUMBER(BH120),BH120,0)+'Team &amp; Salaries'!$N30),'Team &amp; Salaries'!$N30),0)),IF('Team &amp; Salaries'!$O30="Annually",IF(BM$6='Team &amp; Salaries'!$M30,MIN('Team &amp; Salaries'!$N30,'Team &amp; Salaries'!$P30),IF(BM$6&gt;'Team &amp; Salaries'!$M30,IFERROR(MIN('Team &amp; Salaries'!$P30,#REF!+'Team &amp; Salaries'!$N30),MIN('Team &amp; Salaries'!$N30,'Team &amp; Salaries'!$P30)),0))))))</f>
        <v>0</v>
      </c>
      <c r="BN120" s="286">
        <f>IF('Team &amp; Salaries'!$O30="Never",IF(BN$6&gt;='Team &amp; Salaries'!$M30,MIN('Team &amp; Salaries'!$N30,'Team &amp; Salaries'!$P30),0),IF('Team &amp; Salaries'!$O30="Monthly",IF(BN$6='Team &amp; Salaries'!$M30,MIN('Team &amp; Salaries'!$N30,'Team &amp; Salaries'!$P30),IF(BN$6&gt;'Team &amp; Salaries'!$M30,MIN('Team &amp; Salaries'!$P30,BM120+'Team &amp; Salaries'!$N30),0)),IF('Team &amp; Salaries'!$O30="Quarterly",IF(BN$6='Team &amp; Salaries'!$M30,MIN('Team &amp; Salaries'!$N30,'Team &amp; Salaries'!$P30),IF(BN$6&gt;'Team &amp; Salaries'!$M30,IFERROR(MIN('Team &amp; Salaries'!$P30,IF(ISNUMBER(BI120),BI120,0)+'Team &amp; Salaries'!$N30),'Team &amp; Salaries'!$N30),0)),IF('Team &amp; Salaries'!$O30="Annually",IF(BN$6='Team &amp; Salaries'!$M30,MIN('Team &amp; Salaries'!$N30,'Team &amp; Salaries'!$P30),IF(BN$6&gt;'Team &amp; Salaries'!$M30,IFERROR(MIN('Team &amp; Salaries'!$P30,#REF!+'Team &amp; Salaries'!$N30),MIN('Team &amp; Salaries'!$N30,'Team &amp; Salaries'!$P30)),0))))))</f>
        <v>0</v>
      </c>
      <c r="BO120" s="286">
        <f>IF('Team &amp; Salaries'!$O30="Never",IF(BO$6&gt;='Team &amp; Salaries'!$M30,MIN('Team &amp; Salaries'!$N30,'Team &amp; Salaries'!$P30),0),IF('Team &amp; Salaries'!$O30="Monthly",IF(BO$6='Team &amp; Salaries'!$M30,MIN('Team &amp; Salaries'!$N30,'Team &amp; Salaries'!$P30),IF(BO$6&gt;'Team &amp; Salaries'!$M30,MIN('Team &amp; Salaries'!$P30,BN120+'Team &amp; Salaries'!$N30),0)),IF('Team &amp; Salaries'!$O30="Quarterly",IF(BO$6='Team &amp; Salaries'!$M30,MIN('Team &amp; Salaries'!$N30,'Team &amp; Salaries'!$P30),IF(BO$6&gt;'Team &amp; Salaries'!$M30,IFERROR(MIN('Team &amp; Salaries'!$P30,IF(ISNUMBER(BJ120),BJ120,0)+'Team &amp; Salaries'!$N30),'Team &amp; Salaries'!$N30),0)),IF('Team &amp; Salaries'!$O30="Annually",IF(BO$6='Team &amp; Salaries'!$M30,MIN('Team &amp; Salaries'!$N30,'Team &amp; Salaries'!$P30),IF(BO$6&gt;'Team &amp; Salaries'!$M30,IFERROR(MIN('Team &amp; Salaries'!$P30,#REF!+'Team &amp; Salaries'!$N30),MIN('Team &amp; Salaries'!$N30,'Team &amp; Salaries'!$P30)),0))))))</f>
        <v>0</v>
      </c>
      <c r="BP120" s="286">
        <f>IF('Team &amp; Salaries'!$O30="Never",IF(BP$6&gt;='Team &amp; Salaries'!$M30,MIN('Team &amp; Salaries'!$N30,'Team &amp; Salaries'!$P30),0),IF('Team &amp; Salaries'!$O30="Monthly",IF(BP$6='Team &amp; Salaries'!$M30,MIN('Team &amp; Salaries'!$N30,'Team &amp; Salaries'!$P30),IF(BP$6&gt;'Team &amp; Salaries'!$M30,MIN('Team &amp; Salaries'!$P30,BO120+'Team &amp; Salaries'!$N30),0)),IF('Team &amp; Salaries'!$O30="Quarterly",IF(BP$6='Team &amp; Salaries'!$M30,MIN('Team &amp; Salaries'!$N30,'Team &amp; Salaries'!$P30),IF(BP$6&gt;'Team &amp; Salaries'!$M30,IFERROR(MIN('Team &amp; Salaries'!$P30,IF(ISNUMBER(BK120),BK120,0)+'Team &amp; Salaries'!$N30),'Team &amp; Salaries'!$N30),0)),IF('Team &amp; Salaries'!$O30="Annually",IF(BP$6='Team &amp; Salaries'!$M30,MIN('Team &amp; Salaries'!$N30,'Team &amp; Salaries'!$P30),IF(BP$6&gt;'Team &amp; Salaries'!$M30,IFERROR(MIN('Team &amp; Salaries'!$P30,#REF!+'Team &amp; Salaries'!$N30),MIN('Team &amp; Salaries'!$N30,'Team &amp; Salaries'!$P30)),0))))))</f>
        <v>0</v>
      </c>
      <c r="BQ120" s="286">
        <f>IF('Team &amp; Salaries'!$O30="Never",IF(BQ$6&gt;='Team &amp; Salaries'!$M30,MIN('Team &amp; Salaries'!$N30,'Team &amp; Salaries'!$P30),0),IF('Team &amp; Salaries'!$O30="Monthly",IF(BQ$6='Team &amp; Salaries'!$M30,MIN('Team &amp; Salaries'!$N30,'Team &amp; Salaries'!$P30),IF(BQ$6&gt;'Team &amp; Salaries'!$M30,MIN('Team &amp; Salaries'!$P30,BP120+'Team &amp; Salaries'!$N30),0)),IF('Team &amp; Salaries'!$O30="Quarterly",IF(BQ$6='Team &amp; Salaries'!$M30,MIN('Team &amp; Salaries'!$N30,'Team &amp; Salaries'!$P30),IF(BQ$6&gt;'Team &amp; Salaries'!$M30,IFERROR(MIN('Team &amp; Salaries'!$P30,IF(ISNUMBER(BL120),BL120,0)+'Team &amp; Salaries'!$N30),'Team &amp; Salaries'!$N30),0)),IF('Team &amp; Salaries'!$O30="Annually",IF(BQ$6='Team &amp; Salaries'!$M30,MIN('Team &amp; Salaries'!$N30,'Team &amp; Salaries'!$P30),IF(BQ$6&gt;'Team &amp; Salaries'!$M30,IFERROR(MIN('Team &amp; Salaries'!$P30,#REF!+'Team &amp; Salaries'!$N30),MIN('Team &amp; Salaries'!$N30,'Team &amp; Salaries'!$P30)),0))))))</f>
        <v>0</v>
      </c>
      <c r="BR120" s="286">
        <f>IF('Team &amp; Salaries'!$O30="Never",IF(BR$6&gt;='Team &amp; Salaries'!$M30,MIN('Team &amp; Salaries'!$N30,'Team &amp; Salaries'!$P30),0),IF('Team &amp; Salaries'!$O30="Monthly",IF(BR$6='Team &amp; Salaries'!$M30,MIN('Team &amp; Salaries'!$N30,'Team &amp; Salaries'!$P30),IF(BR$6&gt;'Team &amp; Salaries'!$M30,MIN('Team &amp; Salaries'!$P30,BQ120+'Team &amp; Salaries'!$N30),0)),IF('Team &amp; Salaries'!$O30="Quarterly",IF(BR$6='Team &amp; Salaries'!$M30,MIN('Team &amp; Salaries'!$N30,'Team &amp; Salaries'!$P30),IF(BR$6&gt;'Team &amp; Salaries'!$M30,IFERROR(MIN('Team &amp; Salaries'!$P30,IF(ISNUMBER(BM120),BM120,0)+'Team &amp; Salaries'!$N30),'Team &amp; Salaries'!$N30),0)),IF('Team &amp; Salaries'!$O30="Annually",IF(BR$6='Team &amp; Salaries'!$M30,MIN('Team &amp; Salaries'!$N30,'Team &amp; Salaries'!$P30),IF(BR$6&gt;'Team &amp; Salaries'!$M30,IFERROR(MIN('Team &amp; Salaries'!$P30,#REF!+'Team &amp; Salaries'!$N30),MIN('Team &amp; Salaries'!$N30,'Team &amp; Salaries'!$P30)),0))))))</f>
        <v>0</v>
      </c>
      <c r="BS120" s="286">
        <f>IF('Team &amp; Salaries'!$O30="Never",IF(BS$6&gt;='Team &amp; Salaries'!$M30,MIN('Team &amp; Salaries'!$N30,'Team &amp; Salaries'!$P30),0),IF('Team &amp; Salaries'!$O30="Monthly",IF(BS$6='Team &amp; Salaries'!$M30,MIN('Team &amp; Salaries'!$N30,'Team &amp; Salaries'!$P30),IF(BS$6&gt;'Team &amp; Salaries'!$M30,MIN('Team &amp; Salaries'!$P30,BR120+'Team &amp; Salaries'!$N30),0)),IF('Team &amp; Salaries'!$O30="Quarterly",IF(BS$6='Team &amp; Salaries'!$M30,MIN('Team &amp; Salaries'!$N30,'Team &amp; Salaries'!$P30),IF(BS$6&gt;'Team &amp; Salaries'!$M30,IFERROR(MIN('Team &amp; Salaries'!$P30,IF(ISNUMBER(BN120),BN120,0)+'Team &amp; Salaries'!$N30),'Team &amp; Salaries'!$N30),0)),IF('Team &amp; Salaries'!$O30="Annually",IF(BS$6='Team &amp; Salaries'!$M30,MIN('Team &amp; Salaries'!$N30,'Team &amp; Salaries'!$P30),IF(BS$6&gt;'Team &amp; Salaries'!$M30,IFERROR(MIN('Team &amp; Salaries'!$P30,#REF!+'Team &amp; Salaries'!$N30),MIN('Team &amp; Salaries'!$N30,'Team &amp; Salaries'!$P30)),0))))))</f>
        <v>0</v>
      </c>
      <c r="BT120" s="286">
        <f>IF('Team &amp; Salaries'!$O30="Never",IF(BT$6&gt;='Team &amp; Salaries'!$M30,MIN('Team &amp; Salaries'!$N30,'Team &amp; Salaries'!$P30),0),IF('Team &amp; Salaries'!$O30="Monthly",IF(BT$6='Team &amp; Salaries'!$M30,MIN('Team &amp; Salaries'!$N30,'Team &amp; Salaries'!$P30),IF(BT$6&gt;'Team &amp; Salaries'!$M30,MIN('Team &amp; Salaries'!$P30,BS120+'Team &amp; Salaries'!$N30),0)),IF('Team &amp; Salaries'!$O30="Quarterly",IF(BT$6='Team &amp; Salaries'!$M30,MIN('Team &amp; Salaries'!$N30,'Team &amp; Salaries'!$P30),IF(BT$6&gt;'Team &amp; Salaries'!$M30,IFERROR(MIN('Team &amp; Salaries'!$P30,IF(ISNUMBER(BO120),BO120,0)+'Team &amp; Salaries'!$N30),'Team &amp; Salaries'!$N30),0)),IF('Team &amp; Salaries'!$O30="Annually",IF(BT$6='Team &amp; Salaries'!$M30,MIN('Team &amp; Salaries'!$N30,'Team &amp; Salaries'!$P30),IF(BT$6&gt;'Team &amp; Salaries'!$M30,IFERROR(MIN('Team &amp; Salaries'!$P30,#REF!+'Team &amp; Salaries'!$N30),MIN('Team &amp; Salaries'!$N30,'Team &amp; Salaries'!$P30)),0))))))</f>
        <v>0</v>
      </c>
      <c r="BU120" s="286">
        <f>IF('Team &amp; Salaries'!$O30="Never",IF(BU$6&gt;='Team &amp; Salaries'!$M30,MIN('Team &amp; Salaries'!$N30,'Team &amp; Salaries'!$P30),0),IF('Team &amp; Salaries'!$O30="Monthly",IF(BU$6='Team &amp; Salaries'!$M30,MIN('Team &amp; Salaries'!$N30,'Team &amp; Salaries'!$P30),IF(BU$6&gt;'Team &amp; Salaries'!$M30,MIN('Team &amp; Salaries'!$P30,BT120+'Team &amp; Salaries'!$N30),0)),IF('Team &amp; Salaries'!$O30="Quarterly",IF(BU$6='Team &amp; Salaries'!$M30,MIN('Team &amp; Salaries'!$N30,'Team &amp; Salaries'!$P30),IF(BU$6&gt;'Team &amp; Salaries'!$M30,IFERROR(MIN('Team &amp; Salaries'!$P30,IF(ISNUMBER(BP120),BP120,0)+'Team &amp; Salaries'!$N30),'Team &amp; Salaries'!$N30),0)),IF('Team &amp; Salaries'!$O30="Annually",IF(BU$6='Team &amp; Salaries'!$M30,MIN('Team &amp; Salaries'!$N30,'Team &amp; Salaries'!$P30),IF(BU$6&gt;'Team &amp; Salaries'!$M30,IFERROR(MIN('Team &amp; Salaries'!$P30,#REF!+'Team &amp; Salaries'!$N30),MIN('Team &amp; Salaries'!$N30,'Team &amp; Salaries'!$P30)),0))))))</f>
        <v>0</v>
      </c>
      <c r="BV120" s="286">
        <f>IF('Team &amp; Salaries'!$O30="Never",IF(BV$6&gt;='Team &amp; Salaries'!$M30,MIN('Team &amp; Salaries'!$N30,'Team &amp; Salaries'!$P30),0),IF('Team &amp; Salaries'!$O30="Monthly",IF(BV$6='Team &amp; Salaries'!$M30,MIN('Team &amp; Salaries'!$N30,'Team &amp; Salaries'!$P30),IF(BV$6&gt;'Team &amp; Salaries'!$M30,MIN('Team &amp; Salaries'!$P30,BU120+'Team &amp; Salaries'!$N30),0)),IF('Team &amp; Salaries'!$O30="Quarterly",IF(BV$6='Team &amp; Salaries'!$M30,MIN('Team &amp; Salaries'!$N30,'Team &amp; Salaries'!$P30),IF(BV$6&gt;'Team &amp; Salaries'!$M30,IFERROR(MIN('Team &amp; Salaries'!$P30,IF(ISNUMBER(BQ120),BQ120,0)+'Team &amp; Salaries'!$N30),'Team &amp; Salaries'!$N30),0)),IF('Team &amp; Salaries'!$O30="Annually",IF(BV$6='Team &amp; Salaries'!$M30,MIN('Team &amp; Salaries'!$N30,'Team &amp; Salaries'!$P30),IF(BV$6&gt;'Team &amp; Salaries'!$M30,IFERROR(MIN('Team &amp; Salaries'!$P30,#REF!+'Team &amp; Salaries'!$N30),MIN('Team &amp; Salaries'!$N30,'Team &amp; Salaries'!$P30)),0))))))</f>
        <v>0</v>
      </c>
      <c r="BW120" s="286">
        <f>IF('Team &amp; Salaries'!$O30="Never",IF(BW$6&gt;='Team &amp; Salaries'!$M30,MIN('Team &amp; Salaries'!$N30,'Team &amp; Salaries'!$P30),0),IF('Team &amp; Salaries'!$O30="Monthly",IF(BW$6='Team &amp; Salaries'!$M30,MIN('Team &amp; Salaries'!$N30,'Team &amp; Salaries'!$P30),IF(BW$6&gt;'Team &amp; Salaries'!$M30,MIN('Team &amp; Salaries'!$P30,BV120+'Team &amp; Salaries'!$N30),0)),IF('Team &amp; Salaries'!$O30="Quarterly",IF(BW$6='Team &amp; Salaries'!$M30,MIN('Team &amp; Salaries'!$N30,'Team &amp; Salaries'!$P30),IF(BW$6&gt;'Team &amp; Salaries'!$M30,IFERROR(MIN('Team &amp; Salaries'!$P30,IF(ISNUMBER(BR120),BR120,0)+'Team &amp; Salaries'!$N30),'Team &amp; Salaries'!$N30),0)),IF('Team &amp; Salaries'!$O30="Annually",IF(BW$6='Team &amp; Salaries'!$M30,MIN('Team &amp; Salaries'!$N30,'Team &amp; Salaries'!$P30),IF(BW$6&gt;'Team &amp; Salaries'!$M30,IFERROR(MIN('Team &amp; Salaries'!$P30,#REF!+'Team &amp; Salaries'!$N30),MIN('Team &amp; Salaries'!$N30,'Team &amp; Salaries'!$P30)),0))))))</f>
        <v>0</v>
      </c>
      <c r="BX120" s="286">
        <f>IF('Team &amp; Salaries'!$O30="Never",IF(BX$6&gt;='Team &amp; Salaries'!$M30,MIN('Team &amp; Salaries'!$N30,'Team &amp; Salaries'!$P30),0),IF('Team &amp; Salaries'!$O30="Monthly",IF(BX$6='Team &amp; Salaries'!$M30,MIN('Team &amp; Salaries'!$N30,'Team &amp; Salaries'!$P30),IF(BX$6&gt;'Team &amp; Salaries'!$M30,MIN('Team &amp; Salaries'!$P30,BW120+'Team &amp; Salaries'!$N30),0)),IF('Team &amp; Salaries'!$O30="Quarterly",IF(BX$6='Team &amp; Salaries'!$M30,MIN('Team &amp; Salaries'!$N30,'Team &amp; Salaries'!$P30),IF(BX$6&gt;'Team &amp; Salaries'!$M30,IFERROR(MIN('Team &amp; Salaries'!$P30,IF(ISNUMBER(BS120),BS120,0)+'Team &amp; Salaries'!$N30),'Team &amp; Salaries'!$N30),0)),IF('Team &amp; Salaries'!$O30="Annually",IF(BX$6='Team &amp; Salaries'!$M30,MIN('Team &amp; Salaries'!$N30,'Team &amp; Salaries'!$P30),IF(BX$6&gt;'Team &amp; Salaries'!$M30,IFERROR(MIN('Team &amp; Salaries'!$P30,#REF!+'Team &amp; Salaries'!$N30),MIN('Team &amp; Salaries'!$N30,'Team &amp; Salaries'!$P30)),0))))))</f>
        <v>0</v>
      </c>
      <c r="BY120" s="286">
        <f>IF('Team &amp; Salaries'!$O30="Never",IF(BY$6&gt;='Team &amp; Salaries'!$M30,MIN('Team &amp; Salaries'!$N30,'Team &amp; Salaries'!$P30),0),IF('Team &amp; Salaries'!$O30="Monthly",IF(BY$6='Team &amp; Salaries'!$M30,MIN('Team &amp; Salaries'!$N30,'Team &amp; Salaries'!$P30),IF(BY$6&gt;'Team &amp; Salaries'!$M30,MIN('Team &amp; Salaries'!$P30,BX120+'Team &amp; Salaries'!$N30),0)),IF('Team &amp; Salaries'!$O30="Quarterly",IF(BY$6='Team &amp; Salaries'!$M30,MIN('Team &amp; Salaries'!$N30,'Team &amp; Salaries'!$P30),IF(BY$6&gt;'Team &amp; Salaries'!$M30,IFERROR(MIN('Team &amp; Salaries'!$P30,IF(ISNUMBER(BT120),BT120,0)+'Team &amp; Salaries'!$N30),'Team &amp; Salaries'!$N30),0)),IF('Team &amp; Salaries'!$O30="Annually",IF(BY$6='Team &amp; Salaries'!$M30,MIN('Team &amp; Salaries'!$N30,'Team &amp; Salaries'!$P30),IF(BY$6&gt;'Team &amp; Salaries'!$M30,IFERROR(MIN('Team &amp; Salaries'!$P30,#REF!+'Team &amp; Salaries'!$N30),MIN('Team &amp; Salaries'!$N30,'Team &amp; Salaries'!$P30)),0))))))</f>
        <v>0</v>
      </c>
      <c r="BZ120" s="286">
        <f>IF('Team &amp; Salaries'!$O30="Never",IF(BZ$6&gt;='Team &amp; Salaries'!$M30,MIN('Team &amp; Salaries'!$N30,'Team &amp; Salaries'!$P30),0),IF('Team &amp; Salaries'!$O30="Monthly",IF(BZ$6='Team &amp; Salaries'!$M30,MIN('Team &amp; Salaries'!$N30,'Team &amp; Salaries'!$P30),IF(BZ$6&gt;'Team &amp; Salaries'!$M30,MIN('Team &amp; Salaries'!$P30,BY120+'Team &amp; Salaries'!$N30),0)),IF('Team &amp; Salaries'!$O30="Quarterly",IF(BZ$6='Team &amp; Salaries'!$M30,MIN('Team &amp; Salaries'!$N30,'Team &amp; Salaries'!$P30),IF(BZ$6&gt;'Team &amp; Salaries'!$M30,IFERROR(MIN('Team &amp; Salaries'!$P30,IF(ISNUMBER(BU120),BU120,0)+'Team &amp; Salaries'!$N30),'Team &amp; Salaries'!$N30),0)),IF('Team &amp; Salaries'!$O30="Annually",IF(BZ$6='Team &amp; Salaries'!$M30,MIN('Team &amp; Salaries'!$N30,'Team &amp; Salaries'!$P30),IF(BZ$6&gt;'Team &amp; Salaries'!$M30,IFERROR(MIN('Team &amp; Salaries'!$P30,#REF!+'Team &amp; Salaries'!$N30),MIN('Team &amp; Salaries'!$N30,'Team &amp; Salaries'!$P30)),0))))))</f>
        <v>1</v>
      </c>
      <c r="CA120" s="286">
        <f>IF('Team &amp; Salaries'!$O30="Never",IF(CA$6&gt;='Team &amp; Salaries'!$M30,MIN('Team &amp; Salaries'!$N30,'Team &amp; Salaries'!$P30),0),IF('Team &amp; Salaries'!$O30="Monthly",IF(CA$6='Team &amp; Salaries'!$M30,MIN('Team &amp; Salaries'!$N30,'Team &amp; Salaries'!$P30),IF(CA$6&gt;'Team &amp; Salaries'!$M30,MIN('Team &amp; Salaries'!$P30,BZ120+'Team &amp; Salaries'!$N30),0)),IF('Team &amp; Salaries'!$O30="Quarterly",IF(CA$6='Team &amp; Salaries'!$M30,MIN('Team &amp; Salaries'!$N30,'Team &amp; Salaries'!$P30),IF(CA$6&gt;'Team &amp; Salaries'!$M30,IFERROR(MIN('Team &amp; Salaries'!$P30,IF(ISNUMBER(BV120),BV120,0)+'Team &amp; Salaries'!$N30),'Team &amp; Salaries'!$N30),0)),IF('Team &amp; Salaries'!$O30="Annually",IF(CA$6='Team &amp; Salaries'!$M30,MIN('Team &amp; Salaries'!$N30,'Team &amp; Salaries'!$P30),IF(CA$6&gt;'Team &amp; Salaries'!$M30,IFERROR(MIN('Team &amp; Salaries'!$P30,#REF!+'Team &amp; Salaries'!$N30),MIN('Team &amp; Salaries'!$N30,'Team &amp; Salaries'!$P30)),0))))))</f>
        <v>1</v>
      </c>
      <c r="CB120" s="286">
        <f>IF('Team &amp; Salaries'!$O30="Never",IF(CB$6&gt;='Team &amp; Salaries'!$M30,MIN('Team &amp; Salaries'!$N30,'Team &amp; Salaries'!$P30),0),IF('Team &amp; Salaries'!$O30="Monthly",IF(CB$6='Team &amp; Salaries'!$M30,MIN('Team &amp; Salaries'!$N30,'Team &amp; Salaries'!$P30),IF(CB$6&gt;'Team &amp; Salaries'!$M30,MIN('Team &amp; Salaries'!$P30,CA120+'Team &amp; Salaries'!$N30),0)),IF('Team &amp; Salaries'!$O30="Quarterly",IF(CB$6='Team &amp; Salaries'!$M30,MIN('Team &amp; Salaries'!$N30,'Team &amp; Salaries'!$P30),IF(CB$6&gt;'Team &amp; Salaries'!$M30,IFERROR(MIN('Team &amp; Salaries'!$P30,IF(ISNUMBER(BW120),BW120,0)+'Team &amp; Salaries'!$N30),'Team &amp; Salaries'!$N30),0)),IF('Team &amp; Salaries'!$O30="Annually",IF(CB$6='Team &amp; Salaries'!$M30,MIN('Team &amp; Salaries'!$N30,'Team &amp; Salaries'!$P30),IF(CB$6&gt;'Team &amp; Salaries'!$M30,IFERROR(MIN('Team &amp; Salaries'!$P30,#REF!+'Team &amp; Salaries'!$N30),MIN('Team &amp; Salaries'!$N30,'Team &amp; Salaries'!$P30)),0))))))</f>
        <v>1</v>
      </c>
      <c r="CC120" s="286">
        <f>IF('Team &amp; Salaries'!$O30="Never",IF(CC$6&gt;='Team &amp; Salaries'!$M30,MIN('Team &amp; Salaries'!$N30,'Team &amp; Salaries'!$P30),0),IF('Team &amp; Salaries'!$O30="Monthly",IF(CC$6='Team &amp; Salaries'!$M30,MIN('Team &amp; Salaries'!$N30,'Team &amp; Salaries'!$P30),IF(CC$6&gt;'Team &amp; Salaries'!$M30,MIN('Team &amp; Salaries'!$P30,CB120+'Team &amp; Salaries'!$N30),0)),IF('Team &amp; Salaries'!$O30="Quarterly",IF(CC$6='Team &amp; Salaries'!$M30,MIN('Team &amp; Salaries'!$N30,'Team &amp; Salaries'!$P30),IF(CC$6&gt;'Team &amp; Salaries'!$M30,IFERROR(MIN('Team &amp; Salaries'!$P30,IF(ISNUMBER(BX120),BX120,0)+'Team &amp; Salaries'!$N30),'Team &amp; Salaries'!$N30),0)),IF('Team &amp; Salaries'!$O30="Annually",IF(CC$6='Team &amp; Salaries'!$M30,MIN('Team &amp; Salaries'!$N30,'Team &amp; Salaries'!$P30),IF(CC$6&gt;'Team &amp; Salaries'!$M30,IFERROR(MIN('Team &amp; Salaries'!$P30,#REF!+'Team &amp; Salaries'!$N30),MIN('Team &amp; Salaries'!$N30,'Team &amp; Salaries'!$P30)),0))))))</f>
        <v>1</v>
      </c>
      <c r="CD120" s="286">
        <f>IF('Team &amp; Salaries'!$O30="Never",IF(CD$6&gt;='Team &amp; Salaries'!$M30,MIN('Team &amp; Salaries'!$N30,'Team &amp; Salaries'!$P30),0),IF('Team &amp; Salaries'!$O30="Monthly",IF(CD$6='Team &amp; Salaries'!$M30,MIN('Team &amp; Salaries'!$N30,'Team &amp; Salaries'!$P30),IF(CD$6&gt;'Team &amp; Salaries'!$M30,MIN('Team &amp; Salaries'!$P30,CC120+'Team &amp; Salaries'!$N30),0)),IF('Team &amp; Salaries'!$O30="Quarterly",IF(CD$6='Team &amp; Salaries'!$M30,MIN('Team &amp; Salaries'!$N30,'Team &amp; Salaries'!$P30),IF(CD$6&gt;'Team &amp; Salaries'!$M30,IFERROR(MIN('Team &amp; Salaries'!$P30,IF(ISNUMBER(BY120),BY120,0)+'Team &amp; Salaries'!$N30),'Team &amp; Salaries'!$N30),0)),IF('Team &amp; Salaries'!$O30="Annually",IF(CD$6='Team &amp; Salaries'!$M30,MIN('Team &amp; Salaries'!$N30,'Team &amp; Salaries'!$P30),IF(CD$6&gt;'Team &amp; Salaries'!$M30,IFERROR(MIN('Team &amp; Salaries'!$P30,#REF!+'Team &amp; Salaries'!$N30),MIN('Team &amp; Salaries'!$N30,'Team &amp; Salaries'!$P30)),0))))))</f>
        <v>1</v>
      </c>
      <c r="CE120" s="286">
        <f>IF('Team &amp; Salaries'!$O30="Never",IF(CE$6&gt;='Team &amp; Salaries'!$M30,MIN('Team &amp; Salaries'!$N30,'Team &amp; Salaries'!$P30),0),IF('Team &amp; Salaries'!$O30="Monthly",IF(CE$6='Team &amp; Salaries'!$M30,MIN('Team &amp; Salaries'!$N30,'Team &amp; Salaries'!$P30),IF(CE$6&gt;'Team &amp; Salaries'!$M30,MIN('Team &amp; Salaries'!$P30,CD120+'Team &amp; Salaries'!$N30),0)),IF('Team &amp; Salaries'!$O30="Quarterly",IF(CE$6='Team &amp; Salaries'!$M30,MIN('Team &amp; Salaries'!$N30,'Team &amp; Salaries'!$P30),IF(CE$6&gt;'Team &amp; Salaries'!$M30,IFERROR(MIN('Team &amp; Salaries'!$P30,IF(ISNUMBER(BZ120),BZ120,0)+'Team &amp; Salaries'!$N30),'Team &amp; Salaries'!$N30),0)),IF('Team &amp; Salaries'!$O30="Annually",IF(CE$6='Team &amp; Salaries'!$M30,MIN('Team &amp; Salaries'!$N30,'Team &amp; Salaries'!$P30),IF(CE$6&gt;'Team &amp; Salaries'!$M30,IFERROR(MIN('Team &amp; Salaries'!$P30,#REF!+'Team &amp; Salaries'!$N30),MIN('Team &amp; Salaries'!$N30,'Team &amp; Salaries'!$P30)),0))))))</f>
        <v>1</v>
      </c>
      <c r="CF120" s="286">
        <f>IF('Team &amp; Salaries'!$O30="Never",IF(CF$6&gt;='Team &amp; Salaries'!$M30,MIN('Team &amp; Salaries'!$N30,'Team &amp; Salaries'!$P30),0),IF('Team &amp; Salaries'!$O30="Monthly",IF(CF$6='Team &amp; Salaries'!$M30,MIN('Team &amp; Salaries'!$N30,'Team &amp; Salaries'!$P30),IF(CF$6&gt;'Team &amp; Salaries'!$M30,MIN('Team &amp; Salaries'!$P30,CE120+'Team &amp; Salaries'!$N30),0)),IF('Team &amp; Salaries'!$O30="Quarterly",IF(CF$6='Team &amp; Salaries'!$M30,MIN('Team &amp; Salaries'!$N30,'Team &amp; Salaries'!$P30),IF(CF$6&gt;'Team &amp; Salaries'!$M30,IFERROR(MIN('Team &amp; Salaries'!$P30,IF(ISNUMBER(CA120),CA120,0)+'Team &amp; Salaries'!$N30),'Team &amp; Salaries'!$N30),0)),IF('Team &amp; Salaries'!$O30="Annually",IF(CF$6='Team &amp; Salaries'!$M30,MIN('Team &amp; Salaries'!$N30,'Team &amp; Salaries'!$P30),IF(CF$6&gt;'Team &amp; Salaries'!$M30,IFERROR(MIN('Team &amp; Salaries'!$P30,#REF!+'Team &amp; Salaries'!$N30),MIN('Team &amp; Salaries'!$N30,'Team &amp; Salaries'!$P30)),0))))))</f>
        <v>1</v>
      </c>
      <c r="CG120" s="286">
        <f>IF('Team &amp; Salaries'!$O30="Never",IF(CG$6&gt;='Team &amp; Salaries'!$M30,MIN('Team &amp; Salaries'!$N30,'Team &amp; Salaries'!$P30),0),IF('Team &amp; Salaries'!$O30="Monthly",IF(CG$6='Team &amp; Salaries'!$M30,MIN('Team &amp; Salaries'!$N30,'Team &amp; Salaries'!$P30),IF(CG$6&gt;'Team &amp; Salaries'!$M30,MIN('Team &amp; Salaries'!$P30,CF120+'Team &amp; Salaries'!$N30),0)),IF('Team &amp; Salaries'!$O30="Quarterly",IF(CG$6='Team &amp; Salaries'!$M30,MIN('Team &amp; Salaries'!$N30,'Team &amp; Salaries'!$P30),IF(CG$6&gt;'Team &amp; Salaries'!$M30,IFERROR(MIN('Team &amp; Salaries'!$P30,IF(ISNUMBER(CB120),CB120,0)+'Team &amp; Salaries'!$N30),'Team &amp; Salaries'!$N30),0)),IF('Team &amp; Salaries'!$O30="Annually",IF(CG$6='Team &amp; Salaries'!$M30,MIN('Team &amp; Salaries'!$N30,'Team &amp; Salaries'!$P30),IF(CG$6&gt;'Team &amp; Salaries'!$M30,IFERROR(MIN('Team &amp; Salaries'!$P30,#REF!+'Team &amp; Salaries'!$N30),MIN('Team &amp; Salaries'!$N30,'Team &amp; Salaries'!$P30)),0))))))</f>
        <v>1</v>
      </c>
      <c r="CH120" s="286">
        <f>IF('Team &amp; Salaries'!$O30="Never",IF(CH$6&gt;='Team &amp; Salaries'!$M30,MIN('Team &amp; Salaries'!$N30,'Team &amp; Salaries'!$P30),0),IF('Team &amp; Salaries'!$O30="Monthly",IF(CH$6='Team &amp; Salaries'!$M30,MIN('Team &amp; Salaries'!$N30,'Team &amp; Salaries'!$P30),IF(CH$6&gt;'Team &amp; Salaries'!$M30,MIN('Team &amp; Salaries'!$P30,CG120+'Team &amp; Salaries'!$N30),0)),IF('Team &amp; Salaries'!$O30="Quarterly",IF(CH$6='Team &amp; Salaries'!$M30,MIN('Team &amp; Salaries'!$N30,'Team &amp; Salaries'!$P30),IF(CH$6&gt;'Team &amp; Salaries'!$M30,IFERROR(MIN('Team &amp; Salaries'!$P30,IF(ISNUMBER(CC120),CC120,0)+'Team &amp; Salaries'!$N30),'Team &amp; Salaries'!$N30),0)),IF('Team &amp; Salaries'!$O30="Annually",IF(CH$6='Team &amp; Salaries'!$M30,MIN('Team &amp; Salaries'!$N30,'Team &amp; Salaries'!$P30),IF(CH$6&gt;'Team &amp; Salaries'!$M30,IFERROR(MIN('Team &amp; Salaries'!$P30,#REF!+'Team &amp; Salaries'!$N30),MIN('Team &amp; Salaries'!$N30,'Team &amp; Salaries'!$P30)),0))))))</f>
        <v>1</v>
      </c>
      <c r="CI120" s="286">
        <f>IF('Team &amp; Salaries'!$O30="Never",IF(CI$6&gt;='Team &amp; Salaries'!$M30,MIN('Team &amp; Salaries'!$N30,'Team &amp; Salaries'!$P30),0),IF('Team &amp; Salaries'!$O30="Monthly",IF(CI$6='Team &amp; Salaries'!$M30,MIN('Team &amp; Salaries'!$N30,'Team &amp; Salaries'!$P30),IF(CI$6&gt;'Team &amp; Salaries'!$M30,MIN('Team &amp; Salaries'!$P30,CH120+'Team &amp; Salaries'!$N30),0)),IF('Team &amp; Salaries'!$O30="Quarterly",IF(CI$6='Team &amp; Salaries'!$M30,MIN('Team &amp; Salaries'!$N30,'Team &amp; Salaries'!$P30),IF(CI$6&gt;'Team &amp; Salaries'!$M30,IFERROR(MIN('Team &amp; Salaries'!$P30,IF(ISNUMBER(CD120),CD120,0)+'Team &amp; Salaries'!$N30),'Team &amp; Salaries'!$N30),0)),IF('Team &amp; Salaries'!$O30="Annually",IF(CI$6='Team &amp; Salaries'!$M30,MIN('Team &amp; Salaries'!$N30,'Team &amp; Salaries'!$P30),IF(CI$6&gt;'Team &amp; Salaries'!$M30,IFERROR(MIN('Team &amp; Salaries'!$P30,#REF!+'Team &amp; Salaries'!$N30),MIN('Team &amp; Salaries'!$N30,'Team &amp; Salaries'!$P30)),0))))))</f>
        <v>1</v>
      </c>
      <c r="CJ120" s="286">
        <f>IF('Team &amp; Salaries'!$O30="Never",IF(CJ$6&gt;='Team &amp; Salaries'!$M30,MIN('Team &amp; Salaries'!$N30,'Team &amp; Salaries'!$P30),0),IF('Team &amp; Salaries'!$O30="Monthly",IF(CJ$6='Team &amp; Salaries'!$M30,MIN('Team &amp; Salaries'!$N30,'Team &amp; Salaries'!$P30),IF(CJ$6&gt;'Team &amp; Salaries'!$M30,MIN('Team &amp; Salaries'!$P30,CI120+'Team &amp; Salaries'!$N30),0)),IF('Team &amp; Salaries'!$O30="Quarterly",IF(CJ$6='Team &amp; Salaries'!$M30,MIN('Team &amp; Salaries'!$N30,'Team &amp; Salaries'!$P30),IF(CJ$6&gt;'Team &amp; Salaries'!$M30,IFERROR(MIN('Team &amp; Salaries'!$P30,IF(ISNUMBER(CE120),CE120,0)+'Team &amp; Salaries'!$N30),'Team &amp; Salaries'!$N30),0)),IF('Team &amp; Salaries'!$O30="Annually",IF(CJ$6='Team &amp; Salaries'!$M30,MIN('Team &amp; Salaries'!$N30,'Team &amp; Salaries'!$P30),IF(CJ$6&gt;'Team &amp; Salaries'!$M30,IFERROR(MIN('Team &amp; Salaries'!$P30,#REF!+'Team &amp; Salaries'!$N30),MIN('Team &amp; Salaries'!$N30,'Team &amp; Salaries'!$P30)),0))))))</f>
        <v>1</v>
      </c>
      <c r="CK120" s="286">
        <f>IF('Team &amp; Salaries'!$O30="Never",IF(CK$6&gt;='Team &amp; Salaries'!$M30,MIN('Team &amp; Salaries'!$N30,'Team &amp; Salaries'!$P30),0),IF('Team &amp; Salaries'!$O30="Monthly",IF(CK$6='Team &amp; Salaries'!$M30,MIN('Team &amp; Salaries'!$N30,'Team &amp; Salaries'!$P30),IF(CK$6&gt;'Team &amp; Salaries'!$M30,MIN('Team &amp; Salaries'!$P30,CJ120+'Team &amp; Salaries'!$N30),0)),IF('Team &amp; Salaries'!$O30="Quarterly",IF(CK$6='Team &amp; Salaries'!$M30,MIN('Team &amp; Salaries'!$N30,'Team &amp; Salaries'!$P30),IF(CK$6&gt;'Team &amp; Salaries'!$M30,IFERROR(MIN('Team &amp; Salaries'!$P30,IF(ISNUMBER(CF120),CF120,0)+'Team &amp; Salaries'!$N30),'Team &amp; Salaries'!$N30),0)),IF('Team &amp; Salaries'!$O30="Annually",IF(CK$6='Team &amp; Salaries'!$M30,MIN('Team &amp; Salaries'!$N30,'Team &amp; Salaries'!$P30),IF(CK$6&gt;'Team &amp; Salaries'!$M30,IFERROR(MIN('Team &amp; Salaries'!$P30,#REF!+'Team &amp; Salaries'!$N30),MIN('Team &amp; Salaries'!$N30,'Team &amp; Salaries'!$P30)),0))))))</f>
        <v>1</v>
      </c>
      <c r="CL120" s="286">
        <f>IF('Team &amp; Salaries'!$O30="Never",IF(CL$6&gt;='Team &amp; Salaries'!$M30,MIN('Team &amp; Salaries'!$N30,'Team &amp; Salaries'!$P30),0),IF('Team &amp; Salaries'!$O30="Monthly",IF(CL$6='Team &amp; Salaries'!$M30,MIN('Team &amp; Salaries'!$N30,'Team &amp; Salaries'!$P30),IF(CL$6&gt;'Team &amp; Salaries'!$M30,MIN('Team &amp; Salaries'!$P30,CK120+'Team &amp; Salaries'!$N30),0)),IF('Team &amp; Salaries'!$O30="Quarterly",IF(CL$6='Team &amp; Salaries'!$M30,MIN('Team &amp; Salaries'!$N30,'Team &amp; Salaries'!$P30),IF(CL$6&gt;'Team &amp; Salaries'!$M30,IFERROR(MIN('Team &amp; Salaries'!$P30,IF(ISNUMBER(CG120),CG120,0)+'Team &amp; Salaries'!$N30),'Team &amp; Salaries'!$N30),0)),IF('Team &amp; Salaries'!$O30="Annually",IF(CL$6='Team &amp; Salaries'!$M30,MIN('Team &amp; Salaries'!$N30,'Team &amp; Salaries'!$P30),IF(CL$6&gt;'Team &amp; Salaries'!$M30,IFERROR(MIN('Team &amp; Salaries'!$P30,#REF!+'Team &amp; Salaries'!$N30),MIN('Team &amp; Salaries'!$N30,'Team &amp; Salaries'!$P30)),0))))))</f>
        <v>1</v>
      </c>
      <c r="CM120" s="286">
        <f>IF('Team &amp; Salaries'!$O30="Never",IF(CM$6&gt;='Team &amp; Salaries'!$M30,MIN('Team &amp; Salaries'!$N30,'Team &amp; Salaries'!$P30),0),IF('Team &amp; Salaries'!$O30="Monthly",IF(CM$6='Team &amp; Salaries'!$M30,MIN('Team &amp; Salaries'!$N30,'Team &amp; Salaries'!$P30),IF(CM$6&gt;'Team &amp; Salaries'!$M30,MIN('Team &amp; Salaries'!$P30,CL120+'Team &amp; Salaries'!$N30),0)),IF('Team &amp; Salaries'!$O30="Quarterly",IF(CM$6='Team &amp; Salaries'!$M30,MIN('Team &amp; Salaries'!$N30,'Team &amp; Salaries'!$P30),IF(CM$6&gt;'Team &amp; Salaries'!$M30,IFERROR(MIN('Team &amp; Salaries'!$P30,IF(ISNUMBER(CH120),CH120,0)+'Team &amp; Salaries'!$N30),'Team &amp; Salaries'!$N30),0)),IF('Team &amp; Salaries'!$O30="Annually",IF(CM$6='Team &amp; Salaries'!$M30,MIN('Team &amp; Salaries'!$N30,'Team &amp; Salaries'!$P30),IF(CM$6&gt;'Team &amp; Salaries'!$M30,IFERROR(MIN('Team &amp; Salaries'!$P30,#REF!+'Team &amp; Salaries'!$N30),MIN('Team &amp; Salaries'!$N30,'Team &amp; Salaries'!$P30)),0))))))</f>
        <v>1</v>
      </c>
      <c r="CN120" s="286">
        <f>IF('Team &amp; Salaries'!$O30="Never",IF(CN$6&gt;='Team &amp; Salaries'!$M30,MIN('Team &amp; Salaries'!$N30,'Team &amp; Salaries'!$P30),0),IF('Team &amp; Salaries'!$O30="Monthly",IF(CN$6='Team &amp; Salaries'!$M30,MIN('Team &amp; Salaries'!$N30,'Team &amp; Salaries'!$P30),IF(CN$6&gt;'Team &amp; Salaries'!$M30,MIN('Team &amp; Salaries'!$P30,CM120+'Team &amp; Salaries'!$N30),0)),IF('Team &amp; Salaries'!$O30="Quarterly",IF(CN$6='Team &amp; Salaries'!$M30,MIN('Team &amp; Salaries'!$N30,'Team &amp; Salaries'!$P30),IF(CN$6&gt;'Team &amp; Salaries'!$M30,IFERROR(MIN('Team &amp; Salaries'!$P30,IF(ISNUMBER(CI120),CI120,0)+'Team &amp; Salaries'!$N30),'Team &amp; Salaries'!$N30),0)),IF('Team &amp; Salaries'!$O30="Annually",IF(CN$6='Team &amp; Salaries'!$M30,MIN('Team &amp; Salaries'!$N30,'Team &amp; Salaries'!$P30),IF(CN$6&gt;'Team &amp; Salaries'!$M30,IFERROR(MIN('Team &amp; Salaries'!$P30,#REF!+'Team &amp; Salaries'!$N30),MIN('Team &amp; Salaries'!$N30,'Team &amp; Salaries'!$P30)),0))))))</f>
        <v>1</v>
      </c>
      <c r="CO120" s="286">
        <f>IF('Team &amp; Salaries'!$O30="Never",IF(CO$6&gt;='Team &amp; Salaries'!$M30,MIN('Team &amp; Salaries'!$N30,'Team &amp; Salaries'!$P30),0),IF('Team &amp; Salaries'!$O30="Monthly",IF(CO$6='Team &amp; Salaries'!$M30,MIN('Team &amp; Salaries'!$N30,'Team &amp; Salaries'!$P30),IF(CO$6&gt;'Team &amp; Salaries'!$M30,MIN('Team &amp; Salaries'!$P30,CN120+'Team &amp; Salaries'!$N30),0)),IF('Team &amp; Salaries'!$O30="Quarterly",IF(CO$6='Team &amp; Salaries'!$M30,MIN('Team &amp; Salaries'!$N30,'Team &amp; Salaries'!$P30),IF(CO$6&gt;'Team &amp; Salaries'!$M30,IFERROR(MIN('Team &amp; Salaries'!$P30,IF(ISNUMBER(CJ120),CJ120,0)+'Team &amp; Salaries'!$N30),'Team &amp; Salaries'!$N30),0)),IF('Team &amp; Salaries'!$O30="Annually",IF(CO$6='Team &amp; Salaries'!$M30,MIN('Team &amp; Salaries'!$N30,'Team &amp; Salaries'!$P30),IF(CO$6&gt;'Team &amp; Salaries'!$M30,IFERROR(MIN('Team &amp; Salaries'!$P30,#REF!+'Team &amp; Salaries'!$N30),MIN('Team &amp; Salaries'!$N30,'Team &amp; Salaries'!$P30)),0))))))</f>
        <v>1</v>
      </c>
      <c r="CP120" s="286">
        <f>IF('Team &amp; Salaries'!$O30="Never",IF(CP$6&gt;='Team &amp; Salaries'!$M30,MIN('Team &amp; Salaries'!$N30,'Team &amp; Salaries'!$P30),0),IF('Team &amp; Salaries'!$O30="Monthly",IF(CP$6='Team &amp; Salaries'!$M30,MIN('Team &amp; Salaries'!$N30,'Team &amp; Salaries'!$P30),IF(CP$6&gt;'Team &amp; Salaries'!$M30,MIN('Team &amp; Salaries'!$P30,CO120+'Team &amp; Salaries'!$N30),0)),IF('Team &amp; Salaries'!$O30="Quarterly",IF(CP$6='Team &amp; Salaries'!$M30,MIN('Team &amp; Salaries'!$N30,'Team &amp; Salaries'!$P30),IF(CP$6&gt;'Team &amp; Salaries'!$M30,IFERROR(MIN('Team &amp; Salaries'!$P30,IF(ISNUMBER(CK120),CK120,0)+'Team &amp; Salaries'!$N30),'Team &amp; Salaries'!$N30),0)),IF('Team &amp; Salaries'!$O30="Annually",IF(CP$6='Team &amp; Salaries'!$M30,MIN('Team &amp; Salaries'!$N30,'Team &amp; Salaries'!$P30),IF(CP$6&gt;'Team &amp; Salaries'!$M30,IFERROR(MIN('Team &amp; Salaries'!$P30,#REF!+'Team &amp; Salaries'!$N30),MIN('Team &amp; Salaries'!$N30,'Team &amp; Salaries'!$P30)),0))))))</f>
        <v>1</v>
      </c>
      <c r="CQ120" s="286">
        <f>IF('Team &amp; Salaries'!$O30="Never",IF(CQ$6&gt;='Team &amp; Salaries'!$M30,MIN('Team &amp; Salaries'!$N30,'Team &amp; Salaries'!$P30),0),IF('Team &amp; Salaries'!$O30="Monthly",IF(CQ$6='Team &amp; Salaries'!$M30,MIN('Team &amp; Salaries'!$N30,'Team &amp; Salaries'!$P30),IF(CQ$6&gt;'Team &amp; Salaries'!$M30,MIN('Team &amp; Salaries'!$P30,CP120+'Team &amp; Salaries'!$N30),0)),IF('Team &amp; Salaries'!$O30="Quarterly",IF(CQ$6='Team &amp; Salaries'!$M30,MIN('Team &amp; Salaries'!$N30,'Team &amp; Salaries'!$P30),IF(CQ$6&gt;'Team &amp; Salaries'!$M30,IFERROR(MIN('Team &amp; Salaries'!$P30,IF(ISNUMBER(CL120),CL120,0)+'Team &amp; Salaries'!$N30),'Team &amp; Salaries'!$N30),0)),IF('Team &amp; Salaries'!$O30="Annually",IF(CQ$6='Team &amp; Salaries'!$M30,MIN('Team &amp; Salaries'!$N30,'Team &amp; Salaries'!$P30),IF(CQ$6&gt;'Team &amp; Salaries'!$M30,IFERROR(MIN('Team &amp; Salaries'!$P30,#REF!+'Team &amp; Salaries'!$N30),MIN('Team &amp; Salaries'!$N30,'Team &amp; Salaries'!$P30)),0))))))</f>
        <v>1</v>
      </c>
      <c r="CR120" s="286">
        <f>IF('Team &amp; Salaries'!$O30="Never",IF(CR$6&gt;='Team &amp; Salaries'!$M30,MIN('Team &amp; Salaries'!$N30,'Team &amp; Salaries'!$P30),0),IF('Team &amp; Salaries'!$O30="Monthly",IF(CR$6='Team &amp; Salaries'!$M30,MIN('Team &amp; Salaries'!$N30,'Team &amp; Salaries'!$P30),IF(CR$6&gt;'Team &amp; Salaries'!$M30,MIN('Team &amp; Salaries'!$P30,CQ120+'Team &amp; Salaries'!$N30),0)),IF('Team &amp; Salaries'!$O30="Quarterly",IF(CR$6='Team &amp; Salaries'!$M30,MIN('Team &amp; Salaries'!$N30,'Team &amp; Salaries'!$P30),IF(CR$6&gt;'Team &amp; Salaries'!$M30,IFERROR(MIN('Team &amp; Salaries'!$P30,IF(ISNUMBER(CM120),CM120,0)+'Team &amp; Salaries'!$N30),'Team &amp; Salaries'!$N30),0)),IF('Team &amp; Salaries'!$O30="Annually",IF(CR$6='Team &amp; Salaries'!$M30,MIN('Team &amp; Salaries'!$N30,'Team &amp; Salaries'!$P30),IF(CR$6&gt;'Team &amp; Salaries'!$M30,IFERROR(MIN('Team &amp; Salaries'!$P30,#REF!+'Team &amp; Salaries'!$N30),MIN('Team &amp; Salaries'!$N30,'Team &amp; Salaries'!$P30)),0))))))</f>
        <v>1</v>
      </c>
      <c r="CS120" s="286">
        <f>IF('Team &amp; Salaries'!$O30="Never",IF(CS$6&gt;='Team &amp; Salaries'!$M30,MIN('Team &amp; Salaries'!$N30,'Team &amp; Salaries'!$P30),0),IF('Team &amp; Salaries'!$O30="Monthly",IF(CS$6='Team &amp; Salaries'!$M30,MIN('Team &amp; Salaries'!$N30,'Team &amp; Salaries'!$P30),IF(CS$6&gt;'Team &amp; Salaries'!$M30,MIN('Team &amp; Salaries'!$P30,CR120+'Team &amp; Salaries'!$N30),0)),IF('Team &amp; Salaries'!$O30="Quarterly",IF(CS$6='Team &amp; Salaries'!$M30,MIN('Team &amp; Salaries'!$N30,'Team &amp; Salaries'!$P30),IF(CS$6&gt;'Team &amp; Salaries'!$M30,IFERROR(MIN('Team &amp; Salaries'!$P30,IF(ISNUMBER(CN120),CN120,0)+'Team &amp; Salaries'!$N30),'Team &amp; Salaries'!$N30),0)),IF('Team &amp; Salaries'!$O30="Annually",IF(CS$6='Team &amp; Salaries'!$M30,MIN('Team &amp; Salaries'!$N30,'Team &amp; Salaries'!$P30),IF(CS$6&gt;'Team &amp; Salaries'!$M30,IFERROR(MIN('Team &amp; Salaries'!$P30,#REF!+'Team &amp; Salaries'!$N30),MIN('Team &amp; Salaries'!$N30,'Team &amp; Salaries'!$P30)),0))))))</f>
        <v>1</v>
      </c>
      <c r="CT120" s="286">
        <f>IF('Team &amp; Salaries'!$O30="Never",IF(CT$6&gt;='Team &amp; Salaries'!$M30,MIN('Team &amp; Salaries'!$N30,'Team &amp; Salaries'!$P30),0),IF('Team &amp; Salaries'!$O30="Monthly",IF(CT$6='Team &amp; Salaries'!$M30,MIN('Team &amp; Salaries'!$N30,'Team &amp; Salaries'!$P30),IF(CT$6&gt;'Team &amp; Salaries'!$M30,MIN('Team &amp; Salaries'!$P30,CS120+'Team &amp; Salaries'!$N30),0)),IF('Team &amp; Salaries'!$O30="Quarterly",IF(CT$6='Team &amp; Salaries'!$M30,MIN('Team &amp; Salaries'!$N30,'Team &amp; Salaries'!$P30),IF(CT$6&gt;'Team &amp; Salaries'!$M30,IFERROR(MIN('Team &amp; Salaries'!$P30,IF(ISNUMBER(CO120),CO120,0)+'Team &amp; Salaries'!$N30),'Team &amp; Salaries'!$N30),0)),IF('Team &amp; Salaries'!$O30="Annually",IF(CT$6='Team &amp; Salaries'!$M30,MIN('Team &amp; Salaries'!$N30,'Team &amp; Salaries'!$P30),IF(CT$6&gt;'Team &amp; Salaries'!$M30,IFERROR(MIN('Team &amp; Salaries'!$P30,#REF!+'Team &amp; Salaries'!$N30),MIN('Team &amp; Salaries'!$N30,'Team &amp; Salaries'!$P30)),0))))))</f>
        <v>1</v>
      </c>
      <c r="CU120" s="286">
        <f>IF('Team &amp; Salaries'!$O30="Never",IF(CU$6&gt;='Team &amp; Salaries'!$M30,MIN('Team &amp; Salaries'!$N30,'Team &amp; Salaries'!$P30),0),IF('Team &amp; Salaries'!$O30="Monthly",IF(CU$6='Team &amp; Salaries'!$M30,MIN('Team &amp; Salaries'!$N30,'Team &amp; Salaries'!$P30),IF(CU$6&gt;'Team &amp; Salaries'!$M30,MIN('Team &amp; Salaries'!$P30,CT120+'Team &amp; Salaries'!$N30),0)),IF('Team &amp; Salaries'!$O30="Quarterly",IF(CU$6='Team &amp; Salaries'!$M30,MIN('Team &amp; Salaries'!$N30,'Team &amp; Salaries'!$P30),IF(CU$6&gt;'Team &amp; Salaries'!$M30,IFERROR(MIN('Team &amp; Salaries'!$P30,IF(ISNUMBER(CP120),CP120,0)+'Team &amp; Salaries'!$N30),'Team &amp; Salaries'!$N30),0)),IF('Team &amp; Salaries'!$O30="Annually",IF(CU$6='Team &amp; Salaries'!$M30,MIN('Team &amp; Salaries'!$N30,'Team &amp; Salaries'!$P30),IF(CU$6&gt;'Team &amp; Salaries'!$M30,IFERROR(MIN('Team &amp; Salaries'!$P30,#REF!+'Team &amp; Salaries'!$N30),MIN('Team &amp; Salaries'!$N30,'Team &amp; Salaries'!$P30)),0))))))</f>
        <v>1</v>
      </c>
      <c r="CV120" s="286">
        <f>IF('Team &amp; Salaries'!$O30="Never",IF(CV$6&gt;='Team &amp; Salaries'!$M30,MIN('Team &amp; Salaries'!$N30,'Team &amp; Salaries'!$P30),0),IF('Team &amp; Salaries'!$O30="Monthly",IF(CV$6='Team &amp; Salaries'!$M30,MIN('Team &amp; Salaries'!$N30,'Team &amp; Salaries'!$P30),IF(CV$6&gt;'Team &amp; Salaries'!$M30,MIN('Team &amp; Salaries'!$P30,CU120+'Team &amp; Salaries'!$N30),0)),IF('Team &amp; Salaries'!$O30="Quarterly",IF(CV$6='Team &amp; Salaries'!$M30,MIN('Team &amp; Salaries'!$N30,'Team &amp; Salaries'!$P30),IF(CV$6&gt;'Team &amp; Salaries'!$M30,IFERROR(MIN('Team &amp; Salaries'!$P30,IF(ISNUMBER(CQ120),CQ120,0)+'Team &amp; Salaries'!$N30),'Team &amp; Salaries'!$N30),0)),IF('Team &amp; Salaries'!$O30="Annually",IF(CV$6='Team &amp; Salaries'!$M30,MIN('Team &amp; Salaries'!$N30,'Team &amp; Salaries'!$P30),IF(CV$6&gt;'Team &amp; Salaries'!$M30,IFERROR(MIN('Team &amp; Salaries'!$P30,#REF!+'Team &amp; Salaries'!$N30),MIN('Team &amp; Salaries'!$N30,'Team &amp; Salaries'!$P30)),0))))))</f>
        <v>1</v>
      </c>
      <c r="CW120" s="286">
        <f>IF('Team &amp; Salaries'!$O30="Never",IF(CW$6&gt;='Team &amp; Salaries'!$M30,MIN('Team &amp; Salaries'!$N30,'Team &amp; Salaries'!$P30),0),IF('Team &amp; Salaries'!$O30="Monthly",IF(CW$6='Team &amp; Salaries'!$M30,MIN('Team &amp; Salaries'!$N30,'Team &amp; Salaries'!$P30),IF(CW$6&gt;'Team &amp; Salaries'!$M30,MIN('Team &amp; Salaries'!$P30,CV120+'Team &amp; Salaries'!$N30),0)),IF('Team &amp; Salaries'!$O30="Quarterly",IF(CW$6='Team &amp; Salaries'!$M30,MIN('Team &amp; Salaries'!$N30,'Team &amp; Salaries'!$P30),IF(CW$6&gt;'Team &amp; Salaries'!$M30,IFERROR(MIN('Team &amp; Salaries'!$P30,IF(ISNUMBER(CR120),CR120,0)+'Team &amp; Salaries'!$N30),'Team &amp; Salaries'!$N30),0)),IF('Team &amp; Salaries'!$O30="Annually",IF(CW$6='Team &amp; Salaries'!$M30,MIN('Team &amp; Salaries'!$N30,'Team &amp; Salaries'!$P30),IF(CW$6&gt;'Team &amp; Salaries'!$M30,IFERROR(MIN('Team &amp; Salaries'!$P30,#REF!+'Team &amp; Salaries'!$N30),MIN('Team &amp; Salaries'!$N30,'Team &amp; Salaries'!$P30)),0))))))</f>
        <v>1</v>
      </c>
      <c r="CX120" s="286">
        <f>IF('Team &amp; Salaries'!$O30="Never",IF(CX$6&gt;='Team &amp; Salaries'!$M30,MIN('Team &amp; Salaries'!$N30,'Team &amp; Salaries'!$P30),0),IF('Team &amp; Salaries'!$O30="Monthly",IF(CX$6='Team &amp; Salaries'!$M30,MIN('Team &amp; Salaries'!$N30,'Team &amp; Salaries'!$P30),IF(CX$6&gt;'Team &amp; Salaries'!$M30,MIN('Team &amp; Salaries'!$P30,CW120+'Team &amp; Salaries'!$N30),0)),IF('Team &amp; Salaries'!$O30="Quarterly",IF(CX$6='Team &amp; Salaries'!$M30,MIN('Team &amp; Salaries'!$N30,'Team &amp; Salaries'!$P30),IF(CX$6&gt;'Team &amp; Salaries'!$M30,IFERROR(MIN('Team &amp; Salaries'!$P30,IF(ISNUMBER(CS120),CS120,0)+'Team &amp; Salaries'!$N30),'Team &amp; Salaries'!$N30),0)),IF('Team &amp; Salaries'!$O30="Annually",IF(CX$6='Team &amp; Salaries'!$M30,MIN('Team &amp; Salaries'!$N30,'Team &amp; Salaries'!$P30),IF(CX$6&gt;'Team &amp; Salaries'!$M30,IFERROR(MIN('Team &amp; Salaries'!$P30,#REF!+'Team &amp; Salaries'!$N30),MIN('Team &amp; Salaries'!$N30,'Team &amp; Salaries'!$P30)),0))))))</f>
        <v>1</v>
      </c>
      <c r="CY120" s="286">
        <f>IF('Team &amp; Salaries'!$O30="Never",IF(CY$6&gt;='Team &amp; Salaries'!$M30,MIN('Team &amp; Salaries'!$N30,'Team &amp; Salaries'!$P30),0),IF('Team &amp; Salaries'!$O30="Monthly",IF(CY$6='Team &amp; Salaries'!$M30,MIN('Team &amp; Salaries'!$N30,'Team &amp; Salaries'!$P30),IF(CY$6&gt;'Team &amp; Salaries'!$M30,MIN('Team &amp; Salaries'!$P30,CX120+'Team &amp; Salaries'!$N30),0)),IF('Team &amp; Salaries'!$O30="Quarterly",IF(CY$6='Team &amp; Salaries'!$M30,MIN('Team &amp; Salaries'!$N30,'Team &amp; Salaries'!$P30),IF(CY$6&gt;'Team &amp; Salaries'!$M30,IFERROR(MIN('Team &amp; Salaries'!$P30,IF(ISNUMBER(CT120),CT120,0)+'Team &amp; Salaries'!$N30),'Team &amp; Salaries'!$N30),0)),IF('Team &amp; Salaries'!$O30="Annually",IF(CY$6='Team &amp; Salaries'!$M30,MIN('Team &amp; Salaries'!$N30,'Team &amp; Salaries'!$P30),IF(CY$6&gt;'Team &amp; Salaries'!$M30,IFERROR(MIN('Team &amp; Salaries'!$P30,#REF!+'Team &amp; Salaries'!$N30),MIN('Team &amp; Salaries'!$N30,'Team &amp; Salaries'!$P30)),0))))))</f>
        <v>1</v>
      </c>
      <c r="CZ120" s="286">
        <f>IF('Team &amp; Salaries'!$O30="Never",IF(CZ$6&gt;='Team &amp; Salaries'!$M30,MIN('Team &amp; Salaries'!$N30,'Team &amp; Salaries'!$P30),0),IF('Team &amp; Salaries'!$O30="Monthly",IF(CZ$6='Team &amp; Salaries'!$M30,MIN('Team &amp; Salaries'!$N30,'Team &amp; Salaries'!$P30),IF(CZ$6&gt;'Team &amp; Salaries'!$M30,MIN('Team &amp; Salaries'!$P30,CY120+'Team &amp; Salaries'!$N30),0)),IF('Team &amp; Salaries'!$O30="Quarterly",IF(CZ$6='Team &amp; Salaries'!$M30,MIN('Team &amp; Salaries'!$N30,'Team &amp; Salaries'!$P30),IF(CZ$6&gt;'Team &amp; Salaries'!$M30,IFERROR(MIN('Team &amp; Salaries'!$P30,IF(ISNUMBER(CU120),CU120,0)+'Team &amp; Salaries'!$N30),'Team &amp; Salaries'!$N30),0)),IF('Team &amp; Salaries'!$O30="Annually",IF(CZ$6='Team &amp; Salaries'!$M30,MIN('Team &amp; Salaries'!$N30,'Team &amp; Salaries'!$P30),IF(CZ$6&gt;'Team &amp; Salaries'!$M30,IFERROR(MIN('Team &amp; Salaries'!$P30,#REF!+'Team &amp; Salaries'!$N30),MIN('Team &amp; Salaries'!$N30,'Team &amp; Salaries'!$P30)),0))))))</f>
        <v>1</v>
      </c>
      <c r="DA120" s="286">
        <f>IF('Team &amp; Salaries'!$O30="Never",IF(DA$6&gt;='Team &amp; Salaries'!$M30,MIN('Team &amp; Salaries'!$N30,'Team &amp; Salaries'!$P30),0),IF('Team &amp; Salaries'!$O30="Monthly",IF(DA$6='Team &amp; Salaries'!$M30,MIN('Team &amp; Salaries'!$N30,'Team &amp; Salaries'!$P30),IF(DA$6&gt;'Team &amp; Salaries'!$M30,MIN('Team &amp; Salaries'!$P30,CZ120+'Team &amp; Salaries'!$N30),0)),IF('Team &amp; Salaries'!$O30="Quarterly",IF(DA$6='Team &amp; Salaries'!$M30,MIN('Team &amp; Salaries'!$N30,'Team &amp; Salaries'!$P30),IF(DA$6&gt;'Team &amp; Salaries'!$M30,IFERROR(MIN('Team &amp; Salaries'!$P30,IF(ISNUMBER(CV120),CV120,0)+'Team &amp; Salaries'!$N30),'Team &amp; Salaries'!$N30),0)),IF('Team &amp; Salaries'!$O30="Annually",IF(DA$6='Team &amp; Salaries'!$M30,MIN('Team &amp; Salaries'!$N30,'Team &amp; Salaries'!$P30),IF(DA$6&gt;'Team &amp; Salaries'!$M30,IFERROR(MIN('Team &amp; Salaries'!$P30,#REF!+'Team &amp; Salaries'!$N30),MIN('Team &amp; Salaries'!$N30,'Team &amp; Salaries'!$P30)),0))))))</f>
        <v>1</v>
      </c>
      <c r="DB120" s="286">
        <f>IF('Team &amp; Salaries'!$O30="Never",IF(DB$6&gt;='Team &amp; Salaries'!$M30,MIN('Team &amp; Salaries'!$N30,'Team &amp; Salaries'!$P30),0),IF('Team &amp; Salaries'!$O30="Monthly",IF(DB$6='Team &amp; Salaries'!$M30,MIN('Team &amp; Salaries'!$N30,'Team &amp; Salaries'!$P30),IF(DB$6&gt;'Team &amp; Salaries'!$M30,MIN('Team &amp; Salaries'!$P30,DA120+'Team &amp; Salaries'!$N30),0)),IF('Team &amp; Salaries'!$O30="Quarterly",IF(DB$6='Team &amp; Salaries'!$M30,MIN('Team &amp; Salaries'!$N30,'Team &amp; Salaries'!$P30),IF(DB$6&gt;'Team &amp; Salaries'!$M30,IFERROR(MIN('Team &amp; Salaries'!$P30,IF(ISNUMBER(CW120),CW120,0)+'Team &amp; Salaries'!$N30),'Team &amp; Salaries'!$N30),0)),IF('Team &amp; Salaries'!$O30="Annually",IF(DB$6='Team &amp; Salaries'!$M30,MIN('Team &amp; Salaries'!$N30,'Team &amp; Salaries'!$P30),IF(DB$6&gt;'Team &amp; Salaries'!$M30,IFERROR(MIN('Team &amp; Salaries'!$P30,#REF!+'Team &amp; Salaries'!$N30),MIN('Team &amp; Salaries'!$N30,'Team &amp; Salaries'!$P30)),0))))))</f>
        <v>1</v>
      </c>
      <c r="DC120" s="286">
        <f>IF('Team &amp; Salaries'!$O30="Never",IF(DC$6&gt;='Team &amp; Salaries'!$M30,MIN('Team &amp; Salaries'!$N30,'Team &amp; Salaries'!$P30),0),IF('Team &amp; Salaries'!$O30="Monthly",IF(DC$6='Team &amp; Salaries'!$M30,MIN('Team &amp; Salaries'!$N30,'Team &amp; Salaries'!$P30),IF(DC$6&gt;'Team &amp; Salaries'!$M30,MIN('Team &amp; Salaries'!$P30,DB120+'Team &amp; Salaries'!$N30),0)),IF('Team &amp; Salaries'!$O30="Quarterly",IF(DC$6='Team &amp; Salaries'!$M30,MIN('Team &amp; Salaries'!$N30,'Team &amp; Salaries'!$P30),IF(DC$6&gt;'Team &amp; Salaries'!$M30,IFERROR(MIN('Team &amp; Salaries'!$P30,IF(ISNUMBER(CX120),CX120,0)+'Team &amp; Salaries'!$N30),'Team &amp; Salaries'!$N30),0)),IF('Team &amp; Salaries'!$O30="Annually",IF(DC$6='Team &amp; Salaries'!$M30,MIN('Team &amp; Salaries'!$N30,'Team &amp; Salaries'!$P30),IF(DC$6&gt;'Team &amp; Salaries'!$M30,IFERROR(MIN('Team &amp; Salaries'!$P30,#REF!+'Team &amp; Salaries'!$N30),MIN('Team &amp; Salaries'!$N30,'Team &amp; Salaries'!$P30)),0))))))</f>
        <v>1</v>
      </c>
      <c r="DD120" s="286">
        <f>IF('Team &amp; Salaries'!$O30="Never",IF(DD$6&gt;='Team &amp; Salaries'!$M30,MIN('Team &amp; Salaries'!$N30,'Team &amp; Salaries'!$P30),0),IF('Team &amp; Salaries'!$O30="Monthly",IF(DD$6='Team &amp; Salaries'!$M30,MIN('Team &amp; Salaries'!$N30,'Team &amp; Salaries'!$P30),IF(DD$6&gt;'Team &amp; Salaries'!$M30,MIN('Team &amp; Salaries'!$P30,DC120+'Team &amp; Salaries'!$N30),0)),IF('Team &amp; Salaries'!$O30="Quarterly",IF(DD$6='Team &amp; Salaries'!$M30,MIN('Team &amp; Salaries'!$N30,'Team &amp; Salaries'!$P30),IF(DD$6&gt;'Team &amp; Salaries'!$M30,IFERROR(MIN('Team &amp; Salaries'!$P30,IF(ISNUMBER(CY120),CY120,0)+'Team &amp; Salaries'!$N30),'Team &amp; Salaries'!$N30),0)),IF('Team &amp; Salaries'!$O30="Annually",IF(DD$6='Team &amp; Salaries'!$M30,MIN('Team &amp; Salaries'!$N30,'Team &amp; Salaries'!$P30),IF(DD$6&gt;'Team &amp; Salaries'!$M30,IFERROR(MIN('Team &amp; Salaries'!$P30,#REF!+'Team &amp; Salaries'!$N30),MIN('Team &amp; Salaries'!$N30,'Team &amp; Salaries'!$P30)),0))))))</f>
        <v>1</v>
      </c>
      <c r="DE120" s="286">
        <f>IF('Team &amp; Salaries'!$O30="Never",IF(DE$6&gt;='Team &amp; Salaries'!$M30,MIN('Team &amp; Salaries'!$N30,'Team &amp; Salaries'!$P30),0),IF('Team &amp; Salaries'!$O30="Monthly",IF(DE$6='Team &amp; Salaries'!$M30,MIN('Team &amp; Salaries'!$N30,'Team &amp; Salaries'!$P30),IF(DE$6&gt;'Team &amp; Salaries'!$M30,MIN('Team &amp; Salaries'!$P30,DD120+'Team &amp; Salaries'!$N30),0)),IF('Team &amp; Salaries'!$O30="Quarterly",IF(DE$6='Team &amp; Salaries'!$M30,MIN('Team &amp; Salaries'!$N30,'Team &amp; Salaries'!$P30),IF(DE$6&gt;'Team &amp; Salaries'!$M30,IFERROR(MIN('Team &amp; Salaries'!$P30,IF(ISNUMBER(CZ120),CZ120,0)+'Team &amp; Salaries'!$N30),'Team &amp; Salaries'!$N30),0)),IF('Team &amp; Salaries'!$O30="Annually",IF(DE$6='Team &amp; Salaries'!$M30,MIN('Team &amp; Salaries'!$N30,'Team &amp; Salaries'!$P30),IF(DE$6&gt;'Team &amp; Salaries'!$M30,IFERROR(MIN('Team &amp; Salaries'!$P30,#REF!+'Team &amp; Salaries'!$N30),MIN('Team &amp; Salaries'!$N30,'Team &amp; Salaries'!$P30)),0))))))</f>
        <v>1</v>
      </c>
      <c r="DF120" s="286">
        <f>IF('Team &amp; Salaries'!$O30="Never",IF(DF$6&gt;='Team &amp; Salaries'!$M30,MIN('Team &amp; Salaries'!$N30,'Team &amp; Salaries'!$P30),0),IF('Team &amp; Salaries'!$O30="Monthly",IF(DF$6='Team &amp; Salaries'!$M30,MIN('Team &amp; Salaries'!$N30,'Team &amp; Salaries'!$P30),IF(DF$6&gt;'Team &amp; Salaries'!$M30,MIN('Team &amp; Salaries'!$P30,DE120+'Team &amp; Salaries'!$N30),0)),IF('Team &amp; Salaries'!$O30="Quarterly",IF(DF$6='Team &amp; Salaries'!$M30,MIN('Team &amp; Salaries'!$N30,'Team &amp; Salaries'!$P30),IF(DF$6&gt;'Team &amp; Salaries'!$M30,IFERROR(MIN('Team &amp; Salaries'!$P30,IF(ISNUMBER(DA120),DA120,0)+'Team &amp; Salaries'!$N30),'Team &amp; Salaries'!$N30),0)),IF('Team &amp; Salaries'!$O30="Annually",IF(DF$6='Team &amp; Salaries'!$M30,MIN('Team &amp; Salaries'!$N30,'Team &amp; Salaries'!$P30),IF(DF$6&gt;'Team &amp; Salaries'!$M30,IFERROR(MIN('Team &amp; Salaries'!$P30,#REF!+'Team &amp; Salaries'!$N30),MIN('Team &amp; Salaries'!$N30,'Team &amp; Salaries'!$P30)),0))))))</f>
        <v>1</v>
      </c>
      <c r="DG120" s="286">
        <f>IF('Team &amp; Salaries'!$O30="Never",IF(DG$6&gt;='Team &amp; Salaries'!$M30,MIN('Team &amp; Salaries'!$N30,'Team &amp; Salaries'!$P30),0),IF('Team &amp; Salaries'!$O30="Monthly",IF(DG$6='Team &amp; Salaries'!$M30,MIN('Team &amp; Salaries'!$N30,'Team &amp; Salaries'!$P30),IF(DG$6&gt;'Team &amp; Salaries'!$M30,MIN('Team &amp; Salaries'!$P30,DF120+'Team &amp; Salaries'!$N30),0)),IF('Team &amp; Salaries'!$O30="Quarterly",IF(DG$6='Team &amp; Salaries'!$M30,MIN('Team &amp; Salaries'!$N30,'Team &amp; Salaries'!$P30),IF(DG$6&gt;'Team &amp; Salaries'!$M30,IFERROR(MIN('Team &amp; Salaries'!$P30,IF(ISNUMBER(DB120),DB120,0)+'Team &amp; Salaries'!$N30),'Team &amp; Salaries'!$N30),0)),IF('Team &amp; Salaries'!$O30="Annually",IF(DG$6='Team &amp; Salaries'!$M30,MIN('Team &amp; Salaries'!$N30,'Team &amp; Salaries'!$P30),IF(DG$6&gt;'Team &amp; Salaries'!$M30,IFERROR(MIN('Team &amp; Salaries'!$P30,#REF!+'Team &amp; Salaries'!$N30),MIN('Team &amp; Salaries'!$N30,'Team &amp; Salaries'!$P30)),0))))))</f>
        <v>1</v>
      </c>
      <c r="DH120" s="286">
        <f>IF('Team &amp; Salaries'!$O30="Never",IF(DH$6&gt;='Team &amp; Salaries'!$M30,MIN('Team &amp; Salaries'!$N30,'Team &amp; Salaries'!$P30),0),IF('Team &amp; Salaries'!$O30="Monthly",IF(DH$6='Team &amp; Salaries'!$M30,MIN('Team &amp; Salaries'!$N30,'Team &amp; Salaries'!$P30),IF(DH$6&gt;'Team &amp; Salaries'!$M30,MIN('Team &amp; Salaries'!$P30,DG120+'Team &amp; Salaries'!$N30),0)),IF('Team &amp; Salaries'!$O30="Quarterly",IF(DH$6='Team &amp; Salaries'!$M30,MIN('Team &amp; Salaries'!$N30,'Team &amp; Salaries'!$P30),IF(DH$6&gt;'Team &amp; Salaries'!$M30,IFERROR(MIN('Team &amp; Salaries'!$P30,IF(ISNUMBER(DC120),DC120,0)+'Team &amp; Salaries'!$N30),'Team &amp; Salaries'!$N30),0)),IF('Team &amp; Salaries'!$O30="Annually",IF(DH$6='Team &amp; Salaries'!$M30,MIN('Team &amp; Salaries'!$N30,'Team &amp; Salaries'!$P30),IF(DH$6&gt;'Team &amp; Salaries'!$M30,IFERROR(MIN('Team &amp; Salaries'!$P30,#REF!+'Team &amp; Salaries'!$N30),MIN('Team &amp; Salaries'!$N30,'Team &amp; Salaries'!$P30)),0))))))</f>
        <v>1</v>
      </c>
      <c r="DI120" s="286">
        <f>IF('Team &amp; Salaries'!$O30="Never",IF(DI$6&gt;='Team &amp; Salaries'!$M30,MIN('Team &amp; Salaries'!$N30,'Team &amp; Salaries'!$P30),0),IF('Team &amp; Salaries'!$O30="Monthly",IF(DI$6='Team &amp; Salaries'!$M30,MIN('Team &amp; Salaries'!$N30,'Team &amp; Salaries'!$P30),IF(DI$6&gt;'Team &amp; Salaries'!$M30,MIN('Team &amp; Salaries'!$P30,DH120+'Team &amp; Salaries'!$N30),0)),IF('Team &amp; Salaries'!$O30="Quarterly",IF(DI$6='Team &amp; Salaries'!$M30,MIN('Team &amp; Salaries'!$N30,'Team &amp; Salaries'!$P30),IF(DI$6&gt;'Team &amp; Salaries'!$M30,IFERROR(MIN('Team &amp; Salaries'!$P30,IF(ISNUMBER(DD120),DD120,0)+'Team &amp; Salaries'!$N30),'Team &amp; Salaries'!$N30),0)),IF('Team &amp; Salaries'!$O30="Annually",IF(DI$6='Team &amp; Salaries'!$M30,MIN('Team &amp; Salaries'!$N30,'Team &amp; Salaries'!$P30),IF(DI$6&gt;'Team &amp; Salaries'!$M30,IFERROR(MIN('Team &amp; Salaries'!$P30,#REF!+'Team &amp; Salaries'!$N30),MIN('Team &amp; Salaries'!$N30,'Team &amp; Salaries'!$P30)),0))))))</f>
        <v>1</v>
      </c>
    </row>
    <row r="121" spans="1:113" s="147" customFormat="1" ht="16">
      <c r="A121" s="114" t="str">
        <f>'Team &amp; Salaries'!A31</f>
        <v>Tester</v>
      </c>
      <c r="B121" s="114"/>
      <c r="C121" s="114"/>
      <c r="D121" s="285"/>
      <c r="E121" s="361" t="s">
        <v>193</v>
      </c>
      <c r="F121" s="286">
        <f>IF('Team &amp; Salaries'!$O31="Never",IF(F$6&gt;='Team &amp; Salaries'!$M31,MIN('Team &amp; Salaries'!$N31,'Team &amp; Salaries'!$P31),0),IF('Team &amp; Salaries'!$O31="Monthly",IF(F$6='Team &amp; Salaries'!$M31,MIN('Team &amp; Salaries'!$N31,'Team &amp; Salaries'!$P31),IF(F$6&gt;'Team &amp; Salaries'!$M31,MIN('Team &amp; Salaries'!$P31,E121+'Team &amp; Salaries'!$N31),0)),IF('Team &amp; Salaries'!$O31="Quarterly",IF(F$6='Team &amp; Salaries'!$M31,MIN('Team &amp; Salaries'!$N31,'Team &amp; Salaries'!$P31),IF(F$6&gt;'Team &amp; Salaries'!$M31,IFERROR(MIN('Team &amp; Salaries'!$P31,IF(ISNUMBER(A121),A121,0)+'Team &amp; Salaries'!$N31),'Team &amp; Salaries'!$N31),0)),IF('Team &amp; Salaries'!$O31="Annually",IF(F$6='Team &amp; Salaries'!$M31,MIN('Team &amp; Salaries'!$N31,'Team &amp; Salaries'!$P31),IF(F$6&gt;'Team &amp; Salaries'!$M31,IFERROR(MIN('Team &amp; Salaries'!$P31,#REF!+'Team &amp; Salaries'!$N31),MIN('Team &amp; Salaries'!$N31,'Team &amp; Salaries'!$P31)),0))))))</f>
        <v>0</v>
      </c>
      <c r="G121" s="286">
        <f>IF('Team &amp; Salaries'!$O31="Never",IF(G$6&gt;='Team &amp; Salaries'!$M31,MIN('Team &amp; Salaries'!$N31,'Team &amp; Salaries'!$P31),0),IF('Team &amp; Salaries'!$O31="Monthly",IF(G$6='Team &amp; Salaries'!$M31,MIN('Team &amp; Salaries'!$N31,'Team &amp; Salaries'!$P31),IF(G$6&gt;'Team &amp; Salaries'!$M31,MIN('Team &amp; Salaries'!$P31,F121+'Team &amp; Salaries'!$N31),0)),IF('Team &amp; Salaries'!$O31="Quarterly",IF(G$6='Team &amp; Salaries'!$M31,MIN('Team &amp; Salaries'!$N31,'Team &amp; Salaries'!$P31),IF(G$6&gt;'Team &amp; Salaries'!$M31,IFERROR(MIN('Team &amp; Salaries'!$P31,IF(ISNUMBER(B121),B121,0)+'Team &amp; Salaries'!$N31),'Team &amp; Salaries'!$N31),0)),IF('Team &amp; Salaries'!$O31="Annually",IF(G$6='Team &amp; Salaries'!$M31,MIN('Team &amp; Salaries'!$N31,'Team &amp; Salaries'!$P31),IF(G$6&gt;'Team &amp; Salaries'!$M31,IFERROR(MIN('Team &amp; Salaries'!$P31,#REF!+'Team &amp; Salaries'!$N31),MIN('Team &amp; Salaries'!$N31,'Team &amp; Salaries'!$P31)),0))))))</f>
        <v>0</v>
      </c>
      <c r="H121" s="286">
        <f>IF('Team &amp; Salaries'!$O31="Never",IF(H$6&gt;='Team &amp; Salaries'!$M31,MIN('Team &amp; Salaries'!$N31,'Team &amp; Salaries'!$P31),0),IF('Team &amp; Salaries'!$O31="Monthly",IF(H$6='Team &amp; Salaries'!$M31,MIN('Team &amp; Salaries'!$N31,'Team &amp; Salaries'!$P31),IF(H$6&gt;'Team &amp; Salaries'!$M31,MIN('Team &amp; Salaries'!$P31,G121+'Team &amp; Salaries'!$N31),0)),IF('Team &amp; Salaries'!$O31="Quarterly",IF(H$6='Team &amp; Salaries'!$M31,MIN('Team &amp; Salaries'!$N31,'Team &amp; Salaries'!$P31),IF(H$6&gt;'Team &amp; Salaries'!$M31,IFERROR(MIN('Team &amp; Salaries'!$P31,IF(ISNUMBER(C121),C121,0)+'Team &amp; Salaries'!$N31),'Team &amp; Salaries'!$N31),0)),IF('Team &amp; Salaries'!$O31="Annually",IF(H$6='Team &amp; Salaries'!$M31,MIN('Team &amp; Salaries'!$N31,'Team &amp; Salaries'!$P31),IF(H$6&gt;'Team &amp; Salaries'!$M31,IFERROR(MIN('Team &amp; Salaries'!$P31,#REF!+'Team &amp; Salaries'!$N31),MIN('Team &amp; Salaries'!$N31,'Team &amp; Salaries'!$P31)),0))))))</f>
        <v>0</v>
      </c>
      <c r="I121" s="286">
        <f>IF('Team &amp; Salaries'!$O31="Never",IF(I$6&gt;='Team &amp; Salaries'!$M31,MIN('Team &amp; Salaries'!$N31,'Team &amp; Salaries'!$P31),0),IF('Team &amp; Salaries'!$O31="Monthly",IF(I$6='Team &amp; Salaries'!$M31,MIN('Team &amp; Salaries'!$N31,'Team &amp; Salaries'!$P31),IF(I$6&gt;'Team &amp; Salaries'!$M31,MIN('Team &amp; Salaries'!$P31,H121+'Team &amp; Salaries'!$N31),0)),IF('Team &amp; Salaries'!$O31="Quarterly",IF(I$6='Team &amp; Salaries'!$M31,MIN('Team &amp; Salaries'!$N31,'Team &amp; Salaries'!$P31),IF(I$6&gt;'Team &amp; Salaries'!$M31,IFERROR(MIN('Team &amp; Salaries'!$P31,IF(ISNUMBER(D121),D121,0)+'Team &amp; Salaries'!$N31),'Team &amp; Salaries'!$N31),0)),IF('Team &amp; Salaries'!$O31="Annually",IF(I$6='Team &amp; Salaries'!$M31,MIN('Team &amp; Salaries'!$N31,'Team &amp; Salaries'!$P31),IF(I$6&gt;'Team &amp; Salaries'!$M31,IFERROR(MIN('Team &amp; Salaries'!$P31,#REF!+'Team &amp; Salaries'!$N31),MIN('Team &amp; Salaries'!$N31,'Team &amp; Salaries'!$P31)),0))))))</f>
        <v>0</v>
      </c>
      <c r="J121" s="286">
        <f>IF('Team &amp; Salaries'!$O31="Never",IF(J$6&gt;='Team &amp; Salaries'!$M31,MIN('Team &amp; Salaries'!$N31,'Team &amp; Salaries'!$P31),0),IF('Team &amp; Salaries'!$O31="Monthly",IF(J$6='Team &amp; Salaries'!$M31,MIN('Team &amp; Salaries'!$N31,'Team &amp; Salaries'!$P31),IF(J$6&gt;'Team &amp; Salaries'!$M31,MIN('Team &amp; Salaries'!$P31,I121+'Team &amp; Salaries'!$N31),0)),IF('Team &amp; Salaries'!$O31="Quarterly",IF(J$6='Team &amp; Salaries'!$M31,MIN('Team &amp; Salaries'!$N31,'Team &amp; Salaries'!$P31),IF(J$6&gt;'Team &amp; Salaries'!$M31,IFERROR(MIN('Team &amp; Salaries'!$P31,IF(ISNUMBER(E121),E121,0)+'Team &amp; Salaries'!$N31),'Team &amp; Salaries'!$N31),0)),IF('Team &amp; Salaries'!$O31="Annually",IF(J$6='Team &amp; Salaries'!$M31,MIN('Team &amp; Salaries'!$N31,'Team &amp; Salaries'!$P31),IF(J$6&gt;'Team &amp; Salaries'!$M31,IFERROR(MIN('Team &amp; Salaries'!$P31,#REF!+'Team &amp; Salaries'!$N31),MIN('Team &amp; Salaries'!$N31,'Team &amp; Salaries'!$P31)),0))))))</f>
        <v>0</v>
      </c>
      <c r="K121" s="286">
        <f>IF('Team &amp; Salaries'!$O31="Never",IF(K$6&gt;='Team &amp; Salaries'!$M31,MIN('Team &amp; Salaries'!$N31,'Team &amp; Salaries'!$P31),0),IF('Team &amp; Salaries'!$O31="Monthly",IF(K$6='Team &amp; Salaries'!$M31,MIN('Team &amp; Salaries'!$N31,'Team &amp; Salaries'!$P31),IF(K$6&gt;'Team &amp; Salaries'!$M31,MIN('Team &amp; Salaries'!$P31,J121+'Team &amp; Salaries'!$N31),0)),IF('Team &amp; Salaries'!$O31="Quarterly",IF(K$6='Team &amp; Salaries'!$M31,MIN('Team &amp; Salaries'!$N31,'Team &amp; Salaries'!$P31),IF(K$6&gt;'Team &amp; Salaries'!$M31,IFERROR(MIN('Team &amp; Salaries'!$P31,IF(ISNUMBER(F121),F121,0)+'Team &amp; Salaries'!$N31),'Team &amp; Salaries'!$N31),0)),IF('Team &amp; Salaries'!$O31="Annually",IF(K$6='Team &amp; Salaries'!$M31,MIN('Team &amp; Salaries'!$N31,'Team &amp; Salaries'!$P31),IF(K$6&gt;'Team &amp; Salaries'!$M31,IFERROR(MIN('Team &amp; Salaries'!$P31,#REF!+'Team &amp; Salaries'!$N31),MIN('Team &amp; Salaries'!$N31,'Team &amp; Salaries'!$P31)),0))))))</f>
        <v>0</v>
      </c>
      <c r="L121" s="286">
        <f>IF('Team &amp; Salaries'!$O31="Never",IF(L$6&gt;='Team &amp; Salaries'!$M31,MIN('Team &amp; Salaries'!$N31,'Team &amp; Salaries'!$P31),0),IF('Team &amp; Salaries'!$O31="Monthly",IF(L$6='Team &amp; Salaries'!$M31,MIN('Team &amp; Salaries'!$N31,'Team &amp; Salaries'!$P31),IF(L$6&gt;'Team &amp; Salaries'!$M31,MIN('Team &amp; Salaries'!$P31,K121+'Team &amp; Salaries'!$N31),0)),IF('Team &amp; Salaries'!$O31="Quarterly",IF(L$6='Team &amp; Salaries'!$M31,MIN('Team &amp; Salaries'!$N31,'Team &amp; Salaries'!$P31),IF(L$6&gt;'Team &amp; Salaries'!$M31,IFERROR(MIN('Team &amp; Salaries'!$P31,IF(ISNUMBER(G121),G121,0)+'Team &amp; Salaries'!$N31),'Team &amp; Salaries'!$N31),0)),IF('Team &amp; Salaries'!$O31="Annually",IF(L$6='Team &amp; Salaries'!$M31,MIN('Team &amp; Salaries'!$N31,'Team &amp; Salaries'!$P31),IF(L$6&gt;'Team &amp; Salaries'!$M31,IFERROR(MIN('Team &amp; Salaries'!$P31,#REF!+'Team &amp; Salaries'!$N31),MIN('Team &amp; Salaries'!$N31,'Team &amp; Salaries'!$P31)),0))))))</f>
        <v>0</v>
      </c>
      <c r="M121" s="286">
        <f>IF('Team &amp; Salaries'!$O31="Never",IF(M$6&gt;='Team &amp; Salaries'!$M31,MIN('Team &amp; Salaries'!$N31,'Team &amp; Salaries'!$P31),0),IF('Team &amp; Salaries'!$O31="Monthly",IF(M$6='Team &amp; Salaries'!$M31,MIN('Team &amp; Salaries'!$N31,'Team &amp; Salaries'!$P31),IF(M$6&gt;'Team &amp; Salaries'!$M31,MIN('Team &amp; Salaries'!$P31,L121+'Team &amp; Salaries'!$N31),0)),IF('Team &amp; Salaries'!$O31="Quarterly",IF(M$6='Team &amp; Salaries'!$M31,MIN('Team &amp; Salaries'!$N31,'Team &amp; Salaries'!$P31),IF(M$6&gt;'Team &amp; Salaries'!$M31,IFERROR(MIN('Team &amp; Salaries'!$P31,IF(ISNUMBER(H121),H121,0)+'Team &amp; Salaries'!$N31),'Team &amp; Salaries'!$N31),0)),IF('Team &amp; Salaries'!$O31="Annually",IF(M$6='Team &amp; Salaries'!$M31,MIN('Team &amp; Salaries'!$N31,'Team &amp; Salaries'!$P31),IF(M$6&gt;'Team &amp; Salaries'!$M31,IFERROR(MIN('Team &amp; Salaries'!$P31,#REF!+'Team &amp; Salaries'!$N31),MIN('Team &amp; Salaries'!$N31,'Team &amp; Salaries'!$P31)),0))))))</f>
        <v>0</v>
      </c>
      <c r="N121" s="286">
        <f>IF('Team &amp; Salaries'!$O31="Never",IF(N$6&gt;='Team &amp; Salaries'!$M31,MIN('Team &amp; Salaries'!$N31,'Team &amp; Salaries'!$P31),0),IF('Team &amp; Salaries'!$O31="Monthly",IF(N$6='Team &amp; Salaries'!$M31,MIN('Team &amp; Salaries'!$N31,'Team &amp; Salaries'!$P31),IF(N$6&gt;'Team &amp; Salaries'!$M31,MIN('Team &amp; Salaries'!$P31,M121+'Team &amp; Salaries'!$N31),0)),IF('Team &amp; Salaries'!$O31="Quarterly",IF(N$6='Team &amp; Salaries'!$M31,MIN('Team &amp; Salaries'!$N31,'Team &amp; Salaries'!$P31),IF(N$6&gt;'Team &amp; Salaries'!$M31,IFERROR(MIN('Team &amp; Salaries'!$P31,IF(ISNUMBER(I121),I121,0)+'Team &amp; Salaries'!$N31),'Team &amp; Salaries'!$N31),0)),IF('Team &amp; Salaries'!$O31="Annually",IF(N$6='Team &amp; Salaries'!$M31,MIN('Team &amp; Salaries'!$N31,'Team &amp; Salaries'!$P31),IF(N$6&gt;'Team &amp; Salaries'!$M31,IFERROR(MIN('Team &amp; Salaries'!$P31,#REF!+'Team &amp; Salaries'!$N31),MIN('Team &amp; Salaries'!$N31,'Team &amp; Salaries'!$P31)),0))))))</f>
        <v>0</v>
      </c>
      <c r="O121" s="286">
        <f>IF('Team &amp; Salaries'!$O31="Never",IF(O$6&gt;='Team &amp; Salaries'!$M31,MIN('Team &amp; Salaries'!$N31,'Team &amp; Salaries'!$P31),0),IF('Team &amp; Salaries'!$O31="Monthly",IF(O$6='Team &amp; Salaries'!$M31,MIN('Team &amp; Salaries'!$N31,'Team &amp; Salaries'!$P31),IF(O$6&gt;'Team &amp; Salaries'!$M31,MIN('Team &amp; Salaries'!$P31,N121+'Team &amp; Salaries'!$N31),0)),IF('Team &amp; Salaries'!$O31="Quarterly",IF(O$6='Team &amp; Salaries'!$M31,MIN('Team &amp; Salaries'!$N31,'Team &amp; Salaries'!$P31),IF(O$6&gt;'Team &amp; Salaries'!$M31,IFERROR(MIN('Team &amp; Salaries'!$P31,IF(ISNUMBER(J121),J121,0)+'Team &amp; Salaries'!$N31),'Team &amp; Salaries'!$N31),0)),IF('Team &amp; Salaries'!$O31="Annually",IF(O$6='Team &amp; Salaries'!$M31,MIN('Team &amp; Salaries'!$N31,'Team &amp; Salaries'!$P31),IF(O$6&gt;'Team &amp; Salaries'!$M31,IFERROR(MIN('Team &amp; Salaries'!$P31,#REF!+'Team &amp; Salaries'!$N31),MIN('Team &amp; Salaries'!$N31,'Team &amp; Salaries'!$P31)),0))))))</f>
        <v>1</v>
      </c>
      <c r="P121" s="286">
        <f>IF('Team &amp; Salaries'!$O31="Never",IF(P$6&gt;='Team &amp; Salaries'!$M31,MIN('Team &amp; Salaries'!$N31,'Team &amp; Salaries'!$P31),0),IF('Team &amp; Salaries'!$O31="Monthly",IF(P$6='Team &amp; Salaries'!$M31,MIN('Team &amp; Salaries'!$N31,'Team &amp; Salaries'!$P31),IF(P$6&gt;'Team &amp; Salaries'!$M31,MIN('Team &amp; Salaries'!$P31,O121+'Team &amp; Salaries'!$N31),0)),IF('Team &amp; Salaries'!$O31="Quarterly",IF(P$6='Team &amp; Salaries'!$M31,MIN('Team &amp; Salaries'!$N31,'Team &amp; Salaries'!$P31),IF(P$6&gt;'Team &amp; Salaries'!$M31,IFERROR(MIN('Team &amp; Salaries'!$P31,IF(ISNUMBER(K121),K121,0)+'Team &amp; Salaries'!$N31),'Team &amp; Salaries'!$N31),0)),IF('Team &amp; Salaries'!$O31="Annually",IF(P$6='Team &amp; Salaries'!$M31,MIN('Team &amp; Salaries'!$N31,'Team &amp; Salaries'!$P31),IF(P$6&gt;'Team &amp; Salaries'!$M31,IFERROR(MIN('Team &amp; Salaries'!$P31,#REF!+'Team &amp; Salaries'!$N31),MIN('Team &amp; Salaries'!$N31,'Team &amp; Salaries'!$P31)),0))))))</f>
        <v>1</v>
      </c>
      <c r="Q121" s="286">
        <f>IF('Team &amp; Salaries'!$O31="Never",IF(Q$6&gt;='Team &amp; Salaries'!$M31,MIN('Team &amp; Salaries'!$N31,'Team &amp; Salaries'!$P31),0),IF('Team &amp; Salaries'!$O31="Monthly",IF(Q$6='Team &amp; Salaries'!$M31,MIN('Team &amp; Salaries'!$N31,'Team &amp; Salaries'!$P31),IF(Q$6&gt;'Team &amp; Salaries'!$M31,MIN('Team &amp; Salaries'!$P31,P121+'Team &amp; Salaries'!$N31),0)),IF('Team &amp; Salaries'!$O31="Quarterly",IF(Q$6='Team &amp; Salaries'!$M31,MIN('Team &amp; Salaries'!$N31,'Team &amp; Salaries'!$P31),IF(Q$6&gt;'Team &amp; Salaries'!$M31,IFERROR(MIN('Team &amp; Salaries'!$P31,IF(ISNUMBER(L121),L121,0)+'Team &amp; Salaries'!$N31),'Team &amp; Salaries'!$N31),0)),IF('Team &amp; Salaries'!$O31="Annually",IF(Q$6='Team &amp; Salaries'!$M31,MIN('Team &amp; Salaries'!$N31,'Team &amp; Salaries'!$P31),IF(Q$6&gt;'Team &amp; Salaries'!$M31,IFERROR(MIN('Team &amp; Salaries'!$P31,#REF!+'Team &amp; Salaries'!$N31),MIN('Team &amp; Salaries'!$N31,'Team &amp; Salaries'!$P31)),0))))))</f>
        <v>1</v>
      </c>
      <c r="R121" s="286">
        <f>IF('Team &amp; Salaries'!$O31="Never",IF(R$6&gt;='Team &amp; Salaries'!$M31,MIN('Team &amp; Salaries'!$N31,'Team &amp; Salaries'!$P31),0),IF('Team &amp; Salaries'!$O31="Monthly",IF(R$6='Team &amp; Salaries'!$M31,MIN('Team &amp; Salaries'!$N31,'Team &amp; Salaries'!$P31),IF(R$6&gt;'Team &amp; Salaries'!$M31,MIN('Team &amp; Salaries'!$P31,Q121+'Team &amp; Salaries'!$N31),0)),IF('Team &amp; Salaries'!$O31="Quarterly",IF(R$6='Team &amp; Salaries'!$M31,MIN('Team &amp; Salaries'!$N31,'Team &amp; Salaries'!$P31),IF(R$6&gt;'Team &amp; Salaries'!$M31,IFERROR(MIN('Team &amp; Salaries'!$P31,IF(ISNUMBER(M121),M121,0)+'Team &amp; Salaries'!$N31),'Team &amp; Salaries'!$N31),0)),IF('Team &amp; Salaries'!$O31="Annually",IF(R$6='Team &amp; Salaries'!$M31,MIN('Team &amp; Salaries'!$N31,'Team &amp; Salaries'!$P31),IF(R$6&gt;'Team &amp; Salaries'!$M31,IFERROR(MIN('Team &amp; Salaries'!$P31,#REF!+'Team &amp; Salaries'!$N31),MIN('Team &amp; Salaries'!$N31,'Team &amp; Salaries'!$P31)),0))))))</f>
        <v>1</v>
      </c>
      <c r="S121" s="286">
        <f>IF('Team &amp; Salaries'!$O31="Never",IF(S$6&gt;='Team &amp; Salaries'!$M31,MIN('Team &amp; Salaries'!$N31,'Team &amp; Salaries'!$P31),0),IF('Team &amp; Salaries'!$O31="Monthly",IF(S$6='Team &amp; Salaries'!$M31,MIN('Team &amp; Salaries'!$N31,'Team &amp; Salaries'!$P31),IF(S$6&gt;'Team &amp; Salaries'!$M31,MIN('Team &amp; Salaries'!$P31,R121+'Team &amp; Salaries'!$N31),0)),IF('Team &amp; Salaries'!$O31="Quarterly",IF(S$6='Team &amp; Salaries'!$M31,MIN('Team &amp; Salaries'!$N31,'Team &amp; Salaries'!$P31),IF(S$6&gt;'Team &amp; Salaries'!$M31,IFERROR(MIN('Team &amp; Salaries'!$P31,IF(ISNUMBER(N121),N121,0)+'Team &amp; Salaries'!$N31),'Team &amp; Salaries'!$N31),0)),IF('Team &amp; Salaries'!$O31="Annually",IF(S$6='Team &amp; Salaries'!$M31,MIN('Team &amp; Salaries'!$N31,'Team &amp; Salaries'!$P31),IF(S$6&gt;'Team &amp; Salaries'!$M31,IFERROR(MIN('Team &amp; Salaries'!$P31,#REF!+'Team &amp; Salaries'!$N31),MIN('Team &amp; Salaries'!$N31,'Team &amp; Salaries'!$P31)),0))))))</f>
        <v>1</v>
      </c>
      <c r="T121" s="286">
        <f>IF('Team &amp; Salaries'!$O31="Never",IF(T$6&gt;='Team &amp; Salaries'!$M31,MIN('Team &amp; Salaries'!$N31,'Team &amp; Salaries'!$P31),0),IF('Team &amp; Salaries'!$O31="Monthly",IF(T$6='Team &amp; Salaries'!$M31,MIN('Team &amp; Salaries'!$N31,'Team &amp; Salaries'!$P31),IF(T$6&gt;'Team &amp; Salaries'!$M31,MIN('Team &amp; Salaries'!$P31,S121+'Team &amp; Salaries'!$N31),0)),IF('Team &amp; Salaries'!$O31="Quarterly",IF(T$6='Team &amp; Salaries'!$M31,MIN('Team &amp; Salaries'!$N31,'Team &amp; Salaries'!$P31),IF(T$6&gt;'Team &amp; Salaries'!$M31,IFERROR(MIN('Team &amp; Salaries'!$P31,IF(ISNUMBER(O121),O121,0)+'Team &amp; Salaries'!$N31),'Team &amp; Salaries'!$N31),0)),IF('Team &amp; Salaries'!$O31="Annually",IF(T$6='Team &amp; Salaries'!$M31,MIN('Team &amp; Salaries'!$N31,'Team &amp; Salaries'!$P31),IF(T$6&gt;'Team &amp; Salaries'!$M31,IFERROR(MIN('Team &amp; Salaries'!$P31,#REF!+'Team &amp; Salaries'!$N31),MIN('Team &amp; Salaries'!$N31,'Team &amp; Salaries'!$P31)),0))))))</f>
        <v>1</v>
      </c>
      <c r="U121" s="286">
        <f>IF('Team &amp; Salaries'!$O31="Never",IF(U$6&gt;='Team &amp; Salaries'!$M31,MIN('Team &amp; Salaries'!$N31,'Team &amp; Salaries'!$P31),0),IF('Team &amp; Salaries'!$O31="Monthly",IF(U$6='Team &amp; Salaries'!$M31,MIN('Team &amp; Salaries'!$N31,'Team &amp; Salaries'!$P31),IF(U$6&gt;'Team &amp; Salaries'!$M31,MIN('Team &amp; Salaries'!$P31,T121+'Team &amp; Salaries'!$N31),0)),IF('Team &amp; Salaries'!$O31="Quarterly",IF(U$6='Team &amp; Salaries'!$M31,MIN('Team &amp; Salaries'!$N31,'Team &amp; Salaries'!$P31),IF(U$6&gt;'Team &amp; Salaries'!$M31,IFERROR(MIN('Team &amp; Salaries'!$P31,IF(ISNUMBER(P121),P121,0)+'Team &amp; Salaries'!$N31),'Team &amp; Salaries'!$N31),0)),IF('Team &amp; Salaries'!$O31="Annually",IF(U$6='Team &amp; Salaries'!$M31,MIN('Team &amp; Salaries'!$N31,'Team &amp; Salaries'!$P31),IF(U$6&gt;'Team &amp; Salaries'!$M31,IFERROR(MIN('Team &amp; Salaries'!$P31,#REF!+'Team &amp; Salaries'!$N31),MIN('Team &amp; Salaries'!$N31,'Team &amp; Salaries'!$P31)),0))))))</f>
        <v>1</v>
      </c>
      <c r="V121" s="286">
        <f>IF('Team &amp; Salaries'!$O31="Never",IF(V$6&gt;='Team &amp; Salaries'!$M31,MIN('Team &amp; Salaries'!$N31,'Team &amp; Salaries'!$P31),0),IF('Team &amp; Salaries'!$O31="Monthly",IF(V$6='Team &amp; Salaries'!$M31,MIN('Team &amp; Salaries'!$N31,'Team &amp; Salaries'!$P31),IF(V$6&gt;'Team &amp; Salaries'!$M31,MIN('Team &amp; Salaries'!$P31,U121+'Team &amp; Salaries'!$N31),0)),IF('Team &amp; Salaries'!$O31="Quarterly",IF(V$6='Team &amp; Salaries'!$M31,MIN('Team &amp; Salaries'!$N31,'Team &amp; Salaries'!$P31),IF(V$6&gt;'Team &amp; Salaries'!$M31,IFERROR(MIN('Team &amp; Salaries'!$P31,IF(ISNUMBER(Q121),Q121,0)+'Team &amp; Salaries'!$N31),'Team &amp; Salaries'!$N31),0)),IF('Team &amp; Salaries'!$O31="Annually",IF(V$6='Team &amp; Salaries'!$M31,MIN('Team &amp; Salaries'!$N31,'Team &amp; Salaries'!$P31),IF(V$6&gt;'Team &amp; Salaries'!$M31,IFERROR(MIN('Team &amp; Salaries'!$P31,#REF!+'Team &amp; Salaries'!$N31),MIN('Team &amp; Salaries'!$N31,'Team &amp; Salaries'!$P31)),0))))))</f>
        <v>1</v>
      </c>
      <c r="W121" s="286">
        <f>IF('Team &amp; Salaries'!$O31="Never",IF(W$6&gt;='Team &amp; Salaries'!$M31,MIN('Team &amp; Salaries'!$N31,'Team &amp; Salaries'!$P31),0),IF('Team &amp; Salaries'!$O31="Monthly",IF(W$6='Team &amp; Salaries'!$M31,MIN('Team &amp; Salaries'!$N31,'Team &amp; Salaries'!$P31),IF(W$6&gt;'Team &amp; Salaries'!$M31,MIN('Team &amp; Salaries'!$P31,V121+'Team &amp; Salaries'!$N31),0)),IF('Team &amp; Salaries'!$O31="Quarterly",IF(W$6='Team &amp; Salaries'!$M31,MIN('Team &amp; Salaries'!$N31,'Team &amp; Salaries'!$P31),IF(W$6&gt;'Team &amp; Salaries'!$M31,IFERROR(MIN('Team &amp; Salaries'!$P31,IF(ISNUMBER(R121),R121,0)+'Team &amp; Salaries'!$N31),'Team &amp; Salaries'!$N31),0)),IF('Team &amp; Salaries'!$O31="Annually",IF(W$6='Team &amp; Salaries'!$M31,MIN('Team &amp; Salaries'!$N31,'Team &amp; Salaries'!$P31),IF(W$6&gt;'Team &amp; Salaries'!$M31,IFERROR(MIN('Team &amp; Salaries'!$P31,#REF!+'Team &amp; Salaries'!$N31),MIN('Team &amp; Salaries'!$N31,'Team &amp; Salaries'!$P31)),0))))))</f>
        <v>1</v>
      </c>
      <c r="X121" s="286">
        <f>IF('Team &amp; Salaries'!$O31="Never",IF(X$6&gt;='Team &amp; Salaries'!$M31,MIN('Team &amp; Salaries'!$N31,'Team &amp; Salaries'!$P31),0),IF('Team &amp; Salaries'!$O31="Monthly",IF(X$6='Team &amp; Salaries'!$M31,MIN('Team &amp; Salaries'!$N31,'Team &amp; Salaries'!$P31),IF(X$6&gt;'Team &amp; Salaries'!$M31,MIN('Team &amp; Salaries'!$P31,W121+'Team &amp; Salaries'!$N31),0)),IF('Team &amp; Salaries'!$O31="Quarterly",IF(X$6='Team &amp; Salaries'!$M31,MIN('Team &amp; Salaries'!$N31,'Team &amp; Salaries'!$P31),IF(X$6&gt;'Team &amp; Salaries'!$M31,IFERROR(MIN('Team &amp; Salaries'!$P31,IF(ISNUMBER(S121),S121,0)+'Team &amp; Salaries'!$N31),'Team &amp; Salaries'!$N31),0)),IF('Team &amp; Salaries'!$O31="Annually",IF(X$6='Team &amp; Salaries'!$M31,MIN('Team &amp; Salaries'!$N31,'Team &amp; Salaries'!$P31),IF(X$6&gt;'Team &amp; Salaries'!$M31,IFERROR(MIN('Team &amp; Salaries'!$P31,#REF!+'Team &amp; Salaries'!$N31),MIN('Team &amp; Salaries'!$N31,'Team &amp; Salaries'!$P31)),0))))))</f>
        <v>1</v>
      </c>
      <c r="Y121" s="286">
        <f>IF('Team &amp; Salaries'!$O31="Never",IF(Y$6&gt;='Team &amp; Salaries'!$M31,MIN('Team &amp; Salaries'!$N31,'Team &amp; Salaries'!$P31),0),IF('Team &amp; Salaries'!$O31="Monthly",IF(Y$6='Team &amp; Salaries'!$M31,MIN('Team &amp; Salaries'!$N31,'Team &amp; Salaries'!$P31),IF(Y$6&gt;'Team &amp; Salaries'!$M31,MIN('Team &amp; Salaries'!$P31,X121+'Team &amp; Salaries'!$N31),0)),IF('Team &amp; Salaries'!$O31="Quarterly",IF(Y$6='Team &amp; Salaries'!$M31,MIN('Team &amp; Salaries'!$N31,'Team &amp; Salaries'!$P31),IF(Y$6&gt;'Team &amp; Salaries'!$M31,IFERROR(MIN('Team &amp; Salaries'!$P31,IF(ISNUMBER(T121),T121,0)+'Team &amp; Salaries'!$N31),'Team &amp; Salaries'!$N31),0)),IF('Team &amp; Salaries'!$O31="Annually",IF(Y$6='Team &amp; Salaries'!$M31,MIN('Team &amp; Salaries'!$N31,'Team &amp; Salaries'!$P31),IF(Y$6&gt;'Team &amp; Salaries'!$M31,IFERROR(MIN('Team &amp; Salaries'!$P31,#REF!+'Team &amp; Salaries'!$N31),MIN('Team &amp; Salaries'!$N31,'Team &amp; Salaries'!$P31)),0))))))</f>
        <v>1</v>
      </c>
      <c r="Z121" s="286">
        <f>IF('Team &amp; Salaries'!$O31="Never",IF(Z$6&gt;='Team &amp; Salaries'!$M31,MIN('Team &amp; Salaries'!$N31,'Team &amp; Salaries'!$P31),0),IF('Team &amp; Salaries'!$O31="Monthly",IF(Z$6='Team &amp; Salaries'!$M31,MIN('Team &amp; Salaries'!$N31,'Team &amp; Salaries'!$P31),IF(Z$6&gt;'Team &amp; Salaries'!$M31,MIN('Team &amp; Salaries'!$P31,Y121+'Team &amp; Salaries'!$N31),0)),IF('Team &amp; Salaries'!$O31="Quarterly",IF(Z$6='Team &amp; Salaries'!$M31,MIN('Team &amp; Salaries'!$N31,'Team &amp; Salaries'!$P31),IF(Z$6&gt;'Team &amp; Salaries'!$M31,IFERROR(MIN('Team &amp; Salaries'!$P31,IF(ISNUMBER(U121),U121,0)+'Team &amp; Salaries'!$N31),'Team &amp; Salaries'!$N31),0)),IF('Team &amp; Salaries'!$O31="Annually",IF(Z$6='Team &amp; Salaries'!$M31,MIN('Team &amp; Salaries'!$N31,'Team &amp; Salaries'!$P31),IF(Z$6&gt;'Team &amp; Salaries'!$M31,IFERROR(MIN('Team &amp; Salaries'!$P31,#REF!+'Team &amp; Salaries'!$N31),MIN('Team &amp; Salaries'!$N31,'Team &amp; Salaries'!$P31)),0))))))</f>
        <v>1</v>
      </c>
      <c r="AA121" s="286">
        <f>IF('Team &amp; Salaries'!$O31="Never",IF(AA$6&gt;='Team &amp; Salaries'!$M31,MIN('Team &amp; Salaries'!$N31,'Team &amp; Salaries'!$P31),0),IF('Team &amp; Salaries'!$O31="Monthly",IF(AA$6='Team &amp; Salaries'!$M31,MIN('Team &amp; Salaries'!$N31,'Team &amp; Salaries'!$P31),IF(AA$6&gt;'Team &amp; Salaries'!$M31,MIN('Team &amp; Salaries'!$P31,Z121+'Team &amp; Salaries'!$N31),0)),IF('Team &amp; Salaries'!$O31="Quarterly",IF(AA$6='Team &amp; Salaries'!$M31,MIN('Team &amp; Salaries'!$N31,'Team &amp; Salaries'!$P31),IF(AA$6&gt;'Team &amp; Salaries'!$M31,IFERROR(MIN('Team &amp; Salaries'!$P31,IF(ISNUMBER(V121),V121,0)+'Team &amp; Salaries'!$N31),'Team &amp; Salaries'!$N31),0)),IF('Team &amp; Salaries'!$O31="Annually",IF(AA$6='Team &amp; Salaries'!$M31,MIN('Team &amp; Salaries'!$N31,'Team &amp; Salaries'!$P31),IF(AA$6&gt;'Team &amp; Salaries'!$M31,IFERROR(MIN('Team &amp; Salaries'!$P31,#REF!+'Team &amp; Salaries'!$N31),MIN('Team &amp; Salaries'!$N31,'Team &amp; Salaries'!$P31)),0))))))</f>
        <v>1</v>
      </c>
      <c r="AB121" s="286">
        <f>IF('Team &amp; Salaries'!$O31="Never",IF(AB$6&gt;='Team &amp; Salaries'!$M31,MIN('Team &amp; Salaries'!$N31,'Team &amp; Salaries'!$P31),0),IF('Team &amp; Salaries'!$O31="Monthly",IF(AB$6='Team &amp; Salaries'!$M31,MIN('Team &amp; Salaries'!$N31,'Team &amp; Salaries'!$P31),IF(AB$6&gt;'Team &amp; Salaries'!$M31,MIN('Team &amp; Salaries'!$P31,AA121+'Team &amp; Salaries'!$N31),0)),IF('Team &amp; Salaries'!$O31="Quarterly",IF(AB$6='Team &amp; Salaries'!$M31,MIN('Team &amp; Salaries'!$N31,'Team &amp; Salaries'!$P31),IF(AB$6&gt;'Team &amp; Salaries'!$M31,IFERROR(MIN('Team &amp; Salaries'!$P31,IF(ISNUMBER(W121),W121,0)+'Team &amp; Salaries'!$N31),'Team &amp; Salaries'!$N31),0)),IF('Team &amp; Salaries'!$O31="Annually",IF(AB$6='Team &amp; Salaries'!$M31,MIN('Team &amp; Salaries'!$N31,'Team &amp; Salaries'!$P31),IF(AB$6&gt;'Team &amp; Salaries'!$M31,IFERROR(MIN('Team &amp; Salaries'!$P31,#REF!+'Team &amp; Salaries'!$N31),MIN('Team &amp; Salaries'!$N31,'Team &amp; Salaries'!$P31)),0))))))</f>
        <v>1</v>
      </c>
      <c r="AC121" s="286">
        <f>IF('Team &amp; Salaries'!$O31="Never",IF(AC$6&gt;='Team &amp; Salaries'!$M31,MIN('Team &amp; Salaries'!$N31,'Team &amp; Salaries'!$P31),0),IF('Team &amp; Salaries'!$O31="Monthly",IF(AC$6='Team &amp; Salaries'!$M31,MIN('Team &amp; Salaries'!$N31,'Team &amp; Salaries'!$P31),IF(AC$6&gt;'Team &amp; Salaries'!$M31,MIN('Team &amp; Salaries'!$P31,AB121+'Team &amp; Salaries'!$N31),0)),IF('Team &amp; Salaries'!$O31="Quarterly",IF(AC$6='Team &amp; Salaries'!$M31,MIN('Team &amp; Salaries'!$N31,'Team &amp; Salaries'!$P31),IF(AC$6&gt;'Team &amp; Salaries'!$M31,IFERROR(MIN('Team &amp; Salaries'!$P31,IF(ISNUMBER(X121),X121,0)+'Team &amp; Salaries'!$N31),'Team &amp; Salaries'!$N31),0)),IF('Team &amp; Salaries'!$O31="Annually",IF(AC$6='Team &amp; Salaries'!$M31,MIN('Team &amp; Salaries'!$N31,'Team &amp; Salaries'!$P31),IF(AC$6&gt;'Team &amp; Salaries'!$M31,IFERROR(MIN('Team &amp; Salaries'!$P31,#REF!+'Team &amp; Salaries'!$N31),MIN('Team &amp; Salaries'!$N31,'Team &amp; Salaries'!$P31)),0))))))</f>
        <v>1</v>
      </c>
      <c r="AD121" s="286">
        <f>IF('Team &amp; Salaries'!$O31="Never",IF(AD$6&gt;='Team &amp; Salaries'!$M31,MIN('Team &amp; Salaries'!$N31,'Team &amp; Salaries'!$P31),0),IF('Team &amp; Salaries'!$O31="Monthly",IF(AD$6='Team &amp; Salaries'!$M31,MIN('Team &amp; Salaries'!$N31,'Team &amp; Salaries'!$P31),IF(AD$6&gt;'Team &amp; Salaries'!$M31,MIN('Team &amp; Salaries'!$P31,AC121+'Team &amp; Salaries'!$N31),0)),IF('Team &amp; Salaries'!$O31="Quarterly",IF(AD$6='Team &amp; Salaries'!$M31,MIN('Team &amp; Salaries'!$N31,'Team &amp; Salaries'!$P31),IF(AD$6&gt;'Team &amp; Salaries'!$M31,IFERROR(MIN('Team &amp; Salaries'!$P31,IF(ISNUMBER(Y121),Y121,0)+'Team &amp; Salaries'!$N31),'Team &amp; Salaries'!$N31),0)),IF('Team &amp; Salaries'!$O31="Annually",IF(AD$6='Team &amp; Salaries'!$M31,MIN('Team &amp; Salaries'!$N31,'Team &amp; Salaries'!$P31),IF(AD$6&gt;'Team &amp; Salaries'!$M31,IFERROR(MIN('Team &amp; Salaries'!$P31,#REF!+'Team &amp; Salaries'!$N31),MIN('Team &amp; Salaries'!$N31,'Team &amp; Salaries'!$P31)),0))))))</f>
        <v>1</v>
      </c>
      <c r="AE121" s="286">
        <f>IF('Team &amp; Salaries'!$O31="Never",IF(AE$6&gt;='Team &amp; Salaries'!$M31,MIN('Team &amp; Salaries'!$N31,'Team &amp; Salaries'!$P31),0),IF('Team &amp; Salaries'!$O31="Monthly",IF(AE$6='Team &amp; Salaries'!$M31,MIN('Team &amp; Salaries'!$N31,'Team &amp; Salaries'!$P31),IF(AE$6&gt;'Team &amp; Salaries'!$M31,MIN('Team &amp; Salaries'!$P31,AD121+'Team &amp; Salaries'!$N31),0)),IF('Team &amp; Salaries'!$O31="Quarterly",IF(AE$6='Team &amp; Salaries'!$M31,MIN('Team &amp; Salaries'!$N31,'Team &amp; Salaries'!$P31),IF(AE$6&gt;'Team &amp; Salaries'!$M31,IFERROR(MIN('Team &amp; Salaries'!$P31,IF(ISNUMBER(Z121),Z121,0)+'Team &amp; Salaries'!$N31),'Team &amp; Salaries'!$N31),0)),IF('Team &amp; Salaries'!$O31="Annually",IF(AE$6='Team &amp; Salaries'!$M31,MIN('Team &amp; Salaries'!$N31,'Team &amp; Salaries'!$P31),IF(AE$6&gt;'Team &amp; Salaries'!$M31,IFERROR(MIN('Team &amp; Salaries'!$P31,#REF!+'Team &amp; Salaries'!$N31),MIN('Team &amp; Salaries'!$N31,'Team &amp; Salaries'!$P31)),0))))))</f>
        <v>1</v>
      </c>
      <c r="AF121" s="286">
        <f>IF('Team &amp; Salaries'!$O31="Never",IF(AF$6&gt;='Team &amp; Salaries'!$M31,MIN('Team &amp; Salaries'!$N31,'Team &amp; Salaries'!$P31),0),IF('Team &amp; Salaries'!$O31="Monthly",IF(AF$6='Team &amp; Salaries'!$M31,MIN('Team &amp; Salaries'!$N31,'Team &amp; Salaries'!$P31),IF(AF$6&gt;'Team &amp; Salaries'!$M31,MIN('Team &amp; Salaries'!$P31,AE121+'Team &amp; Salaries'!$N31),0)),IF('Team &amp; Salaries'!$O31="Quarterly",IF(AF$6='Team &amp; Salaries'!$M31,MIN('Team &amp; Salaries'!$N31,'Team &amp; Salaries'!$P31),IF(AF$6&gt;'Team &amp; Salaries'!$M31,IFERROR(MIN('Team &amp; Salaries'!$P31,IF(ISNUMBER(AA121),AA121,0)+'Team &amp; Salaries'!$N31),'Team &amp; Salaries'!$N31),0)),IF('Team &amp; Salaries'!$O31="Annually",IF(AF$6='Team &amp; Salaries'!$M31,MIN('Team &amp; Salaries'!$N31,'Team &amp; Salaries'!$P31),IF(AF$6&gt;'Team &amp; Salaries'!$M31,IFERROR(MIN('Team &amp; Salaries'!$P31,#REF!+'Team &amp; Salaries'!$N31),MIN('Team &amp; Salaries'!$N31,'Team &amp; Salaries'!$P31)),0))))))</f>
        <v>1</v>
      </c>
      <c r="AG121" s="286">
        <f>IF('Team &amp; Salaries'!$O31="Never",IF(AG$6&gt;='Team &amp; Salaries'!$M31,MIN('Team &amp; Salaries'!$N31,'Team &amp; Salaries'!$P31),0),IF('Team &amp; Salaries'!$O31="Monthly",IF(AG$6='Team &amp; Salaries'!$M31,MIN('Team &amp; Salaries'!$N31,'Team &amp; Salaries'!$P31),IF(AG$6&gt;'Team &amp; Salaries'!$M31,MIN('Team &amp; Salaries'!$P31,AF121+'Team &amp; Salaries'!$N31),0)),IF('Team &amp; Salaries'!$O31="Quarterly",IF(AG$6='Team &amp; Salaries'!$M31,MIN('Team &amp; Salaries'!$N31,'Team &amp; Salaries'!$P31),IF(AG$6&gt;'Team &amp; Salaries'!$M31,IFERROR(MIN('Team &amp; Salaries'!$P31,IF(ISNUMBER(AB121),AB121,0)+'Team &amp; Salaries'!$N31),'Team &amp; Salaries'!$N31),0)),IF('Team &amp; Salaries'!$O31="Annually",IF(AG$6='Team &amp; Salaries'!$M31,MIN('Team &amp; Salaries'!$N31,'Team &amp; Salaries'!$P31),IF(AG$6&gt;'Team &amp; Salaries'!$M31,IFERROR(MIN('Team &amp; Salaries'!$P31,#REF!+'Team &amp; Salaries'!$N31),MIN('Team &amp; Salaries'!$N31,'Team &amp; Salaries'!$P31)),0))))))</f>
        <v>1</v>
      </c>
      <c r="AH121" s="286">
        <f>IF('Team &amp; Salaries'!$O31="Never",IF(AH$6&gt;='Team &amp; Salaries'!$M31,MIN('Team &amp; Salaries'!$N31,'Team &amp; Salaries'!$P31),0),IF('Team &amp; Salaries'!$O31="Monthly",IF(AH$6='Team &amp; Salaries'!$M31,MIN('Team &amp; Salaries'!$N31,'Team &amp; Salaries'!$P31),IF(AH$6&gt;'Team &amp; Salaries'!$M31,MIN('Team &amp; Salaries'!$P31,AG121+'Team &amp; Salaries'!$N31),0)),IF('Team &amp; Salaries'!$O31="Quarterly",IF(AH$6='Team &amp; Salaries'!$M31,MIN('Team &amp; Salaries'!$N31,'Team &amp; Salaries'!$P31),IF(AH$6&gt;'Team &amp; Salaries'!$M31,IFERROR(MIN('Team &amp; Salaries'!$P31,IF(ISNUMBER(AC121),AC121,0)+'Team &amp; Salaries'!$N31),'Team &amp; Salaries'!$N31),0)),IF('Team &amp; Salaries'!$O31="Annually",IF(AH$6='Team &amp; Salaries'!$M31,MIN('Team &amp; Salaries'!$N31,'Team &amp; Salaries'!$P31),IF(AH$6&gt;'Team &amp; Salaries'!$M31,IFERROR(MIN('Team &amp; Salaries'!$P31,#REF!+'Team &amp; Salaries'!$N31),MIN('Team &amp; Salaries'!$N31,'Team &amp; Salaries'!$P31)),0))))))</f>
        <v>1</v>
      </c>
      <c r="AI121" s="286">
        <f>IF('Team &amp; Salaries'!$O31="Never",IF(AI$6&gt;='Team &amp; Salaries'!$M31,MIN('Team &amp; Salaries'!$N31,'Team &amp; Salaries'!$P31),0),IF('Team &amp; Salaries'!$O31="Monthly",IF(AI$6='Team &amp; Salaries'!$M31,MIN('Team &amp; Salaries'!$N31,'Team &amp; Salaries'!$P31),IF(AI$6&gt;'Team &amp; Salaries'!$M31,MIN('Team &amp; Salaries'!$P31,AH121+'Team &amp; Salaries'!$N31),0)),IF('Team &amp; Salaries'!$O31="Quarterly",IF(AI$6='Team &amp; Salaries'!$M31,MIN('Team &amp; Salaries'!$N31,'Team &amp; Salaries'!$P31),IF(AI$6&gt;'Team &amp; Salaries'!$M31,IFERROR(MIN('Team &amp; Salaries'!$P31,IF(ISNUMBER(AD121),AD121,0)+'Team &amp; Salaries'!$N31),'Team &amp; Salaries'!$N31),0)),IF('Team &amp; Salaries'!$O31="Annually",IF(AI$6='Team &amp; Salaries'!$M31,MIN('Team &amp; Salaries'!$N31,'Team &amp; Salaries'!$P31),IF(AI$6&gt;'Team &amp; Salaries'!$M31,IFERROR(MIN('Team &amp; Salaries'!$P31,#REF!+'Team &amp; Salaries'!$N31),MIN('Team &amp; Salaries'!$N31,'Team &amp; Salaries'!$P31)),0))))))</f>
        <v>1</v>
      </c>
      <c r="AJ121" s="286">
        <f>IF('Team &amp; Salaries'!$O31="Never",IF(AJ$6&gt;='Team &amp; Salaries'!$M31,MIN('Team &amp; Salaries'!$N31,'Team &amp; Salaries'!$P31),0),IF('Team &amp; Salaries'!$O31="Monthly",IF(AJ$6='Team &amp; Salaries'!$M31,MIN('Team &amp; Salaries'!$N31,'Team &amp; Salaries'!$P31),IF(AJ$6&gt;'Team &amp; Salaries'!$M31,MIN('Team &amp; Salaries'!$P31,AI121+'Team &amp; Salaries'!$N31),0)),IF('Team &amp; Salaries'!$O31="Quarterly",IF(AJ$6='Team &amp; Salaries'!$M31,MIN('Team &amp; Salaries'!$N31,'Team &amp; Salaries'!$P31),IF(AJ$6&gt;'Team &amp; Salaries'!$M31,IFERROR(MIN('Team &amp; Salaries'!$P31,IF(ISNUMBER(AE121),AE121,0)+'Team &amp; Salaries'!$N31),'Team &amp; Salaries'!$N31),0)),IF('Team &amp; Salaries'!$O31="Annually",IF(AJ$6='Team &amp; Salaries'!$M31,MIN('Team &amp; Salaries'!$N31,'Team &amp; Salaries'!$P31),IF(AJ$6&gt;'Team &amp; Salaries'!$M31,IFERROR(MIN('Team &amp; Salaries'!$P31,#REF!+'Team &amp; Salaries'!$N31),MIN('Team &amp; Salaries'!$N31,'Team &amp; Salaries'!$P31)),0))))))</f>
        <v>1</v>
      </c>
      <c r="AK121" s="286">
        <f>IF('Team &amp; Salaries'!$O31="Never",IF(AK$6&gt;='Team &amp; Salaries'!$M31,MIN('Team &amp; Salaries'!$N31,'Team &amp; Salaries'!$P31),0),IF('Team &amp; Salaries'!$O31="Monthly",IF(AK$6='Team &amp; Salaries'!$M31,MIN('Team &amp; Salaries'!$N31,'Team &amp; Salaries'!$P31),IF(AK$6&gt;'Team &amp; Salaries'!$M31,MIN('Team &amp; Salaries'!$P31,AJ121+'Team &amp; Salaries'!$N31),0)),IF('Team &amp; Salaries'!$O31="Quarterly",IF(AK$6='Team &amp; Salaries'!$M31,MIN('Team &amp; Salaries'!$N31,'Team &amp; Salaries'!$P31),IF(AK$6&gt;'Team &amp; Salaries'!$M31,IFERROR(MIN('Team &amp; Salaries'!$P31,IF(ISNUMBER(AF121),AF121,0)+'Team &amp; Salaries'!$N31),'Team &amp; Salaries'!$N31),0)),IF('Team &amp; Salaries'!$O31="Annually",IF(AK$6='Team &amp; Salaries'!$M31,MIN('Team &amp; Salaries'!$N31,'Team &amp; Salaries'!$P31),IF(AK$6&gt;'Team &amp; Salaries'!$M31,IFERROR(MIN('Team &amp; Salaries'!$P31,#REF!+'Team &amp; Salaries'!$N31),MIN('Team &amp; Salaries'!$N31,'Team &amp; Salaries'!$P31)),0))))))</f>
        <v>1</v>
      </c>
      <c r="AL121" s="286">
        <f>IF('Team &amp; Salaries'!$O31="Never",IF(AL$6&gt;='Team &amp; Salaries'!$M31,MIN('Team &amp; Salaries'!$N31,'Team &amp; Salaries'!$P31),0),IF('Team &amp; Salaries'!$O31="Monthly",IF(AL$6='Team &amp; Salaries'!$M31,MIN('Team &amp; Salaries'!$N31,'Team &amp; Salaries'!$P31),IF(AL$6&gt;'Team &amp; Salaries'!$M31,MIN('Team &amp; Salaries'!$P31,AK121+'Team &amp; Salaries'!$N31),0)),IF('Team &amp; Salaries'!$O31="Quarterly",IF(AL$6='Team &amp; Salaries'!$M31,MIN('Team &amp; Salaries'!$N31,'Team &amp; Salaries'!$P31),IF(AL$6&gt;'Team &amp; Salaries'!$M31,IFERROR(MIN('Team &amp; Salaries'!$P31,IF(ISNUMBER(AG121),AG121,0)+'Team &amp; Salaries'!$N31),'Team &amp; Salaries'!$N31),0)),IF('Team &amp; Salaries'!$O31="Annually",IF(AL$6='Team &amp; Salaries'!$M31,MIN('Team &amp; Salaries'!$N31,'Team &amp; Salaries'!$P31),IF(AL$6&gt;'Team &amp; Salaries'!$M31,IFERROR(MIN('Team &amp; Salaries'!$P31,#REF!+'Team &amp; Salaries'!$N31),MIN('Team &amp; Salaries'!$N31,'Team &amp; Salaries'!$P31)),0))))))</f>
        <v>1</v>
      </c>
      <c r="AM121" s="286">
        <f>IF('Team &amp; Salaries'!$O31="Never",IF(AM$6&gt;='Team &amp; Salaries'!$M31,MIN('Team &amp; Salaries'!$N31,'Team &amp; Salaries'!$P31),0),IF('Team &amp; Salaries'!$O31="Monthly",IF(AM$6='Team &amp; Salaries'!$M31,MIN('Team &amp; Salaries'!$N31,'Team &amp; Salaries'!$P31),IF(AM$6&gt;'Team &amp; Salaries'!$M31,MIN('Team &amp; Salaries'!$P31,AL121+'Team &amp; Salaries'!$N31),0)),IF('Team &amp; Salaries'!$O31="Quarterly",IF(AM$6='Team &amp; Salaries'!$M31,MIN('Team &amp; Salaries'!$N31,'Team &amp; Salaries'!$P31),IF(AM$6&gt;'Team &amp; Salaries'!$M31,IFERROR(MIN('Team &amp; Salaries'!$P31,IF(ISNUMBER(AH121),AH121,0)+'Team &amp; Salaries'!$N31),'Team &amp; Salaries'!$N31),0)),IF('Team &amp; Salaries'!$O31="Annually",IF(AM$6='Team &amp; Salaries'!$M31,MIN('Team &amp; Salaries'!$N31,'Team &amp; Salaries'!$P31),IF(AM$6&gt;'Team &amp; Salaries'!$M31,IFERROR(MIN('Team &amp; Salaries'!$P31,#REF!+'Team &amp; Salaries'!$N31),MIN('Team &amp; Salaries'!$N31,'Team &amp; Salaries'!$P31)),0))))))</f>
        <v>1</v>
      </c>
      <c r="AN121" s="286">
        <f>IF('Team &amp; Salaries'!$O31="Never",IF(AN$6&gt;='Team &amp; Salaries'!$M31,MIN('Team &amp; Salaries'!$N31,'Team &amp; Salaries'!$P31),0),IF('Team &amp; Salaries'!$O31="Monthly",IF(AN$6='Team &amp; Salaries'!$M31,MIN('Team &amp; Salaries'!$N31,'Team &amp; Salaries'!$P31),IF(AN$6&gt;'Team &amp; Salaries'!$M31,MIN('Team &amp; Salaries'!$P31,AM121+'Team &amp; Salaries'!$N31),0)),IF('Team &amp; Salaries'!$O31="Quarterly",IF(AN$6='Team &amp; Salaries'!$M31,MIN('Team &amp; Salaries'!$N31,'Team &amp; Salaries'!$P31),IF(AN$6&gt;'Team &amp; Salaries'!$M31,IFERROR(MIN('Team &amp; Salaries'!$P31,IF(ISNUMBER(AI121),AI121,0)+'Team &amp; Salaries'!$N31),'Team &amp; Salaries'!$N31),0)),IF('Team &amp; Salaries'!$O31="Annually",IF(AN$6='Team &amp; Salaries'!$M31,MIN('Team &amp; Salaries'!$N31,'Team &amp; Salaries'!$P31),IF(AN$6&gt;'Team &amp; Salaries'!$M31,IFERROR(MIN('Team &amp; Salaries'!$P31,#REF!+'Team &amp; Salaries'!$N31),MIN('Team &amp; Salaries'!$N31,'Team &amp; Salaries'!$P31)),0))))))</f>
        <v>1</v>
      </c>
      <c r="AO121" s="286">
        <f>IF('Team &amp; Salaries'!$O31="Never",IF(AO$6&gt;='Team &amp; Salaries'!$M31,MIN('Team &amp; Salaries'!$N31,'Team &amp; Salaries'!$P31),0),IF('Team &amp; Salaries'!$O31="Monthly",IF(AO$6='Team &amp; Salaries'!$M31,MIN('Team &amp; Salaries'!$N31,'Team &amp; Salaries'!$P31),IF(AO$6&gt;'Team &amp; Salaries'!$M31,MIN('Team &amp; Salaries'!$P31,AN121+'Team &amp; Salaries'!$N31),0)),IF('Team &amp; Salaries'!$O31="Quarterly",IF(AO$6='Team &amp; Salaries'!$M31,MIN('Team &amp; Salaries'!$N31,'Team &amp; Salaries'!$P31),IF(AO$6&gt;'Team &amp; Salaries'!$M31,IFERROR(MIN('Team &amp; Salaries'!$P31,IF(ISNUMBER(AJ121),AJ121,0)+'Team &amp; Salaries'!$N31),'Team &amp; Salaries'!$N31),0)),IF('Team &amp; Salaries'!$O31="Annually",IF(AO$6='Team &amp; Salaries'!$M31,MIN('Team &amp; Salaries'!$N31,'Team &amp; Salaries'!$P31),IF(AO$6&gt;'Team &amp; Salaries'!$M31,IFERROR(MIN('Team &amp; Salaries'!$P31,#REF!+'Team &amp; Salaries'!$N31),MIN('Team &amp; Salaries'!$N31,'Team &amp; Salaries'!$P31)),0))))))</f>
        <v>1</v>
      </c>
      <c r="AP121" s="286">
        <f>IF('Team &amp; Salaries'!$O31="Never",IF(AP$6&gt;='Team &amp; Salaries'!$M31,MIN('Team &amp; Salaries'!$N31,'Team &amp; Salaries'!$P31),0),IF('Team &amp; Salaries'!$O31="Monthly",IF(AP$6='Team &amp; Salaries'!$M31,MIN('Team &amp; Salaries'!$N31,'Team &amp; Salaries'!$P31),IF(AP$6&gt;'Team &amp; Salaries'!$M31,MIN('Team &amp; Salaries'!$P31,AO121+'Team &amp; Salaries'!$N31),0)),IF('Team &amp; Salaries'!$O31="Quarterly",IF(AP$6='Team &amp; Salaries'!$M31,MIN('Team &amp; Salaries'!$N31,'Team &amp; Salaries'!$P31),IF(AP$6&gt;'Team &amp; Salaries'!$M31,IFERROR(MIN('Team &amp; Salaries'!$P31,IF(ISNUMBER(AK121),AK121,0)+'Team &amp; Salaries'!$N31),'Team &amp; Salaries'!$N31),0)),IF('Team &amp; Salaries'!$O31="Annually",IF(AP$6='Team &amp; Salaries'!$M31,MIN('Team &amp; Salaries'!$N31,'Team &amp; Salaries'!$P31),IF(AP$6&gt;'Team &amp; Salaries'!$M31,IFERROR(MIN('Team &amp; Salaries'!$P31,#REF!+'Team &amp; Salaries'!$N31),MIN('Team &amp; Salaries'!$N31,'Team &amp; Salaries'!$P31)),0))))))</f>
        <v>1</v>
      </c>
      <c r="AQ121" s="286">
        <f>IF('Team &amp; Salaries'!$O31="Never",IF(AQ$6&gt;='Team &amp; Salaries'!$M31,MIN('Team &amp; Salaries'!$N31,'Team &amp; Salaries'!$P31),0),IF('Team &amp; Salaries'!$O31="Monthly",IF(AQ$6='Team &amp; Salaries'!$M31,MIN('Team &amp; Salaries'!$N31,'Team &amp; Salaries'!$P31),IF(AQ$6&gt;'Team &amp; Salaries'!$M31,MIN('Team &amp; Salaries'!$P31,AP121+'Team &amp; Salaries'!$N31),0)),IF('Team &amp; Salaries'!$O31="Quarterly",IF(AQ$6='Team &amp; Salaries'!$M31,MIN('Team &amp; Salaries'!$N31,'Team &amp; Salaries'!$P31),IF(AQ$6&gt;'Team &amp; Salaries'!$M31,IFERROR(MIN('Team &amp; Salaries'!$P31,IF(ISNUMBER(AL121),AL121,0)+'Team &amp; Salaries'!$N31),'Team &amp; Salaries'!$N31),0)),IF('Team &amp; Salaries'!$O31="Annually",IF(AQ$6='Team &amp; Salaries'!$M31,MIN('Team &amp; Salaries'!$N31,'Team &amp; Salaries'!$P31),IF(AQ$6&gt;'Team &amp; Salaries'!$M31,IFERROR(MIN('Team &amp; Salaries'!$P31,#REF!+'Team &amp; Salaries'!$N31),MIN('Team &amp; Salaries'!$N31,'Team &amp; Salaries'!$P31)),0))))))</f>
        <v>1</v>
      </c>
      <c r="AR121" s="286">
        <f>IF('Team &amp; Salaries'!$O31="Never",IF(AR$6&gt;='Team &amp; Salaries'!$M31,MIN('Team &amp; Salaries'!$N31,'Team &amp; Salaries'!$P31),0),IF('Team &amp; Salaries'!$O31="Monthly",IF(AR$6='Team &amp; Salaries'!$M31,MIN('Team &amp; Salaries'!$N31,'Team &amp; Salaries'!$P31),IF(AR$6&gt;'Team &amp; Salaries'!$M31,MIN('Team &amp; Salaries'!$P31,AQ121+'Team &amp; Salaries'!$N31),0)),IF('Team &amp; Salaries'!$O31="Quarterly",IF(AR$6='Team &amp; Salaries'!$M31,MIN('Team &amp; Salaries'!$N31,'Team &amp; Salaries'!$P31),IF(AR$6&gt;'Team &amp; Salaries'!$M31,IFERROR(MIN('Team &amp; Salaries'!$P31,IF(ISNUMBER(AM121),AM121,0)+'Team &amp; Salaries'!$N31),'Team &amp; Salaries'!$N31),0)),IF('Team &amp; Salaries'!$O31="Annually",IF(AR$6='Team &amp; Salaries'!$M31,MIN('Team &amp; Salaries'!$N31,'Team &amp; Salaries'!$P31),IF(AR$6&gt;'Team &amp; Salaries'!$M31,IFERROR(MIN('Team &amp; Salaries'!$P31,#REF!+'Team &amp; Salaries'!$N31),MIN('Team &amp; Salaries'!$N31,'Team &amp; Salaries'!$P31)),0))))))</f>
        <v>1</v>
      </c>
      <c r="AS121" s="286">
        <f>IF('Team &amp; Salaries'!$O31="Never",IF(AS$6&gt;='Team &amp; Salaries'!$M31,MIN('Team &amp; Salaries'!$N31,'Team &amp; Salaries'!$P31),0),IF('Team &amp; Salaries'!$O31="Monthly",IF(AS$6='Team &amp; Salaries'!$M31,MIN('Team &amp; Salaries'!$N31,'Team &amp; Salaries'!$P31),IF(AS$6&gt;'Team &amp; Salaries'!$M31,MIN('Team &amp; Salaries'!$P31,AR121+'Team &amp; Salaries'!$N31),0)),IF('Team &amp; Salaries'!$O31="Quarterly",IF(AS$6='Team &amp; Salaries'!$M31,MIN('Team &amp; Salaries'!$N31,'Team &amp; Salaries'!$P31),IF(AS$6&gt;'Team &amp; Salaries'!$M31,IFERROR(MIN('Team &amp; Salaries'!$P31,IF(ISNUMBER(AN121),AN121,0)+'Team &amp; Salaries'!$N31),'Team &amp; Salaries'!$N31),0)),IF('Team &amp; Salaries'!$O31="Annually",IF(AS$6='Team &amp; Salaries'!$M31,MIN('Team &amp; Salaries'!$N31,'Team &amp; Salaries'!$P31),IF(AS$6&gt;'Team &amp; Salaries'!$M31,IFERROR(MIN('Team &amp; Salaries'!$P31,#REF!+'Team &amp; Salaries'!$N31),MIN('Team &amp; Salaries'!$N31,'Team &amp; Salaries'!$P31)),0))))))</f>
        <v>1</v>
      </c>
      <c r="AT121" s="286">
        <f>IF('Team &amp; Salaries'!$O31="Never",IF(AT$6&gt;='Team &amp; Salaries'!$M31,MIN('Team &amp; Salaries'!$N31,'Team &amp; Salaries'!$P31),0),IF('Team &amp; Salaries'!$O31="Monthly",IF(AT$6='Team &amp; Salaries'!$M31,MIN('Team &amp; Salaries'!$N31,'Team &amp; Salaries'!$P31),IF(AT$6&gt;'Team &amp; Salaries'!$M31,MIN('Team &amp; Salaries'!$P31,AS121+'Team &amp; Salaries'!$N31),0)),IF('Team &amp; Salaries'!$O31="Quarterly",IF(AT$6='Team &amp; Salaries'!$M31,MIN('Team &amp; Salaries'!$N31,'Team &amp; Salaries'!$P31),IF(AT$6&gt;'Team &amp; Salaries'!$M31,IFERROR(MIN('Team &amp; Salaries'!$P31,IF(ISNUMBER(AO121),AO121,0)+'Team &amp; Salaries'!$N31),'Team &amp; Salaries'!$N31),0)),IF('Team &amp; Salaries'!$O31="Annually",IF(AT$6='Team &amp; Salaries'!$M31,MIN('Team &amp; Salaries'!$N31,'Team &amp; Salaries'!$P31),IF(AT$6&gt;'Team &amp; Salaries'!$M31,IFERROR(MIN('Team &amp; Salaries'!$P31,#REF!+'Team &amp; Salaries'!$N31),MIN('Team &amp; Salaries'!$N31,'Team &amp; Salaries'!$P31)),0))))))</f>
        <v>1</v>
      </c>
      <c r="AU121" s="286">
        <f>IF('Team &amp; Salaries'!$O31="Never",IF(AU$6&gt;='Team &amp; Salaries'!$M31,MIN('Team &amp; Salaries'!$N31,'Team &amp; Salaries'!$P31),0),IF('Team &amp; Salaries'!$O31="Monthly",IF(AU$6='Team &amp; Salaries'!$M31,MIN('Team &amp; Salaries'!$N31,'Team &amp; Salaries'!$P31),IF(AU$6&gt;'Team &amp; Salaries'!$M31,MIN('Team &amp; Salaries'!$P31,AT121+'Team &amp; Salaries'!$N31),0)),IF('Team &amp; Salaries'!$O31="Quarterly",IF(AU$6='Team &amp; Salaries'!$M31,MIN('Team &amp; Salaries'!$N31,'Team &amp; Salaries'!$P31),IF(AU$6&gt;'Team &amp; Salaries'!$M31,IFERROR(MIN('Team &amp; Salaries'!$P31,IF(ISNUMBER(AP121),AP121,0)+'Team &amp; Salaries'!$N31),'Team &amp; Salaries'!$N31),0)),IF('Team &amp; Salaries'!$O31="Annually",IF(AU$6='Team &amp; Salaries'!$M31,MIN('Team &amp; Salaries'!$N31,'Team &amp; Salaries'!$P31),IF(AU$6&gt;'Team &amp; Salaries'!$M31,IFERROR(MIN('Team &amp; Salaries'!$P31,#REF!+'Team &amp; Salaries'!$N31),MIN('Team &amp; Salaries'!$N31,'Team &amp; Salaries'!$P31)),0))))))</f>
        <v>1</v>
      </c>
      <c r="AV121" s="286">
        <f>IF('Team &amp; Salaries'!$O31="Never",IF(AV$6&gt;='Team &amp; Salaries'!$M31,MIN('Team &amp; Salaries'!$N31,'Team &amp; Salaries'!$P31),0),IF('Team &amp; Salaries'!$O31="Monthly",IF(AV$6='Team &amp; Salaries'!$M31,MIN('Team &amp; Salaries'!$N31,'Team &amp; Salaries'!$P31),IF(AV$6&gt;'Team &amp; Salaries'!$M31,MIN('Team &amp; Salaries'!$P31,AU121+'Team &amp; Salaries'!$N31),0)),IF('Team &amp; Salaries'!$O31="Quarterly",IF(AV$6='Team &amp; Salaries'!$M31,MIN('Team &amp; Salaries'!$N31,'Team &amp; Salaries'!$P31),IF(AV$6&gt;'Team &amp; Salaries'!$M31,IFERROR(MIN('Team &amp; Salaries'!$P31,IF(ISNUMBER(AQ121),AQ121,0)+'Team &amp; Salaries'!$N31),'Team &amp; Salaries'!$N31),0)),IF('Team &amp; Salaries'!$O31="Annually",IF(AV$6='Team &amp; Salaries'!$M31,MIN('Team &amp; Salaries'!$N31,'Team &amp; Salaries'!$P31),IF(AV$6&gt;'Team &amp; Salaries'!$M31,IFERROR(MIN('Team &amp; Salaries'!$P31,#REF!+'Team &amp; Salaries'!$N31),MIN('Team &amp; Salaries'!$N31,'Team &amp; Salaries'!$P31)),0))))))</f>
        <v>1</v>
      </c>
      <c r="AW121" s="286">
        <f>IF('Team &amp; Salaries'!$O31="Never",IF(AW$6&gt;='Team &amp; Salaries'!$M31,MIN('Team &amp; Salaries'!$N31,'Team &amp; Salaries'!$P31),0),IF('Team &amp; Salaries'!$O31="Monthly",IF(AW$6='Team &amp; Salaries'!$M31,MIN('Team &amp; Salaries'!$N31,'Team &amp; Salaries'!$P31),IF(AW$6&gt;'Team &amp; Salaries'!$M31,MIN('Team &amp; Salaries'!$P31,AV121+'Team &amp; Salaries'!$N31),0)),IF('Team &amp; Salaries'!$O31="Quarterly",IF(AW$6='Team &amp; Salaries'!$M31,MIN('Team &amp; Salaries'!$N31,'Team &amp; Salaries'!$P31),IF(AW$6&gt;'Team &amp; Salaries'!$M31,IFERROR(MIN('Team &amp; Salaries'!$P31,IF(ISNUMBER(AR121),AR121,0)+'Team &amp; Salaries'!$N31),'Team &amp; Salaries'!$N31),0)),IF('Team &amp; Salaries'!$O31="Annually",IF(AW$6='Team &amp; Salaries'!$M31,MIN('Team &amp; Salaries'!$N31,'Team &amp; Salaries'!$P31),IF(AW$6&gt;'Team &amp; Salaries'!$M31,IFERROR(MIN('Team &amp; Salaries'!$P31,#REF!+'Team &amp; Salaries'!$N31),MIN('Team &amp; Salaries'!$N31,'Team &amp; Salaries'!$P31)),0))))))</f>
        <v>1</v>
      </c>
      <c r="AX121" s="286">
        <f>IF('Team &amp; Salaries'!$O31="Never",IF(AX$6&gt;='Team &amp; Salaries'!$M31,MIN('Team &amp; Salaries'!$N31,'Team &amp; Salaries'!$P31),0),IF('Team &amp; Salaries'!$O31="Monthly",IF(AX$6='Team &amp; Salaries'!$M31,MIN('Team &amp; Salaries'!$N31,'Team &amp; Salaries'!$P31),IF(AX$6&gt;'Team &amp; Salaries'!$M31,MIN('Team &amp; Salaries'!$P31,AW121+'Team &amp; Salaries'!$N31),0)),IF('Team &amp; Salaries'!$O31="Quarterly",IF(AX$6='Team &amp; Salaries'!$M31,MIN('Team &amp; Salaries'!$N31,'Team &amp; Salaries'!$P31),IF(AX$6&gt;'Team &amp; Salaries'!$M31,IFERROR(MIN('Team &amp; Salaries'!$P31,IF(ISNUMBER(AS121),AS121,0)+'Team &amp; Salaries'!$N31),'Team &amp; Salaries'!$N31),0)),IF('Team &amp; Salaries'!$O31="Annually",IF(AX$6='Team &amp; Salaries'!$M31,MIN('Team &amp; Salaries'!$N31,'Team &amp; Salaries'!$P31),IF(AX$6&gt;'Team &amp; Salaries'!$M31,IFERROR(MIN('Team &amp; Salaries'!$P31,#REF!+'Team &amp; Salaries'!$N31),MIN('Team &amp; Salaries'!$N31,'Team &amp; Salaries'!$P31)),0))))))</f>
        <v>1</v>
      </c>
      <c r="AY121" s="286">
        <f>IF('Team &amp; Salaries'!$O31="Never",IF(AY$6&gt;='Team &amp; Salaries'!$M31,MIN('Team &amp; Salaries'!$N31,'Team &amp; Salaries'!$P31),0),IF('Team &amp; Salaries'!$O31="Monthly",IF(AY$6='Team &amp; Salaries'!$M31,MIN('Team &amp; Salaries'!$N31,'Team &amp; Salaries'!$P31),IF(AY$6&gt;'Team &amp; Salaries'!$M31,MIN('Team &amp; Salaries'!$P31,AX121+'Team &amp; Salaries'!$N31),0)),IF('Team &amp; Salaries'!$O31="Quarterly",IF(AY$6='Team &amp; Salaries'!$M31,MIN('Team &amp; Salaries'!$N31,'Team &amp; Salaries'!$P31),IF(AY$6&gt;'Team &amp; Salaries'!$M31,IFERROR(MIN('Team &amp; Salaries'!$P31,IF(ISNUMBER(AT121),AT121,0)+'Team &amp; Salaries'!$N31),'Team &amp; Salaries'!$N31),0)),IF('Team &amp; Salaries'!$O31="Annually",IF(AY$6='Team &amp; Salaries'!$M31,MIN('Team &amp; Salaries'!$N31,'Team &amp; Salaries'!$P31),IF(AY$6&gt;'Team &amp; Salaries'!$M31,IFERROR(MIN('Team &amp; Salaries'!$P31,#REF!+'Team &amp; Salaries'!$N31),MIN('Team &amp; Salaries'!$N31,'Team &amp; Salaries'!$P31)),0))))))</f>
        <v>1</v>
      </c>
      <c r="AZ121" s="286">
        <f>IF('Team &amp; Salaries'!$O31="Never",IF(AZ$6&gt;='Team &amp; Salaries'!$M31,MIN('Team &amp; Salaries'!$N31,'Team &amp; Salaries'!$P31),0),IF('Team &amp; Salaries'!$O31="Monthly",IF(AZ$6='Team &amp; Salaries'!$M31,MIN('Team &amp; Salaries'!$N31,'Team &amp; Salaries'!$P31),IF(AZ$6&gt;'Team &amp; Salaries'!$M31,MIN('Team &amp; Salaries'!$P31,AY121+'Team &amp; Salaries'!$N31),0)),IF('Team &amp; Salaries'!$O31="Quarterly",IF(AZ$6='Team &amp; Salaries'!$M31,MIN('Team &amp; Salaries'!$N31,'Team &amp; Salaries'!$P31),IF(AZ$6&gt;'Team &amp; Salaries'!$M31,IFERROR(MIN('Team &amp; Salaries'!$P31,IF(ISNUMBER(AU121),AU121,0)+'Team &amp; Salaries'!$N31),'Team &amp; Salaries'!$N31),0)),IF('Team &amp; Salaries'!$O31="Annually",IF(AZ$6='Team &amp; Salaries'!$M31,MIN('Team &amp; Salaries'!$N31,'Team &amp; Salaries'!$P31),IF(AZ$6&gt;'Team &amp; Salaries'!$M31,IFERROR(MIN('Team &amp; Salaries'!$P31,#REF!+'Team &amp; Salaries'!$N31),MIN('Team &amp; Salaries'!$N31,'Team &amp; Salaries'!$P31)),0))))))</f>
        <v>1</v>
      </c>
      <c r="BA121" s="286">
        <f>IF('Team &amp; Salaries'!$O31="Never",IF(BA$6&gt;='Team &amp; Salaries'!$M31,MIN('Team &amp; Salaries'!$N31,'Team &amp; Salaries'!$P31),0),IF('Team &amp; Salaries'!$O31="Monthly",IF(BA$6='Team &amp; Salaries'!$M31,MIN('Team &amp; Salaries'!$N31,'Team &amp; Salaries'!$P31),IF(BA$6&gt;'Team &amp; Salaries'!$M31,MIN('Team &amp; Salaries'!$P31,AZ121+'Team &amp; Salaries'!$N31),0)),IF('Team &amp; Salaries'!$O31="Quarterly",IF(BA$6='Team &amp; Salaries'!$M31,MIN('Team &amp; Salaries'!$N31,'Team &amp; Salaries'!$P31),IF(BA$6&gt;'Team &amp; Salaries'!$M31,IFERROR(MIN('Team &amp; Salaries'!$P31,IF(ISNUMBER(AV121),AV121,0)+'Team &amp; Salaries'!$N31),'Team &amp; Salaries'!$N31),0)),IF('Team &amp; Salaries'!$O31="Annually",IF(BA$6='Team &amp; Salaries'!$M31,MIN('Team &amp; Salaries'!$N31,'Team &amp; Salaries'!$P31),IF(BA$6&gt;'Team &amp; Salaries'!$M31,IFERROR(MIN('Team &amp; Salaries'!$P31,#REF!+'Team &amp; Salaries'!$N31),MIN('Team &amp; Salaries'!$N31,'Team &amp; Salaries'!$P31)),0))))))</f>
        <v>1</v>
      </c>
      <c r="BB121" s="286">
        <f>IF('Team &amp; Salaries'!$O31="Never",IF(BB$6&gt;='Team &amp; Salaries'!$M31,MIN('Team &amp; Salaries'!$N31,'Team &amp; Salaries'!$P31),0),IF('Team &amp; Salaries'!$O31="Monthly",IF(BB$6='Team &amp; Salaries'!$M31,MIN('Team &amp; Salaries'!$N31,'Team &amp; Salaries'!$P31),IF(BB$6&gt;'Team &amp; Salaries'!$M31,MIN('Team &amp; Salaries'!$P31,BA121+'Team &amp; Salaries'!$N31),0)),IF('Team &amp; Salaries'!$O31="Quarterly",IF(BB$6='Team &amp; Salaries'!$M31,MIN('Team &amp; Salaries'!$N31,'Team &amp; Salaries'!$P31),IF(BB$6&gt;'Team &amp; Salaries'!$M31,IFERROR(MIN('Team &amp; Salaries'!$P31,IF(ISNUMBER(AW121),AW121,0)+'Team &amp; Salaries'!$N31),'Team &amp; Salaries'!$N31),0)),IF('Team &amp; Salaries'!$O31="Annually",IF(BB$6='Team &amp; Salaries'!$M31,MIN('Team &amp; Salaries'!$N31,'Team &amp; Salaries'!$P31),IF(BB$6&gt;'Team &amp; Salaries'!$M31,IFERROR(MIN('Team &amp; Salaries'!$P31,#REF!+'Team &amp; Salaries'!$N31),MIN('Team &amp; Salaries'!$N31,'Team &amp; Salaries'!$P31)),0))))))</f>
        <v>1</v>
      </c>
      <c r="BC121" s="286">
        <f>IF('Team &amp; Salaries'!$O31="Never",IF(BC$6&gt;='Team &amp; Salaries'!$M31,MIN('Team &amp; Salaries'!$N31,'Team &amp; Salaries'!$P31),0),IF('Team &amp; Salaries'!$O31="Monthly",IF(BC$6='Team &amp; Salaries'!$M31,MIN('Team &amp; Salaries'!$N31,'Team &amp; Salaries'!$P31),IF(BC$6&gt;'Team &amp; Salaries'!$M31,MIN('Team &amp; Salaries'!$P31,BB121+'Team &amp; Salaries'!$N31),0)),IF('Team &amp; Salaries'!$O31="Quarterly",IF(BC$6='Team &amp; Salaries'!$M31,MIN('Team &amp; Salaries'!$N31,'Team &amp; Salaries'!$P31),IF(BC$6&gt;'Team &amp; Salaries'!$M31,IFERROR(MIN('Team &amp; Salaries'!$P31,IF(ISNUMBER(AX121),AX121,0)+'Team &amp; Salaries'!$N31),'Team &amp; Salaries'!$N31),0)),IF('Team &amp; Salaries'!$O31="Annually",IF(BC$6='Team &amp; Salaries'!$M31,MIN('Team &amp; Salaries'!$N31,'Team &amp; Salaries'!$P31),IF(BC$6&gt;'Team &amp; Salaries'!$M31,IFERROR(MIN('Team &amp; Salaries'!$P31,#REF!+'Team &amp; Salaries'!$N31),MIN('Team &amp; Salaries'!$N31,'Team &amp; Salaries'!$P31)),0))))))</f>
        <v>1</v>
      </c>
      <c r="BD121" s="286">
        <f>IF('Team &amp; Salaries'!$O31="Never",IF(BD$6&gt;='Team &amp; Salaries'!$M31,MIN('Team &amp; Salaries'!$N31,'Team &amp; Salaries'!$P31),0),IF('Team &amp; Salaries'!$O31="Monthly",IF(BD$6='Team &amp; Salaries'!$M31,MIN('Team &amp; Salaries'!$N31,'Team &amp; Salaries'!$P31),IF(BD$6&gt;'Team &amp; Salaries'!$M31,MIN('Team &amp; Salaries'!$P31,BC121+'Team &amp; Salaries'!$N31),0)),IF('Team &amp; Salaries'!$O31="Quarterly",IF(BD$6='Team &amp; Salaries'!$M31,MIN('Team &amp; Salaries'!$N31,'Team &amp; Salaries'!$P31),IF(BD$6&gt;'Team &amp; Salaries'!$M31,IFERROR(MIN('Team &amp; Salaries'!$P31,IF(ISNUMBER(AY121),AY121,0)+'Team &amp; Salaries'!$N31),'Team &amp; Salaries'!$N31),0)),IF('Team &amp; Salaries'!$O31="Annually",IF(BD$6='Team &amp; Salaries'!$M31,MIN('Team &amp; Salaries'!$N31,'Team &amp; Salaries'!$P31),IF(BD$6&gt;'Team &amp; Salaries'!$M31,IFERROR(MIN('Team &amp; Salaries'!$P31,#REF!+'Team &amp; Salaries'!$N31),MIN('Team &amp; Salaries'!$N31,'Team &amp; Salaries'!$P31)),0))))))</f>
        <v>1</v>
      </c>
      <c r="BE121" s="286">
        <f>IF('Team &amp; Salaries'!$O31="Never",IF(BE$6&gt;='Team &amp; Salaries'!$M31,MIN('Team &amp; Salaries'!$N31,'Team &amp; Salaries'!$P31),0),IF('Team &amp; Salaries'!$O31="Monthly",IF(BE$6='Team &amp; Salaries'!$M31,MIN('Team &amp; Salaries'!$N31,'Team &amp; Salaries'!$P31),IF(BE$6&gt;'Team &amp; Salaries'!$M31,MIN('Team &amp; Salaries'!$P31,BD121+'Team &amp; Salaries'!$N31),0)),IF('Team &amp; Salaries'!$O31="Quarterly",IF(BE$6='Team &amp; Salaries'!$M31,MIN('Team &amp; Salaries'!$N31,'Team &amp; Salaries'!$P31),IF(BE$6&gt;'Team &amp; Salaries'!$M31,IFERROR(MIN('Team &amp; Salaries'!$P31,IF(ISNUMBER(AZ121),AZ121,0)+'Team &amp; Salaries'!$N31),'Team &amp; Salaries'!$N31),0)),IF('Team &amp; Salaries'!$O31="Annually",IF(BE$6='Team &amp; Salaries'!$M31,MIN('Team &amp; Salaries'!$N31,'Team &amp; Salaries'!$P31),IF(BE$6&gt;'Team &amp; Salaries'!$M31,IFERROR(MIN('Team &amp; Salaries'!$P31,#REF!+'Team &amp; Salaries'!$N31),MIN('Team &amp; Salaries'!$N31,'Team &amp; Salaries'!$P31)),0))))))</f>
        <v>1</v>
      </c>
      <c r="BF121" s="286">
        <f>IF('Team &amp; Salaries'!$O31="Never",IF(BF$6&gt;='Team &amp; Salaries'!$M31,MIN('Team &amp; Salaries'!$N31,'Team &amp; Salaries'!$P31),0),IF('Team &amp; Salaries'!$O31="Monthly",IF(BF$6='Team &amp; Salaries'!$M31,MIN('Team &amp; Salaries'!$N31,'Team &amp; Salaries'!$P31),IF(BF$6&gt;'Team &amp; Salaries'!$M31,MIN('Team &amp; Salaries'!$P31,BE121+'Team &amp; Salaries'!$N31),0)),IF('Team &amp; Salaries'!$O31="Quarterly",IF(BF$6='Team &amp; Salaries'!$M31,MIN('Team &amp; Salaries'!$N31,'Team &amp; Salaries'!$P31),IF(BF$6&gt;'Team &amp; Salaries'!$M31,IFERROR(MIN('Team &amp; Salaries'!$P31,IF(ISNUMBER(BA121),BA121,0)+'Team &amp; Salaries'!$N31),'Team &amp; Salaries'!$N31),0)),IF('Team &amp; Salaries'!$O31="Annually",IF(BF$6='Team &amp; Salaries'!$M31,MIN('Team &amp; Salaries'!$N31,'Team &amp; Salaries'!$P31),IF(BF$6&gt;'Team &amp; Salaries'!$M31,IFERROR(MIN('Team &amp; Salaries'!$P31,#REF!+'Team &amp; Salaries'!$N31),MIN('Team &amp; Salaries'!$N31,'Team &amp; Salaries'!$P31)),0))))))</f>
        <v>1</v>
      </c>
      <c r="BG121" s="286">
        <f>IF('Team &amp; Salaries'!$O31="Never",IF(BG$6&gt;='Team &amp; Salaries'!$M31,MIN('Team &amp; Salaries'!$N31,'Team &amp; Salaries'!$P31),0),IF('Team &amp; Salaries'!$O31="Monthly",IF(BG$6='Team &amp; Salaries'!$M31,MIN('Team &amp; Salaries'!$N31,'Team &amp; Salaries'!$P31),IF(BG$6&gt;'Team &amp; Salaries'!$M31,MIN('Team &amp; Salaries'!$P31,BF121+'Team &amp; Salaries'!$N31),0)),IF('Team &amp; Salaries'!$O31="Quarterly",IF(BG$6='Team &amp; Salaries'!$M31,MIN('Team &amp; Salaries'!$N31,'Team &amp; Salaries'!$P31),IF(BG$6&gt;'Team &amp; Salaries'!$M31,IFERROR(MIN('Team &amp; Salaries'!$P31,IF(ISNUMBER(BB121),BB121,0)+'Team &amp; Salaries'!$N31),'Team &amp; Salaries'!$N31),0)),IF('Team &amp; Salaries'!$O31="Annually",IF(BG$6='Team &amp; Salaries'!$M31,MIN('Team &amp; Salaries'!$N31,'Team &amp; Salaries'!$P31),IF(BG$6&gt;'Team &amp; Salaries'!$M31,IFERROR(MIN('Team &amp; Salaries'!$P31,#REF!+'Team &amp; Salaries'!$N31),MIN('Team &amp; Salaries'!$N31,'Team &amp; Salaries'!$P31)),0))))))</f>
        <v>1</v>
      </c>
      <c r="BH121" s="286">
        <f>IF('Team &amp; Salaries'!$O31="Never",IF(BH$6&gt;='Team &amp; Salaries'!$M31,MIN('Team &amp; Salaries'!$N31,'Team &amp; Salaries'!$P31),0),IF('Team &amp; Salaries'!$O31="Monthly",IF(BH$6='Team &amp; Salaries'!$M31,MIN('Team &amp; Salaries'!$N31,'Team &amp; Salaries'!$P31),IF(BH$6&gt;'Team &amp; Salaries'!$M31,MIN('Team &amp; Salaries'!$P31,BG121+'Team &amp; Salaries'!$N31),0)),IF('Team &amp; Salaries'!$O31="Quarterly",IF(BH$6='Team &amp; Salaries'!$M31,MIN('Team &amp; Salaries'!$N31,'Team &amp; Salaries'!$P31),IF(BH$6&gt;'Team &amp; Salaries'!$M31,IFERROR(MIN('Team &amp; Salaries'!$P31,IF(ISNUMBER(BC121),BC121,0)+'Team &amp; Salaries'!$N31),'Team &amp; Salaries'!$N31),0)),IF('Team &amp; Salaries'!$O31="Annually",IF(BH$6='Team &amp; Salaries'!$M31,MIN('Team &amp; Salaries'!$N31,'Team &amp; Salaries'!$P31),IF(BH$6&gt;'Team &amp; Salaries'!$M31,IFERROR(MIN('Team &amp; Salaries'!$P31,#REF!+'Team &amp; Salaries'!$N31),MIN('Team &amp; Salaries'!$N31,'Team &amp; Salaries'!$P31)),0))))))</f>
        <v>1</v>
      </c>
      <c r="BI121" s="286">
        <f>IF('Team &amp; Salaries'!$O31="Never",IF(BI$6&gt;='Team &amp; Salaries'!$M31,MIN('Team &amp; Salaries'!$N31,'Team &amp; Salaries'!$P31),0),IF('Team &amp; Salaries'!$O31="Monthly",IF(BI$6='Team &amp; Salaries'!$M31,MIN('Team &amp; Salaries'!$N31,'Team &amp; Salaries'!$P31),IF(BI$6&gt;'Team &amp; Salaries'!$M31,MIN('Team &amp; Salaries'!$P31,BH121+'Team &amp; Salaries'!$N31),0)),IF('Team &amp; Salaries'!$O31="Quarterly",IF(BI$6='Team &amp; Salaries'!$M31,MIN('Team &amp; Salaries'!$N31,'Team &amp; Salaries'!$P31),IF(BI$6&gt;'Team &amp; Salaries'!$M31,IFERROR(MIN('Team &amp; Salaries'!$P31,IF(ISNUMBER(BD121),BD121,0)+'Team &amp; Salaries'!$N31),'Team &amp; Salaries'!$N31),0)),IF('Team &amp; Salaries'!$O31="Annually",IF(BI$6='Team &amp; Salaries'!$M31,MIN('Team &amp; Salaries'!$N31,'Team &amp; Salaries'!$P31),IF(BI$6&gt;'Team &amp; Salaries'!$M31,IFERROR(MIN('Team &amp; Salaries'!$P31,#REF!+'Team &amp; Salaries'!$N31),MIN('Team &amp; Salaries'!$N31,'Team &amp; Salaries'!$P31)),0))))))</f>
        <v>1</v>
      </c>
      <c r="BJ121" s="286">
        <f>IF('Team &amp; Salaries'!$O31="Never",IF(BJ$6&gt;='Team &amp; Salaries'!$M31,MIN('Team &amp; Salaries'!$N31,'Team &amp; Salaries'!$P31),0),IF('Team &amp; Salaries'!$O31="Monthly",IF(BJ$6='Team &amp; Salaries'!$M31,MIN('Team &amp; Salaries'!$N31,'Team &amp; Salaries'!$P31),IF(BJ$6&gt;'Team &amp; Salaries'!$M31,MIN('Team &amp; Salaries'!$P31,BI121+'Team &amp; Salaries'!$N31),0)),IF('Team &amp; Salaries'!$O31="Quarterly",IF(BJ$6='Team &amp; Salaries'!$M31,MIN('Team &amp; Salaries'!$N31,'Team &amp; Salaries'!$P31),IF(BJ$6&gt;'Team &amp; Salaries'!$M31,IFERROR(MIN('Team &amp; Salaries'!$P31,IF(ISNUMBER(BE121),BE121,0)+'Team &amp; Salaries'!$N31),'Team &amp; Salaries'!$N31),0)),IF('Team &amp; Salaries'!$O31="Annually",IF(BJ$6='Team &amp; Salaries'!$M31,MIN('Team &amp; Salaries'!$N31,'Team &amp; Salaries'!$P31),IF(BJ$6&gt;'Team &amp; Salaries'!$M31,IFERROR(MIN('Team &amp; Salaries'!$P31,#REF!+'Team &amp; Salaries'!$N31),MIN('Team &amp; Salaries'!$N31,'Team &amp; Salaries'!$P31)),0))))))</f>
        <v>1</v>
      </c>
      <c r="BK121" s="286">
        <f>IF('Team &amp; Salaries'!$O31="Never",IF(BK$6&gt;='Team &amp; Salaries'!$M31,MIN('Team &amp; Salaries'!$N31,'Team &amp; Salaries'!$P31),0),IF('Team &amp; Salaries'!$O31="Monthly",IF(BK$6='Team &amp; Salaries'!$M31,MIN('Team &amp; Salaries'!$N31,'Team &amp; Salaries'!$P31),IF(BK$6&gt;'Team &amp; Salaries'!$M31,MIN('Team &amp; Salaries'!$P31,BJ121+'Team &amp; Salaries'!$N31),0)),IF('Team &amp; Salaries'!$O31="Quarterly",IF(BK$6='Team &amp; Salaries'!$M31,MIN('Team &amp; Salaries'!$N31,'Team &amp; Salaries'!$P31),IF(BK$6&gt;'Team &amp; Salaries'!$M31,IFERROR(MIN('Team &amp; Salaries'!$P31,IF(ISNUMBER(BF121),BF121,0)+'Team &amp; Salaries'!$N31),'Team &amp; Salaries'!$N31),0)),IF('Team &amp; Salaries'!$O31="Annually",IF(BK$6='Team &amp; Salaries'!$M31,MIN('Team &amp; Salaries'!$N31,'Team &amp; Salaries'!$P31),IF(BK$6&gt;'Team &amp; Salaries'!$M31,IFERROR(MIN('Team &amp; Salaries'!$P31,#REF!+'Team &amp; Salaries'!$N31),MIN('Team &amp; Salaries'!$N31,'Team &amp; Salaries'!$P31)),0))))))</f>
        <v>1</v>
      </c>
      <c r="BL121" s="286">
        <f>IF('Team &amp; Salaries'!$O31="Never",IF(BL$6&gt;='Team &amp; Salaries'!$M31,MIN('Team &amp; Salaries'!$N31,'Team &amp; Salaries'!$P31),0),IF('Team &amp; Salaries'!$O31="Monthly",IF(BL$6='Team &amp; Salaries'!$M31,MIN('Team &amp; Salaries'!$N31,'Team &amp; Salaries'!$P31),IF(BL$6&gt;'Team &amp; Salaries'!$M31,MIN('Team &amp; Salaries'!$P31,BK121+'Team &amp; Salaries'!$N31),0)),IF('Team &amp; Salaries'!$O31="Quarterly",IF(BL$6='Team &amp; Salaries'!$M31,MIN('Team &amp; Salaries'!$N31,'Team &amp; Salaries'!$P31),IF(BL$6&gt;'Team &amp; Salaries'!$M31,IFERROR(MIN('Team &amp; Salaries'!$P31,IF(ISNUMBER(BG121),BG121,0)+'Team &amp; Salaries'!$N31),'Team &amp; Salaries'!$N31),0)),IF('Team &amp; Salaries'!$O31="Annually",IF(BL$6='Team &amp; Salaries'!$M31,MIN('Team &amp; Salaries'!$N31,'Team &amp; Salaries'!$P31),IF(BL$6&gt;'Team &amp; Salaries'!$M31,IFERROR(MIN('Team &amp; Salaries'!$P31,#REF!+'Team &amp; Salaries'!$N31),MIN('Team &amp; Salaries'!$N31,'Team &amp; Salaries'!$P31)),0))))))</f>
        <v>1</v>
      </c>
      <c r="BM121" s="286">
        <f>IF('Team &amp; Salaries'!$O31="Never",IF(BM$6&gt;='Team &amp; Salaries'!$M31,MIN('Team &amp; Salaries'!$N31,'Team &amp; Salaries'!$P31),0),IF('Team &amp; Salaries'!$O31="Monthly",IF(BM$6='Team &amp; Salaries'!$M31,MIN('Team &amp; Salaries'!$N31,'Team &amp; Salaries'!$P31),IF(BM$6&gt;'Team &amp; Salaries'!$M31,MIN('Team &amp; Salaries'!$P31,BL121+'Team &amp; Salaries'!$N31),0)),IF('Team &amp; Salaries'!$O31="Quarterly",IF(BM$6='Team &amp; Salaries'!$M31,MIN('Team &amp; Salaries'!$N31,'Team &amp; Salaries'!$P31),IF(BM$6&gt;'Team &amp; Salaries'!$M31,IFERROR(MIN('Team &amp; Salaries'!$P31,IF(ISNUMBER(BH121),BH121,0)+'Team &amp; Salaries'!$N31),'Team &amp; Salaries'!$N31),0)),IF('Team &amp; Salaries'!$O31="Annually",IF(BM$6='Team &amp; Salaries'!$M31,MIN('Team &amp; Salaries'!$N31,'Team &amp; Salaries'!$P31),IF(BM$6&gt;'Team &amp; Salaries'!$M31,IFERROR(MIN('Team &amp; Salaries'!$P31,#REF!+'Team &amp; Salaries'!$N31),MIN('Team &amp; Salaries'!$N31,'Team &amp; Salaries'!$P31)),0))))))</f>
        <v>1</v>
      </c>
      <c r="BN121" s="286">
        <f>IF('Team &amp; Salaries'!$O31="Never",IF(BN$6&gt;='Team &amp; Salaries'!$M31,MIN('Team &amp; Salaries'!$N31,'Team &amp; Salaries'!$P31),0),IF('Team &amp; Salaries'!$O31="Monthly",IF(BN$6='Team &amp; Salaries'!$M31,MIN('Team &amp; Salaries'!$N31,'Team &amp; Salaries'!$P31),IF(BN$6&gt;'Team &amp; Salaries'!$M31,MIN('Team &amp; Salaries'!$P31,BM121+'Team &amp; Salaries'!$N31),0)),IF('Team &amp; Salaries'!$O31="Quarterly",IF(BN$6='Team &amp; Salaries'!$M31,MIN('Team &amp; Salaries'!$N31,'Team &amp; Salaries'!$P31),IF(BN$6&gt;'Team &amp; Salaries'!$M31,IFERROR(MIN('Team &amp; Salaries'!$P31,IF(ISNUMBER(BI121),BI121,0)+'Team &amp; Salaries'!$N31),'Team &amp; Salaries'!$N31),0)),IF('Team &amp; Salaries'!$O31="Annually",IF(BN$6='Team &amp; Salaries'!$M31,MIN('Team &amp; Salaries'!$N31,'Team &amp; Salaries'!$P31),IF(BN$6&gt;'Team &amp; Salaries'!$M31,IFERROR(MIN('Team &amp; Salaries'!$P31,#REF!+'Team &amp; Salaries'!$N31),MIN('Team &amp; Salaries'!$N31,'Team &amp; Salaries'!$P31)),0))))))</f>
        <v>1</v>
      </c>
      <c r="BO121" s="286">
        <f>IF('Team &amp; Salaries'!$O31="Never",IF(BO$6&gt;='Team &amp; Salaries'!$M31,MIN('Team &amp; Salaries'!$N31,'Team &amp; Salaries'!$P31),0),IF('Team &amp; Salaries'!$O31="Monthly",IF(BO$6='Team &amp; Salaries'!$M31,MIN('Team &amp; Salaries'!$N31,'Team &amp; Salaries'!$P31),IF(BO$6&gt;'Team &amp; Salaries'!$M31,MIN('Team &amp; Salaries'!$P31,BN121+'Team &amp; Salaries'!$N31),0)),IF('Team &amp; Salaries'!$O31="Quarterly",IF(BO$6='Team &amp; Salaries'!$M31,MIN('Team &amp; Salaries'!$N31,'Team &amp; Salaries'!$P31),IF(BO$6&gt;'Team &amp; Salaries'!$M31,IFERROR(MIN('Team &amp; Salaries'!$P31,IF(ISNUMBER(BJ121),BJ121,0)+'Team &amp; Salaries'!$N31),'Team &amp; Salaries'!$N31),0)),IF('Team &amp; Salaries'!$O31="Annually",IF(BO$6='Team &amp; Salaries'!$M31,MIN('Team &amp; Salaries'!$N31,'Team &amp; Salaries'!$P31),IF(BO$6&gt;'Team &amp; Salaries'!$M31,IFERROR(MIN('Team &amp; Salaries'!$P31,#REF!+'Team &amp; Salaries'!$N31),MIN('Team &amp; Salaries'!$N31,'Team &amp; Salaries'!$P31)),0))))))</f>
        <v>1</v>
      </c>
      <c r="BP121" s="286">
        <f>IF('Team &amp; Salaries'!$O31="Never",IF(BP$6&gt;='Team &amp; Salaries'!$M31,MIN('Team &amp; Salaries'!$N31,'Team &amp; Salaries'!$P31),0),IF('Team &amp; Salaries'!$O31="Monthly",IF(BP$6='Team &amp; Salaries'!$M31,MIN('Team &amp; Salaries'!$N31,'Team &amp; Salaries'!$P31),IF(BP$6&gt;'Team &amp; Salaries'!$M31,MIN('Team &amp; Salaries'!$P31,BO121+'Team &amp; Salaries'!$N31),0)),IF('Team &amp; Salaries'!$O31="Quarterly",IF(BP$6='Team &amp; Salaries'!$M31,MIN('Team &amp; Salaries'!$N31,'Team &amp; Salaries'!$P31),IF(BP$6&gt;'Team &amp; Salaries'!$M31,IFERROR(MIN('Team &amp; Salaries'!$P31,IF(ISNUMBER(BK121),BK121,0)+'Team &amp; Salaries'!$N31),'Team &amp; Salaries'!$N31),0)),IF('Team &amp; Salaries'!$O31="Annually",IF(BP$6='Team &amp; Salaries'!$M31,MIN('Team &amp; Salaries'!$N31,'Team &amp; Salaries'!$P31),IF(BP$6&gt;'Team &amp; Salaries'!$M31,IFERROR(MIN('Team &amp; Salaries'!$P31,#REF!+'Team &amp; Salaries'!$N31),MIN('Team &amp; Salaries'!$N31,'Team &amp; Salaries'!$P31)),0))))))</f>
        <v>1</v>
      </c>
      <c r="BQ121" s="286">
        <f>IF('Team &amp; Salaries'!$O31="Never",IF(BQ$6&gt;='Team &amp; Salaries'!$M31,MIN('Team &amp; Salaries'!$N31,'Team &amp; Salaries'!$P31),0),IF('Team &amp; Salaries'!$O31="Monthly",IF(BQ$6='Team &amp; Salaries'!$M31,MIN('Team &amp; Salaries'!$N31,'Team &amp; Salaries'!$P31),IF(BQ$6&gt;'Team &amp; Salaries'!$M31,MIN('Team &amp; Salaries'!$P31,BP121+'Team &amp; Salaries'!$N31),0)),IF('Team &amp; Salaries'!$O31="Quarterly",IF(BQ$6='Team &amp; Salaries'!$M31,MIN('Team &amp; Salaries'!$N31,'Team &amp; Salaries'!$P31),IF(BQ$6&gt;'Team &amp; Salaries'!$M31,IFERROR(MIN('Team &amp; Salaries'!$P31,IF(ISNUMBER(BL121),BL121,0)+'Team &amp; Salaries'!$N31),'Team &amp; Salaries'!$N31),0)),IF('Team &amp; Salaries'!$O31="Annually",IF(BQ$6='Team &amp; Salaries'!$M31,MIN('Team &amp; Salaries'!$N31,'Team &amp; Salaries'!$P31),IF(BQ$6&gt;'Team &amp; Salaries'!$M31,IFERROR(MIN('Team &amp; Salaries'!$P31,#REF!+'Team &amp; Salaries'!$N31),MIN('Team &amp; Salaries'!$N31,'Team &amp; Salaries'!$P31)),0))))))</f>
        <v>1</v>
      </c>
      <c r="BR121" s="286">
        <f>IF('Team &amp; Salaries'!$O31="Never",IF(BR$6&gt;='Team &amp; Salaries'!$M31,MIN('Team &amp; Salaries'!$N31,'Team &amp; Salaries'!$P31),0),IF('Team &amp; Salaries'!$O31="Monthly",IF(BR$6='Team &amp; Salaries'!$M31,MIN('Team &amp; Salaries'!$N31,'Team &amp; Salaries'!$P31),IF(BR$6&gt;'Team &amp; Salaries'!$M31,MIN('Team &amp; Salaries'!$P31,BQ121+'Team &amp; Salaries'!$N31),0)),IF('Team &amp; Salaries'!$O31="Quarterly",IF(BR$6='Team &amp; Salaries'!$M31,MIN('Team &amp; Salaries'!$N31,'Team &amp; Salaries'!$P31),IF(BR$6&gt;'Team &amp; Salaries'!$M31,IFERROR(MIN('Team &amp; Salaries'!$P31,IF(ISNUMBER(BM121),BM121,0)+'Team &amp; Salaries'!$N31),'Team &amp; Salaries'!$N31),0)),IF('Team &amp; Salaries'!$O31="Annually",IF(BR$6='Team &amp; Salaries'!$M31,MIN('Team &amp; Salaries'!$N31,'Team &amp; Salaries'!$P31),IF(BR$6&gt;'Team &amp; Salaries'!$M31,IFERROR(MIN('Team &amp; Salaries'!$P31,#REF!+'Team &amp; Salaries'!$N31),MIN('Team &amp; Salaries'!$N31,'Team &amp; Salaries'!$P31)),0))))))</f>
        <v>1</v>
      </c>
      <c r="BS121" s="286">
        <f>IF('Team &amp; Salaries'!$O31="Never",IF(BS$6&gt;='Team &amp; Salaries'!$M31,MIN('Team &amp; Salaries'!$N31,'Team &amp; Salaries'!$P31),0),IF('Team &amp; Salaries'!$O31="Monthly",IF(BS$6='Team &amp; Salaries'!$M31,MIN('Team &amp; Salaries'!$N31,'Team &amp; Salaries'!$P31),IF(BS$6&gt;'Team &amp; Salaries'!$M31,MIN('Team &amp; Salaries'!$P31,BR121+'Team &amp; Salaries'!$N31),0)),IF('Team &amp; Salaries'!$O31="Quarterly",IF(BS$6='Team &amp; Salaries'!$M31,MIN('Team &amp; Salaries'!$N31,'Team &amp; Salaries'!$P31),IF(BS$6&gt;'Team &amp; Salaries'!$M31,IFERROR(MIN('Team &amp; Salaries'!$P31,IF(ISNUMBER(BN121),BN121,0)+'Team &amp; Salaries'!$N31),'Team &amp; Salaries'!$N31),0)),IF('Team &amp; Salaries'!$O31="Annually",IF(BS$6='Team &amp; Salaries'!$M31,MIN('Team &amp; Salaries'!$N31,'Team &amp; Salaries'!$P31),IF(BS$6&gt;'Team &amp; Salaries'!$M31,IFERROR(MIN('Team &amp; Salaries'!$P31,#REF!+'Team &amp; Salaries'!$N31),MIN('Team &amp; Salaries'!$N31,'Team &amp; Salaries'!$P31)),0))))))</f>
        <v>1</v>
      </c>
      <c r="BT121" s="286">
        <f>IF('Team &amp; Salaries'!$O31="Never",IF(BT$6&gt;='Team &amp; Salaries'!$M31,MIN('Team &amp; Salaries'!$N31,'Team &amp; Salaries'!$P31),0),IF('Team &amp; Salaries'!$O31="Monthly",IF(BT$6='Team &amp; Salaries'!$M31,MIN('Team &amp; Salaries'!$N31,'Team &amp; Salaries'!$P31),IF(BT$6&gt;'Team &amp; Salaries'!$M31,MIN('Team &amp; Salaries'!$P31,BS121+'Team &amp; Salaries'!$N31),0)),IF('Team &amp; Salaries'!$O31="Quarterly",IF(BT$6='Team &amp; Salaries'!$M31,MIN('Team &amp; Salaries'!$N31,'Team &amp; Salaries'!$P31),IF(BT$6&gt;'Team &amp; Salaries'!$M31,IFERROR(MIN('Team &amp; Salaries'!$P31,IF(ISNUMBER(BO121),BO121,0)+'Team &amp; Salaries'!$N31),'Team &amp; Salaries'!$N31),0)),IF('Team &amp; Salaries'!$O31="Annually",IF(BT$6='Team &amp; Salaries'!$M31,MIN('Team &amp; Salaries'!$N31,'Team &amp; Salaries'!$P31),IF(BT$6&gt;'Team &amp; Salaries'!$M31,IFERROR(MIN('Team &amp; Salaries'!$P31,#REF!+'Team &amp; Salaries'!$N31),MIN('Team &amp; Salaries'!$N31,'Team &amp; Salaries'!$P31)),0))))))</f>
        <v>1</v>
      </c>
      <c r="BU121" s="286">
        <f>IF('Team &amp; Salaries'!$O31="Never",IF(BU$6&gt;='Team &amp; Salaries'!$M31,MIN('Team &amp; Salaries'!$N31,'Team &amp; Salaries'!$P31),0),IF('Team &amp; Salaries'!$O31="Monthly",IF(BU$6='Team &amp; Salaries'!$M31,MIN('Team &amp; Salaries'!$N31,'Team &amp; Salaries'!$P31),IF(BU$6&gt;'Team &amp; Salaries'!$M31,MIN('Team &amp; Salaries'!$P31,BT121+'Team &amp; Salaries'!$N31),0)),IF('Team &amp; Salaries'!$O31="Quarterly",IF(BU$6='Team &amp; Salaries'!$M31,MIN('Team &amp; Salaries'!$N31,'Team &amp; Salaries'!$P31),IF(BU$6&gt;'Team &amp; Salaries'!$M31,IFERROR(MIN('Team &amp; Salaries'!$P31,IF(ISNUMBER(BP121),BP121,0)+'Team &amp; Salaries'!$N31),'Team &amp; Salaries'!$N31),0)),IF('Team &amp; Salaries'!$O31="Annually",IF(BU$6='Team &amp; Salaries'!$M31,MIN('Team &amp; Salaries'!$N31,'Team &amp; Salaries'!$P31),IF(BU$6&gt;'Team &amp; Salaries'!$M31,IFERROR(MIN('Team &amp; Salaries'!$P31,#REF!+'Team &amp; Salaries'!$N31),MIN('Team &amp; Salaries'!$N31,'Team &amp; Salaries'!$P31)),0))))))</f>
        <v>1</v>
      </c>
      <c r="BV121" s="286">
        <f>IF('Team &amp; Salaries'!$O31="Never",IF(BV$6&gt;='Team &amp; Salaries'!$M31,MIN('Team &amp; Salaries'!$N31,'Team &amp; Salaries'!$P31),0),IF('Team &amp; Salaries'!$O31="Monthly",IF(BV$6='Team &amp; Salaries'!$M31,MIN('Team &amp; Salaries'!$N31,'Team &amp; Salaries'!$P31),IF(BV$6&gt;'Team &amp; Salaries'!$M31,MIN('Team &amp; Salaries'!$P31,BU121+'Team &amp; Salaries'!$N31),0)),IF('Team &amp; Salaries'!$O31="Quarterly",IF(BV$6='Team &amp; Salaries'!$M31,MIN('Team &amp; Salaries'!$N31,'Team &amp; Salaries'!$P31),IF(BV$6&gt;'Team &amp; Salaries'!$M31,IFERROR(MIN('Team &amp; Salaries'!$P31,IF(ISNUMBER(BQ121),BQ121,0)+'Team &amp; Salaries'!$N31),'Team &amp; Salaries'!$N31),0)),IF('Team &amp; Salaries'!$O31="Annually",IF(BV$6='Team &amp; Salaries'!$M31,MIN('Team &amp; Salaries'!$N31,'Team &amp; Salaries'!$P31),IF(BV$6&gt;'Team &amp; Salaries'!$M31,IFERROR(MIN('Team &amp; Salaries'!$P31,#REF!+'Team &amp; Salaries'!$N31),MIN('Team &amp; Salaries'!$N31,'Team &amp; Salaries'!$P31)),0))))))</f>
        <v>1</v>
      </c>
      <c r="BW121" s="286">
        <f>IF('Team &amp; Salaries'!$O31="Never",IF(BW$6&gt;='Team &amp; Salaries'!$M31,MIN('Team &amp; Salaries'!$N31,'Team &amp; Salaries'!$P31),0),IF('Team &amp; Salaries'!$O31="Monthly",IF(BW$6='Team &amp; Salaries'!$M31,MIN('Team &amp; Salaries'!$N31,'Team &amp; Salaries'!$P31),IF(BW$6&gt;'Team &amp; Salaries'!$M31,MIN('Team &amp; Salaries'!$P31,BV121+'Team &amp; Salaries'!$N31),0)),IF('Team &amp; Salaries'!$O31="Quarterly",IF(BW$6='Team &amp; Salaries'!$M31,MIN('Team &amp; Salaries'!$N31,'Team &amp; Salaries'!$P31),IF(BW$6&gt;'Team &amp; Salaries'!$M31,IFERROR(MIN('Team &amp; Salaries'!$P31,IF(ISNUMBER(BR121),BR121,0)+'Team &amp; Salaries'!$N31),'Team &amp; Salaries'!$N31),0)),IF('Team &amp; Salaries'!$O31="Annually",IF(BW$6='Team &amp; Salaries'!$M31,MIN('Team &amp; Salaries'!$N31,'Team &amp; Salaries'!$P31),IF(BW$6&gt;'Team &amp; Salaries'!$M31,IFERROR(MIN('Team &amp; Salaries'!$P31,#REF!+'Team &amp; Salaries'!$N31),MIN('Team &amp; Salaries'!$N31,'Team &amp; Salaries'!$P31)),0))))))</f>
        <v>1</v>
      </c>
      <c r="BX121" s="286">
        <f>IF('Team &amp; Salaries'!$O31="Never",IF(BX$6&gt;='Team &amp; Salaries'!$M31,MIN('Team &amp; Salaries'!$N31,'Team &amp; Salaries'!$P31),0),IF('Team &amp; Salaries'!$O31="Monthly",IF(BX$6='Team &amp; Salaries'!$M31,MIN('Team &amp; Salaries'!$N31,'Team &amp; Salaries'!$P31),IF(BX$6&gt;'Team &amp; Salaries'!$M31,MIN('Team &amp; Salaries'!$P31,BW121+'Team &amp; Salaries'!$N31),0)),IF('Team &amp; Salaries'!$O31="Quarterly",IF(BX$6='Team &amp; Salaries'!$M31,MIN('Team &amp; Salaries'!$N31,'Team &amp; Salaries'!$P31),IF(BX$6&gt;'Team &amp; Salaries'!$M31,IFERROR(MIN('Team &amp; Salaries'!$P31,IF(ISNUMBER(BS121),BS121,0)+'Team &amp; Salaries'!$N31),'Team &amp; Salaries'!$N31),0)),IF('Team &amp; Salaries'!$O31="Annually",IF(BX$6='Team &amp; Salaries'!$M31,MIN('Team &amp; Salaries'!$N31,'Team &amp; Salaries'!$P31),IF(BX$6&gt;'Team &amp; Salaries'!$M31,IFERROR(MIN('Team &amp; Salaries'!$P31,#REF!+'Team &amp; Salaries'!$N31),MIN('Team &amp; Salaries'!$N31,'Team &amp; Salaries'!$P31)),0))))))</f>
        <v>1</v>
      </c>
      <c r="BY121" s="286">
        <f>IF('Team &amp; Salaries'!$O31="Never",IF(BY$6&gt;='Team &amp; Salaries'!$M31,MIN('Team &amp; Salaries'!$N31,'Team &amp; Salaries'!$P31),0),IF('Team &amp; Salaries'!$O31="Monthly",IF(BY$6='Team &amp; Salaries'!$M31,MIN('Team &amp; Salaries'!$N31,'Team &amp; Salaries'!$P31),IF(BY$6&gt;'Team &amp; Salaries'!$M31,MIN('Team &amp; Salaries'!$P31,BX121+'Team &amp; Salaries'!$N31),0)),IF('Team &amp; Salaries'!$O31="Quarterly",IF(BY$6='Team &amp; Salaries'!$M31,MIN('Team &amp; Salaries'!$N31,'Team &amp; Salaries'!$P31),IF(BY$6&gt;'Team &amp; Salaries'!$M31,IFERROR(MIN('Team &amp; Salaries'!$P31,IF(ISNUMBER(BT121),BT121,0)+'Team &amp; Salaries'!$N31),'Team &amp; Salaries'!$N31),0)),IF('Team &amp; Salaries'!$O31="Annually",IF(BY$6='Team &amp; Salaries'!$M31,MIN('Team &amp; Salaries'!$N31,'Team &amp; Salaries'!$P31),IF(BY$6&gt;'Team &amp; Salaries'!$M31,IFERROR(MIN('Team &amp; Salaries'!$P31,#REF!+'Team &amp; Salaries'!$N31),MIN('Team &amp; Salaries'!$N31,'Team &amp; Salaries'!$P31)),0))))))</f>
        <v>1</v>
      </c>
      <c r="BZ121" s="286">
        <f>IF('Team &amp; Salaries'!$O31="Never",IF(BZ$6&gt;='Team &amp; Salaries'!$M31,MIN('Team &amp; Salaries'!$N31,'Team &amp; Salaries'!$P31),0),IF('Team &amp; Salaries'!$O31="Monthly",IF(BZ$6='Team &amp; Salaries'!$M31,MIN('Team &amp; Salaries'!$N31,'Team &amp; Salaries'!$P31),IF(BZ$6&gt;'Team &amp; Salaries'!$M31,MIN('Team &amp; Salaries'!$P31,BY121+'Team &amp; Salaries'!$N31),0)),IF('Team &amp; Salaries'!$O31="Quarterly",IF(BZ$6='Team &amp; Salaries'!$M31,MIN('Team &amp; Salaries'!$N31,'Team &amp; Salaries'!$P31),IF(BZ$6&gt;'Team &amp; Salaries'!$M31,IFERROR(MIN('Team &amp; Salaries'!$P31,IF(ISNUMBER(BU121),BU121,0)+'Team &amp; Salaries'!$N31),'Team &amp; Salaries'!$N31),0)),IF('Team &amp; Salaries'!$O31="Annually",IF(BZ$6='Team &amp; Salaries'!$M31,MIN('Team &amp; Salaries'!$N31,'Team &amp; Salaries'!$P31),IF(BZ$6&gt;'Team &amp; Salaries'!$M31,IFERROR(MIN('Team &amp; Salaries'!$P31,#REF!+'Team &amp; Salaries'!$N31),MIN('Team &amp; Salaries'!$N31,'Team &amp; Salaries'!$P31)),0))))))</f>
        <v>1</v>
      </c>
      <c r="CA121" s="286">
        <f>IF('Team &amp; Salaries'!$O31="Never",IF(CA$6&gt;='Team &amp; Salaries'!$M31,MIN('Team &amp; Salaries'!$N31,'Team &amp; Salaries'!$P31),0),IF('Team &amp; Salaries'!$O31="Monthly",IF(CA$6='Team &amp; Salaries'!$M31,MIN('Team &amp; Salaries'!$N31,'Team &amp; Salaries'!$P31),IF(CA$6&gt;'Team &amp; Salaries'!$M31,MIN('Team &amp; Salaries'!$P31,BZ121+'Team &amp; Salaries'!$N31),0)),IF('Team &amp; Salaries'!$O31="Quarterly",IF(CA$6='Team &amp; Salaries'!$M31,MIN('Team &amp; Salaries'!$N31,'Team &amp; Salaries'!$P31),IF(CA$6&gt;'Team &amp; Salaries'!$M31,IFERROR(MIN('Team &amp; Salaries'!$P31,IF(ISNUMBER(BV121),BV121,0)+'Team &amp; Salaries'!$N31),'Team &amp; Salaries'!$N31),0)),IF('Team &amp; Salaries'!$O31="Annually",IF(CA$6='Team &amp; Salaries'!$M31,MIN('Team &amp; Salaries'!$N31,'Team &amp; Salaries'!$P31),IF(CA$6&gt;'Team &amp; Salaries'!$M31,IFERROR(MIN('Team &amp; Salaries'!$P31,#REF!+'Team &amp; Salaries'!$N31),MIN('Team &amp; Salaries'!$N31,'Team &amp; Salaries'!$P31)),0))))))</f>
        <v>1</v>
      </c>
      <c r="CB121" s="286">
        <f>IF('Team &amp; Salaries'!$O31="Never",IF(CB$6&gt;='Team &amp; Salaries'!$M31,MIN('Team &amp; Salaries'!$N31,'Team &amp; Salaries'!$P31),0),IF('Team &amp; Salaries'!$O31="Monthly",IF(CB$6='Team &amp; Salaries'!$M31,MIN('Team &amp; Salaries'!$N31,'Team &amp; Salaries'!$P31),IF(CB$6&gt;'Team &amp; Salaries'!$M31,MIN('Team &amp; Salaries'!$P31,CA121+'Team &amp; Salaries'!$N31),0)),IF('Team &amp; Salaries'!$O31="Quarterly",IF(CB$6='Team &amp; Salaries'!$M31,MIN('Team &amp; Salaries'!$N31,'Team &amp; Salaries'!$P31),IF(CB$6&gt;'Team &amp; Salaries'!$M31,IFERROR(MIN('Team &amp; Salaries'!$P31,IF(ISNUMBER(BW121),BW121,0)+'Team &amp; Salaries'!$N31),'Team &amp; Salaries'!$N31),0)),IF('Team &amp; Salaries'!$O31="Annually",IF(CB$6='Team &amp; Salaries'!$M31,MIN('Team &amp; Salaries'!$N31,'Team &amp; Salaries'!$P31),IF(CB$6&gt;'Team &amp; Salaries'!$M31,IFERROR(MIN('Team &amp; Salaries'!$P31,#REF!+'Team &amp; Salaries'!$N31),MIN('Team &amp; Salaries'!$N31,'Team &amp; Salaries'!$P31)),0))))))</f>
        <v>1</v>
      </c>
      <c r="CC121" s="286">
        <f>IF('Team &amp; Salaries'!$O31="Never",IF(CC$6&gt;='Team &amp; Salaries'!$M31,MIN('Team &amp; Salaries'!$N31,'Team &amp; Salaries'!$P31),0),IF('Team &amp; Salaries'!$O31="Monthly",IF(CC$6='Team &amp; Salaries'!$M31,MIN('Team &amp; Salaries'!$N31,'Team &amp; Salaries'!$P31),IF(CC$6&gt;'Team &amp; Salaries'!$M31,MIN('Team &amp; Salaries'!$P31,CB121+'Team &amp; Salaries'!$N31),0)),IF('Team &amp; Salaries'!$O31="Quarterly",IF(CC$6='Team &amp; Salaries'!$M31,MIN('Team &amp; Salaries'!$N31,'Team &amp; Salaries'!$P31),IF(CC$6&gt;'Team &amp; Salaries'!$M31,IFERROR(MIN('Team &amp; Salaries'!$P31,IF(ISNUMBER(BX121),BX121,0)+'Team &amp; Salaries'!$N31),'Team &amp; Salaries'!$N31),0)),IF('Team &amp; Salaries'!$O31="Annually",IF(CC$6='Team &amp; Salaries'!$M31,MIN('Team &amp; Salaries'!$N31,'Team &amp; Salaries'!$P31),IF(CC$6&gt;'Team &amp; Salaries'!$M31,IFERROR(MIN('Team &amp; Salaries'!$P31,#REF!+'Team &amp; Salaries'!$N31),MIN('Team &amp; Salaries'!$N31,'Team &amp; Salaries'!$P31)),0))))))</f>
        <v>1</v>
      </c>
      <c r="CD121" s="286">
        <f>IF('Team &amp; Salaries'!$O31="Never",IF(CD$6&gt;='Team &amp; Salaries'!$M31,MIN('Team &amp; Salaries'!$N31,'Team &amp; Salaries'!$P31),0),IF('Team &amp; Salaries'!$O31="Monthly",IF(CD$6='Team &amp; Salaries'!$M31,MIN('Team &amp; Salaries'!$N31,'Team &amp; Salaries'!$P31),IF(CD$6&gt;'Team &amp; Salaries'!$M31,MIN('Team &amp; Salaries'!$P31,CC121+'Team &amp; Salaries'!$N31),0)),IF('Team &amp; Salaries'!$O31="Quarterly",IF(CD$6='Team &amp; Salaries'!$M31,MIN('Team &amp; Salaries'!$N31,'Team &amp; Salaries'!$P31),IF(CD$6&gt;'Team &amp; Salaries'!$M31,IFERROR(MIN('Team &amp; Salaries'!$P31,IF(ISNUMBER(BY121),BY121,0)+'Team &amp; Salaries'!$N31),'Team &amp; Salaries'!$N31),0)),IF('Team &amp; Salaries'!$O31="Annually",IF(CD$6='Team &amp; Salaries'!$M31,MIN('Team &amp; Salaries'!$N31,'Team &amp; Salaries'!$P31),IF(CD$6&gt;'Team &amp; Salaries'!$M31,IFERROR(MIN('Team &amp; Salaries'!$P31,#REF!+'Team &amp; Salaries'!$N31),MIN('Team &amp; Salaries'!$N31,'Team &amp; Salaries'!$P31)),0))))))</f>
        <v>1</v>
      </c>
      <c r="CE121" s="286">
        <f>IF('Team &amp; Salaries'!$O31="Never",IF(CE$6&gt;='Team &amp; Salaries'!$M31,MIN('Team &amp; Salaries'!$N31,'Team &amp; Salaries'!$P31),0),IF('Team &amp; Salaries'!$O31="Monthly",IF(CE$6='Team &amp; Salaries'!$M31,MIN('Team &amp; Salaries'!$N31,'Team &amp; Salaries'!$P31),IF(CE$6&gt;'Team &amp; Salaries'!$M31,MIN('Team &amp; Salaries'!$P31,CD121+'Team &amp; Salaries'!$N31),0)),IF('Team &amp; Salaries'!$O31="Quarterly",IF(CE$6='Team &amp; Salaries'!$M31,MIN('Team &amp; Salaries'!$N31,'Team &amp; Salaries'!$P31),IF(CE$6&gt;'Team &amp; Salaries'!$M31,IFERROR(MIN('Team &amp; Salaries'!$P31,IF(ISNUMBER(BZ121),BZ121,0)+'Team &amp; Salaries'!$N31),'Team &amp; Salaries'!$N31),0)),IF('Team &amp; Salaries'!$O31="Annually",IF(CE$6='Team &amp; Salaries'!$M31,MIN('Team &amp; Salaries'!$N31,'Team &amp; Salaries'!$P31),IF(CE$6&gt;'Team &amp; Salaries'!$M31,IFERROR(MIN('Team &amp; Salaries'!$P31,#REF!+'Team &amp; Salaries'!$N31),MIN('Team &amp; Salaries'!$N31,'Team &amp; Salaries'!$P31)),0))))))</f>
        <v>1</v>
      </c>
      <c r="CF121" s="286">
        <f>IF('Team &amp; Salaries'!$O31="Never",IF(CF$6&gt;='Team &amp; Salaries'!$M31,MIN('Team &amp; Salaries'!$N31,'Team &amp; Salaries'!$P31),0),IF('Team &amp; Salaries'!$O31="Monthly",IF(CF$6='Team &amp; Salaries'!$M31,MIN('Team &amp; Salaries'!$N31,'Team &amp; Salaries'!$P31),IF(CF$6&gt;'Team &amp; Salaries'!$M31,MIN('Team &amp; Salaries'!$P31,CE121+'Team &amp; Salaries'!$N31),0)),IF('Team &amp; Salaries'!$O31="Quarterly",IF(CF$6='Team &amp; Salaries'!$M31,MIN('Team &amp; Salaries'!$N31,'Team &amp; Salaries'!$P31),IF(CF$6&gt;'Team &amp; Salaries'!$M31,IFERROR(MIN('Team &amp; Salaries'!$P31,IF(ISNUMBER(CA121),CA121,0)+'Team &amp; Salaries'!$N31),'Team &amp; Salaries'!$N31),0)),IF('Team &amp; Salaries'!$O31="Annually",IF(CF$6='Team &amp; Salaries'!$M31,MIN('Team &amp; Salaries'!$N31,'Team &amp; Salaries'!$P31),IF(CF$6&gt;'Team &amp; Salaries'!$M31,IFERROR(MIN('Team &amp; Salaries'!$P31,#REF!+'Team &amp; Salaries'!$N31),MIN('Team &amp; Salaries'!$N31,'Team &amp; Salaries'!$P31)),0))))))</f>
        <v>1</v>
      </c>
      <c r="CG121" s="286">
        <f>IF('Team &amp; Salaries'!$O31="Never",IF(CG$6&gt;='Team &amp; Salaries'!$M31,MIN('Team &amp; Salaries'!$N31,'Team &amp; Salaries'!$P31),0),IF('Team &amp; Salaries'!$O31="Monthly",IF(CG$6='Team &amp; Salaries'!$M31,MIN('Team &amp; Salaries'!$N31,'Team &amp; Salaries'!$P31),IF(CG$6&gt;'Team &amp; Salaries'!$M31,MIN('Team &amp; Salaries'!$P31,CF121+'Team &amp; Salaries'!$N31),0)),IF('Team &amp; Salaries'!$O31="Quarterly",IF(CG$6='Team &amp; Salaries'!$M31,MIN('Team &amp; Salaries'!$N31,'Team &amp; Salaries'!$P31),IF(CG$6&gt;'Team &amp; Salaries'!$M31,IFERROR(MIN('Team &amp; Salaries'!$P31,IF(ISNUMBER(CB121),CB121,0)+'Team &amp; Salaries'!$N31),'Team &amp; Salaries'!$N31),0)),IF('Team &amp; Salaries'!$O31="Annually",IF(CG$6='Team &amp; Salaries'!$M31,MIN('Team &amp; Salaries'!$N31,'Team &amp; Salaries'!$P31),IF(CG$6&gt;'Team &amp; Salaries'!$M31,IFERROR(MIN('Team &amp; Salaries'!$P31,#REF!+'Team &amp; Salaries'!$N31),MIN('Team &amp; Salaries'!$N31,'Team &amp; Salaries'!$P31)),0))))))</f>
        <v>1</v>
      </c>
      <c r="CH121" s="286">
        <f>IF('Team &amp; Salaries'!$O31="Never",IF(CH$6&gt;='Team &amp; Salaries'!$M31,MIN('Team &amp; Salaries'!$N31,'Team &amp; Salaries'!$P31),0),IF('Team &amp; Salaries'!$O31="Monthly",IF(CH$6='Team &amp; Salaries'!$M31,MIN('Team &amp; Salaries'!$N31,'Team &amp; Salaries'!$P31),IF(CH$6&gt;'Team &amp; Salaries'!$M31,MIN('Team &amp; Salaries'!$P31,CG121+'Team &amp; Salaries'!$N31),0)),IF('Team &amp; Salaries'!$O31="Quarterly",IF(CH$6='Team &amp; Salaries'!$M31,MIN('Team &amp; Salaries'!$N31,'Team &amp; Salaries'!$P31),IF(CH$6&gt;'Team &amp; Salaries'!$M31,IFERROR(MIN('Team &amp; Salaries'!$P31,IF(ISNUMBER(CC121),CC121,0)+'Team &amp; Salaries'!$N31),'Team &amp; Salaries'!$N31),0)),IF('Team &amp; Salaries'!$O31="Annually",IF(CH$6='Team &amp; Salaries'!$M31,MIN('Team &amp; Salaries'!$N31,'Team &amp; Salaries'!$P31),IF(CH$6&gt;'Team &amp; Salaries'!$M31,IFERROR(MIN('Team &amp; Salaries'!$P31,#REF!+'Team &amp; Salaries'!$N31),MIN('Team &amp; Salaries'!$N31,'Team &amp; Salaries'!$P31)),0))))))</f>
        <v>1</v>
      </c>
      <c r="CI121" s="286">
        <f>IF('Team &amp; Salaries'!$O31="Never",IF(CI$6&gt;='Team &amp; Salaries'!$M31,MIN('Team &amp; Salaries'!$N31,'Team &amp; Salaries'!$P31),0),IF('Team &amp; Salaries'!$O31="Monthly",IF(CI$6='Team &amp; Salaries'!$M31,MIN('Team &amp; Salaries'!$N31,'Team &amp; Salaries'!$P31),IF(CI$6&gt;'Team &amp; Salaries'!$M31,MIN('Team &amp; Salaries'!$P31,CH121+'Team &amp; Salaries'!$N31),0)),IF('Team &amp; Salaries'!$O31="Quarterly",IF(CI$6='Team &amp; Salaries'!$M31,MIN('Team &amp; Salaries'!$N31,'Team &amp; Salaries'!$P31),IF(CI$6&gt;'Team &amp; Salaries'!$M31,IFERROR(MIN('Team &amp; Salaries'!$P31,IF(ISNUMBER(CD121),CD121,0)+'Team &amp; Salaries'!$N31),'Team &amp; Salaries'!$N31),0)),IF('Team &amp; Salaries'!$O31="Annually",IF(CI$6='Team &amp; Salaries'!$M31,MIN('Team &amp; Salaries'!$N31,'Team &amp; Salaries'!$P31),IF(CI$6&gt;'Team &amp; Salaries'!$M31,IFERROR(MIN('Team &amp; Salaries'!$P31,#REF!+'Team &amp; Salaries'!$N31),MIN('Team &amp; Salaries'!$N31,'Team &amp; Salaries'!$P31)),0))))))</f>
        <v>1</v>
      </c>
      <c r="CJ121" s="286">
        <f>IF('Team &amp; Salaries'!$O31="Never",IF(CJ$6&gt;='Team &amp; Salaries'!$M31,MIN('Team &amp; Salaries'!$N31,'Team &amp; Salaries'!$P31),0),IF('Team &amp; Salaries'!$O31="Monthly",IF(CJ$6='Team &amp; Salaries'!$M31,MIN('Team &amp; Salaries'!$N31,'Team &amp; Salaries'!$P31),IF(CJ$6&gt;'Team &amp; Salaries'!$M31,MIN('Team &amp; Salaries'!$P31,CI121+'Team &amp; Salaries'!$N31),0)),IF('Team &amp; Salaries'!$O31="Quarterly",IF(CJ$6='Team &amp; Salaries'!$M31,MIN('Team &amp; Salaries'!$N31,'Team &amp; Salaries'!$P31),IF(CJ$6&gt;'Team &amp; Salaries'!$M31,IFERROR(MIN('Team &amp; Salaries'!$P31,IF(ISNUMBER(CE121),CE121,0)+'Team &amp; Salaries'!$N31),'Team &amp; Salaries'!$N31),0)),IF('Team &amp; Salaries'!$O31="Annually",IF(CJ$6='Team &amp; Salaries'!$M31,MIN('Team &amp; Salaries'!$N31,'Team &amp; Salaries'!$P31),IF(CJ$6&gt;'Team &amp; Salaries'!$M31,IFERROR(MIN('Team &amp; Salaries'!$P31,#REF!+'Team &amp; Salaries'!$N31),MIN('Team &amp; Salaries'!$N31,'Team &amp; Salaries'!$P31)),0))))))</f>
        <v>1</v>
      </c>
      <c r="CK121" s="286">
        <f>IF('Team &amp; Salaries'!$O31="Never",IF(CK$6&gt;='Team &amp; Salaries'!$M31,MIN('Team &amp; Salaries'!$N31,'Team &amp; Salaries'!$P31),0),IF('Team &amp; Salaries'!$O31="Monthly",IF(CK$6='Team &amp; Salaries'!$M31,MIN('Team &amp; Salaries'!$N31,'Team &amp; Salaries'!$P31),IF(CK$6&gt;'Team &amp; Salaries'!$M31,MIN('Team &amp; Salaries'!$P31,CJ121+'Team &amp; Salaries'!$N31),0)),IF('Team &amp; Salaries'!$O31="Quarterly",IF(CK$6='Team &amp; Salaries'!$M31,MIN('Team &amp; Salaries'!$N31,'Team &amp; Salaries'!$P31),IF(CK$6&gt;'Team &amp; Salaries'!$M31,IFERROR(MIN('Team &amp; Salaries'!$P31,IF(ISNUMBER(CF121),CF121,0)+'Team &amp; Salaries'!$N31),'Team &amp; Salaries'!$N31),0)),IF('Team &amp; Salaries'!$O31="Annually",IF(CK$6='Team &amp; Salaries'!$M31,MIN('Team &amp; Salaries'!$N31,'Team &amp; Salaries'!$P31),IF(CK$6&gt;'Team &amp; Salaries'!$M31,IFERROR(MIN('Team &amp; Salaries'!$P31,#REF!+'Team &amp; Salaries'!$N31),MIN('Team &amp; Salaries'!$N31,'Team &amp; Salaries'!$P31)),0))))))</f>
        <v>1</v>
      </c>
      <c r="CL121" s="286">
        <f>IF('Team &amp; Salaries'!$O31="Never",IF(CL$6&gt;='Team &amp; Salaries'!$M31,MIN('Team &amp; Salaries'!$N31,'Team &amp; Salaries'!$P31),0),IF('Team &amp; Salaries'!$O31="Monthly",IF(CL$6='Team &amp; Salaries'!$M31,MIN('Team &amp; Salaries'!$N31,'Team &amp; Salaries'!$P31),IF(CL$6&gt;'Team &amp; Salaries'!$M31,MIN('Team &amp; Salaries'!$P31,CK121+'Team &amp; Salaries'!$N31),0)),IF('Team &amp; Salaries'!$O31="Quarterly",IF(CL$6='Team &amp; Salaries'!$M31,MIN('Team &amp; Salaries'!$N31,'Team &amp; Salaries'!$P31),IF(CL$6&gt;'Team &amp; Salaries'!$M31,IFERROR(MIN('Team &amp; Salaries'!$P31,IF(ISNUMBER(CG121),CG121,0)+'Team &amp; Salaries'!$N31),'Team &amp; Salaries'!$N31),0)),IF('Team &amp; Salaries'!$O31="Annually",IF(CL$6='Team &amp; Salaries'!$M31,MIN('Team &amp; Salaries'!$N31,'Team &amp; Salaries'!$P31),IF(CL$6&gt;'Team &amp; Salaries'!$M31,IFERROR(MIN('Team &amp; Salaries'!$P31,#REF!+'Team &amp; Salaries'!$N31),MIN('Team &amp; Salaries'!$N31,'Team &amp; Salaries'!$P31)),0))))))</f>
        <v>1</v>
      </c>
      <c r="CM121" s="286">
        <f>IF('Team &amp; Salaries'!$O31="Never",IF(CM$6&gt;='Team &amp; Salaries'!$M31,MIN('Team &amp; Salaries'!$N31,'Team &amp; Salaries'!$P31),0),IF('Team &amp; Salaries'!$O31="Monthly",IF(CM$6='Team &amp; Salaries'!$M31,MIN('Team &amp; Salaries'!$N31,'Team &amp; Salaries'!$P31),IF(CM$6&gt;'Team &amp; Salaries'!$M31,MIN('Team &amp; Salaries'!$P31,CL121+'Team &amp; Salaries'!$N31),0)),IF('Team &amp; Salaries'!$O31="Quarterly",IF(CM$6='Team &amp; Salaries'!$M31,MIN('Team &amp; Salaries'!$N31,'Team &amp; Salaries'!$P31),IF(CM$6&gt;'Team &amp; Salaries'!$M31,IFERROR(MIN('Team &amp; Salaries'!$P31,IF(ISNUMBER(CH121),CH121,0)+'Team &amp; Salaries'!$N31),'Team &amp; Salaries'!$N31),0)),IF('Team &amp; Salaries'!$O31="Annually",IF(CM$6='Team &amp; Salaries'!$M31,MIN('Team &amp; Salaries'!$N31,'Team &amp; Salaries'!$P31),IF(CM$6&gt;'Team &amp; Salaries'!$M31,IFERROR(MIN('Team &amp; Salaries'!$P31,#REF!+'Team &amp; Salaries'!$N31),MIN('Team &amp; Salaries'!$N31,'Team &amp; Salaries'!$P31)),0))))))</f>
        <v>1</v>
      </c>
      <c r="CN121" s="286">
        <f>IF('Team &amp; Salaries'!$O31="Never",IF(CN$6&gt;='Team &amp; Salaries'!$M31,MIN('Team &amp; Salaries'!$N31,'Team &amp; Salaries'!$P31),0),IF('Team &amp; Salaries'!$O31="Monthly",IF(CN$6='Team &amp; Salaries'!$M31,MIN('Team &amp; Salaries'!$N31,'Team &amp; Salaries'!$P31),IF(CN$6&gt;'Team &amp; Salaries'!$M31,MIN('Team &amp; Salaries'!$P31,CM121+'Team &amp; Salaries'!$N31),0)),IF('Team &amp; Salaries'!$O31="Quarterly",IF(CN$6='Team &amp; Salaries'!$M31,MIN('Team &amp; Salaries'!$N31,'Team &amp; Salaries'!$P31),IF(CN$6&gt;'Team &amp; Salaries'!$M31,IFERROR(MIN('Team &amp; Salaries'!$P31,IF(ISNUMBER(CI121),CI121,0)+'Team &amp; Salaries'!$N31),'Team &amp; Salaries'!$N31),0)),IF('Team &amp; Salaries'!$O31="Annually",IF(CN$6='Team &amp; Salaries'!$M31,MIN('Team &amp; Salaries'!$N31,'Team &amp; Salaries'!$P31),IF(CN$6&gt;'Team &amp; Salaries'!$M31,IFERROR(MIN('Team &amp; Salaries'!$P31,#REF!+'Team &amp; Salaries'!$N31),MIN('Team &amp; Salaries'!$N31,'Team &amp; Salaries'!$P31)),0))))))</f>
        <v>1</v>
      </c>
      <c r="CO121" s="286">
        <f>IF('Team &amp; Salaries'!$O31="Never",IF(CO$6&gt;='Team &amp; Salaries'!$M31,MIN('Team &amp; Salaries'!$N31,'Team &amp; Salaries'!$P31),0),IF('Team &amp; Salaries'!$O31="Monthly",IF(CO$6='Team &amp; Salaries'!$M31,MIN('Team &amp; Salaries'!$N31,'Team &amp; Salaries'!$P31),IF(CO$6&gt;'Team &amp; Salaries'!$M31,MIN('Team &amp; Salaries'!$P31,CN121+'Team &amp; Salaries'!$N31),0)),IF('Team &amp; Salaries'!$O31="Quarterly",IF(CO$6='Team &amp; Salaries'!$M31,MIN('Team &amp; Salaries'!$N31,'Team &amp; Salaries'!$P31),IF(CO$6&gt;'Team &amp; Salaries'!$M31,IFERROR(MIN('Team &amp; Salaries'!$P31,IF(ISNUMBER(CJ121),CJ121,0)+'Team &amp; Salaries'!$N31),'Team &amp; Salaries'!$N31),0)),IF('Team &amp; Salaries'!$O31="Annually",IF(CO$6='Team &amp; Salaries'!$M31,MIN('Team &amp; Salaries'!$N31,'Team &amp; Salaries'!$P31),IF(CO$6&gt;'Team &amp; Salaries'!$M31,IFERROR(MIN('Team &amp; Salaries'!$P31,#REF!+'Team &amp; Salaries'!$N31),MIN('Team &amp; Salaries'!$N31,'Team &amp; Salaries'!$P31)),0))))))</f>
        <v>1</v>
      </c>
      <c r="CP121" s="286">
        <f>IF('Team &amp; Salaries'!$O31="Never",IF(CP$6&gt;='Team &amp; Salaries'!$M31,MIN('Team &amp; Salaries'!$N31,'Team &amp; Salaries'!$P31),0),IF('Team &amp; Salaries'!$O31="Monthly",IF(CP$6='Team &amp; Salaries'!$M31,MIN('Team &amp; Salaries'!$N31,'Team &amp; Salaries'!$P31),IF(CP$6&gt;'Team &amp; Salaries'!$M31,MIN('Team &amp; Salaries'!$P31,CO121+'Team &amp; Salaries'!$N31),0)),IF('Team &amp; Salaries'!$O31="Quarterly",IF(CP$6='Team &amp; Salaries'!$M31,MIN('Team &amp; Salaries'!$N31,'Team &amp; Salaries'!$P31),IF(CP$6&gt;'Team &amp; Salaries'!$M31,IFERROR(MIN('Team &amp; Salaries'!$P31,IF(ISNUMBER(CK121),CK121,0)+'Team &amp; Salaries'!$N31),'Team &amp; Salaries'!$N31),0)),IF('Team &amp; Salaries'!$O31="Annually",IF(CP$6='Team &amp; Salaries'!$M31,MIN('Team &amp; Salaries'!$N31,'Team &amp; Salaries'!$P31),IF(CP$6&gt;'Team &amp; Salaries'!$M31,IFERROR(MIN('Team &amp; Salaries'!$P31,#REF!+'Team &amp; Salaries'!$N31),MIN('Team &amp; Salaries'!$N31,'Team &amp; Salaries'!$P31)),0))))))</f>
        <v>1</v>
      </c>
      <c r="CQ121" s="286">
        <f>IF('Team &amp; Salaries'!$O31="Never",IF(CQ$6&gt;='Team &amp; Salaries'!$M31,MIN('Team &amp; Salaries'!$N31,'Team &amp; Salaries'!$P31),0),IF('Team &amp; Salaries'!$O31="Monthly",IF(CQ$6='Team &amp; Salaries'!$M31,MIN('Team &amp; Salaries'!$N31,'Team &amp; Salaries'!$P31),IF(CQ$6&gt;'Team &amp; Salaries'!$M31,MIN('Team &amp; Salaries'!$P31,CP121+'Team &amp; Salaries'!$N31),0)),IF('Team &amp; Salaries'!$O31="Quarterly",IF(CQ$6='Team &amp; Salaries'!$M31,MIN('Team &amp; Salaries'!$N31,'Team &amp; Salaries'!$P31),IF(CQ$6&gt;'Team &amp; Salaries'!$M31,IFERROR(MIN('Team &amp; Salaries'!$P31,IF(ISNUMBER(CL121),CL121,0)+'Team &amp; Salaries'!$N31),'Team &amp; Salaries'!$N31),0)),IF('Team &amp; Salaries'!$O31="Annually",IF(CQ$6='Team &amp; Salaries'!$M31,MIN('Team &amp; Salaries'!$N31,'Team &amp; Salaries'!$P31),IF(CQ$6&gt;'Team &amp; Salaries'!$M31,IFERROR(MIN('Team &amp; Salaries'!$P31,#REF!+'Team &amp; Salaries'!$N31),MIN('Team &amp; Salaries'!$N31,'Team &amp; Salaries'!$P31)),0))))))</f>
        <v>1</v>
      </c>
      <c r="CR121" s="286">
        <f>IF('Team &amp; Salaries'!$O31="Never",IF(CR$6&gt;='Team &amp; Salaries'!$M31,MIN('Team &amp; Salaries'!$N31,'Team &amp; Salaries'!$P31),0),IF('Team &amp; Salaries'!$O31="Monthly",IF(CR$6='Team &amp; Salaries'!$M31,MIN('Team &amp; Salaries'!$N31,'Team &amp; Salaries'!$P31),IF(CR$6&gt;'Team &amp; Salaries'!$M31,MIN('Team &amp; Salaries'!$P31,CQ121+'Team &amp; Salaries'!$N31),0)),IF('Team &amp; Salaries'!$O31="Quarterly",IF(CR$6='Team &amp; Salaries'!$M31,MIN('Team &amp; Salaries'!$N31,'Team &amp; Salaries'!$P31),IF(CR$6&gt;'Team &amp; Salaries'!$M31,IFERROR(MIN('Team &amp; Salaries'!$P31,IF(ISNUMBER(CM121),CM121,0)+'Team &amp; Salaries'!$N31),'Team &amp; Salaries'!$N31),0)),IF('Team &amp; Salaries'!$O31="Annually",IF(CR$6='Team &amp; Salaries'!$M31,MIN('Team &amp; Salaries'!$N31,'Team &amp; Salaries'!$P31),IF(CR$6&gt;'Team &amp; Salaries'!$M31,IFERROR(MIN('Team &amp; Salaries'!$P31,#REF!+'Team &amp; Salaries'!$N31),MIN('Team &amp; Salaries'!$N31,'Team &amp; Salaries'!$P31)),0))))))</f>
        <v>1</v>
      </c>
      <c r="CS121" s="286">
        <f>IF('Team &amp; Salaries'!$O31="Never",IF(CS$6&gt;='Team &amp; Salaries'!$M31,MIN('Team &amp; Salaries'!$N31,'Team &amp; Salaries'!$P31),0),IF('Team &amp; Salaries'!$O31="Monthly",IF(CS$6='Team &amp; Salaries'!$M31,MIN('Team &amp; Salaries'!$N31,'Team &amp; Salaries'!$P31),IF(CS$6&gt;'Team &amp; Salaries'!$M31,MIN('Team &amp; Salaries'!$P31,CR121+'Team &amp; Salaries'!$N31),0)),IF('Team &amp; Salaries'!$O31="Quarterly",IF(CS$6='Team &amp; Salaries'!$M31,MIN('Team &amp; Salaries'!$N31,'Team &amp; Salaries'!$P31),IF(CS$6&gt;'Team &amp; Salaries'!$M31,IFERROR(MIN('Team &amp; Salaries'!$P31,IF(ISNUMBER(CN121),CN121,0)+'Team &amp; Salaries'!$N31),'Team &amp; Salaries'!$N31),0)),IF('Team &amp; Salaries'!$O31="Annually",IF(CS$6='Team &amp; Salaries'!$M31,MIN('Team &amp; Salaries'!$N31,'Team &amp; Salaries'!$P31),IF(CS$6&gt;'Team &amp; Salaries'!$M31,IFERROR(MIN('Team &amp; Salaries'!$P31,#REF!+'Team &amp; Salaries'!$N31),MIN('Team &amp; Salaries'!$N31,'Team &amp; Salaries'!$P31)),0))))))</f>
        <v>1</v>
      </c>
      <c r="CT121" s="286">
        <f>IF('Team &amp; Salaries'!$O31="Never",IF(CT$6&gt;='Team &amp; Salaries'!$M31,MIN('Team &amp; Salaries'!$N31,'Team &amp; Salaries'!$P31),0),IF('Team &amp; Salaries'!$O31="Monthly",IF(CT$6='Team &amp; Salaries'!$M31,MIN('Team &amp; Salaries'!$N31,'Team &amp; Salaries'!$P31),IF(CT$6&gt;'Team &amp; Salaries'!$M31,MIN('Team &amp; Salaries'!$P31,CS121+'Team &amp; Salaries'!$N31),0)),IF('Team &amp; Salaries'!$O31="Quarterly",IF(CT$6='Team &amp; Salaries'!$M31,MIN('Team &amp; Salaries'!$N31,'Team &amp; Salaries'!$P31),IF(CT$6&gt;'Team &amp; Salaries'!$M31,IFERROR(MIN('Team &amp; Salaries'!$P31,IF(ISNUMBER(CO121),CO121,0)+'Team &amp; Salaries'!$N31),'Team &amp; Salaries'!$N31),0)),IF('Team &amp; Salaries'!$O31="Annually",IF(CT$6='Team &amp; Salaries'!$M31,MIN('Team &amp; Salaries'!$N31,'Team &amp; Salaries'!$P31),IF(CT$6&gt;'Team &amp; Salaries'!$M31,IFERROR(MIN('Team &amp; Salaries'!$P31,#REF!+'Team &amp; Salaries'!$N31),MIN('Team &amp; Salaries'!$N31,'Team &amp; Salaries'!$P31)),0))))))</f>
        <v>1</v>
      </c>
      <c r="CU121" s="286">
        <f>IF('Team &amp; Salaries'!$O31="Never",IF(CU$6&gt;='Team &amp; Salaries'!$M31,MIN('Team &amp; Salaries'!$N31,'Team &amp; Salaries'!$P31),0),IF('Team &amp; Salaries'!$O31="Monthly",IF(CU$6='Team &amp; Salaries'!$M31,MIN('Team &amp; Salaries'!$N31,'Team &amp; Salaries'!$P31),IF(CU$6&gt;'Team &amp; Salaries'!$M31,MIN('Team &amp; Salaries'!$P31,CT121+'Team &amp; Salaries'!$N31),0)),IF('Team &amp; Salaries'!$O31="Quarterly",IF(CU$6='Team &amp; Salaries'!$M31,MIN('Team &amp; Salaries'!$N31,'Team &amp; Salaries'!$P31),IF(CU$6&gt;'Team &amp; Salaries'!$M31,IFERROR(MIN('Team &amp; Salaries'!$P31,IF(ISNUMBER(CP121),CP121,0)+'Team &amp; Salaries'!$N31),'Team &amp; Salaries'!$N31),0)),IF('Team &amp; Salaries'!$O31="Annually",IF(CU$6='Team &amp; Salaries'!$M31,MIN('Team &amp; Salaries'!$N31,'Team &amp; Salaries'!$P31),IF(CU$6&gt;'Team &amp; Salaries'!$M31,IFERROR(MIN('Team &amp; Salaries'!$P31,#REF!+'Team &amp; Salaries'!$N31),MIN('Team &amp; Salaries'!$N31,'Team &amp; Salaries'!$P31)),0))))))</f>
        <v>1</v>
      </c>
      <c r="CV121" s="286">
        <f>IF('Team &amp; Salaries'!$O31="Never",IF(CV$6&gt;='Team &amp; Salaries'!$M31,MIN('Team &amp; Salaries'!$N31,'Team &amp; Salaries'!$P31),0),IF('Team &amp; Salaries'!$O31="Monthly",IF(CV$6='Team &amp; Salaries'!$M31,MIN('Team &amp; Salaries'!$N31,'Team &amp; Salaries'!$P31),IF(CV$6&gt;'Team &amp; Salaries'!$M31,MIN('Team &amp; Salaries'!$P31,CU121+'Team &amp; Salaries'!$N31),0)),IF('Team &amp; Salaries'!$O31="Quarterly",IF(CV$6='Team &amp; Salaries'!$M31,MIN('Team &amp; Salaries'!$N31,'Team &amp; Salaries'!$P31),IF(CV$6&gt;'Team &amp; Salaries'!$M31,IFERROR(MIN('Team &amp; Salaries'!$P31,IF(ISNUMBER(CQ121),CQ121,0)+'Team &amp; Salaries'!$N31),'Team &amp; Salaries'!$N31),0)),IF('Team &amp; Salaries'!$O31="Annually",IF(CV$6='Team &amp; Salaries'!$M31,MIN('Team &amp; Salaries'!$N31,'Team &amp; Salaries'!$P31),IF(CV$6&gt;'Team &amp; Salaries'!$M31,IFERROR(MIN('Team &amp; Salaries'!$P31,#REF!+'Team &amp; Salaries'!$N31),MIN('Team &amp; Salaries'!$N31,'Team &amp; Salaries'!$P31)),0))))))</f>
        <v>1</v>
      </c>
      <c r="CW121" s="286">
        <f>IF('Team &amp; Salaries'!$O31="Never",IF(CW$6&gt;='Team &amp; Salaries'!$M31,MIN('Team &amp; Salaries'!$N31,'Team &amp; Salaries'!$P31),0),IF('Team &amp; Salaries'!$O31="Monthly",IF(CW$6='Team &amp; Salaries'!$M31,MIN('Team &amp; Salaries'!$N31,'Team &amp; Salaries'!$P31),IF(CW$6&gt;'Team &amp; Salaries'!$M31,MIN('Team &amp; Salaries'!$P31,CV121+'Team &amp; Salaries'!$N31),0)),IF('Team &amp; Salaries'!$O31="Quarterly",IF(CW$6='Team &amp; Salaries'!$M31,MIN('Team &amp; Salaries'!$N31,'Team &amp; Salaries'!$P31),IF(CW$6&gt;'Team &amp; Salaries'!$M31,IFERROR(MIN('Team &amp; Salaries'!$P31,IF(ISNUMBER(CR121),CR121,0)+'Team &amp; Salaries'!$N31),'Team &amp; Salaries'!$N31),0)),IF('Team &amp; Salaries'!$O31="Annually",IF(CW$6='Team &amp; Salaries'!$M31,MIN('Team &amp; Salaries'!$N31,'Team &amp; Salaries'!$P31),IF(CW$6&gt;'Team &amp; Salaries'!$M31,IFERROR(MIN('Team &amp; Salaries'!$P31,#REF!+'Team &amp; Salaries'!$N31),MIN('Team &amp; Salaries'!$N31,'Team &amp; Salaries'!$P31)),0))))))</f>
        <v>1</v>
      </c>
      <c r="CX121" s="286">
        <f>IF('Team &amp; Salaries'!$O31="Never",IF(CX$6&gt;='Team &amp; Salaries'!$M31,MIN('Team &amp; Salaries'!$N31,'Team &amp; Salaries'!$P31),0),IF('Team &amp; Salaries'!$O31="Monthly",IF(CX$6='Team &amp; Salaries'!$M31,MIN('Team &amp; Salaries'!$N31,'Team &amp; Salaries'!$P31),IF(CX$6&gt;'Team &amp; Salaries'!$M31,MIN('Team &amp; Salaries'!$P31,CW121+'Team &amp; Salaries'!$N31),0)),IF('Team &amp; Salaries'!$O31="Quarterly",IF(CX$6='Team &amp; Salaries'!$M31,MIN('Team &amp; Salaries'!$N31,'Team &amp; Salaries'!$P31),IF(CX$6&gt;'Team &amp; Salaries'!$M31,IFERROR(MIN('Team &amp; Salaries'!$P31,IF(ISNUMBER(CS121),CS121,0)+'Team &amp; Salaries'!$N31),'Team &amp; Salaries'!$N31),0)),IF('Team &amp; Salaries'!$O31="Annually",IF(CX$6='Team &amp; Salaries'!$M31,MIN('Team &amp; Salaries'!$N31,'Team &amp; Salaries'!$P31),IF(CX$6&gt;'Team &amp; Salaries'!$M31,IFERROR(MIN('Team &amp; Salaries'!$P31,#REF!+'Team &amp; Salaries'!$N31),MIN('Team &amp; Salaries'!$N31,'Team &amp; Salaries'!$P31)),0))))))</f>
        <v>1</v>
      </c>
      <c r="CY121" s="286">
        <f>IF('Team &amp; Salaries'!$O31="Never",IF(CY$6&gt;='Team &amp; Salaries'!$M31,MIN('Team &amp; Salaries'!$N31,'Team &amp; Salaries'!$P31),0),IF('Team &amp; Salaries'!$O31="Monthly",IF(CY$6='Team &amp; Salaries'!$M31,MIN('Team &amp; Salaries'!$N31,'Team &amp; Salaries'!$P31),IF(CY$6&gt;'Team &amp; Salaries'!$M31,MIN('Team &amp; Salaries'!$P31,CX121+'Team &amp; Salaries'!$N31),0)),IF('Team &amp; Salaries'!$O31="Quarterly",IF(CY$6='Team &amp; Salaries'!$M31,MIN('Team &amp; Salaries'!$N31,'Team &amp; Salaries'!$P31),IF(CY$6&gt;'Team &amp; Salaries'!$M31,IFERROR(MIN('Team &amp; Salaries'!$P31,IF(ISNUMBER(CT121),CT121,0)+'Team &amp; Salaries'!$N31),'Team &amp; Salaries'!$N31),0)),IF('Team &amp; Salaries'!$O31="Annually",IF(CY$6='Team &amp; Salaries'!$M31,MIN('Team &amp; Salaries'!$N31,'Team &amp; Salaries'!$P31),IF(CY$6&gt;'Team &amp; Salaries'!$M31,IFERROR(MIN('Team &amp; Salaries'!$P31,#REF!+'Team &amp; Salaries'!$N31),MIN('Team &amp; Salaries'!$N31,'Team &amp; Salaries'!$P31)),0))))))</f>
        <v>1</v>
      </c>
      <c r="CZ121" s="286">
        <f>IF('Team &amp; Salaries'!$O31="Never",IF(CZ$6&gt;='Team &amp; Salaries'!$M31,MIN('Team &amp; Salaries'!$N31,'Team &amp; Salaries'!$P31),0),IF('Team &amp; Salaries'!$O31="Monthly",IF(CZ$6='Team &amp; Salaries'!$M31,MIN('Team &amp; Salaries'!$N31,'Team &amp; Salaries'!$P31),IF(CZ$6&gt;'Team &amp; Salaries'!$M31,MIN('Team &amp; Salaries'!$P31,CY121+'Team &amp; Salaries'!$N31),0)),IF('Team &amp; Salaries'!$O31="Quarterly",IF(CZ$6='Team &amp; Salaries'!$M31,MIN('Team &amp; Salaries'!$N31,'Team &amp; Salaries'!$P31),IF(CZ$6&gt;'Team &amp; Salaries'!$M31,IFERROR(MIN('Team &amp; Salaries'!$P31,IF(ISNUMBER(CU121),CU121,0)+'Team &amp; Salaries'!$N31),'Team &amp; Salaries'!$N31),0)),IF('Team &amp; Salaries'!$O31="Annually",IF(CZ$6='Team &amp; Salaries'!$M31,MIN('Team &amp; Salaries'!$N31,'Team &amp; Salaries'!$P31),IF(CZ$6&gt;'Team &amp; Salaries'!$M31,IFERROR(MIN('Team &amp; Salaries'!$P31,#REF!+'Team &amp; Salaries'!$N31),MIN('Team &amp; Salaries'!$N31,'Team &amp; Salaries'!$P31)),0))))))</f>
        <v>1</v>
      </c>
      <c r="DA121" s="286">
        <f>IF('Team &amp; Salaries'!$O31="Never",IF(DA$6&gt;='Team &amp; Salaries'!$M31,MIN('Team &amp; Salaries'!$N31,'Team &amp; Salaries'!$P31),0),IF('Team &amp; Salaries'!$O31="Monthly",IF(DA$6='Team &amp; Salaries'!$M31,MIN('Team &amp; Salaries'!$N31,'Team &amp; Salaries'!$P31),IF(DA$6&gt;'Team &amp; Salaries'!$M31,MIN('Team &amp; Salaries'!$P31,CZ121+'Team &amp; Salaries'!$N31),0)),IF('Team &amp; Salaries'!$O31="Quarterly",IF(DA$6='Team &amp; Salaries'!$M31,MIN('Team &amp; Salaries'!$N31,'Team &amp; Salaries'!$P31),IF(DA$6&gt;'Team &amp; Salaries'!$M31,IFERROR(MIN('Team &amp; Salaries'!$P31,IF(ISNUMBER(CV121),CV121,0)+'Team &amp; Salaries'!$N31),'Team &amp; Salaries'!$N31),0)),IF('Team &amp; Salaries'!$O31="Annually",IF(DA$6='Team &amp; Salaries'!$M31,MIN('Team &amp; Salaries'!$N31,'Team &amp; Salaries'!$P31),IF(DA$6&gt;'Team &amp; Salaries'!$M31,IFERROR(MIN('Team &amp; Salaries'!$P31,#REF!+'Team &amp; Salaries'!$N31),MIN('Team &amp; Salaries'!$N31,'Team &amp; Salaries'!$P31)),0))))))</f>
        <v>1</v>
      </c>
      <c r="DB121" s="286">
        <f>IF('Team &amp; Salaries'!$O31="Never",IF(DB$6&gt;='Team &amp; Salaries'!$M31,MIN('Team &amp; Salaries'!$N31,'Team &amp; Salaries'!$P31),0),IF('Team &amp; Salaries'!$O31="Monthly",IF(DB$6='Team &amp; Salaries'!$M31,MIN('Team &amp; Salaries'!$N31,'Team &amp; Salaries'!$P31),IF(DB$6&gt;'Team &amp; Salaries'!$M31,MIN('Team &amp; Salaries'!$P31,DA121+'Team &amp; Salaries'!$N31),0)),IF('Team &amp; Salaries'!$O31="Quarterly",IF(DB$6='Team &amp; Salaries'!$M31,MIN('Team &amp; Salaries'!$N31,'Team &amp; Salaries'!$P31),IF(DB$6&gt;'Team &amp; Salaries'!$M31,IFERROR(MIN('Team &amp; Salaries'!$P31,IF(ISNUMBER(CW121),CW121,0)+'Team &amp; Salaries'!$N31),'Team &amp; Salaries'!$N31),0)),IF('Team &amp; Salaries'!$O31="Annually",IF(DB$6='Team &amp; Salaries'!$M31,MIN('Team &amp; Salaries'!$N31,'Team &amp; Salaries'!$P31),IF(DB$6&gt;'Team &amp; Salaries'!$M31,IFERROR(MIN('Team &amp; Salaries'!$P31,#REF!+'Team &amp; Salaries'!$N31),MIN('Team &amp; Salaries'!$N31,'Team &amp; Salaries'!$P31)),0))))))</f>
        <v>1</v>
      </c>
      <c r="DC121" s="286">
        <f>IF('Team &amp; Salaries'!$O31="Never",IF(DC$6&gt;='Team &amp; Salaries'!$M31,MIN('Team &amp; Salaries'!$N31,'Team &amp; Salaries'!$P31),0),IF('Team &amp; Salaries'!$O31="Monthly",IF(DC$6='Team &amp; Salaries'!$M31,MIN('Team &amp; Salaries'!$N31,'Team &amp; Salaries'!$P31),IF(DC$6&gt;'Team &amp; Salaries'!$M31,MIN('Team &amp; Salaries'!$P31,DB121+'Team &amp; Salaries'!$N31),0)),IF('Team &amp; Salaries'!$O31="Quarterly",IF(DC$6='Team &amp; Salaries'!$M31,MIN('Team &amp; Salaries'!$N31,'Team &amp; Salaries'!$P31),IF(DC$6&gt;'Team &amp; Salaries'!$M31,IFERROR(MIN('Team &amp; Salaries'!$P31,IF(ISNUMBER(CX121),CX121,0)+'Team &amp; Salaries'!$N31),'Team &amp; Salaries'!$N31),0)),IF('Team &amp; Salaries'!$O31="Annually",IF(DC$6='Team &amp; Salaries'!$M31,MIN('Team &amp; Salaries'!$N31,'Team &amp; Salaries'!$P31),IF(DC$6&gt;'Team &amp; Salaries'!$M31,IFERROR(MIN('Team &amp; Salaries'!$P31,#REF!+'Team &amp; Salaries'!$N31),MIN('Team &amp; Salaries'!$N31,'Team &amp; Salaries'!$P31)),0))))))</f>
        <v>1</v>
      </c>
      <c r="DD121" s="286">
        <f>IF('Team &amp; Salaries'!$O31="Never",IF(DD$6&gt;='Team &amp; Salaries'!$M31,MIN('Team &amp; Salaries'!$N31,'Team &amp; Salaries'!$P31),0),IF('Team &amp; Salaries'!$O31="Monthly",IF(DD$6='Team &amp; Salaries'!$M31,MIN('Team &amp; Salaries'!$N31,'Team &amp; Salaries'!$P31),IF(DD$6&gt;'Team &amp; Salaries'!$M31,MIN('Team &amp; Salaries'!$P31,DC121+'Team &amp; Salaries'!$N31),0)),IF('Team &amp; Salaries'!$O31="Quarterly",IF(DD$6='Team &amp; Salaries'!$M31,MIN('Team &amp; Salaries'!$N31,'Team &amp; Salaries'!$P31),IF(DD$6&gt;'Team &amp; Salaries'!$M31,IFERROR(MIN('Team &amp; Salaries'!$P31,IF(ISNUMBER(CY121),CY121,0)+'Team &amp; Salaries'!$N31),'Team &amp; Salaries'!$N31),0)),IF('Team &amp; Salaries'!$O31="Annually",IF(DD$6='Team &amp; Salaries'!$M31,MIN('Team &amp; Salaries'!$N31,'Team &amp; Salaries'!$P31),IF(DD$6&gt;'Team &amp; Salaries'!$M31,IFERROR(MIN('Team &amp; Salaries'!$P31,#REF!+'Team &amp; Salaries'!$N31),MIN('Team &amp; Salaries'!$N31,'Team &amp; Salaries'!$P31)),0))))))</f>
        <v>1</v>
      </c>
      <c r="DE121" s="286">
        <f>IF('Team &amp; Salaries'!$O31="Never",IF(DE$6&gt;='Team &amp; Salaries'!$M31,MIN('Team &amp; Salaries'!$N31,'Team &amp; Salaries'!$P31),0),IF('Team &amp; Salaries'!$O31="Monthly",IF(DE$6='Team &amp; Salaries'!$M31,MIN('Team &amp; Salaries'!$N31,'Team &amp; Salaries'!$P31),IF(DE$6&gt;'Team &amp; Salaries'!$M31,MIN('Team &amp; Salaries'!$P31,DD121+'Team &amp; Salaries'!$N31),0)),IF('Team &amp; Salaries'!$O31="Quarterly",IF(DE$6='Team &amp; Salaries'!$M31,MIN('Team &amp; Salaries'!$N31,'Team &amp; Salaries'!$P31),IF(DE$6&gt;'Team &amp; Salaries'!$M31,IFERROR(MIN('Team &amp; Salaries'!$P31,IF(ISNUMBER(CZ121),CZ121,0)+'Team &amp; Salaries'!$N31),'Team &amp; Salaries'!$N31),0)),IF('Team &amp; Salaries'!$O31="Annually",IF(DE$6='Team &amp; Salaries'!$M31,MIN('Team &amp; Salaries'!$N31,'Team &amp; Salaries'!$P31),IF(DE$6&gt;'Team &amp; Salaries'!$M31,IFERROR(MIN('Team &amp; Salaries'!$P31,#REF!+'Team &amp; Salaries'!$N31),MIN('Team &amp; Salaries'!$N31,'Team &amp; Salaries'!$P31)),0))))))</f>
        <v>1</v>
      </c>
      <c r="DF121" s="286">
        <f>IF('Team &amp; Salaries'!$O31="Never",IF(DF$6&gt;='Team &amp; Salaries'!$M31,MIN('Team &amp; Salaries'!$N31,'Team &amp; Salaries'!$P31),0),IF('Team &amp; Salaries'!$O31="Monthly",IF(DF$6='Team &amp; Salaries'!$M31,MIN('Team &amp; Salaries'!$N31,'Team &amp; Salaries'!$P31),IF(DF$6&gt;'Team &amp; Salaries'!$M31,MIN('Team &amp; Salaries'!$P31,DE121+'Team &amp; Salaries'!$N31),0)),IF('Team &amp; Salaries'!$O31="Quarterly",IF(DF$6='Team &amp; Salaries'!$M31,MIN('Team &amp; Salaries'!$N31,'Team &amp; Salaries'!$P31),IF(DF$6&gt;'Team &amp; Salaries'!$M31,IFERROR(MIN('Team &amp; Salaries'!$P31,IF(ISNUMBER(DA121),DA121,0)+'Team &amp; Salaries'!$N31),'Team &amp; Salaries'!$N31),0)),IF('Team &amp; Salaries'!$O31="Annually",IF(DF$6='Team &amp; Salaries'!$M31,MIN('Team &amp; Salaries'!$N31,'Team &amp; Salaries'!$P31),IF(DF$6&gt;'Team &amp; Salaries'!$M31,IFERROR(MIN('Team &amp; Salaries'!$P31,#REF!+'Team &amp; Salaries'!$N31),MIN('Team &amp; Salaries'!$N31,'Team &amp; Salaries'!$P31)),0))))))</f>
        <v>1</v>
      </c>
      <c r="DG121" s="286">
        <f>IF('Team &amp; Salaries'!$O31="Never",IF(DG$6&gt;='Team &amp; Salaries'!$M31,MIN('Team &amp; Salaries'!$N31,'Team &amp; Salaries'!$P31),0),IF('Team &amp; Salaries'!$O31="Monthly",IF(DG$6='Team &amp; Salaries'!$M31,MIN('Team &amp; Salaries'!$N31,'Team &amp; Salaries'!$P31),IF(DG$6&gt;'Team &amp; Salaries'!$M31,MIN('Team &amp; Salaries'!$P31,DF121+'Team &amp; Salaries'!$N31),0)),IF('Team &amp; Salaries'!$O31="Quarterly",IF(DG$6='Team &amp; Salaries'!$M31,MIN('Team &amp; Salaries'!$N31,'Team &amp; Salaries'!$P31),IF(DG$6&gt;'Team &amp; Salaries'!$M31,IFERROR(MIN('Team &amp; Salaries'!$P31,IF(ISNUMBER(DB121),DB121,0)+'Team &amp; Salaries'!$N31),'Team &amp; Salaries'!$N31),0)),IF('Team &amp; Salaries'!$O31="Annually",IF(DG$6='Team &amp; Salaries'!$M31,MIN('Team &amp; Salaries'!$N31,'Team &amp; Salaries'!$P31),IF(DG$6&gt;'Team &amp; Salaries'!$M31,IFERROR(MIN('Team &amp; Salaries'!$P31,#REF!+'Team &amp; Salaries'!$N31),MIN('Team &amp; Salaries'!$N31,'Team &amp; Salaries'!$P31)),0))))))</f>
        <v>1</v>
      </c>
      <c r="DH121" s="286">
        <f>IF('Team &amp; Salaries'!$O31="Never",IF(DH$6&gt;='Team &amp; Salaries'!$M31,MIN('Team &amp; Salaries'!$N31,'Team &amp; Salaries'!$P31),0),IF('Team &amp; Salaries'!$O31="Monthly",IF(DH$6='Team &amp; Salaries'!$M31,MIN('Team &amp; Salaries'!$N31,'Team &amp; Salaries'!$P31),IF(DH$6&gt;'Team &amp; Salaries'!$M31,MIN('Team &amp; Salaries'!$P31,DG121+'Team &amp; Salaries'!$N31),0)),IF('Team &amp; Salaries'!$O31="Quarterly",IF(DH$6='Team &amp; Salaries'!$M31,MIN('Team &amp; Salaries'!$N31,'Team &amp; Salaries'!$P31),IF(DH$6&gt;'Team &amp; Salaries'!$M31,IFERROR(MIN('Team &amp; Salaries'!$P31,IF(ISNUMBER(DC121),DC121,0)+'Team &amp; Salaries'!$N31),'Team &amp; Salaries'!$N31),0)),IF('Team &amp; Salaries'!$O31="Annually",IF(DH$6='Team &amp; Salaries'!$M31,MIN('Team &amp; Salaries'!$N31,'Team &amp; Salaries'!$P31),IF(DH$6&gt;'Team &amp; Salaries'!$M31,IFERROR(MIN('Team &amp; Salaries'!$P31,#REF!+'Team &amp; Salaries'!$N31),MIN('Team &amp; Salaries'!$N31,'Team &amp; Salaries'!$P31)),0))))))</f>
        <v>1</v>
      </c>
      <c r="DI121" s="286">
        <f>IF('Team &amp; Salaries'!$O31="Never",IF(DI$6&gt;='Team &amp; Salaries'!$M31,MIN('Team &amp; Salaries'!$N31,'Team &amp; Salaries'!$P31),0),IF('Team &amp; Salaries'!$O31="Monthly",IF(DI$6='Team &amp; Salaries'!$M31,MIN('Team &amp; Salaries'!$N31,'Team &amp; Salaries'!$P31),IF(DI$6&gt;'Team &amp; Salaries'!$M31,MIN('Team &amp; Salaries'!$P31,DH121+'Team &amp; Salaries'!$N31),0)),IF('Team &amp; Salaries'!$O31="Quarterly",IF(DI$6='Team &amp; Salaries'!$M31,MIN('Team &amp; Salaries'!$N31,'Team &amp; Salaries'!$P31),IF(DI$6&gt;'Team &amp; Salaries'!$M31,IFERROR(MIN('Team &amp; Salaries'!$P31,IF(ISNUMBER(DD121),DD121,0)+'Team &amp; Salaries'!$N31),'Team &amp; Salaries'!$N31),0)),IF('Team &amp; Salaries'!$O31="Annually",IF(DI$6='Team &amp; Salaries'!$M31,MIN('Team &amp; Salaries'!$N31,'Team &amp; Salaries'!$P31),IF(DI$6&gt;'Team &amp; Salaries'!$M31,IFERROR(MIN('Team &amp; Salaries'!$P31,#REF!+'Team &amp; Salaries'!$N31),MIN('Team &amp; Salaries'!$N31,'Team &amp; Salaries'!$P31)),0))))))</f>
        <v>1</v>
      </c>
    </row>
    <row r="122" spans="1:113" s="147" customFormat="1" ht="16">
      <c r="A122" s="114" t="str">
        <f>'Team &amp; Salaries'!A32</f>
        <v>Tester</v>
      </c>
      <c r="B122" s="114"/>
      <c r="C122" s="114"/>
      <c r="D122" s="285"/>
      <c r="E122" s="361" t="s">
        <v>193</v>
      </c>
      <c r="F122" s="286">
        <f>IF('Team &amp; Salaries'!$O32="Never",IF(F$6&gt;='Team &amp; Salaries'!$M32,MIN('Team &amp; Salaries'!$N32,'Team &amp; Salaries'!$P32),0),IF('Team &amp; Salaries'!$O32="Monthly",IF(F$6='Team &amp; Salaries'!$M32,MIN('Team &amp; Salaries'!$N32,'Team &amp; Salaries'!$P32),IF(F$6&gt;'Team &amp; Salaries'!$M32,MIN('Team &amp; Salaries'!$P32,E122+'Team &amp; Salaries'!$N32),0)),IF('Team &amp; Salaries'!$O32="Quarterly",IF(F$6='Team &amp; Salaries'!$M32,MIN('Team &amp; Salaries'!$N32,'Team &amp; Salaries'!$P32),IF(F$6&gt;'Team &amp; Salaries'!$M32,IFERROR(MIN('Team &amp; Salaries'!$P32,IF(ISNUMBER(A122),A122,0)+'Team &amp; Salaries'!$N32),'Team &amp; Salaries'!$N32),0)),IF('Team &amp; Salaries'!$O32="Annually",IF(F$6='Team &amp; Salaries'!$M32,MIN('Team &amp; Salaries'!$N32,'Team &amp; Salaries'!$P32),IF(F$6&gt;'Team &amp; Salaries'!$M32,IFERROR(MIN('Team &amp; Salaries'!$P32,#REF!+'Team &amp; Salaries'!$N32),MIN('Team &amp; Salaries'!$N32,'Team &amp; Salaries'!$P32)),0))))))</f>
        <v>0</v>
      </c>
      <c r="G122" s="286">
        <f>IF('Team &amp; Salaries'!$O32="Never",IF(G$6&gt;='Team &amp; Salaries'!$M32,MIN('Team &amp; Salaries'!$N32,'Team &amp; Salaries'!$P32),0),IF('Team &amp; Salaries'!$O32="Monthly",IF(G$6='Team &amp; Salaries'!$M32,MIN('Team &amp; Salaries'!$N32,'Team &amp; Salaries'!$P32),IF(G$6&gt;'Team &amp; Salaries'!$M32,MIN('Team &amp; Salaries'!$P32,F122+'Team &amp; Salaries'!$N32),0)),IF('Team &amp; Salaries'!$O32="Quarterly",IF(G$6='Team &amp; Salaries'!$M32,MIN('Team &amp; Salaries'!$N32,'Team &amp; Salaries'!$P32),IF(G$6&gt;'Team &amp; Salaries'!$M32,IFERROR(MIN('Team &amp; Salaries'!$P32,IF(ISNUMBER(B122),B122,0)+'Team &amp; Salaries'!$N32),'Team &amp; Salaries'!$N32),0)),IF('Team &amp; Salaries'!$O32="Annually",IF(G$6='Team &amp; Salaries'!$M32,MIN('Team &amp; Salaries'!$N32,'Team &amp; Salaries'!$P32),IF(G$6&gt;'Team &amp; Salaries'!$M32,IFERROR(MIN('Team &amp; Salaries'!$P32,#REF!+'Team &amp; Salaries'!$N32),MIN('Team &amp; Salaries'!$N32,'Team &amp; Salaries'!$P32)),0))))))</f>
        <v>0</v>
      </c>
      <c r="H122" s="286">
        <f>IF('Team &amp; Salaries'!$O32="Never",IF(H$6&gt;='Team &amp; Salaries'!$M32,MIN('Team &amp; Salaries'!$N32,'Team &amp; Salaries'!$P32),0),IF('Team &amp; Salaries'!$O32="Monthly",IF(H$6='Team &amp; Salaries'!$M32,MIN('Team &amp; Salaries'!$N32,'Team &amp; Salaries'!$P32),IF(H$6&gt;'Team &amp; Salaries'!$M32,MIN('Team &amp; Salaries'!$P32,G122+'Team &amp; Salaries'!$N32),0)),IF('Team &amp; Salaries'!$O32="Quarterly",IF(H$6='Team &amp; Salaries'!$M32,MIN('Team &amp; Salaries'!$N32,'Team &amp; Salaries'!$P32),IF(H$6&gt;'Team &amp; Salaries'!$M32,IFERROR(MIN('Team &amp; Salaries'!$P32,IF(ISNUMBER(C122),C122,0)+'Team &amp; Salaries'!$N32),'Team &amp; Salaries'!$N32),0)),IF('Team &amp; Salaries'!$O32="Annually",IF(H$6='Team &amp; Salaries'!$M32,MIN('Team &amp; Salaries'!$N32,'Team &amp; Salaries'!$P32),IF(H$6&gt;'Team &amp; Salaries'!$M32,IFERROR(MIN('Team &amp; Salaries'!$P32,#REF!+'Team &amp; Salaries'!$N32),MIN('Team &amp; Salaries'!$N32,'Team &amp; Salaries'!$P32)),0))))))</f>
        <v>0</v>
      </c>
      <c r="I122" s="286">
        <f>IF('Team &amp; Salaries'!$O32="Never",IF(I$6&gt;='Team &amp; Salaries'!$M32,MIN('Team &amp; Salaries'!$N32,'Team &amp; Salaries'!$P32),0),IF('Team &amp; Salaries'!$O32="Monthly",IF(I$6='Team &amp; Salaries'!$M32,MIN('Team &amp; Salaries'!$N32,'Team &amp; Salaries'!$P32),IF(I$6&gt;'Team &amp; Salaries'!$M32,MIN('Team &amp; Salaries'!$P32,H122+'Team &amp; Salaries'!$N32),0)),IF('Team &amp; Salaries'!$O32="Quarterly",IF(I$6='Team &amp; Salaries'!$M32,MIN('Team &amp; Salaries'!$N32,'Team &amp; Salaries'!$P32),IF(I$6&gt;'Team &amp; Salaries'!$M32,IFERROR(MIN('Team &amp; Salaries'!$P32,IF(ISNUMBER(D122),D122,0)+'Team &amp; Salaries'!$N32),'Team &amp; Salaries'!$N32),0)),IF('Team &amp; Salaries'!$O32="Annually",IF(I$6='Team &amp; Salaries'!$M32,MIN('Team &amp; Salaries'!$N32,'Team &amp; Salaries'!$P32),IF(I$6&gt;'Team &amp; Salaries'!$M32,IFERROR(MIN('Team &amp; Salaries'!$P32,#REF!+'Team &amp; Salaries'!$N32),MIN('Team &amp; Salaries'!$N32,'Team &amp; Salaries'!$P32)),0))))))</f>
        <v>0</v>
      </c>
      <c r="J122" s="286">
        <f>IF('Team &amp; Salaries'!$O32="Never",IF(J$6&gt;='Team &amp; Salaries'!$M32,MIN('Team &amp; Salaries'!$N32,'Team &amp; Salaries'!$P32),0),IF('Team &amp; Salaries'!$O32="Monthly",IF(J$6='Team &amp; Salaries'!$M32,MIN('Team &amp; Salaries'!$N32,'Team &amp; Salaries'!$P32),IF(J$6&gt;'Team &amp; Salaries'!$M32,MIN('Team &amp; Salaries'!$P32,I122+'Team &amp; Salaries'!$N32),0)),IF('Team &amp; Salaries'!$O32="Quarterly",IF(J$6='Team &amp; Salaries'!$M32,MIN('Team &amp; Salaries'!$N32,'Team &amp; Salaries'!$P32),IF(J$6&gt;'Team &amp; Salaries'!$M32,IFERROR(MIN('Team &amp; Salaries'!$P32,IF(ISNUMBER(E122),E122,0)+'Team &amp; Salaries'!$N32),'Team &amp; Salaries'!$N32),0)),IF('Team &amp; Salaries'!$O32="Annually",IF(J$6='Team &amp; Salaries'!$M32,MIN('Team &amp; Salaries'!$N32,'Team &amp; Salaries'!$P32),IF(J$6&gt;'Team &amp; Salaries'!$M32,IFERROR(MIN('Team &amp; Salaries'!$P32,#REF!+'Team &amp; Salaries'!$N32),MIN('Team &amp; Salaries'!$N32,'Team &amp; Salaries'!$P32)),0))))))</f>
        <v>0</v>
      </c>
      <c r="K122" s="286">
        <f>IF('Team &amp; Salaries'!$O32="Never",IF(K$6&gt;='Team &amp; Salaries'!$M32,MIN('Team &amp; Salaries'!$N32,'Team &amp; Salaries'!$P32),0),IF('Team &amp; Salaries'!$O32="Monthly",IF(K$6='Team &amp; Salaries'!$M32,MIN('Team &amp; Salaries'!$N32,'Team &amp; Salaries'!$P32),IF(K$6&gt;'Team &amp; Salaries'!$M32,MIN('Team &amp; Salaries'!$P32,J122+'Team &amp; Salaries'!$N32),0)),IF('Team &amp; Salaries'!$O32="Quarterly",IF(K$6='Team &amp; Salaries'!$M32,MIN('Team &amp; Salaries'!$N32,'Team &amp; Salaries'!$P32),IF(K$6&gt;'Team &amp; Salaries'!$M32,IFERROR(MIN('Team &amp; Salaries'!$P32,IF(ISNUMBER(F122),F122,0)+'Team &amp; Salaries'!$N32),'Team &amp; Salaries'!$N32),0)),IF('Team &amp; Salaries'!$O32="Annually",IF(K$6='Team &amp; Salaries'!$M32,MIN('Team &amp; Salaries'!$N32,'Team &amp; Salaries'!$P32),IF(K$6&gt;'Team &amp; Salaries'!$M32,IFERROR(MIN('Team &amp; Salaries'!$P32,#REF!+'Team &amp; Salaries'!$N32),MIN('Team &amp; Salaries'!$N32,'Team &amp; Salaries'!$P32)),0))))))</f>
        <v>0</v>
      </c>
      <c r="L122" s="286">
        <f>IF('Team &amp; Salaries'!$O32="Never",IF(L$6&gt;='Team &amp; Salaries'!$M32,MIN('Team &amp; Salaries'!$N32,'Team &amp; Salaries'!$P32),0),IF('Team &amp; Salaries'!$O32="Monthly",IF(L$6='Team &amp; Salaries'!$M32,MIN('Team &amp; Salaries'!$N32,'Team &amp; Salaries'!$P32),IF(L$6&gt;'Team &amp; Salaries'!$M32,MIN('Team &amp; Salaries'!$P32,K122+'Team &amp; Salaries'!$N32),0)),IF('Team &amp; Salaries'!$O32="Quarterly",IF(L$6='Team &amp; Salaries'!$M32,MIN('Team &amp; Salaries'!$N32,'Team &amp; Salaries'!$P32),IF(L$6&gt;'Team &amp; Salaries'!$M32,IFERROR(MIN('Team &amp; Salaries'!$P32,IF(ISNUMBER(G122),G122,0)+'Team &amp; Salaries'!$N32),'Team &amp; Salaries'!$N32),0)),IF('Team &amp; Salaries'!$O32="Annually",IF(L$6='Team &amp; Salaries'!$M32,MIN('Team &amp; Salaries'!$N32,'Team &amp; Salaries'!$P32),IF(L$6&gt;'Team &amp; Salaries'!$M32,IFERROR(MIN('Team &amp; Salaries'!$P32,#REF!+'Team &amp; Salaries'!$N32),MIN('Team &amp; Salaries'!$N32,'Team &amp; Salaries'!$P32)),0))))))</f>
        <v>0</v>
      </c>
      <c r="M122" s="286">
        <f>IF('Team &amp; Salaries'!$O32="Never",IF(M$6&gt;='Team &amp; Salaries'!$M32,MIN('Team &amp; Salaries'!$N32,'Team &amp; Salaries'!$P32),0),IF('Team &amp; Salaries'!$O32="Monthly",IF(M$6='Team &amp; Salaries'!$M32,MIN('Team &amp; Salaries'!$N32,'Team &amp; Salaries'!$P32),IF(M$6&gt;'Team &amp; Salaries'!$M32,MIN('Team &amp; Salaries'!$P32,L122+'Team &amp; Salaries'!$N32),0)),IF('Team &amp; Salaries'!$O32="Quarterly",IF(M$6='Team &amp; Salaries'!$M32,MIN('Team &amp; Salaries'!$N32,'Team &amp; Salaries'!$P32),IF(M$6&gt;'Team &amp; Salaries'!$M32,IFERROR(MIN('Team &amp; Salaries'!$P32,IF(ISNUMBER(H122),H122,0)+'Team &amp; Salaries'!$N32),'Team &amp; Salaries'!$N32),0)),IF('Team &amp; Salaries'!$O32="Annually",IF(M$6='Team &amp; Salaries'!$M32,MIN('Team &amp; Salaries'!$N32,'Team &amp; Salaries'!$P32),IF(M$6&gt;'Team &amp; Salaries'!$M32,IFERROR(MIN('Team &amp; Salaries'!$P32,#REF!+'Team &amp; Salaries'!$N32),MIN('Team &amp; Salaries'!$N32,'Team &amp; Salaries'!$P32)),0))))))</f>
        <v>0</v>
      </c>
      <c r="N122" s="286">
        <f>IF('Team &amp; Salaries'!$O32="Never",IF(N$6&gt;='Team &amp; Salaries'!$M32,MIN('Team &amp; Salaries'!$N32,'Team &amp; Salaries'!$P32),0),IF('Team &amp; Salaries'!$O32="Monthly",IF(N$6='Team &amp; Salaries'!$M32,MIN('Team &amp; Salaries'!$N32,'Team &amp; Salaries'!$P32),IF(N$6&gt;'Team &amp; Salaries'!$M32,MIN('Team &amp; Salaries'!$P32,M122+'Team &amp; Salaries'!$N32),0)),IF('Team &amp; Salaries'!$O32="Quarterly",IF(N$6='Team &amp; Salaries'!$M32,MIN('Team &amp; Salaries'!$N32,'Team &amp; Salaries'!$P32),IF(N$6&gt;'Team &amp; Salaries'!$M32,IFERROR(MIN('Team &amp; Salaries'!$P32,IF(ISNUMBER(I122),I122,0)+'Team &amp; Salaries'!$N32),'Team &amp; Salaries'!$N32),0)),IF('Team &amp; Salaries'!$O32="Annually",IF(N$6='Team &amp; Salaries'!$M32,MIN('Team &amp; Salaries'!$N32,'Team &amp; Salaries'!$P32),IF(N$6&gt;'Team &amp; Salaries'!$M32,IFERROR(MIN('Team &amp; Salaries'!$P32,#REF!+'Team &amp; Salaries'!$N32),MIN('Team &amp; Salaries'!$N32,'Team &amp; Salaries'!$P32)),0))))))</f>
        <v>0</v>
      </c>
      <c r="O122" s="286">
        <f>IF('Team &amp; Salaries'!$O32="Never",IF(O$6&gt;='Team &amp; Salaries'!$M32,MIN('Team &amp; Salaries'!$N32,'Team &amp; Salaries'!$P32),0),IF('Team &amp; Salaries'!$O32="Monthly",IF(O$6='Team &amp; Salaries'!$M32,MIN('Team &amp; Salaries'!$N32,'Team &amp; Salaries'!$P32),IF(O$6&gt;'Team &amp; Salaries'!$M32,MIN('Team &amp; Salaries'!$P32,N122+'Team &amp; Salaries'!$N32),0)),IF('Team &amp; Salaries'!$O32="Quarterly",IF(O$6='Team &amp; Salaries'!$M32,MIN('Team &amp; Salaries'!$N32,'Team &amp; Salaries'!$P32),IF(O$6&gt;'Team &amp; Salaries'!$M32,IFERROR(MIN('Team &amp; Salaries'!$P32,IF(ISNUMBER(J122),J122,0)+'Team &amp; Salaries'!$N32),'Team &amp; Salaries'!$N32),0)),IF('Team &amp; Salaries'!$O32="Annually",IF(O$6='Team &amp; Salaries'!$M32,MIN('Team &amp; Salaries'!$N32,'Team &amp; Salaries'!$P32),IF(O$6&gt;'Team &amp; Salaries'!$M32,IFERROR(MIN('Team &amp; Salaries'!$P32,#REF!+'Team &amp; Salaries'!$N32),MIN('Team &amp; Salaries'!$N32,'Team &amp; Salaries'!$P32)),0))))))</f>
        <v>0</v>
      </c>
      <c r="P122" s="286">
        <f>IF('Team &amp; Salaries'!$O32="Never",IF(P$6&gt;='Team &amp; Salaries'!$M32,MIN('Team &amp; Salaries'!$N32,'Team &amp; Salaries'!$P32),0),IF('Team &amp; Salaries'!$O32="Monthly",IF(P$6='Team &amp; Salaries'!$M32,MIN('Team &amp; Salaries'!$N32,'Team &amp; Salaries'!$P32),IF(P$6&gt;'Team &amp; Salaries'!$M32,MIN('Team &amp; Salaries'!$P32,O122+'Team &amp; Salaries'!$N32),0)),IF('Team &amp; Salaries'!$O32="Quarterly",IF(P$6='Team &amp; Salaries'!$M32,MIN('Team &amp; Salaries'!$N32,'Team &amp; Salaries'!$P32),IF(P$6&gt;'Team &amp; Salaries'!$M32,IFERROR(MIN('Team &amp; Salaries'!$P32,IF(ISNUMBER(K122),K122,0)+'Team &amp; Salaries'!$N32),'Team &amp; Salaries'!$N32),0)),IF('Team &amp; Salaries'!$O32="Annually",IF(P$6='Team &amp; Salaries'!$M32,MIN('Team &amp; Salaries'!$N32,'Team &amp; Salaries'!$P32),IF(P$6&gt;'Team &amp; Salaries'!$M32,IFERROR(MIN('Team &amp; Salaries'!$P32,#REF!+'Team &amp; Salaries'!$N32),MIN('Team &amp; Salaries'!$N32,'Team &amp; Salaries'!$P32)),0))))))</f>
        <v>0</v>
      </c>
      <c r="Q122" s="286">
        <f>IF('Team &amp; Salaries'!$O32="Never",IF(Q$6&gt;='Team &amp; Salaries'!$M32,MIN('Team &amp; Salaries'!$N32,'Team &amp; Salaries'!$P32),0),IF('Team &amp; Salaries'!$O32="Monthly",IF(Q$6='Team &amp; Salaries'!$M32,MIN('Team &amp; Salaries'!$N32,'Team &amp; Salaries'!$P32),IF(Q$6&gt;'Team &amp; Salaries'!$M32,MIN('Team &amp; Salaries'!$P32,P122+'Team &amp; Salaries'!$N32),0)),IF('Team &amp; Salaries'!$O32="Quarterly",IF(Q$6='Team &amp; Salaries'!$M32,MIN('Team &amp; Salaries'!$N32,'Team &amp; Salaries'!$P32),IF(Q$6&gt;'Team &amp; Salaries'!$M32,IFERROR(MIN('Team &amp; Salaries'!$P32,IF(ISNUMBER(L122),L122,0)+'Team &amp; Salaries'!$N32),'Team &amp; Salaries'!$N32),0)),IF('Team &amp; Salaries'!$O32="Annually",IF(Q$6='Team &amp; Salaries'!$M32,MIN('Team &amp; Salaries'!$N32,'Team &amp; Salaries'!$P32),IF(Q$6&gt;'Team &amp; Salaries'!$M32,IFERROR(MIN('Team &amp; Salaries'!$P32,#REF!+'Team &amp; Salaries'!$N32),MIN('Team &amp; Salaries'!$N32,'Team &amp; Salaries'!$P32)),0))))))</f>
        <v>0</v>
      </c>
      <c r="R122" s="286">
        <f>IF('Team &amp; Salaries'!$O32="Never",IF(R$6&gt;='Team &amp; Salaries'!$M32,MIN('Team &amp; Salaries'!$N32,'Team &amp; Salaries'!$P32),0),IF('Team &amp; Salaries'!$O32="Monthly",IF(R$6='Team &amp; Salaries'!$M32,MIN('Team &amp; Salaries'!$N32,'Team &amp; Salaries'!$P32),IF(R$6&gt;'Team &amp; Salaries'!$M32,MIN('Team &amp; Salaries'!$P32,Q122+'Team &amp; Salaries'!$N32),0)),IF('Team &amp; Salaries'!$O32="Quarterly",IF(R$6='Team &amp; Salaries'!$M32,MIN('Team &amp; Salaries'!$N32,'Team &amp; Salaries'!$P32),IF(R$6&gt;'Team &amp; Salaries'!$M32,IFERROR(MIN('Team &amp; Salaries'!$P32,IF(ISNUMBER(M122),M122,0)+'Team &amp; Salaries'!$N32),'Team &amp; Salaries'!$N32),0)),IF('Team &amp; Salaries'!$O32="Annually",IF(R$6='Team &amp; Salaries'!$M32,MIN('Team &amp; Salaries'!$N32,'Team &amp; Salaries'!$P32),IF(R$6&gt;'Team &amp; Salaries'!$M32,IFERROR(MIN('Team &amp; Salaries'!$P32,#REF!+'Team &amp; Salaries'!$N32),MIN('Team &amp; Salaries'!$N32,'Team &amp; Salaries'!$P32)),0))))))</f>
        <v>1</v>
      </c>
      <c r="S122" s="286">
        <f>IF('Team &amp; Salaries'!$O32="Never",IF(S$6&gt;='Team &amp; Salaries'!$M32,MIN('Team &amp; Salaries'!$N32,'Team &amp; Salaries'!$P32),0),IF('Team &amp; Salaries'!$O32="Monthly",IF(S$6='Team &amp; Salaries'!$M32,MIN('Team &amp; Salaries'!$N32,'Team &amp; Salaries'!$P32),IF(S$6&gt;'Team &amp; Salaries'!$M32,MIN('Team &amp; Salaries'!$P32,R122+'Team &amp; Salaries'!$N32),0)),IF('Team &amp; Salaries'!$O32="Quarterly",IF(S$6='Team &amp; Salaries'!$M32,MIN('Team &amp; Salaries'!$N32,'Team &amp; Salaries'!$P32),IF(S$6&gt;'Team &amp; Salaries'!$M32,IFERROR(MIN('Team &amp; Salaries'!$P32,IF(ISNUMBER(N122),N122,0)+'Team &amp; Salaries'!$N32),'Team &amp; Salaries'!$N32),0)),IF('Team &amp; Salaries'!$O32="Annually",IF(S$6='Team &amp; Salaries'!$M32,MIN('Team &amp; Salaries'!$N32,'Team &amp; Salaries'!$P32),IF(S$6&gt;'Team &amp; Salaries'!$M32,IFERROR(MIN('Team &amp; Salaries'!$P32,#REF!+'Team &amp; Salaries'!$N32),MIN('Team &amp; Salaries'!$N32,'Team &amp; Salaries'!$P32)),0))))))</f>
        <v>1</v>
      </c>
      <c r="T122" s="286">
        <f>IF('Team &amp; Salaries'!$O32="Never",IF(T$6&gt;='Team &amp; Salaries'!$M32,MIN('Team &amp; Salaries'!$N32,'Team &amp; Salaries'!$P32),0),IF('Team &amp; Salaries'!$O32="Monthly",IF(T$6='Team &amp; Salaries'!$M32,MIN('Team &amp; Salaries'!$N32,'Team &amp; Salaries'!$P32),IF(T$6&gt;'Team &amp; Salaries'!$M32,MIN('Team &amp; Salaries'!$P32,S122+'Team &amp; Salaries'!$N32),0)),IF('Team &amp; Salaries'!$O32="Quarterly",IF(T$6='Team &amp; Salaries'!$M32,MIN('Team &amp; Salaries'!$N32,'Team &amp; Salaries'!$P32),IF(T$6&gt;'Team &amp; Salaries'!$M32,IFERROR(MIN('Team &amp; Salaries'!$P32,IF(ISNUMBER(O122),O122,0)+'Team &amp; Salaries'!$N32),'Team &amp; Salaries'!$N32),0)),IF('Team &amp; Salaries'!$O32="Annually",IF(T$6='Team &amp; Salaries'!$M32,MIN('Team &amp; Salaries'!$N32,'Team &amp; Salaries'!$P32),IF(T$6&gt;'Team &amp; Salaries'!$M32,IFERROR(MIN('Team &amp; Salaries'!$P32,#REF!+'Team &amp; Salaries'!$N32),MIN('Team &amp; Salaries'!$N32,'Team &amp; Salaries'!$P32)),0))))))</f>
        <v>1</v>
      </c>
      <c r="U122" s="286">
        <f>IF('Team &amp; Salaries'!$O32="Never",IF(U$6&gt;='Team &amp; Salaries'!$M32,MIN('Team &amp; Salaries'!$N32,'Team &amp; Salaries'!$P32),0),IF('Team &amp; Salaries'!$O32="Monthly",IF(U$6='Team &amp; Salaries'!$M32,MIN('Team &amp; Salaries'!$N32,'Team &amp; Salaries'!$P32),IF(U$6&gt;'Team &amp; Salaries'!$M32,MIN('Team &amp; Salaries'!$P32,T122+'Team &amp; Salaries'!$N32),0)),IF('Team &amp; Salaries'!$O32="Quarterly",IF(U$6='Team &amp; Salaries'!$M32,MIN('Team &amp; Salaries'!$N32,'Team &amp; Salaries'!$P32),IF(U$6&gt;'Team &amp; Salaries'!$M32,IFERROR(MIN('Team &amp; Salaries'!$P32,IF(ISNUMBER(P122),P122,0)+'Team &amp; Salaries'!$N32),'Team &amp; Salaries'!$N32),0)),IF('Team &amp; Salaries'!$O32="Annually",IF(U$6='Team &amp; Salaries'!$M32,MIN('Team &amp; Salaries'!$N32,'Team &amp; Salaries'!$P32),IF(U$6&gt;'Team &amp; Salaries'!$M32,IFERROR(MIN('Team &amp; Salaries'!$P32,#REF!+'Team &amp; Salaries'!$N32),MIN('Team &amp; Salaries'!$N32,'Team &amp; Salaries'!$P32)),0))))))</f>
        <v>1</v>
      </c>
      <c r="V122" s="286">
        <f>IF('Team &amp; Salaries'!$O32="Never",IF(V$6&gt;='Team &amp; Salaries'!$M32,MIN('Team &amp; Salaries'!$N32,'Team &amp; Salaries'!$P32),0),IF('Team &amp; Salaries'!$O32="Monthly",IF(V$6='Team &amp; Salaries'!$M32,MIN('Team &amp; Salaries'!$N32,'Team &amp; Salaries'!$P32),IF(V$6&gt;'Team &amp; Salaries'!$M32,MIN('Team &amp; Salaries'!$P32,U122+'Team &amp; Salaries'!$N32),0)),IF('Team &amp; Salaries'!$O32="Quarterly",IF(V$6='Team &amp; Salaries'!$M32,MIN('Team &amp; Salaries'!$N32,'Team &amp; Salaries'!$P32),IF(V$6&gt;'Team &amp; Salaries'!$M32,IFERROR(MIN('Team &amp; Salaries'!$P32,IF(ISNUMBER(Q122),Q122,0)+'Team &amp; Salaries'!$N32),'Team &amp; Salaries'!$N32),0)),IF('Team &amp; Salaries'!$O32="Annually",IF(V$6='Team &amp; Salaries'!$M32,MIN('Team &amp; Salaries'!$N32,'Team &amp; Salaries'!$P32),IF(V$6&gt;'Team &amp; Salaries'!$M32,IFERROR(MIN('Team &amp; Salaries'!$P32,#REF!+'Team &amp; Salaries'!$N32),MIN('Team &amp; Salaries'!$N32,'Team &amp; Salaries'!$P32)),0))))))</f>
        <v>1</v>
      </c>
      <c r="W122" s="286">
        <f>IF('Team &amp; Salaries'!$O32="Never",IF(W$6&gt;='Team &amp; Salaries'!$M32,MIN('Team &amp; Salaries'!$N32,'Team &amp; Salaries'!$P32),0),IF('Team &amp; Salaries'!$O32="Monthly",IF(W$6='Team &amp; Salaries'!$M32,MIN('Team &amp; Salaries'!$N32,'Team &amp; Salaries'!$P32),IF(W$6&gt;'Team &amp; Salaries'!$M32,MIN('Team &amp; Salaries'!$P32,V122+'Team &amp; Salaries'!$N32),0)),IF('Team &amp; Salaries'!$O32="Quarterly",IF(W$6='Team &amp; Salaries'!$M32,MIN('Team &amp; Salaries'!$N32,'Team &amp; Salaries'!$P32),IF(W$6&gt;'Team &amp; Salaries'!$M32,IFERROR(MIN('Team &amp; Salaries'!$P32,IF(ISNUMBER(R122),R122,0)+'Team &amp; Salaries'!$N32),'Team &amp; Salaries'!$N32),0)),IF('Team &amp; Salaries'!$O32="Annually",IF(W$6='Team &amp; Salaries'!$M32,MIN('Team &amp; Salaries'!$N32,'Team &amp; Salaries'!$P32),IF(W$6&gt;'Team &amp; Salaries'!$M32,IFERROR(MIN('Team &amp; Salaries'!$P32,#REF!+'Team &amp; Salaries'!$N32),MIN('Team &amp; Salaries'!$N32,'Team &amp; Salaries'!$P32)),0))))))</f>
        <v>1</v>
      </c>
      <c r="X122" s="286">
        <f>IF('Team &amp; Salaries'!$O32="Never",IF(X$6&gt;='Team &amp; Salaries'!$M32,MIN('Team &amp; Salaries'!$N32,'Team &amp; Salaries'!$P32),0),IF('Team &amp; Salaries'!$O32="Monthly",IF(X$6='Team &amp; Salaries'!$M32,MIN('Team &amp; Salaries'!$N32,'Team &amp; Salaries'!$P32),IF(X$6&gt;'Team &amp; Salaries'!$M32,MIN('Team &amp; Salaries'!$P32,W122+'Team &amp; Salaries'!$N32),0)),IF('Team &amp; Salaries'!$O32="Quarterly",IF(X$6='Team &amp; Salaries'!$M32,MIN('Team &amp; Salaries'!$N32,'Team &amp; Salaries'!$P32),IF(X$6&gt;'Team &amp; Salaries'!$M32,IFERROR(MIN('Team &amp; Salaries'!$P32,IF(ISNUMBER(S122),S122,0)+'Team &amp; Salaries'!$N32),'Team &amp; Salaries'!$N32),0)),IF('Team &amp; Salaries'!$O32="Annually",IF(X$6='Team &amp; Salaries'!$M32,MIN('Team &amp; Salaries'!$N32,'Team &amp; Salaries'!$P32),IF(X$6&gt;'Team &amp; Salaries'!$M32,IFERROR(MIN('Team &amp; Salaries'!$P32,#REF!+'Team &amp; Salaries'!$N32),MIN('Team &amp; Salaries'!$N32,'Team &amp; Salaries'!$P32)),0))))))</f>
        <v>1</v>
      </c>
      <c r="Y122" s="286">
        <f>IF('Team &amp; Salaries'!$O32="Never",IF(Y$6&gt;='Team &amp; Salaries'!$M32,MIN('Team &amp; Salaries'!$N32,'Team &amp; Salaries'!$P32),0),IF('Team &amp; Salaries'!$O32="Monthly",IF(Y$6='Team &amp; Salaries'!$M32,MIN('Team &amp; Salaries'!$N32,'Team &amp; Salaries'!$P32),IF(Y$6&gt;'Team &amp; Salaries'!$M32,MIN('Team &amp; Salaries'!$P32,X122+'Team &amp; Salaries'!$N32),0)),IF('Team &amp; Salaries'!$O32="Quarterly",IF(Y$6='Team &amp; Salaries'!$M32,MIN('Team &amp; Salaries'!$N32,'Team &amp; Salaries'!$P32),IF(Y$6&gt;'Team &amp; Salaries'!$M32,IFERROR(MIN('Team &amp; Salaries'!$P32,IF(ISNUMBER(T122),T122,0)+'Team &amp; Salaries'!$N32),'Team &amp; Salaries'!$N32),0)),IF('Team &amp; Salaries'!$O32="Annually",IF(Y$6='Team &amp; Salaries'!$M32,MIN('Team &amp; Salaries'!$N32,'Team &amp; Salaries'!$P32),IF(Y$6&gt;'Team &amp; Salaries'!$M32,IFERROR(MIN('Team &amp; Salaries'!$P32,#REF!+'Team &amp; Salaries'!$N32),MIN('Team &amp; Salaries'!$N32,'Team &amp; Salaries'!$P32)),0))))))</f>
        <v>1</v>
      </c>
      <c r="Z122" s="286">
        <f>IF('Team &amp; Salaries'!$O32="Never",IF(Z$6&gt;='Team &amp; Salaries'!$M32,MIN('Team &amp; Salaries'!$N32,'Team &amp; Salaries'!$P32),0),IF('Team &amp; Salaries'!$O32="Monthly",IF(Z$6='Team &amp; Salaries'!$M32,MIN('Team &amp; Salaries'!$N32,'Team &amp; Salaries'!$P32),IF(Z$6&gt;'Team &amp; Salaries'!$M32,MIN('Team &amp; Salaries'!$P32,Y122+'Team &amp; Salaries'!$N32),0)),IF('Team &amp; Salaries'!$O32="Quarterly",IF(Z$6='Team &amp; Salaries'!$M32,MIN('Team &amp; Salaries'!$N32,'Team &amp; Salaries'!$P32),IF(Z$6&gt;'Team &amp; Salaries'!$M32,IFERROR(MIN('Team &amp; Salaries'!$P32,IF(ISNUMBER(U122),U122,0)+'Team &amp; Salaries'!$N32),'Team &amp; Salaries'!$N32),0)),IF('Team &amp; Salaries'!$O32="Annually",IF(Z$6='Team &amp; Salaries'!$M32,MIN('Team &amp; Salaries'!$N32,'Team &amp; Salaries'!$P32),IF(Z$6&gt;'Team &amp; Salaries'!$M32,IFERROR(MIN('Team &amp; Salaries'!$P32,#REF!+'Team &amp; Salaries'!$N32),MIN('Team &amp; Salaries'!$N32,'Team &amp; Salaries'!$P32)),0))))))</f>
        <v>1</v>
      </c>
      <c r="AA122" s="286">
        <f>IF('Team &amp; Salaries'!$O32="Never",IF(AA$6&gt;='Team &amp; Salaries'!$M32,MIN('Team &amp; Salaries'!$N32,'Team &amp; Salaries'!$P32),0),IF('Team &amp; Salaries'!$O32="Monthly",IF(AA$6='Team &amp; Salaries'!$M32,MIN('Team &amp; Salaries'!$N32,'Team &amp; Salaries'!$P32),IF(AA$6&gt;'Team &amp; Salaries'!$M32,MIN('Team &amp; Salaries'!$P32,Z122+'Team &amp; Salaries'!$N32),0)),IF('Team &amp; Salaries'!$O32="Quarterly",IF(AA$6='Team &amp; Salaries'!$M32,MIN('Team &amp; Salaries'!$N32,'Team &amp; Salaries'!$P32),IF(AA$6&gt;'Team &amp; Salaries'!$M32,IFERROR(MIN('Team &amp; Salaries'!$P32,IF(ISNUMBER(V122),V122,0)+'Team &amp; Salaries'!$N32),'Team &amp; Salaries'!$N32),0)),IF('Team &amp; Salaries'!$O32="Annually",IF(AA$6='Team &amp; Salaries'!$M32,MIN('Team &amp; Salaries'!$N32,'Team &amp; Salaries'!$P32),IF(AA$6&gt;'Team &amp; Salaries'!$M32,IFERROR(MIN('Team &amp; Salaries'!$P32,#REF!+'Team &amp; Salaries'!$N32),MIN('Team &amp; Salaries'!$N32,'Team &amp; Salaries'!$P32)),0))))))</f>
        <v>1</v>
      </c>
      <c r="AB122" s="286">
        <f>IF('Team &amp; Salaries'!$O32="Never",IF(AB$6&gt;='Team &amp; Salaries'!$M32,MIN('Team &amp; Salaries'!$N32,'Team &amp; Salaries'!$P32),0),IF('Team &amp; Salaries'!$O32="Monthly",IF(AB$6='Team &amp; Salaries'!$M32,MIN('Team &amp; Salaries'!$N32,'Team &amp; Salaries'!$P32),IF(AB$6&gt;'Team &amp; Salaries'!$M32,MIN('Team &amp; Salaries'!$P32,AA122+'Team &amp; Salaries'!$N32),0)),IF('Team &amp; Salaries'!$O32="Quarterly",IF(AB$6='Team &amp; Salaries'!$M32,MIN('Team &amp; Salaries'!$N32,'Team &amp; Salaries'!$P32),IF(AB$6&gt;'Team &amp; Salaries'!$M32,IFERROR(MIN('Team &amp; Salaries'!$P32,IF(ISNUMBER(W122),W122,0)+'Team &amp; Salaries'!$N32),'Team &amp; Salaries'!$N32),0)),IF('Team &amp; Salaries'!$O32="Annually",IF(AB$6='Team &amp; Salaries'!$M32,MIN('Team &amp; Salaries'!$N32,'Team &amp; Salaries'!$P32),IF(AB$6&gt;'Team &amp; Salaries'!$M32,IFERROR(MIN('Team &amp; Salaries'!$P32,#REF!+'Team &amp; Salaries'!$N32),MIN('Team &amp; Salaries'!$N32,'Team &amp; Salaries'!$P32)),0))))))</f>
        <v>1</v>
      </c>
      <c r="AC122" s="286">
        <f>IF('Team &amp; Salaries'!$O32="Never",IF(AC$6&gt;='Team &amp; Salaries'!$M32,MIN('Team &amp; Salaries'!$N32,'Team &amp; Salaries'!$P32),0),IF('Team &amp; Salaries'!$O32="Monthly",IF(AC$6='Team &amp; Salaries'!$M32,MIN('Team &amp; Salaries'!$N32,'Team &amp; Salaries'!$P32),IF(AC$6&gt;'Team &amp; Salaries'!$M32,MIN('Team &amp; Salaries'!$P32,AB122+'Team &amp; Salaries'!$N32),0)),IF('Team &amp; Salaries'!$O32="Quarterly",IF(AC$6='Team &amp; Salaries'!$M32,MIN('Team &amp; Salaries'!$N32,'Team &amp; Salaries'!$P32),IF(AC$6&gt;'Team &amp; Salaries'!$M32,IFERROR(MIN('Team &amp; Salaries'!$P32,IF(ISNUMBER(X122),X122,0)+'Team &amp; Salaries'!$N32),'Team &amp; Salaries'!$N32),0)),IF('Team &amp; Salaries'!$O32="Annually",IF(AC$6='Team &amp; Salaries'!$M32,MIN('Team &amp; Salaries'!$N32,'Team &amp; Salaries'!$P32),IF(AC$6&gt;'Team &amp; Salaries'!$M32,IFERROR(MIN('Team &amp; Salaries'!$P32,#REF!+'Team &amp; Salaries'!$N32),MIN('Team &amp; Salaries'!$N32,'Team &amp; Salaries'!$P32)),0))))))</f>
        <v>1</v>
      </c>
      <c r="AD122" s="286">
        <f>IF('Team &amp; Salaries'!$O32="Never",IF(AD$6&gt;='Team &amp; Salaries'!$M32,MIN('Team &amp; Salaries'!$N32,'Team &amp; Salaries'!$P32),0),IF('Team &amp; Salaries'!$O32="Monthly",IF(AD$6='Team &amp; Salaries'!$M32,MIN('Team &amp; Salaries'!$N32,'Team &amp; Salaries'!$P32),IF(AD$6&gt;'Team &amp; Salaries'!$M32,MIN('Team &amp; Salaries'!$P32,AC122+'Team &amp; Salaries'!$N32),0)),IF('Team &amp; Salaries'!$O32="Quarterly",IF(AD$6='Team &amp; Salaries'!$M32,MIN('Team &amp; Salaries'!$N32,'Team &amp; Salaries'!$P32),IF(AD$6&gt;'Team &amp; Salaries'!$M32,IFERROR(MIN('Team &amp; Salaries'!$P32,IF(ISNUMBER(Y122),Y122,0)+'Team &amp; Salaries'!$N32),'Team &amp; Salaries'!$N32),0)),IF('Team &amp; Salaries'!$O32="Annually",IF(AD$6='Team &amp; Salaries'!$M32,MIN('Team &amp; Salaries'!$N32,'Team &amp; Salaries'!$P32),IF(AD$6&gt;'Team &amp; Salaries'!$M32,IFERROR(MIN('Team &amp; Salaries'!$P32,#REF!+'Team &amp; Salaries'!$N32),MIN('Team &amp; Salaries'!$N32,'Team &amp; Salaries'!$P32)),0))))))</f>
        <v>1</v>
      </c>
      <c r="AE122" s="286">
        <f>IF('Team &amp; Salaries'!$O32="Never",IF(AE$6&gt;='Team &amp; Salaries'!$M32,MIN('Team &amp; Salaries'!$N32,'Team &amp; Salaries'!$P32),0),IF('Team &amp; Salaries'!$O32="Monthly",IF(AE$6='Team &amp; Salaries'!$M32,MIN('Team &amp; Salaries'!$N32,'Team &amp; Salaries'!$P32),IF(AE$6&gt;'Team &amp; Salaries'!$M32,MIN('Team &amp; Salaries'!$P32,AD122+'Team &amp; Salaries'!$N32),0)),IF('Team &amp; Salaries'!$O32="Quarterly",IF(AE$6='Team &amp; Salaries'!$M32,MIN('Team &amp; Salaries'!$N32,'Team &amp; Salaries'!$P32),IF(AE$6&gt;'Team &amp; Salaries'!$M32,IFERROR(MIN('Team &amp; Salaries'!$P32,IF(ISNUMBER(Z122),Z122,0)+'Team &amp; Salaries'!$N32),'Team &amp; Salaries'!$N32),0)),IF('Team &amp; Salaries'!$O32="Annually",IF(AE$6='Team &amp; Salaries'!$M32,MIN('Team &amp; Salaries'!$N32,'Team &amp; Salaries'!$P32),IF(AE$6&gt;'Team &amp; Salaries'!$M32,IFERROR(MIN('Team &amp; Salaries'!$P32,#REF!+'Team &amp; Salaries'!$N32),MIN('Team &amp; Salaries'!$N32,'Team &amp; Salaries'!$P32)),0))))))</f>
        <v>1</v>
      </c>
      <c r="AF122" s="286">
        <f>IF('Team &amp; Salaries'!$O32="Never",IF(AF$6&gt;='Team &amp; Salaries'!$M32,MIN('Team &amp; Salaries'!$N32,'Team &amp; Salaries'!$P32),0),IF('Team &amp; Salaries'!$O32="Monthly",IF(AF$6='Team &amp; Salaries'!$M32,MIN('Team &amp; Salaries'!$N32,'Team &amp; Salaries'!$P32),IF(AF$6&gt;'Team &amp; Salaries'!$M32,MIN('Team &amp; Salaries'!$P32,AE122+'Team &amp; Salaries'!$N32),0)),IF('Team &amp; Salaries'!$O32="Quarterly",IF(AF$6='Team &amp; Salaries'!$M32,MIN('Team &amp; Salaries'!$N32,'Team &amp; Salaries'!$P32),IF(AF$6&gt;'Team &amp; Salaries'!$M32,IFERROR(MIN('Team &amp; Salaries'!$P32,IF(ISNUMBER(AA122),AA122,0)+'Team &amp; Salaries'!$N32),'Team &amp; Salaries'!$N32),0)),IF('Team &amp; Salaries'!$O32="Annually",IF(AF$6='Team &amp; Salaries'!$M32,MIN('Team &amp; Salaries'!$N32,'Team &amp; Salaries'!$P32),IF(AF$6&gt;'Team &amp; Salaries'!$M32,IFERROR(MIN('Team &amp; Salaries'!$P32,#REF!+'Team &amp; Salaries'!$N32),MIN('Team &amp; Salaries'!$N32,'Team &amp; Salaries'!$P32)),0))))))</f>
        <v>1</v>
      </c>
      <c r="AG122" s="286">
        <f>IF('Team &amp; Salaries'!$O32="Never",IF(AG$6&gt;='Team &amp; Salaries'!$M32,MIN('Team &amp; Salaries'!$N32,'Team &amp; Salaries'!$P32),0),IF('Team &amp; Salaries'!$O32="Monthly",IF(AG$6='Team &amp; Salaries'!$M32,MIN('Team &amp; Salaries'!$N32,'Team &amp; Salaries'!$P32),IF(AG$6&gt;'Team &amp; Salaries'!$M32,MIN('Team &amp; Salaries'!$P32,AF122+'Team &amp; Salaries'!$N32),0)),IF('Team &amp; Salaries'!$O32="Quarterly",IF(AG$6='Team &amp; Salaries'!$M32,MIN('Team &amp; Salaries'!$N32,'Team &amp; Salaries'!$P32),IF(AG$6&gt;'Team &amp; Salaries'!$M32,IFERROR(MIN('Team &amp; Salaries'!$P32,IF(ISNUMBER(AB122),AB122,0)+'Team &amp; Salaries'!$N32),'Team &amp; Salaries'!$N32),0)),IF('Team &amp; Salaries'!$O32="Annually",IF(AG$6='Team &amp; Salaries'!$M32,MIN('Team &amp; Salaries'!$N32,'Team &amp; Salaries'!$P32),IF(AG$6&gt;'Team &amp; Salaries'!$M32,IFERROR(MIN('Team &amp; Salaries'!$P32,#REF!+'Team &amp; Salaries'!$N32),MIN('Team &amp; Salaries'!$N32,'Team &amp; Salaries'!$P32)),0))))))</f>
        <v>1</v>
      </c>
      <c r="AH122" s="286">
        <f>IF('Team &amp; Salaries'!$O32="Never",IF(AH$6&gt;='Team &amp; Salaries'!$M32,MIN('Team &amp; Salaries'!$N32,'Team &amp; Salaries'!$P32),0),IF('Team &amp; Salaries'!$O32="Monthly",IF(AH$6='Team &amp; Salaries'!$M32,MIN('Team &amp; Salaries'!$N32,'Team &amp; Salaries'!$P32),IF(AH$6&gt;'Team &amp; Salaries'!$M32,MIN('Team &amp; Salaries'!$P32,AG122+'Team &amp; Salaries'!$N32),0)),IF('Team &amp; Salaries'!$O32="Quarterly",IF(AH$6='Team &amp; Salaries'!$M32,MIN('Team &amp; Salaries'!$N32,'Team &amp; Salaries'!$P32),IF(AH$6&gt;'Team &amp; Salaries'!$M32,IFERROR(MIN('Team &amp; Salaries'!$P32,IF(ISNUMBER(AC122),AC122,0)+'Team &amp; Salaries'!$N32),'Team &amp; Salaries'!$N32),0)),IF('Team &amp; Salaries'!$O32="Annually",IF(AH$6='Team &amp; Salaries'!$M32,MIN('Team &amp; Salaries'!$N32,'Team &amp; Salaries'!$P32),IF(AH$6&gt;'Team &amp; Salaries'!$M32,IFERROR(MIN('Team &amp; Salaries'!$P32,#REF!+'Team &amp; Salaries'!$N32),MIN('Team &amp; Salaries'!$N32,'Team &amp; Salaries'!$P32)),0))))))</f>
        <v>1</v>
      </c>
      <c r="AI122" s="286">
        <f>IF('Team &amp; Salaries'!$O32="Never",IF(AI$6&gt;='Team &amp; Salaries'!$M32,MIN('Team &amp; Salaries'!$N32,'Team &amp; Salaries'!$P32),0),IF('Team &amp; Salaries'!$O32="Monthly",IF(AI$6='Team &amp; Salaries'!$M32,MIN('Team &amp; Salaries'!$N32,'Team &amp; Salaries'!$P32),IF(AI$6&gt;'Team &amp; Salaries'!$M32,MIN('Team &amp; Salaries'!$P32,AH122+'Team &amp; Salaries'!$N32),0)),IF('Team &amp; Salaries'!$O32="Quarterly",IF(AI$6='Team &amp; Salaries'!$M32,MIN('Team &amp; Salaries'!$N32,'Team &amp; Salaries'!$P32),IF(AI$6&gt;'Team &amp; Salaries'!$M32,IFERROR(MIN('Team &amp; Salaries'!$P32,IF(ISNUMBER(AD122),AD122,0)+'Team &amp; Salaries'!$N32),'Team &amp; Salaries'!$N32),0)),IF('Team &amp; Salaries'!$O32="Annually",IF(AI$6='Team &amp; Salaries'!$M32,MIN('Team &amp; Salaries'!$N32,'Team &amp; Salaries'!$P32),IF(AI$6&gt;'Team &amp; Salaries'!$M32,IFERROR(MIN('Team &amp; Salaries'!$P32,#REF!+'Team &amp; Salaries'!$N32),MIN('Team &amp; Salaries'!$N32,'Team &amp; Salaries'!$P32)),0))))))</f>
        <v>1</v>
      </c>
      <c r="AJ122" s="286">
        <f>IF('Team &amp; Salaries'!$O32="Never",IF(AJ$6&gt;='Team &amp; Salaries'!$M32,MIN('Team &amp; Salaries'!$N32,'Team &amp; Salaries'!$P32),0),IF('Team &amp; Salaries'!$O32="Monthly",IF(AJ$6='Team &amp; Salaries'!$M32,MIN('Team &amp; Salaries'!$N32,'Team &amp; Salaries'!$P32),IF(AJ$6&gt;'Team &amp; Salaries'!$M32,MIN('Team &amp; Salaries'!$P32,AI122+'Team &amp; Salaries'!$N32),0)),IF('Team &amp; Salaries'!$O32="Quarterly",IF(AJ$6='Team &amp; Salaries'!$M32,MIN('Team &amp; Salaries'!$N32,'Team &amp; Salaries'!$P32),IF(AJ$6&gt;'Team &amp; Salaries'!$M32,IFERROR(MIN('Team &amp; Salaries'!$P32,IF(ISNUMBER(AE122),AE122,0)+'Team &amp; Salaries'!$N32),'Team &amp; Salaries'!$N32),0)),IF('Team &amp; Salaries'!$O32="Annually",IF(AJ$6='Team &amp; Salaries'!$M32,MIN('Team &amp; Salaries'!$N32,'Team &amp; Salaries'!$P32),IF(AJ$6&gt;'Team &amp; Salaries'!$M32,IFERROR(MIN('Team &amp; Salaries'!$P32,#REF!+'Team &amp; Salaries'!$N32),MIN('Team &amp; Salaries'!$N32,'Team &amp; Salaries'!$P32)),0))))))</f>
        <v>1</v>
      </c>
      <c r="AK122" s="286">
        <f>IF('Team &amp; Salaries'!$O32="Never",IF(AK$6&gt;='Team &amp; Salaries'!$M32,MIN('Team &amp; Salaries'!$N32,'Team &amp; Salaries'!$P32),0),IF('Team &amp; Salaries'!$O32="Monthly",IF(AK$6='Team &amp; Salaries'!$M32,MIN('Team &amp; Salaries'!$N32,'Team &amp; Salaries'!$P32),IF(AK$6&gt;'Team &amp; Salaries'!$M32,MIN('Team &amp; Salaries'!$P32,AJ122+'Team &amp; Salaries'!$N32),0)),IF('Team &amp; Salaries'!$O32="Quarterly",IF(AK$6='Team &amp; Salaries'!$M32,MIN('Team &amp; Salaries'!$N32,'Team &amp; Salaries'!$P32),IF(AK$6&gt;'Team &amp; Salaries'!$M32,IFERROR(MIN('Team &amp; Salaries'!$P32,IF(ISNUMBER(AF122),AF122,0)+'Team &amp; Salaries'!$N32),'Team &amp; Salaries'!$N32),0)),IF('Team &amp; Salaries'!$O32="Annually",IF(AK$6='Team &amp; Salaries'!$M32,MIN('Team &amp; Salaries'!$N32,'Team &amp; Salaries'!$P32),IF(AK$6&gt;'Team &amp; Salaries'!$M32,IFERROR(MIN('Team &amp; Salaries'!$P32,#REF!+'Team &amp; Salaries'!$N32),MIN('Team &amp; Salaries'!$N32,'Team &amp; Salaries'!$P32)),0))))))</f>
        <v>1</v>
      </c>
      <c r="AL122" s="286">
        <f>IF('Team &amp; Salaries'!$O32="Never",IF(AL$6&gt;='Team &amp; Salaries'!$M32,MIN('Team &amp; Salaries'!$N32,'Team &amp; Salaries'!$P32),0),IF('Team &amp; Salaries'!$O32="Monthly",IF(AL$6='Team &amp; Salaries'!$M32,MIN('Team &amp; Salaries'!$N32,'Team &amp; Salaries'!$P32),IF(AL$6&gt;'Team &amp; Salaries'!$M32,MIN('Team &amp; Salaries'!$P32,AK122+'Team &amp; Salaries'!$N32),0)),IF('Team &amp; Salaries'!$O32="Quarterly",IF(AL$6='Team &amp; Salaries'!$M32,MIN('Team &amp; Salaries'!$N32,'Team &amp; Salaries'!$P32),IF(AL$6&gt;'Team &amp; Salaries'!$M32,IFERROR(MIN('Team &amp; Salaries'!$P32,IF(ISNUMBER(AG122),AG122,0)+'Team &amp; Salaries'!$N32),'Team &amp; Salaries'!$N32),0)),IF('Team &amp; Salaries'!$O32="Annually",IF(AL$6='Team &amp; Salaries'!$M32,MIN('Team &amp; Salaries'!$N32,'Team &amp; Salaries'!$P32),IF(AL$6&gt;'Team &amp; Salaries'!$M32,IFERROR(MIN('Team &amp; Salaries'!$P32,#REF!+'Team &amp; Salaries'!$N32),MIN('Team &amp; Salaries'!$N32,'Team &amp; Salaries'!$P32)),0))))))</f>
        <v>1</v>
      </c>
      <c r="AM122" s="286">
        <f>IF('Team &amp; Salaries'!$O32="Never",IF(AM$6&gt;='Team &amp; Salaries'!$M32,MIN('Team &amp; Salaries'!$N32,'Team &amp; Salaries'!$P32),0),IF('Team &amp; Salaries'!$O32="Monthly",IF(AM$6='Team &amp; Salaries'!$M32,MIN('Team &amp; Salaries'!$N32,'Team &amp; Salaries'!$P32),IF(AM$6&gt;'Team &amp; Salaries'!$M32,MIN('Team &amp; Salaries'!$P32,AL122+'Team &amp; Salaries'!$N32),0)),IF('Team &amp; Salaries'!$O32="Quarterly",IF(AM$6='Team &amp; Salaries'!$M32,MIN('Team &amp; Salaries'!$N32,'Team &amp; Salaries'!$P32),IF(AM$6&gt;'Team &amp; Salaries'!$M32,IFERROR(MIN('Team &amp; Salaries'!$P32,IF(ISNUMBER(AH122),AH122,0)+'Team &amp; Salaries'!$N32),'Team &amp; Salaries'!$N32),0)),IF('Team &amp; Salaries'!$O32="Annually",IF(AM$6='Team &amp; Salaries'!$M32,MIN('Team &amp; Salaries'!$N32,'Team &amp; Salaries'!$P32),IF(AM$6&gt;'Team &amp; Salaries'!$M32,IFERROR(MIN('Team &amp; Salaries'!$P32,#REF!+'Team &amp; Salaries'!$N32),MIN('Team &amp; Salaries'!$N32,'Team &amp; Salaries'!$P32)),0))))))</f>
        <v>1</v>
      </c>
      <c r="AN122" s="286">
        <f>IF('Team &amp; Salaries'!$O32="Never",IF(AN$6&gt;='Team &amp; Salaries'!$M32,MIN('Team &amp; Salaries'!$N32,'Team &amp; Salaries'!$P32),0),IF('Team &amp; Salaries'!$O32="Monthly",IF(AN$6='Team &amp; Salaries'!$M32,MIN('Team &amp; Salaries'!$N32,'Team &amp; Salaries'!$P32),IF(AN$6&gt;'Team &amp; Salaries'!$M32,MIN('Team &amp; Salaries'!$P32,AM122+'Team &amp; Salaries'!$N32),0)),IF('Team &amp; Salaries'!$O32="Quarterly",IF(AN$6='Team &amp; Salaries'!$M32,MIN('Team &amp; Salaries'!$N32,'Team &amp; Salaries'!$P32),IF(AN$6&gt;'Team &amp; Salaries'!$M32,IFERROR(MIN('Team &amp; Salaries'!$P32,IF(ISNUMBER(AI122),AI122,0)+'Team &amp; Salaries'!$N32),'Team &amp; Salaries'!$N32),0)),IF('Team &amp; Salaries'!$O32="Annually",IF(AN$6='Team &amp; Salaries'!$M32,MIN('Team &amp; Salaries'!$N32,'Team &amp; Salaries'!$P32),IF(AN$6&gt;'Team &amp; Salaries'!$M32,IFERROR(MIN('Team &amp; Salaries'!$P32,#REF!+'Team &amp; Salaries'!$N32),MIN('Team &amp; Salaries'!$N32,'Team &amp; Salaries'!$P32)),0))))))</f>
        <v>1</v>
      </c>
      <c r="AO122" s="286">
        <f>IF('Team &amp; Salaries'!$O32="Never",IF(AO$6&gt;='Team &amp; Salaries'!$M32,MIN('Team &amp; Salaries'!$N32,'Team &amp; Salaries'!$P32),0),IF('Team &amp; Salaries'!$O32="Monthly",IF(AO$6='Team &amp; Salaries'!$M32,MIN('Team &amp; Salaries'!$N32,'Team &amp; Salaries'!$P32),IF(AO$6&gt;'Team &amp; Salaries'!$M32,MIN('Team &amp; Salaries'!$P32,AN122+'Team &amp; Salaries'!$N32),0)),IF('Team &amp; Salaries'!$O32="Quarterly",IF(AO$6='Team &amp; Salaries'!$M32,MIN('Team &amp; Salaries'!$N32,'Team &amp; Salaries'!$P32),IF(AO$6&gt;'Team &amp; Salaries'!$M32,IFERROR(MIN('Team &amp; Salaries'!$P32,IF(ISNUMBER(AJ122),AJ122,0)+'Team &amp; Salaries'!$N32),'Team &amp; Salaries'!$N32),0)),IF('Team &amp; Salaries'!$O32="Annually",IF(AO$6='Team &amp; Salaries'!$M32,MIN('Team &amp; Salaries'!$N32,'Team &amp; Salaries'!$P32),IF(AO$6&gt;'Team &amp; Salaries'!$M32,IFERROR(MIN('Team &amp; Salaries'!$P32,#REF!+'Team &amp; Salaries'!$N32),MIN('Team &amp; Salaries'!$N32,'Team &amp; Salaries'!$P32)),0))))))</f>
        <v>1</v>
      </c>
      <c r="AP122" s="286">
        <f>IF('Team &amp; Salaries'!$O32="Never",IF(AP$6&gt;='Team &amp; Salaries'!$M32,MIN('Team &amp; Salaries'!$N32,'Team &amp; Salaries'!$P32),0),IF('Team &amp; Salaries'!$O32="Monthly",IF(AP$6='Team &amp; Salaries'!$M32,MIN('Team &amp; Salaries'!$N32,'Team &amp; Salaries'!$P32),IF(AP$6&gt;'Team &amp; Salaries'!$M32,MIN('Team &amp; Salaries'!$P32,AO122+'Team &amp; Salaries'!$N32),0)),IF('Team &amp; Salaries'!$O32="Quarterly",IF(AP$6='Team &amp; Salaries'!$M32,MIN('Team &amp; Salaries'!$N32,'Team &amp; Salaries'!$P32),IF(AP$6&gt;'Team &amp; Salaries'!$M32,IFERROR(MIN('Team &amp; Salaries'!$P32,IF(ISNUMBER(AK122),AK122,0)+'Team &amp; Salaries'!$N32),'Team &amp; Salaries'!$N32),0)),IF('Team &amp; Salaries'!$O32="Annually",IF(AP$6='Team &amp; Salaries'!$M32,MIN('Team &amp; Salaries'!$N32,'Team &amp; Salaries'!$P32),IF(AP$6&gt;'Team &amp; Salaries'!$M32,IFERROR(MIN('Team &amp; Salaries'!$P32,#REF!+'Team &amp; Salaries'!$N32),MIN('Team &amp; Salaries'!$N32,'Team &amp; Salaries'!$P32)),0))))))</f>
        <v>1</v>
      </c>
      <c r="AQ122" s="286">
        <f>IF('Team &amp; Salaries'!$O32="Never",IF(AQ$6&gt;='Team &amp; Salaries'!$M32,MIN('Team &amp; Salaries'!$N32,'Team &amp; Salaries'!$P32),0),IF('Team &amp; Salaries'!$O32="Monthly",IF(AQ$6='Team &amp; Salaries'!$M32,MIN('Team &amp; Salaries'!$N32,'Team &amp; Salaries'!$P32),IF(AQ$6&gt;'Team &amp; Salaries'!$M32,MIN('Team &amp; Salaries'!$P32,AP122+'Team &amp; Salaries'!$N32),0)),IF('Team &amp; Salaries'!$O32="Quarterly",IF(AQ$6='Team &amp; Salaries'!$M32,MIN('Team &amp; Salaries'!$N32,'Team &amp; Salaries'!$P32),IF(AQ$6&gt;'Team &amp; Salaries'!$M32,IFERROR(MIN('Team &amp; Salaries'!$P32,IF(ISNUMBER(AL122),AL122,0)+'Team &amp; Salaries'!$N32),'Team &amp; Salaries'!$N32),0)),IF('Team &amp; Salaries'!$O32="Annually",IF(AQ$6='Team &amp; Salaries'!$M32,MIN('Team &amp; Salaries'!$N32,'Team &amp; Salaries'!$P32),IF(AQ$6&gt;'Team &amp; Salaries'!$M32,IFERROR(MIN('Team &amp; Salaries'!$P32,#REF!+'Team &amp; Salaries'!$N32),MIN('Team &amp; Salaries'!$N32,'Team &amp; Salaries'!$P32)),0))))))</f>
        <v>1</v>
      </c>
      <c r="AR122" s="286">
        <f>IF('Team &amp; Salaries'!$O32="Never",IF(AR$6&gt;='Team &amp; Salaries'!$M32,MIN('Team &amp; Salaries'!$N32,'Team &amp; Salaries'!$P32),0),IF('Team &amp; Salaries'!$O32="Monthly",IF(AR$6='Team &amp; Salaries'!$M32,MIN('Team &amp; Salaries'!$N32,'Team &amp; Salaries'!$P32),IF(AR$6&gt;'Team &amp; Salaries'!$M32,MIN('Team &amp; Salaries'!$P32,AQ122+'Team &amp; Salaries'!$N32),0)),IF('Team &amp; Salaries'!$O32="Quarterly",IF(AR$6='Team &amp; Salaries'!$M32,MIN('Team &amp; Salaries'!$N32,'Team &amp; Salaries'!$P32),IF(AR$6&gt;'Team &amp; Salaries'!$M32,IFERROR(MIN('Team &amp; Salaries'!$P32,IF(ISNUMBER(AM122),AM122,0)+'Team &amp; Salaries'!$N32),'Team &amp; Salaries'!$N32),0)),IF('Team &amp; Salaries'!$O32="Annually",IF(AR$6='Team &amp; Salaries'!$M32,MIN('Team &amp; Salaries'!$N32,'Team &amp; Salaries'!$P32),IF(AR$6&gt;'Team &amp; Salaries'!$M32,IFERROR(MIN('Team &amp; Salaries'!$P32,#REF!+'Team &amp; Salaries'!$N32),MIN('Team &amp; Salaries'!$N32,'Team &amp; Salaries'!$P32)),0))))))</f>
        <v>1</v>
      </c>
      <c r="AS122" s="286">
        <f>IF('Team &amp; Salaries'!$O32="Never",IF(AS$6&gt;='Team &amp; Salaries'!$M32,MIN('Team &amp; Salaries'!$N32,'Team &amp; Salaries'!$P32),0),IF('Team &amp; Salaries'!$O32="Monthly",IF(AS$6='Team &amp; Salaries'!$M32,MIN('Team &amp; Salaries'!$N32,'Team &amp; Salaries'!$P32),IF(AS$6&gt;'Team &amp; Salaries'!$M32,MIN('Team &amp; Salaries'!$P32,AR122+'Team &amp; Salaries'!$N32),0)),IF('Team &amp; Salaries'!$O32="Quarterly",IF(AS$6='Team &amp; Salaries'!$M32,MIN('Team &amp; Salaries'!$N32,'Team &amp; Salaries'!$P32),IF(AS$6&gt;'Team &amp; Salaries'!$M32,IFERROR(MIN('Team &amp; Salaries'!$P32,IF(ISNUMBER(AN122),AN122,0)+'Team &amp; Salaries'!$N32),'Team &amp; Salaries'!$N32),0)),IF('Team &amp; Salaries'!$O32="Annually",IF(AS$6='Team &amp; Salaries'!$M32,MIN('Team &amp; Salaries'!$N32,'Team &amp; Salaries'!$P32),IF(AS$6&gt;'Team &amp; Salaries'!$M32,IFERROR(MIN('Team &amp; Salaries'!$P32,#REF!+'Team &amp; Salaries'!$N32),MIN('Team &amp; Salaries'!$N32,'Team &amp; Salaries'!$P32)),0))))))</f>
        <v>1</v>
      </c>
      <c r="AT122" s="286">
        <f>IF('Team &amp; Salaries'!$O32="Never",IF(AT$6&gt;='Team &amp; Salaries'!$M32,MIN('Team &amp; Salaries'!$N32,'Team &amp; Salaries'!$P32),0),IF('Team &amp; Salaries'!$O32="Monthly",IF(AT$6='Team &amp; Salaries'!$M32,MIN('Team &amp; Salaries'!$N32,'Team &amp; Salaries'!$P32),IF(AT$6&gt;'Team &amp; Salaries'!$M32,MIN('Team &amp; Salaries'!$P32,AS122+'Team &amp; Salaries'!$N32),0)),IF('Team &amp; Salaries'!$O32="Quarterly",IF(AT$6='Team &amp; Salaries'!$M32,MIN('Team &amp; Salaries'!$N32,'Team &amp; Salaries'!$P32),IF(AT$6&gt;'Team &amp; Salaries'!$M32,IFERROR(MIN('Team &amp; Salaries'!$P32,IF(ISNUMBER(AO122),AO122,0)+'Team &amp; Salaries'!$N32),'Team &amp; Salaries'!$N32),0)),IF('Team &amp; Salaries'!$O32="Annually",IF(AT$6='Team &amp; Salaries'!$M32,MIN('Team &amp; Salaries'!$N32,'Team &amp; Salaries'!$P32),IF(AT$6&gt;'Team &amp; Salaries'!$M32,IFERROR(MIN('Team &amp; Salaries'!$P32,#REF!+'Team &amp; Salaries'!$N32),MIN('Team &amp; Salaries'!$N32,'Team &amp; Salaries'!$P32)),0))))))</f>
        <v>1</v>
      </c>
      <c r="AU122" s="286">
        <f>IF('Team &amp; Salaries'!$O32="Never",IF(AU$6&gt;='Team &amp; Salaries'!$M32,MIN('Team &amp; Salaries'!$N32,'Team &amp; Salaries'!$P32),0),IF('Team &amp; Salaries'!$O32="Monthly",IF(AU$6='Team &amp; Salaries'!$M32,MIN('Team &amp; Salaries'!$N32,'Team &amp; Salaries'!$P32),IF(AU$6&gt;'Team &amp; Salaries'!$M32,MIN('Team &amp; Salaries'!$P32,AT122+'Team &amp; Salaries'!$N32),0)),IF('Team &amp; Salaries'!$O32="Quarterly",IF(AU$6='Team &amp; Salaries'!$M32,MIN('Team &amp; Salaries'!$N32,'Team &amp; Salaries'!$P32),IF(AU$6&gt;'Team &amp; Salaries'!$M32,IFERROR(MIN('Team &amp; Salaries'!$P32,IF(ISNUMBER(AP122),AP122,0)+'Team &amp; Salaries'!$N32),'Team &amp; Salaries'!$N32),0)),IF('Team &amp; Salaries'!$O32="Annually",IF(AU$6='Team &amp; Salaries'!$M32,MIN('Team &amp; Salaries'!$N32,'Team &amp; Salaries'!$P32),IF(AU$6&gt;'Team &amp; Salaries'!$M32,IFERROR(MIN('Team &amp; Salaries'!$P32,#REF!+'Team &amp; Salaries'!$N32),MIN('Team &amp; Salaries'!$N32,'Team &amp; Salaries'!$P32)),0))))))</f>
        <v>1</v>
      </c>
      <c r="AV122" s="286">
        <f>IF('Team &amp; Salaries'!$O32="Never",IF(AV$6&gt;='Team &amp; Salaries'!$M32,MIN('Team &amp; Salaries'!$N32,'Team &amp; Salaries'!$P32),0),IF('Team &amp; Salaries'!$O32="Monthly",IF(AV$6='Team &amp; Salaries'!$M32,MIN('Team &amp; Salaries'!$N32,'Team &amp; Salaries'!$P32),IF(AV$6&gt;'Team &amp; Salaries'!$M32,MIN('Team &amp; Salaries'!$P32,AU122+'Team &amp; Salaries'!$N32),0)),IF('Team &amp; Salaries'!$O32="Quarterly",IF(AV$6='Team &amp; Salaries'!$M32,MIN('Team &amp; Salaries'!$N32,'Team &amp; Salaries'!$P32),IF(AV$6&gt;'Team &amp; Salaries'!$M32,IFERROR(MIN('Team &amp; Salaries'!$P32,IF(ISNUMBER(AQ122),AQ122,0)+'Team &amp; Salaries'!$N32),'Team &amp; Salaries'!$N32),0)),IF('Team &amp; Salaries'!$O32="Annually",IF(AV$6='Team &amp; Salaries'!$M32,MIN('Team &amp; Salaries'!$N32,'Team &amp; Salaries'!$P32),IF(AV$6&gt;'Team &amp; Salaries'!$M32,IFERROR(MIN('Team &amp; Salaries'!$P32,#REF!+'Team &amp; Salaries'!$N32),MIN('Team &amp; Salaries'!$N32,'Team &amp; Salaries'!$P32)),0))))))</f>
        <v>1</v>
      </c>
      <c r="AW122" s="286">
        <f>IF('Team &amp; Salaries'!$O32="Never",IF(AW$6&gt;='Team &amp; Salaries'!$M32,MIN('Team &amp; Salaries'!$N32,'Team &amp; Salaries'!$P32),0),IF('Team &amp; Salaries'!$O32="Monthly",IF(AW$6='Team &amp; Salaries'!$M32,MIN('Team &amp; Salaries'!$N32,'Team &amp; Salaries'!$P32),IF(AW$6&gt;'Team &amp; Salaries'!$M32,MIN('Team &amp; Salaries'!$P32,AV122+'Team &amp; Salaries'!$N32),0)),IF('Team &amp; Salaries'!$O32="Quarterly",IF(AW$6='Team &amp; Salaries'!$M32,MIN('Team &amp; Salaries'!$N32,'Team &amp; Salaries'!$P32),IF(AW$6&gt;'Team &amp; Salaries'!$M32,IFERROR(MIN('Team &amp; Salaries'!$P32,IF(ISNUMBER(AR122),AR122,0)+'Team &amp; Salaries'!$N32),'Team &amp; Salaries'!$N32),0)),IF('Team &amp; Salaries'!$O32="Annually",IF(AW$6='Team &amp; Salaries'!$M32,MIN('Team &amp; Salaries'!$N32,'Team &amp; Salaries'!$P32),IF(AW$6&gt;'Team &amp; Salaries'!$M32,IFERROR(MIN('Team &amp; Salaries'!$P32,#REF!+'Team &amp; Salaries'!$N32),MIN('Team &amp; Salaries'!$N32,'Team &amp; Salaries'!$P32)),0))))))</f>
        <v>1</v>
      </c>
      <c r="AX122" s="286">
        <f>IF('Team &amp; Salaries'!$O32="Never",IF(AX$6&gt;='Team &amp; Salaries'!$M32,MIN('Team &amp; Salaries'!$N32,'Team &amp; Salaries'!$P32),0),IF('Team &amp; Salaries'!$O32="Monthly",IF(AX$6='Team &amp; Salaries'!$M32,MIN('Team &amp; Salaries'!$N32,'Team &amp; Salaries'!$P32),IF(AX$6&gt;'Team &amp; Salaries'!$M32,MIN('Team &amp; Salaries'!$P32,AW122+'Team &amp; Salaries'!$N32),0)),IF('Team &amp; Salaries'!$O32="Quarterly",IF(AX$6='Team &amp; Salaries'!$M32,MIN('Team &amp; Salaries'!$N32,'Team &amp; Salaries'!$P32),IF(AX$6&gt;'Team &amp; Salaries'!$M32,IFERROR(MIN('Team &amp; Salaries'!$P32,IF(ISNUMBER(AS122),AS122,0)+'Team &amp; Salaries'!$N32),'Team &amp; Salaries'!$N32),0)),IF('Team &amp; Salaries'!$O32="Annually",IF(AX$6='Team &amp; Salaries'!$M32,MIN('Team &amp; Salaries'!$N32,'Team &amp; Salaries'!$P32),IF(AX$6&gt;'Team &amp; Salaries'!$M32,IFERROR(MIN('Team &amp; Salaries'!$P32,#REF!+'Team &amp; Salaries'!$N32),MIN('Team &amp; Salaries'!$N32,'Team &amp; Salaries'!$P32)),0))))))</f>
        <v>1</v>
      </c>
      <c r="AY122" s="286">
        <f>IF('Team &amp; Salaries'!$O32="Never",IF(AY$6&gt;='Team &amp; Salaries'!$M32,MIN('Team &amp; Salaries'!$N32,'Team &amp; Salaries'!$P32),0),IF('Team &amp; Salaries'!$O32="Monthly",IF(AY$6='Team &amp; Salaries'!$M32,MIN('Team &amp; Salaries'!$N32,'Team &amp; Salaries'!$P32),IF(AY$6&gt;'Team &amp; Salaries'!$M32,MIN('Team &amp; Salaries'!$P32,AX122+'Team &amp; Salaries'!$N32),0)),IF('Team &amp; Salaries'!$O32="Quarterly",IF(AY$6='Team &amp; Salaries'!$M32,MIN('Team &amp; Salaries'!$N32,'Team &amp; Salaries'!$P32),IF(AY$6&gt;'Team &amp; Salaries'!$M32,IFERROR(MIN('Team &amp; Salaries'!$P32,IF(ISNUMBER(AT122),AT122,0)+'Team &amp; Salaries'!$N32),'Team &amp; Salaries'!$N32),0)),IF('Team &amp; Salaries'!$O32="Annually",IF(AY$6='Team &amp; Salaries'!$M32,MIN('Team &amp; Salaries'!$N32,'Team &amp; Salaries'!$P32),IF(AY$6&gt;'Team &amp; Salaries'!$M32,IFERROR(MIN('Team &amp; Salaries'!$P32,#REF!+'Team &amp; Salaries'!$N32),MIN('Team &amp; Salaries'!$N32,'Team &amp; Salaries'!$P32)),0))))))</f>
        <v>1</v>
      </c>
      <c r="AZ122" s="286">
        <f>IF('Team &amp; Salaries'!$O32="Never",IF(AZ$6&gt;='Team &amp; Salaries'!$M32,MIN('Team &amp; Salaries'!$N32,'Team &amp; Salaries'!$P32),0),IF('Team &amp; Salaries'!$O32="Monthly",IF(AZ$6='Team &amp; Salaries'!$M32,MIN('Team &amp; Salaries'!$N32,'Team &amp; Salaries'!$P32),IF(AZ$6&gt;'Team &amp; Salaries'!$M32,MIN('Team &amp; Salaries'!$P32,AY122+'Team &amp; Salaries'!$N32),0)),IF('Team &amp; Salaries'!$O32="Quarterly",IF(AZ$6='Team &amp; Salaries'!$M32,MIN('Team &amp; Salaries'!$N32,'Team &amp; Salaries'!$P32),IF(AZ$6&gt;'Team &amp; Salaries'!$M32,IFERROR(MIN('Team &amp; Salaries'!$P32,IF(ISNUMBER(AU122),AU122,0)+'Team &amp; Salaries'!$N32),'Team &amp; Salaries'!$N32),0)),IF('Team &amp; Salaries'!$O32="Annually",IF(AZ$6='Team &amp; Salaries'!$M32,MIN('Team &amp; Salaries'!$N32,'Team &amp; Salaries'!$P32),IF(AZ$6&gt;'Team &amp; Salaries'!$M32,IFERROR(MIN('Team &amp; Salaries'!$P32,#REF!+'Team &amp; Salaries'!$N32),MIN('Team &amp; Salaries'!$N32,'Team &amp; Salaries'!$P32)),0))))))</f>
        <v>1</v>
      </c>
      <c r="BA122" s="286">
        <f>IF('Team &amp; Salaries'!$O32="Never",IF(BA$6&gt;='Team &amp; Salaries'!$M32,MIN('Team &amp; Salaries'!$N32,'Team &amp; Salaries'!$P32),0),IF('Team &amp; Salaries'!$O32="Monthly",IF(BA$6='Team &amp; Salaries'!$M32,MIN('Team &amp; Salaries'!$N32,'Team &amp; Salaries'!$P32),IF(BA$6&gt;'Team &amp; Salaries'!$M32,MIN('Team &amp; Salaries'!$P32,AZ122+'Team &amp; Salaries'!$N32),0)),IF('Team &amp; Salaries'!$O32="Quarterly",IF(BA$6='Team &amp; Salaries'!$M32,MIN('Team &amp; Salaries'!$N32,'Team &amp; Salaries'!$P32),IF(BA$6&gt;'Team &amp; Salaries'!$M32,IFERROR(MIN('Team &amp; Salaries'!$P32,IF(ISNUMBER(AV122),AV122,0)+'Team &amp; Salaries'!$N32),'Team &amp; Salaries'!$N32),0)),IF('Team &amp; Salaries'!$O32="Annually",IF(BA$6='Team &amp; Salaries'!$M32,MIN('Team &amp; Salaries'!$N32,'Team &amp; Salaries'!$P32),IF(BA$6&gt;'Team &amp; Salaries'!$M32,IFERROR(MIN('Team &amp; Salaries'!$P32,#REF!+'Team &amp; Salaries'!$N32),MIN('Team &amp; Salaries'!$N32,'Team &amp; Salaries'!$P32)),0))))))</f>
        <v>1</v>
      </c>
      <c r="BB122" s="286">
        <f>IF('Team &amp; Salaries'!$O32="Never",IF(BB$6&gt;='Team &amp; Salaries'!$M32,MIN('Team &amp; Salaries'!$N32,'Team &amp; Salaries'!$P32),0),IF('Team &amp; Salaries'!$O32="Monthly",IF(BB$6='Team &amp; Salaries'!$M32,MIN('Team &amp; Salaries'!$N32,'Team &amp; Salaries'!$P32),IF(BB$6&gt;'Team &amp; Salaries'!$M32,MIN('Team &amp; Salaries'!$P32,BA122+'Team &amp; Salaries'!$N32),0)),IF('Team &amp; Salaries'!$O32="Quarterly",IF(BB$6='Team &amp; Salaries'!$M32,MIN('Team &amp; Salaries'!$N32,'Team &amp; Salaries'!$P32),IF(BB$6&gt;'Team &amp; Salaries'!$M32,IFERROR(MIN('Team &amp; Salaries'!$P32,IF(ISNUMBER(AW122),AW122,0)+'Team &amp; Salaries'!$N32),'Team &amp; Salaries'!$N32),0)),IF('Team &amp; Salaries'!$O32="Annually",IF(BB$6='Team &amp; Salaries'!$M32,MIN('Team &amp; Salaries'!$N32,'Team &amp; Salaries'!$P32),IF(BB$6&gt;'Team &amp; Salaries'!$M32,IFERROR(MIN('Team &amp; Salaries'!$P32,#REF!+'Team &amp; Salaries'!$N32),MIN('Team &amp; Salaries'!$N32,'Team &amp; Salaries'!$P32)),0))))))</f>
        <v>1</v>
      </c>
      <c r="BC122" s="286">
        <f>IF('Team &amp; Salaries'!$O32="Never",IF(BC$6&gt;='Team &amp; Salaries'!$M32,MIN('Team &amp; Salaries'!$N32,'Team &amp; Salaries'!$P32),0),IF('Team &amp; Salaries'!$O32="Monthly",IF(BC$6='Team &amp; Salaries'!$M32,MIN('Team &amp; Salaries'!$N32,'Team &amp; Salaries'!$P32),IF(BC$6&gt;'Team &amp; Salaries'!$M32,MIN('Team &amp; Salaries'!$P32,BB122+'Team &amp; Salaries'!$N32),0)),IF('Team &amp; Salaries'!$O32="Quarterly",IF(BC$6='Team &amp; Salaries'!$M32,MIN('Team &amp; Salaries'!$N32,'Team &amp; Salaries'!$P32),IF(BC$6&gt;'Team &amp; Salaries'!$M32,IFERROR(MIN('Team &amp; Salaries'!$P32,IF(ISNUMBER(AX122),AX122,0)+'Team &amp; Salaries'!$N32),'Team &amp; Salaries'!$N32),0)),IF('Team &amp; Salaries'!$O32="Annually",IF(BC$6='Team &amp; Salaries'!$M32,MIN('Team &amp; Salaries'!$N32,'Team &amp; Salaries'!$P32),IF(BC$6&gt;'Team &amp; Salaries'!$M32,IFERROR(MIN('Team &amp; Salaries'!$P32,#REF!+'Team &amp; Salaries'!$N32),MIN('Team &amp; Salaries'!$N32,'Team &amp; Salaries'!$P32)),0))))))</f>
        <v>1</v>
      </c>
      <c r="BD122" s="286">
        <f>IF('Team &amp; Salaries'!$O32="Never",IF(BD$6&gt;='Team &amp; Salaries'!$M32,MIN('Team &amp; Salaries'!$N32,'Team &amp; Salaries'!$P32),0),IF('Team &amp; Salaries'!$O32="Monthly",IF(BD$6='Team &amp; Salaries'!$M32,MIN('Team &amp; Salaries'!$N32,'Team &amp; Salaries'!$P32),IF(BD$6&gt;'Team &amp; Salaries'!$M32,MIN('Team &amp; Salaries'!$P32,BC122+'Team &amp; Salaries'!$N32),0)),IF('Team &amp; Salaries'!$O32="Quarterly",IF(BD$6='Team &amp; Salaries'!$M32,MIN('Team &amp; Salaries'!$N32,'Team &amp; Salaries'!$P32),IF(BD$6&gt;'Team &amp; Salaries'!$M32,IFERROR(MIN('Team &amp; Salaries'!$P32,IF(ISNUMBER(AY122),AY122,0)+'Team &amp; Salaries'!$N32),'Team &amp; Salaries'!$N32),0)),IF('Team &amp; Salaries'!$O32="Annually",IF(BD$6='Team &amp; Salaries'!$M32,MIN('Team &amp; Salaries'!$N32,'Team &amp; Salaries'!$P32),IF(BD$6&gt;'Team &amp; Salaries'!$M32,IFERROR(MIN('Team &amp; Salaries'!$P32,#REF!+'Team &amp; Salaries'!$N32),MIN('Team &amp; Salaries'!$N32,'Team &amp; Salaries'!$P32)),0))))))</f>
        <v>1</v>
      </c>
      <c r="BE122" s="286">
        <f>IF('Team &amp; Salaries'!$O32="Never",IF(BE$6&gt;='Team &amp; Salaries'!$M32,MIN('Team &amp; Salaries'!$N32,'Team &amp; Salaries'!$P32),0),IF('Team &amp; Salaries'!$O32="Monthly",IF(BE$6='Team &amp; Salaries'!$M32,MIN('Team &amp; Salaries'!$N32,'Team &amp; Salaries'!$P32),IF(BE$6&gt;'Team &amp; Salaries'!$M32,MIN('Team &amp; Salaries'!$P32,BD122+'Team &amp; Salaries'!$N32),0)),IF('Team &amp; Salaries'!$O32="Quarterly",IF(BE$6='Team &amp; Salaries'!$M32,MIN('Team &amp; Salaries'!$N32,'Team &amp; Salaries'!$P32),IF(BE$6&gt;'Team &amp; Salaries'!$M32,IFERROR(MIN('Team &amp; Salaries'!$P32,IF(ISNUMBER(AZ122),AZ122,0)+'Team &amp; Salaries'!$N32),'Team &amp; Salaries'!$N32),0)),IF('Team &amp; Salaries'!$O32="Annually",IF(BE$6='Team &amp; Salaries'!$M32,MIN('Team &amp; Salaries'!$N32,'Team &amp; Salaries'!$P32),IF(BE$6&gt;'Team &amp; Salaries'!$M32,IFERROR(MIN('Team &amp; Salaries'!$P32,#REF!+'Team &amp; Salaries'!$N32),MIN('Team &amp; Salaries'!$N32,'Team &amp; Salaries'!$P32)),0))))))</f>
        <v>1</v>
      </c>
      <c r="BF122" s="286">
        <f>IF('Team &amp; Salaries'!$O32="Never",IF(BF$6&gt;='Team &amp; Salaries'!$M32,MIN('Team &amp; Salaries'!$N32,'Team &amp; Salaries'!$P32),0),IF('Team &amp; Salaries'!$O32="Monthly",IF(BF$6='Team &amp; Salaries'!$M32,MIN('Team &amp; Salaries'!$N32,'Team &amp; Salaries'!$P32),IF(BF$6&gt;'Team &amp; Salaries'!$M32,MIN('Team &amp; Salaries'!$P32,BE122+'Team &amp; Salaries'!$N32),0)),IF('Team &amp; Salaries'!$O32="Quarterly",IF(BF$6='Team &amp; Salaries'!$M32,MIN('Team &amp; Salaries'!$N32,'Team &amp; Salaries'!$P32),IF(BF$6&gt;'Team &amp; Salaries'!$M32,IFERROR(MIN('Team &amp; Salaries'!$P32,IF(ISNUMBER(BA122),BA122,0)+'Team &amp; Salaries'!$N32),'Team &amp; Salaries'!$N32),0)),IF('Team &amp; Salaries'!$O32="Annually",IF(BF$6='Team &amp; Salaries'!$M32,MIN('Team &amp; Salaries'!$N32,'Team &amp; Salaries'!$P32),IF(BF$6&gt;'Team &amp; Salaries'!$M32,IFERROR(MIN('Team &amp; Salaries'!$P32,#REF!+'Team &amp; Salaries'!$N32),MIN('Team &amp; Salaries'!$N32,'Team &amp; Salaries'!$P32)),0))))))</f>
        <v>1</v>
      </c>
      <c r="BG122" s="286">
        <f>IF('Team &amp; Salaries'!$O32="Never",IF(BG$6&gt;='Team &amp; Salaries'!$M32,MIN('Team &amp; Salaries'!$N32,'Team &amp; Salaries'!$P32),0),IF('Team &amp; Salaries'!$O32="Monthly",IF(BG$6='Team &amp; Salaries'!$M32,MIN('Team &amp; Salaries'!$N32,'Team &amp; Salaries'!$P32),IF(BG$6&gt;'Team &amp; Salaries'!$M32,MIN('Team &amp; Salaries'!$P32,BF122+'Team &amp; Salaries'!$N32),0)),IF('Team &amp; Salaries'!$O32="Quarterly",IF(BG$6='Team &amp; Salaries'!$M32,MIN('Team &amp; Salaries'!$N32,'Team &amp; Salaries'!$P32),IF(BG$6&gt;'Team &amp; Salaries'!$M32,IFERROR(MIN('Team &amp; Salaries'!$P32,IF(ISNUMBER(BB122),BB122,0)+'Team &amp; Salaries'!$N32),'Team &amp; Salaries'!$N32),0)),IF('Team &amp; Salaries'!$O32="Annually",IF(BG$6='Team &amp; Salaries'!$M32,MIN('Team &amp; Salaries'!$N32,'Team &amp; Salaries'!$P32),IF(BG$6&gt;'Team &amp; Salaries'!$M32,IFERROR(MIN('Team &amp; Salaries'!$P32,#REF!+'Team &amp; Salaries'!$N32),MIN('Team &amp; Salaries'!$N32,'Team &amp; Salaries'!$P32)),0))))))</f>
        <v>1</v>
      </c>
      <c r="BH122" s="286">
        <f>IF('Team &amp; Salaries'!$O32="Never",IF(BH$6&gt;='Team &amp; Salaries'!$M32,MIN('Team &amp; Salaries'!$N32,'Team &amp; Salaries'!$P32),0),IF('Team &amp; Salaries'!$O32="Monthly",IF(BH$6='Team &amp; Salaries'!$M32,MIN('Team &amp; Salaries'!$N32,'Team &amp; Salaries'!$P32),IF(BH$6&gt;'Team &amp; Salaries'!$M32,MIN('Team &amp; Salaries'!$P32,BG122+'Team &amp; Salaries'!$N32),0)),IF('Team &amp; Salaries'!$O32="Quarterly",IF(BH$6='Team &amp; Salaries'!$M32,MIN('Team &amp; Salaries'!$N32,'Team &amp; Salaries'!$P32),IF(BH$6&gt;'Team &amp; Salaries'!$M32,IFERROR(MIN('Team &amp; Salaries'!$P32,IF(ISNUMBER(BC122),BC122,0)+'Team &amp; Salaries'!$N32),'Team &amp; Salaries'!$N32),0)),IF('Team &amp; Salaries'!$O32="Annually",IF(BH$6='Team &amp; Salaries'!$M32,MIN('Team &amp; Salaries'!$N32,'Team &amp; Salaries'!$P32),IF(BH$6&gt;'Team &amp; Salaries'!$M32,IFERROR(MIN('Team &amp; Salaries'!$P32,#REF!+'Team &amp; Salaries'!$N32),MIN('Team &amp; Salaries'!$N32,'Team &amp; Salaries'!$P32)),0))))))</f>
        <v>1</v>
      </c>
      <c r="BI122" s="286">
        <f>IF('Team &amp; Salaries'!$O32="Never",IF(BI$6&gt;='Team &amp; Salaries'!$M32,MIN('Team &amp; Salaries'!$N32,'Team &amp; Salaries'!$P32),0),IF('Team &amp; Salaries'!$O32="Monthly",IF(BI$6='Team &amp; Salaries'!$M32,MIN('Team &amp; Salaries'!$N32,'Team &amp; Salaries'!$P32),IF(BI$6&gt;'Team &amp; Salaries'!$M32,MIN('Team &amp; Salaries'!$P32,BH122+'Team &amp; Salaries'!$N32),0)),IF('Team &amp; Salaries'!$O32="Quarterly",IF(BI$6='Team &amp; Salaries'!$M32,MIN('Team &amp; Salaries'!$N32,'Team &amp; Salaries'!$P32),IF(BI$6&gt;'Team &amp; Salaries'!$M32,IFERROR(MIN('Team &amp; Salaries'!$P32,IF(ISNUMBER(BD122),BD122,0)+'Team &amp; Salaries'!$N32),'Team &amp; Salaries'!$N32),0)),IF('Team &amp; Salaries'!$O32="Annually",IF(BI$6='Team &amp; Salaries'!$M32,MIN('Team &amp; Salaries'!$N32,'Team &amp; Salaries'!$P32),IF(BI$6&gt;'Team &amp; Salaries'!$M32,IFERROR(MIN('Team &amp; Salaries'!$P32,#REF!+'Team &amp; Salaries'!$N32),MIN('Team &amp; Salaries'!$N32,'Team &amp; Salaries'!$P32)),0))))))</f>
        <v>1</v>
      </c>
      <c r="BJ122" s="286">
        <f>IF('Team &amp; Salaries'!$O32="Never",IF(BJ$6&gt;='Team &amp; Salaries'!$M32,MIN('Team &amp; Salaries'!$N32,'Team &amp; Salaries'!$P32),0),IF('Team &amp; Salaries'!$O32="Monthly",IF(BJ$6='Team &amp; Salaries'!$M32,MIN('Team &amp; Salaries'!$N32,'Team &amp; Salaries'!$P32),IF(BJ$6&gt;'Team &amp; Salaries'!$M32,MIN('Team &amp; Salaries'!$P32,BI122+'Team &amp; Salaries'!$N32),0)),IF('Team &amp; Salaries'!$O32="Quarterly",IF(BJ$6='Team &amp; Salaries'!$M32,MIN('Team &amp; Salaries'!$N32,'Team &amp; Salaries'!$P32),IF(BJ$6&gt;'Team &amp; Salaries'!$M32,IFERROR(MIN('Team &amp; Salaries'!$P32,IF(ISNUMBER(BE122),BE122,0)+'Team &amp; Salaries'!$N32),'Team &amp; Salaries'!$N32),0)),IF('Team &amp; Salaries'!$O32="Annually",IF(BJ$6='Team &amp; Salaries'!$M32,MIN('Team &amp; Salaries'!$N32,'Team &amp; Salaries'!$P32),IF(BJ$6&gt;'Team &amp; Salaries'!$M32,IFERROR(MIN('Team &amp; Salaries'!$P32,#REF!+'Team &amp; Salaries'!$N32),MIN('Team &amp; Salaries'!$N32,'Team &amp; Salaries'!$P32)),0))))))</f>
        <v>1</v>
      </c>
      <c r="BK122" s="286">
        <f>IF('Team &amp; Salaries'!$O32="Never",IF(BK$6&gt;='Team &amp; Salaries'!$M32,MIN('Team &amp; Salaries'!$N32,'Team &amp; Salaries'!$P32),0),IF('Team &amp; Salaries'!$O32="Monthly",IF(BK$6='Team &amp; Salaries'!$M32,MIN('Team &amp; Salaries'!$N32,'Team &amp; Salaries'!$P32),IF(BK$6&gt;'Team &amp; Salaries'!$M32,MIN('Team &amp; Salaries'!$P32,BJ122+'Team &amp; Salaries'!$N32),0)),IF('Team &amp; Salaries'!$O32="Quarterly",IF(BK$6='Team &amp; Salaries'!$M32,MIN('Team &amp; Salaries'!$N32,'Team &amp; Salaries'!$P32),IF(BK$6&gt;'Team &amp; Salaries'!$M32,IFERROR(MIN('Team &amp; Salaries'!$P32,IF(ISNUMBER(BF122),BF122,0)+'Team &amp; Salaries'!$N32),'Team &amp; Salaries'!$N32),0)),IF('Team &amp; Salaries'!$O32="Annually",IF(BK$6='Team &amp; Salaries'!$M32,MIN('Team &amp; Salaries'!$N32,'Team &amp; Salaries'!$P32),IF(BK$6&gt;'Team &amp; Salaries'!$M32,IFERROR(MIN('Team &amp; Salaries'!$P32,#REF!+'Team &amp; Salaries'!$N32),MIN('Team &amp; Salaries'!$N32,'Team &amp; Salaries'!$P32)),0))))))</f>
        <v>1</v>
      </c>
      <c r="BL122" s="286">
        <f>IF('Team &amp; Salaries'!$O32="Never",IF(BL$6&gt;='Team &amp; Salaries'!$M32,MIN('Team &amp; Salaries'!$N32,'Team &amp; Salaries'!$P32),0),IF('Team &amp; Salaries'!$O32="Monthly",IF(BL$6='Team &amp; Salaries'!$M32,MIN('Team &amp; Salaries'!$N32,'Team &amp; Salaries'!$P32),IF(BL$6&gt;'Team &amp; Salaries'!$M32,MIN('Team &amp; Salaries'!$P32,BK122+'Team &amp; Salaries'!$N32),0)),IF('Team &amp; Salaries'!$O32="Quarterly",IF(BL$6='Team &amp; Salaries'!$M32,MIN('Team &amp; Salaries'!$N32,'Team &amp; Salaries'!$P32),IF(BL$6&gt;'Team &amp; Salaries'!$M32,IFERROR(MIN('Team &amp; Salaries'!$P32,IF(ISNUMBER(BG122),BG122,0)+'Team &amp; Salaries'!$N32),'Team &amp; Salaries'!$N32),0)),IF('Team &amp; Salaries'!$O32="Annually",IF(BL$6='Team &amp; Salaries'!$M32,MIN('Team &amp; Salaries'!$N32,'Team &amp; Salaries'!$P32),IF(BL$6&gt;'Team &amp; Salaries'!$M32,IFERROR(MIN('Team &amp; Salaries'!$P32,#REF!+'Team &amp; Salaries'!$N32),MIN('Team &amp; Salaries'!$N32,'Team &amp; Salaries'!$P32)),0))))))</f>
        <v>1</v>
      </c>
      <c r="BM122" s="286">
        <f>IF('Team &amp; Salaries'!$O32="Never",IF(BM$6&gt;='Team &amp; Salaries'!$M32,MIN('Team &amp; Salaries'!$N32,'Team &amp; Salaries'!$P32),0),IF('Team &amp; Salaries'!$O32="Monthly",IF(BM$6='Team &amp; Salaries'!$M32,MIN('Team &amp; Salaries'!$N32,'Team &amp; Salaries'!$P32),IF(BM$6&gt;'Team &amp; Salaries'!$M32,MIN('Team &amp; Salaries'!$P32,BL122+'Team &amp; Salaries'!$N32),0)),IF('Team &amp; Salaries'!$O32="Quarterly",IF(BM$6='Team &amp; Salaries'!$M32,MIN('Team &amp; Salaries'!$N32,'Team &amp; Salaries'!$P32),IF(BM$6&gt;'Team &amp; Salaries'!$M32,IFERROR(MIN('Team &amp; Salaries'!$P32,IF(ISNUMBER(BH122),BH122,0)+'Team &amp; Salaries'!$N32),'Team &amp; Salaries'!$N32),0)),IF('Team &amp; Salaries'!$O32="Annually",IF(BM$6='Team &amp; Salaries'!$M32,MIN('Team &amp; Salaries'!$N32,'Team &amp; Salaries'!$P32),IF(BM$6&gt;'Team &amp; Salaries'!$M32,IFERROR(MIN('Team &amp; Salaries'!$P32,#REF!+'Team &amp; Salaries'!$N32),MIN('Team &amp; Salaries'!$N32,'Team &amp; Salaries'!$P32)),0))))))</f>
        <v>1</v>
      </c>
      <c r="BN122" s="286">
        <f>IF('Team &amp; Salaries'!$O32="Never",IF(BN$6&gt;='Team &amp; Salaries'!$M32,MIN('Team &amp; Salaries'!$N32,'Team &amp; Salaries'!$P32),0),IF('Team &amp; Salaries'!$O32="Monthly",IF(BN$6='Team &amp; Salaries'!$M32,MIN('Team &amp; Salaries'!$N32,'Team &amp; Salaries'!$P32),IF(BN$6&gt;'Team &amp; Salaries'!$M32,MIN('Team &amp; Salaries'!$P32,BM122+'Team &amp; Salaries'!$N32),0)),IF('Team &amp; Salaries'!$O32="Quarterly",IF(BN$6='Team &amp; Salaries'!$M32,MIN('Team &amp; Salaries'!$N32,'Team &amp; Salaries'!$P32),IF(BN$6&gt;'Team &amp; Salaries'!$M32,IFERROR(MIN('Team &amp; Salaries'!$P32,IF(ISNUMBER(BI122),BI122,0)+'Team &amp; Salaries'!$N32),'Team &amp; Salaries'!$N32),0)),IF('Team &amp; Salaries'!$O32="Annually",IF(BN$6='Team &amp; Salaries'!$M32,MIN('Team &amp; Salaries'!$N32,'Team &amp; Salaries'!$P32),IF(BN$6&gt;'Team &amp; Salaries'!$M32,IFERROR(MIN('Team &amp; Salaries'!$P32,#REF!+'Team &amp; Salaries'!$N32),MIN('Team &amp; Salaries'!$N32,'Team &amp; Salaries'!$P32)),0))))))</f>
        <v>1</v>
      </c>
      <c r="BO122" s="286">
        <f>IF('Team &amp; Salaries'!$O32="Never",IF(BO$6&gt;='Team &amp; Salaries'!$M32,MIN('Team &amp; Salaries'!$N32,'Team &amp; Salaries'!$P32),0),IF('Team &amp; Salaries'!$O32="Monthly",IF(BO$6='Team &amp; Salaries'!$M32,MIN('Team &amp; Salaries'!$N32,'Team &amp; Salaries'!$P32),IF(BO$6&gt;'Team &amp; Salaries'!$M32,MIN('Team &amp; Salaries'!$P32,BN122+'Team &amp; Salaries'!$N32),0)),IF('Team &amp; Salaries'!$O32="Quarterly",IF(BO$6='Team &amp; Salaries'!$M32,MIN('Team &amp; Salaries'!$N32,'Team &amp; Salaries'!$P32),IF(BO$6&gt;'Team &amp; Salaries'!$M32,IFERROR(MIN('Team &amp; Salaries'!$P32,IF(ISNUMBER(BJ122),BJ122,0)+'Team &amp; Salaries'!$N32),'Team &amp; Salaries'!$N32),0)),IF('Team &amp; Salaries'!$O32="Annually",IF(BO$6='Team &amp; Salaries'!$M32,MIN('Team &amp; Salaries'!$N32,'Team &amp; Salaries'!$P32),IF(BO$6&gt;'Team &amp; Salaries'!$M32,IFERROR(MIN('Team &amp; Salaries'!$P32,#REF!+'Team &amp; Salaries'!$N32),MIN('Team &amp; Salaries'!$N32,'Team &amp; Salaries'!$P32)),0))))))</f>
        <v>1</v>
      </c>
      <c r="BP122" s="286">
        <f>IF('Team &amp; Salaries'!$O32="Never",IF(BP$6&gt;='Team &amp; Salaries'!$M32,MIN('Team &amp; Salaries'!$N32,'Team &amp; Salaries'!$P32),0),IF('Team &amp; Salaries'!$O32="Monthly",IF(BP$6='Team &amp; Salaries'!$M32,MIN('Team &amp; Salaries'!$N32,'Team &amp; Salaries'!$P32),IF(BP$6&gt;'Team &amp; Salaries'!$M32,MIN('Team &amp; Salaries'!$P32,BO122+'Team &amp; Salaries'!$N32),0)),IF('Team &amp; Salaries'!$O32="Quarterly",IF(BP$6='Team &amp; Salaries'!$M32,MIN('Team &amp; Salaries'!$N32,'Team &amp; Salaries'!$P32),IF(BP$6&gt;'Team &amp; Salaries'!$M32,IFERROR(MIN('Team &amp; Salaries'!$P32,IF(ISNUMBER(BK122),BK122,0)+'Team &amp; Salaries'!$N32),'Team &amp; Salaries'!$N32),0)),IF('Team &amp; Salaries'!$O32="Annually",IF(BP$6='Team &amp; Salaries'!$M32,MIN('Team &amp; Salaries'!$N32,'Team &amp; Salaries'!$P32),IF(BP$6&gt;'Team &amp; Salaries'!$M32,IFERROR(MIN('Team &amp; Salaries'!$P32,#REF!+'Team &amp; Salaries'!$N32),MIN('Team &amp; Salaries'!$N32,'Team &amp; Salaries'!$P32)),0))))))</f>
        <v>1</v>
      </c>
      <c r="BQ122" s="286">
        <f>IF('Team &amp; Salaries'!$O32="Never",IF(BQ$6&gt;='Team &amp; Salaries'!$M32,MIN('Team &amp; Salaries'!$N32,'Team &amp; Salaries'!$P32),0),IF('Team &amp; Salaries'!$O32="Monthly",IF(BQ$6='Team &amp; Salaries'!$M32,MIN('Team &amp; Salaries'!$N32,'Team &amp; Salaries'!$P32),IF(BQ$6&gt;'Team &amp; Salaries'!$M32,MIN('Team &amp; Salaries'!$P32,BP122+'Team &amp; Salaries'!$N32),0)),IF('Team &amp; Salaries'!$O32="Quarterly",IF(BQ$6='Team &amp; Salaries'!$M32,MIN('Team &amp; Salaries'!$N32,'Team &amp; Salaries'!$P32),IF(BQ$6&gt;'Team &amp; Salaries'!$M32,IFERROR(MIN('Team &amp; Salaries'!$P32,IF(ISNUMBER(BL122),BL122,0)+'Team &amp; Salaries'!$N32),'Team &amp; Salaries'!$N32),0)),IF('Team &amp; Salaries'!$O32="Annually",IF(BQ$6='Team &amp; Salaries'!$M32,MIN('Team &amp; Salaries'!$N32,'Team &amp; Salaries'!$P32),IF(BQ$6&gt;'Team &amp; Salaries'!$M32,IFERROR(MIN('Team &amp; Salaries'!$P32,#REF!+'Team &amp; Salaries'!$N32),MIN('Team &amp; Salaries'!$N32,'Team &amp; Salaries'!$P32)),0))))))</f>
        <v>1</v>
      </c>
      <c r="BR122" s="286">
        <f>IF('Team &amp; Salaries'!$O32="Never",IF(BR$6&gt;='Team &amp; Salaries'!$M32,MIN('Team &amp; Salaries'!$N32,'Team &amp; Salaries'!$P32),0),IF('Team &amp; Salaries'!$O32="Monthly",IF(BR$6='Team &amp; Salaries'!$M32,MIN('Team &amp; Salaries'!$N32,'Team &amp; Salaries'!$P32),IF(BR$6&gt;'Team &amp; Salaries'!$M32,MIN('Team &amp; Salaries'!$P32,BQ122+'Team &amp; Salaries'!$N32),0)),IF('Team &amp; Salaries'!$O32="Quarterly",IF(BR$6='Team &amp; Salaries'!$M32,MIN('Team &amp; Salaries'!$N32,'Team &amp; Salaries'!$P32),IF(BR$6&gt;'Team &amp; Salaries'!$M32,IFERROR(MIN('Team &amp; Salaries'!$P32,IF(ISNUMBER(BM122),BM122,0)+'Team &amp; Salaries'!$N32),'Team &amp; Salaries'!$N32),0)),IF('Team &amp; Salaries'!$O32="Annually",IF(BR$6='Team &amp; Salaries'!$M32,MIN('Team &amp; Salaries'!$N32,'Team &amp; Salaries'!$P32),IF(BR$6&gt;'Team &amp; Salaries'!$M32,IFERROR(MIN('Team &amp; Salaries'!$P32,#REF!+'Team &amp; Salaries'!$N32),MIN('Team &amp; Salaries'!$N32,'Team &amp; Salaries'!$P32)),0))))))</f>
        <v>1</v>
      </c>
      <c r="BS122" s="286">
        <f>IF('Team &amp; Salaries'!$O32="Never",IF(BS$6&gt;='Team &amp; Salaries'!$M32,MIN('Team &amp; Salaries'!$N32,'Team &amp; Salaries'!$P32),0),IF('Team &amp; Salaries'!$O32="Monthly",IF(BS$6='Team &amp; Salaries'!$M32,MIN('Team &amp; Salaries'!$N32,'Team &amp; Salaries'!$P32),IF(BS$6&gt;'Team &amp; Salaries'!$M32,MIN('Team &amp; Salaries'!$P32,BR122+'Team &amp; Salaries'!$N32),0)),IF('Team &amp; Salaries'!$O32="Quarterly",IF(BS$6='Team &amp; Salaries'!$M32,MIN('Team &amp; Salaries'!$N32,'Team &amp; Salaries'!$P32),IF(BS$6&gt;'Team &amp; Salaries'!$M32,IFERROR(MIN('Team &amp; Salaries'!$P32,IF(ISNUMBER(BN122),BN122,0)+'Team &amp; Salaries'!$N32),'Team &amp; Salaries'!$N32),0)),IF('Team &amp; Salaries'!$O32="Annually",IF(BS$6='Team &amp; Salaries'!$M32,MIN('Team &amp; Salaries'!$N32,'Team &amp; Salaries'!$P32),IF(BS$6&gt;'Team &amp; Salaries'!$M32,IFERROR(MIN('Team &amp; Salaries'!$P32,#REF!+'Team &amp; Salaries'!$N32),MIN('Team &amp; Salaries'!$N32,'Team &amp; Salaries'!$P32)),0))))))</f>
        <v>1</v>
      </c>
      <c r="BT122" s="286">
        <f>IF('Team &amp; Salaries'!$O32="Never",IF(BT$6&gt;='Team &amp; Salaries'!$M32,MIN('Team &amp; Salaries'!$N32,'Team &amp; Salaries'!$P32),0),IF('Team &amp; Salaries'!$O32="Monthly",IF(BT$6='Team &amp; Salaries'!$M32,MIN('Team &amp; Salaries'!$N32,'Team &amp; Salaries'!$P32),IF(BT$6&gt;'Team &amp; Salaries'!$M32,MIN('Team &amp; Salaries'!$P32,BS122+'Team &amp; Salaries'!$N32),0)),IF('Team &amp; Salaries'!$O32="Quarterly",IF(BT$6='Team &amp; Salaries'!$M32,MIN('Team &amp; Salaries'!$N32,'Team &amp; Salaries'!$P32),IF(BT$6&gt;'Team &amp; Salaries'!$M32,IFERROR(MIN('Team &amp; Salaries'!$P32,IF(ISNUMBER(BO122),BO122,0)+'Team &amp; Salaries'!$N32),'Team &amp; Salaries'!$N32),0)),IF('Team &amp; Salaries'!$O32="Annually",IF(BT$6='Team &amp; Salaries'!$M32,MIN('Team &amp; Salaries'!$N32,'Team &amp; Salaries'!$P32),IF(BT$6&gt;'Team &amp; Salaries'!$M32,IFERROR(MIN('Team &amp; Salaries'!$P32,#REF!+'Team &amp; Salaries'!$N32),MIN('Team &amp; Salaries'!$N32,'Team &amp; Salaries'!$P32)),0))))))</f>
        <v>1</v>
      </c>
      <c r="BU122" s="286">
        <f>IF('Team &amp; Salaries'!$O32="Never",IF(BU$6&gt;='Team &amp; Salaries'!$M32,MIN('Team &amp; Salaries'!$N32,'Team &amp; Salaries'!$P32),0),IF('Team &amp; Salaries'!$O32="Monthly",IF(BU$6='Team &amp; Salaries'!$M32,MIN('Team &amp; Salaries'!$N32,'Team &amp; Salaries'!$P32),IF(BU$6&gt;'Team &amp; Salaries'!$M32,MIN('Team &amp; Salaries'!$P32,BT122+'Team &amp; Salaries'!$N32),0)),IF('Team &amp; Salaries'!$O32="Quarterly",IF(BU$6='Team &amp; Salaries'!$M32,MIN('Team &amp; Salaries'!$N32,'Team &amp; Salaries'!$P32),IF(BU$6&gt;'Team &amp; Salaries'!$M32,IFERROR(MIN('Team &amp; Salaries'!$P32,IF(ISNUMBER(BP122),BP122,0)+'Team &amp; Salaries'!$N32),'Team &amp; Salaries'!$N32),0)),IF('Team &amp; Salaries'!$O32="Annually",IF(BU$6='Team &amp; Salaries'!$M32,MIN('Team &amp; Salaries'!$N32,'Team &amp; Salaries'!$P32),IF(BU$6&gt;'Team &amp; Salaries'!$M32,IFERROR(MIN('Team &amp; Salaries'!$P32,#REF!+'Team &amp; Salaries'!$N32),MIN('Team &amp; Salaries'!$N32,'Team &amp; Salaries'!$P32)),0))))))</f>
        <v>1</v>
      </c>
      <c r="BV122" s="286">
        <f>IF('Team &amp; Salaries'!$O32="Never",IF(BV$6&gt;='Team &amp; Salaries'!$M32,MIN('Team &amp; Salaries'!$N32,'Team &amp; Salaries'!$P32),0),IF('Team &amp; Salaries'!$O32="Monthly",IF(BV$6='Team &amp; Salaries'!$M32,MIN('Team &amp; Salaries'!$N32,'Team &amp; Salaries'!$P32),IF(BV$6&gt;'Team &amp; Salaries'!$M32,MIN('Team &amp; Salaries'!$P32,BU122+'Team &amp; Salaries'!$N32),0)),IF('Team &amp; Salaries'!$O32="Quarterly",IF(BV$6='Team &amp; Salaries'!$M32,MIN('Team &amp; Salaries'!$N32,'Team &amp; Salaries'!$P32),IF(BV$6&gt;'Team &amp; Salaries'!$M32,IFERROR(MIN('Team &amp; Salaries'!$P32,IF(ISNUMBER(BQ122),BQ122,0)+'Team &amp; Salaries'!$N32),'Team &amp; Salaries'!$N32),0)),IF('Team &amp; Salaries'!$O32="Annually",IF(BV$6='Team &amp; Salaries'!$M32,MIN('Team &amp; Salaries'!$N32,'Team &amp; Salaries'!$P32),IF(BV$6&gt;'Team &amp; Salaries'!$M32,IFERROR(MIN('Team &amp; Salaries'!$P32,#REF!+'Team &amp; Salaries'!$N32),MIN('Team &amp; Salaries'!$N32,'Team &amp; Salaries'!$P32)),0))))))</f>
        <v>1</v>
      </c>
      <c r="BW122" s="286">
        <f>IF('Team &amp; Salaries'!$O32="Never",IF(BW$6&gt;='Team &amp; Salaries'!$M32,MIN('Team &amp; Salaries'!$N32,'Team &amp; Salaries'!$P32),0),IF('Team &amp; Salaries'!$O32="Monthly",IF(BW$6='Team &amp; Salaries'!$M32,MIN('Team &amp; Salaries'!$N32,'Team &amp; Salaries'!$P32),IF(BW$6&gt;'Team &amp; Salaries'!$M32,MIN('Team &amp; Salaries'!$P32,BV122+'Team &amp; Salaries'!$N32),0)),IF('Team &amp; Salaries'!$O32="Quarterly",IF(BW$6='Team &amp; Salaries'!$M32,MIN('Team &amp; Salaries'!$N32,'Team &amp; Salaries'!$P32),IF(BW$6&gt;'Team &amp; Salaries'!$M32,IFERROR(MIN('Team &amp; Salaries'!$P32,IF(ISNUMBER(BR122),BR122,0)+'Team &amp; Salaries'!$N32),'Team &amp; Salaries'!$N32),0)),IF('Team &amp; Salaries'!$O32="Annually",IF(BW$6='Team &amp; Salaries'!$M32,MIN('Team &amp; Salaries'!$N32,'Team &amp; Salaries'!$P32),IF(BW$6&gt;'Team &amp; Salaries'!$M32,IFERROR(MIN('Team &amp; Salaries'!$P32,#REF!+'Team &amp; Salaries'!$N32),MIN('Team &amp; Salaries'!$N32,'Team &amp; Salaries'!$P32)),0))))))</f>
        <v>1</v>
      </c>
      <c r="BX122" s="286">
        <f>IF('Team &amp; Salaries'!$O32="Never",IF(BX$6&gt;='Team &amp; Salaries'!$M32,MIN('Team &amp; Salaries'!$N32,'Team &amp; Salaries'!$P32),0),IF('Team &amp; Salaries'!$O32="Monthly",IF(BX$6='Team &amp; Salaries'!$M32,MIN('Team &amp; Salaries'!$N32,'Team &amp; Salaries'!$P32),IF(BX$6&gt;'Team &amp; Salaries'!$M32,MIN('Team &amp; Salaries'!$P32,BW122+'Team &amp; Salaries'!$N32),0)),IF('Team &amp; Salaries'!$O32="Quarterly",IF(BX$6='Team &amp; Salaries'!$M32,MIN('Team &amp; Salaries'!$N32,'Team &amp; Salaries'!$P32),IF(BX$6&gt;'Team &amp; Salaries'!$M32,IFERROR(MIN('Team &amp; Salaries'!$P32,IF(ISNUMBER(BS122),BS122,0)+'Team &amp; Salaries'!$N32),'Team &amp; Salaries'!$N32),0)),IF('Team &amp; Salaries'!$O32="Annually",IF(BX$6='Team &amp; Salaries'!$M32,MIN('Team &amp; Salaries'!$N32,'Team &amp; Salaries'!$P32),IF(BX$6&gt;'Team &amp; Salaries'!$M32,IFERROR(MIN('Team &amp; Salaries'!$P32,#REF!+'Team &amp; Salaries'!$N32),MIN('Team &amp; Salaries'!$N32,'Team &amp; Salaries'!$P32)),0))))))</f>
        <v>1</v>
      </c>
      <c r="BY122" s="286">
        <f>IF('Team &amp; Salaries'!$O32="Never",IF(BY$6&gt;='Team &amp; Salaries'!$M32,MIN('Team &amp; Salaries'!$N32,'Team &amp; Salaries'!$P32),0),IF('Team &amp; Salaries'!$O32="Monthly",IF(BY$6='Team &amp; Salaries'!$M32,MIN('Team &amp; Salaries'!$N32,'Team &amp; Salaries'!$P32),IF(BY$6&gt;'Team &amp; Salaries'!$M32,MIN('Team &amp; Salaries'!$P32,BX122+'Team &amp; Salaries'!$N32),0)),IF('Team &amp; Salaries'!$O32="Quarterly",IF(BY$6='Team &amp; Salaries'!$M32,MIN('Team &amp; Salaries'!$N32,'Team &amp; Salaries'!$P32),IF(BY$6&gt;'Team &amp; Salaries'!$M32,IFERROR(MIN('Team &amp; Salaries'!$P32,IF(ISNUMBER(BT122),BT122,0)+'Team &amp; Salaries'!$N32),'Team &amp; Salaries'!$N32),0)),IF('Team &amp; Salaries'!$O32="Annually",IF(BY$6='Team &amp; Salaries'!$M32,MIN('Team &amp; Salaries'!$N32,'Team &amp; Salaries'!$P32),IF(BY$6&gt;'Team &amp; Salaries'!$M32,IFERROR(MIN('Team &amp; Salaries'!$P32,#REF!+'Team &amp; Salaries'!$N32),MIN('Team &amp; Salaries'!$N32,'Team &amp; Salaries'!$P32)),0))))))</f>
        <v>1</v>
      </c>
      <c r="BZ122" s="286">
        <f>IF('Team &amp; Salaries'!$O32="Never",IF(BZ$6&gt;='Team &amp; Salaries'!$M32,MIN('Team &amp; Salaries'!$N32,'Team &amp; Salaries'!$P32),0),IF('Team &amp; Salaries'!$O32="Monthly",IF(BZ$6='Team &amp; Salaries'!$M32,MIN('Team &amp; Salaries'!$N32,'Team &amp; Salaries'!$P32),IF(BZ$6&gt;'Team &amp; Salaries'!$M32,MIN('Team &amp; Salaries'!$P32,BY122+'Team &amp; Salaries'!$N32),0)),IF('Team &amp; Salaries'!$O32="Quarterly",IF(BZ$6='Team &amp; Salaries'!$M32,MIN('Team &amp; Salaries'!$N32,'Team &amp; Salaries'!$P32),IF(BZ$6&gt;'Team &amp; Salaries'!$M32,IFERROR(MIN('Team &amp; Salaries'!$P32,IF(ISNUMBER(BU122),BU122,0)+'Team &amp; Salaries'!$N32),'Team &amp; Salaries'!$N32),0)),IF('Team &amp; Salaries'!$O32="Annually",IF(BZ$6='Team &amp; Salaries'!$M32,MIN('Team &amp; Salaries'!$N32,'Team &amp; Salaries'!$P32),IF(BZ$6&gt;'Team &amp; Salaries'!$M32,IFERROR(MIN('Team &amp; Salaries'!$P32,#REF!+'Team &amp; Salaries'!$N32),MIN('Team &amp; Salaries'!$N32,'Team &amp; Salaries'!$P32)),0))))))</f>
        <v>1</v>
      </c>
      <c r="CA122" s="286">
        <f>IF('Team &amp; Salaries'!$O32="Never",IF(CA$6&gt;='Team &amp; Salaries'!$M32,MIN('Team &amp; Salaries'!$N32,'Team &amp; Salaries'!$P32),0),IF('Team &amp; Salaries'!$O32="Monthly",IF(CA$6='Team &amp; Salaries'!$M32,MIN('Team &amp; Salaries'!$N32,'Team &amp; Salaries'!$P32),IF(CA$6&gt;'Team &amp; Salaries'!$M32,MIN('Team &amp; Salaries'!$P32,BZ122+'Team &amp; Salaries'!$N32),0)),IF('Team &amp; Salaries'!$O32="Quarterly",IF(CA$6='Team &amp; Salaries'!$M32,MIN('Team &amp; Salaries'!$N32,'Team &amp; Salaries'!$P32),IF(CA$6&gt;'Team &amp; Salaries'!$M32,IFERROR(MIN('Team &amp; Salaries'!$P32,IF(ISNUMBER(BV122),BV122,0)+'Team &amp; Salaries'!$N32),'Team &amp; Salaries'!$N32),0)),IF('Team &amp; Salaries'!$O32="Annually",IF(CA$6='Team &amp; Salaries'!$M32,MIN('Team &amp; Salaries'!$N32,'Team &amp; Salaries'!$P32),IF(CA$6&gt;'Team &amp; Salaries'!$M32,IFERROR(MIN('Team &amp; Salaries'!$P32,#REF!+'Team &amp; Salaries'!$N32),MIN('Team &amp; Salaries'!$N32,'Team &amp; Salaries'!$P32)),0))))))</f>
        <v>1</v>
      </c>
      <c r="CB122" s="286">
        <f>IF('Team &amp; Salaries'!$O32="Never",IF(CB$6&gt;='Team &amp; Salaries'!$M32,MIN('Team &amp; Salaries'!$N32,'Team &amp; Salaries'!$P32),0),IF('Team &amp; Salaries'!$O32="Monthly",IF(CB$6='Team &amp; Salaries'!$M32,MIN('Team &amp; Salaries'!$N32,'Team &amp; Salaries'!$P32),IF(CB$6&gt;'Team &amp; Salaries'!$M32,MIN('Team &amp; Salaries'!$P32,CA122+'Team &amp; Salaries'!$N32),0)),IF('Team &amp; Salaries'!$O32="Quarterly",IF(CB$6='Team &amp; Salaries'!$M32,MIN('Team &amp; Salaries'!$N32,'Team &amp; Salaries'!$P32),IF(CB$6&gt;'Team &amp; Salaries'!$M32,IFERROR(MIN('Team &amp; Salaries'!$P32,IF(ISNUMBER(BW122),BW122,0)+'Team &amp; Salaries'!$N32),'Team &amp; Salaries'!$N32),0)),IF('Team &amp; Salaries'!$O32="Annually",IF(CB$6='Team &amp; Salaries'!$M32,MIN('Team &amp; Salaries'!$N32,'Team &amp; Salaries'!$P32),IF(CB$6&gt;'Team &amp; Salaries'!$M32,IFERROR(MIN('Team &amp; Salaries'!$P32,#REF!+'Team &amp; Salaries'!$N32),MIN('Team &amp; Salaries'!$N32,'Team &amp; Salaries'!$P32)),0))))))</f>
        <v>1</v>
      </c>
      <c r="CC122" s="286">
        <f>IF('Team &amp; Salaries'!$O32="Never",IF(CC$6&gt;='Team &amp; Salaries'!$M32,MIN('Team &amp; Salaries'!$N32,'Team &amp; Salaries'!$P32),0),IF('Team &amp; Salaries'!$O32="Monthly",IF(CC$6='Team &amp; Salaries'!$M32,MIN('Team &amp; Salaries'!$N32,'Team &amp; Salaries'!$P32),IF(CC$6&gt;'Team &amp; Salaries'!$M32,MIN('Team &amp; Salaries'!$P32,CB122+'Team &amp; Salaries'!$N32),0)),IF('Team &amp; Salaries'!$O32="Quarterly",IF(CC$6='Team &amp; Salaries'!$M32,MIN('Team &amp; Salaries'!$N32,'Team &amp; Salaries'!$P32),IF(CC$6&gt;'Team &amp; Salaries'!$M32,IFERROR(MIN('Team &amp; Salaries'!$P32,IF(ISNUMBER(BX122),BX122,0)+'Team &amp; Salaries'!$N32),'Team &amp; Salaries'!$N32),0)),IF('Team &amp; Salaries'!$O32="Annually",IF(CC$6='Team &amp; Salaries'!$M32,MIN('Team &amp; Salaries'!$N32,'Team &amp; Salaries'!$P32),IF(CC$6&gt;'Team &amp; Salaries'!$M32,IFERROR(MIN('Team &amp; Salaries'!$P32,#REF!+'Team &amp; Salaries'!$N32),MIN('Team &amp; Salaries'!$N32,'Team &amp; Salaries'!$P32)),0))))))</f>
        <v>1</v>
      </c>
      <c r="CD122" s="286">
        <f>IF('Team &amp; Salaries'!$O32="Never",IF(CD$6&gt;='Team &amp; Salaries'!$M32,MIN('Team &amp; Salaries'!$N32,'Team &amp; Salaries'!$P32),0),IF('Team &amp; Salaries'!$O32="Monthly",IF(CD$6='Team &amp; Salaries'!$M32,MIN('Team &amp; Salaries'!$N32,'Team &amp; Salaries'!$P32),IF(CD$6&gt;'Team &amp; Salaries'!$M32,MIN('Team &amp; Salaries'!$P32,CC122+'Team &amp; Salaries'!$N32),0)),IF('Team &amp; Salaries'!$O32="Quarterly",IF(CD$6='Team &amp; Salaries'!$M32,MIN('Team &amp; Salaries'!$N32,'Team &amp; Salaries'!$P32),IF(CD$6&gt;'Team &amp; Salaries'!$M32,IFERROR(MIN('Team &amp; Salaries'!$P32,IF(ISNUMBER(BY122),BY122,0)+'Team &amp; Salaries'!$N32),'Team &amp; Salaries'!$N32),0)),IF('Team &amp; Salaries'!$O32="Annually",IF(CD$6='Team &amp; Salaries'!$M32,MIN('Team &amp; Salaries'!$N32,'Team &amp; Salaries'!$P32),IF(CD$6&gt;'Team &amp; Salaries'!$M32,IFERROR(MIN('Team &amp; Salaries'!$P32,#REF!+'Team &amp; Salaries'!$N32),MIN('Team &amp; Salaries'!$N32,'Team &amp; Salaries'!$P32)),0))))))</f>
        <v>1</v>
      </c>
      <c r="CE122" s="286">
        <f>IF('Team &amp; Salaries'!$O32="Never",IF(CE$6&gt;='Team &amp; Salaries'!$M32,MIN('Team &amp; Salaries'!$N32,'Team &amp; Salaries'!$P32),0),IF('Team &amp; Salaries'!$O32="Monthly",IF(CE$6='Team &amp; Salaries'!$M32,MIN('Team &amp; Salaries'!$N32,'Team &amp; Salaries'!$P32),IF(CE$6&gt;'Team &amp; Salaries'!$M32,MIN('Team &amp; Salaries'!$P32,CD122+'Team &amp; Salaries'!$N32),0)),IF('Team &amp; Salaries'!$O32="Quarterly",IF(CE$6='Team &amp; Salaries'!$M32,MIN('Team &amp; Salaries'!$N32,'Team &amp; Salaries'!$P32),IF(CE$6&gt;'Team &amp; Salaries'!$M32,IFERROR(MIN('Team &amp; Salaries'!$P32,IF(ISNUMBER(BZ122),BZ122,0)+'Team &amp; Salaries'!$N32),'Team &amp; Salaries'!$N32),0)),IF('Team &amp; Salaries'!$O32="Annually",IF(CE$6='Team &amp; Salaries'!$M32,MIN('Team &amp; Salaries'!$N32,'Team &amp; Salaries'!$P32),IF(CE$6&gt;'Team &amp; Salaries'!$M32,IFERROR(MIN('Team &amp; Salaries'!$P32,#REF!+'Team &amp; Salaries'!$N32),MIN('Team &amp; Salaries'!$N32,'Team &amp; Salaries'!$P32)),0))))))</f>
        <v>1</v>
      </c>
      <c r="CF122" s="286">
        <f>IF('Team &amp; Salaries'!$O32="Never",IF(CF$6&gt;='Team &amp; Salaries'!$M32,MIN('Team &amp; Salaries'!$N32,'Team &amp; Salaries'!$P32),0),IF('Team &amp; Salaries'!$O32="Monthly",IF(CF$6='Team &amp; Salaries'!$M32,MIN('Team &amp; Salaries'!$N32,'Team &amp; Salaries'!$P32),IF(CF$6&gt;'Team &amp; Salaries'!$M32,MIN('Team &amp; Salaries'!$P32,CE122+'Team &amp; Salaries'!$N32),0)),IF('Team &amp; Salaries'!$O32="Quarterly",IF(CF$6='Team &amp; Salaries'!$M32,MIN('Team &amp; Salaries'!$N32,'Team &amp; Salaries'!$P32),IF(CF$6&gt;'Team &amp; Salaries'!$M32,IFERROR(MIN('Team &amp; Salaries'!$P32,IF(ISNUMBER(CA122),CA122,0)+'Team &amp; Salaries'!$N32),'Team &amp; Salaries'!$N32),0)),IF('Team &amp; Salaries'!$O32="Annually",IF(CF$6='Team &amp; Salaries'!$M32,MIN('Team &amp; Salaries'!$N32,'Team &amp; Salaries'!$P32),IF(CF$6&gt;'Team &amp; Salaries'!$M32,IFERROR(MIN('Team &amp; Salaries'!$P32,#REF!+'Team &amp; Salaries'!$N32),MIN('Team &amp; Salaries'!$N32,'Team &amp; Salaries'!$P32)),0))))))</f>
        <v>1</v>
      </c>
      <c r="CG122" s="286">
        <f>IF('Team &amp; Salaries'!$O32="Never",IF(CG$6&gt;='Team &amp; Salaries'!$M32,MIN('Team &amp; Salaries'!$N32,'Team &amp; Salaries'!$P32),0),IF('Team &amp; Salaries'!$O32="Monthly",IF(CG$6='Team &amp; Salaries'!$M32,MIN('Team &amp; Salaries'!$N32,'Team &amp; Salaries'!$P32),IF(CG$6&gt;'Team &amp; Salaries'!$M32,MIN('Team &amp; Salaries'!$P32,CF122+'Team &amp; Salaries'!$N32),0)),IF('Team &amp; Salaries'!$O32="Quarterly",IF(CG$6='Team &amp; Salaries'!$M32,MIN('Team &amp; Salaries'!$N32,'Team &amp; Salaries'!$P32),IF(CG$6&gt;'Team &amp; Salaries'!$M32,IFERROR(MIN('Team &amp; Salaries'!$P32,IF(ISNUMBER(CB122),CB122,0)+'Team &amp; Salaries'!$N32),'Team &amp; Salaries'!$N32),0)),IF('Team &amp; Salaries'!$O32="Annually",IF(CG$6='Team &amp; Salaries'!$M32,MIN('Team &amp; Salaries'!$N32,'Team &amp; Salaries'!$P32),IF(CG$6&gt;'Team &amp; Salaries'!$M32,IFERROR(MIN('Team &amp; Salaries'!$P32,#REF!+'Team &amp; Salaries'!$N32),MIN('Team &amp; Salaries'!$N32,'Team &amp; Salaries'!$P32)),0))))))</f>
        <v>1</v>
      </c>
      <c r="CH122" s="286">
        <f>IF('Team &amp; Salaries'!$O32="Never",IF(CH$6&gt;='Team &amp; Salaries'!$M32,MIN('Team &amp; Salaries'!$N32,'Team &amp; Salaries'!$P32),0),IF('Team &amp; Salaries'!$O32="Monthly",IF(CH$6='Team &amp; Salaries'!$M32,MIN('Team &amp; Salaries'!$N32,'Team &amp; Salaries'!$P32),IF(CH$6&gt;'Team &amp; Salaries'!$M32,MIN('Team &amp; Salaries'!$P32,CG122+'Team &amp; Salaries'!$N32),0)),IF('Team &amp; Salaries'!$O32="Quarterly",IF(CH$6='Team &amp; Salaries'!$M32,MIN('Team &amp; Salaries'!$N32,'Team &amp; Salaries'!$P32),IF(CH$6&gt;'Team &amp; Salaries'!$M32,IFERROR(MIN('Team &amp; Salaries'!$P32,IF(ISNUMBER(CC122),CC122,0)+'Team &amp; Salaries'!$N32),'Team &amp; Salaries'!$N32),0)),IF('Team &amp; Salaries'!$O32="Annually",IF(CH$6='Team &amp; Salaries'!$M32,MIN('Team &amp; Salaries'!$N32,'Team &amp; Salaries'!$P32),IF(CH$6&gt;'Team &amp; Salaries'!$M32,IFERROR(MIN('Team &amp; Salaries'!$P32,#REF!+'Team &amp; Salaries'!$N32),MIN('Team &amp; Salaries'!$N32,'Team &amp; Salaries'!$P32)),0))))))</f>
        <v>1</v>
      </c>
      <c r="CI122" s="286">
        <f>IF('Team &amp; Salaries'!$O32="Never",IF(CI$6&gt;='Team &amp; Salaries'!$M32,MIN('Team &amp; Salaries'!$N32,'Team &amp; Salaries'!$P32),0),IF('Team &amp; Salaries'!$O32="Monthly",IF(CI$6='Team &amp; Salaries'!$M32,MIN('Team &amp; Salaries'!$N32,'Team &amp; Salaries'!$P32),IF(CI$6&gt;'Team &amp; Salaries'!$M32,MIN('Team &amp; Salaries'!$P32,CH122+'Team &amp; Salaries'!$N32),0)),IF('Team &amp; Salaries'!$O32="Quarterly",IF(CI$6='Team &amp; Salaries'!$M32,MIN('Team &amp; Salaries'!$N32,'Team &amp; Salaries'!$P32),IF(CI$6&gt;'Team &amp; Salaries'!$M32,IFERROR(MIN('Team &amp; Salaries'!$P32,IF(ISNUMBER(CD122),CD122,0)+'Team &amp; Salaries'!$N32),'Team &amp; Salaries'!$N32),0)),IF('Team &amp; Salaries'!$O32="Annually",IF(CI$6='Team &amp; Salaries'!$M32,MIN('Team &amp; Salaries'!$N32,'Team &amp; Salaries'!$P32),IF(CI$6&gt;'Team &amp; Salaries'!$M32,IFERROR(MIN('Team &amp; Salaries'!$P32,#REF!+'Team &amp; Salaries'!$N32),MIN('Team &amp; Salaries'!$N32,'Team &amp; Salaries'!$P32)),0))))))</f>
        <v>1</v>
      </c>
      <c r="CJ122" s="286">
        <f>IF('Team &amp; Salaries'!$O32="Never",IF(CJ$6&gt;='Team &amp; Salaries'!$M32,MIN('Team &amp; Salaries'!$N32,'Team &amp; Salaries'!$P32),0),IF('Team &amp; Salaries'!$O32="Monthly",IF(CJ$6='Team &amp; Salaries'!$M32,MIN('Team &amp; Salaries'!$N32,'Team &amp; Salaries'!$P32),IF(CJ$6&gt;'Team &amp; Salaries'!$M32,MIN('Team &amp; Salaries'!$P32,CI122+'Team &amp; Salaries'!$N32),0)),IF('Team &amp; Salaries'!$O32="Quarterly",IF(CJ$6='Team &amp; Salaries'!$M32,MIN('Team &amp; Salaries'!$N32,'Team &amp; Salaries'!$P32),IF(CJ$6&gt;'Team &amp; Salaries'!$M32,IFERROR(MIN('Team &amp; Salaries'!$P32,IF(ISNUMBER(CE122),CE122,0)+'Team &amp; Salaries'!$N32),'Team &amp; Salaries'!$N32),0)),IF('Team &amp; Salaries'!$O32="Annually",IF(CJ$6='Team &amp; Salaries'!$M32,MIN('Team &amp; Salaries'!$N32,'Team &amp; Salaries'!$P32),IF(CJ$6&gt;'Team &amp; Salaries'!$M32,IFERROR(MIN('Team &amp; Salaries'!$P32,#REF!+'Team &amp; Salaries'!$N32),MIN('Team &amp; Salaries'!$N32,'Team &amp; Salaries'!$P32)),0))))))</f>
        <v>1</v>
      </c>
      <c r="CK122" s="286">
        <f>IF('Team &amp; Salaries'!$O32="Never",IF(CK$6&gt;='Team &amp; Salaries'!$M32,MIN('Team &amp; Salaries'!$N32,'Team &amp; Salaries'!$P32),0),IF('Team &amp; Salaries'!$O32="Monthly",IF(CK$6='Team &amp; Salaries'!$M32,MIN('Team &amp; Salaries'!$N32,'Team &amp; Salaries'!$P32),IF(CK$6&gt;'Team &amp; Salaries'!$M32,MIN('Team &amp; Salaries'!$P32,CJ122+'Team &amp; Salaries'!$N32),0)),IF('Team &amp; Salaries'!$O32="Quarterly",IF(CK$6='Team &amp; Salaries'!$M32,MIN('Team &amp; Salaries'!$N32,'Team &amp; Salaries'!$P32),IF(CK$6&gt;'Team &amp; Salaries'!$M32,IFERROR(MIN('Team &amp; Salaries'!$P32,IF(ISNUMBER(CF122),CF122,0)+'Team &amp; Salaries'!$N32),'Team &amp; Salaries'!$N32),0)),IF('Team &amp; Salaries'!$O32="Annually",IF(CK$6='Team &amp; Salaries'!$M32,MIN('Team &amp; Salaries'!$N32,'Team &amp; Salaries'!$P32),IF(CK$6&gt;'Team &amp; Salaries'!$M32,IFERROR(MIN('Team &amp; Salaries'!$P32,#REF!+'Team &amp; Salaries'!$N32),MIN('Team &amp; Salaries'!$N32,'Team &amp; Salaries'!$P32)),0))))))</f>
        <v>1</v>
      </c>
      <c r="CL122" s="286">
        <f>IF('Team &amp; Salaries'!$O32="Never",IF(CL$6&gt;='Team &amp; Salaries'!$M32,MIN('Team &amp; Salaries'!$N32,'Team &amp; Salaries'!$P32),0),IF('Team &amp; Salaries'!$O32="Monthly",IF(CL$6='Team &amp; Salaries'!$M32,MIN('Team &amp; Salaries'!$N32,'Team &amp; Salaries'!$P32),IF(CL$6&gt;'Team &amp; Salaries'!$M32,MIN('Team &amp; Salaries'!$P32,CK122+'Team &amp; Salaries'!$N32),0)),IF('Team &amp; Salaries'!$O32="Quarterly",IF(CL$6='Team &amp; Salaries'!$M32,MIN('Team &amp; Salaries'!$N32,'Team &amp; Salaries'!$P32),IF(CL$6&gt;'Team &amp; Salaries'!$M32,IFERROR(MIN('Team &amp; Salaries'!$P32,IF(ISNUMBER(CG122),CG122,0)+'Team &amp; Salaries'!$N32),'Team &amp; Salaries'!$N32),0)),IF('Team &amp; Salaries'!$O32="Annually",IF(CL$6='Team &amp; Salaries'!$M32,MIN('Team &amp; Salaries'!$N32,'Team &amp; Salaries'!$P32),IF(CL$6&gt;'Team &amp; Salaries'!$M32,IFERROR(MIN('Team &amp; Salaries'!$P32,#REF!+'Team &amp; Salaries'!$N32),MIN('Team &amp; Salaries'!$N32,'Team &amp; Salaries'!$P32)),0))))))</f>
        <v>1</v>
      </c>
      <c r="CM122" s="286">
        <f>IF('Team &amp; Salaries'!$O32="Never",IF(CM$6&gt;='Team &amp; Salaries'!$M32,MIN('Team &amp; Salaries'!$N32,'Team &amp; Salaries'!$P32),0),IF('Team &amp; Salaries'!$O32="Monthly",IF(CM$6='Team &amp; Salaries'!$M32,MIN('Team &amp; Salaries'!$N32,'Team &amp; Salaries'!$P32),IF(CM$6&gt;'Team &amp; Salaries'!$M32,MIN('Team &amp; Salaries'!$P32,CL122+'Team &amp; Salaries'!$N32),0)),IF('Team &amp; Salaries'!$O32="Quarterly",IF(CM$6='Team &amp; Salaries'!$M32,MIN('Team &amp; Salaries'!$N32,'Team &amp; Salaries'!$P32),IF(CM$6&gt;'Team &amp; Salaries'!$M32,IFERROR(MIN('Team &amp; Salaries'!$P32,IF(ISNUMBER(CH122),CH122,0)+'Team &amp; Salaries'!$N32),'Team &amp; Salaries'!$N32),0)),IF('Team &amp; Salaries'!$O32="Annually",IF(CM$6='Team &amp; Salaries'!$M32,MIN('Team &amp; Salaries'!$N32,'Team &amp; Salaries'!$P32),IF(CM$6&gt;'Team &amp; Salaries'!$M32,IFERROR(MIN('Team &amp; Salaries'!$P32,#REF!+'Team &amp; Salaries'!$N32),MIN('Team &amp; Salaries'!$N32,'Team &amp; Salaries'!$P32)),0))))))</f>
        <v>1</v>
      </c>
      <c r="CN122" s="286">
        <f>IF('Team &amp; Salaries'!$O32="Never",IF(CN$6&gt;='Team &amp; Salaries'!$M32,MIN('Team &amp; Salaries'!$N32,'Team &amp; Salaries'!$P32),0),IF('Team &amp; Salaries'!$O32="Monthly",IF(CN$6='Team &amp; Salaries'!$M32,MIN('Team &amp; Salaries'!$N32,'Team &amp; Salaries'!$P32),IF(CN$6&gt;'Team &amp; Salaries'!$M32,MIN('Team &amp; Salaries'!$P32,CM122+'Team &amp; Salaries'!$N32),0)),IF('Team &amp; Salaries'!$O32="Quarterly",IF(CN$6='Team &amp; Salaries'!$M32,MIN('Team &amp; Salaries'!$N32,'Team &amp; Salaries'!$P32),IF(CN$6&gt;'Team &amp; Salaries'!$M32,IFERROR(MIN('Team &amp; Salaries'!$P32,IF(ISNUMBER(CI122),CI122,0)+'Team &amp; Salaries'!$N32),'Team &amp; Salaries'!$N32),0)),IF('Team &amp; Salaries'!$O32="Annually",IF(CN$6='Team &amp; Salaries'!$M32,MIN('Team &amp; Salaries'!$N32,'Team &amp; Salaries'!$P32),IF(CN$6&gt;'Team &amp; Salaries'!$M32,IFERROR(MIN('Team &amp; Salaries'!$P32,#REF!+'Team &amp; Salaries'!$N32),MIN('Team &amp; Salaries'!$N32,'Team &amp; Salaries'!$P32)),0))))))</f>
        <v>1</v>
      </c>
      <c r="CO122" s="286">
        <f>IF('Team &amp; Salaries'!$O32="Never",IF(CO$6&gt;='Team &amp; Salaries'!$M32,MIN('Team &amp; Salaries'!$N32,'Team &amp; Salaries'!$P32),0),IF('Team &amp; Salaries'!$O32="Monthly",IF(CO$6='Team &amp; Salaries'!$M32,MIN('Team &amp; Salaries'!$N32,'Team &amp; Salaries'!$P32),IF(CO$6&gt;'Team &amp; Salaries'!$M32,MIN('Team &amp; Salaries'!$P32,CN122+'Team &amp; Salaries'!$N32),0)),IF('Team &amp; Salaries'!$O32="Quarterly",IF(CO$6='Team &amp; Salaries'!$M32,MIN('Team &amp; Salaries'!$N32,'Team &amp; Salaries'!$P32),IF(CO$6&gt;'Team &amp; Salaries'!$M32,IFERROR(MIN('Team &amp; Salaries'!$P32,IF(ISNUMBER(CJ122),CJ122,0)+'Team &amp; Salaries'!$N32),'Team &amp; Salaries'!$N32),0)),IF('Team &amp; Salaries'!$O32="Annually",IF(CO$6='Team &amp; Salaries'!$M32,MIN('Team &amp; Salaries'!$N32,'Team &amp; Salaries'!$P32),IF(CO$6&gt;'Team &amp; Salaries'!$M32,IFERROR(MIN('Team &amp; Salaries'!$P32,#REF!+'Team &amp; Salaries'!$N32),MIN('Team &amp; Salaries'!$N32,'Team &amp; Salaries'!$P32)),0))))))</f>
        <v>1</v>
      </c>
      <c r="CP122" s="286">
        <f>IF('Team &amp; Salaries'!$O32="Never",IF(CP$6&gt;='Team &amp; Salaries'!$M32,MIN('Team &amp; Salaries'!$N32,'Team &amp; Salaries'!$P32),0),IF('Team &amp; Salaries'!$O32="Monthly",IF(CP$6='Team &amp; Salaries'!$M32,MIN('Team &amp; Salaries'!$N32,'Team &amp; Salaries'!$P32),IF(CP$6&gt;'Team &amp; Salaries'!$M32,MIN('Team &amp; Salaries'!$P32,CO122+'Team &amp; Salaries'!$N32),0)),IF('Team &amp; Salaries'!$O32="Quarterly",IF(CP$6='Team &amp; Salaries'!$M32,MIN('Team &amp; Salaries'!$N32,'Team &amp; Salaries'!$P32),IF(CP$6&gt;'Team &amp; Salaries'!$M32,IFERROR(MIN('Team &amp; Salaries'!$P32,IF(ISNUMBER(CK122),CK122,0)+'Team &amp; Salaries'!$N32),'Team &amp; Salaries'!$N32),0)),IF('Team &amp; Salaries'!$O32="Annually",IF(CP$6='Team &amp; Salaries'!$M32,MIN('Team &amp; Salaries'!$N32,'Team &amp; Salaries'!$P32),IF(CP$6&gt;'Team &amp; Salaries'!$M32,IFERROR(MIN('Team &amp; Salaries'!$P32,#REF!+'Team &amp; Salaries'!$N32),MIN('Team &amp; Salaries'!$N32,'Team &amp; Salaries'!$P32)),0))))))</f>
        <v>1</v>
      </c>
      <c r="CQ122" s="286">
        <f>IF('Team &amp; Salaries'!$O32="Never",IF(CQ$6&gt;='Team &amp; Salaries'!$M32,MIN('Team &amp; Salaries'!$N32,'Team &amp; Salaries'!$P32),0),IF('Team &amp; Salaries'!$O32="Monthly",IF(CQ$6='Team &amp; Salaries'!$M32,MIN('Team &amp; Salaries'!$N32,'Team &amp; Salaries'!$P32),IF(CQ$6&gt;'Team &amp; Salaries'!$M32,MIN('Team &amp; Salaries'!$P32,CP122+'Team &amp; Salaries'!$N32),0)),IF('Team &amp; Salaries'!$O32="Quarterly",IF(CQ$6='Team &amp; Salaries'!$M32,MIN('Team &amp; Salaries'!$N32,'Team &amp; Salaries'!$P32),IF(CQ$6&gt;'Team &amp; Salaries'!$M32,IFERROR(MIN('Team &amp; Salaries'!$P32,IF(ISNUMBER(CL122),CL122,0)+'Team &amp; Salaries'!$N32),'Team &amp; Salaries'!$N32),0)),IF('Team &amp; Salaries'!$O32="Annually",IF(CQ$6='Team &amp; Salaries'!$M32,MIN('Team &amp; Salaries'!$N32,'Team &amp; Salaries'!$P32),IF(CQ$6&gt;'Team &amp; Salaries'!$M32,IFERROR(MIN('Team &amp; Salaries'!$P32,#REF!+'Team &amp; Salaries'!$N32),MIN('Team &amp; Salaries'!$N32,'Team &amp; Salaries'!$P32)),0))))))</f>
        <v>1</v>
      </c>
      <c r="CR122" s="286">
        <f>IF('Team &amp; Salaries'!$O32="Never",IF(CR$6&gt;='Team &amp; Salaries'!$M32,MIN('Team &amp; Salaries'!$N32,'Team &amp; Salaries'!$P32),0),IF('Team &amp; Salaries'!$O32="Monthly",IF(CR$6='Team &amp; Salaries'!$M32,MIN('Team &amp; Salaries'!$N32,'Team &amp; Salaries'!$P32),IF(CR$6&gt;'Team &amp; Salaries'!$M32,MIN('Team &amp; Salaries'!$P32,CQ122+'Team &amp; Salaries'!$N32),0)),IF('Team &amp; Salaries'!$O32="Quarterly",IF(CR$6='Team &amp; Salaries'!$M32,MIN('Team &amp; Salaries'!$N32,'Team &amp; Salaries'!$P32),IF(CR$6&gt;'Team &amp; Salaries'!$M32,IFERROR(MIN('Team &amp; Salaries'!$P32,IF(ISNUMBER(CM122),CM122,0)+'Team &amp; Salaries'!$N32),'Team &amp; Salaries'!$N32),0)),IF('Team &amp; Salaries'!$O32="Annually",IF(CR$6='Team &amp; Salaries'!$M32,MIN('Team &amp; Salaries'!$N32,'Team &amp; Salaries'!$P32),IF(CR$6&gt;'Team &amp; Salaries'!$M32,IFERROR(MIN('Team &amp; Salaries'!$P32,#REF!+'Team &amp; Salaries'!$N32),MIN('Team &amp; Salaries'!$N32,'Team &amp; Salaries'!$P32)),0))))))</f>
        <v>1</v>
      </c>
      <c r="CS122" s="286">
        <f>IF('Team &amp; Salaries'!$O32="Never",IF(CS$6&gt;='Team &amp; Salaries'!$M32,MIN('Team &amp; Salaries'!$N32,'Team &amp; Salaries'!$P32),0),IF('Team &amp; Salaries'!$O32="Monthly",IF(CS$6='Team &amp; Salaries'!$M32,MIN('Team &amp; Salaries'!$N32,'Team &amp; Salaries'!$P32),IF(CS$6&gt;'Team &amp; Salaries'!$M32,MIN('Team &amp; Salaries'!$P32,CR122+'Team &amp; Salaries'!$N32),0)),IF('Team &amp; Salaries'!$O32="Quarterly",IF(CS$6='Team &amp; Salaries'!$M32,MIN('Team &amp; Salaries'!$N32,'Team &amp; Salaries'!$P32),IF(CS$6&gt;'Team &amp; Salaries'!$M32,IFERROR(MIN('Team &amp; Salaries'!$P32,IF(ISNUMBER(CN122),CN122,0)+'Team &amp; Salaries'!$N32),'Team &amp; Salaries'!$N32),0)),IF('Team &amp; Salaries'!$O32="Annually",IF(CS$6='Team &amp; Salaries'!$M32,MIN('Team &amp; Salaries'!$N32,'Team &amp; Salaries'!$P32),IF(CS$6&gt;'Team &amp; Salaries'!$M32,IFERROR(MIN('Team &amp; Salaries'!$P32,#REF!+'Team &amp; Salaries'!$N32),MIN('Team &amp; Salaries'!$N32,'Team &amp; Salaries'!$P32)),0))))))</f>
        <v>1</v>
      </c>
      <c r="CT122" s="286">
        <f>IF('Team &amp; Salaries'!$O32="Never",IF(CT$6&gt;='Team &amp; Salaries'!$M32,MIN('Team &amp; Salaries'!$N32,'Team &amp; Salaries'!$P32),0),IF('Team &amp; Salaries'!$O32="Monthly",IF(CT$6='Team &amp; Salaries'!$M32,MIN('Team &amp; Salaries'!$N32,'Team &amp; Salaries'!$P32),IF(CT$6&gt;'Team &amp; Salaries'!$M32,MIN('Team &amp; Salaries'!$P32,CS122+'Team &amp; Salaries'!$N32),0)),IF('Team &amp; Salaries'!$O32="Quarterly",IF(CT$6='Team &amp; Salaries'!$M32,MIN('Team &amp; Salaries'!$N32,'Team &amp; Salaries'!$P32),IF(CT$6&gt;'Team &amp; Salaries'!$M32,IFERROR(MIN('Team &amp; Salaries'!$P32,IF(ISNUMBER(CO122),CO122,0)+'Team &amp; Salaries'!$N32),'Team &amp; Salaries'!$N32),0)),IF('Team &amp; Salaries'!$O32="Annually",IF(CT$6='Team &amp; Salaries'!$M32,MIN('Team &amp; Salaries'!$N32,'Team &amp; Salaries'!$P32),IF(CT$6&gt;'Team &amp; Salaries'!$M32,IFERROR(MIN('Team &amp; Salaries'!$P32,#REF!+'Team &amp; Salaries'!$N32),MIN('Team &amp; Salaries'!$N32,'Team &amp; Salaries'!$P32)),0))))))</f>
        <v>1</v>
      </c>
      <c r="CU122" s="286">
        <f>IF('Team &amp; Salaries'!$O32="Never",IF(CU$6&gt;='Team &amp; Salaries'!$M32,MIN('Team &amp; Salaries'!$N32,'Team &amp; Salaries'!$P32),0),IF('Team &amp; Salaries'!$O32="Monthly",IF(CU$6='Team &amp; Salaries'!$M32,MIN('Team &amp; Salaries'!$N32,'Team &amp; Salaries'!$P32),IF(CU$6&gt;'Team &amp; Salaries'!$M32,MIN('Team &amp; Salaries'!$P32,CT122+'Team &amp; Salaries'!$N32),0)),IF('Team &amp; Salaries'!$O32="Quarterly",IF(CU$6='Team &amp; Salaries'!$M32,MIN('Team &amp; Salaries'!$N32,'Team &amp; Salaries'!$P32),IF(CU$6&gt;'Team &amp; Salaries'!$M32,IFERROR(MIN('Team &amp; Salaries'!$P32,IF(ISNUMBER(CP122),CP122,0)+'Team &amp; Salaries'!$N32),'Team &amp; Salaries'!$N32),0)),IF('Team &amp; Salaries'!$O32="Annually",IF(CU$6='Team &amp; Salaries'!$M32,MIN('Team &amp; Salaries'!$N32,'Team &amp; Salaries'!$P32),IF(CU$6&gt;'Team &amp; Salaries'!$M32,IFERROR(MIN('Team &amp; Salaries'!$P32,#REF!+'Team &amp; Salaries'!$N32),MIN('Team &amp; Salaries'!$N32,'Team &amp; Salaries'!$P32)),0))))))</f>
        <v>1</v>
      </c>
      <c r="CV122" s="286">
        <f>IF('Team &amp; Salaries'!$O32="Never",IF(CV$6&gt;='Team &amp; Salaries'!$M32,MIN('Team &amp; Salaries'!$N32,'Team &amp; Salaries'!$P32),0),IF('Team &amp; Salaries'!$O32="Monthly",IF(CV$6='Team &amp; Salaries'!$M32,MIN('Team &amp; Salaries'!$N32,'Team &amp; Salaries'!$P32),IF(CV$6&gt;'Team &amp; Salaries'!$M32,MIN('Team &amp; Salaries'!$P32,CU122+'Team &amp; Salaries'!$N32),0)),IF('Team &amp; Salaries'!$O32="Quarterly",IF(CV$6='Team &amp; Salaries'!$M32,MIN('Team &amp; Salaries'!$N32,'Team &amp; Salaries'!$P32),IF(CV$6&gt;'Team &amp; Salaries'!$M32,IFERROR(MIN('Team &amp; Salaries'!$P32,IF(ISNUMBER(CQ122),CQ122,0)+'Team &amp; Salaries'!$N32),'Team &amp; Salaries'!$N32),0)),IF('Team &amp; Salaries'!$O32="Annually",IF(CV$6='Team &amp; Salaries'!$M32,MIN('Team &amp; Salaries'!$N32,'Team &amp; Salaries'!$P32),IF(CV$6&gt;'Team &amp; Salaries'!$M32,IFERROR(MIN('Team &amp; Salaries'!$P32,#REF!+'Team &amp; Salaries'!$N32),MIN('Team &amp; Salaries'!$N32,'Team &amp; Salaries'!$P32)),0))))))</f>
        <v>1</v>
      </c>
      <c r="CW122" s="286">
        <f>IF('Team &amp; Salaries'!$O32="Never",IF(CW$6&gt;='Team &amp; Salaries'!$M32,MIN('Team &amp; Salaries'!$N32,'Team &amp; Salaries'!$P32),0),IF('Team &amp; Salaries'!$O32="Monthly",IF(CW$6='Team &amp; Salaries'!$M32,MIN('Team &amp; Salaries'!$N32,'Team &amp; Salaries'!$P32),IF(CW$6&gt;'Team &amp; Salaries'!$M32,MIN('Team &amp; Salaries'!$P32,CV122+'Team &amp; Salaries'!$N32),0)),IF('Team &amp; Salaries'!$O32="Quarterly",IF(CW$6='Team &amp; Salaries'!$M32,MIN('Team &amp; Salaries'!$N32,'Team &amp; Salaries'!$P32),IF(CW$6&gt;'Team &amp; Salaries'!$M32,IFERROR(MIN('Team &amp; Salaries'!$P32,IF(ISNUMBER(CR122),CR122,0)+'Team &amp; Salaries'!$N32),'Team &amp; Salaries'!$N32),0)),IF('Team &amp; Salaries'!$O32="Annually",IF(CW$6='Team &amp; Salaries'!$M32,MIN('Team &amp; Salaries'!$N32,'Team &amp; Salaries'!$P32),IF(CW$6&gt;'Team &amp; Salaries'!$M32,IFERROR(MIN('Team &amp; Salaries'!$P32,#REF!+'Team &amp; Salaries'!$N32),MIN('Team &amp; Salaries'!$N32,'Team &amp; Salaries'!$P32)),0))))))</f>
        <v>1</v>
      </c>
      <c r="CX122" s="286">
        <f>IF('Team &amp; Salaries'!$O32="Never",IF(CX$6&gt;='Team &amp; Salaries'!$M32,MIN('Team &amp; Salaries'!$N32,'Team &amp; Salaries'!$P32),0),IF('Team &amp; Salaries'!$O32="Monthly",IF(CX$6='Team &amp; Salaries'!$M32,MIN('Team &amp; Salaries'!$N32,'Team &amp; Salaries'!$P32),IF(CX$6&gt;'Team &amp; Salaries'!$M32,MIN('Team &amp; Salaries'!$P32,CW122+'Team &amp; Salaries'!$N32),0)),IF('Team &amp; Salaries'!$O32="Quarterly",IF(CX$6='Team &amp; Salaries'!$M32,MIN('Team &amp; Salaries'!$N32,'Team &amp; Salaries'!$P32),IF(CX$6&gt;'Team &amp; Salaries'!$M32,IFERROR(MIN('Team &amp; Salaries'!$P32,IF(ISNUMBER(CS122),CS122,0)+'Team &amp; Salaries'!$N32),'Team &amp; Salaries'!$N32),0)),IF('Team &amp; Salaries'!$O32="Annually",IF(CX$6='Team &amp; Salaries'!$M32,MIN('Team &amp; Salaries'!$N32,'Team &amp; Salaries'!$P32),IF(CX$6&gt;'Team &amp; Salaries'!$M32,IFERROR(MIN('Team &amp; Salaries'!$P32,#REF!+'Team &amp; Salaries'!$N32),MIN('Team &amp; Salaries'!$N32,'Team &amp; Salaries'!$P32)),0))))))</f>
        <v>1</v>
      </c>
      <c r="CY122" s="286">
        <f>IF('Team &amp; Salaries'!$O32="Never",IF(CY$6&gt;='Team &amp; Salaries'!$M32,MIN('Team &amp; Salaries'!$N32,'Team &amp; Salaries'!$P32),0),IF('Team &amp; Salaries'!$O32="Monthly",IF(CY$6='Team &amp; Salaries'!$M32,MIN('Team &amp; Salaries'!$N32,'Team &amp; Salaries'!$P32),IF(CY$6&gt;'Team &amp; Salaries'!$M32,MIN('Team &amp; Salaries'!$P32,CX122+'Team &amp; Salaries'!$N32),0)),IF('Team &amp; Salaries'!$O32="Quarterly",IF(CY$6='Team &amp; Salaries'!$M32,MIN('Team &amp; Salaries'!$N32,'Team &amp; Salaries'!$P32),IF(CY$6&gt;'Team &amp; Salaries'!$M32,IFERROR(MIN('Team &amp; Salaries'!$P32,IF(ISNUMBER(CT122),CT122,0)+'Team &amp; Salaries'!$N32),'Team &amp; Salaries'!$N32),0)),IF('Team &amp; Salaries'!$O32="Annually",IF(CY$6='Team &amp; Salaries'!$M32,MIN('Team &amp; Salaries'!$N32,'Team &amp; Salaries'!$P32),IF(CY$6&gt;'Team &amp; Salaries'!$M32,IFERROR(MIN('Team &amp; Salaries'!$P32,#REF!+'Team &amp; Salaries'!$N32),MIN('Team &amp; Salaries'!$N32,'Team &amp; Salaries'!$P32)),0))))))</f>
        <v>1</v>
      </c>
      <c r="CZ122" s="286">
        <f>IF('Team &amp; Salaries'!$O32="Never",IF(CZ$6&gt;='Team &amp; Salaries'!$M32,MIN('Team &amp; Salaries'!$N32,'Team &amp; Salaries'!$P32),0),IF('Team &amp; Salaries'!$O32="Monthly",IF(CZ$6='Team &amp; Salaries'!$M32,MIN('Team &amp; Salaries'!$N32,'Team &amp; Salaries'!$P32),IF(CZ$6&gt;'Team &amp; Salaries'!$M32,MIN('Team &amp; Salaries'!$P32,CY122+'Team &amp; Salaries'!$N32),0)),IF('Team &amp; Salaries'!$O32="Quarterly",IF(CZ$6='Team &amp; Salaries'!$M32,MIN('Team &amp; Salaries'!$N32,'Team &amp; Salaries'!$P32),IF(CZ$6&gt;'Team &amp; Salaries'!$M32,IFERROR(MIN('Team &amp; Salaries'!$P32,IF(ISNUMBER(CU122),CU122,0)+'Team &amp; Salaries'!$N32),'Team &amp; Salaries'!$N32),0)),IF('Team &amp; Salaries'!$O32="Annually",IF(CZ$6='Team &amp; Salaries'!$M32,MIN('Team &amp; Salaries'!$N32,'Team &amp; Salaries'!$P32),IF(CZ$6&gt;'Team &amp; Salaries'!$M32,IFERROR(MIN('Team &amp; Salaries'!$P32,#REF!+'Team &amp; Salaries'!$N32),MIN('Team &amp; Salaries'!$N32,'Team &amp; Salaries'!$P32)),0))))))</f>
        <v>1</v>
      </c>
      <c r="DA122" s="286">
        <f>IF('Team &amp; Salaries'!$O32="Never",IF(DA$6&gt;='Team &amp; Salaries'!$M32,MIN('Team &amp; Salaries'!$N32,'Team &amp; Salaries'!$P32),0),IF('Team &amp; Salaries'!$O32="Monthly",IF(DA$6='Team &amp; Salaries'!$M32,MIN('Team &amp; Salaries'!$N32,'Team &amp; Salaries'!$P32),IF(DA$6&gt;'Team &amp; Salaries'!$M32,MIN('Team &amp; Salaries'!$P32,CZ122+'Team &amp; Salaries'!$N32),0)),IF('Team &amp; Salaries'!$O32="Quarterly",IF(DA$6='Team &amp; Salaries'!$M32,MIN('Team &amp; Salaries'!$N32,'Team &amp; Salaries'!$P32),IF(DA$6&gt;'Team &amp; Salaries'!$M32,IFERROR(MIN('Team &amp; Salaries'!$P32,IF(ISNUMBER(CV122),CV122,0)+'Team &amp; Salaries'!$N32),'Team &amp; Salaries'!$N32),0)),IF('Team &amp; Salaries'!$O32="Annually",IF(DA$6='Team &amp; Salaries'!$M32,MIN('Team &amp; Salaries'!$N32,'Team &amp; Salaries'!$P32),IF(DA$6&gt;'Team &amp; Salaries'!$M32,IFERROR(MIN('Team &amp; Salaries'!$P32,#REF!+'Team &amp; Salaries'!$N32),MIN('Team &amp; Salaries'!$N32,'Team &amp; Salaries'!$P32)),0))))))</f>
        <v>1</v>
      </c>
      <c r="DB122" s="286">
        <f>IF('Team &amp; Salaries'!$O32="Never",IF(DB$6&gt;='Team &amp; Salaries'!$M32,MIN('Team &amp; Salaries'!$N32,'Team &amp; Salaries'!$P32),0),IF('Team &amp; Salaries'!$O32="Monthly",IF(DB$6='Team &amp; Salaries'!$M32,MIN('Team &amp; Salaries'!$N32,'Team &amp; Salaries'!$P32),IF(DB$6&gt;'Team &amp; Salaries'!$M32,MIN('Team &amp; Salaries'!$P32,DA122+'Team &amp; Salaries'!$N32),0)),IF('Team &amp; Salaries'!$O32="Quarterly",IF(DB$6='Team &amp; Salaries'!$M32,MIN('Team &amp; Salaries'!$N32,'Team &amp; Salaries'!$P32),IF(DB$6&gt;'Team &amp; Salaries'!$M32,IFERROR(MIN('Team &amp; Salaries'!$P32,IF(ISNUMBER(CW122),CW122,0)+'Team &amp; Salaries'!$N32),'Team &amp; Salaries'!$N32),0)),IF('Team &amp; Salaries'!$O32="Annually",IF(DB$6='Team &amp; Salaries'!$M32,MIN('Team &amp; Salaries'!$N32,'Team &amp; Salaries'!$P32),IF(DB$6&gt;'Team &amp; Salaries'!$M32,IFERROR(MIN('Team &amp; Salaries'!$P32,#REF!+'Team &amp; Salaries'!$N32),MIN('Team &amp; Salaries'!$N32,'Team &amp; Salaries'!$P32)),0))))))</f>
        <v>1</v>
      </c>
      <c r="DC122" s="286">
        <f>IF('Team &amp; Salaries'!$O32="Never",IF(DC$6&gt;='Team &amp; Salaries'!$M32,MIN('Team &amp; Salaries'!$N32,'Team &amp; Salaries'!$P32),0),IF('Team &amp; Salaries'!$O32="Monthly",IF(DC$6='Team &amp; Salaries'!$M32,MIN('Team &amp; Salaries'!$N32,'Team &amp; Salaries'!$P32),IF(DC$6&gt;'Team &amp; Salaries'!$M32,MIN('Team &amp; Salaries'!$P32,DB122+'Team &amp; Salaries'!$N32),0)),IF('Team &amp; Salaries'!$O32="Quarterly",IF(DC$6='Team &amp; Salaries'!$M32,MIN('Team &amp; Salaries'!$N32,'Team &amp; Salaries'!$P32),IF(DC$6&gt;'Team &amp; Salaries'!$M32,IFERROR(MIN('Team &amp; Salaries'!$P32,IF(ISNUMBER(CX122),CX122,0)+'Team &amp; Salaries'!$N32),'Team &amp; Salaries'!$N32),0)),IF('Team &amp; Salaries'!$O32="Annually",IF(DC$6='Team &amp; Salaries'!$M32,MIN('Team &amp; Salaries'!$N32,'Team &amp; Salaries'!$P32),IF(DC$6&gt;'Team &amp; Salaries'!$M32,IFERROR(MIN('Team &amp; Salaries'!$P32,#REF!+'Team &amp; Salaries'!$N32),MIN('Team &amp; Salaries'!$N32,'Team &amp; Salaries'!$P32)),0))))))</f>
        <v>1</v>
      </c>
      <c r="DD122" s="286">
        <f>IF('Team &amp; Salaries'!$O32="Never",IF(DD$6&gt;='Team &amp; Salaries'!$M32,MIN('Team &amp; Salaries'!$N32,'Team &amp; Salaries'!$P32),0),IF('Team &amp; Salaries'!$O32="Monthly",IF(DD$6='Team &amp; Salaries'!$M32,MIN('Team &amp; Salaries'!$N32,'Team &amp; Salaries'!$P32),IF(DD$6&gt;'Team &amp; Salaries'!$M32,MIN('Team &amp; Salaries'!$P32,DC122+'Team &amp; Salaries'!$N32),0)),IF('Team &amp; Salaries'!$O32="Quarterly",IF(DD$6='Team &amp; Salaries'!$M32,MIN('Team &amp; Salaries'!$N32,'Team &amp; Salaries'!$P32),IF(DD$6&gt;'Team &amp; Salaries'!$M32,IFERROR(MIN('Team &amp; Salaries'!$P32,IF(ISNUMBER(CY122),CY122,0)+'Team &amp; Salaries'!$N32),'Team &amp; Salaries'!$N32),0)),IF('Team &amp; Salaries'!$O32="Annually",IF(DD$6='Team &amp; Salaries'!$M32,MIN('Team &amp; Salaries'!$N32,'Team &amp; Salaries'!$P32),IF(DD$6&gt;'Team &amp; Salaries'!$M32,IFERROR(MIN('Team &amp; Salaries'!$P32,#REF!+'Team &amp; Salaries'!$N32),MIN('Team &amp; Salaries'!$N32,'Team &amp; Salaries'!$P32)),0))))))</f>
        <v>1</v>
      </c>
      <c r="DE122" s="286">
        <f>IF('Team &amp; Salaries'!$O32="Never",IF(DE$6&gt;='Team &amp; Salaries'!$M32,MIN('Team &amp; Salaries'!$N32,'Team &amp; Salaries'!$P32),0),IF('Team &amp; Salaries'!$O32="Monthly",IF(DE$6='Team &amp; Salaries'!$M32,MIN('Team &amp; Salaries'!$N32,'Team &amp; Salaries'!$P32),IF(DE$6&gt;'Team &amp; Salaries'!$M32,MIN('Team &amp; Salaries'!$P32,DD122+'Team &amp; Salaries'!$N32),0)),IF('Team &amp; Salaries'!$O32="Quarterly",IF(DE$6='Team &amp; Salaries'!$M32,MIN('Team &amp; Salaries'!$N32,'Team &amp; Salaries'!$P32),IF(DE$6&gt;'Team &amp; Salaries'!$M32,IFERROR(MIN('Team &amp; Salaries'!$P32,IF(ISNUMBER(CZ122),CZ122,0)+'Team &amp; Salaries'!$N32),'Team &amp; Salaries'!$N32),0)),IF('Team &amp; Salaries'!$O32="Annually",IF(DE$6='Team &amp; Salaries'!$M32,MIN('Team &amp; Salaries'!$N32,'Team &amp; Salaries'!$P32),IF(DE$6&gt;'Team &amp; Salaries'!$M32,IFERROR(MIN('Team &amp; Salaries'!$P32,#REF!+'Team &amp; Salaries'!$N32),MIN('Team &amp; Salaries'!$N32,'Team &amp; Salaries'!$P32)),0))))))</f>
        <v>1</v>
      </c>
      <c r="DF122" s="286">
        <f>IF('Team &amp; Salaries'!$O32="Never",IF(DF$6&gt;='Team &amp; Salaries'!$M32,MIN('Team &amp; Salaries'!$N32,'Team &amp; Salaries'!$P32),0),IF('Team &amp; Salaries'!$O32="Monthly",IF(DF$6='Team &amp; Salaries'!$M32,MIN('Team &amp; Salaries'!$N32,'Team &amp; Salaries'!$P32),IF(DF$6&gt;'Team &amp; Salaries'!$M32,MIN('Team &amp; Salaries'!$P32,DE122+'Team &amp; Salaries'!$N32),0)),IF('Team &amp; Salaries'!$O32="Quarterly",IF(DF$6='Team &amp; Salaries'!$M32,MIN('Team &amp; Salaries'!$N32,'Team &amp; Salaries'!$P32),IF(DF$6&gt;'Team &amp; Salaries'!$M32,IFERROR(MIN('Team &amp; Salaries'!$P32,IF(ISNUMBER(DA122),DA122,0)+'Team &amp; Salaries'!$N32),'Team &amp; Salaries'!$N32),0)),IF('Team &amp; Salaries'!$O32="Annually",IF(DF$6='Team &amp; Salaries'!$M32,MIN('Team &amp; Salaries'!$N32,'Team &amp; Salaries'!$P32),IF(DF$6&gt;'Team &amp; Salaries'!$M32,IFERROR(MIN('Team &amp; Salaries'!$P32,#REF!+'Team &amp; Salaries'!$N32),MIN('Team &amp; Salaries'!$N32,'Team &amp; Salaries'!$P32)),0))))))</f>
        <v>1</v>
      </c>
      <c r="DG122" s="286">
        <f>IF('Team &amp; Salaries'!$O32="Never",IF(DG$6&gt;='Team &amp; Salaries'!$M32,MIN('Team &amp; Salaries'!$N32,'Team &amp; Salaries'!$P32),0),IF('Team &amp; Salaries'!$O32="Monthly",IF(DG$6='Team &amp; Salaries'!$M32,MIN('Team &amp; Salaries'!$N32,'Team &amp; Salaries'!$P32),IF(DG$6&gt;'Team &amp; Salaries'!$M32,MIN('Team &amp; Salaries'!$P32,DF122+'Team &amp; Salaries'!$N32),0)),IF('Team &amp; Salaries'!$O32="Quarterly",IF(DG$6='Team &amp; Salaries'!$M32,MIN('Team &amp; Salaries'!$N32,'Team &amp; Salaries'!$P32),IF(DG$6&gt;'Team &amp; Salaries'!$M32,IFERROR(MIN('Team &amp; Salaries'!$P32,IF(ISNUMBER(DB122),DB122,0)+'Team &amp; Salaries'!$N32),'Team &amp; Salaries'!$N32),0)),IF('Team &amp; Salaries'!$O32="Annually",IF(DG$6='Team &amp; Salaries'!$M32,MIN('Team &amp; Salaries'!$N32,'Team &amp; Salaries'!$P32),IF(DG$6&gt;'Team &amp; Salaries'!$M32,IFERROR(MIN('Team &amp; Salaries'!$P32,#REF!+'Team &amp; Salaries'!$N32),MIN('Team &amp; Salaries'!$N32,'Team &amp; Salaries'!$P32)),0))))))</f>
        <v>1</v>
      </c>
      <c r="DH122" s="286">
        <f>IF('Team &amp; Salaries'!$O32="Never",IF(DH$6&gt;='Team &amp; Salaries'!$M32,MIN('Team &amp; Salaries'!$N32,'Team &amp; Salaries'!$P32),0),IF('Team &amp; Salaries'!$O32="Monthly",IF(DH$6='Team &amp; Salaries'!$M32,MIN('Team &amp; Salaries'!$N32,'Team &amp; Salaries'!$P32),IF(DH$6&gt;'Team &amp; Salaries'!$M32,MIN('Team &amp; Salaries'!$P32,DG122+'Team &amp; Salaries'!$N32),0)),IF('Team &amp; Salaries'!$O32="Quarterly",IF(DH$6='Team &amp; Salaries'!$M32,MIN('Team &amp; Salaries'!$N32,'Team &amp; Salaries'!$P32),IF(DH$6&gt;'Team &amp; Salaries'!$M32,IFERROR(MIN('Team &amp; Salaries'!$P32,IF(ISNUMBER(DC122),DC122,0)+'Team &amp; Salaries'!$N32),'Team &amp; Salaries'!$N32),0)),IF('Team &amp; Salaries'!$O32="Annually",IF(DH$6='Team &amp; Salaries'!$M32,MIN('Team &amp; Salaries'!$N32,'Team &amp; Salaries'!$P32),IF(DH$6&gt;'Team &amp; Salaries'!$M32,IFERROR(MIN('Team &amp; Salaries'!$P32,#REF!+'Team &amp; Salaries'!$N32),MIN('Team &amp; Salaries'!$N32,'Team &amp; Salaries'!$P32)),0))))))</f>
        <v>1</v>
      </c>
      <c r="DI122" s="286">
        <f>IF('Team &amp; Salaries'!$O32="Never",IF(DI$6&gt;='Team &amp; Salaries'!$M32,MIN('Team &amp; Salaries'!$N32,'Team &amp; Salaries'!$P32),0),IF('Team &amp; Salaries'!$O32="Monthly",IF(DI$6='Team &amp; Salaries'!$M32,MIN('Team &amp; Salaries'!$N32,'Team &amp; Salaries'!$P32),IF(DI$6&gt;'Team &amp; Salaries'!$M32,MIN('Team &amp; Salaries'!$P32,DH122+'Team &amp; Salaries'!$N32),0)),IF('Team &amp; Salaries'!$O32="Quarterly",IF(DI$6='Team &amp; Salaries'!$M32,MIN('Team &amp; Salaries'!$N32,'Team &amp; Salaries'!$P32),IF(DI$6&gt;'Team &amp; Salaries'!$M32,IFERROR(MIN('Team &amp; Salaries'!$P32,IF(ISNUMBER(DD122),DD122,0)+'Team &amp; Salaries'!$N32),'Team &amp; Salaries'!$N32),0)),IF('Team &amp; Salaries'!$O32="Annually",IF(DI$6='Team &amp; Salaries'!$M32,MIN('Team &amp; Salaries'!$N32,'Team &amp; Salaries'!$P32),IF(DI$6&gt;'Team &amp; Salaries'!$M32,IFERROR(MIN('Team &amp; Salaries'!$P32,#REF!+'Team &amp; Salaries'!$N32),MIN('Team &amp; Salaries'!$N32,'Team &amp; Salaries'!$P32)),0))))))</f>
        <v>1</v>
      </c>
    </row>
    <row r="123" spans="1:113" s="147" customFormat="1" ht="16">
      <c r="A123" s="114" t="str">
        <f>'Team &amp; Salaries'!A33</f>
        <v>Tester</v>
      </c>
      <c r="B123" s="114"/>
      <c r="C123" s="114"/>
      <c r="D123" s="285"/>
      <c r="E123" s="361" t="s">
        <v>193</v>
      </c>
      <c r="F123" s="286">
        <f>IF('Team &amp; Salaries'!$O33="Never",IF(F$6&gt;='Team &amp; Salaries'!$M33,MIN('Team &amp; Salaries'!$N33,'Team &amp; Salaries'!$P33),0),IF('Team &amp; Salaries'!$O33="Monthly",IF(F$6='Team &amp; Salaries'!$M33,MIN('Team &amp; Salaries'!$N33,'Team &amp; Salaries'!$P33),IF(F$6&gt;'Team &amp; Salaries'!$M33,MIN('Team &amp; Salaries'!$P33,E123+'Team &amp; Salaries'!$N33),0)),IF('Team &amp; Salaries'!$O33="Quarterly",IF(F$6='Team &amp; Salaries'!$M33,MIN('Team &amp; Salaries'!$N33,'Team &amp; Salaries'!$P33),IF(F$6&gt;'Team &amp; Salaries'!$M33,IFERROR(MIN('Team &amp; Salaries'!$P33,IF(ISNUMBER(A123),A123,0)+'Team &amp; Salaries'!$N33),'Team &amp; Salaries'!$N33),0)),IF('Team &amp; Salaries'!$O33="Annually",IF(F$6='Team &amp; Salaries'!$M33,MIN('Team &amp; Salaries'!$N33,'Team &amp; Salaries'!$P33),IF(F$6&gt;'Team &amp; Salaries'!$M33,IFERROR(MIN('Team &amp; Salaries'!$P33,#REF!+'Team &amp; Salaries'!$N33),MIN('Team &amp; Salaries'!$N33,'Team &amp; Salaries'!$P33)),0))))))</f>
        <v>0</v>
      </c>
      <c r="G123" s="286">
        <f>IF('Team &amp; Salaries'!$O33="Never",IF(G$6&gt;='Team &amp; Salaries'!$M33,MIN('Team &amp; Salaries'!$N33,'Team &amp; Salaries'!$P33),0),IF('Team &amp; Salaries'!$O33="Monthly",IF(G$6='Team &amp; Salaries'!$M33,MIN('Team &amp; Salaries'!$N33,'Team &amp; Salaries'!$P33),IF(G$6&gt;'Team &amp; Salaries'!$M33,MIN('Team &amp; Salaries'!$P33,F123+'Team &amp; Salaries'!$N33),0)),IF('Team &amp; Salaries'!$O33="Quarterly",IF(G$6='Team &amp; Salaries'!$M33,MIN('Team &amp; Salaries'!$N33,'Team &amp; Salaries'!$P33),IF(G$6&gt;'Team &amp; Salaries'!$M33,IFERROR(MIN('Team &amp; Salaries'!$P33,IF(ISNUMBER(B123),B123,0)+'Team &amp; Salaries'!$N33),'Team &amp; Salaries'!$N33),0)),IF('Team &amp; Salaries'!$O33="Annually",IF(G$6='Team &amp; Salaries'!$M33,MIN('Team &amp; Salaries'!$N33,'Team &amp; Salaries'!$P33),IF(G$6&gt;'Team &amp; Salaries'!$M33,IFERROR(MIN('Team &amp; Salaries'!$P33,#REF!+'Team &amp; Salaries'!$N33),MIN('Team &amp; Salaries'!$N33,'Team &amp; Salaries'!$P33)),0))))))</f>
        <v>0</v>
      </c>
      <c r="H123" s="286">
        <f>IF('Team &amp; Salaries'!$O33="Never",IF(H$6&gt;='Team &amp; Salaries'!$M33,MIN('Team &amp; Salaries'!$N33,'Team &amp; Salaries'!$P33),0),IF('Team &amp; Salaries'!$O33="Monthly",IF(H$6='Team &amp; Salaries'!$M33,MIN('Team &amp; Salaries'!$N33,'Team &amp; Salaries'!$P33),IF(H$6&gt;'Team &amp; Salaries'!$M33,MIN('Team &amp; Salaries'!$P33,G123+'Team &amp; Salaries'!$N33),0)),IF('Team &amp; Salaries'!$O33="Quarterly",IF(H$6='Team &amp; Salaries'!$M33,MIN('Team &amp; Salaries'!$N33,'Team &amp; Salaries'!$P33),IF(H$6&gt;'Team &amp; Salaries'!$M33,IFERROR(MIN('Team &amp; Salaries'!$P33,IF(ISNUMBER(C123),C123,0)+'Team &amp; Salaries'!$N33),'Team &amp; Salaries'!$N33),0)),IF('Team &amp; Salaries'!$O33="Annually",IF(H$6='Team &amp; Salaries'!$M33,MIN('Team &amp; Salaries'!$N33,'Team &amp; Salaries'!$P33),IF(H$6&gt;'Team &amp; Salaries'!$M33,IFERROR(MIN('Team &amp; Salaries'!$P33,#REF!+'Team &amp; Salaries'!$N33),MIN('Team &amp; Salaries'!$N33,'Team &amp; Salaries'!$P33)),0))))))</f>
        <v>0</v>
      </c>
      <c r="I123" s="286">
        <f>IF('Team &amp; Salaries'!$O33="Never",IF(I$6&gt;='Team &amp; Salaries'!$M33,MIN('Team &amp; Salaries'!$N33,'Team &amp; Salaries'!$P33),0),IF('Team &amp; Salaries'!$O33="Monthly",IF(I$6='Team &amp; Salaries'!$M33,MIN('Team &amp; Salaries'!$N33,'Team &amp; Salaries'!$P33),IF(I$6&gt;'Team &amp; Salaries'!$M33,MIN('Team &amp; Salaries'!$P33,H123+'Team &amp; Salaries'!$N33),0)),IF('Team &amp; Salaries'!$O33="Quarterly",IF(I$6='Team &amp; Salaries'!$M33,MIN('Team &amp; Salaries'!$N33,'Team &amp; Salaries'!$P33),IF(I$6&gt;'Team &amp; Salaries'!$M33,IFERROR(MIN('Team &amp; Salaries'!$P33,IF(ISNUMBER(D123),D123,0)+'Team &amp; Salaries'!$N33),'Team &amp; Salaries'!$N33),0)),IF('Team &amp; Salaries'!$O33="Annually",IF(I$6='Team &amp; Salaries'!$M33,MIN('Team &amp; Salaries'!$N33,'Team &amp; Salaries'!$P33),IF(I$6&gt;'Team &amp; Salaries'!$M33,IFERROR(MIN('Team &amp; Salaries'!$P33,#REF!+'Team &amp; Salaries'!$N33),MIN('Team &amp; Salaries'!$N33,'Team &amp; Salaries'!$P33)),0))))))</f>
        <v>0</v>
      </c>
      <c r="J123" s="286">
        <f>IF('Team &amp; Salaries'!$O33="Never",IF(J$6&gt;='Team &amp; Salaries'!$M33,MIN('Team &amp; Salaries'!$N33,'Team &amp; Salaries'!$P33),0),IF('Team &amp; Salaries'!$O33="Monthly",IF(J$6='Team &amp; Salaries'!$M33,MIN('Team &amp; Salaries'!$N33,'Team &amp; Salaries'!$P33),IF(J$6&gt;'Team &amp; Salaries'!$M33,MIN('Team &amp; Salaries'!$P33,I123+'Team &amp; Salaries'!$N33),0)),IF('Team &amp; Salaries'!$O33="Quarterly",IF(J$6='Team &amp; Salaries'!$M33,MIN('Team &amp; Salaries'!$N33,'Team &amp; Salaries'!$P33),IF(J$6&gt;'Team &amp; Salaries'!$M33,IFERROR(MIN('Team &amp; Salaries'!$P33,IF(ISNUMBER(E123),E123,0)+'Team &amp; Salaries'!$N33),'Team &amp; Salaries'!$N33),0)),IF('Team &amp; Salaries'!$O33="Annually",IF(J$6='Team &amp; Salaries'!$M33,MIN('Team &amp; Salaries'!$N33,'Team &amp; Salaries'!$P33),IF(J$6&gt;'Team &amp; Salaries'!$M33,IFERROR(MIN('Team &amp; Salaries'!$P33,#REF!+'Team &amp; Salaries'!$N33),MIN('Team &amp; Salaries'!$N33,'Team &amp; Salaries'!$P33)),0))))))</f>
        <v>0</v>
      </c>
      <c r="K123" s="286">
        <f>IF('Team &amp; Salaries'!$O33="Never",IF(K$6&gt;='Team &amp; Salaries'!$M33,MIN('Team &amp; Salaries'!$N33,'Team &amp; Salaries'!$P33),0),IF('Team &amp; Salaries'!$O33="Monthly",IF(K$6='Team &amp; Salaries'!$M33,MIN('Team &amp; Salaries'!$N33,'Team &amp; Salaries'!$P33),IF(K$6&gt;'Team &amp; Salaries'!$M33,MIN('Team &amp; Salaries'!$P33,J123+'Team &amp; Salaries'!$N33),0)),IF('Team &amp; Salaries'!$O33="Quarterly",IF(K$6='Team &amp; Salaries'!$M33,MIN('Team &amp; Salaries'!$N33,'Team &amp; Salaries'!$P33),IF(K$6&gt;'Team &amp; Salaries'!$M33,IFERROR(MIN('Team &amp; Salaries'!$P33,IF(ISNUMBER(F123),F123,0)+'Team &amp; Salaries'!$N33),'Team &amp; Salaries'!$N33),0)),IF('Team &amp; Salaries'!$O33="Annually",IF(K$6='Team &amp; Salaries'!$M33,MIN('Team &amp; Salaries'!$N33,'Team &amp; Salaries'!$P33),IF(K$6&gt;'Team &amp; Salaries'!$M33,IFERROR(MIN('Team &amp; Salaries'!$P33,#REF!+'Team &amp; Salaries'!$N33),MIN('Team &amp; Salaries'!$N33,'Team &amp; Salaries'!$P33)),0))))))</f>
        <v>0</v>
      </c>
      <c r="L123" s="286">
        <f>IF('Team &amp; Salaries'!$O33="Never",IF(L$6&gt;='Team &amp; Salaries'!$M33,MIN('Team &amp; Salaries'!$N33,'Team &amp; Salaries'!$P33),0),IF('Team &amp; Salaries'!$O33="Monthly",IF(L$6='Team &amp; Salaries'!$M33,MIN('Team &amp; Salaries'!$N33,'Team &amp; Salaries'!$P33),IF(L$6&gt;'Team &amp; Salaries'!$M33,MIN('Team &amp; Salaries'!$P33,K123+'Team &amp; Salaries'!$N33),0)),IF('Team &amp; Salaries'!$O33="Quarterly",IF(L$6='Team &amp; Salaries'!$M33,MIN('Team &amp; Salaries'!$N33,'Team &amp; Salaries'!$P33),IF(L$6&gt;'Team &amp; Salaries'!$M33,IFERROR(MIN('Team &amp; Salaries'!$P33,IF(ISNUMBER(G123),G123,0)+'Team &amp; Salaries'!$N33),'Team &amp; Salaries'!$N33),0)),IF('Team &amp; Salaries'!$O33="Annually",IF(L$6='Team &amp; Salaries'!$M33,MIN('Team &amp; Salaries'!$N33,'Team &amp; Salaries'!$P33),IF(L$6&gt;'Team &amp; Salaries'!$M33,IFERROR(MIN('Team &amp; Salaries'!$P33,#REF!+'Team &amp; Salaries'!$N33),MIN('Team &amp; Salaries'!$N33,'Team &amp; Salaries'!$P33)),0))))))</f>
        <v>0</v>
      </c>
      <c r="M123" s="286">
        <f>IF('Team &amp; Salaries'!$O33="Never",IF(M$6&gt;='Team &amp; Salaries'!$M33,MIN('Team &amp; Salaries'!$N33,'Team &amp; Salaries'!$P33),0),IF('Team &amp; Salaries'!$O33="Monthly",IF(M$6='Team &amp; Salaries'!$M33,MIN('Team &amp; Salaries'!$N33,'Team &amp; Salaries'!$P33),IF(M$6&gt;'Team &amp; Salaries'!$M33,MIN('Team &amp; Salaries'!$P33,L123+'Team &amp; Salaries'!$N33),0)),IF('Team &amp; Salaries'!$O33="Quarterly",IF(M$6='Team &amp; Salaries'!$M33,MIN('Team &amp; Salaries'!$N33,'Team &amp; Salaries'!$P33),IF(M$6&gt;'Team &amp; Salaries'!$M33,IFERROR(MIN('Team &amp; Salaries'!$P33,IF(ISNUMBER(H123),H123,0)+'Team &amp; Salaries'!$N33),'Team &amp; Salaries'!$N33),0)),IF('Team &amp; Salaries'!$O33="Annually",IF(M$6='Team &amp; Salaries'!$M33,MIN('Team &amp; Salaries'!$N33,'Team &amp; Salaries'!$P33),IF(M$6&gt;'Team &amp; Salaries'!$M33,IFERROR(MIN('Team &amp; Salaries'!$P33,#REF!+'Team &amp; Salaries'!$N33),MIN('Team &amp; Salaries'!$N33,'Team &amp; Salaries'!$P33)),0))))))</f>
        <v>0</v>
      </c>
      <c r="N123" s="286">
        <f>IF('Team &amp; Salaries'!$O33="Never",IF(N$6&gt;='Team &amp; Salaries'!$M33,MIN('Team &amp; Salaries'!$N33,'Team &amp; Salaries'!$P33),0),IF('Team &amp; Salaries'!$O33="Monthly",IF(N$6='Team &amp; Salaries'!$M33,MIN('Team &amp; Salaries'!$N33,'Team &amp; Salaries'!$P33),IF(N$6&gt;'Team &amp; Salaries'!$M33,MIN('Team &amp; Salaries'!$P33,M123+'Team &amp; Salaries'!$N33),0)),IF('Team &amp; Salaries'!$O33="Quarterly",IF(N$6='Team &amp; Salaries'!$M33,MIN('Team &amp; Salaries'!$N33,'Team &amp; Salaries'!$P33),IF(N$6&gt;'Team &amp; Salaries'!$M33,IFERROR(MIN('Team &amp; Salaries'!$P33,IF(ISNUMBER(I123),I123,0)+'Team &amp; Salaries'!$N33),'Team &amp; Salaries'!$N33),0)),IF('Team &amp; Salaries'!$O33="Annually",IF(N$6='Team &amp; Salaries'!$M33,MIN('Team &amp; Salaries'!$N33,'Team &amp; Salaries'!$P33),IF(N$6&gt;'Team &amp; Salaries'!$M33,IFERROR(MIN('Team &amp; Salaries'!$P33,#REF!+'Team &amp; Salaries'!$N33),MIN('Team &amp; Salaries'!$N33,'Team &amp; Salaries'!$P33)),0))))))</f>
        <v>0</v>
      </c>
      <c r="O123" s="286">
        <f>IF('Team &amp; Salaries'!$O33="Never",IF(O$6&gt;='Team &amp; Salaries'!$M33,MIN('Team &amp; Salaries'!$N33,'Team &amp; Salaries'!$P33),0),IF('Team &amp; Salaries'!$O33="Monthly",IF(O$6='Team &amp; Salaries'!$M33,MIN('Team &amp; Salaries'!$N33,'Team &amp; Salaries'!$P33),IF(O$6&gt;'Team &amp; Salaries'!$M33,MIN('Team &amp; Salaries'!$P33,N123+'Team &amp; Salaries'!$N33),0)),IF('Team &amp; Salaries'!$O33="Quarterly",IF(O$6='Team &amp; Salaries'!$M33,MIN('Team &amp; Salaries'!$N33,'Team &amp; Salaries'!$P33),IF(O$6&gt;'Team &amp; Salaries'!$M33,IFERROR(MIN('Team &amp; Salaries'!$P33,IF(ISNUMBER(J123),J123,0)+'Team &amp; Salaries'!$N33),'Team &amp; Salaries'!$N33),0)),IF('Team &amp; Salaries'!$O33="Annually",IF(O$6='Team &amp; Salaries'!$M33,MIN('Team &amp; Salaries'!$N33,'Team &amp; Salaries'!$P33),IF(O$6&gt;'Team &amp; Salaries'!$M33,IFERROR(MIN('Team &amp; Salaries'!$P33,#REF!+'Team &amp; Salaries'!$N33),MIN('Team &amp; Salaries'!$N33,'Team &amp; Salaries'!$P33)),0))))))</f>
        <v>0</v>
      </c>
      <c r="P123" s="286">
        <f>IF('Team &amp; Salaries'!$O33="Never",IF(P$6&gt;='Team &amp; Salaries'!$M33,MIN('Team &amp; Salaries'!$N33,'Team &amp; Salaries'!$P33),0),IF('Team &amp; Salaries'!$O33="Monthly",IF(P$6='Team &amp; Salaries'!$M33,MIN('Team &amp; Salaries'!$N33,'Team &amp; Salaries'!$P33),IF(P$6&gt;'Team &amp; Salaries'!$M33,MIN('Team &amp; Salaries'!$P33,O123+'Team &amp; Salaries'!$N33),0)),IF('Team &amp; Salaries'!$O33="Quarterly",IF(P$6='Team &amp; Salaries'!$M33,MIN('Team &amp; Salaries'!$N33,'Team &amp; Salaries'!$P33),IF(P$6&gt;'Team &amp; Salaries'!$M33,IFERROR(MIN('Team &amp; Salaries'!$P33,IF(ISNUMBER(K123),K123,0)+'Team &amp; Salaries'!$N33),'Team &amp; Salaries'!$N33),0)),IF('Team &amp; Salaries'!$O33="Annually",IF(P$6='Team &amp; Salaries'!$M33,MIN('Team &amp; Salaries'!$N33,'Team &amp; Salaries'!$P33),IF(P$6&gt;'Team &amp; Salaries'!$M33,IFERROR(MIN('Team &amp; Salaries'!$P33,#REF!+'Team &amp; Salaries'!$N33),MIN('Team &amp; Salaries'!$N33,'Team &amp; Salaries'!$P33)),0))))))</f>
        <v>0</v>
      </c>
      <c r="Q123" s="286">
        <f>IF('Team &amp; Salaries'!$O33="Never",IF(Q$6&gt;='Team &amp; Salaries'!$M33,MIN('Team &amp; Salaries'!$N33,'Team &amp; Salaries'!$P33),0),IF('Team &amp; Salaries'!$O33="Monthly",IF(Q$6='Team &amp; Salaries'!$M33,MIN('Team &amp; Salaries'!$N33,'Team &amp; Salaries'!$P33),IF(Q$6&gt;'Team &amp; Salaries'!$M33,MIN('Team &amp; Salaries'!$P33,P123+'Team &amp; Salaries'!$N33),0)),IF('Team &amp; Salaries'!$O33="Quarterly",IF(Q$6='Team &amp; Salaries'!$M33,MIN('Team &amp; Salaries'!$N33,'Team &amp; Salaries'!$P33),IF(Q$6&gt;'Team &amp; Salaries'!$M33,IFERROR(MIN('Team &amp; Salaries'!$P33,IF(ISNUMBER(L123),L123,0)+'Team &amp; Salaries'!$N33),'Team &amp; Salaries'!$N33),0)),IF('Team &amp; Salaries'!$O33="Annually",IF(Q$6='Team &amp; Salaries'!$M33,MIN('Team &amp; Salaries'!$N33,'Team &amp; Salaries'!$P33),IF(Q$6&gt;'Team &amp; Salaries'!$M33,IFERROR(MIN('Team &amp; Salaries'!$P33,#REF!+'Team &amp; Salaries'!$N33),MIN('Team &amp; Salaries'!$N33,'Team &amp; Salaries'!$P33)),0))))))</f>
        <v>0</v>
      </c>
      <c r="R123" s="286">
        <f>IF('Team &amp; Salaries'!$O33="Never",IF(R$6&gt;='Team &amp; Salaries'!$M33,MIN('Team &amp; Salaries'!$N33,'Team &amp; Salaries'!$P33),0),IF('Team &amp; Salaries'!$O33="Monthly",IF(R$6='Team &amp; Salaries'!$M33,MIN('Team &amp; Salaries'!$N33,'Team &amp; Salaries'!$P33),IF(R$6&gt;'Team &amp; Salaries'!$M33,MIN('Team &amp; Salaries'!$P33,Q123+'Team &amp; Salaries'!$N33),0)),IF('Team &amp; Salaries'!$O33="Quarterly",IF(R$6='Team &amp; Salaries'!$M33,MIN('Team &amp; Salaries'!$N33,'Team &amp; Salaries'!$P33),IF(R$6&gt;'Team &amp; Salaries'!$M33,IFERROR(MIN('Team &amp; Salaries'!$P33,IF(ISNUMBER(M123),M123,0)+'Team &amp; Salaries'!$N33),'Team &amp; Salaries'!$N33),0)),IF('Team &amp; Salaries'!$O33="Annually",IF(R$6='Team &amp; Salaries'!$M33,MIN('Team &amp; Salaries'!$N33,'Team &amp; Salaries'!$P33),IF(R$6&gt;'Team &amp; Salaries'!$M33,IFERROR(MIN('Team &amp; Salaries'!$P33,#REF!+'Team &amp; Salaries'!$N33),MIN('Team &amp; Salaries'!$N33,'Team &amp; Salaries'!$P33)),0))))))</f>
        <v>0</v>
      </c>
      <c r="S123" s="286">
        <f>IF('Team &amp; Salaries'!$O33="Never",IF(S$6&gt;='Team &amp; Salaries'!$M33,MIN('Team &amp; Salaries'!$N33,'Team &amp; Salaries'!$P33),0),IF('Team &amp; Salaries'!$O33="Monthly",IF(S$6='Team &amp; Salaries'!$M33,MIN('Team &amp; Salaries'!$N33,'Team &amp; Salaries'!$P33),IF(S$6&gt;'Team &amp; Salaries'!$M33,MIN('Team &amp; Salaries'!$P33,R123+'Team &amp; Salaries'!$N33),0)),IF('Team &amp; Salaries'!$O33="Quarterly",IF(S$6='Team &amp; Salaries'!$M33,MIN('Team &amp; Salaries'!$N33,'Team &amp; Salaries'!$P33),IF(S$6&gt;'Team &amp; Salaries'!$M33,IFERROR(MIN('Team &amp; Salaries'!$P33,IF(ISNUMBER(N123),N123,0)+'Team &amp; Salaries'!$N33),'Team &amp; Salaries'!$N33),0)),IF('Team &amp; Salaries'!$O33="Annually",IF(S$6='Team &amp; Salaries'!$M33,MIN('Team &amp; Salaries'!$N33,'Team &amp; Salaries'!$P33),IF(S$6&gt;'Team &amp; Salaries'!$M33,IFERROR(MIN('Team &amp; Salaries'!$P33,#REF!+'Team &amp; Salaries'!$N33),MIN('Team &amp; Salaries'!$N33,'Team &amp; Salaries'!$P33)),0))))))</f>
        <v>0</v>
      </c>
      <c r="T123" s="286">
        <f>IF('Team &amp; Salaries'!$O33="Never",IF(T$6&gt;='Team &amp; Salaries'!$M33,MIN('Team &amp; Salaries'!$N33,'Team &amp; Salaries'!$P33),0),IF('Team &amp; Salaries'!$O33="Monthly",IF(T$6='Team &amp; Salaries'!$M33,MIN('Team &amp; Salaries'!$N33,'Team &amp; Salaries'!$P33),IF(T$6&gt;'Team &amp; Salaries'!$M33,MIN('Team &amp; Salaries'!$P33,S123+'Team &amp; Salaries'!$N33),0)),IF('Team &amp; Salaries'!$O33="Quarterly",IF(T$6='Team &amp; Salaries'!$M33,MIN('Team &amp; Salaries'!$N33,'Team &amp; Salaries'!$P33),IF(T$6&gt;'Team &amp; Salaries'!$M33,IFERROR(MIN('Team &amp; Salaries'!$P33,IF(ISNUMBER(O123),O123,0)+'Team &amp; Salaries'!$N33),'Team &amp; Salaries'!$N33),0)),IF('Team &amp; Salaries'!$O33="Annually",IF(T$6='Team &amp; Salaries'!$M33,MIN('Team &amp; Salaries'!$N33,'Team &amp; Salaries'!$P33),IF(T$6&gt;'Team &amp; Salaries'!$M33,IFERROR(MIN('Team &amp; Salaries'!$P33,#REF!+'Team &amp; Salaries'!$N33),MIN('Team &amp; Salaries'!$N33,'Team &amp; Salaries'!$P33)),0))))))</f>
        <v>0</v>
      </c>
      <c r="U123" s="286">
        <f>IF('Team &amp; Salaries'!$O33="Never",IF(U$6&gt;='Team &amp; Salaries'!$M33,MIN('Team &amp; Salaries'!$N33,'Team &amp; Salaries'!$P33),0),IF('Team &amp; Salaries'!$O33="Monthly",IF(U$6='Team &amp; Salaries'!$M33,MIN('Team &amp; Salaries'!$N33,'Team &amp; Salaries'!$P33),IF(U$6&gt;'Team &amp; Salaries'!$M33,MIN('Team &amp; Salaries'!$P33,T123+'Team &amp; Salaries'!$N33),0)),IF('Team &amp; Salaries'!$O33="Quarterly",IF(U$6='Team &amp; Salaries'!$M33,MIN('Team &amp; Salaries'!$N33,'Team &amp; Salaries'!$P33),IF(U$6&gt;'Team &amp; Salaries'!$M33,IFERROR(MIN('Team &amp; Salaries'!$P33,IF(ISNUMBER(P123),P123,0)+'Team &amp; Salaries'!$N33),'Team &amp; Salaries'!$N33),0)),IF('Team &amp; Salaries'!$O33="Annually",IF(U$6='Team &amp; Salaries'!$M33,MIN('Team &amp; Salaries'!$N33,'Team &amp; Salaries'!$P33),IF(U$6&gt;'Team &amp; Salaries'!$M33,IFERROR(MIN('Team &amp; Salaries'!$P33,#REF!+'Team &amp; Salaries'!$N33),MIN('Team &amp; Salaries'!$N33,'Team &amp; Salaries'!$P33)),0))))))</f>
        <v>1</v>
      </c>
      <c r="V123" s="286">
        <f>IF('Team &amp; Salaries'!$O33="Never",IF(V$6&gt;='Team &amp; Salaries'!$M33,MIN('Team &amp; Salaries'!$N33,'Team &amp; Salaries'!$P33),0),IF('Team &amp; Salaries'!$O33="Monthly",IF(V$6='Team &amp; Salaries'!$M33,MIN('Team &amp; Salaries'!$N33,'Team &amp; Salaries'!$P33),IF(V$6&gt;'Team &amp; Salaries'!$M33,MIN('Team &amp; Salaries'!$P33,U123+'Team &amp; Salaries'!$N33),0)),IF('Team &amp; Salaries'!$O33="Quarterly",IF(V$6='Team &amp; Salaries'!$M33,MIN('Team &amp; Salaries'!$N33,'Team &amp; Salaries'!$P33),IF(V$6&gt;'Team &amp; Salaries'!$M33,IFERROR(MIN('Team &amp; Salaries'!$P33,IF(ISNUMBER(Q123),Q123,0)+'Team &amp; Salaries'!$N33),'Team &amp; Salaries'!$N33),0)),IF('Team &amp; Salaries'!$O33="Annually",IF(V$6='Team &amp; Salaries'!$M33,MIN('Team &amp; Salaries'!$N33,'Team &amp; Salaries'!$P33),IF(V$6&gt;'Team &amp; Salaries'!$M33,IFERROR(MIN('Team &amp; Salaries'!$P33,#REF!+'Team &amp; Salaries'!$N33),MIN('Team &amp; Salaries'!$N33,'Team &amp; Salaries'!$P33)),0))))))</f>
        <v>1</v>
      </c>
      <c r="W123" s="286">
        <f>IF('Team &amp; Salaries'!$O33="Never",IF(W$6&gt;='Team &amp; Salaries'!$M33,MIN('Team &amp; Salaries'!$N33,'Team &amp; Salaries'!$P33),0),IF('Team &amp; Salaries'!$O33="Monthly",IF(W$6='Team &amp; Salaries'!$M33,MIN('Team &amp; Salaries'!$N33,'Team &amp; Salaries'!$P33),IF(W$6&gt;'Team &amp; Salaries'!$M33,MIN('Team &amp; Salaries'!$P33,V123+'Team &amp; Salaries'!$N33),0)),IF('Team &amp; Salaries'!$O33="Quarterly",IF(W$6='Team &amp; Salaries'!$M33,MIN('Team &amp; Salaries'!$N33,'Team &amp; Salaries'!$P33),IF(W$6&gt;'Team &amp; Salaries'!$M33,IFERROR(MIN('Team &amp; Salaries'!$P33,IF(ISNUMBER(R123),R123,0)+'Team &amp; Salaries'!$N33),'Team &amp; Salaries'!$N33),0)),IF('Team &amp; Salaries'!$O33="Annually",IF(W$6='Team &amp; Salaries'!$M33,MIN('Team &amp; Salaries'!$N33,'Team &amp; Salaries'!$P33),IF(W$6&gt;'Team &amp; Salaries'!$M33,IFERROR(MIN('Team &amp; Salaries'!$P33,#REF!+'Team &amp; Salaries'!$N33),MIN('Team &amp; Salaries'!$N33,'Team &amp; Salaries'!$P33)),0))))))</f>
        <v>1</v>
      </c>
      <c r="X123" s="286">
        <f>IF('Team &amp; Salaries'!$O33="Never",IF(X$6&gt;='Team &amp; Salaries'!$M33,MIN('Team &amp; Salaries'!$N33,'Team &amp; Salaries'!$P33),0),IF('Team &amp; Salaries'!$O33="Monthly",IF(X$6='Team &amp; Salaries'!$M33,MIN('Team &amp; Salaries'!$N33,'Team &amp; Salaries'!$P33),IF(X$6&gt;'Team &amp; Salaries'!$M33,MIN('Team &amp; Salaries'!$P33,W123+'Team &amp; Salaries'!$N33),0)),IF('Team &amp; Salaries'!$O33="Quarterly",IF(X$6='Team &amp; Salaries'!$M33,MIN('Team &amp; Salaries'!$N33,'Team &amp; Salaries'!$P33),IF(X$6&gt;'Team &amp; Salaries'!$M33,IFERROR(MIN('Team &amp; Salaries'!$P33,IF(ISNUMBER(S123),S123,0)+'Team &amp; Salaries'!$N33),'Team &amp; Salaries'!$N33),0)),IF('Team &amp; Salaries'!$O33="Annually",IF(X$6='Team &amp; Salaries'!$M33,MIN('Team &amp; Salaries'!$N33,'Team &amp; Salaries'!$P33),IF(X$6&gt;'Team &amp; Salaries'!$M33,IFERROR(MIN('Team &amp; Salaries'!$P33,#REF!+'Team &amp; Salaries'!$N33),MIN('Team &amp; Salaries'!$N33,'Team &amp; Salaries'!$P33)),0))))))</f>
        <v>1</v>
      </c>
      <c r="Y123" s="286">
        <f>IF('Team &amp; Salaries'!$O33="Never",IF(Y$6&gt;='Team &amp; Salaries'!$M33,MIN('Team &amp; Salaries'!$N33,'Team &amp; Salaries'!$P33),0),IF('Team &amp; Salaries'!$O33="Monthly",IF(Y$6='Team &amp; Salaries'!$M33,MIN('Team &amp; Salaries'!$N33,'Team &amp; Salaries'!$P33),IF(Y$6&gt;'Team &amp; Salaries'!$M33,MIN('Team &amp; Salaries'!$P33,X123+'Team &amp; Salaries'!$N33),0)),IF('Team &amp; Salaries'!$O33="Quarterly",IF(Y$6='Team &amp; Salaries'!$M33,MIN('Team &amp; Salaries'!$N33,'Team &amp; Salaries'!$P33),IF(Y$6&gt;'Team &amp; Salaries'!$M33,IFERROR(MIN('Team &amp; Salaries'!$P33,IF(ISNUMBER(T123),T123,0)+'Team &amp; Salaries'!$N33),'Team &amp; Salaries'!$N33),0)),IF('Team &amp; Salaries'!$O33="Annually",IF(Y$6='Team &amp; Salaries'!$M33,MIN('Team &amp; Salaries'!$N33,'Team &amp; Salaries'!$P33),IF(Y$6&gt;'Team &amp; Salaries'!$M33,IFERROR(MIN('Team &amp; Salaries'!$P33,#REF!+'Team &amp; Salaries'!$N33),MIN('Team &amp; Salaries'!$N33,'Team &amp; Salaries'!$P33)),0))))))</f>
        <v>1</v>
      </c>
      <c r="Z123" s="286">
        <f>IF('Team &amp; Salaries'!$O33="Never",IF(Z$6&gt;='Team &amp; Salaries'!$M33,MIN('Team &amp; Salaries'!$N33,'Team &amp; Salaries'!$P33),0),IF('Team &amp; Salaries'!$O33="Monthly",IF(Z$6='Team &amp; Salaries'!$M33,MIN('Team &amp; Salaries'!$N33,'Team &amp; Salaries'!$P33),IF(Z$6&gt;'Team &amp; Salaries'!$M33,MIN('Team &amp; Salaries'!$P33,Y123+'Team &amp; Salaries'!$N33),0)),IF('Team &amp; Salaries'!$O33="Quarterly",IF(Z$6='Team &amp; Salaries'!$M33,MIN('Team &amp; Salaries'!$N33,'Team &amp; Salaries'!$P33),IF(Z$6&gt;'Team &amp; Salaries'!$M33,IFERROR(MIN('Team &amp; Salaries'!$P33,IF(ISNUMBER(U123),U123,0)+'Team &amp; Salaries'!$N33),'Team &amp; Salaries'!$N33),0)),IF('Team &amp; Salaries'!$O33="Annually",IF(Z$6='Team &amp; Salaries'!$M33,MIN('Team &amp; Salaries'!$N33,'Team &amp; Salaries'!$P33),IF(Z$6&gt;'Team &amp; Salaries'!$M33,IFERROR(MIN('Team &amp; Salaries'!$P33,#REF!+'Team &amp; Salaries'!$N33),MIN('Team &amp; Salaries'!$N33,'Team &amp; Salaries'!$P33)),0))))))</f>
        <v>1</v>
      </c>
      <c r="AA123" s="286">
        <f>IF('Team &amp; Salaries'!$O33="Never",IF(AA$6&gt;='Team &amp; Salaries'!$M33,MIN('Team &amp; Salaries'!$N33,'Team &amp; Salaries'!$P33),0),IF('Team &amp; Salaries'!$O33="Monthly",IF(AA$6='Team &amp; Salaries'!$M33,MIN('Team &amp; Salaries'!$N33,'Team &amp; Salaries'!$P33),IF(AA$6&gt;'Team &amp; Salaries'!$M33,MIN('Team &amp; Salaries'!$P33,Z123+'Team &amp; Salaries'!$N33),0)),IF('Team &amp; Salaries'!$O33="Quarterly",IF(AA$6='Team &amp; Salaries'!$M33,MIN('Team &amp; Salaries'!$N33,'Team &amp; Salaries'!$P33),IF(AA$6&gt;'Team &amp; Salaries'!$M33,IFERROR(MIN('Team &amp; Salaries'!$P33,IF(ISNUMBER(V123),V123,0)+'Team &amp; Salaries'!$N33),'Team &amp; Salaries'!$N33),0)),IF('Team &amp; Salaries'!$O33="Annually",IF(AA$6='Team &amp; Salaries'!$M33,MIN('Team &amp; Salaries'!$N33,'Team &amp; Salaries'!$P33),IF(AA$6&gt;'Team &amp; Salaries'!$M33,IFERROR(MIN('Team &amp; Salaries'!$P33,#REF!+'Team &amp; Salaries'!$N33),MIN('Team &amp; Salaries'!$N33,'Team &amp; Salaries'!$P33)),0))))))</f>
        <v>1</v>
      </c>
      <c r="AB123" s="286">
        <f>IF('Team &amp; Salaries'!$O33="Never",IF(AB$6&gt;='Team &amp; Salaries'!$M33,MIN('Team &amp; Salaries'!$N33,'Team &amp; Salaries'!$P33),0),IF('Team &amp; Salaries'!$O33="Monthly",IF(AB$6='Team &amp; Salaries'!$M33,MIN('Team &amp; Salaries'!$N33,'Team &amp; Salaries'!$P33),IF(AB$6&gt;'Team &amp; Salaries'!$M33,MIN('Team &amp; Salaries'!$P33,AA123+'Team &amp; Salaries'!$N33),0)),IF('Team &amp; Salaries'!$O33="Quarterly",IF(AB$6='Team &amp; Salaries'!$M33,MIN('Team &amp; Salaries'!$N33,'Team &amp; Salaries'!$P33),IF(AB$6&gt;'Team &amp; Salaries'!$M33,IFERROR(MIN('Team &amp; Salaries'!$P33,IF(ISNUMBER(W123),W123,0)+'Team &amp; Salaries'!$N33),'Team &amp; Salaries'!$N33),0)),IF('Team &amp; Salaries'!$O33="Annually",IF(AB$6='Team &amp; Salaries'!$M33,MIN('Team &amp; Salaries'!$N33,'Team &amp; Salaries'!$P33),IF(AB$6&gt;'Team &amp; Salaries'!$M33,IFERROR(MIN('Team &amp; Salaries'!$P33,#REF!+'Team &amp; Salaries'!$N33),MIN('Team &amp; Salaries'!$N33,'Team &amp; Salaries'!$P33)),0))))))</f>
        <v>1</v>
      </c>
      <c r="AC123" s="286">
        <f>IF('Team &amp; Salaries'!$O33="Never",IF(AC$6&gt;='Team &amp; Salaries'!$M33,MIN('Team &amp; Salaries'!$N33,'Team &amp; Salaries'!$P33),0),IF('Team &amp; Salaries'!$O33="Monthly",IF(AC$6='Team &amp; Salaries'!$M33,MIN('Team &amp; Salaries'!$N33,'Team &amp; Salaries'!$P33),IF(AC$6&gt;'Team &amp; Salaries'!$M33,MIN('Team &amp; Salaries'!$P33,AB123+'Team &amp; Salaries'!$N33),0)),IF('Team &amp; Salaries'!$O33="Quarterly",IF(AC$6='Team &amp; Salaries'!$M33,MIN('Team &amp; Salaries'!$N33,'Team &amp; Salaries'!$P33),IF(AC$6&gt;'Team &amp; Salaries'!$M33,IFERROR(MIN('Team &amp; Salaries'!$P33,IF(ISNUMBER(X123),X123,0)+'Team &amp; Salaries'!$N33),'Team &amp; Salaries'!$N33),0)),IF('Team &amp; Salaries'!$O33="Annually",IF(AC$6='Team &amp; Salaries'!$M33,MIN('Team &amp; Salaries'!$N33,'Team &amp; Salaries'!$P33),IF(AC$6&gt;'Team &amp; Salaries'!$M33,IFERROR(MIN('Team &amp; Salaries'!$P33,#REF!+'Team &amp; Salaries'!$N33),MIN('Team &amp; Salaries'!$N33,'Team &amp; Salaries'!$P33)),0))))))</f>
        <v>1</v>
      </c>
      <c r="AD123" s="286">
        <f>IF('Team &amp; Salaries'!$O33="Never",IF(AD$6&gt;='Team &amp; Salaries'!$M33,MIN('Team &amp; Salaries'!$N33,'Team &amp; Salaries'!$P33),0),IF('Team &amp; Salaries'!$O33="Monthly",IF(AD$6='Team &amp; Salaries'!$M33,MIN('Team &amp; Salaries'!$N33,'Team &amp; Salaries'!$P33),IF(AD$6&gt;'Team &amp; Salaries'!$M33,MIN('Team &amp; Salaries'!$P33,AC123+'Team &amp; Salaries'!$N33),0)),IF('Team &amp; Salaries'!$O33="Quarterly",IF(AD$6='Team &amp; Salaries'!$M33,MIN('Team &amp; Salaries'!$N33,'Team &amp; Salaries'!$P33),IF(AD$6&gt;'Team &amp; Salaries'!$M33,IFERROR(MIN('Team &amp; Salaries'!$P33,IF(ISNUMBER(Y123),Y123,0)+'Team &amp; Salaries'!$N33),'Team &amp; Salaries'!$N33),0)),IF('Team &amp; Salaries'!$O33="Annually",IF(AD$6='Team &amp; Salaries'!$M33,MIN('Team &amp; Salaries'!$N33,'Team &amp; Salaries'!$P33),IF(AD$6&gt;'Team &amp; Salaries'!$M33,IFERROR(MIN('Team &amp; Salaries'!$P33,#REF!+'Team &amp; Salaries'!$N33),MIN('Team &amp; Salaries'!$N33,'Team &amp; Salaries'!$P33)),0))))))</f>
        <v>1</v>
      </c>
      <c r="AE123" s="286">
        <f>IF('Team &amp; Salaries'!$O33="Never",IF(AE$6&gt;='Team &amp; Salaries'!$M33,MIN('Team &amp; Salaries'!$N33,'Team &amp; Salaries'!$P33),0),IF('Team &amp; Salaries'!$O33="Monthly",IF(AE$6='Team &amp; Salaries'!$M33,MIN('Team &amp; Salaries'!$N33,'Team &amp; Salaries'!$P33),IF(AE$6&gt;'Team &amp; Salaries'!$M33,MIN('Team &amp; Salaries'!$P33,AD123+'Team &amp; Salaries'!$N33),0)),IF('Team &amp; Salaries'!$O33="Quarterly",IF(AE$6='Team &amp; Salaries'!$M33,MIN('Team &amp; Salaries'!$N33,'Team &amp; Salaries'!$P33),IF(AE$6&gt;'Team &amp; Salaries'!$M33,IFERROR(MIN('Team &amp; Salaries'!$P33,IF(ISNUMBER(Z123),Z123,0)+'Team &amp; Salaries'!$N33),'Team &amp; Salaries'!$N33),0)),IF('Team &amp; Salaries'!$O33="Annually",IF(AE$6='Team &amp; Salaries'!$M33,MIN('Team &amp; Salaries'!$N33,'Team &amp; Salaries'!$P33),IF(AE$6&gt;'Team &amp; Salaries'!$M33,IFERROR(MIN('Team &amp; Salaries'!$P33,#REF!+'Team &amp; Salaries'!$N33),MIN('Team &amp; Salaries'!$N33,'Team &amp; Salaries'!$P33)),0))))))</f>
        <v>1</v>
      </c>
      <c r="AF123" s="286">
        <f>IF('Team &amp; Salaries'!$O33="Never",IF(AF$6&gt;='Team &amp; Salaries'!$M33,MIN('Team &amp; Salaries'!$N33,'Team &amp; Salaries'!$P33),0),IF('Team &amp; Salaries'!$O33="Monthly",IF(AF$6='Team &amp; Salaries'!$M33,MIN('Team &amp; Salaries'!$N33,'Team &amp; Salaries'!$P33),IF(AF$6&gt;'Team &amp; Salaries'!$M33,MIN('Team &amp; Salaries'!$P33,AE123+'Team &amp; Salaries'!$N33),0)),IF('Team &amp; Salaries'!$O33="Quarterly",IF(AF$6='Team &amp; Salaries'!$M33,MIN('Team &amp; Salaries'!$N33,'Team &amp; Salaries'!$P33),IF(AF$6&gt;'Team &amp; Salaries'!$M33,IFERROR(MIN('Team &amp; Salaries'!$P33,IF(ISNUMBER(AA123),AA123,0)+'Team &amp; Salaries'!$N33),'Team &amp; Salaries'!$N33),0)),IF('Team &amp; Salaries'!$O33="Annually",IF(AF$6='Team &amp; Salaries'!$M33,MIN('Team &amp; Salaries'!$N33,'Team &amp; Salaries'!$P33),IF(AF$6&gt;'Team &amp; Salaries'!$M33,IFERROR(MIN('Team &amp; Salaries'!$P33,#REF!+'Team &amp; Salaries'!$N33),MIN('Team &amp; Salaries'!$N33,'Team &amp; Salaries'!$P33)),0))))))</f>
        <v>1</v>
      </c>
      <c r="AG123" s="286">
        <f>IF('Team &amp; Salaries'!$O33="Never",IF(AG$6&gt;='Team &amp; Salaries'!$M33,MIN('Team &amp; Salaries'!$N33,'Team &amp; Salaries'!$P33),0),IF('Team &amp; Salaries'!$O33="Monthly",IF(AG$6='Team &amp; Salaries'!$M33,MIN('Team &amp; Salaries'!$N33,'Team &amp; Salaries'!$P33),IF(AG$6&gt;'Team &amp; Salaries'!$M33,MIN('Team &amp; Salaries'!$P33,AF123+'Team &amp; Salaries'!$N33),0)),IF('Team &amp; Salaries'!$O33="Quarterly",IF(AG$6='Team &amp; Salaries'!$M33,MIN('Team &amp; Salaries'!$N33,'Team &amp; Salaries'!$P33),IF(AG$6&gt;'Team &amp; Salaries'!$M33,IFERROR(MIN('Team &amp; Salaries'!$P33,IF(ISNUMBER(AB123),AB123,0)+'Team &amp; Salaries'!$N33),'Team &amp; Salaries'!$N33),0)),IF('Team &amp; Salaries'!$O33="Annually",IF(AG$6='Team &amp; Salaries'!$M33,MIN('Team &amp; Salaries'!$N33,'Team &amp; Salaries'!$P33),IF(AG$6&gt;'Team &amp; Salaries'!$M33,IFERROR(MIN('Team &amp; Salaries'!$P33,#REF!+'Team &amp; Salaries'!$N33),MIN('Team &amp; Salaries'!$N33,'Team &amp; Salaries'!$P33)),0))))))</f>
        <v>1</v>
      </c>
      <c r="AH123" s="286">
        <f>IF('Team &amp; Salaries'!$O33="Never",IF(AH$6&gt;='Team &amp; Salaries'!$M33,MIN('Team &amp; Salaries'!$N33,'Team &amp; Salaries'!$P33),0),IF('Team &amp; Salaries'!$O33="Monthly",IF(AH$6='Team &amp; Salaries'!$M33,MIN('Team &amp; Salaries'!$N33,'Team &amp; Salaries'!$P33),IF(AH$6&gt;'Team &amp; Salaries'!$M33,MIN('Team &amp; Salaries'!$P33,AG123+'Team &amp; Salaries'!$N33),0)),IF('Team &amp; Salaries'!$O33="Quarterly",IF(AH$6='Team &amp; Salaries'!$M33,MIN('Team &amp; Salaries'!$N33,'Team &amp; Salaries'!$P33),IF(AH$6&gt;'Team &amp; Salaries'!$M33,IFERROR(MIN('Team &amp; Salaries'!$P33,IF(ISNUMBER(AC123),AC123,0)+'Team &amp; Salaries'!$N33),'Team &amp; Salaries'!$N33),0)),IF('Team &amp; Salaries'!$O33="Annually",IF(AH$6='Team &amp; Salaries'!$M33,MIN('Team &amp; Salaries'!$N33,'Team &amp; Salaries'!$P33),IF(AH$6&gt;'Team &amp; Salaries'!$M33,IFERROR(MIN('Team &amp; Salaries'!$P33,#REF!+'Team &amp; Salaries'!$N33),MIN('Team &amp; Salaries'!$N33,'Team &amp; Salaries'!$P33)),0))))))</f>
        <v>1</v>
      </c>
      <c r="AI123" s="286">
        <f>IF('Team &amp; Salaries'!$O33="Never",IF(AI$6&gt;='Team &amp; Salaries'!$M33,MIN('Team &amp; Salaries'!$N33,'Team &amp; Salaries'!$P33),0),IF('Team &amp; Salaries'!$O33="Monthly",IF(AI$6='Team &amp; Salaries'!$M33,MIN('Team &amp; Salaries'!$N33,'Team &amp; Salaries'!$P33),IF(AI$6&gt;'Team &amp; Salaries'!$M33,MIN('Team &amp; Salaries'!$P33,AH123+'Team &amp; Salaries'!$N33),0)),IF('Team &amp; Salaries'!$O33="Quarterly",IF(AI$6='Team &amp; Salaries'!$M33,MIN('Team &amp; Salaries'!$N33,'Team &amp; Salaries'!$P33),IF(AI$6&gt;'Team &amp; Salaries'!$M33,IFERROR(MIN('Team &amp; Salaries'!$P33,IF(ISNUMBER(AD123),AD123,0)+'Team &amp; Salaries'!$N33),'Team &amp; Salaries'!$N33),0)),IF('Team &amp; Salaries'!$O33="Annually",IF(AI$6='Team &amp; Salaries'!$M33,MIN('Team &amp; Salaries'!$N33,'Team &amp; Salaries'!$P33),IF(AI$6&gt;'Team &amp; Salaries'!$M33,IFERROR(MIN('Team &amp; Salaries'!$P33,#REF!+'Team &amp; Salaries'!$N33),MIN('Team &amp; Salaries'!$N33,'Team &amp; Salaries'!$P33)),0))))))</f>
        <v>1</v>
      </c>
      <c r="AJ123" s="286">
        <f>IF('Team &amp; Salaries'!$O33="Never",IF(AJ$6&gt;='Team &amp; Salaries'!$M33,MIN('Team &amp; Salaries'!$N33,'Team &amp; Salaries'!$P33),0),IF('Team &amp; Salaries'!$O33="Monthly",IF(AJ$6='Team &amp; Salaries'!$M33,MIN('Team &amp; Salaries'!$N33,'Team &amp; Salaries'!$P33),IF(AJ$6&gt;'Team &amp; Salaries'!$M33,MIN('Team &amp; Salaries'!$P33,AI123+'Team &amp; Salaries'!$N33),0)),IF('Team &amp; Salaries'!$O33="Quarterly",IF(AJ$6='Team &amp; Salaries'!$M33,MIN('Team &amp; Salaries'!$N33,'Team &amp; Salaries'!$P33),IF(AJ$6&gt;'Team &amp; Salaries'!$M33,IFERROR(MIN('Team &amp; Salaries'!$P33,IF(ISNUMBER(AE123),AE123,0)+'Team &amp; Salaries'!$N33),'Team &amp; Salaries'!$N33),0)),IF('Team &amp; Salaries'!$O33="Annually",IF(AJ$6='Team &amp; Salaries'!$M33,MIN('Team &amp; Salaries'!$N33,'Team &amp; Salaries'!$P33),IF(AJ$6&gt;'Team &amp; Salaries'!$M33,IFERROR(MIN('Team &amp; Salaries'!$P33,#REF!+'Team &amp; Salaries'!$N33),MIN('Team &amp; Salaries'!$N33,'Team &amp; Salaries'!$P33)),0))))))</f>
        <v>1</v>
      </c>
      <c r="AK123" s="286">
        <f>IF('Team &amp; Salaries'!$O33="Never",IF(AK$6&gt;='Team &amp; Salaries'!$M33,MIN('Team &amp; Salaries'!$N33,'Team &amp; Salaries'!$P33),0),IF('Team &amp; Salaries'!$O33="Monthly",IF(AK$6='Team &amp; Salaries'!$M33,MIN('Team &amp; Salaries'!$N33,'Team &amp; Salaries'!$P33),IF(AK$6&gt;'Team &amp; Salaries'!$M33,MIN('Team &amp; Salaries'!$P33,AJ123+'Team &amp; Salaries'!$N33),0)),IF('Team &amp; Salaries'!$O33="Quarterly",IF(AK$6='Team &amp; Salaries'!$M33,MIN('Team &amp; Salaries'!$N33,'Team &amp; Salaries'!$P33),IF(AK$6&gt;'Team &amp; Salaries'!$M33,IFERROR(MIN('Team &amp; Salaries'!$P33,IF(ISNUMBER(AF123),AF123,0)+'Team &amp; Salaries'!$N33),'Team &amp; Salaries'!$N33),0)),IF('Team &amp; Salaries'!$O33="Annually",IF(AK$6='Team &amp; Salaries'!$M33,MIN('Team &amp; Salaries'!$N33,'Team &amp; Salaries'!$P33),IF(AK$6&gt;'Team &amp; Salaries'!$M33,IFERROR(MIN('Team &amp; Salaries'!$P33,#REF!+'Team &amp; Salaries'!$N33),MIN('Team &amp; Salaries'!$N33,'Team &amp; Salaries'!$P33)),0))))))</f>
        <v>1</v>
      </c>
      <c r="AL123" s="286">
        <f>IF('Team &amp; Salaries'!$O33="Never",IF(AL$6&gt;='Team &amp; Salaries'!$M33,MIN('Team &amp; Salaries'!$N33,'Team &amp; Salaries'!$P33),0),IF('Team &amp; Salaries'!$O33="Monthly",IF(AL$6='Team &amp; Salaries'!$M33,MIN('Team &amp; Salaries'!$N33,'Team &amp; Salaries'!$P33),IF(AL$6&gt;'Team &amp; Salaries'!$M33,MIN('Team &amp; Salaries'!$P33,AK123+'Team &amp; Salaries'!$N33),0)),IF('Team &amp; Salaries'!$O33="Quarterly",IF(AL$6='Team &amp; Salaries'!$M33,MIN('Team &amp; Salaries'!$N33,'Team &amp; Salaries'!$P33),IF(AL$6&gt;'Team &amp; Salaries'!$M33,IFERROR(MIN('Team &amp; Salaries'!$P33,IF(ISNUMBER(AG123),AG123,0)+'Team &amp; Salaries'!$N33),'Team &amp; Salaries'!$N33),0)),IF('Team &amp; Salaries'!$O33="Annually",IF(AL$6='Team &amp; Salaries'!$M33,MIN('Team &amp; Salaries'!$N33,'Team &amp; Salaries'!$P33),IF(AL$6&gt;'Team &amp; Salaries'!$M33,IFERROR(MIN('Team &amp; Salaries'!$P33,#REF!+'Team &amp; Salaries'!$N33),MIN('Team &amp; Salaries'!$N33,'Team &amp; Salaries'!$P33)),0))))))</f>
        <v>1</v>
      </c>
      <c r="AM123" s="286">
        <f>IF('Team &amp; Salaries'!$O33="Never",IF(AM$6&gt;='Team &amp; Salaries'!$M33,MIN('Team &amp; Salaries'!$N33,'Team &amp; Salaries'!$P33),0),IF('Team &amp; Salaries'!$O33="Monthly",IF(AM$6='Team &amp; Salaries'!$M33,MIN('Team &amp; Salaries'!$N33,'Team &amp; Salaries'!$P33),IF(AM$6&gt;'Team &amp; Salaries'!$M33,MIN('Team &amp; Salaries'!$P33,AL123+'Team &amp; Salaries'!$N33),0)),IF('Team &amp; Salaries'!$O33="Quarterly",IF(AM$6='Team &amp; Salaries'!$M33,MIN('Team &amp; Salaries'!$N33,'Team &amp; Salaries'!$P33),IF(AM$6&gt;'Team &amp; Salaries'!$M33,IFERROR(MIN('Team &amp; Salaries'!$P33,IF(ISNUMBER(AH123),AH123,0)+'Team &amp; Salaries'!$N33),'Team &amp; Salaries'!$N33),0)),IF('Team &amp; Salaries'!$O33="Annually",IF(AM$6='Team &amp; Salaries'!$M33,MIN('Team &amp; Salaries'!$N33,'Team &amp; Salaries'!$P33),IF(AM$6&gt;'Team &amp; Salaries'!$M33,IFERROR(MIN('Team &amp; Salaries'!$P33,#REF!+'Team &amp; Salaries'!$N33),MIN('Team &amp; Salaries'!$N33,'Team &amp; Salaries'!$P33)),0))))))</f>
        <v>1</v>
      </c>
      <c r="AN123" s="286">
        <f>IF('Team &amp; Salaries'!$O33="Never",IF(AN$6&gt;='Team &amp; Salaries'!$M33,MIN('Team &amp; Salaries'!$N33,'Team &amp; Salaries'!$P33),0),IF('Team &amp; Salaries'!$O33="Monthly",IF(AN$6='Team &amp; Salaries'!$M33,MIN('Team &amp; Salaries'!$N33,'Team &amp; Salaries'!$P33),IF(AN$6&gt;'Team &amp; Salaries'!$M33,MIN('Team &amp; Salaries'!$P33,AM123+'Team &amp; Salaries'!$N33),0)),IF('Team &amp; Salaries'!$O33="Quarterly",IF(AN$6='Team &amp; Salaries'!$M33,MIN('Team &amp; Salaries'!$N33,'Team &amp; Salaries'!$P33),IF(AN$6&gt;'Team &amp; Salaries'!$M33,IFERROR(MIN('Team &amp; Salaries'!$P33,IF(ISNUMBER(AI123),AI123,0)+'Team &amp; Salaries'!$N33),'Team &amp; Salaries'!$N33),0)),IF('Team &amp; Salaries'!$O33="Annually",IF(AN$6='Team &amp; Salaries'!$M33,MIN('Team &amp; Salaries'!$N33,'Team &amp; Salaries'!$P33),IF(AN$6&gt;'Team &amp; Salaries'!$M33,IFERROR(MIN('Team &amp; Salaries'!$P33,#REF!+'Team &amp; Salaries'!$N33),MIN('Team &amp; Salaries'!$N33,'Team &amp; Salaries'!$P33)),0))))))</f>
        <v>1</v>
      </c>
      <c r="AO123" s="286">
        <f>IF('Team &amp; Salaries'!$O33="Never",IF(AO$6&gt;='Team &amp; Salaries'!$M33,MIN('Team &amp; Salaries'!$N33,'Team &amp; Salaries'!$P33),0),IF('Team &amp; Salaries'!$O33="Monthly",IF(AO$6='Team &amp; Salaries'!$M33,MIN('Team &amp; Salaries'!$N33,'Team &amp; Salaries'!$P33),IF(AO$6&gt;'Team &amp; Salaries'!$M33,MIN('Team &amp; Salaries'!$P33,AN123+'Team &amp; Salaries'!$N33),0)),IF('Team &amp; Salaries'!$O33="Quarterly",IF(AO$6='Team &amp; Salaries'!$M33,MIN('Team &amp; Salaries'!$N33,'Team &amp; Salaries'!$P33),IF(AO$6&gt;'Team &amp; Salaries'!$M33,IFERROR(MIN('Team &amp; Salaries'!$P33,IF(ISNUMBER(AJ123),AJ123,0)+'Team &amp; Salaries'!$N33),'Team &amp; Salaries'!$N33),0)),IF('Team &amp; Salaries'!$O33="Annually",IF(AO$6='Team &amp; Salaries'!$M33,MIN('Team &amp; Salaries'!$N33,'Team &amp; Salaries'!$P33),IF(AO$6&gt;'Team &amp; Salaries'!$M33,IFERROR(MIN('Team &amp; Salaries'!$P33,#REF!+'Team &amp; Salaries'!$N33),MIN('Team &amp; Salaries'!$N33,'Team &amp; Salaries'!$P33)),0))))))</f>
        <v>1</v>
      </c>
      <c r="AP123" s="286">
        <f>IF('Team &amp; Salaries'!$O33="Never",IF(AP$6&gt;='Team &amp; Salaries'!$M33,MIN('Team &amp; Salaries'!$N33,'Team &amp; Salaries'!$P33),0),IF('Team &amp; Salaries'!$O33="Monthly",IF(AP$6='Team &amp; Salaries'!$M33,MIN('Team &amp; Salaries'!$N33,'Team &amp; Salaries'!$P33),IF(AP$6&gt;'Team &amp; Salaries'!$M33,MIN('Team &amp; Salaries'!$P33,AO123+'Team &amp; Salaries'!$N33),0)),IF('Team &amp; Salaries'!$O33="Quarterly",IF(AP$6='Team &amp; Salaries'!$M33,MIN('Team &amp; Salaries'!$N33,'Team &amp; Salaries'!$P33),IF(AP$6&gt;'Team &amp; Salaries'!$M33,IFERROR(MIN('Team &amp; Salaries'!$P33,IF(ISNUMBER(AK123),AK123,0)+'Team &amp; Salaries'!$N33),'Team &amp; Salaries'!$N33),0)),IF('Team &amp; Salaries'!$O33="Annually",IF(AP$6='Team &amp; Salaries'!$M33,MIN('Team &amp; Salaries'!$N33,'Team &amp; Salaries'!$P33),IF(AP$6&gt;'Team &amp; Salaries'!$M33,IFERROR(MIN('Team &amp; Salaries'!$P33,#REF!+'Team &amp; Salaries'!$N33),MIN('Team &amp; Salaries'!$N33,'Team &amp; Salaries'!$P33)),0))))))</f>
        <v>1</v>
      </c>
      <c r="AQ123" s="286">
        <f>IF('Team &amp; Salaries'!$O33="Never",IF(AQ$6&gt;='Team &amp; Salaries'!$M33,MIN('Team &amp; Salaries'!$N33,'Team &amp; Salaries'!$P33),0),IF('Team &amp; Salaries'!$O33="Monthly",IF(AQ$6='Team &amp; Salaries'!$M33,MIN('Team &amp; Salaries'!$N33,'Team &amp; Salaries'!$P33),IF(AQ$6&gt;'Team &amp; Salaries'!$M33,MIN('Team &amp; Salaries'!$P33,AP123+'Team &amp; Salaries'!$N33),0)),IF('Team &amp; Salaries'!$O33="Quarterly",IF(AQ$6='Team &amp; Salaries'!$M33,MIN('Team &amp; Salaries'!$N33,'Team &amp; Salaries'!$P33),IF(AQ$6&gt;'Team &amp; Salaries'!$M33,IFERROR(MIN('Team &amp; Salaries'!$P33,IF(ISNUMBER(AL123),AL123,0)+'Team &amp; Salaries'!$N33),'Team &amp; Salaries'!$N33),0)),IF('Team &amp; Salaries'!$O33="Annually",IF(AQ$6='Team &amp; Salaries'!$M33,MIN('Team &amp; Salaries'!$N33,'Team &amp; Salaries'!$P33),IF(AQ$6&gt;'Team &amp; Salaries'!$M33,IFERROR(MIN('Team &amp; Salaries'!$P33,#REF!+'Team &amp; Salaries'!$N33),MIN('Team &amp; Salaries'!$N33,'Team &amp; Salaries'!$P33)),0))))))</f>
        <v>1</v>
      </c>
      <c r="AR123" s="286">
        <f>IF('Team &amp; Salaries'!$O33="Never",IF(AR$6&gt;='Team &amp; Salaries'!$M33,MIN('Team &amp; Salaries'!$N33,'Team &amp; Salaries'!$P33),0),IF('Team &amp; Salaries'!$O33="Monthly",IF(AR$6='Team &amp; Salaries'!$M33,MIN('Team &amp; Salaries'!$N33,'Team &amp; Salaries'!$P33),IF(AR$6&gt;'Team &amp; Salaries'!$M33,MIN('Team &amp; Salaries'!$P33,AQ123+'Team &amp; Salaries'!$N33),0)),IF('Team &amp; Salaries'!$O33="Quarterly",IF(AR$6='Team &amp; Salaries'!$M33,MIN('Team &amp; Salaries'!$N33,'Team &amp; Salaries'!$P33),IF(AR$6&gt;'Team &amp; Salaries'!$M33,IFERROR(MIN('Team &amp; Salaries'!$P33,IF(ISNUMBER(AM123),AM123,0)+'Team &amp; Salaries'!$N33),'Team &amp; Salaries'!$N33),0)),IF('Team &amp; Salaries'!$O33="Annually",IF(AR$6='Team &amp; Salaries'!$M33,MIN('Team &amp; Salaries'!$N33,'Team &amp; Salaries'!$P33),IF(AR$6&gt;'Team &amp; Salaries'!$M33,IFERROR(MIN('Team &amp; Salaries'!$P33,#REF!+'Team &amp; Salaries'!$N33),MIN('Team &amp; Salaries'!$N33,'Team &amp; Salaries'!$P33)),0))))))</f>
        <v>1</v>
      </c>
      <c r="AS123" s="286">
        <f>IF('Team &amp; Salaries'!$O33="Never",IF(AS$6&gt;='Team &amp; Salaries'!$M33,MIN('Team &amp; Salaries'!$N33,'Team &amp; Salaries'!$P33),0),IF('Team &amp; Salaries'!$O33="Monthly",IF(AS$6='Team &amp; Salaries'!$M33,MIN('Team &amp; Salaries'!$N33,'Team &amp; Salaries'!$P33),IF(AS$6&gt;'Team &amp; Salaries'!$M33,MIN('Team &amp; Salaries'!$P33,AR123+'Team &amp; Salaries'!$N33),0)),IF('Team &amp; Salaries'!$O33="Quarterly",IF(AS$6='Team &amp; Salaries'!$M33,MIN('Team &amp; Salaries'!$N33,'Team &amp; Salaries'!$P33),IF(AS$6&gt;'Team &amp; Salaries'!$M33,IFERROR(MIN('Team &amp; Salaries'!$P33,IF(ISNUMBER(AN123),AN123,0)+'Team &amp; Salaries'!$N33),'Team &amp; Salaries'!$N33),0)),IF('Team &amp; Salaries'!$O33="Annually",IF(AS$6='Team &amp; Salaries'!$M33,MIN('Team &amp; Salaries'!$N33,'Team &amp; Salaries'!$P33),IF(AS$6&gt;'Team &amp; Salaries'!$M33,IFERROR(MIN('Team &amp; Salaries'!$P33,#REF!+'Team &amp; Salaries'!$N33),MIN('Team &amp; Salaries'!$N33,'Team &amp; Salaries'!$P33)),0))))))</f>
        <v>1</v>
      </c>
      <c r="AT123" s="286">
        <f>IF('Team &amp; Salaries'!$O33="Never",IF(AT$6&gt;='Team &amp; Salaries'!$M33,MIN('Team &amp; Salaries'!$N33,'Team &amp; Salaries'!$P33),0),IF('Team &amp; Salaries'!$O33="Monthly",IF(AT$6='Team &amp; Salaries'!$M33,MIN('Team &amp; Salaries'!$N33,'Team &amp; Salaries'!$P33),IF(AT$6&gt;'Team &amp; Salaries'!$M33,MIN('Team &amp; Salaries'!$P33,AS123+'Team &amp; Salaries'!$N33),0)),IF('Team &amp; Salaries'!$O33="Quarterly",IF(AT$6='Team &amp; Salaries'!$M33,MIN('Team &amp; Salaries'!$N33,'Team &amp; Salaries'!$P33),IF(AT$6&gt;'Team &amp; Salaries'!$M33,IFERROR(MIN('Team &amp; Salaries'!$P33,IF(ISNUMBER(AO123),AO123,0)+'Team &amp; Salaries'!$N33),'Team &amp; Salaries'!$N33),0)),IF('Team &amp; Salaries'!$O33="Annually",IF(AT$6='Team &amp; Salaries'!$M33,MIN('Team &amp; Salaries'!$N33,'Team &amp; Salaries'!$P33),IF(AT$6&gt;'Team &amp; Salaries'!$M33,IFERROR(MIN('Team &amp; Salaries'!$P33,#REF!+'Team &amp; Salaries'!$N33),MIN('Team &amp; Salaries'!$N33,'Team &amp; Salaries'!$P33)),0))))))</f>
        <v>1</v>
      </c>
      <c r="AU123" s="286">
        <f>IF('Team &amp; Salaries'!$O33="Never",IF(AU$6&gt;='Team &amp; Salaries'!$M33,MIN('Team &amp; Salaries'!$N33,'Team &amp; Salaries'!$P33),0),IF('Team &amp; Salaries'!$O33="Monthly",IF(AU$6='Team &amp; Salaries'!$M33,MIN('Team &amp; Salaries'!$N33,'Team &amp; Salaries'!$P33),IF(AU$6&gt;'Team &amp; Salaries'!$M33,MIN('Team &amp; Salaries'!$P33,AT123+'Team &amp; Salaries'!$N33),0)),IF('Team &amp; Salaries'!$O33="Quarterly",IF(AU$6='Team &amp; Salaries'!$M33,MIN('Team &amp; Salaries'!$N33,'Team &amp; Salaries'!$P33),IF(AU$6&gt;'Team &amp; Salaries'!$M33,IFERROR(MIN('Team &amp; Salaries'!$P33,IF(ISNUMBER(AP123),AP123,0)+'Team &amp; Salaries'!$N33),'Team &amp; Salaries'!$N33),0)),IF('Team &amp; Salaries'!$O33="Annually",IF(AU$6='Team &amp; Salaries'!$M33,MIN('Team &amp; Salaries'!$N33,'Team &amp; Salaries'!$P33),IF(AU$6&gt;'Team &amp; Salaries'!$M33,IFERROR(MIN('Team &amp; Salaries'!$P33,#REF!+'Team &amp; Salaries'!$N33),MIN('Team &amp; Salaries'!$N33,'Team &amp; Salaries'!$P33)),0))))))</f>
        <v>1</v>
      </c>
      <c r="AV123" s="286">
        <f>IF('Team &amp; Salaries'!$O33="Never",IF(AV$6&gt;='Team &amp; Salaries'!$M33,MIN('Team &amp; Salaries'!$N33,'Team &amp; Salaries'!$P33),0),IF('Team &amp; Salaries'!$O33="Monthly",IF(AV$6='Team &amp; Salaries'!$M33,MIN('Team &amp; Salaries'!$N33,'Team &amp; Salaries'!$P33),IF(AV$6&gt;'Team &amp; Salaries'!$M33,MIN('Team &amp; Salaries'!$P33,AU123+'Team &amp; Salaries'!$N33),0)),IF('Team &amp; Salaries'!$O33="Quarterly",IF(AV$6='Team &amp; Salaries'!$M33,MIN('Team &amp; Salaries'!$N33,'Team &amp; Salaries'!$P33),IF(AV$6&gt;'Team &amp; Salaries'!$M33,IFERROR(MIN('Team &amp; Salaries'!$P33,IF(ISNUMBER(AQ123),AQ123,0)+'Team &amp; Salaries'!$N33),'Team &amp; Salaries'!$N33),0)),IF('Team &amp; Salaries'!$O33="Annually",IF(AV$6='Team &amp; Salaries'!$M33,MIN('Team &amp; Salaries'!$N33,'Team &amp; Salaries'!$P33),IF(AV$6&gt;'Team &amp; Salaries'!$M33,IFERROR(MIN('Team &amp; Salaries'!$P33,#REF!+'Team &amp; Salaries'!$N33),MIN('Team &amp; Salaries'!$N33,'Team &amp; Salaries'!$P33)),0))))))</f>
        <v>1</v>
      </c>
      <c r="AW123" s="286">
        <f>IF('Team &amp; Salaries'!$O33="Never",IF(AW$6&gt;='Team &amp; Salaries'!$M33,MIN('Team &amp; Salaries'!$N33,'Team &amp; Salaries'!$P33),0),IF('Team &amp; Salaries'!$O33="Monthly",IF(AW$6='Team &amp; Salaries'!$M33,MIN('Team &amp; Salaries'!$N33,'Team &amp; Salaries'!$P33),IF(AW$6&gt;'Team &amp; Salaries'!$M33,MIN('Team &amp; Salaries'!$P33,AV123+'Team &amp; Salaries'!$N33),0)),IF('Team &amp; Salaries'!$O33="Quarterly",IF(AW$6='Team &amp; Salaries'!$M33,MIN('Team &amp; Salaries'!$N33,'Team &amp; Salaries'!$P33),IF(AW$6&gt;'Team &amp; Salaries'!$M33,IFERROR(MIN('Team &amp; Salaries'!$P33,IF(ISNUMBER(AR123),AR123,0)+'Team &amp; Salaries'!$N33),'Team &amp; Salaries'!$N33),0)),IF('Team &amp; Salaries'!$O33="Annually",IF(AW$6='Team &amp; Salaries'!$M33,MIN('Team &amp; Salaries'!$N33,'Team &amp; Salaries'!$P33),IF(AW$6&gt;'Team &amp; Salaries'!$M33,IFERROR(MIN('Team &amp; Salaries'!$P33,#REF!+'Team &amp; Salaries'!$N33),MIN('Team &amp; Salaries'!$N33,'Team &amp; Salaries'!$P33)),0))))))</f>
        <v>1</v>
      </c>
      <c r="AX123" s="286">
        <f>IF('Team &amp; Salaries'!$O33="Never",IF(AX$6&gt;='Team &amp; Salaries'!$M33,MIN('Team &amp; Salaries'!$N33,'Team &amp; Salaries'!$P33),0),IF('Team &amp; Salaries'!$O33="Monthly",IF(AX$6='Team &amp; Salaries'!$M33,MIN('Team &amp; Salaries'!$N33,'Team &amp; Salaries'!$P33),IF(AX$6&gt;'Team &amp; Salaries'!$M33,MIN('Team &amp; Salaries'!$P33,AW123+'Team &amp; Salaries'!$N33),0)),IF('Team &amp; Salaries'!$O33="Quarterly",IF(AX$6='Team &amp; Salaries'!$M33,MIN('Team &amp; Salaries'!$N33,'Team &amp; Salaries'!$P33),IF(AX$6&gt;'Team &amp; Salaries'!$M33,IFERROR(MIN('Team &amp; Salaries'!$P33,IF(ISNUMBER(AS123),AS123,0)+'Team &amp; Salaries'!$N33),'Team &amp; Salaries'!$N33),0)),IF('Team &amp; Salaries'!$O33="Annually",IF(AX$6='Team &amp; Salaries'!$M33,MIN('Team &amp; Salaries'!$N33,'Team &amp; Salaries'!$P33),IF(AX$6&gt;'Team &amp; Salaries'!$M33,IFERROR(MIN('Team &amp; Salaries'!$P33,#REF!+'Team &amp; Salaries'!$N33),MIN('Team &amp; Salaries'!$N33,'Team &amp; Salaries'!$P33)),0))))))</f>
        <v>1</v>
      </c>
      <c r="AY123" s="286">
        <f>IF('Team &amp; Salaries'!$O33="Never",IF(AY$6&gt;='Team &amp; Salaries'!$M33,MIN('Team &amp; Salaries'!$N33,'Team &amp; Salaries'!$P33),0),IF('Team &amp; Salaries'!$O33="Monthly",IF(AY$6='Team &amp; Salaries'!$M33,MIN('Team &amp; Salaries'!$N33,'Team &amp; Salaries'!$P33),IF(AY$6&gt;'Team &amp; Salaries'!$M33,MIN('Team &amp; Salaries'!$P33,AX123+'Team &amp; Salaries'!$N33),0)),IF('Team &amp; Salaries'!$O33="Quarterly",IF(AY$6='Team &amp; Salaries'!$M33,MIN('Team &amp; Salaries'!$N33,'Team &amp; Salaries'!$P33),IF(AY$6&gt;'Team &amp; Salaries'!$M33,IFERROR(MIN('Team &amp; Salaries'!$P33,IF(ISNUMBER(AT123),AT123,0)+'Team &amp; Salaries'!$N33),'Team &amp; Salaries'!$N33),0)),IF('Team &amp; Salaries'!$O33="Annually",IF(AY$6='Team &amp; Salaries'!$M33,MIN('Team &amp; Salaries'!$N33,'Team &amp; Salaries'!$P33),IF(AY$6&gt;'Team &amp; Salaries'!$M33,IFERROR(MIN('Team &amp; Salaries'!$P33,#REF!+'Team &amp; Salaries'!$N33),MIN('Team &amp; Salaries'!$N33,'Team &amp; Salaries'!$P33)),0))))))</f>
        <v>1</v>
      </c>
      <c r="AZ123" s="286">
        <f>IF('Team &amp; Salaries'!$O33="Never",IF(AZ$6&gt;='Team &amp; Salaries'!$M33,MIN('Team &amp; Salaries'!$N33,'Team &amp; Salaries'!$P33),0),IF('Team &amp; Salaries'!$O33="Monthly",IF(AZ$6='Team &amp; Salaries'!$M33,MIN('Team &amp; Salaries'!$N33,'Team &amp; Salaries'!$P33),IF(AZ$6&gt;'Team &amp; Salaries'!$M33,MIN('Team &amp; Salaries'!$P33,AY123+'Team &amp; Salaries'!$N33),0)),IF('Team &amp; Salaries'!$O33="Quarterly",IF(AZ$6='Team &amp; Salaries'!$M33,MIN('Team &amp; Salaries'!$N33,'Team &amp; Salaries'!$P33),IF(AZ$6&gt;'Team &amp; Salaries'!$M33,IFERROR(MIN('Team &amp; Salaries'!$P33,IF(ISNUMBER(AU123),AU123,0)+'Team &amp; Salaries'!$N33),'Team &amp; Salaries'!$N33),0)),IF('Team &amp; Salaries'!$O33="Annually",IF(AZ$6='Team &amp; Salaries'!$M33,MIN('Team &amp; Salaries'!$N33,'Team &amp; Salaries'!$P33),IF(AZ$6&gt;'Team &amp; Salaries'!$M33,IFERROR(MIN('Team &amp; Salaries'!$P33,#REF!+'Team &amp; Salaries'!$N33),MIN('Team &amp; Salaries'!$N33,'Team &amp; Salaries'!$P33)),0))))))</f>
        <v>1</v>
      </c>
      <c r="BA123" s="286">
        <f>IF('Team &amp; Salaries'!$O33="Never",IF(BA$6&gt;='Team &amp; Salaries'!$M33,MIN('Team &amp; Salaries'!$N33,'Team &amp; Salaries'!$P33),0),IF('Team &amp; Salaries'!$O33="Monthly",IF(BA$6='Team &amp; Salaries'!$M33,MIN('Team &amp; Salaries'!$N33,'Team &amp; Salaries'!$P33),IF(BA$6&gt;'Team &amp; Salaries'!$M33,MIN('Team &amp; Salaries'!$P33,AZ123+'Team &amp; Salaries'!$N33),0)),IF('Team &amp; Salaries'!$O33="Quarterly",IF(BA$6='Team &amp; Salaries'!$M33,MIN('Team &amp; Salaries'!$N33,'Team &amp; Salaries'!$P33),IF(BA$6&gt;'Team &amp; Salaries'!$M33,IFERROR(MIN('Team &amp; Salaries'!$P33,IF(ISNUMBER(AV123),AV123,0)+'Team &amp; Salaries'!$N33),'Team &amp; Salaries'!$N33),0)),IF('Team &amp; Salaries'!$O33="Annually",IF(BA$6='Team &amp; Salaries'!$M33,MIN('Team &amp; Salaries'!$N33,'Team &amp; Salaries'!$P33),IF(BA$6&gt;'Team &amp; Salaries'!$M33,IFERROR(MIN('Team &amp; Salaries'!$P33,#REF!+'Team &amp; Salaries'!$N33),MIN('Team &amp; Salaries'!$N33,'Team &amp; Salaries'!$P33)),0))))))</f>
        <v>1</v>
      </c>
      <c r="BB123" s="286">
        <f>IF('Team &amp; Salaries'!$O33="Never",IF(BB$6&gt;='Team &amp; Salaries'!$M33,MIN('Team &amp; Salaries'!$N33,'Team &amp; Salaries'!$P33),0),IF('Team &amp; Salaries'!$O33="Monthly",IF(BB$6='Team &amp; Salaries'!$M33,MIN('Team &amp; Salaries'!$N33,'Team &amp; Salaries'!$P33),IF(BB$6&gt;'Team &amp; Salaries'!$M33,MIN('Team &amp; Salaries'!$P33,BA123+'Team &amp; Salaries'!$N33),0)),IF('Team &amp; Salaries'!$O33="Quarterly",IF(BB$6='Team &amp; Salaries'!$M33,MIN('Team &amp; Salaries'!$N33,'Team &amp; Salaries'!$P33),IF(BB$6&gt;'Team &amp; Salaries'!$M33,IFERROR(MIN('Team &amp; Salaries'!$P33,IF(ISNUMBER(AW123),AW123,0)+'Team &amp; Salaries'!$N33),'Team &amp; Salaries'!$N33),0)),IF('Team &amp; Salaries'!$O33="Annually",IF(BB$6='Team &amp; Salaries'!$M33,MIN('Team &amp; Salaries'!$N33,'Team &amp; Salaries'!$P33),IF(BB$6&gt;'Team &amp; Salaries'!$M33,IFERROR(MIN('Team &amp; Salaries'!$P33,#REF!+'Team &amp; Salaries'!$N33),MIN('Team &amp; Salaries'!$N33,'Team &amp; Salaries'!$P33)),0))))))</f>
        <v>1</v>
      </c>
      <c r="BC123" s="286">
        <f>IF('Team &amp; Salaries'!$O33="Never",IF(BC$6&gt;='Team &amp; Salaries'!$M33,MIN('Team &amp; Salaries'!$N33,'Team &amp; Salaries'!$P33),0),IF('Team &amp; Salaries'!$O33="Monthly",IF(BC$6='Team &amp; Salaries'!$M33,MIN('Team &amp; Salaries'!$N33,'Team &amp; Salaries'!$P33),IF(BC$6&gt;'Team &amp; Salaries'!$M33,MIN('Team &amp; Salaries'!$P33,BB123+'Team &amp; Salaries'!$N33),0)),IF('Team &amp; Salaries'!$O33="Quarterly",IF(BC$6='Team &amp; Salaries'!$M33,MIN('Team &amp; Salaries'!$N33,'Team &amp; Salaries'!$P33),IF(BC$6&gt;'Team &amp; Salaries'!$M33,IFERROR(MIN('Team &amp; Salaries'!$P33,IF(ISNUMBER(AX123),AX123,0)+'Team &amp; Salaries'!$N33),'Team &amp; Salaries'!$N33),0)),IF('Team &amp; Salaries'!$O33="Annually",IF(BC$6='Team &amp; Salaries'!$M33,MIN('Team &amp; Salaries'!$N33,'Team &amp; Salaries'!$P33),IF(BC$6&gt;'Team &amp; Salaries'!$M33,IFERROR(MIN('Team &amp; Salaries'!$P33,#REF!+'Team &amp; Salaries'!$N33),MIN('Team &amp; Salaries'!$N33,'Team &amp; Salaries'!$P33)),0))))))</f>
        <v>1</v>
      </c>
      <c r="BD123" s="286">
        <f>IF('Team &amp; Salaries'!$O33="Never",IF(BD$6&gt;='Team &amp; Salaries'!$M33,MIN('Team &amp; Salaries'!$N33,'Team &amp; Salaries'!$P33),0),IF('Team &amp; Salaries'!$O33="Monthly",IF(BD$6='Team &amp; Salaries'!$M33,MIN('Team &amp; Salaries'!$N33,'Team &amp; Salaries'!$P33),IF(BD$6&gt;'Team &amp; Salaries'!$M33,MIN('Team &amp; Salaries'!$P33,BC123+'Team &amp; Salaries'!$N33),0)),IF('Team &amp; Salaries'!$O33="Quarterly",IF(BD$6='Team &amp; Salaries'!$M33,MIN('Team &amp; Salaries'!$N33,'Team &amp; Salaries'!$P33),IF(BD$6&gt;'Team &amp; Salaries'!$M33,IFERROR(MIN('Team &amp; Salaries'!$P33,IF(ISNUMBER(AY123),AY123,0)+'Team &amp; Salaries'!$N33),'Team &amp; Salaries'!$N33),0)),IF('Team &amp; Salaries'!$O33="Annually",IF(BD$6='Team &amp; Salaries'!$M33,MIN('Team &amp; Salaries'!$N33,'Team &amp; Salaries'!$P33),IF(BD$6&gt;'Team &amp; Salaries'!$M33,IFERROR(MIN('Team &amp; Salaries'!$P33,#REF!+'Team &amp; Salaries'!$N33),MIN('Team &amp; Salaries'!$N33,'Team &amp; Salaries'!$P33)),0))))))</f>
        <v>1</v>
      </c>
      <c r="BE123" s="286">
        <f>IF('Team &amp; Salaries'!$O33="Never",IF(BE$6&gt;='Team &amp; Salaries'!$M33,MIN('Team &amp; Salaries'!$N33,'Team &amp; Salaries'!$P33),0),IF('Team &amp; Salaries'!$O33="Monthly",IF(BE$6='Team &amp; Salaries'!$M33,MIN('Team &amp; Salaries'!$N33,'Team &amp; Salaries'!$P33),IF(BE$6&gt;'Team &amp; Salaries'!$M33,MIN('Team &amp; Salaries'!$P33,BD123+'Team &amp; Salaries'!$N33),0)),IF('Team &amp; Salaries'!$O33="Quarterly",IF(BE$6='Team &amp; Salaries'!$M33,MIN('Team &amp; Salaries'!$N33,'Team &amp; Salaries'!$P33),IF(BE$6&gt;'Team &amp; Salaries'!$M33,IFERROR(MIN('Team &amp; Salaries'!$P33,IF(ISNUMBER(AZ123),AZ123,0)+'Team &amp; Salaries'!$N33),'Team &amp; Salaries'!$N33),0)),IF('Team &amp; Salaries'!$O33="Annually",IF(BE$6='Team &amp; Salaries'!$M33,MIN('Team &amp; Salaries'!$N33,'Team &amp; Salaries'!$P33),IF(BE$6&gt;'Team &amp; Salaries'!$M33,IFERROR(MIN('Team &amp; Salaries'!$P33,#REF!+'Team &amp; Salaries'!$N33),MIN('Team &amp; Salaries'!$N33,'Team &amp; Salaries'!$P33)),0))))))</f>
        <v>1</v>
      </c>
      <c r="BF123" s="286">
        <f>IF('Team &amp; Salaries'!$O33="Never",IF(BF$6&gt;='Team &amp; Salaries'!$M33,MIN('Team &amp; Salaries'!$N33,'Team &amp; Salaries'!$P33),0),IF('Team &amp; Salaries'!$O33="Monthly",IF(BF$6='Team &amp; Salaries'!$M33,MIN('Team &amp; Salaries'!$N33,'Team &amp; Salaries'!$P33),IF(BF$6&gt;'Team &amp; Salaries'!$M33,MIN('Team &amp; Salaries'!$P33,BE123+'Team &amp; Salaries'!$N33),0)),IF('Team &amp; Salaries'!$O33="Quarterly",IF(BF$6='Team &amp; Salaries'!$M33,MIN('Team &amp; Salaries'!$N33,'Team &amp; Salaries'!$P33),IF(BF$6&gt;'Team &amp; Salaries'!$M33,IFERROR(MIN('Team &amp; Salaries'!$P33,IF(ISNUMBER(BA123),BA123,0)+'Team &amp; Salaries'!$N33),'Team &amp; Salaries'!$N33),0)),IF('Team &amp; Salaries'!$O33="Annually",IF(BF$6='Team &amp; Salaries'!$M33,MIN('Team &amp; Salaries'!$N33,'Team &amp; Salaries'!$P33),IF(BF$6&gt;'Team &amp; Salaries'!$M33,IFERROR(MIN('Team &amp; Salaries'!$P33,#REF!+'Team &amp; Salaries'!$N33),MIN('Team &amp; Salaries'!$N33,'Team &amp; Salaries'!$P33)),0))))))</f>
        <v>1</v>
      </c>
      <c r="BG123" s="286">
        <f>IF('Team &amp; Salaries'!$O33="Never",IF(BG$6&gt;='Team &amp; Salaries'!$M33,MIN('Team &amp; Salaries'!$N33,'Team &amp; Salaries'!$P33),0),IF('Team &amp; Salaries'!$O33="Monthly",IF(BG$6='Team &amp; Salaries'!$M33,MIN('Team &amp; Salaries'!$N33,'Team &amp; Salaries'!$P33),IF(BG$6&gt;'Team &amp; Salaries'!$M33,MIN('Team &amp; Salaries'!$P33,BF123+'Team &amp; Salaries'!$N33),0)),IF('Team &amp; Salaries'!$O33="Quarterly",IF(BG$6='Team &amp; Salaries'!$M33,MIN('Team &amp; Salaries'!$N33,'Team &amp; Salaries'!$P33),IF(BG$6&gt;'Team &amp; Salaries'!$M33,IFERROR(MIN('Team &amp; Salaries'!$P33,IF(ISNUMBER(BB123),BB123,0)+'Team &amp; Salaries'!$N33),'Team &amp; Salaries'!$N33),0)),IF('Team &amp; Salaries'!$O33="Annually",IF(BG$6='Team &amp; Salaries'!$M33,MIN('Team &amp; Salaries'!$N33,'Team &amp; Salaries'!$P33),IF(BG$6&gt;'Team &amp; Salaries'!$M33,IFERROR(MIN('Team &amp; Salaries'!$P33,#REF!+'Team &amp; Salaries'!$N33),MIN('Team &amp; Salaries'!$N33,'Team &amp; Salaries'!$P33)),0))))))</f>
        <v>1</v>
      </c>
      <c r="BH123" s="286">
        <f>IF('Team &amp; Salaries'!$O33="Never",IF(BH$6&gt;='Team &amp; Salaries'!$M33,MIN('Team &amp; Salaries'!$N33,'Team &amp; Salaries'!$P33),0),IF('Team &amp; Salaries'!$O33="Monthly",IF(BH$6='Team &amp; Salaries'!$M33,MIN('Team &amp; Salaries'!$N33,'Team &amp; Salaries'!$P33),IF(BH$6&gt;'Team &amp; Salaries'!$M33,MIN('Team &amp; Salaries'!$P33,BG123+'Team &amp; Salaries'!$N33),0)),IF('Team &amp; Salaries'!$O33="Quarterly",IF(BH$6='Team &amp; Salaries'!$M33,MIN('Team &amp; Salaries'!$N33,'Team &amp; Salaries'!$P33),IF(BH$6&gt;'Team &amp; Salaries'!$M33,IFERROR(MIN('Team &amp; Salaries'!$P33,IF(ISNUMBER(BC123),BC123,0)+'Team &amp; Salaries'!$N33),'Team &amp; Salaries'!$N33),0)),IF('Team &amp; Salaries'!$O33="Annually",IF(BH$6='Team &amp; Salaries'!$M33,MIN('Team &amp; Salaries'!$N33,'Team &amp; Salaries'!$P33),IF(BH$6&gt;'Team &amp; Salaries'!$M33,IFERROR(MIN('Team &amp; Salaries'!$P33,#REF!+'Team &amp; Salaries'!$N33),MIN('Team &amp; Salaries'!$N33,'Team &amp; Salaries'!$P33)),0))))))</f>
        <v>1</v>
      </c>
      <c r="BI123" s="286">
        <f>IF('Team &amp; Salaries'!$O33="Never",IF(BI$6&gt;='Team &amp; Salaries'!$M33,MIN('Team &amp; Salaries'!$N33,'Team &amp; Salaries'!$P33),0),IF('Team &amp; Salaries'!$O33="Monthly",IF(BI$6='Team &amp; Salaries'!$M33,MIN('Team &amp; Salaries'!$N33,'Team &amp; Salaries'!$P33),IF(BI$6&gt;'Team &amp; Salaries'!$M33,MIN('Team &amp; Salaries'!$P33,BH123+'Team &amp; Salaries'!$N33),0)),IF('Team &amp; Salaries'!$O33="Quarterly",IF(BI$6='Team &amp; Salaries'!$M33,MIN('Team &amp; Salaries'!$N33,'Team &amp; Salaries'!$P33),IF(BI$6&gt;'Team &amp; Salaries'!$M33,IFERROR(MIN('Team &amp; Salaries'!$P33,IF(ISNUMBER(BD123),BD123,0)+'Team &amp; Salaries'!$N33),'Team &amp; Salaries'!$N33),0)),IF('Team &amp; Salaries'!$O33="Annually",IF(BI$6='Team &amp; Salaries'!$M33,MIN('Team &amp; Salaries'!$N33,'Team &amp; Salaries'!$P33),IF(BI$6&gt;'Team &amp; Salaries'!$M33,IFERROR(MIN('Team &amp; Salaries'!$P33,#REF!+'Team &amp; Salaries'!$N33),MIN('Team &amp; Salaries'!$N33,'Team &amp; Salaries'!$P33)),0))))))</f>
        <v>1</v>
      </c>
      <c r="BJ123" s="286">
        <f>IF('Team &amp; Salaries'!$O33="Never",IF(BJ$6&gt;='Team &amp; Salaries'!$M33,MIN('Team &amp; Salaries'!$N33,'Team &amp; Salaries'!$P33),0),IF('Team &amp; Salaries'!$O33="Monthly",IF(BJ$6='Team &amp; Salaries'!$M33,MIN('Team &amp; Salaries'!$N33,'Team &amp; Salaries'!$P33),IF(BJ$6&gt;'Team &amp; Salaries'!$M33,MIN('Team &amp; Salaries'!$P33,BI123+'Team &amp; Salaries'!$N33),0)),IF('Team &amp; Salaries'!$O33="Quarterly",IF(BJ$6='Team &amp; Salaries'!$M33,MIN('Team &amp; Salaries'!$N33,'Team &amp; Salaries'!$P33),IF(BJ$6&gt;'Team &amp; Salaries'!$M33,IFERROR(MIN('Team &amp; Salaries'!$P33,IF(ISNUMBER(BE123),BE123,0)+'Team &amp; Salaries'!$N33),'Team &amp; Salaries'!$N33),0)),IF('Team &amp; Salaries'!$O33="Annually",IF(BJ$6='Team &amp; Salaries'!$M33,MIN('Team &amp; Salaries'!$N33,'Team &amp; Salaries'!$P33),IF(BJ$6&gt;'Team &amp; Salaries'!$M33,IFERROR(MIN('Team &amp; Salaries'!$P33,#REF!+'Team &amp; Salaries'!$N33),MIN('Team &amp; Salaries'!$N33,'Team &amp; Salaries'!$P33)),0))))))</f>
        <v>1</v>
      </c>
      <c r="BK123" s="286">
        <f>IF('Team &amp; Salaries'!$O33="Never",IF(BK$6&gt;='Team &amp; Salaries'!$M33,MIN('Team &amp; Salaries'!$N33,'Team &amp; Salaries'!$P33),0),IF('Team &amp; Salaries'!$O33="Monthly",IF(BK$6='Team &amp; Salaries'!$M33,MIN('Team &amp; Salaries'!$N33,'Team &amp; Salaries'!$P33),IF(BK$6&gt;'Team &amp; Salaries'!$M33,MIN('Team &amp; Salaries'!$P33,BJ123+'Team &amp; Salaries'!$N33),0)),IF('Team &amp; Salaries'!$O33="Quarterly",IF(BK$6='Team &amp; Salaries'!$M33,MIN('Team &amp; Salaries'!$N33,'Team &amp; Salaries'!$P33),IF(BK$6&gt;'Team &amp; Salaries'!$M33,IFERROR(MIN('Team &amp; Salaries'!$P33,IF(ISNUMBER(BF123),BF123,0)+'Team &amp; Salaries'!$N33),'Team &amp; Salaries'!$N33),0)),IF('Team &amp; Salaries'!$O33="Annually",IF(BK$6='Team &amp; Salaries'!$M33,MIN('Team &amp; Salaries'!$N33,'Team &amp; Salaries'!$P33),IF(BK$6&gt;'Team &amp; Salaries'!$M33,IFERROR(MIN('Team &amp; Salaries'!$P33,#REF!+'Team &amp; Salaries'!$N33),MIN('Team &amp; Salaries'!$N33,'Team &amp; Salaries'!$P33)),0))))))</f>
        <v>1</v>
      </c>
      <c r="BL123" s="286">
        <f>IF('Team &amp; Salaries'!$O33="Never",IF(BL$6&gt;='Team &amp; Salaries'!$M33,MIN('Team &amp; Salaries'!$N33,'Team &amp; Salaries'!$P33),0),IF('Team &amp; Salaries'!$O33="Monthly",IF(BL$6='Team &amp; Salaries'!$M33,MIN('Team &amp; Salaries'!$N33,'Team &amp; Salaries'!$P33),IF(BL$6&gt;'Team &amp; Salaries'!$M33,MIN('Team &amp; Salaries'!$P33,BK123+'Team &amp; Salaries'!$N33),0)),IF('Team &amp; Salaries'!$O33="Quarterly",IF(BL$6='Team &amp; Salaries'!$M33,MIN('Team &amp; Salaries'!$N33,'Team &amp; Salaries'!$P33),IF(BL$6&gt;'Team &amp; Salaries'!$M33,IFERROR(MIN('Team &amp; Salaries'!$P33,IF(ISNUMBER(BG123),BG123,0)+'Team &amp; Salaries'!$N33),'Team &amp; Salaries'!$N33),0)),IF('Team &amp; Salaries'!$O33="Annually",IF(BL$6='Team &amp; Salaries'!$M33,MIN('Team &amp; Salaries'!$N33,'Team &amp; Salaries'!$P33),IF(BL$6&gt;'Team &amp; Salaries'!$M33,IFERROR(MIN('Team &amp; Salaries'!$P33,#REF!+'Team &amp; Salaries'!$N33),MIN('Team &amp; Salaries'!$N33,'Team &amp; Salaries'!$P33)),0))))))</f>
        <v>1</v>
      </c>
      <c r="BM123" s="286">
        <f>IF('Team &amp; Salaries'!$O33="Never",IF(BM$6&gt;='Team &amp; Salaries'!$M33,MIN('Team &amp; Salaries'!$N33,'Team &amp; Salaries'!$P33),0),IF('Team &amp; Salaries'!$O33="Monthly",IF(BM$6='Team &amp; Salaries'!$M33,MIN('Team &amp; Salaries'!$N33,'Team &amp; Salaries'!$P33),IF(BM$6&gt;'Team &amp; Salaries'!$M33,MIN('Team &amp; Salaries'!$P33,BL123+'Team &amp; Salaries'!$N33),0)),IF('Team &amp; Salaries'!$O33="Quarterly",IF(BM$6='Team &amp; Salaries'!$M33,MIN('Team &amp; Salaries'!$N33,'Team &amp; Salaries'!$P33),IF(BM$6&gt;'Team &amp; Salaries'!$M33,IFERROR(MIN('Team &amp; Salaries'!$P33,IF(ISNUMBER(BH123),BH123,0)+'Team &amp; Salaries'!$N33),'Team &amp; Salaries'!$N33),0)),IF('Team &amp; Salaries'!$O33="Annually",IF(BM$6='Team &amp; Salaries'!$M33,MIN('Team &amp; Salaries'!$N33,'Team &amp; Salaries'!$P33),IF(BM$6&gt;'Team &amp; Salaries'!$M33,IFERROR(MIN('Team &amp; Salaries'!$P33,#REF!+'Team &amp; Salaries'!$N33),MIN('Team &amp; Salaries'!$N33,'Team &amp; Salaries'!$P33)),0))))))</f>
        <v>1</v>
      </c>
      <c r="BN123" s="286">
        <f>IF('Team &amp; Salaries'!$O33="Never",IF(BN$6&gt;='Team &amp; Salaries'!$M33,MIN('Team &amp; Salaries'!$N33,'Team &amp; Salaries'!$P33),0),IF('Team &amp; Salaries'!$O33="Monthly",IF(BN$6='Team &amp; Salaries'!$M33,MIN('Team &amp; Salaries'!$N33,'Team &amp; Salaries'!$P33),IF(BN$6&gt;'Team &amp; Salaries'!$M33,MIN('Team &amp; Salaries'!$P33,BM123+'Team &amp; Salaries'!$N33),0)),IF('Team &amp; Salaries'!$O33="Quarterly",IF(BN$6='Team &amp; Salaries'!$M33,MIN('Team &amp; Salaries'!$N33,'Team &amp; Salaries'!$P33),IF(BN$6&gt;'Team &amp; Salaries'!$M33,IFERROR(MIN('Team &amp; Salaries'!$P33,IF(ISNUMBER(BI123),BI123,0)+'Team &amp; Salaries'!$N33),'Team &amp; Salaries'!$N33),0)),IF('Team &amp; Salaries'!$O33="Annually",IF(BN$6='Team &amp; Salaries'!$M33,MIN('Team &amp; Salaries'!$N33,'Team &amp; Salaries'!$P33),IF(BN$6&gt;'Team &amp; Salaries'!$M33,IFERROR(MIN('Team &amp; Salaries'!$P33,#REF!+'Team &amp; Salaries'!$N33),MIN('Team &amp; Salaries'!$N33,'Team &amp; Salaries'!$P33)),0))))))</f>
        <v>1</v>
      </c>
      <c r="BO123" s="286">
        <f>IF('Team &amp; Salaries'!$O33="Never",IF(BO$6&gt;='Team &amp; Salaries'!$M33,MIN('Team &amp; Salaries'!$N33,'Team &amp; Salaries'!$P33),0),IF('Team &amp; Salaries'!$O33="Monthly",IF(BO$6='Team &amp; Salaries'!$M33,MIN('Team &amp; Salaries'!$N33,'Team &amp; Salaries'!$P33),IF(BO$6&gt;'Team &amp; Salaries'!$M33,MIN('Team &amp; Salaries'!$P33,BN123+'Team &amp; Salaries'!$N33),0)),IF('Team &amp; Salaries'!$O33="Quarterly",IF(BO$6='Team &amp; Salaries'!$M33,MIN('Team &amp; Salaries'!$N33,'Team &amp; Salaries'!$P33),IF(BO$6&gt;'Team &amp; Salaries'!$M33,IFERROR(MIN('Team &amp; Salaries'!$P33,IF(ISNUMBER(BJ123),BJ123,0)+'Team &amp; Salaries'!$N33),'Team &amp; Salaries'!$N33),0)),IF('Team &amp; Salaries'!$O33="Annually",IF(BO$6='Team &amp; Salaries'!$M33,MIN('Team &amp; Salaries'!$N33,'Team &amp; Salaries'!$P33),IF(BO$6&gt;'Team &amp; Salaries'!$M33,IFERROR(MIN('Team &amp; Salaries'!$P33,#REF!+'Team &amp; Salaries'!$N33),MIN('Team &amp; Salaries'!$N33,'Team &amp; Salaries'!$P33)),0))))))</f>
        <v>1</v>
      </c>
      <c r="BP123" s="286">
        <f>IF('Team &amp; Salaries'!$O33="Never",IF(BP$6&gt;='Team &amp; Salaries'!$M33,MIN('Team &amp; Salaries'!$N33,'Team &amp; Salaries'!$P33),0),IF('Team &amp; Salaries'!$O33="Monthly",IF(BP$6='Team &amp; Salaries'!$M33,MIN('Team &amp; Salaries'!$N33,'Team &amp; Salaries'!$P33),IF(BP$6&gt;'Team &amp; Salaries'!$M33,MIN('Team &amp; Salaries'!$P33,BO123+'Team &amp; Salaries'!$N33),0)),IF('Team &amp; Salaries'!$O33="Quarterly",IF(BP$6='Team &amp; Salaries'!$M33,MIN('Team &amp; Salaries'!$N33,'Team &amp; Salaries'!$P33),IF(BP$6&gt;'Team &amp; Salaries'!$M33,IFERROR(MIN('Team &amp; Salaries'!$P33,IF(ISNUMBER(BK123),BK123,0)+'Team &amp; Salaries'!$N33),'Team &amp; Salaries'!$N33),0)),IF('Team &amp; Salaries'!$O33="Annually",IF(BP$6='Team &amp; Salaries'!$M33,MIN('Team &amp; Salaries'!$N33,'Team &amp; Salaries'!$P33),IF(BP$6&gt;'Team &amp; Salaries'!$M33,IFERROR(MIN('Team &amp; Salaries'!$P33,#REF!+'Team &amp; Salaries'!$N33),MIN('Team &amp; Salaries'!$N33,'Team &amp; Salaries'!$P33)),0))))))</f>
        <v>1</v>
      </c>
      <c r="BQ123" s="286">
        <f>IF('Team &amp; Salaries'!$O33="Never",IF(BQ$6&gt;='Team &amp; Salaries'!$M33,MIN('Team &amp; Salaries'!$N33,'Team &amp; Salaries'!$P33),0),IF('Team &amp; Salaries'!$O33="Monthly",IF(BQ$6='Team &amp; Salaries'!$M33,MIN('Team &amp; Salaries'!$N33,'Team &amp; Salaries'!$P33),IF(BQ$6&gt;'Team &amp; Salaries'!$M33,MIN('Team &amp; Salaries'!$P33,BP123+'Team &amp; Salaries'!$N33),0)),IF('Team &amp; Salaries'!$O33="Quarterly",IF(BQ$6='Team &amp; Salaries'!$M33,MIN('Team &amp; Salaries'!$N33,'Team &amp; Salaries'!$P33),IF(BQ$6&gt;'Team &amp; Salaries'!$M33,IFERROR(MIN('Team &amp; Salaries'!$P33,IF(ISNUMBER(BL123),BL123,0)+'Team &amp; Salaries'!$N33),'Team &amp; Salaries'!$N33),0)),IF('Team &amp; Salaries'!$O33="Annually",IF(BQ$6='Team &amp; Salaries'!$M33,MIN('Team &amp; Salaries'!$N33,'Team &amp; Salaries'!$P33),IF(BQ$6&gt;'Team &amp; Salaries'!$M33,IFERROR(MIN('Team &amp; Salaries'!$P33,#REF!+'Team &amp; Salaries'!$N33),MIN('Team &amp; Salaries'!$N33,'Team &amp; Salaries'!$P33)),0))))))</f>
        <v>1</v>
      </c>
      <c r="BR123" s="286">
        <f>IF('Team &amp; Salaries'!$O33="Never",IF(BR$6&gt;='Team &amp; Salaries'!$M33,MIN('Team &amp; Salaries'!$N33,'Team &amp; Salaries'!$P33),0),IF('Team &amp; Salaries'!$O33="Monthly",IF(BR$6='Team &amp; Salaries'!$M33,MIN('Team &amp; Salaries'!$N33,'Team &amp; Salaries'!$P33),IF(BR$6&gt;'Team &amp; Salaries'!$M33,MIN('Team &amp; Salaries'!$P33,BQ123+'Team &amp; Salaries'!$N33),0)),IF('Team &amp; Salaries'!$O33="Quarterly",IF(BR$6='Team &amp; Salaries'!$M33,MIN('Team &amp; Salaries'!$N33,'Team &amp; Salaries'!$P33),IF(BR$6&gt;'Team &amp; Salaries'!$M33,IFERROR(MIN('Team &amp; Salaries'!$P33,IF(ISNUMBER(BM123),BM123,0)+'Team &amp; Salaries'!$N33),'Team &amp; Salaries'!$N33),0)),IF('Team &amp; Salaries'!$O33="Annually",IF(BR$6='Team &amp; Salaries'!$M33,MIN('Team &amp; Salaries'!$N33,'Team &amp; Salaries'!$P33),IF(BR$6&gt;'Team &amp; Salaries'!$M33,IFERROR(MIN('Team &amp; Salaries'!$P33,#REF!+'Team &amp; Salaries'!$N33),MIN('Team &amp; Salaries'!$N33,'Team &amp; Salaries'!$P33)),0))))))</f>
        <v>1</v>
      </c>
      <c r="BS123" s="286">
        <f>IF('Team &amp; Salaries'!$O33="Never",IF(BS$6&gt;='Team &amp; Salaries'!$M33,MIN('Team &amp; Salaries'!$N33,'Team &amp; Salaries'!$P33),0),IF('Team &amp; Salaries'!$O33="Monthly",IF(BS$6='Team &amp; Salaries'!$M33,MIN('Team &amp; Salaries'!$N33,'Team &amp; Salaries'!$P33),IF(BS$6&gt;'Team &amp; Salaries'!$M33,MIN('Team &amp; Salaries'!$P33,BR123+'Team &amp; Salaries'!$N33),0)),IF('Team &amp; Salaries'!$O33="Quarterly",IF(BS$6='Team &amp; Salaries'!$M33,MIN('Team &amp; Salaries'!$N33,'Team &amp; Salaries'!$P33),IF(BS$6&gt;'Team &amp; Salaries'!$M33,IFERROR(MIN('Team &amp; Salaries'!$P33,IF(ISNUMBER(BN123),BN123,0)+'Team &amp; Salaries'!$N33),'Team &amp; Salaries'!$N33),0)),IF('Team &amp; Salaries'!$O33="Annually",IF(BS$6='Team &amp; Salaries'!$M33,MIN('Team &amp; Salaries'!$N33,'Team &amp; Salaries'!$P33),IF(BS$6&gt;'Team &amp; Salaries'!$M33,IFERROR(MIN('Team &amp; Salaries'!$P33,#REF!+'Team &amp; Salaries'!$N33),MIN('Team &amp; Salaries'!$N33,'Team &amp; Salaries'!$P33)),0))))))</f>
        <v>1</v>
      </c>
      <c r="BT123" s="286">
        <f>IF('Team &amp; Salaries'!$O33="Never",IF(BT$6&gt;='Team &amp; Salaries'!$M33,MIN('Team &amp; Salaries'!$N33,'Team &amp; Salaries'!$P33),0),IF('Team &amp; Salaries'!$O33="Monthly",IF(BT$6='Team &amp; Salaries'!$M33,MIN('Team &amp; Salaries'!$N33,'Team &amp; Salaries'!$P33),IF(BT$6&gt;'Team &amp; Salaries'!$M33,MIN('Team &amp; Salaries'!$P33,BS123+'Team &amp; Salaries'!$N33),0)),IF('Team &amp; Salaries'!$O33="Quarterly",IF(BT$6='Team &amp; Salaries'!$M33,MIN('Team &amp; Salaries'!$N33,'Team &amp; Salaries'!$P33),IF(BT$6&gt;'Team &amp; Salaries'!$M33,IFERROR(MIN('Team &amp; Salaries'!$P33,IF(ISNUMBER(BO123),BO123,0)+'Team &amp; Salaries'!$N33),'Team &amp; Salaries'!$N33),0)),IF('Team &amp; Salaries'!$O33="Annually",IF(BT$6='Team &amp; Salaries'!$M33,MIN('Team &amp; Salaries'!$N33,'Team &amp; Salaries'!$P33),IF(BT$6&gt;'Team &amp; Salaries'!$M33,IFERROR(MIN('Team &amp; Salaries'!$P33,#REF!+'Team &amp; Salaries'!$N33),MIN('Team &amp; Salaries'!$N33,'Team &amp; Salaries'!$P33)),0))))))</f>
        <v>1</v>
      </c>
      <c r="BU123" s="286">
        <f>IF('Team &amp; Salaries'!$O33="Never",IF(BU$6&gt;='Team &amp; Salaries'!$M33,MIN('Team &amp; Salaries'!$N33,'Team &amp; Salaries'!$P33),0),IF('Team &amp; Salaries'!$O33="Monthly",IF(BU$6='Team &amp; Salaries'!$M33,MIN('Team &amp; Salaries'!$N33,'Team &amp; Salaries'!$P33),IF(BU$6&gt;'Team &amp; Salaries'!$M33,MIN('Team &amp; Salaries'!$P33,BT123+'Team &amp; Salaries'!$N33),0)),IF('Team &amp; Salaries'!$O33="Quarterly",IF(BU$6='Team &amp; Salaries'!$M33,MIN('Team &amp; Salaries'!$N33,'Team &amp; Salaries'!$P33),IF(BU$6&gt;'Team &amp; Salaries'!$M33,IFERROR(MIN('Team &amp; Salaries'!$P33,IF(ISNUMBER(BP123),BP123,0)+'Team &amp; Salaries'!$N33),'Team &amp; Salaries'!$N33),0)),IF('Team &amp; Salaries'!$O33="Annually",IF(BU$6='Team &amp; Salaries'!$M33,MIN('Team &amp; Salaries'!$N33,'Team &amp; Salaries'!$P33),IF(BU$6&gt;'Team &amp; Salaries'!$M33,IFERROR(MIN('Team &amp; Salaries'!$P33,#REF!+'Team &amp; Salaries'!$N33),MIN('Team &amp; Salaries'!$N33,'Team &amp; Salaries'!$P33)),0))))))</f>
        <v>1</v>
      </c>
      <c r="BV123" s="286">
        <f>IF('Team &amp; Salaries'!$O33="Never",IF(BV$6&gt;='Team &amp; Salaries'!$M33,MIN('Team &amp; Salaries'!$N33,'Team &amp; Salaries'!$P33),0),IF('Team &amp; Salaries'!$O33="Monthly",IF(BV$6='Team &amp; Salaries'!$M33,MIN('Team &amp; Salaries'!$N33,'Team &amp; Salaries'!$P33),IF(BV$6&gt;'Team &amp; Salaries'!$M33,MIN('Team &amp; Salaries'!$P33,BU123+'Team &amp; Salaries'!$N33),0)),IF('Team &amp; Salaries'!$O33="Quarterly",IF(BV$6='Team &amp; Salaries'!$M33,MIN('Team &amp; Salaries'!$N33,'Team &amp; Salaries'!$P33),IF(BV$6&gt;'Team &amp; Salaries'!$M33,IFERROR(MIN('Team &amp; Salaries'!$P33,IF(ISNUMBER(BQ123),BQ123,0)+'Team &amp; Salaries'!$N33),'Team &amp; Salaries'!$N33),0)),IF('Team &amp; Salaries'!$O33="Annually",IF(BV$6='Team &amp; Salaries'!$M33,MIN('Team &amp; Salaries'!$N33,'Team &amp; Salaries'!$P33),IF(BV$6&gt;'Team &amp; Salaries'!$M33,IFERROR(MIN('Team &amp; Salaries'!$P33,#REF!+'Team &amp; Salaries'!$N33),MIN('Team &amp; Salaries'!$N33,'Team &amp; Salaries'!$P33)),0))))))</f>
        <v>1</v>
      </c>
      <c r="BW123" s="286">
        <f>IF('Team &amp; Salaries'!$O33="Never",IF(BW$6&gt;='Team &amp; Salaries'!$M33,MIN('Team &amp; Salaries'!$N33,'Team &amp; Salaries'!$P33),0),IF('Team &amp; Salaries'!$O33="Monthly",IF(BW$6='Team &amp; Salaries'!$M33,MIN('Team &amp; Salaries'!$N33,'Team &amp; Salaries'!$P33),IF(BW$6&gt;'Team &amp; Salaries'!$M33,MIN('Team &amp; Salaries'!$P33,BV123+'Team &amp; Salaries'!$N33),0)),IF('Team &amp; Salaries'!$O33="Quarterly",IF(BW$6='Team &amp; Salaries'!$M33,MIN('Team &amp; Salaries'!$N33,'Team &amp; Salaries'!$P33),IF(BW$6&gt;'Team &amp; Salaries'!$M33,IFERROR(MIN('Team &amp; Salaries'!$P33,IF(ISNUMBER(BR123),BR123,0)+'Team &amp; Salaries'!$N33),'Team &amp; Salaries'!$N33),0)),IF('Team &amp; Salaries'!$O33="Annually",IF(BW$6='Team &amp; Salaries'!$M33,MIN('Team &amp; Salaries'!$N33,'Team &amp; Salaries'!$P33),IF(BW$6&gt;'Team &amp; Salaries'!$M33,IFERROR(MIN('Team &amp; Salaries'!$P33,#REF!+'Team &amp; Salaries'!$N33),MIN('Team &amp; Salaries'!$N33,'Team &amp; Salaries'!$P33)),0))))))</f>
        <v>1</v>
      </c>
      <c r="BX123" s="286">
        <f>IF('Team &amp; Salaries'!$O33="Never",IF(BX$6&gt;='Team &amp; Salaries'!$M33,MIN('Team &amp; Salaries'!$N33,'Team &amp; Salaries'!$P33),0),IF('Team &amp; Salaries'!$O33="Monthly",IF(BX$6='Team &amp; Salaries'!$M33,MIN('Team &amp; Salaries'!$N33,'Team &amp; Salaries'!$P33),IF(BX$6&gt;'Team &amp; Salaries'!$M33,MIN('Team &amp; Salaries'!$P33,BW123+'Team &amp; Salaries'!$N33),0)),IF('Team &amp; Salaries'!$O33="Quarterly",IF(BX$6='Team &amp; Salaries'!$M33,MIN('Team &amp; Salaries'!$N33,'Team &amp; Salaries'!$P33),IF(BX$6&gt;'Team &amp; Salaries'!$M33,IFERROR(MIN('Team &amp; Salaries'!$P33,IF(ISNUMBER(BS123),BS123,0)+'Team &amp; Salaries'!$N33),'Team &amp; Salaries'!$N33),0)),IF('Team &amp; Salaries'!$O33="Annually",IF(BX$6='Team &amp; Salaries'!$M33,MIN('Team &amp; Salaries'!$N33,'Team &amp; Salaries'!$P33),IF(BX$6&gt;'Team &amp; Salaries'!$M33,IFERROR(MIN('Team &amp; Salaries'!$P33,#REF!+'Team &amp; Salaries'!$N33),MIN('Team &amp; Salaries'!$N33,'Team &amp; Salaries'!$P33)),0))))))</f>
        <v>1</v>
      </c>
      <c r="BY123" s="286">
        <f>IF('Team &amp; Salaries'!$O33="Never",IF(BY$6&gt;='Team &amp; Salaries'!$M33,MIN('Team &amp; Salaries'!$N33,'Team &amp; Salaries'!$P33),0),IF('Team &amp; Salaries'!$O33="Monthly",IF(BY$6='Team &amp; Salaries'!$M33,MIN('Team &amp; Salaries'!$N33,'Team &amp; Salaries'!$P33),IF(BY$6&gt;'Team &amp; Salaries'!$M33,MIN('Team &amp; Salaries'!$P33,BX123+'Team &amp; Salaries'!$N33),0)),IF('Team &amp; Salaries'!$O33="Quarterly",IF(BY$6='Team &amp; Salaries'!$M33,MIN('Team &amp; Salaries'!$N33,'Team &amp; Salaries'!$P33),IF(BY$6&gt;'Team &amp; Salaries'!$M33,IFERROR(MIN('Team &amp; Salaries'!$P33,IF(ISNUMBER(BT123),BT123,0)+'Team &amp; Salaries'!$N33),'Team &amp; Salaries'!$N33),0)),IF('Team &amp; Salaries'!$O33="Annually",IF(BY$6='Team &amp; Salaries'!$M33,MIN('Team &amp; Salaries'!$N33,'Team &amp; Salaries'!$P33),IF(BY$6&gt;'Team &amp; Salaries'!$M33,IFERROR(MIN('Team &amp; Salaries'!$P33,#REF!+'Team &amp; Salaries'!$N33),MIN('Team &amp; Salaries'!$N33,'Team &amp; Salaries'!$P33)),0))))))</f>
        <v>1</v>
      </c>
      <c r="BZ123" s="286">
        <f>IF('Team &amp; Salaries'!$O33="Never",IF(BZ$6&gt;='Team &amp; Salaries'!$M33,MIN('Team &amp; Salaries'!$N33,'Team &amp; Salaries'!$P33),0),IF('Team &amp; Salaries'!$O33="Monthly",IF(BZ$6='Team &amp; Salaries'!$M33,MIN('Team &amp; Salaries'!$N33,'Team &amp; Salaries'!$P33),IF(BZ$6&gt;'Team &amp; Salaries'!$M33,MIN('Team &amp; Salaries'!$P33,BY123+'Team &amp; Salaries'!$N33),0)),IF('Team &amp; Salaries'!$O33="Quarterly",IF(BZ$6='Team &amp; Salaries'!$M33,MIN('Team &amp; Salaries'!$N33,'Team &amp; Salaries'!$P33),IF(BZ$6&gt;'Team &amp; Salaries'!$M33,IFERROR(MIN('Team &amp; Salaries'!$P33,IF(ISNUMBER(BU123),BU123,0)+'Team &amp; Salaries'!$N33),'Team &amp; Salaries'!$N33),0)),IF('Team &amp; Salaries'!$O33="Annually",IF(BZ$6='Team &amp; Salaries'!$M33,MIN('Team &amp; Salaries'!$N33,'Team &amp; Salaries'!$P33),IF(BZ$6&gt;'Team &amp; Salaries'!$M33,IFERROR(MIN('Team &amp; Salaries'!$P33,#REF!+'Team &amp; Salaries'!$N33),MIN('Team &amp; Salaries'!$N33,'Team &amp; Salaries'!$P33)),0))))))</f>
        <v>1</v>
      </c>
      <c r="CA123" s="286">
        <f>IF('Team &amp; Salaries'!$O33="Never",IF(CA$6&gt;='Team &amp; Salaries'!$M33,MIN('Team &amp; Salaries'!$N33,'Team &amp; Salaries'!$P33),0),IF('Team &amp; Salaries'!$O33="Monthly",IF(CA$6='Team &amp; Salaries'!$M33,MIN('Team &amp; Salaries'!$N33,'Team &amp; Salaries'!$P33),IF(CA$6&gt;'Team &amp; Salaries'!$M33,MIN('Team &amp; Salaries'!$P33,BZ123+'Team &amp; Salaries'!$N33),0)),IF('Team &amp; Salaries'!$O33="Quarterly",IF(CA$6='Team &amp; Salaries'!$M33,MIN('Team &amp; Salaries'!$N33,'Team &amp; Salaries'!$P33),IF(CA$6&gt;'Team &amp; Salaries'!$M33,IFERROR(MIN('Team &amp; Salaries'!$P33,IF(ISNUMBER(BV123),BV123,0)+'Team &amp; Salaries'!$N33),'Team &amp; Salaries'!$N33),0)),IF('Team &amp; Salaries'!$O33="Annually",IF(CA$6='Team &amp; Salaries'!$M33,MIN('Team &amp; Salaries'!$N33,'Team &amp; Salaries'!$P33),IF(CA$6&gt;'Team &amp; Salaries'!$M33,IFERROR(MIN('Team &amp; Salaries'!$P33,#REF!+'Team &amp; Salaries'!$N33),MIN('Team &amp; Salaries'!$N33,'Team &amp; Salaries'!$P33)),0))))))</f>
        <v>1</v>
      </c>
      <c r="CB123" s="286">
        <f>IF('Team &amp; Salaries'!$O33="Never",IF(CB$6&gt;='Team &amp; Salaries'!$M33,MIN('Team &amp; Salaries'!$N33,'Team &amp; Salaries'!$P33),0),IF('Team &amp; Salaries'!$O33="Monthly",IF(CB$6='Team &amp; Salaries'!$M33,MIN('Team &amp; Salaries'!$N33,'Team &amp; Salaries'!$P33),IF(CB$6&gt;'Team &amp; Salaries'!$M33,MIN('Team &amp; Salaries'!$P33,CA123+'Team &amp; Salaries'!$N33),0)),IF('Team &amp; Salaries'!$O33="Quarterly",IF(CB$6='Team &amp; Salaries'!$M33,MIN('Team &amp; Salaries'!$N33,'Team &amp; Salaries'!$P33),IF(CB$6&gt;'Team &amp; Salaries'!$M33,IFERROR(MIN('Team &amp; Salaries'!$P33,IF(ISNUMBER(BW123),BW123,0)+'Team &amp; Salaries'!$N33),'Team &amp; Salaries'!$N33),0)),IF('Team &amp; Salaries'!$O33="Annually",IF(CB$6='Team &amp; Salaries'!$M33,MIN('Team &amp; Salaries'!$N33,'Team &amp; Salaries'!$P33),IF(CB$6&gt;'Team &amp; Salaries'!$M33,IFERROR(MIN('Team &amp; Salaries'!$P33,#REF!+'Team &amp; Salaries'!$N33),MIN('Team &amp; Salaries'!$N33,'Team &amp; Salaries'!$P33)),0))))))</f>
        <v>1</v>
      </c>
      <c r="CC123" s="286">
        <f>IF('Team &amp; Salaries'!$O33="Never",IF(CC$6&gt;='Team &amp; Salaries'!$M33,MIN('Team &amp; Salaries'!$N33,'Team &amp; Salaries'!$P33),0),IF('Team &amp; Salaries'!$O33="Monthly",IF(CC$6='Team &amp; Salaries'!$M33,MIN('Team &amp; Salaries'!$N33,'Team &amp; Salaries'!$P33),IF(CC$6&gt;'Team &amp; Salaries'!$M33,MIN('Team &amp; Salaries'!$P33,CB123+'Team &amp; Salaries'!$N33),0)),IF('Team &amp; Salaries'!$O33="Quarterly",IF(CC$6='Team &amp; Salaries'!$M33,MIN('Team &amp; Salaries'!$N33,'Team &amp; Salaries'!$P33),IF(CC$6&gt;'Team &amp; Salaries'!$M33,IFERROR(MIN('Team &amp; Salaries'!$P33,IF(ISNUMBER(BX123),BX123,0)+'Team &amp; Salaries'!$N33),'Team &amp; Salaries'!$N33),0)),IF('Team &amp; Salaries'!$O33="Annually",IF(CC$6='Team &amp; Salaries'!$M33,MIN('Team &amp; Salaries'!$N33,'Team &amp; Salaries'!$P33),IF(CC$6&gt;'Team &amp; Salaries'!$M33,IFERROR(MIN('Team &amp; Salaries'!$P33,#REF!+'Team &amp; Salaries'!$N33),MIN('Team &amp; Salaries'!$N33,'Team &amp; Salaries'!$P33)),0))))))</f>
        <v>1</v>
      </c>
      <c r="CD123" s="286">
        <f>IF('Team &amp; Salaries'!$O33="Never",IF(CD$6&gt;='Team &amp; Salaries'!$M33,MIN('Team &amp; Salaries'!$N33,'Team &amp; Salaries'!$P33),0),IF('Team &amp; Salaries'!$O33="Monthly",IF(CD$6='Team &amp; Salaries'!$M33,MIN('Team &amp; Salaries'!$N33,'Team &amp; Salaries'!$P33),IF(CD$6&gt;'Team &amp; Salaries'!$M33,MIN('Team &amp; Salaries'!$P33,CC123+'Team &amp; Salaries'!$N33),0)),IF('Team &amp; Salaries'!$O33="Quarterly",IF(CD$6='Team &amp; Salaries'!$M33,MIN('Team &amp; Salaries'!$N33,'Team &amp; Salaries'!$P33),IF(CD$6&gt;'Team &amp; Salaries'!$M33,IFERROR(MIN('Team &amp; Salaries'!$P33,IF(ISNUMBER(BY123),BY123,0)+'Team &amp; Salaries'!$N33),'Team &amp; Salaries'!$N33),0)),IF('Team &amp; Salaries'!$O33="Annually",IF(CD$6='Team &amp; Salaries'!$M33,MIN('Team &amp; Salaries'!$N33,'Team &amp; Salaries'!$P33),IF(CD$6&gt;'Team &amp; Salaries'!$M33,IFERROR(MIN('Team &amp; Salaries'!$P33,#REF!+'Team &amp; Salaries'!$N33),MIN('Team &amp; Salaries'!$N33,'Team &amp; Salaries'!$P33)),0))))))</f>
        <v>1</v>
      </c>
      <c r="CE123" s="286">
        <f>IF('Team &amp; Salaries'!$O33="Never",IF(CE$6&gt;='Team &amp; Salaries'!$M33,MIN('Team &amp; Salaries'!$N33,'Team &amp; Salaries'!$P33),0),IF('Team &amp; Salaries'!$O33="Monthly",IF(CE$6='Team &amp; Salaries'!$M33,MIN('Team &amp; Salaries'!$N33,'Team &amp; Salaries'!$P33),IF(CE$6&gt;'Team &amp; Salaries'!$M33,MIN('Team &amp; Salaries'!$P33,CD123+'Team &amp; Salaries'!$N33),0)),IF('Team &amp; Salaries'!$O33="Quarterly",IF(CE$6='Team &amp; Salaries'!$M33,MIN('Team &amp; Salaries'!$N33,'Team &amp; Salaries'!$P33),IF(CE$6&gt;'Team &amp; Salaries'!$M33,IFERROR(MIN('Team &amp; Salaries'!$P33,IF(ISNUMBER(BZ123),BZ123,0)+'Team &amp; Salaries'!$N33),'Team &amp; Salaries'!$N33),0)),IF('Team &amp; Salaries'!$O33="Annually",IF(CE$6='Team &amp; Salaries'!$M33,MIN('Team &amp; Salaries'!$N33,'Team &amp; Salaries'!$P33),IF(CE$6&gt;'Team &amp; Salaries'!$M33,IFERROR(MIN('Team &amp; Salaries'!$P33,#REF!+'Team &amp; Salaries'!$N33),MIN('Team &amp; Salaries'!$N33,'Team &amp; Salaries'!$P33)),0))))))</f>
        <v>1</v>
      </c>
      <c r="CF123" s="286">
        <f>IF('Team &amp; Salaries'!$O33="Never",IF(CF$6&gt;='Team &amp; Salaries'!$M33,MIN('Team &amp; Salaries'!$N33,'Team &amp; Salaries'!$P33),0),IF('Team &amp; Salaries'!$O33="Monthly",IF(CF$6='Team &amp; Salaries'!$M33,MIN('Team &amp; Salaries'!$N33,'Team &amp; Salaries'!$P33),IF(CF$6&gt;'Team &amp; Salaries'!$M33,MIN('Team &amp; Salaries'!$P33,CE123+'Team &amp; Salaries'!$N33),0)),IF('Team &amp; Salaries'!$O33="Quarterly",IF(CF$6='Team &amp; Salaries'!$M33,MIN('Team &amp; Salaries'!$N33,'Team &amp; Salaries'!$P33),IF(CF$6&gt;'Team &amp; Salaries'!$M33,IFERROR(MIN('Team &amp; Salaries'!$P33,IF(ISNUMBER(CA123),CA123,0)+'Team &amp; Salaries'!$N33),'Team &amp; Salaries'!$N33),0)),IF('Team &amp; Salaries'!$O33="Annually",IF(CF$6='Team &amp; Salaries'!$M33,MIN('Team &amp; Salaries'!$N33,'Team &amp; Salaries'!$P33),IF(CF$6&gt;'Team &amp; Salaries'!$M33,IFERROR(MIN('Team &amp; Salaries'!$P33,#REF!+'Team &amp; Salaries'!$N33),MIN('Team &amp; Salaries'!$N33,'Team &amp; Salaries'!$P33)),0))))))</f>
        <v>1</v>
      </c>
      <c r="CG123" s="286">
        <f>IF('Team &amp; Salaries'!$O33="Never",IF(CG$6&gt;='Team &amp; Salaries'!$M33,MIN('Team &amp; Salaries'!$N33,'Team &amp; Salaries'!$P33),0),IF('Team &amp; Salaries'!$O33="Monthly",IF(CG$6='Team &amp; Salaries'!$M33,MIN('Team &amp; Salaries'!$N33,'Team &amp; Salaries'!$P33),IF(CG$6&gt;'Team &amp; Salaries'!$M33,MIN('Team &amp; Salaries'!$P33,CF123+'Team &amp; Salaries'!$N33),0)),IF('Team &amp; Salaries'!$O33="Quarterly",IF(CG$6='Team &amp; Salaries'!$M33,MIN('Team &amp; Salaries'!$N33,'Team &amp; Salaries'!$P33),IF(CG$6&gt;'Team &amp; Salaries'!$M33,IFERROR(MIN('Team &amp; Salaries'!$P33,IF(ISNUMBER(CB123),CB123,0)+'Team &amp; Salaries'!$N33),'Team &amp; Salaries'!$N33),0)),IF('Team &amp; Salaries'!$O33="Annually",IF(CG$6='Team &amp; Salaries'!$M33,MIN('Team &amp; Salaries'!$N33,'Team &amp; Salaries'!$P33),IF(CG$6&gt;'Team &amp; Salaries'!$M33,IFERROR(MIN('Team &amp; Salaries'!$P33,#REF!+'Team &amp; Salaries'!$N33),MIN('Team &amp; Salaries'!$N33,'Team &amp; Salaries'!$P33)),0))))))</f>
        <v>1</v>
      </c>
      <c r="CH123" s="286">
        <f>IF('Team &amp; Salaries'!$O33="Never",IF(CH$6&gt;='Team &amp; Salaries'!$M33,MIN('Team &amp; Salaries'!$N33,'Team &amp; Salaries'!$P33),0),IF('Team &amp; Salaries'!$O33="Monthly",IF(CH$6='Team &amp; Salaries'!$M33,MIN('Team &amp; Salaries'!$N33,'Team &amp; Salaries'!$P33),IF(CH$6&gt;'Team &amp; Salaries'!$M33,MIN('Team &amp; Salaries'!$P33,CG123+'Team &amp; Salaries'!$N33),0)),IF('Team &amp; Salaries'!$O33="Quarterly",IF(CH$6='Team &amp; Salaries'!$M33,MIN('Team &amp; Salaries'!$N33,'Team &amp; Salaries'!$P33),IF(CH$6&gt;'Team &amp; Salaries'!$M33,IFERROR(MIN('Team &amp; Salaries'!$P33,IF(ISNUMBER(CC123),CC123,0)+'Team &amp; Salaries'!$N33),'Team &amp; Salaries'!$N33),0)),IF('Team &amp; Salaries'!$O33="Annually",IF(CH$6='Team &amp; Salaries'!$M33,MIN('Team &amp; Salaries'!$N33,'Team &amp; Salaries'!$P33),IF(CH$6&gt;'Team &amp; Salaries'!$M33,IFERROR(MIN('Team &amp; Salaries'!$P33,#REF!+'Team &amp; Salaries'!$N33),MIN('Team &amp; Salaries'!$N33,'Team &amp; Salaries'!$P33)),0))))))</f>
        <v>1</v>
      </c>
      <c r="CI123" s="286">
        <f>IF('Team &amp; Salaries'!$O33="Never",IF(CI$6&gt;='Team &amp; Salaries'!$M33,MIN('Team &amp; Salaries'!$N33,'Team &amp; Salaries'!$P33),0),IF('Team &amp; Salaries'!$O33="Monthly",IF(CI$6='Team &amp; Salaries'!$M33,MIN('Team &amp; Salaries'!$N33,'Team &amp; Salaries'!$P33),IF(CI$6&gt;'Team &amp; Salaries'!$M33,MIN('Team &amp; Salaries'!$P33,CH123+'Team &amp; Salaries'!$N33),0)),IF('Team &amp; Salaries'!$O33="Quarterly",IF(CI$6='Team &amp; Salaries'!$M33,MIN('Team &amp; Salaries'!$N33,'Team &amp; Salaries'!$P33),IF(CI$6&gt;'Team &amp; Salaries'!$M33,IFERROR(MIN('Team &amp; Salaries'!$P33,IF(ISNUMBER(CD123),CD123,0)+'Team &amp; Salaries'!$N33),'Team &amp; Salaries'!$N33),0)),IF('Team &amp; Salaries'!$O33="Annually",IF(CI$6='Team &amp; Salaries'!$M33,MIN('Team &amp; Salaries'!$N33,'Team &amp; Salaries'!$P33),IF(CI$6&gt;'Team &amp; Salaries'!$M33,IFERROR(MIN('Team &amp; Salaries'!$P33,#REF!+'Team &amp; Salaries'!$N33),MIN('Team &amp; Salaries'!$N33,'Team &amp; Salaries'!$P33)),0))))))</f>
        <v>1</v>
      </c>
      <c r="CJ123" s="286">
        <f>IF('Team &amp; Salaries'!$O33="Never",IF(CJ$6&gt;='Team &amp; Salaries'!$M33,MIN('Team &amp; Salaries'!$N33,'Team &amp; Salaries'!$P33),0),IF('Team &amp; Salaries'!$O33="Monthly",IF(CJ$6='Team &amp; Salaries'!$M33,MIN('Team &amp; Salaries'!$N33,'Team &amp; Salaries'!$P33),IF(CJ$6&gt;'Team &amp; Salaries'!$M33,MIN('Team &amp; Salaries'!$P33,CI123+'Team &amp; Salaries'!$N33),0)),IF('Team &amp; Salaries'!$O33="Quarterly",IF(CJ$6='Team &amp; Salaries'!$M33,MIN('Team &amp; Salaries'!$N33,'Team &amp; Salaries'!$P33),IF(CJ$6&gt;'Team &amp; Salaries'!$M33,IFERROR(MIN('Team &amp; Salaries'!$P33,IF(ISNUMBER(CE123),CE123,0)+'Team &amp; Salaries'!$N33),'Team &amp; Salaries'!$N33),0)),IF('Team &amp; Salaries'!$O33="Annually",IF(CJ$6='Team &amp; Salaries'!$M33,MIN('Team &amp; Salaries'!$N33,'Team &amp; Salaries'!$P33),IF(CJ$6&gt;'Team &amp; Salaries'!$M33,IFERROR(MIN('Team &amp; Salaries'!$P33,#REF!+'Team &amp; Salaries'!$N33),MIN('Team &amp; Salaries'!$N33,'Team &amp; Salaries'!$P33)),0))))))</f>
        <v>1</v>
      </c>
      <c r="CK123" s="286">
        <f>IF('Team &amp; Salaries'!$O33="Never",IF(CK$6&gt;='Team &amp; Salaries'!$M33,MIN('Team &amp; Salaries'!$N33,'Team &amp; Salaries'!$P33),0),IF('Team &amp; Salaries'!$O33="Monthly",IF(CK$6='Team &amp; Salaries'!$M33,MIN('Team &amp; Salaries'!$N33,'Team &amp; Salaries'!$P33),IF(CK$6&gt;'Team &amp; Salaries'!$M33,MIN('Team &amp; Salaries'!$P33,CJ123+'Team &amp; Salaries'!$N33),0)),IF('Team &amp; Salaries'!$O33="Quarterly",IF(CK$6='Team &amp; Salaries'!$M33,MIN('Team &amp; Salaries'!$N33,'Team &amp; Salaries'!$P33),IF(CK$6&gt;'Team &amp; Salaries'!$M33,IFERROR(MIN('Team &amp; Salaries'!$P33,IF(ISNUMBER(CF123),CF123,0)+'Team &amp; Salaries'!$N33),'Team &amp; Salaries'!$N33),0)),IF('Team &amp; Salaries'!$O33="Annually",IF(CK$6='Team &amp; Salaries'!$M33,MIN('Team &amp; Salaries'!$N33,'Team &amp; Salaries'!$P33),IF(CK$6&gt;'Team &amp; Salaries'!$M33,IFERROR(MIN('Team &amp; Salaries'!$P33,#REF!+'Team &amp; Salaries'!$N33),MIN('Team &amp; Salaries'!$N33,'Team &amp; Salaries'!$P33)),0))))))</f>
        <v>1</v>
      </c>
      <c r="CL123" s="286">
        <f>IF('Team &amp; Salaries'!$O33="Never",IF(CL$6&gt;='Team &amp; Salaries'!$M33,MIN('Team &amp; Salaries'!$N33,'Team &amp; Salaries'!$P33),0),IF('Team &amp; Salaries'!$O33="Monthly",IF(CL$6='Team &amp; Salaries'!$M33,MIN('Team &amp; Salaries'!$N33,'Team &amp; Salaries'!$P33),IF(CL$6&gt;'Team &amp; Salaries'!$M33,MIN('Team &amp; Salaries'!$P33,CK123+'Team &amp; Salaries'!$N33),0)),IF('Team &amp; Salaries'!$O33="Quarterly",IF(CL$6='Team &amp; Salaries'!$M33,MIN('Team &amp; Salaries'!$N33,'Team &amp; Salaries'!$P33),IF(CL$6&gt;'Team &amp; Salaries'!$M33,IFERROR(MIN('Team &amp; Salaries'!$P33,IF(ISNUMBER(CG123),CG123,0)+'Team &amp; Salaries'!$N33),'Team &amp; Salaries'!$N33),0)),IF('Team &amp; Salaries'!$O33="Annually",IF(CL$6='Team &amp; Salaries'!$M33,MIN('Team &amp; Salaries'!$N33,'Team &amp; Salaries'!$P33),IF(CL$6&gt;'Team &amp; Salaries'!$M33,IFERROR(MIN('Team &amp; Salaries'!$P33,#REF!+'Team &amp; Salaries'!$N33),MIN('Team &amp; Salaries'!$N33,'Team &amp; Salaries'!$P33)),0))))))</f>
        <v>1</v>
      </c>
      <c r="CM123" s="286">
        <f>IF('Team &amp; Salaries'!$O33="Never",IF(CM$6&gt;='Team &amp; Salaries'!$M33,MIN('Team &amp; Salaries'!$N33,'Team &amp; Salaries'!$P33),0),IF('Team &amp; Salaries'!$O33="Monthly",IF(CM$6='Team &amp; Salaries'!$M33,MIN('Team &amp; Salaries'!$N33,'Team &amp; Salaries'!$P33),IF(CM$6&gt;'Team &amp; Salaries'!$M33,MIN('Team &amp; Salaries'!$P33,CL123+'Team &amp; Salaries'!$N33),0)),IF('Team &amp; Salaries'!$O33="Quarterly",IF(CM$6='Team &amp; Salaries'!$M33,MIN('Team &amp; Salaries'!$N33,'Team &amp; Salaries'!$P33),IF(CM$6&gt;'Team &amp; Salaries'!$M33,IFERROR(MIN('Team &amp; Salaries'!$P33,IF(ISNUMBER(CH123),CH123,0)+'Team &amp; Salaries'!$N33),'Team &amp; Salaries'!$N33),0)),IF('Team &amp; Salaries'!$O33="Annually",IF(CM$6='Team &amp; Salaries'!$M33,MIN('Team &amp; Salaries'!$N33,'Team &amp; Salaries'!$P33),IF(CM$6&gt;'Team &amp; Salaries'!$M33,IFERROR(MIN('Team &amp; Salaries'!$P33,#REF!+'Team &amp; Salaries'!$N33),MIN('Team &amp; Salaries'!$N33,'Team &amp; Salaries'!$P33)),0))))))</f>
        <v>1</v>
      </c>
      <c r="CN123" s="286">
        <f>IF('Team &amp; Salaries'!$O33="Never",IF(CN$6&gt;='Team &amp; Salaries'!$M33,MIN('Team &amp; Salaries'!$N33,'Team &amp; Salaries'!$P33),0),IF('Team &amp; Salaries'!$O33="Monthly",IF(CN$6='Team &amp; Salaries'!$M33,MIN('Team &amp; Salaries'!$N33,'Team &amp; Salaries'!$P33),IF(CN$6&gt;'Team &amp; Salaries'!$M33,MIN('Team &amp; Salaries'!$P33,CM123+'Team &amp; Salaries'!$N33),0)),IF('Team &amp; Salaries'!$O33="Quarterly",IF(CN$6='Team &amp; Salaries'!$M33,MIN('Team &amp; Salaries'!$N33,'Team &amp; Salaries'!$P33),IF(CN$6&gt;'Team &amp; Salaries'!$M33,IFERROR(MIN('Team &amp; Salaries'!$P33,IF(ISNUMBER(CI123),CI123,0)+'Team &amp; Salaries'!$N33),'Team &amp; Salaries'!$N33),0)),IF('Team &amp; Salaries'!$O33="Annually",IF(CN$6='Team &amp; Salaries'!$M33,MIN('Team &amp; Salaries'!$N33,'Team &amp; Salaries'!$P33),IF(CN$6&gt;'Team &amp; Salaries'!$M33,IFERROR(MIN('Team &amp; Salaries'!$P33,#REF!+'Team &amp; Salaries'!$N33),MIN('Team &amp; Salaries'!$N33,'Team &amp; Salaries'!$P33)),0))))))</f>
        <v>1</v>
      </c>
      <c r="CO123" s="286">
        <f>IF('Team &amp; Salaries'!$O33="Never",IF(CO$6&gt;='Team &amp; Salaries'!$M33,MIN('Team &amp; Salaries'!$N33,'Team &amp; Salaries'!$P33),0),IF('Team &amp; Salaries'!$O33="Monthly",IF(CO$6='Team &amp; Salaries'!$M33,MIN('Team &amp; Salaries'!$N33,'Team &amp; Salaries'!$P33),IF(CO$6&gt;'Team &amp; Salaries'!$M33,MIN('Team &amp; Salaries'!$P33,CN123+'Team &amp; Salaries'!$N33),0)),IF('Team &amp; Salaries'!$O33="Quarterly",IF(CO$6='Team &amp; Salaries'!$M33,MIN('Team &amp; Salaries'!$N33,'Team &amp; Salaries'!$P33),IF(CO$6&gt;'Team &amp; Salaries'!$M33,IFERROR(MIN('Team &amp; Salaries'!$P33,IF(ISNUMBER(CJ123),CJ123,0)+'Team &amp; Salaries'!$N33),'Team &amp; Salaries'!$N33),0)),IF('Team &amp; Salaries'!$O33="Annually",IF(CO$6='Team &amp; Salaries'!$M33,MIN('Team &amp; Salaries'!$N33,'Team &amp; Salaries'!$P33),IF(CO$6&gt;'Team &amp; Salaries'!$M33,IFERROR(MIN('Team &amp; Salaries'!$P33,#REF!+'Team &amp; Salaries'!$N33),MIN('Team &amp; Salaries'!$N33,'Team &amp; Salaries'!$P33)),0))))))</f>
        <v>1</v>
      </c>
      <c r="CP123" s="286">
        <f>IF('Team &amp; Salaries'!$O33="Never",IF(CP$6&gt;='Team &amp; Salaries'!$M33,MIN('Team &amp; Salaries'!$N33,'Team &amp; Salaries'!$P33),0),IF('Team &amp; Salaries'!$O33="Monthly",IF(CP$6='Team &amp; Salaries'!$M33,MIN('Team &amp; Salaries'!$N33,'Team &amp; Salaries'!$P33),IF(CP$6&gt;'Team &amp; Salaries'!$M33,MIN('Team &amp; Salaries'!$P33,CO123+'Team &amp; Salaries'!$N33),0)),IF('Team &amp; Salaries'!$O33="Quarterly",IF(CP$6='Team &amp; Salaries'!$M33,MIN('Team &amp; Salaries'!$N33,'Team &amp; Salaries'!$P33),IF(CP$6&gt;'Team &amp; Salaries'!$M33,IFERROR(MIN('Team &amp; Salaries'!$P33,IF(ISNUMBER(CK123),CK123,0)+'Team &amp; Salaries'!$N33),'Team &amp; Salaries'!$N33),0)),IF('Team &amp; Salaries'!$O33="Annually",IF(CP$6='Team &amp; Salaries'!$M33,MIN('Team &amp; Salaries'!$N33,'Team &amp; Salaries'!$P33),IF(CP$6&gt;'Team &amp; Salaries'!$M33,IFERROR(MIN('Team &amp; Salaries'!$P33,#REF!+'Team &amp; Salaries'!$N33),MIN('Team &amp; Salaries'!$N33,'Team &amp; Salaries'!$P33)),0))))))</f>
        <v>1</v>
      </c>
      <c r="CQ123" s="286">
        <f>IF('Team &amp; Salaries'!$O33="Never",IF(CQ$6&gt;='Team &amp; Salaries'!$M33,MIN('Team &amp; Salaries'!$N33,'Team &amp; Salaries'!$P33),0),IF('Team &amp; Salaries'!$O33="Monthly",IF(CQ$6='Team &amp; Salaries'!$M33,MIN('Team &amp; Salaries'!$N33,'Team &amp; Salaries'!$P33),IF(CQ$6&gt;'Team &amp; Salaries'!$M33,MIN('Team &amp; Salaries'!$P33,CP123+'Team &amp; Salaries'!$N33),0)),IF('Team &amp; Salaries'!$O33="Quarterly",IF(CQ$6='Team &amp; Salaries'!$M33,MIN('Team &amp; Salaries'!$N33,'Team &amp; Salaries'!$P33),IF(CQ$6&gt;'Team &amp; Salaries'!$M33,IFERROR(MIN('Team &amp; Salaries'!$P33,IF(ISNUMBER(CL123),CL123,0)+'Team &amp; Salaries'!$N33),'Team &amp; Salaries'!$N33),0)),IF('Team &amp; Salaries'!$O33="Annually",IF(CQ$6='Team &amp; Salaries'!$M33,MIN('Team &amp; Salaries'!$N33,'Team &amp; Salaries'!$P33),IF(CQ$6&gt;'Team &amp; Salaries'!$M33,IFERROR(MIN('Team &amp; Salaries'!$P33,#REF!+'Team &amp; Salaries'!$N33),MIN('Team &amp; Salaries'!$N33,'Team &amp; Salaries'!$P33)),0))))))</f>
        <v>1</v>
      </c>
      <c r="CR123" s="286">
        <f>IF('Team &amp; Salaries'!$O33="Never",IF(CR$6&gt;='Team &amp; Salaries'!$M33,MIN('Team &amp; Salaries'!$N33,'Team &amp; Salaries'!$P33),0),IF('Team &amp; Salaries'!$O33="Monthly",IF(CR$6='Team &amp; Salaries'!$M33,MIN('Team &amp; Salaries'!$N33,'Team &amp; Salaries'!$P33),IF(CR$6&gt;'Team &amp; Salaries'!$M33,MIN('Team &amp; Salaries'!$P33,CQ123+'Team &amp; Salaries'!$N33),0)),IF('Team &amp; Salaries'!$O33="Quarterly",IF(CR$6='Team &amp; Salaries'!$M33,MIN('Team &amp; Salaries'!$N33,'Team &amp; Salaries'!$P33),IF(CR$6&gt;'Team &amp; Salaries'!$M33,IFERROR(MIN('Team &amp; Salaries'!$P33,IF(ISNUMBER(CM123),CM123,0)+'Team &amp; Salaries'!$N33),'Team &amp; Salaries'!$N33),0)),IF('Team &amp; Salaries'!$O33="Annually",IF(CR$6='Team &amp; Salaries'!$M33,MIN('Team &amp; Salaries'!$N33,'Team &amp; Salaries'!$P33),IF(CR$6&gt;'Team &amp; Salaries'!$M33,IFERROR(MIN('Team &amp; Salaries'!$P33,#REF!+'Team &amp; Salaries'!$N33),MIN('Team &amp; Salaries'!$N33,'Team &amp; Salaries'!$P33)),0))))))</f>
        <v>1</v>
      </c>
      <c r="CS123" s="286">
        <f>IF('Team &amp; Salaries'!$O33="Never",IF(CS$6&gt;='Team &amp; Salaries'!$M33,MIN('Team &amp; Salaries'!$N33,'Team &amp; Salaries'!$P33),0),IF('Team &amp; Salaries'!$O33="Monthly",IF(CS$6='Team &amp; Salaries'!$M33,MIN('Team &amp; Salaries'!$N33,'Team &amp; Salaries'!$P33),IF(CS$6&gt;'Team &amp; Salaries'!$M33,MIN('Team &amp; Salaries'!$P33,CR123+'Team &amp; Salaries'!$N33),0)),IF('Team &amp; Salaries'!$O33="Quarterly",IF(CS$6='Team &amp; Salaries'!$M33,MIN('Team &amp; Salaries'!$N33,'Team &amp; Salaries'!$P33),IF(CS$6&gt;'Team &amp; Salaries'!$M33,IFERROR(MIN('Team &amp; Salaries'!$P33,IF(ISNUMBER(CN123),CN123,0)+'Team &amp; Salaries'!$N33),'Team &amp; Salaries'!$N33),0)),IF('Team &amp; Salaries'!$O33="Annually",IF(CS$6='Team &amp; Salaries'!$M33,MIN('Team &amp; Salaries'!$N33,'Team &amp; Salaries'!$P33),IF(CS$6&gt;'Team &amp; Salaries'!$M33,IFERROR(MIN('Team &amp; Salaries'!$P33,#REF!+'Team &amp; Salaries'!$N33),MIN('Team &amp; Salaries'!$N33,'Team &amp; Salaries'!$P33)),0))))))</f>
        <v>1</v>
      </c>
      <c r="CT123" s="286">
        <f>IF('Team &amp; Salaries'!$O33="Never",IF(CT$6&gt;='Team &amp; Salaries'!$M33,MIN('Team &amp; Salaries'!$N33,'Team &amp; Salaries'!$P33),0),IF('Team &amp; Salaries'!$O33="Monthly",IF(CT$6='Team &amp; Salaries'!$M33,MIN('Team &amp; Salaries'!$N33,'Team &amp; Salaries'!$P33),IF(CT$6&gt;'Team &amp; Salaries'!$M33,MIN('Team &amp; Salaries'!$P33,CS123+'Team &amp; Salaries'!$N33),0)),IF('Team &amp; Salaries'!$O33="Quarterly",IF(CT$6='Team &amp; Salaries'!$M33,MIN('Team &amp; Salaries'!$N33,'Team &amp; Salaries'!$P33),IF(CT$6&gt;'Team &amp; Salaries'!$M33,IFERROR(MIN('Team &amp; Salaries'!$P33,IF(ISNUMBER(CO123),CO123,0)+'Team &amp; Salaries'!$N33),'Team &amp; Salaries'!$N33),0)),IF('Team &amp; Salaries'!$O33="Annually",IF(CT$6='Team &amp; Salaries'!$M33,MIN('Team &amp; Salaries'!$N33,'Team &amp; Salaries'!$P33),IF(CT$6&gt;'Team &amp; Salaries'!$M33,IFERROR(MIN('Team &amp; Salaries'!$P33,#REF!+'Team &amp; Salaries'!$N33),MIN('Team &amp; Salaries'!$N33,'Team &amp; Salaries'!$P33)),0))))))</f>
        <v>1</v>
      </c>
      <c r="CU123" s="286">
        <f>IF('Team &amp; Salaries'!$O33="Never",IF(CU$6&gt;='Team &amp; Salaries'!$M33,MIN('Team &amp; Salaries'!$N33,'Team &amp; Salaries'!$P33),0),IF('Team &amp; Salaries'!$O33="Monthly",IF(CU$6='Team &amp; Salaries'!$M33,MIN('Team &amp; Salaries'!$N33,'Team &amp; Salaries'!$P33),IF(CU$6&gt;'Team &amp; Salaries'!$M33,MIN('Team &amp; Salaries'!$P33,CT123+'Team &amp; Salaries'!$N33),0)),IF('Team &amp; Salaries'!$O33="Quarterly",IF(CU$6='Team &amp; Salaries'!$M33,MIN('Team &amp; Salaries'!$N33,'Team &amp; Salaries'!$P33),IF(CU$6&gt;'Team &amp; Salaries'!$M33,IFERROR(MIN('Team &amp; Salaries'!$P33,IF(ISNUMBER(CP123),CP123,0)+'Team &amp; Salaries'!$N33),'Team &amp; Salaries'!$N33),0)),IF('Team &amp; Salaries'!$O33="Annually",IF(CU$6='Team &amp; Salaries'!$M33,MIN('Team &amp; Salaries'!$N33,'Team &amp; Salaries'!$P33),IF(CU$6&gt;'Team &amp; Salaries'!$M33,IFERROR(MIN('Team &amp; Salaries'!$P33,#REF!+'Team &amp; Salaries'!$N33),MIN('Team &amp; Salaries'!$N33,'Team &amp; Salaries'!$P33)),0))))))</f>
        <v>1</v>
      </c>
      <c r="CV123" s="286">
        <f>IF('Team &amp; Salaries'!$O33="Never",IF(CV$6&gt;='Team &amp; Salaries'!$M33,MIN('Team &amp; Salaries'!$N33,'Team &amp; Salaries'!$P33),0),IF('Team &amp; Salaries'!$O33="Monthly",IF(CV$6='Team &amp; Salaries'!$M33,MIN('Team &amp; Salaries'!$N33,'Team &amp; Salaries'!$P33),IF(CV$6&gt;'Team &amp; Salaries'!$M33,MIN('Team &amp; Salaries'!$P33,CU123+'Team &amp; Salaries'!$N33),0)),IF('Team &amp; Salaries'!$O33="Quarterly",IF(CV$6='Team &amp; Salaries'!$M33,MIN('Team &amp; Salaries'!$N33,'Team &amp; Salaries'!$P33),IF(CV$6&gt;'Team &amp; Salaries'!$M33,IFERROR(MIN('Team &amp; Salaries'!$P33,IF(ISNUMBER(CQ123),CQ123,0)+'Team &amp; Salaries'!$N33),'Team &amp; Salaries'!$N33),0)),IF('Team &amp; Salaries'!$O33="Annually",IF(CV$6='Team &amp; Salaries'!$M33,MIN('Team &amp; Salaries'!$N33,'Team &amp; Salaries'!$P33),IF(CV$6&gt;'Team &amp; Salaries'!$M33,IFERROR(MIN('Team &amp; Salaries'!$P33,#REF!+'Team &amp; Salaries'!$N33),MIN('Team &amp; Salaries'!$N33,'Team &amp; Salaries'!$P33)),0))))))</f>
        <v>1</v>
      </c>
      <c r="CW123" s="286">
        <f>IF('Team &amp; Salaries'!$O33="Never",IF(CW$6&gt;='Team &amp; Salaries'!$M33,MIN('Team &amp; Salaries'!$N33,'Team &amp; Salaries'!$P33),0),IF('Team &amp; Salaries'!$O33="Monthly",IF(CW$6='Team &amp; Salaries'!$M33,MIN('Team &amp; Salaries'!$N33,'Team &amp; Salaries'!$P33),IF(CW$6&gt;'Team &amp; Salaries'!$M33,MIN('Team &amp; Salaries'!$P33,CV123+'Team &amp; Salaries'!$N33),0)),IF('Team &amp; Salaries'!$O33="Quarterly",IF(CW$6='Team &amp; Salaries'!$M33,MIN('Team &amp; Salaries'!$N33,'Team &amp; Salaries'!$P33),IF(CW$6&gt;'Team &amp; Salaries'!$M33,IFERROR(MIN('Team &amp; Salaries'!$P33,IF(ISNUMBER(CR123),CR123,0)+'Team &amp; Salaries'!$N33),'Team &amp; Salaries'!$N33),0)),IF('Team &amp; Salaries'!$O33="Annually",IF(CW$6='Team &amp; Salaries'!$M33,MIN('Team &amp; Salaries'!$N33,'Team &amp; Salaries'!$P33),IF(CW$6&gt;'Team &amp; Salaries'!$M33,IFERROR(MIN('Team &amp; Salaries'!$P33,#REF!+'Team &amp; Salaries'!$N33),MIN('Team &amp; Salaries'!$N33,'Team &amp; Salaries'!$P33)),0))))))</f>
        <v>1</v>
      </c>
      <c r="CX123" s="286">
        <f>IF('Team &amp; Salaries'!$O33="Never",IF(CX$6&gt;='Team &amp; Salaries'!$M33,MIN('Team &amp; Salaries'!$N33,'Team &amp; Salaries'!$P33),0),IF('Team &amp; Salaries'!$O33="Monthly",IF(CX$6='Team &amp; Salaries'!$M33,MIN('Team &amp; Salaries'!$N33,'Team &amp; Salaries'!$P33),IF(CX$6&gt;'Team &amp; Salaries'!$M33,MIN('Team &amp; Salaries'!$P33,CW123+'Team &amp; Salaries'!$N33),0)),IF('Team &amp; Salaries'!$O33="Quarterly",IF(CX$6='Team &amp; Salaries'!$M33,MIN('Team &amp; Salaries'!$N33,'Team &amp; Salaries'!$P33),IF(CX$6&gt;'Team &amp; Salaries'!$M33,IFERROR(MIN('Team &amp; Salaries'!$P33,IF(ISNUMBER(CS123),CS123,0)+'Team &amp; Salaries'!$N33),'Team &amp; Salaries'!$N33),0)),IF('Team &amp; Salaries'!$O33="Annually",IF(CX$6='Team &amp; Salaries'!$M33,MIN('Team &amp; Salaries'!$N33,'Team &amp; Salaries'!$P33),IF(CX$6&gt;'Team &amp; Salaries'!$M33,IFERROR(MIN('Team &amp; Salaries'!$P33,#REF!+'Team &amp; Salaries'!$N33),MIN('Team &amp; Salaries'!$N33,'Team &amp; Salaries'!$P33)),0))))))</f>
        <v>1</v>
      </c>
      <c r="CY123" s="286">
        <f>IF('Team &amp; Salaries'!$O33="Never",IF(CY$6&gt;='Team &amp; Salaries'!$M33,MIN('Team &amp; Salaries'!$N33,'Team &amp; Salaries'!$P33),0),IF('Team &amp; Salaries'!$O33="Monthly",IF(CY$6='Team &amp; Salaries'!$M33,MIN('Team &amp; Salaries'!$N33,'Team &amp; Salaries'!$P33),IF(CY$6&gt;'Team &amp; Salaries'!$M33,MIN('Team &amp; Salaries'!$P33,CX123+'Team &amp; Salaries'!$N33),0)),IF('Team &amp; Salaries'!$O33="Quarterly",IF(CY$6='Team &amp; Salaries'!$M33,MIN('Team &amp; Salaries'!$N33,'Team &amp; Salaries'!$P33),IF(CY$6&gt;'Team &amp; Salaries'!$M33,IFERROR(MIN('Team &amp; Salaries'!$P33,IF(ISNUMBER(CT123),CT123,0)+'Team &amp; Salaries'!$N33),'Team &amp; Salaries'!$N33),0)),IF('Team &amp; Salaries'!$O33="Annually",IF(CY$6='Team &amp; Salaries'!$M33,MIN('Team &amp; Salaries'!$N33,'Team &amp; Salaries'!$P33),IF(CY$6&gt;'Team &amp; Salaries'!$M33,IFERROR(MIN('Team &amp; Salaries'!$P33,#REF!+'Team &amp; Salaries'!$N33),MIN('Team &amp; Salaries'!$N33,'Team &amp; Salaries'!$P33)),0))))))</f>
        <v>1</v>
      </c>
      <c r="CZ123" s="286">
        <f>IF('Team &amp; Salaries'!$O33="Never",IF(CZ$6&gt;='Team &amp; Salaries'!$M33,MIN('Team &amp; Salaries'!$N33,'Team &amp; Salaries'!$P33),0),IF('Team &amp; Salaries'!$O33="Monthly",IF(CZ$6='Team &amp; Salaries'!$M33,MIN('Team &amp; Salaries'!$N33,'Team &amp; Salaries'!$P33),IF(CZ$6&gt;'Team &amp; Salaries'!$M33,MIN('Team &amp; Salaries'!$P33,CY123+'Team &amp; Salaries'!$N33),0)),IF('Team &amp; Salaries'!$O33="Quarterly",IF(CZ$6='Team &amp; Salaries'!$M33,MIN('Team &amp; Salaries'!$N33,'Team &amp; Salaries'!$P33),IF(CZ$6&gt;'Team &amp; Salaries'!$M33,IFERROR(MIN('Team &amp; Salaries'!$P33,IF(ISNUMBER(CU123),CU123,0)+'Team &amp; Salaries'!$N33),'Team &amp; Salaries'!$N33),0)),IF('Team &amp; Salaries'!$O33="Annually",IF(CZ$6='Team &amp; Salaries'!$M33,MIN('Team &amp; Salaries'!$N33,'Team &amp; Salaries'!$P33),IF(CZ$6&gt;'Team &amp; Salaries'!$M33,IFERROR(MIN('Team &amp; Salaries'!$P33,#REF!+'Team &amp; Salaries'!$N33),MIN('Team &amp; Salaries'!$N33,'Team &amp; Salaries'!$P33)),0))))))</f>
        <v>1</v>
      </c>
      <c r="DA123" s="286">
        <f>IF('Team &amp; Salaries'!$O33="Never",IF(DA$6&gt;='Team &amp; Salaries'!$M33,MIN('Team &amp; Salaries'!$N33,'Team &amp; Salaries'!$P33),0),IF('Team &amp; Salaries'!$O33="Monthly",IF(DA$6='Team &amp; Salaries'!$M33,MIN('Team &amp; Salaries'!$N33,'Team &amp; Salaries'!$P33),IF(DA$6&gt;'Team &amp; Salaries'!$M33,MIN('Team &amp; Salaries'!$P33,CZ123+'Team &amp; Salaries'!$N33),0)),IF('Team &amp; Salaries'!$O33="Quarterly",IF(DA$6='Team &amp; Salaries'!$M33,MIN('Team &amp; Salaries'!$N33,'Team &amp; Salaries'!$P33),IF(DA$6&gt;'Team &amp; Salaries'!$M33,IFERROR(MIN('Team &amp; Salaries'!$P33,IF(ISNUMBER(CV123),CV123,0)+'Team &amp; Salaries'!$N33),'Team &amp; Salaries'!$N33),0)),IF('Team &amp; Salaries'!$O33="Annually",IF(DA$6='Team &amp; Salaries'!$M33,MIN('Team &amp; Salaries'!$N33,'Team &amp; Salaries'!$P33),IF(DA$6&gt;'Team &amp; Salaries'!$M33,IFERROR(MIN('Team &amp; Salaries'!$P33,#REF!+'Team &amp; Salaries'!$N33),MIN('Team &amp; Salaries'!$N33,'Team &amp; Salaries'!$P33)),0))))))</f>
        <v>1</v>
      </c>
      <c r="DB123" s="286">
        <f>IF('Team &amp; Salaries'!$O33="Never",IF(DB$6&gt;='Team &amp; Salaries'!$M33,MIN('Team &amp; Salaries'!$N33,'Team &amp; Salaries'!$P33),0),IF('Team &amp; Salaries'!$O33="Monthly",IF(DB$6='Team &amp; Salaries'!$M33,MIN('Team &amp; Salaries'!$N33,'Team &amp; Salaries'!$P33),IF(DB$6&gt;'Team &amp; Salaries'!$M33,MIN('Team &amp; Salaries'!$P33,DA123+'Team &amp; Salaries'!$N33),0)),IF('Team &amp; Salaries'!$O33="Quarterly",IF(DB$6='Team &amp; Salaries'!$M33,MIN('Team &amp; Salaries'!$N33,'Team &amp; Salaries'!$P33),IF(DB$6&gt;'Team &amp; Salaries'!$M33,IFERROR(MIN('Team &amp; Salaries'!$P33,IF(ISNUMBER(CW123),CW123,0)+'Team &amp; Salaries'!$N33),'Team &amp; Salaries'!$N33),0)),IF('Team &amp; Salaries'!$O33="Annually",IF(DB$6='Team &amp; Salaries'!$M33,MIN('Team &amp; Salaries'!$N33,'Team &amp; Salaries'!$P33),IF(DB$6&gt;'Team &amp; Salaries'!$M33,IFERROR(MIN('Team &amp; Salaries'!$P33,#REF!+'Team &amp; Salaries'!$N33),MIN('Team &amp; Salaries'!$N33,'Team &amp; Salaries'!$P33)),0))))))</f>
        <v>1</v>
      </c>
      <c r="DC123" s="286">
        <f>IF('Team &amp; Salaries'!$O33="Never",IF(DC$6&gt;='Team &amp; Salaries'!$M33,MIN('Team &amp; Salaries'!$N33,'Team &amp; Salaries'!$P33),0),IF('Team &amp; Salaries'!$O33="Monthly",IF(DC$6='Team &amp; Salaries'!$M33,MIN('Team &amp; Salaries'!$N33,'Team &amp; Salaries'!$P33),IF(DC$6&gt;'Team &amp; Salaries'!$M33,MIN('Team &amp; Salaries'!$P33,DB123+'Team &amp; Salaries'!$N33),0)),IF('Team &amp; Salaries'!$O33="Quarterly",IF(DC$6='Team &amp; Salaries'!$M33,MIN('Team &amp; Salaries'!$N33,'Team &amp; Salaries'!$P33),IF(DC$6&gt;'Team &amp; Salaries'!$M33,IFERROR(MIN('Team &amp; Salaries'!$P33,IF(ISNUMBER(CX123),CX123,0)+'Team &amp; Salaries'!$N33),'Team &amp; Salaries'!$N33),0)),IF('Team &amp; Salaries'!$O33="Annually",IF(DC$6='Team &amp; Salaries'!$M33,MIN('Team &amp; Salaries'!$N33,'Team &amp; Salaries'!$P33),IF(DC$6&gt;'Team &amp; Salaries'!$M33,IFERROR(MIN('Team &amp; Salaries'!$P33,#REF!+'Team &amp; Salaries'!$N33),MIN('Team &amp; Salaries'!$N33,'Team &amp; Salaries'!$P33)),0))))))</f>
        <v>1</v>
      </c>
      <c r="DD123" s="286">
        <f>IF('Team &amp; Salaries'!$O33="Never",IF(DD$6&gt;='Team &amp; Salaries'!$M33,MIN('Team &amp; Salaries'!$N33,'Team &amp; Salaries'!$P33),0),IF('Team &amp; Salaries'!$O33="Monthly",IF(DD$6='Team &amp; Salaries'!$M33,MIN('Team &amp; Salaries'!$N33,'Team &amp; Salaries'!$P33),IF(DD$6&gt;'Team &amp; Salaries'!$M33,MIN('Team &amp; Salaries'!$P33,DC123+'Team &amp; Salaries'!$N33),0)),IF('Team &amp; Salaries'!$O33="Quarterly",IF(DD$6='Team &amp; Salaries'!$M33,MIN('Team &amp; Salaries'!$N33,'Team &amp; Salaries'!$P33),IF(DD$6&gt;'Team &amp; Salaries'!$M33,IFERROR(MIN('Team &amp; Salaries'!$P33,IF(ISNUMBER(CY123),CY123,0)+'Team &amp; Salaries'!$N33),'Team &amp; Salaries'!$N33),0)),IF('Team &amp; Salaries'!$O33="Annually",IF(DD$6='Team &amp; Salaries'!$M33,MIN('Team &amp; Salaries'!$N33,'Team &amp; Salaries'!$P33),IF(DD$6&gt;'Team &amp; Salaries'!$M33,IFERROR(MIN('Team &amp; Salaries'!$P33,#REF!+'Team &amp; Salaries'!$N33),MIN('Team &amp; Salaries'!$N33,'Team &amp; Salaries'!$P33)),0))))))</f>
        <v>1</v>
      </c>
      <c r="DE123" s="286">
        <f>IF('Team &amp; Salaries'!$O33="Never",IF(DE$6&gt;='Team &amp; Salaries'!$M33,MIN('Team &amp; Salaries'!$N33,'Team &amp; Salaries'!$P33),0),IF('Team &amp; Salaries'!$O33="Monthly",IF(DE$6='Team &amp; Salaries'!$M33,MIN('Team &amp; Salaries'!$N33,'Team &amp; Salaries'!$P33),IF(DE$6&gt;'Team &amp; Salaries'!$M33,MIN('Team &amp; Salaries'!$P33,DD123+'Team &amp; Salaries'!$N33),0)),IF('Team &amp; Salaries'!$O33="Quarterly",IF(DE$6='Team &amp; Salaries'!$M33,MIN('Team &amp; Salaries'!$N33,'Team &amp; Salaries'!$P33),IF(DE$6&gt;'Team &amp; Salaries'!$M33,IFERROR(MIN('Team &amp; Salaries'!$P33,IF(ISNUMBER(CZ123),CZ123,0)+'Team &amp; Salaries'!$N33),'Team &amp; Salaries'!$N33),0)),IF('Team &amp; Salaries'!$O33="Annually",IF(DE$6='Team &amp; Salaries'!$M33,MIN('Team &amp; Salaries'!$N33,'Team &amp; Salaries'!$P33),IF(DE$6&gt;'Team &amp; Salaries'!$M33,IFERROR(MIN('Team &amp; Salaries'!$P33,#REF!+'Team &amp; Salaries'!$N33),MIN('Team &amp; Salaries'!$N33,'Team &amp; Salaries'!$P33)),0))))))</f>
        <v>1</v>
      </c>
      <c r="DF123" s="286">
        <f>IF('Team &amp; Salaries'!$O33="Never",IF(DF$6&gt;='Team &amp; Salaries'!$M33,MIN('Team &amp; Salaries'!$N33,'Team &amp; Salaries'!$P33),0),IF('Team &amp; Salaries'!$O33="Monthly",IF(DF$6='Team &amp; Salaries'!$M33,MIN('Team &amp; Salaries'!$N33,'Team &amp; Salaries'!$P33),IF(DF$6&gt;'Team &amp; Salaries'!$M33,MIN('Team &amp; Salaries'!$P33,DE123+'Team &amp; Salaries'!$N33),0)),IF('Team &amp; Salaries'!$O33="Quarterly",IF(DF$6='Team &amp; Salaries'!$M33,MIN('Team &amp; Salaries'!$N33,'Team &amp; Salaries'!$P33),IF(DF$6&gt;'Team &amp; Salaries'!$M33,IFERROR(MIN('Team &amp; Salaries'!$P33,IF(ISNUMBER(DA123),DA123,0)+'Team &amp; Salaries'!$N33),'Team &amp; Salaries'!$N33),0)),IF('Team &amp; Salaries'!$O33="Annually",IF(DF$6='Team &amp; Salaries'!$M33,MIN('Team &amp; Salaries'!$N33,'Team &amp; Salaries'!$P33),IF(DF$6&gt;'Team &amp; Salaries'!$M33,IFERROR(MIN('Team &amp; Salaries'!$P33,#REF!+'Team &amp; Salaries'!$N33),MIN('Team &amp; Salaries'!$N33,'Team &amp; Salaries'!$P33)),0))))))</f>
        <v>1</v>
      </c>
      <c r="DG123" s="286">
        <f>IF('Team &amp; Salaries'!$O33="Never",IF(DG$6&gt;='Team &amp; Salaries'!$M33,MIN('Team &amp; Salaries'!$N33,'Team &amp; Salaries'!$P33),0),IF('Team &amp; Salaries'!$O33="Monthly",IF(DG$6='Team &amp; Salaries'!$M33,MIN('Team &amp; Salaries'!$N33,'Team &amp; Salaries'!$P33),IF(DG$6&gt;'Team &amp; Salaries'!$M33,MIN('Team &amp; Salaries'!$P33,DF123+'Team &amp; Salaries'!$N33),0)),IF('Team &amp; Salaries'!$O33="Quarterly",IF(DG$6='Team &amp; Salaries'!$M33,MIN('Team &amp; Salaries'!$N33,'Team &amp; Salaries'!$P33),IF(DG$6&gt;'Team &amp; Salaries'!$M33,IFERROR(MIN('Team &amp; Salaries'!$P33,IF(ISNUMBER(DB123),DB123,0)+'Team &amp; Salaries'!$N33),'Team &amp; Salaries'!$N33),0)),IF('Team &amp; Salaries'!$O33="Annually",IF(DG$6='Team &amp; Salaries'!$M33,MIN('Team &amp; Salaries'!$N33,'Team &amp; Salaries'!$P33),IF(DG$6&gt;'Team &amp; Salaries'!$M33,IFERROR(MIN('Team &amp; Salaries'!$P33,#REF!+'Team &amp; Salaries'!$N33),MIN('Team &amp; Salaries'!$N33,'Team &amp; Salaries'!$P33)),0))))))</f>
        <v>1</v>
      </c>
      <c r="DH123" s="286">
        <f>IF('Team &amp; Salaries'!$O33="Never",IF(DH$6&gt;='Team &amp; Salaries'!$M33,MIN('Team &amp; Salaries'!$N33,'Team &amp; Salaries'!$P33),0),IF('Team &amp; Salaries'!$O33="Monthly",IF(DH$6='Team &amp; Salaries'!$M33,MIN('Team &amp; Salaries'!$N33,'Team &amp; Salaries'!$P33),IF(DH$6&gt;'Team &amp; Salaries'!$M33,MIN('Team &amp; Salaries'!$P33,DG123+'Team &amp; Salaries'!$N33),0)),IF('Team &amp; Salaries'!$O33="Quarterly",IF(DH$6='Team &amp; Salaries'!$M33,MIN('Team &amp; Salaries'!$N33,'Team &amp; Salaries'!$P33),IF(DH$6&gt;'Team &amp; Salaries'!$M33,IFERROR(MIN('Team &amp; Salaries'!$P33,IF(ISNUMBER(DC123),DC123,0)+'Team &amp; Salaries'!$N33),'Team &amp; Salaries'!$N33),0)),IF('Team &amp; Salaries'!$O33="Annually",IF(DH$6='Team &amp; Salaries'!$M33,MIN('Team &amp; Salaries'!$N33,'Team &amp; Salaries'!$P33),IF(DH$6&gt;'Team &amp; Salaries'!$M33,IFERROR(MIN('Team &amp; Salaries'!$P33,#REF!+'Team &amp; Salaries'!$N33),MIN('Team &amp; Salaries'!$N33,'Team &amp; Salaries'!$P33)),0))))))</f>
        <v>1</v>
      </c>
      <c r="DI123" s="286">
        <f>IF('Team &amp; Salaries'!$O33="Never",IF(DI$6&gt;='Team &amp; Salaries'!$M33,MIN('Team &amp; Salaries'!$N33,'Team &amp; Salaries'!$P33),0),IF('Team &amp; Salaries'!$O33="Monthly",IF(DI$6='Team &amp; Salaries'!$M33,MIN('Team &amp; Salaries'!$N33,'Team &amp; Salaries'!$P33),IF(DI$6&gt;'Team &amp; Salaries'!$M33,MIN('Team &amp; Salaries'!$P33,DH123+'Team &amp; Salaries'!$N33),0)),IF('Team &amp; Salaries'!$O33="Quarterly",IF(DI$6='Team &amp; Salaries'!$M33,MIN('Team &amp; Salaries'!$N33,'Team &amp; Salaries'!$P33),IF(DI$6&gt;'Team &amp; Salaries'!$M33,IFERROR(MIN('Team &amp; Salaries'!$P33,IF(ISNUMBER(DD123),DD123,0)+'Team &amp; Salaries'!$N33),'Team &amp; Salaries'!$N33),0)),IF('Team &amp; Salaries'!$O33="Annually",IF(DI$6='Team &amp; Salaries'!$M33,MIN('Team &amp; Salaries'!$N33,'Team &amp; Salaries'!$P33),IF(DI$6&gt;'Team &amp; Salaries'!$M33,IFERROR(MIN('Team &amp; Salaries'!$P33,#REF!+'Team &amp; Salaries'!$N33),MIN('Team &amp; Salaries'!$N33,'Team &amp; Salaries'!$P33)),0))))))</f>
        <v>1</v>
      </c>
    </row>
    <row r="124" spans="1:113" s="147" customFormat="1" ht="16">
      <c r="A124" s="114" t="str">
        <f>'Team &amp; Salaries'!A34</f>
        <v>Tester</v>
      </c>
      <c r="B124" s="114"/>
      <c r="C124" s="114"/>
      <c r="D124" s="285"/>
      <c r="E124" s="361" t="s">
        <v>193</v>
      </c>
      <c r="F124" s="286">
        <f>IF('Team &amp; Salaries'!$O34="Never",IF(F$6&gt;='Team &amp; Salaries'!$M34,MIN('Team &amp; Salaries'!$N34,'Team &amp; Salaries'!$P34),0),IF('Team &amp; Salaries'!$O34="Monthly",IF(F$6='Team &amp; Salaries'!$M34,MIN('Team &amp; Salaries'!$N34,'Team &amp; Salaries'!$P34),IF(F$6&gt;'Team &amp; Salaries'!$M34,MIN('Team &amp; Salaries'!$P34,E124+'Team &amp; Salaries'!$N34),0)),IF('Team &amp; Salaries'!$O34="Quarterly",IF(F$6='Team &amp; Salaries'!$M34,MIN('Team &amp; Salaries'!$N34,'Team &amp; Salaries'!$P34),IF(F$6&gt;'Team &amp; Salaries'!$M34,IFERROR(MIN('Team &amp; Salaries'!$P34,IF(ISNUMBER(A124),A124,0)+'Team &amp; Salaries'!$N34),'Team &amp; Salaries'!$N34),0)),IF('Team &amp; Salaries'!$O34="Annually",IF(F$6='Team &amp; Salaries'!$M34,MIN('Team &amp; Salaries'!$N34,'Team &amp; Salaries'!$P34),IF(F$6&gt;'Team &amp; Salaries'!$M34,IFERROR(MIN('Team &amp; Salaries'!$P34,#REF!+'Team &amp; Salaries'!$N34),MIN('Team &amp; Salaries'!$N34,'Team &amp; Salaries'!$P34)),0))))))</f>
        <v>0</v>
      </c>
      <c r="G124" s="286">
        <f>IF('Team &amp; Salaries'!$O34="Never",IF(G$6&gt;='Team &amp; Salaries'!$M34,MIN('Team &amp; Salaries'!$N34,'Team &amp; Salaries'!$P34),0),IF('Team &amp; Salaries'!$O34="Monthly",IF(G$6='Team &amp; Salaries'!$M34,MIN('Team &amp; Salaries'!$N34,'Team &amp; Salaries'!$P34),IF(G$6&gt;'Team &amp; Salaries'!$M34,MIN('Team &amp; Salaries'!$P34,F124+'Team &amp; Salaries'!$N34),0)),IF('Team &amp; Salaries'!$O34="Quarterly",IF(G$6='Team &amp; Salaries'!$M34,MIN('Team &amp; Salaries'!$N34,'Team &amp; Salaries'!$P34),IF(G$6&gt;'Team &amp; Salaries'!$M34,IFERROR(MIN('Team &amp; Salaries'!$P34,IF(ISNUMBER(B124),B124,0)+'Team &amp; Salaries'!$N34),'Team &amp; Salaries'!$N34),0)),IF('Team &amp; Salaries'!$O34="Annually",IF(G$6='Team &amp; Salaries'!$M34,MIN('Team &amp; Salaries'!$N34,'Team &amp; Salaries'!$P34),IF(G$6&gt;'Team &amp; Salaries'!$M34,IFERROR(MIN('Team &amp; Salaries'!$P34,#REF!+'Team &amp; Salaries'!$N34),MIN('Team &amp; Salaries'!$N34,'Team &amp; Salaries'!$P34)),0))))))</f>
        <v>0</v>
      </c>
      <c r="H124" s="286">
        <f>IF('Team &amp; Salaries'!$O34="Never",IF(H$6&gt;='Team &amp; Salaries'!$M34,MIN('Team &amp; Salaries'!$N34,'Team &amp; Salaries'!$P34),0),IF('Team &amp; Salaries'!$O34="Monthly",IF(H$6='Team &amp; Salaries'!$M34,MIN('Team &amp; Salaries'!$N34,'Team &amp; Salaries'!$P34),IF(H$6&gt;'Team &amp; Salaries'!$M34,MIN('Team &amp; Salaries'!$P34,G124+'Team &amp; Salaries'!$N34),0)),IF('Team &amp; Salaries'!$O34="Quarterly",IF(H$6='Team &amp; Salaries'!$M34,MIN('Team &amp; Salaries'!$N34,'Team &amp; Salaries'!$P34),IF(H$6&gt;'Team &amp; Salaries'!$M34,IFERROR(MIN('Team &amp; Salaries'!$P34,IF(ISNUMBER(C124),C124,0)+'Team &amp; Salaries'!$N34),'Team &amp; Salaries'!$N34),0)),IF('Team &amp; Salaries'!$O34="Annually",IF(H$6='Team &amp; Salaries'!$M34,MIN('Team &amp; Salaries'!$N34,'Team &amp; Salaries'!$P34),IF(H$6&gt;'Team &amp; Salaries'!$M34,IFERROR(MIN('Team &amp; Salaries'!$P34,#REF!+'Team &amp; Salaries'!$N34),MIN('Team &amp; Salaries'!$N34,'Team &amp; Salaries'!$P34)),0))))))</f>
        <v>0</v>
      </c>
      <c r="I124" s="286">
        <f>IF('Team &amp; Salaries'!$O34="Never",IF(I$6&gt;='Team &amp; Salaries'!$M34,MIN('Team &amp; Salaries'!$N34,'Team &amp; Salaries'!$P34),0),IF('Team &amp; Salaries'!$O34="Monthly",IF(I$6='Team &amp; Salaries'!$M34,MIN('Team &amp; Salaries'!$N34,'Team &amp; Salaries'!$P34),IF(I$6&gt;'Team &amp; Salaries'!$M34,MIN('Team &amp; Salaries'!$P34,H124+'Team &amp; Salaries'!$N34),0)),IF('Team &amp; Salaries'!$O34="Quarterly",IF(I$6='Team &amp; Salaries'!$M34,MIN('Team &amp; Salaries'!$N34,'Team &amp; Salaries'!$P34),IF(I$6&gt;'Team &amp; Salaries'!$M34,IFERROR(MIN('Team &amp; Salaries'!$P34,IF(ISNUMBER(D124),D124,0)+'Team &amp; Salaries'!$N34),'Team &amp; Salaries'!$N34),0)),IF('Team &amp; Salaries'!$O34="Annually",IF(I$6='Team &amp; Salaries'!$M34,MIN('Team &amp; Salaries'!$N34,'Team &amp; Salaries'!$P34),IF(I$6&gt;'Team &amp; Salaries'!$M34,IFERROR(MIN('Team &amp; Salaries'!$P34,#REF!+'Team &amp; Salaries'!$N34),MIN('Team &amp; Salaries'!$N34,'Team &amp; Salaries'!$P34)),0))))))</f>
        <v>0</v>
      </c>
      <c r="J124" s="286">
        <f>IF('Team &amp; Salaries'!$O34="Never",IF(J$6&gt;='Team &amp; Salaries'!$M34,MIN('Team &amp; Salaries'!$N34,'Team &amp; Salaries'!$P34),0),IF('Team &amp; Salaries'!$O34="Monthly",IF(J$6='Team &amp; Salaries'!$M34,MIN('Team &amp; Salaries'!$N34,'Team &amp; Salaries'!$P34),IF(J$6&gt;'Team &amp; Salaries'!$M34,MIN('Team &amp; Salaries'!$P34,I124+'Team &amp; Salaries'!$N34),0)),IF('Team &amp; Salaries'!$O34="Quarterly",IF(J$6='Team &amp; Salaries'!$M34,MIN('Team &amp; Salaries'!$N34,'Team &amp; Salaries'!$P34),IF(J$6&gt;'Team &amp; Salaries'!$M34,IFERROR(MIN('Team &amp; Salaries'!$P34,IF(ISNUMBER(E124),E124,0)+'Team &amp; Salaries'!$N34),'Team &amp; Salaries'!$N34),0)),IF('Team &amp; Salaries'!$O34="Annually",IF(J$6='Team &amp; Salaries'!$M34,MIN('Team &amp; Salaries'!$N34,'Team &amp; Salaries'!$P34),IF(J$6&gt;'Team &amp; Salaries'!$M34,IFERROR(MIN('Team &amp; Salaries'!$P34,#REF!+'Team &amp; Salaries'!$N34),MIN('Team &amp; Salaries'!$N34,'Team &amp; Salaries'!$P34)),0))))))</f>
        <v>0</v>
      </c>
      <c r="K124" s="286">
        <f>IF('Team &amp; Salaries'!$O34="Never",IF(K$6&gt;='Team &amp; Salaries'!$M34,MIN('Team &amp; Salaries'!$N34,'Team &amp; Salaries'!$P34),0),IF('Team &amp; Salaries'!$O34="Monthly",IF(K$6='Team &amp; Salaries'!$M34,MIN('Team &amp; Salaries'!$N34,'Team &amp; Salaries'!$P34),IF(K$6&gt;'Team &amp; Salaries'!$M34,MIN('Team &amp; Salaries'!$P34,J124+'Team &amp; Salaries'!$N34),0)),IF('Team &amp; Salaries'!$O34="Quarterly",IF(K$6='Team &amp; Salaries'!$M34,MIN('Team &amp; Salaries'!$N34,'Team &amp; Salaries'!$P34),IF(K$6&gt;'Team &amp; Salaries'!$M34,IFERROR(MIN('Team &amp; Salaries'!$P34,IF(ISNUMBER(F124),F124,0)+'Team &amp; Salaries'!$N34),'Team &amp; Salaries'!$N34),0)),IF('Team &amp; Salaries'!$O34="Annually",IF(K$6='Team &amp; Salaries'!$M34,MIN('Team &amp; Salaries'!$N34,'Team &amp; Salaries'!$P34),IF(K$6&gt;'Team &amp; Salaries'!$M34,IFERROR(MIN('Team &amp; Salaries'!$P34,#REF!+'Team &amp; Salaries'!$N34),MIN('Team &amp; Salaries'!$N34,'Team &amp; Salaries'!$P34)),0))))))</f>
        <v>0</v>
      </c>
      <c r="L124" s="286">
        <f>IF('Team &amp; Salaries'!$O34="Never",IF(L$6&gt;='Team &amp; Salaries'!$M34,MIN('Team &amp; Salaries'!$N34,'Team &amp; Salaries'!$P34),0),IF('Team &amp; Salaries'!$O34="Monthly",IF(L$6='Team &amp; Salaries'!$M34,MIN('Team &amp; Salaries'!$N34,'Team &amp; Salaries'!$P34),IF(L$6&gt;'Team &amp; Salaries'!$M34,MIN('Team &amp; Salaries'!$P34,K124+'Team &amp; Salaries'!$N34),0)),IF('Team &amp; Salaries'!$O34="Quarterly",IF(L$6='Team &amp; Salaries'!$M34,MIN('Team &amp; Salaries'!$N34,'Team &amp; Salaries'!$P34),IF(L$6&gt;'Team &amp; Salaries'!$M34,IFERROR(MIN('Team &amp; Salaries'!$P34,IF(ISNUMBER(G124),G124,0)+'Team &amp; Salaries'!$N34),'Team &amp; Salaries'!$N34),0)),IF('Team &amp; Salaries'!$O34="Annually",IF(L$6='Team &amp; Salaries'!$M34,MIN('Team &amp; Salaries'!$N34,'Team &amp; Salaries'!$P34),IF(L$6&gt;'Team &amp; Salaries'!$M34,IFERROR(MIN('Team &amp; Salaries'!$P34,#REF!+'Team &amp; Salaries'!$N34),MIN('Team &amp; Salaries'!$N34,'Team &amp; Salaries'!$P34)),0))))))</f>
        <v>0</v>
      </c>
      <c r="M124" s="286">
        <f>IF('Team &amp; Salaries'!$O34="Never",IF(M$6&gt;='Team &amp; Salaries'!$M34,MIN('Team &amp; Salaries'!$N34,'Team &amp; Salaries'!$P34),0),IF('Team &amp; Salaries'!$O34="Monthly",IF(M$6='Team &amp; Salaries'!$M34,MIN('Team &amp; Salaries'!$N34,'Team &amp; Salaries'!$P34),IF(M$6&gt;'Team &amp; Salaries'!$M34,MIN('Team &amp; Salaries'!$P34,L124+'Team &amp; Salaries'!$N34),0)),IF('Team &amp; Salaries'!$O34="Quarterly",IF(M$6='Team &amp; Salaries'!$M34,MIN('Team &amp; Salaries'!$N34,'Team &amp; Salaries'!$P34),IF(M$6&gt;'Team &amp; Salaries'!$M34,IFERROR(MIN('Team &amp; Salaries'!$P34,IF(ISNUMBER(H124),H124,0)+'Team &amp; Salaries'!$N34),'Team &amp; Salaries'!$N34),0)),IF('Team &amp; Salaries'!$O34="Annually",IF(M$6='Team &amp; Salaries'!$M34,MIN('Team &amp; Salaries'!$N34,'Team &amp; Salaries'!$P34),IF(M$6&gt;'Team &amp; Salaries'!$M34,IFERROR(MIN('Team &amp; Salaries'!$P34,#REF!+'Team &amp; Salaries'!$N34),MIN('Team &amp; Salaries'!$N34,'Team &amp; Salaries'!$P34)),0))))))</f>
        <v>0</v>
      </c>
      <c r="N124" s="286">
        <f>IF('Team &amp; Salaries'!$O34="Never",IF(N$6&gt;='Team &amp; Salaries'!$M34,MIN('Team &amp; Salaries'!$N34,'Team &amp; Salaries'!$P34),0),IF('Team &amp; Salaries'!$O34="Monthly",IF(N$6='Team &amp; Salaries'!$M34,MIN('Team &amp; Salaries'!$N34,'Team &amp; Salaries'!$P34),IF(N$6&gt;'Team &amp; Salaries'!$M34,MIN('Team &amp; Salaries'!$P34,M124+'Team &amp; Salaries'!$N34),0)),IF('Team &amp; Salaries'!$O34="Quarterly",IF(N$6='Team &amp; Salaries'!$M34,MIN('Team &amp; Salaries'!$N34,'Team &amp; Salaries'!$P34),IF(N$6&gt;'Team &amp; Salaries'!$M34,IFERROR(MIN('Team &amp; Salaries'!$P34,IF(ISNUMBER(I124),I124,0)+'Team &amp; Salaries'!$N34),'Team &amp; Salaries'!$N34),0)),IF('Team &amp; Salaries'!$O34="Annually",IF(N$6='Team &amp; Salaries'!$M34,MIN('Team &amp; Salaries'!$N34,'Team &amp; Salaries'!$P34),IF(N$6&gt;'Team &amp; Salaries'!$M34,IFERROR(MIN('Team &amp; Salaries'!$P34,#REF!+'Team &amp; Salaries'!$N34),MIN('Team &amp; Salaries'!$N34,'Team &amp; Salaries'!$P34)),0))))))</f>
        <v>0</v>
      </c>
      <c r="O124" s="286">
        <f>IF('Team &amp; Salaries'!$O34="Never",IF(O$6&gt;='Team &amp; Salaries'!$M34,MIN('Team &amp; Salaries'!$N34,'Team &amp; Salaries'!$P34),0),IF('Team &amp; Salaries'!$O34="Monthly",IF(O$6='Team &amp; Salaries'!$M34,MIN('Team &amp; Salaries'!$N34,'Team &amp; Salaries'!$P34),IF(O$6&gt;'Team &amp; Salaries'!$M34,MIN('Team &amp; Salaries'!$P34,N124+'Team &amp; Salaries'!$N34),0)),IF('Team &amp; Salaries'!$O34="Quarterly",IF(O$6='Team &amp; Salaries'!$M34,MIN('Team &amp; Salaries'!$N34,'Team &amp; Salaries'!$P34),IF(O$6&gt;'Team &amp; Salaries'!$M34,IFERROR(MIN('Team &amp; Salaries'!$P34,IF(ISNUMBER(J124),J124,0)+'Team &amp; Salaries'!$N34),'Team &amp; Salaries'!$N34),0)),IF('Team &amp; Salaries'!$O34="Annually",IF(O$6='Team &amp; Salaries'!$M34,MIN('Team &amp; Salaries'!$N34,'Team &amp; Salaries'!$P34),IF(O$6&gt;'Team &amp; Salaries'!$M34,IFERROR(MIN('Team &amp; Salaries'!$P34,#REF!+'Team &amp; Salaries'!$N34),MIN('Team &amp; Salaries'!$N34,'Team &amp; Salaries'!$P34)),0))))))</f>
        <v>0</v>
      </c>
      <c r="P124" s="286">
        <f>IF('Team &amp; Salaries'!$O34="Never",IF(P$6&gt;='Team &amp; Salaries'!$M34,MIN('Team &amp; Salaries'!$N34,'Team &amp; Salaries'!$P34),0),IF('Team &amp; Salaries'!$O34="Monthly",IF(P$6='Team &amp; Salaries'!$M34,MIN('Team &amp; Salaries'!$N34,'Team &amp; Salaries'!$P34),IF(P$6&gt;'Team &amp; Salaries'!$M34,MIN('Team &amp; Salaries'!$P34,O124+'Team &amp; Salaries'!$N34),0)),IF('Team &amp; Salaries'!$O34="Quarterly",IF(P$6='Team &amp; Salaries'!$M34,MIN('Team &amp; Salaries'!$N34,'Team &amp; Salaries'!$P34),IF(P$6&gt;'Team &amp; Salaries'!$M34,IFERROR(MIN('Team &amp; Salaries'!$P34,IF(ISNUMBER(K124),K124,0)+'Team &amp; Salaries'!$N34),'Team &amp; Salaries'!$N34),0)),IF('Team &amp; Salaries'!$O34="Annually",IF(P$6='Team &amp; Salaries'!$M34,MIN('Team &amp; Salaries'!$N34,'Team &amp; Salaries'!$P34),IF(P$6&gt;'Team &amp; Salaries'!$M34,IFERROR(MIN('Team &amp; Salaries'!$P34,#REF!+'Team &amp; Salaries'!$N34),MIN('Team &amp; Salaries'!$N34,'Team &amp; Salaries'!$P34)),0))))))</f>
        <v>0</v>
      </c>
      <c r="Q124" s="286">
        <f>IF('Team &amp; Salaries'!$O34="Never",IF(Q$6&gt;='Team &amp; Salaries'!$M34,MIN('Team &amp; Salaries'!$N34,'Team &amp; Salaries'!$P34),0),IF('Team &amp; Salaries'!$O34="Monthly",IF(Q$6='Team &amp; Salaries'!$M34,MIN('Team &amp; Salaries'!$N34,'Team &amp; Salaries'!$P34),IF(Q$6&gt;'Team &amp; Salaries'!$M34,MIN('Team &amp; Salaries'!$P34,P124+'Team &amp; Salaries'!$N34),0)),IF('Team &amp; Salaries'!$O34="Quarterly",IF(Q$6='Team &amp; Salaries'!$M34,MIN('Team &amp; Salaries'!$N34,'Team &amp; Salaries'!$P34),IF(Q$6&gt;'Team &amp; Salaries'!$M34,IFERROR(MIN('Team &amp; Salaries'!$P34,IF(ISNUMBER(L124),L124,0)+'Team &amp; Salaries'!$N34),'Team &amp; Salaries'!$N34),0)),IF('Team &amp; Salaries'!$O34="Annually",IF(Q$6='Team &amp; Salaries'!$M34,MIN('Team &amp; Salaries'!$N34,'Team &amp; Salaries'!$P34),IF(Q$6&gt;'Team &amp; Salaries'!$M34,IFERROR(MIN('Team &amp; Salaries'!$P34,#REF!+'Team &amp; Salaries'!$N34),MIN('Team &amp; Salaries'!$N34,'Team &amp; Salaries'!$P34)),0))))))</f>
        <v>0</v>
      </c>
      <c r="R124" s="286">
        <f>IF('Team &amp; Salaries'!$O34="Never",IF(R$6&gt;='Team &amp; Salaries'!$M34,MIN('Team &amp; Salaries'!$N34,'Team &amp; Salaries'!$P34),0),IF('Team &amp; Salaries'!$O34="Monthly",IF(R$6='Team &amp; Salaries'!$M34,MIN('Team &amp; Salaries'!$N34,'Team &amp; Salaries'!$P34),IF(R$6&gt;'Team &amp; Salaries'!$M34,MIN('Team &amp; Salaries'!$P34,Q124+'Team &amp; Salaries'!$N34),0)),IF('Team &amp; Salaries'!$O34="Quarterly",IF(R$6='Team &amp; Salaries'!$M34,MIN('Team &amp; Salaries'!$N34,'Team &amp; Salaries'!$P34),IF(R$6&gt;'Team &amp; Salaries'!$M34,IFERROR(MIN('Team &amp; Salaries'!$P34,IF(ISNUMBER(M124),M124,0)+'Team &amp; Salaries'!$N34),'Team &amp; Salaries'!$N34),0)),IF('Team &amp; Salaries'!$O34="Annually",IF(R$6='Team &amp; Salaries'!$M34,MIN('Team &amp; Salaries'!$N34,'Team &amp; Salaries'!$P34),IF(R$6&gt;'Team &amp; Salaries'!$M34,IFERROR(MIN('Team &amp; Salaries'!$P34,#REF!+'Team &amp; Salaries'!$N34),MIN('Team &amp; Salaries'!$N34,'Team &amp; Salaries'!$P34)),0))))))</f>
        <v>0</v>
      </c>
      <c r="S124" s="286">
        <f>IF('Team &amp; Salaries'!$O34="Never",IF(S$6&gt;='Team &amp; Salaries'!$M34,MIN('Team &amp; Salaries'!$N34,'Team &amp; Salaries'!$P34),0),IF('Team &amp; Salaries'!$O34="Monthly",IF(S$6='Team &amp; Salaries'!$M34,MIN('Team &amp; Salaries'!$N34,'Team &amp; Salaries'!$P34),IF(S$6&gt;'Team &amp; Salaries'!$M34,MIN('Team &amp; Salaries'!$P34,R124+'Team &amp; Salaries'!$N34),0)),IF('Team &amp; Salaries'!$O34="Quarterly",IF(S$6='Team &amp; Salaries'!$M34,MIN('Team &amp; Salaries'!$N34,'Team &amp; Salaries'!$P34),IF(S$6&gt;'Team &amp; Salaries'!$M34,IFERROR(MIN('Team &amp; Salaries'!$P34,IF(ISNUMBER(N124),N124,0)+'Team &amp; Salaries'!$N34),'Team &amp; Salaries'!$N34),0)),IF('Team &amp; Salaries'!$O34="Annually",IF(S$6='Team &amp; Salaries'!$M34,MIN('Team &amp; Salaries'!$N34,'Team &amp; Salaries'!$P34),IF(S$6&gt;'Team &amp; Salaries'!$M34,IFERROR(MIN('Team &amp; Salaries'!$P34,#REF!+'Team &amp; Salaries'!$N34),MIN('Team &amp; Salaries'!$N34,'Team &amp; Salaries'!$P34)),0))))))</f>
        <v>0</v>
      </c>
      <c r="T124" s="286">
        <f>IF('Team &amp; Salaries'!$O34="Never",IF(T$6&gt;='Team &amp; Salaries'!$M34,MIN('Team &amp; Salaries'!$N34,'Team &amp; Salaries'!$P34),0),IF('Team &amp; Salaries'!$O34="Monthly",IF(T$6='Team &amp; Salaries'!$M34,MIN('Team &amp; Salaries'!$N34,'Team &amp; Salaries'!$P34),IF(T$6&gt;'Team &amp; Salaries'!$M34,MIN('Team &amp; Salaries'!$P34,S124+'Team &amp; Salaries'!$N34),0)),IF('Team &amp; Salaries'!$O34="Quarterly",IF(T$6='Team &amp; Salaries'!$M34,MIN('Team &amp; Salaries'!$N34,'Team &amp; Salaries'!$P34),IF(T$6&gt;'Team &amp; Salaries'!$M34,IFERROR(MIN('Team &amp; Salaries'!$P34,IF(ISNUMBER(O124),O124,0)+'Team &amp; Salaries'!$N34),'Team &amp; Salaries'!$N34),0)),IF('Team &amp; Salaries'!$O34="Annually",IF(T$6='Team &amp; Salaries'!$M34,MIN('Team &amp; Salaries'!$N34,'Team &amp; Salaries'!$P34),IF(T$6&gt;'Team &amp; Salaries'!$M34,IFERROR(MIN('Team &amp; Salaries'!$P34,#REF!+'Team &amp; Salaries'!$N34),MIN('Team &amp; Salaries'!$N34,'Team &amp; Salaries'!$P34)),0))))))</f>
        <v>0</v>
      </c>
      <c r="U124" s="286">
        <f>IF('Team &amp; Salaries'!$O34="Never",IF(U$6&gt;='Team &amp; Salaries'!$M34,MIN('Team &amp; Salaries'!$N34,'Team &amp; Salaries'!$P34),0),IF('Team &amp; Salaries'!$O34="Monthly",IF(U$6='Team &amp; Salaries'!$M34,MIN('Team &amp; Salaries'!$N34,'Team &amp; Salaries'!$P34),IF(U$6&gt;'Team &amp; Salaries'!$M34,MIN('Team &amp; Salaries'!$P34,T124+'Team &amp; Salaries'!$N34),0)),IF('Team &amp; Salaries'!$O34="Quarterly",IF(U$6='Team &amp; Salaries'!$M34,MIN('Team &amp; Salaries'!$N34,'Team &amp; Salaries'!$P34),IF(U$6&gt;'Team &amp; Salaries'!$M34,IFERROR(MIN('Team &amp; Salaries'!$P34,IF(ISNUMBER(P124),P124,0)+'Team &amp; Salaries'!$N34),'Team &amp; Salaries'!$N34),0)),IF('Team &amp; Salaries'!$O34="Annually",IF(U$6='Team &amp; Salaries'!$M34,MIN('Team &amp; Salaries'!$N34,'Team &amp; Salaries'!$P34),IF(U$6&gt;'Team &amp; Salaries'!$M34,IFERROR(MIN('Team &amp; Salaries'!$P34,#REF!+'Team &amp; Salaries'!$N34),MIN('Team &amp; Salaries'!$N34,'Team &amp; Salaries'!$P34)),0))))))</f>
        <v>0</v>
      </c>
      <c r="V124" s="286">
        <f>IF('Team &amp; Salaries'!$O34="Never",IF(V$6&gt;='Team &amp; Salaries'!$M34,MIN('Team &amp; Salaries'!$N34,'Team &amp; Salaries'!$P34),0),IF('Team &amp; Salaries'!$O34="Monthly",IF(V$6='Team &amp; Salaries'!$M34,MIN('Team &amp; Salaries'!$N34,'Team &amp; Salaries'!$P34),IF(V$6&gt;'Team &amp; Salaries'!$M34,MIN('Team &amp; Salaries'!$P34,U124+'Team &amp; Salaries'!$N34),0)),IF('Team &amp; Salaries'!$O34="Quarterly",IF(V$6='Team &amp; Salaries'!$M34,MIN('Team &amp; Salaries'!$N34,'Team &amp; Salaries'!$P34),IF(V$6&gt;'Team &amp; Salaries'!$M34,IFERROR(MIN('Team &amp; Salaries'!$P34,IF(ISNUMBER(Q124),Q124,0)+'Team &amp; Salaries'!$N34),'Team &amp; Salaries'!$N34),0)),IF('Team &amp; Salaries'!$O34="Annually",IF(V$6='Team &amp; Salaries'!$M34,MIN('Team &amp; Salaries'!$N34,'Team &amp; Salaries'!$P34),IF(V$6&gt;'Team &amp; Salaries'!$M34,IFERROR(MIN('Team &amp; Salaries'!$P34,#REF!+'Team &amp; Salaries'!$N34),MIN('Team &amp; Salaries'!$N34,'Team &amp; Salaries'!$P34)),0))))))</f>
        <v>0</v>
      </c>
      <c r="W124" s="286">
        <f>IF('Team &amp; Salaries'!$O34="Never",IF(W$6&gt;='Team &amp; Salaries'!$M34,MIN('Team &amp; Salaries'!$N34,'Team &amp; Salaries'!$P34),0),IF('Team &amp; Salaries'!$O34="Monthly",IF(W$6='Team &amp; Salaries'!$M34,MIN('Team &amp; Salaries'!$N34,'Team &amp; Salaries'!$P34),IF(W$6&gt;'Team &amp; Salaries'!$M34,MIN('Team &amp; Salaries'!$P34,V124+'Team &amp; Salaries'!$N34),0)),IF('Team &amp; Salaries'!$O34="Quarterly",IF(W$6='Team &amp; Salaries'!$M34,MIN('Team &amp; Salaries'!$N34,'Team &amp; Salaries'!$P34),IF(W$6&gt;'Team &amp; Salaries'!$M34,IFERROR(MIN('Team &amp; Salaries'!$P34,IF(ISNUMBER(R124),R124,0)+'Team &amp; Salaries'!$N34),'Team &amp; Salaries'!$N34),0)),IF('Team &amp; Salaries'!$O34="Annually",IF(W$6='Team &amp; Salaries'!$M34,MIN('Team &amp; Salaries'!$N34,'Team &amp; Salaries'!$P34),IF(W$6&gt;'Team &amp; Salaries'!$M34,IFERROR(MIN('Team &amp; Salaries'!$P34,#REF!+'Team &amp; Salaries'!$N34),MIN('Team &amp; Salaries'!$N34,'Team &amp; Salaries'!$P34)),0))))))</f>
        <v>0</v>
      </c>
      <c r="X124" s="286">
        <f>IF('Team &amp; Salaries'!$O34="Never",IF(X$6&gt;='Team &amp; Salaries'!$M34,MIN('Team &amp; Salaries'!$N34,'Team &amp; Salaries'!$P34),0),IF('Team &amp; Salaries'!$O34="Monthly",IF(X$6='Team &amp; Salaries'!$M34,MIN('Team &amp; Salaries'!$N34,'Team &amp; Salaries'!$P34),IF(X$6&gt;'Team &amp; Salaries'!$M34,MIN('Team &amp; Salaries'!$P34,W124+'Team &amp; Salaries'!$N34),0)),IF('Team &amp; Salaries'!$O34="Quarterly",IF(X$6='Team &amp; Salaries'!$M34,MIN('Team &amp; Salaries'!$N34,'Team &amp; Salaries'!$P34),IF(X$6&gt;'Team &amp; Salaries'!$M34,IFERROR(MIN('Team &amp; Salaries'!$P34,IF(ISNUMBER(S124),S124,0)+'Team &amp; Salaries'!$N34),'Team &amp; Salaries'!$N34),0)),IF('Team &amp; Salaries'!$O34="Annually",IF(X$6='Team &amp; Salaries'!$M34,MIN('Team &amp; Salaries'!$N34,'Team &amp; Salaries'!$P34),IF(X$6&gt;'Team &amp; Salaries'!$M34,IFERROR(MIN('Team &amp; Salaries'!$P34,#REF!+'Team &amp; Salaries'!$N34),MIN('Team &amp; Salaries'!$N34,'Team &amp; Salaries'!$P34)),0))))))</f>
        <v>0</v>
      </c>
      <c r="Y124" s="286">
        <f>IF('Team &amp; Salaries'!$O34="Never",IF(Y$6&gt;='Team &amp; Salaries'!$M34,MIN('Team &amp; Salaries'!$N34,'Team &amp; Salaries'!$P34),0),IF('Team &amp; Salaries'!$O34="Monthly",IF(Y$6='Team &amp; Salaries'!$M34,MIN('Team &amp; Salaries'!$N34,'Team &amp; Salaries'!$P34),IF(Y$6&gt;'Team &amp; Salaries'!$M34,MIN('Team &amp; Salaries'!$P34,X124+'Team &amp; Salaries'!$N34),0)),IF('Team &amp; Salaries'!$O34="Quarterly",IF(Y$6='Team &amp; Salaries'!$M34,MIN('Team &amp; Salaries'!$N34,'Team &amp; Salaries'!$P34),IF(Y$6&gt;'Team &amp; Salaries'!$M34,IFERROR(MIN('Team &amp; Salaries'!$P34,IF(ISNUMBER(T124),T124,0)+'Team &amp; Salaries'!$N34),'Team &amp; Salaries'!$N34),0)),IF('Team &amp; Salaries'!$O34="Annually",IF(Y$6='Team &amp; Salaries'!$M34,MIN('Team &amp; Salaries'!$N34,'Team &amp; Salaries'!$P34),IF(Y$6&gt;'Team &amp; Salaries'!$M34,IFERROR(MIN('Team &amp; Salaries'!$P34,#REF!+'Team &amp; Salaries'!$N34),MIN('Team &amp; Salaries'!$N34,'Team &amp; Salaries'!$P34)),0))))))</f>
        <v>0</v>
      </c>
      <c r="Z124" s="286">
        <f>IF('Team &amp; Salaries'!$O34="Never",IF(Z$6&gt;='Team &amp; Salaries'!$M34,MIN('Team &amp; Salaries'!$N34,'Team &amp; Salaries'!$P34),0),IF('Team &amp; Salaries'!$O34="Monthly",IF(Z$6='Team &amp; Salaries'!$M34,MIN('Team &amp; Salaries'!$N34,'Team &amp; Salaries'!$P34),IF(Z$6&gt;'Team &amp; Salaries'!$M34,MIN('Team &amp; Salaries'!$P34,Y124+'Team &amp; Salaries'!$N34),0)),IF('Team &amp; Salaries'!$O34="Quarterly",IF(Z$6='Team &amp; Salaries'!$M34,MIN('Team &amp; Salaries'!$N34,'Team &amp; Salaries'!$P34),IF(Z$6&gt;'Team &amp; Salaries'!$M34,IFERROR(MIN('Team &amp; Salaries'!$P34,IF(ISNUMBER(U124),U124,0)+'Team &amp; Salaries'!$N34),'Team &amp; Salaries'!$N34),0)),IF('Team &amp; Salaries'!$O34="Annually",IF(Z$6='Team &amp; Salaries'!$M34,MIN('Team &amp; Salaries'!$N34,'Team &amp; Salaries'!$P34),IF(Z$6&gt;'Team &amp; Salaries'!$M34,IFERROR(MIN('Team &amp; Salaries'!$P34,#REF!+'Team &amp; Salaries'!$N34),MIN('Team &amp; Salaries'!$N34,'Team &amp; Salaries'!$P34)),0))))))</f>
        <v>0</v>
      </c>
      <c r="AA124" s="286">
        <f>IF('Team &amp; Salaries'!$O34="Never",IF(AA$6&gt;='Team &amp; Salaries'!$M34,MIN('Team &amp; Salaries'!$N34,'Team &amp; Salaries'!$P34),0),IF('Team &amp; Salaries'!$O34="Monthly",IF(AA$6='Team &amp; Salaries'!$M34,MIN('Team &amp; Salaries'!$N34,'Team &amp; Salaries'!$P34),IF(AA$6&gt;'Team &amp; Salaries'!$M34,MIN('Team &amp; Salaries'!$P34,Z124+'Team &amp; Salaries'!$N34),0)),IF('Team &amp; Salaries'!$O34="Quarterly",IF(AA$6='Team &amp; Salaries'!$M34,MIN('Team &amp; Salaries'!$N34,'Team &amp; Salaries'!$P34),IF(AA$6&gt;'Team &amp; Salaries'!$M34,IFERROR(MIN('Team &amp; Salaries'!$P34,IF(ISNUMBER(V124),V124,0)+'Team &amp; Salaries'!$N34),'Team &amp; Salaries'!$N34),0)),IF('Team &amp; Salaries'!$O34="Annually",IF(AA$6='Team &amp; Salaries'!$M34,MIN('Team &amp; Salaries'!$N34,'Team &amp; Salaries'!$P34),IF(AA$6&gt;'Team &amp; Salaries'!$M34,IFERROR(MIN('Team &amp; Salaries'!$P34,#REF!+'Team &amp; Salaries'!$N34),MIN('Team &amp; Salaries'!$N34,'Team &amp; Salaries'!$P34)),0))))))</f>
        <v>0</v>
      </c>
      <c r="AB124" s="286">
        <f>IF('Team &amp; Salaries'!$O34="Never",IF(AB$6&gt;='Team &amp; Salaries'!$M34,MIN('Team &amp; Salaries'!$N34,'Team &amp; Salaries'!$P34),0),IF('Team &amp; Salaries'!$O34="Monthly",IF(AB$6='Team &amp; Salaries'!$M34,MIN('Team &amp; Salaries'!$N34,'Team &amp; Salaries'!$P34),IF(AB$6&gt;'Team &amp; Salaries'!$M34,MIN('Team &amp; Salaries'!$P34,AA124+'Team &amp; Salaries'!$N34),0)),IF('Team &amp; Salaries'!$O34="Quarterly",IF(AB$6='Team &amp; Salaries'!$M34,MIN('Team &amp; Salaries'!$N34,'Team &amp; Salaries'!$P34),IF(AB$6&gt;'Team &amp; Salaries'!$M34,IFERROR(MIN('Team &amp; Salaries'!$P34,IF(ISNUMBER(W124),W124,0)+'Team &amp; Salaries'!$N34),'Team &amp; Salaries'!$N34),0)),IF('Team &amp; Salaries'!$O34="Annually",IF(AB$6='Team &amp; Salaries'!$M34,MIN('Team &amp; Salaries'!$N34,'Team &amp; Salaries'!$P34),IF(AB$6&gt;'Team &amp; Salaries'!$M34,IFERROR(MIN('Team &amp; Salaries'!$P34,#REF!+'Team &amp; Salaries'!$N34),MIN('Team &amp; Salaries'!$N34,'Team &amp; Salaries'!$P34)),0))))))</f>
        <v>0</v>
      </c>
      <c r="AC124" s="286">
        <f>IF('Team &amp; Salaries'!$O34="Never",IF(AC$6&gt;='Team &amp; Salaries'!$M34,MIN('Team &amp; Salaries'!$N34,'Team &amp; Salaries'!$P34),0),IF('Team &amp; Salaries'!$O34="Monthly",IF(AC$6='Team &amp; Salaries'!$M34,MIN('Team &amp; Salaries'!$N34,'Team &amp; Salaries'!$P34),IF(AC$6&gt;'Team &amp; Salaries'!$M34,MIN('Team &amp; Salaries'!$P34,AB124+'Team &amp; Salaries'!$N34),0)),IF('Team &amp; Salaries'!$O34="Quarterly",IF(AC$6='Team &amp; Salaries'!$M34,MIN('Team &amp; Salaries'!$N34,'Team &amp; Salaries'!$P34),IF(AC$6&gt;'Team &amp; Salaries'!$M34,IFERROR(MIN('Team &amp; Salaries'!$P34,IF(ISNUMBER(X124),X124,0)+'Team &amp; Salaries'!$N34),'Team &amp; Salaries'!$N34),0)),IF('Team &amp; Salaries'!$O34="Annually",IF(AC$6='Team &amp; Salaries'!$M34,MIN('Team &amp; Salaries'!$N34,'Team &amp; Salaries'!$P34),IF(AC$6&gt;'Team &amp; Salaries'!$M34,IFERROR(MIN('Team &amp; Salaries'!$P34,#REF!+'Team &amp; Salaries'!$N34),MIN('Team &amp; Salaries'!$N34,'Team &amp; Salaries'!$P34)),0))))))</f>
        <v>0</v>
      </c>
      <c r="AD124" s="286">
        <f>IF('Team &amp; Salaries'!$O34="Never",IF(AD$6&gt;='Team &amp; Salaries'!$M34,MIN('Team &amp; Salaries'!$N34,'Team &amp; Salaries'!$P34),0),IF('Team &amp; Salaries'!$O34="Monthly",IF(AD$6='Team &amp; Salaries'!$M34,MIN('Team &amp; Salaries'!$N34,'Team &amp; Salaries'!$P34),IF(AD$6&gt;'Team &amp; Salaries'!$M34,MIN('Team &amp; Salaries'!$P34,AC124+'Team &amp; Salaries'!$N34),0)),IF('Team &amp; Salaries'!$O34="Quarterly",IF(AD$6='Team &amp; Salaries'!$M34,MIN('Team &amp; Salaries'!$N34,'Team &amp; Salaries'!$P34),IF(AD$6&gt;'Team &amp; Salaries'!$M34,IFERROR(MIN('Team &amp; Salaries'!$P34,IF(ISNUMBER(Y124),Y124,0)+'Team &amp; Salaries'!$N34),'Team &amp; Salaries'!$N34),0)),IF('Team &amp; Salaries'!$O34="Annually",IF(AD$6='Team &amp; Salaries'!$M34,MIN('Team &amp; Salaries'!$N34,'Team &amp; Salaries'!$P34),IF(AD$6&gt;'Team &amp; Salaries'!$M34,IFERROR(MIN('Team &amp; Salaries'!$P34,#REF!+'Team &amp; Salaries'!$N34),MIN('Team &amp; Salaries'!$N34,'Team &amp; Salaries'!$P34)),0))))))</f>
        <v>0</v>
      </c>
      <c r="AE124" s="286">
        <f>IF('Team &amp; Salaries'!$O34="Never",IF(AE$6&gt;='Team &amp; Salaries'!$M34,MIN('Team &amp; Salaries'!$N34,'Team &amp; Salaries'!$P34),0),IF('Team &amp; Salaries'!$O34="Monthly",IF(AE$6='Team &amp; Salaries'!$M34,MIN('Team &amp; Salaries'!$N34,'Team &amp; Salaries'!$P34),IF(AE$6&gt;'Team &amp; Salaries'!$M34,MIN('Team &amp; Salaries'!$P34,AD124+'Team &amp; Salaries'!$N34),0)),IF('Team &amp; Salaries'!$O34="Quarterly",IF(AE$6='Team &amp; Salaries'!$M34,MIN('Team &amp; Salaries'!$N34,'Team &amp; Salaries'!$P34),IF(AE$6&gt;'Team &amp; Salaries'!$M34,IFERROR(MIN('Team &amp; Salaries'!$P34,IF(ISNUMBER(Z124),Z124,0)+'Team &amp; Salaries'!$N34),'Team &amp; Salaries'!$N34),0)),IF('Team &amp; Salaries'!$O34="Annually",IF(AE$6='Team &amp; Salaries'!$M34,MIN('Team &amp; Salaries'!$N34,'Team &amp; Salaries'!$P34),IF(AE$6&gt;'Team &amp; Salaries'!$M34,IFERROR(MIN('Team &amp; Salaries'!$P34,#REF!+'Team &amp; Salaries'!$N34),MIN('Team &amp; Salaries'!$N34,'Team &amp; Salaries'!$P34)),0))))))</f>
        <v>0</v>
      </c>
      <c r="AF124" s="286">
        <f>IF('Team &amp; Salaries'!$O34="Never",IF(AF$6&gt;='Team &amp; Salaries'!$M34,MIN('Team &amp; Salaries'!$N34,'Team &amp; Salaries'!$P34),0),IF('Team &amp; Salaries'!$O34="Monthly",IF(AF$6='Team &amp; Salaries'!$M34,MIN('Team &amp; Salaries'!$N34,'Team &amp; Salaries'!$P34),IF(AF$6&gt;'Team &amp; Salaries'!$M34,MIN('Team &amp; Salaries'!$P34,AE124+'Team &amp; Salaries'!$N34),0)),IF('Team &amp; Salaries'!$O34="Quarterly",IF(AF$6='Team &amp; Salaries'!$M34,MIN('Team &amp; Salaries'!$N34,'Team &amp; Salaries'!$P34),IF(AF$6&gt;'Team &amp; Salaries'!$M34,IFERROR(MIN('Team &amp; Salaries'!$P34,IF(ISNUMBER(AA124),AA124,0)+'Team &amp; Salaries'!$N34),'Team &amp; Salaries'!$N34),0)),IF('Team &amp; Salaries'!$O34="Annually",IF(AF$6='Team &amp; Salaries'!$M34,MIN('Team &amp; Salaries'!$N34,'Team &amp; Salaries'!$P34),IF(AF$6&gt;'Team &amp; Salaries'!$M34,IFERROR(MIN('Team &amp; Salaries'!$P34,#REF!+'Team &amp; Salaries'!$N34),MIN('Team &amp; Salaries'!$N34,'Team &amp; Salaries'!$P34)),0))))))</f>
        <v>0</v>
      </c>
      <c r="AG124" s="286">
        <f>IF('Team &amp; Salaries'!$O34="Never",IF(AG$6&gt;='Team &amp; Salaries'!$M34,MIN('Team &amp; Salaries'!$N34,'Team &amp; Salaries'!$P34),0),IF('Team &amp; Salaries'!$O34="Monthly",IF(AG$6='Team &amp; Salaries'!$M34,MIN('Team &amp; Salaries'!$N34,'Team &amp; Salaries'!$P34),IF(AG$6&gt;'Team &amp; Salaries'!$M34,MIN('Team &amp; Salaries'!$P34,AF124+'Team &amp; Salaries'!$N34),0)),IF('Team &amp; Salaries'!$O34="Quarterly",IF(AG$6='Team &amp; Salaries'!$M34,MIN('Team &amp; Salaries'!$N34,'Team &amp; Salaries'!$P34),IF(AG$6&gt;'Team &amp; Salaries'!$M34,IFERROR(MIN('Team &amp; Salaries'!$P34,IF(ISNUMBER(AB124),AB124,0)+'Team &amp; Salaries'!$N34),'Team &amp; Salaries'!$N34),0)),IF('Team &amp; Salaries'!$O34="Annually",IF(AG$6='Team &amp; Salaries'!$M34,MIN('Team &amp; Salaries'!$N34,'Team &amp; Salaries'!$P34),IF(AG$6&gt;'Team &amp; Salaries'!$M34,IFERROR(MIN('Team &amp; Salaries'!$P34,#REF!+'Team &amp; Salaries'!$N34),MIN('Team &amp; Salaries'!$N34,'Team &amp; Salaries'!$P34)),0))))))</f>
        <v>0</v>
      </c>
      <c r="AH124" s="286">
        <f>IF('Team &amp; Salaries'!$O34="Never",IF(AH$6&gt;='Team &amp; Salaries'!$M34,MIN('Team &amp; Salaries'!$N34,'Team &amp; Salaries'!$P34),0),IF('Team &amp; Salaries'!$O34="Monthly",IF(AH$6='Team &amp; Salaries'!$M34,MIN('Team &amp; Salaries'!$N34,'Team &amp; Salaries'!$P34),IF(AH$6&gt;'Team &amp; Salaries'!$M34,MIN('Team &amp; Salaries'!$P34,AG124+'Team &amp; Salaries'!$N34),0)),IF('Team &amp; Salaries'!$O34="Quarterly",IF(AH$6='Team &amp; Salaries'!$M34,MIN('Team &amp; Salaries'!$N34,'Team &amp; Salaries'!$P34),IF(AH$6&gt;'Team &amp; Salaries'!$M34,IFERROR(MIN('Team &amp; Salaries'!$P34,IF(ISNUMBER(AC124),AC124,0)+'Team &amp; Salaries'!$N34),'Team &amp; Salaries'!$N34),0)),IF('Team &amp; Salaries'!$O34="Annually",IF(AH$6='Team &amp; Salaries'!$M34,MIN('Team &amp; Salaries'!$N34,'Team &amp; Salaries'!$P34),IF(AH$6&gt;'Team &amp; Salaries'!$M34,IFERROR(MIN('Team &amp; Salaries'!$P34,#REF!+'Team &amp; Salaries'!$N34),MIN('Team &amp; Salaries'!$N34,'Team &amp; Salaries'!$P34)),0))))))</f>
        <v>0</v>
      </c>
      <c r="AI124" s="286">
        <f>IF('Team &amp; Salaries'!$O34="Never",IF(AI$6&gt;='Team &amp; Salaries'!$M34,MIN('Team &amp; Salaries'!$N34,'Team &amp; Salaries'!$P34),0),IF('Team &amp; Salaries'!$O34="Monthly",IF(AI$6='Team &amp; Salaries'!$M34,MIN('Team &amp; Salaries'!$N34,'Team &amp; Salaries'!$P34),IF(AI$6&gt;'Team &amp; Salaries'!$M34,MIN('Team &amp; Salaries'!$P34,AH124+'Team &amp; Salaries'!$N34),0)),IF('Team &amp; Salaries'!$O34="Quarterly",IF(AI$6='Team &amp; Salaries'!$M34,MIN('Team &amp; Salaries'!$N34,'Team &amp; Salaries'!$P34),IF(AI$6&gt;'Team &amp; Salaries'!$M34,IFERROR(MIN('Team &amp; Salaries'!$P34,IF(ISNUMBER(AD124),AD124,0)+'Team &amp; Salaries'!$N34),'Team &amp; Salaries'!$N34),0)),IF('Team &amp; Salaries'!$O34="Annually",IF(AI$6='Team &amp; Salaries'!$M34,MIN('Team &amp; Salaries'!$N34,'Team &amp; Salaries'!$P34),IF(AI$6&gt;'Team &amp; Salaries'!$M34,IFERROR(MIN('Team &amp; Salaries'!$P34,#REF!+'Team &amp; Salaries'!$N34),MIN('Team &amp; Salaries'!$N34,'Team &amp; Salaries'!$P34)),0))))))</f>
        <v>0</v>
      </c>
      <c r="AJ124" s="286">
        <f>IF('Team &amp; Salaries'!$O34="Never",IF(AJ$6&gt;='Team &amp; Salaries'!$M34,MIN('Team &amp; Salaries'!$N34,'Team &amp; Salaries'!$P34),0),IF('Team &amp; Salaries'!$O34="Monthly",IF(AJ$6='Team &amp; Salaries'!$M34,MIN('Team &amp; Salaries'!$N34,'Team &amp; Salaries'!$P34),IF(AJ$6&gt;'Team &amp; Salaries'!$M34,MIN('Team &amp; Salaries'!$P34,AI124+'Team &amp; Salaries'!$N34),0)),IF('Team &amp; Salaries'!$O34="Quarterly",IF(AJ$6='Team &amp; Salaries'!$M34,MIN('Team &amp; Salaries'!$N34,'Team &amp; Salaries'!$P34),IF(AJ$6&gt;'Team &amp; Salaries'!$M34,IFERROR(MIN('Team &amp; Salaries'!$P34,IF(ISNUMBER(AE124),AE124,0)+'Team &amp; Salaries'!$N34),'Team &amp; Salaries'!$N34),0)),IF('Team &amp; Salaries'!$O34="Annually",IF(AJ$6='Team &amp; Salaries'!$M34,MIN('Team &amp; Salaries'!$N34,'Team &amp; Salaries'!$P34),IF(AJ$6&gt;'Team &amp; Salaries'!$M34,IFERROR(MIN('Team &amp; Salaries'!$P34,#REF!+'Team &amp; Salaries'!$N34),MIN('Team &amp; Salaries'!$N34,'Team &amp; Salaries'!$P34)),0))))))</f>
        <v>0</v>
      </c>
      <c r="AK124" s="286">
        <f>IF('Team &amp; Salaries'!$O34="Never",IF(AK$6&gt;='Team &amp; Salaries'!$M34,MIN('Team &amp; Salaries'!$N34,'Team &amp; Salaries'!$P34),0),IF('Team &amp; Salaries'!$O34="Monthly",IF(AK$6='Team &amp; Salaries'!$M34,MIN('Team &amp; Salaries'!$N34,'Team &amp; Salaries'!$P34),IF(AK$6&gt;'Team &amp; Salaries'!$M34,MIN('Team &amp; Salaries'!$P34,AJ124+'Team &amp; Salaries'!$N34),0)),IF('Team &amp; Salaries'!$O34="Quarterly",IF(AK$6='Team &amp; Salaries'!$M34,MIN('Team &amp; Salaries'!$N34,'Team &amp; Salaries'!$P34),IF(AK$6&gt;'Team &amp; Salaries'!$M34,IFERROR(MIN('Team &amp; Salaries'!$P34,IF(ISNUMBER(AF124),AF124,0)+'Team &amp; Salaries'!$N34),'Team &amp; Salaries'!$N34),0)),IF('Team &amp; Salaries'!$O34="Annually",IF(AK$6='Team &amp; Salaries'!$M34,MIN('Team &amp; Salaries'!$N34,'Team &amp; Salaries'!$P34),IF(AK$6&gt;'Team &amp; Salaries'!$M34,IFERROR(MIN('Team &amp; Salaries'!$P34,#REF!+'Team &amp; Salaries'!$N34),MIN('Team &amp; Salaries'!$N34,'Team &amp; Salaries'!$P34)),0))))))</f>
        <v>0</v>
      </c>
      <c r="AL124" s="286">
        <f>IF('Team &amp; Salaries'!$O34="Never",IF(AL$6&gt;='Team &amp; Salaries'!$M34,MIN('Team &amp; Salaries'!$N34,'Team &amp; Salaries'!$P34),0),IF('Team &amp; Salaries'!$O34="Monthly",IF(AL$6='Team &amp; Salaries'!$M34,MIN('Team &amp; Salaries'!$N34,'Team &amp; Salaries'!$P34),IF(AL$6&gt;'Team &amp; Salaries'!$M34,MIN('Team &amp; Salaries'!$P34,AK124+'Team &amp; Salaries'!$N34),0)),IF('Team &amp; Salaries'!$O34="Quarterly",IF(AL$6='Team &amp; Salaries'!$M34,MIN('Team &amp; Salaries'!$N34,'Team &amp; Salaries'!$P34),IF(AL$6&gt;'Team &amp; Salaries'!$M34,IFERROR(MIN('Team &amp; Salaries'!$P34,IF(ISNUMBER(AG124),AG124,0)+'Team &amp; Salaries'!$N34),'Team &amp; Salaries'!$N34),0)),IF('Team &amp; Salaries'!$O34="Annually",IF(AL$6='Team &amp; Salaries'!$M34,MIN('Team &amp; Salaries'!$N34,'Team &amp; Salaries'!$P34),IF(AL$6&gt;'Team &amp; Salaries'!$M34,IFERROR(MIN('Team &amp; Salaries'!$P34,#REF!+'Team &amp; Salaries'!$N34),MIN('Team &amp; Salaries'!$N34,'Team &amp; Salaries'!$P34)),0))))))</f>
        <v>0</v>
      </c>
      <c r="AM124" s="286">
        <f>IF('Team &amp; Salaries'!$O34="Never",IF(AM$6&gt;='Team &amp; Salaries'!$M34,MIN('Team &amp; Salaries'!$N34,'Team &amp; Salaries'!$P34),0),IF('Team &amp; Salaries'!$O34="Monthly",IF(AM$6='Team &amp; Salaries'!$M34,MIN('Team &amp; Salaries'!$N34,'Team &amp; Salaries'!$P34),IF(AM$6&gt;'Team &amp; Salaries'!$M34,MIN('Team &amp; Salaries'!$P34,AL124+'Team &amp; Salaries'!$N34),0)),IF('Team &amp; Salaries'!$O34="Quarterly",IF(AM$6='Team &amp; Salaries'!$M34,MIN('Team &amp; Salaries'!$N34,'Team &amp; Salaries'!$P34),IF(AM$6&gt;'Team &amp; Salaries'!$M34,IFERROR(MIN('Team &amp; Salaries'!$P34,IF(ISNUMBER(AH124),AH124,0)+'Team &amp; Salaries'!$N34),'Team &amp; Salaries'!$N34),0)),IF('Team &amp; Salaries'!$O34="Annually",IF(AM$6='Team &amp; Salaries'!$M34,MIN('Team &amp; Salaries'!$N34,'Team &amp; Salaries'!$P34),IF(AM$6&gt;'Team &amp; Salaries'!$M34,IFERROR(MIN('Team &amp; Salaries'!$P34,#REF!+'Team &amp; Salaries'!$N34),MIN('Team &amp; Salaries'!$N34,'Team &amp; Salaries'!$P34)),0))))))</f>
        <v>0</v>
      </c>
      <c r="AN124" s="286">
        <f>IF('Team &amp; Salaries'!$O34="Never",IF(AN$6&gt;='Team &amp; Salaries'!$M34,MIN('Team &amp; Salaries'!$N34,'Team &amp; Salaries'!$P34),0),IF('Team &amp; Salaries'!$O34="Monthly",IF(AN$6='Team &amp; Salaries'!$M34,MIN('Team &amp; Salaries'!$N34,'Team &amp; Salaries'!$P34),IF(AN$6&gt;'Team &amp; Salaries'!$M34,MIN('Team &amp; Salaries'!$P34,AM124+'Team &amp; Salaries'!$N34),0)),IF('Team &amp; Salaries'!$O34="Quarterly",IF(AN$6='Team &amp; Salaries'!$M34,MIN('Team &amp; Salaries'!$N34,'Team &amp; Salaries'!$P34),IF(AN$6&gt;'Team &amp; Salaries'!$M34,IFERROR(MIN('Team &amp; Salaries'!$P34,IF(ISNUMBER(AI124),AI124,0)+'Team &amp; Salaries'!$N34),'Team &amp; Salaries'!$N34),0)),IF('Team &amp; Salaries'!$O34="Annually",IF(AN$6='Team &amp; Salaries'!$M34,MIN('Team &amp; Salaries'!$N34,'Team &amp; Salaries'!$P34),IF(AN$6&gt;'Team &amp; Salaries'!$M34,IFERROR(MIN('Team &amp; Salaries'!$P34,#REF!+'Team &amp; Salaries'!$N34),MIN('Team &amp; Salaries'!$N34,'Team &amp; Salaries'!$P34)),0))))))</f>
        <v>0</v>
      </c>
      <c r="AO124" s="286">
        <f>IF('Team &amp; Salaries'!$O34="Never",IF(AO$6&gt;='Team &amp; Salaries'!$M34,MIN('Team &amp; Salaries'!$N34,'Team &amp; Salaries'!$P34),0),IF('Team &amp; Salaries'!$O34="Monthly",IF(AO$6='Team &amp; Salaries'!$M34,MIN('Team &amp; Salaries'!$N34,'Team &amp; Salaries'!$P34),IF(AO$6&gt;'Team &amp; Salaries'!$M34,MIN('Team &amp; Salaries'!$P34,AN124+'Team &amp; Salaries'!$N34),0)),IF('Team &amp; Salaries'!$O34="Quarterly",IF(AO$6='Team &amp; Salaries'!$M34,MIN('Team &amp; Salaries'!$N34,'Team &amp; Salaries'!$P34),IF(AO$6&gt;'Team &amp; Salaries'!$M34,IFERROR(MIN('Team &amp; Salaries'!$P34,IF(ISNUMBER(AJ124),AJ124,0)+'Team &amp; Salaries'!$N34),'Team &amp; Salaries'!$N34),0)),IF('Team &amp; Salaries'!$O34="Annually",IF(AO$6='Team &amp; Salaries'!$M34,MIN('Team &amp; Salaries'!$N34,'Team &amp; Salaries'!$P34),IF(AO$6&gt;'Team &amp; Salaries'!$M34,IFERROR(MIN('Team &amp; Salaries'!$P34,#REF!+'Team &amp; Salaries'!$N34),MIN('Team &amp; Salaries'!$N34,'Team &amp; Salaries'!$P34)),0))))))</f>
        <v>0</v>
      </c>
      <c r="AP124" s="286">
        <f>IF('Team &amp; Salaries'!$O34="Never",IF(AP$6&gt;='Team &amp; Salaries'!$M34,MIN('Team &amp; Salaries'!$N34,'Team &amp; Salaries'!$P34),0),IF('Team &amp; Salaries'!$O34="Monthly",IF(AP$6='Team &amp; Salaries'!$M34,MIN('Team &amp; Salaries'!$N34,'Team &amp; Salaries'!$P34),IF(AP$6&gt;'Team &amp; Salaries'!$M34,MIN('Team &amp; Salaries'!$P34,AO124+'Team &amp; Salaries'!$N34),0)),IF('Team &amp; Salaries'!$O34="Quarterly",IF(AP$6='Team &amp; Salaries'!$M34,MIN('Team &amp; Salaries'!$N34,'Team &amp; Salaries'!$P34),IF(AP$6&gt;'Team &amp; Salaries'!$M34,IFERROR(MIN('Team &amp; Salaries'!$P34,IF(ISNUMBER(AK124),AK124,0)+'Team &amp; Salaries'!$N34),'Team &amp; Salaries'!$N34),0)),IF('Team &amp; Salaries'!$O34="Annually",IF(AP$6='Team &amp; Salaries'!$M34,MIN('Team &amp; Salaries'!$N34,'Team &amp; Salaries'!$P34),IF(AP$6&gt;'Team &amp; Salaries'!$M34,IFERROR(MIN('Team &amp; Salaries'!$P34,#REF!+'Team &amp; Salaries'!$N34),MIN('Team &amp; Salaries'!$N34,'Team &amp; Salaries'!$P34)),0))))))</f>
        <v>0</v>
      </c>
      <c r="AQ124" s="286">
        <f>IF('Team &amp; Salaries'!$O34="Never",IF(AQ$6&gt;='Team &amp; Salaries'!$M34,MIN('Team &amp; Salaries'!$N34,'Team &amp; Salaries'!$P34),0),IF('Team &amp; Salaries'!$O34="Monthly",IF(AQ$6='Team &amp; Salaries'!$M34,MIN('Team &amp; Salaries'!$N34,'Team &amp; Salaries'!$P34),IF(AQ$6&gt;'Team &amp; Salaries'!$M34,MIN('Team &amp; Salaries'!$P34,AP124+'Team &amp; Salaries'!$N34),0)),IF('Team &amp; Salaries'!$O34="Quarterly",IF(AQ$6='Team &amp; Salaries'!$M34,MIN('Team &amp; Salaries'!$N34,'Team &amp; Salaries'!$P34),IF(AQ$6&gt;'Team &amp; Salaries'!$M34,IFERROR(MIN('Team &amp; Salaries'!$P34,IF(ISNUMBER(AL124),AL124,0)+'Team &amp; Salaries'!$N34),'Team &amp; Salaries'!$N34),0)),IF('Team &amp; Salaries'!$O34="Annually",IF(AQ$6='Team &amp; Salaries'!$M34,MIN('Team &amp; Salaries'!$N34,'Team &amp; Salaries'!$P34),IF(AQ$6&gt;'Team &amp; Salaries'!$M34,IFERROR(MIN('Team &amp; Salaries'!$P34,#REF!+'Team &amp; Salaries'!$N34),MIN('Team &amp; Salaries'!$N34,'Team &amp; Salaries'!$P34)),0))))))</f>
        <v>0</v>
      </c>
      <c r="AR124" s="286">
        <f>IF('Team &amp; Salaries'!$O34="Never",IF(AR$6&gt;='Team &amp; Salaries'!$M34,MIN('Team &amp; Salaries'!$N34,'Team &amp; Salaries'!$P34),0),IF('Team &amp; Salaries'!$O34="Monthly",IF(AR$6='Team &amp; Salaries'!$M34,MIN('Team &amp; Salaries'!$N34,'Team &amp; Salaries'!$P34),IF(AR$6&gt;'Team &amp; Salaries'!$M34,MIN('Team &amp; Salaries'!$P34,AQ124+'Team &amp; Salaries'!$N34),0)),IF('Team &amp; Salaries'!$O34="Quarterly",IF(AR$6='Team &amp; Salaries'!$M34,MIN('Team &amp; Salaries'!$N34,'Team &amp; Salaries'!$P34),IF(AR$6&gt;'Team &amp; Salaries'!$M34,IFERROR(MIN('Team &amp; Salaries'!$P34,IF(ISNUMBER(AM124),AM124,0)+'Team &amp; Salaries'!$N34),'Team &amp; Salaries'!$N34),0)),IF('Team &amp; Salaries'!$O34="Annually",IF(AR$6='Team &amp; Salaries'!$M34,MIN('Team &amp; Salaries'!$N34,'Team &amp; Salaries'!$P34),IF(AR$6&gt;'Team &amp; Salaries'!$M34,IFERROR(MIN('Team &amp; Salaries'!$P34,#REF!+'Team &amp; Salaries'!$N34),MIN('Team &amp; Salaries'!$N34,'Team &amp; Salaries'!$P34)),0))))))</f>
        <v>0</v>
      </c>
      <c r="AS124" s="286">
        <f>IF('Team &amp; Salaries'!$O34="Never",IF(AS$6&gt;='Team &amp; Salaries'!$M34,MIN('Team &amp; Salaries'!$N34,'Team &amp; Salaries'!$P34),0),IF('Team &amp; Salaries'!$O34="Monthly",IF(AS$6='Team &amp; Salaries'!$M34,MIN('Team &amp; Salaries'!$N34,'Team &amp; Salaries'!$P34),IF(AS$6&gt;'Team &amp; Salaries'!$M34,MIN('Team &amp; Salaries'!$P34,AR124+'Team &amp; Salaries'!$N34),0)),IF('Team &amp; Salaries'!$O34="Quarterly",IF(AS$6='Team &amp; Salaries'!$M34,MIN('Team &amp; Salaries'!$N34,'Team &amp; Salaries'!$P34),IF(AS$6&gt;'Team &amp; Salaries'!$M34,IFERROR(MIN('Team &amp; Salaries'!$P34,IF(ISNUMBER(AN124),AN124,0)+'Team &amp; Salaries'!$N34),'Team &amp; Salaries'!$N34),0)),IF('Team &amp; Salaries'!$O34="Annually",IF(AS$6='Team &amp; Salaries'!$M34,MIN('Team &amp; Salaries'!$N34,'Team &amp; Salaries'!$P34),IF(AS$6&gt;'Team &amp; Salaries'!$M34,IFERROR(MIN('Team &amp; Salaries'!$P34,#REF!+'Team &amp; Salaries'!$N34),MIN('Team &amp; Salaries'!$N34,'Team &amp; Salaries'!$P34)),0))))))</f>
        <v>0</v>
      </c>
      <c r="AT124" s="286">
        <f>IF('Team &amp; Salaries'!$O34="Never",IF(AT$6&gt;='Team &amp; Salaries'!$M34,MIN('Team &amp; Salaries'!$N34,'Team &amp; Salaries'!$P34),0),IF('Team &amp; Salaries'!$O34="Monthly",IF(AT$6='Team &amp; Salaries'!$M34,MIN('Team &amp; Salaries'!$N34,'Team &amp; Salaries'!$P34),IF(AT$6&gt;'Team &amp; Salaries'!$M34,MIN('Team &amp; Salaries'!$P34,AS124+'Team &amp; Salaries'!$N34),0)),IF('Team &amp; Salaries'!$O34="Quarterly",IF(AT$6='Team &amp; Salaries'!$M34,MIN('Team &amp; Salaries'!$N34,'Team &amp; Salaries'!$P34),IF(AT$6&gt;'Team &amp; Salaries'!$M34,IFERROR(MIN('Team &amp; Salaries'!$P34,IF(ISNUMBER(AO124),AO124,0)+'Team &amp; Salaries'!$N34),'Team &amp; Salaries'!$N34),0)),IF('Team &amp; Salaries'!$O34="Annually",IF(AT$6='Team &amp; Salaries'!$M34,MIN('Team &amp; Salaries'!$N34,'Team &amp; Salaries'!$P34),IF(AT$6&gt;'Team &amp; Salaries'!$M34,IFERROR(MIN('Team &amp; Salaries'!$P34,#REF!+'Team &amp; Salaries'!$N34),MIN('Team &amp; Salaries'!$N34,'Team &amp; Salaries'!$P34)),0))))))</f>
        <v>0</v>
      </c>
      <c r="AU124" s="286">
        <f>IF('Team &amp; Salaries'!$O34="Never",IF(AU$6&gt;='Team &amp; Salaries'!$M34,MIN('Team &amp; Salaries'!$N34,'Team &amp; Salaries'!$P34),0),IF('Team &amp; Salaries'!$O34="Monthly",IF(AU$6='Team &amp; Salaries'!$M34,MIN('Team &amp; Salaries'!$N34,'Team &amp; Salaries'!$P34),IF(AU$6&gt;'Team &amp; Salaries'!$M34,MIN('Team &amp; Salaries'!$P34,AT124+'Team &amp; Salaries'!$N34),0)),IF('Team &amp; Salaries'!$O34="Quarterly",IF(AU$6='Team &amp; Salaries'!$M34,MIN('Team &amp; Salaries'!$N34,'Team &amp; Salaries'!$P34),IF(AU$6&gt;'Team &amp; Salaries'!$M34,IFERROR(MIN('Team &amp; Salaries'!$P34,IF(ISNUMBER(AP124),AP124,0)+'Team &amp; Salaries'!$N34),'Team &amp; Salaries'!$N34),0)),IF('Team &amp; Salaries'!$O34="Annually",IF(AU$6='Team &amp; Salaries'!$M34,MIN('Team &amp; Salaries'!$N34,'Team &amp; Salaries'!$P34),IF(AU$6&gt;'Team &amp; Salaries'!$M34,IFERROR(MIN('Team &amp; Salaries'!$P34,#REF!+'Team &amp; Salaries'!$N34),MIN('Team &amp; Salaries'!$N34,'Team &amp; Salaries'!$P34)),0))))))</f>
        <v>0</v>
      </c>
      <c r="AV124" s="286">
        <f>IF('Team &amp; Salaries'!$O34="Never",IF(AV$6&gt;='Team &amp; Salaries'!$M34,MIN('Team &amp; Salaries'!$N34,'Team &amp; Salaries'!$P34),0),IF('Team &amp; Salaries'!$O34="Monthly",IF(AV$6='Team &amp; Salaries'!$M34,MIN('Team &amp; Salaries'!$N34,'Team &amp; Salaries'!$P34),IF(AV$6&gt;'Team &amp; Salaries'!$M34,MIN('Team &amp; Salaries'!$P34,AU124+'Team &amp; Salaries'!$N34),0)),IF('Team &amp; Salaries'!$O34="Quarterly",IF(AV$6='Team &amp; Salaries'!$M34,MIN('Team &amp; Salaries'!$N34,'Team &amp; Salaries'!$P34),IF(AV$6&gt;'Team &amp; Salaries'!$M34,IFERROR(MIN('Team &amp; Salaries'!$P34,IF(ISNUMBER(AQ124),AQ124,0)+'Team &amp; Salaries'!$N34),'Team &amp; Salaries'!$N34),0)),IF('Team &amp; Salaries'!$O34="Annually",IF(AV$6='Team &amp; Salaries'!$M34,MIN('Team &amp; Salaries'!$N34,'Team &amp; Salaries'!$P34),IF(AV$6&gt;'Team &amp; Salaries'!$M34,IFERROR(MIN('Team &amp; Salaries'!$P34,#REF!+'Team &amp; Salaries'!$N34),MIN('Team &amp; Salaries'!$N34,'Team &amp; Salaries'!$P34)),0))))))</f>
        <v>0</v>
      </c>
      <c r="AW124" s="286">
        <f>IF('Team &amp; Salaries'!$O34="Never",IF(AW$6&gt;='Team &amp; Salaries'!$M34,MIN('Team &amp; Salaries'!$N34,'Team &amp; Salaries'!$P34),0),IF('Team &amp; Salaries'!$O34="Monthly",IF(AW$6='Team &amp; Salaries'!$M34,MIN('Team &amp; Salaries'!$N34,'Team &amp; Salaries'!$P34),IF(AW$6&gt;'Team &amp; Salaries'!$M34,MIN('Team &amp; Salaries'!$P34,AV124+'Team &amp; Salaries'!$N34),0)),IF('Team &amp; Salaries'!$O34="Quarterly",IF(AW$6='Team &amp; Salaries'!$M34,MIN('Team &amp; Salaries'!$N34,'Team &amp; Salaries'!$P34),IF(AW$6&gt;'Team &amp; Salaries'!$M34,IFERROR(MIN('Team &amp; Salaries'!$P34,IF(ISNUMBER(AR124),AR124,0)+'Team &amp; Salaries'!$N34),'Team &amp; Salaries'!$N34),0)),IF('Team &amp; Salaries'!$O34="Annually",IF(AW$6='Team &amp; Salaries'!$M34,MIN('Team &amp; Salaries'!$N34,'Team &amp; Salaries'!$P34),IF(AW$6&gt;'Team &amp; Salaries'!$M34,IFERROR(MIN('Team &amp; Salaries'!$P34,#REF!+'Team &amp; Salaries'!$N34),MIN('Team &amp; Salaries'!$N34,'Team &amp; Salaries'!$P34)),0))))))</f>
        <v>0</v>
      </c>
      <c r="AX124" s="286">
        <f>IF('Team &amp; Salaries'!$O34="Never",IF(AX$6&gt;='Team &amp; Salaries'!$M34,MIN('Team &amp; Salaries'!$N34,'Team &amp; Salaries'!$P34),0),IF('Team &amp; Salaries'!$O34="Monthly",IF(AX$6='Team &amp; Salaries'!$M34,MIN('Team &amp; Salaries'!$N34,'Team &amp; Salaries'!$P34),IF(AX$6&gt;'Team &amp; Salaries'!$M34,MIN('Team &amp; Salaries'!$P34,AW124+'Team &amp; Salaries'!$N34),0)),IF('Team &amp; Salaries'!$O34="Quarterly",IF(AX$6='Team &amp; Salaries'!$M34,MIN('Team &amp; Salaries'!$N34,'Team &amp; Salaries'!$P34),IF(AX$6&gt;'Team &amp; Salaries'!$M34,IFERROR(MIN('Team &amp; Salaries'!$P34,IF(ISNUMBER(AS124),AS124,0)+'Team &amp; Salaries'!$N34),'Team &amp; Salaries'!$N34),0)),IF('Team &amp; Salaries'!$O34="Annually",IF(AX$6='Team &amp; Salaries'!$M34,MIN('Team &amp; Salaries'!$N34,'Team &amp; Salaries'!$P34),IF(AX$6&gt;'Team &amp; Salaries'!$M34,IFERROR(MIN('Team &amp; Salaries'!$P34,#REF!+'Team &amp; Salaries'!$N34),MIN('Team &amp; Salaries'!$N34,'Team &amp; Salaries'!$P34)),0))))))</f>
        <v>0</v>
      </c>
      <c r="AY124" s="286">
        <f>IF('Team &amp; Salaries'!$O34="Never",IF(AY$6&gt;='Team &amp; Salaries'!$M34,MIN('Team &amp; Salaries'!$N34,'Team &amp; Salaries'!$P34),0),IF('Team &amp; Salaries'!$O34="Monthly",IF(AY$6='Team &amp; Salaries'!$M34,MIN('Team &amp; Salaries'!$N34,'Team &amp; Salaries'!$P34),IF(AY$6&gt;'Team &amp; Salaries'!$M34,MIN('Team &amp; Salaries'!$P34,AX124+'Team &amp; Salaries'!$N34),0)),IF('Team &amp; Salaries'!$O34="Quarterly",IF(AY$6='Team &amp; Salaries'!$M34,MIN('Team &amp; Salaries'!$N34,'Team &amp; Salaries'!$P34),IF(AY$6&gt;'Team &amp; Salaries'!$M34,IFERROR(MIN('Team &amp; Salaries'!$P34,IF(ISNUMBER(AT124),AT124,0)+'Team &amp; Salaries'!$N34),'Team &amp; Salaries'!$N34),0)),IF('Team &amp; Salaries'!$O34="Annually",IF(AY$6='Team &amp; Salaries'!$M34,MIN('Team &amp; Salaries'!$N34,'Team &amp; Salaries'!$P34),IF(AY$6&gt;'Team &amp; Salaries'!$M34,IFERROR(MIN('Team &amp; Salaries'!$P34,#REF!+'Team &amp; Salaries'!$N34),MIN('Team &amp; Salaries'!$N34,'Team &amp; Salaries'!$P34)),0))))))</f>
        <v>0</v>
      </c>
      <c r="AZ124" s="286">
        <f>IF('Team &amp; Salaries'!$O34="Never",IF(AZ$6&gt;='Team &amp; Salaries'!$M34,MIN('Team &amp; Salaries'!$N34,'Team &amp; Salaries'!$P34),0),IF('Team &amp; Salaries'!$O34="Monthly",IF(AZ$6='Team &amp; Salaries'!$M34,MIN('Team &amp; Salaries'!$N34,'Team &amp; Salaries'!$P34),IF(AZ$6&gt;'Team &amp; Salaries'!$M34,MIN('Team &amp; Salaries'!$P34,AY124+'Team &amp; Salaries'!$N34),0)),IF('Team &amp; Salaries'!$O34="Quarterly",IF(AZ$6='Team &amp; Salaries'!$M34,MIN('Team &amp; Salaries'!$N34,'Team &amp; Salaries'!$P34),IF(AZ$6&gt;'Team &amp; Salaries'!$M34,IFERROR(MIN('Team &amp; Salaries'!$P34,IF(ISNUMBER(AU124),AU124,0)+'Team &amp; Salaries'!$N34),'Team &amp; Salaries'!$N34),0)),IF('Team &amp; Salaries'!$O34="Annually",IF(AZ$6='Team &amp; Salaries'!$M34,MIN('Team &amp; Salaries'!$N34,'Team &amp; Salaries'!$P34),IF(AZ$6&gt;'Team &amp; Salaries'!$M34,IFERROR(MIN('Team &amp; Salaries'!$P34,#REF!+'Team &amp; Salaries'!$N34),MIN('Team &amp; Salaries'!$N34,'Team &amp; Salaries'!$P34)),0))))))</f>
        <v>0</v>
      </c>
      <c r="BA124" s="286">
        <f>IF('Team &amp; Salaries'!$O34="Never",IF(BA$6&gt;='Team &amp; Salaries'!$M34,MIN('Team &amp; Salaries'!$N34,'Team &amp; Salaries'!$P34),0),IF('Team &amp; Salaries'!$O34="Monthly",IF(BA$6='Team &amp; Salaries'!$M34,MIN('Team &amp; Salaries'!$N34,'Team &amp; Salaries'!$P34),IF(BA$6&gt;'Team &amp; Salaries'!$M34,MIN('Team &amp; Salaries'!$P34,AZ124+'Team &amp; Salaries'!$N34),0)),IF('Team &amp; Salaries'!$O34="Quarterly",IF(BA$6='Team &amp; Salaries'!$M34,MIN('Team &amp; Salaries'!$N34,'Team &amp; Salaries'!$P34),IF(BA$6&gt;'Team &amp; Salaries'!$M34,IFERROR(MIN('Team &amp; Salaries'!$P34,IF(ISNUMBER(AV124),AV124,0)+'Team &amp; Salaries'!$N34),'Team &amp; Salaries'!$N34),0)),IF('Team &amp; Salaries'!$O34="Annually",IF(BA$6='Team &amp; Salaries'!$M34,MIN('Team &amp; Salaries'!$N34,'Team &amp; Salaries'!$P34),IF(BA$6&gt;'Team &amp; Salaries'!$M34,IFERROR(MIN('Team &amp; Salaries'!$P34,#REF!+'Team &amp; Salaries'!$N34),MIN('Team &amp; Salaries'!$N34,'Team &amp; Salaries'!$P34)),0))))))</f>
        <v>0</v>
      </c>
      <c r="BB124" s="286">
        <f>IF('Team &amp; Salaries'!$O34="Never",IF(BB$6&gt;='Team &amp; Salaries'!$M34,MIN('Team &amp; Salaries'!$N34,'Team &amp; Salaries'!$P34),0),IF('Team &amp; Salaries'!$O34="Monthly",IF(BB$6='Team &amp; Salaries'!$M34,MIN('Team &amp; Salaries'!$N34,'Team &amp; Salaries'!$P34),IF(BB$6&gt;'Team &amp; Salaries'!$M34,MIN('Team &amp; Salaries'!$P34,BA124+'Team &amp; Salaries'!$N34),0)),IF('Team &amp; Salaries'!$O34="Quarterly",IF(BB$6='Team &amp; Salaries'!$M34,MIN('Team &amp; Salaries'!$N34,'Team &amp; Salaries'!$P34),IF(BB$6&gt;'Team &amp; Salaries'!$M34,IFERROR(MIN('Team &amp; Salaries'!$P34,IF(ISNUMBER(AW124),AW124,0)+'Team &amp; Salaries'!$N34),'Team &amp; Salaries'!$N34),0)),IF('Team &amp; Salaries'!$O34="Annually",IF(BB$6='Team &amp; Salaries'!$M34,MIN('Team &amp; Salaries'!$N34,'Team &amp; Salaries'!$P34),IF(BB$6&gt;'Team &amp; Salaries'!$M34,IFERROR(MIN('Team &amp; Salaries'!$P34,#REF!+'Team &amp; Salaries'!$N34),MIN('Team &amp; Salaries'!$N34,'Team &amp; Salaries'!$P34)),0))))))</f>
        <v>0</v>
      </c>
      <c r="BC124" s="286">
        <f>IF('Team &amp; Salaries'!$O34="Never",IF(BC$6&gt;='Team &amp; Salaries'!$M34,MIN('Team &amp; Salaries'!$N34,'Team &amp; Salaries'!$P34),0),IF('Team &amp; Salaries'!$O34="Monthly",IF(BC$6='Team &amp; Salaries'!$M34,MIN('Team &amp; Salaries'!$N34,'Team &amp; Salaries'!$P34),IF(BC$6&gt;'Team &amp; Salaries'!$M34,MIN('Team &amp; Salaries'!$P34,BB124+'Team &amp; Salaries'!$N34),0)),IF('Team &amp; Salaries'!$O34="Quarterly",IF(BC$6='Team &amp; Salaries'!$M34,MIN('Team &amp; Salaries'!$N34,'Team &amp; Salaries'!$P34),IF(BC$6&gt;'Team &amp; Salaries'!$M34,IFERROR(MIN('Team &amp; Salaries'!$P34,IF(ISNUMBER(AX124),AX124,0)+'Team &amp; Salaries'!$N34),'Team &amp; Salaries'!$N34),0)),IF('Team &amp; Salaries'!$O34="Annually",IF(BC$6='Team &amp; Salaries'!$M34,MIN('Team &amp; Salaries'!$N34,'Team &amp; Salaries'!$P34),IF(BC$6&gt;'Team &amp; Salaries'!$M34,IFERROR(MIN('Team &amp; Salaries'!$P34,#REF!+'Team &amp; Salaries'!$N34),MIN('Team &amp; Salaries'!$N34,'Team &amp; Salaries'!$P34)),0))))))</f>
        <v>0</v>
      </c>
      <c r="BD124" s="286">
        <f>IF('Team &amp; Salaries'!$O34="Never",IF(BD$6&gt;='Team &amp; Salaries'!$M34,MIN('Team &amp; Salaries'!$N34,'Team &amp; Salaries'!$P34),0),IF('Team &amp; Salaries'!$O34="Monthly",IF(BD$6='Team &amp; Salaries'!$M34,MIN('Team &amp; Salaries'!$N34,'Team &amp; Salaries'!$P34),IF(BD$6&gt;'Team &amp; Salaries'!$M34,MIN('Team &amp; Salaries'!$P34,BC124+'Team &amp; Salaries'!$N34),0)),IF('Team &amp; Salaries'!$O34="Quarterly",IF(BD$6='Team &amp; Salaries'!$M34,MIN('Team &amp; Salaries'!$N34,'Team &amp; Salaries'!$P34),IF(BD$6&gt;'Team &amp; Salaries'!$M34,IFERROR(MIN('Team &amp; Salaries'!$P34,IF(ISNUMBER(AY124),AY124,0)+'Team &amp; Salaries'!$N34),'Team &amp; Salaries'!$N34),0)),IF('Team &amp; Salaries'!$O34="Annually",IF(BD$6='Team &amp; Salaries'!$M34,MIN('Team &amp; Salaries'!$N34,'Team &amp; Salaries'!$P34),IF(BD$6&gt;'Team &amp; Salaries'!$M34,IFERROR(MIN('Team &amp; Salaries'!$P34,#REF!+'Team &amp; Salaries'!$N34),MIN('Team &amp; Salaries'!$N34,'Team &amp; Salaries'!$P34)),0))))))</f>
        <v>0</v>
      </c>
      <c r="BE124" s="286">
        <f>IF('Team &amp; Salaries'!$O34="Never",IF(BE$6&gt;='Team &amp; Salaries'!$M34,MIN('Team &amp; Salaries'!$N34,'Team &amp; Salaries'!$P34),0),IF('Team &amp; Salaries'!$O34="Monthly",IF(BE$6='Team &amp; Salaries'!$M34,MIN('Team &amp; Salaries'!$N34,'Team &amp; Salaries'!$P34),IF(BE$6&gt;'Team &amp; Salaries'!$M34,MIN('Team &amp; Salaries'!$P34,BD124+'Team &amp; Salaries'!$N34),0)),IF('Team &amp; Salaries'!$O34="Quarterly",IF(BE$6='Team &amp; Salaries'!$M34,MIN('Team &amp; Salaries'!$N34,'Team &amp; Salaries'!$P34),IF(BE$6&gt;'Team &amp; Salaries'!$M34,IFERROR(MIN('Team &amp; Salaries'!$P34,IF(ISNUMBER(AZ124),AZ124,0)+'Team &amp; Salaries'!$N34),'Team &amp; Salaries'!$N34),0)),IF('Team &amp; Salaries'!$O34="Annually",IF(BE$6='Team &amp; Salaries'!$M34,MIN('Team &amp; Salaries'!$N34,'Team &amp; Salaries'!$P34),IF(BE$6&gt;'Team &amp; Salaries'!$M34,IFERROR(MIN('Team &amp; Salaries'!$P34,#REF!+'Team &amp; Salaries'!$N34),MIN('Team &amp; Salaries'!$N34,'Team &amp; Salaries'!$P34)),0))))))</f>
        <v>0</v>
      </c>
      <c r="BF124" s="286">
        <f>IF('Team &amp; Salaries'!$O34="Never",IF(BF$6&gt;='Team &amp; Salaries'!$M34,MIN('Team &amp; Salaries'!$N34,'Team &amp; Salaries'!$P34),0),IF('Team &amp; Salaries'!$O34="Monthly",IF(BF$6='Team &amp; Salaries'!$M34,MIN('Team &amp; Salaries'!$N34,'Team &amp; Salaries'!$P34),IF(BF$6&gt;'Team &amp; Salaries'!$M34,MIN('Team &amp; Salaries'!$P34,BE124+'Team &amp; Salaries'!$N34),0)),IF('Team &amp; Salaries'!$O34="Quarterly",IF(BF$6='Team &amp; Salaries'!$M34,MIN('Team &amp; Salaries'!$N34,'Team &amp; Salaries'!$P34),IF(BF$6&gt;'Team &amp; Salaries'!$M34,IFERROR(MIN('Team &amp; Salaries'!$P34,IF(ISNUMBER(BA124),BA124,0)+'Team &amp; Salaries'!$N34),'Team &amp; Salaries'!$N34),0)),IF('Team &amp; Salaries'!$O34="Annually",IF(BF$6='Team &amp; Salaries'!$M34,MIN('Team &amp; Salaries'!$N34,'Team &amp; Salaries'!$P34),IF(BF$6&gt;'Team &amp; Salaries'!$M34,IFERROR(MIN('Team &amp; Salaries'!$P34,#REF!+'Team &amp; Salaries'!$N34),MIN('Team &amp; Salaries'!$N34,'Team &amp; Salaries'!$P34)),0))))))</f>
        <v>0</v>
      </c>
      <c r="BG124" s="286">
        <f>IF('Team &amp; Salaries'!$O34="Never",IF(BG$6&gt;='Team &amp; Salaries'!$M34,MIN('Team &amp; Salaries'!$N34,'Team &amp; Salaries'!$P34),0),IF('Team &amp; Salaries'!$O34="Monthly",IF(BG$6='Team &amp; Salaries'!$M34,MIN('Team &amp; Salaries'!$N34,'Team &amp; Salaries'!$P34),IF(BG$6&gt;'Team &amp; Salaries'!$M34,MIN('Team &amp; Salaries'!$P34,BF124+'Team &amp; Salaries'!$N34),0)),IF('Team &amp; Salaries'!$O34="Quarterly",IF(BG$6='Team &amp; Salaries'!$M34,MIN('Team &amp; Salaries'!$N34,'Team &amp; Salaries'!$P34),IF(BG$6&gt;'Team &amp; Salaries'!$M34,IFERROR(MIN('Team &amp; Salaries'!$P34,IF(ISNUMBER(BB124),BB124,0)+'Team &amp; Salaries'!$N34),'Team &amp; Salaries'!$N34),0)),IF('Team &amp; Salaries'!$O34="Annually",IF(BG$6='Team &amp; Salaries'!$M34,MIN('Team &amp; Salaries'!$N34,'Team &amp; Salaries'!$P34),IF(BG$6&gt;'Team &amp; Salaries'!$M34,IFERROR(MIN('Team &amp; Salaries'!$P34,#REF!+'Team &amp; Salaries'!$N34),MIN('Team &amp; Salaries'!$N34,'Team &amp; Salaries'!$P34)),0))))))</f>
        <v>0</v>
      </c>
      <c r="BH124" s="286">
        <f>IF('Team &amp; Salaries'!$O34="Never",IF(BH$6&gt;='Team &amp; Salaries'!$M34,MIN('Team &amp; Salaries'!$N34,'Team &amp; Salaries'!$P34),0),IF('Team &amp; Salaries'!$O34="Monthly",IF(BH$6='Team &amp; Salaries'!$M34,MIN('Team &amp; Salaries'!$N34,'Team &amp; Salaries'!$P34),IF(BH$6&gt;'Team &amp; Salaries'!$M34,MIN('Team &amp; Salaries'!$P34,BG124+'Team &amp; Salaries'!$N34),0)),IF('Team &amp; Salaries'!$O34="Quarterly",IF(BH$6='Team &amp; Salaries'!$M34,MIN('Team &amp; Salaries'!$N34,'Team &amp; Salaries'!$P34),IF(BH$6&gt;'Team &amp; Salaries'!$M34,IFERROR(MIN('Team &amp; Salaries'!$P34,IF(ISNUMBER(BC124),BC124,0)+'Team &amp; Salaries'!$N34),'Team &amp; Salaries'!$N34),0)),IF('Team &amp; Salaries'!$O34="Annually",IF(BH$6='Team &amp; Salaries'!$M34,MIN('Team &amp; Salaries'!$N34,'Team &amp; Salaries'!$P34),IF(BH$6&gt;'Team &amp; Salaries'!$M34,IFERROR(MIN('Team &amp; Salaries'!$P34,#REF!+'Team &amp; Salaries'!$N34),MIN('Team &amp; Salaries'!$N34,'Team &amp; Salaries'!$P34)),0))))))</f>
        <v>1</v>
      </c>
      <c r="BI124" s="286">
        <f>IF('Team &amp; Salaries'!$O34="Never",IF(BI$6&gt;='Team &amp; Salaries'!$M34,MIN('Team &amp; Salaries'!$N34,'Team &amp; Salaries'!$P34),0),IF('Team &amp; Salaries'!$O34="Monthly",IF(BI$6='Team &amp; Salaries'!$M34,MIN('Team &amp; Salaries'!$N34,'Team &amp; Salaries'!$P34),IF(BI$6&gt;'Team &amp; Salaries'!$M34,MIN('Team &amp; Salaries'!$P34,BH124+'Team &amp; Salaries'!$N34),0)),IF('Team &amp; Salaries'!$O34="Quarterly",IF(BI$6='Team &amp; Salaries'!$M34,MIN('Team &amp; Salaries'!$N34,'Team &amp; Salaries'!$P34),IF(BI$6&gt;'Team &amp; Salaries'!$M34,IFERROR(MIN('Team &amp; Salaries'!$P34,IF(ISNUMBER(BD124),BD124,0)+'Team &amp; Salaries'!$N34),'Team &amp; Salaries'!$N34),0)),IF('Team &amp; Salaries'!$O34="Annually",IF(BI$6='Team &amp; Salaries'!$M34,MIN('Team &amp; Salaries'!$N34,'Team &amp; Salaries'!$P34),IF(BI$6&gt;'Team &amp; Salaries'!$M34,IFERROR(MIN('Team &amp; Salaries'!$P34,#REF!+'Team &amp; Salaries'!$N34),MIN('Team &amp; Salaries'!$N34,'Team &amp; Salaries'!$P34)),0))))))</f>
        <v>1</v>
      </c>
      <c r="BJ124" s="286">
        <f>IF('Team &amp; Salaries'!$O34="Never",IF(BJ$6&gt;='Team &amp; Salaries'!$M34,MIN('Team &amp; Salaries'!$N34,'Team &amp; Salaries'!$P34),0),IF('Team &amp; Salaries'!$O34="Monthly",IF(BJ$6='Team &amp; Salaries'!$M34,MIN('Team &amp; Salaries'!$N34,'Team &amp; Salaries'!$P34),IF(BJ$6&gt;'Team &amp; Salaries'!$M34,MIN('Team &amp; Salaries'!$P34,BI124+'Team &amp; Salaries'!$N34),0)),IF('Team &amp; Salaries'!$O34="Quarterly",IF(BJ$6='Team &amp; Salaries'!$M34,MIN('Team &amp; Salaries'!$N34,'Team &amp; Salaries'!$P34),IF(BJ$6&gt;'Team &amp; Salaries'!$M34,IFERROR(MIN('Team &amp; Salaries'!$P34,IF(ISNUMBER(BE124),BE124,0)+'Team &amp; Salaries'!$N34),'Team &amp; Salaries'!$N34),0)),IF('Team &amp; Salaries'!$O34="Annually",IF(BJ$6='Team &amp; Salaries'!$M34,MIN('Team &amp; Salaries'!$N34,'Team &amp; Salaries'!$P34),IF(BJ$6&gt;'Team &amp; Salaries'!$M34,IFERROR(MIN('Team &amp; Salaries'!$P34,#REF!+'Team &amp; Salaries'!$N34),MIN('Team &amp; Salaries'!$N34,'Team &amp; Salaries'!$P34)),0))))))</f>
        <v>1</v>
      </c>
      <c r="BK124" s="286">
        <f>IF('Team &amp; Salaries'!$O34="Never",IF(BK$6&gt;='Team &amp; Salaries'!$M34,MIN('Team &amp; Salaries'!$N34,'Team &amp; Salaries'!$P34),0),IF('Team &amp; Salaries'!$O34="Monthly",IF(BK$6='Team &amp; Salaries'!$M34,MIN('Team &amp; Salaries'!$N34,'Team &amp; Salaries'!$P34),IF(BK$6&gt;'Team &amp; Salaries'!$M34,MIN('Team &amp; Salaries'!$P34,BJ124+'Team &amp; Salaries'!$N34),0)),IF('Team &amp; Salaries'!$O34="Quarterly",IF(BK$6='Team &amp; Salaries'!$M34,MIN('Team &amp; Salaries'!$N34,'Team &amp; Salaries'!$P34),IF(BK$6&gt;'Team &amp; Salaries'!$M34,IFERROR(MIN('Team &amp; Salaries'!$P34,IF(ISNUMBER(BF124),BF124,0)+'Team &amp; Salaries'!$N34),'Team &amp; Salaries'!$N34),0)),IF('Team &amp; Salaries'!$O34="Annually",IF(BK$6='Team &amp; Salaries'!$M34,MIN('Team &amp; Salaries'!$N34,'Team &amp; Salaries'!$P34),IF(BK$6&gt;'Team &amp; Salaries'!$M34,IFERROR(MIN('Team &amp; Salaries'!$P34,#REF!+'Team &amp; Salaries'!$N34),MIN('Team &amp; Salaries'!$N34,'Team &amp; Salaries'!$P34)),0))))))</f>
        <v>1</v>
      </c>
      <c r="BL124" s="286">
        <f>IF('Team &amp; Salaries'!$O34="Never",IF(BL$6&gt;='Team &amp; Salaries'!$M34,MIN('Team &amp; Salaries'!$N34,'Team &amp; Salaries'!$P34),0),IF('Team &amp; Salaries'!$O34="Monthly",IF(BL$6='Team &amp; Salaries'!$M34,MIN('Team &amp; Salaries'!$N34,'Team &amp; Salaries'!$P34),IF(BL$6&gt;'Team &amp; Salaries'!$M34,MIN('Team &amp; Salaries'!$P34,BK124+'Team &amp; Salaries'!$N34),0)),IF('Team &amp; Salaries'!$O34="Quarterly",IF(BL$6='Team &amp; Salaries'!$M34,MIN('Team &amp; Salaries'!$N34,'Team &amp; Salaries'!$P34),IF(BL$6&gt;'Team &amp; Salaries'!$M34,IFERROR(MIN('Team &amp; Salaries'!$P34,IF(ISNUMBER(BG124),BG124,0)+'Team &amp; Salaries'!$N34),'Team &amp; Salaries'!$N34),0)),IF('Team &amp; Salaries'!$O34="Annually",IF(BL$6='Team &amp; Salaries'!$M34,MIN('Team &amp; Salaries'!$N34,'Team &amp; Salaries'!$P34),IF(BL$6&gt;'Team &amp; Salaries'!$M34,IFERROR(MIN('Team &amp; Salaries'!$P34,#REF!+'Team &amp; Salaries'!$N34),MIN('Team &amp; Salaries'!$N34,'Team &amp; Salaries'!$P34)),0))))))</f>
        <v>1</v>
      </c>
      <c r="BM124" s="286">
        <f>IF('Team &amp; Salaries'!$O34="Never",IF(BM$6&gt;='Team &amp; Salaries'!$M34,MIN('Team &amp; Salaries'!$N34,'Team &amp; Salaries'!$P34),0),IF('Team &amp; Salaries'!$O34="Monthly",IF(BM$6='Team &amp; Salaries'!$M34,MIN('Team &amp; Salaries'!$N34,'Team &amp; Salaries'!$P34),IF(BM$6&gt;'Team &amp; Salaries'!$M34,MIN('Team &amp; Salaries'!$P34,BL124+'Team &amp; Salaries'!$N34),0)),IF('Team &amp; Salaries'!$O34="Quarterly",IF(BM$6='Team &amp; Salaries'!$M34,MIN('Team &amp; Salaries'!$N34,'Team &amp; Salaries'!$P34),IF(BM$6&gt;'Team &amp; Salaries'!$M34,IFERROR(MIN('Team &amp; Salaries'!$P34,IF(ISNUMBER(BH124),BH124,0)+'Team &amp; Salaries'!$N34),'Team &amp; Salaries'!$N34),0)),IF('Team &amp; Salaries'!$O34="Annually",IF(BM$6='Team &amp; Salaries'!$M34,MIN('Team &amp; Salaries'!$N34,'Team &amp; Salaries'!$P34),IF(BM$6&gt;'Team &amp; Salaries'!$M34,IFERROR(MIN('Team &amp; Salaries'!$P34,#REF!+'Team &amp; Salaries'!$N34),MIN('Team &amp; Salaries'!$N34,'Team &amp; Salaries'!$P34)),0))))))</f>
        <v>1</v>
      </c>
      <c r="BN124" s="286">
        <f>IF('Team &amp; Salaries'!$O34="Never",IF(BN$6&gt;='Team &amp; Salaries'!$M34,MIN('Team &amp; Salaries'!$N34,'Team &amp; Salaries'!$P34),0),IF('Team &amp; Salaries'!$O34="Monthly",IF(BN$6='Team &amp; Salaries'!$M34,MIN('Team &amp; Salaries'!$N34,'Team &amp; Salaries'!$P34),IF(BN$6&gt;'Team &amp; Salaries'!$M34,MIN('Team &amp; Salaries'!$P34,BM124+'Team &amp; Salaries'!$N34),0)),IF('Team &amp; Salaries'!$O34="Quarterly",IF(BN$6='Team &amp; Salaries'!$M34,MIN('Team &amp; Salaries'!$N34,'Team &amp; Salaries'!$P34),IF(BN$6&gt;'Team &amp; Salaries'!$M34,IFERROR(MIN('Team &amp; Salaries'!$P34,IF(ISNUMBER(BI124),BI124,0)+'Team &amp; Salaries'!$N34),'Team &amp; Salaries'!$N34),0)),IF('Team &amp; Salaries'!$O34="Annually",IF(BN$6='Team &amp; Salaries'!$M34,MIN('Team &amp; Salaries'!$N34,'Team &amp; Salaries'!$P34),IF(BN$6&gt;'Team &amp; Salaries'!$M34,IFERROR(MIN('Team &amp; Salaries'!$P34,#REF!+'Team &amp; Salaries'!$N34),MIN('Team &amp; Salaries'!$N34,'Team &amp; Salaries'!$P34)),0))))))</f>
        <v>1</v>
      </c>
      <c r="BO124" s="286">
        <f>IF('Team &amp; Salaries'!$O34="Never",IF(BO$6&gt;='Team &amp; Salaries'!$M34,MIN('Team &amp; Salaries'!$N34,'Team &amp; Salaries'!$P34),0),IF('Team &amp; Salaries'!$O34="Monthly",IF(BO$6='Team &amp; Salaries'!$M34,MIN('Team &amp; Salaries'!$N34,'Team &amp; Salaries'!$P34),IF(BO$6&gt;'Team &amp; Salaries'!$M34,MIN('Team &amp; Salaries'!$P34,BN124+'Team &amp; Salaries'!$N34),0)),IF('Team &amp; Salaries'!$O34="Quarterly",IF(BO$6='Team &amp; Salaries'!$M34,MIN('Team &amp; Salaries'!$N34,'Team &amp; Salaries'!$P34),IF(BO$6&gt;'Team &amp; Salaries'!$M34,IFERROR(MIN('Team &amp; Salaries'!$P34,IF(ISNUMBER(BJ124),BJ124,0)+'Team &amp; Salaries'!$N34),'Team &amp; Salaries'!$N34),0)),IF('Team &amp; Salaries'!$O34="Annually",IF(BO$6='Team &amp; Salaries'!$M34,MIN('Team &amp; Salaries'!$N34,'Team &amp; Salaries'!$P34),IF(BO$6&gt;'Team &amp; Salaries'!$M34,IFERROR(MIN('Team &amp; Salaries'!$P34,#REF!+'Team &amp; Salaries'!$N34),MIN('Team &amp; Salaries'!$N34,'Team &amp; Salaries'!$P34)),0))))))</f>
        <v>1</v>
      </c>
      <c r="BP124" s="286">
        <f>IF('Team &amp; Salaries'!$O34="Never",IF(BP$6&gt;='Team &amp; Salaries'!$M34,MIN('Team &amp; Salaries'!$N34,'Team &amp; Salaries'!$P34),0),IF('Team &amp; Salaries'!$O34="Monthly",IF(BP$6='Team &amp; Salaries'!$M34,MIN('Team &amp; Salaries'!$N34,'Team &amp; Salaries'!$P34),IF(BP$6&gt;'Team &amp; Salaries'!$M34,MIN('Team &amp; Salaries'!$P34,BO124+'Team &amp; Salaries'!$N34),0)),IF('Team &amp; Salaries'!$O34="Quarterly",IF(BP$6='Team &amp; Salaries'!$M34,MIN('Team &amp; Salaries'!$N34,'Team &amp; Salaries'!$P34),IF(BP$6&gt;'Team &amp; Salaries'!$M34,IFERROR(MIN('Team &amp; Salaries'!$P34,IF(ISNUMBER(BK124),BK124,0)+'Team &amp; Salaries'!$N34),'Team &amp; Salaries'!$N34),0)),IF('Team &amp; Salaries'!$O34="Annually",IF(BP$6='Team &amp; Salaries'!$M34,MIN('Team &amp; Salaries'!$N34,'Team &amp; Salaries'!$P34),IF(BP$6&gt;'Team &amp; Salaries'!$M34,IFERROR(MIN('Team &amp; Salaries'!$P34,#REF!+'Team &amp; Salaries'!$N34),MIN('Team &amp; Salaries'!$N34,'Team &amp; Salaries'!$P34)),0))))))</f>
        <v>1</v>
      </c>
      <c r="BQ124" s="286">
        <f>IF('Team &amp; Salaries'!$O34="Never",IF(BQ$6&gt;='Team &amp; Salaries'!$M34,MIN('Team &amp; Salaries'!$N34,'Team &amp; Salaries'!$P34),0),IF('Team &amp; Salaries'!$O34="Monthly",IF(BQ$6='Team &amp; Salaries'!$M34,MIN('Team &amp; Salaries'!$N34,'Team &amp; Salaries'!$P34),IF(BQ$6&gt;'Team &amp; Salaries'!$M34,MIN('Team &amp; Salaries'!$P34,BP124+'Team &amp; Salaries'!$N34),0)),IF('Team &amp; Salaries'!$O34="Quarterly",IF(BQ$6='Team &amp; Salaries'!$M34,MIN('Team &amp; Salaries'!$N34,'Team &amp; Salaries'!$P34),IF(BQ$6&gt;'Team &amp; Salaries'!$M34,IFERROR(MIN('Team &amp; Salaries'!$P34,IF(ISNUMBER(BL124),BL124,0)+'Team &amp; Salaries'!$N34),'Team &amp; Salaries'!$N34),0)),IF('Team &amp; Salaries'!$O34="Annually",IF(BQ$6='Team &amp; Salaries'!$M34,MIN('Team &amp; Salaries'!$N34,'Team &amp; Salaries'!$P34),IF(BQ$6&gt;'Team &amp; Salaries'!$M34,IFERROR(MIN('Team &amp; Salaries'!$P34,#REF!+'Team &amp; Salaries'!$N34),MIN('Team &amp; Salaries'!$N34,'Team &amp; Salaries'!$P34)),0))))))</f>
        <v>1</v>
      </c>
      <c r="BR124" s="286">
        <f>IF('Team &amp; Salaries'!$O34="Never",IF(BR$6&gt;='Team &amp; Salaries'!$M34,MIN('Team &amp; Salaries'!$N34,'Team &amp; Salaries'!$P34),0),IF('Team &amp; Salaries'!$O34="Monthly",IF(BR$6='Team &amp; Salaries'!$M34,MIN('Team &amp; Salaries'!$N34,'Team &amp; Salaries'!$P34),IF(BR$6&gt;'Team &amp; Salaries'!$M34,MIN('Team &amp; Salaries'!$P34,BQ124+'Team &amp; Salaries'!$N34),0)),IF('Team &amp; Salaries'!$O34="Quarterly",IF(BR$6='Team &amp; Salaries'!$M34,MIN('Team &amp; Salaries'!$N34,'Team &amp; Salaries'!$P34),IF(BR$6&gt;'Team &amp; Salaries'!$M34,IFERROR(MIN('Team &amp; Salaries'!$P34,IF(ISNUMBER(BM124),BM124,0)+'Team &amp; Salaries'!$N34),'Team &amp; Salaries'!$N34),0)),IF('Team &amp; Salaries'!$O34="Annually",IF(BR$6='Team &amp; Salaries'!$M34,MIN('Team &amp; Salaries'!$N34,'Team &amp; Salaries'!$P34),IF(BR$6&gt;'Team &amp; Salaries'!$M34,IFERROR(MIN('Team &amp; Salaries'!$P34,#REF!+'Team &amp; Salaries'!$N34),MIN('Team &amp; Salaries'!$N34,'Team &amp; Salaries'!$P34)),0))))))</f>
        <v>1</v>
      </c>
      <c r="BS124" s="286">
        <f>IF('Team &amp; Salaries'!$O34="Never",IF(BS$6&gt;='Team &amp; Salaries'!$M34,MIN('Team &amp; Salaries'!$N34,'Team &amp; Salaries'!$P34),0),IF('Team &amp; Salaries'!$O34="Monthly",IF(BS$6='Team &amp; Salaries'!$M34,MIN('Team &amp; Salaries'!$N34,'Team &amp; Salaries'!$P34),IF(BS$6&gt;'Team &amp; Salaries'!$M34,MIN('Team &amp; Salaries'!$P34,BR124+'Team &amp; Salaries'!$N34),0)),IF('Team &amp; Salaries'!$O34="Quarterly",IF(BS$6='Team &amp; Salaries'!$M34,MIN('Team &amp; Salaries'!$N34,'Team &amp; Salaries'!$P34),IF(BS$6&gt;'Team &amp; Salaries'!$M34,IFERROR(MIN('Team &amp; Salaries'!$P34,IF(ISNUMBER(BN124),BN124,0)+'Team &amp; Salaries'!$N34),'Team &amp; Salaries'!$N34),0)),IF('Team &amp; Salaries'!$O34="Annually",IF(BS$6='Team &amp; Salaries'!$M34,MIN('Team &amp; Salaries'!$N34,'Team &amp; Salaries'!$P34),IF(BS$6&gt;'Team &amp; Salaries'!$M34,IFERROR(MIN('Team &amp; Salaries'!$P34,#REF!+'Team &amp; Salaries'!$N34),MIN('Team &amp; Salaries'!$N34,'Team &amp; Salaries'!$P34)),0))))))</f>
        <v>1</v>
      </c>
      <c r="BT124" s="286">
        <f>IF('Team &amp; Salaries'!$O34="Never",IF(BT$6&gt;='Team &amp; Salaries'!$M34,MIN('Team &amp; Salaries'!$N34,'Team &amp; Salaries'!$P34),0),IF('Team &amp; Salaries'!$O34="Monthly",IF(BT$6='Team &amp; Salaries'!$M34,MIN('Team &amp; Salaries'!$N34,'Team &amp; Salaries'!$P34),IF(BT$6&gt;'Team &amp; Salaries'!$M34,MIN('Team &amp; Salaries'!$P34,BS124+'Team &amp; Salaries'!$N34),0)),IF('Team &amp; Salaries'!$O34="Quarterly",IF(BT$6='Team &amp; Salaries'!$M34,MIN('Team &amp; Salaries'!$N34,'Team &amp; Salaries'!$P34),IF(BT$6&gt;'Team &amp; Salaries'!$M34,IFERROR(MIN('Team &amp; Salaries'!$P34,IF(ISNUMBER(BO124),BO124,0)+'Team &amp; Salaries'!$N34),'Team &amp; Salaries'!$N34),0)),IF('Team &amp; Salaries'!$O34="Annually",IF(BT$6='Team &amp; Salaries'!$M34,MIN('Team &amp; Salaries'!$N34,'Team &amp; Salaries'!$P34),IF(BT$6&gt;'Team &amp; Salaries'!$M34,IFERROR(MIN('Team &amp; Salaries'!$P34,#REF!+'Team &amp; Salaries'!$N34),MIN('Team &amp; Salaries'!$N34,'Team &amp; Salaries'!$P34)),0))))))</f>
        <v>1</v>
      </c>
      <c r="BU124" s="286">
        <f>IF('Team &amp; Salaries'!$O34="Never",IF(BU$6&gt;='Team &amp; Salaries'!$M34,MIN('Team &amp; Salaries'!$N34,'Team &amp; Salaries'!$P34),0),IF('Team &amp; Salaries'!$O34="Monthly",IF(BU$6='Team &amp; Salaries'!$M34,MIN('Team &amp; Salaries'!$N34,'Team &amp; Salaries'!$P34),IF(BU$6&gt;'Team &amp; Salaries'!$M34,MIN('Team &amp; Salaries'!$P34,BT124+'Team &amp; Salaries'!$N34),0)),IF('Team &amp; Salaries'!$O34="Quarterly",IF(BU$6='Team &amp; Salaries'!$M34,MIN('Team &amp; Salaries'!$N34,'Team &amp; Salaries'!$P34),IF(BU$6&gt;'Team &amp; Salaries'!$M34,IFERROR(MIN('Team &amp; Salaries'!$P34,IF(ISNUMBER(BP124),BP124,0)+'Team &amp; Salaries'!$N34),'Team &amp; Salaries'!$N34),0)),IF('Team &amp; Salaries'!$O34="Annually",IF(BU$6='Team &amp; Salaries'!$M34,MIN('Team &amp; Salaries'!$N34,'Team &amp; Salaries'!$P34),IF(BU$6&gt;'Team &amp; Salaries'!$M34,IFERROR(MIN('Team &amp; Salaries'!$P34,#REF!+'Team &amp; Salaries'!$N34),MIN('Team &amp; Salaries'!$N34,'Team &amp; Salaries'!$P34)),0))))))</f>
        <v>1</v>
      </c>
      <c r="BV124" s="286">
        <f>IF('Team &amp; Salaries'!$O34="Never",IF(BV$6&gt;='Team &amp; Salaries'!$M34,MIN('Team &amp; Salaries'!$N34,'Team &amp; Salaries'!$P34),0),IF('Team &amp; Salaries'!$O34="Monthly",IF(BV$6='Team &amp; Salaries'!$M34,MIN('Team &amp; Salaries'!$N34,'Team &amp; Salaries'!$P34),IF(BV$6&gt;'Team &amp; Salaries'!$M34,MIN('Team &amp; Salaries'!$P34,BU124+'Team &amp; Salaries'!$N34),0)),IF('Team &amp; Salaries'!$O34="Quarterly",IF(BV$6='Team &amp; Salaries'!$M34,MIN('Team &amp; Salaries'!$N34,'Team &amp; Salaries'!$P34),IF(BV$6&gt;'Team &amp; Salaries'!$M34,IFERROR(MIN('Team &amp; Salaries'!$P34,IF(ISNUMBER(BQ124),BQ124,0)+'Team &amp; Salaries'!$N34),'Team &amp; Salaries'!$N34),0)),IF('Team &amp; Salaries'!$O34="Annually",IF(BV$6='Team &amp; Salaries'!$M34,MIN('Team &amp; Salaries'!$N34,'Team &amp; Salaries'!$P34),IF(BV$6&gt;'Team &amp; Salaries'!$M34,IFERROR(MIN('Team &amp; Salaries'!$P34,#REF!+'Team &amp; Salaries'!$N34),MIN('Team &amp; Salaries'!$N34,'Team &amp; Salaries'!$P34)),0))))))</f>
        <v>1</v>
      </c>
      <c r="BW124" s="286">
        <f>IF('Team &amp; Salaries'!$O34="Never",IF(BW$6&gt;='Team &amp; Salaries'!$M34,MIN('Team &amp; Salaries'!$N34,'Team &amp; Salaries'!$P34),0),IF('Team &amp; Salaries'!$O34="Monthly",IF(BW$6='Team &amp; Salaries'!$M34,MIN('Team &amp; Salaries'!$N34,'Team &amp; Salaries'!$P34),IF(BW$6&gt;'Team &amp; Salaries'!$M34,MIN('Team &amp; Salaries'!$P34,BV124+'Team &amp; Salaries'!$N34),0)),IF('Team &amp; Salaries'!$O34="Quarterly",IF(BW$6='Team &amp; Salaries'!$M34,MIN('Team &amp; Salaries'!$N34,'Team &amp; Salaries'!$P34),IF(BW$6&gt;'Team &amp; Salaries'!$M34,IFERROR(MIN('Team &amp; Salaries'!$P34,IF(ISNUMBER(BR124),BR124,0)+'Team &amp; Salaries'!$N34),'Team &amp; Salaries'!$N34),0)),IF('Team &amp; Salaries'!$O34="Annually",IF(BW$6='Team &amp; Salaries'!$M34,MIN('Team &amp; Salaries'!$N34,'Team &amp; Salaries'!$P34),IF(BW$6&gt;'Team &amp; Salaries'!$M34,IFERROR(MIN('Team &amp; Salaries'!$P34,#REF!+'Team &amp; Salaries'!$N34),MIN('Team &amp; Salaries'!$N34,'Team &amp; Salaries'!$P34)),0))))))</f>
        <v>1</v>
      </c>
      <c r="BX124" s="286">
        <f>IF('Team &amp; Salaries'!$O34="Never",IF(BX$6&gt;='Team &amp; Salaries'!$M34,MIN('Team &amp; Salaries'!$N34,'Team &amp; Salaries'!$P34),0),IF('Team &amp; Salaries'!$O34="Monthly",IF(BX$6='Team &amp; Salaries'!$M34,MIN('Team &amp; Salaries'!$N34,'Team &amp; Salaries'!$P34),IF(BX$6&gt;'Team &amp; Salaries'!$M34,MIN('Team &amp; Salaries'!$P34,BW124+'Team &amp; Salaries'!$N34),0)),IF('Team &amp; Salaries'!$O34="Quarterly",IF(BX$6='Team &amp; Salaries'!$M34,MIN('Team &amp; Salaries'!$N34,'Team &amp; Salaries'!$P34),IF(BX$6&gt;'Team &amp; Salaries'!$M34,IFERROR(MIN('Team &amp; Salaries'!$P34,IF(ISNUMBER(BS124),BS124,0)+'Team &amp; Salaries'!$N34),'Team &amp; Salaries'!$N34),0)),IF('Team &amp; Salaries'!$O34="Annually",IF(BX$6='Team &amp; Salaries'!$M34,MIN('Team &amp; Salaries'!$N34,'Team &amp; Salaries'!$P34),IF(BX$6&gt;'Team &amp; Salaries'!$M34,IFERROR(MIN('Team &amp; Salaries'!$P34,#REF!+'Team &amp; Salaries'!$N34),MIN('Team &amp; Salaries'!$N34,'Team &amp; Salaries'!$P34)),0))))))</f>
        <v>1</v>
      </c>
      <c r="BY124" s="286">
        <f>IF('Team &amp; Salaries'!$O34="Never",IF(BY$6&gt;='Team &amp; Salaries'!$M34,MIN('Team &amp; Salaries'!$N34,'Team &amp; Salaries'!$P34),0),IF('Team &amp; Salaries'!$O34="Monthly",IF(BY$6='Team &amp; Salaries'!$M34,MIN('Team &amp; Salaries'!$N34,'Team &amp; Salaries'!$P34),IF(BY$6&gt;'Team &amp; Salaries'!$M34,MIN('Team &amp; Salaries'!$P34,BX124+'Team &amp; Salaries'!$N34),0)),IF('Team &amp; Salaries'!$O34="Quarterly",IF(BY$6='Team &amp; Salaries'!$M34,MIN('Team &amp; Salaries'!$N34,'Team &amp; Salaries'!$P34),IF(BY$6&gt;'Team &amp; Salaries'!$M34,IFERROR(MIN('Team &amp; Salaries'!$P34,IF(ISNUMBER(BT124),BT124,0)+'Team &amp; Salaries'!$N34),'Team &amp; Salaries'!$N34),0)),IF('Team &amp; Salaries'!$O34="Annually",IF(BY$6='Team &amp; Salaries'!$M34,MIN('Team &amp; Salaries'!$N34,'Team &amp; Salaries'!$P34),IF(BY$6&gt;'Team &amp; Salaries'!$M34,IFERROR(MIN('Team &amp; Salaries'!$P34,#REF!+'Team &amp; Salaries'!$N34),MIN('Team &amp; Salaries'!$N34,'Team &amp; Salaries'!$P34)),0))))))</f>
        <v>1</v>
      </c>
      <c r="BZ124" s="286">
        <f>IF('Team &amp; Salaries'!$O34="Never",IF(BZ$6&gt;='Team &amp; Salaries'!$M34,MIN('Team &amp; Salaries'!$N34,'Team &amp; Salaries'!$P34),0),IF('Team &amp; Salaries'!$O34="Monthly",IF(BZ$6='Team &amp; Salaries'!$M34,MIN('Team &amp; Salaries'!$N34,'Team &amp; Salaries'!$P34),IF(BZ$6&gt;'Team &amp; Salaries'!$M34,MIN('Team &amp; Salaries'!$P34,BY124+'Team &amp; Salaries'!$N34),0)),IF('Team &amp; Salaries'!$O34="Quarterly",IF(BZ$6='Team &amp; Salaries'!$M34,MIN('Team &amp; Salaries'!$N34,'Team &amp; Salaries'!$P34),IF(BZ$6&gt;'Team &amp; Salaries'!$M34,IFERROR(MIN('Team &amp; Salaries'!$P34,IF(ISNUMBER(BU124),BU124,0)+'Team &amp; Salaries'!$N34),'Team &amp; Salaries'!$N34),0)),IF('Team &amp; Salaries'!$O34="Annually",IF(BZ$6='Team &amp; Salaries'!$M34,MIN('Team &amp; Salaries'!$N34,'Team &amp; Salaries'!$P34),IF(BZ$6&gt;'Team &amp; Salaries'!$M34,IFERROR(MIN('Team &amp; Salaries'!$P34,#REF!+'Team &amp; Salaries'!$N34),MIN('Team &amp; Salaries'!$N34,'Team &amp; Salaries'!$P34)),0))))))</f>
        <v>1</v>
      </c>
      <c r="CA124" s="286">
        <f>IF('Team &amp; Salaries'!$O34="Never",IF(CA$6&gt;='Team &amp; Salaries'!$M34,MIN('Team &amp; Salaries'!$N34,'Team &amp; Salaries'!$P34),0),IF('Team &amp; Salaries'!$O34="Monthly",IF(CA$6='Team &amp; Salaries'!$M34,MIN('Team &amp; Salaries'!$N34,'Team &amp; Salaries'!$P34),IF(CA$6&gt;'Team &amp; Salaries'!$M34,MIN('Team &amp; Salaries'!$P34,BZ124+'Team &amp; Salaries'!$N34),0)),IF('Team &amp; Salaries'!$O34="Quarterly",IF(CA$6='Team &amp; Salaries'!$M34,MIN('Team &amp; Salaries'!$N34,'Team &amp; Salaries'!$P34),IF(CA$6&gt;'Team &amp; Salaries'!$M34,IFERROR(MIN('Team &amp; Salaries'!$P34,IF(ISNUMBER(BV124),BV124,0)+'Team &amp; Salaries'!$N34),'Team &amp; Salaries'!$N34),0)),IF('Team &amp; Salaries'!$O34="Annually",IF(CA$6='Team &amp; Salaries'!$M34,MIN('Team &amp; Salaries'!$N34,'Team &amp; Salaries'!$P34),IF(CA$6&gt;'Team &amp; Salaries'!$M34,IFERROR(MIN('Team &amp; Salaries'!$P34,#REF!+'Team &amp; Salaries'!$N34),MIN('Team &amp; Salaries'!$N34,'Team &amp; Salaries'!$P34)),0))))))</f>
        <v>1</v>
      </c>
      <c r="CB124" s="286">
        <f>IF('Team &amp; Salaries'!$O34="Never",IF(CB$6&gt;='Team &amp; Salaries'!$M34,MIN('Team &amp; Salaries'!$N34,'Team &amp; Salaries'!$P34),0),IF('Team &amp; Salaries'!$O34="Monthly",IF(CB$6='Team &amp; Salaries'!$M34,MIN('Team &amp; Salaries'!$N34,'Team &amp; Salaries'!$P34),IF(CB$6&gt;'Team &amp; Salaries'!$M34,MIN('Team &amp; Salaries'!$P34,CA124+'Team &amp; Salaries'!$N34),0)),IF('Team &amp; Salaries'!$O34="Quarterly",IF(CB$6='Team &amp; Salaries'!$M34,MIN('Team &amp; Salaries'!$N34,'Team &amp; Salaries'!$P34),IF(CB$6&gt;'Team &amp; Salaries'!$M34,IFERROR(MIN('Team &amp; Salaries'!$P34,IF(ISNUMBER(BW124),BW124,0)+'Team &amp; Salaries'!$N34),'Team &amp; Salaries'!$N34),0)),IF('Team &amp; Salaries'!$O34="Annually",IF(CB$6='Team &amp; Salaries'!$M34,MIN('Team &amp; Salaries'!$N34,'Team &amp; Salaries'!$P34),IF(CB$6&gt;'Team &amp; Salaries'!$M34,IFERROR(MIN('Team &amp; Salaries'!$P34,#REF!+'Team &amp; Salaries'!$N34),MIN('Team &amp; Salaries'!$N34,'Team &amp; Salaries'!$P34)),0))))))</f>
        <v>1</v>
      </c>
      <c r="CC124" s="286">
        <f>IF('Team &amp; Salaries'!$O34="Never",IF(CC$6&gt;='Team &amp; Salaries'!$M34,MIN('Team &amp; Salaries'!$N34,'Team &amp; Salaries'!$P34),0),IF('Team &amp; Salaries'!$O34="Monthly",IF(CC$6='Team &amp; Salaries'!$M34,MIN('Team &amp; Salaries'!$N34,'Team &amp; Salaries'!$P34),IF(CC$6&gt;'Team &amp; Salaries'!$M34,MIN('Team &amp; Salaries'!$P34,CB124+'Team &amp; Salaries'!$N34),0)),IF('Team &amp; Salaries'!$O34="Quarterly",IF(CC$6='Team &amp; Salaries'!$M34,MIN('Team &amp; Salaries'!$N34,'Team &amp; Salaries'!$P34),IF(CC$6&gt;'Team &amp; Salaries'!$M34,IFERROR(MIN('Team &amp; Salaries'!$P34,IF(ISNUMBER(BX124),BX124,0)+'Team &amp; Salaries'!$N34),'Team &amp; Salaries'!$N34),0)),IF('Team &amp; Salaries'!$O34="Annually",IF(CC$6='Team &amp; Salaries'!$M34,MIN('Team &amp; Salaries'!$N34,'Team &amp; Salaries'!$P34),IF(CC$6&gt;'Team &amp; Salaries'!$M34,IFERROR(MIN('Team &amp; Salaries'!$P34,#REF!+'Team &amp; Salaries'!$N34),MIN('Team &amp; Salaries'!$N34,'Team &amp; Salaries'!$P34)),0))))))</f>
        <v>1</v>
      </c>
      <c r="CD124" s="286">
        <f>IF('Team &amp; Salaries'!$O34="Never",IF(CD$6&gt;='Team &amp; Salaries'!$M34,MIN('Team &amp; Salaries'!$N34,'Team &amp; Salaries'!$P34),0),IF('Team &amp; Salaries'!$O34="Monthly",IF(CD$6='Team &amp; Salaries'!$M34,MIN('Team &amp; Salaries'!$N34,'Team &amp; Salaries'!$P34),IF(CD$6&gt;'Team &amp; Salaries'!$M34,MIN('Team &amp; Salaries'!$P34,CC124+'Team &amp; Salaries'!$N34),0)),IF('Team &amp; Salaries'!$O34="Quarterly",IF(CD$6='Team &amp; Salaries'!$M34,MIN('Team &amp; Salaries'!$N34,'Team &amp; Salaries'!$P34),IF(CD$6&gt;'Team &amp; Salaries'!$M34,IFERROR(MIN('Team &amp; Salaries'!$P34,IF(ISNUMBER(BY124),BY124,0)+'Team &amp; Salaries'!$N34),'Team &amp; Salaries'!$N34),0)),IF('Team &amp; Salaries'!$O34="Annually",IF(CD$6='Team &amp; Salaries'!$M34,MIN('Team &amp; Salaries'!$N34,'Team &amp; Salaries'!$P34),IF(CD$6&gt;'Team &amp; Salaries'!$M34,IFERROR(MIN('Team &amp; Salaries'!$P34,#REF!+'Team &amp; Salaries'!$N34),MIN('Team &amp; Salaries'!$N34,'Team &amp; Salaries'!$P34)),0))))))</f>
        <v>1</v>
      </c>
      <c r="CE124" s="286">
        <f>IF('Team &amp; Salaries'!$O34="Never",IF(CE$6&gt;='Team &amp; Salaries'!$M34,MIN('Team &amp; Salaries'!$N34,'Team &amp; Salaries'!$P34),0),IF('Team &amp; Salaries'!$O34="Monthly",IF(CE$6='Team &amp; Salaries'!$M34,MIN('Team &amp; Salaries'!$N34,'Team &amp; Salaries'!$P34),IF(CE$6&gt;'Team &amp; Salaries'!$M34,MIN('Team &amp; Salaries'!$P34,CD124+'Team &amp; Salaries'!$N34),0)),IF('Team &amp; Salaries'!$O34="Quarterly",IF(CE$6='Team &amp; Salaries'!$M34,MIN('Team &amp; Salaries'!$N34,'Team &amp; Salaries'!$P34),IF(CE$6&gt;'Team &amp; Salaries'!$M34,IFERROR(MIN('Team &amp; Salaries'!$P34,IF(ISNUMBER(BZ124),BZ124,0)+'Team &amp; Salaries'!$N34),'Team &amp; Salaries'!$N34),0)),IF('Team &amp; Salaries'!$O34="Annually",IF(CE$6='Team &amp; Salaries'!$M34,MIN('Team &amp; Salaries'!$N34,'Team &amp; Salaries'!$P34),IF(CE$6&gt;'Team &amp; Salaries'!$M34,IFERROR(MIN('Team &amp; Salaries'!$P34,#REF!+'Team &amp; Salaries'!$N34),MIN('Team &amp; Salaries'!$N34,'Team &amp; Salaries'!$P34)),0))))))</f>
        <v>1</v>
      </c>
      <c r="CF124" s="286">
        <f>IF('Team &amp; Salaries'!$O34="Never",IF(CF$6&gt;='Team &amp; Salaries'!$M34,MIN('Team &amp; Salaries'!$N34,'Team &amp; Salaries'!$P34),0),IF('Team &amp; Salaries'!$O34="Monthly",IF(CF$6='Team &amp; Salaries'!$M34,MIN('Team &amp; Salaries'!$N34,'Team &amp; Salaries'!$P34),IF(CF$6&gt;'Team &amp; Salaries'!$M34,MIN('Team &amp; Salaries'!$P34,CE124+'Team &amp; Salaries'!$N34),0)),IF('Team &amp; Salaries'!$O34="Quarterly",IF(CF$6='Team &amp; Salaries'!$M34,MIN('Team &amp; Salaries'!$N34,'Team &amp; Salaries'!$P34),IF(CF$6&gt;'Team &amp; Salaries'!$M34,IFERROR(MIN('Team &amp; Salaries'!$P34,IF(ISNUMBER(CA124),CA124,0)+'Team &amp; Salaries'!$N34),'Team &amp; Salaries'!$N34),0)),IF('Team &amp; Salaries'!$O34="Annually",IF(CF$6='Team &amp; Salaries'!$M34,MIN('Team &amp; Salaries'!$N34,'Team &amp; Salaries'!$P34),IF(CF$6&gt;'Team &amp; Salaries'!$M34,IFERROR(MIN('Team &amp; Salaries'!$P34,#REF!+'Team &amp; Salaries'!$N34),MIN('Team &amp; Salaries'!$N34,'Team &amp; Salaries'!$P34)),0))))))</f>
        <v>1</v>
      </c>
      <c r="CG124" s="286">
        <f>IF('Team &amp; Salaries'!$O34="Never",IF(CG$6&gt;='Team &amp; Salaries'!$M34,MIN('Team &amp; Salaries'!$N34,'Team &amp; Salaries'!$P34),0),IF('Team &amp; Salaries'!$O34="Monthly",IF(CG$6='Team &amp; Salaries'!$M34,MIN('Team &amp; Salaries'!$N34,'Team &amp; Salaries'!$P34),IF(CG$6&gt;'Team &amp; Salaries'!$M34,MIN('Team &amp; Salaries'!$P34,CF124+'Team &amp; Salaries'!$N34),0)),IF('Team &amp; Salaries'!$O34="Quarterly",IF(CG$6='Team &amp; Salaries'!$M34,MIN('Team &amp; Salaries'!$N34,'Team &amp; Salaries'!$P34),IF(CG$6&gt;'Team &amp; Salaries'!$M34,IFERROR(MIN('Team &amp; Salaries'!$P34,IF(ISNUMBER(CB124),CB124,0)+'Team &amp; Salaries'!$N34),'Team &amp; Salaries'!$N34),0)),IF('Team &amp; Salaries'!$O34="Annually",IF(CG$6='Team &amp; Salaries'!$M34,MIN('Team &amp; Salaries'!$N34,'Team &amp; Salaries'!$P34),IF(CG$6&gt;'Team &amp; Salaries'!$M34,IFERROR(MIN('Team &amp; Salaries'!$P34,#REF!+'Team &amp; Salaries'!$N34),MIN('Team &amp; Salaries'!$N34,'Team &amp; Salaries'!$P34)),0))))))</f>
        <v>1</v>
      </c>
      <c r="CH124" s="286">
        <f>IF('Team &amp; Salaries'!$O34="Never",IF(CH$6&gt;='Team &amp; Salaries'!$M34,MIN('Team &amp; Salaries'!$N34,'Team &amp; Salaries'!$P34),0),IF('Team &amp; Salaries'!$O34="Monthly",IF(CH$6='Team &amp; Salaries'!$M34,MIN('Team &amp; Salaries'!$N34,'Team &amp; Salaries'!$P34),IF(CH$6&gt;'Team &amp; Salaries'!$M34,MIN('Team &amp; Salaries'!$P34,CG124+'Team &amp; Salaries'!$N34),0)),IF('Team &amp; Salaries'!$O34="Quarterly",IF(CH$6='Team &amp; Salaries'!$M34,MIN('Team &amp; Salaries'!$N34,'Team &amp; Salaries'!$P34),IF(CH$6&gt;'Team &amp; Salaries'!$M34,IFERROR(MIN('Team &amp; Salaries'!$P34,IF(ISNUMBER(CC124),CC124,0)+'Team &amp; Salaries'!$N34),'Team &amp; Salaries'!$N34),0)),IF('Team &amp; Salaries'!$O34="Annually",IF(CH$6='Team &amp; Salaries'!$M34,MIN('Team &amp; Salaries'!$N34,'Team &amp; Salaries'!$P34),IF(CH$6&gt;'Team &amp; Salaries'!$M34,IFERROR(MIN('Team &amp; Salaries'!$P34,#REF!+'Team &amp; Salaries'!$N34),MIN('Team &amp; Salaries'!$N34,'Team &amp; Salaries'!$P34)),0))))))</f>
        <v>1</v>
      </c>
      <c r="CI124" s="286">
        <f>IF('Team &amp; Salaries'!$O34="Never",IF(CI$6&gt;='Team &amp; Salaries'!$M34,MIN('Team &amp; Salaries'!$N34,'Team &amp; Salaries'!$P34),0),IF('Team &amp; Salaries'!$O34="Monthly",IF(CI$6='Team &amp; Salaries'!$M34,MIN('Team &amp; Salaries'!$N34,'Team &amp; Salaries'!$P34),IF(CI$6&gt;'Team &amp; Salaries'!$M34,MIN('Team &amp; Salaries'!$P34,CH124+'Team &amp; Salaries'!$N34),0)),IF('Team &amp; Salaries'!$O34="Quarterly",IF(CI$6='Team &amp; Salaries'!$M34,MIN('Team &amp; Salaries'!$N34,'Team &amp; Salaries'!$P34),IF(CI$6&gt;'Team &amp; Salaries'!$M34,IFERROR(MIN('Team &amp; Salaries'!$P34,IF(ISNUMBER(CD124),CD124,0)+'Team &amp; Salaries'!$N34),'Team &amp; Salaries'!$N34),0)),IF('Team &amp; Salaries'!$O34="Annually",IF(CI$6='Team &amp; Salaries'!$M34,MIN('Team &amp; Salaries'!$N34,'Team &amp; Salaries'!$P34),IF(CI$6&gt;'Team &amp; Salaries'!$M34,IFERROR(MIN('Team &amp; Salaries'!$P34,#REF!+'Team &amp; Salaries'!$N34),MIN('Team &amp; Salaries'!$N34,'Team &amp; Salaries'!$P34)),0))))))</f>
        <v>1</v>
      </c>
      <c r="CJ124" s="286">
        <f>IF('Team &amp; Salaries'!$O34="Never",IF(CJ$6&gt;='Team &amp; Salaries'!$M34,MIN('Team &amp; Salaries'!$N34,'Team &amp; Salaries'!$P34),0),IF('Team &amp; Salaries'!$O34="Monthly",IF(CJ$6='Team &amp; Salaries'!$M34,MIN('Team &amp; Salaries'!$N34,'Team &amp; Salaries'!$P34),IF(CJ$6&gt;'Team &amp; Salaries'!$M34,MIN('Team &amp; Salaries'!$P34,CI124+'Team &amp; Salaries'!$N34),0)),IF('Team &amp; Salaries'!$O34="Quarterly",IF(CJ$6='Team &amp; Salaries'!$M34,MIN('Team &amp; Salaries'!$N34,'Team &amp; Salaries'!$P34),IF(CJ$6&gt;'Team &amp; Salaries'!$M34,IFERROR(MIN('Team &amp; Salaries'!$P34,IF(ISNUMBER(CE124),CE124,0)+'Team &amp; Salaries'!$N34),'Team &amp; Salaries'!$N34),0)),IF('Team &amp; Salaries'!$O34="Annually",IF(CJ$6='Team &amp; Salaries'!$M34,MIN('Team &amp; Salaries'!$N34,'Team &amp; Salaries'!$P34),IF(CJ$6&gt;'Team &amp; Salaries'!$M34,IFERROR(MIN('Team &amp; Salaries'!$P34,#REF!+'Team &amp; Salaries'!$N34),MIN('Team &amp; Salaries'!$N34,'Team &amp; Salaries'!$P34)),0))))))</f>
        <v>1</v>
      </c>
      <c r="CK124" s="286">
        <f>IF('Team &amp; Salaries'!$O34="Never",IF(CK$6&gt;='Team &amp; Salaries'!$M34,MIN('Team &amp; Salaries'!$N34,'Team &amp; Salaries'!$P34),0),IF('Team &amp; Salaries'!$O34="Monthly",IF(CK$6='Team &amp; Salaries'!$M34,MIN('Team &amp; Salaries'!$N34,'Team &amp; Salaries'!$P34),IF(CK$6&gt;'Team &amp; Salaries'!$M34,MIN('Team &amp; Salaries'!$P34,CJ124+'Team &amp; Salaries'!$N34),0)),IF('Team &amp; Salaries'!$O34="Quarterly",IF(CK$6='Team &amp; Salaries'!$M34,MIN('Team &amp; Salaries'!$N34,'Team &amp; Salaries'!$P34),IF(CK$6&gt;'Team &amp; Salaries'!$M34,IFERROR(MIN('Team &amp; Salaries'!$P34,IF(ISNUMBER(CF124),CF124,0)+'Team &amp; Salaries'!$N34),'Team &amp; Salaries'!$N34),0)),IF('Team &amp; Salaries'!$O34="Annually",IF(CK$6='Team &amp; Salaries'!$M34,MIN('Team &amp; Salaries'!$N34,'Team &amp; Salaries'!$P34),IF(CK$6&gt;'Team &amp; Salaries'!$M34,IFERROR(MIN('Team &amp; Salaries'!$P34,#REF!+'Team &amp; Salaries'!$N34),MIN('Team &amp; Salaries'!$N34,'Team &amp; Salaries'!$P34)),0))))))</f>
        <v>1</v>
      </c>
      <c r="CL124" s="286">
        <f>IF('Team &amp; Salaries'!$O34="Never",IF(CL$6&gt;='Team &amp; Salaries'!$M34,MIN('Team &amp; Salaries'!$N34,'Team &amp; Salaries'!$P34),0),IF('Team &amp; Salaries'!$O34="Monthly",IF(CL$6='Team &amp; Salaries'!$M34,MIN('Team &amp; Salaries'!$N34,'Team &amp; Salaries'!$P34),IF(CL$6&gt;'Team &amp; Salaries'!$M34,MIN('Team &amp; Salaries'!$P34,CK124+'Team &amp; Salaries'!$N34),0)),IF('Team &amp; Salaries'!$O34="Quarterly",IF(CL$6='Team &amp; Salaries'!$M34,MIN('Team &amp; Salaries'!$N34,'Team &amp; Salaries'!$P34),IF(CL$6&gt;'Team &amp; Salaries'!$M34,IFERROR(MIN('Team &amp; Salaries'!$P34,IF(ISNUMBER(CG124),CG124,0)+'Team &amp; Salaries'!$N34),'Team &amp; Salaries'!$N34),0)),IF('Team &amp; Salaries'!$O34="Annually",IF(CL$6='Team &amp; Salaries'!$M34,MIN('Team &amp; Salaries'!$N34,'Team &amp; Salaries'!$P34),IF(CL$6&gt;'Team &amp; Salaries'!$M34,IFERROR(MIN('Team &amp; Salaries'!$P34,#REF!+'Team &amp; Salaries'!$N34),MIN('Team &amp; Salaries'!$N34,'Team &amp; Salaries'!$P34)),0))))))</f>
        <v>1</v>
      </c>
      <c r="CM124" s="286">
        <f>IF('Team &amp; Salaries'!$O34="Never",IF(CM$6&gt;='Team &amp; Salaries'!$M34,MIN('Team &amp; Salaries'!$N34,'Team &amp; Salaries'!$P34),0),IF('Team &amp; Salaries'!$O34="Monthly",IF(CM$6='Team &amp; Salaries'!$M34,MIN('Team &amp; Salaries'!$N34,'Team &amp; Salaries'!$P34),IF(CM$6&gt;'Team &amp; Salaries'!$M34,MIN('Team &amp; Salaries'!$P34,CL124+'Team &amp; Salaries'!$N34),0)),IF('Team &amp; Salaries'!$O34="Quarterly",IF(CM$6='Team &amp; Salaries'!$M34,MIN('Team &amp; Salaries'!$N34,'Team &amp; Salaries'!$P34),IF(CM$6&gt;'Team &amp; Salaries'!$M34,IFERROR(MIN('Team &amp; Salaries'!$P34,IF(ISNUMBER(CH124),CH124,0)+'Team &amp; Salaries'!$N34),'Team &amp; Salaries'!$N34),0)),IF('Team &amp; Salaries'!$O34="Annually",IF(CM$6='Team &amp; Salaries'!$M34,MIN('Team &amp; Salaries'!$N34,'Team &amp; Salaries'!$P34),IF(CM$6&gt;'Team &amp; Salaries'!$M34,IFERROR(MIN('Team &amp; Salaries'!$P34,#REF!+'Team &amp; Salaries'!$N34),MIN('Team &amp; Salaries'!$N34,'Team &amp; Salaries'!$P34)),0))))))</f>
        <v>1</v>
      </c>
      <c r="CN124" s="286">
        <f>IF('Team &amp; Salaries'!$O34="Never",IF(CN$6&gt;='Team &amp; Salaries'!$M34,MIN('Team &amp; Salaries'!$N34,'Team &amp; Salaries'!$P34),0),IF('Team &amp; Salaries'!$O34="Monthly",IF(CN$6='Team &amp; Salaries'!$M34,MIN('Team &amp; Salaries'!$N34,'Team &amp; Salaries'!$P34),IF(CN$6&gt;'Team &amp; Salaries'!$M34,MIN('Team &amp; Salaries'!$P34,CM124+'Team &amp; Salaries'!$N34),0)),IF('Team &amp; Salaries'!$O34="Quarterly",IF(CN$6='Team &amp; Salaries'!$M34,MIN('Team &amp; Salaries'!$N34,'Team &amp; Salaries'!$P34),IF(CN$6&gt;'Team &amp; Salaries'!$M34,IFERROR(MIN('Team &amp; Salaries'!$P34,IF(ISNUMBER(CI124),CI124,0)+'Team &amp; Salaries'!$N34),'Team &amp; Salaries'!$N34),0)),IF('Team &amp; Salaries'!$O34="Annually",IF(CN$6='Team &amp; Salaries'!$M34,MIN('Team &amp; Salaries'!$N34,'Team &amp; Salaries'!$P34),IF(CN$6&gt;'Team &amp; Salaries'!$M34,IFERROR(MIN('Team &amp; Salaries'!$P34,#REF!+'Team &amp; Salaries'!$N34),MIN('Team &amp; Salaries'!$N34,'Team &amp; Salaries'!$P34)),0))))))</f>
        <v>1</v>
      </c>
      <c r="CO124" s="286">
        <f>IF('Team &amp; Salaries'!$O34="Never",IF(CO$6&gt;='Team &amp; Salaries'!$M34,MIN('Team &amp; Salaries'!$N34,'Team &amp; Salaries'!$P34),0),IF('Team &amp; Salaries'!$O34="Monthly",IF(CO$6='Team &amp; Salaries'!$M34,MIN('Team &amp; Salaries'!$N34,'Team &amp; Salaries'!$P34),IF(CO$6&gt;'Team &amp; Salaries'!$M34,MIN('Team &amp; Salaries'!$P34,CN124+'Team &amp; Salaries'!$N34),0)),IF('Team &amp; Salaries'!$O34="Quarterly",IF(CO$6='Team &amp; Salaries'!$M34,MIN('Team &amp; Salaries'!$N34,'Team &amp; Salaries'!$P34),IF(CO$6&gt;'Team &amp; Salaries'!$M34,IFERROR(MIN('Team &amp; Salaries'!$P34,IF(ISNUMBER(CJ124),CJ124,0)+'Team &amp; Salaries'!$N34),'Team &amp; Salaries'!$N34),0)),IF('Team &amp; Salaries'!$O34="Annually",IF(CO$6='Team &amp; Salaries'!$M34,MIN('Team &amp; Salaries'!$N34,'Team &amp; Salaries'!$P34),IF(CO$6&gt;'Team &amp; Salaries'!$M34,IFERROR(MIN('Team &amp; Salaries'!$P34,#REF!+'Team &amp; Salaries'!$N34),MIN('Team &amp; Salaries'!$N34,'Team &amp; Salaries'!$P34)),0))))))</f>
        <v>1</v>
      </c>
      <c r="CP124" s="286">
        <f>IF('Team &amp; Salaries'!$O34="Never",IF(CP$6&gt;='Team &amp; Salaries'!$M34,MIN('Team &amp; Salaries'!$N34,'Team &amp; Salaries'!$P34),0),IF('Team &amp; Salaries'!$O34="Monthly",IF(CP$6='Team &amp; Salaries'!$M34,MIN('Team &amp; Salaries'!$N34,'Team &amp; Salaries'!$P34),IF(CP$6&gt;'Team &amp; Salaries'!$M34,MIN('Team &amp; Salaries'!$P34,CO124+'Team &amp; Salaries'!$N34),0)),IF('Team &amp; Salaries'!$O34="Quarterly",IF(CP$6='Team &amp; Salaries'!$M34,MIN('Team &amp; Salaries'!$N34,'Team &amp; Salaries'!$P34),IF(CP$6&gt;'Team &amp; Salaries'!$M34,IFERROR(MIN('Team &amp; Salaries'!$P34,IF(ISNUMBER(CK124),CK124,0)+'Team &amp; Salaries'!$N34),'Team &amp; Salaries'!$N34),0)),IF('Team &amp; Salaries'!$O34="Annually",IF(CP$6='Team &amp; Salaries'!$M34,MIN('Team &amp; Salaries'!$N34,'Team &amp; Salaries'!$P34),IF(CP$6&gt;'Team &amp; Salaries'!$M34,IFERROR(MIN('Team &amp; Salaries'!$P34,#REF!+'Team &amp; Salaries'!$N34),MIN('Team &amp; Salaries'!$N34,'Team &amp; Salaries'!$P34)),0))))))</f>
        <v>1</v>
      </c>
      <c r="CQ124" s="286">
        <f>IF('Team &amp; Salaries'!$O34="Never",IF(CQ$6&gt;='Team &amp; Salaries'!$M34,MIN('Team &amp; Salaries'!$N34,'Team &amp; Salaries'!$P34),0),IF('Team &amp; Salaries'!$O34="Monthly",IF(CQ$6='Team &amp; Salaries'!$M34,MIN('Team &amp; Salaries'!$N34,'Team &amp; Salaries'!$P34),IF(CQ$6&gt;'Team &amp; Salaries'!$M34,MIN('Team &amp; Salaries'!$P34,CP124+'Team &amp; Salaries'!$N34),0)),IF('Team &amp; Salaries'!$O34="Quarterly",IF(CQ$6='Team &amp; Salaries'!$M34,MIN('Team &amp; Salaries'!$N34,'Team &amp; Salaries'!$P34),IF(CQ$6&gt;'Team &amp; Salaries'!$M34,IFERROR(MIN('Team &amp; Salaries'!$P34,IF(ISNUMBER(CL124),CL124,0)+'Team &amp; Salaries'!$N34),'Team &amp; Salaries'!$N34),0)),IF('Team &amp; Salaries'!$O34="Annually",IF(CQ$6='Team &amp; Salaries'!$M34,MIN('Team &amp; Salaries'!$N34,'Team &amp; Salaries'!$P34),IF(CQ$6&gt;'Team &amp; Salaries'!$M34,IFERROR(MIN('Team &amp; Salaries'!$P34,#REF!+'Team &amp; Salaries'!$N34),MIN('Team &amp; Salaries'!$N34,'Team &amp; Salaries'!$P34)),0))))))</f>
        <v>1</v>
      </c>
      <c r="CR124" s="286">
        <f>IF('Team &amp; Salaries'!$O34="Never",IF(CR$6&gt;='Team &amp; Salaries'!$M34,MIN('Team &amp; Salaries'!$N34,'Team &amp; Salaries'!$P34),0),IF('Team &amp; Salaries'!$O34="Monthly",IF(CR$6='Team &amp; Salaries'!$M34,MIN('Team &amp; Salaries'!$N34,'Team &amp; Salaries'!$P34),IF(CR$6&gt;'Team &amp; Salaries'!$M34,MIN('Team &amp; Salaries'!$P34,CQ124+'Team &amp; Salaries'!$N34),0)),IF('Team &amp; Salaries'!$O34="Quarterly",IF(CR$6='Team &amp; Salaries'!$M34,MIN('Team &amp; Salaries'!$N34,'Team &amp; Salaries'!$P34),IF(CR$6&gt;'Team &amp; Salaries'!$M34,IFERROR(MIN('Team &amp; Salaries'!$P34,IF(ISNUMBER(CM124),CM124,0)+'Team &amp; Salaries'!$N34),'Team &amp; Salaries'!$N34),0)),IF('Team &amp; Salaries'!$O34="Annually",IF(CR$6='Team &amp; Salaries'!$M34,MIN('Team &amp; Salaries'!$N34,'Team &amp; Salaries'!$P34),IF(CR$6&gt;'Team &amp; Salaries'!$M34,IFERROR(MIN('Team &amp; Salaries'!$P34,#REF!+'Team &amp; Salaries'!$N34),MIN('Team &amp; Salaries'!$N34,'Team &amp; Salaries'!$P34)),0))))))</f>
        <v>1</v>
      </c>
      <c r="CS124" s="286">
        <f>IF('Team &amp; Salaries'!$O34="Never",IF(CS$6&gt;='Team &amp; Salaries'!$M34,MIN('Team &amp; Salaries'!$N34,'Team &amp; Salaries'!$P34),0),IF('Team &amp; Salaries'!$O34="Monthly",IF(CS$6='Team &amp; Salaries'!$M34,MIN('Team &amp; Salaries'!$N34,'Team &amp; Salaries'!$P34),IF(CS$6&gt;'Team &amp; Salaries'!$M34,MIN('Team &amp; Salaries'!$P34,CR124+'Team &amp; Salaries'!$N34),0)),IF('Team &amp; Salaries'!$O34="Quarterly",IF(CS$6='Team &amp; Salaries'!$M34,MIN('Team &amp; Salaries'!$N34,'Team &amp; Salaries'!$P34),IF(CS$6&gt;'Team &amp; Salaries'!$M34,IFERROR(MIN('Team &amp; Salaries'!$P34,IF(ISNUMBER(CN124),CN124,0)+'Team &amp; Salaries'!$N34),'Team &amp; Salaries'!$N34),0)),IF('Team &amp; Salaries'!$O34="Annually",IF(CS$6='Team &amp; Salaries'!$M34,MIN('Team &amp; Salaries'!$N34,'Team &amp; Salaries'!$P34),IF(CS$6&gt;'Team &amp; Salaries'!$M34,IFERROR(MIN('Team &amp; Salaries'!$P34,#REF!+'Team &amp; Salaries'!$N34),MIN('Team &amp; Salaries'!$N34,'Team &amp; Salaries'!$P34)),0))))))</f>
        <v>1</v>
      </c>
      <c r="CT124" s="286">
        <f>IF('Team &amp; Salaries'!$O34="Never",IF(CT$6&gt;='Team &amp; Salaries'!$M34,MIN('Team &amp; Salaries'!$N34,'Team &amp; Salaries'!$P34),0),IF('Team &amp; Salaries'!$O34="Monthly",IF(CT$6='Team &amp; Salaries'!$M34,MIN('Team &amp; Salaries'!$N34,'Team &amp; Salaries'!$P34),IF(CT$6&gt;'Team &amp; Salaries'!$M34,MIN('Team &amp; Salaries'!$P34,CS124+'Team &amp; Salaries'!$N34),0)),IF('Team &amp; Salaries'!$O34="Quarterly",IF(CT$6='Team &amp; Salaries'!$M34,MIN('Team &amp; Salaries'!$N34,'Team &amp; Salaries'!$P34),IF(CT$6&gt;'Team &amp; Salaries'!$M34,IFERROR(MIN('Team &amp; Salaries'!$P34,IF(ISNUMBER(CO124),CO124,0)+'Team &amp; Salaries'!$N34),'Team &amp; Salaries'!$N34),0)),IF('Team &amp; Salaries'!$O34="Annually",IF(CT$6='Team &amp; Salaries'!$M34,MIN('Team &amp; Salaries'!$N34,'Team &amp; Salaries'!$P34),IF(CT$6&gt;'Team &amp; Salaries'!$M34,IFERROR(MIN('Team &amp; Salaries'!$P34,#REF!+'Team &amp; Salaries'!$N34),MIN('Team &amp; Salaries'!$N34,'Team &amp; Salaries'!$P34)),0))))))</f>
        <v>1</v>
      </c>
      <c r="CU124" s="286">
        <f>IF('Team &amp; Salaries'!$O34="Never",IF(CU$6&gt;='Team &amp; Salaries'!$M34,MIN('Team &amp; Salaries'!$N34,'Team &amp; Salaries'!$P34),0),IF('Team &amp; Salaries'!$O34="Monthly",IF(CU$6='Team &amp; Salaries'!$M34,MIN('Team &amp; Salaries'!$N34,'Team &amp; Salaries'!$P34),IF(CU$6&gt;'Team &amp; Salaries'!$M34,MIN('Team &amp; Salaries'!$P34,CT124+'Team &amp; Salaries'!$N34),0)),IF('Team &amp; Salaries'!$O34="Quarterly",IF(CU$6='Team &amp; Salaries'!$M34,MIN('Team &amp; Salaries'!$N34,'Team &amp; Salaries'!$P34),IF(CU$6&gt;'Team &amp; Salaries'!$M34,IFERROR(MIN('Team &amp; Salaries'!$P34,IF(ISNUMBER(CP124),CP124,0)+'Team &amp; Salaries'!$N34),'Team &amp; Salaries'!$N34),0)),IF('Team &amp; Salaries'!$O34="Annually",IF(CU$6='Team &amp; Salaries'!$M34,MIN('Team &amp; Salaries'!$N34,'Team &amp; Salaries'!$P34),IF(CU$6&gt;'Team &amp; Salaries'!$M34,IFERROR(MIN('Team &amp; Salaries'!$P34,#REF!+'Team &amp; Salaries'!$N34),MIN('Team &amp; Salaries'!$N34,'Team &amp; Salaries'!$P34)),0))))))</f>
        <v>1</v>
      </c>
      <c r="CV124" s="286">
        <f>IF('Team &amp; Salaries'!$O34="Never",IF(CV$6&gt;='Team &amp; Salaries'!$M34,MIN('Team &amp; Salaries'!$N34,'Team &amp; Salaries'!$P34),0),IF('Team &amp; Salaries'!$O34="Monthly",IF(CV$6='Team &amp; Salaries'!$M34,MIN('Team &amp; Salaries'!$N34,'Team &amp; Salaries'!$P34),IF(CV$6&gt;'Team &amp; Salaries'!$M34,MIN('Team &amp; Salaries'!$P34,CU124+'Team &amp; Salaries'!$N34),0)),IF('Team &amp; Salaries'!$O34="Quarterly",IF(CV$6='Team &amp; Salaries'!$M34,MIN('Team &amp; Salaries'!$N34,'Team &amp; Salaries'!$P34),IF(CV$6&gt;'Team &amp; Salaries'!$M34,IFERROR(MIN('Team &amp; Salaries'!$P34,IF(ISNUMBER(CQ124),CQ124,0)+'Team &amp; Salaries'!$N34),'Team &amp; Salaries'!$N34),0)),IF('Team &amp; Salaries'!$O34="Annually",IF(CV$6='Team &amp; Salaries'!$M34,MIN('Team &amp; Salaries'!$N34,'Team &amp; Salaries'!$P34),IF(CV$6&gt;'Team &amp; Salaries'!$M34,IFERROR(MIN('Team &amp; Salaries'!$P34,#REF!+'Team &amp; Salaries'!$N34),MIN('Team &amp; Salaries'!$N34,'Team &amp; Salaries'!$P34)),0))))))</f>
        <v>1</v>
      </c>
      <c r="CW124" s="286">
        <f>IF('Team &amp; Salaries'!$O34="Never",IF(CW$6&gt;='Team &amp; Salaries'!$M34,MIN('Team &amp; Salaries'!$N34,'Team &amp; Salaries'!$P34),0),IF('Team &amp; Salaries'!$O34="Monthly",IF(CW$6='Team &amp; Salaries'!$M34,MIN('Team &amp; Salaries'!$N34,'Team &amp; Salaries'!$P34),IF(CW$6&gt;'Team &amp; Salaries'!$M34,MIN('Team &amp; Salaries'!$P34,CV124+'Team &amp; Salaries'!$N34),0)),IF('Team &amp; Salaries'!$O34="Quarterly",IF(CW$6='Team &amp; Salaries'!$M34,MIN('Team &amp; Salaries'!$N34,'Team &amp; Salaries'!$P34),IF(CW$6&gt;'Team &amp; Salaries'!$M34,IFERROR(MIN('Team &amp; Salaries'!$P34,IF(ISNUMBER(CR124),CR124,0)+'Team &amp; Salaries'!$N34),'Team &amp; Salaries'!$N34),0)),IF('Team &amp; Salaries'!$O34="Annually",IF(CW$6='Team &amp; Salaries'!$M34,MIN('Team &amp; Salaries'!$N34,'Team &amp; Salaries'!$P34),IF(CW$6&gt;'Team &amp; Salaries'!$M34,IFERROR(MIN('Team &amp; Salaries'!$P34,#REF!+'Team &amp; Salaries'!$N34),MIN('Team &amp; Salaries'!$N34,'Team &amp; Salaries'!$P34)),0))))))</f>
        <v>1</v>
      </c>
      <c r="CX124" s="286">
        <f>IF('Team &amp; Salaries'!$O34="Never",IF(CX$6&gt;='Team &amp; Salaries'!$M34,MIN('Team &amp; Salaries'!$N34,'Team &amp; Salaries'!$P34),0),IF('Team &amp; Salaries'!$O34="Monthly",IF(CX$6='Team &amp; Salaries'!$M34,MIN('Team &amp; Salaries'!$N34,'Team &amp; Salaries'!$P34),IF(CX$6&gt;'Team &amp; Salaries'!$M34,MIN('Team &amp; Salaries'!$P34,CW124+'Team &amp; Salaries'!$N34),0)),IF('Team &amp; Salaries'!$O34="Quarterly",IF(CX$6='Team &amp; Salaries'!$M34,MIN('Team &amp; Salaries'!$N34,'Team &amp; Salaries'!$P34),IF(CX$6&gt;'Team &amp; Salaries'!$M34,IFERROR(MIN('Team &amp; Salaries'!$P34,IF(ISNUMBER(CS124),CS124,0)+'Team &amp; Salaries'!$N34),'Team &amp; Salaries'!$N34),0)),IF('Team &amp; Salaries'!$O34="Annually",IF(CX$6='Team &amp; Salaries'!$M34,MIN('Team &amp; Salaries'!$N34,'Team &amp; Salaries'!$P34),IF(CX$6&gt;'Team &amp; Salaries'!$M34,IFERROR(MIN('Team &amp; Salaries'!$P34,#REF!+'Team &amp; Salaries'!$N34),MIN('Team &amp; Salaries'!$N34,'Team &amp; Salaries'!$P34)),0))))))</f>
        <v>1</v>
      </c>
      <c r="CY124" s="286">
        <f>IF('Team &amp; Salaries'!$O34="Never",IF(CY$6&gt;='Team &amp; Salaries'!$M34,MIN('Team &amp; Salaries'!$N34,'Team &amp; Salaries'!$P34),0),IF('Team &amp; Salaries'!$O34="Monthly",IF(CY$6='Team &amp; Salaries'!$M34,MIN('Team &amp; Salaries'!$N34,'Team &amp; Salaries'!$P34),IF(CY$6&gt;'Team &amp; Salaries'!$M34,MIN('Team &amp; Salaries'!$P34,CX124+'Team &amp; Salaries'!$N34),0)),IF('Team &amp; Salaries'!$O34="Quarterly",IF(CY$6='Team &amp; Salaries'!$M34,MIN('Team &amp; Salaries'!$N34,'Team &amp; Salaries'!$P34),IF(CY$6&gt;'Team &amp; Salaries'!$M34,IFERROR(MIN('Team &amp; Salaries'!$P34,IF(ISNUMBER(CT124),CT124,0)+'Team &amp; Salaries'!$N34),'Team &amp; Salaries'!$N34),0)),IF('Team &amp; Salaries'!$O34="Annually",IF(CY$6='Team &amp; Salaries'!$M34,MIN('Team &amp; Salaries'!$N34,'Team &amp; Salaries'!$P34),IF(CY$6&gt;'Team &amp; Salaries'!$M34,IFERROR(MIN('Team &amp; Salaries'!$P34,#REF!+'Team &amp; Salaries'!$N34),MIN('Team &amp; Salaries'!$N34,'Team &amp; Salaries'!$P34)),0))))))</f>
        <v>1</v>
      </c>
      <c r="CZ124" s="286">
        <f>IF('Team &amp; Salaries'!$O34="Never",IF(CZ$6&gt;='Team &amp; Salaries'!$M34,MIN('Team &amp; Salaries'!$N34,'Team &amp; Salaries'!$P34),0),IF('Team &amp; Salaries'!$O34="Monthly",IF(CZ$6='Team &amp; Salaries'!$M34,MIN('Team &amp; Salaries'!$N34,'Team &amp; Salaries'!$P34),IF(CZ$6&gt;'Team &amp; Salaries'!$M34,MIN('Team &amp; Salaries'!$P34,CY124+'Team &amp; Salaries'!$N34),0)),IF('Team &amp; Salaries'!$O34="Quarterly",IF(CZ$6='Team &amp; Salaries'!$M34,MIN('Team &amp; Salaries'!$N34,'Team &amp; Salaries'!$P34),IF(CZ$6&gt;'Team &amp; Salaries'!$M34,IFERROR(MIN('Team &amp; Salaries'!$P34,IF(ISNUMBER(CU124),CU124,0)+'Team &amp; Salaries'!$N34),'Team &amp; Salaries'!$N34),0)),IF('Team &amp; Salaries'!$O34="Annually",IF(CZ$6='Team &amp; Salaries'!$M34,MIN('Team &amp; Salaries'!$N34,'Team &amp; Salaries'!$P34),IF(CZ$6&gt;'Team &amp; Salaries'!$M34,IFERROR(MIN('Team &amp; Salaries'!$P34,#REF!+'Team &amp; Salaries'!$N34),MIN('Team &amp; Salaries'!$N34,'Team &amp; Salaries'!$P34)),0))))))</f>
        <v>1</v>
      </c>
      <c r="DA124" s="286">
        <f>IF('Team &amp; Salaries'!$O34="Never",IF(DA$6&gt;='Team &amp; Salaries'!$M34,MIN('Team &amp; Salaries'!$N34,'Team &amp; Salaries'!$P34),0),IF('Team &amp; Salaries'!$O34="Monthly",IF(DA$6='Team &amp; Salaries'!$M34,MIN('Team &amp; Salaries'!$N34,'Team &amp; Salaries'!$P34),IF(DA$6&gt;'Team &amp; Salaries'!$M34,MIN('Team &amp; Salaries'!$P34,CZ124+'Team &amp; Salaries'!$N34),0)),IF('Team &amp; Salaries'!$O34="Quarterly",IF(DA$6='Team &amp; Salaries'!$M34,MIN('Team &amp; Salaries'!$N34,'Team &amp; Salaries'!$P34),IF(DA$6&gt;'Team &amp; Salaries'!$M34,IFERROR(MIN('Team &amp; Salaries'!$P34,IF(ISNUMBER(CV124),CV124,0)+'Team &amp; Salaries'!$N34),'Team &amp; Salaries'!$N34),0)),IF('Team &amp; Salaries'!$O34="Annually",IF(DA$6='Team &amp; Salaries'!$M34,MIN('Team &amp; Salaries'!$N34,'Team &amp; Salaries'!$P34),IF(DA$6&gt;'Team &amp; Salaries'!$M34,IFERROR(MIN('Team &amp; Salaries'!$P34,#REF!+'Team &amp; Salaries'!$N34),MIN('Team &amp; Salaries'!$N34,'Team &amp; Salaries'!$P34)),0))))))</f>
        <v>1</v>
      </c>
      <c r="DB124" s="286">
        <f>IF('Team &amp; Salaries'!$O34="Never",IF(DB$6&gt;='Team &amp; Salaries'!$M34,MIN('Team &amp; Salaries'!$N34,'Team &amp; Salaries'!$P34),0),IF('Team &amp; Salaries'!$O34="Monthly",IF(DB$6='Team &amp; Salaries'!$M34,MIN('Team &amp; Salaries'!$N34,'Team &amp; Salaries'!$P34),IF(DB$6&gt;'Team &amp; Salaries'!$M34,MIN('Team &amp; Salaries'!$P34,DA124+'Team &amp; Salaries'!$N34),0)),IF('Team &amp; Salaries'!$O34="Quarterly",IF(DB$6='Team &amp; Salaries'!$M34,MIN('Team &amp; Salaries'!$N34,'Team &amp; Salaries'!$P34),IF(DB$6&gt;'Team &amp; Salaries'!$M34,IFERROR(MIN('Team &amp; Salaries'!$P34,IF(ISNUMBER(CW124),CW124,0)+'Team &amp; Salaries'!$N34),'Team &amp; Salaries'!$N34),0)),IF('Team &amp; Salaries'!$O34="Annually",IF(DB$6='Team &amp; Salaries'!$M34,MIN('Team &amp; Salaries'!$N34,'Team &amp; Salaries'!$P34),IF(DB$6&gt;'Team &amp; Salaries'!$M34,IFERROR(MIN('Team &amp; Salaries'!$P34,#REF!+'Team &amp; Salaries'!$N34),MIN('Team &amp; Salaries'!$N34,'Team &amp; Salaries'!$P34)),0))))))</f>
        <v>1</v>
      </c>
      <c r="DC124" s="286">
        <f>IF('Team &amp; Salaries'!$O34="Never",IF(DC$6&gt;='Team &amp; Salaries'!$M34,MIN('Team &amp; Salaries'!$N34,'Team &amp; Salaries'!$P34),0),IF('Team &amp; Salaries'!$O34="Monthly",IF(DC$6='Team &amp; Salaries'!$M34,MIN('Team &amp; Salaries'!$N34,'Team &amp; Salaries'!$P34),IF(DC$6&gt;'Team &amp; Salaries'!$M34,MIN('Team &amp; Salaries'!$P34,DB124+'Team &amp; Salaries'!$N34),0)),IF('Team &amp; Salaries'!$O34="Quarterly",IF(DC$6='Team &amp; Salaries'!$M34,MIN('Team &amp; Salaries'!$N34,'Team &amp; Salaries'!$P34),IF(DC$6&gt;'Team &amp; Salaries'!$M34,IFERROR(MIN('Team &amp; Salaries'!$P34,IF(ISNUMBER(CX124),CX124,0)+'Team &amp; Salaries'!$N34),'Team &amp; Salaries'!$N34),0)),IF('Team &amp; Salaries'!$O34="Annually",IF(DC$6='Team &amp; Salaries'!$M34,MIN('Team &amp; Salaries'!$N34,'Team &amp; Salaries'!$P34),IF(DC$6&gt;'Team &amp; Salaries'!$M34,IFERROR(MIN('Team &amp; Salaries'!$P34,#REF!+'Team &amp; Salaries'!$N34),MIN('Team &amp; Salaries'!$N34,'Team &amp; Salaries'!$P34)),0))))))</f>
        <v>1</v>
      </c>
      <c r="DD124" s="286">
        <f>IF('Team &amp; Salaries'!$O34="Never",IF(DD$6&gt;='Team &amp; Salaries'!$M34,MIN('Team &amp; Salaries'!$N34,'Team &amp; Salaries'!$P34),0),IF('Team &amp; Salaries'!$O34="Monthly",IF(DD$6='Team &amp; Salaries'!$M34,MIN('Team &amp; Salaries'!$N34,'Team &amp; Salaries'!$P34),IF(DD$6&gt;'Team &amp; Salaries'!$M34,MIN('Team &amp; Salaries'!$P34,DC124+'Team &amp; Salaries'!$N34),0)),IF('Team &amp; Salaries'!$O34="Quarterly",IF(DD$6='Team &amp; Salaries'!$M34,MIN('Team &amp; Salaries'!$N34,'Team &amp; Salaries'!$P34),IF(DD$6&gt;'Team &amp; Salaries'!$M34,IFERROR(MIN('Team &amp; Salaries'!$P34,IF(ISNUMBER(CY124),CY124,0)+'Team &amp; Salaries'!$N34),'Team &amp; Salaries'!$N34),0)),IF('Team &amp; Salaries'!$O34="Annually",IF(DD$6='Team &amp; Salaries'!$M34,MIN('Team &amp; Salaries'!$N34,'Team &amp; Salaries'!$P34),IF(DD$6&gt;'Team &amp; Salaries'!$M34,IFERROR(MIN('Team &amp; Salaries'!$P34,#REF!+'Team &amp; Salaries'!$N34),MIN('Team &amp; Salaries'!$N34,'Team &amp; Salaries'!$P34)),0))))))</f>
        <v>1</v>
      </c>
      <c r="DE124" s="286">
        <f>IF('Team &amp; Salaries'!$O34="Never",IF(DE$6&gt;='Team &amp; Salaries'!$M34,MIN('Team &amp; Salaries'!$N34,'Team &amp; Salaries'!$P34),0),IF('Team &amp; Salaries'!$O34="Monthly",IF(DE$6='Team &amp; Salaries'!$M34,MIN('Team &amp; Salaries'!$N34,'Team &amp; Salaries'!$P34),IF(DE$6&gt;'Team &amp; Salaries'!$M34,MIN('Team &amp; Salaries'!$P34,DD124+'Team &amp; Salaries'!$N34),0)),IF('Team &amp; Salaries'!$O34="Quarterly",IF(DE$6='Team &amp; Salaries'!$M34,MIN('Team &amp; Salaries'!$N34,'Team &amp; Salaries'!$P34),IF(DE$6&gt;'Team &amp; Salaries'!$M34,IFERROR(MIN('Team &amp; Salaries'!$P34,IF(ISNUMBER(CZ124),CZ124,0)+'Team &amp; Salaries'!$N34),'Team &amp; Salaries'!$N34),0)),IF('Team &amp; Salaries'!$O34="Annually",IF(DE$6='Team &amp; Salaries'!$M34,MIN('Team &amp; Salaries'!$N34,'Team &amp; Salaries'!$P34),IF(DE$6&gt;'Team &amp; Salaries'!$M34,IFERROR(MIN('Team &amp; Salaries'!$P34,#REF!+'Team &amp; Salaries'!$N34),MIN('Team &amp; Salaries'!$N34,'Team &amp; Salaries'!$P34)),0))))))</f>
        <v>1</v>
      </c>
      <c r="DF124" s="286">
        <f>IF('Team &amp; Salaries'!$O34="Never",IF(DF$6&gt;='Team &amp; Salaries'!$M34,MIN('Team &amp; Salaries'!$N34,'Team &amp; Salaries'!$P34),0),IF('Team &amp; Salaries'!$O34="Monthly",IF(DF$6='Team &amp; Salaries'!$M34,MIN('Team &amp; Salaries'!$N34,'Team &amp; Salaries'!$P34),IF(DF$6&gt;'Team &amp; Salaries'!$M34,MIN('Team &amp; Salaries'!$P34,DE124+'Team &amp; Salaries'!$N34),0)),IF('Team &amp; Salaries'!$O34="Quarterly",IF(DF$6='Team &amp; Salaries'!$M34,MIN('Team &amp; Salaries'!$N34,'Team &amp; Salaries'!$P34),IF(DF$6&gt;'Team &amp; Salaries'!$M34,IFERROR(MIN('Team &amp; Salaries'!$P34,IF(ISNUMBER(DA124),DA124,0)+'Team &amp; Salaries'!$N34),'Team &amp; Salaries'!$N34),0)),IF('Team &amp; Salaries'!$O34="Annually",IF(DF$6='Team &amp; Salaries'!$M34,MIN('Team &amp; Salaries'!$N34,'Team &amp; Salaries'!$P34),IF(DF$6&gt;'Team &amp; Salaries'!$M34,IFERROR(MIN('Team &amp; Salaries'!$P34,#REF!+'Team &amp; Salaries'!$N34),MIN('Team &amp; Salaries'!$N34,'Team &amp; Salaries'!$P34)),0))))))</f>
        <v>1</v>
      </c>
      <c r="DG124" s="286">
        <f>IF('Team &amp; Salaries'!$O34="Never",IF(DG$6&gt;='Team &amp; Salaries'!$M34,MIN('Team &amp; Salaries'!$N34,'Team &amp; Salaries'!$P34),0),IF('Team &amp; Salaries'!$O34="Monthly",IF(DG$6='Team &amp; Salaries'!$M34,MIN('Team &amp; Salaries'!$N34,'Team &amp; Salaries'!$P34),IF(DG$6&gt;'Team &amp; Salaries'!$M34,MIN('Team &amp; Salaries'!$P34,DF124+'Team &amp; Salaries'!$N34),0)),IF('Team &amp; Salaries'!$O34="Quarterly",IF(DG$6='Team &amp; Salaries'!$M34,MIN('Team &amp; Salaries'!$N34,'Team &amp; Salaries'!$P34),IF(DG$6&gt;'Team &amp; Salaries'!$M34,IFERROR(MIN('Team &amp; Salaries'!$P34,IF(ISNUMBER(DB124),DB124,0)+'Team &amp; Salaries'!$N34),'Team &amp; Salaries'!$N34),0)),IF('Team &amp; Salaries'!$O34="Annually",IF(DG$6='Team &amp; Salaries'!$M34,MIN('Team &amp; Salaries'!$N34,'Team &amp; Salaries'!$P34),IF(DG$6&gt;'Team &amp; Salaries'!$M34,IFERROR(MIN('Team &amp; Salaries'!$P34,#REF!+'Team &amp; Salaries'!$N34),MIN('Team &amp; Salaries'!$N34,'Team &amp; Salaries'!$P34)),0))))))</f>
        <v>1</v>
      </c>
      <c r="DH124" s="286">
        <f>IF('Team &amp; Salaries'!$O34="Never",IF(DH$6&gt;='Team &amp; Salaries'!$M34,MIN('Team &amp; Salaries'!$N34,'Team &amp; Salaries'!$P34),0),IF('Team &amp; Salaries'!$O34="Monthly",IF(DH$6='Team &amp; Salaries'!$M34,MIN('Team &amp; Salaries'!$N34,'Team &amp; Salaries'!$P34),IF(DH$6&gt;'Team &amp; Salaries'!$M34,MIN('Team &amp; Salaries'!$P34,DG124+'Team &amp; Salaries'!$N34),0)),IF('Team &amp; Salaries'!$O34="Quarterly",IF(DH$6='Team &amp; Salaries'!$M34,MIN('Team &amp; Salaries'!$N34,'Team &amp; Salaries'!$P34),IF(DH$6&gt;'Team &amp; Salaries'!$M34,IFERROR(MIN('Team &amp; Salaries'!$P34,IF(ISNUMBER(DC124),DC124,0)+'Team &amp; Salaries'!$N34),'Team &amp; Salaries'!$N34),0)),IF('Team &amp; Salaries'!$O34="Annually",IF(DH$6='Team &amp; Salaries'!$M34,MIN('Team &amp; Salaries'!$N34,'Team &amp; Salaries'!$P34),IF(DH$6&gt;'Team &amp; Salaries'!$M34,IFERROR(MIN('Team &amp; Salaries'!$P34,#REF!+'Team &amp; Salaries'!$N34),MIN('Team &amp; Salaries'!$N34,'Team &amp; Salaries'!$P34)),0))))))</f>
        <v>1</v>
      </c>
      <c r="DI124" s="286">
        <f>IF('Team &amp; Salaries'!$O34="Never",IF(DI$6&gt;='Team &amp; Salaries'!$M34,MIN('Team &amp; Salaries'!$N34,'Team &amp; Salaries'!$P34),0),IF('Team &amp; Salaries'!$O34="Monthly",IF(DI$6='Team &amp; Salaries'!$M34,MIN('Team &amp; Salaries'!$N34,'Team &amp; Salaries'!$P34),IF(DI$6&gt;'Team &amp; Salaries'!$M34,MIN('Team &amp; Salaries'!$P34,DH124+'Team &amp; Salaries'!$N34),0)),IF('Team &amp; Salaries'!$O34="Quarterly",IF(DI$6='Team &amp; Salaries'!$M34,MIN('Team &amp; Salaries'!$N34,'Team &amp; Salaries'!$P34),IF(DI$6&gt;'Team &amp; Salaries'!$M34,IFERROR(MIN('Team &amp; Salaries'!$P34,IF(ISNUMBER(DD124),DD124,0)+'Team &amp; Salaries'!$N34),'Team &amp; Salaries'!$N34),0)),IF('Team &amp; Salaries'!$O34="Annually",IF(DI$6='Team &amp; Salaries'!$M34,MIN('Team &amp; Salaries'!$N34,'Team &amp; Salaries'!$P34),IF(DI$6&gt;'Team &amp; Salaries'!$M34,IFERROR(MIN('Team &amp; Salaries'!$P34,#REF!+'Team &amp; Salaries'!$N34),MIN('Team &amp; Salaries'!$N34,'Team &amp; Salaries'!$P34)),0))))))</f>
        <v>1</v>
      </c>
    </row>
    <row r="125" spans="1:113" s="147" customFormat="1" ht="16">
      <c r="A125" s="114" t="str">
        <f>'Team &amp; Salaries'!A35</f>
        <v>Tester</v>
      </c>
      <c r="B125" s="114"/>
      <c r="C125" s="114"/>
      <c r="D125" s="285"/>
      <c r="E125" s="361" t="s">
        <v>193</v>
      </c>
      <c r="F125" s="286">
        <f>IF('Team &amp; Salaries'!$O35="Never",IF(F$6&gt;='Team &amp; Salaries'!$M35,MIN('Team &amp; Salaries'!$N35,'Team &amp; Salaries'!$P35),0),IF('Team &amp; Salaries'!$O35="Monthly",IF(F$6='Team &amp; Salaries'!$M35,MIN('Team &amp; Salaries'!$N35,'Team &amp; Salaries'!$P35),IF(F$6&gt;'Team &amp; Salaries'!$M35,MIN('Team &amp; Salaries'!$P35,E125+'Team &amp; Salaries'!$N35),0)),IF('Team &amp; Salaries'!$O35="Quarterly",IF(F$6='Team &amp; Salaries'!$M35,MIN('Team &amp; Salaries'!$N35,'Team &amp; Salaries'!$P35),IF(F$6&gt;'Team &amp; Salaries'!$M35,IFERROR(MIN('Team &amp; Salaries'!$P35,IF(ISNUMBER(A125),A125,0)+'Team &amp; Salaries'!$N35),'Team &amp; Salaries'!$N35),0)),IF('Team &amp; Salaries'!$O35="Annually",IF(F$6='Team &amp; Salaries'!$M35,MIN('Team &amp; Salaries'!$N35,'Team &amp; Salaries'!$P35),IF(F$6&gt;'Team &amp; Salaries'!$M35,IFERROR(MIN('Team &amp; Salaries'!$P35,#REF!+'Team &amp; Salaries'!$N35),MIN('Team &amp; Salaries'!$N35,'Team &amp; Salaries'!$P35)),0))))))</f>
        <v>0</v>
      </c>
      <c r="G125" s="286">
        <f>IF('Team &amp; Salaries'!$O35="Never",IF(G$6&gt;='Team &amp; Salaries'!$M35,MIN('Team &amp; Salaries'!$N35,'Team &amp; Salaries'!$P35),0),IF('Team &amp; Salaries'!$O35="Monthly",IF(G$6='Team &amp; Salaries'!$M35,MIN('Team &amp; Salaries'!$N35,'Team &amp; Salaries'!$P35),IF(G$6&gt;'Team &amp; Salaries'!$M35,MIN('Team &amp; Salaries'!$P35,F125+'Team &amp; Salaries'!$N35),0)),IF('Team &amp; Salaries'!$O35="Quarterly",IF(G$6='Team &amp; Salaries'!$M35,MIN('Team &amp; Salaries'!$N35,'Team &amp; Salaries'!$P35),IF(G$6&gt;'Team &amp; Salaries'!$M35,IFERROR(MIN('Team &amp; Salaries'!$P35,IF(ISNUMBER(B125),B125,0)+'Team &amp; Salaries'!$N35),'Team &amp; Salaries'!$N35),0)),IF('Team &amp; Salaries'!$O35="Annually",IF(G$6='Team &amp; Salaries'!$M35,MIN('Team &amp; Salaries'!$N35,'Team &amp; Salaries'!$P35),IF(G$6&gt;'Team &amp; Salaries'!$M35,IFERROR(MIN('Team &amp; Salaries'!$P35,#REF!+'Team &amp; Salaries'!$N35),MIN('Team &amp; Salaries'!$N35,'Team &amp; Salaries'!$P35)),0))))))</f>
        <v>0</v>
      </c>
      <c r="H125" s="286">
        <f>IF('Team &amp; Salaries'!$O35="Never",IF(H$6&gt;='Team &amp; Salaries'!$M35,MIN('Team &amp; Salaries'!$N35,'Team &amp; Salaries'!$P35),0),IF('Team &amp; Salaries'!$O35="Monthly",IF(H$6='Team &amp; Salaries'!$M35,MIN('Team &amp; Salaries'!$N35,'Team &amp; Salaries'!$P35),IF(H$6&gt;'Team &amp; Salaries'!$M35,MIN('Team &amp; Salaries'!$P35,G125+'Team &amp; Salaries'!$N35),0)),IF('Team &amp; Salaries'!$O35="Quarterly",IF(H$6='Team &amp; Salaries'!$M35,MIN('Team &amp; Salaries'!$N35,'Team &amp; Salaries'!$P35),IF(H$6&gt;'Team &amp; Salaries'!$M35,IFERROR(MIN('Team &amp; Salaries'!$P35,IF(ISNUMBER(C125),C125,0)+'Team &amp; Salaries'!$N35),'Team &amp; Salaries'!$N35),0)),IF('Team &amp; Salaries'!$O35="Annually",IF(H$6='Team &amp; Salaries'!$M35,MIN('Team &amp; Salaries'!$N35,'Team &amp; Salaries'!$P35),IF(H$6&gt;'Team &amp; Salaries'!$M35,IFERROR(MIN('Team &amp; Salaries'!$P35,#REF!+'Team &amp; Salaries'!$N35),MIN('Team &amp; Salaries'!$N35,'Team &amp; Salaries'!$P35)),0))))))</f>
        <v>0</v>
      </c>
      <c r="I125" s="286">
        <f>IF('Team &amp; Salaries'!$O35="Never",IF(I$6&gt;='Team &amp; Salaries'!$M35,MIN('Team &amp; Salaries'!$N35,'Team &amp; Salaries'!$P35),0),IF('Team &amp; Salaries'!$O35="Monthly",IF(I$6='Team &amp; Salaries'!$M35,MIN('Team &amp; Salaries'!$N35,'Team &amp; Salaries'!$P35),IF(I$6&gt;'Team &amp; Salaries'!$M35,MIN('Team &amp; Salaries'!$P35,H125+'Team &amp; Salaries'!$N35),0)),IF('Team &amp; Salaries'!$O35="Quarterly",IF(I$6='Team &amp; Salaries'!$M35,MIN('Team &amp; Salaries'!$N35,'Team &amp; Salaries'!$P35),IF(I$6&gt;'Team &amp; Salaries'!$M35,IFERROR(MIN('Team &amp; Salaries'!$P35,IF(ISNUMBER(D125),D125,0)+'Team &amp; Salaries'!$N35),'Team &amp; Salaries'!$N35),0)),IF('Team &amp; Salaries'!$O35="Annually",IF(I$6='Team &amp; Salaries'!$M35,MIN('Team &amp; Salaries'!$N35,'Team &amp; Salaries'!$P35),IF(I$6&gt;'Team &amp; Salaries'!$M35,IFERROR(MIN('Team &amp; Salaries'!$P35,#REF!+'Team &amp; Salaries'!$N35),MIN('Team &amp; Salaries'!$N35,'Team &amp; Salaries'!$P35)),0))))))</f>
        <v>0</v>
      </c>
      <c r="J125" s="286">
        <f>IF('Team &amp; Salaries'!$O35="Never",IF(J$6&gt;='Team &amp; Salaries'!$M35,MIN('Team &amp; Salaries'!$N35,'Team &amp; Salaries'!$P35),0),IF('Team &amp; Salaries'!$O35="Monthly",IF(J$6='Team &amp; Salaries'!$M35,MIN('Team &amp; Salaries'!$N35,'Team &amp; Salaries'!$P35),IF(J$6&gt;'Team &amp; Salaries'!$M35,MIN('Team &amp; Salaries'!$P35,I125+'Team &amp; Salaries'!$N35),0)),IF('Team &amp; Salaries'!$O35="Quarterly",IF(J$6='Team &amp; Salaries'!$M35,MIN('Team &amp; Salaries'!$N35,'Team &amp; Salaries'!$P35),IF(J$6&gt;'Team &amp; Salaries'!$M35,IFERROR(MIN('Team &amp; Salaries'!$P35,IF(ISNUMBER(E125),E125,0)+'Team &amp; Salaries'!$N35),'Team &amp; Salaries'!$N35),0)),IF('Team &amp; Salaries'!$O35="Annually",IF(J$6='Team &amp; Salaries'!$M35,MIN('Team &amp; Salaries'!$N35,'Team &amp; Salaries'!$P35),IF(J$6&gt;'Team &amp; Salaries'!$M35,IFERROR(MIN('Team &amp; Salaries'!$P35,#REF!+'Team &amp; Salaries'!$N35),MIN('Team &amp; Salaries'!$N35,'Team &amp; Salaries'!$P35)),0))))))</f>
        <v>0</v>
      </c>
      <c r="K125" s="286">
        <f>IF('Team &amp; Salaries'!$O35="Never",IF(K$6&gt;='Team &amp; Salaries'!$M35,MIN('Team &amp; Salaries'!$N35,'Team &amp; Salaries'!$P35),0),IF('Team &amp; Salaries'!$O35="Monthly",IF(K$6='Team &amp; Salaries'!$M35,MIN('Team &amp; Salaries'!$N35,'Team &amp; Salaries'!$P35),IF(K$6&gt;'Team &amp; Salaries'!$M35,MIN('Team &amp; Salaries'!$P35,J125+'Team &amp; Salaries'!$N35),0)),IF('Team &amp; Salaries'!$O35="Quarterly",IF(K$6='Team &amp; Salaries'!$M35,MIN('Team &amp; Salaries'!$N35,'Team &amp; Salaries'!$P35),IF(K$6&gt;'Team &amp; Salaries'!$M35,IFERROR(MIN('Team &amp; Salaries'!$P35,IF(ISNUMBER(F125),F125,0)+'Team &amp; Salaries'!$N35),'Team &amp; Salaries'!$N35),0)),IF('Team &amp; Salaries'!$O35="Annually",IF(K$6='Team &amp; Salaries'!$M35,MIN('Team &amp; Salaries'!$N35,'Team &amp; Salaries'!$P35),IF(K$6&gt;'Team &amp; Salaries'!$M35,IFERROR(MIN('Team &amp; Salaries'!$P35,#REF!+'Team &amp; Salaries'!$N35),MIN('Team &amp; Salaries'!$N35,'Team &amp; Salaries'!$P35)),0))))))</f>
        <v>0</v>
      </c>
      <c r="L125" s="286">
        <f>IF('Team &amp; Salaries'!$O35="Never",IF(L$6&gt;='Team &amp; Salaries'!$M35,MIN('Team &amp; Salaries'!$N35,'Team &amp; Salaries'!$P35),0),IF('Team &amp; Salaries'!$O35="Monthly",IF(L$6='Team &amp; Salaries'!$M35,MIN('Team &amp; Salaries'!$N35,'Team &amp; Salaries'!$P35),IF(L$6&gt;'Team &amp; Salaries'!$M35,MIN('Team &amp; Salaries'!$P35,K125+'Team &amp; Salaries'!$N35),0)),IF('Team &amp; Salaries'!$O35="Quarterly",IF(L$6='Team &amp; Salaries'!$M35,MIN('Team &amp; Salaries'!$N35,'Team &amp; Salaries'!$P35),IF(L$6&gt;'Team &amp; Salaries'!$M35,IFERROR(MIN('Team &amp; Salaries'!$P35,IF(ISNUMBER(G125),G125,0)+'Team &amp; Salaries'!$N35),'Team &amp; Salaries'!$N35),0)),IF('Team &amp; Salaries'!$O35="Annually",IF(L$6='Team &amp; Salaries'!$M35,MIN('Team &amp; Salaries'!$N35,'Team &amp; Salaries'!$P35),IF(L$6&gt;'Team &amp; Salaries'!$M35,IFERROR(MIN('Team &amp; Salaries'!$P35,#REF!+'Team &amp; Salaries'!$N35),MIN('Team &amp; Salaries'!$N35,'Team &amp; Salaries'!$P35)),0))))))</f>
        <v>0</v>
      </c>
      <c r="M125" s="286">
        <f>IF('Team &amp; Salaries'!$O35="Never",IF(M$6&gt;='Team &amp; Salaries'!$M35,MIN('Team &amp; Salaries'!$N35,'Team &amp; Salaries'!$P35),0),IF('Team &amp; Salaries'!$O35="Monthly",IF(M$6='Team &amp; Salaries'!$M35,MIN('Team &amp; Salaries'!$N35,'Team &amp; Salaries'!$P35),IF(M$6&gt;'Team &amp; Salaries'!$M35,MIN('Team &amp; Salaries'!$P35,L125+'Team &amp; Salaries'!$N35),0)),IF('Team &amp; Salaries'!$O35="Quarterly",IF(M$6='Team &amp; Salaries'!$M35,MIN('Team &amp; Salaries'!$N35,'Team &amp; Salaries'!$P35),IF(M$6&gt;'Team &amp; Salaries'!$M35,IFERROR(MIN('Team &amp; Salaries'!$P35,IF(ISNUMBER(H125),H125,0)+'Team &amp; Salaries'!$N35),'Team &amp; Salaries'!$N35),0)),IF('Team &amp; Salaries'!$O35="Annually",IF(M$6='Team &amp; Salaries'!$M35,MIN('Team &amp; Salaries'!$N35,'Team &amp; Salaries'!$P35),IF(M$6&gt;'Team &amp; Salaries'!$M35,IFERROR(MIN('Team &amp; Salaries'!$P35,#REF!+'Team &amp; Salaries'!$N35),MIN('Team &amp; Salaries'!$N35,'Team &amp; Salaries'!$P35)),0))))))</f>
        <v>0</v>
      </c>
      <c r="N125" s="286">
        <f>IF('Team &amp; Salaries'!$O35="Never",IF(N$6&gt;='Team &amp; Salaries'!$M35,MIN('Team &amp; Salaries'!$N35,'Team &amp; Salaries'!$P35),0),IF('Team &amp; Salaries'!$O35="Monthly",IF(N$6='Team &amp; Salaries'!$M35,MIN('Team &amp; Salaries'!$N35,'Team &amp; Salaries'!$P35),IF(N$6&gt;'Team &amp; Salaries'!$M35,MIN('Team &amp; Salaries'!$P35,M125+'Team &amp; Salaries'!$N35),0)),IF('Team &amp; Salaries'!$O35="Quarterly",IF(N$6='Team &amp; Salaries'!$M35,MIN('Team &amp; Salaries'!$N35,'Team &amp; Salaries'!$P35),IF(N$6&gt;'Team &amp; Salaries'!$M35,IFERROR(MIN('Team &amp; Salaries'!$P35,IF(ISNUMBER(I125),I125,0)+'Team &amp; Salaries'!$N35),'Team &amp; Salaries'!$N35),0)),IF('Team &amp; Salaries'!$O35="Annually",IF(N$6='Team &amp; Salaries'!$M35,MIN('Team &amp; Salaries'!$N35,'Team &amp; Salaries'!$P35),IF(N$6&gt;'Team &amp; Salaries'!$M35,IFERROR(MIN('Team &amp; Salaries'!$P35,#REF!+'Team &amp; Salaries'!$N35),MIN('Team &amp; Salaries'!$N35,'Team &amp; Salaries'!$P35)),0))))))</f>
        <v>0</v>
      </c>
      <c r="O125" s="286">
        <f>IF('Team &amp; Salaries'!$O35="Never",IF(O$6&gt;='Team &amp; Salaries'!$M35,MIN('Team &amp; Salaries'!$N35,'Team &amp; Salaries'!$P35),0),IF('Team &amp; Salaries'!$O35="Monthly",IF(O$6='Team &amp; Salaries'!$M35,MIN('Team &amp; Salaries'!$N35,'Team &amp; Salaries'!$P35),IF(O$6&gt;'Team &amp; Salaries'!$M35,MIN('Team &amp; Salaries'!$P35,N125+'Team &amp; Salaries'!$N35),0)),IF('Team &amp; Salaries'!$O35="Quarterly",IF(O$6='Team &amp; Salaries'!$M35,MIN('Team &amp; Salaries'!$N35,'Team &amp; Salaries'!$P35),IF(O$6&gt;'Team &amp; Salaries'!$M35,IFERROR(MIN('Team &amp; Salaries'!$P35,IF(ISNUMBER(J125),J125,0)+'Team &amp; Salaries'!$N35),'Team &amp; Salaries'!$N35),0)),IF('Team &amp; Salaries'!$O35="Annually",IF(O$6='Team &amp; Salaries'!$M35,MIN('Team &amp; Salaries'!$N35,'Team &amp; Salaries'!$P35),IF(O$6&gt;'Team &amp; Salaries'!$M35,IFERROR(MIN('Team &amp; Salaries'!$P35,#REF!+'Team &amp; Salaries'!$N35),MIN('Team &amp; Salaries'!$N35,'Team &amp; Salaries'!$P35)),0))))))</f>
        <v>0</v>
      </c>
      <c r="P125" s="286">
        <f>IF('Team &amp; Salaries'!$O35="Never",IF(P$6&gt;='Team &amp; Salaries'!$M35,MIN('Team &amp; Salaries'!$N35,'Team &amp; Salaries'!$P35),0),IF('Team &amp; Salaries'!$O35="Monthly",IF(P$6='Team &amp; Salaries'!$M35,MIN('Team &amp; Salaries'!$N35,'Team &amp; Salaries'!$P35),IF(P$6&gt;'Team &amp; Salaries'!$M35,MIN('Team &amp; Salaries'!$P35,O125+'Team &amp; Salaries'!$N35),0)),IF('Team &amp; Salaries'!$O35="Quarterly",IF(P$6='Team &amp; Salaries'!$M35,MIN('Team &amp; Salaries'!$N35,'Team &amp; Salaries'!$P35),IF(P$6&gt;'Team &amp; Salaries'!$M35,IFERROR(MIN('Team &amp; Salaries'!$P35,IF(ISNUMBER(K125),K125,0)+'Team &amp; Salaries'!$N35),'Team &amp; Salaries'!$N35),0)),IF('Team &amp; Salaries'!$O35="Annually",IF(P$6='Team &amp; Salaries'!$M35,MIN('Team &amp; Salaries'!$N35,'Team &amp; Salaries'!$P35),IF(P$6&gt;'Team &amp; Salaries'!$M35,IFERROR(MIN('Team &amp; Salaries'!$P35,#REF!+'Team &amp; Salaries'!$N35),MIN('Team &amp; Salaries'!$N35,'Team &amp; Salaries'!$P35)),0))))))</f>
        <v>0</v>
      </c>
      <c r="Q125" s="286">
        <f>IF('Team &amp; Salaries'!$O35="Never",IF(Q$6&gt;='Team &amp; Salaries'!$M35,MIN('Team &amp; Salaries'!$N35,'Team &amp; Salaries'!$P35),0),IF('Team &amp; Salaries'!$O35="Monthly",IF(Q$6='Team &amp; Salaries'!$M35,MIN('Team &amp; Salaries'!$N35,'Team &amp; Salaries'!$P35),IF(Q$6&gt;'Team &amp; Salaries'!$M35,MIN('Team &amp; Salaries'!$P35,P125+'Team &amp; Salaries'!$N35),0)),IF('Team &amp; Salaries'!$O35="Quarterly",IF(Q$6='Team &amp; Salaries'!$M35,MIN('Team &amp; Salaries'!$N35,'Team &amp; Salaries'!$P35),IF(Q$6&gt;'Team &amp; Salaries'!$M35,IFERROR(MIN('Team &amp; Salaries'!$P35,IF(ISNUMBER(L125),L125,0)+'Team &amp; Salaries'!$N35),'Team &amp; Salaries'!$N35),0)),IF('Team &amp; Salaries'!$O35="Annually",IF(Q$6='Team &amp; Salaries'!$M35,MIN('Team &amp; Salaries'!$N35,'Team &amp; Salaries'!$P35),IF(Q$6&gt;'Team &amp; Salaries'!$M35,IFERROR(MIN('Team &amp; Salaries'!$P35,#REF!+'Team &amp; Salaries'!$N35),MIN('Team &amp; Salaries'!$N35,'Team &amp; Salaries'!$P35)),0))))))</f>
        <v>0</v>
      </c>
      <c r="R125" s="286">
        <f>IF('Team &amp; Salaries'!$O35="Never",IF(R$6&gt;='Team &amp; Salaries'!$M35,MIN('Team &amp; Salaries'!$N35,'Team &amp; Salaries'!$P35),0),IF('Team &amp; Salaries'!$O35="Monthly",IF(R$6='Team &amp; Salaries'!$M35,MIN('Team &amp; Salaries'!$N35,'Team &amp; Salaries'!$P35),IF(R$6&gt;'Team &amp; Salaries'!$M35,MIN('Team &amp; Salaries'!$P35,Q125+'Team &amp; Salaries'!$N35),0)),IF('Team &amp; Salaries'!$O35="Quarterly",IF(R$6='Team &amp; Salaries'!$M35,MIN('Team &amp; Salaries'!$N35,'Team &amp; Salaries'!$P35),IF(R$6&gt;'Team &amp; Salaries'!$M35,IFERROR(MIN('Team &amp; Salaries'!$P35,IF(ISNUMBER(M125),M125,0)+'Team &amp; Salaries'!$N35),'Team &amp; Salaries'!$N35),0)),IF('Team &amp; Salaries'!$O35="Annually",IF(R$6='Team &amp; Salaries'!$M35,MIN('Team &amp; Salaries'!$N35,'Team &amp; Salaries'!$P35),IF(R$6&gt;'Team &amp; Salaries'!$M35,IFERROR(MIN('Team &amp; Salaries'!$P35,#REF!+'Team &amp; Salaries'!$N35),MIN('Team &amp; Salaries'!$N35,'Team &amp; Salaries'!$P35)),0))))))</f>
        <v>0</v>
      </c>
      <c r="S125" s="286">
        <f>IF('Team &amp; Salaries'!$O35="Never",IF(S$6&gt;='Team &amp; Salaries'!$M35,MIN('Team &amp; Salaries'!$N35,'Team &amp; Salaries'!$P35),0),IF('Team &amp; Salaries'!$O35="Monthly",IF(S$6='Team &amp; Salaries'!$M35,MIN('Team &amp; Salaries'!$N35,'Team &amp; Salaries'!$P35),IF(S$6&gt;'Team &amp; Salaries'!$M35,MIN('Team &amp; Salaries'!$P35,R125+'Team &amp; Salaries'!$N35),0)),IF('Team &amp; Salaries'!$O35="Quarterly",IF(S$6='Team &amp; Salaries'!$M35,MIN('Team &amp; Salaries'!$N35,'Team &amp; Salaries'!$P35),IF(S$6&gt;'Team &amp; Salaries'!$M35,IFERROR(MIN('Team &amp; Salaries'!$P35,IF(ISNUMBER(N125),N125,0)+'Team &amp; Salaries'!$N35),'Team &amp; Salaries'!$N35),0)),IF('Team &amp; Salaries'!$O35="Annually",IF(S$6='Team &amp; Salaries'!$M35,MIN('Team &amp; Salaries'!$N35,'Team &amp; Salaries'!$P35),IF(S$6&gt;'Team &amp; Salaries'!$M35,IFERROR(MIN('Team &amp; Salaries'!$P35,#REF!+'Team &amp; Salaries'!$N35),MIN('Team &amp; Salaries'!$N35,'Team &amp; Salaries'!$P35)),0))))))</f>
        <v>0</v>
      </c>
      <c r="T125" s="286">
        <f>IF('Team &amp; Salaries'!$O35="Never",IF(T$6&gt;='Team &amp; Salaries'!$M35,MIN('Team &amp; Salaries'!$N35,'Team &amp; Salaries'!$P35),0),IF('Team &amp; Salaries'!$O35="Monthly",IF(T$6='Team &amp; Salaries'!$M35,MIN('Team &amp; Salaries'!$N35,'Team &amp; Salaries'!$P35),IF(T$6&gt;'Team &amp; Salaries'!$M35,MIN('Team &amp; Salaries'!$P35,S125+'Team &amp; Salaries'!$N35),0)),IF('Team &amp; Salaries'!$O35="Quarterly",IF(T$6='Team &amp; Salaries'!$M35,MIN('Team &amp; Salaries'!$N35,'Team &amp; Salaries'!$P35),IF(T$6&gt;'Team &amp; Salaries'!$M35,IFERROR(MIN('Team &amp; Salaries'!$P35,IF(ISNUMBER(O125),O125,0)+'Team &amp; Salaries'!$N35),'Team &amp; Salaries'!$N35),0)),IF('Team &amp; Salaries'!$O35="Annually",IF(T$6='Team &amp; Salaries'!$M35,MIN('Team &amp; Salaries'!$N35,'Team &amp; Salaries'!$P35),IF(T$6&gt;'Team &amp; Salaries'!$M35,IFERROR(MIN('Team &amp; Salaries'!$P35,#REF!+'Team &amp; Salaries'!$N35),MIN('Team &amp; Salaries'!$N35,'Team &amp; Salaries'!$P35)),0))))))</f>
        <v>0</v>
      </c>
      <c r="U125" s="286">
        <f>IF('Team &amp; Salaries'!$O35="Never",IF(U$6&gt;='Team &amp; Salaries'!$M35,MIN('Team &amp; Salaries'!$N35,'Team &amp; Salaries'!$P35),0),IF('Team &amp; Salaries'!$O35="Monthly",IF(U$6='Team &amp; Salaries'!$M35,MIN('Team &amp; Salaries'!$N35,'Team &amp; Salaries'!$P35),IF(U$6&gt;'Team &amp; Salaries'!$M35,MIN('Team &amp; Salaries'!$P35,T125+'Team &amp; Salaries'!$N35),0)),IF('Team &amp; Salaries'!$O35="Quarterly",IF(U$6='Team &amp; Salaries'!$M35,MIN('Team &amp; Salaries'!$N35,'Team &amp; Salaries'!$P35),IF(U$6&gt;'Team &amp; Salaries'!$M35,IFERROR(MIN('Team &amp; Salaries'!$P35,IF(ISNUMBER(P125),P125,0)+'Team &amp; Salaries'!$N35),'Team &amp; Salaries'!$N35),0)),IF('Team &amp; Salaries'!$O35="Annually",IF(U$6='Team &amp; Salaries'!$M35,MIN('Team &amp; Salaries'!$N35,'Team &amp; Salaries'!$P35),IF(U$6&gt;'Team &amp; Salaries'!$M35,IFERROR(MIN('Team &amp; Salaries'!$P35,#REF!+'Team &amp; Salaries'!$N35),MIN('Team &amp; Salaries'!$N35,'Team &amp; Salaries'!$P35)),0))))))</f>
        <v>0</v>
      </c>
      <c r="V125" s="286">
        <f>IF('Team &amp; Salaries'!$O35="Never",IF(V$6&gt;='Team &amp; Salaries'!$M35,MIN('Team &amp; Salaries'!$N35,'Team &amp; Salaries'!$P35),0),IF('Team &amp; Salaries'!$O35="Monthly",IF(V$6='Team &amp; Salaries'!$M35,MIN('Team &amp; Salaries'!$N35,'Team &amp; Salaries'!$P35),IF(V$6&gt;'Team &amp; Salaries'!$M35,MIN('Team &amp; Salaries'!$P35,U125+'Team &amp; Salaries'!$N35),0)),IF('Team &amp; Salaries'!$O35="Quarterly",IF(V$6='Team &amp; Salaries'!$M35,MIN('Team &amp; Salaries'!$N35,'Team &amp; Salaries'!$P35),IF(V$6&gt;'Team &amp; Salaries'!$M35,IFERROR(MIN('Team &amp; Salaries'!$P35,IF(ISNUMBER(Q125),Q125,0)+'Team &amp; Salaries'!$N35),'Team &amp; Salaries'!$N35),0)),IF('Team &amp; Salaries'!$O35="Annually",IF(V$6='Team &amp; Salaries'!$M35,MIN('Team &amp; Salaries'!$N35,'Team &amp; Salaries'!$P35),IF(V$6&gt;'Team &amp; Salaries'!$M35,IFERROR(MIN('Team &amp; Salaries'!$P35,#REF!+'Team &amp; Salaries'!$N35),MIN('Team &amp; Salaries'!$N35,'Team &amp; Salaries'!$P35)),0))))))</f>
        <v>0</v>
      </c>
      <c r="W125" s="286">
        <f>IF('Team &amp; Salaries'!$O35="Never",IF(W$6&gt;='Team &amp; Salaries'!$M35,MIN('Team &amp; Salaries'!$N35,'Team &amp; Salaries'!$P35),0),IF('Team &amp; Salaries'!$O35="Monthly",IF(W$6='Team &amp; Salaries'!$M35,MIN('Team &amp; Salaries'!$N35,'Team &amp; Salaries'!$P35),IF(W$6&gt;'Team &amp; Salaries'!$M35,MIN('Team &amp; Salaries'!$P35,V125+'Team &amp; Salaries'!$N35),0)),IF('Team &amp; Salaries'!$O35="Quarterly",IF(W$6='Team &amp; Salaries'!$M35,MIN('Team &amp; Salaries'!$N35,'Team &amp; Salaries'!$P35),IF(W$6&gt;'Team &amp; Salaries'!$M35,IFERROR(MIN('Team &amp; Salaries'!$P35,IF(ISNUMBER(R125),R125,0)+'Team &amp; Salaries'!$N35),'Team &amp; Salaries'!$N35),0)),IF('Team &amp; Salaries'!$O35="Annually",IF(W$6='Team &amp; Salaries'!$M35,MIN('Team &amp; Salaries'!$N35,'Team &amp; Salaries'!$P35),IF(W$6&gt;'Team &amp; Salaries'!$M35,IFERROR(MIN('Team &amp; Salaries'!$P35,#REF!+'Team &amp; Salaries'!$N35),MIN('Team &amp; Salaries'!$N35,'Team &amp; Salaries'!$P35)),0))))))</f>
        <v>0</v>
      </c>
      <c r="X125" s="286">
        <f>IF('Team &amp; Salaries'!$O35="Never",IF(X$6&gt;='Team &amp; Salaries'!$M35,MIN('Team &amp; Salaries'!$N35,'Team &amp; Salaries'!$P35),0),IF('Team &amp; Salaries'!$O35="Monthly",IF(X$6='Team &amp; Salaries'!$M35,MIN('Team &amp; Salaries'!$N35,'Team &amp; Salaries'!$P35),IF(X$6&gt;'Team &amp; Salaries'!$M35,MIN('Team &amp; Salaries'!$P35,W125+'Team &amp; Salaries'!$N35),0)),IF('Team &amp; Salaries'!$O35="Quarterly",IF(X$6='Team &amp; Salaries'!$M35,MIN('Team &amp; Salaries'!$N35,'Team &amp; Salaries'!$P35),IF(X$6&gt;'Team &amp; Salaries'!$M35,IFERROR(MIN('Team &amp; Salaries'!$P35,IF(ISNUMBER(S125),S125,0)+'Team &amp; Salaries'!$N35),'Team &amp; Salaries'!$N35),0)),IF('Team &amp; Salaries'!$O35="Annually",IF(X$6='Team &amp; Salaries'!$M35,MIN('Team &amp; Salaries'!$N35,'Team &amp; Salaries'!$P35),IF(X$6&gt;'Team &amp; Salaries'!$M35,IFERROR(MIN('Team &amp; Salaries'!$P35,#REF!+'Team &amp; Salaries'!$N35),MIN('Team &amp; Salaries'!$N35,'Team &amp; Salaries'!$P35)),0))))))</f>
        <v>0</v>
      </c>
      <c r="Y125" s="286">
        <f>IF('Team &amp; Salaries'!$O35="Never",IF(Y$6&gt;='Team &amp; Salaries'!$M35,MIN('Team &amp; Salaries'!$N35,'Team &amp; Salaries'!$P35),0),IF('Team &amp; Salaries'!$O35="Monthly",IF(Y$6='Team &amp; Salaries'!$M35,MIN('Team &amp; Salaries'!$N35,'Team &amp; Salaries'!$P35),IF(Y$6&gt;'Team &amp; Salaries'!$M35,MIN('Team &amp; Salaries'!$P35,X125+'Team &amp; Salaries'!$N35),0)),IF('Team &amp; Salaries'!$O35="Quarterly",IF(Y$6='Team &amp; Salaries'!$M35,MIN('Team &amp; Salaries'!$N35,'Team &amp; Salaries'!$P35),IF(Y$6&gt;'Team &amp; Salaries'!$M35,IFERROR(MIN('Team &amp; Salaries'!$P35,IF(ISNUMBER(T125),T125,0)+'Team &amp; Salaries'!$N35),'Team &amp; Salaries'!$N35),0)),IF('Team &amp; Salaries'!$O35="Annually",IF(Y$6='Team &amp; Salaries'!$M35,MIN('Team &amp; Salaries'!$N35,'Team &amp; Salaries'!$P35),IF(Y$6&gt;'Team &amp; Salaries'!$M35,IFERROR(MIN('Team &amp; Salaries'!$P35,#REF!+'Team &amp; Salaries'!$N35),MIN('Team &amp; Salaries'!$N35,'Team &amp; Salaries'!$P35)),0))))))</f>
        <v>0</v>
      </c>
      <c r="Z125" s="286">
        <f>IF('Team &amp; Salaries'!$O35="Never",IF(Z$6&gt;='Team &amp; Salaries'!$M35,MIN('Team &amp; Salaries'!$N35,'Team &amp; Salaries'!$P35),0),IF('Team &amp; Salaries'!$O35="Monthly",IF(Z$6='Team &amp; Salaries'!$M35,MIN('Team &amp; Salaries'!$N35,'Team &amp; Salaries'!$P35),IF(Z$6&gt;'Team &amp; Salaries'!$M35,MIN('Team &amp; Salaries'!$P35,Y125+'Team &amp; Salaries'!$N35),0)),IF('Team &amp; Salaries'!$O35="Quarterly",IF(Z$6='Team &amp; Salaries'!$M35,MIN('Team &amp; Salaries'!$N35,'Team &amp; Salaries'!$P35),IF(Z$6&gt;'Team &amp; Salaries'!$M35,IFERROR(MIN('Team &amp; Salaries'!$P35,IF(ISNUMBER(U125),U125,0)+'Team &amp; Salaries'!$N35),'Team &amp; Salaries'!$N35),0)),IF('Team &amp; Salaries'!$O35="Annually",IF(Z$6='Team &amp; Salaries'!$M35,MIN('Team &amp; Salaries'!$N35,'Team &amp; Salaries'!$P35),IF(Z$6&gt;'Team &amp; Salaries'!$M35,IFERROR(MIN('Team &amp; Salaries'!$P35,#REF!+'Team &amp; Salaries'!$N35),MIN('Team &amp; Salaries'!$N35,'Team &amp; Salaries'!$P35)),0))))))</f>
        <v>0</v>
      </c>
      <c r="AA125" s="286">
        <f>IF('Team &amp; Salaries'!$O35="Never",IF(AA$6&gt;='Team &amp; Salaries'!$M35,MIN('Team &amp; Salaries'!$N35,'Team &amp; Salaries'!$P35),0),IF('Team &amp; Salaries'!$O35="Monthly",IF(AA$6='Team &amp; Salaries'!$M35,MIN('Team &amp; Salaries'!$N35,'Team &amp; Salaries'!$P35),IF(AA$6&gt;'Team &amp; Salaries'!$M35,MIN('Team &amp; Salaries'!$P35,Z125+'Team &amp; Salaries'!$N35),0)),IF('Team &amp; Salaries'!$O35="Quarterly",IF(AA$6='Team &amp; Salaries'!$M35,MIN('Team &amp; Salaries'!$N35,'Team &amp; Salaries'!$P35),IF(AA$6&gt;'Team &amp; Salaries'!$M35,IFERROR(MIN('Team &amp; Salaries'!$P35,IF(ISNUMBER(V125),V125,0)+'Team &amp; Salaries'!$N35),'Team &amp; Salaries'!$N35),0)),IF('Team &amp; Salaries'!$O35="Annually",IF(AA$6='Team &amp; Salaries'!$M35,MIN('Team &amp; Salaries'!$N35,'Team &amp; Salaries'!$P35),IF(AA$6&gt;'Team &amp; Salaries'!$M35,IFERROR(MIN('Team &amp; Salaries'!$P35,#REF!+'Team &amp; Salaries'!$N35),MIN('Team &amp; Salaries'!$N35,'Team &amp; Salaries'!$P35)),0))))))</f>
        <v>0</v>
      </c>
      <c r="AB125" s="286">
        <f>IF('Team &amp; Salaries'!$O35="Never",IF(AB$6&gt;='Team &amp; Salaries'!$M35,MIN('Team &amp; Salaries'!$N35,'Team &amp; Salaries'!$P35),0),IF('Team &amp; Salaries'!$O35="Monthly",IF(AB$6='Team &amp; Salaries'!$M35,MIN('Team &amp; Salaries'!$N35,'Team &amp; Salaries'!$P35),IF(AB$6&gt;'Team &amp; Salaries'!$M35,MIN('Team &amp; Salaries'!$P35,AA125+'Team &amp; Salaries'!$N35),0)),IF('Team &amp; Salaries'!$O35="Quarterly",IF(AB$6='Team &amp; Salaries'!$M35,MIN('Team &amp; Salaries'!$N35,'Team &amp; Salaries'!$P35),IF(AB$6&gt;'Team &amp; Salaries'!$M35,IFERROR(MIN('Team &amp; Salaries'!$P35,IF(ISNUMBER(W125),W125,0)+'Team &amp; Salaries'!$N35),'Team &amp; Salaries'!$N35),0)),IF('Team &amp; Salaries'!$O35="Annually",IF(AB$6='Team &amp; Salaries'!$M35,MIN('Team &amp; Salaries'!$N35,'Team &amp; Salaries'!$P35),IF(AB$6&gt;'Team &amp; Salaries'!$M35,IFERROR(MIN('Team &amp; Salaries'!$P35,#REF!+'Team &amp; Salaries'!$N35),MIN('Team &amp; Salaries'!$N35,'Team &amp; Salaries'!$P35)),0))))))</f>
        <v>0</v>
      </c>
      <c r="AC125" s="286">
        <f>IF('Team &amp; Salaries'!$O35="Never",IF(AC$6&gt;='Team &amp; Salaries'!$M35,MIN('Team &amp; Salaries'!$N35,'Team &amp; Salaries'!$P35),0),IF('Team &amp; Salaries'!$O35="Monthly",IF(AC$6='Team &amp; Salaries'!$M35,MIN('Team &amp; Salaries'!$N35,'Team &amp; Salaries'!$P35),IF(AC$6&gt;'Team &amp; Salaries'!$M35,MIN('Team &amp; Salaries'!$P35,AB125+'Team &amp; Salaries'!$N35),0)),IF('Team &amp; Salaries'!$O35="Quarterly",IF(AC$6='Team &amp; Salaries'!$M35,MIN('Team &amp; Salaries'!$N35,'Team &amp; Salaries'!$P35),IF(AC$6&gt;'Team &amp; Salaries'!$M35,IFERROR(MIN('Team &amp; Salaries'!$P35,IF(ISNUMBER(X125),X125,0)+'Team &amp; Salaries'!$N35),'Team &amp; Salaries'!$N35),0)),IF('Team &amp; Salaries'!$O35="Annually",IF(AC$6='Team &amp; Salaries'!$M35,MIN('Team &amp; Salaries'!$N35,'Team &amp; Salaries'!$P35),IF(AC$6&gt;'Team &amp; Salaries'!$M35,IFERROR(MIN('Team &amp; Salaries'!$P35,#REF!+'Team &amp; Salaries'!$N35),MIN('Team &amp; Salaries'!$N35,'Team &amp; Salaries'!$P35)),0))))))</f>
        <v>0</v>
      </c>
      <c r="AD125" s="286">
        <f>IF('Team &amp; Salaries'!$O35="Never",IF(AD$6&gt;='Team &amp; Salaries'!$M35,MIN('Team &amp; Salaries'!$N35,'Team &amp; Salaries'!$P35),0),IF('Team &amp; Salaries'!$O35="Monthly",IF(AD$6='Team &amp; Salaries'!$M35,MIN('Team &amp; Salaries'!$N35,'Team &amp; Salaries'!$P35),IF(AD$6&gt;'Team &amp; Salaries'!$M35,MIN('Team &amp; Salaries'!$P35,AC125+'Team &amp; Salaries'!$N35),0)),IF('Team &amp; Salaries'!$O35="Quarterly",IF(AD$6='Team &amp; Salaries'!$M35,MIN('Team &amp; Salaries'!$N35,'Team &amp; Salaries'!$P35),IF(AD$6&gt;'Team &amp; Salaries'!$M35,IFERROR(MIN('Team &amp; Salaries'!$P35,IF(ISNUMBER(Y125),Y125,0)+'Team &amp; Salaries'!$N35),'Team &amp; Salaries'!$N35),0)),IF('Team &amp; Salaries'!$O35="Annually",IF(AD$6='Team &amp; Salaries'!$M35,MIN('Team &amp; Salaries'!$N35,'Team &amp; Salaries'!$P35),IF(AD$6&gt;'Team &amp; Salaries'!$M35,IFERROR(MIN('Team &amp; Salaries'!$P35,#REF!+'Team &amp; Salaries'!$N35),MIN('Team &amp; Salaries'!$N35,'Team &amp; Salaries'!$P35)),0))))))</f>
        <v>0</v>
      </c>
      <c r="AE125" s="286">
        <f>IF('Team &amp; Salaries'!$O35="Never",IF(AE$6&gt;='Team &amp; Salaries'!$M35,MIN('Team &amp; Salaries'!$N35,'Team &amp; Salaries'!$P35),0),IF('Team &amp; Salaries'!$O35="Monthly",IF(AE$6='Team &amp; Salaries'!$M35,MIN('Team &amp; Salaries'!$N35,'Team &amp; Salaries'!$P35),IF(AE$6&gt;'Team &amp; Salaries'!$M35,MIN('Team &amp; Salaries'!$P35,AD125+'Team &amp; Salaries'!$N35),0)),IF('Team &amp; Salaries'!$O35="Quarterly",IF(AE$6='Team &amp; Salaries'!$M35,MIN('Team &amp; Salaries'!$N35,'Team &amp; Salaries'!$P35),IF(AE$6&gt;'Team &amp; Salaries'!$M35,IFERROR(MIN('Team &amp; Salaries'!$P35,IF(ISNUMBER(Z125),Z125,0)+'Team &amp; Salaries'!$N35),'Team &amp; Salaries'!$N35),0)),IF('Team &amp; Salaries'!$O35="Annually",IF(AE$6='Team &amp; Salaries'!$M35,MIN('Team &amp; Salaries'!$N35,'Team &amp; Salaries'!$P35),IF(AE$6&gt;'Team &amp; Salaries'!$M35,IFERROR(MIN('Team &amp; Salaries'!$P35,#REF!+'Team &amp; Salaries'!$N35),MIN('Team &amp; Salaries'!$N35,'Team &amp; Salaries'!$P35)),0))))))</f>
        <v>0</v>
      </c>
      <c r="AF125" s="286">
        <f>IF('Team &amp; Salaries'!$O35="Never",IF(AF$6&gt;='Team &amp; Salaries'!$M35,MIN('Team &amp; Salaries'!$N35,'Team &amp; Salaries'!$P35),0),IF('Team &amp; Salaries'!$O35="Monthly",IF(AF$6='Team &amp; Salaries'!$M35,MIN('Team &amp; Salaries'!$N35,'Team &amp; Salaries'!$P35),IF(AF$6&gt;'Team &amp; Salaries'!$M35,MIN('Team &amp; Salaries'!$P35,AE125+'Team &amp; Salaries'!$N35),0)),IF('Team &amp; Salaries'!$O35="Quarterly",IF(AF$6='Team &amp; Salaries'!$M35,MIN('Team &amp; Salaries'!$N35,'Team &amp; Salaries'!$P35),IF(AF$6&gt;'Team &amp; Salaries'!$M35,IFERROR(MIN('Team &amp; Salaries'!$P35,IF(ISNUMBER(AA125),AA125,0)+'Team &amp; Salaries'!$N35),'Team &amp; Salaries'!$N35),0)),IF('Team &amp; Salaries'!$O35="Annually",IF(AF$6='Team &amp; Salaries'!$M35,MIN('Team &amp; Salaries'!$N35,'Team &amp; Salaries'!$P35),IF(AF$6&gt;'Team &amp; Salaries'!$M35,IFERROR(MIN('Team &amp; Salaries'!$P35,#REF!+'Team &amp; Salaries'!$N35),MIN('Team &amp; Salaries'!$N35,'Team &amp; Salaries'!$P35)),0))))))</f>
        <v>0</v>
      </c>
      <c r="AG125" s="286">
        <f>IF('Team &amp; Salaries'!$O35="Never",IF(AG$6&gt;='Team &amp; Salaries'!$M35,MIN('Team &amp; Salaries'!$N35,'Team &amp; Salaries'!$P35),0),IF('Team &amp; Salaries'!$O35="Monthly",IF(AG$6='Team &amp; Salaries'!$M35,MIN('Team &amp; Salaries'!$N35,'Team &amp; Salaries'!$P35),IF(AG$6&gt;'Team &amp; Salaries'!$M35,MIN('Team &amp; Salaries'!$P35,AF125+'Team &amp; Salaries'!$N35),0)),IF('Team &amp; Salaries'!$O35="Quarterly",IF(AG$6='Team &amp; Salaries'!$M35,MIN('Team &amp; Salaries'!$N35,'Team &amp; Salaries'!$P35),IF(AG$6&gt;'Team &amp; Salaries'!$M35,IFERROR(MIN('Team &amp; Salaries'!$P35,IF(ISNUMBER(AB125),AB125,0)+'Team &amp; Salaries'!$N35),'Team &amp; Salaries'!$N35),0)),IF('Team &amp; Salaries'!$O35="Annually",IF(AG$6='Team &amp; Salaries'!$M35,MIN('Team &amp; Salaries'!$N35,'Team &amp; Salaries'!$P35),IF(AG$6&gt;'Team &amp; Salaries'!$M35,IFERROR(MIN('Team &amp; Salaries'!$P35,#REF!+'Team &amp; Salaries'!$N35),MIN('Team &amp; Salaries'!$N35,'Team &amp; Salaries'!$P35)),0))))))</f>
        <v>0</v>
      </c>
      <c r="AH125" s="286">
        <f>IF('Team &amp; Salaries'!$O35="Never",IF(AH$6&gt;='Team &amp; Salaries'!$M35,MIN('Team &amp; Salaries'!$N35,'Team &amp; Salaries'!$P35),0),IF('Team &amp; Salaries'!$O35="Monthly",IF(AH$6='Team &amp; Salaries'!$M35,MIN('Team &amp; Salaries'!$N35,'Team &amp; Salaries'!$P35),IF(AH$6&gt;'Team &amp; Salaries'!$M35,MIN('Team &amp; Salaries'!$P35,AG125+'Team &amp; Salaries'!$N35),0)),IF('Team &amp; Salaries'!$O35="Quarterly",IF(AH$6='Team &amp; Salaries'!$M35,MIN('Team &amp; Salaries'!$N35,'Team &amp; Salaries'!$P35),IF(AH$6&gt;'Team &amp; Salaries'!$M35,IFERROR(MIN('Team &amp; Salaries'!$P35,IF(ISNUMBER(AC125),AC125,0)+'Team &amp; Salaries'!$N35),'Team &amp; Salaries'!$N35),0)),IF('Team &amp; Salaries'!$O35="Annually",IF(AH$6='Team &amp; Salaries'!$M35,MIN('Team &amp; Salaries'!$N35,'Team &amp; Salaries'!$P35),IF(AH$6&gt;'Team &amp; Salaries'!$M35,IFERROR(MIN('Team &amp; Salaries'!$P35,#REF!+'Team &amp; Salaries'!$N35),MIN('Team &amp; Salaries'!$N35,'Team &amp; Salaries'!$P35)),0))))))</f>
        <v>0</v>
      </c>
      <c r="AI125" s="286">
        <f>IF('Team &amp; Salaries'!$O35="Never",IF(AI$6&gt;='Team &amp; Salaries'!$M35,MIN('Team &amp; Salaries'!$N35,'Team &amp; Salaries'!$P35),0),IF('Team &amp; Salaries'!$O35="Monthly",IF(AI$6='Team &amp; Salaries'!$M35,MIN('Team &amp; Salaries'!$N35,'Team &amp; Salaries'!$P35),IF(AI$6&gt;'Team &amp; Salaries'!$M35,MIN('Team &amp; Salaries'!$P35,AH125+'Team &amp; Salaries'!$N35),0)),IF('Team &amp; Salaries'!$O35="Quarterly",IF(AI$6='Team &amp; Salaries'!$M35,MIN('Team &amp; Salaries'!$N35,'Team &amp; Salaries'!$P35),IF(AI$6&gt;'Team &amp; Salaries'!$M35,IFERROR(MIN('Team &amp; Salaries'!$P35,IF(ISNUMBER(AD125),AD125,0)+'Team &amp; Salaries'!$N35),'Team &amp; Salaries'!$N35),0)),IF('Team &amp; Salaries'!$O35="Annually",IF(AI$6='Team &amp; Salaries'!$M35,MIN('Team &amp; Salaries'!$N35,'Team &amp; Salaries'!$P35),IF(AI$6&gt;'Team &amp; Salaries'!$M35,IFERROR(MIN('Team &amp; Salaries'!$P35,#REF!+'Team &amp; Salaries'!$N35),MIN('Team &amp; Salaries'!$N35,'Team &amp; Salaries'!$P35)),0))))))</f>
        <v>0</v>
      </c>
      <c r="AJ125" s="286">
        <f>IF('Team &amp; Salaries'!$O35="Never",IF(AJ$6&gt;='Team &amp; Salaries'!$M35,MIN('Team &amp; Salaries'!$N35,'Team &amp; Salaries'!$P35),0),IF('Team &amp; Salaries'!$O35="Monthly",IF(AJ$6='Team &amp; Salaries'!$M35,MIN('Team &amp; Salaries'!$N35,'Team &amp; Salaries'!$P35),IF(AJ$6&gt;'Team &amp; Salaries'!$M35,MIN('Team &amp; Salaries'!$P35,AI125+'Team &amp; Salaries'!$N35),0)),IF('Team &amp; Salaries'!$O35="Quarterly",IF(AJ$6='Team &amp; Salaries'!$M35,MIN('Team &amp; Salaries'!$N35,'Team &amp; Salaries'!$P35),IF(AJ$6&gt;'Team &amp; Salaries'!$M35,IFERROR(MIN('Team &amp; Salaries'!$P35,IF(ISNUMBER(AE125),AE125,0)+'Team &amp; Salaries'!$N35),'Team &amp; Salaries'!$N35),0)),IF('Team &amp; Salaries'!$O35="Annually",IF(AJ$6='Team &amp; Salaries'!$M35,MIN('Team &amp; Salaries'!$N35,'Team &amp; Salaries'!$P35),IF(AJ$6&gt;'Team &amp; Salaries'!$M35,IFERROR(MIN('Team &amp; Salaries'!$P35,#REF!+'Team &amp; Salaries'!$N35),MIN('Team &amp; Salaries'!$N35,'Team &amp; Salaries'!$P35)),0))))))</f>
        <v>0</v>
      </c>
      <c r="AK125" s="286">
        <f>IF('Team &amp; Salaries'!$O35="Never",IF(AK$6&gt;='Team &amp; Salaries'!$M35,MIN('Team &amp; Salaries'!$N35,'Team &amp; Salaries'!$P35),0),IF('Team &amp; Salaries'!$O35="Monthly",IF(AK$6='Team &amp; Salaries'!$M35,MIN('Team &amp; Salaries'!$N35,'Team &amp; Salaries'!$P35),IF(AK$6&gt;'Team &amp; Salaries'!$M35,MIN('Team &amp; Salaries'!$P35,AJ125+'Team &amp; Salaries'!$N35),0)),IF('Team &amp; Salaries'!$O35="Quarterly",IF(AK$6='Team &amp; Salaries'!$M35,MIN('Team &amp; Salaries'!$N35,'Team &amp; Salaries'!$P35),IF(AK$6&gt;'Team &amp; Salaries'!$M35,IFERROR(MIN('Team &amp; Salaries'!$P35,IF(ISNUMBER(AF125),AF125,0)+'Team &amp; Salaries'!$N35),'Team &amp; Salaries'!$N35),0)),IF('Team &amp; Salaries'!$O35="Annually",IF(AK$6='Team &amp; Salaries'!$M35,MIN('Team &amp; Salaries'!$N35,'Team &amp; Salaries'!$P35),IF(AK$6&gt;'Team &amp; Salaries'!$M35,IFERROR(MIN('Team &amp; Salaries'!$P35,#REF!+'Team &amp; Salaries'!$N35),MIN('Team &amp; Salaries'!$N35,'Team &amp; Salaries'!$P35)),0))))))</f>
        <v>0</v>
      </c>
      <c r="AL125" s="286">
        <f>IF('Team &amp; Salaries'!$O35="Never",IF(AL$6&gt;='Team &amp; Salaries'!$M35,MIN('Team &amp; Salaries'!$N35,'Team &amp; Salaries'!$P35),0),IF('Team &amp; Salaries'!$O35="Monthly",IF(AL$6='Team &amp; Salaries'!$M35,MIN('Team &amp; Salaries'!$N35,'Team &amp; Salaries'!$P35),IF(AL$6&gt;'Team &amp; Salaries'!$M35,MIN('Team &amp; Salaries'!$P35,AK125+'Team &amp; Salaries'!$N35),0)),IF('Team &amp; Salaries'!$O35="Quarterly",IF(AL$6='Team &amp; Salaries'!$M35,MIN('Team &amp; Salaries'!$N35,'Team &amp; Salaries'!$P35),IF(AL$6&gt;'Team &amp; Salaries'!$M35,IFERROR(MIN('Team &amp; Salaries'!$P35,IF(ISNUMBER(AG125),AG125,0)+'Team &amp; Salaries'!$N35),'Team &amp; Salaries'!$N35),0)),IF('Team &amp; Salaries'!$O35="Annually",IF(AL$6='Team &amp; Salaries'!$M35,MIN('Team &amp; Salaries'!$N35,'Team &amp; Salaries'!$P35),IF(AL$6&gt;'Team &amp; Salaries'!$M35,IFERROR(MIN('Team &amp; Salaries'!$P35,#REF!+'Team &amp; Salaries'!$N35),MIN('Team &amp; Salaries'!$N35,'Team &amp; Salaries'!$P35)),0))))))</f>
        <v>0</v>
      </c>
      <c r="AM125" s="286">
        <f>IF('Team &amp; Salaries'!$O35="Never",IF(AM$6&gt;='Team &amp; Salaries'!$M35,MIN('Team &amp; Salaries'!$N35,'Team &amp; Salaries'!$P35),0),IF('Team &amp; Salaries'!$O35="Monthly",IF(AM$6='Team &amp; Salaries'!$M35,MIN('Team &amp; Salaries'!$N35,'Team &amp; Salaries'!$P35),IF(AM$6&gt;'Team &amp; Salaries'!$M35,MIN('Team &amp; Salaries'!$P35,AL125+'Team &amp; Salaries'!$N35),0)),IF('Team &amp; Salaries'!$O35="Quarterly",IF(AM$6='Team &amp; Salaries'!$M35,MIN('Team &amp; Salaries'!$N35,'Team &amp; Salaries'!$P35),IF(AM$6&gt;'Team &amp; Salaries'!$M35,IFERROR(MIN('Team &amp; Salaries'!$P35,IF(ISNUMBER(AH125),AH125,0)+'Team &amp; Salaries'!$N35),'Team &amp; Salaries'!$N35),0)),IF('Team &amp; Salaries'!$O35="Annually",IF(AM$6='Team &amp; Salaries'!$M35,MIN('Team &amp; Salaries'!$N35,'Team &amp; Salaries'!$P35),IF(AM$6&gt;'Team &amp; Salaries'!$M35,IFERROR(MIN('Team &amp; Salaries'!$P35,#REF!+'Team &amp; Salaries'!$N35),MIN('Team &amp; Salaries'!$N35,'Team &amp; Salaries'!$P35)),0))))))</f>
        <v>0</v>
      </c>
      <c r="AN125" s="286">
        <f>IF('Team &amp; Salaries'!$O35="Never",IF(AN$6&gt;='Team &amp; Salaries'!$M35,MIN('Team &amp; Salaries'!$N35,'Team &amp; Salaries'!$P35),0),IF('Team &amp; Salaries'!$O35="Monthly",IF(AN$6='Team &amp; Salaries'!$M35,MIN('Team &amp; Salaries'!$N35,'Team &amp; Salaries'!$P35),IF(AN$6&gt;'Team &amp; Salaries'!$M35,MIN('Team &amp; Salaries'!$P35,AM125+'Team &amp; Salaries'!$N35),0)),IF('Team &amp; Salaries'!$O35="Quarterly",IF(AN$6='Team &amp; Salaries'!$M35,MIN('Team &amp; Salaries'!$N35,'Team &amp; Salaries'!$P35),IF(AN$6&gt;'Team &amp; Salaries'!$M35,IFERROR(MIN('Team &amp; Salaries'!$P35,IF(ISNUMBER(AI125),AI125,0)+'Team &amp; Salaries'!$N35),'Team &amp; Salaries'!$N35),0)),IF('Team &amp; Salaries'!$O35="Annually",IF(AN$6='Team &amp; Salaries'!$M35,MIN('Team &amp; Salaries'!$N35,'Team &amp; Salaries'!$P35),IF(AN$6&gt;'Team &amp; Salaries'!$M35,IFERROR(MIN('Team &amp; Salaries'!$P35,#REF!+'Team &amp; Salaries'!$N35),MIN('Team &amp; Salaries'!$N35,'Team &amp; Salaries'!$P35)),0))))))</f>
        <v>0</v>
      </c>
      <c r="AO125" s="286">
        <f>IF('Team &amp; Salaries'!$O35="Never",IF(AO$6&gt;='Team &amp; Salaries'!$M35,MIN('Team &amp; Salaries'!$N35,'Team &amp; Salaries'!$P35),0),IF('Team &amp; Salaries'!$O35="Monthly",IF(AO$6='Team &amp; Salaries'!$M35,MIN('Team &amp; Salaries'!$N35,'Team &amp; Salaries'!$P35),IF(AO$6&gt;'Team &amp; Salaries'!$M35,MIN('Team &amp; Salaries'!$P35,AN125+'Team &amp; Salaries'!$N35),0)),IF('Team &amp; Salaries'!$O35="Quarterly",IF(AO$6='Team &amp; Salaries'!$M35,MIN('Team &amp; Salaries'!$N35,'Team &amp; Salaries'!$P35),IF(AO$6&gt;'Team &amp; Salaries'!$M35,IFERROR(MIN('Team &amp; Salaries'!$P35,IF(ISNUMBER(AJ125),AJ125,0)+'Team &amp; Salaries'!$N35),'Team &amp; Salaries'!$N35),0)),IF('Team &amp; Salaries'!$O35="Annually",IF(AO$6='Team &amp; Salaries'!$M35,MIN('Team &amp; Salaries'!$N35,'Team &amp; Salaries'!$P35),IF(AO$6&gt;'Team &amp; Salaries'!$M35,IFERROR(MIN('Team &amp; Salaries'!$P35,#REF!+'Team &amp; Salaries'!$N35),MIN('Team &amp; Salaries'!$N35,'Team &amp; Salaries'!$P35)),0))))))</f>
        <v>0</v>
      </c>
      <c r="AP125" s="286">
        <f>IF('Team &amp; Salaries'!$O35="Never",IF(AP$6&gt;='Team &amp; Salaries'!$M35,MIN('Team &amp; Salaries'!$N35,'Team &amp; Salaries'!$P35),0),IF('Team &amp; Salaries'!$O35="Monthly",IF(AP$6='Team &amp; Salaries'!$M35,MIN('Team &amp; Salaries'!$N35,'Team &amp; Salaries'!$P35),IF(AP$6&gt;'Team &amp; Salaries'!$M35,MIN('Team &amp; Salaries'!$P35,AO125+'Team &amp; Salaries'!$N35),0)),IF('Team &amp; Salaries'!$O35="Quarterly",IF(AP$6='Team &amp; Salaries'!$M35,MIN('Team &amp; Salaries'!$N35,'Team &amp; Salaries'!$P35),IF(AP$6&gt;'Team &amp; Salaries'!$M35,IFERROR(MIN('Team &amp; Salaries'!$P35,IF(ISNUMBER(AK125),AK125,0)+'Team &amp; Salaries'!$N35),'Team &amp; Salaries'!$N35),0)),IF('Team &amp; Salaries'!$O35="Annually",IF(AP$6='Team &amp; Salaries'!$M35,MIN('Team &amp; Salaries'!$N35,'Team &amp; Salaries'!$P35),IF(AP$6&gt;'Team &amp; Salaries'!$M35,IFERROR(MIN('Team &amp; Salaries'!$P35,#REF!+'Team &amp; Salaries'!$N35),MIN('Team &amp; Salaries'!$N35,'Team &amp; Salaries'!$P35)),0))))))</f>
        <v>0</v>
      </c>
      <c r="AQ125" s="286">
        <f>IF('Team &amp; Salaries'!$O35="Never",IF(AQ$6&gt;='Team &amp; Salaries'!$M35,MIN('Team &amp; Salaries'!$N35,'Team &amp; Salaries'!$P35),0),IF('Team &amp; Salaries'!$O35="Monthly",IF(AQ$6='Team &amp; Salaries'!$M35,MIN('Team &amp; Salaries'!$N35,'Team &amp; Salaries'!$P35),IF(AQ$6&gt;'Team &amp; Salaries'!$M35,MIN('Team &amp; Salaries'!$P35,AP125+'Team &amp; Salaries'!$N35),0)),IF('Team &amp; Salaries'!$O35="Quarterly",IF(AQ$6='Team &amp; Salaries'!$M35,MIN('Team &amp; Salaries'!$N35,'Team &amp; Salaries'!$P35),IF(AQ$6&gt;'Team &amp; Salaries'!$M35,IFERROR(MIN('Team &amp; Salaries'!$P35,IF(ISNUMBER(AL125),AL125,0)+'Team &amp; Salaries'!$N35),'Team &amp; Salaries'!$N35),0)),IF('Team &amp; Salaries'!$O35="Annually",IF(AQ$6='Team &amp; Salaries'!$M35,MIN('Team &amp; Salaries'!$N35,'Team &amp; Salaries'!$P35),IF(AQ$6&gt;'Team &amp; Salaries'!$M35,IFERROR(MIN('Team &amp; Salaries'!$P35,#REF!+'Team &amp; Salaries'!$N35),MIN('Team &amp; Salaries'!$N35,'Team &amp; Salaries'!$P35)),0))))))</f>
        <v>0</v>
      </c>
      <c r="AR125" s="286">
        <f>IF('Team &amp; Salaries'!$O35="Never",IF(AR$6&gt;='Team &amp; Salaries'!$M35,MIN('Team &amp; Salaries'!$N35,'Team &amp; Salaries'!$P35),0),IF('Team &amp; Salaries'!$O35="Monthly",IF(AR$6='Team &amp; Salaries'!$M35,MIN('Team &amp; Salaries'!$N35,'Team &amp; Salaries'!$P35),IF(AR$6&gt;'Team &amp; Salaries'!$M35,MIN('Team &amp; Salaries'!$P35,AQ125+'Team &amp; Salaries'!$N35),0)),IF('Team &amp; Salaries'!$O35="Quarterly",IF(AR$6='Team &amp; Salaries'!$M35,MIN('Team &amp; Salaries'!$N35,'Team &amp; Salaries'!$P35),IF(AR$6&gt;'Team &amp; Salaries'!$M35,IFERROR(MIN('Team &amp; Salaries'!$P35,IF(ISNUMBER(AM125),AM125,0)+'Team &amp; Salaries'!$N35),'Team &amp; Salaries'!$N35),0)),IF('Team &amp; Salaries'!$O35="Annually",IF(AR$6='Team &amp; Salaries'!$M35,MIN('Team &amp; Salaries'!$N35,'Team &amp; Salaries'!$P35),IF(AR$6&gt;'Team &amp; Salaries'!$M35,IFERROR(MIN('Team &amp; Salaries'!$P35,#REF!+'Team &amp; Salaries'!$N35),MIN('Team &amp; Salaries'!$N35,'Team &amp; Salaries'!$P35)),0))))))</f>
        <v>0</v>
      </c>
      <c r="AS125" s="286">
        <f>IF('Team &amp; Salaries'!$O35="Never",IF(AS$6&gt;='Team &amp; Salaries'!$M35,MIN('Team &amp; Salaries'!$N35,'Team &amp; Salaries'!$P35),0),IF('Team &amp; Salaries'!$O35="Monthly",IF(AS$6='Team &amp; Salaries'!$M35,MIN('Team &amp; Salaries'!$N35,'Team &amp; Salaries'!$P35),IF(AS$6&gt;'Team &amp; Salaries'!$M35,MIN('Team &amp; Salaries'!$P35,AR125+'Team &amp; Salaries'!$N35),0)),IF('Team &amp; Salaries'!$O35="Quarterly",IF(AS$6='Team &amp; Salaries'!$M35,MIN('Team &amp; Salaries'!$N35,'Team &amp; Salaries'!$P35),IF(AS$6&gt;'Team &amp; Salaries'!$M35,IFERROR(MIN('Team &amp; Salaries'!$P35,IF(ISNUMBER(AN125),AN125,0)+'Team &amp; Salaries'!$N35),'Team &amp; Salaries'!$N35),0)),IF('Team &amp; Salaries'!$O35="Annually",IF(AS$6='Team &amp; Salaries'!$M35,MIN('Team &amp; Salaries'!$N35,'Team &amp; Salaries'!$P35),IF(AS$6&gt;'Team &amp; Salaries'!$M35,IFERROR(MIN('Team &amp; Salaries'!$P35,#REF!+'Team &amp; Salaries'!$N35),MIN('Team &amp; Salaries'!$N35,'Team &amp; Salaries'!$P35)),0))))))</f>
        <v>0</v>
      </c>
      <c r="AT125" s="286">
        <f>IF('Team &amp; Salaries'!$O35="Never",IF(AT$6&gt;='Team &amp; Salaries'!$M35,MIN('Team &amp; Salaries'!$N35,'Team &amp; Salaries'!$P35),0),IF('Team &amp; Salaries'!$O35="Monthly",IF(AT$6='Team &amp; Salaries'!$M35,MIN('Team &amp; Salaries'!$N35,'Team &amp; Salaries'!$P35),IF(AT$6&gt;'Team &amp; Salaries'!$M35,MIN('Team &amp; Salaries'!$P35,AS125+'Team &amp; Salaries'!$N35),0)),IF('Team &amp; Salaries'!$O35="Quarterly",IF(AT$6='Team &amp; Salaries'!$M35,MIN('Team &amp; Salaries'!$N35,'Team &amp; Salaries'!$P35),IF(AT$6&gt;'Team &amp; Salaries'!$M35,IFERROR(MIN('Team &amp; Salaries'!$P35,IF(ISNUMBER(AO125),AO125,0)+'Team &amp; Salaries'!$N35),'Team &amp; Salaries'!$N35),0)),IF('Team &amp; Salaries'!$O35="Annually",IF(AT$6='Team &amp; Salaries'!$M35,MIN('Team &amp; Salaries'!$N35,'Team &amp; Salaries'!$P35),IF(AT$6&gt;'Team &amp; Salaries'!$M35,IFERROR(MIN('Team &amp; Salaries'!$P35,#REF!+'Team &amp; Salaries'!$N35),MIN('Team &amp; Salaries'!$N35,'Team &amp; Salaries'!$P35)),0))))))</f>
        <v>0</v>
      </c>
      <c r="AU125" s="286">
        <f>IF('Team &amp; Salaries'!$O35="Never",IF(AU$6&gt;='Team &amp; Salaries'!$M35,MIN('Team &amp; Salaries'!$N35,'Team &amp; Salaries'!$P35),0),IF('Team &amp; Salaries'!$O35="Monthly",IF(AU$6='Team &amp; Salaries'!$M35,MIN('Team &amp; Salaries'!$N35,'Team &amp; Salaries'!$P35),IF(AU$6&gt;'Team &amp; Salaries'!$M35,MIN('Team &amp; Salaries'!$P35,AT125+'Team &amp; Salaries'!$N35),0)),IF('Team &amp; Salaries'!$O35="Quarterly",IF(AU$6='Team &amp; Salaries'!$M35,MIN('Team &amp; Salaries'!$N35,'Team &amp; Salaries'!$P35),IF(AU$6&gt;'Team &amp; Salaries'!$M35,IFERROR(MIN('Team &amp; Salaries'!$P35,IF(ISNUMBER(AP125),AP125,0)+'Team &amp; Salaries'!$N35),'Team &amp; Salaries'!$N35),0)),IF('Team &amp; Salaries'!$O35="Annually",IF(AU$6='Team &amp; Salaries'!$M35,MIN('Team &amp; Salaries'!$N35,'Team &amp; Salaries'!$P35),IF(AU$6&gt;'Team &amp; Salaries'!$M35,IFERROR(MIN('Team &amp; Salaries'!$P35,#REF!+'Team &amp; Salaries'!$N35),MIN('Team &amp; Salaries'!$N35,'Team &amp; Salaries'!$P35)),0))))))</f>
        <v>0</v>
      </c>
      <c r="AV125" s="286">
        <f>IF('Team &amp; Salaries'!$O35="Never",IF(AV$6&gt;='Team &amp; Salaries'!$M35,MIN('Team &amp; Salaries'!$N35,'Team &amp; Salaries'!$P35),0),IF('Team &amp; Salaries'!$O35="Monthly",IF(AV$6='Team &amp; Salaries'!$M35,MIN('Team &amp; Salaries'!$N35,'Team &amp; Salaries'!$P35),IF(AV$6&gt;'Team &amp; Salaries'!$M35,MIN('Team &amp; Salaries'!$P35,AU125+'Team &amp; Salaries'!$N35),0)),IF('Team &amp; Salaries'!$O35="Quarterly",IF(AV$6='Team &amp; Salaries'!$M35,MIN('Team &amp; Salaries'!$N35,'Team &amp; Salaries'!$P35),IF(AV$6&gt;'Team &amp; Salaries'!$M35,IFERROR(MIN('Team &amp; Salaries'!$P35,IF(ISNUMBER(AQ125),AQ125,0)+'Team &amp; Salaries'!$N35),'Team &amp; Salaries'!$N35),0)),IF('Team &amp; Salaries'!$O35="Annually",IF(AV$6='Team &amp; Salaries'!$M35,MIN('Team &amp; Salaries'!$N35,'Team &amp; Salaries'!$P35),IF(AV$6&gt;'Team &amp; Salaries'!$M35,IFERROR(MIN('Team &amp; Salaries'!$P35,#REF!+'Team &amp; Salaries'!$N35),MIN('Team &amp; Salaries'!$N35,'Team &amp; Salaries'!$P35)),0))))))</f>
        <v>0</v>
      </c>
      <c r="AW125" s="286">
        <f>IF('Team &amp; Salaries'!$O35="Never",IF(AW$6&gt;='Team &amp; Salaries'!$M35,MIN('Team &amp; Salaries'!$N35,'Team &amp; Salaries'!$P35),0),IF('Team &amp; Salaries'!$O35="Monthly",IF(AW$6='Team &amp; Salaries'!$M35,MIN('Team &amp; Salaries'!$N35,'Team &amp; Salaries'!$P35),IF(AW$6&gt;'Team &amp; Salaries'!$M35,MIN('Team &amp; Salaries'!$P35,AV125+'Team &amp; Salaries'!$N35),0)),IF('Team &amp; Salaries'!$O35="Quarterly",IF(AW$6='Team &amp; Salaries'!$M35,MIN('Team &amp; Salaries'!$N35,'Team &amp; Salaries'!$P35),IF(AW$6&gt;'Team &amp; Salaries'!$M35,IFERROR(MIN('Team &amp; Salaries'!$P35,IF(ISNUMBER(AR125),AR125,0)+'Team &amp; Salaries'!$N35),'Team &amp; Salaries'!$N35),0)),IF('Team &amp; Salaries'!$O35="Annually",IF(AW$6='Team &amp; Salaries'!$M35,MIN('Team &amp; Salaries'!$N35,'Team &amp; Salaries'!$P35),IF(AW$6&gt;'Team &amp; Salaries'!$M35,IFERROR(MIN('Team &amp; Salaries'!$P35,#REF!+'Team &amp; Salaries'!$N35),MIN('Team &amp; Salaries'!$N35,'Team &amp; Salaries'!$P35)),0))))))</f>
        <v>0</v>
      </c>
      <c r="AX125" s="286">
        <f>IF('Team &amp; Salaries'!$O35="Never",IF(AX$6&gt;='Team &amp; Salaries'!$M35,MIN('Team &amp; Salaries'!$N35,'Team &amp; Salaries'!$P35),0),IF('Team &amp; Salaries'!$O35="Monthly",IF(AX$6='Team &amp; Salaries'!$M35,MIN('Team &amp; Salaries'!$N35,'Team &amp; Salaries'!$P35),IF(AX$6&gt;'Team &amp; Salaries'!$M35,MIN('Team &amp; Salaries'!$P35,AW125+'Team &amp; Salaries'!$N35),0)),IF('Team &amp; Salaries'!$O35="Quarterly",IF(AX$6='Team &amp; Salaries'!$M35,MIN('Team &amp; Salaries'!$N35,'Team &amp; Salaries'!$P35),IF(AX$6&gt;'Team &amp; Salaries'!$M35,IFERROR(MIN('Team &amp; Salaries'!$P35,IF(ISNUMBER(AS125),AS125,0)+'Team &amp; Salaries'!$N35),'Team &amp; Salaries'!$N35),0)),IF('Team &amp; Salaries'!$O35="Annually",IF(AX$6='Team &amp; Salaries'!$M35,MIN('Team &amp; Salaries'!$N35,'Team &amp; Salaries'!$P35),IF(AX$6&gt;'Team &amp; Salaries'!$M35,IFERROR(MIN('Team &amp; Salaries'!$P35,#REF!+'Team &amp; Salaries'!$N35),MIN('Team &amp; Salaries'!$N35,'Team &amp; Salaries'!$P35)),0))))))</f>
        <v>0</v>
      </c>
      <c r="AY125" s="286">
        <f>IF('Team &amp; Salaries'!$O35="Never",IF(AY$6&gt;='Team &amp; Salaries'!$M35,MIN('Team &amp; Salaries'!$N35,'Team &amp; Salaries'!$P35),0),IF('Team &amp; Salaries'!$O35="Monthly",IF(AY$6='Team &amp; Salaries'!$M35,MIN('Team &amp; Salaries'!$N35,'Team &amp; Salaries'!$P35),IF(AY$6&gt;'Team &amp; Salaries'!$M35,MIN('Team &amp; Salaries'!$P35,AX125+'Team &amp; Salaries'!$N35),0)),IF('Team &amp; Salaries'!$O35="Quarterly",IF(AY$6='Team &amp; Salaries'!$M35,MIN('Team &amp; Salaries'!$N35,'Team &amp; Salaries'!$P35),IF(AY$6&gt;'Team &amp; Salaries'!$M35,IFERROR(MIN('Team &amp; Salaries'!$P35,IF(ISNUMBER(AT125),AT125,0)+'Team &amp; Salaries'!$N35),'Team &amp; Salaries'!$N35),0)),IF('Team &amp; Salaries'!$O35="Annually",IF(AY$6='Team &amp; Salaries'!$M35,MIN('Team &amp; Salaries'!$N35,'Team &amp; Salaries'!$P35),IF(AY$6&gt;'Team &amp; Salaries'!$M35,IFERROR(MIN('Team &amp; Salaries'!$P35,#REF!+'Team &amp; Salaries'!$N35),MIN('Team &amp; Salaries'!$N35,'Team &amp; Salaries'!$P35)),0))))))</f>
        <v>0</v>
      </c>
      <c r="AZ125" s="286">
        <f>IF('Team &amp; Salaries'!$O35="Never",IF(AZ$6&gt;='Team &amp; Salaries'!$M35,MIN('Team &amp; Salaries'!$N35,'Team &amp; Salaries'!$P35),0),IF('Team &amp; Salaries'!$O35="Monthly",IF(AZ$6='Team &amp; Salaries'!$M35,MIN('Team &amp; Salaries'!$N35,'Team &amp; Salaries'!$P35),IF(AZ$6&gt;'Team &amp; Salaries'!$M35,MIN('Team &amp; Salaries'!$P35,AY125+'Team &amp; Salaries'!$N35),0)),IF('Team &amp; Salaries'!$O35="Quarterly",IF(AZ$6='Team &amp; Salaries'!$M35,MIN('Team &amp; Salaries'!$N35,'Team &amp; Salaries'!$P35),IF(AZ$6&gt;'Team &amp; Salaries'!$M35,IFERROR(MIN('Team &amp; Salaries'!$P35,IF(ISNUMBER(AU125),AU125,0)+'Team &amp; Salaries'!$N35),'Team &amp; Salaries'!$N35),0)),IF('Team &amp; Salaries'!$O35="Annually",IF(AZ$6='Team &amp; Salaries'!$M35,MIN('Team &amp; Salaries'!$N35,'Team &amp; Salaries'!$P35),IF(AZ$6&gt;'Team &amp; Salaries'!$M35,IFERROR(MIN('Team &amp; Salaries'!$P35,#REF!+'Team &amp; Salaries'!$N35),MIN('Team &amp; Salaries'!$N35,'Team &amp; Salaries'!$P35)),0))))))</f>
        <v>0</v>
      </c>
      <c r="BA125" s="286">
        <f>IF('Team &amp; Salaries'!$O35="Never",IF(BA$6&gt;='Team &amp; Salaries'!$M35,MIN('Team &amp; Salaries'!$N35,'Team &amp; Salaries'!$P35),0),IF('Team &amp; Salaries'!$O35="Monthly",IF(BA$6='Team &amp; Salaries'!$M35,MIN('Team &amp; Salaries'!$N35,'Team &amp; Salaries'!$P35),IF(BA$6&gt;'Team &amp; Salaries'!$M35,MIN('Team &amp; Salaries'!$P35,AZ125+'Team &amp; Salaries'!$N35),0)),IF('Team &amp; Salaries'!$O35="Quarterly",IF(BA$6='Team &amp; Salaries'!$M35,MIN('Team &amp; Salaries'!$N35,'Team &amp; Salaries'!$P35),IF(BA$6&gt;'Team &amp; Salaries'!$M35,IFERROR(MIN('Team &amp; Salaries'!$P35,IF(ISNUMBER(AV125),AV125,0)+'Team &amp; Salaries'!$N35),'Team &amp; Salaries'!$N35),0)),IF('Team &amp; Salaries'!$O35="Annually",IF(BA$6='Team &amp; Salaries'!$M35,MIN('Team &amp; Salaries'!$N35,'Team &amp; Salaries'!$P35),IF(BA$6&gt;'Team &amp; Salaries'!$M35,IFERROR(MIN('Team &amp; Salaries'!$P35,#REF!+'Team &amp; Salaries'!$N35),MIN('Team &amp; Salaries'!$N35,'Team &amp; Salaries'!$P35)),0))))))</f>
        <v>0</v>
      </c>
      <c r="BB125" s="286">
        <f>IF('Team &amp; Salaries'!$O35="Never",IF(BB$6&gt;='Team &amp; Salaries'!$M35,MIN('Team &amp; Salaries'!$N35,'Team &amp; Salaries'!$P35),0),IF('Team &amp; Salaries'!$O35="Monthly",IF(BB$6='Team &amp; Salaries'!$M35,MIN('Team &amp; Salaries'!$N35,'Team &amp; Salaries'!$P35),IF(BB$6&gt;'Team &amp; Salaries'!$M35,MIN('Team &amp; Salaries'!$P35,BA125+'Team &amp; Salaries'!$N35),0)),IF('Team &amp; Salaries'!$O35="Quarterly",IF(BB$6='Team &amp; Salaries'!$M35,MIN('Team &amp; Salaries'!$N35,'Team &amp; Salaries'!$P35),IF(BB$6&gt;'Team &amp; Salaries'!$M35,IFERROR(MIN('Team &amp; Salaries'!$P35,IF(ISNUMBER(AW125),AW125,0)+'Team &amp; Salaries'!$N35),'Team &amp; Salaries'!$N35),0)),IF('Team &amp; Salaries'!$O35="Annually",IF(BB$6='Team &amp; Salaries'!$M35,MIN('Team &amp; Salaries'!$N35,'Team &amp; Salaries'!$P35),IF(BB$6&gt;'Team &amp; Salaries'!$M35,IFERROR(MIN('Team &amp; Salaries'!$P35,#REF!+'Team &amp; Salaries'!$N35),MIN('Team &amp; Salaries'!$N35,'Team &amp; Salaries'!$P35)),0))))))</f>
        <v>0</v>
      </c>
      <c r="BC125" s="286">
        <f>IF('Team &amp; Salaries'!$O35="Never",IF(BC$6&gt;='Team &amp; Salaries'!$M35,MIN('Team &amp; Salaries'!$N35,'Team &amp; Salaries'!$P35),0),IF('Team &amp; Salaries'!$O35="Monthly",IF(BC$6='Team &amp; Salaries'!$M35,MIN('Team &amp; Salaries'!$N35,'Team &amp; Salaries'!$P35),IF(BC$6&gt;'Team &amp; Salaries'!$M35,MIN('Team &amp; Salaries'!$P35,BB125+'Team &amp; Salaries'!$N35),0)),IF('Team &amp; Salaries'!$O35="Quarterly",IF(BC$6='Team &amp; Salaries'!$M35,MIN('Team &amp; Salaries'!$N35,'Team &amp; Salaries'!$P35),IF(BC$6&gt;'Team &amp; Salaries'!$M35,IFERROR(MIN('Team &amp; Salaries'!$P35,IF(ISNUMBER(AX125),AX125,0)+'Team &amp; Salaries'!$N35),'Team &amp; Salaries'!$N35),0)),IF('Team &amp; Salaries'!$O35="Annually",IF(BC$6='Team &amp; Salaries'!$M35,MIN('Team &amp; Salaries'!$N35,'Team &amp; Salaries'!$P35),IF(BC$6&gt;'Team &amp; Salaries'!$M35,IFERROR(MIN('Team &amp; Salaries'!$P35,#REF!+'Team &amp; Salaries'!$N35),MIN('Team &amp; Salaries'!$N35,'Team &amp; Salaries'!$P35)),0))))))</f>
        <v>0</v>
      </c>
      <c r="BD125" s="286">
        <f>IF('Team &amp; Salaries'!$O35="Never",IF(BD$6&gt;='Team &amp; Salaries'!$M35,MIN('Team &amp; Salaries'!$N35,'Team &amp; Salaries'!$P35),0),IF('Team &amp; Salaries'!$O35="Monthly",IF(BD$6='Team &amp; Salaries'!$M35,MIN('Team &amp; Salaries'!$N35,'Team &amp; Salaries'!$P35),IF(BD$6&gt;'Team &amp; Salaries'!$M35,MIN('Team &amp; Salaries'!$P35,BC125+'Team &amp; Salaries'!$N35),0)),IF('Team &amp; Salaries'!$O35="Quarterly",IF(BD$6='Team &amp; Salaries'!$M35,MIN('Team &amp; Salaries'!$N35,'Team &amp; Salaries'!$P35),IF(BD$6&gt;'Team &amp; Salaries'!$M35,IFERROR(MIN('Team &amp; Salaries'!$P35,IF(ISNUMBER(AY125),AY125,0)+'Team &amp; Salaries'!$N35),'Team &amp; Salaries'!$N35),0)),IF('Team &amp; Salaries'!$O35="Annually",IF(BD$6='Team &amp; Salaries'!$M35,MIN('Team &amp; Salaries'!$N35,'Team &amp; Salaries'!$P35),IF(BD$6&gt;'Team &amp; Salaries'!$M35,IFERROR(MIN('Team &amp; Salaries'!$P35,#REF!+'Team &amp; Salaries'!$N35),MIN('Team &amp; Salaries'!$N35,'Team &amp; Salaries'!$P35)),0))))))</f>
        <v>0</v>
      </c>
      <c r="BE125" s="286">
        <f>IF('Team &amp; Salaries'!$O35="Never",IF(BE$6&gt;='Team &amp; Salaries'!$M35,MIN('Team &amp; Salaries'!$N35,'Team &amp; Salaries'!$P35),0),IF('Team &amp; Salaries'!$O35="Monthly",IF(BE$6='Team &amp; Salaries'!$M35,MIN('Team &amp; Salaries'!$N35,'Team &amp; Salaries'!$P35),IF(BE$6&gt;'Team &amp; Salaries'!$M35,MIN('Team &amp; Salaries'!$P35,BD125+'Team &amp; Salaries'!$N35),0)),IF('Team &amp; Salaries'!$O35="Quarterly",IF(BE$6='Team &amp; Salaries'!$M35,MIN('Team &amp; Salaries'!$N35,'Team &amp; Salaries'!$P35),IF(BE$6&gt;'Team &amp; Salaries'!$M35,IFERROR(MIN('Team &amp; Salaries'!$P35,IF(ISNUMBER(AZ125),AZ125,0)+'Team &amp; Salaries'!$N35),'Team &amp; Salaries'!$N35),0)),IF('Team &amp; Salaries'!$O35="Annually",IF(BE$6='Team &amp; Salaries'!$M35,MIN('Team &amp; Salaries'!$N35,'Team &amp; Salaries'!$P35),IF(BE$6&gt;'Team &amp; Salaries'!$M35,IFERROR(MIN('Team &amp; Salaries'!$P35,#REF!+'Team &amp; Salaries'!$N35),MIN('Team &amp; Salaries'!$N35,'Team &amp; Salaries'!$P35)),0))))))</f>
        <v>0</v>
      </c>
      <c r="BF125" s="286">
        <f>IF('Team &amp; Salaries'!$O35="Never",IF(BF$6&gt;='Team &amp; Salaries'!$M35,MIN('Team &amp; Salaries'!$N35,'Team &amp; Salaries'!$P35),0),IF('Team &amp; Salaries'!$O35="Monthly",IF(BF$6='Team &amp; Salaries'!$M35,MIN('Team &amp; Salaries'!$N35,'Team &amp; Salaries'!$P35),IF(BF$6&gt;'Team &amp; Salaries'!$M35,MIN('Team &amp; Salaries'!$P35,BE125+'Team &amp; Salaries'!$N35),0)),IF('Team &amp; Salaries'!$O35="Quarterly",IF(BF$6='Team &amp; Salaries'!$M35,MIN('Team &amp; Salaries'!$N35,'Team &amp; Salaries'!$P35),IF(BF$6&gt;'Team &amp; Salaries'!$M35,IFERROR(MIN('Team &amp; Salaries'!$P35,IF(ISNUMBER(BA125),BA125,0)+'Team &amp; Salaries'!$N35),'Team &amp; Salaries'!$N35),0)),IF('Team &amp; Salaries'!$O35="Annually",IF(BF$6='Team &amp; Salaries'!$M35,MIN('Team &amp; Salaries'!$N35,'Team &amp; Salaries'!$P35),IF(BF$6&gt;'Team &amp; Salaries'!$M35,IFERROR(MIN('Team &amp; Salaries'!$P35,#REF!+'Team &amp; Salaries'!$N35),MIN('Team &amp; Salaries'!$N35,'Team &amp; Salaries'!$P35)),0))))))</f>
        <v>0</v>
      </c>
      <c r="BG125" s="286">
        <f>IF('Team &amp; Salaries'!$O35="Never",IF(BG$6&gt;='Team &amp; Salaries'!$M35,MIN('Team &amp; Salaries'!$N35,'Team &amp; Salaries'!$P35),0),IF('Team &amp; Salaries'!$O35="Monthly",IF(BG$6='Team &amp; Salaries'!$M35,MIN('Team &amp; Salaries'!$N35,'Team &amp; Salaries'!$P35),IF(BG$6&gt;'Team &amp; Salaries'!$M35,MIN('Team &amp; Salaries'!$P35,BF125+'Team &amp; Salaries'!$N35),0)),IF('Team &amp; Salaries'!$O35="Quarterly",IF(BG$6='Team &amp; Salaries'!$M35,MIN('Team &amp; Salaries'!$N35,'Team &amp; Salaries'!$P35),IF(BG$6&gt;'Team &amp; Salaries'!$M35,IFERROR(MIN('Team &amp; Salaries'!$P35,IF(ISNUMBER(BB125),BB125,0)+'Team &amp; Salaries'!$N35),'Team &amp; Salaries'!$N35),0)),IF('Team &amp; Salaries'!$O35="Annually",IF(BG$6='Team &amp; Salaries'!$M35,MIN('Team &amp; Salaries'!$N35,'Team &amp; Salaries'!$P35),IF(BG$6&gt;'Team &amp; Salaries'!$M35,IFERROR(MIN('Team &amp; Salaries'!$P35,#REF!+'Team &amp; Salaries'!$N35),MIN('Team &amp; Salaries'!$N35,'Team &amp; Salaries'!$P35)),0))))))</f>
        <v>0</v>
      </c>
      <c r="BH125" s="286">
        <f>IF('Team &amp; Salaries'!$O35="Never",IF(BH$6&gt;='Team &amp; Salaries'!$M35,MIN('Team &amp; Salaries'!$N35,'Team &amp; Salaries'!$P35),0),IF('Team &amp; Salaries'!$O35="Monthly",IF(BH$6='Team &amp; Salaries'!$M35,MIN('Team &amp; Salaries'!$N35,'Team &amp; Salaries'!$P35),IF(BH$6&gt;'Team &amp; Salaries'!$M35,MIN('Team &amp; Salaries'!$P35,BG125+'Team &amp; Salaries'!$N35),0)),IF('Team &amp; Salaries'!$O35="Quarterly",IF(BH$6='Team &amp; Salaries'!$M35,MIN('Team &amp; Salaries'!$N35,'Team &amp; Salaries'!$P35),IF(BH$6&gt;'Team &amp; Salaries'!$M35,IFERROR(MIN('Team &amp; Salaries'!$P35,IF(ISNUMBER(BC125),BC125,0)+'Team &amp; Salaries'!$N35),'Team &amp; Salaries'!$N35),0)),IF('Team &amp; Salaries'!$O35="Annually",IF(BH$6='Team &amp; Salaries'!$M35,MIN('Team &amp; Salaries'!$N35,'Team &amp; Salaries'!$P35),IF(BH$6&gt;'Team &amp; Salaries'!$M35,IFERROR(MIN('Team &amp; Salaries'!$P35,#REF!+'Team &amp; Salaries'!$N35),MIN('Team &amp; Salaries'!$N35,'Team &amp; Salaries'!$P35)),0))))))</f>
        <v>0</v>
      </c>
      <c r="BI125" s="286">
        <f>IF('Team &amp; Salaries'!$O35="Never",IF(BI$6&gt;='Team &amp; Salaries'!$M35,MIN('Team &amp; Salaries'!$N35,'Team &amp; Salaries'!$P35),0),IF('Team &amp; Salaries'!$O35="Monthly",IF(BI$6='Team &amp; Salaries'!$M35,MIN('Team &amp; Salaries'!$N35,'Team &amp; Salaries'!$P35),IF(BI$6&gt;'Team &amp; Salaries'!$M35,MIN('Team &amp; Salaries'!$P35,BH125+'Team &amp; Salaries'!$N35),0)),IF('Team &amp; Salaries'!$O35="Quarterly",IF(BI$6='Team &amp; Salaries'!$M35,MIN('Team &amp; Salaries'!$N35,'Team &amp; Salaries'!$P35),IF(BI$6&gt;'Team &amp; Salaries'!$M35,IFERROR(MIN('Team &amp; Salaries'!$P35,IF(ISNUMBER(BD125),BD125,0)+'Team &amp; Salaries'!$N35),'Team &amp; Salaries'!$N35),0)),IF('Team &amp; Salaries'!$O35="Annually",IF(BI$6='Team &amp; Salaries'!$M35,MIN('Team &amp; Salaries'!$N35,'Team &amp; Salaries'!$P35),IF(BI$6&gt;'Team &amp; Salaries'!$M35,IFERROR(MIN('Team &amp; Salaries'!$P35,#REF!+'Team &amp; Salaries'!$N35),MIN('Team &amp; Salaries'!$N35,'Team &amp; Salaries'!$P35)),0))))))</f>
        <v>0</v>
      </c>
      <c r="BJ125" s="286">
        <f>IF('Team &amp; Salaries'!$O35="Never",IF(BJ$6&gt;='Team &amp; Salaries'!$M35,MIN('Team &amp; Salaries'!$N35,'Team &amp; Salaries'!$P35),0),IF('Team &amp; Salaries'!$O35="Monthly",IF(BJ$6='Team &amp; Salaries'!$M35,MIN('Team &amp; Salaries'!$N35,'Team &amp; Salaries'!$P35),IF(BJ$6&gt;'Team &amp; Salaries'!$M35,MIN('Team &amp; Salaries'!$P35,BI125+'Team &amp; Salaries'!$N35),0)),IF('Team &amp; Salaries'!$O35="Quarterly",IF(BJ$6='Team &amp; Salaries'!$M35,MIN('Team &amp; Salaries'!$N35,'Team &amp; Salaries'!$P35),IF(BJ$6&gt;'Team &amp; Salaries'!$M35,IFERROR(MIN('Team &amp; Salaries'!$P35,IF(ISNUMBER(BE125),BE125,0)+'Team &amp; Salaries'!$N35),'Team &amp; Salaries'!$N35),0)),IF('Team &amp; Salaries'!$O35="Annually",IF(BJ$6='Team &amp; Salaries'!$M35,MIN('Team &amp; Salaries'!$N35,'Team &amp; Salaries'!$P35),IF(BJ$6&gt;'Team &amp; Salaries'!$M35,IFERROR(MIN('Team &amp; Salaries'!$P35,#REF!+'Team &amp; Salaries'!$N35),MIN('Team &amp; Salaries'!$N35,'Team &amp; Salaries'!$P35)),0))))))</f>
        <v>0</v>
      </c>
      <c r="BK125" s="286">
        <f>IF('Team &amp; Salaries'!$O35="Never",IF(BK$6&gt;='Team &amp; Salaries'!$M35,MIN('Team &amp; Salaries'!$N35,'Team &amp; Salaries'!$P35),0),IF('Team &amp; Salaries'!$O35="Monthly",IF(BK$6='Team &amp; Salaries'!$M35,MIN('Team &amp; Salaries'!$N35,'Team &amp; Salaries'!$P35),IF(BK$6&gt;'Team &amp; Salaries'!$M35,MIN('Team &amp; Salaries'!$P35,BJ125+'Team &amp; Salaries'!$N35),0)),IF('Team &amp; Salaries'!$O35="Quarterly",IF(BK$6='Team &amp; Salaries'!$M35,MIN('Team &amp; Salaries'!$N35,'Team &amp; Salaries'!$P35),IF(BK$6&gt;'Team &amp; Salaries'!$M35,IFERROR(MIN('Team &amp; Salaries'!$P35,IF(ISNUMBER(BF125),BF125,0)+'Team &amp; Salaries'!$N35),'Team &amp; Salaries'!$N35),0)),IF('Team &amp; Salaries'!$O35="Annually",IF(BK$6='Team &amp; Salaries'!$M35,MIN('Team &amp; Salaries'!$N35,'Team &amp; Salaries'!$P35),IF(BK$6&gt;'Team &amp; Salaries'!$M35,IFERROR(MIN('Team &amp; Salaries'!$P35,#REF!+'Team &amp; Salaries'!$N35),MIN('Team &amp; Salaries'!$N35,'Team &amp; Salaries'!$P35)),0))))))</f>
        <v>0</v>
      </c>
      <c r="BL125" s="286">
        <f>IF('Team &amp; Salaries'!$O35="Never",IF(BL$6&gt;='Team &amp; Salaries'!$M35,MIN('Team &amp; Salaries'!$N35,'Team &amp; Salaries'!$P35),0),IF('Team &amp; Salaries'!$O35="Monthly",IF(BL$6='Team &amp; Salaries'!$M35,MIN('Team &amp; Salaries'!$N35,'Team &amp; Salaries'!$P35),IF(BL$6&gt;'Team &amp; Salaries'!$M35,MIN('Team &amp; Salaries'!$P35,BK125+'Team &amp; Salaries'!$N35),0)),IF('Team &amp; Salaries'!$O35="Quarterly",IF(BL$6='Team &amp; Salaries'!$M35,MIN('Team &amp; Salaries'!$N35,'Team &amp; Salaries'!$P35),IF(BL$6&gt;'Team &amp; Salaries'!$M35,IFERROR(MIN('Team &amp; Salaries'!$P35,IF(ISNUMBER(BG125),BG125,0)+'Team &amp; Salaries'!$N35),'Team &amp; Salaries'!$N35),0)),IF('Team &amp; Salaries'!$O35="Annually",IF(BL$6='Team &amp; Salaries'!$M35,MIN('Team &amp; Salaries'!$N35,'Team &amp; Salaries'!$P35),IF(BL$6&gt;'Team &amp; Salaries'!$M35,IFERROR(MIN('Team &amp; Salaries'!$P35,#REF!+'Team &amp; Salaries'!$N35),MIN('Team &amp; Salaries'!$N35,'Team &amp; Salaries'!$P35)),0))))))</f>
        <v>0</v>
      </c>
      <c r="BM125" s="286">
        <f>IF('Team &amp; Salaries'!$O35="Never",IF(BM$6&gt;='Team &amp; Salaries'!$M35,MIN('Team &amp; Salaries'!$N35,'Team &amp; Salaries'!$P35),0),IF('Team &amp; Salaries'!$O35="Monthly",IF(BM$6='Team &amp; Salaries'!$M35,MIN('Team &amp; Salaries'!$N35,'Team &amp; Salaries'!$P35),IF(BM$6&gt;'Team &amp; Salaries'!$M35,MIN('Team &amp; Salaries'!$P35,BL125+'Team &amp; Salaries'!$N35),0)),IF('Team &amp; Salaries'!$O35="Quarterly",IF(BM$6='Team &amp; Salaries'!$M35,MIN('Team &amp; Salaries'!$N35,'Team &amp; Salaries'!$P35),IF(BM$6&gt;'Team &amp; Salaries'!$M35,IFERROR(MIN('Team &amp; Salaries'!$P35,IF(ISNUMBER(BH125),BH125,0)+'Team &amp; Salaries'!$N35),'Team &amp; Salaries'!$N35),0)),IF('Team &amp; Salaries'!$O35="Annually",IF(BM$6='Team &amp; Salaries'!$M35,MIN('Team &amp; Salaries'!$N35,'Team &amp; Salaries'!$P35),IF(BM$6&gt;'Team &amp; Salaries'!$M35,IFERROR(MIN('Team &amp; Salaries'!$P35,#REF!+'Team &amp; Salaries'!$N35),MIN('Team &amp; Salaries'!$N35,'Team &amp; Salaries'!$P35)),0))))))</f>
        <v>0</v>
      </c>
      <c r="BN125" s="286">
        <f>IF('Team &amp; Salaries'!$O35="Never",IF(BN$6&gt;='Team &amp; Salaries'!$M35,MIN('Team &amp; Salaries'!$N35,'Team &amp; Salaries'!$P35),0),IF('Team &amp; Salaries'!$O35="Monthly",IF(BN$6='Team &amp; Salaries'!$M35,MIN('Team &amp; Salaries'!$N35,'Team &amp; Salaries'!$P35),IF(BN$6&gt;'Team &amp; Salaries'!$M35,MIN('Team &amp; Salaries'!$P35,BM125+'Team &amp; Salaries'!$N35),0)),IF('Team &amp; Salaries'!$O35="Quarterly",IF(BN$6='Team &amp; Salaries'!$M35,MIN('Team &amp; Salaries'!$N35,'Team &amp; Salaries'!$P35),IF(BN$6&gt;'Team &amp; Salaries'!$M35,IFERROR(MIN('Team &amp; Salaries'!$P35,IF(ISNUMBER(BI125),BI125,0)+'Team &amp; Salaries'!$N35),'Team &amp; Salaries'!$N35),0)),IF('Team &amp; Salaries'!$O35="Annually",IF(BN$6='Team &amp; Salaries'!$M35,MIN('Team &amp; Salaries'!$N35,'Team &amp; Salaries'!$P35),IF(BN$6&gt;'Team &amp; Salaries'!$M35,IFERROR(MIN('Team &amp; Salaries'!$P35,#REF!+'Team &amp; Salaries'!$N35),MIN('Team &amp; Salaries'!$N35,'Team &amp; Salaries'!$P35)),0))))))</f>
        <v>0</v>
      </c>
      <c r="BO125" s="286">
        <f>IF('Team &amp; Salaries'!$O35="Never",IF(BO$6&gt;='Team &amp; Salaries'!$M35,MIN('Team &amp; Salaries'!$N35,'Team &amp; Salaries'!$P35),0),IF('Team &amp; Salaries'!$O35="Monthly",IF(BO$6='Team &amp; Salaries'!$M35,MIN('Team &amp; Salaries'!$N35,'Team &amp; Salaries'!$P35),IF(BO$6&gt;'Team &amp; Salaries'!$M35,MIN('Team &amp; Salaries'!$P35,BN125+'Team &amp; Salaries'!$N35),0)),IF('Team &amp; Salaries'!$O35="Quarterly",IF(BO$6='Team &amp; Salaries'!$M35,MIN('Team &amp; Salaries'!$N35,'Team &amp; Salaries'!$P35),IF(BO$6&gt;'Team &amp; Salaries'!$M35,IFERROR(MIN('Team &amp; Salaries'!$P35,IF(ISNUMBER(BJ125),BJ125,0)+'Team &amp; Salaries'!$N35),'Team &amp; Salaries'!$N35),0)),IF('Team &amp; Salaries'!$O35="Annually",IF(BO$6='Team &amp; Salaries'!$M35,MIN('Team &amp; Salaries'!$N35,'Team &amp; Salaries'!$P35),IF(BO$6&gt;'Team &amp; Salaries'!$M35,IFERROR(MIN('Team &amp; Salaries'!$P35,#REF!+'Team &amp; Salaries'!$N35),MIN('Team &amp; Salaries'!$N35,'Team &amp; Salaries'!$P35)),0))))))</f>
        <v>0</v>
      </c>
      <c r="BP125" s="286">
        <f>IF('Team &amp; Salaries'!$O35="Never",IF(BP$6&gt;='Team &amp; Salaries'!$M35,MIN('Team &amp; Salaries'!$N35,'Team &amp; Salaries'!$P35),0),IF('Team &amp; Salaries'!$O35="Monthly",IF(BP$6='Team &amp; Salaries'!$M35,MIN('Team &amp; Salaries'!$N35,'Team &amp; Salaries'!$P35),IF(BP$6&gt;'Team &amp; Salaries'!$M35,MIN('Team &amp; Salaries'!$P35,BO125+'Team &amp; Salaries'!$N35),0)),IF('Team &amp; Salaries'!$O35="Quarterly",IF(BP$6='Team &amp; Salaries'!$M35,MIN('Team &amp; Salaries'!$N35,'Team &amp; Salaries'!$P35),IF(BP$6&gt;'Team &amp; Salaries'!$M35,IFERROR(MIN('Team &amp; Salaries'!$P35,IF(ISNUMBER(BK125),BK125,0)+'Team &amp; Salaries'!$N35),'Team &amp; Salaries'!$N35),0)),IF('Team &amp; Salaries'!$O35="Annually",IF(BP$6='Team &amp; Salaries'!$M35,MIN('Team &amp; Salaries'!$N35,'Team &amp; Salaries'!$P35),IF(BP$6&gt;'Team &amp; Salaries'!$M35,IFERROR(MIN('Team &amp; Salaries'!$P35,#REF!+'Team &amp; Salaries'!$N35),MIN('Team &amp; Salaries'!$N35,'Team &amp; Salaries'!$P35)),0))))))</f>
        <v>0</v>
      </c>
      <c r="BQ125" s="286">
        <f>IF('Team &amp; Salaries'!$O35="Never",IF(BQ$6&gt;='Team &amp; Salaries'!$M35,MIN('Team &amp; Salaries'!$N35,'Team &amp; Salaries'!$P35),0),IF('Team &amp; Salaries'!$O35="Monthly",IF(BQ$6='Team &amp; Salaries'!$M35,MIN('Team &amp; Salaries'!$N35,'Team &amp; Salaries'!$P35),IF(BQ$6&gt;'Team &amp; Salaries'!$M35,MIN('Team &amp; Salaries'!$P35,BP125+'Team &amp; Salaries'!$N35),0)),IF('Team &amp; Salaries'!$O35="Quarterly",IF(BQ$6='Team &amp; Salaries'!$M35,MIN('Team &amp; Salaries'!$N35,'Team &amp; Salaries'!$P35),IF(BQ$6&gt;'Team &amp; Salaries'!$M35,IFERROR(MIN('Team &amp; Salaries'!$P35,IF(ISNUMBER(BL125),BL125,0)+'Team &amp; Salaries'!$N35),'Team &amp; Salaries'!$N35),0)),IF('Team &amp; Salaries'!$O35="Annually",IF(BQ$6='Team &amp; Salaries'!$M35,MIN('Team &amp; Salaries'!$N35,'Team &amp; Salaries'!$P35),IF(BQ$6&gt;'Team &amp; Salaries'!$M35,IFERROR(MIN('Team &amp; Salaries'!$P35,#REF!+'Team &amp; Salaries'!$N35),MIN('Team &amp; Salaries'!$N35,'Team &amp; Salaries'!$P35)),0))))))</f>
        <v>0</v>
      </c>
      <c r="BR125" s="286">
        <f>IF('Team &amp; Salaries'!$O35="Never",IF(BR$6&gt;='Team &amp; Salaries'!$M35,MIN('Team &amp; Salaries'!$N35,'Team &amp; Salaries'!$P35),0),IF('Team &amp; Salaries'!$O35="Monthly",IF(BR$6='Team &amp; Salaries'!$M35,MIN('Team &amp; Salaries'!$N35,'Team &amp; Salaries'!$P35),IF(BR$6&gt;'Team &amp; Salaries'!$M35,MIN('Team &amp; Salaries'!$P35,BQ125+'Team &amp; Salaries'!$N35),0)),IF('Team &amp; Salaries'!$O35="Quarterly",IF(BR$6='Team &amp; Salaries'!$M35,MIN('Team &amp; Salaries'!$N35,'Team &amp; Salaries'!$P35),IF(BR$6&gt;'Team &amp; Salaries'!$M35,IFERROR(MIN('Team &amp; Salaries'!$P35,IF(ISNUMBER(BM125),BM125,0)+'Team &amp; Salaries'!$N35),'Team &amp; Salaries'!$N35),0)),IF('Team &amp; Salaries'!$O35="Annually",IF(BR$6='Team &amp; Salaries'!$M35,MIN('Team &amp; Salaries'!$N35,'Team &amp; Salaries'!$P35),IF(BR$6&gt;'Team &amp; Salaries'!$M35,IFERROR(MIN('Team &amp; Salaries'!$P35,#REF!+'Team &amp; Salaries'!$N35),MIN('Team &amp; Salaries'!$N35,'Team &amp; Salaries'!$P35)),0))))))</f>
        <v>0</v>
      </c>
      <c r="BS125" s="286">
        <f>IF('Team &amp; Salaries'!$O35="Never",IF(BS$6&gt;='Team &amp; Salaries'!$M35,MIN('Team &amp; Salaries'!$N35,'Team &amp; Salaries'!$P35),0),IF('Team &amp; Salaries'!$O35="Monthly",IF(BS$6='Team &amp; Salaries'!$M35,MIN('Team &amp; Salaries'!$N35,'Team &amp; Salaries'!$P35),IF(BS$6&gt;'Team &amp; Salaries'!$M35,MIN('Team &amp; Salaries'!$P35,BR125+'Team &amp; Salaries'!$N35),0)),IF('Team &amp; Salaries'!$O35="Quarterly",IF(BS$6='Team &amp; Salaries'!$M35,MIN('Team &amp; Salaries'!$N35,'Team &amp; Salaries'!$P35),IF(BS$6&gt;'Team &amp; Salaries'!$M35,IFERROR(MIN('Team &amp; Salaries'!$P35,IF(ISNUMBER(BN125),BN125,0)+'Team &amp; Salaries'!$N35),'Team &amp; Salaries'!$N35),0)),IF('Team &amp; Salaries'!$O35="Annually",IF(BS$6='Team &amp; Salaries'!$M35,MIN('Team &amp; Salaries'!$N35,'Team &amp; Salaries'!$P35),IF(BS$6&gt;'Team &amp; Salaries'!$M35,IFERROR(MIN('Team &amp; Salaries'!$P35,#REF!+'Team &amp; Salaries'!$N35),MIN('Team &amp; Salaries'!$N35,'Team &amp; Salaries'!$P35)),0))))))</f>
        <v>0</v>
      </c>
      <c r="BT125" s="286">
        <f>IF('Team &amp; Salaries'!$O35="Never",IF(BT$6&gt;='Team &amp; Salaries'!$M35,MIN('Team &amp; Salaries'!$N35,'Team &amp; Salaries'!$P35),0),IF('Team &amp; Salaries'!$O35="Monthly",IF(BT$6='Team &amp; Salaries'!$M35,MIN('Team &amp; Salaries'!$N35,'Team &amp; Salaries'!$P35),IF(BT$6&gt;'Team &amp; Salaries'!$M35,MIN('Team &amp; Salaries'!$P35,BS125+'Team &amp; Salaries'!$N35),0)),IF('Team &amp; Salaries'!$O35="Quarterly",IF(BT$6='Team &amp; Salaries'!$M35,MIN('Team &amp; Salaries'!$N35,'Team &amp; Salaries'!$P35),IF(BT$6&gt;'Team &amp; Salaries'!$M35,IFERROR(MIN('Team &amp; Salaries'!$P35,IF(ISNUMBER(BO125),BO125,0)+'Team &amp; Salaries'!$N35),'Team &amp; Salaries'!$N35),0)),IF('Team &amp; Salaries'!$O35="Annually",IF(BT$6='Team &amp; Salaries'!$M35,MIN('Team &amp; Salaries'!$N35,'Team &amp; Salaries'!$P35),IF(BT$6&gt;'Team &amp; Salaries'!$M35,IFERROR(MIN('Team &amp; Salaries'!$P35,#REF!+'Team &amp; Salaries'!$N35),MIN('Team &amp; Salaries'!$N35,'Team &amp; Salaries'!$P35)),0))))))</f>
        <v>1</v>
      </c>
      <c r="BU125" s="286">
        <f>IF('Team &amp; Salaries'!$O35="Never",IF(BU$6&gt;='Team &amp; Salaries'!$M35,MIN('Team &amp; Salaries'!$N35,'Team &amp; Salaries'!$P35),0),IF('Team &amp; Salaries'!$O35="Monthly",IF(BU$6='Team &amp; Salaries'!$M35,MIN('Team &amp; Salaries'!$N35,'Team &amp; Salaries'!$P35),IF(BU$6&gt;'Team &amp; Salaries'!$M35,MIN('Team &amp; Salaries'!$P35,BT125+'Team &amp; Salaries'!$N35),0)),IF('Team &amp; Salaries'!$O35="Quarterly",IF(BU$6='Team &amp; Salaries'!$M35,MIN('Team &amp; Salaries'!$N35,'Team &amp; Salaries'!$P35),IF(BU$6&gt;'Team &amp; Salaries'!$M35,IFERROR(MIN('Team &amp; Salaries'!$P35,IF(ISNUMBER(BP125),BP125,0)+'Team &amp; Salaries'!$N35),'Team &amp; Salaries'!$N35),0)),IF('Team &amp; Salaries'!$O35="Annually",IF(BU$6='Team &amp; Salaries'!$M35,MIN('Team &amp; Salaries'!$N35,'Team &amp; Salaries'!$P35),IF(BU$6&gt;'Team &amp; Salaries'!$M35,IFERROR(MIN('Team &amp; Salaries'!$P35,#REF!+'Team &amp; Salaries'!$N35),MIN('Team &amp; Salaries'!$N35,'Team &amp; Salaries'!$P35)),0))))))</f>
        <v>1</v>
      </c>
      <c r="BV125" s="286">
        <f>IF('Team &amp; Salaries'!$O35="Never",IF(BV$6&gt;='Team &amp; Salaries'!$M35,MIN('Team &amp; Salaries'!$N35,'Team &amp; Salaries'!$P35),0),IF('Team &amp; Salaries'!$O35="Monthly",IF(BV$6='Team &amp; Salaries'!$M35,MIN('Team &amp; Salaries'!$N35,'Team &amp; Salaries'!$P35),IF(BV$6&gt;'Team &amp; Salaries'!$M35,MIN('Team &amp; Salaries'!$P35,BU125+'Team &amp; Salaries'!$N35),0)),IF('Team &amp; Salaries'!$O35="Quarterly",IF(BV$6='Team &amp; Salaries'!$M35,MIN('Team &amp; Salaries'!$N35,'Team &amp; Salaries'!$P35),IF(BV$6&gt;'Team &amp; Salaries'!$M35,IFERROR(MIN('Team &amp; Salaries'!$P35,IF(ISNUMBER(BQ125),BQ125,0)+'Team &amp; Salaries'!$N35),'Team &amp; Salaries'!$N35),0)),IF('Team &amp; Salaries'!$O35="Annually",IF(BV$6='Team &amp; Salaries'!$M35,MIN('Team &amp; Salaries'!$N35,'Team &amp; Salaries'!$P35),IF(BV$6&gt;'Team &amp; Salaries'!$M35,IFERROR(MIN('Team &amp; Salaries'!$P35,#REF!+'Team &amp; Salaries'!$N35),MIN('Team &amp; Salaries'!$N35,'Team &amp; Salaries'!$P35)),0))))))</f>
        <v>1</v>
      </c>
      <c r="BW125" s="286">
        <f>IF('Team &amp; Salaries'!$O35="Never",IF(BW$6&gt;='Team &amp; Salaries'!$M35,MIN('Team &amp; Salaries'!$N35,'Team &amp; Salaries'!$P35),0),IF('Team &amp; Salaries'!$O35="Monthly",IF(BW$6='Team &amp; Salaries'!$M35,MIN('Team &amp; Salaries'!$N35,'Team &amp; Salaries'!$P35),IF(BW$6&gt;'Team &amp; Salaries'!$M35,MIN('Team &amp; Salaries'!$P35,BV125+'Team &amp; Salaries'!$N35),0)),IF('Team &amp; Salaries'!$O35="Quarterly",IF(BW$6='Team &amp; Salaries'!$M35,MIN('Team &amp; Salaries'!$N35,'Team &amp; Salaries'!$P35),IF(BW$6&gt;'Team &amp; Salaries'!$M35,IFERROR(MIN('Team &amp; Salaries'!$P35,IF(ISNUMBER(BR125),BR125,0)+'Team &amp; Salaries'!$N35),'Team &amp; Salaries'!$N35),0)),IF('Team &amp; Salaries'!$O35="Annually",IF(BW$6='Team &amp; Salaries'!$M35,MIN('Team &amp; Salaries'!$N35,'Team &amp; Salaries'!$P35),IF(BW$6&gt;'Team &amp; Salaries'!$M35,IFERROR(MIN('Team &amp; Salaries'!$P35,#REF!+'Team &amp; Salaries'!$N35),MIN('Team &amp; Salaries'!$N35,'Team &amp; Salaries'!$P35)),0))))))</f>
        <v>1</v>
      </c>
      <c r="BX125" s="286">
        <f>IF('Team &amp; Salaries'!$O35="Never",IF(BX$6&gt;='Team &amp; Salaries'!$M35,MIN('Team &amp; Salaries'!$N35,'Team &amp; Salaries'!$P35),0),IF('Team &amp; Salaries'!$O35="Monthly",IF(BX$6='Team &amp; Salaries'!$M35,MIN('Team &amp; Salaries'!$N35,'Team &amp; Salaries'!$P35),IF(BX$6&gt;'Team &amp; Salaries'!$M35,MIN('Team &amp; Salaries'!$P35,BW125+'Team &amp; Salaries'!$N35),0)),IF('Team &amp; Salaries'!$O35="Quarterly",IF(BX$6='Team &amp; Salaries'!$M35,MIN('Team &amp; Salaries'!$N35,'Team &amp; Salaries'!$P35),IF(BX$6&gt;'Team &amp; Salaries'!$M35,IFERROR(MIN('Team &amp; Salaries'!$P35,IF(ISNUMBER(BS125),BS125,0)+'Team &amp; Salaries'!$N35),'Team &amp; Salaries'!$N35),0)),IF('Team &amp; Salaries'!$O35="Annually",IF(BX$6='Team &amp; Salaries'!$M35,MIN('Team &amp; Salaries'!$N35,'Team &amp; Salaries'!$P35),IF(BX$6&gt;'Team &amp; Salaries'!$M35,IFERROR(MIN('Team &amp; Salaries'!$P35,#REF!+'Team &amp; Salaries'!$N35),MIN('Team &amp; Salaries'!$N35,'Team &amp; Salaries'!$P35)),0))))))</f>
        <v>1</v>
      </c>
      <c r="BY125" s="286">
        <f>IF('Team &amp; Salaries'!$O35="Never",IF(BY$6&gt;='Team &amp; Salaries'!$M35,MIN('Team &amp; Salaries'!$N35,'Team &amp; Salaries'!$P35),0),IF('Team &amp; Salaries'!$O35="Monthly",IF(BY$6='Team &amp; Salaries'!$M35,MIN('Team &amp; Salaries'!$N35,'Team &amp; Salaries'!$P35),IF(BY$6&gt;'Team &amp; Salaries'!$M35,MIN('Team &amp; Salaries'!$P35,BX125+'Team &amp; Salaries'!$N35),0)),IF('Team &amp; Salaries'!$O35="Quarterly",IF(BY$6='Team &amp; Salaries'!$M35,MIN('Team &amp; Salaries'!$N35,'Team &amp; Salaries'!$P35),IF(BY$6&gt;'Team &amp; Salaries'!$M35,IFERROR(MIN('Team &amp; Salaries'!$P35,IF(ISNUMBER(BT125),BT125,0)+'Team &amp; Salaries'!$N35),'Team &amp; Salaries'!$N35),0)),IF('Team &amp; Salaries'!$O35="Annually",IF(BY$6='Team &amp; Salaries'!$M35,MIN('Team &amp; Salaries'!$N35,'Team &amp; Salaries'!$P35),IF(BY$6&gt;'Team &amp; Salaries'!$M35,IFERROR(MIN('Team &amp; Salaries'!$P35,#REF!+'Team &amp; Salaries'!$N35),MIN('Team &amp; Salaries'!$N35,'Team &amp; Salaries'!$P35)),0))))))</f>
        <v>1</v>
      </c>
      <c r="BZ125" s="286">
        <f>IF('Team &amp; Salaries'!$O35="Never",IF(BZ$6&gt;='Team &amp; Salaries'!$M35,MIN('Team &amp; Salaries'!$N35,'Team &amp; Salaries'!$P35),0),IF('Team &amp; Salaries'!$O35="Monthly",IF(BZ$6='Team &amp; Salaries'!$M35,MIN('Team &amp; Salaries'!$N35,'Team &amp; Salaries'!$P35),IF(BZ$6&gt;'Team &amp; Salaries'!$M35,MIN('Team &amp; Salaries'!$P35,BY125+'Team &amp; Salaries'!$N35),0)),IF('Team &amp; Salaries'!$O35="Quarterly",IF(BZ$6='Team &amp; Salaries'!$M35,MIN('Team &amp; Salaries'!$N35,'Team &amp; Salaries'!$P35),IF(BZ$6&gt;'Team &amp; Salaries'!$M35,IFERROR(MIN('Team &amp; Salaries'!$P35,IF(ISNUMBER(BU125),BU125,0)+'Team &amp; Salaries'!$N35),'Team &amp; Salaries'!$N35),0)),IF('Team &amp; Salaries'!$O35="Annually",IF(BZ$6='Team &amp; Salaries'!$M35,MIN('Team &amp; Salaries'!$N35,'Team &amp; Salaries'!$P35),IF(BZ$6&gt;'Team &amp; Salaries'!$M35,IFERROR(MIN('Team &amp; Salaries'!$P35,#REF!+'Team &amp; Salaries'!$N35),MIN('Team &amp; Salaries'!$N35,'Team &amp; Salaries'!$P35)),0))))))</f>
        <v>1</v>
      </c>
      <c r="CA125" s="286">
        <f>IF('Team &amp; Salaries'!$O35="Never",IF(CA$6&gt;='Team &amp; Salaries'!$M35,MIN('Team &amp; Salaries'!$N35,'Team &amp; Salaries'!$P35),0),IF('Team &amp; Salaries'!$O35="Monthly",IF(CA$6='Team &amp; Salaries'!$M35,MIN('Team &amp; Salaries'!$N35,'Team &amp; Salaries'!$P35),IF(CA$6&gt;'Team &amp; Salaries'!$M35,MIN('Team &amp; Salaries'!$P35,BZ125+'Team &amp; Salaries'!$N35),0)),IF('Team &amp; Salaries'!$O35="Quarterly",IF(CA$6='Team &amp; Salaries'!$M35,MIN('Team &amp; Salaries'!$N35,'Team &amp; Salaries'!$P35),IF(CA$6&gt;'Team &amp; Salaries'!$M35,IFERROR(MIN('Team &amp; Salaries'!$P35,IF(ISNUMBER(BV125),BV125,0)+'Team &amp; Salaries'!$N35),'Team &amp; Salaries'!$N35),0)),IF('Team &amp; Salaries'!$O35="Annually",IF(CA$6='Team &amp; Salaries'!$M35,MIN('Team &amp; Salaries'!$N35,'Team &amp; Salaries'!$P35),IF(CA$6&gt;'Team &amp; Salaries'!$M35,IFERROR(MIN('Team &amp; Salaries'!$P35,#REF!+'Team &amp; Salaries'!$N35),MIN('Team &amp; Salaries'!$N35,'Team &amp; Salaries'!$P35)),0))))))</f>
        <v>1</v>
      </c>
      <c r="CB125" s="286">
        <f>IF('Team &amp; Salaries'!$O35="Never",IF(CB$6&gt;='Team &amp; Salaries'!$M35,MIN('Team &amp; Salaries'!$N35,'Team &amp; Salaries'!$P35),0),IF('Team &amp; Salaries'!$O35="Monthly",IF(CB$6='Team &amp; Salaries'!$M35,MIN('Team &amp; Salaries'!$N35,'Team &amp; Salaries'!$P35),IF(CB$6&gt;'Team &amp; Salaries'!$M35,MIN('Team &amp; Salaries'!$P35,CA125+'Team &amp; Salaries'!$N35),0)),IF('Team &amp; Salaries'!$O35="Quarterly",IF(CB$6='Team &amp; Salaries'!$M35,MIN('Team &amp; Salaries'!$N35,'Team &amp; Salaries'!$P35),IF(CB$6&gt;'Team &amp; Salaries'!$M35,IFERROR(MIN('Team &amp; Salaries'!$P35,IF(ISNUMBER(BW125),BW125,0)+'Team &amp; Salaries'!$N35),'Team &amp; Salaries'!$N35),0)),IF('Team &amp; Salaries'!$O35="Annually",IF(CB$6='Team &amp; Salaries'!$M35,MIN('Team &amp; Salaries'!$N35,'Team &amp; Salaries'!$P35),IF(CB$6&gt;'Team &amp; Salaries'!$M35,IFERROR(MIN('Team &amp; Salaries'!$P35,#REF!+'Team &amp; Salaries'!$N35),MIN('Team &amp; Salaries'!$N35,'Team &amp; Salaries'!$P35)),0))))))</f>
        <v>1</v>
      </c>
      <c r="CC125" s="286">
        <f>IF('Team &amp; Salaries'!$O35="Never",IF(CC$6&gt;='Team &amp; Salaries'!$M35,MIN('Team &amp; Salaries'!$N35,'Team &amp; Salaries'!$P35),0),IF('Team &amp; Salaries'!$O35="Monthly",IF(CC$6='Team &amp; Salaries'!$M35,MIN('Team &amp; Salaries'!$N35,'Team &amp; Salaries'!$P35),IF(CC$6&gt;'Team &amp; Salaries'!$M35,MIN('Team &amp; Salaries'!$P35,CB125+'Team &amp; Salaries'!$N35),0)),IF('Team &amp; Salaries'!$O35="Quarterly",IF(CC$6='Team &amp; Salaries'!$M35,MIN('Team &amp; Salaries'!$N35,'Team &amp; Salaries'!$P35),IF(CC$6&gt;'Team &amp; Salaries'!$M35,IFERROR(MIN('Team &amp; Salaries'!$P35,IF(ISNUMBER(BX125),BX125,0)+'Team &amp; Salaries'!$N35),'Team &amp; Salaries'!$N35),0)),IF('Team &amp; Salaries'!$O35="Annually",IF(CC$6='Team &amp; Salaries'!$M35,MIN('Team &amp; Salaries'!$N35,'Team &amp; Salaries'!$P35),IF(CC$6&gt;'Team &amp; Salaries'!$M35,IFERROR(MIN('Team &amp; Salaries'!$P35,#REF!+'Team &amp; Salaries'!$N35),MIN('Team &amp; Salaries'!$N35,'Team &amp; Salaries'!$P35)),0))))))</f>
        <v>1</v>
      </c>
      <c r="CD125" s="286">
        <f>IF('Team &amp; Salaries'!$O35="Never",IF(CD$6&gt;='Team &amp; Salaries'!$M35,MIN('Team &amp; Salaries'!$N35,'Team &amp; Salaries'!$P35),0),IF('Team &amp; Salaries'!$O35="Monthly",IF(CD$6='Team &amp; Salaries'!$M35,MIN('Team &amp; Salaries'!$N35,'Team &amp; Salaries'!$P35),IF(CD$6&gt;'Team &amp; Salaries'!$M35,MIN('Team &amp; Salaries'!$P35,CC125+'Team &amp; Salaries'!$N35),0)),IF('Team &amp; Salaries'!$O35="Quarterly",IF(CD$6='Team &amp; Salaries'!$M35,MIN('Team &amp; Salaries'!$N35,'Team &amp; Salaries'!$P35),IF(CD$6&gt;'Team &amp; Salaries'!$M35,IFERROR(MIN('Team &amp; Salaries'!$P35,IF(ISNUMBER(BY125),BY125,0)+'Team &amp; Salaries'!$N35),'Team &amp; Salaries'!$N35),0)),IF('Team &amp; Salaries'!$O35="Annually",IF(CD$6='Team &amp; Salaries'!$M35,MIN('Team &amp; Salaries'!$N35,'Team &amp; Salaries'!$P35),IF(CD$6&gt;'Team &amp; Salaries'!$M35,IFERROR(MIN('Team &amp; Salaries'!$P35,#REF!+'Team &amp; Salaries'!$N35),MIN('Team &amp; Salaries'!$N35,'Team &amp; Salaries'!$P35)),0))))))</f>
        <v>1</v>
      </c>
      <c r="CE125" s="286">
        <f>IF('Team &amp; Salaries'!$O35="Never",IF(CE$6&gt;='Team &amp; Salaries'!$M35,MIN('Team &amp; Salaries'!$N35,'Team &amp; Salaries'!$P35),0),IF('Team &amp; Salaries'!$O35="Monthly",IF(CE$6='Team &amp; Salaries'!$M35,MIN('Team &amp; Salaries'!$N35,'Team &amp; Salaries'!$P35),IF(CE$6&gt;'Team &amp; Salaries'!$M35,MIN('Team &amp; Salaries'!$P35,CD125+'Team &amp; Salaries'!$N35),0)),IF('Team &amp; Salaries'!$O35="Quarterly",IF(CE$6='Team &amp; Salaries'!$M35,MIN('Team &amp; Salaries'!$N35,'Team &amp; Salaries'!$P35),IF(CE$6&gt;'Team &amp; Salaries'!$M35,IFERROR(MIN('Team &amp; Salaries'!$P35,IF(ISNUMBER(BZ125),BZ125,0)+'Team &amp; Salaries'!$N35),'Team &amp; Salaries'!$N35),0)),IF('Team &amp; Salaries'!$O35="Annually",IF(CE$6='Team &amp; Salaries'!$M35,MIN('Team &amp; Salaries'!$N35,'Team &amp; Salaries'!$P35),IF(CE$6&gt;'Team &amp; Salaries'!$M35,IFERROR(MIN('Team &amp; Salaries'!$P35,#REF!+'Team &amp; Salaries'!$N35),MIN('Team &amp; Salaries'!$N35,'Team &amp; Salaries'!$P35)),0))))))</f>
        <v>1</v>
      </c>
      <c r="CF125" s="286">
        <f>IF('Team &amp; Salaries'!$O35="Never",IF(CF$6&gt;='Team &amp; Salaries'!$M35,MIN('Team &amp; Salaries'!$N35,'Team &amp; Salaries'!$P35),0),IF('Team &amp; Salaries'!$O35="Monthly",IF(CF$6='Team &amp; Salaries'!$M35,MIN('Team &amp; Salaries'!$N35,'Team &amp; Salaries'!$P35),IF(CF$6&gt;'Team &amp; Salaries'!$M35,MIN('Team &amp; Salaries'!$P35,CE125+'Team &amp; Salaries'!$N35),0)),IF('Team &amp; Salaries'!$O35="Quarterly",IF(CF$6='Team &amp; Salaries'!$M35,MIN('Team &amp; Salaries'!$N35,'Team &amp; Salaries'!$P35),IF(CF$6&gt;'Team &amp; Salaries'!$M35,IFERROR(MIN('Team &amp; Salaries'!$P35,IF(ISNUMBER(CA125),CA125,0)+'Team &amp; Salaries'!$N35),'Team &amp; Salaries'!$N35),0)),IF('Team &amp; Salaries'!$O35="Annually",IF(CF$6='Team &amp; Salaries'!$M35,MIN('Team &amp; Salaries'!$N35,'Team &amp; Salaries'!$P35),IF(CF$6&gt;'Team &amp; Salaries'!$M35,IFERROR(MIN('Team &amp; Salaries'!$P35,#REF!+'Team &amp; Salaries'!$N35),MIN('Team &amp; Salaries'!$N35,'Team &amp; Salaries'!$P35)),0))))))</f>
        <v>1</v>
      </c>
      <c r="CG125" s="286">
        <f>IF('Team &amp; Salaries'!$O35="Never",IF(CG$6&gt;='Team &amp; Salaries'!$M35,MIN('Team &amp; Salaries'!$N35,'Team &amp; Salaries'!$P35),0),IF('Team &amp; Salaries'!$O35="Monthly",IF(CG$6='Team &amp; Salaries'!$M35,MIN('Team &amp; Salaries'!$N35,'Team &amp; Salaries'!$P35),IF(CG$6&gt;'Team &amp; Salaries'!$M35,MIN('Team &amp; Salaries'!$P35,CF125+'Team &amp; Salaries'!$N35),0)),IF('Team &amp; Salaries'!$O35="Quarterly",IF(CG$6='Team &amp; Salaries'!$M35,MIN('Team &amp; Salaries'!$N35,'Team &amp; Salaries'!$P35),IF(CG$6&gt;'Team &amp; Salaries'!$M35,IFERROR(MIN('Team &amp; Salaries'!$P35,IF(ISNUMBER(CB125),CB125,0)+'Team &amp; Salaries'!$N35),'Team &amp; Salaries'!$N35),0)),IF('Team &amp; Salaries'!$O35="Annually",IF(CG$6='Team &amp; Salaries'!$M35,MIN('Team &amp; Salaries'!$N35,'Team &amp; Salaries'!$P35),IF(CG$6&gt;'Team &amp; Salaries'!$M35,IFERROR(MIN('Team &amp; Salaries'!$P35,#REF!+'Team &amp; Salaries'!$N35),MIN('Team &amp; Salaries'!$N35,'Team &amp; Salaries'!$P35)),0))))))</f>
        <v>1</v>
      </c>
      <c r="CH125" s="286">
        <f>IF('Team &amp; Salaries'!$O35="Never",IF(CH$6&gt;='Team &amp; Salaries'!$M35,MIN('Team &amp; Salaries'!$N35,'Team &amp; Salaries'!$P35),0),IF('Team &amp; Salaries'!$O35="Monthly",IF(CH$6='Team &amp; Salaries'!$M35,MIN('Team &amp; Salaries'!$N35,'Team &amp; Salaries'!$P35),IF(CH$6&gt;'Team &amp; Salaries'!$M35,MIN('Team &amp; Salaries'!$P35,CG125+'Team &amp; Salaries'!$N35),0)),IF('Team &amp; Salaries'!$O35="Quarterly",IF(CH$6='Team &amp; Salaries'!$M35,MIN('Team &amp; Salaries'!$N35,'Team &amp; Salaries'!$P35),IF(CH$6&gt;'Team &amp; Salaries'!$M35,IFERROR(MIN('Team &amp; Salaries'!$P35,IF(ISNUMBER(CC125),CC125,0)+'Team &amp; Salaries'!$N35),'Team &amp; Salaries'!$N35),0)),IF('Team &amp; Salaries'!$O35="Annually",IF(CH$6='Team &amp; Salaries'!$M35,MIN('Team &amp; Salaries'!$N35,'Team &amp; Salaries'!$P35),IF(CH$6&gt;'Team &amp; Salaries'!$M35,IFERROR(MIN('Team &amp; Salaries'!$P35,#REF!+'Team &amp; Salaries'!$N35),MIN('Team &amp; Salaries'!$N35,'Team &amp; Salaries'!$P35)),0))))))</f>
        <v>1</v>
      </c>
      <c r="CI125" s="286">
        <f>IF('Team &amp; Salaries'!$O35="Never",IF(CI$6&gt;='Team &amp; Salaries'!$M35,MIN('Team &amp; Salaries'!$N35,'Team &amp; Salaries'!$P35),0),IF('Team &amp; Salaries'!$O35="Monthly",IF(CI$6='Team &amp; Salaries'!$M35,MIN('Team &amp; Salaries'!$N35,'Team &amp; Salaries'!$P35),IF(CI$6&gt;'Team &amp; Salaries'!$M35,MIN('Team &amp; Salaries'!$P35,CH125+'Team &amp; Salaries'!$N35),0)),IF('Team &amp; Salaries'!$O35="Quarterly",IF(CI$6='Team &amp; Salaries'!$M35,MIN('Team &amp; Salaries'!$N35,'Team &amp; Salaries'!$P35),IF(CI$6&gt;'Team &amp; Salaries'!$M35,IFERROR(MIN('Team &amp; Salaries'!$P35,IF(ISNUMBER(CD125),CD125,0)+'Team &amp; Salaries'!$N35),'Team &amp; Salaries'!$N35),0)),IF('Team &amp; Salaries'!$O35="Annually",IF(CI$6='Team &amp; Salaries'!$M35,MIN('Team &amp; Salaries'!$N35,'Team &amp; Salaries'!$P35),IF(CI$6&gt;'Team &amp; Salaries'!$M35,IFERROR(MIN('Team &amp; Salaries'!$P35,#REF!+'Team &amp; Salaries'!$N35),MIN('Team &amp; Salaries'!$N35,'Team &amp; Salaries'!$P35)),0))))))</f>
        <v>1</v>
      </c>
      <c r="CJ125" s="286">
        <f>IF('Team &amp; Salaries'!$O35="Never",IF(CJ$6&gt;='Team &amp; Salaries'!$M35,MIN('Team &amp; Salaries'!$N35,'Team &amp; Salaries'!$P35),0),IF('Team &amp; Salaries'!$O35="Monthly",IF(CJ$6='Team &amp; Salaries'!$M35,MIN('Team &amp; Salaries'!$N35,'Team &amp; Salaries'!$P35),IF(CJ$6&gt;'Team &amp; Salaries'!$M35,MIN('Team &amp; Salaries'!$P35,CI125+'Team &amp; Salaries'!$N35),0)),IF('Team &amp; Salaries'!$O35="Quarterly",IF(CJ$6='Team &amp; Salaries'!$M35,MIN('Team &amp; Salaries'!$N35,'Team &amp; Salaries'!$P35),IF(CJ$6&gt;'Team &amp; Salaries'!$M35,IFERROR(MIN('Team &amp; Salaries'!$P35,IF(ISNUMBER(CE125),CE125,0)+'Team &amp; Salaries'!$N35),'Team &amp; Salaries'!$N35),0)),IF('Team &amp; Salaries'!$O35="Annually",IF(CJ$6='Team &amp; Salaries'!$M35,MIN('Team &amp; Salaries'!$N35,'Team &amp; Salaries'!$P35),IF(CJ$6&gt;'Team &amp; Salaries'!$M35,IFERROR(MIN('Team &amp; Salaries'!$P35,#REF!+'Team &amp; Salaries'!$N35),MIN('Team &amp; Salaries'!$N35,'Team &amp; Salaries'!$P35)),0))))))</f>
        <v>1</v>
      </c>
      <c r="CK125" s="286">
        <f>IF('Team &amp; Salaries'!$O35="Never",IF(CK$6&gt;='Team &amp; Salaries'!$M35,MIN('Team &amp; Salaries'!$N35,'Team &amp; Salaries'!$P35),0),IF('Team &amp; Salaries'!$O35="Monthly",IF(CK$6='Team &amp; Salaries'!$M35,MIN('Team &amp; Salaries'!$N35,'Team &amp; Salaries'!$P35),IF(CK$6&gt;'Team &amp; Salaries'!$M35,MIN('Team &amp; Salaries'!$P35,CJ125+'Team &amp; Salaries'!$N35),0)),IF('Team &amp; Salaries'!$O35="Quarterly",IF(CK$6='Team &amp; Salaries'!$M35,MIN('Team &amp; Salaries'!$N35,'Team &amp; Salaries'!$P35),IF(CK$6&gt;'Team &amp; Salaries'!$M35,IFERROR(MIN('Team &amp; Salaries'!$P35,IF(ISNUMBER(CF125),CF125,0)+'Team &amp; Salaries'!$N35),'Team &amp; Salaries'!$N35),0)),IF('Team &amp; Salaries'!$O35="Annually",IF(CK$6='Team &amp; Salaries'!$M35,MIN('Team &amp; Salaries'!$N35,'Team &amp; Salaries'!$P35),IF(CK$6&gt;'Team &amp; Salaries'!$M35,IFERROR(MIN('Team &amp; Salaries'!$P35,#REF!+'Team &amp; Salaries'!$N35),MIN('Team &amp; Salaries'!$N35,'Team &amp; Salaries'!$P35)),0))))))</f>
        <v>1</v>
      </c>
      <c r="CL125" s="286">
        <f>IF('Team &amp; Salaries'!$O35="Never",IF(CL$6&gt;='Team &amp; Salaries'!$M35,MIN('Team &amp; Salaries'!$N35,'Team &amp; Salaries'!$P35),0),IF('Team &amp; Salaries'!$O35="Monthly",IF(CL$6='Team &amp; Salaries'!$M35,MIN('Team &amp; Salaries'!$N35,'Team &amp; Salaries'!$P35),IF(CL$6&gt;'Team &amp; Salaries'!$M35,MIN('Team &amp; Salaries'!$P35,CK125+'Team &amp; Salaries'!$N35),0)),IF('Team &amp; Salaries'!$O35="Quarterly",IF(CL$6='Team &amp; Salaries'!$M35,MIN('Team &amp; Salaries'!$N35,'Team &amp; Salaries'!$P35),IF(CL$6&gt;'Team &amp; Salaries'!$M35,IFERROR(MIN('Team &amp; Salaries'!$P35,IF(ISNUMBER(CG125),CG125,0)+'Team &amp; Salaries'!$N35),'Team &amp; Salaries'!$N35),0)),IF('Team &amp; Salaries'!$O35="Annually",IF(CL$6='Team &amp; Salaries'!$M35,MIN('Team &amp; Salaries'!$N35,'Team &amp; Salaries'!$P35),IF(CL$6&gt;'Team &amp; Salaries'!$M35,IFERROR(MIN('Team &amp; Salaries'!$P35,#REF!+'Team &amp; Salaries'!$N35),MIN('Team &amp; Salaries'!$N35,'Team &amp; Salaries'!$P35)),0))))))</f>
        <v>1</v>
      </c>
      <c r="CM125" s="286">
        <f>IF('Team &amp; Salaries'!$O35="Never",IF(CM$6&gt;='Team &amp; Salaries'!$M35,MIN('Team &amp; Salaries'!$N35,'Team &amp; Salaries'!$P35),0),IF('Team &amp; Salaries'!$O35="Monthly",IF(CM$6='Team &amp; Salaries'!$M35,MIN('Team &amp; Salaries'!$N35,'Team &amp; Salaries'!$P35),IF(CM$6&gt;'Team &amp; Salaries'!$M35,MIN('Team &amp; Salaries'!$P35,CL125+'Team &amp; Salaries'!$N35),0)),IF('Team &amp; Salaries'!$O35="Quarterly",IF(CM$6='Team &amp; Salaries'!$M35,MIN('Team &amp; Salaries'!$N35,'Team &amp; Salaries'!$P35),IF(CM$6&gt;'Team &amp; Salaries'!$M35,IFERROR(MIN('Team &amp; Salaries'!$P35,IF(ISNUMBER(CH125),CH125,0)+'Team &amp; Salaries'!$N35),'Team &amp; Salaries'!$N35),0)),IF('Team &amp; Salaries'!$O35="Annually",IF(CM$6='Team &amp; Salaries'!$M35,MIN('Team &amp; Salaries'!$N35,'Team &amp; Salaries'!$P35),IF(CM$6&gt;'Team &amp; Salaries'!$M35,IFERROR(MIN('Team &amp; Salaries'!$P35,#REF!+'Team &amp; Salaries'!$N35),MIN('Team &amp; Salaries'!$N35,'Team &amp; Salaries'!$P35)),0))))))</f>
        <v>1</v>
      </c>
      <c r="CN125" s="286">
        <f>IF('Team &amp; Salaries'!$O35="Never",IF(CN$6&gt;='Team &amp; Salaries'!$M35,MIN('Team &amp; Salaries'!$N35,'Team &amp; Salaries'!$P35),0),IF('Team &amp; Salaries'!$O35="Monthly",IF(CN$6='Team &amp; Salaries'!$M35,MIN('Team &amp; Salaries'!$N35,'Team &amp; Salaries'!$P35),IF(CN$6&gt;'Team &amp; Salaries'!$M35,MIN('Team &amp; Salaries'!$P35,CM125+'Team &amp; Salaries'!$N35),0)),IF('Team &amp; Salaries'!$O35="Quarterly",IF(CN$6='Team &amp; Salaries'!$M35,MIN('Team &amp; Salaries'!$N35,'Team &amp; Salaries'!$P35),IF(CN$6&gt;'Team &amp; Salaries'!$M35,IFERROR(MIN('Team &amp; Salaries'!$P35,IF(ISNUMBER(CI125),CI125,0)+'Team &amp; Salaries'!$N35),'Team &amp; Salaries'!$N35),0)),IF('Team &amp; Salaries'!$O35="Annually",IF(CN$6='Team &amp; Salaries'!$M35,MIN('Team &amp; Salaries'!$N35,'Team &amp; Salaries'!$P35),IF(CN$6&gt;'Team &amp; Salaries'!$M35,IFERROR(MIN('Team &amp; Salaries'!$P35,#REF!+'Team &amp; Salaries'!$N35),MIN('Team &amp; Salaries'!$N35,'Team &amp; Salaries'!$P35)),0))))))</f>
        <v>1</v>
      </c>
      <c r="CO125" s="286">
        <f>IF('Team &amp; Salaries'!$O35="Never",IF(CO$6&gt;='Team &amp; Salaries'!$M35,MIN('Team &amp; Salaries'!$N35,'Team &amp; Salaries'!$P35),0),IF('Team &amp; Salaries'!$O35="Monthly",IF(CO$6='Team &amp; Salaries'!$M35,MIN('Team &amp; Salaries'!$N35,'Team &amp; Salaries'!$P35),IF(CO$6&gt;'Team &amp; Salaries'!$M35,MIN('Team &amp; Salaries'!$P35,CN125+'Team &amp; Salaries'!$N35),0)),IF('Team &amp; Salaries'!$O35="Quarterly",IF(CO$6='Team &amp; Salaries'!$M35,MIN('Team &amp; Salaries'!$N35,'Team &amp; Salaries'!$P35),IF(CO$6&gt;'Team &amp; Salaries'!$M35,IFERROR(MIN('Team &amp; Salaries'!$P35,IF(ISNUMBER(CJ125),CJ125,0)+'Team &amp; Salaries'!$N35),'Team &amp; Salaries'!$N35),0)),IF('Team &amp; Salaries'!$O35="Annually",IF(CO$6='Team &amp; Salaries'!$M35,MIN('Team &amp; Salaries'!$N35,'Team &amp; Salaries'!$P35),IF(CO$6&gt;'Team &amp; Salaries'!$M35,IFERROR(MIN('Team &amp; Salaries'!$P35,#REF!+'Team &amp; Salaries'!$N35),MIN('Team &amp; Salaries'!$N35,'Team &amp; Salaries'!$P35)),0))))))</f>
        <v>1</v>
      </c>
      <c r="CP125" s="286">
        <f>IF('Team &amp; Salaries'!$O35="Never",IF(CP$6&gt;='Team &amp; Salaries'!$M35,MIN('Team &amp; Salaries'!$N35,'Team &amp; Salaries'!$P35),0),IF('Team &amp; Salaries'!$O35="Monthly",IF(CP$6='Team &amp; Salaries'!$M35,MIN('Team &amp; Salaries'!$N35,'Team &amp; Salaries'!$P35),IF(CP$6&gt;'Team &amp; Salaries'!$M35,MIN('Team &amp; Salaries'!$P35,CO125+'Team &amp; Salaries'!$N35),0)),IF('Team &amp; Salaries'!$O35="Quarterly",IF(CP$6='Team &amp; Salaries'!$M35,MIN('Team &amp; Salaries'!$N35,'Team &amp; Salaries'!$P35),IF(CP$6&gt;'Team &amp; Salaries'!$M35,IFERROR(MIN('Team &amp; Salaries'!$P35,IF(ISNUMBER(CK125),CK125,0)+'Team &amp; Salaries'!$N35),'Team &amp; Salaries'!$N35),0)),IF('Team &amp; Salaries'!$O35="Annually",IF(CP$6='Team &amp; Salaries'!$M35,MIN('Team &amp; Salaries'!$N35,'Team &amp; Salaries'!$P35),IF(CP$6&gt;'Team &amp; Salaries'!$M35,IFERROR(MIN('Team &amp; Salaries'!$P35,#REF!+'Team &amp; Salaries'!$N35),MIN('Team &amp; Salaries'!$N35,'Team &amp; Salaries'!$P35)),0))))))</f>
        <v>1</v>
      </c>
      <c r="CQ125" s="286">
        <f>IF('Team &amp; Salaries'!$O35="Never",IF(CQ$6&gt;='Team &amp; Salaries'!$M35,MIN('Team &amp; Salaries'!$N35,'Team &amp; Salaries'!$P35),0),IF('Team &amp; Salaries'!$O35="Monthly",IF(CQ$6='Team &amp; Salaries'!$M35,MIN('Team &amp; Salaries'!$N35,'Team &amp; Salaries'!$P35),IF(CQ$6&gt;'Team &amp; Salaries'!$M35,MIN('Team &amp; Salaries'!$P35,CP125+'Team &amp; Salaries'!$N35),0)),IF('Team &amp; Salaries'!$O35="Quarterly",IF(CQ$6='Team &amp; Salaries'!$M35,MIN('Team &amp; Salaries'!$N35,'Team &amp; Salaries'!$P35),IF(CQ$6&gt;'Team &amp; Salaries'!$M35,IFERROR(MIN('Team &amp; Salaries'!$P35,IF(ISNUMBER(CL125),CL125,0)+'Team &amp; Salaries'!$N35),'Team &amp; Salaries'!$N35),0)),IF('Team &amp; Salaries'!$O35="Annually",IF(CQ$6='Team &amp; Salaries'!$M35,MIN('Team &amp; Salaries'!$N35,'Team &amp; Salaries'!$P35),IF(CQ$6&gt;'Team &amp; Salaries'!$M35,IFERROR(MIN('Team &amp; Salaries'!$P35,#REF!+'Team &amp; Salaries'!$N35),MIN('Team &amp; Salaries'!$N35,'Team &amp; Salaries'!$P35)),0))))))</f>
        <v>1</v>
      </c>
      <c r="CR125" s="286">
        <f>IF('Team &amp; Salaries'!$O35="Never",IF(CR$6&gt;='Team &amp; Salaries'!$M35,MIN('Team &amp; Salaries'!$N35,'Team &amp; Salaries'!$P35),0),IF('Team &amp; Salaries'!$O35="Monthly",IF(CR$6='Team &amp; Salaries'!$M35,MIN('Team &amp; Salaries'!$N35,'Team &amp; Salaries'!$P35),IF(CR$6&gt;'Team &amp; Salaries'!$M35,MIN('Team &amp; Salaries'!$P35,CQ125+'Team &amp; Salaries'!$N35),0)),IF('Team &amp; Salaries'!$O35="Quarterly",IF(CR$6='Team &amp; Salaries'!$M35,MIN('Team &amp; Salaries'!$N35,'Team &amp; Salaries'!$P35),IF(CR$6&gt;'Team &amp; Salaries'!$M35,IFERROR(MIN('Team &amp; Salaries'!$P35,IF(ISNUMBER(CM125),CM125,0)+'Team &amp; Salaries'!$N35),'Team &amp; Salaries'!$N35),0)),IF('Team &amp; Salaries'!$O35="Annually",IF(CR$6='Team &amp; Salaries'!$M35,MIN('Team &amp; Salaries'!$N35,'Team &amp; Salaries'!$P35),IF(CR$6&gt;'Team &amp; Salaries'!$M35,IFERROR(MIN('Team &amp; Salaries'!$P35,#REF!+'Team &amp; Salaries'!$N35),MIN('Team &amp; Salaries'!$N35,'Team &amp; Salaries'!$P35)),0))))))</f>
        <v>1</v>
      </c>
      <c r="CS125" s="286">
        <f>IF('Team &amp; Salaries'!$O35="Never",IF(CS$6&gt;='Team &amp; Salaries'!$M35,MIN('Team &amp; Salaries'!$N35,'Team &amp; Salaries'!$P35),0),IF('Team &amp; Salaries'!$O35="Monthly",IF(CS$6='Team &amp; Salaries'!$M35,MIN('Team &amp; Salaries'!$N35,'Team &amp; Salaries'!$P35),IF(CS$6&gt;'Team &amp; Salaries'!$M35,MIN('Team &amp; Salaries'!$P35,CR125+'Team &amp; Salaries'!$N35),0)),IF('Team &amp; Salaries'!$O35="Quarterly",IF(CS$6='Team &amp; Salaries'!$M35,MIN('Team &amp; Salaries'!$N35,'Team &amp; Salaries'!$P35),IF(CS$6&gt;'Team &amp; Salaries'!$M35,IFERROR(MIN('Team &amp; Salaries'!$P35,IF(ISNUMBER(CN125),CN125,0)+'Team &amp; Salaries'!$N35),'Team &amp; Salaries'!$N35),0)),IF('Team &amp; Salaries'!$O35="Annually",IF(CS$6='Team &amp; Salaries'!$M35,MIN('Team &amp; Salaries'!$N35,'Team &amp; Salaries'!$P35),IF(CS$6&gt;'Team &amp; Salaries'!$M35,IFERROR(MIN('Team &amp; Salaries'!$P35,#REF!+'Team &amp; Salaries'!$N35),MIN('Team &amp; Salaries'!$N35,'Team &amp; Salaries'!$P35)),0))))))</f>
        <v>1</v>
      </c>
      <c r="CT125" s="286">
        <f>IF('Team &amp; Salaries'!$O35="Never",IF(CT$6&gt;='Team &amp; Salaries'!$M35,MIN('Team &amp; Salaries'!$N35,'Team &amp; Salaries'!$P35),0),IF('Team &amp; Salaries'!$O35="Monthly",IF(CT$6='Team &amp; Salaries'!$M35,MIN('Team &amp; Salaries'!$N35,'Team &amp; Salaries'!$P35),IF(CT$6&gt;'Team &amp; Salaries'!$M35,MIN('Team &amp; Salaries'!$P35,CS125+'Team &amp; Salaries'!$N35),0)),IF('Team &amp; Salaries'!$O35="Quarterly",IF(CT$6='Team &amp; Salaries'!$M35,MIN('Team &amp; Salaries'!$N35,'Team &amp; Salaries'!$P35),IF(CT$6&gt;'Team &amp; Salaries'!$M35,IFERROR(MIN('Team &amp; Salaries'!$P35,IF(ISNUMBER(CO125),CO125,0)+'Team &amp; Salaries'!$N35),'Team &amp; Salaries'!$N35),0)),IF('Team &amp; Salaries'!$O35="Annually",IF(CT$6='Team &amp; Salaries'!$M35,MIN('Team &amp; Salaries'!$N35,'Team &amp; Salaries'!$P35),IF(CT$6&gt;'Team &amp; Salaries'!$M35,IFERROR(MIN('Team &amp; Salaries'!$P35,#REF!+'Team &amp; Salaries'!$N35),MIN('Team &amp; Salaries'!$N35,'Team &amp; Salaries'!$P35)),0))))))</f>
        <v>1</v>
      </c>
      <c r="CU125" s="286">
        <f>IF('Team &amp; Salaries'!$O35="Never",IF(CU$6&gt;='Team &amp; Salaries'!$M35,MIN('Team &amp; Salaries'!$N35,'Team &amp; Salaries'!$P35),0),IF('Team &amp; Salaries'!$O35="Monthly",IF(CU$6='Team &amp; Salaries'!$M35,MIN('Team &amp; Salaries'!$N35,'Team &amp; Salaries'!$P35),IF(CU$6&gt;'Team &amp; Salaries'!$M35,MIN('Team &amp; Salaries'!$P35,CT125+'Team &amp; Salaries'!$N35),0)),IF('Team &amp; Salaries'!$O35="Quarterly",IF(CU$6='Team &amp; Salaries'!$M35,MIN('Team &amp; Salaries'!$N35,'Team &amp; Salaries'!$P35),IF(CU$6&gt;'Team &amp; Salaries'!$M35,IFERROR(MIN('Team &amp; Salaries'!$P35,IF(ISNUMBER(CP125),CP125,0)+'Team &amp; Salaries'!$N35),'Team &amp; Salaries'!$N35),0)),IF('Team &amp; Salaries'!$O35="Annually",IF(CU$6='Team &amp; Salaries'!$M35,MIN('Team &amp; Salaries'!$N35,'Team &amp; Salaries'!$P35),IF(CU$6&gt;'Team &amp; Salaries'!$M35,IFERROR(MIN('Team &amp; Salaries'!$P35,#REF!+'Team &amp; Salaries'!$N35),MIN('Team &amp; Salaries'!$N35,'Team &amp; Salaries'!$P35)),0))))))</f>
        <v>1</v>
      </c>
      <c r="CV125" s="286">
        <f>IF('Team &amp; Salaries'!$O35="Never",IF(CV$6&gt;='Team &amp; Salaries'!$M35,MIN('Team &amp; Salaries'!$N35,'Team &amp; Salaries'!$P35),0),IF('Team &amp; Salaries'!$O35="Monthly",IF(CV$6='Team &amp; Salaries'!$M35,MIN('Team &amp; Salaries'!$N35,'Team &amp; Salaries'!$P35),IF(CV$6&gt;'Team &amp; Salaries'!$M35,MIN('Team &amp; Salaries'!$P35,CU125+'Team &amp; Salaries'!$N35),0)),IF('Team &amp; Salaries'!$O35="Quarterly",IF(CV$6='Team &amp; Salaries'!$M35,MIN('Team &amp; Salaries'!$N35,'Team &amp; Salaries'!$P35),IF(CV$6&gt;'Team &amp; Salaries'!$M35,IFERROR(MIN('Team &amp; Salaries'!$P35,IF(ISNUMBER(CQ125),CQ125,0)+'Team &amp; Salaries'!$N35),'Team &amp; Salaries'!$N35),0)),IF('Team &amp; Salaries'!$O35="Annually",IF(CV$6='Team &amp; Salaries'!$M35,MIN('Team &amp; Salaries'!$N35,'Team &amp; Salaries'!$P35),IF(CV$6&gt;'Team &amp; Salaries'!$M35,IFERROR(MIN('Team &amp; Salaries'!$P35,#REF!+'Team &amp; Salaries'!$N35),MIN('Team &amp; Salaries'!$N35,'Team &amp; Salaries'!$P35)),0))))))</f>
        <v>1</v>
      </c>
      <c r="CW125" s="286">
        <f>IF('Team &amp; Salaries'!$O35="Never",IF(CW$6&gt;='Team &amp; Salaries'!$M35,MIN('Team &amp; Salaries'!$N35,'Team &amp; Salaries'!$P35),0),IF('Team &amp; Salaries'!$O35="Monthly",IF(CW$6='Team &amp; Salaries'!$M35,MIN('Team &amp; Salaries'!$N35,'Team &amp; Salaries'!$P35),IF(CW$6&gt;'Team &amp; Salaries'!$M35,MIN('Team &amp; Salaries'!$P35,CV125+'Team &amp; Salaries'!$N35),0)),IF('Team &amp; Salaries'!$O35="Quarterly",IF(CW$6='Team &amp; Salaries'!$M35,MIN('Team &amp; Salaries'!$N35,'Team &amp; Salaries'!$P35),IF(CW$6&gt;'Team &amp; Salaries'!$M35,IFERROR(MIN('Team &amp; Salaries'!$P35,IF(ISNUMBER(CR125),CR125,0)+'Team &amp; Salaries'!$N35),'Team &amp; Salaries'!$N35),0)),IF('Team &amp; Salaries'!$O35="Annually",IF(CW$6='Team &amp; Salaries'!$M35,MIN('Team &amp; Salaries'!$N35,'Team &amp; Salaries'!$P35),IF(CW$6&gt;'Team &amp; Salaries'!$M35,IFERROR(MIN('Team &amp; Salaries'!$P35,#REF!+'Team &amp; Salaries'!$N35),MIN('Team &amp; Salaries'!$N35,'Team &amp; Salaries'!$P35)),0))))))</f>
        <v>1</v>
      </c>
      <c r="CX125" s="286">
        <f>IF('Team &amp; Salaries'!$O35="Never",IF(CX$6&gt;='Team &amp; Salaries'!$M35,MIN('Team &amp; Salaries'!$N35,'Team &amp; Salaries'!$P35),0),IF('Team &amp; Salaries'!$O35="Monthly",IF(CX$6='Team &amp; Salaries'!$M35,MIN('Team &amp; Salaries'!$N35,'Team &amp; Salaries'!$P35),IF(CX$6&gt;'Team &amp; Salaries'!$M35,MIN('Team &amp; Salaries'!$P35,CW125+'Team &amp; Salaries'!$N35),0)),IF('Team &amp; Salaries'!$O35="Quarterly",IF(CX$6='Team &amp; Salaries'!$M35,MIN('Team &amp; Salaries'!$N35,'Team &amp; Salaries'!$P35),IF(CX$6&gt;'Team &amp; Salaries'!$M35,IFERROR(MIN('Team &amp; Salaries'!$P35,IF(ISNUMBER(CS125),CS125,0)+'Team &amp; Salaries'!$N35),'Team &amp; Salaries'!$N35),0)),IF('Team &amp; Salaries'!$O35="Annually",IF(CX$6='Team &amp; Salaries'!$M35,MIN('Team &amp; Salaries'!$N35,'Team &amp; Salaries'!$P35),IF(CX$6&gt;'Team &amp; Salaries'!$M35,IFERROR(MIN('Team &amp; Salaries'!$P35,#REF!+'Team &amp; Salaries'!$N35),MIN('Team &amp; Salaries'!$N35,'Team &amp; Salaries'!$P35)),0))))))</f>
        <v>1</v>
      </c>
      <c r="CY125" s="286">
        <f>IF('Team &amp; Salaries'!$O35="Never",IF(CY$6&gt;='Team &amp; Salaries'!$M35,MIN('Team &amp; Salaries'!$N35,'Team &amp; Salaries'!$P35),0),IF('Team &amp; Salaries'!$O35="Monthly",IF(CY$6='Team &amp; Salaries'!$M35,MIN('Team &amp; Salaries'!$N35,'Team &amp; Salaries'!$P35),IF(CY$6&gt;'Team &amp; Salaries'!$M35,MIN('Team &amp; Salaries'!$P35,CX125+'Team &amp; Salaries'!$N35),0)),IF('Team &amp; Salaries'!$O35="Quarterly",IF(CY$6='Team &amp; Salaries'!$M35,MIN('Team &amp; Salaries'!$N35,'Team &amp; Salaries'!$P35),IF(CY$6&gt;'Team &amp; Salaries'!$M35,IFERROR(MIN('Team &amp; Salaries'!$P35,IF(ISNUMBER(CT125),CT125,0)+'Team &amp; Salaries'!$N35),'Team &amp; Salaries'!$N35),0)),IF('Team &amp; Salaries'!$O35="Annually",IF(CY$6='Team &amp; Salaries'!$M35,MIN('Team &amp; Salaries'!$N35,'Team &amp; Salaries'!$P35),IF(CY$6&gt;'Team &amp; Salaries'!$M35,IFERROR(MIN('Team &amp; Salaries'!$P35,#REF!+'Team &amp; Salaries'!$N35),MIN('Team &amp; Salaries'!$N35,'Team &amp; Salaries'!$P35)),0))))))</f>
        <v>1</v>
      </c>
      <c r="CZ125" s="286">
        <f>IF('Team &amp; Salaries'!$O35="Never",IF(CZ$6&gt;='Team &amp; Salaries'!$M35,MIN('Team &amp; Salaries'!$N35,'Team &amp; Salaries'!$P35),0),IF('Team &amp; Salaries'!$O35="Monthly",IF(CZ$6='Team &amp; Salaries'!$M35,MIN('Team &amp; Salaries'!$N35,'Team &amp; Salaries'!$P35),IF(CZ$6&gt;'Team &amp; Salaries'!$M35,MIN('Team &amp; Salaries'!$P35,CY125+'Team &amp; Salaries'!$N35),0)),IF('Team &amp; Salaries'!$O35="Quarterly",IF(CZ$6='Team &amp; Salaries'!$M35,MIN('Team &amp; Salaries'!$N35,'Team &amp; Salaries'!$P35),IF(CZ$6&gt;'Team &amp; Salaries'!$M35,IFERROR(MIN('Team &amp; Salaries'!$P35,IF(ISNUMBER(CU125),CU125,0)+'Team &amp; Salaries'!$N35),'Team &amp; Salaries'!$N35),0)),IF('Team &amp; Salaries'!$O35="Annually",IF(CZ$6='Team &amp; Salaries'!$M35,MIN('Team &amp; Salaries'!$N35,'Team &amp; Salaries'!$P35),IF(CZ$6&gt;'Team &amp; Salaries'!$M35,IFERROR(MIN('Team &amp; Salaries'!$P35,#REF!+'Team &amp; Salaries'!$N35),MIN('Team &amp; Salaries'!$N35,'Team &amp; Salaries'!$P35)),0))))))</f>
        <v>1</v>
      </c>
      <c r="DA125" s="286">
        <f>IF('Team &amp; Salaries'!$O35="Never",IF(DA$6&gt;='Team &amp; Salaries'!$M35,MIN('Team &amp; Salaries'!$N35,'Team &amp; Salaries'!$P35),0),IF('Team &amp; Salaries'!$O35="Monthly",IF(DA$6='Team &amp; Salaries'!$M35,MIN('Team &amp; Salaries'!$N35,'Team &amp; Salaries'!$P35),IF(DA$6&gt;'Team &amp; Salaries'!$M35,MIN('Team &amp; Salaries'!$P35,CZ125+'Team &amp; Salaries'!$N35),0)),IF('Team &amp; Salaries'!$O35="Quarterly",IF(DA$6='Team &amp; Salaries'!$M35,MIN('Team &amp; Salaries'!$N35,'Team &amp; Salaries'!$P35),IF(DA$6&gt;'Team &amp; Salaries'!$M35,IFERROR(MIN('Team &amp; Salaries'!$P35,IF(ISNUMBER(CV125),CV125,0)+'Team &amp; Salaries'!$N35),'Team &amp; Salaries'!$N35),0)),IF('Team &amp; Salaries'!$O35="Annually",IF(DA$6='Team &amp; Salaries'!$M35,MIN('Team &amp; Salaries'!$N35,'Team &amp; Salaries'!$P35),IF(DA$6&gt;'Team &amp; Salaries'!$M35,IFERROR(MIN('Team &amp; Salaries'!$P35,#REF!+'Team &amp; Salaries'!$N35),MIN('Team &amp; Salaries'!$N35,'Team &amp; Salaries'!$P35)),0))))))</f>
        <v>1</v>
      </c>
      <c r="DB125" s="286">
        <f>IF('Team &amp; Salaries'!$O35="Never",IF(DB$6&gt;='Team &amp; Salaries'!$M35,MIN('Team &amp; Salaries'!$N35,'Team &amp; Salaries'!$P35),0),IF('Team &amp; Salaries'!$O35="Monthly",IF(DB$6='Team &amp; Salaries'!$M35,MIN('Team &amp; Salaries'!$N35,'Team &amp; Salaries'!$P35),IF(DB$6&gt;'Team &amp; Salaries'!$M35,MIN('Team &amp; Salaries'!$P35,DA125+'Team &amp; Salaries'!$N35),0)),IF('Team &amp; Salaries'!$O35="Quarterly",IF(DB$6='Team &amp; Salaries'!$M35,MIN('Team &amp; Salaries'!$N35,'Team &amp; Salaries'!$P35),IF(DB$6&gt;'Team &amp; Salaries'!$M35,IFERROR(MIN('Team &amp; Salaries'!$P35,IF(ISNUMBER(CW125),CW125,0)+'Team &amp; Salaries'!$N35),'Team &amp; Salaries'!$N35),0)),IF('Team &amp; Salaries'!$O35="Annually",IF(DB$6='Team &amp; Salaries'!$M35,MIN('Team &amp; Salaries'!$N35,'Team &amp; Salaries'!$P35),IF(DB$6&gt;'Team &amp; Salaries'!$M35,IFERROR(MIN('Team &amp; Salaries'!$P35,#REF!+'Team &amp; Salaries'!$N35),MIN('Team &amp; Salaries'!$N35,'Team &amp; Salaries'!$P35)),0))))))</f>
        <v>1</v>
      </c>
      <c r="DC125" s="286">
        <f>IF('Team &amp; Salaries'!$O35="Never",IF(DC$6&gt;='Team &amp; Salaries'!$M35,MIN('Team &amp; Salaries'!$N35,'Team &amp; Salaries'!$P35),0),IF('Team &amp; Salaries'!$O35="Monthly",IF(DC$6='Team &amp; Salaries'!$M35,MIN('Team &amp; Salaries'!$N35,'Team &amp; Salaries'!$P35),IF(DC$6&gt;'Team &amp; Salaries'!$M35,MIN('Team &amp; Salaries'!$P35,DB125+'Team &amp; Salaries'!$N35),0)),IF('Team &amp; Salaries'!$O35="Quarterly",IF(DC$6='Team &amp; Salaries'!$M35,MIN('Team &amp; Salaries'!$N35,'Team &amp; Salaries'!$P35),IF(DC$6&gt;'Team &amp; Salaries'!$M35,IFERROR(MIN('Team &amp; Salaries'!$P35,IF(ISNUMBER(CX125),CX125,0)+'Team &amp; Salaries'!$N35),'Team &amp; Salaries'!$N35),0)),IF('Team &amp; Salaries'!$O35="Annually",IF(DC$6='Team &amp; Salaries'!$M35,MIN('Team &amp; Salaries'!$N35,'Team &amp; Salaries'!$P35),IF(DC$6&gt;'Team &amp; Salaries'!$M35,IFERROR(MIN('Team &amp; Salaries'!$P35,#REF!+'Team &amp; Salaries'!$N35),MIN('Team &amp; Salaries'!$N35,'Team &amp; Salaries'!$P35)),0))))))</f>
        <v>1</v>
      </c>
      <c r="DD125" s="286">
        <f>IF('Team &amp; Salaries'!$O35="Never",IF(DD$6&gt;='Team &amp; Salaries'!$M35,MIN('Team &amp; Salaries'!$N35,'Team &amp; Salaries'!$P35),0),IF('Team &amp; Salaries'!$O35="Monthly",IF(DD$6='Team &amp; Salaries'!$M35,MIN('Team &amp; Salaries'!$N35,'Team &amp; Salaries'!$P35),IF(DD$6&gt;'Team &amp; Salaries'!$M35,MIN('Team &amp; Salaries'!$P35,DC125+'Team &amp; Salaries'!$N35),0)),IF('Team &amp; Salaries'!$O35="Quarterly",IF(DD$6='Team &amp; Salaries'!$M35,MIN('Team &amp; Salaries'!$N35,'Team &amp; Salaries'!$P35),IF(DD$6&gt;'Team &amp; Salaries'!$M35,IFERROR(MIN('Team &amp; Salaries'!$P35,IF(ISNUMBER(CY125),CY125,0)+'Team &amp; Salaries'!$N35),'Team &amp; Salaries'!$N35),0)),IF('Team &amp; Salaries'!$O35="Annually",IF(DD$6='Team &amp; Salaries'!$M35,MIN('Team &amp; Salaries'!$N35,'Team &amp; Salaries'!$P35),IF(DD$6&gt;'Team &amp; Salaries'!$M35,IFERROR(MIN('Team &amp; Salaries'!$P35,#REF!+'Team &amp; Salaries'!$N35),MIN('Team &amp; Salaries'!$N35,'Team &amp; Salaries'!$P35)),0))))))</f>
        <v>1</v>
      </c>
      <c r="DE125" s="286">
        <f>IF('Team &amp; Salaries'!$O35="Never",IF(DE$6&gt;='Team &amp; Salaries'!$M35,MIN('Team &amp; Salaries'!$N35,'Team &amp; Salaries'!$P35),0),IF('Team &amp; Salaries'!$O35="Monthly",IF(DE$6='Team &amp; Salaries'!$M35,MIN('Team &amp; Salaries'!$N35,'Team &amp; Salaries'!$P35),IF(DE$6&gt;'Team &amp; Salaries'!$M35,MIN('Team &amp; Salaries'!$P35,DD125+'Team &amp; Salaries'!$N35),0)),IF('Team &amp; Salaries'!$O35="Quarterly",IF(DE$6='Team &amp; Salaries'!$M35,MIN('Team &amp; Salaries'!$N35,'Team &amp; Salaries'!$P35),IF(DE$6&gt;'Team &amp; Salaries'!$M35,IFERROR(MIN('Team &amp; Salaries'!$P35,IF(ISNUMBER(CZ125),CZ125,0)+'Team &amp; Salaries'!$N35),'Team &amp; Salaries'!$N35),0)),IF('Team &amp; Salaries'!$O35="Annually",IF(DE$6='Team &amp; Salaries'!$M35,MIN('Team &amp; Salaries'!$N35,'Team &amp; Salaries'!$P35),IF(DE$6&gt;'Team &amp; Salaries'!$M35,IFERROR(MIN('Team &amp; Salaries'!$P35,#REF!+'Team &amp; Salaries'!$N35),MIN('Team &amp; Salaries'!$N35,'Team &amp; Salaries'!$P35)),0))))))</f>
        <v>1</v>
      </c>
      <c r="DF125" s="286">
        <f>IF('Team &amp; Salaries'!$O35="Never",IF(DF$6&gt;='Team &amp; Salaries'!$M35,MIN('Team &amp; Salaries'!$N35,'Team &amp; Salaries'!$P35),0),IF('Team &amp; Salaries'!$O35="Monthly",IF(DF$6='Team &amp; Salaries'!$M35,MIN('Team &amp; Salaries'!$N35,'Team &amp; Salaries'!$P35),IF(DF$6&gt;'Team &amp; Salaries'!$M35,MIN('Team &amp; Salaries'!$P35,DE125+'Team &amp; Salaries'!$N35),0)),IF('Team &amp; Salaries'!$O35="Quarterly",IF(DF$6='Team &amp; Salaries'!$M35,MIN('Team &amp; Salaries'!$N35,'Team &amp; Salaries'!$P35),IF(DF$6&gt;'Team &amp; Salaries'!$M35,IFERROR(MIN('Team &amp; Salaries'!$P35,IF(ISNUMBER(DA125),DA125,0)+'Team &amp; Salaries'!$N35),'Team &amp; Salaries'!$N35),0)),IF('Team &amp; Salaries'!$O35="Annually",IF(DF$6='Team &amp; Salaries'!$M35,MIN('Team &amp; Salaries'!$N35,'Team &amp; Salaries'!$P35),IF(DF$6&gt;'Team &amp; Salaries'!$M35,IFERROR(MIN('Team &amp; Salaries'!$P35,#REF!+'Team &amp; Salaries'!$N35),MIN('Team &amp; Salaries'!$N35,'Team &amp; Salaries'!$P35)),0))))))</f>
        <v>1</v>
      </c>
      <c r="DG125" s="286">
        <f>IF('Team &amp; Salaries'!$O35="Never",IF(DG$6&gt;='Team &amp; Salaries'!$M35,MIN('Team &amp; Salaries'!$N35,'Team &amp; Salaries'!$P35),0),IF('Team &amp; Salaries'!$O35="Monthly",IF(DG$6='Team &amp; Salaries'!$M35,MIN('Team &amp; Salaries'!$N35,'Team &amp; Salaries'!$P35),IF(DG$6&gt;'Team &amp; Salaries'!$M35,MIN('Team &amp; Salaries'!$P35,DF125+'Team &amp; Salaries'!$N35),0)),IF('Team &amp; Salaries'!$O35="Quarterly",IF(DG$6='Team &amp; Salaries'!$M35,MIN('Team &amp; Salaries'!$N35,'Team &amp; Salaries'!$P35),IF(DG$6&gt;'Team &amp; Salaries'!$M35,IFERROR(MIN('Team &amp; Salaries'!$P35,IF(ISNUMBER(DB125),DB125,0)+'Team &amp; Salaries'!$N35),'Team &amp; Salaries'!$N35),0)),IF('Team &amp; Salaries'!$O35="Annually",IF(DG$6='Team &amp; Salaries'!$M35,MIN('Team &amp; Salaries'!$N35,'Team &amp; Salaries'!$P35),IF(DG$6&gt;'Team &amp; Salaries'!$M35,IFERROR(MIN('Team &amp; Salaries'!$P35,#REF!+'Team &amp; Salaries'!$N35),MIN('Team &amp; Salaries'!$N35,'Team &amp; Salaries'!$P35)),0))))))</f>
        <v>1</v>
      </c>
      <c r="DH125" s="286">
        <f>IF('Team &amp; Salaries'!$O35="Never",IF(DH$6&gt;='Team &amp; Salaries'!$M35,MIN('Team &amp; Salaries'!$N35,'Team &amp; Salaries'!$P35),0),IF('Team &amp; Salaries'!$O35="Monthly",IF(DH$6='Team &amp; Salaries'!$M35,MIN('Team &amp; Salaries'!$N35,'Team &amp; Salaries'!$P35),IF(DH$6&gt;'Team &amp; Salaries'!$M35,MIN('Team &amp; Salaries'!$P35,DG125+'Team &amp; Salaries'!$N35),0)),IF('Team &amp; Salaries'!$O35="Quarterly",IF(DH$6='Team &amp; Salaries'!$M35,MIN('Team &amp; Salaries'!$N35,'Team &amp; Salaries'!$P35),IF(DH$6&gt;'Team &amp; Salaries'!$M35,IFERROR(MIN('Team &amp; Salaries'!$P35,IF(ISNUMBER(DC125),DC125,0)+'Team &amp; Salaries'!$N35),'Team &amp; Salaries'!$N35),0)),IF('Team &amp; Salaries'!$O35="Annually",IF(DH$6='Team &amp; Salaries'!$M35,MIN('Team &amp; Salaries'!$N35,'Team &amp; Salaries'!$P35),IF(DH$6&gt;'Team &amp; Salaries'!$M35,IFERROR(MIN('Team &amp; Salaries'!$P35,#REF!+'Team &amp; Salaries'!$N35),MIN('Team &amp; Salaries'!$N35,'Team &amp; Salaries'!$P35)),0))))))</f>
        <v>1</v>
      </c>
      <c r="DI125" s="286">
        <f>IF('Team &amp; Salaries'!$O35="Never",IF(DI$6&gt;='Team &amp; Salaries'!$M35,MIN('Team &amp; Salaries'!$N35,'Team &amp; Salaries'!$P35),0),IF('Team &amp; Salaries'!$O35="Monthly",IF(DI$6='Team &amp; Salaries'!$M35,MIN('Team &amp; Salaries'!$N35,'Team &amp; Salaries'!$P35),IF(DI$6&gt;'Team &amp; Salaries'!$M35,MIN('Team &amp; Salaries'!$P35,DH125+'Team &amp; Salaries'!$N35),0)),IF('Team &amp; Salaries'!$O35="Quarterly",IF(DI$6='Team &amp; Salaries'!$M35,MIN('Team &amp; Salaries'!$N35,'Team &amp; Salaries'!$P35),IF(DI$6&gt;'Team &amp; Salaries'!$M35,IFERROR(MIN('Team &amp; Salaries'!$P35,IF(ISNUMBER(DD125),DD125,0)+'Team &amp; Salaries'!$N35),'Team &amp; Salaries'!$N35),0)),IF('Team &amp; Salaries'!$O35="Annually",IF(DI$6='Team &amp; Salaries'!$M35,MIN('Team &amp; Salaries'!$N35,'Team &amp; Salaries'!$P35),IF(DI$6&gt;'Team &amp; Salaries'!$M35,IFERROR(MIN('Team &amp; Salaries'!$P35,#REF!+'Team &amp; Salaries'!$N35),MIN('Team &amp; Salaries'!$N35,'Team &amp; Salaries'!$P35)),0))))))</f>
        <v>1</v>
      </c>
    </row>
    <row r="126" spans="1:113" s="147" customFormat="1" ht="16">
      <c r="A126" s="114" t="str">
        <f>'Team &amp; Salaries'!A36</f>
        <v>VR Dev 1</v>
      </c>
      <c r="B126" s="114"/>
      <c r="C126" s="114"/>
      <c r="D126" s="285"/>
      <c r="E126" s="361" t="s">
        <v>193</v>
      </c>
      <c r="F126" s="286">
        <f>IF('Team &amp; Salaries'!$O36="Never",IF(F$6&gt;='Team &amp; Salaries'!$M36,MIN('Team &amp; Salaries'!$N36,'Team &amp; Salaries'!$P36),0),IF('Team &amp; Salaries'!$O36="Monthly",IF(F$6='Team &amp; Salaries'!$M36,MIN('Team &amp; Salaries'!$N36,'Team &amp; Salaries'!$P36),IF(F$6&gt;'Team &amp; Salaries'!$M36,MIN('Team &amp; Salaries'!$P36,E126+'Team &amp; Salaries'!$N36),0)),IF('Team &amp; Salaries'!$O36="Quarterly",IF(F$6='Team &amp; Salaries'!$M36,MIN('Team &amp; Salaries'!$N36,'Team &amp; Salaries'!$P36),IF(F$6&gt;'Team &amp; Salaries'!$M36,IFERROR(MIN('Team &amp; Salaries'!$P36,IF(ISNUMBER(A126),A126,0)+'Team &amp; Salaries'!$N36),'Team &amp; Salaries'!$N36),0)),IF('Team &amp; Salaries'!$O36="Annually",IF(F$6='Team &amp; Salaries'!$M36,MIN('Team &amp; Salaries'!$N36,'Team &amp; Salaries'!$P36),IF(F$6&gt;'Team &amp; Salaries'!$M36,IFERROR(MIN('Team &amp; Salaries'!$P36,#REF!+'Team &amp; Salaries'!$N36),MIN('Team &amp; Salaries'!$N36,'Team &amp; Salaries'!$P36)),0))))))</f>
        <v>0</v>
      </c>
      <c r="G126" s="286">
        <f>IF('Team &amp; Salaries'!$O36="Never",IF(G$6&gt;='Team &amp; Salaries'!$M36,MIN('Team &amp; Salaries'!$N36,'Team &amp; Salaries'!$P36),0),IF('Team &amp; Salaries'!$O36="Monthly",IF(G$6='Team &amp; Salaries'!$M36,MIN('Team &amp; Salaries'!$N36,'Team &amp; Salaries'!$P36),IF(G$6&gt;'Team &amp; Salaries'!$M36,MIN('Team &amp; Salaries'!$P36,F126+'Team &amp; Salaries'!$N36),0)),IF('Team &amp; Salaries'!$O36="Quarterly",IF(G$6='Team &amp; Salaries'!$M36,MIN('Team &amp; Salaries'!$N36,'Team &amp; Salaries'!$P36),IF(G$6&gt;'Team &amp; Salaries'!$M36,IFERROR(MIN('Team &amp; Salaries'!$P36,IF(ISNUMBER(B126),B126,0)+'Team &amp; Salaries'!$N36),'Team &amp; Salaries'!$N36),0)),IF('Team &amp; Salaries'!$O36="Annually",IF(G$6='Team &amp; Salaries'!$M36,MIN('Team &amp; Salaries'!$N36,'Team &amp; Salaries'!$P36),IF(G$6&gt;'Team &amp; Salaries'!$M36,IFERROR(MIN('Team &amp; Salaries'!$P36,#REF!+'Team &amp; Salaries'!$N36),MIN('Team &amp; Salaries'!$N36,'Team &amp; Salaries'!$P36)),0))))))</f>
        <v>0</v>
      </c>
      <c r="H126" s="286">
        <f>IF('Team &amp; Salaries'!$O36="Never",IF(H$6&gt;='Team &amp; Salaries'!$M36,MIN('Team &amp; Salaries'!$N36,'Team &amp; Salaries'!$P36),0),IF('Team &amp; Salaries'!$O36="Monthly",IF(H$6='Team &amp; Salaries'!$M36,MIN('Team &amp; Salaries'!$N36,'Team &amp; Salaries'!$P36),IF(H$6&gt;'Team &amp; Salaries'!$M36,MIN('Team &amp; Salaries'!$P36,G126+'Team &amp; Salaries'!$N36),0)),IF('Team &amp; Salaries'!$O36="Quarterly",IF(H$6='Team &amp; Salaries'!$M36,MIN('Team &amp; Salaries'!$N36,'Team &amp; Salaries'!$P36),IF(H$6&gt;'Team &amp; Salaries'!$M36,IFERROR(MIN('Team &amp; Salaries'!$P36,IF(ISNUMBER(C126),C126,0)+'Team &amp; Salaries'!$N36),'Team &amp; Salaries'!$N36),0)),IF('Team &amp; Salaries'!$O36="Annually",IF(H$6='Team &amp; Salaries'!$M36,MIN('Team &amp; Salaries'!$N36,'Team &amp; Salaries'!$P36),IF(H$6&gt;'Team &amp; Salaries'!$M36,IFERROR(MIN('Team &amp; Salaries'!$P36,#REF!+'Team &amp; Salaries'!$N36),MIN('Team &amp; Salaries'!$N36,'Team &amp; Salaries'!$P36)),0))))))</f>
        <v>0</v>
      </c>
      <c r="I126" s="286">
        <f>IF('Team &amp; Salaries'!$O36="Never",IF(I$6&gt;='Team &amp; Salaries'!$M36,MIN('Team &amp; Salaries'!$N36,'Team &amp; Salaries'!$P36),0),IF('Team &amp; Salaries'!$O36="Monthly",IF(I$6='Team &amp; Salaries'!$M36,MIN('Team &amp; Salaries'!$N36,'Team &amp; Salaries'!$P36),IF(I$6&gt;'Team &amp; Salaries'!$M36,MIN('Team &amp; Salaries'!$P36,H126+'Team &amp; Salaries'!$N36),0)),IF('Team &amp; Salaries'!$O36="Quarterly",IF(I$6='Team &amp; Salaries'!$M36,MIN('Team &amp; Salaries'!$N36,'Team &amp; Salaries'!$P36),IF(I$6&gt;'Team &amp; Salaries'!$M36,IFERROR(MIN('Team &amp; Salaries'!$P36,IF(ISNUMBER(D126),D126,0)+'Team &amp; Salaries'!$N36),'Team &amp; Salaries'!$N36),0)),IF('Team &amp; Salaries'!$O36="Annually",IF(I$6='Team &amp; Salaries'!$M36,MIN('Team &amp; Salaries'!$N36,'Team &amp; Salaries'!$P36),IF(I$6&gt;'Team &amp; Salaries'!$M36,IFERROR(MIN('Team &amp; Salaries'!$P36,#REF!+'Team &amp; Salaries'!$N36),MIN('Team &amp; Salaries'!$N36,'Team &amp; Salaries'!$P36)),0))))))</f>
        <v>0</v>
      </c>
      <c r="J126" s="286">
        <f>IF('Team &amp; Salaries'!$O36="Never",IF(J$6&gt;='Team &amp; Salaries'!$M36,MIN('Team &amp; Salaries'!$N36,'Team &amp; Salaries'!$P36),0),IF('Team &amp; Salaries'!$O36="Monthly",IF(J$6='Team &amp; Salaries'!$M36,MIN('Team &amp; Salaries'!$N36,'Team &amp; Salaries'!$P36),IF(J$6&gt;'Team &amp; Salaries'!$M36,MIN('Team &amp; Salaries'!$P36,I126+'Team &amp; Salaries'!$N36),0)),IF('Team &amp; Salaries'!$O36="Quarterly",IF(J$6='Team &amp; Salaries'!$M36,MIN('Team &amp; Salaries'!$N36,'Team &amp; Salaries'!$P36),IF(J$6&gt;'Team &amp; Salaries'!$M36,IFERROR(MIN('Team &amp; Salaries'!$P36,IF(ISNUMBER(E126),E126,0)+'Team &amp; Salaries'!$N36),'Team &amp; Salaries'!$N36),0)),IF('Team &amp; Salaries'!$O36="Annually",IF(J$6='Team &amp; Salaries'!$M36,MIN('Team &amp; Salaries'!$N36,'Team &amp; Salaries'!$P36),IF(J$6&gt;'Team &amp; Salaries'!$M36,IFERROR(MIN('Team &amp; Salaries'!$P36,#REF!+'Team &amp; Salaries'!$N36),MIN('Team &amp; Salaries'!$N36,'Team &amp; Salaries'!$P36)),0))))))</f>
        <v>0</v>
      </c>
      <c r="K126" s="286">
        <f>IF('Team &amp; Salaries'!$O36="Never",IF(K$6&gt;='Team &amp; Salaries'!$M36,MIN('Team &amp; Salaries'!$N36,'Team &amp; Salaries'!$P36),0),IF('Team &amp; Salaries'!$O36="Monthly",IF(K$6='Team &amp; Salaries'!$M36,MIN('Team &amp; Salaries'!$N36,'Team &amp; Salaries'!$P36),IF(K$6&gt;'Team &amp; Salaries'!$M36,MIN('Team &amp; Salaries'!$P36,J126+'Team &amp; Salaries'!$N36),0)),IF('Team &amp; Salaries'!$O36="Quarterly",IF(K$6='Team &amp; Salaries'!$M36,MIN('Team &amp; Salaries'!$N36,'Team &amp; Salaries'!$P36),IF(K$6&gt;'Team &amp; Salaries'!$M36,IFERROR(MIN('Team &amp; Salaries'!$P36,IF(ISNUMBER(F126),F126,0)+'Team &amp; Salaries'!$N36),'Team &amp; Salaries'!$N36),0)),IF('Team &amp; Salaries'!$O36="Annually",IF(K$6='Team &amp; Salaries'!$M36,MIN('Team &amp; Salaries'!$N36,'Team &amp; Salaries'!$P36),IF(K$6&gt;'Team &amp; Salaries'!$M36,IFERROR(MIN('Team &amp; Salaries'!$P36,#REF!+'Team &amp; Salaries'!$N36),MIN('Team &amp; Salaries'!$N36,'Team &amp; Salaries'!$P36)),0))))))</f>
        <v>0</v>
      </c>
      <c r="L126" s="286">
        <f>IF('Team &amp; Salaries'!$O36="Never",IF(L$6&gt;='Team &amp; Salaries'!$M36,MIN('Team &amp; Salaries'!$N36,'Team &amp; Salaries'!$P36),0),IF('Team &amp; Salaries'!$O36="Monthly",IF(L$6='Team &amp; Salaries'!$M36,MIN('Team &amp; Salaries'!$N36,'Team &amp; Salaries'!$P36),IF(L$6&gt;'Team &amp; Salaries'!$M36,MIN('Team &amp; Salaries'!$P36,K126+'Team &amp; Salaries'!$N36),0)),IF('Team &amp; Salaries'!$O36="Quarterly",IF(L$6='Team &amp; Salaries'!$M36,MIN('Team &amp; Salaries'!$N36,'Team &amp; Salaries'!$P36),IF(L$6&gt;'Team &amp; Salaries'!$M36,IFERROR(MIN('Team &amp; Salaries'!$P36,IF(ISNUMBER(G126),G126,0)+'Team &amp; Salaries'!$N36),'Team &amp; Salaries'!$N36),0)),IF('Team &amp; Salaries'!$O36="Annually",IF(L$6='Team &amp; Salaries'!$M36,MIN('Team &amp; Salaries'!$N36,'Team &amp; Salaries'!$P36),IF(L$6&gt;'Team &amp; Salaries'!$M36,IFERROR(MIN('Team &amp; Salaries'!$P36,#REF!+'Team &amp; Salaries'!$N36),MIN('Team &amp; Salaries'!$N36,'Team &amp; Salaries'!$P36)),0))))))</f>
        <v>0</v>
      </c>
      <c r="M126" s="286">
        <f>IF('Team &amp; Salaries'!$O36="Never",IF(M$6&gt;='Team &amp; Salaries'!$M36,MIN('Team &amp; Salaries'!$N36,'Team &amp; Salaries'!$P36),0),IF('Team &amp; Salaries'!$O36="Monthly",IF(M$6='Team &amp; Salaries'!$M36,MIN('Team &amp; Salaries'!$N36,'Team &amp; Salaries'!$P36),IF(M$6&gt;'Team &amp; Salaries'!$M36,MIN('Team &amp; Salaries'!$P36,L126+'Team &amp; Salaries'!$N36),0)),IF('Team &amp; Salaries'!$O36="Quarterly",IF(M$6='Team &amp; Salaries'!$M36,MIN('Team &amp; Salaries'!$N36,'Team &amp; Salaries'!$P36),IF(M$6&gt;'Team &amp; Salaries'!$M36,IFERROR(MIN('Team &amp; Salaries'!$P36,IF(ISNUMBER(H126),H126,0)+'Team &amp; Salaries'!$N36),'Team &amp; Salaries'!$N36),0)),IF('Team &amp; Salaries'!$O36="Annually",IF(M$6='Team &amp; Salaries'!$M36,MIN('Team &amp; Salaries'!$N36,'Team &amp; Salaries'!$P36),IF(M$6&gt;'Team &amp; Salaries'!$M36,IFERROR(MIN('Team &amp; Salaries'!$P36,#REF!+'Team &amp; Salaries'!$N36),MIN('Team &amp; Salaries'!$N36,'Team &amp; Salaries'!$P36)),0))))))</f>
        <v>0</v>
      </c>
      <c r="N126" s="286">
        <f>IF('Team &amp; Salaries'!$O36="Never",IF(N$6&gt;='Team &amp; Salaries'!$M36,MIN('Team &amp; Salaries'!$N36,'Team &amp; Salaries'!$P36),0),IF('Team &amp; Salaries'!$O36="Monthly",IF(N$6='Team &amp; Salaries'!$M36,MIN('Team &amp; Salaries'!$N36,'Team &amp; Salaries'!$P36),IF(N$6&gt;'Team &amp; Salaries'!$M36,MIN('Team &amp; Salaries'!$P36,M126+'Team &amp; Salaries'!$N36),0)),IF('Team &amp; Salaries'!$O36="Quarterly",IF(N$6='Team &amp; Salaries'!$M36,MIN('Team &amp; Salaries'!$N36,'Team &amp; Salaries'!$P36),IF(N$6&gt;'Team &amp; Salaries'!$M36,IFERROR(MIN('Team &amp; Salaries'!$P36,IF(ISNUMBER(I126),I126,0)+'Team &amp; Salaries'!$N36),'Team &amp; Salaries'!$N36),0)),IF('Team &amp; Salaries'!$O36="Annually",IF(N$6='Team &amp; Salaries'!$M36,MIN('Team &amp; Salaries'!$N36,'Team &amp; Salaries'!$P36),IF(N$6&gt;'Team &amp; Salaries'!$M36,IFERROR(MIN('Team &amp; Salaries'!$P36,#REF!+'Team &amp; Salaries'!$N36),MIN('Team &amp; Salaries'!$N36,'Team &amp; Salaries'!$P36)),0))))))</f>
        <v>0</v>
      </c>
      <c r="O126" s="286">
        <f>IF('Team &amp; Salaries'!$O36="Never",IF(O$6&gt;='Team &amp; Salaries'!$M36,MIN('Team &amp; Salaries'!$N36,'Team &amp; Salaries'!$P36),0),IF('Team &amp; Salaries'!$O36="Monthly",IF(O$6='Team &amp; Salaries'!$M36,MIN('Team &amp; Salaries'!$N36,'Team &amp; Salaries'!$P36),IF(O$6&gt;'Team &amp; Salaries'!$M36,MIN('Team &amp; Salaries'!$P36,N126+'Team &amp; Salaries'!$N36),0)),IF('Team &amp; Salaries'!$O36="Quarterly",IF(O$6='Team &amp; Salaries'!$M36,MIN('Team &amp; Salaries'!$N36,'Team &amp; Salaries'!$P36),IF(O$6&gt;'Team &amp; Salaries'!$M36,IFERROR(MIN('Team &amp; Salaries'!$P36,IF(ISNUMBER(J126),J126,0)+'Team &amp; Salaries'!$N36),'Team &amp; Salaries'!$N36),0)),IF('Team &amp; Salaries'!$O36="Annually",IF(O$6='Team &amp; Salaries'!$M36,MIN('Team &amp; Salaries'!$N36,'Team &amp; Salaries'!$P36),IF(O$6&gt;'Team &amp; Salaries'!$M36,IFERROR(MIN('Team &amp; Salaries'!$P36,#REF!+'Team &amp; Salaries'!$N36),MIN('Team &amp; Salaries'!$N36,'Team &amp; Salaries'!$P36)),0))))))</f>
        <v>0</v>
      </c>
      <c r="P126" s="286">
        <f>IF('Team &amp; Salaries'!$O36="Never",IF(P$6&gt;='Team &amp; Salaries'!$M36,MIN('Team &amp; Salaries'!$N36,'Team &amp; Salaries'!$P36),0),IF('Team &amp; Salaries'!$O36="Monthly",IF(P$6='Team &amp; Salaries'!$M36,MIN('Team &amp; Salaries'!$N36,'Team &amp; Salaries'!$P36),IF(P$6&gt;'Team &amp; Salaries'!$M36,MIN('Team &amp; Salaries'!$P36,O126+'Team &amp; Salaries'!$N36),0)),IF('Team &amp; Salaries'!$O36="Quarterly",IF(P$6='Team &amp; Salaries'!$M36,MIN('Team &amp; Salaries'!$N36,'Team &amp; Salaries'!$P36),IF(P$6&gt;'Team &amp; Salaries'!$M36,IFERROR(MIN('Team &amp; Salaries'!$P36,IF(ISNUMBER(K126),K126,0)+'Team &amp; Salaries'!$N36),'Team &amp; Salaries'!$N36),0)),IF('Team &amp; Salaries'!$O36="Annually",IF(P$6='Team &amp; Salaries'!$M36,MIN('Team &amp; Salaries'!$N36,'Team &amp; Salaries'!$P36),IF(P$6&gt;'Team &amp; Salaries'!$M36,IFERROR(MIN('Team &amp; Salaries'!$P36,#REF!+'Team &amp; Salaries'!$N36),MIN('Team &amp; Salaries'!$N36,'Team &amp; Salaries'!$P36)),0))))))</f>
        <v>0</v>
      </c>
      <c r="Q126" s="286">
        <f>IF('Team &amp; Salaries'!$O36="Never",IF(Q$6&gt;='Team &amp; Salaries'!$M36,MIN('Team &amp; Salaries'!$N36,'Team &amp; Salaries'!$P36),0),IF('Team &amp; Salaries'!$O36="Monthly",IF(Q$6='Team &amp; Salaries'!$M36,MIN('Team &amp; Salaries'!$N36,'Team &amp; Salaries'!$P36),IF(Q$6&gt;'Team &amp; Salaries'!$M36,MIN('Team &amp; Salaries'!$P36,P126+'Team &amp; Salaries'!$N36),0)),IF('Team &amp; Salaries'!$O36="Quarterly",IF(Q$6='Team &amp; Salaries'!$M36,MIN('Team &amp; Salaries'!$N36,'Team &amp; Salaries'!$P36),IF(Q$6&gt;'Team &amp; Salaries'!$M36,IFERROR(MIN('Team &amp; Salaries'!$P36,IF(ISNUMBER(L126),L126,0)+'Team &amp; Salaries'!$N36),'Team &amp; Salaries'!$N36),0)),IF('Team &amp; Salaries'!$O36="Annually",IF(Q$6='Team &amp; Salaries'!$M36,MIN('Team &amp; Salaries'!$N36,'Team &amp; Salaries'!$P36),IF(Q$6&gt;'Team &amp; Salaries'!$M36,IFERROR(MIN('Team &amp; Salaries'!$P36,#REF!+'Team &amp; Salaries'!$N36),MIN('Team &amp; Salaries'!$N36,'Team &amp; Salaries'!$P36)),0))))))</f>
        <v>0</v>
      </c>
      <c r="R126" s="286">
        <f>IF('Team &amp; Salaries'!$O36="Never",IF(R$6&gt;='Team &amp; Salaries'!$M36,MIN('Team &amp; Salaries'!$N36,'Team &amp; Salaries'!$P36),0),IF('Team &amp; Salaries'!$O36="Monthly",IF(R$6='Team &amp; Salaries'!$M36,MIN('Team &amp; Salaries'!$N36,'Team &amp; Salaries'!$P36),IF(R$6&gt;'Team &amp; Salaries'!$M36,MIN('Team &amp; Salaries'!$P36,Q126+'Team &amp; Salaries'!$N36),0)),IF('Team &amp; Salaries'!$O36="Quarterly",IF(R$6='Team &amp; Salaries'!$M36,MIN('Team &amp; Salaries'!$N36,'Team &amp; Salaries'!$P36),IF(R$6&gt;'Team &amp; Salaries'!$M36,IFERROR(MIN('Team &amp; Salaries'!$P36,IF(ISNUMBER(M126),M126,0)+'Team &amp; Salaries'!$N36),'Team &amp; Salaries'!$N36),0)),IF('Team &amp; Salaries'!$O36="Annually",IF(R$6='Team &amp; Salaries'!$M36,MIN('Team &amp; Salaries'!$N36,'Team &amp; Salaries'!$P36),IF(R$6&gt;'Team &amp; Salaries'!$M36,IFERROR(MIN('Team &amp; Salaries'!$P36,#REF!+'Team &amp; Salaries'!$N36),MIN('Team &amp; Salaries'!$N36,'Team &amp; Salaries'!$P36)),0))))))</f>
        <v>0</v>
      </c>
      <c r="S126" s="286">
        <f>IF('Team &amp; Salaries'!$O36="Never",IF(S$6&gt;='Team &amp; Salaries'!$M36,MIN('Team &amp; Salaries'!$N36,'Team &amp; Salaries'!$P36),0),IF('Team &amp; Salaries'!$O36="Monthly",IF(S$6='Team &amp; Salaries'!$M36,MIN('Team &amp; Salaries'!$N36,'Team &amp; Salaries'!$P36),IF(S$6&gt;'Team &amp; Salaries'!$M36,MIN('Team &amp; Salaries'!$P36,R126+'Team &amp; Salaries'!$N36),0)),IF('Team &amp; Salaries'!$O36="Quarterly",IF(S$6='Team &amp; Salaries'!$M36,MIN('Team &amp; Salaries'!$N36,'Team &amp; Salaries'!$P36),IF(S$6&gt;'Team &amp; Salaries'!$M36,IFERROR(MIN('Team &amp; Salaries'!$P36,IF(ISNUMBER(N126),N126,0)+'Team &amp; Salaries'!$N36),'Team &amp; Salaries'!$N36),0)),IF('Team &amp; Salaries'!$O36="Annually",IF(S$6='Team &amp; Salaries'!$M36,MIN('Team &amp; Salaries'!$N36,'Team &amp; Salaries'!$P36),IF(S$6&gt;'Team &amp; Salaries'!$M36,IFERROR(MIN('Team &amp; Salaries'!$P36,#REF!+'Team &amp; Salaries'!$N36),MIN('Team &amp; Salaries'!$N36,'Team &amp; Salaries'!$P36)),0))))))</f>
        <v>1</v>
      </c>
      <c r="T126" s="286">
        <f>IF('Team &amp; Salaries'!$O36="Never",IF(T$6&gt;='Team &amp; Salaries'!$M36,MIN('Team &amp; Salaries'!$N36,'Team &amp; Salaries'!$P36),0),IF('Team &amp; Salaries'!$O36="Monthly",IF(T$6='Team &amp; Salaries'!$M36,MIN('Team &amp; Salaries'!$N36,'Team &amp; Salaries'!$P36),IF(T$6&gt;'Team &amp; Salaries'!$M36,MIN('Team &amp; Salaries'!$P36,S126+'Team &amp; Salaries'!$N36),0)),IF('Team &amp; Salaries'!$O36="Quarterly",IF(T$6='Team &amp; Salaries'!$M36,MIN('Team &amp; Salaries'!$N36,'Team &amp; Salaries'!$P36),IF(T$6&gt;'Team &amp; Salaries'!$M36,IFERROR(MIN('Team &amp; Salaries'!$P36,IF(ISNUMBER(O126),O126,0)+'Team &amp; Salaries'!$N36),'Team &amp; Salaries'!$N36),0)),IF('Team &amp; Salaries'!$O36="Annually",IF(T$6='Team &amp; Salaries'!$M36,MIN('Team &amp; Salaries'!$N36,'Team &amp; Salaries'!$P36),IF(T$6&gt;'Team &amp; Salaries'!$M36,IFERROR(MIN('Team &amp; Salaries'!$P36,#REF!+'Team &amp; Salaries'!$N36),MIN('Team &amp; Salaries'!$N36,'Team &amp; Salaries'!$P36)),0))))))</f>
        <v>1</v>
      </c>
      <c r="U126" s="286">
        <f>IF('Team &amp; Salaries'!$O36="Never",IF(U$6&gt;='Team &amp; Salaries'!$M36,MIN('Team &amp; Salaries'!$N36,'Team &amp; Salaries'!$P36),0),IF('Team &amp; Salaries'!$O36="Monthly",IF(U$6='Team &amp; Salaries'!$M36,MIN('Team &amp; Salaries'!$N36,'Team &amp; Salaries'!$P36),IF(U$6&gt;'Team &amp; Salaries'!$M36,MIN('Team &amp; Salaries'!$P36,T126+'Team &amp; Salaries'!$N36),0)),IF('Team &amp; Salaries'!$O36="Quarterly",IF(U$6='Team &amp; Salaries'!$M36,MIN('Team &amp; Salaries'!$N36,'Team &amp; Salaries'!$P36),IF(U$6&gt;'Team &amp; Salaries'!$M36,IFERROR(MIN('Team &amp; Salaries'!$P36,IF(ISNUMBER(P126),P126,0)+'Team &amp; Salaries'!$N36),'Team &amp; Salaries'!$N36),0)),IF('Team &amp; Salaries'!$O36="Annually",IF(U$6='Team &amp; Salaries'!$M36,MIN('Team &amp; Salaries'!$N36,'Team &amp; Salaries'!$P36),IF(U$6&gt;'Team &amp; Salaries'!$M36,IFERROR(MIN('Team &amp; Salaries'!$P36,#REF!+'Team &amp; Salaries'!$N36),MIN('Team &amp; Salaries'!$N36,'Team &amp; Salaries'!$P36)),0))))))</f>
        <v>1</v>
      </c>
      <c r="V126" s="286">
        <f>IF('Team &amp; Salaries'!$O36="Never",IF(V$6&gt;='Team &amp; Salaries'!$M36,MIN('Team &amp; Salaries'!$N36,'Team &amp; Salaries'!$P36),0),IF('Team &amp; Salaries'!$O36="Monthly",IF(V$6='Team &amp; Salaries'!$M36,MIN('Team &amp; Salaries'!$N36,'Team &amp; Salaries'!$P36),IF(V$6&gt;'Team &amp; Salaries'!$M36,MIN('Team &amp; Salaries'!$P36,U126+'Team &amp; Salaries'!$N36),0)),IF('Team &amp; Salaries'!$O36="Quarterly",IF(V$6='Team &amp; Salaries'!$M36,MIN('Team &amp; Salaries'!$N36,'Team &amp; Salaries'!$P36),IF(V$6&gt;'Team &amp; Salaries'!$M36,IFERROR(MIN('Team &amp; Salaries'!$P36,IF(ISNUMBER(Q126),Q126,0)+'Team &amp; Salaries'!$N36),'Team &amp; Salaries'!$N36),0)),IF('Team &amp; Salaries'!$O36="Annually",IF(V$6='Team &amp; Salaries'!$M36,MIN('Team &amp; Salaries'!$N36,'Team &amp; Salaries'!$P36),IF(V$6&gt;'Team &amp; Salaries'!$M36,IFERROR(MIN('Team &amp; Salaries'!$P36,#REF!+'Team &amp; Salaries'!$N36),MIN('Team &amp; Salaries'!$N36,'Team &amp; Salaries'!$P36)),0))))))</f>
        <v>1</v>
      </c>
      <c r="W126" s="286">
        <f>IF('Team &amp; Salaries'!$O36="Never",IF(W$6&gt;='Team &amp; Salaries'!$M36,MIN('Team &amp; Salaries'!$N36,'Team &amp; Salaries'!$P36),0),IF('Team &amp; Salaries'!$O36="Monthly",IF(W$6='Team &amp; Salaries'!$M36,MIN('Team &amp; Salaries'!$N36,'Team &amp; Salaries'!$P36),IF(W$6&gt;'Team &amp; Salaries'!$M36,MIN('Team &amp; Salaries'!$P36,V126+'Team &amp; Salaries'!$N36),0)),IF('Team &amp; Salaries'!$O36="Quarterly",IF(W$6='Team &amp; Salaries'!$M36,MIN('Team &amp; Salaries'!$N36,'Team &amp; Salaries'!$P36),IF(W$6&gt;'Team &amp; Salaries'!$M36,IFERROR(MIN('Team &amp; Salaries'!$P36,IF(ISNUMBER(R126),R126,0)+'Team &amp; Salaries'!$N36),'Team &amp; Salaries'!$N36),0)),IF('Team &amp; Salaries'!$O36="Annually",IF(W$6='Team &amp; Salaries'!$M36,MIN('Team &amp; Salaries'!$N36,'Team &amp; Salaries'!$P36),IF(W$6&gt;'Team &amp; Salaries'!$M36,IFERROR(MIN('Team &amp; Salaries'!$P36,#REF!+'Team &amp; Salaries'!$N36),MIN('Team &amp; Salaries'!$N36,'Team &amp; Salaries'!$P36)),0))))))</f>
        <v>1</v>
      </c>
      <c r="X126" s="286">
        <f>IF('Team &amp; Salaries'!$O36="Never",IF(X$6&gt;='Team &amp; Salaries'!$M36,MIN('Team &amp; Salaries'!$N36,'Team &amp; Salaries'!$P36),0),IF('Team &amp; Salaries'!$O36="Monthly",IF(X$6='Team &amp; Salaries'!$M36,MIN('Team &amp; Salaries'!$N36,'Team &amp; Salaries'!$P36),IF(X$6&gt;'Team &amp; Salaries'!$M36,MIN('Team &amp; Salaries'!$P36,W126+'Team &amp; Salaries'!$N36),0)),IF('Team &amp; Salaries'!$O36="Quarterly",IF(X$6='Team &amp; Salaries'!$M36,MIN('Team &amp; Salaries'!$N36,'Team &amp; Salaries'!$P36),IF(X$6&gt;'Team &amp; Salaries'!$M36,IFERROR(MIN('Team &amp; Salaries'!$P36,IF(ISNUMBER(S126),S126,0)+'Team &amp; Salaries'!$N36),'Team &amp; Salaries'!$N36),0)),IF('Team &amp; Salaries'!$O36="Annually",IF(X$6='Team &amp; Salaries'!$M36,MIN('Team &amp; Salaries'!$N36,'Team &amp; Salaries'!$P36),IF(X$6&gt;'Team &amp; Salaries'!$M36,IFERROR(MIN('Team &amp; Salaries'!$P36,#REF!+'Team &amp; Salaries'!$N36),MIN('Team &amp; Salaries'!$N36,'Team &amp; Salaries'!$P36)),0))))))</f>
        <v>1</v>
      </c>
      <c r="Y126" s="286">
        <f>IF('Team &amp; Salaries'!$O36="Never",IF(Y$6&gt;='Team &amp; Salaries'!$M36,MIN('Team &amp; Salaries'!$N36,'Team &amp; Salaries'!$P36),0),IF('Team &amp; Salaries'!$O36="Monthly",IF(Y$6='Team &amp; Salaries'!$M36,MIN('Team &amp; Salaries'!$N36,'Team &amp; Salaries'!$P36),IF(Y$6&gt;'Team &amp; Salaries'!$M36,MIN('Team &amp; Salaries'!$P36,X126+'Team &amp; Salaries'!$N36),0)),IF('Team &amp; Salaries'!$O36="Quarterly",IF(Y$6='Team &amp; Salaries'!$M36,MIN('Team &amp; Salaries'!$N36,'Team &amp; Salaries'!$P36),IF(Y$6&gt;'Team &amp; Salaries'!$M36,IFERROR(MIN('Team &amp; Salaries'!$P36,IF(ISNUMBER(T126),T126,0)+'Team &amp; Salaries'!$N36),'Team &amp; Salaries'!$N36),0)),IF('Team &amp; Salaries'!$O36="Annually",IF(Y$6='Team &amp; Salaries'!$M36,MIN('Team &amp; Salaries'!$N36,'Team &amp; Salaries'!$P36),IF(Y$6&gt;'Team &amp; Salaries'!$M36,IFERROR(MIN('Team &amp; Salaries'!$P36,#REF!+'Team &amp; Salaries'!$N36),MIN('Team &amp; Salaries'!$N36,'Team &amp; Salaries'!$P36)),0))))))</f>
        <v>1</v>
      </c>
      <c r="Z126" s="286">
        <f>IF('Team &amp; Salaries'!$O36="Never",IF(Z$6&gt;='Team &amp; Salaries'!$M36,MIN('Team &amp; Salaries'!$N36,'Team &amp; Salaries'!$P36),0),IF('Team &amp; Salaries'!$O36="Monthly",IF(Z$6='Team &amp; Salaries'!$M36,MIN('Team &amp; Salaries'!$N36,'Team &amp; Salaries'!$P36),IF(Z$6&gt;'Team &amp; Salaries'!$M36,MIN('Team &amp; Salaries'!$P36,Y126+'Team &amp; Salaries'!$N36),0)),IF('Team &amp; Salaries'!$O36="Quarterly",IF(Z$6='Team &amp; Salaries'!$M36,MIN('Team &amp; Salaries'!$N36,'Team &amp; Salaries'!$P36),IF(Z$6&gt;'Team &amp; Salaries'!$M36,IFERROR(MIN('Team &amp; Salaries'!$P36,IF(ISNUMBER(U126),U126,0)+'Team &amp; Salaries'!$N36),'Team &amp; Salaries'!$N36),0)),IF('Team &amp; Salaries'!$O36="Annually",IF(Z$6='Team &amp; Salaries'!$M36,MIN('Team &amp; Salaries'!$N36,'Team &amp; Salaries'!$P36),IF(Z$6&gt;'Team &amp; Salaries'!$M36,IFERROR(MIN('Team &amp; Salaries'!$P36,#REF!+'Team &amp; Salaries'!$N36),MIN('Team &amp; Salaries'!$N36,'Team &amp; Salaries'!$P36)),0))))))</f>
        <v>1</v>
      </c>
      <c r="AA126" s="286">
        <f>IF('Team &amp; Salaries'!$O36="Never",IF(AA$6&gt;='Team &amp; Salaries'!$M36,MIN('Team &amp; Salaries'!$N36,'Team &amp; Salaries'!$P36),0),IF('Team &amp; Salaries'!$O36="Monthly",IF(AA$6='Team &amp; Salaries'!$M36,MIN('Team &amp; Salaries'!$N36,'Team &amp; Salaries'!$P36),IF(AA$6&gt;'Team &amp; Salaries'!$M36,MIN('Team &amp; Salaries'!$P36,Z126+'Team &amp; Salaries'!$N36),0)),IF('Team &amp; Salaries'!$O36="Quarterly",IF(AA$6='Team &amp; Salaries'!$M36,MIN('Team &amp; Salaries'!$N36,'Team &amp; Salaries'!$P36),IF(AA$6&gt;'Team &amp; Salaries'!$M36,IFERROR(MIN('Team &amp; Salaries'!$P36,IF(ISNUMBER(V126),V126,0)+'Team &amp; Salaries'!$N36),'Team &amp; Salaries'!$N36),0)),IF('Team &amp; Salaries'!$O36="Annually",IF(AA$6='Team &amp; Salaries'!$M36,MIN('Team &amp; Salaries'!$N36,'Team &amp; Salaries'!$P36),IF(AA$6&gt;'Team &amp; Salaries'!$M36,IFERROR(MIN('Team &amp; Salaries'!$P36,#REF!+'Team &amp; Salaries'!$N36),MIN('Team &amp; Salaries'!$N36,'Team &amp; Salaries'!$P36)),0))))))</f>
        <v>1</v>
      </c>
      <c r="AB126" s="286">
        <f>IF('Team &amp; Salaries'!$O36="Never",IF(AB$6&gt;='Team &amp; Salaries'!$M36,MIN('Team &amp; Salaries'!$N36,'Team &amp; Salaries'!$P36),0),IF('Team &amp; Salaries'!$O36="Monthly",IF(AB$6='Team &amp; Salaries'!$M36,MIN('Team &amp; Salaries'!$N36,'Team &amp; Salaries'!$P36),IF(AB$6&gt;'Team &amp; Salaries'!$M36,MIN('Team &amp; Salaries'!$P36,AA126+'Team &amp; Salaries'!$N36),0)),IF('Team &amp; Salaries'!$O36="Quarterly",IF(AB$6='Team &amp; Salaries'!$M36,MIN('Team &amp; Salaries'!$N36,'Team &amp; Salaries'!$P36),IF(AB$6&gt;'Team &amp; Salaries'!$M36,IFERROR(MIN('Team &amp; Salaries'!$P36,IF(ISNUMBER(W126),W126,0)+'Team &amp; Salaries'!$N36),'Team &amp; Salaries'!$N36),0)),IF('Team &amp; Salaries'!$O36="Annually",IF(AB$6='Team &amp; Salaries'!$M36,MIN('Team &amp; Salaries'!$N36,'Team &amp; Salaries'!$P36),IF(AB$6&gt;'Team &amp; Salaries'!$M36,IFERROR(MIN('Team &amp; Salaries'!$P36,#REF!+'Team &amp; Salaries'!$N36),MIN('Team &amp; Salaries'!$N36,'Team &amp; Salaries'!$P36)),0))))))</f>
        <v>1</v>
      </c>
      <c r="AC126" s="286">
        <f>IF('Team &amp; Salaries'!$O36="Never",IF(AC$6&gt;='Team &amp; Salaries'!$M36,MIN('Team &amp; Salaries'!$N36,'Team &amp; Salaries'!$P36),0),IF('Team &amp; Salaries'!$O36="Monthly",IF(AC$6='Team &amp; Salaries'!$M36,MIN('Team &amp; Salaries'!$N36,'Team &amp; Salaries'!$P36),IF(AC$6&gt;'Team &amp; Salaries'!$M36,MIN('Team &amp; Salaries'!$P36,AB126+'Team &amp; Salaries'!$N36),0)),IF('Team &amp; Salaries'!$O36="Quarterly",IF(AC$6='Team &amp; Salaries'!$M36,MIN('Team &amp; Salaries'!$N36,'Team &amp; Salaries'!$P36),IF(AC$6&gt;'Team &amp; Salaries'!$M36,IFERROR(MIN('Team &amp; Salaries'!$P36,IF(ISNUMBER(X126),X126,0)+'Team &amp; Salaries'!$N36),'Team &amp; Salaries'!$N36),0)),IF('Team &amp; Salaries'!$O36="Annually",IF(AC$6='Team &amp; Salaries'!$M36,MIN('Team &amp; Salaries'!$N36,'Team &amp; Salaries'!$P36),IF(AC$6&gt;'Team &amp; Salaries'!$M36,IFERROR(MIN('Team &amp; Salaries'!$P36,#REF!+'Team &amp; Salaries'!$N36),MIN('Team &amp; Salaries'!$N36,'Team &amp; Salaries'!$P36)),0))))))</f>
        <v>1</v>
      </c>
      <c r="AD126" s="286">
        <f>IF('Team &amp; Salaries'!$O36="Never",IF(AD$6&gt;='Team &amp; Salaries'!$M36,MIN('Team &amp; Salaries'!$N36,'Team &amp; Salaries'!$P36),0),IF('Team &amp; Salaries'!$O36="Monthly",IF(AD$6='Team &amp; Salaries'!$M36,MIN('Team &amp; Salaries'!$N36,'Team &amp; Salaries'!$P36),IF(AD$6&gt;'Team &amp; Salaries'!$M36,MIN('Team &amp; Salaries'!$P36,AC126+'Team &amp; Salaries'!$N36),0)),IF('Team &amp; Salaries'!$O36="Quarterly",IF(AD$6='Team &amp; Salaries'!$M36,MIN('Team &amp; Salaries'!$N36,'Team &amp; Salaries'!$P36),IF(AD$6&gt;'Team &amp; Salaries'!$M36,IFERROR(MIN('Team &amp; Salaries'!$P36,IF(ISNUMBER(Y126),Y126,0)+'Team &amp; Salaries'!$N36),'Team &amp; Salaries'!$N36),0)),IF('Team &amp; Salaries'!$O36="Annually",IF(AD$6='Team &amp; Salaries'!$M36,MIN('Team &amp; Salaries'!$N36,'Team &amp; Salaries'!$P36),IF(AD$6&gt;'Team &amp; Salaries'!$M36,IFERROR(MIN('Team &amp; Salaries'!$P36,#REF!+'Team &amp; Salaries'!$N36),MIN('Team &amp; Salaries'!$N36,'Team &amp; Salaries'!$P36)),0))))))</f>
        <v>1</v>
      </c>
      <c r="AE126" s="286">
        <f>IF('Team &amp; Salaries'!$O36="Never",IF(AE$6&gt;='Team &amp; Salaries'!$M36,MIN('Team &amp; Salaries'!$N36,'Team &amp; Salaries'!$P36),0),IF('Team &amp; Salaries'!$O36="Monthly",IF(AE$6='Team &amp; Salaries'!$M36,MIN('Team &amp; Salaries'!$N36,'Team &amp; Salaries'!$P36),IF(AE$6&gt;'Team &amp; Salaries'!$M36,MIN('Team &amp; Salaries'!$P36,AD126+'Team &amp; Salaries'!$N36),0)),IF('Team &amp; Salaries'!$O36="Quarterly",IF(AE$6='Team &amp; Salaries'!$M36,MIN('Team &amp; Salaries'!$N36,'Team &amp; Salaries'!$P36),IF(AE$6&gt;'Team &amp; Salaries'!$M36,IFERROR(MIN('Team &amp; Salaries'!$P36,IF(ISNUMBER(Z126),Z126,0)+'Team &amp; Salaries'!$N36),'Team &amp; Salaries'!$N36),0)),IF('Team &amp; Salaries'!$O36="Annually",IF(AE$6='Team &amp; Salaries'!$M36,MIN('Team &amp; Salaries'!$N36,'Team &amp; Salaries'!$P36),IF(AE$6&gt;'Team &amp; Salaries'!$M36,IFERROR(MIN('Team &amp; Salaries'!$P36,#REF!+'Team &amp; Salaries'!$N36),MIN('Team &amp; Salaries'!$N36,'Team &amp; Salaries'!$P36)),0))))))</f>
        <v>1</v>
      </c>
      <c r="AF126" s="286">
        <f>IF('Team &amp; Salaries'!$O36="Never",IF(AF$6&gt;='Team &amp; Salaries'!$M36,MIN('Team &amp; Salaries'!$N36,'Team &amp; Salaries'!$P36),0),IF('Team &amp; Salaries'!$O36="Monthly",IF(AF$6='Team &amp; Salaries'!$M36,MIN('Team &amp; Salaries'!$N36,'Team &amp; Salaries'!$P36),IF(AF$6&gt;'Team &amp; Salaries'!$M36,MIN('Team &amp; Salaries'!$P36,AE126+'Team &amp; Salaries'!$N36),0)),IF('Team &amp; Salaries'!$O36="Quarterly",IF(AF$6='Team &amp; Salaries'!$M36,MIN('Team &amp; Salaries'!$N36,'Team &amp; Salaries'!$P36),IF(AF$6&gt;'Team &amp; Salaries'!$M36,IFERROR(MIN('Team &amp; Salaries'!$P36,IF(ISNUMBER(AA126),AA126,0)+'Team &amp; Salaries'!$N36),'Team &amp; Salaries'!$N36),0)),IF('Team &amp; Salaries'!$O36="Annually",IF(AF$6='Team &amp; Salaries'!$M36,MIN('Team &amp; Salaries'!$N36,'Team &amp; Salaries'!$P36),IF(AF$6&gt;'Team &amp; Salaries'!$M36,IFERROR(MIN('Team &amp; Salaries'!$P36,#REF!+'Team &amp; Salaries'!$N36),MIN('Team &amp; Salaries'!$N36,'Team &amp; Salaries'!$P36)),0))))))</f>
        <v>1</v>
      </c>
      <c r="AG126" s="286">
        <f>IF('Team &amp; Salaries'!$O36="Never",IF(AG$6&gt;='Team &amp; Salaries'!$M36,MIN('Team &amp; Salaries'!$N36,'Team &amp; Salaries'!$P36),0),IF('Team &amp; Salaries'!$O36="Monthly",IF(AG$6='Team &amp; Salaries'!$M36,MIN('Team &amp; Salaries'!$N36,'Team &amp; Salaries'!$P36),IF(AG$6&gt;'Team &amp; Salaries'!$M36,MIN('Team &amp; Salaries'!$P36,AF126+'Team &amp; Salaries'!$N36),0)),IF('Team &amp; Salaries'!$O36="Quarterly",IF(AG$6='Team &amp; Salaries'!$M36,MIN('Team &amp; Salaries'!$N36,'Team &amp; Salaries'!$P36),IF(AG$6&gt;'Team &amp; Salaries'!$M36,IFERROR(MIN('Team &amp; Salaries'!$P36,IF(ISNUMBER(AB126),AB126,0)+'Team &amp; Salaries'!$N36),'Team &amp; Salaries'!$N36),0)),IF('Team &amp; Salaries'!$O36="Annually",IF(AG$6='Team &amp; Salaries'!$M36,MIN('Team &amp; Salaries'!$N36,'Team &amp; Salaries'!$P36),IF(AG$6&gt;'Team &amp; Salaries'!$M36,IFERROR(MIN('Team &amp; Salaries'!$P36,#REF!+'Team &amp; Salaries'!$N36),MIN('Team &amp; Salaries'!$N36,'Team &amp; Salaries'!$P36)),0))))))</f>
        <v>1</v>
      </c>
      <c r="AH126" s="286">
        <f>IF('Team &amp; Salaries'!$O36="Never",IF(AH$6&gt;='Team &amp; Salaries'!$M36,MIN('Team &amp; Salaries'!$N36,'Team &amp; Salaries'!$P36),0),IF('Team &amp; Salaries'!$O36="Monthly",IF(AH$6='Team &amp; Salaries'!$M36,MIN('Team &amp; Salaries'!$N36,'Team &amp; Salaries'!$P36),IF(AH$6&gt;'Team &amp; Salaries'!$M36,MIN('Team &amp; Salaries'!$P36,AG126+'Team &amp; Salaries'!$N36),0)),IF('Team &amp; Salaries'!$O36="Quarterly",IF(AH$6='Team &amp; Salaries'!$M36,MIN('Team &amp; Salaries'!$N36,'Team &amp; Salaries'!$P36),IF(AH$6&gt;'Team &amp; Salaries'!$M36,IFERROR(MIN('Team &amp; Salaries'!$P36,IF(ISNUMBER(AC126),AC126,0)+'Team &amp; Salaries'!$N36),'Team &amp; Salaries'!$N36),0)),IF('Team &amp; Salaries'!$O36="Annually",IF(AH$6='Team &amp; Salaries'!$M36,MIN('Team &amp; Salaries'!$N36,'Team &amp; Salaries'!$P36),IF(AH$6&gt;'Team &amp; Salaries'!$M36,IFERROR(MIN('Team &amp; Salaries'!$P36,#REF!+'Team &amp; Salaries'!$N36),MIN('Team &amp; Salaries'!$N36,'Team &amp; Salaries'!$P36)),0))))))</f>
        <v>1</v>
      </c>
      <c r="AI126" s="286">
        <f>IF('Team &amp; Salaries'!$O36="Never",IF(AI$6&gt;='Team &amp; Salaries'!$M36,MIN('Team &amp; Salaries'!$N36,'Team &amp; Salaries'!$P36),0),IF('Team &amp; Salaries'!$O36="Monthly",IF(AI$6='Team &amp; Salaries'!$M36,MIN('Team &amp; Salaries'!$N36,'Team &amp; Salaries'!$P36),IF(AI$6&gt;'Team &amp; Salaries'!$M36,MIN('Team &amp; Salaries'!$P36,AH126+'Team &amp; Salaries'!$N36),0)),IF('Team &amp; Salaries'!$O36="Quarterly",IF(AI$6='Team &amp; Salaries'!$M36,MIN('Team &amp; Salaries'!$N36,'Team &amp; Salaries'!$P36),IF(AI$6&gt;'Team &amp; Salaries'!$M36,IFERROR(MIN('Team &amp; Salaries'!$P36,IF(ISNUMBER(AD126),AD126,0)+'Team &amp; Salaries'!$N36),'Team &amp; Salaries'!$N36),0)),IF('Team &amp; Salaries'!$O36="Annually",IF(AI$6='Team &amp; Salaries'!$M36,MIN('Team &amp; Salaries'!$N36,'Team &amp; Salaries'!$P36),IF(AI$6&gt;'Team &amp; Salaries'!$M36,IFERROR(MIN('Team &amp; Salaries'!$P36,#REF!+'Team &amp; Salaries'!$N36),MIN('Team &amp; Salaries'!$N36,'Team &amp; Salaries'!$P36)),0))))))</f>
        <v>1</v>
      </c>
      <c r="AJ126" s="286">
        <f>IF('Team &amp; Salaries'!$O36="Never",IF(AJ$6&gt;='Team &amp; Salaries'!$M36,MIN('Team &amp; Salaries'!$N36,'Team &amp; Salaries'!$P36),0),IF('Team &amp; Salaries'!$O36="Monthly",IF(AJ$6='Team &amp; Salaries'!$M36,MIN('Team &amp; Salaries'!$N36,'Team &amp; Salaries'!$P36),IF(AJ$6&gt;'Team &amp; Salaries'!$M36,MIN('Team &amp; Salaries'!$P36,AI126+'Team &amp; Salaries'!$N36),0)),IF('Team &amp; Salaries'!$O36="Quarterly",IF(AJ$6='Team &amp; Salaries'!$M36,MIN('Team &amp; Salaries'!$N36,'Team &amp; Salaries'!$P36),IF(AJ$6&gt;'Team &amp; Salaries'!$M36,IFERROR(MIN('Team &amp; Salaries'!$P36,IF(ISNUMBER(AE126),AE126,0)+'Team &amp; Salaries'!$N36),'Team &amp; Salaries'!$N36),0)),IF('Team &amp; Salaries'!$O36="Annually",IF(AJ$6='Team &amp; Salaries'!$M36,MIN('Team &amp; Salaries'!$N36,'Team &amp; Salaries'!$P36),IF(AJ$6&gt;'Team &amp; Salaries'!$M36,IFERROR(MIN('Team &amp; Salaries'!$P36,#REF!+'Team &amp; Salaries'!$N36),MIN('Team &amp; Salaries'!$N36,'Team &amp; Salaries'!$P36)),0))))))</f>
        <v>1</v>
      </c>
      <c r="AK126" s="286">
        <f>IF('Team &amp; Salaries'!$O36="Never",IF(AK$6&gt;='Team &amp; Salaries'!$M36,MIN('Team &amp; Salaries'!$N36,'Team &amp; Salaries'!$P36),0),IF('Team &amp; Salaries'!$O36="Monthly",IF(AK$6='Team &amp; Salaries'!$M36,MIN('Team &amp; Salaries'!$N36,'Team &amp; Salaries'!$P36),IF(AK$6&gt;'Team &amp; Salaries'!$M36,MIN('Team &amp; Salaries'!$P36,AJ126+'Team &amp; Salaries'!$N36),0)),IF('Team &amp; Salaries'!$O36="Quarterly",IF(AK$6='Team &amp; Salaries'!$M36,MIN('Team &amp; Salaries'!$N36,'Team &amp; Salaries'!$P36),IF(AK$6&gt;'Team &amp; Salaries'!$M36,IFERROR(MIN('Team &amp; Salaries'!$P36,IF(ISNUMBER(AF126),AF126,0)+'Team &amp; Salaries'!$N36),'Team &amp; Salaries'!$N36),0)),IF('Team &amp; Salaries'!$O36="Annually",IF(AK$6='Team &amp; Salaries'!$M36,MIN('Team &amp; Salaries'!$N36,'Team &amp; Salaries'!$P36),IF(AK$6&gt;'Team &amp; Salaries'!$M36,IFERROR(MIN('Team &amp; Salaries'!$P36,#REF!+'Team &amp; Salaries'!$N36),MIN('Team &amp; Salaries'!$N36,'Team &amp; Salaries'!$P36)),0))))))</f>
        <v>1</v>
      </c>
      <c r="AL126" s="286">
        <f>IF('Team &amp; Salaries'!$O36="Never",IF(AL$6&gt;='Team &amp; Salaries'!$M36,MIN('Team &amp; Salaries'!$N36,'Team &amp; Salaries'!$P36),0),IF('Team &amp; Salaries'!$O36="Monthly",IF(AL$6='Team &amp; Salaries'!$M36,MIN('Team &amp; Salaries'!$N36,'Team &amp; Salaries'!$P36),IF(AL$6&gt;'Team &amp; Salaries'!$M36,MIN('Team &amp; Salaries'!$P36,AK126+'Team &amp; Salaries'!$N36),0)),IF('Team &amp; Salaries'!$O36="Quarterly",IF(AL$6='Team &amp; Salaries'!$M36,MIN('Team &amp; Salaries'!$N36,'Team &amp; Salaries'!$P36),IF(AL$6&gt;'Team &amp; Salaries'!$M36,IFERROR(MIN('Team &amp; Salaries'!$P36,IF(ISNUMBER(AG126),AG126,0)+'Team &amp; Salaries'!$N36),'Team &amp; Salaries'!$N36),0)),IF('Team &amp; Salaries'!$O36="Annually",IF(AL$6='Team &amp; Salaries'!$M36,MIN('Team &amp; Salaries'!$N36,'Team &amp; Salaries'!$P36),IF(AL$6&gt;'Team &amp; Salaries'!$M36,IFERROR(MIN('Team &amp; Salaries'!$P36,#REF!+'Team &amp; Salaries'!$N36),MIN('Team &amp; Salaries'!$N36,'Team &amp; Salaries'!$P36)),0))))))</f>
        <v>1</v>
      </c>
      <c r="AM126" s="286">
        <f>IF('Team &amp; Salaries'!$O36="Never",IF(AM$6&gt;='Team &amp; Salaries'!$M36,MIN('Team &amp; Salaries'!$N36,'Team &amp; Salaries'!$P36),0),IF('Team &amp; Salaries'!$O36="Monthly",IF(AM$6='Team &amp; Salaries'!$M36,MIN('Team &amp; Salaries'!$N36,'Team &amp; Salaries'!$P36),IF(AM$6&gt;'Team &amp; Salaries'!$M36,MIN('Team &amp; Salaries'!$P36,AL126+'Team &amp; Salaries'!$N36),0)),IF('Team &amp; Salaries'!$O36="Quarterly",IF(AM$6='Team &amp; Salaries'!$M36,MIN('Team &amp; Salaries'!$N36,'Team &amp; Salaries'!$P36),IF(AM$6&gt;'Team &amp; Salaries'!$M36,IFERROR(MIN('Team &amp; Salaries'!$P36,IF(ISNUMBER(AH126),AH126,0)+'Team &amp; Salaries'!$N36),'Team &amp; Salaries'!$N36),0)),IF('Team &amp; Salaries'!$O36="Annually",IF(AM$6='Team &amp; Salaries'!$M36,MIN('Team &amp; Salaries'!$N36,'Team &amp; Salaries'!$P36),IF(AM$6&gt;'Team &amp; Salaries'!$M36,IFERROR(MIN('Team &amp; Salaries'!$P36,#REF!+'Team &amp; Salaries'!$N36),MIN('Team &amp; Salaries'!$N36,'Team &amp; Salaries'!$P36)),0))))))</f>
        <v>1</v>
      </c>
      <c r="AN126" s="286">
        <f>IF('Team &amp; Salaries'!$O36="Never",IF(AN$6&gt;='Team &amp; Salaries'!$M36,MIN('Team &amp; Salaries'!$N36,'Team &amp; Salaries'!$P36),0),IF('Team &amp; Salaries'!$O36="Monthly",IF(AN$6='Team &amp; Salaries'!$M36,MIN('Team &amp; Salaries'!$N36,'Team &amp; Salaries'!$P36),IF(AN$6&gt;'Team &amp; Salaries'!$M36,MIN('Team &amp; Salaries'!$P36,AM126+'Team &amp; Salaries'!$N36),0)),IF('Team &amp; Salaries'!$O36="Quarterly",IF(AN$6='Team &amp; Salaries'!$M36,MIN('Team &amp; Salaries'!$N36,'Team &amp; Salaries'!$P36),IF(AN$6&gt;'Team &amp; Salaries'!$M36,IFERROR(MIN('Team &amp; Salaries'!$P36,IF(ISNUMBER(AI126),AI126,0)+'Team &amp; Salaries'!$N36),'Team &amp; Salaries'!$N36),0)),IF('Team &amp; Salaries'!$O36="Annually",IF(AN$6='Team &amp; Salaries'!$M36,MIN('Team &amp; Salaries'!$N36,'Team &amp; Salaries'!$P36),IF(AN$6&gt;'Team &amp; Salaries'!$M36,IFERROR(MIN('Team &amp; Salaries'!$P36,#REF!+'Team &amp; Salaries'!$N36),MIN('Team &amp; Salaries'!$N36,'Team &amp; Salaries'!$P36)),0))))))</f>
        <v>1</v>
      </c>
      <c r="AO126" s="286">
        <f>IF('Team &amp; Salaries'!$O36="Never",IF(AO$6&gt;='Team &amp; Salaries'!$M36,MIN('Team &amp; Salaries'!$N36,'Team &amp; Salaries'!$P36),0),IF('Team &amp; Salaries'!$O36="Monthly",IF(AO$6='Team &amp; Salaries'!$M36,MIN('Team &amp; Salaries'!$N36,'Team &amp; Salaries'!$P36),IF(AO$6&gt;'Team &amp; Salaries'!$M36,MIN('Team &amp; Salaries'!$P36,AN126+'Team &amp; Salaries'!$N36),0)),IF('Team &amp; Salaries'!$O36="Quarterly",IF(AO$6='Team &amp; Salaries'!$M36,MIN('Team &amp; Salaries'!$N36,'Team &amp; Salaries'!$P36),IF(AO$6&gt;'Team &amp; Salaries'!$M36,IFERROR(MIN('Team &amp; Salaries'!$P36,IF(ISNUMBER(AJ126),AJ126,0)+'Team &amp; Salaries'!$N36),'Team &amp; Salaries'!$N36),0)),IF('Team &amp; Salaries'!$O36="Annually",IF(AO$6='Team &amp; Salaries'!$M36,MIN('Team &amp; Salaries'!$N36,'Team &amp; Salaries'!$P36),IF(AO$6&gt;'Team &amp; Salaries'!$M36,IFERROR(MIN('Team &amp; Salaries'!$P36,#REF!+'Team &amp; Salaries'!$N36),MIN('Team &amp; Salaries'!$N36,'Team &amp; Salaries'!$P36)),0))))))</f>
        <v>1</v>
      </c>
      <c r="AP126" s="286">
        <f>IF('Team &amp; Salaries'!$O36="Never",IF(AP$6&gt;='Team &amp; Salaries'!$M36,MIN('Team &amp; Salaries'!$N36,'Team &amp; Salaries'!$P36),0),IF('Team &amp; Salaries'!$O36="Monthly",IF(AP$6='Team &amp; Salaries'!$M36,MIN('Team &amp; Salaries'!$N36,'Team &amp; Salaries'!$P36),IF(AP$6&gt;'Team &amp; Salaries'!$M36,MIN('Team &amp; Salaries'!$P36,AO126+'Team &amp; Salaries'!$N36),0)),IF('Team &amp; Salaries'!$O36="Quarterly",IF(AP$6='Team &amp; Salaries'!$M36,MIN('Team &amp; Salaries'!$N36,'Team &amp; Salaries'!$P36),IF(AP$6&gt;'Team &amp; Salaries'!$M36,IFERROR(MIN('Team &amp; Salaries'!$P36,IF(ISNUMBER(AK126),AK126,0)+'Team &amp; Salaries'!$N36),'Team &amp; Salaries'!$N36),0)),IF('Team &amp; Salaries'!$O36="Annually",IF(AP$6='Team &amp; Salaries'!$M36,MIN('Team &amp; Salaries'!$N36,'Team &amp; Salaries'!$P36),IF(AP$6&gt;'Team &amp; Salaries'!$M36,IFERROR(MIN('Team &amp; Salaries'!$P36,#REF!+'Team &amp; Salaries'!$N36),MIN('Team &amp; Salaries'!$N36,'Team &amp; Salaries'!$P36)),0))))))</f>
        <v>1</v>
      </c>
      <c r="AQ126" s="286">
        <f>IF('Team &amp; Salaries'!$O36="Never",IF(AQ$6&gt;='Team &amp; Salaries'!$M36,MIN('Team &amp; Salaries'!$N36,'Team &amp; Salaries'!$P36),0),IF('Team &amp; Salaries'!$O36="Monthly",IF(AQ$6='Team &amp; Salaries'!$M36,MIN('Team &amp; Salaries'!$N36,'Team &amp; Salaries'!$P36),IF(AQ$6&gt;'Team &amp; Salaries'!$M36,MIN('Team &amp; Salaries'!$P36,AP126+'Team &amp; Salaries'!$N36),0)),IF('Team &amp; Salaries'!$O36="Quarterly",IF(AQ$6='Team &amp; Salaries'!$M36,MIN('Team &amp; Salaries'!$N36,'Team &amp; Salaries'!$P36),IF(AQ$6&gt;'Team &amp; Salaries'!$M36,IFERROR(MIN('Team &amp; Salaries'!$P36,IF(ISNUMBER(AL126),AL126,0)+'Team &amp; Salaries'!$N36),'Team &amp; Salaries'!$N36),0)),IF('Team &amp; Salaries'!$O36="Annually",IF(AQ$6='Team &amp; Salaries'!$M36,MIN('Team &amp; Salaries'!$N36,'Team &amp; Salaries'!$P36),IF(AQ$6&gt;'Team &amp; Salaries'!$M36,IFERROR(MIN('Team &amp; Salaries'!$P36,#REF!+'Team &amp; Salaries'!$N36),MIN('Team &amp; Salaries'!$N36,'Team &amp; Salaries'!$P36)),0))))))</f>
        <v>1</v>
      </c>
      <c r="AR126" s="286">
        <f>IF('Team &amp; Salaries'!$O36="Never",IF(AR$6&gt;='Team &amp; Salaries'!$M36,MIN('Team &amp; Salaries'!$N36,'Team &amp; Salaries'!$P36),0),IF('Team &amp; Salaries'!$O36="Monthly",IF(AR$6='Team &amp; Salaries'!$M36,MIN('Team &amp; Salaries'!$N36,'Team &amp; Salaries'!$P36),IF(AR$6&gt;'Team &amp; Salaries'!$M36,MIN('Team &amp; Salaries'!$P36,AQ126+'Team &amp; Salaries'!$N36),0)),IF('Team &amp; Salaries'!$O36="Quarterly",IF(AR$6='Team &amp; Salaries'!$M36,MIN('Team &amp; Salaries'!$N36,'Team &amp; Salaries'!$P36),IF(AR$6&gt;'Team &amp; Salaries'!$M36,IFERROR(MIN('Team &amp; Salaries'!$P36,IF(ISNUMBER(AM126),AM126,0)+'Team &amp; Salaries'!$N36),'Team &amp; Salaries'!$N36),0)),IF('Team &amp; Salaries'!$O36="Annually",IF(AR$6='Team &amp; Salaries'!$M36,MIN('Team &amp; Salaries'!$N36,'Team &amp; Salaries'!$P36),IF(AR$6&gt;'Team &amp; Salaries'!$M36,IFERROR(MIN('Team &amp; Salaries'!$P36,#REF!+'Team &amp; Salaries'!$N36),MIN('Team &amp; Salaries'!$N36,'Team &amp; Salaries'!$P36)),0))))))</f>
        <v>1</v>
      </c>
      <c r="AS126" s="286">
        <f>IF('Team &amp; Salaries'!$O36="Never",IF(AS$6&gt;='Team &amp; Salaries'!$M36,MIN('Team &amp; Salaries'!$N36,'Team &amp; Salaries'!$P36),0),IF('Team &amp; Salaries'!$O36="Monthly",IF(AS$6='Team &amp; Salaries'!$M36,MIN('Team &amp; Salaries'!$N36,'Team &amp; Salaries'!$P36),IF(AS$6&gt;'Team &amp; Salaries'!$M36,MIN('Team &amp; Salaries'!$P36,AR126+'Team &amp; Salaries'!$N36),0)),IF('Team &amp; Salaries'!$O36="Quarterly",IF(AS$6='Team &amp; Salaries'!$M36,MIN('Team &amp; Salaries'!$N36,'Team &amp; Salaries'!$P36),IF(AS$6&gt;'Team &amp; Salaries'!$M36,IFERROR(MIN('Team &amp; Salaries'!$P36,IF(ISNUMBER(AN126),AN126,0)+'Team &amp; Salaries'!$N36),'Team &amp; Salaries'!$N36),0)),IF('Team &amp; Salaries'!$O36="Annually",IF(AS$6='Team &amp; Salaries'!$M36,MIN('Team &amp; Salaries'!$N36,'Team &amp; Salaries'!$P36),IF(AS$6&gt;'Team &amp; Salaries'!$M36,IFERROR(MIN('Team &amp; Salaries'!$P36,#REF!+'Team &amp; Salaries'!$N36),MIN('Team &amp; Salaries'!$N36,'Team &amp; Salaries'!$P36)),0))))))</f>
        <v>1</v>
      </c>
      <c r="AT126" s="286">
        <f>IF('Team &amp; Salaries'!$O36="Never",IF(AT$6&gt;='Team &amp; Salaries'!$M36,MIN('Team &amp; Salaries'!$N36,'Team &amp; Salaries'!$P36),0),IF('Team &amp; Salaries'!$O36="Monthly",IF(AT$6='Team &amp; Salaries'!$M36,MIN('Team &amp; Salaries'!$N36,'Team &amp; Salaries'!$P36),IF(AT$6&gt;'Team &amp; Salaries'!$M36,MIN('Team &amp; Salaries'!$P36,AS126+'Team &amp; Salaries'!$N36),0)),IF('Team &amp; Salaries'!$O36="Quarterly",IF(AT$6='Team &amp; Salaries'!$M36,MIN('Team &amp; Salaries'!$N36,'Team &amp; Salaries'!$P36),IF(AT$6&gt;'Team &amp; Salaries'!$M36,IFERROR(MIN('Team &amp; Salaries'!$P36,IF(ISNUMBER(AO126),AO126,0)+'Team &amp; Salaries'!$N36),'Team &amp; Salaries'!$N36),0)),IF('Team &amp; Salaries'!$O36="Annually",IF(AT$6='Team &amp; Salaries'!$M36,MIN('Team &amp; Salaries'!$N36,'Team &amp; Salaries'!$P36),IF(AT$6&gt;'Team &amp; Salaries'!$M36,IFERROR(MIN('Team &amp; Salaries'!$P36,#REF!+'Team &amp; Salaries'!$N36),MIN('Team &amp; Salaries'!$N36,'Team &amp; Salaries'!$P36)),0))))))</f>
        <v>1</v>
      </c>
      <c r="AU126" s="286">
        <f>IF('Team &amp; Salaries'!$O36="Never",IF(AU$6&gt;='Team &amp; Salaries'!$M36,MIN('Team &amp; Salaries'!$N36,'Team &amp; Salaries'!$P36),0),IF('Team &amp; Salaries'!$O36="Monthly",IF(AU$6='Team &amp; Salaries'!$M36,MIN('Team &amp; Salaries'!$N36,'Team &amp; Salaries'!$P36),IF(AU$6&gt;'Team &amp; Salaries'!$M36,MIN('Team &amp; Salaries'!$P36,AT126+'Team &amp; Salaries'!$N36),0)),IF('Team &amp; Salaries'!$O36="Quarterly",IF(AU$6='Team &amp; Salaries'!$M36,MIN('Team &amp; Salaries'!$N36,'Team &amp; Salaries'!$P36),IF(AU$6&gt;'Team &amp; Salaries'!$M36,IFERROR(MIN('Team &amp; Salaries'!$P36,IF(ISNUMBER(AP126),AP126,0)+'Team &amp; Salaries'!$N36),'Team &amp; Salaries'!$N36),0)),IF('Team &amp; Salaries'!$O36="Annually",IF(AU$6='Team &amp; Salaries'!$M36,MIN('Team &amp; Salaries'!$N36,'Team &amp; Salaries'!$P36),IF(AU$6&gt;'Team &amp; Salaries'!$M36,IFERROR(MIN('Team &amp; Salaries'!$P36,#REF!+'Team &amp; Salaries'!$N36),MIN('Team &amp; Salaries'!$N36,'Team &amp; Salaries'!$P36)),0))))))</f>
        <v>1</v>
      </c>
      <c r="AV126" s="286">
        <f>IF('Team &amp; Salaries'!$O36="Never",IF(AV$6&gt;='Team &amp; Salaries'!$M36,MIN('Team &amp; Salaries'!$N36,'Team &amp; Salaries'!$P36),0),IF('Team &amp; Salaries'!$O36="Monthly",IF(AV$6='Team &amp; Salaries'!$M36,MIN('Team &amp; Salaries'!$N36,'Team &amp; Salaries'!$P36),IF(AV$6&gt;'Team &amp; Salaries'!$M36,MIN('Team &amp; Salaries'!$P36,AU126+'Team &amp; Salaries'!$N36),0)),IF('Team &amp; Salaries'!$O36="Quarterly",IF(AV$6='Team &amp; Salaries'!$M36,MIN('Team &amp; Salaries'!$N36,'Team &amp; Salaries'!$P36),IF(AV$6&gt;'Team &amp; Salaries'!$M36,IFERROR(MIN('Team &amp; Salaries'!$P36,IF(ISNUMBER(AQ126),AQ126,0)+'Team &amp; Salaries'!$N36),'Team &amp; Salaries'!$N36),0)),IF('Team &amp; Salaries'!$O36="Annually",IF(AV$6='Team &amp; Salaries'!$M36,MIN('Team &amp; Salaries'!$N36,'Team &amp; Salaries'!$P36),IF(AV$6&gt;'Team &amp; Salaries'!$M36,IFERROR(MIN('Team &amp; Salaries'!$P36,#REF!+'Team &amp; Salaries'!$N36),MIN('Team &amp; Salaries'!$N36,'Team &amp; Salaries'!$P36)),0))))))</f>
        <v>1</v>
      </c>
      <c r="AW126" s="286">
        <f>IF('Team &amp; Salaries'!$O36="Never",IF(AW$6&gt;='Team &amp; Salaries'!$M36,MIN('Team &amp; Salaries'!$N36,'Team &amp; Salaries'!$P36),0),IF('Team &amp; Salaries'!$O36="Monthly",IF(AW$6='Team &amp; Salaries'!$M36,MIN('Team &amp; Salaries'!$N36,'Team &amp; Salaries'!$P36),IF(AW$6&gt;'Team &amp; Salaries'!$M36,MIN('Team &amp; Salaries'!$P36,AV126+'Team &amp; Salaries'!$N36),0)),IF('Team &amp; Salaries'!$O36="Quarterly",IF(AW$6='Team &amp; Salaries'!$M36,MIN('Team &amp; Salaries'!$N36,'Team &amp; Salaries'!$P36),IF(AW$6&gt;'Team &amp; Salaries'!$M36,IFERROR(MIN('Team &amp; Salaries'!$P36,IF(ISNUMBER(AR126),AR126,0)+'Team &amp; Salaries'!$N36),'Team &amp; Salaries'!$N36),0)),IF('Team &amp; Salaries'!$O36="Annually",IF(AW$6='Team &amp; Salaries'!$M36,MIN('Team &amp; Salaries'!$N36,'Team &amp; Salaries'!$P36),IF(AW$6&gt;'Team &amp; Salaries'!$M36,IFERROR(MIN('Team &amp; Salaries'!$P36,#REF!+'Team &amp; Salaries'!$N36),MIN('Team &amp; Salaries'!$N36,'Team &amp; Salaries'!$P36)),0))))))</f>
        <v>1</v>
      </c>
      <c r="AX126" s="286">
        <f>IF('Team &amp; Salaries'!$O36="Never",IF(AX$6&gt;='Team &amp; Salaries'!$M36,MIN('Team &amp; Salaries'!$N36,'Team &amp; Salaries'!$P36),0),IF('Team &amp; Salaries'!$O36="Monthly",IF(AX$6='Team &amp; Salaries'!$M36,MIN('Team &amp; Salaries'!$N36,'Team &amp; Salaries'!$P36),IF(AX$6&gt;'Team &amp; Salaries'!$M36,MIN('Team &amp; Salaries'!$P36,AW126+'Team &amp; Salaries'!$N36),0)),IF('Team &amp; Salaries'!$O36="Quarterly",IF(AX$6='Team &amp; Salaries'!$M36,MIN('Team &amp; Salaries'!$N36,'Team &amp; Salaries'!$P36),IF(AX$6&gt;'Team &amp; Salaries'!$M36,IFERROR(MIN('Team &amp; Salaries'!$P36,IF(ISNUMBER(AS126),AS126,0)+'Team &amp; Salaries'!$N36),'Team &amp; Salaries'!$N36),0)),IF('Team &amp; Salaries'!$O36="Annually",IF(AX$6='Team &amp; Salaries'!$M36,MIN('Team &amp; Salaries'!$N36,'Team &amp; Salaries'!$P36),IF(AX$6&gt;'Team &amp; Salaries'!$M36,IFERROR(MIN('Team &amp; Salaries'!$P36,#REF!+'Team &amp; Salaries'!$N36),MIN('Team &amp; Salaries'!$N36,'Team &amp; Salaries'!$P36)),0))))))</f>
        <v>1</v>
      </c>
      <c r="AY126" s="286">
        <f>IF('Team &amp; Salaries'!$O36="Never",IF(AY$6&gt;='Team &amp; Salaries'!$M36,MIN('Team &amp; Salaries'!$N36,'Team &amp; Salaries'!$P36),0),IF('Team &amp; Salaries'!$O36="Monthly",IF(AY$6='Team &amp; Salaries'!$M36,MIN('Team &amp; Salaries'!$N36,'Team &amp; Salaries'!$P36),IF(AY$6&gt;'Team &amp; Salaries'!$M36,MIN('Team &amp; Salaries'!$P36,AX126+'Team &amp; Salaries'!$N36),0)),IF('Team &amp; Salaries'!$O36="Quarterly",IF(AY$6='Team &amp; Salaries'!$M36,MIN('Team &amp; Salaries'!$N36,'Team &amp; Salaries'!$P36),IF(AY$6&gt;'Team &amp; Salaries'!$M36,IFERROR(MIN('Team &amp; Salaries'!$P36,IF(ISNUMBER(AT126),AT126,0)+'Team &amp; Salaries'!$N36),'Team &amp; Salaries'!$N36),0)),IF('Team &amp; Salaries'!$O36="Annually",IF(AY$6='Team &amp; Salaries'!$M36,MIN('Team &amp; Salaries'!$N36,'Team &amp; Salaries'!$P36),IF(AY$6&gt;'Team &amp; Salaries'!$M36,IFERROR(MIN('Team &amp; Salaries'!$P36,#REF!+'Team &amp; Salaries'!$N36),MIN('Team &amp; Salaries'!$N36,'Team &amp; Salaries'!$P36)),0))))))</f>
        <v>1</v>
      </c>
      <c r="AZ126" s="286">
        <f>IF('Team &amp; Salaries'!$O36="Never",IF(AZ$6&gt;='Team &amp; Salaries'!$M36,MIN('Team &amp; Salaries'!$N36,'Team &amp; Salaries'!$P36),0),IF('Team &amp; Salaries'!$O36="Monthly",IF(AZ$6='Team &amp; Salaries'!$M36,MIN('Team &amp; Salaries'!$N36,'Team &amp; Salaries'!$P36),IF(AZ$6&gt;'Team &amp; Salaries'!$M36,MIN('Team &amp; Salaries'!$P36,AY126+'Team &amp; Salaries'!$N36),0)),IF('Team &amp; Salaries'!$O36="Quarterly",IF(AZ$6='Team &amp; Salaries'!$M36,MIN('Team &amp; Salaries'!$N36,'Team &amp; Salaries'!$P36),IF(AZ$6&gt;'Team &amp; Salaries'!$M36,IFERROR(MIN('Team &amp; Salaries'!$P36,IF(ISNUMBER(AU126),AU126,0)+'Team &amp; Salaries'!$N36),'Team &amp; Salaries'!$N36),0)),IF('Team &amp; Salaries'!$O36="Annually",IF(AZ$6='Team &amp; Salaries'!$M36,MIN('Team &amp; Salaries'!$N36,'Team &amp; Salaries'!$P36),IF(AZ$6&gt;'Team &amp; Salaries'!$M36,IFERROR(MIN('Team &amp; Salaries'!$P36,#REF!+'Team &amp; Salaries'!$N36),MIN('Team &amp; Salaries'!$N36,'Team &amp; Salaries'!$P36)),0))))))</f>
        <v>1</v>
      </c>
      <c r="BA126" s="286">
        <f>IF('Team &amp; Salaries'!$O36="Never",IF(BA$6&gt;='Team &amp; Salaries'!$M36,MIN('Team &amp; Salaries'!$N36,'Team &amp; Salaries'!$P36),0),IF('Team &amp; Salaries'!$O36="Monthly",IF(BA$6='Team &amp; Salaries'!$M36,MIN('Team &amp; Salaries'!$N36,'Team &amp; Salaries'!$P36),IF(BA$6&gt;'Team &amp; Salaries'!$M36,MIN('Team &amp; Salaries'!$P36,AZ126+'Team &amp; Salaries'!$N36),0)),IF('Team &amp; Salaries'!$O36="Quarterly",IF(BA$6='Team &amp; Salaries'!$M36,MIN('Team &amp; Salaries'!$N36,'Team &amp; Salaries'!$P36),IF(BA$6&gt;'Team &amp; Salaries'!$M36,IFERROR(MIN('Team &amp; Salaries'!$P36,IF(ISNUMBER(AV126),AV126,0)+'Team &amp; Salaries'!$N36),'Team &amp; Salaries'!$N36),0)),IF('Team &amp; Salaries'!$O36="Annually",IF(BA$6='Team &amp; Salaries'!$M36,MIN('Team &amp; Salaries'!$N36,'Team &amp; Salaries'!$P36),IF(BA$6&gt;'Team &amp; Salaries'!$M36,IFERROR(MIN('Team &amp; Salaries'!$P36,#REF!+'Team &amp; Salaries'!$N36),MIN('Team &amp; Salaries'!$N36,'Team &amp; Salaries'!$P36)),0))))))</f>
        <v>1</v>
      </c>
      <c r="BB126" s="286">
        <f>IF('Team &amp; Salaries'!$O36="Never",IF(BB$6&gt;='Team &amp; Salaries'!$M36,MIN('Team &amp; Salaries'!$N36,'Team &amp; Salaries'!$P36),0),IF('Team &amp; Salaries'!$O36="Monthly",IF(BB$6='Team &amp; Salaries'!$M36,MIN('Team &amp; Salaries'!$N36,'Team &amp; Salaries'!$P36),IF(BB$6&gt;'Team &amp; Salaries'!$M36,MIN('Team &amp; Salaries'!$P36,BA126+'Team &amp; Salaries'!$N36),0)),IF('Team &amp; Salaries'!$O36="Quarterly",IF(BB$6='Team &amp; Salaries'!$M36,MIN('Team &amp; Salaries'!$N36,'Team &amp; Salaries'!$P36),IF(BB$6&gt;'Team &amp; Salaries'!$M36,IFERROR(MIN('Team &amp; Salaries'!$P36,IF(ISNUMBER(AW126),AW126,0)+'Team &amp; Salaries'!$N36),'Team &amp; Salaries'!$N36),0)),IF('Team &amp; Salaries'!$O36="Annually",IF(BB$6='Team &amp; Salaries'!$M36,MIN('Team &amp; Salaries'!$N36,'Team &amp; Salaries'!$P36),IF(BB$6&gt;'Team &amp; Salaries'!$M36,IFERROR(MIN('Team &amp; Salaries'!$P36,#REF!+'Team &amp; Salaries'!$N36),MIN('Team &amp; Salaries'!$N36,'Team &amp; Salaries'!$P36)),0))))))</f>
        <v>1</v>
      </c>
      <c r="BC126" s="286">
        <f>IF('Team &amp; Salaries'!$O36="Never",IF(BC$6&gt;='Team &amp; Salaries'!$M36,MIN('Team &amp; Salaries'!$N36,'Team &amp; Salaries'!$P36),0),IF('Team &amp; Salaries'!$O36="Monthly",IF(BC$6='Team &amp; Salaries'!$M36,MIN('Team &amp; Salaries'!$N36,'Team &amp; Salaries'!$P36),IF(BC$6&gt;'Team &amp; Salaries'!$M36,MIN('Team &amp; Salaries'!$P36,BB126+'Team &amp; Salaries'!$N36),0)),IF('Team &amp; Salaries'!$O36="Quarterly",IF(BC$6='Team &amp; Salaries'!$M36,MIN('Team &amp; Salaries'!$N36,'Team &amp; Salaries'!$P36),IF(BC$6&gt;'Team &amp; Salaries'!$M36,IFERROR(MIN('Team &amp; Salaries'!$P36,IF(ISNUMBER(AX126),AX126,0)+'Team &amp; Salaries'!$N36),'Team &amp; Salaries'!$N36),0)),IF('Team &amp; Salaries'!$O36="Annually",IF(BC$6='Team &amp; Salaries'!$M36,MIN('Team &amp; Salaries'!$N36,'Team &amp; Salaries'!$P36),IF(BC$6&gt;'Team &amp; Salaries'!$M36,IFERROR(MIN('Team &amp; Salaries'!$P36,#REF!+'Team &amp; Salaries'!$N36),MIN('Team &amp; Salaries'!$N36,'Team &amp; Salaries'!$P36)),0))))))</f>
        <v>1</v>
      </c>
      <c r="BD126" s="286">
        <f>IF('Team &amp; Salaries'!$O36="Never",IF(BD$6&gt;='Team &amp; Salaries'!$M36,MIN('Team &amp; Salaries'!$N36,'Team &amp; Salaries'!$P36),0),IF('Team &amp; Salaries'!$O36="Monthly",IF(BD$6='Team &amp; Salaries'!$M36,MIN('Team &amp; Salaries'!$N36,'Team &amp; Salaries'!$P36),IF(BD$6&gt;'Team &amp; Salaries'!$M36,MIN('Team &amp; Salaries'!$P36,BC126+'Team &amp; Salaries'!$N36),0)),IF('Team &amp; Salaries'!$O36="Quarterly",IF(BD$6='Team &amp; Salaries'!$M36,MIN('Team &amp; Salaries'!$N36,'Team &amp; Salaries'!$P36),IF(BD$6&gt;'Team &amp; Salaries'!$M36,IFERROR(MIN('Team &amp; Salaries'!$P36,IF(ISNUMBER(AY126),AY126,0)+'Team &amp; Salaries'!$N36),'Team &amp; Salaries'!$N36),0)),IF('Team &amp; Salaries'!$O36="Annually",IF(BD$6='Team &amp; Salaries'!$M36,MIN('Team &amp; Salaries'!$N36,'Team &amp; Salaries'!$P36),IF(BD$6&gt;'Team &amp; Salaries'!$M36,IFERROR(MIN('Team &amp; Salaries'!$P36,#REF!+'Team &amp; Salaries'!$N36),MIN('Team &amp; Salaries'!$N36,'Team &amp; Salaries'!$P36)),0))))))</f>
        <v>1</v>
      </c>
      <c r="BE126" s="286">
        <f>IF('Team &amp; Salaries'!$O36="Never",IF(BE$6&gt;='Team &amp; Salaries'!$M36,MIN('Team &amp; Salaries'!$N36,'Team &amp; Salaries'!$P36),0),IF('Team &amp; Salaries'!$O36="Monthly",IF(BE$6='Team &amp; Salaries'!$M36,MIN('Team &amp; Salaries'!$N36,'Team &amp; Salaries'!$P36),IF(BE$6&gt;'Team &amp; Salaries'!$M36,MIN('Team &amp; Salaries'!$P36,BD126+'Team &amp; Salaries'!$N36),0)),IF('Team &amp; Salaries'!$O36="Quarterly",IF(BE$6='Team &amp; Salaries'!$M36,MIN('Team &amp; Salaries'!$N36,'Team &amp; Salaries'!$P36),IF(BE$6&gt;'Team &amp; Salaries'!$M36,IFERROR(MIN('Team &amp; Salaries'!$P36,IF(ISNUMBER(AZ126),AZ126,0)+'Team &amp; Salaries'!$N36),'Team &amp; Salaries'!$N36),0)),IF('Team &amp; Salaries'!$O36="Annually",IF(BE$6='Team &amp; Salaries'!$M36,MIN('Team &amp; Salaries'!$N36,'Team &amp; Salaries'!$P36),IF(BE$6&gt;'Team &amp; Salaries'!$M36,IFERROR(MIN('Team &amp; Salaries'!$P36,#REF!+'Team &amp; Salaries'!$N36),MIN('Team &amp; Salaries'!$N36,'Team &amp; Salaries'!$P36)),0))))))</f>
        <v>1</v>
      </c>
      <c r="BF126" s="286">
        <f>IF('Team &amp; Salaries'!$O36="Never",IF(BF$6&gt;='Team &amp; Salaries'!$M36,MIN('Team &amp; Salaries'!$N36,'Team &amp; Salaries'!$P36),0),IF('Team &amp; Salaries'!$O36="Monthly",IF(BF$6='Team &amp; Salaries'!$M36,MIN('Team &amp; Salaries'!$N36,'Team &amp; Salaries'!$P36),IF(BF$6&gt;'Team &amp; Salaries'!$M36,MIN('Team &amp; Salaries'!$P36,BE126+'Team &amp; Salaries'!$N36),0)),IF('Team &amp; Salaries'!$O36="Quarterly",IF(BF$6='Team &amp; Salaries'!$M36,MIN('Team &amp; Salaries'!$N36,'Team &amp; Salaries'!$P36),IF(BF$6&gt;'Team &amp; Salaries'!$M36,IFERROR(MIN('Team &amp; Salaries'!$P36,IF(ISNUMBER(BA126),BA126,0)+'Team &amp; Salaries'!$N36),'Team &amp; Salaries'!$N36),0)),IF('Team &amp; Salaries'!$O36="Annually",IF(BF$6='Team &amp; Salaries'!$M36,MIN('Team &amp; Salaries'!$N36,'Team &amp; Salaries'!$P36),IF(BF$6&gt;'Team &amp; Salaries'!$M36,IFERROR(MIN('Team &amp; Salaries'!$P36,#REF!+'Team &amp; Salaries'!$N36),MIN('Team &amp; Salaries'!$N36,'Team &amp; Salaries'!$P36)),0))))))</f>
        <v>1</v>
      </c>
      <c r="BG126" s="286">
        <f>IF('Team &amp; Salaries'!$O36="Never",IF(BG$6&gt;='Team &amp; Salaries'!$M36,MIN('Team &amp; Salaries'!$N36,'Team &amp; Salaries'!$P36),0),IF('Team &amp; Salaries'!$O36="Monthly",IF(BG$6='Team &amp; Salaries'!$M36,MIN('Team &amp; Salaries'!$N36,'Team &amp; Salaries'!$P36),IF(BG$6&gt;'Team &amp; Salaries'!$M36,MIN('Team &amp; Salaries'!$P36,BF126+'Team &amp; Salaries'!$N36),0)),IF('Team &amp; Salaries'!$O36="Quarterly",IF(BG$6='Team &amp; Salaries'!$M36,MIN('Team &amp; Salaries'!$N36,'Team &amp; Salaries'!$P36),IF(BG$6&gt;'Team &amp; Salaries'!$M36,IFERROR(MIN('Team &amp; Salaries'!$P36,IF(ISNUMBER(BB126),BB126,0)+'Team &amp; Salaries'!$N36),'Team &amp; Salaries'!$N36),0)),IF('Team &amp; Salaries'!$O36="Annually",IF(BG$6='Team &amp; Salaries'!$M36,MIN('Team &amp; Salaries'!$N36,'Team &amp; Salaries'!$P36),IF(BG$6&gt;'Team &amp; Salaries'!$M36,IFERROR(MIN('Team &amp; Salaries'!$P36,#REF!+'Team &amp; Salaries'!$N36),MIN('Team &amp; Salaries'!$N36,'Team &amp; Salaries'!$P36)),0))))))</f>
        <v>1</v>
      </c>
      <c r="BH126" s="286">
        <f>IF('Team &amp; Salaries'!$O36="Never",IF(BH$6&gt;='Team &amp; Salaries'!$M36,MIN('Team &amp; Salaries'!$N36,'Team &amp; Salaries'!$P36),0),IF('Team &amp; Salaries'!$O36="Monthly",IF(BH$6='Team &amp; Salaries'!$M36,MIN('Team &amp; Salaries'!$N36,'Team &amp; Salaries'!$P36),IF(BH$6&gt;'Team &amp; Salaries'!$M36,MIN('Team &amp; Salaries'!$P36,BG126+'Team &amp; Salaries'!$N36),0)),IF('Team &amp; Salaries'!$O36="Quarterly",IF(BH$6='Team &amp; Salaries'!$M36,MIN('Team &amp; Salaries'!$N36,'Team &amp; Salaries'!$P36),IF(BH$6&gt;'Team &amp; Salaries'!$M36,IFERROR(MIN('Team &amp; Salaries'!$P36,IF(ISNUMBER(BC126),BC126,0)+'Team &amp; Salaries'!$N36),'Team &amp; Salaries'!$N36),0)),IF('Team &amp; Salaries'!$O36="Annually",IF(BH$6='Team &amp; Salaries'!$M36,MIN('Team &amp; Salaries'!$N36,'Team &amp; Salaries'!$P36),IF(BH$6&gt;'Team &amp; Salaries'!$M36,IFERROR(MIN('Team &amp; Salaries'!$P36,#REF!+'Team &amp; Salaries'!$N36),MIN('Team &amp; Salaries'!$N36,'Team &amp; Salaries'!$P36)),0))))))</f>
        <v>1</v>
      </c>
      <c r="BI126" s="286">
        <f>IF('Team &amp; Salaries'!$O36="Never",IF(BI$6&gt;='Team &amp; Salaries'!$M36,MIN('Team &amp; Salaries'!$N36,'Team &amp; Salaries'!$P36),0),IF('Team &amp; Salaries'!$O36="Monthly",IF(BI$6='Team &amp; Salaries'!$M36,MIN('Team &amp; Salaries'!$N36,'Team &amp; Salaries'!$P36),IF(BI$6&gt;'Team &amp; Salaries'!$M36,MIN('Team &amp; Salaries'!$P36,BH126+'Team &amp; Salaries'!$N36),0)),IF('Team &amp; Salaries'!$O36="Quarterly",IF(BI$6='Team &amp; Salaries'!$M36,MIN('Team &amp; Salaries'!$N36,'Team &amp; Salaries'!$P36),IF(BI$6&gt;'Team &amp; Salaries'!$M36,IFERROR(MIN('Team &amp; Salaries'!$P36,IF(ISNUMBER(BD126),BD126,0)+'Team &amp; Salaries'!$N36),'Team &amp; Salaries'!$N36),0)),IF('Team &amp; Salaries'!$O36="Annually",IF(BI$6='Team &amp; Salaries'!$M36,MIN('Team &amp; Salaries'!$N36,'Team &amp; Salaries'!$P36),IF(BI$6&gt;'Team &amp; Salaries'!$M36,IFERROR(MIN('Team &amp; Salaries'!$P36,#REF!+'Team &amp; Salaries'!$N36),MIN('Team &amp; Salaries'!$N36,'Team &amp; Salaries'!$P36)),0))))))</f>
        <v>1</v>
      </c>
      <c r="BJ126" s="286">
        <f>IF('Team &amp; Salaries'!$O36="Never",IF(BJ$6&gt;='Team &amp; Salaries'!$M36,MIN('Team &amp; Salaries'!$N36,'Team &amp; Salaries'!$P36),0),IF('Team &amp; Salaries'!$O36="Monthly",IF(BJ$6='Team &amp; Salaries'!$M36,MIN('Team &amp; Salaries'!$N36,'Team &amp; Salaries'!$P36),IF(BJ$6&gt;'Team &amp; Salaries'!$M36,MIN('Team &amp; Salaries'!$P36,BI126+'Team &amp; Salaries'!$N36),0)),IF('Team &amp; Salaries'!$O36="Quarterly",IF(BJ$6='Team &amp; Salaries'!$M36,MIN('Team &amp; Salaries'!$N36,'Team &amp; Salaries'!$P36),IF(BJ$6&gt;'Team &amp; Salaries'!$M36,IFERROR(MIN('Team &amp; Salaries'!$P36,IF(ISNUMBER(BE126),BE126,0)+'Team &amp; Salaries'!$N36),'Team &amp; Salaries'!$N36),0)),IF('Team &amp; Salaries'!$O36="Annually",IF(BJ$6='Team &amp; Salaries'!$M36,MIN('Team &amp; Salaries'!$N36,'Team &amp; Salaries'!$P36),IF(BJ$6&gt;'Team &amp; Salaries'!$M36,IFERROR(MIN('Team &amp; Salaries'!$P36,#REF!+'Team &amp; Salaries'!$N36),MIN('Team &amp; Salaries'!$N36,'Team &amp; Salaries'!$P36)),0))))))</f>
        <v>1</v>
      </c>
      <c r="BK126" s="286">
        <f>IF('Team &amp; Salaries'!$O36="Never",IF(BK$6&gt;='Team &amp; Salaries'!$M36,MIN('Team &amp; Salaries'!$N36,'Team &amp; Salaries'!$P36),0),IF('Team &amp; Salaries'!$O36="Monthly",IF(BK$6='Team &amp; Salaries'!$M36,MIN('Team &amp; Salaries'!$N36,'Team &amp; Salaries'!$P36),IF(BK$6&gt;'Team &amp; Salaries'!$M36,MIN('Team &amp; Salaries'!$P36,BJ126+'Team &amp; Salaries'!$N36),0)),IF('Team &amp; Salaries'!$O36="Quarterly",IF(BK$6='Team &amp; Salaries'!$M36,MIN('Team &amp; Salaries'!$N36,'Team &amp; Salaries'!$P36),IF(BK$6&gt;'Team &amp; Salaries'!$M36,IFERROR(MIN('Team &amp; Salaries'!$P36,IF(ISNUMBER(BF126),BF126,0)+'Team &amp; Salaries'!$N36),'Team &amp; Salaries'!$N36),0)),IF('Team &amp; Salaries'!$O36="Annually",IF(BK$6='Team &amp; Salaries'!$M36,MIN('Team &amp; Salaries'!$N36,'Team &amp; Salaries'!$P36),IF(BK$6&gt;'Team &amp; Salaries'!$M36,IFERROR(MIN('Team &amp; Salaries'!$P36,#REF!+'Team &amp; Salaries'!$N36),MIN('Team &amp; Salaries'!$N36,'Team &amp; Salaries'!$P36)),0))))))</f>
        <v>1</v>
      </c>
      <c r="BL126" s="286">
        <f>IF('Team &amp; Salaries'!$O36="Never",IF(BL$6&gt;='Team &amp; Salaries'!$M36,MIN('Team &amp; Salaries'!$N36,'Team &amp; Salaries'!$P36),0),IF('Team &amp; Salaries'!$O36="Monthly",IF(BL$6='Team &amp; Salaries'!$M36,MIN('Team &amp; Salaries'!$N36,'Team &amp; Salaries'!$P36),IF(BL$6&gt;'Team &amp; Salaries'!$M36,MIN('Team &amp; Salaries'!$P36,BK126+'Team &amp; Salaries'!$N36),0)),IF('Team &amp; Salaries'!$O36="Quarterly",IF(BL$6='Team &amp; Salaries'!$M36,MIN('Team &amp; Salaries'!$N36,'Team &amp; Salaries'!$P36),IF(BL$6&gt;'Team &amp; Salaries'!$M36,IFERROR(MIN('Team &amp; Salaries'!$P36,IF(ISNUMBER(BG126),BG126,0)+'Team &amp; Salaries'!$N36),'Team &amp; Salaries'!$N36),0)),IF('Team &amp; Salaries'!$O36="Annually",IF(BL$6='Team &amp; Salaries'!$M36,MIN('Team &amp; Salaries'!$N36,'Team &amp; Salaries'!$P36),IF(BL$6&gt;'Team &amp; Salaries'!$M36,IFERROR(MIN('Team &amp; Salaries'!$P36,#REF!+'Team &amp; Salaries'!$N36),MIN('Team &amp; Salaries'!$N36,'Team &amp; Salaries'!$P36)),0))))))</f>
        <v>1</v>
      </c>
      <c r="BM126" s="286">
        <f>IF('Team &amp; Salaries'!$O36="Never",IF(BM$6&gt;='Team &amp; Salaries'!$M36,MIN('Team &amp; Salaries'!$N36,'Team &amp; Salaries'!$P36),0),IF('Team &amp; Salaries'!$O36="Monthly",IF(BM$6='Team &amp; Salaries'!$M36,MIN('Team &amp; Salaries'!$N36,'Team &amp; Salaries'!$P36),IF(BM$6&gt;'Team &amp; Salaries'!$M36,MIN('Team &amp; Salaries'!$P36,BL126+'Team &amp; Salaries'!$N36),0)),IF('Team &amp; Salaries'!$O36="Quarterly",IF(BM$6='Team &amp; Salaries'!$M36,MIN('Team &amp; Salaries'!$N36,'Team &amp; Salaries'!$P36),IF(BM$6&gt;'Team &amp; Salaries'!$M36,IFERROR(MIN('Team &amp; Salaries'!$P36,IF(ISNUMBER(BH126),BH126,0)+'Team &amp; Salaries'!$N36),'Team &amp; Salaries'!$N36),0)),IF('Team &amp; Salaries'!$O36="Annually",IF(BM$6='Team &amp; Salaries'!$M36,MIN('Team &amp; Salaries'!$N36,'Team &amp; Salaries'!$P36),IF(BM$6&gt;'Team &amp; Salaries'!$M36,IFERROR(MIN('Team &amp; Salaries'!$P36,#REF!+'Team &amp; Salaries'!$N36),MIN('Team &amp; Salaries'!$N36,'Team &amp; Salaries'!$P36)),0))))))</f>
        <v>1</v>
      </c>
      <c r="BN126" s="286">
        <f>IF('Team &amp; Salaries'!$O36="Never",IF(BN$6&gt;='Team &amp; Salaries'!$M36,MIN('Team &amp; Salaries'!$N36,'Team &amp; Salaries'!$P36),0),IF('Team &amp; Salaries'!$O36="Monthly",IF(BN$6='Team &amp; Salaries'!$M36,MIN('Team &amp; Salaries'!$N36,'Team &amp; Salaries'!$P36),IF(BN$6&gt;'Team &amp; Salaries'!$M36,MIN('Team &amp; Salaries'!$P36,BM126+'Team &amp; Salaries'!$N36),0)),IF('Team &amp; Salaries'!$O36="Quarterly",IF(BN$6='Team &amp; Salaries'!$M36,MIN('Team &amp; Salaries'!$N36,'Team &amp; Salaries'!$P36),IF(BN$6&gt;'Team &amp; Salaries'!$M36,IFERROR(MIN('Team &amp; Salaries'!$P36,IF(ISNUMBER(BI126),BI126,0)+'Team &amp; Salaries'!$N36),'Team &amp; Salaries'!$N36),0)),IF('Team &amp; Salaries'!$O36="Annually",IF(BN$6='Team &amp; Salaries'!$M36,MIN('Team &amp; Salaries'!$N36,'Team &amp; Salaries'!$P36),IF(BN$6&gt;'Team &amp; Salaries'!$M36,IFERROR(MIN('Team &amp; Salaries'!$P36,#REF!+'Team &amp; Salaries'!$N36),MIN('Team &amp; Salaries'!$N36,'Team &amp; Salaries'!$P36)),0))))))</f>
        <v>1</v>
      </c>
      <c r="BO126" s="286">
        <f>IF('Team &amp; Salaries'!$O36="Never",IF(BO$6&gt;='Team &amp; Salaries'!$M36,MIN('Team &amp; Salaries'!$N36,'Team &amp; Salaries'!$P36),0),IF('Team &amp; Salaries'!$O36="Monthly",IF(BO$6='Team &amp; Salaries'!$M36,MIN('Team &amp; Salaries'!$N36,'Team &amp; Salaries'!$P36),IF(BO$6&gt;'Team &amp; Salaries'!$M36,MIN('Team &amp; Salaries'!$P36,BN126+'Team &amp; Salaries'!$N36),0)),IF('Team &amp; Salaries'!$O36="Quarterly",IF(BO$6='Team &amp; Salaries'!$M36,MIN('Team &amp; Salaries'!$N36,'Team &amp; Salaries'!$P36),IF(BO$6&gt;'Team &amp; Salaries'!$M36,IFERROR(MIN('Team &amp; Salaries'!$P36,IF(ISNUMBER(BJ126),BJ126,0)+'Team &amp; Salaries'!$N36),'Team &amp; Salaries'!$N36),0)),IF('Team &amp; Salaries'!$O36="Annually",IF(BO$6='Team &amp; Salaries'!$M36,MIN('Team &amp; Salaries'!$N36,'Team &amp; Salaries'!$P36),IF(BO$6&gt;'Team &amp; Salaries'!$M36,IFERROR(MIN('Team &amp; Salaries'!$P36,#REF!+'Team &amp; Salaries'!$N36),MIN('Team &amp; Salaries'!$N36,'Team &amp; Salaries'!$P36)),0))))))</f>
        <v>1</v>
      </c>
      <c r="BP126" s="286">
        <f>IF('Team &amp; Salaries'!$O36="Never",IF(BP$6&gt;='Team &amp; Salaries'!$M36,MIN('Team &amp; Salaries'!$N36,'Team &amp; Salaries'!$P36),0),IF('Team &amp; Salaries'!$O36="Monthly",IF(BP$6='Team &amp; Salaries'!$M36,MIN('Team &amp; Salaries'!$N36,'Team &amp; Salaries'!$P36),IF(BP$6&gt;'Team &amp; Salaries'!$M36,MIN('Team &amp; Salaries'!$P36,BO126+'Team &amp; Salaries'!$N36),0)),IF('Team &amp; Salaries'!$O36="Quarterly",IF(BP$6='Team &amp; Salaries'!$M36,MIN('Team &amp; Salaries'!$N36,'Team &amp; Salaries'!$P36),IF(BP$6&gt;'Team &amp; Salaries'!$M36,IFERROR(MIN('Team &amp; Salaries'!$P36,IF(ISNUMBER(BK126),BK126,0)+'Team &amp; Salaries'!$N36),'Team &amp; Salaries'!$N36),0)),IF('Team &amp; Salaries'!$O36="Annually",IF(BP$6='Team &amp; Salaries'!$M36,MIN('Team &amp; Salaries'!$N36,'Team &amp; Salaries'!$P36),IF(BP$6&gt;'Team &amp; Salaries'!$M36,IFERROR(MIN('Team &amp; Salaries'!$P36,#REF!+'Team &amp; Salaries'!$N36),MIN('Team &amp; Salaries'!$N36,'Team &amp; Salaries'!$P36)),0))))))</f>
        <v>1</v>
      </c>
      <c r="BQ126" s="286">
        <f>IF('Team &amp; Salaries'!$O36="Never",IF(BQ$6&gt;='Team &amp; Salaries'!$M36,MIN('Team &amp; Salaries'!$N36,'Team &amp; Salaries'!$P36),0),IF('Team &amp; Salaries'!$O36="Monthly",IF(BQ$6='Team &amp; Salaries'!$M36,MIN('Team &amp; Salaries'!$N36,'Team &amp; Salaries'!$P36),IF(BQ$6&gt;'Team &amp; Salaries'!$M36,MIN('Team &amp; Salaries'!$P36,BP126+'Team &amp; Salaries'!$N36),0)),IF('Team &amp; Salaries'!$O36="Quarterly",IF(BQ$6='Team &amp; Salaries'!$M36,MIN('Team &amp; Salaries'!$N36,'Team &amp; Salaries'!$P36),IF(BQ$6&gt;'Team &amp; Salaries'!$M36,IFERROR(MIN('Team &amp; Salaries'!$P36,IF(ISNUMBER(BL126),BL126,0)+'Team &amp; Salaries'!$N36),'Team &amp; Salaries'!$N36),0)),IF('Team &amp; Salaries'!$O36="Annually",IF(BQ$6='Team &amp; Salaries'!$M36,MIN('Team &amp; Salaries'!$N36,'Team &amp; Salaries'!$P36),IF(BQ$6&gt;'Team &amp; Salaries'!$M36,IFERROR(MIN('Team &amp; Salaries'!$P36,#REF!+'Team &amp; Salaries'!$N36),MIN('Team &amp; Salaries'!$N36,'Team &amp; Salaries'!$P36)),0))))))</f>
        <v>1</v>
      </c>
      <c r="BR126" s="286">
        <f>IF('Team &amp; Salaries'!$O36="Never",IF(BR$6&gt;='Team &amp; Salaries'!$M36,MIN('Team &amp; Salaries'!$N36,'Team &amp; Salaries'!$P36),0),IF('Team &amp; Salaries'!$O36="Monthly",IF(BR$6='Team &amp; Salaries'!$M36,MIN('Team &amp; Salaries'!$N36,'Team &amp; Salaries'!$P36),IF(BR$6&gt;'Team &amp; Salaries'!$M36,MIN('Team &amp; Salaries'!$P36,BQ126+'Team &amp; Salaries'!$N36),0)),IF('Team &amp; Salaries'!$O36="Quarterly",IF(BR$6='Team &amp; Salaries'!$M36,MIN('Team &amp; Salaries'!$N36,'Team &amp; Salaries'!$P36),IF(BR$6&gt;'Team &amp; Salaries'!$M36,IFERROR(MIN('Team &amp; Salaries'!$P36,IF(ISNUMBER(BM126),BM126,0)+'Team &amp; Salaries'!$N36),'Team &amp; Salaries'!$N36),0)),IF('Team &amp; Salaries'!$O36="Annually",IF(BR$6='Team &amp; Salaries'!$M36,MIN('Team &amp; Salaries'!$N36,'Team &amp; Salaries'!$P36),IF(BR$6&gt;'Team &amp; Salaries'!$M36,IFERROR(MIN('Team &amp; Salaries'!$P36,#REF!+'Team &amp; Salaries'!$N36),MIN('Team &amp; Salaries'!$N36,'Team &amp; Salaries'!$P36)),0))))))</f>
        <v>1</v>
      </c>
      <c r="BS126" s="286">
        <f>IF('Team &amp; Salaries'!$O36="Never",IF(BS$6&gt;='Team &amp; Salaries'!$M36,MIN('Team &amp; Salaries'!$N36,'Team &amp; Salaries'!$P36),0),IF('Team &amp; Salaries'!$O36="Monthly",IF(BS$6='Team &amp; Salaries'!$M36,MIN('Team &amp; Salaries'!$N36,'Team &amp; Salaries'!$P36),IF(BS$6&gt;'Team &amp; Salaries'!$M36,MIN('Team &amp; Salaries'!$P36,BR126+'Team &amp; Salaries'!$N36),0)),IF('Team &amp; Salaries'!$O36="Quarterly",IF(BS$6='Team &amp; Salaries'!$M36,MIN('Team &amp; Salaries'!$N36,'Team &amp; Salaries'!$P36),IF(BS$6&gt;'Team &amp; Salaries'!$M36,IFERROR(MIN('Team &amp; Salaries'!$P36,IF(ISNUMBER(BN126),BN126,0)+'Team &amp; Salaries'!$N36),'Team &amp; Salaries'!$N36),0)),IF('Team &amp; Salaries'!$O36="Annually",IF(BS$6='Team &amp; Salaries'!$M36,MIN('Team &amp; Salaries'!$N36,'Team &amp; Salaries'!$P36),IF(BS$6&gt;'Team &amp; Salaries'!$M36,IFERROR(MIN('Team &amp; Salaries'!$P36,#REF!+'Team &amp; Salaries'!$N36),MIN('Team &amp; Salaries'!$N36,'Team &amp; Salaries'!$P36)),0))))))</f>
        <v>1</v>
      </c>
      <c r="BT126" s="286">
        <f>IF('Team &amp; Salaries'!$O36="Never",IF(BT$6&gt;='Team &amp; Salaries'!$M36,MIN('Team &amp; Salaries'!$N36,'Team &amp; Salaries'!$P36),0),IF('Team &amp; Salaries'!$O36="Monthly",IF(BT$6='Team &amp; Salaries'!$M36,MIN('Team &amp; Salaries'!$N36,'Team &amp; Salaries'!$P36),IF(BT$6&gt;'Team &amp; Salaries'!$M36,MIN('Team &amp; Salaries'!$P36,BS126+'Team &amp; Salaries'!$N36),0)),IF('Team &amp; Salaries'!$O36="Quarterly",IF(BT$6='Team &amp; Salaries'!$M36,MIN('Team &amp; Salaries'!$N36,'Team &amp; Salaries'!$P36),IF(BT$6&gt;'Team &amp; Salaries'!$M36,IFERROR(MIN('Team &amp; Salaries'!$P36,IF(ISNUMBER(BO126),BO126,0)+'Team &amp; Salaries'!$N36),'Team &amp; Salaries'!$N36),0)),IF('Team &amp; Salaries'!$O36="Annually",IF(BT$6='Team &amp; Salaries'!$M36,MIN('Team &amp; Salaries'!$N36,'Team &amp; Salaries'!$P36),IF(BT$6&gt;'Team &amp; Salaries'!$M36,IFERROR(MIN('Team &amp; Salaries'!$P36,#REF!+'Team &amp; Salaries'!$N36),MIN('Team &amp; Salaries'!$N36,'Team &amp; Salaries'!$P36)),0))))))</f>
        <v>1</v>
      </c>
      <c r="BU126" s="286">
        <f>IF('Team &amp; Salaries'!$O36="Never",IF(BU$6&gt;='Team &amp; Salaries'!$M36,MIN('Team &amp; Salaries'!$N36,'Team &amp; Salaries'!$P36),0),IF('Team &amp; Salaries'!$O36="Monthly",IF(BU$6='Team &amp; Salaries'!$M36,MIN('Team &amp; Salaries'!$N36,'Team &amp; Salaries'!$P36),IF(BU$6&gt;'Team &amp; Salaries'!$M36,MIN('Team &amp; Salaries'!$P36,BT126+'Team &amp; Salaries'!$N36),0)),IF('Team &amp; Salaries'!$O36="Quarterly",IF(BU$6='Team &amp; Salaries'!$M36,MIN('Team &amp; Salaries'!$N36,'Team &amp; Salaries'!$P36),IF(BU$6&gt;'Team &amp; Salaries'!$M36,IFERROR(MIN('Team &amp; Salaries'!$P36,IF(ISNUMBER(BP126),BP126,0)+'Team &amp; Salaries'!$N36),'Team &amp; Salaries'!$N36),0)),IF('Team &amp; Salaries'!$O36="Annually",IF(BU$6='Team &amp; Salaries'!$M36,MIN('Team &amp; Salaries'!$N36,'Team &amp; Salaries'!$P36),IF(BU$6&gt;'Team &amp; Salaries'!$M36,IFERROR(MIN('Team &amp; Salaries'!$P36,#REF!+'Team &amp; Salaries'!$N36),MIN('Team &amp; Salaries'!$N36,'Team &amp; Salaries'!$P36)),0))))))</f>
        <v>1</v>
      </c>
      <c r="BV126" s="286">
        <f>IF('Team &amp; Salaries'!$O36="Never",IF(BV$6&gt;='Team &amp; Salaries'!$M36,MIN('Team &amp; Salaries'!$N36,'Team &amp; Salaries'!$P36),0),IF('Team &amp; Salaries'!$O36="Monthly",IF(BV$6='Team &amp; Salaries'!$M36,MIN('Team &amp; Salaries'!$N36,'Team &amp; Salaries'!$P36),IF(BV$6&gt;'Team &amp; Salaries'!$M36,MIN('Team &amp; Salaries'!$P36,BU126+'Team &amp; Salaries'!$N36),0)),IF('Team &amp; Salaries'!$O36="Quarterly",IF(BV$6='Team &amp; Salaries'!$M36,MIN('Team &amp; Salaries'!$N36,'Team &amp; Salaries'!$P36),IF(BV$6&gt;'Team &amp; Salaries'!$M36,IFERROR(MIN('Team &amp; Salaries'!$P36,IF(ISNUMBER(BQ126),BQ126,0)+'Team &amp; Salaries'!$N36),'Team &amp; Salaries'!$N36),0)),IF('Team &amp; Salaries'!$O36="Annually",IF(BV$6='Team &amp; Salaries'!$M36,MIN('Team &amp; Salaries'!$N36,'Team &amp; Salaries'!$P36),IF(BV$6&gt;'Team &amp; Salaries'!$M36,IFERROR(MIN('Team &amp; Salaries'!$P36,#REF!+'Team &amp; Salaries'!$N36),MIN('Team &amp; Salaries'!$N36,'Team &amp; Salaries'!$P36)),0))))))</f>
        <v>1</v>
      </c>
      <c r="BW126" s="286">
        <f>IF('Team &amp; Salaries'!$O36="Never",IF(BW$6&gt;='Team &amp; Salaries'!$M36,MIN('Team &amp; Salaries'!$N36,'Team &amp; Salaries'!$P36),0),IF('Team &amp; Salaries'!$O36="Monthly",IF(BW$6='Team &amp; Salaries'!$M36,MIN('Team &amp; Salaries'!$N36,'Team &amp; Salaries'!$P36),IF(BW$6&gt;'Team &amp; Salaries'!$M36,MIN('Team &amp; Salaries'!$P36,BV126+'Team &amp; Salaries'!$N36),0)),IF('Team &amp; Salaries'!$O36="Quarterly",IF(BW$6='Team &amp; Salaries'!$M36,MIN('Team &amp; Salaries'!$N36,'Team &amp; Salaries'!$P36),IF(BW$6&gt;'Team &amp; Salaries'!$M36,IFERROR(MIN('Team &amp; Salaries'!$P36,IF(ISNUMBER(BR126),BR126,0)+'Team &amp; Salaries'!$N36),'Team &amp; Salaries'!$N36),0)),IF('Team &amp; Salaries'!$O36="Annually",IF(BW$6='Team &amp; Salaries'!$M36,MIN('Team &amp; Salaries'!$N36,'Team &amp; Salaries'!$P36),IF(BW$6&gt;'Team &amp; Salaries'!$M36,IFERROR(MIN('Team &amp; Salaries'!$P36,#REF!+'Team &amp; Salaries'!$N36),MIN('Team &amp; Salaries'!$N36,'Team &amp; Salaries'!$P36)),0))))))</f>
        <v>1</v>
      </c>
      <c r="BX126" s="286">
        <f>IF('Team &amp; Salaries'!$O36="Never",IF(BX$6&gt;='Team &amp; Salaries'!$M36,MIN('Team &amp; Salaries'!$N36,'Team &amp; Salaries'!$P36),0),IF('Team &amp; Salaries'!$O36="Monthly",IF(BX$6='Team &amp; Salaries'!$M36,MIN('Team &amp; Salaries'!$N36,'Team &amp; Salaries'!$P36),IF(BX$6&gt;'Team &amp; Salaries'!$M36,MIN('Team &amp; Salaries'!$P36,BW126+'Team &amp; Salaries'!$N36),0)),IF('Team &amp; Salaries'!$O36="Quarterly",IF(BX$6='Team &amp; Salaries'!$M36,MIN('Team &amp; Salaries'!$N36,'Team &amp; Salaries'!$P36),IF(BX$6&gt;'Team &amp; Salaries'!$M36,IFERROR(MIN('Team &amp; Salaries'!$P36,IF(ISNUMBER(BS126),BS126,0)+'Team &amp; Salaries'!$N36),'Team &amp; Salaries'!$N36),0)),IF('Team &amp; Salaries'!$O36="Annually",IF(BX$6='Team &amp; Salaries'!$M36,MIN('Team &amp; Salaries'!$N36,'Team &amp; Salaries'!$P36),IF(BX$6&gt;'Team &amp; Salaries'!$M36,IFERROR(MIN('Team &amp; Salaries'!$P36,#REF!+'Team &amp; Salaries'!$N36),MIN('Team &amp; Salaries'!$N36,'Team &amp; Salaries'!$P36)),0))))))</f>
        <v>1</v>
      </c>
      <c r="BY126" s="286">
        <f>IF('Team &amp; Salaries'!$O36="Never",IF(BY$6&gt;='Team &amp; Salaries'!$M36,MIN('Team &amp; Salaries'!$N36,'Team &amp; Salaries'!$P36),0),IF('Team &amp; Salaries'!$O36="Monthly",IF(BY$6='Team &amp; Salaries'!$M36,MIN('Team &amp; Salaries'!$N36,'Team &amp; Salaries'!$P36),IF(BY$6&gt;'Team &amp; Salaries'!$M36,MIN('Team &amp; Salaries'!$P36,BX126+'Team &amp; Salaries'!$N36),0)),IF('Team &amp; Salaries'!$O36="Quarterly",IF(BY$6='Team &amp; Salaries'!$M36,MIN('Team &amp; Salaries'!$N36,'Team &amp; Salaries'!$P36),IF(BY$6&gt;'Team &amp; Salaries'!$M36,IFERROR(MIN('Team &amp; Salaries'!$P36,IF(ISNUMBER(BT126),BT126,0)+'Team &amp; Salaries'!$N36),'Team &amp; Salaries'!$N36),0)),IF('Team &amp; Salaries'!$O36="Annually",IF(BY$6='Team &amp; Salaries'!$M36,MIN('Team &amp; Salaries'!$N36,'Team &amp; Salaries'!$P36),IF(BY$6&gt;'Team &amp; Salaries'!$M36,IFERROR(MIN('Team &amp; Salaries'!$P36,#REF!+'Team &amp; Salaries'!$N36),MIN('Team &amp; Salaries'!$N36,'Team &amp; Salaries'!$P36)),0))))))</f>
        <v>1</v>
      </c>
      <c r="BZ126" s="286">
        <f>IF('Team &amp; Salaries'!$O36="Never",IF(BZ$6&gt;='Team &amp; Salaries'!$M36,MIN('Team &amp; Salaries'!$N36,'Team &amp; Salaries'!$P36),0),IF('Team &amp; Salaries'!$O36="Monthly",IF(BZ$6='Team &amp; Salaries'!$M36,MIN('Team &amp; Salaries'!$N36,'Team &amp; Salaries'!$P36),IF(BZ$6&gt;'Team &amp; Salaries'!$M36,MIN('Team &amp; Salaries'!$P36,BY126+'Team &amp; Salaries'!$N36),0)),IF('Team &amp; Salaries'!$O36="Quarterly",IF(BZ$6='Team &amp; Salaries'!$M36,MIN('Team &amp; Salaries'!$N36,'Team &amp; Salaries'!$P36),IF(BZ$6&gt;'Team &amp; Salaries'!$M36,IFERROR(MIN('Team &amp; Salaries'!$P36,IF(ISNUMBER(BU126),BU126,0)+'Team &amp; Salaries'!$N36),'Team &amp; Salaries'!$N36),0)),IF('Team &amp; Salaries'!$O36="Annually",IF(BZ$6='Team &amp; Salaries'!$M36,MIN('Team &amp; Salaries'!$N36,'Team &amp; Salaries'!$P36),IF(BZ$6&gt;'Team &amp; Salaries'!$M36,IFERROR(MIN('Team &amp; Salaries'!$P36,#REF!+'Team &amp; Salaries'!$N36),MIN('Team &amp; Salaries'!$N36,'Team &amp; Salaries'!$P36)),0))))))</f>
        <v>1</v>
      </c>
      <c r="CA126" s="286">
        <f>IF('Team &amp; Salaries'!$O36="Never",IF(CA$6&gt;='Team &amp; Salaries'!$M36,MIN('Team &amp; Salaries'!$N36,'Team &amp; Salaries'!$P36),0),IF('Team &amp; Salaries'!$O36="Monthly",IF(CA$6='Team &amp; Salaries'!$M36,MIN('Team &amp; Salaries'!$N36,'Team &amp; Salaries'!$P36),IF(CA$6&gt;'Team &amp; Salaries'!$M36,MIN('Team &amp; Salaries'!$P36,BZ126+'Team &amp; Salaries'!$N36),0)),IF('Team &amp; Salaries'!$O36="Quarterly",IF(CA$6='Team &amp; Salaries'!$M36,MIN('Team &amp; Salaries'!$N36,'Team &amp; Salaries'!$P36),IF(CA$6&gt;'Team &amp; Salaries'!$M36,IFERROR(MIN('Team &amp; Salaries'!$P36,IF(ISNUMBER(BV126),BV126,0)+'Team &amp; Salaries'!$N36),'Team &amp; Salaries'!$N36),0)),IF('Team &amp; Salaries'!$O36="Annually",IF(CA$6='Team &amp; Salaries'!$M36,MIN('Team &amp; Salaries'!$N36,'Team &amp; Salaries'!$P36),IF(CA$6&gt;'Team &amp; Salaries'!$M36,IFERROR(MIN('Team &amp; Salaries'!$P36,#REF!+'Team &amp; Salaries'!$N36),MIN('Team &amp; Salaries'!$N36,'Team &amp; Salaries'!$P36)),0))))))</f>
        <v>1</v>
      </c>
      <c r="CB126" s="286">
        <f>IF('Team &amp; Salaries'!$O36="Never",IF(CB$6&gt;='Team &amp; Salaries'!$M36,MIN('Team &amp; Salaries'!$N36,'Team &amp; Salaries'!$P36),0),IF('Team &amp; Salaries'!$O36="Monthly",IF(CB$6='Team &amp; Salaries'!$M36,MIN('Team &amp; Salaries'!$N36,'Team &amp; Salaries'!$P36),IF(CB$6&gt;'Team &amp; Salaries'!$M36,MIN('Team &amp; Salaries'!$P36,CA126+'Team &amp; Salaries'!$N36),0)),IF('Team &amp; Salaries'!$O36="Quarterly",IF(CB$6='Team &amp; Salaries'!$M36,MIN('Team &amp; Salaries'!$N36,'Team &amp; Salaries'!$P36),IF(CB$6&gt;'Team &amp; Salaries'!$M36,IFERROR(MIN('Team &amp; Salaries'!$P36,IF(ISNUMBER(BW126),BW126,0)+'Team &amp; Salaries'!$N36),'Team &amp; Salaries'!$N36),0)),IF('Team &amp; Salaries'!$O36="Annually",IF(CB$6='Team &amp; Salaries'!$M36,MIN('Team &amp; Salaries'!$N36,'Team &amp; Salaries'!$P36),IF(CB$6&gt;'Team &amp; Salaries'!$M36,IFERROR(MIN('Team &amp; Salaries'!$P36,#REF!+'Team &amp; Salaries'!$N36),MIN('Team &amp; Salaries'!$N36,'Team &amp; Salaries'!$P36)),0))))))</f>
        <v>1</v>
      </c>
      <c r="CC126" s="286">
        <f>IF('Team &amp; Salaries'!$O36="Never",IF(CC$6&gt;='Team &amp; Salaries'!$M36,MIN('Team &amp; Salaries'!$N36,'Team &amp; Salaries'!$P36),0),IF('Team &amp; Salaries'!$O36="Monthly",IF(CC$6='Team &amp; Salaries'!$M36,MIN('Team &amp; Salaries'!$N36,'Team &amp; Salaries'!$P36),IF(CC$6&gt;'Team &amp; Salaries'!$M36,MIN('Team &amp; Salaries'!$P36,CB126+'Team &amp; Salaries'!$N36),0)),IF('Team &amp; Salaries'!$O36="Quarterly",IF(CC$6='Team &amp; Salaries'!$M36,MIN('Team &amp; Salaries'!$N36,'Team &amp; Salaries'!$P36),IF(CC$6&gt;'Team &amp; Salaries'!$M36,IFERROR(MIN('Team &amp; Salaries'!$P36,IF(ISNUMBER(BX126),BX126,0)+'Team &amp; Salaries'!$N36),'Team &amp; Salaries'!$N36),0)),IF('Team &amp; Salaries'!$O36="Annually",IF(CC$6='Team &amp; Salaries'!$M36,MIN('Team &amp; Salaries'!$N36,'Team &amp; Salaries'!$P36),IF(CC$6&gt;'Team &amp; Salaries'!$M36,IFERROR(MIN('Team &amp; Salaries'!$P36,#REF!+'Team &amp; Salaries'!$N36),MIN('Team &amp; Salaries'!$N36,'Team &amp; Salaries'!$P36)),0))))))</f>
        <v>1</v>
      </c>
      <c r="CD126" s="286">
        <f>IF('Team &amp; Salaries'!$O36="Never",IF(CD$6&gt;='Team &amp; Salaries'!$M36,MIN('Team &amp; Salaries'!$N36,'Team &amp; Salaries'!$P36),0),IF('Team &amp; Salaries'!$O36="Monthly",IF(CD$6='Team &amp; Salaries'!$M36,MIN('Team &amp; Salaries'!$N36,'Team &amp; Salaries'!$P36),IF(CD$6&gt;'Team &amp; Salaries'!$M36,MIN('Team &amp; Salaries'!$P36,CC126+'Team &amp; Salaries'!$N36),0)),IF('Team &amp; Salaries'!$O36="Quarterly",IF(CD$6='Team &amp; Salaries'!$M36,MIN('Team &amp; Salaries'!$N36,'Team &amp; Salaries'!$P36),IF(CD$6&gt;'Team &amp; Salaries'!$M36,IFERROR(MIN('Team &amp; Salaries'!$P36,IF(ISNUMBER(BY126),BY126,0)+'Team &amp; Salaries'!$N36),'Team &amp; Salaries'!$N36),0)),IF('Team &amp; Salaries'!$O36="Annually",IF(CD$6='Team &amp; Salaries'!$M36,MIN('Team &amp; Salaries'!$N36,'Team &amp; Salaries'!$P36),IF(CD$6&gt;'Team &amp; Salaries'!$M36,IFERROR(MIN('Team &amp; Salaries'!$P36,#REF!+'Team &amp; Salaries'!$N36),MIN('Team &amp; Salaries'!$N36,'Team &amp; Salaries'!$P36)),0))))))</f>
        <v>1</v>
      </c>
      <c r="CE126" s="286">
        <f>IF('Team &amp; Salaries'!$O36="Never",IF(CE$6&gt;='Team &amp; Salaries'!$M36,MIN('Team &amp; Salaries'!$N36,'Team &amp; Salaries'!$P36),0),IF('Team &amp; Salaries'!$O36="Monthly",IF(CE$6='Team &amp; Salaries'!$M36,MIN('Team &amp; Salaries'!$N36,'Team &amp; Salaries'!$P36),IF(CE$6&gt;'Team &amp; Salaries'!$M36,MIN('Team &amp; Salaries'!$P36,CD126+'Team &amp; Salaries'!$N36),0)),IF('Team &amp; Salaries'!$O36="Quarterly",IF(CE$6='Team &amp; Salaries'!$M36,MIN('Team &amp; Salaries'!$N36,'Team &amp; Salaries'!$P36),IF(CE$6&gt;'Team &amp; Salaries'!$M36,IFERROR(MIN('Team &amp; Salaries'!$P36,IF(ISNUMBER(BZ126),BZ126,0)+'Team &amp; Salaries'!$N36),'Team &amp; Salaries'!$N36),0)),IF('Team &amp; Salaries'!$O36="Annually",IF(CE$6='Team &amp; Salaries'!$M36,MIN('Team &amp; Salaries'!$N36,'Team &amp; Salaries'!$P36),IF(CE$6&gt;'Team &amp; Salaries'!$M36,IFERROR(MIN('Team &amp; Salaries'!$P36,#REF!+'Team &amp; Salaries'!$N36),MIN('Team &amp; Salaries'!$N36,'Team &amp; Salaries'!$P36)),0))))))</f>
        <v>1</v>
      </c>
      <c r="CF126" s="286">
        <f>IF('Team &amp; Salaries'!$O36="Never",IF(CF$6&gt;='Team &amp; Salaries'!$M36,MIN('Team &amp; Salaries'!$N36,'Team &amp; Salaries'!$P36),0),IF('Team &amp; Salaries'!$O36="Monthly",IF(CF$6='Team &amp; Salaries'!$M36,MIN('Team &amp; Salaries'!$N36,'Team &amp; Salaries'!$P36),IF(CF$6&gt;'Team &amp; Salaries'!$M36,MIN('Team &amp; Salaries'!$P36,CE126+'Team &amp; Salaries'!$N36),0)),IF('Team &amp; Salaries'!$O36="Quarterly",IF(CF$6='Team &amp; Salaries'!$M36,MIN('Team &amp; Salaries'!$N36,'Team &amp; Salaries'!$P36),IF(CF$6&gt;'Team &amp; Salaries'!$M36,IFERROR(MIN('Team &amp; Salaries'!$P36,IF(ISNUMBER(CA126),CA126,0)+'Team &amp; Salaries'!$N36),'Team &amp; Salaries'!$N36),0)),IF('Team &amp; Salaries'!$O36="Annually",IF(CF$6='Team &amp; Salaries'!$M36,MIN('Team &amp; Salaries'!$N36,'Team &amp; Salaries'!$P36),IF(CF$6&gt;'Team &amp; Salaries'!$M36,IFERROR(MIN('Team &amp; Salaries'!$P36,#REF!+'Team &amp; Salaries'!$N36),MIN('Team &amp; Salaries'!$N36,'Team &amp; Salaries'!$P36)),0))))))</f>
        <v>1</v>
      </c>
      <c r="CG126" s="286">
        <f>IF('Team &amp; Salaries'!$O36="Never",IF(CG$6&gt;='Team &amp; Salaries'!$M36,MIN('Team &amp; Salaries'!$N36,'Team &amp; Salaries'!$P36),0),IF('Team &amp; Salaries'!$O36="Monthly",IF(CG$6='Team &amp; Salaries'!$M36,MIN('Team &amp; Salaries'!$N36,'Team &amp; Salaries'!$P36),IF(CG$6&gt;'Team &amp; Salaries'!$M36,MIN('Team &amp; Salaries'!$P36,CF126+'Team &amp; Salaries'!$N36),0)),IF('Team &amp; Salaries'!$O36="Quarterly",IF(CG$6='Team &amp; Salaries'!$M36,MIN('Team &amp; Salaries'!$N36,'Team &amp; Salaries'!$P36),IF(CG$6&gt;'Team &amp; Salaries'!$M36,IFERROR(MIN('Team &amp; Salaries'!$P36,IF(ISNUMBER(CB126),CB126,0)+'Team &amp; Salaries'!$N36),'Team &amp; Salaries'!$N36),0)),IF('Team &amp; Salaries'!$O36="Annually",IF(CG$6='Team &amp; Salaries'!$M36,MIN('Team &amp; Salaries'!$N36,'Team &amp; Salaries'!$P36),IF(CG$6&gt;'Team &amp; Salaries'!$M36,IFERROR(MIN('Team &amp; Salaries'!$P36,#REF!+'Team &amp; Salaries'!$N36),MIN('Team &amp; Salaries'!$N36,'Team &amp; Salaries'!$P36)),0))))))</f>
        <v>1</v>
      </c>
      <c r="CH126" s="286">
        <f>IF('Team &amp; Salaries'!$O36="Never",IF(CH$6&gt;='Team &amp; Salaries'!$M36,MIN('Team &amp; Salaries'!$N36,'Team &amp; Salaries'!$P36),0),IF('Team &amp; Salaries'!$O36="Monthly",IF(CH$6='Team &amp; Salaries'!$M36,MIN('Team &amp; Salaries'!$N36,'Team &amp; Salaries'!$P36),IF(CH$6&gt;'Team &amp; Salaries'!$M36,MIN('Team &amp; Salaries'!$P36,CG126+'Team &amp; Salaries'!$N36),0)),IF('Team &amp; Salaries'!$O36="Quarterly",IF(CH$6='Team &amp; Salaries'!$M36,MIN('Team &amp; Salaries'!$N36,'Team &amp; Salaries'!$P36),IF(CH$6&gt;'Team &amp; Salaries'!$M36,IFERROR(MIN('Team &amp; Salaries'!$P36,IF(ISNUMBER(CC126),CC126,0)+'Team &amp; Salaries'!$N36),'Team &amp; Salaries'!$N36),0)),IF('Team &amp; Salaries'!$O36="Annually",IF(CH$6='Team &amp; Salaries'!$M36,MIN('Team &amp; Salaries'!$N36,'Team &amp; Salaries'!$P36),IF(CH$6&gt;'Team &amp; Salaries'!$M36,IFERROR(MIN('Team &amp; Salaries'!$P36,#REF!+'Team &amp; Salaries'!$N36),MIN('Team &amp; Salaries'!$N36,'Team &amp; Salaries'!$P36)),0))))))</f>
        <v>1</v>
      </c>
      <c r="CI126" s="286">
        <f>IF('Team &amp; Salaries'!$O36="Never",IF(CI$6&gt;='Team &amp; Salaries'!$M36,MIN('Team &amp; Salaries'!$N36,'Team &amp; Salaries'!$P36),0),IF('Team &amp; Salaries'!$O36="Monthly",IF(CI$6='Team &amp; Salaries'!$M36,MIN('Team &amp; Salaries'!$N36,'Team &amp; Salaries'!$P36),IF(CI$6&gt;'Team &amp; Salaries'!$M36,MIN('Team &amp; Salaries'!$P36,CH126+'Team &amp; Salaries'!$N36),0)),IF('Team &amp; Salaries'!$O36="Quarterly",IF(CI$6='Team &amp; Salaries'!$M36,MIN('Team &amp; Salaries'!$N36,'Team &amp; Salaries'!$P36),IF(CI$6&gt;'Team &amp; Salaries'!$M36,IFERROR(MIN('Team &amp; Salaries'!$P36,IF(ISNUMBER(CD126),CD126,0)+'Team &amp; Salaries'!$N36),'Team &amp; Salaries'!$N36),0)),IF('Team &amp; Salaries'!$O36="Annually",IF(CI$6='Team &amp; Salaries'!$M36,MIN('Team &amp; Salaries'!$N36,'Team &amp; Salaries'!$P36),IF(CI$6&gt;'Team &amp; Salaries'!$M36,IFERROR(MIN('Team &amp; Salaries'!$P36,#REF!+'Team &amp; Salaries'!$N36),MIN('Team &amp; Salaries'!$N36,'Team &amp; Salaries'!$P36)),0))))))</f>
        <v>1</v>
      </c>
      <c r="CJ126" s="286">
        <f>IF('Team &amp; Salaries'!$O36="Never",IF(CJ$6&gt;='Team &amp; Salaries'!$M36,MIN('Team &amp; Salaries'!$N36,'Team &amp; Salaries'!$P36),0),IF('Team &amp; Salaries'!$O36="Monthly",IF(CJ$6='Team &amp; Salaries'!$M36,MIN('Team &amp; Salaries'!$N36,'Team &amp; Salaries'!$P36),IF(CJ$6&gt;'Team &amp; Salaries'!$M36,MIN('Team &amp; Salaries'!$P36,CI126+'Team &amp; Salaries'!$N36),0)),IF('Team &amp; Salaries'!$O36="Quarterly",IF(CJ$6='Team &amp; Salaries'!$M36,MIN('Team &amp; Salaries'!$N36,'Team &amp; Salaries'!$P36),IF(CJ$6&gt;'Team &amp; Salaries'!$M36,IFERROR(MIN('Team &amp; Salaries'!$P36,IF(ISNUMBER(CE126),CE126,0)+'Team &amp; Salaries'!$N36),'Team &amp; Salaries'!$N36),0)),IF('Team &amp; Salaries'!$O36="Annually",IF(CJ$6='Team &amp; Salaries'!$M36,MIN('Team &amp; Salaries'!$N36,'Team &amp; Salaries'!$P36),IF(CJ$6&gt;'Team &amp; Salaries'!$M36,IFERROR(MIN('Team &amp; Salaries'!$P36,#REF!+'Team &amp; Salaries'!$N36),MIN('Team &amp; Salaries'!$N36,'Team &amp; Salaries'!$P36)),0))))))</f>
        <v>1</v>
      </c>
      <c r="CK126" s="286">
        <f>IF('Team &amp; Salaries'!$O36="Never",IF(CK$6&gt;='Team &amp; Salaries'!$M36,MIN('Team &amp; Salaries'!$N36,'Team &amp; Salaries'!$P36),0),IF('Team &amp; Salaries'!$O36="Monthly",IF(CK$6='Team &amp; Salaries'!$M36,MIN('Team &amp; Salaries'!$N36,'Team &amp; Salaries'!$P36),IF(CK$6&gt;'Team &amp; Salaries'!$M36,MIN('Team &amp; Salaries'!$P36,CJ126+'Team &amp; Salaries'!$N36),0)),IF('Team &amp; Salaries'!$O36="Quarterly",IF(CK$6='Team &amp; Salaries'!$M36,MIN('Team &amp; Salaries'!$N36,'Team &amp; Salaries'!$P36),IF(CK$6&gt;'Team &amp; Salaries'!$M36,IFERROR(MIN('Team &amp; Salaries'!$P36,IF(ISNUMBER(CF126),CF126,0)+'Team &amp; Salaries'!$N36),'Team &amp; Salaries'!$N36),0)),IF('Team &amp; Salaries'!$O36="Annually",IF(CK$6='Team &amp; Salaries'!$M36,MIN('Team &amp; Salaries'!$N36,'Team &amp; Salaries'!$P36),IF(CK$6&gt;'Team &amp; Salaries'!$M36,IFERROR(MIN('Team &amp; Salaries'!$P36,#REF!+'Team &amp; Salaries'!$N36),MIN('Team &amp; Salaries'!$N36,'Team &amp; Salaries'!$P36)),0))))))</f>
        <v>1</v>
      </c>
      <c r="CL126" s="286">
        <f>IF('Team &amp; Salaries'!$O36="Never",IF(CL$6&gt;='Team &amp; Salaries'!$M36,MIN('Team &amp; Salaries'!$N36,'Team &amp; Salaries'!$P36),0),IF('Team &amp; Salaries'!$O36="Monthly",IF(CL$6='Team &amp; Salaries'!$M36,MIN('Team &amp; Salaries'!$N36,'Team &amp; Salaries'!$P36),IF(CL$6&gt;'Team &amp; Salaries'!$M36,MIN('Team &amp; Salaries'!$P36,CK126+'Team &amp; Salaries'!$N36),0)),IF('Team &amp; Salaries'!$O36="Quarterly",IF(CL$6='Team &amp; Salaries'!$M36,MIN('Team &amp; Salaries'!$N36,'Team &amp; Salaries'!$P36),IF(CL$6&gt;'Team &amp; Salaries'!$M36,IFERROR(MIN('Team &amp; Salaries'!$P36,IF(ISNUMBER(CG126),CG126,0)+'Team &amp; Salaries'!$N36),'Team &amp; Salaries'!$N36),0)),IF('Team &amp; Salaries'!$O36="Annually",IF(CL$6='Team &amp; Salaries'!$M36,MIN('Team &amp; Salaries'!$N36,'Team &amp; Salaries'!$P36),IF(CL$6&gt;'Team &amp; Salaries'!$M36,IFERROR(MIN('Team &amp; Salaries'!$P36,#REF!+'Team &amp; Salaries'!$N36),MIN('Team &amp; Salaries'!$N36,'Team &amp; Salaries'!$P36)),0))))))</f>
        <v>1</v>
      </c>
      <c r="CM126" s="286">
        <f>IF('Team &amp; Salaries'!$O36="Never",IF(CM$6&gt;='Team &amp; Salaries'!$M36,MIN('Team &amp; Salaries'!$N36,'Team &amp; Salaries'!$P36),0),IF('Team &amp; Salaries'!$O36="Monthly",IF(CM$6='Team &amp; Salaries'!$M36,MIN('Team &amp; Salaries'!$N36,'Team &amp; Salaries'!$P36),IF(CM$6&gt;'Team &amp; Salaries'!$M36,MIN('Team &amp; Salaries'!$P36,CL126+'Team &amp; Salaries'!$N36),0)),IF('Team &amp; Salaries'!$O36="Quarterly",IF(CM$6='Team &amp; Salaries'!$M36,MIN('Team &amp; Salaries'!$N36,'Team &amp; Salaries'!$P36),IF(CM$6&gt;'Team &amp; Salaries'!$M36,IFERROR(MIN('Team &amp; Salaries'!$P36,IF(ISNUMBER(CH126),CH126,0)+'Team &amp; Salaries'!$N36),'Team &amp; Salaries'!$N36),0)),IF('Team &amp; Salaries'!$O36="Annually",IF(CM$6='Team &amp; Salaries'!$M36,MIN('Team &amp; Salaries'!$N36,'Team &amp; Salaries'!$P36),IF(CM$6&gt;'Team &amp; Salaries'!$M36,IFERROR(MIN('Team &amp; Salaries'!$P36,#REF!+'Team &amp; Salaries'!$N36),MIN('Team &amp; Salaries'!$N36,'Team &amp; Salaries'!$P36)),0))))))</f>
        <v>1</v>
      </c>
      <c r="CN126" s="286">
        <f>IF('Team &amp; Salaries'!$O36="Never",IF(CN$6&gt;='Team &amp; Salaries'!$M36,MIN('Team &amp; Salaries'!$N36,'Team &amp; Salaries'!$P36),0),IF('Team &amp; Salaries'!$O36="Monthly",IF(CN$6='Team &amp; Salaries'!$M36,MIN('Team &amp; Salaries'!$N36,'Team &amp; Salaries'!$P36),IF(CN$6&gt;'Team &amp; Salaries'!$M36,MIN('Team &amp; Salaries'!$P36,CM126+'Team &amp; Salaries'!$N36),0)),IF('Team &amp; Salaries'!$O36="Quarterly",IF(CN$6='Team &amp; Salaries'!$M36,MIN('Team &amp; Salaries'!$N36,'Team &amp; Salaries'!$P36),IF(CN$6&gt;'Team &amp; Salaries'!$M36,IFERROR(MIN('Team &amp; Salaries'!$P36,IF(ISNUMBER(CI126),CI126,0)+'Team &amp; Salaries'!$N36),'Team &amp; Salaries'!$N36),0)),IF('Team &amp; Salaries'!$O36="Annually",IF(CN$6='Team &amp; Salaries'!$M36,MIN('Team &amp; Salaries'!$N36,'Team &amp; Salaries'!$P36),IF(CN$6&gt;'Team &amp; Salaries'!$M36,IFERROR(MIN('Team &amp; Salaries'!$P36,#REF!+'Team &amp; Salaries'!$N36),MIN('Team &amp; Salaries'!$N36,'Team &amp; Salaries'!$P36)),0))))))</f>
        <v>1</v>
      </c>
      <c r="CO126" s="286">
        <f>IF('Team &amp; Salaries'!$O36="Never",IF(CO$6&gt;='Team &amp; Salaries'!$M36,MIN('Team &amp; Salaries'!$N36,'Team &amp; Salaries'!$P36),0),IF('Team &amp; Salaries'!$O36="Monthly",IF(CO$6='Team &amp; Salaries'!$M36,MIN('Team &amp; Salaries'!$N36,'Team &amp; Salaries'!$P36),IF(CO$6&gt;'Team &amp; Salaries'!$M36,MIN('Team &amp; Salaries'!$P36,CN126+'Team &amp; Salaries'!$N36),0)),IF('Team &amp; Salaries'!$O36="Quarterly",IF(CO$6='Team &amp; Salaries'!$M36,MIN('Team &amp; Salaries'!$N36,'Team &amp; Salaries'!$P36),IF(CO$6&gt;'Team &amp; Salaries'!$M36,IFERROR(MIN('Team &amp; Salaries'!$P36,IF(ISNUMBER(CJ126),CJ126,0)+'Team &amp; Salaries'!$N36),'Team &amp; Salaries'!$N36),0)),IF('Team &amp; Salaries'!$O36="Annually",IF(CO$6='Team &amp; Salaries'!$M36,MIN('Team &amp; Salaries'!$N36,'Team &amp; Salaries'!$P36),IF(CO$6&gt;'Team &amp; Salaries'!$M36,IFERROR(MIN('Team &amp; Salaries'!$P36,#REF!+'Team &amp; Salaries'!$N36),MIN('Team &amp; Salaries'!$N36,'Team &amp; Salaries'!$P36)),0))))))</f>
        <v>1</v>
      </c>
      <c r="CP126" s="286">
        <f>IF('Team &amp; Salaries'!$O36="Never",IF(CP$6&gt;='Team &amp; Salaries'!$M36,MIN('Team &amp; Salaries'!$N36,'Team &amp; Salaries'!$P36),0),IF('Team &amp; Salaries'!$O36="Monthly",IF(CP$6='Team &amp; Salaries'!$M36,MIN('Team &amp; Salaries'!$N36,'Team &amp; Salaries'!$P36),IF(CP$6&gt;'Team &amp; Salaries'!$M36,MIN('Team &amp; Salaries'!$P36,CO126+'Team &amp; Salaries'!$N36),0)),IF('Team &amp; Salaries'!$O36="Quarterly",IF(CP$6='Team &amp; Salaries'!$M36,MIN('Team &amp; Salaries'!$N36,'Team &amp; Salaries'!$P36),IF(CP$6&gt;'Team &amp; Salaries'!$M36,IFERROR(MIN('Team &amp; Salaries'!$P36,IF(ISNUMBER(CK126),CK126,0)+'Team &amp; Salaries'!$N36),'Team &amp; Salaries'!$N36),0)),IF('Team &amp; Salaries'!$O36="Annually",IF(CP$6='Team &amp; Salaries'!$M36,MIN('Team &amp; Salaries'!$N36,'Team &amp; Salaries'!$P36),IF(CP$6&gt;'Team &amp; Salaries'!$M36,IFERROR(MIN('Team &amp; Salaries'!$P36,#REF!+'Team &amp; Salaries'!$N36),MIN('Team &amp; Salaries'!$N36,'Team &amp; Salaries'!$P36)),0))))))</f>
        <v>1</v>
      </c>
      <c r="CQ126" s="286">
        <f>IF('Team &amp; Salaries'!$O36="Never",IF(CQ$6&gt;='Team &amp; Salaries'!$M36,MIN('Team &amp; Salaries'!$N36,'Team &amp; Salaries'!$P36),0),IF('Team &amp; Salaries'!$O36="Monthly",IF(CQ$6='Team &amp; Salaries'!$M36,MIN('Team &amp; Salaries'!$N36,'Team &amp; Salaries'!$P36),IF(CQ$6&gt;'Team &amp; Salaries'!$M36,MIN('Team &amp; Salaries'!$P36,CP126+'Team &amp; Salaries'!$N36),0)),IF('Team &amp; Salaries'!$O36="Quarterly",IF(CQ$6='Team &amp; Salaries'!$M36,MIN('Team &amp; Salaries'!$N36,'Team &amp; Salaries'!$P36),IF(CQ$6&gt;'Team &amp; Salaries'!$M36,IFERROR(MIN('Team &amp; Salaries'!$P36,IF(ISNUMBER(CL126),CL126,0)+'Team &amp; Salaries'!$N36),'Team &amp; Salaries'!$N36),0)),IF('Team &amp; Salaries'!$O36="Annually",IF(CQ$6='Team &amp; Salaries'!$M36,MIN('Team &amp; Salaries'!$N36,'Team &amp; Salaries'!$P36),IF(CQ$6&gt;'Team &amp; Salaries'!$M36,IFERROR(MIN('Team &amp; Salaries'!$P36,#REF!+'Team &amp; Salaries'!$N36),MIN('Team &amp; Salaries'!$N36,'Team &amp; Salaries'!$P36)),0))))))</f>
        <v>1</v>
      </c>
      <c r="CR126" s="286">
        <f>IF('Team &amp; Salaries'!$O36="Never",IF(CR$6&gt;='Team &amp; Salaries'!$M36,MIN('Team &amp; Salaries'!$N36,'Team &amp; Salaries'!$P36),0),IF('Team &amp; Salaries'!$O36="Monthly",IF(CR$6='Team &amp; Salaries'!$M36,MIN('Team &amp; Salaries'!$N36,'Team &amp; Salaries'!$P36),IF(CR$6&gt;'Team &amp; Salaries'!$M36,MIN('Team &amp; Salaries'!$P36,CQ126+'Team &amp; Salaries'!$N36),0)),IF('Team &amp; Salaries'!$O36="Quarterly",IF(CR$6='Team &amp; Salaries'!$M36,MIN('Team &amp; Salaries'!$N36,'Team &amp; Salaries'!$P36),IF(CR$6&gt;'Team &amp; Salaries'!$M36,IFERROR(MIN('Team &amp; Salaries'!$P36,IF(ISNUMBER(CM126),CM126,0)+'Team &amp; Salaries'!$N36),'Team &amp; Salaries'!$N36),0)),IF('Team &amp; Salaries'!$O36="Annually",IF(CR$6='Team &amp; Salaries'!$M36,MIN('Team &amp; Salaries'!$N36,'Team &amp; Salaries'!$P36),IF(CR$6&gt;'Team &amp; Salaries'!$M36,IFERROR(MIN('Team &amp; Salaries'!$P36,#REF!+'Team &amp; Salaries'!$N36),MIN('Team &amp; Salaries'!$N36,'Team &amp; Salaries'!$P36)),0))))))</f>
        <v>1</v>
      </c>
      <c r="CS126" s="286">
        <f>IF('Team &amp; Salaries'!$O36="Never",IF(CS$6&gt;='Team &amp; Salaries'!$M36,MIN('Team &amp; Salaries'!$N36,'Team &amp; Salaries'!$P36),0),IF('Team &amp; Salaries'!$O36="Monthly",IF(CS$6='Team &amp; Salaries'!$M36,MIN('Team &amp; Salaries'!$N36,'Team &amp; Salaries'!$P36),IF(CS$6&gt;'Team &amp; Salaries'!$M36,MIN('Team &amp; Salaries'!$P36,CR126+'Team &amp; Salaries'!$N36),0)),IF('Team &amp; Salaries'!$O36="Quarterly",IF(CS$6='Team &amp; Salaries'!$M36,MIN('Team &amp; Salaries'!$N36,'Team &amp; Salaries'!$P36),IF(CS$6&gt;'Team &amp; Salaries'!$M36,IFERROR(MIN('Team &amp; Salaries'!$P36,IF(ISNUMBER(CN126),CN126,0)+'Team &amp; Salaries'!$N36),'Team &amp; Salaries'!$N36),0)),IF('Team &amp; Salaries'!$O36="Annually",IF(CS$6='Team &amp; Salaries'!$M36,MIN('Team &amp; Salaries'!$N36,'Team &amp; Salaries'!$P36),IF(CS$6&gt;'Team &amp; Salaries'!$M36,IFERROR(MIN('Team &amp; Salaries'!$P36,#REF!+'Team &amp; Salaries'!$N36),MIN('Team &amp; Salaries'!$N36,'Team &amp; Salaries'!$P36)),0))))))</f>
        <v>1</v>
      </c>
      <c r="CT126" s="286">
        <f>IF('Team &amp; Salaries'!$O36="Never",IF(CT$6&gt;='Team &amp; Salaries'!$M36,MIN('Team &amp; Salaries'!$N36,'Team &amp; Salaries'!$P36),0),IF('Team &amp; Salaries'!$O36="Monthly",IF(CT$6='Team &amp; Salaries'!$M36,MIN('Team &amp; Salaries'!$N36,'Team &amp; Salaries'!$P36),IF(CT$6&gt;'Team &amp; Salaries'!$M36,MIN('Team &amp; Salaries'!$P36,CS126+'Team &amp; Salaries'!$N36),0)),IF('Team &amp; Salaries'!$O36="Quarterly",IF(CT$6='Team &amp; Salaries'!$M36,MIN('Team &amp; Salaries'!$N36,'Team &amp; Salaries'!$P36),IF(CT$6&gt;'Team &amp; Salaries'!$M36,IFERROR(MIN('Team &amp; Salaries'!$P36,IF(ISNUMBER(CO126),CO126,0)+'Team &amp; Salaries'!$N36),'Team &amp; Salaries'!$N36),0)),IF('Team &amp; Salaries'!$O36="Annually",IF(CT$6='Team &amp; Salaries'!$M36,MIN('Team &amp; Salaries'!$N36,'Team &amp; Salaries'!$P36),IF(CT$6&gt;'Team &amp; Salaries'!$M36,IFERROR(MIN('Team &amp; Salaries'!$P36,#REF!+'Team &amp; Salaries'!$N36),MIN('Team &amp; Salaries'!$N36,'Team &amp; Salaries'!$P36)),0))))))</f>
        <v>1</v>
      </c>
      <c r="CU126" s="286">
        <f>IF('Team &amp; Salaries'!$O36="Never",IF(CU$6&gt;='Team &amp; Salaries'!$M36,MIN('Team &amp; Salaries'!$N36,'Team &amp; Salaries'!$P36),0),IF('Team &amp; Salaries'!$O36="Monthly",IF(CU$6='Team &amp; Salaries'!$M36,MIN('Team &amp; Salaries'!$N36,'Team &amp; Salaries'!$P36),IF(CU$6&gt;'Team &amp; Salaries'!$M36,MIN('Team &amp; Salaries'!$P36,CT126+'Team &amp; Salaries'!$N36),0)),IF('Team &amp; Salaries'!$O36="Quarterly",IF(CU$6='Team &amp; Salaries'!$M36,MIN('Team &amp; Salaries'!$N36,'Team &amp; Salaries'!$P36),IF(CU$6&gt;'Team &amp; Salaries'!$M36,IFERROR(MIN('Team &amp; Salaries'!$P36,IF(ISNUMBER(CP126),CP126,0)+'Team &amp; Salaries'!$N36),'Team &amp; Salaries'!$N36),0)),IF('Team &amp; Salaries'!$O36="Annually",IF(CU$6='Team &amp; Salaries'!$M36,MIN('Team &amp; Salaries'!$N36,'Team &amp; Salaries'!$P36),IF(CU$6&gt;'Team &amp; Salaries'!$M36,IFERROR(MIN('Team &amp; Salaries'!$P36,#REF!+'Team &amp; Salaries'!$N36),MIN('Team &amp; Salaries'!$N36,'Team &amp; Salaries'!$P36)),0))))))</f>
        <v>1</v>
      </c>
      <c r="CV126" s="286">
        <f>IF('Team &amp; Salaries'!$O36="Never",IF(CV$6&gt;='Team &amp; Salaries'!$M36,MIN('Team &amp; Salaries'!$N36,'Team &amp; Salaries'!$P36),0),IF('Team &amp; Salaries'!$O36="Monthly",IF(CV$6='Team &amp; Salaries'!$M36,MIN('Team &amp; Salaries'!$N36,'Team &amp; Salaries'!$P36),IF(CV$6&gt;'Team &amp; Salaries'!$M36,MIN('Team &amp; Salaries'!$P36,CU126+'Team &amp; Salaries'!$N36),0)),IF('Team &amp; Salaries'!$O36="Quarterly",IF(CV$6='Team &amp; Salaries'!$M36,MIN('Team &amp; Salaries'!$N36,'Team &amp; Salaries'!$P36),IF(CV$6&gt;'Team &amp; Salaries'!$M36,IFERROR(MIN('Team &amp; Salaries'!$P36,IF(ISNUMBER(CQ126),CQ126,0)+'Team &amp; Salaries'!$N36),'Team &amp; Salaries'!$N36),0)),IF('Team &amp; Salaries'!$O36="Annually",IF(CV$6='Team &amp; Salaries'!$M36,MIN('Team &amp; Salaries'!$N36,'Team &amp; Salaries'!$P36),IF(CV$6&gt;'Team &amp; Salaries'!$M36,IFERROR(MIN('Team &amp; Salaries'!$P36,#REF!+'Team &amp; Salaries'!$N36),MIN('Team &amp; Salaries'!$N36,'Team &amp; Salaries'!$P36)),0))))))</f>
        <v>1</v>
      </c>
      <c r="CW126" s="286">
        <f>IF('Team &amp; Salaries'!$O36="Never",IF(CW$6&gt;='Team &amp; Salaries'!$M36,MIN('Team &amp; Salaries'!$N36,'Team &amp; Salaries'!$P36),0),IF('Team &amp; Salaries'!$O36="Monthly",IF(CW$6='Team &amp; Salaries'!$M36,MIN('Team &amp; Salaries'!$N36,'Team &amp; Salaries'!$P36),IF(CW$6&gt;'Team &amp; Salaries'!$M36,MIN('Team &amp; Salaries'!$P36,CV126+'Team &amp; Salaries'!$N36),0)),IF('Team &amp; Salaries'!$O36="Quarterly",IF(CW$6='Team &amp; Salaries'!$M36,MIN('Team &amp; Salaries'!$N36,'Team &amp; Salaries'!$P36),IF(CW$6&gt;'Team &amp; Salaries'!$M36,IFERROR(MIN('Team &amp; Salaries'!$P36,IF(ISNUMBER(CR126),CR126,0)+'Team &amp; Salaries'!$N36),'Team &amp; Salaries'!$N36),0)),IF('Team &amp; Salaries'!$O36="Annually",IF(CW$6='Team &amp; Salaries'!$M36,MIN('Team &amp; Salaries'!$N36,'Team &amp; Salaries'!$P36),IF(CW$6&gt;'Team &amp; Salaries'!$M36,IFERROR(MIN('Team &amp; Salaries'!$P36,#REF!+'Team &amp; Salaries'!$N36),MIN('Team &amp; Salaries'!$N36,'Team &amp; Salaries'!$P36)),0))))))</f>
        <v>1</v>
      </c>
      <c r="CX126" s="286">
        <f>IF('Team &amp; Salaries'!$O36="Never",IF(CX$6&gt;='Team &amp; Salaries'!$M36,MIN('Team &amp; Salaries'!$N36,'Team &amp; Salaries'!$P36),0),IF('Team &amp; Salaries'!$O36="Monthly",IF(CX$6='Team &amp; Salaries'!$M36,MIN('Team &amp; Salaries'!$N36,'Team &amp; Salaries'!$P36),IF(CX$6&gt;'Team &amp; Salaries'!$M36,MIN('Team &amp; Salaries'!$P36,CW126+'Team &amp; Salaries'!$N36),0)),IF('Team &amp; Salaries'!$O36="Quarterly",IF(CX$6='Team &amp; Salaries'!$M36,MIN('Team &amp; Salaries'!$N36,'Team &amp; Salaries'!$P36),IF(CX$6&gt;'Team &amp; Salaries'!$M36,IFERROR(MIN('Team &amp; Salaries'!$P36,IF(ISNUMBER(CS126),CS126,0)+'Team &amp; Salaries'!$N36),'Team &amp; Salaries'!$N36),0)),IF('Team &amp; Salaries'!$O36="Annually",IF(CX$6='Team &amp; Salaries'!$M36,MIN('Team &amp; Salaries'!$N36,'Team &amp; Salaries'!$P36),IF(CX$6&gt;'Team &amp; Salaries'!$M36,IFERROR(MIN('Team &amp; Salaries'!$P36,#REF!+'Team &amp; Salaries'!$N36),MIN('Team &amp; Salaries'!$N36,'Team &amp; Salaries'!$P36)),0))))))</f>
        <v>1</v>
      </c>
      <c r="CY126" s="286">
        <f>IF('Team &amp; Salaries'!$O36="Never",IF(CY$6&gt;='Team &amp; Salaries'!$M36,MIN('Team &amp; Salaries'!$N36,'Team &amp; Salaries'!$P36),0),IF('Team &amp; Salaries'!$O36="Monthly",IF(CY$6='Team &amp; Salaries'!$M36,MIN('Team &amp; Salaries'!$N36,'Team &amp; Salaries'!$P36),IF(CY$6&gt;'Team &amp; Salaries'!$M36,MIN('Team &amp; Salaries'!$P36,CX126+'Team &amp; Salaries'!$N36),0)),IF('Team &amp; Salaries'!$O36="Quarterly",IF(CY$6='Team &amp; Salaries'!$M36,MIN('Team &amp; Salaries'!$N36,'Team &amp; Salaries'!$P36),IF(CY$6&gt;'Team &amp; Salaries'!$M36,IFERROR(MIN('Team &amp; Salaries'!$P36,IF(ISNUMBER(CT126),CT126,0)+'Team &amp; Salaries'!$N36),'Team &amp; Salaries'!$N36),0)),IF('Team &amp; Salaries'!$O36="Annually",IF(CY$6='Team &amp; Salaries'!$M36,MIN('Team &amp; Salaries'!$N36,'Team &amp; Salaries'!$P36),IF(CY$6&gt;'Team &amp; Salaries'!$M36,IFERROR(MIN('Team &amp; Salaries'!$P36,#REF!+'Team &amp; Salaries'!$N36),MIN('Team &amp; Salaries'!$N36,'Team &amp; Salaries'!$P36)),0))))))</f>
        <v>1</v>
      </c>
      <c r="CZ126" s="286">
        <f>IF('Team &amp; Salaries'!$O36="Never",IF(CZ$6&gt;='Team &amp; Salaries'!$M36,MIN('Team &amp; Salaries'!$N36,'Team &amp; Salaries'!$P36),0),IF('Team &amp; Salaries'!$O36="Monthly",IF(CZ$6='Team &amp; Salaries'!$M36,MIN('Team &amp; Salaries'!$N36,'Team &amp; Salaries'!$P36),IF(CZ$6&gt;'Team &amp; Salaries'!$M36,MIN('Team &amp; Salaries'!$P36,CY126+'Team &amp; Salaries'!$N36),0)),IF('Team &amp; Salaries'!$O36="Quarterly",IF(CZ$6='Team &amp; Salaries'!$M36,MIN('Team &amp; Salaries'!$N36,'Team &amp; Salaries'!$P36),IF(CZ$6&gt;'Team &amp; Salaries'!$M36,IFERROR(MIN('Team &amp; Salaries'!$P36,IF(ISNUMBER(CU126),CU126,0)+'Team &amp; Salaries'!$N36),'Team &amp; Salaries'!$N36),0)),IF('Team &amp; Salaries'!$O36="Annually",IF(CZ$6='Team &amp; Salaries'!$M36,MIN('Team &amp; Salaries'!$N36,'Team &amp; Salaries'!$P36),IF(CZ$6&gt;'Team &amp; Salaries'!$M36,IFERROR(MIN('Team &amp; Salaries'!$P36,#REF!+'Team &amp; Salaries'!$N36),MIN('Team &amp; Salaries'!$N36,'Team &amp; Salaries'!$P36)),0))))))</f>
        <v>1</v>
      </c>
      <c r="DA126" s="286">
        <f>IF('Team &amp; Salaries'!$O36="Never",IF(DA$6&gt;='Team &amp; Salaries'!$M36,MIN('Team &amp; Salaries'!$N36,'Team &amp; Salaries'!$P36),0),IF('Team &amp; Salaries'!$O36="Monthly",IF(DA$6='Team &amp; Salaries'!$M36,MIN('Team &amp; Salaries'!$N36,'Team &amp; Salaries'!$P36),IF(DA$6&gt;'Team &amp; Salaries'!$M36,MIN('Team &amp; Salaries'!$P36,CZ126+'Team &amp; Salaries'!$N36),0)),IF('Team &amp; Salaries'!$O36="Quarterly",IF(DA$6='Team &amp; Salaries'!$M36,MIN('Team &amp; Salaries'!$N36,'Team &amp; Salaries'!$P36),IF(DA$6&gt;'Team &amp; Salaries'!$M36,IFERROR(MIN('Team &amp; Salaries'!$P36,IF(ISNUMBER(CV126),CV126,0)+'Team &amp; Salaries'!$N36),'Team &amp; Salaries'!$N36),0)),IF('Team &amp; Salaries'!$O36="Annually",IF(DA$6='Team &amp; Salaries'!$M36,MIN('Team &amp; Salaries'!$N36,'Team &amp; Salaries'!$P36),IF(DA$6&gt;'Team &amp; Salaries'!$M36,IFERROR(MIN('Team &amp; Salaries'!$P36,#REF!+'Team &amp; Salaries'!$N36),MIN('Team &amp; Salaries'!$N36,'Team &amp; Salaries'!$P36)),0))))))</f>
        <v>1</v>
      </c>
      <c r="DB126" s="286">
        <f>IF('Team &amp; Salaries'!$O36="Never",IF(DB$6&gt;='Team &amp; Salaries'!$M36,MIN('Team &amp; Salaries'!$N36,'Team &amp; Salaries'!$P36),0),IF('Team &amp; Salaries'!$O36="Monthly",IF(DB$6='Team &amp; Salaries'!$M36,MIN('Team &amp; Salaries'!$N36,'Team &amp; Salaries'!$P36),IF(DB$6&gt;'Team &amp; Salaries'!$M36,MIN('Team &amp; Salaries'!$P36,DA126+'Team &amp; Salaries'!$N36),0)),IF('Team &amp; Salaries'!$O36="Quarterly",IF(DB$6='Team &amp; Salaries'!$M36,MIN('Team &amp; Salaries'!$N36,'Team &amp; Salaries'!$P36),IF(DB$6&gt;'Team &amp; Salaries'!$M36,IFERROR(MIN('Team &amp; Salaries'!$P36,IF(ISNUMBER(CW126),CW126,0)+'Team &amp; Salaries'!$N36),'Team &amp; Salaries'!$N36),0)),IF('Team &amp; Salaries'!$O36="Annually",IF(DB$6='Team &amp; Salaries'!$M36,MIN('Team &amp; Salaries'!$N36,'Team &amp; Salaries'!$P36),IF(DB$6&gt;'Team &amp; Salaries'!$M36,IFERROR(MIN('Team &amp; Salaries'!$P36,#REF!+'Team &amp; Salaries'!$N36),MIN('Team &amp; Salaries'!$N36,'Team &amp; Salaries'!$P36)),0))))))</f>
        <v>1</v>
      </c>
      <c r="DC126" s="286">
        <f>IF('Team &amp; Salaries'!$O36="Never",IF(DC$6&gt;='Team &amp; Salaries'!$M36,MIN('Team &amp; Salaries'!$N36,'Team &amp; Salaries'!$P36),0),IF('Team &amp; Salaries'!$O36="Monthly",IF(DC$6='Team &amp; Salaries'!$M36,MIN('Team &amp; Salaries'!$N36,'Team &amp; Salaries'!$P36),IF(DC$6&gt;'Team &amp; Salaries'!$M36,MIN('Team &amp; Salaries'!$P36,DB126+'Team &amp; Salaries'!$N36),0)),IF('Team &amp; Salaries'!$O36="Quarterly",IF(DC$6='Team &amp; Salaries'!$M36,MIN('Team &amp; Salaries'!$N36,'Team &amp; Salaries'!$P36),IF(DC$6&gt;'Team &amp; Salaries'!$M36,IFERROR(MIN('Team &amp; Salaries'!$P36,IF(ISNUMBER(CX126),CX126,0)+'Team &amp; Salaries'!$N36),'Team &amp; Salaries'!$N36),0)),IF('Team &amp; Salaries'!$O36="Annually",IF(DC$6='Team &amp; Salaries'!$M36,MIN('Team &amp; Salaries'!$N36,'Team &amp; Salaries'!$P36),IF(DC$6&gt;'Team &amp; Salaries'!$M36,IFERROR(MIN('Team &amp; Salaries'!$P36,#REF!+'Team &amp; Salaries'!$N36),MIN('Team &amp; Salaries'!$N36,'Team &amp; Salaries'!$P36)),0))))))</f>
        <v>1</v>
      </c>
      <c r="DD126" s="286">
        <f>IF('Team &amp; Salaries'!$O36="Never",IF(DD$6&gt;='Team &amp; Salaries'!$M36,MIN('Team &amp; Salaries'!$N36,'Team &amp; Salaries'!$P36),0),IF('Team &amp; Salaries'!$O36="Monthly",IF(DD$6='Team &amp; Salaries'!$M36,MIN('Team &amp; Salaries'!$N36,'Team &amp; Salaries'!$P36),IF(DD$6&gt;'Team &amp; Salaries'!$M36,MIN('Team &amp; Salaries'!$P36,DC126+'Team &amp; Salaries'!$N36),0)),IF('Team &amp; Salaries'!$O36="Quarterly",IF(DD$6='Team &amp; Salaries'!$M36,MIN('Team &amp; Salaries'!$N36,'Team &amp; Salaries'!$P36),IF(DD$6&gt;'Team &amp; Salaries'!$M36,IFERROR(MIN('Team &amp; Salaries'!$P36,IF(ISNUMBER(CY126),CY126,0)+'Team &amp; Salaries'!$N36),'Team &amp; Salaries'!$N36),0)),IF('Team &amp; Salaries'!$O36="Annually",IF(DD$6='Team &amp; Salaries'!$M36,MIN('Team &amp; Salaries'!$N36,'Team &amp; Salaries'!$P36),IF(DD$6&gt;'Team &amp; Salaries'!$M36,IFERROR(MIN('Team &amp; Salaries'!$P36,#REF!+'Team &amp; Salaries'!$N36),MIN('Team &amp; Salaries'!$N36,'Team &amp; Salaries'!$P36)),0))))))</f>
        <v>1</v>
      </c>
      <c r="DE126" s="286">
        <f>IF('Team &amp; Salaries'!$O36="Never",IF(DE$6&gt;='Team &amp; Salaries'!$M36,MIN('Team &amp; Salaries'!$N36,'Team &amp; Salaries'!$P36),0),IF('Team &amp; Salaries'!$O36="Monthly",IF(DE$6='Team &amp; Salaries'!$M36,MIN('Team &amp; Salaries'!$N36,'Team &amp; Salaries'!$P36),IF(DE$6&gt;'Team &amp; Salaries'!$M36,MIN('Team &amp; Salaries'!$P36,DD126+'Team &amp; Salaries'!$N36),0)),IF('Team &amp; Salaries'!$O36="Quarterly",IF(DE$6='Team &amp; Salaries'!$M36,MIN('Team &amp; Salaries'!$N36,'Team &amp; Salaries'!$P36),IF(DE$6&gt;'Team &amp; Salaries'!$M36,IFERROR(MIN('Team &amp; Salaries'!$P36,IF(ISNUMBER(CZ126),CZ126,0)+'Team &amp; Salaries'!$N36),'Team &amp; Salaries'!$N36),0)),IF('Team &amp; Salaries'!$O36="Annually",IF(DE$6='Team &amp; Salaries'!$M36,MIN('Team &amp; Salaries'!$N36,'Team &amp; Salaries'!$P36),IF(DE$6&gt;'Team &amp; Salaries'!$M36,IFERROR(MIN('Team &amp; Salaries'!$P36,#REF!+'Team &amp; Salaries'!$N36),MIN('Team &amp; Salaries'!$N36,'Team &amp; Salaries'!$P36)),0))))))</f>
        <v>1</v>
      </c>
      <c r="DF126" s="286">
        <f>IF('Team &amp; Salaries'!$O36="Never",IF(DF$6&gt;='Team &amp; Salaries'!$M36,MIN('Team &amp; Salaries'!$N36,'Team &amp; Salaries'!$P36),0),IF('Team &amp; Salaries'!$O36="Monthly",IF(DF$6='Team &amp; Salaries'!$M36,MIN('Team &amp; Salaries'!$N36,'Team &amp; Salaries'!$P36),IF(DF$6&gt;'Team &amp; Salaries'!$M36,MIN('Team &amp; Salaries'!$P36,DE126+'Team &amp; Salaries'!$N36),0)),IF('Team &amp; Salaries'!$O36="Quarterly",IF(DF$6='Team &amp; Salaries'!$M36,MIN('Team &amp; Salaries'!$N36,'Team &amp; Salaries'!$P36),IF(DF$6&gt;'Team &amp; Salaries'!$M36,IFERROR(MIN('Team &amp; Salaries'!$P36,IF(ISNUMBER(DA126),DA126,0)+'Team &amp; Salaries'!$N36),'Team &amp; Salaries'!$N36),0)),IF('Team &amp; Salaries'!$O36="Annually",IF(DF$6='Team &amp; Salaries'!$M36,MIN('Team &amp; Salaries'!$N36,'Team &amp; Salaries'!$P36),IF(DF$6&gt;'Team &amp; Salaries'!$M36,IFERROR(MIN('Team &amp; Salaries'!$P36,#REF!+'Team &amp; Salaries'!$N36),MIN('Team &amp; Salaries'!$N36,'Team &amp; Salaries'!$P36)),0))))))</f>
        <v>1</v>
      </c>
      <c r="DG126" s="286">
        <f>IF('Team &amp; Salaries'!$O36="Never",IF(DG$6&gt;='Team &amp; Salaries'!$M36,MIN('Team &amp; Salaries'!$N36,'Team &amp; Salaries'!$P36),0),IF('Team &amp; Salaries'!$O36="Monthly",IF(DG$6='Team &amp; Salaries'!$M36,MIN('Team &amp; Salaries'!$N36,'Team &amp; Salaries'!$P36),IF(DG$6&gt;'Team &amp; Salaries'!$M36,MIN('Team &amp; Salaries'!$P36,DF126+'Team &amp; Salaries'!$N36),0)),IF('Team &amp; Salaries'!$O36="Quarterly",IF(DG$6='Team &amp; Salaries'!$M36,MIN('Team &amp; Salaries'!$N36,'Team &amp; Salaries'!$P36),IF(DG$6&gt;'Team &amp; Salaries'!$M36,IFERROR(MIN('Team &amp; Salaries'!$P36,IF(ISNUMBER(DB126),DB126,0)+'Team &amp; Salaries'!$N36),'Team &amp; Salaries'!$N36),0)),IF('Team &amp; Salaries'!$O36="Annually",IF(DG$6='Team &amp; Salaries'!$M36,MIN('Team &amp; Salaries'!$N36,'Team &amp; Salaries'!$P36),IF(DG$6&gt;'Team &amp; Salaries'!$M36,IFERROR(MIN('Team &amp; Salaries'!$P36,#REF!+'Team &amp; Salaries'!$N36),MIN('Team &amp; Salaries'!$N36,'Team &amp; Salaries'!$P36)),0))))))</f>
        <v>1</v>
      </c>
      <c r="DH126" s="286">
        <f>IF('Team &amp; Salaries'!$O36="Never",IF(DH$6&gt;='Team &amp; Salaries'!$M36,MIN('Team &amp; Salaries'!$N36,'Team &amp; Salaries'!$P36),0),IF('Team &amp; Salaries'!$O36="Monthly",IF(DH$6='Team &amp; Salaries'!$M36,MIN('Team &amp; Salaries'!$N36,'Team &amp; Salaries'!$P36),IF(DH$6&gt;'Team &amp; Salaries'!$M36,MIN('Team &amp; Salaries'!$P36,DG126+'Team &amp; Salaries'!$N36),0)),IF('Team &amp; Salaries'!$O36="Quarterly",IF(DH$6='Team &amp; Salaries'!$M36,MIN('Team &amp; Salaries'!$N36,'Team &amp; Salaries'!$P36),IF(DH$6&gt;'Team &amp; Salaries'!$M36,IFERROR(MIN('Team &amp; Salaries'!$P36,IF(ISNUMBER(DC126),DC126,0)+'Team &amp; Salaries'!$N36),'Team &amp; Salaries'!$N36),0)),IF('Team &amp; Salaries'!$O36="Annually",IF(DH$6='Team &amp; Salaries'!$M36,MIN('Team &amp; Salaries'!$N36,'Team &amp; Salaries'!$P36),IF(DH$6&gt;'Team &amp; Salaries'!$M36,IFERROR(MIN('Team &amp; Salaries'!$P36,#REF!+'Team &amp; Salaries'!$N36),MIN('Team &amp; Salaries'!$N36,'Team &amp; Salaries'!$P36)),0))))))</f>
        <v>1</v>
      </c>
      <c r="DI126" s="286">
        <f>IF('Team &amp; Salaries'!$O36="Never",IF(DI$6&gt;='Team &amp; Salaries'!$M36,MIN('Team &amp; Salaries'!$N36,'Team &amp; Salaries'!$P36),0),IF('Team &amp; Salaries'!$O36="Monthly",IF(DI$6='Team &amp; Salaries'!$M36,MIN('Team &amp; Salaries'!$N36,'Team &amp; Salaries'!$P36),IF(DI$6&gt;'Team &amp; Salaries'!$M36,MIN('Team &amp; Salaries'!$P36,DH126+'Team &amp; Salaries'!$N36),0)),IF('Team &amp; Salaries'!$O36="Quarterly",IF(DI$6='Team &amp; Salaries'!$M36,MIN('Team &amp; Salaries'!$N36,'Team &amp; Salaries'!$P36),IF(DI$6&gt;'Team &amp; Salaries'!$M36,IFERROR(MIN('Team &amp; Salaries'!$P36,IF(ISNUMBER(DD126),DD126,0)+'Team &amp; Salaries'!$N36),'Team &amp; Salaries'!$N36),0)),IF('Team &amp; Salaries'!$O36="Annually",IF(DI$6='Team &amp; Salaries'!$M36,MIN('Team &amp; Salaries'!$N36,'Team &amp; Salaries'!$P36),IF(DI$6&gt;'Team &amp; Salaries'!$M36,IFERROR(MIN('Team &amp; Salaries'!$P36,#REF!+'Team &amp; Salaries'!$N36),MIN('Team &amp; Salaries'!$N36,'Team &amp; Salaries'!$P36)),0))))))</f>
        <v>1</v>
      </c>
    </row>
    <row r="127" spans="1:113" s="147" customFormat="1" ht="16">
      <c r="A127" s="114" t="str">
        <f>'Team &amp; Salaries'!A37</f>
        <v>VR Dev 2</v>
      </c>
      <c r="B127" s="114"/>
      <c r="C127" s="114"/>
      <c r="D127" s="285"/>
      <c r="E127" s="361" t="s">
        <v>193</v>
      </c>
      <c r="F127" s="286">
        <f>IF('Team &amp; Salaries'!$O37="Never",IF(F$6&gt;='Team &amp; Salaries'!$M37,MIN('Team &amp; Salaries'!$N37,'Team &amp; Salaries'!$P37),0),IF('Team &amp; Salaries'!$O37="Monthly",IF(F$6='Team &amp; Salaries'!$M37,MIN('Team &amp; Salaries'!$N37,'Team &amp; Salaries'!$P37),IF(F$6&gt;'Team &amp; Salaries'!$M37,MIN('Team &amp; Salaries'!$P37,E127+'Team &amp; Salaries'!$N37),0)),IF('Team &amp; Salaries'!$O37="Quarterly",IF(F$6='Team &amp; Salaries'!$M37,MIN('Team &amp; Salaries'!$N37,'Team &amp; Salaries'!$P37),IF(F$6&gt;'Team &amp; Salaries'!$M37,IFERROR(MIN('Team &amp; Salaries'!$P37,IF(ISNUMBER(A127),A127,0)+'Team &amp; Salaries'!$N37),'Team &amp; Salaries'!$N37),0)),IF('Team &amp; Salaries'!$O37="Annually",IF(F$6='Team &amp; Salaries'!$M37,MIN('Team &amp; Salaries'!$N37,'Team &amp; Salaries'!$P37),IF(F$6&gt;'Team &amp; Salaries'!$M37,IFERROR(MIN('Team &amp; Salaries'!$P37,#REF!+'Team &amp; Salaries'!$N37),MIN('Team &amp; Salaries'!$N37,'Team &amp; Salaries'!$P37)),0))))))</f>
        <v>0</v>
      </c>
      <c r="G127" s="286">
        <f>IF('Team &amp; Salaries'!$O37="Never",IF(G$6&gt;='Team &amp; Salaries'!$M37,MIN('Team &amp; Salaries'!$N37,'Team &amp; Salaries'!$P37),0),IF('Team &amp; Salaries'!$O37="Monthly",IF(G$6='Team &amp; Salaries'!$M37,MIN('Team &amp; Salaries'!$N37,'Team &amp; Salaries'!$P37),IF(G$6&gt;'Team &amp; Salaries'!$M37,MIN('Team &amp; Salaries'!$P37,F127+'Team &amp; Salaries'!$N37),0)),IF('Team &amp; Salaries'!$O37="Quarterly",IF(G$6='Team &amp; Salaries'!$M37,MIN('Team &amp; Salaries'!$N37,'Team &amp; Salaries'!$P37),IF(G$6&gt;'Team &amp; Salaries'!$M37,IFERROR(MIN('Team &amp; Salaries'!$P37,IF(ISNUMBER(B127),B127,0)+'Team &amp; Salaries'!$N37),'Team &amp; Salaries'!$N37),0)),IF('Team &amp; Salaries'!$O37="Annually",IF(G$6='Team &amp; Salaries'!$M37,MIN('Team &amp; Salaries'!$N37,'Team &amp; Salaries'!$P37),IF(G$6&gt;'Team &amp; Salaries'!$M37,IFERROR(MIN('Team &amp; Salaries'!$P37,#REF!+'Team &amp; Salaries'!$N37),MIN('Team &amp; Salaries'!$N37,'Team &amp; Salaries'!$P37)),0))))))</f>
        <v>0</v>
      </c>
      <c r="H127" s="286">
        <f>IF('Team &amp; Salaries'!$O37="Never",IF(H$6&gt;='Team &amp; Salaries'!$M37,MIN('Team &amp; Salaries'!$N37,'Team &amp; Salaries'!$P37),0),IF('Team &amp; Salaries'!$O37="Monthly",IF(H$6='Team &amp; Salaries'!$M37,MIN('Team &amp; Salaries'!$N37,'Team &amp; Salaries'!$P37),IF(H$6&gt;'Team &amp; Salaries'!$M37,MIN('Team &amp; Salaries'!$P37,G127+'Team &amp; Salaries'!$N37),0)),IF('Team &amp; Salaries'!$O37="Quarterly",IF(H$6='Team &amp; Salaries'!$M37,MIN('Team &amp; Salaries'!$N37,'Team &amp; Salaries'!$P37),IF(H$6&gt;'Team &amp; Salaries'!$M37,IFERROR(MIN('Team &amp; Salaries'!$P37,IF(ISNUMBER(C127),C127,0)+'Team &amp; Salaries'!$N37),'Team &amp; Salaries'!$N37),0)),IF('Team &amp; Salaries'!$O37="Annually",IF(H$6='Team &amp; Salaries'!$M37,MIN('Team &amp; Salaries'!$N37,'Team &amp; Salaries'!$P37),IF(H$6&gt;'Team &amp; Salaries'!$M37,IFERROR(MIN('Team &amp; Salaries'!$P37,#REF!+'Team &amp; Salaries'!$N37),MIN('Team &amp; Salaries'!$N37,'Team &amp; Salaries'!$P37)),0))))))</f>
        <v>0</v>
      </c>
      <c r="I127" s="286">
        <f>IF('Team &amp; Salaries'!$O37="Never",IF(I$6&gt;='Team &amp; Salaries'!$M37,MIN('Team &amp; Salaries'!$N37,'Team &amp; Salaries'!$P37),0),IF('Team &amp; Salaries'!$O37="Monthly",IF(I$6='Team &amp; Salaries'!$M37,MIN('Team &amp; Salaries'!$N37,'Team &amp; Salaries'!$P37),IF(I$6&gt;'Team &amp; Salaries'!$M37,MIN('Team &amp; Salaries'!$P37,H127+'Team &amp; Salaries'!$N37),0)),IF('Team &amp; Salaries'!$O37="Quarterly",IF(I$6='Team &amp; Salaries'!$M37,MIN('Team &amp; Salaries'!$N37,'Team &amp; Salaries'!$P37),IF(I$6&gt;'Team &amp; Salaries'!$M37,IFERROR(MIN('Team &amp; Salaries'!$P37,IF(ISNUMBER(D127),D127,0)+'Team &amp; Salaries'!$N37),'Team &amp; Salaries'!$N37),0)),IF('Team &amp; Salaries'!$O37="Annually",IF(I$6='Team &amp; Salaries'!$M37,MIN('Team &amp; Salaries'!$N37,'Team &amp; Salaries'!$P37),IF(I$6&gt;'Team &amp; Salaries'!$M37,IFERROR(MIN('Team &amp; Salaries'!$P37,#REF!+'Team &amp; Salaries'!$N37),MIN('Team &amp; Salaries'!$N37,'Team &amp; Salaries'!$P37)),0))))))</f>
        <v>0</v>
      </c>
      <c r="J127" s="286">
        <f>IF('Team &amp; Salaries'!$O37="Never",IF(J$6&gt;='Team &amp; Salaries'!$M37,MIN('Team &amp; Salaries'!$N37,'Team &amp; Salaries'!$P37),0),IF('Team &amp; Salaries'!$O37="Monthly",IF(J$6='Team &amp; Salaries'!$M37,MIN('Team &amp; Salaries'!$N37,'Team &amp; Salaries'!$P37),IF(J$6&gt;'Team &amp; Salaries'!$M37,MIN('Team &amp; Salaries'!$P37,I127+'Team &amp; Salaries'!$N37),0)),IF('Team &amp; Salaries'!$O37="Quarterly",IF(J$6='Team &amp; Salaries'!$M37,MIN('Team &amp; Salaries'!$N37,'Team &amp; Salaries'!$P37),IF(J$6&gt;'Team &amp; Salaries'!$M37,IFERROR(MIN('Team &amp; Salaries'!$P37,IF(ISNUMBER(E127),E127,0)+'Team &amp; Salaries'!$N37),'Team &amp; Salaries'!$N37),0)),IF('Team &amp; Salaries'!$O37="Annually",IF(J$6='Team &amp; Salaries'!$M37,MIN('Team &amp; Salaries'!$N37,'Team &amp; Salaries'!$P37),IF(J$6&gt;'Team &amp; Salaries'!$M37,IFERROR(MIN('Team &amp; Salaries'!$P37,#REF!+'Team &amp; Salaries'!$N37),MIN('Team &amp; Salaries'!$N37,'Team &amp; Salaries'!$P37)),0))))))</f>
        <v>0</v>
      </c>
      <c r="K127" s="286">
        <f>IF('Team &amp; Salaries'!$O37="Never",IF(K$6&gt;='Team &amp; Salaries'!$M37,MIN('Team &amp; Salaries'!$N37,'Team &amp; Salaries'!$P37),0),IF('Team &amp; Salaries'!$O37="Monthly",IF(K$6='Team &amp; Salaries'!$M37,MIN('Team &amp; Salaries'!$N37,'Team &amp; Salaries'!$P37),IF(K$6&gt;'Team &amp; Salaries'!$M37,MIN('Team &amp; Salaries'!$P37,J127+'Team &amp; Salaries'!$N37),0)),IF('Team &amp; Salaries'!$O37="Quarterly",IF(K$6='Team &amp; Salaries'!$M37,MIN('Team &amp; Salaries'!$N37,'Team &amp; Salaries'!$P37),IF(K$6&gt;'Team &amp; Salaries'!$M37,IFERROR(MIN('Team &amp; Salaries'!$P37,IF(ISNUMBER(F127),F127,0)+'Team &amp; Salaries'!$N37),'Team &amp; Salaries'!$N37),0)),IF('Team &amp; Salaries'!$O37="Annually",IF(K$6='Team &amp; Salaries'!$M37,MIN('Team &amp; Salaries'!$N37,'Team &amp; Salaries'!$P37),IF(K$6&gt;'Team &amp; Salaries'!$M37,IFERROR(MIN('Team &amp; Salaries'!$P37,#REF!+'Team &amp; Salaries'!$N37),MIN('Team &amp; Salaries'!$N37,'Team &amp; Salaries'!$P37)),0))))))</f>
        <v>0</v>
      </c>
      <c r="L127" s="286">
        <f>IF('Team &amp; Salaries'!$O37="Never",IF(L$6&gt;='Team &amp; Salaries'!$M37,MIN('Team &amp; Salaries'!$N37,'Team &amp; Salaries'!$P37),0),IF('Team &amp; Salaries'!$O37="Monthly",IF(L$6='Team &amp; Salaries'!$M37,MIN('Team &amp; Salaries'!$N37,'Team &amp; Salaries'!$P37),IF(L$6&gt;'Team &amp; Salaries'!$M37,MIN('Team &amp; Salaries'!$P37,K127+'Team &amp; Salaries'!$N37),0)),IF('Team &amp; Salaries'!$O37="Quarterly",IF(L$6='Team &amp; Salaries'!$M37,MIN('Team &amp; Salaries'!$N37,'Team &amp; Salaries'!$P37),IF(L$6&gt;'Team &amp; Salaries'!$M37,IFERROR(MIN('Team &amp; Salaries'!$P37,IF(ISNUMBER(G127),G127,0)+'Team &amp; Salaries'!$N37),'Team &amp; Salaries'!$N37),0)),IF('Team &amp; Salaries'!$O37="Annually",IF(L$6='Team &amp; Salaries'!$M37,MIN('Team &amp; Salaries'!$N37,'Team &amp; Salaries'!$P37),IF(L$6&gt;'Team &amp; Salaries'!$M37,IFERROR(MIN('Team &amp; Salaries'!$P37,#REF!+'Team &amp; Salaries'!$N37),MIN('Team &amp; Salaries'!$N37,'Team &amp; Salaries'!$P37)),0))))))</f>
        <v>0</v>
      </c>
      <c r="M127" s="286">
        <f>IF('Team &amp; Salaries'!$O37="Never",IF(M$6&gt;='Team &amp; Salaries'!$M37,MIN('Team &amp; Salaries'!$N37,'Team &amp; Salaries'!$P37),0),IF('Team &amp; Salaries'!$O37="Monthly",IF(M$6='Team &amp; Salaries'!$M37,MIN('Team &amp; Salaries'!$N37,'Team &amp; Salaries'!$P37),IF(M$6&gt;'Team &amp; Salaries'!$M37,MIN('Team &amp; Salaries'!$P37,L127+'Team &amp; Salaries'!$N37),0)),IF('Team &amp; Salaries'!$O37="Quarterly",IF(M$6='Team &amp; Salaries'!$M37,MIN('Team &amp; Salaries'!$N37,'Team &amp; Salaries'!$P37),IF(M$6&gt;'Team &amp; Salaries'!$M37,IFERROR(MIN('Team &amp; Salaries'!$P37,IF(ISNUMBER(H127),H127,0)+'Team &amp; Salaries'!$N37),'Team &amp; Salaries'!$N37),0)),IF('Team &amp; Salaries'!$O37="Annually",IF(M$6='Team &amp; Salaries'!$M37,MIN('Team &amp; Salaries'!$N37,'Team &amp; Salaries'!$P37),IF(M$6&gt;'Team &amp; Salaries'!$M37,IFERROR(MIN('Team &amp; Salaries'!$P37,#REF!+'Team &amp; Salaries'!$N37),MIN('Team &amp; Salaries'!$N37,'Team &amp; Salaries'!$P37)),0))))))</f>
        <v>0</v>
      </c>
      <c r="N127" s="286">
        <f>IF('Team &amp; Salaries'!$O37="Never",IF(N$6&gt;='Team &amp; Salaries'!$M37,MIN('Team &amp; Salaries'!$N37,'Team &amp; Salaries'!$P37),0),IF('Team &amp; Salaries'!$O37="Monthly",IF(N$6='Team &amp; Salaries'!$M37,MIN('Team &amp; Salaries'!$N37,'Team &amp; Salaries'!$P37),IF(N$6&gt;'Team &amp; Salaries'!$M37,MIN('Team &amp; Salaries'!$P37,M127+'Team &amp; Salaries'!$N37),0)),IF('Team &amp; Salaries'!$O37="Quarterly",IF(N$6='Team &amp; Salaries'!$M37,MIN('Team &amp; Salaries'!$N37,'Team &amp; Salaries'!$P37),IF(N$6&gt;'Team &amp; Salaries'!$M37,IFERROR(MIN('Team &amp; Salaries'!$P37,IF(ISNUMBER(I127),I127,0)+'Team &amp; Salaries'!$N37),'Team &amp; Salaries'!$N37),0)),IF('Team &amp; Salaries'!$O37="Annually",IF(N$6='Team &amp; Salaries'!$M37,MIN('Team &amp; Salaries'!$N37,'Team &amp; Salaries'!$P37),IF(N$6&gt;'Team &amp; Salaries'!$M37,IFERROR(MIN('Team &amp; Salaries'!$P37,#REF!+'Team &amp; Salaries'!$N37),MIN('Team &amp; Salaries'!$N37,'Team &amp; Salaries'!$P37)),0))))))</f>
        <v>0</v>
      </c>
      <c r="O127" s="286">
        <f>IF('Team &amp; Salaries'!$O37="Never",IF(O$6&gt;='Team &amp; Salaries'!$M37,MIN('Team &amp; Salaries'!$N37,'Team &amp; Salaries'!$P37),0),IF('Team &amp; Salaries'!$O37="Monthly",IF(O$6='Team &amp; Salaries'!$M37,MIN('Team &amp; Salaries'!$N37,'Team &amp; Salaries'!$P37),IF(O$6&gt;'Team &amp; Salaries'!$M37,MIN('Team &amp; Salaries'!$P37,N127+'Team &amp; Salaries'!$N37),0)),IF('Team &amp; Salaries'!$O37="Quarterly",IF(O$6='Team &amp; Salaries'!$M37,MIN('Team &amp; Salaries'!$N37,'Team &amp; Salaries'!$P37),IF(O$6&gt;'Team &amp; Salaries'!$M37,IFERROR(MIN('Team &amp; Salaries'!$P37,IF(ISNUMBER(J127),J127,0)+'Team &amp; Salaries'!$N37),'Team &amp; Salaries'!$N37),0)),IF('Team &amp; Salaries'!$O37="Annually",IF(O$6='Team &amp; Salaries'!$M37,MIN('Team &amp; Salaries'!$N37,'Team &amp; Salaries'!$P37),IF(O$6&gt;'Team &amp; Salaries'!$M37,IFERROR(MIN('Team &amp; Salaries'!$P37,#REF!+'Team &amp; Salaries'!$N37),MIN('Team &amp; Salaries'!$N37,'Team &amp; Salaries'!$P37)),0))))))</f>
        <v>0</v>
      </c>
      <c r="P127" s="286">
        <f>IF('Team &amp; Salaries'!$O37="Never",IF(P$6&gt;='Team &amp; Salaries'!$M37,MIN('Team &amp; Salaries'!$N37,'Team &amp; Salaries'!$P37),0),IF('Team &amp; Salaries'!$O37="Monthly",IF(P$6='Team &amp; Salaries'!$M37,MIN('Team &amp; Salaries'!$N37,'Team &amp; Salaries'!$P37),IF(P$6&gt;'Team &amp; Salaries'!$M37,MIN('Team &amp; Salaries'!$P37,O127+'Team &amp; Salaries'!$N37),0)),IF('Team &amp; Salaries'!$O37="Quarterly",IF(P$6='Team &amp; Salaries'!$M37,MIN('Team &amp; Salaries'!$N37,'Team &amp; Salaries'!$P37),IF(P$6&gt;'Team &amp; Salaries'!$M37,IFERROR(MIN('Team &amp; Salaries'!$P37,IF(ISNUMBER(K127),K127,0)+'Team &amp; Salaries'!$N37),'Team &amp; Salaries'!$N37),0)),IF('Team &amp; Salaries'!$O37="Annually",IF(P$6='Team &amp; Salaries'!$M37,MIN('Team &amp; Salaries'!$N37,'Team &amp; Salaries'!$P37),IF(P$6&gt;'Team &amp; Salaries'!$M37,IFERROR(MIN('Team &amp; Salaries'!$P37,#REF!+'Team &amp; Salaries'!$N37),MIN('Team &amp; Salaries'!$N37,'Team &amp; Salaries'!$P37)),0))))))</f>
        <v>0</v>
      </c>
      <c r="Q127" s="286">
        <f>IF('Team &amp; Salaries'!$O37="Never",IF(Q$6&gt;='Team &amp; Salaries'!$M37,MIN('Team &amp; Salaries'!$N37,'Team &amp; Salaries'!$P37),0),IF('Team &amp; Salaries'!$O37="Monthly",IF(Q$6='Team &amp; Salaries'!$M37,MIN('Team &amp; Salaries'!$N37,'Team &amp; Salaries'!$P37),IF(Q$6&gt;'Team &amp; Salaries'!$M37,MIN('Team &amp; Salaries'!$P37,P127+'Team &amp; Salaries'!$N37),0)),IF('Team &amp; Salaries'!$O37="Quarterly",IF(Q$6='Team &amp; Salaries'!$M37,MIN('Team &amp; Salaries'!$N37,'Team &amp; Salaries'!$P37),IF(Q$6&gt;'Team &amp; Salaries'!$M37,IFERROR(MIN('Team &amp; Salaries'!$P37,IF(ISNUMBER(L127),L127,0)+'Team &amp; Salaries'!$N37),'Team &amp; Salaries'!$N37),0)),IF('Team &amp; Salaries'!$O37="Annually",IF(Q$6='Team &amp; Salaries'!$M37,MIN('Team &amp; Salaries'!$N37,'Team &amp; Salaries'!$P37),IF(Q$6&gt;'Team &amp; Salaries'!$M37,IFERROR(MIN('Team &amp; Salaries'!$P37,#REF!+'Team &amp; Salaries'!$N37),MIN('Team &amp; Salaries'!$N37,'Team &amp; Salaries'!$P37)),0))))))</f>
        <v>0</v>
      </c>
      <c r="R127" s="286">
        <f>IF('Team &amp; Salaries'!$O37="Never",IF(R$6&gt;='Team &amp; Salaries'!$M37,MIN('Team &amp; Salaries'!$N37,'Team &amp; Salaries'!$P37),0),IF('Team &amp; Salaries'!$O37="Monthly",IF(R$6='Team &amp; Salaries'!$M37,MIN('Team &amp; Salaries'!$N37,'Team &amp; Salaries'!$P37),IF(R$6&gt;'Team &amp; Salaries'!$M37,MIN('Team &amp; Salaries'!$P37,Q127+'Team &amp; Salaries'!$N37),0)),IF('Team &amp; Salaries'!$O37="Quarterly",IF(R$6='Team &amp; Salaries'!$M37,MIN('Team &amp; Salaries'!$N37,'Team &amp; Salaries'!$P37),IF(R$6&gt;'Team &amp; Salaries'!$M37,IFERROR(MIN('Team &amp; Salaries'!$P37,IF(ISNUMBER(M127),M127,0)+'Team &amp; Salaries'!$N37),'Team &amp; Salaries'!$N37),0)),IF('Team &amp; Salaries'!$O37="Annually",IF(R$6='Team &amp; Salaries'!$M37,MIN('Team &amp; Salaries'!$N37,'Team &amp; Salaries'!$P37),IF(R$6&gt;'Team &amp; Salaries'!$M37,IFERROR(MIN('Team &amp; Salaries'!$P37,#REF!+'Team &amp; Salaries'!$N37),MIN('Team &amp; Salaries'!$N37,'Team &amp; Salaries'!$P37)),0))))))</f>
        <v>0</v>
      </c>
      <c r="S127" s="286">
        <f>IF('Team &amp; Salaries'!$O37="Never",IF(S$6&gt;='Team &amp; Salaries'!$M37,MIN('Team &amp; Salaries'!$N37,'Team &amp; Salaries'!$P37),0),IF('Team &amp; Salaries'!$O37="Monthly",IF(S$6='Team &amp; Salaries'!$M37,MIN('Team &amp; Salaries'!$N37,'Team &amp; Salaries'!$P37),IF(S$6&gt;'Team &amp; Salaries'!$M37,MIN('Team &amp; Salaries'!$P37,R127+'Team &amp; Salaries'!$N37),0)),IF('Team &amp; Salaries'!$O37="Quarterly",IF(S$6='Team &amp; Salaries'!$M37,MIN('Team &amp; Salaries'!$N37,'Team &amp; Salaries'!$P37),IF(S$6&gt;'Team &amp; Salaries'!$M37,IFERROR(MIN('Team &amp; Salaries'!$P37,IF(ISNUMBER(N127),N127,0)+'Team &amp; Salaries'!$N37),'Team &amp; Salaries'!$N37),0)),IF('Team &amp; Salaries'!$O37="Annually",IF(S$6='Team &amp; Salaries'!$M37,MIN('Team &amp; Salaries'!$N37,'Team &amp; Salaries'!$P37),IF(S$6&gt;'Team &amp; Salaries'!$M37,IFERROR(MIN('Team &amp; Salaries'!$P37,#REF!+'Team &amp; Salaries'!$N37),MIN('Team &amp; Salaries'!$N37,'Team &amp; Salaries'!$P37)),0))))))</f>
        <v>1</v>
      </c>
      <c r="T127" s="286">
        <f>IF('Team &amp; Salaries'!$O37="Never",IF(T$6&gt;='Team &amp; Salaries'!$M37,MIN('Team &amp; Salaries'!$N37,'Team &amp; Salaries'!$P37),0),IF('Team &amp; Salaries'!$O37="Monthly",IF(T$6='Team &amp; Salaries'!$M37,MIN('Team &amp; Salaries'!$N37,'Team &amp; Salaries'!$P37),IF(T$6&gt;'Team &amp; Salaries'!$M37,MIN('Team &amp; Salaries'!$P37,S127+'Team &amp; Salaries'!$N37),0)),IF('Team &amp; Salaries'!$O37="Quarterly",IF(T$6='Team &amp; Salaries'!$M37,MIN('Team &amp; Salaries'!$N37,'Team &amp; Salaries'!$P37),IF(T$6&gt;'Team &amp; Salaries'!$M37,IFERROR(MIN('Team &amp; Salaries'!$P37,IF(ISNUMBER(O127),O127,0)+'Team &amp; Salaries'!$N37),'Team &amp; Salaries'!$N37),0)),IF('Team &amp; Salaries'!$O37="Annually",IF(T$6='Team &amp; Salaries'!$M37,MIN('Team &amp; Salaries'!$N37,'Team &amp; Salaries'!$P37),IF(T$6&gt;'Team &amp; Salaries'!$M37,IFERROR(MIN('Team &amp; Salaries'!$P37,#REF!+'Team &amp; Salaries'!$N37),MIN('Team &amp; Salaries'!$N37,'Team &amp; Salaries'!$P37)),0))))))</f>
        <v>1</v>
      </c>
      <c r="U127" s="286">
        <f>IF('Team &amp; Salaries'!$O37="Never",IF(U$6&gt;='Team &amp; Salaries'!$M37,MIN('Team &amp; Salaries'!$N37,'Team &amp; Salaries'!$P37),0),IF('Team &amp; Salaries'!$O37="Monthly",IF(U$6='Team &amp; Salaries'!$M37,MIN('Team &amp; Salaries'!$N37,'Team &amp; Salaries'!$P37),IF(U$6&gt;'Team &amp; Salaries'!$M37,MIN('Team &amp; Salaries'!$P37,T127+'Team &amp; Salaries'!$N37),0)),IF('Team &amp; Salaries'!$O37="Quarterly",IF(U$6='Team &amp; Salaries'!$M37,MIN('Team &amp; Salaries'!$N37,'Team &amp; Salaries'!$P37),IF(U$6&gt;'Team &amp; Salaries'!$M37,IFERROR(MIN('Team &amp; Salaries'!$P37,IF(ISNUMBER(P127),P127,0)+'Team &amp; Salaries'!$N37),'Team &amp; Salaries'!$N37),0)),IF('Team &amp; Salaries'!$O37="Annually",IF(U$6='Team &amp; Salaries'!$M37,MIN('Team &amp; Salaries'!$N37,'Team &amp; Salaries'!$P37),IF(U$6&gt;'Team &amp; Salaries'!$M37,IFERROR(MIN('Team &amp; Salaries'!$P37,#REF!+'Team &amp; Salaries'!$N37),MIN('Team &amp; Salaries'!$N37,'Team &amp; Salaries'!$P37)),0))))))</f>
        <v>1</v>
      </c>
      <c r="V127" s="286">
        <f>IF('Team &amp; Salaries'!$O37="Never",IF(V$6&gt;='Team &amp; Salaries'!$M37,MIN('Team &amp; Salaries'!$N37,'Team &amp; Salaries'!$P37),0),IF('Team &amp; Salaries'!$O37="Monthly",IF(V$6='Team &amp; Salaries'!$M37,MIN('Team &amp; Salaries'!$N37,'Team &amp; Salaries'!$P37),IF(V$6&gt;'Team &amp; Salaries'!$M37,MIN('Team &amp; Salaries'!$P37,U127+'Team &amp; Salaries'!$N37),0)),IF('Team &amp; Salaries'!$O37="Quarterly",IF(V$6='Team &amp; Salaries'!$M37,MIN('Team &amp; Salaries'!$N37,'Team &amp; Salaries'!$P37),IF(V$6&gt;'Team &amp; Salaries'!$M37,IFERROR(MIN('Team &amp; Salaries'!$P37,IF(ISNUMBER(Q127),Q127,0)+'Team &amp; Salaries'!$N37),'Team &amp; Salaries'!$N37),0)),IF('Team &amp; Salaries'!$O37="Annually",IF(V$6='Team &amp; Salaries'!$M37,MIN('Team &amp; Salaries'!$N37,'Team &amp; Salaries'!$P37),IF(V$6&gt;'Team &amp; Salaries'!$M37,IFERROR(MIN('Team &amp; Salaries'!$P37,#REF!+'Team &amp; Salaries'!$N37),MIN('Team &amp; Salaries'!$N37,'Team &amp; Salaries'!$P37)),0))))))</f>
        <v>1</v>
      </c>
      <c r="W127" s="286">
        <f>IF('Team &amp; Salaries'!$O37="Never",IF(W$6&gt;='Team &amp; Salaries'!$M37,MIN('Team &amp; Salaries'!$N37,'Team &amp; Salaries'!$P37),0),IF('Team &amp; Salaries'!$O37="Monthly",IF(W$6='Team &amp; Salaries'!$M37,MIN('Team &amp; Salaries'!$N37,'Team &amp; Salaries'!$P37),IF(W$6&gt;'Team &amp; Salaries'!$M37,MIN('Team &amp; Salaries'!$P37,V127+'Team &amp; Salaries'!$N37),0)),IF('Team &amp; Salaries'!$O37="Quarterly",IF(W$6='Team &amp; Salaries'!$M37,MIN('Team &amp; Salaries'!$N37,'Team &amp; Salaries'!$P37),IF(W$6&gt;'Team &amp; Salaries'!$M37,IFERROR(MIN('Team &amp; Salaries'!$P37,IF(ISNUMBER(R127),R127,0)+'Team &amp; Salaries'!$N37),'Team &amp; Salaries'!$N37),0)),IF('Team &amp; Salaries'!$O37="Annually",IF(W$6='Team &amp; Salaries'!$M37,MIN('Team &amp; Salaries'!$N37,'Team &amp; Salaries'!$P37),IF(W$6&gt;'Team &amp; Salaries'!$M37,IFERROR(MIN('Team &amp; Salaries'!$P37,#REF!+'Team &amp; Salaries'!$N37),MIN('Team &amp; Salaries'!$N37,'Team &amp; Salaries'!$P37)),0))))))</f>
        <v>1</v>
      </c>
      <c r="X127" s="286">
        <f>IF('Team &amp; Salaries'!$O37="Never",IF(X$6&gt;='Team &amp; Salaries'!$M37,MIN('Team &amp; Salaries'!$N37,'Team &amp; Salaries'!$P37),0),IF('Team &amp; Salaries'!$O37="Monthly",IF(X$6='Team &amp; Salaries'!$M37,MIN('Team &amp; Salaries'!$N37,'Team &amp; Salaries'!$P37),IF(X$6&gt;'Team &amp; Salaries'!$M37,MIN('Team &amp; Salaries'!$P37,W127+'Team &amp; Salaries'!$N37),0)),IF('Team &amp; Salaries'!$O37="Quarterly",IF(X$6='Team &amp; Salaries'!$M37,MIN('Team &amp; Salaries'!$N37,'Team &amp; Salaries'!$P37),IF(X$6&gt;'Team &amp; Salaries'!$M37,IFERROR(MIN('Team &amp; Salaries'!$P37,IF(ISNUMBER(S127),S127,0)+'Team &amp; Salaries'!$N37),'Team &amp; Salaries'!$N37),0)),IF('Team &amp; Salaries'!$O37="Annually",IF(X$6='Team &amp; Salaries'!$M37,MIN('Team &amp; Salaries'!$N37,'Team &amp; Salaries'!$P37),IF(X$6&gt;'Team &amp; Salaries'!$M37,IFERROR(MIN('Team &amp; Salaries'!$P37,#REF!+'Team &amp; Salaries'!$N37),MIN('Team &amp; Salaries'!$N37,'Team &amp; Salaries'!$P37)),0))))))</f>
        <v>1</v>
      </c>
      <c r="Y127" s="286">
        <f>IF('Team &amp; Salaries'!$O37="Never",IF(Y$6&gt;='Team &amp; Salaries'!$M37,MIN('Team &amp; Salaries'!$N37,'Team &amp; Salaries'!$P37),0),IF('Team &amp; Salaries'!$O37="Monthly",IF(Y$6='Team &amp; Salaries'!$M37,MIN('Team &amp; Salaries'!$N37,'Team &amp; Salaries'!$P37),IF(Y$6&gt;'Team &amp; Salaries'!$M37,MIN('Team &amp; Salaries'!$P37,X127+'Team &amp; Salaries'!$N37),0)),IF('Team &amp; Salaries'!$O37="Quarterly",IF(Y$6='Team &amp; Salaries'!$M37,MIN('Team &amp; Salaries'!$N37,'Team &amp; Salaries'!$P37),IF(Y$6&gt;'Team &amp; Salaries'!$M37,IFERROR(MIN('Team &amp; Salaries'!$P37,IF(ISNUMBER(T127),T127,0)+'Team &amp; Salaries'!$N37),'Team &amp; Salaries'!$N37),0)),IF('Team &amp; Salaries'!$O37="Annually",IF(Y$6='Team &amp; Salaries'!$M37,MIN('Team &amp; Salaries'!$N37,'Team &amp; Salaries'!$P37),IF(Y$6&gt;'Team &amp; Salaries'!$M37,IFERROR(MIN('Team &amp; Salaries'!$P37,#REF!+'Team &amp; Salaries'!$N37),MIN('Team &amp; Salaries'!$N37,'Team &amp; Salaries'!$P37)),0))))))</f>
        <v>1</v>
      </c>
      <c r="Z127" s="286">
        <f>IF('Team &amp; Salaries'!$O37="Never",IF(Z$6&gt;='Team &amp; Salaries'!$M37,MIN('Team &amp; Salaries'!$N37,'Team &amp; Salaries'!$P37),0),IF('Team &amp; Salaries'!$O37="Monthly",IF(Z$6='Team &amp; Salaries'!$M37,MIN('Team &amp; Salaries'!$N37,'Team &amp; Salaries'!$P37),IF(Z$6&gt;'Team &amp; Salaries'!$M37,MIN('Team &amp; Salaries'!$P37,Y127+'Team &amp; Salaries'!$N37),0)),IF('Team &amp; Salaries'!$O37="Quarterly",IF(Z$6='Team &amp; Salaries'!$M37,MIN('Team &amp; Salaries'!$N37,'Team &amp; Salaries'!$P37),IF(Z$6&gt;'Team &amp; Salaries'!$M37,IFERROR(MIN('Team &amp; Salaries'!$P37,IF(ISNUMBER(U127),U127,0)+'Team &amp; Salaries'!$N37),'Team &amp; Salaries'!$N37),0)),IF('Team &amp; Salaries'!$O37="Annually",IF(Z$6='Team &amp; Salaries'!$M37,MIN('Team &amp; Salaries'!$N37,'Team &amp; Salaries'!$P37),IF(Z$6&gt;'Team &amp; Salaries'!$M37,IFERROR(MIN('Team &amp; Salaries'!$P37,#REF!+'Team &amp; Salaries'!$N37),MIN('Team &amp; Salaries'!$N37,'Team &amp; Salaries'!$P37)),0))))))</f>
        <v>1</v>
      </c>
      <c r="AA127" s="286">
        <f>IF('Team &amp; Salaries'!$O37="Never",IF(AA$6&gt;='Team &amp; Salaries'!$M37,MIN('Team &amp; Salaries'!$N37,'Team &amp; Salaries'!$P37),0),IF('Team &amp; Salaries'!$O37="Monthly",IF(AA$6='Team &amp; Salaries'!$M37,MIN('Team &amp; Salaries'!$N37,'Team &amp; Salaries'!$P37),IF(AA$6&gt;'Team &amp; Salaries'!$M37,MIN('Team &amp; Salaries'!$P37,Z127+'Team &amp; Salaries'!$N37),0)),IF('Team &amp; Salaries'!$O37="Quarterly",IF(AA$6='Team &amp; Salaries'!$M37,MIN('Team &amp; Salaries'!$N37,'Team &amp; Salaries'!$P37),IF(AA$6&gt;'Team &amp; Salaries'!$M37,IFERROR(MIN('Team &amp; Salaries'!$P37,IF(ISNUMBER(V127),V127,0)+'Team &amp; Salaries'!$N37),'Team &amp; Salaries'!$N37),0)),IF('Team &amp; Salaries'!$O37="Annually",IF(AA$6='Team &amp; Salaries'!$M37,MIN('Team &amp; Salaries'!$N37,'Team &amp; Salaries'!$P37),IF(AA$6&gt;'Team &amp; Salaries'!$M37,IFERROR(MIN('Team &amp; Salaries'!$P37,#REF!+'Team &amp; Salaries'!$N37),MIN('Team &amp; Salaries'!$N37,'Team &amp; Salaries'!$P37)),0))))))</f>
        <v>1</v>
      </c>
      <c r="AB127" s="286">
        <f>IF('Team &amp; Salaries'!$O37="Never",IF(AB$6&gt;='Team &amp; Salaries'!$M37,MIN('Team &amp; Salaries'!$N37,'Team &amp; Salaries'!$P37),0),IF('Team &amp; Salaries'!$O37="Monthly",IF(AB$6='Team &amp; Salaries'!$M37,MIN('Team &amp; Salaries'!$N37,'Team &amp; Salaries'!$P37),IF(AB$6&gt;'Team &amp; Salaries'!$M37,MIN('Team &amp; Salaries'!$P37,AA127+'Team &amp; Salaries'!$N37),0)),IF('Team &amp; Salaries'!$O37="Quarterly",IF(AB$6='Team &amp; Salaries'!$M37,MIN('Team &amp; Salaries'!$N37,'Team &amp; Salaries'!$P37),IF(AB$6&gt;'Team &amp; Salaries'!$M37,IFERROR(MIN('Team &amp; Salaries'!$P37,IF(ISNUMBER(W127),W127,0)+'Team &amp; Salaries'!$N37),'Team &amp; Salaries'!$N37),0)),IF('Team &amp; Salaries'!$O37="Annually",IF(AB$6='Team &amp; Salaries'!$M37,MIN('Team &amp; Salaries'!$N37,'Team &amp; Salaries'!$P37),IF(AB$6&gt;'Team &amp; Salaries'!$M37,IFERROR(MIN('Team &amp; Salaries'!$P37,#REF!+'Team &amp; Salaries'!$N37),MIN('Team &amp; Salaries'!$N37,'Team &amp; Salaries'!$P37)),0))))))</f>
        <v>1</v>
      </c>
      <c r="AC127" s="286">
        <f>IF('Team &amp; Salaries'!$O37="Never",IF(AC$6&gt;='Team &amp; Salaries'!$M37,MIN('Team &amp; Salaries'!$N37,'Team &amp; Salaries'!$P37),0),IF('Team &amp; Salaries'!$O37="Monthly",IF(AC$6='Team &amp; Salaries'!$M37,MIN('Team &amp; Salaries'!$N37,'Team &amp; Salaries'!$P37),IF(AC$6&gt;'Team &amp; Salaries'!$M37,MIN('Team &amp; Salaries'!$P37,AB127+'Team &amp; Salaries'!$N37),0)),IF('Team &amp; Salaries'!$O37="Quarterly",IF(AC$6='Team &amp; Salaries'!$M37,MIN('Team &amp; Salaries'!$N37,'Team &amp; Salaries'!$P37),IF(AC$6&gt;'Team &amp; Salaries'!$M37,IFERROR(MIN('Team &amp; Salaries'!$P37,IF(ISNUMBER(X127),X127,0)+'Team &amp; Salaries'!$N37),'Team &amp; Salaries'!$N37),0)),IF('Team &amp; Salaries'!$O37="Annually",IF(AC$6='Team &amp; Salaries'!$M37,MIN('Team &amp; Salaries'!$N37,'Team &amp; Salaries'!$P37),IF(AC$6&gt;'Team &amp; Salaries'!$M37,IFERROR(MIN('Team &amp; Salaries'!$P37,#REF!+'Team &amp; Salaries'!$N37),MIN('Team &amp; Salaries'!$N37,'Team &amp; Salaries'!$P37)),0))))))</f>
        <v>1</v>
      </c>
      <c r="AD127" s="286">
        <f>IF('Team &amp; Salaries'!$O37="Never",IF(AD$6&gt;='Team &amp; Salaries'!$M37,MIN('Team &amp; Salaries'!$N37,'Team &amp; Salaries'!$P37),0),IF('Team &amp; Salaries'!$O37="Monthly",IF(AD$6='Team &amp; Salaries'!$M37,MIN('Team &amp; Salaries'!$N37,'Team &amp; Salaries'!$P37),IF(AD$6&gt;'Team &amp; Salaries'!$M37,MIN('Team &amp; Salaries'!$P37,AC127+'Team &amp; Salaries'!$N37),0)),IF('Team &amp; Salaries'!$O37="Quarterly",IF(AD$6='Team &amp; Salaries'!$M37,MIN('Team &amp; Salaries'!$N37,'Team &amp; Salaries'!$P37),IF(AD$6&gt;'Team &amp; Salaries'!$M37,IFERROR(MIN('Team &amp; Salaries'!$P37,IF(ISNUMBER(Y127),Y127,0)+'Team &amp; Salaries'!$N37),'Team &amp; Salaries'!$N37),0)),IF('Team &amp; Salaries'!$O37="Annually",IF(AD$6='Team &amp; Salaries'!$M37,MIN('Team &amp; Salaries'!$N37,'Team &amp; Salaries'!$P37),IF(AD$6&gt;'Team &amp; Salaries'!$M37,IFERROR(MIN('Team &amp; Salaries'!$P37,#REF!+'Team &amp; Salaries'!$N37),MIN('Team &amp; Salaries'!$N37,'Team &amp; Salaries'!$P37)),0))))))</f>
        <v>1</v>
      </c>
      <c r="AE127" s="286">
        <f>IF('Team &amp; Salaries'!$O37="Never",IF(AE$6&gt;='Team &amp; Salaries'!$M37,MIN('Team &amp; Salaries'!$N37,'Team &amp; Salaries'!$P37),0),IF('Team &amp; Salaries'!$O37="Monthly",IF(AE$6='Team &amp; Salaries'!$M37,MIN('Team &amp; Salaries'!$N37,'Team &amp; Salaries'!$P37),IF(AE$6&gt;'Team &amp; Salaries'!$M37,MIN('Team &amp; Salaries'!$P37,AD127+'Team &amp; Salaries'!$N37),0)),IF('Team &amp; Salaries'!$O37="Quarterly",IF(AE$6='Team &amp; Salaries'!$M37,MIN('Team &amp; Salaries'!$N37,'Team &amp; Salaries'!$P37),IF(AE$6&gt;'Team &amp; Salaries'!$M37,IFERROR(MIN('Team &amp; Salaries'!$P37,IF(ISNUMBER(Z127),Z127,0)+'Team &amp; Salaries'!$N37),'Team &amp; Salaries'!$N37),0)),IF('Team &amp; Salaries'!$O37="Annually",IF(AE$6='Team &amp; Salaries'!$M37,MIN('Team &amp; Salaries'!$N37,'Team &amp; Salaries'!$P37),IF(AE$6&gt;'Team &amp; Salaries'!$M37,IFERROR(MIN('Team &amp; Salaries'!$P37,#REF!+'Team &amp; Salaries'!$N37),MIN('Team &amp; Salaries'!$N37,'Team &amp; Salaries'!$P37)),0))))))</f>
        <v>1</v>
      </c>
      <c r="AF127" s="286">
        <f>IF('Team &amp; Salaries'!$O37="Never",IF(AF$6&gt;='Team &amp; Salaries'!$M37,MIN('Team &amp; Salaries'!$N37,'Team &amp; Salaries'!$P37),0),IF('Team &amp; Salaries'!$O37="Monthly",IF(AF$6='Team &amp; Salaries'!$M37,MIN('Team &amp; Salaries'!$N37,'Team &amp; Salaries'!$P37),IF(AF$6&gt;'Team &amp; Salaries'!$M37,MIN('Team &amp; Salaries'!$P37,AE127+'Team &amp; Salaries'!$N37),0)),IF('Team &amp; Salaries'!$O37="Quarterly",IF(AF$6='Team &amp; Salaries'!$M37,MIN('Team &amp; Salaries'!$N37,'Team &amp; Salaries'!$P37),IF(AF$6&gt;'Team &amp; Salaries'!$M37,IFERROR(MIN('Team &amp; Salaries'!$P37,IF(ISNUMBER(AA127),AA127,0)+'Team &amp; Salaries'!$N37),'Team &amp; Salaries'!$N37),0)),IF('Team &amp; Salaries'!$O37="Annually",IF(AF$6='Team &amp; Salaries'!$M37,MIN('Team &amp; Salaries'!$N37,'Team &amp; Salaries'!$P37),IF(AF$6&gt;'Team &amp; Salaries'!$M37,IFERROR(MIN('Team &amp; Salaries'!$P37,#REF!+'Team &amp; Salaries'!$N37),MIN('Team &amp; Salaries'!$N37,'Team &amp; Salaries'!$P37)),0))))))</f>
        <v>1</v>
      </c>
      <c r="AG127" s="286">
        <f>IF('Team &amp; Salaries'!$O37="Never",IF(AG$6&gt;='Team &amp; Salaries'!$M37,MIN('Team &amp; Salaries'!$N37,'Team &amp; Salaries'!$P37),0),IF('Team &amp; Salaries'!$O37="Monthly",IF(AG$6='Team &amp; Salaries'!$M37,MIN('Team &amp; Salaries'!$N37,'Team &amp; Salaries'!$P37),IF(AG$6&gt;'Team &amp; Salaries'!$M37,MIN('Team &amp; Salaries'!$P37,AF127+'Team &amp; Salaries'!$N37),0)),IF('Team &amp; Salaries'!$O37="Quarterly",IF(AG$6='Team &amp; Salaries'!$M37,MIN('Team &amp; Salaries'!$N37,'Team &amp; Salaries'!$P37),IF(AG$6&gt;'Team &amp; Salaries'!$M37,IFERROR(MIN('Team &amp; Salaries'!$P37,IF(ISNUMBER(AB127),AB127,0)+'Team &amp; Salaries'!$N37),'Team &amp; Salaries'!$N37),0)),IF('Team &amp; Salaries'!$O37="Annually",IF(AG$6='Team &amp; Salaries'!$M37,MIN('Team &amp; Salaries'!$N37,'Team &amp; Salaries'!$P37),IF(AG$6&gt;'Team &amp; Salaries'!$M37,IFERROR(MIN('Team &amp; Salaries'!$P37,#REF!+'Team &amp; Salaries'!$N37),MIN('Team &amp; Salaries'!$N37,'Team &amp; Salaries'!$P37)),0))))))</f>
        <v>1</v>
      </c>
      <c r="AH127" s="286">
        <f>IF('Team &amp; Salaries'!$O37="Never",IF(AH$6&gt;='Team &amp; Salaries'!$M37,MIN('Team &amp; Salaries'!$N37,'Team &amp; Salaries'!$P37),0),IF('Team &amp; Salaries'!$O37="Monthly",IF(AH$6='Team &amp; Salaries'!$M37,MIN('Team &amp; Salaries'!$N37,'Team &amp; Salaries'!$P37),IF(AH$6&gt;'Team &amp; Salaries'!$M37,MIN('Team &amp; Salaries'!$P37,AG127+'Team &amp; Salaries'!$N37),0)),IF('Team &amp; Salaries'!$O37="Quarterly",IF(AH$6='Team &amp; Salaries'!$M37,MIN('Team &amp; Salaries'!$N37,'Team &amp; Salaries'!$P37),IF(AH$6&gt;'Team &amp; Salaries'!$M37,IFERROR(MIN('Team &amp; Salaries'!$P37,IF(ISNUMBER(AC127),AC127,0)+'Team &amp; Salaries'!$N37),'Team &amp; Salaries'!$N37),0)),IF('Team &amp; Salaries'!$O37="Annually",IF(AH$6='Team &amp; Salaries'!$M37,MIN('Team &amp; Salaries'!$N37,'Team &amp; Salaries'!$P37),IF(AH$6&gt;'Team &amp; Salaries'!$M37,IFERROR(MIN('Team &amp; Salaries'!$P37,#REF!+'Team &amp; Salaries'!$N37),MIN('Team &amp; Salaries'!$N37,'Team &amp; Salaries'!$P37)),0))))))</f>
        <v>1</v>
      </c>
      <c r="AI127" s="286">
        <f>IF('Team &amp; Salaries'!$O37="Never",IF(AI$6&gt;='Team &amp; Salaries'!$M37,MIN('Team &amp; Salaries'!$N37,'Team &amp; Salaries'!$P37),0),IF('Team &amp; Salaries'!$O37="Monthly",IF(AI$6='Team &amp; Salaries'!$M37,MIN('Team &amp; Salaries'!$N37,'Team &amp; Salaries'!$P37),IF(AI$6&gt;'Team &amp; Salaries'!$M37,MIN('Team &amp; Salaries'!$P37,AH127+'Team &amp; Salaries'!$N37),0)),IF('Team &amp; Salaries'!$O37="Quarterly",IF(AI$6='Team &amp; Salaries'!$M37,MIN('Team &amp; Salaries'!$N37,'Team &amp; Salaries'!$P37),IF(AI$6&gt;'Team &amp; Salaries'!$M37,IFERROR(MIN('Team &amp; Salaries'!$P37,IF(ISNUMBER(AD127),AD127,0)+'Team &amp; Salaries'!$N37),'Team &amp; Salaries'!$N37),0)),IF('Team &amp; Salaries'!$O37="Annually",IF(AI$6='Team &amp; Salaries'!$M37,MIN('Team &amp; Salaries'!$N37,'Team &amp; Salaries'!$P37),IF(AI$6&gt;'Team &amp; Salaries'!$M37,IFERROR(MIN('Team &amp; Salaries'!$P37,#REF!+'Team &amp; Salaries'!$N37),MIN('Team &amp; Salaries'!$N37,'Team &amp; Salaries'!$P37)),0))))))</f>
        <v>1</v>
      </c>
      <c r="AJ127" s="286">
        <f>IF('Team &amp; Salaries'!$O37="Never",IF(AJ$6&gt;='Team &amp; Salaries'!$M37,MIN('Team &amp; Salaries'!$N37,'Team &amp; Salaries'!$P37),0),IF('Team &amp; Salaries'!$O37="Monthly",IF(AJ$6='Team &amp; Salaries'!$M37,MIN('Team &amp; Salaries'!$N37,'Team &amp; Salaries'!$P37),IF(AJ$6&gt;'Team &amp; Salaries'!$M37,MIN('Team &amp; Salaries'!$P37,AI127+'Team &amp; Salaries'!$N37),0)),IF('Team &amp; Salaries'!$O37="Quarterly",IF(AJ$6='Team &amp; Salaries'!$M37,MIN('Team &amp; Salaries'!$N37,'Team &amp; Salaries'!$P37),IF(AJ$6&gt;'Team &amp; Salaries'!$M37,IFERROR(MIN('Team &amp; Salaries'!$P37,IF(ISNUMBER(AE127),AE127,0)+'Team &amp; Salaries'!$N37),'Team &amp; Salaries'!$N37),0)),IF('Team &amp; Salaries'!$O37="Annually",IF(AJ$6='Team &amp; Salaries'!$M37,MIN('Team &amp; Salaries'!$N37,'Team &amp; Salaries'!$P37),IF(AJ$6&gt;'Team &amp; Salaries'!$M37,IFERROR(MIN('Team &amp; Salaries'!$P37,#REF!+'Team &amp; Salaries'!$N37),MIN('Team &amp; Salaries'!$N37,'Team &amp; Salaries'!$P37)),0))))))</f>
        <v>1</v>
      </c>
      <c r="AK127" s="286">
        <f>IF('Team &amp; Salaries'!$O37="Never",IF(AK$6&gt;='Team &amp; Salaries'!$M37,MIN('Team &amp; Salaries'!$N37,'Team &amp; Salaries'!$P37),0),IF('Team &amp; Salaries'!$O37="Monthly",IF(AK$6='Team &amp; Salaries'!$M37,MIN('Team &amp; Salaries'!$N37,'Team &amp; Salaries'!$P37),IF(AK$6&gt;'Team &amp; Salaries'!$M37,MIN('Team &amp; Salaries'!$P37,AJ127+'Team &amp; Salaries'!$N37),0)),IF('Team &amp; Salaries'!$O37="Quarterly",IF(AK$6='Team &amp; Salaries'!$M37,MIN('Team &amp; Salaries'!$N37,'Team &amp; Salaries'!$P37),IF(AK$6&gt;'Team &amp; Salaries'!$M37,IFERROR(MIN('Team &amp; Salaries'!$P37,IF(ISNUMBER(AF127),AF127,0)+'Team &amp; Salaries'!$N37),'Team &amp; Salaries'!$N37),0)),IF('Team &amp; Salaries'!$O37="Annually",IF(AK$6='Team &amp; Salaries'!$M37,MIN('Team &amp; Salaries'!$N37,'Team &amp; Salaries'!$P37),IF(AK$6&gt;'Team &amp; Salaries'!$M37,IFERROR(MIN('Team &amp; Salaries'!$P37,#REF!+'Team &amp; Salaries'!$N37),MIN('Team &amp; Salaries'!$N37,'Team &amp; Salaries'!$P37)),0))))))</f>
        <v>1</v>
      </c>
      <c r="AL127" s="286">
        <f>IF('Team &amp; Salaries'!$O37="Never",IF(AL$6&gt;='Team &amp; Salaries'!$M37,MIN('Team &amp; Salaries'!$N37,'Team &amp; Salaries'!$P37),0),IF('Team &amp; Salaries'!$O37="Monthly",IF(AL$6='Team &amp; Salaries'!$M37,MIN('Team &amp; Salaries'!$N37,'Team &amp; Salaries'!$P37),IF(AL$6&gt;'Team &amp; Salaries'!$M37,MIN('Team &amp; Salaries'!$P37,AK127+'Team &amp; Salaries'!$N37),0)),IF('Team &amp; Salaries'!$O37="Quarterly",IF(AL$6='Team &amp; Salaries'!$M37,MIN('Team &amp; Salaries'!$N37,'Team &amp; Salaries'!$P37),IF(AL$6&gt;'Team &amp; Salaries'!$M37,IFERROR(MIN('Team &amp; Salaries'!$P37,IF(ISNUMBER(AG127),AG127,0)+'Team &amp; Salaries'!$N37),'Team &amp; Salaries'!$N37),0)),IF('Team &amp; Salaries'!$O37="Annually",IF(AL$6='Team &amp; Salaries'!$M37,MIN('Team &amp; Salaries'!$N37,'Team &amp; Salaries'!$P37),IF(AL$6&gt;'Team &amp; Salaries'!$M37,IFERROR(MIN('Team &amp; Salaries'!$P37,#REF!+'Team &amp; Salaries'!$N37),MIN('Team &amp; Salaries'!$N37,'Team &amp; Salaries'!$P37)),0))))))</f>
        <v>1</v>
      </c>
      <c r="AM127" s="286">
        <f>IF('Team &amp; Salaries'!$O37="Never",IF(AM$6&gt;='Team &amp; Salaries'!$M37,MIN('Team &amp; Salaries'!$N37,'Team &amp; Salaries'!$P37),0),IF('Team &amp; Salaries'!$O37="Monthly",IF(AM$6='Team &amp; Salaries'!$M37,MIN('Team &amp; Salaries'!$N37,'Team &amp; Salaries'!$P37),IF(AM$6&gt;'Team &amp; Salaries'!$M37,MIN('Team &amp; Salaries'!$P37,AL127+'Team &amp; Salaries'!$N37),0)),IF('Team &amp; Salaries'!$O37="Quarterly",IF(AM$6='Team &amp; Salaries'!$M37,MIN('Team &amp; Salaries'!$N37,'Team &amp; Salaries'!$P37),IF(AM$6&gt;'Team &amp; Salaries'!$M37,IFERROR(MIN('Team &amp; Salaries'!$P37,IF(ISNUMBER(AH127),AH127,0)+'Team &amp; Salaries'!$N37),'Team &amp; Salaries'!$N37),0)),IF('Team &amp; Salaries'!$O37="Annually",IF(AM$6='Team &amp; Salaries'!$M37,MIN('Team &amp; Salaries'!$N37,'Team &amp; Salaries'!$P37),IF(AM$6&gt;'Team &amp; Salaries'!$M37,IFERROR(MIN('Team &amp; Salaries'!$P37,#REF!+'Team &amp; Salaries'!$N37),MIN('Team &amp; Salaries'!$N37,'Team &amp; Salaries'!$P37)),0))))))</f>
        <v>1</v>
      </c>
      <c r="AN127" s="286">
        <f>IF('Team &amp; Salaries'!$O37="Never",IF(AN$6&gt;='Team &amp; Salaries'!$M37,MIN('Team &amp; Salaries'!$N37,'Team &amp; Salaries'!$P37),0),IF('Team &amp; Salaries'!$O37="Monthly",IF(AN$6='Team &amp; Salaries'!$M37,MIN('Team &amp; Salaries'!$N37,'Team &amp; Salaries'!$P37),IF(AN$6&gt;'Team &amp; Salaries'!$M37,MIN('Team &amp; Salaries'!$P37,AM127+'Team &amp; Salaries'!$N37),0)),IF('Team &amp; Salaries'!$O37="Quarterly",IF(AN$6='Team &amp; Salaries'!$M37,MIN('Team &amp; Salaries'!$N37,'Team &amp; Salaries'!$P37),IF(AN$6&gt;'Team &amp; Salaries'!$M37,IFERROR(MIN('Team &amp; Salaries'!$P37,IF(ISNUMBER(AI127),AI127,0)+'Team &amp; Salaries'!$N37),'Team &amp; Salaries'!$N37),0)),IF('Team &amp; Salaries'!$O37="Annually",IF(AN$6='Team &amp; Salaries'!$M37,MIN('Team &amp; Salaries'!$N37,'Team &amp; Salaries'!$P37),IF(AN$6&gt;'Team &amp; Salaries'!$M37,IFERROR(MIN('Team &amp; Salaries'!$P37,#REF!+'Team &amp; Salaries'!$N37),MIN('Team &amp; Salaries'!$N37,'Team &amp; Salaries'!$P37)),0))))))</f>
        <v>1</v>
      </c>
      <c r="AO127" s="286">
        <f>IF('Team &amp; Salaries'!$O37="Never",IF(AO$6&gt;='Team &amp; Salaries'!$M37,MIN('Team &amp; Salaries'!$N37,'Team &amp; Salaries'!$P37),0),IF('Team &amp; Salaries'!$O37="Monthly",IF(AO$6='Team &amp; Salaries'!$M37,MIN('Team &amp; Salaries'!$N37,'Team &amp; Salaries'!$P37),IF(AO$6&gt;'Team &amp; Salaries'!$M37,MIN('Team &amp; Salaries'!$P37,AN127+'Team &amp; Salaries'!$N37),0)),IF('Team &amp; Salaries'!$O37="Quarterly",IF(AO$6='Team &amp; Salaries'!$M37,MIN('Team &amp; Salaries'!$N37,'Team &amp; Salaries'!$P37),IF(AO$6&gt;'Team &amp; Salaries'!$M37,IFERROR(MIN('Team &amp; Salaries'!$P37,IF(ISNUMBER(AJ127),AJ127,0)+'Team &amp; Salaries'!$N37),'Team &amp; Salaries'!$N37),0)),IF('Team &amp; Salaries'!$O37="Annually",IF(AO$6='Team &amp; Salaries'!$M37,MIN('Team &amp; Salaries'!$N37,'Team &amp; Salaries'!$P37),IF(AO$6&gt;'Team &amp; Salaries'!$M37,IFERROR(MIN('Team &amp; Salaries'!$P37,#REF!+'Team &amp; Salaries'!$N37),MIN('Team &amp; Salaries'!$N37,'Team &amp; Salaries'!$P37)),0))))))</f>
        <v>1</v>
      </c>
      <c r="AP127" s="286">
        <f>IF('Team &amp; Salaries'!$O37="Never",IF(AP$6&gt;='Team &amp; Salaries'!$M37,MIN('Team &amp; Salaries'!$N37,'Team &amp; Salaries'!$P37),0),IF('Team &amp; Salaries'!$O37="Monthly",IF(AP$6='Team &amp; Salaries'!$M37,MIN('Team &amp; Salaries'!$N37,'Team &amp; Salaries'!$P37),IF(AP$6&gt;'Team &amp; Salaries'!$M37,MIN('Team &amp; Salaries'!$P37,AO127+'Team &amp; Salaries'!$N37),0)),IF('Team &amp; Salaries'!$O37="Quarterly",IF(AP$6='Team &amp; Salaries'!$M37,MIN('Team &amp; Salaries'!$N37,'Team &amp; Salaries'!$P37),IF(AP$6&gt;'Team &amp; Salaries'!$M37,IFERROR(MIN('Team &amp; Salaries'!$P37,IF(ISNUMBER(AK127),AK127,0)+'Team &amp; Salaries'!$N37),'Team &amp; Salaries'!$N37),0)),IF('Team &amp; Salaries'!$O37="Annually",IF(AP$6='Team &amp; Salaries'!$M37,MIN('Team &amp; Salaries'!$N37,'Team &amp; Salaries'!$P37),IF(AP$6&gt;'Team &amp; Salaries'!$M37,IFERROR(MIN('Team &amp; Salaries'!$P37,#REF!+'Team &amp; Salaries'!$N37),MIN('Team &amp; Salaries'!$N37,'Team &amp; Salaries'!$P37)),0))))))</f>
        <v>1</v>
      </c>
      <c r="AQ127" s="286">
        <f>IF('Team &amp; Salaries'!$O37="Never",IF(AQ$6&gt;='Team &amp; Salaries'!$M37,MIN('Team &amp; Salaries'!$N37,'Team &amp; Salaries'!$P37),0),IF('Team &amp; Salaries'!$O37="Monthly",IF(AQ$6='Team &amp; Salaries'!$M37,MIN('Team &amp; Salaries'!$N37,'Team &amp; Salaries'!$P37),IF(AQ$6&gt;'Team &amp; Salaries'!$M37,MIN('Team &amp; Salaries'!$P37,AP127+'Team &amp; Salaries'!$N37),0)),IF('Team &amp; Salaries'!$O37="Quarterly",IF(AQ$6='Team &amp; Salaries'!$M37,MIN('Team &amp; Salaries'!$N37,'Team &amp; Salaries'!$P37),IF(AQ$6&gt;'Team &amp; Salaries'!$M37,IFERROR(MIN('Team &amp; Salaries'!$P37,IF(ISNUMBER(AL127),AL127,0)+'Team &amp; Salaries'!$N37),'Team &amp; Salaries'!$N37),0)),IF('Team &amp; Salaries'!$O37="Annually",IF(AQ$6='Team &amp; Salaries'!$M37,MIN('Team &amp; Salaries'!$N37,'Team &amp; Salaries'!$P37),IF(AQ$6&gt;'Team &amp; Salaries'!$M37,IFERROR(MIN('Team &amp; Salaries'!$P37,#REF!+'Team &amp; Salaries'!$N37),MIN('Team &amp; Salaries'!$N37,'Team &amp; Salaries'!$P37)),0))))))</f>
        <v>1</v>
      </c>
      <c r="AR127" s="286">
        <f>IF('Team &amp; Salaries'!$O37="Never",IF(AR$6&gt;='Team &amp; Salaries'!$M37,MIN('Team &amp; Salaries'!$N37,'Team &amp; Salaries'!$P37),0),IF('Team &amp; Salaries'!$O37="Monthly",IF(AR$6='Team &amp; Salaries'!$M37,MIN('Team &amp; Salaries'!$N37,'Team &amp; Salaries'!$P37),IF(AR$6&gt;'Team &amp; Salaries'!$M37,MIN('Team &amp; Salaries'!$P37,AQ127+'Team &amp; Salaries'!$N37),0)),IF('Team &amp; Salaries'!$O37="Quarterly",IF(AR$6='Team &amp; Salaries'!$M37,MIN('Team &amp; Salaries'!$N37,'Team &amp; Salaries'!$P37),IF(AR$6&gt;'Team &amp; Salaries'!$M37,IFERROR(MIN('Team &amp; Salaries'!$P37,IF(ISNUMBER(AM127),AM127,0)+'Team &amp; Salaries'!$N37),'Team &amp; Salaries'!$N37),0)),IF('Team &amp; Salaries'!$O37="Annually",IF(AR$6='Team &amp; Salaries'!$M37,MIN('Team &amp; Salaries'!$N37,'Team &amp; Salaries'!$P37),IF(AR$6&gt;'Team &amp; Salaries'!$M37,IFERROR(MIN('Team &amp; Salaries'!$P37,#REF!+'Team &amp; Salaries'!$N37),MIN('Team &amp; Salaries'!$N37,'Team &amp; Salaries'!$P37)),0))))))</f>
        <v>1</v>
      </c>
      <c r="AS127" s="286">
        <f>IF('Team &amp; Salaries'!$O37="Never",IF(AS$6&gt;='Team &amp; Salaries'!$M37,MIN('Team &amp; Salaries'!$N37,'Team &amp; Salaries'!$P37),0),IF('Team &amp; Salaries'!$O37="Monthly",IF(AS$6='Team &amp; Salaries'!$M37,MIN('Team &amp; Salaries'!$N37,'Team &amp; Salaries'!$P37),IF(AS$6&gt;'Team &amp; Salaries'!$M37,MIN('Team &amp; Salaries'!$P37,AR127+'Team &amp; Salaries'!$N37),0)),IF('Team &amp; Salaries'!$O37="Quarterly",IF(AS$6='Team &amp; Salaries'!$M37,MIN('Team &amp; Salaries'!$N37,'Team &amp; Salaries'!$P37),IF(AS$6&gt;'Team &amp; Salaries'!$M37,IFERROR(MIN('Team &amp; Salaries'!$P37,IF(ISNUMBER(AN127),AN127,0)+'Team &amp; Salaries'!$N37),'Team &amp; Salaries'!$N37),0)),IF('Team &amp; Salaries'!$O37="Annually",IF(AS$6='Team &amp; Salaries'!$M37,MIN('Team &amp; Salaries'!$N37,'Team &amp; Salaries'!$P37),IF(AS$6&gt;'Team &amp; Salaries'!$M37,IFERROR(MIN('Team &amp; Salaries'!$P37,#REF!+'Team &amp; Salaries'!$N37),MIN('Team &amp; Salaries'!$N37,'Team &amp; Salaries'!$P37)),0))))))</f>
        <v>1</v>
      </c>
      <c r="AT127" s="286">
        <f>IF('Team &amp; Salaries'!$O37="Never",IF(AT$6&gt;='Team &amp; Salaries'!$M37,MIN('Team &amp; Salaries'!$N37,'Team &amp; Salaries'!$P37),0),IF('Team &amp; Salaries'!$O37="Monthly",IF(AT$6='Team &amp; Salaries'!$M37,MIN('Team &amp; Salaries'!$N37,'Team &amp; Salaries'!$P37),IF(AT$6&gt;'Team &amp; Salaries'!$M37,MIN('Team &amp; Salaries'!$P37,AS127+'Team &amp; Salaries'!$N37),0)),IF('Team &amp; Salaries'!$O37="Quarterly",IF(AT$6='Team &amp; Salaries'!$M37,MIN('Team &amp; Salaries'!$N37,'Team &amp; Salaries'!$P37),IF(AT$6&gt;'Team &amp; Salaries'!$M37,IFERROR(MIN('Team &amp; Salaries'!$P37,IF(ISNUMBER(AO127),AO127,0)+'Team &amp; Salaries'!$N37),'Team &amp; Salaries'!$N37),0)),IF('Team &amp; Salaries'!$O37="Annually",IF(AT$6='Team &amp; Salaries'!$M37,MIN('Team &amp; Salaries'!$N37,'Team &amp; Salaries'!$P37),IF(AT$6&gt;'Team &amp; Salaries'!$M37,IFERROR(MIN('Team &amp; Salaries'!$P37,#REF!+'Team &amp; Salaries'!$N37),MIN('Team &amp; Salaries'!$N37,'Team &amp; Salaries'!$P37)),0))))))</f>
        <v>1</v>
      </c>
      <c r="AU127" s="286">
        <f>IF('Team &amp; Salaries'!$O37="Never",IF(AU$6&gt;='Team &amp; Salaries'!$M37,MIN('Team &amp; Salaries'!$N37,'Team &amp; Salaries'!$P37),0),IF('Team &amp; Salaries'!$O37="Monthly",IF(AU$6='Team &amp; Salaries'!$M37,MIN('Team &amp; Salaries'!$N37,'Team &amp; Salaries'!$P37),IF(AU$6&gt;'Team &amp; Salaries'!$M37,MIN('Team &amp; Salaries'!$P37,AT127+'Team &amp; Salaries'!$N37),0)),IF('Team &amp; Salaries'!$O37="Quarterly",IF(AU$6='Team &amp; Salaries'!$M37,MIN('Team &amp; Salaries'!$N37,'Team &amp; Salaries'!$P37),IF(AU$6&gt;'Team &amp; Salaries'!$M37,IFERROR(MIN('Team &amp; Salaries'!$P37,IF(ISNUMBER(AP127),AP127,0)+'Team &amp; Salaries'!$N37),'Team &amp; Salaries'!$N37),0)),IF('Team &amp; Salaries'!$O37="Annually",IF(AU$6='Team &amp; Salaries'!$M37,MIN('Team &amp; Salaries'!$N37,'Team &amp; Salaries'!$P37),IF(AU$6&gt;'Team &amp; Salaries'!$M37,IFERROR(MIN('Team &amp; Salaries'!$P37,#REF!+'Team &amp; Salaries'!$N37),MIN('Team &amp; Salaries'!$N37,'Team &amp; Salaries'!$P37)),0))))))</f>
        <v>1</v>
      </c>
      <c r="AV127" s="286">
        <f>IF('Team &amp; Salaries'!$O37="Never",IF(AV$6&gt;='Team &amp; Salaries'!$M37,MIN('Team &amp; Salaries'!$N37,'Team &amp; Salaries'!$P37),0),IF('Team &amp; Salaries'!$O37="Monthly",IF(AV$6='Team &amp; Salaries'!$M37,MIN('Team &amp; Salaries'!$N37,'Team &amp; Salaries'!$P37),IF(AV$6&gt;'Team &amp; Salaries'!$M37,MIN('Team &amp; Salaries'!$P37,AU127+'Team &amp; Salaries'!$N37),0)),IF('Team &amp; Salaries'!$O37="Quarterly",IF(AV$6='Team &amp; Salaries'!$M37,MIN('Team &amp; Salaries'!$N37,'Team &amp; Salaries'!$P37),IF(AV$6&gt;'Team &amp; Salaries'!$M37,IFERROR(MIN('Team &amp; Salaries'!$P37,IF(ISNUMBER(AQ127),AQ127,0)+'Team &amp; Salaries'!$N37),'Team &amp; Salaries'!$N37),0)),IF('Team &amp; Salaries'!$O37="Annually",IF(AV$6='Team &amp; Salaries'!$M37,MIN('Team &amp; Salaries'!$N37,'Team &amp; Salaries'!$P37),IF(AV$6&gt;'Team &amp; Salaries'!$M37,IFERROR(MIN('Team &amp; Salaries'!$P37,#REF!+'Team &amp; Salaries'!$N37),MIN('Team &amp; Salaries'!$N37,'Team &amp; Salaries'!$P37)),0))))))</f>
        <v>1</v>
      </c>
      <c r="AW127" s="286">
        <f>IF('Team &amp; Salaries'!$O37="Never",IF(AW$6&gt;='Team &amp; Salaries'!$M37,MIN('Team &amp; Salaries'!$N37,'Team &amp; Salaries'!$P37),0),IF('Team &amp; Salaries'!$O37="Monthly",IF(AW$6='Team &amp; Salaries'!$M37,MIN('Team &amp; Salaries'!$N37,'Team &amp; Salaries'!$P37),IF(AW$6&gt;'Team &amp; Salaries'!$M37,MIN('Team &amp; Salaries'!$P37,AV127+'Team &amp; Salaries'!$N37),0)),IF('Team &amp; Salaries'!$O37="Quarterly",IF(AW$6='Team &amp; Salaries'!$M37,MIN('Team &amp; Salaries'!$N37,'Team &amp; Salaries'!$P37),IF(AW$6&gt;'Team &amp; Salaries'!$M37,IFERROR(MIN('Team &amp; Salaries'!$P37,IF(ISNUMBER(AR127),AR127,0)+'Team &amp; Salaries'!$N37),'Team &amp; Salaries'!$N37),0)),IF('Team &amp; Salaries'!$O37="Annually",IF(AW$6='Team &amp; Salaries'!$M37,MIN('Team &amp; Salaries'!$N37,'Team &amp; Salaries'!$P37),IF(AW$6&gt;'Team &amp; Salaries'!$M37,IFERROR(MIN('Team &amp; Salaries'!$P37,#REF!+'Team &amp; Salaries'!$N37),MIN('Team &amp; Salaries'!$N37,'Team &amp; Salaries'!$P37)),0))))))</f>
        <v>1</v>
      </c>
      <c r="AX127" s="286">
        <f>IF('Team &amp; Salaries'!$O37="Never",IF(AX$6&gt;='Team &amp; Salaries'!$M37,MIN('Team &amp; Salaries'!$N37,'Team &amp; Salaries'!$P37),0),IF('Team &amp; Salaries'!$O37="Monthly",IF(AX$6='Team &amp; Salaries'!$M37,MIN('Team &amp; Salaries'!$N37,'Team &amp; Salaries'!$P37),IF(AX$6&gt;'Team &amp; Salaries'!$M37,MIN('Team &amp; Salaries'!$P37,AW127+'Team &amp; Salaries'!$N37),0)),IF('Team &amp; Salaries'!$O37="Quarterly",IF(AX$6='Team &amp; Salaries'!$M37,MIN('Team &amp; Salaries'!$N37,'Team &amp; Salaries'!$P37),IF(AX$6&gt;'Team &amp; Salaries'!$M37,IFERROR(MIN('Team &amp; Salaries'!$P37,IF(ISNUMBER(AS127),AS127,0)+'Team &amp; Salaries'!$N37),'Team &amp; Salaries'!$N37),0)),IF('Team &amp; Salaries'!$O37="Annually",IF(AX$6='Team &amp; Salaries'!$M37,MIN('Team &amp; Salaries'!$N37,'Team &amp; Salaries'!$P37),IF(AX$6&gt;'Team &amp; Salaries'!$M37,IFERROR(MIN('Team &amp; Salaries'!$P37,#REF!+'Team &amp; Salaries'!$N37),MIN('Team &amp; Salaries'!$N37,'Team &amp; Salaries'!$P37)),0))))))</f>
        <v>1</v>
      </c>
      <c r="AY127" s="286">
        <f>IF('Team &amp; Salaries'!$O37="Never",IF(AY$6&gt;='Team &amp; Salaries'!$M37,MIN('Team &amp; Salaries'!$N37,'Team &amp; Salaries'!$P37),0),IF('Team &amp; Salaries'!$O37="Monthly",IF(AY$6='Team &amp; Salaries'!$M37,MIN('Team &amp; Salaries'!$N37,'Team &amp; Salaries'!$P37),IF(AY$6&gt;'Team &amp; Salaries'!$M37,MIN('Team &amp; Salaries'!$P37,AX127+'Team &amp; Salaries'!$N37),0)),IF('Team &amp; Salaries'!$O37="Quarterly",IF(AY$6='Team &amp; Salaries'!$M37,MIN('Team &amp; Salaries'!$N37,'Team &amp; Salaries'!$P37),IF(AY$6&gt;'Team &amp; Salaries'!$M37,IFERROR(MIN('Team &amp; Salaries'!$P37,IF(ISNUMBER(AT127),AT127,0)+'Team &amp; Salaries'!$N37),'Team &amp; Salaries'!$N37),0)),IF('Team &amp; Salaries'!$O37="Annually",IF(AY$6='Team &amp; Salaries'!$M37,MIN('Team &amp; Salaries'!$N37,'Team &amp; Salaries'!$P37),IF(AY$6&gt;'Team &amp; Salaries'!$M37,IFERROR(MIN('Team &amp; Salaries'!$P37,#REF!+'Team &amp; Salaries'!$N37),MIN('Team &amp; Salaries'!$N37,'Team &amp; Salaries'!$P37)),0))))))</f>
        <v>1</v>
      </c>
      <c r="AZ127" s="286">
        <f>IF('Team &amp; Salaries'!$O37="Never",IF(AZ$6&gt;='Team &amp; Salaries'!$M37,MIN('Team &amp; Salaries'!$N37,'Team &amp; Salaries'!$P37),0),IF('Team &amp; Salaries'!$O37="Monthly",IF(AZ$6='Team &amp; Salaries'!$M37,MIN('Team &amp; Salaries'!$N37,'Team &amp; Salaries'!$P37),IF(AZ$6&gt;'Team &amp; Salaries'!$M37,MIN('Team &amp; Salaries'!$P37,AY127+'Team &amp; Salaries'!$N37),0)),IF('Team &amp; Salaries'!$O37="Quarterly",IF(AZ$6='Team &amp; Salaries'!$M37,MIN('Team &amp; Salaries'!$N37,'Team &amp; Salaries'!$P37),IF(AZ$6&gt;'Team &amp; Salaries'!$M37,IFERROR(MIN('Team &amp; Salaries'!$P37,IF(ISNUMBER(AU127),AU127,0)+'Team &amp; Salaries'!$N37),'Team &amp; Salaries'!$N37),0)),IF('Team &amp; Salaries'!$O37="Annually",IF(AZ$6='Team &amp; Salaries'!$M37,MIN('Team &amp; Salaries'!$N37,'Team &amp; Salaries'!$P37),IF(AZ$6&gt;'Team &amp; Salaries'!$M37,IFERROR(MIN('Team &amp; Salaries'!$P37,#REF!+'Team &amp; Salaries'!$N37),MIN('Team &amp; Salaries'!$N37,'Team &amp; Salaries'!$P37)),0))))))</f>
        <v>1</v>
      </c>
      <c r="BA127" s="286">
        <f>IF('Team &amp; Salaries'!$O37="Never",IF(BA$6&gt;='Team &amp; Salaries'!$M37,MIN('Team &amp; Salaries'!$N37,'Team &amp; Salaries'!$P37),0),IF('Team &amp; Salaries'!$O37="Monthly",IF(BA$6='Team &amp; Salaries'!$M37,MIN('Team &amp; Salaries'!$N37,'Team &amp; Salaries'!$P37),IF(BA$6&gt;'Team &amp; Salaries'!$M37,MIN('Team &amp; Salaries'!$P37,AZ127+'Team &amp; Salaries'!$N37),0)),IF('Team &amp; Salaries'!$O37="Quarterly",IF(BA$6='Team &amp; Salaries'!$M37,MIN('Team &amp; Salaries'!$N37,'Team &amp; Salaries'!$P37),IF(BA$6&gt;'Team &amp; Salaries'!$M37,IFERROR(MIN('Team &amp; Salaries'!$P37,IF(ISNUMBER(AV127),AV127,0)+'Team &amp; Salaries'!$N37),'Team &amp; Salaries'!$N37),0)),IF('Team &amp; Salaries'!$O37="Annually",IF(BA$6='Team &amp; Salaries'!$M37,MIN('Team &amp; Salaries'!$N37,'Team &amp; Salaries'!$P37),IF(BA$6&gt;'Team &amp; Salaries'!$M37,IFERROR(MIN('Team &amp; Salaries'!$P37,#REF!+'Team &amp; Salaries'!$N37),MIN('Team &amp; Salaries'!$N37,'Team &amp; Salaries'!$P37)),0))))))</f>
        <v>1</v>
      </c>
      <c r="BB127" s="286">
        <f>IF('Team &amp; Salaries'!$O37="Never",IF(BB$6&gt;='Team &amp; Salaries'!$M37,MIN('Team &amp; Salaries'!$N37,'Team &amp; Salaries'!$P37),0),IF('Team &amp; Salaries'!$O37="Monthly",IF(BB$6='Team &amp; Salaries'!$M37,MIN('Team &amp; Salaries'!$N37,'Team &amp; Salaries'!$P37),IF(BB$6&gt;'Team &amp; Salaries'!$M37,MIN('Team &amp; Salaries'!$P37,BA127+'Team &amp; Salaries'!$N37),0)),IF('Team &amp; Salaries'!$O37="Quarterly",IF(BB$6='Team &amp; Salaries'!$M37,MIN('Team &amp; Salaries'!$N37,'Team &amp; Salaries'!$P37),IF(BB$6&gt;'Team &amp; Salaries'!$M37,IFERROR(MIN('Team &amp; Salaries'!$P37,IF(ISNUMBER(AW127),AW127,0)+'Team &amp; Salaries'!$N37),'Team &amp; Salaries'!$N37),0)),IF('Team &amp; Salaries'!$O37="Annually",IF(BB$6='Team &amp; Salaries'!$M37,MIN('Team &amp; Salaries'!$N37,'Team &amp; Salaries'!$P37),IF(BB$6&gt;'Team &amp; Salaries'!$M37,IFERROR(MIN('Team &amp; Salaries'!$P37,#REF!+'Team &amp; Salaries'!$N37),MIN('Team &amp; Salaries'!$N37,'Team &amp; Salaries'!$P37)),0))))))</f>
        <v>1</v>
      </c>
      <c r="BC127" s="286">
        <f>IF('Team &amp; Salaries'!$O37="Never",IF(BC$6&gt;='Team &amp; Salaries'!$M37,MIN('Team &amp; Salaries'!$N37,'Team &amp; Salaries'!$P37),0),IF('Team &amp; Salaries'!$O37="Monthly",IF(BC$6='Team &amp; Salaries'!$M37,MIN('Team &amp; Salaries'!$N37,'Team &amp; Salaries'!$P37),IF(BC$6&gt;'Team &amp; Salaries'!$M37,MIN('Team &amp; Salaries'!$P37,BB127+'Team &amp; Salaries'!$N37),0)),IF('Team &amp; Salaries'!$O37="Quarterly",IF(BC$6='Team &amp; Salaries'!$M37,MIN('Team &amp; Salaries'!$N37,'Team &amp; Salaries'!$P37),IF(BC$6&gt;'Team &amp; Salaries'!$M37,IFERROR(MIN('Team &amp; Salaries'!$P37,IF(ISNUMBER(AX127),AX127,0)+'Team &amp; Salaries'!$N37),'Team &amp; Salaries'!$N37),0)),IF('Team &amp; Salaries'!$O37="Annually",IF(BC$6='Team &amp; Salaries'!$M37,MIN('Team &amp; Salaries'!$N37,'Team &amp; Salaries'!$P37),IF(BC$6&gt;'Team &amp; Salaries'!$M37,IFERROR(MIN('Team &amp; Salaries'!$P37,#REF!+'Team &amp; Salaries'!$N37),MIN('Team &amp; Salaries'!$N37,'Team &amp; Salaries'!$P37)),0))))))</f>
        <v>1</v>
      </c>
      <c r="BD127" s="286">
        <f>IF('Team &amp; Salaries'!$O37="Never",IF(BD$6&gt;='Team &amp; Salaries'!$M37,MIN('Team &amp; Salaries'!$N37,'Team &amp; Salaries'!$P37),0),IF('Team &amp; Salaries'!$O37="Monthly",IF(BD$6='Team &amp; Salaries'!$M37,MIN('Team &amp; Salaries'!$N37,'Team &amp; Salaries'!$P37),IF(BD$6&gt;'Team &amp; Salaries'!$M37,MIN('Team &amp; Salaries'!$P37,BC127+'Team &amp; Salaries'!$N37),0)),IF('Team &amp; Salaries'!$O37="Quarterly",IF(BD$6='Team &amp; Salaries'!$M37,MIN('Team &amp; Salaries'!$N37,'Team &amp; Salaries'!$P37),IF(BD$6&gt;'Team &amp; Salaries'!$M37,IFERROR(MIN('Team &amp; Salaries'!$P37,IF(ISNUMBER(AY127),AY127,0)+'Team &amp; Salaries'!$N37),'Team &amp; Salaries'!$N37),0)),IF('Team &amp; Salaries'!$O37="Annually",IF(BD$6='Team &amp; Salaries'!$M37,MIN('Team &amp; Salaries'!$N37,'Team &amp; Salaries'!$P37),IF(BD$6&gt;'Team &amp; Salaries'!$M37,IFERROR(MIN('Team &amp; Salaries'!$P37,#REF!+'Team &amp; Salaries'!$N37),MIN('Team &amp; Salaries'!$N37,'Team &amp; Salaries'!$P37)),0))))))</f>
        <v>1</v>
      </c>
      <c r="BE127" s="286">
        <f>IF('Team &amp; Salaries'!$O37="Never",IF(BE$6&gt;='Team &amp; Salaries'!$M37,MIN('Team &amp; Salaries'!$N37,'Team &amp; Salaries'!$P37),0),IF('Team &amp; Salaries'!$O37="Monthly",IF(BE$6='Team &amp; Salaries'!$M37,MIN('Team &amp; Salaries'!$N37,'Team &amp; Salaries'!$P37),IF(BE$6&gt;'Team &amp; Salaries'!$M37,MIN('Team &amp; Salaries'!$P37,BD127+'Team &amp; Salaries'!$N37),0)),IF('Team &amp; Salaries'!$O37="Quarterly",IF(BE$6='Team &amp; Salaries'!$M37,MIN('Team &amp; Salaries'!$N37,'Team &amp; Salaries'!$P37),IF(BE$6&gt;'Team &amp; Salaries'!$M37,IFERROR(MIN('Team &amp; Salaries'!$P37,IF(ISNUMBER(AZ127),AZ127,0)+'Team &amp; Salaries'!$N37),'Team &amp; Salaries'!$N37),0)),IF('Team &amp; Salaries'!$O37="Annually",IF(BE$6='Team &amp; Salaries'!$M37,MIN('Team &amp; Salaries'!$N37,'Team &amp; Salaries'!$P37),IF(BE$6&gt;'Team &amp; Salaries'!$M37,IFERROR(MIN('Team &amp; Salaries'!$P37,#REF!+'Team &amp; Salaries'!$N37),MIN('Team &amp; Salaries'!$N37,'Team &amp; Salaries'!$P37)),0))))))</f>
        <v>1</v>
      </c>
      <c r="BF127" s="286">
        <f>IF('Team &amp; Salaries'!$O37="Never",IF(BF$6&gt;='Team &amp; Salaries'!$M37,MIN('Team &amp; Salaries'!$N37,'Team &amp; Salaries'!$P37),0),IF('Team &amp; Salaries'!$O37="Monthly",IF(BF$6='Team &amp; Salaries'!$M37,MIN('Team &amp; Salaries'!$N37,'Team &amp; Salaries'!$P37),IF(BF$6&gt;'Team &amp; Salaries'!$M37,MIN('Team &amp; Salaries'!$P37,BE127+'Team &amp; Salaries'!$N37),0)),IF('Team &amp; Salaries'!$O37="Quarterly",IF(BF$6='Team &amp; Salaries'!$M37,MIN('Team &amp; Salaries'!$N37,'Team &amp; Salaries'!$P37),IF(BF$6&gt;'Team &amp; Salaries'!$M37,IFERROR(MIN('Team &amp; Salaries'!$P37,IF(ISNUMBER(BA127),BA127,0)+'Team &amp; Salaries'!$N37),'Team &amp; Salaries'!$N37),0)),IF('Team &amp; Salaries'!$O37="Annually",IF(BF$6='Team &amp; Salaries'!$M37,MIN('Team &amp; Salaries'!$N37,'Team &amp; Salaries'!$P37),IF(BF$6&gt;'Team &amp; Salaries'!$M37,IFERROR(MIN('Team &amp; Salaries'!$P37,#REF!+'Team &amp; Salaries'!$N37),MIN('Team &amp; Salaries'!$N37,'Team &amp; Salaries'!$P37)),0))))))</f>
        <v>1</v>
      </c>
      <c r="BG127" s="286">
        <f>IF('Team &amp; Salaries'!$O37="Never",IF(BG$6&gt;='Team &amp; Salaries'!$M37,MIN('Team &amp; Salaries'!$N37,'Team &amp; Salaries'!$P37),0),IF('Team &amp; Salaries'!$O37="Monthly",IF(BG$6='Team &amp; Salaries'!$M37,MIN('Team &amp; Salaries'!$N37,'Team &amp; Salaries'!$P37),IF(BG$6&gt;'Team &amp; Salaries'!$M37,MIN('Team &amp; Salaries'!$P37,BF127+'Team &amp; Salaries'!$N37),0)),IF('Team &amp; Salaries'!$O37="Quarterly",IF(BG$6='Team &amp; Salaries'!$M37,MIN('Team &amp; Salaries'!$N37,'Team &amp; Salaries'!$P37),IF(BG$6&gt;'Team &amp; Salaries'!$M37,IFERROR(MIN('Team &amp; Salaries'!$P37,IF(ISNUMBER(BB127),BB127,0)+'Team &amp; Salaries'!$N37),'Team &amp; Salaries'!$N37),0)),IF('Team &amp; Salaries'!$O37="Annually",IF(BG$6='Team &amp; Salaries'!$M37,MIN('Team &amp; Salaries'!$N37,'Team &amp; Salaries'!$P37),IF(BG$6&gt;'Team &amp; Salaries'!$M37,IFERROR(MIN('Team &amp; Salaries'!$P37,#REF!+'Team &amp; Salaries'!$N37),MIN('Team &amp; Salaries'!$N37,'Team &amp; Salaries'!$P37)),0))))))</f>
        <v>1</v>
      </c>
      <c r="BH127" s="286">
        <f>IF('Team &amp; Salaries'!$O37="Never",IF(BH$6&gt;='Team &amp; Salaries'!$M37,MIN('Team &amp; Salaries'!$N37,'Team &amp; Salaries'!$P37),0),IF('Team &amp; Salaries'!$O37="Monthly",IF(BH$6='Team &amp; Salaries'!$M37,MIN('Team &amp; Salaries'!$N37,'Team &amp; Salaries'!$P37),IF(BH$6&gt;'Team &amp; Salaries'!$M37,MIN('Team &amp; Salaries'!$P37,BG127+'Team &amp; Salaries'!$N37),0)),IF('Team &amp; Salaries'!$O37="Quarterly",IF(BH$6='Team &amp; Salaries'!$M37,MIN('Team &amp; Salaries'!$N37,'Team &amp; Salaries'!$P37),IF(BH$6&gt;'Team &amp; Salaries'!$M37,IFERROR(MIN('Team &amp; Salaries'!$P37,IF(ISNUMBER(BC127),BC127,0)+'Team &amp; Salaries'!$N37),'Team &amp; Salaries'!$N37),0)),IF('Team &amp; Salaries'!$O37="Annually",IF(BH$6='Team &amp; Salaries'!$M37,MIN('Team &amp; Salaries'!$N37,'Team &amp; Salaries'!$P37),IF(BH$6&gt;'Team &amp; Salaries'!$M37,IFERROR(MIN('Team &amp; Salaries'!$P37,#REF!+'Team &amp; Salaries'!$N37),MIN('Team &amp; Salaries'!$N37,'Team &amp; Salaries'!$P37)),0))))))</f>
        <v>1</v>
      </c>
      <c r="BI127" s="286">
        <f>IF('Team &amp; Salaries'!$O37="Never",IF(BI$6&gt;='Team &amp; Salaries'!$M37,MIN('Team &amp; Salaries'!$N37,'Team &amp; Salaries'!$P37),0),IF('Team &amp; Salaries'!$O37="Monthly",IF(BI$6='Team &amp; Salaries'!$M37,MIN('Team &amp; Salaries'!$N37,'Team &amp; Salaries'!$P37),IF(BI$6&gt;'Team &amp; Salaries'!$M37,MIN('Team &amp; Salaries'!$P37,BH127+'Team &amp; Salaries'!$N37),0)),IF('Team &amp; Salaries'!$O37="Quarterly",IF(BI$6='Team &amp; Salaries'!$M37,MIN('Team &amp; Salaries'!$N37,'Team &amp; Salaries'!$P37),IF(BI$6&gt;'Team &amp; Salaries'!$M37,IFERROR(MIN('Team &amp; Salaries'!$P37,IF(ISNUMBER(BD127),BD127,0)+'Team &amp; Salaries'!$N37),'Team &amp; Salaries'!$N37),0)),IF('Team &amp; Salaries'!$O37="Annually",IF(BI$6='Team &amp; Salaries'!$M37,MIN('Team &amp; Salaries'!$N37,'Team &amp; Salaries'!$P37),IF(BI$6&gt;'Team &amp; Salaries'!$M37,IFERROR(MIN('Team &amp; Salaries'!$P37,#REF!+'Team &amp; Salaries'!$N37),MIN('Team &amp; Salaries'!$N37,'Team &amp; Salaries'!$P37)),0))))))</f>
        <v>1</v>
      </c>
      <c r="BJ127" s="286">
        <f>IF('Team &amp; Salaries'!$O37="Never",IF(BJ$6&gt;='Team &amp; Salaries'!$M37,MIN('Team &amp; Salaries'!$N37,'Team &amp; Salaries'!$P37),0),IF('Team &amp; Salaries'!$O37="Monthly",IF(BJ$6='Team &amp; Salaries'!$M37,MIN('Team &amp; Salaries'!$N37,'Team &amp; Salaries'!$P37),IF(BJ$6&gt;'Team &amp; Salaries'!$M37,MIN('Team &amp; Salaries'!$P37,BI127+'Team &amp; Salaries'!$N37),0)),IF('Team &amp; Salaries'!$O37="Quarterly",IF(BJ$6='Team &amp; Salaries'!$M37,MIN('Team &amp; Salaries'!$N37,'Team &amp; Salaries'!$P37),IF(BJ$6&gt;'Team &amp; Salaries'!$M37,IFERROR(MIN('Team &amp; Salaries'!$P37,IF(ISNUMBER(BE127),BE127,0)+'Team &amp; Salaries'!$N37),'Team &amp; Salaries'!$N37),0)),IF('Team &amp; Salaries'!$O37="Annually",IF(BJ$6='Team &amp; Salaries'!$M37,MIN('Team &amp; Salaries'!$N37,'Team &amp; Salaries'!$P37),IF(BJ$6&gt;'Team &amp; Salaries'!$M37,IFERROR(MIN('Team &amp; Salaries'!$P37,#REF!+'Team &amp; Salaries'!$N37),MIN('Team &amp; Salaries'!$N37,'Team &amp; Salaries'!$P37)),0))))))</f>
        <v>1</v>
      </c>
      <c r="BK127" s="286">
        <f>IF('Team &amp; Salaries'!$O37="Never",IF(BK$6&gt;='Team &amp; Salaries'!$M37,MIN('Team &amp; Salaries'!$N37,'Team &amp; Salaries'!$P37),0),IF('Team &amp; Salaries'!$O37="Monthly",IF(BK$6='Team &amp; Salaries'!$M37,MIN('Team &amp; Salaries'!$N37,'Team &amp; Salaries'!$P37),IF(BK$6&gt;'Team &amp; Salaries'!$M37,MIN('Team &amp; Salaries'!$P37,BJ127+'Team &amp; Salaries'!$N37),0)),IF('Team &amp; Salaries'!$O37="Quarterly",IF(BK$6='Team &amp; Salaries'!$M37,MIN('Team &amp; Salaries'!$N37,'Team &amp; Salaries'!$P37),IF(BK$6&gt;'Team &amp; Salaries'!$M37,IFERROR(MIN('Team &amp; Salaries'!$P37,IF(ISNUMBER(BF127),BF127,0)+'Team &amp; Salaries'!$N37),'Team &amp; Salaries'!$N37),0)),IF('Team &amp; Salaries'!$O37="Annually",IF(BK$6='Team &amp; Salaries'!$M37,MIN('Team &amp; Salaries'!$N37,'Team &amp; Salaries'!$P37),IF(BK$6&gt;'Team &amp; Salaries'!$M37,IFERROR(MIN('Team &amp; Salaries'!$P37,#REF!+'Team &amp; Salaries'!$N37),MIN('Team &amp; Salaries'!$N37,'Team &amp; Salaries'!$P37)),0))))))</f>
        <v>1</v>
      </c>
      <c r="BL127" s="286">
        <f>IF('Team &amp; Salaries'!$O37="Never",IF(BL$6&gt;='Team &amp; Salaries'!$M37,MIN('Team &amp; Salaries'!$N37,'Team &amp; Salaries'!$P37),0),IF('Team &amp; Salaries'!$O37="Monthly",IF(BL$6='Team &amp; Salaries'!$M37,MIN('Team &amp; Salaries'!$N37,'Team &amp; Salaries'!$P37),IF(BL$6&gt;'Team &amp; Salaries'!$M37,MIN('Team &amp; Salaries'!$P37,BK127+'Team &amp; Salaries'!$N37),0)),IF('Team &amp; Salaries'!$O37="Quarterly",IF(BL$6='Team &amp; Salaries'!$M37,MIN('Team &amp; Salaries'!$N37,'Team &amp; Salaries'!$P37),IF(BL$6&gt;'Team &amp; Salaries'!$M37,IFERROR(MIN('Team &amp; Salaries'!$P37,IF(ISNUMBER(BG127),BG127,0)+'Team &amp; Salaries'!$N37),'Team &amp; Salaries'!$N37),0)),IF('Team &amp; Salaries'!$O37="Annually",IF(BL$6='Team &amp; Salaries'!$M37,MIN('Team &amp; Salaries'!$N37,'Team &amp; Salaries'!$P37),IF(BL$6&gt;'Team &amp; Salaries'!$M37,IFERROR(MIN('Team &amp; Salaries'!$P37,#REF!+'Team &amp; Salaries'!$N37),MIN('Team &amp; Salaries'!$N37,'Team &amp; Salaries'!$P37)),0))))))</f>
        <v>1</v>
      </c>
      <c r="BM127" s="286">
        <f>IF('Team &amp; Salaries'!$O37="Never",IF(BM$6&gt;='Team &amp; Salaries'!$M37,MIN('Team &amp; Salaries'!$N37,'Team &amp; Salaries'!$P37),0),IF('Team &amp; Salaries'!$O37="Monthly",IF(BM$6='Team &amp; Salaries'!$M37,MIN('Team &amp; Salaries'!$N37,'Team &amp; Salaries'!$P37),IF(BM$6&gt;'Team &amp; Salaries'!$M37,MIN('Team &amp; Salaries'!$P37,BL127+'Team &amp; Salaries'!$N37),0)),IF('Team &amp; Salaries'!$O37="Quarterly",IF(BM$6='Team &amp; Salaries'!$M37,MIN('Team &amp; Salaries'!$N37,'Team &amp; Salaries'!$P37),IF(BM$6&gt;'Team &amp; Salaries'!$M37,IFERROR(MIN('Team &amp; Salaries'!$P37,IF(ISNUMBER(BH127),BH127,0)+'Team &amp; Salaries'!$N37),'Team &amp; Salaries'!$N37),0)),IF('Team &amp; Salaries'!$O37="Annually",IF(BM$6='Team &amp; Salaries'!$M37,MIN('Team &amp; Salaries'!$N37,'Team &amp; Salaries'!$P37),IF(BM$6&gt;'Team &amp; Salaries'!$M37,IFERROR(MIN('Team &amp; Salaries'!$P37,#REF!+'Team &amp; Salaries'!$N37),MIN('Team &amp; Salaries'!$N37,'Team &amp; Salaries'!$P37)),0))))))</f>
        <v>1</v>
      </c>
      <c r="BN127" s="286">
        <f>IF('Team &amp; Salaries'!$O37="Never",IF(BN$6&gt;='Team &amp; Salaries'!$M37,MIN('Team &amp; Salaries'!$N37,'Team &amp; Salaries'!$P37),0),IF('Team &amp; Salaries'!$O37="Monthly",IF(BN$6='Team &amp; Salaries'!$M37,MIN('Team &amp; Salaries'!$N37,'Team &amp; Salaries'!$P37),IF(BN$6&gt;'Team &amp; Salaries'!$M37,MIN('Team &amp; Salaries'!$P37,BM127+'Team &amp; Salaries'!$N37),0)),IF('Team &amp; Salaries'!$O37="Quarterly",IF(BN$6='Team &amp; Salaries'!$M37,MIN('Team &amp; Salaries'!$N37,'Team &amp; Salaries'!$P37),IF(BN$6&gt;'Team &amp; Salaries'!$M37,IFERROR(MIN('Team &amp; Salaries'!$P37,IF(ISNUMBER(BI127),BI127,0)+'Team &amp; Salaries'!$N37),'Team &amp; Salaries'!$N37),0)),IF('Team &amp; Salaries'!$O37="Annually",IF(BN$6='Team &amp; Salaries'!$M37,MIN('Team &amp; Salaries'!$N37,'Team &amp; Salaries'!$P37),IF(BN$6&gt;'Team &amp; Salaries'!$M37,IFERROR(MIN('Team &amp; Salaries'!$P37,#REF!+'Team &amp; Salaries'!$N37),MIN('Team &amp; Salaries'!$N37,'Team &amp; Salaries'!$P37)),0))))))</f>
        <v>1</v>
      </c>
      <c r="BO127" s="286">
        <f>IF('Team &amp; Salaries'!$O37="Never",IF(BO$6&gt;='Team &amp; Salaries'!$M37,MIN('Team &amp; Salaries'!$N37,'Team &amp; Salaries'!$P37),0),IF('Team &amp; Salaries'!$O37="Monthly",IF(BO$6='Team &amp; Salaries'!$M37,MIN('Team &amp; Salaries'!$N37,'Team &amp; Salaries'!$P37),IF(BO$6&gt;'Team &amp; Salaries'!$M37,MIN('Team &amp; Salaries'!$P37,BN127+'Team &amp; Salaries'!$N37),0)),IF('Team &amp; Salaries'!$O37="Quarterly",IF(BO$6='Team &amp; Salaries'!$M37,MIN('Team &amp; Salaries'!$N37,'Team &amp; Salaries'!$P37),IF(BO$6&gt;'Team &amp; Salaries'!$M37,IFERROR(MIN('Team &amp; Salaries'!$P37,IF(ISNUMBER(BJ127),BJ127,0)+'Team &amp; Salaries'!$N37),'Team &amp; Salaries'!$N37),0)),IF('Team &amp; Salaries'!$O37="Annually",IF(BO$6='Team &amp; Salaries'!$M37,MIN('Team &amp; Salaries'!$N37,'Team &amp; Salaries'!$P37),IF(BO$6&gt;'Team &amp; Salaries'!$M37,IFERROR(MIN('Team &amp; Salaries'!$P37,#REF!+'Team &amp; Salaries'!$N37),MIN('Team &amp; Salaries'!$N37,'Team &amp; Salaries'!$P37)),0))))))</f>
        <v>1</v>
      </c>
      <c r="BP127" s="286">
        <f>IF('Team &amp; Salaries'!$O37="Never",IF(BP$6&gt;='Team &amp; Salaries'!$M37,MIN('Team &amp; Salaries'!$N37,'Team &amp; Salaries'!$P37),0),IF('Team &amp; Salaries'!$O37="Monthly",IF(BP$6='Team &amp; Salaries'!$M37,MIN('Team &amp; Salaries'!$N37,'Team &amp; Salaries'!$P37),IF(BP$6&gt;'Team &amp; Salaries'!$M37,MIN('Team &amp; Salaries'!$P37,BO127+'Team &amp; Salaries'!$N37),0)),IF('Team &amp; Salaries'!$O37="Quarterly",IF(BP$6='Team &amp; Salaries'!$M37,MIN('Team &amp; Salaries'!$N37,'Team &amp; Salaries'!$P37),IF(BP$6&gt;'Team &amp; Salaries'!$M37,IFERROR(MIN('Team &amp; Salaries'!$P37,IF(ISNUMBER(BK127),BK127,0)+'Team &amp; Salaries'!$N37),'Team &amp; Salaries'!$N37),0)),IF('Team &amp; Salaries'!$O37="Annually",IF(BP$6='Team &amp; Salaries'!$M37,MIN('Team &amp; Salaries'!$N37,'Team &amp; Salaries'!$P37),IF(BP$6&gt;'Team &amp; Salaries'!$M37,IFERROR(MIN('Team &amp; Salaries'!$P37,#REF!+'Team &amp; Salaries'!$N37),MIN('Team &amp; Salaries'!$N37,'Team &amp; Salaries'!$P37)),0))))))</f>
        <v>1</v>
      </c>
      <c r="BQ127" s="286">
        <f>IF('Team &amp; Salaries'!$O37="Never",IF(BQ$6&gt;='Team &amp; Salaries'!$M37,MIN('Team &amp; Salaries'!$N37,'Team &amp; Salaries'!$P37),0),IF('Team &amp; Salaries'!$O37="Monthly",IF(BQ$6='Team &amp; Salaries'!$M37,MIN('Team &amp; Salaries'!$N37,'Team &amp; Salaries'!$P37),IF(BQ$6&gt;'Team &amp; Salaries'!$M37,MIN('Team &amp; Salaries'!$P37,BP127+'Team &amp; Salaries'!$N37),0)),IF('Team &amp; Salaries'!$O37="Quarterly",IF(BQ$6='Team &amp; Salaries'!$M37,MIN('Team &amp; Salaries'!$N37,'Team &amp; Salaries'!$P37),IF(BQ$6&gt;'Team &amp; Salaries'!$M37,IFERROR(MIN('Team &amp; Salaries'!$P37,IF(ISNUMBER(BL127),BL127,0)+'Team &amp; Salaries'!$N37),'Team &amp; Salaries'!$N37),0)),IF('Team &amp; Salaries'!$O37="Annually",IF(BQ$6='Team &amp; Salaries'!$M37,MIN('Team &amp; Salaries'!$N37,'Team &amp; Salaries'!$P37),IF(BQ$6&gt;'Team &amp; Salaries'!$M37,IFERROR(MIN('Team &amp; Salaries'!$P37,#REF!+'Team &amp; Salaries'!$N37),MIN('Team &amp; Salaries'!$N37,'Team &amp; Salaries'!$P37)),0))))))</f>
        <v>1</v>
      </c>
      <c r="BR127" s="286">
        <f>IF('Team &amp; Salaries'!$O37="Never",IF(BR$6&gt;='Team &amp; Salaries'!$M37,MIN('Team &amp; Salaries'!$N37,'Team &amp; Salaries'!$P37),0),IF('Team &amp; Salaries'!$O37="Monthly",IF(BR$6='Team &amp; Salaries'!$M37,MIN('Team &amp; Salaries'!$N37,'Team &amp; Salaries'!$P37),IF(BR$6&gt;'Team &amp; Salaries'!$M37,MIN('Team &amp; Salaries'!$P37,BQ127+'Team &amp; Salaries'!$N37),0)),IF('Team &amp; Salaries'!$O37="Quarterly",IF(BR$6='Team &amp; Salaries'!$M37,MIN('Team &amp; Salaries'!$N37,'Team &amp; Salaries'!$P37),IF(BR$6&gt;'Team &amp; Salaries'!$M37,IFERROR(MIN('Team &amp; Salaries'!$P37,IF(ISNUMBER(BM127),BM127,0)+'Team &amp; Salaries'!$N37),'Team &amp; Salaries'!$N37),0)),IF('Team &amp; Salaries'!$O37="Annually",IF(BR$6='Team &amp; Salaries'!$M37,MIN('Team &amp; Salaries'!$N37,'Team &amp; Salaries'!$P37),IF(BR$6&gt;'Team &amp; Salaries'!$M37,IFERROR(MIN('Team &amp; Salaries'!$P37,#REF!+'Team &amp; Salaries'!$N37),MIN('Team &amp; Salaries'!$N37,'Team &amp; Salaries'!$P37)),0))))))</f>
        <v>1</v>
      </c>
      <c r="BS127" s="286">
        <f>IF('Team &amp; Salaries'!$O37="Never",IF(BS$6&gt;='Team &amp; Salaries'!$M37,MIN('Team &amp; Salaries'!$N37,'Team &amp; Salaries'!$P37),0),IF('Team &amp; Salaries'!$O37="Monthly",IF(BS$6='Team &amp; Salaries'!$M37,MIN('Team &amp; Salaries'!$N37,'Team &amp; Salaries'!$P37),IF(BS$6&gt;'Team &amp; Salaries'!$M37,MIN('Team &amp; Salaries'!$P37,BR127+'Team &amp; Salaries'!$N37),0)),IF('Team &amp; Salaries'!$O37="Quarterly",IF(BS$6='Team &amp; Salaries'!$M37,MIN('Team &amp; Salaries'!$N37,'Team &amp; Salaries'!$P37),IF(BS$6&gt;'Team &amp; Salaries'!$M37,IFERROR(MIN('Team &amp; Salaries'!$P37,IF(ISNUMBER(BN127),BN127,0)+'Team &amp; Salaries'!$N37),'Team &amp; Salaries'!$N37),0)),IF('Team &amp; Salaries'!$O37="Annually",IF(BS$6='Team &amp; Salaries'!$M37,MIN('Team &amp; Salaries'!$N37,'Team &amp; Salaries'!$P37),IF(BS$6&gt;'Team &amp; Salaries'!$M37,IFERROR(MIN('Team &amp; Salaries'!$P37,#REF!+'Team &amp; Salaries'!$N37),MIN('Team &amp; Salaries'!$N37,'Team &amp; Salaries'!$P37)),0))))))</f>
        <v>1</v>
      </c>
      <c r="BT127" s="286">
        <f>IF('Team &amp; Salaries'!$O37="Never",IF(BT$6&gt;='Team &amp; Salaries'!$M37,MIN('Team &amp; Salaries'!$N37,'Team &amp; Salaries'!$P37),0),IF('Team &amp; Salaries'!$O37="Monthly",IF(BT$6='Team &amp; Salaries'!$M37,MIN('Team &amp; Salaries'!$N37,'Team &amp; Salaries'!$P37),IF(BT$6&gt;'Team &amp; Salaries'!$M37,MIN('Team &amp; Salaries'!$P37,BS127+'Team &amp; Salaries'!$N37),0)),IF('Team &amp; Salaries'!$O37="Quarterly",IF(BT$6='Team &amp; Salaries'!$M37,MIN('Team &amp; Salaries'!$N37,'Team &amp; Salaries'!$P37),IF(BT$6&gt;'Team &amp; Salaries'!$M37,IFERROR(MIN('Team &amp; Salaries'!$P37,IF(ISNUMBER(BO127),BO127,0)+'Team &amp; Salaries'!$N37),'Team &amp; Salaries'!$N37),0)),IF('Team &amp; Salaries'!$O37="Annually",IF(BT$6='Team &amp; Salaries'!$M37,MIN('Team &amp; Salaries'!$N37,'Team &amp; Salaries'!$P37),IF(BT$6&gt;'Team &amp; Salaries'!$M37,IFERROR(MIN('Team &amp; Salaries'!$P37,#REF!+'Team &amp; Salaries'!$N37),MIN('Team &amp; Salaries'!$N37,'Team &amp; Salaries'!$P37)),0))))))</f>
        <v>1</v>
      </c>
      <c r="BU127" s="286">
        <f>IF('Team &amp; Salaries'!$O37="Never",IF(BU$6&gt;='Team &amp; Salaries'!$M37,MIN('Team &amp; Salaries'!$N37,'Team &amp; Salaries'!$P37),0),IF('Team &amp; Salaries'!$O37="Monthly",IF(BU$6='Team &amp; Salaries'!$M37,MIN('Team &amp; Salaries'!$N37,'Team &amp; Salaries'!$P37),IF(BU$6&gt;'Team &amp; Salaries'!$M37,MIN('Team &amp; Salaries'!$P37,BT127+'Team &amp; Salaries'!$N37),0)),IF('Team &amp; Salaries'!$O37="Quarterly",IF(BU$6='Team &amp; Salaries'!$M37,MIN('Team &amp; Salaries'!$N37,'Team &amp; Salaries'!$P37),IF(BU$6&gt;'Team &amp; Salaries'!$M37,IFERROR(MIN('Team &amp; Salaries'!$P37,IF(ISNUMBER(BP127),BP127,0)+'Team &amp; Salaries'!$N37),'Team &amp; Salaries'!$N37),0)),IF('Team &amp; Salaries'!$O37="Annually",IF(BU$6='Team &amp; Salaries'!$M37,MIN('Team &amp; Salaries'!$N37,'Team &amp; Salaries'!$P37),IF(BU$6&gt;'Team &amp; Salaries'!$M37,IFERROR(MIN('Team &amp; Salaries'!$P37,#REF!+'Team &amp; Salaries'!$N37),MIN('Team &amp; Salaries'!$N37,'Team &amp; Salaries'!$P37)),0))))))</f>
        <v>1</v>
      </c>
      <c r="BV127" s="286">
        <f>IF('Team &amp; Salaries'!$O37="Never",IF(BV$6&gt;='Team &amp; Salaries'!$M37,MIN('Team &amp; Salaries'!$N37,'Team &amp; Salaries'!$P37),0),IF('Team &amp; Salaries'!$O37="Monthly",IF(BV$6='Team &amp; Salaries'!$M37,MIN('Team &amp; Salaries'!$N37,'Team &amp; Salaries'!$P37),IF(BV$6&gt;'Team &amp; Salaries'!$M37,MIN('Team &amp; Salaries'!$P37,BU127+'Team &amp; Salaries'!$N37),0)),IF('Team &amp; Salaries'!$O37="Quarterly",IF(BV$6='Team &amp; Salaries'!$M37,MIN('Team &amp; Salaries'!$N37,'Team &amp; Salaries'!$P37),IF(BV$6&gt;'Team &amp; Salaries'!$M37,IFERROR(MIN('Team &amp; Salaries'!$P37,IF(ISNUMBER(BQ127),BQ127,0)+'Team &amp; Salaries'!$N37),'Team &amp; Salaries'!$N37),0)),IF('Team &amp; Salaries'!$O37="Annually",IF(BV$6='Team &amp; Salaries'!$M37,MIN('Team &amp; Salaries'!$N37,'Team &amp; Salaries'!$P37),IF(BV$6&gt;'Team &amp; Salaries'!$M37,IFERROR(MIN('Team &amp; Salaries'!$P37,#REF!+'Team &amp; Salaries'!$N37),MIN('Team &amp; Salaries'!$N37,'Team &amp; Salaries'!$P37)),0))))))</f>
        <v>1</v>
      </c>
      <c r="BW127" s="286">
        <f>IF('Team &amp; Salaries'!$O37="Never",IF(BW$6&gt;='Team &amp; Salaries'!$M37,MIN('Team &amp; Salaries'!$N37,'Team &amp; Salaries'!$P37),0),IF('Team &amp; Salaries'!$O37="Monthly",IF(BW$6='Team &amp; Salaries'!$M37,MIN('Team &amp; Salaries'!$N37,'Team &amp; Salaries'!$P37),IF(BW$6&gt;'Team &amp; Salaries'!$M37,MIN('Team &amp; Salaries'!$P37,BV127+'Team &amp; Salaries'!$N37),0)),IF('Team &amp; Salaries'!$O37="Quarterly",IF(BW$6='Team &amp; Salaries'!$M37,MIN('Team &amp; Salaries'!$N37,'Team &amp; Salaries'!$P37),IF(BW$6&gt;'Team &amp; Salaries'!$M37,IFERROR(MIN('Team &amp; Salaries'!$P37,IF(ISNUMBER(BR127),BR127,0)+'Team &amp; Salaries'!$N37),'Team &amp; Salaries'!$N37),0)),IF('Team &amp; Salaries'!$O37="Annually",IF(BW$6='Team &amp; Salaries'!$M37,MIN('Team &amp; Salaries'!$N37,'Team &amp; Salaries'!$P37),IF(BW$6&gt;'Team &amp; Salaries'!$M37,IFERROR(MIN('Team &amp; Salaries'!$P37,#REF!+'Team &amp; Salaries'!$N37),MIN('Team &amp; Salaries'!$N37,'Team &amp; Salaries'!$P37)),0))))))</f>
        <v>1</v>
      </c>
      <c r="BX127" s="286">
        <f>IF('Team &amp; Salaries'!$O37="Never",IF(BX$6&gt;='Team &amp; Salaries'!$M37,MIN('Team &amp; Salaries'!$N37,'Team &amp; Salaries'!$P37),0),IF('Team &amp; Salaries'!$O37="Monthly",IF(BX$6='Team &amp; Salaries'!$M37,MIN('Team &amp; Salaries'!$N37,'Team &amp; Salaries'!$P37),IF(BX$6&gt;'Team &amp; Salaries'!$M37,MIN('Team &amp; Salaries'!$P37,BW127+'Team &amp; Salaries'!$N37),0)),IF('Team &amp; Salaries'!$O37="Quarterly",IF(BX$6='Team &amp; Salaries'!$M37,MIN('Team &amp; Salaries'!$N37,'Team &amp; Salaries'!$P37),IF(BX$6&gt;'Team &amp; Salaries'!$M37,IFERROR(MIN('Team &amp; Salaries'!$P37,IF(ISNUMBER(BS127),BS127,0)+'Team &amp; Salaries'!$N37),'Team &amp; Salaries'!$N37),0)),IF('Team &amp; Salaries'!$O37="Annually",IF(BX$6='Team &amp; Salaries'!$M37,MIN('Team &amp; Salaries'!$N37,'Team &amp; Salaries'!$P37),IF(BX$6&gt;'Team &amp; Salaries'!$M37,IFERROR(MIN('Team &amp; Salaries'!$P37,#REF!+'Team &amp; Salaries'!$N37),MIN('Team &amp; Salaries'!$N37,'Team &amp; Salaries'!$P37)),0))))))</f>
        <v>1</v>
      </c>
      <c r="BY127" s="286">
        <f>IF('Team &amp; Salaries'!$O37="Never",IF(BY$6&gt;='Team &amp; Salaries'!$M37,MIN('Team &amp; Salaries'!$N37,'Team &amp; Salaries'!$P37),0),IF('Team &amp; Salaries'!$O37="Monthly",IF(BY$6='Team &amp; Salaries'!$M37,MIN('Team &amp; Salaries'!$N37,'Team &amp; Salaries'!$P37),IF(BY$6&gt;'Team &amp; Salaries'!$M37,MIN('Team &amp; Salaries'!$P37,BX127+'Team &amp; Salaries'!$N37),0)),IF('Team &amp; Salaries'!$O37="Quarterly",IF(BY$6='Team &amp; Salaries'!$M37,MIN('Team &amp; Salaries'!$N37,'Team &amp; Salaries'!$P37),IF(BY$6&gt;'Team &amp; Salaries'!$M37,IFERROR(MIN('Team &amp; Salaries'!$P37,IF(ISNUMBER(BT127),BT127,0)+'Team &amp; Salaries'!$N37),'Team &amp; Salaries'!$N37),0)),IF('Team &amp; Salaries'!$O37="Annually",IF(BY$6='Team &amp; Salaries'!$M37,MIN('Team &amp; Salaries'!$N37,'Team &amp; Salaries'!$P37),IF(BY$6&gt;'Team &amp; Salaries'!$M37,IFERROR(MIN('Team &amp; Salaries'!$P37,#REF!+'Team &amp; Salaries'!$N37),MIN('Team &amp; Salaries'!$N37,'Team &amp; Salaries'!$P37)),0))))))</f>
        <v>1</v>
      </c>
      <c r="BZ127" s="286">
        <f>IF('Team &amp; Salaries'!$O37="Never",IF(BZ$6&gt;='Team &amp; Salaries'!$M37,MIN('Team &amp; Salaries'!$N37,'Team &amp; Salaries'!$P37),0),IF('Team &amp; Salaries'!$O37="Monthly",IF(BZ$6='Team &amp; Salaries'!$M37,MIN('Team &amp; Salaries'!$N37,'Team &amp; Salaries'!$P37),IF(BZ$6&gt;'Team &amp; Salaries'!$M37,MIN('Team &amp; Salaries'!$P37,BY127+'Team &amp; Salaries'!$N37),0)),IF('Team &amp; Salaries'!$O37="Quarterly",IF(BZ$6='Team &amp; Salaries'!$M37,MIN('Team &amp; Salaries'!$N37,'Team &amp; Salaries'!$P37),IF(BZ$6&gt;'Team &amp; Salaries'!$M37,IFERROR(MIN('Team &amp; Salaries'!$P37,IF(ISNUMBER(BU127),BU127,0)+'Team &amp; Salaries'!$N37),'Team &amp; Salaries'!$N37),0)),IF('Team &amp; Salaries'!$O37="Annually",IF(BZ$6='Team &amp; Salaries'!$M37,MIN('Team &amp; Salaries'!$N37,'Team &amp; Salaries'!$P37),IF(BZ$6&gt;'Team &amp; Salaries'!$M37,IFERROR(MIN('Team &amp; Salaries'!$P37,#REF!+'Team &amp; Salaries'!$N37),MIN('Team &amp; Salaries'!$N37,'Team &amp; Salaries'!$P37)),0))))))</f>
        <v>1</v>
      </c>
      <c r="CA127" s="286">
        <f>IF('Team &amp; Salaries'!$O37="Never",IF(CA$6&gt;='Team &amp; Salaries'!$M37,MIN('Team &amp; Salaries'!$N37,'Team &amp; Salaries'!$P37),0),IF('Team &amp; Salaries'!$O37="Monthly",IF(CA$6='Team &amp; Salaries'!$M37,MIN('Team &amp; Salaries'!$N37,'Team &amp; Salaries'!$P37),IF(CA$6&gt;'Team &amp; Salaries'!$M37,MIN('Team &amp; Salaries'!$P37,BZ127+'Team &amp; Salaries'!$N37),0)),IF('Team &amp; Salaries'!$O37="Quarterly",IF(CA$6='Team &amp; Salaries'!$M37,MIN('Team &amp; Salaries'!$N37,'Team &amp; Salaries'!$P37),IF(CA$6&gt;'Team &amp; Salaries'!$M37,IFERROR(MIN('Team &amp; Salaries'!$P37,IF(ISNUMBER(BV127),BV127,0)+'Team &amp; Salaries'!$N37),'Team &amp; Salaries'!$N37),0)),IF('Team &amp; Salaries'!$O37="Annually",IF(CA$6='Team &amp; Salaries'!$M37,MIN('Team &amp; Salaries'!$N37,'Team &amp; Salaries'!$P37),IF(CA$6&gt;'Team &amp; Salaries'!$M37,IFERROR(MIN('Team &amp; Salaries'!$P37,#REF!+'Team &amp; Salaries'!$N37),MIN('Team &amp; Salaries'!$N37,'Team &amp; Salaries'!$P37)),0))))))</f>
        <v>1</v>
      </c>
      <c r="CB127" s="286">
        <f>IF('Team &amp; Salaries'!$O37="Never",IF(CB$6&gt;='Team &amp; Salaries'!$M37,MIN('Team &amp; Salaries'!$N37,'Team &amp; Salaries'!$P37),0),IF('Team &amp; Salaries'!$O37="Monthly",IF(CB$6='Team &amp; Salaries'!$M37,MIN('Team &amp; Salaries'!$N37,'Team &amp; Salaries'!$P37),IF(CB$6&gt;'Team &amp; Salaries'!$M37,MIN('Team &amp; Salaries'!$P37,CA127+'Team &amp; Salaries'!$N37),0)),IF('Team &amp; Salaries'!$O37="Quarterly",IF(CB$6='Team &amp; Salaries'!$M37,MIN('Team &amp; Salaries'!$N37,'Team &amp; Salaries'!$P37),IF(CB$6&gt;'Team &amp; Salaries'!$M37,IFERROR(MIN('Team &amp; Salaries'!$P37,IF(ISNUMBER(BW127),BW127,0)+'Team &amp; Salaries'!$N37),'Team &amp; Salaries'!$N37),0)),IF('Team &amp; Salaries'!$O37="Annually",IF(CB$6='Team &amp; Salaries'!$M37,MIN('Team &amp; Salaries'!$N37,'Team &amp; Salaries'!$P37),IF(CB$6&gt;'Team &amp; Salaries'!$M37,IFERROR(MIN('Team &amp; Salaries'!$P37,#REF!+'Team &amp; Salaries'!$N37),MIN('Team &amp; Salaries'!$N37,'Team &amp; Salaries'!$P37)),0))))))</f>
        <v>1</v>
      </c>
      <c r="CC127" s="286">
        <f>IF('Team &amp; Salaries'!$O37="Never",IF(CC$6&gt;='Team &amp; Salaries'!$M37,MIN('Team &amp; Salaries'!$N37,'Team &amp; Salaries'!$P37),0),IF('Team &amp; Salaries'!$O37="Monthly",IF(CC$6='Team &amp; Salaries'!$M37,MIN('Team &amp; Salaries'!$N37,'Team &amp; Salaries'!$P37),IF(CC$6&gt;'Team &amp; Salaries'!$M37,MIN('Team &amp; Salaries'!$P37,CB127+'Team &amp; Salaries'!$N37),0)),IF('Team &amp; Salaries'!$O37="Quarterly",IF(CC$6='Team &amp; Salaries'!$M37,MIN('Team &amp; Salaries'!$N37,'Team &amp; Salaries'!$P37),IF(CC$6&gt;'Team &amp; Salaries'!$M37,IFERROR(MIN('Team &amp; Salaries'!$P37,IF(ISNUMBER(BX127),BX127,0)+'Team &amp; Salaries'!$N37),'Team &amp; Salaries'!$N37),0)),IF('Team &amp; Salaries'!$O37="Annually",IF(CC$6='Team &amp; Salaries'!$M37,MIN('Team &amp; Salaries'!$N37,'Team &amp; Salaries'!$P37),IF(CC$6&gt;'Team &amp; Salaries'!$M37,IFERROR(MIN('Team &amp; Salaries'!$P37,#REF!+'Team &amp; Salaries'!$N37),MIN('Team &amp; Salaries'!$N37,'Team &amp; Salaries'!$P37)),0))))))</f>
        <v>1</v>
      </c>
      <c r="CD127" s="286">
        <f>IF('Team &amp; Salaries'!$O37="Never",IF(CD$6&gt;='Team &amp; Salaries'!$M37,MIN('Team &amp; Salaries'!$N37,'Team &amp; Salaries'!$P37),0),IF('Team &amp; Salaries'!$O37="Monthly",IF(CD$6='Team &amp; Salaries'!$M37,MIN('Team &amp; Salaries'!$N37,'Team &amp; Salaries'!$P37),IF(CD$6&gt;'Team &amp; Salaries'!$M37,MIN('Team &amp; Salaries'!$P37,CC127+'Team &amp; Salaries'!$N37),0)),IF('Team &amp; Salaries'!$O37="Quarterly",IF(CD$6='Team &amp; Salaries'!$M37,MIN('Team &amp; Salaries'!$N37,'Team &amp; Salaries'!$P37),IF(CD$6&gt;'Team &amp; Salaries'!$M37,IFERROR(MIN('Team &amp; Salaries'!$P37,IF(ISNUMBER(BY127),BY127,0)+'Team &amp; Salaries'!$N37),'Team &amp; Salaries'!$N37),0)),IF('Team &amp; Salaries'!$O37="Annually",IF(CD$6='Team &amp; Salaries'!$M37,MIN('Team &amp; Salaries'!$N37,'Team &amp; Salaries'!$P37),IF(CD$6&gt;'Team &amp; Salaries'!$M37,IFERROR(MIN('Team &amp; Salaries'!$P37,#REF!+'Team &amp; Salaries'!$N37),MIN('Team &amp; Salaries'!$N37,'Team &amp; Salaries'!$P37)),0))))))</f>
        <v>1</v>
      </c>
      <c r="CE127" s="286">
        <f>IF('Team &amp; Salaries'!$O37="Never",IF(CE$6&gt;='Team &amp; Salaries'!$M37,MIN('Team &amp; Salaries'!$N37,'Team &amp; Salaries'!$P37),0),IF('Team &amp; Salaries'!$O37="Monthly",IF(CE$6='Team &amp; Salaries'!$M37,MIN('Team &amp; Salaries'!$N37,'Team &amp; Salaries'!$P37),IF(CE$6&gt;'Team &amp; Salaries'!$M37,MIN('Team &amp; Salaries'!$P37,CD127+'Team &amp; Salaries'!$N37),0)),IF('Team &amp; Salaries'!$O37="Quarterly",IF(CE$6='Team &amp; Salaries'!$M37,MIN('Team &amp; Salaries'!$N37,'Team &amp; Salaries'!$P37),IF(CE$6&gt;'Team &amp; Salaries'!$M37,IFERROR(MIN('Team &amp; Salaries'!$P37,IF(ISNUMBER(BZ127),BZ127,0)+'Team &amp; Salaries'!$N37),'Team &amp; Salaries'!$N37),0)),IF('Team &amp; Salaries'!$O37="Annually",IF(CE$6='Team &amp; Salaries'!$M37,MIN('Team &amp; Salaries'!$N37,'Team &amp; Salaries'!$P37),IF(CE$6&gt;'Team &amp; Salaries'!$M37,IFERROR(MIN('Team &amp; Salaries'!$P37,#REF!+'Team &amp; Salaries'!$N37),MIN('Team &amp; Salaries'!$N37,'Team &amp; Salaries'!$P37)),0))))))</f>
        <v>1</v>
      </c>
      <c r="CF127" s="286">
        <f>IF('Team &amp; Salaries'!$O37="Never",IF(CF$6&gt;='Team &amp; Salaries'!$M37,MIN('Team &amp; Salaries'!$N37,'Team &amp; Salaries'!$P37),0),IF('Team &amp; Salaries'!$O37="Monthly",IF(CF$6='Team &amp; Salaries'!$M37,MIN('Team &amp; Salaries'!$N37,'Team &amp; Salaries'!$P37),IF(CF$6&gt;'Team &amp; Salaries'!$M37,MIN('Team &amp; Salaries'!$P37,CE127+'Team &amp; Salaries'!$N37),0)),IF('Team &amp; Salaries'!$O37="Quarterly",IF(CF$6='Team &amp; Salaries'!$M37,MIN('Team &amp; Salaries'!$N37,'Team &amp; Salaries'!$P37),IF(CF$6&gt;'Team &amp; Salaries'!$M37,IFERROR(MIN('Team &amp; Salaries'!$P37,IF(ISNUMBER(CA127),CA127,0)+'Team &amp; Salaries'!$N37),'Team &amp; Salaries'!$N37),0)),IF('Team &amp; Salaries'!$O37="Annually",IF(CF$6='Team &amp; Salaries'!$M37,MIN('Team &amp; Salaries'!$N37,'Team &amp; Salaries'!$P37),IF(CF$6&gt;'Team &amp; Salaries'!$M37,IFERROR(MIN('Team &amp; Salaries'!$P37,#REF!+'Team &amp; Salaries'!$N37),MIN('Team &amp; Salaries'!$N37,'Team &amp; Salaries'!$P37)),0))))))</f>
        <v>1</v>
      </c>
      <c r="CG127" s="286">
        <f>IF('Team &amp; Salaries'!$O37="Never",IF(CG$6&gt;='Team &amp; Salaries'!$M37,MIN('Team &amp; Salaries'!$N37,'Team &amp; Salaries'!$P37),0),IF('Team &amp; Salaries'!$O37="Monthly",IF(CG$6='Team &amp; Salaries'!$M37,MIN('Team &amp; Salaries'!$N37,'Team &amp; Salaries'!$P37),IF(CG$6&gt;'Team &amp; Salaries'!$M37,MIN('Team &amp; Salaries'!$P37,CF127+'Team &amp; Salaries'!$N37),0)),IF('Team &amp; Salaries'!$O37="Quarterly",IF(CG$6='Team &amp; Salaries'!$M37,MIN('Team &amp; Salaries'!$N37,'Team &amp; Salaries'!$P37),IF(CG$6&gt;'Team &amp; Salaries'!$M37,IFERROR(MIN('Team &amp; Salaries'!$P37,IF(ISNUMBER(CB127),CB127,0)+'Team &amp; Salaries'!$N37),'Team &amp; Salaries'!$N37),0)),IF('Team &amp; Salaries'!$O37="Annually",IF(CG$6='Team &amp; Salaries'!$M37,MIN('Team &amp; Salaries'!$N37,'Team &amp; Salaries'!$P37),IF(CG$6&gt;'Team &amp; Salaries'!$M37,IFERROR(MIN('Team &amp; Salaries'!$P37,#REF!+'Team &amp; Salaries'!$N37),MIN('Team &amp; Salaries'!$N37,'Team &amp; Salaries'!$P37)),0))))))</f>
        <v>1</v>
      </c>
      <c r="CH127" s="286">
        <f>IF('Team &amp; Salaries'!$O37="Never",IF(CH$6&gt;='Team &amp; Salaries'!$M37,MIN('Team &amp; Salaries'!$N37,'Team &amp; Salaries'!$P37),0),IF('Team &amp; Salaries'!$O37="Monthly",IF(CH$6='Team &amp; Salaries'!$M37,MIN('Team &amp; Salaries'!$N37,'Team &amp; Salaries'!$P37),IF(CH$6&gt;'Team &amp; Salaries'!$M37,MIN('Team &amp; Salaries'!$P37,CG127+'Team &amp; Salaries'!$N37),0)),IF('Team &amp; Salaries'!$O37="Quarterly",IF(CH$6='Team &amp; Salaries'!$M37,MIN('Team &amp; Salaries'!$N37,'Team &amp; Salaries'!$P37),IF(CH$6&gt;'Team &amp; Salaries'!$M37,IFERROR(MIN('Team &amp; Salaries'!$P37,IF(ISNUMBER(CC127),CC127,0)+'Team &amp; Salaries'!$N37),'Team &amp; Salaries'!$N37),0)),IF('Team &amp; Salaries'!$O37="Annually",IF(CH$6='Team &amp; Salaries'!$M37,MIN('Team &amp; Salaries'!$N37,'Team &amp; Salaries'!$P37),IF(CH$6&gt;'Team &amp; Salaries'!$M37,IFERROR(MIN('Team &amp; Salaries'!$P37,#REF!+'Team &amp; Salaries'!$N37),MIN('Team &amp; Salaries'!$N37,'Team &amp; Salaries'!$P37)),0))))))</f>
        <v>1</v>
      </c>
      <c r="CI127" s="286">
        <f>IF('Team &amp; Salaries'!$O37="Never",IF(CI$6&gt;='Team &amp; Salaries'!$M37,MIN('Team &amp; Salaries'!$N37,'Team &amp; Salaries'!$P37),0),IF('Team &amp; Salaries'!$O37="Monthly",IF(CI$6='Team &amp; Salaries'!$M37,MIN('Team &amp; Salaries'!$N37,'Team &amp; Salaries'!$P37),IF(CI$6&gt;'Team &amp; Salaries'!$M37,MIN('Team &amp; Salaries'!$P37,CH127+'Team &amp; Salaries'!$N37),0)),IF('Team &amp; Salaries'!$O37="Quarterly",IF(CI$6='Team &amp; Salaries'!$M37,MIN('Team &amp; Salaries'!$N37,'Team &amp; Salaries'!$P37),IF(CI$6&gt;'Team &amp; Salaries'!$M37,IFERROR(MIN('Team &amp; Salaries'!$P37,IF(ISNUMBER(CD127),CD127,0)+'Team &amp; Salaries'!$N37),'Team &amp; Salaries'!$N37),0)),IF('Team &amp; Salaries'!$O37="Annually",IF(CI$6='Team &amp; Salaries'!$M37,MIN('Team &amp; Salaries'!$N37,'Team &amp; Salaries'!$P37),IF(CI$6&gt;'Team &amp; Salaries'!$M37,IFERROR(MIN('Team &amp; Salaries'!$P37,#REF!+'Team &amp; Salaries'!$N37),MIN('Team &amp; Salaries'!$N37,'Team &amp; Salaries'!$P37)),0))))))</f>
        <v>1</v>
      </c>
      <c r="CJ127" s="286">
        <f>IF('Team &amp; Salaries'!$O37="Never",IF(CJ$6&gt;='Team &amp; Salaries'!$M37,MIN('Team &amp; Salaries'!$N37,'Team &amp; Salaries'!$P37),0),IF('Team &amp; Salaries'!$O37="Monthly",IF(CJ$6='Team &amp; Salaries'!$M37,MIN('Team &amp; Salaries'!$N37,'Team &amp; Salaries'!$P37),IF(CJ$6&gt;'Team &amp; Salaries'!$M37,MIN('Team &amp; Salaries'!$P37,CI127+'Team &amp; Salaries'!$N37),0)),IF('Team &amp; Salaries'!$O37="Quarterly",IF(CJ$6='Team &amp; Salaries'!$M37,MIN('Team &amp; Salaries'!$N37,'Team &amp; Salaries'!$P37),IF(CJ$6&gt;'Team &amp; Salaries'!$M37,IFERROR(MIN('Team &amp; Salaries'!$P37,IF(ISNUMBER(CE127),CE127,0)+'Team &amp; Salaries'!$N37),'Team &amp; Salaries'!$N37),0)),IF('Team &amp; Salaries'!$O37="Annually",IF(CJ$6='Team &amp; Salaries'!$M37,MIN('Team &amp; Salaries'!$N37,'Team &amp; Salaries'!$P37),IF(CJ$6&gt;'Team &amp; Salaries'!$M37,IFERROR(MIN('Team &amp; Salaries'!$P37,#REF!+'Team &amp; Salaries'!$N37),MIN('Team &amp; Salaries'!$N37,'Team &amp; Salaries'!$P37)),0))))))</f>
        <v>1</v>
      </c>
      <c r="CK127" s="286">
        <f>IF('Team &amp; Salaries'!$O37="Never",IF(CK$6&gt;='Team &amp; Salaries'!$M37,MIN('Team &amp; Salaries'!$N37,'Team &amp; Salaries'!$P37),0),IF('Team &amp; Salaries'!$O37="Monthly",IF(CK$6='Team &amp; Salaries'!$M37,MIN('Team &amp; Salaries'!$N37,'Team &amp; Salaries'!$P37),IF(CK$6&gt;'Team &amp; Salaries'!$M37,MIN('Team &amp; Salaries'!$P37,CJ127+'Team &amp; Salaries'!$N37),0)),IF('Team &amp; Salaries'!$O37="Quarterly",IF(CK$6='Team &amp; Salaries'!$M37,MIN('Team &amp; Salaries'!$N37,'Team &amp; Salaries'!$P37),IF(CK$6&gt;'Team &amp; Salaries'!$M37,IFERROR(MIN('Team &amp; Salaries'!$P37,IF(ISNUMBER(CF127),CF127,0)+'Team &amp; Salaries'!$N37),'Team &amp; Salaries'!$N37),0)),IF('Team &amp; Salaries'!$O37="Annually",IF(CK$6='Team &amp; Salaries'!$M37,MIN('Team &amp; Salaries'!$N37,'Team &amp; Salaries'!$P37),IF(CK$6&gt;'Team &amp; Salaries'!$M37,IFERROR(MIN('Team &amp; Salaries'!$P37,#REF!+'Team &amp; Salaries'!$N37),MIN('Team &amp; Salaries'!$N37,'Team &amp; Salaries'!$P37)),0))))))</f>
        <v>1</v>
      </c>
      <c r="CL127" s="286">
        <f>IF('Team &amp; Salaries'!$O37="Never",IF(CL$6&gt;='Team &amp; Salaries'!$M37,MIN('Team &amp; Salaries'!$N37,'Team &amp; Salaries'!$P37),0),IF('Team &amp; Salaries'!$O37="Monthly",IF(CL$6='Team &amp; Salaries'!$M37,MIN('Team &amp; Salaries'!$N37,'Team &amp; Salaries'!$P37),IF(CL$6&gt;'Team &amp; Salaries'!$M37,MIN('Team &amp; Salaries'!$P37,CK127+'Team &amp; Salaries'!$N37),0)),IF('Team &amp; Salaries'!$O37="Quarterly",IF(CL$6='Team &amp; Salaries'!$M37,MIN('Team &amp; Salaries'!$N37,'Team &amp; Salaries'!$P37),IF(CL$6&gt;'Team &amp; Salaries'!$M37,IFERROR(MIN('Team &amp; Salaries'!$P37,IF(ISNUMBER(CG127),CG127,0)+'Team &amp; Salaries'!$N37),'Team &amp; Salaries'!$N37),0)),IF('Team &amp; Salaries'!$O37="Annually",IF(CL$6='Team &amp; Salaries'!$M37,MIN('Team &amp; Salaries'!$N37,'Team &amp; Salaries'!$P37),IF(CL$6&gt;'Team &amp; Salaries'!$M37,IFERROR(MIN('Team &amp; Salaries'!$P37,#REF!+'Team &amp; Salaries'!$N37),MIN('Team &amp; Salaries'!$N37,'Team &amp; Salaries'!$P37)),0))))))</f>
        <v>1</v>
      </c>
      <c r="CM127" s="286">
        <f>IF('Team &amp; Salaries'!$O37="Never",IF(CM$6&gt;='Team &amp; Salaries'!$M37,MIN('Team &amp; Salaries'!$N37,'Team &amp; Salaries'!$P37),0),IF('Team &amp; Salaries'!$O37="Monthly",IF(CM$6='Team &amp; Salaries'!$M37,MIN('Team &amp; Salaries'!$N37,'Team &amp; Salaries'!$P37),IF(CM$6&gt;'Team &amp; Salaries'!$M37,MIN('Team &amp; Salaries'!$P37,CL127+'Team &amp; Salaries'!$N37),0)),IF('Team &amp; Salaries'!$O37="Quarterly",IF(CM$6='Team &amp; Salaries'!$M37,MIN('Team &amp; Salaries'!$N37,'Team &amp; Salaries'!$P37),IF(CM$6&gt;'Team &amp; Salaries'!$M37,IFERROR(MIN('Team &amp; Salaries'!$P37,IF(ISNUMBER(CH127),CH127,0)+'Team &amp; Salaries'!$N37),'Team &amp; Salaries'!$N37),0)),IF('Team &amp; Salaries'!$O37="Annually",IF(CM$6='Team &amp; Salaries'!$M37,MIN('Team &amp; Salaries'!$N37,'Team &amp; Salaries'!$P37),IF(CM$6&gt;'Team &amp; Salaries'!$M37,IFERROR(MIN('Team &amp; Salaries'!$P37,#REF!+'Team &amp; Salaries'!$N37),MIN('Team &amp; Salaries'!$N37,'Team &amp; Salaries'!$P37)),0))))))</f>
        <v>1</v>
      </c>
      <c r="CN127" s="286">
        <f>IF('Team &amp; Salaries'!$O37="Never",IF(CN$6&gt;='Team &amp; Salaries'!$M37,MIN('Team &amp; Salaries'!$N37,'Team &amp; Salaries'!$P37),0),IF('Team &amp; Salaries'!$O37="Monthly",IF(CN$6='Team &amp; Salaries'!$M37,MIN('Team &amp; Salaries'!$N37,'Team &amp; Salaries'!$P37),IF(CN$6&gt;'Team &amp; Salaries'!$M37,MIN('Team &amp; Salaries'!$P37,CM127+'Team &amp; Salaries'!$N37),0)),IF('Team &amp; Salaries'!$O37="Quarterly",IF(CN$6='Team &amp; Salaries'!$M37,MIN('Team &amp; Salaries'!$N37,'Team &amp; Salaries'!$P37),IF(CN$6&gt;'Team &amp; Salaries'!$M37,IFERROR(MIN('Team &amp; Salaries'!$P37,IF(ISNUMBER(CI127),CI127,0)+'Team &amp; Salaries'!$N37),'Team &amp; Salaries'!$N37),0)),IF('Team &amp; Salaries'!$O37="Annually",IF(CN$6='Team &amp; Salaries'!$M37,MIN('Team &amp; Salaries'!$N37,'Team &amp; Salaries'!$P37),IF(CN$6&gt;'Team &amp; Salaries'!$M37,IFERROR(MIN('Team &amp; Salaries'!$P37,#REF!+'Team &amp; Salaries'!$N37),MIN('Team &amp; Salaries'!$N37,'Team &amp; Salaries'!$P37)),0))))))</f>
        <v>1</v>
      </c>
      <c r="CO127" s="286">
        <f>IF('Team &amp; Salaries'!$O37="Never",IF(CO$6&gt;='Team &amp; Salaries'!$M37,MIN('Team &amp; Salaries'!$N37,'Team &amp; Salaries'!$P37),0),IF('Team &amp; Salaries'!$O37="Monthly",IF(CO$6='Team &amp; Salaries'!$M37,MIN('Team &amp; Salaries'!$N37,'Team &amp; Salaries'!$P37),IF(CO$6&gt;'Team &amp; Salaries'!$M37,MIN('Team &amp; Salaries'!$P37,CN127+'Team &amp; Salaries'!$N37),0)),IF('Team &amp; Salaries'!$O37="Quarterly",IF(CO$6='Team &amp; Salaries'!$M37,MIN('Team &amp; Salaries'!$N37,'Team &amp; Salaries'!$P37),IF(CO$6&gt;'Team &amp; Salaries'!$M37,IFERROR(MIN('Team &amp; Salaries'!$P37,IF(ISNUMBER(CJ127),CJ127,0)+'Team &amp; Salaries'!$N37),'Team &amp; Salaries'!$N37),0)),IF('Team &amp; Salaries'!$O37="Annually",IF(CO$6='Team &amp; Salaries'!$M37,MIN('Team &amp; Salaries'!$N37,'Team &amp; Salaries'!$P37),IF(CO$6&gt;'Team &amp; Salaries'!$M37,IFERROR(MIN('Team &amp; Salaries'!$P37,#REF!+'Team &amp; Salaries'!$N37),MIN('Team &amp; Salaries'!$N37,'Team &amp; Salaries'!$P37)),0))))))</f>
        <v>1</v>
      </c>
      <c r="CP127" s="286">
        <f>IF('Team &amp; Salaries'!$O37="Never",IF(CP$6&gt;='Team &amp; Salaries'!$M37,MIN('Team &amp; Salaries'!$N37,'Team &amp; Salaries'!$P37),0),IF('Team &amp; Salaries'!$O37="Monthly",IF(CP$6='Team &amp; Salaries'!$M37,MIN('Team &amp; Salaries'!$N37,'Team &amp; Salaries'!$P37),IF(CP$6&gt;'Team &amp; Salaries'!$M37,MIN('Team &amp; Salaries'!$P37,CO127+'Team &amp; Salaries'!$N37),0)),IF('Team &amp; Salaries'!$O37="Quarterly",IF(CP$6='Team &amp; Salaries'!$M37,MIN('Team &amp; Salaries'!$N37,'Team &amp; Salaries'!$P37),IF(CP$6&gt;'Team &amp; Salaries'!$M37,IFERROR(MIN('Team &amp; Salaries'!$P37,IF(ISNUMBER(CK127),CK127,0)+'Team &amp; Salaries'!$N37),'Team &amp; Salaries'!$N37),0)),IF('Team &amp; Salaries'!$O37="Annually",IF(CP$6='Team &amp; Salaries'!$M37,MIN('Team &amp; Salaries'!$N37,'Team &amp; Salaries'!$P37),IF(CP$6&gt;'Team &amp; Salaries'!$M37,IFERROR(MIN('Team &amp; Salaries'!$P37,#REF!+'Team &amp; Salaries'!$N37),MIN('Team &amp; Salaries'!$N37,'Team &amp; Salaries'!$P37)),0))))))</f>
        <v>1</v>
      </c>
      <c r="CQ127" s="286">
        <f>IF('Team &amp; Salaries'!$O37="Never",IF(CQ$6&gt;='Team &amp; Salaries'!$M37,MIN('Team &amp; Salaries'!$N37,'Team &amp; Salaries'!$P37),0),IF('Team &amp; Salaries'!$O37="Monthly",IF(CQ$6='Team &amp; Salaries'!$M37,MIN('Team &amp; Salaries'!$N37,'Team &amp; Salaries'!$P37),IF(CQ$6&gt;'Team &amp; Salaries'!$M37,MIN('Team &amp; Salaries'!$P37,CP127+'Team &amp; Salaries'!$N37),0)),IF('Team &amp; Salaries'!$O37="Quarterly",IF(CQ$6='Team &amp; Salaries'!$M37,MIN('Team &amp; Salaries'!$N37,'Team &amp; Salaries'!$P37),IF(CQ$6&gt;'Team &amp; Salaries'!$M37,IFERROR(MIN('Team &amp; Salaries'!$P37,IF(ISNUMBER(CL127),CL127,0)+'Team &amp; Salaries'!$N37),'Team &amp; Salaries'!$N37),0)),IF('Team &amp; Salaries'!$O37="Annually",IF(CQ$6='Team &amp; Salaries'!$M37,MIN('Team &amp; Salaries'!$N37,'Team &amp; Salaries'!$P37),IF(CQ$6&gt;'Team &amp; Salaries'!$M37,IFERROR(MIN('Team &amp; Salaries'!$P37,#REF!+'Team &amp; Salaries'!$N37),MIN('Team &amp; Salaries'!$N37,'Team &amp; Salaries'!$P37)),0))))))</f>
        <v>1</v>
      </c>
      <c r="CR127" s="286">
        <f>IF('Team &amp; Salaries'!$O37="Never",IF(CR$6&gt;='Team &amp; Salaries'!$M37,MIN('Team &amp; Salaries'!$N37,'Team &amp; Salaries'!$P37),0),IF('Team &amp; Salaries'!$O37="Monthly",IF(CR$6='Team &amp; Salaries'!$M37,MIN('Team &amp; Salaries'!$N37,'Team &amp; Salaries'!$P37),IF(CR$6&gt;'Team &amp; Salaries'!$M37,MIN('Team &amp; Salaries'!$P37,CQ127+'Team &amp; Salaries'!$N37),0)),IF('Team &amp; Salaries'!$O37="Quarterly",IF(CR$6='Team &amp; Salaries'!$M37,MIN('Team &amp; Salaries'!$N37,'Team &amp; Salaries'!$P37),IF(CR$6&gt;'Team &amp; Salaries'!$M37,IFERROR(MIN('Team &amp; Salaries'!$P37,IF(ISNUMBER(CM127),CM127,0)+'Team &amp; Salaries'!$N37),'Team &amp; Salaries'!$N37),0)),IF('Team &amp; Salaries'!$O37="Annually",IF(CR$6='Team &amp; Salaries'!$M37,MIN('Team &amp; Salaries'!$N37,'Team &amp; Salaries'!$P37),IF(CR$6&gt;'Team &amp; Salaries'!$M37,IFERROR(MIN('Team &amp; Salaries'!$P37,#REF!+'Team &amp; Salaries'!$N37),MIN('Team &amp; Salaries'!$N37,'Team &amp; Salaries'!$P37)),0))))))</f>
        <v>1</v>
      </c>
      <c r="CS127" s="286">
        <f>IF('Team &amp; Salaries'!$O37="Never",IF(CS$6&gt;='Team &amp; Salaries'!$M37,MIN('Team &amp; Salaries'!$N37,'Team &amp; Salaries'!$P37),0),IF('Team &amp; Salaries'!$O37="Monthly",IF(CS$6='Team &amp; Salaries'!$M37,MIN('Team &amp; Salaries'!$N37,'Team &amp; Salaries'!$P37),IF(CS$6&gt;'Team &amp; Salaries'!$M37,MIN('Team &amp; Salaries'!$P37,CR127+'Team &amp; Salaries'!$N37),0)),IF('Team &amp; Salaries'!$O37="Quarterly",IF(CS$6='Team &amp; Salaries'!$M37,MIN('Team &amp; Salaries'!$N37,'Team &amp; Salaries'!$P37),IF(CS$6&gt;'Team &amp; Salaries'!$M37,IFERROR(MIN('Team &amp; Salaries'!$P37,IF(ISNUMBER(CN127),CN127,0)+'Team &amp; Salaries'!$N37),'Team &amp; Salaries'!$N37),0)),IF('Team &amp; Salaries'!$O37="Annually",IF(CS$6='Team &amp; Salaries'!$M37,MIN('Team &amp; Salaries'!$N37,'Team &amp; Salaries'!$P37),IF(CS$6&gt;'Team &amp; Salaries'!$M37,IFERROR(MIN('Team &amp; Salaries'!$P37,#REF!+'Team &amp; Salaries'!$N37),MIN('Team &amp; Salaries'!$N37,'Team &amp; Salaries'!$P37)),0))))))</f>
        <v>1</v>
      </c>
      <c r="CT127" s="286">
        <f>IF('Team &amp; Salaries'!$O37="Never",IF(CT$6&gt;='Team &amp; Salaries'!$M37,MIN('Team &amp; Salaries'!$N37,'Team &amp; Salaries'!$P37),0),IF('Team &amp; Salaries'!$O37="Monthly",IF(CT$6='Team &amp; Salaries'!$M37,MIN('Team &amp; Salaries'!$N37,'Team &amp; Salaries'!$P37),IF(CT$6&gt;'Team &amp; Salaries'!$M37,MIN('Team &amp; Salaries'!$P37,CS127+'Team &amp; Salaries'!$N37),0)),IF('Team &amp; Salaries'!$O37="Quarterly",IF(CT$6='Team &amp; Salaries'!$M37,MIN('Team &amp; Salaries'!$N37,'Team &amp; Salaries'!$P37),IF(CT$6&gt;'Team &amp; Salaries'!$M37,IFERROR(MIN('Team &amp; Salaries'!$P37,IF(ISNUMBER(CO127),CO127,0)+'Team &amp; Salaries'!$N37),'Team &amp; Salaries'!$N37),0)),IF('Team &amp; Salaries'!$O37="Annually",IF(CT$6='Team &amp; Salaries'!$M37,MIN('Team &amp; Salaries'!$N37,'Team &amp; Salaries'!$P37),IF(CT$6&gt;'Team &amp; Salaries'!$M37,IFERROR(MIN('Team &amp; Salaries'!$P37,#REF!+'Team &amp; Salaries'!$N37),MIN('Team &amp; Salaries'!$N37,'Team &amp; Salaries'!$P37)),0))))))</f>
        <v>1</v>
      </c>
      <c r="CU127" s="286">
        <f>IF('Team &amp; Salaries'!$O37="Never",IF(CU$6&gt;='Team &amp; Salaries'!$M37,MIN('Team &amp; Salaries'!$N37,'Team &amp; Salaries'!$P37),0),IF('Team &amp; Salaries'!$O37="Monthly",IF(CU$6='Team &amp; Salaries'!$M37,MIN('Team &amp; Salaries'!$N37,'Team &amp; Salaries'!$P37),IF(CU$6&gt;'Team &amp; Salaries'!$M37,MIN('Team &amp; Salaries'!$P37,CT127+'Team &amp; Salaries'!$N37),0)),IF('Team &amp; Salaries'!$O37="Quarterly",IF(CU$6='Team &amp; Salaries'!$M37,MIN('Team &amp; Salaries'!$N37,'Team &amp; Salaries'!$P37),IF(CU$6&gt;'Team &amp; Salaries'!$M37,IFERROR(MIN('Team &amp; Salaries'!$P37,IF(ISNUMBER(CP127),CP127,0)+'Team &amp; Salaries'!$N37),'Team &amp; Salaries'!$N37),0)),IF('Team &amp; Salaries'!$O37="Annually",IF(CU$6='Team &amp; Salaries'!$M37,MIN('Team &amp; Salaries'!$N37,'Team &amp; Salaries'!$P37),IF(CU$6&gt;'Team &amp; Salaries'!$M37,IFERROR(MIN('Team &amp; Salaries'!$P37,#REF!+'Team &amp; Salaries'!$N37),MIN('Team &amp; Salaries'!$N37,'Team &amp; Salaries'!$P37)),0))))))</f>
        <v>1</v>
      </c>
      <c r="CV127" s="286">
        <f>IF('Team &amp; Salaries'!$O37="Never",IF(CV$6&gt;='Team &amp; Salaries'!$M37,MIN('Team &amp; Salaries'!$N37,'Team &amp; Salaries'!$P37),0),IF('Team &amp; Salaries'!$O37="Monthly",IF(CV$6='Team &amp; Salaries'!$M37,MIN('Team &amp; Salaries'!$N37,'Team &amp; Salaries'!$P37),IF(CV$6&gt;'Team &amp; Salaries'!$M37,MIN('Team &amp; Salaries'!$P37,CU127+'Team &amp; Salaries'!$N37),0)),IF('Team &amp; Salaries'!$O37="Quarterly",IF(CV$6='Team &amp; Salaries'!$M37,MIN('Team &amp; Salaries'!$N37,'Team &amp; Salaries'!$P37),IF(CV$6&gt;'Team &amp; Salaries'!$M37,IFERROR(MIN('Team &amp; Salaries'!$P37,IF(ISNUMBER(CQ127),CQ127,0)+'Team &amp; Salaries'!$N37),'Team &amp; Salaries'!$N37),0)),IF('Team &amp; Salaries'!$O37="Annually",IF(CV$6='Team &amp; Salaries'!$M37,MIN('Team &amp; Salaries'!$N37,'Team &amp; Salaries'!$P37),IF(CV$6&gt;'Team &amp; Salaries'!$M37,IFERROR(MIN('Team &amp; Salaries'!$P37,#REF!+'Team &amp; Salaries'!$N37),MIN('Team &amp; Salaries'!$N37,'Team &amp; Salaries'!$P37)),0))))))</f>
        <v>1</v>
      </c>
      <c r="CW127" s="286">
        <f>IF('Team &amp; Salaries'!$O37="Never",IF(CW$6&gt;='Team &amp; Salaries'!$M37,MIN('Team &amp; Salaries'!$N37,'Team &amp; Salaries'!$P37),0),IF('Team &amp; Salaries'!$O37="Monthly",IF(CW$6='Team &amp; Salaries'!$M37,MIN('Team &amp; Salaries'!$N37,'Team &amp; Salaries'!$P37),IF(CW$6&gt;'Team &amp; Salaries'!$M37,MIN('Team &amp; Salaries'!$P37,CV127+'Team &amp; Salaries'!$N37),0)),IF('Team &amp; Salaries'!$O37="Quarterly",IF(CW$6='Team &amp; Salaries'!$M37,MIN('Team &amp; Salaries'!$N37,'Team &amp; Salaries'!$P37),IF(CW$6&gt;'Team &amp; Salaries'!$M37,IFERROR(MIN('Team &amp; Salaries'!$P37,IF(ISNUMBER(CR127),CR127,0)+'Team &amp; Salaries'!$N37),'Team &amp; Salaries'!$N37),0)),IF('Team &amp; Salaries'!$O37="Annually",IF(CW$6='Team &amp; Salaries'!$M37,MIN('Team &amp; Salaries'!$N37,'Team &amp; Salaries'!$P37),IF(CW$6&gt;'Team &amp; Salaries'!$M37,IFERROR(MIN('Team &amp; Salaries'!$P37,#REF!+'Team &amp; Salaries'!$N37),MIN('Team &amp; Salaries'!$N37,'Team &amp; Salaries'!$P37)),0))))))</f>
        <v>1</v>
      </c>
      <c r="CX127" s="286">
        <f>IF('Team &amp; Salaries'!$O37="Never",IF(CX$6&gt;='Team &amp; Salaries'!$M37,MIN('Team &amp; Salaries'!$N37,'Team &amp; Salaries'!$P37),0),IF('Team &amp; Salaries'!$O37="Monthly",IF(CX$6='Team &amp; Salaries'!$M37,MIN('Team &amp; Salaries'!$N37,'Team &amp; Salaries'!$P37),IF(CX$6&gt;'Team &amp; Salaries'!$M37,MIN('Team &amp; Salaries'!$P37,CW127+'Team &amp; Salaries'!$N37),0)),IF('Team &amp; Salaries'!$O37="Quarterly",IF(CX$6='Team &amp; Salaries'!$M37,MIN('Team &amp; Salaries'!$N37,'Team &amp; Salaries'!$P37),IF(CX$6&gt;'Team &amp; Salaries'!$M37,IFERROR(MIN('Team &amp; Salaries'!$P37,IF(ISNUMBER(CS127),CS127,0)+'Team &amp; Salaries'!$N37),'Team &amp; Salaries'!$N37),0)),IF('Team &amp; Salaries'!$O37="Annually",IF(CX$6='Team &amp; Salaries'!$M37,MIN('Team &amp; Salaries'!$N37,'Team &amp; Salaries'!$P37),IF(CX$6&gt;'Team &amp; Salaries'!$M37,IFERROR(MIN('Team &amp; Salaries'!$P37,#REF!+'Team &amp; Salaries'!$N37),MIN('Team &amp; Salaries'!$N37,'Team &amp; Salaries'!$P37)),0))))))</f>
        <v>1</v>
      </c>
      <c r="CY127" s="286">
        <f>IF('Team &amp; Salaries'!$O37="Never",IF(CY$6&gt;='Team &amp; Salaries'!$M37,MIN('Team &amp; Salaries'!$N37,'Team &amp; Salaries'!$P37),0),IF('Team &amp; Salaries'!$O37="Monthly",IF(CY$6='Team &amp; Salaries'!$M37,MIN('Team &amp; Salaries'!$N37,'Team &amp; Salaries'!$P37),IF(CY$6&gt;'Team &amp; Salaries'!$M37,MIN('Team &amp; Salaries'!$P37,CX127+'Team &amp; Salaries'!$N37),0)),IF('Team &amp; Salaries'!$O37="Quarterly",IF(CY$6='Team &amp; Salaries'!$M37,MIN('Team &amp; Salaries'!$N37,'Team &amp; Salaries'!$P37),IF(CY$6&gt;'Team &amp; Salaries'!$M37,IFERROR(MIN('Team &amp; Salaries'!$P37,IF(ISNUMBER(CT127),CT127,0)+'Team &amp; Salaries'!$N37),'Team &amp; Salaries'!$N37),0)),IF('Team &amp; Salaries'!$O37="Annually",IF(CY$6='Team &amp; Salaries'!$M37,MIN('Team &amp; Salaries'!$N37,'Team &amp; Salaries'!$P37),IF(CY$6&gt;'Team &amp; Salaries'!$M37,IFERROR(MIN('Team &amp; Salaries'!$P37,#REF!+'Team &amp; Salaries'!$N37),MIN('Team &amp; Salaries'!$N37,'Team &amp; Salaries'!$P37)),0))))))</f>
        <v>1</v>
      </c>
      <c r="CZ127" s="286">
        <f>IF('Team &amp; Salaries'!$O37="Never",IF(CZ$6&gt;='Team &amp; Salaries'!$M37,MIN('Team &amp; Salaries'!$N37,'Team &amp; Salaries'!$P37),0),IF('Team &amp; Salaries'!$O37="Monthly",IF(CZ$6='Team &amp; Salaries'!$M37,MIN('Team &amp; Salaries'!$N37,'Team &amp; Salaries'!$P37),IF(CZ$6&gt;'Team &amp; Salaries'!$M37,MIN('Team &amp; Salaries'!$P37,CY127+'Team &amp; Salaries'!$N37),0)),IF('Team &amp; Salaries'!$O37="Quarterly",IF(CZ$6='Team &amp; Salaries'!$M37,MIN('Team &amp; Salaries'!$N37,'Team &amp; Salaries'!$P37),IF(CZ$6&gt;'Team &amp; Salaries'!$M37,IFERROR(MIN('Team &amp; Salaries'!$P37,IF(ISNUMBER(CU127),CU127,0)+'Team &amp; Salaries'!$N37),'Team &amp; Salaries'!$N37),0)),IF('Team &amp; Salaries'!$O37="Annually",IF(CZ$6='Team &amp; Salaries'!$M37,MIN('Team &amp; Salaries'!$N37,'Team &amp; Salaries'!$P37),IF(CZ$6&gt;'Team &amp; Salaries'!$M37,IFERROR(MIN('Team &amp; Salaries'!$P37,#REF!+'Team &amp; Salaries'!$N37),MIN('Team &amp; Salaries'!$N37,'Team &amp; Salaries'!$P37)),0))))))</f>
        <v>1</v>
      </c>
      <c r="DA127" s="286">
        <f>IF('Team &amp; Salaries'!$O37="Never",IF(DA$6&gt;='Team &amp; Salaries'!$M37,MIN('Team &amp; Salaries'!$N37,'Team &amp; Salaries'!$P37),0),IF('Team &amp; Salaries'!$O37="Monthly",IF(DA$6='Team &amp; Salaries'!$M37,MIN('Team &amp; Salaries'!$N37,'Team &amp; Salaries'!$P37),IF(DA$6&gt;'Team &amp; Salaries'!$M37,MIN('Team &amp; Salaries'!$P37,CZ127+'Team &amp; Salaries'!$N37),0)),IF('Team &amp; Salaries'!$O37="Quarterly",IF(DA$6='Team &amp; Salaries'!$M37,MIN('Team &amp; Salaries'!$N37,'Team &amp; Salaries'!$P37),IF(DA$6&gt;'Team &amp; Salaries'!$M37,IFERROR(MIN('Team &amp; Salaries'!$P37,IF(ISNUMBER(CV127),CV127,0)+'Team &amp; Salaries'!$N37),'Team &amp; Salaries'!$N37),0)),IF('Team &amp; Salaries'!$O37="Annually",IF(DA$6='Team &amp; Salaries'!$M37,MIN('Team &amp; Salaries'!$N37,'Team &amp; Salaries'!$P37),IF(DA$6&gt;'Team &amp; Salaries'!$M37,IFERROR(MIN('Team &amp; Salaries'!$P37,#REF!+'Team &amp; Salaries'!$N37),MIN('Team &amp; Salaries'!$N37,'Team &amp; Salaries'!$P37)),0))))))</f>
        <v>1</v>
      </c>
      <c r="DB127" s="286">
        <f>IF('Team &amp; Salaries'!$O37="Never",IF(DB$6&gt;='Team &amp; Salaries'!$M37,MIN('Team &amp; Salaries'!$N37,'Team &amp; Salaries'!$P37),0),IF('Team &amp; Salaries'!$O37="Monthly",IF(DB$6='Team &amp; Salaries'!$M37,MIN('Team &amp; Salaries'!$N37,'Team &amp; Salaries'!$P37),IF(DB$6&gt;'Team &amp; Salaries'!$M37,MIN('Team &amp; Salaries'!$P37,DA127+'Team &amp; Salaries'!$N37),0)),IF('Team &amp; Salaries'!$O37="Quarterly",IF(DB$6='Team &amp; Salaries'!$M37,MIN('Team &amp; Salaries'!$N37,'Team &amp; Salaries'!$P37),IF(DB$6&gt;'Team &amp; Salaries'!$M37,IFERROR(MIN('Team &amp; Salaries'!$P37,IF(ISNUMBER(CW127),CW127,0)+'Team &amp; Salaries'!$N37),'Team &amp; Salaries'!$N37),0)),IF('Team &amp; Salaries'!$O37="Annually",IF(DB$6='Team &amp; Salaries'!$M37,MIN('Team &amp; Salaries'!$N37,'Team &amp; Salaries'!$P37),IF(DB$6&gt;'Team &amp; Salaries'!$M37,IFERROR(MIN('Team &amp; Salaries'!$P37,#REF!+'Team &amp; Salaries'!$N37),MIN('Team &amp; Salaries'!$N37,'Team &amp; Salaries'!$P37)),0))))))</f>
        <v>1</v>
      </c>
      <c r="DC127" s="286">
        <f>IF('Team &amp; Salaries'!$O37="Never",IF(DC$6&gt;='Team &amp; Salaries'!$M37,MIN('Team &amp; Salaries'!$N37,'Team &amp; Salaries'!$P37),0),IF('Team &amp; Salaries'!$O37="Monthly",IF(DC$6='Team &amp; Salaries'!$M37,MIN('Team &amp; Salaries'!$N37,'Team &amp; Salaries'!$P37),IF(DC$6&gt;'Team &amp; Salaries'!$M37,MIN('Team &amp; Salaries'!$P37,DB127+'Team &amp; Salaries'!$N37),0)),IF('Team &amp; Salaries'!$O37="Quarterly",IF(DC$6='Team &amp; Salaries'!$M37,MIN('Team &amp; Salaries'!$N37,'Team &amp; Salaries'!$P37),IF(DC$6&gt;'Team &amp; Salaries'!$M37,IFERROR(MIN('Team &amp; Salaries'!$P37,IF(ISNUMBER(CX127),CX127,0)+'Team &amp; Salaries'!$N37),'Team &amp; Salaries'!$N37),0)),IF('Team &amp; Salaries'!$O37="Annually",IF(DC$6='Team &amp; Salaries'!$M37,MIN('Team &amp; Salaries'!$N37,'Team &amp; Salaries'!$P37),IF(DC$6&gt;'Team &amp; Salaries'!$M37,IFERROR(MIN('Team &amp; Salaries'!$P37,#REF!+'Team &amp; Salaries'!$N37),MIN('Team &amp; Salaries'!$N37,'Team &amp; Salaries'!$P37)),0))))))</f>
        <v>1</v>
      </c>
      <c r="DD127" s="286">
        <f>IF('Team &amp; Salaries'!$O37="Never",IF(DD$6&gt;='Team &amp; Salaries'!$M37,MIN('Team &amp; Salaries'!$N37,'Team &amp; Salaries'!$P37),0),IF('Team &amp; Salaries'!$O37="Monthly",IF(DD$6='Team &amp; Salaries'!$M37,MIN('Team &amp; Salaries'!$N37,'Team &amp; Salaries'!$P37),IF(DD$6&gt;'Team &amp; Salaries'!$M37,MIN('Team &amp; Salaries'!$P37,DC127+'Team &amp; Salaries'!$N37),0)),IF('Team &amp; Salaries'!$O37="Quarterly",IF(DD$6='Team &amp; Salaries'!$M37,MIN('Team &amp; Salaries'!$N37,'Team &amp; Salaries'!$P37),IF(DD$6&gt;'Team &amp; Salaries'!$M37,IFERROR(MIN('Team &amp; Salaries'!$P37,IF(ISNUMBER(CY127),CY127,0)+'Team &amp; Salaries'!$N37),'Team &amp; Salaries'!$N37),0)),IF('Team &amp; Salaries'!$O37="Annually",IF(DD$6='Team &amp; Salaries'!$M37,MIN('Team &amp; Salaries'!$N37,'Team &amp; Salaries'!$P37),IF(DD$6&gt;'Team &amp; Salaries'!$M37,IFERROR(MIN('Team &amp; Salaries'!$P37,#REF!+'Team &amp; Salaries'!$N37),MIN('Team &amp; Salaries'!$N37,'Team &amp; Salaries'!$P37)),0))))))</f>
        <v>1</v>
      </c>
      <c r="DE127" s="286">
        <f>IF('Team &amp; Salaries'!$O37="Never",IF(DE$6&gt;='Team &amp; Salaries'!$M37,MIN('Team &amp; Salaries'!$N37,'Team &amp; Salaries'!$P37),0),IF('Team &amp; Salaries'!$O37="Monthly",IF(DE$6='Team &amp; Salaries'!$M37,MIN('Team &amp; Salaries'!$N37,'Team &amp; Salaries'!$P37),IF(DE$6&gt;'Team &amp; Salaries'!$M37,MIN('Team &amp; Salaries'!$P37,DD127+'Team &amp; Salaries'!$N37),0)),IF('Team &amp; Salaries'!$O37="Quarterly",IF(DE$6='Team &amp; Salaries'!$M37,MIN('Team &amp; Salaries'!$N37,'Team &amp; Salaries'!$P37),IF(DE$6&gt;'Team &amp; Salaries'!$M37,IFERROR(MIN('Team &amp; Salaries'!$P37,IF(ISNUMBER(CZ127),CZ127,0)+'Team &amp; Salaries'!$N37),'Team &amp; Salaries'!$N37),0)),IF('Team &amp; Salaries'!$O37="Annually",IF(DE$6='Team &amp; Salaries'!$M37,MIN('Team &amp; Salaries'!$N37,'Team &amp; Salaries'!$P37),IF(DE$6&gt;'Team &amp; Salaries'!$M37,IFERROR(MIN('Team &amp; Salaries'!$P37,#REF!+'Team &amp; Salaries'!$N37),MIN('Team &amp; Salaries'!$N37,'Team &amp; Salaries'!$P37)),0))))))</f>
        <v>1</v>
      </c>
      <c r="DF127" s="286">
        <f>IF('Team &amp; Salaries'!$O37="Never",IF(DF$6&gt;='Team &amp; Salaries'!$M37,MIN('Team &amp; Salaries'!$N37,'Team &amp; Salaries'!$P37),0),IF('Team &amp; Salaries'!$O37="Monthly",IF(DF$6='Team &amp; Salaries'!$M37,MIN('Team &amp; Salaries'!$N37,'Team &amp; Salaries'!$P37),IF(DF$6&gt;'Team &amp; Salaries'!$M37,MIN('Team &amp; Salaries'!$P37,DE127+'Team &amp; Salaries'!$N37),0)),IF('Team &amp; Salaries'!$O37="Quarterly",IF(DF$6='Team &amp; Salaries'!$M37,MIN('Team &amp; Salaries'!$N37,'Team &amp; Salaries'!$P37),IF(DF$6&gt;'Team &amp; Salaries'!$M37,IFERROR(MIN('Team &amp; Salaries'!$P37,IF(ISNUMBER(DA127),DA127,0)+'Team &amp; Salaries'!$N37),'Team &amp; Salaries'!$N37),0)),IF('Team &amp; Salaries'!$O37="Annually",IF(DF$6='Team &amp; Salaries'!$M37,MIN('Team &amp; Salaries'!$N37,'Team &amp; Salaries'!$P37),IF(DF$6&gt;'Team &amp; Salaries'!$M37,IFERROR(MIN('Team &amp; Salaries'!$P37,#REF!+'Team &amp; Salaries'!$N37),MIN('Team &amp; Salaries'!$N37,'Team &amp; Salaries'!$P37)),0))))))</f>
        <v>1</v>
      </c>
      <c r="DG127" s="286">
        <f>IF('Team &amp; Salaries'!$O37="Never",IF(DG$6&gt;='Team &amp; Salaries'!$M37,MIN('Team &amp; Salaries'!$N37,'Team &amp; Salaries'!$P37),0),IF('Team &amp; Salaries'!$O37="Monthly",IF(DG$6='Team &amp; Salaries'!$M37,MIN('Team &amp; Salaries'!$N37,'Team &amp; Salaries'!$P37),IF(DG$6&gt;'Team &amp; Salaries'!$M37,MIN('Team &amp; Salaries'!$P37,DF127+'Team &amp; Salaries'!$N37),0)),IF('Team &amp; Salaries'!$O37="Quarterly",IF(DG$6='Team &amp; Salaries'!$M37,MIN('Team &amp; Salaries'!$N37,'Team &amp; Salaries'!$P37),IF(DG$6&gt;'Team &amp; Salaries'!$M37,IFERROR(MIN('Team &amp; Salaries'!$P37,IF(ISNUMBER(DB127),DB127,0)+'Team &amp; Salaries'!$N37),'Team &amp; Salaries'!$N37),0)),IF('Team &amp; Salaries'!$O37="Annually",IF(DG$6='Team &amp; Salaries'!$M37,MIN('Team &amp; Salaries'!$N37,'Team &amp; Salaries'!$P37),IF(DG$6&gt;'Team &amp; Salaries'!$M37,IFERROR(MIN('Team &amp; Salaries'!$P37,#REF!+'Team &amp; Salaries'!$N37),MIN('Team &amp; Salaries'!$N37,'Team &amp; Salaries'!$P37)),0))))))</f>
        <v>1</v>
      </c>
      <c r="DH127" s="286">
        <f>IF('Team &amp; Salaries'!$O37="Never",IF(DH$6&gt;='Team &amp; Salaries'!$M37,MIN('Team &amp; Salaries'!$N37,'Team &amp; Salaries'!$P37),0),IF('Team &amp; Salaries'!$O37="Monthly",IF(DH$6='Team &amp; Salaries'!$M37,MIN('Team &amp; Salaries'!$N37,'Team &amp; Salaries'!$P37),IF(DH$6&gt;'Team &amp; Salaries'!$M37,MIN('Team &amp; Salaries'!$P37,DG127+'Team &amp; Salaries'!$N37),0)),IF('Team &amp; Salaries'!$O37="Quarterly",IF(DH$6='Team &amp; Salaries'!$M37,MIN('Team &amp; Salaries'!$N37,'Team &amp; Salaries'!$P37),IF(DH$6&gt;'Team &amp; Salaries'!$M37,IFERROR(MIN('Team &amp; Salaries'!$P37,IF(ISNUMBER(DC127),DC127,0)+'Team &amp; Salaries'!$N37),'Team &amp; Salaries'!$N37),0)),IF('Team &amp; Salaries'!$O37="Annually",IF(DH$6='Team &amp; Salaries'!$M37,MIN('Team &amp; Salaries'!$N37,'Team &amp; Salaries'!$P37),IF(DH$6&gt;'Team &amp; Salaries'!$M37,IFERROR(MIN('Team &amp; Salaries'!$P37,#REF!+'Team &amp; Salaries'!$N37),MIN('Team &amp; Salaries'!$N37,'Team &amp; Salaries'!$P37)),0))))))</f>
        <v>1</v>
      </c>
      <c r="DI127" s="286">
        <f>IF('Team &amp; Salaries'!$O37="Never",IF(DI$6&gt;='Team &amp; Salaries'!$M37,MIN('Team &amp; Salaries'!$N37,'Team &amp; Salaries'!$P37),0),IF('Team &amp; Salaries'!$O37="Monthly",IF(DI$6='Team &amp; Salaries'!$M37,MIN('Team &amp; Salaries'!$N37,'Team &amp; Salaries'!$P37),IF(DI$6&gt;'Team &amp; Salaries'!$M37,MIN('Team &amp; Salaries'!$P37,DH127+'Team &amp; Salaries'!$N37),0)),IF('Team &amp; Salaries'!$O37="Quarterly",IF(DI$6='Team &amp; Salaries'!$M37,MIN('Team &amp; Salaries'!$N37,'Team &amp; Salaries'!$P37),IF(DI$6&gt;'Team &amp; Salaries'!$M37,IFERROR(MIN('Team &amp; Salaries'!$P37,IF(ISNUMBER(DD127),DD127,0)+'Team &amp; Salaries'!$N37),'Team &amp; Salaries'!$N37),0)),IF('Team &amp; Salaries'!$O37="Annually",IF(DI$6='Team &amp; Salaries'!$M37,MIN('Team &amp; Salaries'!$N37,'Team &amp; Salaries'!$P37),IF(DI$6&gt;'Team &amp; Salaries'!$M37,IFERROR(MIN('Team &amp; Salaries'!$P37,#REF!+'Team &amp; Salaries'!$N37),MIN('Team &amp; Salaries'!$N37,'Team &amp; Salaries'!$P37)),0))))))</f>
        <v>1</v>
      </c>
    </row>
    <row r="128" spans="1:113" s="147" customFormat="1" ht="16">
      <c r="A128" s="114" t="str">
        <f>'Team &amp; Salaries'!A38</f>
        <v>VR Dev 3</v>
      </c>
      <c r="B128" s="114"/>
      <c r="C128" s="114"/>
      <c r="D128" s="285"/>
      <c r="E128" s="361" t="s">
        <v>193</v>
      </c>
      <c r="F128" s="286">
        <f>IF('Team &amp; Salaries'!$O38="Never",IF(F$6&gt;='Team &amp; Salaries'!$M38,MIN('Team &amp; Salaries'!$N38,'Team &amp; Salaries'!$P38),0),IF('Team &amp; Salaries'!$O38="Monthly",IF(F$6='Team &amp; Salaries'!$M38,MIN('Team &amp; Salaries'!$N38,'Team &amp; Salaries'!$P38),IF(F$6&gt;'Team &amp; Salaries'!$M38,MIN('Team &amp; Salaries'!$P38,E128+'Team &amp; Salaries'!$N38),0)),IF('Team &amp; Salaries'!$O38="Quarterly",IF(F$6='Team &amp; Salaries'!$M38,MIN('Team &amp; Salaries'!$N38,'Team &amp; Salaries'!$P38),IF(F$6&gt;'Team &amp; Salaries'!$M38,IFERROR(MIN('Team &amp; Salaries'!$P38,IF(ISNUMBER(A128),A128,0)+'Team &amp; Salaries'!$N38),'Team &amp; Salaries'!$N38),0)),IF('Team &amp; Salaries'!$O38="Annually",IF(F$6='Team &amp; Salaries'!$M38,MIN('Team &amp; Salaries'!$N38,'Team &amp; Salaries'!$P38),IF(F$6&gt;'Team &amp; Salaries'!$M38,IFERROR(MIN('Team &amp; Salaries'!$P38,#REF!+'Team &amp; Salaries'!$N38),MIN('Team &amp; Salaries'!$N38,'Team &amp; Salaries'!$P38)),0))))))</f>
        <v>0</v>
      </c>
      <c r="G128" s="286">
        <f>IF('Team &amp; Salaries'!$O38="Never",IF(G$6&gt;='Team &amp; Salaries'!$M38,MIN('Team &amp; Salaries'!$N38,'Team &amp; Salaries'!$P38),0),IF('Team &amp; Salaries'!$O38="Monthly",IF(G$6='Team &amp; Salaries'!$M38,MIN('Team &amp; Salaries'!$N38,'Team &amp; Salaries'!$P38),IF(G$6&gt;'Team &amp; Salaries'!$M38,MIN('Team &amp; Salaries'!$P38,F128+'Team &amp; Salaries'!$N38),0)),IF('Team &amp; Salaries'!$O38="Quarterly",IF(G$6='Team &amp; Salaries'!$M38,MIN('Team &amp; Salaries'!$N38,'Team &amp; Salaries'!$P38),IF(G$6&gt;'Team &amp; Salaries'!$M38,IFERROR(MIN('Team &amp; Salaries'!$P38,IF(ISNUMBER(B128),B128,0)+'Team &amp; Salaries'!$N38),'Team &amp; Salaries'!$N38),0)),IF('Team &amp; Salaries'!$O38="Annually",IF(G$6='Team &amp; Salaries'!$M38,MIN('Team &amp; Salaries'!$N38,'Team &amp; Salaries'!$P38),IF(G$6&gt;'Team &amp; Salaries'!$M38,IFERROR(MIN('Team &amp; Salaries'!$P38,#REF!+'Team &amp; Salaries'!$N38),MIN('Team &amp; Salaries'!$N38,'Team &amp; Salaries'!$P38)),0))))))</f>
        <v>0</v>
      </c>
      <c r="H128" s="286">
        <f>IF('Team &amp; Salaries'!$O38="Never",IF(H$6&gt;='Team &amp; Salaries'!$M38,MIN('Team &amp; Salaries'!$N38,'Team &amp; Salaries'!$P38),0),IF('Team &amp; Salaries'!$O38="Monthly",IF(H$6='Team &amp; Salaries'!$M38,MIN('Team &amp; Salaries'!$N38,'Team &amp; Salaries'!$P38),IF(H$6&gt;'Team &amp; Salaries'!$M38,MIN('Team &amp; Salaries'!$P38,G128+'Team &amp; Salaries'!$N38),0)),IF('Team &amp; Salaries'!$O38="Quarterly",IF(H$6='Team &amp; Salaries'!$M38,MIN('Team &amp; Salaries'!$N38,'Team &amp; Salaries'!$P38),IF(H$6&gt;'Team &amp; Salaries'!$M38,IFERROR(MIN('Team &amp; Salaries'!$P38,IF(ISNUMBER(C128),C128,0)+'Team &amp; Salaries'!$N38),'Team &amp; Salaries'!$N38),0)),IF('Team &amp; Salaries'!$O38="Annually",IF(H$6='Team &amp; Salaries'!$M38,MIN('Team &amp; Salaries'!$N38,'Team &amp; Salaries'!$P38),IF(H$6&gt;'Team &amp; Salaries'!$M38,IFERROR(MIN('Team &amp; Salaries'!$P38,#REF!+'Team &amp; Salaries'!$N38),MIN('Team &amp; Salaries'!$N38,'Team &amp; Salaries'!$P38)),0))))))</f>
        <v>0</v>
      </c>
      <c r="I128" s="286">
        <f>IF('Team &amp; Salaries'!$O38="Never",IF(I$6&gt;='Team &amp; Salaries'!$M38,MIN('Team &amp; Salaries'!$N38,'Team &amp; Salaries'!$P38),0),IF('Team &amp; Salaries'!$O38="Monthly",IF(I$6='Team &amp; Salaries'!$M38,MIN('Team &amp; Salaries'!$N38,'Team &amp; Salaries'!$P38),IF(I$6&gt;'Team &amp; Salaries'!$M38,MIN('Team &amp; Salaries'!$P38,H128+'Team &amp; Salaries'!$N38),0)),IF('Team &amp; Salaries'!$O38="Quarterly",IF(I$6='Team &amp; Salaries'!$M38,MIN('Team &amp; Salaries'!$N38,'Team &amp; Salaries'!$P38),IF(I$6&gt;'Team &amp; Salaries'!$M38,IFERROR(MIN('Team &amp; Salaries'!$P38,IF(ISNUMBER(D128),D128,0)+'Team &amp; Salaries'!$N38),'Team &amp; Salaries'!$N38),0)),IF('Team &amp; Salaries'!$O38="Annually",IF(I$6='Team &amp; Salaries'!$M38,MIN('Team &amp; Salaries'!$N38,'Team &amp; Salaries'!$P38),IF(I$6&gt;'Team &amp; Salaries'!$M38,IFERROR(MIN('Team &amp; Salaries'!$P38,#REF!+'Team &amp; Salaries'!$N38),MIN('Team &amp; Salaries'!$N38,'Team &amp; Salaries'!$P38)),0))))))</f>
        <v>0</v>
      </c>
      <c r="J128" s="286">
        <f>IF('Team &amp; Salaries'!$O38="Never",IF(J$6&gt;='Team &amp; Salaries'!$M38,MIN('Team &amp; Salaries'!$N38,'Team &amp; Salaries'!$P38),0),IF('Team &amp; Salaries'!$O38="Monthly",IF(J$6='Team &amp; Salaries'!$M38,MIN('Team &amp; Salaries'!$N38,'Team &amp; Salaries'!$P38),IF(J$6&gt;'Team &amp; Salaries'!$M38,MIN('Team &amp; Salaries'!$P38,I128+'Team &amp; Salaries'!$N38),0)),IF('Team &amp; Salaries'!$O38="Quarterly",IF(J$6='Team &amp; Salaries'!$M38,MIN('Team &amp; Salaries'!$N38,'Team &amp; Salaries'!$P38),IF(J$6&gt;'Team &amp; Salaries'!$M38,IFERROR(MIN('Team &amp; Salaries'!$P38,IF(ISNUMBER(E128),E128,0)+'Team &amp; Salaries'!$N38),'Team &amp; Salaries'!$N38),0)),IF('Team &amp; Salaries'!$O38="Annually",IF(J$6='Team &amp; Salaries'!$M38,MIN('Team &amp; Salaries'!$N38,'Team &amp; Salaries'!$P38),IF(J$6&gt;'Team &amp; Salaries'!$M38,IFERROR(MIN('Team &amp; Salaries'!$P38,#REF!+'Team &amp; Salaries'!$N38),MIN('Team &amp; Salaries'!$N38,'Team &amp; Salaries'!$P38)),0))))))</f>
        <v>0</v>
      </c>
      <c r="K128" s="286">
        <f>IF('Team &amp; Salaries'!$O38="Never",IF(K$6&gt;='Team &amp; Salaries'!$M38,MIN('Team &amp; Salaries'!$N38,'Team &amp; Salaries'!$P38),0),IF('Team &amp; Salaries'!$O38="Monthly",IF(K$6='Team &amp; Salaries'!$M38,MIN('Team &amp; Salaries'!$N38,'Team &amp; Salaries'!$P38),IF(K$6&gt;'Team &amp; Salaries'!$M38,MIN('Team &amp; Salaries'!$P38,J128+'Team &amp; Salaries'!$N38),0)),IF('Team &amp; Salaries'!$O38="Quarterly",IF(K$6='Team &amp; Salaries'!$M38,MIN('Team &amp; Salaries'!$N38,'Team &amp; Salaries'!$P38),IF(K$6&gt;'Team &amp; Salaries'!$M38,IFERROR(MIN('Team &amp; Salaries'!$P38,IF(ISNUMBER(F128),F128,0)+'Team &amp; Salaries'!$N38),'Team &amp; Salaries'!$N38),0)),IF('Team &amp; Salaries'!$O38="Annually",IF(K$6='Team &amp; Salaries'!$M38,MIN('Team &amp; Salaries'!$N38,'Team &amp; Salaries'!$P38),IF(K$6&gt;'Team &amp; Salaries'!$M38,IFERROR(MIN('Team &amp; Salaries'!$P38,#REF!+'Team &amp; Salaries'!$N38),MIN('Team &amp; Salaries'!$N38,'Team &amp; Salaries'!$P38)),0))))))</f>
        <v>0</v>
      </c>
      <c r="L128" s="286">
        <f>IF('Team &amp; Salaries'!$O38="Never",IF(L$6&gt;='Team &amp; Salaries'!$M38,MIN('Team &amp; Salaries'!$N38,'Team &amp; Salaries'!$P38),0),IF('Team &amp; Salaries'!$O38="Monthly",IF(L$6='Team &amp; Salaries'!$M38,MIN('Team &amp; Salaries'!$N38,'Team &amp; Salaries'!$P38),IF(L$6&gt;'Team &amp; Salaries'!$M38,MIN('Team &amp; Salaries'!$P38,K128+'Team &amp; Salaries'!$N38),0)),IF('Team &amp; Salaries'!$O38="Quarterly",IF(L$6='Team &amp; Salaries'!$M38,MIN('Team &amp; Salaries'!$N38,'Team &amp; Salaries'!$P38),IF(L$6&gt;'Team &amp; Salaries'!$M38,IFERROR(MIN('Team &amp; Salaries'!$P38,IF(ISNUMBER(G128),G128,0)+'Team &amp; Salaries'!$N38),'Team &amp; Salaries'!$N38),0)),IF('Team &amp; Salaries'!$O38="Annually",IF(L$6='Team &amp; Salaries'!$M38,MIN('Team &amp; Salaries'!$N38,'Team &amp; Salaries'!$P38),IF(L$6&gt;'Team &amp; Salaries'!$M38,IFERROR(MIN('Team &amp; Salaries'!$P38,#REF!+'Team &amp; Salaries'!$N38),MIN('Team &amp; Salaries'!$N38,'Team &amp; Salaries'!$P38)),0))))))</f>
        <v>0</v>
      </c>
      <c r="M128" s="286">
        <f>IF('Team &amp; Salaries'!$O38="Never",IF(M$6&gt;='Team &amp; Salaries'!$M38,MIN('Team &amp; Salaries'!$N38,'Team &amp; Salaries'!$P38),0),IF('Team &amp; Salaries'!$O38="Monthly",IF(M$6='Team &amp; Salaries'!$M38,MIN('Team &amp; Salaries'!$N38,'Team &amp; Salaries'!$P38),IF(M$6&gt;'Team &amp; Salaries'!$M38,MIN('Team &amp; Salaries'!$P38,L128+'Team &amp; Salaries'!$N38),0)),IF('Team &amp; Salaries'!$O38="Quarterly",IF(M$6='Team &amp; Salaries'!$M38,MIN('Team &amp; Salaries'!$N38,'Team &amp; Salaries'!$P38),IF(M$6&gt;'Team &amp; Salaries'!$M38,IFERROR(MIN('Team &amp; Salaries'!$P38,IF(ISNUMBER(H128),H128,0)+'Team &amp; Salaries'!$N38),'Team &amp; Salaries'!$N38),0)),IF('Team &amp; Salaries'!$O38="Annually",IF(M$6='Team &amp; Salaries'!$M38,MIN('Team &amp; Salaries'!$N38,'Team &amp; Salaries'!$P38),IF(M$6&gt;'Team &amp; Salaries'!$M38,IFERROR(MIN('Team &amp; Salaries'!$P38,#REF!+'Team &amp; Salaries'!$N38),MIN('Team &amp; Salaries'!$N38,'Team &amp; Salaries'!$P38)),0))))))</f>
        <v>0</v>
      </c>
      <c r="N128" s="286">
        <f>IF('Team &amp; Salaries'!$O38="Never",IF(N$6&gt;='Team &amp; Salaries'!$M38,MIN('Team &amp; Salaries'!$N38,'Team &amp; Salaries'!$P38),0),IF('Team &amp; Salaries'!$O38="Monthly",IF(N$6='Team &amp; Salaries'!$M38,MIN('Team &amp; Salaries'!$N38,'Team &amp; Salaries'!$P38),IF(N$6&gt;'Team &amp; Salaries'!$M38,MIN('Team &amp; Salaries'!$P38,M128+'Team &amp; Salaries'!$N38),0)),IF('Team &amp; Salaries'!$O38="Quarterly",IF(N$6='Team &amp; Salaries'!$M38,MIN('Team &amp; Salaries'!$N38,'Team &amp; Salaries'!$P38),IF(N$6&gt;'Team &amp; Salaries'!$M38,IFERROR(MIN('Team &amp; Salaries'!$P38,IF(ISNUMBER(I128),I128,0)+'Team &amp; Salaries'!$N38),'Team &amp; Salaries'!$N38),0)),IF('Team &amp; Salaries'!$O38="Annually",IF(N$6='Team &amp; Salaries'!$M38,MIN('Team &amp; Salaries'!$N38,'Team &amp; Salaries'!$P38),IF(N$6&gt;'Team &amp; Salaries'!$M38,IFERROR(MIN('Team &amp; Salaries'!$P38,#REF!+'Team &amp; Salaries'!$N38),MIN('Team &amp; Salaries'!$N38,'Team &amp; Salaries'!$P38)),0))))))</f>
        <v>0</v>
      </c>
      <c r="O128" s="286">
        <f>IF('Team &amp; Salaries'!$O38="Never",IF(O$6&gt;='Team &amp; Salaries'!$M38,MIN('Team &amp; Salaries'!$N38,'Team &amp; Salaries'!$P38),0),IF('Team &amp; Salaries'!$O38="Monthly",IF(O$6='Team &amp; Salaries'!$M38,MIN('Team &amp; Salaries'!$N38,'Team &amp; Salaries'!$P38),IF(O$6&gt;'Team &amp; Salaries'!$M38,MIN('Team &amp; Salaries'!$P38,N128+'Team &amp; Salaries'!$N38),0)),IF('Team &amp; Salaries'!$O38="Quarterly",IF(O$6='Team &amp; Salaries'!$M38,MIN('Team &amp; Salaries'!$N38,'Team &amp; Salaries'!$P38),IF(O$6&gt;'Team &amp; Salaries'!$M38,IFERROR(MIN('Team &amp; Salaries'!$P38,IF(ISNUMBER(J128),J128,0)+'Team &amp; Salaries'!$N38),'Team &amp; Salaries'!$N38),0)),IF('Team &amp; Salaries'!$O38="Annually",IF(O$6='Team &amp; Salaries'!$M38,MIN('Team &amp; Salaries'!$N38,'Team &amp; Salaries'!$P38),IF(O$6&gt;'Team &amp; Salaries'!$M38,IFERROR(MIN('Team &amp; Salaries'!$P38,#REF!+'Team &amp; Salaries'!$N38),MIN('Team &amp; Salaries'!$N38,'Team &amp; Salaries'!$P38)),0))))))</f>
        <v>0</v>
      </c>
      <c r="P128" s="286">
        <f>IF('Team &amp; Salaries'!$O38="Never",IF(P$6&gt;='Team &amp; Salaries'!$M38,MIN('Team &amp; Salaries'!$N38,'Team &amp; Salaries'!$P38),0),IF('Team &amp; Salaries'!$O38="Monthly",IF(P$6='Team &amp; Salaries'!$M38,MIN('Team &amp; Salaries'!$N38,'Team &amp; Salaries'!$P38),IF(P$6&gt;'Team &amp; Salaries'!$M38,MIN('Team &amp; Salaries'!$P38,O128+'Team &amp; Salaries'!$N38),0)),IF('Team &amp; Salaries'!$O38="Quarterly",IF(P$6='Team &amp; Salaries'!$M38,MIN('Team &amp; Salaries'!$N38,'Team &amp; Salaries'!$P38),IF(P$6&gt;'Team &amp; Salaries'!$M38,IFERROR(MIN('Team &amp; Salaries'!$P38,IF(ISNUMBER(K128),K128,0)+'Team &amp; Salaries'!$N38),'Team &amp; Salaries'!$N38),0)),IF('Team &amp; Salaries'!$O38="Annually",IF(P$6='Team &amp; Salaries'!$M38,MIN('Team &amp; Salaries'!$N38,'Team &amp; Salaries'!$P38),IF(P$6&gt;'Team &amp; Salaries'!$M38,IFERROR(MIN('Team &amp; Salaries'!$P38,#REF!+'Team &amp; Salaries'!$N38),MIN('Team &amp; Salaries'!$N38,'Team &amp; Salaries'!$P38)),0))))))</f>
        <v>0</v>
      </c>
      <c r="Q128" s="286">
        <f>IF('Team &amp; Salaries'!$O38="Never",IF(Q$6&gt;='Team &amp; Salaries'!$M38,MIN('Team &amp; Salaries'!$N38,'Team &amp; Salaries'!$P38),0),IF('Team &amp; Salaries'!$O38="Monthly",IF(Q$6='Team &amp; Salaries'!$M38,MIN('Team &amp; Salaries'!$N38,'Team &amp; Salaries'!$P38),IF(Q$6&gt;'Team &amp; Salaries'!$M38,MIN('Team &amp; Salaries'!$P38,P128+'Team &amp; Salaries'!$N38),0)),IF('Team &amp; Salaries'!$O38="Quarterly",IF(Q$6='Team &amp; Salaries'!$M38,MIN('Team &amp; Salaries'!$N38,'Team &amp; Salaries'!$P38),IF(Q$6&gt;'Team &amp; Salaries'!$M38,IFERROR(MIN('Team &amp; Salaries'!$P38,IF(ISNUMBER(L128),L128,0)+'Team &amp; Salaries'!$N38),'Team &amp; Salaries'!$N38),0)),IF('Team &amp; Salaries'!$O38="Annually",IF(Q$6='Team &amp; Salaries'!$M38,MIN('Team &amp; Salaries'!$N38,'Team &amp; Salaries'!$P38),IF(Q$6&gt;'Team &amp; Salaries'!$M38,IFERROR(MIN('Team &amp; Salaries'!$P38,#REF!+'Team &amp; Salaries'!$N38),MIN('Team &amp; Salaries'!$N38,'Team &amp; Salaries'!$P38)),0))))))</f>
        <v>0</v>
      </c>
      <c r="R128" s="286">
        <f>IF('Team &amp; Salaries'!$O38="Never",IF(R$6&gt;='Team &amp; Salaries'!$M38,MIN('Team &amp; Salaries'!$N38,'Team &amp; Salaries'!$P38),0),IF('Team &amp; Salaries'!$O38="Monthly",IF(R$6='Team &amp; Salaries'!$M38,MIN('Team &amp; Salaries'!$N38,'Team &amp; Salaries'!$P38),IF(R$6&gt;'Team &amp; Salaries'!$M38,MIN('Team &amp; Salaries'!$P38,Q128+'Team &amp; Salaries'!$N38),0)),IF('Team &amp; Salaries'!$O38="Quarterly",IF(R$6='Team &amp; Salaries'!$M38,MIN('Team &amp; Salaries'!$N38,'Team &amp; Salaries'!$P38),IF(R$6&gt;'Team &amp; Salaries'!$M38,IFERROR(MIN('Team &amp; Salaries'!$P38,IF(ISNUMBER(M128),M128,0)+'Team &amp; Salaries'!$N38),'Team &amp; Salaries'!$N38),0)),IF('Team &amp; Salaries'!$O38="Annually",IF(R$6='Team &amp; Salaries'!$M38,MIN('Team &amp; Salaries'!$N38,'Team &amp; Salaries'!$P38),IF(R$6&gt;'Team &amp; Salaries'!$M38,IFERROR(MIN('Team &amp; Salaries'!$P38,#REF!+'Team &amp; Salaries'!$N38),MIN('Team &amp; Salaries'!$N38,'Team &amp; Salaries'!$P38)),0))))))</f>
        <v>0</v>
      </c>
      <c r="S128" s="286">
        <f>IF('Team &amp; Salaries'!$O38="Never",IF(S$6&gt;='Team &amp; Salaries'!$M38,MIN('Team &amp; Salaries'!$N38,'Team &amp; Salaries'!$P38),0),IF('Team &amp; Salaries'!$O38="Monthly",IF(S$6='Team &amp; Salaries'!$M38,MIN('Team &amp; Salaries'!$N38,'Team &amp; Salaries'!$P38),IF(S$6&gt;'Team &amp; Salaries'!$M38,MIN('Team &amp; Salaries'!$P38,R128+'Team &amp; Salaries'!$N38),0)),IF('Team &amp; Salaries'!$O38="Quarterly",IF(S$6='Team &amp; Salaries'!$M38,MIN('Team &amp; Salaries'!$N38,'Team &amp; Salaries'!$P38),IF(S$6&gt;'Team &amp; Salaries'!$M38,IFERROR(MIN('Team &amp; Salaries'!$P38,IF(ISNUMBER(N128),N128,0)+'Team &amp; Salaries'!$N38),'Team &amp; Salaries'!$N38),0)),IF('Team &amp; Salaries'!$O38="Annually",IF(S$6='Team &amp; Salaries'!$M38,MIN('Team &amp; Salaries'!$N38,'Team &amp; Salaries'!$P38),IF(S$6&gt;'Team &amp; Salaries'!$M38,IFERROR(MIN('Team &amp; Salaries'!$P38,#REF!+'Team &amp; Salaries'!$N38),MIN('Team &amp; Salaries'!$N38,'Team &amp; Salaries'!$P38)),0))))))</f>
        <v>1</v>
      </c>
      <c r="T128" s="286">
        <f>IF('Team &amp; Salaries'!$O38="Never",IF(T$6&gt;='Team &amp; Salaries'!$M38,MIN('Team &amp; Salaries'!$N38,'Team &amp; Salaries'!$P38),0),IF('Team &amp; Salaries'!$O38="Monthly",IF(T$6='Team &amp; Salaries'!$M38,MIN('Team &amp; Salaries'!$N38,'Team &amp; Salaries'!$P38),IF(T$6&gt;'Team &amp; Salaries'!$M38,MIN('Team &amp; Salaries'!$P38,S128+'Team &amp; Salaries'!$N38),0)),IF('Team &amp; Salaries'!$O38="Quarterly",IF(T$6='Team &amp; Salaries'!$M38,MIN('Team &amp; Salaries'!$N38,'Team &amp; Salaries'!$P38),IF(T$6&gt;'Team &amp; Salaries'!$M38,IFERROR(MIN('Team &amp; Salaries'!$P38,IF(ISNUMBER(O128),O128,0)+'Team &amp; Salaries'!$N38),'Team &amp; Salaries'!$N38),0)),IF('Team &amp; Salaries'!$O38="Annually",IF(T$6='Team &amp; Salaries'!$M38,MIN('Team &amp; Salaries'!$N38,'Team &amp; Salaries'!$P38),IF(T$6&gt;'Team &amp; Salaries'!$M38,IFERROR(MIN('Team &amp; Salaries'!$P38,#REF!+'Team &amp; Salaries'!$N38),MIN('Team &amp; Salaries'!$N38,'Team &amp; Salaries'!$P38)),0))))))</f>
        <v>1</v>
      </c>
      <c r="U128" s="286">
        <f>IF('Team &amp; Salaries'!$O38="Never",IF(U$6&gt;='Team &amp; Salaries'!$M38,MIN('Team &amp; Salaries'!$N38,'Team &amp; Salaries'!$P38),0),IF('Team &amp; Salaries'!$O38="Monthly",IF(U$6='Team &amp; Salaries'!$M38,MIN('Team &amp; Salaries'!$N38,'Team &amp; Salaries'!$P38),IF(U$6&gt;'Team &amp; Salaries'!$M38,MIN('Team &amp; Salaries'!$P38,T128+'Team &amp; Salaries'!$N38),0)),IF('Team &amp; Salaries'!$O38="Quarterly",IF(U$6='Team &amp; Salaries'!$M38,MIN('Team &amp; Salaries'!$N38,'Team &amp; Salaries'!$P38),IF(U$6&gt;'Team &amp; Salaries'!$M38,IFERROR(MIN('Team &amp; Salaries'!$P38,IF(ISNUMBER(P128),P128,0)+'Team &amp; Salaries'!$N38),'Team &amp; Salaries'!$N38),0)),IF('Team &amp; Salaries'!$O38="Annually",IF(U$6='Team &amp; Salaries'!$M38,MIN('Team &amp; Salaries'!$N38,'Team &amp; Salaries'!$P38),IF(U$6&gt;'Team &amp; Salaries'!$M38,IFERROR(MIN('Team &amp; Salaries'!$P38,#REF!+'Team &amp; Salaries'!$N38),MIN('Team &amp; Salaries'!$N38,'Team &amp; Salaries'!$P38)),0))))))</f>
        <v>1</v>
      </c>
      <c r="V128" s="286">
        <f>IF('Team &amp; Salaries'!$O38="Never",IF(V$6&gt;='Team &amp; Salaries'!$M38,MIN('Team &amp; Salaries'!$N38,'Team &amp; Salaries'!$P38),0),IF('Team &amp; Salaries'!$O38="Monthly",IF(V$6='Team &amp; Salaries'!$M38,MIN('Team &amp; Salaries'!$N38,'Team &amp; Salaries'!$P38),IF(V$6&gt;'Team &amp; Salaries'!$M38,MIN('Team &amp; Salaries'!$P38,U128+'Team &amp; Salaries'!$N38),0)),IF('Team &amp; Salaries'!$O38="Quarterly",IF(V$6='Team &amp; Salaries'!$M38,MIN('Team &amp; Salaries'!$N38,'Team &amp; Salaries'!$P38),IF(V$6&gt;'Team &amp; Salaries'!$M38,IFERROR(MIN('Team &amp; Salaries'!$P38,IF(ISNUMBER(Q128),Q128,0)+'Team &amp; Salaries'!$N38),'Team &amp; Salaries'!$N38),0)),IF('Team &amp; Salaries'!$O38="Annually",IF(V$6='Team &amp; Salaries'!$M38,MIN('Team &amp; Salaries'!$N38,'Team &amp; Salaries'!$P38),IF(V$6&gt;'Team &amp; Salaries'!$M38,IFERROR(MIN('Team &amp; Salaries'!$P38,#REF!+'Team &amp; Salaries'!$N38),MIN('Team &amp; Salaries'!$N38,'Team &amp; Salaries'!$P38)),0))))))</f>
        <v>1</v>
      </c>
      <c r="W128" s="286">
        <f>IF('Team &amp; Salaries'!$O38="Never",IF(W$6&gt;='Team &amp; Salaries'!$M38,MIN('Team &amp; Salaries'!$N38,'Team &amp; Salaries'!$P38),0),IF('Team &amp; Salaries'!$O38="Monthly",IF(W$6='Team &amp; Salaries'!$M38,MIN('Team &amp; Salaries'!$N38,'Team &amp; Salaries'!$P38),IF(W$6&gt;'Team &amp; Salaries'!$M38,MIN('Team &amp; Salaries'!$P38,V128+'Team &amp; Salaries'!$N38),0)),IF('Team &amp; Salaries'!$O38="Quarterly",IF(W$6='Team &amp; Salaries'!$M38,MIN('Team &amp; Salaries'!$N38,'Team &amp; Salaries'!$P38),IF(W$6&gt;'Team &amp; Salaries'!$M38,IFERROR(MIN('Team &amp; Salaries'!$P38,IF(ISNUMBER(R128),R128,0)+'Team &amp; Salaries'!$N38),'Team &amp; Salaries'!$N38),0)),IF('Team &amp; Salaries'!$O38="Annually",IF(W$6='Team &amp; Salaries'!$M38,MIN('Team &amp; Salaries'!$N38,'Team &amp; Salaries'!$P38),IF(W$6&gt;'Team &amp; Salaries'!$M38,IFERROR(MIN('Team &amp; Salaries'!$P38,#REF!+'Team &amp; Salaries'!$N38),MIN('Team &amp; Salaries'!$N38,'Team &amp; Salaries'!$P38)),0))))))</f>
        <v>1</v>
      </c>
      <c r="X128" s="286">
        <f>IF('Team &amp; Salaries'!$O38="Never",IF(X$6&gt;='Team &amp; Salaries'!$M38,MIN('Team &amp; Salaries'!$N38,'Team &amp; Salaries'!$P38),0),IF('Team &amp; Salaries'!$O38="Monthly",IF(X$6='Team &amp; Salaries'!$M38,MIN('Team &amp; Salaries'!$N38,'Team &amp; Salaries'!$P38),IF(X$6&gt;'Team &amp; Salaries'!$M38,MIN('Team &amp; Salaries'!$P38,W128+'Team &amp; Salaries'!$N38),0)),IF('Team &amp; Salaries'!$O38="Quarterly",IF(X$6='Team &amp; Salaries'!$M38,MIN('Team &amp; Salaries'!$N38,'Team &amp; Salaries'!$P38),IF(X$6&gt;'Team &amp; Salaries'!$M38,IFERROR(MIN('Team &amp; Salaries'!$P38,IF(ISNUMBER(S128),S128,0)+'Team &amp; Salaries'!$N38),'Team &amp; Salaries'!$N38),0)),IF('Team &amp; Salaries'!$O38="Annually",IF(X$6='Team &amp; Salaries'!$M38,MIN('Team &amp; Salaries'!$N38,'Team &amp; Salaries'!$P38),IF(X$6&gt;'Team &amp; Salaries'!$M38,IFERROR(MIN('Team &amp; Salaries'!$P38,#REF!+'Team &amp; Salaries'!$N38),MIN('Team &amp; Salaries'!$N38,'Team &amp; Salaries'!$P38)),0))))))</f>
        <v>1</v>
      </c>
      <c r="Y128" s="286">
        <f>IF('Team &amp; Salaries'!$O38="Never",IF(Y$6&gt;='Team &amp; Salaries'!$M38,MIN('Team &amp; Salaries'!$N38,'Team &amp; Salaries'!$P38),0),IF('Team &amp; Salaries'!$O38="Monthly",IF(Y$6='Team &amp; Salaries'!$M38,MIN('Team &amp; Salaries'!$N38,'Team &amp; Salaries'!$P38),IF(Y$6&gt;'Team &amp; Salaries'!$M38,MIN('Team &amp; Salaries'!$P38,X128+'Team &amp; Salaries'!$N38),0)),IF('Team &amp; Salaries'!$O38="Quarterly",IF(Y$6='Team &amp; Salaries'!$M38,MIN('Team &amp; Salaries'!$N38,'Team &amp; Salaries'!$P38),IF(Y$6&gt;'Team &amp; Salaries'!$M38,IFERROR(MIN('Team &amp; Salaries'!$P38,IF(ISNUMBER(T128),T128,0)+'Team &amp; Salaries'!$N38),'Team &amp; Salaries'!$N38),0)),IF('Team &amp; Salaries'!$O38="Annually",IF(Y$6='Team &amp; Salaries'!$M38,MIN('Team &amp; Salaries'!$N38,'Team &amp; Salaries'!$P38),IF(Y$6&gt;'Team &amp; Salaries'!$M38,IFERROR(MIN('Team &amp; Salaries'!$P38,#REF!+'Team &amp; Salaries'!$N38),MIN('Team &amp; Salaries'!$N38,'Team &amp; Salaries'!$P38)),0))))))</f>
        <v>1</v>
      </c>
      <c r="Z128" s="286">
        <f>IF('Team &amp; Salaries'!$O38="Never",IF(Z$6&gt;='Team &amp; Salaries'!$M38,MIN('Team &amp; Salaries'!$N38,'Team &amp; Salaries'!$P38),0),IF('Team &amp; Salaries'!$O38="Monthly",IF(Z$6='Team &amp; Salaries'!$M38,MIN('Team &amp; Salaries'!$N38,'Team &amp; Salaries'!$P38),IF(Z$6&gt;'Team &amp; Salaries'!$M38,MIN('Team &amp; Salaries'!$P38,Y128+'Team &amp; Salaries'!$N38),0)),IF('Team &amp; Salaries'!$O38="Quarterly",IF(Z$6='Team &amp; Salaries'!$M38,MIN('Team &amp; Salaries'!$N38,'Team &amp; Salaries'!$P38),IF(Z$6&gt;'Team &amp; Salaries'!$M38,IFERROR(MIN('Team &amp; Salaries'!$P38,IF(ISNUMBER(U128),U128,0)+'Team &amp; Salaries'!$N38),'Team &amp; Salaries'!$N38),0)),IF('Team &amp; Salaries'!$O38="Annually",IF(Z$6='Team &amp; Salaries'!$M38,MIN('Team &amp; Salaries'!$N38,'Team &amp; Salaries'!$P38),IF(Z$6&gt;'Team &amp; Salaries'!$M38,IFERROR(MIN('Team &amp; Salaries'!$P38,#REF!+'Team &amp; Salaries'!$N38),MIN('Team &amp; Salaries'!$N38,'Team &amp; Salaries'!$P38)),0))))))</f>
        <v>1</v>
      </c>
      <c r="AA128" s="286">
        <f>IF('Team &amp; Salaries'!$O38="Never",IF(AA$6&gt;='Team &amp; Salaries'!$M38,MIN('Team &amp; Salaries'!$N38,'Team &amp; Salaries'!$P38),0),IF('Team &amp; Salaries'!$O38="Monthly",IF(AA$6='Team &amp; Salaries'!$M38,MIN('Team &amp; Salaries'!$N38,'Team &amp; Salaries'!$P38),IF(AA$6&gt;'Team &amp; Salaries'!$M38,MIN('Team &amp; Salaries'!$P38,Z128+'Team &amp; Salaries'!$N38),0)),IF('Team &amp; Salaries'!$O38="Quarterly",IF(AA$6='Team &amp; Salaries'!$M38,MIN('Team &amp; Salaries'!$N38,'Team &amp; Salaries'!$P38),IF(AA$6&gt;'Team &amp; Salaries'!$M38,IFERROR(MIN('Team &amp; Salaries'!$P38,IF(ISNUMBER(V128),V128,0)+'Team &amp; Salaries'!$N38),'Team &amp; Salaries'!$N38),0)),IF('Team &amp; Salaries'!$O38="Annually",IF(AA$6='Team &amp; Salaries'!$M38,MIN('Team &amp; Salaries'!$N38,'Team &amp; Salaries'!$P38),IF(AA$6&gt;'Team &amp; Salaries'!$M38,IFERROR(MIN('Team &amp; Salaries'!$P38,#REF!+'Team &amp; Salaries'!$N38),MIN('Team &amp; Salaries'!$N38,'Team &amp; Salaries'!$P38)),0))))))</f>
        <v>1</v>
      </c>
      <c r="AB128" s="286">
        <f>IF('Team &amp; Salaries'!$O38="Never",IF(AB$6&gt;='Team &amp; Salaries'!$M38,MIN('Team &amp; Salaries'!$N38,'Team &amp; Salaries'!$P38),0),IF('Team &amp; Salaries'!$O38="Monthly",IF(AB$6='Team &amp; Salaries'!$M38,MIN('Team &amp; Salaries'!$N38,'Team &amp; Salaries'!$P38),IF(AB$6&gt;'Team &amp; Salaries'!$M38,MIN('Team &amp; Salaries'!$P38,AA128+'Team &amp; Salaries'!$N38),0)),IF('Team &amp; Salaries'!$O38="Quarterly",IF(AB$6='Team &amp; Salaries'!$M38,MIN('Team &amp; Salaries'!$N38,'Team &amp; Salaries'!$P38),IF(AB$6&gt;'Team &amp; Salaries'!$M38,IFERROR(MIN('Team &amp; Salaries'!$P38,IF(ISNUMBER(W128),W128,0)+'Team &amp; Salaries'!$N38),'Team &amp; Salaries'!$N38),0)),IF('Team &amp; Salaries'!$O38="Annually",IF(AB$6='Team &amp; Salaries'!$M38,MIN('Team &amp; Salaries'!$N38,'Team &amp; Salaries'!$P38),IF(AB$6&gt;'Team &amp; Salaries'!$M38,IFERROR(MIN('Team &amp; Salaries'!$P38,#REF!+'Team &amp; Salaries'!$N38),MIN('Team &amp; Salaries'!$N38,'Team &amp; Salaries'!$P38)),0))))))</f>
        <v>1</v>
      </c>
      <c r="AC128" s="286">
        <f>IF('Team &amp; Salaries'!$O38="Never",IF(AC$6&gt;='Team &amp; Salaries'!$M38,MIN('Team &amp; Salaries'!$N38,'Team &amp; Salaries'!$P38),0),IF('Team &amp; Salaries'!$O38="Monthly",IF(AC$6='Team &amp; Salaries'!$M38,MIN('Team &amp; Salaries'!$N38,'Team &amp; Salaries'!$P38),IF(AC$6&gt;'Team &amp; Salaries'!$M38,MIN('Team &amp; Salaries'!$P38,AB128+'Team &amp; Salaries'!$N38),0)),IF('Team &amp; Salaries'!$O38="Quarterly",IF(AC$6='Team &amp; Salaries'!$M38,MIN('Team &amp; Salaries'!$N38,'Team &amp; Salaries'!$P38),IF(AC$6&gt;'Team &amp; Salaries'!$M38,IFERROR(MIN('Team &amp; Salaries'!$P38,IF(ISNUMBER(X128),X128,0)+'Team &amp; Salaries'!$N38),'Team &amp; Salaries'!$N38),0)),IF('Team &amp; Salaries'!$O38="Annually",IF(AC$6='Team &amp; Salaries'!$M38,MIN('Team &amp; Salaries'!$N38,'Team &amp; Salaries'!$P38),IF(AC$6&gt;'Team &amp; Salaries'!$M38,IFERROR(MIN('Team &amp; Salaries'!$P38,#REF!+'Team &amp; Salaries'!$N38),MIN('Team &amp; Salaries'!$N38,'Team &amp; Salaries'!$P38)),0))))))</f>
        <v>1</v>
      </c>
      <c r="AD128" s="286">
        <f>IF('Team &amp; Salaries'!$O38="Never",IF(AD$6&gt;='Team &amp; Salaries'!$M38,MIN('Team &amp; Salaries'!$N38,'Team &amp; Salaries'!$P38),0),IF('Team &amp; Salaries'!$O38="Monthly",IF(AD$6='Team &amp; Salaries'!$M38,MIN('Team &amp; Salaries'!$N38,'Team &amp; Salaries'!$P38),IF(AD$6&gt;'Team &amp; Salaries'!$M38,MIN('Team &amp; Salaries'!$P38,AC128+'Team &amp; Salaries'!$N38),0)),IF('Team &amp; Salaries'!$O38="Quarterly",IF(AD$6='Team &amp; Salaries'!$M38,MIN('Team &amp; Salaries'!$N38,'Team &amp; Salaries'!$P38),IF(AD$6&gt;'Team &amp; Salaries'!$M38,IFERROR(MIN('Team &amp; Salaries'!$P38,IF(ISNUMBER(Y128),Y128,0)+'Team &amp; Salaries'!$N38),'Team &amp; Salaries'!$N38),0)),IF('Team &amp; Salaries'!$O38="Annually",IF(AD$6='Team &amp; Salaries'!$M38,MIN('Team &amp; Salaries'!$N38,'Team &amp; Salaries'!$P38),IF(AD$6&gt;'Team &amp; Salaries'!$M38,IFERROR(MIN('Team &amp; Salaries'!$P38,#REF!+'Team &amp; Salaries'!$N38),MIN('Team &amp; Salaries'!$N38,'Team &amp; Salaries'!$P38)),0))))))</f>
        <v>1</v>
      </c>
      <c r="AE128" s="286">
        <f>IF('Team &amp; Salaries'!$O38="Never",IF(AE$6&gt;='Team &amp; Salaries'!$M38,MIN('Team &amp; Salaries'!$N38,'Team &amp; Salaries'!$P38),0),IF('Team &amp; Salaries'!$O38="Monthly",IF(AE$6='Team &amp; Salaries'!$M38,MIN('Team &amp; Salaries'!$N38,'Team &amp; Salaries'!$P38),IF(AE$6&gt;'Team &amp; Salaries'!$M38,MIN('Team &amp; Salaries'!$P38,AD128+'Team &amp; Salaries'!$N38),0)),IF('Team &amp; Salaries'!$O38="Quarterly",IF(AE$6='Team &amp; Salaries'!$M38,MIN('Team &amp; Salaries'!$N38,'Team &amp; Salaries'!$P38),IF(AE$6&gt;'Team &amp; Salaries'!$M38,IFERROR(MIN('Team &amp; Salaries'!$P38,IF(ISNUMBER(Z128),Z128,0)+'Team &amp; Salaries'!$N38),'Team &amp; Salaries'!$N38),0)),IF('Team &amp; Salaries'!$O38="Annually",IF(AE$6='Team &amp; Salaries'!$M38,MIN('Team &amp; Salaries'!$N38,'Team &amp; Salaries'!$P38),IF(AE$6&gt;'Team &amp; Salaries'!$M38,IFERROR(MIN('Team &amp; Salaries'!$P38,#REF!+'Team &amp; Salaries'!$N38),MIN('Team &amp; Salaries'!$N38,'Team &amp; Salaries'!$P38)),0))))))</f>
        <v>1</v>
      </c>
      <c r="AF128" s="286">
        <f>IF('Team &amp; Salaries'!$O38="Never",IF(AF$6&gt;='Team &amp; Salaries'!$M38,MIN('Team &amp; Salaries'!$N38,'Team &amp; Salaries'!$P38),0),IF('Team &amp; Salaries'!$O38="Monthly",IF(AF$6='Team &amp; Salaries'!$M38,MIN('Team &amp; Salaries'!$N38,'Team &amp; Salaries'!$P38),IF(AF$6&gt;'Team &amp; Salaries'!$M38,MIN('Team &amp; Salaries'!$P38,AE128+'Team &amp; Salaries'!$N38),0)),IF('Team &amp; Salaries'!$O38="Quarterly",IF(AF$6='Team &amp; Salaries'!$M38,MIN('Team &amp; Salaries'!$N38,'Team &amp; Salaries'!$P38),IF(AF$6&gt;'Team &amp; Salaries'!$M38,IFERROR(MIN('Team &amp; Salaries'!$P38,IF(ISNUMBER(AA128),AA128,0)+'Team &amp; Salaries'!$N38),'Team &amp; Salaries'!$N38),0)),IF('Team &amp; Salaries'!$O38="Annually",IF(AF$6='Team &amp; Salaries'!$M38,MIN('Team &amp; Salaries'!$N38,'Team &amp; Salaries'!$P38),IF(AF$6&gt;'Team &amp; Salaries'!$M38,IFERROR(MIN('Team &amp; Salaries'!$P38,#REF!+'Team &amp; Salaries'!$N38),MIN('Team &amp; Salaries'!$N38,'Team &amp; Salaries'!$P38)),0))))))</f>
        <v>1</v>
      </c>
      <c r="AG128" s="286">
        <f>IF('Team &amp; Salaries'!$O38="Never",IF(AG$6&gt;='Team &amp; Salaries'!$M38,MIN('Team &amp; Salaries'!$N38,'Team &amp; Salaries'!$P38),0),IF('Team &amp; Salaries'!$O38="Monthly",IF(AG$6='Team &amp; Salaries'!$M38,MIN('Team &amp; Salaries'!$N38,'Team &amp; Salaries'!$P38),IF(AG$6&gt;'Team &amp; Salaries'!$M38,MIN('Team &amp; Salaries'!$P38,AF128+'Team &amp; Salaries'!$N38),0)),IF('Team &amp; Salaries'!$O38="Quarterly",IF(AG$6='Team &amp; Salaries'!$M38,MIN('Team &amp; Salaries'!$N38,'Team &amp; Salaries'!$P38),IF(AG$6&gt;'Team &amp; Salaries'!$M38,IFERROR(MIN('Team &amp; Salaries'!$P38,IF(ISNUMBER(AB128),AB128,0)+'Team &amp; Salaries'!$N38),'Team &amp; Salaries'!$N38),0)),IF('Team &amp; Salaries'!$O38="Annually",IF(AG$6='Team &amp; Salaries'!$M38,MIN('Team &amp; Salaries'!$N38,'Team &amp; Salaries'!$P38),IF(AG$6&gt;'Team &amp; Salaries'!$M38,IFERROR(MIN('Team &amp; Salaries'!$P38,#REF!+'Team &amp; Salaries'!$N38),MIN('Team &amp; Salaries'!$N38,'Team &amp; Salaries'!$P38)),0))))))</f>
        <v>1</v>
      </c>
      <c r="AH128" s="286">
        <f>IF('Team &amp; Salaries'!$O38="Never",IF(AH$6&gt;='Team &amp; Salaries'!$M38,MIN('Team &amp; Salaries'!$N38,'Team &amp; Salaries'!$P38),0),IF('Team &amp; Salaries'!$O38="Monthly",IF(AH$6='Team &amp; Salaries'!$M38,MIN('Team &amp; Salaries'!$N38,'Team &amp; Salaries'!$P38),IF(AH$6&gt;'Team &amp; Salaries'!$M38,MIN('Team &amp; Salaries'!$P38,AG128+'Team &amp; Salaries'!$N38),0)),IF('Team &amp; Salaries'!$O38="Quarterly",IF(AH$6='Team &amp; Salaries'!$M38,MIN('Team &amp; Salaries'!$N38,'Team &amp; Salaries'!$P38),IF(AH$6&gt;'Team &amp; Salaries'!$M38,IFERROR(MIN('Team &amp; Salaries'!$P38,IF(ISNUMBER(AC128),AC128,0)+'Team &amp; Salaries'!$N38),'Team &amp; Salaries'!$N38),0)),IF('Team &amp; Salaries'!$O38="Annually",IF(AH$6='Team &amp; Salaries'!$M38,MIN('Team &amp; Salaries'!$N38,'Team &amp; Salaries'!$P38),IF(AH$6&gt;'Team &amp; Salaries'!$M38,IFERROR(MIN('Team &amp; Salaries'!$P38,#REF!+'Team &amp; Salaries'!$N38),MIN('Team &amp; Salaries'!$N38,'Team &amp; Salaries'!$P38)),0))))))</f>
        <v>1</v>
      </c>
      <c r="AI128" s="286">
        <f>IF('Team &amp; Salaries'!$O38="Never",IF(AI$6&gt;='Team &amp; Salaries'!$M38,MIN('Team &amp; Salaries'!$N38,'Team &amp; Salaries'!$P38),0),IF('Team &amp; Salaries'!$O38="Monthly",IF(AI$6='Team &amp; Salaries'!$M38,MIN('Team &amp; Salaries'!$N38,'Team &amp; Salaries'!$P38),IF(AI$6&gt;'Team &amp; Salaries'!$M38,MIN('Team &amp; Salaries'!$P38,AH128+'Team &amp; Salaries'!$N38),0)),IF('Team &amp; Salaries'!$O38="Quarterly",IF(AI$6='Team &amp; Salaries'!$M38,MIN('Team &amp; Salaries'!$N38,'Team &amp; Salaries'!$P38),IF(AI$6&gt;'Team &amp; Salaries'!$M38,IFERROR(MIN('Team &amp; Salaries'!$P38,IF(ISNUMBER(AD128),AD128,0)+'Team &amp; Salaries'!$N38),'Team &amp; Salaries'!$N38),0)),IF('Team &amp; Salaries'!$O38="Annually",IF(AI$6='Team &amp; Salaries'!$M38,MIN('Team &amp; Salaries'!$N38,'Team &amp; Salaries'!$P38),IF(AI$6&gt;'Team &amp; Salaries'!$M38,IFERROR(MIN('Team &amp; Salaries'!$P38,#REF!+'Team &amp; Salaries'!$N38),MIN('Team &amp; Salaries'!$N38,'Team &amp; Salaries'!$P38)),0))))))</f>
        <v>1</v>
      </c>
      <c r="AJ128" s="286">
        <f>IF('Team &amp; Salaries'!$O38="Never",IF(AJ$6&gt;='Team &amp; Salaries'!$M38,MIN('Team &amp; Salaries'!$N38,'Team &amp; Salaries'!$P38),0),IF('Team &amp; Salaries'!$O38="Monthly",IF(AJ$6='Team &amp; Salaries'!$M38,MIN('Team &amp; Salaries'!$N38,'Team &amp; Salaries'!$P38),IF(AJ$6&gt;'Team &amp; Salaries'!$M38,MIN('Team &amp; Salaries'!$P38,AI128+'Team &amp; Salaries'!$N38),0)),IF('Team &amp; Salaries'!$O38="Quarterly",IF(AJ$6='Team &amp; Salaries'!$M38,MIN('Team &amp; Salaries'!$N38,'Team &amp; Salaries'!$P38),IF(AJ$6&gt;'Team &amp; Salaries'!$M38,IFERROR(MIN('Team &amp; Salaries'!$P38,IF(ISNUMBER(AE128),AE128,0)+'Team &amp; Salaries'!$N38),'Team &amp; Salaries'!$N38),0)),IF('Team &amp; Salaries'!$O38="Annually",IF(AJ$6='Team &amp; Salaries'!$M38,MIN('Team &amp; Salaries'!$N38,'Team &amp; Salaries'!$P38),IF(AJ$6&gt;'Team &amp; Salaries'!$M38,IFERROR(MIN('Team &amp; Salaries'!$P38,#REF!+'Team &amp; Salaries'!$N38),MIN('Team &amp; Salaries'!$N38,'Team &amp; Salaries'!$P38)),0))))))</f>
        <v>1</v>
      </c>
      <c r="AK128" s="286">
        <f>IF('Team &amp; Salaries'!$O38="Never",IF(AK$6&gt;='Team &amp; Salaries'!$M38,MIN('Team &amp; Salaries'!$N38,'Team &amp; Salaries'!$P38),0),IF('Team &amp; Salaries'!$O38="Monthly",IF(AK$6='Team &amp; Salaries'!$M38,MIN('Team &amp; Salaries'!$N38,'Team &amp; Salaries'!$P38),IF(AK$6&gt;'Team &amp; Salaries'!$M38,MIN('Team &amp; Salaries'!$P38,AJ128+'Team &amp; Salaries'!$N38),0)),IF('Team &amp; Salaries'!$O38="Quarterly",IF(AK$6='Team &amp; Salaries'!$M38,MIN('Team &amp; Salaries'!$N38,'Team &amp; Salaries'!$P38),IF(AK$6&gt;'Team &amp; Salaries'!$M38,IFERROR(MIN('Team &amp; Salaries'!$P38,IF(ISNUMBER(AF128),AF128,0)+'Team &amp; Salaries'!$N38),'Team &amp; Salaries'!$N38),0)),IF('Team &amp; Salaries'!$O38="Annually",IF(AK$6='Team &amp; Salaries'!$M38,MIN('Team &amp; Salaries'!$N38,'Team &amp; Salaries'!$P38),IF(AK$6&gt;'Team &amp; Salaries'!$M38,IFERROR(MIN('Team &amp; Salaries'!$P38,#REF!+'Team &amp; Salaries'!$N38),MIN('Team &amp; Salaries'!$N38,'Team &amp; Salaries'!$P38)),0))))))</f>
        <v>1</v>
      </c>
      <c r="AL128" s="286">
        <f>IF('Team &amp; Salaries'!$O38="Never",IF(AL$6&gt;='Team &amp; Salaries'!$M38,MIN('Team &amp; Salaries'!$N38,'Team &amp; Salaries'!$P38),0),IF('Team &amp; Salaries'!$O38="Monthly",IF(AL$6='Team &amp; Salaries'!$M38,MIN('Team &amp; Salaries'!$N38,'Team &amp; Salaries'!$P38),IF(AL$6&gt;'Team &amp; Salaries'!$M38,MIN('Team &amp; Salaries'!$P38,AK128+'Team &amp; Salaries'!$N38),0)),IF('Team &amp; Salaries'!$O38="Quarterly",IF(AL$6='Team &amp; Salaries'!$M38,MIN('Team &amp; Salaries'!$N38,'Team &amp; Salaries'!$P38),IF(AL$6&gt;'Team &amp; Salaries'!$M38,IFERROR(MIN('Team &amp; Salaries'!$P38,IF(ISNUMBER(AG128),AG128,0)+'Team &amp; Salaries'!$N38),'Team &amp; Salaries'!$N38),0)),IF('Team &amp; Salaries'!$O38="Annually",IF(AL$6='Team &amp; Salaries'!$M38,MIN('Team &amp; Salaries'!$N38,'Team &amp; Salaries'!$P38),IF(AL$6&gt;'Team &amp; Salaries'!$M38,IFERROR(MIN('Team &amp; Salaries'!$P38,#REF!+'Team &amp; Salaries'!$N38),MIN('Team &amp; Salaries'!$N38,'Team &amp; Salaries'!$P38)),0))))))</f>
        <v>1</v>
      </c>
      <c r="AM128" s="286">
        <f>IF('Team &amp; Salaries'!$O38="Never",IF(AM$6&gt;='Team &amp; Salaries'!$M38,MIN('Team &amp; Salaries'!$N38,'Team &amp; Salaries'!$P38),0),IF('Team &amp; Salaries'!$O38="Monthly",IF(AM$6='Team &amp; Salaries'!$M38,MIN('Team &amp; Salaries'!$N38,'Team &amp; Salaries'!$P38),IF(AM$6&gt;'Team &amp; Salaries'!$M38,MIN('Team &amp; Salaries'!$P38,AL128+'Team &amp; Salaries'!$N38),0)),IF('Team &amp; Salaries'!$O38="Quarterly",IF(AM$6='Team &amp; Salaries'!$M38,MIN('Team &amp; Salaries'!$N38,'Team &amp; Salaries'!$P38),IF(AM$6&gt;'Team &amp; Salaries'!$M38,IFERROR(MIN('Team &amp; Salaries'!$P38,IF(ISNUMBER(AH128),AH128,0)+'Team &amp; Salaries'!$N38),'Team &amp; Salaries'!$N38),0)),IF('Team &amp; Salaries'!$O38="Annually",IF(AM$6='Team &amp; Salaries'!$M38,MIN('Team &amp; Salaries'!$N38,'Team &amp; Salaries'!$P38),IF(AM$6&gt;'Team &amp; Salaries'!$M38,IFERROR(MIN('Team &amp; Salaries'!$P38,#REF!+'Team &amp; Salaries'!$N38),MIN('Team &amp; Salaries'!$N38,'Team &amp; Salaries'!$P38)),0))))))</f>
        <v>1</v>
      </c>
      <c r="AN128" s="286">
        <f>IF('Team &amp; Salaries'!$O38="Never",IF(AN$6&gt;='Team &amp; Salaries'!$M38,MIN('Team &amp; Salaries'!$N38,'Team &amp; Salaries'!$P38),0),IF('Team &amp; Salaries'!$O38="Monthly",IF(AN$6='Team &amp; Salaries'!$M38,MIN('Team &amp; Salaries'!$N38,'Team &amp; Salaries'!$P38),IF(AN$6&gt;'Team &amp; Salaries'!$M38,MIN('Team &amp; Salaries'!$P38,AM128+'Team &amp; Salaries'!$N38),0)),IF('Team &amp; Salaries'!$O38="Quarterly",IF(AN$6='Team &amp; Salaries'!$M38,MIN('Team &amp; Salaries'!$N38,'Team &amp; Salaries'!$P38),IF(AN$6&gt;'Team &amp; Salaries'!$M38,IFERROR(MIN('Team &amp; Salaries'!$P38,IF(ISNUMBER(AI128),AI128,0)+'Team &amp; Salaries'!$N38),'Team &amp; Salaries'!$N38),0)),IF('Team &amp; Salaries'!$O38="Annually",IF(AN$6='Team &amp; Salaries'!$M38,MIN('Team &amp; Salaries'!$N38,'Team &amp; Salaries'!$P38),IF(AN$6&gt;'Team &amp; Salaries'!$M38,IFERROR(MIN('Team &amp; Salaries'!$P38,#REF!+'Team &amp; Salaries'!$N38),MIN('Team &amp; Salaries'!$N38,'Team &amp; Salaries'!$P38)),0))))))</f>
        <v>1</v>
      </c>
      <c r="AO128" s="286">
        <f>IF('Team &amp; Salaries'!$O38="Never",IF(AO$6&gt;='Team &amp; Salaries'!$M38,MIN('Team &amp; Salaries'!$N38,'Team &amp; Salaries'!$P38),0),IF('Team &amp; Salaries'!$O38="Monthly",IF(AO$6='Team &amp; Salaries'!$M38,MIN('Team &amp; Salaries'!$N38,'Team &amp; Salaries'!$P38),IF(AO$6&gt;'Team &amp; Salaries'!$M38,MIN('Team &amp; Salaries'!$P38,AN128+'Team &amp; Salaries'!$N38),0)),IF('Team &amp; Salaries'!$O38="Quarterly",IF(AO$6='Team &amp; Salaries'!$M38,MIN('Team &amp; Salaries'!$N38,'Team &amp; Salaries'!$P38),IF(AO$6&gt;'Team &amp; Salaries'!$M38,IFERROR(MIN('Team &amp; Salaries'!$P38,IF(ISNUMBER(AJ128),AJ128,0)+'Team &amp; Salaries'!$N38),'Team &amp; Salaries'!$N38),0)),IF('Team &amp; Salaries'!$O38="Annually",IF(AO$6='Team &amp; Salaries'!$M38,MIN('Team &amp; Salaries'!$N38,'Team &amp; Salaries'!$P38),IF(AO$6&gt;'Team &amp; Salaries'!$M38,IFERROR(MIN('Team &amp; Salaries'!$P38,#REF!+'Team &amp; Salaries'!$N38),MIN('Team &amp; Salaries'!$N38,'Team &amp; Salaries'!$P38)),0))))))</f>
        <v>1</v>
      </c>
      <c r="AP128" s="286">
        <f>IF('Team &amp; Salaries'!$O38="Never",IF(AP$6&gt;='Team &amp; Salaries'!$M38,MIN('Team &amp; Salaries'!$N38,'Team &amp; Salaries'!$P38),0),IF('Team &amp; Salaries'!$O38="Monthly",IF(AP$6='Team &amp; Salaries'!$M38,MIN('Team &amp; Salaries'!$N38,'Team &amp; Salaries'!$P38),IF(AP$6&gt;'Team &amp; Salaries'!$M38,MIN('Team &amp; Salaries'!$P38,AO128+'Team &amp; Salaries'!$N38),0)),IF('Team &amp; Salaries'!$O38="Quarterly",IF(AP$6='Team &amp; Salaries'!$M38,MIN('Team &amp; Salaries'!$N38,'Team &amp; Salaries'!$P38),IF(AP$6&gt;'Team &amp; Salaries'!$M38,IFERROR(MIN('Team &amp; Salaries'!$P38,IF(ISNUMBER(AK128),AK128,0)+'Team &amp; Salaries'!$N38),'Team &amp; Salaries'!$N38),0)),IF('Team &amp; Salaries'!$O38="Annually",IF(AP$6='Team &amp; Salaries'!$M38,MIN('Team &amp; Salaries'!$N38,'Team &amp; Salaries'!$P38),IF(AP$6&gt;'Team &amp; Salaries'!$M38,IFERROR(MIN('Team &amp; Salaries'!$P38,#REF!+'Team &amp; Salaries'!$N38),MIN('Team &amp; Salaries'!$N38,'Team &amp; Salaries'!$P38)),0))))))</f>
        <v>1</v>
      </c>
      <c r="AQ128" s="286">
        <f>IF('Team &amp; Salaries'!$O38="Never",IF(AQ$6&gt;='Team &amp; Salaries'!$M38,MIN('Team &amp; Salaries'!$N38,'Team &amp; Salaries'!$P38),0),IF('Team &amp; Salaries'!$O38="Monthly",IF(AQ$6='Team &amp; Salaries'!$M38,MIN('Team &amp; Salaries'!$N38,'Team &amp; Salaries'!$P38),IF(AQ$6&gt;'Team &amp; Salaries'!$M38,MIN('Team &amp; Salaries'!$P38,AP128+'Team &amp; Salaries'!$N38),0)),IF('Team &amp; Salaries'!$O38="Quarterly",IF(AQ$6='Team &amp; Salaries'!$M38,MIN('Team &amp; Salaries'!$N38,'Team &amp; Salaries'!$P38),IF(AQ$6&gt;'Team &amp; Salaries'!$M38,IFERROR(MIN('Team &amp; Salaries'!$P38,IF(ISNUMBER(AL128),AL128,0)+'Team &amp; Salaries'!$N38),'Team &amp; Salaries'!$N38),0)),IF('Team &amp; Salaries'!$O38="Annually",IF(AQ$6='Team &amp; Salaries'!$M38,MIN('Team &amp; Salaries'!$N38,'Team &amp; Salaries'!$P38),IF(AQ$6&gt;'Team &amp; Salaries'!$M38,IFERROR(MIN('Team &amp; Salaries'!$P38,#REF!+'Team &amp; Salaries'!$N38),MIN('Team &amp; Salaries'!$N38,'Team &amp; Salaries'!$P38)),0))))))</f>
        <v>1</v>
      </c>
      <c r="AR128" s="286">
        <f>IF('Team &amp; Salaries'!$O38="Never",IF(AR$6&gt;='Team &amp; Salaries'!$M38,MIN('Team &amp; Salaries'!$N38,'Team &amp; Salaries'!$P38),0),IF('Team &amp; Salaries'!$O38="Monthly",IF(AR$6='Team &amp; Salaries'!$M38,MIN('Team &amp; Salaries'!$N38,'Team &amp; Salaries'!$P38),IF(AR$6&gt;'Team &amp; Salaries'!$M38,MIN('Team &amp; Salaries'!$P38,AQ128+'Team &amp; Salaries'!$N38),0)),IF('Team &amp; Salaries'!$O38="Quarterly",IF(AR$6='Team &amp; Salaries'!$M38,MIN('Team &amp; Salaries'!$N38,'Team &amp; Salaries'!$P38),IF(AR$6&gt;'Team &amp; Salaries'!$M38,IFERROR(MIN('Team &amp; Salaries'!$P38,IF(ISNUMBER(AM128),AM128,0)+'Team &amp; Salaries'!$N38),'Team &amp; Salaries'!$N38),0)),IF('Team &amp; Salaries'!$O38="Annually",IF(AR$6='Team &amp; Salaries'!$M38,MIN('Team &amp; Salaries'!$N38,'Team &amp; Salaries'!$P38),IF(AR$6&gt;'Team &amp; Salaries'!$M38,IFERROR(MIN('Team &amp; Salaries'!$P38,#REF!+'Team &amp; Salaries'!$N38),MIN('Team &amp; Salaries'!$N38,'Team &amp; Salaries'!$P38)),0))))))</f>
        <v>1</v>
      </c>
      <c r="AS128" s="286">
        <f>IF('Team &amp; Salaries'!$O38="Never",IF(AS$6&gt;='Team &amp; Salaries'!$M38,MIN('Team &amp; Salaries'!$N38,'Team &amp; Salaries'!$P38),0),IF('Team &amp; Salaries'!$O38="Monthly",IF(AS$6='Team &amp; Salaries'!$M38,MIN('Team &amp; Salaries'!$N38,'Team &amp; Salaries'!$P38),IF(AS$6&gt;'Team &amp; Salaries'!$M38,MIN('Team &amp; Salaries'!$P38,AR128+'Team &amp; Salaries'!$N38),0)),IF('Team &amp; Salaries'!$O38="Quarterly",IF(AS$6='Team &amp; Salaries'!$M38,MIN('Team &amp; Salaries'!$N38,'Team &amp; Salaries'!$P38),IF(AS$6&gt;'Team &amp; Salaries'!$M38,IFERROR(MIN('Team &amp; Salaries'!$P38,IF(ISNUMBER(AN128),AN128,0)+'Team &amp; Salaries'!$N38),'Team &amp; Salaries'!$N38),0)),IF('Team &amp; Salaries'!$O38="Annually",IF(AS$6='Team &amp; Salaries'!$M38,MIN('Team &amp; Salaries'!$N38,'Team &amp; Salaries'!$P38),IF(AS$6&gt;'Team &amp; Salaries'!$M38,IFERROR(MIN('Team &amp; Salaries'!$P38,#REF!+'Team &amp; Salaries'!$N38),MIN('Team &amp; Salaries'!$N38,'Team &amp; Salaries'!$P38)),0))))))</f>
        <v>1</v>
      </c>
      <c r="AT128" s="286">
        <f>IF('Team &amp; Salaries'!$O38="Never",IF(AT$6&gt;='Team &amp; Salaries'!$M38,MIN('Team &amp; Salaries'!$N38,'Team &amp; Salaries'!$P38),0),IF('Team &amp; Salaries'!$O38="Monthly",IF(AT$6='Team &amp; Salaries'!$M38,MIN('Team &amp; Salaries'!$N38,'Team &amp; Salaries'!$P38),IF(AT$6&gt;'Team &amp; Salaries'!$M38,MIN('Team &amp; Salaries'!$P38,AS128+'Team &amp; Salaries'!$N38),0)),IF('Team &amp; Salaries'!$O38="Quarterly",IF(AT$6='Team &amp; Salaries'!$M38,MIN('Team &amp; Salaries'!$N38,'Team &amp; Salaries'!$P38),IF(AT$6&gt;'Team &amp; Salaries'!$M38,IFERROR(MIN('Team &amp; Salaries'!$P38,IF(ISNUMBER(AO128),AO128,0)+'Team &amp; Salaries'!$N38),'Team &amp; Salaries'!$N38),0)),IF('Team &amp; Salaries'!$O38="Annually",IF(AT$6='Team &amp; Salaries'!$M38,MIN('Team &amp; Salaries'!$N38,'Team &amp; Salaries'!$P38),IF(AT$6&gt;'Team &amp; Salaries'!$M38,IFERROR(MIN('Team &amp; Salaries'!$P38,#REF!+'Team &amp; Salaries'!$N38),MIN('Team &amp; Salaries'!$N38,'Team &amp; Salaries'!$P38)),0))))))</f>
        <v>1</v>
      </c>
      <c r="AU128" s="286">
        <f>IF('Team &amp; Salaries'!$O38="Never",IF(AU$6&gt;='Team &amp; Salaries'!$M38,MIN('Team &amp; Salaries'!$N38,'Team &amp; Salaries'!$P38),0),IF('Team &amp; Salaries'!$O38="Monthly",IF(AU$6='Team &amp; Salaries'!$M38,MIN('Team &amp; Salaries'!$N38,'Team &amp; Salaries'!$P38),IF(AU$6&gt;'Team &amp; Salaries'!$M38,MIN('Team &amp; Salaries'!$P38,AT128+'Team &amp; Salaries'!$N38),0)),IF('Team &amp; Salaries'!$O38="Quarterly",IF(AU$6='Team &amp; Salaries'!$M38,MIN('Team &amp; Salaries'!$N38,'Team &amp; Salaries'!$P38),IF(AU$6&gt;'Team &amp; Salaries'!$M38,IFERROR(MIN('Team &amp; Salaries'!$P38,IF(ISNUMBER(AP128),AP128,0)+'Team &amp; Salaries'!$N38),'Team &amp; Salaries'!$N38),0)),IF('Team &amp; Salaries'!$O38="Annually",IF(AU$6='Team &amp; Salaries'!$M38,MIN('Team &amp; Salaries'!$N38,'Team &amp; Salaries'!$P38),IF(AU$6&gt;'Team &amp; Salaries'!$M38,IFERROR(MIN('Team &amp; Salaries'!$P38,#REF!+'Team &amp; Salaries'!$N38),MIN('Team &amp; Salaries'!$N38,'Team &amp; Salaries'!$P38)),0))))))</f>
        <v>1</v>
      </c>
      <c r="AV128" s="286">
        <f>IF('Team &amp; Salaries'!$O38="Never",IF(AV$6&gt;='Team &amp; Salaries'!$M38,MIN('Team &amp; Salaries'!$N38,'Team &amp; Salaries'!$P38),0),IF('Team &amp; Salaries'!$O38="Monthly",IF(AV$6='Team &amp; Salaries'!$M38,MIN('Team &amp; Salaries'!$N38,'Team &amp; Salaries'!$P38),IF(AV$6&gt;'Team &amp; Salaries'!$M38,MIN('Team &amp; Salaries'!$P38,AU128+'Team &amp; Salaries'!$N38),0)),IF('Team &amp; Salaries'!$O38="Quarterly",IF(AV$6='Team &amp; Salaries'!$M38,MIN('Team &amp; Salaries'!$N38,'Team &amp; Salaries'!$P38),IF(AV$6&gt;'Team &amp; Salaries'!$M38,IFERROR(MIN('Team &amp; Salaries'!$P38,IF(ISNUMBER(AQ128),AQ128,0)+'Team &amp; Salaries'!$N38),'Team &amp; Salaries'!$N38),0)),IF('Team &amp; Salaries'!$O38="Annually",IF(AV$6='Team &amp; Salaries'!$M38,MIN('Team &amp; Salaries'!$N38,'Team &amp; Salaries'!$P38),IF(AV$6&gt;'Team &amp; Salaries'!$M38,IFERROR(MIN('Team &amp; Salaries'!$P38,#REF!+'Team &amp; Salaries'!$N38),MIN('Team &amp; Salaries'!$N38,'Team &amp; Salaries'!$P38)),0))))))</f>
        <v>1</v>
      </c>
      <c r="AW128" s="286">
        <f>IF('Team &amp; Salaries'!$O38="Never",IF(AW$6&gt;='Team &amp; Salaries'!$M38,MIN('Team &amp; Salaries'!$N38,'Team &amp; Salaries'!$P38),0),IF('Team &amp; Salaries'!$O38="Monthly",IF(AW$6='Team &amp; Salaries'!$M38,MIN('Team &amp; Salaries'!$N38,'Team &amp; Salaries'!$P38),IF(AW$6&gt;'Team &amp; Salaries'!$M38,MIN('Team &amp; Salaries'!$P38,AV128+'Team &amp; Salaries'!$N38),0)),IF('Team &amp; Salaries'!$O38="Quarterly",IF(AW$6='Team &amp; Salaries'!$M38,MIN('Team &amp; Salaries'!$N38,'Team &amp; Salaries'!$P38),IF(AW$6&gt;'Team &amp; Salaries'!$M38,IFERROR(MIN('Team &amp; Salaries'!$P38,IF(ISNUMBER(AR128),AR128,0)+'Team &amp; Salaries'!$N38),'Team &amp; Salaries'!$N38),0)),IF('Team &amp; Salaries'!$O38="Annually",IF(AW$6='Team &amp; Salaries'!$M38,MIN('Team &amp; Salaries'!$N38,'Team &amp; Salaries'!$P38),IF(AW$6&gt;'Team &amp; Salaries'!$M38,IFERROR(MIN('Team &amp; Salaries'!$P38,#REF!+'Team &amp; Salaries'!$N38),MIN('Team &amp; Salaries'!$N38,'Team &amp; Salaries'!$P38)),0))))))</f>
        <v>1</v>
      </c>
      <c r="AX128" s="286">
        <f>IF('Team &amp; Salaries'!$O38="Never",IF(AX$6&gt;='Team &amp; Salaries'!$M38,MIN('Team &amp; Salaries'!$N38,'Team &amp; Salaries'!$P38),0),IF('Team &amp; Salaries'!$O38="Monthly",IF(AX$6='Team &amp; Salaries'!$M38,MIN('Team &amp; Salaries'!$N38,'Team &amp; Salaries'!$P38),IF(AX$6&gt;'Team &amp; Salaries'!$M38,MIN('Team &amp; Salaries'!$P38,AW128+'Team &amp; Salaries'!$N38),0)),IF('Team &amp; Salaries'!$O38="Quarterly",IF(AX$6='Team &amp; Salaries'!$M38,MIN('Team &amp; Salaries'!$N38,'Team &amp; Salaries'!$P38),IF(AX$6&gt;'Team &amp; Salaries'!$M38,IFERROR(MIN('Team &amp; Salaries'!$P38,IF(ISNUMBER(AS128),AS128,0)+'Team &amp; Salaries'!$N38),'Team &amp; Salaries'!$N38),0)),IF('Team &amp; Salaries'!$O38="Annually",IF(AX$6='Team &amp; Salaries'!$M38,MIN('Team &amp; Salaries'!$N38,'Team &amp; Salaries'!$P38),IF(AX$6&gt;'Team &amp; Salaries'!$M38,IFERROR(MIN('Team &amp; Salaries'!$P38,#REF!+'Team &amp; Salaries'!$N38),MIN('Team &amp; Salaries'!$N38,'Team &amp; Salaries'!$P38)),0))))))</f>
        <v>1</v>
      </c>
      <c r="AY128" s="286">
        <f>IF('Team &amp; Salaries'!$O38="Never",IF(AY$6&gt;='Team &amp; Salaries'!$M38,MIN('Team &amp; Salaries'!$N38,'Team &amp; Salaries'!$P38),0),IF('Team &amp; Salaries'!$O38="Monthly",IF(AY$6='Team &amp; Salaries'!$M38,MIN('Team &amp; Salaries'!$N38,'Team &amp; Salaries'!$P38),IF(AY$6&gt;'Team &amp; Salaries'!$M38,MIN('Team &amp; Salaries'!$P38,AX128+'Team &amp; Salaries'!$N38),0)),IF('Team &amp; Salaries'!$O38="Quarterly",IF(AY$6='Team &amp; Salaries'!$M38,MIN('Team &amp; Salaries'!$N38,'Team &amp; Salaries'!$P38),IF(AY$6&gt;'Team &amp; Salaries'!$M38,IFERROR(MIN('Team &amp; Salaries'!$P38,IF(ISNUMBER(AT128),AT128,0)+'Team &amp; Salaries'!$N38),'Team &amp; Salaries'!$N38),0)),IF('Team &amp; Salaries'!$O38="Annually",IF(AY$6='Team &amp; Salaries'!$M38,MIN('Team &amp; Salaries'!$N38,'Team &amp; Salaries'!$P38),IF(AY$6&gt;'Team &amp; Salaries'!$M38,IFERROR(MIN('Team &amp; Salaries'!$P38,#REF!+'Team &amp; Salaries'!$N38),MIN('Team &amp; Salaries'!$N38,'Team &amp; Salaries'!$P38)),0))))))</f>
        <v>1</v>
      </c>
      <c r="AZ128" s="286">
        <f>IF('Team &amp; Salaries'!$O38="Never",IF(AZ$6&gt;='Team &amp; Salaries'!$M38,MIN('Team &amp; Salaries'!$N38,'Team &amp; Salaries'!$P38),0),IF('Team &amp; Salaries'!$O38="Monthly",IF(AZ$6='Team &amp; Salaries'!$M38,MIN('Team &amp; Salaries'!$N38,'Team &amp; Salaries'!$P38),IF(AZ$6&gt;'Team &amp; Salaries'!$M38,MIN('Team &amp; Salaries'!$P38,AY128+'Team &amp; Salaries'!$N38),0)),IF('Team &amp; Salaries'!$O38="Quarterly",IF(AZ$6='Team &amp; Salaries'!$M38,MIN('Team &amp; Salaries'!$N38,'Team &amp; Salaries'!$P38),IF(AZ$6&gt;'Team &amp; Salaries'!$M38,IFERROR(MIN('Team &amp; Salaries'!$P38,IF(ISNUMBER(AU128),AU128,0)+'Team &amp; Salaries'!$N38),'Team &amp; Salaries'!$N38),0)),IF('Team &amp; Salaries'!$O38="Annually",IF(AZ$6='Team &amp; Salaries'!$M38,MIN('Team &amp; Salaries'!$N38,'Team &amp; Salaries'!$P38),IF(AZ$6&gt;'Team &amp; Salaries'!$M38,IFERROR(MIN('Team &amp; Salaries'!$P38,#REF!+'Team &amp; Salaries'!$N38),MIN('Team &amp; Salaries'!$N38,'Team &amp; Salaries'!$P38)),0))))))</f>
        <v>1</v>
      </c>
      <c r="BA128" s="286">
        <f>IF('Team &amp; Salaries'!$O38="Never",IF(BA$6&gt;='Team &amp; Salaries'!$M38,MIN('Team &amp; Salaries'!$N38,'Team &amp; Salaries'!$P38),0),IF('Team &amp; Salaries'!$O38="Monthly",IF(BA$6='Team &amp; Salaries'!$M38,MIN('Team &amp; Salaries'!$N38,'Team &amp; Salaries'!$P38),IF(BA$6&gt;'Team &amp; Salaries'!$M38,MIN('Team &amp; Salaries'!$P38,AZ128+'Team &amp; Salaries'!$N38),0)),IF('Team &amp; Salaries'!$O38="Quarterly",IF(BA$6='Team &amp; Salaries'!$M38,MIN('Team &amp; Salaries'!$N38,'Team &amp; Salaries'!$P38),IF(BA$6&gt;'Team &amp; Salaries'!$M38,IFERROR(MIN('Team &amp; Salaries'!$P38,IF(ISNUMBER(AV128),AV128,0)+'Team &amp; Salaries'!$N38),'Team &amp; Salaries'!$N38),0)),IF('Team &amp; Salaries'!$O38="Annually",IF(BA$6='Team &amp; Salaries'!$M38,MIN('Team &amp; Salaries'!$N38,'Team &amp; Salaries'!$P38),IF(BA$6&gt;'Team &amp; Salaries'!$M38,IFERROR(MIN('Team &amp; Salaries'!$P38,#REF!+'Team &amp; Salaries'!$N38),MIN('Team &amp; Salaries'!$N38,'Team &amp; Salaries'!$P38)),0))))))</f>
        <v>1</v>
      </c>
      <c r="BB128" s="286">
        <f>IF('Team &amp; Salaries'!$O38="Never",IF(BB$6&gt;='Team &amp; Salaries'!$M38,MIN('Team &amp; Salaries'!$N38,'Team &amp; Salaries'!$P38),0),IF('Team &amp; Salaries'!$O38="Monthly",IF(BB$6='Team &amp; Salaries'!$M38,MIN('Team &amp; Salaries'!$N38,'Team &amp; Salaries'!$P38),IF(BB$6&gt;'Team &amp; Salaries'!$M38,MIN('Team &amp; Salaries'!$P38,BA128+'Team &amp; Salaries'!$N38),0)),IF('Team &amp; Salaries'!$O38="Quarterly",IF(BB$6='Team &amp; Salaries'!$M38,MIN('Team &amp; Salaries'!$N38,'Team &amp; Salaries'!$P38),IF(BB$6&gt;'Team &amp; Salaries'!$M38,IFERROR(MIN('Team &amp; Salaries'!$P38,IF(ISNUMBER(AW128),AW128,0)+'Team &amp; Salaries'!$N38),'Team &amp; Salaries'!$N38),0)),IF('Team &amp; Salaries'!$O38="Annually",IF(BB$6='Team &amp; Salaries'!$M38,MIN('Team &amp; Salaries'!$N38,'Team &amp; Salaries'!$P38),IF(BB$6&gt;'Team &amp; Salaries'!$M38,IFERROR(MIN('Team &amp; Salaries'!$P38,#REF!+'Team &amp; Salaries'!$N38),MIN('Team &amp; Salaries'!$N38,'Team &amp; Salaries'!$P38)),0))))))</f>
        <v>1</v>
      </c>
      <c r="BC128" s="286">
        <f>IF('Team &amp; Salaries'!$O38="Never",IF(BC$6&gt;='Team &amp; Salaries'!$M38,MIN('Team &amp; Salaries'!$N38,'Team &amp; Salaries'!$P38),0),IF('Team &amp; Salaries'!$O38="Monthly",IF(BC$6='Team &amp; Salaries'!$M38,MIN('Team &amp; Salaries'!$N38,'Team &amp; Salaries'!$P38),IF(BC$6&gt;'Team &amp; Salaries'!$M38,MIN('Team &amp; Salaries'!$P38,BB128+'Team &amp; Salaries'!$N38),0)),IF('Team &amp; Salaries'!$O38="Quarterly",IF(BC$6='Team &amp; Salaries'!$M38,MIN('Team &amp; Salaries'!$N38,'Team &amp; Salaries'!$P38),IF(BC$6&gt;'Team &amp; Salaries'!$M38,IFERROR(MIN('Team &amp; Salaries'!$P38,IF(ISNUMBER(AX128),AX128,0)+'Team &amp; Salaries'!$N38),'Team &amp; Salaries'!$N38),0)),IF('Team &amp; Salaries'!$O38="Annually",IF(BC$6='Team &amp; Salaries'!$M38,MIN('Team &amp; Salaries'!$N38,'Team &amp; Salaries'!$P38),IF(BC$6&gt;'Team &amp; Salaries'!$M38,IFERROR(MIN('Team &amp; Salaries'!$P38,#REF!+'Team &amp; Salaries'!$N38),MIN('Team &amp; Salaries'!$N38,'Team &amp; Salaries'!$P38)),0))))))</f>
        <v>1</v>
      </c>
      <c r="BD128" s="286">
        <f>IF('Team &amp; Salaries'!$O38="Never",IF(BD$6&gt;='Team &amp; Salaries'!$M38,MIN('Team &amp; Salaries'!$N38,'Team &amp; Salaries'!$P38),0),IF('Team &amp; Salaries'!$O38="Monthly",IF(BD$6='Team &amp; Salaries'!$M38,MIN('Team &amp; Salaries'!$N38,'Team &amp; Salaries'!$P38),IF(BD$6&gt;'Team &amp; Salaries'!$M38,MIN('Team &amp; Salaries'!$P38,BC128+'Team &amp; Salaries'!$N38),0)),IF('Team &amp; Salaries'!$O38="Quarterly",IF(BD$6='Team &amp; Salaries'!$M38,MIN('Team &amp; Salaries'!$N38,'Team &amp; Salaries'!$P38),IF(BD$6&gt;'Team &amp; Salaries'!$M38,IFERROR(MIN('Team &amp; Salaries'!$P38,IF(ISNUMBER(AY128),AY128,0)+'Team &amp; Salaries'!$N38),'Team &amp; Salaries'!$N38),0)),IF('Team &amp; Salaries'!$O38="Annually",IF(BD$6='Team &amp; Salaries'!$M38,MIN('Team &amp; Salaries'!$N38,'Team &amp; Salaries'!$P38),IF(BD$6&gt;'Team &amp; Salaries'!$M38,IFERROR(MIN('Team &amp; Salaries'!$P38,#REF!+'Team &amp; Salaries'!$N38),MIN('Team &amp; Salaries'!$N38,'Team &amp; Salaries'!$P38)),0))))))</f>
        <v>1</v>
      </c>
      <c r="BE128" s="286">
        <f>IF('Team &amp; Salaries'!$O38="Never",IF(BE$6&gt;='Team &amp; Salaries'!$M38,MIN('Team &amp; Salaries'!$N38,'Team &amp; Salaries'!$P38),0),IF('Team &amp; Salaries'!$O38="Monthly",IF(BE$6='Team &amp; Salaries'!$M38,MIN('Team &amp; Salaries'!$N38,'Team &amp; Salaries'!$P38),IF(BE$6&gt;'Team &amp; Salaries'!$M38,MIN('Team &amp; Salaries'!$P38,BD128+'Team &amp; Salaries'!$N38),0)),IF('Team &amp; Salaries'!$O38="Quarterly",IF(BE$6='Team &amp; Salaries'!$M38,MIN('Team &amp; Salaries'!$N38,'Team &amp; Salaries'!$P38),IF(BE$6&gt;'Team &amp; Salaries'!$M38,IFERROR(MIN('Team &amp; Salaries'!$P38,IF(ISNUMBER(AZ128),AZ128,0)+'Team &amp; Salaries'!$N38),'Team &amp; Salaries'!$N38),0)),IF('Team &amp; Salaries'!$O38="Annually",IF(BE$6='Team &amp; Salaries'!$M38,MIN('Team &amp; Salaries'!$N38,'Team &amp; Salaries'!$P38),IF(BE$6&gt;'Team &amp; Salaries'!$M38,IFERROR(MIN('Team &amp; Salaries'!$P38,#REF!+'Team &amp; Salaries'!$N38),MIN('Team &amp; Salaries'!$N38,'Team &amp; Salaries'!$P38)),0))))))</f>
        <v>1</v>
      </c>
      <c r="BF128" s="286">
        <f>IF('Team &amp; Salaries'!$O38="Never",IF(BF$6&gt;='Team &amp; Salaries'!$M38,MIN('Team &amp; Salaries'!$N38,'Team &amp; Salaries'!$P38),0),IF('Team &amp; Salaries'!$O38="Monthly",IF(BF$6='Team &amp; Salaries'!$M38,MIN('Team &amp; Salaries'!$N38,'Team &amp; Salaries'!$P38),IF(BF$6&gt;'Team &amp; Salaries'!$M38,MIN('Team &amp; Salaries'!$P38,BE128+'Team &amp; Salaries'!$N38),0)),IF('Team &amp; Salaries'!$O38="Quarterly",IF(BF$6='Team &amp; Salaries'!$M38,MIN('Team &amp; Salaries'!$N38,'Team &amp; Salaries'!$P38),IF(BF$6&gt;'Team &amp; Salaries'!$M38,IFERROR(MIN('Team &amp; Salaries'!$P38,IF(ISNUMBER(BA128),BA128,0)+'Team &amp; Salaries'!$N38),'Team &amp; Salaries'!$N38),0)),IF('Team &amp; Salaries'!$O38="Annually",IF(BF$6='Team &amp; Salaries'!$M38,MIN('Team &amp; Salaries'!$N38,'Team &amp; Salaries'!$P38),IF(BF$6&gt;'Team &amp; Salaries'!$M38,IFERROR(MIN('Team &amp; Salaries'!$P38,#REF!+'Team &amp; Salaries'!$N38),MIN('Team &amp; Salaries'!$N38,'Team &amp; Salaries'!$P38)),0))))))</f>
        <v>1</v>
      </c>
      <c r="BG128" s="286">
        <f>IF('Team &amp; Salaries'!$O38="Never",IF(BG$6&gt;='Team &amp; Salaries'!$M38,MIN('Team &amp; Salaries'!$N38,'Team &amp; Salaries'!$P38),0),IF('Team &amp; Salaries'!$O38="Monthly",IF(BG$6='Team &amp; Salaries'!$M38,MIN('Team &amp; Salaries'!$N38,'Team &amp; Salaries'!$P38),IF(BG$6&gt;'Team &amp; Salaries'!$M38,MIN('Team &amp; Salaries'!$P38,BF128+'Team &amp; Salaries'!$N38),0)),IF('Team &amp; Salaries'!$O38="Quarterly",IF(BG$6='Team &amp; Salaries'!$M38,MIN('Team &amp; Salaries'!$N38,'Team &amp; Salaries'!$P38),IF(BG$6&gt;'Team &amp; Salaries'!$M38,IFERROR(MIN('Team &amp; Salaries'!$P38,IF(ISNUMBER(BB128),BB128,0)+'Team &amp; Salaries'!$N38),'Team &amp; Salaries'!$N38),0)),IF('Team &amp; Salaries'!$O38="Annually",IF(BG$6='Team &amp; Salaries'!$M38,MIN('Team &amp; Salaries'!$N38,'Team &amp; Salaries'!$P38),IF(BG$6&gt;'Team &amp; Salaries'!$M38,IFERROR(MIN('Team &amp; Salaries'!$P38,#REF!+'Team &amp; Salaries'!$N38),MIN('Team &amp; Salaries'!$N38,'Team &amp; Salaries'!$P38)),0))))))</f>
        <v>1</v>
      </c>
      <c r="BH128" s="286">
        <f>IF('Team &amp; Salaries'!$O38="Never",IF(BH$6&gt;='Team &amp; Salaries'!$M38,MIN('Team &amp; Salaries'!$N38,'Team &amp; Salaries'!$P38),0),IF('Team &amp; Salaries'!$O38="Monthly",IF(BH$6='Team &amp; Salaries'!$M38,MIN('Team &amp; Salaries'!$N38,'Team &amp; Salaries'!$P38),IF(BH$6&gt;'Team &amp; Salaries'!$M38,MIN('Team &amp; Salaries'!$P38,BG128+'Team &amp; Salaries'!$N38),0)),IF('Team &amp; Salaries'!$O38="Quarterly",IF(BH$6='Team &amp; Salaries'!$M38,MIN('Team &amp; Salaries'!$N38,'Team &amp; Salaries'!$P38),IF(BH$6&gt;'Team &amp; Salaries'!$M38,IFERROR(MIN('Team &amp; Salaries'!$P38,IF(ISNUMBER(BC128),BC128,0)+'Team &amp; Salaries'!$N38),'Team &amp; Salaries'!$N38),0)),IF('Team &amp; Salaries'!$O38="Annually",IF(BH$6='Team &amp; Salaries'!$M38,MIN('Team &amp; Salaries'!$N38,'Team &amp; Salaries'!$P38),IF(BH$6&gt;'Team &amp; Salaries'!$M38,IFERROR(MIN('Team &amp; Salaries'!$P38,#REF!+'Team &amp; Salaries'!$N38),MIN('Team &amp; Salaries'!$N38,'Team &amp; Salaries'!$P38)),0))))))</f>
        <v>1</v>
      </c>
      <c r="BI128" s="286">
        <f>IF('Team &amp; Salaries'!$O38="Never",IF(BI$6&gt;='Team &amp; Salaries'!$M38,MIN('Team &amp; Salaries'!$N38,'Team &amp; Salaries'!$P38),0),IF('Team &amp; Salaries'!$O38="Monthly",IF(BI$6='Team &amp; Salaries'!$M38,MIN('Team &amp; Salaries'!$N38,'Team &amp; Salaries'!$P38),IF(BI$6&gt;'Team &amp; Salaries'!$M38,MIN('Team &amp; Salaries'!$P38,BH128+'Team &amp; Salaries'!$N38),0)),IF('Team &amp; Salaries'!$O38="Quarterly",IF(BI$6='Team &amp; Salaries'!$M38,MIN('Team &amp; Salaries'!$N38,'Team &amp; Salaries'!$P38),IF(BI$6&gt;'Team &amp; Salaries'!$M38,IFERROR(MIN('Team &amp; Salaries'!$P38,IF(ISNUMBER(BD128),BD128,0)+'Team &amp; Salaries'!$N38),'Team &amp; Salaries'!$N38),0)),IF('Team &amp; Salaries'!$O38="Annually",IF(BI$6='Team &amp; Salaries'!$M38,MIN('Team &amp; Salaries'!$N38,'Team &amp; Salaries'!$P38),IF(BI$6&gt;'Team &amp; Salaries'!$M38,IFERROR(MIN('Team &amp; Salaries'!$P38,#REF!+'Team &amp; Salaries'!$N38),MIN('Team &amp; Salaries'!$N38,'Team &amp; Salaries'!$P38)),0))))))</f>
        <v>1</v>
      </c>
      <c r="BJ128" s="286">
        <f>IF('Team &amp; Salaries'!$O38="Never",IF(BJ$6&gt;='Team &amp; Salaries'!$M38,MIN('Team &amp; Salaries'!$N38,'Team &amp; Salaries'!$P38),0),IF('Team &amp; Salaries'!$O38="Monthly",IF(BJ$6='Team &amp; Salaries'!$M38,MIN('Team &amp; Salaries'!$N38,'Team &amp; Salaries'!$P38),IF(BJ$6&gt;'Team &amp; Salaries'!$M38,MIN('Team &amp; Salaries'!$P38,BI128+'Team &amp; Salaries'!$N38),0)),IF('Team &amp; Salaries'!$O38="Quarterly",IF(BJ$6='Team &amp; Salaries'!$M38,MIN('Team &amp; Salaries'!$N38,'Team &amp; Salaries'!$P38),IF(BJ$6&gt;'Team &amp; Salaries'!$M38,IFERROR(MIN('Team &amp; Salaries'!$P38,IF(ISNUMBER(BE128),BE128,0)+'Team &amp; Salaries'!$N38),'Team &amp; Salaries'!$N38),0)),IF('Team &amp; Salaries'!$O38="Annually",IF(BJ$6='Team &amp; Salaries'!$M38,MIN('Team &amp; Salaries'!$N38,'Team &amp; Salaries'!$P38),IF(BJ$6&gt;'Team &amp; Salaries'!$M38,IFERROR(MIN('Team &amp; Salaries'!$P38,#REF!+'Team &amp; Salaries'!$N38),MIN('Team &amp; Salaries'!$N38,'Team &amp; Salaries'!$P38)),0))))))</f>
        <v>1</v>
      </c>
      <c r="BK128" s="286">
        <f>IF('Team &amp; Salaries'!$O38="Never",IF(BK$6&gt;='Team &amp; Salaries'!$M38,MIN('Team &amp; Salaries'!$N38,'Team &amp; Salaries'!$P38),0),IF('Team &amp; Salaries'!$O38="Monthly",IF(BK$6='Team &amp; Salaries'!$M38,MIN('Team &amp; Salaries'!$N38,'Team &amp; Salaries'!$P38),IF(BK$6&gt;'Team &amp; Salaries'!$M38,MIN('Team &amp; Salaries'!$P38,BJ128+'Team &amp; Salaries'!$N38),0)),IF('Team &amp; Salaries'!$O38="Quarterly",IF(BK$6='Team &amp; Salaries'!$M38,MIN('Team &amp; Salaries'!$N38,'Team &amp; Salaries'!$P38),IF(BK$6&gt;'Team &amp; Salaries'!$M38,IFERROR(MIN('Team &amp; Salaries'!$P38,IF(ISNUMBER(BF128),BF128,0)+'Team &amp; Salaries'!$N38),'Team &amp; Salaries'!$N38),0)),IF('Team &amp; Salaries'!$O38="Annually",IF(BK$6='Team &amp; Salaries'!$M38,MIN('Team &amp; Salaries'!$N38,'Team &amp; Salaries'!$P38),IF(BK$6&gt;'Team &amp; Salaries'!$M38,IFERROR(MIN('Team &amp; Salaries'!$P38,#REF!+'Team &amp; Salaries'!$N38),MIN('Team &amp; Salaries'!$N38,'Team &amp; Salaries'!$P38)),0))))))</f>
        <v>1</v>
      </c>
      <c r="BL128" s="286">
        <f>IF('Team &amp; Salaries'!$O38="Never",IF(BL$6&gt;='Team &amp; Salaries'!$M38,MIN('Team &amp; Salaries'!$N38,'Team &amp; Salaries'!$P38),0),IF('Team &amp; Salaries'!$O38="Monthly",IF(BL$6='Team &amp; Salaries'!$M38,MIN('Team &amp; Salaries'!$N38,'Team &amp; Salaries'!$P38),IF(BL$6&gt;'Team &amp; Salaries'!$M38,MIN('Team &amp; Salaries'!$P38,BK128+'Team &amp; Salaries'!$N38),0)),IF('Team &amp; Salaries'!$O38="Quarterly",IF(BL$6='Team &amp; Salaries'!$M38,MIN('Team &amp; Salaries'!$N38,'Team &amp; Salaries'!$P38),IF(BL$6&gt;'Team &amp; Salaries'!$M38,IFERROR(MIN('Team &amp; Salaries'!$P38,IF(ISNUMBER(BG128),BG128,0)+'Team &amp; Salaries'!$N38),'Team &amp; Salaries'!$N38),0)),IF('Team &amp; Salaries'!$O38="Annually",IF(BL$6='Team &amp; Salaries'!$M38,MIN('Team &amp; Salaries'!$N38,'Team &amp; Salaries'!$P38),IF(BL$6&gt;'Team &amp; Salaries'!$M38,IFERROR(MIN('Team &amp; Salaries'!$P38,#REF!+'Team &amp; Salaries'!$N38),MIN('Team &amp; Salaries'!$N38,'Team &amp; Salaries'!$P38)),0))))))</f>
        <v>1</v>
      </c>
      <c r="BM128" s="286">
        <f>IF('Team &amp; Salaries'!$O38="Never",IF(BM$6&gt;='Team &amp; Salaries'!$M38,MIN('Team &amp; Salaries'!$N38,'Team &amp; Salaries'!$P38),0),IF('Team &amp; Salaries'!$O38="Monthly",IF(BM$6='Team &amp; Salaries'!$M38,MIN('Team &amp; Salaries'!$N38,'Team &amp; Salaries'!$P38),IF(BM$6&gt;'Team &amp; Salaries'!$M38,MIN('Team &amp; Salaries'!$P38,BL128+'Team &amp; Salaries'!$N38),0)),IF('Team &amp; Salaries'!$O38="Quarterly",IF(BM$6='Team &amp; Salaries'!$M38,MIN('Team &amp; Salaries'!$N38,'Team &amp; Salaries'!$P38),IF(BM$6&gt;'Team &amp; Salaries'!$M38,IFERROR(MIN('Team &amp; Salaries'!$P38,IF(ISNUMBER(BH128),BH128,0)+'Team &amp; Salaries'!$N38),'Team &amp; Salaries'!$N38),0)),IF('Team &amp; Salaries'!$O38="Annually",IF(BM$6='Team &amp; Salaries'!$M38,MIN('Team &amp; Salaries'!$N38,'Team &amp; Salaries'!$P38),IF(BM$6&gt;'Team &amp; Salaries'!$M38,IFERROR(MIN('Team &amp; Salaries'!$P38,#REF!+'Team &amp; Salaries'!$N38),MIN('Team &amp; Salaries'!$N38,'Team &amp; Salaries'!$P38)),0))))))</f>
        <v>1</v>
      </c>
      <c r="BN128" s="286">
        <f>IF('Team &amp; Salaries'!$O38="Never",IF(BN$6&gt;='Team &amp; Salaries'!$M38,MIN('Team &amp; Salaries'!$N38,'Team &amp; Salaries'!$P38),0),IF('Team &amp; Salaries'!$O38="Monthly",IF(BN$6='Team &amp; Salaries'!$M38,MIN('Team &amp; Salaries'!$N38,'Team &amp; Salaries'!$P38),IF(BN$6&gt;'Team &amp; Salaries'!$M38,MIN('Team &amp; Salaries'!$P38,BM128+'Team &amp; Salaries'!$N38),0)),IF('Team &amp; Salaries'!$O38="Quarterly",IF(BN$6='Team &amp; Salaries'!$M38,MIN('Team &amp; Salaries'!$N38,'Team &amp; Salaries'!$P38),IF(BN$6&gt;'Team &amp; Salaries'!$M38,IFERROR(MIN('Team &amp; Salaries'!$P38,IF(ISNUMBER(BI128),BI128,0)+'Team &amp; Salaries'!$N38),'Team &amp; Salaries'!$N38),0)),IF('Team &amp; Salaries'!$O38="Annually",IF(BN$6='Team &amp; Salaries'!$M38,MIN('Team &amp; Salaries'!$N38,'Team &amp; Salaries'!$P38),IF(BN$6&gt;'Team &amp; Salaries'!$M38,IFERROR(MIN('Team &amp; Salaries'!$P38,#REF!+'Team &amp; Salaries'!$N38),MIN('Team &amp; Salaries'!$N38,'Team &amp; Salaries'!$P38)),0))))))</f>
        <v>1</v>
      </c>
      <c r="BO128" s="286">
        <f>IF('Team &amp; Salaries'!$O38="Never",IF(BO$6&gt;='Team &amp; Salaries'!$M38,MIN('Team &amp; Salaries'!$N38,'Team &amp; Salaries'!$P38),0),IF('Team &amp; Salaries'!$O38="Monthly",IF(BO$6='Team &amp; Salaries'!$M38,MIN('Team &amp; Salaries'!$N38,'Team &amp; Salaries'!$P38),IF(BO$6&gt;'Team &amp; Salaries'!$M38,MIN('Team &amp; Salaries'!$P38,BN128+'Team &amp; Salaries'!$N38),0)),IF('Team &amp; Salaries'!$O38="Quarterly",IF(BO$6='Team &amp; Salaries'!$M38,MIN('Team &amp; Salaries'!$N38,'Team &amp; Salaries'!$P38),IF(BO$6&gt;'Team &amp; Salaries'!$M38,IFERROR(MIN('Team &amp; Salaries'!$P38,IF(ISNUMBER(BJ128),BJ128,0)+'Team &amp; Salaries'!$N38),'Team &amp; Salaries'!$N38),0)),IF('Team &amp; Salaries'!$O38="Annually",IF(BO$6='Team &amp; Salaries'!$M38,MIN('Team &amp; Salaries'!$N38,'Team &amp; Salaries'!$P38),IF(BO$6&gt;'Team &amp; Salaries'!$M38,IFERROR(MIN('Team &amp; Salaries'!$P38,#REF!+'Team &amp; Salaries'!$N38),MIN('Team &amp; Salaries'!$N38,'Team &amp; Salaries'!$P38)),0))))))</f>
        <v>1</v>
      </c>
      <c r="BP128" s="286">
        <f>IF('Team &amp; Salaries'!$O38="Never",IF(BP$6&gt;='Team &amp; Salaries'!$M38,MIN('Team &amp; Salaries'!$N38,'Team &amp; Salaries'!$P38),0),IF('Team &amp; Salaries'!$O38="Monthly",IF(BP$6='Team &amp; Salaries'!$M38,MIN('Team &amp; Salaries'!$N38,'Team &amp; Salaries'!$P38),IF(BP$6&gt;'Team &amp; Salaries'!$M38,MIN('Team &amp; Salaries'!$P38,BO128+'Team &amp; Salaries'!$N38),0)),IF('Team &amp; Salaries'!$O38="Quarterly",IF(BP$6='Team &amp; Salaries'!$M38,MIN('Team &amp; Salaries'!$N38,'Team &amp; Salaries'!$P38),IF(BP$6&gt;'Team &amp; Salaries'!$M38,IFERROR(MIN('Team &amp; Salaries'!$P38,IF(ISNUMBER(BK128),BK128,0)+'Team &amp; Salaries'!$N38),'Team &amp; Salaries'!$N38),0)),IF('Team &amp; Salaries'!$O38="Annually",IF(BP$6='Team &amp; Salaries'!$M38,MIN('Team &amp; Salaries'!$N38,'Team &amp; Salaries'!$P38),IF(BP$6&gt;'Team &amp; Salaries'!$M38,IFERROR(MIN('Team &amp; Salaries'!$P38,#REF!+'Team &amp; Salaries'!$N38),MIN('Team &amp; Salaries'!$N38,'Team &amp; Salaries'!$P38)),0))))))</f>
        <v>1</v>
      </c>
      <c r="BQ128" s="286">
        <f>IF('Team &amp; Salaries'!$O38="Never",IF(BQ$6&gt;='Team &amp; Salaries'!$M38,MIN('Team &amp; Salaries'!$N38,'Team &amp; Salaries'!$P38),0),IF('Team &amp; Salaries'!$O38="Monthly",IF(BQ$6='Team &amp; Salaries'!$M38,MIN('Team &amp; Salaries'!$N38,'Team &amp; Salaries'!$P38),IF(BQ$6&gt;'Team &amp; Salaries'!$M38,MIN('Team &amp; Salaries'!$P38,BP128+'Team &amp; Salaries'!$N38),0)),IF('Team &amp; Salaries'!$O38="Quarterly",IF(BQ$6='Team &amp; Salaries'!$M38,MIN('Team &amp; Salaries'!$N38,'Team &amp; Salaries'!$P38),IF(BQ$6&gt;'Team &amp; Salaries'!$M38,IFERROR(MIN('Team &amp; Salaries'!$P38,IF(ISNUMBER(BL128),BL128,0)+'Team &amp; Salaries'!$N38),'Team &amp; Salaries'!$N38),0)),IF('Team &amp; Salaries'!$O38="Annually",IF(BQ$6='Team &amp; Salaries'!$M38,MIN('Team &amp; Salaries'!$N38,'Team &amp; Salaries'!$P38),IF(BQ$6&gt;'Team &amp; Salaries'!$M38,IFERROR(MIN('Team &amp; Salaries'!$P38,#REF!+'Team &amp; Salaries'!$N38),MIN('Team &amp; Salaries'!$N38,'Team &amp; Salaries'!$P38)),0))))))</f>
        <v>1</v>
      </c>
      <c r="BR128" s="286">
        <f>IF('Team &amp; Salaries'!$O38="Never",IF(BR$6&gt;='Team &amp; Salaries'!$M38,MIN('Team &amp; Salaries'!$N38,'Team &amp; Salaries'!$P38),0),IF('Team &amp; Salaries'!$O38="Monthly",IF(BR$6='Team &amp; Salaries'!$M38,MIN('Team &amp; Salaries'!$N38,'Team &amp; Salaries'!$P38),IF(BR$6&gt;'Team &amp; Salaries'!$M38,MIN('Team &amp; Salaries'!$P38,BQ128+'Team &amp; Salaries'!$N38),0)),IF('Team &amp; Salaries'!$O38="Quarterly",IF(BR$6='Team &amp; Salaries'!$M38,MIN('Team &amp; Salaries'!$N38,'Team &amp; Salaries'!$P38),IF(BR$6&gt;'Team &amp; Salaries'!$M38,IFERROR(MIN('Team &amp; Salaries'!$P38,IF(ISNUMBER(BM128),BM128,0)+'Team &amp; Salaries'!$N38),'Team &amp; Salaries'!$N38),0)),IF('Team &amp; Salaries'!$O38="Annually",IF(BR$6='Team &amp; Salaries'!$M38,MIN('Team &amp; Salaries'!$N38,'Team &amp; Salaries'!$P38),IF(BR$6&gt;'Team &amp; Salaries'!$M38,IFERROR(MIN('Team &amp; Salaries'!$P38,#REF!+'Team &amp; Salaries'!$N38),MIN('Team &amp; Salaries'!$N38,'Team &amp; Salaries'!$P38)),0))))))</f>
        <v>1</v>
      </c>
      <c r="BS128" s="286">
        <f>IF('Team &amp; Salaries'!$O38="Never",IF(BS$6&gt;='Team &amp; Salaries'!$M38,MIN('Team &amp; Salaries'!$N38,'Team &amp; Salaries'!$P38),0),IF('Team &amp; Salaries'!$O38="Monthly",IF(BS$6='Team &amp; Salaries'!$M38,MIN('Team &amp; Salaries'!$N38,'Team &amp; Salaries'!$P38),IF(BS$6&gt;'Team &amp; Salaries'!$M38,MIN('Team &amp; Salaries'!$P38,BR128+'Team &amp; Salaries'!$N38),0)),IF('Team &amp; Salaries'!$O38="Quarterly",IF(BS$6='Team &amp; Salaries'!$M38,MIN('Team &amp; Salaries'!$N38,'Team &amp; Salaries'!$P38),IF(BS$6&gt;'Team &amp; Salaries'!$M38,IFERROR(MIN('Team &amp; Salaries'!$P38,IF(ISNUMBER(BN128),BN128,0)+'Team &amp; Salaries'!$N38),'Team &amp; Salaries'!$N38),0)),IF('Team &amp; Salaries'!$O38="Annually",IF(BS$6='Team &amp; Salaries'!$M38,MIN('Team &amp; Salaries'!$N38,'Team &amp; Salaries'!$P38),IF(BS$6&gt;'Team &amp; Salaries'!$M38,IFERROR(MIN('Team &amp; Salaries'!$P38,#REF!+'Team &amp; Salaries'!$N38),MIN('Team &amp; Salaries'!$N38,'Team &amp; Salaries'!$P38)),0))))))</f>
        <v>1</v>
      </c>
      <c r="BT128" s="286">
        <f>IF('Team &amp; Salaries'!$O38="Never",IF(BT$6&gt;='Team &amp; Salaries'!$M38,MIN('Team &amp; Salaries'!$N38,'Team &amp; Salaries'!$P38),0),IF('Team &amp; Salaries'!$O38="Monthly",IF(BT$6='Team &amp; Salaries'!$M38,MIN('Team &amp; Salaries'!$N38,'Team &amp; Salaries'!$P38),IF(BT$6&gt;'Team &amp; Salaries'!$M38,MIN('Team &amp; Salaries'!$P38,BS128+'Team &amp; Salaries'!$N38),0)),IF('Team &amp; Salaries'!$O38="Quarterly",IF(BT$6='Team &amp; Salaries'!$M38,MIN('Team &amp; Salaries'!$N38,'Team &amp; Salaries'!$P38),IF(BT$6&gt;'Team &amp; Salaries'!$M38,IFERROR(MIN('Team &amp; Salaries'!$P38,IF(ISNUMBER(BO128),BO128,0)+'Team &amp; Salaries'!$N38),'Team &amp; Salaries'!$N38),0)),IF('Team &amp; Salaries'!$O38="Annually",IF(BT$6='Team &amp; Salaries'!$M38,MIN('Team &amp; Salaries'!$N38,'Team &amp; Salaries'!$P38),IF(BT$6&gt;'Team &amp; Salaries'!$M38,IFERROR(MIN('Team &amp; Salaries'!$P38,#REF!+'Team &amp; Salaries'!$N38),MIN('Team &amp; Salaries'!$N38,'Team &amp; Salaries'!$P38)),0))))))</f>
        <v>1</v>
      </c>
      <c r="BU128" s="286">
        <f>IF('Team &amp; Salaries'!$O38="Never",IF(BU$6&gt;='Team &amp; Salaries'!$M38,MIN('Team &amp; Salaries'!$N38,'Team &amp; Salaries'!$P38),0),IF('Team &amp; Salaries'!$O38="Monthly",IF(BU$6='Team &amp; Salaries'!$M38,MIN('Team &amp; Salaries'!$N38,'Team &amp; Salaries'!$P38),IF(BU$6&gt;'Team &amp; Salaries'!$M38,MIN('Team &amp; Salaries'!$P38,BT128+'Team &amp; Salaries'!$N38),0)),IF('Team &amp; Salaries'!$O38="Quarterly",IF(BU$6='Team &amp; Salaries'!$M38,MIN('Team &amp; Salaries'!$N38,'Team &amp; Salaries'!$P38),IF(BU$6&gt;'Team &amp; Salaries'!$M38,IFERROR(MIN('Team &amp; Salaries'!$P38,IF(ISNUMBER(BP128),BP128,0)+'Team &amp; Salaries'!$N38),'Team &amp; Salaries'!$N38),0)),IF('Team &amp; Salaries'!$O38="Annually",IF(BU$6='Team &amp; Salaries'!$M38,MIN('Team &amp; Salaries'!$N38,'Team &amp; Salaries'!$P38),IF(BU$6&gt;'Team &amp; Salaries'!$M38,IFERROR(MIN('Team &amp; Salaries'!$P38,#REF!+'Team &amp; Salaries'!$N38),MIN('Team &amp; Salaries'!$N38,'Team &amp; Salaries'!$P38)),0))))))</f>
        <v>1</v>
      </c>
      <c r="BV128" s="286">
        <f>IF('Team &amp; Salaries'!$O38="Never",IF(BV$6&gt;='Team &amp; Salaries'!$M38,MIN('Team &amp; Salaries'!$N38,'Team &amp; Salaries'!$P38),0),IF('Team &amp; Salaries'!$O38="Monthly",IF(BV$6='Team &amp; Salaries'!$M38,MIN('Team &amp; Salaries'!$N38,'Team &amp; Salaries'!$P38),IF(BV$6&gt;'Team &amp; Salaries'!$M38,MIN('Team &amp; Salaries'!$P38,BU128+'Team &amp; Salaries'!$N38),0)),IF('Team &amp; Salaries'!$O38="Quarterly",IF(BV$6='Team &amp; Salaries'!$M38,MIN('Team &amp; Salaries'!$N38,'Team &amp; Salaries'!$P38),IF(BV$6&gt;'Team &amp; Salaries'!$M38,IFERROR(MIN('Team &amp; Salaries'!$P38,IF(ISNUMBER(BQ128),BQ128,0)+'Team &amp; Salaries'!$N38),'Team &amp; Salaries'!$N38),0)),IF('Team &amp; Salaries'!$O38="Annually",IF(BV$6='Team &amp; Salaries'!$M38,MIN('Team &amp; Salaries'!$N38,'Team &amp; Salaries'!$P38),IF(BV$6&gt;'Team &amp; Salaries'!$M38,IFERROR(MIN('Team &amp; Salaries'!$P38,#REF!+'Team &amp; Salaries'!$N38),MIN('Team &amp; Salaries'!$N38,'Team &amp; Salaries'!$P38)),0))))))</f>
        <v>1</v>
      </c>
      <c r="BW128" s="286">
        <f>IF('Team &amp; Salaries'!$O38="Never",IF(BW$6&gt;='Team &amp; Salaries'!$M38,MIN('Team &amp; Salaries'!$N38,'Team &amp; Salaries'!$P38),0),IF('Team &amp; Salaries'!$O38="Monthly",IF(BW$6='Team &amp; Salaries'!$M38,MIN('Team &amp; Salaries'!$N38,'Team &amp; Salaries'!$P38),IF(BW$6&gt;'Team &amp; Salaries'!$M38,MIN('Team &amp; Salaries'!$P38,BV128+'Team &amp; Salaries'!$N38),0)),IF('Team &amp; Salaries'!$O38="Quarterly",IF(BW$6='Team &amp; Salaries'!$M38,MIN('Team &amp; Salaries'!$N38,'Team &amp; Salaries'!$P38),IF(BW$6&gt;'Team &amp; Salaries'!$M38,IFERROR(MIN('Team &amp; Salaries'!$P38,IF(ISNUMBER(BR128),BR128,0)+'Team &amp; Salaries'!$N38),'Team &amp; Salaries'!$N38),0)),IF('Team &amp; Salaries'!$O38="Annually",IF(BW$6='Team &amp; Salaries'!$M38,MIN('Team &amp; Salaries'!$N38,'Team &amp; Salaries'!$P38),IF(BW$6&gt;'Team &amp; Salaries'!$M38,IFERROR(MIN('Team &amp; Salaries'!$P38,#REF!+'Team &amp; Salaries'!$N38),MIN('Team &amp; Salaries'!$N38,'Team &amp; Salaries'!$P38)),0))))))</f>
        <v>1</v>
      </c>
      <c r="BX128" s="286">
        <f>IF('Team &amp; Salaries'!$O38="Never",IF(BX$6&gt;='Team &amp; Salaries'!$M38,MIN('Team &amp; Salaries'!$N38,'Team &amp; Salaries'!$P38),0),IF('Team &amp; Salaries'!$O38="Monthly",IF(BX$6='Team &amp; Salaries'!$M38,MIN('Team &amp; Salaries'!$N38,'Team &amp; Salaries'!$P38),IF(BX$6&gt;'Team &amp; Salaries'!$M38,MIN('Team &amp; Salaries'!$P38,BW128+'Team &amp; Salaries'!$N38),0)),IF('Team &amp; Salaries'!$O38="Quarterly",IF(BX$6='Team &amp; Salaries'!$M38,MIN('Team &amp; Salaries'!$N38,'Team &amp; Salaries'!$P38),IF(BX$6&gt;'Team &amp; Salaries'!$M38,IFERROR(MIN('Team &amp; Salaries'!$P38,IF(ISNUMBER(BS128),BS128,0)+'Team &amp; Salaries'!$N38),'Team &amp; Salaries'!$N38),0)),IF('Team &amp; Salaries'!$O38="Annually",IF(BX$6='Team &amp; Salaries'!$M38,MIN('Team &amp; Salaries'!$N38,'Team &amp; Salaries'!$P38),IF(BX$6&gt;'Team &amp; Salaries'!$M38,IFERROR(MIN('Team &amp; Salaries'!$P38,#REF!+'Team &amp; Salaries'!$N38),MIN('Team &amp; Salaries'!$N38,'Team &amp; Salaries'!$P38)),0))))))</f>
        <v>1</v>
      </c>
      <c r="BY128" s="286">
        <f>IF('Team &amp; Salaries'!$O38="Never",IF(BY$6&gt;='Team &amp; Salaries'!$M38,MIN('Team &amp; Salaries'!$N38,'Team &amp; Salaries'!$P38),0),IF('Team &amp; Salaries'!$O38="Monthly",IF(BY$6='Team &amp; Salaries'!$M38,MIN('Team &amp; Salaries'!$N38,'Team &amp; Salaries'!$P38),IF(BY$6&gt;'Team &amp; Salaries'!$M38,MIN('Team &amp; Salaries'!$P38,BX128+'Team &amp; Salaries'!$N38),0)),IF('Team &amp; Salaries'!$O38="Quarterly",IF(BY$6='Team &amp; Salaries'!$M38,MIN('Team &amp; Salaries'!$N38,'Team &amp; Salaries'!$P38),IF(BY$6&gt;'Team &amp; Salaries'!$M38,IFERROR(MIN('Team &amp; Salaries'!$P38,IF(ISNUMBER(BT128),BT128,0)+'Team &amp; Salaries'!$N38),'Team &amp; Salaries'!$N38),0)),IF('Team &amp; Salaries'!$O38="Annually",IF(BY$6='Team &amp; Salaries'!$M38,MIN('Team &amp; Salaries'!$N38,'Team &amp; Salaries'!$P38),IF(BY$6&gt;'Team &amp; Salaries'!$M38,IFERROR(MIN('Team &amp; Salaries'!$P38,#REF!+'Team &amp; Salaries'!$N38),MIN('Team &amp; Salaries'!$N38,'Team &amp; Salaries'!$P38)),0))))))</f>
        <v>1</v>
      </c>
      <c r="BZ128" s="286">
        <f>IF('Team &amp; Salaries'!$O38="Never",IF(BZ$6&gt;='Team &amp; Salaries'!$M38,MIN('Team &amp; Salaries'!$N38,'Team &amp; Salaries'!$P38),0),IF('Team &amp; Salaries'!$O38="Monthly",IF(BZ$6='Team &amp; Salaries'!$M38,MIN('Team &amp; Salaries'!$N38,'Team &amp; Salaries'!$P38),IF(BZ$6&gt;'Team &amp; Salaries'!$M38,MIN('Team &amp; Salaries'!$P38,BY128+'Team &amp; Salaries'!$N38),0)),IF('Team &amp; Salaries'!$O38="Quarterly",IF(BZ$6='Team &amp; Salaries'!$M38,MIN('Team &amp; Salaries'!$N38,'Team &amp; Salaries'!$P38),IF(BZ$6&gt;'Team &amp; Salaries'!$M38,IFERROR(MIN('Team &amp; Salaries'!$P38,IF(ISNUMBER(BU128),BU128,0)+'Team &amp; Salaries'!$N38),'Team &amp; Salaries'!$N38),0)),IF('Team &amp; Salaries'!$O38="Annually",IF(BZ$6='Team &amp; Salaries'!$M38,MIN('Team &amp; Salaries'!$N38,'Team &amp; Salaries'!$P38),IF(BZ$6&gt;'Team &amp; Salaries'!$M38,IFERROR(MIN('Team &amp; Salaries'!$P38,#REF!+'Team &amp; Salaries'!$N38),MIN('Team &amp; Salaries'!$N38,'Team &amp; Salaries'!$P38)),0))))))</f>
        <v>1</v>
      </c>
      <c r="CA128" s="286">
        <f>IF('Team &amp; Salaries'!$O38="Never",IF(CA$6&gt;='Team &amp; Salaries'!$M38,MIN('Team &amp; Salaries'!$N38,'Team &amp; Salaries'!$P38),0),IF('Team &amp; Salaries'!$O38="Monthly",IF(CA$6='Team &amp; Salaries'!$M38,MIN('Team &amp; Salaries'!$N38,'Team &amp; Salaries'!$P38),IF(CA$6&gt;'Team &amp; Salaries'!$M38,MIN('Team &amp; Salaries'!$P38,BZ128+'Team &amp; Salaries'!$N38),0)),IF('Team &amp; Salaries'!$O38="Quarterly",IF(CA$6='Team &amp; Salaries'!$M38,MIN('Team &amp; Salaries'!$N38,'Team &amp; Salaries'!$P38),IF(CA$6&gt;'Team &amp; Salaries'!$M38,IFERROR(MIN('Team &amp; Salaries'!$P38,IF(ISNUMBER(BV128),BV128,0)+'Team &amp; Salaries'!$N38),'Team &amp; Salaries'!$N38),0)),IF('Team &amp; Salaries'!$O38="Annually",IF(CA$6='Team &amp; Salaries'!$M38,MIN('Team &amp; Salaries'!$N38,'Team &amp; Salaries'!$P38),IF(CA$6&gt;'Team &amp; Salaries'!$M38,IFERROR(MIN('Team &amp; Salaries'!$P38,#REF!+'Team &amp; Salaries'!$N38),MIN('Team &amp; Salaries'!$N38,'Team &amp; Salaries'!$P38)),0))))))</f>
        <v>1</v>
      </c>
      <c r="CB128" s="286">
        <f>IF('Team &amp; Salaries'!$O38="Never",IF(CB$6&gt;='Team &amp; Salaries'!$M38,MIN('Team &amp; Salaries'!$N38,'Team &amp; Salaries'!$P38),0),IF('Team &amp; Salaries'!$O38="Monthly",IF(CB$6='Team &amp; Salaries'!$M38,MIN('Team &amp; Salaries'!$N38,'Team &amp; Salaries'!$P38),IF(CB$6&gt;'Team &amp; Salaries'!$M38,MIN('Team &amp; Salaries'!$P38,CA128+'Team &amp; Salaries'!$N38),0)),IF('Team &amp; Salaries'!$O38="Quarterly",IF(CB$6='Team &amp; Salaries'!$M38,MIN('Team &amp; Salaries'!$N38,'Team &amp; Salaries'!$P38),IF(CB$6&gt;'Team &amp; Salaries'!$M38,IFERROR(MIN('Team &amp; Salaries'!$P38,IF(ISNUMBER(BW128),BW128,0)+'Team &amp; Salaries'!$N38),'Team &amp; Salaries'!$N38),0)),IF('Team &amp; Salaries'!$O38="Annually",IF(CB$6='Team &amp; Salaries'!$M38,MIN('Team &amp; Salaries'!$N38,'Team &amp; Salaries'!$P38),IF(CB$6&gt;'Team &amp; Salaries'!$M38,IFERROR(MIN('Team &amp; Salaries'!$P38,#REF!+'Team &amp; Salaries'!$N38),MIN('Team &amp; Salaries'!$N38,'Team &amp; Salaries'!$P38)),0))))))</f>
        <v>1</v>
      </c>
      <c r="CC128" s="286">
        <f>IF('Team &amp; Salaries'!$O38="Never",IF(CC$6&gt;='Team &amp; Salaries'!$M38,MIN('Team &amp; Salaries'!$N38,'Team &amp; Salaries'!$P38),0),IF('Team &amp; Salaries'!$O38="Monthly",IF(CC$6='Team &amp; Salaries'!$M38,MIN('Team &amp; Salaries'!$N38,'Team &amp; Salaries'!$P38),IF(CC$6&gt;'Team &amp; Salaries'!$M38,MIN('Team &amp; Salaries'!$P38,CB128+'Team &amp; Salaries'!$N38),0)),IF('Team &amp; Salaries'!$O38="Quarterly",IF(CC$6='Team &amp; Salaries'!$M38,MIN('Team &amp; Salaries'!$N38,'Team &amp; Salaries'!$P38),IF(CC$6&gt;'Team &amp; Salaries'!$M38,IFERROR(MIN('Team &amp; Salaries'!$P38,IF(ISNUMBER(BX128),BX128,0)+'Team &amp; Salaries'!$N38),'Team &amp; Salaries'!$N38),0)),IF('Team &amp; Salaries'!$O38="Annually",IF(CC$6='Team &amp; Salaries'!$M38,MIN('Team &amp; Salaries'!$N38,'Team &amp; Salaries'!$P38),IF(CC$6&gt;'Team &amp; Salaries'!$M38,IFERROR(MIN('Team &amp; Salaries'!$P38,#REF!+'Team &amp; Salaries'!$N38),MIN('Team &amp; Salaries'!$N38,'Team &amp; Salaries'!$P38)),0))))))</f>
        <v>1</v>
      </c>
      <c r="CD128" s="286">
        <f>IF('Team &amp; Salaries'!$O38="Never",IF(CD$6&gt;='Team &amp; Salaries'!$M38,MIN('Team &amp; Salaries'!$N38,'Team &amp; Salaries'!$P38),0),IF('Team &amp; Salaries'!$O38="Monthly",IF(CD$6='Team &amp; Salaries'!$M38,MIN('Team &amp; Salaries'!$N38,'Team &amp; Salaries'!$P38),IF(CD$6&gt;'Team &amp; Salaries'!$M38,MIN('Team &amp; Salaries'!$P38,CC128+'Team &amp; Salaries'!$N38),0)),IF('Team &amp; Salaries'!$O38="Quarterly",IF(CD$6='Team &amp; Salaries'!$M38,MIN('Team &amp; Salaries'!$N38,'Team &amp; Salaries'!$P38),IF(CD$6&gt;'Team &amp; Salaries'!$M38,IFERROR(MIN('Team &amp; Salaries'!$P38,IF(ISNUMBER(BY128),BY128,0)+'Team &amp; Salaries'!$N38),'Team &amp; Salaries'!$N38),0)),IF('Team &amp; Salaries'!$O38="Annually",IF(CD$6='Team &amp; Salaries'!$M38,MIN('Team &amp; Salaries'!$N38,'Team &amp; Salaries'!$P38),IF(CD$6&gt;'Team &amp; Salaries'!$M38,IFERROR(MIN('Team &amp; Salaries'!$P38,#REF!+'Team &amp; Salaries'!$N38),MIN('Team &amp; Salaries'!$N38,'Team &amp; Salaries'!$P38)),0))))))</f>
        <v>1</v>
      </c>
      <c r="CE128" s="286">
        <f>IF('Team &amp; Salaries'!$O38="Never",IF(CE$6&gt;='Team &amp; Salaries'!$M38,MIN('Team &amp; Salaries'!$N38,'Team &amp; Salaries'!$P38),0),IF('Team &amp; Salaries'!$O38="Monthly",IF(CE$6='Team &amp; Salaries'!$M38,MIN('Team &amp; Salaries'!$N38,'Team &amp; Salaries'!$P38),IF(CE$6&gt;'Team &amp; Salaries'!$M38,MIN('Team &amp; Salaries'!$P38,CD128+'Team &amp; Salaries'!$N38),0)),IF('Team &amp; Salaries'!$O38="Quarterly",IF(CE$6='Team &amp; Salaries'!$M38,MIN('Team &amp; Salaries'!$N38,'Team &amp; Salaries'!$P38),IF(CE$6&gt;'Team &amp; Salaries'!$M38,IFERROR(MIN('Team &amp; Salaries'!$P38,IF(ISNUMBER(BZ128),BZ128,0)+'Team &amp; Salaries'!$N38),'Team &amp; Salaries'!$N38),0)),IF('Team &amp; Salaries'!$O38="Annually",IF(CE$6='Team &amp; Salaries'!$M38,MIN('Team &amp; Salaries'!$N38,'Team &amp; Salaries'!$P38),IF(CE$6&gt;'Team &amp; Salaries'!$M38,IFERROR(MIN('Team &amp; Salaries'!$P38,#REF!+'Team &amp; Salaries'!$N38),MIN('Team &amp; Salaries'!$N38,'Team &amp; Salaries'!$P38)),0))))))</f>
        <v>1</v>
      </c>
      <c r="CF128" s="286">
        <f>IF('Team &amp; Salaries'!$O38="Never",IF(CF$6&gt;='Team &amp; Salaries'!$M38,MIN('Team &amp; Salaries'!$N38,'Team &amp; Salaries'!$P38),0),IF('Team &amp; Salaries'!$O38="Monthly",IF(CF$6='Team &amp; Salaries'!$M38,MIN('Team &amp; Salaries'!$N38,'Team &amp; Salaries'!$P38),IF(CF$6&gt;'Team &amp; Salaries'!$M38,MIN('Team &amp; Salaries'!$P38,CE128+'Team &amp; Salaries'!$N38),0)),IF('Team &amp; Salaries'!$O38="Quarterly",IF(CF$6='Team &amp; Salaries'!$M38,MIN('Team &amp; Salaries'!$N38,'Team &amp; Salaries'!$P38),IF(CF$6&gt;'Team &amp; Salaries'!$M38,IFERROR(MIN('Team &amp; Salaries'!$P38,IF(ISNUMBER(CA128),CA128,0)+'Team &amp; Salaries'!$N38),'Team &amp; Salaries'!$N38),0)),IF('Team &amp; Salaries'!$O38="Annually",IF(CF$6='Team &amp; Salaries'!$M38,MIN('Team &amp; Salaries'!$N38,'Team &amp; Salaries'!$P38),IF(CF$6&gt;'Team &amp; Salaries'!$M38,IFERROR(MIN('Team &amp; Salaries'!$P38,#REF!+'Team &amp; Salaries'!$N38),MIN('Team &amp; Salaries'!$N38,'Team &amp; Salaries'!$P38)),0))))))</f>
        <v>1</v>
      </c>
      <c r="CG128" s="286">
        <f>IF('Team &amp; Salaries'!$O38="Never",IF(CG$6&gt;='Team &amp; Salaries'!$M38,MIN('Team &amp; Salaries'!$N38,'Team &amp; Salaries'!$P38),0),IF('Team &amp; Salaries'!$O38="Monthly",IF(CG$6='Team &amp; Salaries'!$M38,MIN('Team &amp; Salaries'!$N38,'Team &amp; Salaries'!$P38),IF(CG$6&gt;'Team &amp; Salaries'!$M38,MIN('Team &amp; Salaries'!$P38,CF128+'Team &amp; Salaries'!$N38),0)),IF('Team &amp; Salaries'!$O38="Quarterly",IF(CG$6='Team &amp; Salaries'!$M38,MIN('Team &amp; Salaries'!$N38,'Team &amp; Salaries'!$P38),IF(CG$6&gt;'Team &amp; Salaries'!$M38,IFERROR(MIN('Team &amp; Salaries'!$P38,IF(ISNUMBER(CB128),CB128,0)+'Team &amp; Salaries'!$N38),'Team &amp; Salaries'!$N38),0)),IF('Team &amp; Salaries'!$O38="Annually",IF(CG$6='Team &amp; Salaries'!$M38,MIN('Team &amp; Salaries'!$N38,'Team &amp; Salaries'!$P38),IF(CG$6&gt;'Team &amp; Salaries'!$M38,IFERROR(MIN('Team &amp; Salaries'!$P38,#REF!+'Team &amp; Salaries'!$N38),MIN('Team &amp; Salaries'!$N38,'Team &amp; Salaries'!$P38)),0))))))</f>
        <v>1</v>
      </c>
      <c r="CH128" s="286">
        <f>IF('Team &amp; Salaries'!$O38="Never",IF(CH$6&gt;='Team &amp; Salaries'!$M38,MIN('Team &amp; Salaries'!$N38,'Team &amp; Salaries'!$P38),0),IF('Team &amp; Salaries'!$O38="Monthly",IF(CH$6='Team &amp; Salaries'!$M38,MIN('Team &amp; Salaries'!$N38,'Team &amp; Salaries'!$P38),IF(CH$6&gt;'Team &amp; Salaries'!$M38,MIN('Team &amp; Salaries'!$P38,CG128+'Team &amp; Salaries'!$N38),0)),IF('Team &amp; Salaries'!$O38="Quarterly",IF(CH$6='Team &amp; Salaries'!$M38,MIN('Team &amp; Salaries'!$N38,'Team &amp; Salaries'!$P38),IF(CH$6&gt;'Team &amp; Salaries'!$M38,IFERROR(MIN('Team &amp; Salaries'!$P38,IF(ISNUMBER(CC128),CC128,0)+'Team &amp; Salaries'!$N38),'Team &amp; Salaries'!$N38),0)),IF('Team &amp; Salaries'!$O38="Annually",IF(CH$6='Team &amp; Salaries'!$M38,MIN('Team &amp; Salaries'!$N38,'Team &amp; Salaries'!$P38),IF(CH$6&gt;'Team &amp; Salaries'!$M38,IFERROR(MIN('Team &amp; Salaries'!$P38,#REF!+'Team &amp; Salaries'!$N38),MIN('Team &amp; Salaries'!$N38,'Team &amp; Salaries'!$P38)),0))))))</f>
        <v>1</v>
      </c>
      <c r="CI128" s="286">
        <f>IF('Team &amp; Salaries'!$O38="Never",IF(CI$6&gt;='Team &amp; Salaries'!$M38,MIN('Team &amp; Salaries'!$N38,'Team &amp; Salaries'!$P38),0),IF('Team &amp; Salaries'!$O38="Monthly",IF(CI$6='Team &amp; Salaries'!$M38,MIN('Team &amp; Salaries'!$N38,'Team &amp; Salaries'!$P38),IF(CI$6&gt;'Team &amp; Salaries'!$M38,MIN('Team &amp; Salaries'!$P38,CH128+'Team &amp; Salaries'!$N38),0)),IF('Team &amp; Salaries'!$O38="Quarterly",IF(CI$6='Team &amp; Salaries'!$M38,MIN('Team &amp; Salaries'!$N38,'Team &amp; Salaries'!$P38),IF(CI$6&gt;'Team &amp; Salaries'!$M38,IFERROR(MIN('Team &amp; Salaries'!$P38,IF(ISNUMBER(CD128),CD128,0)+'Team &amp; Salaries'!$N38),'Team &amp; Salaries'!$N38),0)),IF('Team &amp; Salaries'!$O38="Annually",IF(CI$6='Team &amp; Salaries'!$M38,MIN('Team &amp; Salaries'!$N38,'Team &amp; Salaries'!$P38),IF(CI$6&gt;'Team &amp; Salaries'!$M38,IFERROR(MIN('Team &amp; Salaries'!$P38,#REF!+'Team &amp; Salaries'!$N38),MIN('Team &amp; Salaries'!$N38,'Team &amp; Salaries'!$P38)),0))))))</f>
        <v>1</v>
      </c>
      <c r="CJ128" s="286">
        <f>IF('Team &amp; Salaries'!$O38="Never",IF(CJ$6&gt;='Team &amp; Salaries'!$M38,MIN('Team &amp; Salaries'!$N38,'Team &amp; Salaries'!$P38),0),IF('Team &amp; Salaries'!$O38="Monthly",IF(CJ$6='Team &amp; Salaries'!$M38,MIN('Team &amp; Salaries'!$N38,'Team &amp; Salaries'!$P38),IF(CJ$6&gt;'Team &amp; Salaries'!$M38,MIN('Team &amp; Salaries'!$P38,CI128+'Team &amp; Salaries'!$N38),0)),IF('Team &amp; Salaries'!$O38="Quarterly",IF(CJ$6='Team &amp; Salaries'!$M38,MIN('Team &amp; Salaries'!$N38,'Team &amp; Salaries'!$P38),IF(CJ$6&gt;'Team &amp; Salaries'!$M38,IFERROR(MIN('Team &amp; Salaries'!$P38,IF(ISNUMBER(CE128),CE128,0)+'Team &amp; Salaries'!$N38),'Team &amp; Salaries'!$N38),0)),IF('Team &amp; Salaries'!$O38="Annually",IF(CJ$6='Team &amp; Salaries'!$M38,MIN('Team &amp; Salaries'!$N38,'Team &amp; Salaries'!$P38),IF(CJ$6&gt;'Team &amp; Salaries'!$M38,IFERROR(MIN('Team &amp; Salaries'!$P38,#REF!+'Team &amp; Salaries'!$N38),MIN('Team &amp; Salaries'!$N38,'Team &amp; Salaries'!$P38)),0))))))</f>
        <v>1</v>
      </c>
      <c r="CK128" s="286">
        <f>IF('Team &amp; Salaries'!$O38="Never",IF(CK$6&gt;='Team &amp; Salaries'!$M38,MIN('Team &amp; Salaries'!$N38,'Team &amp; Salaries'!$P38),0),IF('Team &amp; Salaries'!$O38="Monthly",IF(CK$6='Team &amp; Salaries'!$M38,MIN('Team &amp; Salaries'!$N38,'Team &amp; Salaries'!$P38),IF(CK$6&gt;'Team &amp; Salaries'!$M38,MIN('Team &amp; Salaries'!$P38,CJ128+'Team &amp; Salaries'!$N38),0)),IF('Team &amp; Salaries'!$O38="Quarterly",IF(CK$6='Team &amp; Salaries'!$M38,MIN('Team &amp; Salaries'!$N38,'Team &amp; Salaries'!$P38),IF(CK$6&gt;'Team &amp; Salaries'!$M38,IFERROR(MIN('Team &amp; Salaries'!$P38,IF(ISNUMBER(CF128),CF128,0)+'Team &amp; Salaries'!$N38),'Team &amp; Salaries'!$N38),0)),IF('Team &amp; Salaries'!$O38="Annually",IF(CK$6='Team &amp; Salaries'!$M38,MIN('Team &amp; Salaries'!$N38,'Team &amp; Salaries'!$P38),IF(CK$6&gt;'Team &amp; Salaries'!$M38,IFERROR(MIN('Team &amp; Salaries'!$P38,#REF!+'Team &amp; Salaries'!$N38),MIN('Team &amp; Salaries'!$N38,'Team &amp; Salaries'!$P38)),0))))))</f>
        <v>1</v>
      </c>
      <c r="CL128" s="286">
        <f>IF('Team &amp; Salaries'!$O38="Never",IF(CL$6&gt;='Team &amp; Salaries'!$M38,MIN('Team &amp; Salaries'!$N38,'Team &amp; Salaries'!$P38),0),IF('Team &amp; Salaries'!$O38="Monthly",IF(CL$6='Team &amp; Salaries'!$M38,MIN('Team &amp; Salaries'!$N38,'Team &amp; Salaries'!$P38),IF(CL$6&gt;'Team &amp; Salaries'!$M38,MIN('Team &amp; Salaries'!$P38,CK128+'Team &amp; Salaries'!$N38),0)),IF('Team &amp; Salaries'!$O38="Quarterly",IF(CL$6='Team &amp; Salaries'!$M38,MIN('Team &amp; Salaries'!$N38,'Team &amp; Salaries'!$P38),IF(CL$6&gt;'Team &amp; Salaries'!$M38,IFERROR(MIN('Team &amp; Salaries'!$P38,IF(ISNUMBER(CG128),CG128,0)+'Team &amp; Salaries'!$N38),'Team &amp; Salaries'!$N38),0)),IF('Team &amp; Salaries'!$O38="Annually",IF(CL$6='Team &amp; Salaries'!$M38,MIN('Team &amp; Salaries'!$N38,'Team &amp; Salaries'!$P38),IF(CL$6&gt;'Team &amp; Salaries'!$M38,IFERROR(MIN('Team &amp; Salaries'!$P38,#REF!+'Team &amp; Salaries'!$N38),MIN('Team &amp; Salaries'!$N38,'Team &amp; Salaries'!$P38)),0))))))</f>
        <v>1</v>
      </c>
      <c r="CM128" s="286">
        <f>IF('Team &amp; Salaries'!$O38="Never",IF(CM$6&gt;='Team &amp; Salaries'!$M38,MIN('Team &amp; Salaries'!$N38,'Team &amp; Salaries'!$P38),0),IF('Team &amp; Salaries'!$O38="Monthly",IF(CM$6='Team &amp; Salaries'!$M38,MIN('Team &amp; Salaries'!$N38,'Team &amp; Salaries'!$P38),IF(CM$6&gt;'Team &amp; Salaries'!$M38,MIN('Team &amp; Salaries'!$P38,CL128+'Team &amp; Salaries'!$N38),0)),IF('Team &amp; Salaries'!$O38="Quarterly",IF(CM$6='Team &amp; Salaries'!$M38,MIN('Team &amp; Salaries'!$N38,'Team &amp; Salaries'!$P38),IF(CM$6&gt;'Team &amp; Salaries'!$M38,IFERROR(MIN('Team &amp; Salaries'!$P38,IF(ISNUMBER(CH128),CH128,0)+'Team &amp; Salaries'!$N38),'Team &amp; Salaries'!$N38),0)),IF('Team &amp; Salaries'!$O38="Annually",IF(CM$6='Team &amp; Salaries'!$M38,MIN('Team &amp; Salaries'!$N38,'Team &amp; Salaries'!$P38),IF(CM$6&gt;'Team &amp; Salaries'!$M38,IFERROR(MIN('Team &amp; Salaries'!$P38,#REF!+'Team &amp; Salaries'!$N38),MIN('Team &amp; Salaries'!$N38,'Team &amp; Salaries'!$P38)),0))))))</f>
        <v>1</v>
      </c>
      <c r="CN128" s="286">
        <f>IF('Team &amp; Salaries'!$O38="Never",IF(CN$6&gt;='Team &amp; Salaries'!$M38,MIN('Team &amp; Salaries'!$N38,'Team &amp; Salaries'!$P38),0),IF('Team &amp; Salaries'!$O38="Monthly",IF(CN$6='Team &amp; Salaries'!$M38,MIN('Team &amp; Salaries'!$N38,'Team &amp; Salaries'!$P38),IF(CN$6&gt;'Team &amp; Salaries'!$M38,MIN('Team &amp; Salaries'!$P38,CM128+'Team &amp; Salaries'!$N38),0)),IF('Team &amp; Salaries'!$O38="Quarterly",IF(CN$6='Team &amp; Salaries'!$M38,MIN('Team &amp; Salaries'!$N38,'Team &amp; Salaries'!$P38),IF(CN$6&gt;'Team &amp; Salaries'!$M38,IFERROR(MIN('Team &amp; Salaries'!$P38,IF(ISNUMBER(CI128),CI128,0)+'Team &amp; Salaries'!$N38),'Team &amp; Salaries'!$N38),0)),IF('Team &amp; Salaries'!$O38="Annually",IF(CN$6='Team &amp; Salaries'!$M38,MIN('Team &amp; Salaries'!$N38,'Team &amp; Salaries'!$P38),IF(CN$6&gt;'Team &amp; Salaries'!$M38,IFERROR(MIN('Team &amp; Salaries'!$P38,#REF!+'Team &amp; Salaries'!$N38),MIN('Team &amp; Salaries'!$N38,'Team &amp; Salaries'!$P38)),0))))))</f>
        <v>1</v>
      </c>
      <c r="CO128" s="286">
        <f>IF('Team &amp; Salaries'!$O38="Never",IF(CO$6&gt;='Team &amp; Salaries'!$M38,MIN('Team &amp; Salaries'!$N38,'Team &amp; Salaries'!$P38),0),IF('Team &amp; Salaries'!$O38="Monthly",IF(CO$6='Team &amp; Salaries'!$M38,MIN('Team &amp; Salaries'!$N38,'Team &amp; Salaries'!$P38),IF(CO$6&gt;'Team &amp; Salaries'!$M38,MIN('Team &amp; Salaries'!$P38,CN128+'Team &amp; Salaries'!$N38),0)),IF('Team &amp; Salaries'!$O38="Quarterly",IF(CO$6='Team &amp; Salaries'!$M38,MIN('Team &amp; Salaries'!$N38,'Team &amp; Salaries'!$P38),IF(CO$6&gt;'Team &amp; Salaries'!$M38,IFERROR(MIN('Team &amp; Salaries'!$P38,IF(ISNUMBER(CJ128),CJ128,0)+'Team &amp; Salaries'!$N38),'Team &amp; Salaries'!$N38),0)),IF('Team &amp; Salaries'!$O38="Annually",IF(CO$6='Team &amp; Salaries'!$M38,MIN('Team &amp; Salaries'!$N38,'Team &amp; Salaries'!$P38),IF(CO$6&gt;'Team &amp; Salaries'!$M38,IFERROR(MIN('Team &amp; Salaries'!$P38,#REF!+'Team &amp; Salaries'!$N38),MIN('Team &amp; Salaries'!$N38,'Team &amp; Salaries'!$P38)),0))))))</f>
        <v>1</v>
      </c>
      <c r="CP128" s="286">
        <f>IF('Team &amp; Salaries'!$O38="Never",IF(CP$6&gt;='Team &amp; Salaries'!$M38,MIN('Team &amp; Salaries'!$N38,'Team &amp; Salaries'!$P38),0),IF('Team &amp; Salaries'!$O38="Monthly",IF(CP$6='Team &amp; Salaries'!$M38,MIN('Team &amp; Salaries'!$N38,'Team &amp; Salaries'!$P38),IF(CP$6&gt;'Team &amp; Salaries'!$M38,MIN('Team &amp; Salaries'!$P38,CO128+'Team &amp; Salaries'!$N38),0)),IF('Team &amp; Salaries'!$O38="Quarterly",IF(CP$6='Team &amp; Salaries'!$M38,MIN('Team &amp; Salaries'!$N38,'Team &amp; Salaries'!$P38),IF(CP$6&gt;'Team &amp; Salaries'!$M38,IFERROR(MIN('Team &amp; Salaries'!$P38,IF(ISNUMBER(CK128),CK128,0)+'Team &amp; Salaries'!$N38),'Team &amp; Salaries'!$N38),0)),IF('Team &amp; Salaries'!$O38="Annually",IF(CP$6='Team &amp; Salaries'!$M38,MIN('Team &amp; Salaries'!$N38,'Team &amp; Salaries'!$P38),IF(CP$6&gt;'Team &amp; Salaries'!$M38,IFERROR(MIN('Team &amp; Salaries'!$P38,#REF!+'Team &amp; Salaries'!$N38),MIN('Team &amp; Salaries'!$N38,'Team &amp; Salaries'!$P38)),0))))))</f>
        <v>1</v>
      </c>
      <c r="CQ128" s="286">
        <f>IF('Team &amp; Salaries'!$O38="Never",IF(CQ$6&gt;='Team &amp; Salaries'!$M38,MIN('Team &amp; Salaries'!$N38,'Team &amp; Salaries'!$P38),0),IF('Team &amp; Salaries'!$O38="Monthly",IF(CQ$6='Team &amp; Salaries'!$M38,MIN('Team &amp; Salaries'!$N38,'Team &amp; Salaries'!$P38),IF(CQ$6&gt;'Team &amp; Salaries'!$M38,MIN('Team &amp; Salaries'!$P38,CP128+'Team &amp; Salaries'!$N38),0)),IF('Team &amp; Salaries'!$O38="Quarterly",IF(CQ$6='Team &amp; Salaries'!$M38,MIN('Team &amp; Salaries'!$N38,'Team &amp; Salaries'!$P38),IF(CQ$6&gt;'Team &amp; Salaries'!$M38,IFERROR(MIN('Team &amp; Salaries'!$P38,IF(ISNUMBER(CL128),CL128,0)+'Team &amp; Salaries'!$N38),'Team &amp; Salaries'!$N38),0)),IF('Team &amp; Salaries'!$O38="Annually",IF(CQ$6='Team &amp; Salaries'!$M38,MIN('Team &amp; Salaries'!$N38,'Team &amp; Salaries'!$P38),IF(CQ$6&gt;'Team &amp; Salaries'!$M38,IFERROR(MIN('Team &amp; Salaries'!$P38,#REF!+'Team &amp; Salaries'!$N38),MIN('Team &amp; Salaries'!$N38,'Team &amp; Salaries'!$P38)),0))))))</f>
        <v>1</v>
      </c>
      <c r="CR128" s="286">
        <f>IF('Team &amp; Salaries'!$O38="Never",IF(CR$6&gt;='Team &amp; Salaries'!$M38,MIN('Team &amp; Salaries'!$N38,'Team &amp; Salaries'!$P38),0),IF('Team &amp; Salaries'!$O38="Monthly",IF(CR$6='Team &amp; Salaries'!$M38,MIN('Team &amp; Salaries'!$N38,'Team &amp; Salaries'!$P38),IF(CR$6&gt;'Team &amp; Salaries'!$M38,MIN('Team &amp; Salaries'!$P38,CQ128+'Team &amp; Salaries'!$N38),0)),IF('Team &amp; Salaries'!$O38="Quarterly",IF(CR$6='Team &amp; Salaries'!$M38,MIN('Team &amp; Salaries'!$N38,'Team &amp; Salaries'!$P38),IF(CR$6&gt;'Team &amp; Salaries'!$M38,IFERROR(MIN('Team &amp; Salaries'!$P38,IF(ISNUMBER(CM128),CM128,0)+'Team &amp; Salaries'!$N38),'Team &amp; Salaries'!$N38),0)),IF('Team &amp; Salaries'!$O38="Annually",IF(CR$6='Team &amp; Salaries'!$M38,MIN('Team &amp; Salaries'!$N38,'Team &amp; Salaries'!$P38),IF(CR$6&gt;'Team &amp; Salaries'!$M38,IFERROR(MIN('Team &amp; Salaries'!$P38,#REF!+'Team &amp; Salaries'!$N38),MIN('Team &amp; Salaries'!$N38,'Team &amp; Salaries'!$P38)),0))))))</f>
        <v>1</v>
      </c>
      <c r="CS128" s="286">
        <f>IF('Team &amp; Salaries'!$O38="Never",IF(CS$6&gt;='Team &amp; Salaries'!$M38,MIN('Team &amp; Salaries'!$N38,'Team &amp; Salaries'!$P38),0),IF('Team &amp; Salaries'!$O38="Monthly",IF(CS$6='Team &amp; Salaries'!$M38,MIN('Team &amp; Salaries'!$N38,'Team &amp; Salaries'!$P38),IF(CS$6&gt;'Team &amp; Salaries'!$M38,MIN('Team &amp; Salaries'!$P38,CR128+'Team &amp; Salaries'!$N38),0)),IF('Team &amp; Salaries'!$O38="Quarterly",IF(CS$6='Team &amp; Salaries'!$M38,MIN('Team &amp; Salaries'!$N38,'Team &amp; Salaries'!$P38),IF(CS$6&gt;'Team &amp; Salaries'!$M38,IFERROR(MIN('Team &amp; Salaries'!$P38,IF(ISNUMBER(CN128),CN128,0)+'Team &amp; Salaries'!$N38),'Team &amp; Salaries'!$N38),0)),IF('Team &amp; Salaries'!$O38="Annually",IF(CS$6='Team &amp; Salaries'!$M38,MIN('Team &amp; Salaries'!$N38,'Team &amp; Salaries'!$P38),IF(CS$6&gt;'Team &amp; Salaries'!$M38,IFERROR(MIN('Team &amp; Salaries'!$P38,#REF!+'Team &amp; Salaries'!$N38),MIN('Team &amp; Salaries'!$N38,'Team &amp; Salaries'!$P38)),0))))))</f>
        <v>1</v>
      </c>
      <c r="CT128" s="286">
        <f>IF('Team &amp; Salaries'!$O38="Never",IF(CT$6&gt;='Team &amp; Salaries'!$M38,MIN('Team &amp; Salaries'!$N38,'Team &amp; Salaries'!$P38),0),IF('Team &amp; Salaries'!$O38="Monthly",IF(CT$6='Team &amp; Salaries'!$M38,MIN('Team &amp; Salaries'!$N38,'Team &amp; Salaries'!$P38),IF(CT$6&gt;'Team &amp; Salaries'!$M38,MIN('Team &amp; Salaries'!$P38,CS128+'Team &amp; Salaries'!$N38),0)),IF('Team &amp; Salaries'!$O38="Quarterly",IF(CT$6='Team &amp; Salaries'!$M38,MIN('Team &amp; Salaries'!$N38,'Team &amp; Salaries'!$P38),IF(CT$6&gt;'Team &amp; Salaries'!$M38,IFERROR(MIN('Team &amp; Salaries'!$P38,IF(ISNUMBER(CO128),CO128,0)+'Team &amp; Salaries'!$N38),'Team &amp; Salaries'!$N38),0)),IF('Team &amp; Salaries'!$O38="Annually",IF(CT$6='Team &amp; Salaries'!$M38,MIN('Team &amp; Salaries'!$N38,'Team &amp; Salaries'!$P38),IF(CT$6&gt;'Team &amp; Salaries'!$M38,IFERROR(MIN('Team &amp; Salaries'!$P38,#REF!+'Team &amp; Salaries'!$N38),MIN('Team &amp; Salaries'!$N38,'Team &amp; Salaries'!$P38)),0))))))</f>
        <v>1</v>
      </c>
      <c r="CU128" s="286">
        <f>IF('Team &amp; Salaries'!$O38="Never",IF(CU$6&gt;='Team &amp; Salaries'!$M38,MIN('Team &amp; Salaries'!$N38,'Team &amp; Salaries'!$P38),0),IF('Team &amp; Salaries'!$O38="Monthly",IF(CU$6='Team &amp; Salaries'!$M38,MIN('Team &amp; Salaries'!$N38,'Team &amp; Salaries'!$P38),IF(CU$6&gt;'Team &amp; Salaries'!$M38,MIN('Team &amp; Salaries'!$P38,CT128+'Team &amp; Salaries'!$N38),0)),IF('Team &amp; Salaries'!$O38="Quarterly",IF(CU$6='Team &amp; Salaries'!$M38,MIN('Team &amp; Salaries'!$N38,'Team &amp; Salaries'!$P38),IF(CU$6&gt;'Team &amp; Salaries'!$M38,IFERROR(MIN('Team &amp; Salaries'!$P38,IF(ISNUMBER(CP128),CP128,0)+'Team &amp; Salaries'!$N38),'Team &amp; Salaries'!$N38),0)),IF('Team &amp; Salaries'!$O38="Annually",IF(CU$6='Team &amp; Salaries'!$M38,MIN('Team &amp; Salaries'!$N38,'Team &amp; Salaries'!$P38),IF(CU$6&gt;'Team &amp; Salaries'!$M38,IFERROR(MIN('Team &amp; Salaries'!$P38,#REF!+'Team &amp; Salaries'!$N38),MIN('Team &amp; Salaries'!$N38,'Team &amp; Salaries'!$P38)),0))))))</f>
        <v>1</v>
      </c>
      <c r="CV128" s="286">
        <f>IF('Team &amp; Salaries'!$O38="Never",IF(CV$6&gt;='Team &amp; Salaries'!$M38,MIN('Team &amp; Salaries'!$N38,'Team &amp; Salaries'!$P38),0),IF('Team &amp; Salaries'!$O38="Monthly",IF(CV$6='Team &amp; Salaries'!$M38,MIN('Team &amp; Salaries'!$N38,'Team &amp; Salaries'!$P38),IF(CV$6&gt;'Team &amp; Salaries'!$M38,MIN('Team &amp; Salaries'!$P38,CU128+'Team &amp; Salaries'!$N38),0)),IF('Team &amp; Salaries'!$O38="Quarterly",IF(CV$6='Team &amp; Salaries'!$M38,MIN('Team &amp; Salaries'!$N38,'Team &amp; Salaries'!$P38),IF(CV$6&gt;'Team &amp; Salaries'!$M38,IFERROR(MIN('Team &amp; Salaries'!$P38,IF(ISNUMBER(CQ128),CQ128,0)+'Team &amp; Salaries'!$N38),'Team &amp; Salaries'!$N38),0)),IF('Team &amp; Salaries'!$O38="Annually",IF(CV$6='Team &amp; Salaries'!$M38,MIN('Team &amp; Salaries'!$N38,'Team &amp; Salaries'!$P38),IF(CV$6&gt;'Team &amp; Salaries'!$M38,IFERROR(MIN('Team &amp; Salaries'!$P38,#REF!+'Team &amp; Salaries'!$N38),MIN('Team &amp; Salaries'!$N38,'Team &amp; Salaries'!$P38)),0))))))</f>
        <v>1</v>
      </c>
      <c r="CW128" s="286">
        <f>IF('Team &amp; Salaries'!$O38="Never",IF(CW$6&gt;='Team &amp; Salaries'!$M38,MIN('Team &amp; Salaries'!$N38,'Team &amp; Salaries'!$P38),0),IF('Team &amp; Salaries'!$O38="Monthly",IF(CW$6='Team &amp; Salaries'!$M38,MIN('Team &amp; Salaries'!$N38,'Team &amp; Salaries'!$P38),IF(CW$6&gt;'Team &amp; Salaries'!$M38,MIN('Team &amp; Salaries'!$P38,CV128+'Team &amp; Salaries'!$N38),0)),IF('Team &amp; Salaries'!$O38="Quarterly",IF(CW$6='Team &amp; Salaries'!$M38,MIN('Team &amp; Salaries'!$N38,'Team &amp; Salaries'!$P38),IF(CW$6&gt;'Team &amp; Salaries'!$M38,IFERROR(MIN('Team &amp; Salaries'!$P38,IF(ISNUMBER(CR128),CR128,0)+'Team &amp; Salaries'!$N38),'Team &amp; Salaries'!$N38),0)),IF('Team &amp; Salaries'!$O38="Annually",IF(CW$6='Team &amp; Salaries'!$M38,MIN('Team &amp; Salaries'!$N38,'Team &amp; Salaries'!$P38),IF(CW$6&gt;'Team &amp; Salaries'!$M38,IFERROR(MIN('Team &amp; Salaries'!$P38,#REF!+'Team &amp; Salaries'!$N38),MIN('Team &amp; Salaries'!$N38,'Team &amp; Salaries'!$P38)),0))))))</f>
        <v>1</v>
      </c>
      <c r="CX128" s="286">
        <f>IF('Team &amp; Salaries'!$O38="Never",IF(CX$6&gt;='Team &amp; Salaries'!$M38,MIN('Team &amp; Salaries'!$N38,'Team &amp; Salaries'!$P38),0),IF('Team &amp; Salaries'!$O38="Monthly",IF(CX$6='Team &amp; Salaries'!$M38,MIN('Team &amp; Salaries'!$N38,'Team &amp; Salaries'!$P38),IF(CX$6&gt;'Team &amp; Salaries'!$M38,MIN('Team &amp; Salaries'!$P38,CW128+'Team &amp; Salaries'!$N38),0)),IF('Team &amp; Salaries'!$O38="Quarterly",IF(CX$6='Team &amp; Salaries'!$M38,MIN('Team &amp; Salaries'!$N38,'Team &amp; Salaries'!$P38),IF(CX$6&gt;'Team &amp; Salaries'!$M38,IFERROR(MIN('Team &amp; Salaries'!$P38,IF(ISNUMBER(CS128),CS128,0)+'Team &amp; Salaries'!$N38),'Team &amp; Salaries'!$N38),0)),IF('Team &amp; Salaries'!$O38="Annually",IF(CX$6='Team &amp; Salaries'!$M38,MIN('Team &amp; Salaries'!$N38,'Team &amp; Salaries'!$P38),IF(CX$6&gt;'Team &amp; Salaries'!$M38,IFERROR(MIN('Team &amp; Salaries'!$P38,#REF!+'Team &amp; Salaries'!$N38),MIN('Team &amp; Salaries'!$N38,'Team &amp; Salaries'!$P38)),0))))))</f>
        <v>1</v>
      </c>
      <c r="CY128" s="286">
        <f>IF('Team &amp; Salaries'!$O38="Never",IF(CY$6&gt;='Team &amp; Salaries'!$M38,MIN('Team &amp; Salaries'!$N38,'Team &amp; Salaries'!$P38),0),IF('Team &amp; Salaries'!$O38="Monthly",IF(CY$6='Team &amp; Salaries'!$M38,MIN('Team &amp; Salaries'!$N38,'Team &amp; Salaries'!$P38),IF(CY$6&gt;'Team &amp; Salaries'!$M38,MIN('Team &amp; Salaries'!$P38,CX128+'Team &amp; Salaries'!$N38),0)),IF('Team &amp; Salaries'!$O38="Quarterly",IF(CY$6='Team &amp; Salaries'!$M38,MIN('Team &amp; Salaries'!$N38,'Team &amp; Salaries'!$P38),IF(CY$6&gt;'Team &amp; Salaries'!$M38,IFERROR(MIN('Team &amp; Salaries'!$P38,IF(ISNUMBER(CT128),CT128,0)+'Team &amp; Salaries'!$N38),'Team &amp; Salaries'!$N38),0)),IF('Team &amp; Salaries'!$O38="Annually",IF(CY$6='Team &amp; Salaries'!$M38,MIN('Team &amp; Salaries'!$N38,'Team &amp; Salaries'!$P38),IF(CY$6&gt;'Team &amp; Salaries'!$M38,IFERROR(MIN('Team &amp; Salaries'!$P38,#REF!+'Team &amp; Salaries'!$N38),MIN('Team &amp; Salaries'!$N38,'Team &amp; Salaries'!$P38)),0))))))</f>
        <v>1</v>
      </c>
      <c r="CZ128" s="286">
        <f>IF('Team &amp; Salaries'!$O38="Never",IF(CZ$6&gt;='Team &amp; Salaries'!$M38,MIN('Team &amp; Salaries'!$N38,'Team &amp; Salaries'!$P38),0),IF('Team &amp; Salaries'!$O38="Monthly",IF(CZ$6='Team &amp; Salaries'!$M38,MIN('Team &amp; Salaries'!$N38,'Team &amp; Salaries'!$P38),IF(CZ$6&gt;'Team &amp; Salaries'!$M38,MIN('Team &amp; Salaries'!$P38,CY128+'Team &amp; Salaries'!$N38),0)),IF('Team &amp; Salaries'!$O38="Quarterly",IF(CZ$6='Team &amp; Salaries'!$M38,MIN('Team &amp; Salaries'!$N38,'Team &amp; Salaries'!$P38),IF(CZ$6&gt;'Team &amp; Salaries'!$M38,IFERROR(MIN('Team &amp; Salaries'!$P38,IF(ISNUMBER(CU128),CU128,0)+'Team &amp; Salaries'!$N38),'Team &amp; Salaries'!$N38),0)),IF('Team &amp; Salaries'!$O38="Annually",IF(CZ$6='Team &amp; Salaries'!$M38,MIN('Team &amp; Salaries'!$N38,'Team &amp; Salaries'!$P38),IF(CZ$6&gt;'Team &amp; Salaries'!$M38,IFERROR(MIN('Team &amp; Salaries'!$P38,#REF!+'Team &amp; Salaries'!$N38),MIN('Team &amp; Salaries'!$N38,'Team &amp; Salaries'!$P38)),0))))))</f>
        <v>1</v>
      </c>
      <c r="DA128" s="286">
        <f>IF('Team &amp; Salaries'!$O38="Never",IF(DA$6&gt;='Team &amp; Salaries'!$M38,MIN('Team &amp; Salaries'!$N38,'Team &amp; Salaries'!$P38),0),IF('Team &amp; Salaries'!$O38="Monthly",IF(DA$6='Team &amp; Salaries'!$M38,MIN('Team &amp; Salaries'!$N38,'Team &amp; Salaries'!$P38),IF(DA$6&gt;'Team &amp; Salaries'!$M38,MIN('Team &amp; Salaries'!$P38,CZ128+'Team &amp; Salaries'!$N38),0)),IF('Team &amp; Salaries'!$O38="Quarterly",IF(DA$6='Team &amp; Salaries'!$M38,MIN('Team &amp; Salaries'!$N38,'Team &amp; Salaries'!$P38),IF(DA$6&gt;'Team &amp; Salaries'!$M38,IFERROR(MIN('Team &amp; Salaries'!$P38,IF(ISNUMBER(CV128),CV128,0)+'Team &amp; Salaries'!$N38),'Team &amp; Salaries'!$N38),0)),IF('Team &amp; Salaries'!$O38="Annually",IF(DA$6='Team &amp; Salaries'!$M38,MIN('Team &amp; Salaries'!$N38,'Team &amp; Salaries'!$P38),IF(DA$6&gt;'Team &amp; Salaries'!$M38,IFERROR(MIN('Team &amp; Salaries'!$P38,#REF!+'Team &amp; Salaries'!$N38),MIN('Team &amp; Salaries'!$N38,'Team &amp; Salaries'!$P38)),0))))))</f>
        <v>1</v>
      </c>
      <c r="DB128" s="286">
        <f>IF('Team &amp; Salaries'!$O38="Never",IF(DB$6&gt;='Team &amp; Salaries'!$M38,MIN('Team &amp; Salaries'!$N38,'Team &amp; Salaries'!$P38),0),IF('Team &amp; Salaries'!$O38="Monthly",IF(DB$6='Team &amp; Salaries'!$M38,MIN('Team &amp; Salaries'!$N38,'Team &amp; Salaries'!$P38),IF(DB$6&gt;'Team &amp; Salaries'!$M38,MIN('Team &amp; Salaries'!$P38,DA128+'Team &amp; Salaries'!$N38),0)),IF('Team &amp; Salaries'!$O38="Quarterly",IF(DB$6='Team &amp; Salaries'!$M38,MIN('Team &amp; Salaries'!$N38,'Team &amp; Salaries'!$P38),IF(DB$6&gt;'Team &amp; Salaries'!$M38,IFERROR(MIN('Team &amp; Salaries'!$P38,IF(ISNUMBER(CW128),CW128,0)+'Team &amp; Salaries'!$N38),'Team &amp; Salaries'!$N38),0)),IF('Team &amp; Salaries'!$O38="Annually",IF(DB$6='Team &amp; Salaries'!$M38,MIN('Team &amp; Salaries'!$N38,'Team &amp; Salaries'!$P38),IF(DB$6&gt;'Team &amp; Salaries'!$M38,IFERROR(MIN('Team &amp; Salaries'!$P38,#REF!+'Team &amp; Salaries'!$N38),MIN('Team &amp; Salaries'!$N38,'Team &amp; Salaries'!$P38)),0))))))</f>
        <v>1</v>
      </c>
      <c r="DC128" s="286">
        <f>IF('Team &amp; Salaries'!$O38="Never",IF(DC$6&gt;='Team &amp; Salaries'!$M38,MIN('Team &amp; Salaries'!$N38,'Team &amp; Salaries'!$P38),0),IF('Team &amp; Salaries'!$O38="Monthly",IF(DC$6='Team &amp; Salaries'!$M38,MIN('Team &amp; Salaries'!$N38,'Team &amp; Salaries'!$P38),IF(DC$6&gt;'Team &amp; Salaries'!$M38,MIN('Team &amp; Salaries'!$P38,DB128+'Team &amp; Salaries'!$N38),0)),IF('Team &amp; Salaries'!$O38="Quarterly",IF(DC$6='Team &amp; Salaries'!$M38,MIN('Team &amp; Salaries'!$N38,'Team &amp; Salaries'!$P38),IF(DC$6&gt;'Team &amp; Salaries'!$M38,IFERROR(MIN('Team &amp; Salaries'!$P38,IF(ISNUMBER(CX128),CX128,0)+'Team &amp; Salaries'!$N38),'Team &amp; Salaries'!$N38),0)),IF('Team &amp; Salaries'!$O38="Annually",IF(DC$6='Team &amp; Salaries'!$M38,MIN('Team &amp; Salaries'!$N38,'Team &amp; Salaries'!$P38),IF(DC$6&gt;'Team &amp; Salaries'!$M38,IFERROR(MIN('Team &amp; Salaries'!$P38,#REF!+'Team &amp; Salaries'!$N38),MIN('Team &amp; Salaries'!$N38,'Team &amp; Salaries'!$P38)),0))))))</f>
        <v>1</v>
      </c>
      <c r="DD128" s="286">
        <f>IF('Team &amp; Salaries'!$O38="Never",IF(DD$6&gt;='Team &amp; Salaries'!$M38,MIN('Team &amp; Salaries'!$N38,'Team &amp; Salaries'!$P38),0),IF('Team &amp; Salaries'!$O38="Monthly",IF(DD$6='Team &amp; Salaries'!$M38,MIN('Team &amp; Salaries'!$N38,'Team &amp; Salaries'!$P38),IF(DD$6&gt;'Team &amp; Salaries'!$M38,MIN('Team &amp; Salaries'!$P38,DC128+'Team &amp; Salaries'!$N38),0)),IF('Team &amp; Salaries'!$O38="Quarterly",IF(DD$6='Team &amp; Salaries'!$M38,MIN('Team &amp; Salaries'!$N38,'Team &amp; Salaries'!$P38),IF(DD$6&gt;'Team &amp; Salaries'!$M38,IFERROR(MIN('Team &amp; Salaries'!$P38,IF(ISNUMBER(CY128),CY128,0)+'Team &amp; Salaries'!$N38),'Team &amp; Salaries'!$N38),0)),IF('Team &amp; Salaries'!$O38="Annually",IF(DD$6='Team &amp; Salaries'!$M38,MIN('Team &amp; Salaries'!$N38,'Team &amp; Salaries'!$P38),IF(DD$6&gt;'Team &amp; Salaries'!$M38,IFERROR(MIN('Team &amp; Salaries'!$P38,#REF!+'Team &amp; Salaries'!$N38),MIN('Team &amp; Salaries'!$N38,'Team &amp; Salaries'!$P38)),0))))))</f>
        <v>1</v>
      </c>
      <c r="DE128" s="286">
        <f>IF('Team &amp; Salaries'!$O38="Never",IF(DE$6&gt;='Team &amp; Salaries'!$M38,MIN('Team &amp; Salaries'!$N38,'Team &amp; Salaries'!$P38),0),IF('Team &amp; Salaries'!$O38="Monthly",IF(DE$6='Team &amp; Salaries'!$M38,MIN('Team &amp; Salaries'!$N38,'Team &amp; Salaries'!$P38),IF(DE$6&gt;'Team &amp; Salaries'!$M38,MIN('Team &amp; Salaries'!$P38,DD128+'Team &amp; Salaries'!$N38),0)),IF('Team &amp; Salaries'!$O38="Quarterly",IF(DE$6='Team &amp; Salaries'!$M38,MIN('Team &amp; Salaries'!$N38,'Team &amp; Salaries'!$P38),IF(DE$6&gt;'Team &amp; Salaries'!$M38,IFERROR(MIN('Team &amp; Salaries'!$P38,IF(ISNUMBER(CZ128),CZ128,0)+'Team &amp; Salaries'!$N38),'Team &amp; Salaries'!$N38),0)),IF('Team &amp; Salaries'!$O38="Annually",IF(DE$6='Team &amp; Salaries'!$M38,MIN('Team &amp; Salaries'!$N38,'Team &amp; Salaries'!$P38),IF(DE$6&gt;'Team &amp; Salaries'!$M38,IFERROR(MIN('Team &amp; Salaries'!$P38,#REF!+'Team &amp; Salaries'!$N38),MIN('Team &amp; Salaries'!$N38,'Team &amp; Salaries'!$P38)),0))))))</f>
        <v>1</v>
      </c>
      <c r="DF128" s="286">
        <f>IF('Team &amp; Salaries'!$O38="Never",IF(DF$6&gt;='Team &amp; Salaries'!$M38,MIN('Team &amp; Salaries'!$N38,'Team &amp; Salaries'!$P38),0),IF('Team &amp; Salaries'!$O38="Monthly",IF(DF$6='Team &amp; Salaries'!$M38,MIN('Team &amp; Salaries'!$N38,'Team &amp; Salaries'!$P38),IF(DF$6&gt;'Team &amp; Salaries'!$M38,MIN('Team &amp; Salaries'!$P38,DE128+'Team &amp; Salaries'!$N38),0)),IF('Team &amp; Salaries'!$O38="Quarterly",IF(DF$6='Team &amp; Salaries'!$M38,MIN('Team &amp; Salaries'!$N38,'Team &amp; Salaries'!$P38),IF(DF$6&gt;'Team &amp; Salaries'!$M38,IFERROR(MIN('Team &amp; Salaries'!$P38,IF(ISNUMBER(DA128),DA128,0)+'Team &amp; Salaries'!$N38),'Team &amp; Salaries'!$N38),0)),IF('Team &amp; Salaries'!$O38="Annually",IF(DF$6='Team &amp; Salaries'!$M38,MIN('Team &amp; Salaries'!$N38,'Team &amp; Salaries'!$P38),IF(DF$6&gt;'Team &amp; Salaries'!$M38,IFERROR(MIN('Team &amp; Salaries'!$P38,#REF!+'Team &amp; Salaries'!$N38),MIN('Team &amp; Salaries'!$N38,'Team &amp; Salaries'!$P38)),0))))))</f>
        <v>1</v>
      </c>
      <c r="DG128" s="286">
        <f>IF('Team &amp; Salaries'!$O38="Never",IF(DG$6&gt;='Team &amp; Salaries'!$M38,MIN('Team &amp; Salaries'!$N38,'Team &amp; Salaries'!$P38),0),IF('Team &amp; Salaries'!$O38="Monthly",IF(DG$6='Team &amp; Salaries'!$M38,MIN('Team &amp; Salaries'!$N38,'Team &amp; Salaries'!$P38),IF(DG$6&gt;'Team &amp; Salaries'!$M38,MIN('Team &amp; Salaries'!$P38,DF128+'Team &amp; Salaries'!$N38),0)),IF('Team &amp; Salaries'!$O38="Quarterly",IF(DG$6='Team &amp; Salaries'!$M38,MIN('Team &amp; Salaries'!$N38,'Team &amp; Salaries'!$P38),IF(DG$6&gt;'Team &amp; Salaries'!$M38,IFERROR(MIN('Team &amp; Salaries'!$P38,IF(ISNUMBER(DB128),DB128,0)+'Team &amp; Salaries'!$N38),'Team &amp; Salaries'!$N38),0)),IF('Team &amp; Salaries'!$O38="Annually",IF(DG$6='Team &amp; Salaries'!$M38,MIN('Team &amp; Salaries'!$N38,'Team &amp; Salaries'!$P38),IF(DG$6&gt;'Team &amp; Salaries'!$M38,IFERROR(MIN('Team &amp; Salaries'!$P38,#REF!+'Team &amp; Salaries'!$N38),MIN('Team &amp; Salaries'!$N38,'Team &amp; Salaries'!$P38)),0))))))</f>
        <v>1</v>
      </c>
      <c r="DH128" s="286">
        <f>IF('Team &amp; Salaries'!$O38="Never",IF(DH$6&gt;='Team &amp; Salaries'!$M38,MIN('Team &amp; Salaries'!$N38,'Team &amp; Salaries'!$P38),0),IF('Team &amp; Salaries'!$O38="Monthly",IF(DH$6='Team &amp; Salaries'!$M38,MIN('Team &amp; Salaries'!$N38,'Team &amp; Salaries'!$P38),IF(DH$6&gt;'Team &amp; Salaries'!$M38,MIN('Team &amp; Salaries'!$P38,DG128+'Team &amp; Salaries'!$N38),0)),IF('Team &amp; Salaries'!$O38="Quarterly",IF(DH$6='Team &amp; Salaries'!$M38,MIN('Team &amp; Salaries'!$N38,'Team &amp; Salaries'!$P38),IF(DH$6&gt;'Team &amp; Salaries'!$M38,IFERROR(MIN('Team &amp; Salaries'!$P38,IF(ISNUMBER(DC128),DC128,0)+'Team &amp; Salaries'!$N38),'Team &amp; Salaries'!$N38),0)),IF('Team &amp; Salaries'!$O38="Annually",IF(DH$6='Team &amp; Salaries'!$M38,MIN('Team &amp; Salaries'!$N38,'Team &amp; Salaries'!$P38),IF(DH$6&gt;'Team &amp; Salaries'!$M38,IFERROR(MIN('Team &amp; Salaries'!$P38,#REF!+'Team &amp; Salaries'!$N38),MIN('Team &amp; Salaries'!$N38,'Team &amp; Salaries'!$P38)),0))))))</f>
        <v>1</v>
      </c>
      <c r="DI128" s="286">
        <f>IF('Team &amp; Salaries'!$O38="Never",IF(DI$6&gt;='Team &amp; Salaries'!$M38,MIN('Team &amp; Salaries'!$N38,'Team &amp; Salaries'!$P38),0),IF('Team &amp; Salaries'!$O38="Monthly",IF(DI$6='Team &amp; Salaries'!$M38,MIN('Team &amp; Salaries'!$N38,'Team &amp; Salaries'!$P38),IF(DI$6&gt;'Team &amp; Salaries'!$M38,MIN('Team &amp; Salaries'!$P38,DH128+'Team &amp; Salaries'!$N38),0)),IF('Team &amp; Salaries'!$O38="Quarterly",IF(DI$6='Team &amp; Salaries'!$M38,MIN('Team &amp; Salaries'!$N38,'Team &amp; Salaries'!$P38),IF(DI$6&gt;'Team &amp; Salaries'!$M38,IFERROR(MIN('Team &amp; Salaries'!$P38,IF(ISNUMBER(DD128),DD128,0)+'Team &amp; Salaries'!$N38),'Team &amp; Salaries'!$N38),0)),IF('Team &amp; Salaries'!$O38="Annually",IF(DI$6='Team &amp; Salaries'!$M38,MIN('Team &amp; Salaries'!$N38,'Team &amp; Salaries'!$P38),IF(DI$6&gt;'Team &amp; Salaries'!$M38,IFERROR(MIN('Team &amp; Salaries'!$P38,#REF!+'Team &amp; Salaries'!$N38),MIN('Team &amp; Salaries'!$N38,'Team &amp; Salaries'!$P38)),0))))))</f>
        <v>1</v>
      </c>
    </row>
    <row r="129" spans="1:113" s="147" customFormat="1" ht="16">
      <c r="A129" s="114" t="str">
        <f>'Team &amp; Salaries'!A39</f>
        <v>VR Dev 4</v>
      </c>
      <c r="B129" s="114"/>
      <c r="C129" s="114"/>
      <c r="D129" s="285"/>
      <c r="E129" s="361" t="s">
        <v>193</v>
      </c>
      <c r="F129" s="286">
        <f>IF('Team &amp; Salaries'!$O39="Never",IF(F$6&gt;='Team &amp; Salaries'!$M39,MIN('Team &amp; Salaries'!$N39,'Team &amp; Salaries'!$P39),0),IF('Team &amp; Salaries'!$O39="Monthly",IF(F$6='Team &amp; Salaries'!$M39,MIN('Team &amp; Salaries'!$N39,'Team &amp; Salaries'!$P39),IF(F$6&gt;'Team &amp; Salaries'!$M39,MIN('Team &amp; Salaries'!$P39,E129+'Team &amp; Salaries'!$N39),0)),IF('Team &amp; Salaries'!$O39="Quarterly",IF(F$6='Team &amp; Salaries'!$M39,MIN('Team &amp; Salaries'!$N39,'Team &amp; Salaries'!$P39),IF(F$6&gt;'Team &amp; Salaries'!$M39,IFERROR(MIN('Team &amp; Salaries'!$P39,IF(ISNUMBER(A129),A129,0)+'Team &amp; Salaries'!$N39),'Team &amp; Salaries'!$N39),0)),IF('Team &amp; Salaries'!$O39="Annually",IF(F$6='Team &amp; Salaries'!$M39,MIN('Team &amp; Salaries'!$N39,'Team &amp; Salaries'!$P39),IF(F$6&gt;'Team &amp; Salaries'!$M39,IFERROR(MIN('Team &amp; Salaries'!$P39,#REF!+'Team &amp; Salaries'!$N39),MIN('Team &amp; Salaries'!$N39,'Team &amp; Salaries'!$P39)),0))))))</f>
        <v>0</v>
      </c>
      <c r="G129" s="286">
        <f>IF('Team &amp; Salaries'!$O39="Never",IF(G$6&gt;='Team &amp; Salaries'!$M39,MIN('Team &amp; Salaries'!$N39,'Team &amp; Salaries'!$P39),0),IF('Team &amp; Salaries'!$O39="Monthly",IF(G$6='Team &amp; Salaries'!$M39,MIN('Team &amp; Salaries'!$N39,'Team &amp; Salaries'!$P39),IF(G$6&gt;'Team &amp; Salaries'!$M39,MIN('Team &amp; Salaries'!$P39,F129+'Team &amp; Salaries'!$N39),0)),IF('Team &amp; Salaries'!$O39="Quarterly",IF(G$6='Team &amp; Salaries'!$M39,MIN('Team &amp; Salaries'!$N39,'Team &amp; Salaries'!$P39),IF(G$6&gt;'Team &amp; Salaries'!$M39,IFERROR(MIN('Team &amp; Salaries'!$P39,IF(ISNUMBER(B129),B129,0)+'Team &amp; Salaries'!$N39),'Team &amp; Salaries'!$N39),0)),IF('Team &amp; Salaries'!$O39="Annually",IF(G$6='Team &amp; Salaries'!$M39,MIN('Team &amp; Salaries'!$N39,'Team &amp; Salaries'!$P39),IF(G$6&gt;'Team &amp; Salaries'!$M39,IFERROR(MIN('Team &amp; Salaries'!$P39,#REF!+'Team &amp; Salaries'!$N39),MIN('Team &amp; Salaries'!$N39,'Team &amp; Salaries'!$P39)),0))))))</f>
        <v>0</v>
      </c>
      <c r="H129" s="286">
        <f>IF('Team &amp; Salaries'!$O39="Never",IF(H$6&gt;='Team &amp; Salaries'!$M39,MIN('Team &amp; Salaries'!$N39,'Team &amp; Salaries'!$P39),0),IF('Team &amp; Salaries'!$O39="Monthly",IF(H$6='Team &amp; Salaries'!$M39,MIN('Team &amp; Salaries'!$N39,'Team &amp; Salaries'!$P39),IF(H$6&gt;'Team &amp; Salaries'!$M39,MIN('Team &amp; Salaries'!$P39,G129+'Team &amp; Salaries'!$N39),0)),IF('Team &amp; Salaries'!$O39="Quarterly",IF(H$6='Team &amp; Salaries'!$M39,MIN('Team &amp; Salaries'!$N39,'Team &amp; Salaries'!$P39),IF(H$6&gt;'Team &amp; Salaries'!$M39,IFERROR(MIN('Team &amp; Salaries'!$P39,IF(ISNUMBER(C129),C129,0)+'Team &amp; Salaries'!$N39),'Team &amp; Salaries'!$N39),0)),IF('Team &amp; Salaries'!$O39="Annually",IF(H$6='Team &amp; Salaries'!$M39,MIN('Team &amp; Salaries'!$N39,'Team &amp; Salaries'!$P39),IF(H$6&gt;'Team &amp; Salaries'!$M39,IFERROR(MIN('Team &amp; Salaries'!$P39,#REF!+'Team &amp; Salaries'!$N39),MIN('Team &amp; Salaries'!$N39,'Team &amp; Salaries'!$P39)),0))))))</f>
        <v>0</v>
      </c>
      <c r="I129" s="286">
        <f>IF('Team &amp; Salaries'!$O39="Never",IF(I$6&gt;='Team &amp; Salaries'!$M39,MIN('Team &amp; Salaries'!$N39,'Team &amp; Salaries'!$P39),0),IF('Team &amp; Salaries'!$O39="Monthly",IF(I$6='Team &amp; Salaries'!$M39,MIN('Team &amp; Salaries'!$N39,'Team &amp; Salaries'!$P39),IF(I$6&gt;'Team &amp; Salaries'!$M39,MIN('Team &amp; Salaries'!$P39,H129+'Team &amp; Salaries'!$N39),0)),IF('Team &amp; Salaries'!$O39="Quarterly",IF(I$6='Team &amp; Salaries'!$M39,MIN('Team &amp; Salaries'!$N39,'Team &amp; Salaries'!$P39),IF(I$6&gt;'Team &amp; Salaries'!$M39,IFERROR(MIN('Team &amp; Salaries'!$P39,IF(ISNUMBER(D129),D129,0)+'Team &amp; Salaries'!$N39),'Team &amp; Salaries'!$N39),0)),IF('Team &amp; Salaries'!$O39="Annually",IF(I$6='Team &amp; Salaries'!$M39,MIN('Team &amp; Salaries'!$N39,'Team &amp; Salaries'!$P39),IF(I$6&gt;'Team &amp; Salaries'!$M39,IFERROR(MIN('Team &amp; Salaries'!$P39,#REF!+'Team &amp; Salaries'!$N39),MIN('Team &amp; Salaries'!$N39,'Team &amp; Salaries'!$P39)),0))))))</f>
        <v>0</v>
      </c>
      <c r="J129" s="286">
        <f>IF('Team &amp; Salaries'!$O39="Never",IF(J$6&gt;='Team &amp; Salaries'!$M39,MIN('Team &amp; Salaries'!$N39,'Team &amp; Salaries'!$P39),0),IF('Team &amp; Salaries'!$O39="Monthly",IF(J$6='Team &amp; Salaries'!$M39,MIN('Team &amp; Salaries'!$N39,'Team &amp; Salaries'!$P39),IF(J$6&gt;'Team &amp; Salaries'!$M39,MIN('Team &amp; Salaries'!$P39,I129+'Team &amp; Salaries'!$N39),0)),IF('Team &amp; Salaries'!$O39="Quarterly",IF(J$6='Team &amp; Salaries'!$M39,MIN('Team &amp; Salaries'!$N39,'Team &amp; Salaries'!$P39),IF(J$6&gt;'Team &amp; Salaries'!$M39,IFERROR(MIN('Team &amp; Salaries'!$P39,IF(ISNUMBER(E129),E129,0)+'Team &amp; Salaries'!$N39),'Team &amp; Salaries'!$N39),0)),IF('Team &amp; Salaries'!$O39="Annually",IF(J$6='Team &amp; Salaries'!$M39,MIN('Team &amp; Salaries'!$N39,'Team &amp; Salaries'!$P39),IF(J$6&gt;'Team &amp; Salaries'!$M39,IFERROR(MIN('Team &amp; Salaries'!$P39,#REF!+'Team &amp; Salaries'!$N39),MIN('Team &amp; Salaries'!$N39,'Team &amp; Salaries'!$P39)),0))))))</f>
        <v>0</v>
      </c>
      <c r="K129" s="286">
        <f>IF('Team &amp; Salaries'!$O39="Never",IF(K$6&gt;='Team &amp; Salaries'!$M39,MIN('Team &amp; Salaries'!$N39,'Team &amp; Salaries'!$P39),0),IF('Team &amp; Salaries'!$O39="Monthly",IF(K$6='Team &amp; Salaries'!$M39,MIN('Team &amp; Salaries'!$N39,'Team &amp; Salaries'!$P39),IF(K$6&gt;'Team &amp; Salaries'!$M39,MIN('Team &amp; Salaries'!$P39,J129+'Team &amp; Salaries'!$N39),0)),IF('Team &amp; Salaries'!$O39="Quarterly",IF(K$6='Team &amp; Salaries'!$M39,MIN('Team &amp; Salaries'!$N39,'Team &amp; Salaries'!$P39),IF(K$6&gt;'Team &amp; Salaries'!$M39,IFERROR(MIN('Team &amp; Salaries'!$P39,IF(ISNUMBER(F129),F129,0)+'Team &amp; Salaries'!$N39),'Team &amp; Salaries'!$N39),0)),IF('Team &amp; Salaries'!$O39="Annually",IF(K$6='Team &amp; Salaries'!$M39,MIN('Team &amp; Salaries'!$N39,'Team &amp; Salaries'!$P39),IF(K$6&gt;'Team &amp; Salaries'!$M39,IFERROR(MIN('Team &amp; Salaries'!$P39,#REF!+'Team &amp; Salaries'!$N39),MIN('Team &amp; Salaries'!$N39,'Team &amp; Salaries'!$P39)),0))))))</f>
        <v>0</v>
      </c>
      <c r="L129" s="286">
        <f>IF('Team &amp; Salaries'!$O39="Never",IF(L$6&gt;='Team &amp; Salaries'!$M39,MIN('Team &amp; Salaries'!$N39,'Team &amp; Salaries'!$P39),0),IF('Team &amp; Salaries'!$O39="Monthly",IF(L$6='Team &amp; Salaries'!$M39,MIN('Team &amp; Salaries'!$N39,'Team &amp; Salaries'!$P39),IF(L$6&gt;'Team &amp; Salaries'!$M39,MIN('Team &amp; Salaries'!$P39,K129+'Team &amp; Salaries'!$N39),0)),IF('Team &amp; Salaries'!$O39="Quarterly",IF(L$6='Team &amp; Salaries'!$M39,MIN('Team &amp; Salaries'!$N39,'Team &amp; Salaries'!$P39),IF(L$6&gt;'Team &amp; Salaries'!$M39,IFERROR(MIN('Team &amp; Salaries'!$P39,IF(ISNUMBER(G129),G129,0)+'Team &amp; Salaries'!$N39),'Team &amp; Salaries'!$N39),0)),IF('Team &amp; Salaries'!$O39="Annually",IF(L$6='Team &amp; Salaries'!$M39,MIN('Team &amp; Salaries'!$N39,'Team &amp; Salaries'!$P39),IF(L$6&gt;'Team &amp; Salaries'!$M39,IFERROR(MIN('Team &amp; Salaries'!$P39,#REF!+'Team &amp; Salaries'!$N39),MIN('Team &amp; Salaries'!$N39,'Team &amp; Salaries'!$P39)),0))))))</f>
        <v>0</v>
      </c>
      <c r="M129" s="286">
        <f>IF('Team &amp; Salaries'!$O39="Never",IF(M$6&gt;='Team &amp; Salaries'!$M39,MIN('Team &amp; Salaries'!$N39,'Team &amp; Salaries'!$P39),0),IF('Team &amp; Salaries'!$O39="Monthly",IF(M$6='Team &amp; Salaries'!$M39,MIN('Team &amp; Salaries'!$N39,'Team &amp; Salaries'!$P39),IF(M$6&gt;'Team &amp; Salaries'!$M39,MIN('Team &amp; Salaries'!$P39,L129+'Team &amp; Salaries'!$N39),0)),IF('Team &amp; Salaries'!$O39="Quarterly",IF(M$6='Team &amp; Salaries'!$M39,MIN('Team &amp; Salaries'!$N39,'Team &amp; Salaries'!$P39),IF(M$6&gt;'Team &amp; Salaries'!$M39,IFERROR(MIN('Team &amp; Salaries'!$P39,IF(ISNUMBER(H129),H129,0)+'Team &amp; Salaries'!$N39),'Team &amp; Salaries'!$N39),0)),IF('Team &amp; Salaries'!$O39="Annually",IF(M$6='Team &amp; Salaries'!$M39,MIN('Team &amp; Salaries'!$N39,'Team &amp; Salaries'!$P39),IF(M$6&gt;'Team &amp; Salaries'!$M39,IFERROR(MIN('Team &amp; Salaries'!$P39,#REF!+'Team &amp; Salaries'!$N39),MIN('Team &amp; Salaries'!$N39,'Team &amp; Salaries'!$P39)),0))))))</f>
        <v>0</v>
      </c>
      <c r="N129" s="286">
        <f>IF('Team &amp; Salaries'!$O39="Never",IF(N$6&gt;='Team &amp; Salaries'!$M39,MIN('Team &amp; Salaries'!$N39,'Team &amp; Salaries'!$P39),0),IF('Team &amp; Salaries'!$O39="Monthly",IF(N$6='Team &amp; Salaries'!$M39,MIN('Team &amp; Salaries'!$N39,'Team &amp; Salaries'!$P39),IF(N$6&gt;'Team &amp; Salaries'!$M39,MIN('Team &amp; Salaries'!$P39,M129+'Team &amp; Salaries'!$N39),0)),IF('Team &amp; Salaries'!$O39="Quarterly",IF(N$6='Team &amp; Salaries'!$M39,MIN('Team &amp; Salaries'!$N39,'Team &amp; Salaries'!$P39),IF(N$6&gt;'Team &amp; Salaries'!$M39,IFERROR(MIN('Team &amp; Salaries'!$P39,IF(ISNUMBER(I129),I129,0)+'Team &amp; Salaries'!$N39),'Team &amp; Salaries'!$N39),0)),IF('Team &amp; Salaries'!$O39="Annually",IF(N$6='Team &amp; Salaries'!$M39,MIN('Team &amp; Salaries'!$N39,'Team &amp; Salaries'!$P39),IF(N$6&gt;'Team &amp; Salaries'!$M39,IFERROR(MIN('Team &amp; Salaries'!$P39,#REF!+'Team &amp; Salaries'!$N39),MIN('Team &amp; Salaries'!$N39,'Team &amp; Salaries'!$P39)),0))))))</f>
        <v>0</v>
      </c>
      <c r="O129" s="286">
        <f>IF('Team &amp; Salaries'!$O39="Never",IF(O$6&gt;='Team &amp; Salaries'!$M39,MIN('Team &amp; Salaries'!$N39,'Team &amp; Salaries'!$P39),0),IF('Team &amp; Salaries'!$O39="Monthly",IF(O$6='Team &amp; Salaries'!$M39,MIN('Team &amp; Salaries'!$N39,'Team &amp; Salaries'!$P39),IF(O$6&gt;'Team &amp; Salaries'!$M39,MIN('Team &amp; Salaries'!$P39,N129+'Team &amp; Salaries'!$N39),0)),IF('Team &amp; Salaries'!$O39="Quarterly",IF(O$6='Team &amp; Salaries'!$M39,MIN('Team &amp; Salaries'!$N39,'Team &amp; Salaries'!$P39),IF(O$6&gt;'Team &amp; Salaries'!$M39,IFERROR(MIN('Team &amp; Salaries'!$P39,IF(ISNUMBER(J129),J129,0)+'Team &amp; Salaries'!$N39),'Team &amp; Salaries'!$N39),0)),IF('Team &amp; Salaries'!$O39="Annually",IF(O$6='Team &amp; Salaries'!$M39,MIN('Team &amp; Salaries'!$N39,'Team &amp; Salaries'!$P39),IF(O$6&gt;'Team &amp; Salaries'!$M39,IFERROR(MIN('Team &amp; Salaries'!$P39,#REF!+'Team &amp; Salaries'!$N39),MIN('Team &amp; Salaries'!$N39,'Team &amp; Salaries'!$P39)),0))))))</f>
        <v>0</v>
      </c>
      <c r="P129" s="286">
        <f>IF('Team &amp; Salaries'!$O39="Never",IF(P$6&gt;='Team &amp; Salaries'!$M39,MIN('Team &amp; Salaries'!$N39,'Team &amp; Salaries'!$P39),0),IF('Team &amp; Salaries'!$O39="Monthly",IF(P$6='Team &amp; Salaries'!$M39,MIN('Team &amp; Salaries'!$N39,'Team &amp; Salaries'!$P39),IF(P$6&gt;'Team &amp; Salaries'!$M39,MIN('Team &amp; Salaries'!$P39,O129+'Team &amp; Salaries'!$N39),0)),IF('Team &amp; Salaries'!$O39="Quarterly",IF(P$6='Team &amp; Salaries'!$M39,MIN('Team &amp; Salaries'!$N39,'Team &amp; Salaries'!$P39),IF(P$6&gt;'Team &amp; Salaries'!$M39,IFERROR(MIN('Team &amp; Salaries'!$P39,IF(ISNUMBER(K129),K129,0)+'Team &amp; Salaries'!$N39),'Team &amp; Salaries'!$N39),0)),IF('Team &amp; Salaries'!$O39="Annually",IF(P$6='Team &amp; Salaries'!$M39,MIN('Team &amp; Salaries'!$N39,'Team &amp; Salaries'!$P39),IF(P$6&gt;'Team &amp; Salaries'!$M39,IFERROR(MIN('Team &amp; Salaries'!$P39,#REF!+'Team &amp; Salaries'!$N39),MIN('Team &amp; Salaries'!$N39,'Team &amp; Salaries'!$P39)),0))))))</f>
        <v>0</v>
      </c>
      <c r="Q129" s="286">
        <f>IF('Team &amp; Salaries'!$O39="Never",IF(Q$6&gt;='Team &amp; Salaries'!$M39,MIN('Team &amp; Salaries'!$N39,'Team &amp; Salaries'!$P39),0),IF('Team &amp; Salaries'!$O39="Monthly",IF(Q$6='Team &amp; Salaries'!$M39,MIN('Team &amp; Salaries'!$N39,'Team &amp; Salaries'!$P39),IF(Q$6&gt;'Team &amp; Salaries'!$M39,MIN('Team &amp; Salaries'!$P39,P129+'Team &amp; Salaries'!$N39),0)),IF('Team &amp; Salaries'!$O39="Quarterly",IF(Q$6='Team &amp; Salaries'!$M39,MIN('Team &amp; Salaries'!$N39,'Team &amp; Salaries'!$P39),IF(Q$6&gt;'Team &amp; Salaries'!$M39,IFERROR(MIN('Team &amp; Salaries'!$P39,IF(ISNUMBER(L129),L129,0)+'Team &amp; Salaries'!$N39),'Team &amp; Salaries'!$N39),0)),IF('Team &amp; Salaries'!$O39="Annually",IF(Q$6='Team &amp; Salaries'!$M39,MIN('Team &amp; Salaries'!$N39,'Team &amp; Salaries'!$P39),IF(Q$6&gt;'Team &amp; Salaries'!$M39,IFERROR(MIN('Team &amp; Salaries'!$P39,#REF!+'Team &amp; Salaries'!$N39),MIN('Team &amp; Salaries'!$N39,'Team &amp; Salaries'!$P39)),0))))))</f>
        <v>0</v>
      </c>
      <c r="R129" s="286">
        <f>IF('Team &amp; Salaries'!$O39="Never",IF(R$6&gt;='Team &amp; Salaries'!$M39,MIN('Team &amp; Salaries'!$N39,'Team &amp; Salaries'!$P39),0),IF('Team &amp; Salaries'!$O39="Monthly",IF(R$6='Team &amp; Salaries'!$M39,MIN('Team &amp; Salaries'!$N39,'Team &amp; Salaries'!$P39),IF(R$6&gt;'Team &amp; Salaries'!$M39,MIN('Team &amp; Salaries'!$P39,Q129+'Team &amp; Salaries'!$N39),0)),IF('Team &amp; Salaries'!$O39="Quarterly",IF(R$6='Team &amp; Salaries'!$M39,MIN('Team &amp; Salaries'!$N39,'Team &amp; Salaries'!$P39),IF(R$6&gt;'Team &amp; Salaries'!$M39,IFERROR(MIN('Team &amp; Salaries'!$P39,IF(ISNUMBER(M129),M129,0)+'Team &amp; Salaries'!$N39),'Team &amp; Salaries'!$N39),0)),IF('Team &amp; Salaries'!$O39="Annually",IF(R$6='Team &amp; Salaries'!$M39,MIN('Team &amp; Salaries'!$N39,'Team &amp; Salaries'!$P39),IF(R$6&gt;'Team &amp; Salaries'!$M39,IFERROR(MIN('Team &amp; Salaries'!$P39,#REF!+'Team &amp; Salaries'!$N39),MIN('Team &amp; Salaries'!$N39,'Team &amp; Salaries'!$P39)),0))))))</f>
        <v>1</v>
      </c>
      <c r="S129" s="286">
        <f>IF('Team &amp; Salaries'!$O39="Never",IF(S$6&gt;='Team &amp; Salaries'!$M39,MIN('Team &amp; Salaries'!$N39,'Team &amp; Salaries'!$P39),0),IF('Team &amp; Salaries'!$O39="Monthly",IF(S$6='Team &amp; Salaries'!$M39,MIN('Team &amp; Salaries'!$N39,'Team &amp; Salaries'!$P39),IF(S$6&gt;'Team &amp; Salaries'!$M39,MIN('Team &amp; Salaries'!$P39,R129+'Team &amp; Salaries'!$N39),0)),IF('Team &amp; Salaries'!$O39="Quarterly",IF(S$6='Team &amp; Salaries'!$M39,MIN('Team &amp; Salaries'!$N39,'Team &amp; Salaries'!$P39),IF(S$6&gt;'Team &amp; Salaries'!$M39,IFERROR(MIN('Team &amp; Salaries'!$P39,IF(ISNUMBER(N129),N129,0)+'Team &amp; Salaries'!$N39),'Team &amp; Salaries'!$N39),0)),IF('Team &amp; Salaries'!$O39="Annually",IF(S$6='Team &amp; Salaries'!$M39,MIN('Team &amp; Salaries'!$N39,'Team &amp; Salaries'!$P39),IF(S$6&gt;'Team &amp; Salaries'!$M39,IFERROR(MIN('Team &amp; Salaries'!$P39,#REF!+'Team &amp; Salaries'!$N39),MIN('Team &amp; Salaries'!$N39,'Team &amp; Salaries'!$P39)),0))))))</f>
        <v>1</v>
      </c>
      <c r="T129" s="286">
        <f>IF('Team &amp; Salaries'!$O39="Never",IF(T$6&gt;='Team &amp; Salaries'!$M39,MIN('Team &amp; Salaries'!$N39,'Team &amp; Salaries'!$P39),0),IF('Team &amp; Salaries'!$O39="Monthly",IF(T$6='Team &amp; Salaries'!$M39,MIN('Team &amp; Salaries'!$N39,'Team &amp; Salaries'!$P39),IF(T$6&gt;'Team &amp; Salaries'!$M39,MIN('Team &amp; Salaries'!$P39,S129+'Team &amp; Salaries'!$N39),0)),IF('Team &amp; Salaries'!$O39="Quarterly",IF(T$6='Team &amp; Salaries'!$M39,MIN('Team &amp; Salaries'!$N39,'Team &amp; Salaries'!$P39),IF(T$6&gt;'Team &amp; Salaries'!$M39,IFERROR(MIN('Team &amp; Salaries'!$P39,IF(ISNUMBER(O129),O129,0)+'Team &amp; Salaries'!$N39),'Team &amp; Salaries'!$N39),0)),IF('Team &amp; Salaries'!$O39="Annually",IF(T$6='Team &amp; Salaries'!$M39,MIN('Team &amp; Salaries'!$N39,'Team &amp; Salaries'!$P39),IF(T$6&gt;'Team &amp; Salaries'!$M39,IFERROR(MIN('Team &amp; Salaries'!$P39,#REF!+'Team &amp; Salaries'!$N39),MIN('Team &amp; Salaries'!$N39,'Team &amp; Salaries'!$P39)),0))))))</f>
        <v>1</v>
      </c>
      <c r="U129" s="286">
        <f>IF('Team &amp; Salaries'!$O39="Never",IF(U$6&gt;='Team &amp; Salaries'!$M39,MIN('Team &amp; Salaries'!$N39,'Team &amp; Salaries'!$P39),0),IF('Team &amp; Salaries'!$O39="Monthly",IF(U$6='Team &amp; Salaries'!$M39,MIN('Team &amp; Salaries'!$N39,'Team &amp; Salaries'!$P39),IF(U$6&gt;'Team &amp; Salaries'!$M39,MIN('Team &amp; Salaries'!$P39,T129+'Team &amp; Salaries'!$N39),0)),IF('Team &amp; Salaries'!$O39="Quarterly",IF(U$6='Team &amp; Salaries'!$M39,MIN('Team &amp; Salaries'!$N39,'Team &amp; Salaries'!$P39),IF(U$6&gt;'Team &amp; Salaries'!$M39,IFERROR(MIN('Team &amp; Salaries'!$P39,IF(ISNUMBER(P129),P129,0)+'Team &amp; Salaries'!$N39),'Team &amp; Salaries'!$N39),0)),IF('Team &amp; Salaries'!$O39="Annually",IF(U$6='Team &amp; Salaries'!$M39,MIN('Team &amp; Salaries'!$N39,'Team &amp; Salaries'!$P39),IF(U$6&gt;'Team &amp; Salaries'!$M39,IFERROR(MIN('Team &amp; Salaries'!$P39,#REF!+'Team &amp; Salaries'!$N39),MIN('Team &amp; Salaries'!$N39,'Team &amp; Salaries'!$P39)),0))))))</f>
        <v>1</v>
      </c>
      <c r="V129" s="286">
        <f>IF('Team &amp; Salaries'!$O39="Never",IF(V$6&gt;='Team &amp; Salaries'!$M39,MIN('Team &amp; Salaries'!$N39,'Team &amp; Salaries'!$P39),0),IF('Team &amp; Salaries'!$O39="Monthly",IF(V$6='Team &amp; Salaries'!$M39,MIN('Team &amp; Salaries'!$N39,'Team &amp; Salaries'!$P39),IF(V$6&gt;'Team &amp; Salaries'!$M39,MIN('Team &amp; Salaries'!$P39,U129+'Team &amp; Salaries'!$N39),0)),IF('Team &amp; Salaries'!$O39="Quarterly",IF(V$6='Team &amp; Salaries'!$M39,MIN('Team &amp; Salaries'!$N39,'Team &amp; Salaries'!$P39),IF(V$6&gt;'Team &amp; Salaries'!$M39,IFERROR(MIN('Team &amp; Salaries'!$P39,IF(ISNUMBER(Q129),Q129,0)+'Team &amp; Salaries'!$N39),'Team &amp; Salaries'!$N39),0)),IF('Team &amp; Salaries'!$O39="Annually",IF(V$6='Team &amp; Salaries'!$M39,MIN('Team &amp; Salaries'!$N39,'Team &amp; Salaries'!$P39),IF(V$6&gt;'Team &amp; Salaries'!$M39,IFERROR(MIN('Team &amp; Salaries'!$P39,#REF!+'Team &amp; Salaries'!$N39),MIN('Team &amp; Salaries'!$N39,'Team &amp; Salaries'!$P39)),0))))))</f>
        <v>1</v>
      </c>
      <c r="W129" s="286">
        <f>IF('Team &amp; Salaries'!$O39="Never",IF(W$6&gt;='Team &amp; Salaries'!$M39,MIN('Team &amp; Salaries'!$N39,'Team &amp; Salaries'!$P39),0),IF('Team &amp; Salaries'!$O39="Monthly",IF(W$6='Team &amp; Salaries'!$M39,MIN('Team &amp; Salaries'!$N39,'Team &amp; Salaries'!$P39),IF(W$6&gt;'Team &amp; Salaries'!$M39,MIN('Team &amp; Salaries'!$P39,V129+'Team &amp; Salaries'!$N39),0)),IF('Team &amp; Salaries'!$O39="Quarterly",IF(W$6='Team &amp; Salaries'!$M39,MIN('Team &amp; Salaries'!$N39,'Team &amp; Salaries'!$P39),IF(W$6&gt;'Team &amp; Salaries'!$M39,IFERROR(MIN('Team &amp; Salaries'!$P39,IF(ISNUMBER(R129),R129,0)+'Team &amp; Salaries'!$N39),'Team &amp; Salaries'!$N39),0)),IF('Team &amp; Salaries'!$O39="Annually",IF(W$6='Team &amp; Salaries'!$M39,MIN('Team &amp; Salaries'!$N39,'Team &amp; Salaries'!$P39),IF(W$6&gt;'Team &amp; Salaries'!$M39,IFERROR(MIN('Team &amp; Salaries'!$P39,#REF!+'Team &amp; Salaries'!$N39),MIN('Team &amp; Salaries'!$N39,'Team &amp; Salaries'!$P39)),0))))))</f>
        <v>1</v>
      </c>
      <c r="X129" s="286">
        <f>IF('Team &amp; Salaries'!$O39="Never",IF(X$6&gt;='Team &amp; Salaries'!$M39,MIN('Team &amp; Salaries'!$N39,'Team &amp; Salaries'!$P39),0),IF('Team &amp; Salaries'!$O39="Monthly",IF(X$6='Team &amp; Salaries'!$M39,MIN('Team &amp; Salaries'!$N39,'Team &amp; Salaries'!$P39),IF(X$6&gt;'Team &amp; Salaries'!$M39,MIN('Team &amp; Salaries'!$P39,W129+'Team &amp; Salaries'!$N39),0)),IF('Team &amp; Salaries'!$O39="Quarterly",IF(X$6='Team &amp; Salaries'!$M39,MIN('Team &amp; Salaries'!$N39,'Team &amp; Salaries'!$P39),IF(X$6&gt;'Team &amp; Salaries'!$M39,IFERROR(MIN('Team &amp; Salaries'!$P39,IF(ISNUMBER(S129),S129,0)+'Team &amp; Salaries'!$N39),'Team &amp; Salaries'!$N39),0)),IF('Team &amp; Salaries'!$O39="Annually",IF(X$6='Team &amp; Salaries'!$M39,MIN('Team &amp; Salaries'!$N39,'Team &amp; Salaries'!$P39),IF(X$6&gt;'Team &amp; Salaries'!$M39,IFERROR(MIN('Team &amp; Salaries'!$P39,#REF!+'Team &amp; Salaries'!$N39),MIN('Team &amp; Salaries'!$N39,'Team &amp; Salaries'!$P39)),0))))))</f>
        <v>1</v>
      </c>
      <c r="Y129" s="286">
        <f>IF('Team &amp; Salaries'!$O39="Never",IF(Y$6&gt;='Team &amp; Salaries'!$M39,MIN('Team &amp; Salaries'!$N39,'Team &amp; Salaries'!$P39),0),IF('Team &amp; Salaries'!$O39="Monthly",IF(Y$6='Team &amp; Salaries'!$M39,MIN('Team &amp; Salaries'!$N39,'Team &amp; Salaries'!$P39),IF(Y$6&gt;'Team &amp; Salaries'!$M39,MIN('Team &amp; Salaries'!$P39,X129+'Team &amp; Salaries'!$N39),0)),IF('Team &amp; Salaries'!$O39="Quarterly",IF(Y$6='Team &amp; Salaries'!$M39,MIN('Team &amp; Salaries'!$N39,'Team &amp; Salaries'!$P39),IF(Y$6&gt;'Team &amp; Salaries'!$M39,IFERROR(MIN('Team &amp; Salaries'!$P39,IF(ISNUMBER(T129),T129,0)+'Team &amp; Salaries'!$N39),'Team &amp; Salaries'!$N39),0)),IF('Team &amp; Salaries'!$O39="Annually",IF(Y$6='Team &amp; Salaries'!$M39,MIN('Team &amp; Salaries'!$N39,'Team &amp; Salaries'!$P39),IF(Y$6&gt;'Team &amp; Salaries'!$M39,IFERROR(MIN('Team &amp; Salaries'!$P39,#REF!+'Team &amp; Salaries'!$N39),MIN('Team &amp; Salaries'!$N39,'Team &amp; Salaries'!$P39)),0))))))</f>
        <v>1</v>
      </c>
      <c r="Z129" s="286">
        <f>IF('Team &amp; Salaries'!$O39="Never",IF(Z$6&gt;='Team &amp; Salaries'!$M39,MIN('Team &amp; Salaries'!$N39,'Team &amp; Salaries'!$P39),0),IF('Team &amp; Salaries'!$O39="Monthly",IF(Z$6='Team &amp; Salaries'!$M39,MIN('Team &amp; Salaries'!$N39,'Team &amp; Salaries'!$P39),IF(Z$6&gt;'Team &amp; Salaries'!$M39,MIN('Team &amp; Salaries'!$P39,Y129+'Team &amp; Salaries'!$N39),0)),IF('Team &amp; Salaries'!$O39="Quarterly",IF(Z$6='Team &amp; Salaries'!$M39,MIN('Team &amp; Salaries'!$N39,'Team &amp; Salaries'!$P39),IF(Z$6&gt;'Team &amp; Salaries'!$M39,IFERROR(MIN('Team &amp; Salaries'!$P39,IF(ISNUMBER(U129),U129,0)+'Team &amp; Salaries'!$N39),'Team &amp; Salaries'!$N39),0)),IF('Team &amp; Salaries'!$O39="Annually",IF(Z$6='Team &amp; Salaries'!$M39,MIN('Team &amp; Salaries'!$N39,'Team &amp; Salaries'!$P39),IF(Z$6&gt;'Team &amp; Salaries'!$M39,IFERROR(MIN('Team &amp; Salaries'!$P39,#REF!+'Team &amp; Salaries'!$N39),MIN('Team &amp; Salaries'!$N39,'Team &amp; Salaries'!$P39)),0))))))</f>
        <v>1</v>
      </c>
      <c r="AA129" s="286">
        <f>IF('Team &amp; Salaries'!$O39="Never",IF(AA$6&gt;='Team &amp; Salaries'!$M39,MIN('Team &amp; Salaries'!$N39,'Team &amp; Salaries'!$P39),0),IF('Team &amp; Salaries'!$O39="Monthly",IF(AA$6='Team &amp; Salaries'!$M39,MIN('Team &amp; Salaries'!$N39,'Team &amp; Salaries'!$P39),IF(AA$6&gt;'Team &amp; Salaries'!$M39,MIN('Team &amp; Salaries'!$P39,Z129+'Team &amp; Salaries'!$N39),0)),IF('Team &amp; Salaries'!$O39="Quarterly",IF(AA$6='Team &amp; Salaries'!$M39,MIN('Team &amp; Salaries'!$N39,'Team &amp; Salaries'!$P39),IF(AA$6&gt;'Team &amp; Salaries'!$M39,IFERROR(MIN('Team &amp; Salaries'!$P39,IF(ISNUMBER(V129),V129,0)+'Team &amp; Salaries'!$N39),'Team &amp; Salaries'!$N39),0)),IF('Team &amp; Salaries'!$O39="Annually",IF(AA$6='Team &amp; Salaries'!$M39,MIN('Team &amp; Salaries'!$N39,'Team &amp; Salaries'!$P39),IF(AA$6&gt;'Team &amp; Salaries'!$M39,IFERROR(MIN('Team &amp; Salaries'!$P39,#REF!+'Team &amp; Salaries'!$N39),MIN('Team &amp; Salaries'!$N39,'Team &amp; Salaries'!$P39)),0))))))</f>
        <v>1</v>
      </c>
      <c r="AB129" s="286">
        <f>IF('Team &amp; Salaries'!$O39="Never",IF(AB$6&gt;='Team &amp; Salaries'!$M39,MIN('Team &amp; Salaries'!$N39,'Team &amp; Salaries'!$P39),0),IF('Team &amp; Salaries'!$O39="Monthly",IF(AB$6='Team &amp; Salaries'!$M39,MIN('Team &amp; Salaries'!$N39,'Team &amp; Salaries'!$P39),IF(AB$6&gt;'Team &amp; Salaries'!$M39,MIN('Team &amp; Salaries'!$P39,AA129+'Team &amp; Salaries'!$N39),0)),IF('Team &amp; Salaries'!$O39="Quarterly",IF(AB$6='Team &amp; Salaries'!$M39,MIN('Team &amp; Salaries'!$N39,'Team &amp; Salaries'!$P39),IF(AB$6&gt;'Team &amp; Salaries'!$M39,IFERROR(MIN('Team &amp; Salaries'!$P39,IF(ISNUMBER(W129),W129,0)+'Team &amp; Salaries'!$N39),'Team &amp; Salaries'!$N39),0)),IF('Team &amp; Salaries'!$O39="Annually",IF(AB$6='Team &amp; Salaries'!$M39,MIN('Team &amp; Salaries'!$N39,'Team &amp; Salaries'!$P39),IF(AB$6&gt;'Team &amp; Salaries'!$M39,IFERROR(MIN('Team &amp; Salaries'!$P39,#REF!+'Team &amp; Salaries'!$N39),MIN('Team &amp; Salaries'!$N39,'Team &amp; Salaries'!$P39)),0))))))</f>
        <v>1</v>
      </c>
      <c r="AC129" s="286">
        <f>IF('Team &amp; Salaries'!$O39="Never",IF(AC$6&gt;='Team &amp; Salaries'!$M39,MIN('Team &amp; Salaries'!$N39,'Team &amp; Salaries'!$P39),0),IF('Team &amp; Salaries'!$O39="Monthly",IF(AC$6='Team &amp; Salaries'!$M39,MIN('Team &amp; Salaries'!$N39,'Team &amp; Salaries'!$P39),IF(AC$6&gt;'Team &amp; Salaries'!$M39,MIN('Team &amp; Salaries'!$P39,AB129+'Team &amp; Salaries'!$N39),0)),IF('Team &amp; Salaries'!$O39="Quarterly",IF(AC$6='Team &amp; Salaries'!$M39,MIN('Team &amp; Salaries'!$N39,'Team &amp; Salaries'!$P39),IF(AC$6&gt;'Team &amp; Salaries'!$M39,IFERROR(MIN('Team &amp; Salaries'!$P39,IF(ISNUMBER(X129),X129,0)+'Team &amp; Salaries'!$N39),'Team &amp; Salaries'!$N39),0)),IF('Team &amp; Salaries'!$O39="Annually",IF(AC$6='Team &amp; Salaries'!$M39,MIN('Team &amp; Salaries'!$N39,'Team &amp; Salaries'!$P39),IF(AC$6&gt;'Team &amp; Salaries'!$M39,IFERROR(MIN('Team &amp; Salaries'!$P39,#REF!+'Team &amp; Salaries'!$N39),MIN('Team &amp; Salaries'!$N39,'Team &amp; Salaries'!$P39)),0))))))</f>
        <v>1</v>
      </c>
      <c r="AD129" s="286">
        <f>IF('Team &amp; Salaries'!$O39="Never",IF(AD$6&gt;='Team &amp; Salaries'!$M39,MIN('Team &amp; Salaries'!$N39,'Team &amp; Salaries'!$P39),0),IF('Team &amp; Salaries'!$O39="Monthly",IF(AD$6='Team &amp; Salaries'!$M39,MIN('Team &amp; Salaries'!$N39,'Team &amp; Salaries'!$P39),IF(AD$6&gt;'Team &amp; Salaries'!$M39,MIN('Team &amp; Salaries'!$P39,AC129+'Team &amp; Salaries'!$N39),0)),IF('Team &amp; Salaries'!$O39="Quarterly",IF(AD$6='Team &amp; Salaries'!$M39,MIN('Team &amp; Salaries'!$N39,'Team &amp; Salaries'!$P39),IF(AD$6&gt;'Team &amp; Salaries'!$M39,IFERROR(MIN('Team &amp; Salaries'!$P39,IF(ISNUMBER(Y129),Y129,0)+'Team &amp; Salaries'!$N39),'Team &amp; Salaries'!$N39),0)),IF('Team &amp; Salaries'!$O39="Annually",IF(AD$6='Team &amp; Salaries'!$M39,MIN('Team &amp; Salaries'!$N39,'Team &amp; Salaries'!$P39),IF(AD$6&gt;'Team &amp; Salaries'!$M39,IFERROR(MIN('Team &amp; Salaries'!$P39,#REF!+'Team &amp; Salaries'!$N39),MIN('Team &amp; Salaries'!$N39,'Team &amp; Salaries'!$P39)),0))))))</f>
        <v>1</v>
      </c>
      <c r="AE129" s="286">
        <f>IF('Team &amp; Salaries'!$O39="Never",IF(AE$6&gt;='Team &amp; Salaries'!$M39,MIN('Team &amp; Salaries'!$N39,'Team &amp; Salaries'!$P39),0),IF('Team &amp; Salaries'!$O39="Monthly",IF(AE$6='Team &amp; Salaries'!$M39,MIN('Team &amp; Salaries'!$N39,'Team &amp; Salaries'!$P39),IF(AE$6&gt;'Team &amp; Salaries'!$M39,MIN('Team &amp; Salaries'!$P39,AD129+'Team &amp; Salaries'!$N39),0)),IF('Team &amp; Salaries'!$O39="Quarterly",IF(AE$6='Team &amp; Salaries'!$M39,MIN('Team &amp; Salaries'!$N39,'Team &amp; Salaries'!$P39),IF(AE$6&gt;'Team &amp; Salaries'!$M39,IFERROR(MIN('Team &amp; Salaries'!$P39,IF(ISNUMBER(Z129),Z129,0)+'Team &amp; Salaries'!$N39),'Team &amp; Salaries'!$N39),0)),IF('Team &amp; Salaries'!$O39="Annually",IF(AE$6='Team &amp; Salaries'!$M39,MIN('Team &amp; Salaries'!$N39,'Team &amp; Salaries'!$P39),IF(AE$6&gt;'Team &amp; Salaries'!$M39,IFERROR(MIN('Team &amp; Salaries'!$P39,#REF!+'Team &amp; Salaries'!$N39),MIN('Team &amp; Salaries'!$N39,'Team &amp; Salaries'!$P39)),0))))))</f>
        <v>1</v>
      </c>
      <c r="AF129" s="286">
        <f>IF('Team &amp; Salaries'!$O39="Never",IF(AF$6&gt;='Team &amp; Salaries'!$M39,MIN('Team &amp; Salaries'!$N39,'Team &amp; Salaries'!$P39),0),IF('Team &amp; Salaries'!$O39="Monthly",IF(AF$6='Team &amp; Salaries'!$M39,MIN('Team &amp; Salaries'!$N39,'Team &amp; Salaries'!$P39),IF(AF$6&gt;'Team &amp; Salaries'!$M39,MIN('Team &amp; Salaries'!$P39,AE129+'Team &amp; Salaries'!$N39),0)),IF('Team &amp; Salaries'!$O39="Quarterly",IF(AF$6='Team &amp; Salaries'!$M39,MIN('Team &amp; Salaries'!$N39,'Team &amp; Salaries'!$P39),IF(AF$6&gt;'Team &amp; Salaries'!$M39,IFERROR(MIN('Team &amp; Salaries'!$P39,IF(ISNUMBER(AA129),AA129,0)+'Team &amp; Salaries'!$N39),'Team &amp; Salaries'!$N39),0)),IF('Team &amp; Salaries'!$O39="Annually",IF(AF$6='Team &amp; Salaries'!$M39,MIN('Team &amp; Salaries'!$N39,'Team &amp; Salaries'!$P39),IF(AF$6&gt;'Team &amp; Salaries'!$M39,IFERROR(MIN('Team &amp; Salaries'!$P39,#REF!+'Team &amp; Salaries'!$N39),MIN('Team &amp; Salaries'!$N39,'Team &amp; Salaries'!$P39)),0))))))</f>
        <v>1</v>
      </c>
      <c r="AG129" s="286">
        <f>IF('Team &amp; Salaries'!$O39="Never",IF(AG$6&gt;='Team &amp; Salaries'!$M39,MIN('Team &amp; Salaries'!$N39,'Team &amp; Salaries'!$P39),0),IF('Team &amp; Salaries'!$O39="Monthly",IF(AG$6='Team &amp; Salaries'!$M39,MIN('Team &amp; Salaries'!$N39,'Team &amp; Salaries'!$P39),IF(AG$6&gt;'Team &amp; Salaries'!$M39,MIN('Team &amp; Salaries'!$P39,AF129+'Team &amp; Salaries'!$N39),0)),IF('Team &amp; Salaries'!$O39="Quarterly",IF(AG$6='Team &amp; Salaries'!$M39,MIN('Team &amp; Salaries'!$N39,'Team &amp; Salaries'!$P39),IF(AG$6&gt;'Team &amp; Salaries'!$M39,IFERROR(MIN('Team &amp; Salaries'!$P39,IF(ISNUMBER(AB129),AB129,0)+'Team &amp; Salaries'!$N39),'Team &amp; Salaries'!$N39),0)),IF('Team &amp; Salaries'!$O39="Annually",IF(AG$6='Team &amp; Salaries'!$M39,MIN('Team &amp; Salaries'!$N39,'Team &amp; Salaries'!$P39),IF(AG$6&gt;'Team &amp; Salaries'!$M39,IFERROR(MIN('Team &amp; Salaries'!$P39,#REF!+'Team &amp; Salaries'!$N39),MIN('Team &amp; Salaries'!$N39,'Team &amp; Salaries'!$P39)),0))))))</f>
        <v>1</v>
      </c>
      <c r="AH129" s="286">
        <f>IF('Team &amp; Salaries'!$O39="Never",IF(AH$6&gt;='Team &amp; Salaries'!$M39,MIN('Team &amp; Salaries'!$N39,'Team &amp; Salaries'!$P39),0),IF('Team &amp; Salaries'!$O39="Monthly",IF(AH$6='Team &amp; Salaries'!$M39,MIN('Team &amp; Salaries'!$N39,'Team &amp; Salaries'!$P39),IF(AH$6&gt;'Team &amp; Salaries'!$M39,MIN('Team &amp; Salaries'!$P39,AG129+'Team &amp; Salaries'!$N39),0)),IF('Team &amp; Salaries'!$O39="Quarterly",IF(AH$6='Team &amp; Salaries'!$M39,MIN('Team &amp; Salaries'!$N39,'Team &amp; Salaries'!$P39),IF(AH$6&gt;'Team &amp; Salaries'!$M39,IFERROR(MIN('Team &amp; Salaries'!$P39,IF(ISNUMBER(AC129),AC129,0)+'Team &amp; Salaries'!$N39),'Team &amp; Salaries'!$N39),0)),IF('Team &amp; Salaries'!$O39="Annually",IF(AH$6='Team &amp; Salaries'!$M39,MIN('Team &amp; Salaries'!$N39,'Team &amp; Salaries'!$P39),IF(AH$6&gt;'Team &amp; Salaries'!$M39,IFERROR(MIN('Team &amp; Salaries'!$P39,#REF!+'Team &amp; Salaries'!$N39),MIN('Team &amp; Salaries'!$N39,'Team &amp; Salaries'!$P39)),0))))))</f>
        <v>1</v>
      </c>
      <c r="AI129" s="286">
        <f>IF('Team &amp; Salaries'!$O39="Never",IF(AI$6&gt;='Team &amp; Salaries'!$M39,MIN('Team &amp; Salaries'!$N39,'Team &amp; Salaries'!$P39),0),IF('Team &amp; Salaries'!$O39="Monthly",IF(AI$6='Team &amp; Salaries'!$M39,MIN('Team &amp; Salaries'!$N39,'Team &amp; Salaries'!$P39),IF(AI$6&gt;'Team &amp; Salaries'!$M39,MIN('Team &amp; Salaries'!$P39,AH129+'Team &amp; Salaries'!$N39),0)),IF('Team &amp; Salaries'!$O39="Quarterly",IF(AI$6='Team &amp; Salaries'!$M39,MIN('Team &amp; Salaries'!$N39,'Team &amp; Salaries'!$P39),IF(AI$6&gt;'Team &amp; Salaries'!$M39,IFERROR(MIN('Team &amp; Salaries'!$P39,IF(ISNUMBER(AD129),AD129,0)+'Team &amp; Salaries'!$N39),'Team &amp; Salaries'!$N39),0)),IF('Team &amp; Salaries'!$O39="Annually",IF(AI$6='Team &amp; Salaries'!$M39,MIN('Team &amp; Salaries'!$N39,'Team &amp; Salaries'!$P39),IF(AI$6&gt;'Team &amp; Salaries'!$M39,IFERROR(MIN('Team &amp; Salaries'!$P39,#REF!+'Team &amp; Salaries'!$N39),MIN('Team &amp; Salaries'!$N39,'Team &amp; Salaries'!$P39)),0))))))</f>
        <v>1</v>
      </c>
      <c r="AJ129" s="286">
        <f>IF('Team &amp; Salaries'!$O39="Never",IF(AJ$6&gt;='Team &amp; Salaries'!$M39,MIN('Team &amp; Salaries'!$N39,'Team &amp; Salaries'!$P39),0),IF('Team &amp; Salaries'!$O39="Monthly",IF(AJ$6='Team &amp; Salaries'!$M39,MIN('Team &amp; Salaries'!$N39,'Team &amp; Salaries'!$P39),IF(AJ$6&gt;'Team &amp; Salaries'!$M39,MIN('Team &amp; Salaries'!$P39,AI129+'Team &amp; Salaries'!$N39),0)),IF('Team &amp; Salaries'!$O39="Quarterly",IF(AJ$6='Team &amp; Salaries'!$M39,MIN('Team &amp; Salaries'!$N39,'Team &amp; Salaries'!$P39),IF(AJ$6&gt;'Team &amp; Salaries'!$M39,IFERROR(MIN('Team &amp; Salaries'!$P39,IF(ISNUMBER(AE129),AE129,0)+'Team &amp; Salaries'!$N39),'Team &amp; Salaries'!$N39),0)),IF('Team &amp; Salaries'!$O39="Annually",IF(AJ$6='Team &amp; Salaries'!$M39,MIN('Team &amp; Salaries'!$N39,'Team &amp; Salaries'!$P39),IF(AJ$6&gt;'Team &amp; Salaries'!$M39,IFERROR(MIN('Team &amp; Salaries'!$P39,#REF!+'Team &amp; Salaries'!$N39),MIN('Team &amp; Salaries'!$N39,'Team &amp; Salaries'!$P39)),0))))))</f>
        <v>1</v>
      </c>
      <c r="AK129" s="286">
        <f>IF('Team &amp; Salaries'!$O39="Never",IF(AK$6&gt;='Team &amp; Salaries'!$M39,MIN('Team &amp; Salaries'!$N39,'Team &amp; Salaries'!$P39),0),IF('Team &amp; Salaries'!$O39="Monthly",IF(AK$6='Team &amp; Salaries'!$M39,MIN('Team &amp; Salaries'!$N39,'Team &amp; Salaries'!$P39),IF(AK$6&gt;'Team &amp; Salaries'!$M39,MIN('Team &amp; Salaries'!$P39,AJ129+'Team &amp; Salaries'!$N39),0)),IF('Team &amp; Salaries'!$O39="Quarterly",IF(AK$6='Team &amp; Salaries'!$M39,MIN('Team &amp; Salaries'!$N39,'Team &amp; Salaries'!$P39),IF(AK$6&gt;'Team &amp; Salaries'!$M39,IFERROR(MIN('Team &amp; Salaries'!$P39,IF(ISNUMBER(AF129),AF129,0)+'Team &amp; Salaries'!$N39),'Team &amp; Salaries'!$N39),0)),IF('Team &amp; Salaries'!$O39="Annually",IF(AK$6='Team &amp; Salaries'!$M39,MIN('Team &amp; Salaries'!$N39,'Team &amp; Salaries'!$P39),IF(AK$6&gt;'Team &amp; Salaries'!$M39,IFERROR(MIN('Team &amp; Salaries'!$P39,#REF!+'Team &amp; Salaries'!$N39),MIN('Team &amp; Salaries'!$N39,'Team &amp; Salaries'!$P39)),0))))))</f>
        <v>1</v>
      </c>
      <c r="AL129" s="286">
        <f>IF('Team &amp; Salaries'!$O39="Never",IF(AL$6&gt;='Team &amp; Salaries'!$M39,MIN('Team &amp; Salaries'!$N39,'Team &amp; Salaries'!$P39),0),IF('Team &amp; Salaries'!$O39="Monthly",IF(AL$6='Team &amp; Salaries'!$M39,MIN('Team &amp; Salaries'!$N39,'Team &amp; Salaries'!$P39),IF(AL$6&gt;'Team &amp; Salaries'!$M39,MIN('Team &amp; Salaries'!$P39,AK129+'Team &amp; Salaries'!$N39),0)),IF('Team &amp; Salaries'!$O39="Quarterly",IF(AL$6='Team &amp; Salaries'!$M39,MIN('Team &amp; Salaries'!$N39,'Team &amp; Salaries'!$P39),IF(AL$6&gt;'Team &amp; Salaries'!$M39,IFERROR(MIN('Team &amp; Salaries'!$P39,IF(ISNUMBER(AG129),AG129,0)+'Team &amp; Salaries'!$N39),'Team &amp; Salaries'!$N39),0)),IF('Team &amp; Salaries'!$O39="Annually",IF(AL$6='Team &amp; Salaries'!$M39,MIN('Team &amp; Salaries'!$N39,'Team &amp; Salaries'!$P39),IF(AL$6&gt;'Team &amp; Salaries'!$M39,IFERROR(MIN('Team &amp; Salaries'!$P39,#REF!+'Team &amp; Salaries'!$N39),MIN('Team &amp; Salaries'!$N39,'Team &amp; Salaries'!$P39)),0))))))</f>
        <v>1</v>
      </c>
      <c r="AM129" s="286">
        <f>IF('Team &amp; Salaries'!$O39="Never",IF(AM$6&gt;='Team &amp; Salaries'!$M39,MIN('Team &amp; Salaries'!$N39,'Team &amp; Salaries'!$P39),0),IF('Team &amp; Salaries'!$O39="Monthly",IF(AM$6='Team &amp; Salaries'!$M39,MIN('Team &amp; Salaries'!$N39,'Team &amp; Salaries'!$P39),IF(AM$6&gt;'Team &amp; Salaries'!$M39,MIN('Team &amp; Salaries'!$P39,AL129+'Team &amp; Salaries'!$N39),0)),IF('Team &amp; Salaries'!$O39="Quarterly",IF(AM$6='Team &amp; Salaries'!$M39,MIN('Team &amp; Salaries'!$N39,'Team &amp; Salaries'!$P39),IF(AM$6&gt;'Team &amp; Salaries'!$M39,IFERROR(MIN('Team &amp; Salaries'!$P39,IF(ISNUMBER(AH129),AH129,0)+'Team &amp; Salaries'!$N39),'Team &amp; Salaries'!$N39),0)),IF('Team &amp; Salaries'!$O39="Annually",IF(AM$6='Team &amp; Salaries'!$M39,MIN('Team &amp; Salaries'!$N39,'Team &amp; Salaries'!$P39),IF(AM$6&gt;'Team &amp; Salaries'!$M39,IFERROR(MIN('Team &amp; Salaries'!$P39,#REF!+'Team &amp; Salaries'!$N39),MIN('Team &amp; Salaries'!$N39,'Team &amp; Salaries'!$P39)),0))))))</f>
        <v>1</v>
      </c>
      <c r="AN129" s="286">
        <f>IF('Team &amp; Salaries'!$O39="Never",IF(AN$6&gt;='Team &amp; Salaries'!$M39,MIN('Team &amp; Salaries'!$N39,'Team &amp; Salaries'!$P39),0),IF('Team &amp; Salaries'!$O39="Monthly",IF(AN$6='Team &amp; Salaries'!$M39,MIN('Team &amp; Salaries'!$N39,'Team &amp; Salaries'!$P39),IF(AN$6&gt;'Team &amp; Salaries'!$M39,MIN('Team &amp; Salaries'!$P39,AM129+'Team &amp; Salaries'!$N39),0)),IF('Team &amp; Salaries'!$O39="Quarterly",IF(AN$6='Team &amp; Salaries'!$M39,MIN('Team &amp; Salaries'!$N39,'Team &amp; Salaries'!$P39),IF(AN$6&gt;'Team &amp; Salaries'!$M39,IFERROR(MIN('Team &amp; Salaries'!$P39,IF(ISNUMBER(AI129),AI129,0)+'Team &amp; Salaries'!$N39),'Team &amp; Salaries'!$N39),0)),IF('Team &amp; Salaries'!$O39="Annually",IF(AN$6='Team &amp; Salaries'!$M39,MIN('Team &amp; Salaries'!$N39,'Team &amp; Salaries'!$P39),IF(AN$6&gt;'Team &amp; Salaries'!$M39,IFERROR(MIN('Team &amp; Salaries'!$P39,#REF!+'Team &amp; Salaries'!$N39),MIN('Team &amp; Salaries'!$N39,'Team &amp; Salaries'!$P39)),0))))))</f>
        <v>1</v>
      </c>
      <c r="AO129" s="286">
        <f>IF('Team &amp; Salaries'!$O39="Never",IF(AO$6&gt;='Team &amp; Salaries'!$M39,MIN('Team &amp; Salaries'!$N39,'Team &amp; Salaries'!$P39),0),IF('Team &amp; Salaries'!$O39="Monthly",IF(AO$6='Team &amp; Salaries'!$M39,MIN('Team &amp; Salaries'!$N39,'Team &amp; Salaries'!$P39),IF(AO$6&gt;'Team &amp; Salaries'!$M39,MIN('Team &amp; Salaries'!$P39,AN129+'Team &amp; Salaries'!$N39),0)),IF('Team &amp; Salaries'!$O39="Quarterly",IF(AO$6='Team &amp; Salaries'!$M39,MIN('Team &amp; Salaries'!$N39,'Team &amp; Salaries'!$P39),IF(AO$6&gt;'Team &amp; Salaries'!$M39,IFERROR(MIN('Team &amp; Salaries'!$P39,IF(ISNUMBER(AJ129),AJ129,0)+'Team &amp; Salaries'!$N39),'Team &amp; Salaries'!$N39),0)),IF('Team &amp; Salaries'!$O39="Annually",IF(AO$6='Team &amp; Salaries'!$M39,MIN('Team &amp; Salaries'!$N39,'Team &amp; Salaries'!$P39),IF(AO$6&gt;'Team &amp; Salaries'!$M39,IFERROR(MIN('Team &amp; Salaries'!$P39,#REF!+'Team &amp; Salaries'!$N39),MIN('Team &amp; Salaries'!$N39,'Team &amp; Salaries'!$P39)),0))))))</f>
        <v>1</v>
      </c>
      <c r="AP129" s="286">
        <f>IF('Team &amp; Salaries'!$O39="Never",IF(AP$6&gt;='Team &amp; Salaries'!$M39,MIN('Team &amp; Salaries'!$N39,'Team &amp; Salaries'!$P39),0),IF('Team &amp; Salaries'!$O39="Monthly",IF(AP$6='Team &amp; Salaries'!$M39,MIN('Team &amp; Salaries'!$N39,'Team &amp; Salaries'!$P39),IF(AP$6&gt;'Team &amp; Salaries'!$M39,MIN('Team &amp; Salaries'!$P39,AO129+'Team &amp; Salaries'!$N39),0)),IF('Team &amp; Salaries'!$O39="Quarterly",IF(AP$6='Team &amp; Salaries'!$M39,MIN('Team &amp; Salaries'!$N39,'Team &amp; Salaries'!$P39),IF(AP$6&gt;'Team &amp; Salaries'!$M39,IFERROR(MIN('Team &amp; Salaries'!$P39,IF(ISNUMBER(AK129),AK129,0)+'Team &amp; Salaries'!$N39),'Team &amp; Salaries'!$N39),0)),IF('Team &amp; Salaries'!$O39="Annually",IF(AP$6='Team &amp; Salaries'!$M39,MIN('Team &amp; Salaries'!$N39,'Team &amp; Salaries'!$P39),IF(AP$6&gt;'Team &amp; Salaries'!$M39,IFERROR(MIN('Team &amp; Salaries'!$P39,#REF!+'Team &amp; Salaries'!$N39),MIN('Team &amp; Salaries'!$N39,'Team &amp; Salaries'!$P39)),0))))))</f>
        <v>1</v>
      </c>
      <c r="AQ129" s="286">
        <f>IF('Team &amp; Salaries'!$O39="Never",IF(AQ$6&gt;='Team &amp; Salaries'!$M39,MIN('Team &amp; Salaries'!$N39,'Team &amp; Salaries'!$P39),0),IF('Team &amp; Salaries'!$O39="Monthly",IF(AQ$6='Team &amp; Salaries'!$M39,MIN('Team &amp; Salaries'!$N39,'Team &amp; Salaries'!$P39),IF(AQ$6&gt;'Team &amp; Salaries'!$M39,MIN('Team &amp; Salaries'!$P39,AP129+'Team &amp; Salaries'!$N39),0)),IF('Team &amp; Salaries'!$O39="Quarterly",IF(AQ$6='Team &amp; Salaries'!$M39,MIN('Team &amp; Salaries'!$N39,'Team &amp; Salaries'!$P39),IF(AQ$6&gt;'Team &amp; Salaries'!$M39,IFERROR(MIN('Team &amp; Salaries'!$P39,IF(ISNUMBER(AL129),AL129,0)+'Team &amp; Salaries'!$N39),'Team &amp; Salaries'!$N39),0)),IF('Team &amp; Salaries'!$O39="Annually",IF(AQ$6='Team &amp; Salaries'!$M39,MIN('Team &amp; Salaries'!$N39,'Team &amp; Salaries'!$P39),IF(AQ$6&gt;'Team &amp; Salaries'!$M39,IFERROR(MIN('Team &amp; Salaries'!$P39,#REF!+'Team &amp; Salaries'!$N39),MIN('Team &amp; Salaries'!$N39,'Team &amp; Salaries'!$P39)),0))))))</f>
        <v>1</v>
      </c>
      <c r="AR129" s="286">
        <f>IF('Team &amp; Salaries'!$O39="Never",IF(AR$6&gt;='Team &amp; Salaries'!$M39,MIN('Team &amp; Salaries'!$N39,'Team &amp; Salaries'!$P39),0),IF('Team &amp; Salaries'!$O39="Monthly",IF(AR$6='Team &amp; Salaries'!$M39,MIN('Team &amp; Salaries'!$N39,'Team &amp; Salaries'!$P39),IF(AR$6&gt;'Team &amp; Salaries'!$M39,MIN('Team &amp; Salaries'!$P39,AQ129+'Team &amp; Salaries'!$N39),0)),IF('Team &amp; Salaries'!$O39="Quarterly",IF(AR$6='Team &amp; Salaries'!$M39,MIN('Team &amp; Salaries'!$N39,'Team &amp; Salaries'!$P39),IF(AR$6&gt;'Team &amp; Salaries'!$M39,IFERROR(MIN('Team &amp; Salaries'!$P39,IF(ISNUMBER(AM129),AM129,0)+'Team &amp; Salaries'!$N39),'Team &amp; Salaries'!$N39),0)),IF('Team &amp; Salaries'!$O39="Annually",IF(AR$6='Team &amp; Salaries'!$M39,MIN('Team &amp; Salaries'!$N39,'Team &amp; Salaries'!$P39),IF(AR$6&gt;'Team &amp; Salaries'!$M39,IFERROR(MIN('Team &amp; Salaries'!$P39,#REF!+'Team &amp; Salaries'!$N39),MIN('Team &amp; Salaries'!$N39,'Team &amp; Salaries'!$P39)),0))))))</f>
        <v>1</v>
      </c>
      <c r="AS129" s="286">
        <f>IF('Team &amp; Salaries'!$O39="Never",IF(AS$6&gt;='Team &amp; Salaries'!$M39,MIN('Team &amp; Salaries'!$N39,'Team &amp; Salaries'!$P39),0),IF('Team &amp; Salaries'!$O39="Monthly",IF(AS$6='Team &amp; Salaries'!$M39,MIN('Team &amp; Salaries'!$N39,'Team &amp; Salaries'!$P39),IF(AS$6&gt;'Team &amp; Salaries'!$M39,MIN('Team &amp; Salaries'!$P39,AR129+'Team &amp; Salaries'!$N39),0)),IF('Team &amp; Salaries'!$O39="Quarterly",IF(AS$6='Team &amp; Salaries'!$M39,MIN('Team &amp; Salaries'!$N39,'Team &amp; Salaries'!$P39),IF(AS$6&gt;'Team &amp; Salaries'!$M39,IFERROR(MIN('Team &amp; Salaries'!$P39,IF(ISNUMBER(AN129),AN129,0)+'Team &amp; Salaries'!$N39),'Team &amp; Salaries'!$N39),0)),IF('Team &amp; Salaries'!$O39="Annually",IF(AS$6='Team &amp; Salaries'!$M39,MIN('Team &amp; Salaries'!$N39,'Team &amp; Salaries'!$P39),IF(AS$6&gt;'Team &amp; Salaries'!$M39,IFERROR(MIN('Team &amp; Salaries'!$P39,#REF!+'Team &amp; Salaries'!$N39),MIN('Team &amp; Salaries'!$N39,'Team &amp; Salaries'!$P39)),0))))))</f>
        <v>1</v>
      </c>
      <c r="AT129" s="286">
        <f>IF('Team &amp; Salaries'!$O39="Never",IF(AT$6&gt;='Team &amp; Salaries'!$M39,MIN('Team &amp; Salaries'!$N39,'Team &amp; Salaries'!$P39),0),IF('Team &amp; Salaries'!$O39="Monthly",IF(AT$6='Team &amp; Salaries'!$M39,MIN('Team &amp; Salaries'!$N39,'Team &amp; Salaries'!$P39),IF(AT$6&gt;'Team &amp; Salaries'!$M39,MIN('Team &amp; Salaries'!$P39,AS129+'Team &amp; Salaries'!$N39),0)),IF('Team &amp; Salaries'!$O39="Quarterly",IF(AT$6='Team &amp; Salaries'!$M39,MIN('Team &amp; Salaries'!$N39,'Team &amp; Salaries'!$P39),IF(AT$6&gt;'Team &amp; Salaries'!$M39,IFERROR(MIN('Team &amp; Salaries'!$P39,IF(ISNUMBER(AO129),AO129,0)+'Team &amp; Salaries'!$N39),'Team &amp; Salaries'!$N39),0)),IF('Team &amp; Salaries'!$O39="Annually",IF(AT$6='Team &amp; Salaries'!$M39,MIN('Team &amp; Salaries'!$N39,'Team &amp; Salaries'!$P39),IF(AT$6&gt;'Team &amp; Salaries'!$M39,IFERROR(MIN('Team &amp; Salaries'!$P39,#REF!+'Team &amp; Salaries'!$N39),MIN('Team &amp; Salaries'!$N39,'Team &amp; Salaries'!$P39)),0))))))</f>
        <v>1</v>
      </c>
      <c r="AU129" s="286">
        <f>IF('Team &amp; Salaries'!$O39="Never",IF(AU$6&gt;='Team &amp; Salaries'!$M39,MIN('Team &amp; Salaries'!$N39,'Team &amp; Salaries'!$P39),0),IF('Team &amp; Salaries'!$O39="Monthly",IF(AU$6='Team &amp; Salaries'!$M39,MIN('Team &amp; Salaries'!$N39,'Team &amp; Salaries'!$P39),IF(AU$6&gt;'Team &amp; Salaries'!$M39,MIN('Team &amp; Salaries'!$P39,AT129+'Team &amp; Salaries'!$N39),0)),IF('Team &amp; Salaries'!$O39="Quarterly",IF(AU$6='Team &amp; Salaries'!$M39,MIN('Team &amp; Salaries'!$N39,'Team &amp; Salaries'!$P39),IF(AU$6&gt;'Team &amp; Salaries'!$M39,IFERROR(MIN('Team &amp; Salaries'!$P39,IF(ISNUMBER(AP129),AP129,0)+'Team &amp; Salaries'!$N39),'Team &amp; Salaries'!$N39),0)),IF('Team &amp; Salaries'!$O39="Annually",IF(AU$6='Team &amp; Salaries'!$M39,MIN('Team &amp; Salaries'!$N39,'Team &amp; Salaries'!$P39),IF(AU$6&gt;'Team &amp; Salaries'!$M39,IFERROR(MIN('Team &amp; Salaries'!$P39,#REF!+'Team &amp; Salaries'!$N39),MIN('Team &amp; Salaries'!$N39,'Team &amp; Salaries'!$P39)),0))))))</f>
        <v>1</v>
      </c>
      <c r="AV129" s="286">
        <f>IF('Team &amp; Salaries'!$O39="Never",IF(AV$6&gt;='Team &amp; Salaries'!$M39,MIN('Team &amp; Salaries'!$N39,'Team &amp; Salaries'!$P39),0),IF('Team &amp; Salaries'!$O39="Monthly",IF(AV$6='Team &amp; Salaries'!$M39,MIN('Team &amp; Salaries'!$N39,'Team &amp; Salaries'!$P39),IF(AV$6&gt;'Team &amp; Salaries'!$M39,MIN('Team &amp; Salaries'!$P39,AU129+'Team &amp; Salaries'!$N39),0)),IF('Team &amp; Salaries'!$O39="Quarterly",IF(AV$6='Team &amp; Salaries'!$M39,MIN('Team &amp; Salaries'!$N39,'Team &amp; Salaries'!$P39),IF(AV$6&gt;'Team &amp; Salaries'!$M39,IFERROR(MIN('Team &amp; Salaries'!$P39,IF(ISNUMBER(AQ129),AQ129,0)+'Team &amp; Salaries'!$N39),'Team &amp; Salaries'!$N39),0)),IF('Team &amp; Salaries'!$O39="Annually",IF(AV$6='Team &amp; Salaries'!$M39,MIN('Team &amp; Salaries'!$N39,'Team &amp; Salaries'!$P39),IF(AV$6&gt;'Team &amp; Salaries'!$M39,IFERROR(MIN('Team &amp; Salaries'!$P39,#REF!+'Team &amp; Salaries'!$N39),MIN('Team &amp; Salaries'!$N39,'Team &amp; Salaries'!$P39)),0))))))</f>
        <v>1</v>
      </c>
      <c r="AW129" s="286">
        <f>IF('Team &amp; Salaries'!$O39="Never",IF(AW$6&gt;='Team &amp; Salaries'!$M39,MIN('Team &amp; Salaries'!$N39,'Team &amp; Salaries'!$P39),0),IF('Team &amp; Salaries'!$O39="Monthly",IF(AW$6='Team &amp; Salaries'!$M39,MIN('Team &amp; Salaries'!$N39,'Team &amp; Salaries'!$P39),IF(AW$6&gt;'Team &amp; Salaries'!$M39,MIN('Team &amp; Salaries'!$P39,AV129+'Team &amp; Salaries'!$N39),0)),IF('Team &amp; Salaries'!$O39="Quarterly",IF(AW$6='Team &amp; Salaries'!$M39,MIN('Team &amp; Salaries'!$N39,'Team &amp; Salaries'!$P39),IF(AW$6&gt;'Team &amp; Salaries'!$M39,IFERROR(MIN('Team &amp; Salaries'!$P39,IF(ISNUMBER(AR129),AR129,0)+'Team &amp; Salaries'!$N39),'Team &amp; Salaries'!$N39),0)),IF('Team &amp; Salaries'!$O39="Annually",IF(AW$6='Team &amp; Salaries'!$M39,MIN('Team &amp; Salaries'!$N39,'Team &amp; Salaries'!$P39),IF(AW$6&gt;'Team &amp; Salaries'!$M39,IFERROR(MIN('Team &amp; Salaries'!$P39,#REF!+'Team &amp; Salaries'!$N39),MIN('Team &amp; Salaries'!$N39,'Team &amp; Salaries'!$P39)),0))))))</f>
        <v>1</v>
      </c>
      <c r="AX129" s="286">
        <f>IF('Team &amp; Salaries'!$O39="Never",IF(AX$6&gt;='Team &amp; Salaries'!$M39,MIN('Team &amp; Salaries'!$N39,'Team &amp; Salaries'!$P39),0),IF('Team &amp; Salaries'!$O39="Monthly",IF(AX$6='Team &amp; Salaries'!$M39,MIN('Team &amp; Salaries'!$N39,'Team &amp; Salaries'!$P39),IF(AX$6&gt;'Team &amp; Salaries'!$M39,MIN('Team &amp; Salaries'!$P39,AW129+'Team &amp; Salaries'!$N39),0)),IF('Team &amp; Salaries'!$O39="Quarterly",IF(AX$6='Team &amp; Salaries'!$M39,MIN('Team &amp; Salaries'!$N39,'Team &amp; Salaries'!$P39),IF(AX$6&gt;'Team &amp; Salaries'!$M39,IFERROR(MIN('Team &amp; Salaries'!$P39,IF(ISNUMBER(AS129),AS129,0)+'Team &amp; Salaries'!$N39),'Team &amp; Salaries'!$N39),0)),IF('Team &amp; Salaries'!$O39="Annually",IF(AX$6='Team &amp; Salaries'!$M39,MIN('Team &amp; Salaries'!$N39,'Team &amp; Salaries'!$P39),IF(AX$6&gt;'Team &amp; Salaries'!$M39,IFERROR(MIN('Team &amp; Salaries'!$P39,#REF!+'Team &amp; Salaries'!$N39),MIN('Team &amp; Salaries'!$N39,'Team &amp; Salaries'!$P39)),0))))))</f>
        <v>1</v>
      </c>
      <c r="AY129" s="286">
        <f>IF('Team &amp; Salaries'!$O39="Never",IF(AY$6&gt;='Team &amp; Salaries'!$M39,MIN('Team &amp; Salaries'!$N39,'Team &amp; Salaries'!$P39),0),IF('Team &amp; Salaries'!$O39="Monthly",IF(AY$6='Team &amp; Salaries'!$M39,MIN('Team &amp; Salaries'!$N39,'Team &amp; Salaries'!$P39),IF(AY$6&gt;'Team &amp; Salaries'!$M39,MIN('Team &amp; Salaries'!$P39,AX129+'Team &amp; Salaries'!$N39),0)),IF('Team &amp; Salaries'!$O39="Quarterly",IF(AY$6='Team &amp; Salaries'!$M39,MIN('Team &amp; Salaries'!$N39,'Team &amp; Salaries'!$P39),IF(AY$6&gt;'Team &amp; Salaries'!$M39,IFERROR(MIN('Team &amp; Salaries'!$P39,IF(ISNUMBER(AT129),AT129,0)+'Team &amp; Salaries'!$N39),'Team &amp; Salaries'!$N39),0)),IF('Team &amp; Salaries'!$O39="Annually",IF(AY$6='Team &amp; Salaries'!$M39,MIN('Team &amp; Salaries'!$N39,'Team &amp; Salaries'!$P39),IF(AY$6&gt;'Team &amp; Salaries'!$M39,IFERROR(MIN('Team &amp; Salaries'!$P39,#REF!+'Team &amp; Salaries'!$N39),MIN('Team &amp; Salaries'!$N39,'Team &amp; Salaries'!$P39)),0))))))</f>
        <v>1</v>
      </c>
      <c r="AZ129" s="286">
        <f>IF('Team &amp; Salaries'!$O39="Never",IF(AZ$6&gt;='Team &amp; Salaries'!$M39,MIN('Team &amp; Salaries'!$N39,'Team &amp; Salaries'!$P39),0),IF('Team &amp; Salaries'!$O39="Monthly",IF(AZ$6='Team &amp; Salaries'!$M39,MIN('Team &amp; Salaries'!$N39,'Team &amp; Salaries'!$P39),IF(AZ$6&gt;'Team &amp; Salaries'!$M39,MIN('Team &amp; Salaries'!$P39,AY129+'Team &amp; Salaries'!$N39),0)),IF('Team &amp; Salaries'!$O39="Quarterly",IF(AZ$6='Team &amp; Salaries'!$M39,MIN('Team &amp; Salaries'!$N39,'Team &amp; Salaries'!$P39),IF(AZ$6&gt;'Team &amp; Salaries'!$M39,IFERROR(MIN('Team &amp; Salaries'!$P39,IF(ISNUMBER(AU129),AU129,0)+'Team &amp; Salaries'!$N39),'Team &amp; Salaries'!$N39),0)),IF('Team &amp; Salaries'!$O39="Annually",IF(AZ$6='Team &amp; Salaries'!$M39,MIN('Team &amp; Salaries'!$N39,'Team &amp; Salaries'!$P39),IF(AZ$6&gt;'Team &amp; Salaries'!$M39,IFERROR(MIN('Team &amp; Salaries'!$P39,#REF!+'Team &amp; Salaries'!$N39),MIN('Team &amp; Salaries'!$N39,'Team &amp; Salaries'!$P39)),0))))))</f>
        <v>1</v>
      </c>
      <c r="BA129" s="286">
        <f>IF('Team &amp; Salaries'!$O39="Never",IF(BA$6&gt;='Team &amp; Salaries'!$M39,MIN('Team &amp; Salaries'!$N39,'Team &amp; Salaries'!$P39),0),IF('Team &amp; Salaries'!$O39="Monthly",IF(BA$6='Team &amp; Salaries'!$M39,MIN('Team &amp; Salaries'!$N39,'Team &amp; Salaries'!$P39),IF(BA$6&gt;'Team &amp; Salaries'!$M39,MIN('Team &amp; Salaries'!$P39,AZ129+'Team &amp; Salaries'!$N39),0)),IF('Team &amp; Salaries'!$O39="Quarterly",IF(BA$6='Team &amp; Salaries'!$M39,MIN('Team &amp; Salaries'!$N39,'Team &amp; Salaries'!$P39),IF(BA$6&gt;'Team &amp; Salaries'!$M39,IFERROR(MIN('Team &amp; Salaries'!$P39,IF(ISNUMBER(AV129),AV129,0)+'Team &amp; Salaries'!$N39),'Team &amp; Salaries'!$N39),0)),IF('Team &amp; Salaries'!$O39="Annually",IF(BA$6='Team &amp; Salaries'!$M39,MIN('Team &amp; Salaries'!$N39,'Team &amp; Salaries'!$P39),IF(BA$6&gt;'Team &amp; Salaries'!$M39,IFERROR(MIN('Team &amp; Salaries'!$P39,#REF!+'Team &amp; Salaries'!$N39),MIN('Team &amp; Salaries'!$N39,'Team &amp; Salaries'!$P39)),0))))))</f>
        <v>1</v>
      </c>
      <c r="BB129" s="286">
        <f>IF('Team &amp; Salaries'!$O39="Never",IF(BB$6&gt;='Team &amp; Salaries'!$M39,MIN('Team &amp; Salaries'!$N39,'Team &amp; Salaries'!$P39),0),IF('Team &amp; Salaries'!$O39="Monthly",IF(BB$6='Team &amp; Salaries'!$M39,MIN('Team &amp; Salaries'!$N39,'Team &amp; Salaries'!$P39),IF(BB$6&gt;'Team &amp; Salaries'!$M39,MIN('Team &amp; Salaries'!$P39,BA129+'Team &amp; Salaries'!$N39),0)),IF('Team &amp; Salaries'!$O39="Quarterly",IF(BB$6='Team &amp; Salaries'!$M39,MIN('Team &amp; Salaries'!$N39,'Team &amp; Salaries'!$P39),IF(BB$6&gt;'Team &amp; Salaries'!$M39,IFERROR(MIN('Team &amp; Salaries'!$P39,IF(ISNUMBER(AW129),AW129,0)+'Team &amp; Salaries'!$N39),'Team &amp; Salaries'!$N39),0)),IF('Team &amp; Salaries'!$O39="Annually",IF(BB$6='Team &amp; Salaries'!$M39,MIN('Team &amp; Salaries'!$N39,'Team &amp; Salaries'!$P39),IF(BB$6&gt;'Team &amp; Salaries'!$M39,IFERROR(MIN('Team &amp; Salaries'!$P39,#REF!+'Team &amp; Salaries'!$N39),MIN('Team &amp; Salaries'!$N39,'Team &amp; Salaries'!$P39)),0))))))</f>
        <v>1</v>
      </c>
      <c r="BC129" s="286">
        <f>IF('Team &amp; Salaries'!$O39="Never",IF(BC$6&gt;='Team &amp; Salaries'!$M39,MIN('Team &amp; Salaries'!$N39,'Team &amp; Salaries'!$P39),0),IF('Team &amp; Salaries'!$O39="Monthly",IF(BC$6='Team &amp; Salaries'!$M39,MIN('Team &amp; Salaries'!$N39,'Team &amp; Salaries'!$P39),IF(BC$6&gt;'Team &amp; Salaries'!$M39,MIN('Team &amp; Salaries'!$P39,BB129+'Team &amp; Salaries'!$N39),0)),IF('Team &amp; Salaries'!$O39="Quarterly",IF(BC$6='Team &amp; Salaries'!$M39,MIN('Team &amp; Salaries'!$N39,'Team &amp; Salaries'!$P39),IF(BC$6&gt;'Team &amp; Salaries'!$M39,IFERROR(MIN('Team &amp; Salaries'!$P39,IF(ISNUMBER(AX129),AX129,0)+'Team &amp; Salaries'!$N39),'Team &amp; Salaries'!$N39),0)),IF('Team &amp; Salaries'!$O39="Annually",IF(BC$6='Team &amp; Salaries'!$M39,MIN('Team &amp; Salaries'!$N39,'Team &amp; Salaries'!$P39),IF(BC$6&gt;'Team &amp; Salaries'!$M39,IFERROR(MIN('Team &amp; Salaries'!$P39,#REF!+'Team &amp; Salaries'!$N39),MIN('Team &amp; Salaries'!$N39,'Team &amp; Salaries'!$P39)),0))))))</f>
        <v>1</v>
      </c>
      <c r="BD129" s="286">
        <f>IF('Team &amp; Salaries'!$O39="Never",IF(BD$6&gt;='Team &amp; Salaries'!$M39,MIN('Team &amp; Salaries'!$N39,'Team &amp; Salaries'!$P39),0),IF('Team &amp; Salaries'!$O39="Monthly",IF(BD$6='Team &amp; Salaries'!$M39,MIN('Team &amp; Salaries'!$N39,'Team &amp; Salaries'!$P39),IF(BD$6&gt;'Team &amp; Salaries'!$M39,MIN('Team &amp; Salaries'!$P39,BC129+'Team &amp; Salaries'!$N39),0)),IF('Team &amp; Salaries'!$O39="Quarterly",IF(BD$6='Team &amp; Salaries'!$M39,MIN('Team &amp; Salaries'!$N39,'Team &amp; Salaries'!$P39),IF(BD$6&gt;'Team &amp; Salaries'!$M39,IFERROR(MIN('Team &amp; Salaries'!$P39,IF(ISNUMBER(AY129),AY129,0)+'Team &amp; Salaries'!$N39),'Team &amp; Salaries'!$N39),0)),IF('Team &amp; Salaries'!$O39="Annually",IF(BD$6='Team &amp; Salaries'!$M39,MIN('Team &amp; Salaries'!$N39,'Team &amp; Salaries'!$P39),IF(BD$6&gt;'Team &amp; Salaries'!$M39,IFERROR(MIN('Team &amp; Salaries'!$P39,#REF!+'Team &amp; Salaries'!$N39),MIN('Team &amp; Salaries'!$N39,'Team &amp; Salaries'!$P39)),0))))))</f>
        <v>1</v>
      </c>
      <c r="BE129" s="286">
        <f>IF('Team &amp; Salaries'!$O39="Never",IF(BE$6&gt;='Team &amp; Salaries'!$M39,MIN('Team &amp; Salaries'!$N39,'Team &amp; Salaries'!$P39),0),IF('Team &amp; Salaries'!$O39="Monthly",IF(BE$6='Team &amp; Salaries'!$M39,MIN('Team &amp; Salaries'!$N39,'Team &amp; Salaries'!$P39),IF(BE$6&gt;'Team &amp; Salaries'!$M39,MIN('Team &amp; Salaries'!$P39,BD129+'Team &amp; Salaries'!$N39),0)),IF('Team &amp; Salaries'!$O39="Quarterly",IF(BE$6='Team &amp; Salaries'!$M39,MIN('Team &amp; Salaries'!$N39,'Team &amp; Salaries'!$P39),IF(BE$6&gt;'Team &amp; Salaries'!$M39,IFERROR(MIN('Team &amp; Salaries'!$P39,IF(ISNUMBER(AZ129),AZ129,0)+'Team &amp; Salaries'!$N39),'Team &amp; Salaries'!$N39),0)),IF('Team &amp; Salaries'!$O39="Annually",IF(BE$6='Team &amp; Salaries'!$M39,MIN('Team &amp; Salaries'!$N39,'Team &amp; Salaries'!$P39),IF(BE$6&gt;'Team &amp; Salaries'!$M39,IFERROR(MIN('Team &amp; Salaries'!$P39,#REF!+'Team &amp; Salaries'!$N39),MIN('Team &amp; Salaries'!$N39,'Team &amp; Salaries'!$P39)),0))))))</f>
        <v>1</v>
      </c>
      <c r="BF129" s="286">
        <f>IF('Team &amp; Salaries'!$O39="Never",IF(BF$6&gt;='Team &amp; Salaries'!$M39,MIN('Team &amp; Salaries'!$N39,'Team &amp; Salaries'!$P39),0),IF('Team &amp; Salaries'!$O39="Monthly",IF(BF$6='Team &amp; Salaries'!$M39,MIN('Team &amp; Salaries'!$N39,'Team &amp; Salaries'!$P39),IF(BF$6&gt;'Team &amp; Salaries'!$M39,MIN('Team &amp; Salaries'!$P39,BE129+'Team &amp; Salaries'!$N39),0)),IF('Team &amp; Salaries'!$O39="Quarterly",IF(BF$6='Team &amp; Salaries'!$M39,MIN('Team &amp; Salaries'!$N39,'Team &amp; Salaries'!$P39),IF(BF$6&gt;'Team &amp; Salaries'!$M39,IFERROR(MIN('Team &amp; Salaries'!$P39,IF(ISNUMBER(BA129),BA129,0)+'Team &amp; Salaries'!$N39),'Team &amp; Salaries'!$N39),0)),IF('Team &amp; Salaries'!$O39="Annually",IF(BF$6='Team &amp; Salaries'!$M39,MIN('Team &amp; Salaries'!$N39,'Team &amp; Salaries'!$P39),IF(BF$6&gt;'Team &amp; Salaries'!$M39,IFERROR(MIN('Team &amp; Salaries'!$P39,#REF!+'Team &amp; Salaries'!$N39),MIN('Team &amp; Salaries'!$N39,'Team &amp; Salaries'!$P39)),0))))))</f>
        <v>1</v>
      </c>
      <c r="BG129" s="286">
        <f>IF('Team &amp; Salaries'!$O39="Never",IF(BG$6&gt;='Team &amp; Salaries'!$M39,MIN('Team &amp; Salaries'!$N39,'Team &amp; Salaries'!$P39),0),IF('Team &amp; Salaries'!$O39="Monthly",IF(BG$6='Team &amp; Salaries'!$M39,MIN('Team &amp; Salaries'!$N39,'Team &amp; Salaries'!$P39),IF(BG$6&gt;'Team &amp; Salaries'!$M39,MIN('Team &amp; Salaries'!$P39,BF129+'Team &amp; Salaries'!$N39),0)),IF('Team &amp; Salaries'!$O39="Quarterly",IF(BG$6='Team &amp; Salaries'!$M39,MIN('Team &amp; Salaries'!$N39,'Team &amp; Salaries'!$P39),IF(BG$6&gt;'Team &amp; Salaries'!$M39,IFERROR(MIN('Team &amp; Salaries'!$P39,IF(ISNUMBER(BB129),BB129,0)+'Team &amp; Salaries'!$N39),'Team &amp; Salaries'!$N39),0)),IF('Team &amp; Salaries'!$O39="Annually",IF(BG$6='Team &amp; Salaries'!$M39,MIN('Team &amp; Salaries'!$N39,'Team &amp; Salaries'!$P39),IF(BG$6&gt;'Team &amp; Salaries'!$M39,IFERROR(MIN('Team &amp; Salaries'!$P39,#REF!+'Team &amp; Salaries'!$N39),MIN('Team &amp; Salaries'!$N39,'Team &amp; Salaries'!$P39)),0))))))</f>
        <v>1</v>
      </c>
      <c r="BH129" s="286">
        <f>IF('Team &amp; Salaries'!$O39="Never",IF(BH$6&gt;='Team &amp; Salaries'!$M39,MIN('Team &amp; Salaries'!$N39,'Team &amp; Salaries'!$P39),0),IF('Team &amp; Salaries'!$O39="Monthly",IF(BH$6='Team &amp; Salaries'!$M39,MIN('Team &amp; Salaries'!$N39,'Team &amp; Salaries'!$P39),IF(BH$6&gt;'Team &amp; Salaries'!$M39,MIN('Team &amp; Salaries'!$P39,BG129+'Team &amp; Salaries'!$N39),0)),IF('Team &amp; Salaries'!$O39="Quarterly",IF(BH$6='Team &amp; Salaries'!$M39,MIN('Team &amp; Salaries'!$N39,'Team &amp; Salaries'!$P39),IF(BH$6&gt;'Team &amp; Salaries'!$M39,IFERROR(MIN('Team &amp; Salaries'!$P39,IF(ISNUMBER(BC129),BC129,0)+'Team &amp; Salaries'!$N39),'Team &amp; Salaries'!$N39),0)),IF('Team &amp; Salaries'!$O39="Annually",IF(BH$6='Team &amp; Salaries'!$M39,MIN('Team &amp; Salaries'!$N39,'Team &amp; Salaries'!$P39),IF(BH$6&gt;'Team &amp; Salaries'!$M39,IFERROR(MIN('Team &amp; Salaries'!$P39,#REF!+'Team &amp; Salaries'!$N39),MIN('Team &amp; Salaries'!$N39,'Team &amp; Salaries'!$P39)),0))))))</f>
        <v>1</v>
      </c>
      <c r="BI129" s="286">
        <f>IF('Team &amp; Salaries'!$O39="Never",IF(BI$6&gt;='Team &amp; Salaries'!$M39,MIN('Team &amp; Salaries'!$N39,'Team &amp; Salaries'!$P39),0),IF('Team &amp; Salaries'!$O39="Monthly",IF(BI$6='Team &amp; Salaries'!$M39,MIN('Team &amp; Salaries'!$N39,'Team &amp; Salaries'!$P39),IF(BI$6&gt;'Team &amp; Salaries'!$M39,MIN('Team &amp; Salaries'!$P39,BH129+'Team &amp; Salaries'!$N39),0)),IF('Team &amp; Salaries'!$O39="Quarterly",IF(BI$6='Team &amp; Salaries'!$M39,MIN('Team &amp; Salaries'!$N39,'Team &amp; Salaries'!$P39),IF(BI$6&gt;'Team &amp; Salaries'!$M39,IFERROR(MIN('Team &amp; Salaries'!$P39,IF(ISNUMBER(BD129),BD129,0)+'Team &amp; Salaries'!$N39),'Team &amp; Salaries'!$N39),0)),IF('Team &amp; Salaries'!$O39="Annually",IF(BI$6='Team &amp; Salaries'!$M39,MIN('Team &amp; Salaries'!$N39,'Team &amp; Salaries'!$P39),IF(BI$6&gt;'Team &amp; Salaries'!$M39,IFERROR(MIN('Team &amp; Salaries'!$P39,#REF!+'Team &amp; Salaries'!$N39),MIN('Team &amp; Salaries'!$N39,'Team &amp; Salaries'!$P39)),0))))))</f>
        <v>1</v>
      </c>
      <c r="BJ129" s="286">
        <f>IF('Team &amp; Salaries'!$O39="Never",IF(BJ$6&gt;='Team &amp; Salaries'!$M39,MIN('Team &amp; Salaries'!$N39,'Team &amp; Salaries'!$P39),0),IF('Team &amp; Salaries'!$O39="Monthly",IF(BJ$6='Team &amp; Salaries'!$M39,MIN('Team &amp; Salaries'!$N39,'Team &amp; Salaries'!$P39),IF(BJ$6&gt;'Team &amp; Salaries'!$M39,MIN('Team &amp; Salaries'!$P39,BI129+'Team &amp; Salaries'!$N39),0)),IF('Team &amp; Salaries'!$O39="Quarterly",IF(BJ$6='Team &amp; Salaries'!$M39,MIN('Team &amp; Salaries'!$N39,'Team &amp; Salaries'!$P39),IF(BJ$6&gt;'Team &amp; Salaries'!$M39,IFERROR(MIN('Team &amp; Salaries'!$P39,IF(ISNUMBER(BE129),BE129,0)+'Team &amp; Salaries'!$N39),'Team &amp; Salaries'!$N39),0)),IF('Team &amp; Salaries'!$O39="Annually",IF(BJ$6='Team &amp; Salaries'!$M39,MIN('Team &amp; Salaries'!$N39,'Team &amp; Salaries'!$P39),IF(BJ$6&gt;'Team &amp; Salaries'!$M39,IFERROR(MIN('Team &amp; Salaries'!$P39,#REF!+'Team &amp; Salaries'!$N39),MIN('Team &amp; Salaries'!$N39,'Team &amp; Salaries'!$P39)),0))))))</f>
        <v>1</v>
      </c>
      <c r="BK129" s="286">
        <f>IF('Team &amp; Salaries'!$O39="Never",IF(BK$6&gt;='Team &amp; Salaries'!$M39,MIN('Team &amp; Salaries'!$N39,'Team &amp; Salaries'!$P39),0),IF('Team &amp; Salaries'!$O39="Monthly",IF(BK$6='Team &amp; Salaries'!$M39,MIN('Team &amp; Salaries'!$N39,'Team &amp; Salaries'!$P39),IF(BK$6&gt;'Team &amp; Salaries'!$M39,MIN('Team &amp; Salaries'!$P39,BJ129+'Team &amp; Salaries'!$N39),0)),IF('Team &amp; Salaries'!$O39="Quarterly",IF(BK$6='Team &amp; Salaries'!$M39,MIN('Team &amp; Salaries'!$N39,'Team &amp; Salaries'!$P39),IF(BK$6&gt;'Team &amp; Salaries'!$M39,IFERROR(MIN('Team &amp; Salaries'!$P39,IF(ISNUMBER(BF129),BF129,0)+'Team &amp; Salaries'!$N39),'Team &amp; Salaries'!$N39),0)),IF('Team &amp; Salaries'!$O39="Annually",IF(BK$6='Team &amp; Salaries'!$M39,MIN('Team &amp; Salaries'!$N39,'Team &amp; Salaries'!$P39),IF(BK$6&gt;'Team &amp; Salaries'!$M39,IFERROR(MIN('Team &amp; Salaries'!$P39,#REF!+'Team &amp; Salaries'!$N39),MIN('Team &amp; Salaries'!$N39,'Team &amp; Salaries'!$P39)),0))))))</f>
        <v>1</v>
      </c>
      <c r="BL129" s="286">
        <f>IF('Team &amp; Salaries'!$O39="Never",IF(BL$6&gt;='Team &amp; Salaries'!$M39,MIN('Team &amp; Salaries'!$N39,'Team &amp; Salaries'!$P39),0),IF('Team &amp; Salaries'!$O39="Monthly",IF(BL$6='Team &amp; Salaries'!$M39,MIN('Team &amp; Salaries'!$N39,'Team &amp; Salaries'!$P39),IF(BL$6&gt;'Team &amp; Salaries'!$M39,MIN('Team &amp; Salaries'!$P39,BK129+'Team &amp; Salaries'!$N39),0)),IF('Team &amp; Salaries'!$O39="Quarterly",IF(BL$6='Team &amp; Salaries'!$M39,MIN('Team &amp; Salaries'!$N39,'Team &amp; Salaries'!$P39),IF(BL$6&gt;'Team &amp; Salaries'!$M39,IFERROR(MIN('Team &amp; Salaries'!$P39,IF(ISNUMBER(BG129),BG129,0)+'Team &amp; Salaries'!$N39),'Team &amp; Salaries'!$N39),0)),IF('Team &amp; Salaries'!$O39="Annually",IF(BL$6='Team &amp; Salaries'!$M39,MIN('Team &amp; Salaries'!$N39,'Team &amp; Salaries'!$P39),IF(BL$6&gt;'Team &amp; Salaries'!$M39,IFERROR(MIN('Team &amp; Salaries'!$P39,#REF!+'Team &amp; Salaries'!$N39),MIN('Team &amp; Salaries'!$N39,'Team &amp; Salaries'!$P39)),0))))))</f>
        <v>1</v>
      </c>
      <c r="BM129" s="286">
        <f>IF('Team &amp; Salaries'!$O39="Never",IF(BM$6&gt;='Team &amp; Salaries'!$M39,MIN('Team &amp; Salaries'!$N39,'Team &amp; Salaries'!$P39),0),IF('Team &amp; Salaries'!$O39="Monthly",IF(BM$6='Team &amp; Salaries'!$M39,MIN('Team &amp; Salaries'!$N39,'Team &amp; Salaries'!$P39),IF(BM$6&gt;'Team &amp; Salaries'!$M39,MIN('Team &amp; Salaries'!$P39,BL129+'Team &amp; Salaries'!$N39),0)),IF('Team &amp; Salaries'!$O39="Quarterly",IF(BM$6='Team &amp; Salaries'!$M39,MIN('Team &amp; Salaries'!$N39,'Team &amp; Salaries'!$P39),IF(BM$6&gt;'Team &amp; Salaries'!$M39,IFERROR(MIN('Team &amp; Salaries'!$P39,IF(ISNUMBER(BH129),BH129,0)+'Team &amp; Salaries'!$N39),'Team &amp; Salaries'!$N39),0)),IF('Team &amp; Salaries'!$O39="Annually",IF(BM$6='Team &amp; Salaries'!$M39,MIN('Team &amp; Salaries'!$N39,'Team &amp; Salaries'!$P39),IF(BM$6&gt;'Team &amp; Salaries'!$M39,IFERROR(MIN('Team &amp; Salaries'!$P39,#REF!+'Team &amp; Salaries'!$N39),MIN('Team &amp; Salaries'!$N39,'Team &amp; Salaries'!$P39)),0))))))</f>
        <v>1</v>
      </c>
      <c r="BN129" s="286">
        <f>IF('Team &amp; Salaries'!$O39="Never",IF(BN$6&gt;='Team &amp; Salaries'!$M39,MIN('Team &amp; Salaries'!$N39,'Team &amp; Salaries'!$P39),0),IF('Team &amp; Salaries'!$O39="Monthly",IF(BN$6='Team &amp; Salaries'!$M39,MIN('Team &amp; Salaries'!$N39,'Team &amp; Salaries'!$P39),IF(BN$6&gt;'Team &amp; Salaries'!$M39,MIN('Team &amp; Salaries'!$P39,BM129+'Team &amp; Salaries'!$N39),0)),IF('Team &amp; Salaries'!$O39="Quarterly",IF(BN$6='Team &amp; Salaries'!$M39,MIN('Team &amp; Salaries'!$N39,'Team &amp; Salaries'!$P39),IF(BN$6&gt;'Team &amp; Salaries'!$M39,IFERROR(MIN('Team &amp; Salaries'!$P39,IF(ISNUMBER(BI129),BI129,0)+'Team &amp; Salaries'!$N39),'Team &amp; Salaries'!$N39),0)),IF('Team &amp; Salaries'!$O39="Annually",IF(BN$6='Team &amp; Salaries'!$M39,MIN('Team &amp; Salaries'!$N39,'Team &amp; Salaries'!$P39),IF(BN$6&gt;'Team &amp; Salaries'!$M39,IFERROR(MIN('Team &amp; Salaries'!$P39,#REF!+'Team &amp; Salaries'!$N39),MIN('Team &amp; Salaries'!$N39,'Team &amp; Salaries'!$P39)),0))))))</f>
        <v>1</v>
      </c>
      <c r="BO129" s="286">
        <f>IF('Team &amp; Salaries'!$O39="Never",IF(BO$6&gt;='Team &amp; Salaries'!$M39,MIN('Team &amp; Salaries'!$N39,'Team &amp; Salaries'!$P39),0),IF('Team &amp; Salaries'!$O39="Monthly",IF(BO$6='Team &amp; Salaries'!$M39,MIN('Team &amp; Salaries'!$N39,'Team &amp; Salaries'!$P39),IF(BO$6&gt;'Team &amp; Salaries'!$M39,MIN('Team &amp; Salaries'!$P39,BN129+'Team &amp; Salaries'!$N39),0)),IF('Team &amp; Salaries'!$O39="Quarterly",IF(BO$6='Team &amp; Salaries'!$M39,MIN('Team &amp; Salaries'!$N39,'Team &amp; Salaries'!$P39),IF(BO$6&gt;'Team &amp; Salaries'!$M39,IFERROR(MIN('Team &amp; Salaries'!$P39,IF(ISNUMBER(BJ129),BJ129,0)+'Team &amp; Salaries'!$N39),'Team &amp; Salaries'!$N39),0)),IF('Team &amp; Salaries'!$O39="Annually",IF(BO$6='Team &amp; Salaries'!$M39,MIN('Team &amp; Salaries'!$N39,'Team &amp; Salaries'!$P39),IF(BO$6&gt;'Team &amp; Salaries'!$M39,IFERROR(MIN('Team &amp; Salaries'!$P39,#REF!+'Team &amp; Salaries'!$N39),MIN('Team &amp; Salaries'!$N39,'Team &amp; Salaries'!$P39)),0))))))</f>
        <v>1</v>
      </c>
      <c r="BP129" s="286">
        <f>IF('Team &amp; Salaries'!$O39="Never",IF(BP$6&gt;='Team &amp; Salaries'!$M39,MIN('Team &amp; Salaries'!$N39,'Team &amp; Salaries'!$P39),0),IF('Team &amp; Salaries'!$O39="Monthly",IF(BP$6='Team &amp; Salaries'!$M39,MIN('Team &amp; Salaries'!$N39,'Team &amp; Salaries'!$P39),IF(BP$6&gt;'Team &amp; Salaries'!$M39,MIN('Team &amp; Salaries'!$P39,BO129+'Team &amp; Salaries'!$N39),0)),IF('Team &amp; Salaries'!$O39="Quarterly",IF(BP$6='Team &amp; Salaries'!$M39,MIN('Team &amp; Salaries'!$N39,'Team &amp; Salaries'!$P39),IF(BP$6&gt;'Team &amp; Salaries'!$M39,IFERROR(MIN('Team &amp; Salaries'!$P39,IF(ISNUMBER(BK129),BK129,0)+'Team &amp; Salaries'!$N39),'Team &amp; Salaries'!$N39),0)),IF('Team &amp; Salaries'!$O39="Annually",IF(BP$6='Team &amp; Salaries'!$M39,MIN('Team &amp; Salaries'!$N39,'Team &amp; Salaries'!$P39),IF(BP$6&gt;'Team &amp; Salaries'!$M39,IFERROR(MIN('Team &amp; Salaries'!$P39,#REF!+'Team &amp; Salaries'!$N39),MIN('Team &amp; Salaries'!$N39,'Team &amp; Salaries'!$P39)),0))))))</f>
        <v>1</v>
      </c>
      <c r="BQ129" s="286">
        <f>IF('Team &amp; Salaries'!$O39="Never",IF(BQ$6&gt;='Team &amp; Salaries'!$M39,MIN('Team &amp; Salaries'!$N39,'Team &amp; Salaries'!$P39),0),IF('Team &amp; Salaries'!$O39="Monthly",IF(BQ$6='Team &amp; Salaries'!$M39,MIN('Team &amp; Salaries'!$N39,'Team &amp; Salaries'!$P39),IF(BQ$6&gt;'Team &amp; Salaries'!$M39,MIN('Team &amp; Salaries'!$P39,BP129+'Team &amp; Salaries'!$N39),0)),IF('Team &amp; Salaries'!$O39="Quarterly",IF(BQ$6='Team &amp; Salaries'!$M39,MIN('Team &amp; Salaries'!$N39,'Team &amp; Salaries'!$P39),IF(BQ$6&gt;'Team &amp; Salaries'!$M39,IFERROR(MIN('Team &amp; Salaries'!$P39,IF(ISNUMBER(BL129),BL129,0)+'Team &amp; Salaries'!$N39),'Team &amp; Salaries'!$N39),0)),IF('Team &amp; Salaries'!$O39="Annually",IF(BQ$6='Team &amp; Salaries'!$M39,MIN('Team &amp; Salaries'!$N39,'Team &amp; Salaries'!$P39),IF(BQ$6&gt;'Team &amp; Salaries'!$M39,IFERROR(MIN('Team &amp; Salaries'!$P39,#REF!+'Team &amp; Salaries'!$N39),MIN('Team &amp; Salaries'!$N39,'Team &amp; Salaries'!$P39)),0))))))</f>
        <v>1</v>
      </c>
      <c r="BR129" s="286">
        <f>IF('Team &amp; Salaries'!$O39="Never",IF(BR$6&gt;='Team &amp; Salaries'!$M39,MIN('Team &amp; Salaries'!$N39,'Team &amp; Salaries'!$P39),0),IF('Team &amp; Salaries'!$O39="Monthly",IF(BR$6='Team &amp; Salaries'!$M39,MIN('Team &amp; Salaries'!$N39,'Team &amp; Salaries'!$P39),IF(BR$6&gt;'Team &amp; Salaries'!$M39,MIN('Team &amp; Salaries'!$P39,BQ129+'Team &amp; Salaries'!$N39),0)),IF('Team &amp; Salaries'!$O39="Quarterly",IF(BR$6='Team &amp; Salaries'!$M39,MIN('Team &amp; Salaries'!$N39,'Team &amp; Salaries'!$P39),IF(BR$6&gt;'Team &amp; Salaries'!$M39,IFERROR(MIN('Team &amp; Salaries'!$P39,IF(ISNUMBER(BM129),BM129,0)+'Team &amp; Salaries'!$N39),'Team &amp; Salaries'!$N39),0)),IF('Team &amp; Salaries'!$O39="Annually",IF(BR$6='Team &amp; Salaries'!$M39,MIN('Team &amp; Salaries'!$N39,'Team &amp; Salaries'!$P39),IF(BR$6&gt;'Team &amp; Salaries'!$M39,IFERROR(MIN('Team &amp; Salaries'!$P39,#REF!+'Team &amp; Salaries'!$N39),MIN('Team &amp; Salaries'!$N39,'Team &amp; Salaries'!$P39)),0))))))</f>
        <v>1</v>
      </c>
      <c r="BS129" s="286">
        <f>IF('Team &amp; Salaries'!$O39="Never",IF(BS$6&gt;='Team &amp; Salaries'!$M39,MIN('Team &amp; Salaries'!$N39,'Team &amp; Salaries'!$P39),0),IF('Team &amp; Salaries'!$O39="Monthly",IF(BS$6='Team &amp; Salaries'!$M39,MIN('Team &amp; Salaries'!$N39,'Team &amp; Salaries'!$P39),IF(BS$6&gt;'Team &amp; Salaries'!$M39,MIN('Team &amp; Salaries'!$P39,BR129+'Team &amp; Salaries'!$N39),0)),IF('Team &amp; Salaries'!$O39="Quarterly",IF(BS$6='Team &amp; Salaries'!$M39,MIN('Team &amp; Salaries'!$N39,'Team &amp; Salaries'!$P39),IF(BS$6&gt;'Team &amp; Salaries'!$M39,IFERROR(MIN('Team &amp; Salaries'!$P39,IF(ISNUMBER(BN129),BN129,0)+'Team &amp; Salaries'!$N39),'Team &amp; Salaries'!$N39),0)),IF('Team &amp; Salaries'!$O39="Annually",IF(BS$6='Team &amp; Salaries'!$M39,MIN('Team &amp; Salaries'!$N39,'Team &amp; Salaries'!$P39),IF(BS$6&gt;'Team &amp; Salaries'!$M39,IFERROR(MIN('Team &amp; Salaries'!$P39,#REF!+'Team &amp; Salaries'!$N39),MIN('Team &amp; Salaries'!$N39,'Team &amp; Salaries'!$P39)),0))))))</f>
        <v>1</v>
      </c>
      <c r="BT129" s="286">
        <f>IF('Team &amp; Salaries'!$O39="Never",IF(BT$6&gt;='Team &amp; Salaries'!$M39,MIN('Team &amp; Salaries'!$N39,'Team &amp; Salaries'!$P39),0),IF('Team &amp; Salaries'!$O39="Monthly",IF(BT$6='Team &amp; Salaries'!$M39,MIN('Team &amp; Salaries'!$N39,'Team &amp; Salaries'!$P39),IF(BT$6&gt;'Team &amp; Salaries'!$M39,MIN('Team &amp; Salaries'!$P39,BS129+'Team &amp; Salaries'!$N39),0)),IF('Team &amp; Salaries'!$O39="Quarterly",IF(BT$6='Team &amp; Salaries'!$M39,MIN('Team &amp; Salaries'!$N39,'Team &amp; Salaries'!$P39),IF(BT$6&gt;'Team &amp; Salaries'!$M39,IFERROR(MIN('Team &amp; Salaries'!$P39,IF(ISNUMBER(BO129),BO129,0)+'Team &amp; Salaries'!$N39),'Team &amp; Salaries'!$N39),0)),IF('Team &amp; Salaries'!$O39="Annually",IF(BT$6='Team &amp; Salaries'!$M39,MIN('Team &amp; Salaries'!$N39,'Team &amp; Salaries'!$P39),IF(BT$6&gt;'Team &amp; Salaries'!$M39,IFERROR(MIN('Team &amp; Salaries'!$P39,#REF!+'Team &amp; Salaries'!$N39),MIN('Team &amp; Salaries'!$N39,'Team &amp; Salaries'!$P39)),0))))))</f>
        <v>1</v>
      </c>
      <c r="BU129" s="286">
        <f>IF('Team &amp; Salaries'!$O39="Never",IF(BU$6&gt;='Team &amp; Salaries'!$M39,MIN('Team &amp; Salaries'!$N39,'Team &amp; Salaries'!$P39),0),IF('Team &amp; Salaries'!$O39="Monthly",IF(BU$6='Team &amp; Salaries'!$M39,MIN('Team &amp; Salaries'!$N39,'Team &amp; Salaries'!$P39),IF(BU$6&gt;'Team &amp; Salaries'!$M39,MIN('Team &amp; Salaries'!$P39,BT129+'Team &amp; Salaries'!$N39),0)),IF('Team &amp; Salaries'!$O39="Quarterly",IF(BU$6='Team &amp; Salaries'!$M39,MIN('Team &amp; Salaries'!$N39,'Team &amp; Salaries'!$P39),IF(BU$6&gt;'Team &amp; Salaries'!$M39,IFERROR(MIN('Team &amp; Salaries'!$P39,IF(ISNUMBER(BP129),BP129,0)+'Team &amp; Salaries'!$N39),'Team &amp; Salaries'!$N39),0)),IF('Team &amp; Salaries'!$O39="Annually",IF(BU$6='Team &amp; Salaries'!$M39,MIN('Team &amp; Salaries'!$N39,'Team &amp; Salaries'!$P39),IF(BU$6&gt;'Team &amp; Salaries'!$M39,IFERROR(MIN('Team &amp; Salaries'!$P39,#REF!+'Team &amp; Salaries'!$N39),MIN('Team &amp; Salaries'!$N39,'Team &amp; Salaries'!$P39)),0))))))</f>
        <v>1</v>
      </c>
      <c r="BV129" s="286">
        <f>IF('Team &amp; Salaries'!$O39="Never",IF(BV$6&gt;='Team &amp; Salaries'!$M39,MIN('Team &amp; Salaries'!$N39,'Team &amp; Salaries'!$P39),0),IF('Team &amp; Salaries'!$O39="Monthly",IF(BV$6='Team &amp; Salaries'!$M39,MIN('Team &amp; Salaries'!$N39,'Team &amp; Salaries'!$P39),IF(BV$6&gt;'Team &amp; Salaries'!$M39,MIN('Team &amp; Salaries'!$P39,BU129+'Team &amp; Salaries'!$N39),0)),IF('Team &amp; Salaries'!$O39="Quarterly",IF(BV$6='Team &amp; Salaries'!$M39,MIN('Team &amp; Salaries'!$N39,'Team &amp; Salaries'!$P39),IF(BV$6&gt;'Team &amp; Salaries'!$M39,IFERROR(MIN('Team &amp; Salaries'!$P39,IF(ISNUMBER(BQ129),BQ129,0)+'Team &amp; Salaries'!$N39),'Team &amp; Salaries'!$N39),0)),IF('Team &amp; Salaries'!$O39="Annually",IF(BV$6='Team &amp; Salaries'!$M39,MIN('Team &amp; Salaries'!$N39,'Team &amp; Salaries'!$P39),IF(BV$6&gt;'Team &amp; Salaries'!$M39,IFERROR(MIN('Team &amp; Salaries'!$P39,#REF!+'Team &amp; Salaries'!$N39),MIN('Team &amp; Salaries'!$N39,'Team &amp; Salaries'!$P39)),0))))))</f>
        <v>1</v>
      </c>
      <c r="BW129" s="286">
        <f>IF('Team &amp; Salaries'!$O39="Never",IF(BW$6&gt;='Team &amp; Salaries'!$M39,MIN('Team &amp; Salaries'!$N39,'Team &amp; Salaries'!$P39),0),IF('Team &amp; Salaries'!$O39="Monthly",IF(BW$6='Team &amp; Salaries'!$M39,MIN('Team &amp; Salaries'!$N39,'Team &amp; Salaries'!$P39),IF(BW$6&gt;'Team &amp; Salaries'!$M39,MIN('Team &amp; Salaries'!$P39,BV129+'Team &amp; Salaries'!$N39),0)),IF('Team &amp; Salaries'!$O39="Quarterly",IF(BW$6='Team &amp; Salaries'!$M39,MIN('Team &amp; Salaries'!$N39,'Team &amp; Salaries'!$P39),IF(BW$6&gt;'Team &amp; Salaries'!$M39,IFERROR(MIN('Team &amp; Salaries'!$P39,IF(ISNUMBER(BR129),BR129,0)+'Team &amp; Salaries'!$N39),'Team &amp; Salaries'!$N39),0)),IF('Team &amp; Salaries'!$O39="Annually",IF(BW$6='Team &amp; Salaries'!$M39,MIN('Team &amp; Salaries'!$N39,'Team &amp; Salaries'!$P39),IF(BW$6&gt;'Team &amp; Salaries'!$M39,IFERROR(MIN('Team &amp; Salaries'!$P39,#REF!+'Team &amp; Salaries'!$N39),MIN('Team &amp; Salaries'!$N39,'Team &amp; Salaries'!$P39)),0))))))</f>
        <v>1</v>
      </c>
      <c r="BX129" s="286">
        <f>IF('Team &amp; Salaries'!$O39="Never",IF(BX$6&gt;='Team &amp; Salaries'!$M39,MIN('Team &amp; Salaries'!$N39,'Team &amp; Salaries'!$P39),0),IF('Team &amp; Salaries'!$O39="Monthly",IF(BX$6='Team &amp; Salaries'!$M39,MIN('Team &amp; Salaries'!$N39,'Team &amp; Salaries'!$P39),IF(BX$6&gt;'Team &amp; Salaries'!$M39,MIN('Team &amp; Salaries'!$P39,BW129+'Team &amp; Salaries'!$N39),0)),IF('Team &amp; Salaries'!$O39="Quarterly",IF(BX$6='Team &amp; Salaries'!$M39,MIN('Team &amp; Salaries'!$N39,'Team &amp; Salaries'!$P39),IF(BX$6&gt;'Team &amp; Salaries'!$M39,IFERROR(MIN('Team &amp; Salaries'!$P39,IF(ISNUMBER(BS129),BS129,0)+'Team &amp; Salaries'!$N39),'Team &amp; Salaries'!$N39),0)),IF('Team &amp; Salaries'!$O39="Annually",IF(BX$6='Team &amp; Salaries'!$M39,MIN('Team &amp; Salaries'!$N39,'Team &amp; Salaries'!$P39),IF(BX$6&gt;'Team &amp; Salaries'!$M39,IFERROR(MIN('Team &amp; Salaries'!$P39,#REF!+'Team &amp; Salaries'!$N39),MIN('Team &amp; Salaries'!$N39,'Team &amp; Salaries'!$P39)),0))))))</f>
        <v>1</v>
      </c>
      <c r="BY129" s="286">
        <f>IF('Team &amp; Salaries'!$O39="Never",IF(BY$6&gt;='Team &amp; Salaries'!$M39,MIN('Team &amp; Salaries'!$N39,'Team &amp; Salaries'!$P39),0),IF('Team &amp; Salaries'!$O39="Monthly",IF(BY$6='Team &amp; Salaries'!$M39,MIN('Team &amp; Salaries'!$N39,'Team &amp; Salaries'!$P39),IF(BY$6&gt;'Team &amp; Salaries'!$M39,MIN('Team &amp; Salaries'!$P39,BX129+'Team &amp; Salaries'!$N39),0)),IF('Team &amp; Salaries'!$O39="Quarterly",IF(BY$6='Team &amp; Salaries'!$M39,MIN('Team &amp; Salaries'!$N39,'Team &amp; Salaries'!$P39),IF(BY$6&gt;'Team &amp; Salaries'!$M39,IFERROR(MIN('Team &amp; Salaries'!$P39,IF(ISNUMBER(BT129),BT129,0)+'Team &amp; Salaries'!$N39),'Team &amp; Salaries'!$N39),0)),IF('Team &amp; Salaries'!$O39="Annually",IF(BY$6='Team &amp; Salaries'!$M39,MIN('Team &amp; Salaries'!$N39,'Team &amp; Salaries'!$P39),IF(BY$6&gt;'Team &amp; Salaries'!$M39,IFERROR(MIN('Team &amp; Salaries'!$P39,#REF!+'Team &amp; Salaries'!$N39),MIN('Team &amp; Salaries'!$N39,'Team &amp; Salaries'!$P39)),0))))))</f>
        <v>1</v>
      </c>
      <c r="BZ129" s="286">
        <f>IF('Team &amp; Salaries'!$O39="Never",IF(BZ$6&gt;='Team &amp; Salaries'!$M39,MIN('Team &amp; Salaries'!$N39,'Team &amp; Salaries'!$P39),0),IF('Team &amp; Salaries'!$O39="Monthly",IF(BZ$6='Team &amp; Salaries'!$M39,MIN('Team &amp; Salaries'!$N39,'Team &amp; Salaries'!$P39),IF(BZ$6&gt;'Team &amp; Salaries'!$M39,MIN('Team &amp; Salaries'!$P39,BY129+'Team &amp; Salaries'!$N39),0)),IF('Team &amp; Salaries'!$O39="Quarterly",IF(BZ$6='Team &amp; Salaries'!$M39,MIN('Team &amp; Salaries'!$N39,'Team &amp; Salaries'!$P39),IF(BZ$6&gt;'Team &amp; Salaries'!$M39,IFERROR(MIN('Team &amp; Salaries'!$P39,IF(ISNUMBER(BU129),BU129,0)+'Team &amp; Salaries'!$N39),'Team &amp; Salaries'!$N39),0)),IF('Team &amp; Salaries'!$O39="Annually",IF(BZ$6='Team &amp; Salaries'!$M39,MIN('Team &amp; Salaries'!$N39,'Team &amp; Salaries'!$P39),IF(BZ$6&gt;'Team &amp; Salaries'!$M39,IFERROR(MIN('Team &amp; Salaries'!$P39,#REF!+'Team &amp; Salaries'!$N39),MIN('Team &amp; Salaries'!$N39,'Team &amp; Salaries'!$P39)),0))))))</f>
        <v>1</v>
      </c>
      <c r="CA129" s="286">
        <f>IF('Team &amp; Salaries'!$O39="Never",IF(CA$6&gt;='Team &amp; Salaries'!$M39,MIN('Team &amp; Salaries'!$N39,'Team &amp; Salaries'!$P39),0),IF('Team &amp; Salaries'!$O39="Monthly",IF(CA$6='Team &amp; Salaries'!$M39,MIN('Team &amp; Salaries'!$N39,'Team &amp; Salaries'!$P39),IF(CA$6&gt;'Team &amp; Salaries'!$M39,MIN('Team &amp; Salaries'!$P39,BZ129+'Team &amp; Salaries'!$N39),0)),IF('Team &amp; Salaries'!$O39="Quarterly",IF(CA$6='Team &amp; Salaries'!$M39,MIN('Team &amp; Salaries'!$N39,'Team &amp; Salaries'!$P39),IF(CA$6&gt;'Team &amp; Salaries'!$M39,IFERROR(MIN('Team &amp; Salaries'!$P39,IF(ISNUMBER(BV129),BV129,0)+'Team &amp; Salaries'!$N39),'Team &amp; Salaries'!$N39),0)),IF('Team &amp; Salaries'!$O39="Annually",IF(CA$6='Team &amp; Salaries'!$M39,MIN('Team &amp; Salaries'!$N39,'Team &amp; Salaries'!$P39),IF(CA$6&gt;'Team &amp; Salaries'!$M39,IFERROR(MIN('Team &amp; Salaries'!$P39,#REF!+'Team &amp; Salaries'!$N39),MIN('Team &amp; Salaries'!$N39,'Team &amp; Salaries'!$P39)),0))))))</f>
        <v>1</v>
      </c>
      <c r="CB129" s="286">
        <f>IF('Team &amp; Salaries'!$O39="Never",IF(CB$6&gt;='Team &amp; Salaries'!$M39,MIN('Team &amp; Salaries'!$N39,'Team &amp; Salaries'!$P39),0),IF('Team &amp; Salaries'!$O39="Monthly",IF(CB$6='Team &amp; Salaries'!$M39,MIN('Team &amp; Salaries'!$N39,'Team &amp; Salaries'!$P39),IF(CB$6&gt;'Team &amp; Salaries'!$M39,MIN('Team &amp; Salaries'!$P39,CA129+'Team &amp; Salaries'!$N39),0)),IF('Team &amp; Salaries'!$O39="Quarterly",IF(CB$6='Team &amp; Salaries'!$M39,MIN('Team &amp; Salaries'!$N39,'Team &amp; Salaries'!$P39),IF(CB$6&gt;'Team &amp; Salaries'!$M39,IFERROR(MIN('Team &amp; Salaries'!$P39,IF(ISNUMBER(BW129),BW129,0)+'Team &amp; Salaries'!$N39),'Team &amp; Salaries'!$N39),0)),IF('Team &amp; Salaries'!$O39="Annually",IF(CB$6='Team &amp; Salaries'!$M39,MIN('Team &amp; Salaries'!$N39,'Team &amp; Salaries'!$P39),IF(CB$6&gt;'Team &amp; Salaries'!$M39,IFERROR(MIN('Team &amp; Salaries'!$P39,#REF!+'Team &amp; Salaries'!$N39),MIN('Team &amp; Salaries'!$N39,'Team &amp; Salaries'!$P39)),0))))))</f>
        <v>1</v>
      </c>
      <c r="CC129" s="286">
        <f>IF('Team &amp; Salaries'!$O39="Never",IF(CC$6&gt;='Team &amp; Salaries'!$M39,MIN('Team &amp; Salaries'!$N39,'Team &amp; Salaries'!$P39),0),IF('Team &amp; Salaries'!$O39="Monthly",IF(CC$6='Team &amp; Salaries'!$M39,MIN('Team &amp; Salaries'!$N39,'Team &amp; Salaries'!$P39),IF(CC$6&gt;'Team &amp; Salaries'!$M39,MIN('Team &amp; Salaries'!$P39,CB129+'Team &amp; Salaries'!$N39),0)),IF('Team &amp; Salaries'!$O39="Quarterly",IF(CC$6='Team &amp; Salaries'!$M39,MIN('Team &amp; Salaries'!$N39,'Team &amp; Salaries'!$P39),IF(CC$6&gt;'Team &amp; Salaries'!$M39,IFERROR(MIN('Team &amp; Salaries'!$P39,IF(ISNUMBER(BX129),BX129,0)+'Team &amp; Salaries'!$N39),'Team &amp; Salaries'!$N39),0)),IF('Team &amp; Salaries'!$O39="Annually",IF(CC$6='Team &amp; Salaries'!$M39,MIN('Team &amp; Salaries'!$N39,'Team &amp; Salaries'!$P39),IF(CC$6&gt;'Team &amp; Salaries'!$M39,IFERROR(MIN('Team &amp; Salaries'!$P39,#REF!+'Team &amp; Salaries'!$N39),MIN('Team &amp; Salaries'!$N39,'Team &amp; Salaries'!$P39)),0))))))</f>
        <v>1</v>
      </c>
      <c r="CD129" s="286">
        <f>IF('Team &amp; Salaries'!$O39="Never",IF(CD$6&gt;='Team &amp; Salaries'!$M39,MIN('Team &amp; Salaries'!$N39,'Team &amp; Salaries'!$P39),0),IF('Team &amp; Salaries'!$O39="Monthly",IF(CD$6='Team &amp; Salaries'!$M39,MIN('Team &amp; Salaries'!$N39,'Team &amp; Salaries'!$P39),IF(CD$6&gt;'Team &amp; Salaries'!$M39,MIN('Team &amp; Salaries'!$P39,CC129+'Team &amp; Salaries'!$N39),0)),IF('Team &amp; Salaries'!$O39="Quarterly",IF(CD$6='Team &amp; Salaries'!$M39,MIN('Team &amp; Salaries'!$N39,'Team &amp; Salaries'!$P39),IF(CD$6&gt;'Team &amp; Salaries'!$M39,IFERROR(MIN('Team &amp; Salaries'!$P39,IF(ISNUMBER(BY129),BY129,0)+'Team &amp; Salaries'!$N39),'Team &amp; Salaries'!$N39),0)),IF('Team &amp; Salaries'!$O39="Annually",IF(CD$6='Team &amp; Salaries'!$M39,MIN('Team &amp; Salaries'!$N39,'Team &amp; Salaries'!$P39),IF(CD$6&gt;'Team &amp; Salaries'!$M39,IFERROR(MIN('Team &amp; Salaries'!$P39,#REF!+'Team &amp; Salaries'!$N39),MIN('Team &amp; Salaries'!$N39,'Team &amp; Salaries'!$P39)),0))))))</f>
        <v>1</v>
      </c>
      <c r="CE129" s="286">
        <f>IF('Team &amp; Salaries'!$O39="Never",IF(CE$6&gt;='Team &amp; Salaries'!$M39,MIN('Team &amp; Salaries'!$N39,'Team &amp; Salaries'!$P39),0),IF('Team &amp; Salaries'!$O39="Monthly",IF(CE$6='Team &amp; Salaries'!$M39,MIN('Team &amp; Salaries'!$N39,'Team &amp; Salaries'!$P39),IF(CE$6&gt;'Team &amp; Salaries'!$M39,MIN('Team &amp; Salaries'!$P39,CD129+'Team &amp; Salaries'!$N39),0)),IF('Team &amp; Salaries'!$O39="Quarterly",IF(CE$6='Team &amp; Salaries'!$M39,MIN('Team &amp; Salaries'!$N39,'Team &amp; Salaries'!$P39),IF(CE$6&gt;'Team &amp; Salaries'!$M39,IFERROR(MIN('Team &amp; Salaries'!$P39,IF(ISNUMBER(BZ129),BZ129,0)+'Team &amp; Salaries'!$N39),'Team &amp; Salaries'!$N39),0)),IF('Team &amp; Salaries'!$O39="Annually",IF(CE$6='Team &amp; Salaries'!$M39,MIN('Team &amp; Salaries'!$N39,'Team &amp; Salaries'!$P39),IF(CE$6&gt;'Team &amp; Salaries'!$M39,IFERROR(MIN('Team &amp; Salaries'!$P39,#REF!+'Team &amp; Salaries'!$N39),MIN('Team &amp; Salaries'!$N39,'Team &amp; Salaries'!$P39)),0))))))</f>
        <v>1</v>
      </c>
      <c r="CF129" s="286">
        <f>IF('Team &amp; Salaries'!$O39="Never",IF(CF$6&gt;='Team &amp; Salaries'!$M39,MIN('Team &amp; Salaries'!$N39,'Team &amp; Salaries'!$P39),0),IF('Team &amp; Salaries'!$O39="Monthly",IF(CF$6='Team &amp; Salaries'!$M39,MIN('Team &amp; Salaries'!$N39,'Team &amp; Salaries'!$P39),IF(CF$6&gt;'Team &amp; Salaries'!$M39,MIN('Team &amp; Salaries'!$P39,CE129+'Team &amp; Salaries'!$N39),0)),IF('Team &amp; Salaries'!$O39="Quarterly",IF(CF$6='Team &amp; Salaries'!$M39,MIN('Team &amp; Salaries'!$N39,'Team &amp; Salaries'!$P39),IF(CF$6&gt;'Team &amp; Salaries'!$M39,IFERROR(MIN('Team &amp; Salaries'!$P39,IF(ISNUMBER(CA129),CA129,0)+'Team &amp; Salaries'!$N39),'Team &amp; Salaries'!$N39),0)),IF('Team &amp; Salaries'!$O39="Annually",IF(CF$6='Team &amp; Salaries'!$M39,MIN('Team &amp; Salaries'!$N39,'Team &amp; Salaries'!$P39),IF(CF$6&gt;'Team &amp; Salaries'!$M39,IFERROR(MIN('Team &amp; Salaries'!$P39,#REF!+'Team &amp; Salaries'!$N39),MIN('Team &amp; Salaries'!$N39,'Team &amp; Salaries'!$P39)),0))))))</f>
        <v>1</v>
      </c>
      <c r="CG129" s="286">
        <f>IF('Team &amp; Salaries'!$O39="Never",IF(CG$6&gt;='Team &amp; Salaries'!$M39,MIN('Team &amp; Salaries'!$N39,'Team &amp; Salaries'!$P39),0),IF('Team &amp; Salaries'!$O39="Monthly",IF(CG$6='Team &amp; Salaries'!$M39,MIN('Team &amp; Salaries'!$N39,'Team &amp; Salaries'!$P39),IF(CG$6&gt;'Team &amp; Salaries'!$M39,MIN('Team &amp; Salaries'!$P39,CF129+'Team &amp; Salaries'!$N39),0)),IF('Team &amp; Salaries'!$O39="Quarterly",IF(CG$6='Team &amp; Salaries'!$M39,MIN('Team &amp; Salaries'!$N39,'Team &amp; Salaries'!$P39),IF(CG$6&gt;'Team &amp; Salaries'!$M39,IFERROR(MIN('Team &amp; Salaries'!$P39,IF(ISNUMBER(CB129),CB129,0)+'Team &amp; Salaries'!$N39),'Team &amp; Salaries'!$N39),0)),IF('Team &amp; Salaries'!$O39="Annually",IF(CG$6='Team &amp; Salaries'!$M39,MIN('Team &amp; Salaries'!$N39,'Team &amp; Salaries'!$P39),IF(CG$6&gt;'Team &amp; Salaries'!$M39,IFERROR(MIN('Team &amp; Salaries'!$P39,#REF!+'Team &amp; Salaries'!$N39),MIN('Team &amp; Salaries'!$N39,'Team &amp; Salaries'!$P39)),0))))))</f>
        <v>1</v>
      </c>
      <c r="CH129" s="286">
        <f>IF('Team &amp; Salaries'!$O39="Never",IF(CH$6&gt;='Team &amp; Salaries'!$M39,MIN('Team &amp; Salaries'!$N39,'Team &amp; Salaries'!$P39),0),IF('Team &amp; Salaries'!$O39="Monthly",IF(CH$6='Team &amp; Salaries'!$M39,MIN('Team &amp; Salaries'!$N39,'Team &amp; Salaries'!$P39),IF(CH$6&gt;'Team &amp; Salaries'!$M39,MIN('Team &amp; Salaries'!$P39,CG129+'Team &amp; Salaries'!$N39),0)),IF('Team &amp; Salaries'!$O39="Quarterly",IF(CH$6='Team &amp; Salaries'!$M39,MIN('Team &amp; Salaries'!$N39,'Team &amp; Salaries'!$P39),IF(CH$6&gt;'Team &amp; Salaries'!$M39,IFERROR(MIN('Team &amp; Salaries'!$P39,IF(ISNUMBER(CC129),CC129,0)+'Team &amp; Salaries'!$N39),'Team &amp; Salaries'!$N39),0)),IF('Team &amp; Salaries'!$O39="Annually",IF(CH$6='Team &amp; Salaries'!$M39,MIN('Team &amp; Salaries'!$N39,'Team &amp; Salaries'!$P39),IF(CH$6&gt;'Team &amp; Salaries'!$M39,IFERROR(MIN('Team &amp; Salaries'!$P39,#REF!+'Team &amp; Salaries'!$N39),MIN('Team &amp; Salaries'!$N39,'Team &amp; Salaries'!$P39)),0))))))</f>
        <v>1</v>
      </c>
      <c r="CI129" s="286">
        <f>IF('Team &amp; Salaries'!$O39="Never",IF(CI$6&gt;='Team &amp; Salaries'!$M39,MIN('Team &amp; Salaries'!$N39,'Team &amp; Salaries'!$P39),0),IF('Team &amp; Salaries'!$O39="Monthly",IF(CI$6='Team &amp; Salaries'!$M39,MIN('Team &amp; Salaries'!$N39,'Team &amp; Salaries'!$P39),IF(CI$6&gt;'Team &amp; Salaries'!$M39,MIN('Team &amp; Salaries'!$P39,CH129+'Team &amp; Salaries'!$N39),0)),IF('Team &amp; Salaries'!$O39="Quarterly",IF(CI$6='Team &amp; Salaries'!$M39,MIN('Team &amp; Salaries'!$N39,'Team &amp; Salaries'!$P39),IF(CI$6&gt;'Team &amp; Salaries'!$M39,IFERROR(MIN('Team &amp; Salaries'!$P39,IF(ISNUMBER(CD129),CD129,0)+'Team &amp; Salaries'!$N39),'Team &amp; Salaries'!$N39),0)),IF('Team &amp; Salaries'!$O39="Annually",IF(CI$6='Team &amp; Salaries'!$M39,MIN('Team &amp; Salaries'!$N39,'Team &amp; Salaries'!$P39),IF(CI$6&gt;'Team &amp; Salaries'!$M39,IFERROR(MIN('Team &amp; Salaries'!$P39,#REF!+'Team &amp; Salaries'!$N39),MIN('Team &amp; Salaries'!$N39,'Team &amp; Salaries'!$P39)),0))))))</f>
        <v>1</v>
      </c>
      <c r="CJ129" s="286">
        <f>IF('Team &amp; Salaries'!$O39="Never",IF(CJ$6&gt;='Team &amp; Salaries'!$M39,MIN('Team &amp; Salaries'!$N39,'Team &amp; Salaries'!$P39),0),IF('Team &amp; Salaries'!$O39="Monthly",IF(CJ$6='Team &amp; Salaries'!$M39,MIN('Team &amp; Salaries'!$N39,'Team &amp; Salaries'!$P39),IF(CJ$6&gt;'Team &amp; Salaries'!$M39,MIN('Team &amp; Salaries'!$P39,CI129+'Team &amp; Salaries'!$N39),0)),IF('Team &amp; Salaries'!$O39="Quarterly",IF(CJ$6='Team &amp; Salaries'!$M39,MIN('Team &amp; Salaries'!$N39,'Team &amp; Salaries'!$P39),IF(CJ$6&gt;'Team &amp; Salaries'!$M39,IFERROR(MIN('Team &amp; Salaries'!$P39,IF(ISNUMBER(CE129),CE129,0)+'Team &amp; Salaries'!$N39),'Team &amp; Salaries'!$N39),0)),IF('Team &amp; Salaries'!$O39="Annually",IF(CJ$6='Team &amp; Salaries'!$M39,MIN('Team &amp; Salaries'!$N39,'Team &amp; Salaries'!$P39),IF(CJ$6&gt;'Team &amp; Salaries'!$M39,IFERROR(MIN('Team &amp; Salaries'!$P39,#REF!+'Team &amp; Salaries'!$N39),MIN('Team &amp; Salaries'!$N39,'Team &amp; Salaries'!$P39)),0))))))</f>
        <v>1</v>
      </c>
      <c r="CK129" s="286">
        <f>IF('Team &amp; Salaries'!$O39="Never",IF(CK$6&gt;='Team &amp; Salaries'!$M39,MIN('Team &amp; Salaries'!$N39,'Team &amp; Salaries'!$P39),0),IF('Team &amp; Salaries'!$O39="Monthly",IF(CK$6='Team &amp; Salaries'!$M39,MIN('Team &amp; Salaries'!$N39,'Team &amp; Salaries'!$P39),IF(CK$6&gt;'Team &amp; Salaries'!$M39,MIN('Team &amp; Salaries'!$P39,CJ129+'Team &amp; Salaries'!$N39),0)),IF('Team &amp; Salaries'!$O39="Quarterly",IF(CK$6='Team &amp; Salaries'!$M39,MIN('Team &amp; Salaries'!$N39,'Team &amp; Salaries'!$P39),IF(CK$6&gt;'Team &amp; Salaries'!$M39,IFERROR(MIN('Team &amp; Salaries'!$P39,IF(ISNUMBER(CF129),CF129,0)+'Team &amp; Salaries'!$N39),'Team &amp; Salaries'!$N39),0)),IF('Team &amp; Salaries'!$O39="Annually",IF(CK$6='Team &amp; Salaries'!$M39,MIN('Team &amp; Salaries'!$N39,'Team &amp; Salaries'!$P39),IF(CK$6&gt;'Team &amp; Salaries'!$M39,IFERROR(MIN('Team &amp; Salaries'!$P39,#REF!+'Team &amp; Salaries'!$N39),MIN('Team &amp; Salaries'!$N39,'Team &amp; Salaries'!$P39)),0))))))</f>
        <v>1</v>
      </c>
      <c r="CL129" s="286">
        <f>IF('Team &amp; Salaries'!$O39="Never",IF(CL$6&gt;='Team &amp; Salaries'!$M39,MIN('Team &amp; Salaries'!$N39,'Team &amp; Salaries'!$P39),0),IF('Team &amp; Salaries'!$O39="Monthly",IF(CL$6='Team &amp; Salaries'!$M39,MIN('Team &amp; Salaries'!$N39,'Team &amp; Salaries'!$P39),IF(CL$6&gt;'Team &amp; Salaries'!$M39,MIN('Team &amp; Salaries'!$P39,CK129+'Team &amp; Salaries'!$N39),0)),IF('Team &amp; Salaries'!$O39="Quarterly",IF(CL$6='Team &amp; Salaries'!$M39,MIN('Team &amp; Salaries'!$N39,'Team &amp; Salaries'!$P39),IF(CL$6&gt;'Team &amp; Salaries'!$M39,IFERROR(MIN('Team &amp; Salaries'!$P39,IF(ISNUMBER(CG129),CG129,0)+'Team &amp; Salaries'!$N39),'Team &amp; Salaries'!$N39),0)),IF('Team &amp; Salaries'!$O39="Annually",IF(CL$6='Team &amp; Salaries'!$M39,MIN('Team &amp; Salaries'!$N39,'Team &amp; Salaries'!$P39),IF(CL$6&gt;'Team &amp; Salaries'!$M39,IFERROR(MIN('Team &amp; Salaries'!$P39,#REF!+'Team &amp; Salaries'!$N39),MIN('Team &amp; Salaries'!$N39,'Team &amp; Salaries'!$P39)),0))))))</f>
        <v>1</v>
      </c>
      <c r="CM129" s="286">
        <f>IF('Team &amp; Salaries'!$O39="Never",IF(CM$6&gt;='Team &amp; Salaries'!$M39,MIN('Team &amp; Salaries'!$N39,'Team &amp; Salaries'!$P39),0),IF('Team &amp; Salaries'!$O39="Monthly",IF(CM$6='Team &amp; Salaries'!$M39,MIN('Team &amp; Salaries'!$N39,'Team &amp; Salaries'!$P39),IF(CM$6&gt;'Team &amp; Salaries'!$M39,MIN('Team &amp; Salaries'!$P39,CL129+'Team &amp; Salaries'!$N39),0)),IF('Team &amp; Salaries'!$O39="Quarterly",IF(CM$6='Team &amp; Salaries'!$M39,MIN('Team &amp; Salaries'!$N39,'Team &amp; Salaries'!$P39),IF(CM$6&gt;'Team &amp; Salaries'!$M39,IFERROR(MIN('Team &amp; Salaries'!$P39,IF(ISNUMBER(CH129),CH129,0)+'Team &amp; Salaries'!$N39),'Team &amp; Salaries'!$N39),0)),IF('Team &amp; Salaries'!$O39="Annually",IF(CM$6='Team &amp; Salaries'!$M39,MIN('Team &amp; Salaries'!$N39,'Team &amp; Salaries'!$P39),IF(CM$6&gt;'Team &amp; Salaries'!$M39,IFERROR(MIN('Team &amp; Salaries'!$P39,#REF!+'Team &amp; Salaries'!$N39),MIN('Team &amp; Salaries'!$N39,'Team &amp; Salaries'!$P39)),0))))))</f>
        <v>1</v>
      </c>
      <c r="CN129" s="286">
        <f>IF('Team &amp; Salaries'!$O39="Never",IF(CN$6&gt;='Team &amp; Salaries'!$M39,MIN('Team &amp; Salaries'!$N39,'Team &amp; Salaries'!$P39),0),IF('Team &amp; Salaries'!$O39="Monthly",IF(CN$6='Team &amp; Salaries'!$M39,MIN('Team &amp; Salaries'!$N39,'Team &amp; Salaries'!$P39),IF(CN$6&gt;'Team &amp; Salaries'!$M39,MIN('Team &amp; Salaries'!$P39,CM129+'Team &amp; Salaries'!$N39),0)),IF('Team &amp; Salaries'!$O39="Quarterly",IF(CN$6='Team &amp; Salaries'!$M39,MIN('Team &amp; Salaries'!$N39,'Team &amp; Salaries'!$P39),IF(CN$6&gt;'Team &amp; Salaries'!$M39,IFERROR(MIN('Team &amp; Salaries'!$P39,IF(ISNUMBER(CI129),CI129,0)+'Team &amp; Salaries'!$N39),'Team &amp; Salaries'!$N39),0)),IF('Team &amp; Salaries'!$O39="Annually",IF(CN$6='Team &amp; Salaries'!$M39,MIN('Team &amp; Salaries'!$N39,'Team &amp; Salaries'!$P39),IF(CN$6&gt;'Team &amp; Salaries'!$M39,IFERROR(MIN('Team &amp; Salaries'!$P39,#REF!+'Team &amp; Salaries'!$N39),MIN('Team &amp; Salaries'!$N39,'Team &amp; Salaries'!$P39)),0))))))</f>
        <v>1</v>
      </c>
      <c r="CO129" s="286">
        <f>IF('Team &amp; Salaries'!$O39="Never",IF(CO$6&gt;='Team &amp; Salaries'!$M39,MIN('Team &amp; Salaries'!$N39,'Team &amp; Salaries'!$P39),0),IF('Team &amp; Salaries'!$O39="Monthly",IF(CO$6='Team &amp; Salaries'!$M39,MIN('Team &amp; Salaries'!$N39,'Team &amp; Salaries'!$P39),IF(CO$6&gt;'Team &amp; Salaries'!$M39,MIN('Team &amp; Salaries'!$P39,CN129+'Team &amp; Salaries'!$N39),0)),IF('Team &amp; Salaries'!$O39="Quarterly",IF(CO$6='Team &amp; Salaries'!$M39,MIN('Team &amp; Salaries'!$N39,'Team &amp; Salaries'!$P39),IF(CO$6&gt;'Team &amp; Salaries'!$M39,IFERROR(MIN('Team &amp; Salaries'!$P39,IF(ISNUMBER(CJ129),CJ129,0)+'Team &amp; Salaries'!$N39),'Team &amp; Salaries'!$N39),0)),IF('Team &amp; Salaries'!$O39="Annually",IF(CO$6='Team &amp; Salaries'!$M39,MIN('Team &amp; Salaries'!$N39,'Team &amp; Salaries'!$P39),IF(CO$6&gt;'Team &amp; Salaries'!$M39,IFERROR(MIN('Team &amp; Salaries'!$P39,#REF!+'Team &amp; Salaries'!$N39),MIN('Team &amp; Salaries'!$N39,'Team &amp; Salaries'!$P39)),0))))))</f>
        <v>1</v>
      </c>
      <c r="CP129" s="286">
        <f>IF('Team &amp; Salaries'!$O39="Never",IF(CP$6&gt;='Team &amp; Salaries'!$M39,MIN('Team &amp; Salaries'!$N39,'Team &amp; Salaries'!$P39),0),IF('Team &amp; Salaries'!$O39="Monthly",IF(CP$6='Team &amp; Salaries'!$M39,MIN('Team &amp; Salaries'!$N39,'Team &amp; Salaries'!$P39),IF(CP$6&gt;'Team &amp; Salaries'!$M39,MIN('Team &amp; Salaries'!$P39,CO129+'Team &amp; Salaries'!$N39),0)),IF('Team &amp; Salaries'!$O39="Quarterly",IF(CP$6='Team &amp; Salaries'!$M39,MIN('Team &amp; Salaries'!$N39,'Team &amp; Salaries'!$P39),IF(CP$6&gt;'Team &amp; Salaries'!$M39,IFERROR(MIN('Team &amp; Salaries'!$P39,IF(ISNUMBER(CK129),CK129,0)+'Team &amp; Salaries'!$N39),'Team &amp; Salaries'!$N39),0)),IF('Team &amp; Salaries'!$O39="Annually",IF(CP$6='Team &amp; Salaries'!$M39,MIN('Team &amp; Salaries'!$N39,'Team &amp; Salaries'!$P39),IF(CP$6&gt;'Team &amp; Salaries'!$M39,IFERROR(MIN('Team &amp; Salaries'!$P39,#REF!+'Team &amp; Salaries'!$N39),MIN('Team &amp; Salaries'!$N39,'Team &amp; Salaries'!$P39)),0))))))</f>
        <v>1</v>
      </c>
      <c r="CQ129" s="286">
        <f>IF('Team &amp; Salaries'!$O39="Never",IF(CQ$6&gt;='Team &amp; Salaries'!$M39,MIN('Team &amp; Salaries'!$N39,'Team &amp; Salaries'!$P39),0),IF('Team &amp; Salaries'!$O39="Monthly",IF(CQ$6='Team &amp; Salaries'!$M39,MIN('Team &amp; Salaries'!$N39,'Team &amp; Salaries'!$P39),IF(CQ$6&gt;'Team &amp; Salaries'!$M39,MIN('Team &amp; Salaries'!$P39,CP129+'Team &amp; Salaries'!$N39),0)),IF('Team &amp; Salaries'!$O39="Quarterly",IF(CQ$6='Team &amp; Salaries'!$M39,MIN('Team &amp; Salaries'!$N39,'Team &amp; Salaries'!$P39),IF(CQ$6&gt;'Team &amp; Salaries'!$M39,IFERROR(MIN('Team &amp; Salaries'!$P39,IF(ISNUMBER(CL129),CL129,0)+'Team &amp; Salaries'!$N39),'Team &amp; Salaries'!$N39),0)),IF('Team &amp; Salaries'!$O39="Annually",IF(CQ$6='Team &amp; Salaries'!$M39,MIN('Team &amp; Salaries'!$N39,'Team &amp; Salaries'!$P39),IF(CQ$6&gt;'Team &amp; Salaries'!$M39,IFERROR(MIN('Team &amp; Salaries'!$P39,#REF!+'Team &amp; Salaries'!$N39),MIN('Team &amp; Salaries'!$N39,'Team &amp; Salaries'!$P39)),0))))))</f>
        <v>1</v>
      </c>
      <c r="CR129" s="286">
        <f>IF('Team &amp; Salaries'!$O39="Never",IF(CR$6&gt;='Team &amp; Salaries'!$M39,MIN('Team &amp; Salaries'!$N39,'Team &amp; Salaries'!$P39),0),IF('Team &amp; Salaries'!$O39="Monthly",IF(CR$6='Team &amp; Salaries'!$M39,MIN('Team &amp; Salaries'!$N39,'Team &amp; Salaries'!$P39),IF(CR$6&gt;'Team &amp; Salaries'!$M39,MIN('Team &amp; Salaries'!$P39,CQ129+'Team &amp; Salaries'!$N39),0)),IF('Team &amp; Salaries'!$O39="Quarterly",IF(CR$6='Team &amp; Salaries'!$M39,MIN('Team &amp; Salaries'!$N39,'Team &amp; Salaries'!$P39),IF(CR$6&gt;'Team &amp; Salaries'!$M39,IFERROR(MIN('Team &amp; Salaries'!$P39,IF(ISNUMBER(CM129),CM129,0)+'Team &amp; Salaries'!$N39),'Team &amp; Salaries'!$N39),0)),IF('Team &amp; Salaries'!$O39="Annually",IF(CR$6='Team &amp; Salaries'!$M39,MIN('Team &amp; Salaries'!$N39,'Team &amp; Salaries'!$P39),IF(CR$6&gt;'Team &amp; Salaries'!$M39,IFERROR(MIN('Team &amp; Salaries'!$P39,#REF!+'Team &amp; Salaries'!$N39),MIN('Team &amp; Salaries'!$N39,'Team &amp; Salaries'!$P39)),0))))))</f>
        <v>1</v>
      </c>
      <c r="CS129" s="286">
        <f>IF('Team &amp; Salaries'!$O39="Never",IF(CS$6&gt;='Team &amp; Salaries'!$M39,MIN('Team &amp; Salaries'!$N39,'Team &amp; Salaries'!$P39),0),IF('Team &amp; Salaries'!$O39="Monthly",IF(CS$6='Team &amp; Salaries'!$M39,MIN('Team &amp; Salaries'!$N39,'Team &amp; Salaries'!$P39),IF(CS$6&gt;'Team &amp; Salaries'!$M39,MIN('Team &amp; Salaries'!$P39,CR129+'Team &amp; Salaries'!$N39),0)),IF('Team &amp; Salaries'!$O39="Quarterly",IF(CS$6='Team &amp; Salaries'!$M39,MIN('Team &amp; Salaries'!$N39,'Team &amp; Salaries'!$P39),IF(CS$6&gt;'Team &amp; Salaries'!$M39,IFERROR(MIN('Team &amp; Salaries'!$P39,IF(ISNUMBER(CN129),CN129,0)+'Team &amp; Salaries'!$N39),'Team &amp; Salaries'!$N39),0)),IF('Team &amp; Salaries'!$O39="Annually",IF(CS$6='Team &amp; Salaries'!$M39,MIN('Team &amp; Salaries'!$N39,'Team &amp; Salaries'!$P39),IF(CS$6&gt;'Team &amp; Salaries'!$M39,IFERROR(MIN('Team &amp; Salaries'!$P39,#REF!+'Team &amp; Salaries'!$N39),MIN('Team &amp; Salaries'!$N39,'Team &amp; Salaries'!$P39)),0))))))</f>
        <v>1</v>
      </c>
      <c r="CT129" s="286">
        <f>IF('Team &amp; Salaries'!$O39="Never",IF(CT$6&gt;='Team &amp; Salaries'!$M39,MIN('Team &amp; Salaries'!$N39,'Team &amp; Salaries'!$P39),0),IF('Team &amp; Salaries'!$O39="Monthly",IF(CT$6='Team &amp; Salaries'!$M39,MIN('Team &amp; Salaries'!$N39,'Team &amp; Salaries'!$P39),IF(CT$6&gt;'Team &amp; Salaries'!$M39,MIN('Team &amp; Salaries'!$P39,CS129+'Team &amp; Salaries'!$N39),0)),IF('Team &amp; Salaries'!$O39="Quarterly",IF(CT$6='Team &amp; Salaries'!$M39,MIN('Team &amp; Salaries'!$N39,'Team &amp; Salaries'!$P39),IF(CT$6&gt;'Team &amp; Salaries'!$M39,IFERROR(MIN('Team &amp; Salaries'!$P39,IF(ISNUMBER(CO129),CO129,0)+'Team &amp; Salaries'!$N39),'Team &amp; Salaries'!$N39),0)),IF('Team &amp; Salaries'!$O39="Annually",IF(CT$6='Team &amp; Salaries'!$M39,MIN('Team &amp; Salaries'!$N39,'Team &amp; Salaries'!$P39),IF(CT$6&gt;'Team &amp; Salaries'!$M39,IFERROR(MIN('Team &amp; Salaries'!$P39,#REF!+'Team &amp; Salaries'!$N39),MIN('Team &amp; Salaries'!$N39,'Team &amp; Salaries'!$P39)),0))))))</f>
        <v>1</v>
      </c>
      <c r="CU129" s="286">
        <f>IF('Team &amp; Salaries'!$O39="Never",IF(CU$6&gt;='Team &amp; Salaries'!$M39,MIN('Team &amp; Salaries'!$N39,'Team &amp; Salaries'!$P39),0),IF('Team &amp; Salaries'!$O39="Monthly",IF(CU$6='Team &amp; Salaries'!$M39,MIN('Team &amp; Salaries'!$N39,'Team &amp; Salaries'!$P39),IF(CU$6&gt;'Team &amp; Salaries'!$M39,MIN('Team &amp; Salaries'!$P39,CT129+'Team &amp; Salaries'!$N39),0)),IF('Team &amp; Salaries'!$O39="Quarterly",IF(CU$6='Team &amp; Salaries'!$M39,MIN('Team &amp; Salaries'!$N39,'Team &amp; Salaries'!$P39),IF(CU$6&gt;'Team &amp; Salaries'!$M39,IFERROR(MIN('Team &amp; Salaries'!$P39,IF(ISNUMBER(CP129),CP129,0)+'Team &amp; Salaries'!$N39),'Team &amp; Salaries'!$N39),0)),IF('Team &amp; Salaries'!$O39="Annually",IF(CU$6='Team &amp; Salaries'!$M39,MIN('Team &amp; Salaries'!$N39,'Team &amp; Salaries'!$P39),IF(CU$6&gt;'Team &amp; Salaries'!$M39,IFERROR(MIN('Team &amp; Salaries'!$P39,#REF!+'Team &amp; Salaries'!$N39),MIN('Team &amp; Salaries'!$N39,'Team &amp; Salaries'!$P39)),0))))))</f>
        <v>1</v>
      </c>
      <c r="CV129" s="286">
        <f>IF('Team &amp; Salaries'!$O39="Never",IF(CV$6&gt;='Team &amp; Salaries'!$M39,MIN('Team &amp; Salaries'!$N39,'Team &amp; Salaries'!$P39),0),IF('Team &amp; Salaries'!$O39="Monthly",IF(CV$6='Team &amp; Salaries'!$M39,MIN('Team &amp; Salaries'!$N39,'Team &amp; Salaries'!$P39),IF(CV$6&gt;'Team &amp; Salaries'!$M39,MIN('Team &amp; Salaries'!$P39,CU129+'Team &amp; Salaries'!$N39),0)),IF('Team &amp; Salaries'!$O39="Quarterly",IF(CV$6='Team &amp; Salaries'!$M39,MIN('Team &amp; Salaries'!$N39,'Team &amp; Salaries'!$P39),IF(CV$6&gt;'Team &amp; Salaries'!$M39,IFERROR(MIN('Team &amp; Salaries'!$P39,IF(ISNUMBER(CQ129),CQ129,0)+'Team &amp; Salaries'!$N39),'Team &amp; Salaries'!$N39),0)),IF('Team &amp; Salaries'!$O39="Annually",IF(CV$6='Team &amp; Salaries'!$M39,MIN('Team &amp; Salaries'!$N39,'Team &amp; Salaries'!$P39),IF(CV$6&gt;'Team &amp; Salaries'!$M39,IFERROR(MIN('Team &amp; Salaries'!$P39,#REF!+'Team &amp; Salaries'!$N39),MIN('Team &amp; Salaries'!$N39,'Team &amp; Salaries'!$P39)),0))))))</f>
        <v>1</v>
      </c>
      <c r="CW129" s="286">
        <f>IF('Team &amp; Salaries'!$O39="Never",IF(CW$6&gt;='Team &amp; Salaries'!$M39,MIN('Team &amp; Salaries'!$N39,'Team &amp; Salaries'!$P39),0),IF('Team &amp; Salaries'!$O39="Monthly",IF(CW$6='Team &amp; Salaries'!$M39,MIN('Team &amp; Salaries'!$N39,'Team &amp; Salaries'!$P39),IF(CW$6&gt;'Team &amp; Salaries'!$M39,MIN('Team &amp; Salaries'!$P39,CV129+'Team &amp; Salaries'!$N39),0)),IF('Team &amp; Salaries'!$O39="Quarterly",IF(CW$6='Team &amp; Salaries'!$M39,MIN('Team &amp; Salaries'!$N39,'Team &amp; Salaries'!$P39),IF(CW$6&gt;'Team &amp; Salaries'!$M39,IFERROR(MIN('Team &amp; Salaries'!$P39,IF(ISNUMBER(CR129),CR129,0)+'Team &amp; Salaries'!$N39),'Team &amp; Salaries'!$N39),0)),IF('Team &amp; Salaries'!$O39="Annually",IF(CW$6='Team &amp; Salaries'!$M39,MIN('Team &amp; Salaries'!$N39,'Team &amp; Salaries'!$P39),IF(CW$6&gt;'Team &amp; Salaries'!$M39,IFERROR(MIN('Team &amp; Salaries'!$P39,#REF!+'Team &amp; Salaries'!$N39),MIN('Team &amp; Salaries'!$N39,'Team &amp; Salaries'!$P39)),0))))))</f>
        <v>1</v>
      </c>
      <c r="CX129" s="286">
        <f>IF('Team &amp; Salaries'!$O39="Never",IF(CX$6&gt;='Team &amp; Salaries'!$M39,MIN('Team &amp; Salaries'!$N39,'Team &amp; Salaries'!$P39),0),IF('Team &amp; Salaries'!$O39="Monthly",IF(CX$6='Team &amp; Salaries'!$M39,MIN('Team &amp; Salaries'!$N39,'Team &amp; Salaries'!$P39),IF(CX$6&gt;'Team &amp; Salaries'!$M39,MIN('Team &amp; Salaries'!$P39,CW129+'Team &amp; Salaries'!$N39),0)),IF('Team &amp; Salaries'!$O39="Quarterly",IF(CX$6='Team &amp; Salaries'!$M39,MIN('Team &amp; Salaries'!$N39,'Team &amp; Salaries'!$P39),IF(CX$6&gt;'Team &amp; Salaries'!$M39,IFERROR(MIN('Team &amp; Salaries'!$P39,IF(ISNUMBER(CS129),CS129,0)+'Team &amp; Salaries'!$N39),'Team &amp; Salaries'!$N39),0)),IF('Team &amp; Salaries'!$O39="Annually",IF(CX$6='Team &amp; Salaries'!$M39,MIN('Team &amp; Salaries'!$N39,'Team &amp; Salaries'!$P39),IF(CX$6&gt;'Team &amp; Salaries'!$M39,IFERROR(MIN('Team &amp; Salaries'!$P39,#REF!+'Team &amp; Salaries'!$N39),MIN('Team &amp; Salaries'!$N39,'Team &amp; Salaries'!$P39)),0))))))</f>
        <v>1</v>
      </c>
      <c r="CY129" s="286">
        <f>IF('Team &amp; Salaries'!$O39="Never",IF(CY$6&gt;='Team &amp; Salaries'!$M39,MIN('Team &amp; Salaries'!$N39,'Team &amp; Salaries'!$P39),0),IF('Team &amp; Salaries'!$O39="Monthly",IF(CY$6='Team &amp; Salaries'!$M39,MIN('Team &amp; Salaries'!$N39,'Team &amp; Salaries'!$P39),IF(CY$6&gt;'Team &amp; Salaries'!$M39,MIN('Team &amp; Salaries'!$P39,CX129+'Team &amp; Salaries'!$N39),0)),IF('Team &amp; Salaries'!$O39="Quarterly",IF(CY$6='Team &amp; Salaries'!$M39,MIN('Team &amp; Salaries'!$N39,'Team &amp; Salaries'!$P39),IF(CY$6&gt;'Team &amp; Salaries'!$M39,IFERROR(MIN('Team &amp; Salaries'!$P39,IF(ISNUMBER(CT129),CT129,0)+'Team &amp; Salaries'!$N39),'Team &amp; Salaries'!$N39),0)),IF('Team &amp; Salaries'!$O39="Annually",IF(CY$6='Team &amp; Salaries'!$M39,MIN('Team &amp; Salaries'!$N39,'Team &amp; Salaries'!$P39),IF(CY$6&gt;'Team &amp; Salaries'!$M39,IFERROR(MIN('Team &amp; Salaries'!$P39,#REF!+'Team &amp; Salaries'!$N39),MIN('Team &amp; Salaries'!$N39,'Team &amp; Salaries'!$P39)),0))))))</f>
        <v>1</v>
      </c>
      <c r="CZ129" s="286">
        <f>IF('Team &amp; Salaries'!$O39="Never",IF(CZ$6&gt;='Team &amp; Salaries'!$M39,MIN('Team &amp; Salaries'!$N39,'Team &amp; Salaries'!$P39),0),IF('Team &amp; Salaries'!$O39="Monthly",IF(CZ$6='Team &amp; Salaries'!$M39,MIN('Team &amp; Salaries'!$N39,'Team &amp; Salaries'!$P39),IF(CZ$6&gt;'Team &amp; Salaries'!$M39,MIN('Team &amp; Salaries'!$P39,CY129+'Team &amp; Salaries'!$N39),0)),IF('Team &amp; Salaries'!$O39="Quarterly",IF(CZ$6='Team &amp; Salaries'!$M39,MIN('Team &amp; Salaries'!$N39,'Team &amp; Salaries'!$P39),IF(CZ$6&gt;'Team &amp; Salaries'!$M39,IFERROR(MIN('Team &amp; Salaries'!$P39,IF(ISNUMBER(CU129),CU129,0)+'Team &amp; Salaries'!$N39),'Team &amp; Salaries'!$N39),0)),IF('Team &amp; Salaries'!$O39="Annually",IF(CZ$6='Team &amp; Salaries'!$M39,MIN('Team &amp; Salaries'!$N39,'Team &amp; Salaries'!$P39),IF(CZ$6&gt;'Team &amp; Salaries'!$M39,IFERROR(MIN('Team &amp; Salaries'!$P39,#REF!+'Team &amp; Salaries'!$N39),MIN('Team &amp; Salaries'!$N39,'Team &amp; Salaries'!$P39)),0))))))</f>
        <v>1</v>
      </c>
      <c r="DA129" s="286">
        <f>IF('Team &amp; Salaries'!$O39="Never",IF(DA$6&gt;='Team &amp; Salaries'!$M39,MIN('Team &amp; Salaries'!$N39,'Team &amp; Salaries'!$P39),0),IF('Team &amp; Salaries'!$O39="Monthly",IF(DA$6='Team &amp; Salaries'!$M39,MIN('Team &amp; Salaries'!$N39,'Team &amp; Salaries'!$P39),IF(DA$6&gt;'Team &amp; Salaries'!$M39,MIN('Team &amp; Salaries'!$P39,CZ129+'Team &amp; Salaries'!$N39),0)),IF('Team &amp; Salaries'!$O39="Quarterly",IF(DA$6='Team &amp; Salaries'!$M39,MIN('Team &amp; Salaries'!$N39,'Team &amp; Salaries'!$P39),IF(DA$6&gt;'Team &amp; Salaries'!$M39,IFERROR(MIN('Team &amp; Salaries'!$P39,IF(ISNUMBER(CV129),CV129,0)+'Team &amp; Salaries'!$N39),'Team &amp; Salaries'!$N39),0)),IF('Team &amp; Salaries'!$O39="Annually",IF(DA$6='Team &amp; Salaries'!$M39,MIN('Team &amp; Salaries'!$N39,'Team &amp; Salaries'!$P39),IF(DA$6&gt;'Team &amp; Salaries'!$M39,IFERROR(MIN('Team &amp; Salaries'!$P39,#REF!+'Team &amp; Salaries'!$N39),MIN('Team &amp; Salaries'!$N39,'Team &amp; Salaries'!$P39)),0))))))</f>
        <v>1</v>
      </c>
      <c r="DB129" s="286">
        <f>IF('Team &amp; Salaries'!$O39="Never",IF(DB$6&gt;='Team &amp; Salaries'!$M39,MIN('Team &amp; Salaries'!$N39,'Team &amp; Salaries'!$P39),0),IF('Team &amp; Salaries'!$O39="Monthly",IF(DB$6='Team &amp; Salaries'!$M39,MIN('Team &amp; Salaries'!$N39,'Team &amp; Salaries'!$P39),IF(DB$6&gt;'Team &amp; Salaries'!$M39,MIN('Team &amp; Salaries'!$P39,DA129+'Team &amp; Salaries'!$N39),0)),IF('Team &amp; Salaries'!$O39="Quarterly",IF(DB$6='Team &amp; Salaries'!$M39,MIN('Team &amp; Salaries'!$N39,'Team &amp; Salaries'!$P39),IF(DB$6&gt;'Team &amp; Salaries'!$M39,IFERROR(MIN('Team &amp; Salaries'!$P39,IF(ISNUMBER(CW129),CW129,0)+'Team &amp; Salaries'!$N39),'Team &amp; Salaries'!$N39),0)),IF('Team &amp; Salaries'!$O39="Annually",IF(DB$6='Team &amp; Salaries'!$M39,MIN('Team &amp; Salaries'!$N39,'Team &amp; Salaries'!$P39),IF(DB$6&gt;'Team &amp; Salaries'!$M39,IFERROR(MIN('Team &amp; Salaries'!$P39,#REF!+'Team &amp; Salaries'!$N39),MIN('Team &amp; Salaries'!$N39,'Team &amp; Salaries'!$P39)),0))))))</f>
        <v>1</v>
      </c>
      <c r="DC129" s="286">
        <f>IF('Team &amp; Salaries'!$O39="Never",IF(DC$6&gt;='Team &amp; Salaries'!$M39,MIN('Team &amp; Salaries'!$N39,'Team &amp; Salaries'!$P39),0),IF('Team &amp; Salaries'!$O39="Monthly",IF(DC$6='Team &amp; Salaries'!$M39,MIN('Team &amp; Salaries'!$N39,'Team &amp; Salaries'!$P39),IF(DC$6&gt;'Team &amp; Salaries'!$M39,MIN('Team &amp; Salaries'!$P39,DB129+'Team &amp; Salaries'!$N39),0)),IF('Team &amp; Salaries'!$O39="Quarterly",IF(DC$6='Team &amp; Salaries'!$M39,MIN('Team &amp; Salaries'!$N39,'Team &amp; Salaries'!$P39),IF(DC$6&gt;'Team &amp; Salaries'!$M39,IFERROR(MIN('Team &amp; Salaries'!$P39,IF(ISNUMBER(CX129),CX129,0)+'Team &amp; Salaries'!$N39),'Team &amp; Salaries'!$N39),0)),IF('Team &amp; Salaries'!$O39="Annually",IF(DC$6='Team &amp; Salaries'!$M39,MIN('Team &amp; Salaries'!$N39,'Team &amp; Salaries'!$P39),IF(DC$6&gt;'Team &amp; Salaries'!$M39,IFERROR(MIN('Team &amp; Salaries'!$P39,#REF!+'Team &amp; Salaries'!$N39),MIN('Team &amp; Salaries'!$N39,'Team &amp; Salaries'!$P39)),0))))))</f>
        <v>1</v>
      </c>
      <c r="DD129" s="286">
        <f>IF('Team &amp; Salaries'!$O39="Never",IF(DD$6&gt;='Team &amp; Salaries'!$M39,MIN('Team &amp; Salaries'!$N39,'Team &amp; Salaries'!$P39),0),IF('Team &amp; Salaries'!$O39="Monthly",IF(DD$6='Team &amp; Salaries'!$M39,MIN('Team &amp; Salaries'!$N39,'Team &amp; Salaries'!$P39),IF(DD$6&gt;'Team &amp; Salaries'!$M39,MIN('Team &amp; Salaries'!$P39,DC129+'Team &amp; Salaries'!$N39),0)),IF('Team &amp; Salaries'!$O39="Quarterly",IF(DD$6='Team &amp; Salaries'!$M39,MIN('Team &amp; Salaries'!$N39,'Team &amp; Salaries'!$P39),IF(DD$6&gt;'Team &amp; Salaries'!$M39,IFERROR(MIN('Team &amp; Salaries'!$P39,IF(ISNUMBER(CY129),CY129,0)+'Team &amp; Salaries'!$N39),'Team &amp; Salaries'!$N39),0)),IF('Team &amp; Salaries'!$O39="Annually",IF(DD$6='Team &amp; Salaries'!$M39,MIN('Team &amp; Salaries'!$N39,'Team &amp; Salaries'!$P39),IF(DD$6&gt;'Team &amp; Salaries'!$M39,IFERROR(MIN('Team &amp; Salaries'!$P39,#REF!+'Team &amp; Salaries'!$N39),MIN('Team &amp; Salaries'!$N39,'Team &amp; Salaries'!$P39)),0))))))</f>
        <v>1</v>
      </c>
      <c r="DE129" s="286">
        <f>IF('Team &amp; Salaries'!$O39="Never",IF(DE$6&gt;='Team &amp; Salaries'!$M39,MIN('Team &amp; Salaries'!$N39,'Team &amp; Salaries'!$P39),0),IF('Team &amp; Salaries'!$O39="Monthly",IF(DE$6='Team &amp; Salaries'!$M39,MIN('Team &amp; Salaries'!$N39,'Team &amp; Salaries'!$P39),IF(DE$6&gt;'Team &amp; Salaries'!$M39,MIN('Team &amp; Salaries'!$P39,DD129+'Team &amp; Salaries'!$N39),0)),IF('Team &amp; Salaries'!$O39="Quarterly",IF(DE$6='Team &amp; Salaries'!$M39,MIN('Team &amp; Salaries'!$N39,'Team &amp; Salaries'!$P39),IF(DE$6&gt;'Team &amp; Salaries'!$M39,IFERROR(MIN('Team &amp; Salaries'!$P39,IF(ISNUMBER(CZ129),CZ129,0)+'Team &amp; Salaries'!$N39),'Team &amp; Salaries'!$N39),0)),IF('Team &amp; Salaries'!$O39="Annually",IF(DE$6='Team &amp; Salaries'!$M39,MIN('Team &amp; Salaries'!$N39,'Team &amp; Salaries'!$P39),IF(DE$6&gt;'Team &amp; Salaries'!$M39,IFERROR(MIN('Team &amp; Salaries'!$P39,#REF!+'Team &amp; Salaries'!$N39),MIN('Team &amp; Salaries'!$N39,'Team &amp; Salaries'!$P39)),0))))))</f>
        <v>1</v>
      </c>
      <c r="DF129" s="286">
        <f>IF('Team &amp; Salaries'!$O39="Never",IF(DF$6&gt;='Team &amp; Salaries'!$M39,MIN('Team &amp; Salaries'!$N39,'Team &amp; Salaries'!$P39),0),IF('Team &amp; Salaries'!$O39="Monthly",IF(DF$6='Team &amp; Salaries'!$M39,MIN('Team &amp; Salaries'!$N39,'Team &amp; Salaries'!$P39),IF(DF$6&gt;'Team &amp; Salaries'!$M39,MIN('Team &amp; Salaries'!$P39,DE129+'Team &amp; Salaries'!$N39),0)),IF('Team &amp; Salaries'!$O39="Quarterly",IF(DF$6='Team &amp; Salaries'!$M39,MIN('Team &amp; Salaries'!$N39,'Team &amp; Salaries'!$P39),IF(DF$6&gt;'Team &amp; Salaries'!$M39,IFERROR(MIN('Team &amp; Salaries'!$P39,IF(ISNUMBER(DA129),DA129,0)+'Team &amp; Salaries'!$N39),'Team &amp; Salaries'!$N39),0)),IF('Team &amp; Salaries'!$O39="Annually",IF(DF$6='Team &amp; Salaries'!$M39,MIN('Team &amp; Salaries'!$N39,'Team &amp; Salaries'!$P39),IF(DF$6&gt;'Team &amp; Salaries'!$M39,IFERROR(MIN('Team &amp; Salaries'!$P39,#REF!+'Team &amp; Salaries'!$N39),MIN('Team &amp; Salaries'!$N39,'Team &amp; Salaries'!$P39)),0))))))</f>
        <v>1</v>
      </c>
      <c r="DG129" s="286">
        <f>IF('Team &amp; Salaries'!$O39="Never",IF(DG$6&gt;='Team &amp; Salaries'!$M39,MIN('Team &amp; Salaries'!$N39,'Team &amp; Salaries'!$P39),0),IF('Team &amp; Salaries'!$O39="Monthly",IF(DG$6='Team &amp; Salaries'!$M39,MIN('Team &amp; Salaries'!$N39,'Team &amp; Salaries'!$P39),IF(DG$6&gt;'Team &amp; Salaries'!$M39,MIN('Team &amp; Salaries'!$P39,DF129+'Team &amp; Salaries'!$N39),0)),IF('Team &amp; Salaries'!$O39="Quarterly",IF(DG$6='Team &amp; Salaries'!$M39,MIN('Team &amp; Salaries'!$N39,'Team &amp; Salaries'!$P39),IF(DG$6&gt;'Team &amp; Salaries'!$M39,IFERROR(MIN('Team &amp; Salaries'!$P39,IF(ISNUMBER(DB129),DB129,0)+'Team &amp; Salaries'!$N39),'Team &amp; Salaries'!$N39),0)),IF('Team &amp; Salaries'!$O39="Annually",IF(DG$6='Team &amp; Salaries'!$M39,MIN('Team &amp; Salaries'!$N39,'Team &amp; Salaries'!$P39),IF(DG$6&gt;'Team &amp; Salaries'!$M39,IFERROR(MIN('Team &amp; Salaries'!$P39,#REF!+'Team &amp; Salaries'!$N39),MIN('Team &amp; Salaries'!$N39,'Team &amp; Salaries'!$P39)),0))))))</f>
        <v>1</v>
      </c>
      <c r="DH129" s="286">
        <f>IF('Team &amp; Salaries'!$O39="Never",IF(DH$6&gt;='Team &amp; Salaries'!$M39,MIN('Team &amp; Salaries'!$N39,'Team &amp; Salaries'!$P39),0),IF('Team &amp; Salaries'!$O39="Monthly",IF(DH$6='Team &amp; Salaries'!$M39,MIN('Team &amp; Salaries'!$N39,'Team &amp; Salaries'!$P39),IF(DH$6&gt;'Team &amp; Salaries'!$M39,MIN('Team &amp; Salaries'!$P39,DG129+'Team &amp; Salaries'!$N39),0)),IF('Team &amp; Salaries'!$O39="Quarterly",IF(DH$6='Team &amp; Salaries'!$M39,MIN('Team &amp; Salaries'!$N39,'Team &amp; Salaries'!$P39),IF(DH$6&gt;'Team &amp; Salaries'!$M39,IFERROR(MIN('Team &amp; Salaries'!$P39,IF(ISNUMBER(DC129),DC129,0)+'Team &amp; Salaries'!$N39),'Team &amp; Salaries'!$N39),0)),IF('Team &amp; Salaries'!$O39="Annually",IF(DH$6='Team &amp; Salaries'!$M39,MIN('Team &amp; Salaries'!$N39,'Team &amp; Salaries'!$P39),IF(DH$6&gt;'Team &amp; Salaries'!$M39,IFERROR(MIN('Team &amp; Salaries'!$P39,#REF!+'Team &amp; Salaries'!$N39),MIN('Team &amp; Salaries'!$N39,'Team &amp; Salaries'!$P39)),0))))))</f>
        <v>1</v>
      </c>
      <c r="DI129" s="286">
        <f>IF('Team &amp; Salaries'!$O39="Never",IF(DI$6&gt;='Team &amp; Salaries'!$M39,MIN('Team &amp; Salaries'!$N39,'Team &amp; Salaries'!$P39),0),IF('Team &amp; Salaries'!$O39="Monthly",IF(DI$6='Team &amp; Salaries'!$M39,MIN('Team &amp; Salaries'!$N39,'Team &amp; Salaries'!$P39),IF(DI$6&gt;'Team &amp; Salaries'!$M39,MIN('Team &amp; Salaries'!$P39,DH129+'Team &amp; Salaries'!$N39),0)),IF('Team &amp; Salaries'!$O39="Quarterly",IF(DI$6='Team &amp; Salaries'!$M39,MIN('Team &amp; Salaries'!$N39,'Team &amp; Salaries'!$P39),IF(DI$6&gt;'Team &amp; Salaries'!$M39,IFERROR(MIN('Team &amp; Salaries'!$P39,IF(ISNUMBER(DD129),DD129,0)+'Team &amp; Salaries'!$N39),'Team &amp; Salaries'!$N39),0)),IF('Team &amp; Salaries'!$O39="Annually",IF(DI$6='Team &amp; Salaries'!$M39,MIN('Team &amp; Salaries'!$N39,'Team &amp; Salaries'!$P39),IF(DI$6&gt;'Team &amp; Salaries'!$M39,IFERROR(MIN('Team &amp; Salaries'!$P39,#REF!+'Team &amp; Salaries'!$N39),MIN('Team &amp; Salaries'!$N39,'Team &amp; Salaries'!$P39)),0))))))</f>
        <v>1</v>
      </c>
    </row>
    <row r="130" spans="1:113" s="147" customFormat="1" ht="16">
      <c r="A130" s="114" t="str">
        <f>'Team &amp; Salaries'!A40</f>
        <v>VR Dev 4</v>
      </c>
      <c r="B130" s="114"/>
      <c r="C130" s="114"/>
      <c r="D130" s="285"/>
      <c r="E130" s="361" t="s">
        <v>193</v>
      </c>
      <c r="F130" s="286">
        <f>IF('Team &amp; Salaries'!$O40="Never",IF(F$6&gt;='Team &amp; Salaries'!$M40,MIN('Team &amp; Salaries'!$N40,'Team &amp; Salaries'!$P40),0),IF('Team &amp; Salaries'!$O40="Monthly",IF(F$6='Team &amp; Salaries'!$M40,MIN('Team &amp; Salaries'!$N40,'Team &amp; Salaries'!$P40),IF(F$6&gt;'Team &amp; Salaries'!$M40,MIN('Team &amp; Salaries'!$P40,E130+'Team &amp; Salaries'!$N40),0)),IF('Team &amp; Salaries'!$O40="Quarterly",IF(F$6='Team &amp; Salaries'!$M40,MIN('Team &amp; Salaries'!$N40,'Team &amp; Salaries'!$P40),IF(F$6&gt;'Team &amp; Salaries'!$M40,IFERROR(MIN('Team &amp; Salaries'!$P40,IF(ISNUMBER(A130),A130,0)+'Team &amp; Salaries'!$N40),'Team &amp; Salaries'!$N40),0)),IF('Team &amp; Salaries'!$O40="Annually",IF(F$6='Team &amp; Salaries'!$M40,MIN('Team &amp; Salaries'!$N40,'Team &amp; Salaries'!$P40),IF(F$6&gt;'Team &amp; Salaries'!$M40,IFERROR(MIN('Team &amp; Salaries'!$P40,#REF!+'Team &amp; Salaries'!$N40),MIN('Team &amp; Salaries'!$N40,'Team &amp; Salaries'!$P40)),0))))))</f>
        <v>0</v>
      </c>
      <c r="G130" s="286">
        <f>IF('Team &amp; Salaries'!$O40="Never",IF(G$6&gt;='Team &amp; Salaries'!$M40,MIN('Team &amp; Salaries'!$N40,'Team &amp; Salaries'!$P40),0),IF('Team &amp; Salaries'!$O40="Monthly",IF(G$6='Team &amp; Salaries'!$M40,MIN('Team &amp; Salaries'!$N40,'Team &amp; Salaries'!$P40),IF(G$6&gt;'Team &amp; Salaries'!$M40,MIN('Team &amp; Salaries'!$P40,F130+'Team &amp; Salaries'!$N40),0)),IF('Team &amp; Salaries'!$O40="Quarterly",IF(G$6='Team &amp; Salaries'!$M40,MIN('Team &amp; Salaries'!$N40,'Team &amp; Salaries'!$P40),IF(G$6&gt;'Team &amp; Salaries'!$M40,IFERROR(MIN('Team &amp; Salaries'!$P40,IF(ISNUMBER(B130),B130,0)+'Team &amp; Salaries'!$N40),'Team &amp; Salaries'!$N40),0)),IF('Team &amp; Salaries'!$O40="Annually",IF(G$6='Team &amp; Salaries'!$M40,MIN('Team &amp; Salaries'!$N40,'Team &amp; Salaries'!$P40),IF(G$6&gt;'Team &amp; Salaries'!$M40,IFERROR(MIN('Team &amp; Salaries'!$P40,#REF!+'Team &amp; Salaries'!$N40),MIN('Team &amp; Salaries'!$N40,'Team &amp; Salaries'!$P40)),0))))))</f>
        <v>0</v>
      </c>
      <c r="H130" s="286">
        <f>IF('Team &amp; Salaries'!$O40="Never",IF(H$6&gt;='Team &amp; Salaries'!$M40,MIN('Team &amp; Salaries'!$N40,'Team &amp; Salaries'!$P40),0),IF('Team &amp; Salaries'!$O40="Monthly",IF(H$6='Team &amp; Salaries'!$M40,MIN('Team &amp; Salaries'!$N40,'Team &amp; Salaries'!$P40),IF(H$6&gt;'Team &amp; Salaries'!$M40,MIN('Team &amp; Salaries'!$P40,G130+'Team &amp; Salaries'!$N40),0)),IF('Team &amp; Salaries'!$O40="Quarterly",IF(H$6='Team &amp; Salaries'!$M40,MIN('Team &amp; Salaries'!$N40,'Team &amp; Salaries'!$P40),IF(H$6&gt;'Team &amp; Salaries'!$M40,IFERROR(MIN('Team &amp; Salaries'!$P40,IF(ISNUMBER(C130),C130,0)+'Team &amp; Salaries'!$N40),'Team &amp; Salaries'!$N40),0)),IF('Team &amp; Salaries'!$O40="Annually",IF(H$6='Team &amp; Salaries'!$M40,MIN('Team &amp; Salaries'!$N40,'Team &amp; Salaries'!$P40),IF(H$6&gt;'Team &amp; Salaries'!$M40,IFERROR(MIN('Team &amp; Salaries'!$P40,#REF!+'Team &amp; Salaries'!$N40),MIN('Team &amp; Salaries'!$N40,'Team &amp; Salaries'!$P40)),0))))))</f>
        <v>0</v>
      </c>
      <c r="I130" s="286">
        <f>IF('Team &amp; Salaries'!$O40="Never",IF(I$6&gt;='Team &amp; Salaries'!$M40,MIN('Team &amp; Salaries'!$N40,'Team &amp; Salaries'!$P40),0),IF('Team &amp; Salaries'!$O40="Monthly",IF(I$6='Team &amp; Salaries'!$M40,MIN('Team &amp; Salaries'!$N40,'Team &amp; Salaries'!$P40),IF(I$6&gt;'Team &amp; Salaries'!$M40,MIN('Team &amp; Salaries'!$P40,H130+'Team &amp; Salaries'!$N40),0)),IF('Team &amp; Salaries'!$O40="Quarterly",IF(I$6='Team &amp; Salaries'!$M40,MIN('Team &amp; Salaries'!$N40,'Team &amp; Salaries'!$P40),IF(I$6&gt;'Team &amp; Salaries'!$M40,IFERROR(MIN('Team &amp; Salaries'!$P40,IF(ISNUMBER(D130),D130,0)+'Team &amp; Salaries'!$N40),'Team &amp; Salaries'!$N40),0)),IF('Team &amp; Salaries'!$O40="Annually",IF(I$6='Team &amp; Salaries'!$M40,MIN('Team &amp; Salaries'!$N40,'Team &amp; Salaries'!$P40),IF(I$6&gt;'Team &amp; Salaries'!$M40,IFERROR(MIN('Team &amp; Salaries'!$P40,#REF!+'Team &amp; Salaries'!$N40),MIN('Team &amp; Salaries'!$N40,'Team &amp; Salaries'!$P40)),0))))))</f>
        <v>0</v>
      </c>
      <c r="J130" s="286">
        <f>IF('Team &amp; Salaries'!$O40="Never",IF(J$6&gt;='Team &amp; Salaries'!$M40,MIN('Team &amp; Salaries'!$N40,'Team &amp; Salaries'!$P40),0),IF('Team &amp; Salaries'!$O40="Monthly",IF(J$6='Team &amp; Salaries'!$M40,MIN('Team &amp; Salaries'!$N40,'Team &amp; Salaries'!$P40),IF(J$6&gt;'Team &amp; Salaries'!$M40,MIN('Team &amp; Salaries'!$P40,I130+'Team &amp; Salaries'!$N40),0)),IF('Team &amp; Salaries'!$O40="Quarterly",IF(J$6='Team &amp; Salaries'!$M40,MIN('Team &amp; Salaries'!$N40,'Team &amp; Salaries'!$P40),IF(J$6&gt;'Team &amp; Salaries'!$M40,IFERROR(MIN('Team &amp; Salaries'!$P40,IF(ISNUMBER(E130),E130,0)+'Team &amp; Salaries'!$N40),'Team &amp; Salaries'!$N40),0)),IF('Team &amp; Salaries'!$O40="Annually",IF(J$6='Team &amp; Salaries'!$M40,MIN('Team &amp; Salaries'!$N40,'Team &amp; Salaries'!$P40),IF(J$6&gt;'Team &amp; Salaries'!$M40,IFERROR(MIN('Team &amp; Salaries'!$P40,#REF!+'Team &amp; Salaries'!$N40),MIN('Team &amp; Salaries'!$N40,'Team &amp; Salaries'!$P40)),0))))))</f>
        <v>0</v>
      </c>
      <c r="K130" s="286">
        <f>IF('Team &amp; Salaries'!$O40="Never",IF(K$6&gt;='Team &amp; Salaries'!$M40,MIN('Team &amp; Salaries'!$N40,'Team &amp; Salaries'!$P40),0),IF('Team &amp; Salaries'!$O40="Monthly",IF(K$6='Team &amp; Salaries'!$M40,MIN('Team &amp; Salaries'!$N40,'Team &amp; Salaries'!$P40),IF(K$6&gt;'Team &amp; Salaries'!$M40,MIN('Team &amp; Salaries'!$P40,J130+'Team &amp; Salaries'!$N40),0)),IF('Team &amp; Salaries'!$O40="Quarterly",IF(K$6='Team &amp; Salaries'!$M40,MIN('Team &amp; Salaries'!$N40,'Team &amp; Salaries'!$P40),IF(K$6&gt;'Team &amp; Salaries'!$M40,IFERROR(MIN('Team &amp; Salaries'!$P40,IF(ISNUMBER(F130),F130,0)+'Team &amp; Salaries'!$N40),'Team &amp; Salaries'!$N40),0)),IF('Team &amp; Salaries'!$O40="Annually",IF(K$6='Team &amp; Salaries'!$M40,MIN('Team &amp; Salaries'!$N40,'Team &amp; Salaries'!$P40),IF(K$6&gt;'Team &amp; Salaries'!$M40,IFERROR(MIN('Team &amp; Salaries'!$P40,#REF!+'Team &amp; Salaries'!$N40),MIN('Team &amp; Salaries'!$N40,'Team &amp; Salaries'!$P40)),0))))))</f>
        <v>0</v>
      </c>
      <c r="L130" s="286">
        <f>IF('Team &amp; Salaries'!$O40="Never",IF(L$6&gt;='Team &amp; Salaries'!$M40,MIN('Team &amp; Salaries'!$N40,'Team &amp; Salaries'!$P40),0),IF('Team &amp; Salaries'!$O40="Monthly",IF(L$6='Team &amp; Salaries'!$M40,MIN('Team &amp; Salaries'!$N40,'Team &amp; Salaries'!$P40),IF(L$6&gt;'Team &amp; Salaries'!$M40,MIN('Team &amp; Salaries'!$P40,K130+'Team &amp; Salaries'!$N40),0)),IF('Team &amp; Salaries'!$O40="Quarterly",IF(L$6='Team &amp; Salaries'!$M40,MIN('Team &amp; Salaries'!$N40,'Team &amp; Salaries'!$P40),IF(L$6&gt;'Team &amp; Salaries'!$M40,IFERROR(MIN('Team &amp; Salaries'!$P40,IF(ISNUMBER(G130),G130,0)+'Team &amp; Salaries'!$N40),'Team &amp; Salaries'!$N40),0)),IF('Team &amp; Salaries'!$O40="Annually",IF(L$6='Team &amp; Salaries'!$M40,MIN('Team &amp; Salaries'!$N40,'Team &amp; Salaries'!$P40),IF(L$6&gt;'Team &amp; Salaries'!$M40,IFERROR(MIN('Team &amp; Salaries'!$P40,#REF!+'Team &amp; Salaries'!$N40),MIN('Team &amp; Salaries'!$N40,'Team &amp; Salaries'!$P40)),0))))))</f>
        <v>0</v>
      </c>
      <c r="M130" s="286">
        <f>IF('Team &amp; Salaries'!$O40="Never",IF(M$6&gt;='Team &amp; Salaries'!$M40,MIN('Team &amp; Salaries'!$N40,'Team &amp; Salaries'!$P40),0),IF('Team &amp; Salaries'!$O40="Monthly",IF(M$6='Team &amp; Salaries'!$M40,MIN('Team &amp; Salaries'!$N40,'Team &amp; Salaries'!$P40),IF(M$6&gt;'Team &amp; Salaries'!$M40,MIN('Team &amp; Salaries'!$P40,L130+'Team &amp; Salaries'!$N40),0)),IF('Team &amp; Salaries'!$O40="Quarterly",IF(M$6='Team &amp; Salaries'!$M40,MIN('Team &amp; Salaries'!$N40,'Team &amp; Salaries'!$P40),IF(M$6&gt;'Team &amp; Salaries'!$M40,IFERROR(MIN('Team &amp; Salaries'!$P40,IF(ISNUMBER(H130),H130,0)+'Team &amp; Salaries'!$N40),'Team &amp; Salaries'!$N40),0)),IF('Team &amp; Salaries'!$O40="Annually",IF(M$6='Team &amp; Salaries'!$M40,MIN('Team &amp; Salaries'!$N40,'Team &amp; Salaries'!$P40),IF(M$6&gt;'Team &amp; Salaries'!$M40,IFERROR(MIN('Team &amp; Salaries'!$P40,#REF!+'Team &amp; Salaries'!$N40),MIN('Team &amp; Salaries'!$N40,'Team &amp; Salaries'!$P40)),0))))))</f>
        <v>0</v>
      </c>
      <c r="N130" s="286">
        <f>IF('Team &amp; Salaries'!$O40="Never",IF(N$6&gt;='Team &amp; Salaries'!$M40,MIN('Team &amp; Salaries'!$N40,'Team &amp; Salaries'!$P40),0),IF('Team &amp; Salaries'!$O40="Monthly",IF(N$6='Team &amp; Salaries'!$M40,MIN('Team &amp; Salaries'!$N40,'Team &amp; Salaries'!$P40),IF(N$6&gt;'Team &amp; Salaries'!$M40,MIN('Team &amp; Salaries'!$P40,M130+'Team &amp; Salaries'!$N40),0)),IF('Team &amp; Salaries'!$O40="Quarterly",IF(N$6='Team &amp; Salaries'!$M40,MIN('Team &amp; Salaries'!$N40,'Team &amp; Salaries'!$P40),IF(N$6&gt;'Team &amp; Salaries'!$M40,IFERROR(MIN('Team &amp; Salaries'!$P40,IF(ISNUMBER(I130),I130,0)+'Team &amp; Salaries'!$N40),'Team &amp; Salaries'!$N40),0)),IF('Team &amp; Salaries'!$O40="Annually",IF(N$6='Team &amp; Salaries'!$M40,MIN('Team &amp; Salaries'!$N40,'Team &amp; Salaries'!$P40),IF(N$6&gt;'Team &amp; Salaries'!$M40,IFERROR(MIN('Team &amp; Salaries'!$P40,#REF!+'Team &amp; Salaries'!$N40),MIN('Team &amp; Salaries'!$N40,'Team &amp; Salaries'!$P40)),0))))))</f>
        <v>0</v>
      </c>
      <c r="O130" s="286">
        <f>IF('Team &amp; Salaries'!$O40="Never",IF(O$6&gt;='Team &amp; Salaries'!$M40,MIN('Team &amp; Salaries'!$N40,'Team &amp; Salaries'!$P40),0),IF('Team &amp; Salaries'!$O40="Monthly",IF(O$6='Team &amp; Salaries'!$M40,MIN('Team &amp; Salaries'!$N40,'Team &amp; Salaries'!$P40),IF(O$6&gt;'Team &amp; Salaries'!$M40,MIN('Team &amp; Salaries'!$P40,N130+'Team &amp; Salaries'!$N40),0)),IF('Team &amp; Salaries'!$O40="Quarterly",IF(O$6='Team &amp; Salaries'!$M40,MIN('Team &amp; Salaries'!$N40,'Team &amp; Salaries'!$P40),IF(O$6&gt;'Team &amp; Salaries'!$M40,IFERROR(MIN('Team &amp; Salaries'!$P40,IF(ISNUMBER(J130),J130,0)+'Team &amp; Salaries'!$N40),'Team &amp; Salaries'!$N40),0)),IF('Team &amp; Salaries'!$O40="Annually",IF(O$6='Team &amp; Salaries'!$M40,MIN('Team &amp; Salaries'!$N40,'Team &amp; Salaries'!$P40),IF(O$6&gt;'Team &amp; Salaries'!$M40,IFERROR(MIN('Team &amp; Salaries'!$P40,#REF!+'Team &amp; Salaries'!$N40),MIN('Team &amp; Salaries'!$N40,'Team &amp; Salaries'!$P40)),0))))))</f>
        <v>0</v>
      </c>
      <c r="P130" s="286">
        <f>IF('Team &amp; Salaries'!$O40="Never",IF(P$6&gt;='Team &amp; Salaries'!$M40,MIN('Team &amp; Salaries'!$N40,'Team &amp; Salaries'!$P40),0),IF('Team &amp; Salaries'!$O40="Monthly",IF(P$6='Team &amp; Salaries'!$M40,MIN('Team &amp; Salaries'!$N40,'Team &amp; Salaries'!$P40),IF(P$6&gt;'Team &amp; Salaries'!$M40,MIN('Team &amp; Salaries'!$P40,O130+'Team &amp; Salaries'!$N40),0)),IF('Team &amp; Salaries'!$O40="Quarterly",IF(P$6='Team &amp; Salaries'!$M40,MIN('Team &amp; Salaries'!$N40,'Team &amp; Salaries'!$P40),IF(P$6&gt;'Team &amp; Salaries'!$M40,IFERROR(MIN('Team &amp; Salaries'!$P40,IF(ISNUMBER(K130),K130,0)+'Team &amp; Salaries'!$N40),'Team &amp; Salaries'!$N40),0)),IF('Team &amp; Salaries'!$O40="Annually",IF(P$6='Team &amp; Salaries'!$M40,MIN('Team &amp; Salaries'!$N40,'Team &amp; Salaries'!$P40),IF(P$6&gt;'Team &amp; Salaries'!$M40,IFERROR(MIN('Team &amp; Salaries'!$P40,#REF!+'Team &amp; Salaries'!$N40),MIN('Team &amp; Salaries'!$N40,'Team &amp; Salaries'!$P40)),0))))))</f>
        <v>0</v>
      </c>
      <c r="Q130" s="286">
        <f>IF('Team &amp; Salaries'!$O40="Never",IF(Q$6&gt;='Team &amp; Salaries'!$M40,MIN('Team &amp; Salaries'!$N40,'Team &amp; Salaries'!$P40),0),IF('Team &amp; Salaries'!$O40="Monthly",IF(Q$6='Team &amp; Salaries'!$M40,MIN('Team &amp; Salaries'!$N40,'Team &amp; Salaries'!$P40),IF(Q$6&gt;'Team &amp; Salaries'!$M40,MIN('Team &amp; Salaries'!$P40,P130+'Team &amp; Salaries'!$N40),0)),IF('Team &amp; Salaries'!$O40="Quarterly",IF(Q$6='Team &amp; Salaries'!$M40,MIN('Team &amp; Salaries'!$N40,'Team &amp; Salaries'!$P40),IF(Q$6&gt;'Team &amp; Salaries'!$M40,IFERROR(MIN('Team &amp; Salaries'!$P40,IF(ISNUMBER(L130),L130,0)+'Team &amp; Salaries'!$N40),'Team &amp; Salaries'!$N40),0)),IF('Team &amp; Salaries'!$O40="Annually",IF(Q$6='Team &amp; Salaries'!$M40,MIN('Team &amp; Salaries'!$N40,'Team &amp; Salaries'!$P40),IF(Q$6&gt;'Team &amp; Salaries'!$M40,IFERROR(MIN('Team &amp; Salaries'!$P40,#REF!+'Team &amp; Salaries'!$N40),MIN('Team &amp; Salaries'!$N40,'Team &amp; Salaries'!$P40)),0))))))</f>
        <v>0</v>
      </c>
      <c r="R130" s="286">
        <f>IF('Team &amp; Salaries'!$O40="Never",IF(R$6&gt;='Team &amp; Salaries'!$M40,MIN('Team &amp; Salaries'!$N40,'Team &amp; Salaries'!$P40),0),IF('Team &amp; Salaries'!$O40="Monthly",IF(R$6='Team &amp; Salaries'!$M40,MIN('Team &amp; Salaries'!$N40,'Team &amp; Salaries'!$P40),IF(R$6&gt;'Team &amp; Salaries'!$M40,MIN('Team &amp; Salaries'!$P40,Q130+'Team &amp; Salaries'!$N40),0)),IF('Team &amp; Salaries'!$O40="Quarterly",IF(R$6='Team &amp; Salaries'!$M40,MIN('Team &amp; Salaries'!$N40,'Team &amp; Salaries'!$P40),IF(R$6&gt;'Team &amp; Salaries'!$M40,IFERROR(MIN('Team &amp; Salaries'!$P40,IF(ISNUMBER(M130),M130,0)+'Team &amp; Salaries'!$N40),'Team &amp; Salaries'!$N40),0)),IF('Team &amp; Salaries'!$O40="Annually",IF(R$6='Team &amp; Salaries'!$M40,MIN('Team &amp; Salaries'!$N40,'Team &amp; Salaries'!$P40),IF(R$6&gt;'Team &amp; Salaries'!$M40,IFERROR(MIN('Team &amp; Salaries'!$P40,#REF!+'Team &amp; Salaries'!$N40),MIN('Team &amp; Salaries'!$N40,'Team &amp; Salaries'!$P40)),0))))))</f>
        <v>0</v>
      </c>
      <c r="S130" s="286">
        <f>IF('Team &amp; Salaries'!$O40="Never",IF(S$6&gt;='Team &amp; Salaries'!$M40,MIN('Team &amp; Salaries'!$N40,'Team &amp; Salaries'!$P40),0),IF('Team &amp; Salaries'!$O40="Monthly",IF(S$6='Team &amp; Salaries'!$M40,MIN('Team &amp; Salaries'!$N40,'Team &amp; Salaries'!$P40),IF(S$6&gt;'Team &amp; Salaries'!$M40,MIN('Team &amp; Salaries'!$P40,R130+'Team &amp; Salaries'!$N40),0)),IF('Team &amp; Salaries'!$O40="Quarterly",IF(S$6='Team &amp; Salaries'!$M40,MIN('Team &amp; Salaries'!$N40,'Team &amp; Salaries'!$P40),IF(S$6&gt;'Team &amp; Salaries'!$M40,IFERROR(MIN('Team &amp; Salaries'!$P40,IF(ISNUMBER(N130),N130,0)+'Team &amp; Salaries'!$N40),'Team &amp; Salaries'!$N40),0)),IF('Team &amp; Salaries'!$O40="Annually",IF(S$6='Team &amp; Salaries'!$M40,MIN('Team &amp; Salaries'!$N40,'Team &amp; Salaries'!$P40),IF(S$6&gt;'Team &amp; Salaries'!$M40,IFERROR(MIN('Team &amp; Salaries'!$P40,#REF!+'Team &amp; Salaries'!$N40),MIN('Team &amp; Salaries'!$N40,'Team &amp; Salaries'!$P40)),0))))))</f>
        <v>1</v>
      </c>
      <c r="T130" s="286">
        <f>IF('Team &amp; Salaries'!$O40="Never",IF(T$6&gt;='Team &amp; Salaries'!$M40,MIN('Team &amp; Salaries'!$N40,'Team &amp; Salaries'!$P40),0),IF('Team &amp; Salaries'!$O40="Monthly",IF(T$6='Team &amp; Salaries'!$M40,MIN('Team &amp; Salaries'!$N40,'Team &amp; Salaries'!$P40),IF(T$6&gt;'Team &amp; Salaries'!$M40,MIN('Team &amp; Salaries'!$P40,S130+'Team &amp; Salaries'!$N40),0)),IF('Team &amp; Salaries'!$O40="Quarterly",IF(T$6='Team &amp; Salaries'!$M40,MIN('Team &amp; Salaries'!$N40,'Team &amp; Salaries'!$P40),IF(T$6&gt;'Team &amp; Salaries'!$M40,IFERROR(MIN('Team &amp; Salaries'!$P40,IF(ISNUMBER(O130),O130,0)+'Team &amp; Salaries'!$N40),'Team &amp; Salaries'!$N40),0)),IF('Team &amp; Salaries'!$O40="Annually",IF(T$6='Team &amp; Salaries'!$M40,MIN('Team &amp; Salaries'!$N40,'Team &amp; Salaries'!$P40),IF(T$6&gt;'Team &amp; Salaries'!$M40,IFERROR(MIN('Team &amp; Salaries'!$P40,#REF!+'Team &amp; Salaries'!$N40),MIN('Team &amp; Salaries'!$N40,'Team &amp; Salaries'!$P40)),0))))))</f>
        <v>1</v>
      </c>
      <c r="U130" s="286">
        <f>IF('Team &amp; Salaries'!$O40="Never",IF(U$6&gt;='Team &amp; Salaries'!$M40,MIN('Team &amp; Salaries'!$N40,'Team &amp; Salaries'!$P40),0),IF('Team &amp; Salaries'!$O40="Monthly",IF(U$6='Team &amp; Salaries'!$M40,MIN('Team &amp; Salaries'!$N40,'Team &amp; Salaries'!$P40),IF(U$6&gt;'Team &amp; Salaries'!$M40,MIN('Team &amp; Salaries'!$P40,T130+'Team &amp; Salaries'!$N40),0)),IF('Team &amp; Salaries'!$O40="Quarterly",IF(U$6='Team &amp; Salaries'!$M40,MIN('Team &amp; Salaries'!$N40,'Team &amp; Salaries'!$P40),IF(U$6&gt;'Team &amp; Salaries'!$M40,IFERROR(MIN('Team &amp; Salaries'!$P40,IF(ISNUMBER(P130),P130,0)+'Team &amp; Salaries'!$N40),'Team &amp; Salaries'!$N40),0)),IF('Team &amp; Salaries'!$O40="Annually",IF(U$6='Team &amp; Salaries'!$M40,MIN('Team &amp; Salaries'!$N40,'Team &amp; Salaries'!$P40),IF(U$6&gt;'Team &amp; Salaries'!$M40,IFERROR(MIN('Team &amp; Salaries'!$P40,#REF!+'Team &amp; Salaries'!$N40),MIN('Team &amp; Salaries'!$N40,'Team &amp; Salaries'!$P40)),0))))))</f>
        <v>1</v>
      </c>
      <c r="V130" s="286">
        <f>IF('Team &amp; Salaries'!$O40="Never",IF(V$6&gt;='Team &amp; Salaries'!$M40,MIN('Team &amp; Salaries'!$N40,'Team &amp; Salaries'!$P40),0),IF('Team &amp; Salaries'!$O40="Monthly",IF(V$6='Team &amp; Salaries'!$M40,MIN('Team &amp; Salaries'!$N40,'Team &amp; Salaries'!$P40),IF(V$6&gt;'Team &amp; Salaries'!$M40,MIN('Team &amp; Salaries'!$P40,U130+'Team &amp; Salaries'!$N40),0)),IF('Team &amp; Salaries'!$O40="Quarterly",IF(V$6='Team &amp; Salaries'!$M40,MIN('Team &amp; Salaries'!$N40,'Team &amp; Salaries'!$P40),IF(V$6&gt;'Team &amp; Salaries'!$M40,IFERROR(MIN('Team &amp; Salaries'!$P40,IF(ISNUMBER(Q130),Q130,0)+'Team &amp; Salaries'!$N40),'Team &amp; Salaries'!$N40),0)),IF('Team &amp; Salaries'!$O40="Annually",IF(V$6='Team &amp; Salaries'!$M40,MIN('Team &amp; Salaries'!$N40,'Team &amp; Salaries'!$P40),IF(V$6&gt;'Team &amp; Salaries'!$M40,IFERROR(MIN('Team &amp; Salaries'!$P40,#REF!+'Team &amp; Salaries'!$N40),MIN('Team &amp; Salaries'!$N40,'Team &amp; Salaries'!$P40)),0))))))</f>
        <v>1</v>
      </c>
      <c r="W130" s="286">
        <f>IF('Team &amp; Salaries'!$O40="Never",IF(W$6&gt;='Team &amp; Salaries'!$M40,MIN('Team &amp; Salaries'!$N40,'Team &amp; Salaries'!$P40),0),IF('Team &amp; Salaries'!$O40="Monthly",IF(W$6='Team &amp; Salaries'!$M40,MIN('Team &amp; Salaries'!$N40,'Team &amp; Salaries'!$P40),IF(W$6&gt;'Team &amp; Salaries'!$M40,MIN('Team &amp; Salaries'!$P40,V130+'Team &amp; Salaries'!$N40),0)),IF('Team &amp; Salaries'!$O40="Quarterly",IF(W$6='Team &amp; Salaries'!$M40,MIN('Team &amp; Salaries'!$N40,'Team &amp; Salaries'!$P40),IF(W$6&gt;'Team &amp; Salaries'!$M40,IFERROR(MIN('Team &amp; Salaries'!$P40,IF(ISNUMBER(R130),R130,0)+'Team &amp; Salaries'!$N40),'Team &amp; Salaries'!$N40),0)),IF('Team &amp; Salaries'!$O40="Annually",IF(W$6='Team &amp; Salaries'!$M40,MIN('Team &amp; Salaries'!$N40,'Team &amp; Salaries'!$P40),IF(W$6&gt;'Team &amp; Salaries'!$M40,IFERROR(MIN('Team &amp; Salaries'!$P40,#REF!+'Team &amp; Salaries'!$N40),MIN('Team &amp; Salaries'!$N40,'Team &amp; Salaries'!$P40)),0))))))</f>
        <v>1</v>
      </c>
      <c r="X130" s="286">
        <f>IF('Team &amp; Salaries'!$O40="Never",IF(X$6&gt;='Team &amp; Salaries'!$M40,MIN('Team &amp; Salaries'!$N40,'Team &amp; Salaries'!$P40),0),IF('Team &amp; Salaries'!$O40="Monthly",IF(X$6='Team &amp; Salaries'!$M40,MIN('Team &amp; Salaries'!$N40,'Team &amp; Salaries'!$P40),IF(X$6&gt;'Team &amp; Salaries'!$M40,MIN('Team &amp; Salaries'!$P40,W130+'Team &amp; Salaries'!$N40),0)),IF('Team &amp; Salaries'!$O40="Quarterly",IF(X$6='Team &amp; Salaries'!$M40,MIN('Team &amp; Salaries'!$N40,'Team &amp; Salaries'!$P40),IF(X$6&gt;'Team &amp; Salaries'!$M40,IFERROR(MIN('Team &amp; Salaries'!$P40,IF(ISNUMBER(S130),S130,0)+'Team &amp; Salaries'!$N40),'Team &amp; Salaries'!$N40),0)),IF('Team &amp; Salaries'!$O40="Annually",IF(X$6='Team &amp; Salaries'!$M40,MIN('Team &amp; Salaries'!$N40,'Team &amp; Salaries'!$P40),IF(X$6&gt;'Team &amp; Salaries'!$M40,IFERROR(MIN('Team &amp; Salaries'!$P40,#REF!+'Team &amp; Salaries'!$N40),MIN('Team &amp; Salaries'!$N40,'Team &amp; Salaries'!$P40)),0))))))</f>
        <v>1</v>
      </c>
      <c r="Y130" s="286">
        <f>IF('Team &amp; Salaries'!$O40="Never",IF(Y$6&gt;='Team &amp; Salaries'!$M40,MIN('Team &amp; Salaries'!$N40,'Team &amp; Salaries'!$P40),0),IF('Team &amp; Salaries'!$O40="Monthly",IF(Y$6='Team &amp; Salaries'!$M40,MIN('Team &amp; Salaries'!$N40,'Team &amp; Salaries'!$P40),IF(Y$6&gt;'Team &amp; Salaries'!$M40,MIN('Team &amp; Salaries'!$P40,X130+'Team &amp; Salaries'!$N40),0)),IF('Team &amp; Salaries'!$O40="Quarterly",IF(Y$6='Team &amp; Salaries'!$M40,MIN('Team &amp; Salaries'!$N40,'Team &amp; Salaries'!$P40),IF(Y$6&gt;'Team &amp; Salaries'!$M40,IFERROR(MIN('Team &amp; Salaries'!$P40,IF(ISNUMBER(T130),T130,0)+'Team &amp; Salaries'!$N40),'Team &amp; Salaries'!$N40),0)),IF('Team &amp; Salaries'!$O40="Annually",IF(Y$6='Team &amp; Salaries'!$M40,MIN('Team &amp; Salaries'!$N40,'Team &amp; Salaries'!$P40),IF(Y$6&gt;'Team &amp; Salaries'!$M40,IFERROR(MIN('Team &amp; Salaries'!$P40,#REF!+'Team &amp; Salaries'!$N40),MIN('Team &amp; Salaries'!$N40,'Team &amp; Salaries'!$P40)),0))))))</f>
        <v>1</v>
      </c>
      <c r="Z130" s="286">
        <f>IF('Team &amp; Salaries'!$O40="Never",IF(Z$6&gt;='Team &amp; Salaries'!$M40,MIN('Team &amp; Salaries'!$N40,'Team &amp; Salaries'!$P40),0),IF('Team &amp; Salaries'!$O40="Monthly",IF(Z$6='Team &amp; Salaries'!$M40,MIN('Team &amp; Salaries'!$N40,'Team &amp; Salaries'!$P40),IF(Z$6&gt;'Team &amp; Salaries'!$M40,MIN('Team &amp; Salaries'!$P40,Y130+'Team &amp; Salaries'!$N40),0)),IF('Team &amp; Salaries'!$O40="Quarterly",IF(Z$6='Team &amp; Salaries'!$M40,MIN('Team &amp; Salaries'!$N40,'Team &amp; Salaries'!$P40),IF(Z$6&gt;'Team &amp; Salaries'!$M40,IFERROR(MIN('Team &amp; Salaries'!$P40,IF(ISNUMBER(U130),U130,0)+'Team &amp; Salaries'!$N40),'Team &amp; Salaries'!$N40),0)),IF('Team &amp; Salaries'!$O40="Annually",IF(Z$6='Team &amp; Salaries'!$M40,MIN('Team &amp; Salaries'!$N40,'Team &amp; Salaries'!$P40),IF(Z$6&gt;'Team &amp; Salaries'!$M40,IFERROR(MIN('Team &amp; Salaries'!$P40,#REF!+'Team &amp; Salaries'!$N40),MIN('Team &amp; Salaries'!$N40,'Team &amp; Salaries'!$P40)),0))))))</f>
        <v>1</v>
      </c>
      <c r="AA130" s="286">
        <f>IF('Team &amp; Salaries'!$O40="Never",IF(AA$6&gt;='Team &amp; Salaries'!$M40,MIN('Team &amp; Salaries'!$N40,'Team &amp; Salaries'!$P40),0),IF('Team &amp; Salaries'!$O40="Monthly",IF(AA$6='Team &amp; Salaries'!$M40,MIN('Team &amp; Salaries'!$N40,'Team &amp; Salaries'!$P40),IF(AA$6&gt;'Team &amp; Salaries'!$M40,MIN('Team &amp; Salaries'!$P40,Z130+'Team &amp; Salaries'!$N40),0)),IF('Team &amp; Salaries'!$O40="Quarterly",IF(AA$6='Team &amp; Salaries'!$M40,MIN('Team &amp; Salaries'!$N40,'Team &amp; Salaries'!$P40),IF(AA$6&gt;'Team &amp; Salaries'!$M40,IFERROR(MIN('Team &amp; Salaries'!$P40,IF(ISNUMBER(V130),V130,0)+'Team &amp; Salaries'!$N40),'Team &amp; Salaries'!$N40),0)),IF('Team &amp; Salaries'!$O40="Annually",IF(AA$6='Team &amp; Salaries'!$M40,MIN('Team &amp; Salaries'!$N40,'Team &amp; Salaries'!$P40),IF(AA$6&gt;'Team &amp; Salaries'!$M40,IFERROR(MIN('Team &amp; Salaries'!$P40,#REF!+'Team &amp; Salaries'!$N40),MIN('Team &amp; Salaries'!$N40,'Team &amp; Salaries'!$P40)),0))))))</f>
        <v>1</v>
      </c>
      <c r="AB130" s="286">
        <f>IF('Team &amp; Salaries'!$O40="Never",IF(AB$6&gt;='Team &amp; Salaries'!$M40,MIN('Team &amp; Salaries'!$N40,'Team &amp; Salaries'!$P40),0),IF('Team &amp; Salaries'!$O40="Monthly",IF(AB$6='Team &amp; Salaries'!$M40,MIN('Team &amp; Salaries'!$N40,'Team &amp; Salaries'!$P40),IF(AB$6&gt;'Team &amp; Salaries'!$M40,MIN('Team &amp; Salaries'!$P40,AA130+'Team &amp; Salaries'!$N40),0)),IF('Team &amp; Salaries'!$O40="Quarterly",IF(AB$6='Team &amp; Salaries'!$M40,MIN('Team &amp; Salaries'!$N40,'Team &amp; Salaries'!$P40),IF(AB$6&gt;'Team &amp; Salaries'!$M40,IFERROR(MIN('Team &amp; Salaries'!$P40,IF(ISNUMBER(W130),W130,0)+'Team &amp; Salaries'!$N40),'Team &amp; Salaries'!$N40),0)),IF('Team &amp; Salaries'!$O40="Annually",IF(AB$6='Team &amp; Salaries'!$M40,MIN('Team &amp; Salaries'!$N40,'Team &amp; Salaries'!$P40),IF(AB$6&gt;'Team &amp; Salaries'!$M40,IFERROR(MIN('Team &amp; Salaries'!$P40,#REF!+'Team &amp; Salaries'!$N40),MIN('Team &amp; Salaries'!$N40,'Team &amp; Salaries'!$P40)),0))))))</f>
        <v>1</v>
      </c>
      <c r="AC130" s="286">
        <f>IF('Team &amp; Salaries'!$O40="Never",IF(AC$6&gt;='Team &amp; Salaries'!$M40,MIN('Team &amp; Salaries'!$N40,'Team &amp; Salaries'!$P40),0),IF('Team &amp; Salaries'!$O40="Monthly",IF(AC$6='Team &amp; Salaries'!$M40,MIN('Team &amp; Salaries'!$N40,'Team &amp; Salaries'!$P40),IF(AC$6&gt;'Team &amp; Salaries'!$M40,MIN('Team &amp; Salaries'!$P40,AB130+'Team &amp; Salaries'!$N40),0)),IF('Team &amp; Salaries'!$O40="Quarterly",IF(AC$6='Team &amp; Salaries'!$M40,MIN('Team &amp; Salaries'!$N40,'Team &amp; Salaries'!$P40),IF(AC$6&gt;'Team &amp; Salaries'!$M40,IFERROR(MIN('Team &amp; Salaries'!$P40,IF(ISNUMBER(X130),X130,0)+'Team &amp; Salaries'!$N40),'Team &amp; Salaries'!$N40),0)),IF('Team &amp; Salaries'!$O40="Annually",IF(AC$6='Team &amp; Salaries'!$M40,MIN('Team &amp; Salaries'!$N40,'Team &amp; Salaries'!$P40),IF(AC$6&gt;'Team &amp; Salaries'!$M40,IFERROR(MIN('Team &amp; Salaries'!$P40,#REF!+'Team &amp; Salaries'!$N40),MIN('Team &amp; Salaries'!$N40,'Team &amp; Salaries'!$P40)),0))))))</f>
        <v>1</v>
      </c>
      <c r="AD130" s="286">
        <f>IF('Team &amp; Salaries'!$O40="Never",IF(AD$6&gt;='Team &amp; Salaries'!$M40,MIN('Team &amp; Salaries'!$N40,'Team &amp; Salaries'!$P40),0),IF('Team &amp; Salaries'!$O40="Monthly",IF(AD$6='Team &amp; Salaries'!$M40,MIN('Team &amp; Salaries'!$N40,'Team &amp; Salaries'!$P40),IF(AD$6&gt;'Team &amp; Salaries'!$M40,MIN('Team &amp; Salaries'!$P40,AC130+'Team &amp; Salaries'!$N40),0)),IF('Team &amp; Salaries'!$O40="Quarterly",IF(AD$6='Team &amp; Salaries'!$M40,MIN('Team &amp; Salaries'!$N40,'Team &amp; Salaries'!$P40),IF(AD$6&gt;'Team &amp; Salaries'!$M40,IFERROR(MIN('Team &amp; Salaries'!$P40,IF(ISNUMBER(Y130),Y130,0)+'Team &amp; Salaries'!$N40),'Team &amp; Salaries'!$N40),0)),IF('Team &amp; Salaries'!$O40="Annually",IF(AD$6='Team &amp; Salaries'!$M40,MIN('Team &amp; Salaries'!$N40,'Team &amp; Salaries'!$P40),IF(AD$6&gt;'Team &amp; Salaries'!$M40,IFERROR(MIN('Team &amp; Salaries'!$P40,#REF!+'Team &amp; Salaries'!$N40),MIN('Team &amp; Salaries'!$N40,'Team &amp; Salaries'!$P40)),0))))))</f>
        <v>1</v>
      </c>
      <c r="AE130" s="286">
        <f>IF('Team &amp; Salaries'!$O40="Never",IF(AE$6&gt;='Team &amp; Salaries'!$M40,MIN('Team &amp; Salaries'!$N40,'Team &amp; Salaries'!$P40),0),IF('Team &amp; Salaries'!$O40="Monthly",IF(AE$6='Team &amp; Salaries'!$M40,MIN('Team &amp; Salaries'!$N40,'Team &amp; Salaries'!$P40),IF(AE$6&gt;'Team &amp; Salaries'!$M40,MIN('Team &amp; Salaries'!$P40,AD130+'Team &amp; Salaries'!$N40),0)),IF('Team &amp; Salaries'!$O40="Quarterly",IF(AE$6='Team &amp; Salaries'!$M40,MIN('Team &amp; Salaries'!$N40,'Team &amp; Salaries'!$P40),IF(AE$6&gt;'Team &amp; Salaries'!$M40,IFERROR(MIN('Team &amp; Salaries'!$P40,IF(ISNUMBER(Z130),Z130,0)+'Team &amp; Salaries'!$N40),'Team &amp; Salaries'!$N40),0)),IF('Team &amp; Salaries'!$O40="Annually",IF(AE$6='Team &amp; Salaries'!$M40,MIN('Team &amp; Salaries'!$N40,'Team &amp; Salaries'!$P40),IF(AE$6&gt;'Team &amp; Salaries'!$M40,IFERROR(MIN('Team &amp; Salaries'!$P40,#REF!+'Team &amp; Salaries'!$N40),MIN('Team &amp; Salaries'!$N40,'Team &amp; Salaries'!$P40)),0))))))</f>
        <v>1</v>
      </c>
      <c r="AF130" s="286">
        <f>IF('Team &amp; Salaries'!$O40="Never",IF(AF$6&gt;='Team &amp; Salaries'!$M40,MIN('Team &amp; Salaries'!$N40,'Team &amp; Salaries'!$P40),0),IF('Team &amp; Salaries'!$O40="Monthly",IF(AF$6='Team &amp; Salaries'!$M40,MIN('Team &amp; Salaries'!$N40,'Team &amp; Salaries'!$P40),IF(AF$6&gt;'Team &amp; Salaries'!$M40,MIN('Team &amp; Salaries'!$P40,AE130+'Team &amp; Salaries'!$N40),0)),IF('Team &amp; Salaries'!$O40="Quarterly",IF(AF$6='Team &amp; Salaries'!$M40,MIN('Team &amp; Salaries'!$N40,'Team &amp; Salaries'!$P40),IF(AF$6&gt;'Team &amp; Salaries'!$M40,IFERROR(MIN('Team &amp; Salaries'!$P40,IF(ISNUMBER(AA130),AA130,0)+'Team &amp; Salaries'!$N40),'Team &amp; Salaries'!$N40),0)),IF('Team &amp; Salaries'!$O40="Annually",IF(AF$6='Team &amp; Salaries'!$M40,MIN('Team &amp; Salaries'!$N40,'Team &amp; Salaries'!$P40),IF(AF$6&gt;'Team &amp; Salaries'!$M40,IFERROR(MIN('Team &amp; Salaries'!$P40,#REF!+'Team &amp; Salaries'!$N40),MIN('Team &amp; Salaries'!$N40,'Team &amp; Salaries'!$P40)),0))))))</f>
        <v>1</v>
      </c>
      <c r="AG130" s="286">
        <f>IF('Team &amp; Salaries'!$O40="Never",IF(AG$6&gt;='Team &amp; Salaries'!$M40,MIN('Team &amp; Salaries'!$N40,'Team &amp; Salaries'!$P40),0),IF('Team &amp; Salaries'!$O40="Monthly",IF(AG$6='Team &amp; Salaries'!$M40,MIN('Team &amp; Salaries'!$N40,'Team &amp; Salaries'!$P40),IF(AG$6&gt;'Team &amp; Salaries'!$M40,MIN('Team &amp; Salaries'!$P40,AF130+'Team &amp; Salaries'!$N40),0)),IF('Team &amp; Salaries'!$O40="Quarterly",IF(AG$6='Team &amp; Salaries'!$M40,MIN('Team &amp; Salaries'!$N40,'Team &amp; Salaries'!$P40),IF(AG$6&gt;'Team &amp; Salaries'!$M40,IFERROR(MIN('Team &amp; Salaries'!$P40,IF(ISNUMBER(AB130),AB130,0)+'Team &amp; Salaries'!$N40),'Team &amp; Salaries'!$N40),0)),IF('Team &amp; Salaries'!$O40="Annually",IF(AG$6='Team &amp; Salaries'!$M40,MIN('Team &amp; Salaries'!$N40,'Team &amp; Salaries'!$P40),IF(AG$6&gt;'Team &amp; Salaries'!$M40,IFERROR(MIN('Team &amp; Salaries'!$P40,#REF!+'Team &amp; Salaries'!$N40),MIN('Team &amp; Salaries'!$N40,'Team &amp; Salaries'!$P40)),0))))))</f>
        <v>1</v>
      </c>
      <c r="AH130" s="286">
        <f>IF('Team &amp; Salaries'!$O40="Never",IF(AH$6&gt;='Team &amp; Salaries'!$M40,MIN('Team &amp; Salaries'!$N40,'Team &amp; Salaries'!$P40),0),IF('Team &amp; Salaries'!$O40="Monthly",IF(AH$6='Team &amp; Salaries'!$M40,MIN('Team &amp; Salaries'!$N40,'Team &amp; Salaries'!$P40),IF(AH$6&gt;'Team &amp; Salaries'!$M40,MIN('Team &amp; Salaries'!$P40,AG130+'Team &amp; Salaries'!$N40),0)),IF('Team &amp; Salaries'!$O40="Quarterly",IF(AH$6='Team &amp; Salaries'!$M40,MIN('Team &amp; Salaries'!$N40,'Team &amp; Salaries'!$P40),IF(AH$6&gt;'Team &amp; Salaries'!$M40,IFERROR(MIN('Team &amp; Salaries'!$P40,IF(ISNUMBER(AC130),AC130,0)+'Team &amp; Salaries'!$N40),'Team &amp; Salaries'!$N40),0)),IF('Team &amp; Salaries'!$O40="Annually",IF(AH$6='Team &amp; Salaries'!$M40,MIN('Team &amp; Salaries'!$N40,'Team &amp; Salaries'!$P40),IF(AH$6&gt;'Team &amp; Salaries'!$M40,IFERROR(MIN('Team &amp; Salaries'!$P40,#REF!+'Team &amp; Salaries'!$N40),MIN('Team &amp; Salaries'!$N40,'Team &amp; Salaries'!$P40)),0))))))</f>
        <v>1</v>
      </c>
      <c r="AI130" s="286">
        <f>IF('Team &amp; Salaries'!$O40="Never",IF(AI$6&gt;='Team &amp; Salaries'!$M40,MIN('Team &amp; Salaries'!$N40,'Team &amp; Salaries'!$P40),0),IF('Team &amp; Salaries'!$O40="Monthly",IF(AI$6='Team &amp; Salaries'!$M40,MIN('Team &amp; Salaries'!$N40,'Team &amp; Salaries'!$P40),IF(AI$6&gt;'Team &amp; Salaries'!$M40,MIN('Team &amp; Salaries'!$P40,AH130+'Team &amp; Salaries'!$N40),0)),IF('Team &amp; Salaries'!$O40="Quarterly",IF(AI$6='Team &amp; Salaries'!$M40,MIN('Team &amp; Salaries'!$N40,'Team &amp; Salaries'!$P40),IF(AI$6&gt;'Team &amp; Salaries'!$M40,IFERROR(MIN('Team &amp; Salaries'!$P40,IF(ISNUMBER(AD130),AD130,0)+'Team &amp; Salaries'!$N40),'Team &amp; Salaries'!$N40),0)),IF('Team &amp; Salaries'!$O40="Annually",IF(AI$6='Team &amp; Salaries'!$M40,MIN('Team &amp; Salaries'!$N40,'Team &amp; Salaries'!$P40),IF(AI$6&gt;'Team &amp; Salaries'!$M40,IFERROR(MIN('Team &amp; Salaries'!$P40,#REF!+'Team &amp; Salaries'!$N40),MIN('Team &amp; Salaries'!$N40,'Team &amp; Salaries'!$P40)),0))))))</f>
        <v>1</v>
      </c>
      <c r="AJ130" s="286">
        <f>IF('Team &amp; Salaries'!$O40="Never",IF(AJ$6&gt;='Team &amp; Salaries'!$M40,MIN('Team &amp; Salaries'!$N40,'Team &amp; Salaries'!$P40),0),IF('Team &amp; Salaries'!$O40="Monthly",IF(AJ$6='Team &amp; Salaries'!$M40,MIN('Team &amp; Salaries'!$N40,'Team &amp; Salaries'!$P40),IF(AJ$6&gt;'Team &amp; Salaries'!$M40,MIN('Team &amp; Salaries'!$P40,AI130+'Team &amp; Salaries'!$N40),0)),IF('Team &amp; Salaries'!$O40="Quarterly",IF(AJ$6='Team &amp; Salaries'!$M40,MIN('Team &amp; Salaries'!$N40,'Team &amp; Salaries'!$P40),IF(AJ$6&gt;'Team &amp; Salaries'!$M40,IFERROR(MIN('Team &amp; Salaries'!$P40,IF(ISNUMBER(AE130),AE130,0)+'Team &amp; Salaries'!$N40),'Team &amp; Salaries'!$N40),0)),IF('Team &amp; Salaries'!$O40="Annually",IF(AJ$6='Team &amp; Salaries'!$M40,MIN('Team &amp; Salaries'!$N40,'Team &amp; Salaries'!$P40),IF(AJ$6&gt;'Team &amp; Salaries'!$M40,IFERROR(MIN('Team &amp; Salaries'!$P40,#REF!+'Team &amp; Salaries'!$N40),MIN('Team &amp; Salaries'!$N40,'Team &amp; Salaries'!$P40)),0))))))</f>
        <v>1</v>
      </c>
      <c r="AK130" s="286">
        <f>IF('Team &amp; Salaries'!$O40="Never",IF(AK$6&gt;='Team &amp; Salaries'!$M40,MIN('Team &amp; Salaries'!$N40,'Team &amp; Salaries'!$P40),0),IF('Team &amp; Salaries'!$O40="Monthly",IF(AK$6='Team &amp; Salaries'!$M40,MIN('Team &amp; Salaries'!$N40,'Team &amp; Salaries'!$P40),IF(AK$6&gt;'Team &amp; Salaries'!$M40,MIN('Team &amp; Salaries'!$P40,AJ130+'Team &amp; Salaries'!$N40),0)),IF('Team &amp; Salaries'!$O40="Quarterly",IF(AK$6='Team &amp; Salaries'!$M40,MIN('Team &amp; Salaries'!$N40,'Team &amp; Salaries'!$P40),IF(AK$6&gt;'Team &amp; Salaries'!$M40,IFERROR(MIN('Team &amp; Salaries'!$P40,IF(ISNUMBER(AF130),AF130,0)+'Team &amp; Salaries'!$N40),'Team &amp; Salaries'!$N40),0)),IF('Team &amp; Salaries'!$O40="Annually",IF(AK$6='Team &amp; Salaries'!$M40,MIN('Team &amp; Salaries'!$N40,'Team &amp; Salaries'!$P40),IF(AK$6&gt;'Team &amp; Salaries'!$M40,IFERROR(MIN('Team &amp; Salaries'!$P40,#REF!+'Team &amp; Salaries'!$N40),MIN('Team &amp; Salaries'!$N40,'Team &amp; Salaries'!$P40)),0))))))</f>
        <v>1</v>
      </c>
      <c r="AL130" s="286">
        <f>IF('Team &amp; Salaries'!$O40="Never",IF(AL$6&gt;='Team &amp; Salaries'!$M40,MIN('Team &amp; Salaries'!$N40,'Team &amp; Salaries'!$P40),0),IF('Team &amp; Salaries'!$O40="Monthly",IF(AL$6='Team &amp; Salaries'!$M40,MIN('Team &amp; Salaries'!$N40,'Team &amp; Salaries'!$P40),IF(AL$6&gt;'Team &amp; Salaries'!$M40,MIN('Team &amp; Salaries'!$P40,AK130+'Team &amp; Salaries'!$N40),0)),IF('Team &amp; Salaries'!$O40="Quarterly",IF(AL$6='Team &amp; Salaries'!$M40,MIN('Team &amp; Salaries'!$N40,'Team &amp; Salaries'!$P40),IF(AL$6&gt;'Team &amp; Salaries'!$M40,IFERROR(MIN('Team &amp; Salaries'!$P40,IF(ISNUMBER(AG130),AG130,0)+'Team &amp; Salaries'!$N40),'Team &amp; Salaries'!$N40),0)),IF('Team &amp; Salaries'!$O40="Annually",IF(AL$6='Team &amp; Salaries'!$M40,MIN('Team &amp; Salaries'!$N40,'Team &amp; Salaries'!$P40),IF(AL$6&gt;'Team &amp; Salaries'!$M40,IFERROR(MIN('Team &amp; Salaries'!$P40,#REF!+'Team &amp; Salaries'!$N40),MIN('Team &amp; Salaries'!$N40,'Team &amp; Salaries'!$P40)),0))))))</f>
        <v>1</v>
      </c>
      <c r="AM130" s="286">
        <f>IF('Team &amp; Salaries'!$O40="Never",IF(AM$6&gt;='Team &amp; Salaries'!$M40,MIN('Team &amp; Salaries'!$N40,'Team &amp; Salaries'!$P40),0),IF('Team &amp; Salaries'!$O40="Monthly",IF(AM$6='Team &amp; Salaries'!$M40,MIN('Team &amp; Salaries'!$N40,'Team &amp; Salaries'!$P40),IF(AM$6&gt;'Team &amp; Salaries'!$M40,MIN('Team &amp; Salaries'!$P40,AL130+'Team &amp; Salaries'!$N40),0)),IF('Team &amp; Salaries'!$O40="Quarterly",IF(AM$6='Team &amp; Salaries'!$M40,MIN('Team &amp; Salaries'!$N40,'Team &amp; Salaries'!$P40),IF(AM$6&gt;'Team &amp; Salaries'!$M40,IFERROR(MIN('Team &amp; Salaries'!$P40,IF(ISNUMBER(AH130),AH130,0)+'Team &amp; Salaries'!$N40),'Team &amp; Salaries'!$N40),0)),IF('Team &amp; Salaries'!$O40="Annually",IF(AM$6='Team &amp; Salaries'!$M40,MIN('Team &amp; Salaries'!$N40,'Team &amp; Salaries'!$P40),IF(AM$6&gt;'Team &amp; Salaries'!$M40,IFERROR(MIN('Team &amp; Salaries'!$P40,#REF!+'Team &amp; Salaries'!$N40),MIN('Team &amp; Salaries'!$N40,'Team &amp; Salaries'!$P40)),0))))))</f>
        <v>1</v>
      </c>
      <c r="AN130" s="286">
        <f>IF('Team &amp; Salaries'!$O40="Never",IF(AN$6&gt;='Team &amp; Salaries'!$M40,MIN('Team &amp; Salaries'!$N40,'Team &amp; Salaries'!$P40),0),IF('Team &amp; Salaries'!$O40="Monthly",IF(AN$6='Team &amp; Salaries'!$M40,MIN('Team &amp; Salaries'!$N40,'Team &amp; Salaries'!$P40),IF(AN$6&gt;'Team &amp; Salaries'!$M40,MIN('Team &amp; Salaries'!$P40,AM130+'Team &amp; Salaries'!$N40),0)),IF('Team &amp; Salaries'!$O40="Quarterly",IF(AN$6='Team &amp; Salaries'!$M40,MIN('Team &amp; Salaries'!$N40,'Team &amp; Salaries'!$P40),IF(AN$6&gt;'Team &amp; Salaries'!$M40,IFERROR(MIN('Team &amp; Salaries'!$P40,IF(ISNUMBER(AI130),AI130,0)+'Team &amp; Salaries'!$N40),'Team &amp; Salaries'!$N40),0)),IF('Team &amp; Salaries'!$O40="Annually",IF(AN$6='Team &amp; Salaries'!$M40,MIN('Team &amp; Salaries'!$N40,'Team &amp; Salaries'!$P40),IF(AN$6&gt;'Team &amp; Salaries'!$M40,IFERROR(MIN('Team &amp; Salaries'!$P40,#REF!+'Team &amp; Salaries'!$N40),MIN('Team &amp; Salaries'!$N40,'Team &amp; Salaries'!$P40)),0))))))</f>
        <v>1</v>
      </c>
      <c r="AO130" s="286">
        <f>IF('Team &amp; Salaries'!$O40="Never",IF(AO$6&gt;='Team &amp; Salaries'!$M40,MIN('Team &amp; Salaries'!$N40,'Team &amp; Salaries'!$P40),0),IF('Team &amp; Salaries'!$O40="Monthly",IF(AO$6='Team &amp; Salaries'!$M40,MIN('Team &amp; Salaries'!$N40,'Team &amp; Salaries'!$P40),IF(AO$6&gt;'Team &amp; Salaries'!$M40,MIN('Team &amp; Salaries'!$P40,AN130+'Team &amp; Salaries'!$N40),0)),IF('Team &amp; Salaries'!$O40="Quarterly",IF(AO$6='Team &amp; Salaries'!$M40,MIN('Team &amp; Salaries'!$N40,'Team &amp; Salaries'!$P40),IF(AO$6&gt;'Team &amp; Salaries'!$M40,IFERROR(MIN('Team &amp; Salaries'!$P40,IF(ISNUMBER(AJ130),AJ130,0)+'Team &amp; Salaries'!$N40),'Team &amp; Salaries'!$N40),0)),IF('Team &amp; Salaries'!$O40="Annually",IF(AO$6='Team &amp; Salaries'!$M40,MIN('Team &amp; Salaries'!$N40,'Team &amp; Salaries'!$P40),IF(AO$6&gt;'Team &amp; Salaries'!$M40,IFERROR(MIN('Team &amp; Salaries'!$P40,#REF!+'Team &amp; Salaries'!$N40),MIN('Team &amp; Salaries'!$N40,'Team &amp; Salaries'!$P40)),0))))))</f>
        <v>1</v>
      </c>
      <c r="AP130" s="286">
        <f>IF('Team &amp; Salaries'!$O40="Never",IF(AP$6&gt;='Team &amp; Salaries'!$M40,MIN('Team &amp; Salaries'!$N40,'Team &amp; Salaries'!$P40),0),IF('Team &amp; Salaries'!$O40="Monthly",IF(AP$6='Team &amp; Salaries'!$M40,MIN('Team &amp; Salaries'!$N40,'Team &amp; Salaries'!$P40),IF(AP$6&gt;'Team &amp; Salaries'!$M40,MIN('Team &amp; Salaries'!$P40,AO130+'Team &amp; Salaries'!$N40),0)),IF('Team &amp; Salaries'!$O40="Quarterly",IF(AP$6='Team &amp; Salaries'!$M40,MIN('Team &amp; Salaries'!$N40,'Team &amp; Salaries'!$P40),IF(AP$6&gt;'Team &amp; Salaries'!$M40,IFERROR(MIN('Team &amp; Salaries'!$P40,IF(ISNUMBER(AK130),AK130,0)+'Team &amp; Salaries'!$N40),'Team &amp; Salaries'!$N40),0)),IF('Team &amp; Salaries'!$O40="Annually",IF(AP$6='Team &amp; Salaries'!$M40,MIN('Team &amp; Salaries'!$N40,'Team &amp; Salaries'!$P40),IF(AP$6&gt;'Team &amp; Salaries'!$M40,IFERROR(MIN('Team &amp; Salaries'!$P40,#REF!+'Team &amp; Salaries'!$N40),MIN('Team &amp; Salaries'!$N40,'Team &amp; Salaries'!$P40)),0))))))</f>
        <v>1</v>
      </c>
      <c r="AQ130" s="286">
        <f>IF('Team &amp; Salaries'!$O40="Never",IF(AQ$6&gt;='Team &amp; Salaries'!$M40,MIN('Team &amp; Salaries'!$N40,'Team &amp; Salaries'!$P40),0),IF('Team &amp; Salaries'!$O40="Monthly",IF(AQ$6='Team &amp; Salaries'!$M40,MIN('Team &amp; Salaries'!$N40,'Team &amp; Salaries'!$P40),IF(AQ$6&gt;'Team &amp; Salaries'!$M40,MIN('Team &amp; Salaries'!$P40,AP130+'Team &amp; Salaries'!$N40),0)),IF('Team &amp; Salaries'!$O40="Quarterly",IF(AQ$6='Team &amp; Salaries'!$M40,MIN('Team &amp; Salaries'!$N40,'Team &amp; Salaries'!$P40),IF(AQ$6&gt;'Team &amp; Salaries'!$M40,IFERROR(MIN('Team &amp; Salaries'!$P40,IF(ISNUMBER(AL130),AL130,0)+'Team &amp; Salaries'!$N40),'Team &amp; Salaries'!$N40),0)),IF('Team &amp; Salaries'!$O40="Annually",IF(AQ$6='Team &amp; Salaries'!$M40,MIN('Team &amp; Salaries'!$N40,'Team &amp; Salaries'!$P40),IF(AQ$6&gt;'Team &amp; Salaries'!$M40,IFERROR(MIN('Team &amp; Salaries'!$P40,#REF!+'Team &amp; Salaries'!$N40),MIN('Team &amp; Salaries'!$N40,'Team &amp; Salaries'!$P40)),0))))))</f>
        <v>1</v>
      </c>
      <c r="AR130" s="286">
        <f>IF('Team &amp; Salaries'!$O40="Never",IF(AR$6&gt;='Team &amp; Salaries'!$M40,MIN('Team &amp; Salaries'!$N40,'Team &amp; Salaries'!$P40),0),IF('Team &amp; Salaries'!$O40="Monthly",IF(AR$6='Team &amp; Salaries'!$M40,MIN('Team &amp; Salaries'!$N40,'Team &amp; Salaries'!$P40),IF(AR$6&gt;'Team &amp; Salaries'!$M40,MIN('Team &amp; Salaries'!$P40,AQ130+'Team &amp; Salaries'!$N40),0)),IF('Team &amp; Salaries'!$O40="Quarterly",IF(AR$6='Team &amp; Salaries'!$M40,MIN('Team &amp; Salaries'!$N40,'Team &amp; Salaries'!$P40),IF(AR$6&gt;'Team &amp; Salaries'!$M40,IFERROR(MIN('Team &amp; Salaries'!$P40,IF(ISNUMBER(AM130),AM130,0)+'Team &amp; Salaries'!$N40),'Team &amp; Salaries'!$N40),0)),IF('Team &amp; Salaries'!$O40="Annually",IF(AR$6='Team &amp; Salaries'!$M40,MIN('Team &amp; Salaries'!$N40,'Team &amp; Salaries'!$P40),IF(AR$6&gt;'Team &amp; Salaries'!$M40,IFERROR(MIN('Team &amp; Salaries'!$P40,#REF!+'Team &amp; Salaries'!$N40),MIN('Team &amp; Salaries'!$N40,'Team &amp; Salaries'!$P40)),0))))))</f>
        <v>1</v>
      </c>
      <c r="AS130" s="286">
        <f>IF('Team &amp; Salaries'!$O40="Never",IF(AS$6&gt;='Team &amp; Salaries'!$M40,MIN('Team &amp; Salaries'!$N40,'Team &amp; Salaries'!$P40),0),IF('Team &amp; Salaries'!$O40="Monthly",IF(AS$6='Team &amp; Salaries'!$M40,MIN('Team &amp; Salaries'!$N40,'Team &amp; Salaries'!$P40),IF(AS$6&gt;'Team &amp; Salaries'!$M40,MIN('Team &amp; Salaries'!$P40,AR130+'Team &amp; Salaries'!$N40),0)),IF('Team &amp; Salaries'!$O40="Quarterly",IF(AS$6='Team &amp; Salaries'!$M40,MIN('Team &amp; Salaries'!$N40,'Team &amp; Salaries'!$P40),IF(AS$6&gt;'Team &amp; Salaries'!$M40,IFERROR(MIN('Team &amp; Salaries'!$P40,IF(ISNUMBER(AN130),AN130,0)+'Team &amp; Salaries'!$N40),'Team &amp; Salaries'!$N40),0)),IF('Team &amp; Salaries'!$O40="Annually",IF(AS$6='Team &amp; Salaries'!$M40,MIN('Team &amp; Salaries'!$N40,'Team &amp; Salaries'!$P40),IF(AS$6&gt;'Team &amp; Salaries'!$M40,IFERROR(MIN('Team &amp; Salaries'!$P40,#REF!+'Team &amp; Salaries'!$N40),MIN('Team &amp; Salaries'!$N40,'Team &amp; Salaries'!$P40)),0))))))</f>
        <v>1</v>
      </c>
      <c r="AT130" s="286">
        <f>IF('Team &amp; Salaries'!$O40="Never",IF(AT$6&gt;='Team &amp; Salaries'!$M40,MIN('Team &amp; Salaries'!$N40,'Team &amp; Salaries'!$P40),0),IF('Team &amp; Salaries'!$O40="Monthly",IF(AT$6='Team &amp; Salaries'!$M40,MIN('Team &amp; Salaries'!$N40,'Team &amp; Salaries'!$P40),IF(AT$6&gt;'Team &amp; Salaries'!$M40,MIN('Team &amp; Salaries'!$P40,AS130+'Team &amp; Salaries'!$N40),0)),IF('Team &amp; Salaries'!$O40="Quarterly",IF(AT$6='Team &amp; Salaries'!$M40,MIN('Team &amp; Salaries'!$N40,'Team &amp; Salaries'!$P40),IF(AT$6&gt;'Team &amp; Salaries'!$M40,IFERROR(MIN('Team &amp; Salaries'!$P40,IF(ISNUMBER(AO130),AO130,0)+'Team &amp; Salaries'!$N40),'Team &amp; Salaries'!$N40),0)),IF('Team &amp; Salaries'!$O40="Annually",IF(AT$6='Team &amp; Salaries'!$M40,MIN('Team &amp; Salaries'!$N40,'Team &amp; Salaries'!$P40),IF(AT$6&gt;'Team &amp; Salaries'!$M40,IFERROR(MIN('Team &amp; Salaries'!$P40,#REF!+'Team &amp; Salaries'!$N40),MIN('Team &amp; Salaries'!$N40,'Team &amp; Salaries'!$P40)),0))))))</f>
        <v>1</v>
      </c>
      <c r="AU130" s="286">
        <f>IF('Team &amp; Salaries'!$O40="Never",IF(AU$6&gt;='Team &amp; Salaries'!$M40,MIN('Team &amp; Salaries'!$N40,'Team &amp; Salaries'!$P40),0),IF('Team &amp; Salaries'!$O40="Monthly",IF(AU$6='Team &amp; Salaries'!$M40,MIN('Team &amp; Salaries'!$N40,'Team &amp; Salaries'!$P40),IF(AU$6&gt;'Team &amp; Salaries'!$M40,MIN('Team &amp; Salaries'!$P40,AT130+'Team &amp; Salaries'!$N40),0)),IF('Team &amp; Salaries'!$O40="Quarterly",IF(AU$6='Team &amp; Salaries'!$M40,MIN('Team &amp; Salaries'!$N40,'Team &amp; Salaries'!$P40),IF(AU$6&gt;'Team &amp; Salaries'!$M40,IFERROR(MIN('Team &amp; Salaries'!$P40,IF(ISNUMBER(AP130),AP130,0)+'Team &amp; Salaries'!$N40),'Team &amp; Salaries'!$N40),0)),IF('Team &amp; Salaries'!$O40="Annually",IF(AU$6='Team &amp; Salaries'!$M40,MIN('Team &amp; Salaries'!$N40,'Team &amp; Salaries'!$P40),IF(AU$6&gt;'Team &amp; Salaries'!$M40,IFERROR(MIN('Team &amp; Salaries'!$P40,#REF!+'Team &amp; Salaries'!$N40),MIN('Team &amp; Salaries'!$N40,'Team &amp; Salaries'!$P40)),0))))))</f>
        <v>1</v>
      </c>
      <c r="AV130" s="286">
        <f>IF('Team &amp; Salaries'!$O40="Never",IF(AV$6&gt;='Team &amp; Salaries'!$M40,MIN('Team &amp; Salaries'!$N40,'Team &amp; Salaries'!$P40),0),IF('Team &amp; Salaries'!$O40="Monthly",IF(AV$6='Team &amp; Salaries'!$M40,MIN('Team &amp; Salaries'!$N40,'Team &amp; Salaries'!$P40),IF(AV$6&gt;'Team &amp; Salaries'!$M40,MIN('Team &amp; Salaries'!$P40,AU130+'Team &amp; Salaries'!$N40),0)),IF('Team &amp; Salaries'!$O40="Quarterly",IF(AV$6='Team &amp; Salaries'!$M40,MIN('Team &amp; Salaries'!$N40,'Team &amp; Salaries'!$P40),IF(AV$6&gt;'Team &amp; Salaries'!$M40,IFERROR(MIN('Team &amp; Salaries'!$P40,IF(ISNUMBER(AQ130),AQ130,0)+'Team &amp; Salaries'!$N40),'Team &amp; Salaries'!$N40),0)),IF('Team &amp; Salaries'!$O40="Annually",IF(AV$6='Team &amp; Salaries'!$M40,MIN('Team &amp; Salaries'!$N40,'Team &amp; Salaries'!$P40),IF(AV$6&gt;'Team &amp; Salaries'!$M40,IFERROR(MIN('Team &amp; Salaries'!$P40,#REF!+'Team &amp; Salaries'!$N40),MIN('Team &amp; Salaries'!$N40,'Team &amp; Salaries'!$P40)),0))))))</f>
        <v>1</v>
      </c>
      <c r="AW130" s="286">
        <f>IF('Team &amp; Salaries'!$O40="Never",IF(AW$6&gt;='Team &amp; Salaries'!$M40,MIN('Team &amp; Salaries'!$N40,'Team &amp; Salaries'!$P40),0),IF('Team &amp; Salaries'!$O40="Monthly",IF(AW$6='Team &amp; Salaries'!$M40,MIN('Team &amp; Salaries'!$N40,'Team &amp; Salaries'!$P40),IF(AW$6&gt;'Team &amp; Salaries'!$M40,MIN('Team &amp; Salaries'!$P40,AV130+'Team &amp; Salaries'!$N40),0)),IF('Team &amp; Salaries'!$O40="Quarterly",IF(AW$6='Team &amp; Salaries'!$M40,MIN('Team &amp; Salaries'!$N40,'Team &amp; Salaries'!$P40),IF(AW$6&gt;'Team &amp; Salaries'!$M40,IFERROR(MIN('Team &amp; Salaries'!$P40,IF(ISNUMBER(AR130),AR130,0)+'Team &amp; Salaries'!$N40),'Team &amp; Salaries'!$N40),0)),IF('Team &amp; Salaries'!$O40="Annually",IF(AW$6='Team &amp; Salaries'!$M40,MIN('Team &amp; Salaries'!$N40,'Team &amp; Salaries'!$P40),IF(AW$6&gt;'Team &amp; Salaries'!$M40,IFERROR(MIN('Team &amp; Salaries'!$P40,#REF!+'Team &amp; Salaries'!$N40),MIN('Team &amp; Salaries'!$N40,'Team &amp; Salaries'!$P40)),0))))))</f>
        <v>1</v>
      </c>
      <c r="AX130" s="286">
        <f>IF('Team &amp; Salaries'!$O40="Never",IF(AX$6&gt;='Team &amp; Salaries'!$M40,MIN('Team &amp; Salaries'!$N40,'Team &amp; Salaries'!$P40),0),IF('Team &amp; Salaries'!$O40="Monthly",IF(AX$6='Team &amp; Salaries'!$M40,MIN('Team &amp; Salaries'!$N40,'Team &amp; Salaries'!$P40),IF(AX$6&gt;'Team &amp; Salaries'!$M40,MIN('Team &amp; Salaries'!$P40,AW130+'Team &amp; Salaries'!$N40),0)),IF('Team &amp; Salaries'!$O40="Quarterly",IF(AX$6='Team &amp; Salaries'!$M40,MIN('Team &amp; Salaries'!$N40,'Team &amp; Salaries'!$P40),IF(AX$6&gt;'Team &amp; Salaries'!$M40,IFERROR(MIN('Team &amp; Salaries'!$P40,IF(ISNUMBER(AS130),AS130,0)+'Team &amp; Salaries'!$N40),'Team &amp; Salaries'!$N40),0)),IF('Team &amp; Salaries'!$O40="Annually",IF(AX$6='Team &amp; Salaries'!$M40,MIN('Team &amp; Salaries'!$N40,'Team &amp; Salaries'!$P40),IF(AX$6&gt;'Team &amp; Salaries'!$M40,IFERROR(MIN('Team &amp; Salaries'!$P40,#REF!+'Team &amp; Salaries'!$N40),MIN('Team &amp; Salaries'!$N40,'Team &amp; Salaries'!$P40)),0))))))</f>
        <v>1</v>
      </c>
      <c r="AY130" s="286">
        <f>IF('Team &amp; Salaries'!$O40="Never",IF(AY$6&gt;='Team &amp; Salaries'!$M40,MIN('Team &amp; Salaries'!$N40,'Team &amp; Salaries'!$P40),0),IF('Team &amp; Salaries'!$O40="Monthly",IF(AY$6='Team &amp; Salaries'!$M40,MIN('Team &amp; Salaries'!$N40,'Team &amp; Salaries'!$P40),IF(AY$6&gt;'Team &amp; Salaries'!$M40,MIN('Team &amp; Salaries'!$P40,AX130+'Team &amp; Salaries'!$N40),0)),IF('Team &amp; Salaries'!$O40="Quarterly",IF(AY$6='Team &amp; Salaries'!$M40,MIN('Team &amp; Salaries'!$N40,'Team &amp; Salaries'!$P40),IF(AY$6&gt;'Team &amp; Salaries'!$M40,IFERROR(MIN('Team &amp; Salaries'!$P40,IF(ISNUMBER(AT130),AT130,0)+'Team &amp; Salaries'!$N40),'Team &amp; Salaries'!$N40),0)),IF('Team &amp; Salaries'!$O40="Annually",IF(AY$6='Team &amp; Salaries'!$M40,MIN('Team &amp; Salaries'!$N40,'Team &amp; Salaries'!$P40),IF(AY$6&gt;'Team &amp; Salaries'!$M40,IFERROR(MIN('Team &amp; Salaries'!$P40,#REF!+'Team &amp; Salaries'!$N40),MIN('Team &amp; Salaries'!$N40,'Team &amp; Salaries'!$P40)),0))))))</f>
        <v>1</v>
      </c>
      <c r="AZ130" s="286">
        <f>IF('Team &amp; Salaries'!$O40="Never",IF(AZ$6&gt;='Team &amp; Salaries'!$M40,MIN('Team &amp; Salaries'!$N40,'Team &amp; Salaries'!$P40),0),IF('Team &amp; Salaries'!$O40="Monthly",IF(AZ$6='Team &amp; Salaries'!$M40,MIN('Team &amp; Salaries'!$N40,'Team &amp; Salaries'!$P40),IF(AZ$6&gt;'Team &amp; Salaries'!$M40,MIN('Team &amp; Salaries'!$P40,AY130+'Team &amp; Salaries'!$N40),0)),IF('Team &amp; Salaries'!$O40="Quarterly",IF(AZ$6='Team &amp; Salaries'!$M40,MIN('Team &amp; Salaries'!$N40,'Team &amp; Salaries'!$P40),IF(AZ$6&gt;'Team &amp; Salaries'!$M40,IFERROR(MIN('Team &amp; Salaries'!$P40,IF(ISNUMBER(AU130),AU130,0)+'Team &amp; Salaries'!$N40),'Team &amp; Salaries'!$N40),0)),IF('Team &amp; Salaries'!$O40="Annually",IF(AZ$6='Team &amp; Salaries'!$M40,MIN('Team &amp; Salaries'!$N40,'Team &amp; Salaries'!$P40),IF(AZ$6&gt;'Team &amp; Salaries'!$M40,IFERROR(MIN('Team &amp; Salaries'!$P40,#REF!+'Team &amp; Salaries'!$N40),MIN('Team &amp; Salaries'!$N40,'Team &amp; Salaries'!$P40)),0))))))</f>
        <v>1</v>
      </c>
      <c r="BA130" s="286">
        <f>IF('Team &amp; Salaries'!$O40="Never",IF(BA$6&gt;='Team &amp; Salaries'!$M40,MIN('Team &amp; Salaries'!$N40,'Team &amp; Salaries'!$P40),0),IF('Team &amp; Salaries'!$O40="Monthly",IF(BA$6='Team &amp; Salaries'!$M40,MIN('Team &amp; Salaries'!$N40,'Team &amp; Salaries'!$P40),IF(BA$6&gt;'Team &amp; Salaries'!$M40,MIN('Team &amp; Salaries'!$P40,AZ130+'Team &amp; Salaries'!$N40),0)),IF('Team &amp; Salaries'!$O40="Quarterly",IF(BA$6='Team &amp; Salaries'!$M40,MIN('Team &amp; Salaries'!$N40,'Team &amp; Salaries'!$P40),IF(BA$6&gt;'Team &amp; Salaries'!$M40,IFERROR(MIN('Team &amp; Salaries'!$P40,IF(ISNUMBER(AV130),AV130,0)+'Team &amp; Salaries'!$N40),'Team &amp; Salaries'!$N40),0)),IF('Team &amp; Salaries'!$O40="Annually",IF(BA$6='Team &amp; Salaries'!$M40,MIN('Team &amp; Salaries'!$N40,'Team &amp; Salaries'!$P40),IF(BA$6&gt;'Team &amp; Salaries'!$M40,IFERROR(MIN('Team &amp; Salaries'!$P40,#REF!+'Team &amp; Salaries'!$N40),MIN('Team &amp; Salaries'!$N40,'Team &amp; Salaries'!$P40)),0))))))</f>
        <v>1</v>
      </c>
      <c r="BB130" s="286">
        <f>IF('Team &amp; Salaries'!$O40="Never",IF(BB$6&gt;='Team &amp; Salaries'!$M40,MIN('Team &amp; Salaries'!$N40,'Team &amp; Salaries'!$P40),0),IF('Team &amp; Salaries'!$O40="Monthly",IF(BB$6='Team &amp; Salaries'!$M40,MIN('Team &amp; Salaries'!$N40,'Team &amp; Salaries'!$P40),IF(BB$6&gt;'Team &amp; Salaries'!$M40,MIN('Team &amp; Salaries'!$P40,BA130+'Team &amp; Salaries'!$N40),0)),IF('Team &amp; Salaries'!$O40="Quarterly",IF(BB$6='Team &amp; Salaries'!$M40,MIN('Team &amp; Salaries'!$N40,'Team &amp; Salaries'!$P40),IF(BB$6&gt;'Team &amp; Salaries'!$M40,IFERROR(MIN('Team &amp; Salaries'!$P40,IF(ISNUMBER(AW130),AW130,0)+'Team &amp; Salaries'!$N40),'Team &amp; Salaries'!$N40),0)),IF('Team &amp; Salaries'!$O40="Annually",IF(BB$6='Team &amp; Salaries'!$M40,MIN('Team &amp; Salaries'!$N40,'Team &amp; Salaries'!$P40),IF(BB$6&gt;'Team &amp; Salaries'!$M40,IFERROR(MIN('Team &amp; Salaries'!$P40,#REF!+'Team &amp; Salaries'!$N40),MIN('Team &amp; Salaries'!$N40,'Team &amp; Salaries'!$P40)),0))))))</f>
        <v>1</v>
      </c>
      <c r="BC130" s="286">
        <f>IF('Team &amp; Salaries'!$O40="Never",IF(BC$6&gt;='Team &amp; Salaries'!$M40,MIN('Team &amp; Salaries'!$N40,'Team &amp; Salaries'!$P40),0),IF('Team &amp; Salaries'!$O40="Monthly",IF(BC$6='Team &amp; Salaries'!$M40,MIN('Team &amp; Salaries'!$N40,'Team &amp; Salaries'!$P40),IF(BC$6&gt;'Team &amp; Salaries'!$M40,MIN('Team &amp; Salaries'!$P40,BB130+'Team &amp; Salaries'!$N40),0)),IF('Team &amp; Salaries'!$O40="Quarterly",IF(BC$6='Team &amp; Salaries'!$M40,MIN('Team &amp; Salaries'!$N40,'Team &amp; Salaries'!$P40),IF(BC$6&gt;'Team &amp; Salaries'!$M40,IFERROR(MIN('Team &amp; Salaries'!$P40,IF(ISNUMBER(AX130),AX130,0)+'Team &amp; Salaries'!$N40),'Team &amp; Salaries'!$N40),0)),IF('Team &amp; Salaries'!$O40="Annually",IF(BC$6='Team &amp; Salaries'!$M40,MIN('Team &amp; Salaries'!$N40,'Team &amp; Salaries'!$P40),IF(BC$6&gt;'Team &amp; Salaries'!$M40,IFERROR(MIN('Team &amp; Salaries'!$P40,#REF!+'Team &amp; Salaries'!$N40),MIN('Team &amp; Salaries'!$N40,'Team &amp; Salaries'!$P40)),0))))))</f>
        <v>1</v>
      </c>
      <c r="BD130" s="286">
        <f>IF('Team &amp; Salaries'!$O40="Never",IF(BD$6&gt;='Team &amp; Salaries'!$M40,MIN('Team &amp; Salaries'!$N40,'Team &amp; Salaries'!$P40),0),IF('Team &amp; Salaries'!$O40="Monthly",IF(BD$6='Team &amp; Salaries'!$M40,MIN('Team &amp; Salaries'!$N40,'Team &amp; Salaries'!$P40),IF(BD$6&gt;'Team &amp; Salaries'!$M40,MIN('Team &amp; Salaries'!$P40,BC130+'Team &amp; Salaries'!$N40),0)),IF('Team &amp; Salaries'!$O40="Quarterly",IF(BD$6='Team &amp; Salaries'!$M40,MIN('Team &amp; Salaries'!$N40,'Team &amp; Salaries'!$P40),IF(BD$6&gt;'Team &amp; Salaries'!$M40,IFERROR(MIN('Team &amp; Salaries'!$P40,IF(ISNUMBER(AY130),AY130,0)+'Team &amp; Salaries'!$N40),'Team &amp; Salaries'!$N40),0)),IF('Team &amp; Salaries'!$O40="Annually",IF(BD$6='Team &amp; Salaries'!$M40,MIN('Team &amp; Salaries'!$N40,'Team &amp; Salaries'!$P40),IF(BD$6&gt;'Team &amp; Salaries'!$M40,IFERROR(MIN('Team &amp; Salaries'!$P40,#REF!+'Team &amp; Salaries'!$N40),MIN('Team &amp; Salaries'!$N40,'Team &amp; Salaries'!$P40)),0))))))</f>
        <v>1</v>
      </c>
      <c r="BE130" s="286">
        <f>IF('Team &amp; Salaries'!$O40="Never",IF(BE$6&gt;='Team &amp; Salaries'!$M40,MIN('Team &amp; Salaries'!$N40,'Team &amp; Salaries'!$P40),0),IF('Team &amp; Salaries'!$O40="Monthly",IF(BE$6='Team &amp; Salaries'!$M40,MIN('Team &amp; Salaries'!$N40,'Team &amp; Salaries'!$P40),IF(BE$6&gt;'Team &amp; Salaries'!$M40,MIN('Team &amp; Salaries'!$P40,BD130+'Team &amp; Salaries'!$N40),0)),IF('Team &amp; Salaries'!$O40="Quarterly",IF(BE$6='Team &amp; Salaries'!$M40,MIN('Team &amp; Salaries'!$N40,'Team &amp; Salaries'!$P40),IF(BE$6&gt;'Team &amp; Salaries'!$M40,IFERROR(MIN('Team &amp; Salaries'!$P40,IF(ISNUMBER(AZ130),AZ130,0)+'Team &amp; Salaries'!$N40),'Team &amp; Salaries'!$N40),0)),IF('Team &amp; Salaries'!$O40="Annually",IF(BE$6='Team &amp; Salaries'!$M40,MIN('Team &amp; Salaries'!$N40,'Team &amp; Salaries'!$P40),IF(BE$6&gt;'Team &amp; Salaries'!$M40,IFERROR(MIN('Team &amp; Salaries'!$P40,#REF!+'Team &amp; Salaries'!$N40),MIN('Team &amp; Salaries'!$N40,'Team &amp; Salaries'!$P40)),0))))))</f>
        <v>1</v>
      </c>
      <c r="BF130" s="286">
        <f>IF('Team &amp; Salaries'!$O40="Never",IF(BF$6&gt;='Team &amp; Salaries'!$M40,MIN('Team &amp; Salaries'!$N40,'Team &amp; Salaries'!$P40),0),IF('Team &amp; Salaries'!$O40="Monthly",IF(BF$6='Team &amp; Salaries'!$M40,MIN('Team &amp; Salaries'!$N40,'Team &amp; Salaries'!$P40),IF(BF$6&gt;'Team &amp; Salaries'!$M40,MIN('Team &amp; Salaries'!$P40,BE130+'Team &amp; Salaries'!$N40),0)),IF('Team &amp; Salaries'!$O40="Quarterly",IF(BF$6='Team &amp; Salaries'!$M40,MIN('Team &amp; Salaries'!$N40,'Team &amp; Salaries'!$P40),IF(BF$6&gt;'Team &amp; Salaries'!$M40,IFERROR(MIN('Team &amp; Salaries'!$P40,IF(ISNUMBER(BA130),BA130,0)+'Team &amp; Salaries'!$N40),'Team &amp; Salaries'!$N40),0)),IF('Team &amp; Salaries'!$O40="Annually",IF(BF$6='Team &amp; Salaries'!$M40,MIN('Team &amp; Salaries'!$N40,'Team &amp; Salaries'!$P40),IF(BF$6&gt;'Team &amp; Salaries'!$M40,IFERROR(MIN('Team &amp; Salaries'!$P40,#REF!+'Team &amp; Salaries'!$N40),MIN('Team &amp; Salaries'!$N40,'Team &amp; Salaries'!$P40)),0))))))</f>
        <v>1</v>
      </c>
      <c r="BG130" s="286">
        <f>IF('Team &amp; Salaries'!$O40="Never",IF(BG$6&gt;='Team &amp; Salaries'!$M40,MIN('Team &amp; Salaries'!$N40,'Team &amp; Salaries'!$P40),0),IF('Team &amp; Salaries'!$O40="Monthly",IF(BG$6='Team &amp; Salaries'!$M40,MIN('Team &amp; Salaries'!$N40,'Team &amp; Salaries'!$P40),IF(BG$6&gt;'Team &amp; Salaries'!$M40,MIN('Team &amp; Salaries'!$P40,BF130+'Team &amp; Salaries'!$N40),0)),IF('Team &amp; Salaries'!$O40="Quarterly",IF(BG$6='Team &amp; Salaries'!$M40,MIN('Team &amp; Salaries'!$N40,'Team &amp; Salaries'!$P40),IF(BG$6&gt;'Team &amp; Salaries'!$M40,IFERROR(MIN('Team &amp; Salaries'!$P40,IF(ISNUMBER(BB130),BB130,0)+'Team &amp; Salaries'!$N40),'Team &amp; Salaries'!$N40),0)),IF('Team &amp; Salaries'!$O40="Annually",IF(BG$6='Team &amp; Salaries'!$M40,MIN('Team &amp; Salaries'!$N40,'Team &amp; Salaries'!$P40),IF(BG$6&gt;'Team &amp; Salaries'!$M40,IFERROR(MIN('Team &amp; Salaries'!$P40,#REF!+'Team &amp; Salaries'!$N40),MIN('Team &amp; Salaries'!$N40,'Team &amp; Salaries'!$P40)),0))))))</f>
        <v>1</v>
      </c>
      <c r="BH130" s="286">
        <f>IF('Team &amp; Salaries'!$O40="Never",IF(BH$6&gt;='Team &amp; Salaries'!$M40,MIN('Team &amp; Salaries'!$N40,'Team &amp; Salaries'!$P40),0),IF('Team &amp; Salaries'!$O40="Monthly",IF(BH$6='Team &amp; Salaries'!$M40,MIN('Team &amp; Salaries'!$N40,'Team &amp; Salaries'!$P40),IF(BH$6&gt;'Team &amp; Salaries'!$M40,MIN('Team &amp; Salaries'!$P40,BG130+'Team &amp; Salaries'!$N40),0)),IF('Team &amp; Salaries'!$O40="Quarterly",IF(BH$6='Team &amp; Salaries'!$M40,MIN('Team &amp; Salaries'!$N40,'Team &amp; Salaries'!$P40),IF(BH$6&gt;'Team &amp; Salaries'!$M40,IFERROR(MIN('Team &amp; Salaries'!$P40,IF(ISNUMBER(BC130),BC130,0)+'Team &amp; Salaries'!$N40),'Team &amp; Salaries'!$N40),0)),IF('Team &amp; Salaries'!$O40="Annually",IF(BH$6='Team &amp; Salaries'!$M40,MIN('Team &amp; Salaries'!$N40,'Team &amp; Salaries'!$P40),IF(BH$6&gt;'Team &amp; Salaries'!$M40,IFERROR(MIN('Team &amp; Salaries'!$P40,#REF!+'Team &amp; Salaries'!$N40),MIN('Team &amp; Salaries'!$N40,'Team &amp; Salaries'!$P40)),0))))))</f>
        <v>1</v>
      </c>
      <c r="BI130" s="286">
        <f>IF('Team &amp; Salaries'!$O40="Never",IF(BI$6&gt;='Team &amp; Salaries'!$M40,MIN('Team &amp; Salaries'!$N40,'Team &amp; Salaries'!$P40),0),IF('Team &amp; Salaries'!$O40="Monthly",IF(BI$6='Team &amp; Salaries'!$M40,MIN('Team &amp; Salaries'!$N40,'Team &amp; Salaries'!$P40),IF(BI$6&gt;'Team &amp; Salaries'!$M40,MIN('Team &amp; Salaries'!$P40,BH130+'Team &amp; Salaries'!$N40),0)),IF('Team &amp; Salaries'!$O40="Quarterly",IF(BI$6='Team &amp; Salaries'!$M40,MIN('Team &amp; Salaries'!$N40,'Team &amp; Salaries'!$P40),IF(BI$6&gt;'Team &amp; Salaries'!$M40,IFERROR(MIN('Team &amp; Salaries'!$P40,IF(ISNUMBER(BD130),BD130,0)+'Team &amp; Salaries'!$N40),'Team &amp; Salaries'!$N40),0)),IF('Team &amp; Salaries'!$O40="Annually",IF(BI$6='Team &amp; Salaries'!$M40,MIN('Team &amp; Salaries'!$N40,'Team &amp; Salaries'!$P40),IF(BI$6&gt;'Team &amp; Salaries'!$M40,IFERROR(MIN('Team &amp; Salaries'!$P40,#REF!+'Team &amp; Salaries'!$N40),MIN('Team &amp; Salaries'!$N40,'Team &amp; Salaries'!$P40)),0))))))</f>
        <v>1</v>
      </c>
      <c r="BJ130" s="286">
        <f>IF('Team &amp; Salaries'!$O40="Never",IF(BJ$6&gt;='Team &amp; Salaries'!$M40,MIN('Team &amp; Salaries'!$N40,'Team &amp; Salaries'!$P40),0),IF('Team &amp; Salaries'!$O40="Monthly",IF(BJ$6='Team &amp; Salaries'!$M40,MIN('Team &amp; Salaries'!$N40,'Team &amp; Salaries'!$P40),IF(BJ$6&gt;'Team &amp; Salaries'!$M40,MIN('Team &amp; Salaries'!$P40,BI130+'Team &amp; Salaries'!$N40),0)),IF('Team &amp; Salaries'!$O40="Quarterly",IF(BJ$6='Team &amp; Salaries'!$M40,MIN('Team &amp; Salaries'!$N40,'Team &amp; Salaries'!$P40),IF(BJ$6&gt;'Team &amp; Salaries'!$M40,IFERROR(MIN('Team &amp; Salaries'!$P40,IF(ISNUMBER(BE130),BE130,0)+'Team &amp; Salaries'!$N40),'Team &amp; Salaries'!$N40),0)),IF('Team &amp; Salaries'!$O40="Annually",IF(BJ$6='Team &amp; Salaries'!$M40,MIN('Team &amp; Salaries'!$N40,'Team &amp; Salaries'!$P40),IF(BJ$6&gt;'Team &amp; Salaries'!$M40,IFERROR(MIN('Team &amp; Salaries'!$P40,#REF!+'Team &amp; Salaries'!$N40),MIN('Team &amp; Salaries'!$N40,'Team &amp; Salaries'!$P40)),0))))))</f>
        <v>1</v>
      </c>
      <c r="BK130" s="286">
        <f>IF('Team &amp; Salaries'!$O40="Never",IF(BK$6&gt;='Team &amp; Salaries'!$M40,MIN('Team &amp; Salaries'!$N40,'Team &amp; Salaries'!$P40),0),IF('Team &amp; Salaries'!$O40="Monthly",IF(BK$6='Team &amp; Salaries'!$M40,MIN('Team &amp; Salaries'!$N40,'Team &amp; Salaries'!$P40),IF(BK$6&gt;'Team &amp; Salaries'!$M40,MIN('Team &amp; Salaries'!$P40,BJ130+'Team &amp; Salaries'!$N40),0)),IF('Team &amp; Salaries'!$O40="Quarterly",IF(BK$6='Team &amp; Salaries'!$M40,MIN('Team &amp; Salaries'!$N40,'Team &amp; Salaries'!$P40),IF(BK$6&gt;'Team &amp; Salaries'!$M40,IFERROR(MIN('Team &amp; Salaries'!$P40,IF(ISNUMBER(BF130),BF130,0)+'Team &amp; Salaries'!$N40),'Team &amp; Salaries'!$N40),0)),IF('Team &amp; Salaries'!$O40="Annually",IF(BK$6='Team &amp; Salaries'!$M40,MIN('Team &amp; Salaries'!$N40,'Team &amp; Salaries'!$P40),IF(BK$6&gt;'Team &amp; Salaries'!$M40,IFERROR(MIN('Team &amp; Salaries'!$P40,#REF!+'Team &amp; Salaries'!$N40),MIN('Team &amp; Salaries'!$N40,'Team &amp; Salaries'!$P40)),0))))))</f>
        <v>1</v>
      </c>
      <c r="BL130" s="286">
        <f>IF('Team &amp; Salaries'!$O40="Never",IF(BL$6&gt;='Team &amp; Salaries'!$M40,MIN('Team &amp; Salaries'!$N40,'Team &amp; Salaries'!$P40),0),IF('Team &amp; Salaries'!$O40="Monthly",IF(BL$6='Team &amp; Salaries'!$M40,MIN('Team &amp; Salaries'!$N40,'Team &amp; Salaries'!$P40),IF(BL$6&gt;'Team &amp; Salaries'!$M40,MIN('Team &amp; Salaries'!$P40,BK130+'Team &amp; Salaries'!$N40),0)),IF('Team &amp; Salaries'!$O40="Quarterly",IF(BL$6='Team &amp; Salaries'!$M40,MIN('Team &amp; Salaries'!$N40,'Team &amp; Salaries'!$P40),IF(BL$6&gt;'Team &amp; Salaries'!$M40,IFERROR(MIN('Team &amp; Salaries'!$P40,IF(ISNUMBER(BG130),BG130,0)+'Team &amp; Salaries'!$N40),'Team &amp; Salaries'!$N40),0)),IF('Team &amp; Salaries'!$O40="Annually",IF(BL$6='Team &amp; Salaries'!$M40,MIN('Team &amp; Salaries'!$N40,'Team &amp; Salaries'!$P40),IF(BL$6&gt;'Team &amp; Salaries'!$M40,IFERROR(MIN('Team &amp; Salaries'!$P40,#REF!+'Team &amp; Salaries'!$N40),MIN('Team &amp; Salaries'!$N40,'Team &amp; Salaries'!$P40)),0))))))</f>
        <v>1</v>
      </c>
      <c r="BM130" s="286">
        <f>IF('Team &amp; Salaries'!$O40="Never",IF(BM$6&gt;='Team &amp; Salaries'!$M40,MIN('Team &amp; Salaries'!$N40,'Team &amp; Salaries'!$P40),0),IF('Team &amp; Salaries'!$O40="Monthly",IF(BM$6='Team &amp; Salaries'!$M40,MIN('Team &amp; Salaries'!$N40,'Team &amp; Salaries'!$P40),IF(BM$6&gt;'Team &amp; Salaries'!$M40,MIN('Team &amp; Salaries'!$P40,BL130+'Team &amp; Salaries'!$N40),0)),IF('Team &amp; Salaries'!$O40="Quarterly",IF(BM$6='Team &amp; Salaries'!$M40,MIN('Team &amp; Salaries'!$N40,'Team &amp; Salaries'!$P40),IF(BM$6&gt;'Team &amp; Salaries'!$M40,IFERROR(MIN('Team &amp; Salaries'!$P40,IF(ISNUMBER(BH130),BH130,0)+'Team &amp; Salaries'!$N40),'Team &amp; Salaries'!$N40),0)),IF('Team &amp; Salaries'!$O40="Annually",IF(BM$6='Team &amp; Salaries'!$M40,MIN('Team &amp; Salaries'!$N40,'Team &amp; Salaries'!$P40),IF(BM$6&gt;'Team &amp; Salaries'!$M40,IFERROR(MIN('Team &amp; Salaries'!$P40,#REF!+'Team &amp; Salaries'!$N40),MIN('Team &amp; Salaries'!$N40,'Team &amp; Salaries'!$P40)),0))))))</f>
        <v>1</v>
      </c>
      <c r="BN130" s="286">
        <f>IF('Team &amp; Salaries'!$O40="Never",IF(BN$6&gt;='Team &amp; Salaries'!$M40,MIN('Team &amp; Salaries'!$N40,'Team &amp; Salaries'!$P40),0),IF('Team &amp; Salaries'!$O40="Monthly",IF(BN$6='Team &amp; Salaries'!$M40,MIN('Team &amp; Salaries'!$N40,'Team &amp; Salaries'!$P40),IF(BN$6&gt;'Team &amp; Salaries'!$M40,MIN('Team &amp; Salaries'!$P40,BM130+'Team &amp; Salaries'!$N40),0)),IF('Team &amp; Salaries'!$O40="Quarterly",IF(BN$6='Team &amp; Salaries'!$M40,MIN('Team &amp; Salaries'!$N40,'Team &amp; Salaries'!$P40),IF(BN$6&gt;'Team &amp; Salaries'!$M40,IFERROR(MIN('Team &amp; Salaries'!$P40,IF(ISNUMBER(BI130),BI130,0)+'Team &amp; Salaries'!$N40),'Team &amp; Salaries'!$N40),0)),IF('Team &amp; Salaries'!$O40="Annually",IF(BN$6='Team &amp; Salaries'!$M40,MIN('Team &amp; Salaries'!$N40,'Team &amp; Salaries'!$P40),IF(BN$6&gt;'Team &amp; Salaries'!$M40,IFERROR(MIN('Team &amp; Salaries'!$P40,#REF!+'Team &amp; Salaries'!$N40),MIN('Team &amp; Salaries'!$N40,'Team &amp; Salaries'!$P40)),0))))))</f>
        <v>1</v>
      </c>
      <c r="BO130" s="286">
        <f>IF('Team &amp; Salaries'!$O40="Never",IF(BO$6&gt;='Team &amp; Salaries'!$M40,MIN('Team &amp; Salaries'!$N40,'Team &amp; Salaries'!$P40),0),IF('Team &amp; Salaries'!$O40="Monthly",IF(BO$6='Team &amp; Salaries'!$M40,MIN('Team &amp; Salaries'!$N40,'Team &amp; Salaries'!$P40),IF(BO$6&gt;'Team &amp; Salaries'!$M40,MIN('Team &amp; Salaries'!$P40,BN130+'Team &amp; Salaries'!$N40),0)),IF('Team &amp; Salaries'!$O40="Quarterly",IF(BO$6='Team &amp; Salaries'!$M40,MIN('Team &amp; Salaries'!$N40,'Team &amp; Salaries'!$P40),IF(BO$6&gt;'Team &amp; Salaries'!$M40,IFERROR(MIN('Team &amp; Salaries'!$P40,IF(ISNUMBER(BJ130),BJ130,0)+'Team &amp; Salaries'!$N40),'Team &amp; Salaries'!$N40),0)),IF('Team &amp; Salaries'!$O40="Annually",IF(BO$6='Team &amp; Salaries'!$M40,MIN('Team &amp; Salaries'!$N40,'Team &amp; Salaries'!$P40),IF(BO$6&gt;'Team &amp; Salaries'!$M40,IFERROR(MIN('Team &amp; Salaries'!$P40,#REF!+'Team &amp; Salaries'!$N40),MIN('Team &amp; Salaries'!$N40,'Team &amp; Salaries'!$P40)),0))))))</f>
        <v>1</v>
      </c>
      <c r="BP130" s="286">
        <f>IF('Team &amp; Salaries'!$O40="Never",IF(BP$6&gt;='Team &amp; Salaries'!$M40,MIN('Team &amp; Salaries'!$N40,'Team &amp; Salaries'!$P40),0),IF('Team &amp; Salaries'!$O40="Monthly",IF(BP$6='Team &amp; Salaries'!$M40,MIN('Team &amp; Salaries'!$N40,'Team &amp; Salaries'!$P40),IF(BP$6&gt;'Team &amp; Salaries'!$M40,MIN('Team &amp; Salaries'!$P40,BO130+'Team &amp; Salaries'!$N40),0)),IF('Team &amp; Salaries'!$O40="Quarterly",IF(BP$6='Team &amp; Salaries'!$M40,MIN('Team &amp; Salaries'!$N40,'Team &amp; Salaries'!$P40),IF(BP$6&gt;'Team &amp; Salaries'!$M40,IFERROR(MIN('Team &amp; Salaries'!$P40,IF(ISNUMBER(BK130),BK130,0)+'Team &amp; Salaries'!$N40),'Team &amp; Salaries'!$N40),0)),IF('Team &amp; Salaries'!$O40="Annually",IF(BP$6='Team &amp; Salaries'!$M40,MIN('Team &amp; Salaries'!$N40,'Team &amp; Salaries'!$P40),IF(BP$6&gt;'Team &amp; Salaries'!$M40,IFERROR(MIN('Team &amp; Salaries'!$P40,#REF!+'Team &amp; Salaries'!$N40),MIN('Team &amp; Salaries'!$N40,'Team &amp; Salaries'!$P40)),0))))))</f>
        <v>1</v>
      </c>
      <c r="BQ130" s="286">
        <f>IF('Team &amp; Salaries'!$O40="Never",IF(BQ$6&gt;='Team &amp; Salaries'!$M40,MIN('Team &amp; Salaries'!$N40,'Team &amp; Salaries'!$P40),0),IF('Team &amp; Salaries'!$O40="Monthly",IF(BQ$6='Team &amp; Salaries'!$M40,MIN('Team &amp; Salaries'!$N40,'Team &amp; Salaries'!$P40),IF(BQ$6&gt;'Team &amp; Salaries'!$M40,MIN('Team &amp; Salaries'!$P40,BP130+'Team &amp; Salaries'!$N40),0)),IF('Team &amp; Salaries'!$O40="Quarterly",IF(BQ$6='Team &amp; Salaries'!$M40,MIN('Team &amp; Salaries'!$N40,'Team &amp; Salaries'!$P40),IF(BQ$6&gt;'Team &amp; Salaries'!$M40,IFERROR(MIN('Team &amp; Salaries'!$P40,IF(ISNUMBER(BL130),BL130,0)+'Team &amp; Salaries'!$N40),'Team &amp; Salaries'!$N40),0)),IF('Team &amp; Salaries'!$O40="Annually",IF(BQ$6='Team &amp; Salaries'!$M40,MIN('Team &amp; Salaries'!$N40,'Team &amp; Salaries'!$P40),IF(BQ$6&gt;'Team &amp; Salaries'!$M40,IFERROR(MIN('Team &amp; Salaries'!$P40,#REF!+'Team &amp; Salaries'!$N40),MIN('Team &amp; Salaries'!$N40,'Team &amp; Salaries'!$P40)),0))))))</f>
        <v>1</v>
      </c>
      <c r="BR130" s="286">
        <f>IF('Team &amp; Salaries'!$O40="Never",IF(BR$6&gt;='Team &amp; Salaries'!$M40,MIN('Team &amp; Salaries'!$N40,'Team &amp; Salaries'!$P40),0),IF('Team &amp; Salaries'!$O40="Monthly",IF(BR$6='Team &amp; Salaries'!$M40,MIN('Team &amp; Salaries'!$N40,'Team &amp; Salaries'!$P40),IF(BR$6&gt;'Team &amp; Salaries'!$M40,MIN('Team &amp; Salaries'!$P40,BQ130+'Team &amp; Salaries'!$N40),0)),IF('Team &amp; Salaries'!$O40="Quarterly",IF(BR$6='Team &amp; Salaries'!$M40,MIN('Team &amp; Salaries'!$N40,'Team &amp; Salaries'!$P40),IF(BR$6&gt;'Team &amp; Salaries'!$M40,IFERROR(MIN('Team &amp; Salaries'!$P40,IF(ISNUMBER(BM130),BM130,0)+'Team &amp; Salaries'!$N40),'Team &amp; Salaries'!$N40),0)),IF('Team &amp; Salaries'!$O40="Annually",IF(BR$6='Team &amp; Salaries'!$M40,MIN('Team &amp; Salaries'!$N40,'Team &amp; Salaries'!$P40),IF(BR$6&gt;'Team &amp; Salaries'!$M40,IFERROR(MIN('Team &amp; Salaries'!$P40,#REF!+'Team &amp; Salaries'!$N40),MIN('Team &amp; Salaries'!$N40,'Team &amp; Salaries'!$P40)),0))))))</f>
        <v>1</v>
      </c>
      <c r="BS130" s="286">
        <f>IF('Team &amp; Salaries'!$O40="Never",IF(BS$6&gt;='Team &amp; Salaries'!$M40,MIN('Team &amp; Salaries'!$N40,'Team &amp; Salaries'!$P40),0),IF('Team &amp; Salaries'!$O40="Monthly",IF(BS$6='Team &amp; Salaries'!$M40,MIN('Team &amp; Salaries'!$N40,'Team &amp; Salaries'!$P40),IF(BS$6&gt;'Team &amp; Salaries'!$M40,MIN('Team &amp; Salaries'!$P40,BR130+'Team &amp; Salaries'!$N40),0)),IF('Team &amp; Salaries'!$O40="Quarterly",IF(BS$6='Team &amp; Salaries'!$M40,MIN('Team &amp; Salaries'!$N40,'Team &amp; Salaries'!$P40),IF(BS$6&gt;'Team &amp; Salaries'!$M40,IFERROR(MIN('Team &amp; Salaries'!$P40,IF(ISNUMBER(BN130),BN130,0)+'Team &amp; Salaries'!$N40),'Team &amp; Salaries'!$N40),0)),IF('Team &amp; Salaries'!$O40="Annually",IF(BS$6='Team &amp; Salaries'!$M40,MIN('Team &amp; Salaries'!$N40,'Team &amp; Salaries'!$P40),IF(BS$6&gt;'Team &amp; Salaries'!$M40,IFERROR(MIN('Team &amp; Salaries'!$P40,#REF!+'Team &amp; Salaries'!$N40),MIN('Team &amp; Salaries'!$N40,'Team &amp; Salaries'!$P40)),0))))))</f>
        <v>1</v>
      </c>
      <c r="BT130" s="286">
        <f>IF('Team &amp; Salaries'!$O40="Never",IF(BT$6&gt;='Team &amp; Salaries'!$M40,MIN('Team &amp; Salaries'!$N40,'Team &amp; Salaries'!$P40),0),IF('Team &amp; Salaries'!$O40="Monthly",IF(BT$6='Team &amp; Salaries'!$M40,MIN('Team &amp; Salaries'!$N40,'Team &amp; Salaries'!$P40),IF(BT$6&gt;'Team &amp; Salaries'!$M40,MIN('Team &amp; Salaries'!$P40,BS130+'Team &amp; Salaries'!$N40),0)),IF('Team &amp; Salaries'!$O40="Quarterly",IF(BT$6='Team &amp; Salaries'!$M40,MIN('Team &amp; Salaries'!$N40,'Team &amp; Salaries'!$P40),IF(BT$6&gt;'Team &amp; Salaries'!$M40,IFERROR(MIN('Team &amp; Salaries'!$P40,IF(ISNUMBER(BO130),BO130,0)+'Team &amp; Salaries'!$N40),'Team &amp; Salaries'!$N40),0)),IF('Team &amp; Salaries'!$O40="Annually",IF(BT$6='Team &amp; Salaries'!$M40,MIN('Team &amp; Salaries'!$N40,'Team &amp; Salaries'!$P40),IF(BT$6&gt;'Team &amp; Salaries'!$M40,IFERROR(MIN('Team &amp; Salaries'!$P40,#REF!+'Team &amp; Salaries'!$N40),MIN('Team &amp; Salaries'!$N40,'Team &amp; Salaries'!$P40)),0))))))</f>
        <v>1</v>
      </c>
      <c r="BU130" s="286">
        <f>IF('Team &amp; Salaries'!$O40="Never",IF(BU$6&gt;='Team &amp; Salaries'!$M40,MIN('Team &amp; Salaries'!$N40,'Team &amp; Salaries'!$P40),0),IF('Team &amp; Salaries'!$O40="Monthly",IF(BU$6='Team &amp; Salaries'!$M40,MIN('Team &amp; Salaries'!$N40,'Team &amp; Salaries'!$P40),IF(BU$6&gt;'Team &amp; Salaries'!$M40,MIN('Team &amp; Salaries'!$P40,BT130+'Team &amp; Salaries'!$N40),0)),IF('Team &amp; Salaries'!$O40="Quarterly",IF(BU$6='Team &amp; Salaries'!$M40,MIN('Team &amp; Salaries'!$N40,'Team &amp; Salaries'!$P40),IF(BU$6&gt;'Team &amp; Salaries'!$M40,IFERROR(MIN('Team &amp; Salaries'!$P40,IF(ISNUMBER(BP130),BP130,0)+'Team &amp; Salaries'!$N40),'Team &amp; Salaries'!$N40),0)),IF('Team &amp; Salaries'!$O40="Annually",IF(BU$6='Team &amp; Salaries'!$M40,MIN('Team &amp; Salaries'!$N40,'Team &amp; Salaries'!$P40),IF(BU$6&gt;'Team &amp; Salaries'!$M40,IFERROR(MIN('Team &amp; Salaries'!$P40,#REF!+'Team &amp; Salaries'!$N40),MIN('Team &amp; Salaries'!$N40,'Team &amp; Salaries'!$P40)),0))))))</f>
        <v>1</v>
      </c>
      <c r="BV130" s="286">
        <f>IF('Team &amp; Salaries'!$O40="Never",IF(BV$6&gt;='Team &amp; Salaries'!$M40,MIN('Team &amp; Salaries'!$N40,'Team &amp; Salaries'!$P40),0),IF('Team &amp; Salaries'!$O40="Monthly",IF(BV$6='Team &amp; Salaries'!$M40,MIN('Team &amp; Salaries'!$N40,'Team &amp; Salaries'!$P40),IF(BV$6&gt;'Team &amp; Salaries'!$M40,MIN('Team &amp; Salaries'!$P40,BU130+'Team &amp; Salaries'!$N40),0)),IF('Team &amp; Salaries'!$O40="Quarterly",IF(BV$6='Team &amp; Salaries'!$M40,MIN('Team &amp; Salaries'!$N40,'Team &amp; Salaries'!$P40),IF(BV$6&gt;'Team &amp; Salaries'!$M40,IFERROR(MIN('Team &amp; Salaries'!$P40,IF(ISNUMBER(BQ130),BQ130,0)+'Team &amp; Salaries'!$N40),'Team &amp; Salaries'!$N40),0)),IF('Team &amp; Salaries'!$O40="Annually",IF(BV$6='Team &amp; Salaries'!$M40,MIN('Team &amp; Salaries'!$N40,'Team &amp; Salaries'!$P40),IF(BV$6&gt;'Team &amp; Salaries'!$M40,IFERROR(MIN('Team &amp; Salaries'!$P40,#REF!+'Team &amp; Salaries'!$N40),MIN('Team &amp; Salaries'!$N40,'Team &amp; Salaries'!$P40)),0))))))</f>
        <v>1</v>
      </c>
      <c r="BW130" s="286">
        <f>IF('Team &amp; Salaries'!$O40="Never",IF(BW$6&gt;='Team &amp; Salaries'!$M40,MIN('Team &amp; Salaries'!$N40,'Team &amp; Salaries'!$P40),0),IF('Team &amp; Salaries'!$O40="Monthly",IF(BW$6='Team &amp; Salaries'!$M40,MIN('Team &amp; Salaries'!$N40,'Team &amp; Salaries'!$P40),IF(BW$6&gt;'Team &amp; Salaries'!$M40,MIN('Team &amp; Salaries'!$P40,BV130+'Team &amp; Salaries'!$N40),0)),IF('Team &amp; Salaries'!$O40="Quarterly",IF(BW$6='Team &amp; Salaries'!$M40,MIN('Team &amp; Salaries'!$N40,'Team &amp; Salaries'!$P40),IF(BW$6&gt;'Team &amp; Salaries'!$M40,IFERROR(MIN('Team &amp; Salaries'!$P40,IF(ISNUMBER(BR130),BR130,0)+'Team &amp; Salaries'!$N40),'Team &amp; Salaries'!$N40),0)),IF('Team &amp; Salaries'!$O40="Annually",IF(BW$6='Team &amp; Salaries'!$M40,MIN('Team &amp; Salaries'!$N40,'Team &amp; Salaries'!$P40),IF(BW$6&gt;'Team &amp; Salaries'!$M40,IFERROR(MIN('Team &amp; Salaries'!$P40,#REF!+'Team &amp; Salaries'!$N40),MIN('Team &amp; Salaries'!$N40,'Team &amp; Salaries'!$P40)),0))))))</f>
        <v>1</v>
      </c>
      <c r="BX130" s="286">
        <f>IF('Team &amp; Salaries'!$O40="Never",IF(BX$6&gt;='Team &amp; Salaries'!$M40,MIN('Team &amp; Salaries'!$N40,'Team &amp; Salaries'!$P40),0),IF('Team &amp; Salaries'!$O40="Monthly",IF(BX$6='Team &amp; Salaries'!$M40,MIN('Team &amp; Salaries'!$N40,'Team &amp; Salaries'!$P40),IF(BX$6&gt;'Team &amp; Salaries'!$M40,MIN('Team &amp; Salaries'!$P40,BW130+'Team &amp; Salaries'!$N40),0)),IF('Team &amp; Salaries'!$O40="Quarterly",IF(BX$6='Team &amp; Salaries'!$M40,MIN('Team &amp; Salaries'!$N40,'Team &amp; Salaries'!$P40),IF(BX$6&gt;'Team &amp; Salaries'!$M40,IFERROR(MIN('Team &amp; Salaries'!$P40,IF(ISNUMBER(BS130),BS130,0)+'Team &amp; Salaries'!$N40),'Team &amp; Salaries'!$N40),0)),IF('Team &amp; Salaries'!$O40="Annually",IF(BX$6='Team &amp; Salaries'!$M40,MIN('Team &amp; Salaries'!$N40,'Team &amp; Salaries'!$P40),IF(BX$6&gt;'Team &amp; Salaries'!$M40,IFERROR(MIN('Team &amp; Salaries'!$P40,#REF!+'Team &amp; Salaries'!$N40),MIN('Team &amp; Salaries'!$N40,'Team &amp; Salaries'!$P40)),0))))))</f>
        <v>1</v>
      </c>
      <c r="BY130" s="286">
        <f>IF('Team &amp; Salaries'!$O40="Never",IF(BY$6&gt;='Team &amp; Salaries'!$M40,MIN('Team &amp; Salaries'!$N40,'Team &amp; Salaries'!$P40),0),IF('Team &amp; Salaries'!$O40="Monthly",IF(BY$6='Team &amp; Salaries'!$M40,MIN('Team &amp; Salaries'!$N40,'Team &amp; Salaries'!$P40),IF(BY$6&gt;'Team &amp; Salaries'!$M40,MIN('Team &amp; Salaries'!$P40,BX130+'Team &amp; Salaries'!$N40),0)),IF('Team &amp; Salaries'!$O40="Quarterly",IF(BY$6='Team &amp; Salaries'!$M40,MIN('Team &amp; Salaries'!$N40,'Team &amp; Salaries'!$P40),IF(BY$6&gt;'Team &amp; Salaries'!$M40,IFERROR(MIN('Team &amp; Salaries'!$P40,IF(ISNUMBER(BT130),BT130,0)+'Team &amp; Salaries'!$N40),'Team &amp; Salaries'!$N40),0)),IF('Team &amp; Salaries'!$O40="Annually",IF(BY$6='Team &amp; Salaries'!$M40,MIN('Team &amp; Salaries'!$N40,'Team &amp; Salaries'!$P40),IF(BY$6&gt;'Team &amp; Salaries'!$M40,IFERROR(MIN('Team &amp; Salaries'!$P40,#REF!+'Team &amp; Salaries'!$N40),MIN('Team &amp; Salaries'!$N40,'Team &amp; Salaries'!$P40)),0))))))</f>
        <v>1</v>
      </c>
      <c r="BZ130" s="286">
        <f>IF('Team &amp; Salaries'!$O40="Never",IF(BZ$6&gt;='Team &amp; Salaries'!$M40,MIN('Team &amp; Salaries'!$N40,'Team &amp; Salaries'!$P40),0),IF('Team &amp; Salaries'!$O40="Monthly",IF(BZ$6='Team &amp; Salaries'!$M40,MIN('Team &amp; Salaries'!$N40,'Team &amp; Salaries'!$P40),IF(BZ$6&gt;'Team &amp; Salaries'!$M40,MIN('Team &amp; Salaries'!$P40,BY130+'Team &amp; Salaries'!$N40),0)),IF('Team &amp; Salaries'!$O40="Quarterly",IF(BZ$6='Team &amp; Salaries'!$M40,MIN('Team &amp; Salaries'!$N40,'Team &amp; Salaries'!$P40),IF(BZ$6&gt;'Team &amp; Salaries'!$M40,IFERROR(MIN('Team &amp; Salaries'!$P40,IF(ISNUMBER(BU130),BU130,0)+'Team &amp; Salaries'!$N40),'Team &amp; Salaries'!$N40),0)),IF('Team &amp; Salaries'!$O40="Annually",IF(BZ$6='Team &amp; Salaries'!$M40,MIN('Team &amp; Salaries'!$N40,'Team &amp; Salaries'!$P40),IF(BZ$6&gt;'Team &amp; Salaries'!$M40,IFERROR(MIN('Team &amp; Salaries'!$P40,#REF!+'Team &amp; Salaries'!$N40),MIN('Team &amp; Salaries'!$N40,'Team &amp; Salaries'!$P40)),0))))))</f>
        <v>1</v>
      </c>
      <c r="CA130" s="286">
        <f>IF('Team &amp; Salaries'!$O40="Never",IF(CA$6&gt;='Team &amp; Salaries'!$M40,MIN('Team &amp; Salaries'!$N40,'Team &amp; Salaries'!$P40),0),IF('Team &amp; Salaries'!$O40="Monthly",IF(CA$6='Team &amp; Salaries'!$M40,MIN('Team &amp; Salaries'!$N40,'Team &amp; Salaries'!$P40),IF(CA$6&gt;'Team &amp; Salaries'!$M40,MIN('Team &amp; Salaries'!$P40,BZ130+'Team &amp; Salaries'!$N40),0)),IF('Team &amp; Salaries'!$O40="Quarterly",IF(CA$6='Team &amp; Salaries'!$M40,MIN('Team &amp; Salaries'!$N40,'Team &amp; Salaries'!$P40),IF(CA$6&gt;'Team &amp; Salaries'!$M40,IFERROR(MIN('Team &amp; Salaries'!$P40,IF(ISNUMBER(BV130),BV130,0)+'Team &amp; Salaries'!$N40),'Team &amp; Salaries'!$N40),0)),IF('Team &amp; Salaries'!$O40="Annually",IF(CA$6='Team &amp; Salaries'!$M40,MIN('Team &amp; Salaries'!$N40,'Team &amp; Salaries'!$P40),IF(CA$6&gt;'Team &amp; Salaries'!$M40,IFERROR(MIN('Team &amp; Salaries'!$P40,#REF!+'Team &amp; Salaries'!$N40),MIN('Team &amp; Salaries'!$N40,'Team &amp; Salaries'!$P40)),0))))))</f>
        <v>1</v>
      </c>
      <c r="CB130" s="286">
        <f>IF('Team &amp; Salaries'!$O40="Never",IF(CB$6&gt;='Team &amp; Salaries'!$M40,MIN('Team &amp; Salaries'!$N40,'Team &amp; Salaries'!$P40),0),IF('Team &amp; Salaries'!$O40="Monthly",IF(CB$6='Team &amp; Salaries'!$M40,MIN('Team &amp; Salaries'!$N40,'Team &amp; Salaries'!$P40),IF(CB$6&gt;'Team &amp; Salaries'!$M40,MIN('Team &amp; Salaries'!$P40,CA130+'Team &amp; Salaries'!$N40),0)),IF('Team &amp; Salaries'!$O40="Quarterly",IF(CB$6='Team &amp; Salaries'!$M40,MIN('Team &amp; Salaries'!$N40,'Team &amp; Salaries'!$P40),IF(CB$6&gt;'Team &amp; Salaries'!$M40,IFERROR(MIN('Team &amp; Salaries'!$P40,IF(ISNUMBER(BW130),BW130,0)+'Team &amp; Salaries'!$N40),'Team &amp; Salaries'!$N40),0)),IF('Team &amp; Salaries'!$O40="Annually",IF(CB$6='Team &amp; Salaries'!$M40,MIN('Team &amp; Salaries'!$N40,'Team &amp; Salaries'!$P40),IF(CB$6&gt;'Team &amp; Salaries'!$M40,IFERROR(MIN('Team &amp; Salaries'!$P40,#REF!+'Team &amp; Salaries'!$N40),MIN('Team &amp; Salaries'!$N40,'Team &amp; Salaries'!$P40)),0))))))</f>
        <v>1</v>
      </c>
      <c r="CC130" s="286">
        <f>IF('Team &amp; Salaries'!$O40="Never",IF(CC$6&gt;='Team &amp; Salaries'!$M40,MIN('Team &amp; Salaries'!$N40,'Team &amp; Salaries'!$P40),0),IF('Team &amp; Salaries'!$O40="Monthly",IF(CC$6='Team &amp; Salaries'!$M40,MIN('Team &amp; Salaries'!$N40,'Team &amp; Salaries'!$P40),IF(CC$6&gt;'Team &amp; Salaries'!$M40,MIN('Team &amp; Salaries'!$P40,CB130+'Team &amp; Salaries'!$N40),0)),IF('Team &amp; Salaries'!$O40="Quarterly",IF(CC$6='Team &amp; Salaries'!$M40,MIN('Team &amp; Salaries'!$N40,'Team &amp; Salaries'!$P40),IF(CC$6&gt;'Team &amp; Salaries'!$M40,IFERROR(MIN('Team &amp; Salaries'!$P40,IF(ISNUMBER(BX130),BX130,0)+'Team &amp; Salaries'!$N40),'Team &amp; Salaries'!$N40),0)),IF('Team &amp; Salaries'!$O40="Annually",IF(CC$6='Team &amp; Salaries'!$M40,MIN('Team &amp; Salaries'!$N40,'Team &amp; Salaries'!$P40),IF(CC$6&gt;'Team &amp; Salaries'!$M40,IFERROR(MIN('Team &amp; Salaries'!$P40,#REF!+'Team &amp; Salaries'!$N40),MIN('Team &amp; Salaries'!$N40,'Team &amp; Salaries'!$P40)),0))))))</f>
        <v>1</v>
      </c>
      <c r="CD130" s="286">
        <f>IF('Team &amp; Salaries'!$O40="Never",IF(CD$6&gt;='Team &amp; Salaries'!$M40,MIN('Team &amp; Salaries'!$N40,'Team &amp; Salaries'!$P40),0),IF('Team &amp; Salaries'!$O40="Monthly",IF(CD$6='Team &amp; Salaries'!$M40,MIN('Team &amp; Salaries'!$N40,'Team &amp; Salaries'!$P40),IF(CD$6&gt;'Team &amp; Salaries'!$M40,MIN('Team &amp; Salaries'!$P40,CC130+'Team &amp; Salaries'!$N40),0)),IF('Team &amp; Salaries'!$O40="Quarterly",IF(CD$6='Team &amp; Salaries'!$M40,MIN('Team &amp; Salaries'!$N40,'Team &amp; Salaries'!$P40),IF(CD$6&gt;'Team &amp; Salaries'!$M40,IFERROR(MIN('Team &amp; Salaries'!$P40,IF(ISNUMBER(BY130),BY130,0)+'Team &amp; Salaries'!$N40),'Team &amp; Salaries'!$N40),0)),IF('Team &amp; Salaries'!$O40="Annually",IF(CD$6='Team &amp; Salaries'!$M40,MIN('Team &amp; Salaries'!$N40,'Team &amp; Salaries'!$P40),IF(CD$6&gt;'Team &amp; Salaries'!$M40,IFERROR(MIN('Team &amp; Salaries'!$P40,#REF!+'Team &amp; Salaries'!$N40),MIN('Team &amp; Salaries'!$N40,'Team &amp; Salaries'!$P40)),0))))))</f>
        <v>1</v>
      </c>
      <c r="CE130" s="286">
        <f>IF('Team &amp; Salaries'!$O40="Never",IF(CE$6&gt;='Team &amp; Salaries'!$M40,MIN('Team &amp; Salaries'!$N40,'Team &amp; Salaries'!$P40),0),IF('Team &amp; Salaries'!$O40="Monthly",IF(CE$6='Team &amp; Salaries'!$M40,MIN('Team &amp; Salaries'!$N40,'Team &amp; Salaries'!$P40),IF(CE$6&gt;'Team &amp; Salaries'!$M40,MIN('Team &amp; Salaries'!$P40,CD130+'Team &amp; Salaries'!$N40),0)),IF('Team &amp; Salaries'!$O40="Quarterly",IF(CE$6='Team &amp; Salaries'!$M40,MIN('Team &amp; Salaries'!$N40,'Team &amp; Salaries'!$P40),IF(CE$6&gt;'Team &amp; Salaries'!$M40,IFERROR(MIN('Team &amp; Salaries'!$P40,IF(ISNUMBER(BZ130),BZ130,0)+'Team &amp; Salaries'!$N40),'Team &amp; Salaries'!$N40),0)),IF('Team &amp; Salaries'!$O40="Annually",IF(CE$6='Team &amp; Salaries'!$M40,MIN('Team &amp; Salaries'!$N40,'Team &amp; Salaries'!$P40),IF(CE$6&gt;'Team &amp; Salaries'!$M40,IFERROR(MIN('Team &amp; Salaries'!$P40,#REF!+'Team &amp; Salaries'!$N40),MIN('Team &amp; Salaries'!$N40,'Team &amp; Salaries'!$P40)),0))))))</f>
        <v>1</v>
      </c>
      <c r="CF130" s="286">
        <f>IF('Team &amp; Salaries'!$O40="Never",IF(CF$6&gt;='Team &amp; Salaries'!$M40,MIN('Team &amp; Salaries'!$N40,'Team &amp; Salaries'!$P40),0),IF('Team &amp; Salaries'!$O40="Monthly",IF(CF$6='Team &amp; Salaries'!$M40,MIN('Team &amp; Salaries'!$N40,'Team &amp; Salaries'!$P40),IF(CF$6&gt;'Team &amp; Salaries'!$M40,MIN('Team &amp; Salaries'!$P40,CE130+'Team &amp; Salaries'!$N40),0)),IF('Team &amp; Salaries'!$O40="Quarterly",IF(CF$6='Team &amp; Salaries'!$M40,MIN('Team &amp; Salaries'!$N40,'Team &amp; Salaries'!$P40),IF(CF$6&gt;'Team &amp; Salaries'!$M40,IFERROR(MIN('Team &amp; Salaries'!$P40,IF(ISNUMBER(CA130),CA130,0)+'Team &amp; Salaries'!$N40),'Team &amp; Salaries'!$N40),0)),IF('Team &amp; Salaries'!$O40="Annually",IF(CF$6='Team &amp; Salaries'!$M40,MIN('Team &amp; Salaries'!$N40,'Team &amp; Salaries'!$P40),IF(CF$6&gt;'Team &amp; Salaries'!$M40,IFERROR(MIN('Team &amp; Salaries'!$P40,#REF!+'Team &amp; Salaries'!$N40),MIN('Team &amp; Salaries'!$N40,'Team &amp; Salaries'!$P40)),0))))))</f>
        <v>1</v>
      </c>
      <c r="CG130" s="286">
        <f>IF('Team &amp; Salaries'!$O40="Never",IF(CG$6&gt;='Team &amp; Salaries'!$M40,MIN('Team &amp; Salaries'!$N40,'Team &amp; Salaries'!$P40),0),IF('Team &amp; Salaries'!$O40="Monthly",IF(CG$6='Team &amp; Salaries'!$M40,MIN('Team &amp; Salaries'!$N40,'Team &amp; Salaries'!$P40),IF(CG$6&gt;'Team &amp; Salaries'!$M40,MIN('Team &amp; Salaries'!$P40,CF130+'Team &amp; Salaries'!$N40),0)),IF('Team &amp; Salaries'!$O40="Quarterly",IF(CG$6='Team &amp; Salaries'!$M40,MIN('Team &amp; Salaries'!$N40,'Team &amp; Salaries'!$P40),IF(CG$6&gt;'Team &amp; Salaries'!$M40,IFERROR(MIN('Team &amp; Salaries'!$P40,IF(ISNUMBER(CB130),CB130,0)+'Team &amp; Salaries'!$N40),'Team &amp; Salaries'!$N40),0)),IF('Team &amp; Salaries'!$O40="Annually",IF(CG$6='Team &amp; Salaries'!$M40,MIN('Team &amp; Salaries'!$N40,'Team &amp; Salaries'!$P40),IF(CG$6&gt;'Team &amp; Salaries'!$M40,IFERROR(MIN('Team &amp; Salaries'!$P40,#REF!+'Team &amp; Salaries'!$N40),MIN('Team &amp; Salaries'!$N40,'Team &amp; Salaries'!$P40)),0))))))</f>
        <v>1</v>
      </c>
      <c r="CH130" s="286">
        <f>IF('Team &amp; Salaries'!$O40="Never",IF(CH$6&gt;='Team &amp; Salaries'!$M40,MIN('Team &amp; Salaries'!$N40,'Team &amp; Salaries'!$P40),0),IF('Team &amp; Salaries'!$O40="Monthly",IF(CH$6='Team &amp; Salaries'!$M40,MIN('Team &amp; Salaries'!$N40,'Team &amp; Salaries'!$P40),IF(CH$6&gt;'Team &amp; Salaries'!$M40,MIN('Team &amp; Salaries'!$P40,CG130+'Team &amp; Salaries'!$N40),0)),IF('Team &amp; Salaries'!$O40="Quarterly",IF(CH$6='Team &amp; Salaries'!$M40,MIN('Team &amp; Salaries'!$N40,'Team &amp; Salaries'!$P40),IF(CH$6&gt;'Team &amp; Salaries'!$M40,IFERROR(MIN('Team &amp; Salaries'!$P40,IF(ISNUMBER(CC130),CC130,0)+'Team &amp; Salaries'!$N40),'Team &amp; Salaries'!$N40),0)),IF('Team &amp; Salaries'!$O40="Annually",IF(CH$6='Team &amp; Salaries'!$M40,MIN('Team &amp; Salaries'!$N40,'Team &amp; Salaries'!$P40),IF(CH$6&gt;'Team &amp; Salaries'!$M40,IFERROR(MIN('Team &amp; Salaries'!$P40,#REF!+'Team &amp; Salaries'!$N40),MIN('Team &amp; Salaries'!$N40,'Team &amp; Salaries'!$P40)),0))))))</f>
        <v>1</v>
      </c>
      <c r="CI130" s="286">
        <f>IF('Team &amp; Salaries'!$O40="Never",IF(CI$6&gt;='Team &amp; Salaries'!$M40,MIN('Team &amp; Salaries'!$N40,'Team &amp; Salaries'!$P40),0),IF('Team &amp; Salaries'!$O40="Monthly",IF(CI$6='Team &amp; Salaries'!$M40,MIN('Team &amp; Salaries'!$N40,'Team &amp; Salaries'!$P40),IF(CI$6&gt;'Team &amp; Salaries'!$M40,MIN('Team &amp; Salaries'!$P40,CH130+'Team &amp; Salaries'!$N40),0)),IF('Team &amp; Salaries'!$O40="Quarterly",IF(CI$6='Team &amp; Salaries'!$M40,MIN('Team &amp; Salaries'!$N40,'Team &amp; Salaries'!$P40),IF(CI$6&gt;'Team &amp; Salaries'!$M40,IFERROR(MIN('Team &amp; Salaries'!$P40,IF(ISNUMBER(CD130),CD130,0)+'Team &amp; Salaries'!$N40),'Team &amp; Salaries'!$N40),0)),IF('Team &amp; Salaries'!$O40="Annually",IF(CI$6='Team &amp; Salaries'!$M40,MIN('Team &amp; Salaries'!$N40,'Team &amp; Salaries'!$P40),IF(CI$6&gt;'Team &amp; Salaries'!$M40,IFERROR(MIN('Team &amp; Salaries'!$P40,#REF!+'Team &amp; Salaries'!$N40),MIN('Team &amp; Salaries'!$N40,'Team &amp; Salaries'!$P40)),0))))))</f>
        <v>1</v>
      </c>
      <c r="CJ130" s="286">
        <f>IF('Team &amp; Salaries'!$O40="Never",IF(CJ$6&gt;='Team &amp; Salaries'!$M40,MIN('Team &amp; Salaries'!$N40,'Team &amp; Salaries'!$P40),0),IF('Team &amp; Salaries'!$O40="Monthly",IF(CJ$6='Team &amp; Salaries'!$M40,MIN('Team &amp; Salaries'!$N40,'Team &amp; Salaries'!$P40),IF(CJ$6&gt;'Team &amp; Salaries'!$M40,MIN('Team &amp; Salaries'!$P40,CI130+'Team &amp; Salaries'!$N40),0)),IF('Team &amp; Salaries'!$O40="Quarterly",IF(CJ$6='Team &amp; Salaries'!$M40,MIN('Team &amp; Salaries'!$N40,'Team &amp; Salaries'!$P40),IF(CJ$6&gt;'Team &amp; Salaries'!$M40,IFERROR(MIN('Team &amp; Salaries'!$P40,IF(ISNUMBER(CE130),CE130,0)+'Team &amp; Salaries'!$N40),'Team &amp; Salaries'!$N40),0)),IF('Team &amp; Salaries'!$O40="Annually",IF(CJ$6='Team &amp; Salaries'!$M40,MIN('Team &amp; Salaries'!$N40,'Team &amp; Salaries'!$P40),IF(CJ$6&gt;'Team &amp; Salaries'!$M40,IFERROR(MIN('Team &amp; Salaries'!$P40,#REF!+'Team &amp; Salaries'!$N40),MIN('Team &amp; Salaries'!$N40,'Team &amp; Salaries'!$P40)),0))))))</f>
        <v>1</v>
      </c>
      <c r="CK130" s="286">
        <f>IF('Team &amp; Salaries'!$O40="Never",IF(CK$6&gt;='Team &amp; Salaries'!$M40,MIN('Team &amp; Salaries'!$N40,'Team &amp; Salaries'!$P40),0),IF('Team &amp; Salaries'!$O40="Monthly",IF(CK$6='Team &amp; Salaries'!$M40,MIN('Team &amp; Salaries'!$N40,'Team &amp; Salaries'!$P40),IF(CK$6&gt;'Team &amp; Salaries'!$M40,MIN('Team &amp; Salaries'!$P40,CJ130+'Team &amp; Salaries'!$N40),0)),IF('Team &amp; Salaries'!$O40="Quarterly",IF(CK$6='Team &amp; Salaries'!$M40,MIN('Team &amp; Salaries'!$N40,'Team &amp; Salaries'!$P40),IF(CK$6&gt;'Team &amp; Salaries'!$M40,IFERROR(MIN('Team &amp; Salaries'!$P40,IF(ISNUMBER(CF130),CF130,0)+'Team &amp; Salaries'!$N40),'Team &amp; Salaries'!$N40),0)),IF('Team &amp; Salaries'!$O40="Annually",IF(CK$6='Team &amp; Salaries'!$M40,MIN('Team &amp; Salaries'!$N40,'Team &amp; Salaries'!$P40),IF(CK$6&gt;'Team &amp; Salaries'!$M40,IFERROR(MIN('Team &amp; Salaries'!$P40,#REF!+'Team &amp; Salaries'!$N40),MIN('Team &amp; Salaries'!$N40,'Team &amp; Salaries'!$P40)),0))))))</f>
        <v>1</v>
      </c>
      <c r="CL130" s="286">
        <f>IF('Team &amp; Salaries'!$O40="Never",IF(CL$6&gt;='Team &amp; Salaries'!$M40,MIN('Team &amp; Salaries'!$N40,'Team &amp; Salaries'!$P40),0),IF('Team &amp; Salaries'!$O40="Monthly",IF(CL$6='Team &amp; Salaries'!$M40,MIN('Team &amp; Salaries'!$N40,'Team &amp; Salaries'!$P40),IF(CL$6&gt;'Team &amp; Salaries'!$M40,MIN('Team &amp; Salaries'!$P40,CK130+'Team &amp; Salaries'!$N40),0)),IF('Team &amp; Salaries'!$O40="Quarterly",IF(CL$6='Team &amp; Salaries'!$M40,MIN('Team &amp; Salaries'!$N40,'Team &amp; Salaries'!$P40),IF(CL$6&gt;'Team &amp; Salaries'!$M40,IFERROR(MIN('Team &amp; Salaries'!$P40,IF(ISNUMBER(CG130),CG130,0)+'Team &amp; Salaries'!$N40),'Team &amp; Salaries'!$N40),0)),IF('Team &amp; Salaries'!$O40="Annually",IF(CL$6='Team &amp; Salaries'!$M40,MIN('Team &amp; Salaries'!$N40,'Team &amp; Salaries'!$P40),IF(CL$6&gt;'Team &amp; Salaries'!$M40,IFERROR(MIN('Team &amp; Salaries'!$P40,#REF!+'Team &amp; Salaries'!$N40),MIN('Team &amp; Salaries'!$N40,'Team &amp; Salaries'!$P40)),0))))))</f>
        <v>1</v>
      </c>
      <c r="CM130" s="286">
        <f>IF('Team &amp; Salaries'!$O40="Never",IF(CM$6&gt;='Team &amp; Salaries'!$M40,MIN('Team &amp; Salaries'!$N40,'Team &amp; Salaries'!$P40),0),IF('Team &amp; Salaries'!$O40="Monthly",IF(CM$6='Team &amp; Salaries'!$M40,MIN('Team &amp; Salaries'!$N40,'Team &amp; Salaries'!$P40),IF(CM$6&gt;'Team &amp; Salaries'!$M40,MIN('Team &amp; Salaries'!$P40,CL130+'Team &amp; Salaries'!$N40),0)),IF('Team &amp; Salaries'!$O40="Quarterly",IF(CM$6='Team &amp; Salaries'!$M40,MIN('Team &amp; Salaries'!$N40,'Team &amp; Salaries'!$P40),IF(CM$6&gt;'Team &amp; Salaries'!$M40,IFERROR(MIN('Team &amp; Salaries'!$P40,IF(ISNUMBER(CH130),CH130,0)+'Team &amp; Salaries'!$N40),'Team &amp; Salaries'!$N40),0)),IF('Team &amp; Salaries'!$O40="Annually",IF(CM$6='Team &amp; Salaries'!$M40,MIN('Team &amp; Salaries'!$N40,'Team &amp; Salaries'!$P40),IF(CM$6&gt;'Team &amp; Salaries'!$M40,IFERROR(MIN('Team &amp; Salaries'!$P40,#REF!+'Team &amp; Salaries'!$N40),MIN('Team &amp; Salaries'!$N40,'Team &amp; Salaries'!$P40)),0))))))</f>
        <v>1</v>
      </c>
      <c r="CN130" s="286">
        <f>IF('Team &amp; Salaries'!$O40="Never",IF(CN$6&gt;='Team &amp; Salaries'!$M40,MIN('Team &amp; Salaries'!$N40,'Team &amp; Salaries'!$P40),0),IF('Team &amp; Salaries'!$O40="Monthly",IF(CN$6='Team &amp; Salaries'!$M40,MIN('Team &amp; Salaries'!$N40,'Team &amp; Salaries'!$P40),IF(CN$6&gt;'Team &amp; Salaries'!$M40,MIN('Team &amp; Salaries'!$P40,CM130+'Team &amp; Salaries'!$N40),0)),IF('Team &amp; Salaries'!$O40="Quarterly",IF(CN$6='Team &amp; Salaries'!$M40,MIN('Team &amp; Salaries'!$N40,'Team &amp; Salaries'!$P40),IF(CN$6&gt;'Team &amp; Salaries'!$M40,IFERROR(MIN('Team &amp; Salaries'!$P40,IF(ISNUMBER(CI130),CI130,0)+'Team &amp; Salaries'!$N40),'Team &amp; Salaries'!$N40),0)),IF('Team &amp; Salaries'!$O40="Annually",IF(CN$6='Team &amp; Salaries'!$M40,MIN('Team &amp; Salaries'!$N40,'Team &amp; Salaries'!$P40),IF(CN$6&gt;'Team &amp; Salaries'!$M40,IFERROR(MIN('Team &amp; Salaries'!$P40,#REF!+'Team &amp; Salaries'!$N40),MIN('Team &amp; Salaries'!$N40,'Team &amp; Salaries'!$P40)),0))))))</f>
        <v>1</v>
      </c>
      <c r="CO130" s="286">
        <f>IF('Team &amp; Salaries'!$O40="Never",IF(CO$6&gt;='Team &amp; Salaries'!$M40,MIN('Team &amp; Salaries'!$N40,'Team &amp; Salaries'!$P40),0),IF('Team &amp; Salaries'!$O40="Monthly",IF(CO$6='Team &amp; Salaries'!$M40,MIN('Team &amp; Salaries'!$N40,'Team &amp; Salaries'!$P40),IF(CO$6&gt;'Team &amp; Salaries'!$M40,MIN('Team &amp; Salaries'!$P40,CN130+'Team &amp; Salaries'!$N40),0)),IF('Team &amp; Salaries'!$O40="Quarterly",IF(CO$6='Team &amp; Salaries'!$M40,MIN('Team &amp; Salaries'!$N40,'Team &amp; Salaries'!$P40),IF(CO$6&gt;'Team &amp; Salaries'!$M40,IFERROR(MIN('Team &amp; Salaries'!$P40,IF(ISNUMBER(CJ130),CJ130,0)+'Team &amp; Salaries'!$N40),'Team &amp; Salaries'!$N40),0)),IF('Team &amp; Salaries'!$O40="Annually",IF(CO$6='Team &amp; Salaries'!$M40,MIN('Team &amp; Salaries'!$N40,'Team &amp; Salaries'!$P40),IF(CO$6&gt;'Team &amp; Salaries'!$M40,IFERROR(MIN('Team &amp; Salaries'!$P40,#REF!+'Team &amp; Salaries'!$N40),MIN('Team &amp; Salaries'!$N40,'Team &amp; Salaries'!$P40)),0))))))</f>
        <v>1</v>
      </c>
      <c r="CP130" s="286">
        <f>IF('Team &amp; Salaries'!$O40="Never",IF(CP$6&gt;='Team &amp; Salaries'!$M40,MIN('Team &amp; Salaries'!$N40,'Team &amp; Salaries'!$P40),0),IF('Team &amp; Salaries'!$O40="Monthly",IF(CP$6='Team &amp; Salaries'!$M40,MIN('Team &amp; Salaries'!$N40,'Team &amp; Salaries'!$P40),IF(CP$6&gt;'Team &amp; Salaries'!$M40,MIN('Team &amp; Salaries'!$P40,CO130+'Team &amp; Salaries'!$N40),0)),IF('Team &amp; Salaries'!$O40="Quarterly",IF(CP$6='Team &amp; Salaries'!$M40,MIN('Team &amp; Salaries'!$N40,'Team &amp; Salaries'!$P40),IF(CP$6&gt;'Team &amp; Salaries'!$M40,IFERROR(MIN('Team &amp; Salaries'!$P40,IF(ISNUMBER(CK130),CK130,0)+'Team &amp; Salaries'!$N40),'Team &amp; Salaries'!$N40),0)),IF('Team &amp; Salaries'!$O40="Annually",IF(CP$6='Team &amp; Salaries'!$M40,MIN('Team &amp; Salaries'!$N40,'Team &amp; Salaries'!$P40),IF(CP$6&gt;'Team &amp; Salaries'!$M40,IFERROR(MIN('Team &amp; Salaries'!$P40,#REF!+'Team &amp; Salaries'!$N40),MIN('Team &amp; Salaries'!$N40,'Team &amp; Salaries'!$P40)),0))))))</f>
        <v>1</v>
      </c>
      <c r="CQ130" s="286">
        <f>IF('Team &amp; Salaries'!$O40="Never",IF(CQ$6&gt;='Team &amp; Salaries'!$M40,MIN('Team &amp; Salaries'!$N40,'Team &amp; Salaries'!$P40),0),IF('Team &amp; Salaries'!$O40="Monthly",IF(CQ$6='Team &amp; Salaries'!$M40,MIN('Team &amp; Salaries'!$N40,'Team &amp; Salaries'!$P40),IF(CQ$6&gt;'Team &amp; Salaries'!$M40,MIN('Team &amp; Salaries'!$P40,CP130+'Team &amp; Salaries'!$N40),0)),IF('Team &amp; Salaries'!$O40="Quarterly",IF(CQ$6='Team &amp; Salaries'!$M40,MIN('Team &amp; Salaries'!$N40,'Team &amp; Salaries'!$P40),IF(CQ$6&gt;'Team &amp; Salaries'!$M40,IFERROR(MIN('Team &amp; Salaries'!$P40,IF(ISNUMBER(CL130),CL130,0)+'Team &amp; Salaries'!$N40),'Team &amp; Salaries'!$N40),0)),IF('Team &amp; Salaries'!$O40="Annually",IF(CQ$6='Team &amp; Salaries'!$M40,MIN('Team &amp; Salaries'!$N40,'Team &amp; Salaries'!$P40),IF(CQ$6&gt;'Team &amp; Salaries'!$M40,IFERROR(MIN('Team &amp; Salaries'!$P40,#REF!+'Team &amp; Salaries'!$N40),MIN('Team &amp; Salaries'!$N40,'Team &amp; Salaries'!$P40)),0))))))</f>
        <v>1</v>
      </c>
      <c r="CR130" s="286">
        <f>IF('Team &amp; Salaries'!$O40="Never",IF(CR$6&gt;='Team &amp; Salaries'!$M40,MIN('Team &amp; Salaries'!$N40,'Team &amp; Salaries'!$P40),0),IF('Team &amp; Salaries'!$O40="Monthly",IF(CR$6='Team &amp; Salaries'!$M40,MIN('Team &amp; Salaries'!$N40,'Team &amp; Salaries'!$P40),IF(CR$6&gt;'Team &amp; Salaries'!$M40,MIN('Team &amp; Salaries'!$P40,CQ130+'Team &amp; Salaries'!$N40),0)),IF('Team &amp; Salaries'!$O40="Quarterly",IF(CR$6='Team &amp; Salaries'!$M40,MIN('Team &amp; Salaries'!$N40,'Team &amp; Salaries'!$P40),IF(CR$6&gt;'Team &amp; Salaries'!$M40,IFERROR(MIN('Team &amp; Salaries'!$P40,IF(ISNUMBER(CM130),CM130,0)+'Team &amp; Salaries'!$N40),'Team &amp; Salaries'!$N40),0)),IF('Team &amp; Salaries'!$O40="Annually",IF(CR$6='Team &amp; Salaries'!$M40,MIN('Team &amp; Salaries'!$N40,'Team &amp; Salaries'!$P40),IF(CR$6&gt;'Team &amp; Salaries'!$M40,IFERROR(MIN('Team &amp; Salaries'!$P40,#REF!+'Team &amp; Salaries'!$N40),MIN('Team &amp; Salaries'!$N40,'Team &amp; Salaries'!$P40)),0))))))</f>
        <v>1</v>
      </c>
      <c r="CS130" s="286">
        <f>IF('Team &amp; Salaries'!$O40="Never",IF(CS$6&gt;='Team &amp; Salaries'!$M40,MIN('Team &amp; Salaries'!$N40,'Team &amp; Salaries'!$P40),0),IF('Team &amp; Salaries'!$O40="Monthly",IF(CS$6='Team &amp; Salaries'!$M40,MIN('Team &amp; Salaries'!$N40,'Team &amp; Salaries'!$P40),IF(CS$6&gt;'Team &amp; Salaries'!$M40,MIN('Team &amp; Salaries'!$P40,CR130+'Team &amp; Salaries'!$N40),0)),IF('Team &amp; Salaries'!$O40="Quarterly",IF(CS$6='Team &amp; Salaries'!$M40,MIN('Team &amp; Salaries'!$N40,'Team &amp; Salaries'!$P40),IF(CS$6&gt;'Team &amp; Salaries'!$M40,IFERROR(MIN('Team &amp; Salaries'!$P40,IF(ISNUMBER(CN130),CN130,0)+'Team &amp; Salaries'!$N40),'Team &amp; Salaries'!$N40),0)),IF('Team &amp; Salaries'!$O40="Annually",IF(CS$6='Team &amp; Salaries'!$M40,MIN('Team &amp; Salaries'!$N40,'Team &amp; Salaries'!$P40),IF(CS$6&gt;'Team &amp; Salaries'!$M40,IFERROR(MIN('Team &amp; Salaries'!$P40,#REF!+'Team &amp; Salaries'!$N40),MIN('Team &amp; Salaries'!$N40,'Team &amp; Salaries'!$P40)),0))))))</f>
        <v>1</v>
      </c>
      <c r="CT130" s="286">
        <f>IF('Team &amp; Salaries'!$O40="Never",IF(CT$6&gt;='Team &amp; Salaries'!$M40,MIN('Team &amp; Salaries'!$N40,'Team &amp; Salaries'!$P40),0),IF('Team &amp; Salaries'!$O40="Monthly",IF(CT$6='Team &amp; Salaries'!$M40,MIN('Team &amp; Salaries'!$N40,'Team &amp; Salaries'!$P40),IF(CT$6&gt;'Team &amp; Salaries'!$M40,MIN('Team &amp; Salaries'!$P40,CS130+'Team &amp; Salaries'!$N40),0)),IF('Team &amp; Salaries'!$O40="Quarterly",IF(CT$6='Team &amp; Salaries'!$M40,MIN('Team &amp; Salaries'!$N40,'Team &amp; Salaries'!$P40),IF(CT$6&gt;'Team &amp; Salaries'!$M40,IFERROR(MIN('Team &amp; Salaries'!$P40,IF(ISNUMBER(CO130),CO130,0)+'Team &amp; Salaries'!$N40),'Team &amp; Salaries'!$N40),0)),IF('Team &amp; Salaries'!$O40="Annually",IF(CT$6='Team &amp; Salaries'!$M40,MIN('Team &amp; Salaries'!$N40,'Team &amp; Salaries'!$P40),IF(CT$6&gt;'Team &amp; Salaries'!$M40,IFERROR(MIN('Team &amp; Salaries'!$P40,#REF!+'Team &amp; Salaries'!$N40),MIN('Team &amp; Salaries'!$N40,'Team &amp; Salaries'!$P40)),0))))))</f>
        <v>1</v>
      </c>
      <c r="CU130" s="286">
        <f>IF('Team &amp; Salaries'!$O40="Never",IF(CU$6&gt;='Team &amp; Salaries'!$M40,MIN('Team &amp; Salaries'!$N40,'Team &amp; Salaries'!$P40),0),IF('Team &amp; Salaries'!$O40="Monthly",IF(CU$6='Team &amp; Salaries'!$M40,MIN('Team &amp; Salaries'!$N40,'Team &amp; Salaries'!$P40),IF(CU$6&gt;'Team &amp; Salaries'!$M40,MIN('Team &amp; Salaries'!$P40,CT130+'Team &amp; Salaries'!$N40),0)),IF('Team &amp; Salaries'!$O40="Quarterly",IF(CU$6='Team &amp; Salaries'!$M40,MIN('Team &amp; Salaries'!$N40,'Team &amp; Salaries'!$P40),IF(CU$6&gt;'Team &amp; Salaries'!$M40,IFERROR(MIN('Team &amp; Salaries'!$P40,IF(ISNUMBER(CP130),CP130,0)+'Team &amp; Salaries'!$N40),'Team &amp; Salaries'!$N40),0)),IF('Team &amp; Salaries'!$O40="Annually",IF(CU$6='Team &amp; Salaries'!$M40,MIN('Team &amp; Salaries'!$N40,'Team &amp; Salaries'!$P40),IF(CU$6&gt;'Team &amp; Salaries'!$M40,IFERROR(MIN('Team &amp; Salaries'!$P40,#REF!+'Team &amp; Salaries'!$N40),MIN('Team &amp; Salaries'!$N40,'Team &amp; Salaries'!$P40)),0))))))</f>
        <v>1</v>
      </c>
      <c r="CV130" s="286">
        <f>IF('Team &amp; Salaries'!$O40="Never",IF(CV$6&gt;='Team &amp; Salaries'!$M40,MIN('Team &amp; Salaries'!$N40,'Team &amp; Salaries'!$P40),0),IF('Team &amp; Salaries'!$O40="Monthly",IF(CV$6='Team &amp; Salaries'!$M40,MIN('Team &amp; Salaries'!$N40,'Team &amp; Salaries'!$P40),IF(CV$6&gt;'Team &amp; Salaries'!$M40,MIN('Team &amp; Salaries'!$P40,CU130+'Team &amp; Salaries'!$N40),0)),IF('Team &amp; Salaries'!$O40="Quarterly",IF(CV$6='Team &amp; Salaries'!$M40,MIN('Team &amp; Salaries'!$N40,'Team &amp; Salaries'!$P40),IF(CV$6&gt;'Team &amp; Salaries'!$M40,IFERROR(MIN('Team &amp; Salaries'!$P40,IF(ISNUMBER(CQ130),CQ130,0)+'Team &amp; Salaries'!$N40),'Team &amp; Salaries'!$N40),0)),IF('Team &amp; Salaries'!$O40="Annually",IF(CV$6='Team &amp; Salaries'!$M40,MIN('Team &amp; Salaries'!$N40,'Team &amp; Salaries'!$P40),IF(CV$6&gt;'Team &amp; Salaries'!$M40,IFERROR(MIN('Team &amp; Salaries'!$P40,#REF!+'Team &amp; Salaries'!$N40),MIN('Team &amp; Salaries'!$N40,'Team &amp; Salaries'!$P40)),0))))))</f>
        <v>1</v>
      </c>
      <c r="CW130" s="286">
        <f>IF('Team &amp; Salaries'!$O40="Never",IF(CW$6&gt;='Team &amp; Salaries'!$M40,MIN('Team &amp; Salaries'!$N40,'Team &amp; Salaries'!$P40),0),IF('Team &amp; Salaries'!$O40="Monthly",IF(CW$6='Team &amp; Salaries'!$M40,MIN('Team &amp; Salaries'!$N40,'Team &amp; Salaries'!$P40),IF(CW$6&gt;'Team &amp; Salaries'!$M40,MIN('Team &amp; Salaries'!$P40,CV130+'Team &amp; Salaries'!$N40),0)),IF('Team &amp; Salaries'!$O40="Quarterly",IF(CW$6='Team &amp; Salaries'!$M40,MIN('Team &amp; Salaries'!$N40,'Team &amp; Salaries'!$P40),IF(CW$6&gt;'Team &amp; Salaries'!$M40,IFERROR(MIN('Team &amp; Salaries'!$P40,IF(ISNUMBER(CR130),CR130,0)+'Team &amp; Salaries'!$N40),'Team &amp; Salaries'!$N40),0)),IF('Team &amp; Salaries'!$O40="Annually",IF(CW$6='Team &amp; Salaries'!$M40,MIN('Team &amp; Salaries'!$N40,'Team &amp; Salaries'!$P40),IF(CW$6&gt;'Team &amp; Salaries'!$M40,IFERROR(MIN('Team &amp; Salaries'!$P40,#REF!+'Team &amp; Salaries'!$N40),MIN('Team &amp; Salaries'!$N40,'Team &amp; Salaries'!$P40)),0))))))</f>
        <v>1</v>
      </c>
      <c r="CX130" s="286">
        <f>IF('Team &amp; Salaries'!$O40="Never",IF(CX$6&gt;='Team &amp; Salaries'!$M40,MIN('Team &amp; Salaries'!$N40,'Team &amp; Salaries'!$P40),0),IF('Team &amp; Salaries'!$O40="Monthly",IF(CX$6='Team &amp; Salaries'!$M40,MIN('Team &amp; Salaries'!$N40,'Team &amp; Salaries'!$P40),IF(CX$6&gt;'Team &amp; Salaries'!$M40,MIN('Team &amp; Salaries'!$P40,CW130+'Team &amp; Salaries'!$N40),0)),IF('Team &amp; Salaries'!$O40="Quarterly",IF(CX$6='Team &amp; Salaries'!$M40,MIN('Team &amp; Salaries'!$N40,'Team &amp; Salaries'!$P40),IF(CX$6&gt;'Team &amp; Salaries'!$M40,IFERROR(MIN('Team &amp; Salaries'!$P40,IF(ISNUMBER(CS130),CS130,0)+'Team &amp; Salaries'!$N40),'Team &amp; Salaries'!$N40),0)),IF('Team &amp; Salaries'!$O40="Annually",IF(CX$6='Team &amp; Salaries'!$M40,MIN('Team &amp; Salaries'!$N40,'Team &amp; Salaries'!$P40),IF(CX$6&gt;'Team &amp; Salaries'!$M40,IFERROR(MIN('Team &amp; Salaries'!$P40,#REF!+'Team &amp; Salaries'!$N40),MIN('Team &amp; Salaries'!$N40,'Team &amp; Salaries'!$P40)),0))))))</f>
        <v>1</v>
      </c>
      <c r="CY130" s="286">
        <f>IF('Team &amp; Salaries'!$O40="Never",IF(CY$6&gt;='Team &amp; Salaries'!$M40,MIN('Team &amp; Salaries'!$N40,'Team &amp; Salaries'!$P40),0),IF('Team &amp; Salaries'!$O40="Monthly",IF(CY$6='Team &amp; Salaries'!$M40,MIN('Team &amp; Salaries'!$N40,'Team &amp; Salaries'!$P40),IF(CY$6&gt;'Team &amp; Salaries'!$M40,MIN('Team &amp; Salaries'!$P40,CX130+'Team &amp; Salaries'!$N40),0)),IF('Team &amp; Salaries'!$O40="Quarterly",IF(CY$6='Team &amp; Salaries'!$M40,MIN('Team &amp; Salaries'!$N40,'Team &amp; Salaries'!$P40),IF(CY$6&gt;'Team &amp; Salaries'!$M40,IFERROR(MIN('Team &amp; Salaries'!$P40,IF(ISNUMBER(CT130),CT130,0)+'Team &amp; Salaries'!$N40),'Team &amp; Salaries'!$N40),0)),IF('Team &amp; Salaries'!$O40="Annually",IF(CY$6='Team &amp; Salaries'!$M40,MIN('Team &amp; Salaries'!$N40,'Team &amp; Salaries'!$P40),IF(CY$6&gt;'Team &amp; Salaries'!$M40,IFERROR(MIN('Team &amp; Salaries'!$P40,#REF!+'Team &amp; Salaries'!$N40),MIN('Team &amp; Salaries'!$N40,'Team &amp; Salaries'!$P40)),0))))))</f>
        <v>1</v>
      </c>
      <c r="CZ130" s="286">
        <f>IF('Team &amp; Salaries'!$O40="Never",IF(CZ$6&gt;='Team &amp; Salaries'!$M40,MIN('Team &amp; Salaries'!$N40,'Team &amp; Salaries'!$P40),0),IF('Team &amp; Salaries'!$O40="Monthly",IF(CZ$6='Team &amp; Salaries'!$M40,MIN('Team &amp; Salaries'!$N40,'Team &amp; Salaries'!$P40),IF(CZ$6&gt;'Team &amp; Salaries'!$M40,MIN('Team &amp; Salaries'!$P40,CY130+'Team &amp; Salaries'!$N40),0)),IF('Team &amp; Salaries'!$O40="Quarterly",IF(CZ$6='Team &amp; Salaries'!$M40,MIN('Team &amp; Salaries'!$N40,'Team &amp; Salaries'!$P40),IF(CZ$6&gt;'Team &amp; Salaries'!$M40,IFERROR(MIN('Team &amp; Salaries'!$P40,IF(ISNUMBER(CU130),CU130,0)+'Team &amp; Salaries'!$N40),'Team &amp; Salaries'!$N40),0)),IF('Team &amp; Salaries'!$O40="Annually",IF(CZ$6='Team &amp; Salaries'!$M40,MIN('Team &amp; Salaries'!$N40,'Team &amp; Salaries'!$P40),IF(CZ$6&gt;'Team &amp; Salaries'!$M40,IFERROR(MIN('Team &amp; Salaries'!$P40,#REF!+'Team &amp; Salaries'!$N40),MIN('Team &amp; Salaries'!$N40,'Team &amp; Salaries'!$P40)),0))))))</f>
        <v>1</v>
      </c>
      <c r="DA130" s="286">
        <f>IF('Team &amp; Salaries'!$O40="Never",IF(DA$6&gt;='Team &amp; Salaries'!$M40,MIN('Team &amp; Salaries'!$N40,'Team &amp; Salaries'!$P40),0),IF('Team &amp; Salaries'!$O40="Monthly",IF(DA$6='Team &amp; Salaries'!$M40,MIN('Team &amp; Salaries'!$N40,'Team &amp; Salaries'!$P40),IF(DA$6&gt;'Team &amp; Salaries'!$M40,MIN('Team &amp; Salaries'!$P40,CZ130+'Team &amp; Salaries'!$N40),0)),IF('Team &amp; Salaries'!$O40="Quarterly",IF(DA$6='Team &amp; Salaries'!$M40,MIN('Team &amp; Salaries'!$N40,'Team &amp; Salaries'!$P40),IF(DA$6&gt;'Team &amp; Salaries'!$M40,IFERROR(MIN('Team &amp; Salaries'!$P40,IF(ISNUMBER(CV130),CV130,0)+'Team &amp; Salaries'!$N40),'Team &amp; Salaries'!$N40),0)),IF('Team &amp; Salaries'!$O40="Annually",IF(DA$6='Team &amp; Salaries'!$M40,MIN('Team &amp; Salaries'!$N40,'Team &amp; Salaries'!$P40),IF(DA$6&gt;'Team &amp; Salaries'!$M40,IFERROR(MIN('Team &amp; Salaries'!$P40,#REF!+'Team &amp; Salaries'!$N40),MIN('Team &amp; Salaries'!$N40,'Team &amp; Salaries'!$P40)),0))))))</f>
        <v>1</v>
      </c>
      <c r="DB130" s="286">
        <f>IF('Team &amp; Salaries'!$O40="Never",IF(DB$6&gt;='Team &amp; Salaries'!$M40,MIN('Team &amp; Salaries'!$N40,'Team &amp; Salaries'!$P40),0),IF('Team &amp; Salaries'!$O40="Monthly",IF(DB$6='Team &amp; Salaries'!$M40,MIN('Team &amp; Salaries'!$N40,'Team &amp; Salaries'!$P40),IF(DB$6&gt;'Team &amp; Salaries'!$M40,MIN('Team &amp; Salaries'!$P40,DA130+'Team &amp; Salaries'!$N40),0)),IF('Team &amp; Salaries'!$O40="Quarterly",IF(DB$6='Team &amp; Salaries'!$M40,MIN('Team &amp; Salaries'!$N40,'Team &amp; Salaries'!$P40),IF(DB$6&gt;'Team &amp; Salaries'!$M40,IFERROR(MIN('Team &amp; Salaries'!$P40,IF(ISNUMBER(CW130),CW130,0)+'Team &amp; Salaries'!$N40),'Team &amp; Salaries'!$N40),0)),IF('Team &amp; Salaries'!$O40="Annually",IF(DB$6='Team &amp; Salaries'!$M40,MIN('Team &amp; Salaries'!$N40,'Team &amp; Salaries'!$P40),IF(DB$6&gt;'Team &amp; Salaries'!$M40,IFERROR(MIN('Team &amp; Salaries'!$P40,#REF!+'Team &amp; Salaries'!$N40),MIN('Team &amp; Salaries'!$N40,'Team &amp; Salaries'!$P40)),0))))))</f>
        <v>1</v>
      </c>
      <c r="DC130" s="286">
        <f>IF('Team &amp; Salaries'!$O40="Never",IF(DC$6&gt;='Team &amp; Salaries'!$M40,MIN('Team &amp; Salaries'!$N40,'Team &amp; Salaries'!$P40),0),IF('Team &amp; Salaries'!$O40="Monthly",IF(DC$6='Team &amp; Salaries'!$M40,MIN('Team &amp; Salaries'!$N40,'Team &amp; Salaries'!$P40),IF(DC$6&gt;'Team &amp; Salaries'!$M40,MIN('Team &amp; Salaries'!$P40,DB130+'Team &amp; Salaries'!$N40),0)),IF('Team &amp; Salaries'!$O40="Quarterly",IF(DC$6='Team &amp; Salaries'!$M40,MIN('Team &amp; Salaries'!$N40,'Team &amp; Salaries'!$P40),IF(DC$6&gt;'Team &amp; Salaries'!$M40,IFERROR(MIN('Team &amp; Salaries'!$P40,IF(ISNUMBER(CX130),CX130,0)+'Team &amp; Salaries'!$N40),'Team &amp; Salaries'!$N40),0)),IF('Team &amp; Salaries'!$O40="Annually",IF(DC$6='Team &amp; Salaries'!$M40,MIN('Team &amp; Salaries'!$N40,'Team &amp; Salaries'!$P40),IF(DC$6&gt;'Team &amp; Salaries'!$M40,IFERROR(MIN('Team &amp; Salaries'!$P40,#REF!+'Team &amp; Salaries'!$N40),MIN('Team &amp; Salaries'!$N40,'Team &amp; Salaries'!$P40)),0))))))</f>
        <v>1</v>
      </c>
      <c r="DD130" s="286">
        <f>IF('Team &amp; Salaries'!$O40="Never",IF(DD$6&gt;='Team &amp; Salaries'!$M40,MIN('Team &amp; Salaries'!$N40,'Team &amp; Salaries'!$P40),0),IF('Team &amp; Salaries'!$O40="Monthly",IF(DD$6='Team &amp; Salaries'!$M40,MIN('Team &amp; Salaries'!$N40,'Team &amp; Salaries'!$P40),IF(DD$6&gt;'Team &amp; Salaries'!$M40,MIN('Team &amp; Salaries'!$P40,DC130+'Team &amp; Salaries'!$N40),0)),IF('Team &amp; Salaries'!$O40="Quarterly",IF(DD$6='Team &amp; Salaries'!$M40,MIN('Team &amp; Salaries'!$N40,'Team &amp; Salaries'!$P40),IF(DD$6&gt;'Team &amp; Salaries'!$M40,IFERROR(MIN('Team &amp; Salaries'!$P40,IF(ISNUMBER(CY130),CY130,0)+'Team &amp; Salaries'!$N40),'Team &amp; Salaries'!$N40),0)),IF('Team &amp; Salaries'!$O40="Annually",IF(DD$6='Team &amp; Salaries'!$M40,MIN('Team &amp; Salaries'!$N40,'Team &amp; Salaries'!$P40),IF(DD$6&gt;'Team &amp; Salaries'!$M40,IFERROR(MIN('Team &amp; Salaries'!$P40,#REF!+'Team &amp; Salaries'!$N40),MIN('Team &amp; Salaries'!$N40,'Team &amp; Salaries'!$P40)),0))))))</f>
        <v>1</v>
      </c>
      <c r="DE130" s="286">
        <f>IF('Team &amp; Salaries'!$O40="Never",IF(DE$6&gt;='Team &amp; Salaries'!$M40,MIN('Team &amp; Salaries'!$N40,'Team &amp; Salaries'!$P40),0),IF('Team &amp; Salaries'!$O40="Monthly",IF(DE$6='Team &amp; Salaries'!$M40,MIN('Team &amp; Salaries'!$N40,'Team &amp; Salaries'!$P40),IF(DE$6&gt;'Team &amp; Salaries'!$M40,MIN('Team &amp; Salaries'!$P40,DD130+'Team &amp; Salaries'!$N40),0)),IF('Team &amp; Salaries'!$O40="Quarterly",IF(DE$6='Team &amp; Salaries'!$M40,MIN('Team &amp; Salaries'!$N40,'Team &amp; Salaries'!$P40),IF(DE$6&gt;'Team &amp; Salaries'!$M40,IFERROR(MIN('Team &amp; Salaries'!$P40,IF(ISNUMBER(CZ130),CZ130,0)+'Team &amp; Salaries'!$N40),'Team &amp; Salaries'!$N40),0)),IF('Team &amp; Salaries'!$O40="Annually",IF(DE$6='Team &amp; Salaries'!$M40,MIN('Team &amp; Salaries'!$N40,'Team &amp; Salaries'!$P40),IF(DE$6&gt;'Team &amp; Salaries'!$M40,IFERROR(MIN('Team &amp; Salaries'!$P40,#REF!+'Team &amp; Salaries'!$N40),MIN('Team &amp; Salaries'!$N40,'Team &amp; Salaries'!$P40)),0))))))</f>
        <v>1</v>
      </c>
      <c r="DF130" s="286">
        <f>IF('Team &amp; Salaries'!$O40="Never",IF(DF$6&gt;='Team &amp; Salaries'!$M40,MIN('Team &amp; Salaries'!$N40,'Team &amp; Salaries'!$P40),0),IF('Team &amp; Salaries'!$O40="Monthly",IF(DF$6='Team &amp; Salaries'!$M40,MIN('Team &amp; Salaries'!$N40,'Team &amp; Salaries'!$P40),IF(DF$6&gt;'Team &amp; Salaries'!$M40,MIN('Team &amp; Salaries'!$P40,DE130+'Team &amp; Salaries'!$N40),0)),IF('Team &amp; Salaries'!$O40="Quarterly",IF(DF$6='Team &amp; Salaries'!$M40,MIN('Team &amp; Salaries'!$N40,'Team &amp; Salaries'!$P40),IF(DF$6&gt;'Team &amp; Salaries'!$M40,IFERROR(MIN('Team &amp; Salaries'!$P40,IF(ISNUMBER(DA130),DA130,0)+'Team &amp; Salaries'!$N40),'Team &amp; Salaries'!$N40),0)),IF('Team &amp; Salaries'!$O40="Annually",IF(DF$6='Team &amp; Salaries'!$M40,MIN('Team &amp; Salaries'!$N40,'Team &amp; Salaries'!$P40),IF(DF$6&gt;'Team &amp; Salaries'!$M40,IFERROR(MIN('Team &amp; Salaries'!$P40,#REF!+'Team &amp; Salaries'!$N40),MIN('Team &amp; Salaries'!$N40,'Team &amp; Salaries'!$P40)),0))))))</f>
        <v>1</v>
      </c>
      <c r="DG130" s="286">
        <f>IF('Team &amp; Salaries'!$O40="Never",IF(DG$6&gt;='Team &amp; Salaries'!$M40,MIN('Team &amp; Salaries'!$N40,'Team &amp; Salaries'!$P40),0),IF('Team &amp; Salaries'!$O40="Monthly",IF(DG$6='Team &amp; Salaries'!$M40,MIN('Team &amp; Salaries'!$N40,'Team &amp; Salaries'!$P40),IF(DG$6&gt;'Team &amp; Salaries'!$M40,MIN('Team &amp; Salaries'!$P40,DF130+'Team &amp; Salaries'!$N40),0)),IF('Team &amp; Salaries'!$O40="Quarterly",IF(DG$6='Team &amp; Salaries'!$M40,MIN('Team &amp; Salaries'!$N40,'Team &amp; Salaries'!$P40),IF(DG$6&gt;'Team &amp; Salaries'!$M40,IFERROR(MIN('Team &amp; Salaries'!$P40,IF(ISNUMBER(DB130),DB130,0)+'Team &amp; Salaries'!$N40),'Team &amp; Salaries'!$N40),0)),IF('Team &amp; Salaries'!$O40="Annually",IF(DG$6='Team &amp; Salaries'!$M40,MIN('Team &amp; Salaries'!$N40,'Team &amp; Salaries'!$P40),IF(DG$6&gt;'Team &amp; Salaries'!$M40,IFERROR(MIN('Team &amp; Salaries'!$P40,#REF!+'Team &amp; Salaries'!$N40),MIN('Team &amp; Salaries'!$N40,'Team &amp; Salaries'!$P40)),0))))))</f>
        <v>1</v>
      </c>
      <c r="DH130" s="286">
        <f>IF('Team &amp; Salaries'!$O40="Never",IF(DH$6&gt;='Team &amp; Salaries'!$M40,MIN('Team &amp; Salaries'!$N40,'Team &amp; Salaries'!$P40),0),IF('Team &amp; Salaries'!$O40="Monthly",IF(DH$6='Team &amp; Salaries'!$M40,MIN('Team &amp; Salaries'!$N40,'Team &amp; Salaries'!$P40),IF(DH$6&gt;'Team &amp; Salaries'!$M40,MIN('Team &amp; Salaries'!$P40,DG130+'Team &amp; Salaries'!$N40),0)),IF('Team &amp; Salaries'!$O40="Quarterly",IF(DH$6='Team &amp; Salaries'!$M40,MIN('Team &amp; Salaries'!$N40,'Team &amp; Salaries'!$P40),IF(DH$6&gt;'Team &amp; Salaries'!$M40,IFERROR(MIN('Team &amp; Salaries'!$P40,IF(ISNUMBER(DC130),DC130,0)+'Team &amp; Salaries'!$N40),'Team &amp; Salaries'!$N40),0)),IF('Team &amp; Salaries'!$O40="Annually",IF(DH$6='Team &amp; Salaries'!$M40,MIN('Team &amp; Salaries'!$N40,'Team &amp; Salaries'!$P40),IF(DH$6&gt;'Team &amp; Salaries'!$M40,IFERROR(MIN('Team &amp; Salaries'!$P40,#REF!+'Team &amp; Salaries'!$N40),MIN('Team &amp; Salaries'!$N40,'Team &amp; Salaries'!$P40)),0))))))</f>
        <v>1</v>
      </c>
      <c r="DI130" s="286">
        <f>IF('Team &amp; Salaries'!$O40="Never",IF(DI$6&gt;='Team &amp; Salaries'!$M40,MIN('Team &amp; Salaries'!$N40,'Team &amp; Salaries'!$P40),0),IF('Team &amp; Salaries'!$O40="Monthly",IF(DI$6='Team &amp; Salaries'!$M40,MIN('Team &amp; Salaries'!$N40,'Team &amp; Salaries'!$P40),IF(DI$6&gt;'Team &amp; Salaries'!$M40,MIN('Team &amp; Salaries'!$P40,DH130+'Team &amp; Salaries'!$N40),0)),IF('Team &amp; Salaries'!$O40="Quarterly",IF(DI$6='Team &amp; Salaries'!$M40,MIN('Team &amp; Salaries'!$N40,'Team &amp; Salaries'!$P40),IF(DI$6&gt;'Team &amp; Salaries'!$M40,IFERROR(MIN('Team &amp; Salaries'!$P40,IF(ISNUMBER(DD130),DD130,0)+'Team &amp; Salaries'!$N40),'Team &amp; Salaries'!$N40),0)),IF('Team &amp; Salaries'!$O40="Annually",IF(DI$6='Team &amp; Salaries'!$M40,MIN('Team &amp; Salaries'!$N40,'Team &amp; Salaries'!$P40),IF(DI$6&gt;'Team &amp; Salaries'!$M40,IFERROR(MIN('Team &amp; Salaries'!$P40,#REF!+'Team &amp; Salaries'!$N40),MIN('Team &amp; Salaries'!$N40,'Team &amp; Salaries'!$P40)),0))))))</f>
        <v>1</v>
      </c>
    </row>
    <row r="131" spans="1:113" s="147" customFormat="1" ht="16">
      <c r="A131" s="114" t="str">
        <f>'Team &amp; Salaries'!A41</f>
        <v>VR Dev 4</v>
      </c>
      <c r="B131" s="114"/>
      <c r="C131" s="114"/>
      <c r="D131" s="285"/>
      <c r="E131" s="361" t="s">
        <v>193</v>
      </c>
      <c r="F131" s="286">
        <f>IF('Team &amp; Salaries'!$O41="Never",IF(F$6&gt;='Team &amp; Salaries'!$M41,MIN('Team &amp; Salaries'!$N41,'Team &amp; Salaries'!$P41),0),IF('Team &amp; Salaries'!$O41="Monthly",IF(F$6='Team &amp; Salaries'!$M41,MIN('Team &amp; Salaries'!$N41,'Team &amp; Salaries'!$P41),IF(F$6&gt;'Team &amp; Salaries'!$M41,MIN('Team &amp; Salaries'!$P41,E131+'Team &amp; Salaries'!$N41),0)),IF('Team &amp; Salaries'!$O41="Quarterly",IF(F$6='Team &amp; Salaries'!$M41,MIN('Team &amp; Salaries'!$N41,'Team &amp; Salaries'!$P41),IF(F$6&gt;'Team &amp; Salaries'!$M41,IFERROR(MIN('Team &amp; Salaries'!$P41,IF(ISNUMBER(A131),A131,0)+'Team &amp; Salaries'!$N41),'Team &amp; Salaries'!$N41),0)),IF('Team &amp; Salaries'!$O41="Annually",IF(F$6='Team &amp; Salaries'!$M41,MIN('Team &amp; Salaries'!$N41,'Team &amp; Salaries'!$P41),IF(F$6&gt;'Team &amp; Salaries'!$M41,IFERROR(MIN('Team &amp; Salaries'!$P41,#REF!+'Team &amp; Salaries'!$N41),MIN('Team &amp; Salaries'!$N41,'Team &amp; Salaries'!$P41)),0))))))</f>
        <v>0</v>
      </c>
      <c r="G131" s="286">
        <f>IF('Team &amp; Salaries'!$O41="Never",IF(G$6&gt;='Team &amp; Salaries'!$M41,MIN('Team &amp; Salaries'!$N41,'Team &amp; Salaries'!$P41),0),IF('Team &amp; Salaries'!$O41="Monthly",IF(G$6='Team &amp; Salaries'!$M41,MIN('Team &amp; Salaries'!$N41,'Team &amp; Salaries'!$P41),IF(G$6&gt;'Team &amp; Salaries'!$M41,MIN('Team &amp; Salaries'!$P41,F131+'Team &amp; Salaries'!$N41),0)),IF('Team &amp; Salaries'!$O41="Quarterly",IF(G$6='Team &amp; Salaries'!$M41,MIN('Team &amp; Salaries'!$N41,'Team &amp; Salaries'!$P41),IF(G$6&gt;'Team &amp; Salaries'!$M41,IFERROR(MIN('Team &amp; Salaries'!$P41,IF(ISNUMBER(B131),B131,0)+'Team &amp; Salaries'!$N41),'Team &amp; Salaries'!$N41),0)),IF('Team &amp; Salaries'!$O41="Annually",IF(G$6='Team &amp; Salaries'!$M41,MIN('Team &amp; Salaries'!$N41,'Team &amp; Salaries'!$P41),IF(G$6&gt;'Team &amp; Salaries'!$M41,IFERROR(MIN('Team &amp; Salaries'!$P41,#REF!+'Team &amp; Salaries'!$N41),MIN('Team &amp; Salaries'!$N41,'Team &amp; Salaries'!$P41)),0))))))</f>
        <v>0</v>
      </c>
      <c r="H131" s="286">
        <f>IF('Team &amp; Salaries'!$O41="Never",IF(H$6&gt;='Team &amp; Salaries'!$M41,MIN('Team &amp; Salaries'!$N41,'Team &amp; Salaries'!$P41),0),IF('Team &amp; Salaries'!$O41="Monthly",IF(H$6='Team &amp; Salaries'!$M41,MIN('Team &amp; Salaries'!$N41,'Team &amp; Salaries'!$P41),IF(H$6&gt;'Team &amp; Salaries'!$M41,MIN('Team &amp; Salaries'!$P41,G131+'Team &amp; Salaries'!$N41),0)),IF('Team &amp; Salaries'!$O41="Quarterly",IF(H$6='Team &amp; Salaries'!$M41,MIN('Team &amp; Salaries'!$N41,'Team &amp; Salaries'!$P41),IF(H$6&gt;'Team &amp; Salaries'!$M41,IFERROR(MIN('Team &amp; Salaries'!$P41,IF(ISNUMBER(C131),C131,0)+'Team &amp; Salaries'!$N41),'Team &amp; Salaries'!$N41),0)),IF('Team &amp; Salaries'!$O41="Annually",IF(H$6='Team &amp; Salaries'!$M41,MIN('Team &amp; Salaries'!$N41,'Team &amp; Salaries'!$P41),IF(H$6&gt;'Team &amp; Salaries'!$M41,IFERROR(MIN('Team &amp; Salaries'!$P41,#REF!+'Team &amp; Salaries'!$N41),MIN('Team &amp; Salaries'!$N41,'Team &amp; Salaries'!$P41)),0))))))</f>
        <v>0</v>
      </c>
      <c r="I131" s="286">
        <f>IF('Team &amp; Salaries'!$O41="Never",IF(I$6&gt;='Team &amp; Salaries'!$M41,MIN('Team &amp; Salaries'!$N41,'Team &amp; Salaries'!$P41),0),IF('Team &amp; Salaries'!$O41="Monthly",IF(I$6='Team &amp; Salaries'!$M41,MIN('Team &amp; Salaries'!$N41,'Team &amp; Salaries'!$P41),IF(I$6&gt;'Team &amp; Salaries'!$M41,MIN('Team &amp; Salaries'!$P41,H131+'Team &amp; Salaries'!$N41),0)),IF('Team &amp; Salaries'!$O41="Quarterly",IF(I$6='Team &amp; Salaries'!$M41,MIN('Team &amp; Salaries'!$N41,'Team &amp; Salaries'!$P41),IF(I$6&gt;'Team &amp; Salaries'!$M41,IFERROR(MIN('Team &amp; Salaries'!$P41,IF(ISNUMBER(D131),D131,0)+'Team &amp; Salaries'!$N41),'Team &amp; Salaries'!$N41),0)),IF('Team &amp; Salaries'!$O41="Annually",IF(I$6='Team &amp; Salaries'!$M41,MIN('Team &amp; Salaries'!$N41,'Team &amp; Salaries'!$P41),IF(I$6&gt;'Team &amp; Salaries'!$M41,IFERROR(MIN('Team &amp; Salaries'!$P41,#REF!+'Team &amp; Salaries'!$N41),MIN('Team &amp; Salaries'!$N41,'Team &amp; Salaries'!$P41)),0))))))</f>
        <v>0</v>
      </c>
      <c r="J131" s="286">
        <f>IF('Team &amp; Salaries'!$O41="Never",IF(J$6&gt;='Team &amp; Salaries'!$M41,MIN('Team &amp; Salaries'!$N41,'Team &amp; Salaries'!$P41),0),IF('Team &amp; Salaries'!$O41="Monthly",IF(J$6='Team &amp; Salaries'!$M41,MIN('Team &amp; Salaries'!$N41,'Team &amp; Salaries'!$P41),IF(J$6&gt;'Team &amp; Salaries'!$M41,MIN('Team &amp; Salaries'!$P41,I131+'Team &amp; Salaries'!$N41),0)),IF('Team &amp; Salaries'!$O41="Quarterly",IF(J$6='Team &amp; Salaries'!$M41,MIN('Team &amp; Salaries'!$N41,'Team &amp; Salaries'!$P41),IF(J$6&gt;'Team &amp; Salaries'!$M41,IFERROR(MIN('Team &amp; Salaries'!$P41,IF(ISNUMBER(E131),E131,0)+'Team &amp; Salaries'!$N41),'Team &amp; Salaries'!$N41),0)),IF('Team &amp; Salaries'!$O41="Annually",IF(J$6='Team &amp; Salaries'!$M41,MIN('Team &amp; Salaries'!$N41,'Team &amp; Salaries'!$P41),IF(J$6&gt;'Team &amp; Salaries'!$M41,IFERROR(MIN('Team &amp; Salaries'!$P41,#REF!+'Team &amp; Salaries'!$N41),MIN('Team &amp; Salaries'!$N41,'Team &amp; Salaries'!$P41)),0))))))</f>
        <v>0</v>
      </c>
      <c r="K131" s="286">
        <f>IF('Team &amp; Salaries'!$O41="Never",IF(K$6&gt;='Team &amp; Salaries'!$M41,MIN('Team &amp; Salaries'!$N41,'Team &amp; Salaries'!$P41),0),IF('Team &amp; Salaries'!$O41="Monthly",IF(K$6='Team &amp; Salaries'!$M41,MIN('Team &amp; Salaries'!$N41,'Team &amp; Salaries'!$P41),IF(K$6&gt;'Team &amp; Salaries'!$M41,MIN('Team &amp; Salaries'!$P41,J131+'Team &amp; Salaries'!$N41),0)),IF('Team &amp; Salaries'!$O41="Quarterly",IF(K$6='Team &amp; Salaries'!$M41,MIN('Team &amp; Salaries'!$N41,'Team &amp; Salaries'!$P41),IF(K$6&gt;'Team &amp; Salaries'!$M41,IFERROR(MIN('Team &amp; Salaries'!$P41,IF(ISNUMBER(F131),F131,0)+'Team &amp; Salaries'!$N41),'Team &amp; Salaries'!$N41),0)),IF('Team &amp; Salaries'!$O41="Annually",IF(K$6='Team &amp; Salaries'!$M41,MIN('Team &amp; Salaries'!$N41,'Team &amp; Salaries'!$P41),IF(K$6&gt;'Team &amp; Salaries'!$M41,IFERROR(MIN('Team &amp; Salaries'!$P41,#REF!+'Team &amp; Salaries'!$N41),MIN('Team &amp; Salaries'!$N41,'Team &amp; Salaries'!$P41)),0))))))</f>
        <v>0</v>
      </c>
      <c r="L131" s="286">
        <f>IF('Team &amp; Salaries'!$O41="Never",IF(L$6&gt;='Team &amp; Salaries'!$M41,MIN('Team &amp; Salaries'!$N41,'Team &amp; Salaries'!$P41),0),IF('Team &amp; Salaries'!$O41="Monthly",IF(L$6='Team &amp; Salaries'!$M41,MIN('Team &amp; Salaries'!$N41,'Team &amp; Salaries'!$P41),IF(L$6&gt;'Team &amp; Salaries'!$M41,MIN('Team &amp; Salaries'!$P41,K131+'Team &amp; Salaries'!$N41),0)),IF('Team &amp; Salaries'!$O41="Quarterly",IF(L$6='Team &amp; Salaries'!$M41,MIN('Team &amp; Salaries'!$N41,'Team &amp; Salaries'!$P41),IF(L$6&gt;'Team &amp; Salaries'!$M41,IFERROR(MIN('Team &amp; Salaries'!$P41,IF(ISNUMBER(G131),G131,0)+'Team &amp; Salaries'!$N41),'Team &amp; Salaries'!$N41),0)),IF('Team &amp; Salaries'!$O41="Annually",IF(L$6='Team &amp; Salaries'!$M41,MIN('Team &amp; Salaries'!$N41,'Team &amp; Salaries'!$P41),IF(L$6&gt;'Team &amp; Salaries'!$M41,IFERROR(MIN('Team &amp; Salaries'!$P41,#REF!+'Team &amp; Salaries'!$N41),MIN('Team &amp; Salaries'!$N41,'Team &amp; Salaries'!$P41)),0))))))</f>
        <v>0</v>
      </c>
      <c r="M131" s="286">
        <f>IF('Team &amp; Salaries'!$O41="Never",IF(M$6&gt;='Team &amp; Salaries'!$M41,MIN('Team &amp; Salaries'!$N41,'Team &amp; Salaries'!$P41),0),IF('Team &amp; Salaries'!$O41="Monthly",IF(M$6='Team &amp; Salaries'!$M41,MIN('Team &amp; Salaries'!$N41,'Team &amp; Salaries'!$P41),IF(M$6&gt;'Team &amp; Salaries'!$M41,MIN('Team &amp; Salaries'!$P41,L131+'Team &amp; Salaries'!$N41),0)),IF('Team &amp; Salaries'!$O41="Quarterly",IF(M$6='Team &amp; Salaries'!$M41,MIN('Team &amp; Salaries'!$N41,'Team &amp; Salaries'!$P41),IF(M$6&gt;'Team &amp; Salaries'!$M41,IFERROR(MIN('Team &amp; Salaries'!$P41,IF(ISNUMBER(H131),H131,0)+'Team &amp; Salaries'!$N41),'Team &amp; Salaries'!$N41),0)),IF('Team &amp; Salaries'!$O41="Annually",IF(M$6='Team &amp; Salaries'!$M41,MIN('Team &amp; Salaries'!$N41,'Team &amp; Salaries'!$P41),IF(M$6&gt;'Team &amp; Salaries'!$M41,IFERROR(MIN('Team &amp; Salaries'!$P41,#REF!+'Team &amp; Salaries'!$N41),MIN('Team &amp; Salaries'!$N41,'Team &amp; Salaries'!$P41)),0))))))</f>
        <v>0</v>
      </c>
      <c r="N131" s="286">
        <f>IF('Team &amp; Salaries'!$O41="Never",IF(N$6&gt;='Team &amp; Salaries'!$M41,MIN('Team &amp; Salaries'!$N41,'Team &amp; Salaries'!$P41),0),IF('Team &amp; Salaries'!$O41="Monthly",IF(N$6='Team &amp; Salaries'!$M41,MIN('Team &amp; Salaries'!$N41,'Team &amp; Salaries'!$P41),IF(N$6&gt;'Team &amp; Salaries'!$M41,MIN('Team &amp; Salaries'!$P41,M131+'Team &amp; Salaries'!$N41),0)),IF('Team &amp; Salaries'!$O41="Quarterly",IF(N$6='Team &amp; Salaries'!$M41,MIN('Team &amp; Salaries'!$N41,'Team &amp; Salaries'!$P41),IF(N$6&gt;'Team &amp; Salaries'!$M41,IFERROR(MIN('Team &amp; Salaries'!$P41,IF(ISNUMBER(I131),I131,0)+'Team &amp; Salaries'!$N41),'Team &amp; Salaries'!$N41),0)),IF('Team &amp; Salaries'!$O41="Annually",IF(N$6='Team &amp; Salaries'!$M41,MIN('Team &amp; Salaries'!$N41,'Team &amp; Salaries'!$P41),IF(N$6&gt;'Team &amp; Salaries'!$M41,IFERROR(MIN('Team &amp; Salaries'!$P41,#REF!+'Team &amp; Salaries'!$N41),MIN('Team &amp; Salaries'!$N41,'Team &amp; Salaries'!$P41)),0))))))</f>
        <v>0</v>
      </c>
      <c r="O131" s="286">
        <f>IF('Team &amp; Salaries'!$O41="Never",IF(O$6&gt;='Team &amp; Salaries'!$M41,MIN('Team &amp; Salaries'!$N41,'Team &amp; Salaries'!$P41),0),IF('Team &amp; Salaries'!$O41="Monthly",IF(O$6='Team &amp; Salaries'!$M41,MIN('Team &amp; Salaries'!$N41,'Team &amp; Salaries'!$P41),IF(O$6&gt;'Team &amp; Salaries'!$M41,MIN('Team &amp; Salaries'!$P41,N131+'Team &amp; Salaries'!$N41),0)),IF('Team &amp; Salaries'!$O41="Quarterly",IF(O$6='Team &amp; Salaries'!$M41,MIN('Team &amp; Salaries'!$N41,'Team &amp; Salaries'!$P41),IF(O$6&gt;'Team &amp; Salaries'!$M41,IFERROR(MIN('Team &amp; Salaries'!$P41,IF(ISNUMBER(J131),J131,0)+'Team &amp; Salaries'!$N41),'Team &amp; Salaries'!$N41),0)),IF('Team &amp; Salaries'!$O41="Annually",IF(O$6='Team &amp; Salaries'!$M41,MIN('Team &amp; Salaries'!$N41,'Team &amp; Salaries'!$P41),IF(O$6&gt;'Team &amp; Salaries'!$M41,IFERROR(MIN('Team &amp; Salaries'!$P41,#REF!+'Team &amp; Salaries'!$N41),MIN('Team &amp; Salaries'!$N41,'Team &amp; Salaries'!$P41)),0))))))</f>
        <v>0</v>
      </c>
      <c r="P131" s="286">
        <f>IF('Team &amp; Salaries'!$O41="Never",IF(P$6&gt;='Team &amp; Salaries'!$M41,MIN('Team &amp; Salaries'!$N41,'Team &amp; Salaries'!$P41),0),IF('Team &amp; Salaries'!$O41="Monthly",IF(P$6='Team &amp; Salaries'!$M41,MIN('Team &amp; Salaries'!$N41,'Team &amp; Salaries'!$P41),IF(P$6&gt;'Team &amp; Salaries'!$M41,MIN('Team &amp; Salaries'!$P41,O131+'Team &amp; Salaries'!$N41),0)),IF('Team &amp; Salaries'!$O41="Quarterly",IF(P$6='Team &amp; Salaries'!$M41,MIN('Team &amp; Salaries'!$N41,'Team &amp; Salaries'!$P41),IF(P$6&gt;'Team &amp; Salaries'!$M41,IFERROR(MIN('Team &amp; Salaries'!$P41,IF(ISNUMBER(K131),K131,0)+'Team &amp; Salaries'!$N41),'Team &amp; Salaries'!$N41),0)),IF('Team &amp; Salaries'!$O41="Annually",IF(P$6='Team &amp; Salaries'!$M41,MIN('Team &amp; Salaries'!$N41,'Team &amp; Salaries'!$P41),IF(P$6&gt;'Team &amp; Salaries'!$M41,IFERROR(MIN('Team &amp; Salaries'!$P41,#REF!+'Team &amp; Salaries'!$N41),MIN('Team &amp; Salaries'!$N41,'Team &amp; Salaries'!$P41)),0))))))</f>
        <v>0</v>
      </c>
      <c r="Q131" s="286">
        <f>IF('Team &amp; Salaries'!$O41="Never",IF(Q$6&gt;='Team &amp; Salaries'!$M41,MIN('Team &amp; Salaries'!$N41,'Team &amp; Salaries'!$P41),0),IF('Team &amp; Salaries'!$O41="Monthly",IF(Q$6='Team &amp; Salaries'!$M41,MIN('Team &amp; Salaries'!$N41,'Team &amp; Salaries'!$P41),IF(Q$6&gt;'Team &amp; Salaries'!$M41,MIN('Team &amp; Salaries'!$P41,P131+'Team &amp; Salaries'!$N41),0)),IF('Team &amp; Salaries'!$O41="Quarterly",IF(Q$6='Team &amp; Salaries'!$M41,MIN('Team &amp; Salaries'!$N41,'Team &amp; Salaries'!$P41),IF(Q$6&gt;'Team &amp; Salaries'!$M41,IFERROR(MIN('Team &amp; Salaries'!$P41,IF(ISNUMBER(L131),L131,0)+'Team &amp; Salaries'!$N41),'Team &amp; Salaries'!$N41),0)),IF('Team &amp; Salaries'!$O41="Annually",IF(Q$6='Team &amp; Salaries'!$M41,MIN('Team &amp; Salaries'!$N41,'Team &amp; Salaries'!$P41),IF(Q$6&gt;'Team &amp; Salaries'!$M41,IFERROR(MIN('Team &amp; Salaries'!$P41,#REF!+'Team &amp; Salaries'!$N41),MIN('Team &amp; Salaries'!$N41,'Team &amp; Salaries'!$P41)),0))))))</f>
        <v>0</v>
      </c>
      <c r="R131" s="286">
        <f>IF('Team &amp; Salaries'!$O41="Never",IF(R$6&gt;='Team &amp; Salaries'!$M41,MIN('Team &amp; Salaries'!$N41,'Team &amp; Salaries'!$P41),0),IF('Team &amp; Salaries'!$O41="Monthly",IF(R$6='Team &amp; Salaries'!$M41,MIN('Team &amp; Salaries'!$N41,'Team &amp; Salaries'!$P41),IF(R$6&gt;'Team &amp; Salaries'!$M41,MIN('Team &amp; Salaries'!$P41,Q131+'Team &amp; Salaries'!$N41),0)),IF('Team &amp; Salaries'!$O41="Quarterly",IF(R$6='Team &amp; Salaries'!$M41,MIN('Team &amp; Salaries'!$N41,'Team &amp; Salaries'!$P41),IF(R$6&gt;'Team &amp; Salaries'!$M41,IFERROR(MIN('Team &amp; Salaries'!$P41,IF(ISNUMBER(M131),M131,0)+'Team &amp; Salaries'!$N41),'Team &amp; Salaries'!$N41),0)),IF('Team &amp; Salaries'!$O41="Annually",IF(R$6='Team &amp; Salaries'!$M41,MIN('Team &amp; Salaries'!$N41,'Team &amp; Salaries'!$P41),IF(R$6&gt;'Team &amp; Salaries'!$M41,IFERROR(MIN('Team &amp; Salaries'!$P41,#REF!+'Team &amp; Salaries'!$N41),MIN('Team &amp; Salaries'!$N41,'Team &amp; Salaries'!$P41)),0))))))</f>
        <v>0</v>
      </c>
      <c r="S131" s="286">
        <f>IF('Team &amp; Salaries'!$O41="Never",IF(S$6&gt;='Team &amp; Salaries'!$M41,MIN('Team &amp; Salaries'!$N41,'Team &amp; Salaries'!$P41),0),IF('Team &amp; Salaries'!$O41="Monthly",IF(S$6='Team &amp; Salaries'!$M41,MIN('Team &amp; Salaries'!$N41,'Team &amp; Salaries'!$P41),IF(S$6&gt;'Team &amp; Salaries'!$M41,MIN('Team &amp; Salaries'!$P41,R131+'Team &amp; Salaries'!$N41),0)),IF('Team &amp; Salaries'!$O41="Quarterly",IF(S$6='Team &amp; Salaries'!$M41,MIN('Team &amp; Salaries'!$N41,'Team &amp; Salaries'!$P41),IF(S$6&gt;'Team &amp; Salaries'!$M41,IFERROR(MIN('Team &amp; Salaries'!$P41,IF(ISNUMBER(N131),N131,0)+'Team &amp; Salaries'!$N41),'Team &amp; Salaries'!$N41),0)),IF('Team &amp; Salaries'!$O41="Annually",IF(S$6='Team &amp; Salaries'!$M41,MIN('Team &amp; Salaries'!$N41,'Team &amp; Salaries'!$P41),IF(S$6&gt;'Team &amp; Salaries'!$M41,IFERROR(MIN('Team &amp; Salaries'!$P41,#REF!+'Team &amp; Salaries'!$N41),MIN('Team &amp; Salaries'!$N41,'Team &amp; Salaries'!$P41)),0))))))</f>
        <v>0</v>
      </c>
      <c r="T131" s="286">
        <f>IF('Team &amp; Salaries'!$O41="Never",IF(T$6&gt;='Team &amp; Salaries'!$M41,MIN('Team &amp; Salaries'!$N41,'Team &amp; Salaries'!$P41),0),IF('Team &amp; Salaries'!$O41="Monthly",IF(T$6='Team &amp; Salaries'!$M41,MIN('Team &amp; Salaries'!$N41,'Team &amp; Salaries'!$P41),IF(T$6&gt;'Team &amp; Salaries'!$M41,MIN('Team &amp; Salaries'!$P41,S131+'Team &amp; Salaries'!$N41),0)),IF('Team &amp; Salaries'!$O41="Quarterly",IF(T$6='Team &amp; Salaries'!$M41,MIN('Team &amp; Salaries'!$N41,'Team &amp; Salaries'!$P41),IF(T$6&gt;'Team &amp; Salaries'!$M41,IFERROR(MIN('Team &amp; Salaries'!$P41,IF(ISNUMBER(O131),O131,0)+'Team &amp; Salaries'!$N41),'Team &amp; Salaries'!$N41),0)),IF('Team &amp; Salaries'!$O41="Annually",IF(T$6='Team &amp; Salaries'!$M41,MIN('Team &amp; Salaries'!$N41,'Team &amp; Salaries'!$P41),IF(T$6&gt;'Team &amp; Salaries'!$M41,IFERROR(MIN('Team &amp; Salaries'!$P41,#REF!+'Team &amp; Salaries'!$N41),MIN('Team &amp; Salaries'!$N41,'Team &amp; Salaries'!$P41)),0))))))</f>
        <v>0</v>
      </c>
      <c r="U131" s="286">
        <f>IF('Team &amp; Salaries'!$O41="Never",IF(U$6&gt;='Team &amp; Salaries'!$M41,MIN('Team &amp; Salaries'!$N41,'Team &amp; Salaries'!$P41),0),IF('Team &amp; Salaries'!$O41="Monthly",IF(U$6='Team &amp; Salaries'!$M41,MIN('Team &amp; Salaries'!$N41,'Team &amp; Salaries'!$P41),IF(U$6&gt;'Team &amp; Salaries'!$M41,MIN('Team &amp; Salaries'!$P41,T131+'Team &amp; Salaries'!$N41),0)),IF('Team &amp; Salaries'!$O41="Quarterly",IF(U$6='Team &amp; Salaries'!$M41,MIN('Team &amp; Salaries'!$N41,'Team &amp; Salaries'!$P41),IF(U$6&gt;'Team &amp; Salaries'!$M41,IFERROR(MIN('Team &amp; Salaries'!$P41,IF(ISNUMBER(P131),P131,0)+'Team &amp; Salaries'!$N41),'Team &amp; Salaries'!$N41),0)),IF('Team &amp; Salaries'!$O41="Annually",IF(U$6='Team &amp; Salaries'!$M41,MIN('Team &amp; Salaries'!$N41,'Team &amp; Salaries'!$P41),IF(U$6&gt;'Team &amp; Salaries'!$M41,IFERROR(MIN('Team &amp; Salaries'!$P41,#REF!+'Team &amp; Salaries'!$N41),MIN('Team &amp; Salaries'!$N41,'Team &amp; Salaries'!$P41)),0))))))</f>
        <v>0</v>
      </c>
      <c r="V131" s="286">
        <f>IF('Team &amp; Salaries'!$O41="Never",IF(V$6&gt;='Team &amp; Salaries'!$M41,MIN('Team &amp; Salaries'!$N41,'Team &amp; Salaries'!$P41),0),IF('Team &amp; Salaries'!$O41="Monthly",IF(V$6='Team &amp; Salaries'!$M41,MIN('Team &amp; Salaries'!$N41,'Team &amp; Salaries'!$P41),IF(V$6&gt;'Team &amp; Salaries'!$M41,MIN('Team &amp; Salaries'!$P41,U131+'Team &amp; Salaries'!$N41),0)),IF('Team &amp; Salaries'!$O41="Quarterly",IF(V$6='Team &amp; Salaries'!$M41,MIN('Team &amp; Salaries'!$N41,'Team &amp; Salaries'!$P41),IF(V$6&gt;'Team &amp; Salaries'!$M41,IFERROR(MIN('Team &amp; Salaries'!$P41,IF(ISNUMBER(Q131),Q131,0)+'Team &amp; Salaries'!$N41),'Team &amp; Salaries'!$N41),0)),IF('Team &amp; Salaries'!$O41="Annually",IF(V$6='Team &amp; Salaries'!$M41,MIN('Team &amp; Salaries'!$N41,'Team &amp; Salaries'!$P41),IF(V$6&gt;'Team &amp; Salaries'!$M41,IFERROR(MIN('Team &amp; Salaries'!$P41,#REF!+'Team &amp; Salaries'!$N41),MIN('Team &amp; Salaries'!$N41,'Team &amp; Salaries'!$P41)),0))))))</f>
        <v>0</v>
      </c>
      <c r="W131" s="286">
        <f>IF('Team &amp; Salaries'!$O41="Never",IF(W$6&gt;='Team &amp; Salaries'!$M41,MIN('Team &amp; Salaries'!$N41,'Team &amp; Salaries'!$P41),0),IF('Team &amp; Salaries'!$O41="Monthly",IF(W$6='Team &amp; Salaries'!$M41,MIN('Team &amp; Salaries'!$N41,'Team &amp; Salaries'!$P41),IF(W$6&gt;'Team &amp; Salaries'!$M41,MIN('Team &amp; Salaries'!$P41,V131+'Team &amp; Salaries'!$N41),0)),IF('Team &amp; Salaries'!$O41="Quarterly",IF(W$6='Team &amp; Salaries'!$M41,MIN('Team &amp; Salaries'!$N41,'Team &amp; Salaries'!$P41),IF(W$6&gt;'Team &amp; Salaries'!$M41,IFERROR(MIN('Team &amp; Salaries'!$P41,IF(ISNUMBER(R131),R131,0)+'Team &amp; Salaries'!$N41),'Team &amp; Salaries'!$N41),0)),IF('Team &amp; Salaries'!$O41="Annually",IF(W$6='Team &amp; Salaries'!$M41,MIN('Team &amp; Salaries'!$N41,'Team &amp; Salaries'!$P41),IF(W$6&gt;'Team &amp; Salaries'!$M41,IFERROR(MIN('Team &amp; Salaries'!$P41,#REF!+'Team &amp; Salaries'!$N41),MIN('Team &amp; Salaries'!$N41,'Team &amp; Salaries'!$P41)),0))))))</f>
        <v>0</v>
      </c>
      <c r="X131" s="286">
        <f>IF('Team &amp; Salaries'!$O41="Never",IF(X$6&gt;='Team &amp; Salaries'!$M41,MIN('Team &amp; Salaries'!$N41,'Team &amp; Salaries'!$P41),0),IF('Team &amp; Salaries'!$O41="Monthly",IF(X$6='Team &amp; Salaries'!$M41,MIN('Team &amp; Salaries'!$N41,'Team &amp; Salaries'!$P41),IF(X$6&gt;'Team &amp; Salaries'!$M41,MIN('Team &amp; Salaries'!$P41,W131+'Team &amp; Salaries'!$N41),0)),IF('Team &amp; Salaries'!$O41="Quarterly",IF(X$6='Team &amp; Salaries'!$M41,MIN('Team &amp; Salaries'!$N41,'Team &amp; Salaries'!$P41),IF(X$6&gt;'Team &amp; Salaries'!$M41,IFERROR(MIN('Team &amp; Salaries'!$P41,IF(ISNUMBER(S131),S131,0)+'Team &amp; Salaries'!$N41),'Team &amp; Salaries'!$N41),0)),IF('Team &amp; Salaries'!$O41="Annually",IF(X$6='Team &amp; Salaries'!$M41,MIN('Team &amp; Salaries'!$N41,'Team &amp; Salaries'!$P41),IF(X$6&gt;'Team &amp; Salaries'!$M41,IFERROR(MIN('Team &amp; Salaries'!$P41,#REF!+'Team &amp; Salaries'!$N41),MIN('Team &amp; Salaries'!$N41,'Team &amp; Salaries'!$P41)),0))))))</f>
        <v>0</v>
      </c>
      <c r="Y131" s="286">
        <f>IF('Team &amp; Salaries'!$O41="Never",IF(Y$6&gt;='Team &amp; Salaries'!$M41,MIN('Team &amp; Salaries'!$N41,'Team &amp; Salaries'!$P41),0),IF('Team &amp; Salaries'!$O41="Monthly",IF(Y$6='Team &amp; Salaries'!$M41,MIN('Team &amp; Salaries'!$N41,'Team &amp; Salaries'!$P41),IF(Y$6&gt;'Team &amp; Salaries'!$M41,MIN('Team &amp; Salaries'!$P41,X131+'Team &amp; Salaries'!$N41),0)),IF('Team &amp; Salaries'!$O41="Quarterly",IF(Y$6='Team &amp; Salaries'!$M41,MIN('Team &amp; Salaries'!$N41,'Team &amp; Salaries'!$P41),IF(Y$6&gt;'Team &amp; Salaries'!$M41,IFERROR(MIN('Team &amp; Salaries'!$P41,IF(ISNUMBER(T131),T131,0)+'Team &amp; Salaries'!$N41),'Team &amp; Salaries'!$N41),0)),IF('Team &amp; Salaries'!$O41="Annually",IF(Y$6='Team &amp; Salaries'!$M41,MIN('Team &amp; Salaries'!$N41,'Team &amp; Salaries'!$P41),IF(Y$6&gt;'Team &amp; Salaries'!$M41,IFERROR(MIN('Team &amp; Salaries'!$P41,#REF!+'Team &amp; Salaries'!$N41),MIN('Team &amp; Salaries'!$N41,'Team &amp; Salaries'!$P41)),0))))))</f>
        <v>0</v>
      </c>
      <c r="Z131" s="286">
        <f>IF('Team &amp; Salaries'!$O41="Never",IF(Z$6&gt;='Team &amp; Salaries'!$M41,MIN('Team &amp; Salaries'!$N41,'Team &amp; Salaries'!$P41),0),IF('Team &amp; Salaries'!$O41="Monthly",IF(Z$6='Team &amp; Salaries'!$M41,MIN('Team &amp; Salaries'!$N41,'Team &amp; Salaries'!$P41),IF(Z$6&gt;'Team &amp; Salaries'!$M41,MIN('Team &amp; Salaries'!$P41,Y131+'Team &amp; Salaries'!$N41),0)),IF('Team &amp; Salaries'!$O41="Quarterly",IF(Z$6='Team &amp; Salaries'!$M41,MIN('Team &amp; Salaries'!$N41,'Team &amp; Salaries'!$P41),IF(Z$6&gt;'Team &amp; Salaries'!$M41,IFERROR(MIN('Team &amp; Salaries'!$P41,IF(ISNUMBER(U131),U131,0)+'Team &amp; Salaries'!$N41),'Team &amp; Salaries'!$N41),0)),IF('Team &amp; Salaries'!$O41="Annually",IF(Z$6='Team &amp; Salaries'!$M41,MIN('Team &amp; Salaries'!$N41,'Team &amp; Salaries'!$P41),IF(Z$6&gt;'Team &amp; Salaries'!$M41,IFERROR(MIN('Team &amp; Salaries'!$P41,#REF!+'Team &amp; Salaries'!$N41),MIN('Team &amp; Salaries'!$N41,'Team &amp; Salaries'!$P41)),0))))))</f>
        <v>0</v>
      </c>
      <c r="AA131" s="286">
        <f>IF('Team &amp; Salaries'!$O41="Never",IF(AA$6&gt;='Team &amp; Salaries'!$M41,MIN('Team &amp; Salaries'!$N41,'Team &amp; Salaries'!$P41),0),IF('Team &amp; Salaries'!$O41="Monthly",IF(AA$6='Team &amp; Salaries'!$M41,MIN('Team &amp; Salaries'!$N41,'Team &amp; Salaries'!$P41),IF(AA$6&gt;'Team &amp; Salaries'!$M41,MIN('Team &amp; Salaries'!$P41,Z131+'Team &amp; Salaries'!$N41),0)),IF('Team &amp; Salaries'!$O41="Quarterly",IF(AA$6='Team &amp; Salaries'!$M41,MIN('Team &amp; Salaries'!$N41,'Team &amp; Salaries'!$P41),IF(AA$6&gt;'Team &amp; Salaries'!$M41,IFERROR(MIN('Team &amp; Salaries'!$P41,IF(ISNUMBER(V131),V131,0)+'Team &amp; Salaries'!$N41),'Team &amp; Salaries'!$N41),0)),IF('Team &amp; Salaries'!$O41="Annually",IF(AA$6='Team &amp; Salaries'!$M41,MIN('Team &amp; Salaries'!$N41,'Team &amp; Salaries'!$P41),IF(AA$6&gt;'Team &amp; Salaries'!$M41,IFERROR(MIN('Team &amp; Salaries'!$P41,#REF!+'Team &amp; Salaries'!$N41),MIN('Team &amp; Salaries'!$N41,'Team &amp; Salaries'!$P41)),0))))))</f>
        <v>0</v>
      </c>
      <c r="AB131" s="286">
        <f>IF('Team &amp; Salaries'!$O41="Never",IF(AB$6&gt;='Team &amp; Salaries'!$M41,MIN('Team &amp; Salaries'!$N41,'Team &amp; Salaries'!$P41),0),IF('Team &amp; Salaries'!$O41="Monthly",IF(AB$6='Team &amp; Salaries'!$M41,MIN('Team &amp; Salaries'!$N41,'Team &amp; Salaries'!$P41),IF(AB$6&gt;'Team &amp; Salaries'!$M41,MIN('Team &amp; Salaries'!$P41,AA131+'Team &amp; Salaries'!$N41),0)),IF('Team &amp; Salaries'!$O41="Quarterly",IF(AB$6='Team &amp; Salaries'!$M41,MIN('Team &amp; Salaries'!$N41,'Team &amp; Salaries'!$P41),IF(AB$6&gt;'Team &amp; Salaries'!$M41,IFERROR(MIN('Team &amp; Salaries'!$P41,IF(ISNUMBER(W131),W131,0)+'Team &amp; Salaries'!$N41),'Team &amp; Salaries'!$N41),0)),IF('Team &amp; Salaries'!$O41="Annually",IF(AB$6='Team &amp; Salaries'!$M41,MIN('Team &amp; Salaries'!$N41,'Team &amp; Salaries'!$P41),IF(AB$6&gt;'Team &amp; Salaries'!$M41,IFERROR(MIN('Team &amp; Salaries'!$P41,#REF!+'Team &amp; Salaries'!$N41),MIN('Team &amp; Salaries'!$N41,'Team &amp; Salaries'!$P41)),0))))))</f>
        <v>0</v>
      </c>
      <c r="AC131" s="286">
        <f>IF('Team &amp; Salaries'!$O41="Never",IF(AC$6&gt;='Team &amp; Salaries'!$M41,MIN('Team &amp; Salaries'!$N41,'Team &amp; Salaries'!$P41),0),IF('Team &amp; Salaries'!$O41="Monthly",IF(AC$6='Team &amp; Salaries'!$M41,MIN('Team &amp; Salaries'!$N41,'Team &amp; Salaries'!$P41),IF(AC$6&gt;'Team &amp; Salaries'!$M41,MIN('Team &amp; Salaries'!$P41,AB131+'Team &amp; Salaries'!$N41),0)),IF('Team &amp; Salaries'!$O41="Quarterly",IF(AC$6='Team &amp; Salaries'!$M41,MIN('Team &amp; Salaries'!$N41,'Team &amp; Salaries'!$P41),IF(AC$6&gt;'Team &amp; Salaries'!$M41,IFERROR(MIN('Team &amp; Salaries'!$P41,IF(ISNUMBER(X131),X131,0)+'Team &amp; Salaries'!$N41),'Team &amp; Salaries'!$N41),0)),IF('Team &amp; Salaries'!$O41="Annually",IF(AC$6='Team &amp; Salaries'!$M41,MIN('Team &amp; Salaries'!$N41,'Team &amp; Salaries'!$P41),IF(AC$6&gt;'Team &amp; Salaries'!$M41,IFERROR(MIN('Team &amp; Salaries'!$P41,#REF!+'Team &amp; Salaries'!$N41),MIN('Team &amp; Salaries'!$N41,'Team &amp; Salaries'!$P41)),0))))))</f>
        <v>0</v>
      </c>
      <c r="AD131" s="286">
        <f>IF('Team &amp; Salaries'!$O41="Never",IF(AD$6&gt;='Team &amp; Salaries'!$M41,MIN('Team &amp; Salaries'!$N41,'Team &amp; Salaries'!$P41),0),IF('Team &amp; Salaries'!$O41="Monthly",IF(AD$6='Team &amp; Salaries'!$M41,MIN('Team &amp; Salaries'!$N41,'Team &amp; Salaries'!$P41),IF(AD$6&gt;'Team &amp; Salaries'!$M41,MIN('Team &amp; Salaries'!$P41,AC131+'Team &amp; Salaries'!$N41),0)),IF('Team &amp; Salaries'!$O41="Quarterly",IF(AD$6='Team &amp; Salaries'!$M41,MIN('Team &amp; Salaries'!$N41,'Team &amp; Salaries'!$P41),IF(AD$6&gt;'Team &amp; Salaries'!$M41,IFERROR(MIN('Team &amp; Salaries'!$P41,IF(ISNUMBER(Y131),Y131,0)+'Team &amp; Salaries'!$N41),'Team &amp; Salaries'!$N41),0)),IF('Team &amp; Salaries'!$O41="Annually",IF(AD$6='Team &amp; Salaries'!$M41,MIN('Team &amp; Salaries'!$N41,'Team &amp; Salaries'!$P41),IF(AD$6&gt;'Team &amp; Salaries'!$M41,IFERROR(MIN('Team &amp; Salaries'!$P41,#REF!+'Team &amp; Salaries'!$N41),MIN('Team &amp; Salaries'!$N41,'Team &amp; Salaries'!$P41)),0))))))</f>
        <v>0</v>
      </c>
      <c r="AE131" s="286">
        <f>IF('Team &amp; Salaries'!$O41="Never",IF(AE$6&gt;='Team &amp; Salaries'!$M41,MIN('Team &amp; Salaries'!$N41,'Team &amp; Salaries'!$P41),0),IF('Team &amp; Salaries'!$O41="Monthly",IF(AE$6='Team &amp; Salaries'!$M41,MIN('Team &amp; Salaries'!$N41,'Team &amp; Salaries'!$P41),IF(AE$6&gt;'Team &amp; Salaries'!$M41,MIN('Team &amp; Salaries'!$P41,AD131+'Team &amp; Salaries'!$N41),0)),IF('Team &amp; Salaries'!$O41="Quarterly",IF(AE$6='Team &amp; Salaries'!$M41,MIN('Team &amp; Salaries'!$N41,'Team &amp; Salaries'!$P41),IF(AE$6&gt;'Team &amp; Salaries'!$M41,IFERROR(MIN('Team &amp; Salaries'!$P41,IF(ISNUMBER(Z131),Z131,0)+'Team &amp; Salaries'!$N41),'Team &amp; Salaries'!$N41),0)),IF('Team &amp; Salaries'!$O41="Annually",IF(AE$6='Team &amp; Salaries'!$M41,MIN('Team &amp; Salaries'!$N41,'Team &amp; Salaries'!$P41),IF(AE$6&gt;'Team &amp; Salaries'!$M41,IFERROR(MIN('Team &amp; Salaries'!$P41,#REF!+'Team &amp; Salaries'!$N41),MIN('Team &amp; Salaries'!$N41,'Team &amp; Salaries'!$P41)),0))))))</f>
        <v>0</v>
      </c>
      <c r="AF131" s="286">
        <f>IF('Team &amp; Salaries'!$O41="Never",IF(AF$6&gt;='Team &amp; Salaries'!$M41,MIN('Team &amp; Salaries'!$N41,'Team &amp; Salaries'!$P41),0),IF('Team &amp; Salaries'!$O41="Monthly",IF(AF$6='Team &amp; Salaries'!$M41,MIN('Team &amp; Salaries'!$N41,'Team &amp; Salaries'!$P41),IF(AF$6&gt;'Team &amp; Salaries'!$M41,MIN('Team &amp; Salaries'!$P41,AE131+'Team &amp; Salaries'!$N41),0)),IF('Team &amp; Salaries'!$O41="Quarterly",IF(AF$6='Team &amp; Salaries'!$M41,MIN('Team &amp; Salaries'!$N41,'Team &amp; Salaries'!$P41),IF(AF$6&gt;'Team &amp; Salaries'!$M41,IFERROR(MIN('Team &amp; Salaries'!$P41,IF(ISNUMBER(AA131),AA131,0)+'Team &amp; Salaries'!$N41),'Team &amp; Salaries'!$N41),0)),IF('Team &amp; Salaries'!$O41="Annually",IF(AF$6='Team &amp; Salaries'!$M41,MIN('Team &amp; Salaries'!$N41,'Team &amp; Salaries'!$P41),IF(AF$6&gt;'Team &amp; Salaries'!$M41,IFERROR(MIN('Team &amp; Salaries'!$P41,#REF!+'Team &amp; Salaries'!$N41),MIN('Team &amp; Salaries'!$N41,'Team &amp; Salaries'!$P41)),0))))))</f>
        <v>0</v>
      </c>
      <c r="AG131" s="286">
        <f>IF('Team &amp; Salaries'!$O41="Never",IF(AG$6&gt;='Team &amp; Salaries'!$M41,MIN('Team &amp; Salaries'!$N41,'Team &amp; Salaries'!$P41),0),IF('Team &amp; Salaries'!$O41="Monthly",IF(AG$6='Team &amp; Salaries'!$M41,MIN('Team &amp; Salaries'!$N41,'Team &amp; Salaries'!$P41),IF(AG$6&gt;'Team &amp; Salaries'!$M41,MIN('Team &amp; Salaries'!$P41,AF131+'Team &amp; Salaries'!$N41),0)),IF('Team &amp; Salaries'!$O41="Quarterly",IF(AG$6='Team &amp; Salaries'!$M41,MIN('Team &amp; Salaries'!$N41,'Team &amp; Salaries'!$P41),IF(AG$6&gt;'Team &amp; Salaries'!$M41,IFERROR(MIN('Team &amp; Salaries'!$P41,IF(ISNUMBER(AB131),AB131,0)+'Team &amp; Salaries'!$N41),'Team &amp; Salaries'!$N41),0)),IF('Team &amp; Salaries'!$O41="Annually",IF(AG$6='Team &amp; Salaries'!$M41,MIN('Team &amp; Salaries'!$N41,'Team &amp; Salaries'!$P41),IF(AG$6&gt;'Team &amp; Salaries'!$M41,IFERROR(MIN('Team &amp; Salaries'!$P41,#REF!+'Team &amp; Salaries'!$N41),MIN('Team &amp; Salaries'!$N41,'Team &amp; Salaries'!$P41)),0))))))</f>
        <v>0</v>
      </c>
      <c r="AH131" s="286">
        <f>IF('Team &amp; Salaries'!$O41="Never",IF(AH$6&gt;='Team &amp; Salaries'!$M41,MIN('Team &amp; Salaries'!$N41,'Team &amp; Salaries'!$P41),0),IF('Team &amp; Salaries'!$O41="Monthly",IF(AH$6='Team &amp; Salaries'!$M41,MIN('Team &amp; Salaries'!$N41,'Team &amp; Salaries'!$P41),IF(AH$6&gt;'Team &amp; Salaries'!$M41,MIN('Team &amp; Salaries'!$P41,AG131+'Team &amp; Salaries'!$N41),0)),IF('Team &amp; Salaries'!$O41="Quarterly",IF(AH$6='Team &amp; Salaries'!$M41,MIN('Team &amp; Salaries'!$N41,'Team &amp; Salaries'!$P41),IF(AH$6&gt;'Team &amp; Salaries'!$M41,IFERROR(MIN('Team &amp; Salaries'!$P41,IF(ISNUMBER(AC131),AC131,0)+'Team &amp; Salaries'!$N41),'Team &amp; Salaries'!$N41),0)),IF('Team &amp; Salaries'!$O41="Annually",IF(AH$6='Team &amp; Salaries'!$M41,MIN('Team &amp; Salaries'!$N41,'Team &amp; Salaries'!$P41),IF(AH$6&gt;'Team &amp; Salaries'!$M41,IFERROR(MIN('Team &amp; Salaries'!$P41,#REF!+'Team &amp; Salaries'!$N41),MIN('Team &amp; Salaries'!$N41,'Team &amp; Salaries'!$P41)),0))))))</f>
        <v>0</v>
      </c>
      <c r="AI131" s="286">
        <f>IF('Team &amp; Salaries'!$O41="Never",IF(AI$6&gt;='Team &amp; Salaries'!$M41,MIN('Team &amp; Salaries'!$N41,'Team &amp; Salaries'!$P41),0),IF('Team &amp; Salaries'!$O41="Monthly",IF(AI$6='Team &amp; Salaries'!$M41,MIN('Team &amp; Salaries'!$N41,'Team &amp; Salaries'!$P41),IF(AI$6&gt;'Team &amp; Salaries'!$M41,MIN('Team &amp; Salaries'!$P41,AH131+'Team &amp; Salaries'!$N41),0)),IF('Team &amp; Salaries'!$O41="Quarterly",IF(AI$6='Team &amp; Salaries'!$M41,MIN('Team &amp; Salaries'!$N41,'Team &amp; Salaries'!$P41),IF(AI$6&gt;'Team &amp; Salaries'!$M41,IFERROR(MIN('Team &amp; Salaries'!$P41,IF(ISNUMBER(AD131),AD131,0)+'Team &amp; Salaries'!$N41),'Team &amp; Salaries'!$N41),0)),IF('Team &amp; Salaries'!$O41="Annually",IF(AI$6='Team &amp; Salaries'!$M41,MIN('Team &amp; Salaries'!$N41,'Team &amp; Salaries'!$P41),IF(AI$6&gt;'Team &amp; Salaries'!$M41,IFERROR(MIN('Team &amp; Salaries'!$P41,#REF!+'Team &amp; Salaries'!$N41),MIN('Team &amp; Salaries'!$N41,'Team &amp; Salaries'!$P41)),0))))))</f>
        <v>0</v>
      </c>
      <c r="AJ131" s="286">
        <f>IF('Team &amp; Salaries'!$O41="Never",IF(AJ$6&gt;='Team &amp; Salaries'!$M41,MIN('Team &amp; Salaries'!$N41,'Team &amp; Salaries'!$P41),0),IF('Team &amp; Salaries'!$O41="Monthly",IF(AJ$6='Team &amp; Salaries'!$M41,MIN('Team &amp; Salaries'!$N41,'Team &amp; Salaries'!$P41),IF(AJ$6&gt;'Team &amp; Salaries'!$M41,MIN('Team &amp; Salaries'!$P41,AI131+'Team &amp; Salaries'!$N41),0)),IF('Team &amp; Salaries'!$O41="Quarterly",IF(AJ$6='Team &amp; Salaries'!$M41,MIN('Team &amp; Salaries'!$N41,'Team &amp; Salaries'!$P41),IF(AJ$6&gt;'Team &amp; Salaries'!$M41,IFERROR(MIN('Team &amp; Salaries'!$P41,IF(ISNUMBER(AE131),AE131,0)+'Team &amp; Salaries'!$N41),'Team &amp; Salaries'!$N41),0)),IF('Team &amp; Salaries'!$O41="Annually",IF(AJ$6='Team &amp; Salaries'!$M41,MIN('Team &amp; Salaries'!$N41,'Team &amp; Salaries'!$P41),IF(AJ$6&gt;'Team &amp; Salaries'!$M41,IFERROR(MIN('Team &amp; Salaries'!$P41,#REF!+'Team &amp; Salaries'!$N41),MIN('Team &amp; Salaries'!$N41,'Team &amp; Salaries'!$P41)),0))))))</f>
        <v>0</v>
      </c>
      <c r="AK131" s="286">
        <f>IF('Team &amp; Salaries'!$O41="Never",IF(AK$6&gt;='Team &amp; Salaries'!$M41,MIN('Team &amp; Salaries'!$N41,'Team &amp; Salaries'!$P41),0),IF('Team &amp; Salaries'!$O41="Monthly",IF(AK$6='Team &amp; Salaries'!$M41,MIN('Team &amp; Salaries'!$N41,'Team &amp; Salaries'!$P41),IF(AK$6&gt;'Team &amp; Salaries'!$M41,MIN('Team &amp; Salaries'!$P41,AJ131+'Team &amp; Salaries'!$N41),0)),IF('Team &amp; Salaries'!$O41="Quarterly",IF(AK$6='Team &amp; Salaries'!$M41,MIN('Team &amp; Salaries'!$N41,'Team &amp; Salaries'!$P41),IF(AK$6&gt;'Team &amp; Salaries'!$M41,IFERROR(MIN('Team &amp; Salaries'!$P41,IF(ISNUMBER(AF131),AF131,0)+'Team &amp; Salaries'!$N41),'Team &amp; Salaries'!$N41),0)),IF('Team &amp; Salaries'!$O41="Annually",IF(AK$6='Team &amp; Salaries'!$M41,MIN('Team &amp; Salaries'!$N41,'Team &amp; Salaries'!$P41),IF(AK$6&gt;'Team &amp; Salaries'!$M41,IFERROR(MIN('Team &amp; Salaries'!$P41,#REF!+'Team &amp; Salaries'!$N41),MIN('Team &amp; Salaries'!$N41,'Team &amp; Salaries'!$P41)),0))))))</f>
        <v>0</v>
      </c>
      <c r="AL131" s="286">
        <f>IF('Team &amp; Salaries'!$O41="Never",IF(AL$6&gt;='Team &amp; Salaries'!$M41,MIN('Team &amp; Salaries'!$N41,'Team &amp; Salaries'!$P41),0),IF('Team &amp; Salaries'!$O41="Monthly",IF(AL$6='Team &amp; Salaries'!$M41,MIN('Team &amp; Salaries'!$N41,'Team &amp; Salaries'!$P41),IF(AL$6&gt;'Team &amp; Salaries'!$M41,MIN('Team &amp; Salaries'!$P41,AK131+'Team &amp; Salaries'!$N41),0)),IF('Team &amp; Salaries'!$O41="Quarterly",IF(AL$6='Team &amp; Salaries'!$M41,MIN('Team &amp; Salaries'!$N41,'Team &amp; Salaries'!$P41),IF(AL$6&gt;'Team &amp; Salaries'!$M41,IFERROR(MIN('Team &amp; Salaries'!$P41,IF(ISNUMBER(AG131),AG131,0)+'Team &amp; Salaries'!$N41),'Team &amp; Salaries'!$N41),0)),IF('Team &amp; Salaries'!$O41="Annually",IF(AL$6='Team &amp; Salaries'!$M41,MIN('Team &amp; Salaries'!$N41,'Team &amp; Salaries'!$P41),IF(AL$6&gt;'Team &amp; Salaries'!$M41,IFERROR(MIN('Team &amp; Salaries'!$P41,#REF!+'Team &amp; Salaries'!$N41),MIN('Team &amp; Salaries'!$N41,'Team &amp; Salaries'!$P41)),0))))))</f>
        <v>0</v>
      </c>
      <c r="AM131" s="286">
        <f>IF('Team &amp; Salaries'!$O41="Never",IF(AM$6&gt;='Team &amp; Salaries'!$M41,MIN('Team &amp; Salaries'!$N41,'Team &amp; Salaries'!$P41),0),IF('Team &amp; Salaries'!$O41="Monthly",IF(AM$6='Team &amp; Salaries'!$M41,MIN('Team &amp; Salaries'!$N41,'Team &amp; Salaries'!$P41),IF(AM$6&gt;'Team &amp; Salaries'!$M41,MIN('Team &amp; Salaries'!$P41,AL131+'Team &amp; Salaries'!$N41),0)),IF('Team &amp; Salaries'!$O41="Quarterly",IF(AM$6='Team &amp; Salaries'!$M41,MIN('Team &amp; Salaries'!$N41,'Team &amp; Salaries'!$P41),IF(AM$6&gt;'Team &amp; Salaries'!$M41,IFERROR(MIN('Team &amp; Salaries'!$P41,IF(ISNUMBER(AH131),AH131,0)+'Team &amp; Salaries'!$N41),'Team &amp; Salaries'!$N41),0)),IF('Team &amp; Salaries'!$O41="Annually",IF(AM$6='Team &amp; Salaries'!$M41,MIN('Team &amp; Salaries'!$N41,'Team &amp; Salaries'!$P41),IF(AM$6&gt;'Team &amp; Salaries'!$M41,IFERROR(MIN('Team &amp; Salaries'!$P41,#REF!+'Team &amp; Salaries'!$N41),MIN('Team &amp; Salaries'!$N41,'Team &amp; Salaries'!$P41)),0))))))</f>
        <v>0</v>
      </c>
      <c r="AN131" s="286">
        <f>IF('Team &amp; Salaries'!$O41="Never",IF(AN$6&gt;='Team &amp; Salaries'!$M41,MIN('Team &amp; Salaries'!$N41,'Team &amp; Salaries'!$P41),0),IF('Team &amp; Salaries'!$O41="Monthly",IF(AN$6='Team &amp; Salaries'!$M41,MIN('Team &amp; Salaries'!$N41,'Team &amp; Salaries'!$P41),IF(AN$6&gt;'Team &amp; Salaries'!$M41,MIN('Team &amp; Salaries'!$P41,AM131+'Team &amp; Salaries'!$N41),0)),IF('Team &amp; Salaries'!$O41="Quarterly",IF(AN$6='Team &amp; Salaries'!$M41,MIN('Team &amp; Salaries'!$N41,'Team &amp; Salaries'!$P41),IF(AN$6&gt;'Team &amp; Salaries'!$M41,IFERROR(MIN('Team &amp; Salaries'!$P41,IF(ISNUMBER(AI131),AI131,0)+'Team &amp; Salaries'!$N41),'Team &amp; Salaries'!$N41),0)),IF('Team &amp; Salaries'!$O41="Annually",IF(AN$6='Team &amp; Salaries'!$M41,MIN('Team &amp; Salaries'!$N41,'Team &amp; Salaries'!$P41),IF(AN$6&gt;'Team &amp; Salaries'!$M41,IFERROR(MIN('Team &amp; Salaries'!$P41,#REF!+'Team &amp; Salaries'!$N41),MIN('Team &amp; Salaries'!$N41,'Team &amp; Salaries'!$P41)),0))))))</f>
        <v>0</v>
      </c>
      <c r="AO131" s="286">
        <f>IF('Team &amp; Salaries'!$O41="Never",IF(AO$6&gt;='Team &amp; Salaries'!$M41,MIN('Team &amp; Salaries'!$N41,'Team &amp; Salaries'!$P41),0),IF('Team &amp; Salaries'!$O41="Monthly",IF(AO$6='Team &amp; Salaries'!$M41,MIN('Team &amp; Salaries'!$N41,'Team &amp; Salaries'!$P41),IF(AO$6&gt;'Team &amp; Salaries'!$M41,MIN('Team &amp; Salaries'!$P41,AN131+'Team &amp; Salaries'!$N41),0)),IF('Team &amp; Salaries'!$O41="Quarterly",IF(AO$6='Team &amp; Salaries'!$M41,MIN('Team &amp; Salaries'!$N41,'Team &amp; Salaries'!$P41),IF(AO$6&gt;'Team &amp; Salaries'!$M41,IFERROR(MIN('Team &amp; Salaries'!$P41,IF(ISNUMBER(AJ131),AJ131,0)+'Team &amp; Salaries'!$N41),'Team &amp; Salaries'!$N41),0)),IF('Team &amp; Salaries'!$O41="Annually",IF(AO$6='Team &amp; Salaries'!$M41,MIN('Team &amp; Salaries'!$N41,'Team &amp; Salaries'!$P41),IF(AO$6&gt;'Team &amp; Salaries'!$M41,IFERROR(MIN('Team &amp; Salaries'!$P41,#REF!+'Team &amp; Salaries'!$N41),MIN('Team &amp; Salaries'!$N41,'Team &amp; Salaries'!$P41)),0))))))</f>
        <v>0</v>
      </c>
      <c r="AP131" s="286">
        <f>IF('Team &amp; Salaries'!$O41="Never",IF(AP$6&gt;='Team &amp; Salaries'!$M41,MIN('Team &amp; Salaries'!$N41,'Team &amp; Salaries'!$P41),0),IF('Team &amp; Salaries'!$O41="Monthly",IF(AP$6='Team &amp; Salaries'!$M41,MIN('Team &amp; Salaries'!$N41,'Team &amp; Salaries'!$P41),IF(AP$6&gt;'Team &amp; Salaries'!$M41,MIN('Team &amp; Salaries'!$P41,AO131+'Team &amp; Salaries'!$N41),0)),IF('Team &amp; Salaries'!$O41="Quarterly",IF(AP$6='Team &amp; Salaries'!$M41,MIN('Team &amp; Salaries'!$N41,'Team &amp; Salaries'!$P41),IF(AP$6&gt;'Team &amp; Salaries'!$M41,IFERROR(MIN('Team &amp; Salaries'!$P41,IF(ISNUMBER(AK131),AK131,0)+'Team &amp; Salaries'!$N41),'Team &amp; Salaries'!$N41),0)),IF('Team &amp; Salaries'!$O41="Annually",IF(AP$6='Team &amp; Salaries'!$M41,MIN('Team &amp; Salaries'!$N41,'Team &amp; Salaries'!$P41),IF(AP$6&gt;'Team &amp; Salaries'!$M41,IFERROR(MIN('Team &amp; Salaries'!$P41,#REF!+'Team &amp; Salaries'!$N41),MIN('Team &amp; Salaries'!$N41,'Team &amp; Salaries'!$P41)),0))))))</f>
        <v>0</v>
      </c>
      <c r="AQ131" s="286">
        <f>IF('Team &amp; Salaries'!$O41="Never",IF(AQ$6&gt;='Team &amp; Salaries'!$M41,MIN('Team &amp; Salaries'!$N41,'Team &amp; Salaries'!$P41),0),IF('Team &amp; Salaries'!$O41="Monthly",IF(AQ$6='Team &amp; Salaries'!$M41,MIN('Team &amp; Salaries'!$N41,'Team &amp; Salaries'!$P41),IF(AQ$6&gt;'Team &amp; Salaries'!$M41,MIN('Team &amp; Salaries'!$P41,AP131+'Team &amp; Salaries'!$N41),0)),IF('Team &amp; Salaries'!$O41="Quarterly",IF(AQ$6='Team &amp; Salaries'!$M41,MIN('Team &amp; Salaries'!$N41,'Team &amp; Salaries'!$P41),IF(AQ$6&gt;'Team &amp; Salaries'!$M41,IFERROR(MIN('Team &amp; Salaries'!$P41,IF(ISNUMBER(AL131),AL131,0)+'Team &amp; Salaries'!$N41),'Team &amp; Salaries'!$N41),0)),IF('Team &amp; Salaries'!$O41="Annually",IF(AQ$6='Team &amp; Salaries'!$M41,MIN('Team &amp; Salaries'!$N41,'Team &amp; Salaries'!$P41),IF(AQ$6&gt;'Team &amp; Salaries'!$M41,IFERROR(MIN('Team &amp; Salaries'!$P41,#REF!+'Team &amp; Salaries'!$N41),MIN('Team &amp; Salaries'!$N41,'Team &amp; Salaries'!$P41)),0))))))</f>
        <v>0</v>
      </c>
      <c r="AR131" s="286">
        <f>IF('Team &amp; Salaries'!$O41="Never",IF(AR$6&gt;='Team &amp; Salaries'!$M41,MIN('Team &amp; Salaries'!$N41,'Team &amp; Salaries'!$P41),0),IF('Team &amp; Salaries'!$O41="Monthly",IF(AR$6='Team &amp; Salaries'!$M41,MIN('Team &amp; Salaries'!$N41,'Team &amp; Salaries'!$P41),IF(AR$6&gt;'Team &amp; Salaries'!$M41,MIN('Team &amp; Salaries'!$P41,AQ131+'Team &amp; Salaries'!$N41),0)),IF('Team &amp; Salaries'!$O41="Quarterly",IF(AR$6='Team &amp; Salaries'!$M41,MIN('Team &amp; Salaries'!$N41,'Team &amp; Salaries'!$P41),IF(AR$6&gt;'Team &amp; Salaries'!$M41,IFERROR(MIN('Team &amp; Salaries'!$P41,IF(ISNUMBER(AM131),AM131,0)+'Team &amp; Salaries'!$N41),'Team &amp; Salaries'!$N41),0)),IF('Team &amp; Salaries'!$O41="Annually",IF(AR$6='Team &amp; Salaries'!$M41,MIN('Team &amp; Salaries'!$N41,'Team &amp; Salaries'!$P41),IF(AR$6&gt;'Team &amp; Salaries'!$M41,IFERROR(MIN('Team &amp; Salaries'!$P41,#REF!+'Team &amp; Salaries'!$N41),MIN('Team &amp; Salaries'!$N41,'Team &amp; Salaries'!$P41)),0))))))</f>
        <v>0</v>
      </c>
      <c r="AS131" s="286">
        <f>IF('Team &amp; Salaries'!$O41="Never",IF(AS$6&gt;='Team &amp; Salaries'!$M41,MIN('Team &amp; Salaries'!$N41,'Team &amp; Salaries'!$P41),0),IF('Team &amp; Salaries'!$O41="Monthly",IF(AS$6='Team &amp; Salaries'!$M41,MIN('Team &amp; Salaries'!$N41,'Team &amp; Salaries'!$P41),IF(AS$6&gt;'Team &amp; Salaries'!$M41,MIN('Team &amp; Salaries'!$P41,AR131+'Team &amp; Salaries'!$N41),0)),IF('Team &amp; Salaries'!$O41="Quarterly",IF(AS$6='Team &amp; Salaries'!$M41,MIN('Team &amp; Salaries'!$N41,'Team &amp; Salaries'!$P41),IF(AS$6&gt;'Team &amp; Salaries'!$M41,IFERROR(MIN('Team &amp; Salaries'!$P41,IF(ISNUMBER(AN131),AN131,0)+'Team &amp; Salaries'!$N41),'Team &amp; Salaries'!$N41),0)),IF('Team &amp; Salaries'!$O41="Annually",IF(AS$6='Team &amp; Salaries'!$M41,MIN('Team &amp; Salaries'!$N41,'Team &amp; Salaries'!$P41),IF(AS$6&gt;'Team &amp; Salaries'!$M41,IFERROR(MIN('Team &amp; Salaries'!$P41,#REF!+'Team &amp; Salaries'!$N41),MIN('Team &amp; Salaries'!$N41,'Team &amp; Salaries'!$P41)),0))))))</f>
        <v>0</v>
      </c>
      <c r="AT131" s="286">
        <f>IF('Team &amp; Salaries'!$O41="Never",IF(AT$6&gt;='Team &amp; Salaries'!$M41,MIN('Team &amp; Salaries'!$N41,'Team &amp; Salaries'!$P41),0),IF('Team &amp; Salaries'!$O41="Monthly",IF(AT$6='Team &amp; Salaries'!$M41,MIN('Team &amp; Salaries'!$N41,'Team &amp; Salaries'!$P41),IF(AT$6&gt;'Team &amp; Salaries'!$M41,MIN('Team &amp; Salaries'!$P41,AS131+'Team &amp; Salaries'!$N41),0)),IF('Team &amp; Salaries'!$O41="Quarterly",IF(AT$6='Team &amp; Salaries'!$M41,MIN('Team &amp; Salaries'!$N41,'Team &amp; Salaries'!$P41),IF(AT$6&gt;'Team &amp; Salaries'!$M41,IFERROR(MIN('Team &amp; Salaries'!$P41,IF(ISNUMBER(AO131),AO131,0)+'Team &amp; Salaries'!$N41),'Team &amp; Salaries'!$N41),0)),IF('Team &amp; Salaries'!$O41="Annually",IF(AT$6='Team &amp; Salaries'!$M41,MIN('Team &amp; Salaries'!$N41,'Team &amp; Salaries'!$P41),IF(AT$6&gt;'Team &amp; Salaries'!$M41,IFERROR(MIN('Team &amp; Salaries'!$P41,#REF!+'Team &amp; Salaries'!$N41),MIN('Team &amp; Salaries'!$N41,'Team &amp; Salaries'!$P41)),0))))))</f>
        <v>0</v>
      </c>
      <c r="AU131" s="286">
        <f>IF('Team &amp; Salaries'!$O41="Never",IF(AU$6&gt;='Team &amp; Salaries'!$M41,MIN('Team &amp; Salaries'!$N41,'Team &amp; Salaries'!$P41),0),IF('Team &amp; Salaries'!$O41="Monthly",IF(AU$6='Team &amp; Salaries'!$M41,MIN('Team &amp; Salaries'!$N41,'Team &amp; Salaries'!$P41),IF(AU$6&gt;'Team &amp; Salaries'!$M41,MIN('Team &amp; Salaries'!$P41,AT131+'Team &amp; Salaries'!$N41),0)),IF('Team &amp; Salaries'!$O41="Quarterly",IF(AU$6='Team &amp; Salaries'!$M41,MIN('Team &amp; Salaries'!$N41,'Team &amp; Salaries'!$P41),IF(AU$6&gt;'Team &amp; Salaries'!$M41,IFERROR(MIN('Team &amp; Salaries'!$P41,IF(ISNUMBER(AP131),AP131,0)+'Team &amp; Salaries'!$N41),'Team &amp; Salaries'!$N41),0)),IF('Team &amp; Salaries'!$O41="Annually",IF(AU$6='Team &amp; Salaries'!$M41,MIN('Team &amp; Salaries'!$N41,'Team &amp; Salaries'!$P41),IF(AU$6&gt;'Team &amp; Salaries'!$M41,IFERROR(MIN('Team &amp; Salaries'!$P41,#REF!+'Team &amp; Salaries'!$N41),MIN('Team &amp; Salaries'!$N41,'Team &amp; Salaries'!$P41)),0))))))</f>
        <v>0</v>
      </c>
      <c r="AV131" s="286">
        <f>IF('Team &amp; Salaries'!$O41="Never",IF(AV$6&gt;='Team &amp; Salaries'!$M41,MIN('Team &amp; Salaries'!$N41,'Team &amp; Salaries'!$P41),0),IF('Team &amp; Salaries'!$O41="Monthly",IF(AV$6='Team &amp; Salaries'!$M41,MIN('Team &amp; Salaries'!$N41,'Team &amp; Salaries'!$P41),IF(AV$6&gt;'Team &amp; Salaries'!$M41,MIN('Team &amp; Salaries'!$P41,AU131+'Team &amp; Salaries'!$N41),0)),IF('Team &amp; Salaries'!$O41="Quarterly",IF(AV$6='Team &amp; Salaries'!$M41,MIN('Team &amp; Salaries'!$N41,'Team &amp; Salaries'!$P41),IF(AV$6&gt;'Team &amp; Salaries'!$M41,IFERROR(MIN('Team &amp; Salaries'!$P41,IF(ISNUMBER(AQ131),AQ131,0)+'Team &amp; Salaries'!$N41),'Team &amp; Salaries'!$N41),0)),IF('Team &amp; Salaries'!$O41="Annually",IF(AV$6='Team &amp; Salaries'!$M41,MIN('Team &amp; Salaries'!$N41,'Team &amp; Salaries'!$P41),IF(AV$6&gt;'Team &amp; Salaries'!$M41,IFERROR(MIN('Team &amp; Salaries'!$P41,#REF!+'Team &amp; Salaries'!$N41),MIN('Team &amp; Salaries'!$N41,'Team &amp; Salaries'!$P41)),0))))))</f>
        <v>0</v>
      </c>
      <c r="AW131" s="286">
        <f>IF('Team &amp; Salaries'!$O41="Never",IF(AW$6&gt;='Team &amp; Salaries'!$M41,MIN('Team &amp; Salaries'!$N41,'Team &amp; Salaries'!$P41),0),IF('Team &amp; Salaries'!$O41="Monthly",IF(AW$6='Team &amp; Salaries'!$M41,MIN('Team &amp; Salaries'!$N41,'Team &amp; Salaries'!$P41),IF(AW$6&gt;'Team &amp; Salaries'!$M41,MIN('Team &amp; Salaries'!$P41,AV131+'Team &amp; Salaries'!$N41),0)),IF('Team &amp; Salaries'!$O41="Quarterly",IF(AW$6='Team &amp; Salaries'!$M41,MIN('Team &amp; Salaries'!$N41,'Team &amp; Salaries'!$P41),IF(AW$6&gt;'Team &amp; Salaries'!$M41,IFERROR(MIN('Team &amp; Salaries'!$P41,IF(ISNUMBER(AR131),AR131,0)+'Team &amp; Salaries'!$N41),'Team &amp; Salaries'!$N41),0)),IF('Team &amp; Salaries'!$O41="Annually",IF(AW$6='Team &amp; Salaries'!$M41,MIN('Team &amp; Salaries'!$N41,'Team &amp; Salaries'!$P41),IF(AW$6&gt;'Team &amp; Salaries'!$M41,IFERROR(MIN('Team &amp; Salaries'!$P41,#REF!+'Team &amp; Salaries'!$N41),MIN('Team &amp; Salaries'!$N41,'Team &amp; Salaries'!$P41)),0))))))</f>
        <v>0</v>
      </c>
      <c r="AX131" s="286">
        <f>IF('Team &amp; Salaries'!$O41="Never",IF(AX$6&gt;='Team &amp; Salaries'!$M41,MIN('Team &amp; Salaries'!$N41,'Team &amp; Salaries'!$P41),0),IF('Team &amp; Salaries'!$O41="Monthly",IF(AX$6='Team &amp; Salaries'!$M41,MIN('Team &amp; Salaries'!$N41,'Team &amp; Salaries'!$P41),IF(AX$6&gt;'Team &amp; Salaries'!$M41,MIN('Team &amp; Salaries'!$P41,AW131+'Team &amp; Salaries'!$N41),0)),IF('Team &amp; Salaries'!$O41="Quarterly",IF(AX$6='Team &amp; Salaries'!$M41,MIN('Team &amp; Salaries'!$N41,'Team &amp; Salaries'!$P41),IF(AX$6&gt;'Team &amp; Salaries'!$M41,IFERROR(MIN('Team &amp; Salaries'!$P41,IF(ISNUMBER(AS131),AS131,0)+'Team &amp; Salaries'!$N41),'Team &amp; Salaries'!$N41),0)),IF('Team &amp; Salaries'!$O41="Annually",IF(AX$6='Team &amp; Salaries'!$M41,MIN('Team &amp; Salaries'!$N41,'Team &amp; Salaries'!$P41),IF(AX$6&gt;'Team &amp; Salaries'!$M41,IFERROR(MIN('Team &amp; Salaries'!$P41,#REF!+'Team &amp; Salaries'!$N41),MIN('Team &amp; Salaries'!$N41,'Team &amp; Salaries'!$P41)),0))))))</f>
        <v>0</v>
      </c>
      <c r="AY131" s="286">
        <f>IF('Team &amp; Salaries'!$O41="Never",IF(AY$6&gt;='Team &amp; Salaries'!$M41,MIN('Team &amp; Salaries'!$N41,'Team &amp; Salaries'!$P41),0),IF('Team &amp; Salaries'!$O41="Monthly",IF(AY$6='Team &amp; Salaries'!$M41,MIN('Team &amp; Salaries'!$N41,'Team &amp; Salaries'!$P41),IF(AY$6&gt;'Team &amp; Salaries'!$M41,MIN('Team &amp; Salaries'!$P41,AX131+'Team &amp; Salaries'!$N41),0)),IF('Team &amp; Salaries'!$O41="Quarterly",IF(AY$6='Team &amp; Salaries'!$M41,MIN('Team &amp; Salaries'!$N41,'Team &amp; Salaries'!$P41),IF(AY$6&gt;'Team &amp; Salaries'!$M41,IFERROR(MIN('Team &amp; Salaries'!$P41,IF(ISNUMBER(AT131),AT131,0)+'Team &amp; Salaries'!$N41),'Team &amp; Salaries'!$N41),0)),IF('Team &amp; Salaries'!$O41="Annually",IF(AY$6='Team &amp; Salaries'!$M41,MIN('Team &amp; Salaries'!$N41,'Team &amp; Salaries'!$P41),IF(AY$6&gt;'Team &amp; Salaries'!$M41,IFERROR(MIN('Team &amp; Salaries'!$P41,#REF!+'Team &amp; Salaries'!$N41),MIN('Team &amp; Salaries'!$N41,'Team &amp; Salaries'!$P41)),0))))))</f>
        <v>1</v>
      </c>
      <c r="AZ131" s="286">
        <f>IF('Team &amp; Salaries'!$O41="Never",IF(AZ$6&gt;='Team &amp; Salaries'!$M41,MIN('Team &amp; Salaries'!$N41,'Team &amp; Salaries'!$P41),0),IF('Team &amp; Salaries'!$O41="Monthly",IF(AZ$6='Team &amp; Salaries'!$M41,MIN('Team &amp; Salaries'!$N41,'Team &amp; Salaries'!$P41),IF(AZ$6&gt;'Team &amp; Salaries'!$M41,MIN('Team &amp; Salaries'!$P41,AY131+'Team &amp; Salaries'!$N41),0)),IF('Team &amp; Salaries'!$O41="Quarterly",IF(AZ$6='Team &amp; Salaries'!$M41,MIN('Team &amp; Salaries'!$N41,'Team &amp; Salaries'!$P41),IF(AZ$6&gt;'Team &amp; Salaries'!$M41,IFERROR(MIN('Team &amp; Salaries'!$P41,IF(ISNUMBER(AU131),AU131,0)+'Team &amp; Salaries'!$N41),'Team &amp; Salaries'!$N41),0)),IF('Team &amp; Salaries'!$O41="Annually",IF(AZ$6='Team &amp; Salaries'!$M41,MIN('Team &amp; Salaries'!$N41,'Team &amp; Salaries'!$P41),IF(AZ$6&gt;'Team &amp; Salaries'!$M41,IFERROR(MIN('Team &amp; Salaries'!$P41,#REF!+'Team &amp; Salaries'!$N41),MIN('Team &amp; Salaries'!$N41,'Team &amp; Salaries'!$P41)),0))))))</f>
        <v>1</v>
      </c>
      <c r="BA131" s="286">
        <f>IF('Team &amp; Salaries'!$O41="Never",IF(BA$6&gt;='Team &amp; Salaries'!$M41,MIN('Team &amp; Salaries'!$N41,'Team &amp; Salaries'!$P41),0),IF('Team &amp; Salaries'!$O41="Monthly",IF(BA$6='Team &amp; Salaries'!$M41,MIN('Team &amp; Salaries'!$N41,'Team &amp; Salaries'!$P41),IF(BA$6&gt;'Team &amp; Salaries'!$M41,MIN('Team &amp; Salaries'!$P41,AZ131+'Team &amp; Salaries'!$N41),0)),IF('Team &amp; Salaries'!$O41="Quarterly",IF(BA$6='Team &amp; Salaries'!$M41,MIN('Team &amp; Salaries'!$N41,'Team &amp; Salaries'!$P41),IF(BA$6&gt;'Team &amp; Salaries'!$M41,IFERROR(MIN('Team &amp; Salaries'!$P41,IF(ISNUMBER(AV131),AV131,0)+'Team &amp; Salaries'!$N41),'Team &amp; Salaries'!$N41),0)),IF('Team &amp; Salaries'!$O41="Annually",IF(BA$6='Team &amp; Salaries'!$M41,MIN('Team &amp; Salaries'!$N41,'Team &amp; Salaries'!$P41),IF(BA$6&gt;'Team &amp; Salaries'!$M41,IFERROR(MIN('Team &amp; Salaries'!$P41,#REF!+'Team &amp; Salaries'!$N41),MIN('Team &amp; Salaries'!$N41,'Team &amp; Salaries'!$P41)),0))))))</f>
        <v>1</v>
      </c>
      <c r="BB131" s="286">
        <f>IF('Team &amp; Salaries'!$O41="Never",IF(BB$6&gt;='Team &amp; Salaries'!$M41,MIN('Team &amp; Salaries'!$N41,'Team &amp; Salaries'!$P41),0),IF('Team &amp; Salaries'!$O41="Monthly",IF(BB$6='Team &amp; Salaries'!$M41,MIN('Team &amp; Salaries'!$N41,'Team &amp; Salaries'!$P41),IF(BB$6&gt;'Team &amp; Salaries'!$M41,MIN('Team &amp; Salaries'!$P41,BA131+'Team &amp; Salaries'!$N41),0)),IF('Team &amp; Salaries'!$O41="Quarterly",IF(BB$6='Team &amp; Salaries'!$M41,MIN('Team &amp; Salaries'!$N41,'Team &amp; Salaries'!$P41),IF(BB$6&gt;'Team &amp; Salaries'!$M41,IFERROR(MIN('Team &amp; Salaries'!$P41,IF(ISNUMBER(AW131),AW131,0)+'Team &amp; Salaries'!$N41),'Team &amp; Salaries'!$N41),0)),IF('Team &amp; Salaries'!$O41="Annually",IF(BB$6='Team &amp; Salaries'!$M41,MIN('Team &amp; Salaries'!$N41,'Team &amp; Salaries'!$P41),IF(BB$6&gt;'Team &amp; Salaries'!$M41,IFERROR(MIN('Team &amp; Salaries'!$P41,#REF!+'Team &amp; Salaries'!$N41),MIN('Team &amp; Salaries'!$N41,'Team &amp; Salaries'!$P41)),0))))))</f>
        <v>1</v>
      </c>
      <c r="BC131" s="286">
        <f>IF('Team &amp; Salaries'!$O41="Never",IF(BC$6&gt;='Team &amp; Salaries'!$M41,MIN('Team &amp; Salaries'!$N41,'Team &amp; Salaries'!$P41),0),IF('Team &amp; Salaries'!$O41="Monthly",IF(BC$6='Team &amp; Salaries'!$M41,MIN('Team &amp; Salaries'!$N41,'Team &amp; Salaries'!$P41),IF(BC$6&gt;'Team &amp; Salaries'!$M41,MIN('Team &amp; Salaries'!$P41,BB131+'Team &amp; Salaries'!$N41),0)),IF('Team &amp; Salaries'!$O41="Quarterly",IF(BC$6='Team &amp; Salaries'!$M41,MIN('Team &amp; Salaries'!$N41,'Team &amp; Salaries'!$P41),IF(BC$6&gt;'Team &amp; Salaries'!$M41,IFERROR(MIN('Team &amp; Salaries'!$P41,IF(ISNUMBER(AX131),AX131,0)+'Team &amp; Salaries'!$N41),'Team &amp; Salaries'!$N41),0)),IF('Team &amp; Salaries'!$O41="Annually",IF(BC$6='Team &amp; Salaries'!$M41,MIN('Team &amp; Salaries'!$N41,'Team &amp; Salaries'!$P41),IF(BC$6&gt;'Team &amp; Salaries'!$M41,IFERROR(MIN('Team &amp; Salaries'!$P41,#REF!+'Team &amp; Salaries'!$N41),MIN('Team &amp; Salaries'!$N41,'Team &amp; Salaries'!$P41)),0))))))</f>
        <v>1</v>
      </c>
      <c r="BD131" s="286">
        <f>IF('Team &amp; Salaries'!$O41="Never",IF(BD$6&gt;='Team &amp; Salaries'!$M41,MIN('Team &amp; Salaries'!$N41,'Team &amp; Salaries'!$P41),0),IF('Team &amp; Salaries'!$O41="Monthly",IF(BD$6='Team &amp; Salaries'!$M41,MIN('Team &amp; Salaries'!$N41,'Team &amp; Salaries'!$P41),IF(BD$6&gt;'Team &amp; Salaries'!$M41,MIN('Team &amp; Salaries'!$P41,BC131+'Team &amp; Salaries'!$N41),0)),IF('Team &amp; Salaries'!$O41="Quarterly",IF(BD$6='Team &amp; Salaries'!$M41,MIN('Team &amp; Salaries'!$N41,'Team &amp; Salaries'!$P41),IF(BD$6&gt;'Team &amp; Salaries'!$M41,IFERROR(MIN('Team &amp; Salaries'!$P41,IF(ISNUMBER(AY131),AY131,0)+'Team &amp; Salaries'!$N41),'Team &amp; Salaries'!$N41),0)),IF('Team &amp; Salaries'!$O41="Annually",IF(BD$6='Team &amp; Salaries'!$M41,MIN('Team &amp; Salaries'!$N41,'Team &amp; Salaries'!$P41),IF(BD$6&gt;'Team &amp; Salaries'!$M41,IFERROR(MIN('Team &amp; Salaries'!$P41,#REF!+'Team &amp; Salaries'!$N41),MIN('Team &amp; Salaries'!$N41,'Team &amp; Salaries'!$P41)),0))))))</f>
        <v>1</v>
      </c>
      <c r="BE131" s="286">
        <f>IF('Team &amp; Salaries'!$O41="Never",IF(BE$6&gt;='Team &amp; Salaries'!$M41,MIN('Team &amp; Salaries'!$N41,'Team &amp; Salaries'!$P41),0),IF('Team &amp; Salaries'!$O41="Monthly",IF(BE$6='Team &amp; Salaries'!$M41,MIN('Team &amp; Salaries'!$N41,'Team &amp; Salaries'!$P41),IF(BE$6&gt;'Team &amp; Salaries'!$M41,MIN('Team &amp; Salaries'!$P41,BD131+'Team &amp; Salaries'!$N41),0)),IF('Team &amp; Salaries'!$O41="Quarterly",IF(BE$6='Team &amp; Salaries'!$M41,MIN('Team &amp; Salaries'!$N41,'Team &amp; Salaries'!$P41),IF(BE$6&gt;'Team &amp; Salaries'!$M41,IFERROR(MIN('Team &amp; Salaries'!$P41,IF(ISNUMBER(AZ131),AZ131,0)+'Team &amp; Salaries'!$N41),'Team &amp; Salaries'!$N41),0)),IF('Team &amp; Salaries'!$O41="Annually",IF(BE$6='Team &amp; Salaries'!$M41,MIN('Team &amp; Salaries'!$N41,'Team &amp; Salaries'!$P41),IF(BE$6&gt;'Team &amp; Salaries'!$M41,IFERROR(MIN('Team &amp; Salaries'!$P41,#REF!+'Team &amp; Salaries'!$N41),MIN('Team &amp; Salaries'!$N41,'Team &amp; Salaries'!$P41)),0))))))</f>
        <v>1</v>
      </c>
      <c r="BF131" s="286">
        <f>IF('Team &amp; Salaries'!$O41="Never",IF(BF$6&gt;='Team &amp; Salaries'!$M41,MIN('Team &amp; Salaries'!$N41,'Team &amp; Salaries'!$P41),0),IF('Team &amp; Salaries'!$O41="Monthly",IF(BF$6='Team &amp; Salaries'!$M41,MIN('Team &amp; Salaries'!$N41,'Team &amp; Salaries'!$P41),IF(BF$6&gt;'Team &amp; Salaries'!$M41,MIN('Team &amp; Salaries'!$P41,BE131+'Team &amp; Salaries'!$N41),0)),IF('Team &amp; Salaries'!$O41="Quarterly",IF(BF$6='Team &amp; Salaries'!$M41,MIN('Team &amp; Salaries'!$N41,'Team &amp; Salaries'!$P41),IF(BF$6&gt;'Team &amp; Salaries'!$M41,IFERROR(MIN('Team &amp; Salaries'!$P41,IF(ISNUMBER(BA131),BA131,0)+'Team &amp; Salaries'!$N41),'Team &amp; Salaries'!$N41),0)),IF('Team &amp; Salaries'!$O41="Annually",IF(BF$6='Team &amp; Salaries'!$M41,MIN('Team &amp; Salaries'!$N41,'Team &amp; Salaries'!$P41),IF(BF$6&gt;'Team &amp; Salaries'!$M41,IFERROR(MIN('Team &amp; Salaries'!$P41,#REF!+'Team &amp; Salaries'!$N41),MIN('Team &amp; Salaries'!$N41,'Team &amp; Salaries'!$P41)),0))))))</f>
        <v>1</v>
      </c>
      <c r="BG131" s="286">
        <f>IF('Team &amp; Salaries'!$O41="Never",IF(BG$6&gt;='Team &amp; Salaries'!$M41,MIN('Team &amp; Salaries'!$N41,'Team &amp; Salaries'!$P41),0),IF('Team &amp; Salaries'!$O41="Monthly",IF(BG$6='Team &amp; Salaries'!$M41,MIN('Team &amp; Salaries'!$N41,'Team &amp; Salaries'!$P41),IF(BG$6&gt;'Team &amp; Salaries'!$M41,MIN('Team &amp; Salaries'!$P41,BF131+'Team &amp; Salaries'!$N41),0)),IF('Team &amp; Salaries'!$O41="Quarterly",IF(BG$6='Team &amp; Salaries'!$M41,MIN('Team &amp; Salaries'!$N41,'Team &amp; Salaries'!$P41),IF(BG$6&gt;'Team &amp; Salaries'!$M41,IFERROR(MIN('Team &amp; Salaries'!$P41,IF(ISNUMBER(BB131),BB131,0)+'Team &amp; Salaries'!$N41),'Team &amp; Salaries'!$N41),0)),IF('Team &amp; Salaries'!$O41="Annually",IF(BG$6='Team &amp; Salaries'!$M41,MIN('Team &amp; Salaries'!$N41,'Team &amp; Salaries'!$P41),IF(BG$6&gt;'Team &amp; Salaries'!$M41,IFERROR(MIN('Team &amp; Salaries'!$P41,#REF!+'Team &amp; Salaries'!$N41),MIN('Team &amp; Salaries'!$N41,'Team &amp; Salaries'!$P41)),0))))))</f>
        <v>1</v>
      </c>
      <c r="BH131" s="286">
        <f>IF('Team &amp; Salaries'!$O41="Never",IF(BH$6&gt;='Team &amp; Salaries'!$M41,MIN('Team &amp; Salaries'!$N41,'Team &amp; Salaries'!$P41),0),IF('Team &amp; Salaries'!$O41="Monthly",IF(BH$6='Team &amp; Salaries'!$M41,MIN('Team &amp; Salaries'!$N41,'Team &amp; Salaries'!$P41),IF(BH$6&gt;'Team &amp; Salaries'!$M41,MIN('Team &amp; Salaries'!$P41,BG131+'Team &amp; Salaries'!$N41),0)),IF('Team &amp; Salaries'!$O41="Quarterly",IF(BH$6='Team &amp; Salaries'!$M41,MIN('Team &amp; Salaries'!$N41,'Team &amp; Salaries'!$P41),IF(BH$6&gt;'Team &amp; Salaries'!$M41,IFERROR(MIN('Team &amp; Salaries'!$P41,IF(ISNUMBER(BC131),BC131,0)+'Team &amp; Salaries'!$N41),'Team &amp; Salaries'!$N41),0)),IF('Team &amp; Salaries'!$O41="Annually",IF(BH$6='Team &amp; Salaries'!$M41,MIN('Team &amp; Salaries'!$N41,'Team &amp; Salaries'!$P41),IF(BH$6&gt;'Team &amp; Salaries'!$M41,IFERROR(MIN('Team &amp; Salaries'!$P41,#REF!+'Team &amp; Salaries'!$N41),MIN('Team &amp; Salaries'!$N41,'Team &amp; Salaries'!$P41)),0))))))</f>
        <v>1</v>
      </c>
      <c r="BI131" s="286">
        <f>IF('Team &amp; Salaries'!$O41="Never",IF(BI$6&gt;='Team &amp; Salaries'!$M41,MIN('Team &amp; Salaries'!$N41,'Team &amp; Salaries'!$P41),0),IF('Team &amp; Salaries'!$O41="Monthly",IF(BI$6='Team &amp; Salaries'!$M41,MIN('Team &amp; Salaries'!$N41,'Team &amp; Salaries'!$P41),IF(BI$6&gt;'Team &amp; Salaries'!$M41,MIN('Team &amp; Salaries'!$P41,BH131+'Team &amp; Salaries'!$N41),0)),IF('Team &amp; Salaries'!$O41="Quarterly",IF(BI$6='Team &amp; Salaries'!$M41,MIN('Team &amp; Salaries'!$N41,'Team &amp; Salaries'!$P41),IF(BI$6&gt;'Team &amp; Salaries'!$M41,IFERROR(MIN('Team &amp; Salaries'!$P41,IF(ISNUMBER(BD131),BD131,0)+'Team &amp; Salaries'!$N41),'Team &amp; Salaries'!$N41),0)),IF('Team &amp; Salaries'!$O41="Annually",IF(BI$6='Team &amp; Salaries'!$M41,MIN('Team &amp; Salaries'!$N41,'Team &amp; Salaries'!$P41),IF(BI$6&gt;'Team &amp; Salaries'!$M41,IFERROR(MIN('Team &amp; Salaries'!$P41,#REF!+'Team &amp; Salaries'!$N41),MIN('Team &amp; Salaries'!$N41,'Team &amp; Salaries'!$P41)),0))))))</f>
        <v>1</v>
      </c>
      <c r="BJ131" s="286">
        <f>IF('Team &amp; Salaries'!$O41="Never",IF(BJ$6&gt;='Team &amp; Salaries'!$M41,MIN('Team &amp; Salaries'!$N41,'Team &amp; Salaries'!$P41),0),IF('Team &amp; Salaries'!$O41="Monthly",IF(BJ$6='Team &amp; Salaries'!$M41,MIN('Team &amp; Salaries'!$N41,'Team &amp; Salaries'!$P41),IF(BJ$6&gt;'Team &amp; Salaries'!$M41,MIN('Team &amp; Salaries'!$P41,BI131+'Team &amp; Salaries'!$N41),0)),IF('Team &amp; Salaries'!$O41="Quarterly",IF(BJ$6='Team &amp; Salaries'!$M41,MIN('Team &amp; Salaries'!$N41,'Team &amp; Salaries'!$P41),IF(BJ$6&gt;'Team &amp; Salaries'!$M41,IFERROR(MIN('Team &amp; Salaries'!$P41,IF(ISNUMBER(BE131),BE131,0)+'Team &amp; Salaries'!$N41),'Team &amp; Salaries'!$N41),0)),IF('Team &amp; Salaries'!$O41="Annually",IF(BJ$6='Team &amp; Salaries'!$M41,MIN('Team &amp; Salaries'!$N41,'Team &amp; Salaries'!$P41),IF(BJ$6&gt;'Team &amp; Salaries'!$M41,IFERROR(MIN('Team &amp; Salaries'!$P41,#REF!+'Team &amp; Salaries'!$N41),MIN('Team &amp; Salaries'!$N41,'Team &amp; Salaries'!$P41)),0))))))</f>
        <v>1</v>
      </c>
      <c r="BK131" s="286">
        <f>IF('Team &amp; Salaries'!$O41="Never",IF(BK$6&gt;='Team &amp; Salaries'!$M41,MIN('Team &amp; Salaries'!$N41,'Team &amp; Salaries'!$P41),0),IF('Team &amp; Salaries'!$O41="Monthly",IF(BK$6='Team &amp; Salaries'!$M41,MIN('Team &amp; Salaries'!$N41,'Team &amp; Salaries'!$P41),IF(BK$6&gt;'Team &amp; Salaries'!$M41,MIN('Team &amp; Salaries'!$P41,BJ131+'Team &amp; Salaries'!$N41),0)),IF('Team &amp; Salaries'!$O41="Quarterly",IF(BK$6='Team &amp; Salaries'!$M41,MIN('Team &amp; Salaries'!$N41,'Team &amp; Salaries'!$P41),IF(BK$6&gt;'Team &amp; Salaries'!$M41,IFERROR(MIN('Team &amp; Salaries'!$P41,IF(ISNUMBER(BF131),BF131,0)+'Team &amp; Salaries'!$N41),'Team &amp; Salaries'!$N41),0)),IF('Team &amp; Salaries'!$O41="Annually",IF(BK$6='Team &amp; Salaries'!$M41,MIN('Team &amp; Salaries'!$N41,'Team &amp; Salaries'!$P41),IF(BK$6&gt;'Team &amp; Salaries'!$M41,IFERROR(MIN('Team &amp; Salaries'!$P41,#REF!+'Team &amp; Salaries'!$N41),MIN('Team &amp; Salaries'!$N41,'Team &amp; Salaries'!$P41)),0))))))</f>
        <v>1</v>
      </c>
      <c r="BL131" s="286">
        <f>IF('Team &amp; Salaries'!$O41="Never",IF(BL$6&gt;='Team &amp; Salaries'!$M41,MIN('Team &amp; Salaries'!$N41,'Team &amp; Salaries'!$P41),0),IF('Team &amp; Salaries'!$O41="Monthly",IF(BL$6='Team &amp; Salaries'!$M41,MIN('Team &amp; Salaries'!$N41,'Team &amp; Salaries'!$P41),IF(BL$6&gt;'Team &amp; Salaries'!$M41,MIN('Team &amp; Salaries'!$P41,BK131+'Team &amp; Salaries'!$N41),0)),IF('Team &amp; Salaries'!$O41="Quarterly",IF(BL$6='Team &amp; Salaries'!$M41,MIN('Team &amp; Salaries'!$N41,'Team &amp; Salaries'!$P41),IF(BL$6&gt;'Team &amp; Salaries'!$M41,IFERROR(MIN('Team &amp; Salaries'!$P41,IF(ISNUMBER(BG131),BG131,0)+'Team &amp; Salaries'!$N41),'Team &amp; Salaries'!$N41),0)),IF('Team &amp; Salaries'!$O41="Annually",IF(BL$6='Team &amp; Salaries'!$M41,MIN('Team &amp; Salaries'!$N41,'Team &amp; Salaries'!$P41),IF(BL$6&gt;'Team &amp; Salaries'!$M41,IFERROR(MIN('Team &amp; Salaries'!$P41,#REF!+'Team &amp; Salaries'!$N41),MIN('Team &amp; Salaries'!$N41,'Team &amp; Salaries'!$P41)),0))))))</f>
        <v>1</v>
      </c>
      <c r="BM131" s="286">
        <f>IF('Team &amp; Salaries'!$O41="Never",IF(BM$6&gt;='Team &amp; Salaries'!$M41,MIN('Team &amp; Salaries'!$N41,'Team &amp; Salaries'!$P41),0),IF('Team &amp; Salaries'!$O41="Monthly",IF(BM$6='Team &amp; Salaries'!$M41,MIN('Team &amp; Salaries'!$N41,'Team &amp; Salaries'!$P41),IF(BM$6&gt;'Team &amp; Salaries'!$M41,MIN('Team &amp; Salaries'!$P41,BL131+'Team &amp; Salaries'!$N41),0)),IF('Team &amp; Salaries'!$O41="Quarterly",IF(BM$6='Team &amp; Salaries'!$M41,MIN('Team &amp; Salaries'!$N41,'Team &amp; Salaries'!$P41),IF(BM$6&gt;'Team &amp; Salaries'!$M41,IFERROR(MIN('Team &amp; Salaries'!$P41,IF(ISNUMBER(BH131),BH131,0)+'Team &amp; Salaries'!$N41),'Team &amp; Salaries'!$N41),0)),IF('Team &amp; Salaries'!$O41="Annually",IF(BM$6='Team &amp; Salaries'!$M41,MIN('Team &amp; Salaries'!$N41,'Team &amp; Salaries'!$P41),IF(BM$6&gt;'Team &amp; Salaries'!$M41,IFERROR(MIN('Team &amp; Salaries'!$P41,#REF!+'Team &amp; Salaries'!$N41),MIN('Team &amp; Salaries'!$N41,'Team &amp; Salaries'!$P41)),0))))))</f>
        <v>1</v>
      </c>
      <c r="BN131" s="286">
        <f>IF('Team &amp; Salaries'!$O41="Never",IF(BN$6&gt;='Team &amp; Salaries'!$M41,MIN('Team &amp; Salaries'!$N41,'Team &amp; Salaries'!$P41),0),IF('Team &amp; Salaries'!$O41="Monthly",IF(BN$6='Team &amp; Salaries'!$M41,MIN('Team &amp; Salaries'!$N41,'Team &amp; Salaries'!$P41),IF(BN$6&gt;'Team &amp; Salaries'!$M41,MIN('Team &amp; Salaries'!$P41,BM131+'Team &amp; Salaries'!$N41),0)),IF('Team &amp; Salaries'!$O41="Quarterly",IF(BN$6='Team &amp; Salaries'!$M41,MIN('Team &amp; Salaries'!$N41,'Team &amp; Salaries'!$P41),IF(BN$6&gt;'Team &amp; Salaries'!$M41,IFERROR(MIN('Team &amp; Salaries'!$P41,IF(ISNUMBER(BI131),BI131,0)+'Team &amp; Salaries'!$N41),'Team &amp; Salaries'!$N41),0)),IF('Team &amp; Salaries'!$O41="Annually",IF(BN$6='Team &amp; Salaries'!$M41,MIN('Team &amp; Salaries'!$N41,'Team &amp; Salaries'!$P41),IF(BN$6&gt;'Team &amp; Salaries'!$M41,IFERROR(MIN('Team &amp; Salaries'!$P41,#REF!+'Team &amp; Salaries'!$N41),MIN('Team &amp; Salaries'!$N41,'Team &amp; Salaries'!$P41)),0))))))</f>
        <v>1</v>
      </c>
      <c r="BO131" s="286">
        <f>IF('Team &amp; Salaries'!$O41="Never",IF(BO$6&gt;='Team &amp; Salaries'!$M41,MIN('Team &amp; Salaries'!$N41,'Team &amp; Salaries'!$P41),0),IF('Team &amp; Salaries'!$O41="Monthly",IF(BO$6='Team &amp; Salaries'!$M41,MIN('Team &amp; Salaries'!$N41,'Team &amp; Salaries'!$P41),IF(BO$6&gt;'Team &amp; Salaries'!$M41,MIN('Team &amp; Salaries'!$P41,BN131+'Team &amp; Salaries'!$N41),0)),IF('Team &amp; Salaries'!$O41="Quarterly",IF(BO$6='Team &amp; Salaries'!$M41,MIN('Team &amp; Salaries'!$N41,'Team &amp; Salaries'!$P41),IF(BO$6&gt;'Team &amp; Salaries'!$M41,IFERROR(MIN('Team &amp; Salaries'!$P41,IF(ISNUMBER(BJ131),BJ131,0)+'Team &amp; Salaries'!$N41),'Team &amp; Salaries'!$N41),0)),IF('Team &amp; Salaries'!$O41="Annually",IF(BO$6='Team &amp; Salaries'!$M41,MIN('Team &amp; Salaries'!$N41,'Team &amp; Salaries'!$P41),IF(BO$6&gt;'Team &amp; Salaries'!$M41,IFERROR(MIN('Team &amp; Salaries'!$P41,#REF!+'Team &amp; Salaries'!$N41),MIN('Team &amp; Salaries'!$N41,'Team &amp; Salaries'!$P41)),0))))))</f>
        <v>1</v>
      </c>
      <c r="BP131" s="286">
        <f>IF('Team &amp; Salaries'!$O41="Never",IF(BP$6&gt;='Team &amp; Salaries'!$M41,MIN('Team &amp; Salaries'!$N41,'Team &amp; Salaries'!$P41),0),IF('Team &amp; Salaries'!$O41="Monthly",IF(BP$6='Team &amp; Salaries'!$M41,MIN('Team &amp; Salaries'!$N41,'Team &amp; Salaries'!$P41),IF(BP$6&gt;'Team &amp; Salaries'!$M41,MIN('Team &amp; Salaries'!$P41,BO131+'Team &amp; Salaries'!$N41),0)),IF('Team &amp; Salaries'!$O41="Quarterly",IF(BP$6='Team &amp; Salaries'!$M41,MIN('Team &amp; Salaries'!$N41,'Team &amp; Salaries'!$P41),IF(BP$6&gt;'Team &amp; Salaries'!$M41,IFERROR(MIN('Team &amp; Salaries'!$P41,IF(ISNUMBER(BK131),BK131,0)+'Team &amp; Salaries'!$N41),'Team &amp; Salaries'!$N41),0)),IF('Team &amp; Salaries'!$O41="Annually",IF(BP$6='Team &amp; Salaries'!$M41,MIN('Team &amp; Salaries'!$N41,'Team &amp; Salaries'!$P41),IF(BP$6&gt;'Team &amp; Salaries'!$M41,IFERROR(MIN('Team &amp; Salaries'!$P41,#REF!+'Team &amp; Salaries'!$N41),MIN('Team &amp; Salaries'!$N41,'Team &amp; Salaries'!$P41)),0))))))</f>
        <v>1</v>
      </c>
      <c r="BQ131" s="286">
        <f>IF('Team &amp; Salaries'!$O41="Never",IF(BQ$6&gt;='Team &amp; Salaries'!$M41,MIN('Team &amp; Salaries'!$N41,'Team &amp; Salaries'!$P41),0),IF('Team &amp; Salaries'!$O41="Monthly",IF(BQ$6='Team &amp; Salaries'!$M41,MIN('Team &amp; Salaries'!$N41,'Team &amp; Salaries'!$P41),IF(BQ$6&gt;'Team &amp; Salaries'!$M41,MIN('Team &amp; Salaries'!$P41,BP131+'Team &amp; Salaries'!$N41),0)),IF('Team &amp; Salaries'!$O41="Quarterly",IF(BQ$6='Team &amp; Salaries'!$M41,MIN('Team &amp; Salaries'!$N41,'Team &amp; Salaries'!$P41),IF(BQ$6&gt;'Team &amp; Salaries'!$M41,IFERROR(MIN('Team &amp; Salaries'!$P41,IF(ISNUMBER(BL131),BL131,0)+'Team &amp; Salaries'!$N41),'Team &amp; Salaries'!$N41),0)),IF('Team &amp; Salaries'!$O41="Annually",IF(BQ$6='Team &amp; Salaries'!$M41,MIN('Team &amp; Salaries'!$N41,'Team &amp; Salaries'!$P41),IF(BQ$6&gt;'Team &amp; Salaries'!$M41,IFERROR(MIN('Team &amp; Salaries'!$P41,#REF!+'Team &amp; Salaries'!$N41),MIN('Team &amp; Salaries'!$N41,'Team &amp; Salaries'!$P41)),0))))))</f>
        <v>1</v>
      </c>
      <c r="BR131" s="286">
        <f>IF('Team &amp; Salaries'!$O41="Never",IF(BR$6&gt;='Team &amp; Salaries'!$M41,MIN('Team &amp; Salaries'!$N41,'Team &amp; Salaries'!$P41),0),IF('Team &amp; Salaries'!$O41="Monthly",IF(BR$6='Team &amp; Salaries'!$M41,MIN('Team &amp; Salaries'!$N41,'Team &amp; Salaries'!$P41),IF(BR$6&gt;'Team &amp; Salaries'!$M41,MIN('Team &amp; Salaries'!$P41,BQ131+'Team &amp; Salaries'!$N41),0)),IF('Team &amp; Salaries'!$O41="Quarterly",IF(BR$6='Team &amp; Salaries'!$M41,MIN('Team &amp; Salaries'!$N41,'Team &amp; Salaries'!$P41),IF(BR$6&gt;'Team &amp; Salaries'!$M41,IFERROR(MIN('Team &amp; Salaries'!$P41,IF(ISNUMBER(BM131),BM131,0)+'Team &amp; Salaries'!$N41),'Team &amp; Salaries'!$N41),0)),IF('Team &amp; Salaries'!$O41="Annually",IF(BR$6='Team &amp; Salaries'!$M41,MIN('Team &amp; Salaries'!$N41,'Team &amp; Salaries'!$P41),IF(BR$6&gt;'Team &amp; Salaries'!$M41,IFERROR(MIN('Team &amp; Salaries'!$P41,#REF!+'Team &amp; Salaries'!$N41),MIN('Team &amp; Salaries'!$N41,'Team &amp; Salaries'!$P41)),0))))))</f>
        <v>1</v>
      </c>
      <c r="BS131" s="286">
        <f>IF('Team &amp; Salaries'!$O41="Never",IF(BS$6&gt;='Team &amp; Salaries'!$M41,MIN('Team &amp; Salaries'!$N41,'Team &amp; Salaries'!$P41),0),IF('Team &amp; Salaries'!$O41="Monthly",IF(BS$6='Team &amp; Salaries'!$M41,MIN('Team &amp; Salaries'!$N41,'Team &amp; Salaries'!$P41),IF(BS$6&gt;'Team &amp; Salaries'!$M41,MIN('Team &amp; Salaries'!$P41,BR131+'Team &amp; Salaries'!$N41),0)),IF('Team &amp; Salaries'!$O41="Quarterly",IF(BS$6='Team &amp; Salaries'!$M41,MIN('Team &amp; Salaries'!$N41,'Team &amp; Salaries'!$P41),IF(BS$6&gt;'Team &amp; Salaries'!$M41,IFERROR(MIN('Team &amp; Salaries'!$P41,IF(ISNUMBER(BN131),BN131,0)+'Team &amp; Salaries'!$N41),'Team &amp; Salaries'!$N41),0)),IF('Team &amp; Salaries'!$O41="Annually",IF(BS$6='Team &amp; Salaries'!$M41,MIN('Team &amp; Salaries'!$N41,'Team &amp; Salaries'!$P41),IF(BS$6&gt;'Team &amp; Salaries'!$M41,IFERROR(MIN('Team &amp; Salaries'!$P41,#REF!+'Team &amp; Salaries'!$N41),MIN('Team &amp; Salaries'!$N41,'Team &amp; Salaries'!$P41)),0))))))</f>
        <v>1</v>
      </c>
      <c r="BT131" s="286">
        <f>IF('Team &amp; Salaries'!$O41="Never",IF(BT$6&gt;='Team &amp; Salaries'!$M41,MIN('Team &amp; Salaries'!$N41,'Team &amp; Salaries'!$P41),0),IF('Team &amp; Salaries'!$O41="Monthly",IF(BT$6='Team &amp; Salaries'!$M41,MIN('Team &amp; Salaries'!$N41,'Team &amp; Salaries'!$P41),IF(BT$6&gt;'Team &amp; Salaries'!$M41,MIN('Team &amp; Salaries'!$P41,BS131+'Team &amp; Salaries'!$N41),0)),IF('Team &amp; Salaries'!$O41="Quarterly",IF(BT$6='Team &amp; Salaries'!$M41,MIN('Team &amp; Salaries'!$N41,'Team &amp; Salaries'!$P41),IF(BT$6&gt;'Team &amp; Salaries'!$M41,IFERROR(MIN('Team &amp; Salaries'!$P41,IF(ISNUMBER(BO131),BO131,0)+'Team &amp; Salaries'!$N41),'Team &amp; Salaries'!$N41),0)),IF('Team &amp; Salaries'!$O41="Annually",IF(BT$6='Team &amp; Salaries'!$M41,MIN('Team &amp; Salaries'!$N41,'Team &amp; Salaries'!$P41),IF(BT$6&gt;'Team &amp; Salaries'!$M41,IFERROR(MIN('Team &amp; Salaries'!$P41,#REF!+'Team &amp; Salaries'!$N41),MIN('Team &amp; Salaries'!$N41,'Team &amp; Salaries'!$P41)),0))))))</f>
        <v>1</v>
      </c>
      <c r="BU131" s="286">
        <f>IF('Team &amp; Salaries'!$O41="Never",IF(BU$6&gt;='Team &amp; Salaries'!$M41,MIN('Team &amp; Salaries'!$N41,'Team &amp; Salaries'!$P41),0),IF('Team &amp; Salaries'!$O41="Monthly",IF(BU$6='Team &amp; Salaries'!$M41,MIN('Team &amp; Salaries'!$N41,'Team &amp; Salaries'!$P41),IF(BU$6&gt;'Team &amp; Salaries'!$M41,MIN('Team &amp; Salaries'!$P41,BT131+'Team &amp; Salaries'!$N41),0)),IF('Team &amp; Salaries'!$O41="Quarterly",IF(BU$6='Team &amp; Salaries'!$M41,MIN('Team &amp; Salaries'!$N41,'Team &amp; Salaries'!$P41),IF(BU$6&gt;'Team &amp; Salaries'!$M41,IFERROR(MIN('Team &amp; Salaries'!$P41,IF(ISNUMBER(BP131),BP131,0)+'Team &amp; Salaries'!$N41),'Team &amp; Salaries'!$N41),0)),IF('Team &amp; Salaries'!$O41="Annually",IF(BU$6='Team &amp; Salaries'!$M41,MIN('Team &amp; Salaries'!$N41,'Team &amp; Salaries'!$P41),IF(BU$6&gt;'Team &amp; Salaries'!$M41,IFERROR(MIN('Team &amp; Salaries'!$P41,#REF!+'Team &amp; Salaries'!$N41),MIN('Team &amp; Salaries'!$N41,'Team &amp; Salaries'!$P41)),0))))))</f>
        <v>1</v>
      </c>
      <c r="BV131" s="286">
        <f>IF('Team &amp; Salaries'!$O41="Never",IF(BV$6&gt;='Team &amp; Salaries'!$M41,MIN('Team &amp; Salaries'!$N41,'Team &amp; Salaries'!$P41),0),IF('Team &amp; Salaries'!$O41="Monthly",IF(BV$6='Team &amp; Salaries'!$M41,MIN('Team &amp; Salaries'!$N41,'Team &amp; Salaries'!$P41),IF(BV$6&gt;'Team &amp; Salaries'!$M41,MIN('Team &amp; Salaries'!$P41,BU131+'Team &amp; Salaries'!$N41),0)),IF('Team &amp; Salaries'!$O41="Quarterly",IF(BV$6='Team &amp; Salaries'!$M41,MIN('Team &amp; Salaries'!$N41,'Team &amp; Salaries'!$P41),IF(BV$6&gt;'Team &amp; Salaries'!$M41,IFERROR(MIN('Team &amp; Salaries'!$P41,IF(ISNUMBER(BQ131),BQ131,0)+'Team &amp; Salaries'!$N41),'Team &amp; Salaries'!$N41),0)),IF('Team &amp; Salaries'!$O41="Annually",IF(BV$6='Team &amp; Salaries'!$M41,MIN('Team &amp; Salaries'!$N41,'Team &amp; Salaries'!$P41),IF(BV$6&gt;'Team &amp; Salaries'!$M41,IFERROR(MIN('Team &amp; Salaries'!$P41,#REF!+'Team &amp; Salaries'!$N41),MIN('Team &amp; Salaries'!$N41,'Team &amp; Salaries'!$P41)),0))))))</f>
        <v>1</v>
      </c>
      <c r="BW131" s="286">
        <f>IF('Team &amp; Salaries'!$O41="Never",IF(BW$6&gt;='Team &amp; Salaries'!$M41,MIN('Team &amp; Salaries'!$N41,'Team &amp; Salaries'!$P41),0),IF('Team &amp; Salaries'!$O41="Monthly",IF(BW$6='Team &amp; Salaries'!$M41,MIN('Team &amp; Salaries'!$N41,'Team &amp; Salaries'!$P41),IF(BW$6&gt;'Team &amp; Salaries'!$M41,MIN('Team &amp; Salaries'!$P41,BV131+'Team &amp; Salaries'!$N41),0)),IF('Team &amp; Salaries'!$O41="Quarterly",IF(BW$6='Team &amp; Salaries'!$M41,MIN('Team &amp; Salaries'!$N41,'Team &amp; Salaries'!$P41),IF(BW$6&gt;'Team &amp; Salaries'!$M41,IFERROR(MIN('Team &amp; Salaries'!$P41,IF(ISNUMBER(BR131),BR131,0)+'Team &amp; Salaries'!$N41),'Team &amp; Salaries'!$N41),0)),IF('Team &amp; Salaries'!$O41="Annually",IF(BW$6='Team &amp; Salaries'!$M41,MIN('Team &amp; Salaries'!$N41,'Team &amp; Salaries'!$P41),IF(BW$6&gt;'Team &amp; Salaries'!$M41,IFERROR(MIN('Team &amp; Salaries'!$P41,#REF!+'Team &amp; Salaries'!$N41),MIN('Team &amp; Salaries'!$N41,'Team &amp; Salaries'!$P41)),0))))))</f>
        <v>1</v>
      </c>
      <c r="BX131" s="286">
        <f>IF('Team &amp; Salaries'!$O41="Never",IF(BX$6&gt;='Team &amp; Salaries'!$M41,MIN('Team &amp; Salaries'!$N41,'Team &amp; Salaries'!$P41),0),IF('Team &amp; Salaries'!$O41="Monthly",IF(BX$6='Team &amp; Salaries'!$M41,MIN('Team &amp; Salaries'!$N41,'Team &amp; Salaries'!$P41),IF(BX$6&gt;'Team &amp; Salaries'!$M41,MIN('Team &amp; Salaries'!$P41,BW131+'Team &amp; Salaries'!$N41),0)),IF('Team &amp; Salaries'!$O41="Quarterly",IF(BX$6='Team &amp; Salaries'!$M41,MIN('Team &amp; Salaries'!$N41,'Team &amp; Salaries'!$P41),IF(BX$6&gt;'Team &amp; Salaries'!$M41,IFERROR(MIN('Team &amp; Salaries'!$P41,IF(ISNUMBER(BS131),BS131,0)+'Team &amp; Salaries'!$N41),'Team &amp; Salaries'!$N41),0)),IF('Team &amp; Salaries'!$O41="Annually",IF(BX$6='Team &amp; Salaries'!$M41,MIN('Team &amp; Salaries'!$N41,'Team &amp; Salaries'!$P41),IF(BX$6&gt;'Team &amp; Salaries'!$M41,IFERROR(MIN('Team &amp; Salaries'!$P41,#REF!+'Team &amp; Salaries'!$N41),MIN('Team &amp; Salaries'!$N41,'Team &amp; Salaries'!$P41)),0))))))</f>
        <v>1</v>
      </c>
      <c r="BY131" s="286">
        <f>IF('Team &amp; Salaries'!$O41="Never",IF(BY$6&gt;='Team &amp; Salaries'!$M41,MIN('Team &amp; Salaries'!$N41,'Team &amp; Salaries'!$P41),0),IF('Team &amp; Salaries'!$O41="Monthly",IF(BY$6='Team &amp; Salaries'!$M41,MIN('Team &amp; Salaries'!$N41,'Team &amp; Salaries'!$P41),IF(BY$6&gt;'Team &amp; Salaries'!$M41,MIN('Team &amp; Salaries'!$P41,BX131+'Team &amp; Salaries'!$N41),0)),IF('Team &amp; Salaries'!$O41="Quarterly",IF(BY$6='Team &amp; Salaries'!$M41,MIN('Team &amp; Salaries'!$N41,'Team &amp; Salaries'!$P41),IF(BY$6&gt;'Team &amp; Salaries'!$M41,IFERROR(MIN('Team &amp; Salaries'!$P41,IF(ISNUMBER(BT131),BT131,0)+'Team &amp; Salaries'!$N41),'Team &amp; Salaries'!$N41),0)),IF('Team &amp; Salaries'!$O41="Annually",IF(BY$6='Team &amp; Salaries'!$M41,MIN('Team &amp; Salaries'!$N41,'Team &amp; Salaries'!$P41),IF(BY$6&gt;'Team &amp; Salaries'!$M41,IFERROR(MIN('Team &amp; Salaries'!$P41,#REF!+'Team &amp; Salaries'!$N41),MIN('Team &amp; Salaries'!$N41,'Team &amp; Salaries'!$P41)),0))))))</f>
        <v>1</v>
      </c>
      <c r="BZ131" s="286">
        <f>IF('Team &amp; Salaries'!$O41="Never",IF(BZ$6&gt;='Team &amp; Salaries'!$M41,MIN('Team &amp; Salaries'!$N41,'Team &amp; Salaries'!$P41),0),IF('Team &amp; Salaries'!$O41="Monthly",IF(BZ$6='Team &amp; Salaries'!$M41,MIN('Team &amp; Salaries'!$N41,'Team &amp; Salaries'!$P41),IF(BZ$6&gt;'Team &amp; Salaries'!$M41,MIN('Team &amp; Salaries'!$P41,BY131+'Team &amp; Salaries'!$N41),0)),IF('Team &amp; Salaries'!$O41="Quarterly",IF(BZ$6='Team &amp; Salaries'!$M41,MIN('Team &amp; Salaries'!$N41,'Team &amp; Salaries'!$P41),IF(BZ$6&gt;'Team &amp; Salaries'!$M41,IFERROR(MIN('Team &amp; Salaries'!$P41,IF(ISNUMBER(BU131),BU131,0)+'Team &amp; Salaries'!$N41),'Team &amp; Salaries'!$N41),0)),IF('Team &amp; Salaries'!$O41="Annually",IF(BZ$6='Team &amp; Salaries'!$M41,MIN('Team &amp; Salaries'!$N41,'Team &amp; Salaries'!$P41),IF(BZ$6&gt;'Team &amp; Salaries'!$M41,IFERROR(MIN('Team &amp; Salaries'!$P41,#REF!+'Team &amp; Salaries'!$N41),MIN('Team &amp; Salaries'!$N41,'Team &amp; Salaries'!$P41)),0))))))</f>
        <v>1</v>
      </c>
      <c r="CA131" s="286">
        <f>IF('Team &amp; Salaries'!$O41="Never",IF(CA$6&gt;='Team &amp; Salaries'!$M41,MIN('Team &amp; Salaries'!$N41,'Team &amp; Salaries'!$P41),0),IF('Team &amp; Salaries'!$O41="Monthly",IF(CA$6='Team &amp; Salaries'!$M41,MIN('Team &amp; Salaries'!$N41,'Team &amp; Salaries'!$P41),IF(CA$6&gt;'Team &amp; Salaries'!$M41,MIN('Team &amp; Salaries'!$P41,BZ131+'Team &amp; Salaries'!$N41),0)),IF('Team &amp; Salaries'!$O41="Quarterly",IF(CA$6='Team &amp; Salaries'!$M41,MIN('Team &amp; Salaries'!$N41,'Team &amp; Salaries'!$P41),IF(CA$6&gt;'Team &amp; Salaries'!$M41,IFERROR(MIN('Team &amp; Salaries'!$P41,IF(ISNUMBER(BV131),BV131,0)+'Team &amp; Salaries'!$N41),'Team &amp; Salaries'!$N41),0)),IF('Team &amp; Salaries'!$O41="Annually",IF(CA$6='Team &amp; Salaries'!$M41,MIN('Team &amp; Salaries'!$N41,'Team &amp; Salaries'!$P41),IF(CA$6&gt;'Team &amp; Salaries'!$M41,IFERROR(MIN('Team &amp; Salaries'!$P41,#REF!+'Team &amp; Salaries'!$N41),MIN('Team &amp; Salaries'!$N41,'Team &amp; Salaries'!$P41)),0))))))</f>
        <v>1</v>
      </c>
      <c r="CB131" s="286">
        <f>IF('Team &amp; Salaries'!$O41="Never",IF(CB$6&gt;='Team &amp; Salaries'!$M41,MIN('Team &amp; Salaries'!$N41,'Team &amp; Salaries'!$P41),0),IF('Team &amp; Salaries'!$O41="Monthly",IF(CB$6='Team &amp; Salaries'!$M41,MIN('Team &amp; Salaries'!$N41,'Team &amp; Salaries'!$P41),IF(CB$6&gt;'Team &amp; Salaries'!$M41,MIN('Team &amp; Salaries'!$P41,CA131+'Team &amp; Salaries'!$N41),0)),IF('Team &amp; Salaries'!$O41="Quarterly",IF(CB$6='Team &amp; Salaries'!$M41,MIN('Team &amp; Salaries'!$N41,'Team &amp; Salaries'!$P41),IF(CB$6&gt;'Team &amp; Salaries'!$M41,IFERROR(MIN('Team &amp; Salaries'!$P41,IF(ISNUMBER(BW131),BW131,0)+'Team &amp; Salaries'!$N41),'Team &amp; Salaries'!$N41),0)),IF('Team &amp; Salaries'!$O41="Annually",IF(CB$6='Team &amp; Salaries'!$M41,MIN('Team &amp; Salaries'!$N41,'Team &amp; Salaries'!$P41),IF(CB$6&gt;'Team &amp; Salaries'!$M41,IFERROR(MIN('Team &amp; Salaries'!$P41,#REF!+'Team &amp; Salaries'!$N41),MIN('Team &amp; Salaries'!$N41,'Team &amp; Salaries'!$P41)),0))))))</f>
        <v>1</v>
      </c>
      <c r="CC131" s="286">
        <f>IF('Team &amp; Salaries'!$O41="Never",IF(CC$6&gt;='Team &amp; Salaries'!$M41,MIN('Team &amp; Salaries'!$N41,'Team &amp; Salaries'!$P41),0),IF('Team &amp; Salaries'!$O41="Monthly",IF(CC$6='Team &amp; Salaries'!$M41,MIN('Team &amp; Salaries'!$N41,'Team &amp; Salaries'!$P41),IF(CC$6&gt;'Team &amp; Salaries'!$M41,MIN('Team &amp; Salaries'!$P41,CB131+'Team &amp; Salaries'!$N41),0)),IF('Team &amp; Salaries'!$O41="Quarterly",IF(CC$6='Team &amp; Salaries'!$M41,MIN('Team &amp; Salaries'!$N41,'Team &amp; Salaries'!$P41),IF(CC$6&gt;'Team &amp; Salaries'!$M41,IFERROR(MIN('Team &amp; Salaries'!$P41,IF(ISNUMBER(BX131),BX131,0)+'Team &amp; Salaries'!$N41),'Team &amp; Salaries'!$N41),0)),IF('Team &amp; Salaries'!$O41="Annually",IF(CC$6='Team &amp; Salaries'!$M41,MIN('Team &amp; Salaries'!$N41,'Team &amp; Salaries'!$P41),IF(CC$6&gt;'Team &amp; Salaries'!$M41,IFERROR(MIN('Team &amp; Salaries'!$P41,#REF!+'Team &amp; Salaries'!$N41),MIN('Team &amp; Salaries'!$N41,'Team &amp; Salaries'!$P41)),0))))))</f>
        <v>1</v>
      </c>
      <c r="CD131" s="286">
        <f>IF('Team &amp; Salaries'!$O41="Never",IF(CD$6&gt;='Team &amp; Salaries'!$M41,MIN('Team &amp; Salaries'!$N41,'Team &amp; Salaries'!$P41),0),IF('Team &amp; Salaries'!$O41="Monthly",IF(CD$6='Team &amp; Salaries'!$M41,MIN('Team &amp; Salaries'!$N41,'Team &amp; Salaries'!$P41),IF(CD$6&gt;'Team &amp; Salaries'!$M41,MIN('Team &amp; Salaries'!$P41,CC131+'Team &amp; Salaries'!$N41),0)),IF('Team &amp; Salaries'!$O41="Quarterly",IF(CD$6='Team &amp; Salaries'!$M41,MIN('Team &amp; Salaries'!$N41,'Team &amp; Salaries'!$P41),IF(CD$6&gt;'Team &amp; Salaries'!$M41,IFERROR(MIN('Team &amp; Salaries'!$P41,IF(ISNUMBER(BY131),BY131,0)+'Team &amp; Salaries'!$N41),'Team &amp; Salaries'!$N41),0)),IF('Team &amp; Salaries'!$O41="Annually",IF(CD$6='Team &amp; Salaries'!$M41,MIN('Team &amp; Salaries'!$N41,'Team &amp; Salaries'!$P41),IF(CD$6&gt;'Team &amp; Salaries'!$M41,IFERROR(MIN('Team &amp; Salaries'!$P41,#REF!+'Team &amp; Salaries'!$N41),MIN('Team &amp; Salaries'!$N41,'Team &amp; Salaries'!$P41)),0))))))</f>
        <v>1</v>
      </c>
      <c r="CE131" s="286">
        <f>IF('Team &amp; Salaries'!$O41="Never",IF(CE$6&gt;='Team &amp; Salaries'!$M41,MIN('Team &amp; Salaries'!$N41,'Team &amp; Salaries'!$P41),0),IF('Team &amp; Salaries'!$O41="Monthly",IF(CE$6='Team &amp; Salaries'!$M41,MIN('Team &amp; Salaries'!$N41,'Team &amp; Salaries'!$P41),IF(CE$6&gt;'Team &amp; Salaries'!$M41,MIN('Team &amp; Salaries'!$P41,CD131+'Team &amp; Salaries'!$N41),0)),IF('Team &amp; Salaries'!$O41="Quarterly",IF(CE$6='Team &amp; Salaries'!$M41,MIN('Team &amp; Salaries'!$N41,'Team &amp; Salaries'!$P41),IF(CE$6&gt;'Team &amp; Salaries'!$M41,IFERROR(MIN('Team &amp; Salaries'!$P41,IF(ISNUMBER(BZ131),BZ131,0)+'Team &amp; Salaries'!$N41),'Team &amp; Salaries'!$N41),0)),IF('Team &amp; Salaries'!$O41="Annually",IF(CE$6='Team &amp; Salaries'!$M41,MIN('Team &amp; Salaries'!$N41,'Team &amp; Salaries'!$P41),IF(CE$6&gt;'Team &amp; Salaries'!$M41,IFERROR(MIN('Team &amp; Salaries'!$P41,#REF!+'Team &amp; Salaries'!$N41),MIN('Team &amp; Salaries'!$N41,'Team &amp; Salaries'!$P41)),0))))))</f>
        <v>1</v>
      </c>
      <c r="CF131" s="286">
        <f>IF('Team &amp; Salaries'!$O41="Never",IF(CF$6&gt;='Team &amp; Salaries'!$M41,MIN('Team &amp; Salaries'!$N41,'Team &amp; Salaries'!$P41),0),IF('Team &amp; Salaries'!$O41="Monthly",IF(CF$6='Team &amp; Salaries'!$M41,MIN('Team &amp; Salaries'!$N41,'Team &amp; Salaries'!$P41),IF(CF$6&gt;'Team &amp; Salaries'!$M41,MIN('Team &amp; Salaries'!$P41,CE131+'Team &amp; Salaries'!$N41),0)),IF('Team &amp; Salaries'!$O41="Quarterly",IF(CF$6='Team &amp; Salaries'!$M41,MIN('Team &amp; Salaries'!$N41,'Team &amp; Salaries'!$P41),IF(CF$6&gt;'Team &amp; Salaries'!$M41,IFERROR(MIN('Team &amp; Salaries'!$P41,IF(ISNUMBER(CA131),CA131,0)+'Team &amp; Salaries'!$N41),'Team &amp; Salaries'!$N41),0)),IF('Team &amp; Salaries'!$O41="Annually",IF(CF$6='Team &amp; Salaries'!$M41,MIN('Team &amp; Salaries'!$N41,'Team &amp; Salaries'!$P41),IF(CF$6&gt;'Team &amp; Salaries'!$M41,IFERROR(MIN('Team &amp; Salaries'!$P41,#REF!+'Team &amp; Salaries'!$N41),MIN('Team &amp; Salaries'!$N41,'Team &amp; Salaries'!$P41)),0))))))</f>
        <v>1</v>
      </c>
      <c r="CG131" s="286">
        <f>IF('Team &amp; Salaries'!$O41="Never",IF(CG$6&gt;='Team &amp; Salaries'!$M41,MIN('Team &amp; Salaries'!$N41,'Team &amp; Salaries'!$P41),0),IF('Team &amp; Salaries'!$O41="Monthly",IF(CG$6='Team &amp; Salaries'!$M41,MIN('Team &amp; Salaries'!$N41,'Team &amp; Salaries'!$P41),IF(CG$6&gt;'Team &amp; Salaries'!$M41,MIN('Team &amp; Salaries'!$P41,CF131+'Team &amp; Salaries'!$N41),0)),IF('Team &amp; Salaries'!$O41="Quarterly",IF(CG$6='Team &amp; Salaries'!$M41,MIN('Team &amp; Salaries'!$N41,'Team &amp; Salaries'!$P41),IF(CG$6&gt;'Team &amp; Salaries'!$M41,IFERROR(MIN('Team &amp; Salaries'!$P41,IF(ISNUMBER(CB131),CB131,0)+'Team &amp; Salaries'!$N41),'Team &amp; Salaries'!$N41),0)),IF('Team &amp; Salaries'!$O41="Annually",IF(CG$6='Team &amp; Salaries'!$M41,MIN('Team &amp; Salaries'!$N41,'Team &amp; Salaries'!$P41),IF(CG$6&gt;'Team &amp; Salaries'!$M41,IFERROR(MIN('Team &amp; Salaries'!$P41,#REF!+'Team &amp; Salaries'!$N41),MIN('Team &amp; Salaries'!$N41,'Team &amp; Salaries'!$P41)),0))))))</f>
        <v>1</v>
      </c>
      <c r="CH131" s="286">
        <f>IF('Team &amp; Salaries'!$O41="Never",IF(CH$6&gt;='Team &amp; Salaries'!$M41,MIN('Team &amp; Salaries'!$N41,'Team &amp; Salaries'!$P41),0),IF('Team &amp; Salaries'!$O41="Monthly",IF(CH$6='Team &amp; Salaries'!$M41,MIN('Team &amp; Salaries'!$N41,'Team &amp; Salaries'!$P41),IF(CH$6&gt;'Team &amp; Salaries'!$M41,MIN('Team &amp; Salaries'!$P41,CG131+'Team &amp; Salaries'!$N41),0)),IF('Team &amp; Salaries'!$O41="Quarterly",IF(CH$6='Team &amp; Salaries'!$M41,MIN('Team &amp; Salaries'!$N41,'Team &amp; Salaries'!$P41),IF(CH$6&gt;'Team &amp; Salaries'!$M41,IFERROR(MIN('Team &amp; Salaries'!$P41,IF(ISNUMBER(CC131),CC131,0)+'Team &amp; Salaries'!$N41),'Team &amp; Salaries'!$N41),0)),IF('Team &amp; Salaries'!$O41="Annually",IF(CH$6='Team &amp; Salaries'!$M41,MIN('Team &amp; Salaries'!$N41,'Team &amp; Salaries'!$P41),IF(CH$6&gt;'Team &amp; Salaries'!$M41,IFERROR(MIN('Team &amp; Salaries'!$P41,#REF!+'Team &amp; Salaries'!$N41),MIN('Team &amp; Salaries'!$N41,'Team &amp; Salaries'!$P41)),0))))))</f>
        <v>1</v>
      </c>
      <c r="CI131" s="286">
        <f>IF('Team &amp; Salaries'!$O41="Never",IF(CI$6&gt;='Team &amp; Salaries'!$M41,MIN('Team &amp; Salaries'!$N41,'Team &amp; Salaries'!$P41),0),IF('Team &amp; Salaries'!$O41="Monthly",IF(CI$6='Team &amp; Salaries'!$M41,MIN('Team &amp; Salaries'!$N41,'Team &amp; Salaries'!$P41),IF(CI$6&gt;'Team &amp; Salaries'!$M41,MIN('Team &amp; Salaries'!$P41,CH131+'Team &amp; Salaries'!$N41),0)),IF('Team &amp; Salaries'!$O41="Quarterly",IF(CI$6='Team &amp; Salaries'!$M41,MIN('Team &amp; Salaries'!$N41,'Team &amp; Salaries'!$P41),IF(CI$6&gt;'Team &amp; Salaries'!$M41,IFERROR(MIN('Team &amp; Salaries'!$P41,IF(ISNUMBER(CD131),CD131,0)+'Team &amp; Salaries'!$N41),'Team &amp; Salaries'!$N41),0)),IF('Team &amp; Salaries'!$O41="Annually",IF(CI$6='Team &amp; Salaries'!$M41,MIN('Team &amp; Salaries'!$N41,'Team &amp; Salaries'!$P41),IF(CI$6&gt;'Team &amp; Salaries'!$M41,IFERROR(MIN('Team &amp; Salaries'!$P41,#REF!+'Team &amp; Salaries'!$N41),MIN('Team &amp; Salaries'!$N41,'Team &amp; Salaries'!$P41)),0))))))</f>
        <v>1</v>
      </c>
      <c r="CJ131" s="286">
        <f>IF('Team &amp; Salaries'!$O41="Never",IF(CJ$6&gt;='Team &amp; Salaries'!$M41,MIN('Team &amp; Salaries'!$N41,'Team &amp; Salaries'!$P41),0),IF('Team &amp; Salaries'!$O41="Monthly",IF(CJ$6='Team &amp; Salaries'!$M41,MIN('Team &amp; Salaries'!$N41,'Team &amp; Salaries'!$P41),IF(CJ$6&gt;'Team &amp; Salaries'!$M41,MIN('Team &amp; Salaries'!$P41,CI131+'Team &amp; Salaries'!$N41),0)),IF('Team &amp; Salaries'!$O41="Quarterly",IF(CJ$6='Team &amp; Salaries'!$M41,MIN('Team &amp; Salaries'!$N41,'Team &amp; Salaries'!$P41),IF(CJ$6&gt;'Team &amp; Salaries'!$M41,IFERROR(MIN('Team &amp; Salaries'!$P41,IF(ISNUMBER(CE131),CE131,0)+'Team &amp; Salaries'!$N41),'Team &amp; Salaries'!$N41),0)),IF('Team &amp; Salaries'!$O41="Annually",IF(CJ$6='Team &amp; Salaries'!$M41,MIN('Team &amp; Salaries'!$N41,'Team &amp; Salaries'!$P41),IF(CJ$6&gt;'Team &amp; Salaries'!$M41,IFERROR(MIN('Team &amp; Salaries'!$P41,#REF!+'Team &amp; Salaries'!$N41),MIN('Team &amp; Salaries'!$N41,'Team &amp; Salaries'!$P41)),0))))))</f>
        <v>1</v>
      </c>
      <c r="CK131" s="286">
        <f>IF('Team &amp; Salaries'!$O41="Never",IF(CK$6&gt;='Team &amp; Salaries'!$M41,MIN('Team &amp; Salaries'!$N41,'Team &amp; Salaries'!$P41),0),IF('Team &amp; Salaries'!$O41="Monthly",IF(CK$6='Team &amp; Salaries'!$M41,MIN('Team &amp; Salaries'!$N41,'Team &amp; Salaries'!$P41),IF(CK$6&gt;'Team &amp; Salaries'!$M41,MIN('Team &amp; Salaries'!$P41,CJ131+'Team &amp; Salaries'!$N41),0)),IF('Team &amp; Salaries'!$O41="Quarterly",IF(CK$6='Team &amp; Salaries'!$M41,MIN('Team &amp; Salaries'!$N41,'Team &amp; Salaries'!$P41),IF(CK$6&gt;'Team &amp; Salaries'!$M41,IFERROR(MIN('Team &amp; Salaries'!$P41,IF(ISNUMBER(CF131),CF131,0)+'Team &amp; Salaries'!$N41),'Team &amp; Salaries'!$N41),0)),IF('Team &amp; Salaries'!$O41="Annually",IF(CK$6='Team &amp; Salaries'!$M41,MIN('Team &amp; Salaries'!$N41,'Team &amp; Salaries'!$P41),IF(CK$6&gt;'Team &amp; Salaries'!$M41,IFERROR(MIN('Team &amp; Salaries'!$P41,#REF!+'Team &amp; Salaries'!$N41),MIN('Team &amp; Salaries'!$N41,'Team &amp; Salaries'!$P41)),0))))))</f>
        <v>1</v>
      </c>
      <c r="CL131" s="286">
        <f>IF('Team &amp; Salaries'!$O41="Never",IF(CL$6&gt;='Team &amp; Salaries'!$M41,MIN('Team &amp; Salaries'!$N41,'Team &amp; Salaries'!$P41),0),IF('Team &amp; Salaries'!$O41="Monthly",IF(CL$6='Team &amp; Salaries'!$M41,MIN('Team &amp; Salaries'!$N41,'Team &amp; Salaries'!$P41),IF(CL$6&gt;'Team &amp; Salaries'!$M41,MIN('Team &amp; Salaries'!$P41,CK131+'Team &amp; Salaries'!$N41),0)),IF('Team &amp; Salaries'!$O41="Quarterly",IF(CL$6='Team &amp; Salaries'!$M41,MIN('Team &amp; Salaries'!$N41,'Team &amp; Salaries'!$P41),IF(CL$6&gt;'Team &amp; Salaries'!$M41,IFERROR(MIN('Team &amp; Salaries'!$P41,IF(ISNUMBER(CG131),CG131,0)+'Team &amp; Salaries'!$N41),'Team &amp; Salaries'!$N41),0)),IF('Team &amp; Salaries'!$O41="Annually",IF(CL$6='Team &amp; Salaries'!$M41,MIN('Team &amp; Salaries'!$N41,'Team &amp; Salaries'!$P41),IF(CL$6&gt;'Team &amp; Salaries'!$M41,IFERROR(MIN('Team &amp; Salaries'!$P41,#REF!+'Team &amp; Salaries'!$N41),MIN('Team &amp; Salaries'!$N41,'Team &amp; Salaries'!$P41)),0))))))</f>
        <v>1</v>
      </c>
      <c r="CM131" s="286">
        <f>IF('Team &amp; Salaries'!$O41="Never",IF(CM$6&gt;='Team &amp; Salaries'!$M41,MIN('Team &amp; Salaries'!$N41,'Team &amp; Salaries'!$P41),0),IF('Team &amp; Salaries'!$O41="Monthly",IF(CM$6='Team &amp; Salaries'!$M41,MIN('Team &amp; Salaries'!$N41,'Team &amp; Salaries'!$P41),IF(CM$6&gt;'Team &amp; Salaries'!$M41,MIN('Team &amp; Salaries'!$P41,CL131+'Team &amp; Salaries'!$N41),0)),IF('Team &amp; Salaries'!$O41="Quarterly",IF(CM$6='Team &amp; Salaries'!$M41,MIN('Team &amp; Salaries'!$N41,'Team &amp; Salaries'!$P41),IF(CM$6&gt;'Team &amp; Salaries'!$M41,IFERROR(MIN('Team &amp; Salaries'!$P41,IF(ISNUMBER(CH131),CH131,0)+'Team &amp; Salaries'!$N41),'Team &amp; Salaries'!$N41),0)),IF('Team &amp; Salaries'!$O41="Annually",IF(CM$6='Team &amp; Salaries'!$M41,MIN('Team &amp; Salaries'!$N41,'Team &amp; Salaries'!$P41),IF(CM$6&gt;'Team &amp; Salaries'!$M41,IFERROR(MIN('Team &amp; Salaries'!$P41,#REF!+'Team &amp; Salaries'!$N41),MIN('Team &amp; Salaries'!$N41,'Team &amp; Salaries'!$P41)),0))))))</f>
        <v>1</v>
      </c>
      <c r="CN131" s="286">
        <f>IF('Team &amp; Salaries'!$O41="Never",IF(CN$6&gt;='Team &amp; Salaries'!$M41,MIN('Team &amp; Salaries'!$N41,'Team &amp; Salaries'!$P41),0),IF('Team &amp; Salaries'!$O41="Monthly",IF(CN$6='Team &amp; Salaries'!$M41,MIN('Team &amp; Salaries'!$N41,'Team &amp; Salaries'!$P41),IF(CN$6&gt;'Team &amp; Salaries'!$M41,MIN('Team &amp; Salaries'!$P41,CM131+'Team &amp; Salaries'!$N41),0)),IF('Team &amp; Salaries'!$O41="Quarterly",IF(CN$6='Team &amp; Salaries'!$M41,MIN('Team &amp; Salaries'!$N41,'Team &amp; Salaries'!$P41),IF(CN$6&gt;'Team &amp; Salaries'!$M41,IFERROR(MIN('Team &amp; Salaries'!$P41,IF(ISNUMBER(CI131),CI131,0)+'Team &amp; Salaries'!$N41),'Team &amp; Salaries'!$N41),0)),IF('Team &amp; Salaries'!$O41="Annually",IF(CN$6='Team &amp; Salaries'!$M41,MIN('Team &amp; Salaries'!$N41,'Team &amp; Salaries'!$P41),IF(CN$6&gt;'Team &amp; Salaries'!$M41,IFERROR(MIN('Team &amp; Salaries'!$P41,#REF!+'Team &amp; Salaries'!$N41),MIN('Team &amp; Salaries'!$N41,'Team &amp; Salaries'!$P41)),0))))))</f>
        <v>1</v>
      </c>
      <c r="CO131" s="286">
        <f>IF('Team &amp; Salaries'!$O41="Never",IF(CO$6&gt;='Team &amp; Salaries'!$M41,MIN('Team &amp; Salaries'!$N41,'Team &amp; Salaries'!$P41),0),IF('Team &amp; Salaries'!$O41="Monthly",IF(CO$6='Team &amp; Salaries'!$M41,MIN('Team &amp; Salaries'!$N41,'Team &amp; Salaries'!$P41),IF(CO$6&gt;'Team &amp; Salaries'!$M41,MIN('Team &amp; Salaries'!$P41,CN131+'Team &amp; Salaries'!$N41),0)),IF('Team &amp; Salaries'!$O41="Quarterly",IF(CO$6='Team &amp; Salaries'!$M41,MIN('Team &amp; Salaries'!$N41,'Team &amp; Salaries'!$P41),IF(CO$6&gt;'Team &amp; Salaries'!$M41,IFERROR(MIN('Team &amp; Salaries'!$P41,IF(ISNUMBER(CJ131),CJ131,0)+'Team &amp; Salaries'!$N41),'Team &amp; Salaries'!$N41),0)),IF('Team &amp; Salaries'!$O41="Annually",IF(CO$6='Team &amp; Salaries'!$M41,MIN('Team &amp; Salaries'!$N41,'Team &amp; Salaries'!$P41),IF(CO$6&gt;'Team &amp; Salaries'!$M41,IFERROR(MIN('Team &amp; Salaries'!$P41,#REF!+'Team &amp; Salaries'!$N41),MIN('Team &amp; Salaries'!$N41,'Team &amp; Salaries'!$P41)),0))))))</f>
        <v>1</v>
      </c>
      <c r="CP131" s="286">
        <f>IF('Team &amp; Salaries'!$O41="Never",IF(CP$6&gt;='Team &amp; Salaries'!$M41,MIN('Team &amp; Salaries'!$N41,'Team &amp; Salaries'!$P41),0),IF('Team &amp; Salaries'!$O41="Monthly",IF(CP$6='Team &amp; Salaries'!$M41,MIN('Team &amp; Salaries'!$N41,'Team &amp; Salaries'!$P41),IF(CP$6&gt;'Team &amp; Salaries'!$M41,MIN('Team &amp; Salaries'!$P41,CO131+'Team &amp; Salaries'!$N41),0)),IF('Team &amp; Salaries'!$O41="Quarterly",IF(CP$6='Team &amp; Salaries'!$M41,MIN('Team &amp; Salaries'!$N41,'Team &amp; Salaries'!$P41),IF(CP$6&gt;'Team &amp; Salaries'!$M41,IFERROR(MIN('Team &amp; Salaries'!$P41,IF(ISNUMBER(CK131),CK131,0)+'Team &amp; Salaries'!$N41),'Team &amp; Salaries'!$N41),0)),IF('Team &amp; Salaries'!$O41="Annually",IF(CP$6='Team &amp; Salaries'!$M41,MIN('Team &amp; Salaries'!$N41,'Team &amp; Salaries'!$P41),IF(CP$6&gt;'Team &amp; Salaries'!$M41,IFERROR(MIN('Team &amp; Salaries'!$P41,#REF!+'Team &amp; Salaries'!$N41),MIN('Team &amp; Salaries'!$N41,'Team &amp; Salaries'!$P41)),0))))))</f>
        <v>1</v>
      </c>
      <c r="CQ131" s="286">
        <f>IF('Team &amp; Salaries'!$O41="Never",IF(CQ$6&gt;='Team &amp; Salaries'!$M41,MIN('Team &amp; Salaries'!$N41,'Team &amp; Salaries'!$P41),0),IF('Team &amp; Salaries'!$O41="Monthly",IF(CQ$6='Team &amp; Salaries'!$M41,MIN('Team &amp; Salaries'!$N41,'Team &amp; Salaries'!$P41),IF(CQ$6&gt;'Team &amp; Salaries'!$M41,MIN('Team &amp; Salaries'!$P41,CP131+'Team &amp; Salaries'!$N41),0)),IF('Team &amp; Salaries'!$O41="Quarterly",IF(CQ$6='Team &amp; Salaries'!$M41,MIN('Team &amp; Salaries'!$N41,'Team &amp; Salaries'!$P41),IF(CQ$6&gt;'Team &amp; Salaries'!$M41,IFERROR(MIN('Team &amp; Salaries'!$P41,IF(ISNUMBER(CL131),CL131,0)+'Team &amp; Salaries'!$N41),'Team &amp; Salaries'!$N41),0)),IF('Team &amp; Salaries'!$O41="Annually",IF(CQ$6='Team &amp; Salaries'!$M41,MIN('Team &amp; Salaries'!$N41,'Team &amp; Salaries'!$P41),IF(CQ$6&gt;'Team &amp; Salaries'!$M41,IFERROR(MIN('Team &amp; Salaries'!$P41,#REF!+'Team &amp; Salaries'!$N41),MIN('Team &amp; Salaries'!$N41,'Team &amp; Salaries'!$P41)),0))))))</f>
        <v>1</v>
      </c>
      <c r="CR131" s="286">
        <f>IF('Team &amp; Salaries'!$O41="Never",IF(CR$6&gt;='Team &amp; Salaries'!$M41,MIN('Team &amp; Salaries'!$N41,'Team &amp; Salaries'!$P41),0),IF('Team &amp; Salaries'!$O41="Monthly",IF(CR$6='Team &amp; Salaries'!$M41,MIN('Team &amp; Salaries'!$N41,'Team &amp; Salaries'!$P41),IF(CR$6&gt;'Team &amp; Salaries'!$M41,MIN('Team &amp; Salaries'!$P41,CQ131+'Team &amp; Salaries'!$N41),0)),IF('Team &amp; Salaries'!$O41="Quarterly",IF(CR$6='Team &amp; Salaries'!$M41,MIN('Team &amp; Salaries'!$N41,'Team &amp; Salaries'!$P41),IF(CR$6&gt;'Team &amp; Salaries'!$M41,IFERROR(MIN('Team &amp; Salaries'!$P41,IF(ISNUMBER(CM131),CM131,0)+'Team &amp; Salaries'!$N41),'Team &amp; Salaries'!$N41),0)),IF('Team &amp; Salaries'!$O41="Annually",IF(CR$6='Team &amp; Salaries'!$M41,MIN('Team &amp; Salaries'!$N41,'Team &amp; Salaries'!$P41),IF(CR$6&gt;'Team &amp; Salaries'!$M41,IFERROR(MIN('Team &amp; Salaries'!$P41,#REF!+'Team &amp; Salaries'!$N41),MIN('Team &amp; Salaries'!$N41,'Team &amp; Salaries'!$P41)),0))))))</f>
        <v>1</v>
      </c>
      <c r="CS131" s="286">
        <f>IF('Team &amp; Salaries'!$O41="Never",IF(CS$6&gt;='Team &amp; Salaries'!$M41,MIN('Team &amp; Salaries'!$N41,'Team &amp; Salaries'!$P41),0),IF('Team &amp; Salaries'!$O41="Monthly",IF(CS$6='Team &amp; Salaries'!$M41,MIN('Team &amp; Salaries'!$N41,'Team &amp; Salaries'!$P41),IF(CS$6&gt;'Team &amp; Salaries'!$M41,MIN('Team &amp; Salaries'!$P41,CR131+'Team &amp; Salaries'!$N41),0)),IF('Team &amp; Salaries'!$O41="Quarterly",IF(CS$6='Team &amp; Salaries'!$M41,MIN('Team &amp; Salaries'!$N41,'Team &amp; Salaries'!$P41),IF(CS$6&gt;'Team &amp; Salaries'!$M41,IFERROR(MIN('Team &amp; Salaries'!$P41,IF(ISNUMBER(CN131),CN131,0)+'Team &amp; Salaries'!$N41),'Team &amp; Salaries'!$N41),0)),IF('Team &amp; Salaries'!$O41="Annually",IF(CS$6='Team &amp; Salaries'!$M41,MIN('Team &amp; Salaries'!$N41,'Team &amp; Salaries'!$P41),IF(CS$6&gt;'Team &amp; Salaries'!$M41,IFERROR(MIN('Team &amp; Salaries'!$P41,#REF!+'Team &amp; Salaries'!$N41),MIN('Team &amp; Salaries'!$N41,'Team &amp; Salaries'!$P41)),0))))))</f>
        <v>1</v>
      </c>
      <c r="CT131" s="286">
        <f>IF('Team &amp; Salaries'!$O41="Never",IF(CT$6&gt;='Team &amp; Salaries'!$M41,MIN('Team &amp; Salaries'!$N41,'Team &amp; Salaries'!$P41),0),IF('Team &amp; Salaries'!$O41="Monthly",IF(CT$6='Team &amp; Salaries'!$M41,MIN('Team &amp; Salaries'!$N41,'Team &amp; Salaries'!$P41),IF(CT$6&gt;'Team &amp; Salaries'!$M41,MIN('Team &amp; Salaries'!$P41,CS131+'Team &amp; Salaries'!$N41),0)),IF('Team &amp; Salaries'!$O41="Quarterly",IF(CT$6='Team &amp; Salaries'!$M41,MIN('Team &amp; Salaries'!$N41,'Team &amp; Salaries'!$P41),IF(CT$6&gt;'Team &amp; Salaries'!$M41,IFERROR(MIN('Team &amp; Salaries'!$P41,IF(ISNUMBER(CO131),CO131,0)+'Team &amp; Salaries'!$N41),'Team &amp; Salaries'!$N41),0)),IF('Team &amp; Salaries'!$O41="Annually",IF(CT$6='Team &amp; Salaries'!$M41,MIN('Team &amp; Salaries'!$N41,'Team &amp; Salaries'!$P41),IF(CT$6&gt;'Team &amp; Salaries'!$M41,IFERROR(MIN('Team &amp; Salaries'!$P41,#REF!+'Team &amp; Salaries'!$N41),MIN('Team &amp; Salaries'!$N41,'Team &amp; Salaries'!$P41)),0))))))</f>
        <v>1</v>
      </c>
      <c r="CU131" s="286">
        <f>IF('Team &amp; Salaries'!$O41="Never",IF(CU$6&gt;='Team &amp; Salaries'!$M41,MIN('Team &amp; Salaries'!$N41,'Team &amp; Salaries'!$P41),0),IF('Team &amp; Salaries'!$O41="Monthly",IF(CU$6='Team &amp; Salaries'!$M41,MIN('Team &amp; Salaries'!$N41,'Team &amp; Salaries'!$P41),IF(CU$6&gt;'Team &amp; Salaries'!$M41,MIN('Team &amp; Salaries'!$P41,CT131+'Team &amp; Salaries'!$N41),0)),IF('Team &amp; Salaries'!$O41="Quarterly",IF(CU$6='Team &amp; Salaries'!$M41,MIN('Team &amp; Salaries'!$N41,'Team &amp; Salaries'!$P41),IF(CU$6&gt;'Team &amp; Salaries'!$M41,IFERROR(MIN('Team &amp; Salaries'!$P41,IF(ISNUMBER(CP131),CP131,0)+'Team &amp; Salaries'!$N41),'Team &amp; Salaries'!$N41),0)),IF('Team &amp; Salaries'!$O41="Annually",IF(CU$6='Team &amp; Salaries'!$M41,MIN('Team &amp; Salaries'!$N41,'Team &amp; Salaries'!$P41),IF(CU$6&gt;'Team &amp; Salaries'!$M41,IFERROR(MIN('Team &amp; Salaries'!$P41,#REF!+'Team &amp; Salaries'!$N41),MIN('Team &amp; Salaries'!$N41,'Team &amp; Salaries'!$P41)),0))))))</f>
        <v>1</v>
      </c>
      <c r="CV131" s="286">
        <f>IF('Team &amp; Salaries'!$O41="Never",IF(CV$6&gt;='Team &amp; Salaries'!$M41,MIN('Team &amp; Salaries'!$N41,'Team &amp; Salaries'!$P41),0),IF('Team &amp; Salaries'!$O41="Monthly",IF(CV$6='Team &amp; Salaries'!$M41,MIN('Team &amp; Salaries'!$N41,'Team &amp; Salaries'!$P41),IF(CV$6&gt;'Team &amp; Salaries'!$M41,MIN('Team &amp; Salaries'!$P41,CU131+'Team &amp; Salaries'!$N41),0)),IF('Team &amp; Salaries'!$O41="Quarterly",IF(CV$6='Team &amp; Salaries'!$M41,MIN('Team &amp; Salaries'!$N41,'Team &amp; Salaries'!$P41),IF(CV$6&gt;'Team &amp; Salaries'!$M41,IFERROR(MIN('Team &amp; Salaries'!$P41,IF(ISNUMBER(CQ131),CQ131,0)+'Team &amp; Salaries'!$N41),'Team &amp; Salaries'!$N41),0)),IF('Team &amp; Salaries'!$O41="Annually",IF(CV$6='Team &amp; Salaries'!$M41,MIN('Team &amp; Salaries'!$N41,'Team &amp; Salaries'!$P41),IF(CV$6&gt;'Team &amp; Salaries'!$M41,IFERROR(MIN('Team &amp; Salaries'!$P41,#REF!+'Team &amp; Salaries'!$N41),MIN('Team &amp; Salaries'!$N41,'Team &amp; Salaries'!$P41)),0))))))</f>
        <v>1</v>
      </c>
      <c r="CW131" s="286">
        <f>IF('Team &amp; Salaries'!$O41="Never",IF(CW$6&gt;='Team &amp; Salaries'!$M41,MIN('Team &amp; Salaries'!$N41,'Team &amp; Salaries'!$P41),0),IF('Team &amp; Salaries'!$O41="Monthly",IF(CW$6='Team &amp; Salaries'!$M41,MIN('Team &amp; Salaries'!$N41,'Team &amp; Salaries'!$P41),IF(CW$6&gt;'Team &amp; Salaries'!$M41,MIN('Team &amp; Salaries'!$P41,CV131+'Team &amp; Salaries'!$N41),0)),IF('Team &amp; Salaries'!$O41="Quarterly",IF(CW$6='Team &amp; Salaries'!$M41,MIN('Team &amp; Salaries'!$N41,'Team &amp; Salaries'!$P41),IF(CW$6&gt;'Team &amp; Salaries'!$M41,IFERROR(MIN('Team &amp; Salaries'!$P41,IF(ISNUMBER(CR131),CR131,0)+'Team &amp; Salaries'!$N41),'Team &amp; Salaries'!$N41),0)),IF('Team &amp; Salaries'!$O41="Annually",IF(CW$6='Team &amp; Salaries'!$M41,MIN('Team &amp; Salaries'!$N41,'Team &amp; Salaries'!$P41),IF(CW$6&gt;'Team &amp; Salaries'!$M41,IFERROR(MIN('Team &amp; Salaries'!$P41,#REF!+'Team &amp; Salaries'!$N41),MIN('Team &amp; Salaries'!$N41,'Team &amp; Salaries'!$P41)),0))))))</f>
        <v>1</v>
      </c>
      <c r="CX131" s="286">
        <f>IF('Team &amp; Salaries'!$O41="Never",IF(CX$6&gt;='Team &amp; Salaries'!$M41,MIN('Team &amp; Salaries'!$N41,'Team &amp; Salaries'!$P41),0),IF('Team &amp; Salaries'!$O41="Monthly",IF(CX$6='Team &amp; Salaries'!$M41,MIN('Team &amp; Salaries'!$N41,'Team &amp; Salaries'!$P41),IF(CX$6&gt;'Team &amp; Salaries'!$M41,MIN('Team &amp; Salaries'!$P41,CW131+'Team &amp; Salaries'!$N41),0)),IF('Team &amp; Salaries'!$O41="Quarterly",IF(CX$6='Team &amp; Salaries'!$M41,MIN('Team &amp; Salaries'!$N41,'Team &amp; Salaries'!$P41),IF(CX$6&gt;'Team &amp; Salaries'!$M41,IFERROR(MIN('Team &amp; Salaries'!$P41,IF(ISNUMBER(CS131),CS131,0)+'Team &amp; Salaries'!$N41),'Team &amp; Salaries'!$N41),0)),IF('Team &amp; Salaries'!$O41="Annually",IF(CX$6='Team &amp; Salaries'!$M41,MIN('Team &amp; Salaries'!$N41,'Team &amp; Salaries'!$P41),IF(CX$6&gt;'Team &amp; Salaries'!$M41,IFERROR(MIN('Team &amp; Salaries'!$P41,#REF!+'Team &amp; Salaries'!$N41),MIN('Team &amp; Salaries'!$N41,'Team &amp; Salaries'!$P41)),0))))))</f>
        <v>1</v>
      </c>
      <c r="CY131" s="286">
        <f>IF('Team &amp; Salaries'!$O41="Never",IF(CY$6&gt;='Team &amp; Salaries'!$M41,MIN('Team &amp; Salaries'!$N41,'Team &amp; Salaries'!$P41),0),IF('Team &amp; Salaries'!$O41="Monthly",IF(CY$6='Team &amp; Salaries'!$M41,MIN('Team &amp; Salaries'!$N41,'Team &amp; Salaries'!$P41),IF(CY$6&gt;'Team &amp; Salaries'!$M41,MIN('Team &amp; Salaries'!$P41,CX131+'Team &amp; Salaries'!$N41),0)),IF('Team &amp; Salaries'!$O41="Quarterly",IF(CY$6='Team &amp; Salaries'!$M41,MIN('Team &amp; Salaries'!$N41,'Team &amp; Salaries'!$P41),IF(CY$6&gt;'Team &amp; Salaries'!$M41,IFERROR(MIN('Team &amp; Salaries'!$P41,IF(ISNUMBER(CT131),CT131,0)+'Team &amp; Salaries'!$N41),'Team &amp; Salaries'!$N41),0)),IF('Team &amp; Salaries'!$O41="Annually",IF(CY$6='Team &amp; Salaries'!$M41,MIN('Team &amp; Salaries'!$N41,'Team &amp; Salaries'!$P41),IF(CY$6&gt;'Team &amp; Salaries'!$M41,IFERROR(MIN('Team &amp; Salaries'!$P41,#REF!+'Team &amp; Salaries'!$N41),MIN('Team &amp; Salaries'!$N41,'Team &amp; Salaries'!$P41)),0))))))</f>
        <v>1</v>
      </c>
      <c r="CZ131" s="286">
        <f>IF('Team &amp; Salaries'!$O41="Never",IF(CZ$6&gt;='Team &amp; Salaries'!$M41,MIN('Team &amp; Salaries'!$N41,'Team &amp; Salaries'!$P41),0),IF('Team &amp; Salaries'!$O41="Monthly",IF(CZ$6='Team &amp; Salaries'!$M41,MIN('Team &amp; Salaries'!$N41,'Team &amp; Salaries'!$P41),IF(CZ$6&gt;'Team &amp; Salaries'!$M41,MIN('Team &amp; Salaries'!$P41,CY131+'Team &amp; Salaries'!$N41),0)),IF('Team &amp; Salaries'!$O41="Quarterly",IF(CZ$6='Team &amp; Salaries'!$M41,MIN('Team &amp; Salaries'!$N41,'Team &amp; Salaries'!$P41),IF(CZ$6&gt;'Team &amp; Salaries'!$M41,IFERROR(MIN('Team &amp; Salaries'!$P41,IF(ISNUMBER(CU131),CU131,0)+'Team &amp; Salaries'!$N41),'Team &amp; Salaries'!$N41),0)),IF('Team &amp; Salaries'!$O41="Annually",IF(CZ$6='Team &amp; Salaries'!$M41,MIN('Team &amp; Salaries'!$N41,'Team &amp; Salaries'!$P41),IF(CZ$6&gt;'Team &amp; Salaries'!$M41,IFERROR(MIN('Team &amp; Salaries'!$P41,#REF!+'Team &amp; Salaries'!$N41),MIN('Team &amp; Salaries'!$N41,'Team &amp; Salaries'!$P41)),0))))))</f>
        <v>1</v>
      </c>
      <c r="DA131" s="286">
        <f>IF('Team &amp; Salaries'!$O41="Never",IF(DA$6&gt;='Team &amp; Salaries'!$M41,MIN('Team &amp; Salaries'!$N41,'Team &amp; Salaries'!$P41),0),IF('Team &amp; Salaries'!$O41="Monthly",IF(DA$6='Team &amp; Salaries'!$M41,MIN('Team &amp; Salaries'!$N41,'Team &amp; Salaries'!$P41),IF(DA$6&gt;'Team &amp; Salaries'!$M41,MIN('Team &amp; Salaries'!$P41,CZ131+'Team &amp; Salaries'!$N41),0)),IF('Team &amp; Salaries'!$O41="Quarterly",IF(DA$6='Team &amp; Salaries'!$M41,MIN('Team &amp; Salaries'!$N41,'Team &amp; Salaries'!$P41),IF(DA$6&gt;'Team &amp; Salaries'!$M41,IFERROR(MIN('Team &amp; Salaries'!$P41,IF(ISNUMBER(CV131),CV131,0)+'Team &amp; Salaries'!$N41),'Team &amp; Salaries'!$N41),0)),IF('Team &amp; Salaries'!$O41="Annually",IF(DA$6='Team &amp; Salaries'!$M41,MIN('Team &amp; Salaries'!$N41,'Team &amp; Salaries'!$P41),IF(DA$6&gt;'Team &amp; Salaries'!$M41,IFERROR(MIN('Team &amp; Salaries'!$P41,#REF!+'Team &amp; Salaries'!$N41),MIN('Team &amp; Salaries'!$N41,'Team &amp; Salaries'!$P41)),0))))))</f>
        <v>1</v>
      </c>
      <c r="DB131" s="286">
        <f>IF('Team &amp; Salaries'!$O41="Never",IF(DB$6&gt;='Team &amp; Salaries'!$M41,MIN('Team &amp; Salaries'!$N41,'Team &amp; Salaries'!$P41),0),IF('Team &amp; Salaries'!$O41="Monthly",IF(DB$6='Team &amp; Salaries'!$M41,MIN('Team &amp; Salaries'!$N41,'Team &amp; Salaries'!$P41),IF(DB$6&gt;'Team &amp; Salaries'!$M41,MIN('Team &amp; Salaries'!$P41,DA131+'Team &amp; Salaries'!$N41),0)),IF('Team &amp; Salaries'!$O41="Quarterly",IF(DB$6='Team &amp; Salaries'!$M41,MIN('Team &amp; Salaries'!$N41,'Team &amp; Salaries'!$P41),IF(DB$6&gt;'Team &amp; Salaries'!$M41,IFERROR(MIN('Team &amp; Salaries'!$P41,IF(ISNUMBER(CW131),CW131,0)+'Team &amp; Salaries'!$N41),'Team &amp; Salaries'!$N41),0)),IF('Team &amp; Salaries'!$O41="Annually",IF(DB$6='Team &amp; Salaries'!$M41,MIN('Team &amp; Salaries'!$N41,'Team &amp; Salaries'!$P41),IF(DB$6&gt;'Team &amp; Salaries'!$M41,IFERROR(MIN('Team &amp; Salaries'!$P41,#REF!+'Team &amp; Salaries'!$N41),MIN('Team &amp; Salaries'!$N41,'Team &amp; Salaries'!$P41)),0))))))</f>
        <v>1</v>
      </c>
      <c r="DC131" s="286">
        <f>IF('Team &amp; Salaries'!$O41="Never",IF(DC$6&gt;='Team &amp; Salaries'!$M41,MIN('Team &amp; Salaries'!$N41,'Team &amp; Salaries'!$P41),0),IF('Team &amp; Salaries'!$O41="Monthly",IF(DC$6='Team &amp; Salaries'!$M41,MIN('Team &amp; Salaries'!$N41,'Team &amp; Salaries'!$P41),IF(DC$6&gt;'Team &amp; Salaries'!$M41,MIN('Team &amp; Salaries'!$P41,DB131+'Team &amp; Salaries'!$N41),0)),IF('Team &amp; Salaries'!$O41="Quarterly",IF(DC$6='Team &amp; Salaries'!$M41,MIN('Team &amp; Salaries'!$N41,'Team &amp; Salaries'!$P41),IF(DC$6&gt;'Team &amp; Salaries'!$M41,IFERROR(MIN('Team &amp; Salaries'!$P41,IF(ISNUMBER(CX131),CX131,0)+'Team &amp; Salaries'!$N41),'Team &amp; Salaries'!$N41),0)),IF('Team &amp; Salaries'!$O41="Annually",IF(DC$6='Team &amp; Salaries'!$M41,MIN('Team &amp; Salaries'!$N41,'Team &amp; Salaries'!$P41),IF(DC$6&gt;'Team &amp; Salaries'!$M41,IFERROR(MIN('Team &amp; Salaries'!$P41,#REF!+'Team &amp; Salaries'!$N41),MIN('Team &amp; Salaries'!$N41,'Team &amp; Salaries'!$P41)),0))))))</f>
        <v>1</v>
      </c>
      <c r="DD131" s="286">
        <f>IF('Team &amp; Salaries'!$O41="Never",IF(DD$6&gt;='Team &amp; Salaries'!$M41,MIN('Team &amp; Salaries'!$N41,'Team &amp; Salaries'!$P41),0),IF('Team &amp; Salaries'!$O41="Monthly",IF(DD$6='Team &amp; Salaries'!$M41,MIN('Team &amp; Salaries'!$N41,'Team &amp; Salaries'!$P41),IF(DD$6&gt;'Team &amp; Salaries'!$M41,MIN('Team &amp; Salaries'!$P41,DC131+'Team &amp; Salaries'!$N41),0)),IF('Team &amp; Salaries'!$O41="Quarterly",IF(DD$6='Team &amp; Salaries'!$M41,MIN('Team &amp; Salaries'!$N41,'Team &amp; Salaries'!$P41),IF(DD$6&gt;'Team &amp; Salaries'!$M41,IFERROR(MIN('Team &amp; Salaries'!$P41,IF(ISNUMBER(CY131),CY131,0)+'Team &amp; Salaries'!$N41),'Team &amp; Salaries'!$N41),0)),IF('Team &amp; Salaries'!$O41="Annually",IF(DD$6='Team &amp; Salaries'!$M41,MIN('Team &amp; Salaries'!$N41,'Team &amp; Salaries'!$P41),IF(DD$6&gt;'Team &amp; Salaries'!$M41,IFERROR(MIN('Team &amp; Salaries'!$P41,#REF!+'Team &amp; Salaries'!$N41),MIN('Team &amp; Salaries'!$N41,'Team &amp; Salaries'!$P41)),0))))))</f>
        <v>1</v>
      </c>
      <c r="DE131" s="286">
        <f>IF('Team &amp; Salaries'!$O41="Never",IF(DE$6&gt;='Team &amp; Salaries'!$M41,MIN('Team &amp; Salaries'!$N41,'Team &amp; Salaries'!$P41),0),IF('Team &amp; Salaries'!$O41="Monthly",IF(DE$6='Team &amp; Salaries'!$M41,MIN('Team &amp; Salaries'!$N41,'Team &amp; Salaries'!$P41),IF(DE$6&gt;'Team &amp; Salaries'!$M41,MIN('Team &amp; Salaries'!$P41,DD131+'Team &amp; Salaries'!$N41),0)),IF('Team &amp; Salaries'!$O41="Quarterly",IF(DE$6='Team &amp; Salaries'!$M41,MIN('Team &amp; Salaries'!$N41,'Team &amp; Salaries'!$P41),IF(DE$6&gt;'Team &amp; Salaries'!$M41,IFERROR(MIN('Team &amp; Salaries'!$P41,IF(ISNUMBER(CZ131),CZ131,0)+'Team &amp; Salaries'!$N41),'Team &amp; Salaries'!$N41),0)),IF('Team &amp; Salaries'!$O41="Annually",IF(DE$6='Team &amp; Salaries'!$M41,MIN('Team &amp; Salaries'!$N41,'Team &amp; Salaries'!$P41),IF(DE$6&gt;'Team &amp; Salaries'!$M41,IFERROR(MIN('Team &amp; Salaries'!$P41,#REF!+'Team &amp; Salaries'!$N41),MIN('Team &amp; Salaries'!$N41,'Team &amp; Salaries'!$P41)),0))))))</f>
        <v>1</v>
      </c>
      <c r="DF131" s="286">
        <f>IF('Team &amp; Salaries'!$O41="Never",IF(DF$6&gt;='Team &amp; Salaries'!$M41,MIN('Team &amp; Salaries'!$N41,'Team &amp; Salaries'!$P41),0),IF('Team &amp; Salaries'!$O41="Monthly",IF(DF$6='Team &amp; Salaries'!$M41,MIN('Team &amp; Salaries'!$N41,'Team &amp; Salaries'!$P41),IF(DF$6&gt;'Team &amp; Salaries'!$M41,MIN('Team &amp; Salaries'!$P41,DE131+'Team &amp; Salaries'!$N41),0)),IF('Team &amp; Salaries'!$O41="Quarterly",IF(DF$6='Team &amp; Salaries'!$M41,MIN('Team &amp; Salaries'!$N41,'Team &amp; Salaries'!$P41),IF(DF$6&gt;'Team &amp; Salaries'!$M41,IFERROR(MIN('Team &amp; Salaries'!$P41,IF(ISNUMBER(DA131),DA131,0)+'Team &amp; Salaries'!$N41),'Team &amp; Salaries'!$N41),0)),IF('Team &amp; Salaries'!$O41="Annually",IF(DF$6='Team &amp; Salaries'!$M41,MIN('Team &amp; Salaries'!$N41,'Team &amp; Salaries'!$P41),IF(DF$6&gt;'Team &amp; Salaries'!$M41,IFERROR(MIN('Team &amp; Salaries'!$P41,#REF!+'Team &amp; Salaries'!$N41),MIN('Team &amp; Salaries'!$N41,'Team &amp; Salaries'!$P41)),0))))))</f>
        <v>1</v>
      </c>
      <c r="DG131" s="286">
        <f>IF('Team &amp; Salaries'!$O41="Never",IF(DG$6&gt;='Team &amp; Salaries'!$M41,MIN('Team &amp; Salaries'!$N41,'Team &amp; Salaries'!$P41),0),IF('Team &amp; Salaries'!$O41="Monthly",IF(DG$6='Team &amp; Salaries'!$M41,MIN('Team &amp; Salaries'!$N41,'Team &amp; Salaries'!$P41),IF(DG$6&gt;'Team &amp; Salaries'!$M41,MIN('Team &amp; Salaries'!$P41,DF131+'Team &amp; Salaries'!$N41),0)),IF('Team &amp; Salaries'!$O41="Quarterly",IF(DG$6='Team &amp; Salaries'!$M41,MIN('Team &amp; Salaries'!$N41,'Team &amp; Salaries'!$P41),IF(DG$6&gt;'Team &amp; Salaries'!$M41,IFERROR(MIN('Team &amp; Salaries'!$P41,IF(ISNUMBER(DB131),DB131,0)+'Team &amp; Salaries'!$N41),'Team &amp; Salaries'!$N41),0)),IF('Team &amp; Salaries'!$O41="Annually",IF(DG$6='Team &amp; Salaries'!$M41,MIN('Team &amp; Salaries'!$N41,'Team &amp; Salaries'!$P41),IF(DG$6&gt;'Team &amp; Salaries'!$M41,IFERROR(MIN('Team &amp; Salaries'!$P41,#REF!+'Team &amp; Salaries'!$N41),MIN('Team &amp; Salaries'!$N41,'Team &amp; Salaries'!$P41)),0))))))</f>
        <v>1</v>
      </c>
      <c r="DH131" s="286">
        <f>IF('Team &amp; Salaries'!$O41="Never",IF(DH$6&gt;='Team &amp; Salaries'!$M41,MIN('Team &amp; Salaries'!$N41,'Team &amp; Salaries'!$P41),0),IF('Team &amp; Salaries'!$O41="Monthly",IF(DH$6='Team &amp; Salaries'!$M41,MIN('Team &amp; Salaries'!$N41,'Team &amp; Salaries'!$P41),IF(DH$6&gt;'Team &amp; Salaries'!$M41,MIN('Team &amp; Salaries'!$P41,DG131+'Team &amp; Salaries'!$N41),0)),IF('Team &amp; Salaries'!$O41="Quarterly",IF(DH$6='Team &amp; Salaries'!$M41,MIN('Team &amp; Salaries'!$N41,'Team &amp; Salaries'!$P41),IF(DH$6&gt;'Team &amp; Salaries'!$M41,IFERROR(MIN('Team &amp; Salaries'!$P41,IF(ISNUMBER(DC131),DC131,0)+'Team &amp; Salaries'!$N41),'Team &amp; Salaries'!$N41),0)),IF('Team &amp; Salaries'!$O41="Annually",IF(DH$6='Team &amp; Salaries'!$M41,MIN('Team &amp; Salaries'!$N41,'Team &amp; Salaries'!$P41),IF(DH$6&gt;'Team &amp; Salaries'!$M41,IFERROR(MIN('Team &amp; Salaries'!$P41,#REF!+'Team &amp; Salaries'!$N41),MIN('Team &amp; Salaries'!$N41,'Team &amp; Salaries'!$P41)),0))))))</f>
        <v>1</v>
      </c>
      <c r="DI131" s="286">
        <f>IF('Team &amp; Salaries'!$O41="Never",IF(DI$6&gt;='Team &amp; Salaries'!$M41,MIN('Team &amp; Salaries'!$N41,'Team &amp; Salaries'!$P41),0),IF('Team &amp; Salaries'!$O41="Monthly",IF(DI$6='Team &amp; Salaries'!$M41,MIN('Team &amp; Salaries'!$N41,'Team &amp; Salaries'!$P41),IF(DI$6&gt;'Team &amp; Salaries'!$M41,MIN('Team &amp; Salaries'!$P41,DH131+'Team &amp; Salaries'!$N41),0)),IF('Team &amp; Salaries'!$O41="Quarterly",IF(DI$6='Team &amp; Salaries'!$M41,MIN('Team &amp; Salaries'!$N41,'Team &amp; Salaries'!$P41),IF(DI$6&gt;'Team &amp; Salaries'!$M41,IFERROR(MIN('Team &amp; Salaries'!$P41,IF(ISNUMBER(DD131),DD131,0)+'Team &amp; Salaries'!$N41),'Team &amp; Salaries'!$N41),0)),IF('Team &amp; Salaries'!$O41="Annually",IF(DI$6='Team &amp; Salaries'!$M41,MIN('Team &amp; Salaries'!$N41,'Team &amp; Salaries'!$P41),IF(DI$6&gt;'Team &amp; Salaries'!$M41,IFERROR(MIN('Team &amp; Salaries'!$P41,#REF!+'Team &amp; Salaries'!$N41),MIN('Team &amp; Salaries'!$N41,'Team &amp; Salaries'!$P41)),0))))))</f>
        <v>1</v>
      </c>
    </row>
    <row r="132" spans="1:113" s="147" customFormat="1" ht="16">
      <c r="A132" s="114" t="str">
        <f>'Team &amp; Salaries'!A42</f>
        <v>VR Dev 4</v>
      </c>
      <c r="B132" s="114"/>
      <c r="C132" s="114"/>
      <c r="D132" s="285"/>
      <c r="E132" s="361" t="s">
        <v>193</v>
      </c>
      <c r="F132" s="286">
        <f>IF('Team &amp; Salaries'!$O42="Never",IF(F$6&gt;='Team &amp; Salaries'!$M42,MIN('Team &amp; Salaries'!$N42,'Team &amp; Salaries'!$P42),0),IF('Team &amp; Salaries'!$O42="Monthly",IF(F$6='Team &amp; Salaries'!$M42,MIN('Team &amp; Salaries'!$N42,'Team &amp; Salaries'!$P42),IF(F$6&gt;'Team &amp; Salaries'!$M42,MIN('Team &amp; Salaries'!$P42,E132+'Team &amp; Salaries'!$N42),0)),IF('Team &amp; Salaries'!$O42="Quarterly",IF(F$6='Team &amp; Salaries'!$M42,MIN('Team &amp; Salaries'!$N42,'Team &amp; Salaries'!$P42),IF(F$6&gt;'Team &amp; Salaries'!$M42,IFERROR(MIN('Team &amp; Salaries'!$P42,IF(ISNUMBER(A132),A132,0)+'Team &amp; Salaries'!$N42),'Team &amp; Salaries'!$N42),0)),IF('Team &amp; Salaries'!$O42="Annually",IF(F$6='Team &amp; Salaries'!$M42,MIN('Team &amp; Salaries'!$N42,'Team &amp; Salaries'!$P42),IF(F$6&gt;'Team &amp; Salaries'!$M42,IFERROR(MIN('Team &amp; Salaries'!$P42,#REF!+'Team &amp; Salaries'!$N42),MIN('Team &amp; Salaries'!$N42,'Team &amp; Salaries'!$P42)),0))))))</f>
        <v>0</v>
      </c>
      <c r="G132" s="286">
        <f>IF('Team &amp; Salaries'!$O42="Never",IF(G$6&gt;='Team &amp; Salaries'!$M42,MIN('Team &amp; Salaries'!$N42,'Team &amp; Salaries'!$P42),0),IF('Team &amp; Salaries'!$O42="Monthly",IF(G$6='Team &amp; Salaries'!$M42,MIN('Team &amp; Salaries'!$N42,'Team &amp; Salaries'!$P42),IF(G$6&gt;'Team &amp; Salaries'!$M42,MIN('Team &amp; Salaries'!$P42,F132+'Team &amp; Salaries'!$N42),0)),IF('Team &amp; Salaries'!$O42="Quarterly",IF(G$6='Team &amp; Salaries'!$M42,MIN('Team &amp; Salaries'!$N42,'Team &amp; Salaries'!$P42),IF(G$6&gt;'Team &amp; Salaries'!$M42,IFERROR(MIN('Team &amp; Salaries'!$P42,IF(ISNUMBER(B132),B132,0)+'Team &amp; Salaries'!$N42),'Team &amp; Salaries'!$N42),0)),IF('Team &amp; Salaries'!$O42="Annually",IF(G$6='Team &amp; Salaries'!$M42,MIN('Team &amp; Salaries'!$N42,'Team &amp; Salaries'!$P42),IF(G$6&gt;'Team &amp; Salaries'!$M42,IFERROR(MIN('Team &amp; Salaries'!$P42,#REF!+'Team &amp; Salaries'!$N42),MIN('Team &amp; Salaries'!$N42,'Team &amp; Salaries'!$P42)),0))))))</f>
        <v>0</v>
      </c>
      <c r="H132" s="286">
        <f>IF('Team &amp; Salaries'!$O42="Never",IF(H$6&gt;='Team &amp; Salaries'!$M42,MIN('Team &amp; Salaries'!$N42,'Team &amp; Salaries'!$P42),0),IF('Team &amp; Salaries'!$O42="Monthly",IF(H$6='Team &amp; Salaries'!$M42,MIN('Team &amp; Salaries'!$N42,'Team &amp; Salaries'!$P42),IF(H$6&gt;'Team &amp; Salaries'!$M42,MIN('Team &amp; Salaries'!$P42,G132+'Team &amp; Salaries'!$N42),0)),IF('Team &amp; Salaries'!$O42="Quarterly",IF(H$6='Team &amp; Salaries'!$M42,MIN('Team &amp; Salaries'!$N42,'Team &amp; Salaries'!$P42),IF(H$6&gt;'Team &amp; Salaries'!$M42,IFERROR(MIN('Team &amp; Salaries'!$P42,IF(ISNUMBER(C132),C132,0)+'Team &amp; Salaries'!$N42),'Team &amp; Salaries'!$N42),0)),IF('Team &amp; Salaries'!$O42="Annually",IF(H$6='Team &amp; Salaries'!$M42,MIN('Team &amp; Salaries'!$N42,'Team &amp; Salaries'!$P42),IF(H$6&gt;'Team &amp; Salaries'!$M42,IFERROR(MIN('Team &amp; Salaries'!$P42,#REF!+'Team &amp; Salaries'!$N42),MIN('Team &amp; Salaries'!$N42,'Team &amp; Salaries'!$P42)),0))))))</f>
        <v>0</v>
      </c>
      <c r="I132" s="286">
        <f>IF('Team &amp; Salaries'!$O42="Never",IF(I$6&gt;='Team &amp; Salaries'!$M42,MIN('Team &amp; Salaries'!$N42,'Team &amp; Salaries'!$P42),0),IF('Team &amp; Salaries'!$O42="Monthly",IF(I$6='Team &amp; Salaries'!$M42,MIN('Team &amp; Salaries'!$N42,'Team &amp; Salaries'!$P42),IF(I$6&gt;'Team &amp; Salaries'!$M42,MIN('Team &amp; Salaries'!$P42,H132+'Team &amp; Salaries'!$N42),0)),IF('Team &amp; Salaries'!$O42="Quarterly",IF(I$6='Team &amp; Salaries'!$M42,MIN('Team &amp; Salaries'!$N42,'Team &amp; Salaries'!$P42),IF(I$6&gt;'Team &amp; Salaries'!$M42,IFERROR(MIN('Team &amp; Salaries'!$P42,IF(ISNUMBER(D132),D132,0)+'Team &amp; Salaries'!$N42),'Team &amp; Salaries'!$N42),0)),IF('Team &amp; Salaries'!$O42="Annually",IF(I$6='Team &amp; Salaries'!$M42,MIN('Team &amp; Salaries'!$N42,'Team &amp; Salaries'!$P42),IF(I$6&gt;'Team &amp; Salaries'!$M42,IFERROR(MIN('Team &amp; Salaries'!$P42,#REF!+'Team &amp; Salaries'!$N42),MIN('Team &amp; Salaries'!$N42,'Team &amp; Salaries'!$P42)),0))))))</f>
        <v>0</v>
      </c>
      <c r="J132" s="286">
        <f>IF('Team &amp; Salaries'!$O42="Never",IF(J$6&gt;='Team &amp; Salaries'!$M42,MIN('Team &amp; Salaries'!$N42,'Team &amp; Salaries'!$P42),0),IF('Team &amp; Salaries'!$O42="Monthly",IF(J$6='Team &amp; Salaries'!$M42,MIN('Team &amp; Salaries'!$N42,'Team &amp; Salaries'!$P42),IF(J$6&gt;'Team &amp; Salaries'!$M42,MIN('Team &amp; Salaries'!$P42,I132+'Team &amp; Salaries'!$N42),0)),IF('Team &amp; Salaries'!$O42="Quarterly",IF(J$6='Team &amp; Salaries'!$M42,MIN('Team &amp; Salaries'!$N42,'Team &amp; Salaries'!$P42),IF(J$6&gt;'Team &amp; Salaries'!$M42,IFERROR(MIN('Team &amp; Salaries'!$P42,IF(ISNUMBER(E132),E132,0)+'Team &amp; Salaries'!$N42),'Team &amp; Salaries'!$N42),0)),IF('Team &amp; Salaries'!$O42="Annually",IF(J$6='Team &amp; Salaries'!$M42,MIN('Team &amp; Salaries'!$N42,'Team &amp; Salaries'!$P42),IF(J$6&gt;'Team &amp; Salaries'!$M42,IFERROR(MIN('Team &amp; Salaries'!$P42,#REF!+'Team &amp; Salaries'!$N42),MIN('Team &amp; Salaries'!$N42,'Team &amp; Salaries'!$P42)),0))))))</f>
        <v>0</v>
      </c>
      <c r="K132" s="286">
        <f>IF('Team &amp; Salaries'!$O42="Never",IF(K$6&gt;='Team &amp; Salaries'!$M42,MIN('Team &amp; Salaries'!$N42,'Team &amp; Salaries'!$P42),0),IF('Team &amp; Salaries'!$O42="Monthly",IF(K$6='Team &amp; Salaries'!$M42,MIN('Team &amp; Salaries'!$N42,'Team &amp; Salaries'!$P42),IF(K$6&gt;'Team &amp; Salaries'!$M42,MIN('Team &amp; Salaries'!$P42,J132+'Team &amp; Salaries'!$N42),0)),IF('Team &amp; Salaries'!$O42="Quarterly",IF(K$6='Team &amp; Salaries'!$M42,MIN('Team &amp; Salaries'!$N42,'Team &amp; Salaries'!$P42),IF(K$6&gt;'Team &amp; Salaries'!$M42,IFERROR(MIN('Team &amp; Salaries'!$P42,IF(ISNUMBER(F132),F132,0)+'Team &amp; Salaries'!$N42),'Team &amp; Salaries'!$N42),0)),IF('Team &amp; Salaries'!$O42="Annually",IF(K$6='Team &amp; Salaries'!$M42,MIN('Team &amp; Salaries'!$N42,'Team &amp; Salaries'!$P42),IF(K$6&gt;'Team &amp; Salaries'!$M42,IFERROR(MIN('Team &amp; Salaries'!$P42,#REF!+'Team &amp; Salaries'!$N42),MIN('Team &amp; Salaries'!$N42,'Team &amp; Salaries'!$P42)),0))))))</f>
        <v>0</v>
      </c>
      <c r="L132" s="286">
        <f>IF('Team &amp; Salaries'!$O42="Never",IF(L$6&gt;='Team &amp; Salaries'!$M42,MIN('Team &amp; Salaries'!$N42,'Team &amp; Salaries'!$P42),0),IF('Team &amp; Salaries'!$O42="Monthly",IF(L$6='Team &amp; Salaries'!$M42,MIN('Team &amp; Salaries'!$N42,'Team &amp; Salaries'!$P42),IF(L$6&gt;'Team &amp; Salaries'!$M42,MIN('Team &amp; Salaries'!$P42,K132+'Team &amp; Salaries'!$N42),0)),IF('Team &amp; Salaries'!$O42="Quarterly",IF(L$6='Team &amp; Salaries'!$M42,MIN('Team &amp; Salaries'!$N42,'Team &amp; Salaries'!$P42),IF(L$6&gt;'Team &amp; Salaries'!$M42,IFERROR(MIN('Team &amp; Salaries'!$P42,IF(ISNUMBER(G132),G132,0)+'Team &amp; Salaries'!$N42),'Team &amp; Salaries'!$N42),0)),IF('Team &amp; Salaries'!$O42="Annually",IF(L$6='Team &amp; Salaries'!$M42,MIN('Team &amp; Salaries'!$N42,'Team &amp; Salaries'!$P42),IF(L$6&gt;'Team &amp; Salaries'!$M42,IFERROR(MIN('Team &amp; Salaries'!$P42,#REF!+'Team &amp; Salaries'!$N42),MIN('Team &amp; Salaries'!$N42,'Team &amp; Salaries'!$P42)),0))))))</f>
        <v>0</v>
      </c>
      <c r="M132" s="286">
        <f>IF('Team &amp; Salaries'!$O42="Never",IF(M$6&gt;='Team &amp; Salaries'!$M42,MIN('Team &amp; Salaries'!$N42,'Team &amp; Salaries'!$P42),0),IF('Team &amp; Salaries'!$O42="Monthly",IF(M$6='Team &amp; Salaries'!$M42,MIN('Team &amp; Salaries'!$N42,'Team &amp; Salaries'!$P42),IF(M$6&gt;'Team &amp; Salaries'!$M42,MIN('Team &amp; Salaries'!$P42,L132+'Team &amp; Salaries'!$N42),0)),IF('Team &amp; Salaries'!$O42="Quarterly",IF(M$6='Team &amp; Salaries'!$M42,MIN('Team &amp; Salaries'!$N42,'Team &amp; Salaries'!$P42),IF(M$6&gt;'Team &amp; Salaries'!$M42,IFERROR(MIN('Team &amp; Salaries'!$P42,IF(ISNUMBER(H132),H132,0)+'Team &amp; Salaries'!$N42),'Team &amp; Salaries'!$N42),0)),IF('Team &amp; Salaries'!$O42="Annually",IF(M$6='Team &amp; Salaries'!$M42,MIN('Team &amp; Salaries'!$N42,'Team &amp; Salaries'!$P42),IF(M$6&gt;'Team &amp; Salaries'!$M42,IFERROR(MIN('Team &amp; Salaries'!$P42,#REF!+'Team &amp; Salaries'!$N42),MIN('Team &amp; Salaries'!$N42,'Team &amp; Salaries'!$P42)),0))))))</f>
        <v>0</v>
      </c>
      <c r="N132" s="286">
        <f>IF('Team &amp; Salaries'!$O42="Never",IF(N$6&gt;='Team &amp; Salaries'!$M42,MIN('Team &amp; Salaries'!$N42,'Team &amp; Salaries'!$P42),0),IF('Team &amp; Salaries'!$O42="Monthly",IF(N$6='Team &amp; Salaries'!$M42,MIN('Team &amp; Salaries'!$N42,'Team &amp; Salaries'!$P42),IF(N$6&gt;'Team &amp; Salaries'!$M42,MIN('Team &amp; Salaries'!$P42,M132+'Team &amp; Salaries'!$N42),0)),IF('Team &amp; Salaries'!$O42="Quarterly",IF(N$6='Team &amp; Salaries'!$M42,MIN('Team &amp; Salaries'!$N42,'Team &amp; Salaries'!$P42),IF(N$6&gt;'Team &amp; Salaries'!$M42,IFERROR(MIN('Team &amp; Salaries'!$P42,IF(ISNUMBER(I132),I132,0)+'Team &amp; Salaries'!$N42),'Team &amp; Salaries'!$N42),0)),IF('Team &amp; Salaries'!$O42="Annually",IF(N$6='Team &amp; Salaries'!$M42,MIN('Team &amp; Salaries'!$N42,'Team &amp; Salaries'!$P42),IF(N$6&gt;'Team &amp; Salaries'!$M42,IFERROR(MIN('Team &amp; Salaries'!$P42,#REF!+'Team &amp; Salaries'!$N42),MIN('Team &amp; Salaries'!$N42,'Team &amp; Salaries'!$P42)),0))))))</f>
        <v>0</v>
      </c>
      <c r="O132" s="286">
        <f>IF('Team &amp; Salaries'!$O42="Never",IF(O$6&gt;='Team &amp; Salaries'!$M42,MIN('Team &amp; Salaries'!$N42,'Team &amp; Salaries'!$P42),0),IF('Team &amp; Salaries'!$O42="Monthly",IF(O$6='Team &amp; Salaries'!$M42,MIN('Team &amp; Salaries'!$N42,'Team &amp; Salaries'!$P42),IF(O$6&gt;'Team &amp; Salaries'!$M42,MIN('Team &amp; Salaries'!$P42,N132+'Team &amp; Salaries'!$N42),0)),IF('Team &amp; Salaries'!$O42="Quarterly",IF(O$6='Team &amp; Salaries'!$M42,MIN('Team &amp; Salaries'!$N42,'Team &amp; Salaries'!$P42),IF(O$6&gt;'Team &amp; Salaries'!$M42,IFERROR(MIN('Team &amp; Salaries'!$P42,IF(ISNUMBER(J132),J132,0)+'Team &amp; Salaries'!$N42),'Team &amp; Salaries'!$N42),0)),IF('Team &amp; Salaries'!$O42="Annually",IF(O$6='Team &amp; Salaries'!$M42,MIN('Team &amp; Salaries'!$N42,'Team &amp; Salaries'!$P42),IF(O$6&gt;'Team &amp; Salaries'!$M42,IFERROR(MIN('Team &amp; Salaries'!$P42,#REF!+'Team &amp; Salaries'!$N42),MIN('Team &amp; Salaries'!$N42,'Team &amp; Salaries'!$P42)),0))))))</f>
        <v>0</v>
      </c>
      <c r="P132" s="286">
        <f>IF('Team &amp; Salaries'!$O42="Never",IF(P$6&gt;='Team &amp; Salaries'!$M42,MIN('Team &amp; Salaries'!$N42,'Team &amp; Salaries'!$P42),0),IF('Team &amp; Salaries'!$O42="Monthly",IF(P$6='Team &amp; Salaries'!$M42,MIN('Team &amp; Salaries'!$N42,'Team &amp; Salaries'!$P42),IF(P$6&gt;'Team &amp; Salaries'!$M42,MIN('Team &amp; Salaries'!$P42,O132+'Team &amp; Salaries'!$N42),0)),IF('Team &amp; Salaries'!$O42="Quarterly",IF(P$6='Team &amp; Salaries'!$M42,MIN('Team &amp; Salaries'!$N42,'Team &amp; Salaries'!$P42),IF(P$6&gt;'Team &amp; Salaries'!$M42,IFERROR(MIN('Team &amp; Salaries'!$P42,IF(ISNUMBER(K132),K132,0)+'Team &amp; Salaries'!$N42),'Team &amp; Salaries'!$N42),0)),IF('Team &amp; Salaries'!$O42="Annually",IF(P$6='Team &amp; Salaries'!$M42,MIN('Team &amp; Salaries'!$N42,'Team &amp; Salaries'!$P42),IF(P$6&gt;'Team &amp; Salaries'!$M42,IFERROR(MIN('Team &amp; Salaries'!$P42,#REF!+'Team &amp; Salaries'!$N42),MIN('Team &amp; Salaries'!$N42,'Team &amp; Salaries'!$P42)),0))))))</f>
        <v>0</v>
      </c>
      <c r="Q132" s="286">
        <f>IF('Team &amp; Salaries'!$O42="Never",IF(Q$6&gt;='Team &amp; Salaries'!$M42,MIN('Team &amp; Salaries'!$N42,'Team &amp; Salaries'!$P42),0),IF('Team &amp; Salaries'!$O42="Monthly",IF(Q$6='Team &amp; Salaries'!$M42,MIN('Team &amp; Salaries'!$N42,'Team &amp; Salaries'!$P42),IF(Q$6&gt;'Team &amp; Salaries'!$M42,MIN('Team &amp; Salaries'!$P42,P132+'Team &amp; Salaries'!$N42),0)),IF('Team &amp; Salaries'!$O42="Quarterly",IF(Q$6='Team &amp; Salaries'!$M42,MIN('Team &amp; Salaries'!$N42,'Team &amp; Salaries'!$P42),IF(Q$6&gt;'Team &amp; Salaries'!$M42,IFERROR(MIN('Team &amp; Salaries'!$P42,IF(ISNUMBER(L132),L132,0)+'Team &amp; Salaries'!$N42),'Team &amp; Salaries'!$N42),0)),IF('Team &amp; Salaries'!$O42="Annually",IF(Q$6='Team &amp; Salaries'!$M42,MIN('Team &amp; Salaries'!$N42,'Team &amp; Salaries'!$P42),IF(Q$6&gt;'Team &amp; Salaries'!$M42,IFERROR(MIN('Team &amp; Salaries'!$P42,#REF!+'Team &amp; Salaries'!$N42),MIN('Team &amp; Salaries'!$N42,'Team &amp; Salaries'!$P42)),0))))))</f>
        <v>0</v>
      </c>
      <c r="R132" s="286">
        <f>IF('Team &amp; Salaries'!$O42="Never",IF(R$6&gt;='Team &amp; Salaries'!$M42,MIN('Team &amp; Salaries'!$N42,'Team &amp; Salaries'!$P42),0),IF('Team &amp; Salaries'!$O42="Monthly",IF(R$6='Team &amp; Salaries'!$M42,MIN('Team &amp; Salaries'!$N42,'Team &amp; Salaries'!$P42),IF(R$6&gt;'Team &amp; Salaries'!$M42,MIN('Team &amp; Salaries'!$P42,Q132+'Team &amp; Salaries'!$N42),0)),IF('Team &amp; Salaries'!$O42="Quarterly",IF(R$6='Team &amp; Salaries'!$M42,MIN('Team &amp; Salaries'!$N42,'Team &amp; Salaries'!$P42),IF(R$6&gt;'Team &amp; Salaries'!$M42,IFERROR(MIN('Team &amp; Salaries'!$P42,IF(ISNUMBER(M132),M132,0)+'Team &amp; Salaries'!$N42),'Team &amp; Salaries'!$N42),0)),IF('Team &amp; Salaries'!$O42="Annually",IF(R$6='Team &amp; Salaries'!$M42,MIN('Team &amp; Salaries'!$N42,'Team &amp; Salaries'!$P42),IF(R$6&gt;'Team &amp; Salaries'!$M42,IFERROR(MIN('Team &amp; Salaries'!$P42,#REF!+'Team &amp; Salaries'!$N42),MIN('Team &amp; Salaries'!$N42,'Team &amp; Salaries'!$P42)),0))))))</f>
        <v>0</v>
      </c>
      <c r="S132" s="286">
        <f>IF('Team &amp; Salaries'!$O42="Never",IF(S$6&gt;='Team &amp; Salaries'!$M42,MIN('Team &amp; Salaries'!$N42,'Team &amp; Salaries'!$P42),0),IF('Team &amp; Salaries'!$O42="Monthly",IF(S$6='Team &amp; Salaries'!$M42,MIN('Team &amp; Salaries'!$N42,'Team &amp; Salaries'!$P42),IF(S$6&gt;'Team &amp; Salaries'!$M42,MIN('Team &amp; Salaries'!$P42,R132+'Team &amp; Salaries'!$N42),0)),IF('Team &amp; Salaries'!$O42="Quarterly",IF(S$6='Team &amp; Salaries'!$M42,MIN('Team &amp; Salaries'!$N42,'Team &amp; Salaries'!$P42),IF(S$6&gt;'Team &amp; Salaries'!$M42,IFERROR(MIN('Team &amp; Salaries'!$P42,IF(ISNUMBER(N132),N132,0)+'Team &amp; Salaries'!$N42),'Team &amp; Salaries'!$N42),0)),IF('Team &amp; Salaries'!$O42="Annually",IF(S$6='Team &amp; Salaries'!$M42,MIN('Team &amp; Salaries'!$N42,'Team &amp; Salaries'!$P42),IF(S$6&gt;'Team &amp; Salaries'!$M42,IFERROR(MIN('Team &amp; Salaries'!$P42,#REF!+'Team &amp; Salaries'!$N42),MIN('Team &amp; Salaries'!$N42,'Team &amp; Salaries'!$P42)),0))))))</f>
        <v>0</v>
      </c>
      <c r="T132" s="286">
        <f>IF('Team &amp; Salaries'!$O42="Never",IF(T$6&gt;='Team &amp; Salaries'!$M42,MIN('Team &amp; Salaries'!$N42,'Team &amp; Salaries'!$P42),0),IF('Team &amp; Salaries'!$O42="Monthly",IF(T$6='Team &amp; Salaries'!$M42,MIN('Team &amp; Salaries'!$N42,'Team &amp; Salaries'!$P42),IF(T$6&gt;'Team &amp; Salaries'!$M42,MIN('Team &amp; Salaries'!$P42,S132+'Team &amp; Salaries'!$N42),0)),IF('Team &amp; Salaries'!$O42="Quarterly",IF(T$6='Team &amp; Salaries'!$M42,MIN('Team &amp; Salaries'!$N42,'Team &amp; Salaries'!$P42),IF(T$6&gt;'Team &amp; Salaries'!$M42,IFERROR(MIN('Team &amp; Salaries'!$P42,IF(ISNUMBER(O132),O132,0)+'Team &amp; Salaries'!$N42),'Team &amp; Salaries'!$N42),0)),IF('Team &amp; Salaries'!$O42="Annually",IF(T$6='Team &amp; Salaries'!$M42,MIN('Team &amp; Salaries'!$N42,'Team &amp; Salaries'!$P42),IF(T$6&gt;'Team &amp; Salaries'!$M42,IFERROR(MIN('Team &amp; Salaries'!$P42,#REF!+'Team &amp; Salaries'!$N42),MIN('Team &amp; Salaries'!$N42,'Team &amp; Salaries'!$P42)),0))))))</f>
        <v>0</v>
      </c>
      <c r="U132" s="286">
        <f>IF('Team &amp; Salaries'!$O42="Never",IF(U$6&gt;='Team &amp; Salaries'!$M42,MIN('Team &amp; Salaries'!$N42,'Team &amp; Salaries'!$P42),0),IF('Team &amp; Salaries'!$O42="Monthly",IF(U$6='Team &amp; Salaries'!$M42,MIN('Team &amp; Salaries'!$N42,'Team &amp; Salaries'!$P42),IF(U$6&gt;'Team &amp; Salaries'!$M42,MIN('Team &amp; Salaries'!$P42,T132+'Team &amp; Salaries'!$N42),0)),IF('Team &amp; Salaries'!$O42="Quarterly",IF(U$6='Team &amp; Salaries'!$M42,MIN('Team &amp; Salaries'!$N42,'Team &amp; Salaries'!$P42),IF(U$6&gt;'Team &amp; Salaries'!$M42,IFERROR(MIN('Team &amp; Salaries'!$P42,IF(ISNUMBER(P132),P132,0)+'Team &amp; Salaries'!$N42),'Team &amp; Salaries'!$N42),0)),IF('Team &amp; Salaries'!$O42="Annually",IF(U$6='Team &amp; Salaries'!$M42,MIN('Team &amp; Salaries'!$N42,'Team &amp; Salaries'!$P42),IF(U$6&gt;'Team &amp; Salaries'!$M42,IFERROR(MIN('Team &amp; Salaries'!$P42,#REF!+'Team &amp; Salaries'!$N42),MIN('Team &amp; Salaries'!$N42,'Team &amp; Salaries'!$P42)),0))))))</f>
        <v>0</v>
      </c>
      <c r="V132" s="286">
        <f>IF('Team &amp; Salaries'!$O42="Never",IF(V$6&gt;='Team &amp; Salaries'!$M42,MIN('Team &amp; Salaries'!$N42,'Team &amp; Salaries'!$P42),0),IF('Team &amp; Salaries'!$O42="Monthly",IF(V$6='Team &amp; Salaries'!$M42,MIN('Team &amp; Salaries'!$N42,'Team &amp; Salaries'!$P42),IF(V$6&gt;'Team &amp; Salaries'!$M42,MIN('Team &amp; Salaries'!$P42,U132+'Team &amp; Salaries'!$N42),0)),IF('Team &amp; Salaries'!$O42="Quarterly",IF(V$6='Team &amp; Salaries'!$M42,MIN('Team &amp; Salaries'!$N42,'Team &amp; Salaries'!$P42),IF(V$6&gt;'Team &amp; Salaries'!$M42,IFERROR(MIN('Team &amp; Salaries'!$P42,IF(ISNUMBER(Q132),Q132,0)+'Team &amp; Salaries'!$N42),'Team &amp; Salaries'!$N42),0)),IF('Team &amp; Salaries'!$O42="Annually",IF(V$6='Team &amp; Salaries'!$M42,MIN('Team &amp; Salaries'!$N42,'Team &amp; Salaries'!$P42),IF(V$6&gt;'Team &amp; Salaries'!$M42,IFERROR(MIN('Team &amp; Salaries'!$P42,#REF!+'Team &amp; Salaries'!$N42),MIN('Team &amp; Salaries'!$N42,'Team &amp; Salaries'!$P42)),0))))))</f>
        <v>0</v>
      </c>
      <c r="W132" s="286">
        <f>IF('Team &amp; Salaries'!$O42="Never",IF(W$6&gt;='Team &amp; Salaries'!$M42,MIN('Team &amp; Salaries'!$N42,'Team &amp; Salaries'!$P42),0),IF('Team &amp; Salaries'!$O42="Monthly",IF(W$6='Team &amp; Salaries'!$M42,MIN('Team &amp; Salaries'!$N42,'Team &amp; Salaries'!$P42),IF(W$6&gt;'Team &amp; Salaries'!$M42,MIN('Team &amp; Salaries'!$P42,V132+'Team &amp; Salaries'!$N42),0)),IF('Team &amp; Salaries'!$O42="Quarterly",IF(W$6='Team &amp; Salaries'!$M42,MIN('Team &amp; Salaries'!$N42,'Team &amp; Salaries'!$P42),IF(W$6&gt;'Team &amp; Salaries'!$M42,IFERROR(MIN('Team &amp; Salaries'!$P42,IF(ISNUMBER(R132),R132,0)+'Team &amp; Salaries'!$N42),'Team &amp; Salaries'!$N42),0)),IF('Team &amp; Salaries'!$O42="Annually",IF(W$6='Team &amp; Salaries'!$M42,MIN('Team &amp; Salaries'!$N42,'Team &amp; Salaries'!$P42),IF(W$6&gt;'Team &amp; Salaries'!$M42,IFERROR(MIN('Team &amp; Salaries'!$P42,#REF!+'Team &amp; Salaries'!$N42),MIN('Team &amp; Salaries'!$N42,'Team &amp; Salaries'!$P42)),0))))))</f>
        <v>0</v>
      </c>
      <c r="X132" s="286">
        <f>IF('Team &amp; Salaries'!$O42="Never",IF(X$6&gt;='Team &amp; Salaries'!$M42,MIN('Team &amp; Salaries'!$N42,'Team &amp; Salaries'!$P42),0),IF('Team &amp; Salaries'!$O42="Monthly",IF(X$6='Team &amp; Salaries'!$M42,MIN('Team &amp; Salaries'!$N42,'Team &amp; Salaries'!$P42),IF(X$6&gt;'Team &amp; Salaries'!$M42,MIN('Team &amp; Salaries'!$P42,W132+'Team &amp; Salaries'!$N42),0)),IF('Team &amp; Salaries'!$O42="Quarterly",IF(X$6='Team &amp; Salaries'!$M42,MIN('Team &amp; Salaries'!$N42,'Team &amp; Salaries'!$P42),IF(X$6&gt;'Team &amp; Salaries'!$M42,IFERROR(MIN('Team &amp; Salaries'!$P42,IF(ISNUMBER(S132),S132,0)+'Team &amp; Salaries'!$N42),'Team &amp; Salaries'!$N42),0)),IF('Team &amp; Salaries'!$O42="Annually",IF(X$6='Team &amp; Salaries'!$M42,MIN('Team &amp; Salaries'!$N42,'Team &amp; Salaries'!$P42),IF(X$6&gt;'Team &amp; Salaries'!$M42,IFERROR(MIN('Team &amp; Salaries'!$P42,#REF!+'Team &amp; Salaries'!$N42),MIN('Team &amp; Salaries'!$N42,'Team &amp; Salaries'!$P42)),0))))))</f>
        <v>0</v>
      </c>
      <c r="Y132" s="286">
        <f>IF('Team &amp; Salaries'!$O42="Never",IF(Y$6&gt;='Team &amp; Salaries'!$M42,MIN('Team &amp; Salaries'!$N42,'Team &amp; Salaries'!$P42),0),IF('Team &amp; Salaries'!$O42="Monthly",IF(Y$6='Team &amp; Salaries'!$M42,MIN('Team &amp; Salaries'!$N42,'Team &amp; Salaries'!$P42),IF(Y$6&gt;'Team &amp; Salaries'!$M42,MIN('Team &amp; Salaries'!$P42,X132+'Team &amp; Salaries'!$N42),0)),IF('Team &amp; Salaries'!$O42="Quarterly",IF(Y$6='Team &amp; Salaries'!$M42,MIN('Team &amp; Salaries'!$N42,'Team &amp; Salaries'!$P42),IF(Y$6&gt;'Team &amp; Salaries'!$M42,IFERROR(MIN('Team &amp; Salaries'!$P42,IF(ISNUMBER(T132),T132,0)+'Team &amp; Salaries'!$N42),'Team &amp; Salaries'!$N42),0)),IF('Team &amp; Salaries'!$O42="Annually",IF(Y$6='Team &amp; Salaries'!$M42,MIN('Team &amp; Salaries'!$N42,'Team &amp; Salaries'!$P42),IF(Y$6&gt;'Team &amp; Salaries'!$M42,IFERROR(MIN('Team &amp; Salaries'!$P42,#REF!+'Team &amp; Salaries'!$N42),MIN('Team &amp; Salaries'!$N42,'Team &amp; Salaries'!$P42)),0))))))</f>
        <v>0</v>
      </c>
      <c r="Z132" s="286">
        <f>IF('Team &amp; Salaries'!$O42="Never",IF(Z$6&gt;='Team &amp; Salaries'!$M42,MIN('Team &amp; Salaries'!$N42,'Team &amp; Salaries'!$P42),0),IF('Team &amp; Salaries'!$O42="Monthly",IF(Z$6='Team &amp; Salaries'!$M42,MIN('Team &amp; Salaries'!$N42,'Team &amp; Salaries'!$P42),IF(Z$6&gt;'Team &amp; Salaries'!$M42,MIN('Team &amp; Salaries'!$P42,Y132+'Team &amp; Salaries'!$N42),0)),IF('Team &amp; Salaries'!$O42="Quarterly",IF(Z$6='Team &amp; Salaries'!$M42,MIN('Team &amp; Salaries'!$N42,'Team &amp; Salaries'!$P42),IF(Z$6&gt;'Team &amp; Salaries'!$M42,IFERROR(MIN('Team &amp; Salaries'!$P42,IF(ISNUMBER(U132),U132,0)+'Team &amp; Salaries'!$N42),'Team &amp; Salaries'!$N42),0)),IF('Team &amp; Salaries'!$O42="Annually",IF(Z$6='Team &amp; Salaries'!$M42,MIN('Team &amp; Salaries'!$N42,'Team &amp; Salaries'!$P42),IF(Z$6&gt;'Team &amp; Salaries'!$M42,IFERROR(MIN('Team &amp; Salaries'!$P42,#REF!+'Team &amp; Salaries'!$N42),MIN('Team &amp; Salaries'!$N42,'Team &amp; Salaries'!$P42)),0))))))</f>
        <v>0</v>
      </c>
      <c r="AA132" s="286">
        <f>IF('Team &amp; Salaries'!$O42="Never",IF(AA$6&gt;='Team &amp; Salaries'!$M42,MIN('Team &amp; Salaries'!$N42,'Team &amp; Salaries'!$P42),0),IF('Team &amp; Salaries'!$O42="Monthly",IF(AA$6='Team &amp; Salaries'!$M42,MIN('Team &amp; Salaries'!$N42,'Team &amp; Salaries'!$P42),IF(AA$6&gt;'Team &amp; Salaries'!$M42,MIN('Team &amp; Salaries'!$P42,Z132+'Team &amp; Salaries'!$N42),0)),IF('Team &amp; Salaries'!$O42="Quarterly",IF(AA$6='Team &amp; Salaries'!$M42,MIN('Team &amp; Salaries'!$N42,'Team &amp; Salaries'!$P42),IF(AA$6&gt;'Team &amp; Salaries'!$M42,IFERROR(MIN('Team &amp; Salaries'!$P42,IF(ISNUMBER(V132),V132,0)+'Team &amp; Salaries'!$N42),'Team &amp; Salaries'!$N42),0)),IF('Team &amp; Salaries'!$O42="Annually",IF(AA$6='Team &amp; Salaries'!$M42,MIN('Team &amp; Salaries'!$N42,'Team &amp; Salaries'!$P42),IF(AA$6&gt;'Team &amp; Salaries'!$M42,IFERROR(MIN('Team &amp; Salaries'!$P42,#REF!+'Team &amp; Salaries'!$N42),MIN('Team &amp; Salaries'!$N42,'Team &amp; Salaries'!$P42)),0))))))</f>
        <v>0</v>
      </c>
      <c r="AB132" s="286">
        <f>IF('Team &amp; Salaries'!$O42="Never",IF(AB$6&gt;='Team &amp; Salaries'!$M42,MIN('Team &amp; Salaries'!$N42,'Team &amp; Salaries'!$P42),0),IF('Team &amp; Salaries'!$O42="Monthly",IF(AB$6='Team &amp; Salaries'!$M42,MIN('Team &amp; Salaries'!$N42,'Team &amp; Salaries'!$P42),IF(AB$6&gt;'Team &amp; Salaries'!$M42,MIN('Team &amp; Salaries'!$P42,AA132+'Team &amp; Salaries'!$N42),0)),IF('Team &amp; Salaries'!$O42="Quarterly",IF(AB$6='Team &amp; Salaries'!$M42,MIN('Team &amp; Salaries'!$N42,'Team &amp; Salaries'!$P42),IF(AB$6&gt;'Team &amp; Salaries'!$M42,IFERROR(MIN('Team &amp; Salaries'!$P42,IF(ISNUMBER(W132),W132,0)+'Team &amp; Salaries'!$N42),'Team &amp; Salaries'!$N42),0)),IF('Team &amp; Salaries'!$O42="Annually",IF(AB$6='Team &amp; Salaries'!$M42,MIN('Team &amp; Salaries'!$N42,'Team &amp; Salaries'!$P42),IF(AB$6&gt;'Team &amp; Salaries'!$M42,IFERROR(MIN('Team &amp; Salaries'!$P42,#REF!+'Team &amp; Salaries'!$N42),MIN('Team &amp; Salaries'!$N42,'Team &amp; Salaries'!$P42)),0))))))</f>
        <v>0</v>
      </c>
      <c r="AC132" s="286">
        <f>IF('Team &amp; Salaries'!$O42="Never",IF(AC$6&gt;='Team &amp; Salaries'!$M42,MIN('Team &amp; Salaries'!$N42,'Team &amp; Salaries'!$P42),0),IF('Team &amp; Salaries'!$O42="Monthly",IF(AC$6='Team &amp; Salaries'!$M42,MIN('Team &amp; Salaries'!$N42,'Team &amp; Salaries'!$P42),IF(AC$6&gt;'Team &amp; Salaries'!$M42,MIN('Team &amp; Salaries'!$P42,AB132+'Team &amp; Salaries'!$N42),0)),IF('Team &amp; Salaries'!$O42="Quarterly",IF(AC$6='Team &amp; Salaries'!$M42,MIN('Team &amp; Salaries'!$N42,'Team &amp; Salaries'!$P42),IF(AC$6&gt;'Team &amp; Salaries'!$M42,IFERROR(MIN('Team &amp; Salaries'!$P42,IF(ISNUMBER(X132),X132,0)+'Team &amp; Salaries'!$N42),'Team &amp; Salaries'!$N42),0)),IF('Team &amp; Salaries'!$O42="Annually",IF(AC$6='Team &amp; Salaries'!$M42,MIN('Team &amp; Salaries'!$N42,'Team &amp; Salaries'!$P42),IF(AC$6&gt;'Team &amp; Salaries'!$M42,IFERROR(MIN('Team &amp; Salaries'!$P42,#REF!+'Team &amp; Salaries'!$N42),MIN('Team &amp; Salaries'!$N42,'Team &amp; Salaries'!$P42)),0))))))</f>
        <v>0</v>
      </c>
      <c r="AD132" s="286">
        <f>IF('Team &amp; Salaries'!$O42="Never",IF(AD$6&gt;='Team &amp; Salaries'!$M42,MIN('Team &amp; Salaries'!$N42,'Team &amp; Salaries'!$P42),0),IF('Team &amp; Salaries'!$O42="Monthly",IF(AD$6='Team &amp; Salaries'!$M42,MIN('Team &amp; Salaries'!$N42,'Team &amp; Salaries'!$P42),IF(AD$6&gt;'Team &amp; Salaries'!$M42,MIN('Team &amp; Salaries'!$P42,AC132+'Team &amp; Salaries'!$N42),0)),IF('Team &amp; Salaries'!$O42="Quarterly",IF(AD$6='Team &amp; Salaries'!$M42,MIN('Team &amp; Salaries'!$N42,'Team &amp; Salaries'!$P42),IF(AD$6&gt;'Team &amp; Salaries'!$M42,IFERROR(MIN('Team &amp; Salaries'!$P42,IF(ISNUMBER(Y132),Y132,0)+'Team &amp; Salaries'!$N42),'Team &amp; Salaries'!$N42),0)),IF('Team &amp; Salaries'!$O42="Annually",IF(AD$6='Team &amp; Salaries'!$M42,MIN('Team &amp; Salaries'!$N42,'Team &amp; Salaries'!$P42),IF(AD$6&gt;'Team &amp; Salaries'!$M42,IFERROR(MIN('Team &amp; Salaries'!$P42,#REF!+'Team &amp; Salaries'!$N42),MIN('Team &amp; Salaries'!$N42,'Team &amp; Salaries'!$P42)),0))))))</f>
        <v>0</v>
      </c>
      <c r="AE132" s="286">
        <f>IF('Team &amp; Salaries'!$O42="Never",IF(AE$6&gt;='Team &amp; Salaries'!$M42,MIN('Team &amp; Salaries'!$N42,'Team &amp; Salaries'!$P42),0),IF('Team &amp; Salaries'!$O42="Monthly",IF(AE$6='Team &amp; Salaries'!$M42,MIN('Team &amp; Salaries'!$N42,'Team &amp; Salaries'!$P42),IF(AE$6&gt;'Team &amp; Salaries'!$M42,MIN('Team &amp; Salaries'!$P42,AD132+'Team &amp; Salaries'!$N42),0)),IF('Team &amp; Salaries'!$O42="Quarterly",IF(AE$6='Team &amp; Salaries'!$M42,MIN('Team &amp; Salaries'!$N42,'Team &amp; Salaries'!$P42),IF(AE$6&gt;'Team &amp; Salaries'!$M42,IFERROR(MIN('Team &amp; Salaries'!$P42,IF(ISNUMBER(Z132),Z132,0)+'Team &amp; Salaries'!$N42),'Team &amp; Salaries'!$N42),0)),IF('Team &amp; Salaries'!$O42="Annually",IF(AE$6='Team &amp; Salaries'!$M42,MIN('Team &amp; Salaries'!$N42,'Team &amp; Salaries'!$P42),IF(AE$6&gt;'Team &amp; Salaries'!$M42,IFERROR(MIN('Team &amp; Salaries'!$P42,#REF!+'Team &amp; Salaries'!$N42),MIN('Team &amp; Salaries'!$N42,'Team &amp; Salaries'!$P42)),0))))))</f>
        <v>0</v>
      </c>
      <c r="AF132" s="286">
        <f>IF('Team &amp; Salaries'!$O42="Never",IF(AF$6&gt;='Team &amp; Salaries'!$M42,MIN('Team &amp; Salaries'!$N42,'Team &amp; Salaries'!$P42),0),IF('Team &amp; Salaries'!$O42="Monthly",IF(AF$6='Team &amp; Salaries'!$M42,MIN('Team &amp; Salaries'!$N42,'Team &amp; Salaries'!$P42),IF(AF$6&gt;'Team &amp; Salaries'!$M42,MIN('Team &amp; Salaries'!$P42,AE132+'Team &amp; Salaries'!$N42),0)),IF('Team &amp; Salaries'!$O42="Quarterly",IF(AF$6='Team &amp; Salaries'!$M42,MIN('Team &amp; Salaries'!$N42,'Team &amp; Salaries'!$P42),IF(AF$6&gt;'Team &amp; Salaries'!$M42,IFERROR(MIN('Team &amp; Salaries'!$P42,IF(ISNUMBER(AA132),AA132,0)+'Team &amp; Salaries'!$N42),'Team &amp; Salaries'!$N42),0)),IF('Team &amp; Salaries'!$O42="Annually",IF(AF$6='Team &amp; Salaries'!$M42,MIN('Team &amp; Salaries'!$N42,'Team &amp; Salaries'!$P42),IF(AF$6&gt;'Team &amp; Salaries'!$M42,IFERROR(MIN('Team &amp; Salaries'!$P42,#REF!+'Team &amp; Salaries'!$N42),MIN('Team &amp; Salaries'!$N42,'Team &amp; Salaries'!$P42)),0))))))</f>
        <v>0</v>
      </c>
      <c r="AG132" s="286">
        <f>IF('Team &amp; Salaries'!$O42="Never",IF(AG$6&gt;='Team &amp; Salaries'!$M42,MIN('Team &amp; Salaries'!$N42,'Team &amp; Salaries'!$P42),0),IF('Team &amp; Salaries'!$O42="Monthly",IF(AG$6='Team &amp; Salaries'!$M42,MIN('Team &amp; Salaries'!$N42,'Team &amp; Salaries'!$P42),IF(AG$6&gt;'Team &amp; Salaries'!$M42,MIN('Team &amp; Salaries'!$P42,AF132+'Team &amp; Salaries'!$N42),0)),IF('Team &amp; Salaries'!$O42="Quarterly",IF(AG$6='Team &amp; Salaries'!$M42,MIN('Team &amp; Salaries'!$N42,'Team &amp; Salaries'!$P42),IF(AG$6&gt;'Team &amp; Salaries'!$M42,IFERROR(MIN('Team &amp; Salaries'!$P42,IF(ISNUMBER(AB132),AB132,0)+'Team &amp; Salaries'!$N42),'Team &amp; Salaries'!$N42),0)),IF('Team &amp; Salaries'!$O42="Annually",IF(AG$6='Team &amp; Salaries'!$M42,MIN('Team &amp; Salaries'!$N42,'Team &amp; Salaries'!$P42),IF(AG$6&gt;'Team &amp; Salaries'!$M42,IFERROR(MIN('Team &amp; Salaries'!$P42,#REF!+'Team &amp; Salaries'!$N42),MIN('Team &amp; Salaries'!$N42,'Team &amp; Salaries'!$P42)),0))))))</f>
        <v>0</v>
      </c>
      <c r="AH132" s="286">
        <f>IF('Team &amp; Salaries'!$O42="Never",IF(AH$6&gt;='Team &amp; Salaries'!$M42,MIN('Team &amp; Salaries'!$N42,'Team &amp; Salaries'!$P42),0),IF('Team &amp; Salaries'!$O42="Monthly",IF(AH$6='Team &amp; Salaries'!$M42,MIN('Team &amp; Salaries'!$N42,'Team &amp; Salaries'!$P42),IF(AH$6&gt;'Team &amp; Salaries'!$M42,MIN('Team &amp; Salaries'!$P42,AG132+'Team &amp; Salaries'!$N42),0)),IF('Team &amp; Salaries'!$O42="Quarterly",IF(AH$6='Team &amp; Salaries'!$M42,MIN('Team &amp; Salaries'!$N42,'Team &amp; Salaries'!$P42),IF(AH$6&gt;'Team &amp; Salaries'!$M42,IFERROR(MIN('Team &amp; Salaries'!$P42,IF(ISNUMBER(AC132),AC132,0)+'Team &amp; Salaries'!$N42),'Team &amp; Salaries'!$N42),0)),IF('Team &amp; Salaries'!$O42="Annually",IF(AH$6='Team &amp; Salaries'!$M42,MIN('Team &amp; Salaries'!$N42,'Team &amp; Salaries'!$P42),IF(AH$6&gt;'Team &amp; Salaries'!$M42,IFERROR(MIN('Team &amp; Salaries'!$P42,#REF!+'Team &amp; Salaries'!$N42),MIN('Team &amp; Salaries'!$N42,'Team &amp; Salaries'!$P42)),0))))))</f>
        <v>0</v>
      </c>
      <c r="AI132" s="286">
        <f>IF('Team &amp; Salaries'!$O42="Never",IF(AI$6&gt;='Team &amp; Salaries'!$M42,MIN('Team &amp; Salaries'!$N42,'Team &amp; Salaries'!$P42),0),IF('Team &amp; Salaries'!$O42="Monthly",IF(AI$6='Team &amp; Salaries'!$M42,MIN('Team &amp; Salaries'!$N42,'Team &amp; Salaries'!$P42),IF(AI$6&gt;'Team &amp; Salaries'!$M42,MIN('Team &amp; Salaries'!$P42,AH132+'Team &amp; Salaries'!$N42),0)),IF('Team &amp; Salaries'!$O42="Quarterly",IF(AI$6='Team &amp; Salaries'!$M42,MIN('Team &amp; Salaries'!$N42,'Team &amp; Salaries'!$P42),IF(AI$6&gt;'Team &amp; Salaries'!$M42,IFERROR(MIN('Team &amp; Salaries'!$P42,IF(ISNUMBER(AD132),AD132,0)+'Team &amp; Salaries'!$N42),'Team &amp; Salaries'!$N42),0)),IF('Team &amp; Salaries'!$O42="Annually",IF(AI$6='Team &amp; Salaries'!$M42,MIN('Team &amp; Salaries'!$N42,'Team &amp; Salaries'!$P42),IF(AI$6&gt;'Team &amp; Salaries'!$M42,IFERROR(MIN('Team &amp; Salaries'!$P42,#REF!+'Team &amp; Salaries'!$N42),MIN('Team &amp; Salaries'!$N42,'Team &amp; Salaries'!$P42)),0))))))</f>
        <v>0</v>
      </c>
      <c r="AJ132" s="286">
        <f>IF('Team &amp; Salaries'!$O42="Never",IF(AJ$6&gt;='Team &amp; Salaries'!$M42,MIN('Team &amp; Salaries'!$N42,'Team &amp; Salaries'!$P42),0),IF('Team &amp; Salaries'!$O42="Monthly",IF(AJ$6='Team &amp; Salaries'!$M42,MIN('Team &amp; Salaries'!$N42,'Team &amp; Salaries'!$P42),IF(AJ$6&gt;'Team &amp; Salaries'!$M42,MIN('Team &amp; Salaries'!$P42,AI132+'Team &amp; Salaries'!$N42),0)),IF('Team &amp; Salaries'!$O42="Quarterly",IF(AJ$6='Team &amp; Salaries'!$M42,MIN('Team &amp; Salaries'!$N42,'Team &amp; Salaries'!$P42),IF(AJ$6&gt;'Team &amp; Salaries'!$M42,IFERROR(MIN('Team &amp; Salaries'!$P42,IF(ISNUMBER(AE132),AE132,0)+'Team &amp; Salaries'!$N42),'Team &amp; Salaries'!$N42),0)),IF('Team &amp; Salaries'!$O42="Annually",IF(AJ$6='Team &amp; Salaries'!$M42,MIN('Team &amp; Salaries'!$N42,'Team &amp; Salaries'!$P42),IF(AJ$6&gt;'Team &amp; Salaries'!$M42,IFERROR(MIN('Team &amp; Salaries'!$P42,#REF!+'Team &amp; Salaries'!$N42),MIN('Team &amp; Salaries'!$N42,'Team &amp; Salaries'!$P42)),0))))))</f>
        <v>0</v>
      </c>
      <c r="AK132" s="286">
        <f>IF('Team &amp; Salaries'!$O42="Never",IF(AK$6&gt;='Team &amp; Salaries'!$M42,MIN('Team &amp; Salaries'!$N42,'Team &amp; Salaries'!$P42),0),IF('Team &amp; Salaries'!$O42="Monthly",IF(AK$6='Team &amp; Salaries'!$M42,MIN('Team &amp; Salaries'!$N42,'Team &amp; Salaries'!$P42),IF(AK$6&gt;'Team &amp; Salaries'!$M42,MIN('Team &amp; Salaries'!$P42,AJ132+'Team &amp; Salaries'!$N42),0)),IF('Team &amp; Salaries'!$O42="Quarterly",IF(AK$6='Team &amp; Salaries'!$M42,MIN('Team &amp; Salaries'!$N42,'Team &amp; Salaries'!$P42),IF(AK$6&gt;'Team &amp; Salaries'!$M42,IFERROR(MIN('Team &amp; Salaries'!$P42,IF(ISNUMBER(AF132),AF132,0)+'Team &amp; Salaries'!$N42),'Team &amp; Salaries'!$N42),0)),IF('Team &amp; Salaries'!$O42="Annually",IF(AK$6='Team &amp; Salaries'!$M42,MIN('Team &amp; Salaries'!$N42,'Team &amp; Salaries'!$P42),IF(AK$6&gt;'Team &amp; Salaries'!$M42,IFERROR(MIN('Team &amp; Salaries'!$P42,#REF!+'Team &amp; Salaries'!$N42),MIN('Team &amp; Salaries'!$N42,'Team &amp; Salaries'!$P42)),0))))))</f>
        <v>0</v>
      </c>
      <c r="AL132" s="286">
        <f>IF('Team &amp; Salaries'!$O42="Never",IF(AL$6&gt;='Team &amp; Salaries'!$M42,MIN('Team &amp; Salaries'!$N42,'Team &amp; Salaries'!$P42),0),IF('Team &amp; Salaries'!$O42="Monthly",IF(AL$6='Team &amp; Salaries'!$M42,MIN('Team &amp; Salaries'!$N42,'Team &amp; Salaries'!$P42),IF(AL$6&gt;'Team &amp; Salaries'!$M42,MIN('Team &amp; Salaries'!$P42,AK132+'Team &amp; Salaries'!$N42),0)),IF('Team &amp; Salaries'!$O42="Quarterly",IF(AL$6='Team &amp; Salaries'!$M42,MIN('Team &amp; Salaries'!$N42,'Team &amp; Salaries'!$P42),IF(AL$6&gt;'Team &amp; Salaries'!$M42,IFERROR(MIN('Team &amp; Salaries'!$P42,IF(ISNUMBER(AG132),AG132,0)+'Team &amp; Salaries'!$N42),'Team &amp; Salaries'!$N42),0)),IF('Team &amp; Salaries'!$O42="Annually",IF(AL$6='Team &amp; Salaries'!$M42,MIN('Team &amp; Salaries'!$N42,'Team &amp; Salaries'!$P42),IF(AL$6&gt;'Team &amp; Salaries'!$M42,IFERROR(MIN('Team &amp; Salaries'!$P42,#REF!+'Team &amp; Salaries'!$N42),MIN('Team &amp; Salaries'!$N42,'Team &amp; Salaries'!$P42)),0))))))</f>
        <v>0</v>
      </c>
      <c r="AM132" s="286">
        <f>IF('Team &amp; Salaries'!$O42="Never",IF(AM$6&gt;='Team &amp; Salaries'!$M42,MIN('Team &amp; Salaries'!$N42,'Team &amp; Salaries'!$P42),0),IF('Team &amp; Salaries'!$O42="Monthly",IF(AM$6='Team &amp; Salaries'!$M42,MIN('Team &amp; Salaries'!$N42,'Team &amp; Salaries'!$P42),IF(AM$6&gt;'Team &amp; Salaries'!$M42,MIN('Team &amp; Salaries'!$P42,AL132+'Team &amp; Salaries'!$N42),0)),IF('Team &amp; Salaries'!$O42="Quarterly",IF(AM$6='Team &amp; Salaries'!$M42,MIN('Team &amp; Salaries'!$N42,'Team &amp; Salaries'!$P42),IF(AM$6&gt;'Team &amp; Salaries'!$M42,IFERROR(MIN('Team &amp; Salaries'!$P42,IF(ISNUMBER(AH132),AH132,0)+'Team &amp; Salaries'!$N42),'Team &amp; Salaries'!$N42),0)),IF('Team &amp; Salaries'!$O42="Annually",IF(AM$6='Team &amp; Salaries'!$M42,MIN('Team &amp; Salaries'!$N42,'Team &amp; Salaries'!$P42),IF(AM$6&gt;'Team &amp; Salaries'!$M42,IFERROR(MIN('Team &amp; Salaries'!$P42,#REF!+'Team &amp; Salaries'!$N42),MIN('Team &amp; Salaries'!$N42,'Team &amp; Salaries'!$P42)),0))))))</f>
        <v>0</v>
      </c>
      <c r="AN132" s="286">
        <f>IF('Team &amp; Salaries'!$O42="Never",IF(AN$6&gt;='Team &amp; Salaries'!$M42,MIN('Team &amp; Salaries'!$N42,'Team &amp; Salaries'!$P42),0),IF('Team &amp; Salaries'!$O42="Monthly",IF(AN$6='Team &amp; Salaries'!$M42,MIN('Team &amp; Salaries'!$N42,'Team &amp; Salaries'!$P42),IF(AN$6&gt;'Team &amp; Salaries'!$M42,MIN('Team &amp; Salaries'!$P42,AM132+'Team &amp; Salaries'!$N42),0)),IF('Team &amp; Salaries'!$O42="Quarterly",IF(AN$6='Team &amp; Salaries'!$M42,MIN('Team &amp; Salaries'!$N42,'Team &amp; Salaries'!$P42),IF(AN$6&gt;'Team &amp; Salaries'!$M42,IFERROR(MIN('Team &amp; Salaries'!$P42,IF(ISNUMBER(AI132),AI132,0)+'Team &amp; Salaries'!$N42),'Team &amp; Salaries'!$N42),0)),IF('Team &amp; Salaries'!$O42="Annually",IF(AN$6='Team &amp; Salaries'!$M42,MIN('Team &amp; Salaries'!$N42,'Team &amp; Salaries'!$P42),IF(AN$6&gt;'Team &amp; Salaries'!$M42,IFERROR(MIN('Team &amp; Salaries'!$P42,#REF!+'Team &amp; Salaries'!$N42),MIN('Team &amp; Salaries'!$N42,'Team &amp; Salaries'!$P42)),0))))))</f>
        <v>0</v>
      </c>
      <c r="AO132" s="286">
        <f>IF('Team &amp; Salaries'!$O42="Never",IF(AO$6&gt;='Team &amp; Salaries'!$M42,MIN('Team &amp; Salaries'!$N42,'Team &amp; Salaries'!$P42),0),IF('Team &amp; Salaries'!$O42="Monthly",IF(AO$6='Team &amp; Salaries'!$M42,MIN('Team &amp; Salaries'!$N42,'Team &amp; Salaries'!$P42),IF(AO$6&gt;'Team &amp; Salaries'!$M42,MIN('Team &amp; Salaries'!$P42,AN132+'Team &amp; Salaries'!$N42),0)),IF('Team &amp; Salaries'!$O42="Quarterly",IF(AO$6='Team &amp; Salaries'!$M42,MIN('Team &amp; Salaries'!$N42,'Team &amp; Salaries'!$P42),IF(AO$6&gt;'Team &amp; Salaries'!$M42,IFERROR(MIN('Team &amp; Salaries'!$P42,IF(ISNUMBER(AJ132),AJ132,0)+'Team &amp; Salaries'!$N42),'Team &amp; Salaries'!$N42),0)),IF('Team &amp; Salaries'!$O42="Annually",IF(AO$6='Team &amp; Salaries'!$M42,MIN('Team &amp; Salaries'!$N42,'Team &amp; Salaries'!$P42),IF(AO$6&gt;'Team &amp; Salaries'!$M42,IFERROR(MIN('Team &amp; Salaries'!$P42,#REF!+'Team &amp; Salaries'!$N42),MIN('Team &amp; Salaries'!$N42,'Team &amp; Salaries'!$P42)),0))))))</f>
        <v>0</v>
      </c>
      <c r="AP132" s="286">
        <f>IF('Team &amp; Salaries'!$O42="Never",IF(AP$6&gt;='Team &amp; Salaries'!$M42,MIN('Team &amp; Salaries'!$N42,'Team &amp; Salaries'!$P42),0),IF('Team &amp; Salaries'!$O42="Monthly",IF(AP$6='Team &amp; Salaries'!$M42,MIN('Team &amp; Salaries'!$N42,'Team &amp; Salaries'!$P42),IF(AP$6&gt;'Team &amp; Salaries'!$M42,MIN('Team &amp; Salaries'!$P42,AO132+'Team &amp; Salaries'!$N42),0)),IF('Team &amp; Salaries'!$O42="Quarterly",IF(AP$6='Team &amp; Salaries'!$M42,MIN('Team &amp; Salaries'!$N42,'Team &amp; Salaries'!$P42),IF(AP$6&gt;'Team &amp; Salaries'!$M42,IFERROR(MIN('Team &amp; Salaries'!$P42,IF(ISNUMBER(AK132),AK132,0)+'Team &amp; Salaries'!$N42),'Team &amp; Salaries'!$N42),0)),IF('Team &amp; Salaries'!$O42="Annually",IF(AP$6='Team &amp; Salaries'!$M42,MIN('Team &amp; Salaries'!$N42,'Team &amp; Salaries'!$P42),IF(AP$6&gt;'Team &amp; Salaries'!$M42,IFERROR(MIN('Team &amp; Salaries'!$P42,#REF!+'Team &amp; Salaries'!$N42),MIN('Team &amp; Salaries'!$N42,'Team &amp; Salaries'!$P42)),0))))))</f>
        <v>0</v>
      </c>
      <c r="AQ132" s="286">
        <f>IF('Team &amp; Salaries'!$O42="Never",IF(AQ$6&gt;='Team &amp; Salaries'!$M42,MIN('Team &amp; Salaries'!$N42,'Team &amp; Salaries'!$P42),0),IF('Team &amp; Salaries'!$O42="Monthly",IF(AQ$6='Team &amp; Salaries'!$M42,MIN('Team &amp; Salaries'!$N42,'Team &amp; Salaries'!$P42),IF(AQ$6&gt;'Team &amp; Salaries'!$M42,MIN('Team &amp; Salaries'!$P42,AP132+'Team &amp; Salaries'!$N42),0)),IF('Team &amp; Salaries'!$O42="Quarterly",IF(AQ$6='Team &amp; Salaries'!$M42,MIN('Team &amp; Salaries'!$N42,'Team &amp; Salaries'!$P42),IF(AQ$6&gt;'Team &amp; Salaries'!$M42,IFERROR(MIN('Team &amp; Salaries'!$P42,IF(ISNUMBER(AL132),AL132,0)+'Team &amp; Salaries'!$N42),'Team &amp; Salaries'!$N42),0)),IF('Team &amp; Salaries'!$O42="Annually",IF(AQ$6='Team &amp; Salaries'!$M42,MIN('Team &amp; Salaries'!$N42,'Team &amp; Salaries'!$P42),IF(AQ$6&gt;'Team &amp; Salaries'!$M42,IFERROR(MIN('Team &amp; Salaries'!$P42,#REF!+'Team &amp; Salaries'!$N42),MIN('Team &amp; Salaries'!$N42,'Team &amp; Salaries'!$P42)),0))))))</f>
        <v>0</v>
      </c>
      <c r="AR132" s="286">
        <f>IF('Team &amp; Salaries'!$O42="Never",IF(AR$6&gt;='Team &amp; Salaries'!$M42,MIN('Team &amp; Salaries'!$N42,'Team &amp; Salaries'!$P42),0),IF('Team &amp; Salaries'!$O42="Monthly",IF(AR$6='Team &amp; Salaries'!$M42,MIN('Team &amp; Salaries'!$N42,'Team &amp; Salaries'!$P42),IF(AR$6&gt;'Team &amp; Salaries'!$M42,MIN('Team &amp; Salaries'!$P42,AQ132+'Team &amp; Salaries'!$N42),0)),IF('Team &amp; Salaries'!$O42="Quarterly",IF(AR$6='Team &amp; Salaries'!$M42,MIN('Team &amp; Salaries'!$N42,'Team &amp; Salaries'!$P42),IF(AR$6&gt;'Team &amp; Salaries'!$M42,IFERROR(MIN('Team &amp; Salaries'!$P42,IF(ISNUMBER(AM132),AM132,0)+'Team &amp; Salaries'!$N42),'Team &amp; Salaries'!$N42),0)),IF('Team &amp; Salaries'!$O42="Annually",IF(AR$6='Team &amp; Salaries'!$M42,MIN('Team &amp; Salaries'!$N42,'Team &amp; Salaries'!$P42),IF(AR$6&gt;'Team &amp; Salaries'!$M42,IFERROR(MIN('Team &amp; Salaries'!$P42,#REF!+'Team &amp; Salaries'!$N42),MIN('Team &amp; Salaries'!$N42,'Team &amp; Salaries'!$P42)),0))))))</f>
        <v>0</v>
      </c>
      <c r="AS132" s="286">
        <f>IF('Team &amp; Salaries'!$O42="Never",IF(AS$6&gt;='Team &amp; Salaries'!$M42,MIN('Team &amp; Salaries'!$N42,'Team &amp; Salaries'!$P42),0),IF('Team &amp; Salaries'!$O42="Monthly",IF(AS$6='Team &amp; Salaries'!$M42,MIN('Team &amp; Salaries'!$N42,'Team &amp; Salaries'!$P42),IF(AS$6&gt;'Team &amp; Salaries'!$M42,MIN('Team &amp; Salaries'!$P42,AR132+'Team &amp; Salaries'!$N42),0)),IF('Team &amp; Salaries'!$O42="Quarterly",IF(AS$6='Team &amp; Salaries'!$M42,MIN('Team &amp; Salaries'!$N42,'Team &amp; Salaries'!$P42),IF(AS$6&gt;'Team &amp; Salaries'!$M42,IFERROR(MIN('Team &amp; Salaries'!$P42,IF(ISNUMBER(AN132),AN132,0)+'Team &amp; Salaries'!$N42),'Team &amp; Salaries'!$N42),0)),IF('Team &amp; Salaries'!$O42="Annually",IF(AS$6='Team &amp; Salaries'!$M42,MIN('Team &amp; Salaries'!$N42,'Team &amp; Salaries'!$P42),IF(AS$6&gt;'Team &amp; Salaries'!$M42,IFERROR(MIN('Team &amp; Salaries'!$P42,#REF!+'Team &amp; Salaries'!$N42),MIN('Team &amp; Salaries'!$N42,'Team &amp; Salaries'!$P42)),0))))))</f>
        <v>0</v>
      </c>
      <c r="AT132" s="286">
        <f>IF('Team &amp; Salaries'!$O42="Never",IF(AT$6&gt;='Team &amp; Salaries'!$M42,MIN('Team &amp; Salaries'!$N42,'Team &amp; Salaries'!$P42),0),IF('Team &amp; Salaries'!$O42="Monthly",IF(AT$6='Team &amp; Salaries'!$M42,MIN('Team &amp; Salaries'!$N42,'Team &amp; Salaries'!$P42),IF(AT$6&gt;'Team &amp; Salaries'!$M42,MIN('Team &amp; Salaries'!$P42,AS132+'Team &amp; Salaries'!$N42),0)),IF('Team &amp; Salaries'!$O42="Quarterly",IF(AT$6='Team &amp; Salaries'!$M42,MIN('Team &amp; Salaries'!$N42,'Team &amp; Salaries'!$P42),IF(AT$6&gt;'Team &amp; Salaries'!$M42,IFERROR(MIN('Team &amp; Salaries'!$P42,IF(ISNUMBER(AO132),AO132,0)+'Team &amp; Salaries'!$N42),'Team &amp; Salaries'!$N42),0)),IF('Team &amp; Salaries'!$O42="Annually",IF(AT$6='Team &amp; Salaries'!$M42,MIN('Team &amp; Salaries'!$N42,'Team &amp; Salaries'!$P42),IF(AT$6&gt;'Team &amp; Salaries'!$M42,IFERROR(MIN('Team &amp; Salaries'!$P42,#REF!+'Team &amp; Salaries'!$N42),MIN('Team &amp; Salaries'!$N42,'Team &amp; Salaries'!$P42)),0))))))</f>
        <v>0</v>
      </c>
      <c r="AU132" s="286">
        <f>IF('Team &amp; Salaries'!$O42="Never",IF(AU$6&gt;='Team &amp; Salaries'!$M42,MIN('Team &amp; Salaries'!$N42,'Team &amp; Salaries'!$P42),0),IF('Team &amp; Salaries'!$O42="Monthly",IF(AU$6='Team &amp; Salaries'!$M42,MIN('Team &amp; Salaries'!$N42,'Team &amp; Salaries'!$P42),IF(AU$6&gt;'Team &amp; Salaries'!$M42,MIN('Team &amp; Salaries'!$P42,AT132+'Team &amp; Salaries'!$N42),0)),IF('Team &amp; Salaries'!$O42="Quarterly",IF(AU$6='Team &amp; Salaries'!$M42,MIN('Team &amp; Salaries'!$N42,'Team &amp; Salaries'!$P42),IF(AU$6&gt;'Team &amp; Salaries'!$M42,IFERROR(MIN('Team &amp; Salaries'!$P42,IF(ISNUMBER(AP132),AP132,0)+'Team &amp; Salaries'!$N42),'Team &amp; Salaries'!$N42),0)),IF('Team &amp; Salaries'!$O42="Annually",IF(AU$6='Team &amp; Salaries'!$M42,MIN('Team &amp; Salaries'!$N42,'Team &amp; Salaries'!$P42),IF(AU$6&gt;'Team &amp; Salaries'!$M42,IFERROR(MIN('Team &amp; Salaries'!$P42,#REF!+'Team &amp; Salaries'!$N42),MIN('Team &amp; Salaries'!$N42,'Team &amp; Salaries'!$P42)),0))))))</f>
        <v>0</v>
      </c>
      <c r="AV132" s="286">
        <f>IF('Team &amp; Salaries'!$O42="Never",IF(AV$6&gt;='Team &amp; Salaries'!$M42,MIN('Team &amp; Salaries'!$N42,'Team &amp; Salaries'!$P42),0),IF('Team &amp; Salaries'!$O42="Monthly",IF(AV$6='Team &amp; Salaries'!$M42,MIN('Team &amp; Salaries'!$N42,'Team &amp; Salaries'!$P42),IF(AV$6&gt;'Team &amp; Salaries'!$M42,MIN('Team &amp; Salaries'!$P42,AU132+'Team &amp; Salaries'!$N42),0)),IF('Team &amp; Salaries'!$O42="Quarterly",IF(AV$6='Team &amp; Salaries'!$M42,MIN('Team &amp; Salaries'!$N42,'Team &amp; Salaries'!$P42),IF(AV$6&gt;'Team &amp; Salaries'!$M42,IFERROR(MIN('Team &amp; Salaries'!$P42,IF(ISNUMBER(AQ132),AQ132,0)+'Team &amp; Salaries'!$N42),'Team &amp; Salaries'!$N42),0)),IF('Team &amp; Salaries'!$O42="Annually",IF(AV$6='Team &amp; Salaries'!$M42,MIN('Team &amp; Salaries'!$N42,'Team &amp; Salaries'!$P42),IF(AV$6&gt;'Team &amp; Salaries'!$M42,IFERROR(MIN('Team &amp; Salaries'!$P42,#REF!+'Team &amp; Salaries'!$N42),MIN('Team &amp; Salaries'!$N42,'Team &amp; Salaries'!$P42)),0))))))</f>
        <v>0</v>
      </c>
      <c r="AW132" s="286">
        <f>IF('Team &amp; Salaries'!$O42="Never",IF(AW$6&gt;='Team &amp; Salaries'!$M42,MIN('Team &amp; Salaries'!$N42,'Team &amp; Salaries'!$P42),0),IF('Team &amp; Salaries'!$O42="Monthly",IF(AW$6='Team &amp; Salaries'!$M42,MIN('Team &amp; Salaries'!$N42,'Team &amp; Salaries'!$P42),IF(AW$6&gt;'Team &amp; Salaries'!$M42,MIN('Team &amp; Salaries'!$P42,AV132+'Team &amp; Salaries'!$N42),0)),IF('Team &amp; Salaries'!$O42="Quarterly",IF(AW$6='Team &amp; Salaries'!$M42,MIN('Team &amp; Salaries'!$N42,'Team &amp; Salaries'!$P42),IF(AW$6&gt;'Team &amp; Salaries'!$M42,IFERROR(MIN('Team &amp; Salaries'!$P42,IF(ISNUMBER(AR132),AR132,0)+'Team &amp; Salaries'!$N42),'Team &amp; Salaries'!$N42),0)),IF('Team &amp; Salaries'!$O42="Annually",IF(AW$6='Team &amp; Salaries'!$M42,MIN('Team &amp; Salaries'!$N42,'Team &amp; Salaries'!$P42),IF(AW$6&gt;'Team &amp; Salaries'!$M42,IFERROR(MIN('Team &amp; Salaries'!$P42,#REF!+'Team &amp; Salaries'!$N42),MIN('Team &amp; Salaries'!$N42,'Team &amp; Salaries'!$P42)),0))))))</f>
        <v>0</v>
      </c>
      <c r="AX132" s="286">
        <f>IF('Team &amp; Salaries'!$O42="Never",IF(AX$6&gt;='Team &amp; Salaries'!$M42,MIN('Team &amp; Salaries'!$N42,'Team &amp; Salaries'!$P42),0),IF('Team &amp; Salaries'!$O42="Monthly",IF(AX$6='Team &amp; Salaries'!$M42,MIN('Team &amp; Salaries'!$N42,'Team &amp; Salaries'!$P42),IF(AX$6&gt;'Team &amp; Salaries'!$M42,MIN('Team &amp; Salaries'!$P42,AW132+'Team &amp; Salaries'!$N42),0)),IF('Team &amp; Salaries'!$O42="Quarterly",IF(AX$6='Team &amp; Salaries'!$M42,MIN('Team &amp; Salaries'!$N42,'Team &amp; Salaries'!$P42),IF(AX$6&gt;'Team &amp; Salaries'!$M42,IFERROR(MIN('Team &amp; Salaries'!$P42,IF(ISNUMBER(AS132),AS132,0)+'Team &amp; Salaries'!$N42),'Team &amp; Salaries'!$N42),0)),IF('Team &amp; Salaries'!$O42="Annually",IF(AX$6='Team &amp; Salaries'!$M42,MIN('Team &amp; Salaries'!$N42,'Team &amp; Salaries'!$P42),IF(AX$6&gt;'Team &amp; Salaries'!$M42,IFERROR(MIN('Team &amp; Salaries'!$P42,#REF!+'Team &amp; Salaries'!$N42),MIN('Team &amp; Salaries'!$N42,'Team &amp; Salaries'!$P42)),0))))))</f>
        <v>0</v>
      </c>
      <c r="AY132" s="286">
        <f>IF('Team &amp; Salaries'!$O42="Never",IF(AY$6&gt;='Team &amp; Salaries'!$M42,MIN('Team &amp; Salaries'!$N42,'Team &amp; Salaries'!$P42),0),IF('Team &amp; Salaries'!$O42="Monthly",IF(AY$6='Team &amp; Salaries'!$M42,MIN('Team &amp; Salaries'!$N42,'Team &amp; Salaries'!$P42),IF(AY$6&gt;'Team &amp; Salaries'!$M42,MIN('Team &amp; Salaries'!$P42,AX132+'Team &amp; Salaries'!$N42),0)),IF('Team &amp; Salaries'!$O42="Quarterly",IF(AY$6='Team &amp; Salaries'!$M42,MIN('Team &amp; Salaries'!$N42,'Team &amp; Salaries'!$P42),IF(AY$6&gt;'Team &amp; Salaries'!$M42,IFERROR(MIN('Team &amp; Salaries'!$P42,IF(ISNUMBER(AT132),AT132,0)+'Team &amp; Salaries'!$N42),'Team &amp; Salaries'!$N42),0)),IF('Team &amp; Salaries'!$O42="Annually",IF(AY$6='Team &amp; Salaries'!$M42,MIN('Team &amp; Salaries'!$N42,'Team &amp; Salaries'!$P42),IF(AY$6&gt;'Team &amp; Salaries'!$M42,IFERROR(MIN('Team &amp; Salaries'!$P42,#REF!+'Team &amp; Salaries'!$N42),MIN('Team &amp; Salaries'!$N42,'Team &amp; Salaries'!$P42)),0))))))</f>
        <v>1</v>
      </c>
      <c r="AZ132" s="286">
        <f>IF('Team &amp; Salaries'!$O42="Never",IF(AZ$6&gt;='Team &amp; Salaries'!$M42,MIN('Team &amp; Salaries'!$N42,'Team &amp; Salaries'!$P42),0),IF('Team &amp; Salaries'!$O42="Monthly",IF(AZ$6='Team &amp; Salaries'!$M42,MIN('Team &amp; Salaries'!$N42,'Team &amp; Salaries'!$P42),IF(AZ$6&gt;'Team &amp; Salaries'!$M42,MIN('Team &amp; Salaries'!$P42,AY132+'Team &amp; Salaries'!$N42),0)),IF('Team &amp; Salaries'!$O42="Quarterly",IF(AZ$6='Team &amp; Salaries'!$M42,MIN('Team &amp; Salaries'!$N42,'Team &amp; Salaries'!$P42),IF(AZ$6&gt;'Team &amp; Salaries'!$M42,IFERROR(MIN('Team &amp; Salaries'!$P42,IF(ISNUMBER(AU132),AU132,0)+'Team &amp; Salaries'!$N42),'Team &amp; Salaries'!$N42),0)),IF('Team &amp; Salaries'!$O42="Annually",IF(AZ$6='Team &amp; Salaries'!$M42,MIN('Team &amp; Salaries'!$N42,'Team &amp; Salaries'!$P42),IF(AZ$6&gt;'Team &amp; Salaries'!$M42,IFERROR(MIN('Team &amp; Salaries'!$P42,#REF!+'Team &amp; Salaries'!$N42),MIN('Team &amp; Salaries'!$N42,'Team &amp; Salaries'!$P42)),0))))))</f>
        <v>1</v>
      </c>
      <c r="BA132" s="286">
        <f>IF('Team &amp; Salaries'!$O42="Never",IF(BA$6&gt;='Team &amp; Salaries'!$M42,MIN('Team &amp; Salaries'!$N42,'Team &amp; Salaries'!$P42),0),IF('Team &amp; Salaries'!$O42="Monthly",IF(BA$6='Team &amp; Salaries'!$M42,MIN('Team &amp; Salaries'!$N42,'Team &amp; Salaries'!$P42),IF(BA$6&gt;'Team &amp; Salaries'!$M42,MIN('Team &amp; Salaries'!$P42,AZ132+'Team &amp; Salaries'!$N42),0)),IF('Team &amp; Salaries'!$O42="Quarterly",IF(BA$6='Team &amp; Salaries'!$M42,MIN('Team &amp; Salaries'!$N42,'Team &amp; Salaries'!$P42),IF(BA$6&gt;'Team &amp; Salaries'!$M42,IFERROR(MIN('Team &amp; Salaries'!$P42,IF(ISNUMBER(AV132),AV132,0)+'Team &amp; Salaries'!$N42),'Team &amp; Salaries'!$N42),0)),IF('Team &amp; Salaries'!$O42="Annually",IF(BA$6='Team &amp; Salaries'!$M42,MIN('Team &amp; Salaries'!$N42,'Team &amp; Salaries'!$P42),IF(BA$6&gt;'Team &amp; Salaries'!$M42,IFERROR(MIN('Team &amp; Salaries'!$P42,#REF!+'Team &amp; Salaries'!$N42),MIN('Team &amp; Salaries'!$N42,'Team &amp; Salaries'!$P42)),0))))))</f>
        <v>1</v>
      </c>
      <c r="BB132" s="286">
        <f>IF('Team &amp; Salaries'!$O42="Never",IF(BB$6&gt;='Team &amp; Salaries'!$M42,MIN('Team &amp; Salaries'!$N42,'Team &amp; Salaries'!$P42),0),IF('Team &amp; Salaries'!$O42="Monthly",IF(BB$6='Team &amp; Salaries'!$M42,MIN('Team &amp; Salaries'!$N42,'Team &amp; Salaries'!$P42),IF(BB$6&gt;'Team &amp; Salaries'!$M42,MIN('Team &amp; Salaries'!$P42,BA132+'Team &amp; Salaries'!$N42),0)),IF('Team &amp; Salaries'!$O42="Quarterly",IF(BB$6='Team &amp; Salaries'!$M42,MIN('Team &amp; Salaries'!$N42,'Team &amp; Salaries'!$P42),IF(BB$6&gt;'Team &amp; Salaries'!$M42,IFERROR(MIN('Team &amp; Salaries'!$P42,IF(ISNUMBER(AW132),AW132,0)+'Team &amp; Salaries'!$N42),'Team &amp; Salaries'!$N42),0)),IF('Team &amp; Salaries'!$O42="Annually",IF(BB$6='Team &amp; Salaries'!$M42,MIN('Team &amp; Salaries'!$N42,'Team &amp; Salaries'!$P42),IF(BB$6&gt;'Team &amp; Salaries'!$M42,IFERROR(MIN('Team &amp; Salaries'!$P42,#REF!+'Team &amp; Salaries'!$N42),MIN('Team &amp; Salaries'!$N42,'Team &amp; Salaries'!$P42)),0))))))</f>
        <v>1</v>
      </c>
      <c r="BC132" s="286">
        <f>IF('Team &amp; Salaries'!$O42="Never",IF(BC$6&gt;='Team &amp; Salaries'!$M42,MIN('Team &amp; Salaries'!$N42,'Team &amp; Salaries'!$P42),0),IF('Team &amp; Salaries'!$O42="Monthly",IF(BC$6='Team &amp; Salaries'!$M42,MIN('Team &amp; Salaries'!$N42,'Team &amp; Salaries'!$P42),IF(BC$6&gt;'Team &amp; Salaries'!$M42,MIN('Team &amp; Salaries'!$P42,BB132+'Team &amp; Salaries'!$N42),0)),IF('Team &amp; Salaries'!$O42="Quarterly",IF(BC$6='Team &amp; Salaries'!$M42,MIN('Team &amp; Salaries'!$N42,'Team &amp; Salaries'!$P42),IF(BC$6&gt;'Team &amp; Salaries'!$M42,IFERROR(MIN('Team &amp; Salaries'!$P42,IF(ISNUMBER(AX132),AX132,0)+'Team &amp; Salaries'!$N42),'Team &amp; Salaries'!$N42),0)),IF('Team &amp; Salaries'!$O42="Annually",IF(BC$6='Team &amp; Salaries'!$M42,MIN('Team &amp; Salaries'!$N42,'Team &amp; Salaries'!$P42),IF(BC$6&gt;'Team &amp; Salaries'!$M42,IFERROR(MIN('Team &amp; Salaries'!$P42,#REF!+'Team &amp; Salaries'!$N42),MIN('Team &amp; Salaries'!$N42,'Team &amp; Salaries'!$P42)),0))))))</f>
        <v>1</v>
      </c>
      <c r="BD132" s="286">
        <f>IF('Team &amp; Salaries'!$O42="Never",IF(BD$6&gt;='Team &amp; Salaries'!$M42,MIN('Team &amp; Salaries'!$N42,'Team &amp; Salaries'!$P42),0),IF('Team &amp; Salaries'!$O42="Monthly",IF(BD$6='Team &amp; Salaries'!$M42,MIN('Team &amp; Salaries'!$N42,'Team &amp; Salaries'!$P42),IF(BD$6&gt;'Team &amp; Salaries'!$M42,MIN('Team &amp; Salaries'!$P42,BC132+'Team &amp; Salaries'!$N42),0)),IF('Team &amp; Salaries'!$O42="Quarterly",IF(BD$6='Team &amp; Salaries'!$M42,MIN('Team &amp; Salaries'!$N42,'Team &amp; Salaries'!$P42),IF(BD$6&gt;'Team &amp; Salaries'!$M42,IFERROR(MIN('Team &amp; Salaries'!$P42,IF(ISNUMBER(AY132),AY132,0)+'Team &amp; Salaries'!$N42),'Team &amp; Salaries'!$N42),0)),IF('Team &amp; Salaries'!$O42="Annually",IF(BD$6='Team &amp; Salaries'!$M42,MIN('Team &amp; Salaries'!$N42,'Team &amp; Salaries'!$P42),IF(BD$6&gt;'Team &amp; Salaries'!$M42,IFERROR(MIN('Team &amp; Salaries'!$P42,#REF!+'Team &amp; Salaries'!$N42),MIN('Team &amp; Salaries'!$N42,'Team &amp; Salaries'!$P42)),0))))))</f>
        <v>1</v>
      </c>
      <c r="BE132" s="286">
        <f>IF('Team &amp; Salaries'!$O42="Never",IF(BE$6&gt;='Team &amp; Salaries'!$M42,MIN('Team &amp; Salaries'!$N42,'Team &amp; Salaries'!$P42),0),IF('Team &amp; Salaries'!$O42="Monthly",IF(BE$6='Team &amp; Salaries'!$M42,MIN('Team &amp; Salaries'!$N42,'Team &amp; Salaries'!$P42),IF(BE$6&gt;'Team &amp; Salaries'!$M42,MIN('Team &amp; Salaries'!$P42,BD132+'Team &amp; Salaries'!$N42),0)),IF('Team &amp; Salaries'!$O42="Quarterly",IF(BE$6='Team &amp; Salaries'!$M42,MIN('Team &amp; Salaries'!$N42,'Team &amp; Salaries'!$P42),IF(BE$6&gt;'Team &amp; Salaries'!$M42,IFERROR(MIN('Team &amp; Salaries'!$P42,IF(ISNUMBER(AZ132),AZ132,0)+'Team &amp; Salaries'!$N42),'Team &amp; Salaries'!$N42),0)),IF('Team &amp; Salaries'!$O42="Annually",IF(BE$6='Team &amp; Salaries'!$M42,MIN('Team &amp; Salaries'!$N42,'Team &amp; Salaries'!$P42),IF(BE$6&gt;'Team &amp; Salaries'!$M42,IFERROR(MIN('Team &amp; Salaries'!$P42,#REF!+'Team &amp; Salaries'!$N42),MIN('Team &amp; Salaries'!$N42,'Team &amp; Salaries'!$P42)),0))))))</f>
        <v>1</v>
      </c>
      <c r="BF132" s="286">
        <f>IF('Team &amp; Salaries'!$O42="Never",IF(BF$6&gt;='Team &amp; Salaries'!$M42,MIN('Team &amp; Salaries'!$N42,'Team &amp; Salaries'!$P42),0),IF('Team &amp; Salaries'!$O42="Monthly",IF(BF$6='Team &amp; Salaries'!$M42,MIN('Team &amp; Salaries'!$N42,'Team &amp; Salaries'!$P42),IF(BF$6&gt;'Team &amp; Salaries'!$M42,MIN('Team &amp; Salaries'!$P42,BE132+'Team &amp; Salaries'!$N42),0)),IF('Team &amp; Salaries'!$O42="Quarterly",IF(BF$6='Team &amp; Salaries'!$M42,MIN('Team &amp; Salaries'!$N42,'Team &amp; Salaries'!$P42),IF(BF$6&gt;'Team &amp; Salaries'!$M42,IFERROR(MIN('Team &amp; Salaries'!$P42,IF(ISNUMBER(BA132),BA132,0)+'Team &amp; Salaries'!$N42),'Team &amp; Salaries'!$N42),0)),IF('Team &amp; Salaries'!$O42="Annually",IF(BF$6='Team &amp; Salaries'!$M42,MIN('Team &amp; Salaries'!$N42,'Team &amp; Salaries'!$P42),IF(BF$6&gt;'Team &amp; Salaries'!$M42,IFERROR(MIN('Team &amp; Salaries'!$P42,#REF!+'Team &amp; Salaries'!$N42),MIN('Team &amp; Salaries'!$N42,'Team &amp; Salaries'!$P42)),0))))))</f>
        <v>1</v>
      </c>
      <c r="BG132" s="286">
        <f>IF('Team &amp; Salaries'!$O42="Never",IF(BG$6&gt;='Team &amp; Salaries'!$M42,MIN('Team &amp; Salaries'!$N42,'Team &amp; Salaries'!$P42),0),IF('Team &amp; Salaries'!$O42="Monthly",IF(BG$6='Team &amp; Salaries'!$M42,MIN('Team &amp; Salaries'!$N42,'Team &amp; Salaries'!$P42),IF(BG$6&gt;'Team &amp; Salaries'!$M42,MIN('Team &amp; Salaries'!$P42,BF132+'Team &amp; Salaries'!$N42),0)),IF('Team &amp; Salaries'!$O42="Quarterly",IF(BG$6='Team &amp; Salaries'!$M42,MIN('Team &amp; Salaries'!$N42,'Team &amp; Salaries'!$P42),IF(BG$6&gt;'Team &amp; Salaries'!$M42,IFERROR(MIN('Team &amp; Salaries'!$P42,IF(ISNUMBER(BB132),BB132,0)+'Team &amp; Salaries'!$N42),'Team &amp; Salaries'!$N42),0)),IF('Team &amp; Salaries'!$O42="Annually",IF(BG$6='Team &amp; Salaries'!$M42,MIN('Team &amp; Salaries'!$N42,'Team &amp; Salaries'!$P42),IF(BG$6&gt;'Team &amp; Salaries'!$M42,IFERROR(MIN('Team &amp; Salaries'!$P42,#REF!+'Team &amp; Salaries'!$N42),MIN('Team &amp; Salaries'!$N42,'Team &amp; Salaries'!$P42)),0))))))</f>
        <v>1</v>
      </c>
      <c r="BH132" s="286">
        <f>IF('Team &amp; Salaries'!$O42="Never",IF(BH$6&gt;='Team &amp; Salaries'!$M42,MIN('Team &amp; Salaries'!$N42,'Team &amp; Salaries'!$P42),0),IF('Team &amp; Salaries'!$O42="Monthly",IF(BH$6='Team &amp; Salaries'!$M42,MIN('Team &amp; Salaries'!$N42,'Team &amp; Salaries'!$P42),IF(BH$6&gt;'Team &amp; Salaries'!$M42,MIN('Team &amp; Salaries'!$P42,BG132+'Team &amp; Salaries'!$N42),0)),IF('Team &amp; Salaries'!$O42="Quarterly",IF(BH$6='Team &amp; Salaries'!$M42,MIN('Team &amp; Salaries'!$N42,'Team &amp; Salaries'!$P42),IF(BH$6&gt;'Team &amp; Salaries'!$M42,IFERROR(MIN('Team &amp; Salaries'!$P42,IF(ISNUMBER(BC132),BC132,0)+'Team &amp; Salaries'!$N42),'Team &amp; Salaries'!$N42),0)),IF('Team &amp; Salaries'!$O42="Annually",IF(BH$6='Team &amp; Salaries'!$M42,MIN('Team &amp; Salaries'!$N42,'Team &amp; Salaries'!$P42),IF(BH$6&gt;'Team &amp; Salaries'!$M42,IFERROR(MIN('Team &amp; Salaries'!$P42,#REF!+'Team &amp; Salaries'!$N42),MIN('Team &amp; Salaries'!$N42,'Team &amp; Salaries'!$P42)),0))))))</f>
        <v>1</v>
      </c>
      <c r="BI132" s="286">
        <f>IF('Team &amp; Salaries'!$O42="Never",IF(BI$6&gt;='Team &amp; Salaries'!$M42,MIN('Team &amp; Salaries'!$N42,'Team &amp; Salaries'!$P42),0),IF('Team &amp; Salaries'!$O42="Monthly",IF(BI$6='Team &amp; Salaries'!$M42,MIN('Team &amp; Salaries'!$N42,'Team &amp; Salaries'!$P42),IF(BI$6&gt;'Team &amp; Salaries'!$M42,MIN('Team &amp; Salaries'!$P42,BH132+'Team &amp; Salaries'!$N42),0)),IF('Team &amp; Salaries'!$O42="Quarterly",IF(BI$6='Team &amp; Salaries'!$M42,MIN('Team &amp; Salaries'!$N42,'Team &amp; Salaries'!$P42),IF(BI$6&gt;'Team &amp; Salaries'!$M42,IFERROR(MIN('Team &amp; Salaries'!$P42,IF(ISNUMBER(BD132),BD132,0)+'Team &amp; Salaries'!$N42),'Team &amp; Salaries'!$N42),0)),IF('Team &amp; Salaries'!$O42="Annually",IF(BI$6='Team &amp; Salaries'!$M42,MIN('Team &amp; Salaries'!$N42,'Team &amp; Salaries'!$P42),IF(BI$6&gt;'Team &amp; Salaries'!$M42,IFERROR(MIN('Team &amp; Salaries'!$P42,#REF!+'Team &amp; Salaries'!$N42),MIN('Team &amp; Salaries'!$N42,'Team &amp; Salaries'!$P42)),0))))))</f>
        <v>1</v>
      </c>
      <c r="BJ132" s="286">
        <f>IF('Team &amp; Salaries'!$O42="Never",IF(BJ$6&gt;='Team &amp; Salaries'!$M42,MIN('Team &amp; Salaries'!$N42,'Team &amp; Salaries'!$P42),0),IF('Team &amp; Salaries'!$O42="Monthly",IF(BJ$6='Team &amp; Salaries'!$M42,MIN('Team &amp; Salaries'!$N42,'Team &amp; Salaries'!$P42),IF(BJ$6&gt;'Team &amp; Salaries'!$M42,MIN('Team &amp; Salaries'!$P42,BI132+'Team &amp; Salaries'!$N42),0)),IF('Team &amp; Salaries'!$O42="Quarterly",IF(BJ$6='Team &amp; Salaries'!$M42,MIN('Team &amp; Salaries'!$N42,'Team &amp; Salaries'!$P42),IF(BJ$6&gt;'Team &amp; Salaries'!$M42,IFERROR(MIN('Team &amp; Salaries'!$P42,IF(ISNUMBER(BE132),BE132,0)+'Team &amp; Salaries'!$N42),'Team &amp; Salaries'!$N42),0)),IF('Team &amp; Salaries'!$O42="Annually",IF(BJ$6='Team &amp; Salaries'!$M42,MIN('Team &amp; Salaries'!$N42,'Team &amp; Salaries'!$P42),IF(BJ$6&gt;'Team &amp; Salaries'!$M42,IFERROR(MIN('Team &amp; Salaries'!$P42,#REF!+'Team &amp; Salaries'!$N42),MIN('Team &amp; Salaries'!$N42,'Team &amp; Salaries'!$P42)),0))))))</f>
        <v>1</v>
      </c>
      <c r="BK132" s="286">
        <f>IF('Team &amp; Salaries'!$O42="Never",IF(BK$6&gt;='Team &amp; Salaries'!$M42,MIN('Team &amp; Salaries'!$N42,'Team &amp; Salaries'!$P42),0),IF('Team &amp; Salaries'!$O42="Monthly",IF(BK$6='Team &amp; Salaries'!$M42,MIN('Team &amp; Salaries'!$N42,'Team &amp; Salaries'!$P42),IF(BK$6&gt;'Team &amp; Salaries'!$M42,MIN('Team &amp; Salaries'!$P42,BJ132+'Team &amp; Salaries'!$N42),0)),IF('Team &amp; Salaries'!$O42="Quarterly",IF(BK$6='Team &amp; Salaries'!$M42,MIN('Team &amp; Salaries'!$N42,'Team &amp; Salaries'!$P42),IF(BK$6&gt;'Team &amp; Salaries'!$M42,IFERROR(MIN('Team &amp; Salaries'!$P42,IF(ISNUMBER(BF132),BF132,0)+'Team &amp; Salaries'!$N42),'Team &amp; Salaries'!$N42),0)),IF('Team &amp; Salaries'!$O42="Annually",IF(BK$6='Team &amp; Salaries'!$M42,MIN('Team &amp; Salaries'!$N42,'Team &amp; Salaries'!$P42),IF(BK$6&gt;'Team &amp; Salaries'!$M42,IFERROR(MIN('Team &amp; Salaries'!$P42,#REF!+'Team &amp; Salaries'!$N42),MIN('Team &amp; Salaries'!$N42,'Team &amp; Salaries'!$P42)),0))))))</f>
        <v>1</v>
      </c>
      <c r="BL132" s="286">
        <f>IF('Team &amp; Salaries'!$O42="Never",IF(BL$6&gt;='Team &amp; Salaries'!$M42,MIN('Team &amp; Salaries'!$N42,'Team &amp; Salaries'!$P42),0),IF('Team &amp; Salaries'!$O42="Monthly",IF(BL$6='Team &amp; Salaries'!$M42,MIN('Team &amp; Salaries'!$N42,'Team &amp; Salaries'!$P42),IF(BL$6&gt;'Team &amp; Salaries'!$M42,MIN('Team &amp; Salaries'!$P42,BK132+'Team &amp; Salaries'!$N42),0)),IF('Team &amp; Salaries'!$O42="Quarterly",IF(BL$6='Team &amp; Salaries'!$M42,MIN('Team &amp; Salaries'!$N42,'Team &amp; Salaries'!$P42),IF(BL$6&gt;'Team &amp; Salaries'!$M42,IFERROR(MIN('Team &amp; Salaries'!$P42,IF(ISNUMBER(BG132),BG132,0)+'Team &amp; Salaries'!$N42),'Team &amp; Salaries'!$N42),0)),IF('Team &amp; Salaries'!$O42="Annually",IF(BL$6='Team &amp; Salaries'!$M42,MIN('Team &amp; Salaries'!$N42,'Team &amp; Salaries'!$P42),IF(BL$6&gt;'Team &amp; Salaries'!$M42,IFERROR(MIN('Team &amp; Salaries'!$P42,#REF!+'Team &amp; Salaries'!$N42),MIN('Team &amp; Salaries'!$N42,'Team &amp; Salaries'!$P42)),0))))))</f>
        <v>1</v>
      </c>
      <c r="BM132" s="286">
        <f>IF('Team &amp; Salaries'!$O42="Never",IF(BM$6&gt;='Team &amp; Salaries'!$M42,MIN('Team &amp; Salaries'!$N42,'Team &amp; Salaries'!$P42),0),IF('Team &amp; Salaries'!$O42="Monthly",IF(BM$6='Team &amp; Salaries'!$M42,MIN('Team &amp; Salaries'!$N42,'Team &amp; Salaries'!$P42),IF(BM$6&gt;'Team &amp; Salaries'!$M42,MIN('Team &amp; Salaries'!$P42,BL132+'Team &amp; Salaries'!$N42),0)),IF('Team &amp; Salaries'!$O42="Quarterly",IF(BM$6='Team &amp; Salaries'!$M42,MIN('Team &amp; Salaries'!$N42,'Team &amp; Salaries'!$P42),IF(BM$6&gt;'Team &amp; Salaries'!$M42,IFERROR(MIN('Team &amp; Salaries'!$P42,IF(ISNUMBER(BH132),BH132,0)+'Team &amp; Salaries'!$N42),'Team &amp; Salaries'!$N42),0)),IF('Team &amp; Salaries'!$O42="Annually",IF(BM$6='Team &amp; Salaries'!$M42,MIN('Team &amp; Salaries'!$N42,'Team &amp; Salaries'!$P42),IF(BM$6&gt;'Team &amp; Salaries'!$M42,IFERROR(MIN('Team &amp; Salaries'!$P42,#REF!+'Team &amp; Salaries'!$N42),MIN('Team &amp; Salaries'!$N42,'Team &amp; Salaries'!$P42)),0))))))</f>
        <v>1</v>
      </c>
      <c r="BN132" s="286">
        <f>IF('Team &amp; Salaries'!$O42="Never",IF(BN$6&gt;='Team &amp; Salaries'!$M42,MIN('Team &amp; Salaries'!$N42,'Team &amp; Salaries'!$P42),0),IF('Team &amp; Salaries'!$O42="Monthly",IF(BN$6='Team &amp; Salaries'!$M42,MIN('Team &amp; Salaries'!$N42,'Team &amp; Salaries'!$P42),IF(BN$6&gt;'Team &amp; Salaries'!$M42,MIN('Team &amp; Salaries'!$P42,BM132+'Team &amp; Salaries'!$N42),0)),IF('Team &amp; Salaries'!$O42="Quarterly",IF(BN$6='Team &amp; Salaries'!$M42,MIN('Team &amp; Salaries'!$N42,'Team &amp; Salaries'!$P42),IF(BN$6&gt;'Team &amp; Salaries'!$M42,IFERROR(MIN('Team &amp; Salaries'!$P42,IF(ISNUMBER(BI132),BI132,0)+'Team &amp; Salaries'!$N42),'Team &amp; Salaries'!$N42),0)),IF('Team &amp; Salaries'!$O42="Annually",IF(BN$6='Team &amp; Salaries'!$M42,MIN('Team &amp; Salaries'!$N42,'Team &amp; Salaries'!$P42),IF(BN$6&gt;'Team &amp; Salaries'!$M42,IFERROR(MIN('Team &amp; Salaries'!$P42,#REF!+'Team &amp; Salaries'!$N42),MIN('Team &amp; Salaries'!$N42,'Team &amp; Salaries'!$P42)),0))))))</f>
        <v>1</v>
      </c>
      <c r="BO132" s="286">
        <f>IF('Team &amp; Salaries'!$O42="Never",IF(BO$6&gt;='Team &amp; Salaries'!$M42,MIN('Team &amp; Salaries'!$N42,'Team &amp; Salaries'!$P42),0),IF('Team &amp; Salaries'!$O42="Monthly",IF(BO$6='Team &amp; Salaries'!$M42,MIN('Team &amp; Salaries'!$N42,'Team &amp; Salaries'!$P42),IF(BO$6&gt;'Team &amp; Salaries'!$M42,MIN('Team &amp; Salaries'!$P42,BN132+'Team &amp; Salaries'!$N42),0)),IF('Team &amp; Salaries'!$O42="Quarterly",IF(BO$6='Team &amp; Salaries'!$M42,MIN('Team &amp; Salaries'!$N42,'Team &amp; Salaries'!$P42),IF(BO$6&gt;'Team &amp; Salaries'!$M42,IFERROR(MIN('Team &amp; Salaries'!$P42,IF(ISNUMBER(BJ132),BJ132,0)+'Team &amp; Salaries'!$N42),'Team &amp; Salaries'!$N42),0)),IF('Team &amp; Salaries'!$O42="Annually",IF(BO$6='Team &amp; Salaries'!$M42,MIN('Team &amp; Salaries'!$N42,'Team &amp; Salaries'!$P42),IF(BO$6&gt;'Team &amp; Salaries'!$M42,IFERROR(MIN('Team &amp; Salaries'!$P42,#REF!+'Team &amp; Salaries'!$N42),MIN('Team &amp; Salaries'!$N42,'Team &amp; Salaries'!$P42)),0))))))</f>
        <v>1</v>
      </c>
      <c r="BP132" s="286">
        <f>IF('Team &amp; Salaries'!$O42="Never",IF(BP$6&gt;='Team &amp; Salaries'!$M42,MIN('Team &amp; Salaries'!$N42,'Team &amp; Salaries'!$P42),0),IF('Team &amp; Salaries'!$O42="Monthly",IF(BP$6='Team &amp; Salaries'!$M42,MIN('Team &amp; Salaries'!$N42,'Team &amp; Salaries'!$P42),IF(BP$6&gt;'Team &amp; Salaries'!$M42,MIN('Team &amp; Salaries'!$P42,BO132+'Team &amp; Salaries'!$N42),0)),IF('Team &amp; Salaries'!$O42="Quarterly",IF(BP$6='Team &amp; Salaries'!$M42,MIN('Team &amp; Salaries'!$N42,'Team &amp; Salaries'!$P42),IF(BP$6&gt;'Team &amp; Salaries'!$M42,IFERROR(MIN('Team &amp; Salaries'!$P42,IF(ISNUMBER(BK132),BK132,0)+'Team &amp; Salaries'!$N42),'Team &amp; Salaries'!$N42),0)),IF('Team &amp; Salaries'!$O42="Annually",IF(BP$6='Team &amp; Salaries'!$M42,MIN('Team &amp; Salaries'!$N42,'Team &amp; Salaries'!$P42),IF(BP$6&gt;'Team &amp; Salaries'!$M42,IFERROR(MIN('Team &amp; Salaries'!$P42,#REF!+'Team &amp; Salaries'!$N42),MIN('Team &amp; Salaries'!$N42,'Team &amp; Salaries'!$P42)),0))))))</f>
        <v>1</v>
      </c>
      <c r="BQ132" s="286">
        <f>IF('Team &amp; Salaries'!$O42="Never",IF(BQ$6&gt;='Team &amp; Salaries'!$M42,MIN('Team &amp; Salaries'!$N42,'Team &amp; Salaries'!$P42),0),IF('Team &amp; Salaries'!$O42="Monthly",IF(BQ$6='Team &amp; Salaries'!$M42,MIN('Team &amp; Salaries'!$N42,'Team &amp; Salaries'!$P42),IF(BQ$6&gt;'Team &amp; Salaries'!$M42,MIN('Team &amp; Salaries'!$P42,BP132+'Team &amp; Salaries'!$N42),0)),IF('Team &amp; Salaries'!$O42="Quarterly",IF(BQ$6='Team &amp; Salaries'!$M42,MIN('Team &amp; Salaries'!$N42,'Team &amp; Salaries'!$P42),IF(BQ$6&gt;'Team &amp; Salaries'!$M42,IFERROR(MIN('Team &amp; Salaries'!$P42,IF(ISNUMBER(BL132),BL132,0)+'Team &amp; Salaries'!$N42),'Team &amp; Salaries'!$N42),0)),IF('Team &amp; Salaries'!$O42="Annually",IF(BQ$6='Team &amp; Salaries'!$M42,MIN('Team &amp; Salaries'!$N42,'Team &amp; Salaries'!$P42),IF(BQ$6&gt;'Team &amp; Salaries'!$M42,IFERROR(MIN('Team &amp; Salaries'!$P42,#REF!+'Team &amp; Salaries'!$N42),MIN('Team &amp; Salaries'!$N42,'Team &amp; Salaries'!$P42)),0))))))</f>
        <v>1</v>
      </c>
      <c r="BR132" s="286">
        <f>IF('Team &amp; Salaries'!$O42="Never",IF(BR$6&gt;='Team &amp; Salaries'!$M42,MIN('Team &amp; Salaries'!$N42,'Team &amp; Salaries'!$P42),0),IF('Team &amp; Salaries'!$O42="Monthly",IF(BR$6='Team &amp; Salaries'!$M42,MIN('Team &amp; Salaries'!$N42,'Team &amp; Salaries'!$P42),IF(BR$6&gt;'Team &amp; Salaries'!$M42,MIN('Team &amp; Salaries'!$P42,BQ132+'Team &amp; Salaries'!$N42),0)),IF('Team &amp; Salaries'!$O42="Quarterly",IF(BR$6='Team &amp; Salaries'!$M42,MIN('Team &amp; Salaries'!$N42,'Team &amp; Salaries'!$P42),IF(BR$6&gt;'Team &amp; Salaries'!$M42,IFERROR(MIN('Team &amp; Salaries'!$P42,IF(ISNUMBER(BM132),BM132,0)+'Team &amp; Salaries'!$N42),'Team &amp; Salaries'!$N42),0)),IF('Team &amp; Salaries'!$O42="Annually",IF(BR$6='Team &amp; Salaries'!$M42,MIN('Team &amp; Salaries'!$N42,'Team &amp; Salaries'!$P42),IF(BR$6&gt;'Team &amp; Salaries'!$M42,IFERROR(MIN('Team &amp; Salaries'!$P42,#REF!+'Team &amp; Salaries'!$N42),MIN('Team &amp; Salaries'!$N42,'Team &amp; Salaries'!$P42)),0))))))</f>
        <v>1</v>
      </c>
      <c r="BS132" s="286">
        <f>IF('Team &amp; Salaries'!$O42="Never",IF(BS$6&gt;='Team &amp; Salaries'!$M42,MIN('Team &amp; Salaries'!$N42,'Team &amp; Salaries'!$P42),0),IF('Team &amp; Salaries'!$O42="Monthly",IF(BS$6='Team &amp; Salaries'!$M42,MIN('Team &amp; Salaries'!$N42,'Team &amp; Salaries'!$P42),IF(BS$6&gt;'Team &amp; Salaries'!$M42,MIN('Team &amp; Salaries'!$P42,BR132+'Team &amp; Salaries'!$N42),0)),IF('Team &amp; Salaries'!$O42="Quarterly",IF(BS$6='Team &amp; Salaries'!$M42,MIN('Team &amp; Salaries'!$N42,'Team &amp; Salaries'!$P42),IF(BS$6&gt;'Team &amp; Salaries'!$M42,IFERROR(MIN('Team &amp; Salaries'!$P42,IF(ISNUMBER(BN132),BN132,0)+'Team &amp; Salaries'!$N42),'Team &amp; Salaries'!$N42),0)),IF('Team &amp; Salaries'!$O42="Annually",IF(BS$6='Team &amp; Salaries'!$M42,MIN('Team &amp; Salaries'!$N42,'Team &amp; Salaries'!$P42),IF(BS$6&gt;'Team &amp; Salaries'!$M42,IFERROR(MIN('Team &amp; Salaries'!$P42,#REF!+'Team &amp; Salaries'!$N42),MIN('Team &amp; Salaries'!$N42,'Team &amp; Salaries'!$P42)),0))))))</f>
        <v>1</v>
      </c>
      <c r="BT132" s="286">
        <f>IF('Team &amp; Salaries'!$O42="Never",IF(BT$6&gt;='Team &amp; Salaries'!$M42,MIN('Team &amp; Salaries'!$N42,'Team &amp; Salaries'!$P42),0),IF('Team &amp; Salaries'!$O42="Monthly",IF(BT$6='Team &amp; Salaries'!$M42,MIN('Team &amp; Salaries'!$N42,'Team &amp; Salaries'!$P42),IF(BT$6&gt;'Team &amp; Salaries'!$M42,MIN('Team &amp; Salaries'!$P42,BS132+'Team &amp; Salaries'!$N42),0)),IF('Team &amp; Salaries'!$O42="Quarterly",IF(BT$6='Team &amp; Salaries'!$M42,MIN('Team &amp; Salaries'!$N42,'Team &amp; Salaries'!$P42),IF(BT$6&gt;'Team &amp; Salaries'!$M42,IFERROR(MIN('Team &amp; Salaries'!$P42,IF(ISNUMBER(BO132),BO132,0)+'Team &amp; Salaries'!$N42),'Team &amp; Salaries'!$N42),0)),IF('Team &amp; Salaries'!$O42="Annually",IF(BT$6='Team &amp; Salaries'!$M42,MIN('Team &amp; Salaries'!$N42,'Team &amp; Salaries'!$P42),IF(BT$6&gt;'Team &amp; Salaries'!$M42,IFERROR(MIN('Team &amp; Salaries'!$P42,#REF!+'Team &amp; Salaries'!$N42),MIN('Team &amp; Salaries'!$N42,'Team &amp; Salaries'!$P42)),0))))))</f>
        <v>1</v>
      </c>
      <c r="BU132" s="286">
        <f>IF('Team &amp; Salaries'!$O42="Never",IF(BU$6&gt;='Team &amp; Salaries'!$M42,MIN('Team &amp; Salaries'!$N42,'Team &amp; Salaries'!$P42),0),IF('Team &amp; Salaries'!$O42="Monthly",IF(BU$6='Team &amp; Salaries'!$M42,MIN('Team &amp; Salaries'!$N42,'Team &amp; Salaries'!$P42),IF(BU$6&gt;'Team &amp; Salaries'!$M42,MIN('Team &amp; Salaries'!$P42,BT132+'Team &amp; Salaries'!$N42),0)),IF('Team &amp; Salaries'!$O42="Quarterly",IF(BU$6='Team &amp; Salaries'!$M42,MIN('Team &amp; Salaries'!$N42,'Team &amp; Salaries'!$P42),IF(BU$6&gt;'Team &amp; Salaries'!$M42,IFERROR(MIN('Team &amp; Salaries'!$P42,IF(ISNUMBER(BP132),BP132,0)+'Team &amp; Salaries'!$N42),'Team &amp; Salaries'!$N42),0)),IF('Team &amp; Salaries'!$O42="Annually",IF(BU$6='Team &amp; Salaries'!$M42,MIN('Team &amp; Salaries'!$N42,'Team &amp; Salaries'!$P42),IF(BU$6&gt;'Team &amp; Salaries'!$M42,IFERROR(MIN('Team &amp; Salaries'!$P42,#REF!+'Team &amp; Salaries'!$N42),MIN('Team &amp; Salaries'!$N42,'Team &amp; Salaries'!$P42)),0))))))</f>
        <v>1</v>
      </c>
      <c r="BV132" s="286">
        <f>IF('Team &amp; Salaries'!$O42="Never",IF(BV$6&gt;='Team &amp; Salaries'!$M42,MIN('Team &amp; Salaries'!$N42,'Team &amp; Salaries'!$P42),0),IF('Team &amp; Salaries'!$O42="Monthly",IF(BV$6='Team &amp; Salaries'!$M42,MIN('Team &amp; Salaries'!$N42,'Team &amp; Salaries'!$P42),IF(BV$6&gt;'Team &amp; Salaries'!$M42,MIN('Team &amp; Salaries'!$P42,BU132+'Team &amp; Salaries'!$N42),0)),IF('Team &amp; Salaries'!$O42="Quarterly",IF(BV$6='Team &amp; Salaries'!$M42,MIN('Team &amp; Salaries'!$N42,'Team &amp; Salaries'!$P42),IF(BV$6&gt;'Team &amp; Salaries'!$M42,IFERROR(MIN('Team &amp; Salaries'!$P42,IF(ISNUMBER(BQ132),BQ132,0)+'Team &amp; Salaries'!$N42),'Team &amp; Salaries'!$N42),0)),IF('Team &amp; Salaries'!$O42="Annually",IF(BV$6='Team &amp; Salaries'!$M42,MIN('Team &amp; Salaries'!$N42,'Team &amp; Salaries'!$P42),IF(BV$6&gt;'Team &amp; Salaries'!$M42,IFERROR(MIN('Team &amp; Salaries'!$P42,#REF!+'Team &amp; Salaries'!$N42),MIN('Team &amp; Salaries'!$N42,'Team &amp; Salaries'!$P42)),0))))))</f>
        <v>1</v>
      </c>
      <c r="BW132" s="286">
        <f>IF('Team &amp; Salaries'!$O42="Never",IF(BW$6&gt;='Team &amp; Salaries'!$M42,MIN('Team &amp; Salaries'!$N42,'Team &amp; Salaries'!$P42),0),IF('Team &amp; Salaries'!$O42="Monthly",IF(BW$6='Team &amp; Salaries'!$M42,MIN('Team &amp; Salaries'!$N42,'Team &amp; Salaries'!$P42),IF(BW$6&gt;'Team &amp; Salaries'!$M42,MIN('Team &amp; Salaries'!$P42,BV132+'Team &amp; Salaries'!$N42),0)),IF('Team &amp; Salaries'!$O42="Quarterly",IF(BW$6='Team &amp; Salaries'!$M42,MIN('Team &amp; Salaries'!$N42,'Team &amp; Salaries'!$P42),IF(BW$6&gt;'Team &amp; Salaries'!$M42,IFERROR(MIN('Team &amp; Salaries'!$P42,IF(ISNUMBER(BR132),BR132,0)+'Team &amp; Salaries'!$N42),'Team &amp; Salaries'!$N42),0)),IF('Team &amp; Salaries'!$O42="Annually",IF(BW$6='Team &amp; Salaries'!$M42,MIN('Team &amp; Salaries'!$N42,'Team &amp; Salaries'!$P42),IF(BW$6&gt;'Team &amp; Salaries'!$M42,IFERROR(MIN('Team &amp; Salaries'!$P42,#REF!+'Team &amp; Salaries'!$N42),MIN('Team &amp; Salaries'!$N42,'Team &amp; Salaries'!$P42)),0))))))</f>
        <v>1</v>
      </c>
      <c r="BX132" s="286">
        <f>IF('Team &amp; Salaries'!$O42="Never",IF(BX$6&gt;='Team &amp; Salaries'!$M42,MIN('Team &amp; Salaries'!$N42,'Team &amp; Salaries'!$P42),0),IF('Team &amp; Salaries'!$O42="Monthly",IF(BX$6='Team &amp; Salaries'!$M42,MIN('Team &amp; Salaries'!$N42,'Team &amp; Salaries'!$P42),IF(BX$6&gt;'Team &amp; Salaries'!$M42,MIN('Team &amp; Salaries'!$P42,BW132+'Team &amp; Salaries'!$N42),0)),IF('Team &amp; Salaries'!$O42="Quarterly",IF(BX$6='Team &amp; Salaries'!$M42,MIN('Team &amp; Salaries'!$N42,'Team &amp; Salaries'!$P42),IF(BX$6&gt;'Team &amp; Salaries'!$M42,IFERROR(MIN('Team &amp; Salaries'!$P42,IF(ISNUMBER(BS132),BS132,0)+'Team &amp; Salaries'!$N42),'Team &amp; Salaries'!$N42),0)),IF('Team &amp; Salaries'!$O42="Annually",IF(BX$6='Team &amp; Salaries'!$M42,MIN('Team &amp; Salaries'!$N42,'Team &amp; Salaries'!$P42),IF(BX$6&gt;'Team &amp; Salaries'!$M42,IFERROR(MIN('Team &amp; Salaries'!$P42,#REF!+'Team &amp; Salaries'!$N42),MIN('Team &amp; Salaries'!$N42,'Team &amp; Salaries'!$P42)),0))))))</f>
        <v>1</v>
      </c>
      <c r="BY132" s="286">
        <f>IF('Team &amp; Salaries'!$O42="Never",IF(BY$6&gt;='Team &amp; Salaries'!$M42,MIN('Team &amp; Salaries'!$N42,'Team &amp; Salaries'!$P42),0),IF('Team &amp; Salaries'!$O42="Monthly",IF(BY$6='Team &amp; Salaries'!$M42,MIN('Team &amp; Salaries'!$N42,'Team &amp; Salaries'!$P42),IF(BY$6&gt;'Team &amp; Salaries'!$M42,MIN('Team &amp; Salaries'!$P42,BX132+'Team &amp; Salaries'!$N42),0)),IF('Team &amp; Salaries'!$O42="Quarterly",IF(BY$6='Team &amp; Salaries'!$M42,MIN('Team &amp; Salaries'!$N42,'Team &amp; Salaries'!$P42),IF(BY$6&gt;'Team &amp; Salaries'!$M42,IFERROR(MIN('Team &amp; Salaries'!$P42,IF(ISNUMBER(BT132),BT132,0)+'Team &amp; Salaries'!$N42),'Team &amp; Salaries'!$N42),0)),IF('Team &amp; Salaries'!$O42="Annually",IF(BY$6='Team &amp; Salaries'!$M42,MIN('Team &amp; Salaries'!$N42,'Team &amp; Salaries'!$P42),IF(BY$6&gt;'Team &amp; Salaries'!$M42,IFERROR(MIN('Team &amp; Salaries'!$P42,#REF!+'Team &amp; Salaries'!$N42),MIN('Team &amp; Salaries'!$N42,'Team &amp; Salaries'!$P42)),0))))))</f>
        <v>1</v>
      </c>
      <c r="BZ132" s="286">
        <f>IF('Team &amp; Salaries'!$O42="Never",IF(BZ$6&gt;='Team &amp; Salaries'!$M42,MIN('Team &amp; Salaries'!$N42,'Team &amp; Salaries'!$P42),0),IF('Team &amp; Salaries'!$O42="Monthly",IF(BZ$6='Team &amp; Salaries'!$M42,MIN('Team &amp; Salaries'!$N42,'Team &amp; Salaries'!$P42),IF(BZ$6&gt;'Team &amp; Salaries'!$M42,MIN('Team &amp; Salaries'!$P42,BY132+'Team &amp; Salaries'!$N42),0)),IF('Team &amp; Salaries'!$O42="Quarterly",IF(BZ$6='Team &amp; Salaries'!$M42,MIN('Team &amp; Salaries'!$N42,'Team &amp; Salaries'!$P42),IF(BZ$6&gt;'Team &amp; Salaries'!$M42,IFERROR(MIN('Team &amp; Salaries'!$P42,IF(ISNUMBER(BU132),BU132,0)+'Team &amp; Salaries'!$N42),'Team &amp; Salaries'!$N42),0)),IF('Team &amp; Salaries'!$O42="Annually",IF(BZ$6='Team &amp; Salaries'!$M42,MIN('Team &amp; Salaries'!$N42,'Team &amp; Salaries'!$P42),IF(BZ$6&gt;'Team &amp; Salaries'!$M42,IFERROR(MIN('Team &amp; Salaries'!$P42,#REF!+'Team &amp; Salaries'!$N42),MIN('Team &amp; Salaries'!$N42,'Team &amp; Salaries'!$P42)),0))))))</f>
        <v>1</v>
      </c>
      <c r="CA132" s="286">
        <f>IF('Team &amp; Salaries'!$O42="Never",IF(CA$6&gt;='Team &amp; Salaries'!$M42,MIN('Team &amp; Salaries'!$N42,'Team &amp; Salaries'!$P42),0),IF('Team &amp; Salaries'!$O42="Monthly",IF(CA$6='Team &amp; Salaries'!$M42,MIN('Team &amp; Salaries'!$N42,'Team &amp; Salaries'!$P42),IF(CA$6&gt;'Team &amp; Salaries'!$M42,MIN('Team &amp; Salaries'!$P42,BZ132+'Team &amp; Salaries'!$N42),0)),IF('Team &amp; Salaries'!$O42="Quarterly",IF(CA$6='Team &amp; Salaries'!$M42,MIN('Team &amp; Salaries'!$N42,'Team &amp; Salaries'!$P42),IF(CA$6&gt;'Team &amp; Salaries'!$M42,IFERROR(MIN('Team &amp; Salaries'!$P42,IF(ISNUMBER(BV132),BV132,0)+'Team &amp; Salaries'!$N42),'Team &amp; Salaries'!$N42),0)),IF('Team &amp; Salaries'!$O42="Annually",IF(CA$6='Team &amp; Salaries'!$M42,MIN('Team &amp; Salaries'!$N42,'Team &amp; Salaries'!$P42),IF(CA$6&gt;'Team &amp; Salaries'!$M42,IFERROR(MIN('Team &amp; Salaries'!$P42,#REF!+'Team &amp; Salaries'!$N42),MIN('Team &amp; Salaries'!$N42,'Team &amp; Salaries'!$P42)),0))))))</f>
        <v>1</v>
      </c>
      <c r="CB132" s="286">
        <f>IF('Team &amp; Salaries'!$O42="Never",IF(CB$6&gt;='Team &amp; Salaries'!$M42,MIN('Team &amp; Salaries'!$N42,'Team &amp; Salaries'!$P42),0),IF('Team &amp; Salaries'!$O42="Monthly",IF(CB$6='Team &amp; Salaries'!$M42,MIN('Team &amp; Salaries'!$N42,'Team &amp; Salaries'!$P42),IF(CB$6&gt;'Team &amp; Salaries'!$M42,MIN('Team &amp; Salaries'!$P42,CA132+'Team &amp; Salaries'!$N42),0)),IF('Team &amp; Salaries'!$O42="Quarterly",IF(CB$6='Team &amp; Salaries'!$M42,MIN('Team &amp; Salaries'!$N42,'Team &amp; Salaries'!$P42),IF(CB$6&gt;'Team &amp; Salaries'!$M42,IFERROR(MIN('Team &amp; Salaries'!$P42,IF(ISNUMBER(BW132),BW132,0)+'Team &amp; Salaries'!$N42),'Team &amp; Salaries'!$N42),0)),IF('Team &amp; Salaries'!$O42="Annually",IF(CB$6='Team &amp; Salaries'!$M42,MIN('Team &amp; Salaries'!$N42,'Team &amp; Salaries'!$P42),IF(CB$6&gt;'Team &amp; Salaries'!$M42,IFERROR(MIN('Team &amp; Salaries'!$P42,#REF!+'Team &amp; Salaries'!$N42),MIN('Team &amp; Salaries'!$N42,'Team &amp; Salaries'!$P42)),0))))))</f>
        <v>1</v>
      </c>
      <c r="CC132" s="286">
        <f>IF('Team &amp; Salaries'!$O42="Never",IF(CC$6&gt;='Team &amp; Salaries'!$M42,MIN('Team &amp; Salaries'!$N42,'Team &amp; Salaries'!$P42),0),IF('Team &amp; Salaries'!$O42="Monthly",IF(CC$6='Team &amp; Salaries'!$M42,MIN('Team &amp; Salaries'!$N42,'Team &amp; Salaries'!$P42),IF(CC$6&gt;'Team &amp; Salaries'!$M42,MIN('Team &amp; Salaries'!$P42,CB132+'Team &amp; Salaries'!$N42),0)),IF('Team &amp; Salaries'!$O42="Quarterly",IF(CC$6='Team &amp; Salaries'!$M42,MIN('Team &amp; Salaries'!$N42,'Team &amp; Salaries'!$P42),IF(CC$6&gt;'Team &amp; Salaries'!$M42,IFERROR(MIN('Team &amp; Salaries'!$P42,IF(ISNUMBER(BX132),BX132,0)+'Team &amp; Salaries'!$N42),'Team &amp; Salaries'!$N42),0)),IF('Team &amp; Salaries'!$O42="Annually",IF(CC$6='Team &amp; Salaries'!$M42,MIN('Team &amp; Salaries'!$N42,'Team &amp; Salaries'!$P42),IF(CC$6&gt;'Team &amp; Salaries'!$M42,IFERROR(MIN('Team &amp; Salaries'!$P42,#REF!+'Team &amp; Salaries'!$N42),MIN('Team &amp; Salaries'!$N42,'Team &amp; Salaries'!$P42)),0))))))</f>
        <v>1</v>
      </c>
      <c r="CD132" s="286">
        <f>IF('Team &amp; Salaries'!$O42="Never",IF(CD$6&gt;='Team &amp; Salaries'!$M42,MIN('Team &amp; Salaries'!$N42,'Team &amp; Salaries'!$P42),0),IF('Team &amp; Salaries'!$O42="Monthly",IF(CD$6='Team &amp; Salaries'!$M42,MIN('Team &amp; Salaries'!$N42,'Team &amp; Salaries'!$P42),IF(CD$6&gt;'Team &amp; Salaries'!$M42,MIN('Team &amp; Salaries'!$P42,CC132+'Team &amp; Salaries'!$N42),0)),IF('Team &amp; Salaries'!$O42="Quarterly",IF(CD$6='Team &amp; Salaries'!$M42,MIN('Team &amp; Salaries'!$N42,'Team &amp; Salaries'!$P42),IF(CD$6&gt;'Team &amp; Salaries'!$M42,IFERROR(MIN('Team &amp; Salaries'!$P42,IF(ISNUMBER(BY132),BY132,0)+'Team &amp; Salaries'!$N42),'Team &amp; Salaries'!$N42),0)),IF('Team &amp; Salaries'!$O42="Annually",IF(CD$6='Team &amp; Salaries'!$M42,MIN('Team &amp; Salaries'!$N42,'Team &amp; Salaries'!$P42),IF(CD$6&gt;'Team &amp; Salaries'!$M42,IFERROR(MIN('Team &amp; Salaries'!$P42,#REF!+'Team &amp; Salaries'!$N42),MIN('Team &amp; Salaries'!$N42,'Team &amp; Salaries'!$P42)),0))))))</f>
        <v>1</v>
      </c>
      <c r="CE132" s="286">
        <f>IF('Team &amp; Salaries'!$O42="Never",IF(CE$6&gt;='Team &amp; Salaries'!$M42,MIN('Team &amp; Salaries'!$N42,'Team &amp; Salaries'!$P42),0),IF('Team &amp; Salaries'!$O42="Monthly",IF(CE$6='Team &amp; Salaries'!$M42,MIN('Team &amp; Salaries'!$N42,'Team &amp; Salaries'!$P42),IF(CE$6&gt;'Team &amp; Salaries'!$M42,MIN('Team &amp; Salaries'!$P42,CD132+'Team &amp; Salaries'!$N42),0)),IF('Team &amp; Salaries'!$O42="Quarterly",IF(CE$6='Team &amp; Salaries'!$M42,MIN('Team &amp; Salaries'!$N42,'Team &amp; Salaries'!$P42),IF(CE$6&gt;'Team &amp; Salaries'!$M42,IFERROR(MIN('Team &amp; Salaries'!$P42,IF(ISNUMBER(BZ132),BZ132,0)+'Team &amp; Salaries'!$N42),'Team &amp; Salaries'!$N42),0)),IF('Team &amp; Salaries'!$O42="Annually",IF(CE$6='Team &amp; Salaries'!$M42,MIN('Team &amp; Salaries'!$N42,'Team &amp; Salaries'!$P42),IF(CE$6&gt;'Team &amp; Salaries'!$M42,IFERROR(MIN('Team &amp; Salaries'!$P42,#REF!+'Team &amp; Salaries'!$N42),MIN('Team &amp; Salaries'!$N42,'Team &amp; Salaries'!$P42)),0))))))</f>
        <v>1</v>
      </c>
      <c r="CF132" s="286">
        <f>IF('Team &amp; Salaries'!$O42="Never",IF(CF$6&gt;='Team &amp; Salaries'!$M42,MIN('Team &amp; Salaries'!$N42,'Team &amp; Salaries'!$P42),0),IF('Team &amp; Salaries'!$O42="Monthly",IF(CF$6='Team &amp; Salaries'!$M42,MIN('Team &amp; Salaries'!$N42,'Team &amp; Salaries'!$P42),IF(CF$6&gt;'Team &amp; Salaries'!$M42,MIN('Team &amp; Salaries'!$P42,CE132+'Team &amp; Salaries'!$N42),0)),IF('Team &amp; Salaries'!$O42="Quarterly",IF(CF$6='Team &amp; Salaries'!$M42,MIN('Team &amp; Salaries'!$N42,'Team &amp; Salaries'!$P42),IF(CF$6&gt;'Team &amp; Salaries'!$M42,IFERROR(MIN('Team &amp; Salaries'!$P42,IF(ISNUMBER(CA132),CA132,0)+'Team &amp; Salaries'!$N42),'Team &amp; Salaries'!$N42),0)),IF('Team &amp; Salaries'!$O42="Annually",IF(CF$6='Team &amp; Salaries'!$M42,MIN('Team &amp; Salaries'!$N42,'Team &amp; Salaries'!$P42),IF(CF$6&gt;'Team &amp; Salaries'!$M42,IFERROR(MIN('Team &amp; Salaries'!$P42,#REF!+'Team &amp; Salaries'!$N42),MIN('Team &amp; Salaries'!$N42,'Team &amp; Salaries'!$P42)),0))))))</f>
        <v>1</v>
      </c>
      <c r="CG132" s="286">
        <f>IF('Team &amp; Salaries'!$O42="Never",IF(CG$6&gt;='Team &amp; Salaries'!$M42,MIN('Team &amp; Salaries'!$N42,'Team &amp; Salaries'!$P42),0),IF('Team &amp; Salaries'!$O42="Monthly",IF(CG$6='Team &amp; Salaries'!$M42,MIN('Team &amp; Salaries'!$N42,'Team &amp; Salaries'!$P42),IF(CG$6&gt;'Team &amp; Salaries'!$M42,MIN('Team &amp; Salaries'!$P42,CF132+'Team &amp; Salaries'!$N42),0)),IF('Team &amp; Salaries'!$O42="Quarterly",IF(CG$6='Team &amp; Salaries'!$M42,MIN('Team &amp; Salaries'!$N42,'Team &amp; Salaries'!$P42),IF(CG$6&gt;'Team &amp; Salaries'!$M42,IFERROR(MIN('Team &amp; Salaries'!$P42,IF(ISNUMBER(CB132),CB132,0)+'Team &amp; Salaries'!$N42),'Team &amp; Salaries'!$N42),0)),IF('Team &amp; Salaries'!$O42="Annually",IF(CG$6='Team &amp; Salaries'!$M42,MIN('Team &amp; Salaries'!$N42,'Team &amp; Salaries'!$P42),IF(CG$6&gt;'Team &amp; Salaries'!$M42,IFERROR(MIN('Team &amp; Salaries'!$P42,#REF!+'Team &amp; Salaries'!$N42),MIN('Team &amp; Salaries'!$N42,'Team &amp; Salaries'!$P42)),0))))))</f>
        <v>1</v>
      </c>
      <c r="CH132" s="286">
        <f>IF('Team &amp; Salaries'!$O42="Never",IF(CH$6&gt;='Team &amp; Salaries'!$M42,MIN('Team &amp; Salaries'!$N42,'Team &amp; Salaries'!$P42),0),IF('Team &amp; Salaries'!$O42="Monthly",IF(CH$6='Team &amp; Salaries'!$M42,MIN('Team &amp; Salaries'!$N42,'Team &amp; Salaries'!$P42),IF(CH$6&gt;'Team &amp; Salaries'!$M42,MIN('Team &amp; Salaries'!$P42,CG132+'Team &amp; Salaries'!$N42),0)),IF('Team &amp; Salaries'!$O42="Quarterly",IF(CH$6='Team &amp; Salaries'!$M42,MIN('Team &amp; Salaries'!$N42,'Team &amp; Salaries'!$P42),IF(CH$6&gt;'Team &amp; Salaries'!$M42,IFERROR(MIN('Team &amp; Salaries'!$P42,IF(ISNUMBER(CC132),CC132,0)+'Team &amp; Salaries'!$N42),'Team &amp; Salaries'!$N42),0)),IF('Team &amp; Salaries'!$O42="Annually",IF(CH$6='Team &amp; Salaries'!$M42,MIN('Team &amp; Salaries'!$N42,'Team &amp; Salaries'!$P42),IF(CH$6&gt;'Team &amp; Salaries'!$M42,IFERROR(MIN('Team &amp; Salaries'!$P42,#REF!+'Team &amp; Salaries'!$N42),MIN('Team &amp; Salaries'!$N42,'Team &amp; Salaries'!$P42)),0))))))</f>
        <v>1</v>
      </c>
      <c r="CI132" s="286">
        <f>IF('Team &amp; Salaries'!$O42="Never",IF(CI$6&gt;='Team &amp; Salaries'!$M42,MIN('Team &amp; Salaries'!$N42,'Team &amp; Salaries'!$P42),0),IF('Team &amp; Salaries'!$O42="Monthly",IF(CI$6='Team &amp; Salaries'!$M42,MIN('Team &amp; Salaries'!$N42,'Team &amp; Salaries'!$P42),IF(CI$6&gt;'Team &amp; Salaries'!$M42,MIN('Team &amp; Salaries'!$P42,CH132+'Team &amp; Salaries'!$N42),0)),IF('Team &amp; Salaries'!$O42="Quarterly",IF(CI$6='Team &amp; Salaries'!$M42,MIN('Team &amp; Salaries'!$N42,'Team &amp; Salaries'!$P42),IF(CI$6&gt;'Team &amp; Salaries'!$M42,IFERROR(MIN('Team &amp; Salaries'!$P42,IF(ISNUMBER(CD132),CD132,0)+'Team &amp; Salaries'!$N42),'Team &amp; Salaries'!$N42),0)),IF('Team &amp; Salaries'!$O42="Annually",IF(CI$6='Team &amp; Salaries'!$M42,MIN('Team &amp; Salaries'!$N42,'Team &amp; Salaries'!$P42),IF(CI$6&gt;'Team &amp; Salaries'!$M42,IFERROR(MIN('Team &amp; Salaries'!$P42,#REF!+'Team &amp; Salaries'!$N42),MIN('Team &amp; Salaries'!$N42,'Team &amp; Salaries'!$P42)),0))))))</f>
        <v>1</v>
      </c>
      <c r="CJ132" s="286">
        <f>IF('Team &amp; Salaries'!$O42="Never",IF(CJ$6&gt;='Team &amp; Salaries'!$M42,MIN('Team &amp; Salaries'!$N42,'Team &amp; Salaries'!$P42),0),IF('Team &amp; Salaries'!$O42="Monthly",IF(CJ$6='Team &amp; Salaries'!$M42,MIN('Team &amp; Salaries'!$N42,'Team &amp; Salaries'!$P42),IF(CJ$6&gt;'Team &amp; Salaries'!$M42,MIN('Team &amp; Salaries'!$P42,CI132+'Team &amp; Salaries'!$N42),0)),IF('Team &amp; Salaries'!$O42="Quarterly",IF(CJ$6='Team &amp; Salaries'!$M42,MIN('Team &amp; Salaries'!$N42,'Team &amp; Salaries'!$P42),IF(CJ$6&gt;'Team &amp; Salaries'!$M42,IFERROR(MIN('Team &amp; Salaries'!$P42,IF(ISNUMBER(CE132),CE132,0)+'Team &amp; Salaries'!$N42),'Team &amp; Salaries'!$N42),0)),IF('Team &amp; Salaries'!$O42="Annually",IF(CJ$6='Team &amp; Salaries'!$M42,MIN('Team &amp; Salaries'!$N42,'Team &amp; Salaries'!$P42),IF(CJ$6&gt;'Team &amp; Salaries'!$M42,IFERROR(MIN('Team &amp; Salaries'!$P42,#REF!+'Team &amp; Salaries'!$N42),MIN('Team &amp; Salaries'!$N42,'Team &amp; Salaries'!$P42)),0))))))</f>
        <v>1</v>
      </c>
      <c r="CK132" s="286">
        <f>IF('Team &amp; Salaries'!$O42="Never",IF(CK$6&gt;='Team &amp; Salaries'!$M42,MIN('Team &amp; Salaries'!$N42,'Team &amp; Salaries'!$P42),0),IF('Team &amp; Salaries'!$O42="Monthly",IF(CK$6='Team &amp; Salaries'!$M42,MIN('Team &amp; Salaries'!$N42,'Team &amp; Salaries'!$P42),IF(CK$6&gt;'Team &amp; Salaries'!$M42,MIN('Team &amp; Salaries'!$P42,CJ132+'Team &amp; Salaries'!$N42),0)),IF('Team &amp; Salaries'!$O42="Quarterly",IF(CK$6='Team &amp; Salaries'!$M42,MIN('Team &amp; Salaries'!$N42,'Team &amp; Salaries'!$P42),IF(CK$6&gt;'Team &amp; Salaries'!$M42,IFERROR(MIN('Team &amp; Salaries'!$P42,IF(ISNUMBER(CF132),CF132,0)+'Team &amp; Salaries'!$N42),'Team &amp; Salaries'!$N42),0)),IF('Team &amp; Salaries'!$O42="Annually",IF(CK$6='Team &amp; Salaries'!$M42,MIN('Team &amp; Salaries'!$N42,'Team &amp; Salaries'!$P42),IF(CK$6&gt;'Team &amp; Salaries'!$M42,IFERROR(MIN('Team &amp; Salaries'!$P42,#REF!+'Team &amp; Salaries'!$N42),MIN('Team &amp; Salaries'!$N42,'Team &amp; Salaries'!$P42)),0))))))</f>
        <v>1</v>
      </c>
      <c r="CL132" s="286">
        <f>IF('Team &amp; Salaries'!$O42="Never",IF(CL$6&gt;='Team &amp; Salaries'!$M42,MIN('Team &amp; Salaries'!$N42,'Team &amp; Salaries'!$P42),0),IF('Team &amp; Salaries'!$O42="Monthly",IF(CL$6='Team &amp; Salaries'!$M42,MIN('Team &amp; Salaries'!$N42,'Team &amp; Salaries'!$P42),IF(CL$6&gt;'Team &amp; Salaries'!$M42,MIN('Team &amp; Salaries'!$P42,CK132+'Team &amp; Salaries'!$N42),0)),IF('Team &amp; Salaries'!$O42="Quarterly",IF(CL$6='Team &amp; Salaries'!$M42,MIN('Team &amp; Salaries'!$N42,'Team &amp; Salaries'!$P42),IF(CL$6&gt;'Team &amp; Salaries'!$M42,IFERROR(MIN('Team &amp; Salaries'!$P42,IF(ISNUMBER(CG132),CG132,0)+'Team &amp; Salaries'!$N42),'Team &amp; Salaries'!$N42),0)),IF('Team &amp; Salaries'!$O42="Annually",IF(CL$6='Team &amp; Salaries'!$M42,MIN('Team &amp; Salaries'!$N42,'Team &amp; Salaries'!$P42),IF(CL$6&gt;'Team &amp; Salaries'!$M42,IFERROR(MIN('Team &amp; Salaries'!$P42,#REF!+'Team &amp; Salaries'!$N42),MIN('Team &amp; Salaries'!$N42,'Team &amp; Salaries'!$P42)),0))))))</f>
        <v>1</v>
      </c>
      <c r="CM132" s="286">
        <f>IF('Team &amp; Salaries'!$O42="Never",IF(CM$6&gt;='Team &amp; Salaries'!$M42,MIN('Team &amp; Salaries'!$N42,'Team &amp; Salaries'!$P42),0),IF('Team &amp; Salaries'!$O42="Monthly",IF(CM$6='Team &amp; Salaries'!$M42,MIN('Team &amp; Salaries'!$N42,'Team &amp; Salaries'!$P42),IF(CM$6&gt;'Team &amp; Salaries'!$M42,MIN('Team &amp; Salaries'!$P42,CL132+'Team &amp; Salaries'!$N42),0)),IF('Team &amp; Salaries'!$O42="Quarterly",IF(CM$6='Team &amp; Salaries'!$M42,MIN('Team &amp; Salaries'!$N42,'Team &amp; Salaries'!$P42),IF(CM$6&gt;'Team &amp; Salaries'!$M42,IFERROR(MIN('Team &amp; Salaries'!$P42,IF(ISNUMBER(CH132),CH132,0)+'Team &amp; Salaries'!$N42),'Team &amp; Salaries'!$N42),0)),IF('Team &amp; Salaries'!$O42="Annually",IF(CM$6='Team &amp; Salaries'!$M42,MIN('Team &amp; Salaries'!$N42,'Team &amp; Salaries'!$P42),IF(CM$6&gt;'Team &amp; Salaries'!$M42,IFERROR(MIN('Team &amp; Salaries'!$P42,#REF!+'Team &amp; Salaries'!$N42),MIN('Team &amp; Salaries'!$N42,'Team &amp; Salaries'!$P42)),0))))))</f>
        <v>1</v>
      </c>
      <c r="CN132" s="286">
        <f>IF('Team &amp; Salaries'!$O42="Never",IF(CN$6&gt;='Team &amp; Salaries'!$M42,MIN('Team &amp; Salaries'!$N42,'Team &amp; Salaries'!$P42),0),IF('Team &amp; Salaries'!$O42="Monthly",IF(CN$6='Team &amp; Salaries'!$M42,MIN('Team &amp; Salaries'!$N42,'Team &amp; Salaries'!$P42),IF(CN$6&gt;'Team &amp; Salaries'!$M42,MIN('Team &amp; Salaries'!$P42,CM132+'Team &amp; Salaries'!$N42),0)),IF('Team &amp; Salaries'!$O42="Quarterly",IF(CN$6='Team &amp; Salaries'!$M42,MIN('Team &amp; Salaries'!$N42,'Team &amp; Salaries'!$P42),IF(CN$6&gt;'Team &amp; Salaries'!$M42,IFERROR(MIN('Team &amp; Salaries'!$P42,IF(ISNUMBER(CI132),CI132,0)+'Team &amp; Salaries'!$N42),'Team &amp; Salaries'!$N42),0)),IF('Team &amp; Salaries'!$O42="Annually",IF(CN$6='Team &amp; Salaries'!$M42,MIN('Team &amp; Salaries'!$N42,'Team &amp; Salaries'!$P42),IF(CN$6&gt;'Team &amp; Salaries'!$M42,IFERROR(MIN('Team &amp; Salaries'!$P42,#REF!+'Team &amp; Salaries'!$N42),MIN('Team &amp; Salaries'!$N42,'Team &amp; Salaries'!$P42)),0))))))</f>
        <v>1</v>
      </c>
      <c r="CO132" s="286">
        <f>IF('Team &amp; Salaries'!$O42="Never",IF(CO$6&gt;='Team &amp; Salaries'!$M42,MIN('Team &amp; Salaries'!$N42,'Team &amp; Salaries'!$P42),0),IF('Team &amp; Salaries'!$O42="Monthly",IF(CO$6='Team &amp; Salaries'!$M42,MIN('Team &amp; Salaries'!$N42,'Team &amp; Salaries'!$P42),IF(CO$6&gt;'Team &amp; Salaries'!$M42,MIN('Team &amp; Salaries'!$P42,CN132+'Team &amp; Salaries'!$N42),0)),IF('Team &amp; Salaries'!$O42="Quarterly",IF(CO$6='Team &amp; Salaries'!$M42,MIN('Team &amp; Salaries'!$N42,'Team &amp; Salaries'!$P42),IF(CO$6&gt;'Team &amp; Salaries'!$M42,IFERROR(MIN('Team &amp; Salaries'!$P42,IF(ISNUMBER(CJ132),CJ132,0)+'Team &amp; Salaries'!$N42),'Team &amp; Salaries'!$N42),0)),IF('Team &amp; Salaries'!$O42="Annually",IF(CO$6='Team &amp; Salaries'!$M42,MIN('Team &amp; Salaries'!$N42,'Team &amp; Salaries'!$P42),IF(CO$6&gt;'Team &amp; Salaries'!$M42,IFERROR(MIN('Team &amp; Salaries'!$P42,#REF!+'Team &amp; Salaries'!$N42),MIN('Team &amp; Salaries'!$N42,'Team &amp; Salaries'!$P42)),0))))))</f>
        <v>1</v>
      </c>
      <c r="CP132" s="286">
        <f>IF('Team &amp; Salaries'!$O42="Never",IF(CP$6&gt;='Team &amp; Salaries'!$M42,MIN('Team &amp; Salaries'!$N42,'Team &amp; Salaries'!$P42),0),IF('Team &amp; Salaries'!$O42="Monthly",IF(CP$6='Team &amp; Salaries'!$M42,MIN('Team &amp; Salaries'!$N42,'Team &amp; Salaries'!$P42),IF(CP$6&gt;'Team &amp; Salaries'!$M42,MIN('Team &amp; Salaries'!$P42,CO132+'Team &amp; Salaries'!$N42),0)),IF('Team &amp; Salaries'!$O42="Quarterly",IF(CP$6='Team &amp; Salaries'!$M42,MIN('Team &amp; Salaries'!$N42,'Team &amp; Salaries'!$P42),IF(CP$6&gt;'Team &amp; Salaries'!$M42,IFERROR(MIN('Team &amp; Salaries'!$P42,IF(ISNUMBER(CK132),CK132,0)+'Team &amp; Salaries'!$N42),'Team &amp; Salaries'!$N42),0)),IF('Team &amp; Salaries'!$O42="Annually",IF(CP$6='Team &amp; Salaries'!$M42,MIN('Team &amp; Salaries'!$N42,'Team &amp; Salaries'!$P42),IF(CP$6&gt;'Team &amp; Salaries'!$M42,IFERROR(MIN('Team &amp; Salaries'!$P42,#REF!+'Team &amp; Salaries'!$N42),MIN('Team &amp; Salaries'!$N42,'Team &amp; Salaries'!$P42)),0))))))</f>
        <v>1</v>
      </c>
      <c r="CQ132" s="286">
        <f>IF('Team &amp; Salaries'!$O42="Never",IF(CQ$6&gt;='Team &amp; Salaries'!$M42,MIN('Team &amp; Salaries'!$N42,'Team &amp; Salaries'!$P42),0),IF('Team &amp; Salaries'!$O42="Monthly",IF(CQ$6='Team &amp; Salaries'!$M42,MIN('Team &amp; Salaries'!$N42,'Team &amp; Salaries'!$P42),IF(CQ$6&gt;'Team &amp; Salaries'!$M42,MIN('Team &amp; Salaries'!$P42,CP132+'Team &amp; Salaries'!$N42),0)),IF('Team &amp; Salaries'!$O42="Quarterly",IF(CQ$6='Team &amp; Salaries'!$M42,MIN('Team &amp; Salaries'!$N42,'Team &amp; Salaries'!$P42),IF(CQ$6&gt;'Team &amp; Salaries'!$M42,IFERROR(MIN('Team &amp; Salaries'!$P42,IF(ISNUMBER(CL132),CL132,0)+'Team &amp; Salaries'!$N42),'Team &amp; Salaries'!$N42),0)),IF('Team &amp; Salaries'!$O42="Annually",IF(CQ$6='Team &amp; Salaries'!$M42,MIN('Team &amp; Salaries'!$N42,'Team &amp; Salaries'!$P42),IF(CQ$6&gt;'Team &amp; Salaries'!$M42,IFERROR(MIN('Team &amp; Salaries'!$P42,#REF!+'Team &amp; Salaries'!$N42),MIN('Team &amp; Salaries'!$N42,'Team &amp; Salaries'!$P42)),0))))))</f>
        <v>1</v>
      </c>
      <c r="CR132" s="286">
        <f>IF('Team &amp; Salaries'!$O42="Never",IF(CR$6&gt;='Team &amp; Salaries'!$M42,MIN('Team &amp; Salaries'!$N42,'Team &amp; Salaries'!$P42),0),IF('Team &amp; Salaries'!$O42="Monthly",IF(CR$6='Team &amp; Salaries'!$M42,MIN('Team &amp; Salaries'!$N42,'Team &amp; Salaries'!$P42),IF(CR$6&gt;'Team &amp; Salaries'!$M42,MIN('Team &amp; Salaries'!$P42,CQ132+'Team &amp; Salaries'!$N42),0)),IF('Team &amp; Salaries'!$O42="Quarterly",IF(CR$6='Team &amp; Salaries'!$M42,MIN('Team &amp; Salaries'!$N42,'Team &amp; Salaries'!$P42),IF(CR$6&gt;'Team &amp; Salaries'!$M42,IFERROR(MIN('Team &amp; Salaries'!$P42,IF(ISNUMBER(CM132),CM132,0)+'Team &amp; Salaries'!$N42),'Team &amp; Salaries'!$N42),0)),IF('Team &amp; Salaries'!$O42="Annually",IF(CR$6='Team &amp; Salaries'!$M42,MIN('Team &amp; Salaries'!$N42,'Team &amp; Salaries'!$P42),IF(CR$6&gt;'Team &amp; Salaries'!$M42,IFERROR(MIN('Team &amp; Salaries'!$P42,#REF!+'Team &amp; Salaries'!$N42),MIN('Team &amp; Salaries'!$N42,'Team &amp; Salaries'!$P42)),0))))))</f>
        <v>1</v>
      </c>
      <c r="CS132" s="286">
        <f>IF('Team &amp; Salaries'!$O42="Never",IF(CS$6&gt;='Team &amp; Salaries'!$M42,MIN('Team &amp; Salaries'!$N42,'Team &amp; Salaries'!$P42),0),IF('Team &amp; Salaries'!$O42="Monthly",IF(CS$6='Team &amp; Salaries'!$M42,MIN('Team &amp; Salaries'!$N42,'Team &amp; Salaries'!$P42),IF(CS$6&gt;'Team &amp; Salaries'!$M42,MIN('Team &amp; Salaries'!$P42,CR132+'Team &amp; Salaries'!$N42),0)),IF('Team &amp; Salaries'!$O42="Quarterly",IF(CS$6='Team &amp; Salaries'!$M42,MIN('Team &amp; Salaries'!$N42,'Team &amp; Salaries'!$P42),IF(CS$6&gt;'Team &amp; Salaries'!$M42,IFERROR(MIN('Team &amp; Salaries'!$P42,IF(ISNUMBER(CN132),CN132,0)+'Team &amp; Salaries'!$N42),'Team &amp; Salaries'!$N42),0)),IF('Team &amp; Salaries'!$O42="Annually",IF(CS$6='Team &amp; Salaries'!$M42,MIN('Team &amp; Salaries'!$N42,'Team &amp; Salaries'!$P42),IF(CS$6&gt;'Team &amp; Salaries'!$M42,IFERROR(MIN('Team &amp; Salaries'!$P42,#REF!+'Team &amp; Salaries'!$N42),MIN('Team &amp; Salaries'!$N42,'Team &amp; Salaries'!$P42)),0))))))</f>
        <v>1</v>
      </c>
      <c r="CT132" s="286">
        <f>IF('Team &amp; Salaries'!$O42="Never",IF(CT$6&gt;='Team &amp; Salaries'!$M42,MIN('Team &amp; Salaries'!$N42,'Team &amp; Salaries'!$P42),0),IF('Team &amp; Salaries'!$O42="Monthly",IF(CT$6='Team &amp; Salaries'!$M42,MIN('Team &amp; Salaries'!$N42,'Team &amp; Salaries'!$P42),IF(CT$6&gt;'Team &amp; Salaries'!$M42,MIN('Team &amp; Salaries'!$P42,CS132+'Team &amp; Salaries'!$N42),0)),IF('Team &amp; Salaries'!$O42="Quarterly",IF(CT$6='Team &amp; Salaries'!$M42,MIN('Team &amp; Salaries'!$N42,'Team &amp; Salaries'!$P42),IF(CT$6&gt;'Team &amp; Salaries'!$M42,IFERROR(MIN('Team &amp; Salaries'!$P42,IF(ISNUMBER(CO132),CO132,0)+'Team &amp; Salaries'!$N42),'Team &amp; Salaries'!$N42),0)),IF('Team &amp; Salaries'!$O42="Annually",IF(CT$6='Team &amp; Salaries'!$M42,MIN('Team &amp; Salaries'!$N42,'Team &amp; Salaries'!$P42),IF(CT$6&gt;'Team &amp; Salaries'!$M42,IFERROR(MIN('Team &amp; Salaries'!$P42,#REF!+'Team &amp; Salaries'!$N42),MIN('Team &amp; Salaries'!$N42,'Team &amp; Salaries'!$P42)),0))))))</f>
        <v>1</v>
      </c>
      <c r="CU132" s="286">
        <f>IF('Team &amp; Salaries'!$O42="Never",IF(CU$6&gt;='Team &amp; Salaries'!$M42,MIN('Team &amp; Salaries'!$N42,'Team &amp; Salaries'!$P42),0),IF('Team &amp; Salaries'!$O42="Monthly",IF(CU$6='Team &amp; Salaries'!$M42,MIN('Team &amp; Salaries'!$N42,'Team &amp; Salaries'!$P42),IF(CU$6&gt;'Team &amp; Salaries'!$M42,MIN('Team &amp; Salaries'!$P42,CT132+'Team &amp; Salaries'!$N42),0)),IF('Team &amp; Salaries'!$O42="Quarterly",IF(CU$6='Team &amp; Salaries'!$M42,MIN('Team &amp; Salaries'!$N42,'Team &amp; Salaries'!$P42),IF(CU$6&gt;'Team &amp; Salaries'!$M42,IFERROR(MIN('Team &amp; Salaries'!$P42,IF(ISNUMBER(CP132),CP132,0)+'Team &amp; Salaries'!$N42),'Team &amp; Salaries'!$N42),0)),IF('Team &amp; Salaries'!$O42="Annually",IF(CU$6='Team &amp; Salaries'!$M42,MIN('Team &amp; Salaries'!$N42,'Team &amp; Salaries'!$P42),IF(CU$6&gt;'Team &amp; Salaries'!$M42,IFERROR(MIN('Team &amp; Salaries'!$P42,#REF!+'Team &amp; Salaries'!$N42),MIN('Team &amp; Salaries'!$N42,'Team &amp; Salaries'!$P42)),0))))))</f>
        <v>1</v>
      </c>
      <c r="CV132" s="286">
        <f>IF('Team &amp; Salaries'!$O42="Never",IF(CV$6&gt;='Team &amp; Salaries'!$M42,MIN('Team &amp; Salaries'!$N42,'Team &amp; Salaries'!$P42),0),IF('Team &amp; Salaries'!$O42="Monthly",IF(CV$6='Team &amp; Salaries'!$M42,MIN('Team &amp; Salaries'!$N42,'Team &amp; Salaries'!$P42),IF(CV$6&gt;'Team &amp; Salaries'!$M42,MIN('Team &amp; Salaries'!$P42,CU132+'Team &amp; Salaries'!$N42),0)),IF('Team &amp; Salaries'!$O42="Quarterly",IF(CV$6='Team &amp; Salaries'!$M42,MIN('Team &amp; Salaries'!$N42,'Team &amp; Salaries'!$P42),IF(CV$6&gt;'Team &amp; Salaries'!$M42,IFERROR(MIN('Team &amp; Salaries'!$P42,IF(ISNUMBER(CQ132),CQ132,0)+'Team &amp; Salaries'!$N42),'Team &amp; Salaries'!$N42),0)),IF('Team &amp; Salaries'!$O42="Annually",IF(CV$6='Team &amp; Salaries'!$M42,MIN('Team &amp; Salaries'!$N42,'Team &amp; Salaries'!$P42),IF(CV$6&gt;'Team &amp; Salaries'!$M42,IFERROR(MIN('Team &amp; Salaries'!$P42,#REF!+'Team &amp; Salaries'!$N42),MIN('Team &amp; Salaries'!$N42,'Team &amp; Salaries'!$P42)),0))))))</f>
        <v>1</v>
      </c>
      <c r="CW132" s="286">
        <f>IF('Team &amp; Salaries'!$O42="Never",IF(CW$6&gt;='Team &amp; Salaries'!$M42,MIN('Team &amp; Salaries'!$N42,'Team &amp; Salaries'!$P42),0),IF('Team &amp; Salaries'!$O42="Monthly",IF(CW$6='Team &amp; Salaries'!$M42,MIN('Team &amp; Salaries'!$N42,'Team &amp; Salaries'!$P42),IF(CW$6&gt;'Team &amp; Salaries'!$M42,MIN('Team &amp; Salaries'!$P42,CV132+'Team &amp; Salaries'!$N42),0)),IF('Team &amp; Salaries'!$O42="Quarterly",IF(CW$6='Team &amp; Salaries'!$M42,MIN('Team &amp; Salaries'!$N42,'Team &amp; Salaries'!$P42),IF(CW$6&gt;'Team &amp; Salaries'!$M42,IFERROR(MIN('Team &amp; Salaries'!$P42,IF(ISNUMBER(CR132),CR132,0)+'Team &amp; Salaries'!$N42),'Team &amp; Salaries'!$N42),0)),IF('Team &amp; Salaries'!$O42="Annually",IF(CW$6='Team &amp; Salaries'!$M42,MIN('Team &amp; Salaries'!$N42,'Team &amp; Salaries'!$P42),IF(CW$6&gt;'Team &amp; Salaries'!$M42,IFERROR(MIN('Team &amp; Salaries'!$P42,#REF!+'Team &amp; Salaries'!$N42),MIN('Team &amp; Salaries'!$N42,'Team &amp; Salaries'!$P42)),0))))))</f>
        <v>1</v>
      </c>
      <c r="CX132" s="286">
        <f>IF('Team &amp; Salaries'!$O42="Never",IF(CX$6&gt;='Team &amp; Salaries'!$M42,MIN('Team &amp; Salaries'!$N42,'Team &amp; Salaries'!$P42),0),IF('Team &amp; Salaries'!$O42="Monthly",IF(CX$6='Team &amp; Salaries'!$M42,MIN('Team &amp; Salaries'!$N42,'Team &amp; Salaries'!$P42),IF(CX$6&gt;'Team &amp; Salaries'!$M42,MIN('Team &amp; Salaries'!$P42,CW132+'Team &amp; Salaries'!$N42),0)),IF('Team &amp; Salaries'!$O42="Quarterly",IF(CX$6='Team &amp; Salaries'!$M42,MIN('Team &amp; Salaries'!$N42,'Team &amp; Salaries'!$P42),IF(CX$6&gt;'Team &amp; Salaries'!$M42,IFERROR(MIN('Team &amp; Salaries'!$P42,IF(ISNUMBER(CS132),CS132,0)+'Team &amp; Salaries'!$N42),'Team &amp; Salaries'!$N42),0)),IF('Team &amp; Salaries'!$O42="Annually",IF(CX$6='Team &amp; Salaries'!$M42,MIN('Team &amp; Salaries'!$N42,'Team &amp; Salaries'!$P42),IF(CX$6&gt;'Team &amp; Salaries'!$M42,IFERROR(MIN('Team &amp; Salaries'!$P42,#REF!+'Team &amp; Salaries'!$N42),MIN('Team &amp; Salaries'!$N42,'Team &amp; Salaries'!$P42)),0))))))</f>
        <v>1</v>
      </c>
      <c r="CY132" s="286">
        <f>IF('Team &amp; Salaries'!$O42="Never",IF(CY$6&gt;='Team &amp; Salaries'!$M42,MIN('Team &amp; Salaries'!$N42,'Team &amp; Salaries'!$P42),0),IF('Team &amp; Salaries'!$O42="Monthly",IF(CY$6='Team &amp; Salaries'!$M42,MIN('Team &amp; Salaries'!$N42,'Team &amp; Salaries'!$P42),IF(CY$6&gt;'Team &amp; Salaries'!$M42,MIN('Team &amp; Salaries'!$P42,CX132+'Team &amp; Salaries'!$N42),0)),IF('Team &amp; Salaries'!$O42="Quarterly",IF(CY$6='Team &amp; Salaries'!$M42,MIN('Team &amp; Salaries'!$N42,'Team &amp; Salaries'!$P42),IF(CY$6&gt;'Team &amp; Salaries'!$M42,IFERROR(MIN('Team &amp; Salaries'!$P42,IF(ISNUMBER(CT132),CT132,0)+'Team &amp; Salaries'!$N42),'Team &amp; Salaries'!$N42),0)),IF('Team &amp; Salaries'!$O42="Annually",IF(CY$6='Team &amp; Salaries'!$M42,MIN('Team &amp; Salaries'!$N42,'Team &amp; Salaries'!$P42),IF(CY$6&gt;'Team &amp; Salaries'!$M42,IFERROR(MIN('Team &amp; Salaries'!$P42,#REF!+'Team &amp; Salaries'!$N42),MIN('Team &amp; Salaries'!$N42,'Team &amp; Salaries'!$P42)),0))))))</f>
        <v>1</v>
      </c>
      <c r="CZ132" s="286">
        <f>IF('Team &amp; Salaries'!$O42="Never",IF(CZ$6&gt;='Team &amp; Salaries'!$M42,MIN('Team &amp; Salaries'!$N42,'Team &amp; Salaries'!$P42),0),IF('Team &amp; Salaries'!$O42="Monthly",IF(CZ$6='Team &amp; Salaries'!$M42,MIN('Team &amp; Salaries'!$N42,'Team &amp; Salaries'!$P42),IF(CZ$6&gt;'Team &amp; Salaries'!$M42,MIN('Team &amp; Salaries'!$P42,CY132+'Team &amp; Salaries'!$N42),0)),IF('Team &amp; Salaries'!$O42="Quarterly",IF(CZ$6='Team &amp; Salaries'!$M42,MIN('Team &amp; Salaries'!$N42,'Team &amp; Salaries'!$P42),IF(CZ$6&gt;'Team &amp; Salaries'!$M42,IFERROR(MIN('Team &amp; Salaries'!$P42,IF(ISNUMBER(CU132),CU132,0)+'Team &amp; Salaries'!$N42),'Team &amp; Salaries'!$N42),0)),IF('Team &amp; Salaries'!$O42="Annually",IF(CZ$6='Team &amp; Salaries'!$M42,MIN('Team &amp; Salaries'!$N42,'Team &amp; Salaries'!$P42),IF(CZ$6&gt;'Team &amp; Salaries'!$M42,IFERROR(MIN('Team &amp; Salaries'!$P42,#REF!+'Team &amp; Salaries'!$N42),MIN('Team &amp; Salaries'!$N42,'Team &amp; Salaries'!$P42)),0))))))</f>
        <v>1</v>
      </c>
      <c r="DA132" s="286">
        <f>IF('Team &amp; Salaries'!$O42="Never",IF(DA$6&gt;='Team &amp; Salaries'!$M42,MIN('Team &amp; Salaries'!$N42,'Team &amp; Salaries'!$P42),0),IF('Team &amp; Salaries'!$O42="Monthly",IF(DA$6='Team &amp; Salaries'!$M42,MIN('Team &amp; Salaries'!$N42,'Team &amp; Salaries'!$P42),IF(DA$6&gt;'Team &amp; Salaries'!$M42,MIN('Team &amp; Salaries'!$P42,CZ132+'Team &amp; Salaries'!$N42),0)),IF('Team &amp; Salaries'!$O42="Quarterly",IF(DA$6='Team &amp; Salaries'!$M42,MIN('Team &amp; Salaries'!$N42,'Team &amp; Salaries'!$P42),IF(DA$6&gt;'Team &amp; Salaries'!$M42,IFERROR(MIN('Team &amp; Salaries'!$P42,IF(ISNUMBER(CV132),CV132,0)+'Team &amp; Salaries'!$N42),'Team &amp; Salaries'!$N42),0)),IF('Team &amp; Salaries'!$O42="Annually",IF(DA$6='Team &amp; Salaries'!$M42,MIN('Team &amp; Salaries'!$N42,'Team &amp; Salaries'!$P42),IF(DA$6&gt;'Team &amp; Salaries'!$M42,IFERROR(MIN('Team &amp; Salaries'!$P42,#REF!+'Team &amp; Salaries'!$N42),MIN('Team &amp; Salaries'!$N42,'Team &amp; Salaries'!$P42)),0))))))</f>
        <v>1</v>
      </c>
      <c r="DB132" s="286">
        <f>IF('Team &amp; Salaries'!$O42="Never",IF(DB$6&gt;='Team &amp; Salaries'!$M42,MIN('Team &amp; Salaries'!$N42,'Team &amp; Salaries'!$P42),0),IF('Team &amp; Salaries'!$O42="Monthly",IF(DB$6='Team &amp; Salaries'!$M42,MIN('Team &amp; Salaries'!$N42,'Team &amp; Salaries'!$P42),IF(DB$6&gt;'Team &amp; Salaries'!$M42,MIN('Team &amp; Salaries'!$P42,DA132+'Team &amp; Salaries'!$N42),0)),IF('Team &amp; Salaries'!$O42="Quarterly",IF(DB$6='Team &amp; Salaries'!$M42,MIN('Team &amp; Salaries'!$N42,'Team &amp; Salaries'!$P42),IF(DB$6&gt;'Team &amp; Salaries'!$M42,IFERROR(MIN('Team &amp; Salaries'!$P42,IF(ISNUMBER(CW132),CW132,0)+'Team &amp; Salaries'!$N42),'Team &amp; Salaries'!$N42),0)),IF('Team &amp; Salaries'!$O42="Annually",IF(DB$6='Team &amp; Salaries'!$M42,MIN('Team &amp; Salaries'!$N42,'Team &amp; Salaries'!$P42),IF(DB$6&gt;'Team &amp; Salaries'!$M42,IFERROR(MIN('Team &amp; Salaries'!$P42,#REF!+'Team &amp; Salaries'!$N42),MIN('Team &amp; Salaries'!$N42,'Team &amp; Salaries'!$P42)),0))))))</f>
        <v>1</v>
      </c>
      <c r="DC132" s="286">
        <f>IF('Team &amp; Salaries'!$O42="Never",IF(DC$6&gt;='Team &amp; Salaries'!$M42,MIN('Team &amp; Salaries'!$N42,'Team &amp; Salaries'!$P42),0),IF('Team &amp; Salaries'!$O42="Monthly",IF(DC$6='Team &amp; Salaries'!$M42,MIN('Team &amp; Salaries'!$N42,'Team &amp; Salaries'!$P42),IF(DC$6&gt;'Team &amp; Salaries'!$M42,MIN('Team &amp; Salaries'!$P42,DB132+'Team &amp; Salaries'!$N42),0)),IF('Team &amp; Salaries'!$O42="Quarterly",IF(DC$6='Team &amp; Salaries'!$M42,MIN('Team &amp; Salaries'!$N42,'Team &amp; Salaries'!$P42),IF(DC$6&gt;'Team &amp; Salaries'!$M42,IFERROR(MIN('Team &amp; Salaries'!$P42,IF(ISNUMBER(CX132),CX132,0)+'Team &amp; Salaries'!$N42),'Team &amp; Salaries'!$N42),0)),IF('Team &amp; Salaries'!$O42="Annually",IF(DC$6='Team &amp; Salaries'!$M42,MIN('Team &amp; Salaries'!$N42,'Team &amp; Salaries'!$P42),IF(DC$6&gt;'Team &amp; Salaries'!$M42,IFERROR(MIN('Team &amp; Salaries'!$P42,#REF!+'Team &amp; Salaries'!$N42),MIN('Team &amp; Salaries'!$N42,'Team &amp; Salaries'!$P42)),0))))))</f>
        <v>1</v>
      </c>
      <c r="DD132" s="286">
        <f>IF('Team &amp; Salaries'!$O42="Never",IF(DD$6&gt;='Team &amp; Salaries'!$M42,MIN('Team &amp; Salaries'!$N42,'Team &amp; Salaries'!$P42),0),IF('Team &amp; Salaries'!$O42="Monthly",IF(DD$6='Team &amp; Salaries'!$M42,MIN('Team &amp; Salaries'!$N42,'Team &amp; Salaries'!$P42),IF(DD$6&gt;'Team &amp; Salaries'!$M42,MIN('Team &amp; Salaries'!$P42,DC132+'Team &amp; Salaries'!$N42),0)),IF('Team &amp; Salaries'!$O42="Quarterly",IF(DD$6='Team &amp; Salaries'!$M42,MIN('Team &amp; Salaries'!$N42,'Team &amp; Salaries'!$P42),IF(DD$6&gt;'Team &amp; Salaries'!$M42,IFERROR(MIN('Team &amp; Salaries'!$P42,IF(ISNUMBER(CY132),CY132,0)+'Team &amp; Salaries'!$N42),'Team &amp; Salaries'!$N42),0)),IF('Team &amp; Salaries'!$O42="Annually",IF(DD$6='Team &amp; Salaries'!$M42,MIN('Team &amp; Salaries'!$N42,'Team &amp; Salaries'!$P42),IF(DD$6&gt;'Team &amp; Salaries'!$M42,IFERROR(MIN('Team &amp; Salaries'!$P42,#REF!+'Team &amp; Salaries'!$N42),MIN('Team &amp; Salaries'!$N42,'Team &amp; Salaries'!$P42)),0))))))</f>
        <v>1</v>
      </c>
      <c r="DE132" s="286">
        <f>IF('Team &amp; Salaries'!$O42="Never",IF(DE$6&gt;='Team &amp; Salaries'!$M42,MIN('Team &amp; Salaries'!$N42,'Team &amp; Salaries'!$P42),0),IF('Team &amp; Salaries'!$O42="Monthly",IF(DE$6='Team &amp; Salaries'!$M42,MIN('Team &amp; Salaries'!$N42,'Team &amp; Salaries'!$P42),IF(DE$6&gt;'Team &amp; Salaries'!$M42,MIN('Team &amp; Salaries'!$P42,DD132+'Team &amp; Salaries'!$N42),0)),IF('Team &amp; Salaries'!$O42="Quarterly",IF(DE$6='Team &amp; Salaries'!$M42,MIN('Team &amp; Salaries'!$N42,'Team &amp; Salaries'!$P42),IF(DE$6&gt;'Team &amp; Salaries'!$M42,IFERROR(MIN('Team &amp; Salaries'!$P42,IF(ISNUMBER(CZ132),CZ132,0)+'Team &amp; Salaries'!$N42),'Team &amp; Salaries'!$N42),0)),IF('Team &amp; Salaries'!$O42="Annually",IF(DE$6='Team &amp; Salaries'!$M42,MIN('Team &amp; Salaries'!$N42,'Team &amp; Salaries'!$P42),IF(DE$6&gt;'Team &amp; Salaries'!$M42,IFERROR(MIN('Team &amp; Salaries'!$P42,#REF!+'Team &amp; Salaries'!$N42),MIN('Team &amp; Salaries'!$N42,'Team &amp; Salaries'!$P42)),0))))))</f>
        <v>1</v>
      </c>
      <c r="DF132" s="286">
        <f>IF('Team &amp; Salaries'!$O42="Never",IF(DF$6&gt;='Team &amp; Salaries'!$M42,MIN('Team &amp; Salaries'!$N42,'Team &amp; Salaries'!$P42),0),IF('Team &amp; Salaries'!$O42="Monthly",IF(DF$6='Team &amp; Salaries'!$M42,MIN('Team &amp; Salaries'!$N42,'Team &amp; Salaries'!$P42),IF(DF$6&gt;'Team &amp; Salaries'!$M42,MIN('Team &amp; Salaries'!$P42,DE132+'Team &amp; Salaries'!$N42),0)),IF('Team &amp; Salaries'!$O42="Quarterly",IF(DF$6='Team &amp; Salaries'!$M42,MIN('Team &amp; Salaries'!$N42,'Team &amp; Salaries'!$P42),IF(DF$6&gt;'Team &amp; Salaries'!$M42,IFERROR(MIN('Team &amp; Salaries'!$P42,IF(ISNUMBER(DA132),DA132,0)+'Team &amp; Salaries'!$N42),'Team &amp; Salaries'!$N42),0)),IF('Team &amp; Salaries'!$O42="Annually",IF(DF$6='Team &amp; Salaries'!$M42,MIN('Team &amp; Salaries'!$N42,'Team &amp; Salaries'!$P42),IF(DF$6&gt;'Team &amp; Salaries'!$M42,IFERROR(MIN('Team &amp; Salaries'!$P42,#REF!+'Team &amp; Salaries'!$N42),MIN('Team &amp; Salaries'!$N42,'Team &amp; Salaries'!$P42)),0))))))</f>
        <v>1</v>
      </c>
      <c r="DG132" s="286">
        <f>IF('Team &amp; Salaries'!$O42="Never",IF(DG$6&gt;='Team &amp; Salaries'!$M42,MIN('Team &amp; Salaries'!$N42,'Team &amp; Salaries'!$P42),0),IF('Team &amp; Salaries'!$O42="Monthly",IF(DG$6='Team &amp; Salaries'!$M42,MIN('Team &amp; Salaries'!$N42,'Team &amp; Salaries'!$P42),IF(DG$6&gt;'Team &amp; Salaries'!$M42,MIN('Team &amp; Salaries'!$P42,DF132+'Team &amp; Salaries'!$N42),0)),IF('Team &amp; Salaries'!$O42="Quarterly",IF(DG$6='Team &amp; Salaries'!$M42,MIN('Team &amp; Salaries'!$N42,'Team &amp; Salaries'!$P42),IF(DG$6&gt;'Team &amp; Salaries'!$M42,IFERROR(MIN('Team &amp; Salaries'!$P42,IF(ISNUMBER(DB132),DB132,0)+'Team &amp; Salaries'!$N42),'Team &amp; Salaries'!$N42),0)),IF('Team &amp; Salaries'!$O42="Annually",IF(DG$6='Team &amp; Salaries'!$M42,MIN('Team &amp; Salaries'!$N42,'Team &amp; Salaries'!$P42),IF(DG$6&gt;'Team &amp; Salaries'!$M42,IFERROR(MIN('Team &amp; Salaries'!$P42,#REF!+'Team &amp; Salaries'!$N42),MIN('Team &amp; Salaries'!$N42,'Team &amp; Salaries'!$P42)),0))))))</f>
        <v>1</v>
      </c>
      <c r="DH132" s="286">
        <f>IF('Team &amp; Salaries'!$O42="Never",IF(DH$6&gt;='Team &amp; Salaries'!$M42,MIN('Team &amp; Salaries'!$N42,'Team &amp; Salaries'!$P42),0),IF('Team &amp; Salaries'!$O42="Monthly",IF(DH$6='Team &amp; Salaries'!$M42,MIN('Team &amp; Salaries'!$N42,'Team &amp; Salaries'!$P42),IF(DH$6&gt;'Team &amp; Salaries'!$M42,MIN('Team &amp; Salaries'!$P42,DG132+'Team &amp; Salaries'!$N42),0)),IF('Team &amp; Salaries'!$O42="Quarterly",IF(DH$6='Team &amp; Salaries'!$M42,MIN('Team &amp; Salaries'!$N42,'Team &amp; Salaries'!$P42),IF(DH$6&gt;'Team &amp; Salaries'!$M42,IFERROR(MIN('Team &amp; Salaries'!$P42,IF(ISNUMBER(DC132),DC132,0)+'Team &amp; Salaries'!$N42),'Team &amp; Salaries'!$N42),0)),IF('Team &amp; Salaries'!$O42="Annually",IF(DH$6='Team &amp; Salaries'!$M42,MIN('Team &amp; Salaries'!$N42,'Team &amp; Salaries'!$P42),IF(DH$6&gt;'Team &amp; Salaries'!$M42,IFERROR(MIN('Team &amp; Salaries'!$P42,#REF!+'Team &amp; Salaries'!$N42),MIN('Team &amp; Salaries'!$N42,'Team &amp; Salaries'!$P42)),0))))))</f>
        <v>1</v>
      </c>
      <c r="DI132" s="286">
        <f>IF('Team &amp; Salaries'!$O42="Never",IF(DI$6&gt;='Team &amp; Salaries'!$M42,MIN('Team &amp; Salaries'!$N42,'Team &amp; Salaries'!$P42),0),IF('Team &amp; Salaries'!$O42="Monthly",IF(DI$6='Team &amp; Salaries'!$M42,MIN('Team &amp; Salaries'!$N42,'Team &amp; Salaries'!$P42),IF(DI$6&gt;'Team &amp; Salaries'!$M42,MIN('Team &amp; Salaries'!$P42,DH132+'Team &amp; Salaries'!$N42),0)),IF('Team &amp; Salaries'!$O42="Quarterly",IF(DI$6='Team &amp; Salaries'!$M42,MIN('Team &amp; Salaries'!$N42,'Team &amp; Salaries'!$P42),IF(DI$6&gt;'Team &amp; Salaries'!$M42,IFERROR(MIN('Team &amp; Salaries'!$P42,IF(ISNUMBER(DD132),DD132,0)+'Team &amp; Salaries'!$N42),'Team &amp; Salaries'!$N42),0)),IF('Team &amp; Salaries'!$O42="Annually",IF(DI$6='Team &amp; Salaries'!$M42,MIN('Team &amp; Salaries'!$N42,'Team &amp; Salaries'!$P42),IF(DI$6&gt;'Team &amp; Salaries'!$M42,IFERROR(MIN('Team &amp; Salaries'!$P42,#REF!+'Team &amp; Salaries'!$N42),MIN('Team &amp; Salaries'!$N42,'Team &amp; Salaries'!$P42)),0))))))</f>
        <v>1</v>
      </c>
    </row>
    <row r="133" spans="1:113" s="147" customFormat="1" ht="16">
      <c r="A133" s="114"/>
      <c r="B133" s="114"/>
      <c r="C133" s="114"/>
      <c r="D133" s="285"/>
      <c r="E133" s="361"/>
      <c r="F133" s="286"/>
      <c r="G133" s="286"/>
      <c r="H133" s="286"/>
      <c r="I133" s="286"/>
      <c r="J133" s="286"/>
      <c r="K133" s="286"/>
      <c r="L133" s="286"/>
      <c r="M133" s="286"/>
      <c r="N133" s="286"/>
      <c r="O133" s="286"/>
      <c r="P133" s="286"/>
      <c r="Q133" s="617"/>
      <c r="R133" s="286"/>
      <c r="S133" s="286"/>
      <c r="T133" s="286"/>
      <c r="U133" s="286"/>
      <c r="V133" s="286"/>
      <c r="W133" s="286"/>
      <c r="X133" s="286"/>
      <c r="Y133" s="286"/>
      <c r="Z133" s="286"/>
      <c r="AA133" s="286"/>
      <c r="AB133" s="286"/>
      <c r="AC133" s="372"/>
      <c r="AD133" s="286"/>
      <c r="AE133" s="286"/>
      <c r="AF133" s="286"/>
      <c r="AG133" s="286"/>
      <c r="AH133" s="286"/>
      <c r="AI133" s="286"/>
      <c r="AJ133" s="286"/>
      <c r="AK133" s="286"/>
      <c r="AL133" s="286"/>
      <c r="AM133" s="286"/>
      <c r="AN133" s="286"/>
      <c r="AO133" s="372"/>
      <c r="AP133" s="286"/>
      <c r="AQ133" s="286"/>
      <c r="AR133" s="286"/>
      <c r="AS133" s="286"/>
      <c r="AT133" s="286"/>
      <c r="AU133" s="286"/>
      <c r="AV133" s="286"/>
      <c r="AW133" s="286"/>
      <c r="AX133" s="286"/>
      <c r="AY133" s="286"/>
      <c r="AZ133" s="286"/>
      <c r="BA133" s="372"/>
      <c r="BB133" s="286"/>
      <c r="BC133" s="286"/>
      <c r="BD133" s="286"/>
      <c r="BE133" s="286"/>
      <c r="BF133" s="286"/>
      <c r="BG133" s="286"/>
      <c r="BH133" s="286"/>
      <c r="BI133" s="286"/>
      <c r="BJ133" s="286"/>
      <c r="BK133" s="286"/>
      <c r="BL133" s="286"/>
      <c r="BM133" s="372"/>
      <c r="BN133" s="286"/>
      <c r="BO133" s="286"/>
      <c r="BP133" s="286"/>
      <c r="BQ133" s="286"/>
      <c r="BR133" s="286"/>
      <c r="BS133" s="286"/>
      <c r="BT133" s="286"/>
      <c r="BU133" s="286"/>
      <c r="BV133" s="286"/>
      <c r="BW133" s="286"/>
      <c r="BX133" s="286"/>
      <c r="BY133" s="372"/>
      <c r="BZ133" s="286"/>
      <c r="CA133" s="286"/>
      <c r="CB133" s="286"/>
      <c r="CC133" s="286"/>
      <c r="CD133" s="286"/>
      <c r="CE133" s="286"/>
      <c r="CF133" s="286"/>
      <c r="CG133" s="286"/>
      <c r="CH133" s="286"/>
      <c r="CI133" s="286"/>
      <c r="CJ133" s="286"/>
      <c r="CK133" s="286"/>
      <c r="CL133" s="286"/>
      <c r="CM133" s="286"/>
      <c r="CN133" s="286"/>
      <c r="CO133" s="286"/>
      <c r="CP133" s="286"/>
      <c r="CQ133" s="286"/>
      <c r="CR133" s="286"/>
      <c r="CS133" s="286"/>
      <c r="CT133" s="286"/>
      <c r="CU133" s="286"/>
      <c r="CV133" s="286"/>
      <c r="CW133" s="286"/>
      <c r="CX133" s="286"/>
      <c r="CY133" s="286"/>
      <c r="CZ133" s="286"/>
      <c r="DA133" s="286"/>
      <c r="DB133" s="286"/>
      <c r="DC133" s="286"/>
      <c r="DD133" s="286"/>
      <c r="DE133" s="286"/>
      <c r="DF133" s="286"/>
      <c r="DG133" s="286"/>
      <c r="DH133" s="286"/>
      <c r="DI133" s="286"/>
    </row>
    <row r="134" spans="1:113" customFormat="1" ht="17">
      <c r="A134" s="281" t="str">
        <f>'Team &amp; Salaries'!A45</f>
        <v>Marketing &amp; Sales</v>
      </c>
      <c r="B134" s="281"/>
      <c r="C134" s="281"/>
      <c r="D134" s="102"/>
      <c r="E134" s="280"/>
      <c r="F134" s="281"/>
      <c r="G134" s="281"/>
      <c r="H134" s="281"/>
      <c r="I134" s="281"/>
      <c r="J134" s="281"/>
      <c r="K134" s="281"/>
      <c r="L134" s="281"/>
      <c r="M134" s="281"/>
      <c r="N134" s="281"/>
      <c r="O134" s="281"/>
      <c r="P134" s="281"/>
      <c r="Q134" s="369"/>
      <c r="R134" s="281"/>
      <c r="S134" s="281"/>
      <c r="T134" s="281"/>
      <c r="U134" s="281"/>
      <c r="V134" s="281"/>
      <c r="W134" s="281"/>
      <c r="X134" s="281"/>
      <c r="Y134" s="281"/>
      <c r="Z134" s="281"/>
      <c r="AA134" s="281"/>
      <c r="AB134" s="281"/>
      <c r="AC134" s="369"/>
      <c r="AD134" s="281"/>
      <c r="AE134" s="281"/>
      <c r="AF134" s="281"/>
      <c r="AG134" s="281"/>
      <c r="AH134" s="281"/>
      <c r="AI134" s="281"/>
      <c r="AJ134" s="281"/>
      <c r="AK134" s="281"/>
      <c r="AL134" s="281"/>
      <c r="AM134" s="281"/>
      <c r="AN134" s="281"/>
      <c r="AO134" s="369"/>
      <c r="AP134" s="281"/>
      <c r="AQ134" s="281"/>
      <c r="AR134" s="281"/>
      <c r="AS134" s="281"/>
      <c r="AT134" s="281"/>
      <c r="AU134" s="281"/>
      <c r="AV134" s="281"/>
      <c r="AW134" s="281"/>
      <c r="AX134" s="281"/>
      <c r="AY134" s="281"/>
      <c r="AZ134" s="281"/>
      <c r="BA134" s="369"/>
      <c r="BB134" s="281"/>
      <c r="BC134" s="281"/>
      <c r="BD134" s="281"/>
      <c r="BE134" s="281"/>
      <c r="BF134" s="281"/>
      <c r="BG134" s="281"/>
      <c r="BH134" s="281"/>
      <c r="BI134" s="281"/>
      <c r="BJ134" s="281"/>
      <c r="BK134" s="281"/>
      <c r="BL134" s="281"/>
      <c r="BM134" s="369"/>
      <c r="BN134" s="281"/>
      <c r="BO134" s="281"/>
      <c r="BP134" s="281"/>
      <c r="BQ134" s="281"/>
      <c r="BR134" s="281"/>
      <c r="BS134" s="281"/>
      <c r="BT134" s="281"/>
      <c r="BU134" s="281"/>
      <c r="BV134" s="281"/>
      <c r="BW134" s="281"/>
      <c r="BX134" s="281"/>
      <c r="BY134" s="369"/>
      <c r="BZ134" s="281"/>
      <c r="CA134" s="281"/>
      <c r="CB134" s="281"/>
      <c r="CC134" s="281"/>
      <c r="CD134" s="281"/>
      <c r="CE134" s="281"/>
      <c r="CF134" s="281"/>
      <c r="CG134" s="281"/>
      <c r="CH134" s="281"/>
      <c r="CI134" s="281"/>
      <c r="CJ134" s="281"/>
      <c r="CK134" s="281"/>
      <c r="CL134" s="281"/>
      <c r="CM134" s="281"/>
      <c r="CN134" s="281"/>
      <c r="CO134" s="281"/>
      <c r="CP134" s="281"/>
      <c r="CQ134" s="281"/>
      <c r="CR134" s="281"/>
      <c r="CS134" s="281"/>
      <c r="CT134" s="281"/>
      <c r="CU134" s="281"/>
      <c r="CV134" s="281"/>
      <c r="CW134" s="281"/>
      <c r="CX134" s="281"/>
      <c r="CY134" s="281"/>
      <c r="CZ134" s="281"/>
      <c r="DA134" s="281"/>
      <c r="DB134" s="281"/>
      <c r="DC134" s="281"/>
      <c r="DD134" s="281"/>
      <c r="DE134" s="281"/>
      <c r="DF134" s="281"/>
      <c r="DG134" s="281"/>
      <c r="DH134" s="281"/>
      <c r="DI134" s="281"/>
    </row>
    <row r="135" spans="1:113" customFormat="1" ht="16">
      <c r="A135" s="114" t="str">
        <f>'Team &amp; Salaries'!A46</f>
        <v>CMO</v>
      </c>
      <c r="B135" s="114"/>
      <c r="C135" s="114"/>
      <c r="D135" s="285"/>
      <c r="E135" s="361" t="s">
        <v>193</v>
      </c>
      <c r="F135" s="286">
        <f>IF('Team &amp; Salaries'!$O46="Never",IF(F$6&gt;='Team &amp; Salaries'!$M46,MIN('Team &amp; Salaries'!$N46,'Team &amp; Salaries'!$P46),0),IF('Team &amp; Salaries'!$O46="Monthly",IF(F$6='Team &amp; Salaries'!$M46,MIN('Team &amp; Salaries'!$N46,'Team &amp; Salaries'!$P46),IF(F$6&gt;'Team &amp; Salaries'!$M46,MIN('Team &amp; Salaries'!$P46,E135+'Team &amp; Salaries'!$N46),0)),IF('Team &amp; Salaries'!$O46="Quarterly",IF(F$6='Team &amp; Salaries'!$M46,MIN('Team &amp; Salaries'!$N46,'Team &amp; Salaries'!$P46),IF(F$6&gt;'Team &amp; Salaries'!$M46,IFERROR(MIN('Team &amp; Salaries'!$P46,IF(ISNUMBER(A135),A135,0)+'Team &amp; Salaries'!$N46),'Team &amp; Salaries'!$N46),0)),IF('Team &amp; Salaries'!$O46="Annually",IF(F$6='Team &amp; Salaries'!$M46,MIN('Team &amp; Salaries'!$N46,'Team &amp; Salaries'!$P46),IF(F$6&gt;'Team &amp; Salaries'!$M46,IFERROR(MIN('Team &amp; Salaries'!$P46,#REF!+'Team &amp; Salaries'!$N46),MIN('Team &amp; Salaries'!$N46,'Team &amp; Salaries'!$P46)),0))))))+IF($A135=Projections!$C$87,Revenue!D$72,0)</f>
        <v>0</v>
      </c>
      <c r="G135" s="286">
        <f>IF('Team &amp; Salaries'!$O46="Never",IF(G$6&gt;='Team &amp; Salaries'!$M46,MIN('Team &amp; Salaries'!$N46,'Team &amp; Salaries'!$P46),0),IF('Team &amp; Salaries'!$O46="Monthly",IF(G$6='Team &amp; Salaries'!$M46,MIN('Team &amp; Salaries'!$N46,'Team &amp; Salaries'!$P46),IF(G$6&gt;'Team &amp; Salaries'!$M46,MIN('Team &amp; Salaries'!$P46,F135+'Team &amp; Salaries'!$N46),0)),IF('Team &amp; Salaries'!$O46="Quarterly",IF(G$6='Team &amp; Salaries'!$M46,MIN('Team &amp; Salaries'!$N46,'Team &amp; Salaries'!$P46),IF(G$6&gt;'Team &amp; Salaries'!$M46,IFERROR(MIN('Team &amp; Salaries'!$P46,IF(ISNUMBER(D135),D135,0)+'Team &amp; Salaries'!$N46),'Team &amp; Salaries'!$N46),0)),IF('Team &amp; Salaries'!$O46="Annually",IF(G$6='Team &amp; Salaries'!$M46,MIN('Team &amp; Salaries'!$N46,'Team &amp; Salaries'!$P46),IF(G$6&gt;'Team &amp; Salaries'!$M46,IFERROR(MIN('Team &amp; Salaries'!$P46,#REF!+'Team &amp; Salaries'!$N46),MIN('Team &amp; Salaries'!$N46,'Team &amp; Salaries'!$P46)),0))))))+IF($A135=Projections!$C$87,Revenue!E$72,0)</f>
        <v>0</v>
      </c>
      <c r="H135" s="286">
        <f>IF('Team &amp; Salaries'!$O46="Never",IF(H$6&gt;='Team &amp; Salaries'!$M46,MIN('Team &amp; Salaries'!$N46,'Team &amp; Salaries'!$P46),0),IF('Team &amp; Salaries'!$O46="Monthly",IF(H$6='Team &amp; Salaries'!$M46,MIN('Team &amp; Salaries'!$N46,'Team &amp; Salaries'!$P46),IF(H$6&gt;'Team &amp; Salaries'!$M46,MIN('Team &amp; Salaries'!$P46,G135+'Team &amp; Salaries'!$N46),0)),IF('Team &amp; Salaries'!$O46="Quarterly",IF(H$6='Team &amp; Salaries'!$M46,MIN('Team &amp; Salaries'!$N46,'Team &amp; Salaries'!$P46),IF(H$6&gt;'Team &amp; Salaries'!$M46,IFERROR(MIN('Team &amp; Salaries'!$P46,IF(ISNUMBER(E135),E135,0)+'Team &amp; Salaries'!$N46),'Team &amp; Salaries'!$N46),0)),IF('Team &amp; Salaries'!$O46="Annually",IF(H$6='Team &amp; Salaries'!$M46,MIN('Team &amp; Salaries'!$N46,'Team &amp; Salaries'!$P46),IF(H$6&gt;'Team &amp; Salaries'!$M46,IFERROR(MIN('Team &amp; Salaries'!$P46,#REF!+'Team &amp; Salaries'!$N46),MIN('Team &amp; Salaries'!$N46,'Team &amp; Salaries'!$P46)),0))))))+IF($A135=Projections!$C$87,Revenue!F$72,0)</f>
        <v>0</v>
      </c>
      <c r="I135" s="286">
        <f>IF('Team &amp; Salaries'!$O46="Never",IF(I$6&gt;='Team &amp; Salaries'!$M46,MIN('Team &amp; Salaries'!$N46,'Team &amp; Salaries'!$P46),0),IF('Team &amp; Salaries'!$O46="Monthly",IF(I$6='Team &amp; Salaries'!$M46,MIN('Team &amp; Salaries'!$N46,'Team &amp; Salaries'!$P46),IF(I$6&gt;'Team &amp; Salaries'!$M46,MIN('Team &amp; Salaries'!$P46,H135+'Team &amp; Salaries'!$N46),0)),IF('Team &amp; Salaries'!$O46="Quarterly",IF(I$6='Team &amp; Salaries'!$M46,MIN('Team &amp; Salaries'!$N46,'Team &amp; Salaries'!$P46),IF(I$6&gt;'Team &amp; Salaries'!$M46,IFERROR(MIN('Team &amp; Salaries'!$P46,IF(ISNUMBER(F135),F135,0)+'Team &amp; Salaries'!$N46),'Team &amp; Salaries'!$N46),0)),IF('Team &amp; Salaries'!$O46="Annually",IF(I$6='Team &amp; Salaries'!$M46,MIN('Team &amp; Salaries'!$N46,'Team &amp; Salaries'!$P46),IF(I$6&gt;'Team &amp; Salaries'!$M46,IFERROR(MIN('Team &amp; Salaries'!$P46,#REF!+'Team &amp; Salaries'!$N46),MIN('Team &amp; Salaries'!$N46,'Team &amp; Salaries'!$P46)),0))))))+IF($A135=Projections!$C$87,Revenue!G$72,0)</f>
        <v>0</v>
      </c>
      <c r="J135" s="286">
        <f>IF('Team &amp; Salaries'!$O46="Never",IF(J$6&gt;='Team &amp; Salaries'!$M46,MIN('Team &amp; Salaries'!$N46,'Team &amp; Salaries'!$P46),0),IF('Team &amp; Salaries'!$O46="Monthly",IF(J$6='Team &amp; Salaries'!$M46,MIN('Team &amp; Salaries'!$N46,'Team &amp; Salaries'!$P46),IF(J$6&gt;'Team &amp; Salaries'!$M46,MIN('Team &amp; Salaries'!$P46,I135+'Team &amp; Salaries'!$N46),0)),IF('Team &amp; Salaries'!$O46="Quarterly",IF(J$6='Team &amp; Salaries'!$M46,MIN('Team &amp; Salaries'!$N46,'Team &amp; Salaries'!$P46),IF(J$6&gt;'Team &amp; Salaries'!$M46,IFERROR(MIN('Team &amp; Salaries'!$P46,IF(ISNUMBER(G135),G135,0)+'Team &amp; Salaries'!$N46),'Team &amp; Salaries'!$N46),0)),IF('Team &amp; Salaries'!$O46="Annually",IF(J$6='Team &amp; Salaries'!$M46,MIN('Team &amp; Salaries'!$N46,'Team &amp; Salaries'!$P46),IF(J$6&gt;'Team &amp; Salaries'!$M46,IFERROR(MIN('Team &amp; Salaries'!$P46,#REF!+'Team &amp; Salaries'!$N46),MIN('Team &amp; Salaries'!$N46,'Team &amp; Salaries'!$P46)),0))))))+IF($A135=Projections!$C$87,Revenue!H$72,0)</f>
        <v>0</v>
      </c>
      <c r="K135" s="286">
        <f>IF('Team &amp; Salaries'!$O46="Never",IF(K$6&gt;='Team &amp; Salaries'!$M46,MIN('Team &amp; Salaries'!$N46,'Team &amp; Salaries'!$P46),0),IF('Team &amp; Salaries'!$O46="Monthly",IF(K$6='Team &amp; Salaries'!$M46,MIN('Team &amp; Salaries'!$N46,'Team &amp; Salaries'!$P46),IF(K$6&gt;'Team &amp; Salaries'!$M46,MIN('Team &amp; Salaries'!$P46,J135+'Team &amp; Salaries'!$N46),0)),IF('Team &amp; Salaries'!$O46="Quarterly",IF(K$6='Team &amp; Salaries'!$M46,MIN('Team &amp; Salaries'!$N46,'Team &amp; Salaries'!$P46),IF(K$6&gt;'Team &amp; Salaries'!$M46,IFERROR(MIN('Team &amp; Salaries'!$P46,IF(ISNUMBER(H135),H135,0)+'Team &amp; Salaries'!$N46),'Team &amp; Salaries'!$N46),0)),IF('Team &amp; Salaries'!$O46="Annually",IF(K$6='Team &amp; Salaries'!$M46,MIN('Team &amp; Salaries'!$N46,'Team &amp; Salaries'!$P46),IF(K$6&gt;'Team &amp; Salaries'!$M46,IFERROR(MIN('Team &amp; Salaries'!$P46,#REF!+'Team &amp; Salaries'!$N46),MIN('Team &amp; Salaries'!$N46,'Team &amp; Salaries'!$P46)),0))))))+IF($A135=Projections!$C$87,Revenue!I$72,0)</f>
        <v>0</v>
      </c>
      <c r="L135" s="286">
        <f>IF('Team &amp; Salaries'!$O46="Never",IF(L$6&gt;='Team &amp; Salaries'!$M46,MIN('Team &amp; Salaries'!$N46,'Team &amp; Salaries'!$P46),0),IF('Team &amp; Salaries'!$O46="Monthly",IF(L$6='Team &amp; Salaries'!$M46,MIN('Team &amp; Salaries'!$N46,'Team &amp; Salaries'!$P46),IF(L$6&gt;'Team &amp; Salaries'!$M46,MIN('Team &amp; Salaries'!$P46,K135+'Team &amp; Salaries'!$N46),0)),IF('Team &amp; Salaries'!$O46="Quarterly",IF(L$6='Team &amp; Salaries'!$M46,MIN('Team &amp; Salaries'!$N46,'Team &amp; Salaries'!$P46),IF(L$6&gt;'Team &amp; Salaries'!$M46,IFERROR(MIN('Team &amp; Salaries'!$P46,IF(ISNUMBER(I135),I135,0)+'Team &amp; Salaries'!$N46),'Team &amp; Salaries'!$N46),0)),IF('Team &amp; Salaries'!$O46="Annually",IF(L$6='Team &amp; Salaries'!$M46,MIN('Team &amp; Salaries'!$N46,'Team &amp; Salaries'!$P46),IF(L$6&gt;'Team &amp; Salaries'!$M46,IFERROR(MIN('Team &amp; Salaries'!$P46,#REF!+'Team &amp; Salaries'!$N46),MIN('Team &amp; Salaries'!$N46,'Team &amp; Salaries'!$P46)),0))))))+IF($A135=Projections!$C$87,Revenue!J$72,0)</f>
        <v>0</v>
      </c>
      <c r="M135" s="286">
        <f>IF('Team &amp; Salaries'!$O46="Never",IF(M$6&gt;='Team &amp; Salaries'!$M46,MIN('Team &amp; Salaries'!$N46,'Team &amp; Salaries'!$P46),0),IF('Team &amp; Salaries'!$O46="Monthly",IF(M$6='Team &amp; Salaries'!$M46,MIN('Team &amp; Salaries'!$N46,'Team &amp; Salaries'!$P46),IF(M$6&gt;'Team &amp; Salaries'!$M46,MIN('Team &amp; Salaries'!$P46,L135+'Team &amp; Salaries'!$N46),0)),IF('Team &amp; Salaries'!$O46="Quarterly",IF(M$6='Team &amp; Salaries'!$M46,MIN('Team &amp; Salaries'!$N46,'Team &amp; Salaries'!$P46),IF(M$6&gt;'Team &amp; Salaries'!$M46,IFERROR(MIN('Team &amp; Salaries'!$P46,IF(ISNUMBER(J135),J135,0)+'Team &amp; Salaries'!$N46),'Team &amp; Salaries'!$N46),0)),IF('Team &amp; Salaries'!$O46="Annually",IF(M$6='Team &amp; Salaries'!$M46,MIN('Team &amp; Salaries'!$N46,'Team &amp; Salaries'!$P46),IF(M$6&gt;'Team &amp; Salaries'!$M46,IFERROR(MIN('Team &amp; Salaries'!$P46,#REF!+'Team &amp; Salaries'!$N46),MIN('Team &amp; Salaries'!$N46,'Team &amp; Salaries'!$P46)),0))))))+IF($A135=Projections!$C$87,Revenue!K$72,0)</f>
        <v>0</v>
      </c>
      <c r="N135" s="286">
        <f>IF('Team &amp; Salaries'!$O46="Never",IF(N$6&gt;='Team &amp; Salaries'!$M46,MIN('Team &amp; Salaries'!$N46,'Team &amp; Salaries'!$P46),0),IF('Team &amp; Salaries'!$O46="Monthly",IF(N$6='Team &amp; Salaries'!$M46,MIN('Team &amp; Salaries'!$N46,'Team &amp; Salaries'!$P46),IF(N$6&gt;'Team &amp; Salaries'!$M46,MIN('Team &amp; Salaries'!$P46,M135+'Team &amp; Salaries'!$N46),0)),IF('Team &amp; Salaries'!$O46="Quarterly",IF(N$6='Team &amp; Salaries'!$M46,MIN('Team &amp; Salaries'!$N46,'Team &amp; Salaries'!$P46),IF(N$6&gt;'Team &amp; Salaries'!$M46,IFERROR(MIN('Team &amp; Salaries'!$P46,IF(ISNUMBER(K135),K135,0)+'Team &amp; Salaries'!$N46),'Team &amp; Salaries'!$N46),0)),IF('Team &amp; Salaries'!$O46="Annually",IF(N$6='Team &amp; Salaries'!$M46,MIN('Team &amp; Salaries'!$N46,'Team &amp; Salaries'!$P46),IF(N$6&gt;'Team &amp; Salaries'!$M46,IFERROR(MIN('Team &amp; Salaries'!$P46,#REF!+'Team &amp; Salaries'!$N46),MIN('Team &amp; Salaries'!$N46,'Team &amp; Salaries'!$P46)),0))))))+IF($A135=Projections!$C$87,Revenue!L$72,0)</f>
        <v>0</v>
      </c>
      <c r="O135" s="286">
        <f>IF('Team &amp; Salaries'!$O46="Never",IF(O$6&gt;='Team &amp; Salaries'!$M46,MIN('Team &amp; Salaries'!$N46,'Team &amp; Salaries'!$P46),0),IF('Team &amp; Salaries'!$O46="Monthly",IF(O$6='Team &amp; Salaries'!$M46,MIN('Team &amp; Salaries'!$N46,'Team &amp; Salaries'!$P46),IF(O$6&gt;'Team &amp; Salaries'!$M46,MIN('Team &amp; Salaries'!$P46,N135+'Team &amp; Salaries'!$N46),0)),IF('Team &amp; Salaries'!$O46="Quarterly",IF(O$6='Team &amp; Salaries'!$M46,MIN('Team &amp; Salaries'!$N46,'Team &amp; Salaries'!$P46),IF(O$6&gt;'Team &amp; Salaries'!$M46,IFERROR(MIN('Team &amp; Salaries'!$P46,IF(ISNUMBER(L135),L135,0)+'Team &amp; Salaries'!$N46),'Team &amp; Salaries'!$N46),0)),IF('Team &amp; Salaries'!$O46="Annually",IF(O$6='Team &amp; Salaries'!$M46,MIN('Team &amp; Salaries'!$N46,'Team &amp; Salaries'!$P46),IF(O$6&gt;'Team &amp; Salaries'!$M46,IFERROR(MIN('Team &amp; Salaries'!$P46,A135+'Team &amp; Salaries'!$N46),MIN('Team &amp; Salaries'!$N46,'Team &amp; Salaries'!$P46)),0))))))+IF($A135=Projections!$C$87,Revenue!M$72,0)</f>
        <v>0</v>
      </c>
      <c r="P135" s="286">
        <f>IF('Team &amp; Salaries'!$O46="Never",IF(P$6&gt;='Team &amp; Salaries'!$M46,MIN('Team &amp; Salaries'!$N46,'Team &amp; Salaries'!$P46),0),IF('Team &amp; Salaries'!$O46="Monthly",IF(P$6='Team &amp; Salaries'!$M46,MIN('Team &amp; Salaries'!$N46,'Team &amp; Salaries'!$P46),IF(P$6&gt;'Team &amp; Salaries'!$M46,MIN('Team &amp; Salaries'!$P46,O135+'Team &amp; Salaries'!$N46),0)),IF('Team &amp; Salaries'!$O46="Quarterly",IF(P$6='Team &amp; Salaries'!$M46,MIN('Team &amp; Salaries'!$N46,'Team &amp; Salaries'!$P46),IF(P$6&gt;'Team &amp; Salaries'!$M46,IFERROR(MIN('Team &amp; Salaries'!$P46,IF(ISNUMBER(M135),M135,0)+'Team &amp; Salaries'!$N46),'Team &amp; Salaries'!$N46),0)),IF('Team &amp; Salaries'!$O46="Annually",IF(P$6='Team &amp; Salaries'!$M46,MIN('Team &amp; Salaries'!$N46,'Team &amp; Salaries'!$P46),IF(P$6&gt;'Team &amp; Salaries'!$M46,IFERROR(MIN('Team &amp; Salaries'!$P46,D135+'Team &amp; Salaries'!$N46),MIN('Team &amp; Salaries'!$N46,'Team &amp; Salaries'!$P46)),0))))))+IF($A135=Projections!$C$87,Revenue!N$72,0)</f>
        <v>0</v>
      </c>
      <c r="Q135" s="286">
        <f>IF('Team &amp; Salaries'!$O46="Never",IF(Q$6&gt;='Team &amp; Salaries'!$M46,MIN('Team &amp; Salaries'!$N46,'Team &amp; Salaries'!$P46),0),IF('Team &amp; Salaries'!$O46="Monthly",IF(Q$6='Team &amp; Salaries'!$M46,MIN('Team &amp; Salaries'!$N46,'Team &amp; Salaries'!$P46),IF(Q$6&gt;'Team &amp; Salaries'!$M46,MIN('Team &amp; Salaries'!$P46,P135+'Team &amp; Salaries'!$N46),0)),IF('Team &amp; Salaries'!$O46="Quarterly",IF(Q$6='Team &amp; Salaries'!$M46,MIN('Team &amp; Salaries'!$N46,'Team &amp; Salaries'!$P46),IF(Q$6&gt;'Team &amp; Salaries'!$M46,IFERROR(MIN('Team &amp; Salaries'!$P46,IF(ISNUMBER(N135),N135,0)+'Team &amp; Salaries'!$N46),'Team &amp; Salaries'!$N46),0)),IF('Team &amp; Salaries'!$O46="Annually",IF(Q$6='Team &amp; Salaries'!$M46,MIN('Team &amp; Salaries'!$N46,'Team &amp; Salaries'!$P46),IF(Q$6&gt;'Team &amp; Salaries'!$M46,IFERROR(MIN('Team &amp; Salaries'!$P46,E135+'Team &amp; Salaries'!$N46),MIN('Team &amp; Salaries'!$N46,'Team &amp; Salaries'!$P46)),0))))))+IF($A135=Projections!$C$87,Revenue!O$72,0)</f>
        <v>0</v>
      </c>
      <c r="R135" s="286">
        <f>IF('Team &amp; Salaries'!$O46="Never",IF(R$6&gt;='Team &amp; Salaries'!$M46,MIN('Team &amp; Salaries'!$N46,'Team &amp; Salaries'!$P46),0),IF('Team &amp; Salaries'!$O46="Monthly",IF(R$6='Team &amp; Salaries'!$M46,MIN('Team &amp; Salaries'!$N46,'Team &amp; Salaries'!$P46),IF(R$6&gt;'Team &amp; Salaries'!$M46,MIN('Team &amp; Salaries'!$P46,Q135+'Team &amp; Salaries'!$N46),0)),IF('Team &amp; Salaries'!$O46="Quarterly",IF(R$6='Team &amp; Salaries'!$M46,MIN('Team &amp; Salaries'!$N46,'Team &amp; Salaries'!$P46),IF(R$6&gt;'Team &amp; Salaries'!$M46,IFERROR(MIN('Team &amp; Salaries'!$P46,IF(ISNUMBER(O135),O135,0)+'Team &amp; Salaries'!$N46),'Team &amp; Salaries'!$N46),0)),IF('Team &amp; Salaries'!$O46="Annually",IF(R$6='Team &amp; Salaries'!$M46,MIN('Team &amp; Salaries'!$N46,'Team &amp; Salaries'!$P46),IF(R$6&gt;'Team &amp; Salaries'!$M46,IFERROR(MIN('Team &amp; Salaries'!$P46,F135+'Team &amp; Salaries'!$N46),MIN('Team &amp; Salaries'!$N46,'Team &amp; Salaries'!$P46)),0))))))+IF($A135=Projections!$C$87,Revenue!P$72,0)</f>
        <v>0</v>
      </c>
      <c r="S135" s="286">
        <f>IF('Team &amp; Salaries'!$O46="Never",IF(S$6&gt;='Team &amp; Salaries'!$M46,MIN('Team &amp; Salaries'!$N46,'Team &amp; Salaries'!$P46),0),IF('Team &amp; Salaries'!$O46="Monthly",IF(S$6='Team &amp; Salaries'!$M46,MIN('Team &amp; Salaries'!$N46,'Team &amp; Salaries'!$P46),IF(S$6&gt;'Team &amp; Salaries'!$M46,MIN('Team &amp; Salaries'!$P46,R135+'Team &amp; Salaries'!$N46),0)),IF('Team &amp; Salaries'!$O46="Quarterly",IF(S$6='Team &amp; Salaries'!$M46,MIN('Team &amp; Salaries'!$N46,'Team &amp; Salaries'!$P46),IF(S$6&gt;'Team &amp; Salaries'!$M46,IFERROR(MIN('Team &amp; Salaries'!$P46,IF(ISNUMBER(P135),P135,0)+'Team &amp; Salaries'!$N46),'Team &amp; Salaries'!$N46),0)),IF('Team &amp; Salaries'!$O46="Annually",IF(S$6='Team &amp; Salaries'!$M46,MIN('Team &amp; Salaries'!$N46,'Team &amp; Salaries'!$P46),IF(S$6&gt;'Team &amp; Salaries'!$M46,IFERROR(MIN('Team &amp; Salaries'!$P46,G135+'Team &amp; Salaries'!$N46),MIN('Team &amp; Salaries'!$N46,'Team &amp; Salaries'!$P46)),0))))))+IF($A135=Projections!$C$87,Revenue!Q$72,0)</f>
        <v>0</v>
      </c>
      <c r="T135" s="286">
        <f>IF('Team &amp; Salaries'!$O46="Never",IF(T$6&gt;='Team &amp; Salaries'!$M46,MIN('Team &amp; Salaries'!$N46,'Team &amp; Salaries'!$P46),0),IF('Team &amp; Salaries'!$O46="Monthly",IF(T$6='Team &amp; Salaries'!$M46,MIN('Team &amp; Salaries'!$N46,'Team &amp; Salaries'!$P46),IF(T$6&gt;'Team &amp; Salaries'!$M46,MIN('Team &amp; Salaries'!$P46,S135+'Team &amp; Salaries'!$N46),0)),IF('Team &amp; Salaries'!$O46="Quarterly",IF(T$6='Team &amp; Salaries'!$M46,MIN('Team &amp; Salaries'!$N46,'Team &amp; Salaries'!$P46),IF(T$6&gt;'Team &amp; Salaries'!$M46,IFERROR(MIN('Team &amp; Salaries'!$P46,IF(ISNUMBER(Q135),Q135,0)+'Team &amp; Salaries'!$N46),'Team &amp; Salaries'!$N46),0)),IF('Team &amp; Salaries'!$O46="Annually",IF(T$6='Team &amp; Salaries'!$M46,MIN('Team &amp; Salaries'!$N46,'Team &amp; Salaries'!$P46),IF(T$6&gt;'Team &amp; Salaries'!$M46,IFERROR(MIN('Team &amp; Salaries'!$P46,H135+'Team &amp; Salaries'!$N46),MIN('Team &amp; Salaries'!$N46,'Team &amp; Salaries'!$P46)),0))))))+IF($A135=Projections!$C$87,Revenue!R$72,0)</f>
        <v>0</v>
      </c>
      <c r="U135" s="286">
        <f>IF('Team &amp; Salaries'!$O46="Never",IF(U$6&gt;='Team &amp; Salaries'!$M46,MIN('Team &amp; Salaries'!$N46,'Team &amp; Salaries'!$P46),0),IF('Team &amp; Salaries'!$O46="Monthly",IF(U$6='Team &amp; Salaries'!$M46,MIN('Team &amp; Salaries'!$N46,'Team &amp; Salaries'!$P46),IF(U$6&gt;'Team &amp; Salaries'!$M46,MIN('Team &amp; Salaries'!$P46,T135+'Team &amp; Salaries'!$N46),0)),IF('Team &amp; Salaries'!$O46="Quarterly",IF(U$6='Team &amp; Salaries'!$M46,MIN('Team &amp; Salaries'!$N46,'Team &amp; Salaries'!$P46),IF(U$6&gt;'Team &amp; Salaries'!$M46,IFERROR(MIN('Team &amp; Salaries'!$P46,IF(ISNUMBER(R135),R135,0)+'Team &amp; Salaries'!$N46),'Team &amp; Salaries'!$N46),0)),IF('Team &amp; Salaries'!$O46="Annually",IF(U$6='Team &amp; Salaries'!$M46,MIN('Team &amp; Salaries'!$N46,'Team &amp; Salaries'!$P46),IF(U$6&gt;'Team &amp; Salaries'!$M46,IFERROR(MIN('Team &amp; Salaries'!$P46,I135+'Team &amp; Salaries'!$N46),MIN('Team &amp; Salaries'!$N46,'Team &amp; Salaries'!$P46)),0))))))+IF($A135=Projections!$C$87,Revenue!S$72,0)</f>
        <v>0</v>
      </c>
      <c r="V135" s="286">
        <f>IF('Team &amp; Salaries'!$O46="Never",IF(V$6&gt;='Team &amp; Salaries'!$M46,MIN('Team &amp; Salaries'!$N46,'Team &amp; Salaries'!$P46),0),IF('Team &amp; Salaries'!$O46="Monthly",IF(V$6='Team &amp; Salaries'!$M46,MIN('Team &amp; Salaries'!$N46,'Team &amp; Salaries'!$P46),IF(V$6&gt;'Team &amp; Salaries'!$M46,MIN('Team &amp; Salaries'!$P46,U135+'Team &amp; Salaries'!$N46),0)),IF('Team &amp; Salaries'!$O46="Quarterly",IF(V$6='Team &amp; Salaries'!$M46,MIN('Team &amp; Salaries'!$N46,'Team &amp; Salaries'!$P46),IF(V$6&gt;'Team &amp; Salaries'!$M46,IFERROR(MIN('Team &amp; Salaries'!$P46,IF(ISNUMBER(S135),S135,0)+'Team &amp; Salaries'!$N46),'Team &amp; Salaries'!$N46),0)),IF('Team &amp; Salaries'!$O46="Annually",IF(V$6='Team &amp; Salaries'!$M46,MIN('Team &amp; Salaries'!$N46,'Team &amp; Salaries'!$P46),IF(V$6&gt;'Team &amp; Salaries'!$M46,IFERROR(MIN('Team &amp; Salaries'!$P46,J135+'Team &amp; Salaries'!$N46),MIN('Team &amp; Salaries'!$N46,'Team &amp; Salaries'!$P46)),0))))))+IF($A135=Projections!$C$87,Revenue!T$72,0)</f>
        <v>0</v>
      </c>
      <c r="W135" s="286">
        <f>IF('Team &amp; Salaries'!$O46="Never",IF(W$6&gt;='Team &amp; Salaries'!$M46,MIN('Team &amp; Salaries'!$N46,'Team &amp; Salaries'!$P46),0),IF('Team &amp; Salaries'!$O46="Monthly",IF(W$6='Team &amp; Salaries'!$M46,MIN('Team &amp; Salaries'!$N46,'Team &amp; Salaries'!$P46),IF(W$6&gt;'Team &amp; Salaries'!$M46,MIN('Team &amp; Salaries'!$P46,V135+'Team &amp; Salaries'!$N46),0)),IF('Team &amp; Salaries'!$O46="Quarterly",IF(W$6='Team &amp; Salaries'!$M46,MIN('Team &amp; Salaries'!$N46,'Team &amp; Salaries'!$P46),IF(W$6&gt;'Team &amp; Salaries'!$M46,IFERROR(MIN('Team &amp; Salaries'!$P46,IF(ISNUMBER(T135),T135,0)+'Team &amp; Salaries'!$N46),'Team &amp; Salaries'!$N46),0)),IF('Team &amp; Salaries'!$O46="Annually",IF(W$6='Team &amp; Salaries'!$M46,MIN('Team &amp; Salaries'!$N46,'Team &amp; Salaries'!$P46),IF(W$6&gt;'Team &amp; Salaries'!$M46,IFERROR(MIN('Team &amp; Salaries'!$P46,K135+'Team &amp; Salaries'!$N46),MIN('Team &amp; Salaries'!$N46,'Team &amp; Salaries'!$P46)),0))))))+IF($A135=Projections!$C$87,Revenue!U$72,0)</f>
        <v>0</v>
      </c>
      <c r="X135" s="286">
        <f>IF('Team &amp; Salaries'!$O46="Never",IF(X$6&gt;='Team &amp; Salaries'!$M46,MIN('Team &amp; Salaries'!$N46,'Team &amp; Salaries'!$P46),0),IF('Team &amp; Salaries'!$O46="Monthly",IF(X$6='Team &amp; Salaries'!$M46,MIN('Team &amp; Salaries'!$N46,'Team &amp; Salaries'!$P46),IF(X$6&gt;'Team &amp; Salaries'!$M46,MIN('Team &amp; Salaries'!$P46,W135+'Team &amp; Salaries'!$N46),0)),IF('Team &amp; Salaries'!$O46="Quarterly",IF(X$6='Team &amp; Salaries'!$M46,MIN('Team &amp; Salaries'!$N46,'Team &amp; Salaries'!$P46),IF(X$6&gt;'Team &amp; Salaries'!$M46,IFERROR(MIN('Team &amp; Salaries'!$P46,IF(ISNUMBER(U135),U135,0)+'Team &amp; Salaries'!$N46),'Team &amp; Salaries'!$N46),0)),IF('Team &amp; Salaries'!$O46="Annually",IF(X$6='Team &amp; Salaries'!$M46,MIN('Team &amp; Salaries'!$N46,'Team &amp; Salaries'!$P46),IF(X$6&gt;'Team &amp; Salaries'!$M46,IFERROR(MIN('Team &amp; Salaries'!$P46,L135+'Team &amp; Salaries'!$N46),MIN('Team &amp; Salaries'!$N46,'Team &amp; Salaries'!$P46)),0))))))+IF($A135=Projections!$C$87,Revenue!V$72,0)</f>
        <v>0</v>
      </c>
      <c r="Y135" s="286">
        <f>IF('Team &amp; Salaries'!$O46="Never",IF(Y$6&gt;='Team &amp; Salaries'!$M46,MIN('Team &amp; Salaries'!$N46,'Team &amp; Salaries'!$P46),0),IF('Team &amp; Salaries'!$O46="Monthly",IF(Y$6='Team &amp; Salaries'!$M46,MIN('Team &amp; Salaries'!$N46,'Team &amp; Salaries'!$P46),IF(Y$6&gt;'Team &amp; Salaries'!$M46,MIN('Team &amp; Salaries'!$P46,X135+'Team &amp; Salaries'!$N46),0)),IF('Team &amp; Salaries'!$O46="Quarterly",IF(Y$6='Team &amp; Salaries'!$M46,MIN('Team &amp; Salaries'!$N46,'Team &amp; Salaries'!$P46),IF(Y$6&gt;'Team &amp; Salaries'!$M46,IFERROR(MIN('Team &amp; Salaries'!$P46,IF(ISNUMBER(V135),V135,0)+'Team &amp; Salaries'!$N46),'Team &amp; Salaries'!$N46),0)),IF('Team &amp; Salaries'!$O46="Annually",IF(Y$6='Team &amp; Salaries'!$M46,MIN('Team &amp; Salaries'!$N46,'Team &amp; Salaries'!$P46),IF(Y$6&gt;'Team &amp; Salaries'!$M46,IFERROR(MIN('Team &amp; Salaries'!$P46,M135+'Team &amp; Salaries'!$N46),MIN('Team &amp; Salaries'!$N46,'Team &amp; Salaries'!$P46)),0))))))+IF($A135=Projections!$C$87,Revenue!W$72,0)</f>
        <v>0</v>
      </c>
      <c r="Z135" s="286">
        <f>IF('Team &amp; Salaries'!$O46="Never",IF(Z$6&gt;='Team &amp; Salaries'!$M46,MIN('Team &amp; Salaries'!$N46,'Team &amp; Salaries'!$P46),0),IF('Team &amp; Salaries'!$O46="Monthly",IF(Z$6='Team &amp; Salaries'!$M46,MIN('Team &amp; Salaries'!$N46,'Team &amp; Salaries'!$P46),IF(Z$6&gt;'Team &amp; Salaries'!$M46,MIN('Team &amp; Salaries'!$P46,Y135+'Team &amp; Salaries'!$N46),0)),IF('Team &amp; Salaries'!$O46="Quarterly",IF(Z$6='Team &amp; Salaries'!$M46,MIN('Team &amp; Salaries'!$N46,'Team &amp; Salaries'!$P46),IF(Z$6&gt;'Team &amp; Salaries'!$M46,IFERROR(MIN('Team &amp; Salaries'!$P46,IF(ISNUMBER(W135),W135,0)+'Team &amp; Salaries'!$N46),'Team &amp; Salaries'!$N46),0)),IF('Team &amp; Salaries'!$O46="Annually",IF(Z$6='Team &amp; Salaries'!$M46,MIN('Team &amp; Salaries'!$N46,'Team &amp; Salaries'!$P46),IF(Z$6&gt;'Team &amp; Salaries'!$M46,IFERROR(MIN('Team &amp; Salaries'!$P46,N135+'Team &amp; Salaries'!$N46),MIN('Team &amp; Salaries'!$N46,'Team &amp; Salaries'!$P46)),0))))))+IF($A135=Projections!$C$87,Revenue!X$72,0)</f>
        <v>0</v>
      </c>
      <c r="AA135" s="286">
        <f>IF('Team &amp; Salaries'!$O46="Never",IF(AA$6&gt;='Team &amp; Salaries'!$M46,MIN('Team &amp; Salaries'!$N46,'Team &amp; Salaries'!$P46),0),IF('Team &amp; Salaries'!$O46="Monthly",IF(AA$6='Team &amp; Salaries'!$M46,MIN('Team &amp; Salaries'!$N46,'Team &amp; Salaries'!$P46),IF(AA$6&gt;'Team &amp; Salaries'!$M46,MIN('Team &amp; Salaries'!$P46,Z135+'Team &amp; Salaries'!$N46),0)),IF('Team &amp; Salaries'!$O46="Quarterly",IF(AA$6='Team &amp; Salaries'!$M46,MIN('Team &amp; Salaries'!$N46,'Team &amp; Salaries'!$P46),IF(AA$6&gt;'Team &amp; Salaries'!$M46,IFERROR(MIN('Team &amp; Salaries'!$P46,IF(ISNUMBER(X135),X135,0)+'Team &amp; Salaries'!$N46),'Team &amp; Salaries'!$N46),0)),IF('Team &amp; Salaries'!$O46="Annually",IF(AA$6='Team &amp; Salaries'!$M46,MIN('Team &amp; Salaries'!$N46,'Team &amp; Salaries'!$P46),IF(AA$6&gt;'Team &amp; Salaries'!$M46,IFERROR(MIN('Team &amp; Salaries'!$P46,O135+'Team &amp; Salaries'!$N46),MIN('Team &amp; Salaries'!$N46,'Team &amp; Salaries'!$P46)),0))))))+IF($A135=Projections!$C$87,Revenue!Y$72,0)</f>
        <v>0</v>
      </c>
      <c r="AB135" s="286">
        <f>IF('Team &amp; Salaries'!$O46="Never",IF(AB$6&gt;='Team &amp; Salaries'!$M46,MIN('Team &amp; Salaries'!$N46,'Team &amp; Salaries'!$P46),0),IF('Team &amp; Salaries'!$O46="Monthly",IF(AB$6='Team &amp; Salaries'!$M46,MIN('Team &amp; Salaries'!$N46,'Team &amp; Salaries'!$P46),IF(AB$6&gt;'Team &amp; Salaries'!$M46,MIN('Team &amp; Salaries'!$P46,AA135+'Team &amp; Salaries'!$N46),0)),IF('Team &amp; Salaries'!$O46="Quarterly",IF(AB$6='Team &amp; Salaries'!$M46,MIN('Team &amp; Salaries'!$N46,'Team &amp; Salaries'!$P46),IF(AB$6&gt;'Team &amp; Salaries'!$M46,IFERROR(MIN('Team &amp; Salaries'!$P46,IF(ISNUMBER(Y135),Y135,0)+'Team &amp; Salaries'!$N46),'Team &amp; Salaries'!$N46),0)),IF('Team &amp; Salaries'!$O46="Annually",IF(AB$6='Team &amp; Salaries'!$M46,MIN('Team &amp; Salaries'!$N46,'Team &amp; Salaries'!$P46),IF(AB$6&gt;'Team &amp; Salaries'!$M46,IFERROR(MIN('Team &amp; Salaries'!$P46,P135+'Team &amp; Salaries'!$N46),MIN('Team &amp; Salaries'!$N46,'Team &amp; Salaries'!$P46)),0))))))+IF($A135=Projections!$C$87,Revenue!Z$72,0)</f>
        <v>0</v>
      </c>
      <c r="AC135" s="286">
        <f>IF('Team &amp; Salaries'!$O46="Never",IF(AC$6&gt;='Team &amp; Salaries'!$M46,MIN('Team &amp; Salaries'!$N46,'Team &amp; Salaries'!$P46),0),IF('Team &amp; Salaries'!$O46="Monthly",IF(AC$6='Team &amp; Salaries'!$M46,MIN('Team &amp; Salaries'!$N46,'Team &amp; Salaries'!$P46),IF(AC$6&gt;'Team &amp; Salaries'!$M46,MIN('Team &amp; Salaries'!$P46,AB135+'Team &amp; Salaries'!$N46),0)),IF('Team &amp; Salaries'!$O46="Quarterly",IF(AC$6='Team &amp; Salaries'!$M46,MIN('Team &amp; Salaries'!$N46,'Team &amp; Salaries'!$P46),IF(AC$6&gt;'Team &amp; Salaries'!$M46,IFERROR(MIN('Team &amp; Salaries'!$P46,IF(ISNUMBER(Z135),Z135,0)+'Team &amp; Salaries'!$N46),'Team &amp; Salaries'!$N46),0)),IF('Team &amp; Salaries'!$O46="Annually",IF(AC$6='Team &amp; Salaries'!$M46,MIN('Team &amp; Salaries'!$N46,'Team &amp; Salaries'!$P46),IF(AC$6&gt;'Team &amp; Salaries'!$M46,IFERROR(MIN('Team &amp; Salaries'!$P46,Q135+'Team &amp; Salaries'!$N46),MIN('Team &amp; Salaries'!$N46,'Team &amp; Salaries'!$P46)),0))))))+IF($A135=Projections!$C$87,Revenue!AA$72,0)</f>
        <v>0</v>
      </c>
      <c r="AD135" s="286">
        <f>IF('Team &amp; Salaries'!$O46="Never",IF(AD$6&gt;='Team &amp; Salaries'!$M46,MIN('Team &amp; Salaries'!$N46,'Team &amp; Salaries'!$P46),0),IF('Team &amp; Salaries'!$O46="Monthly",IF(AD$6='Team &amp; Salaries'!$M46,MIN('Team &amp; Salaries'!$N46,'Team &amp; Salaries'!$P46),IF(AD$6&gt;'Team &amp; Salaries'!$M46,MIN('Team &amp; Salaries'!$P46,AC135+'Team &amp; Salaries'!$N46),0)),IF('Team &amp; Salaries'!$O46="Quarterly",IF(AD$6='Team &amp; Salaries'!$M46,MIN('Team &amp; Salaries'!$N46,'Team &amp; Salaries'!$P46),IF(AD$6&gt;'Team &amp; Salaries'!$M46,IFERROR(MIN('Team &amp; Salaries'!$P46,IF(ISNUMBER(AA135),AA135,0)+'Team &amp; Salaries'!$N46),'Team &amp; Salaries'!$N46),0)),IF('Team &amp; Salaries'!$O46="Annually",IF(AD$6='Team &amp; Salaries'!$M46,MIN('Team &amp; Salaries'!$N46,'Team &amp; Salaries'!$P46),IF(AD$6&gt;'Team &amp; Salaries'!$M46,IFERROR(MIN('Team &amp; Salaries'!$P46,R135+'Team &amp; Salaries'!$N46),MIN('Team &amp; Salaries'!$N46,'Team &amp; Salaries'!$P46)),0))))))+IF($A135=Projections!$C$87,Revenue!AB$72,0)</f>
        <v>1</v>
      </c>
      <c r="AE135" s="286">
        <f>IF('Team &amp; Salaries'!$O46="Never",IF(AE$6&gt;='Team &amp; Salaries'!$M46,MIN('Team &amp; Salaries'!$N46,'Team &amp; Salaries'!$P46),0),IF('Team &amp; Salaries'!$O46="Monthly",IF(AE$6='Team &amp; Salaries'!$M46,MIN('Team &amp; Salaries'!$N46,'Team &amp; Salaries'!$P46),IF(AE$6&gt;'Team &amp; Salaries'!$M46,MIN('Team &amp; Salaries'!$P46,AD135+'Team &amp; Salaries'!$N46),0)),IF('Team &amp; Salaries'!$O46="Quarterly",IF(AE$6='Team &amp; Salaries'!$M46,MIN('Team &amp; Salaries'!$N46,'Team &amp; Salaries'!$P46),IF(AE$6&gt;'Team &amp; Salaries'!$M46,IFERROR(MIN('Team &amp; Salaries'!$P46,IF(ISNUMBER(AB135),AB135,0)+'Team &amp; Salaries'!$N46),'Team &amp; Salaries'!$N46),0)),IF('Team &amp; Salaries'!$O46="Annually",IF(AE$6='Team &amp; Salaries'!$M46,MIN('Team &amp; Salaries'!$N46,'Team &amp; Salaries'!$P46),IF(AE$6&gt;'Team &amp; Salaries'!$M46,IFERROR(MIN('Team &amp; Salaries'!$P46,S135+'Team &amp; Salaries'!$N46),MIN('Team &amp; Salaries'!$N46,'Team &amp; Salaries'!$P46)),0))))))+IF($A135=Projections!$C$87,Revenue!AC$72,0)</f>
        <v>1</v>
      </c>
      <c r="AF135" s="286">
        <f>IF('Team &amp; Salaries'!$O46="Never",IF(AF$6&gt;='Team &amp; Salaries'!$M46,MIN('Team &amp; Salaries'!$N46,'Team &amp; Salaries'!$P46),0),IF('Team &amp; Salaries'!$O46="Monthly",IF(AF$6='Team &amp; Salaries'!$M46,MIN('Team &amp; Salaries'!$N46,'Team &amp; Salaries'!$P46),IF(AF$6&gt;'Team &amp; Salaries'!$M46,MIN('Team &amp; Salaries'!$P46,AE135+'Team &amp; Salaries'!$N46),0)),IF('Team &amp; Salaries'!$O46="Quarterly",IF(AF$6='Team &amp; Salaries'!$M46,MIN('Team &amp; Salaries'!$N46,'Team &amp; Salaries'!$P46),IF(AF$6&gt;'Team &amp; Salaries'!$M46,IFERROR(MIN('Team &amp; Salaries'!$P46,IF(ISNUMBER(AC135),AC135,0)+'Team &amp; Salaries'!$N46),'Team &amp; Salaries'!$N46),0)),IF('Team &amp; Salaries'!$O46="Annually",IF(AF$6='Team &amp; Salaries'!$M46,MIN('Team &amp; Salaries'!$N46,'Team &amp; Salaries'!$P46),IF(AF$6&gt;'Team &amp; Salaries'!$M46,IFERROR(MIN('Team &amp; Salaries'!$P46,T135+'Team &amp; Salaries'!$N46),MIN('Team &amp; Salaries'!$N46,'Team &amp; Salaries'!$P46)),0))))))+IF($A135=Projections!$C$87,Revenue!AD$72,0)</f>
        <v>1</v>
      </c>
      <c r="AG135" s="286">
        <f>IF('Team &amp; Salaries'!$O46="Never",IF(AG$6&gt;='Team &amp; Salaries'!$M46,MIN('Team &amp; Salaries'!$N46,'Team &amp; Salaries'!$P46),0),IF('Team &amp; Salaries'!$O46="Monthly",IF(AG$6='Team &amp; Salaries'!$M46,MIN('Team &amp; Salaries'!$N46,'Team &amp; Salaries'!$P46),IF(AG$6&gt;'Team &amp; Salaries'!$M46,MIN('Team &amp; Salaries'!$P46,AF135+'Team &amp; Salaries'!$N46),0)),IF('Team &amp; Salaries'!$O46="Quarterly",IF(AG$6='Team &amp; Salaries'!$M46,MIN('Team &amp; Salaries'!$N46,'Team &amp; Salaries'!$P46),IF(AG$6&gt;'Team &amp; Salaries'!$M46,IFERROR(MIN('Team &amp; Salaries'!$P46,IF(ISNUMBER(AD135),AD135,0)+'Team &amp; Salaries'!$N46),'Team &amp; Salaries'!$N46),0)),IF('Team &amp; Salaries'!$O46="Annually",IF(AG$6='Team &amp; Salaries'!$M46,MIN('Team &amp; Salaries'!$N46,'Team &amp; Salaries'!$P46),IF(AG$6&gt;'Team &amp; Salaries'!$M46,IFERROR(MIN('Team &amp; Salaries'!$P46,U135+'Team &amp; Salaries'!$N46),MIN('Team &amp; Salaries'!$N46,'Team &amp; Salaries'!$P46)),0))))))+IF($A135=Projections!$C$87,Revenue!AE$72,0)</f>
        <v>1</v>
      </c>
      <c r="AH135" s="286">
        <f>IF('Team &amp; Salaries'!$O46="Never",IF(AH$6&gt;='Team &amp; Salaries'!$M46,MIN('Team &amp; Salaries'!$N46,'Team &amp; Salaries'!$P46),0),IF('Team &amp; Salaries'!$O46="Monthly",IF(AH$6='Team &amp; Salaries'!$M46,MIN('Team &amp; Salaries'!$N46,'Team &amp; Salaries'!$P46),IF(AH$6&gt;'Team &amp; Salaries'!$M46,MIN('Team &amp; Salaries'!$P46,AG135+'Team &amp; Salaries'!$N46),0)),IF('Team &amp; Salaries'!$O46="Quarterly",IF(AH$6='Team &amp; Salaries'!$M46,MIN('Team &amp; Salaries'!$N46,'Team &amp; Salaries'!$P46),IF(AH$6&gt;'Team &amp; Salaries'!$M46,IFERROR(MIN('Team &amp; Salaries'!$P46,IF(ISNUMBER(AE135),AE135,0)+'Team &amp; Salaries'!$N46),'Team &amp; Salaries'!$N46),0)),IF('Team &amp; Salaries'!$O46="Annually",IF(AH$6='Team &amp; Salaries'!$M46,MIN('Team &amp; Salaries'!$N46,'Team &amp; Salaries'!$P46),IF(AH$6&gt;'Team &amp; Salaries'!$M46,IFERROR(MIN('Team &amp; Salaries'!$P46,V135+'Team &amp; Salaries'!$N46),MIN('Team &amp; Salaries'!$N46,'Team &amp; Salaries'!$P46)),0))))))+IF($A135=Projections!$C$87,Revenue!AF$72,0)</f>
        <v>1</v>
      </c>
      <c r="AI135" s="286">
        <f>IF('Team &amp; Salaries'!$O46="Never",IF(AI$6&gt;='Team &amp; Salaries'!$M46,MIN('Team &amp; Salaries'!$N46,'Team &amp; Salaries'!$P46),0),IF('Team &amp; Salaries'!$O46="Monthly",IF(AI$6='Team &amp; Salaries'!$M46,MIN('Team &amp; Salaries'!$N46,'Team &amp; Salaries'!$P46),IF(AI$6&gt;'Team &amp; Salaries'!$M46,MIN('Team &amp; Salaries'!$P46,AH135+'Team &amp; Salaries'!$N46),0)),IF('Team &amp; Salaries'!$O46="Quarterly",IF(AI$6='Team &amp; Salaries'!$M46,MIN('Team &amp; Salaries'!$N46,'Team &amp; Salaries'!$P46),IF(AI$6&gt;'Team &amp; Salaries'!$M46,IFERROR(MIN('Team &amp; Salaries'!$P46,IF(ISNUMBER(AF135),AF135,0)+'Team &amp; Salaries'!$N46),'Team &amp; Salaries'!$N46),0)),IF('Team &amp; Salaries'!$O46="Annually",IF(AI$6='Team &amp; Salaries'!$M46,MIN('Team &amp; Salaries'!$N46,'Team &amp; Salaries'!$P46),IF(AI$6&gt;'Team &amp; Salaries'!$M46,IFERROR(MIN('Team &amp; Salaries'!$P46,W135+'Team &amp; Salaries'!$N46),MIN('Team &amp; Salaries'!$N46,'Team &amp; Salaries'!$P46)),0))))))+IF($A135=Projections!$C$87,Revenue!AG$72,0)</f>
        <v>1</v>
      </c>
      <c r="AJ135" s="286">
        <f>IF('Team &amp; Salaries'!$O46="Never",IF(AJ$6&gt;='Team &amp; Salaries'!$M46,MIN('Team &amp; Salaries'!$N46,'Team &amp; Salaries'!$P46),0),IF('Team &amp; Salaries'!$O46="Monthly",IF(AJ$6='Team &amp; Salaries'!$M46,MIN('Team &amp; Salaries'!$N46,'Team &amp; Salaries'!$P46),IF(AJ$6&gt;'Team &amp; Salaries'!$M46,MIN('Team &amp; Salaries'!$P46,AI135+'Team &amp; Salaries'!$N46),0)),IF('Team &amp; Salaries'!$O46="Quarterly",IF(AJ$6='Team &amp; Salaries'!$M46,MIN('Team &amp; Salaries'!$N46,'Team &amp; Salaries'!$P46),IF(AJ$6&gt;'Team &amp; Salaries'!$M46,IFERROR(MIN('Team &amp; Salaries'!$P46,IF(ISNUMBER(AG135),AG135,0)+'Team &amp; Salaries'!$N46),'Team &amp; Salaries'!$N46),0)),IF('Team &amp; Salaries'!$O46="Annually",IF(AJ$6='Team &amp; Salaries'!$M46,MIN('Team &amp; Salaries'!$N46,'Team &amp; Salaries'!$P46),IF(AJ$6&gt;'Team &amp; Salaries'!$M46,IFERROR(MIN('Team &amp; Salaries'!$P46,X135+'Team &amp; Salaries'!$N46),MIN('Team &amp; Salaries'!$N46,'Team &amp; Salaries'!$P46)),0))))))+IF($A135=Projections!$C$87,Revenue!AH$72,0)</f>
        <v>1</v>
      </c>
      <c r="AK135" s="286">
        <f>IF('Team &amp; Salaries'!$O46="Never",IF(AK$6&gt;='Team &amp; Salaries'!$M46,MIN('Team &amp; Salaries'!$N46,'Team &amp; Salaries'!$P46),0),IF('Team &amp; Salaries'!$O46="Monthly",IF(AK$6='Team &amp; Salaries'!$M46,MIN('Team &amp; Salaries'!$N46,'Team &amp; Salaries'!$P46),IF(AK$6&gt;'Team &amp; Salaries'!$M46,MIN('Team &amp; Salaries'!$P46,AJ135+'Team &amp; Salaries'!$N46),0)),IF('Team &amp; Salaries'!$O46="Quarterly",IF(AK$6='Team &amp; Salaries'!$M46,MIN('Team &amp; Salaries'!$N46,'Team &amp; Salaries'!$P46),IF(AK$6&gt;'Team &amp; Salaries'!$M46,IFERROR(MIN('Team &amp; Salaries'!$P46,IF(ISNUMBER(AH135),AH135,0)+'Team &amp; Salaries'!$N46),'Team &amp; Salaries'!$N46),0)),IF('Team &amp; Salaries'!$O46="Annually",IF(AK$6='Team &amp; Salaries'!$M46,MIN('Team &amp; Salaries'!$N46,'Team &amp; Salaries'!$P46),IF(AK$6&gt;'Team &amp; Salaries'!$M46,IFERROR(MIN('Team &amp; Salaries'!$P46,Y135+'Team &amp; Salaries'!$N46),MIN('Team &amp; Salaries'!$N46,'Team &amp; Salaries'!$P46)),0))))))+IF($A135=Projections!$C$87,Revenue!AI$72,0)</f>
        <v>1</v>
      </c>
      <c r="AL135" s="286">
        <f>IF('Team &amp; Salaries'!$O46="Never",IF(AL$6&gt;='Team &amp; Salaries'!$M46,MIN('Team &amp; Salaries'!$N46,'Team &amp; Salaries'!$P46),0),IF('Team &amp; Salaries'!$O46="Monthly",IF(AL$6='Team &amp; Salaries'!$M46,MIN('Team &amp; Salaries'!$N46,'Team &amp; Salaries'!$P46),IF(AL$6&gt;'Team &amp; Salaries'!$M46,MIN('Team &amp; Salaries'!$P46,AK135+'Team &amp; Salaries'!$N46),0)),IF('Team &amp; Salaries'!$O46="Quarterly",IF(AL$6='Team &amp; Salaries'!$M46,MIN('Team &amp; Salaries'!$N46,'Team &amp; Salaries'!$P46),IF(AL$6&gt;'Team &amp; Salaries'!$M46,IFERROR(MIN('Team &amp; Salaries'!$P46,IF(ISNUMBER(AI135),AI135,0)+'Team &amp; Salaries'!$N46),'Team &amp; Salaries'!$N46),0)),IF('Team &amp; Salaries'!$O46="Annually",IF(AL$6='Team &amp; Salaries'!$M46,MIN('Team &amp; Salaries'!$N46,'Team &amp; Salaries'!$P46),IF(AL$6&gt;'Team &amp; Salaries'!$M46,IFERROR(MIN('Team &amp; Salaries'!$P46,Z135+'Team &amp; Salaries'!$N46),MIN('Team &amp; Salaries'!$N46,'Team &amp; Salaries'!$P46)),0))))))+IF($A135=Projections!$C$87,Revenue!AJ$72,0)</f>
        <v>1</v>
      </c>
      <c r="AM135" s="286">
        <f>IF('Team &amp; Salaries'!$O46="Never",IF(AM$6&gt;='Team &amp; Salaries'!$M46,MIN('Team &amp; Salaries'!$N46,'Team &amp; Salaries'!$P46),0),IF('Team &amp; Salaries'!$O46="Monthly",IF(AM$6='Team &amp; Salaries'!$M46,MIN('Team &amp; Salaries'!$N46,'Team &amp; Salaries'!$P46),IF(AM$6&gt;'Team &amp; Salaries'!$M46,MIN('Team &amp; Salaries'!$P46,AL135+'Team &amp; Salaries'!$N46),0)),IF('Team &amp; Salaries'!$O46="Quarterly",IF(AM$6='Team &amp; Salaries'!$M46,MIN('Team &amp; Salaries'!$N46,'Team &amp; Salaries'!$P46),IF(AM$6&gt;'Team &amp; Salaries'!$M46,IFERROR(MIN('Team &amp; Salaries'!$P46,IF(ISNUMBER(AJ135),AJ135,0)+'Team &amp; Salaries'!$N46),'Team &amp; Salaries'!$N46),0)),IF('Team &amp; Salaries'!$O46="Annually",IF(AM$6='Team &amp; Salaries'!$M46,MIN('Team &amp; Salaries'!$N46,'Team &amp; Salaries'!$P46),IF(AM$6&gt;'Team &amp; Salaries'!$M46,IFERROR(MIN('Team &amp; Salaries'!$P46,AA135+'Team &amp; Salaries'!$N46),MIN('Team &amp; Salaries'!$N46,'Team &amp; Salaries'!$P46)),0))))))+IF($A135=Projections!$C$87,Revenue!AK$72,0)</f>
        <v>1</v>
      </c>
      <c r="AN135" s="286">
        <f>IF('Team &amp; Salaries'!$O46="Never",IF(AN$6&gt;='Team &amp; Salaries'!$M46,MIN('Team &amp; Salaries'!$N46,'Team &amp; Salaries'!$P46),0),IF('Team &amp; Salaries'!$O46="Monthly",IF(AN$6='Team &amp; Salaries'!$M46,MIN('Team &amp; Salaries'!$N46,'Team &amp; Salaries'!$P46),IF(AN$6&gt;'Team &amp; Salaries'!$M46,MIN('Team &amp; Salaries'!$P46,AM135+'Team &amp; Salaries'!$N46),0)),IF('Team &amp; Salaries'!$O46="Quarterly",IF(AN$6='Team &amp; Salaries'!$M46,MIN('Team &amp; Salaries'!$N46,'Team &amp; Salaries'!$P46),IF(AN$6&gt;'Team &amp; Salaries'!$M46,IFERROR(MIN('Team &amp; Salaries'!$P46,IF(ISNUMBER(AK135),AK135,0)+'Team &amp; Salaries'!$N46),'Team &amp; Salaries'!$N46),0)),IF('Team &amp; Salaries'!$O46="Annually",IF(AN$6='Team &amp; Salaries'!$M46,MIN('Team &amp; Salaries'!$N46,'Team &amp; Salaries'!$P46),IF(AN$6&gt;'Team &amp; Salaries'!$M46,IFERROR(MIN('Team &amp; Salaries'!$P46,AB135+'Team &amp; Salaries'!$N46),MIN('Team &amp; Salaries'!$N46,'Team &amp; Salaries'!$P46)),0))))))+IF($A135=Projections!$C$87,Revenue!AL$72,0)</f>
        <v>1</v>
      </c>
      <c r="AO135" s="286">
        <f>IF('Team &amp; Salaries'!$O46="Never",IF(AO$6&gt;='Team &amp; Salaries'!$M46,MIN('Team &amp; Salaries'!$N46,'Team &amp; Salaries'!$P46),0),IF('Team &amp; Salaries'!$O46="Monthly",IF(AO$6='Team &amp; Salaries'!$M46,MIN('Team &amp; Salaries'!$N46,'Team &amp; Salaries'!$P46),IF(AO$6&gt;'Team &amp; Salaries'!$M46,MIN('Team &amp; Salaries'!$P46,AN135+'Team &amp; Salaries'!$N46),0)),IF('Team &amp; Salaries'!$O46="Quarterly",IF(AO$6='Team &amp; Salaries'!$M46,MIN('Team &amp; Salaries'!$N46,'Team &amp; Salaries'!$P46),IF(AO$6&gt;'Team &amp; Salaries'!$M46,IFERROR(MIN('Team &amp; Salaries'!$P46,IF(ISNUMBER(AL135),AL135,0)+'Team &amp; Salaries'!$N46),'Team &amp; Salaries'!$N46),0)),IF('Team &amp; Salaries'!$O46="Annually",IF(AO$6='Team &amp; Salaries'!$M46,MIN('Team &amp; Salaries'!$N46,'Team &amp; Salaries'!$P46),IF(AO$6&gt;'Team &amp; Salaries'!$M46,IFERROR(MIN('Team &amp; Salaries'!$P46,AC135+'Team &amp; Salaries'!$N46),MIN('Team &amp; Salaries'!$N46,'Team &amp; Salaries'!$P46)),0))))))+IF($A135=Projections!$C$87,Revenue!AM$72,0)</f>
        <v>1</v>
      </c>
      <c r="AP135" s="286">
        <f>IF('Team &amp; Salaries'!$O46="Never",IF(AP$6&gt;='Team &amp; Salaries'!$M46,MIN('Team &amp; Salaries'!$N46,'Team &amp; Salaries'!$P46),0),IF('Team &amp; Salaries'!$O46="Monthly",IF(AP$6='Team &amp; Salaries'!$M46,MIN('Team &amp; Salaries'!$N46,'Team &amp; Salaries'!$P46),IF(AP$6&gt;'Team &amp; Salaries'!$M46,MIN('Team &amp; Salaries'!$P46,AO135+'Team &amp; Salaries'!$N46),0)),IF('Team &amp; Salaries'!$O46="Quarterly",IF(AP$6='Team &amp; Salaries'!$M46,MIN('Team &amp; Salaries'!$N46,'Team &amp; Salaries'!$P46),IF(AP$6&gt;'Team &amp; Salaries'!$M46,IFERROR(MIN('Team &amp; Salaries'!$P46,IF(ISNUMBER(AM135),AM135,0)+'Team &amp; Salaries'!$N46),'Team &amp; Salaries'!$N46),0)),IF('Team &amp; Salaries'!$O46="Annually",IF(AP$6='Team &amp; Salaries'!$M46,MIN('Team &amp; Salaries'!$N46,'Team &amp; Salaries'!$P46),IF(AP$6&gt;'Team &amp; Salaries'!$M46,IFERROR(MIN('Team &amp; Salaries'!$P46,AD135+'Team &amp; Salaries'!$N46),MIN('Team &amp; Salaries'!$N46,'Team &amp; Salaries'!$P46)),0))))))+IF($A135=Projections!$C$87,Revenue!AN$72,0)</f>
        <v>1</v>
      </c>
      <c r="AQ135" s="286">
        <f>IF('Team &amp; Salaries'!$O46="Never",IF(AQ$6&gt;='Team &amp; Salaries'!$M46,MIN('Team &amp; Salaries'!$N46,'Team &amp; Salaries'!$P46),0),IF('Team &amp; Salaries'!$O46="Monthly",IF(AQ$6='Team &amp; Salaries'!$M46,MIN('Team &amp; Salaries'!$N46,'Team &amp; Salaries'!$P46),IF(AQ$6&gt;'Team &amp; Salaries'!$M46,MIN('Team &amp; Salaries'!$P46,AP135+'Team &amp; Salaries'!$N46),0)),IF('Team &amp; Salaries'!$O46="Quarterly",IF(AQ$6='Team &amp; Salaries'!$M46,MIN('Team &amp; Salaries'!$N46,'Team &amp; Salaries'!$P46),IF(AQ$6&gt;'Team &amp; Salaries'!$M46,IFERROR(MIN('Team &amp; Salaries'!$P46,IF(ISNUMBER(AN135),AN135,0)+'Team &amp; Salaries'!$N46),'Team &amp; Salaries'!$N46),0)),IF('Team &amp; Salaries'!$O46="Annually",IF(AQ$6='Team &amp; Salaries'!$M46,MIN('Team &amp; Salaries'!$N46,'Team &amp; Salaries'!$P46),IF(AQ$6&gt;'Team &amp; Salaries'!$M46,IFERROR(MIN('Team &amp; Salaries'!$P46,AE135+'Team &amp; Salaries'!$N46),MIN('Team &amp; Salaries'!$N46,'Team &amp; Salaries'!$P46)),0))))))+IF($A135=Projections!$C$87,Revenue!AO$72,0)</f>
        <v>1</v>
      </c>
      <c r="AR135" s="286">
        <f>IF('Team &amp; Salaries'!$O46="Never",IF(AR$6&gt;='Team &amp; Salaries'!$M46,MIN('Team &amp; Salaries'!$N46,'Team &amp; Salaries'!$P46),0),IF('Team &amp; Salaries'!$O46="Monthly",IF(AR$6='Team &amp; Salaries'!$M46,MIN('Team &amp; Salaries'!$N46,'Team &amp; Salaries'!$P46),IF(AR$6&gt;'Team &amp; Salaries'!$M46,MIN('Team &amp; Salaries'!$P46,AQ135+'Team &amp; Salaries'!$N46),0)),IF('Team &amp; Salaries'!$O46="Quarterly",IF(AR$6='Team &amp; Salaries'!$M46,MIN('Team &amp; Salaries'!$N46,'Team &amp; Salaries'!$P46),IF(AR$6&gt;'Team &amp; Salaries'!$M46,IFERROR(MIN('Team &amp; Salaries'!$P46,IF(ISNUMBER(AO135),AO135,0)+'Team &amp; Salaries'!$N46),'Team &amp; Salaries'!$N46),0)),IF('Team &amp; Salaries'!$O46="Annually",IF(AR$6='Team &amp; Salaries'!$M46,MIN('Team &amp; Salaries'!$N46,'Team &amp; Salaries'!$P46),IF(AR$6&gt;'Team &amp; Salaries'!$M46,IFERROR(MIN('Team &amp; Salaries'!$P46,AF135+'Team &amp; Salaries'!$N46),MIN('Team &amp; Salaries'!$N46,'Team &amp; Salaries'!$P46)),0))))))+IF($A135=Projections!$C$87,Revenue!AP$72,0)</f>
        <v>1</v>
      </c>
      <c r="AS135" s="286">
        <f>IF('Team &amp; Salaries'!$O46="Never",IF(AS$6&gt;='Team &amp; Salaries'!$M46,MIN('Team &amp; Salaries'!$N46,'Team &amp; Salaries'!$P46),0),IF('Team &amp; Salaries'!$O46="Monthly",IF(AS$6='Team &amp; Salaries'!$M46,MIN('Team &amp; Salaries'!$N46,'Team &amp; Salaries'!$P46),IF(AS$6&gt;'Team &amp; Salaries'!$M46,MIN('Team &amp; Salaries'!$P46,AR135+'Team &amp; Salaries'!$N46),0)),IF('Team &amp; Salaries'!$O46="Quarterly",IF(AS$6='Team &amp; Salaries'!$M46,MIN('Team &amp; Salaries'!$N46,'Team &amp; Salaries'!$P46),IF(AS$6&gt;'Team &amp; Salaries'!$M46,IFERROR(MIN('Team &amp; Salaries'!$P46,IF(ISNUMBER(AP135),AP135,0)+'Team &amp; Salaries'!$N46),'Team &amp; Salaries'!$N46),0)),IF('Team &amp; Salaries'!$O46="Annually",IF(AS$6='Team &amp; Salaries'!$M46,MIN('Team &amp; Salaries'!$N46,'Team &amp; Salaries'!$P46),IF(AS$6&gt;'Team &amp; Salaries'!$M46,IFERROR(MIN('Team &amp; Salaries'!$P46,AG135+'Team &amp; Salaries'!$N46),MIN('Team &amp; Salaries'!$N46,'Team &amp; Salaries'!$P46)),0))))))+IF($A135=Projections!$C$87,Revenue!AQ$72,0)</f>
        <v>1</v>
      </c>
      <c r="AT135" s="286">
        <f>IF('Team &amp; Salaries'!$O46="Never",IF(AT$6&gt;='Team &amp; Salaries'!$M46,MIN('Team &amp; Salaries'!$N46,'Team &amp; Salaries'!$P46),0),IF('Team &amp; Salaries'!$O46="Monthly",IF(AT$6='Team &amp; Salaries'!$M46,MIN('Team &amp; Salaries'!$N46,'Team &amp; Salaries'!$P46),IF(AT$6&gt;'Team &amp; Salaries'!$M46,MIN('Team &amp; Salaries'!$P46,AS135+'Team &amp; Salaries'!$N46),0)),IF('Team &amp; Salaries'!$O46="Quarterly",IF(AT$6='Team &amp; Salaries'!$M46,MIN('Team &amp; Salaries'!$N46,'Team &amp; Salaries'!$P46),IF(AT$6&gt;'Team &amp; Salaries'!$M46,IFERROR(MIN('Team &amp; Salaries'!$P46,IF(ISNUMBER(AQ135),AQ135,0)+'Team &amp; Salaries'!$N46),'Team &amp; Salaries'!$N46),0)),IF('Team &amp; Salaries'!$O46="Annually",IF(AT$6='Team &amp; Salaries'!$M46,MIN('Team &amp; Salaries'!$N46,'Team &amp; Salaries'!$P46),IF(AT$6&gt;'Team &amp; Salaries'!$M46,IFERROR(MIN('Team &amp; Salaries'!$P46,AH135+'Team &amp; Salaries'!$N46),MIN('Team &amp; Salaries'!$N46,'Team &amp; Salaries'!$P46)),0))))))+IF($A135=Projections!$C$87,Revenue!AR$72,0)</f>
        <v>1</v>
      </c>
      <c r="AU135" s="286">
        <f>IF('Team &amp; Salaries'!$O46="Never",IF(AU$6&gt;='Team &amp; Salaries'!$M46,MIN('Team &amp; Salaries'!$N46,'Team &amp; Salaries'!$P46),0),IF('Team &amp; Salaries'!$O46="Monthly",IF(AU$6='Team &amp; Salaries'!$M46,MIN('Team &amp; Salaries'!$N46,'Team &amp; Salaries'!$P46),IF(AU$6&gt;'Team &amp; Salaries'!$M46,MIN('Team &amp; Salaries'!$P46,AT135+'Team &amp; Salaries'!$N46),0)),IF('Team &amp; Salaries'!$O46="Quarterly",IF(AU$6='Team &amp; Salaries'!$M46,MIN('Team &amp; Salaries'!$N46,'Team &amp; Salaries'!$P46),IF(AU$6&gt;'Team &amp; Salaries'!$M46,IFERROR(MIN('Team &amp; Salaries'!$P46,IF(ISNUMBER(AR135),AR135,0)+'Team &amp; Salaries'!$N46),'Team &amp; Salaries'!$N46),0)),IF('Team &amp; Salaries'!$O46="Annually",IF(AU$6='Team &amp; Salaries'!$M46,MIN('Team &amp; Salaries'!$N46,'Team &amp; Salaries'!$P46),IF(AU$6&gt;'Team &amp; Salaries'!$M46,IFERROR(MIN('Team &amp; Salaries'!$P46,AI135+'Team &amp; Salaries'!$N46),MIN('Team &amp; Salaries'!$N46,'Team &amp; Salaries'!$P46)),0))))))+IF($A135=Projections!$C$87,Revenue!AS$72,0)</f>
        <v>1</v>
      </c>
      <c r="AV135" s="286">
        <f>IF('Team &amp; Salaries'!$O46="Never",IF(AV$6&gt;='Team &amp; Salaries'!$M46,MIN('Team &amp; Salaries'!$N46,'Team &amp; Salaries'!$P46),0),IF('Team &amp; Salaries'!$O46="Monthly",IF(AV$6='Team &amp; Salaries'!$M46,MIN('Team &amp; Salaries'!$N46,'Team &amp; Salaries'!$P46),IF(AV$6&gt;'Team &amp; Salaries'!$M46,MIN('Team &amp; Salaries'!$P46,AU135+'Team &amp; Salaries'!$N46),0)),IF('Team &amp; Salaries'!$O46="Quarterly",IF(AV$6='Team &amp; Salaries'!$M46,MIN('Team &amp; Salaries'!$N46,'Team &amp; Salaries'!$P46),IF(AV$6&gt;'Team &amp; Salaries'!$M46,IFERROR(MIN('Team &amp; Salaries'!$P46,IF(ISNUMBER(AS135),AS135,0)+'Team &amp; Salaries'!$N46),'Team &amp; Salaries'!$N46),0)),IF('Team &amp; Salaries'!$O46="Annually",IF(AV$6='Team &amp; Salaries'!$M46,MIN('Team &amp; Salaries'!$N46,'Team &amp; Salaries'!$P46),IF(AV$6&gt;'Team &amp; Salaries'!$M46,IFERROR(MIN('Team &amp; Salaries'!$P46,AJ135+'Team &amp; Salaries'!$N46),MIN('Team &amp; Salaries'!$N46,'Team &amp; Salaries'!$P46)),0))))))+IF($A135=Projections!$C$87,Revenue!AT$72,0)</f>
        <v>1</v>
      </c>
      <c r="AW135" s="286">
        <f>IF('Team &amp; Salaries'!$O46="Never",IF(AW$6&gt;='Team &amp; Salaries'!$M46,MIN('Team &amp; Salaries'!$N46,'Team &amp; Salaries'!$P46),0),IF('Team &amp; Salaries'!$O46="Monthly",IF(AW$6='Team &amp; Salaries'!$M46,MIN('Team &amp; Salaries'!$N46,'Team &amp; Salaries'!$P46),IF(AW$6&gt;'Team &amp; Salaries'!$M46,MIN('Team &amp; Salaries'!$P46,AV135+'Team &amp; Salaries'!$N46),0)),IF('Team &amp; Salaries'!$O46="Quarterly",IF(AW$6='Team &amp; Salaries'!$M46,MIN('Team &amp; Salaries'!$N46,'Team &amp; Salaries'!$P46),IF(AW$6&gt;'Team &amp; Salaries'!$M46,IFERROR(MIN('Team &amp; Salaries'!$P46,IF(ISNUMBER(AT135),AT135,0)+'Team &amp; Salaries'!$N46),'Team &amp; Salaries'!$N46),0)),IF('Team &amp; Salaries'!$O46="Annually",IF(AW$6='Team &amp; Salaries'!$M46,MIN('Team &amp; Salaries'!$N46,'Team &amp; Salaries'!$P46),IF(AW$6&gt;'Team &amp; Salaries'!$M46,IFERROR(MIN('Team &amp; Salaries'!$P46,AK135+'Team &amp; Salaries'!$N46),MIN('Team &amp; Salaries'!$N46,'Team &amp; Salaries'!$P46)),0))))))+IF($A135=Projections!$C$87,Revenue!AU$72,0)</f>
        <v>1</v>
      </c>
      <c r="AX135" s="286">
        <f>IF('Team &amp; Salaries'!$O46="Never",IF(AX$6&gt;='Team &amp; Salaries'!$M46,MIN('Team &amp; Salaries'!$N46,'Team &amp; Salaries'!$P46),0),IF('Team &amp; Salaries'!$O46="Monthly",IF(AX$6='Team &amp; Salaries'!$M46,MIN('Team &amp; Salaries'!$N46,'Team &amp; Salaries'!$P46),IF(AX$6&gt;'Team &amp; Salaries'!$M46,MIN('Team &amp; Salaries'!$P46,AW135+'Team &amp; Salaries'!$N46),0)),IF('Team &amp; Salaries'!$O46="Quarterly",IF(AX$6='Team &amp; Salaries'!$M46,MIN('Team &amp; Salaries'!$N46,'Team &amp; Salaries'!$P46),IF(AX$6&gt;'Team &amp; Salaries'!$M46,IFERROR(MIN('Team &amp; Salaries'!$P46,IF(ISNUMBER(AU135),AU135,0)+'Team &amp; Salaries'!$N46),'Team &amp; Salaries'!$N46),0)),IF('Team &amp; Salaries'!$O46="Annually",IF(AX$6='Team &amp; Salaries'!$M46,MIN('Team &amp; Salaries'!$N46,'Team &amp; Salaries'!$P46),IF(AX$6&gt;'Team &amp; Salaries'!$M46,IFERROR(MIN('Team &amp; Salaries'!$P46,AL135+'Team &amp; Salaries'!$N46),MIN('Team &amp; Salaries'!$N46,'Team &amp; Salaries'!$P46)),0))))))+IF($A135=Projections!$C$87,Revenue!AV$72,0)</f>
        <v>1</v>
      </c>
      <c r="AY135" s="286">
        <f>IF('Team &amp; Salaries'!$O46="Never",IF(AY$6&gt;='Team &amp; Salaries'!$M46,MIN('Team &amp; Salaries'!$N46,'Team &amp; Salaries'!$P46),0),IF('Team &amp; Salaries'!$O46="Monthly",IF(AY$6='Team &amp; Salaries'!$M46,MIN('Team &amp; Salaries'!$N46,'Team &amp; Salaries'!$P46),IF(AY$6&gt;'Team &amp; Salaries'!$M46,MIN('Team &amp; Salaries'!$P46,AX135+'Team &amp; Salaries'!$N46),0)),IF('Team &amp; Salaries'!$O46="Quarterly",IF(AY$6='Team &amp; Salaries'!$M46,MIN('Team &amp; Salaries'!$N46,'Team &amp; Salaries'!$P46),IF(AY$6&gt;'Team &amp; Salaries'!$M46,IFERROR(MIN('Team &amp; Salaries'!$P46,IF(ISNUMBER(AV135),AV135,0)+'Team &amp; Salaries'!$N46),'Team &amp; Salaries'!$N46),0)),IF('Team &amp; Salaries'!$O46="Annually",IF(AY$6='Team &amp; Salaries'!$M46,MIN('Team &amp; Salaries'!$N46,'Team &amp; Salaries'!$P46),IF(AY$6&gt;'Team &amp; Salaries'!$M46,IFERROR(MIN('Team &amp; Salaries'!$P46,AM135+'Team &amp; Salaries'!$N46),MIN('Team &amp; Salaries'!$N46,'Team &amp; Salaries'!$P46)),0))))))+IF($A135=Projections!$C$87,Revenue!AW$72,0)</f>
        <v>1</v>
      </c>
      <c r="AZ135" s="286">
        <f>IF('Team &amp; Salaries'!$O46="Never",IF(AZ$6&gt;='Team &amp; Salaries'!$M46,MIN('Team &amp; Salaries'!$N46,'Team &amp; Salaries'!$P46),0),IF('Team &amp; Salaries'!$O46="Monthly",IF(AZ$6='Team &amp; Salaries'!$M46,MIN('Team &amp; Salaries'!$N46,'Team &amp; Salaries'!$P46),IF(AZ$6&gt;'Team &amp; Salaries'!$M46,MIN('Team &amp; Salaries'!$P46,AY135+'Team &amp; Salaries'!$N46),0)),IF('Team &amp; Salaries'!$O46="Quarterly",IF(AZ$6='Team &amp; Salaries'!$M46,MIN('Team &amp; Salaries'!$N46,'Team &amp; Salaries'!$P46),IF(AZ$6&gt;'Team &amp; Salaries'!$M46,IFERROR(MIN('Team &amp; Salaries'!$P46,IF(ISNUMBER(AW135),AW135,0)+'Team &amp; Salaries'!$N46),'Team &amp; Salaries'!$N46),0)),IF('Team &amp; Salaries'!$O46="Annually",IF(AZ$6='Team &amp; Salaries'!$M46,MIN('Team &amp; Salaries'!$N46,'Team &amp; Salaries'!$P46),IF(AZ$6&gt;'Team &amp; Salaries'!$M46,IFERROR(MIN('Team &amp; Salaries'!$P46,AN135+'Team &amp; Salaries'!$N46),MIN('Team &amp; Salaries'!$N46,'Team &amp; Salaries'!$P46)),0))))))+IF($A135=Projections!$C$87,Revenue!AX$72,0)</f>
        <v>1</v>
      </c>
      <c r="BA135" s="286">
        <f>IF('Team &amp; Salaries'!$O46="Never",IF(BA$6&gt;='Team &amp; Salaries'!$M46,MIN('Team &amp; Salaries'!$N46,'Team &amp; Salaries'!$P46),0),IF('Team &amp; Salaries'!$O46="Monthly",IF(BA$6='Team &amp; Salaries'!$M46,MIN('Team &amp; Salaries'!$N46,'Team &amp; Salaries'!$P46),IF(BA$6&gt;'Team &amp; Salaries'!$M46,MIN('Team &amp; Salaries'!$P46,AZ135+'Team &amp; Salaries'!$N46),0)),IF('Team &amp; Salaries'!$O46="Quarterly",IF(BA$6='Team &amp; Salaries'!$M46,MIN('Team &amp; Salaries'!$N46,'Team &amp; Salaries'!$P46),IF(BA$6&gt;'Team &amp; Salaries'!$M46,IFERROR(MIN('Team &amp; Salaries'!$P46,IF(ISNUMBER(AX135),AX135,0)+'Team &amp; Salaries'!$N46),'Team &amp; Salaries'!$N46),0)),IF('Team &amp; Salaries'!$O46="Annually",IF(BA$6='Team &amp; Salaries'!$M46,MIN('Team &amp; Salaries'!$N46,'Team &amp; Salaries'!$P46),IF(BA$6&gt;'Team &amp; Salaries'!$M46,IFERROR(MIN('Team &amp; Salaries'!$P46,AO135+'Team &amp; Salaries'!$N46),MIN('Team &amp; Salaries'!$N46,'Team &amp; Salaries'!$P46)),0))))))+IF($A135=Projections!$C$87,Revenue!AY$72,0)</f>
        <v>1</v>
      </c>
      <c r="BB135" s="286">
        <f>IF('Team &amp; Salaries'!$O46="Never",IF(BB$6&gt;='Team &amp; Salaries'!$M46,MIN('Team &amp; Salaries'!$N46,'Team &amp; Salaries'!$P46),0),IF('Team &amp; Salaries'!$O46="Monthly",IF(BB$6='Team &amp; Salaries'!$M46,MIN('Team &amp; Salaries'!$N46,'Team &amp; Salaries'!$P46),IF(BB$6&gt;'Team &amp; Salaries'!$M46,MIN('Team &amp; Salaries'!$P46,BA135+'Team &amp; Salaries'!$N46),0)),IF('Team &amp; Salaries'!$O46="Quarterly",IF(BB$6='Team &amp; Salaries'!$M46,MIN('Team &amp; Salaries'!$N46,'Team &amp; Salaries'!$P46),IF(BB$6&gt;'Team &amp; Salaries'!$M46,IFERROR(MIN('Team &amp; Salaries'!$P46,IF(ISNUMBER(AY135),AY135,0)+'Team &amp; Salaries'!$N46),'Team &amp; Salaries'!$N46),0)),IF('Team &amp; Salaries'!$O46="Annually",IF(BB$6='Team &amp; Salaries'!$M46,MIN('Team &amp; Salaries'!$N46,'Team &amp; Salaries'!$P46),IF(BB$6&gt;'Team &amp; Salaries'!$M46,IFERROR(MIN('Team &amp; Salaries'!$P46,AP135+'Team &amp; Salaries'!$N46),MIN('Team &amp; Salaries'!$N46,'Team &amp; Salaries'!$P46)),0))))))+IF($A135=Projections!$C$87,Revenue!AZ$72,0)</f>
        <v>1</v>
      </c>
      <c r="BC135" s="286">
        <f>IF('Team &amp; Salaries'!$O46="Never",IF(BC$6&gt;='Team &amp; Salaries'!$M46,MIN('Team &amp; Salaries'!$N46,'Team &amp; Salaries'!$P46),0),IF('Team &amp; Salaries'!$O46="Monthly",IF(BC$6='Team &amp; Salaries'!$M46,MIN('Team &amp; Salaries'!$N46,'Team &amp; Salaries'!$P46),IF(BC$6&gt;'Team &amp; Salaries'!$M46,MIN('Team &amp; Salaries'!$P46,BB135+'Team &amp; Salaries'!$N46),0)),IF('Team &amp; Salaries'!$O46="Quarterly",IF(BC$6='Team &amp; Salaries'!$M46,MIN('Team &amp; Salaries'!$N46,'Team &amp; Salaries'!$P46),IF(BC$6&gt;'Team &amp; Salaries'!$M46,IFERROR(MIN('Team &amp; Salaries'!$P46,IF(ISNUMBER(AZ135),AZ135,0)+'Team &amp; Salaries'!$N46),'Team &amp; Salaries'!$N46),0)),IF('Team &amp; Salaries'!$O46="Annually",IF(BC$6='Team &amp; Salaries'!$M46,MIN('Team &amp; Salaries'!$N46,'Team &amp; Salaries'!$P46),IF(BC$6&gt;'Team &amp; Salaries'!$M46,IFERROR(MIN('Team &amp; Salaries'!$P46,AQ135+'Team &amp; Salaries'!$N46),MIN('Team &amp; Salaries'!$N46,'Team &amp; Salaries'!$P46)),0))))))+IF($A135=Projections!$C$87,Revenue!BA$72,0)</f>
        <v>1</v>
      </c>
      <c r="BD135" s="286">
        <f>IF('Team &amp; Salaries'!$O46="Never",IF(BD$6&gt;='Team &amp; Salaries'!$M46,MIN('Team &amp; Salaries'!$N46,'Team &amp; Salaries'!$P46),0),IF('Team &amp; Salaries'!$O46="Monthly",IF(BD$6='Team &amp; Salaries'!$M46,MIN('Team &amp; Salaries'!$N46,'Team &amp; Salaries'!$P46),IF(BD$6&gt;'Team &amp; Salaries'!$M46,MIN('Team &amp; Salaries'!$P46,BC135+'Team &amp; Salaries'!$N46),0)),IF('Team &amp; Salaries'!$O46="Quarterly",IF(BD$6='Team &amp; Salaries'!$M46,MIN('Team &amp; Salaries'!$N46,'Team &amp; Salaries'!$P46),IF(BD$6&gt;'Team &amp; Salaries'!$M46,IFERROR(MIN('Team &amp; Salaries'!$P46,IF(ISNUMBER(BA135),BA135,0)+'Team &amp; Salaries'!$N46),'Team &amp; Salaries'!$N46),0)),IF('Team &amp; Salaries'!$O46="Annually",IF(BD$6='Team &amp; Salaries'!$M46,MIN('Team &amp; Salaries'!$N46,'Team &amp; Salaries'!$P46),IF(BD$6&gt;'Team &amp; Salaries'!$M46,IFERROR(MIN('Team &amp; Salaries'!$P46,AR135+'Team &amp; Salaries'!$N46),MIN('Team &amp; Salaries'!$N46,'Team &amp; Salaries'!$P46)),0))))))+IF($A135=Projections!$C$87,Revenue!BB$72,0)</f>
        <v>1</v>
      </c>
      <c r="BE135" s="286">
        <f>IF('Team &amp; Salaries'!$O46="Never",IF(BE$6&gt;='Team &amp; Salaries'!$M46,MIN('Team &amp; Salaries'!$N46,'Team &amp; Salaries'!$P46),0),IF('Team &amp; Salaries'!$O46="Monthly",IF(BE$6='Team &amp; Salaries'!$M46,MIN('Team &amp; Salaries'!$N46,'Team &amp; Salaries'!$P46),IF(BE$6&gt;'Team &amp; Salaries'!$M46,MIN('Team &amp; Salaries'!$P46,BD135+'Team &amp; Salaries'!$N46),0)),IF('Team &amp; Salaries'!$O46="Quarterly",IF(BE$6='Team &amp; Salaries'!$M46,MIN('Team &amp; Salaries'!$N46,'Team &amp; Salaries'!$P46),IF(BE$6&gt;'Team &amp; Salaries'!$M46,IFERROR(MIN('Team &amp; Salaries'!$P46,IF(ISNUMBER(BB135),BB135,0)+'Team &amp; Salaries'!$N46),'Team &amp; Salaries'!$N46),0)),IF('Team &amp; Salaries'!$O46="Annually",IF(BE$6='Team &amp; Salaries'!$M46,MIN('Team &amp; Salaries'!$N46,'Team &amp; Salaries'!$P46),IF(BE$6&gt;'Team &amp; Salaries'!$M46,IFERROR(MIN('Team &amp; Salaries'!$P46,AS135+'Team &amp; Salaries'!$N46),MIN('Team &amp; Salaries'!$N46,'Team &amp; Salaries'!$P46)),0))))))+IF($A135=Projections!$C$87,Revenue!BC$72,0)</f>
        <v>1</v>
      </c>
      <c r="BF135" s="286">
        <f>IF('Team &amp; Salaries'!$O46="Never",IF(BF$6&gt;='Team &amp; Salaries'!$M46,MIN('Team &amp; Salaries'!$N46,'Team &amp; Salaries'!$P46),0),IF('Team &amp; Salaries'!$O46="Monthly",IF(BF$6='Team &amp; Salaries'!$M46,MIN('Team &amp; Salaries'!$N46,'Team &amp; Salaries'!$P46),IF(BF$6&gt;'Team &amp; Salaries'!$M46,MIN('Team &amp; Salaries'!$P46,BE135+'Team &amp; Salaries'!$N46),0)),IF('Team &amp; Salaries'!$O46="Quarterly",IF(BF$6='Team &amp; Salaries'!$M46,MIN('Team &amp; Salaries'!$N46,'Team &amp; Salaries'!$P46),IF(BF$6&gt;'Team &amp; Salaries'!$M46,IFERROR(MIN('Team &amp; Salaries'!$P46,IF(ISNUMBER(BC135),BC135,0)+'Team &amp; Salaries'!$N46),'Team &amp; Salaries'!$N46),0)),IF('Team &amp; Salaries'!$O46="Annually",IF(BF$6='Team &amp; Salaries'!$M46,MIN('Team &amp; Salaries'!$N46,'Team &amp; Salaries'!$P46),IF(BF$6&gt;'Team &amp; Salaries'!$M46,IFERROR(MIN('Team &amp; Salaries'!$P46,AT135+'Team &amp; Salaries'!$N46),MIN('Team &amp; Salaries'!$N46,'Team &amp; Salaries'!$P46)),0))))))+IF($A135=Projections!$C$87,Revenue!BD$72,0)</f>
        <v>1</v>
      </c>
      <c r="BG135" s="286">
        <f>IF('Team &amp; Salaries'!$O46="Never",IF(BG$6&gt;='Team &amp; Salaries'!$M46,MIN('Team &amp; Salaries'!$N46,'Team &amp; Salaries'!$P46),0),IF('Team &amp; Salaries'!$O46="Monthly",IF(BG$6='Team &amp; Salaries'!$M46,MIN('Team &amp; Salaries'!$N46,'Team &amp; Salaries'!$P46),IF(BG$6&gt;'Team &amp; Salaries'!$M46,MIN('Team &amp; Salaries'!$P46,BF135+'Team &amp; Salaries'!$N46),0)),IF('Team &amp; Salaries'!$O46="Quarterly",IF(BG$6='Team &amp; Salaries'!$M46,MIN('Team &amp; Salaries'!$N46,'Team &amp; Salaries'!$P46),IF(BG$6&gt;'Team &amp; Salaries'!$M46,IFERROR(MIN('Team &amp; Salaries'!$P46,IF(ISNUMBER(BD135),BD135,0)+'Team &amp; Salaries'!$N46),'Team &amp; Salaries'!$N46),0)),IF('Team &amp; Salaries'!$O46="Annually",IF(BG$6='Team &amp; Salaries'!$M46,MIN('Team &amp; Salaries'!$N46,'Team &amp; Salaries'!$P46),IF(BG$6&gt;'Team &amp; Salaries'!$M46,IFERROR(MIN('Team &amp; Salaries'!$P46,AU135+'Team &amp; Salaries'!$N46),MIN('Team &amp; Salaries'!$N46,'Team &amp; Salaries'!$P46)),0))))))+IF($A135=Projections!$C$87,Revenue!BE$72,0)</f>
        <v>1</v>
      </c>
      <c r="BH135" s="286">
        <f>IF('Team &amp; Salaries'!$O46="Never",IF(BH$6&gt;='Team &amp; Salaries'!$M46,MIN('Team &amp; Salaries'!$N46,'Team &amp; Salaries'!$P46),0),IF('Team &amp; Salaries'!$O46="Monthly",IF(BH$6='Team &amp; Salaries'!$M46,MIN('Team &amp; Salaries'!$N46,'Team &amp; Salaries'!$P46),IF(BH$6&gt;'Team &amp; Salaries'!$M46,MIN('Team &amp; Salaries'!$P46,BG135+'Team &amp; Salaries'!$N46),0)),IF('Team &amp; Salaries'!$O46="Quarterly",IF(BH$6='Team &amp; Salaries'!$M46,MIN('Team &amp; Salaries'!$N46,'Team &amp; Salaries'!$P46),IF(BH$6&gt;'Team &amp; Salaries'!$M46,IFERROR(MIN('Team &amp; Salaries'!$P46,IF(ISNUMBER(BE135),BE135,0)+'Team &amp; Salaries'!$N46),'Team &amp; Salaries'!$N46),0)),IF('Team &amp; Salaries'!$O46="Annually",IF(BH$6='Team &amp; Salaries'!$M46,MIN('Team &amp; Salaries'!$N46,'Team &amp; Salaries'!$P46),IF(BH$6&gt;'Team &amp; Salaries'!$M46,IFERROR(MIN('Team &amp; Salaries'!$P46,AV135+'Team &amp; Salaries'!$N46),MIN('Team &amp; Salaries'!$N46,'Team &amp; Salaries'!$P46)),0))))))+IF($A135=Projections!$C$87,Revenue!BF$72,0)</f>
        <v>1</v>
      </c>
      <c r="BI135" s="286">
        <f>IF('Team &amp; Salaries'!$O46="Never",IF(BI$6&gt;='Team &amp; Salaries'!$M46,MIN('Team &amp; Salaries'!$N46,'Team &amp; Salaries'!$P46),0),IF('Team &amp; Salaries'!$O46="Monthly",IF(BI$6='Team &amp; Salaries'!$M46,MIN('Team &amp; Salaries'!$N46,'Team &amp; Salaries'!$P46),IF(BI$6&gt;'Team &amp; Salaries'!$M46,MIN('Team &amp; Salaries'!$P46,BH135+'Team &amp; Salaries'!$N46),0)),IF('Team &amp; Salaries'!$O46="Quarterly",IF(BI$6='Team &amp; Salaries'!$M46,MIN('Team &amp; Salaries'!$N46,'Team &amp; Salaries'!$P46),IF(BI$6&gt;'Team &amp; Salaries'!$M46,IFERROR(MIN('Team &amp; Salaries'!$P46,IF(ISNUMBER(BF135),BF135,0)+'Team &amp; Salaries'!$N46),'Team &amp; Salaries'!$N46),0)),IF('Team &amp; Salaries'!$O46="Annually",IF(BI$6='Team &amp; Salaries'!$M46,MIN('Team &amp; Salaries'!$N46,'Team &amp; Salaries'!$P46),IF(BI$6&gt;'Team &amp; Salaries'!$M46,IFERROR(MIN('Team &amp; Salaries'!$P46,AW135+'Team &amp; Salaries'!$N46),MIN('Team &amp; Salaries'!$N46,'Team &amp; Salaries'!$P46)),0))))))+IF($A135=Projections!$C$87,Revenue!BG$72,0)</f>
        <v>1</v>
      </c>
      <c r="BJ135" s="286">
        <f>IF('Team &amp; Salaries'!$O46="Never",IF(BJ$6&gt;='Team &amp; Salaries'!$M46,MIN('Team &amp; Salaries'!$N46,'Team &amp; Salaries'!$P46),0),IF('Team &amp; Salaries'!$O46="Monthly",IF(BJ$6='Team &amp; Salaries'!$M46,MIN('Team &amp; Salaries'!$N46,'Team &amp; Salaries'!$P46),IF(BJ$6&gt;'Team &amp; Salaries'!$M46,MIN('Team &amp; Salaries'!$P46,BI135+'Team &amp; Salaries'!$N46),0)),IF('Team &amp; Salaries'!$O46="Quarterly",IF(BJ$6='Team &amp; Salaries'!$M46,MIN('Team &amp; Salaries'!$N46,'Team &amp; Salaries'!$P46),IF(BJ$6&gt;'Team &amp; Salaries'!$M46,IFERROR(MIN('Team &amp; Salaries'!$P46,IF(ISNUMBER(BG135),BG135,0)+'Team &amp; Salaries'!$N46),'Team &amp; Salaries'!$N46),0)),IF('Team &amp; Salaries'!$O46="Annually",IF(BJ$6='Team &amp; Salaries'!$M46,MIN('Team &amp; Salaries'!$N46,'Team &amp; Salaries'!$P46),IF(BJ$6&gt;'Team &amp; Salaries'!$M46,IFERROR(MIN('Team &amp; Salaries'!$P46,AX135+'Team &amp; Salaries'!$N46),MIN('Team &amp; Salaries'!$N46,'Team &amp; Salaries'!$P46)),0))))))+IF($A135=Projections!$C$87,Revenue!BH$72,0)</f>
        <v>1</v>
      </c>
      <c r="BK135" s="286">
        <f>IF('Team &amp; Salaries'!$O46="Never",IF(BK$6&gt;='Team &amp; Salaries'!$M46,MIN('Team &amp; Salaries'!$N46,'Team &amp; Salaries'!$P46),0),IF('Team &amp; Salaries'!$O46="Monthly",IF(BK$6='Team &amp; Salaries'!$M46,MIN('Team &amp; Salaries'!$N46,'Team &amp; Salaries'!$P46),IF(BK$6&gt;'Team &amp; Salaries'!$M46,MIN('Team &amp; Salaries'!$P46,BJ135+'Team &amp; Salaries'!$N46),0)),IF('Team &amp; Salaries'!$O46="Quarterly",IF(BK$6='Team &amp; Salaries'!$M46,MIN('Team &amp; Salaries'!$N46,'Team &amp; Salaries'!$P46),IF(BK$6&gt;'Team &amp; Salaries'!$M46,IFERROR(MIN('Team &amp; Salaries'!$P46,IF(ISNUMBER(BH135),BH135,0)+'Team &amp; Salaries'!$N46),'Team &amp; Salaries'!$N46),0)),IF('Team &amp; Salaries'!$O46="Annually",IF(BK$6='Team &amp; Salaries'!$M46,MIN('Team &amp; Salaries'!$N46,'Team &amp; Salaries'!$P46),IF(BK$6&gt;'Team &amp; Salaries'!$M46,IFERROR(MIN('Team &amp; Salaries'!$P46,AY135+'Team &amp; Salaries'!$N46),MIN('Team &amp; Salaries'!$N46,'Team &amp; Salaries'!$P46)),0))))))+IF($A135=Projections!$C$87,Revenue!BI$72,0)</f>
        <v>1</v>
      </c>
      <c r="BL135" s="286">
        <f>IF('Team &amp; Salaries'!$O46="Never",IF(BL$6&gt;='Team &amp; Salaries'!$M46,MIN('Team &amp; Salaries'!$N46,'Team &amp; Salaries'!$P46),0),IF('Team &amp; Salaries'!$O46="Monthly",IF(BL$6='Team &amp; Salaries'!$M46,MIN('Team &amp; Salaries'!$N46,'Team &amp; Salaries'!$P46),IF(BL$6&gt;'Team &amp; Salaries'!$M46,MIN('Team &amp; Salaries'!$P46,BK135+'Team &amp; Salaries'!$N46),0)),IF('Team &amp; Salaries'!$O46="Quarterly",IF(BL$6='Team &amp; Salaries'!$M46,MIN('Team &amp; Salaries'!$N46,'Team &amp; Salaries'!$P46),IF(BL$6&gt;'Team &amp; Salaries'!$M46,IFERROR(MIN('Team &amp; Salaries'!$P46,IF(ISNUMBER(BI135),BI135,0)+'Team &amp; Salaries'!$N46),'Team &amp; Salaries'!$N46),0)),IF('Team &amp; Salaries'!$O46="Annually",IF(BL$6='Team &amp; Salaries'!$M46,MIN('Team &amp; Salaries'!$N46,'Team &amp; Salaries'!$P46),IF(BL$6&gt;'Team &amp; Salaries'!$M46,IFERROR(MIN('Team &amp; Salaries'!$P46,AZ135+'Team &amp; Salaries'!$N46),MIN('Team &amp; Salaries'!$N46,'Team &amp; Salaries'!$P46)),0))))))+IF($A135=Projections!$C$87,Revenue!BJ$72,0)</f>
        <v>1</v>
      </c>
      <c r="BM135" s="286">
        <f>IF('Team &amp; Salaries'!$O46="Never",IF(BM$6&gt;='Team &amp; Salaries'!$M46,MIN('Team &amp; Salaries'!$N46,'Team &amp; Salaries'!$P46),0),IF('Team &amp; Salaries'!$O46="Monthly",IF(BM$6='Team &amp; Salaries'!$M46,MIN('Team &amp; Salaries'!$N46,'Team &amp; Salaries'!$P46),IF(BM$6&gt;'Team &amp; Salaries'!$M46,MIN('Team &amp; Salaries'!$P46,BL135+'Team &amp; Salaries'!$N46),0)),IF('Team &amp; Salaries'!$O46="Quarterly",IF(BM$6='Team &amp; Salaries'!$M46,MIN('Team &amp; Salaries'!$N46,'Team &amp; Salaries'!$P46),IF(BM$6&gt;'Team &amp; Salaries'!$M46,IFERROR(MIN('Team &amp; Salaries'!$P46,IF(ISNUMBER(BJ135),BJ135,0)+'Team &amp; Salaries'!$N46),'Team &amp; Salaries'!$N46),0)),IF('Team &amp; Salaries'!$O46="Annually",IF(BM$6='Team &amp; Salaries'!$M46,MIN('Team &amp; Salaries'!$N46,'Team &amp; Salaries'!$P46),IF(BM$6&gt;'Team &amp; Salaries'!$M46,IFERROR(MIN('Team &amp; Salaries'!$P46,BA135+'Team &amp; Salaries'!$N46),MIN('Team &amp; Salaries'!$N46,'Team &amp; Salaries'!$P46)),0))))))+IF($A135=Projections!$C$87,Revenue!BK$72,0)</f>
        <v>1</v>
      </c>
      <c r="BN135" s="286">
        <f>IF('Team &amp; Salaries'!$O46="Never",IF(BN$6&gt;='Team &amp; Salaries'!$M46,MIN('Team &amp; Salaries'!$N46,'Team &amp; Salaries'!$P46),0),IF('Team &amp; Salaries'!$O46="Monthly",IF(BN$6='Team &amp; Salaries'!$M46,MIN('Team &amp; Salaries'!$N46,'Team &amp; Salaries'!$P46),IF(BN$6&gt;'Team &amp; Salaries'!$M46,MIN('Team &amp; Salaries'!$P46,BM135+'Team &amp; Salaries'!$N46),0)),IF('Team &amp; Salaries'!$O46="Quarterly",IF(BN$6='Team &amp; Salaries'!$M46,MIN('Team &amp; Salaries'!$N46,'Team &amp; Salaries'!$P46),IF(BN$6&gt;'Team &amp; Salaries'!$M46,IFERROR(MIN('Team &amp; Salaries'!$P46,IF(ISNUMBER(BK135),BK135,0)+'Team &amp; Salaries'!$N46),'Team &amp; Salaries'!$N46),0)),IF('Team &amp; Salaries'!$O46="Annually",IF(BN$6='Team &amp; Salaries'!$M46,MIN('Team &amp; Salaries'!$N46,'Team &amp; Salaries'!$P46),IF(BN$6&gt;'Team &amp; Salaries'!$M46,IFERROR(MIN('Team &amp; Salaries'!$P46,BB135+'Team &amp; Salaries'!$N46),MIN('Team &amp; Salaries'!$N46,'Team &amp; Salaries'!$P46)),0))))))+IF($A135=Projections!$C$87,Revenue!BL$72,0)</f>
        <v>1</v>
      </c>
      <c r="BO135" s="286">
        <f>IF('Team &amp; Salaries'!$O46="Never",IF(BO$6&gt;='Team &amp; Salaries'!$M46,MIN('Team &amp; Salaries'!$N46,'Team &amp; Salaries'!$P46),0),IF('Team &amp; Salaries'!$O46="Monthly",IF(BO$6='Team &amp; Salaries'!$M46,MIN('Team &amp; Salaries'!$N46,'Team &amp; Salaries'!$P46),IF(BO$6&gt;'Team &amp; Salaries'!$M46,MIN('Team &amp; Salaries'!$P46,BN135+'Team &amp; Salaries'!$N46),0)),IF('Team &amp; Salaries'!$O46="Quarterly",IF(BO$6='Team &amp; Salaries'!$M46,MIN('Team &amp; Salaries'!$N46,'Team &amp; Salaries'!$P46),IF(BO$6&gt;'Team &amp; Salaries'!$M46,IFERROR(MIN('Team &amp; Salaries'!$P46,IF(ISNUMBER(BL135),BL135,0)+'Team &amp; Salaries'!$N46),'Team &amp; Salaries'!$N46),0)),IF('Team &amp; Salaries'!$O46="Annually",IF(BO$6='Team &amp; Salaries'!$M46,MIN('Team &amp; Salaries'!$N46,'Team &amp; Salaries'!$P46),IF(BO$6&gt;'Team &amp; Salaries'!$M46,IFERROR(MIN('Team &amp; Salaries'!$P46,BC135+'Team &amp; Salaries'!$N46),MIN('Team &amp; Salaries'!$N46,'Team &amp; Salaries'!$P46)),0))))))+IF($A135=Projections!$C$87,Revenue!BM$72,0)</f>
        <v>1</v>
      </c>
      <c r="BP135" s="286">
        <f>IF('Team &amp; Salaries'!$O46="Never",IF(BP$6&gt;='Team &amp; Salaries'!$M46,MIN('Team &amp; Salaries'!$N46,'Team &amp; Salaries'!$P46),0),IF('Team &amp; Salaries'!$O46="Monthly",IF(BP$6='Team &amp; Salaries'!$M46,MIN('Team &amp; Salaries'!$N46,'Team &amp; Salaries'!$P46),IF(BP$6&gt;'Team &amp; Salaries'!$M46,MIN('Team &amp; Salaries'!$P46,BO135+'Team &amp; Salaries'!$N46),0)),IF('Team &amp; Salaries'!$O46="Quarterly",IF(BP$6='Team &amp; Salaries'!$M46,MIN('Team &amp; Salaries'!$N46,'Team &amp; Salaries'!$P46),IF(BP$6&gt;'Team &amp; Salaries'!$M46,IFERROR(MIN('Team &amp; Salaries'!$P46,IF(ISNUMBER(BM135),BM135,0)+'Team &amp; Salaries'!$N46),'Team &amp; Salaries'!$N46),0)),IF('Team &amp; Salaries'!$O46="Annually",IF(BP$6='Team &amp; Salaries'!$M46,MIN('Team &amp; Salaries'!$N46,'Team &amp; Salaries'!$P46),IF(BP$6&gt;'Team &amp; Salaries'!$M46,IFERROR(MIN('Team &amp; Salaries'!$P46,BD135+'Team &amp; Salaries'!$N46),MIN('Team &amp; Salaries'!$N46,'Team &amp; Salaries'!$P46)),0))))))+IF($A135=Projections!$C$87,Revenue!BN$72,0)</f>
        <v>1</v>
      </c>
      <c r="BQ135" s="286">
        <f>IF('Team &amp; Salaries'!$O46="Never",IF(BQ$6&gt;='Team &amp; Salaries'!$M46,MIN('Team &amp; Salaries'!$N46,'Team &amp; Salaries'!$P46),0),IF('Team &amp; Salaries'!$O46="Monthly",IF(BQ$6='Team &amp; Salaries'!$M46,MIN('Team &amp; Salaries'!$N46,'Team &amp; Salaries'!$P46),IF(BQ$6&gt;'Team &amp; Salaries'!$M46,MIN('Team &amp; Salaries'!$P46,BP135+'Team &amp; Salaries'!$N46),0)),IF('Team &amp; Salaries'!$O46="Quarterly",IF(BQ$6='Team &amp; Salaries'!$M46,MIN('Team &amp; Salaries'!$N46,'Team &amp; Salaries'!$P46),IF(BQ$6&gt;'Team &amp; Salaries'!$M46,IFERROR(MIN('Team &amp; Salaries'!$P46,IF(ISNUMBER(BN135),BN135,0)+'Team &amp; Salaries'!$N46),'Team &amp; Salaries'!$N46),0)),IF('Team &amp; Salaries'!$O46="Annually",IF(BQ$6='Team &amp; Salaries'!$M46,MIN('Team &amp; Salaries'!$N46,'Team &amp; Salaries'!$P46),IF(BQ$6&gt;'Team &amp; Salaries'!$M46,IFERROR(MIN('Team &amp; Salaries'!$P46,BE135+'Team &amp; Salaries'!$N46),MIN('Team &amp; Salaries'!$N46,'Team &amp; Salaries'!$P46)),0))))))+IF($A135=Projections!$C$87,Revenue!BO$72,0)</f>
        <v>1</v>
      </c>
      <c r="BR135" s="286">
        <f>IF('Team &amp; Salaries'!$O46="Never",IF(BR$6&gt;='Team &amp; Salaries'!$M46,MIN('Team &amp; Salaries'!$N46,'Team &amp; Salaries'!$P46),0),IF('Team &amp; Salaries'!$O46="Monthly",IF(BR$6='Team &amp; Salaries'!$M46,MIN('Team &amp; Salaries'!$N46,'Team &amp; Salaries'!$P46),IF(BR$6&gt;'Team &amp; Salaries'!$M46,MIN('Team &amp; Salaries'!$P46,BQ135+'Team &amp; Salaries'!$N46),0)),IF('Team &amp; Salaries'!$O46="Quarterly",IF(BR$6='Team &amp; Salaries'!$M46,MIN('Team &amp; Salaries'!$N46,'Team &amp; Salaries'!$P46),IF(BR$6&gt;'Team &amp; Salaries'!$M46,IFERROR(MIN('Team &amp; Salaries'!$P46,IF(ISNUMBER(BO135),BO135,0)+'Team &amp; Salaries'!$N46),'Team &amp; Salaries'!$N46),0)),IF('Team &amp; Salaries'!$O46="Annually",IF(BR$6='Team &amp; Salaries'!$M46,MIN('Team &amp; Salaries'!$N46,'Team &amp; Salaries'!$P46),IF(BR$6&gt;'Team &amp; Salaries'!$M46,IFERROR(MIN('Team &amp; Salaries'!$P46,BF135+'Team &amp; Salaries'!$N46),MIN('Team &amp; Salaries'!$N46,'Team &amp; Salaries'!$P46)),0))))))+IF($A135=Projections!$C$87,Revenue!BP$72,0)</f>
        <v>1</v>
      </c>
      <c r="BS135" s="286">
        <f>IF('Team &amp; Salaries'!$O46="Never",IF(BS$6&gt;='Team &amp; Salaries'!$M46,MIN('Team &amp; Salaries'!$N46,'Team &amp; Salaries'!$P46),0),IF('Team &amp; Salaries'!$O46="Monthly",IF(BS$6='Team &amp; Salaries'!$M46,MIN('Team &amp; Salaries'!$N46,'Team &amp; Salaries'!$P46),IF(BS$6&gt;'Team &amp; Salaries'!$M46,MIN('Team &amp; Salaries'!$P46,BR135+'Team &amp; Salaries'!$N46),0)),IF('Team &amp; Salaries'!$O46="Quarterly",IF(BS$6='Team &amp; Salaries'!$M46,MIN('Team &amp; Salaries'!$N46,'Team &amp; Salaries'!$P46),IF(BS$6&gt;'Team &amp; Salaries'!$M46,IFERROR(MIN('Team &amp; Salaries'!$P46,IF(ISNUMBER(BP135),BP135,0)+'Team &amp; Salaries'!$N46),'Team &amp; Salaries'!$N46),0)),IF('Team &amp; Salaries'!$O46="Annually",IF(BS$6='Team &amp; Salaries'!$M46,MIN('Team &amp; Salaries'!$N46,'Team &amp; Salaries'!$P46),IF(BS$6&gt;'Team &amp; Salaries'!$M46,IFERROR(MIN('Team &amp; Salaries'!$P46,BG135+'Team &amp; Salaries'!$N46),MIN('Team &amp; Salaries'!$N46,'Team &amp; Salaries'!$P46)),0))))))+IF($A135=Projections!$C$87,Revenue!BQ$72,0)</f>
        <v>1</v>
      </c>
      <c r="BT135" s="286">
        <f>IF('Team &amp; Salaries'!$O46="Never",IF(BT$6&gt;='Team &amp; Salaries'!$M46,MIN('Team &amp; Salaries'!$N46,'Team &amp; Salaries'!$P46),0),IF('Team &amp; Salaries'!$O46="Monthly",IF(BT$6='Team &amp; Salaries'!$M46,MIN('Team &amp; Salaries'!$N46,'Team &amp; Salaries'!$P46),IF(BT$6&gt;'Team &amp; Salaries'!$M46,MIN('Team &amp; Salaries'!$P46,BS135+'Team &amp; Salaries'!$N46),0)),IF('Team &amp; Salaries'!$O46="Quarterly",IF(BT$6='Team &amp; Salaries'!$M46,MIN('Team &amp; Salaries'!$N46,'Team &amp; Salaries'!$P46),IF(BT$6&gt;'Team &amp; Salaries'!$M46,IFERROR(MIN('Team &amp; Salaries'!$P46,IF(ISNUMBER(BQ135),BQ135,0)+'Team &amp; Salaries'!$N46),'Team &amp; Salaries'!$N46),0)),IF('Team &amp; Salaries'!$O46="Annually",IF(BT$6='Team &amp; Salaries'!$M46,MIN('Team &amp; Salaries'!$N46,'Team &amp; Salaries'!$P46),IF(BT$6&gt;'Team &amp; Salaries'!$M46,IFERROR(MIN('Team &amp; Salaries'!$P46,BH135+'Team &amp; Salaries'!$N46),MIN('Team &amp; Salaries'!$N46,'Team &amp; Salaries'!$P46)),0))))))+IF($A135=Projections!$C$87,Revenue!BR$72,0)</f>
        <v>1</v>
      </c>
      <c r="BU135" s="286">
        <f>IF('Team &amp; Salaries'!$O46="Never",IF(BU$6&gt;='Team &amp; Salaries'!$M46,MIN('Team &amp; Salaries'!$N46,'Team &amp; Salaries'!$P46),0),IF('Team &amp; Salaries'!$O46="Monthly",IF(BU$6='Team &amp; Salaries'!$M46,MIN('Team &amp; Salaries'!$N46,'Team &amp; Salaries'!$P46),IF(BU$6&gt;'Team &amp; Salaries'!$M46,MIN('Team &amp; Salaries'!$P46,BT135+'Team &amp; Salaries'!$N46),0)),IF('Team &amp; Salaries'!$O46="Quarterly",IF(BU$6='Team &amp; Salaries'!$M46,MIN('Team &amp; Salaries'!$N46,'Team &amp; Salaries'!$P46),IF(BU$6&gt;'Team &amp; Salaries'!$M46,IFERROR(MIN('Team &amp; Salaries'!$P46,IF(ISNUMBER(BR135),BR135,0)+'Team &amp; Salaries'!$N46),'Team &amp; Salaries'!$N46),0)),IF('Team &amp; Salaries'!$O46="Annually",IF(BU$6='Team &amp; Salaries'!$M46,MIN('Team &amp; Salaries'!$N46,'Team &amp; Salaries'!$P46),IF(BU$6&gt;'Team &amp; Salaries'!$M46,IFERROR(MIN('Team &amp; Salaries'!$P46,BI135+'Team &amp; Salaries'!$N46),MIN('Team &amp; Salaries'!$N46,'Team &amp; Salaries'!$P46)),0))))))+IF($A135=Projections!$C$87,Revenue!BS$72,0)</f>
        <v>1</v>
      </c>
      <c r="BV135" s="286">
        <f>IF('Team &amp; Salaries'!$O46="Never",IF(BV$6&gt;='Team &amp; Salaries'!$M46,MIN('Team &amp; Salaries'!$N46,'Team &amp; Salaries'!$P46),0),IF('Team &amp; Salaries'!$O46="Monthly",IF(BV$6='Team &amp; Salaries'!$M46,MIN('Team &amp; Salaries'!$N46,'Team &amp; Salaries'!$P46),IF(BV$6&gt;'Team &amp; Salaries'!$M46,MIN('Team &amp; Salaries'!$P46,BU135+'Team &amp; Salaries'!$N46),0)),IF('Team &amp; Salaries'!$O46="Quarterly",IF(BV$6='Team &amp; Salaries'!$M46,MIN('Team &amp; Salaries'!$N46,'Team &amp; Salaries'!$P46),IF(BV$6&gt;'Team &amp; Salaries'!$M46,IFERROR(MIN('Team &amp; Salaries'!$P46,IF(ISNUMBER(BS135),BS135,0)+'Team &amp; Salaries'!$N46),'Team &amp; Salaries'!$N46),0)),IF('Team &amp; Salaries'!$O46="Annually",IF(BV$6='Team &amp; Salaries'!$M46,MIN('Team &amp; Salaries'!$N46,'Team &amp; Salaries'!$P46),IF(BV$6&gt;'Team &amp; Salaries'!$M46,IFERROR(MIN('Team &amp; Salaries'!$P46,BJ135+'Team &amp; Salaries'!$N46),MIN('Team &amp; Salaries'!$N46,'Team &amp; Salaries'!$P46)),0))))))+IF($A135=Projections!$C$87,Revenue!BT$72,0)</f>
        <v>1</v>
      </c>
      <c r="BW135" s="286">
        <f>IF('Team &amp; Salaries'!$O46="Never",IF(BW$6&gt;='Team &amp; Salaries'!$M46,MIN('Team &amp; Salaries'!$N46,'Team &amp; Salaries'!$P46),0),IF('Team &amp; Salaries'!$O46="Monthly",IF(BW$6='Team &amp; Salaries'!$M46,MIN('Team &amp; Salaries'!$N46,'Team &amp; Salaries'!$P46),IF(BW$6&gt;'Team &amp; Salaries'!$M46,MIN('Team &amp; Salaries'!$P46,BV135+'Team &amp; Salaries'!$N46),0)),IF('Team &amp; Salaries'!$O46="Quarterly",IF(BW$6='Team &amp; Salaries'!$M46,MIN('Team &amp; Salaries'!$N46,'Team &amp; Salaries'!$P46),IF(BW$6&gt;'Team &amp; Salaries'!$M46,IFERROR(MIN('Team &amp; Salaries'!$P46,IF(ISNUMBER(BT135),BT135,0)+'Team &amp; Salaries'!$N46),'Team &amp; Salaries'!$N46),0)),IF('Team &amp; Salaries'!$O46="Annually",IF(BW$6='Team &amp; Salaries'!$M46,MIN('Team &amp; Salaries'!$N46,'Team &amp; Salaries'!$P46),IF(BW$6&gt;'Team &amp; Salaries'!$M46,IFERROR(MIN('Team &amp; Salaries'!$P46,BK135+'Team &amp; Salaries'!$N46),MIN('Team &amp; Salaries'!$N46,'Team &amp; Salaries'!$P46)),0))))))+IF($A135=Projections!$C$87,Revenue!BU$72,0)</f>
        <v>1</v>
      </c>
      <c r="BX135" s="286">
        <f>IF('Team &amp; Salaries'!$O46="Never",IF(BX$6&gt;='Team &amp; Salaries'!$M46,MIN('Team &amp; Salaries'!$N46,'Team &amp; Salaries'!$P46),0),IF('Team &amp; Salaries'!$O46="Monthly",IF(BX$6='Team &amp; Salaries'!$M46,MIN('Team &amp; Salaries'!$N46,'Team &amp; Salaries'!$P46),IF(BX$6&gt;'Team &amp; Salaries'!$M46,MIN('Team &amp; Salaries'!$P46,BW135+'Team &amp; Salaries'!$N46),0)),IF('Team &amp; Salaries'!$O46="Quarterly",IF(BX$6='Team &amp; Salaries'!$M46,MIN('Team &amp; Salaries'!$N46,'Team &amp; Salaries'!$P46),IF(BX$6&gt;'Team &amp; Salaries'!$M46,IFERROR(MIN('Team &amp; Salaries'!$P46,IF(ISNUMBER(BU135),BU135,0)+'Team &amp; Salaries'!$N46),'Team &amp; Salaries'!$N46),0)),IF('Team &amp; Salaries'!$O46="Annually",IF(BX$6='Team &amp; Salaries'!$M46,MIN('Team &amp; Salaries'!$N46,'Team &amp; Salaries'!$P46),IF(BX$6&gt;'Team &amp; Salaries'!$M46,IFERROR(MIN('Team &amp; Salaries'!$P46,BL135+'Team &amp; Salaries'!$N46),MIN('Team &amp; Salaries'!$N46,'Team &amp; Salaries'!$P46)),0))))))+IF($A135=Projections!$C$87,Revenue!BV$72,0)</f>
        <v>1</v>
      </c>
      <c r="BY135" s="286">
        <f>IF('Team &amp; Salaries'!$O46="Never",IF(BY$6&gt;='Team &amp; Salaries'!$M46,MIN('Team &amp; Salaries'!$N46,'Team &amp; Salaries'!$P46),0),IF('Team &amp; Salaries'!$O46="Monthly",IF(BY$6='Team &amp; Salaries'!$M46,MIN('Team &amp; Salaries'!$N46,'Team &amp; Salaries'!$P46),IF(BY$6&gt;'Team &amp; Salaries'!$M46,MIN('Team &amp; Salaries'!$P46,BX135+'Team &amp; Salaries'!$N46),0)),IF('Team &amp; Salaries'!$O46="Quarterly",IF(BY$6='Team &amp; Salaries'!$M46,MIN('Team &amp; Salaries'!$N46,'Team &amp; Salaries'!$P46),IF(BY$6&gt;'Team &amp; Salaries'!$M46,IFERROR(MIN('Team &amp; Salaries'!$P46,IF(ISNUMBER(BV135),BV135,0)+'Team &amp; Salaries'!$N46),'Team &amp; Salaries'!$N46),0)),IF('Team &amp; Salaries'!$O46="Annually",IF(BY$6='Team &amp; Salaries'!$M46,MIN('Team &amp; Salaries'!$N46,'Team &amp; Salaries'!$P46),IF(BY$6&gt;'Team &amp; Salaries'!$M46,IFERROR(MIN('Team &amp; Salaries'!$P46,BM135+'Team &amp; Salaries'!$N46),MIN('Team &amp; Salaries'!$N46,'Team &amp; Salaries'!$P46)),0))))))+IF($A135=Projections!$C$87,Revenue!BW$72,0)</f>
        <v>1</v>
      </c>
      <c r="BZ135" s="286">
        <f>IF('Team &amp; Salaries'!$O46="Never",IF(BZ$6&gt;='Team &amp; Salaries'!$M46,MIN('Team &amp; Salaries'!$N46,'Team &amp; Salaries'!$P46),0),IF('Team &amp; Salaries'!$O46="Monthly",IF(BZ$6='Team &amp; Salaries'!$M46,MIN('Team &amp; Salaries'!$N46,'Team &amp; Salaries'!$P46),IF(BZ$6&gt;'Team &amp; Salaries'!$M46,MIN('Team &amp; Salaries'!$P46,BY135+'Team &amp; Salaries'!$N46),0)),IF('Team &amp; Salaries'!$O46="Quarterly",IF(BZ$6='Team &amp; Salaries'!$M46,MIN('Team &amp; Salaries'!$N46,'Team &amp; Salaries'!$P46),IF(BZ$6&gt;'Team &amp; Salaries'!$M46,IFERROR(MIN('Team &amp; Salaries'!$P46,IF(ISNUMBER(BW135),BW135,0)+'Team &amp; Salaries'!$N46),'Team &amp; Salaries'!$N46),0)),IF('Team &amp; Salaries'!$O46="Annually",IF(BZ$6='Team &amp; Salaries'!$M46,MIN('Team &amp; Salaries'!$N46,'Team &amp; Salaries'!$P46),IF(BZ$6&gt;'Team &amp; Salaries'!$M46,IFERROR(MIN('Team &amp; Salaries'!$P46,BN135+'Team &amp; Salaries'!$N46),MIN('Team &amp; Salaries'!$N46,'Team &amp; Salaries'!$P46)),0))))))+IF($A135=Projections!$C$87,Revenue!BX$72,0)</f>
        <v>1</v>
      </c>
      <c r="CA135" s="286">
        <f>IF('Team &amp; Salaries'!$O46="Never",IF(CA$6&gt;='Team &amp; Salaries'!$M46,MIN('Team &amp; Salaries'!$N46,'Team &amp; Salaries'!$P46),0),IF('Team &amp; Salaries'!$O46="Monthly",IF(CA$6='Team &amp; Salaries'!$M46,MIN('Team &amp; Salaries'!$N46,'Team &amp; Salaries'!$P46),IF(CA$6&gt;'Team &amp; Salaries'!$M46,MIN('Team &amp; Salaries'!$P46,BZ135+'Team &amp; Salaries'!$N46),0)),IF('Team &amp; Salaries'!$O46="Quarterly",IF(CA$6='Team &amp; Salaries'!$M46,MIN('Team &amp; Salaries'!$N46,'Team &amp; Salaries'!$P46),IF(CA$6&gt;'Team &amp; Salaries'!$M46,IFERROR(MIN('Team &amp; Salaries'!$P46,IF(ISNUMBER(BX135),BX135,0)+'Team &amp; Salaries'!$N46),'Team &amp; Salaries'!$N46),0)),IF('Team &amp; Salaries'!$O46="Annually",IF(CA$6='Team &amp; Salaries'!$M46,MIN('Team &amp; Salaries'!$N46,'Team &amp; Salaries'!$P46),IF(CA$6&gt;'Team &amp; Salaries'!$M46,IFERROR(MIN('Team &amp; Salaries'!$P46,BO135+'Team &amp; Salaries'!$N46),MIN('Team &amp; Salaries'!$N46,'Team &amp; Salaries'!$P46)),0))))))+IF($A135=Projections!$C$87,Revenue!BY$72,0)</f>
        <v>1</v>
      </c>
      <c r="CB135" s="286">
        <f>IF('Team &amp; Salaries'!$O46="Never",IF(CB$6&gt;='Team &amp; Salaries'!$M46,MIN('Team &amp; Salaries'!$N46,'Team &amp; Salaries'!$P46),0),IF('Team &amp; Salaries'!$O46="Monthly",IF(CB$6='Team &amp; Salaries'!$M46,MIN('Team &amp; Salaries'!$N46,'Team &amp; Salaries'!$P46),IF(CB$6&gt;'Team &amp; Salaries'!$M46,MIN('Team &amp; Salaries'!$P46,CA135+'Team &amp; Salaries'!$N46),0)),IF('Team &amp; Salaries'!$O46="Quarterly",IF(CB$6='Team &amp; Salaries'!$M46,MIN('Team &amp; Salaries'!$N46,'Team &amp; Salaries'!$P46),IF(CB$6&gt;'Team &amp; Salaries'!$M46,IFERROR(MIN('Team &amp; Salaries'!$P46,IF(ISNUMBER(BY135),BY135,0)+'Team &amp; Salaries'!$N46),'Team &amp; Salaries'!$N46),0)),IF('Team &amp; Salaries'!$O46="Annually",IF(CB$6='Team &amp; Salaries'!$M46,MIN('Team &amp; Salaries'!$N46,'Team &amp; Salaries'!$P46),IF(CB$6&gt;'Team &amp; Salaries'!$M46,IFERROR(MIN('Team &amp; Salaries'!$P46,BP135+'Team &amp; Salaries'!$N46),MIN('Team &amp; Salaries'!$N46,'Team &amp; Salaries'!$P46)),0))))))+IF($A135=Projections!$C$87,Revenue!BZ$72,0)</f>
        <v>1</v>
      </c>
      <c r="CC135" s="286">
        <f>IF('Team &amp; Salaries'!$O46="Never",IF(CC$6&gt;='Team &amp; Salaries'!$M46,MIN('Team &amp; Salaries'!$N46,'Team &amp; Salaries'!$P46),0),IF('Team &amp; Salaries'!$O46="Monthly",IF(CC$6='Team &amp; Salaries'!$M46,MIN('Team &amp; Salaries'!$N46,'Team &amp; Salaries'!$P46),IF(CC$6&gt;'Team &amp; Salaries'!$M46,MIN('Team &amp; Salaries'!$P46,CB135+'Team &amp; Salaries'!$N46),0)),IF('Team &amp; Salaries'!$O46="Quarterly",IF(CC$6='Team &amp; Salaries'!$M46,MIN('Team &amp; Salaries'!$N46,'Team &amp; Salaries'!$P46),IF(CC$6&gt;'Team &amp; Salaries'!$M46,IFERROR(MIN('Team &amp; Salaries'!$P46,IF(ISNUMBER(BZ135),BZ135,0)+'Team &amp; Salaries'!$N46),'Team &amp; Salaries'!$N46),0)),IF('Team &amp; Salaries'!$O46="Annually",IF(CC$6='Team &amp; Salaries'!$M46,MIN('Team &amp; Salaries'!$N46,'Team &amp; Salaries'!$P46),IF(CC$6&gt;'Team &amp; Salaries'!$M46,IFERROR(MIN('Team &amp; Salaries'!$P46,BQ135+'Team &amp; Salaries'!$N46),MIN('Team &amp; Salaries'!$N46,'Team &amp; Salaries'!$P46)),0))))))+IF($A135=Projections!$C$87,Revenue!CA$72,0)</f>
        <v>1</v>
      </c>
      <c r="CD135" s="286">
        <f>IF('Team &amp; Salaries'!$O46="Never",IF(CD$6&gt;='Team &amp; Salaries'!$M46,MIN('Team &amp; Salaries'!$N46,'Team &amp; Salaries'!$P46),0),IF('Team &amp; Salaries'!$O46="Monthly",IF(CD$6='Team &amp; Salaries'!$M46,MIN('Team &amp; Salaries'!$N46,'Team &amp; Salaries'!$P46),IF(CD$6&gt;'Team &amp; Salaries'!$M46,MIN('Team &amp; Salaries'!$P46,CC135+'Team &amp; Salaries'!$N46),0)),IF('Team &amp; Salaries'!$O46="Quarterly",IF(CD$6='Team &amp; Salaries'!$M46,MIN('Team &amp; Salaries'!$N46,'Team &amp; Salaries'!$P46),IF(CD$6&gt;'Team &amp; Salaries'!$M46,IFERROR(MIN('Team &amp; Salaries'!$P46,IF(ISNUMBER(CA135),CA135,0)+'Team &amp; Salaries'!$N46),'Team &amp; Salaries'!$N46),0)),IF('Team &amp; Salaries'!$O46="Annually",IF(CD$6='Team &amp; Salaries'!$M46,MIN('Team &amp; Salaries'!$N46,'Team &amp; Salaries'!$P46),IF(CD$6&gt;'Team &amp; Salaries'!$M46,IFERROR(MIN('Team &amp; Salaries'!$P46,BR135+'Team &amp; Salaries'!$N46),MIN('Team &amp; Salaries'!$N46,'Team &amp; Salaries'!$P46)),0))))))+IF($A135=Projections!$C$87,Revenue!CB$72,0)</f>
        <v>1</v>
      </c>
      <c r="CE135" s="286">
        <f>IF('Team &amp; Salaries'!$O46="Never",IF(CE$6&gt;='Team &amp; Salaries'!$M46,MIN('Team &amp; Salaries'!$N46,'Team &amp; Salaries'!$P46),0),IF('Team &amp; Salaries'!$O46="Monthly",IF(CE$6='Team &amp; Salaries'!$M46,MIN('Team &amp; Salaries'!$N46,'Team &amp; Salaries'!$P46),IF(CE$6&gt;'Team &amp; Salaries'!$M46,MIN('Team &amp; Salaries'!$P46,CD135+'Team &amp; Salaries'!$N46),0)),IF('Team &amp; Salaries'!$O46="Quarterly",IF(CE$6='Team &amp; Salaries'!$M46,MIN('Team &amp; Salaries'!$N46,'Team &amp; Salaries'!$P46),IF(CE$6&gt;'Team &amp; Salaries'!$M46,IFERROR(MIN('Team &amp; Salaries'!$P46,IF(ISNUMBER(CB135),CB135,0)+'Team &amp; Salaries'!$N46),'Team &amp; Salaries'!$N46),0)),IF('Team &amp; Salaries'!$O46="Annually",IF(CE$6='Team &amp; Salaries'!$M46,MIN('Team &amp; Salaries'!$N46,'Team &amp; Salaries'!$P46),IF(CE$6&gt;'Team &amp; Salaries'!$M46,IFERROR(MIN('Team &amp; Salaries'!$P46,BS135+'Team &amp; Salaries'!$N46),MIN('Team &amp; Salaries'!$N46,'Team &amp; Salaries'!$P46)),0))))))+IF($A135=Projections!$C$87,Revenue!CC$72,0)</f>
        <v>1</v>
      </c>
      <c r="CF135" s="286">
        <f>IF('Team &amp; Salaries'!$O46="Never",IF(CF$6&gt;='Team &amp; Salaries'!$M46,MIN('Team &amp; Salaries'!$N46,'Team &amp; Salaries'!$P46),0),IF('Team &amp; Salaries'!$O46="Monthly",IF(CF$6='Team &amp; Salaries'!$M46,MIN('Team &amp; Salaries'!$N46,'Team &amp; Salaries'!$P46),IF(CF$6&gt;'Team &amp; Salaries'!$M46,MIN('Team &amp; Salaries'!$P46,CE135+'Team &amp; Salaries'!$N46),0)),IF('Team &amp; Salaries'!$O46="Quarterly",IF(CF$6='Team &amp; Salaries'!$M46,MIN('Team &amp; Salaries'!$N46,'Team &amp; Salaries'!$P46),IF(CF$6&gt;'Team &amp; Salaries'!$M46,IFERROR(MIN('Team &amp; Salaries'!$P46,IF(ISNUMBER(CC135),CC135,0)+'Team &amp; Salaries'!$N46),'Team &amp; Salaries'!$N46),0)),IF('Team &amp; Salaries'!$O46="Annually",IF(CF$6='Team &amp; Salaries'!$M46,MIN('Team &amp; Salaries'!$N46,'Team &amp; Salaries'!$P46),IF(CF$6&gt;'Team &amp; Salaries'!$M46,IFERROR(MIN('Team &amp; Salaries'!$P46,BT135+'Team &amp; Salaries'!$N46),MIN('Team &amp; Salaries'!$N46,'Team &amp; Salaries'!$P46)),0))))))+IF($A135=Projections!$C$87,Revenue!CD$72,0)</f>
        <v>1</v>
      </c>
      <c r="CG135" s="286">
        <f>IF('Team &amp; Salaries'!$O46="Never",IF(CG$6&gt;='Team &amp; Salaries'!$M46,MIN('Team &amp; Salaries'!$N46,'Team &amp; Salaries'!$P46),0),IF('Team &amp; Salaries'!$O46="Monthly",IF(CG$6='Team &amp; Salaries'!$M46,MIN('Team &amp; Salaries'!$N46,'Team &amp; Salaries'!$P46),IF(CG$6&gt;'Team &amp; Salaries'!$M46,MIN('Team &amp; Salaries'!$P46,CF135+'Team &amp; Salaries'!$N46),0)),IF('Team &amp; Salaries'!$O46="Quarterly",IF(CG$6='Team &amp; Salaries'!$M46,MIN('Team &amp; Salaries'!$N46,'Team &amp; Salaries'!$P46),IF(CG$6&gt;'Team &amp; Salaries'!$M46,IFERROR(MIN('Team &amp; Salaries'!$P46,IF(ISNUMBER(CD135),CD135,0)+'Team &amp; Salaries'!$N46),'Team &amp; Salaries'!$N46),0)),IF('Team &amp; Salaries'!$O46="Annually",IF(CG$6='Team &amp; Salaries'!$M46,MIN('Team &amp; Salaries'!$N46,'Team &amp; Salaries'!$P46),IF(CG$6&gt;'Team &amp; Salaries'!$M46,IFERROR(MIN('Team &amp; Salaries'!$P46,BU135+'Team &amp; Salaries'!$N46),MIN('Team &amp; Salaries'!$N46,'Team &amp; Salaries'!$P46)),0))))))+IF($A135=Projections!$C$87,Revenue!CE$72,0)</f>
        <v>1</v>
      </c>
      <c r="CH135" s="286">
        <f>IF('Team &amp; Salaries'!$O46="Never",IF(CH$6&gt;='Team &amp; Salaries'!$M46,MIN('Team &amp; Salaries'!$N46,'Team &amp; Salaries'!$P46),0),IF('Team &amp; Salaries'!$O46="Monthly",IF(CH$6='Team &amp; Salaries'!$M46,MIN('Team &amp; Salaries'!$N46,'Team &amp; Salaries'!$P46),IF(CH$6&gt;'Team &amp; Salaries'!$M46,MIN('Team &amp; Salaries'!$P46,CG135+'Team &amp; Salaries'!$N46),0)),IF('Team &amp; Salaries'!$O46="Quarterly",IF(CH$6='Team &amp; Salaries'!$M46,MIN('Team &amp; Salaries'!$N46,'Team &amp; Salaries'!$P46),IF(CH$6&gt;'Team &amp; Salaries'!$M46,IFERROR(MIN('Team &amp; Salaries'!$P46,IF(ISNUMBER(CE135),CE135,0)+'Team &amp; Salaries'!$N46),'Team &amp; Salaries'!$N46),0)),IF('Team &amp; Salaries'!$O46="Annually",IF(CH$6='Team &amp; Salaries'!$M46,MIN('Team &amp; Salaries'!$N46,'Team &amp; Salaries'!$P46),IF(CH$6&gt;'Team &amp; Salaries'!$M46,IFERROR(MIN('Team &amp; Salaries'!$P46,BV135+'Team &amp; Salaries'!$N46),MIN('Team &amp; Salaries'!$N46,'Team &amp; Salaries'!$P46)),0))))))+IF($A135=Projections!$C$87,Revenue!CF$72,0)</f>
        <v>1</v>
      </c>
      <c r="CI135" s="286">
        <f>IF('Team &amp; Salaries'!$O46="Never",IF(CI$6&gt;='Team &amp; Salaries'!$M46,MIN('Team &amp; Salaries'!$N46,'Team &amp; Salaries'!$P46),0),IF('Team &amp; Salaries'!$O46="Monthly",IF(CI$6='Team &amp; Salaries'!$M46,MIN('Team &amp; Salaries'!$N46,'Team &amp; Salaries'!$P46),IF(CI$6&gt;'Team &amp; Salaries'!$M46,MIN('Team &amp; Salaries'!$P46,CH135+'Team &amp; Salaries'!$N46),0)),IF('Team &amp; Salaries'!$O46="Quarterly",IF(CI$6='Team &amp; Salaries'!$M46,MIN('Team &amp; Salaries'!$N46,'Team &amp; Salaries'!$P46),IF(CI$6&gt;'Team &amp; Salaries'!$M46,IFERROR(MIN('Team &amp; Salaries'!$P46,IF(ISNUMBER(CF135),CF135,0)+'Team &amp; Salaries'!$N46),'Team &amp; Salaries'!$N46),0)),IF('Team &amp; Salaries'!$O46="Annually",IF(CI$6='Team &amp; Salaries'!$M46,MIN('Team &amp; Salaries'!$N46,'Team &amp; Salaries'!$P46),IF(CI$6&gt;'Team &amp; Salaries'!$M46,IFERROR(MIN('Team &amp; Salaries'!$P46,BW135+'Team &amp; Salaries'!$N46),MIN('Team &amp; Salaries'!$N46,'Team &amp; Salaries'!$P46)),0))))))+IF($A135=Projections!$C$87,Revenue!CG$72,0)</f>
        <v>1</v>
      </c>
      <c r="CJ135" s="286">
        <f>IF('Team &amp; Salaries'!$O46="Never",IF(CJ$6&gt;='Team &amp; Salaries'!$M46,MIN('Team &amp; Salaries'!$N46,'Team &amp; Salaries'!$P46),0),IF('Team &amp; Salaries'!$O46="Monthly",IF(CJ$6='Team &amp; Salaries'!$M46,MIN('Team &amp; Salaries'!$N46,'Team &amp; Salaries'!$P46),IF(CJ$6&gt;'Team &amp; Salaries'!$M46,MIN('Team &amp; Salaries'!$P46,CI135+'Team &amp; Salaries'!$N46),0)),IF('Team &amp; Salaries'!$O46="Quarterly",IF(CJ$6='Team &amp; Salaries'!$M46,MIN('Team &amp; Salaries'!$N46,'Team &amp; Salaries'!$P46),IF(CJ$6&gt;'Team &amp; Salaries'!$M46,IFERROR(MIN('Team &amp; Salaries'!$P46,IF(ISNUMBER(CG135),CG135,0)+'Team &amp; Salaries'!$N46),'Team &amp; Salaries'!$N46),0)),IF('Team &amp; Salaries'!$O46="Annually",IF(CJ$6='Team &amp; Salaries'!$M46,MIN('Team &amp; Salaries'!$N46,'Team &amp; Salaries'!$P46),IF(CJ$6&gt;'Team &amp; Salaries'!$M46,IFERROR(MIN('Team &amp; Salaries'!$P46,BX135+'Team &amp; Salaries'!$N46),MIN('Team &amp; Salaries'!$N46,'Team &amp; Salaries'!$P46)),0))))))+IF($A135=Projections!$C$87,Revenue!CH$72,0)</f>
        <v>1</v>
      </c>
      <c r="CK135" s="286">
        <f>IF('Team &amp; Salaries'!$O46="Never",IF(CK$6&gt;='Team &amp; Salaries'!$M46,MIN('Team &amp; Salaries'!$N46,'Team &amp; Salaries'!$P46),0),IF('Team &amp; Salaries'!$O46="Monthly",IF(CK$6='Team &amp; Salaries'!$M46,MIN('Team &amp; Salaries'!$N46,'Team &amp; Salaries'!$P46),IF(CK$6&gt;'Team &amp; Salaries'!$M46,MIN('Team &amp; Salaries'!$P46,CJ135+'Team &amp; Salaries'!$N46),0)),IF('Team &amp; Salaries'!$O46="Quarterly",IF(CK$6='Team &amp; Salaries'!$M46,MIN('Team &amp; Salaries'!$N46,'Team &amp; Salaries'!$P46),IF(CK$6&gt;'Team &amp; Salaries'!$M46,IFERROR(MIN('Team &amp; Salaries'!$P46,IF(ISNUMBER(CH135),CH135,0)+'Team &amp; Salaries'!$N46),'Team &amp; Salaries'!$N46),0)),IF('Team &amp; Salaries'!$O46="Annually",IF(CK$6='Team &amp; Salaries'!$M46,MIN('Team &amp; Salaries'!$N46,'Team &amp; Salaries'!$P46),IF(CK$6&gt;'Team &amp; Salaries'!$M46,IFERROR(MIN('Team &amp; Salaries'!$P46,BY135+'Team &amp; Salaries'!$N46),MIN('Team &amp; Salaries'!$N46,'Team &amp; Salaries'!$P46)),0))))))+IF($A135=Projections!$C$87,Revenue!CI$72,0)</f>
        <v>1</v>
      </c>
      <c r="CL135" s="286">
        <f>IF('Team &amp; Salaries'!$O46="Never",IF(CL$6&gt;='Team &amp; Salaries'!$M46,MIN('Team &amp; Salaries'!$N46,'Team &amp; Salaries'!$P46),0),IF('Team &amp; Salaries'!$O46="Monthly",IF(CL$6='Team &amp; Salaries'!$M46,MIN('Team &amp; Salaries'!$N46,'Team &amp; Salaries'!$P46),IF(CL$6&gt;'Team &amp; Salaries'!$M46,MIN('Team &amp; Salaries'!$P46,CK135+'Team &amp; Salaries'!$N46),0)),IF('Team &amp; Salaries'!$O46="Quarterly",IF(CL$6='Team &amp; Salaries'!$M46,MIN('Team &amp; Salaries'!$N46,'Team &amp; Salaries'!$P46),IF(CL$6&gt;'Team &amp; Salaries'!$M46,IFERROR(MIN('Team &amp; Salaries'!$P46,IF(ISNUMBER(CI135),CI135,0)+'Team &amp; Salaries'!$N46),'Team &amp; Salaries'!$N46),0)),IF('Team &amp; Salaries'!$O46="Annually",IF(CL$6='Team &amp; Salaries'!$M46,MIN('Team &amp; Salaries'!$N46,'Team &amp; Salaries'!$P46),IF(CL$6&gt;'Team &amp; Salaries'!$M46,IFERROR(MIN('Team &amp; Salaries'!$P46,BZ135+'Team &amp; Salaries'!$N46),MIN('Team &amp; Salaries'!$N46,'Team &amp; Salaries'!$P46)),0))))))+IF($A135=Projections!$C$87,Revenue!CJ$72,0)</f>
        <v>1</v>
      </c>
      <c r="CM135" s="286">
        <f>IF('Team &amp; Salaries'!$O46="Never",IF(CM$6&gt;='Team &amp; Salaries'!$M46,MIN('Team &amp; Salaries'!$N46,'Team &amp; Salaries'!$P46),0),IF('Team &amp; Salaries'!$O46="Monthly",IF(CM$6='Team &amp; Salaries'!$M46,MIN('Team &amp; Salaries'!$N46,'Team &amp; Salaries'!$P46),IF(CM$6&gt;'Team &amp; Salaries'!$M46,MIN('Team &amp; Salaries'!$P46,CL135+'Team &amp; Salaries'!$N46),0)),IF('Team &amp; Salaries'!$O46="Quarterly",IF(CM$6='Team &amp; Salaries'!$M46,MIN('Team &amp; Salaries'!$N46,'Team &amp; Salaries'!$P46),IF(CM$6&gt;'Team &amp; Salaries'!$M46,IFERROR(MIN('Team &amp; Salaries'!$P46,IF(ISNUMBER(CJ135),CJ135,0)+'Team &amp; Salaries'!$N46),'Team &amp; Salaries'!$N46),0)),IF('Team &amp; Salaries'!$O46="Annually",IF(CM$6='Team &amp; Salaries'!$M46,MIN('Team &amp; Salaries'!$N46,'Team &amp; Salaries'!$P46),IF(CM$6&gt;'Team &amp; Salaries'!$M46,IFERROR(MIN('Team &amp; Salaries'!$P46,CA135+'Team &amp; Salaries'!$N46),MIN('Team &amp; Salaries'!$N46,'Team &amp; Salaries'!$P46)),0))))))+IF($A135=Projections!$C$87,Revenue!CK$72,0)</f>
        <v>1</v>
      </c>
      <c r="CN135" s="286">
        <f>IF('Team &amp; Salaries'!$O46="Never",IF(CN$6&gt;='Team &amp; Salaries'!$M46,MIN('Team &amp; Salaries'!$N46,'Team &amp; Salaries'!$P46),0),IF('Team &amp; Salaries'!$O46="Monthly",IF(CN$6='Team &amp; Salaries'!$M46,MIN('Team &amp; Salaries'!$N46,'Team &amp; Salaries'!$P46),IF(CN$6&gt;'Team &amp; Salaries'!$M46,MIN('Team &amp; Salaries'!$P46,CM135+'Team &amp; Salaries'!$N46),0)),IF('Team &amp; Salaries'!$O46="Quarterly",IF(CN$6='Team &amp; Salaries'!$M46,MIN('Team &amp; Salaries'!$N46,'Team &amp; Salaries'!$P46),IF(CN$6&gt;'Team &amp; Salaries'!$M46,IFERROR(MIN('Team &amp; Salaries'!$P46,IF(ISNUMBER(CK135),CK135,0)+'Team &amp; Salaries'!$N46),'Team &amp; Salaries'!$N46),0)),IF('Team &amp; Salaries'!$O46="Annually",IF(CN$6='Team &amp; Salaries'!$M46,MIN('Team &amp; Salaries'!$N46,'Team &amp; Salaries'!$P46),IF(CN$6&gt;'Team &amp; Salaries'!$M46,IFERROR(MIN('Team &amp; Salaries'!$P46,CB135+'Team &amp; Salaries'!$N46),MIN('Team &amp; Salaries'!$N46,'Team &amp; Salaries'!$P46)),0))))))+IF($A135=Projections!$C$87,Revenue!CL$72,0)</f>
        <v>1</v>
      </c>
      <c r="CO135" s="286">
        <f>IF('Team &amp; Salaries'!$O46="Never",IF(CO$6&gt;='Team &amp; Salaries'!$M46,MIN('Team &amp; Salaries'!$N46,'Team &amp; Salaries'!$P46),0),IF('Team &amp; Salaries'!$O46="Monthly",IF(CO$6='Team &amp; Salaries'!$M46,MIN('Team &amp; Salaries'!$N46,'Team &amp; Salaries'!$P46),IF(CO$6&gt;'Team &amp; Salaries'!$M46,MIN('Team &amp; Salaries'!$P46,CN135+'Team &amp; Salaries'!$N46),0)),IF('Team &amp; Salaries'!$O46="Quarterly",IF(CO$6='Team &amp; Salaries'!$M46,MIN('Team &amp; Salaries'!$N46,'Team &amp; Salaries'!$P46),IF(CO$6&gt;'Team &amp; Salaries'!$M46,IFERROR(MIN('Team &amp; Salaries'!$P46,IF(ISNUMBER(CL135),CL135,0)+'Team &amp; Salaries'!$N46),'Team &amp; Salaries'!$N46),0)),IF('Team &amp; Salaries'!$O46="Annually",IF(CO$6='Team &amp; Salaries'!$M46,MIN('Team &amp; Salaries'!$N46,'Team &amp; Salaries'!$P46),IF(CO$6&gt;'Team &amp; Salaries'!$M46,IFERROR(MIN('Team &amp; Salaries'!$P46,CC135+'Team &amp; Salaries'!$N46),MIN('Team &amp; Salaries'!$N46,'Team &amp; Salaries'!$P46)),0))))))+IF($A135=Projections!$C$87,Revenue!CM$72,0)</f>
        <v>1</v>
      </c>
      <c r="CP135" s="286">
        <f>IF('Team &amp; Salaries'!$O46="Never",IF(CP$6&gt;='Team &amp; Salaries'!$M46,MIN('Team &amp; Salaries'!$N46,'Team &amp; Salaries'!$P46),0),IF('Team &amp; Salaries'!$O46="Monthly",IF(CP$6='Team &amp; Salaries'!$M46,MIN('Team &amp; Salaries'!$N46,'Team &amp; Salaries'!$P46),IF(CP$6&gt;'Team &amp; Salaries'!$M46,MIN('Team &amp; Salaries'!$P46,CO135+'Team &amp; Salaries'!$N46),0)),IF('Team &amp; Salaries'!$O46="Quarterly",IF(CP$6='Team &amp; Salaries'!$M46,MIN('Team &amp; Salaries'!$N46,'Team &amp; Salaries'!$P46),IF(CP$6&gt;'Team &amp; Salaries'!$M46,IFERROR(MIN('Team &amp; Salaries'!$P46,IF(ISNUMBER(CM135),CM135,0)+'Team &amp; Salaries'!$N46),'Team &amp; Salaries'!$N46),0)),IF('Team &amp; Salaries'!$O46="Annually",IF(CP$6='Team &amp; Salaries'!$M46,MIN('Team &amp; Salaries'!$N46,'Team &amp; Salaries'!$P46),IF(CP$6&gt;'Team &amp; Salaries'!$M46,IFERROR(MIN('Team &amp; Salaries'!$P46,CD135+'Team &amp; Salaries'!$N46),MIN('Team &amp; Salaries'!$N46,'Team &amp; Salaries'!$P46)),0))))))+IF($A135=Projections!$C$87,Revenue!CN$72,0)</f>
        <v>1</v>
      </c>
      <c r="CQ135" s="286">
        <f>IF('Team &amp; Salaries'!$O46="Never",IF(CQ$6&gt;='Team &amp; Salaries'!$M46,MIN('Team &amp; Salaries'!$N46,'Team &amp; Salaries'!$P46),0),IF('Team &amp; Salaries'!$O46="Monthly",IF(CQ$6='Team &amp; Salaries'!$M46,MIN('Team &amp; Salaries'!$N46,'Team &amp; Salaries'!$P46),IF(CQ$6&gt;'Team &amp; Salaries'!$M46,MIN('Team &amp; Salaries'!$P46,CP135+'Team &amp; Salaries'!$N46),0)),IF('Team &amp; Salaries'!$O46="Quarterly",IF(CQ$6='Team &amp; Salaries'!$M46,MIN('Team &amp; Salaries'!$N46,'Team &amp; Salaries'!$P46),IF(CQ$6&gt;'Team &amp; Salaries'!$M46,IFERROR(MIN('Team &amp; Salaries'!$P46,IF(ISNUMBER(CN135),CN135,0)+'Team &amp; Salaries'!$N46),'Team &amp; Salaries'!$N46),0)),IF('Team &amp; Salaries'!$O46="Annually",IF(CQ$6='Team &amp; Salaries'!$M46,MIN('Team &amp; Salaries'!$N46,'Team &amp; Salaries'!$P46),IF(CQ$6&gt;'Team &amp; Salaries'!$M46,IFERROR(MIN('Team &amp; Salaries'!$P46,CE135+'Team &amp; Salaries'!$N46),MIN('Team &amp; Salaries'!$N46,'Team &amp; Salaries'!$P46)),0))))))+IF($A135=Projections!$C$87,Revenue!CO$72,0)</f>
        <v>1</v>
      </c>
      <c r="CR135" s="286">
        <f>IF('Team &amp; Salaries'!$O46="Never",IF(CR$6&gt;='Team &amp; Salaries'!$M46,MIN('Team &amp; Salaries'!$N46,'Team &amp; Salaries'!$P46),0),IF('Team &amp; Salaries'!$O46="Monthly",IF(CR$6='Team &amp; Salaries'!$M46,MIN('Team &amp; Salaries'!$N46,'Team &amp; Salaries'!$P46),IF(CR$6&gt;'Team &amp; Salaries'!$M46,MIN('Team &amp; Salaries'!$P46,CQ135+'Team &amp; Salaries'!$N46),0)),IF('Team &amp; Salaries'!$O46="Quarterly",IF(CR$6='Team &amp; Salaries'!$M46,MIN('Team &amp; Salaries'!$N46,'Team &amp; Salaries'!$P46),IF(CR$6&gt;'Team &amp; Salaries'!$M46,IFERROR(MIN('Team &amp; Salaries'!$P46,IF(ISNUMBER(CO135),CO135,0)+'Team &amp; Salaries'!$N46),'Team &amp; Salaries'!$N46),0)),IF('Team &amp; Salaries'!$O46="Annually",IF(CR$6='Team &amp; Salaries'!$M46,MIN('Team &amp; Salaries'!$N46,'Team &amp; Salaries'!$P46),IF(CR$6&gt;'Team &amp; Salaries'!$M46,IFERROR(MIN('Team &amp; Salaries'!$P46,CF135+'Team &amp; Salaries'!$N46),MIN('Team &amp; Salaries'!$N46,'Team &amp; Salaries'!$P46)),0))))))+IF($A135=Projections!$C$87,Revenue!CP$72,0)</f>
        <v>1</v>
      </c>
      <c r="CS135" s="286">
        <f>IF('Team &amp; Salaries'!$O46="Never",IF(CS$6&gt;='Team &amp; Salaries'!$M46,MIN('Team &amp; Salaries'!$N46,'Team &amp; Salaries'!$P46),0),IF('Team &amp; Salaries'!$O46="Monthly",IF(CS$6='Team &amp; Salaries'!$M46,MIN('Team &amp; Salaries'!$N46,'Team &amp; Salaries'!$P46),IF(CS$6&gt;'Team &amp; Salaries'!$M46,MIN('Team &amp; Salaries'!$P46,CR135+'Team &amp; Salaries'!$N46),0)),IF('Team &amp; Salaries'!$O46="Quarterly",IF(CS$6='Team &amp; Salaries'!$M46,MIN('Team &amp; Salaries'!$N46,'Team &amp; Salaries'!$P46),IF(CS$6&gt;'Team &amp; Salaries'!$M46,IFERROR(MIN('Team &amp; Salaries'!$P46,IF(ISNUMBER(CP135),CP135,0)+'Team &amp; Salaries'!$N46),'Team &amp; Salaries'!$N46),0)),IF('Team &amp; Salaries'!$O46="Annually",IF(CS$6='Team &amp; Salaries'!$M46,MIN('Team &amp; Salaries'!$N46,'Team &amp; Salaries'!$P46),IF(CS$6&gt;'Team &amp; Salaries'!$M46,IFERROR(MIN('Team &amp; Salaries'!$P46,CG135+'Team &amp; Salaries'!$N46),MIN('Team &amp; Salaries'!$N46,'Team &amp; Salaries'!$P46)),0))))))+IF($A135=Projections!$C$87,Revenue!CQ$72,0)</f>
        <v>1</v>
      </c>
      <c r="CT135" s="286">
        <f>IF('Team &amp; Salaries'!$O46="Never",IF(CT$6&gt;='Team &amp; Salaries'!$M46,MIN('Team &amp; Salaries'!$N46,'Team &amp; Salaries'!$P46),0),IF('Team &amp; Salaries'!$O46="Monthly",IF(CT$6='Team &amp; Salaries'!$M46,MIN('Team &amp; Salaries'!$N46,'Team &amp; Salaries'!$P46),IF(CT$6&gt;'Team &amp; Salaries'!$M46,MIN('Team &amp; Salaries'!$P46,CS135+'Team &amp; Salaries'!$N46),0)),IF('Team &amp; Salaries'!$O46="Quarterly",IF(CT$6='Team &amp; Salaries'!$M46,MIN('Team &amp; Salaries'!$N46,'Team &amp; Salaries'!$P46),IF(CT$6&gt;'Team &amp; Salaries'!$M46,IFERROR(MIN('Team &amp; Salaries'!$P46,IF(ISNUMBER(CQ135),CQ135,0)+'Team &amp; Salaries'!$N46),'Team &amp; Salaries'!$N46),0)),IF('Team &amp; Salaries'!$O46="Annually",IF(CT$6='Team &amp; Salaries'!$M46,MIN('Team &amp; Salaries'!$N46,'Team &amp; Salaries'!$P46),IF(CT$6&gt;'Team &amp; Salaries'!$M46,IFERROR(MIN('Team &amp; Salaries'!$P46,CH135+'Team &amp; Salaries'!$N46),MIN('Team &amp; Salaries'!$N46,'Team &amp; Salaries'!$P46)),0))))))+IF($A135=Projections!$C$87,Revenue!CR$72,0)</f>
        <v>1</v>
      </c>
      <c r="CU135" s="286">
        <f>IF('Team &amp; Salaries'!$O46="Never",IF(CU$6&gt;='Team &amp; Salaries'!$M46,MIN('Team &amp; Salaries'!$N46,'Team &amp; Salaries'!$P46),0),IF('Team &amp; Salaries'!$O46="Monthly",IF(CU$6='Team &amp; Salaries'!$M46,MIN('Team &amp; Salaries'!$N46,'Team &amp; Salaries'!$P46),IF(CU$6&gt;'Team &amp; Salaries'!$M46,MIN('Team &amp; Salaries'!$P46,CT135+'Team &amp; Salaries'!$N46),0)),IF('Team &amp; Salaries'!$O46="Quarterly",IF(CU$6='Team &amp; Salaries'!$M46,MIN('Team &amp; Salaries'!$N46,'Team &amp; Salaries'!$P46),IF(CU$6&gt;'Team &amp; Salaries'!$M46,IFERROR(MIN('Team &amp; Salaries'!$P46,IF(ISNUMBER(CR135),CR135,0)+'Team &amp; Salaries'!$N46),'Team &amp; Salaries'!$N46),0)),IF('Team &amp; Salaries'!$O46="Annually",IF(CU$6='Team &amp; Salaries'!$M46,MIN('Team &amp; Salaries'!$N46,'Team &amp; Salaries'!$P46),IF(CU$6&gt;'Team &amp; Salaries'!$M46,IFERROR(MIN('Team &amp; Salaries'!$P46,CI135+'Team &amp; Salaries'!$N46),MIN('Team &amp; Salaries'!$N46,'Team &amp; Salaries'!$P46)),0))))))+IF($A135=Projections!$C$87,Revenue!CS$72,0)</f>
        <v>1</v>
      </c>
      <c r="CV135" s="286">
        <f>IF('Team &amp; Salaries'!$O46="Never",IF(CV$6&gt;='Team &amp; Salaries'!$M46,MIN('Team &amp; Salaries'!$N46,'Team &amp; Salaries'!$P46),0),IF('Team &amp; Salaries'!$O46="Monthly",IF(CV$6='Team &amp; Salaries'!$M46,MIN('Team &amp; Salaries'!$N46,'Team &amp; Salaries'!$P46),IF(CV$6&gt;'Team &amp; Salaries'!$M46,MIN('Team &amp; Salaries'!$P46,CU135+'Team &amp; Salaries'!$N46),0)),IF('Team &amp; Salaries'!$O46="Quarterly",IF(CV$6='Team &amp; Salaries'!$M46,MIN('Team &amp; Salaries'!$N46,'Team &amp; Salaries'!$P46),IF(CV$6&gt;'Team &amp; Salaries'!$M46,IFERROR(MIN('Team &amp; Salaries'!$P46,IF(ISNUMBER(CS135),CS135,0)+'Team &amp; Salaries'!$N46),'Team &amp; Salaries'!$N46),0)),IF('Team &amp; Salaries'!$O46="Annually",IF(CV$6='Team &amp; Salaries'!$M46,MIN('Team &amp; Salaries'!$N46,'Team &amp; Salaries'!$P46),IF(CV$6&gt;'Team &amp; Salaries'!$M46,IFERROR(MIN('Team &amp; Salaries'!$P46,CJ135+'Team &amp; Salaries'!$N46),MIN('Team &amp; Salaries'!$N46,'Team &amp; Salaries'!$P46)),0))))))+IF($A135=Projections!$C$87,Revenue!CT$72,0)</f>
        <v>1</v>
      </c>
      <c r="CW135" s="286">
        <f>IF('Team &amp; Salaries'!$O46="Never",IF(CW$6&gt;='Team &amp; Salaries'!$M46,MIN('Team &amp; Salaries'!$N46,'Team &amp; Salaries'!$P46),0),IF('Team &amp; Salaries'!$O46="Monthly",IF(CW$6='Team &amp; Salaries'!$M46,MIN('Team &amp; Salaries'!$N46,'Team &amp; Salaries'!$P46),IF(CW$6&gt;'Team &amp; Salaries'!$M46,MIN('Team &amp; Salaries'!$P46,CV135+'Team &amp; Salaries'!$N46),0)),IF('Team &amp; Salaries'!$O46="Quarterly",IF(CW$6='Team &amp; Salaries'!$M46,MIN('Team &amp; Salaries'!$N46,'Team &amp; Salaries'!$P46),IF(CW$6&gt;'Team &amp; Salaries'!$M46,IFERROR(MIN('Team &amp; Salaries'!$P46,IF(ISNUMBER(CT135),CT135,0)+'Team &amp; Salaries'!$N46),'Team &amp; Salaries'!$N46),0)),IF('Team &amp; Salaries'!$O46="Annually",IF(CW$6='Team &amp; Salaries'!$M46,MIN('Team &amp; Salaries'!$N46,'Team &amp; Salaries'!$P46),IF(CW$6&gt;'Team &amp; Salaries'!$M46,IFERROR(MIN('Team &amp; Salaries'!$P46,CK135+'Team &amp; Salaries'!$N46),MIN('Team &amp; Salaries'!$N46,'Team &amp; Salaries'!$P46)),0))))))+IF($A135=Projections!$C$87,Revenue!CU$72,0)</f>
        <v>1</v>
      </c>
      <c r="CX135" s="286">
        <f>IF('Team &amp; Salaries'!$O46="Never",IF(CX$6&gt;='Team &amp; Salaries'!$M46,MIN('Team &amp; Salaries'!$N46,'Team &amp; Salaries'!$P46),0),IF('Team &amp; Salaries'!$O46="Monthly",IF(CX$6='Team &amp; Salaries'!$M46,MIN('Team &amp; Salaries'!$N46,'Team &amp; Salaries'!$P46),IF(CX$6&gt;'Team &amp; Salaries'!$M46,MIN('Team &amp; Salaries'!$P46,CW135+'Team &amp; Salaries'!$N46),0)),IF('Team &amp; Salaries'!$O46="Quarterly",IF(CX$6='Team &amp; Salaries'!$M46,MIN('Team &amp; Salaries'!$N46,'Team &amp; Salaries'!$P46),IF(CX$6&gt;'Team &amp; Salaries'!$M46,IFERROR(MIN('Team &amp; Salaries'!$P46,IF(ISNUMBER(CU135),CU135,0)+'Team &amp; Salaries'!$N46),'Team &amp; Salaries'!$N46),0)),IF('Team &amp; Salaries'!$O46="Annually",IF(CX$6='Team &amp; Salaries'!$M46,MIN('Team &amp; Salaries'!$N46,'Team &amp; Salaries'!$P46),IF(CX$6&gt;'Team &amp; Salaries'!$M46,IFERROR(MIN('Team &amp; Salaries'!$P46,CL135+'Team &amp; Salaries'!$N46),MIN('Team &amp; Salaries'!$N46,'Team &amp; Salaries'!$P46)),0))))))+IF($A135=Projections!$C$87,Revenue!CV$72,0)</f>
        <v>1</v>
      </c>
      <c r="CY135" s="286">
        <f>IF('Team &amp; Salaries'!$O46="Never",IF(CY$6&gt;='Team &amp; Salaries'!$M46,MIN('Team &amp; Salaries'!$N46,'Team &amp; Salaries'!$P46),0),IF('Team &amp; Salaries'!$O46="Monthly",IF(CY$6='Team &amp; Salaries'!$M46,MIN('Team &amp; Salaries'!$N46,'Team &amp; Salaries'!$P46),IF(CY$6&gt;'Team &amp; Salaries'!$M46,MIN('Team &amp; Salaries'!$P46,CX135+'Team &amp; Salaries'!$N46),0)),IF('Team &amp; Salaries'!$O46="Quarterly",IF(CY$6='Team &amp; Salaries'!$M46,MIN('Team &amp; Salaries'!$N46,'Team &amp; Salaries'!$P46),IF(CY$6&gt;'Team &amp; Salaries'!$M46,IFERROR(MIN('Team &amp; Salaries'!$P46,IF(ISNUMBER(CV135),CV135,0)+'Team &amp; Salaries'!$N46),'Team &amp; Salaries'!$N46),0)),IF('Team &amp; Salaries'!$O46="Annually",IF(CY$6='Team &amp; Salaries'!$M46,MIN('Team &amp; Salaries'!$N46,'Team &amp; Salaries'!$P46),IF(CY$6&gt;'Team &amp; Salaries'!$M46,IFERROR(MIN('Team &amp; Salaries'!$P46,CM135+'Team &amp; Salaries'!$N46),MIN('Team &amp; Salaries'!$N46,'Team &amp; Salaries'!$P46)),0))))))+IF($A135=Projections!$C$87,Revenue!CW$72,0)</f>
        <v>1</v>
      </c>
      <c r="CZ135" s="286">
        <f>IF('Team &amp; Salaries'!$O46="Never",IF(CZ$6&gt;='Team &amp; Salaries'!$M46,MIN('Team &amp; Salaries'!$N46,'Team &amp; Salaries'!$P46),0),IF('Team &amp; Salaries'!$O46="Monthly",IF(CZ$6='Team &amp; Salaries'!$M46,MIN('Team &amp; Salaries'!$N46,'Team &amp; Salaries'!$P46),IF(CZ$6&gt;'Team &amp; Salaries'!$M46,MIN('Team &amp; Salaries'!$P46,CY135+'Team &amp; Salaries'!$N46),0)),IF('Team &amp; Salaries'!$O46="Quarterly",IF(CZ$6='Team &amp; Salaries'!$M46,MIN('Team &amp; Salaries'!$N46,'Team &amp; Salaries'!$P46),IF(CZ$6&gt;'Team &amp; Salaries'!$M46,IFERROR(MIN('Team &amp; Salaries'!$P46,IF(ISNUMBER(CW135),CW135,0)+'Team &amp; Salaries'!$N46),'Team &amp; Salaries'!$N46),0)),IF('Team &amp; Salaries'!$O46="Annually",IF(CZ$6='Team &amp; Salaries'!$M46,MIN('Team &amp; Salaries'!$N46,'Team &amp; Salaries'!$P46),IF(CZ$6&gt;'Team &amp; Salaries'!$M46,IFERROR(MIN('Team &amp; Salaries'!$P46,CN135+'Team &amp; Salaries'!$N46),MIN('Team &amp; Salaries'!$N46,'Team &amp; Salaries'!$P46)),0))))))+IF($A135=Projections!$C$87,Revenue!CX$72,0)</f>
        <v>1</v>
      </c>
      <c r="DA135" s="286">
        <f>IF('Team &amp; Salaries'!$O46="Never",IF(DA$6&gt;='Team &amp; Salaries'!$M46,MIN('Team &amp; Salaries'!$N46,'Team &amp; Salaries'!$P46),0),IF('Team &amp; Salaries'!$O46="Monthly",IF(DA$6='Team &amp; Salaries'!$M46,MIN('Team &amp; Salaries'!$N46,'Team &amp; Salaries'!$P46),IF(DA$6&gt;'Team &amp; Salaries'!$M46,MIN('Team &amp; Salaries'!$P46,CZ135+'Team &amp; Salaries'!$N46),0)),IF('Team &amp; Salaries'!$O46="Quarterly",IF(DA$6='Team &amp; Salaries'!$M46,MIN('Team &amp; Salaries'!$N46,'Team &amp; Salaries'!$P46),IF(DA$6&gt;'Team &amp; Salaries'!$M46,IFERROR(MIN('Team &amp; Salaries'!$P46,IF(ISNUMBER(CX135),CX135,0)+'Team &amp; Salaries'!$N46),'Team &amp; Salaries'!$N46),0)),IF('Team &amp; Salaries'!$O46="Annually",IF(DA$6='Team &amp; Salaries'!$M46,MIN('Team &amp; Salaries'!$N46,'Team &amp; Salaries'!$P46),IF(DA$6&gt;'Team &amp; Salaries'!$M46,IFERROR(MIN('Team &amp; Salaries'!$P46,CO135+'Team &amp; Salaries'!$N46),MIN('Team &amp; Salaries'!$N46,'Team &amp; Salaries'!$P46)),0))))))+IF($A135=Projections!$C$87,Revenue!CY$72,0)</f>
        <v>1</v>
      </c>
      <c r="DB135" s="286">
        <f>IF('Team &amp; Salaries'!$O46="Never",IF(DB$6&gt;='Team &amp; Salaries'!$M46,MIN('Team &amp; Salaries'!$N46,'Team &amp; Salaries'!$P46),0),IF('Team &amp; Salaries'!$O46="Monthly",IF(DB$6='Team &amp; Salaries'!$M46,MIN('Team &amp; Salaries'!$N46,'Team &amp; Salaries'!$P46),IF(DB$6&gt;'Team &amp; Salaries'!$M46,MIN('Team &amp; Salaries'!$P46,DA135+'Team &amp; Salaries'!$N46),0)),IF('Team &amp; Salaries'!$O46="Quarterly",IF(DB$6='Team &amp; Salaries'!$M46,MIN('Team &amp; Salaries'!$N46,'Team &amp; Salaries'!$P46),IF(DB$6&gt;'Team &amp; Salaries'!$M46,IFERROR(MIN('Team &amp; Salaries'!$P46,IF(ISNUMBER(CY135),CY135,0)+'Team &amp; Salaries'!$N46),'Team &amp; Salaries'!$N46),0)),IF('Team &amp; Salaries'!$O46="Annually",IF(DB$6='Team &amp; Salaries'!$M46,MIN('Team &amp; Salaries'!$N46,'Team &amp; Salaries'!$P46),IF(DB$6&gt;'Team &amp; Salaries'!$M46,IFERROR(MIN('Team &amp; Salaries'!$P46,CP135+'Team &amp; Salaries'!$N46),MIN('Team &amp; Salaries'!$N46,'Team &amp; Salaries'!$P46)),0))))))+IF($A135=Projections!$C$87,Revenue!CZ$72,0)</f>
        <v>1</v>
      </c>
      <c r="DC135" s="286">
        <f>IF('Team &amp; Salaries'!$O46="Never",IF(DC$6&gt;='Team &amp; Salaries'!$M46,MIN('Team &amp; Salaries'!$N46,'Team &amp; Salaries'!$P46),0),IF('Team &amp; Salaries'!$O46="Monthly",IF(DC$6='Team &amp; Salaries'!$M46,MIN('Team &amp; Salaries'!$N46,'Team &amp; Salaries'!$P46),IF(DC$6&gt;'Team &amp; Salaries'!$M46,MIN('Team &amp; Salaries'!$P46,DB135+'Team &amp; Salaries'!$N46),0)),IF('Team &amp; Salaries'!$O46="Quarterly",IF(DC$6='Team &amp; Salaries'!$M46,MIN('Team &amp; Salaries'!$N46,'Team &amp; Salaries'!$P46),IF(DC$6&gt;'Team &amp; Salaries'!$M46,IFERROR(MIN('Team &amp; Salaries'!$P46,IF(ISNUMBER(CZ135),CZ135,0)+'Team &amp; Salaries'!$N46),'Team &amp; Salaries'!$N46),0)),IF('Team &amp; Salaries'!$O46="Annually",IF(DC$6='Team &amp; Salaries'!$M46,MIN('Team &amp; Salaries'!$N46,'Team &amp; Salaries'!$P46),IF(DC$6&gt;'Team &amp; Salaries'!$M46,IFERROR(MIN('Team &amp; Salaries'!$P46,CQ135+'Team &amp; Salaries'!$N46),MIN('Team &amp; Salaries'!$N46,'Team &amp; Salaries'!$P46)),0))))))+IF($A135=Projections!$C$87,Revenue!DA$72,0)</f>
        <v>1</v>
      </c>
      <c r="DD135" s="286">
        <f>IF('Team &amp; Salaries'!$O46="Never",IF(DD$6&gt;='Team &amp; Salaries'!$M46,MIN('Team &amp; Salaries'!$N46,'Team &amp; Salaries'!$P46),0),IF('Team &amp; Salaries'!$O46="Monthly",IF(DD$6='Team &amp; Salaries'!$M46,MIN('Team &amp; Salaries'!$N46,'Team &amp; Salaries'!$P46),IF(DD$6&gt;'Team &amp; Salaries'!$M46,MIN('Team &amp; Salaries'!$P46,DC135+'Team &amp; Salaries'!$N46),0)),IF('Team &amp; Salaries'!$O46="Quarterly",IF(DD$6='Team &amp; Salaries'!$M46,MIN('Team &amp; Salaries'!$N46,'Team &amp; Salaries'!$P46),IF(DD$6&gt;'Team &amp; Salaries'!$M46,IFERROR(MIN('Team &amp; Salaries'!$P46,IF(ISNUMBER(DA135),DA135,0)+'Team &amp; Salaries'!$N46),'Team &amp; Salaries'!$N46),0)),IF('Team &amp; Salaries'!$O46="Annually",IF(DD$6='Team &amp; Salaries'!$M46,MIN('Team &amp; Salaries'!$N46,'Team &amp; Salaries'!$P46),IF(DD$6&gt;'Team &amp; Salaries'!$M46,IFERROR(MIN('Team &amp; Salaries'!$P46,CR135+'Team &amp; Salaries'!$N46),MIN('Team &amp; Salaries'!$N46,'Team &amp; Salaries'!$P46)),0))))))+IF($A135=Projections!$C$87,Revenue!DB$72,0)</f>
        <v>1</v>
      </c>
      <c r="DE135" s="286">
        <f>IF('Team &amp; Salaries'!$O46="Never",IF(DE$6&gt;='Team &amp; Salaries'!$M46,MIN('Team &amp; Salaries'!$N46,'Team &amp; Salaries'!$P46),0),IF('Team &amp; Salaries'!$O46="Monthly",IF(DE$6='Team &amp; Salaries'!$M46,MIN('Team &amp; Salaries'!$N46,'Team &amp; Salaries'!$P46),IF(DE$6&gt;'Team &amp; Salaries'!$M46,MIN('Team &amp; Salaries'!$P46,DD135+'Team &amp; Salaries'!$N46),0)),IF('Team &amp; Salaries'!$O46="Quarterly",IF(DE$6='Team &amp; Salaries'!$M46,MIN('Team &amp; Salaries'!$N46,'Team &amp; Salaries'!$P46),IF(DE$6&gt;'Team &amp; Salaries'!$M46,IFERROR(MIN('Team &amp; Salaries'!$P46,IF(ISNUMBER(DB135),DB135,0)+'Team &amp; Salaries'!$N46),'Team &amp; Salaries'!$N46),0)),IF('Team &amp; Salaries'!$O46="Annually",IF(DE$6='Team &amp; Salaries'!$M46,MIN('Team &amp; Salaries'!$N46,'Team &amp; Salaries'!$P46),IF(DE$6&gt;'Team &amp; Salaries'!$M46,IFERROR(MIN('Team &amp; Salaries'!$P46,CS135+'Team &amp; Salaries'!$N46),MIN('Team &amp; Salaries'!$N46,'Team &amp; Salaries'!$P46)),0))))))+IF($A135=Projections!$C$87,Revenue!DC$72,0)</f>
        <v>1</v>
      </c>
      <c r="DF135" s="286">
        <f>IF('Team &amp; Salaries'!$O46="Never",IF(DF$6&gt;='Team &amp; Salaries'!$M46,MIN('Team &amp; Salaries'!$N46,'Team &amp; Salaries'!$P46),0),IF('Team &amp; Salaries'!$O46="Monthly",IF(DF$6='Team &amp; Salaries'!$M46,MIN('Team &amp; Salaries'!$N46,'Team &amp; Salaries'!$P46),IF(DF$6&gt;'Team &amp; Salaries'!$M46,MIN('Team &amp; Salaries'!$P46,DE135+'Team &amp; Salaries'!$N46),0)),IF('Team &amp; Salaries'!$O46="Quarterly",IF(DF$6='Team &amp; Salaries'!$M46,MIN('Team &amp; Salaries'!$N46,'Team &amp; Salaries'!$P46),IF(DF$6&gt;'Team &amp; Salaries'!$M46,IFERROR(MIN('Team &amp; Salaries'!$P46,IF(ISNUMBER(DC135),DC135,0)+'Team &amp; Salaries'!$N46),'Team &amp; Salaries'!$N46),0)),IF('Team &amp; Salaries'!$O46="Annually",IF(DF$6='Team &amp; Salaries'!$M46,MIN('Team &amp; Salaries'!$N46,'Team &amp; Salaries'!$P46),IF(DF$6&gt;'Team &amp; Salaries'!$M46,IFERROR(MIN('Team &amp; Salaries'!$P46,CT135+'Team &amp; Salaries'!$N46),MIN('Team &amp; Salaries'!$N46,'Team &amp; Salaries'!$P46)),0))))))+IF($A135=Projections!$C$87,Revenue!DD$72,0)</f>
        <v>1</v>
      </c>
      <c r="DG135" s="286">
        <f>IF('Team &amp; Salaries'!$O46="Never",IF(DG$6&gt;='Team &amp; Salaries'!$M46,MIN('Team &amp; Salaries'!$N46,'Team &amp; Salaries'!$P46),0),IF('Team &amp; Salaries'!$O46="Monthly",IF(DG$6='Team &amp; Salaries'!$M46,MIN('Team &amp; Salaries'!$N46,'Team &amp; Salaries'!$P46),IF(DG$6&gt;'Team &amp; Salaries'!$M46,MIN('Team &amp; Salaries'!$P46,DF135+'Team &amp; Salaries'!$N46),0)),IF('Team &amp; Salaries'!$O46="Quarterly",IF(DG$6='Team &amp; Salaries'!$M46,MIN('Team &amp; Salaries'!$N46,'Team &amp; Salaries'!$P46),IF(DG$6&gt;'Team &amp; Salaries'!$M46,IFERROR(MIN('Team &amp; Salaries'!$P46,IF(ISNUMBER(DD135),DD135,0)+'Team &amp; Salaries'!$N46),'Team &amp; Salaries'!$N46),0)),IF('Team &amp; Salaries'!$O46="Annually",IF(DG$6='Team &amp; Salaries'!$M46,MIN('Team &amp; Salaries'!$N46,'Team &amp; Salaries'!$P46),IF(DG$6&gt;'Team &amp; Salaries'!$M46,IFERROR(MIN('Team &amp; Salaries'!$P46,CU135+'Team &amp; Salaries'!$N46),MIN('Team &amp; Salaries'!$N46,'Team &amp; Salaries'!$P46)),0))))))+IF($A135=Projections!$C$87,Revenue!DE$72,0)</f>
        <v>1</v>
      </c>
      <c r="DH135" s="286">
        <f>IF('Team &amp; Salaries'!$O46="Never",IF(DH$6&gt;='Team &amp; Salaries'!$M46,MIN('Team &amp; Salaries'!$N46,'Team &amp; Salaries'!$P46),0),IF('Team &amp; Salaries'!$O46="Monthly",IF(DH$6='Team &amp; Salaries'!$M46,MIN('Team &amp; Salaries'!$N46,'Team &amp; Salaries'!$P46),IF(DH$6&gt;'Team &amp; Salaries'!$M46,MIN('Team &amp; Salaries'!$P46,DG135+'Team &amp; Salaries'!$N46),0)),IF('Team &amp; Salaries'!$O46="Quarterly",IF(DH$6='Team &amp; Salaries'!$M46,MIN('Team &amp; Salaries'!$N46,'Team &amp; Salaries'!$P46),IF(DH$6&gt;'Team &amp; Salaries'!$M46,IFERROR(MIN('Team &amp; Salaries'!$P46,IF(ISNUMBER(DE135),DE135,0)+'Team &amp; Salaries'!$N46),'Team &amp; Salaries'!$N46),0)),IF('Team &amp; Salaries'!$O46="Annually",IF(DH$6='Team &amp; Salaries'!$M46,MIN('Team &amp; Salaries'!$N46,'Team &amp; Salaries'!$P46),IF(DH$6&gt;'Team &amp; Salaries'!$M46,IFERROR(MIN('Team &amp; Salaries'!$P46,CV135+'Team &amp; Salaries'!$N46),MIN('Team &amp; Salaries'!$N46,'Team &amp; Salaries'!$P46)),0))))))+IF($A135=Projections!$C$87,Revenue!DF$72,0)</f>
        <v>1</v>
      </c>
      <c r="DI135" s="286">
        <f>IF('Team &amp; Salaries'!$O46="Never",IF(DI$6&gt;='Team &amp; Salaries'!$M46,MIN('Team &amp; Salaries'!$N46,'Team &amp; Salaries'!$P46),0),IF('Team &amp; Salaries'!$O46="Monthly",IF(DI$6='Team &amp; Salaries'!$M46,MIN('Team &amp; Salaries'!$N46,'Team &amp; Salaries'!$P46),IF(DI$6&gt;'Team &amp; Salaries'!$M46,MIN('Team &amp; Salaries'!$P46,DH135+'Team &amp; Salaries'!$N46),0)),IF('Team &amp; Salaries'!$O46="Quarterly",IF(DI$6='Team &amp; Salaries'!$M46,MIN('Team &amp; Salaries'!$N46,'Team &amp; Salaries'!$P46),IF(DI$6&gt;'Team &amp; Salaries'!$M46,IFERROR(MIN('Team &amp; Salaries'!$P46,IF(ISNUMBER(DF135),DF135,0)+'Team &amp; Salaries'!$N46),'Team &amp; Salaries'!$N46),0)),IF('Team &amp; Salaries'!$O46="Annually",IF(DI$6='Team &amp; Salaries'!$M46,MIN('Team &amp; Salaries'!$N46,'Team &amp; Salaries'!$P46),IF(DI$6&gt;'Team &amp; Salaries'!$M46,IFERROR(MIN('Team &amp; Salaries'!$P46,CW135+'Team &amp; Salaries'!$N46),MIN('Team &amp; Salaries'!$N46,'Team &amp; Salaries'!$P46)),0))))))+IF($A135=Projections!$C$87,Revenue!DG$72,0)</f>
        <v>1</v>
      </c>
    </row>
    <row r="136" spans="1:113" customFormat="1" ht="16">
      <c r="A136" s="114" t="str">
        <f>'Team &amp; Salaries'!A47</f>
        <v>Digital Marketer</v>
      </c>
      <c r="B136" s="114"/>
      <c r="C136" s="114"/>
      <c r="D136" s="285"/>
      <c r="E136" s="361" t="s">
        <v>193</v>
      </c>
      <c r="F136" s="286">
        <f>IF('Team &amp; Salaries'!$O47="Never",IF(F$6&gt;='Team &amp; Salaries'!$M47,MIN('Team &amp; Salaries'!$N47,'Team &amp; Salaries'!$P47),0),IF('Team &amp; Salaries'!$O47="Monthly",IF(F$6='Team &amp; Salaries'!$M47,MIN('Team &amp; Salaries'!$N47,'Team &amp; Salaries'!$P47),IF(F$6&gt;'Team &amp; Salaries'!$M47,MIN('Team &amp; Salaries'!$P47,E136+'Team &amp; Salaries'!$N47),0)),IF('Team &amp; Salaries'!$O47="Quarterly",IF(F$6='Team &amp; Salaries'!$M47,MIN('Team &amp; Salaries'!$N47,'Team &amp; Salaries'!$P47),IF(F$6&gt;'Team &amp; Salaries'!$M47,IFERROR(MIN('Team &amp; Salaries'!$P47,IF(ISNUMBER(A136),A136,0)+'Team &amp; Salaries'!$N47),'Team &amp; Salaries'!$N47),0)),IF('Team &amp; Salaries'!$O47="Annually",IF(F$6='Team &amp; Salaries'!$M47,MIN('Team &amp; Salaries'!$N47,'Team &amp; Salaries'!$P47),IF(F$6&gt;'Team &amp; Salaries'!$M47,IFERROR(MIN('Team &amp; Salaries'!$P47,#REF!+'Team &amp; Salaries'!$N47),MIN('Team &amp; Salaries'!$N47,'Team &amp; Salaries'!$P47)),0))))))+IF($A136=Projections!$C$87,Revenue!D$72,0)</f>
        <v>0</v>
      </c>
      <c r="G136" s="286">
        <f>IF('Team &amp; Salaries'!$O47="Never",IF(G$6&gt;='Team &amp; Salaries'!$M47,MIN('Team &amp; Salaries'!$N47,'Team &amp; Salaries'!$P47),0),IF('Team &amp; Salaries'!$O47="Monthly",IF(G$6='Team &amp; Salaries'!$M47,MIN('Team &amp; Salaries'!$N47,'Team &amp; Salaries'!$P47),IF(G$6&gt;'Team &amp; Salaries'!$M47,MIN('Team &amp; Salaries'!$P47,F136+'Team &amp; Salaries'!$N47),0)),IF('Team &amp; Salaries'!$O47="Quarterly",IF(G$6='Team &amp; Salaries'!$M47,MIN('Team &amp; Salaries'!$N47,'Team &amp; Salaries'!$P47),IF(G$6&gt;'Team &amp; Salaries'!$M47,IFERROR(MIN('Team &amp; Salaries'!$P47,IF(ISNUMBER(D136),D136,0)+'Team &amp; Salaries'!$N47),'Team &amp; Salaries'!$N47),0)),IF('Team &amp; Salaries'!$O47="Annually",IF(G$6='Team &amp; Salaries'!$M47,MIN('Team &amp; Salaries'!$N47,'Team &amp; Salaries'!$P47),IF(G$6&gt;'Team &amp; Salaries'!$M47,IFERROR(MIN('Team &amp; Salaries'!$P47,#REF!+'Team &amp; Salaries'!$N47),MIN('Team &amp; Salaries'!$N47,'Team &amp; Salaries'!$P47)),0))))))+IF($A136=Projections!$C$87,Revenue!E$72,0)</f>
        <v>0</v>
      </c>
      <c r="H136" s="286">
        <f>IF('Team &amp; Salaries'!$O47="Never",IF(H$6&gt;='Team &amp; Salaries'!$M47,MIN('Team &amp; Salaries'!$N47,'Team &amp; Salaries'!$P47),0),IF('Team &amp; Salaries'!$O47="Monthly",IF(H$6='Team &amp; Salaries'!$M47,MIN('Team &amp; Salaries'!$N47,'Team &amp; Salaries'!$P47),IF(H$6&gt;'Team &amp; Salaries'!$M47,MIN('Team &amp; Salaries'!$P47,G136+'Team &amp; Salaries'!$N47),0)),IF('Team &amp; Salaries'!$O47="Quarterly",IF(H$6='Team &amp; Salaries'!$M47,MIN('Team &amp; Salaries'!$N47,'Team &amp; Salaries'!$P47),IF(H$6&gt;'Team &amp; Salaries'!$M47,IFERROR(MIN('Team &amp; Salaries'!$P47,IF(ISNUMBER(E136),E136,0)+'Team &amp; Salaries'!$N47),'Team &amp; Salaries'!$N47),0)),IF('Team &amp; Salaries'!$O47="Annually",IF(H$6='Team &amp; Salaries'!$M47,MIN('Team &amp; Salaries'!$N47,'Team &amp; Salaries'!$P47),IF(H$6&gt;'Team &amp; Salaries'!$M47,IFERROR(MIN('Team &amp; Salaries'!$P47,#REF!+'Team &amp; Salaries'!$N47),MIN('Team &amp; Salaries'!$N47,'Team &amp; Salaries'!$P47)),0))))))+IF($A136=Projections!$C$87,Revenue!F$72,0)</f>
        <v>0</v>
      </c>
      <c r="I136" s="286">
        <f>IF('Team &amp; Salaries'!$O47="Never",IF(I$6&gt;='Team &amp; Salaries'!$M47,MIN('Team &amp; Salaries'!$N47,'Team &amp; Salaries'!$P47),0),IF('Team &amp; Salaries'!$O47="Monthly",IF(I$6='Team &amp; Salaries'!$M47,MIN('Team &amp; Salaries'!$N47,'Team &amp; Salaries'!$P47),IF(I$6&gt;'Team &amp; Salaries'!$M47,MIN('Team &amp; Salaries'!$P47,H136+'Team &amp; Salaries'!$N47),0)),IF('Team &amp; Salaries'!$O47="Quarterly",IF(I$6='Team &amp; Salaries'!$M47,MIN('Team &amp; Salaries'!$N47,'Team &amp; Salaries'!$P47),IF(I$6&gt;'Team &amp; Salaries'!$M47,IFERROR(MIN('Team &amp; Salaries'!$P47,IF(ISNUMBER(F136),F136,0)+'Team &amp; Salaries'!$N47),'Team &amp; Salaries'!$N47),0)),IF('Team &amp; Salaries'!$O47="Annually",IF(I$6='Team &amp; Salaries'!$M47,MIN('Team &amp; Salaries'!$N47,'Team &amp; Salaries'!$P47),IF(I$6&gt;'Team &amp; Salaries'!$M47,IFERROR(MIN('Team &amp; Salaries'!$P47,#REF!+'Team &amp; Salaries'!$N47),MIN('Team &amp; Salaries'!$N47,'Team &amp; Salaries'!$P47)),0))))))+IF($A136=Projections!$C$87,Revenue!G$72,0)</f>
        <v>0</v>
      </c>
      <c r="J136" s="286">
        <f>IF('Team &amp; Salaries'!$O47="Never",IF(J$6&gt;='Team &amp; Salaries'!$M47,MIN('Team &amp; Salaries'!$N47,'Team &amp; Salaries'!$P47),0),IF('Team &amp; Salaries'!$O47="Monthly",IF(J$6='Team &amp; Salaries'!$M47,MIN('Team &amp; Salaries'!$N47,'Team &amp; Salaries'!$P47),IF(J$6&gt;'Team &amp; Salaries'!$M47,MIN('Team &amp; Salaries'!$P47,I136+'Team &amp; Salaries'!$N47),0)),IF('Team &amp; Salaries'!$O47="Quarterly",IF(J$6='Team &amp; Salaries'!$M47,MIN('Team &amp; Salaries'!$N47,'Team &amp; Salaries'!$P47),IF(J$6&gt;'Team &amp; Salaries'!$M47,IFERROR(MIN('Team &amp; Salaries'!$P47,IF(ISNUMBER(G136),G136,0)+'Team &amp; Salaries'!$N47),'Team &amp; Salaries'!$N47),0)),IF('Team &amp; Salaries'!$O47="Annually",IF(J$6='Team &amp; Salaries'!$M47,MIN('Team &amp; Salaries'!$N47,'Team &amp; Salaries'!$P47),IF(J$6&gt;'Team &amp; Salaries'!$M47,IFERROR(MIN('Team &amp; Salaries'!$P47,#REF!+'Team &amp; Salaries'!$N47),MIN('Team &amp; Salaries'!$N47,'Team &amp; Salaries'!$P47)),0))))))+IF($A136=Projections!$C$87,Revenue!H$72,0)</f>
        <v>0</v>
      </c>
      <c r="K136" s="286">
        <f>IF('Team &amp; Salaries'!$O47="Never",IF(K$6&gt;='Team &amp; Salaries'!$M47,MIN('Team &amp; Salaries'!$N47,'Team &amp; Salaries'!$P47),0),IF('Team &amp; Salaries'!$O47="Monthly",IF(K$6='Team &amp; Salaries'!$M47,MIN('Team &amp; Salaries'!$N47,'Team &amp; Salaries'!$P47),IF(K$6&gt;'Team &amp; Salaries'!$M47,MIN('Team &amp; Salaries'!$P47,J136+'Team &amp; Salaries'!$N47),0)),IF('Team &amp; Salaries'!$O47="Quarterly",IF(K$6='Team &amp; Salaries'!$M47,MIN('Team &amp; Salaries'!$N47,'Team &amp; Salaries'!$P47),IF(K$6&gt;'Team &amp; Salaries'!$M47,IFERROR(MIN('Team &amp; Salaries'!$P47,IF(ISNUMBER(H136),H136,0)+'Team &amp; Salaries'!$N47),'Team &amp; Salaries'!$N47),0)),IF('Team &amp; Salaries'!$O47="Annually",IF(K$6='Team &amp; Salaries'!$M47,MIN('Team &amp; Salaries'!$N47,'Team &amp; Salaries'!$P47),IF(K$6&gt;'Team &amp; Salaries'!$M47,IFERROR(MIN('Team &amp; Salaries'!$P47,#REF!+'Team &amp; Salaries'!$N47),MIN('Team &amp; Salaries'!$N47,'Team &amp; Salaries'!$P47)),0))))))+IF($A136=Projections!$C$87,Revenue!I$72,0)</f>
        <v>0</v>
      </c>
      <c r="L136" s="286">
        <f>IF('Team &amp; Salaries'!$O47="Never",IF(L$6&gt;='Team &amp; Salaries'!$M47,MIN('Team &amp; Salaries'!$N47,'Team &amp; Salaries'!$P47),0),IF('Team &amp; Salaries'!$O47="Monthly",IF(L$6='Team &amp; Salaries'!$M47,MIN('Team &amp; Salaries'!$N47,'Team &amp; Salaries'!$P47),IF(L$6&gt;'Team &amp; Salaries'!$M47,MIN('Team &amp; Salaries'!$P47,K136+'Team &amp; Salaries'!$N47),0)),IF('Team &amp; Salaries'!$O47="Quarterly",IF(L$6='Team &amp; Salaries'!$M47,MIN('Team &amp; Salaries'!$N47,'Team &amp; Salaries'!$P47),IF(L$6&gt;'Team &amp; Salaries'!$M47,IFERROR(MIN('Team &amp; Salaries'!$P47,IF(ISNUMBER(I136),I136,0)+'Team &amp; Salaries'!$N47),'Team &amp; Salaries'!$N47),0)),IF('Team &amp; Salaries'!$O47="Annually",IF(L$6='Team &amp; Salaries'!$M47,MIN('Team &amp; Salaries'!$N47,'Team &amp; Salaries'!$P47),IF(L$6&gt;'Team &amp; Salaries'!$M47,IFERROR(MIN('Team &amp; Salaries'!$P47,#REF!+'Team &amp; Salaries'!$N47),MIN('Team &amp; Salaries'!$N47,'Team &amp; Salaries'!$P47)),0))))))+IF($A136=Projections!$C$87,Revenue!J$72,0)</f>
        <v>0</v>
      </c>
      <c r="M136" s="286">
        <f>IF('Team &amp; Salaries'!$O47="Never",IF(M$6&gt;='Team &amp; Salaries'!$M47,MIN('Team &amp; Salaries'!$N47,'Team &amp; Salaries'!$P47),0),IF('Team &amp; Salaries'!$O47="Monthly",IF(M$6='Team &amp; Salaries'!$M47,MIN('Team &amp; Salaries'!$N47,'Team &amp; Salaries'!$P47),IF(M$6&gt;'Team &amp; Salaries'!$M47,MIN('Team &amp; Salaries'!$P47,L136+'Team &amp; Salaries'!$N47),0)),IF('Team &amp; Salaries'!$O47="Quarterly",IF(M$6='Team &amp; Salaries'!$M47,MIN('Team &amp; Salaries'!$N47,'Team &amp; Salaries'!$P47),IF(M$6&gt;'Team &amp; Salaries'!$M47,IFERROR(MIN('Team &amp; Salaries'!$P47,IF(ISNUMBER(J136),J136,0)+'Team &amp; Salaries'!$N47),'Team &amp; Salaries'!$N47),0)),IF('Team &amp; Salaries'!$O47="Annually",IF(M$6='Team &amp; Salaries'!$M47,MIN('Team &amp; Salaries'!$N47,'Team &amp; Salaries'!$P47),IF(M$6&gt;'Team &amp; Salaries'!$M47,IFERROR(MIN('Team &amp; Salaries'!$P47,#REF!+'Team &amp; Salaries'!$N47),MIN('Team &amp; Salaries'!$N47,'Team &amp; Salaries'!$P47)),0))))))+IF($A136=Projections!$C$87,Revenue!K$72,0)</f>
        <v>0</v>
      </c>
      <c r="N136" s="286">
        <f>IF('Team &amp; Salaries'!$O47="Never",IF(N$6&gt;='Team &amp; Salaries'!$M47,MIN('Team &amp; Salaries'!$N47,'Team &amp; Salaries'!$P47),0),IF('Team &amp; Salaries'!$O47="Monthly",IF(N$6='Team &amp; Salaries'!$M47,MIN('Team &amp; Salaries'!$N47,'Team &amp; Salaries'!$P47),IF(N$6&gt;'Team &amp; Salaries'!$M47,MIN('Team &amp; Salaries'!$P47,M136+'Team &amp; Salaries'!$N47),0)),IF('Team &amp; Salaries'!$O47="Quarterly",IF(N$6='Team &amp; Salaries'!$M47,MIN('Team &amp; Salaries'!$N47,'Team &amp; Salaries'!$P47),IF(N$6&gt;'Team &amp; Salaries'!$M47,IFERROR(MIN('Team &amp; Salaries'!$P47,IF(ISNUMBER(K136),K136,0)+'Team &amp; Salaries'!$N47),'Team &amp; Salaries'!$N47),0)),IF('Team &amp; Salaries'!$O47="Annually",IF(N$6='Team &amp; Salaries'!$M47,MIN('Team &amp; Salaries'!$N47,'Team &amp; Salaries'!$P47),IF(N$6&gt;'Team &amp; Salaries'!$M47,IFERROR(MIN('Team &amp; Salaries'!$P47,#REF!+'Team &amp; Salaries'!$N47),MIN('Team &amp; Salaries'!$N47,'Team &amp; Salaries'!$P47)),0))))))+IF($A136=Projections!$C$87,Revenue!L$72,0)</f>
        <v>0</v>
      </c>
      <c r="O136" s="286">
        <f>IF('Team &amp; Salaries'!$O47="Never",IF(O$6&gt;='Team &amp; Salaries'!$M47,MIN('Team &amp; Salaries'!$N47,'Team &amp; Salaries'!$P47),0),IF('Team &amp; Salaries'!$O47="Monthly",IF(O$6='Team &amp; Salaries'!$M47,MIN('Team &amp; Salaries'!$N47,'Team &amp; Salaries'!$P47),IF(O$6&gt;'Team &amp; Salaries'!$M47,MIN('Team &amp; Salaries'!$P47,N136+'Team &amp; Salaries'!$N47),0)),IF('Team &amp; Salaries'!$O47="Quarterly",IF(O$6='Team &amp; Salaries'!$M47,MIN('Team &amp; Salaries'!$N47,'Team &amp; Salaries'!$P47),IF(O$6&gt;'Team &amp; Salaries'!$M47,IFERROR(MIN('Team &amp; Salaries'!$P47,IF(ISNUMBER(L136),L136,0)+'Team &amp; Salaries'!$N47),'Team &amp; Salaries'!$N47),0)),IF('Team &amp; Salaries'!$O47="Annually",IF(O$6='Team &amp; Salaries'!$M47,MIN('Team &amp; Salaries'!$N47,'Team &amp; Salaries'!$P47),IF(O$6&gt;'Team &amp; Salaries'!$M47,IFERROR(MIN('Team &amp; Salaries'!$P47,A136+'Team &amp; Salaries'!$N47),MIN('Team &amp; Salaries'!$N47,'Team &amp; Salaries'!$P47)),0))))))+IF($A136=Projections!$C$87,Revenue!M$72,0)</f>
        <v>0</v>
      </c>
      <c r="P136" s="286">
        <f>IF('Team &amp; Salaries'!$O47="Never",IF(P$6&gt;='Team &amp; Salaries'!$M47,MIN('Team &amp; Salaries'!$N47,'Team &amp; Salaries'!$P47),0),IF('Team &amp; Salaries'!$O47="Monthly",IF(P$6='Team &amp; Salaries'!$M47,MIN('Team &amp; Salaries'!$N47,'Team &amp; Salaries'!$P47),IF(P$6&gt;'Team &amp; Salaries'!$M47,MIN('Team &amp; Salaries'!$P47,O136+'Team &amp; Salaries'!$N47),0)),IF('Team &amp; Salaries'!$O47="Quarterly",IF(P$6='Team &amp; Salaries'!$M47,MIN('Team &amp; Salaries'!$N47,'Team &amp; Salaries'!$P47),IF(P$6&gt;'Team &amp; Salaries'!$M47,IFERROR(MIN('Team &amp; Salaries'!$P47,IF(ISNUMBER(M136),M136,0)+'Team &amp; Salaries'!$N47),'Team &amp; Salaries'!$N47),0)),IF('Team &amp; Salaries'!$O47="Annually",IF(P$6='Team &amp; Salaries'!$M47,MIN('Team &amp; Salaries'!$N47,'Team &amp; Salaries'!$P47),IF(P$6&gt;'Team &amp; Salaries'!$M47,IFERROR(MIN('Team &amp; Salaries'!$P47,D136+'Team &amp; Salaries'!$N47),MIN('Team &amp; Salaries'!$N47,'Team &amp; Salaries'!$P47)),0))))))+IF($A136=Projections!$C$87,Revenue!N$72,0)</f>
        <v>0</v>
      </c>
      <c r="Q136" s="286">
        <f>IF('Team &amp; Salaries'!$O47="Never",IF(Q$6&gt;='Team &amp; Salaries'!$M47,MIN('Team &amp; Salaries'!$N47,'Team &amp; Salaries'!$P47),0),IF('Team &amp; Salaries'!$O47="Monthly",IF(Q$6='Team &amp; Salaries'!$M47,MIN('Team &amp; Salaries'!$N47,'Team &amp; Salaries'!$P47),IF(Q$6&gt;'Team &amp; Salaries'!$M47,MIN('Team &amp; Salaries'!$P47,P136+'Team &amp; Salaries'!$N47),0)),IF('Team &amp; Salaries'!$O47="Quarterly",IF(Q$6='Team &amp; Salaries'!$M47,MIN('Team &amp; Salaries'!$N47,'Team &amp; Salaries'!$P47),IF(Q$6&gt;'Team &amp; Salaries'!$M47,IFERROR(MIN('Team &amp; Salaries'!$P47,IF(ISNUMBER(N136),N136,0)+'Team &amp; Salaries'!$N47),'Team &amp; Salaries'!$N47),0)),IF('Team &amp; Salaries'!$O47="Annually",IF(Q$6='Team &amp; Salaries'!$M47,MIN('Team &amp; Salaries'!$N47,'Team &amp; Salaries'!$P47),IF(Q$6&gt;'Team &amp; Salaries'!$M47,IFERROR(MIN('Team &amp; Salaries'!$P47,E136+'Team &amp; Salaries'!$N47),MIN('Team &amp; Salaries'!$N47,'Team &amp; Salaries'!$P47)),0))))))+IF($A136=Projections!$C$87,Revenue!O$72,0)</f>
        <v>0</v>
      </c>
      <c r="R136" s="286">
        <f>IF('Team &amp; Salaries'!$O47="Never",IF(R$6&gt;='Team &amp; Salaries'!$M47,MIN('Team &amp; Salaries'!$N47,'Team &amp; Salaries'!$P47),0),IF('Team &amp; Salaries'!$O47="Monthly",IF(R$6='Team &amp; Salaries'!$M47,MIN('Team &amp; Salaries'!$N47,'Team &amp; Salaries'!$P47),IF(R$6&gt;'Team &amp; Salaries'!$M47,MIN('Team &amp; Salaries'!$P47,Q136+'Team &amp; Salaries'!$N47),0)),IF('Team &amp; Salaries'!$O47="Quarterly",IF(R$6='Team &amp; Salaries'!$M47,MIN('Team &amp; Salaries'!$N47,'Team &amp; Salaries'!$P47),IF(R$6&gt;'Team &amp; Salaries'!$M47,IFERROR(MIN('Team &amp; Salaries'!$P47,IF(ISNUMBER(O136),O136,0)+'Team &amp; Salaries'!$N47),'Team &amp; Salaries'!$N47),0)),IF('Team &amp; Salaries'!$O47="Annually",IF(R$6='Team &amp; Salaries'!$M47,MIN('Team &amp; Salaries'!$N47,'Team &amp; Salaries'!$P47),IF(R$6&gt;'Team &amp; Salaries'!$M47,IFERROR(MIN('Team &amp; Salaries'!$P47,F136+'Team &amp; Salaries'!$N47),MIN('Team &amp; Salaries'!$N47,'Team &amp; Salaries'!$P47)),0))))))+IF($A136=Projections!$C$87,Revenue!P$72,0)</f>
        <v>0</v>
      </c>
      <c r="S136" s="286">
        <f>IF('Team &amp; Salaries'!$O47="Never",IF(S$6&gt;='Team &amp; Salaries'!$M47,MIN('Team &amp; Salaries'!$N47,'Team &amp; Salaries'!$P47),0),IF('Team &amp; Salaries'!$O47="Monthly",IF(S$6='Team &amp; Salaries'!$M47,MIN('Team &amp; Salaries'!$N47,'Team &amp; Salaries'!$P47),IF(S$6&gt;'Team &amp; Salaries'!$M47,MIN('Team &amp; Salaries'!$P47,R136+'Team &amp; Salaries'!$N47),0)),IF('Team &amp; Salaries'!$O47="Quarterly",IF(S$6='Team &amp; Salaries'!$M47,MIN('Team &amp; Salaries'!$N47,'Team &amp; Salaries'!$P47),IF(S$6&gt;'Team &amp; Salaries'!$M47,IFERROR(MIN('Team &amp; Salaries'!$P47,IF(ISNUMBER(P136),P136,0)+'Team &amp; Salaries'!$N47),'Team &amp; Salaries'!$N47),0)),IF('Team &amp; Salaries'!$O47="Annually",IF(S$6='Team &amp; Salaries'!$M47,MIN('Team &amp; Salaries'!$N47,'Team &amp; Salaries'!$P47),IF(S$6&gt;'Team &amp; Salaries'!$M47,IFERROR(MIN('Team &amp; Salaries'!$P47,G136+'Team &amp; Salaries'!$N47),MIN('Team &amp; Salaries'!$N47,'Team &amp; Salaries'!$P47)),0))))))+IF($A136=Projections!$C$87,Revenue!Q$72,0)</f>
        <v>0</v>
      </c>
      <c r="T136" s="286">
        <f>IF('Team &amp; Salaries'!$O47="Never",IF(T$6&gt;='Team &amp; Salaries'!$M47,MIN('Team &amp; Salaries'!$N47,'Team &amp; Salaries'!$P47),0),IF('Team &amp; Salaries'!$O47="Monthly",IF(T$6='Team &amp; Salaries'!$M47,MIN('Team &amp; Salaries'!$N47,'Team &amp; Salaries'!$P47),IF(T$6&gt;'Team &amp; Salaries'!$M47,MIN('Team &amp; Salaries'!$P47,S136+'Team &amp; Salaries'!$N47),0)),IF('Team &amp; Salaries'!$O47="Quarterly",IF(T$6='Team &amp; Salaries'!$M47,MIN('Team &amp; Salaries'!$N47,'Team &amp; Salaries'!$P47),IF(T$6&gt;'Team &amp; Salaries'!$M47,IFERROR(MIN('Team &amp; Salaries'!$P47,IF(ISNUMBER(Q136),Q136,0)+'Team &amp; Salaries'!$N47),'Team &amp; Salaries'!$N47),0)),IF('Team &amp; Salaries'!$O47="Annually",IF(T$6='Team &amp; Salaries'!$M47,MIN('Team &amp; Salaries'!$N47,'Team &amp; Salaries'!$P47),IF(T$6&gt;'Team &amp; Salaries'!$M47,IFERROR(MIN('Team &amp; Salaries'!$P47,H136+'Team &amp; Salaries'!$N47),MIN('Team &amp; Salaries'!$N47,'Team &amp; Salaries'!$P47)),0))))))+IF($A136=Projections!$C$87,Revenue!R$72,0)</f>
        <v>0</v>
      </c>
      <c r="U136" s="286">
        <f>IF('Team &amp; Salaries'!$O47="Never",IF(U$6&gt;='Team &amp; Salaries'!$M47,MIN('Team &amp; Salaries'!$N47,'Team &amp; Salaries'!$P47),0),IF('Team &amp; Salaries'!$O47="Monthly",IF(U$6='Team &amp; Salaries'!$M47,MIN('Team &amp; Salaries'!$N47,'Team &amp; Salaries'!$P47),IF(U$6&gt;'Team &amp; Salaries'!$M47,MIN('Team &amp; Salaries'!$P47,T136+'Team &amp; Salaries'!$N47),0)),IF('Team &amp; Salaries'!$O47="Quarterly",IF(U$6='Team &amp; Salaries'!$M47,MIN('Team &amp; Salaries'!$N47,'Team &amp; Salaries'!$P47),IF(U$6&gt;'Team &amp; Salaries'!$M47,IFERROR(MIN('Team &amp; Salaries'!$P47,IF(ISNUMBER(R136),R136,0)+'Team &amp; Salaries'!$N47),'Team &amp; Salaries'!$N47),0)),IF('Team &amp; Salaries'!$O47="Annually",IF(U$6='Team &amp; Salaries'!$M47,MIN('Team &amp; Salaries'!$N47,'Team &amp; Salaries'!$P47),IF(U$6&gt;'Team &amp; Salaries'!$M47,IFERROR(MIN('Team &amp; Salaries'!$P47,I136+'Team &amp; Salaries'!$N47),MIN('Team &amp; Salaries'!$N47,'Team &amp; Salaries'!$P47)),0))))))+IF($A136=Projections!$C$87,Revenue!S$72,0)</f>
        <v>0</v>
      </c>
      <c r="V136" s="286">
        <f>IF('Team &amp; Salaries'!$O47="Never",IF(V$6&gt;='Team &amp; Salaries'!$M47,MIN('Team &amp; Salaries'!$N47,'Team &amp; Salaries'!$P47),0),IF('Team &amp; Salaries'!$O47="Monthly",IF(V$6='Team &amp; Salaries'!$M47,MIN('Team &amp; Salaries'!$N47,'Team &amp; Salaries'!$P47),IF(V$6&gt;'Team &amp; Salaries'!$M47,MIN('Team &amp; Salaries'!$P47,U136+'Team &amp; Salaries'!$N47),0)),IF('Team &amp; Salaries'!$O47="Quarterly",IF(V$6='Team &amp; Salaries'!$M47,MIN('Team &amp; Salaries'!$N47,'Team &amp; Salaries'!$P47),IF(V$6&gt;'Team &amp; Salaries'!$M47,IFERROR(MIN('Team &amp; Salaries'!$P47,IF(ISNUMBER(S136),S136,0)+'Team &amp; Salaries'!$N47),'Team &amp; Salaries'!$N47),0)),IF('Team &amp; Salaries'!$O47="Annually",IF(V$6='Team &amp; Salaries'!$M47,MIN('Team &amp; Salaries'!$N47,'Team &amp; Salaries'!$P47),IF(V$6&gt;'Team &amp; Salaries'!$M47,IFERROR(MIN('Team &amp; Salaries'!$P47,J136+'Team &amp; Salaries'!$N47),MIN('Team &amp; Salaries'!$N47,'Team &amp; Salaries'!$P47)),0))))))+IF($A136=Projections!$C$87,Revenue!T$72,0)</f>
        <v>0</v>
      </c>
      <c r="W136" s="286">
        <f>IF('Team &amp; Salaries'!$O47="Never",IF(W$6&gt;='Team &amp; Salaries'!$M47,MIN('Team &amp; Salaries'!$N47,'Team &amp; Salaries'!$P47),0),IF('Team &amp; Salaries'!$O47="Monthly",IF(W$6='Team &amp; Salaries'!$M47,MIN('Team &amp; Salaries'!$N47,'Team &amp; Salaries'!$P47),IF(W$6&gt;'Team &amp; Salaries'!$M47,MIN('Team &amp; Salaries'!$P47,V136+'Team &amp; Salaries'!$N47),0)),IF('Team &amp; Salaries'!$O47="Quarterly",IF(W$6='Team &amp; Salaries'!$M47,MIN('Team &amp; Salaries'!$N47,'Team &amp; Salaries'!$P47),IF(W$6&gt;'Team &amp; Salaries'!$M47,IFERROR(MIN('Team &amp; Salaries'!$P47,IF(ISNUMBER(T136),T136,0)+'Team &amp; Salaries'!$N47),'Team &amp; Salaries'!$N47),0)),IF('Team &amp; Salaries'!$O47="Annually",IF(W$6='Team &amp; Salaries'!$M47,MIN('Team &amp; Salaries'!$N47,'Team &amp; Salaries'!$P47),IF(W$6&gt;'Team &amp; Salaries'!$M47,IFERROR(MIN('Team &amp; Salaries'!$P47,K136+'Team &amp; Salaries'!$N47),MIN('Team &amp; Salaries'!$N47,'Team &amp; Salaries'!$P47)),0))))))+IF($A136=Projections!$C$87,Revenue!U$72,0)</f>
        <v>0</v>
      </c>
      <c r="X136" s="286">
        <f>IF('Team &amp; Salaries'!$O47="Never",IF(X$6&gt;='Team &amp; Salaries'!$M47,MIN('Team &amp; Salaries'!$N47,'Team &amp; Salaries'!$P47),0),IF('Team &amp; Salaries'!$O47="Monthly",IF(X$6='Team &amp; Salaries'!$M47,MIN('Team &amp; Salaries'!$N47,'Team &amp; Salaries'!$P47),IF(X$6&gt;'Team &amp; Salaries'!$M47,MIN('Team &amp; Salaries'!$P47,W136+'Team &amp; Salaries'!$N47),0)),IF('Team &amp; Salaries'!$O47="Quarterly",IF(X$6='Team &amp; Salaries'!$M47,MIN('Team &amp; Salaries'!$N47,'Team &amp; Salaries'!$P47),IF(X$6&gt;'Team &amp; Salaries'!$M47,IFERROR(MIN('Team &amp; Salaries'!$P47,IF(ISNUMBER(U136),U136,0)+'Team &amp; Salaries'!$N47),'Team &amp; Salaries'!$N47),0)),IF('Team &amp; Salaries'!$O47="Annually",IF(X$6='Team &amp; Salaries'!$M47,MIN('Team &amp; Salaries'!$N47,'Team &amp; Salaries'!$P47),IF(X$6&gt;'Team &amp; Salaries'!$M47,IFERROR(MIN('Team &amp; Salaries'!$P47,L136+'Team &amp; Salaries'!$N47),MIN('Team &amp; Salaries'!$N47,'Team &amp; Salaries'!$P47)),0))))))+IF($A136=Projections!$C$87,Revenue!V$72,0)</f>
        <v>0</v>
      </c>
      <c r="Y136" s="286">
        <f>IF('Team &amp; Salaries'!$O47="Never",IF(Y$6&gt;='Team &amp; Salaries'!$M47,MIN('Team &amp; Salaries'!$N47,'Team &amp; Salaries'!$P47),0),IF('Team &amp; Salaries'!$O47="Monthly",IF(Y$6='Team &amp; Salaries'!$M47,MIN('Team &amp; Salaries'!$N47,'Team &amp; Salaries'!$P47),IF(Y$6&gt;'Team &amp; Salaries'!$M47,MIN('Team &amp; Salaries'!$P47,X136+'Team &amp; Salaries'!$N47),0)),IF('Team &amp; Salaries'!$O47="Quarterly",IF(Y$6='Team &amp; Salaries'!$M47,MIN('Team &amp; Salaries'!$N47,'Team &amp; Salaries'!$P47),IF(Y$6&gt;'Team &amp; Salaries'!$M47,IFERROR(MIN('Team &amp; Salaries'!$P47,IF(ISNUMBER(V136),V136,0)+'Team &amp; Salaries'!$N47),'Team &amp; Salaries'!$N47),0)),IF('Team &amp; Salaries'!$O47="Annually",IF(Y$6='Team &amp; Salaries'!$M47,MIN('Team &amp; Salaries'!$N47,'Team &amp; Salaries'!$P47),IF(Y$6&gt;'Team &amp; Salaries'!$M47,IFERROR(MIN('Team &amp; Salaries'!$P47,M136+'Team &amp; Salaries'!$N47),MIN('Team &amp; Salaries'!$N47,'Team &amp; Salaries'!$P47)),0))))))+IF($A136=Projections!$C$87,Revenue!W$72,0)</f>
        <v>0</v>
      </c>
      <c r="Z136" s="286">
        <f>IF('Team &amp; Salaries'!$O47="Never",IF(Z$6&gt;='Team &amp; Salaries'!$M47,MIN('Team &amp; Salaries'!$N47,'Team &amp; Salaries'!$P47),0),IF('Team &amp; Salaries'!$O47="Monthly",IF(Z$6='Team &amp; Salaries'!$M47,MIN('Team &amp; Salaries'!$N47,'Team &amp; Salaries'!$P47),IF(Z$6&gt;'Team &amp; Salaries'!$M47,MIN('Team &amp; Salaries'!$P47,Y136+'Team &amp; Salaries'!$N47),0)),IF('Team &amp; Salaries'!$O47="Quarterly",IF(Z$6='Team &amp; Salaries'!$M47,MIN('Team &amp; Salaries'!$N47,'Team &amp; Salaries'!$P47),IF(Z$6&gt;'Team &amp; Salaries'!$M47,IFERROR(MIN('Team &amp; Salaries'!$P47,IF(ISNUMBER(W136),W136,0)+'Team &amp; Salaries'!$N47),'Team &amp; Salaries'!$N47),0)),IF('Team &amp; Salaries'!$O47="Annually",IF(Z$6='Team &amp; Salaries'!$M47,MIN('Team &amp; Salaries'!$N47,'Team &amp; Salaries'!$P47),IF(Z$6&gt;'Team &amp; Salaries'!$M47,IFERROR(MIN('Team &amp; Salaries'!$P47,N136+'Team &amp; Salaries'!$N47),MIN('Team &amp; Salaries'!$N47,'Team &amp; Salaries'!$P47)),0))))))+IF($A136=Projections!$C$87,Revenue!X$72,0)</f>
        <v>0</v>
      </c>
      <c r="AA136" s="286">
        <f>IF('Team &amp; Salaries'!$O47="Never",IF(AA$6&gt;='Team &amp; Salaries'!$M47,MIN('Team &amp; Salaries'!$N47,'Team &amp; Salaries'!$P47),0),IF('Team &amp; Salaries'!$O47="Monthly",IF(AA$6='Team &amp; Salaries'!$M47,MIN('Team &amp; Salaries'!$N47,'Team &amp; Salaries'!$P47),IF(AA$6&gt;'Team &amp; Salaries'!$M47,MIN('Team &amp; Salaries'!$P47,Z136+'Team &amp; Salaries'!$N47),0)),IF('Team &amp; Salaries'!$O47="Quarterly",IF(AA$6='Team &amp; Salaries'!$M47,MIN('Team &amp; Salaries'!$N47,'Team &amp; Salaries'!$P47),IF(AA$6&gt;'Team &amp; Salaries'!$M47,IFERROR(MIN('Team &amp; Salaries'!$P47,IF(ISNUMBER(X136),X136,0)+'Team &amp; Salaries'!$N47),'Team &amp; Salaries'!$N47),0)),IF('Team &amp; Salaries'!$O47="Annually",IF(AA$6='Team &amp; Salaries'!$M47,MIN('Team &amp; Salaries'!$N47,'Team &amp; Salaries'!$P47),IF(AA$6&gt;'Team &amp; Salaries'!$M47,IFERROR(MIN('Team &amp; Salaries'!$P47,O136+'Team &amp; Salaries'!$N47),MIN('Team &amp; Salaries'!$N47,'Team &amp; Salaries'!$P47)),0))))))+IF($A136=Projections!$C$87,Revenue!Y$72,0)</f>
        <v>0</v>
      </c>
      <c r="AB136" s="286">
        <f>IF('Team &amp; Salaries'!$O47="Never",IF(AB$6&gt;='Team &amp; Salaries'!$M47,MIN('Team &amp; Salaries'!$N47,'Team &amp; Salaries'!$P47),0),IF('Team &amp; Salaries'!$O47="Monthly",IF(AB$6='Team &amp; Salaries'!$M47,MIN('Team &amp; Salaries'!$N47,'Team &amp; Salaries'!$P47),IF(AB$6&gt;'Team &amp; Salaries'!$M47,MIN('Team &amp; Salaries'!$P47,AA136+'Team &amp; Salaries'!$N47),0)),IF('Team &amp; Salaries'!$O47="Quarterly",IF(AB$6='Team &amp; Salaries'!$M47,MIN('Team &amp; Salaries'!$N47,'Team &amp; Salaries'!$P47),IF(AB$6&gt;'Team &amp; Salaries'!$M47,IFERROR(MIN('Team &amp; Salaries'!$P47,IF(ISNUMBER(Y136),Y136,0)+'Team &amp; Salaries'!$N47),'Team &amp; Salaries'!$N47),0)),IF('Team &amp; Salaries'!$O47="Annually",IF(AB$6='Team &amp; Salaries'!$M47,MIN('Team &amp; Salaries'!$N47,'Team &amp; Salaries'!$P47),IF(AB$6&gt;'Team &amp; Salaries'!$M47,IFERROR(MIN('Team &amp; Salaries'!$P47,P136+'Team &amp; Salaries'!$N47),MIN('Team &amp; Salaries'!$N47,'Team &amp; Salaries'!$P47)),0))))))+IF($A136=Projections!$C$87,Revenue!Z$72,0)</f>
        <v>0</v>
      </c>
      <c r="AC136" s="286">
        <f>IF('Team &amp; Salaries'!$O47="Never",IF(AC$6&gt;='Team &amp; Salaries'!$M47,MIN('Team &amp; Salaries'!$N47,'Team &amp; Salaries'!$P47),0),IF('Team &amp; Salaries'!$O47="Monthly",IF(AC$6='Team &amp; Salaries'!$M47,MIN('Team &amp; Salaries'!$N47,'Team &amp; Salaries'!$P47),IF(AC$6&gt;'Team &amp; Salaries'!$M47,MIN('Team &amp; Salaries'!$P47,AB136+'Team &amp; Salaries'!$N47),0)),IF('Team &amp; Salaries'!$O47="Quarterly",IF(AC$6='Team &amp; Salaries'!$M47,MIN('Team &amp; Salaries'!$N47,'Team &amp; Salaries'!$P47),IF(AC$6&gt;'Team &amp; Salaries'!$M47,IFERROR(MIN('Team &amp; Salaries'!$P47,IF(ISNUMBER(Z136),Z136,0)+'Team &amp; Salaries'!$N47),'Team &amp; Salaries'!$N47),0)),IF('Team &amp; Salaries'!$O47="Annually",IF(AC$6='Team &amp; Salaries'!$M47,MIN('Team &amp; Salaries'!$N47,'Team &amp; Salaries'!$P47),IF(AC$6&gt;'Team &amp; Salaries'!$M47,IFERROR(MIN('Team &amp; Salaries'!$P47,Q136+'Team &amp; Salaries'!$N47),MIN('Team &amp; Salaries'!$N47,'Team &amp; Salaries'!$P47)),0))))))+IF($A136=Projections!$C$87,Revenue!AA$72,0)</f>
        <v>0</v>
      </c>
      <c r="AD136" s="286">
        <f>IF('Team &amp; Salaries'!$O47="Never",IF(AD$6&gt;='Team &amp; Salaries'!$M47,MIN('Team &amp; Salaries'!$N47,'Team &amp; Salaries'!$P47),0),IF('Team &amp; Salaries'!$O47="Monthly",IF(AD$6='Team &amp; Salaries'!$M47,MIN('Team &amp; Salaries'!$N47,'Team &amp; Salaries'!$P47),IF(AD$6&gt;'Team &amp; Salaries'!$M47,MIN('Team &amp; Salaries'!$P47,AC136+'Team &amp; Salaries'!$N47),0)),IF('Team &amp; Salaries'!$O47="Quarterly",IF(AD$6='Team &amp; Salaries'!$M47,MIN('Team &amp; Salaries'!$N47,'Team &amp; Salaries'!$P47),IF(AD$6&gt;'Team &amp; Salaries'!$M47,IFERROR(MIN('Team &amp; Salaries'!$P47,IF(ISNUMBER(AA136),AA136,0)+'Team &amp; Salaries'!$N47),'Team &amp; Salaries'!$N47),0)),IF('Team &amp; Salaries'!$O47="Annually",IF(AD$6='Team &amp; Salaries'!$M47,MIN('Team &amp; Salaries'!$N47,'Team &amp; Salaries'!$P47),IF(AD$6&gt;'Team &amp; Salaries'!$M47,IFERROR(MIN('Team &amp; Salaries'!$P47,R136+'Team &amp; Salaries'!$N47),MIN('Team &amp; Salaries'!$N47,'Team &amp; Salaries'!$P47)),0))))))+IF($A136=Projections!$C$87,Revenue!AB$72,0)</f>
        <v>1</v>
      </c>
      <c r="AE136" s="286">
        <f>IF('Team &amp; Salaries'!$O47="Never",IF(AE$6&gt;='Team &amp; Salaries'!$M47,MIN('Team &amp; Salaries'!$N47,'Team &amp; Salaries'!$P47),0),IF('Team &amp; Salaries'!$O47="Monthly",IF(AE$6='Team &amp; Salaries'!$M47,MIN('Team &amp; Salaries'!$N47,'Team &amp; Salaries'!$P47),IF(AE$6&gt;'Team &amp; Salaries'!$M47,MIN('Team &amp; Salaries'!$P47,AD136+'Team &amp; Salaries'!$N47),0)),IF('Team &amp; Salaries'!$O47="Quarterly",IF(AE$6='Team &amp; Salaries'!$M47,MIN('Team &amp; Salaries'!$N47,'Team &amp; Salaries'!$P47),IF(AE$6&gt;'Team &amp; Salaries'!$M47,IFERROR(MIN('Team &amp; Salaries'!$P47,IF(ISNUMBER(AB136),AB136,0)+'Team &amp; Salaries'!$N47),'Team &amp; Salaries'!$N47),0)),IF('Team &amp; Salaries'!$O47="Annually",IF(AE$6='Team &amp; Salaries'!$M47,MIN('Team &amp; Salaries'!$N47,'Team &amp; Salaries'!$P47),IF(AE$6&gt;'Team &amp; Salaries'!$M47,IFERROR(MIN('Team &amp; Salaries'!$P47,S136+'Team &amp; Salaries'!$N47),MIN('Team &amp; Salaries'!$N47,'Team &amp; Salaries'!$P47)),0))))))+IF($A136=Projections!$C$87,Revenue!AC$72,0)</f>
        <v>1</v>
      </c>
      <c r="AF136" s="286">
        <f>IF('Team &amp; Salaries'!$O47="Never",IF(AF$6&gt;='Team &amp; Salaries'!$M47,MIN('Team &amp; Salaries'!$N47,'Team &amp; Salaries'!$P47),0),IF('Team &amp; Salaries'!$O47="Monthly",IF(AF$6='Team &amp; Salaries'!$M47,MIN('Team &amp; Salaries'!$N47,'Team &amp; Salaries'!$P47),IF(AF$6&gt;'Team &amp; Salaries'!$M47,MIN('Team &amp; Salaries'!$P47,AE136+'Team &amp; Salaries'!$N47),0)),IF('Team &amp; Salaries'!$O47="Quarterly",IF(AF$6='Team &amp; Salaries'!$M47,MIN('Team &amp; Salaries'!$N47,'Team &amp; Salaries'!$P47),IF(AF$6&gt;'Team &amp; Salaries'!$M47,IFERROR(MIN('Team &amp; Salaries'!$P47,IF(ISNUMBER(AC136),AC136,0)+'Team &amp; Salaries'!$N47),'Team &amp; Salaries'!$N47),0)),IF('Team &amp; Salaries'!$O47="Annually",IF(AF$6='Team &amp; Salaries'!$M47,MIN('Team &amp; Salaries'!$N47,'Team &amp; Salaries'!$P47),IF(AF$6&gt;'Team &amp; Salaries'!$M47,IFERROR(MIN('Team &amp; Salaries'!$P47,T136+'Team &amp; Salaries'!$N47),MIN('Team &amp; Salaries'!$N47,'Team &amp; Salaries'!$P47)),0))))))+IF($A136=Projections!$C$87,Revenue!AD$72,0)</f>
        <v>1</v>
      </c>
      <c r="AG136" s="286">
        <f>IF('Team &amp; Salaries'!$O47="Never",IF(AG$6&gt;='Team &amp; Salaries'!$M47,MIN('Team &amp; Salaries'!$N47,'Team &amp; Salaries'!$P47),0),IF('Team &amp; Salaries'!$O47="Monthly",IF(AG$6='Team &amp; Salaries'!$M47,MIN('Team &amp; Salaries'!$N47,'Team &amp; Salaries'!$P47),IF(AG$6&gt;'Team &amp; Salaries'!$M47,MIN('Team &amp; Salaries'!$P47,AF136+'Team &amp; Salaries'!$N47),0)),IF('Team &amp; Salaries'!$O47="Quarterly",IF(AG$6='Team &amp; Salaries'!$M47,MIN('Team &amp; Salaries'!$N47,'Team &amp; Salaries'!$P47),IF(AG$6&gt;'Team &amp; Salaries'!$M47,IFERROR(MIN('Team &amp; Salaries'!$P47,IF(ISNUMBER(AD136),AD136,0)+'Team &amp; Salaries'!$N47),'Team &amp; Salaries'!$N47),0)),IF('Team &amp; Salaries'!$O47="Annually",IF(AG$6='Team &amp; Salaries'!$M47,MIN('Team &amp; Salaries'!$N47,'Team &amp; Salaries'!$P47),IF(AG$6&gt;'Team &amp; Salaries'!$M47,IFERROR(MIN('Team &amp; Salaries'!$P47,U136+'Team &amp; Salaries'!$N47),MIN('Team &amp; Salaries'!$N47,'Team &amp; Salaries'!$P47)),0))))))+IF($A136=Projections!$C$87,Revenue!AE$72,0)</f>
        <v>1</v>
      </c>
      <c r="AH136" s="286">
        <f>IF('Team &amp; Salaries'!$O47="Never",IF(AH$6&gt;='Team &amp; Salaries'!$M47,MIN('Team &amp; Salaries'!$N47,'Team &amp; Salaries'!$P47),0),IF('Team &amp; Salaries'!$O47="Monthly",IF(AH$6='Team &amp; Salaries'!$M47,MIN('Team &amp; Salaries'!$N47,'Team &amp; Salaries'!$P47),IF(AH$6&gt;'Team &amp; Salaries'!$M47,MIN('Team &amp; Salaries'!$P47,AG136+'Team &amp; Salaries'!$N47),0)),IF('Team &amp; Salaries'!$O47="Quarterly",IF(AH$6='Team &amp; Salaries'!$M47,MIN('Team &amp; Salaries'!$N47,'Team &amp; Salaries'!$P47),IF(AH$6&gt;'Team &amp; Salaries'!$M47,IFERROR(MIN('Team &amp; Salaries'!$P47,IF(ISNUMBER(AE136),AE136,0)+'Team &amp; Salaries'!$N47),'Team &amp; Salaries'!$N47),0)),IF('Team &amp; Salaries'!$O47="Annually",IF(AH$6='Team &amp; Salaries'!$M47,MIN('Team &amp; Salaries'!$N47,'Team &amp; Salaries'!$P47),IF(AH$6&gt;'Team &amp; Salaries'!$M47,IFERROR(MIN('Team &amp; Salaries'!$P47,V136+'Team &amp; Salaries'!$N47),MIN('Team &amp; Salaries'!$N47,'Team &amp; Salaries'!$P47)),0))))))+IF($A136=Projections!$C$87,Revenue!AF$72,0)</f>
        <v>1</v>
      </c>
      <c r="AI136" s="286">
        <f>IF('Team &amp; Salaries'!$O47="Never",IF(AI$6&gt;='Team &amp; Salaries'!$M47,MIN('Team &amp; Salaries'!$N47,'Team &amp; Salaries'!$P47),0),IF('Team &amp; Salaries'!$O47="Monthly",IF(AI$6='Team &amp; Salaries'!$M47,MIN('Team &amp; Salaries'!$N47,'Team &amp; Salaries'!$P47),IF(AI$6&gt;'Team &amp; Salaries'!$M47,MIN('Team &amp; Salaries'!$P47,AH136+'Team &amp; Salaries'!$N47),0)),IF('Team &amp; Salaries'!$O47="Quarterly",IF(AI$6='Team &amp; Salaries'!$M47,MIN('Team &amp; Salaries'!$N47,'Team &amp; Salaries'!$P47),IF(AI$6&gt;'Team &amp; Salaries'!$M47,IFERROR(MIN('Team &amp; Salaries'!$P47,IF(ISNUMBER(AF136),AF136,0)+'Team &amp; Salaries'!$N47),'Team &amp; Salaries'!$N47),0)),IF('Team &amp; Salaries'!$O47="Annually",IF(AI$6='Team &amp; Salaries'!$M47,MIN('Team &amp; Salaries'!$N47,'Team &amp; Salaries'!$P47),IF(AI$6&gt;'Team &amp; Salaries'!$M47,IFERROR(MIN('Team &amp; Salaries'!$P47,W136+'Team &amp; Salaries'!$N47),MIN('Team &amp; Salaries'!$N47,'Team &amp; Salaries'!$P47)),0))))))+IF($A136=Projections!$C$87,Revenue!AG$72,0)</f>
        <v>1</v>
      </c>
      <c r="AJ136" s="286">
        <f>IF('Team &amp; Salaries'!$O47="Never",IF(AJ$6&gt;='Team &amp; Salaries'!$M47,MIN('Team &amp; Salaries'!$N47,'Team &amp; Salaries'!$P47),0),IF('Team &amp; Salaries'!$O47="Monthly",IF(AJ$6='Team &amp; Salaries'!$M47,MIN('Team &amp; Salaries'!$N47,'Team &amp; Salaries'!$P47),IF(AJ$6&gt;'Team &amp; Salaries'!$M47,MIN('Team &amp; Salaries'!$P47,AI136+'Team &amp; Salaries'!$N47),0)),IF('Team &amp; Salaries'!$O47="Quarterly",IF(AJ$6='Team &amp; Salaries'!$M47,MIN('Team &amp; Salaries'!$N47,'Team &amp; Salaries'!$P47),IF(AJ$6&gt;'Team &amp; Salaries'!$M47,IFERROR(MIN('Team &amp; Salaries'!$P47,IF(ISNUMBER(AG136),AG136,0)+'Team &amp; Salaries'!$N47),'Team &amp; Salaries'!$N47),0)),IF('Team &amp; Salaries'!$O47="Annually",IF(AJ$6='Team &amp; Salaries'!$M47,MIN('Team &amp; Salaries'!$N47,'Team &amp; Salaries'!$P47),IF(AJ$6&gt;'Team &amp; Salaries'!$M47,IFERROR(MIN('Team &amp; Salaries'!$P47,X136+'Team &amp; Salaries'!$N47),MIN('Team &amp; Salaries'!$N47,'Team &amp; Salaries'!$P47)),0))))))+IF($A136=Projections!$C$87,Revenue!AH$72,0)</f>
        <v>1</v>
      </c>
      <c r="AK136" s="286">
        <f>IF('Team &amp; Salaries'!$O47="Never",IF(AK$6&gt;='Team &amp; Salaries'!$M47,MIN('Team &amp; Salaries'!$N47,'Team &amp; Salaries'!$P47),0),IF('Team &amp; Salaries'!$O47="Monthly",IF(AK$6='Team &amp; Salaries'!$M47,MIN('Team &amp; Salaries'!$N47,'Team &amp; Salaries'!$P47),IF(AK$6&gt;'Team &amp; Salaries'!$M47,MIN('Team &amp; Salaries'!$P47,AJ136+'Team &amp; Salaries'!$N47),0)),IF('Team &amp; Salaries'!$O47="Quarterly",IF(AK$6='Team &amp; Salaries'!$M47,MIN('Team &amp; Salaries'!$N47,'Team &amp; Salaries'!$P47),IF(AK$6&gt;'Team &amp; Salaries'!$M47,IFERROR(MIN('Team &amp; Salaries'!$P47,IF(ISNUMBER(AH136),AH136,0)+'Team &amp; Salaries'!$N47),'Team &amp; Salaries'!$N47),0)),IF('Team &amp; Salaries'!$O47="Annually",IF(AK$6='Team &amp; Salaries'!$M47,MIN('Team &amp; Salaries'!$N47,'Team &amp; Salaries'!$P47),IF(AK$6&gt;'Team &amp; Salaries'!$M47,IFERROR(MIN('Team &amp; Salaries'!$P47,Y136+'Team &amp; Salaries'!$N47),MIN('Team &amp; Salaries'!$N47,'Team &amp; Salaries'!$P47)),0))))))+IF($A136=Projections!$C$87,Revenue!AI$72,0)</f>
        <v>1</v>
      </c>
      <c r="AL136" s="286">
        <f>IF('Team &amp; Salaries'!$O47="Never",IF(AL$6&gt;='Team &amp; Salaries'!$M47,MIN('Team &amp; Salaries'!$N47,'Team &amp; Salaries'!$P47),0),IF('Team &amp; Salaries'!$O47="Monthly",IF(AL$6='Team &amp; Salaries'!$M47,MIN('Team &amp; Salaries'!$N47,'Team &amp; Salaries'!$P47),IF(AL$6&gt;'Team &amp; Salaries'!$M47,MIN('Team &amp; Salaries'!$P47,AK136+'Team &amp; Salaries'!$N47),0)),IF('Team &amp; Salaries'!$O47="Quarterly",IF(AL$6='Team &amp; Salaries'!$M47,MIN('Team &amp; Salaries'!$N47,'Team &amp; Salaries'!$P47),IF(AL$6&gt;'Team &amp; Salaries'!$M47,IFERROR(MIN('Team &amp; Salaries'!$P47,IF(ISNUMBER(AI136),AI136,0)+'Team &amp; Salaries'!$N47),'Team &amp; Salaries'!$N47),0)),IF('Team &amp; Salaries'!$O47="Annually",IF(AL$6='Team &amp; Salaries'!$M47,MIN('Team &amp; Salaries'!$N47,'Team &amp; Salaries'!$P47),IF(AL$6&gt;'Team &amp; Salaries'!$M47,IFERROR(MIN('Team &amp; Salaries'!$P47,Z136+'Team &amp; Salaries'!$N47),MIN('Team &amp; Salaries'!$N47,'Team &amp; Salaries'!$P47)),0))))))+IF($A136=Projections!$C$87,Revenue!AJ$72,0)</f>
        <v>1</v>
      </c>
      <c r="AM136" s="286">
        <f>IF('Team &amp; Salaries'!$O47="Never",IF(AM$6&gt;='Team &amp; Salaries'!$M47,MIN('Team &amp; Salaries'!$N47,'Team &amp; Salaries'!$P47),0),IF('Team &amp; Salaries'!$O47="Monthly",IF(AM$6='Team &amp; Salaries'!$M47,MIN('Team &amp; Salaries'!$N47,'Team &amp; Salaries'!$P47),IF(AM$6&gt;'Team &amp; Salaries'!$M47,MIN('Team &amp; Salaries'!$P47,AL136+'Team &amp; Salaries'!$N47),0)),IF('Team &amp; Salaries'!$O47="Quarterly",IF(AM$6='Team &amp; Salaries'!$M47,MIN('Team &amp; Salaries'!$N47,'Team &amp; Salaries'!$P47),IF(AM$6&gt;'Team &amp; Salaries'!$M47,IFERROR(MIN('Team &amp; Salaries'!$P47,IF(ISNUMBER(AJ136),AJ136,0)+'Team &amp; Salaries'!$N47),'Team &amp; Salaries'!$N47),0)),IF('Team &amp; Salaries'!$O47="Annually",IF(AM$6='Team &amp; Salaries'!$M47,MIN('Team &amp; Salaries'!$N47,'Team &amp; Salaries'!$P47),IF(AM$6&gt;'Team &amp; Salaries'!$M47,IFERROR(MIN('Team &amp; Salaries'!$P47,AA136+'Team &amp; Salaries'!$N47),MIN('Team &amp; Salaries'!$N47,'Team &amp; Salaries'!$P47)),0))))))+IF($A136=Projections!$C$87,Revenue!AK$72,0)</f>
        <v>1</v>
      </c>
      <c r="AN136" s="286">
        <f>IF('Team &amp; Salaries'!$O47="Never",IF(AN$6&gt;='Team &amp; Salaries'!$M47,MIN('Team &amp; Salaries'!$N47,'Team &amp; Salaries'!$P47),0),IF('Team &amp; Salaries'!$O47="Monthly",IF(AN$6='Team &amp; Salaries'!$M47,MIN('Team &amp; Salaries'!$N47,'Team &amp; Salaries'!$P47),IF(AN$6&gt;'Team &amp; Salaries'!$M47,MIN('Team &amp; Salaries'!$P47,AM136+'Team &amp; Salaries'!$N47),0)),IF('Team &amp; Salaries'!$O47="Quarterly",IF(AN$6='Team &amp; Salaries'!$M47,MIN('Team &amp; Salaries'!$N47,'Team &amp; Salaries'!$P47),IF(AN$6&gt;'Team &amp; Salaries'!$M47,IFERROR(MIN('Team &amp; Salaries'!$P47,IF(ISNUMBER(AK136),AK136,0)+'Team &amp; Salaries'!$N47),'Team &amp; Salaries'!$N47),0)),IF('Team &amp; Salaries'!$O47="Annually",IF(AN$6='Team &amp; Salaries'!$M47,MIN('Team &amp; Salaries'!$N47,'Team &amp; Salaries'!$P47),IF(AN$6&gt;'Team &amp; Salaries'!$M47,IFERROR(MIN('Team &amp; Salaries'!$P47,AB136+'Team &amp; Salaries'!$N47),MIN('Team &amp; Salaries'!$N47,'Team &amp; Salaries'!$P47)),0))))))+IF($A136=Projections!$C$87,Revenue!AL$72,0)</f>
        <v>1</v>
      </c>
      <c r="AO136" s="286">
        <f>IF('Team &amp; Salaries'!$O47="Never",IF(AO$6&gt;='Team &amp; Salaries'!$M47,MIN('Team &amp; Salaries'!$N47,'Team &amp; Salaries'!$P47),0),IF('Team &amp; Salaries'!$O47="Monthly",IF(AO$6='Team &amp; Salaries'!$M47,MIN('Team &amp; Salaries'!$N47,'Team &amp; Salaries'!$P47),IF(AO$6&gt;'Team &amp; Salaries'!$M47,MIN('Team &amp; Salaries'!$P47,AN136+'Team &amp; Salaries'!$N47),0)),IF('Team &amp; Salaries'!$O47="Quarterly",IF(AO$6='Team &amp; Salaries'!$M47,MIN('Team &amp; Salaries'!$N47,'Team &amp; Salaries'!$P47),IF(AO$6&gt;'Team &amp; Salaries'!$M47,IFERROR(MIN('Team &amp; Salaries'!$P47,IF(ISNUMBER(AL136),AL136,0)+'Team &amp; Salaries'!$N47),'Team &amp; Salaries'!$N47),0)),IF('Team &amp; Salaries'!$O47="Annually",IF(AO$6='Team &amp; Salaries'!$M47,MIN('Team &amp; Salaries'!$N47,'Team &amp; Salaries'!$P47),IF(AO$6&gt;'Team &amp; Salaries'!$M47,IFERROR(MIN('Team &amp; Salaries'!$P47,AC136+'Team &amp; Salaries'!$N47),MIN('Team &amp; Salaries'!$N47,'Team &amp; Salaries'!$P47)),0))))))+IF($A136=Projections!$C$87,Revenue!AM$72,0)</f>
        <v>1</v>
      </c>
      <c r="AP136" s="286">
        <f>IF('Team &amp; Salaries'!$O47="Never",IF(AP$6&gt;='Team &amp; Salaries'!$M47,MIN('Team &amp; Salaries'!$N47,'Team &amp; Salaries'!$P47),0),IF('Team &amp; Salaries'!$O47="Monthly",IF(AP$6='Team &amp; Salaries'!$M47,MIN('Team &amp; Salaries'!$N47,'Team &amp; Salaries'!$P47),IF(AP$6&gt;'Team &amp; Salaries'!$M47,MIN('Team &amp; Salaries'!$P47,AO136+'Team &amp; Salaries'!$N47),0)),IF('Team &amp; Salaries'!$O47="Quarterly",IF(AP$6='Team &amp; Salaries'!$M47,MIN('Team &amp; Salaries'!$N47,'Team &amp; Salaries'!$P47),IF(AP$6&gt;'Team &amp; Salaries'!$M47,IFERROR(MIN('Team &amp; Salaries'!$P47,IF(ISNUMBER(AM136),AM136,0)+'Team &amp; Salaries'!$N47),'Team &amp; Salaries'!$N47),0)),IF('Team &amp; Salaries'!$O47="Annually",IF(AP$6='Team &amp; Salaries'!$M47,MIN('Team &amp; Salaries'!$N47,'Team &amp; Salaries'!$P47),IF(AP$6&gt;'Team &amp; Salaries'!$M47,IFERROR(MIN('Team &amp; Salaries'!$P47,AD136+'Team &amp; Salaries'!$N47),MIN('Team &amp; Salaries'!$N47,'Team &amp; Salaries'!$P47)),0))))))+IF($A136=Projections!$C$87,Revenue!AN$72,0)</f>
        <v>1</v>
      </c>
      <c r="AQ136" s="286">
        <f>IF('Team &amp; Salaries'!$O47="Never",IF(AQ$6&gt;='Team &amp; Salaries'!$M47,MIN('Team &amp; Salaries'!$N47,'Team &amp; Salaries'!$P47),0),IF('Team &amp; Salaries'!$O47="Monthly",IF(AQ$6='Team &amp; Salaries'!$M47,MIN('Team &amp; Salaries'!$N47,'Team &amp; Salaries'!$P47),IF(AQ$6&gt;'Team &amp; Salaries'!$M47,MIN('Team &amp; Salaries'!$P47,AP136+'Team &amp; Salaries'!$N47),0)),IF('Team &amp; Salaries'!$O47="Quarterly",IF(AQ$6='Team &amp; Salaries'!$M47,MIN('Team &amp; Salaries'!$N47,'Team &amp; Salaries'!$P47),IF(AQ$6&gt;'Team &amp; Salaries'!$M47,IFERROR(MIN('Team &amp; Salaries'!$P47,IF(ISNUMBER(AN136),AN136,0)+'Team &amp; Salaries'!$N47),'Team &amp; Salaries'!$N47),0)),IF('Team &amp; Salaries'!$O47="Annually",IF(AQ$6='Team &amp; Salaries'!$M47,MIN('Team &amp; Salaries'!$N47,'Team &amp; Salaries'!$P47),IF(AQ$6&gt;'Team &amp; Salaries'!$M47,IFERROR(MIN('Team &amp; Salaries'!$P47,AE136+'Team &amp; Salaries'!$N47),MIN('Team &amp; Salaries'!$N47,'Team &amp; Salaries'!$P47)),0))))))+IF($A136=Projections!$C$87,Revenue!AO$72,0)</f>
        <v>1</v>
      </c>
      <c r="AR136" s="286">
        <f>IF('Team &amp; Salaries'!$O47="Never",IF(AR$6&gt;='Team &amp; Salaries'!$M47,MIN('Team &amp; Salaries'!$N47,'Team &amp; Salaries'!$P47),0),IF('Team &amp; Salaries'!$O47="Monthly",IF(AR$6='Team &amp; Salaries'!$M47,MIN('Team &amp; Salaries'!$N47,'Team &amp; Salaries'!$P47),IF(AR$6&gt;'Team &amp; Salaries'!$M47,MIN('Team &amp; Salaries'!$P47,AQ136+'Team &amp; Salaries'!$N47),0)),IF('Team &amp; Salaries'!$O47="Quarterly",IF(AR$6='Team &amp; Salaries'!$M47,MIN('Team &amp; Salaries'!$N47,'Team &amp; Salaries'!$P47),IF(AR$6&gt;'Team &amp; Salaries'!$M47,IFERROR(MIN('Team &amp; Salaries'!$P47,IF(ISNUMBER(AO136),AO136,0)+'Team &amp; Salaries'!$N47),'Team &amp; Salaries'!$N47),0)),IF('Team &amp; Salaries'!$O47="Annually",IF(AR$6='Team &amp; Salaries'!$M47,MIN('Team &amp; Salaries'!$N47,'Team &amp; Salaries'!$P47),IF(AR$6&gt;'Team &amp; Salaries'!$M47,IFERROR(MIN('Team &amp; Salaries'!$P47,AF136+'Team &amp; Salaries'!$N47),MIN('Team &amp; Salaries'!$N47,'Team &amp; Salaries'!$P47)),0))))))+IF($A136=Projections!$C$87,Revenue!AP$72,0)</f>
        <v>1</v>
      </c>
      <c r="AS136" s="286">
        <f>IF('Team &amp; Salaries'!$O47="Never",IF(AS$6&gt;='Team &amp; Salaries'!$M47,MIN('Team &amp; Salaries'!$N47,'Team &amp; Salaries'!$P47),0),IF('Team &amp; Salaries'!$O47="Monthly",IF(AS$6='Team &amp; Salaries'!$M47,MIN('Team &amp; Salaries'!$N47,'Team &amp; Salaries'!$P47),IF(AS$6&gt;'Team &amp; Salaries'!$M47,MIN('Team &amp; Salaries'!$P47,AR136+'Team &amp; Salaries'!$N47),0)),IF('Team &amp; Salaries'!$O47="Quarterly",IF(AS$6='Team &amp; Salaries'!$M47,MIN('Team &amp; Salaries'!$N47,'Team &amp; Salaries'!$P47),IF(AS$6&gt;'Team &amp; Salaries'!$M47,IFERROR(MIN('Team &amp; Salaries'!$P47,IF(ISNUMBER(AP136),AP136,0)+'Team &amp; Salaries'!$N47),'Team &amp; Salaries'!$N47),0)),IF('Team &amp; Salaries'!$O47="Annually",IF(AS$6='Team &amp; Salaries'!$M47,MIN('Team &amp; Salaries'!$N47,'Team &amp; Salaries'!$P47),IF(AS$6&gt;'Team &amp; Salaries'!$M47,IFERROR(MIN('Team &amp; Salaries'!$P47,AG136+'Team &amp; Salaries'!$N47),MIN('Team &amp; Salaries'!$N47,'Team &amp; Salaries'!$P47)),0))))))+IF($A136=Projections!$C$87,Revenue!AQ$72,0)</f>
        <v>1</v>
      </c>
      <c r="AT136" s="286">
        <f>IF('Team &amp; Salaries'!$O47="Never",IF(AT$6&gt;='Team &amp; Salaries'!$M47,MIN('Team &amp; Salaries'!$N47,'Team &amp; Salaries'!$P47),0),IF('Team &amp; Salaries'!$O47="Monthly",IF(AT$6='Team &amp; Salaries'!$M47,MIN('Team &amp; Salaries'!$N47,'Team &amp; Salaries'!$P47),IF(AT$6&gt;'Team &amp; Salaries'!$M47,MIN('Team &amp; Salaries'!$P47,AS136+'Team &amp; Salaries'!$N47),0)),IF('Team &amp; Salaries'!$O47="Quarterly",IF(AT$6='Team &amp; Salaries'!$M47,MIN('Team &amp; Salaries'!$N47,'Team &amp; Salaries'!$P47),IF(AT$6&gt;'Team &amp; Salaries'!$M47,IFERROR(MIN('Team &amp; Salaries'!$P47,IF(ISNUMBER(AQ136),AQ136,0)+'Team &amp; Salaries'!$N47),'Team &amp; Salaries'!$N47),0)),IF('Team &amp; Salaries'!$O47="Annually",IF(AT$6='Team &amp; Salaries'!$M47,MIN('Team &amp; Salaries'!$N47,'Team &amp; Salaries'!$P47),IF(AT$6&gt;'Team &amp; Salaries'!$M47,IFERROR(MIN('Team &amp; Salaries'!$P47,AH136+'Team &amp; Salaries'!$N47),MIN('Team &amp; Salaries'!$N47,'Team &amp; Salaries'!$P47)),0))))))+IF($A136=Projections!$C$87,Revenue!AR$72,0)</f>
        <v>1</v>
      </c>
      <c r="AU136" s="286">
        <f>IF('Team &amp; Salaries'!$O47="Never",IF(AU$6&gt;='Team &amp; Salaries'!$M47,MIN('Team &amp; Salaries'!$N47,'Team &amp; Salaries'!$P47),0),IF('Team &amp; Salaries'!$O47="Monthly",IF(AU$6='Team &amp; Salaries'!$M47,MIN('Team &amp; Salaries'!$N47,'Team &amp; Salaries'!$P47),IF(AU$6&gt;'Team &amp; Salaries'!$M47,MIN('Team &amp; Salaries'!$P47,AT136+'Team &amp; Salaries'!$N47),0)),IF('Team &amp; Salaries'!$O47="Quarterly",IF(AU$6='Team &amp; Salaries'!$M47,MIN('Team &amp; Salaries'!$N47,'Team &amp; Salaries'!$P47),IF(AU$6&gt;'Team &amp; Salaries'!$M47,IFERROR(MIN('Team &amp; Salaries'!$P47,IF(ISNUMBER(AR136),AR136,0)+'Team &amp; Salaries'!$N47),'Team &amp; Salaries'!$N47),0)),IF('Team &amp; Salaries'!$O47="Annually",IF(AU$6='Team &amp; Salaries'!$M47,MIN('Team &amp; Salaries'!$N47,'Team &amp; Salaries'!$P47),IF(AU$6&gt;'Team &amp; Salaries'!$M47,IFERROR(MIN('Team &amp; Salaries'!$P47,AI136+'Team &amp; Salaries'!$N47),MIN('Team &amp; Salaries'!$N47,'Team &amp; Salaries'!$P47)),0))))))+IF($A136=Projections!$C$87,Revenue!AS$72,0)</f>
        <v>1</v>
      </c>
      <c r="AV136" s="286">
        <f>IF('Team &amp; Salaries'!$O47="Never",IF(AV$6&gt;='Team &amp; Salaries'!$M47,MIN('Team &amp; Salaries'!$N47,'Team &amp; Salaries'!$P47),0),IF('Team &amp; Salaries'!$O47="Monthly",IF(AV$6='Team &amp; Salaries'!$M47,MIN('Team &amp; Salaries'!$N47,'Team &amp; Salaries'!$P47),IF(AV$6&gt;'Team &amp; Salaries'!$M47,MIN('Team &amp; Salaries'!$P47,AU136+'Team &amp; Salaries'!$N47),0)),IF('Team &amp; Salaries'!$O47="Quarterly",IF(AV$6='Team &amp; Salaries'!$M47,MIN('Team &amp; Salaries'!$N47,'Team &amp; Salaries'!$P47),IF(AV$6&gt;'Team &amp; Salaries'!$M47,IFERROR(MIN('Team &amp; Salaries'!$P47,IF(ISNUMBER(AS136),AS136,0)+'Team &amp; Salaries'!$N47),'Team &amp; Salaries'!$N47),0)),IF('Team &amp; Salaries'!$O47="Annually",IF(AV$6='Team &amp; Salaries'!$M47,MIN('Team &amp; Salaries'!$N47,'Team &amp; Salaries'!$P47),IF(AV$6&gt;'Team &amp; Salaries'!$M47,IFERROR(MIN('Team &amp; Salaries'!$P47,AJ136+'Team &amp; Salaries'!$N47),MIN('Team &amp; Salaries'!$N47,'Team &amp; Salaries'!$P47)),0))))))+IF($A136=Projections!$C$87,Revenue!AT$72,0)</f>
        <v>1</v>
      </c>
      <c r="AW136" s="286">
        <f>IF('Team &amp; Salaries'!$O47="Never",IF(AW$6&gt;='Team &amp; Salaries'!$M47,MIN('Team &amp; Salaries'!$N47,'Team &amp; Salaries'!$P47),0),IF('Team &amp; Salaries'!$O47="Monthly",IF(AW$6='Team &amp; Salaries'!$M47,MIN('Team &amp; Salaries'!$N47,'Team &amp; Salaries'!$P47),IF(AW$6&gt;'Team &amp; Salaries'!$M47,MIN('Team &amp; Salaries'!$P47,AV136+'Team &amp; Salaries'!$N47),0)),IF('Team &amp; Salaries'!$O47="Quarterly",IF(AW$6='Team &amp; Salaries'!$M47,MIN('Team &amp; Salaries'!$N47,'Team &amp; Salaries'!$P47),IF(AW$6&gt;'Team &amp; Salaries'!$M47,IFERROR(MIN('Team &amp; Salaries'!$P47,IF(ISNUMBER(AT136),AT136,0)+'Team &amp; Salaries'!$N47),'Team &amp; Salaries'!$N47),0)),IF('Team &amp; Salaries'!$O47="Annually",IF(AW$6='Team &amp; Salaries'!$M47,MIN('Team &amp; Salaries'!$N47,'Team &amp; Salaries'!$P47),IF(AW$6&gt;'Team &amp; Salaries'!$M47,IFERROR(MIN('Team &amp; Salaries'!$P47,AK136+'Team &amp; Salaries'!$N47),MIN('Team &amp; Salaries'!$N47,'Team &amp; Salaries'!$P47)),0))))))+IF($A136=Projections!$C$87,Revenue!AU$72,0)</f>
        <v>1</v>
      </c>
      <c r="AX136" s="286">
        <f>IF('Team &amp; Salaries'!$O47="Never",IF(AX$6&gt;='Team &amp; Salaries'!$M47,MIN('Team &amp; Salaries'!$N47,'Team &amp; Salaries'!$P47),0),IF('Team &amp; Salaries'!$O47="Monthly",IF(AX$6='Team &amp; Salaries'!$M47,MIN('Team &amp; Salaries'!$N47,'Team &amp; Salaries'!$P47),IF(AX$6&gt;'Team &amp; Salaries'!$M47,MIN('Team &amp; Salaries'!$P47,AW136+'Team &amp; Salaries'!$N47),0)),IF('Team &amp; Salaries'!$O47="Quarterly",IF(AX$6='Team &amp; Salaries'!$M47,MIN('Team &amp; Salaries'!$N47,'Team &amp; Salaries'!$P47),IF(AX$6&gt;'Team &amp; Salaries'!$M47,IFERROR(MIN('Team &amp; Salaries'!$P47,IF(ISNUMBER(AU136),AU136,0)+'Team &amp; Salaries'!$N47),'Team &amp; Salaries'!$N47),0)),IF('Team &amp; Salaries'!$O47="Annually",IF(AX$6='Team &amp; Salaries'!$M47,MIN('Team &amp; Salaries'!$N47,'Team &amp; Salaries'!$P47),IF(AX$6&gt;'Team &amp; Salaries'!$M47,IFERROR(MIN('Team &amp; Salaries'!$P47,AL136+'Team &amp; Salaries'!$N47),MIN('Team &amp; Salaries'!$N47,'Team &amp; Salaries'!$P47)),0))))))+IF($A136=Projections!$C$87,Revenue!AV$72,0)</f>
        <v>1</v>
      </c>
      <c r="AY136" s="286">
        <f>IF('Team &amp; Salaries'!$O47="Never",IF(AY$6&gt;='Team &amp; Salaries'!$M47,MIN('Team &amp; Salaries'!$N47,'Team &amp; Salaries'!$P47),0),IF('Team &amp; Salaries'!$O47="Monthly",IF(AY$6='Team &amp; Salaries'!$M47,MIN('Team &amp; Salaries'!$N47,'Team &amp; Salaries'!$P47),IF(AY$6&gt;'Team &amp; Salaries'!$M47,MIN('Team &amp; Salaries'!$P47,AX136+'Team &amp; Salaries'!$N47),0)),IF('Team &amp; Salaries'!$O47="Quarterly",IF(AY$6='Team &amp; Salaries'!$M47,MIN('Team &amp; Salaries'!$N47,'Team &amp; Salaries'!$P47),IF(AY$6&gt;'Team &amp; Salaries'!$M47,IFERROR(MIN('Team &amp; Salaries'!$P47,IF(ISNUMBER(AV136),AV136,0)+'Team &amp; Salaries'!$N47),'Team &amp; Salaries'!$N47),0)),IF('Team &amp; Salaries'!$O47="Annually",IF(AY$6='Team &amp; Salaries'!$M47,MIN('Team &amp; Salaries'!$N47,'Team &amp; Salaries'!$P47),IF(AY$6&gt;'Team &amp; Salaries'!$M47,IFERROR(MIN('Team &amp; Salaries'!$P47,AM136+'Team &amp; Salaries'!$N47),MIN('Team &amp; Salaries'!$N47,'Team &amp; Salaries'!$P47)),0))))))+IF($A136=Projections!$C$87,Revenue!AW$72,0)</f>
        <v>1</v>
      </c>
      <c r="AZ136" s="286">
        <f>IF('Team &amp; Salaries'!$O47="Never",IF(AZ$6&gt;='Team &amp; Salaries'!$M47,MIN('Team &amp; Salaries'!$N47,'Team &amp; Salaries'!$P47),0),IF('Team &amp; Salaries'!$O47="Monthly",IF(AZ$6='Team &amp; Salaries'!$M47,MIN('Team &amp; Salaries'!$N47,'Team &amp; Salaries'!$P47),IF(AZ$6&gt;'Team &amp; Salaries'!$M47,MIN('Team &amp; Salaries'!$P47,AY136+'Team &amp; Salaries'!$N47),0)),IF('Team &amp; Salaries'!$O47="Quarterly",IF(AZ$6='Team &amp; Salaries'!$M47,MIN('Team &amp; Salaries'!$N47,'Team &amp; Salaries'!$P47),IF(AZ$6&gt;'Team &amp; Salaries'!$M47,IFERROR(MIN('Team &amp; Salaries'!$P47,IF(ISNUMBER(AW136),AW136,0)+'Team &amp; Salaries'!$N47),'Team &amp; Salaries'!$N47),0)),IF('Team &amp; Salaries'!$O47="Annually",IF(AZ$6='Team &amp; Salaries'!$M47,MIN('Team &amp; Salaries'!$N47,'Team &amp; Salaries'!$P47),IF(AZ$6&gt;'Team &amp; Salaries'!$M47,IFERROR(MIN('Team &amp; Salaries'!$P47,AN136+'Team &amp; Salaries'!$N47),MIN('Team &amp; Salaries'!$N47,'Team &amp; Salaries'!$P47)),0))))))+IF($A136=Projections!$C$87,Revenue!AX$72,0)</f>
        <v>1</v>
      </c>
      <c r="BA136" s="286">
        <f>IF('Team &amp; Salaries'!$O47="Never",IF(BA$6&gt;='Team &amp; Salaries'!$M47,MIN('Team &amp; Salaries'!$N47,'Team &amp; Salaries'!$P47),0),IF('Team &amp; Salaries'!$O47="Monthly",IF(BA$6='Team &amp; Salaries'!$M47,MIN('Team &amp; Salaries'!$N47,'Team &amp; Salaries'!$P47),IF(BA$6&gt;'Team &amp; Salaries'!$M47,MIN('Team &amp; Salaries'!$P47,AZ136+'Team &amp; Salaries'!$N47),0)),IF('Team &amp; Salaries'!$O47="Quarterly",IF(BA$6='Team &amp; Salaries'!$M47,MIN('Team &amp; Salaries'!$N47,'Team &amp; Salaries'!$P47),IF(BA$6&gt;'Team &amp; Salaries'!$M47,IFERROR(MIN('Team &amp; Salaries'!$P47,IF(ISNUMBER(AX136),AX136,0)+'Team &amp; Salaries'!$N47),'Team &amp; Salaries'!$N47),0)),IF('Team &amp; Salaries'!$O47="Annually",IF(BA$6='Team &amp; Salaries'!$M47,MIN('Team &amp; Salaries'!$N47,'Team &amp; Salaries'!$P47),IF(BA$6&gt;'Team &amp; Salaries'!$M47,IFERROR(MIN('Team &amp; Salaries'!$P47,AO136+'Team &amp; Salaries'!$N47),MIN('Team &amp; Salaries'!$N47,'Team &amp; Salaries'!$P47)),0))))))+IF($A136=Projections!$C$87,Revenue!AY$72,0)</f>
        <v>1</v>
      </c>
      <c r="BB136" s="286">
        <f>IF('Team &amp; Salaries'!$O47="Never",IF(BB$6&gt;='Team &amp; Salaries'!$M47,MIN('Team &amp; Salaries'!$N47,'Team &amp; Salaries'!$P47),0),IF('Team &amp; Salaries'!$O47="Monthly",IF(BB$6='Team &amp; Salaries'!$M47,MIN('Team &amp; Salaries'!$N47,'Team &amp; Salaries'!$P47),IF(BB$6&gt;'Team &amp; Salaries'!$M47,MIN('Team &amp; Salaries'!$P47,BA136+'Team &amp; Salaries'!$N47),0)),IF('Team &amp; Salaries'!$O47="Quarterly",IF(BB$6='Team &amp; Salaries'!$M47,MIN('Team &amp; Salaries'!$N47,'Team &amp; Salaries'!$P47),IF(BB$6&gt;'Team &amp; Salaries'!$M47,IFERROR(MIN('Team &amp; Salaries'!$P47,IF(ISNUMBER(AY136),AY136,0)+'Team &amp; Salaries'!$N47),'Team &amp; Salaries'!$N47),0)),IF('Team &amp; Salaries'!$O47="Annually",IF(BB$6='Team &amp; Salaries'!$M47,MIN('Team &amp; Salaries'!$N47,'Team &amp; Salaries'!$P47),IF(BB$6&gt;'Team &amp; Salaries'!$M47,IFERROR(MIN('Team &amp; Salaries'!$P47,AP136+'Team &amp; Salaries'!$N47),MIN('Team &amp; Salaries'!$N47,'Team &amp; Salaries'!$P47)),0))))))+IF($A136=Projections!$C$87,Revenue!AZ$72,0)</f>
        <v>1</v>
      </c>
      <c r="BC136" s="286">
        <f>IF('Team &amp; Salaries'!$O47="Never",IF(BC$6&gt;='Team &amp; Salaries'!$M47,MIN('Team &amp; Salaries'!$N47,'Team &amp; Salaries'!$P47),0),IF('Team &amp; Salaries'!$O47="Monthly",IF(BC$6='Team &amp; Salaries'!$M47,MIN('Team &amp; Salaries'!$N47,'Team &amp; Salaries'!$P47),IF(BC$6&gt;'Team &amp; Salaries'!$M47,MIN('Team &amp; Salaries'!$P47,BB136+'Team &amp; Salaries'!$N47),0)),IF('Team &amp; Salaries'!$O47="Quarterly",IF(BC$6='Team &amp; Salaries'!$M47,MIN('Team &amp; Salaries'!$N47,'Team &amp; Salaries'!$P47),IF(BC$6&gt;'Team &amp; Salaries'!$M47,IFERROR(MIN('Team &amp; Salaries'!$P47,IF(ISNUMBER(AZ136),AZ136,0)+'Team &amp; Salaries'!$N47),'Team &amp; Salaries'!$N47),0)),IF('Team &amp; Salaries'!$O47="Annually",IF(BC$6='Team &amp; Salaries'!$M47,MIN('Team &amp; Salaries'!$N47,'Team &amp; Salaries'!$P47),IF(BC$6&gt;'Team &amp; Salaries'!$M47,IFERROR(MIN('Team &amp; Salaries'!$P47,AQ136+'Team &amp; Salaries'!$N47),MIN('Team &amp; Salaries'!$N47,'Team &amp; Salaries'!$P47)),0))))))+IF($A136=Projections!$C$87,Revenue!BA$72,0)</f>
        <v>1</v>
      </c>
      <c r="BD136" s="286">
        <f>IF('Team &amp; Salaries'!$O47="Never",IF(BD$6&gt;='Team &amp; Salaries'!$M47,MIN('Team &amp; Salaries'!$N47,'Team &amp; Salaries'!$P47),0),IF('Team &amp; Salaries'!$O47="Monthly",IF(BD$6='Team &amp; Salaries'!$M47,MIN('Team &amp; Salaries'!$N47,'Team &amp; Salaries'!$P47),IF(BD$6&gt;'Team &amp; Salaries'!$M47,MIN('Team &amp; Salaries'!$P47,BC136+'Team &amp; Salaries'!$N47),0)),IF('Team &amp; Salaries'!$O47="Quarterly",IF(BD$6='Team &amp; Salaries'!$M47,MIN('Team &amp; Salaries'!$N47,'Team &amp; Salaries'!$P47),IF(BD$6&gt;'Team &amp; Salaries'!$M47,IFERROR(MIN('Team &amp; Salaries'!$P47,IF(ISNUMBER(BA136),BA136,0)+'Team &amp; Salaries'!$N47),'Team &amp; Salaries'!$N47),0)),IF('Team &amp; Salaries'!$O47="Annually",IF(BD$6='Team &amp; Salaries'!$M47,MIN('Team &amp; Salaries'!$N47,'Team &amp; Salaries'!$P47),IF(BD$6&gt;'Team &amp; Salaries'!$M47,IFERROR(MIN('Team &amp; Salaries'!$P47,AR136+'Team &amp; Salaries'!$N47),MIN('Team &amp; Salaries'!$N47,'Team &amp; Salaries'!$P47)),0))))))+IF($A136=Projections!$C$87,Revenue!BB$72,0)</f>
        <v>1</v>
      </c>
      <c r="BE136" s="286">
        <f>IF('Team &amp; Salaries'!$O47="Never",IF(BE$6&gt;='Team &amp; Salaries'!$M47,MIN('Team &amp; Salaries'!$N47,'Team &amp; Salaries'!$P47),0),IF('Team &amp; Salaries'!$O47="Monthly",IF(BE$6='Team &amp; Salaries'!$M47,MIN('Team &amp; Salaries'!$N47,'Team &amp; Salaries'!$P47),IF(BE$6&gt;'Team &amp; Salaries'!$M47,MIN('Team &amp; Salaries'!$P47,BD136+'Team &amp; Salaries'!$N47),0)),IF('Team &amp; Salaries'!$O47="Quarterly",IF(BE$6='Team &amp; Salaries'!$M47,MIN('Team &amp; Salaries'!$N47,'Team &amp; Salaries'!$P47),IF(BE$6&gt;'Team &amp; Salaries'!$M47,IFERROR(MIN('Team &amp; Salaries'!$P47,IF(ISNUMBER(BB136),BB136,0)+'Team &amp; Salaries'!$N47),'Team &amp; Salaries'!$N47),0)),IF('Team &amp; Salaries'!$O47="Annually",IF(BE$6='Team &amp; Salaries'!$M47,MIN('Team &amp; Salaries'!$N47,'Team &amp; Salaries'!$P47),IF(BE$6&gt;'Team &amp; Salaries'!$M47,IFERROR(MIN('Team &amp; Salaries'!$P47,AS136+'Team &amp; Salaries'!$N47),MIN('Team &amp; Salaries'!$N47,'Team &amp; Salaries'!$P47)),0))))))+IF($A136=Projections!$C$87,Revenue!BC$72,0)</f>
        <v>1</v>
      </c>
      <c r="BF136" s="286">
        <f>IF('Team &amp; Salaries'!$O47="Never",IF(BF$6&gt;='Team &amp; Salaries'!$M47,MIN('Team &amp; Salaries'!$N47,'Team &amp; Salaries'!$P47),0),IF('Team &amp; Salaries'!$O47="Monthly",IF(BF$6='Team &amp; Salaries'!$M47,MIN('Team &amp; Salaries'!$N47,'Team &amp; Salaries'!$P47),IF(BF$6&gt;'Team &amp; Salaries'!$M47,MIN('Team &amp; Salaries'!$P47,BE136+'Team &amp; Salaries'!$N47),0)),IF('Team &amp; Salaries'!$O47="Quarterly",IF(BF$6='Team &amp; Salaries'!$M47,MIN('Team &amp; Salaries'!$N47,'Team &amp; Salaries'!$P47),IF(BF$6&gt;'Team &amp; Salaries'!$M47,IFERROR(MIN('Team &amp; Salaries'!$P47,IF(ISNUMBER(BC136),BC136,0)+'Team &amp; Salaries'!$N47),'Team &amp; Salaries'!$N47),0)),IF('Team &amp; Salaries'!$O47="Annually",IF(BF$6='Team &amp; Salaries'!$M47,MIN('Team &amp; Salaries'!$N47,'Team &amp; Salaries'!$P47),IF(BF$6&gt;'Team &amp; Salaries'!$M47,IFERROR(MIN('Team &amp; Salaries'!$P47,AT136+'Team &amp; Salaries'!$N47),MIN('Team &amp; Salaries'!$N47,'Team &amp; Salaries'!$P47)),0))))))+IF($A136=Projections!$C$87,Revenue!BD$72,0)</f>
        <v>1</v>
      </c>
      <c r="BG136" s="286">
        <f>IF('Team &amp; Salaries'!$O47="Never",IF(BG$6&gt;='Team &amp; Salaries'!$M47,MIN('Team &amp; Salaries'!$N47,'Team &amp; Salaries'!$P47),0),IF('Team &amp; Salaries'!$O47="Monthly",IF(BG$6='Team &amp; Salaries'!$M47,MIN('Team &amp; Salaries'!$N47,'Team &amp; Salaries'!$P47),IF(BG$6&gt;'Team &amp; Salaries'!$M47,MIN('Team &amp; Salaries'!$P47,BF136+'Team &amp; Salaries'!$N47),0)),IF('Team &amp; Salaries'!$O47="Quarterly",IF(BG$6='Team &amp; Salaries'!$M47,MIN('Team &amp; Salaries'!$N47,'Team &amp; Salaries'!$P47),IF(BG$6&gt;'Team &amp; Salaries'!$M47,IFERROR(MIN('Team &amp; Salaries'!$P47,IF(ISNUMBER(BD136),BD136,0)+'Team &amp; Salaries'!$N47),'Team &amp; Salaries'!$N47),0)),IF('Team &amp; Salaries'!$O47="Annually",IF(BG$6='Team &amp; Salaries'!$M47,MIN('Team &amp; Salaries'!$N47,'Team &amp; Salaries'!$P47),IF(BG$6&gt;'Team &amp; Salaries'!$M47,IFERROR(MIN('Team &amp; Salaries'!$P47,AU136+'Team &amp; Salaries'!$N47),MIN('Team &amp; Salaries'!$N47,'Team &amp; Salaries'!$P47)),0))))))+IF($A136=Projections!$C$87,Revenue!BE$72,0)</f>
        <v>1</v>
      </c>
      <c r="BH136" s="286">
        <f>IF('Team &amp; Salaries'!$O47="Never",IF(BH$6&gt;='Team &amp; Salaries'!$M47,MIN('Team &amp; Salaries'!$N47,'Team &amp; Salaries'!$P47),0),IF('Team &amp; Salaries'!$O47="Monthly",IF(BH$6='Team &amp; Salaries'!$M47,MIN('Team &amp; Salaries'!$N47,'Team &amp; Salaries'!$P47),IF(BH$6&gt;'Team &amp; Salaries'!$M47,MIN('Team &amp; Salaries'!$P47,BG136+'Team &amp; Salaries'!$N47),0)),IF('Team &amp; Salaries'!$O47="Quarterly",IF(BH$6='Team &amp; Salaries'!$M47,MIN('Team &amp; Salaries'!$N47,'Team &amp; Salaries'!$P47),IF(BH$6&gt;'Team &amp; Salaries'!$M47,IFERROR(MIN('Team &amp; Salaries'!$P47,IF(ISNUMBER(BE136),BE136,0)+'Team &amp; Salaries'!$N47),'Team &amp; Salaries'!$N47),0)),IF('Team &amp; Salaries'!$O47="Annually",IF(BH$6='Team &amp; Salaries'!$M47,MIN('Team &amp; Salaries'!$N47,'Team &amp; Salaries'!$P47),IF(BH$6&gt;'Team &amp; Salaries'!$M47,IFERROR(MIN('Team &amp; Salaries'!$P47,AV136+'Team &amp; Salaries'!$N47),MIN('Team &amp; Salaries'!$N47,'Team &amp; Salaries'!$P47)),0))))))+IF($A136=Projections!$C$87,Revenue!BF$72,0)</f>
        <v>1</v>
      </c>
      <c r="BI136" s="286">
        <f>IF('Team &amp; Salaries'!$O47="Never",IF(BI$6&gt;='Team &amp; Salaries'!$M47,MIN('Team &amp; Salaries'!$N47,'Team &amp; Salaries'!$P47),0),IF('Team &amp; Salaries'!$O47="Monthly",IF(BI$6='Team &amp; Salaries'!$M47,MIN('Team &amp; Salaries'!$N47,'Team &amp; Salaries'!$P47),IF(BI$6&gt;'Team &amp; Salaries'!$M47,MIN('Team &amp; Salaries'!$P47,BH136+'Team &amp; Salaries'!$N47),0)),IF('Team &amp; Salaries'!$O47="Quarterly",IF(BI$6='Team &amp; Salaries'!$M47,MIN('Team &amp; Salaries'!$N47,'Team &amp; Salaries'!$P47),IF(BI$6&gt;'Team &amp; Salaries'!$M47,IFERROR(MIN('Team &amp; Salaries'!$P47,IF(ISNUMBER(BF136),BF136,0)+'Team &amp; Salaries'!$N47),'Team &amp; Salaries'!$N47),0)),IF('Team &amp; Salaries'!$O47="Annually",IF(BI$6='Team &amp; Salaries'!$M47,MIN('Team &amp; Salaries'!$N47,'Team &amp; Salaries'!$P47),IF(BI$6&gt;'Team &amp; Salaries'!$M47,IFERROR(MIN('Team &amp; Salaries'!$P47,AW136+'Team &amp; Salaries'!$N47),MIN('Team &amp; Salaries'!$N47,'Team &amp; Salaries'!$P47)),0))))))+IF($A136=Projections!$C$87,Revenue!BG$72,0)</f>
        <v>1</v>
      </c>
      <c r="BJ136" s="286">
        <f>IF('Team &amp; Salaries'!$O47="Never",IF(BJ$6&gt;='Team &amp; Salaries'!$M47,MIN('Team &amp; Salaries'!$N47,'Team &amp; Salaries'!$P47),0),IF('Team &amp; Salaries'!$O47="Monthly",IF(BJ$6='Team &amp; Salaries'!$M47,MIN('Team &amp; Salaries'!$N47,'Team &amp; Salaries'!$P47),IF(BJ$6&gt;'Team &amp; Salaries'!$M47,MIN('Team &amp; Salaries'!$P47,BI136+'Team &amp; Salaries'!$N47),0)),IF('Team &amp; Salaries'!$O47="Quarterly",IF(BJ$6='Team &amp; Salaries'!$M47,MIN('Team &amp; Salaries'!$N47,'Team &amp; Salaries'!$P47),IF(BJ$6&gt;'Team &amp; Salaries'!$M47,IFERROR(MIN('Team &amp; Salaries'!$P47,IF(ISNUMBER(BG136),BG136,0)+'Team &amp; Salaries'!$N47),'Team &amp; Salaries'!$N47),0)),IF('Team &amp; Salaries'!$O47="Annually",IF(BJ$6='Team &amp; Salaries'!$M47,MIN('Team &amp; Salaries'!$N47,'Team &amp; Salaries'!$P47),IF(BJ$6&gt;'Team &amp; Salaries'!$M47,IFERROR(MIN('Team &amp; Salaries'!$P47,AX136+'Team &amp; Salaries'!$N47),MIN('Team &amp; Salaries'!$N47,'Team &amp; Salaries'!$P47)),0))))))+IF($A136=Projections!$C$87,Revenue!BH$72,0)</f>
        <v>1</v>
      </c>
      <c r="BK136" s="286">
        <f>IF('Team &amp; Salaries'!$O47="Never",IF(BK$6&gt;='Team &amp; Salaries'!$M47,MIN('Team &amp; Salaries'!$N47,'Team &amp; Salaries'!$P47),0),IF('Team &amp; Salaries'!$O47="Monthly",IF(BK$6='Team &amp; Salaries'!$M47,MIN('Team &amp; Salaries'!$N47,'Team &amp; Salaries'!$P47),IF(BK$6&gt;'Team &amp; Salaries'!$M47,MIN('Team &amp; Salaries'!$P47,BJ136+'Team &amp; Salaries'!$N47),0)),IF('Team &amp; Salaries'!$O47="Quarterly",IF(BK$6='Team &amp; Salaries'!$M47,MIN('Team &amp; Salaries'!$N47,'Team &amp; Salaries'!$P47),IF(BK$6&gt;'Team &amp; Salaries'!$M47,IFERROR(MIN('Team &amp; Salaries'!$P47,IF(ISNUMBER(BH136),BH136,0)+'Team &amp; Salaries'!$N47),'Team &amp; Salaries'!$N47),0)),IF('Team &amp; Salaries'!$O47="Annually",IF(BK$6='Team &amp; Salaries'!$M47,MIN('Team &amp; Salaries'!$N47,'Team &amp; Salaries'!$P47),IF(BK$6&gt;'Team &amp; Salaries'!$M47,IFERROR(MIN('Team &amp; Salaries'!$P47,AY136+'Team &amp; Salaries'!$N47),MIN('Team &amp; Salaries'!$N47,'Team &amp; Salaries'!$P47)),0))))))+IF($A136=Projections!$C$87,Revenue!BI$72,0)</f>
        <v>1</v>
      </c>
      <c r="BL136" s="286">
        <f>IF('Team &amp; Salaries'!$O47="Never",IF(BL$6&gt;='Team &amp; Salaries'!$M47,MIN('Team &amp; Salaries'!$N47,'Team &amp; Salaries'!$P47),0),IF('Team &amp; Salaries'!$O47="Monthly",IF(BL$6='Team &amp; Salaries'!$M47,MIN('Team &amp; Salaries'!$N47,'Team &amp; Salaries'!$P47),IF(BL$6&gt;'Team &amp; Salaries'!$M47,MIN('Team &amp; Salaries'!$P47,BK136+'Team &amp; Salaries'!$N47),0)),IF('Team &amp; Salaries'!$O47="Quarterly",IF(BL$6='Team &amp; Salaries'!$M47,MIN('Team &amp; Salaries'!$N47,'Team &amp; Salaries'!$P47),IF(BL$6&gt;'Team &amp; Salaries'!$M47,IFERROR(MIN('Team &amp; Salaries'!$P47,IF(ISNUMBER(BI136),BI136,0)+'Team &amp; Salaries'!$N47),'Team &amp; Salaries'!$N47),0)),IF('Team &amp; Salaries'!$O47="Annually",IF(BL$6='Team &amp; Salaries'!$M47,MIN('Team &amp; Salaries'!$N47,'Team &amp; Salaries'!$P47),IF(BL$6&gt;'Team &amp; Salaries'!$M47,IFERROR(MIN('Team &amp; Salaries'!$P47,AZ136+'Team &amp; Salaries'!$N47),MIN('Team &amp; Salaries'!$N47,'Team &amp; Salaries'!$P47)),0))))))+IF($A136=Projections!$C$87,Revenue!BJ$72,0)</f>
        <v>1</v>
      </c>
      <c r="BM136" s="286">
        <f>IF('Team &amp; Salaries'!$O47="Never",IF(BM$6&gt;='Team &amp; Salaries'!$M47,MIN('Team &amp; Salaries'!$N47,'Team &amp; Salaries'!$P47),0),IF('Team &amp; Salaries'!$O47="Monthly",IF(BM$6='Team &amp; Salaries'!$M47,MIN('Team &amp; Salaries'!$N47,'Team &amp; Salaries'!$P47),IF(BM$6&gt;'Team &amp; Salaries'!$M47,MIN('Team &amp; Salaries'!$P47,BL136+'Team &amp; Salaries'!$N47),0)),IF('Team &amp; Salaries'!$O47="Quarterly",IF(BM$6='Team &amp; Salaries'!$M47,MIN('Team &amp; Salaries'!$N47,'Team &amp; Salaries'!$P47),IF(BM$6&gt;'Team &amp; Salaries'!$M47,IFERROR(MIN('Team &amp; Salaries'!$P47,IF(ISNUMBER(BJ136),BJ136,0)+'Team &amp; Salaries'!$N47),'Team &amp; Salaries'!$N47),0)),IF('Team &amp; Salaries'!$O47="Annually",IF(BM$6='Team &amp; Salaries'!$M47,MIN('Team &amp; Salaries'!$N47,'Team &amp; Salaries'!$P47),IF(BM$6&gt;'Team &amp; Salaries'!$M47,IFERROR(MIN('Team &amp; Salaries'!$P47,BA136+'Team &amp; Salaries'!$N47),MIN('Team &amp; Salaries'!$N47,'Team &amp; Salaries'!$P47)),0))))))+IF($A136=Projections!$C$87,Revenue!BK$72,0)</f>
        <v>1</v>
      </c>
      <c r="BN136" s="286">
        <f>IF('Team &amp; Salaries'!$O47="Never",IF(BN$6&gt;='Team &amp; Salaries'!$M47,MIN('Team &amp; Salaries'!$N47,'Team &amp; Salaries'!$P47),0),IF('Team &amp; Salaries'!$O47="Monthly",IF(BN$6='Team &amp; Salaries'!$M47,MIN('Team &amp; Salaries'!$N47,'Team &amp; Salaries'!$P47),IF(BN$6&gt;'Team &amp; Salaries'!$M47,MIN('Team &amp; Salaries'!$P47,BM136+'Team &amp; Salaries'!$N47),0)),IF('Team &amp; Salaries'!$O47="Quarterly",IF(BN$6='Team &amp; Salaries'!$M47,MIN('Team &amp; Salaries'!$N47,'Team &amp; Salaries'!$P47),IF(BN$6&gt;'Team &amp; Salaries'!$M47,IFERROR(MIN('Team &amp; Salaries'!$P47,IF(ISNUMBER(BK136),BK136,0)+'Team &amp; Salaries'!$N47),'Team &amp; Salaries'!$N47),0)),IF('Team &amp; Salaries'!$O47="Annually",IF(BN$6='Team &amp; Salaries'!$M47,MIN('Team &amp; Salaries'!$N47,'Team &amp; Salaries'!$P47),IF(BN$6&gt;'Team &amp; Salaries'!$M47,IFERROR(MIN('Team &amp; Salaries'!$P47,BB136+'Team &amp; Salaries'!$N47),MIN('Team &amp; Salaries'!$N47,'Team &amp; Salaries'!$P47)),0))))))+IF($A136=Projections!$C$87,Revenue!BL$72,0)</f>
        <v>1</v>
      </c>
      <c r="BO136" s="286">
        <f>IF('Team &amp; Salaries'!$O47="Never",IF(BO$6&gt;='Team &amp; Salaries'!$M47,MIN('Team &amp; Salaries'!$N47,'Team &amp; Salaries'!$P47),0),IF('Team &amp; Salaries'!$O47="Monthly",IF(BO$6='Team &amp; Salaries'!$M47,MIN('Team &amp; Salaries'!$N47,'Team &amp; Salaries'!$P47),IF(BO$6&gt;'Team &amp; Salaries'!$M47,MIN('Team &amp; Salaries'!$P47,BN136+'Team &amp; Salaries'!$N47),0)),IF('Team &amp; Salaries'!$O47="Quarterly",IF(BO$6='Team &amp; Salaries'!$M47,MIN('Team &amp; Salaries'!$N47,'Team &amp; Salaries'!$P47),IF(BO$6&gt;'Team &amp; Salaries'!$M47,IFERROR(MIN('Team &amp; Salaries'!$P47,IF(ISNUMBER(BL136),BL136,0)+'Team &amp; Salaries'!$N47),'Team &amp; Salaries'!$N47),0)),IF('Team &amp; Salaries'!$O47="Annually",IF(BO$6='Team &amp; Salaries'!$M47,MIN('Team &amp; Salaries'!$N47,'Team &amp; Salaries'!$P47),IF(BO$6&gt;'Team &amp; Salaries'!$M47,IFERROR(MIN('Team &amp; Salaries'!$P47,BC136+'Team &amp; Salaries'!$N47),MIN('Team &amp; Salaries'!$N47,'Team &amp; Salaries'!$P47)),0))))))+IF($A136=Projections!$C$87,Revenue!BM$72,0)</f>
        <v>1</v>
      </c>
      <c r="BP136" s="286">
        <f>IF('Team &amp; Salaries'!$O47="Never",IF(BP$6&gt;='Team &amp; Salaries'!$M47,MIN('Team &amp; Salaries'!$N47,'Team &amp; Salaries'!$P47),0),IF('Team &amp; Salaries'!$O47="Monthly",IF(BP$6='Team &amp; Salaries'!$M47,MIN('Team &amp; Salaries'!$N47,'Team &amp; Salaries'!$P47),IF(BP$6&gt;'Team &amp; Salaries'!$M47,MIN('Team &amp; Salaries'!$P47,BO136+'Team &amp; Salaries'!$N47),0)),IF('Team &amp; Salaries'!$O47="Quarterly",IF(BP$6='Team &amp; Salaries'!$M47,MIN('Team &amp; Salaries'!$N47,'Team &amp; Salaries'!$P47),IF(BP$6&gt;'Team &amp; Salaries'!$M47,IFERROR(MIN('Team &amp; Salaries'!$P47,IF(ISNUMBER(BM136),BM136,0)+'Team &amp; Salaries'!$N47),'Team &amp; Salaries'!$N47),0)),IF('Team &amp; Salaries'!$O47="Annually",IF(BP$6='Team &amp; Salaries'!$M47,MIN('Team &amp; Salaries'!$N47,'Team &amp; Salaries'!$P47),IF(BP$6&gt;'Team &amp; Salaries'!$M47,IFERROR(MIN('Team &amp; Salaries'!$P47,BD136+'Team &amp; Salaries'!$N47),MIN('Team &amp; Salaries'!$N47,'Team &amp; Salaries'!$P47)),0))))))+IF($A136=Projections!$C$87,Revenue!BN$72,0)</f>
        <v>1</v>
      </c>
      <c r="BQ136" s="286">
        <f>IF('Team &amp; Salaries'!$O47="Never",IF(BQ$6&gt;='Team &amp; Salaries'!$M47,MIN('Team &amp; Salaries'!$N47,'Team &amp; Salaries'!$P47),0),IF('Team &amp; Salaries'!$O47="Monthly",IF(BQ$6='Team &amp; Salaries'!$M47,MIN('Team &amp; Salaries'!$N47,'Team &amp; Salaries'!$P47),IF(BQ$6&gt;'Team &amp; Salaries'!$M47,MIN('Team &amp; Salaries'!$P47,BP136+'Team &amp; Salaries'!$N47),0)),IF('Team &amp; Salaries'!$O47="Quarterly",IF(BQ$6='Team &amp; Salaries'!$M47,MIN('Team &amp; Salaries'!$N47,'Team &amp; Salaries'!$P47),IF(BQ$6&gt;'Team &amp; Salaries'!$M47,IFERROR(MIN('Team &amp; Salaries'!$P47,IF(ISNUMBER(BN136),BN136,0)+'Team &amp; Salaries'!$N47),'Team &amp; Salaries'!$N47),0)),IF('Team &amp; Salaries'!$O47="Annually",IF(BQ$6='Team &amp; Salaries'!$M47,MIN('Team &amp; Salaries'!$N47,'Team &amp; Salaries'!$P47),IF(BQ$6&gt;'Team &amp; Salaries'!$M47,IFERROR(MIN('Team &amp; Salaries'!$P47,BE136+'Team &amp; Salaries'!$N47),MIN('Team &amp; Salaries'!$N47,'Team &amp; Salaries'!$P47)),0))))))+IF($A136=Projections!$C$87,Revenue!BO$72,0)</f>
        <v>1</v>
      </c>
      <c r="BR136" s="286">
        <f>IF('Team &amp; Salaries'!$O47="Never",IF(BR$6&gt;='Team &amp; Salaries'!$M47,MIN('Team &amp; Salaries'!$N47,'Team &amp; Salaries'!$P47),0),IF('Team &amp; Salaries'!$O47="Monthly",IF(BR$6='Team &amp; Salaries'!$M47,MIN('Team &amp; Salaries'!$N47,'Team &amp; Salaries'!$P47),IF(BR$6&gt;'Team &amp; Salaries'!$M47,MIN('Team &amp; Salaries'!$P47,BQ136+'Team &amp; Salaries'!$N47),0)),IF('Team &amp; Salaries'!$O47="Quarterly",IF(BR$6='Team &amp; Salaries'!$M47,MIN('Team &amp; Salaries'!$N47,'Team &amp; Salaries'!$P47),IF(BR$6&gt;'Team &amp; Salaries'!$M47,IFERROR(MIN('Team &amp; Salaries'!$P47,IF(ISNUMBER(BO136),BO136,0)+'Team &amp; Salaries'!$N47),'Team &amp; Salaries'!$N47),0)),IF('Team &amp; Salaries'!$O47="Annually",IF(BR$6='Team &amp; Salaries'!$M47,MIN('Team &amp; Salaries'!$N47,'Team &amp; Salaries'!$P47),IF(BR$6&gt;'Team &amp; Salaries'!$M47,IFERROR(MIN('Team &amp; Salaries'!$P47,BF136+'Team &amp; Salaries'!$N47),MIN('Team &amp; Salaries'!$N47,'Team &amp; Salaries'!$P47)),0))))))+IF($A136=Projections!$C$87,Revenue!BP$72,0)</f>
        <v>1</v>
      </c>
      <c r="BS136" s="286">
        <f>IF('Team &amp; Salaries'!$O47="Never",IF(BS$6&gt;='Team &amp; Salaries'!$M47,MIN('Team &amp; Salaries'!$N47,'Team &amp; Salaries'!$P47),0),IF('Team &amp; Salaries'!$O47="Monthly",IF(BS$6='Team &amp; Salaries'!$M47,MIN('Team &amp; Salaries'!$N47,'Team &amp; Salaries'!$P47),IF(BS$6&gt;'Team &amp; Salaries'!$M47,MIN('Team &amp; Salaries'!$P47,BR136+'Team &amp; Salaries'!$N47),0)),IF('Team &amp; Salaries'!$O47="Quarterly",IF(BS$6='Team &amp; Salaries'!$M47,MIN('Team &amp; Salaries'!$N47,'Team &amp; Salaries'!$P47),IF(BS$6&gt;'Team &amp; Salaries'!$M47,IFERROR(MIN('Team &amp; Salaries'!$P47,IF(ISNUMBER(BP136),BP136,0)+'Team &amp; Salaries'!$N47),'Team &amp; Salaries'!$N47),0)),IF('Team &amp; Salaries'!$O47="Annually",IF(BS$6='Team &amp; Salaries'!$M47,MIN('Team &amp; Salaries'!$N47,'Team &amp; Salaries'!$P47),IF(BS$6&gt;'Team &amp; Salaries'!$M47,IFERROR(MIN('Team &amp; Salaries'!$P47,BG136+'Team &amp; Salaries'!$N47),MIN('Team &amp; Salaries'!$N47,'Team &amp; Salaries'!$P47)),0))))))+IF($A136=Projections!$C$87,Revenue!BQ$72,0)</f>
        <v>1</v>
      </c>
      <c r="BT136" s="286">
        <f>IF('Team &amp; Salaries'!$O47="Never",IF(BT$6&gt;='Team &amp; Salaries'!$M47,MIN('Team &amp; Salaries'!$N47,'Team &amp; Salaries'!$P47),0),IF('Team &amp; Salaries'!$O47="Monthly",IF(BT$6='Team &amp; Salaries'!$M47,MIN('Team &amp; Salaries'!$N47,'Team &amp; Salaries'!$P47),IF(BT$6&gt;'Team &amp; Salaries'!$M47,MIN('Team &amp; Salaries'!$P47,BS136+'Team &amp; Salaries'!$N47),0)),IF('Team &amp; Salaries'!$O47="Quarterly",IF(BT$6='Team &amp; Salaries'!$M47,MIN('Team &amp; Salaries'!$N47,'Team &amp; Salaries'!$P47),IF(BT$6&gt;'Team &amp; Salaries'!$M47,IFERROR(MIN('Team &amp; Salaries'!$P47,IF(ISNUMBER(BQ136),BQ136,0)+'Team &amp; Salaries'!$N47),'Team &amp; Salaries'!$N47),0)),IF('Team &amp; Salaries'!$O47="Annually",IF(BT$6='Team &amp; Salaries'!$M47,MIN('Team &amp; Salaries'!$N47,'Team &amp; Salaries'!$P47),IF(BT$6&gt;'Team &amp; Salaries'!$M47,IFERROR(MIN('Team &amp; Salaries'!$P47,BH136+'Team &amp; Salaries'!$N47),MIN('Team &amp; Salaries'!$N47,'Team &amp; Salaries'!$P47)),0))))))+IF($A136=Projections!$C$87,Revenue!BR$72,0)</f>
        <v>1</v>
      </c>
      <c r="BU136" s="286">
        <f>IF('Team &amp; Salaries'!$O47="Never",IF(BU$6&gt;='Team &amp; Salaries'!$M47,MIN('Team &amp; Salaries'!$N47,'Team &amp; Salaries'!$P47),0),IF('Team &amp; Salaries'!$O47="Monthly",IF(BU$6='Team &amp; Salaries'!$M47,MIN('Team &amp; Salaries'!$N47,'Team &amp; Salaries'!$P47),IF(BU$6&gt;'Team &amp; Salaries'!$M47,MIN('Team &amp; Salaries'!$P47,BT136+'Team &amp; Salaries'!$N47),0)),IF('Team &amp; Salaries'!$O47="Quarterly",IF(BU$6='Team &amp; Salaries'!$M47,MIN('Team &amp; Salaries'!$N47,'Team &amp; Salaries'!$P47),IF(BU$6&gt;'Team &amp; Salaries'!$M47,IFERROR(MIN('Team &amp; Salaries'!$P47,IF(ISNUMBER(BR136),BR136,0)+'Team &amp; Salaries'!$N47),'Team &amp; Salaries'!$N47),0)),IF('Team &amp; Salaries'!$O47="Annually",IF(BU$6='Team &amp; Salaries'!$M47,MIN('Team &amp; Salaries'!$N47,'Team &amp; Salaries'!$P47),IF(BU$6&gt;'Team &amp; Salaries'!$M47,IFERROR(MIN('Team &amp; Salaries'!$P47,BI136+'Team &amp; Salaries'!$N47),MIN('Team &amp; Salaries'!$N47,'Team &amp; Salaries'!$P47)),0))))))+IF($A136=Projections!$C$87,Revenue!BS$72,0)</f>
        <v>1</v>
      </c>
      <c r="BV136" s="286">
        <f>IF('Team &amp; Salaries'!$O47="Never",IF(BV$6&gt;='Team &amp; Salaries'!$M47,MIN('Team &amp; Salaries'!$N47,'Team &amp; Salaries'!$P47),0),IF('Team &amp; Salaries'!$O47="Monthly",IF(BV$6='Team &amp; Salaries'!$M47,MIN('Team &amp; Salaries'!$N47,'Team &amp; Salaries'!$P47),IF(BV$6&gt;'Team &amp; Salaries'!$M47,MIN('Team &amp; Salaries'!$P47,BU136+'Team &amp; Salaries'!$N47),0)),IF('Team &amp; Salaries'!$O47="Quarterly",IF(BV$6='Team &amp; Salaries'!$M47,MIN('Team &amp; Salaries'!$N47,'Team &amp; Salaries'!$P47),IF(BV$6&gt;'Team &amp; Salaries'!$M47,IFERROR(MIN('Team &amp; Salaries'!$P47,IF(ISNUMBER(BS136),BS136,0)+'Team &amp; Salaries'!$N47),'Team &amp; Salaries'!$N47),0)),IF('Team &amp; Salaries'!$O47="Annually",IF(BV$6='Team &amp; Salaries'!$M47,MIN('Team &amp; Salaries'!$N47,'Team &amp; Salaries'!$P47),IF(BV$6&gt;'Team &amp; Salaries'!$M47,IFERROR(MIN('Team &amp; Salaries'!$P47,BJ136+'Team &amp; Salaries'!$N47),MIN('Team &amp; Salaries'!$N47,'Team &amp; Salaries'!$P47)),0))))))+IF($A136=Projections!$C$87,Revenue!BT$72,0)</f>
        <v>1</v>
      </c>
      <c r="BW136" s="286">
        <f>IF('Team &amp; Salaries'!$O47="Never",IF(BW$6&gt;='Team &amp; Salaries'!$M47,MIN('Team &amp; Salaries'!$N47,'Team &amp; Salaries'!$P47),0),IF('Team &amp; Salaries'!$O47="Monthly",IF(BW$6='Team &amp; Salaries'!$M47,MIN('Team &amp; Salaries'!$N47,'Team &amp; Salaries'!$P47),IF(BW$6&gt;'Team &amp; Salaries'!$M47,MIN('Team &amp; Salaries'!$P47,BV136+'Team &amp; Salaries'!$N47),0)),IF('Team &amp; Salaries'!$O47="Quarterly",IF(BW$6='Team &amp; Salaries'!$M47,MIN('Team &amp; Salaries'!$N47,'Team &amp; Salaries'!$P47),IF(BW$6&gt;'Team &amp; Salaries'!$M47,IFERROR(MIN('Team &amp; Salaries'!$P47,IF(ISNUMBER(BT136),BT136,0)+'Team &amp; Salaries'!$N47),'Team &amp; Salaries'!$N47),0)),IF('Team &amp; Salaries'!$O47="Annually",IF(BW$6='Team &amp; Salaries'!$M47,MIN('Team &amp; Salaries'!$N47,'Team &amp; Salaries'!$P47),IF(BW$6&gt;'Team &amp; Salaries'!$M47,IFERROR(MIN('Team &amp; Salaries'!$P47,BK136+'Team &amp; Salaries'!$N47),MIN('Team &amp; Salaries'!$N47,'Team &amp; Salaries'!$P47)),0))))))+IF($A136=Projections!$C$87,Revenue!BU$72,0)</f>
        <v>1</v>
      </c>
      <c r="BX136" s="286">
        <f>IF('Team &amp; Salaries'!$O47="Never",IF(BX$6&gt;='Team &amp; Salaries'!$M47,MIN('Team &amp; Salaries'!$N47,'Team &amp; Salaries'!$P47),0),IF('Team &amp; Salaries'!$O47="Monthly",IF(BX$6='Team &amp; Salaries'!$M47,MIN('Team &amp; Salaries'!$N47,'Team &amp; Salaries'!$P47),IF(BX$6&gt;'Team &amp; Salaries'!$M47,MIN('Team &amp; Salaries'!$P47,BW136+'Team &amp; Salaries'!$N47),0)),IF('Team &amp; Salaries'!$O47="Quarterly",IF(BX$6='Team &amp; Salaries'!$M47,MIN('Team &amp; Salaries'!$N47,'Team &amp; Salaries'!$P47),IF(BX$6&gt;'Team &amp; Salaries'!$M47,IFERROR(MIN('Team &amp; Salaries'!$P47,IF(ISNUMBER(BU136),BU136,0)+'Team &amp; Salaries'!$N47),'Team &amp; Salaries'!$N47),0)),IF('Team &amp; Salaries'!$O47="Annually",IF(BX$6='Team &amp; Salaries'!$M47,MIN('Team &amp; Salaries'!$N47,'Team &amp; Salaries'!$P47),IF(BX$6&gt;'Team &amp; Salaries'!$M47,IFERROR(MIN('Team &amp; Salaries'!$P47,BL136+'Team &amp; Salaries'!$N47),MIN('Team &amp; Salaries'!$N47,'Team &amp; Salaries'!$P47)),0))))))+IF($A136=Projections!$C$87,Revenue!BV$72,0)</f>
        <v>1</v>
      </c>
      <c r="BY136" s="286">
        <f>IF('Team &amp; Salaries'!$O47="Never",IF(BY$6&gt;='Team &amp; Salaries'!$M47,MIN('Team &amp; Salaries'!$N47,'Team &amp; Salaries'!$P47),0),IF('Team &amp; Salaries'!$O47="Monthly",IF(BY$6='Team &amp; Salaries'!$M47,MIN('Team &amp; Salaries'!$N47,'Team &amp; Salaries'!$P47),IF(BY$6&gt;'Team &amp; Salaries'!$M47,MIN('Team &amp; Salaries'!$P47,BX136+'Team &amp; Salaries'!$N47),0)),IF('Team &amp; Salaries'!$O47="Quarterly",IF(BY$6='Team &amp; Salaries'!$M47,MIN('Team &amp; Salaries'!$N47,'Team &amp; Salaries'!$P47),IF(BY$6&gt;'Team &amp; Salaries'!$M47,IFERROR(MIN('Team &amp; Salaries'!$P47,IF(ISNUMBER(BV136),BV136,0)+'Team &amp; Salaries'!$N47),'Team &amp; Salaries'!$N47),0)),IF('Team &amp; Salaries'!$O47="Annually",IF(BY$6='Team &amp; Salaries'!$M47,MIN('Team &amp; Salaries'!$N47,'Team &amp; Salaries'!$P47),IF(BY$6&gt;'Team &amp; Salaries'!$M47,IFERROR(MIN('Team &amp; Salaries'!$P47,BM136+'Team &amp; Salaries'!$N47),MIN('Team &amp; Salaries'!$N47,'Team &amp; Salaries'!$P47)),0))))))+IF($A136=Projections!$C$87,Revenue!BW$72,0)</f>
        <v>1</v>
      </c>
      <c r="BZ136" s="286">
        <f>IF('Team &amp; Salaries'!$O47="Never",IF(BZ$6&gt;='Team &amp; Salaries'!$M47,MIN('Team &amp; Salaries'!$N47,'Team &amp; Salaries'!$P47),0),IF('Team &amp; Salaries'!$O47="Monthly",IF(BZ$6='Team &amp; Salaries'!$M47,MIN('Team &amp; Salaries'!$N47,'Team &amp; Salaries'!$P47),IF(BZ$6&gt;'Team &amp; Salaries'!$M47,MIN('Team &amp; Salaries'!$P47,BY136+'Team &amp; Salaries'!$N47),0)),IF('Team &amp; Salaries'!$O47="Quarterly",IF(BZ$6='Team &amp; Salaries'!$M47,MIN('Team &amp; Salaries'!$N47,'Team &amp; Salaries'!$P47),IF(BZ$6&gt;'Team &amp; Salaries'!$M47,IFERROR(MIN('Team &amp; Salaries'!$P47,IF(ISNUMBER(BW136),BW136,0)+'Team &amp; Salaries'!$N47),'Team &amp; Salaries'!$N47),0)),IF('Team &amp; Salaries'!$O47="Annually",IF(BZ$6='Team &amp; Salaries'!$M47,MIN('Team &amp; Salaries'!$N47,'Team &amp; Salaries'!$P47),IF(BZ$6&gt;'Team &amp; Salaries'!$M47,IFERROR(MIN('Team &amp; Salaries'!$P47,BN136+'Team &amp; Salaries'!$N47),MIN('Team &amp; Salaries'!$N47,'Team &amp; Salaries'!$P47)),0))))))+IF($A136=Projections!$C$87,Revenue!BX$72,0)</f>
        <v>1</v>
      </c>
      <c r="CA136" s="286">
        <f>IF('Team &amp; Salaries'!$O47="Never",IF(CA$6&gt;='Team &amp; Salaries'!$M47,MIN('Team &amp; Salaries'!$N47,'Team &amp; Salaries'!$P47),0),IF('Team &amp; Salaries'!$O47="Monthly",IF(CA$6='Team &amp; Salaries'!$M47,MIN('Team &amp; Salaries'!$N47,'Team &amp; Salaries'!$P47),IF(CA$6&gt;'Team &amp; Salaries'!$M47,MIN('Team &amp; Salaries'!$P47,BZ136+'Team &amp; Salaries'!$N47),0)),IF('Team &amp; Salaries'!$O47="Quarterly",IF(CA$6='Team &amp; Salaries'!$M47,MIN('Team &amp; Salaries'!$N47,'Team &amp; Salaries'!$P47),IF(CA$6&gt;'Team &amp; Salaries'!$M47,IFERROR(MIN('Team &amp; Salaries'!$P47,IF(ISNUMBER(BX136),BX136,0)+'Team &amp; Salaries'!$N47),'Team &amp; Salaries'!$N47),0)),IF('Team &amp; Salaries'!$O47="Annually",IF(CA$6='Team &amp; Salaries'!$M47,MIN('Team &amp; Salaries'!$N47,'Team &amp; Salaries'!$P47),IF(CA$6&gt;'Team &amp; Salaries'!$M47,IFERROR(MIN('Team &amp; Salaries'!$P47,BO136+'Team &amp; Salaries'!$N47),MIN('Team &amp; Salaries'!$N47,'Team &amp; Salaries'!$P47)),0))))))+IF($A136=Projections!$C$87,Revenue!BY$72,0)</f>
        <v>1</v>
      </c>
      <c r="CB136" s="286">
        <f>IF('Team &amp; Salaries'!$O47="Never",IF(CB$6&gt;='Team &amp; Salaries'!$M47,MIN('Team &amp; Salaries'!$N47,'Team &amp; Salaries'!$P47),0),IF('Team &amp; Salaries'!$O47="Monthly",IF(CB$6='Team &amp; Salaries'!$M47,MIN('Team &amp; Salaries'!$N47,'Team &amp; Salaries'!$P47),IF(CB$6&gt;'Team &amp; Salaries'!$M47,MIN('Team &amp; Salaries'!$P47,CA136+'Team &amp; Salaries'!$N47),0)),IF('Team &amp; Salaries'!$O47="Quarterly",IF(CB$6='Team &amp; Salaries'!$M47,MIN('Team &amp; Salaries'!$N47,'Team &amp; Salaries'!$P47),IF(CB$6&gt;'Team &amp; Salaries'!$M47,IFERROR(MIN('Team &amp; Salaries'!$P47,IF(ISNUMBER(BY136),BY136,0)+'Team &amp; Salaries'!$N47),'Team &amp; Salaries'!$N47),0)),IF('Team &amp; Salaries'!$O47="Annually",IF(CB$6='Team &amp; Salaries'!$M47,MIN('Team &amp; Salaries'!$N47,'Team &amp; Salaries'!$P47),IF(CB$6&gt;'Team &amp; Salaries'!$M47,IFERROR(MIN('Team &amp; Salaries'!$P47,BP136+'Team &amp; Salaries'!$N47),MIN('Team &amp; Salaries'!$N47,'Team &amp; Salaries'!$P47)),0))))))+IF($A136=Projections!$C$87,Revenue!BZ$72,0)</f>
        <v>1</v>
      </c>
      <c r="CC136" s="286">
        <f>IF('Team &amp; Salaries'!$O47="Never",IF(CC$6&gt;='Team &amp; Salaries'!$M47,MIN('Team &amp; Salaries'!$N47,'Team &amp; Salaries'!$P47),0),IF('Team &amp; Salaries'!$O47="Monthly",IF(CC$6='Team &amp; Salaries'!$M47,MIN('Team &amp; Salaries'!$N47,'Team &amp; Salaries'!$P47),IF(CC$6&gt;'Team &amp; Salaries'!$M47,MIN('Team &amp; Salaries'!$P47,CB136+'Team &amp; Salaries'!$N47),0)),IF('Team &amp; Salaries'!$O47="Quarterly",IF(CC$6='Team &amp; Salaries'!$M47,MIN('Team &amp; Salaries'!$N47,'Team &amp; Salaries'!$P47),IF(CC$6&gt;'Team &amp; Salaries'!$M47,IFERROR(MIN('Team &amp; Salaries'!$P47,IF(ISNUMBER(BZ136),BZ136,0)+'Team &amp; Salaries'!$N47),'Team &amp; Salaries'!$N47),0)),IF('Team &amp; Salaries'!$O47="Annually",IF(CC$6='Team &amp; Salaries'!$M47,MIN('Team &amp; Salaries'!$N47,'Team &amp; Salaries'!$P47),IF(CC$6&gt;'Team &amp; Salaries'!$M47,IFERROR(MIN('Team &amp; Salaries'!$P47,BQ136+'Team &amp; Salaries'!$N47),MIN('Team &amp; Salaries'!$N47,'Team &amp; Salaries'!$P47)),0))))))+IF($A136=Projections!$C$87,Revenue!CA$72,0)</f>
        <v>1</v>
      </c>
      <c r="CD136" s="286">
        <f>IF('Team &amp; Salaries'!$O47="Never",IF(CD$6&gt;='Team &amp; Salaries'!$M47,MIN('Team &amp; Salaries'!$N47,'Team &amp; Salaries'!$P47),0),IF('Team &amp; Salaries'!$O47="Monthly",IF(CD$6='Team &amp; Salaries'!$M47,MIN('Team &amp; Salaries'!$N47,'Team &amp; Salaries'!$P47),IF(CD$6&gt;'Team &amp; Salaries'!$M47,MIN('Team &amp; Salaries'!$P47,CC136+'Team &amp; Salaries'!$N47),0)),IF('Team &amp; Salaries'!$O47="Quarterly",IF(CD$6='Team &amp; Salaries'!$M47,MIN('Team &amp; Salaries'!$N47,'Team &amp; Salaries'!$P47),IF(CD$6&gt;'Team &amp; Salaries'!$M47,IFERROR(MIN('Team &amp; Salaries'!$P47,IF(ISNUMBER(CA136),CA136,0)+'Team &amp; Salaries'!$N47),'Team &amp; Salaries'!$N47),0)),IF('Team &amp; Salaries'!$O47="Annually",IF(CD$6='Team &amp; Salaries'!$M47,MIN('Team &amp; Salaries'!$N47,'Team &amp; Salaries'!$P47),IF(CD$6&gt;'Team &amp; Salaries'!$M47,IFERROR(MIN('Team &amp; Salaries'!$P47,BR136+'Team &amp; Salaries'!$N47),MIN('Team &amp; Salaries'!$N47,'Team &amp; Salaries'!$P47)),0))))))+IF($A136=Projections!$C$87,Revenue!CB$72,0)</f>
        <v>1</v>
      </c>
      <c r="CE136" s="286">
        <f>IF('Team &amp; Salaries'!$O47="Never",IF(CE$6&gt;='Team &amp; Salaries'!$M47,MIN('Team &amp; Salaries'!$N47,'Team &amp; Salaries'!$P47),0),IF('Team &amp; Salaries'!$O47="Monthly",IF(CE$6='Team &amp; Salaries'!$M47,MIN('Team &amp; Salaries'!$N47,'Team &amp; Salaries'!$P47),IF(CE$6&gt;'Team &amp; Salaries'!$M47,MIN('Team &amp; Salaries'!$P47,CD136+'Team &amp; Salaries'!$N47),0)),IF('Team &amp; Salaries'!$O47="Quarterly",IF(CE$6='Team &amp; Salaries'!$M47,MIN('Team &amp; Salaries'!$N47,'Team &amp; Salaries'!$P47),IF(CE$6&gt;'Team &amp; Salaries'!$M47,IFERROR(MIN('Team &amp; Salaries'!$P47,IF(ISNUMBER(CB136),CB136,0)+'Team &amp; Salaries'!$N47),'Team &amp; Salaries'!$N47),0)),IF('Team &amp; Salaries'!$O47="Annually",IF(CE$6='Team &amp; Salaries'!$M47,MIN('Team &amp; Salaries'!$N47,'Team &amp; Salaries'!$P47),IF(CE$6&gt;'Team &amp; Salaries'!$M47,IFERROR(MIN('Team &amp; Salaries'!$P47,BS136+'Team &amp; Salaries'!$N47),MIN('Team &amp; Salaries'!$N47,'Team &amp; Salaries'!$P47)),0))))))+IF($A136=Projections!$C$87,Revenue!CC$72,0)</f>
        <v>1</v>
      </c>
      <c r="CF136" s="286">
        <f>IF('Team &amp; Salaries'!$O47="Never",IF(CF$6&gt;='Team &amp; Salaries'!$M47,MIN('Team &amp; Salaries'!$N47,'Team &amp; Salaries'!$P47),0),IF('Team &amp; Salaries'!$O47="Monthly",IF(CF$6='Team &amp; Salaries'!$M47,MIN('Team &amp; Salaries'!$N47,'Team &amp; Salaries'!$P47),IF(CF$6&gt;'Team &amp; Salaries'!$M47,MIN('Team &amp; Salaries'!$P47,CE136+'Team &amp; Salaries'!$N47),0)),IF('Team &amp; Salaries'!$O47="Quarterly",IF(CF$6='Team &amp; Salaries'!$M47,MIN('Team &amp; Salaries'!$N47,'Team &amp; Salaries'!$P47),IF(CF$6&gt;'Team &amp; Salaries'!$M47,IFERROR(MIN('Team &amp; Salaries'!$P47,IF(ISNUMBER(CC136),CC136,0)+'Team &amp; Salaries'!$N47),'Team &amp; Salaries'!$N47),0)),IF('Team &amp; Salaries'!$O47="Annually",IF(CF$6='Team &amp; Salaries'!$M47,MIN('Team &amp; Salaries'!$N47,'Team &amp; Salaries'!$P47),IF(CF$6&gt;'Team &amp; Salaries'!$M47,IFERROR(MIN('Team &amp; Salaries'!$P47,BT136+'Team &amp; Salaries'!$N47),MIN('Team &amp; Salaries'!$N47,'Team &amp; Salaries'!$P47)),0))))))+IF($A136=Projections!$C$87,Revenue!CD$72,0)</f>
        <v>1</v>
      </c>
      <c r="CG136" s="286">
        <f>IF('Team &amp; Salaries'!$O47="Never",IF(CG$6&gt;='Team &amp; Salaries'!$M47,MIN('Team &amp; Salaries'!$N47,'Team &amp; Salaries'!$P47),0),IF('Team &amp; Salaries'!$O47="Monthly",IF(CG$6='Team &amp; Salaries'!$M47,MIN('Team &amp; Salaries'!$N47,'Team &amp; Salaries'!$P47),IF(CG$6&gt;'Team &amp; Salaries'!$M47,MIN('Team &amp; Salaries'!$P47,CF136+'Team &amp; Salaries'!$N47),0)),IF('Team &amp; Salaries'!$O47="Quarterly",IF(CG$6='Team &amp; Salaries'!$M47,MIN('Team &amp; Salaries'!$N47,'Team &amp; Salaries'!$P47),IF(CG$6&gt;'Team &amp; Salaries'!$M47,IFERROR(MIN('Team &amp; Salaries'!$P47,IF(ISNUMBER(CD136),CD136,0)+'Team &amp; Salaries'!$N47),'Team &amp; Salaries'!$N47),0)),IF('Team &amp; Salaries'!$O47="Annually",IF(CG$6='Team &amp; Salaries'!$M47,MIN('Team &amp; Salaries'!$N47,'Team &amp; Salaries'!$P47),IF(CG$6&gt;'Team &amp; Salaries'!$M47,IFERROR(MIN('Team &amp; Salaries'!$P47,BU136+'Team &amp; Salaries'!$N47),MIN('Team &amp; Salaries'!$N47,'Team &amp; Salaries'!$P47)),0))))))+IF($A136=Projections!$C$87,Revenue!CE$72,0)</f>
        <v>1</v>
      </c>
      <c r="CH136" s="286">
        <f>IF('Team &amp; Salaries'!$O47="Never",IF(CH$6&gt;='Team &amp; Salaries'!$M47,MIN('Team &amp; Salaries'!$N47,'Team &amp; Salaries'!$P47),0),IF('Team &amp; Salaries'!$O47="Monthly",IF(CH$6='Team &amp; Salaries'!$M47,MIN('Team &amp; Salaries'!$N47,'Team &amp; Salaries'!$P47),IF(CH$6&gt;'Team &amp; Salaries'!$M47,MIN('Team &amp; Salaries'!$P47,CG136+'Team &amp; Salaries'!$N47),0)),IF('Team &amp; Salaries'!$O47="Quarterly",IF(CH$6='Team &amp; Salaries'!$M47,MIN('Team &amp; Salaries'!$N47,'Team &amp; Salaries'!$P47),IF(CH$6&gt;'Team &amp; Salaries'!$M47,IFERROR(MIN('Team &amp; Salaries'!$P47,IF(ISNUMBER(CE136),CE136,0)+'Team &amp; Salaries'!$N47),'Team &amp; Salaries'!$N47),0)),IF('Team &amp; Salaries'!$O47="Annually",IF(CH$6='Team &amp; Salaries'!$M47,MIN('Team &amp; Salaries'!$N47,'Team &amp; Salaries'!$P47),IF(CH$6&gt;'Team &amp; Salaries'!$M47,IFERROR(MIN('Team &amp; Salaries'!$P47,BV136+'Team &amp; Salaries'!$N47),MIN('Team &amp; Salaries'!$N47,'Team &amp; Salaries'!$P47)),0))))))+IF($A136=Projections!$C$87,Revenue!CF$72,0)</f>
        <v>1</v>
      </c>
      <c r="CI136" s="286">
        <f>IF('Team &amp; Salaries'!$O47="Never",IF(CI$6&gt;='Team &amp; Salaries'!$M47,MIN('Team &amp; Salaries'!$N47,'Team &amp; Salaries'!$P47),0),IF('Team &amp; Salaries'!$O47="Monthly",IF(CI$6='Team &amp; Salaries'!$M47,MIN('Team &amp; Salaries'!$N47,'Team &amp; Salaries'!$P47),IF(CI$6&gt;'Team &amp; Salaries'!$M47,MIN('Team &amp; Salaries'!$P47,CH136+'Team &amp; Salaries'!$N47),0)),IF('Team &amp; Salaries'!$O47="Quarterly",IF(CI$6='Team &amp; Salaries'!$M47,MIN('Team &amp; Salaries'!$N47,'Team &amp; Salaries'!$P47),IF(CI$6&gt;'Team &amp; Salaries'!$M47,IFERROR(MIN('Team &amp; Salaries'!$P47,IF(ISNUMBER(CF136),CF136,0)+'Team &amp; Salaries'!$N47),'Team &amp; Salaries'!$N47),0)),IF('Team &amp; Salaries'!$O47="Annually",IF(CI$6='Team &amp; Salaries'!$M47,MIN('Team &amp; Salaries'!$N47,'Team &amp; Salaries'!$P47),IF(CI$6&gt;'Team &amp; Salaries'!$M47,IFERROR(MIN('Team &amp; Salaries'!$P47,BW136+'Team &amp; Salaries'!$N47),MIN('Team &amp; Salaries'!$N47,'Team &amp; Salaries'!$P47)),0))))))+IF($A136=Projections!$C$87,Revenue!CG$72,0)</f>
        <v>1</v>
      </c>
      <c r="CJ136" s="286">
        <f>IF('Team &amp; Salaries'!$O47="Never",IF(CJ$6&gt;='Team &amp; Salaries'!$M47,MIN('Team &amp; Salaries'!$N47,'Team &amp; Salaries'!$P47),0),IF('Team &amp; Salaries'!$O47="Monthly",IF(CJ$6='Team &amp; Salaries'!$M47,MIN('Team &amp; Salaries'!$N47,'Team &amp; Salaries'!$P47),IF(CJ$6&gt;'Team &amp; Salaries'!$M47,MIN('Team &amp; Salaries'!$P47,CI136+'Team &amp; Salaries'!$N47),0)),IF('Team &amp; Salaries'!$O47="Quarterly",IF(CJ$6='Team &amp; Salaries'!$M47,MIN('Team &amp; Salaries'!$N47,'Team &amp; Salaries'!$P47),IF(CJ$6&gt;'Team &amp; Salaries'!$M47,IFERROR(MIN('Team &amp; Salaries'!$P47,IF(ISNUMBER(CG136),CG136,0)+'Team &amp; Salaries'!$N47),'Team &amp; Salaries'!$N47),0)),IF('Team &amp; Salaries'!$O47="Annually",IF(CJ$6='Team &amp; Salaries'!$M47,MIN('Team &amp; Salaries'!$N47,'Team &amp; Salaries'!$P47),IF(CJ$6&gt;'Team &amp; Salaries'!$M47,IFERROR(MIN('Team &amp; Salaries'!$P47,BX136+'Team &amp; Salaries'!$N47),MIN('Team &amp; Salaries'!$N47,'Team &amp; Salaries'!$P47)),0))))))+IF($A136=Projections!$C$87,Revenue!CH$72,0)</f>
        <v>1</v>
      </c>
      <c r="CK136" s="286">
        <f>IF('Team &amp; Salaries'!$O47="Never",IF(CK$6&gt;='Team &amp; Salaries'!$M47,MIN('Team &amp; Salaries'!$N47,'Team &amp; Salaries'!$P47),0),IF('Team &amp; Salaries'!$O47="Monthly",IF(CK$6='Team &amp; Salaries'!$M47,MIN('Team &amp; Salaries'!$N47,'Team &amp; Salaries'!$P47),IF(CK$6&gt;'Team &amp; Salaries'!$M47,MIN('Team &amp; Salaries'!$P47,CJ136+'Team &amp; Salaries'!$N47),0)),IF('Team &amp; Salaries'!$O47="Quarterly",IF(CK$6='Team &amp; Salaries'!$M47,MIN('Team &amp; Salaries'!$N47,'Team &amp; Salaries'!$P47),IF(CK$6&gt;'Team &amp; Salaries'!$M47,IFERROR(MIN('Team &amp; Salaries'!$P47,IF(ISNUMBER(CH136),CH136,0)+'Team &amp; Salaries'!$N47),'Team &amp; Salaries'!$N47),0)),IF('Team &amp; Salaries'!$O47="Annually",IF(CK$6='Team &amp; Salaries'!$M47,MIN('Team &amp; Salaries'!$N47,'Team &amp; Salaries'!$P47),IF(CK$6&gt;'Team &amp; Salaries'!$M47,IFERROR(MIN('Team &amp; Salaries'!$P47,BY136+'Team &amp; Salaries'!$N47),MIN('Team &amp; Salaries'!$N47,'Team &amp; Salaries'!$P47)),0))))))+IF($A136=Projections!$C$87,Revenue!CI$72,0)</f>
        <v>1</v>
      </c>
      <c r="CL136" s="286">
        <f>IF('Team &amp; Salaries'!$O47="Never",IF(CL$6&gt;='Team &amp; Salaries'!$M47,MIN('Team &amp; Salaries'!$N47,'Team &amp; Salaries'!$P47),0),IF('Team &amp; Salaries'!$O47="Monthly",IF(CL$6='Team &amp; Salaries'!$M47,MIN('Team &amp; Salaries'!$N47,'Team &amp; Salaries'!$P47),IF(CL$6&gt;'Team &amp; Salaries'!$M47,MIN('Team &amp; Salaries'!$P47,CK136+'Team &amp; Salaries'!$N47),0)),IF('Team &amp; Salaries'!$O47="Quarterly",IF(CL$6='Team &amp; Salaries'!$M47,MIN('Team &amp; Salaries'!$N47,'Team &amp; Salaries'!$P47),IF(CL$6&gt;'Team &amp; Salaries'!$M47,IFERROR(MIN('Team &amp; Salaries'!$P47,IF(ISNUMBER(CI136),CI136,0)+'Team &amp; Salaries'!$N47),'Team &amp; Salaries'!$N47),0)),IF('Team &amp; Salaries'!$O47="Annually",IF(CL$6='Team &amp; Salaries'!$M47,MIN('Team &amp; Salaries'!$N47,'Team &amp; Salaries'!$P47),IF(CL$6&gt;'Team &amp; Salaries'!$M47,IFERROR(MIN('Team &amp; Salaries'!$P47,BZ136+'Team &amp; Salaries'!$N47),MIN('Team &amp; Salaries'!$N47,'Team &amp; Salaries'!$P47)),0))))))+IF($A136=Projections!$C$87,Revenue!CJ$72,0)</f>
        <v>1</v>
      </c>
      <c r="CM136" s="286">
        <f>IF('Team &amp; Salaries'!$O47="Never",IF(CM$6&gt;='Team &amp; Salaries'!$M47,MIN('Team &amp; Salaries'!$N47,'Team &amp; Salaries'!$P47),0),IF('Team &amp; Salaries'!$O47="Monthly",IF(CM$6='Team &amp; Salaries'!$M47,MIN('Team &amp; Salaries'!$N47,'Team &amp; Salaries'!$P47),IF(CM$6&gt;'Team &amp; Salaries'!$M47,MIN('Team &amp; Salaries'!$P47,CL136+'Team &amp; Salaries'!$N47),0)),IF('Team &amp; Salaries'!$O47="Quarterly",IF(CM$6='Team &amp; Salaries'!$M47,MIN('Team &amp; Salaries'!$N47,'Team &amp; Salaries'!$P47),IF(CM$6&gt;'Team &amp; Salaries'!$M47,IFERROR(MIN('Team &amp; Salaries'!$P47,IF(ISNUMBER(CJ136),CJ136,0)+'Team &amp; Salaries'!$N47),'Team &amp; Salaries'!$N47),0)),IF('Team &amp; Salaries'!$O47="Annually",IF(CM$6='Team &amp; Salaries'!$M47,MIN('Team &amp; Salaries'!$N47,'Team &amp; Salaries'!$P47),IF(CM$6&gt;'Team &amp; Salaries'!$M47,IFERROR(MIN('Team &amp; Salaries'!$P47,CA136+'Team &amp; Salaries'!$N47),MIN('Team &amp; Salaries'!$N47,'Team &amp; Salaries'!$P47)),0))))))+IF($A136=Projections!$C$87,Revenue!CK$72,0)</f>
        <v>1</v>
      </c>
      <c r="CN136" s="286">
        <f>IF('Team &amp; Salaries'!$O47="Never",IF(CN$6&gt;='Team &amp; Salaries'!$M47,MIN('Team &amp; Salaries'!$N47,'Team &amp; Salaries'!$P47),0),IF('Team &amp; Salaries'!$O47="Monthly",IF(CN$6='Team &amp; Salaries'!$M47,MIN('Team &amp; Salaries'!$N47,'Team &amp; Salaries'!$P47),IF(CN$6&gt;'Team &amp; Salaries'!$M47,MIN('Team &amp; Salaries'!$P47,CM136+'Team &amp; Salaries'!$N47),0)),IF('Team &amp; Salaries'!$O47="Quarterly",IF(CN$6='Team &amp; Salaries'!$M47,MIN('Team &amp; Salaries'!$N47,'Team &amp; Salaries'!$P47),IF(CN$6&gt;'Team &amp; Salaries'!$M47,IFERROR(MIN('Team &amp; Salaries'!$P47,IF(ISNUMBER(CK136),CK136,0)+'Team &amp; Salaries'!$N47),'Team &amp; Salaries'!$N47),0)),IF('Team &amp; Salaries'!$O47="Annually",IF(CN$6='Team &amp; Salaries'!$M47,MIN('Team &amp; Salaries'!$N47,'Team &amp; Salaries'!$P47),IF(CN$6&gt;'Team &amp; Salaries'!$M47,IFERROR(MIN('Team &amp; Salaries'!$P47,CB136+'Team &amp; Salaries'!$N47),MIN('Team &amp; Salaries'!$N47,'Team &amp; Salaries'!$P47)),0))))))+IF($A136=Projections!$C$87,Revenue!CL$72,0)</f>
        <v>1</v>
      </c>
      <c r="CO136" s="286">
        <f>IF('Team &amp; Salaries'!$O47="Never",IF(CO$6&gt;='Team &amp; Salaries'!$M47,MIN('Team &amp; Salaries'!$N47,'Team &amp; Salaries'!$P47),0),IF('Team &amp; Salaries'!$O47="Monthly",IF(CO$6='Team &amp; Salaries'!$M47,MIN('Team &amp; Salaries'!$N47,'Team &amp; Salaries'!$P47),IF(CO$6&gt;'Team &amp; Salaries'!$M47,MIN('Team &amp; Salaries'!$P47,CN136+'Team &amp; Salaries'!$N47),0)),IF('Team &amp; Salaries'!$O47="Quarterly",IF(CO$6='Team &amp; Salaries'!$M47,MIN('Team &amp; Salaries'!$N47,'Team &amp; Salaries'!$P47),IF(CO$6&gt;'Team &amp; Salaries'!$M47,IFERROR(MIN('Team &amp; Salaries'!$P47,IF(ISNUMBER(CL136),CL136,0)+'Team &amp; Salaries'!$N47),'Team &amp; Salaries'!$N47),0)),IF('Team &amp; Salaries'!$O47="Annually",IF(CO$6='Team &amp; Salaries'!$M47,MIN('Team &amp; Salaries'!$N47,'Team &amp; Salaries'!$P47),IF(CO$6&gt;'Team &amp; Salaries'!$M47,IFERROR(MIN('Team &amp; Salaries'!$P47,CC136+'Team &amp; Salaries'!$N47),MIN('Team &amp; Salaries'!$N47,'Team &amp; Salaries'!$P47)),0))))))+IF($A136=Projections!$C$87,Revenue!CM$72,0)</f>
        <v>1</v>
      </c>
      <c r="CP136" s="286">
        <f>IF('Team &amp; Salaries'!$O47="Never",IF(CP$6&gt;='Team &amp; Salaries'!$M47,MIN('Team &amp; Salaries'!$N47,'Team &amp; Salaries'!$P47),0),IF('Team &amp; Salaries'!$O47="Monthly",IF(CP$6='Team &amp; Salaries'!$M47,MIN('Team &amp; Salaries'!$N47,'Team &amp; Salaries'!$P47),IF(CP$6&gt;'Team &amp; Salaries'!$M47,MIN('Team &amp; Salaries'!$P47,CO136+'Team &amp; Salaries'!$N47),0)),IF('Team &amp; Salaries'!$O47="Quarterly",IF(CP$6='Team &amp; Salaries'!$M47,MIN('Team &amp; Salaries'!$N47,'Team &amp; Salaries'!$P47),IF(CP$6&gt;'Team &amp; Salaries'!$M47,IFERROR(MIN('Team &amp; Salaries'!$P47,IF(ISNUMBER(CM136),CM136,0)+'Team &amp; Salaries'!$N47),'Team &amp; Salaries'!$N47),0)),IF('Team &amp; Salaries'!$O47="Annually",IF(CP$6='Team &amp; Salaries'!$M47,MIN('Team &amp; Salaries'!$N47,'Team &amp; Salaries'!$P47),IF(CP$6&gt;'Team &amp; Salaries'!$M47,IFERROR(MIN('Team &amp; Salaries'!$P47,CD136+'Team &amp; Salaries'!$N47),MIN('Team &amp; Salaries'!$N47,'Team &amp; Salaries'!$P47)),0))))))+IF($A136=Projections!$C$87,Revenue!CN$72,0)</f>
        <v>1</v>
      </c>
      <c r="CQ136" s="286">
        <f>IF('Team &amp; Salaries'!$O47="Never",IF(CQ$6&gt;='Team &amp; Salaries'!$M47,MIN('Team &amp; Salaries'!$N47,'Team &amp; Salaries'!$P47),0),IF('Team &amp; Salaries'!$O47="Monthly",IF(CQ$6='Team &amp; Salaries'!$M47,MIN('Team &amp; Salaries'!$N47,'Team &amp; Salaries'!$P47),IF(CQ$6&gt;'Team &amp; Salaries'!$M47,MIN('Team &amp; Salaries'!$P47,CP136+'Team &amp; Salaries'!$N47),0)),IF('Team &amp; Salaries'!$O47="Quarterly",IF(CQ$6='Team &amp; Salaries'!$M47,MIN('Team &amp; Salaries'!$N47,'Team &amp; Salaries'!$P47),IF(CQ$6&gt;'Team &amp; Salaries'!$M47,IFERROR(MIN('Team &amp; Salaries'!$P47,IF(ISNUMBER(CN136),CN136,0)+'Team &amp; Salaries'!$N47),'Team &amp; Salaries'!$N47),0)),IF('Team &amp; Salaries'!$O47="Annually",IF(CQ$6='Team &amp; Salaries'!$M47,MIN('Team &amp; Salaries'!$N47,'Team &amp; Salaries'!$P47),IF(CQ$6&gt;'Team &amp; Salaries'!$M47,IFERROR(MIN('Team &amp; Salaries'!$P47,CE136+'Team &amp; Salaries'!$N47),MIN('Team &amp; Salaries'!$N47,'Team &amp; Salaries'!$P47)),0))))))+IF($A136=Projections!$C$87,Revenue!CO$72,0)</f>
        <v>1</v>
      </c>
      <c r="CR136" s="286">
        <f>IF('Team &amp; Salaries'!$O47="Never",IF(CR$6&gt;='Team &amp; Salaries'!$M47,MIN('Team &amp; Salaries'!$N47,'Team &amp; Salaries'!$P47),0),IF('Team &amp; Salaries'!$O47="Monthly",IF(CR$6='Team &amp; Salaries'!$M47,MIN('Team &amp; Salaries'!$N47,'Team &amp; Salaries'!$P47),IF(CR$6&gt;'Team &amp; Salaries'!$M47,MIN('Team &amp; Salaries'!$P47,CQ136+'Team &amp; Salaries'!$N47),0)),IF('Team &amp; Salaries'!$O47="Quarterly",IF(CR$6='Team &amp; Salaries'!$M47,MIN('Team &amp; Salaries'!$N47,'Team &amp; Salaries'!$P47),IF(CR$6&gt;'Team &amp; Salaries'!$M47,IFERROR(MIN('Team &amp; Salaries'!$P47,IF(ISNUMBER(CO136),CO136,0)+'Team &amp; Salaries'!$N47),'Team &amp; Salaries'!$N47),0)),IF('Team &amp; Salaries'!$O47="Annually",IF(CR$6='Team &amp; Salaries'!$M47,MIN('Team &amp; Salaries'!$N47,'Team &amp; Salaries'!$P47),IF(CR$6&gt;'Team &amp; Salaries'!$M47,IFERROR(MIN('Team &amp; Salaries'!$P47,CF136+'Team &amp; Salaries'!$N47),MIN('Team &amp; Salaries'!$N47,'Team &amp; Salaries'!$P47)),0))))))+IF($A136=Projections!$C$87,Revenue!CP$72,0)</f>
        <v>1</v>
      </c>
      <c r="CS136" s="286">
        <f>IF('Team &amp; Salaries'!$O47="Never",IF(CS$6&gt;='Team &amp; Salaries'!$M47,MIN('Team &amp; Salaries'!$N47,'Team &amp; Salaries'!$P47),0),IF('Team &amp; Salaries'!$O47="Monthly",IF(CS$6='Team &amp; Salaries'!$M47,MIN('Team &amp; Salaries'!$N47,'Team &amp; Salaries'!$P47),IF(CS$6&gt;'Team &amp; Salaries'!$M47,MIN('Team &amp; Salaries'!$P47,CR136+'Team &amp; Salaries'!$N47),0)),IF('Team &amp; Salaries'!$O47="Quarterly",IF(CS$6='Team &amp; Salaries'!$M47,MIN('Team &amp; Salaries'!$N47,'Team &amp; Salaries'!$P47),IF(CS$6&gt;'Team &amp; Salaries'!$M47,IFERROR(MIN('Team &amp; Salaries'!$P47,IF(ISNUMBER(CP136),CP136,0)+'Team &amp; Salaries'!$N47),'Team &amp; Salaries'!$N47),0)),IF('Team &amp; Salaries'!$O47="Annually",IF(CS$6='Team &amp; Salaries'!$M47,MIN('Team &amp; Salaries'!$N47,'Team &amp; Salaries'!$P47),IF(CS$6&gt;'Team &amp; Salaries'!$M47,IFERROR(MIN('Team &amp; Salaries'!$P47,CG136+'Team &amp; Salaries'!$N47),MIN('Team &amp; Salaries'!$N47,'Team &amp; Salaries'!$P47)),0))))))+IF($A136=Projections!$C$87,Revenue!CQ$72,0)</f>
        <v>1</v>
      </c>
      <c r="CT136" s="286">
        <f>IF('Team &amp; Salaries'!$O47="Never",IF(CT$6&gt;='Team &amp; Salaries'!$M47,MIN('Team &amp; Salaries'!$N47,'Team &amp; Salaries'!$P47),0),IF('Team &amp; Salaries'!$O47="Monthly",IF(CT$6='Team &amp; Salaries'!$M47,MIN('Team &amp; Salaries'!$N47,'Team &amp; Salaries'!$P47),IF(CT$6&gt;'Team &amp; Salaries'!$M47,MIN('Team &amp; Salaries'!$P47,CS136+'Team &amp; Salaries'!$N47),0)),IF('Team &amp; Salaries'!$O47="Quarterly",IF(CT$6='Team &amp; Salaries'!$M47,MIN('Team &amp; Salaries'!$N47,'Team &amp; Salaries'!$P47),IF(CT$6&gt;'Team &amp; Salaries'!$M47,IFERROR(MIN('Team &amp; Salaries'!$P47,IF(ISNUMBER(CQ136),CQ136,0)+'Team &amp; Salaries'!$N47),'Team &amp; Salaries'!$N47),0)),IF('Team &amp; Salaries'!$O47="Annually",IF(CT$6='Team &amp; Salaries'!$M47,MIN('Team &amp; Salaries'!$N47,'Team &amp; Salaries'!$P47),IF(CT$6&gt;'Team &amp; Salaries'!$M47,IFERROR(MIN('Team &amp; Salaries'!$P47,CH136+'Team &amp; Salaries'!$N47),MIN('Team &amp; Salaries'!$N47,'Team &amp; Salaries'!$P47)),0))))))+IF($A136=Projections!$C$87,Revenue!CR$72,0)</f>
        <v>1</v>
      </c>
      <c r="CU136" s="286">
        <f>IF('Team &amp; Salaries'!$O47="Never",IF(CU$6&gt;='Team &amp; Salaries'!$M47,MIN('Team &amp; Salaries'!$N47,'Team &amp; Salaries'!$P47),0),IF('Team &amp; Salaries'!$O47="Monthly",IF(CU$6='Team &amp; Salaries'!$M47,MIN('Team &amp; Salaries'!$N47,'Team &amp; Salaries'!$P47),IF(CU$6&gt;'Team &amp; Salaries'!$M47,MIN('Team &amp; Salaries'!$P47,CT136+'Team &amp; Salaries'!$N47),0)),IF('Team &amp; Salaries'!$O47="Quarterly",IF(CU$6='Team &amp; Salaries'!$M47,MIN('Team &amp; Salaries'!$N47,'Team &amp; Salaries'!$P47),IF(CU$6&gt;'Team &amp; Salaries'!$M47,IFERROR(MIN('Team &amp; Salaries'!$P47,IF(ISNUMBER(CR136),CR136,0)+'Team &amp; Salaries'!$N47),'Team &amp; Salaries'!$N47),0)),IF('Team &amp; Salaries'!$O47="Annually",IF(CU$6='Team &amp; Salaries'!$M47,MIN('Team &amp; Salaries'!$N47,'Team &amp; Salaries'!$P47),IF(CU$6&gt;'Team &amp; Salaries'!$M47,IFERROR(MIN('Team &amp; Salaries'!$P47,CI136+'Team &amp; Salaries'!$N47),MIN('Team &amp; Salaries'!$N47,'Team &amp; Salaries'!$P47)),0))))))+IF($A136=Projections!$C$87,Revenue!CS$72,0)</f>
        <v>1</v>
      </c>
      <c r="CV136" s="286">
        <f>IF('Team &amp; Salaries'!$O47="Never",IF(CV$6&gt;='Team &amp; Salaries'!$M47,MIN('Team &amp; Salaries'!$N47,'Team &amp; Salaries'!$P47),0),IF('Team &amp; Salaries'!$O47="Monthly",IF(CV$6='Team &amp; Salaries'!$M47,MIN('Team &amp; Salaries'!$N47,'Team &amp; Salaries'!$P47),IF(CV$6&gt;'Team &amp; Salaries'!$M47,MIN('Team &amp; Salaries'!$P47,CU136+'Team &amp; Salaries'!$N47),0)),IF('Team &amp; Salaries'!$O47="Quarterly",IF(CV$6='Team &amp; Salaries'!$M47,MIN('Team &amp; Salaries'!$N47,'Team &amp; Salaries'!$P47),IF(CV$6&gt;'Team &amp; Salaries'!$M47,IFERROR(MIN('Team &amp; Salaries'!$P47,IF(ISNUMBER(CS136),CS136,0)+'Team &amp; Salaries'!$N47),'Team &amp; Salaries'!$N47),0)),IF('Team &amp; Salaries'!$O47="Annually",IF(CV$6='Team &amp; Salaries'!$M47,MIN('Team &amp; Salaries'!$N47,'Team &amp; Salaries'!$P47),IF(CV$6&gt;'Team &amp; Salaries'!$M47,IFERROR(MIN('Team &amp; Salaries'!$P47,CJ136+'Team &amp; Salaries'!$N47),MIN('Team &amp; Salaries'!$N47,'Team &amp; Salaries'!$P47)),0))))))+IF($A136=Projections!$C$87,Revenue!CT$72,0)</f>
        <v>1</v>
      </c>
      <c r="CW136" s="286">
        <f>IF('Team &amp; Salaries'!$O47="Never",IF(CW$6&gt;='Team &amp; Salaries'!$M47,MIN('Team &amp; Salaries'!$N47,'Team &amp; Salaries'!$P47),0),IF('Team &amp; Salaries'!$O47="Monthly",IF(CW$6='Team &amp; Salaries'!$M47,MIN('Team &amp; Salaries'!$N47,'Team &amp; Salaries'!$P47),IF(CW$6&gt;'Team &amp; Salaries'!$M47,MIN('Team &amp; Salaries'!$P47,CV136+'Team &amp; Salaries'!$N47),0)),IF('Team &amp; Salaries'!$O47="Quarterly",IF(CW$6='Team &amp; Salaries'!$M47,MIN('Team &amp; Salaries'!$N47,'Team &amp; Salaries'!$P47),IF(CW$6&gt;'Team &amp; Salaries'!$M47,IFERROR(MIN('Team &amp; Salaries'!$P47,IF(ISNUMBER(CT136),CT136,0)+'Team &amp; Salaries'!$N47),'Team &amp; Salaries'!$N47),0)),IF('Team &amp; Salaries'!$O47="Annually",IF(CW$6='Team &amp; Salaries'!$M47,MIN('Team &amp; Salaries'!$N47,'Team &amp; Salaries'!$P47),IF(CW$6&gt;'Team &amp; Salaries'!$M47,IFERROR(MIN('Team &amp; Salaries'!$P47,CK136+'Team &amp; Salaries'!$N47),MIN('Team &amp; Salaries'!$N47,'Team &amp; Salaries'!$P47)),0))))))+IF($A136=Projections!$C$87,Revenue!CU$72,0)</f>
        <v>1</v>
      </c>
      <c r="CX136" s="286">
        <f>IF('Team &amp; Salaries'!$O47="Never",IF(CX$6&gt;='Team &amp; Salaries'!$M47,MIN('Team &amp; Salaries'!$N47,'Team &amp; Salaries'!$P47),0),IF('Team &amp; Salaries'!$O47="Monthly",IF(CX$6='Team &amp; Salaries'!$M47,MIN('Team &amp; Salaries'!$N47,'Team &amp; Salaries'!$P47),IF(CX$6&gt;'Team &amp; Salaries'!$M47,MIN('Team &amp; Salaries'!$P47,CW136+'Team &amp; Salaries'!$N47),0)),IF('Team &amp; Salaries'!$O47="Quarterly",IF(CX$6='Team &amp; Salaries'!$M47,MIN('Team &amp; Salaries'!$N47,'Team &amp; Salaries'!$P47),IF(CX$6&gt;'Team &amp; Salaries'!$M47,IFERROR(MIN('Team &amp; Salaries'!$P47,IF(ISNUMBER(CU136),CU136,0)+'Team &amp; Salaries'!$N47),'Team &amp; Salaries'!$N47),0)),IF('Team &amp; Salaries'!$O47="Annually",IF(CX$6='Team &amp; Salaries'!$M47,MIN('Team &amp; Salaries'!$N47,'Team &amp; Salaries'!$P47),IF(CX$6&gt;'Team &amp; Salaries'!$M47,IFERROR(MIN('Team &amp; Salaries'!$P47,CL136+'Team &amp; Salaries'!$N47),MIN('Team &amp; Salaries'!$N47,'Team &amp; Salaries'!$P47)),0))))))+IF($A136=Projections!$C$87,Revenue!CV$72,0)</f>
        <v>1</v>
      </c>
      <c r="CY136" s="286">
        <f>IF('Team &amp; Salaries'!$O47="Never",IF(CY$6&gt;='Team &amp; Salaries'!$M47,MIN('Team &amp; Salaries'!$N47,'Team &amp; Salaries'!$P47),0),IF('Team &amp; Salaries'!$O47="Monthly",IF(CY$6='Team &amp; Salaries'!$M47,MIN('Team &amp; Salaries'!$N47,'Team &amp; Salaries'!$P47),IF(CY$6&gt;'Team &amp; Salaries'!$M47,MIN('Team &amp; Salaries'!$P47,CX136+'Team &amp; Salaries'!$N47),0)),IF('Team &amp; Salaries'!$O47="Quarterly",IF(CY$6='Team &amp; Salaries'!$M47,MIN('Team &amp; Salaries'!$N47,'Team &amp; Salaries'!$P47),IF(CY$6&gt;'Team &amp; Salaries'!$M47,IFERROR(MIN('Team &amp; Salaries'!$P47,IF(ISNUMBER(CV136),CV136,0)+'Team &amp; Salaries'!$N47),'Team &amp; Salaries'!$N47),0)),IF('Team &amp; Salaries'!$O47="Annually",IF(CY$6='Team &amp; Salaries'!$M47,MIN('Team &amp; Salaries'!$N47,'Team &amp; Salaries'!$P47),IF(CY$6&gt;'Team &amp; Salaries'!$M47,IFERROR(MIN('Team &amp; Salaries'!$P47,CM136+'Team &amp; Salaries'!$N47),MIN('Team &amp; Salaries'!$N47,'Team &amp; Salaries'!$P47)),0))))))+IF($A136=Projections!$C$87,Revenue!CW$72,0)</f>
        <v>1</v>
      </c>
      <c r="CZ136" s="286">
        <f>IF('Team &amp; Salaries'!$O47="Never",IF(CZ$6&gt;='Team &amp; Salaries'!$M47,MIN('Team &amp; Salaries'!$N47,'Team &amp; Salaries'!$P47),0),IF('Team &amp; Salaries'!$O47="Monthly",IF(CZ$6='Team &amp; Salaries'!$M47,MIN('Team &amp; Salaries'!$N47,'Team &amp; Salaries'!$P47),IF(CZ$6&gt;'Team &amp; Salaries'!$M47,MIN('Team &amp; Salaries'!$P47,CY136+'Team &amp; Salaries'!$N47),0)),IF('Team &amp; Salaries'!$O47="Quarterly",IF(CZ$6='Team &amp; Salaries'!$M47,MIN('Team &amp; Salaries'!$N47,'Team &amp; Salaries'!$P47),IF(CZ$6&gt;'Team &amp; Salaries'!$M47,IFERROR(MIN('Team &amp; Salaries'!$P47,IF(ISNUMBER(CW136),CW136,0)+'Team &amp; Salaries'!$N47),'Team &amp; Salaries'!$N47),0)),IF('Team &amp; Salaries'!$O47="Annually",IF(CZ$6='Team &amp; Salaries'!$M47,MIN('Team &amp; Salaries'!$N47,'Team &amp; Salaries'!$P47),IF(CZ$6&gt;'Team &amp; Salaries'!$M47,IFERROR(MIN('Team &amp; Salaries'!$P47,CN136+'Team &amp; Salaries'!$N47),MIN('Team &amp; Salaries'!$N47,'Team &amp; Salaries'!$P47)),0))))))+IF($A136=Projections!$C$87,Revenue!CX$72,0)</f>
        <v>1</v>
      </c>
      <c r="DA136" s="286">
        <f>IF('Team &amp; Salaries'!$O47="Never",IF(DA$6&gt;='Team &amp; Salaries'!$M47,MIN('Team &amp; Salaries'!$N47,'Team &amp; Salaries'!$P47),0),IF('Team &amp; Salaries'!$O47="Monthly",IF(DA$6='Team &amp; Salaries'!$M47,MIN('Team &amp; Salaries'!$N47,'Team &amp; Salaries'!$P47),IF(DA$6&gt;'Team &amp; Salaries'!$M47,MIN('Team &amp; Salaries'!$P47,CZ136+'Team &amp; Salaries'!$N47),0)),IF('Team &amp; Salaries'!$O47="Quarterly",IF(DA$6='Team &amp; Salaries'!$M47,MIN('Team &amp; Salaries'!$N47,'Team &amp; Salaries'!$P47),IF(DA$6&gt;'Team &amp; Salaries'!$M47,IFERROR(MIN('Team &amp; Salaries'!$P47,IF(ISNUMBER(CX136),CX136,0)+'Team &amp; Salaries'!$N47),'Team &amp; Salaries'!$N47),0)),IF('Team &amp; Salaries'!$O47="Annually",IF(DA$6='Team &amp; Salaries'!$M47,MIN('Team &amp; Salaries'!$N47,'Team &amp; Salaries'!$P47),IF(DA$6&gt;'Team &amp; Salaries'!$M47,IFERROR(MIN('Team &amp; Salaries'!$P47,CO136+'Team &amp; Salaries'!$N47),MIN('Team &amp; Salaries'!$N47,'Team &amp; Salaries'!$P47)),0))))))+IF($A136=Projections!$C$87,Revenue!CY$72,0)</f>
        <v>1</v>
      </c>
      <c r="DB136" s="286">
        <f>IF('Team &amp; Salaries'!$O47="Never",IF(DB$6&gt;='Team &amp; Salaries'!$M47,MIN('Team &amp; Salaries'!$N47,'Team &amp; Salaries'!$P47),0),IF('Team &amp; Salaries'!$O47="Monthly",IF(DB$6='Team &amp; Salaries'!$M47,MIN('Team &amp; Salaries'!$N47,'Team &amp; Salaries'!$P47),IF(DB$6&gt;'Team &amp; Salaries'!$M47,MIN('Team &amp; Salaries'!$P47,DA136+'Team &amp; Salaries'!$N47),0)),IF('Team &amp; Salaries'!$O47="Quarterly",IF(DB$6='Team &amp; Salaries'!$M47,MIN('Team &amp; Salaries'!$N47,'Team &amp; Salaries'!$P47),IF(DB$6&gt;'Team &amp; Salaries'!$M47,IFERROR(MIN('Team &amp; Salaries'!$P47,IF(ISNUMBER(CY136),CY136,0)+'Team &amp; Salaries'!$N47),'Team &amp; Salaries'!$N47),0)),IF('Team &amp; Salaries'!$O47="Annually",IF(DB$6='Team &amp; Salaries'!$M47,MIN('Team &amp; Salaries'!$N47,'Team &amp; Salaries'!$P47),IF(DB$6&gt;'Team &amp; Salaries'!$M47,IFERROR(MIN('Team &amp; Salaries'!$P47,CP136+'Team &amp; Salaries'!$N47),MIN('Team &amp; Salaries'!$N47,'Team &amp; Salaries'!$P47)),0))))))+IF($A136=Projections!$C$87,Revenue!CZ$72,0)</f>
        <v>1</v>
      </c>
      <c r="DC136" s="286">
        <f>IF('Team &amp; Salaries'!$O47="Never",IF(DC$6&gt;='Team &amp; Salaries'!$M47,MIN('Team &amp; Salaries'!$N47,'Team &amp; Salaries'!$P47),0),IF('Team &amp; Salaries'!$O47="Monthly",IF(DC$6='Team &amp; Salaries'!$M47,MIN('Team &amp; Salaries'!$N47,'Team &amp; Salaries'!$P47),IF(DC$6&gt;'Team &amp; Salaries'!$M47,MIN('Team &amp; Salaries'!$P47,DB136+'Team &amp; Salaries'!$N47),0)),IF('Team &amp; Salaries'!$O47="Quarterly",IF(DC$6='Team &amp; Salaries'!$M47,MIN('Team &amp; Salaries'!$N47,'Team &amp; Salaries'!$P47),IF(DC$6&gt;'Team &amp; Salaries'!$M47,IFERROR(MIN('Team &amp; Salaries'!$P47,IF(ISNUMBER(CZ136),CZ136,0)+'Team &amp; Salaries'!$N47),'Team &amp; Salaries'!$N47),0)),IF('Team &amp; Salaries'!$O47="Annually",IF(DC$6='Team &amp; Salaries'!$M47,MIN('Team &amp; Salaries'!$N47,'Team &amp; Salaries'!$P47),IF(DC$6&gt;'Team &amp; Salaries'!$M47,IFERROR(MIN('Team &amp; Salaries'!$P47,CQ136+'Team &amp; Salaries'!$N47),MIN('Team &amp; Salaries'!$N47,'Team &amp; Salaries'!$P47)),0))))))+IF($A136=Projections!$C$87,Revenue!DA$72,0)</f>
        <v>1</v>
      </c>
      <c r="DD136" s="286">
        <f>IF('Team &amp; Salaries'!$O47="Never",IF(DD$6&gt;='Team &amp; Salaries'!$M47,MIN('Team &amp; Salaries'!$N47,'Team &amp; Salaries'!$P47),0),IF('Team &amp; Salaries'!$O47="Monthly",IF(DD$6='Team &amp; Salaries'!$M47,MIN('Team &amp; Salaries'!$N47,'Team &amp; Salaries'!$P47),IF(DD$6&gt;'Team &amp; Salaries'!$M47,MIN('Team &amp; Salaries'!$P47,DC136+'Team &amp; Salaries'!$N47),0)),IF('Team &amp; Salaries'!$O47="Quarterly",IF(DD$6='Team &amp; Salaries'!$M47,MIN('Team &amp; Salaries'!$N47,'Team &amp; Salaries'!$P47),IF(DD$6&gt;'Team &amp; Salaries'!$M47,IFERROR(MIN('Team &amp; Salaries'!$P47,IF(ISNUMBER(DA136),DA136,0)+'Team &amp; Salaries'!$N47),'Team &amp; Salaries'!$N47),0)),IF('Team &amp; Salaries'!$O47="Annually",IF(DD$6='Team &amp; Salaries'!$M47,MIN('Team &amp; Salaries'!$N47,'Team &amp; Salaries'!$P47),IF(DD$6&gt;'Team &amp; Salaries'!$M47,IFERROR(MIN('Team &amp; Salaries'!$P47,CR136+'Team &amp; Salaries'!$N47),MIN('Team &amp; Salaries'!$N47,'Team &amp; Salaries'!$P47)),0))))))+IF($A136=Projections!$C$87,Revenue!DB$72,0)</f>
        <v>1</v>
      </c>
      <c r="DE136" s="286">
        <f>IF('Team &amp; Salaries'!$O47="Never",IF(DE$6&gt;='Team &amp; Salaries'!$M47,MIN('Team &amp; Salaries'!$N47,'Team &amp; Salaries'!$P47),0),IF('Team &amp; Salaries'!$O47="Monthly",IF(DE$6='Team &amp; Salaries'!$M47,MIN('Team &amp; Salaries'!$N47,'Team &amp; Salaries'!$P47),IF(DE$6&gt;'Team &amp; Salaries'!$M47,MIN('Team &amp; Salaries'!$P47,DD136+'Team &amp; Salaries'!$N47),0)),IF('Team &amp; Salaries'!$O47="Quarterly",IF(DE$6='Team &amp; Salaries'!$M47,MIN('Team &amp; Salaries'!$N47,'Team &amp; Salaries'!$P47),IF(DE$6&gt;'Team &amp; Salaries'!$M47,IFERROR(MIN('Team &amp; Salaries'!$P47,IF(ISNUMBER(DB136),DB136,0)+'Team &amp; Salaries'!$N47),'Team &amp; Salaries'!$N47),0)),IF('Team &amp; Salaries'!$O47="Annually",IF(DE$6='Team &amp; Salaries'!$M47,MIN('Team &amp; Salaries'!$N47,'Team &amp; Salaries'!$P47),IF(DE$6&gt;'Team &amp; Salaries'!$M47,IFERROR(MIN('Team &amp; Salaries'!$P47,CS136+'Team &amp; Salaries'!$N47),MIN('Team &amp; Salaries'!$N47,'Team &amp; Salaries'!$P47)),0))))))+IF($A136=Projections!$C$87,Revenue!DC$72,0)</f>
        <v>1</v>
      </c>
      <c r="DF136" s="286">
        <f>IF('Team &amp; Salaries'!$O47="Never",IF(DF$6&gt;='Team &amp; Salaries'!$M47,MIN('Team &amp; Salaries'!$N47,'Team &amp; Salaries'!$P47),0),IF('Team &amp; Salaries'!$O47="Monthly",IF(DF$6='Team &amp; Salaries'!$M47,MIN('Team &amp; Salaries'!$N47,'Team &amp; Salaries'!$P47),IF(DF$6&gt;'Team &amp; Salaries'!$M47,MIN('Team &amp; Salaries'!$P47,DE136+'Team &amp; Salaries'!$N47),0)),IF('Team &amp; Salaries'!$O47="Quarterly",IF(DF$6='Team &amp; Salaries'!$M47,MIN('Team &amp; Salaries'!$N47,'Team &amp; Salaries'!$P47),IF(DF$6&gt;'Team &amp; Salaries'!$M47,IFERROR(MIN('Team &amp; Salaries'!$P47,IF(ISNUMBER(DC136),DC136,0)+'Team &amp; Salaries'!$N47),'Team &amp; Salaries'!$N47),0)),IF('Team &amp; Salaries'!$O47="Annually",IF(DF$6='Team &amp; Salaries'!$M47,MIN('Team &amp; Salaries'!$N47,'Team &amp; Salaries'!$P47),IF(DF$6&gt;'Team &amp; Salaries'!$M47,IFERROR(MIN('Team &amp; Salaries'!$P47,CT136+'Team &amp; Salaries'!$N47),MIN('Team &amp; Salaries'!$N47,'Team &amp; Salaries'!$P47)),0))))))+IF($A136=Projections!$C$87,Revenue!DD$72,0)</f>
        <v>1</v>
      </c>
      <c r="DG136" s="286">
        <f>IF('Team &amp; Salaries'!$O47="Never",IF(DG$6&gt;='Team &amp; Salaries'!$M47,MIN('Team &amp; Salaries'!$N47,'Team &amp; Salaries'!$P47),0),IF('Team &amp; Salaries'!$O47="Monthly",IF(DG$6='Team &amp; Salaries'!$M47,MIN('Team &amp; Salaries'!$N47,'Team &amp; Salaries'!$P47),IF(DG$6&gt;'Team &amp; Salaries'!$M47,MIN('Team &amp; Salaries'!$P47,DF136+'Team &amp; Salaries'!$N47),0)),IF('Team &amp; Salaries'!$O47="Quarterly",IF(DG$6='Team &amp; Salaries'!$M47,MIN('Team &amp; Salaries'!$N47,'Team &amp; Salaries'!$P47),IF(DG$6&gt;'Team &amp; Salaries'!$M47,IFERROR(MIN('Team &amp; Salaries'!$P47,IF(ISNUMBER(DD136),DD136,0)+'Team &amp; Salaries'!$N47),'Team &amp; Salaries'!$N47),0)),IF('Team &amp; Salaries'!$O47="Annually",IF(DG$6='Team &amp; Salaries'!$M47,MIN('Team &amp; Salaries'!$N47,'Team &amp; Salaries'!$P47),IF(DG$6&gt;'Team &amp; Salaries'!$M47,IFERROR(MIN('Team &amp; Salaries'!$P47,CU136+'Team &amp; Salaries'!$N47),MIN('Team &amp; Salaries'!$N47,'Team &amp; Salaries'!$P47)),0))))))+IF($A136=Projections!$C$87,Revenue!DE$72,0)</f>
        <v>1</v>
      </c>
      <c r="DH136" s="286">
        <f>IF('Team &amp; Salaries'!$O47="Never",IF(DH$6&gt;='Team &amp; Salaries'!$M47,MIN('Team &amp; Salaries'!$N47,'Team &amp; Salaries'!$P47),0),IF('Team &amp; Salaries'!$O47="Monthly",IF(DH$6='Team &amp; Salaries'!$M47,MIN('Team &amp; Salaries'!$N47,'Team &amp; Salaries'!$P47),IF(DH$6&gt;'Team &amp; Salaries'!$M47,MIN('Team &amp; Salaries'!$P47,DG136+'Team &amp; Salaries'!$N47),0)),IF('Team &amp; Salaries'!$O47="Quarterly",IF(DH$6='Team &amp; Salaries'!$M47,MIN('Team &amp; Salaries'!$N47,'Team &amp; Salaries'!$P47),IF(DH$6&gt;'Team &amp; Salaries'!$M47,IFERROR(MIN('Team &amp; Salaries'!$P47,IF(ISNUMBER(DE136),DE136,0)+'Team &amp; Salaries'!$N47),'Team &amp; Salaries'!$N47),0)),IF('Team &amp; Salaries'!$O47="Annually",IF(DH$6='Team &amp; Salaries'!$M47,MIN('Team &amp; Salaries'!$N47,'Team &amp; Salaries'!$P47),IF(DH$6&gt;'Team &amp; Salaries'!$M47,IFERROR(MIN('Team &amp; Salaries'!$P47,CV136+'Team &amp; Salaries'!$N47),MIN('Team &amp; Salaries'!$N47,'Team &amp; Salaries'!$P47)),0))))))+IF($A136=Projections!$C$87,Revenue!DF$72,0)</f>
        <v>1</v>
      </c>
      <c r="DI136" s="286">
        <f>IF('Team &amp; Salaries'!$O47="Never",IF(DI$6&gt;='Team &amp; Salaries'!$M47,MIN('Team &amp; Salaries'!$N47,'Team &amp; Salaries'!$P47),0),IF('Team &amp; Salaries'!$O47="Monthly",IF(DI$6='Team &amp; Salaries'!$M47,MIN('Team &amp; Salaries'!$N47,'Team &amp; Salaries'!$P47),IF(DI$6&gt;'Team &amp; Salaries'!$M47,MIN('Team &amp; Salaries'!$P47,DH136+'Team &amp; Salaries'!$N47),0)),IF('Team &amp; Salaries'!$O47="Quarterly",IF(DI$6='Team &amp; Salaries'!$M47,MIN('Team &amp; Salaries'!$N47,'Team &amp; Salaries'!$P47),IF(DI$6&gt;'Team &amp; Salaries'!$M47,IFERROR(MIN('Team &amp; Salaries'!$P47,IF(ISNUMBER(DF136),DF136,0)+'Team &amp; Salaries'!$N47),'Team &amp; Salaries'!$N47),0)),IF('Team &amp; Salaries'!$O47="Annually",IF(DI$6='Team &amp; Salaries'!$M47,MIN('Team &amp; Salaries'!$N47,'Team &amp; Salaries'!$P47),IF(DI$6&gt;'Team &amp; Salaries'!$M47,IFERROR(MIN('Team &amp; Salaries'!$P47,CW136+'Team &amp; Salaries'!$N47),MIN('Team &amp; Salaries'!$N47,'Team &amp; Salaries'!$P47)),0))))))+IF($A136=Projections!$C$87,Revenue!DG$72,0)</f>
        <v>1</v>
      </c>
    </row>
    <row r="137" spans="1:113" customFormat="1" ht="16">
      <c r="A137" s="114" t="str">
        <f>'Team &amp; Salaries'!A48</f>
        <v>Digital Marketer</v>
      </c>
      <c r="B137" s="114"/>
      <c r="C137" s="114"/>
      <c r="D137" s="285"/>
      <c r="E137" s="361" t="s">
        <v>193</v>
      </c>
      <c r="F137" s="286">
        <f>IF('Team &amp; Salaries'!$O48="Never",IF(F$6&gt;='Team &amp; Salaries'!$M48,MIN('Team &amp; Salaries'!$N48,'Team &amp; Salaries'!$P48),0),IF('Team &amp; Salaries'!$O48="Monthly",IF(F$6='Team &amp; Salaries'!$M48,MIN('Team &amp; Salaries'!$N48,'Team &amp; Salaries'!$P48),IF(F$6&gt;'Team &amp; Salaries'!$M48,MIN('Team &amp; Salaries'!$P48,E137+'Team &amp; Salaries'!$N48),0)),IF('Team &amp; Salaries'!$O48="Quarterly",IF(F$6='Team &amp; Salaries'!$M48,MIN('Team &amp; Salaries'!$N48,'Team &amp; Salaries'!$P48),IF(F$6&gt;'Team &amp; Salaries'!$M48,IFERROR(MIN('Team &amp; Salaries'!$P48,IF(ISNUMBER(A137),A137,0)+'Team &amp; Salaries'!$N48),'Team &amp; Salaries'!$N48),0)),IF('Team &amp; Salaries'!$O48="Annually",IF(F$6='Team &amp; Salaries'!$M48,MIN('Team &amp; Salaries'!$N48,'Team &amp; Salaries'!$P48),IF(F$6&gt;'Team &amp; Salaries'!$M48,IFERROR(MIN('Team &amp; Salaries'!$P48,#REF!+'Team &amp; Salaries'!$N48),MIN('Team &amp; Salaries'!$N48,'Team &amp; Salaries'!$P48)),0))))))+IF($A137=Projections!$C$87,Revenue!D$72,0)</f>
        <v>0</v>
      </c>
      <c r="G137" s="286">
        <f>IF('Team &amp; Salaries'!$O48="Never",IF(G$6&gt;='Team &amp; Salaries'!$M48,MIN('Team &amp; Salaries'!$N48,'Team &amp; Salaries'!$P48),0),IF('Team &amp; Salaries'!$O48="Monthly",IF(G$6='Team &amp; Salaries'!$M48,MIN('Team &amp; Salaries'!$N48,'Team &amp; Salaries'!$P48),IF(G$6&gt;'Team &amp; Salaries'!$M48,MIN('Team &amp; Salaries'!$P48,F137+'Team &amp; Salaries'!$N48),0)),IF('Team &amp; Salaries'!$O48="Quarterly",IF(G$6='Team &amp; Salaries'!$M48,MIN('Team &amp; Salaries'!$N48,'Team &amp; Salaries'!$P48),IF(G$6&gt;'Team &amp; Salaries'!$M48,IFERROR(MIN('Team &amp; Salaries'!$P48,IF(ISNUMBER(D137),D137,0)+'Team &amp; Salaries'!$N48),'Team &amp; Salaries'!$N48),0)),IF('Team &amp; Salaries'!$O48="Annually",IF(G$6='Team &amp; Salaries'!$M48,MIN('Team &amp; Salaries'!$N48,'Team &amp; Salaries'!$P48),IF(G$6&gt;'Team &amp; Salaries'!$M48,IFERROR(MIN('Team &amp; Salaries'!$P48,#REF!+'Team &amp; Salaries'!$N48),MIN('Team &amp; Salaries'!$N48,'Team &amp; Salaries'!$P48)),0))))))+IF($A137=Projections!$C$87,Revenue!E$72,0)</f>
        <v>0</v>
      </c>
      <c r="H137" s="286">
        <f>IF('Team &amp; Salaries'!$O48="Never",IF(H$6&gt;='Team &amp; Salaries'!$M48,MIN('Team &amp; Salaries'!$N48,'Team &amp; Salaries'!$P48),0),IF('Team &amp; Salaries'!$O48="Monthly",IF(H$6='Team &amp; Salaries'!$M48,MIN('Team &amp; Salaries'!$N48,'Team &amp; Salaries'!$P48),IF(H$6&gt;'Team &amp; Salaries'!$M48,MIN('Team &amp; Salaries'!$P48,G137+'Team &amp; Salaries'!$N48),0)),IF('Team &amp; Salaries'!$O48="Quarterly",IF(H$6='Team &amp; Salaries'!$M48,MIN('Team &amp; Salaries'!$N48,'Team &amp; Salaries'!$P48),IF(H$6&gt;'Team &amp; Salaries'!$M48,IFERROR(MIN('Team &amp; Salaries'!$P48,IF(ISNUMBER(E137),E137,0)+'Team &amp; Salaries'!$N48),'Team &amp; Salaries'!$N48),0)),IF('Team &amp; Salaries'!$O48="Annually",IF(H$6='Team &amp; Salaries'!$M48,MIN('Team &amp; Salaries'!$N48,'Team &amp; Salaries'!$P48),IF(H$6&gt;'Team &amp; Salaries'!$M48,IFERROR(MIN('Team &amp; Salaries'!$P48,#REF!+'Team &amp; Salaries'!$N48),MIN('Team &amp; Salaries'!$N48,'Team &amp; Salaries'!$P48)),0))))))+IF($A137=Projections!$C$87,Revenue!F$72,0)</f>
        <v>0</v>
      </c>
      <c r="I137" s="286">
        <f>IF('Team &amp; Salaries'!$O48="Never",IF(I$6&gt;='Team &amp; Salaries'!$M48,MIN('Team &amp; Salaries'!$N48,'Team &amp; Salaries'!$P48),0),IF('Team &amp; Salaries'!$O48="Monthly",IF(I$6='Team &amp; Salaries'!$M48,MIN('Team &amp; Salaries'!$N48,'Team &amp; Salaries'!$P48),IF(I$6&gt;'Team &amp; Salaries'!$M48,MIN('Team &amp; Salaries'!$P48,H137+'Team &amp; Salaries'!$N48),0)),IF('Team &amp; Salaries'!$O48="Quarterly",IF(I$6='Team &amp; Salaries'!$M48,MIN('Team &amp; Salaries'!$N48,'Team &amp; Salaries'!$P48),IF(I$6&gt;'Team &amp; Salaries'!$M48,IFERROR(MIN('Team &amp; Salaries'!$P48,IF(ISNUMBER(F137),F137,0)+'Team &amp; Salaries'!$N48),'Team &amp; Salaries'!$N48),0)),IF('Team &amp; Salaries'!$O48="Annually",IF(I$6='Team &amp; Salaries'!$M48,MIN('Team &amp; Salaries'!$N48,'Team &amp; Salaries'!$P48),IF(I$6&gt;'Team &amp; Salaries'!$M48,IFERROR(MIN('Team &amp; Salaries'!$P48,#REF!+'Team &amp; Salaries'!$N48),MIN('Team &amp; Salaries'!$N48,'Team &amp; Salaries'!$P48)),0))))))+IF($A137=Projections!$C$87,Revenue!G$72,0)</f>
        <v>0</v>
      </c>
      <c r="J137" s="286">
        <f>IF('Team &amp; Salaries'!$O48="Never",IF(J$6&gt;='Team &amp; Salaries'!$M48,MIN('Team &amp; Salaries'!$N48,'Team &amp; Salaries'!$P48),0),IF('Team &amp; Salaries'!$O48="Monthly",IF(J$6='Team &amp; Salaries'!$M48,MIN('Team &amp; Salaries'!$N48,'Team &amp; Salaries'!$P48),IF(J$6&gt;'Team &amp; Salaries'!$M48,MIN('Team &amp; Salaries'!$P48,I137+'Team &amp; Salaries'!$N48),0)),IF('Team &amp; Salaries'!$O48="Quarterly",IF(J$6='Team &amp; Salaries'!$M48,MIN('Team &amp; Salaries'!$N48,'Team &amp; Salaries'!$P48),IF(J$6&gt;'Team &amp; Salaries'!$M48,IFERROR(MIN('Team &amp; Salaries'!$P48,IF(ISNUMBER(G137),G137,0)+'Team &amp; Salaries'!$N48),'Team &amp; Salaries'!$N48),0)),IF('Team &amp; Salaries'!$O48="Annually",IF(J$6='Team &amp; Salaries'!$M48,MIN('Team &amp; Salaries'!$N48,'Team &amp; Salaries'!$P48),IF(J$6&gt;'Team &amp; Salaries'!$M48,IFERROR(MIN('Team &amp; Salaries'!$P48,#REF!+'Team &amp; Salaries'!$N48),MIN('Team &amp; Salaries'!$N48,'Team &amp; Salaries'!$P48)),0))))))+IF($A137=Projections!$C$87,Revenue!H$72,0)</f>
        <v>0</v>
      </c>
      <c r="K137" s="286">
        <f>IF('Team &amp; Salaries'!$O48="Never",IF(K$6&gt;='Team &amp; Salaries'!$M48,MIN('Team &amp; Salaries'!$N48,'Team &amp; Salaries'!$P48),0),IF('Team &amp; Salaries'!$O48="Monthly",IF(K$6='Team &amp; Salaries'!$M48,MIN('Team &amp; Salaries'!$N48,'Team &amp; Salaries'!$P48),IF(K$6&gt;'Team &amp; Salaries'!$M48,MIN('Team &amp; Salaries'!$P48,J137+'Team &amp; Salaries'!$N48),0)),IF('Team &amp; Salaries'!$O48="Quarterly",IF(K$6='Team &amp; Salaries'!$M48,MIN('Team &amp; Salaries'!$N48,'Team &amp; Salaries'!$P48),IF(K$6&gt;'Team &amp; Salaries'!$M48,IFERROR(MIN('Team &amp; Salaries'!$P48,IF(ISNUMBER(H137),H137,0)+'Team &amp; Salaries'!$N48),'Team &amp; Salaries'!$N48),0)),IF('Team &amp; Salaries'!$O48="Annually",IF(K$6='Team &amp; Salaries'!$M48,MIN('Team &amp; Salaries'!$N48,'Team &amp; Salaries'!$P48),IF(K$6&gt;'Team &amp; Salaries'!$M48,IFERROR(MIN('Team &amp; Salaries'!$P48,#REF!+'Team &amp; Salaries'!$N48),MIN('Team &amp; Salaries'!$N48,'Team &amp; Salaries'!$P48)),0))))))+IF($A137=Projections!$C$87,Revenue!I$72,0)</f>
        <v>0</v>
      </c>
      <c r="L137" s="286">
        <f>IF('Team &amp; Salaries'!$O48="Never",IF(L$6&gt;='Team &amp; Salaries'!$M48,MIN('Team &amp; Salaries'!$N48,'Team &amp; Salaries'!$P48),0),IF('Team &amp; Salaries'!$O48="Monthly",IF(L$6='Team &amp; Salaries'!$M48,MIN('Team &amp; Salaries'!$N48,'Team &amp; Salaries'!$P48),IF(L$6&gt;'Team &amp; Salaries'!$M48,MIN('Team &amp; Salaries'!$P48,K137+'Team &amp; Salaries'!$N48),0)),IF('Team &amp; Salaries'!$O48="Quarterly",IF(L$6='Team &amp; Salaries'!$M48,MIN('Team &amp; Salaries'!$N48,'Team &amp; Salaries'!$P48),IF(L$6&gt;'Team &amp; Salaries'!$M48,IFERROR(MIN('Team &amp; Salaries'!$P48,IF(ISNUMBER(I137),I137,0)+'Team &amp; Salaries'!$N48),'Team &amp; Salaries'!$N48),0)),IF('Team &amp; Salaries'!$O48="Annually",IF(L$6='Team &amp; Salaries'!$M48,MIN('Team &amp; Salaries'!$N48,'Team &amp; Salaries'!$P48),IF(L$6&gt;'Team &amp; Salaries'!$M48,IFERROR(MIN('Team &amp; Salaries'!$P48,#REF!+'Team &amp; Salaries'!$N48),MIN('Team &amp; Salaries'!$N48,'Team &amp; Salaries'!$P48)),0))))))+IF($A137=Projections!$C$87,Revenue!J$72,0)</f>
        <v>0</v>
      </c>
      <c r="M137" s="286">
        <f>IF('Team &amp; Salaries'!$O48="Never",IF(M$6&gt;='Team &amp; Salaries'!$M48,MIN('Team &amp; Salaries'!$N48,'Team &amp; Salaries'!$P48),0),IF('Team &amp; Salaries'!$O48="Monthly",IF(M$6='Team &amp; Salaries'!$M48,MIN('Team &amp; Salaries'!$N48,'Team &amp; Salaries'!$P48),IF(M$6&gt;'Team &amp; Salaries'!$M48,MIN('Team &amp; Salaries'!$P48,L137+'Team &amp; Salaries'!$N48),0)),IF('Team &amp; Salaries'!$O48="Quarterly",IF(M$6='Team &amp; Salaries'!$M48,MIN('Team &amp; Salaries'!$N48,'Team &amp; Salaries'!$P48),IF(M$6&gt;'Team &amp; Salaries'!$M48,IFERROR(MIN('Team &amp; Salaries'!$P48,IF(ISNUMBER(J137),J137,0)+'Team &amp; Salaries'!$N48),'Team &amp; Salaries'!$N48),0)),IF('Team &amp; Salaries'!$O48="Annually",IF(M$6='Team &amp; Salaries'!$M48,MIN('Team &amp; Salaries'!$N48,'Team &amp; Salaries'!$P48),IF(M$6&gt;'Team &amp; Salaries'!$M48,IFERROR(MIN('Team &amp; Salaries'!$P48,#REF!+'Team &amp; Salaries'!$N48),MIN('Team &amp; Salaries'!$N48,'Team &amp; Salaries'!$P48)),0))))))+IF($A137=Projections!$C$87,Revenue!K$72,0)</f>
        <v>0</v>
      </c>
      <c r="N137" s="286">
        <f>IF('Team &amp; Salaries'!$O48="Never",IF(N$6&gt;='Team &amp; Salaries'!$M48,MIN('Team &amp; Salaries'!$N48,'Team &amp; Salaries'!$P48),0),IF('Team &amp; Salaries'!$O48="Monthly",IF(N$6='Team &amp; Salaries'!$M48,MIN('Team &amp; Salaries'!$N48,'Team &amp; Salaries'!$P48),IF(N$6&gt;'Team &amp; Salaries'!$M48,MIN('Team &amp; Salaries'!$P48,M137+'Team &amp; Salaries'!$N48),0)),IF('Team &amp; Salaries'!$O48="Quarterly",IF(N$6='Team &amp; Salaries'!$M48,MIN('Team &amp; Salaries'!$N48,'Team &amp; Salaries'!$P48),IF(N$6&gt;'Team &amp; Salaries'!$M48,IFERROR(MIN('Team &amp; Salaries'!$P48,IF(ISNUMBER(K137),K137,0)+'Team &amp; Salaries'!$N48),'Team &amp; Salaries'!$N48),0)),IF('Team &amp; Salaries'!$O48="Annually",IF(N$6='Team &amp; Salaries'!$M48,MIN('Team &amp; Salaries'!$N48,'Team &amp; Salaries'!$P48),IF(N$6&gt;'Team &amp; Salaries'!$M48,IFERROR(MIN('Team &amp; Salaries'!$P48,#REF!+'Team &amp; Salaries'!$N48),MIN('Team &amp; Salaries'!$N48,'Team &amp; Salaries'!$P48)),0))))))+IF($A137=Projections!$C$87,Revenue!L$72,0)</f>
        <v>0</v>
      </c>
      <c r="O137" s="286">
        <f>IF('Team &amp; Salaries'!$O48="Never",IF(O$6&gt;='Team &amp; Salaries'!$M48,MIN('Team &amp; Salaries'!$N48,'Team &amp; Salaries'!$P48),0),IF('Team &amp; Salaries'!$O48="Monthly",IF(O$6='Team &amp; Salaries'!$M48,MIN('Team &amp; Salaries'!$N48,'Team &amp; Salaries'!$P48),IF(O$6&gt;'Team &amp; Salaries'!$M48,MIN('Team &amp; Salaries'!$P48,N137+'Team &amp; Salaries'!$N48),0)),IF('Team &amp; Salaries'!$O48="Quarterly",IF(O$6='Team &amp; Salaries'!$M48,MIN('Team &amp; Salaries'!$N48,'Team &amp; Salaries'!$P48),IF(O$6&gt;'Team &amp; Salaries'!$M48,IFERROR(MIN('Team &amp; Salaries'!$P48,IF(ISNUMBER(L137),L137,0)+'Team &amp; Salaries'!$N48),'Team &amp; Salaries'!$N48),0)),IF('Team &amp; Salaries'!$O48="Annually",IF(O$6='Team &amp; Salaries'!$M48,MIN('Team &amp; Salaries'!$N48,'Team &amp; Salaries'!$P48),IF(O$6&gt;'Team &amp; Salaries'!$M48,IFERROR(MIN('Team &amp; Salaries'!$P48,A137+'Team &amp; Salaries'!$N48),MIN('Team &amp; Salaries'!$N48,'Team &amp; Salaries'!$P48)),0))))))+IF($A137=Projections!$C$87,Revenue!M$72,0)</f>
        <v>0</v>
      </c>
      <c r="P137" s="286">
        <f>IF('Team &amp; Salaries'!$O48="Never",IF(P$6&gt;='Team &amp; Salaries'!$M48,MIN('Team &amp; Salaries'!$N48,'Team &amp; Salaries'!$P48),0),IF('Team &amp; Salaries'!$O48="Monthly",IF(P$6='Team &amp; Salaries'!$M48,MIN('Team &amp; Salaries'!$N48,'Team &amp; Salaries'!$P48),IF(P$6&gt;'Team &amp; Salaries'!$M48,MIN('Team &amp; Salaries'!$P48,O137+'Team &amp; Salaries'!$N48),0)),IF('Team &amp; Salaries'!$O48="Quarterly",IF(P$6='Team &amp; Salaries'!$M48,MIN('Team &amp; Salaries'!$N48,'Team &amp; Salaries'!$P48),IF(P$6&gt;'Team &amp; Salaries'!$M48,IFERROR(MIN('Team &amp; Salaries'!$P48,IF(ISNUMBER(M137),M137,0)+'Team &amp; Salaries'!$N48),'Team &amp; Salaries'!$N48),0)),IF('Team &amp; Salaries'!$O48="Annually",IF(P$6='Team &amp; Salaries'!$M48,MIN('Team &amp; Salaries'!$N48,'Team &amp; Salaries'!$P48),IF(P$6&gt;'Team &amp; Salaries'!$M48,IFERROR(MIN('Team &amp; Salaries'!$P48,D137+'Team &amp; Salaries'!$N48),MIN('Team &amp; Salaries'!$N48,'Team &amp; Salaries'!$P48)),0))))))+IF($A137=Projections!$C$87,Revenue!N$72,0)</f>
        <v>0</v>
      </c>
      <c r="Q137" s="286">
        <f>IF('Team &amp; Salaries'!$O48="Never",IF(Q$6&gt;='Team &amp; Salaries'!$M48,MIN('Team &amp; Salaries'!$N48,'Team &amp; Salaries'!$P48),0),IF('Team &amp; Salaries'!$O48="Monthly",IF(Q$6='Team &amp; Salaries'!$M48,MIN('Team &amp; Salaries'!$N48,'Team &amp; Salaries'!$P48),IF(Q$6&gt;'Team &amp; Salaries'!$M48,MIN('Team &amp; Salaries'!$P48,P137+'Team &amp; Salaries'!$N48),0)),IF('Team &amp; Salaries'!$O48="Quarterly",IF(Q$6='Team &amp; Salaries'!$M48,MIN('Team &amp; Salaries'!$N48,'Team &amp; Salaries'!$P48),IF(Q$6&gt;'Team &amp; Salaries'!$M48,IFERROR(MIN('Team &amp; Salaries'!$P48,IF(ISNUMBER(N137),N137,0)+'Team &amp; Salaries'!$N48),'Team &amp; Salaries'!$N48),0)),IF('Team &amp; Salaries'!$O48="Annually",IF(Q$6='Team &amp; Salaries'!$M48,MIN('Team &amp; Salaries'!$N48,'Team &amp; Salaries'!$P48),IF(Q$6&gt;'Team &amp; Salaries'!$M48,IFERROR(MIN('Team &amp; Salaries'!$P48,E137+'Team &amp; Salaries'!$N48),MIN('Team &amp; Salaries'!$N48,'Team &amp; Salaries'!$P48)),0))))))+IF($A137=Projections!$C$87,Revenue!O$72,0)</f>
        <v>0</v>
      </c>
      <c r="R137" s="286">
        <f>IF('Team &amp; Salaries'!$O48="Never",IF(R$6&gt;='Team &amp; Salaries'!$M48,MIN('Team &amp; Salaries'!$N48,'Team &amp; Salaries'!$P48),0),IF('Team &amp; Salaries'!$O48="Monthly",IF(R$6='Team &amp; Salaries'!$M48,MIN('Team &amp; Salaries'!$N48,'Team &amp; Salaries'!$P48),IF(R$6&gt;'Team &amp; Salaries'!$M48,MIN('Team &amp; Salaries'!$P48,Q137+'Team &amp; Salaries'!$N48),0)),IF('Team &amp; Salaries'!$O48="Quarterly",IF(R$6='Team &amp; Salaries'!$M48,MIN('Team &amp; Salaries'!$N48,'Team &amp; Salaries'!$P48),IF(R$6&gt;'Team &amp; Salaries'!$M48,IFERROR(MIN('Team &amp; Salaries'!$P48,IF(ISNUMBER(O137),O137,0)+'Team &amp; Salaries'!$N48),'Team &amp; Salaries'!$N48),0)),IF('Team &amp; Salaries'!$O48="Annually",IF(R$6='Team &amp; Salaries'!$M48,MIN('Team &amp; Salaries'!$N48,'Team &amp; Salaries'!$P48),IF(R$6&gt;'Team &amp; Salaries'!$M48,IFERROR(MIN('Team &amp; Salaries'!$P48,F137+'Team &amp; Salaries'!$N48),MIN('Team &amp; Salaries'!$N48,'Team &amp; Salaries'!$P48)),0))))))+IF($A137=Projections!$C$87,Revenue!P$72,0)</f>
        <v>0</v>
      </c>
      <c r="S137" s="286">
        <f>IF('Team &amp; Salaries'!$O48="Never",IF(S$6&gt;='Team &amp; Salaries'!$M48,MIN('Team &amp; Salaries'!$N48,'Team &amp; Salaries'!$P48),0),IF('Team &amp; Salaries'!$O48="Monthly",IF(S$6='Team &amp; Salaries'!$M48,MIN('Team &amp; Salaries'!$N48,'Team &amp; Salaries'!$P48),IF(S$6&gt;'Team &amp; Salaries'!$M48,MIN('Team &amp; Salaries'!$P48,R137+'Team &amp; Salaries'!$N48),0)),IF('Team &amp; Salaries'!$O48="Quarterly",IF(S$6='Team &amp; Salaries'!$M48,MIN('Team &amp; Salaries'!$N48,'Team &amp; Salaries'!$P48),IF(S$6&gt;'Team &amp; Salaries'!$M48,IFERROR(MIN('Team &amp; Salaries'!$P48,IF(ISNUMBER(P137),P137,0)+'Team &amp; Salaries'!$N48),'Team &amp; Salaries'!$N48),0)),IF('Team &amp; Salaries'!$O48="Annually",IF(S$6='Team &amp; Salaries'!$M48,MIN('Team &amp; Salaries'!$N48,'Team &amp; Salaries'!$P48),IF(S$6&gt;'Team &amp; Salaries'!$M48,IFERROR(MIN('Team &amp; Salaries'!$P48,G137+'Team &amp; Salaries'!$N48),MIN('Team &amp; Salaries'!$N48,'Team &amp; Salaries'!$P48)),0))))))+IF($A137=Projections!$C$87,Revenue!Q$72,0)</f>
        <v>0</v>
      </c>
      <c r="T137" s="286">
        <f>IF('Team &amp; Salaries'!$O48="Never",IF(T$6&gt;='Team &amp; Salaries'!$M48,MIN('Team &amp; Salaries'!$N48,'Team &amp; Salaries'!$P48),0),IF('Team &amp; Salaries'!$O48="Monthly",IF(T$6='Team &amp; Salaries'!$M48,MIN('Team &amp; Salaries'!$N48,'Team &amp; Salaries'!$P48),IF(T$6&gt;'Team &amp; Salaries'!$M48,MIN('Team &amp; Salaries'!$P48,S137+'Team &amp; Salaries'!$N48),0)),IF('Team &amp; Salaries'!$O48="Quarterly",IF(T$6='Team &amp; Salaries'!$M48,MIN('Team &amp; Salaries'!$N48,'Team &amp; Salaries'!$P48),IF(T$6&gt;'Team &amp; Salaries'!$M48,IFERROR(MIN('Team &amp; Salaries'!$P48,IF(ISNUMBER(Q137),Q137,0)+'Team &amp; Salaries'!$N48),'Team &amp; Salaries'!$N48),0)),IF('Team &amp; Salaries'!$O48="Annually",IF(T$6='Team &amp; Salaries'!$M48,MIN('Team &amp; Salaries'!$N48,'Team &amp; Salaries'!$P48),IF(T$6&gt;'Team &amp; Salaries'!$M48,IFERROR(MIN('Team &amp; Salaries'!$P48,H137+'Team &amp; Salaries'!$N48),MIN('Team &amp; Salaries'!$N48,'Team &amp; Salaries'!$P48)),0))))))+IF($A137=Projections!$C$87,Revenue!R$72,0)</f>
        <v>0</v>
      </c>
      <c r="U137" s="286">
        <f>IF('Team &amp; Salaries'!$O48="Never",IF(U$6&gt;='Team &amp; Salaries'!$M48,MIN('Team &amp; Salaries'!$N48,'Team &amp; Salaries'!$P48),0),IF('Team &amp; Salaries'!$O48="Monthly",IF(U$6='Team &amp; Salaries'!$M48,MIN('Team &amp; Salaries'!$N48,'Team &amp; Salaries'!$P48),IF(U$6&gt;'Team &amp; Salaries'!$M48,MIN('Team &amp; Salaries'!$P48,T137+'Team &amp; Salaries'!$N48),0)),IF('Team &amp; Salaries'!$O48="Quarterly",IF(U$6='Team &amp; Salaries'!$M48,MIN('Team &amp; Salaries'!$N48,'Team &amp; Salaries'!$P48),IF(U$6&gt;'Team &amp; Salaries'!$M48,IFERROR(MIN('Team &amp; Salaries'!$P48,IF(ISNUMBER(R137),R137,0)+'Team &amp; Salaries'!$N48),'Team &amp; Salaries'!$N48),0)),IF('Team &amp; Salaries'!$O48="Annually",IF(U$6='Team &amp; Salaries'!$M48,MIN('Team &amp; Salaries'!$N48,'Team &amp; Salaries'!$P48),IF(U$6&gt;'Team &amp; Salaries'!$M48,IFERROR(MIN('Team &amp; Salaries'!$P48,I137+'Team &amp; Salaries'!$N48),MIN('Team &amp; Salaries'!$N48,'Team &amp; Salaries'!$P48)),0))))))+IF($A137=Projections!$C$87,Revenue!S$72,0)</f>
        <v>0</v>
      </c>
      <c r="V137" s="286">
        <f>IF('Team &amp; Salaries'!$O48="Never",IF(V$6&gt;='Team &amp; Salaries'!$M48,MIN('Team &amp; Salaries'!$N48,'Team &amp; Salaries'!$P48),0),IF('Team &amp; Salaries'!$O48="Monthly",IF(V$6='Team &amp; Salaries'!$M48,MIN('Team &amp; Salaries'!$N48,'Team &amp; Salaries'!$P48),IF(V$6&gt;'Team &amp; Salaries'!$M48,MIN('Team &amp; Salaries'!$P48,U137+'Team &amp; Salaries'!$N48),0)),IF('Team &amp; Salaries'!$O48="Quarterly",IF(V$6='Team &amp; Salaries'!$M48,MIN('Team &amp; Salaries'!$N48,'Team &amp; Salaries'!$P48),IF(V$6&gt;'Team &amp; Salaries'!$M48,IFERROR(MIN('Team &amp; Salaries'!$P48,IF(ISNUMBER(S137),S137,0)+'Team &amp; Salaries'!$N48),'Team &amp; Salaries'!$N48),0)),IF('Team &amp; Salaries'!$O48="Annually",IF(V$6='Team &amp; Salaries'!$M48,MIN('Team &amp; Salaries'!$N48,'Team &amp; Salaries'!$P48),IF(V$6&gt;'Team &amp; Salaries'!$M48,IFERROR(MIN('Team &amp; Salaries'!$P48,J137+'Team &amp; Salaries'!$N48),MIN('Team &amp; Salaries'!$N48,'Team &amp; Salaries'!$P48)),0))))))+IF($A137=Projections!$C$87,Revenue!T$72,0)</f>
        <v>0</v>
      </c>
      <c r="W137" s="286">
        <f>IF('Team &amp; Salaries'!$O48="Never",IF(W$6&gt;='Team &amp; Salaries'!$M48,MIN('Team &amp; Salaries'!$N48,'Team &amp; Salaries'!$P48),0),IF('Team &amp; Salaries'!$O48="Monthly",IF(W$6='Team &amp; Salaries'!$M48,MIN('Team &amp; Salaries'!$N48,'Team &amp; Salaries'!$P48),IF(W$6&gt;'Team &amp; Salaries'!$M48,MIN('Team &amp; Salaries'!$P48,V137+'Team &amp; Salaries'!$N48),0)),IF('Team &amp; Salaries'!$O48="Quarterly",IF(W$6='Team &amp; Salaries'!$M48,MIN('Team &amp; Salaries'!$N48,'Team &amp; Salaries'!$P48),IF(W$6&gt;'Team &amp; Salaries'!$M48,IFERROR(MIN('Team &amp; Salaries'!$P48,IF(ISNUMBER(T137),T137,0)+'Team &amp; Salaries'!$N48),'Team &amp; Salaries'!$N48),0)),IF('Team &amp; Salaries'!$O48="Annually",IF(W$6='Team &amp; Salaries'!$M48,MIN('Team &amp; Salaries'!$N48,'Team &amp; Salaries'!$P48),IF(W$6&gt;'Team &amp; Salaries'!$M48,IFERROR(MIN('Team &amp; Salaries'!$P48,K137+'Team &amp; Salaries'!$N48),MIN('Team &amp; Salaries'!$N48,'Team &amp; Salaries'!$P48)),0))))))+IF($A137=Projections!$C$87,Revenue!U$72,0)</f>
        <v>0</v>
      </c>
      <c r="X137" s="286">
        <f>IF('Team &amp; Salaries'!$O48="Never",IF(X$6&gt;='Team &amp; Salaries'!$M48,MIN('Team &amp; Salaries'!$N48,'Team &amp; Salaries'!$P48),0),IF('Team &amp; Salaries'!$O48="Monthly",IF(X$6='Team &amp; Salaries'!$M48,MIN('Team &amp; Salaries'!$N48,'Team &amp; Salaries'!$P48),IF(X$6&gt;'Team &amp; Salaries'!$M48,MIN('Team &amp; Salaries'!$P48,W137+'Team &amp; Salaries'!$N48),0)),IF('Team &amp; Salaries'!$O48="Quarterly",IF(X$6='Team &amp; Salaries'!$M48,MIN('Team &amp; Salaries'!$N48,'Team &amp; Salaries'!$P48),IF(X$6&gt;'Team &amp; Salaries'!$M48,IFERROR(MIN('Team &amp; Salaries'!$P48,IF(ISNUMBER(U137),U137,0)+'Team &amp; Salaries'!$N48),'Team &amp; Salaries'!$N48),0)),IF('Team &amp; Salaries'!$O48="Annually",IF(X$6='Team &amp; Salaries'!$M48,MIN('Team &amp; Salaries'!$N48,'Team &amp; Salaries'!$P48),IF(X$6&gt;'Team &amp; Salaries'!$M48,IFERROR(MIN('Team &amp; Salaries'!$P48,L137+'Team &amp; Salaries'!$N48),MIN('Team &amp; Salaries'!$N48,'Team &amp; Salaries'!$P48)),0))))))+IF($A137=Projections!$C$87,Revenue!V$72,0)</f>
        <v>0</v>
      </c>
      <c r="Y137" s="286">
        <f>IF('Team &amp; Salaries'!$O48="Never",IF(Y$6&gt;='Team &amp; Salaries'!$M48,MIN('Team &amp; Salaries'!$N48,'Team &amp; Salaries'!$P48),0),IF('Team &amp; Salaries'!$O48="Monthly",IF(Y$6='Team &amp; Salaries'!$M48,MIN('Team &amp; Salaries'!$N48,'Team &amp; Salaries'!$P48),IF(Y$6&gt;'Team &amp; Salaries'!$M48,MIN('Team &amp; Salaries'!$P48,X137+'Team &amp; Salaries'!$N48),0)),IF('Team &amp; Salaries'!$O48="Quarterly",IF(Y$6='Team &amp; Salaries'!$M48,MIN('Team &amp; Salaries'!$N48,'Team &amp; Salaries'!$P48),IF(Y$6&gt;'Team &amp; Salaries'!$M48,IFERROR(MIN('Team &amp; Salaries'!$P48,IF(ISNUMBER(V137),V137,0)+'Team &amp; Salaries'!$N48),'Team &amp; Salaries'!$N48),0)),IF('Team &amp; Salaries'!$O48="Annually",IF(Y$6='Team &amp; Salaries'!$M48,MIN('Team &amp; Salaries'!$N48,'Team &amp; Salaries'!$P48),IF(Y$6&gt;'Team &amp; Salaries'!$M48,IFERROR(MIN('Team &amp; Salaries'!$P48,M137+'Team &amp; Salaries'!$N48),MIN('Team &amp; Salaries'!$N48,'Team &amp; Salaries'!$P48)),0))))))+IF($A137=Projections!$C$87,Revenue!W$72,0)</f>
        <v>0</v>
      </c>
      <c r="Z137" s="286">
        <f>IF('Team &amp; Salaries'!$O48="Never",IF(Z$6&gt;='Team &amp; Salaries'!$M48,MIN('Team &amp; Salaries'!$N48,'Team &amp; Salaries'!$P48),0),IF('Team &amp; Salaries'!$O48="Monthly",IF(Z$6='Team &amp; Salaries'!$M48,MIN('Team &amp; Salaries'!$N48,'Team &amp; Salaries'!$P48),IF(Z$6&gt;'Team &amp; Salaries'!$M48,MIN('Team &amp; Salaries'!$P48,Y137+'Team &amp; Salaries'!$N48),0)),IF('Team &amp; Salaries'!$O48="Quarterly",IF(Z$6='Team &amp; Salaries'!$M48,MIN('Team &amp; Salaries'!$N48,'Team &amp; Salaries'!$P48),IF(Z$6&gt;'Team &amp; Salaries'!$M48,IFERROR(MIN('Team &amp; Salaries'!$P48,IF(ISNUMBER(W137),W137,0)+'Team &amp; Salaries'!$N48),'Team &amp; Salaries'!$N48),0)),IF('Team &amp; Salaries'!$O48="Annually",IF(Z$6='Team &amp; Salaries'!$M48,MIN('Team &amp; Salaries'!$N48,'Team &amp; Salaries'!$P48),IF(Z$6&gt;'Team &amp; Salaries'!$M48,IFERROR(MIN('Team &amp; Salaries'!$P48,N137+'Team &amp; Salaries'!$N48),MIN('Team &amp; Salaries'!$N48,'Team &amp; Salaries'!$P48)),0))))))+IF($A137=Projections!$C$87,Revenue!X$72,0)</f>
        <v>0</v>
      </c>
      <c r="AA137" s="286">
        <f>IF('Team &amp; Salaries'!$O48="Never",IF(AA$6&gt;='Team &amp; Salaries'!$M48,MIN('Team &amp; Salaries'!$N48,'Team &amp; Salaries'!$P48),0),IF('Team &amp; Salaries'!$O48="Monthly",IF(AA$6='Team &amp; Salaries'!$M48,MIN('Team &amp; Salaries'!$N48,'Team &amp; Salaries'!$P48),IF(AA$6&gt;'Team &amp; Salaries'!$M48,MIN('Team &amp; Salaries'!$P48,Z137+'Team &amp; Salaries'!$N48),0)),IF('Team &amp; Salaries'!$O48="Quarterly",IF(AA$6='Team &amp; Salaries'!$M48,MIN('Team &amp; Salaries'!$N48,'Team &amp; Salaries'!$P48),IF(AA$6&gt;'Team &amp; Salaries'!$M48,IFERROR(MIN('Team &amp; Salaries'!$P48,IF(ISNUMBER(X137),X137,0)+'Team &amp; Salaries'!$N48),'Team &amp; Salaries'!$N48),0)),IF('Team &amp; Salaries'!$O48="Annually",IF(AA$6='Team &amp; Salaries'!$M48,MIN('Team &amp; Salaries'!$N48,'Team &amp; Salaries'!$P48),IF(AA$6&gt;'Team &amp; Salaries'!$M48,IFERROR(MIN('Team &amp; Salaries'!$P48,O137+'Team &amp; Salaries'!$N48),MIN('Team &amp; Salaries'!$N48,'Team &amp; Salaries'!$P48)),0))))))+IF($A137=Projections!$C$87,Revenue!Y$72,0)</f>
        <v>0</v>
      </c>
      <c r="AB137" s="286">
        <f>IF('Team &amp; Salaries'!$O48="Never",IF(AB$6&gt;='Team &amp; Salaries'!$M48,MIN('Team &amp; Salaries'!$N48,'Team &amp; Salaries'!$P48),0),IF('Team &amp; Salaries'!$O48="Monthly",IF(AB$6='Team &amp; Salaries'!$M48,MIN('Team &amp; Salaries'!$N48,'Team &amp; Salaries'!$P48),IF(AB$6&gt;'Team &amp; Salaries'!$M48,MIN('Team &amp; Salaries'!$P48,AA137+'Team &amp; Salaries'!$N48),0)),IF('Team &amp; Salaries'!$O48="Quarterly",IF(AB$6='Team &amp; Salaries'!$M48,MIN('Team &amp; Salaries'!$N48,'Team &amp; Salaries'!$P48),IF(AB$6&gt;'Team &amp; Salaries'!$M48,IFERROR(MIN('Team &amp; Salaries'!$P48,IF(ISNUMBER(Y137),Y137,0)+'Team &amp; Salaries'!$N48),'Team &amp; Salaries'!$N48),0)),IF('Team &amp; Salaries'!$O48="Annually",IF(AB$6='Team &amp; Salaries'!$M48,MIN('Team &amp; Salaries'!$N48,'Team &amp; Salaries'!$P48),IF(AB$6&gt;'Team &amp; Salaries'!$M48,IFERROR(MIN('Team &amp; Salaries'!$P48,P137+'Team &amp; Salaries'!$N48),MIN('Team &amp; Salaries'!$N48,'Team &amp; Salaries'!$P48)),0))))))+IF($A137=Projections!$C$87,Revenue!Z$72,0)</f>
        <v>0</v>
      </c>
      <c r="AC137" s="286">
        <f>IF('Team &amp; Salaries'!$O48="Never",IF(AC$6&gt;='Team &amp; Salaries'!$M48,MIN('Team &amp; Salaries'!$N48,'Team &amp; Salaries'!$P48),0),IF('Team &amp; Salaries'!$O48="Monthly",IF(AC$6='Team &amp; Salaries'!$M48,MIN('Team &amp; Salaries'!$N48,'Team &amp; Salaries'!$P48),IF(AC$6&gt;'Team &amp; Salaries'!$M48,MIN('Team &amp; Salaries'!$P48,AB137+'Team &amp; Salaries'!$N48),0)),IF('Team &amp; Salaries'!$O48="Quarterly",IF(AC$6='Team &amp; Salaries'!$M48,MIN('Team &amp; Salaries'!$N48,'Team &amp; Salaries'!$P48),IF(AC$6&gt;'Team &amp; Salaries'!$M48,IFERROR(MIN('Team &amp; Salaries'!$P48,IF(ISNUMBER(Z137),Z137,0)+'Team &amp; Salaries'!$N48),'Team &amp; Salaries'!$N48),0)),IF('Team &amp; Salaries'!$O48="Annually",IF(AC$6='Team &amp; Salaries'!$M48,MIN('Team &amp; Salaries'!$N48,'Team &amp; Salaries'!$P48),IF(AC$6&gt;'Team &amp; Salaries'!$M48,IFERROR(MIN('Team &amp; Salaries'!$P48,Q137+'Team &amp; Salaries'!$N48),MIN('Team &amp; Salaries'!$N48,'Team &amp; Salaries'!$P48)),0))))))+IF($A137=Projections!$C$87,Revenue!AA$72,0)</f>
        <v>0</v>
      </c>
      <c r="AD137" s="286">
        <f>IF('Team &amp; Salaries'!$O48="Never",IF(AD$6&gt;='Team &amp; Salaries'!$M48,MIN('Team &amp; Salaries'!$N48,'Team &amp; Salaries'!$P48),0),IF('Team &amp; Salaries'!$O48="Monthly",IF(AD$6='Team &amp; Salaries'!$M48,MIN('Team &amp; Salaries'!$N48,'Team &amp; Salaries'!$P48),IF(AD$6&gt;'Team &amp; Salaries'!$M48,MIN('Team &amp; Salaries'!$P48,AC137+'Team &amp; Salaries'!$N48),0)),IF('Team &amp; Salaries'!$O48="Quarterly",IF(AD$6='Team &amp; Salaries'!$M48,MIN('Team &amp; Salaries'!$N48,'Team &amp; Salaries'!$P48),IF(AD$6&gt;'Team &amp; Salaries'!$M48,IFERROR(MIN('Team &amp; Salaries'!$P48,IF(ISNUMBER(AA137),AA137,0)+'Team &amp; Salaries'!$N48),'Team &amp; Salaries'!$N48),0)),IF('Team &amp; Salaries'!$O48="Annually",IF(AD$6='Team &amp; Salaries'!$M48,MIN('Team &amp; Salaries'!$N48,'Team &amp; Salaries'!$P48),IF(AD$6&gt;'Team &amp; Salaries'!$M48,IFERROR(MIN('Team &amp; Salaries'!$P48,R137+'Team &amp; Salaries'!$N48),MIN('Team &amp; Salaries'!$N48,'Team &amp; Salaries'!$P48)),0))))))+IF($A137=Projections!$C$87,Revenue!AB$72,0)</f>
        <v>1</v>
      </c>
      <c r="AE137" s="286">
        <f>IF('Team &amp; Salaries'!$O48="Never",IF(AE$6&gt;='Team &amp; Salaries'!$M48,MIN('Team &amp; Salaries'!$N48,'Team &amp; Salaries'!$P48),0),IF('Team &amp; Salaries'!$O48="Monthly",IF(AE$6='Team &amp; Salaries'!$M48,MIN('Team &amp; Salaries'!$N48,'Team &amp; Salaries'!$P48),IF(AE$6&gt;'Team &amp; Salaries'!$M48,MIN('Team &amp; Salaries'!$P48,AD137+'Team &amp; Salaries'!$N48),0)),IF('Team &amp; Salaries'!$O48="Quarterly",IF(AE$6='Team &amp; Salaries'!$M48,MIN('Team &amp; Salaries'!$N48,'Team &amp; Salaries'!$P48),IF(AE$6&gt;'Team &amp; Salaries'!$M48,IFERROR(MIN('Team &amp; Salaries'!$P48,IF(ISNUMBER(AB137),AB137,0)+'Team &amp; Salaries'!$N48),'Team &amp; Salaries'!$N48),0)),IF('Team &amp; Salaries'!$O48="Annually",IF(AE$6='Team &amp; Salaries'!$M48,MIN('Team &amp; Salaries'!$N48,'Team &amp; Salaries'!$P48),IF(AE$6&gt;'Team &amp; Salaries'!$M48,IFERROR(MIN('Team &amp; Salaries'!$P48,S137+'Team &amp; Salaries'!$N48),MIN('Team &amp; Salaries'!$N48,'Team &amp; Salaries'!$P48)),0))))))+IF($A137=Projections!$C$87,Revenue!AC$72,0)</f>
        <v>1</v>
      </c>
      <c r="AF137" s="286">
        <f>IF('Team &amp; Salaries'!$O48="Never",IF(AF$6&gt;='Team &amp; Salaries'!$M48,MIN('Team &amp; Salaries'!$N48,'Team &amp; Salaries'!$P48),0),IF('Team &amp; Salaries'!$O48="Monthly",IF(AF$6='Team &amp; Salaries'!$M48,MIN('Team &amp; Salaries'!$N48,'Team &amp; Salaries'!$P48),IF(AF$6&gt;'Team &amp; Salaries'!$M48,MIN('Team &amp; Salaries'!$P48,AE137+'Team &amp; Salaries'!$N48),0)),IF('Team &amp; Salaries'!$O48="Quarterly",IF(AF$6='Team &amp; Salaries'!$M48,MIN('Team &amp; Salaries'!$N48,'Team &amp; Salaries'!$P48),IF(AF$6&gt;'Team &amp; Salaries'!$M48,IFERROR(MIN('Team &amp; Salaries'!$P48,IF(ISNUMBER(AC137),AC137,0)+'Team &amp; Salaries'!$N48),'Team &amp; Salaries'!$N48),0)),IF('Team &amp; Salaries'!$O48="Annually",IF(AF$6='Team &amp; Salaries'!$M48,MIN('Team &amp; Salaries'!$N48,'Team &amp; Salaries'!$P48),IF(AF$6&gt;'Team &amp; Salaries'!$M48,IFERROR(MIN('Team &amp; Salaries'!$P48,T137+'Team &amp; Salaries'!$N48),MIN('Team &amp; Salaries'!$N48,'Team &amp; Salaries'!$P48)),0))))))+IF($A137=Projections!$C$87,Revenue!AD$72,0)</f>
        <v>1</v>
      </c>
      <c r="AG137" s="286">
        <f>IF('Team &amp; Salaries'!$O48="Never",IF(AG$6&gt;='Team &amp; Salaries'!$M48,MIN('Team &amp; Salaries'!$N48,'Team &amp; Salaries'!$P48),0),IF('Team &amp; Salaries'!$O48="Monthly",IF(AG$6='Team &amp; Salaries'!$M48,MIN('Team &amp; Salaries'!$N48,'Team &amp; Salaries'!$P48),IF(AG$6&gt;'Team &amp; Salaries'!$M48,MIN('Team &amp; Salaries'!$P48,AF137+'Team &amp; Salaries'!$N48),0)),IF('Team &amp; Salaries'!$O48="Quarterly",IF(AG$6='Team &amp; Salaries'!$M48,MIN('Team &amp; Salaries'!$N48,'Team &amp; Salaries'!$P48),IF(AG$6&gt;'Team &amp; Salaries'!$M48,IFERROR(MIN('Team &amp; Salaries'!$P48,IF(ISNUMBER(AD137),AD137,0)+'Team &amp; Salaries'!$N48),'Team &amp; Salaries'!$N48),0)),IF('Team &amp; Salaries'!$O48="Annually",IF(AG$6='Team &amp; Salaries'!$M48,MIN('Team &amp; Salaries'!$N48,'Team &amp; Salaries'!$P48),IF(AG$6&gt;'Team &amp; Salaries'!$M48,IFERROR(MIN('Team &amp; Salaries'!$P48,U137+'Team &amp; Salaries'!$N48),MIN('Team &amp; Salaries'!$N48,'Team &amp; Salaries'!$P48)),0))))))+IF($A137=Projections!$C$87,Revenue!AE$72,0)</f>
        <v>1</v>
      </c>
      <c r="AH137" s="286">
        <f>IF('Team &amp; Salaries'!$O48="Never",IF(AH$6&gt;='Team &amp; Salaries'!$M48,MIN('Team &amp; Salaries'!$N48,'Team &amp; Salaries'!$P48),0),IF('Team &amp; Salaries'!$O48="Monthly",IF(AH$6='Team &amp; Salaries'!$M48,MIN('Team &amp; Salaries'!$N48,'Team &amp; Salaries'!$P48),IF(AH$6&gt;'Team &amp; Salaries'!$M48,MIN('Team &amp; Salaries'!$P48,AG137+'Team &amp; Salaries'!$N48),0)),IF('Team &amp; Salaries'!$O48="Quarterly",IF(AH$6='Team &amp; Salaries'!$M48,MIN('Team &amp; Salaries'!$N48,'Team &amp; Salaries'!$P48),IF(AH$6&gt;'Team &amp; Salaries'!$M48,IFERROR(MIN('Team &amp; Salaries'!$P48,IF(ISNUMBER(AE137),AE137,0)+'Team &amp; Salaries'!$N48),'Team &amp; Salaries'!$N48),0)),IF('Team &amp; Salaries'!$O48="Annually",IF(AH$6='Team &amp; Salaries'!$M48,MIN('Team &amp; Salaries'!$N48,'Team &amp; Salaries'!$P48),IF(AH$6&gt;'Team &amp; Salaries'!$M48,IFERROR(MIN('Team &amp; Salaries'!$P48,V137+'Team &amp; Salaries'!$N48),MIN('Team &amp; Salaries'!$N48,'Team &amp; Salaries'!$P48)),0))))))+IF($A137=Projections!$C$87,Revenue!AF$72,0)</f>
        <v>1</v>
      </c>
      <c r="AI137" s="286">
        <f>IF('Team &amp; Salaries'!$O48="Never",IF(AI$6&gt;='Team &amp; Salaries'!$M48,MIN('Team &amp; Salaries'!$N48,'Team &amp; Salaries'!$P48),0),IF('Team &amp; Salaries'!$O48="Monthly",IF(AI$6='Team &amp; Salaries'!$M48,MIN('Team &amp; Salaries'!$N48,'Team &amp; Salaries'!$P48),IF(AI$6&gt;'Team &amp; Salaries'!$M48,MIN('Team &amp; Salaries'!$P48,AH137+'Team &amp; Salaries'!$N48),0)),IF('Team &amp; Salaries'!$O48="Quarterly",IF(AI$6='Team &amp; Salaries'!$M48,MIN('Team &amp; Salaries'!$N48,'Team &amp; Salaries'!$P48),IF(AI$6&gt;'Team &amp; Salaries'!$M48,IFERROR(MIN('Team &amp; Salaries'!$P48,IF(ISNUMBER(AF137),AF137,0)+'Team &amp; Salaries'!$N48),'Team &amp; Salaries'!$N48),0)),IF('Team &amp; Salaries'!$O48="Annually",IF(AI$6='Team &amp; Salaries'!$M48,MIN('Team &amp; Salaries'!$N48,'Team &amp; Salaries'!$P48),IF(AI$6&gt;'Team &amp; Salaries'!$M48,IFERROR(MIN('Team &amp; Salaries'!$P48,W137+'Team &amp; Salaries'!$N48),MIN('Team &amp; Salaries'!$N48,'Team &amp; Salaries'!$P48)),0))))))+IF($A137=Projections!$C$87,Revenue!AG$72,0)</f>
        <v>1</v>
      </c>
      <c r="AJ137" s="286">
        <f>IF('Team &amp; Salaries'!$O48="Never",IF(AJ$6&gt;='Team &amp; Salaries'!$M48,MIN('Team &amp; Salaries'!$N48,'Team &amp; Salaries'!$P48),0),IF('Team &amp; Salaries'!$O48="Monthly",IF(AJ$6='Team &amp; Salaries'!$M48,MIN('Team &amp; Salaries'!$N48,'Team &amp; Salaries'!$P48),IF(AJ$6&gt;'Team &amp; Salaries'!$M48,MIN('Team &amp; Salaries'!$P48,AI137+'Team &amp; Salaries'!$N48),0)),IF('Team &amp; Salaries'!$O48="Quarterly",IF(AJ$6='Team &amp; Salaries'!$M48,MIN('Team &amp; Salaries'!$N48,'Team &amp; Salaries'!$P48),IF(AJ$6&gt;'Team &amp; Salaries'!$M48,IFERROR(MIN('Team &amp; Salaries'!$P48,IF(ISNUMBER(AG137),AG137,0)+'Team &amp; Salaries'!$N48),'Team &amp; Salaries'!$N48),0)),IF('Team &amp; Salaries'!$O48="Annually",IF(AJ$6='Team &amp; Salaries'!$M48,MIN('Team &amp; Salaries'!$N48,'Team &amp; Salaries'!$P48),IF(AJ$6&gt;'Team &amp; Salaries'!$M48,IFERROR(MIN('Team &amp; Salaries'!$P48,X137+'Team &amp; Salaries'!$N48),MIN('Team &amp; Salaries'!$N48,'Team &amp; Salaries'!$P48)),0))))))+IF($A137=Projections!$C$87,Revenue!AH$72,0)</f>
        <v>1</v>
      </c>
      <c r="AK137" s="286">
        <f>IF('Team &amp; Salaries'!$O48="Never",IF(AK$6&gt;='Team &amp; Salaries'!$M48,MIN('Team &amp; Salaries'!$N48,'Team &amp; Salaries'!$P48),0),IF('Team &amp; Salaries'!$O48="Monthly",IF(AK$6='Team &amp; Salaries'!$M48,MIN('Team &amp; Salaries'!$N48,'Team &amp; Salaries'!$P48),IF(AK$6&gt;'Team &amp; Salaries'!$M48,MIN('Team &amp; Salaries'!$P48,AJ137+'Team &amp; Salaries'!$N48),0)),IF('Team &amp; Salaries'!$O48="Quarterly",IF(AK$6='Team &amp; Salaries'!$M48,MIN('Team &amp; Salaries'!$N48,'Team &amp; Salaries'!$P48),IF(AK$6&gt;'Team &amp; Salaries'!$M48,IFERROR(MIN('Team &amp; Salaries'!$P48,IF(ISNUMBER(AH137),AH137,0)+'Team &amp; Salaries'!$N48),'Team &amp; Salaries'!$N48),0)),IF('Team &amp; Salaries'!$O48="Annually",IF(AK$6='Team &amp; Salaries'!$M48,MIN('Team &amp; Salaries'!$N48,'Team &amp; Salaries'!$P48),IF(AK$6&gt;'Team &amp; Salaries'!$M48,IFERROR(MIN('Team &amp; Salaries'!$P48,Y137+'Team &amp; Salaries'!$N48),MIN('Team &amp; Salaries'!$N48,'Team &amp; Salaries'!$P48)),0))))))+IF($A137=Projections!$C$87,Revenue!AI$72,0)</f>
        <v>1</v>
      </c>
      <c r="AL137" s="286">
        <f>IF('Team &amp; Salaries'!$O48="Never",IF(AL$6&gt;='Team &amp; Salaries'!$M48,MIN('Team &amp; Salaries'!$N48,'Team &amp; Salaries'!$P48),0),IF('Team &amp; Salaries'!$O48="Monthly",IF(AL$6='Team &amp; Salaries'!$M48,MIN('Team &amp; Salaries'!$N48,'Team &amp; Salaries'!$P48),IF(AL$6&gt;'Team &amp; Salaries'!$M48,MIN('Team &amp; Salaries'!$P48,AK137+'Team &amp; Salaries'!$N48),0)),IF('Team &amp; Salaries'!$O48="Quarterly",IF(AL$6='Team &amp; Salaries'!$M48,MIN('Team &amp; Salaries'!$N48,'Team &amp; Salaries'!$P48),IF(AL$6&gt;'Team &amp; Salaries'!$M48,IFERROR(MIN('Team &amp; Salaries'!$P48,IF(ISNUMBER(AI137),AI137,0)+'Team &amp; Salaries'!$N48),'Team &amp; Salaries'!$N48),0)),IF('Team &amp; Salaries'!$O48="Annually",IF(AL$6='Team &amp; Salaries'!$M48,MIN('Team &amp; Salaries'!$N48,'Team &amp; Salaries'!$P48),IF(AL$6&gt;'Team &amp; Salaries'!$M48,IFERROR(MIN('Team &amp; Salaries'!$P48,Z137+'Team &amp; Salaries'!$N48),MIN('Team &amp; Salaries'!$N48,'Team &amp; Salaries'!$P48)),0))))))+IF($A137=Projections!$C$87,Revenue!AJ$72,0)</f>
        <v>1</v>
      </c>
      <c r="AM137" s="286">
        <f>IF('Team &amp; Salaries'!$O48="Never",IF(AM$6&gt;='Team &amp; Salaries'!$M48,MIN('Team &amp; Salaries'!$N48,'Team &amp; Salaries'!$P48),0),IF('Team &amp; Salaries'!$O48="Monthly",IF(AM$6='Team &amp; Salaries'!$M48,MIN('Team &amp; Salaries'!$N48,'Team &amp; Salaries'!$P48),IF(AM$6&gt;'Team &amp; Salaries'!$M48,MIN('Team &amp; Salaries'!$P48,AL137+'Team &amp; Salaries'!$N48),0)),IF('Team &amp; Salaries'!$O48="Quarterly",IF(AM$6='Team &amp; Salaries'!$M48,MIN('Team &amp; Salaries'!$N48,'Team &amp; Salaries'!$P48),IF(AM$6&gt;'Team &amp; Salaries'!$M48,IFERROR(MIN('Team &amp; Salaries'!$P48,IF(ISNUMBER(AJ137),AJ137,0)+'Team &amp; Salaries'!$N48),'Team &amp; Salaries'!$N48),0)),IF('Team &amp; Salaries'!$O48="Annually",IF(AM$6='Team &amp; Salaries'!$M48,MIN('Team &amp; Salaries'!$N48,'Team &amp; Salaries'!$P48),IF(AM$6&gt;'Team &amp; Salaries'!$M48,IFERROR(MIN('Team &amp; Salaries'!$P48,AA137+'Team &amp; Salaries'!$N48),MIN('Team &amp; Salaries'!$N48,'Team &amp; Salaries'!$P48)),0))))))+IF($A137=Projections!$C$87,Revenue!AK$72,0)</f>
        <v>1</v>
      </c>
      <c r="AN137" s="286">
        <f>IF('Team &amp; Salaries'!$O48="Never",IF(AN$6&gt;='Team &amp; Salaries'!$M48,MIN('Team &amp; Salaries'!$N48,'Team &amp; Salaries'!$P48),0),IF('Team &amp; Salaries'!$O48="Monthly",IF(AN$6='Team &amp; Salaries'!$M48,MIN('Team &amp; Salaries'!$N48,'Team &amp; Salaries'!$P48),IF(AN$6&gt;'Team &amp; Salaries'!$M48,MIN('Team &amp; Salaries'!$P48,AM137+'Team &amp; Salaries'!$N48),0)),IF('Team &amp; Salaries'!$O48="Quarterly",IF(AN$6='Team &amp; Salaries'!$M48,MIN('Team &amp; Salaries'!$N48,'Team &amp; Salaries'!$P48),IF(AN$6&gt;'Team &amp; Salaries'!$M48,IFERROR(MIN('Team &amp; Salaries'!$P48,IF(ISNUMBER(AK137),AK137,0)+'Team &amp; Salaries'!$N48),'Team &amp; Salaries'!$N48),0)),IF('Team &amp; Salaries'!$O48="Annually",IF(AN$6='Team &amp; Salaries'!$M48,MIN('Team &amp; Salaries'!$N48,'Team &amp; Salaries'!$P48),IF(AN$6&gt;'Team &amp; Salaries'!$M48,IFERROR(MIN('Team &amp; Salaries'!$P48,AB137+'Team &amp; Salaries'!$N48),MIN('Team &amp; Salaries'!$N48,'Team &amp; Salaries'!$P48)),0))))))+IF($A137=Projections!$C$87,Revenue!AL$72,0)</f>
        <v>1</v>
      </c>
      <c r="AO137" s="286">
        <f>IF('Team &amp; Salaries'!$O48="Never",IF(AO$6&gt;='Team &amp; Salaries'!$M48,MIN('Team &amp; Salaries'!$N48,'Team &amp; Salaries'!$P48),0),IF('Team &amp; Salaries'!$O48="Monthly",IF(AO$6='Team &amp; Salaries'!$M48,MIN('Team &amp; Salaries'!$N48,'Team &amp; Salaries'!$P48),IF(AO$6&gt;'Team &amp; Salaries'!$M48,MIN('Team &amp; Salaries'!$P48,AN137+'Team &amp; Salaries'!$N48),0)),IF('Team &amp; Salaries'!$O48="Quarterly",IF(AO$6='Team &amp; Salaries'!$M48,MIN('Team &amp; Salaries'!$N48,'Team &amp; Salaries'!$P48),IF(AO$6&gt;'Team &amp; Salaries'!$M48,IFERROR(MIN('Team &amp; Salaries'!$P48,IF(ISNUMBER(AL137),AL137,0)+'Team &amp; Salaries'!$N48),'Team &amp; Salaries'!$N48),0)),IF('Team &amp; Salaries'!$O48="Annually",IF(AO$6='Team &amp; Salaries'!$M48,MIN('Team &amp; Salaries'!$N48,'Team &amp; Salaries'!$P48),IF(AO$6&gt;'Team &amp; Salaries'!$M48,IFERROR(MIN('Team &amp; Salaries'!$P48,AC137+'Team &amp; Salaries'!$N48),MIN('Team &amp; Salaries'!$N48,'Team &amp; Salaries'!$P48)),0))))))+IF($A137=Projections!$C$87,Revenue!AM$72,0)</f>
        <v>1</v>
      </c>
      <c r="AP137" s="286">
        <f>IF('Team &amp; Salaries'!$O48="Never",IF(AP$6&gt;='Team &amp; Salaries'!$M48,MIN('Team &amp; Salaries'!$N48,'Team &amp; Salaries'!$P48),0),IF('Team &amp; Salaries'!$O48="Monthly",IF(AP$6='Team &amp; Salaries'!$M48,MIN('Team &amp; Salaries'!$N48,'Team &amp; Salaries'!$P48),IF(AP$6&gt;'Team &amp; Salaries'!$M48,MIN('Team &amp; Salaries'!$P48,AO137+'Team &amp; Salaries'!$N48),0)),IF('Team &amp; Salaries'!$O48="Quarterly",IF(AP$6='Team &amp; Salaries'!$M48,MIN('Team &amp; Salaries'!$N48,'Team &amp; Salaries'!$P48),IF(AP$6&gt;'Team &amp; Salaries'!$M48,IFERROR(MIN('Team &amp; Salaries'!$P48,IF(ISNUMBER(AM137),AM137,0)+'Team &amp; Salaries'!$N48),'Team &amp; Salaries'!$N48),0)),IF('Team &amp; Salaries'!$O48="Annually",IF(AP$6='Team &amp; Salaries'!$M48,MIN('Team &amp; Salaries'!$N48,'Team &amp; Salaries'!$P48),IF(AP$6&gt;'Team &amp; Salaries'!$M48,IFERROR(MIN('Team &amp; Salaries'!$P48,AD137+'Team &amp; Salaries'!$N48),MIN('Team &amp; Salaries'!$N48,'Team &amp; Salaries'!$P48)),0))))))+IF($A137=Projections!$C$87,Revenue!AN$72,0)</f>
        <v>1</v>
      </c>
      <c r="AQ137" s="286">
        <f>IF('Team &amp; Salaries'!$O48="Never",IF(AQ$6&gt;='Team &amp; Salaries'!$M48,MIN('Team &amp; Salaries'!$N48,'Team &amp; Salaries'!$P48),0),IF('Team &amp; Salaries'!$O48="Monthly",IF(AQ$6='Team &amp; Salaries'!$M48,MIN('Team &amp; Salaries'!$N48,'Team &amp; Salaries'!$P48),IF(AQ$6&gt;'Team &amp; Salaries'!$M48,MIN('Team &amp; Salaries'!$P48,AP137+'Team &amp; Salaries'!$N48),0)),IF('Team &amp; Salaries'!$O48="Quarterly",IF(AQ$6='Team &amp; Salaries'!$M48,MIN('Team &amp; Salaries'!$N48,'Team &amp; Salaries'!$P48),IF(AQ$6&gt;'Team &amp; Salaries'!$M48,IFERROR(MIN('Team &amp; Salaries'!$P48,IF(ISNUMBER(AN137),AN137,0)+'Team &amp; Salaries'!$N48),'Team &amp; Salaries'!$N48),0)),IF('Team &amp; Salaries'!$O48="Annually",IF(AQ$6='Team &amp; Salaries'!$M48,MIN('Team &amp; Salaries'!$N48,'Team &amp; Salaries'!$P48),IF(AQ$6&gt;'Team &amp; Salaries'!$M48,IFERROR(MIN('Team &amp; Salaries'!$P48,AE137+'Team &amp; Salaries'!$N48),MIN('Team &amp; Salaries'!$N48,'Team &amp; Salaries'!$P48)),0))))))+IF($A137=Projections!$C$87,Revenue!AO$72,0)</f>
        <v>1</v>
      </c>
      <c r="AR137" s="286">
        <f>IF('Team &amp; Salaries'!$O48="Never",IF(AR$6&gt;='Team &amp; Salaries'!$M48,MIN('Team &amp; Salaries'!$N48,'Team &amp; Salaries'!$P48),0),IF('Team &amp; Salaries'!$O48="Monthly",IF(AR$6='Team &amp; Salaries'!$M48,MIN('Team &amp; Salaries'!$N48,'Team &amp; Salaries'!$P48),IF(AR$6&gt;'Team &amp; Salaries'!$M48,MIN('Team &amp; Salaries'!$P48,AQ137+'Team &amp; Salaries'!$N48),0)),IF('Team &amp; Salaries'!$O48="Quarterly",IF(AR$6='Team &amp; Salaries'!$M48,MIN('Team &amp; Salaries'!$N48,'Team &amp; Salaries'!$P48),IF(AR$6&gt;'Team &amp; Salaries'!$M48,IFERROR(MIN('Team &amp; Salaries'!$P48,IF(ISNUMBER(AO137),AO137,0)+'Team &amp; Salaries'!$N48),'Team &amp; Salaries'!$N48),0)),IF('Team &amp; Salaries'!$O48="Annually",IF(AR$6='Team &amp; Salaries'!$M48,MIN('Team &amp; Salaries'!$N48,'Team &amp; Salaries'!$P48),IF(AR$6&gt;'Team &amp; Salaries'!$M48,IFERROR(MIN('Team &amp; Salaries'!$P48,AF137+'Team &amp; Salaries'!$N48),MIN('Team &amp; Salaries'!$N48,'Team &amp; Salaries'!$P48)),0))))))+IF($A137=Projections!$C$87,Revenue!AP$72,0)</f>
        <v>1</v>
      </c>
      <c r="AS137" s="286">
        <f>IF('Team &amp; Salaries'!$O48="Never",IF(AS$6&gt;='Team &amp; Salaries'!$M48,MIN('Team &amp; Salaries'!$N48,'Team &amp; Salaries'!$P48),0),IF('Team &amp; Salaries'!$O48="Monthly",IF(AS$6='Team &amp; Salaries'!$M48,MIN('Team &amp; Salaries'!$N48,'Team &amp; Salaries'!$P48),IF(AS$6&gt;'Team &amp; Salaries'!$M48,MIN('Team &amp; Salaries'!$P48,AR137+'Team &amp; Salaries'!$N48),0)),IF('Team &amp; Salaries'!$O48="Quarterly",IF(AS$6='Team &amp; Salaries'!$M48,MIN('Team &amp; Salaries'!$N48,'Team &amp; Salaries'!$P48),IF(AS$6&gt;'Team &amp; Salaries'!$M48,IFERROR(MIN('Team &amp; Salaries'!$P48,IF(ISNUMBER(AP137),AP137,0)+'Team &amp; Salaries'!$N48),'Team &amp; Salaries'!$N48),0)),IF('Team &amp; Salaries'!$O48="Annually",IF(AS$6='Team &amp; Salaries'!$M48,MIN('Team &amp; Salaries'!$N48,'Team &amp; Salaries'!$P48),IF(AS$6&gt;'Team &amp; Salaries'!$M48,IFERROR(MIN('Team &amp; Salaries'!$P48,AG137+'Team &amp; Salaries'!$N48),MIN('Team &amp; Salaries'!$N48,'Team &amp; Salaries'!$P48)),0))))))+IF($A137=Projections!$C$87,Revenue!AQ$72,0)</f>
        <v>1</v>
      </c>
      <c r="AT137" s="286">
        <f>IF('Team &amp; Salaries'!$O48="Never",IF(AT$6&gt;='Team &amp; Salaries'!$M48,MIN('Team &amp; Salaries'!$N48,'Team &amp; Salaries'!$P48),0),IF('Team &amp; Salaries'!$O48="Monthly",IF(AT$6='Team &amp; Salaries'!$M48,MIN('Team &amp; Salaries'!$N48,'Team &amp; Salaries'!$P48),IF(AT$6&gt;'Team &amp; Salaries'!$M48,MIN('Team &amp; Salaries'!$P48,AS137+'Team &amp; Salaries'!$N48),0)),IF('Team &amp; Salaries'!$O48="Quarterly",IF(AT$6='Team &amp; Salaries'!$M48,MIN('Team &amp; Salaries'!$N48,'Team &amp; Salaries'!$P48),IF(AT$6&gt;'Team &amp; Salaries'!$M48,IFERROR(MIN('Team &amp; Salaries'!$P48,IF(ISNUMBER(AQ137),AQ137,0)+'Team &amp; Salaries'!$N48),'Team &amp; Salaries'!$N48),0)),IF('Team &amp; Salaries'!$O48="Annually",IF(AT$6='Team &amp; Salaries'!$M48,MIN('Team &amp; Salaries'!$N48,'Team &amp; Salaries'!$P48),IF(AT$6&gt;'Team &amp; Salaries'!$M48,IFERROR(MIN('Team &amp; Salaries'!$P48,AH137+'Team &amp; Salaries'!$N48),MIN('Team &amp; Salaries'!$N48,'Team &amp; Salaries'!$P48)),0))))))+IF($A137=Projections!$C$87,Revenue!AR$72,0)</f>
        <v>1</v>
      </c>
      <c r="AU137" s="286">
        <f>IF('Team &amp; Salaries'!$O48="Never",IF(AU$6&gt;='Team &amp; Salaries'!$M48,MIN('Team &amp; Salaries'!$N48,'Team &amp; Salaries'!$P48),0),IF('Team &amp; Salaries'!$O48="Monthly",IF(AU$6='Team &amp; Salaries'!$M48,MIN('Team &amp; Salaries'!$N48,'Team &amp; Salaries'!$P48),IF(AU$6&gt;'Team &amp; Salaries'!$M48,MIN('Team &amp; Salaries'!$P48,AT137+'Team &amp; Salaries'!$N48),0)),IF('Team &amp; Salaries'!$O48="Quarterly",IF(AU$6='Team &amp; Salaries'!$M48,MIN('Team &amp; Salaries'!$N48,'Team &amp; Salaries'!$P48),IF(AU$6&gt;'Team &amp; Salaries'!$M48,IFERROR(MIN('Team &amp; Salaries'!$P48,IF(ISNUMBER(AR137),AR137,0)+'Team &amp; Salaries'!$N48),'Team &amp; Salaries'!$N48),0)),IF('Team &amp; Salaries'!$O48="Annually",IF(AU$6='Team &amp; Salaries'!$M48,MIN('Team &amp; Salaries'!$N48,'Team &amp; Salaries'!$P48),IF(AU$6&gt;'Team &amp; Salaries'!$M48,IFERROR(MIN('Team &amp; Salaries'!$P48,AI137+'Team &amp; Salaries'!$N48),MIN('Team &amp; Salaries'!$N48,'Team &amp; Salaries'!$P48)),0))))))+IF($A137=Projections!$C$87,Revenue!AS$72,0)</f>
        <v>1</v>
      </c>
      <c r="AV137" s="286">
        <f>IF('Team &amp; Salaries'!$O48="Never",IF(AV$6&gt;='Team &amp; Salaries'!$M48,MIN('Team &amp; Salaries'!$N48,'Team &amp; Salaries'!$P48),0),IF('Team &amp; Salaries'!$O48="Monthly",IF(AV$6='Team &amp; Salaries'!$M48,MIN('Team &amp; Salaries'!$N48,'Team &amp; Salaries'!$P48),IF(AV$6&gt;'Team &amp; Salaries'!$M48,MIN('Team &amp; Salaries'!$P48,AU137+'Team &amp; Salaries'!$N48),0)),IF('Team &amp; Salaries'!$O48="Quarterly",IF(AV$6='Team &amp; Salaries'!$M48,MIN('Team &amp; Salaries'!$N48,'Team &amp; Salaries'!$P48),IF(AV$6&gt;'Team &amp; Salaries'!$M48,IFERROR(MIN('Team &amp; Salaries'!$P48,IF(ISNUMBER(AS137),AS137,0)+'Team &amp; Salaries'!$N48),'Team &amp; Salaries'!$N48),0)),IF('Team &amp; Salaries'!$O48="Annually",IF(AV$6='Team &amp; Salaries'!$M48,MIN('Team &amp; Salaries'!$N48,'Team &amp; Salaries'!$P48),IF(AV$6&gt;'Team &amp; Salaries'!$M48,IFERROR(MIN('Team &amp; Salaries'!$P48,AJ137+'Team &amp; Salaries'!$N48),MIN('Team &amp; Salaries'!$N48,'Team &amp; Salaries'!$P48)),0))))))+IF($A137=Projections!$C$87,Revenue!AT$72,0)</f>
        <v>1</v>
      </c>
      <c r="AW137" s="286">
        <f>IF('Team &amp; Salaries'!$O48="Never",IF(AW$6&gt;='Team &amp; Salaries'!$M48,MIN('Team &amp; Salaries'!$N48,'Team &amp; Salaries'!$P48),0),IF('Team &amp; Salaries'!$O48="Monthly",IF(AW$6='Team &amp; Salaries'!$M48,MIN('Team &amp; Salaries'!$N48,'Team &amp; Salaries'!$P48),IF(AW$6&gt;'Team &amp; Salaries'!$M48,MIN('Team &amp; Salaries'!$P48,AV137+'Team &amp; Salaries'!$N48),0)),IF('Team &amp; Salaries'!$O48="Quarterly",IF(AW$6='Team &amp; Salaries'!$M48,MIN('Team &amp; Salaries'!$N48,'Team &amp; Salaries'!$P48),IF(AW$6&gt;'Team &amp; Salaries'!$M48,IFERROR(MIN('Team &amp; Salaries'!$P48,IF(ISNUMBER(AT137),AT137,0)+'Team &amp; Salaries'!$N48),'Team &amp; Salaries'!$N48),0)),IF('Team &amp; Salaries'!$O48="Annually",IF(AW$6='Team &amp; Salaries'!$M48,MIN('Team &amp; Salaries'!$N48,'Team &amp; Salaries'!$P48),IF(AW$6&gt;'Team &amp; Salaries'!$M48,IFERROR(MIN('Team &amp; Salaries'!$P48,AK137+'Team &amp; Salaries'!$N48),MIN('Team &amp; Salaries'!$N48,'Team &amp; Salaries'!$P48)),0))))))+IF($A137=Projections!$C$87,Revenue!AU$72,0)</f>
        <v>1</v>
      </c>
      <c r="AX137" s="286">
        <f>IF('Team &amp; Salaries'!$O48="Never",IF(AX$6&gt;='Team &amp; Salaries'!$M48,MIN('Team &amp; Salaries'!$N48,'Team &amp; Salaries'!$P48),0),IF('Team &amp; Salaries'!$O48="Monthly",IF(AX$6='Team &amp; Salaries'!$M48,MIN('Team &amp; Salaries'!$N48,'Team &amp; Salaries'!$P48),IF(AX$6&gt;'Team &amp; Salaries'!$M48,MIN('Team &amp; Salaries'!$P48,AW137+'Team &amp; Salaries'!$N48),0)),IF('Team &amp; Salaries'!$O48="Quarterly",IF(AX$6='Team &amp; Salaries'!$M48,MIN('Team &amp; Salaries'!$N48,'Team &amp; Salaries'!$P48),IF(AX$6&gt;'Team &amp; Salaries'!$M48,IFERROR(MIN('Team &amp; Salaries'!$P48,IF(ISNUMBER(AU137),AU137,0)+'Team &amp; Salaries'!$N48),'Team &amp; Salaries'!$N48),0)),IF('Team &amp; Salaries'!$O48="Annually",IF(AX$6='Team &amp; Salaries'!$M48,MIN('Team &amp; Salaries'!$N48,'Team &amp; Salaries'!$P48),IF(AX$6&gt;'Team &amp; Salaries'!$M48,IFERROR(MIN('Team &amp; Salaries'!$P48,AL137+'Team &amp; Salaries'!$N48),MIN('Team &amp; Salaries'!$N48,'Team &amp; Salaries'!$P48)),0))))))+IF($A137=Projections!$C$87,Revenue!AV$72,0)</f>
        <v>1</v>
      </c>
      <c r="AY137" s="286">
        <f>IF('Team &amp; Salaries'!$O48="Never",IF(AY$6&gt;='Team &amp; Salaries'!$M48,MIN('Team &amp; Salaries'!$N48,'Team &amp; Salaries'!$P48),0),IF('Team &amp; Salaries'!$O48="Monthly",IF(AY$6='Team &amp; Salaries'!$M48,MIN('Team &amp; Salaries'!$N48,'Team &amp; Salaries'!$P48),IF(AY$6&gt;'Team &amp; Salaries'!$M48,MIN('Team &amp; Salaries'!$P48,AX137+'Team &amp; Salaries'!$N48),0)),IF('Team &amp; Salaries'!$O48="Quarterly",IF(AY$6='Team &amp; Salaries'!$M48,MIN('Team &amp; Salaries'!$N48,'Team &amp; Salaries'!$P48),IF(AY$6&gt;'Team &amp; Salaries'!$M48,IFERROR(MIN('Team &amp; Salaries'!$P48,IF(ISNUMBER(AV137),AV137,0)+'Team &amp; Salaries'!$N48),'Team &amp; Salaries'!$N48),0)),IF('Team &amp; Salaries'!$O48="Annually",IF(AY$6='Team &amp; Salaries'!$M48,MIN('Team &amp; Salaries'!$N48,'Team &amp; Salaries'!$P48),IF(AY$6&gt;'Team &amp; Salaries'!$M48,IFERROR(MIN('Team &amp; Salaries'!$P48,AM137+'Team &amp; Salaries'!$N48),MIN('Team &amp; Salaries'!$N48,'Team &amp; Salaries'!$P48)),0))))))+IF($A137=Projections!$C$87,Revenue!AW$72,0)</f>
        <v>1</v>
      </c>
      <c r="AZ137" s="286">
        <f>IF('Team &amp; Salaries'!$O48="Never",IF(AZ$6&gt;='Team &amp; Salaries'!$M48,MIN('Team &amp; Salaries'!$N48,'Team &amp; Salaries'!$P48),0),IF('Team &amp; Salaries'!$O48="Monthly",IF(AZ$6='Team &amp; Salaries'!$M48,MIN('Team &amp; Salaries'!$N48,'Team &amp; Salaries'!$P48),IF(AZ$6&gt;'Team &amp; Salaries'!$M48,MIN('Team &amp; Salaries'!$P48,AY137+'Team &amp; Salaries'!$N48),0)),IF('Team &amp; Salaries'!$O48="Quarterly",IF(AZ$6='Team &amp; Salaries'!$M48,MIN('Team &amp; Salaries'!$N48,'Team &amp; Salaries'!$P48),IF(AZ$6&gt;'Team &amp; Salaries'!$M48,IFERROR(MIN('Team &amp; Salaries'!$P48,IF(ISNUMBER(AW137),AW137,0)+'Team &amp; Salaries'!$N48),'Team &amp; Salaries'!$N48),0)),IF('Team &amp; Salaries'!$O48="Annually",IF(AZ$6='Team &amp; Salaries'!$M48,MIN('Team &amp; Salaries'!$N48,'Team &amp; Salaries'!$P48),IF(AZ$6&gt;'Team &amp; Salaries'!$M48,IFERROR(MIN('Team &amp; Salaries'!$P48,AN137+'Team &amp; Salaries'!$N48),MIN('Team &amp; Salaries'!$N48,'Team &amp; Salaries'!$P48)),0))))))+IF($A137=Projections!$C$87,Revenue!AX$72,0)</f>
        <v>1</v>
      </c>
      <c r="BA137" s="286">
        <f>IF('Team &amp; Salaries'!$O48="Never",IF(BA$6&gt;='Team &amp; Salaries'!$M48,MIN('Team &amp; Salaries'!$N48,'Team &amp; Salaries'!$P48),0),IF('Team &amp; Salaries'!$O48="Monthly",IF(BA$6='Team &amp; Salaries'!$M48,MIN('Team &amp; Salaries'!$N48,'Team &amp; Salaries'!$P48),IF(BA$6&gt;'Team &amp; Salaries'!$M48,MIN('Team &amp; Salaries'!$P48,AZ137+'Team &amp; Salaries'!$N48),0)),IF('Team &amp; Salaries'!$O48="Quarterly",IF(BA$6='Team &amp; Salaries'!$M48,MIN('Team &amp; Salaries'!$N48,'Team &amp; Salaries'!$P48),IF(BA$6&gt;'Team &amp; Salaries'!$M48,IFERROR(MIN('Team &amp; Salaries'!$P48,IF(ISNUMBER(AX137),AX137,0)+'Team &amp; Salaries'!$N48),'Team &amp; Salaries'!$N48),0)),IF('Team &amp; Salaries'!$O48="Annually",IF(BA$6='Team &amp; Salaries'!$M48,MIN('Team &amp; Salaries'!$N48,'Team &amp; Salaries'!$P48),IF(BA$6&gt;'Team &amp; Salaries'!$M48,IFERROR(MIN('Team &amp; Salaries'!$P48,AO137+'Team &amp; Salaries'!$N48),MIN('Team &amp; Salaries'!$N48,'Team &amp; Salaries'!$P48)),0))))))+IF($A137=Projections!$C$87,Revenue!AY$72,0)</f>
        <v>1</v>
      </c>
      <c r="BB137" s="286">
        <f>IF('Team &amp; Salaries'!$O48="Never",IF(BB$6&gt;='Team &amp; Salaries'!$M48,MIN('Team &amp; Salaries'!$N48,'Team &amp; Salaries'!$P48),0),IF('Team &amp; Salaries'!$O48="Monthly",IF(BB$6='Team &amp; Salaries'!$M48,MIN('Team &amp; Salaries'!$N48,'Team &amp; Salaries'!$P48),IF(BB$6&gt;'Team &amp; Salaries'!$M48,MIN('Team &amp; Salaries'!$P48,BA137+'Team &amp; Salaries'!$N48),0)),IF('Team &amp; Salaries'!$O48="Quarterly",IF(BB$6='Team &amp; Salaries'!$M48,MIN('Team &amp; Salaries'!$N48,'Team &amp; Salaries'!$P48),IF(BB$6&gt;'Team &amp; Salaries'!$M48,IFERROR(MIN('Team &amp; Salaries'!$P48,IF(ISNUMBER(AY137),AY137,0)+'Team &amp; Salaries'!$N48),'Team &amp; Salaries'!$N48),0)),IF('Team &amp; Salaries'!$O48="Annually",IF(BB$6='Team &amp; Salaries'!$M48,MIN('Team &amp; Salaries'!$N48,'Team &amp; Salaries'!$P48),IF(BB$6&gt;'Team &amp; Salaries'!$M48,IFERROR(MIN('Team &amp; Salaries'!$P48,AP137+'Team &amp; Salaries'!$N48),MIN('Team &amp; Salaries'!$N48,'Team &amp; Salaries'!$P48)),0))))))+IF($A137=Projections!$C$87,Revenue!AZ$72,0)</f>
        <v>1</v>
      </c>
      <c r="BC137" s="286">
        <f>IF('Team &amp; Salaries'!$O48="Never",IF(BC$6&gt;='Team &amp; Salaries'!$M48,MIN('Team &amp; Salaries'!$N48,'Team &amp; Salaries'!$P48),0),IF('Team &amp; Salaries'!$O48="Monthly",IF(BC$6='Team &amp; Salaries'!$M48,MIN('Team &amp; Salaries'!$N48,'Team &amp; Salaries'!$P48),IF(BC$6&gt;'Team &amp; Salaries'!$M48,MIN('Team &amp; Salaries'!$P48,BB137+'Team &amp; Salaries'!$N48),0)),IF('Team &amp; Salaries'!$O48="Quarterly",IF(BC$6='Team &amp; Salaries'!$M48,MIN('Team &amp; Salaries'!$N48,'Team &amp; Salaries'!$P48),IF(BC$6&gt;'Team &amp; Salaries'!$M48,IFERROR(MIN('Team &amp; Salaries'!$P48,IF(ISNUMBER(AZ137),AZ137,0)+'Team &amp; Salaries'!$N48),'Team &amp; Salaries'!$N48),0)),IF('Team &amp; Salaries'!$O48="Annually",IF(BC$6='Team &amp; Salaries'!$M48,MIN('Team &amp; Salaries'!$N48,'Team &amp; Salaries'!$P48),IF(BC$6&gt;'Team &amp; Salaries'!$M48,IFERROR(MIN('Team &amp; Salaries'!$P48,AQ137+'Team &amp; Salaries'!$N48),MIN('Team &amp; Salaries'!$N48,'Team &amp; Salaries'!$P48)),0))))))+IF($A137=Projections!$C$87,Revenue!BA$72,0)</f>
        <v>1</v>
      </c>
      <c r="BD137" s="286">
        <f>IF('Team &amp; Salaries'!$O48="Never",IF(BD$6&gt;='Team &amp; Salaries'!$M48,MIN('Team &amp; Salaries'!$N48,'Team &amp; Salaries'!$P48),0),IF('Team &amp; Salaries'!$O48="Monthly",IF(BD$6='Team &amp; Salaries'!$M48,MIN('Team &amp; Salaries'!$N48,'Team &amp; Salaries'!$P48),IF(BD$6&gt;'Team &amp; Salaries'!$M48,MIN('Team &amp; Salaries'!$P48,BC137+'Team &amp; Salaries'!$N48),0)),IF('Team &amp; Salaries'!$O48="Quarterly",IF(BD$6='Team &amp; Salaries'!$M48,MIN('Team &amp; Salaries'!$N48,'Team &amp; Salaries'!$P48),IF(BD$6&gt;'Team &amp; Salaries'!$M48,IFERROR(MIN('Team &amp; Salaries'!$P48,IF(ISNUMBER(BA137),BA137,0)+'Team &amp; Salaries'!$N48),'Team &amp; Salaries'!$N48),0)),IF('Team &amp; Salaries'!$O48="Annually",IF(BD$6='Team &amp; Salaries'!$M48,MIN('Team &amp; Salaries'!$N48,'Team &amp; Salaries'!$P48),IF(BD$6&gt;'Team &amp; Salaries'!$M48,IFERROR(MIN('Team &amp; Salaries'!$P48,AR137+'Team &amp; Salaries'!$N48),MIN('Team &amp; Salaries'!$N48,'Team &amp; Salaries'!$P48)),0))))))+IF($A137=Projections!$C$87,Revenue!BB$72,0)</f>
        <v>1</v>
      </c>
      <c r="BE137" s="286">
        <f>IF('Team &amp; Salaries'!$O48="Never",IF(BE$6&gt;='Team &amp; Salaries'!$M48,MIN('Team &amp; Salaries'!$N48,'Team &amp; Salaries'!$P48),0),IF('Team &amp; Salaries'!$O48="Monthly",IF(BE$6='Team &amp; Salaries'!$M48,MIN('Team &amp; Salaries'!$N48,'Team &amp; Salaries'!$P48),IF(BE$6&gt;'Team &amp; Salaries'!$M48,MIN('Team &amp; Salaries'!$P48,BD137+'Team &amp; Salaries'!$N48),0)),IF('Team &amp; Salaries'!$O48="Quarterly",IF(BE$6='Team &amp; Salaries'!$M48,MIN('Team &amp; Salaries'!$N48,'Team &amp; Salaries'!$P48),IF(BE$6&gt;'Team &amp; Salaries'!$M48,IFERROR(MIN('Team &amp; Salaries'!$P48,IF(ISNUMBER(BB137),BB137,0)+'Team &amp; Salaries'!$N48),'Team &amp; Salaries'!$N48),0)),IF('Team &amp; Salaries'!$O48="Annually",IF(BE$6='Team &amp; Salaries'!$M48,MIN('Team &amp; Salaries'!$N48,'Team &amp; Salaries'!$P48),IF(BE$6&gt;'Team &amp; Salaries'!$M48,IFERROR(MIN('Team &amp; Salaries'!$P48,AS137+'Team &amp; Salaries'!$N48),MIN('Team &amp; Salaries'!$N48,'Team &amp; Salaries'!$P48)),0))))))+IF($A137=Projections!$C$87,Revenue!BC$72,0)</f>
        <v>1</v>
      </c>
      <c r="BF137" s="286">
        <f>IF('Team &amp; Salaries'!$O48="Never",IF(BF$6&gt;='Team &amp; Salaries'!$M48,MIN('Team &amp; Salaries'!$N48,'Team &amp; Salaries'!$P48),0),IF('Team &amp; Salaries'!$O48="Monthly",IF(BF$6='Team &amp; Salaries'!$M48,MIN('Team &amp; Salaries'!$N48,'Team &amp; Salaries'!$P48),IF(BF$6&gt;'Team &amp; Salaries'!$M48,MIN('Team &amp; Salaries'!$P48,BE137+'Team &amp; Salaries'!$N48),0)),IF('Team &amp; Salaries'!$O48="Quarterly",IF(BF$6='Team &amp; Salaries'!$M48,MIN('Team &amp; Salaries'!$N48,'Team &amp; Salaries'!$P48),IF(BF$6&gt;'Team &amp; Salaries'!$M48,IFERROR(MIN('Team &amp; Salaries'!$P48,IF(ISNUMBER(BC137),BC137,0)+'Team &amp; Salaries'!$N48),'Team &amp; Salaries'!$N48),0)),IF('Team &amp; Salaries'!$O48="Annually",IF(BF$6='Team &amp; Salaries'!$M48,MIN('Team &amp; Salaries'!$N48,'Team &amp; Salaries'!$P48),IF(BF$6&gt;'Team &amp; Salaries'!$M48,IFERROR(MIN('Team &amp; Salaries'!$P48,AT137+'Team &amp; Salaries'!$N48),MIN('Team &amp; Salaries'!$N48,'Team &amp; Salaries'!$P48)),0))))))+IF($A137=Projections!$C$87,Revenue!BD$72,0)</f>
        <v>1</v>
      </c>
      <c r="BG137" s="286">
        <f>IF('Team &amp; Salaries'!$O48="Never",IF(BG$6&gt;='Team &amp; Salaries'!$M48,MIN('Team &amp; Salaries'!$N48,'Team &amp; Salaries'!$P48),0),IF('Team &amp; Salaries'!$O48="Monthly",IF(BG$6='Team &amp; Salaries'!$M48,MIN('Team &amp; Salaries'!$N48,'Team &amp; Salaries'!$P48),IF(BG$6&gt;'Team &amp; Salaries'!$M48,MIN('Team &amp; Salaries'!$P48,BF137+'Team &amp; Salaries'!$N48),0)),IF('Team &amp; Salaries'!$O48="Quarterly",IF(BG$6='Team &amp; Salaries'!$M48,MIN('Team &amp; Salaries'!$N48,'Team &amp; Salaries'!$P48),IF(BG$6&gt;'Team &amp; Salaries'!$M48,IFERROR(MIN('Team &amp; Salaries'!$P48,IF(ISNUMBER(BD137),BD137,0)+'Team &amp; Salaries'!$N48),'Team &amp; Salaries'!$N48),0)),IF('Team &amp; Salaries'!$O48="Annually",IF(BG$6='Team &amp; Salaries'!$M48,MIN('Team &amp; Salaries'!$N48,'Team &amp; Salaries'!$P48),IF(BG$6&gt;'Team &amp; Salaries'!$M48,IFERROR(MIN('Team &amp; Salaries'!$P48,AU137+'Team &amp; Salaries'!$N48),MIN('Team &amp; Salaries'!$N48,'Team &amp; Salaries'!$P48)),0))))))+IF($A137=Projections!$C$87,Revenue!BE$72,0)</f>
        <v>1</v>
      </c>
      <c r="BH137" s="286">
        <f>IF('Team &amp; Salaries'!$O48="Never",IF(BH$6&gt;='Team &amp; Salaries'!$M48,MIN('Team &amp; Salaries'!$N48,'Team &amp; Salaries'!$P48),0),IF('Team &amp; Salaries'!$O48="Monthly",IF(BH$6='Team &amp; Salaries'!$M48,MIN('Team &amp; Salaries'!$N48,'Team &amp; Salaries'!$P48),IF(BH$6&gt;'Team &amp; Salaries'!$M48,MIN('Team &amp; Salaries'!$P48,BG137+'Team &amp; Salaries'!$N48),0)),IF('Team &amp; Salaries'!$O48="Quarterly",IF(BH$6='Team &amp; Salaries'!$M48,MIN('Team &amp; Salaries'!$N48,'Team &amp; Salaries'!$P48),IF(BH$6&gt;'Team &amp; Salaries'!$M48,IFERROR(MIN('Team &amp; Salaries'!$P48,IF(ISNUMBER(BE137),BE137,0)+'Team &amp; Salaries'!$N48),'Team &amp; Salaries'!$N48),0)),IF('Team &amp; Salaries'!$O48="Annually",IF(BH$6='Team &amp; Salaries'!$M48,MIN('Team &amp; Salaries'!$N48,'Team &amp; Salaries'!$P48),IF(BH$6&gt;'Team &amp; Salaries'!$M48,IFERROR(MIN('Team &amp; Salaries'!$P48,AV137+'Team &amp; Salaries'!$N48),MIN('Team &amp; Salaries'!$N48,'Team &amp; Salaries'!$P48)),0))))))+IF($A137=Projections!$C$87,Revenue!BF$72,0)</f>
        <v>1</v>
      </c>
      <c r="BI137" s="286">
        <f>IF('Team &amp; Salaries'!$O48="Never",IF(BI$6&gt;='Team &amp; Salaries'!$M48,MIN('Team &amp; Salaries'!$N48,'Team &amp; Salaries'!$P48),0),IF('Team &amp; Salaries'!$O48="Monthly",IF(BI$6='Team &amp; Salaries'!$M48,MIN('Team &amp; Salaries'!$N48,'Team &amp; Salaries'!$P48),IF(BI$6&gt;'Team &amp; Salaries'!$M48,MIN('Team &amp; Salaries'!$P48,BH137+'Team &amp; Salaries'!$N48),0)),IF('Team &amp; Salaries'!$O48="Quarterly",IF(BI$6='Team &amp; Salaries'!$M48,MIN('Team &amp; Salaries'!$N48,'Team &amp; Salaries'!$P48),IF(BI$6&gt;'Team &amp; Salaries'!$M48,IFERROR(MIN('Team &amp; Salaries'!$P48,IF(ISNUMBER(BF137),BF137,0)+'Team &amp; Salaries'!$N48),'Team &amp; Salaries'!$N48),0)),IF('Team &amp; Salaries'!$O48="Annually",IF(BI$6='Team &amp; Salaries'!$M48,MIN('Team &amp; Salaries'!$N48,'Team &amp; Salaries'!$P48),IF(BI$6&gt;'Team &amp; Salaries'!$M48,IFERROR(MIN('Team &amp; Salaries'!$P48,AW137+'Team &amp; Salaries'!$N48),MIN('Team &amp; Salaries'!$N48,'Team &amp; Salaries'!$P48)),0))))))+IF($A137=Projections!$C$87,Revenue!BG$72,0)</f>
        <v>1</v>
      </c>
      <c r="BJ137" s="286">
        <f>IF('Team &amp; Salaries'!$O48="Never",IF(BJ$6&gt;='Team &amp; Salaries'!$M48,MIN('Team &amp; Salaries'!$N48,'Team &amp; Salaries'!$P48),0),IF('Team &amp; Salaries'!$O48="Monthly",IF(BJ$6='Team &amp; Salaries'!$M48,MIN('Team &amp; Salaries'!$N48,'Team &amp; Salaries'!$P48),IF(BJ$6&gt;'Team &amp; Salaries'!$M48,MIN('Team &amp; Salaries'!$P48,BI137+'Team &amp; Salaries'!$N48),0)),IF('Team &amp; Salaries'!$O48="Quarterly",IF(BJ$6='Team &amp; Salaries'!$M48,MIN('Team &amp; Salaries'!$N48,'Team &amp; Salaries'!$P48),IF(BJ$6&gt;'Team &amp; Salaries'!$M48,IFERROR(MIN('Team &amp; Salaries'!$P48,IF(ISNUMBER(BG137),BG137,0)+'Team &amp; Salaries'!$N48),'Team &amp; Salaries'!$N48),0)),IF('Team &amp; Salaries'!$O48="Annually",IF(BJ$6='Team &amp; Salaries'!$M48,MIN('Team &amp; Salaries'!$N48,'Team &amp; Salaries'!$P48),IF(BJ$6&gt;'Team &amp; Salaries'!$M48,IFERROR(MIN('Team &amp; Salaries'!$P48,AX137+'Team &amp; Salaries'!$N48),MIN('Team &amp; Salaries'!$N48,'Team &amp; Salaries'!$P48)),0))))))+IF($A137=Projections!$C$87,Revenue!BH$72,0)</f>
        <v>1</v>
      </c>
      <c r="BK137" s="286">
        <f>IF('Team &amp; Salaries'!$O48="Never",IF(BK$6&gt;='Team &amp; Salaries'!$M48,MIN('Team &amp; Salaries'!$N48,'Team &amp; Salaries'!$P48),0),IF('Team &amp; Salaries'!$O48="Monthly",IF(BK$6='Team &amp; Salaries'!$M48,MIN('Team &amp; Salaries'!$N48,'Team &amp; Salaries'!$P48),IF(BK$6&gt;'Team &amp; Salaries'!$M48,MIN('Team &amp; Salaries'!$P48,BJ137+'Team &amp; Salaries'!$N48),0)),IF('Team &amp; Salaries'!$O48="Quarterly",IF(BK$6='Team &amp; Salaries'!$M48,MIN('Team &amp; Salaries'!$N48,'Team &amp; Salaries'!$P48),IF(BK$6&gt;'Team &amp; Salaries'!$M48,IFERROR(MIN('Team &amp; Salaries'!$P48,IF(ISNUMBER(BH137),BH137,0)+'Team &amp; Salaries'!$N48),'Team &amp; Salaries'!$N48),0)),IF('Team &amp; Salaries'!$O48="Annually",IF(BK$6='Team &amp; Salaries'!$M48,MIN('Team &amp; Salaries'!$N48,'Team &amp; Salaries'!$P48),IF(BK$6&gt;'Team &amp; Salaries'!$M48,IFERROR(MIN('Team &amp; Salaries'!$P48,AY137+'Team &amp; Salaries'!$N48),MIN('Team &amp; Salaries'!$N48,'Team &amp; Salaries'!$P48)),0))))))+IF($A137=Projections!$C$87,Revenue!BI$72,0)</f>
        <v>1</v>
      </c>
      <c r="BL137" s="286">
        <f>IF('Team &amp; Salaries'!$O48="Never",IF(BL$6&gt;='Team &amp; Salaries'!$M48,MIN('Team &amp; Salaries'!$N48,'Team &amp; Salaries'!$P48),0),IF('Team &amp; Salaries'!$O48="Monthly",IF(BL$6='Team &amp; Salaries'!$M48,MIN('Team &amp; Salaries'!$N48,'Team &amp; Salaries'!$P48),IF(BL$6&gt;'Team &amp; Salaries'!$M48,MIN('Team &amp; Salaries'!$P48,BK137+'Team &amp; Salaries'!$N48),0)),IF('Team &amp; Salaries'!$O48="Quarterly",IF(BL$6='Team &amp; Salaries'!$M48,MIN('Team &amp; Salaries'!$N48,'Team &amp; Salaries'!$P48),IF(BL$6&gt;'Team &amp; Salaries'!$M48,IFERROR(MIN('Team &amp; Salaries'!$P48,IF(ISNUMBER(BI137),BI137,0)+'Team &amp; Salaries'!$N48),'Team &amp; Salaries'!$N48),0)),IF('Team &amp; Salaries'!$O48="Annually",IF(BL$6='Team &amp; Salaries'!$M48,MIN('Team &amp; Salaries'!$N48,'Team &amp; Salaries'!$P48),IF(BL$6&gt;'Team &amp; Salaries'!$M48,IFERROR(MIN('Team &amp; Salaries'!$P48,AZ137+'Team &amp; Salaries'!$N48),MIN('Team &amp; Salaries'!$N48,'Team &amp; Salaries'!$P48)),0))))))+IF($A137=Projections!$C$87,Revenue!BJ$72,0)</f>
        <v>1</v>
      </c>
      <c r="BM137" s="286">
        <f>IF('Team &amp; Salaries'!$O48="Never",IF(BM$6&gt;='Team &amp; Salaries'!$M48,MIN('Team &amp; Salaries'!$N48,'Team &amp; Salaries'!$P48),0),IF('Team &amp; Salaries'!$O48="Monthly",IF(BM$6='Team &amp; Salaries'!$M48,MIN('Team &amp; Salaries'!$N48,'Team &amp; Salaries'!$P48),IF(BM$6&gt;'Team &amp; Salaries'!$M48,MIN('Team &amp; Salaries'!$P48,BL137+'Team &amp; Salaries'!$N48),0)),IF('Team &amp; Salaries'!$O48="Quarterly",IF(BM$6='Team &amp; Salaries'!$M48,MIN('Team &amp; Salaries'!$N48,'Team &amp; Salaries'!$P48),IF(BM$6&gt;'Team &amp; Salaries'!$M48,IFERROR(MIN('Team &amp; Salaries'!$P48,IF(ISNUMBER(BJ137),BJ137,0)+'Team &amp; Salaries'!$N48),'Team &amp; Salaries'!$N48),0)),IF('Team &amp; Salaries'!$O48="Annually",IF(BM$6='Team &amp; Salaries'!$M48,MIN('Team &amp; Salaries'!$N48,'Team &amp; Salaries'!$P48),IF(BM$6&gt;'Team &amp; Salaries'!$M48,IFERROR(MIN('Team &amp; Salaries'!$P48,BA137+'Team &amp; Salaries'!$N48),MIN('Team &amp; Salaries'!$N48,'Team &amp; Salaries'!$P48)),0))))))+IF($A137=Projections!$C$87,Revenue!BK$72,0)</f>
        <v>1</v>
      </c>
      <c r="BN137" s="286">
        <f>IF('Team &amp; Salaries'!$O48="Never",IF(BN$6&gt;='Team &amp; Salaries'!$M48,MIN('Team &amp; Salaries'!$N48,'Team &amp; Salaries'!$P48),0),IF('Team &amp; Salaries'!$O48="Monthly",IF(BN$6='Team &amp; Salaries'!$M48,MIN('Team &amp; Salaries'!$N48,'Team &amp; Salaries'!$P48),IF(BN$6&gt;'Team &amp; Salaries'!$M48,MIN('Team &amp; Salaries'!$P48,BM137+'Team &amp; Salaries'!$N48),0)),IF('Team &amp; Salaries'!$O48="Quarterly",IF(BN$6='Team &amp; Salaries'!$M48,MIN('Team &amp; Salaries'!$N48,'Team &amp; Salaries'!$P48),IF(BN$6&gt;'Team &amp; Salaries'!$M48,IFERROR(MIN('Team &amp; Salaries'!$P48,IF(ISNUMBER(BK137),BK137,0)+'Team &amp; Salaries'!$N48),'Team &amp; Salaries'!$N48),0)),IF('Team &amp; Salaries'!$O48="Annually",IF(BN$6='Team &amp; Salaries'!$M48,MIN('Team &amp; Salaries'!$N48,'Team &amp; Salaries'!$P48),IF(BN$6&gt;'Team &amp; Salaries'!$M48,IFERROR(MIN('Team &amp; Salaries'!$P48,BB137+'Team &amp; Salaries'!$N48),MIN('Team &amp; Salaries'!$N48,'Team &amp; Salaries'!$P48)),0))))))+IF($A137=Projections!$C$87,Revenue!BL$72,0)</f>
        <v>1</v>
      </c>
      <c r="BO137" s="286">
        <f>IF('Team &amp; Salaries'!$O48="Never",IF(BO$6&gt;='Team &amp; Salaries'!$M48,MIN('Team &amp; Salaries'!$N48,'Team &amp; Salaries'!$P48),0),IF('Team &amp; Salaries'!$O48="Monthly",IF(BO$6='Team &amp; Salaries'!$M48,MIN('Team &amp; Salaries'!$N48,'Team &amp; Salaries'!$P48),IF(BO$6&gt;'Team &amp; Salaries'!$M48,MIN('Team &amp; Salaries'!$P48,BN137+'Team &amp; Salaries'!$N48),0)),IF('Team &amp; Salaries'!$O48="Quarterly",IF(BO$6='Team &amp; Salaries'!$M48,MIN('Team &amp; Salaries'!$N48,'Team &amp; Salaries'!$P48),IF(BO$6&gt;'Team &amp; Salaries'!$M48,IFERROR(MIN('Team &amp; Salaries'!$P48,IF(ISNUMBER(BL137),BL137,0)+'Team &amp; Salaries'!$N48),'Team &amp; Salaries'!$N48),0)),IF('Team &amp; Salaries'!$O48="Annually",IF(BO$6='Team &amp; Salaries'!$M48,MIN('Team &amp; Salaries'!$N48,'Team &amp; Salaries'!$P48),IF(BO$6&gt;'Team &amp; Salaries'!$M48,IFERROR(MIN('Team &amp; Salaries'!$P48,BC137+'Team &amp; Salaries'!$N48),MIN('Team &amp; Salaries'!$N48,'Team &amp; Salaries'!$P48)),0))))))+IF($A137=Projections!$C$87,Revenue!BM$72,0)</f>
        <v>1</v>
      </c>
      <c r="BP137" s="286">
        <f>IF('Team &amp; Salaries'!$O48="Never",IF(BP$6&gt;='Team &amp; Salaries'!$M48,MIN('Team &amp; Salaries'!$N48,'Team &amp; Salaries'!$P48),0),IF('Team &amp; Salaries'!$O48="Monthly",IF(BP$6='Team &amp; Salaries'!$M48,MIN('Team &amp; Salaries'!$N48,'Team &amp; Salaries'!$P48),IF(BP$6&gt;'Team &amp; Salaries'!$M48,MIN('Team &amp; Salaries'!$P48,BO137+'Team &amp; Salaries'!$N48),0)),IF('Team &amp; Salaries'!$O48="Quarterly",IF(BP$6='Team &amp; Salaries'!$M48,MIN('Team &amp; Salaries'!$N48,'Team &amp; Salaries'!$P48),IF(BP$6&gt;'Team &amp; Salaries'!$M48,IFERROR(MIN('Team &amp; Salaries'!$P48,IF(ISNUMBER(BM137),BM137,0)+'Team &amp; Salaries'!$N48),'Team &amp; Salaries'!$N48),0)),IF('Team &amp; Salaries'!$O48="Annually",IF(BP$6='Team &amp; Salaries'!$M48,MIN('Team &amp; Salaries'!$N48,'Team &amp; Salaries'!$P48),IF(BP$6&gt;'Team &amp; Salaries'!$M48,IFERROR(MIN('Team &amp; Salaries'!$P48,BD137+'Team &amp; Salaries'!$N48),MIN('Team &amp; Salaries'!$N48,'Team &amp; Salaries'!$P48)),0))))))+IF($A137=Projections!$C$87,Revenue!BN$72,0)</f>
        <v>1</v>
      </c>
      <c r="BQ137" s="286">
        <f>IF('Team &amp; Salaries'!$O48="Never",IF(BQ$6&gt;='Team &amp; Salaries'!$M48,MIN('Team &amp; Salaries'!$N48,'Team &amp; Salaries'!$P48),0),IF('Team &amp; Salaries'!$O48="Monthly",IF(BQ$6='Team &amp; Salaries'!$M48,MIN('Team &amp; Salaries'!$N48,'Team &amp; Salaries'!$P48),IF(BQ$6&gt;'Team &amp; Salaries'!$M48,MIN('Team &amp; Salaries'!$P48,BP137+'Team &amp; Salaries'!$N48),0)),IF('Team &amp; Salaries'!$O48="Quarterly",IF(BQ$6='Team &amp; Salaries'!$M48,MIN('Team &amp; Salaries'!$N48,'Team &amp; Salaries'!$P48),IF(BQ$6&gt;'Team &amp; Salaries'!$M48,IFERROR(MIN('Team &amp; Salaries'!$P48,IF(ISNUMBER(BN137),BN137,0)+'Team &amp; Salaries'!$N48),'Team &amp; Salaries'!$N48),0)),IF('Team &amp; Salaries'!$O48="Annually",IF(BQ$6='Team &amp; Salaries'!$M48,MIN('Team &amp; Salaries'!$N48,'Team &amp; Salaries'!$P48),IF(BQ$6&gt;'Team &amp; Salaries'!$M48,IFERROR(MIN('Team &amp; Salaries'!$P48,BE137+'Team &amp; Salaries'!$N48),MIN('Team &amp; Salaries'!$N48,'Team &amp; Salaries'!$P48)),0))))))+IF($A137=Projections!$C$87,Revenue!BO$72,0)</f>
        <v>1</v>
      </c>
      <c r="BR137" s="286">
        <f>IF('Team &amp; Salaries'!$O48="Never",IF(BR$6&gt;='Team &amp; Salaries'!$M48,MIN('Team &amp; Salaries'!$N48,'Team &amp; Salaries'!$P48),0),IF('Team &amp; Salaries'!$O48="Monthly",IF(BR$6='Team &amp; Salaries'!$M48,MIN('Team &amp; Salaries'!$N48,'Team &amp; Salaries'!$P48),IF(BR$6&gt;'Team &amp; Salaries'!$M48,MIN('Team &amp; Salaries'!$P48,BQ137+'Team &amp; Salaries'!$N48),0)),IF('Team &amp; Salaries'!$O48="Quarterly",IF(BR$6='Team &amp; Salaries'!$M48,MIN('Team &amp; Salaries'!$N48,'Team &amp; Salaries'!$P48),IF(BR$6&gt;'Team &amp; Salaries'!$M48,IFERROR(MIN('Team &amp; Salaries'!$P48,IF(ISNUMBER(BO137),BO137,0)+'Team &amp; Salaries'!$N48),'Team &amp; Salaries'!$N48),0)),IF('Team &amp; Salaries'!$O48="Annually",IF(BR$6='Team &amp; Salaries'!$M48,MIN('Team &amp; Salaries'!$N48,'Team &amp; Salaries'!$P48),IF(BR$6&gt;'Team &amp; Salaries'!$M48,IFERROR(MIN('Team &amp; Salaries'!$P48,BF137+'Team &amp; Salaries'!$N48),MIN('Team &amp; Salaries'!$N48,'Team &amp; Salaries'!$P48)),0))))))+IF($A137=Projections!$C$87,Revenue!BP$72,0)</f>
        <v>1</v>
      </c>
      <c r="BS137" s="286">
        <f>IF('Team &amp; Salaries'!$O48="Never",IF(BS$6&gt;='Team &amp; Salaries'!$M48,MIN('Team &amp; Salaries'!$N48,'Team &amp; Salaries'!$P48),0),IF('Team &amp; Salaries'!$O48="Monthly",IF(BS$6='Team &amp; Salaries'!$M48,MIN('Team &amp; Salaries'!$N48,'Team &amp; Salaries'!$P48),IF(BS$6&gt;'Team &amp; Salaries'!$M48,MIN('Team &amp; Salaries'!$P48,BR137+'Team &amp; Salaries'!$N48),0)),IF('Team &amp; Salaries'!$O48="Quarterly",IF(BS$6='Team &amp; Salaries'!$M48,MIN('Team &amp; Salaries'!$N48,'Team &amp; Salaries'!$P48),IF(BS$6&gt;'Team &amp; Salaries'!$M48,IFERROR(MIN('Team &amp; Salaries'!$P48,IF(ISNUMBER(BP137),BP137,0)+'Team &amp; Salaries'!$N48),'Team &amp; Salaries'!$N48),0)),IF('Team &amp; Salaries'!$O48="Annually",IF(BS$6='Team &amp; Salaries'!$M48,MIN('Team &amp; Salaries'!$N48,'Team &amp; Salaries'!$P48),IF(BS$6&gt;'Team &amp; Salaries'!$M48,IFERROR(MIN('Team &amp; Salaries'!$P48,BG137+'Team &amp; Salaries'!$N48),MIN('Team &amp; Salaries'!$N48,'Team &amp; Salaries'!$P48)),0))))))+IF($A137=Projections!$C$87,Revenue!BQ$72,0)</f>
        <v>1</v>
      </c>
      <c r="BT137" s="286">
        <f>IF('Team &amp; Salaries'!$O48="Never",IF(BT$6&gt;='Team &amp; Salaries'!$M48,MIN('Team &amp; Salaries'!$N48,'Team &amp; Salaries'!$P48),0),IF('Team &amp; Salaries'!$O48="Monthly",IF(BT$6='Team &amp; Salaries'!$M48,MIN('Team &amp; Salaries'!$N48,'Team &amp; Salaries'!$P48),IF(BT$6&gt;'Team &amp; Salaries'!$M48,MIN('Team &amp; Salaries'!$P48,BS137+'Team &amp; Salaries'!$N48),0)),IF('Team &amp; Salaries'!$O48="Quarterly",IF(BT$6='Team &amp; Salaries'!$M48,MIN('Team &amp; Salaries'!$N48,'Team &amp; Salaries'!$P48),IF(BT$6&gt;'Team &amp; Salaries'!$M48,IFERROR(MIN('Team &amp; Salaries'!$P48,IF(ISNUMBER(BQ137),BQ137,0)+'Team &amp; Salaries'!$N48),'Team &amp; Salaries'!$N48),0)),IF('Team &amp; Salaries'!$O48="Annually",IF(BT$6='Team &amp; Salaries'!$M48,MIN('Team &amp; Salaries'!$N48,'Team &amp; Salaries'!$P48),IF(BT$6&gt;'Team &amp; Salaries'!$M48,IFERROR(MIN('Team &amp; Salaries'!$P48,BH137+'Team &amp; Salaries'!$N48),MIN('Team &amp; Salaries'!$N48,'Team &amp; Salaries'!$P48)),0))))))+IF($A137=Projections!$C$87,Revenue!BR$72,0)</f>
        <v>1</v>
      </c>
      <c r="BU137" s="286">
        <f>IF('Team &amp; Salaries'!$O48="Never",IF(BU$6&gt;='Team &amp; Salaries'!$M48,MIN('Team &amp; Salaries'!$N48,'Team &amp; Salaries'!$P48),0),IF('Team &amp; Salaries'!$O48="Monthly",IF(BU$6='Team &amp; Salaries'!$M48,MIN('Team &amp; Salaries'!$N48,'Team &amp; Salaries'!$P48),IF(BU$6&gt;'Team &amp; Salaries'!$M48,MIN('Team &amp; Salaries'!$P48,BT137+'Team &amp; Salaries'!$N48),0)),IF('Team &amp; Salaries'!$O48="Quarterly",IF(BU$6='Team &amp; Salaries'!$M48,MIN('Team &amp; Salaries'!$N48,'Team &amp; Salaries'!$P48),IF(BU$6&gt;'Team &amp; Salaries'!$M48,IFERROR(MIN('Team &amp; Salaries'!$P48,IF(ISNUMBER(BR137),BR137,0)+'Team &amp; Salaries'!$N48),'Team &amp; Salaries'!$N48),0)),IF('Team &amp; Salaries'!$O48="Annually",IF(BU$6='Team &amp; Salaries'!$M48,MIN('Team &amp; Salaries'!$N48,'Team &amp; Salaries'!$P48),IF(BU$6&gt;'Team &amp; Salaries'!$M48,IFERROR(MIN('Team &amp; Salaries'!$P48,BI137+'Team &amp; Salaries'!$N48),MIN('Team &amp; Salaries'!$N48,'Team &amp; Salaries'!$P48)),0))))))+IF($A137=Projections!$C$87,Revenue!BS$72,0)</f>
        <v>1</v>
      </c>
      <c r="BV137" s="286">
        <f>IF('Team &amp; Salaries'!$O48="Never",IF(BV$6&gt;='Team &amp; Salaries'!$M48,MIN('Team &amp; Salaries'!$N48,'Team &amp; Salaries'!$P48),0),IF('Team &amp; Salaries'!$O48="Monthly",IF(BV$6='Team &amp; Salaries'!$M48,MIN('Team &amp; Salaries'!$N48,'Team &amp; Salaries'!$P48),IF(BV$6&gt;'Team &amp; Salaries'!$M48,MIN('Team &amp; Salaries'!$P48,BU137+'Team &amp; Salaries'!$N48),0)),IF('Team &amp; Salaries'!$O48="Quarterly",IF(BV$6='Team &amp; Salaries'!$M48,MIN('Team &amp; Salaries'!$N48,'Team &amp; Salaries'!$P48),IF(BV$6&gt;'Team &amp; Salaries'!$M48,IFERROR(MIN('Team &amp; Salaries'!$P48,IF(ISNUMBER(BS137),BS137,0)+'Team &amp; Salaries'!$N48),'Team &amp; Salaries'!$N48),0)),IF('Team &amp; Salaries'!$O48="Annually",IF(BV$6='Team &amp; Salaries'!$M48,MIN('Team &amp; Salaries'!$N48,'Team &amp; Salaries'!$P48),IF(BV$6&gt;'Team &amp; Salaries'!$M48,IFERROR(MIN('Team &amp; Salaries'!$P48,BJ137+'Team &amp; Salaries'!$N48),MIN('Team &amp; Salaries'!$N48,'Team &amp; Salaries'!$P48)),0))))))+IF($A137=Projections!$C$87,Revenue!BT$72,0)</f>
        <v>1</v>
      </c>
      <c r="BW137" s="286">
        <f>IF('Team &amp; Salaries'!$O48="Never",IF(BW$6&gt;='Team &amp; Salaries'!$M48,MIN('Team &amp; Salaries'!$N48,'Team &amp; Salaries'!$P48),0),IF('Team &amp; Salaries'!$O48="Monthly",IF(BW$6='Team &amp; Salaries'!$M48,MIN('Team &amp; Salaries'!$N48,'Team &amp; Salaries'!$P48),IF(BW$6&gt;'Team &amp; Salaries'!$M48,MIN('Team &amp; Salaries'!$P48,BV137+'Team &amp; Salaries'!$N48),0)),IF('Team &amp; Salaries'!$O48="Quarterly",IF(BW$6='Team &amp; Salaries'!$M48,MIN('Team &amp; Salaries'!$N48,'Team &amp; Salaries'!$P48),IF(BW$6&gt;'Team &amp; Salaries'!$M48,IFERROR(MIN('Team &amp; Salaries'!$P48,IF(ISNUMBER(BT137),BT137,0)+'Team &amp; Salaries'!$N48),'Team &amp; Salaries'!$N48),0)),IF('Team &amp; Salaries'!$O48="Annually",IF(BW$6='Team &amp; Salaries'!$M48,MIN('Team &amp; Salaries'!$N48,'Team &amp; Salaries'!$P48),IF(BW$6&gt;'Team &amp; Salaries'!$M48,IFERROR(MIN('Team &amp; Salaries'!$P48,BK137+'Team &amp; Salaries'!$N48),MIN('Team &amp; Salaries'!$N48,'Team &amp; Salaries'!$P48)),0))))))+IF($A137=Projections!$C$87,Revenue!BU$72,0)</f>
        <v>1</v>
      </c>
      <c r="BX137" s="286">
        <f>IF('Team &amp; Salaries'!$O48="Never",IF(BX$6&gt;='Team &amp; Salaries'!$M48,MIN('Team &amp; Salaries'!$N48,'Team &amp; Salaries'!$P48),0),IF('Team &amp; Salaries'!$O48="Monthly",IF(BX$6='Team &amp; Salaries'!$M48,MIN('Team &amp; Salaries'!$N48,'Team &amp; Salaries'!$P48),IF(BX$6&gt;'Team &amp; Salaries'!$M48,MIN('Team &amp; Salaries'!$P48,BW137+'Team &amp; Salaries'!$N48),0)),IF('Team &amp; Salaries'!$O48="Quarterly",IF(BX$6='Team &amp; Salaries'!$M48,MIN('Team &amp; Salaries'!$N48,'Team &amp; Salaries'!$P48),IF(BX$6&gt;'Team &amp; Salaries'!$M48,IFERROR(MIN('Team &amp; Salaries'!$P48,IF(ISNUMBER(BU137),BU137,0)+'Team &amp; Salaries'!$N48),'Team &amp; Salaries'!$N48),0)),IF('Team &amp; Salaries'!$O48="Annually",IF(BX$6='Team &amp; Salaries'!$M48,MIN('Team &amp; Salaries'!$N48,'Team &amp; Salaries'!$P48),IF(BX$6&gt;'Team &amp; Salaries'!$M48,IFERROR(MIN('Team &amp; Salaries'!$P48,BL137+'Team &amp; Salaries'!$N48),MIN('Team &amp; Salaries'!$N48,'Team &amp; Salaries'!$P48)),0))))))+IF($A137=Projections!$C$87,Revenue!BV$72,0)</f>
        <v>1</v>
      </c>
      <c r="BY137" s="286">
        <f>IF('Team &amp; Salaries'!$O48="Never",IF(BY$6&gt;='Team &amp; Salaries'!$M48,MIN('Team &amp; Salaries'!$N48,'Team &amp; Salaries'!$P48),0),IF('Team &amp; Salaries'!$O48="Monthly",IF(BY$6='Team &amp; Salaries'!$M48,MIN('Team &amp; Salaries'!$N48,'Team &amp; Salaries'!$P48),IF(BY$6&gt;'Team &amp; Salaries'!$M48,MIN('Team &amp; Salaries'!$P48,BX137+'Team &amp; Salaries'!$N48),0)),IF('Team &amp; Salaries'!$O48="Quarterly",IF(BY$6='Team &amp; Salaries'!$M48,MIN('Team &amp; Salaries'!$N48,'Team &amp; Salaries'!$P48),IF(BY$6&gt;'Team &amp; Salaries'!$M48,IFERROR(MIN('Team &amp; Salaries'!$P48,IF(ISNUMBER(BV137),BV137,0)+'Team &amp; Salaries'!$N48),'Team &amp; Salaries'!$N48),0)),IF('Team &amp; Salaries'!$O48="Annually",IF(BY$6='Team &amp; Salaries'!$M48,MIN('Team &amp; Salaries'!$N48,'Team &amp; Salaries'!$P48),IF(BY$6&gt;'Team &amp; Salaries'!$M48,IFERROR(MIN('Team &amp; Salaries'!$P48,BM137+'Team &amp; Salaries'!$N48),MIN('Team &amp; Salaries'!$N48,'Team &amp; Salaries'!$P48)),0))))))+IF($A137=Projections!$C$87,Revenue!BW$72,0)</f>
        <v>1</v>
      </c>
      <c r="BZ137" s="286">
        <f>IF('Team &amp; Salaries'!$O48="Never",IF(BZ$6&gt;='Team &amp; Salaries'!$M48,MIN('Team &amp; Salaries'!$N48,'Team &amp; Salaries'!$P48),0),IF('Team &amp; Salaries'!$O48="Monthly",IF(BZ$6='Team &amp; Salaries'!$M48,MIN('Team &amp; Salaries'!$N48,'Team &amp; Salaries'!$P48),IF(BZ$6&gt;'Team &amp; Salaries'!$M48,MIN('Team &amp; Salaries'!$P48,BY137+'Team &amp; Salaries'!$N48),0)),IF('Team &amp; Salaries'!$O48="Quarterly",IF(BZ$6='Team &amp; Salaries'!$M48,MIN('Team &amp; Salaries'!$N48,'Team &amp; Salaries'!$P48),IF(BZ$6&gt;'Team &amp; Salaries'!$M48,IFERROR(MIN('Team &amp; Salaries'!$P48,IF(ISNUMBER(BW137),BW137,0)+'Team &amp; Salaries'!$N48),'Team &amp; Salaries'!$N48),0)),IF('Team &amp; Salaries'!$O48="Annually",IF(BZ$6='Team &amp; Salaries'!$M48,MIN('Team &amp; Salaries'!$N48,'Team &amp; Salaries'!$P48),IF(BZ$6&gt;'Team &amp; Salaries'!$M48,IFERROR(MIN('Team &amp; Salaries'!$P48,BN137+'Team &amp; Salaries'!$N48),MIN('Team &amp; Salaries'!$N48,'Team &amp; Salaries'!$P48)),0))))))+IF($A137=Projections!$C$87,Revenue!BX$72,0)</f>
        <v>1</v>
      </c>
      <c r="CA137" s="286">
        <f>IF('Team &amp; Salaries'!$O48="Never",IF(CA$6&gt;='Team &amp; Salaries'!$M48,MIN('Team &amp; Salaries'!$N48,'Team &amp; Salaries'!$P48),0),IF('Team &amp; Salaries'!$O48="Monthly",IF(CA$6='Team &amp; Salaries'!$M48,MIN('Team &amp; Salaries'!$N48,'Team &amp; Salaries'!$P48),IF(CA$6&gt;'Team &amp; Salaries'!$M48,MIN('Team &amp; Salaries'!$P48,BZ137+'Team &amp; Salaries'!$N48),0)),IF('Team &amp; Salaries'!$O48="Quarterly",IF(CA$6='Team &amp; Salaries'!$M48,MIN('Team &amp; Salaries'!$N48,'Team &amp; Salaries'!$P48),IF(CA$6&gt;'Team &amp; Salaries'!$M48,IFERROR(MIN('Team &amp; Salaries'!$P48,IF(ISNUMBER(BX137),BX137,0)+'Team &amp; Salaries'!$N48),'Team &amp; Salaries'!$N48),0)),IF('Team &amp; Salaries'!$O48="Annually",IF(CA$6='Team &amp; Salaries'!$M48,MIN('Team &amp; Salaries'!$N48,'Team &amp; Salaries'!$P48),IF(CA$6&gt;'Team &amp; Salaries'!$M48,IFERROR(MIN('Team &amp; Salaries'!$P48,BO137+'Team &amp; Salaries'!$N48),MIN('Team &amp; Salaries'!$N48,'Team &amp; Salaries'!$P48)),0))))))+IF($A137=Projections!$C$87,Revenue!BY$72,0)</f>
        <v>1</v>
      </c>
      <c r="CB137" s="286">
        <f>IF('Team &amp; Salaries'!$O48="Never",IF(CB$6&gt;='Team &amp; Salaries'!$M48,MIN('Team &amp; Salaries'!$N48,'Team &amp; Salaries'!$P48),0),IF('Team &amp; Salaries'!$O48="Monthly",IF(CB$6='Team &amp; Salaries'!$M48,MIN('Team &amp; Salaries'!$N48,'Team &amp; Salaries'!$P48),IF(CB$6&gt;'Team &amp; Salaries'!$M48,MIN('Team &amp; Salaries'!$P48,CA137+'Team &amp; Salaries'!$N48),0)),IF('Team &amp; Salaries'!$O48="Quarterly",IF(CB$6='Team &amp; Salaries'!$M48,MIN('Team &amp; Salaries'!$N48,'Team &amp; Salaries'!$P48),IF(CB$6&gt;'Team &amp; Salaries'!$M48,IFERROR(MIN('Team &amp; Salaries'!$P48,IF(ISNUMBER(BY137),BY137,0)+'Team &amp; Salaries'!$N48),'Team &amp; Salaries'!$N48),0)),IF('Team &amp; Salaries'!$O48="Annually",IF(CB$6='Team &amp; Salaries'!$M48,MIN('Team &amp; Salaries'!$N48,'Team &amp; Salaries'!$P48),IF(CB$6&gt;'Team &amp; Salaries'!$M48,IFERROR(MIN('Team &amp; Salaries'!$P48,BP137+'Team &amp; Salaries'!$N48),MIN('Team &amp; Salaries'!$N48,'Team &amp; Salaries'!$P48)),0))))))+IF($A137=Projections!$C$87,Revenue!BZ$72,0)</f>
        <v>1</v>
      </c>
      <c r="CC137" s="286">
        <f>IF('Team &amp; Salaries'!$O48="Never",IF(CC$6&gt;='Team &amp; Salaries'!$M48,MIN('Team &amp; Salaries'!$N48,'Team &amp; Salaries'!$P48),0),IF('Team &amp; Salaries'!$O48="Monthly",IF(CC$6='Team &amp; Salaries'!$M48,MIN('Team &amp; Salaries'!$N48,'Team &amp; Salaries'!$P48),IF(CC$6&gt;'Team &amp; Salaries'!$M48,MIN('Team &amp; Salaries'!$P48,CB137+'Team &amp; Salaries'!$N48),0)),IF('Team &amp; Salaries'!$O48="Quarterly",IF(CC$6='Team &amp; Salaries'!$M48,MIN('Team &amp; Salaries'!$N48,'Team &amp; Salaries'!$P48),IF(CC$6&gt;'Team &amp; Salaries'!$M48,IFERROR(MIN('Team &amp; Salaries'!$P48,IF(ISNUMBER(BZ137),BZ137,0)+'Team &amp; Salaries'!$N48),'Team &amp; Salaries'!$N48),0)),IF('Team &amp; Salaries'!$O48="Annually",IF(CC$6='Team &amp; Salaries'!$M48,MIN('Team &amp; Salaries'!$N48,'Team &amp; Salaries'!$P48),IF(CC$6&gt;'Team &amp; Salaries'!$M48,IFERROR(MIN('Team &amp; Salaries'!$P48,BQ137+'Team &amp; Salaries'!$N48),MIN('Team &amp; Salaries'!$N48,'Team &amp; Salaries'!$P48)),0))))))+IF($A137=Projections!$C$87,Revenue!CA$72,0)</f>
        <v>1</v>
      </c>
      <c r="CD137" s="286">
        <f>IF('Team &amp; Salaries'!$O48="Never",IF(CD$6&gt;='Team &amp; Salaries'!$M48,MIN('Team &amp; Salaries'!$N48,'Team &amp; Salaries'!$P48),0),IF('Team &amp; Salaries'!$O48="Monthly",IF(CD$6='Team &amp; Salaries'!$M48,MIN('Team &amp; Salaries'!$N48,'Team &amp; Salaries'!$P48),IF(CD$6&gt;'Team &amp; Salaries'!$M48,MIN('Team &amp; Salaries'!$P48,CC137+'Team &amp; Salaries'!$N48),0)),IF('Team &amp; Salaries'!$O48="Quarterly",IF(CD$6='Team &amp; Salaries'!$M48,MIN('Team &amp; Salaries'!$N48,'Team &amp; Salaries'!$P48),IF(CD$6&gt;'Team &amp; Salaries'!$M48,IFERROR(MIN('Team &amp; Salaries'!$P48,IF(ISNUMBER(CA137),CA137,0)+'Team &amp; Salaries'!$N48),'Team &amp; Salaries'!$N48),0)),IF('Team &amp; Salaries'!$O48="Annually",IF(CD$6='Team &amp; Salaries'!$M48,MIN('Team &amp; Salaries'!$N48,'Team &amp; Salaries'!$P48),IF(CD$6&gt;'Team &amp; Salaries'!$M48,IFERROR(MIN('Team &amp; Salaries'!$P48,BR137+'Team &amp; Salaries'!$N48),MIN('Team &amp; Salaries'!$N48,'Team &amp; Salaries'!$P48)),0))))))+IF($A137=Projections!$C$87,Revenue!CB$72,0)</f>
        <v>1</v>
      </c>
      <c r="CE137" s="286">
        <f>IF('Team &amp; Salaries'!$O48="Never",IF(CE$6&gt;='Team &amp; Salaries'!$M48,MIN('Team &amp; Salaries'!$N48,'Team &amp; Salaries'!$P48),0),IF('Team &amp; Salaries'!$O48="Monthly",IF(CE$6='Team &amp; Salaries'!$M48,MIN('Team &amp; Salaries'!$N48,'Team &amp; Salaries'!$P48),IF(CE$6&gt;'Team &amp; Salaries'!$M48,MIN('Team &amp; Salaries'!$P48,CD137+'Team &amp; Salaries'!$N48),0)),IF('Team &amp; Salaries'!$O48="Quarterly",IF(CE$6='Team &amp; Salaries'!$M48,MIN('Team &amp; Salaries'!$N48,'Team &amp; Salaries'!$P48),IF(CE$6&gt;'Team &amp; Salaries'!$M48,IFERROR(MIN('Team &amp; Salaries'!$P48,IF(ISNUMBER(CB137),CB137,0)+'Team &amp; Salaries'!$N48),'Team &amp; Salaries'!$N48),0)),IF('Team &amp; Salaries'!$O48="Annually",IF(CE$6='Team &amp; Salaries'!$M48,MIN('Team &amp; Salaries'!$N48,'Team &amp; Salaries'!$P48),IF(CE$6&gt;'Team &amp; Salaries'!$M48,IFERROR(MIN('Team &amp; Salaries'!$P48,BS137+'Team &amp; Salaries'!$N48),MIN('Team &amp; Salaries'!$N48,'Team &amp; Salaries'!$P48)),0))))))+IF($A137=Projections!$C$87,Revenue!CC$72,0)</f>
        <v>1</v>
      </c>
      <c r="CF137" s="286">
        <f>IF('Team &amp; Salaries'!$O48="Never",IF(CF$6&gt;='Team &amp; Salaries'!$M48,MIN('Team &amp; Salaries'!$N48,'Team &amp; Salaries'!$P48),0),IF('Team &amp; Salaries'!$O48="Monthly",IF(CF$6='Team &amp; Salaries'!$M48,MIN('Team &amp; Salaries'!$N48,'Team &amp; Salaries'!$P48),IF(CF$6&gt;'Team &amp; Salaries'!$M48,MIN('Team &amp; Salaries'!$P48,CE137+'Team &amp; Salaries'!$N48),0)),IF('Team &amp; Salaries'!$O48="Quarterly",IF(CF$6='Team &amp; Salaries'!$M48,MIN('Team &amp; Salaries'!$N48,'Team &amp; Salaries'!$P48),IF(CF$6&gt;'Team &amp; Salaries'!$M48,IFERROR(MIN('Team &amp; Salaries'!$P48,IF(ISNUMBER(CC137),CC137,0)+'Team &amp; Salaries'!$N48),'Team &amp; Salaries'!$N48),0)),IF('Team &amp; Salaries'!$O48="Annually",IF(CF$6='Team &amp; Salaries'!$M48,MIN('Team &amp; Salaries'!$N48,'Team &amp; Salaries'!$P48),IF(CF$6&gt;'Team &amp; Salaries'!$M48,IFERROR(MIN('Team &amp; Salaries'!$P48,BT137+'Team &amp; Salaries'!$N48),MIN('Team &amp; Salaries'!$N48,'Team &amp; Salaries'!$P48)),0))))))+IF($A137=Projections!$C$87,Revenue!CD$72,0)</f>
        <v>1</v>
      </c>
      <c r="CG137" s="286">
        <f>IF('Team &amp; Salaries'!$O48="Never",IF(CG$6&gt;='Team &amp; Salaries'!$M48,MIN('Team &amp; Salaries'!$N48,'Team &amp; Salaries'!$P48),0),IF('Team &amp; Salaries'!$O48="Monthly",IF(CG$6='Team &amp; Salaries'!$M48,MIN('Team &amp; Salaries'!$N48,'Team &amp; Salaries'!$P48),IF(CG$6&gt;'Team &amp; Salaries'!$M48,MIN('Team &amp; Salaries'!$P48,CF137+'Team &amp; Salaries'!$N48),0)),IF('Team &amp; Salaries'!$O48="Quarterly",IF(CG$6='Team &amp; Salaries'!$M48,MIN('Team &amp; Salaries'!$N48,'Team &amp; Salaries'!$P48),IF(CG$6&gt;'Team &amp; Salaries'!$M48,IFERROR(MIN('Team &amp; Salaries'!$P48,IF(ISNUMBER(CD137),CD137,0)+'Team &amp; Salaries'!$N48),'Team &amp; Salaries'!$N48),0)),IF('Team &amp; Salaries'!$O48="Annually",IF(CG$6='Team &amp; Salaries'!$M48,MIN('Team &amp; Salaries'!$N48,'Team &amp; Salaries'!$P48),IF(CG$6&gt;'Team &amp; Salaries'!$M48,IFERROR(MIN('Team &amp; Salaries'!$P48,BU137+'Team &amp; Salaries'!$N48),MIN('Team &amp; Salaries'!$N48,'Team &amp; Salaries'!$P48)),0))))))+IF($A137=Projections!$C$87,Revenue!CE$72,0)</f>
        <v>1</v>
      </c>
      <c r="CH137" s="286">
        <f>IF('Team &amp; Salaries'!$O48="Never",IF(CH$6&gt;='Team &amp; Salaries'!$M48,MIN('Team &amp; Salaries'!$N48,'Team &amp; Salaries'!$P48),0),IF('Team &amp; Salaries'!$O48="Monthly",IF(CH$6='Team &amp; Salaries'!$M48,MIN('Team &amp; Salaries'!$N48,'Team &amp; Salaries'!$P48),IF(CH$6&gt;'Team &amp; Salaries'!$M48,MIN('Team &amp; Salaries'!$P48,CG137+'Team &amp; Salaries'!$N48),0)),IF('Team &amp; Salaries'!$O48="Quarterly",IF(CH$6='Team &amp; Salaries'!$M48,MIN('Team &amp; Salaries'!$N48,'Team &amp; Salaries'!$P48),IF(CH$6&gt;'Team &amp; Salaries'!$M48,IFERROR(MIN('Team &amp; Salaries'!$P48,IF(ISNUMBER(CE137),CE137,0)+'Team &amp; Salaries'!$N48),'Team &amp; Salaries'!$N48),0)),IF('Team &amp; Salaries'!$O48="Annually",IF(CH$6='Team &amp; Salaries'!$M48,MIN('Team &amp; Salaries'!$N48,'Team &amp; Salaries'!$P48),IF(CH$6&gt;'Team &amp; Salaries'!$M48,IFERROR(MIN('Team &amp; Salaries'!$P48,BV137+'Team &amp; Salaries'!$N48),MIN('Team &amp; Salaries'!$N48,'Team &amp; Salaries'!$P48)),0))))))+IF($A137=Projections!$C$87,Revenue!CF$72,0)</f>
        <v>1</v>
      </c>
      <c r="CI137" s="286">
        <f>IF('Team &amp; Salaries'!$O48="Never",IF(CI$6&gt;='Team &amp; Salaries'!$M48,MIN('Team &amp; Salaries'!$N48,'Team &amp; Salaries'!$P48),0),IF('Team &amp; Salaries'!$O48="Monthly",IF(CI$6='Team &amp; Salaries'!$M48,MIN('Team &amp; Salaries'!$N48,'Team &amp; Salaries'!$P48),IF(CI$6&gt;'Team &amp; Salaries'!$M48,MIN('Team &amp; Salaries'!$P48,CH137+'Team &amp; Salaries'!$N48),0)),IF('Team &amp; Salaries'!$O48="Quarterly",IF(CI$6='Team &amp; Salaries'!$M48,MIN('Team &amp; Salaries'!$N48,'Team &amp; Salaries'!$P48),IF(CI$6&gt;'Team &amp; Salaries'!$M48,IFERROR(MIN('Team &amp; Salaries'!$P48,IF(ISNUMBER(CF137),CF137,0)+'Team &amp; Salaries'!$N48),'Team &amp; Salaries'!$N48),0)),IF('Team &amp; Salaries'!$O48="Annually",IF(CI$6='Team &amp; Salaries'!$M48,MIN('Team &amp; Salaries'!$N48,'Team &amp; Salaries'!$P48),IF(CI$6&gt;'Team &amp; Salaries'!$M48,IFERROR(MIN('Team &amp; Salaries'!$P48,BW137+'Team &amp; Salaries'!$N48),MIN('Team &amp; Salaries'!$N48,'Team &amp; Salaries'!$P48)),0))))))+IF($A137=Projections!$C$87,Revenue!CG$72,0)</f>
        <v>1</v>
      </c>
      <c r="CJ137" s="286">
        <f>IF('Team &amp; Salaries'!$O48="Never",IF(CJ$6&gt;='Team &amp; Salaries'!$M48,MIN('Team &amp; Salaries'!$N48,'Team &amp; Salaries'!$P48),0),IF('Team &amp; Salaries'!$O48="Monthly",IF(CJ$6='Team &amp; Salaries'!$M48,MIN('Team &amp; Salaries'!$N48,'Team &amp; Salaries'!$P48),IF(CJ$6&gt;'Team &amp; Salaries'!$M48,MIN('Team &amp; Salaries'!$P48,CI137+'Team &amp; Salaries'!$N48),0)),IF('Team &amp; Salaries'!$O48="Quarterly",IF(CJ$6='Team &amp; Salaries'!$M48,MIN('Team &amp; Salaries'!$N48,'Team &amp; Salaries'!$P48),IF(CJ$6&gt;'Team &amp; Salaries'!$M48,IFERROR(MIN('Team &amp; Salaries'!$P48,IF(ISNUMBER(CG137),CG137,0)+'Team &amp; Salaries'!$N48),'Team &amp; Salaries'!$N48),0)),IF('Team &amp; Salaries'!$O48="Annually",IF(CJ$6='Team &amp; Salaries'!$M48,MIN('Team &amp; Salaries'!$N48,'Team &amp; Salaries'!$P48),IF(CJ$6&gt;'Team &amp; Salaries'!$M48,IFERROR(MIN('Team &amp; Salaries'!$P48,BX137+'Team &amp; Salaries'!$N48),MIN('Team &amp; Salaries'!$N48,'Team &amp; Salaries'!$P48)),0))))))+IF($A137=Projections!$C$87,Revenue!CH$72,0)</f>
        <v>1</v>
      </c>
      <c r="CK137" s="286">
        <f>IF('Team &amp; Salaries'!$O48="Never",IF(CK$6&gt;='Team &amp; Salaries'!$M48,MIN('Team &amp; Salaries'!$N48,'Team &amp; Salaries'!$P48),0),IF('Team &amp; Salaries'!$O48="Monthly",IF(CK$6='Team &amp; Salaries'!$M48,MIN('Team &amp; Salaries'!$N48,'Team &amp; Salaries'!$P48),IF(CK$6&gt;'Team &amp; Salaries'!$M48,MIN('Team &amp; Salaries'!$P48,CJ137+'Team &amp; Salaries'!$N48),0)),IF('Team &amp; Salaries'!$O48="Quarterly",IF(CK$6='Team &amp; Salaries'!$M48,MIN('Team &amp; Salaries'!$N48,'Team &amp; Salaries'!$P48),IF(CK$6&gt;'Team &amp; Salaries'!$M48,IFERROR(MIN('Team &amp; Salaries'!$P48,IF(ISNUMBER(CH137),CH137,0)+'Team &amp; Salaries'!$N48),'Team &amp; Salaries'!$N48),0)),IF('Team &amp; Salaries'!$O48="Annually",IF(CK$6='Team &amp; Salaries'!$M48,MIN('Team &amp; Salaries'!$N48,'Team &amp; Salaries'!$P48),IF(CK$6&gt;'Team &amp; Salaries'!$M48,IFERROR(MIN('Team &amp; Salaries'!$P48,BY137+'Team &amp; Salaries'!$N48),MIN('Team &amp; Salaries'!$N48,'Team &amp; Salaries'!$P48)),0))))))+IF($A137=Projections!$C$87,Revenue!CI$72,0)</f>
        <v>1</v>
      </c>
      <c r="CL137" s="286">
        <f>IF('Team &amp; Salaries'!$O48="Never",IF(CL$6&gt;='Team &amp; Salaries'!$M48,MIN('Team &amp; Salaries'!$N48,'Team &amp; Salaries'!$P48),0),IF('Team &amp; Salaries'!$O48="Monthly",IF(CL$6='Team &amp; Salaries'!$M48,MIN('Team &amp; Salaries'!$N48,'Team &amp; Salaries'!$P48),IF(CL$6&gt;'Team &amp; Salaries'!$M48,MIN('Team &amp; Salaries'!$P48,CK137+'Team &amp; Salaries'!$N48),0)),IF('Team &amp; Salaries'!$O48="Quarterly",IF(CL$6='Team &amp; Salaries'!$M48,MIN('Team &amp; Salaries'!$N48,'Team &amp; Salaries'!$P48),IF(CL$6&gt;'Team &amp; Salaries'!$M48,IFERROR(MIN('Team &amp; Salaries'!$P48,IF(ISNUMBER(CI137),CI137,0)+'Team &amp; Salaries'!$N48),'Team &amp; Salaries'!$N48),0)),IF('Team &amp; Salaries'!$O48="Annually",IF(CL$6='Team &amp; Salaries'!$M48,MIN('Team &amp; Salaries'!$N48,'Team &amp; Salaries'!$P48),IF(CL$6&gt;'Team &amp; Salaries'!$M48,IFERROR(MIN('Team &amp; Salaries'!$P48,BZ137+'Team &amp; Salaries'!$N48),MIN('Team &amp; Salaries'!$N48,'Team &amp; Salaries'!$P48)),0))))))+IF($A137=Projections!$C$87,Revenue!CJ$72,0)</f>
        <v>1</v>
      </c>
      <c r="CM137" s="286">
        <f>IF('Team &amp; Salaries'!$O48="Never",IF(CM$6&gt;='Team &amp; Salaries'!$M48,MIN('Team &amp; Salaries'!$N48,'Team &amp; Salaries'!$P48),0),IF('Team &amp; Salaries'!$O48="Monthly",IF(CM$6='Team &amp; Salaries'!$M48,MIN('Team &amp; Salaries'!$N48,'Team &amp; Salaries'!$P48),IF(CM$6&gt;'Team &amp; Salaries'!$M48,MIN('Team &amp; Salaries'!$P48,CL137+'Team &amp; Salaries'!$N48),0)),IF('Team &amp; Salaries'!$O48="Quarterly",IF(CM$6='Team &amp; Salaries'!$M48,MIN('Team &amp; Salaries'!$N48,'Team &amp; Salaries'!$P48),IF(CM$6&gt;'Team &amp; Salaries'!$M48,IFERROR(MIN('Team &amp; Salaries'!$P48,IF(ISNUMBER(CJ137),CJ137,0)+'Team &amp; Salaries'!$N48),'Team &amp; Salaries'!$N48),0)),IF('Team &amp; Salaries'!$O48="Annually",IF(CM$6='Team &amp; Salaries'!$M48,MIN('Team &amp; Salaries'!$N48,'Team &amp; Salaries'!$P48),IF(CM$6&gt;'Team &amp; Salaries'!$M48,IFERROR(MIN('Team &amp; Salaries'!$P48,CA137+'Team &amp; Salaries'!$N48),MIN('Team &amp; Salaries'!$N48,'Team &amp; Salaries'!$P48)),0))))))+IF($A137=Projections!$C$87,Revenue!CK$72,0)</f>
        <v>1</v>
      </c>
      <c r="CN137" s="286">
        <f>IF('Team &amp; Salaries'!$O48="Never",IF(CN$6&gt;='Team &amp; Salaries'!$M48,MIN('Team &amp; Salaries'!$N48,'Team &amp; Salaries'!$P48),0),IF('Team &amp; Salaries'!$O48="Monthly",IF(CN$6='Team &amp; Salaries'!$M48,MIN('Team &amp; Salaries'!$N48,'Team &amp; Salaries'!$P48),IF(CN$6&gt;'Team &amp; Salaries'!$M48,MIN('Team &amp; Salaries'!$P48,CM137+'Team &amp; Salaries'!$N48),0)),IF('Team &amp; Salaries'!$O48="Quarterly",IF(CN$6='Team &amp; Salaries'!$M48,MIN('Team &amp; Salaries'!$N48,'Team &amp; Salaries'!$P48),IF(CN$6&gt;'Team &amp; Salaries'!$M48,IFERROR(MIN('Team &amp; Salaries'!$P48,IF(ISNUMBER(CK137),CK137,0)+'Team &amp; Salaries'!$N48),'Team &amp; Salaries'!$N48),0)),IF('Team &amp; Salaries'!$O48="Annually",IF(CN$6='Team &amp; Salaries'!$M48,MIN('Team &amp; Salaries'!$N48,'Team &amp; Salaries'!$P48),IF(CN$6&gt;'Team &amp; Salaries'!$M48,IFERROR(MIN('Team &amp; Salaries'!$P48,CB137+'Team &amp; Salaries'!$N48),MIN('Team &amp; Salaries'!$N48,'Team &amp; Salaries'!$P48)),0))))))+IF($A137=Projections!$C$87,Revenue!CL$72,0)</f>
        <v>1</v>
      </c>
      <c r="CO137" s="286">
        <f>IF('Team &amp; Salaries'!$O48="Never",IF(CO$6&gt;='Team &amp; Salaries'!$M48,MIN('Team &amp; Salaries'!$N48,'Team &amp; Salaries'!$P48),0),IF('Team &amp; Salaries'!$O48="Monthly",IF(CO$6='Team &amp; Salaries'!$M48,MIN('Team &amp; Salaries'!$N48,'Team &amp; Salaries'!$P48),IF(CO$6&gt;'Team &amp; Salaries'!$M48,MIN('Team &amp; Salaries'!$P48,CN137+'Team &amp; Salaries'!$N48),0)),IF('Team &amp; Salaries'!$O48="Quarterly",IF(CO$6='Team &amp; Salaries'!$M48,MIN('Team &amp; Salaries'!$N48,'Team &amp; Salaries'!$P48),IF(CO$6&gt;'Team &amp; Salaries'!$M48,IFERROR(MIN('Team &amp; Salaries'!$P48,IF(ISNUMBER(CL137),CL137,0)+'Team &amp; Salaries'!$N48),'Team &amp; Salaries'!$N48),0)),IF('Team &amp; Salaries'!$O48="Annually",IF(CO$6='Team &amp; Salaries'!$M48,MIN('Team &amp; Salaries'!$N48,'Team &amp; Salaries'!$P48),IF(CO$6&gt;'Team &amp; Salaries'!$M48,IFERROR(MIN('Team &amp; Salaries'!$P48,CC137+'Team &amp; Salaries'!$N48),MIN('Team &amp; Salaries'!$N48,'Team &amp; Salaries'!$P48)),0))))))+IF($A137=Projections!$C$87,Revenue!CM$72,0)</f>
        <v>1</v>
      </c>
      <c r="CP137" s="286">
        <f>IF('Team &amp; Salaries'!$O48="Never",IF(CP$6&gt;='Team &amp; Salaries'!$M48,MIN('Team &amp; Salaries'!$N48,'Team &amp; Salaries'!$P48),0),IF('Team &amp; Salaries'!$O48="Monthly",IF(CP$6='Team &amp; Salaries'!$M48,MIN('Team &amp; Salaries'!$N48,'Team &amp; Salaries'!$P48),IF(CP$6&gt;'Team &amp; Salaries'!$M48,MIN('Team &amp; Salaries'!$P48,CO137+'Team &amp; Salaries'!$N48),0)),IF('Team &amp; Salaries'!$O48="Quarterly",IF(CP$6='Team &amp; Salaries'!$M48,MIN('Team &amp; Salaries'!$N48,'Team &amp; Salaries'!$P48),IF(CP$6&gt;'Team &amp; Salaries'!$M48,IFERROR(MIN('Team &amp; Salaries'!$P48,IF(ISNUMBER(CM137),CM137,0)+'Team &amp; Salaries'!$N48),'Team &amp; Salaries'!$N48),0)),IF('Team &amp; Salaries'!$O48="Annually",IF(CP$6='Team &amp; Salaries'!$M48,MIN('Team &amp; Salaries'!$N48,'Team &amp; Salaries'!$P48),IF(CP$6&gt;'Team &amp; Salaries'!$M48,IFERROR(MIN('Team &amp; Salaries'!$P48,CD137+'Team &amp; Salaries'!$N48),MIN('Team &amp; Salaries'!$N48,'Team &amp; Salaries'!$P48)),0))))))+IF($A137=Projections!$C$87,Revenue!CN$72,0)</f>
        <v>1</v>
      </c>
      <c r="CQ137" s="286">
        <f>IF('Team &amp; Salaries'!$O48="Never",IF(CQ$6&gt;='Team &amp; Salaries'!$M48,MIN('Team &amp; Salaries'!$N48,'Team &amp; Salaries'!$P48),0),IF('Team &amp; Salaries'!$O48="Monthly",IF(CQ$6='Team &amp; Salaries'!$M48,MIN('Team &amp; Salaries'!$N48,'Team &amp; Salaries'!$P48),IF(CQ$6&gt;'Team &amp; Salaries'!$M48,MIN('Team &amp; Salaries'!$P48,CP137+'Team &amp; Salaries'!$N48),0)),IF('Team &amp; Salaries'!$O48="Quarterly",IF(CQ$6='Team &amp; Salaries'!$M48,MIN('Team &amp; Salaries'!$N48,'Team &amp; Salaries'!$P48),IF(CQ$6&gt;'Team &amp; Salaries'!$M48,IFERROR(MIN('Team &amp; Salaries'!$P48,IF(ISNUMBER(CN137),CN137,0)+'Team &amp; Salaries'!$N48),'Team &amp; Salaries'!$N48),0)),IF('Team &amp; Salaries'!$O48="Annually",IF(CQ$6='Team &amp; Salaries'!$M48,MIN('Team &amp; Salaries'!$N48,'Team &amp; Salaries'!$P48),IF(CQ$6&gt;'Team &amp; Salaries'!$M48,IFERROR(MIN('Team &amp; Salaries'!$P48,CE137+'Team &amp; Salaries'!$N48),MIN('Team &amp; Salaries'!$N48,'Team &amp; Salaries'!$P48)),0))))))+IF($A137=Projections!$C$87,Revenue!CO$72,0)</f>
        <v>1</v>
      </c>
      <c r="CR137" s="286">
        <f>IF('Team &amp; Salaries'!$O48="Never",IF(CR$6&gt;='Team &amp; Salaries'!$M48,MIN('Team &amp; Salaries'!$N48,'Team &amp; Salaries'!$P48),0),IF('Team &amp; Salaries'!$O48="Monthly",IF(CR$6='Team &amp; Salaries'!$M48,MIN('Team &amp; Salaries'!$N48,'Team &amp; Salaries'!$P48),IF(CR$6&gt;'Team &amp; Salaries'!$M48,MIN('Team &amp; Salaries'!$P48,CQ137+'Team &amp; Salaries'!$N48),0)),IF('Team &amp; Salaries'!$O48="Quarterly",IF(CR$6='Team &amp; Salaries'!$M48,MIN('Team &amp; Salaries'!$N48,'Team &amp; Salaries'!$P48),IF(CR$6&gt;'Team &amp; Salaries'!$M48,IFERROR(MIN('Team &amp; Salaries'!$P48,IF(ISNUMBER(CO137),CO137,0)+'Team &amp; Salaries'!$N48),'Team &amp; Salaries'!$N48),0)),IF('Team &amp; Salaries'!$O48="Annually",IF(CR$6='Team &amp; Salaries'!$M48,MIN('Team &amp; Salaries'!$N48,'Team &amp; Salaries'!$P48),IF(CR$6&gt;'Team &amp; Salaries'!$M48,IFERROR(MIN('Team &amp; Salaries'!$P48,CF137+'Team &amp; Salaries'!$N48),MIN('Team &amp; Salaries'!$N48,'Team &amp; Salaries'!$P48)),0))))))+IF($A137=Projections!$C$87,Revenue!CP$72,0)</f>
        <v>1</v>
      </c>
      <c r="CS137" s="286">
        <f>IF('Team &amp; Salaries'!$O48="Never",IF(CS$6&gt;='Team &amp; Salaries'!$M48,MIN('Team &amp; Salaries'!$N48,'Team &amp; Salaries'!$P48),0),IF('Team &amp; Salaries'!$O48="Monthly",IF(CS$6='Team &amp; Salaries'!$M48,MIN('Team &amp; Salaries'!$N48,'Team &amp; Salaries'!$P48),IF(CS$6&gt;'Team &amp; Salaries'!$M48,MIN('Team &amp; Salaries'!$P48,CR137+'Team &amp; Salaries'!$N48),0)),IF('Team &amp; Salaries'!$O48="Quarterly",IF(CS$6='Team &amp; Salaries'!$M48,MIN('Team &amp; Salaries'!$N48,'Team &amp; Salaries'!$P48),IF(CS$6&gt;'Team &amp; Salaries'!$M48,IFERROR(MIN('Team &amp; Salaries'!$P48,IF(ISNUMBER(CP137),CP137,0)+'Team &amp; Salaries'!$N48),'Team &amp; Salaries'!$N48),0)),IF('Team &amp; Salaries'!$O48="Annually",IF(CS$6='Team &amp; Salaries'!$M48,MIN('Team &amp; Salaries'!$N48,'Team &amp; Salaries'!$P48),IF(CS$6&gt;'Team &amp; Salaries'!$M48,IFERROR(MIN('Team &amp; Salaries'!$P48,CG137+'Team &amp; Salaries'!$N48),MIN('Team &amp; Salaries'!$N48,'Team &amp; Salaries'!$P48)),0))))))+IF($A137=Projections!$C$87,Revenue!CQ$72,0)</f>
        <v>1</v>
      </c>
      <c r="CT137" s="286">
        <f>IF('Team &amp; Salaries'!$O48="Never",IF(CT$6&gt;='Team &amp; Salaries'!$M48,MIN('Team &amp; Salaries'!$N48,'Team &amp; Salaries'!$P48),0),IF('Team &amp; Salaries'!$O48="Monthly",IF(CT$6='Team &amp; Salaries'!$M48,MIN('Team &amp; Salaries'!$N48,'Team &amp; Salaries'!$P48),IF(CT$6&gt;'Team &amp; Salaries'!$M48,MIN('Team &amp; Salaries'!$P48,CS137+'Team &amp; Salaries'!$N48),0)),IF('Team &amp; Salaries'!$O48="Quarterly",IF(CT$6='Team &amp; Salaries'!$M48,MIN('Team &amp; Salaries'!$N48,'Team &amp; Salaries'!$P48),IF(CT$6&gt;'Team &amp; Salaries'!$M48,IFERROR(MIN('Team &amp; Salaries'!$P48,IF(ISNUMBER(CQ137),CQ137,0)+'Team &amp; Salaries'!$N48),'Team &amp; Salaries'!$N48),0)),IF('Team &amp; Salaries'!$O48="Annually",IF(CT$6='Team &amp; Salaries'!$M48,MIN('Team &amp; Salaries'!$N48,'Team &amp; Salaries'!$P48),IF(CT$6&gt;'Team &amp; Salaries'!$M48,IFERROR(MIN('Team &amp; Salaries'!$P48,CH137+'Team &amp; Salaries'!$N48),MIN('Team &amp; Salaries'!$N48,'Team &amp; Salaries'!$P48)),0))))))+IF($A137=Projections!$C$87,Revenue!CR$72,0)</f>
        <v>1</v>
      </c>
      <c r="CU137" s="286">
        <f>IF('Team &amp; Salaries'!$O48="Never",IF(CU$6&gt;='Team &amp; Salaries'!$M48,MIN('Team &amp; Salaries'!$N48,'Team &amp; Salaries'!$P48),0),IF('Team &amp; Salaries'!$O48="Monthly",IF(CU$6='Team &amp; Salaries'!$M48,MIN('Team &amp; Salaries'!$N48,'Team &amp; Salaries'!$P48),IF(CU$6&gt;'Team &amp; Salaries'!$M48,MIN('Team &amp; Salaries'!$P48,CT137+'Team &amp; Salaries'!$N48),0)),IF('Team &amp; Salaries'!$O48="Quarterly",IF(CU$6='Team &amp; Salaries'!$M48,MIN('Team &amp; Salaries'!$N48,'Team &amp; Salaries'!$P48),IF(CU$6&gt;'Team &amp; Salaries'!$M48,IFERROR(MIN('Team &amp; Salaries'!$P48,IF(ISNUMBER(CR137),CR137,0)+'Team &amp; Salaries'!$N48),'Team &amp; Salaries'!$N48),0)),IF('Team &amp; Salaries'!$O48="Annually",IF(CU$6='Team &amp; Salaries'!$M48,MIN('Team &amp; Salaries'!$N48,'Team &amp; Salaries'!$P48),IF(CU$6&gt;'Team &amp; Salaries'!$M48,IFERROR(MIN('Team &amp; Salaries'!$P48,CI137+'Team &amp; Salaries'!$N48),MIN('Team &amp; Salaries'!$N48,'Team &amp; Salaries'!$P48)),0))))))+IF($A137=Projections!$C$87,Revenue!CS$72,0)</f>
        <v>1</v>
      </c>
      <c r="CV137" s="286">
        <f>IF('Team &amp; Salaries'!$O48="Never",IF(CV$6&gt;='Team &amp; Salaries'!$M48,MIN('Team &amp; Salaries'!$N48,'Team &amp; Salaries'!$P48),0),IF('Team &amp; Salaries'!$O48="Monthly",IF(CV$6='Team &amp; Salaries'!$M48,MIN('Team &amp; Salaries'!$N48,'Team &amp; Salaries'!$P48),IF(CV$6&gt;'Team &amp; Salaries'!$M48,MIN('Team &amp; Salaries'!$P48,CU137+'Team &amp; Salaries'!$N48),0)),IF('Team &amp; Salaries'!$O48="Quarterly",IF(CV$6='Team &amp; Salaries'!$M48,MIN('Team &amp; Salaries'!$N48,'Team &amp; Salaries'!$P48),IF(CV$6&gt;'Team &amp; Salaries'!$M48,IFERROR(MIN('Team &amp; Salaries'!$P48,IF(ISNUMBER(CS137),CS137,0)+'Team &amp; Salaries'!$N48),'Team &amp; Salaries'!$N48),0)),IF('Team &amp; Salaries'!$O48="Annually",IF(CV$6='Team &amp; Salaries'!$M48,MIN('Team &amp; Salaries'!$N48,'Team &amp; Salaries'!$P48),IF(CV$6&gt;'Team &amp; Salaries'!$M48,IFERROR(MIN('Team &amp; Salaries'!$P48,CJ137+'Team &amp; Salaries'!$N48),MIN('Team &amp; Salaries'!$N48,'Team &amp; Salaries'!$P48)),0))))))+IF($A137=Projections!$C$87,Revenue!CT$72,0)</f>
        <v>1</v>
      </c>
      <c r="CW137" s="286">
        <f>IF('Team &amp; Salaries'!$O48="Never",IF(CW$6&gt;='Team &amp; Salaries'!$M48,MIN('Team &amp; Salaries'!$N48,'Team &amp; Salaries'!$P48),0),IF('Team &amp; Salaries'!$O48="Monthly",IF(CW$6='Team &amp; Salaries'!$M48,MIN('Team &amp; Salaries'!$N48,'Team &amp; Salaries'!$P48),IF(CW$6&gt;'Team &amp; Salaries'!$M48,MIN('Team &amp; Salaries'!$P48,CV137+'Team &amp; Salaries'!$N48),0)),IF('Team &amp; Salaries'!$O48="Quarterly",IF(CW$6='Team &amp; Salaries'!$M48,MIN('Team &amp; Salaries'!$N48,'Team &amp; Salaries'!$P48),IF(CW$6&gt;'Team &amp; Salaries'!$M48,IFERROR(MIN('Team &amp; Salaries'!$P48,IF(ISNUMBER(CT137),CT137,0)+'Team &amp; Salaries'!$N48),'Team &amp; Salaries'!$N48),0)),IF('Team &amp; Salaries'!$O48="Annually",IF(CW$6='Team &amp; Salaries'!$M48,MIN('Team &amp; Salaries'!$N48,'Team &amp; Salaries'!$P48),IF(CW$6&gt;'Team &amp; Salaries'!$M48,IFERROR(MIN('Team &amp; Salaries'!$P48,CK137+'Team &amp; Salaries'!$N48),MIN('Team &amp; Salaries'!$N48,'Team &amp; Salaries'!$P48)),0))))))+IF($A137=Projections!$C$87,Revenue!CU$72,0)</f>
        <v>1</v>
      </c>
      <c r="CX137" s="286">
        <f>IF('Team &amp; Salaries'!$O48="Never",IF(CX$6&gt;='Team &amp; Salaries'!$M48,MIN('Team &amp; Salaries'!$N48,'Team &amp; Salaries'!$P48),0),IF('Team &amp; Salaries'!$O48="Monthly",IF(CX$6='Team &amp; Salaries'!$M48,MIN('Team &amp; Salaries'!$N48,'Team &amp; Salaries'!$P48),IF(CX$6&gt;'Team &amp; Salaries'!$M48,MIN('Team &amp; Salaries'!$P48,CW137+'Team &amp; Salaries'!$N48),0)),IF('Team &amp; Salaries'!$O48="Quarterly",IF(CX$6='Team &amp; Salaries'!$M48,MIN('Team &amp; Salaries'!$N48,'Team &amp; Salaries'!$P48),IF(CX$6&gt;'Team &amp; Salaries'!$M48,IFERROR(MIN('Team &amp; Salaries'!$P48,IF(ISNUMBER(CU137),CU137,0)+'Team &amp; Salaries'!$N48),'Team &amp; Salaries'!$N48),0)),IF('Team &amp; Salaries'!$O48="Annually",IF(CX$6='Team &amp; Salaries'!$M48,MIN('Team &amp; Salaries'!$N48,'Team &amp; Salaries'!$P48),IF(CX$6&gt;'Team &amp; Salaries'!$M48,IFERROR(MIN('Team &amp; Salaries'!$P48,CL137+'Team &amp; Salaries'!$N48),MIN('Team &amp; Salaries'!$N48,'Team &amp; Salaries'!$P48)),0))))))+IF($A137=Projections!$C$87,Revenue!CV$72,0)</f>
        <v>1</v>
      </c>
      <c r="CY137" s="286">
        <f>IF('Team &amp; Salaries'!$O48="Never",IF(CY$6&gt;='Team &amp; Salaries'!$M48,MIN('Team &amp; Salaries'!$N48,'Team &amp; Salaries'!$P48),0),IF('Team &amp; Salaries'!$O48="Monthly",IF(CY$6='Team &amp; Salaries'!$M48,MIN('Team &amp; Salaries'!$N48,'Team &amp; Salaries'!$P48),IF(CY$6&gt;'Team &amp; Salaries'!$M48,MIN('Team &amp; Salaries'!$P48,CX137+'Team &amp; Salaries'!$N48),0)),IF('Team &amp; Salaries'!$O48="Quarterly",IF(CY$6='Team &amp; Salaries'!$M48,MIN('Team &amp; Salaries'!$N48,'Team &amp; Salaries'!$P48),IF(CY$6&gt;'Team &amp; Salaries'!$M48,IFERROR(MIN('Team &amp; Salaries'!$P48,IF(ISNUMBER(CV137),CV137,0)+'Team &amp; Salaries'!$N48),'Team &amp; Salaries'!$N48),0)),IF('Team &amp; Salaries'!$O48="Annually",IF(CY$6='Team &amp; Salaries'!$M48,MIN('Team &amp; Salaries'!$N48,'Team &amp; Salaries'!$P48),IF(CY$6&gt;'Team &amp; Salaries'!$M48,IFERROR(MIN('Team &amp; Salaries'!$P48,CM137+'Team &amp; Salaries'!$N48),MIN('Team &amp; Salaries'!$N48,'Team &amp; Salaries'!$P48)),0))))))+IF($A137=Projections!$C$87,Revenue!CW$72,0)</f>
        <v>1</v>
      </c>
      <c r="CZ137" s="286">
        <f>IF('Team &amp; Salaries'!$O48="Never",IF(CZ$6&gt;='Team &amp; Salaries'!$M48,MIN('Team &amp; Salaries'!$N48,'Team &amp; Salaries'!$P48),0),IF('Team &amp; Salaries'!$O48="Monthly",IF(CZ$6='Team &amp; Salaries'!$M48,MIN('Team &amp; Salaries'!$N48,'Team &amp; Salaries'!$P48),IF(CZ$6&gt;'Team &amp; Salaries'!$M48,MIN('Team &amp; Salaries'!$P48,CY137+'Team &amp; Salaries'!$N48),0)),IF('Team &amp; Salaries'!$O48="Quarterly",IF(CZ$6='Team &amp; Salaries'!$M48,MIN('Team &amp; Salaries'!$N48,'Team &amp; Salaries'!$P48),IF(CZ$6&gt;'Team &amp; Salaries'!$M48,IFERROR(MIN('Team &amp; Salaries'!$P48,IF(ISNUMBER(CW137),CW137,0)+'Team &amp; Salaries'!$N48),'Team &amp; Salaries'!$N48),0)),IF('Team &amp; Salaries'!$O48="Annually",IF(CZ$6='Team &amp; Salaries'!$M48,MIN('Team &amp; Salaries'!$N48,'Team &amp; Salaries'!$P48),IF(CZ$6&gt;'Team &amp; Salaries'!$M48,IFERROR(MIN('Team &amp; Salaries'!$P48,CN137+'Team &amp; Salaries'!$N48),MIN('Team &amp; Salaries'!$N48,'Team &amp; Salaries'!$P48)),0))))))+IF($A137=Projections!$C$87,Revenue!CX$72,0)</f>
        <v>1</v>
      </c>
      <c r="DA137" s="286">
        <f>IF('Team &amp; Salaries'!$O48="Never",IF(DA$6&gt;='Team &amp; Salaries'!$M48,MIN('Team &amp; Salaries'!$N48,'Team &amp; Salaries'!$P48),0),IF('Team &amp; Salaries'!$O48="Monthly",IF(DA$6='Team &amp; Salaries'!$M48,MIN('Team &amp; Salaries'!$N48,'Team &amp; Salaries'!$P48),IF(DA$6&gt;'Team &amp; Salaries'!$M48,MIN('Team &amp; Salaries'!$P48,CZ137+'Team &amp; Salaries'!$N48),0)),IF('Team &amp; Salaries'!$O48="Quarterly",IF(DA$6='Team &amp; Salaries'!$M48,MIN('Team &amp; Salaries'!$N48,'Team &amp; Salaries'!$P48),IF(DA$6&gt;'Team &amp; Salaries'!$M48,IFERROR(MIN('Team &amp; Salaries'!$P48,IF(ISNUMBER(CX137),CX137,0)+'Team &amp; Salaries'!$N48),'Team &amp; Salaries'!$N48),0)),IF('Team &amp; Salaries'!$O48="Annually",IF(DA$6='Team &amp; Salaries'!$M48,MIN('Team &amp; Salaries'!$N48,'Team &amp; Salaries'!$P48),IF(DA$6&gt;'Team &amp; Salaries'!$M48,IFERROR(MIN('Team &amp; Salaries'!$P48,CO137+'Team &amp; Salaries'!$N48),MIN('Team &amp; Salaries'!$N48,'Team &amp; Salaries'!$P48)),0))))))+IF($A137=Projections!$C$87,Revenue!CY$72,0)</f>
        <v>1</v>
      </c>
      <c r="DB137" s="286">
        <f>IF('Team &amp; Salaries'!$O48="Never",IF(DB$6&gt;='Team &amp; Salaries'!$M48,MIN('Team &amp; Salaries'!$N48,'Team &amp; Salaries'!$P48),0),IF('Team &amp; Salaries'!$O48="Monthly",IF(DB$6='Team &amp; Salaries'!$M48,MIN('Team &amp; Salaries'!$N48,'Team &amp; Salaries'!$P48),IF(DB$6&gt;'Team &amp; Salaries'!$M48,MIN('Team &amp; Salaries'!$P48,DA137+'Team &amp; Salaries'!$N48),0)),IF('Team &amp; Salaries'!$O48="Quarterly",IF(DB$6='Team &amp; Salaries'!$M48,MIN('Team &amp; Salaries'!$N48,'Team &amp; Salaries'!$P48),IF(DB$6&gt;'Team &amp; Salaries'!$M48,IFERROR(MIN('Team &amp; Salaries'!$P48,IF(ISNUMBER(CY137),CY137,0)+'Team &amp; Salaries'!$N48),'Team &amp; Salaries'!$N48),0)),IF('Team &amp; Salaries'!$O48="Annually",IF(DB$6='Team &amp; Salaries'!$M48,MIN('Team &amp; Salaries'!$N48,'Team &amp; Salaries'!$P48),IF(DB$6&gt;'Team &amp; Salaries'!$M48,IFERROR(MIN('Team &amp; Salaries'!$P48,CP137+'Team &amp; Salaries'!$N48),MIN('Team &amp; Salaries'!$N48,'Team &amp; Salaries'!$P48)),0))))))+IF($A137=Projections!$C$87,Revenue!CZ$72,0)</f>
        <v>1</v>
      </c>
      <c r="DC137" s="286">
        <f>IF('Team &amp; Salaries'!$O48="Never",IF(DC$6&gt;='Team &amp; Salaries'!$M48,MIN('Team &amp; Salaries'!$N48,'Team &amp; Salaries'!$P48),0),IF('Team &amp; Salaries'!$O48="Monthly",IF(DC$6='Team &amp; Salaries'!$M48,MIN('Team &amp; Salaries'!$N48,'Team &amp; Salaries'!$P48),IF(DC$6&gt;'Team &amp; Salaries'!$M48,MIN('Team &amp; Salaries'!$P48,DB137+'Team &amp; Salaries'!$N48),0)),IF('Team &amp; Salaries'!$O48="Quarterly",IF(DC$6='Team &amp; Salaries'!$M48,MIN('Team &amp; Salaries'!$N48,'Team &amp; Salaries'!$P48),IF(DC$6&gt;'Team &amp; Salaries'!$M48,IFERROR(MIN('Team &amp; Salaries'!$P48,IF(ISNUMBER(CZ137),CZ137,0)+'Team &amp; Salaries'!$N48),'Team &amp; Salaries'!$N48),0)),IF('Team &amp; Salaries'!$O48="Annually",IF(DC$6='Team &amp; Salaries'!$M48,MIN('Team &amp; Salaries'!$N48,'Team &amp; Salaries'!$P48),IF(DC$6&gt;'Team &amp; Salaries'!$M48,IFERROR(MIN('Team &amp; Salaries'!$P48,CQ137+'Team &amp; Salaries'!$N48),MIN('Team &amp; Salaries'!$N48,'Team &amp; Salaries'!$P48)),0))))))+IF($A137=Projections!$C$87,Revenue!DA$72,0)</f>
        <v>1</v>
      </c>
      <c r="DD137" s="286">
        <f>IF('Team &amp; Salaries'!$O48="Never",IF(DD$6&gt;='Team &amp; Salaries'!$M48,MIN('Team &amp; Salaries'!$N48,'Team &amp; Salaries'!$P48),0),IF('Team &amp; Salaries'!$O48="Monthly",IF(DD$6='Team &amp; Salaries'!$M48,MIN('Team &amp; Salaries'!$N48,'Team &amp; Salaries'!$P48),IF(DD$6&gt;'Team &amp; Salaries'!$M48,MIN('Team &amp; Salaries'!$P48,DC137+'Team &amp; Salaries'!$N48),0)),IF('Team &amp; Salaries'!$O48="Quarterly",IF(DD$6='Team &amp; Salaries'!$M48,MIN('Team &amp; Salaries'!$N48,'Team &amp; Salaries'!$P48),IF(DD$6&gt;'Team &amp; Salaries'!$M48,IFERROR(MIN('Team &amp; Salaries'!$P48,IF(ISNUMBER(DA137),DA137,0)+'Team &amp; Salaries'!$N48),'Team &amp; Salaries'!$N48),0)),IF('Team &amp; Salaries'!$O48="Annually",IF(DD$6='Team &amp; Salaries'!$M48,MIN('Team &amp; Salaries'!$N48,'Team &amp; Salaries'!$P48),IF(DD$6&gt;'Team &amp; Salaries'!$M48,IFERROR(MIN('Team &amp; Salaries'!$P48,CR137+'Team &amp; Salaries'!$N48),MIN('Team &amp; Salaries'!$N48,'Team &amp; Salaries'!$P48)),0))))))+IF($A137=Projections!$C$87,Revenue!DB$72,0)</f>
        <v>1</v>
      </c>
      <c r="DE137" s="286">
        <f>IF('Team &amp; Salaries'!$O48="Never",IF(DE$6&gt;='Team &amp; Salaries'!$M48,MIN('Team &amp; Salaries'!$N48,'Team &amp; Salaries'!$P48),0),IF('Team &amp; Salaries'!$O48="Monthly",IF(DE$6='Team &amp; Salaries'!$M48,MIN('Team &amp; Salaries'!$N48,'Team &amp; Salaries'!$P48),IF(DE$6&gt;'Team &amp; Salaries'!$M48,MIN('Team &amp; Salaries'!$P48,DD137+'Team &amp; Salaries'!$N48),0)),IF('Team &amp; Salaries'!$O48="Quarterly",IF(DE$6='Team &amp; Salaries'!$M48,MIN('Team &amp; Salaries'!$N48,'Team &amp; Salaries'!$P48),IF(DE$6&gt;'Team &amp; Salaries'!$M48,IFERROR(MIN('Team &amp; Salaries'!$P48,IF(ISNUMBER(DB137),DB137,0)+'Team &amp; Salaries'!$N48),'Team &amp; Salaries'!$N48),0)),IF('Team &amp; Salaries'!$O48="Annually",IF(DE$6='Team &amp; Salaries'!$M48,MIN('Team &amp; Salaries'!$N48,'Team &amp; Salaries'!$P48),IF(DE$6&gt;'Team &amp; Salaries'!$M48,IFERROR(MIN('Team &amp; Salaries'!$P48,CS137+'Team &amp; Salaries'!$N48),MIN('Team &amp; Salaries'!$N48,'Team &amp; Salaries'!$P48)),0))))))+IF($A137=Projections!$C$87,Revenue!DC$72,0)</f>
        <v>1</v>
      </c>
      <c r="DF137" s="286">
        <f>IF('Team &amp; Salaries'!$O48="Never",IF(DF$6&gt;='Team &amp; Salaries'!$M48,MIN('Team &amp; Salaries'!$N48,'Team &amp; Salaries'!$P48),0),IF('Team &amp; Salaries'!$O48="Monthly",IF(DF$6='Team &amp; Salaries'!$M48,MIN('Team &amp; Salaries'!$N48,'Team &amp; Salaries'!$P48),IF(DF$6&gt;'Team &amp; Salaries'!$M48,MIN('Team &amp; Salaries'!$P48,DE137+'Team &amp; Salaries'!$N48),0)),IF('Team &amp; Salaries'!$O48="Quarterly",IF(DF$6='Team &amp; Salaries'!$M48,MIN('Team &amp; Salaries'!$N48,'Team &amp; Salaries'!$P48),IF(DF$6&gt;'Team &amp; Salaries'!$M48,IFERROR(MIN('Team &amp; Salaries'!$P48,IF(ISNUMBER(DC137),DC137,0)+'Team &amp; Salaries'!$N48),'Team &amp; Salaries'!$N48),0)),IF('Team &amp; Salaries'!$O48="Annually",IF(DF$6='Team &amp; Salaries'!$M48,MIN('Team &amp; Salaries'!$N48,'Team &amp; Salaries'!$P48),IF(DF$6&gt;'Team &amp; Salaries'!$M48,IFERROR(MIN('Team &amp; Salaries'!$P48,CT137+'Team &amp; Salaries'!$N48),MIN('Team &amp; Salaries'!$N48,'Team &amp; Salaries'!$P48)),0))))))+IF($A137=Projections!$C$87,Revenue!DD$72,0)</f>
        <v>1</v>
      </c>
      <c r="DG137" s="286">
        <f>IF('Team &amp; Salaries'!$O48="Never",IF(DG$6&gt;='Team &amp; Salaries'!$M48,MIN('Team &amp; Salaries'!$N48,'Team &amp; Salaries'!$P48),0),IF('Team &amp; Salaries'!$O48="Monthly",IF(DG$6='Team &amp; Salaries'!$M48,MIN('Team &amp; Salaries'!$N48,'Team &amp; Salaries'!$P48),IF(DG$6&gt;'Team &amp; Salaries'!$M48,MIN('Team &amp; Salaries'!$P48,DF137+'Team &amp; Salaries'!$N48),0)),IF('Team &amp; Salaries'!$O48="Quarterly",IF(DG$6='Team &amp; Salaries'!$M48,MIN('Team &amp; Salaries'!$N48,'Team &amp; Salaries'!$P48),IF(DG$6&gt;'Team &amp; Salaries'!$M48,IFERROR(MIN('Team &amp; Salaries'!$P48,IF(ISNUMBER(DD137),DD137,0)+'Team &amp; Salaries'!$N48),'Team &amp; Salaries'!$N48),0)),IF('Team &amp; Salaries'!$O48="Annually",IF(DG$6='Team &amp; Salaries'!$M48,MIN('Team &amp; Salaries'!$N48,'Team &amp; Salaries'!$P48),IF(DG$6&gt;'Team &amp; Salaries'!$M48,IFERROR(MIN('Team &amp; Salaries'!$P48,CU137+'Team &amp; Salaries'!$N48),MIN('Team &amp; Salaries'!$N48,'Team &amp; Salaries'!$P48)),0))))))+IF($A137=Projections!$C$87,Revenue!DE$72,0)</f>
        <v>1</v>
      </c>
      <c r="DH137" s="286">
        <f>IF('Team &amp; Salaries'!$O48="Never",IF(DH$6&gt;='Team &amp; Salaries'!$M48,MIN('Team &amp; Salaries'!$N48,'Team &amp; Salaries'!$P48),0),IF('Team &amp; Salaries'!$O48="Monthly",IF(DH$6='Team &amp; Salaries'!$M48,MIN('Team &amp; Salaries'!$N48,'Team &amp; Salaries'!$P48),IF(DH$6&gt;'Team &amp; Salaries'!$M48,MIN('Team &amp; Salaries'!$P48,DG137+'Team &amp; Salaries'!$N48),0)),IF('Team &amp; Salaries'!$O48="Quarterly",IF(DH$6='Team &amp; Salaries'!$M48,MIN('Team &amp; Salaries'!$N48,'Team &amp; Salaries'!$P48),IF(DH$6&gt;'Team &amp; Salaries'!$M48,IFERROR(MIN('Team &amp; Salaries'!$P48,IF(ISNUMBER(DE137),DE137,0)+'Team &amp; Salaries'!$N48),'Team &amp; Salaries'!$N48),0)),IF('Team &amp; Salaries'!$O48="Annually",IF(DH$6='Team &amp; Salaries'!$M48,MIN('Team &amp; Salaries'!$N48,'Team &amp; Salaries'!$P48),IF(DH$6&gt;'Team &amp; Salaries'!$M48,IFERROR(MIN('Team &amp; Salaries'!$P48,CV137+'Team &amp; Salaries'!$N48),MIN('Team &amp; Salaries'!$N48,'Team &amp; Salaries'!$P48)),0))))))+IF($A137=Projections!$C$87,Revenue!DF$72,0)</f>
        <v>1</v>
      </c>
      <c r="DI137" s="286">
        <f>IF('Team &amp; Salaries'!$O48="Never",IF(DI$6&gt;='Team &amp; Salaries'!$M48,MIN('Team &amp; Salaries'!$N48,'Team &amp; Salaries'!$P48),0),IF('Team &amp; Salaries'!$O48="Monthly",IF(DI$6='Team &amp; Salaries'!$M48,MIN('Team &amp; Salaries'!$N48,'Team &amp; Salaries'!$P48),IF(DI$6&gt;'Team &amp; Salaries'!$M48,MIN('Team &amp; Salaries'!$P48,DH137+'Team &amp; Salaries'!$N48),0)),IF('Team &amp; Salaries'!$O48="Quarterly",IF(DI$6='Team &amp; Salaries'!$M48,MIN('Team &amp; Salaries'!$N48,'Team &amp; Salaries'!$P48),IF(DI$6&gt;'Team &amp; Salaries'!$M48,IFERROR(MIN('Team &amp; Salaries'!$P48,IF(ISNUMBER(DF137),DF137,0)+'Team &amp; Salaries'!$N48),'Team &amp; Salaries'!$N48),0)),IF('Team &amp; Salaries'!$O48="Annually",IF(DI$6='Team &amp; Salaries'!$M48,MIN('Team &amp; Salaries'!$N48,'Team &amp; Salaries'!$P48),IF(DI$6&gt;'Team &amp; Salaries'!$M48,IFERROR(MIN('Team &amp; Salaries'!$P48,CW137+'Team &amp; Salaries'!$N48),MIN('Team &amp; Salaries'!$N48,'Team &amp; Salaries'!$P48)),0))))))+IF($A137=Projections!$C$87,Revenue!DG$72,0)</f>
        <v>1</v>
      </c>
    </row>
    <row r="138" spans="1:113" customFormat="1" ht="16">
      <c r="A138" s="114" t="str">
        <f>'Team &amp; Salaries'!A49</f>
        <v>Digital Marketer</v>
      </c>
      <c r="B138" s="114"/>
      <c r="C138" s="114"/>
      <c r="D138" s="285"/>
      <c r="E138" s="361" t="s">
        <v>193</v>
      </c>
      <c r="F138" s="286">
        <f>IF('Team &amp; Salaries'!$O49="Never",IF(F$6&gt;='Team &amp; Salaries'!$M49,MIN('Team &amp; Salaries'!$N49,'Team &amp; Salaries'!$P49),0),IF('Team &amp; Salaries'!$O49="Monthly",IF(F$6='Team &amp; Salaries'!$M49,MIN('Team &amp; Salaries'!$N49,'Team &amp; Salaries'!$P49),IF(F$6&gt;'Team &amp; Salaries'!$M49,MIN('Team &amp; Salaries'!$P49,E138+'Team &amp; Salaries'!$N49),0)),IF('Team &amp; Salaries'!$O49="Quarterly",IF(F$6='Team &amp; Salaries'!$M49,MIN('Team &amp; Salaries'!$N49,'Team &amp; Salaries'!$P49),IF(F$6&gt;'Team &amp; Salaries'!$M49,IFERROR(MIN('Team &amp; Salaries'!$P49,IF(ISNUMBER(A138),A138,0)+'Team &amp; Salaries'!$N49),'Team &amp; Salaries'!$N49),0)),IF('Team &amp; Salaries'!$O49="Annually",IF(F$6='Team &amp; Salaries'!$M49,MIN('Team &amp; Salaries'!$N49,'Team &amp; Salaries'!$P49),IF(F$6&gt;'Team &amp; Salaries'!$M49,IFERROR(MIN('Team &amp; Salaries'!$P49,#REF!+'Team &amp; Salaries'!$N49),MIN('Team &amp; Salaries'!$N49,'Team &amp; Salaries'!$P49)),0))))))+IF($A138=Projections!$C$87,Revenue!D$72,0)</f>
        <v>0</v>
      </c>
      <c r="G138" s="286">
        <f>IF('Team &amp; Salaries'!$O49="Never",IF(G$6&gt;='Team &amp; Salaries'!$M49,MIN('Team &amp; Salaries'!$N49,'Team &amp; Salaries'!$P49),0),IF('Team &amp; Salaries'!$O49="Monthly",IF(G$6='Team &amp; Salaries'!$M49,MIN('Team &amp; Salaries'!$N49,'Team &amp; Salaries'!$P49),IF(G$6&gt;'Team &amp; Salaries'!$M49,MIN('Team &amp; Salaries'!$P49,F138+'Team &amp; Salaries'!$N49),0)),IF('Team &amp; Salaries'!$O49="Quarterly",IF(G$6='Team &amp; Salaries'!$M49,MIN('Team &amp; Salaries'!$N49,'Team &amp; Salaries'!$P49),IF(G$6&gt;'Team &amp; Salaries'!$M49,IFERROR(MIN('Team &amp; Salaries'!$P49,IF(ISNUMBER(D138),D138,0)+'Team &amp; Salaries'!$N49),'Team &amp; Salaries'!$N49),0)),IF('Team &amp; Salaries'!$O49="Annually",IF(G$6='Team &amp; Salaries'!$M49,MIN('Team &amp; Salaries'!$N49,'Team &amp; Salaries'!$P49),IF(G$6&gt;'Team &amp; Salaries'!$M49,IFERROR(MIN('Team &amp; Salaries'!$P49,#REF!+'Team &amp; Salaries'!$N49),MIN('Team &amp; Salaries'!$N49,'Team &amp; Salaries'!$P49)),0))))))+IF($A138=Projections!$C$87,Revenue!E$72,0)</f>
        <v>0</v>
      </c>
      <c r="H138" s="286">
        <f>IF('Team &amp; Salaries'!$O49="Never",IF(H$6&gt;='Team &amp; Salaries'!$M49,MIN('Team &amp; Salaries'!$N49,'Team &amp; Salaries'!$P49),0),IF('Team &amp; Salaries'!$O49="Monthly",IF(H$6='Team &amp; Salaries'!$M49,MIN('Team &amp; Salaries'!$N49,'Team &amp; Salaries'!$P49),IF(H$6&gt;'Team &amp; Salaries'!$M49,MIN('Team &amp; Salaries'!$P49,G138+'Team &amp; Salaries'!$N49),0)),IF('Team &amp; Salaries'!$O49="Quarterly",IF(H$6='Team &amp; Salaries'!$M49,MIN('Team &amp; Salaries'!$N49,'Team &amp; Salaries'!$P49),IF(H$6&gt;'Team &amp; Salaries'!$M49,IFERROR(MIN('Team &amp; Salaries'!$P49,IF(ISNUMBER(E138),E138,0)+'Team &amp; Salaries'!$N49),'Team &amp; Salaries'!$N49),0)),IF('Team &amp; Salaries'!$O49="Annually",IF(H$6='Team &amp; Salaries'!$M49,MIN('Team &amp; Salaries'!$N49,'Team &amp; Salaries'!$P49),IF(H$6&gt;'Team &amp; Salaries'!$M49,IFERROR(MIN('Team &amp; Salaries'!$P49,#REF!+'Team &amp; Salaries'!$N49),MIN('Team &amp; Salaries'!$N49,'Team &amp; Salaries'!$P49)),0))))))+IF($A138=Projections!$C$87,Revenue!F$72,0)</f>
        <v>0</v>
      </c>
      <c r="I138" s="286">
        <f>IF('Team &amp; Salaries'!$O49="Never",IF(I$6&gt;='Team &amp; Salaries'!$M49,MIN('Team &amp; Salaries'!$N49,'Team &amp; Salaries'!$P49),0),IF('Team &amp; Salaries'!$O49="Monthly",IF(I$6='Team &amp; Salaries'!$M49,MIN('Team &amp; Salaries'!$N49,'Team &amp; Salaries'!$P49),IF(I$6&gt;'Team &amp; Salaries'!$M49,MIN('Team &amp; Salaries'!$P49,H138+'Team &amp; Salaries'!$N49),0)),IF('Team &amp; Salaries'!$O49="Quarterly",IF(I$6='Team &amp; Salaries'!$M49,MIN('Team &amp; Salaries'!$N49,'Team &amp; Salaries'!$P49),IF(I$6&gt;'Team &amp; Salaries'!$M49,IFERROR(MIN('Team &amp; Salaries'!$P49,IF(ISNUMBER(F138),F138,0)+'Team &amp; Salaries'!$N49),'Team &amp; Salaries'!$N49),0)),IF('Team &amp; Salaries'!$O49="Annually",IF(I$6='Team &amp; Salaries'!$M49,MIN('Team &amp; Salaries'!$N49,'Team &amp; Salaries'!$P49),IF(I$6&gt;'Team &amp; Salaries'!$M49,IFERROR(MIN('Team &amp; Salaries'!$P49,#REF!+'Team &amp; Salaries'!$N49),MIN('Team &amp; Salaries'!$N49,'Team &amp; Salaries'!$P49)),0))))))+IF($A138=Projections!$C$87,Revenue!G$72,0)</f>
        <v>0</v>
      </c>
      <c r="J138" s="286">
        <f>IF('Team &amp; Salaries'!$O49="Never",IF(J$6&gt;='Team &amp; Salaries'!$M49,MIN('Team &amp; Salaries'!$N49,'Team &amp; Salaries'!$P49),0),IF('Team &amp; Salaries'!$O49="Monthly",IF(J$6='Team &amp; Salaries'!$M49,MIN('Team &amp; Salaries'!$N49,'Team &amp; Salaries'!$P49),IF(J$6&gt;'Team &amp; Salaries'!$M49,MIN('Team &amp; Salaries'!$P49,I138+'Team &amp; Salaries'!$N49),0)),IF('Team &amp; Salaries'!$O49="Quarterly",IF(J$6='Team &amp; Salaries'!$M49,MIN('Team &amp; Salaries'!$N49,'Team &amp; Salaries'!$P49),IF(J$6&gt;'Team &amp; Salaries'!$M49,IFERROR(MIN('Team &amp; Salaries'!$P49,IF(ISNUMBER(G138),G138,0)+'Team &amp; Salaries'!$N49),'Team &amp; Salaries'!$N49),0)),IF('Team &amp; Salaries'!$O49="Annually",IF(J$6='Team &amp; Salaries'!$M49,MIN('Team &amp; Salaries'!$N49,'Team &amp; Salaries'!$P49),IF(J$6&gt;'Team &amp; Salaries'!$M49,IFERROR(MIN('Team &amp; Salaries'!$P49,#REF!+'Team &amp; Salaries'!$N49),MIN('Team &amp; Salaries'!$N49,'Team &amp; Salaries'!$P49)),0))))))+IF($A138=Projections!$C$87,Revenue!H$72,0)</f>
        <v>0</v>
      </c>
      <c r="K138" s="286">
        <f>IF('Team &amp; Salaries'!$O49="Never",IF(K$6&gt;='Team &amp; Salaries'!$M49,MIN('Team &amp; Salaries'!$N49,'Team &amp; Salaries'!$P49),0),IF('Team &amp; Salaries'!$O49="Monthly",IF(K$6='Team &amp; Salaries'!$M49,MIN('Team &amp; Salaries'!$N49,'Team &amp; Salaries'!$P49),IF(K$6&gt;'Team &amp; Salaries'!$M49,MIN('Team &amp; Salaries'!$P49,J138+'Team &amp; Salaries'!$N49),0)),IF('Team &amp; Salaries'!$O49="Quarterly",IF(K$6='Team &amp; Salaries'!$M49,MIN('Team &amp; Salaries'!$N49,'Team &amp; Salaries'!$P49),IF(K$6&gt;'Team &amp; Salaries'!$M49,IFERROR(MIN('Team &amp; Salaries'!$P49,IF(ISNUMBER(H138),H138,0)+'Team &amp; Salaries'!$N49),'Team &amp; Salaries'!$N49),0)),IF('Team &amp; Salaries'!$O49="Annually",IF(K$6='Team &amp; Salaries'!$M49,MIN('Team &amp; Salaries'!$N49,'Team &amp; Salaries'!$P49),IF(K$6&gt;'Team &amp; Salaries'!$M49,IFERROR(MIN('Team &amp; Salaries'!$P49,#REF!+'Team &amp; Salaries'!$N49),MIN('Team &amp; Salaries'!$N49,'Team &amp; Salaries'!$P49)),0))))))+IF($A138=Projections!$C$87,Revenue!I$72,0)</f>
        <v>0</v>
      </c>
      <c r="L138" s="286">
        <f>IF('Team &amp; Salaries'!$O49="Never",IF(L$6&gt;='Team &amp; Salaries'!$M49,MIN('Team &amp; Salaries'!$N49,'Team &amp; Salaries'!$P49),0),IF('Team &amp; Salaries'!$O49="Monthly",IF(L$6='Team &amp; Salaries'!$M49,MIN('Team &amp; Salaries'!$N49,'Team &amp; Salaries'!$P49),IF(L$6&gt;'Team &amp; Salaries'!$M49,MIN('Team &amp; Salaries'!$P49,K138+'Team &amp; Salaries'!$N49),0)),IF('Team &amp; Salaries'!$O49="Quarterly",IF(L$6='Team &amp; Salaries'!$M49,MIN('Team &amp; Salaries'!$N49,'Team &amp; Salaries'!$P49),IF(L$6&gt;'Team &amp; Salaries'!$M49,IFERROR(MIN('Team &amp; Salaries'!$P49,IF(ISNUMBER(I138),I138,0)+'Team &amp; Salaries'!$N49),'Team &amp; Salaries'!$N49),0)),IF('Team &amp; Salaries'!$O49="Annually",IF(L$6='Team &amp; Salaries'!$M49,MIN('Team &amp; Salaries'!$N49,'Team &amp; Salaries'!$P49),IF(L$6&gt;'Team &amp; Salaries'!$M49,IFERROR(MIN('Team &amp; Salaries'!$P49,#REF!+'Team &amp; Salaries'!$N49),MIN('Team &amp; Salaries'!$N49,'Team &amp; Salaries'!$P49)),0))))))+IF($A138=Projections!$C$87,Revenue!J$72,0)</f>
        <v>0</v>
      </c>
      <c r="M138" s="286">
        <f>IF('Team &amp; Salaries'!$O49="Never",IF(M$6&gt;='Team &amp; Salaries'!$M49,MIN('Team &amp; Salaries'!$N49,'Team &amp; Salaries'!$P49),0),IF('Team &amp; Salaries'!$O49="Monthly",IF(M$6='Team &amp; Salaries'!$M49,MIN('Team &amp; Salaries'!$N49,'Team &amp; Salaries'!$P49),IF(M$6&gt;'Team &amp; Salaries'!$M49,MIN('Team &amp; Salaries'!$P49,L138+'Team &amp; Salaries'!$N49),0)),IF('Team &amp; Salaries'!$O49="Quarterly",IF(M$6='Team &amp; Salaries'!$M49,MIN('Team &amp; Salaries'!$N49,'Team &amp; Salaries'!$P49),IF(M$6&gt;'Team &amp; Salaries'!$M49,IFERROR(MIN('Team &amp; Salaries'!$P49,IF(ISNUMBER(J138),J138,0)+'Team &amp; Salaries'!$N49),'Team &amp; Salaries'!$N49),0)),IF('Team &amp; Salaries'!$O49="Annually",IF(M$6='Team &amp; Salaries'!$M49,MIN('Team &amp; Salaries'!$N49,'Team &amp; Salaries'!$P49),IF(M$6&gt;'Team &amp; Salaries'!$M49,IFERROR(MIN('Team &amp; Salaries'!$P49,#REF!+'Team &amp; Salaries'!$N49),MIN('Team &amp; Salaries'!$N49,'Team &amp; Salaries'!$P49)),0))))))+IF($A138=Projections!$C$87,Revenue!K$72,0)</f>
        <v>0</v>
      </c>
      <c r="N138" s="286">
        <f>IF('Team &amp; Salaries'!$O49="Never",IF(N$6&gt;='Team &amp; Salaries'!$M49,MIN('Team &amp; Salaries'!$N49,'Team &amp; Salaries'!$P49),0),IF('Team &amp; Salaries'!$O49="Monthly",IF(N$6='Team &amp; Salaries'!$M49,MIN('Team &amp; Salaries'!$N49,'Team &amp; Salaries'!$P49),IF(N$6&gt;'Team &amp; Salaries'!$M49,MIN('Team &amp; Salaries'!$P49,M138+'Team &amp; Salaries'!$N49),0)),IF('Team &amp; Salaries'!$O49="Quarterly",IF(N$6='Team &amp; Salaries'!$M49,MIN('Team &amp; Salaries'!$N49,'Team &amp; Salaries'!$P49),IF(N$6&gt;'Team &amp; Salaries'!$M49,IFERROR(MIN('Team &amp; Salaries'!$P49,IF(ISNUMBER(K138),K138,0)+'Team &amp; Salaries'!$N49),'Team &amp; Salaries'!$N49),0)),IF('Team &amp; Salaries'!$O49="Annually",IF(N$6='Team &amp; Salaries'!$M49,MIN('Team &amp; Salaries'!$N49,'Team &amp; Salaries'!$P49),IF(N$6&gt;'Team &amp; Salaries'!$M49,IFERROR(MIN('Team &amp; Salaries'!$P49,#REF!+'Team &amp; Salaries'!$N49),MIN('Team &amp; Salaries'!$N49,'Team &amp; Salaries'!$P49)),0))))))+IF($A138=Projections!$C$87,Revenue!L$72,0)</f>
        <v>0</v>
      </c>
      <c r="O138" s="286">
        <f>IF('Team &amp; Salaries'!$O49="Never",IF(O$6&gt;='Team &amp; Salaries'!$M49,MIN('Team &amp; Salaries'!$N49,'Team &amp; Salaries'!$P49),0),IF('Team &amp; Salaries'!$O49="Monthly",IF(O$6='Team &amp; Salaries'!$M49,MIN('Team &amp; Salaries'!$N49,'Team &amp; Salaries'!$P49),IF(O$6&gt;'Team &amp; Salaries'!$M49,MIN('Team &amp; Salaries'!$P49,N138+'Team &amp; Salaries'!$N49),0)),IF('Team &amp; Salaries'!$O49="Quarterly",IF(O$6='Team &amp; Salaries'!$M49,MIN('Team &amp; Salaries'!$N49,'Team &amp; Salaries'!$P49),IF(O$6&gt;'Team &amp; Salaries'!$M49,IFERROR(MIN('Team &amp; Salaries'!$P49,IF(ISNUMBER(L138),L138,0)+'Team &amp; Salaries'!$N49),'Team &amp; Salaries'!$N49),0)),IF('Team &amp; Salaries'!$O49="Annually",IF(O$6='Team &amp; Salaries'!$M49,MIN('Team &amp; Salaries'!$N49,'Team &amp; Salaries'!$P49),IF(O$6&gt;'Team &amp; Salaries'!$M49,IFERROR(MIN('Team &amp; Salaries'!$P49,A138+'Team &amp; Salaries'!$N49),MIN('Team &amp; Salaries'!$N49,'Team &amp; Salaries'!$P49)),0))))))+IF($A138=Projections!$C$87,Revenue!M$72,0)</f>
        <v>0</v>
      </c>
      <c r="P138" s="286">
        <f>IF('Team &amp; Salaries'!$O49="Never",IF(P$6&gt;='Team &amp; Salaries'!$M49,MIN('Team &amp; Salaries'!$N49,'Team &amp; Salaries'!$P49),0),IF('Team &amp; Salaries'!$O49="Monthly",IF(P$6='Team &amp; Salaries'!$M49,MIN('Team &amp; Salaries'!$N49,'Team &amp; Salaries'!$P49),IF(P$6&gt;'Team &amp; Salaries'!$M49,MIN('Team &amp; Salaries'!$P49,O138+'Team &amp; Salaries'!$N49),0)),IF('Team &amp; Salaries'!$O49="Quarterly",IF(P$6='Team &amp; Salaries'!$M49,MIN('Team &amp; Salaries'!$N49,'Team &amp; Salaries'!$P49),IF(P$6&gt;'Team &amp; Salaries'!$M49,IFERROR(MIN('Team &amp; Salaries'!$P49,IF(ISNUMBER(M138),M138,0)+'Team &amp; Salaries'!$N49),'Team &amp; Salaries'!$N49),0)),IF('Team &amp; Salaries'!$O49="Annually",IF(P$6='Team &amp; Salaries'!$M49,MIN('Team &amp; Salaries'!$N49,'Team &amp; Salaries'!$P49),IF(P$6&gt;'Team &amp; Salaries'!$M49,IFERROR(MIN('Team &amp; Salaries'!$P49,D138+'Team &amp; Salaries'!$N49),MIN('Team &amp; Salaries'!$N49,'Team &amp; Salaries'!$P49)),0))))))+IF($A138=Projections!$C$87,Revenue!N$72,0)</f>
        <v>0</v>
      </c>
      <c r="Q138" s="286">
        <f>IF('Team &amp; Salaries'!$O49="Never",IF(Q$6&gt;='Team &amp; Salaries'!$M49,MIN('Team &amp; Salaries'!$N49,'Team &amp; Salaries'!$P49),0),IF('Team &amp; Salaries'!$O49="Monthly",IF(Q$6='Team &amp; Salaries'!$M49,MIN('Team &amp; Salaries'!$N49,'Team &amp; Salaries'!$P49),IF(Q$6&gt;'Team &amp; Salaries'!$M49,MIN('Team &amp; Salaries'!$P49,P138+'Team &amp; Salaries'!$N49),0)),IF('Team &amp; Salaries'!$O49="Quarterly",IF(Q$6='Team &amp; Salaries'!$M49,MIN('Team &amp; Salaries'!$N49,'Team &amp; Salaries'!$P49),IF(Q$6&gt;'Team &amp; Salaries'!$M49,IFERROR(MIN('Team &amp; Salaries'!$P49,IF(ISNUMBER(N138),N138,0)+'Team &amp; Salaries'!$N49),'Team &amp; Salaries'!$N49),0)),IF('Team &amp; Salaries'!$O49="Annually",IF(Q$6='Team &amp; Salaries'!$M49,MIN('Team &amp; Salaries'!$N49,'Team &amp; Salaries'!$P49),IF(Q$6&gt;'Team &amp; Salaries'!$M49,IFERROR(MIN('Team &amp; Salaries'!$P49,E138+'Team &amp; Salaries'!$N49),MIN('Team &amp; Salaries'!$N49,'Team &amp; Salaries'!$P49)),0))))))+IF($A138=Projections!$C$87,Revenue!O$72,0)</f>
        <v>0</v>
      </c>
      <c r="R138" s="286">
        <f>IF('Team &amp; Salaries'!$O49="Never",IF(R$6&gt;='Team &amp; Salaries'!$M49,MIN('Team &amp; Salaries'!$N49,'Team &amp; Salaries'!$P49),0),IF('Team &amp; Salaries'!$O49="Monthly",IF(R$6='Team &amp; Salaries'!$M49,MIN('Team &amp; Salaries'!$N49,'Team &amp; Salaries'!$P49),IF(R$6&gt;'Team &amp; Salaries'!$M49,MIN('Team &amp; Salaries'!$P49,Q138+'Team &amp; Salaries'!$N49),0)),IF('Team &amp; Salaries'!$O49="Quarterly",IF(R$6='Team &amp; Salaries'!$M49,MIN('Team &amp; Salaries'!$N49,'Team &amp; Salaries'!$P49),IF(R$6&gt;'Team &amp; Salaries'!$M49,IFERROR(MIN('Team &amp; Salaries'!$P49,IF(ISNUMBER(O138),O138,0)+'Team &amp; Salaries'!$N49),'Team &amp; Salaries'!$N49),0)),IF('Team &amp; Salaries'!$O49="Annually",IF(R$6='Team &amp; Salaries'!$M49,MIN('Team &amp; Salaries'!$N49,'Team &amp; Salaries'!$P49),IF(R$6&gt;'Team &amp; Salaries'!$M49,IFERROR(MIN('Team &amp; Salaries'!$P49,F138+'Team &amp; Salaries'!$N49),MIN('Team &amp; Salaries'!$N49,'Team &amp; Salaries'!$P49)),0))))))+IF($A138=Projections!$C$87,Revenue!P$72,0)</f>
        <v>0</v>
      </c>
      <c r="S138" s="286">
        <f>IF('Team &amp; Salaries'!$O49="Never",IF(S$6&gt;='Team &amp; Salaries'!$M49,MIN('Team &amp; Salaries'!$N49,'Team &amp; Salaries'!$P49),0),IF('Team &amp; Salaries'!$O49="Monthly",IF(S$6='Team &amp; Salaries'!$M49,MIN('Team &amp; Salaries'!$N49,'Team &amp; Salaries'!$P49),IF(S$6&gt;'Team &amp; Salaries'!$M49,MIN('Team &amp; Salaries'!$P49,R138+'Team &amp; Salaries'!$N49),0)),IF('Team &amp; Salaries'!$O49="Quarterly",IF(S$6='Team &amp; Salaries'!$M49,MIN('Team &amp; Salaries'!$N49,'Team &amp; Salaries'!$P49),IF(S$6&gt;'Team &amp; Salaries'!$M49,IFERROR(MIN('Team &amp; Salaries'!$P49,IF(ISNUMBER(P138),P138,0)+'Team &amp; Salaries'!$N49),'Team &amp; Salaries'!$N49),0)),IF('Team &amp; Salaries'!$O49="Annually",IF(S$6='Team &amp; Salaries'!$M49,MIN('Team &amp; Salaries'!$N49,'Team &amp; Salaries'!$P49),IF(S$6&gt;'Team &amp; Salaries'!$M49,IFERROR(MIN('Team &amp; Salaries'!$P49,G138+'Team &amp; Salaries'!$N49),MIN('Team &amp; Salaries'!$N49,'Team &amp; Salaries'!$P49)),0))))))+IF($A138=Projections!$C$87,Revenue!Q$72,0)</f>
        <v>0</v>
      </c>
      <c r="T138" s="286">
        <f>IF('Team &amp; Salaries'!$O49="Never",IF(T$6&gt;='Team &amp; Salaries'!$M49,MIN('Team &amp; Salaries'!$N49,'Team &amp; Salaries'!$P49),0),IF('Team &amp; Salaries'!$O49="Monthly",IF(T$6='Team &amp; Salaries'!$M49,MIN('Team &amp; Salaries'!$N49,'Team &amp; Salaries'!$P49),IF(T$6&gt;'Team &amp; Salaries'!$M49,MIN('Team &amp; Salaries'!$P49,S138+'Team &amp; Salaries'!$N49),0)),IF('Team &amp; Salaries'!$O49="Quarterly",IF(T$6='Team &amp; Salaries'!$M49,MIN('Team &amp; Salaries'!$N49,'Team &amp; Salaries'!$P49),IF(T$6&gt;'Team &amp; Salaries'!$M49,IFERROR(MIN('Team &amp; Salaries'!$P49,IF(ISNUMBER(Q138),Q138,0)+'Team &amp; Salaries'!$N49),'Team &amp; Salaries'!$N49),0)),IF('Team &amp; Salaries'!$O49="Annually",IF(T$6='Team &amp; Salaries'!$M49,MIN('Team &amp; Salaries'!$N49,'Team &amp; Salaries'!$P49),IF(T$6&gt;'Team &amp; Salaries'!$M49,IFERROR(MIN('Team &amp; Salaries'!$P49,H138+'Team &amp; Salaries'!$N49),MIN('Team &amp; Salaries'!$N49,'Team &amp; Salaries'!$P49)),0))))))+IF($A138=Projections!$C$87,Revenue!R$72,0)</f>
        <v>0</v>
      </c>
      <c r="U138" s="286">
        <f>IF('Team &amp; Salaries'!$O49="Never",IF(U$6&gt;='Team &amp; Salaries'!$M49,MIN('Team &amp; Salaries'!$N49,'Team &amp; Salaries'!$P49),0),IF('Team &amp; Salaries'!$O49="Monthly",IF(U$6='Team &amp; Salaries'!$M49,MIN('Team &amp; Salaries'!$N49,'Team &amp; Salaries'!$P49),IF(U$6&gt;'Team &amp; Salaries'!$M49,MIN('Team &amp; Salaries'!$P49,T138+'Team &amp; Salaries'!$N49),0)),IF('Team &amp; Salaries'!$O49="Quarterly",IF(U$6='Team &amp; Salaries'!$M49,MIN('Team &amp; Salaries'!$N49,'Team &amp; Salaries'!$P49),IF(U$6&gt;'Team &amp; Salaries'!$M49,IFERROR(MIN('Team &amp; Salaries'!$P49,IF(ISNUMBER(R138),R138,0)+'Team &amp; Salaries'!$N49),'Team &amp; Salaries'!$N49),0)),IF('Team &amp; Salaries'!$O49="Annually",IF(U$6='Team &amp; Salaries'!$M49,MIN('Team &amp; Salaries'!$N49,'Team &amp; Salaries'!$P49),IF(U$6&gt;'Team &amp; Salaries'!$M49,IFERROR(MIN('Team &amp; Salaries'!$P49,I138+'Team &amp; Salaries'!$N49),MIN('Team &amp; Salaries'!$N49,'Team &amp; Salaries'!$P49)),0))))))+IF($A138=Projections!$C$87,Revenue!S$72,0)</f>
        <v>0</v>
      </c>
      <c r="V138" s="286">
        <f>IF('Team &amp; Salaries'!$O49="Never",IF(V$6&gt;='Team &amp; Salaries'!$M49,MIN('Team &amp; Salaries'!$N49,'Team &amp; Salaries'!$P49),0),IF('Team &amp; Salaries'!$O49="Monthly",IF(V$6='Team &amp; Salaries'!$M49,MIN('Team &amp; Salaries'!$N49,'Team &amp; Salaries'!$P49),IF(V$6&gt;'Team &amp; Salaries'!$M49,MIN('Team &amp; Salaries'!$P49,U138+'Team &amp; Salaries'!$N49),0)),IF('Team &amp; Salaries'!$O49="Quarterly",IF(V$6='Team &amp; Salaries'!$M49,MIN('Team &amp; Salaries'!$N49,'Team &amp; Salaries'!$P49),IF(V$6&gt;'Team &amp; Salaries'!$M49,IFERROR(MIN('Team &amp; Salaries'!$P49,IF(ISNUMBER(S138),S138,0)+'Team &amp; Salaries'!$N49),'Team &amp; Salaries'!$N49),0)),IF('Team &amp; Salaries'!$O49="Annually",IF(V$6='Team &amp; Salaries'!$M49,MIN('Team &amp; Salaries'!$N49,'Team &amp; Salaries'!$P49),IF(V$6&gt;'Team &amp; Salaries'!$M49,IFERROR(MIN('Team &amp; Salaries'!$P49,J138+'Team &amp; Salaries'!$N49),MIN('Team &amp; Salaries'!$N49,'Team &amp; Salaries'!$P49)),0))))))+IF($A138=Projections!$C$87,Revenue!T$72,0)</f>
        <v>0</v>
      </c>
      <c r="W138" s="286">
        <f>IF('Team &amp; Salaries'!$O49="Never",IF(W$6&gt;='Team &amp; Salaries'!$M49,MIN('Team &amp; Salaries'!$N49,'Team &amp; Salaries'!$P49),0),IF('Team &amp; Salaries'!$O49="Monthly",IF(W$6='Team &amp; Salaries'!$M49,MIN('Team &amp; Salaries'!$N49,'Team &amp; Salaries'!$P49),IF(W$6&gt;'Team &amp; Salaries'!$M49,MIN('Team &amp; Salaries'!$P49,V138+'Team &amp; Salaries'!$N49),0)),IF('Team &amp; Salaries'!$O49="Quarterly",IF(W$6='Team &amp; Salaries'!$M49,MIN('Team &amp; Salaries'!$N49,'Team &amp; Salaries'!$P49),IF(W$6&gt;'Team &amp; Salaries'!$M49,IFERROR(MIN('Team &amp; Salaries'!$P49,IF(ISNUMBER(T138),T138,0)+'Team &amp; Salaries'!$N49),'Team &amp; Salaries'!$N49),0)),IF('Team &amp; Salaries'!$O49="Annually",IF(W$6='Team &amp; Salaries'!$M49,MIN('Team &amp; Salaries'!$N49,'Team &amp; Salaries'!$P49),IF(W$6&gt;'Team &amp; Salaries'!$M49,IFERROR(MIN('Team &amp; Salaries'!$P49,K138+'Team &amp; Salaries'!$N49),MIN('Team &amp; Salaries'!$N49,'Team &amp; Salaries'!$P49)),0))))))+IF($A138=Projections!$C$87,Revenue!U$72,0)</f>
        <v>0</v>
      </c>
      <c r="X138" s="286">
        <f>IF('Team &amp; Salaries'!$O49="Never",IF(X$6&gt;='Team &amp; Salaries'!$M49,MIN('Team &amp; Salaries'!$N49,'Team &amp; Salaries'!$P49),0),IF('Team &amp; Salaries'!$O49="Monthly",IF(X$6='Team &amp; Salaries'!$M49,MIN('Team &amp; Salaries'!$N49,'Team &amp; Salaries'!$P49),IF(X$6&gt;'Team &amp; Salaries'!$M49,MIN('Team &amp; Salaries'!$P49,W138+'Team &amp; Salaries'!$N49),0)),IF('Team &amp; Salaries'!$O49="Quarterly",IF(X$6='Team &amp; Salaries'!$M49,MIN('Team &amp; Salaries'!$N49,'Team &amp; Salaries'!$P49),IF(X$6&gt;'Team &amp; Salaries'!$M49,IFERROR(MIN('Team &amp; Salaries'!$P49,IF(ISNUMBER(U138),U138,0)+'Team &amp; Salaries'!$N49),'Team &amp; Salaries'!$N49),0)),IF('Team &amp; Salaries'!$O49="Annually",IF(X$6='Team &amp; Salaries'!$M49,MIN('Team &amp; Salaries'!$N49,'Team &amp; Salaries'!$P49),IF(X$6&gt;'Team &amp; Salaries'!$M49,IFERROR(MIN('Team &amp; Salaries'!$P49,L138+'Team &amp; Salaries'!$N49),MIN('Team &amp; Salaries'!$N49,'Team &amp; Salaries'!$P49)),0))))))+IF($A138=Projections!$C$87,Revenue!V$72,0)</f>
        <v>0</v>
      </c>
      <c r="Y138" s="286">
        <f>IF('Team &amp; Salaries'!$O49="Never",IF(Y$6&gt;='Team &amp; Salaries'!$M49,MIN('Team &amp; Salaries'!$N49,'Team &amp; Salaries'!$P49),0),IF('Team &amp; Salaries'!$O49="Monthly",IF(Y$6='Team &amp; Salaries'!$M49,MIN('Team &amp; Salaries'!$N49,'Team &amp; Salaries'!$P49),IF(Y$6&gt;'Team &amp; Salaries'!$M49,MIN('Team &amp; Salaries'!$P49,X138+'Team &amp; Salaries'!$N49),0)),IF('Team &amp; Salaries'!$O49="Quarterly",IF(Y$6='Team &amp; Salaries'!$M49,MIN('Team &amp; Salaries'!$N49,'Team &amp; Salaries'!$P49),IF(Y$6&gt;'Team &amp; Salaries'!$M49,IFERROR(MIN('Team &amp; Salaries'!$P49,IF(ISNUMBER(V138),V138,0)+'Team &amp; Salaries'!$N49),'Team &amp; Salaries'!$N49),0)),IF('Team &amp; Salaries'!$O49="Annually",IF(Y$6='Team &amp; Salaries'!$M49,MIN('Team &amp; Salaries'!$N49,'Team &amp; Salaries'!$P49),IF(Y$6&gt;'Team &amp; Salaries'!$M49,IFERROR(MIN('Team &amp; Salaries'!$P49,M138+'Team &amp; Salaries'!$N49),MIN('Team &amp; Salaries'!$N49,'Team &amp; Salaries'!$P49)),0))))))+IF($A138=Projections!$C$87,Revenue!W$72,0)</f>
        <v>0</v>
      </c>
      <c r="Z138" s="286">
        <f>IF('Team &amp; Salaries'!$O49="Never",IF(Z$6&gt;='Team &amp; Salaries'!$M49,MIN('Team &amp; Salaries'!$N49,'Team &amp; Salaries'!$P49),0),IF('Team &amp; Salaries'!$O49="Monthly",IF(Z$6='Team &amp; Salaries'!$M49,MIN('Team &amp; Salaries'!$N49,'Team &amp; Salaries'!$P49),IF(Z$6&gt;'Team &amp; Salaries'!$M49,MIN('Team &amp; Salaries'!$P49,Y138+'Team &amp; Salaries'!$N49),0)),IF('Team &amp; Salaries'!$O49="Quarterly",IF(Z$6='Team &amp; Salaries'!$M49,MIN('Team &amp; Salaries'!$N49,'Team &amp; Salaries'!$P49),IF(Z$6&gt;'Team &amp; Salaries'!$M49,IFERROR(MIN('Team &amp; Salaries'!$P49,IF(ISNUMBER(W138),W138,0)+'Team &amp; Salaries'!$N49),'Team &amp; Salaries'!$N49),0)),IF('Team &amp; Salaries'!$O49="Annually",IF(Z$6='Team &amp; Salaries'!$M49,MIN('Team &amp; Salaries'!$N49,'Team &amp; Salaries'!$P49),IF(Z$6&gt;'Team &amp; Salaries'!$M49,IFERROR(MIN('Team &amp; Salaries'!$P49,N138+'Team &amp; Salaries'!$N49),MIN('Team &amp; Salaries'!$N49,'Team &amp; Salaries'!$P49)),0))))))+IF($A138=Projections!$C$87,Revenue!X$72,0)</f>
        <v>0</v>
      </c>
      <c r="AA138" s="286">
        <f>IF('Team &amp; Salaries'!$O49="Never",IF(AA$6&gt;='Team &amp; Salaries'!$M49,MIN('Team &amp; Salaries'!$N49,'Team &amp; Salaries'!$P49),0),IF('Team &amp; Salaries'!$O49="Monthly",IF(AA$6='Team &amp; Salaries'!$M49,MIN('Team &amp; Salaries'!$N49,'Team &amp; Salaries'!$P49),IF(AA$6&gt;'Team &amp; Salaries'!$M49,MIN('Team &amp; Salaries'!$P49,Z138+'Team &amp; Salaries'!$N49),0)),IF('Team &amp; Salaries'!$O49="Quarterly",IF(AA$6='Team &amp; Salaries'!$M49,MIN('Team &amp; Salaries'!$N49,'Team &amp; Salaries'!$P49),IF(AA$6&gt;'Team &amp; Salaries'!$M49,IFERROR(MIN('Team &amp; Salaries'!$P49,IF(ISNUMBER(X138),X138,0)+'Team &amp; Salaries'!$N49),'Team &amp; Salaries'!$N49),0)),IF('Team &amp; Salaries'!$O49="Annually",IF(AA$6='Team &amp; Salaries'!$M49,MIN('Team &amp; Salaries'!$N49,'Team &amp; Salaries'!$P49),IF(AA$6&gt;'Team &amp; Salaries'!$M49,IFERROR(MIN('Team &amp; Salaries'!$P49,O138+'Team &amp; Salaries'!$N49),MIN('Team &amp; Salaries'!$N49,'Team &amp; Salaries'!$P49)),0))))))+IF($A138=Projections!$C$87,Revenue!Y$72,0)</f>
        <v>0</v>
      </c>
      <c r="AB138" s="286">
        <f>IF('Team &amp; Salaries'!$O49="Never",IF(AB$6&gt;='Team &amp; Salaries'!$M49,MIN('Team &amp; Salaries'!$N49,'Team &amp; Salaries'!$P49),0),IF('Team &amp; Salaries'!$O49="Monthly",IF(AB$6='Team &amp; Salaries'!$M49,MIN('Team &amp; Salaries'!$N49,'Team &amp; Salaries'!$P49),IF(AB$6&gt;'Team &amp; Salaries'!$M49,MIN('Team &amp; Salaries'!$P49,AA138+'Team &amp; Salaries'!$N49),0)),IF('Team &amp; Salaries'!$O49="Quarterly",IF(AB$6='Team &amp; Salaries'!$M49,MIN('Team &amp; Salaries'!$N49,'Team &amp; Salaries'!$P49),IF(AB$6&gt;'Team &amp; Salaries'!$M49,IFERROR(MIN('Team &amp; Salaries'!$P49,IF(ISNUMBER(Y138),Y138,0)+'Team &amp; Salaries'!$N49),'Team &amp; Salaries'!$N49),0)),IF('Team &amp; Salaries'!$O49="Annually",IF(AB$6='Team &amp; Salaries'!$M49,MIN('Team &amp; Salaries'!$N49,'Team &amp; Salaries'!$P49),IF(AB$6&gt;'Team &amp; Salaries'!$M49,IFERROR(MIN('Team &amp; Salaries'!$P49,P138+'Team &amp; Salaries'!$N49),MIN('Team &amp; Salaries'!$N49,'Team &amp; Salaries'!$P49)),0))))))+IF($A138=Projections!$C$87,Revenue!Z$72,0)</f>
        <v>0</v>
      </c>
      <c r="AC138" s="286">
        <f>IF('Team &amp; Salaries'!$O49="Never",IF(AC$6&gt;='Team &amp; Salaries'!$M49,MIN('Team &amp; Salaries'!$N49,'Team &amp; Salaries'!$P49),0),IF('Team &amp; Salaries'!$O49="Monthly",IF(AC$6='Team &amp; Salaries'!$M49,MIN('Team &amp; Salaries'!$N49,'Team &amp; Salaries'!$P49),IF(AC$6&gt;'Team &amp; Salaries'!$M49,MIN('Team &amp; Salaries'!$P49,AB138+'Team &amp; Salaries'!$N49),0)),IF('Team &amp; Salaries'!$O49="Quarterly",IF(AC$6='Team &amp; Salaries'!$M49,MIN('Team &amp; Salaries'!$N49,'Team &amp; Salaries'!$P49),IF(AC$6&gt;'Team &amp; Salaries'!$M49,IFERROR(MIN('Team &amp; Salaries'!$P49,IF(ISNUMBER(Z138),Z138,0)+'Team &amp; Salaries'!$N49),'Team &amp; Salaries'!$N49),0)),IF('Team &amp; Salaries'!$O49="Annually",IF(AC$6='Team &amp; Salaries'!$M49,MIN('Team &amp; Salaries'!$N49,'Team &amp; Salaries'!$P49),IF(AC$6&gt;'Team &amp; Salaries'!$M49,IFERROR(MIN('Team &amp; Salaries'!$P49,Q138+'Team &amp; Salaries'!$N49),MIN('Team &amp; Salaries'!$N49,'Team &amp; Salaries'!$P49)),0))))))+IF($A138=Projections!$C$87,Revenue!AA$72,0)</f>
        <v>0</v>
      </c>
      <c r="AD138" s="286">
        <f>IF('Team &amp; Salaries'!$O49="Never",IF(AD$6&gt;='Team &amp; Salaries'!$M49,MIN('Team &amp; Salaries'!$N49,'Team &amp; Salaries'!$P49),0),IF('Team &amp; Salaries'!$O49="Monthly",IF(AD$6='Team &amp; Salaries'!$M49,MIN('Team &amp; Salaries'!$N49,'Team &amp; Salaries'!$P49),IF(AD$6&gt;'Team &amp; Salaries'!$M49,MIN('Team &amp; Salaries'!$P49,AC138+'Team &amp; Salaries'!$N49),0)),IF('Team &amp; Salaries'!$O49="Quarterly",IF(AD$6='Team &amp; Salaries'!$M49,MIN('Team &amp; Salaries'!$N49,'Team &amp; Salaries'!$P49),IF(AD$6&gt;'Team &amp; Salaries'!$M49,IFERROR(MIN('Team &amp; Salaries'!$P49,IF(ISNUMBER(AA138),AA138,0)+'Team &amp; Salaries'!$N49),'Team &amp; Salaries'!$N49),0)),IF('Team &amp; Salaries'!$O49="Annually",IF(AD$6='Team &amp; Salaries'!$M49,MIN('Team &amp; Salaries'!$N49,'Team &amp; Salaries'!$P49),IF(AD$6&gt;'Team &amp; Salaries'!$M49,IFERROR(MIN('Team &amp; Salaries'!$P49,R138+'Team &amp; Salaries'!$N49),MIN('Team &amp; Salaries'!$N49,'Team &amp; Salaries'!$P49)),0))))))+IF($A138=Projections!$C$87,Revenue!AB$72,0)</f>
        <v>1</v>
      </c>
      <c r="AE138" s="286">
        <f>IF('Team &amp; Salaries'!$O49="Never",IF(AE$6&gt;='Team &amp; Salaries'!$M49,MIN('Team &amp; Salaries'!$N49,'Team &amp; Salaries'!$P49),0),IF('Team &amp; Salaries'!$O49="Monthly",IF(AE$6='Team &amp; Salaries'!$M49,MIN('Team &amp; Salaries'!$N49,'Team &amp; Salaries'!$P49),IF(AE$6&gt;'Team &amp; Salaries'!$M49,MIN('Team &amp; Salaries'!$P49,AD138+'Team &amp; Salaries'!$N49),0)),IF('Team &amp; Salaries'!$O49="Quarterly",IF(AE$6='Team &amp; Salaries'!$M49,MIN('Team &amp; Salaries'!$N49,'Team &amp; Salaries'!$P49),IF(AE$6&gt;'Team &amp; Salaries'!$M49,IFERROR(MIN('Team &amp; Salaries'!$P49,IF(ISNUMBER(AB138),AB138,0)+'Team &amp; Salaries'!$N49),'Team &amp; Salaries'!$N49),0)),IF('Team &amp; Salaries'!$O49="Annually",IF(AE$6='Team &amp; Salaries'!$M49,MIN('Team &amp; Salaries'!$N49,'Team &amp; Salaries'!$P49),IF(AE$6&gt;'Team &amp; Salaries'!$M49,IFERROR(MIN('Team &amp; Salaries'!$P49,S138+'Team &amp; Salaries'!$N49),MIN('Team &amp; Salaries'!$N49,'Team &amp; Salaries'!$P49)),0))))))+IF($A138=Projections!$C$87,Revenue!AC$72,0)</f>
        <v>1</v>
      </c>
      <c r="AF138" s="286">
        <f>IF('Team &amp; Salaries'!$O49="Never",IF(AF$6&gt;='Team &amp; Salaries'!$M49,MIN('Team &amp; Salaries'!$N49,'Team &amp; Salaries'!$P49),0),IF('Team &amp; Salaries'!$O49="Monthly",IF(AF$6='Team &amp; Salaries'!$M49,MIN('Team &amp; Salaries'!$N49,'Team &amp; Salaries'!$P49),IF(AF$6&gt;'Team &amp; Salaries'!$M49,MIN('Team &amp; Salaries'!$P49,AE138+'Team &amp; Salaries'!$N49),0)),IF('Team &amp; Salaries'!$O49="Quarterly",IF(AF$6='Team &amp; Salaries'!$M49,MIN('Team &amp; Salaries'!$N49,'Team &amp; Salaries'!$P49),IF(AF$6&gt;'Team &amp; Salaries'!$M49,IFERROR(MIN('Team &amp; Salaries'!$P49,IF(ISNUMBER(AC138),AC138,0)+'Team &amp; Salaries'!$N49),'Team &amp; Salaries'!$N49),0)),IF('Team &amp; Salaries'!$O49="Annually",IF(AF$6='Team &amp; Salaries'!$M49,MIN('Team &amp; Salaries'!$N49,'Team &amp; Salaries'!$P49),IF(AF$6&gt;'Team &amp; Salaries'!$M49,IFERROR(MIN('Team &amp; Salaries'!$P49,T138+'Team &amp; Salaries'!$N49),MIN('Team &amp; Salaries'!$N49,'Team &amp; Salaries'!$P49)),0))))))+IF($A138=Projections!$C$87,Revenue!AD$72,0)</f>
        <v>1</v>
      </c>
      <c r="AG138" s="286">
        <f>IF('Team &amp; Salaries'!$O49="Never",IF(AG$6&gt;='Team &amp; Salaries'!$M49,MIN('Team &amp; Salaries'!$N49,'Team &amp; Salaries'!$P49),0),IF('Team &amp; Salaries'!$O49="Monthly",IF(AG$6='Team &amp; Salaries'!$M49,MIN('Team &amp; Salaries'!$N49,'Team &amp; Salaries'!$P49),IF(AG$6&gt;'Team &amp; Salaries'!$M49,MIN('Team &amp; Salaries'!$P49,AF138+'Team &amp; Salaries'!$N49),0)),IF('Team &amp; Salaries'!$O49="Quarterly",IF(AG$6='Team &amp; Salaries'!$M49,MIN('Team &amp; Salaries'!$N49,'Team &amp; Salaries'!$P49),IF(AG$6&gt;'Team &amp; Salaries'!$M49,IFERROR(MIN('Team &amp; Salaries'!$P49,IF(ISNUMBER(AD138),AD138,0)+'Team &amp; Salaries'!$N49),'Team &amp; Salaries'!$N49),0)),IF('Team &amp; Salaries'!$O49="Annually",IF(AG$6='Team &amp; Salaries'!$M49,MIN('Team &amp; Salaries'!$N49,'Team &amp; Salaries'!$P49),IF(AG$6&gt;'Team &amp; Salaries'!$M49,IFERROR(MIN('Team &amp; Salaries'!$P49,U138+'Team &amp; Salaries'!$N49),MIN('Team &amp; Salaries'!$N49,'Team &amp; Salaries'!$P49)),0))))))+IF($A138=Projections!$C$87,Revenue!AE$72,0)</f>
        <v>1</v>
      </c>
      <c r="AH138" s="286">
        <f>IF('Team &amp; Salaries'!$O49="Never",IF(AH$6&gt;='Team &amp; Salaries'!$M49,MIN('Team &amp; Salaries'!$N49,'Team &amp; Salaries'!$P49),0),IF('Team &amp; Salaries'!$O49="Monthly",IF(AH$6='Team &amp; Salaries'!$M49,MIN('Team &amp; Salaries'!$N49,'Team &amp; Salaries'!$P49),IF(AH$6&gt;'Team &amp; Salaries'!$M49,MIN('Team &amp; Salaries'!$P49,AG138+'Team &amp; Salaries'!$N49),0)),IF('Team &amp; Salaries'!$O49="Quarterly",IF(AH$6='Team &amp; Salaries'!$M49,MIN('Team &amp; Salaries'!$N49,'Team &amp; Salaries'!$P49),IF(AH$6&gt;'Team &amp; Salaries'!$M49,IFERROR(MIN('Team &amp; Salaries'!$P49,IF(ISNUMBER(AE138),AE138,0)+'Team &amp; Salaries'!$N49),'Team &amp; Salaries'!$N49),0)),IF('Team &amp; Salaries'!$O49="Annually",IF(AH$6='Team &amp; Salaries'!$M49,MIN('Team &amp; Salaries'!$N49,'Team &amp; Salaries'!$P49),IF(AH$6&gt;'Team &amp; Salaries'!$M49,IFERROR(MIN('Team &amp; Salaries'!$P49,V138+'Team &amp; Salaries'!$N49),MIN('Team &amp; Salaries'!$N49,'Team &amp; Salaries'!$P49)),0))))))+IF($A138=Projections!$C$87,Revenue!AF$72,0)</f>
        <v>1</v>
      </c>
      <c r="AI138" s="286">
        <f>IF('Team &amp; Salaries'!$O49="Never",IF(AI$6&gt;='Team &amp; Salaries'!$M49,MIN('Team &amp; Salaries'!$N49,'Team &amp; Salaries'!$P49),0),IF('Team &amp; Salaries'!$O49="Monthly",IF(AI$6='Team &amp; Salaries'!$M49,MIN('Team &amp; Salaries'!$N49,'Team &amp; Salaries'!$P49),IF(AI$6&gt;'Team &amp; Salaries'!$M49,MIN('Team &amp; Salaries'!$P49,AH138+'Team &amp; Salaries'!$N49),0)),IF('Team &amp; Salaries'!$O49="Quarterly",IF(AI$6='Team &amp; Salaries'!$M49,MIN('Team &amp; Salaries'!$N49,'Team &amp; Salaries'!$P49),IF(AI$6&gt;'Team &amp; Salaries'!$M49,IFERROR(MIN('Team &amp; Salaries'!$P49,IF(ISNUMBER(AF138),AF138,0)+'Team &amp; Salaries'!$N49),'Team &amp; Salaries'!$N49),0)),IF('Team &amp; Salaries'!$O49="Annually",IF(AI$6='Team &amp; Salaries'!$M49,MIN('Team &amp; Salaries'!$N49,'Team &amp; Salaries'!$P49),IF(AI$6&gt;'Team &amp; Salaries'!$M49,IFERROR(MIN('Team &amp; Salaries'!$P49,W138+'Team &amp; Salaries'!$N49),MIN('Team &amp; Salaries'!$N49,'Team &amp; Salaries'!$P49)),0))))))+IF($A138=Projections!$C$87,Revenue!AG$72,0)</f>
        <v>1</v>
      </c>
      <c r="AJ138" s="286">
        <f>IF('Team &amp; Salaries'!$O49="Never",IF(AJ$6&gt;='Team &amp; Salaries'!$M49,MIN('Team &amp; Salaries'!$N49,'Team &amp; Salaries'!$P49),0),IF('Team &amp; Salaries'!$O49="Monthly",IF(AJ$6='Team &amp; Salaries'!$M49,MIN('Team &amp; Salaries'!$N49,'Team &amp; Salaries'!$P49),IF(AJ$6&gt;'Team &amp; Salaries'!$M49,MIN('Team &amp; Salaries'!$P49,AI138+'Team &amp; Salaries'!$N49),0)),IF('Team &amp; Salaries'!$O49="Quarterly",IF(AJ$6='Team &amp; Salaries'!$M49,MIN('Team &amp; Salaries'!$N49,'Team &amp; Salaries'!$P49),IF(AJ$6&gt;'Team &amp; Salaries'!$M49,IFERROR(MIN('Team &amp; Salaries'!$P49,IF(ISNUMBER(AG138),AG138,0)+'Team &amp; Salaries'!$N49),'Team &amp; Salaries'!$N49),0)),IF('Team &amp; Salaries'!$O49="Annually",IF(AJ$6='Team &amp; Salaries'!$M49,MIN('Team &amp; Salaries'!$N49,'Team &amp; Salaries'!$P49),IF(AJ$6&gt;'Team &amp; Salaries'!$M49,IFERROR(MIN('Team &amp; Salaries'!$P49,X138+'Team &amp; Salaries'!$N49),MIN('Team &amp; Salaries'!$N49,'Team &amp; Salaries'!$P49)),0))))))+IF($A138=Projections!$C$87,Revenue!AH$72,0)</f>
        <v>1</v>
      </c>
      <c r="AK138" s="286">
        <f>IF('Team &amp; Salaries'!$O49="Never",IF(AK$6&gt;='Team &amp; Salaries'!$M49,MIN('Team &amp; Salaries'!$N49,'Team &amp; Salaries'!$P49),0),IF('Team &amp; Salaries'!$O49="Monthly",IF(AK$6='Team &amp; Salaries'!$M49,MIN('Team &amp; Salaries'!$N49,'Team &amp; Salaries'!$P49),IF(AK$6&gt;'Team &amp; Salaries'!$M49,MIN('Team &amp; Salaries'!$P49,AJ138+'Team &amp; Salaries'!$N49),0)),IF('Team &amp; Salaries'!$O49="Quarterly",IF(AK$6='Team &amp; Salaries'!$M49,MIN('Team &amp; Salaries'!$N49,'Team &amp; Salaries'!$P49),IF(AK$6&gt;'Team &amp; Salaries'!$M49,IFERROR(MIN('Team &amp; Salaries'!$P49,IF(ISNUMBER(AH138),AH138,0)+'Team &amp; Salaries'!$N49),'Team &amp; Salaries'!$N49),0)),IF('Team &amp; Salaries'!$O49="Annually",IF(AK$6='Team &amp; Salaries'!$M49,MIN('Team &amp; Salaries'!$N49,'Team &amp; Salaries'!$P49),IF(AK$6&gt;'Team &amp; Salaries'!$M49,IFERROR(MIN('Team &amp; Salaries'!$P49,Y138+'Team &amp; Salaries'!$N49),MIN('Team &amp; Salaries'!$N49,'Team &amp; Salaries'!$P49)),0))))))+IF($A138=Projections!$C$87,Revenue!AI$72,0)</f>
        <v>1</v>
      </c>
      <c r="AL138" s="286">
        <f>IF('Team &amp; Salaries'!$O49="Never",IF(AL$6&gt;='Team &amp; Salaries'!$M49,MIN('Team &amp; Salaries'!$N49,'Team &amp; Salaries'!$P49),0),IF('Team &amp; Salaries'!$O49="Monthly",IF(AL$6='Team &amp; Salaries'!$M49,MIN('Team &amp; Salaries'!$N49,'Team &amp; Salaries'!$P49),IF(AL$6&gt;'Team &amp; Salaries'!$M49,MIN('Team &amp; Salaries'!$P49,AK138+'Team &amp; Salaries'!$N49),0)),IF('Team &amp; Salaries'!$O49="Quarterly",IF(AL$6='Team &amp; Salaries'!$M49,MIN('Team &amp; Salaries'!$N49,'Team &amp; Salaries'!$P49),IF(AL$6&gt;'Team &amp; Salaries'!$M49,IFERROR(MIN('Team &amp; Salaries'!$P49,IF(ISNUMBER(AI138),AI138,0)+'Team &amp; Salaries'!$N49),'Team &amp; Salaries'!$N49),0)),IF('Team &amp; Salaries'!$O49="Annually",IF(AL$6='Team &amp; Salaries'!$M49,MIN('Team &amp; Salaries'!$N49,'Team &amp; Salaries'!$P49),IF(AL$6&gt;'Team &amp; Salaries'!$M49,IFERROR(MIN('Team &amp; Salaries'!$P49,Z138+'Team &amp; Salaries'!$N49),MIN('Team &amp; Salaries'!$N49,'Team &amp; Salaries'!$P49)),0))))))+IF($A138=Projections!$C$87,Revenue!AJ$72,0)</f>
        <v>1</v>
      </c>
      <c r="AM138" s="286">
        <f>IF('Team &amp; Salaries'!$O49="Never",IF(AM$6&gt;='Team &amp; Salaries'!$M49,MIN('Team &amp; Salaries'!$N49,'Team &amp; Salaries'!$P49),0),IF('Team &amp; Salaries'!$O49="Monthly",IF(AM$6='Team &amp; Salaries'!$M49,MIN('Team &amp; Salaries'!$N49,'Team &amp; Salaries'!$P49),IF(AM$6&gt;'Team &amp; Salaries'!$M49,MIN('Team &amp; Salaries'!$P49,AL138+'Team &amp; Salaries'!$N49),0)),IF('Team &amp; Salaries'!$O49="Quarterly",IF(AM$6='Team &amp; Salaries'!$M49,MIN('Team &amp; Salaries'!$N49,'Team &amp; Salaries'!$P49),IF(AM$6&gt;'Team &amp; Salaries'!$M49,IFERROR(MIN('Team &amp; Salaries'!$P49,IF(ISNUMBER(AJ138),AJ138,0)+'Team &amp; Salaries'!$N49),'Team &amp; Salaries'!$N49),0)),IF('Team &amp; Salaries'!$O49="Annually",IF(AM$6='Team &amp; Salaries'!$M49,MIN('Team &amp; Salaries'!$N49,'Team &amp; Salaries'!$P49),IF(AM$6&gt;'Team &amp; Salaries'!$M49,IFERROR(MIN('Team &amp; Salaries'!$P49,AA138+'Team &amp; Salaries'!$N49),MIN('Team &amp; Salaries'!$N49,'Team &amp; Salaries'!$P49)),0))))))+IF($A138=Projections!$C$87,Revenue!AK$72,0)</f>
        <v>1</v>
      </c>
      <c r="AN138" s="286">
        <f>IF('Team &amp; Salaries'!$O49="Never",IF(AN$6&gt;='Team &amp; Salaries'!$M49,MIN('Team &amp; Salaries'!$N49,'Team &amp; Salaries'!$P49),0),IF('Team &amp; Salaries'!$O49="Monthly",IF(AN$6='Team &amp; Salaries'!$M49,MIN('Team &amp; Salaries'!$N49,'Team &amp; Salaries'!$P49),IF(AN$6&gt;'Team &amp; Salaries'!$M49,MIN('Team &amp; Salaries'!$P49,AM138+'Team &amp; Salaries'!$N49),0)),IF('Team &amp; Salaries'!$O49="Quarterly",IF(AN$6='Team &amp; Salaries'!$M49,MIN('Team &amp; Salaries'!$N49,'Team &amp; Salaries'!$P49),IF(AN$6&gt;'Team &amp; Salaries'!$M49,IFERROR(MIN('Team &amp; Salaries'!$P49,IF(ISNUMBER(AK138),AK138,0)+'Team &amp; Salaries'!$N49),'Team &amp; Salaries'!$N49),0)),IF('Team &amp; Salaries'!$O49="Annually",IF(AN$6='Team &amp; Salaries'!$M49,MIN('Team &amp; Salaries'!$N49,'Team &amp; Salaries'!$P49),IF(AN$6&gt;'Team &amp; Salaries'!$M49,IFERROR(MIN('Team &amp; Salaries'!$P49,AB138+'Team &amp; Salaries'!$N49),MIN('Team &amp; Salaries'!$N49,'Team &amp; Salaries'!$P49)),0))))))+IF($A138=Projections!$C$87,Revenue!AL$72,0)</f>
        <v>1</v>
      </c>
      <c r="AO138" s="286">
        <f>IF('Team &amp; Salaries'!$O49="Never",IF(AO$6&gt;='Team &amp; Salaries'!$M49,MIN('Team &amp; Salaries'!$N49,'Team &amp; Salaries'!$P49),0),IF('Team &amp; Salaries'!$O49="Monthly",IF(AO$6='Team &amp; Salaries'!$M49,MIN('Team &amp; Salaries'!$N49,'Team &amp; Salaries'!$P49),IF(AO$6&gt;'Team &amp; Salaries'!$M49,MIN('Team &amp; Salaries'!$P49,AN138+'Team &amp; Salaries'!$N49),0)),IF('Team &amp; Salaries'!$O49="Quarterly",IF(AO$6='Team &amp; Salaries'!$M49,MIN('Team &amp; Salaries'!$N49,'Team &amp; Salaries'!$P49),IF(AO$6&gt;'Team &amp; Salaries'!$M49,IFERROR(MIN('Team &amp; Salaries'!$P49,IF(ISNUMBER(AL138),AL138,0)+'Team &amp; Salaries'!$N49),'Team &amp; Salaries'!$N49),0)),IF('Team &amp; Salaries'!$O49="Annually",IF(AO$6='Team &amp; Salaries'!$M49,MIN('Team &amp; Salaries'!$N49,'Team &amp; Salaries'!$P49),IF(AO$6&gt;'Team &amp; Salaries'!$M49,IFERROR(MIN('Team &amp; Salaries'!$P49,AC138+'Team &amp; Salaries'!$N49),MIN('Team &amp; Salaries'!$N49,'Team &amp; Salaries'!$P49)),0))))))+IF($A138=Projections!$C$87,Revenue!AM$72,0)</f>
        <v>1</v>
      </c>
      <c r="AP138" s="286">
        <f>IF('Team &amp; Salaries'!$O49="Never",IF(AP$6&gt;='Team &amp; Salaries'!$M49,MIN('Team &amp; Salaries'!$N49,'Team &amp; Salaries'!$P49),0),IF('Team &amp; Salaries'!$O49="Monthly",IF(AP$6='Team &amp; Salaries'!$M49,MIN('Team &amp; Salaries'!$N49,'Team &amp; Salaries'!$P49),IF(AP$6&gt;'Team &amp; Salaries'!$M49,MIN('Team &amp; Salaries'!$P49,AO138+'Team &amp; Salaries'!$N49),0)),IF('Team &amp; Salaries'!$O49="Quarterly",IF(AP$6='Team &amp; Salaries'!$M49,MIN('Team &amp; Salaries'!$N49,'Team &amp; Salaries'!$P49),IF(AP$6&gt;'Team &amp; Salaries'!$M49,IFERROR(MIN('Team &amp; Salaries'!$P49,IF(ISNUMBER(AM138),AM138,0)+'Team &amp; Salaries'!$N49),'Team &amp; Salaries'!$N49),0)),IF('Team &amp; Salaries'!$O49="Annually",IF(AP$6='Team &amp; Salaries'!$M49,MIN('Team &amp; Salaries'!$N49,'Team &amp; Salaries'!$P49),IF(AP$6&gt;'Team &amp; Salaries'!$M49,IFERROR(MIN('Team &amp; Salaries'!$P49,AD138+'Team &amp; Salaries'!$N49),MIN('Team &amp; Salaries'!$N49,'Team &amp; Salaries'!$P49)),0))))))+IF($A138=Projections!$C$87,Revenue!AN$72,0)</f>
        <v>1</v>
      </c>
      <c r="AQ138" s="286">
        <f>IF('Team &amp; Salaries'!$O49="Never",IF(AQ$6&gt;='Team &amp; Salaries'!$M49,MIN('Team &amp; Salaries'!$N49,'Team &amp; Salaries'!$P49),0),IF('Team &amp; Salaries'!$O49="Monthly",IF(AQ$6='Team &amp; Salaries'!$M49,MIN('Team &amp; Salaries'!$N49,'Team &amp; Salaries'!$P49),IF(AQ$6&gt;'Team &amp; Salaries'!$M49,MIN('Team &amp; Salaries'!$P49,AP138+'Team &amp; Salaries'!$N49),0)),IF('Team &amp; Salaries'!$O49="Quarterly",IF(AQ$6='Team &amp; Salaries'!$M49,MIN('Team &amp; Salaries'!$N49,'Team &amp; Salaries'!$P49),IF(AQ$6&gt;'Team &amp; Salaries'!$M49,IFERROR(MIN('Team &amp; Salaries'!$P49,IF(ISNUMBER(AN138),AN138,0)+'Team &amp; Salaries'!$N49),'Team &amp; Salaries'!$N49),0)),IF('Team &amp; Salaries'!$O49="Annually",IF(AQ$6='Team &amp; Salaries'!$M49,MIN('Team &amp; Salaries'!$N49,'Team &amp; Salaries'!$P49),IF(AQ$6&gt;'Team &amp; Salaries'!$M49,IFERROR(MIN('Team &amp; Salaries'!$P49,AE138+'Team &amp; Salaries'!$N49),MIN('Team &amp; Salaries'!$N49,'Team &amp; Salaries'!$P49)),0))))))+IF($A138=Projections!$C$87,Revenue!AO$72,0)</f>
        <v>1</v>
      </c>
      <c r="AR138" s="286">
        <f>IF('Team &amp; Salaries'!$O49="Never",IF(AR$6&gt;='Team &amp; Salaries'!$M49,MIN('Team &amp; Salaries'!$N49,'Team &amp; Salaries'!$P49),0),IF('Team &amp; Salaries'!$O49="Monthly",IF(AR$6='Team &amp; Salaries'!$M49,MIN('Team &amp; Salaries'!$N49,'Team &amp; Salaries'!$P49),IF(AR$6&gt;'Team &amp; Salaries'!$M49,MIN('Team &amp; Salaries'!$P49,AQ138+'Team &amp; Salaries'!$N49),0)),IF('Team &amp; Salaries'!$O49="Quarterly",IF(AR$6='Team &amp; Salaries'!$M49,MIN('Team &amp; Salaries'!$N49,'Team &amp; Salaries'!$P49),IF(AR$6&gt;'Team &amp; Salaries'!$M49,IFERROR(MIN('Team &amp; Salaries'!$P49,IF(ISNUMBER(AO138),AO138,0)+'Team &amp; Salaries'!$N49),'Team &amp; Salaries'!$N49),0)),IF('Team &amp; Salaries'!$O49="Annually",IF(AR$6='Team &amp; Salaries'!$M49,MIN('Team &amp; Salaries'!$N49,'Team &amp; Salaries'!$P49),IF(AR$6&gt;'Team &amp; Salaries'!$M49,IFERROR(MIN('Team &amp; Salaries'!$P49,AF138+'Team &amp; Salaries'!$N49),MIN('Team &amp; Salaries'!$N49,'Team &amp; Salaries'!$P49)),0))))))+IF($A138=Projections!$C$87,Revenue!AP$72,0)</f>
        <v>1</v>
      </c>
      <c r="AS138" s="286">
        <f>IF('Team &amp; Salaries'!$O49="Never",IF(AS$6&gt;='Team &amp; Salaries'!$M49,MIN('Team &amp; Salaries'!$N49,'Team &amp; Salaries'!$P49),0),IF('Team &amp; Salaries'!$O49="Monthly",IF(AS$6='Team &amp; Salaries'!$M49,MIN('Team &amp; Salaries'!$N49,'Team &amp; Salaries'!$P49),IF(AS$6&gt;'Team &amp; Salaries'!$M49,MIN('Team &amp; Salaries'!$P49,AR138+'Team &amp; Salaries'!$N49),0)),IF('Team &amp; Salaries'!$O49="Quarterly",IF(AS$6='Team &amp; Salaries'!$M49,MIN('Team &amp; Salaries'!$N49,'Team &amp; Salaries'!$P49),IF(AS$6&gt;'Team &amp; Salaries'!$M49,IFERROR(MIN('Team &amp; Salaries'!$P49,IF(ISNUMBER(AP138),AP138,0)+'Team &amp; Salaries'!$N49),'Team &amp; Salaries'!$N49),0)),IF('Team &amp; Salaries'!$O49="Annually",IF(AS$6='Team &amp; Salaries'!$M49,MIN('Team &amp; Salaries'!$N49,'Team &amp; Salaries'!$P49),IF(AS$6&gt;'Team &amp; Salaries'!$M49,IFERROR(MIN('Team &amp; Salaries'!$P49,AG138+'Team &amp; Salaries'!$N49),MIN('Team &amp; Salaries'!$N49,'Team &amp; Salaries'!$P49)),0))))))+IF($A138=Projections!$C$87,Revenue!AQ$72,0)</f>
        <v>1</v>
      </c>
      <c r="AT138" s="286">
        <f>IF('Team &amp; Salaries'!$O49="Never",IF(AT$6&gt;='Team &amp; Salaries'!$M49,MIN('Team &amp; Salaries'!$N49,'Team &amp; Salaries'!$P49),0),IF('Team &amp; Salaries'!$O49="Monthly",IF(AT$6='Team &amp; Salaries'!$M49,MIN('Team &amp; Salaries'!$N49,'Team &amp; Salaries'!$P49),IF(AT$6&gt;'Team &amp; Salaries'!$M49,MIN('Team &amp; Salaries'!$P49,AS138+'Team &amp; Salaries'!$N49),0)),IF('Team &amp; Salaries'!$O49="Quarterly",IF(AT$6='Team &amp; Salaries'!$M49,MIN('Team &amp; Salaries'!$N49,'Team &amp; Salaries'!$P49),IF(AT$6&gt;'Team &amp; Salaries'!$M49,IFERROR(MIN('Team &amp; Salaries'!$P49,IF(ISNUMBER(AQ138),AQ138,0)+'Team &amp; Salaries'!$N49),'Team &amp; Salaries'!$N49),0)),IF('Team &amp; Salaries'!$O49="Annually",IF(AT$6='Team &amp; Salaries'!$M49,MIN('Team &amp; Salaries'!$N49,'Team &amp; Salaries'!$P49),IF(AT$6&gt;'Team &amp; Salaries'!$M49,IFERROR(MIN('Team &amp; Salaries'!$P49,AH138+'Team &amp; Salaries'!$N49),MIN('Team &amp; Salaries'!$N49,'Team &amp; Salaries'!$P49)),0))))))+IF($A138=Projections!$C$87,Revenue!AR$72,0)</f>
        <v>1</v>
      </c>
      <c r="AU138" s="286">
        <f>IF('Team &amp; Salaries'!$O49="Never",IF(AU$6&gt;='Team &amp; Salaries'!$M49,MIN('Team &amp; Salaries'!$N49,'Team &amp; Salaries'!$P49),0),IF('Team &amp; Salaries'!$O49="Monthly",IF(AU$6='Team &amp; Salaries'!$M49,MIN('Team &amp; Salaries'!$N49,'Team &amp; Salaries'!$P49),IF(AU$6&gt;'Team &amp; Salaries'!$M49,MIN('Team &amp; Salaries'!$P49,AT138+'Team &amp; Salaries'!$N49),0)),IF('Team &amp; Salaries'!$O49="Quarterly",IF(AU$6='Team &amp; Salaries'!$M49,MIN('Team &amp; Salaries'!$N49,'Team &amp; Salaries'!$P49),IF(AU$6&gt;'Team &amp; Salaries'!$M49,IFERROR(MIN('Team &amp; Salaries'!$P49,IF(ISNUMBER(AR138),AR138,0)+'Team &amp; Salaries'!$N49),'Team &amp; Salaries'!$N49),0)),IF('Team &amp; Salaries'!$O49="Annually",IF(AU$6='Team &amp; Salaries'!$M49,MIN('Team &amp; Salaries'!$N49,'Team &amp; Salaries'!$P49),IF(AU$6&gt;'Team &amp; Salaries'!$M49,IFERROR(MIN('Team &amp; Salaries'!$P49,AI138+'Team &amp; Salaries'!$N49),MIN('Team &amp; Salaries'!$N49,'Team &amp; Salaries'!$P49)),0))))))+IF($A138=Projections!$C$87,Revenue!AS$72,0)</f>
        <v>1</v>
      </c>
      <c r="AV138" s="286">
        <f>IF('Team &amp; Salaries'!$O49="Never",IF(AV$6&gt;='Team &amp; Salaries'!$M49,MIN('Team &amp; Salaries'!$N49,'Team &amp; Salaries'!$P49),0),IF('Team &amp; Salaries'!$O49="Monthly",IF(AV$6='Team &amp; Salaries'!$M49,MIN('Team &amp; Salaries'!$N49,'Team &amp; Salaries'!$P49),IF(AV$6&gt;'Team &amp; Salaries'!$M49,MIN('Team &amp; Salaries'!$P49,AU138+'Team &amp; Salaries'!$N49),0)),IF('Team &amp; Salaries'!$O49="Quarterly",IF(AV$6='Team &amp; Salaries'!$M49,MIN('Team &amp; Salaries'!$N49,'Team &amp; Salaries'!$P49),IF(AV$6&gt;'Team &amp; Salaries'!$M49,IFERROR(MIN('Team &amp; Salaries'!$P49,IF(ISNUMBER(AS138),AS138,0)+'Team &amp; Salaries'!$N49),'Team &amp; Salaries'!$N49),0)),IF('Team &amp; Salaries'!$O49="Annually",IF(AV$6='Team &amp; Salaries'!$M49,MIN('Team &amp; Salaries'!$N49,'Team &amp; Salaries'!$P49),IF(AV$6&gt;'Team &amp; Salaries'!$M49,IFERROR(MIN('Team &amp; Salaries'!$P49,AJ138+'Team &amp; Salaries'!$N49),MIN('Team &amp; Salaries'!$N49,'Team &amp; Salaries'!$P49)),0))))))+IF($A138=Projections!$C$87,Revenue!AT$72,0)</f>
        <v>1</v>
      </c>
      <c r="AW138" s="286">
        <f>IF('Team &amp; Salaries'!$O49="Never",IF(AW$6&gt;='Team &amp; Salaries'!$M49,MIN('Team &amp; Salaries'!$N49,'Team &amp; Salaries'!$P49),0),IF('Team &amp; Salaries'!$O49="Monthly",IF(AW$6='Team &amp; Salaries'!$M49,MIN('Team &amp; Salaries'!$N49,'Team &amp; Salaries'!$P49),IF(AW$6&gt;'Team &amp; Salaries'!$M49,MIN('Team &amp; Salaries'!$P49,AV138+'Team &amp; Salaries'!$N49),0)),IF('Team &amp; Salaries'!$O49="Quarterly",IF(AW$6='Team &amp; Salaries'!$M49,MIN('Team &amp; Salaries'!$N49,'Team &amp; Salaries'!$P49),IF(AW$6&gt;'Team &amp; Salaries'!$M49,IFERROR(MIN('Team &amp; Salaries'!$P49,IF(ISNUMBER(AT138),AT138,0)+'Team &amp; Salaries'!$N49),'Team &amp; Salaries'!$N49),0)),IF('Team &amp; Salaries'!$O49="Annually",IF(AW$6='Team &amp; Salaries'!$M49,MIN('Team &amp; Salaries'!$N49,'Team &amp; Salaries'!$P49),IF(AW$6&gt;'Team &amp; Salaries'!$M49,IFERROR(MIN('Team &amp; Salaries'!$P49,AK138+'Team &amp; Salaries'!$N49),MIN('Team &amp; Salaries'!$N49,'Team &amp; Salaries'!$P49)),0))))))+IF($A138=Projections!$C$87,Revenue!AU$72,0)</f>
        <v>1</v>
      </c>
      <c r="AX138" s="286">
        <f>IF('Team &amp; Salaries'!$O49="Never",IF(AX$6&gt;='Team &amp; Salaries'!$M49,MIN('Team &amp; Salaries'!$N49,'Team &amp; Salaries'!$P49),0),IF('Team &amp; Salaries'!$O49="Monthly",IF(AX$6='Team &amp; Salaries'!$M49,MIN('Team &amp; Salaries'!$N49,'Team &amp; Salaries'!$P49),IF(AX$6&gt;'Team &amp; Salaries'!$M49,MIN('Team &amp; Salaries'!$P49,AW138+'Team &amp; Salaries'!$N49),0)),IF('Team &amp; Salaries'!$O49="Quarterly",IF(AX$6='Team &amp; Salaries'!$M49,MIN('Team &amp; Salaries'!$N49,'Team &amp; Salaries'!$P49),IF(AX$6&gt;'Team &amp; Salaries'!$M49,IFERROR(MIN('Team &amp; Salaries'!$P49,IF(ISNUMBER(AU138),AU138,0)+'Team &amp; Salaries'!$N49),'Team &amp; Salaries'!$N49),0)),IF('Team &amp; Salaries'!$O49="Annually",IF(AX$6='Team &amp; Salaries'!$M49,MIN('Team &amp; Salaries'!$N49,'Team &amp; Salaries'!$P49),IF(AX$6&gt;'Team &amp; Salaries'!$M49,IFERROR(MIN('Team &amp; Salaries'!$P49,AL138+'Team &amp; Salaries'!$N49),MIN('Team &amp; Salaries'!$N49,'Team &amp; Salaries'!$P49)),0))))))+IF($A138=Projections!$C$87,Revenue!AV$72,0)</f>
        <v>1</v>
      </c>
      <c r="AY138" s="286">
        <f>IF('Team &amp; Salaries'!$O49="Never",IF(AY$6&gt;='Team &amp; Salaries'!$M49,MIN('Team &amp; Salaries'!$N49,'Team &amp; Salaries'!$P49),0),IF('Team &amp; Salaries'!$O49="Monthly",IF(AY$6='Team &amp; Salaries'!$M49,MIN('Team &amp; Salaries'!$N49,'Team &amp; Salaries'!$P49),IF(AY$6&gt;'Team &amp; Salaries'!$M49,MIN('Team &amp; Salaries'!$P49,AX138+'Team &amp; Salaries'!$N49),0)),IF('Team &amp; Salaries'!$O49="Quarterly",IF(AY$6='Team &amp; Salaries'!$M49,MIN('Team &amp; Salaries'!$N49,'Team &amp; Salaries'!$P49),IF(AY$6&gt;'Team &amp; Salaries'!$M49,IFERROR(MIN('Team &amp; Salaries'!$P49,IF(ISNUMBER(AV138),AV138,0)+'Team &amp; Salaries'!$N49),'Team &amp; Salaries'!$N49),0)),IF('Team &amp; Salaries'!$O49="Annually",IF(AY$6='Team &amp; Salaries'!$M49,MIN('Team &amp; Salaries'!$N49,'Team &amp; Salaries'!$P49),IF(AY$6&gt;'Team &amp; Salaries'!$M49,IFERROR(MIN('Team &amp; Salaries'!$P49,AM138+'Team &amp; Salaries'!$N49),MIN('Team &amp; Salaries'!$N49,'Team &amp; Salaries'!$P49)),0))))))+IF($A138=Projections!$C$87,Revenue!AW$72,0)</f>
        <v>1</v>
      </c>
      <c r="AZ138" s="286">
        <f>IF('Team &amp; Salaries'!$O49="Never",IF(AZ$6&gt;='Team &amp; Salaries'!$M49,MIN('Team &amp; Salaries'!$N49,'Team &amp; Salaries'!$P49),0),IF('Team &amp; Salaries'!$O49="Monthly",IF(AZ$6='Team &amp; Salaries'!$M49,MIN('Team &amp; Salaries'!$N49,'Team &amp; Salaries'!$P49),IF(AZ$6&gt;'Team &amp; Salaries'!$M49,MIN('Team &amp; Salaries'!$P49,AY138+'Team &amp; Salaries'!$N49),0)),IF('Team &amp; Salaries'!$O49="Quarterly",IF(AZ$6='Team &amp; Salaries'!$M49,MIN('Team &amp; Salaries'!$N49,'Team &amp; Salaries'!$P49),IF(AZ$6&gt;'Team &amp; Salaries'!$M49,IFERROR(MIN('Team &amp; Salaries'!$P49,IF(ISNUMBER(AW138),AW138,0)+'Team &amp; Salaries'!$N49),'Team &amp; Salaries'!$N49),0)),IF('Team &amp; Salaries'!$O49="Annually",IF(AZ$6='Team &amp; Salaries'!$M49,MIN('Team &amp; Salaries'!$N49,'Team &amp; Salaries'!$P49),IF(AZ$6&gt;'Team &amp; Salaries'!$M49,IFERROR(MIN('Team &amp; Salaries'!$P49,AN138+'Team &amp; Salaries'!$N49),MIN('Team &amp; Salaries'!$N49,'Team &amp; Salaries'!$P49)),0))))))+IF($A138=Projections!$C$87,Revenue!AX$72,0)</f>
        <v>1</v>
      </c>
      <c r="BA138" s="286">
        <f>IF('Team &amp; Salaries'!$O49="Never",IF(BA$6&gt;='Team &amp; Salaries'!$M49,MIN('Team &amp; Salaries'!$N49,'Team &amp; Salaries'!$P49),0),IF('Team &amp; Salaries'!$O49="Monthly",IF(BA$6='Team &amp; Salaries'!$M49,MIN('Team &amp; Salaries'!$N49,'Team &amp; Salaries'!$P49),IF(BA$6&gt;'Team &amp; Salaries'!$M49,MIN('Team &amp; Salaries'!$P49,AZ138+'Team &amp; Salaries'!$N49),0)),IF('Team &amp; Salaries'!$O49="Quarterly",IF(BA$6='Team &amp; Salaries'!$M49,MIN('Team &amp; Salaries'!$N49,'Team &amp; Salaries'!$P49),IF(BA$6&gt;'Team &amp; Salaries'!$M49,IFERROR(MIN('Team &amp; Salaries'!$P49,IF(ISNUMBER(AX138),AX138,0)+'Team &amp; Salaries'!$N49),'Team &amp; Salaries'!$N49),0)),IF('Team &amp; Salaries'!$O49="Annually",IF(BA$6='Team &amp; Salaries'!$M49,MIN('Team &amp; Salaries'!$N49,'Team &amp; Salaries'!$P49),IF(BA$6&gt;'Team &amp; Salaries'!$M49,IFERROR(MIN('Team &amp; Salaries'!$P49,AO138+'Team &amp; Salaries'!$N49),MIN('Team &amp; Salaries'!$N49,'Team &amp; Salaries'!$P49)),0))))))+IF($A138=Projections!$C$87,Revenue!AY$72,0)</f>
        <v>1</v>
      </c>
      <c r="BB138" s="286">
        <f>IF('Team &amp; Salaries'!$O49="Never",IF(BB$6&gt;='Team &amp; Salaries'!$M49,MIN('Team &amp; Salaries'!$N49,'Team &amp; Salaries'!$P49),0),IF('Team &amp; Salaries'!$O49="Monthly",IF(BB$6='Team &amp; Salaries'!$M49,MIN('Team &amp; Salaries'!$N49,'Team &amp; Salaries'!$P49),IF(BB$6&gt;'Team &amp; Salaries'!$M49,MIN('Team &amp; Salaries'!$P49,BA138+'Team &amp; Salaries'!$N49),0)),IF('Team &amp; Salaries'!$O49="Quarterly",IF(BB$6='Team &amp; Salaries'!$M49,MIN('Team &amp; Salaries'!$N49,'Team &amp; Salaries'!$P49),IF(BB$6&gt;'Team &amp; Salaries'!$M49,IFERROR(MIN('Team &amp; Salaries'!$P49,IF(ISNUMBER(AY138),AY138,0)+'Team &amp; Salaries'!$N49),'Team &amp; Salaries'!$N49),0)),IF('Team &amp; Salaries'!$O49="Annually",IF(BB$6='Team &amp; Salaries'!$M49,MIN('Team &amp; Salaries'!$N49,'Team &amp; Salaries'!$P49),IF(BB$6&gt;'Team &amp; Salaries'!$M49,IFERROR(MIN('Team &amp; Salaries'!$P49,AP138+'Team &amp; Salaries'!$N49),MIN('Team &amp; Salaries'!$N49,'Team &amp; Salaries'!$P49)),0))))))+IF($A138=Projections!$C$87,Revenue!AZ$72,0)</f>
        <v>1</v>
      </c>
      <c r="BC138" s="286">
        <f>IF('Team &amp; Salaries'!$O49="Never",IF(BC$6&gt;='Team &amp; Salaries'!$M49,MIN('Team &amp; Salaries'!$N49,'Team &amp; Salaries'!$P49),0),IF('Team &amp; Salaries'!$O49="Monthly",IF(BC$6='Team &amp; Salaries'!$M49,MIN('Team &amp; Salaries'!$N49,'Team &amp; Salaries'!$P49),IF(BC$6&gt;'Team &amp; Salaries'!$M49,MIN('Team &amp; Salaries'!$P49,BB138+'Team &amp; Salaries'!$N49),0)),IF('Team &amp; Salaries'!$O49="Quarterly",IF(BC$6='Team &amp; Salaries'!$M49,MIN('Team &amp; Salaries'!$N49,'Team &amp; Salaries'!$P49),IF(BC$6&gt;'Team &amp; Salaries'!$M49,IFERROR(MIN('Team &amp; Salaries'!$P49,IF(ISNUMBER(AZ138),AZ138,0)+'Team &amp; Salaries'!$N49),'Team &amp; Salaries'!$N49),0)),IF('Team &amp; Salaries'!$O49="Annually",IF(BC$6='Team &amp; Salaries'!$M49,MIN('Team &amp; Salaries'!$N49,'Team &amp; Salaries'!$P49),IF(BC$6&gt;'Team &amp; Salaries'!$M49,IFERROR(MIN('Team &amp; Salaries'!$P49,AQ138+'Team &amp; Salaries'!$N49),MIN('Team &amp; Salaries'!$N49,'Team &amp; Salaries'!$P49)),0))))))+IF($A138=Projections!$C$87,Revenue!BA$72,0)</f>
        <v>1</v>
      </c>
      <c r="BD138" s="286">
        <f>IF('Team &amp; Salaries'!$O49="Never",IF(BD$6&gt;='Team &amp; Salaries'!$M49,MIN('Team &amp; Salaries'!$N49,'Team &amp; Salaries'!$P49),0),IF('Team &amp; Salaries'!$O49="Monthly",IF(BD$6='Team &amp; Salaries'!$M49,MIN('Team &amp; Salaries'!$N49,'Team &amp; Salaries'!$P49),IF(BD$6&gt;'Team &amp; Salaries'!$M49,MIN('Team &amp; Salaries'!$P49,BC138+'Team &amp; Salaries'!$N49),0)),IF('Team &amp; Salaries'!$O49="Quarterly",IF(BD$6='Team &amp; Salaries'!$M49,MIN('Team &amp; Salaries'!$N49,'Team &amp; Salaries'!$P49),IF(BD$6&gt;'Team &amp; Salaries'!$M49,IFERROR(MIN('Team &amp; Salaries'!$P49,IF(ISNUMBER(BA138),BA138,0)+'Team &amp; Salaries'!$N49),'Team &amp; Salaries'!$N49),0)),IF('Team &amp; Salaries'!$O49="Annually",IF(BD$6='Team &amp; Salaries'!$M49,MIN('Team &amp; Salaries'!$N49,'Team &amp; Salaries'!$P49),IF(BD$6&gt;'Team &amp; Salaries'!$M49,IFERROR(MIN('Team &amp; Salaries'!$P49,AR138+'Team &amp; Salaries'!$N49),MIN('Team &amp; Salaries'!$N49,'Team &amp; Salaries'!$P49)),0))))))+IF($A138=Projections!$C$87,Revenue!BB$72,0)</f>
        <v>1</v>
      </c>
      <c r="BE138" s="286">
        <f>IF('Team &amp; Salaries'!$O49="Never",IF(BE$6&gt;='Team &amp; Salaries'!$M49,MIN('Team &amp; Salaries'!$N49,'Team &amp; Salaries'!$P49),0),IF('Team &amp; Salaries'!$O49="Monthly",IF(BE$6='Team &amp; Salaries'!$M49,MIN('Team &amp; Salaries'!$N49,'Team &amp; Salaries'!$P49),IF(BE$6&gt;'Team &amp; Salaries'!$M49,MIN('Team &amp; Salaries'!$P49,BD138+'Team &amp; Salaries'!$N49),0)),IF('Team &amp; Salaries'!$O49="Quarterly",IF(BE$6='Team &amp; Salaries'!$M49,MIN('Team &amp; Salaries'!$N49,'Team &amp; Salaries'!$P49),IF(BE$6&gt;'Team &amp; Salaries'!$M49,IFERROR(MIN('Team &amp; Salaries'!$P49,IF(ISNUMBER(BB138),BB138,0)+'Team &amp; Salaries'!$N49),'Team &amp; Salaries'!$N49),0)),IF('Team &amp; Salaries'!$O49="Annually",IF(BE$6='Team &amp; Salaries'!$M49,MIN('Team &amp; Salaries'!$N49,'Team &amp; Salaries'!$P49),IF(BE$6&gt;'Team &amp; Salaries'!$M49,IFERROR(MIN('Team &amp; Salaries'!$P49,AS138+'Team &amp; Salaries'!$N49),MIN('Team &amp; Salaries'!$N49,'Team &amp; Salaries'!$P49)),0))))))+IF($A138=Projections!$C$87,Revenue!BC$72,0)</f>
        <v>1</v>
      </c>
      <c r="BF138" s="286">
        <f>IF('Team &amp; Salaries'!$O49="Never",IF(BF$6&gt;='Team &amp; Salaries'!$M49,MIN('Team &amp; Salaries'!$N49,'Team &amp; Salaries'!$P49),0),IF('Team &amp; Salaries'!$O49="Monthly",IF(BF$6='Team &amp; Salaries'!$M49,MIN('Team &amp; Salaries'!$N49,'Team &amp; Salaries'!$P49),IF(BF$6&gt;'Team &amp; Salaries'!$M49,MIN('Team &amp; Salaries'!$P49,BE138+'Team &amp; Salaries'!$N49),0)),IF('Team &amp; Salaries'!$O49="Quarterly",IF(BF$6='Team &amp; Salaries'!$M49,MIN('Team &amp; Salaries'!$N49,'Team &amp; Salaries'!$P49),IF(BF$6&gt;'Team &amp; Salaries'!$M49,IFERROR(MIN('Team &amp; Salaries'!$P49,IF(ISNUMBER(BC138),BC138,0)+'Team &amp; Salaries'!$N49),'Team &amp; Salaries'!$N49),0)),IF('Team &amp; Salaries'!$O49="Annually",IF(BF$6='Team &amp; Salaries'!$M49,MIN('Team &amp; Salaries'!$N49,'Team &amp; Salaries'!$P49),IF(BF$6&gt;'Team &amp; Salaries'!$M49,IFERROR(MIN('Team &amp; Salaries'!$P49,AT138+'Team &amp; Salaries'!$N49),MIN('Team &amp; Salaries'!$N49,'Team &amp; Salaries'!$P49)),0))))))+IF($A138=Projections!$C$87,Revenue!BD$72,0)</f>
        <v>1</v>
      </c>
      <c r="BG138" s="286">
        <f>IF('Team &amp; Salaries'!$O49="Never",IF(BG$6&gt;='Team &amp; Salaries'!$M49,MIN('Team &amp; Salaries'!$N49,'Team &amp; Salaries'!$P49),0),IF('Team &amp; Salaries'!$O49="Monthly",IF(BG$6='Team &amp; Salaries'!$M49,MIN('Team &amp; Salaries'!$N49,'Team &amp; Salaries'!$P49),IF(BG$6&gt;'Team &amp; Salaries'!$M49,MIN('Team &amp; Salaries'!$P49,BF138+'Team &amp; Salaries'!$N49),0)),IF('Team &amp; Salaries'!$O49="Quarterly",IF(BG$6='Team &amp; Salaries'!$M49,MIN('Team &amp; Salaries'!$N49,'Team &amp; Salaries'!$P49),IF(BG$6&gt;'Team &amp; Salaries'!$M49,IFERROR(MIN('Team &amp; Salaries'!$P49,IF(ISNUMBER(BD138),BD138,0)+'Team &amp; Salaries'!$N49),'Team &amp; Salaries'!$N49),0)),IF('Team &amp; Salaries'!$O49="Annually",IF(BG$6='Team &amp; Salaries'!$M49,MIN('Team &amp; Salaries'!$N49,'Team &amp; Salaries'!$P49),IF(BG$6&gt;'Team &amp; Salaries'!$M49,IFERROR(MIN('Team &amp; Salaries'!$P49,AU138+'Team &amp; Salaries'!$N49),MIN('Team &amp; Salaries'!$N49,'Team &amp; Salaries'!$P49)),0))))))+IF($A138=Projections!$C$87,Revenue!BE$72,0)</f>
        <v>1</v>
      </c>
      <c r="BH138" s="286">
        <f>IF('Team &amp; Salaries'!$O49="Never",IF(BH$6&gt;='Team &amp; Salaries'!$M49,MIN('Team &amp; Salaries'!$N49,'Team &amp; Salaries'!$P49),0),IF('Team &amp; Salaries'!$O49="Monthly",IF(BH$6='Team &amp; Salaries'!$M49,MIN('Team &amp; Salaries'!$N49,'Team &amp; Salaries'!$P49),IF(BH$6&gt;'Team &amp; Salaries'!$M49,MIN('Team &amp; Salaries'!$P49,BG138+'Team &amp; Salaries'!$N49),0)),IF('Team &amp; Salaries'!$O49="Quarterly",IF(BH$6='Team &amp; Salaries'!$M49,MIN('Team &amp; Salaries'!$N49,'Team &amp; Salaries'!$P49),IF(BH$6&gt;'Team &amp; Salaries'!$M49,IFERROR(MIN('Team &amp; Salaries'!$P49,IF(ISNUMBER(BE138),BE138,0)+'Team &amp; Salaries'!$N49),'Team &amp; Salaries'!$N49),0)),IF('Team &amp; Salaries'!$O49="Annually",IF(BH$6='Team &amp; Salaries'!$M49,MIN('Team &amp; Salaries'!$N49,'Team &amp; Salaries'!$P49),IF(BH$6&gt;'Team &amp; Salaries'!$M49,IFERROR(MIN('Team &amp; Salaries'!$P49,AV138+'Team &amp; Salaries'!$N49),MIN('Team &amp; Salaries'!$N49,'Team &amp; Salaries'!$P49)),0))))))+IF($A138=Projections!$C$87,Revenue!BF$72,0)</f>
        <v>1</v>
      </c>
      <c r="BI138" s="286">
        <f>IF('Team &amp; Salaries'!$O49="Never",IF(BI$6&gt;='Team &amp; Salaries'!$M49,MIN('Team &amp; Salaries'!$N49,'Team &amp; Salaries'!$P49),0),IF('Team &amp; Salaries'!$O49="Monthly",IF(BI$6='Team &amp; Salaries'!$M49,MIN('Team &amp; Salaries'!$N49,'Team &amp; Salaries'!$P49),IF(BI$6&gt;'Team &amp; Salaries'!$M49,MIN('Team &amp; Salaries'!$P49,BH138+'Team &amp; Salaries'!$N49),0)),IF('Team &amp; Salaries'!$O49="Quarterly",IF(BI$6='Team &amp; Salaries'!$M49,MIN('Team &amp; Salaries'!$N49,'Team &amp; Salaries'!$P49),IF(BI$6&gt;'Team &amp; Salaries'!$M49,IFERROR(MIN('Team &amp; Salaries'!$P49,IF(ISNUMBER(BF138),BF138,0)+'Team &amp; Salaries'!$N49),'Team &amp; Salaries'!$N49),0)),IF('Team &amp; Salaries'!$O49="Annually",IF(BI$6='Team &amp; Salaries'!$M49,MIN('Team &amp; Salaries'!$N49,'Team &amp; Salaries'!$P49),IF(BI$6&gt;'Team &amp; Salaries'!$M49,IFERROR(MIN('Team &amp; Salaries'!$P49,AW138+'Team &amp; Salaries'!$N49),MIN('Team &amp; Salaries'!$N49,'Team &amp; Salaries'!$P49)),0))))))+IF($A138=Projections!$C$87,Revenue!BG$72,0)</f>
        <v>1</v>
      </c>
      <c r="BJ138" s="286">
        <f>IF('Team &amp; Salaries'!$O49="Never",IF(BJ$6&gt;='Team &amp; Salaries'!$M49,MIN('Team &amp; Salaries'!$N49,'Team &amp; Salaries'!$P49),0),IF('Team &amp; Salaries'!$O49="Monthly",IF(BJ$6='Team &amp; Salaries'!$M49,MIN('Team &amp; Salaries'!$N49,'Team &amp; Salaries'!$P49),IF(BJ$6&gt;'Team &amp; Salaries'!$M49,MIN('Team &amp; Salaries'!$P49,BI138+'Team &amp; Salaries'!$N49),0)),IF('Team &amp; Salaries'!$O49="Quarterly",IF(BJ$6='Team &amp; Salaries'!$M49,MIN('Team &amp; Salaries'!$N49,'Team &amp; Salaries'!$P49),IF(BJ$6&gt;'Team &amp; Salaries'!$M49,IFERROR(MIN('Team &amp; Salaries'!$P49,IF(ISNUMBER(BG138),BG138,0)+'Team &amp; Salaries'!$N49),'Team &amp; Salaries'!$N49),0)),IF('Team &amp; Salaries'!$O49="Annually",IF(BJ$6='Team &amp; Salaries'!$M49,MIN('Team &amp; Salaries'!$N49,'Team &amp; Salaries'!$P49),IF(BJ$6&gt;'Team &amp; Salaries'!$M49,IFERROR(MIN('Team &amp; Salaries'!$P49,AX138+'Team &amp; Salaries'!$N49),MIN('Team &amp; Salaries'!$N49,'Team &amp; Salaries'!$P49)),0))))))+IF($A138=Projections!$C$87,Revenue!BH$72,0)</f>
        <v>1</v>
      </c>
      <c r="BK138" s="286">
        <f>IF('Team &amp; Salaries'!$O49="Never",IF(BK$6&gt;='Team &amp; Salaries'!$M49,MIN('Team &amp; Salaries'!$N49,'Team &amp; Salaries'!$P49),0),IF('Team &amp; Salaries'!$O49="Monthly",IF(BK$6='Team &amp; Salaries'!$M49,MIN('Team &amp; Salaries'!$N49,'Team &amp; Salaries'!$P49),IF(BK$6&gt;'Team &amp; Salaries'!$M49,MIN('Team &amp; Salaries'!$P49,BJ138+'Team &amp; Salaries'!$N49),0)),IF('Team &amp; Salaries'!$O49="Quarterly",IF(BK$6='Team &amp; Salaries'!$M49,MIN('Team &amp; Salaries'!$N49,'Team &amp; Salaries'!$P49),IF(BK$6&gt;'Team &amp; Salaries'!$M49,IFERROR(MIN('Team &amp; Salaries'!$P49,IF(ISNUMBER(BH138),BH138,0)+'Team &amp; Salaries'!$N49),'Team &amp; Salaries'!$N49),0)),IF('Team &amp; Salaries'!$O49="Annually",IF(BK$6='Team &amp; Salaries'!$M49,MIN('Team &amp; Salaries'!$N49,'Team &amp; Salaries'!$P49),IF(BK$6&gt;'Team &amp; Salaries'!$M49,IFERROR(MIN('Team &amp; Salaries'!$P49,AY138+'Team &amp; Salaries'!$N49),MIN('Team &amp; Salaries'!$N49,'Team &amp; Salaries'!$P49)),0))))))+IF($A138=Projections!$C$87,Revenue!BI$72,0)</f>
        <v>1</v>
      </c>
      <c r="BL138" s="286">
        <f>IF('Team &amp; Salaries'!$O49="Never",IF(BL$6&gt;='Team &amp; Salaries'!$M49,MIN('Team &amp; Salaries'!$N49,'Team &amp; Salaries'!$P49),0),IF('Team &amp; Salaries'!$O49="Monthly",IF(BL$6='Team &amp; Salaries'!$M49,MIN('Team &amp; Salaries'!$N49,'Team &amp; Salaries'!$P49),IF(BL$6&gt;'Team &amp; Salaries'!$M49,MIN('Team &amp; Salaries'!$P49,BK138+'Team &amp; Salaries'!$N49),0)),IF('Team &amp; Salaries'!$O49="Quarterly",IF(BL$6='Team &amp; Salaries'!$M49,MIN('Team &amp; Salaries'!$N49,'Team &amp; Salaries'!$P49),IF(BL$6&gt;'Team &amp; Salaries'!$M49,IFERROR(MIN('Team &amp; Salaries'!$P49,IF(ISNUMBER(BI138),BI138,0)+'Team &amp; Salaries'!$N49),'Team &amp; Salaries'!$N49),0)),IF('Team &amp; Salaries'!$O49="Annually",IF(BL$6='Team &amp; Salaries'!$M49,MIN('Team &amp; Salaries'!$N49,'Team &amp; Salaries'!$P49),IF(BL$6&gt;'Team &amp; Salaries'!$M49,IFERROR(MIN('Team &amp; Salaries'!$P49,AZ138+'Team &amp; Salaries'!$N49),MIN('Team &amp; Salaries'!$N49,'Team &amp; Salaries'!$P49)),0))))))+IF($A138=Projections!$C$87,Revenue!BJ$72,0)</f>
        <v>1</v>
      </c>
      <c r="BM138" s="286">
        <f>IF('Team &amp; Salaries'!$O49="Never",IF(BM$6&gt;='Team &amp; Salaries'!$M49,MIN('Team &amp; Salaries'!$N49,'Team &amp; Salaries'!$P49),0),IF('Team &amp; Salaries'!$O49="Monthly",IF(BM$6='Team &amp; Salaries'!$M49,MIN('Team &amp; Salaries'!$N49,'Team &amp; Salaries'!$P49),IF(BM$6&gt;'Team &amp; Salaries'!$M49,MIN('Team &amp; Salaries'!$P49,BL138+'Team &amp; Salaries'!$N49),0)),IF('Team &amp; Salaries'!$O49="Quarterly",IF(BM$6='Team &amp; Salaries'!$M49,MIN('Team &amp; Salaries'!$N49,'Team &amp; Salaries'!$P49),IF(BM$6&gt;'Team &amp; Salaries'!$M49,IFERROR(MIN('Team &amp; Salaries'!$P49,IF(ISNUMBER(BJ138),BJ138,0)+'Team &amp; Salaries'!$N49),'Team &amp; Salaries'!$N49),0)),IF('Team &amp; Salaries'!$O49="Annually",IF(BM$6='Team &amp; Salaries'!$M49,MIN('Team &amp; Salaries'!$N49,'Team &amp; Salaries'!$P49),IF(BM$6&gt;'Team &amp; Salaries'!$M49,IFERROR(MIN('Team &amp; Salaries'!$P49,BA138+'Team &amp; Salaries'!$N49),MIN('Team &amp; Salaries'!$N49,'Team &amp; Salaries'!$P49)),0))))))+IF($A138=Projections!$C$87,Revenue!BK$72,0)</f>
        <v>1</v>
      </c>
      <c r="BN138" s="286">
        <f>IF('Team &amp; Salaries'!$O49="Never",IF(BN$6&gt;='Team &amp; Salaries'!$M49,MIN('Team &amp; Salaries'!$N49,'Team &amp; Salaries'!$P49),0),IF('Team &amp; Salaries'!$O49="Monthly",IF(BN$6='Team &amp; Salaries'!$M49,MIN('Team &amp; Salaries'!$N49,'Team &amp; Salaries'!$P49),IF(BN$6&gt;'Team &amp; Salaries'!$M49,MIN('Team &amp; Salaries'!$P49,BM138+'Team &amp; Salaries'!$N49),0)),IF('Team &amp; Salaries'!$O49="Quarterly",IF(BN$6='Team &amp; Salaries'!$M49,MIN('Team &amp; Salaries'!$N49,'Team &amp; Salaries'!$P49),IF(BN$6&gt;'Team &amp; Salaries'!$M49,IFERROR(MIN('Team &amp; Salaries'!$P49,IF(ISNUMBER(BK138),BK138,0)+'Team &amp; Salaries'!$N49),'Team &amp; Salaries'!$N49),0)),IF('Team &amp; Salaries'!$O49="Annually",IF(BN$6='Team &amp; Salaries'!$M49,MIN('Team &amp; Salaries'!$N49,'Team &amp; Salaries'!$P49),IF(BN$6&gt;'Team &amp; Salaries'!$M49,IFERROR(MIN('Team &amp; Salaries'!$P49,BB138+'Team &amp; Salaries'!$N49),MIN('Team &amp; Salaries'!$N49,'Team &amp; Salaries'!$P49)),0))))))+IF($A138=Projections!$C$87,Revenue!BL$72,0)</f>
        <v>1</v>
      </c>
      <c r="BO138" s="286">
        <f>IF('Team &amp; Salaries'!$O49="Never",IF(BO$6&gt;='Team &amp; Salaries'!$M49,MIN('Team &amp; Salaries'!$N49,'Team &amp; Salaries'!$P49),0),IF('Team &amp; Salaries'!$O49="Monthly",IF(BO$6='Team &amp; Salaries'!$M49,MIN('Team &amp; Salaries'!$N49,'Team &amp; Salaries'!$P49),IF(BO$6&gt;'Team &amp; Salaries'!$M49,MIN('Team &amp; Salaries'!$P49,BN138+'Team &amp; Salaries'!$N49),0)),IF('Team &amp; Salaries'!$O49="Quarterly",IF(BO$6='Team &amp; Salaries'!$M49,MIN('Team &amp; Salaries'!$N49,'Team &amp; Salaries'!$P49),IF(BO$6&gt;'Team &amp; Salaries'!$M49,IFERROR(MIN('Team &amp; Salaries'!$P49,IF(ISNUMBER(BL138),BL138,0)+'Team &amp; Salaries'!$N49),'Team &amp; Salaries'!$N49),0)),IF('Team &amp; Salaries'!$O49="Annually",IF(BO$6='Team &amp; Salaries'!$M49,MIN('Team &amp; Salaries'!$N49,'Team &amp; Salaries'!$P49),IF(BO$6&gt;'Team &amp; Salaries'!$M49,IFERROR(MIN('Team &amp; Salaries'!$P49,BC138+'Team &amp; Salaries'!$N49),MIN('Team &amp; Salaries'!$N49,'Team &amp; Salaries'!$P49)),0))))))+IF($A138=Projections!$C$87,Revenue!BM$72,0)</f>
        <v>1</v>
      </c>
      <c r="BP138" s="286">
        <f>IF('Team &amp; Salaries'!$O49="Never",IF(BP$6&gt;='Team &amp; Salaries'!$M49,MIN('Team &amp; Salaries'!$N49,'Team &amp; Salaries'!$P49),0),IF('Team &amp; Salaries'!$O49="Monthly",IF(BP$6='Team &amp; Salaries'!$M49,MIN('Team &amp; Salaries'!$N49,'Team &amp; Salaries'!$P49),IF(BP$6&gt;'Team &amp; Salaries'!$M49,MIN('Team &amp; Salaries'!$P49,BO138+'Team &amp; Salaries'!$N49),0)),IF('Team &amp; Salaries'!$O49="Quarterly",IF(BP$6='Team &amp; Salaries'!$M49,MIN('Team &amp; Salaries'!$N49,'Team &amp; Salaries'!$P49),IF(BP$6&gt;'Team &amp; Salaries'!$M49,IFERROR(MIN('Team &amp; Salaries'!$P49,IF(ISNUMBER(BM138),BM138,0)+'Team &amp; Salaries'!$N49),'Team &amp; Salaries'!$N49),0)),IF('Team &amp; Salaries'!$O49="Annually",IF(BP$6='Team &amp; Salaries'!$M49,MIN('Team &amp; Salaries'!$N49,'Team &amp; Salaries'!$P49),IF(BP$6&gt;'Team &amp; Salaries'!$M49,IFERROR(MIN('Team &amp; Salaries'!$P49,BD138+'Team &amp; Salaries'!$N49),MIN('Team &amp; Salaries'!$N49,'Team &amp; Salaries'!$P49)),0))))))+IF($A138=Projections!$C$87,Revenue!BN$72,0)</f>
        <v>1</v>
      </c>
      <c r="BQ138" s="286">
        <f>IF('Team &amp; Salaries'!$O49="Never",IF(BQ$6&gt;='Team &amp; Salaries'!$M49,MIN('Team &amp; Salaries'!$N49,'Team &amp; Salaries'!$P49),0),IF('Team &amp; Salaries'!$O49="Monthly",IF(BQ$6='Team &amp; Salaries'!$M49,MIN('Team &amp; Salaries'!$N49,'Team &amp; Salaries'!$P49),IF(BQ$6&gt;'Team &amp; Salaries'!$M49,MIN('Team &amp; Salaries'!$P49,BP138+'Team &amp; Salaries'!$N49),0)),IF('Team &amp; Salaries'!$O49="Quarterly",IF(BQ$6='Team &amp; Salaries'!$M49,MIN('Team &amp; Salaries'!$N49,'Team &amp; Salaries'!$P49),IF(BQ$6&gt;'Team &amp; Salaries'!$M49,IFERROR(MIN('Team &amp; Salaries'!$P49,IF(ISNUMBER(BN138),BN138,0)+'Team &amp; Salaries'!$N49),'Team &amp; Salaries'!$N49),0)),IF('Team &amp; Salaries'!$O49="Annually",IF(BQ$6='Team &amp; Salaries'!$M49,MIN('Team &amp; Salaries'!$N49,'Team &amp; Salaries'!$P49),IF(BQ$6&gt;'Team &amp; Salaries'!$M49,IFERROR(MIN('Team &amp; Salaries'!$P49,BE138+'Team &amp; Salaries'!$N49),MIN('Team &amp; Salaries'!$N49,'Team &amp; Salaries'!$P49)),0))))))+IF($A138=Projections!$C$87,Revenue!BO$72,0)</f>
        <v>1</v>
      </c>
      <c r="BR138" s="286">
        <f>IF('Team &amp; Salaries'!$O49="Never",IF(BR$6&gt;='Team &amp; Salaries'!$M49,MIN('Team &amp; Salaries'!$N49,'Team &amp; Salaries'!$P49),0),IF('Team &amp; Salaries'!$O49="Monthly",IF(BR$6='Team &amp; Salaries'!$M49,MIN('Team &amp; Salaries'!$N49,'Team &amp; Salaries'!$P49),IF(BR$6&gt;'Team &amp; Salaries'!$M49,MIN('Team &amp; Salaries'!$P49,BQ138+'Team &amp; Salaries'!$N49),0)),IF('Team &amp; Salaries'!$O49="Quarterly",IF(BR$6='Team &amp; Salaries'!$M49,MIN('Team &amp; Salaries'!$N49,'Team &amp; Salaries'!$P49),IF(BR$6&gt;'Team &amp; Salaries'!$M49,IFERROR(MIN('Team &amp; Salaries'!$P49,IF(ISNUMBER(BO138),BO138,0)+'Team &amp; Salaries'!$N49),'Team &amp; Salaries'!$N49),0)),IF('Team &amp; Salaries'!$O49="Annually",IF(BR$6='Team &amp; Salaries'!$M49,MIN('Team &amp; Salaries'!$N49,'Team &amp; Salaries'!$P49),IF(BR$6&gt;'Team &amp; Salaries'!$M49,IFERROR(MIN('Team &amp; Salaries'!$P49,BF138+'Team &amp; Salaries'!$N49),MIN('Team &amp; Salaries'!$N49,'Team &amp; Salaries'!$P49)),0))))))+IF($A138=Projections!$C$87,Revenue!BP$72,0)</f>
        <v>1</v>
      </c>
      <c r="BS138" s="286">
        <f>IF('Team &amp; Salaries'!$O49="Never",IF(BS$6&gt;='Team &amp; Salaries'!$M49,MIN('Team &amp; Salaries'!$N49,'Team &amp; Salaries'!$P49),0),IF('Team &amp; Salaries'!$O49="Monthly",IF(BS$6='Team &amp; Salaries'!$M49,MIN('Team &amp; Salaries'!$N49,'Team &amp; Salaries'!$P49),IF(BS$6&gt;'Team &amp; Salaries'!$M49,MIN('Team &amp; Salaries'!$P49,BR138+'Team &amp; Salaries'!$N49),0)),IF('Team &amp; Salaries'!$O49="Quarterly",IF(BS$6='Team &amp; Salaries'!$M49,MIN('Team &amp; Salaries'!$N49,'Team &amp; Salaries'!$P49),IF(BS$6&gt;'Team &amp; Salaries'!$M49,IFERROR(MIN('Team &amp; Salaries'!$P49,IF(ISNUMBER(BP138),BP138,0)+'Team &amp; Salaries'!$N49),'Team &amp; Salaries'!$N49),0)),IF('Team &amp; Salaries'!$O49="Annually",IF(BS$6='Team &amp; Salaries'!$M49,MIN('Team &amp; Salaries'!$N49,'Team &amp; Salaries'!$P49),IF(BS$6&gt;'Team &amp; Salaries'!$M49,IFERROR(MIN('Team &amp; Salaries'!$P49,BG138+'Team &amp; Salaries'!$N49),MIN('Team &amp; Salaries'!$N49,'Team &amp; Salaries'!$P49)),0))))))+IF($A138=Projections!$C$87,Revenue!BQ$72,0)</f>
        <v>1</v>
      </c>
      <c r="BT138" s="286">
        <f>IF('Team &amp; Salaries'!$O49="Never",IF(BT$6&gt;='Team &amp; Salaries'!$M49,MIN('Team &amp; Salaries'!$N49,'Team &amp; Salaries'!$P49),0),IF('Team &amp; Salaries'!$O49="Monthly",IF(BT$6='Team &amp; Salaries'!$M49,MIN('Team &amp; Salaries'!$N49,'Team &amp; Salaries'!$P49),IF(BT$6&gt;'Team &amp; Salaries'!$M49,MIN('Team &amp; Salaries'!$P49,BS138+'Team &amp; Salaries'!$N49),0)),IF('Team &amp; Salaries'!$O49="Quarterly",IF(BT$6='Team &amp; Salaries'!$M49,MIN('Team &amp; Salaries'!$N49,'Team &amp; Salaries'!$P49),IF(BT$6&gt;'Team &amp; Salaries'!$M49,IFERROR(MIN('Team &amp; Salaries'!$P49,IF(ISNUMBER(BQ138),BQ138,0)+'Team &amp; Salaries'!$N49),'Team &amp; Salaries'!$N49),0)),IF('Team &amp; Salaries'!$O49="Annually",IF(BT$6='Team &amp; Salaries'!$M49,MIN('Team &amp; Salaries'!$N49,'Team &amp; Salaries'!$P49),IF(BT$6&gt;'Team &amp; Salaries'!$M49,IFERROR(MIN('Team &amp; Salaries'!$P49,BH138+'Team &amp; Salaries'!$N49),MIN('Team &amp; Salaries'!$N49,'Team &amp; Salaries'!$P49)),0))))))+IF($A138=Projections!$C$87,Revenue!BR$72,0)</f>
        <v>1</v>
      </c>
      <c r="BU138" s="286">
        <f>IF('Team &amp; Salaries'!$O49="Never",IF(BU$6&gt;='Team &amp; Salaries'!$M49,MIN('Team &amp; Salaries'!$N49,'Team &amp; Salaries'!$P49),0),IF('Team &amp; Salaries'!$O49="Monthly",IF(BU$6='Team &amp; Salaries'!$M49,MIN('Team &amp; Salaries'!$N49,'Team &amp; Salaries'!$P49),IF(BU$6&gt;'Team &amp; Salaries'!$M49,MIN('Team &amp; Salaries'!$P49,BT138+'Team &amp; Salaries'!$N49),0)),IF('Team &amp; Salaries'!$O49="Quarterly",IF(BU$6='Team &amp; Salaries'!$M49,MIN('Team &amp; Salaries'!$N49,'Team &amp; Salaries'!$P49),IF(BU$6&gt;'Team &amp; Salaries'!$M49,IFERROR(MIN('Team &amp; Salaries'!$P49,IF(ISNUMBER(BR138),BR138,0)+'Team &amp; Salaries'!$N49),'Team &amp; Salaries'!$N49),0)),IF('Team &amp; Salaries'!$O49="Annually",IF(BU$6='Team &amp; Salaries'!$M49,MIN('Team &amp; Salaries'!$N49,'Team &amp; Salaries'!$P49),IF(BU$6&gt;'Team &amp; Salaries'!$M49,IFERROR(MIN('Team &amp; Salaries'!$P49,BI138+'Team &amp; Salaries'!$N49),MIN('Team &amp; Salaries'!$N49,'Team &amp; Salaries'!$P49)),0))))))+IF($A138=Projections!$C$87,Revenue!BS$72,0)</f>
        <v>1</v>
      </c>
      <c r="BV138" s="286">
        <f>IF('Team &amp; Salaries'!$O49="Never",IF(BV$6&gt;='Team &amp; Salaries'!$M49,MIN('Team &amp; Salaries'!$N49,'Team &amp; Salaries'!$P49),0),IF('Team &amp; Salaries'!$O49="Monthly",IF(BV$6='Team &amp; Salaries'!$M49,MIN('Team &amp; Salaries'!$N49,'Team &amp; Salaries'!$P49),IF(BV$6&gt;'Team &amp; Salaries'!$M49,MIN('Team &amp; Salaries'!$P49,BU138+'Team &amp; Salaries'!$N49),0)),IF('Team &amp; Salaries'!$O49="Quarterly",IF(BV$6='Team &amp; Salaries'!$M49,MIN('Team &amp; Salaries'!$N49,'Team &amp; Salaries'!$P49),IF(BV$6&gt;'Team &amp; Salaries'!$M49,IFERROR(MIN('Team &amp; Salaries'!$P49,IF(ISNUMBER(BS138),BS138,0)+'Team &amp; Salaries'!$N49),'Team &amp; Salaries'!$N49),0)),IF('Team &amp; Salaries'!$O49="Annually",IF(BV$6='Team &amp; Salaries'!$M49,MIN('Team &amp; Salaries'!$N49,'Team &amp; Salaries'!$P49),IF(BV$6&gt;'Team &amp; Salaries'!$M49,IFERROR(MIN('Team &amp; Salaries'!$P49,BJ138+'Team &amp; Salaries'!$N49),MIN('Team &amp; Salaries'!$N49,'Team &amp; Salaries'!$P49)),0))))))+IF($A138=Projections!$C$87,Revenue!BT$72,0)</f>
        <v>1</v>
      </c>
      <c r="BW138" s="286">
        <f>IF('Team &amp; Salaries'!$O49="Never",IF(BW$6&gt;='Team &amp; Salaries'!$M49,MIN('Team &amp; Salaries'!$N49,'Team &amp; Salaries'!$P49),0),IF('Team &amp; Salaries'!$O49="Monthly",IF(BW$6='Team &amp; Salaries'!$M49,MIN('Team &amp; Salaries'!$N49,'Team &amp; Salaries'!$P49),IF(BW$6&gt;'Team &amp; Salaries'!$M49,MIN('Team &amp; Salaries'!$P49,BV138+'Team &amp; Salaries'!$N49),0)),IF('Team &amp; Salaries'!$O49="Quarterly",IF(BW$6='Team &amp; Salaries'!$M49,MIN('Team &amp; Salaries'!$N49,'Team &amp; Salaries'!$P49),IF(BW$6&gt;'Team &amp; Salaries'!$M49,IFERROR(MIN('Team &amp; Salaries'!$P49,IF(ISNUMBER(BT138),BT138,0)+'Team &amp; Salaries'!$N49),'Team &amp; Salaries'!$N49),0)),IF('Team &amp; Salaries'!$O49="Annually",IF(BW$6='Team &amp; Salaries'!$M49,MIN('Team &amp; Salaries'!$N49,'Team &amp; Salaries'!$P49),IF(BW$6&gt;'Team &amp; Salaries'!$M49,IFERROR(MIN('Team &amp; Salaries'!$P49,BK138+'Team &amp; Salaries'!$N49),MIN('Team &amp; Salaries'!$N49,'Team &amp; Salaries'!$P49)),0))))))+IF($A138=Projections!$C$87,Revenue!BU$72,0)</f>
        <v>1</v>
      </c>
      <c r="BX138" s="286">
        <f>IF('Team &amp; Salaries'!$O49="Never",IF(BX$6&gt;='Team &amp; Salaries'!$M49,MIN('Team &amp; Salaries'!$N49,'Team &amp; Salaries'!$P49),0),IF('Team &amp; Salaries'!$O49="Monthly",IF(BX$6='Team &amp; Salaries'!$M49,MIN('Team &amp; Salaries'!$N49,'Team &amp; Salaries'!$P49),IF(BX$6&gt;'Team &amp; Salaries'!$M49,MIN('Team &amp; Salaries'!$P49,BW138+'Team &amp; Salaries'!$N49),0)),IF('Team &amp; Salaries'!$O49="Quarterly",IF(BX$6='Team &amp; Salaries'!$M49,MIN('Team &amp; Salaries'!$N49,'Team &amp; Salaries'!$P49),IF(BX$6&gt;'Team &amp; Salaries'!$M49,IFERROR(MIN('Team &amp; Salaries'!$P49,IF(ISNUMBER(BU138),BU138,0)+'Team &amp; Salaries'!$N49),'Team &amp; Salaries'!$N49),0)),IF('Team &amp; Salaries'!$O49="Annually",IF(BX$6='Team &amp; Salaries'!$M49,MIN('Team &amp; Salaries'!$N49,'Team &amp; Salaries'!$P49),IF(BX$6&gt;'Team &amp; Salaries'!$M49,IFERROR(MIN('Team &amp; Salaries'!$P49,BL138+'Team &amp; Salaries'!$N49),MIN('Team &amp; Salaries'!$N49,'Team &amp; Salaries'!$P49)),0))))))+IF($A138=Projections!$C$87,Revenue!BV$72,0)</f>
        <v>1</v>
      </c>
      <c r="BY138" s="286">
        <f>IF('Team &amp; Salaries'!$O49="Never",IF(BY$6&gt;='Team &amp; Salaries'!$M49,MIN('Team &amp; Salaries'!$N49,'Team &amp; Salaries'!$P49),0),IF('Team &amp; Salaries'!$O49="Monthly",IF(BY$6='Team &amp; Salaries'!$M49,MIN('Team &amp; Salaries'!$N49,'Team &amp; Salaries'!$P49),IF(BY$6&gt;'Team &amp; Salaries'!$M49,MIN('Team &amp; Salaries'!$P49,BX138+'Team &amp; Salaries'!$N49),0)),IF('Team &amp; Salaries'!$O49="Quarterly",IF(BY$6='Team &amp; Salaries'!$M49,MIN('Team &amp; Salaries'!$N49,'Team &amp; Salaries'!$P49),IF(BY$6&gt;'Team &amp; Salaries'!$M49,IFERROR(MIN('Team &amp; Salaries'!$P49,IF(ISNUMBER(BV138),BV138,0)+'Team &amp; Salaries'!$N49),'Team &amp; Salaries'!$N49),0)),IF('Team &amp; Salaries'!$O49="Annually",IF(BY$6='Team &amp; Salaries'!$M49,MIN('Team &amp; Salaries'!$N49,'Team &amp; Salaries'!$P49),IF(BY$6&gt;'Team &amp; Salaries'!$M49,IFERROR(MIN('Team &amp; Salaries'!$P49,BM138+'Team &amp; Salaries'!$N49),MIN('Team &amp; Salaries'!$N49,'Team &amp; Salaries'!$P49)),0))))))+IF($A138=Projections!$C$87,Revenue!BW$72,0)</f>
        <v>1</v>
      </c>
      <c r="BZ138" s="286">
        <f>IF('Team &amp; Salaries'!$O49="Never",IF(BZ$6&gt;='Team &amp; Salaries'!$M49,MIN('Team &amp; Salaries'!$N49,'Team &amp; Salaries'!$P49),0),IF('Team &amp; Salaries'!$O49="Monthly",IF(BZ$6='Team &amp; Salaries'!$M49,MIN('Team &amp; Salaries'!$N49,'Team &amp; Salaries'!$P49),IF(BZ$6&gt;'Team &amp; Salaries'!$M49,MIN('Team &amp; Salaries'!$P49,BY138+'Team &amp; Salaries'!$N49),0)),IF('Team &amp; Salaries'!$O49="Quarterly",IF(BZ$6='Team &amp; Salaries'!$M49,MIN('Team &amp; Salaries'!$N49,'Team &amp; Salaries'!$P49),IF(BZ$6&gt;'Team &amp; Salaries'!$M49,IFERROR(MIN('Team &amp; Salaries'!$P49,IF(ISNUMBER(BW138),BW138,0)+'Team &amp; Salaries'!$N49),'Team &amp; Salaries'!$N49),0)),IF('Team &amp; Salaries'!$O49="Annually",IF(BZ$6='Team &amp; Salaries'!$M49,MIN('Team &amp; Salaries'!$N49,'Team &amp; Salaries'!$P49),IF(BZ$6&gt;'Team &amp; Salaries'!$M49,IFERROR(MIN('Team &amp; Salaries'!$P49,BN138+'Team &amp; Salaries'!$N49),MIN('Team &amp; Salaries'!$N49,'Team &amp; Salaries'!$P49)),0))))))+IF($A138=Projections!$C$87,Revenue!BX$72,0)</f>
        <v>1</v>
      </c>
      <c r="CA138" s="286">
        <f>IF('Team &amp; Salaries'!$O49="Never",IF(CA$6&gt;='Team &amp; Salaries'!$M49,MIN('Team &amp; Salaries'!$N49,'Team &amp; Salaries'!$P49),0),IF('Team &amp; Salaries'!$O49="Monthly",IF(CA$6='Team &amp; Salaries'!$M49,MIN('Team &amp; Salaries'!$N49,'Team &amp; Salaries'!$P49),IF(CA$6&gt;'Team &amp; Salaries'!$M49,MIN('Team &amp; Salaries'!$P49,BZ138+'Team &amp; Salaries'!$N49),0)),IF('Team &amp; Salaries'!$O49="Quarterly",IF(CA$6='Team &amp; Salaries'!$M49,MIN('Team &amp; Salaries'!$N49,'Team &amp; Salaries'!$P49),IF(CA$6&gt;'Team &amp; Salaries'!$M49,IFERROR(MIN('Team &amp; Salaries'!$P49,IF(ISNUMBER(BX138),BX138,0)+'Team &amp; Salaries'!$N49),'Team &amp; Salaries'!$N49),0)),IF('Team &amp; Salaries'!$O49="Annually",IF(CA$6='Team &amp; Salaries'!$M49,MIN('Team &amp; Salaries'!$N49,'Team &amp; Salaries'!$P49),IF(CA$6&gt;'Team &amp; Salaries'!$M49,IFERROR(MIN('Team &amp; Salaries'!$P49,BO138+'Team &amp; Salaries'!$N49),MIN('Team &amp; Salaries'!$N49,'Team &amp; Salaries'!$P49)),0))))))+IF($A138=Projections!$C$87,Revenue!BY$72,0)</f>
        <v>1</v>
      </c>
      <c r="CB138" s="286">
        <f>IF('Team &amp; Salaries'!$O49="Never",IF(CB$6&gt;='Team &amp; Salaries'!$M49,MIN('Team &amp; Salaries'!$N49,'Team &amp; Salaries'!$P49),0),IF('Team &amp; Salaries'!$O49="Monthly",IF(CB$6='Team &amp; Salaries'!$M49,MIN('Team &amp; Salaries'!$N49,'Team &amp; Salaries'!$P49),IF(CB$6&gt;'Team &amp; Salaries'!$M49,MIN('Team &amp; Salaries'!$P49,CA138+'Team &amp; Salaries'!$N49),0)),IF('Team &amp; Salaries'!$O49="Quarterly",IF(CB$6='Team &amp; Salaries'!$M49,MIN('Team &amp; Salaries'!$N49,'Team &amp; Salaries'!$P49),IF(CB$6&gt;'Team &amp; Salaries'!$M49,IFERROR(MIN('Team &amp; Salaries'!$P49,IF(ISNUMBER(BY138),BY138,0)+'Team &amp; Salaries'!$N49),'Team &amp; Salaries'!$N49),0)),IF('Team &amp; Salaries'!$O49="Annually",IF(CB$6='Team &amp; Salaries'!$M49,MIN('Team &amp; Salaries'!$N49,'Team &amp; Salaries'!$P49),IF(CB$6&gt;'Team &amp; Salaries'!$M49,IFERROR(MIN('Team &amp; Salaries'!$P49,BP138+'Team &amp; Salaries'!$N49),MIN('Team &amp; Salaries'!$N49,'Team &amp; Salaries'!$P49)),0))))))+IF($A138=Projections!$C$87,Revenue!BZ$72,0)</f>
        <v>1</v>
      </c>
      <c r="CC138" s="286">
        <f>IF('Team &amp; Salaries'!$O49="Never",IF(CC$6&gt;='Team &amp; Salaries'!$M49,MIN('Team &amp; Salaries'!$N49,'Team &amp; Salaries'!$P49),0),IF('Team &amp; Salaries'!$O49="Monthly",IF(CC$6='Team &amp; Salaries'!$M49,MIN('Team &amp; Salaries'!$N49,'Team &amp; Salaries'!$P49),IF(CC$6&gt;'Team &amp; Salaries'!$M49,MIN('Team &amp; Salaries'!$P49,CB138+'Team &amp; Salaries'!$N49),0)),IF('Team &amp; Salaries'!$O49="Quarterly",IF(CC$6='Team &amp; Salaries'!$M49,MIN('Team &amp; Salaries'!$N49,'Team &amp; Salaries'!$P49),IF(CC$6&gt;'Team &amp; Salaries'!$M49,IFERROR(MIN('Team &amp; Salaries'!$P49,IF(ISNUMBER(BZ138),BZ138,0)+'Team &amp; Salaries'!$N49),'Team &amp; Salaries'!$N49),0)),IF('Team &amp; Salaries'!$O49="Annually",IF(CC$6='Team &amp; Salaries'!$M49,MIN('Team &amp; Salaries'!$N49,'Team &amp; Salaries'!$P49),IF(CC$6&gt;'Team &amp; Salaries'!$M49,IFERROR(MIN('Team &amp; Salaries'!$P49,BQ138+'Team &amp; Salaries'!$N49),MIN('Team &amp; Salaries'!$N49,'Team &amp; Salaries'!$P49)),0))))))+IF($A138=Projections!$C$87,Revenue!CA$72,0)</f>
        <v>1</v>
      </c>
      <c r="CD138" s="286">
        <f>IF('Team &amp; Salaries'!$O49="Never",IF(CD$6&gt;='Team &amp; Salaries'!$M49,MIN('Team &amp; Salaries'!$N49,'Team &amp; Salaries'!$P49),0),IF('Team &amp; Salaries'!$O49="Monthly",IF(CD$6='Team &amp; Salaries'!$M49,MIN('Team &amp; Salaries'!$N49,'Team &amp; Salaries'!$P49),IF(CD$6&gt;'Team &amp; Salaries'!$M49,MIN('Team &amp; Salaries'!$P49,CC138+'Team &amp; Salaries'!$N49),0)),IF('Team &amp; Salaries'!$O49="Quarterly",IF(CD$6='Team &amp; Salaries'!$M49,MIN('Team &amp; Salaries'!$N49,'Team &amp; Salaries'!$P49),IF(CD$6&gt;'Team &amp; Salaries'!$M49,IFERROR(MIN('Team &amp; Salaries'!$P49,IF(ISNUMBER(CA138),CA138,0)+'Team &amp; Salaries'!$N49),'Team &amp; Salaries'!$N49),0)),IF('Team &amp; Salaries'!$O49="Annually",IF(CD$6='Team &amp; Salaries'!$M49,MIN('Team &amp; Salaries'!$N49,'Team &amp; Salaries'!$P49),IF(CD$6&gt;'Team &amp; Salaries'!$M49,IFERROR(MIN('Team &amp; Salaries'!$P49,BR138+'Team &amp; Salaries'!$N49),MIN('Team &amp; Salaries'!$N49,'Team &amp; Salaries'!$P49)),0))))))+IF($A138=Projections!$C$87,Revenue!CB$72,0)</f>
        <v>1</v>
      </c>
      <c r="CE138" s="286">
        <f>IF('Team &amp; Salaries'!$O49="Never",IF(CE$6&gt;='Team &amp; Salaries'!$M49,MIN('Team &amp; Salaries'!$N49,'Team &amp; Salaries'!$P49),0),IF('Team &amp; Salaries'!$O49="Monthly",IF(CE$6='Team &amp; Salaries'!$M49,MIN('Team &amp; Salaries'!$N49,'Team &amp; Salaries'!$P49),IF(CE$6&gt;'Team &amp; Salaries'!$M49,MIN('Team &amp; Salaries'!$P49,CD138+'Team &amp; Salaries'!$N49),0)),IF('Team &amp; Salaries'!$O49="Quarterly",IF(CE$6='Team &amp; Salaries'!$M49,MIN('Team &amp; Salaries'!$N49,'Team &amp; Salaries'!$P49),IF(CE$6&gt;'Team &amp; Salaries'!$M49,IFERROR(MIN('Team &amp; Salaries'!$P49,IF(ISNUMBER(CB138),CB138,0)+'Team &amp; Salaries'!$N49),'Team &amp; Salaries'!$N49),0)),IF('Team &amp; Salaries'!$O49="Annually",IF(CE$6='Team &amp; Salaries'!$M49,MIN('Team &amp; Salaries'!$N49,'Team &amp; Salaries'!$P49),IF(CE$6&gt;'Team &amp; Salaries'!$M49,IFERROR(MIN('Team &amp; Salaries'!$P49,BS138+'Team &amp; Salaries'!$N49),MIN('Team &amp; Salaries'!$N49,'Team &amp; Salaries'!$P49)),0))))))+IF($A138=Projections!$C$87,Revenue!CC$72,0)</f>
        <v>1</v>
      </c>
      <c r="CF138" s="286">
        <f>IF('Team &amp; Salaries'!$O49="Never",IF(CF$6&gt;='Team &amp; Salaries'!$M49,MIN('Team &amp; Salaries'!$N49,'Team &amp; Salaries'!$P49),0),IF('Team &amp; Salaries'!$O49="Monthly",IF(CF$6='Team &amp; Salaries'!$M49,MIN('Team &amp; Salaries'!$N49,'Team &amp; Salaries'!$P49),IF(CF$6&gt;'Team &amp; Salaries'!$M49,MIN('Team &amp; Salaries'!$P49,CE138+'Team &amp; Salaries'!$N49),0)),IF('Team &amp; Salaries'!$O49="Quarterly",IF(CF$6='Team &amp; Salaries'!$M49,MIN('Team &amp; Salaries'!$N49,'Team &amp; Salaries'!$P49),IF(CF$6&gt;'Team &amp; Salaries'!$M49,IFERROR(MIN('Team &amp; Salaries'!$P49,IF(ISNUMBER(CC138),CC138,0)+'Team &amp; Salaries'!$N49),'Team &amp; Salaries'!$N49),0)),IF('Team &amp; Salaries'!$O49="Annually",IF(CF$6='Team &amp; Salaries'!$M49,MIN('Team &amp; Salaries'!$N49,'Team &amp; Salaries'!$P49),IF(CF$6&gt;'Team &amp; Salaries'!$M49,IFERROR(MIN('Team &amp; Salaries'!$P49,BT138+'Team &amp; Salaries'!$N49),MIN('Team &amp; Salaries'!$N49,'Team &amp; Salaries'!$P49)),0))))))+IF($A138=Projections!$C$87,Revenue!CD$72,0)</f>
        <v>1</v>
      </c>
      <c r="CG138" s="286">
        <f>IF('Team &amp; Salaries'!$O49="Never",IF(CG$6&gt;='Team &amp; Salaries'!$M49,MIN('Team &amp; Salaries'!$N49,'Team &amp; Salaries'!$P49),0),IF('Team &amp; Salaries'!$O49="Monthly",IF(CG$6='Team &amp; Salaries'!$M49,MIN('Team &amp; Salaries'!$N49,'Team &amp; Salaries'!$P49),IF(CG$6&gt;'Team &amp; Salaries'!$M49,MIN('Team &amp; Salaries'!$P49,CF138+'Team &amp; Salaries'!$N49),0)),IF('Team &amp; Salaries'!$O49="Quarterly",IF(CG$6='Team &amp; Salaries'!$M49,MIN('Team &amp; Salaries'!$N49,'Team &amp; Salaries'!$P49),IF(CG$6&gt;'Team &amp; Salaries'!$M49,IFERROR(MIN('Team &amp; Salaries'!$P49,IF(ISNUMBER(CD138),CD138,0)+'Team &amp; Salaries'!$N49),'Team &amp; Salaries'!$N49),0)),IF('Team &amp; Salaries'!$O49="Annually",IF(CG$6='Team &amp; Salaries'!$M49,MIN('Team &amp; Salaries'!$N49,'Team &amp; Salaries'!$P49),IF(CG$6&gt;'Team &amp; Salaries'!$M49,IFERROR(MIN('Team &amp; Salaries'!$P49,BU138+'Team &amp; Salaries'!$N49),MIN('Team &amp; Salaries'!$N49,'Team &amp; Salaries'!$P49)),0))))))+IF($A138=Projections!$C$87,Revenue!CE$72,0)</f>
        <v>1</v>
      </c>
      <c r="CH138" s="286">
        <f>IF('Team &amp; Salaries'!$O49="Never",IF(CH$6&gt;='Team &amp; Salaries'!$M49,MIN('Team &amp; Salaries'!$N49,'Team &amp; Salaries'!$P49),0),IF('Team &amp; Salaries'!$O49="Monthly",IF(CH$6='Team &amp; Salaries'!$M49,MIN('Team &amp; Salaries'!$N49,'Team &amp; Salaries'!$P49),IF(CH$6&gt;'Team &amp; Salaries'!$M49,MIN('Team &amp; Salaries'!$P49,CG138+'Team &amp; Salaries'!$N49),0)),IF('Team &amp; Salaries'!$O49="Quarterly",IF(CH$6='Team &amp; Salaries'!$M49,MIN('Team &amp; Salaries'!$N49,'Team &amp; Salaries'!$P49),IF(CH$6&gt;'Team &amp; Salaries'!$M49,IFERROR(MIN('Team &amp; Salaries'!$P49,IF(ISNUMBER(CE138),CE138,0)+'Team &amp; Salaries'!$N49),'Team &amp; Salaries'!$N49),0)),IF('Team &amp; Salaries'!$O49="Annually",IF(CH$6='Team &amp; Salaries'!$M49,MIN('Team &amp; Salaries'!$N49,'Team &amp; Salaries'!$P49),IF(CH$6&gt;'Team &amp; Salaries'!$M49,IFERROR(MIN('Team &amp; Salaries'!$P49,BV138+'Team &amp; Salaries'!$N49),MIN('Team &amp; Salaries'!$N49,'Team &amp; Salaries'!$P49)),0))))))+IF($A138=Projections!$C$87,Revenue!CF$72,0)</f>
        <v>1</v>
      </c>
      <c r="CI138" s="286">
        <f>IF('Team &amp; Salaries'!$O49="Never",IF(CI$6&gt;='Team &amp; Salaries'!$M49,MIN('Team &amp; Salaries'!$N49,'Team &amp; Salaries'!$P49),0),IF('Team &amp; Salaries'!$O49="Monthly",IF(CI$6='Team &amp; Salaries'!$M49,MIN('Team &amp; Salaries'!$N49,'Team &amp; Salaries'!$P49),IF(CI$6&gt;'Team &amp; Salaries'!$M49,MIN('Team &amp; Salaries'!$P49,CH138+'Team &amp; Salaries'!$N49),0)),IF('Team &amp; Salaries'!$O49="Quarterly",IF(CI$6='Team &amp; Salaries'!$M49,MIN('Team &amp; Salaries'!$N49,'Team &amp; Salaries'!$P49),IF(CI$6&gt;'Team &amp; Salaries'!$M49,IFERROR(MIN('Team &amp; Salaries'!$P49,IF(ISNUMBER(CF138),CF138,0)+'Team &amp; Salaries'!$N49),'Team &amp; Salaries'!$N49),0)),IF('Team &amp; Salaries'!$O49="Annually",IF(CI$6='Team &amp; Salaries'!$M49,MIN('Team &amp; Salaries'!$N49,'Team &amp; Salaries'!$P49),IF(CI$6&gt;'Team &amp; Salaries'!$M49,IFERROR(MIN('Team &amp; Salaries'!$P49,BW138+'Team &amp; Salaries'!$N49),MIN('Team &amp; Salaries'!$N49,'Team &amp; Salaries'!$P49)),0))))))+IF($A138=Projections!$C$87,Revenue!CG$72,0)</f>
        <v>1</v>
      </c>
      <c r="CJ138" s="286">
        <f>IF('Team &amp; Salaries'!$O49="Never",IF(CJ$6&gt;='Team &amp; Salaries'!$M49,MIN('Team &amp; Salaries'!$N49,'Team &amp; Salaries'!$P49),0),IF('Team &amp; Salaries'!$O49="Monthly",IF(CJ$6='Team &amp; Salaries'!$M49,MIN('Team &amp; Salaries'!$N49,'Team &amp; Salaries'!$P49),IF(CJ$6&gt;'Team &amp; Salaries'!$M49,MIN('Team &amp; Salaries'!$P49,CI138+'Team &amp; Salaries'!$N49),0)),IF('Team &amp; Salaries'!$O49="Quarterly",IF(CJ$6='Team &amp; Salaries'!$M49,MIN('Team &amp; Salaries'!$N49,'Team &amp; Salaries'!$P49),IF(CJ$6&gt;'Team &amp; Salaries'!$M49,IFERROR(MIN('Team &amp; Salaries'!$P49,IF(ISNUMBER(CG138),CG138,0)+'Team &amp; Salaries'!$N49),'Team &amp; Salaries'!$N49),0)),IF('Team &amp; Salaries'!$O49="Annually",IF(CJ$6='Team &amp; Salaries'!$M49,MIN('Team &amp; Salaries'!$N49,'Team &amp; Salaries'!$P49),IF(CJ$6&gt;'Team &amp; Salaries'!$M49,IFERROR(MIN('Team &amp; Salaries'!$P49,BX138+'Team &amp; Salaries'!$N49),MIN('Team &amp; Salaries'!$N49,'Team &amp; Salaries'!$P49)),0))))))+IF($A138=Projections!$C$87,Revenue!CH$72,0)</f>
        <v>1</v>
      </c>
      <c r="CK138" s="286">
        <f>IF('Team &amp; Salaries'!$O49="Never",IF(CK$6&gt;='Team &amp; Salaries'!$M49,MIN('Team &amp; Salaries'!$N49,'Team &amp; Salaries'!$P49),0),IF('Team &amp; Salaries'!$O49="Monthly",IF(CK$6='Team &amp; Salaries'!$M49,MIN('Team &amp; Salaries'!$N49,'Team &amp; Salaries'!$P49),IF(CK$6&gt;'Team &amp; Salaries'!$M49,MIN('Team &amp; Salaries'!$P49,CJ138+'Team &amp; Salaries'!$N49),0)),IF('Team &amp; Salaries'!$O49="Quarterly",IF(CK$6='Team &amp; Salaries'!$M49,MIN('Team &amp; Salaries'!$N49,'Team &amp; Salaries'!$P49),IF(CK$6&gt;'Team &amp; Salaries'!$M49,IFERROR(MIN('Team &amp; Salaries'!$P49,IF(ISNUMBER(CH138),CH138,0)+'Team &amp; Salaries'!$N49),'Team &amp; Salaries'!$N49),0)),IF('Team &amp; Salaries'!$O49="Annually",IF(CK$6='Team &amp; Salaries'!$M49,MIN('Team &amp; Salaries'!$N49,'Team &amp; Salaries'!$P49),IF(CK$6&gt;'Team &amp; Salaries'!$M49,IFERROR(MIN('Team &amp; Salaries'!$P49,BY138+'Team &amp; Salaries'!$N49),MIN('Team &amp; Salaries'!$N49,'Team &amp; Salaries'!$P49)),0))))))+IF($A138=Projections!$C$87,Revenue!CI$72,0)</f>
        <v>1</v>
      </c>
      <c r="CL138" s="286">
        <f>IF('Team &amp; Salaries'!$O49="Never",IF(CL$6&gt;='Team &amp; Salaries'!$M49,MIN('Team &amp; Salaries'!$N49,'Team &amp; Salaries'!$P49),0),IF('Team &amp; Salaries'!$O49="Monthly",IF(CL$6='Team &amp; Salaries'!$M49,MIN('Team &amp; Salaries'!$N49,'Team &amp; Salaries'!$P49),IF(CL$6&gt;'Team &amp; Salaries'!$M49,MIN('Team &amp; Salaries'!$P49,CK138+'Team &amp; Salaries'!$N49),0)),IF('Team &amp; Salaries'!$O49="Quarterly",IF(CL$6='Team &amp; Salaries'!$M49,MIN('Team &amp; Salaries'!$N49,'Team &amp; Salaries'!$P49),IF(CL$6&gt;'Team &amp; Salaries'!$M49,IFERROR(MIN('Team &amp; Salaries'!$P49,IF(ISNUMBER(CI138),CI138,0)+'Team &amp; Salaries'!$N49),'Team &amp; Salaries'!$N49),0)),IF('Team &amp; Salaries'!$O49="Annually",IF(CL$6='Team &amp; Salaries'!$M49,MIN('Team &amp; Salaries'!$N49,'Team &amp; Salaries'!$P49),IF(CL$6&gt;'Team &amp; Salaries'!$M49,IFERROR(MIN('Team &amp; Salaries'!$P49,BZ138+'Team &amp; Salaries'!$N49),MIN('Team &amp; Salaries'!$N49,'Team &amp; Salaries'!$P49)),0))))))+IF($A138=Projections!$C$87,Revenue!CJ$72,0)</f>
        <v>1</v>
      </c>
      <c r="CM138" s="286">
        <f>IF('Team &amp; Salaries'!$O49="Never",IF(CM$6&gt;='Team &amp; Salaries'!$M49,MIN('Team &amp; Salaries'!$N49,'Team &amp; Salaries'!$P49),0),IF('Team &amp; Salaries'!$O49="Monthly",IF(CM$6='Team &amp; Salaries'!$M49,MIN('Team &amp; Salaries'!$N49,'Team &amp; Salaries'!$P49),IF(CM$6&gt;'Team &amp; Salaries'!$M49,MIN('Team &amp; Salaries'!$P49,CL138+'Team &amp; Salaries'!$N49),0)),IF('Team &amp; Salaries'!$O49="Quarterly",IF(CM$6='Team &amp; Salaries'!$M49,MIN('Team &amp; Salaries'!$N49,'Team &amp; Salaries'!$P49),IF(CM$6&gt;'Team &amp; Salaries'!$M49,IFERROR(MIN('Team &amp; Salaries'!$P49,IF(ISNUMBER(CJ138),CJ138,0)+'Team &amp; Salaries'!$N49),'Team &amp; Salaries'!$N49),0)),IF('Team &amp; Salaries'!$O49="Annually",IF(CM$6='Team &amp; Salaries'!$M49,MIN('Team &amp; Salaries'!$N49,'Team &amp; Salaries'!$P49),IF(CM$6&gt;'Team &amp; Salaries'!$M49,IFERROR(MIN('Team &amp; Salaries'!$P49,CA138+'Team &amp; Salaries'!$N49),MIN('Team &amp; Salaries'!$N49,'Team &amp; Salaries'!$P49)),0))))))+IF($A138=Projections!$C$87,Revenue!CK$72,0)</f>
        <v>1</v>
      </c>
      <c r="CN138" s="286">
        <f>IF('Team &amp; Salaries'!$O49="Never",IF(CN$6&gt;='Team &amp; Salaries'!$M49,MIN('Team &amp; Salaries'!$N49,'Team &amp; Salaries'!$P49),0),IF('Team &amp; Salaries'!$O49="Monthly",IF(CN$6='Team &amp; Salaries'!$M49,MIN('Team &amp; Salaries'!$N49,'Team &amp; Salaries'!$P49),IF(CN$6&gt;'Team &amp; Salaries'!$M49,MIN('Team &amp; Salaries'!$P49,CM138+'Team &amp; Salaries'!$N49),0)),IF('Team &amp; Salaries'!$O49="Quarterly",IF(CN$6='Team &amp; Salaries'!$M49,MIN('Team &amp; Salaries'!$N49,'Team &amp; Salaries'!$P49),IF(CN$6&gt;'Team &amp; Salaries'!$M49,IFERROR(MIN('Team &amp; Salaries'!$P49,IF(ISNUMBER(CK138),CK138,0)+'Team &amp; Salaries'!$N49),'Team &amp; Salaries'!$N49),0)),IF('Team &amp; Salaries'!$O49="Annually",IF(CN$6='Team &amp; Salaries'!$M49,MIN('Team &amp; Salaries'!$N49,'Team &amp; Salaries'!$P49),IF(CN$6&gt;'Team &amp; Salaries'!$M49,IFERROR(MIN('Team &amp; Salaries'!$P49,CB138+'Team &amp; Salaries'!$N49),MIN('Team &amp; Salaries'!$N49,'Team &amp; Salaries'!$P49)),0))))))+IF($A138=Projections!$C$87,Revenue!CL$72,0)</f>
        <v>1</v>
      </c>
      <c r="CO138" s="286">
        <f>IF('Team &amp; Salaries'!$O49="Never",IF(CO$6&gt;='Team &amp; Salaries'!$M49,MIN('Team &amp; Salaries'!$N49,'Team &amp; Salaries'!$P49),0),IF('Team &amp; Salaries'!$O49="Monthly",IF(CO$6='Team &amp; Salaries'!$M49,MIN('Team &amp; Salaries'!$N49,'Team &amp; Salaries'!$P49),IF(CO$6&gt;'Team &amp; Salaries'!$M49,MIN('Team &amp; Salaries'!$P49,CN138+'Team &amp; Salaries'!$N49),0)),IF('Team &amp; Salaries'!$O49="Quarterly",IF(CO$6='Team &amp; Salaries'!$M49,MIN('Team &amp; Salaries'!$N49,'Team &amp; Salaries'!$P49),IF(CO$6&gt;'Team &amp; Salaries'!$M49,IFERROR(MIN('Team &amp; Salaries'!$P49,IF(ISNUMBER(CL138),CL138,0)+'Team &amp; Salaries'!$N49),'Team &amp; Salaries'!$N49),0)),IF('Team &amp; Salaries'!$O49="Annually",IF(CO$6='Team &amp; Salaries'!$M49,MIN('Team &amp; Salaries'!$N49,'Team &amp; Salaries'!$P49),IF(CO$6&gt;'Team &amp; Salaries'!$M49,IFERROR(MIN('Team &amp; Salaries'!$P49,CC138+'Team &amp; Salaries'!$N49),MIN('Team &amp; Salaries'!$N49,'Team &amp; Salaries'!$P49)),0))))))+IF($A138=Projections!$C$87,Revenue!CM$72,0)</f>
        <v>1</v>
      </c>
      <c r="CP138" s="286">
        <f>IF('Team &amp; Salaries'!$O49="Never",IF(CP$6&gt;='Team &amp; Salaries'!$M49,MIN('Team &amp; Salaries'!$N49,'Team &amp; Salaries'!$P49),0),IF('Team &amp; Salaries'!$O49="Monthly",IF(CP$6='Team &amp; Salaries'!$M49,MIN('Team &amp; Salaries'!$N49,'Team &amp; Salaries'!$P49),IF(CP$6&gt;'Team &amp; Salaries'!$M49,MIN('Team &amp; Salaries'!$P49,CO138+'Team &amp; Salaries'!$N49),0)),IF('Team &amp; Salaries'!$O49="Quarterly",IF(CP$6='Team &amp; Salaries'!$M49,MIN('Team &amp; Salaries'!$N49,'Team &amp; Salaries'!$P49),IF(CP$6&gt;'Team &amp; Salaries'!$M49,IFERROR(MIN('Team &amp; Salaries'!$P49,IF(ISNUMBER(CM138),CM138,0)+'Team &amp; Salaries'!$N49),'Team &amp; Salaries'!$N49),0)),IF('Team &amp; Salaries'!$O49="Annually",IF(CP$6='Team &amp; Salaries'!$M49,MIN('Team &amp; Salaries'!$N49,'Team &amp; Salaries'!$P49),IF(CP$6&gt;'Team &amp; Salaries'!$M49,IFERROR(MIN('Team &amp; Salaries'!$P49,CD138+'Team &amp; Salaries'!$N49),MIN('Team &amp; Salaries'!$N49,'Team &amp; Salaries'!$P49)),0))))))+IF($A138=Projections!$C$87,Revenue!CN$72,0)</f>
        <v>1</v>
      </c>
      <c r="CQ138" s="286">
        <f>IF('Team &amp; Salaries'!$O49="Never",IF(CQ$6&gt;='Team &amp; Salaries'!$M49,MIN('Team &amp; Salaries'!$N49,'Team &amp; Salaries'!$P49),0),IF('Team &amp; Salaries'!$O49="Monthly",IF(CQ$6='Team &amp; Salaries'!$M49,MIN('Team &amp; Salaries'!$N49,'Team &amp; Salaries'!$P49),IF(CQ$6&gt;'Team &amp; Salaries'!$M49,MIN('Team &amp; Salaries'!$P49,CP138+'Team &amp; Salaries'!$N49),0)),IF('Team &amp; Salaries'!$O49="Quarterly",IF(CQ$6='Team &amp; Salaries'!$M49,MIN('Team &amp; Salaries'!$N49,'Team &amp; Salaries'!$P49),IF(CQ$6&gt;'Team &amp; Salaries'!$M49,IFERROR(MIN('Team &amp; Salaries'!$P49,IF(ISNUMBER(CN138),CN138,0)+'Team &amp; Salaries'!$N49),'Team &amp; Salaries'!$N49),0)),IF('Team &amp; Salaries'!$O49="Annually",IF(CQ$6='Team &amp; Salaries'!$M49,MIN('Team &amp; Salaries'!$N49,'Team &amp; Salaries'!$P49),IF(CQ$6&gt;'Team &amp; Salaries'!$M49,IFERROR(MIN('Team &amp; Salaries'!$P49,CE138+'Team &amp; Salaries'!$N49),MIN('Team &amp; Salaries'!$N49,'Team &amp; Salaries'!$P49)),0))))))+IF($A138=Projections!$C$87,Revenue!CO$72,0)</f>
        <v>1</v>
      </c>
      <c r="CR138" s="286">
        <f>IF('Team &amp; Salaries'!$O49="Never",IF(CR$6&gt;='Team &amp; Salaries'!$M49,MIN('Team &amp; Salaries'!$N49,'Team &amp; Salaries'!$P49),0),IF('Team &amp; Salaries'!$O49="Monthly",IF(CR$6='Team &amp; Salaries'!$M49,MIN('Team &amp; Salaries'!$N49,'Team &amp; Salaries'!$P49),IF(CR$6&gt;'Team &amp; Salaries'!$M49,MIN('Team &amp; Salaries'!$P49,CQ138+'Team &amp; Salaries'!$N49),0)),IF('Team &amp; Salaries'!$O49="Quarterly",IF(CR$6='Team &amp; Salaries'!$M49,MIN('Team &amp; Salaries'!$N49,'Team &amp; Salaries'!$P49),IF(CR$6&gt;'Team &amp; Salaries'!$M49,IFERROR(MIN('Team &amp; Salaries'!$P49,IF(ISNUMBER(CO138),CO138,0)+'Team &amp; Salaries'!$N49),'Team &amp; Salaries'!$N49),0)),IF('Team &amp; Salaries'!$O49="Annually",IF(CR$6='Team &amp; Salaries'!$M49,MIN('Team &amp; Salaries'!$N49,'Team &amp; Salaries'!$P49),IF(CR$6&gt;'Team &amp; Salaries'!$M49,IFERROR(MIN('Team &amp; Salaries'!$P49,CF138+'Team &amp; Salaries'!$N49),MIN('Team &amp; Salaries'!$N49,'Team &amp; Salaries'!$P49)),0))))))+IF($A138=Projections!$C$87,Revenue!CP$72,0)</f>
        <v>1</v>
      </c>
      <c r="CS138" s="286">
        <f>IF('Team &amp; Salaries'!$O49="Never",IF(CS$6&gt;='Team &amp; Salaries'!$M49,MIN('Team &amp; Salaries'!$N49,'Team &amp; Salaries'!$P49),0),IF('Team &amp; Salaries'!$O49="Monthly",IF(CS$6='Team &amp; Salaries'!$M49,MIN('Team &amp; Salaries'!$N49,'Team &amp; Salaries'!$P49),IF(CS$6&gt;'Team &amp; Salaries'!$M49,MIN('Team &amp; Salaries'!$P49,CR138+'Team &amp; Salaries'!$N49),0)),IF('Team &amp; Salaries'!$O49="Quarterly",IF(CS$6='Team &amp; Salaries'!$M49,MIN('Team &amp; Salaries'!$N49,'Team &amp; Salaries'!$P49),IF(CS$6&gt;'Team &amp; Salaries'!$M49,IFERROR(MIN('Team &amp; Salaries'!$P49,IF(ISNUMBER(CP138),CP138,0)+'Team &amp; Salaries'!$N49),'Team &amp; Salaries'!$N49),0)),IF('Team &amp; Salaries'!$O49="Annually",IF(CS$6='Team &amp; Salaries'!$M49,MIN('Team &amp; Salaries'!$N49,'Team &amp; Salaries'!$P49),IF(CS$6&gt;'Team &amp; Salaries'!$M49,IFERROR(MIN('Team &amp; Salaries'!$P49,CG138+'Team &amp; Salaries'!$N49),MIN('Team &amp; Salaries'!$N49,'Team &amp; Salaries'!$P49)),0))))))+IF($A138=Projections!$C$87,Revenue!CQ$72,0)</f>
        <v>1</v>
      </c>
      <c r="CT138" s="286">
        <f>IF('Team &amp; Salaries'!$O49="Never",IF(CT$6&gt;='Team &amp; Salaries'!$M49,MIN('Team &amp; Salaries'!$N49,'Team &amp; Salaries'!$P49),0),IF('Team &amp; Salaries'!$O49="Monthly",IF(CT$6='Team &amp; Salaries'!$M49,MIN('Team &amp; Salaries'!$N49,'Team &amp; Salaries'!$P49),IF(CT$6&gt;'Team &amp; Salaries'!$M49,MIN('Team &amp; Salaries'!$P49,CS138+'Team &amp; Salaries'!$N49),0)),IF('Team &amp; Salaries'!$O49="Quarterly",IF(CT$6='Team &amp; Salaries'!$M49,MIN('Team &amp; Salaries'!$N49,'Team &amp; Salaries'!$P49),IF(CT$6&gt;'Team &amp; Salaries'!$M49,IFERROR(MIN('Team &amp; Salaries'!$P49,IF(ISNUMBER(CQ138),CQ138,0)+'Team &amp; Salaries'!$N49),'Team &amp; Salaries'!$N49),0)),IF('Team &amp; Salaries'!$O49="Annually",IF(CT$6='Team &amp; Salaries'!$M49,MIN('Team &amp; Salaries'!$N49,'Team &amp; Salaries'!$P49),IF(CT$6&gt;'Team &amp; Salaries'!$M49,IFERROR(MIN('Team &amp; Salaries'!$P49,CH138+'Team &amp; Salaries'!$N49),MIN('Team &amp; Salaries'!$N49,'Team &amp; Salaries'!$P49)),0))))))+IF($A138=Projections!$C$87,Revenue!CR$72,0)</f>
        <v>1</v>
      </c>
      <c r="CU138" s="286">
        <f>IF('Team &amp; Salaries'!$O49="Never",IF(CU$6&gt;='Team &amp; Salaries'!$M49,MIN('Team &amp; Salaries'!$N49,'Team &amp; Salaries'!$P49),0),IF('Team &amp; Salaries'!$O49="Monthly",IF(CU$6='Team &amp; Salaries'!$M49,MIN('Team &amp; Salaries'!$N49,'Team &amp; Salaries'!$P49),IF(CU$6&gt;'Team &amp; Salaries'!$M49,MIN('Team &amp; Salaries'!$P49,CT138+'Team &amp; Salaries'!$N49),0)),IF('Team &amp; Salaries'!$O49="Quarterly",IF(CU$6='Team &amp; Salaries'!$M49,MIN('Team &amp; Salaries'!$N49,'Team &amp; Salaries'!$P49),IF(CU$6&gt;'Team &amp; Salaries'!$M49,IFERROR(MIN('Team &amp; Salaries'!$P49,IF(ISNUMBER(CR138),CR138,0)+'Team &amp; Salaries'!$N49),'Team &amp; Salaries'!$N49),0)),IF('Team &amp; Salaries'!$O49="Annually",IF(CU$6='Team &amp; Salaries'!$M49,MIN('Team &amp; Salaries'!$N49,'Team &amp; Salaries'!$P49),IF(CU$6&gt;'Team &amp; Salaries'!$M49,IFERROR(MIN('Team &amp; Salaries'!$P49,CI138+'Team &amp; Salaries'!$N49),MIN('Team &amp; Salaries'!$N49,'Team &amp; Salaries'!$P49)),0))))))+IF($A138=Projections!$C$87,Revenue!CS$72,0)</f>
        <v>1</v>
      </c>
      <c r="CV138" s="286">
        <f>IF('Team &amp; Salaries'!$O49="Never",IF(CV$6&gt;='Team &amp; Salaries'!$M49,MIN('Team &amp; Salaries'!$N49,'Team &amp; Salaries'!$P49),0),IF('Team &amp; Salaries'!$O49="Monthly",IF(CV$6='Team &amp; Salaries'!$M49,MIN('Team &amp; Salaries'!$N49,'Team &amp; Salaries'!$P49),IF(CV$6&gt;'Team &amp; Salaries'!$M49,MIN('Team &amp; Salaries'!$P49,CU138+'Team &amp; Salaries'!$N49),0)),IF('Team &amp; Salaries'!$O49="Quarterly",IF(CV$6='Team &amp; Salaries'!$M49,MIN('Team &amp; Salaries'!$N49,'Team &amp; Salaries'!$P49),IF(CV$6&gt;'Team &amp; Salaries'!$M49,IFERROR(MIN('Team &amp; Salaries'!$P49,IF(ISNUMBER(CS138),CS138,0)+'Team &amp; Salaries'!$N49),'Team &amp; Salaries'!$N49),0)),IF('Team &amp; Salaries'!$O49="Annually",IF(CV$6='Team &amp; Salaries'!$M49,MIN('Team &amp; Salaries'!$N49,'Team &amp; Salaries'!$P49),IF(CV$6&gt;'Team &amp; Salaries'!$M49,IFERROR(MIN('Team &amp; Salaries'!$P49,CJ138+'Team &amp; Salaries'!$N49),MIN('Team &amp; Salaries'!$N49,'Team &amp; Salaries'!$P49)),0))))))+IF($A138=Projections!$C$87,Revenue!CT$72,0)</f>
        <v>1</v>
      </c>
      <c r="CW138" s="286">
        <f>IF('Team &amp; Salaries'!$O49="Never",IF(CW$6&gt;='Team &amp; Salaries'!$M49,MIN('Team &amp; Salaries'!$N49,'Team &amp; Salaries'!$P49),0),IF('Team &amp; Salaries'!$O49="Monthly",IF(CW$6='Team &amp; Salaries'!$M49,MIN('Team &amp; Salaries'!$N49,'Team &amp; Salaries'!$P49),IF(CW$6&gt;'Team &amp; Salaries'!$M49,MIN('Team &amp; Salaries'!$P49,CV138+'Team &amp; Salaries'!$N49),0)),IF('Team &amp; Salaries'!$O49="Quarterly",IF(CW$6='Team &amp; Salaries'!$M49,MIN('Team &amp; Salaries'!$N49,'Team &amp; Salaries'!$P49),IF(CW$6&gt;'Team &amp; Salaries'!$M49,IFERROR(MIN('Team &amp; Salaries'!$P49,IF(ISNUMBER(CT138),CT138,0)+'Team &amp; Salaries'!$N49),'Team &amp; Salaries'!$N49),0)),IF('Team &amp; Salaries'!$O49="Annually",IF(CW$6='Team &amp; Salaries'!$M49,MIN('Team &amp; Salaries'!$N49,'Team &amp; Salaries'!$P49),IF(CW$6&gt;'Team &amp; Salaries'!$M49,IFERROR(MIN('Team &amp; Salaries'!$P49,CK138+'Team &amp; Salaries'!$N49),MIN('Team &amp; Salaries'!$N49,'Team &amp; Salaries'!$P49)),0))))))+IF($A138=Projections!$C$87,Revenue!CU$72,0)</f>
        <v>1</v>
      </c>
      <c r="CX138" s="286">
        <f>IF('Team &amp; Salaries'!$O49="Never",IF(CX$6&gt;='Team &amp; Salaries'!$M49,MIN('Team &amp; Salaries'!$N49,'Team &amp; Salaries'!$P49),0),IF('Team &amp; Salaries'!$O49="Monthly",IF(CX$6='Team &amp; Salaries'!$M49,MIN('Team &amp; Salaries'!$N49,'Team &amp; Salaries'!$P49),IF(CX$6&gt;'Team &amp; Salaries'!$M49,MIN('Team &amp; Salaries'!$P49,CW138+'Team &amp; Salaries'!$N49),0)),IF('Team &amp; Salaries'!$O49="Quarterly",IF(CX$6='Team &amp; Salaries'!$M49,MIN('Team &amp; Salaries'!$N49,'Team &amp; Salaries'!$P49),IF(CX$6&gt;'Team &amp; Salaries'!$M49,IFERROR(MIN('Team &amp; Salaries'!$P49,IF(ISNUMBER(CU138),CU138,0)+'Team &amp; Salaries'!$N49),'Team &amp; Salaries'!$N49),0)),IF('Team &amp; Salaries'!$O49="Annually",IF(CX$6='Team &amp; Salaries'!$M49,MIN('Team &amp; Salaries'!$N49,'Team &amp; Salaries'!$P49),IF(CX$6&gt;'Team &amp; Salaries'!$M49,IFERROR(MIN('Team &amp; Salaries'!$P49,CL138+'Team &amp; Salaries'!$N49),MIN('Team &amp; Salaries'!$N49,'Team &amp; Salaries'!$P49)),0))))))+IF($A138=Projections!$C$87,Revenue!CV$72,0)</f>
        <v>1</v>
      </c>
      <c r="CY138" s="286">
        <f>IF('Team &amp; Salaries'!$O49="Never",IF(CY$6&gt;='Team &amp; Salaries'!$M49,MIN('Team &amp; Salaries'!$N49,'Team &amp; Salaries'!$P49),0),IF('Team &amp; Salaries'!$O49="Monthly",IF(CY$6='Team &amp; Salaries'!$M49,MIN('Team &amp; Salaries'!$N49,'Team &amp; Salaries'!$P49),IF(CY$6&gt;'Team &amp; Salaries'!$M49,MIN('Team &amp; Salaries'!$P49,CX138+'Team &amp; Salaries'!$N49),0)),IF('Team &amp; Salaries'!$O49="Quarterly",IF(CY$6='Team &amp; Salaries'!$M49,MIN('Team &amp; Salaries'!$N49,'Team &amp; Salaries'!$P49),IF(CY$6&gt;'Team &amp; Salaries'!$M49,IFERROR(MIN('Team &amp; Salaries'!$P49,IF(ISNUMBER(CV138),CV138,0)+'Team &amp; Salaries'!$N49),'Team &amp; Salaries'!$N49),0)),IF('Team &amp; Salaries'!$O49="Annually",IF(CY$6='Team &amp; Salaries'!$M49,MIN('Team &amp; Salaries'!$N49,'Team &amp; Salaries'!$P49),IF(CY$6&gt;'Team &amp; Salaries'!$M49,IFERROR(MIN('Team &amp; Salaries'!$P49,CM138+'Team &amp; Salaries'!$N49),MIN('Team &amp; Salaries'!$N49,'Team &amp; Salaries'!$P49)),0))))))+IF($A138=Projections!$C$87,Revenue!CW$72,0)</f>
        <v>1</v>
      </c>
      <c r="CZ138" s="286">
        <f>IF('Team &amp; Salaries'!$O49="Never",IF(CZ$6&gt;='Team &amp; Salaries'!$M49,MIN('Team &amp; Salaries'!$N49,'Team &amp; Salaries'!$P49),0),IF('Team &amp; Salaries'!$O49="Monthly",IF(CZ$6='Team &amp; Salaries'!$M49,MIN('Team &amp; Salaries'!$N49,'Team &amp; Salaries'!$P49),IF(CZ$6&gt;'Team &amp; Salaries'!$M49,MIN('Team &amp; Salaries'!$P49,CY138+'Team &amp; Salaries'!$N49),0)),IF('Team &amp; Salaries'!$O49="Quarterly",IF(CZ$6='Team &amp; Salaries'!$M49,MIN('Team &amp; Salaries'!$N49,'Team &amp; Salaries'!$P49),IF(CZ$6&gt;'Team &amp; Salaries'!$M49,IFERROR(MIN('Team &amp; Salaries'!$P49,IF(ISNUMBER(CW138),CW138,0)+'Team &amp; Salaries'!$N49),'Team &amp; Salaries'!$N49),0)),IF('Team &amp; Salaries'!$O49="Annually",IF(CZ$6='Team &amp; Salaries'!$M49,MIN('Team &amp; Salaries'!$N49,'Team &amp; Salaries'!$P49),IF(CZ$6&gt;'Team &amp; Salaries'!$M49,IFERROR(MIN('Team &amp; Salaries'!$P49,CN138+'Team &amp; Salaries'!$N49),MIN('Team &amp; Salaries'!$N49,'Team &amp; Salaries'!$P49)),0))))))+IF($A138=Projections!$C$87,Revenue!CX$72,0)</f>
        <v>1</v>
      </c>
      <c r="DA138" s="286">
        <f>IF('Team &amp; Salaries'!$O49="Never",IF(DA$6&gt;='Team &amp; Salaries'!$M49,MIN('Team &amp; Salaries'!$N49,'Team &amp; Salaries'!$P49),0),IF('Team &amp; Salaries'!$O49="Monthly",IF(DA$6='Team &amp; Salaries'!$M49,MIN('Team &amp; Salaries'!$N49,'Team &amp; Salaries'!$P49),IF(DA$6&gt;'Team &amp; Salaries'!$M49,MIN('Team &amp; Salaries'!$P49,CZ138+'Team &amp; Salaries'!$N49),0)),IF('Team &amp; Salaries'!$O49="Quarterly",IF(DA$6='Team &amp; Salaries'!$M49,MIN('Team &amp; Salaries'!$N49,'Team &amp; Salaries'!$P49),IF(DA$6&gt;'Team &amp; Salaries'!$M49,IFERROR(MIN('Team &amp; Salaries'!$P49,IF(ISNUMBER(CX138),CX138,0)+'Team &amp; Salaries'!$N49),'Team &amp; Salaries'!$N49),0)),IF('Team &amp; Salaries'!$O49="Annually",IF(DA$6='Team &amp; Salaries'!$M49,MIN('Team &amp; Salaries'!$N49,'Team &amp; Salaries'!$P49),IF(DA$6&gt;'Team &amp; Salaries'!$M49,IFERROR(MIN('Team &amp; Salaries'!$P49,CO138+'Team &amp; Salaries'!$N49),MIN('Team &amp; Salaries'!$N49,'Team &amp; Salaries'!$P49)),0))))))+IF($A138=Projections!$C$87,Revenue!CY$72,0)</f>
        <v>1</v>
      </c>
      <c r="DB138" s="286">
        <f>IF('Team &amp; Salaries'!$O49="Never",IF(DB$6&gt;='Team &amp; Salaries'!$M49,MIN('Team &amp; Salaries'!$N49,'Team &amp; Salaries'!$P49),0),IF('Team &amp; Salaries'!$O49="Monthly",IF(DB$6='Team &amp; Salaries'!$M49,MIN('Team &amp; Salaries'!$N49,'Team &amp; Salaries'!$P49),IF(DB$6&gt;'Team &amp; Salaries'!$M49,MIN('Team &amp; Salaries'!$P49,DA138+'Team &amp; Salaries'!$N49),0)),IF('Team &amp; Salaries'!$O49="Quarterly",IF(DB$6='Team &amp; Salaries'!$M49,MIN('Team &amp; Salaries'!$N49,'Team &amp; Salaries'!$P49),IF(DB$6&gt;'Team &amp; Salaries'!$M49,IFERROR(MIN('Team &amp; Salaries'!$P49,IF(ISNUMBER(CY138),CY138,0)+'Team &amp; Salaries'!$N49),'Team &amp; Salaries'!$N49),0)),IF('Team &amp; Salaries'!$O49="Annually",IF(DB$6='Team &amp; Salaries'!$M49,MIN('Team &amp; Salaries'!$N49,'Team &amp; Salaries'!$P49),IF(DB$6&gt;'Team &amp; Salaries'!$M49,IFERROR(MIN('Team &amp; Salaries'!$P49,CP138+'Team &amp; Salaries'!$N49),MIN('Team &amp; Salaries'!$N49,'Team &amp; Salaries'!$P49)),0))))))+IF($A138=Projections!$C$87,Revenue!CZ$72,0)</f>
        <v>1</v>
      </c>
      <c r="DC138" s="286">
        <f>IF('Team &amp; Salaries'!$O49="Never",IF(DC$6&gt;='Team &amp; Salaries'!$M49,MIN('Team &amp; Salaries'!$N49,'Team &amp; Salaries'!$P49),0),IF('Team &amp; Salaries'!$O49="Monthly",IF(DC$6='Team &amp; Salaries'!$M49,MIN('Team &amp; Salaries'!$N49,'Team &amp; Salaries'!$P49),IF(DC$6&gt;'Team &amp; Salaries'!$M49,MIN('Team &amp; Salaries'!$P49,DB138+'Team &amp; Salaries'!$N49),0)),IF('Team &amp; Salaries'!$O49="Quarterly",IF(DC$6='Team &amp; Salaries'!$M49,MIN('Team &amp; Salaries'!$N49,'Team &amp; Salaries'!$P49),IF(DC$6&gt;'Team &amp; Salaries'!$M49,IFERROR(MIN('Team &amp; Salaries'!$P49,IF(ISNUMBER(CZ138),CZ138,0)+'Team &amp; Salaries'!$N49),'Team &amp; Salaries'!$N49),0)),IF('Team &amp; Salaries'!$O49="Annually",IF(DC$6='Team &amp; Salaries'!$M49,MIN('Team &amp; Salaries'!$N49,'Team &amp; Salaries'!$P49),IF(DC$6&gt;'Team &amp; Salaries'!$M49,IFERROR(MIN('Team &amp; Salaries'!$P49,CQ138+'Team &amp; Salaries'!$N49),MIN('Team &amp; Salaries'!$N49,'Team &amp; Salaries'!$P49)),0))))))+IF($A138=Projections!$C$87,Revenue!DA$72,0)</f>
        <v>1</v>
      </c>
      <c r="DD138" s="286">
        <f>IF('Team &amp; Salaries'!$O49="Never",IF(DD$6&gt;='Team &amp; Salaries'!$M49,MIN('Team &amp; Salaries'!$N49,'Team &amp; Salaries'!$P49),0),IF('Team &amp; Salaries'!$O49="Monthly",IF(DD$6='Team &amp; Salaries'!$M49,MIN('Team &amp; Salaries'!$N49,'Team &amp; Salaries'!$P49),IF(DD$6&gt;'Team &amp; Salaries'!$M49,MIN('Team &amp; Salaries'!$P49,DC138+'Team &amp; Salaries'!$N49),0)),IF('Team &amp; Salaries'!$O49="Quarterly",IF(DD$6='Team &amp; Salaries'!$M49,MIN('Team &amp; Salaries'!$N49,'Team &amp; Salaries'!$P49),IF(DD$6&gt;'Team &amp; Salaries'!$M49,IFERROR(MIN('Team &amp; Salaries'!$P49,IF(ISNUMBER(DA138),DA138,0)+'Team &amp; Salaries'!$N49),'Team &amp; Salaries'!$N49),0)),IF('Team &amp; Salaries'!$O49="Annually",IF(DD$6='Team &amp; Salaries'!$M49,MIN('Team &amp; Salaries'!$N49,'Team &amp; Salaries'!$P49),IF(DD$6&gt;'Team &amp; Salaries'!$M49,IFERROR(MIN('Team &amp; Salaries'!$P49,CR138+'Team &amp; Salaries'!$N49),MIN('Team &amp; Salaries'!$N49,'Team &amp; Salaries'!$P49)),0))))))+IF($A138=Projections!$C$87,Revenue!DB$72,0)</f>
        <v>1</v>
      </c>
      <c r="DE138" s="286">
        <f>IF('Team &amp; Salaries'!$O49="Never",IF(DE$6&gt;='Team &amp; Salaries'!$M49,MIN('Team &amp; Salaries'!$N49,'Team &amp; Salaries'!$P49),0),IF('Team &amp; Salaries'!$O49="Monthly",IF(DE$6='Team &amp; Salaries'!$M49,MIN('Team &amp; Salaries'!$N49,'Team &amp; Salaries'!$P49),IF(DE$6&gt;'Team &amp; Salaries'!$M49,MIN('Team &amp; Salaries'!$P49,DD138+'Team &amp; Salaries'!$N49),0)),IF('Team &amp; Salaries'!$O49="Quarterly",IF(DE$6='Team &amp; Salaries'!$M49,MIN('Team &amp; Salaries'!$N49,'Team &amp; Salaries'!$P49),IF(DE$6&gt;'Team &amp; Salaries'!$M49,IFERROR(MIN('Team &amp; Salaries'!$P49,IF(ISNUMBER(DB138),DB138,0)+'Team &amp; Salaries'!$N49),'Team &amp; Salaries'!$N49),0)),IF('Team &amp; Salaries'!$O49="Annually",IF(DE$6='Team &amp; Salaries'!$M49,MIN('Team &amp; Salaries'!$N49,'Team &amp; Salaries'!$P49),IF(DE$6&gt;'Team &amp; Salaries'!$M49,IFERROR(MIN('Team &amp; Salaries'!$P49,CS138+'Team &amp; Salaries'!$N49),MIN('Team &amp; Salaries'!$N49,'Team &amp; Salaries'!$P49)),0))))))+IF($A138=Projections!$C$87,Revenue!DC$72,0)</f>
        <v>1</v>
      </c>
      <c r="DF138" s="286">
        <f>IF('Team &amp; Salaries'!$O49="Never",IF(DF$6&gt;='Team &amp; Salaries'!$M49,MIN('Team &amp; Salaries'!$N49,'Team &amp; Salaries'!$P49),0),IF('Team &amp; Salaries'!$O49="Monthly",IF(DF$6='Team &amp; Salaries'!$M49,MIN('Team &amp; Salaries'!$N49,'Team &amp; Salaries'!$P49),IF(DF$6&gt;'Team &amp; Salaries'!$M49,MIN('Team &amp; Salaries'!$P49,DE138+'Team &amp; Salaries'!$N49),0)),IF('Team &amp; Salaries'!$O49="Quarterly",IF(DF$6='Team &amp; Salaries'!$M49,MIN('Team &amp; Salaries'!$N49,'Team &amp; Salaries'!$P49),IF(DF$6&gt;'Team &amp; Salaries'!$M49,IFERROR(MIN('Team &amp; Salaries'!$P49,IF(ISNUMBER(DC138),DC138,0)+'Team &amp; Salaries'!$N49),'Team &amp; Salaries'!$N49),0)),IF('Team &amp; Salaries'!$O49="Annually",IF(DF$6='Team &amp; Salaries'!$M49,MIN('Team &amp; Salaries'!$N49,'Team &amp; Salaries'!$P49),IF(DF$6&gt;'Team &amp; Salaries'!$M49,IFERROR(MIN('Team &amp; Salaries'!$P49,CT138+'Team &amp; Salaries'!$N49),MIN('Team &amp; Salaries'!$N49,'Team &amp; Salaries'!$P49)),0))))))+IF($A138=Projections!$C$87,Revenue!DD$72,0)</f>
        <v>1</v>
      </c>
      <c r="DG138" s="286">
        <f>IF('Team &amp; Salaries'!$O49="Never",IF(DG$6&gt;='Team &amp; Salaries'!$M49,MIN('Team &amp; Salaries'!$N49,'Team &amp; Salaries'!$P49),0),IF('Team &amp; Salaries'!$O49="Monthly",IF(DG$6='Team &amp; Salaries'!$M49,MIN('Team &amp; Salaries'!$N49,'Team &amp; Salaries'!$P49),IF(DG$6&gt;'Team &amp; Salaries'!$M49,MIN('Team &amp; Salaries'!$P49,DF138+'Team &amp; Salaries'!$N49),0)),IF('Team &amp; Salaries'!$O49="Quarterly",IF(DG$6='Team &amp; Salaries'!$M49,MIN('Team &amp; Salaries'!$N49,'Team &amp; Salaries'!$P49),IF(DG$6&gt;'Team &amp; Salaries'!$M49,IFERROR(MIN('Team &amp; Salaries'!$P49,IF(ISNUMBER(DD138),DD138,0)+'Team &amp; Salaries'!$N49),'Team &amp; Salaries'!$N49),0)),IF('Team &amp; Salaries'!$O49="Annually",IF(DG$6='Team &amp; Salaries'!$M49,MIN('Team &amp; Salaries'!$N49,'Team &amp; Salaries'!$P49),IF(DG$6&gt;'Team &amp; Salaries'!$M49,IFERROR(MIN('Team &amp; Salaries'!$P49,CU138+'Team &amp; Salaries'!$N49),MIN('Team &amp; Salaries'!$N49,'Team &amp; Salaries'!$P49)),0))))))+IF($A138=Projections!$C$87,Revenue!DE$72,0)</f>
        <v>1</v>
      </c>
      <c r="DH138" s="286">
        <f>IF('Team &amp; Salaries'!$O49="Never",IF(DH$6&gt;='Team &amp; Salaries'!$M49,MIN('Team &amp; Salaries'!$N49,'Team &amp; Salaries'!$P49),0),IF('Team &amp; Salaries'!$O49="Monthly",IF(DH$6='Team &amp; Salaries'!$M49,MIN('Team &amp; Salaries'!$N49,'Team &amp; Salaries'!$P49),IF(DH$6&gt;'Team &amp; Salaries'!$M49,MIN('Team &amp; Salaries'!$P49,DG138+'Team &amp; Salaries'!$N49),0)),IF('Team &amp; Salaries'!$O49="Quarterly",IF(DH$6='Team &amp; Salaries'!$M49,MIN('Team &amp; Salaries'!$N49,'Team &amp; Salaries'!$P49),IF(DH$6&gt;'Team &amp; Salaries'!$M49,IFERROR(MIN('Team &amp; Salaries'!$P49,IF(ISNUMBER(DE138),DE138,0)+'Team &amp; Salaries'!$N49),'Team &amp; Salaries'!$N49),0)),IF('Team &amp; Salaries'!$O49="Annually",IF(DH$6='Team &amp; Salaries'!$M49,MIN('Team &amp; Salaries'!$N49,'Team &amp; Salaries'!$P49),IF(DH$6&gt;'Team &amp; Salaries'!$M49,IFERROR(MIN('Team &amp; Salaries'!$P49,CV138+'Team &amp; Salaries'!$N49),MIN('Team &amp; Salaries'!$N49,'Team &amp; Salaries'!$P49)),0))))))+IF($A138=Projections!$C$87,Revenue!DF$72,0)</f>
        <v>1</v>
      </c>
      <c r="DI138" s="286">
        <f>IF('Team &amp; Salaries'!$O49="Never",IF(DI$6&gt;='Team &amp; Salaries'!$M49,MIN('Team &amp; Salaries'!$N49,'Team &amp; Salaries'!$P49),0),IF('Team &amp; Salaries'!$O49="Monthly",IF(DI$6='Team &amp; Salaries'!$M49,MIN('Team &amp; Salaries'!$N49,'Team &amp; Salaries'!$P49),IF(DI$6&gt;'Team &amp; Salaries'!$M49,MIN('Team &amp; Salaries'!$P49,DH138+'Team &amp; Salaries'!$N49),0)),IF('Team &amp; Salaries'!$O49="Quarterly",IF(DI$6='Team &amp; Salaries'!$M49,MIN('Team &amp; Salaries'!$N49,'Team &amp; Salaries'!$P49),IF(DI$6&gt;'Team &amp; Salaries'!$M49,IFERROR(MIN('Team &amp; Salaries'!$P49,IF(ISNUMBER(DF138),DF138,0)+'Team &amp; Salaries'!$N49),'Team &amp; Salaries'!$N49),0)),IF('Team &amp; Salaries'!$O49="Annually",IF(DI$6='Team &amp; Salaries'!$M49,MIN('Team &amp; Salaries'!$N49,'Team &amp; Salaries'!$P49),IF(DI$6&gt;'Team &amp; Salaries'!$M49,IFERROR(MIN('Team &amp; Salaries'!$P49,CW138+'Team &amp; Salaries'!$N49),MIN('Team &amp; Salaries'!$N49,'Team &amp; Salaries'!$P49)),0))))))+IF($A138=Projections!$C$87,Revenue!DG$72,0)</f>
        <v>1</v>
      </c>
    </row>
    <row r="139" spans="1:113" customFormat="1" ht="16">
      <c r="A139" s="114" t="str">
        <f>'Team &amp; Salaries'!A50</f>
        <v>Digital Marketer</v>
      </c>
      <c r="B139" s="114"/>
      <c r="C139" s="114"/>
      <c r="D139" s="285"/>
      <c r="E139" s="361" t="s">
        <v>193</v>
      </c>
      <c r="F139" s="286">
        <f>IF('Team &amp; Salaries'!$O50="Never",IF(F$6&gt;='Team &amp; Salaries'!$M50,MIN('Team &amp; Salaries'!$N50,'Team &amp; Salaries'!$P50),0),IF('Team &amp; Salaries'!$O50="Monthly",IF(F$6='Team &amp; Salaries'!$M50,MIN('Team &amp; Salaries'!$N50,'Team &amp; Salaries'!$P50),IF(F$6&gt;'Team &amp; Salaries'!$M50,MIN('Team &amp; Salaries'!$P50,E139+'Team &amp; Salaries'!$N50),0)),IF('Team &amp; Salaries'!$O50="Quarterly",IF(F$6='Team &amp; Salaries'!$M50,MIN('Team &amp; Salaries'!$N50,'Team &amp; Salaries'!$P50),IF(F$6&gt;'Team &amp; Salaries'!$M50,IFERROR(MIN('Team &amp; Salaries'!$P50,IF(ISNUMBER(A139),A139,0)+'Team &amp; Salaries'!$N50),'Team &amp; Salaries'!$N50),0)),IF('Team &amp; Salaries'!$O50="Annually",IF(F$6='Team &amp; Salaries'!$M50,MIN('Team &amp; Salaries'!$N50,'Team &amp; Salaries'!$P50),IF(F$6&gt;'Team &amp; Salaries'!$M50,IFERROR(MIN('Team &amp; Salaries'!$P50,#REF!+'Team &amp; Salaries'!$N50),MIN('Team &amp; Salaries'!$N50,'Team &amp; Salaries'!$P50)),0))))))+IF($A139=Projections!$C$87,Revenue!D$72,0)</f>
        <v>0</v>
      </c>
      <c r="G139" s="286">
        <f>IF('Team &amp; Salaries'!$O50="Never",IF(G$6&gt;='Team &amp; Salaries'!$M50,MIN('Team &amp; Salaries'!$N50,'Team &amp; Salaries'!$P50),0),IF('Team &amp; Salaries'!$O50="Monthly",IF(G$6='Team &amp; Salaries'!$M50,MIN('Team &amp; Salaries'!$N50,'Team &amp; Salaries'!$P50),IF(G$6&gt;'Team &amp; Salaries'!$M50,MIN('Team &amp; Salaries'!$P50,F139+'Team &amp; Salaries'!$N50),0)),IF('Team &amp; Salaries'!$O50="Quarterly",IF(G$6='Team &amp; Salaries'!$M50,MIN('Team &amp; Salaries'!$N50,'Team &amp; Salaries'!$P50),IF(G$6&gt;'Team &amp; Salaries'!$M50,IFERROR(MIN('Team &amp; Salaries'!$P50,IF(ISNUMBER(D139),D139,0)+'Team &amp; Salaries'!$N50),'Team &amp; Salaries'!$N50),0)),IF('Team &amp; Salaries'!$O50="Annually",IF(G$6='Team &amp; Salaries'!$M50,MIN('Team &amp; Salaries'!$N50,'Team &amp; Salaries'!$P50),IF(G$6&gt;'Team &amp; Salaries'!$M50,IFERROR(MIN('Team &amp; Salaries'!$P50,#REF!+'Team &amp; Salaries'!$N50),MIN('Team &amp; Salaries'!$N50,'Team &amp; Salaries'!$P50)),0))))))+IF($A139=Projections!$C$87,Revenue!E$72,0)</f>
        <v>0</v>
      </c>
      <c r="H139" s="286">
        <f>IF('Team &amp; Salaries'!$O50="Never",IF(H$6&gt;='Team &amp; Salaries'!$M50,MIN('Team &amp; Salaries'!$N50,'Team &amp; Salaries'!$P50),0),IF('Team &amp; Salaries'!$O50="Monthly",IF(H$6='Team &amp; Salaries'!$M50,MIN('Team &amp; Salaries'!$N50,'Team &amp; Salaries'!$P50),IF(H$6&gt;'Team &amp; Salaries'!$M50,MIN('Team &amp; Salaries'!$P50,G139+'Team &amp; Salaries'!$N50),0)),IF('Team &amp; Salaries'!$O50="Quarterly",IF(H$6='Team &amp; Salaries'!$M50,MIN('Team &amp; Salaries'!$N50,'Team &amp; Salaries'!$P50),IF(H$6&gt;'Team &amp; Salaries'!$M50,IFERROR(MIN('Team &amp; Salaries'!$P50,IF(ISNUMBER(E139),E139,0)+'Team &amp; Salaries'!$N50),'Team &amp; Salaries'!$N50),0)),IF('Team &amp; Salaries'!$O50="Annually",IF(H$6='Team &amp; Salaries'!$M50,MIN('Team &amp; Salaries'!$N50,'Team &amp; Salaries'!$P50),IF(H$6&gt;'Team &amp; Salaries'!$M50,IFERROR(MIN('Team &amp; Salaries'!$P50,#REF!+'Team &amp; Salaries'!$N50),MIN('Team &amp; Salaries'!$N50,'Team &amp; Salaries'!$P50)),0))))))+IF($A139=Projections!$C$87,Revenue!F$72,0)</f>
        <v>0</v>
      </c>
      <c r="I139" s="286">
        <f>IF('Team &amp; Salaries'!$O50="Never",IF(I$6&gt;='Team &amp; Salaries'!$M50,MIN('Team &amp; Salaries'!$N50,'Team &amp; Salaries'!$P50),0),IF('Team &amp; Salaries'!$O50="Monthly",IF(I$6='Team &amp; Salaries'!$M50,MIN('Team &amp; Salaries'!$N50,'Team &amp; Salaries'!$P50),IF(I$6&gt;'Team &amp; Salaries'!$M50,MIN('Team &amp; Salaries'!$P50,H139+'Team &amp; Salaries'!$N50),0)),IF('Team &amp; Salaries'!$O50="Quarterly",IF(I$6='Team &amp; Salaries'!$M50,MIN('Team &amp; Salaries'!$N50,'Team &amp; Salaries'!$P50),IF(I$6&gt;'Team &amp; Salaries'!$M50,IFERROR(MIN('Team &amp; Salaries'!$P50,IF(ISNUMBER(F139),F139,0)+'Team &amp; Salaries'!$N50),'Team &amp; Salaries'!$N50),0)),IF('Team &amp; Salaries'!$O50="Annually",IF(I$6='Team &amp; Salaries'!$M50,MIN('Team &amp; Salaries'!$N50,'Team &amp; Salaries'!$P50),IF(I$6&gt;'Team &amp; Salaries'!$M50,IFERROR(MIN('Team &amp; Salaries'!$P50,#REF!+'Team &amp; Salaries'!$N50),MIN('Team &amp; Salaries'!$N50,'Team &amp; Salaries'!$P50)),0))))))+IF($A139=Projections!$C$87,Revenue!G$72,0)</f>
        <v>0</v>
      </c>
      <c r="J139" s="286">
        <f>IF('Team &amp; Salaries'!$O50="Never",IF(J$6&gt;='Team &amp; Salaries'!$M50,MIN('Team &amp; Salaries'!$N50,'Team &amp; Salaries'!$P50),0),IF('Team &amp; Salaries'!$O50="Monthly",IF(J$6='Team &amp; Salaries'!$M50,MIN('Team &amp; Salaries'!$N50,'Team &amp; Salaries'!$P50),IF(J$6&gt;'Team &amp; Salaries'!$M50,MIN('Team &amp; Salaries'!$P50,I139+'Team &amp; Salaries'!$N50),0)),IF('Team &amp; Salaries'!$O50="Quarterly",IF(J$6='Team &amp; Salaries'!$M50,MIN('Team &amp; Salaries'!$N50,'Team &amp; Salaries'!$P50),IF(J$6&gt;'Team &amp; Salaries'!$M50,IFERROR(MIN('Team &amp; Salaries'!$P50,IF(ISNUMBER(G139),G139,0)+'Team &amp; Salaries'!$N50),'Team &amp; Salaries'!$N50),0)),IF('Team &amp; Salaries'!$O50="Annually",IF(J$6='Team &amp; Salaries'!$M50,MIN('Team &amp; Salaries'!$N50,'Team &amp; Salaries'!$P50),IF(J$6&gt;'Team &amp; Salaries'!$M50,IFERROR(MIN('Team &amp; Salaries'!$P50,#REF!+'Team &amp; Salaries'!$N50),MIN('Team &amp; Salaries'!$N50,'Team &amp; Salaries'!$P50)),0))))))+IF($A139=Projections!$C$87,Revenue!H$72,0)</f>
        <v>0</v>
      </c>
      <c r="K139" s="286">
        <f>IF('Team &amp; Salaries'!$O50="Never",IF(K$6&gt;='Team &amp; Salaries'!$M50,MIN('Team &amp; Salaries'!$N50,'Team &amp; Salaries'!$P50),0),IF('Team &amp; Salaries'!$O50="Monthly",IF(K$6='Team &amp; Salaries'!$M50,MIN('Team &amp; Salaries'!$N50,'Team &amp; Salaries'!$P50),IF(K$6&gt;'Team &amp; Salaries'!$M50,MIN('Team &amp; Salaries'!$P50,J139+'Team &amp; Salaries'!$N50),0)),IF('Team &amp; Salaries'!$O50="Quarterly",IF(K$6='Team &amp; Salaries'!$M50,MIN('Team &amp; Salaries'!$N50,'Team &amp; Salaries'!$P50),IF(K$6&gt;'Team &amp; Salaries'!$M50,IFERROR(MIN('Team &amp; Salaries'!$P50,IF(ISNUMBER(H139),H139,0)+'Team &amp; Salaries'!$N50),'Team &amp; Salaries'!$N50),0)),IF('Team &amp; Salaries'!$O50="Annually",IF(K$6='Team &amp; Salaries'!$M50,MIN('Team &amp; Salaries'!$N50,'Team &amp; Salaries'!$P50),IF(K$6&gt;'Team &amp; Salaries'!$M50,IFERROR(MIN('Team &amp; Salaries'!$P50,#REF!+'Team &amp; Salaries'!$N50),MIN('Team &amp; Salaries'!$N50,'Team &amp; Salaries'!$P50)),0))))))+IF($A139=Projections!$C$87,Revenue!I$72,0)</f>
        <v>0</v>
      </c>
      <c r="L139" s="286">
        <f>IF('Team &amp; Salaries'!$O50="Never",IF(L$6&gt;='Team &amp; Salaries'!$M50,MIN('Team &amp; Salaries'!$N50,'Team &amp; Salaries'!$P50),0),IF('Team &amp; Salaries'!$O50="Monthly",IF(L$6='Team &amp; Salaries'!$M50,MIN('Team &amp; Salaries'!$N50,'Team &amp; Salaries'!$P50),IF(L$6&gt;'Team &amp; Salaries'!$M50,MIN('Team &amp; Salaries'!$P50,K139+'Team &amp; Salaries'!$N50),0)),IF('Team &amp; Salaries'!$O50="Quarterly",IF(L$6='Team &amp; Salaries'!$M50,MIN('Team &amp; Salaries'!$N50,'Team &amp; Salaries'!$P50),IF(L$6&gt;'Team &amp; Salaries'!$M50,IFERROR(MIN('Team &amp; Salaries'!$P50,IF(ISNUMBER(I139),I139,0)+'Team &amp; Salaries'!$N50),'Team &amp; Salaries'!$N50),0)),IF('Team &amp; Salaries'!$O50="Annually",IF(L$6='Team &amp; Salaries'!$M50,MIN('Team &amp; Salaries'!$N50,'Team &amp; Salaries'!$P50),IF(L$6&gt;'Team &amp; Salaries'!$M50,IFERROR(MIN('Team &amp; Salaries'!$P50,#REF!+'Team &amp; Salaries'!$N50),MIN('Team &amp; Salaries'!$N50,'Team &amp; Salaries'!$P50)),0))))))+IF($A139=Projections!$C$87,Revenue!J$72,0)</f>
        <v>0</v>
      </c>
      <c r="M139" s="286">
        <f>IF('Team &amp; Salaries'!$O50="Never",IF(M$6&gt;='Team &amp; Salaries'!$M50,MIN('Team &amp; Salaries'!$N50,'Team &amp; Salaries'!$P50),0),IF('Team &amp; Salaries'!$O50="Monthly",IF(M$6='Team &amp; Salaries'!$M50,MIN('Team &amp; Salaries'!$N50,'Team &amp; Salaries'!$P50),IF(M$6&gt;'Team &amp; Salaries'!$M50,MIN('Team &amp; Salaries'!$P50,L139+'Team &amp; Salaries'!$N50),0)),IF('Team &amp; Salaries'!$O50="Quarterly",IF(M$6='Team &amp; Salaries'!$M50,MIN('Team &amp; Salaries'!$N50,'Team &amp; Salaries'!$P50),IF(M$6&gt;'Team &amp; Salaries'!$M50,IFERROR(MIN('Team &amp; Salaries'!$P50,IF(ISNUMBER(J139),J139,0)+'Team &amp; Salaries'!$N50),'Team &amp; Salaries'!$N50),0)),IF('Team &amp; Salaries'!$O50="Annually",IF(M$6='Team &amp; Salaries'!$M50,MIN('Team &amp; Salaries'!$N50,'Team &amp; Salaries'!$P50),IF(M$6&gt;'Team &amp; Salaries'!$M50,IFERROR(MIN('Team &amp; Salaries'!$P50,#REF!+'Team &amp; Salaries'!$N50),MIN('Team &amp; Salaries'!$N50,'Team &amp; Salaries'!$P50)),0))))))+IF($A139=Projections!$C$87,Revenue!K$72,0)</f>
        <v>0</v>
      </c>
      <c r="N139" s="286">
        <f>IF('Team &amp; Salaries'!$O50="Never",IF(N$6&gt;='Team &amp; Salaries'!$M50,MIN('Team &amp; Salaries'!$N50,'Team &amp; Salaries'!$P50),0),IF('Team &amp; Salaries'!$O50="Monthly",IF(N$6='Team &amp; Salaries'!$M50,MIN('Team &amp; Salaries'!$N50,'Team &amp; Salaries'!$P50),IF(N$6&gt;'Team &amp; Salaries'!$M50,MIN('Team &amp; Salaries'!$P50,M139+'Team &amp; Salaries'!$N50),0)),IF('Team &amp; Salaries'!$O50="Quarterly",IF(N$6='Team &amp; Salaries'!$M50,MIN('Team &amp; Salaries'!$N50,'Team &amp; Salaries'!$P50),IF(N$6&gt;'Team &amp; Salaries'!$M50,IFERROR(MIN('Team &amp; Salaries'!$P50,IF(ISNUMBER(K139),K139,0)+'Team &amp; Salaries'!$N50),'Team &amp; Salaries'!$N50),0)),IF('Team &amp; Salaries'!$O50="Annually",IF(N$6='Team &amp; Salaries'!$M50,MIN('Team &amp; Salaries'!$N50,'Team &amp; Salaries'!$P50),IF(N$6&gt;'Team &amp; Salaries'!$M50,IFERROR(MIN('Team &amp; Salaries'!$P50,#REF!+'Team &amp; Salaries'!$N50),MIN('Team &amp; Salaries'!$N50,'Team &amp; Salaries'!$P50)),0))))))+IF($A139=Projections!$C$87,Revenue!L$72,0)</f>
        <v>0</v>
      </c>
      <c r="O139" s="286">
        <f>IF('Team &amp; Salaries'!$O50="Never",IF(O$6&gt;='Team &amp; Salaries'!$M50,MIN('Team &amp; Salaries'!$N50,'Team &amp; Salaries'!$P50),0),IF('Team &amp; Salaries'!$O50="Monthly",IF(O$6='Team &amp; Salaries'!$M50,MIN('Team &amp; Salaries'!$N50,'Team &amp; Salaries'!$P50),IF(O$6&gt;'Team &amp; Salaries'!$M50,MIN('Team &amp; Salaries'!$P50,N139+'Team &amp; Salaries'!$N50),0)),IF('Team &amp; Salaries'!$O50="Quarterly",IF(O$6='Team &amp; Salaries'!$M50,MIN('Team &amp; Salaries'!$N50,'Team &amp; Salaries'!$P50),IF(O$6&gt;'Team &amp; Salaries'!$M50,IFERROR(MIN('Team &amp; Salaries'!$P50,IF(ISNUMBER(L139),L139,0)+'Team &amp; Salaries'!$N50),'Team &amp; Salaries'!$N50),0)),IF('Team &amp; Salaries'!$O50="Annually",IF(O$6='Team &amp; Salaries'!$M50,MIN('Team &amp; Salaries'!$N50,'Team &amp; Salaries'!$P50),IF(O$6&gt;'Team &amp; Salaries'!$M50,IFERROR(MIN('Team &amp; Salaries'!$P50,A139+'Team &amp; Salaries'!$N50),MIN('Team &amp; Salaries'!$N50,'Team &amp; Salaries'!$P50)),0))))))+IF($A139=Projections!$C$87,Revenue!M$72,0)</f>
        <v>0</v>
      </c>
      <c r="P139" s="286">
        <f>IF('Team &amp; Salaries'!$O50="Never",IF(P$6&gt;='Team &amp; Salaries'!$M50,MIN('Team &amp; Salaries'!$N50,'Team &amp; Salaries'!$P50),0),IF('Team &amp; Salaries'!$O50="Monthly",IF(P$6='Team &amp; Salaries'!$M50,MIN('Team &amp; Salaries'!$N50,'Team &amp; Salaries'!$P50),IF(P$6&gt;'Team &amp; Salaries'!$M50,MIN('Team &amp; Salaries'!$P50,O139+'Team &amp; Salaries'!$N50),0)),IF('Team &amp; Salaries'!$O50="Quarterly",IF(P$6='Team &amp; Salaries'!$M50,MIN('Team &amp; Salaries'!$N50,'Team &amp; Salaries'!$P50),IF(P$6&gt;'Team &amp; Salaries'!$M50,IFERROR(MIN('Team &amp; Salaries'!$P50,IF(ISNUMBER(M139),M139,0)+'Team &amp; Salaries'!$N50),'Team &amp; Salaries'!$N50),0)),IF('Team &amp; Salaries'!$O50="Annually",IF(P$6='Team &amp; Salaries'!$M50,MIN('Team &amp; Salaries'!$N50,'Team &amp; Salaries'!$P50),IF(P$6&gt;'Team &amp; Salaries'!$M50,IFERROR(MIN('Team &amp; Salaries'!$P50,D139+'Team &amp; Salaries'!$N50),MIN('Team &amp; Salaries'!$N50,'Team &amp; Salaries'!$P50)),0))))))+IF($A139=Projections!$C$87,Revenue!N$72,0)</f>
        <v>0</v>
      </c>
      <c r="Q139" s="286">
        <f>IF('Team &amp; Salaries'!$O50="Never",IF(Q$6&gt;='Team &amp; Salaries'!$M50,MIN('Team &amp; Salaries'!$N50,'Team &amp; Salaries'!$P50),0),IF('Team &amp; Salaries'!$O50="Monthly",IF(Q$6='Team &amp; Salaries'!$M50,MIN('Team &amp; Salaries'!$N50,'Team &amp; Salaries'!$P50),IF(Q$6&gt;'Team &amp; Salaries'!$M50,MIN('Team &amp; Salaries'!$P50,P139+'Team &amp; Salaries'!$N50),0)),IF('Team &amp; Salaries'!$O50="Quarterly",IF(Q$6='Team &amp; Salaries'!$M50,MIN('Team &amp; Salaries'!$N50,'Team &amp; Salaries'!$P50),IF(Q$6&gt;'Team &amp; Salaries'!$M50,IFERROR(MIN('Team &amp; Salaries'!$P50,IF(ISNUMBER(N139),N139,0)+'Team &amp; Salaries'!$N50),'Team &amp; Salaries'!$N50),0)),IF('Team &amp; Salaries'!$O50="Annually",IF(Q$6='Team &amp; Salaries'!$M50,MIN('Team &amp; Salaries'!$N50,'Team &amp; Salaries'!$P50),IF(Q$6&gt;'Team &amp; Salaries'!$M50,IFERROR(MIN('Team &amp; Salaries'!$P50,E139+'Team &amp; Salaries'!$N50),MIN('Team &amp; Salaries'!$N50,'Team &amp; Salaries'!$P50)),0))))))+IF($A139=Projections!$C$87,Revenue!O$72,0)</f>
        <v>0</v>
      </c>
      <c r="R139" s="286">
        <f>IF('Team &amp; Salaries'!$O50="Never",IF(R$6&gt;='Team &amp; Salaries'!$M50,MIN('Team &amp; Salaries'!$N50,'Team &amp; Salaries'!$P50),0),IF('Team &amp; Salaries'!$O50="Monthly",IF(R$6='Team &amp; Salaries'!$M50,MIN('Team &amp; Salaries'!$N50,'Team &amp; Salaries'!$P50),IF(R$6&gt;'Team &amp; Salaries'!$M50,MIN('Team &amp; Salaries'!$P50,Q139+'Team &amp; Salaries'!$N50),0)),IF('Team &amp; Salaries'!$O50="Quarterly",IF(R$6='Team &amp; Salaries'!$M50,MIN('Team &amp; Salaries'!$N50,'Team &amp; Salaries'!$P50),IF(R$6&gt;'Team &amp; Salaries'!$M50,IFERROR(MIN('Team &amp; Salaries'!$P50,IF(ISNUMBER(O139),O139,0)+'Team &amp; Salaries'!$N50),'Team &amp; Salaries'!$N50),0)),IF('Team &amp; Salaries'!$O50="Annually",IF(R$6='Team &amp; Salaries'!$M50,MIN('Team &amp; Salaries'!$N50,'Team &amp; Salaries'!$P50),IF(R$6&gt;'Team &amp; Salaries'!$M50,IFERROR(MIN('Team &amp; Salaries'!$P50,F139+'Team &amp; Salaries'!$N50),MIN('Team &amp; Salaries'!$N50,'Team &amp; Salaries'!$P50)),0))))))+IF($A139=Projections!$C$87,Revenue!P$72,0)</f>
        <v>0</v>
      </c>
      <c r="S139" s="286">
        <f>IF('Team &amp; Salaries'!$O50="Never",IF(S$6&gt;='Team &amp; Salaries'!$M50,MIN('Team &amp; Salaries'!$N50,'Team &amp; Salaries'!$P50),0),IF('Team &amp; Salaries'!$O50="Monthly",IF(S$6='Team &amp; Salaries'!$M50,MIN('Team &amp; Salaries'!$N50,'Team &amp; Salaries'!$P50),IF(S$6&gt;'Team &amp; Salaries'!$M50,MIN('Team &amp; Salaries'!$P50,R139+'Team &amp; Salaries'!$N50),0)),IF('Team &amp; Salaries'!$O50="Quarterly",IF(S$6='Team &amp; Salaries'!$M50,MIN('Team &amp; Salaries'!$N50,'Team &amp; Salaries'!$P50),IF(S$6&gt;'Team &amp; Salaries'!$M50,IFERROR(MIN('Team &amp; Salaries'!$P50,IF(ISNUMBER(P139),P139,0)+'Team &amp; Salaries'!$N50),'Team &amp; Salaries'!$N50),0)),IF('Team &amp; Salaries'!$O50="Annually",IF(S$6='Team &amp; Salaries'!$M50,MIN('Team &amp; Salaries'!$N50,'Team &amp; Salaries'!$P50),IF(S$6&gt;'Team &amp; Salaries'!$M50,IFERROR(MIN('Team &amp; Salaries'!$P50,G139+'Team &amp; Salaries'!$N50),MIN('Team &amp; Salaries'!$N50,'Team &amp; Salaries'!$P50)),0))))))+IF($A139=Projections!$C$87,Revenue!Q$72,0)</f>
        <v>0</v>
      </c>
      <c r="T139" s="286">
        <f>IF('Team &amp; Salaries'!$O50="Never",IF(T$6&gt;='Team &amp; Salaries'!$M50,MIN('Team &amp; Salaries'!$N50,'Team &amp; Salaries'!$P50),0),IF('Team &amp; Salaries'!$O50="Monthly",IF(T$6='Team &amp; Salaries'!$M50,MIN('Team &amp; Salaries'!$N50,'Team &amp; Salaries'!$P50),IF(T$6&gt;'Team &amp; Salaries'!$M50,MIN('Team &amp; Salaries'!$P50,S139+'Team &amp; Salaries'!$N50),0)),IF('Team &amp; Salaries'!$O50="Quarterly",IF(T$6='Team &amp; Salaries'!$M50,MIN('Team &amp; Salaries'!$N50,'Team &amp; Salaries'!$P50),IF(T$6&gt;'Team &amp; Salaries'!$M50,IFERROR(MIN('Team &amp; Salaries'!$P50,IF(ISNUMBER(Q139),Q139,0)+'Team &amp; Salaries'!$N50),'Team &amp; Salaries'!$N50),0)),IF('Team &amp; Salaries'!$O50="Annually",IF(T$6='Team &amp; Salaries'!$M50,MIN('Team &amp; Salaries'!$N50,'Team &amp; Salaries'!$P50),IF(T$6&gt;'Team &amp; Salaries'!$M50,IFERROR(MIN('Team &amp; Salaries'!$P50,H139+'Team &amp; Salaries'!$N50),MIN('Team &amp; Salaries'!$N50,'Team &amp; Salaries'!$P50)),0))))))+IF($A139=Projections!$C$87,Revenue!R$72,0)</f>
        <v>0</v>
      </c>
      <c r="U139" s="286">
        <f>IF('Team &amp; Salaries'!$O50="Never",IF(U$6&gt;='Team &amp; Salaries'!$M50,MIN('Team &amp; Salaries'!$N50,'Team &amp; Salaries'!$P50),0),IF('Team &amp; Salaries'!$O50="Monthly",IF(U$6='Team &amp; Salaries'!$M50,MIN('Team &amp; Salaries'!$N50,'Team &amp; Salaries'!$P50),IF(U$6&gt;'Team &amp; Salaries'!$M50,MIN('Team &amp; Salaries'!$P50,T139+'Team &amp; Salaries'!$N50),0)),IF('Team &amp; Salaries'!$O50="Quarterly",IF(U$6='Team &amp; Salaries'!$M50,MIN('Team &amp; Salaries'!$N50,'Team &amp; Salaries'!$P50),IF(U$6&gt;'Team &amp; Salaries'!$M50,IFERROR(MIN('Team &amp; Salaries'!$P50,IF(ISNUMBER(R139),R139,0)+'Team &amp; Salaries'!$N50),'Team &amp; Salaries'!$N50),0)),IF('Team &amp; Salaries'!$O50="Annually",IF(U$6='Team &amp; Salaries'!$M50,MIN('Team &amp; Salaries'!$N50,'Team &amp; Salaries'!$P50),IF(U$6&gt;'Team &amp; Salaries'!$M50,IFERROR(MIN('Team &amp; Salaries'!$P50,I139+'Team &amp; Salaries'!$N50),MIN('Team &amp; Salaries'!$N50,'Team &amp; Salaries'!$P50)),0))))))+IF($A139=Projections!$C$87,Revenue!S$72,0)</f>
        <v>0</v>
      </c>
      <c r="V139" s="286">
        <f>IF('Team &amp; Salaries'!$O50="Never",IF(V$6&gt;='Team &amp; Salaries'!$M50,MIN('Team &amp; Salaries'!$N50,'Team &amp; Salaries'!$P50),0),IF('Team &amp; Salaries'!$O50="Monthly",IF(V$6='Team &amp; Salaries'!$M50,MIN('Team &amp; Salaries'!$N50,'Team &amp; Salaries'!$P50),IF(V$6&gt;'Team &amp; Salaries'!$M50,MIN('Team &amp; Salaries'!$P50,U139+'Team &amp; Salaries'!$N50),0)),IF('Team &amp; Salaries'!$O50="Quarterly",IF(V$6='Team &amp; Salaries'!$M50,MIN('Team &amp; Salaries'!$N50,'Team &amp; Salaries'!$P50),IF(V$6&gt;'Team &amp; Salaries'!$M50,IFERROR(MIN('Team &amp; Salaries'!$P50,IF(ISNUMBER(S139),S139,0)+'Team &amp; Salaries'!$N50),'Team &amp; Salaries'!$N50),0)),IF('Team &amp; Salaries'!$O50="Annually",IF(V$6='Team &amp; Salaries'!$M50,MIN('Team &amp; Salaries'!$N50,'Team &amp; Salaries'!$P50),IF(V$6&gt;'Team &amp; Salaries'!$M50,IFERROR(MIN('Team &amp; Salaries'!$P50,J139+'Team &amp; Salaries'!$N50),MIN('Team &amp; Salaries'!$N50,'Team &amp; Salaries'!$P50)),0))))))+IF($A139=Projections!$C$87,Revenue!T$72,0)</f>
        <v>0</v>
      </c>
      <c r="W139" s="286">
        <f>IF('Team &amp; Salaries'!$O50="Never",IF(W$6&gt;='Team &amp; Salaries'!$M50,MIN('Team &amp; Salaries'!$N50,'Team &amp; Salaries'!$P50),0),IF('Team &amp; Salaries'!$O50="Monthly",IF(W$6='Team &amp; Salaries'!$M50,MIN('Team &amp; Salaries'!$N50,'Team &amp; Salaries'!$P50),IF(W$6&gt;'Team &amp; Salaries'!$M50,MIN('Team &amp; Salaries'!$P50,V139+'Team &amp; Salaries'!$N50),0)),IF('Team &amp; Salaries'!$O50="Quarterly",IF(W$6='Team &amp; Salaries'!$M50,MIN('Team &amp; Salaries'!$N50,'Team &amp; Salaries'!$P50),IF(W$6&gt;'Team &amp; Salaries'!$M50,IFERROR(MIN('Team &amp; Salaries'!$P50,IF(ISNUMBER(T139),T139,0)+'Team &amp; Salaries'!$N50),'Team &amp; Salaries'!$N50),0)),IF('Team &amp; Salaries'!$O50="Annually",IF(W$6='Team &amp; Salaries'!$M50,MIN('Team &amp; Salaries'!$N50,'Team &amp; Salaries'!$P50),IF(W$6&gt;'Team &amp; Salaries'!$M50,IFERROR(MIN('Team &amp; Salaries'!$P50,K139+'Team &amp; Salaries'!$N50),MIN('Team &amp; Salaries'!$N50,'Team &amp; Salaries'!$P50)),0))))))+IF($A139=Projections!$C$87,Revenue!U$72,0)</f>
        <v>0</v>
      </c>
      <c r="X139" s="286">
        <f>IF('Team &amp; Salaries'!$O50="Never",IF(X$6&gt;='Team &amp; Salaries'!$M50,MIN('Team &amp; Salaries'!$N50,'Team &amp; Salaries'!$P50),0),IF('Team &amp; Salaries'!$O50="Monthly",IF(X$6='Team &amp; Salaries'!$M50,MIN('Team &amp; Salaries'!$N50,'Team &amp; Salaries'!$P50),IF(X$6&gt;'Team &amp; Salaries'!$M50,MIN('Team &amp; Salaries'!$P50,W139+'Team &amp; Salaries'!$N50),0)),IF('Team &amp; Salaries'!$O50="Quarterly",IF(X$6='Team &amp; Salaries'!$M50,MIN('Team &amp; Salaries'!$N50,'Team &amp; Salaries'!$P50),IF(X$6&gt;'Team &amp; Salaries'!$M50,IFERROR(MIN('Team &amp; Salaries'!$P50,IF(ISNUMBER(U139),U139,0)+'Team &amp; Salaries'!$N50),'Team &amp; Salaries'!$N50),0)),IF('Team &amp; Salaries'!$O50="Annually",IF(X$6='Team &amp; Salaries'!$M50,MIN('Team &amp; Salaries'!$N50,'Team &amp; Salaries'!$P50),IF(X$6&gt;'Team &amp; Salaries'!$M50,IFERROR(MIN('Team &amp; Salaries'!$P50,L139+'Team &amp; Salaries'!$N50),MIN('Team &amp; Salaries'!$N50,'Team &amp; Salaries'!$P50)),0))))))+IF($A139=Projections!$C$87,Revenue!V$72,0)</f>
        <v>0</v>
      </c>
      <c r="Y139" s="286">
        <f>IF('Team &amp; Salaries'!$O50="Never",IF(Y$6&gt;='Team &amp; Salaries'!$M50,MIN('Team &amp; Salaries'!$N50,'Team &amp; Salaries'!$P50),0),IF('Team &amp; Salaries'!$O50="Monthly",IF(Y$6='Team &amp; Salaries'!$M50,MIN('Team &amp; Salaries'!$N50,'Team &amp; Salaries'!$P50),IF(Y$6&gt;'Team &amp; Salaries'!$M50,MIN('Team &amp; Salaries'!$P50,X139+'Team &amp; Salaries'!$N50),0)),IF('Team &amp; Salaries'!$O50="Quarterly",IF(Y$6='Team &amp; Salaries'!$M50,MIN('Team &amp; Salaries'!$N50,'Team &amp; Salaries'!$P50),IF(Y$6&gt;'Team &amp; Salaries'!$M50,IFERROR(MIN('Team &amp; Salaries'!$P50,IF(ISNUMBER(V139),V139,0)+'Team &amp; Salaries'!$N50),'Team &amp; Salaries'!$N50),0)),IF('Team &amp; Salaries'!$O50="Annually",IF(Y$6='Team &amp; Salaries'!$M50,MIN('Team &amp; Salaries'!$N50,'Team &amp; Salaries'!$P50),IF(Y$6&gt;'Team &amp; Salaries'!$M50,IFERROR(MIN('Team &amp; Salaries'!$P50,M139+'Team &amp; Salaries'!$N50),MIN('Team &amp; Salaries'!$N50,'Team &amp; Salaries'!$P50)),0))))))+IF($A139=Projections!$C$87,Revenue!W$72,0)</f>
        <v>0</v>
      </c>
      <c r="Z139" s="286">
        <f>IF('Team &amp; Salaries'!$O50="Never",IF(Z$6&gt;='Team &amp; Salaries'!$M50,MIN('Team &amp; Salaries'!$N50,'Team &amp; Salaries'!$P50),0),IF('Team &amp; Salaries'!$O50="Monthly",IF(Z$6='Team &amp; Salaries'!$M50,MIN('Team &amp; Salaries'!$N50,'Team &amp; Salaries'!$P50),IF(Z$6&gt;'Team &amp; Salaries'!$M50,MIN('Team &amp; Salaries'!$P50,Y139+'Team &amp; Salaries'!$N50),0)),IF('Team &amp; Salaries'!$O50="Quarterly",IF(Z$6='Team &amp; Salaries'!$M50,MIN('Team &amp; Salaries'!$N50,'Team &amp; Salaries'!$P50),IF(Z$6&gt;'Team &amp; Salaries'!$M50,IFERROR(MIN('Team &amp; Salaries'!$P50,IF(ISNUMBER(W139),W139,0)+'Team &amp; Salaries'!$N50),'Team &amp; Salaries'!$N50),0)),IF('Team &amp; Salaries'!$O50="Annually",IF(Z$6='Team &amp; Salaries'!$M50,MIN('Team &amp; Salaries'!$N50,'Team &amp; Salaries'!$P50),IF(Z$6&gt;'Team &amp; Salaries'!$M50,IFERROR(MIN('Team &amp; Salaries'!$P50,N139+'Team &amp; Salaries'!$N50),MIN('Team &amp; Salaries'!$N50,'Team &amp; Salaries'!$P50)),0))))))+IF($A139=Projections!$C$87,Revenue!X$72,0)</f>
        <v>0</v>
      </c>
      <c r="AA139" s="286">
        <f>IF('Team &amp; Salaries'!$O50="Never",IF(AA$6&gt;='Team &amp; Salaries'!$M50,MIN('Team &amp; Salaries'!$N50,'Team &amp; Salaries'!$P50),0),IF('Team &amp; Salaries'!$O50="Monthly",IF(AA$6='Team &amp; Salaries'!$M50,MIN('Team &amp; Salaries'!$N50,'Team &amp; Salaries'!$P50),IF(AA$6&gt;'Team &amp; Salaries'!$M50,MIN('Team &amp; Salaries'!$P50,Z139+'Team &amp; Salaries'!$N50),0)),IF('Team &amp; Salaries'!$O50="Quarterly",IF(AA$6='Team &amp; Salaries'!$M50,MIN('Team &amp; Salaries'!$N50,'Team &amp; Salaries'!$P50),IF(AA$6&gt;'Team &amp; Salaries'!$M50,IFERROR(MIN('Team &amp; Salaries'!$P50,IF(ISNUMBER(X139),X139,0)+'Team &amp; Salaries'!$N50),'Team &amp; Salaries'!$N50),0)),IF('Team &amp; Salaries'!$O50="Annually",IF(AA$6='Team &amp; Salaries'!$M50,MIN('Team &amp; Salaries'!$N50,'Team &amp; Salaries'!$P50),IF(AA$6&gt;'Team &amp; Salaries'!$M50,IFERROR(MIN('Team &amp; Salaries'!$P50,O139+'Team &amp; Salaries'!$N50),MIN('Team &amp; Salaries'!$N50,'Team &amp; Salaries'!$P50)),0))))))+IF($A139=Projections!$C$87,Revenue!Y$72,0)</f>
        <v>0</v>
      </c>
      <c r="AB139" s="286">
        <f>IF('Team &amp; Salaries'!$O50="Never",IF(AB$6&gt;='Team &amp; Salaries'!$M50,MIN('Team &amp; Salaries'!$N50,'Team &amp; Salaries'!$P50),0),IF('Team &amp; Salaries'!$O50="Monthly",IF(AB$6='Team &amp; Salaries'!$M50,MIN('Team &amp; Salaries'!$N50,'Team &amp; Salaries'!$P50),IF(AB$6&gt;'Team &amp; Salaries'!$M50,MIN('Team &amp; Salaries'!$P50,AA139+'Team &amp; Salaries'!$N50),0)),IF('Team &amp; Salaries'!$O50="Quarterly",IF(AB$6='Team &amp; Salaries'!$M50,MIN('Team &amp; Salaries'!$N50,'Team &amp; Salaries'!$P50),IF(AB$6&gt;'Team &amp; Salaries'!$M50,IFERROR(MIN('Team &amp; Salaries'!$P50,IF(ISNUMBER(Y139),Y139,0)+'Team &amp; Salaries'!$N50),'Team &amp; Salaries'!$N50),0)),IF('Team &amp; Salaries'!$O50="Annually",IF(AB$6='Team &amp; Salaries'!$M50,MIN('Team &amp; Salaries'!$N50,'Team &amp; Salaries'!$P50),IF(AB$6&gt;'Team &amp; Salaries'!$M50,IFERROR(MIN('Team &amp; Salaries'!$P50,P139+'Team &amp; Salaries'!$N50),MIN('Team &amp; Salaries'!$N50,'Team &amp; Salaries'!$P50)),0))))))+IF($A139=Projections!$C$87,Revenue!Z$72,0)</f>
        <v>0</v>
      </c>
      <c r="AC139" s="286">
        <f>IF('Team &amp; Salaries'!$O50="Never",IF(AC$6&gt;='Team &amp; Salaries'!$M50,MIN('Team &amp; Salaries'!$N50,'Team &amp; Salaries'!$P50),0),IF('Team &amp; Salaries'!$O50="Monthly",IF(AC$6='Team &amp; Salaries'!$M50,MIN('Team &amp; Salaries'!$N50,'Team &amp; Salaries'!$P50),IF(AC$6&gt;'Team &amp; Salaries'!$M50,MIN('Team &amp; Salaries'!$P50,AB139+'Team &amp; Salaries'!$N50),0)),IF('Team &amp; Salaries'!$O50="Quarterly",IF(AC$6='Team &amp; Salaries'!$M50,MIN('Team &amp; Salaries'!$N50,'Team &amp; Salaries'!$P50),IF(AC$6&gt;'Team &amp; Salaries'!$M50,IFERROR(MIN('Team &amp; Salaries'!$P50,IF(ISNUMBER(Z139),Z139,0)+'Team &amp; Salaries'!$N50),'Team &amp; Salaries'!$N50),0)),IF('Team &amp; Salaries'!$O50="Annually",IF(AC$6='Team &amp; Salaries'!$M50,MIN('Team &amp; Salaries'!$N50,'Team &amp; Salaries'!$P50),IF(AC$6&gt;'Team &amp; Salaries'!$M50,IFERROR(MIN('Team &amp; Salaries'!$P50,Q139+'Team &amp; Salaries'!$N50),MIN('Team &amp; Salaries'!$N50,'Team &amp; Salaries'!$P50)),0))))))+IF($A139=Projections!$C$87,Revenue!AA$72,0)</f>
        <v>0</v>
      </c>
      <c r="AD139" s="286">
        <f>IF('Team &amp; Salaries'!$O50="Never",IF(AD$6&gt;='Team &amp; Salaries'!$M50,MIN('Team &amp; Salaries'!$N50,'Team &amp; Salaries'!$P50),0),IF('Team &amp; Salaries'!$O50="Monthly",IF(AD$6='Team &amp; Salaries'!$M50,MIN('Team &amp; Salaries'!$N50,'Team &amp; Salaries'!$P50),IF(AD$6&gt;'Team &amp; Salaries'!$M50,MIN('Team &amp; Salaries'!$P50,AC139+'Team &amp; Salaries'!$N50),0)),IF('Team &amp; Salaries'!$O50="Quarterly",IF(AD$6='Team &amp; Salaries'!$M50,MIN('Team &amp; Salaries'!$N50,'Team &amp; Salaries'!$P50),IF(AD$6&gt;'Team &amp; Salaries'!$M50,IFERROR(MIN('Team &amp; Salaries'!$P50,IF(ISNUMBER(AA139),AA139,0)+'Team &amp; Salaries'!$N50),'Team &amp; Salaries'!$N50),0)),IF('Team &amp; Salaries'!$O50="Annually",IF(AD$6='Team &amp; Salaries'!$M50,MIN('Team &amp; Salaries'!$N50,'Team &amp; Salaries'!$P50),IF(AD$6&gt;'Team &amp; Salaries'!$M50,IFERROR(MIN('Team &amp; Salaries'!$P50,R139+'Team &amp; Salaries'!$N50),MIN('Team &amp; Salaries'!$N50,'Team &amp; Salaries'!$P50)),0))))))+IF($A139=Projections!$C$87,Revenue!AB$72,0)</f>
        <v>0</v>
      </c>
      <c r="AE139" s="286">
        <f>IF('Team &amp; Salaries'!$O50="Never",IF(AE$6&gt;='Team &amp; Salaries'!$M50,MIN('Team &amp; Salaries'!$N50,'Team &amp; Salaries'!$P50),0),IF('Team &amp; Salaries'!$O50="Monthly",IF(AE$6='Team &amp; Salaries'!$M50,MIN('Team &amp; Salaries'!$N50,'Team &amp; Salaries'!$P50),IF(AE$6&gt;'Team &amp; Salaries'!$M50,MIN('Team &amp; Salaries'!$P50,AD139+'Team &amp; Salaries'!$N50),0)),IF('Team &amp; Salaries'!$O50="Quarterly",IF(AE$6='Team &amp; Salaries'!$M50,MIN('Team &amp; Salaries'!$N50,'Team &amp; Salaries'!$P50),IF(AE$6&gt;'Team &amp; Salaries'!$M50,IFERROR(MIN('Team &amp; Salaries'!$P50,IF(ISNUMBER(AB139),AB139,0)+'Team &amp; Salaries'!$N50),'Team &amp; Salaries'!$N50),0)),IF('Team &amp; Salaries'!$O50="Annually",IF(AE$6='Team &amp; Salaries'!$M50,MIN('Team &amp; Salaries'!$N50,'Team &amp; Salaries'!$P50),IF(AE$6&gt;'Team &amp; Salaries'!$M50,IFERROR(MIN('Team &amp; Salaries'!$P50,S139+'Team &amp; Salaries'!$N50),MIN('Team &amp; Salaries'!$N50,'Team &amp; Salaries'!$P50)),0))))))+IF($A139=Projections!$C$87,Revenue!AC$72,0)</f>
        <v>0</v>
      </c>
      <c r="AF139" s="286">
        <f>IF('Team &amp; Salaries'!$O50="Never",IF(AF$6&gt;='Team &amp; Salaries'!$M50,MIN('Team &amp; Salaries'!$N50,'Team &amp; Salaries'!$P50),0),IF('Team &amp; Salaries'!$O50="Monthly",IF(AF$6='Team &amp; Salaries'!$M50,MIN('Team &amp; Salaries'!$N50,'Team &amp; Salaries'!$P50),IF(AF$6&gt;'Team &amp; Salaries'!$M50,MIN('Team &amp; Salaries'!$P50,AE139+'Team &amp; Salaries'!$N50),0)),IF('Team &amp; Salaries'!$O50="Quarterly",IF(AF$6='Team &amp; Salaries'!$M50,MIN('Team &amp; Salaries'!$N50,'Team &amp; Salaries'!$P50),IF(AF$6&gt;'Team &amp; Salaries'!$M50,IFERROR(MIN('Team &amp; Salaries'!$P50,IF(ISNUMBER(AC139),AC139,0)+'Team &amp; Salaries'!$N50),'Team &amp; Salaries'!$N50),0)),IF('Team &amp; Salaries'!$O50="Annually",IF(AF$6='Team &amp; Salaries'!$M50,MIN('Team &amp; Salaries'!$N50,'Team &amp; Salaries'!$P50),IF(AF$6&gt;'Team &amp; Salaries'!$M50,IFERROR(MIN('Team &amp; Salaries'!$P50,T139+'Team &amp; Salaries'!$N50),MIN('Team &amp; Salaries'!$N50,'Team &amp; Salaries'!$P50)),0))))))+IF($A139=Projections!$C$87,Revenue!AD$72,0)</f>
        <v>0</v>
      </c>
      <c r="AG139" s="286">
        <f>IF('Team &amp; Salaries'!$O50="Never",IF(AG$6&gt;='Team &amp; Salaries'!$M50,MIN('Team &amp; Salaries'!$N50,'Team &amp; Salaries'!$P50),0),IF('Team &amp; Salaries'!$O50="Monthly",IF(AG$6='Team &amp; Salaries'!$M50,MIN('Team &amp; Salaries'!$N50,'Team &amp; Salaries'!$P50),IF(AG$6&gt;'Team &amp; Salaries'!$M50,MIN('Team &amp; Salaries'!$P50,AF139+'Team &amp; Salaries'!$N50),0)),IF('Team &amp; Salaries'!$O50="Quarterly",IF(AG$6='Team &amp; Salaries'!$M50,MIN('Team &amp; Salaries'!$N50,'Team &amp; Salaries'!$P50),IF(AG$6&gt;'Team &amp; Salaries'!$M50,IFERROR(MIN('Team &amp; Salaries'!$P50,IF(ISNUMBER(AD139),AD139,0)+'Team &amp; Salaries'!$N50),'Team &amp; Salaries'!$N50),0)),IF('Team &amp; Salaries'!$O50="Annually",IF(AG$6='Team &amp; Salaries'!$M50,MIN('Team &amp; Salaries'!$N50,'Team &amp; Salaries'!$P50),IF(AG$6&gt;'Team &amp; Salaries'!$M50,IFERROR(MIN('Team &amp; Salaries'!$P50,U139+'Team &amp; Salaries'!$N50),MIN('Team &amp; Salaries'!$N50,'Team &amp; Salaries'!$P50)),0))))))+IF($A139=Projections!$C$87,Revenue!AE$72,0)</f>
        <v>0</v>
      </c>
      <c r="AH139" s="286">
        <f>IF('Team &amp; Salaries'!$O50="Never",IF(AH$6&gt;='Team &amp; Salaries'!$M50,MIN('Team &amp; Salaries'!$N50,'Team &amp; Salaries'!$P50),0),IF('Team &amp; Salaries'!$O50="Monthly",IF(AH$6='Team &amp; Salaries'!$M50,MIN('Team &amp; Salaries'!$N50,'Team &amp; Salaries'!$P50),IF(AH$6&gt;'Team &amp; Salaries'!$M50,MIN('Team &amp; Salaries'!$P50,AG139+'Team &amp; Salaries'!$N50),0)),IF('Team &amp; Salaries'!$O50="Quarterly",IF(AH$6='Team &amp; Salaries'!$M50,MIN('Team &amp; Salaries'!$N50,'Team &amp; Salaries'!$P50),IF(AH$6&gt;'Team &amp; Salaries'!$M50,IFERROR(MIN('Team &amp; Salaries'!$P50,IF(ISNUMBER(AE139),AE139,0)+'Team &amp; Salaries'!$N50),'Team &amp; Salaries'!$N50),0)),IF('Team &amp; Salaries'!$O50="Annually",IF(AH$6='Team &amp; Salaries'!$M50,MIN('Team &amp; Salaries'!$N50,'Team &amp; Salaries'!$P50),IF(AH$6&gt;'Team &amp; Salaries'!$M50,IFERROR(MIN('Team &amp; Salaries'!$P50,V139+'Team &amp; Salaries'!$N50),MIN('Team &amp; Salaries'!$N50,'Team &amp; Salaries'!$P50)),0))))))+IF($A139=Projections!$C$87,Revenue!AF$72,0)</f>
        <v>0</v>
      </c>
      <c r="AI139" s="286">
        <f>IF('Team &amp; Salaries'!$O50="Never",IF(AI$6&gt;='Team &amp; Salaries'!$M50,MIN('Team &amp; Salaries'!$N50,'Team &amp; Salaries'!$P50),0),IF('Team &amp; Salaries'!$O50="Monthly",IF(AI$6='Team &amp; Salaries'!$M50,MIN('Team &amp; Salaries'!$N50,'Team &amp; Salaries'!$P50),IF(AI$6&gt;'Team &amp; Salaries'!$M50,MIN('Team &amp; Salaries'!$P50,AH139+'Team &amp; Salaries'!$N50),0)),IF('Team &amp; Salaries'!$O50="Quarterly",IF(AI$6='Team &amp; Salaries'!$M50,MIN('Team &amp; Salaries'!$N50,'Team &amp; Salaries'!$P50),IF(AI$6&gt;'Team &amp; Salaries'!$M50,IFERROR(MIN('Team &amp; Salaries'!$P50,IF(ISNUMBER(AF139),AF139,0)+'Team &amp; Salaries'!$N50),'Team &amp; Salaries'!$N50),0)),IF('Team &amp; Salaries'!$O50="Annually",IF(AI$6='Team &amp; Salaries'!$M50,MIN('Team &amp; Salaries'!$N50,'Team &amp; Salaries'!$P50),IF(AI$6&gt;'Team &amp; Salaries'!$M50,IFERROR(MIN('Team &amp; Salaries'!$P50,W139+'Team &amp; Salaries'!$N50),MIN('Team &amp; Salaries'!$N50,'Team &amp; Salaries'!$P50)),0))))))+IF($A139=Projections!$C$87,Revenue!AG$72,0)</f>
        <v>0</v>
      </c>
      <c r="AJ139" s="286">
        <f>IF('Team &amp; Salaries'!$O50="Never",IF(AJ$6&gt;='Team &amp; Salaries'!$M50,MIN('Team &amp; Salaries'!$N50,'Team &amp; Salaries'!$P50),0),IF('Team &amp; Salaries'!$O50="Monthly",IF(AJ$6='Team &amp; Salaries'!$M50,MIN('Team &amp; Salaries'!$N50,'Team &amp; Salaries'!$P50),IF(AJ$6&gt;'Team &amp; Salaries'!$M50,MIN('Team &amp; Salaries'!$P50,AI139+'Team &amp; Salaries'!$N50),0)),IF('Team &amp; Salaries'!$O50="Quarterly",IF(AJ$6='Team &amp; Salaries'!$M50,MIN('Team &amp; Salaries'!$N50,'Team &amp; Salaries'!$P50),IF(AJ$6&gt;'Team &amp; Salaries'!$M50,IFERROR(MIN('Team &amp; Salaries'!$P50,IF(ISNUMBER(AG139),AG139,0)+'Team &amp; Salaries'!$N50),'Team &amp; Salaries'!$N50),0)),IF('Team &amp; Salaries'!$O50="Annually",IF(AJ$6='Team &amp; Salaries'!$M50,MIN('Team &amp; Salaries'!$N50,'Team &amp; Salaries'!$P50),IF(AJ$6&gt;'Team &amp; Salaries'!$M50,IFERROR(MIN('Team &amp; Salaries'!$P50,X139+'Team &amp; Salaries'!$N50),MIN('Team &amp; Salaries'!$N50,'Team &amp; Salaries'!$P50)),0))))))+IF($A139=Projections!$C$87,Revenue!AH$72,0)</f>
        <v>0</v>
      </c>
      <c r="AK139" s="286">
        <f>IF('Team &amp; Salaries'!$O50="Never",IF(AK$6&gt;='Team &amp; Salaries'!$M50,MIN('Team &amp; Salaries'!$N50,'Team &amp; Salaries'!$P50),0),IF('Team &amp; Salaries'!$O50="Monthly",IF(AK$6='Team &amp; Salaries'!$M50,MIN('Team &amp; Salaries'!$N50,'Team &amp; Salaries'!$P50),IF(AK$6&gt;'Team &amp; Salaries'!$M50,MIN('Team &amp; Salaries'!$P50,AJ139+'Team &amp; Salaries'!$N50),0)),IF('Team &amp; Salaries'!$O50="Quarterly",IF(AK$6='Team &amp; Salaries'!$M50,MIN('Team &amp; Salaries'!$N50,'Team &amp; Salaries'!$P50),IF(AK$6&gt;'Team &amp; Salaries'!$M50,IFERROR(MIN('Team &amp; Salaries'!$P50,IF(ISNUMBER(AH139),AH139,0)+'Team &amp; Salaries'!$N50),'Team &amp; Salaries'!$N50),0)),IF('Team &amp; Salaries'!$O50="Annually",IF(AK$6='Team &amp; Salaries'!$M50,MIN('Team &amp; Salaries'!$N50,'Team &amp; Salaries'!$P50),IF(AK$6&gt;'Team &amp; Salaries'!$M50,IFERROR(MIN('Team &amp; Salaries'!$P50,Y139+'Team &amp; Salaries'!$N50),MIN('Team &amp; Salaries'!$N50,'Team &amp; Salaries'!$P50)),0))))))+IF($A139=Projections!$C$87,Revenue!AI$72,0)</f>
        <v>0</v>
      </c>
      <c r="AL139" s="286">
        <f>IF('Team &amp; Salaries'!$O50="Never",IF(AL$6&gt;='Team &amp; Salaries'!$M50,MIN('Team &amp; Salaries'!$N50,'Team &amp; Salaries'!$P50),0),IF('Team &amp; Salaries'!$O50="Monthly",IF(AL$6='Team &amp; Salaries'!$M50,MIN('Team &amp; Salaries'!$N50,'Team &amp; Salaries'!$P50),IF(AL$6&gt;'Team &amp; Salaries'!$M50,MIN('Team &amp; Salaries'!$P50,AK139+'Team &amp; Salaries'!$N50),0)),IF('Team &amp; Salaries'!$O50="Quarterly",IF(AL$6='Team &amp; Salaries'!$M50,MIN('Team &amp; Salaries'!$N50,'Team &amp; Salaries'!$P50),IF(AL$6&gt;'Team &amp; Salaries'!$M50,IFERROR(MIN('Team &amp; Salaries'!$P50,IF(ISNUMBER(AI139),AI139,0)+'Team &amp; Salaries'!$N50),'Team &amp; Salaries'!$N50),0)),IF('Team &amp; Salaries'!$O50="Annually",IF(AL$6='Team &amp; Salaries'!$M50,MIN('Team &amp; Salaries'!$N50,'Team &amp; Salaries'!$P50),IF(AL$6&gt;'Team &amp; Salaries'!$M50,IFERROR(MIN('Team &amp; Salaries'!$P50,Z139+'Team &amp; Salaries'!$N50),MIN('Team &amp; Salaries'!$N50,'Team &amp; Salaries'!$P50)),0))))))+IF($A139=Projections!$C$87,Revenue!AJ$72,0)</f>
        <v>0</v>
      </c>
      <c r="AM139" s="286">
        <f>IF('Team &amp; Salaries'!$O50="Never",IF(AM$6&gt;='Team &amp; Salaries'!$M50,MIN('Team &amp; Salaries'!$N50,'Team &amp; Salaries'!$P50),0),IF('Team &amp; Salaries'!$O50="Monthly",IF(AM$6='Team &amp; Salaries'!$M50,MIN('Team &amp; Salaries'!$N50,'Team &amp; Salaries'!$P50),IF(AM$6&gt;'Team &amp; Salaries'!$M50,MIN('Team &amp; Salaries'!$P50,AL139+'Team &amp; Salaries'!$N50),0)),IF('Team &amp; Salaries'!$O50="Quarterly",IF(AM$6='Team &amp; Salaries'!$M50,MIN('Team &amp; Salaries'!$N50,'Team &amp; Salaries'!$P50),IF(AM$6&gt;'Team &amp; Salaries'!$M50,IFERROR(MIN('Team &amp; Salaries'!$P50,IF(ISNUMBER(AJ139),AJ139,0)+'Team &amp; Salaries'!$N50),'Team &amp; Salaries'!$N50),0)),IF('Team &amp; Salaries'!$O50="Annually",IF(AM$6='Team &amp; Salaries'!$M50,MIN('Team &amp; Salaries'!$N50,'Team &amp; Salaries'!$P50),IF(AM$6&gt;'Team &amp; Salaries'!$M50,IFERROR(MIN('Team &amp; Salaries'!$P50,AA139+'Team &amp; Salaries'!$N50),MIN('Team &amp; Salaries'!$N50,'Team &amp; Salaries'!$P50)),0))))))+IF($A139=Projections!$C$87,Revenue!AK$72,0)</f>
        <v>0</v>
      </c>
      <c r="AN139" s="286">
        <f>IF('Team &amp; Salaries'!$O50="Never",IF(AN$6&gt;='Team &amp; Salaries'!$M50,MIN('Team &amp; Salaries'!$N50,'Team &amp; Salaries'!$P50),0),IF('Team &amp; Salaries'!$O50="Monthly",IF(AN$6='Team &amp; Salaries'!$M50,MIN('Team &amp; Salaries'!$N50,'Team &amp; Salaries'!$P50),IF(AN$6&gt;'Team &amp; Salaries'!$M50,MIN('Team &amp; Salaries'!$P50,AM139+'Team &amp; Salaries'!$N50),0)),IF('Team &amp; Salaries'!$O50="Quarterly",IF(AN$6='Team &amp; Salaries'!$M50,MIN('Team &amp; Salaries'!$N50,'Team &amp; Salaries'!$P50),IF(AN$6&gt;'Team &amp; Salaries'!$M50,IFERROR(MIN('Team &amp; Salaries'!$P50,IF(ISNUMBER(AK139),AK139,0)+'Team &amp; Salaries'!$N50),'Team &amp; Salaries'!$N50),0)),IF('Team &amp; Salaries'!$O50="Annually",IF(AN$6='Team &amp; Salaries'!$M50,MIN('Team &amp; Salaries'!$N50,'Team &amp; Salaries'!$P50),IF(AN$6&gt;'Team &amp; Salaries'!$M50,IFERROR(MIN('Team &amp; Salaries'!$P50,AB139+'Team &amp; Salaries'!$N50),MIN('Team &amp; Salaries'!$N50,'Team &amp; Salaries'!$P50)),0))))))+IF($A139=Projections!$C$87,Revenue!AL$72,0)</f>
        <v>0</v>
      </c>
      <c r="AO139" s="286">
        <f>IF('Team &amp; Salaries'!$O50="Never",IF(AO$6&gt;='Team &amp; Salaries'!$M50,MIN('Team &amp; Salaries'!$N50,'Team &amp; Salaries'!$P50),0),IF('Team &amp; Salaries'!$O50="Monthly",IF(AO$6='Team &amp; Salaries'!$M50,MIN('Team &amp; Salaries'!$N50,'Team &amp; Salaries'!$P50),IF(AO$6&gt;'Team &amp; Salaries'!$M50,MIN('Team &amp; Salaries'!$P50,AN139+'Team &amp; Salaries'!$N50),0)),IF('Team &amp; Salaries'!$O50="Quarterly",IF(AO$6='Team &amp; Salaries'!$M50,MIN('Team &amp; Salaries'!$N50,'Team &amp; Salaries'!$P50),IF(AO$6&gt;'Team &amp; Salaries'!$M50,IFERROR(MIN('Team &amp; Salaries'!$P50,IF(ISNUMBER(AL139),AL139,0)+'Team &amp; Salaries'!$N50),'Team &amp; Salaries'!$N50),0)),IF('Team &amp; Salaries'!$O50="Annually",IF(AO$6='Team &amp; Salaries'!$M50,MIN('Team &amp; Salaries'!$N50,'Team &amp; Salaries'!$P50),IF(AO$6&gt;'Team &amp; Salaries'!$M50,IFERROR(MIN('Team &amp; Salaries'!$P50,AC139+'Team &amp; Salaries'!$N50),MIN('Team &amp; Salaries'!$N50,'Team &amp; Salaries'!$P50)),0))))))+IF($A139=Projections!$C$87,Revenue!AM$72,0)</f>
        <v>0</v>
      </c>
      <c r="AP139" s="286">
        <f>IF('Team &amp; Salaries'!$O50="Never",IF(AP$6&gt;='Team &amp; Salaries'!$M50,MIN('Team &amp; Salaries'!$N50,'Team &amp; Salaries'!$P50),0),IF('Team &amp; Salaries'!$O50="Monthly",IF(AP$6='Team &amp; Salaries'!$M50,MIN('Team &amp; Salaries'!$N50,'Team &amp; Salaries'!$P50),IF(AP$6&gt;'Team &amp; Salaries'!$M50,MIN('Team &amp; Salaries'!$P50,AO139+'Team &amp; Salaries'!$N50),0)),IF('Team &amp; Salaries'!$O50="Quarterly",IF(AP$6='Team &amp; Salaries'!$M50,MIN('Team &amp; Salaries'!$N50,'Team &amp; Salaries'!$P50),IF(AP$6&gt;'Team &amp; Salaries'!$M50,IFERROR(MIN('Team &amp; Salaries'!$P50,IF(ISNUMBER(AM139),AM139,0)+'Team &amp; Salaries'!$N50),'Team &amp; Salaries'!$N50),0)),IF('Team &amp; Salaries'!$O50="Annually",IF(AP$6='Team &amp; Salaries'!$M50,MIN('Team &amp; Salaries'!$N50,'Team &amp; Salaries'!$P50),IF(AP$6&gt;'Team &amp; Salaries'!$M50,IFERROR(MIN('Team &amp; Salaries'!$P50,AD139+'Team &amp; Salaries'!$N50),MIN('Team &amp; Salaries'!$N50,'Team &amp; Salaries'!$P50)),0))))))+IF($A139=Projections!$C$87,Revenue!AN$72,0)</f>
        <v>0</v>
      </c>
      <c r="AQ139" s="286">
        <f>IF('Team &amp; Salaries'!$O50="Never",IF(AQ$6&gt;='Team &amp; Salaries'!$M50,MIN('Team &amp; Salaries'!$N50,'Team &amp; Salaries'!$P50),0),IF('Team &amp; Salaries'!$O50="Monthly",IF(AQ$6='Team &amp; Salaries'!$M50,MIN('Team &amp; Salaries'!$N50,'Team &amp; Salaries'!$P50),IF(AQ$6&gt;'Team &amp; Salaries'!$M50,MIN('Team &amp; Salaries'!$P50,AP139+'Team &amp; Salaries'!$N50),0)),IF('Team &amp; Salaries'!$O50="Quarterly",IF(AQ$6='Team &amp; Salaries'!$M50,MIN('Team &amp; Salaries'!$N50,'Team &amp; Salaries'!$P50),IF(AQ$6&gt;'Team &amp; Salaries'!$M50,IFERROR(MIN('Team &amp; Salaries'!$P50,IF(ISNUMBER(AN139),AN139,0)+'Team &amp; Salaries'!$N50),'Team &amp; Salaries'!$N50),0)),IF('Team &amp; Salaries'!$O50="Annually",IF(AQ$6='Team &amp; Salaries'!$M50,MIN('Team &amp; Salaries'!$N50,'Team &amp; Salaries'!$P50),IF(AQ$6&gt;'Team &amp; Salaries'!$M50,IFERROR(MIN('Team &amp; Salaries'!$P50,AE139+'Team &amp; Salaries'!$N50),MIN('Team &amp; Salaries'!$N50,'Team &amp; Salaries'!$P50)),0))))))+IF($A139=Projections!$C$87,Revenue!AO$72,0)</f>
        <v>0</v>
      </c>
      <c r="AR139" s="286">
        <f>IF('Team &amp; Salaries'!$O50="Never",IF(AR$6&gt;='Team &amp; Salaries'!$M50,MIN('Team &amp; Salaries'!$N50,'Team &amp; Salaries'!$P50),0),IF('Team &amp; Salaries'!$O50="Monthly",IF(AR$6='Team &amp; Salaries'!$M50,MIN('Team &amp; Salaries'!$N50,'Team &amp; Salaries'!$P50),IF(AR$6&gt;'Team &amp; Salaries'!$M50,MIN('Team &amp; Salaries'!$P50,AQ139+'Team &amp; Salaries'!$N50),0)),IF('Team &amp; Salaries'!$O50="Quarterly",IF(AR$6='Team &amp; Salaries'!$M50,MIN('Team &amp; Salaries'!$N50,'Team &amp; Salaries'!$P50),IF(AR$6&gt;'Team &amp; Salaries'!$M50,IFERROR(MIN('Team &amp; Salaries'!$P50,IF(ISNUMBER(AO139),AO139,0)+'Team &amp; Salaries'!$N50),'Team &amp; Salaries'!$N50),0)),IF('Team &amp; Salaries'!$O50="Annually",IF(AR$6='Team &amp; Salaries'!$M50,MIN('Team &amp; Salaries'!$N50,'Team &amp; Salaries'!$P50),IF(AR$6&gt;'Team &amp; Salaries'!$M50,IFERROR(MIN('Team &amp; Salaries'!$P50,AF139+'Team &amp; Salaries'!$N50),MIN('Team &amp; Salaries'!$N50,'Team &amp; Salaries'!$P50)),0))))))+IF($A139=Projections!$C$87,Revenue!AP$72,0)</f>
        <v>0</v>
      </c>
      <c r="AS139" s="286">
        <f>IF('Team &amp; Salaries'!$O50="Never",IF(AS$6&gt;='Team &amp; Salaries'!$M50,MIN('Team &amp; Salaries'!$N50,'Team &amp; Salaries'!$P50),0),IF('Team &amp; Salaries'!$O50="Monthly",IF(AS$6='Team &amp; Salaries'!$M50,MIN('Team &amp; Salaries'!$N50,'Team &amp; Salaries'!$P50),IF(AS$6&gt;'Team &amp; Salaries'!$M50,MIN('Team &amp; Salaries'!$P50,AR139+'Team &amp; Salaries'!$N50),0)),IF('Team &amp; Salaries'!$O50="Quarterly",IF(AS$6='Team &amp; Salaries'!$M50,MIN('Team &amp; Salaries'!$N50,'Team &amp; Salaries'!$P50),IF(AS$6&gt;'Team &amp; Salaries'!$M50,IFERROR(MIN('Team &amp; Salaries'!$P50,IF(ISNUMBER(AP139),AP139,0)+'Team &amp; Salaries'!$N50),'Team &amp; Salaries'!$N50),0)),IF('Team &amp; Salaries'!$O50="Annually",IF(AS$6='Team &amp; Salaries'!$M50,MIN('Team &amp; Salaries'!$N50,'Team &amp; Salaries'!$P50),IF(AS$6&gt;'Team &amp; Salaries'!$M50,IFERROR(MIN('Team &amp; Salaries'!$P50,AG139+'Team &amp; Salaries'!$N50),MIN('Team &amp; Salaries'!$N50,'Team &amp; Salaries'!$P50)),0))))))+IF($A139=Projections!$C$87,Revenue!AQ$72,0)</f>
        <v>0</v>
      </c>
      <c r="AT139" s="286">
        <f>IF('Team &amp; Salaries'!$O50="Never",IF(AT$6&gt;='Team &amp; Salaries'!$M50,MIN('Team &amp; Salaries'!$N50,'Team &amp; Salaries'!$P50),0),IF('Team &amp; Salaries'!$O50="Monthly",IF(AT$6='Team &amp; Salaries'!$M50,MIN('Team &amp; Salaries'!$N50,'Team &amp; Salaries'!$P50),IF(AT$6&gt;'Team &amp; Salaries'!$M50,MIN('Team &amp; Salaries'!$P50,AS139+'Team &amp; Salaries'!$N50),0)),IF('Team &amp; Salaries'!$O50="Quarterly",IF(AT$6='Team &amp; Salaries'!$M50,MIN('Team &amp; Salaries'!$N50,'Team &amp; Salaries'!$P50),IF(AT$6&gt;'Team &amp; Salaries'!$M50,IFERROR(MIN('Team &amp; Salaries'!$P50,IF(ISNUMBER(AQ139),AQ139,0)+'Team &amp; Salaries'!$N50),'Team &amp; Salaries'!$N50),0)),IF('Team &amp; Salaries'!$O50="Annually",IF(AT$6='Team &amp; Salaries'!$M50,MIN('Team &amp; Salaries'!$N50,'Team &amp; Salaries'!$P50),IF(AT$6&gt;'Team &amp; Salaries'!$M50,IFERROR(MIN('Team &amp; Salaries'!$P50,AH139+'Team &amp; Salaries'!$N50),MIN('Team &amp; Salaries'!$N50,'Team &amp; Salaries'!$P50)),0))))))+IF($A139=Projections!$C$87,Revenue!AR$72,0)</f>
        <v>0</v>
      </c>
      <c r="AU139" s="286">
        <f>IF('Team &amp; Salaries'!$O50="Never",IF(AU$6&gt;='Team &amp; Salaries'!$M50,MIN('Team &amp; Salaries'!$N50,'Team &amp; Salaries'!$P50),0),IF('Team &amp; Salaries'!$O50="Monthly",IF(AU$6='Team &amp; Salaries'!$M50,MIN('Team &amp; Salaries'!$N50,'Team &amp; Salaries'!$P50),IF(AU$6&gt;'Team &amp; Salaries'!$M50,MIN('Team &amp; Salaries'!$P50,AT139+'Team &amp; Salaries'!$N50),0)),IF('Team &amp; Salaries'!$O50="Quarterly",IF(AU$6='Team &amp; Salaries'!$M50,MIN('Team &amp; Salaries'!$N50,'Team &amp; Salaries'!$P50),IF(AU$6&gt;'Team &amp; Salaries'!$M50,IFERROR(MIN('Team &amp; Salaries'!$P50,IF(ISNUMBER(AR139),AR139,0)+'Team &amp; Salaries'!$N50),'Team &amp; Salaries'!$N50),0)),IF('Team &amp; Salaries'!$O50="Annually",IF(AU$6='Team &amp; Salaries'!$M50,MIN('Team &amp; Salaries'!$N50,'Team &amp; Salaries'!$P50),IF(AU$6&gt;'Team &amp; Salaries'!$M50,IFERROR(MIN('Team &amp; Salaries'!$P50,AI139+'Team &amp; Salaries'!$N50),MIN('Team &amp; Salaries'!$N50,'Team &amp; Salaries'!$P50)),0))))))+IF($A139=Projections!$C$87,Revenue!AS$72,0)</f>
        <v>0</v>
      </c>
      <c r="AV139" s="286">
        <f>IF('Team &amp; Salaries'!$O50="Never",IF(AV$6&gt;='Team &amp; Salaries'!$M50,MIN('Team &amp; Salaries'!$N50,'Team &amp; Salaries'!$P50),0),IF('Team &amp; Salaries'!$O50="Monthly",IF(AV$6='Team &amp; Salaries'!$M50,MIN('Team &amp; Salaries'!$N50,'Team &amp; Salaries'!$P50),IF(AV$6&gt;'Team &amp; Salaries'!$M50,MIN('Team &amp; Salaries'!$P50,AU139+'Team &amp; Salaries'!$N50),0)),IF('Team &amp; Salaries'!$O50="Quarterly",IF(AV$6='Team &amp; Salaries'!$M50,MIN('Team &amp; Salaries'!$N50,'Team &amp; Salaries'!$P50),IF(AV$6&gt;'Team &amp; Salaries'!$M50,IFERROR(MIN('Team &amp; Salaries'!$P50,IF(ISNUMBER(AS139),AS139,0)+'Team &amp; Salaries'!$N50),'Team &amp; Salaries'!$N50),0)),IF('Team &amp; Salaries'!$O50="Annually",IF(AV$6='Team &amp; Salaries'!$M50,MIN('Team &amp; Salaries'!$N50,'Team &amp; Salaries'!$P50),IF(AV$6&gt;'Team &amp; Salaries'!$M50,IFERROR(MIN('Team &amp; Salaries'!$P50,AJ139+'Team &amp; Salaries'!$N50),MIN('Team &amp; Salaries'!$N50,'Team &amp; Salaries'!$P50)),0))))))+IF($A139=Projections!$C$87,Revenue!AT$72,0)</f>
        <v>0</v>
      </c>
      <c r="AW139" s="286">
        <f>IF('Team &amp; Salaries'!$O50="Never",IF(AW$6&gt;='Team &amp; Salaries'!$M50,MIN('Team &amp; Salaries'!$N50,'Team &amp; Salaries'!$P50),0),IF('Team &amp; Salaries'!$O50="Monthly",IF(AW$6='Team &amp; Salaries'!$M50,MIN('Team &amp; Salaries'!$N50,'Team &amp; Salaries'!$P50),IF(AW$6&gt;'Team &amp; Salaries'!$M50,MIN('Team &amp; Salaries'!$P50,AV139+'Team &amp; Salaries'!$N50),0)),IF('Team &amp; Salaries'!$O50="Quarterly",IF(AW$6='Team &amp; Salaries'!$M50,MIN('Team &amp; Salaries'!$N50,'Team &amp; Salaries'!$P50),IF(AW$6&gt;'Team &amp; Salaries'!$M50,IFERROR(MIN('Team &amp; Salaries'!$P50,IF(ISNUMBER(AT139),AT139,0)+'Team &amp; Salaries'!$N50),'Team &amp; Salaries'!$N50),0)),IF('Team &amp; Salaries'!$O50="Annually",IF(AW$6='Team &amp; Salaries'!$M50,MIN('Team &amp; Salaries'!$N50,'Team &amp; Salaries'!$P50),IF(AW$6&gt;'Team &amp; Salaries'!$M50,IFERROR(MIN('Team &amp; Salaries'!$P50,AK139+'Team &amp; Salaries'!$N50),MIN('Team &amp; Salaries'!$N50,'Team &amp; Salaries'!$P50)),0))))))+IF($A139=Projections!$C$87,Revenue!AU$72,0)</f>
        <v>0</v>
      </c>
      <c r="AX139" s="286">
        <f>IF('Team &amp; Salaries'!$O50="Never",IF(AX$6&gt;='Team &amp; Salaries'!$M50,MIN('Team &amp; Salaries'!$N50,'Team &amp; Salaries'!$P50),0),IF('Team &amp; Salaries'!$O50="Monthly",IF(AX$6='Team &amp; Salaries'!$M50,MIN('Team &amp; Salaries'!$N50,'Team &amp; Salaries'!$P50),IF(AX$6&gt;'Team &amp; Salaries'!$M50,MIN('Team &amp; Salaries'!$P50,AW139+'Team &amp; Salaries'!$N50),0)),IF('Team &amp; Salaries'!$O50="Quarterly",IF(AX$6='Team &amp; Salaries'!$M50,MIN('Team &amp; Salaries'!$N50,'Team &amp; Salaries'!$P50),IF(AX$6&gt;'Team &amp; Salaries'!$M50,IFERROR(MIN('Team &amp; Salaries'!$P50,IF(ISNUMBER(AU139),AU139,0)+'Team &amp; Salaries'!$N50),'Team &amp; Salaries'!$N50),0)),IF('Team &amp; Salaries'!$O50="Annually",IF(AX$6='Team &amp; Salaries'!$M50,MIN('Team &amp; Salaries'!$N50,'Team &amp; Salaries'!$P50),IF(AX$6&gt;'Team &amp; Salaries'!$M50,IFERROR(MIN('Team &amp; Salaries'!$P50,AL139+'Team &amp; Salaries'!$N50),MIN('Team &amp; Salaries'!$N50,'Team &amp; Salaries'!$P50)),0))))))+IF($A139=Projections!$C$87,Revenue!AV$72,0)</f>
        <v>0</v>
      </c>
      <c r="AY139" s="286">
        <f>IF('Team &amp; Salaries'!$O50="Never",IF(AY$6&gt;='Team &amp; Salaries'!$M50,MIN('Team &amp; Salaries'!$N50,'Team &amp; Salaries'!$P50),0),IF('Team &amp; Salaries'!$O50="Monthly",IF(AY$6='Team &amp; Salaries'!$M50,MIN('Team &amp; Salaries'!$N50,'Team &amp; Salaries'!$P50),IF(AY$6&gt;'Team &amp; Salaries'!$M50,MIN('Team &amp; Salaries'!$P50,AX139+'Team &amp; Salaries'!$N50),0)),IF('Team &amp; Salaries'!$O50="Quarterly",IF(AY$6='Team &amp; Salaries'!$M50,MIN('Team &amp; Salaries'!$N50,'Team &amp; Salaries'!$P50),IF(AY$6&gt;'Team &amp; Salaries'!$M50,IFERROR(MIN('Team &amp; Salaries'!$P50,IF(ISNUMBER(AV139),AV139,0)+'Team &amp; Salaries'!$N50),'Team &amp; Salaries'!$N50),0)),IF('Team &amp; Salaries'!$O50="Annually",IF(AY$6='Team &amp; Salaries'!$M50,MIN('Team &amp; Salaries'!$N50,'Team &amp; Salaries'!$P50),IF(AY$6&gt;'Team &amp; Salaries'!$M50,IFERROR(MIN('Team &amp; Salaries'!$P50,AM139+'Team &amp; Salaries'!$N50),MIN('Team &amp; Salaries'!$N50,'Team &amp; Salaries'!$P50)),0))))))+IF($A139=Projections!$C$87,Revenue!AW$72,0)</f>
        <v>0</v>
      </c>
      <c r="AZ139" s="286">
        <f>IF('Team &amp; Salaries'!$O50="Never",IF(AZ$6&gt;='Team &amp; Salaries'!$M50,MIN('Team &amp; Salaries'!$N50,'Team &amp; Salaries'!$P50),0),IF('Team &amp; Salaries'!$O50="Monthly",IF(AZ$6='Team &amp; Salaries'!$M50,MIN('Team &amp; Salaries'!$N50,'Team &amp; Salaries'!$P50),IF(AZ$6&gt;'Team &amp; Salaries'!$M50,MIN('Team &amp; Salaries'!$P50,AY139+'Team &amp; Salaries'!$N50),0)),IF('Team &amp; Salaries'!$O50="Quarterly",IF(AZ$6='Team &amp; Salaries'!$M50,MIN('Team &amp; Salaries'!$N50,'Team &amp; Salaries'!$P50),IF(AZ$6&gt;'Team &amp; Salaries'!$M50,IFERROR(MIN('Team &amp; Salaries'!$P50,IF(ISNUMBER(AW139),AW139,0)+'Team &amp; Salaries'!$N50),'Team &amp; Salaries'!$N50),0)),IF('Team &amp; Salaries'!$O50="Annually",IF(AZ$6='Team &amp; Salaries'!$M50,MIN('Team &amp; Salaries'!$N50,'Team &amp; Salaries'!$P50),IF(AZ$6&gt;'Team &amp; Salaries'!$M50,IFERROR(MIN('Team &amp; Salaries'!$P50,AN139+'Team &amp; Salaries'!$N50),MIN('Team &amp; Salaries'!$N50,'Team &amp; Salaries'!$P50)),0))))))+IF($A139=Projections!$C$87,Revenue!AX$72,0)</f>
        <v>0</v>
      </c>
      <c r="BA139" s="286">
        <f>IF('Team &amp; Salaries'!$O50="Never",IF(BA$6&gt;='Team &amp; Salaries'!$M50,MIN('Team &amp; Salaries'!$N50,'Team &amp; Salaries'!$P50),0),IF('Team &amp; Salaries'!$O50="Monthly",IF(BA$6='Team &amp; Salaries'!$M50,MIN('Team &amp; Salaries'!$N50,'Team &amp; Salaries'!$P50),IF(BA$6&gt;'Team &amp; Salaries'!$M50,MIN('Team &amp; Salaries'!$P50,AZ139+'Team &amp; Salaries'!$N50),0)),IF('Team &amp; Salaries'!$O50="Quarterly",IF(BA$6='Team &amp; Salaries'!$M50,MIN('Team &amp; Salaries'!$N50,'Team &amp; Salaries'!$P50),IF(BA$6&gt;'Team &amp; Salaries'!$M50,IFERROR(MIN('Team &amp; Salaries'!$P50,IF(ISNUMBER(AX139),AX139,0)+'Team &amp; Salaries'!$N50),'Team &amp; Salaries'!$N50),0)),IF('Team &amp; Salaries'!$O50="Annually",IF(BA$6='Team &amp; Salaries'!$M50,MIN('Team &amp; Salaries'!$N50,'Team &amp; Salaries'!$P50),IF(BA$6&gt;'Team &amp; Salaries'!$M50,IFERROR(MIN('Team &amp; Salaries'!$P50,AO139+'Team &amp; Salaries'!$N50),MIN('Team &amp; Salaries'!$N50,'Team &amp; Salaries'!$P50)),0))))))+IF($A139=Projections!$C$87,Revenue!AY$72,0)</f>
        <v>0</v>
      </c>
      <c r="BB139" s="286">
        <f>IF('Team &amp; Salaries'!$O50="Never",IF(BB$6&gt;='Team &amp; Salaries'!$M50,MIN('Team &amp; Salaries'!$N50,'Team &amp; Salaries'!$P50),0),IF('Team &amp; Salaries'!$O50="Monthly",IF(BB$6='Team &amp; Salaries'!$M50,MIN('Team &amp; Salaries'!$N50,'Team &amp; Salaries'!$P50),IF(BB$6&gt;'Team &amp; Salaries'!$M50,MIN('Team &amp; Salaries'!$P50,BA139+'Team &amp; Salaries'!$N50),0)),IF('Team &amp; Salaries'!$O50="Quarterly",IF(BB$6='Team &amp; Salaries'!$M50,MIN('Team &amp; Salaries'!$N50,'Team &amp; Salaries'!$P50),IF(BB$6&gt;'Team &amp; Salaries'!$M50,IFERROR(MIN('Team &amp; Salaries'!$P50,IF(ISNUMBER(AY139),AY139,0)+'Team &amp; Salaries'!$N50),'Team &amp; Salaries'!$N50),0)),IF('Team &amp; Salaries'!$O50="Annually",IF(BB$6='Team &amp; Salaries'!$M50,MIN('Team &amp; Salaries'!$N50,'Team &amp; Salaries'!$P50),IF(BB$6&gt;'Team &amp; Salaries'!$M50,IFERROR(MIN('Team &amp; Salaries'!$P50,AP139+'Team &amp; Salaries'!$N50),MIN('Team &amp; Salaries'!$N50,'Team &amp; Salaries'!$P50)),0))))))+IF($A139=Projections!$C$87,Revenue!AZ$72,0)</f>
        <v>0</v>
      </c>
      <c r="BC139" s="286">
        <f>IF('Team &amp; Salaries'!$O50="Never",IF(BC$6&gt;='Team &amp; Salaries'!$M50,MIN('Team &amp; Salaries'!$N50,'Team &amp; Salaries'!$P50),0),IF('Team &amp; Salaries'!$O50="Monthly",IF(BC$6='Team &amp; Salaries'!$M50,MIN('Team &amp; Salaries'!$N50,'Team &amp; Salaries'!$P50),IF(BC$6&gt;'Team &amp; Salaries'!$M50,MIN('Team &amp; Salaries'!$P50,BB139+'Team &amp; Salaries'!$N50),0)),IF('Team &amp; Salaries'!$O50="Quarterly",IF(BC$6='Team &amp; Salaries'!$M50,MIN('Team &amp; Salaries'!$N50,'Team &amp; Salaries'!$P50),IF(BC$6&gt;'Team &amp; Salaries'!$M50,IFERROR(MIN('Team &amp; Salaries'!$P50,IF(ISNUMBER(AZ139),AZ139,0)+'Team &amp; Salaries'!$N50),'Team &amp; Salaries'!$N50),0)),IF('Team &amp; Salaries'!$O50="Annually",IF(BC$6='Team &amp; Salaries'!$M50,MIN('Team &amp; Salaries'!$N50,'Team &amp; Salaries'!$P50),IF(BC$6&gt;'Team &amp; Salaries'!$M50,IFERROR(MIN('Team &amp; Salaries'!$P50,AQ139+'Team &amp; Salaries'!$N50),MIN('Team &amp; Salaries'!$N50,'Team &amp; Salaries'!$P50)),0))))))+IF($A139=Projections!$C$87,Revenue!BA$72,0)</f>
        <v>0</v>
      </c>
      <c r="BD139" s="286">
        <f>IF('Team &amp; Salaries'!$O50="Never",IF(BD$6&gt;='Team &amp; Salaries'!$M50,MIN('Team &amp; Salaries'!$N50,'Team &amp; Salaries'!$P50),0),IF('Team &amp; Salaries'!$O50="Monthly",IF(BD$6='Team &amp; Salaries'!$M50,MIN('Team &amp; Salaries'!$N50,'Team &amp; Salaries'!$P50),IF(BD$6&gt;'Team &amp; Salaries'!$M50,MIN('Team &amp; Salaries'!$P50,BC139+'Team &amp; Salaries'!$N50),0)),IF('Team &amp; Salaries'!$O50="Quarterly",IF(BD$6='Team &amp; Salaries'!$M50,MIN('Team &amp; Salaries'!$N50,'Team &amp; Salaries'!$P50),IF(BD$6&gt;'Team &amp; Salaries'!$M50,IFERROR(MIN('Team &amp; Salaries'!$P50,IF(ISNUMBER(BA139),BA139,0)+'Team &amp; Salaries'!$N50),'Team &amp; Salaries'!$N50),0)),IF('Team &amp; Salaries'!$O50="Annually",IF(BD$6='Team &amp; Salaries'!$M50,MIN('Team &amp; Salaries'!$N50,'Team &amp; Salaries'!$P50),IF(BD$6&gt;'Team &amp; Salaries'!$M50,IFERROR(MIN('Team &amp; Salaries'!$P50,AR139+'Team &amp; Salaries'!$N50),MIN('Team &amp; Salaries'!$N50,'Team &amp; Salaries'!$P50)),0))))))+IF($A139=Projections!$C$87,Revenue!BB$72,0)</f>
        <v>0</v>
      </c>
      <c r="BE139" s="286">
        <f>IF('Team &amp; Salaries'!$O50="Never",IF(BE$6&gt;='Team &amp; Salaries'!$M50,MIN('Team &amp; Salaries'!$N50,'Team &amp; Salaries'!$P50),0),IF('Team &amp; Salaries'!$O50="Monthly",IF(BE$6='Team &amp; Salaries'!$M50,MIN('Team &amp; Salaries'!$N50,'Team &amp; Salaries'!$P50),IF(BE$6&gt;'Team &amp; Salaries'!$M50,MIN('Team &amp; Salaries'!$P50,BD139+'Team &amp; Salaries'!$N50),0)),IF('Team &amp; Salaries'!$O50="Quarterly",IF(BE$6='Team &amp; Salaries'!$M50,MIN('Team &amp; Salaries'!$N50,'Team &amp; Salaries'!$P50),IF(BE$6&gt;'Team &amp; Salaries'!$M50,IFERROR(MIN('Team &amp; Salaries'!$P50,IF(ISNUMBER(BB139),BB139,0)+'Team &amp; Salaries'!$N50),'Team &amp; Salaries'!$N50),0)),IF('Team &amp; Salaries'!$O50="Annually",IF(BE$6='Team &amp; Salaries'!$M50,MIN('Team &amp; Salaries'!$N50,'Team &amp; Salaries'!$P50),IF(BE$6&gt;'Team &amp; Salaries'!$M50,IFERROR(MIN('Team &amp; Salaries'!$P50,AS139+'Team &amp; Salaries'!$N50),MIN('Team &amp; Salaries'!$N50,'Team &amp; Salaries'!$P50)),0))))))+IF($A139=Projections!$C$87,Revenue!BC$72,0)</f>
        <v>0</v>
      </c>
      <c r="BF139" s="286">
        <f>IF('Team &amp; Salaries'!$O50="Never",IF(BF$6&gt;='Team &amp; Salaries'!$M50,MIN('Team &amp; Salaries'!$N50,'Team &amp; Salaries'!$P50),0),IF('Team &amp; Salaries'!$O50="Monthly",IF(BF$6='Team &amp; Salaries'!$M50,MIN('Team &amp; Salaries'!$N50,'Team &amp; Salaries'!$P50),IF(BF$6&gt;'Team &amp; Salaries'!$M50,MIN('Team &amp; Salaries'!$P50,BE139+'Team &amp; Salaries'!$N50),0)),IF('Team &amp; Salaries'!$O50="Quarterly",IF(BF$6='Team &amp; Salaries'!$M50,MIN('Team &amp; Salaries'!$N50,'Team &amp; Salaries'!$P50),IF(BF$6&gt;'Team &amp; Salaries'!$M50,IFERROR(MIN('Team &amp; Salaries'!$P50,IF(ISNUMBER(BC139),BC139,0)+'Team &amp; Salaries'!$N50),'Team &amp; Salaries'!$N50),0)),IF('Team &amp; Salaries'!$O50="Annually",IF(BF$6='Team &amp; Salaries'!$M50,MIN('Team &amp; Salaries'!$N50,'Team &amp; Salaries'!$P50),IF(BF$6&gt;'Team &amp; Salaries'!$M50,IFERROR(MIN('Team &amp; Salaries'!$P50,AT139+'Team &amp; Salaries'!$N50),MIN('Team &amp; Salaries'!$N50,'Team &amp; Salaries'!$P50)),0))))))+IF($A139=Projections!$C$87,Revenue!BD$72,0)</f>
        <v>0</v>
      </c>
      <c r="BG139" s="286">
        <f>IF('Team &amp; Salaries'!$O50="Never",IF(BG$6&gt;='Team &amp; Salaries'!$M50,MIN('Team &amp; Salaries'!$N50,'Team &amp; Salaries'!$P50),0),IF('Team &amp; Salaries'!$O50="Monthly",IF(BG$6='Team &amp; Salaries'!$M50,MIN('Team &amp; Salaries'!$N50,'Team &amp; Salaries'!$P50),IF(BG$6&gt;'Team &amp; Salaries'!$M50,MIN('Team &amp; Salaries'!$P50,BF139+'Team &amp; Salaries'!$N50),0)),IF('Team &amp; Salaries'!$O50="Quarterly",IF(BG$6='Team &amp; Salaries'!$M50,MIN('Team &amp; Salaries'!$N50,'Team &amp; Salaries'!$P50),IF(BG$6&gt;'Team &amp; Salaries'!$M50,IFERROR(MIN('Team &amp; Salaries'!$P50,IF(ISNUMBER(BD139),BD139,0)+'Team &amp; Salaries'!$N50),'Team &amp; Salaries'!$N50),0)),IF('Team &amp; Salaries'!$O50="Annually",IF(BG$6='Team &amp; Salaries'!$M50,MIN('Team &amp; Salaries'!$N50,'Team &amp; Salaries'!$P50),IF(BG$6&gt;'Team &amp; Salaries'!$M50,IFERROR(MIN('Team &amp; Salaries'!$P50,AU139+'Team &amp; Salaries'!$N50),MIN('Team &amp; Salaries'!$N50,'Team &amp; Salaries'!$P50)),0))))))+IF($A139=Projections!$C$87,Revenue!BE$72,0)</f>
        <v>0</v>
      </c>
      <c r="BH139" s="286">
        <f>IF('Team &amp; Salaries'!$O50="Never",IF(BH$6&gt;='Team &amp; Salaries'!$M50,MIN('Team &amp; Salaries'!$N50,'Team &amp; Salaries'!$P50),0),IF('Team &amp; Salaries'!$O50="Monthly",IF(BH$6='Team &amp; Salaries'!$M50,MIN('Team &amp; Salaries'!$N50,'Team &amp; Salaries'!$P50),IF(BH$6&gt;'Team &amp; Salaries'!$M50,MIN('Team &amp; Salaries'!$P50,BG139+'Team &amp; Salaries'!$N50),0)),IF('Team &amp; Salaries'!$O50="Quarterly",IF(BH$6='Team &amp; Salaries'!$M50,MIN('Team &amp; Salaries'!$N50,'Team &amp; Salaries'!$P50),IF(BH$6&gt;'Team &amp; Salaries'!$M50,IFERROR(MIN('Team &amp; Salaries'!$P50,IF(ISNUMBER(BE139),BE139,0)+'Team &amp; Salaries'!$N50),'Team &amp; Salaries'!$N50),0)),IF('Team &amp; Salaries'!$O50="Annually",IF(BH$6='Team &amp; Salaries'!$M50,MIN('Team &amp; Salaries'!$N50,'Team &amp; Salaries'!$P50),IF(BH$6&gt;'Team &amp; Salaries'!$M50,IFERROR(MIN('Team &amp; Salaries'!$P50,AV139+'Team &amp; Salaries'!$N50),MIN('Team &amp; Salaries'!$N50,'Team &amp; Salaries'!$P50)),0))))))+IF($A139=Projections!$C$87,Revenue!BF$72,0)</f>
        <v>0</v>
      </c>
      <c r="BI139" s="286">
        <f>IF('Team &amp; Salaries'!$O50="Never",IF(BI$6&gt;='Team &amp; Salaries'!$M50,MIN('Team &amp; Salaries'!$N50,'Team &amp; Salaries'!$P50),0),IF('Team &amp; Salaries'!$O50="Monthly",IF(BI$6='Team &amp; Salaries'!$M50,MIN('Team &amp; Salaries'!$N50,'Team &amp; Salaries'!$P50),IF(BI$6&gt;'Team &amp; Salaries'!$M50,MIN('Team &amp; Salaries'!$P50,BH139+'Team &amp; Salaries'!$N50),0)),IF('Team &amp; Salaries'!$O50="Quarterly",IF(BI$6='Team &amp; Salaries'!$M50,MIN('Team &amp; Salaries'!$N50,'Team &amp; Salaries'!$P50),IF(BI$6&gt;'Team &amp; Salaries'!$M50,IFERROR(MIN('Team &amp; Salaries'!$P50,IF(ISNUMBER(BF139),BF139,0)+'Team &amp; Salaries'!$N50),'Team &amp; Salaries'!$N50),0)),IF('Team &amp; Salaries'!$O50="Annually",IF(BI$6='Team &amp; Salaries'!$M50,MIN('Team &amp; Salaries'!$N50,'Team &amp; Salaries'!$P50),IF(BI$6&gt;'Team &amp; Salaries'!$M50,IFERROR(MIN('Team &amp; Salaries'!$P50,AW139+'Team &amp; Salaries'!$N50),MIN('Team &amp; Salaries'!$N50,'Team &amp; Salaries'!$P50)),0))))))+IF($A139=Projections!$C$87,Revenue!BG$72,0)</f>
        <v>0</v>
      </c>
      <c r="BJ139" s="286">
        <f>IF('Team &amp; Salaries'!$O50="Never",IF(BJ$6&gt;='Team &amp; Salaries'!$M50,MIN('Team &amp; Salaries'!$N50,'Team &amp; Salaries'!$P50),0),IF('Team &amp; Salaries'!$O50="Monthly",IF(BJ$6='Team &amp; Salaries'!$M50,MIN('Team &amp; Salaries'!$N50,'Team &amp; Salaries'!$P50),IF(BJ$6&gt;'Team &amp; Salaries'!$M50,MIN('Team &amp; Salaries'!$P50,BI139+'Team &amp; Salaries'!$N50),0)),IF('Team &amp; Salaries'!$O50="Quarterly",IF(BJ$6='Team &amp; Salaries'!$M50,MIN('Team &amp; Salaries'!$N50,'Team &amp; Salaries'!$P50),IF(BJ$6&gt;'Team &amp; Salaries'!$M50,IFERROR(MIN('Team &amp; Salaries'!$P50,IF(ISNUMBER(BG139),BG139,0)+'Team &amp; Salaries'!$N50),'Team &amp; Salaries'!$N50),0)),IF('Team &amp; Salaries'!$O50="Annually",IF(BJ$6='Team &amp; Salaries'!$M50,MIN('Team &amp; Salaries'!$N50,'Team &amp; Salaries'!$P50),IF(BJ$6&gt;'Team &amp; Salaries'!$M50,IFERROR(MIN('Team &amp; Salaries'!$P50,AX139+'Team &amp; Salaries'!$N50),MIN('Team &amp; Salaries'!$N50,'Team &amp; Salaries'!$P50)),0))))))+IF($A139=Projections!$C$87,Revenue!BH$72,0)</f>
        <v>0</v>
      </c>
      <c r="BK139" s="286">
        <f>IF('Team &amp; Salaries'!$O50="Never",IF(BK$6&gt;='Team &amp; Salaries'!$M50,MIN('Team &amp; Salaries'!$N50,'Team &amp; Salaries'!$P50),0),IF('Team &amp; Salaries'!$O50="Monthly",IF(BK$6='Team &amp; Salaries'!$M50,MIN('Team &amp; Salaries'!$N50,'Team &amp; Salaries'!$P50),IF(BK$6&gt;'Team &amp; Salaries'!$M50,MIN('Team &amp; Salaries'!$P50,BJ139+'Team &amp; Salaries'!$N50),0)),IF('Team &amp; Salaries'!$O50="Quarterly",IF(BK$6='Team &amp; Salaries'!$M50,MIN('Team &amp; Salaries'!$N50,'Team &amp; Salaries'!$P50),IF(BK$6&gt;'Team &amp; Salaries'!$M50,IFERROR(MIN('Team &amp; Salaries'!$P50,IF(ISNUMBER(BH139),BH139,0)+'Team &amp; Salaries'!$N50),'Team &amp; Salaries'!$N50),0)),IF('Team &amp; Salaries'!$O50="Annually",IF(BK$6='Team &amp; Salaries'!$M50,MIN('Team &amp; Salaries'!$N50,'Team &amp; Salaries'!$P50),IF(BK$6&gt;'Team &amp; Salaries'!$M50,IFERROR(MIN('Team &amp; Salaries'!$P50,AY139+'Team &amp; Salaries'!$N50),MIN('Team &amp; Salaries'!$N50,'Team &amp; Salaries'!$P50)),0))))))+IF($A139=Projections!$C$87,Revenue!BI$72,0)</f>
        <v>0</v>
      </c>
      <c r="BL139" s="286">
        <f>IF('Team &amp; Salaries'!$O50="Never",IF(BL$6&gt;='Team &amp; Salaries'!$M50,MIN('Team &amp; Salaries'!$N50,'Team &amp; Salaries'!$P50),0),IF('Team &amp; Salaries'!$O50="Monthly",IF(BL$6='Team &amp; Salaries'!$M50,MIN('Team &amp; Salaries'!$N50,'Team &amp; Salaries'!$P50),IF(BL$6&gt;'Team &amp; Salaries'!$M50,MIN('Team &amp; Salaries'!$P50,BK139+'Team &amp; Salaries'!$N50),0)),IF('Team &amp; Salaries'!$O50="Quarterly",IF(BL$6='Team &amp; Salaries'!$M50,MIN('Team &amp; Salaries'!$N50,'Team &amp; Salaries'!$P50),IF(BL$6&gt;'Team &amp; Salaries'!$M50,IFERROR(MIN('Team &amp; Salaries'!$P50,IF(ISNUMBER(BI139),BI139,0)+'Team &amp; Salaries'!$N50),'Team &amp; Salaries'!$N50),0)),IF('Team &amp; Salaries'!$O50="Annually",IF(BL$6='Team &amp; Salaries'!$M50,MIN('Team &amp; Salaries'!$N50,'Team &amp; Salaries'!$P50),IF(BL$6&gt;'Team &amp; Salaries'!$M50,IFERROR(MIN('Team &amp; Salaries'!$P50,AZ139+'Team &amp; Salaries'!$N50),MIN('Team &amp; Salaries'!$N50,'Team &amp; Salaries'!$P50)),0))))))+IF($A139=Projections!$C$87,Revenue!BJ$72,0)</f>
        <v>0</v>
      </c>
      <c r="BM139" s="286">
        <f>IF('Team &amp; Salaries'!$O50="Never",IF(BM$6&gt;='Team &amp; Salaries'!$M50,MIN('Team &amp; Salaries'!$N50,'Team &amp; Salaries'!$P50),0),IF('Team &amp; Salaries'!$O50="Monthly",IF(BM$6='Team &amp; Salaries'!$M50,MIN('Team &amp; Salaries'!$N50,'Team &amp; Salaries'!$P50),IF(BM$6&gt;'Team &amp; Salaries'!$M50,MIN('Team &amp; Salaries'!$P50,BL139+'Team &amp; Salaries'!$N50),0)),IF('Team &amp; Salaries'!$O50="Quarterly",IF(BM$6='Team &amp; Salaries'!$M50,MIN('Team &amp; Salaries'!$N50,'Team &amp; Salaries'!$P50),IF(BM$6&gt;'Team &amp; Salaries'!$M50,IFERROR(MIN('Team &amp; Salaries'!$P50,IF(ISNUMBER(BJ139),BJ139,0)+'Team &amp; Salaries'!$N50),'Team &amp; Salaries'!$N50),0)),IF('Team &amp; Salaries'!$O50="Annually",IF(BM$6='Team &amp; Salaries'!$M50,MIN('Team &amp; Salaries'!$N50,'Team &amp; Salaries'!$P50),IF(BM$6&gt;'Team &amp; Salaries'!$M50,IFERROR(MIN('Team &amp; Salaries'!$P50,BA139+'Team &amp; Salaries'!$N50),MIN('Team &amp; Salaries'!$N50,'Team &amp; Salaries'!$P50)),0))))))+IF($A139=Projections!$C$87,Revenue!BK$72,0)</f>
        <v>0</v>
      </c>
      <c r="BN139" s="286">
        <f>IF('Team &amp; Salaries'!$O50="Never",IF(BN$6&gt;='Team &amp; Salaries'!$M50,MIN('Team &amp; Salaries'!$N50,'Team &amp; Salaries'!$P50),0),IF('Team &amp; Salaries'!$O50="Monthly",IF(BN$6='Team &amp; Salaries'!$M50,MIN('Team &amp; Salaries'!$N50,'Team &amp; Salaries'!$P50),IF(BN$6&gt;'Team &amp; Salaries'!$M50,MIN('Team &amp; Salaries'!$P50,BM139+'Team &amp; Salaries'!$N50),0)),IF('Team &amp; Salaries'!$O50="Quarterly",IF(BN$6='Team &amp; Salaries'!$M50,MIN('Team &amp; Salaries'!$N50,'Team &amp; Salaries'!$P50),IF(BN$6&gt;'Team &amp; Salaries'!$M50,IFERROR(MIN('Team &amp; Salaries'!$P50,IF(ISNUMBER(BK139),BK139,0)+'Team &amp; Salaries'!$N50),'Team &amp; Salaries'!$N50),0)),IF('Team &amp; Salaries'!$O50="Annually",IF(BN$6='Team &amp; Salaries'!$M50,MIN('Team &amp; Salaries'!$N50,'Team &amp; Salaries'!$P50),IF(BN$6&gt;'Team &amp; Salaries'!$M50,IFERROR(MIN('Team &amp; Salaries'!$P50,BB139+'Team &amp; Salaries'!$N50),MIN('Team &amp; Salaries'!$N50,'Team &amp; Salaries'!$P50)),0))))))+IF($A139=Projections!$C$87,Revenue!BL$72,0)</f>
        <v>1</v>
      </c>
      <c r="BO139" s="286">
        <f>IF('Team &amp; Salaries'!$O50="Never",IF(BO$6&gt;='Team &amp; Salaries'!$M50,MIN('Team &amp; Salaries'!$N50,'Team &amp; Salaries'!$P50),0),IF('Team &amp; Salaries'!$O50="Monthly",IF(BO$6='Team &amp; Salaries'!$M50,MIN('Team &amp; Salaries'!$N50,'Team &amp; Salaries'!$P50),IF(BO$6&gt;'Team &amp; Salaries'!$M50,MIN('Team &amp; Salaries'!$P50,BN139+'Team &amp; Salaries'!$N50),0)),IF('Team &amp; Salaries'!$O50="Quarterly",IF(BO$6='Team &amp; Salaries'!$M50,MIN('Team &amp; Salaries'!$N50,'Team &amp; Salaries'!$P50),IF(BO$6&gt;'Team &amp; Salaries'!$M50,IFERROR(MIN('Team &amp; Salaries'!$P50,IF(ISNUMBER(BL139),BL139,0)+'Team &amp; Salaries'!$N50),'Team &amp; Salaries'!$N50),0)),IF('Team &amp; Salaries'!$O50="Annually",IF(BO$6='Team &amp; Salaries'!$M50,MIN('Team &amp; Salaries'!$N50,'Team &amp; Salaries'!$P50),IF(BO$6&gt;'Team &amp; Salaries'!$M50,IFERROR(MIN('Team &amp; Salaries'!$P50,BC139+'Team &amp; Salaries'!$N50),MIN('Team &amp; Salaries'!$N50,'Team &amp; Salaries'!$P50)),0))))))+IF($A139=Projections!$C$87,Revenue!BM$72,0)</f>
        <v>1</v>
      </c>
      <c r="BP139" s="286">
        <f>IF('Team &amp; Salaries'!$O50="Never",IF(BP$6&gt;='Team &amp; Salaries'!$M50,MIN('Team &amp; Salaries'!$N50,'Team &amp; Salaries'!$P50),0),IF('Team &amp; Salaries'!$O50="Monthly",IF(BP$6='Team &amp; Salaries'!$M50,MIN('Team &amp; Salaries'!$N50,'Team &amp; Salaries'!$P50),IF(BP$6&gt;'Team &amp; Salaries'!$M50,MIN('Team &amp; Salaries'!$P50,BO139+'Team &amp; Salaries'!$N50),0)),IF('Team &amp; Salaries'!$O50="Quarterly",IF(BP$6='Team &amp; Salaries'!$M50,MIN('Team &amp; Salaries'!$N50,'Team &amp; Salaries'!$P50),IF(BP$6&gt;'Team &amp; Salaries'!$M50,IFERROR(MIN('Team &amp; Salaries'!$P50,IF(ISNUMBER(BM139),BM139,0)+'Team &amp; Salaries'!$N50),'Team &amp; Salaries'!$N50),0)),IF('Team &amp; Salaries'!$O50="Annually",IF(BP$6='Team &amp; Salaries'!$M50,MIN('Team &amp; Salaries'!$N50,'Team &amp; Salaries'!$P50),IF(BP$6&gt;'Team &amp; Salaries'!$M50,IFERROR(MIN('Team &amp; Salaries'!$P50,BD139+'Team &amp; Salaries'!$N50),MIN('Team &amp; Salaries'!$N50,'Team &amp; Salaries'!$P50)),0))))))+IF($A139=Projections!$C$87,Revenue!BN$72,0)</f>
        <v>1</v>
      </c>
      <c r="BQ139" s="286">
        <f>IF('Team &amp; Salaries'!$O50="Never",IF(BQ$6&gt;='Team &amp; Salaries'!$M50,MIN('Team &amp; Salaries'!$N50,'Team &amp; Salaries'!$P50),0),IF('Team &amp; Salaries'!$O50="Monthly",IF(BQ$6='Team &amp; Salaries'!$M50,MIN('Team &amp; Salaries'!$N50,'Team &amp; Salaries'!$P50),IF(BQ$6&gt;'Team &amp; Salaries'!$M50,MIN('Team &amp; Salaries'!$P50,BP139+'Team &amp; Salaries'!$N50),0)),IF('Team &amp; Salaries'!$O50="Quarterly",IF(BQ$6='Team &amp; Salaries'!$M50,MIN('Team &amp; Salaries'!$N50,'Team &amp; Salaries'!$P50),IF(BQ$6&gt;'Team &amp; Salaries'!$M50,IFERROR(MIN('Team &amp; Salaries'!$P50,IF(ISNUMBER(BN139),BN139,0)+'Team &amp; Salaries'!$N50),'Team &amp; Salaries'!$N50),0)),IF('Team &amp; Salaries'!$O50="Annually",IF(BQ$6='Team &amp; Salaries'!$M50,MIN('Team &amp; Salaries'!$N50,'Team &amp; Salaries'!$P50),IF(BQ$6&gt;'Team &amp; Salaries'!$M50,IFERROR(MIN('Team &amp; Salaries'!$P50,BE139+'Team &amp; Salaries'!$N50),MIN('Team &amp; Salaries'!$N50,'Team &amp; Salaries'!$P50)),0))))))+IF($A139=Projections!$C$87,Revenue!BO$72,0)</f>
        <v>1</v>
      </c>
      <c r="BR139" s="286">
        <f>IF('Team &amp; Salaries'!$O50="Never",IF(BR$6&gt;='Team &amp; Salaries'!$M50,MIN('Team &amp; Salaries'!$N50,'Team &amp; Salaries'!$P50),0),IF('Team &amp; Salaries'!$O50="Monthly",IF(BR$6='Team &amp; Salaries'!$M50,MIN('Team &amp; Salaries'!$N50,'Team &amp; Salaries'!$P50),IF(BR$6&gt;'Team &amp; Salaries'!$M50,MIN('Team &amp; Salaries'!$P50,BQ139+'Team &amp; Salaries'!$N50),0)),IF('Team &amp; Salaries'!$O50="Quarterly",IF(BR$6='Team &amp; Salaries'!$M50,MIN('Team &amp; Salaries'!$N50,'Team &amp; Salaries'!$P50),IF(BR$6&gt;'Team &amp; Salaries'!$M50,IFERROR(MIN('Team &amp; Salaries'!$P50,IF(ISNUMBER(BO139),BO139,0)+'Team &amp; Salaries'!$N50),'Team &amp; Salaries'!$N50),0)),IF('Team &amp; Salaries'!$O50="Annually",IF(BR$6='Team &amp; Salaries'!$M50,MIN('Team &amp; Salaries'!$N50,'Team &amp; Salaries'!$P50),IF(BR$6&gt;'Team &amp; Salaries'!$M50,IFERROR(MIN('Team &amp; Salaries'!$P50,BF139+'Team &amp; Salaries'!$N50),MIN('Team &amp; Salaries'!$N50,'Team &amp; Salaries'!$P50)),0))))))+IF($A139=Projections!$C$87,Revenue!BP$72,0)</f>
        <v>1</v>
      </c>
      <c r="BS139" s="286">
        <f>IF('Team &amp; Salaries'!$O50="Never",IF(BS$6&gt;='Team &amp; Salaries'!$M50,MIN('Team &amp; Salaries'!$N50,'Team &amp; Salaries'!$P50),0),IF('Team &amp; Salaries'!$O50="Monthly",IF(BS$6='Team &amp; Salaries'!$M50,MIN('Team &amp; Salaries'!$N50,'Team &amp; Salaries'!$P50),IF(BS$6&gt;'Team &amp; Salaries'!$M50,MIN('Team &amp; Salaries'!$P50,BR139+'Team &amp; Salaries'!$N50),0)),IF('Team &amp; Salaries'!$O50="Quarterly",IF(BS$6='Team &amp; Salaries'!$M50,MIN('Team &amp; Salaries'!$N50,'Team &amp; Salaries'!$P50),IF(BS$6&gt;'Team &amp; Salaries'!$M50,IFERROR(MIN('Team &amp; Salaries'!$P50,IF(ISNUMBER(BP139),BP139,0)+'Team &amp; Salaries'!$N50),'Team &amp; Salaries'!$N50),0)),IF('Team &amp; Salaries'!$O50="Annually",IF(BS$6='Team &amp; Salaries'!$M50,MIN('Team &amp; Salaries'!$N50,'Team &amp; Salaries'!$P50),IF(BS$6&gt;'Team &amp; Salaries'!$M50,IFERROR(MIN('Team &amp; Salaries'!$P50,BG139+'Team &amp; Salaries'!$N50),MIN('Team &amp; Salaries'!$N50,'Team &amp; Salaries'!$P50)),0))))))+IF($A139=Projections!$C$87,Revenue!BQ$72,0)</f>
        <v>1</v>
      </c>
      <c r="BT139" s="286">
        <f>IF('Team &amp; Salaries'!$O50="Never",IF(BT$6&gt;='Team &amp; Salaries'!$M50,MIN('Team &amp; Salaries'!$N50,'Team &amp; Salaries'!$P50),0),IF('Team &amp; Salaries'!$O50="Monthly",IF(BT$6='Team &amp; Salaries'!$M50,MIN('Team &amp; Salaries'!$N50,'Team &amp; Salaries'!$P50),IF(BT$6&gt;'Team &amp; Salaries'!$M50,MIN('Team &amp; Salaries'!$P50,BS139+'Team &amp; Salaries'!$N50),0)),IF('Team &amp; Salaries'!$O50="Quarterly",IF(BT$6='Team &amp; Salaries'!$M50,MIN('Team &amp; Salaries'!$N50,'Team &amp; Salaries'!$P50),IF(BT$6&gt;'Team &amp; Salaries'!$M50,IFERROR(MIN('Team &amp; Salaries'!$P50,IF(ISNUMBER(BQ139),BQ139,0)+'Team &amp; Salaries'!$N50),'Team &amp; Salaries'!$N50),0)),IF('Team &amp; Salaries'!$O50="Annually",IF(BT$6='Team &amp; Salaries'!$M50,MIN('Team &amp; Salaries'!$N50,'Team &amp; Salaries'!$P50),IF(BT$6&gt;'Team &amp; Salaries'!$M50,IFERROR(MIN('Team &amp; Salaries'!$P50,BH139+'Team &amp; Salaries'!$N50),MIN('Team &amp; Salaries'!$N50,'Team &amp; Salaries'!$P50)),0))))))+IF($A139=Projections!$C$87,Revenue!BR$72,0)</f>
        <v>1</v>
      </c>
      <c r="BU139" s="286">
        <f>IF('Team &amp; Salaries'!$O50="Never",IF(BU$6&gt;='Team &amp; Salaries'!$M50,MIN('Team &amp; Salaries'!$N50,'Team &amp; Salaries'!$P50),0),IF('Team &amp; Salaries'!$O50="Monthly",IF(BU$6='Team &amp; Salaries'!$M50,MIN('Team &amp; Salaries'!$N50,'Team &amp; Salaries'!$P50),IF(BU$6&gt;'Team &amp; Salaries'!$M50,MIN('Team &amp; Salaries'!$P50,BT139+'Team &amp; Salaries'!$N50),0)),IF('Team &amp; Salaries'!$O50="Quarterly",IF(BU$6='Team &amp; Salaries'!$M50,MIN('Team &amp; Salaries'!$N50,'Team &amp; Salaries'!$P50),IF(BU$6&gt;'Team &amp; Salaries'!$M50,IFERROR(MIN('Team &amp; Salaries'!$P50,IF(ISNUMBER(BR139),BR139,0)+'Team &amp; Salaries'!$N50),'Team &amp; Salaries'!$N50),0)),IF('Team &amp; Salaries'!$O50="Annually",IF(BU$6='Team &amp; Salaries'!$M50,MIN('Team &amp; Salaries'!$N50,'Team &amp; Salaries'!$P50),IF(BU$6&gt;'Team &amp; Salaries'!$M50,IFERROR(MIN('Team &amp; Salaries'!$P50,BI139+'Team &amp; Salaries'!$N50),MIN('Team &amp; Salaries'!$N50,'Team &amp; Salaries'!$P50)),0))))))+IF($A139=Projections!$C$87,Revenue!BS$72,0)</f>
        <v>1</v>
      </c>
      <c r="BV139" s="286">
        <f>IF('Team &amp; Salaries'!$O50="Never",IF(BV$6&gt;='Team &amp; Salaries'!$M50,MIN('Team &amp; Salaries'!$N50,'Team &amp; Salaries'!$P50),0),IF('Team &amp; Salaries'!$O50="Monthly",IF(BV$6='Team &amp; Salaries'!$M50,MIN('Team &amp; Salaries'!$N50,'Team &amp; Salaries'!$P50),IF(BV$6&gt;'Team &amp; Salaries'!$M50,MIN('Team &amp; Salaries'!$P50,BU139+'Team &amp; Salaries'!$N50),0)),IF('Team &amp; Salaries'!$O50="Quarterly",IF(BV$6='Team &amp; Salaries'!$M50,MIN('Team &amp; Salaries'!$N50,'Team &amp; Salaries'!$P50),IF(BV$6&gt;'Team &amp; Salaries'!$M50,IFERROR(MIN('Team &amp; Salaries'!$P50,IF(ISNUMBER(BS139),BS139,0)+'Team &amp; Salaries'!$N50),'Team &amp; Salaries'!$N50),0)),IF('Team &amp; Salaries'!$O50="Annually",IF(BV$6='Team &amp; Salaries'!$M50,MIN('Team &amp; Salaries'!$N50,'Team &amp; Salaries'!$P50),IF(BV$6&gt;'Team &amp; Salaries'!$M50,IFERROR(MIN('Team &amp; Salaries'!$P50,BJ139+'Team &amp; Salaries'!$N50),MIN('Team &amp; Salaries'!$N50,'Team &amp; Salaries'!$P50)),0))))))+IF($A139=Projections!$C$87,Revenue!BT$72,0)</f>
        <v>1</v>
      </c>
      <c r="BW139" s="286">
        <f>IF('Team &amp; Salaries'!$O50="Never",IF(BW$6&gt;='Team &amp; Salaries'!$M50,MIN('Team &amp; Salaries'!$N50,'Team &amp; Salaries'!$P50),0),IF('Team &amp; Salaries'!$O50="Monthly",IF(BW$6='Team &amp; Salaries'!$M50,MIN('Team &amp; Salaries'!$N50,'Team &amp; Salaries'!$P50),IF(BW$6&gt;'Team &amp; Salaries'!$M50,MIN('Team &amp; Salaries'!$P50,BV139+'Team &amp; Salaries'!$N50),0)),IF('Team &amp; Salaries'!$O50="Quarterly",IF(BW$6='Team &amp; Salaries'!$M50,MIN('Team &amp; Salaries'!$N50,'Team &amp; Salaries'!$P50),IF(BW$6&gt;'Team &amp; Salaries'!$M50,IFERROR(MIN('Team &amp; Salaries'!$P50,IF(ISNUMBER(BT139),BT139,0)+'Team &amp; Salaries'!$N50),'Team &amp; Salaries'!$N50),0)),IF('Team &amp; Salaries'!$O50="Annually",IF(BW$6='Team &amp; Salaries'!$M50,MIN('Team &amp; Salaries'!$N50,'Team &amp; Salaries'!$P50),IF(BW$6&gt;'Team &amp; Salaries'!$M50,IFERROR(MIN('Team &amp; Salaries'!$P50,BK139+'Team &amp; Salaries'!$N50),MIN('Team &amp; Salaries'!$N50,'Team &amp; Salaries'!$P50)),0))))))+IF($A139=Projections!$C$87,Revenue!BU$72,0)</f>
        <v>1</v>
      </c>
      <c r="BX139" s="286">
        <f>IF('Team &amp; Salaries'!$O50="Never",IF(BX$6&gt;='Team &amp; Salaries'!$M50,MIN('Team &amp; Salaries'!$N50,'Team &amp; Salaries'!$P50),0),IF('Team &amp; Salaries'!$O50="Monthly",IF(BX$6='Team &amp; Salaries'!$M50,MIN('Team &amp; Salaries'!$N50,'Team &amp; Salaries'!$P50),IF(BX$6&gt;'Team &amp; Salaries'!$M50,MIN('Team &amp; Salaries'!$P50,BW139+'Team &amp; Salaries'!$N50),0)),IF('Team &amp; Salaries'!$O50="Quarterly",IF(BX$6='Team &amp; Salaries'!$M50,MIN('Team &amp; Salaries'!$N50,'Team &amp; Salaries'!$P50),IF(BX$6&gt;'Team &amp; Salaries'!$M50,IFERROR(MIN('Team &amp; Salaries'!$P50,IF(ISNUMBER(BU139),BU139,0)+'Team &amp; Salaries'!$N50),'Team &amp; Salaries'!$N50),0)),IF('Team &amp; Salaries'!$O50="Annually",IF(BX$6='Team &amp; Salaries'!$M50,MIN('Team &amp; Salaries'!$N50,'Team &amp; Salaries'!$P50),IF(BX$6&gt;'Team &amp; Salaries'!$M50,IFERROR(MIN('Team &amp; Salaries'!$P50,BL139+'Team &amp; Salaries'!$N50),MIN('Team &amp; Salaries'!$N50,'Team &amp; Salaries'!$P50)),0))))))+IF($A139=Projections!$C$87,Revenue!BV$72,0)</f>
        <v>1</v>
      </c>
      <c r="BY139" s="286">
        <f>IF('Team &amp; Salaries'!$O50="Never",IF(BY$6&gt;='Team &amp; Salaries'!$M50,MIN('Team &amp; Salaries'!$N50,'Team &amp; Salaries'!$P50),0),IF('Team &amp; Salaries'!$O50="Monthly",IF(BY$6='Team &amp; Salaries'!$M50,MIN('Team &amp; Salaries'!$N50,'Team &amp; Salaries'!$P50),IF(BY$6&gt;'Team &amp; Salaries'!$M50,MIN('Team &amp; Salaries'!$P50,BX139+'Team &amp; Salaries'!$N50),0)),IF('Team &amp; Salaries'!$O50="Quarterly",IF(BY$6='Team &amp; Salaries'!$M50,MIN('Team &amp; Salaries'!$N50,'Team &amp; Salaries'!$P50),IF(BY$6&gt;'Team &amp; Salaries'!$M50,IFERROR(MIN('Team &amp; Salaries'!$P50,IF(ISNUMBER(BV139),BV139,0)+'Team &amp; Salaries'!$N50),'Team &amp; Salaries'!$N50),0)),IF('Team &amp; Salaries'!$O50="Annually",IF(BY$6='Team &amp; Salaries'!$M50,MIN('Team &amp; Salaries'!$N50,'Team &amp; Salaries'!$P50),IF(BY$6&gt;'Team &amp; Salaries'!$M50,IFERROR(MIN('Team &amp; Salaries'!$P50,BM139+'Team &amp; Salaries'!$N50),MIN('Team &amp; Salaries'!$N50,'Team &amp; Salaries'!$P50)),0))))))+IF($A139=Projections!$C$87,Revenue!BW$72,0)</f>
        <v>1</v>
      </c>
      <c r="BZ139" s="286">
        <f>IF('Team &amp; Salaries'!$O50="Never",IF(BZ$6&gt;='Team &amp; Salaries'!$M50,MIN('Team &amp; Salaries'!$N50,'Team &amp; Salaries'!$P50),0),IF('Team &amp; Salaries'!$O50="Monthly",IF(BZ$6='Team &amp; Salaries'!$M50,MIN('Team &amp; Salaries'!$N50,'Team &amp; Salaries'!$P50),IF(BZ$6&gt;'Team &amp; Salaries'!$M50,MIN('Team &amp; Salaries'!$P50,BY139+'Team &amp; Salaries'!$N50),0)),IF('Team &amp; Salaries'!$O50="Quarterly",IF(BZ$6='Team &amp; Salaries'!$M50,MIN('Team &amp; Salaries'!$N50,'Team &amp; Salaries'!$P50),IF(BZ$6&gt;'Team &amp; Salaries'!$M50,IFERROR(MIN('Team &amp; Salaries'!$P50,IF(ISNUMBER(BW139),BW139,0)+'Team &amp; Salaries'!$N50),'Team &amp; Salaries'!$N50),0)),IF('Team &amp; Salaries'!$O50="Annually",IF(BZ$6='Team &amp; Salaries'!$M50,MIN('Team &amp; Salaries'!$N50,'Team &amp; Salaries'!$P50),IF(BZ$6&gt;'Team &amp; Salaries'!$M50,IFERROR(MIN('Team &amp; Salaries'!$P50,BN139+'Team &amp; Salaries'!$N50),MIN('Team &amp; Salaries'!$N50,'Team &amp; Salaries'!$P50)),0))))))+IF($A139=Projections!$C$87,Revenue!BX$72,0)</f>
        <v>1</v>
      </c>
      <c r="CA139" s="286">
        <f>IF('Team &amp; Salaries'!$O50="Never",IF(CA$6&gt;='Team &amp; Salaries'!$M50,MIN('Team &amp; Salaries'!$N50,'Team &amp; Salaries'!$P50),0),IF('Team &amp; Salaries'!$O50="Monthly",IF(CA$6='Team &amp; Salaries'!$M50,MIN('Team &amp; Salaries'!$N50,'Team &amp; Salaries'!$P50),IF(CA$6&gt;'Team &amp; Salaries'!$M50,MIN('Team &amp; Salaries'!$P50,BZ139+'Team &amp; Salaries'!$N50),0)),IF('Team &amp; Salaries'!$O50="Quarterly",IF(CA$6='Team &amp; Salaries'!$M50,MIN('Team &amp; Salaries'!$N50,'Team &amp; Salaries'!$P50),IF(CA$6&gt;'Team &amp; Salaries'!$M50,IFERROR(MIN('Team &amp; Salaries'!$P50,IF(ISNUMBER(BX139),BX139,0)+'Team &amp; Salaries'!$N50),'Team &amp; Salaries'!$N50),0)),IF('Team &amp; Salaries'!$O50="Annually",IF(CA$6='Team &amp; Salaries'!$M50,MIN('Team &amp; Salaries'!$N50,'Team &amp; Salaries'!$P50),IF(CA$6&gt;'Team &amp; Salaries'!$M50,IFERROR(MIN('Team &amp; Salaries'!$P50,BO139+'Team &amp; Salaries'!$N50),MIN('Team &amp; Salaries'!$N50,'Team &amp; Salaries'!$P50)),0))))))+IF($A139=Projections!$C$87,Revenue!BY$72,0)</f>
        <v>1</v>
      </c>
      <c r="CB139" s="286">
        <f>IF('Team &amp; Salaries'!$O50="Never",IF(CB$6&gt;='Team &amp; Salaries'!$M50,MIN('Team &amp; Salaries'!$N50,'Team &amp; Salaries'!$P50),0),IF('Team &amp; Salaries'!$O50="Monthly",IF(CB$6='Team &amp; Salaries'!$M50,MIN('Team &amp; Salaries'!$N50,'Team &amp; Salaries'!$P50),IF(CB$6&gt;'Team &amp; Salaries'!$M50,MIN('Team &amp; Salaries'!$P50,CA139+'Team &amp; Salaries'!$N50),0)),IF('Team &amp; Salaries'!$O50="Quarterly",IF(CB$6='Team &amp; Salaries'!$M50,MIN('Team &amp; Salaries'!$N50,'Team &amp; Salaries'!$P50),IF(CB$6&gt;'Team &amp; Salaries'!$M50,IFERROR(MIN('Team &amp; Salaries'!$P50,IF(ISNUMBER(BY139),BY139,0)+'Team &amp; Salaries'!$N50),'Team &amp; Salaries'!$N50),0)),IF('Team &amp; Salaries'!$O50="Annually",IF(CB$6='Team &amp; Salaries'!$M50,MIN('Team &amp; Salaries'!$N50,'Team &amp; Salaries'!$P50),IF(CB$6&gt;'Team &amp; Salaries'!$M50,IFERROR(MIN('Team &amp; Salaries'!$P50,BP139+'Team &amp; Salaries'!$N50),MIN('Team &amp; Salaries'!$N50,'Team &amp; Salaries'!$P50)),0))))))+IF($A139=Projections!$C$87,Revenue!BZ$72,0)</f>
        <v>1</v>
      </c>
      <c r="CC139" s="286">
        <f>IF('Team &amp; Salaries'!$O50="Never",IF(CC$6&gt;='Team &amp; Salaries'!$M50,MIN('Team &amp; Salaries'!$N50,'Team &amp; Salaries'!$P50),0),IF('Team &amp; Salaries'!$O50="Monthly",IF(CC$6='Team &amp; Salaries'!$M50,MIN('Team &amp; Salaries'!$N50,'Team &amp; Salaries'!$P50),IF(CC$6&gt;'Team &amp; Salaries'!$M50,MIN('Team &amp; Salaries'!$P50,CB139+'Team &amp; Salaries'!$N50),0)),IF('Team &amp; Salaries'!$O50="Quarterly",IF(CC$6='Team &amp; Salaries'!$M50,MIN('Team &amp; Salaries'!$N50,'Team &amp; Salaries'!$P50),IF(CC$6&gt;'Team &amp; Salaries'!$M50,IFERROR(MIN('Team &amp; Salaries'!$P50,IF(ISNUMBER(BZ139),BZ139,0)+'Team &amp; Salaries'!$N50),'Team &amp; Salaries'!$N50),0)),IF('Team &amp; Salaries'!$O50="Annually",IF(CC$6='Team &amp; Salaries'!$M50,MIN('Team &amp; Salaries'!$N50,'Team &amp; Salaries'!$P50),IF(CC$6&gt;'Team &amp; Salaries'!$M50,IFERROR(MIN('Team &amp; Salaries'!$P50,BQ139+'Team &amp; Salaries'!$N50),MIN('Team &amp; Salaries'!$N50,'Team &amp; Salaries'!$P50)),0))))))+IF($A139=Projections!$C$87,Revenue!CA$72,0)</f>
        <v>1</v>
      </c>
      <c r="CD139" s="286">
        <f>IF('Team &amp; Salaries'!$O50="Never",IF(CD$6&gt;='Team &amp; Salaries'!$M50,MIN('Team &amp; Salaries'!$N50,'Team &amp; Salaries'!$P50),0),IF('Team &amp; Salaries'!$O50="Monthly",IF(CD$6='Team &amp; Salaries'!$M50,MIN('Team &amp; Salaries'!$N50,'Team &amp; Salaries'!$P50),IF(CD$6&gt;'Team &amp; Salaries'!$M50,MIN('Team &amp; Salaries'!$P50,CC139+'Team &amp; Salaries'!$N50),0)),IF('Team &amp; Salaries'!$O50="Quarterly",IF(CD$6='Team &amp; Salaries'!$M50,MIN('Team &amp; Salaries'!$N50,'Team &amp; Salaries'!$P50),IF(CD$6&gt;'Team &amp; Salaries'!$M50,IFERROR(MIN('Team &amp; Salaries'!$P50,IF(ISNUMBER(CA139),CA139,0)+'Team &amp; Salaries'!$N50),'Team &amp; Salaries'!$N50),0)),IF('Team &amp; Salaries'!$O50="Annually",IF(CD$6='Team &amp; Salaries'!$M50,MIN('Team &amp; Salaries'!$N50,'Team &amp; Salaries'!$P50),IF(CD$6&gt;'Team &amp; Salaries'!$M50,IFERROR(MIN('Team &amp; Salaries'!$P50,BR139+'Team &amp; Salaries'!$N50),MIN('Team &amp; Salaries'!$N50,'Team &amp; Salaries'!$P50)),0))))))+IF($A139=Projections!$C$87,Revenue!CB$72,0)</f>
        <v>1</v>
      </c>
      <c r="CE139" s="286">
        <f>IF('Team &amp; Salaries'!$O50="Never",IF(CE$6&gt;='Team &amp; Salaries'!$M50,MIN('Team &amp; Salaries'!$N50,'Team &amp; Salaries'!$P50),0),IF('Team &amp; Salaries'!$O50="Monthly",IF(CE$6='Team &amp; Salaries'!$M50,MIN('Team &amp; Salaries'!$N50,'Team &amp; Salaries'!$P50),IF(CE$6&gt;'Team &amp; Salaries'!$M50,MIN('Team &amp; Salaries'!$P50,CD139+'Team &amp; Salaries'!$N50),0)),IF('Team &amp; Salaries'!$O50="Quarterly",IF(CE$6='Team &amp; Salaries'!$M50,MIN('Team &amp; Salaries'!$N50,'Team &amp; Salaries'!$P50),IF(CE$6&gt;'Team &amp; Salaries'!$M50,IFERROR(MIN('Team &amp; Salaries'!$P50,IF(ISNUMBER(CB139),CB139,0)+'Team &amp; Salaries'!$N50),'Team &amp; Salaries'!$N50),0)),IF('Team &amp; Salaries'!$O50="Annually",IF(CE$6='Team &amp; Salaries'!$M50,MIN('Team &amp; Salaries'!$N50,'Team &amp; Salaries'!$P50),IF(CE$6&gt;'Team &amp; Salaries'!$M50,IFERROR(MIN('Team &amp; Salaries'!$P50,BS139+'Team &amp; Salaries'!$N50),MIN('Team &amp; Salaries'!$N50,'Team &amp; Salaries'!$P50)),0))))))+IF($A139=Projections!$C$87,Revenue!CC$72,0)</f>
        <v>1</v>
      </c>
      <c r="CF139" s="286">
        <f>IF('Team &amp; Salaries'!$O50="Never",IF(CF$6&gt;='Team &amp; Salaries'!$M50,MIN('Team &amp; Salaries'!$N50,'Team &amp; Salaries'!$P50),0),IF('Team &amp; Salaries'!$O50="Monthly",IF(CF$6='Team &amp; Salaries'!$M50,MIN('Team &amp; Salaries'!$N50,'Team &amp; Salaries'!$P50),IF(CF$6&gt;'Team &amp; Salaries'!$M50,MIN('Team &amp; Salaries'!$P50,CE139+'Team &amp; Salaries'!$N50),0)),IF('Team &amp; Salaries'!$O50="Quarterly",IF(CF$6='Team &amp; Salaries'!$M50,MIN('Team &amp; Salaries'!$N50,'Team &amp; Salaries'!$P50),IF(CF$6&gt;'Team &amp; Salaries'!$M50,IFERROR(MIN('Team &amp; Salaries'!$P50,IF(ISNUMBER(CC139),CC139,0)+'Team &amp; Salaries'!$N50),'Team &amp; Salaries'!$N50),0)),IF('Team &amp; Salaries'!$O50="Annually",IF(CF$6='Team &amp; Salaries'!$M50,MIN('Team &amp; Salaries'!$N50,'Team &amp; Salaries'!$P50),IF(CF$6&gt;'Team &amp; Salaries'!$M50,IFERROR(MIN('Team &amp; Salaries'!$P50,BT139+'Team &amp; Salaries'!$N50),MIN('Team &amp; Salaries'!$N50,'Team &amp; Salaries'!$P50)),0))))))+IF($A139=Projections!$C$87,Revenue!CD$72,0)</f>
        <v>1</v>
      </c>
      <c r="CG139" s="286">
        <f>IF('Team &amp; Salaries'!$O50="Never",IF(CG$6&gt;='Team &amp; Salaries'!$M50,MIN('Team &amp; Salaries'!$N50,'Team &amp; Salaries'!$P50),0),IF('Team &amp; Salaries'!$O50="Monthly",IF(CG$6='Team &amp; Salaries'!$M50,MIN('Team &amp; Salaries'!$N50,'Team &amp; Salaries'!$P50),IF(CG$6&gt;'Team &amp; Salaries'!$M50,MIN('Team &amp; Salaries'!$P50,CF139+'Team &amp; Salaries'!$N50),0)),IF('Team &amp; Salaries'!$O50="Quarterly",IF(CG$6='Team &amp; Salaries'!$M50,MIN('Team &amp; Salaries'!$N50,'Team &amp; Salaries'!$P50),IF(CG$6&gt;'Team &amp; Salaries'!$M50,IFERROR(MIN('Team &amp; Salaries'!$P50,IF(ISNUMBER(CD139),CD139,0)+'Team &amp; Salaries'!$N50),'Team &amp; Salaries'!$N50),0)),IF('Team &amp; Salaries'!$O50="Annually",IF(CG$6='Team &amp; Salaries'!$M50,MIN('Team &amp; Salaries'!$N50,'Team &amp; Salaries'!$P50),IF(CG$6&gt;'Team &amp; Salaries'!$M50,IFERROR(MIN('Team &amp; Salaries'!$P50,BU139+'Team &amp; Salaries'!$N50),MIN('Team &amp; Salaries'!$N50,'Team &amp; Salaries'!$P50)),0))))))+IF($A139=Projections!$C$87,Revenue!CE$72,0)</f>
        <v>1</v>
      </c>
      <c r="CH139" s="286">
        <f>IF('Team &amp; Salaries'!$O50="Never",IF(CH$6&gt;='Team &amp; Salaries'!$M50,MIN('Team &amp; Salaries'!$N50,'Team &amp; Salaries'!$P50),0),IF('Team &amp; Salaries'!$O50="Monthly",IF(CH$6='Team &amp; Salaries'!$M50,MIN('Team &amp; Salaries'!$N50,'Team &amp; Salaries'!$P50),IF(CH$6&gt;'Team &amp; Salaries'!$M50,MIN('Team &amp; Salaries'!$P50,CG139+'Team &amp; Salaries'!$N50),0)),IF('Team &amp; Salaries'!$O50="Quarterly",IF(CH$6='Team &amp; Salaries'!$M50,MIN('Team &amp; Salaries'!$N50,'Team &amp; Salaries'!$P50),IF(CH$6&gt;'Team &amp; Salaries'!$M50,IFERROR(MIN('Team &amp; Salaries'!$P50,IF(ISNUMBER(CE139),CE139,0)+'Team &amp; Salaries'!$N50),'Team &amp; Salaries'!$N50),0)),IF('Team &amp; Salaries'!$O50="Annually",IF(CH$6='Team &amp; Salaries'!$M50,MIN('Team &amp; Salaries'!$N50,'Team &amp; Salaries'!$P50),IF(CH$6&gt;'Team &amp; Salaries'!$M50,IFERROR(MIN('Team &amp; Salaries'!$P50,BV139+'Team &amp; Salaries'!$N50),MIN('Team &amp; Salaries'!$N50,'Team &amp; Salaries'!$P50)),0))))))+IF($A139=Projections!$C$87,Revenue!CF$72,0)</f>
        <v>1</v>
      </c>
      <c r="CI139" s="286">
        <f>IF('Team &amp; Salaries'!$O50="Never",IF(CI$6&gt;='Team &amp; Salaries'!$M50,MIN('Team &amp; Salaries'!$N50,'Team &amp; Salaries'!$P50),0),IF('Team &amp; Salaries'!$O50="Monthly",IF(CI$6='Team &amp; Salaries'!$M50,MIN('Team &amp; Salaries'!$N50,'Team &amp; Salaries'!$P50),IF(CI$6&gt;'Team &amp; Salaries'!$M50,MIN('Team &amp; Salaries'!$P50,CH139+'Team &amp; Salaries'!$N50),0)),IF('Team &amp; Salaries'!$O50="Quarterly",IF(CI$6='Team &amp; Salaries'!$M50,MIN('Team &amp; Salaries'!$N50,'Team &amp; Salaries'!$P50),IF(CI$6&gt;'Team &amp; Salaries'!$M50,IFERROR(MIN('Team &amp; Salaries'!$P50,IF(ISNUMBER(CF139),CF139,0)+'Team &amp; Salaries'!$N50),'Team &amp; Salaries'!$N50),0)),IF('Team &amp; Salaries'!$O50="Annually",IF(CI$6='Team &amp; Salaries'!$M50,MIN('Team &amp; Salaries'!$N50,'Team &amp; Salaries'!$P50),IF(CI$6&gt;'Team &amp; Salaries'!$M50,IFERROR(MIN('Team &amp; Salaries'!$P50,BW139+'Team &amp; Salaries'!$N50),MIN('Team &amp; Salaries'!$N50,'Team &amp; Salaries'!$P50)),0))))))+IF($A139=Projections!$C$87,Revenue!CG$72,0)</f>
        <v>1</v>
      </c>
      <c r="CJ139" s="286">
        <f>IF('Team &amp; Salaries'!$O50="Never",IF(CJ$6&gt;='Team &amp; Salaries'!$M50,MIN('Team &amp; Salaries'!$N50,'Team &amp; Salaries'!$P50),0),IF('Team &amp; Salaries'!$O50="Monthly",IF(CJ$6='Team &amp; Salaries'!$M50,MIN('Team &amp; Salaries'!$N50,'Team &amp; Salaries'!$P50),IF(CJ$6&gt;'Team &amp; Salaries'!$M50,MIN('Team &amp; Salaries'!$P50,CI139+'Team &amp; Salaries'!$N50),0)),IF('Team &amp; Salaries'!$O50="Quarterly",IF(CJ$6='Team &amp; Salaries'!$M50,MIN('Team &amp; Salaries'!$N50,'Team &amp; Salaries'!$P50),IF(CJ$6&gt;'Team &amp; Salaries'!$M50,IFERROR(MIN('Team &amp; Salaries'!$P50,IF(ISNUMBER(CG139),CG139,0)+'Team &amp; Salaries'!$N50),'Team &amp; Salaries'!$N50),0)),IF('Team &amp; Salaries'!$O50="Annually",IF(CJ$6='Team &amp; Salaries'!$M50,MIN('Team &amp; Salaries'!$N50,'Team &amp; Salaries'!$P50),IF(CJ$6&gt;'Team &amp; Salaries'!$M50,IFERROR(MIN('Team &amp; Salaries'!$P50,BX139+'Team &amp; Salaries'!$N50),MIN('Team &amp; Salaries'!$N50,'Team &amp; Salaries'!$P50)),0))))))+IF($A139=Projections!$C$87,Revenue!CH$72,0)</f>
        <v>1</v>
      </c>
      <c r="CK139" s="286">
        <f>IF('Team &amp; Salaries'!$O50="Never",IF(CK$6&gt;='Team &amp; Salaries'!$M50,MIN('Team &amp; Salaries'!$N50,'Team &amp; Salaries'!$P50),0),IF('Team &amp; Salaries'!$O50="Monthly",IF(CK$6='Team &amp; Salaries'!$M50,MIN('Team &amp; Salaries'!$N50,'Team &amp; Salaries'!$P50),IF(CK$6&gt;'Team &amp; Salaries'!$M50,MIN('Team &amp; Salaries'!$P50,CJ139+'Team &amp; Salaries'!$N50),0)),IF('Team &amp; Salaries'!$O50="Quarterly",IF(CK$6='Team &amp; Salaries'!$M50,MIN('Team &amp; Salaries'!$N50,'Team &amp; Salaries'!$P50),IF(CK$6&gt;'Team &amp; Salaries'!$M50,IFERROR(MIN('Team &amp; Salaries'!$P50,IF(ISNUMBER(CH139),CH139,0)+'Team &amp; Salaries'!$N50),'Team &amp; Salaries'!$N50),0)),IF('Team &amp; Salaries'!$O50="Annually",IF(CK$6='Team &amp; Salaries'!$M50,MIN('Team &amp; Salaries'!$N50,'Team &amp; Salaries'!$P50),IF(CK$6&gt;'Team &amp; Salaries'!$M50,IFERROR(MIN('Team &amp; Salaries'!$P50,BY139+'Team &amp; Salaries'!$N50),MIN('Team &amp; Salaries'!$N50,'Team &amp; Salaries'!$P50)),0))))))+IF($A139=Projections!$C$87,Revenue!CI$72,0)</f>
        <v>1</v>
      </c>
      <c r="CL139" s="286">
        <f>IF('Team &amp; Salaries'!$O50="Never",IF(CL$6&gt;='Team &amp; Salaries'!$M50,MIN('Team &amp; Salaries'!$N50,'Team &amp; Salaries'!$P50),0),IF('Team &amp; Salaries'!$O50="Monthly",IF(CL$6='Team &amp; Salaries'!$M50,MIN('Team &amp; Salaries'!$N50,'Team &amp; Salaries'!$P50),IF(CL$6&gt;'Team &amp; Salaries'!$M50,MIN('Team &amp; Salaries'!$P50,CK139+'Team &amp; Salaries'!$N50),0)),IF('Team &amp; Salaries'!$O50="Quarterly",IF(CL$6='Team &amp; Salaries'!$M50,MIN('Team &amp; Salaries'!$N50,'Team &amp; Salaries'!$P50),IF(CL$6&gt;'Team &amp; Salaries'!$M50,IFERROR(MIN('Team &amp; Salaries'!$P50,IF(ISNUMBER(CI139),CI139,0)+'Team &amp; Salaries'!$N50),'Team &amp; Salaries'!$N50),0)),IF('Team &amp; Salaries'!$O50="Annually",IF(CL$6='Team &amp; Salaries'!$M50,MIN('Team &amp; Salaries'!$N50,'Team &amp; Salaries'!$P50),IF(CL$6&gt;'Team &amp; Salaries'!$M50,IFERROR(MIN('Team &amp; Salaries'!$P50,BZ139+'Team &amp; Salaries'!$N50),MIN('Team &amp; Salaries'!$N50,'Team &amp; Salaries'!$P50)),0))))))+IF($A139=Projections!$C$87,Revenue!CJ$72,0)</f>
        <v>1</v>
      </c>
      <c r="CM139" s="286">
        <f>IF('Team &amp; Salaries'!$O50="Never",IF(CM$6&gt;='Team &amp; Salaries'!$M50,MIN('Team &amp; Salaries'!$N50,'Team &amp; Salaries'!$P50),0),IF('Team &amp; Salaries'!$O50="Monthly",IF(CM$6='Team &amp; Salaries'!$M50,MIN('Team &amp; Salaries'!$N50,'Team &amp; Salaries'!$P50),IF(CM$6&gt;'Team &amp; Salaries'!$M50,MIN('Team &amp; Salaries'!$P50,CL139+'Team &amp; Salaries'!$N50),0)),IF('Team &amp; Salaries'!$O50="Quarterly",IF(CM$6='Team &amp; Salaries'!$M50,MIN('Team &amp; Salaries'!$N50,'Team &amp; Salaries'!$P50),IF(CM$6&gt;'Team &amp; Salaries'!$M50,IFERROR(MIN('Team &amp; Salaries'!$P50,IF(ISNUMBER(CJ139),CJ139,0)+'Team &amp; Salaries'!$N50),'Team &amp; Salaries'!$N50),0)),IF('Team &amp; Salaries'!$O50="Annually",IF(CM$6='Team &amp; Salaries'!$M50,MIN('Team &amp; Salaries'!$N50,'Team &amp; Salaries'!$P50),IF(CM$6&gt;'Team &amp; Salaries'!$M50,IFERROR(MIN('Team &amp; Salaries'!$P50,CA139+'Team &amp; Salaries'!$N50),MIN('Team &amp; Salaries'!$N50,'Team &amp; Salaries'!$P50)),0))))))+IF($A139=Projections!$C$87,Revenue!CK$72,0)</f>
        <v>1</v>
      </c>
      <c r="CN139" s="286">
        <f>IF('Team &amp; Salaries'!$O50="Never",IF(CN$6&gt;='Team &amp; Salaries'!$M50,MIN('Team &amp; Salaries'!$N50,'Team &amp; Salaries'!$P50),0),IF('Team &amp; Salaries'!$O50="Monthly",IF(CN$6='Team &amp; Salaries'!$M50,MIN('Team &amp; Salaries'!$N50,'Team &amp; Salaries'!$P50),IF(CN$6&gt;'Team &amp; Salaries'!$M50,MIN('Team &amp; Salaries'!$P50,CM139+'Team &amp; Salaries'!$N50),0)),IF('Team &amp; Salaries'!$O50="Quarterly",IF(CN$6='Team &amp; Salaries'!$M50,MIN('Team &amp; Salaries'!$N50,'Team &amp; Salaries'!$P50),IF(CN$6&gt;'Team &amp; Salaries'!$M50,IFERROR(MIN('Team &amp; Salaries'!$P50,IF(ISNUMBER(CK139),CK139,0)+'Team &amp; Salaries'!$N50),'Team &amp; Salaries'!$N50),0)),IF('Team &amp; Salaries'!$O50="Annually",IF(CN$6='Team &amp; Salaries'!$M50,MIN('Team &amp; Salaries'!$N50,'Team &amp; Salaries'!$P50),IF(CN$6&gt;'Team &amp; Salaries'!$M50,IFERROR(MIN('Team &amp; Salaries'!$P50,CB139+'Team &amp; Salaries'!$N50),MIN('Team &amp; Salaries'!$N50,'Team &amp; Salaries'!$P50)),0))))))+IF($A139=Projections!$C$87,Revenue!CL$72,0)</f>
        <v>1</v>
      </c>
      <c r="CO139" s="286">
        <f>IF('Team &amp; Salaries'!$O50="Never",IF(CO$6&gt;='Team &amp; Salaries'!$M50,MIN('Team &amp; Salaries'!$N50,'Team &amp; Salaries'!$P50),0),IF('Team &amp; Salaries'!$O50="Monthly",IF(CO$6='Team &amp; Salaries'!$M50,MIN('Team &amp; Salaries'!$N50,'Team &amp; Salaries'!$P50),IF(CO$6&gt;'Team &amp; Salaries'!$M50,MIN('Team &amp; Salaries'!$P50,CN139+'Team &amp; Salaries'!$N50),0)),IF('Team &amp; Salaries'!$O50="Quarterly",IF(CO$6='Team &amp; Salaries'!$M50,MIN('Team &amp; Salaries'!$N50,'Team &amp; Salaries'!$P50),IF(CO$6&gt;'Team &amp; Salaries'!$M50,IFERROR(MIN('Team &amp; Salaries'!$P50,IF(ISNUMBER(CL139),CL139,0)+'Team &amp; Salaries'!$N50),'Team &amp; Salaries'!$N50),0)),IF('Team &amp; Salaries'!$O50="Annually",IF(CO$6='Team &amp; Salaries'!$M50,MIN('Team &amp; Salaries'!$N50,'Team &amp; Salaries'!$P50),IF(CO$6&gt;'Team &amp; Salaries'!$M50,IFERROR(MIN('Team &amp; Salaries'!$P50,CC139+'Team &amp; Salaries'!$N50),MIN('Team &amp; Salaries'!$N50,'Team &amp; Salaries'!$P50)),0))))))+IF($A139=Projections!$C$87,Revenue!CM$72,0)</f>
        <v>1</v>
      </c>
      <c r="CP139" s="286">
        <f>IF('Team &amp; Salaries'!$O50="Never",IF(CP$6&gt;='Team &amp; Salaries'!$M50,MIN('Team &amp; Salaries'!$N50,'Team &amp; Salaries'!$P50),0),IF('Team &amp; Salaries'!$O50="Monthly",IF(CP$6='Team &amp; Salaries'!$M50,MIN('Team &amp; Salaries'!$N50,'Team &amp; Salaries'!$P50),IF(CP$6&gt;'Team &amp; Salaries'!$M50,MIN('Team &amp; Salaries'!$P50,CO139+'Team &amp; Salaries'!$N50),0)),IF('Team &amp; Salaries'!$O50="Quarterly",IF(CP$6='Team &amp; Salaries'!$M50,MIN('Team &amp; Salaries'!$N50,'Team &amp; Salaries'!$P50),IF(CP$6&gt;'Team &amp; Salaries'!$M50,IFERROR(MIN('Team &amp; Salaries'!$P50,IF(ISNUMBER(CM139),CM139,0)+'Team &amp; Salaries'!$N50),'Team &amp; Salaries'!$N50),0)),IF('Team &amp; Salaries'!$O50="Annually",IF(CP$6='Team &amp; Salaries'!$M50,MIN('Team &amp; Salaries'!$N50,'Team &amp; Salaries'!$P50),IF(CP$6&gt;'Team &amp; Salaries'!$M50,IFERROR(MIN('Team &amp; Salaries'!$P50,CD139+'Team &amp; Salaries'!$N50),MIN('Team &amp; Salaries'!$N50,'Team &amp; Salaries'!$P50)),0))))))+IF($A139=Projections!$C$87,Revenue!CN$72,0)</f>
        <v>1</v>
      </c>
      <c r="CQ139" s="286">
        <f>IF('Team &amp; Salaries'!$O50="Never",IF(CQ$6&gt;='Team &amp; Salaries'!$M50,MIN('Team &amp; Salaries'!$N50,'Team &amp; Salaries'!$P50),0),IF('Team &amp; Salaries'!$O50="Monthly",IF(CQ$6='Team &amp; Salaries'!$M50,MIN('Team &amp; Salaries'!$N50,'Team &amp; Salaries'!$P50),IF(CQ$6&gt;'Team &amp; Salaries'!$M50,MIN('Team &amp; Salaries'!$P50,CP139+'Team &amp; Salaries'!$N50),0)),IF('Team &amp; Salaries'!$O50="Quarterly",IF(CQ$6='Team &amp; Salaries'!$M50,MIN('Team &amp; Salaries'!$N50,'Team &amp; Salaries'!$P50),IF(CQ$6&gt;'Team &amp; Salaries'!$M50,IFERROR(MIN('Team &amp; Salaries'!$P50,IF(ISNUMBER(CN139),CN139,0)+'Team &amp; Salaries'!$N50),'Team &amp; Salaries'!$N50),0)),IF('Team &amp; Salaries'!$O50="Annually",IF(CQ$6='Team &amp; Salaries'!$M50,MIN('Team &amp; Salaries'!$N50,'Team &amp; Salaries'!$P50),IF(CQ$6&gt;'Team &amp; Salaries'!$M50,IFERROR(MIN('Team &amp; Salaries'!$P50,CE139+'Team &amp; Salaries'!$N50),MIN('Team &amp; Salaries'!$N50,'Team &amp; Salaries'!$P50)),0))))))+IF($A139=Projections!$C$87,Revenue!CO$72,0)</f>
        <v>1</v>
      </c>
      <c r="CR139" s="286">
        <f>IF('Team &amp; Salaries'!$O50="Never",IF(CR$6&gt;='Team &amp; Salaries'!$M50,MIN('Team &amp; Salaries'!$N50,'Team &amp; Salaries'!$P50),0),IF('Team &amp; Salaries'!$O50="Monthly",IF(CR$6='Team &amp; Salaries'!$M50,MIN('Team &amp; Salaries'!$N50,'Team &amp; Salaries'!$P50),IF(CR$6&gt;'Team &amp; Salaries'!$M50,MIN('Team &amp; Salaries'!$P50,CQ139+'Team &amp; Salaries'!$N50),0)),IF('Team &amp; Salaries'!$O50="Quarterly",IF(CR$6='Team &amp; Salaries'!$M50,MIN('Team &amp; Salaries'!$N50,'Team &amp; Salaries'!$P50),IF(CR$6&gt;'Team &amp; Salaries'!$M50,IFERROR(MIN('Team &amp; Salaries'!$P50,IF(ISNUMBER(CO139),CO139,0)+'Team &amp; Salaries'!$N50),'Team &amp; Salaries'!$N50),0)),IF('Team &amp; Salaries'!$O50="Annually",IF(CR$6='Team &amp; Salaries'!$M50,MIN('Team &amp; Salaries'!$N50,'Team &amp; Salaries'!$P50),IF(CR$6&gt;'Team &amp; Salaries'!$M50,IFERROR(MIN('Team &amp; Salaries'!$P50,CF139+'Team &amp; Salaries'!$N50),MIN('Team &amp; Salaries'!$N50,'Team &amp; Salaries'!$P50)),0))))))+IF($A139=Projections!$C$87,Revenue!CP$72,0)</f>
        <v>1</v>
      </c>
      <c r="CS139" s="286">
        <f>IF('Team &amp; Salaries'!$O50="Never",IF(CS$6&gt;='Team &amp; Salaries'!$M50,MIN('Team &amp; Salaries'!$N50,'Team &amp; Salaries'!$P50),0),IF('Team &amp; Salaries'!$O50="Monthly",IF(CS$6='Team &amp; Salaries'!$M50,MIN('Team &amp; Salaries'!$N50,'Team &amp; Salaries'!$P50),IF(CS$6&gt;'Team &amp; Salaries'!$M50,MIN('Team &amp; Salaries'!$P50,CR139+'Team &amp; Salaries'!$N50),0)),IF('Team &amp; Salaries'!$O50="Quarterly",IF(CS$6='Team &amp; Salaries'!$M50,MIN('Team &amp; Salaries'!$N50,'Team &amp; Salaries'!$P50),IF(CS$6&gt;'Team &amp; Salaries'!$M50,IFERROR(MIN('Team &amp; Salaries'!$P50,IF(ISNUMBER(CP139),CP139,0)+'Team &amp; Salaries'!$N50),'Team &amp; Salaries'!$N50),0)),IF('Team &amp; Salaries'!$O50="Annually",IF(CS$6='Team &amp; Salaries'!$M50,MIN('Team &amp; Salaries'!$N50,'Team &amp; Salaries'!$P50),IF(CS$6&gt;'Team &amp; Salaries'!$M50,IFERROR(MIN('Team &amp; Salaries'!$P50,CG139+'Team &amp; Salaries'!$N50),MIN('Team &amp; Salaries'!$N50,'Team &amp; Salaries'!$P50)),0))))))+IF($A139=Projections!$C$87,Revenue!CQ$72,0)</f>
        <v>1</v>
      </c>
      <c r="CT139" s="286">
        <f>IF('Team &amp; Salaries'!$O50="Never",IF(CT$6&gt;='Team &amp; Salaries'!$M50,MIN('Team &amp; Salaries'!$N50,'Team &amp; Salaries'!$P50),0),IF('Team &amp; Salaries'!$O50="Monthly",IF(CT$6='Team &amp; Salaries'!$M50,MIN('Team &amp; Salaries'!$N50,'Team &amp; Salaries'!$P50),IF(CT$6&gt;'Team &amp; Salaries'!$M50,MIN('Team &amp; Salaries'!$P50,CS139+'Team &amp; Salaries'!$N50),0)),IF('Team &amp; Salaries'!$O50="Quarterly",IF(CT$6='Team &amp; Salaries'!$M50,MIN('Team &amp; Salaries'!$N50,'Team &amp; Salaries'!$P50),IF(CT$6&gt;'Team &amp; Salaries'!$M50,IFERROR(MIN('Team &amp; Salaries'!$P50,IF(ISNUMBER(CQ139),CQ139,0)+'Team &amp; Salaries'!$N50),'Team &amp; Salaries'!$N50),0)),IF('Team &amp; Salaries'!$O50="Annually",IF(CT$6='Team &amp; Salaries'!$M50,MIN('Team &amp; Salaries'!$N50,'Team &amp; Salaries'!$P50),IF(CT$6&gt;'Team &amp; Salaries'!$M50,IFERROR(MIN('Team &amp; Salaries'!$P50,CH139+'Team &amp; Salaries'!$N50),MIN('Team &amp; Salaries'!$N50,'Team &amp; Salaries'!$P50)),0))))))+IF($A139=Projections!$C$87,Revenue!CR$72,0)</f>
        <v>1</v>
      </c>
      <c r="CU139" s="286">
        <f>IF('Team &amp; Salaries'!$O50="Never",IF(CU$6&gt;='Team &amp; Salaries'!$M50,MIN('Team &amp; Salaries'!$N50,'Team &amp; Salaries'!$P50),0),IF('Team &amp; Salaries'!$O50="Monthly",IF(CU$6='Team &amp; Salaries'!$M50,MIN('Team &amp; Salaries'!$N50,'Team &amp; Salaries'!$P50),IF(CU$6&gt;'Team &amp; Salaries'!$M50,MIN('Team &amp; Salaries'!$P50,CT139+'Team &amp; Salaries'!$N50),0)),IF('Team &amp; Salaries'!$O50="Quarterly",IF(CU$6='Team &amp; Salaries'!$M50,MIN('Team &amp; Salaries'!$N50,'Team &amp; Salaries'!$P50),IF(CU$6&gt;'Team &amp; Salaries'!$M50,IFERROR(MIN('Team &amp; Salaries'!$P50,IF(ISNUMBER(CR139),CR139,0)+'Team &amp; Salaries'!$N50),'Team &amp; Salaries'!$N50),0)),IF('Team &amp; Salaries'!$O50="Annually",IF(CU$6='Team &amp; Salaries'!$M50,MIN('Team &amp; Salaries'!$N50,'Team &amp; Salaries'!$P50),IF(CU$6&gt;'Team &amp; Salaries'!$M50,IFERROR(MIN('Team &amp; Salaries'!$P50,CI139+'Team &amp; Salaries'!$N50),MIN('Team &amp; Salaries'!$N50,'Team &amp; Salaries'!$P50)),0))))))+IF($A139=Projections!$C$87,Revenue!CS$72,0)</f>
        <v>1</v>
      </c>
      <c r="CV139" s="286">
        <f>IF('Team &amp; Salaries'!$O50="Never",IF(CV$6&gt;='Team &amp; Salaries'!$M50,MIN('Team &amp; Salaries'!$N50,'Team &amp; Salaries'!$P50),0),IF('Team &amp; Salaries'!$O50="Monthly",IF(CV$6='Team &amp; Salaries'!$M50,MIN('Team &amp; Salaries'!$N50,'Team &amp; Salaries'!$P50),IF(CV$6&gt;'Team &amp; Salaries'!$M50,MIN('Team &amp; Salaries'!$P50,CU139+'Team &amp; Salaries'!$N50),0)),IF('Team &amp; Salaries'!$O50="Quarterly",IF(CV$6='Team &amp; Salaries'!$M50,MIN('Team &amp; Salaries'!$N50,'Team &amp; Salaries'!$P50),IF(CV$6&gt;'Team &amp; Salaries'!$M50,IFERROR(MIN('Team &amp; Salaries'!$P50,IF(ISNUMBER(CS139),CS139,0)+'Team &amp; Salaries'!$N50),'Team &amp; Salaries'!$N50),0)),IF('Team &amp; Salaries'!$O50="Annually",IF(CV$6='Team &amp; Salaries'!$M50,MIN('Team &amp; Salaries'!$N50,'Team &amp; Salaries'!$P50),IF(CV$6&gt;'Team &amp; Salaries'!$M50,IFERROR(MIN('Team &amp; Salaries'!$P50,CJ139+'Team &amp; Salaries'!$N50),MIN('Team &amp; Salaries'!$N50,'Team &amp; Salaries'!$P50)),0))))))+IF($A139=Projections!$C$87,Revenue!CT$72,0)</f>
        <v>1</v>
      </c>
      <c r="CW139" s="286">
        <f>IF('Team &amp; Salaries'!$O50="Never",IF(CW$6&gt;='Team &amp; Salaries'!$M50,MIN('Team &amp; Salaries'!$N50,'Team &amp; Salaries'!$P50),0),IF('Team &amp; Salaries'!$O50="Monthly",IF(CW$6='Team &amp; Salaries'!$M50,MIN('Team &amp; Salaries'!$N50,'Team &amp; Salaries'!$P50),IF(CW$6&gt;'Team &amp; Salaries'!$M50,MIN('Team &amp; Salaries'!$P50,CV139+'Team &amp; Salaries'!$N50),0)),IF('Team &amp; Salaries'!$O50="Quarterly",IF(CW$6='Team &amp; Salaries'!$M50,MIN('Team &amp; Salaries'!$N50,'Team &amp; Salaries'!$P50),IF(CW$6&gt;'Team &amp; Salaries'!$M50,IFERROR(MIN('Team &amp; Salaries'!$P50,IF(ISNUMBER(CT139),CT139,0)+'Team &amp; Salaries'!$N50),'Team &amp; Salaries'!$N50),0)),IF('Team &amp; Salaries'!$O50="Annually",IF(CW$6='Team &amp; Salaries'!$M50,MIN('Team &amp; Salaries'!$N50,'Team &amp; Salaries'!$P50),IF(CW$6&gt;'Team &amp; Salaries'!$M50,IFERROR(MIN('Team &amp; Salaries'!$P50,CK139+'Team &amp; Salaries'!$N50),MIN('Team &amp; Salaries'!$N50,'Team &amp; Salaries'!$P50)),0))))))+IF($A139=Projections!$C$87,Revenue!CU$72,0)</f>
        <v>1</v>
      </c>
      <c r="CX139" s="286">
        <f>IF('Team &amp; Salaries'!$O50="Never",IF(CX$6&gt;='Team &amp; Salaries'!$M50,MIN('Team &amp; Salaries'!$N50,'Team &amp; Salaries'!$P50),0),IF('Team &amp; Salaries'!$O50="Monthly",IF(CX$6='Team &amp; Salaries'!$M50,MIN('Team &amp; Salaries'!$N50,'Team &amp; Salaries'!$P50),IF(CX$6&gt;'Team &amp; Salaries'!$M50,MIN('Team &amp; Salaries'!$P50,CW139+'Team &amp; Salaries'!$N50),0)),IF('Team &amp; Salaries'!$O50="Quarterly",IF(CX$6='Team &amp; Salaries'!$M50,MIN('Team &amp; Salaries'!$N50,'Team &amp; Salaries'!$P50),IF(CX$6&gt;'Team &amp; Salaries'!$M50,IFERROR(MIN('Team &amp; Salaries'!$P50,IF(ISNUMBER(CU139),CU139,0)+'Team &amp; Salaries'!$N50),'Team &amp; Salaries'!$N50),0)),IF('Team &amp; Salaries'!$O50="Annually",IF(CX$6='Team &amp; Salaries'!$M50,MIN('Team &amp; Salaries'!$N50,'Team &amp; Salaries'!$P50),IF(CX$6&gt;'Team &amp; Salaries'!$M50,IFERROR(MIN('Team &amp; Salaries'!$P50,CL139+'Team &amp; Salaries'!$N50),MIN('Team &amp; Salaries'!$N50,'Team &amp; Salaries'!$P50)),0))))))+IF($A139=Projections!$C$87,Revenue!CV$72,0)</f>
        <v>1</v>
      </c>
      <c r="CY139" s="286">
        <f>IF('Team &amp; Salaries'!$O50="Never",IF(CY$6&gt;='Team &amp; Salaries'!$M50,MIN('Team &amp; Salaries'!$N50,'Team &amp; Salaries'!$P50),0),IF('Team &amp; Salaries'!$O50="Monthly",IF(CY$6='Team &amp; Salaries'!$M50,MIN('Team &amp; Salaries'!$N50,'Team &amp; Salaries'!$P50),IF(CY$6&gt;'Team &amp; Salaries'!$M50,MIN('Team &amp; Salaries'!$P50,CX139+'Team &amp; Salaries'!$N50),0)),IF('Team &amp; Salaries'!$O50="Quarterly",IF(CY$6='Team &amp; Salaries'!$M50,MIN('Team &amp; Salaries'!$N50,'Team &amp; Salaries'!$P50),IF(CY$6&gt;'Team &amp; Salaries'!$M50,IFERROR(MIN('Team &amp; Salaries'!$P50,IF(ISNUMBER(CV139),CV139,0)+'Team &amp; Salaries'!$N50),'Team &amp; Salaries'!$N50),0)),IF('Team &amp; Salaries'!$O50="Annually",IF(CY$6='Team &amp; Salaries'!$M50,MIN('Team &amp; Salaries'!$N50,'Team &amp; Salaries'!$P50),IF(CY$6&gt;'Team &amp; Salaries'!$M50,IFERROR(MIN('Team &amp; Salaries'!$P50,CM139+'Team &amp; Salaries'!$N50),MIN('Team &amp; Salaries'!$N50,'Team &amp; Salaries'!$P50)),0))))))+IF($A139=Projections!$C$87,Revenue!CW$72,0)</f>
        <v>1</v>
      </c>
      <c r="CZ139" s="286">
        <f>IF('Team &amp; Salaries'!$O50="Never",IF(CZ$6&gt;='Team &amp; Salaries'!$M50,MIN('Team &amp; Salaries'!$N50,'Team &amp; Salaries'!$P50),0),IF('Team &amp; Salaries'!$O50="Monthly",IF(CZ$6='Team &amp; Salaries'!$M50,MIN('Team &amp; Salaries'!$N50,'Team &amp; Salaries'!$P50),IF(CZ$6&gt;'Team &amp; Salaries'!$M50,MIN('Team &amp; Salaries'!$P50,CY139+'Team &amp; Salaries'!$N50),0)),IF('Team &amp; Salaries'!$O50="Quarterly",IF(CZ$6='Team &amp; Salaries'!$M50,MIN('Team &amp; Salaries'!$N50,'Team &amp; Salaries'!$P50),IF(CZ$6&gt;'Team &amp; Salaries'!$M50,IFERROR(MIN('Team &amp; Salaries'!$P50,IF(ISNUMBER(CW139),CW139,0)+'Team &amp; Salaries'!$N50),'Team &amp; Salaries'!$N50),0)),IF('Team &amp; Salaries'!$O50="Annually",IF(CZ$6='Team &amp; Salaries'!$M50,MIN('Team &amp; Salaries'!$N50,'Team &amp; Salaries'!$P50),IF(CZ$6&gt;'Team &amp; Salaries'!$M50,IFERROR(MIN('Team &amp; Salaries'!$P50,CN139+'Team &amp; Salaries'!$N50),MIN('Team &amp; Salaries'!$N50,'Team &amp; Salaries'!$P50)),0))))))+IF($A139=Projections!$C$87,Revenue!CX$72,0)</f>
        <v>1</v>
      </c>
      <c r="DA139" s="286">
        <f>IF('Team &amp; Salaries'!$O50="Never",IF(DA$6&gt;='Team &amp; Salaries'!$M50,MIN('Team &amp; Salaries'!$N50,'Team &amp; Salaries'!$P50),0),IF('Team &amp; Salaries'!$O50="Monthly",IF(DA$6='Team &amp; Salaries'!$M50,MIN('Team &amp; Salaries'!$N50,'Team &amp; Salaries'!$P50),IF(DA$6&gt;'Team &amp; Salaries'!$M50,MIN('Team &amp; Salaries'!$P50,CZ139+'Team &amp; Salaries'!$N50),0)),IF('Team &amp; Salaries'!$O50="Quarterly",IF(DA$6='Team &amp; Salaries'!$M50,MIN('Team &amp; Salaries'!$N50,'Team &amp; Salaries'!$P50),IF(DA$6&gt;'Team &amp; Salaries'!$M50,IFERROR(MIN('Team &amp; Salaries'!$P50,IF(ISNUMBER(CX139),CX139,0)+'Team &amp; Salaries'!$N50),'Team &amp; Salaries'!$N50),0)),IF('Team &amp; Salaries'!$O50="Annually",IF(DA$6='Team &amp; Salaries'!$M50,MIN('Team &amp; Salaries'!$N50,'Team &amp; Salaries'!$P50),IF(DA$6&gt;'Team &amp; Salaries'!$M50,IFERROR(MIN('Team &amp; Salaries'!$P50,CO139+'Team &amp; Salaries'!$N50),MIN('Team &amp; Salaries'!$N50,'Team &amp; Salaries'!$P50)),0))))))+IF($A139=Projections!$C$87,Revenue!CY$72,0)</f>
        <v>1</v>
      </c>
      <c r="DB139" s="286">
        <f>IF('Team &amp; Salaries'!$O50="Never",IF(DB$6&gt;='Team &amp; Salaries'!$M50,MIN('Team &amp; Salaries'!$N50,'Team &amp; Salaries'!$P50),0),IF('Team &amp; Salaries'!$O50="Monthly",IF(DB$6='Team &amp; Salaries'!$M50,MIN('Team &amp; Salaries'!$N50,'Team &amp; Salaries'!$P50),IF(DB$6&gt;'Team &amp; Salaries'!$M50,MIN('Team &amp; Salaries'!$P50,DA139+'Team &amp; Salaries'!$N50),0)),IF('Team &amp; Salaries'!$O50="Quarterly",IF(DB$6='Team &amp; Salaries'!$M50,MIN('Team &amp; Salaries'!$N50,'Team &amp; Salaries'!$P50),IF(DB$6&gt;'Team &amp; Salaries'!$M50,IFERROR(MIN('Team &amp; Salaries'!$P50,IF(ISNUMBER(CY139),CY139,0)+'Team &amp; Salaries'!$N50),'Team &amp; Salaries'!$N50),0)),IF('Team &amp; Salaries'!$O50="Annually",IF(DB$6='Team &amp; Salaries'!$M50,MIN('Team &amp; Salaries'!$N50,'Team &amp; Salaries'!$P50),IF(DB$6&gt;'Team &amp; Salaries'!$M50,IFERROR(MIN('Team &amp; Salaries'!$P50,CP139+'Team &amp; Salaries'!$N50),MIN('Team &amp; Salaries'!$N50,'Team &amp; Salaries'!$P50)),0))))))+IF($A139=Projections!$C$87,Revenue!CZ$72,0)</f>
        <v>1</v>
      </c>
      <c r="DC139" s="286">
        <f>IF('Team &amp; Salaries'!$O50="Never",IF(DC$6&gt;='Team &amp; Salaries'!$M50,MIN('Team &amp; Salaries'!$N50,'Team &amp; Salaries'!$P50),0),IF('Team &amp; Salaries'!$O50="Monthly",IF(DC$6='Team &amp; Salaries'!$M50,MIN('Team &amp; Salaries'!$N50,'Team &amp; Salaries'!$P50),IF(DC$6&gt;'Team &amp; Salaries'!$M50,MIN('Team &amp; Salaries'!$P50,DB139+'Team &amp; Salaries'!$N50),0)),IF('Team &amp; Salaries'!$O50="Quarterly",IF(DC$6='Team &amp; Salaries'!$M50,MIN('Team &amp; Salaries'!$N50,'Team &amp; Salaries'!$P50),IF(DC$6&gt;'Team &amp; Salaries'!$M50,IFERROR(MIN('Team &amp; Salaries'!$P50,IF(ISNUMBER(CZ139),CZ139,0)+'Team &amp; Salaries'!$N50),'Team &amp; Salaries'!$N50),0)),IF('Team &amp; Salaries'!$O50="Annually",IF(DC$6='Team &amp; Salaries'!$M50,MIN('Team &amp; Salaries'!$N50,'Team &amp; Salaries'!$P50),IF(DC$6&gt;'Team &amp; Salaries'!$M50,IFERROR(MIN('Team &amp; Salaries'!$P50,CQ139+'Team &amp; Salaries'!$N50),MIN('Team &amp; Salaries'!$N50,'Team &amp; Salaries'!$P50)),0))))))+IF($A139=Projections!$C$87,Revenue!DA$72,0)</f>
        <v>1</v>
      </c>
      <c r="DD139" s="286">
        <f>IF('Team &amp; Salaries'!$O50="Never",IF(DD$6&gt;='Team &amp; Salaries'!$M50,MIN('Team &amp; Salaries'!$N50,'Team &amp; Salaries'!$P50),0),IF('Team &amp; Salaries'!$O50="Monthly",IF(DD$6='Team &amp; Salaries'!$M50,MIN('Team &amp; Salaries'!$N50,'Team &amp; Salaries'!$P50),IF(DD$6&gt;'Team &amp; Salaries'!$M50,MIN('Team &amp; Salaries'!$P50,DC139+'Team &amp; Salaries'!$N50),0)),IF('Team &amp; Salaries'!$O50="Quarterly",IF(DD$6='Team &amp; Salaries'!$M50,MIN('Team &amp; Salaries'!$N50,'Team &amp; Salaries'!$P50),IF(DD$6&gt;'Team &amp; Salaries'!$M50,IFERROR(MIN('Team &amp; Salaries'!$P50,IF(ISNUMBER(DA139),DA139,0)+'Team &amp; Salaries'!$N50),'Team &amp; Salaries'!$N50),0)),IF('Team &amp; Salaries'!$O50="Annually",IF(DD$6='Team &amp; Salaries'!$M50,MIN('Team &amp; Salaries'!$N50,'Team &amp; Salaries'!$P50),IF(DD$6&gt;'Team &amp; Salaries'!$M50,IFERROR(MIN('Team &amp; Salaries'!$P50,CR139+'Team &amp; Salaries'!$N50),MIN('Team &amp; Salaries'!$N50,'Team &amp; Salaries'!$P50)),0))))))+IF($A139=Projections!$C$87,Revenue!DB$72,0)</f>
        <v>1</v>
      </c>
      <c r="DE139" s="286">
        <f>IF('Team &amp; Salaries'!$O50="Never",IF(DE$6&gt;='Team &amp; Salaries'!$M50,MIN('Team &amp; Salaries'!$N50,'Team &amp; Salaries'!$P50),0),IF('Team &amp; Salaries'!$O50="Monthly",IF(DE$6='Team &amp; Salaries'!$M50,MIN('Team &amp; Salaries'!$N50,'Team &amp; Salaries'!$P50),IF(DE$6&gt;'Team &amp; Salaries'!$M50,MIN('Team &amp; Salaries'!$P50,DD139+'Team &amp; Salaries'!$N50),0)),IF('Team &amp; Salaries'!$O50="Quarterly",IF(DE$6='Team &amp; Salaries'!$M50,MIN('Team &amp; Salaries'!$N50,'Team &amp; Salaries'!$P50),IF(DE$6&gt;'Team &amp; Salaries'!$M50,IFERROR(MIN('Team &amp; Salaries'!$P50,IF(ISNUMBER(DB139),DB139,0)+'Team &amp; Salaries'!$N50),'Team &amp; Salaries'!$N50),0)),IF('Team &amp; Salaries'!$O50="Annually",IF(DE$6='Team &amp; Salaries'!$M50,MIN('Team &amp; Salaries'!$N50,'Team &amp; Salaries'!$P50),IF(DE$6&gt;'Team &amp; Salaries'!$M50,IFERROR(MIN('Team &amp; Salaries'!$P50,CS139+'Team &amp; Salaries'!$N50),MIN('Team &amp; Salaries'!$N50,'Team &amp; Salaries'!$P50)),0))))))+IF($A139=Projections!$C$87,Revenue!DC$72,0)</f>
        <v>1</v>
      </c>
      <c r="DF139" s="286">
        <f>IF('Team &amp; Salaries'!$O50="Never",IF(DF$6&gt;='Team &amp; Salaries'!$M50,MIN('Team &amp; Salaries'!$N50,'Team &amp; Salaries'!$P50),0),IF('Team &amp; Salaries'!$O50="Monthly",IF(DF$6='Team &amp; Salaries'!$M50,MIN('Team &amp; Salaries'!$N50,'Team &amp; Salaries'!$P50),IF(DF$6&gt;'Team &amp; Salaries'!$M50,MIN('Team &amp; Salaries'!$P50,DE139+'Team &amp; Salaries'!$N50),0)),IF('Team &amp; Salaries'!$O50="Quarterly",IF(DF$6='Team &amp; Salaries'!$M50,MIN('Team &amp; Salaries'!$N50,'Team &amp; Salaries'!$P50),IF(DF$6&gt;'Team &amp; Salaries'!$M50,IFERROR(MIN('Team &amp; Salaries'!$P50,IF(ISNUMBER(DC139),DC139,0)+'Team &amp; Salaries'!$N50),'Team &amp; Salaries'!$N50),0)),IF('Team &amp; Salaries'!$O50="Annually",IF(DF$6='Team &amp; Salaries'!$M50,MIN('Team &amp; Salaries'!$N50,'Team &amp; Salaries'!$P50),IF(DF$6&gt;'Team &amp; Salaries'!$M50,IFERROR(MIN('Team &amp; Salaries'!$P50,CT139+'Team &amp; Salaries'!$N50),MIN('Team &amp; Salaries'!$N50,'Team &amp; Salaries'!$P50)),0))))))+IF($A139=Projections!$C$87,Revenue!DD$72,0)</f>
        <v>1</v>
      </c>
      <c r="DG139" s="286">
        <f>IF('Team &amp; Salaries'!$O50="Never",IF(DG$6&gt;='Team &amp; Salaries'!$M50,MIN('Team &amp; Salaries'!$N50,'Team &amp; Salaries'!$P50),0),IF('Team &amp; Salaries'!$O50="Monthly",IF(DG$6='Team &amp; Salaries'!$M50,MIN('Team &amp; Salaries'!$N50,'Team &amp; Salaries'!$P50),IF(DG$6&gt;'Team &amp; Salaries'!$M50,MIN('Team &amp; Salaries'!$P50,DF139+'Team &amp; Salaries'!$N50),0)),IF('Team &amp; Salaries'!$O50="Quarterly",IF(DG$6='Team &amp; Salaries'!$M50,MIN('Team &amp; Salaries'!$N50,'Team &amp; Salaries'!$P50),IF(DG$6&gt;'Team &amp; Salaries'!$M50,IFERROR(MIN('Team &amp; Salaries'!$P50,IF(ISNUMBER(DD139),DD139,0)+'Team &amp; Salaries'!$N50),'Team &amp; Salaries'!$N50),0)),IF('Team &amp; Salaries'!$O50="Annually",IF(DG$6='Team &amp; Salaries'!$M50,MIN('Team &amp; Salaries'!$N50,'Team &amp; Salaries'!$P50),IF(DG$6&gt;'Team &amp; Salaries'!$M50,IFERROR(MIN('Team &amp; Salaries'!$P50,CU139+'Team &amp; Salaries'!$N50),MIN('Team &amp; Salaries'!$N50,'Team &amp; Salaries'!$P50)),0))))))+IF($A139=Projections!$C$87,Revenue!DE$72,0)</f>
        <v>1</v>
      </c>
      <c r="DH139" s="286">
        <f>IF('Team &amp; Salaries'!$O50="Never",IF(DH$6&gt;='Team &amp; Salaries'!$M50,MIN('Team &amp; Salaries'!$N50,'Team &amp; Salaries'!$P50),0),IF('Team &amp; Salaries'!$O50="Monthly",IF(DH$6='Team &amp; Salaries'!$M50,MIN('Team &amp; Salaries'!$N50,'Team &amp; Salaries'!$P50),IF(DH$6&gt;'Team &amp; Salaries'!$M50,MIN('Team &amp; Salaries'!$P50,DG139+'Team &amp; Salaries'!$N50),0)),IF('Team &amp; Salaries'!$O50="Quarterly",IF(DH$6='Team &amp; Salaries'!$M50,MIN('Team &amp; Salaries'!$N50,'Team &amp; Salaries'!$P50),IF(DH$6&gt;'Team &amp; Salaries'!$M50,IFERROR(MIN('Team &amp; Salaries'!$P50,IF(ISNUMBER(DE139),DE139,0)+'Team &amp; Salaries'!$N50),'Team &amp; Salaries'!$N50),0)),IF('Team &amp; Salaries'!$O50="Annually",IF(DH$6='Team &amp; Salaries'!$M50,MIN('Team &amp; Salaries'!$N50,'Team &amp; Salaries'!$P50),IF(DH$6&gt;'Team &amp; Salaries'!$M50,IFERROR(MIN('Team &amp; Salaries'!$P50,CV139+'Team &amp; Salaries'!$N50),MIN('Team &amp; Salaries'!$N50,'Team &amp; Salaries'!$P50)),0))))))+IF($A139=Projections!$C$87,Revenue!DF$72,0)</f>
        <v>1</v>
      </c>
      <c r="DI139" s="286">
        <f>IF('Team &amp; Salaries'!$O50="Never",IF(DI$6&gt;='Team &amp; Salaries'!$M50,MIN('Team &amp; Salaries'!$N50,'Team &amp; Salaries'!$P50),0),IF('Team &amp; Salaries'!$O50="Monthly",IF(DI$6='Team &amp; Salaries'!$M50,MIN('Team &amp; Salaries'!$N50,'Team &amp; Salaries'!$P50),IF(DI$6&gt;'Team &amp; Salaries'!$M50,MIN('Team &amp; Salaries'!$P50,DH139+'Team &amp; Salaries'!$N50),0)),IF('Team &amp; Salaries'!$O50="Quarterly",IF(DI$6='Team &amp; Salaries'!$M50,MIN('Team &amp; Salaries'!$N50,'Team &amp; Salaries'!$P50),IF(DI$6&gt;'Team &amp; Salaries'!$M50,IFERROR(MIN('Team &amp; Salaries'!$P50,IF(ISNUMBER(DF139),DF139,0)+'Team &amp; Salaries'!$N50),'Team &amp; Salaries'!$N50),0)),IF('Team &amp; Salaries'!$O50="Annually",IF(DI$6='Team &amp; Salaries'!$M50,MIN('Team &amp; Salaries'!$N50,'Team &amp; Salaries'!$P50),IF(DI$6&gt;'Team &amp; Salaries'!$M50,IFERROR(MIN('Team &amp; Salaries'!$P50,CW139+'Team &amp; Salaries'!$N50),MIN('Team &amp; Salaries'!$N50,'Team &amp; Salaries'!$P50)),0))))))+IF($A139=Projections!$C$87,Revenue!DG$72,0)</f>
        <v>1</v>
      </c>
    </row>
    <row r="140" spans="1:113" customFormat="1" ht="16">
      <c r="A140" s="114" t="str">
        <f>'Team &amp; Salaries'!A51</f>
        <v>Sales &amp; Maketing</v>
      </c>
      <c r="B140" s="114"/>
      <c r="C140" s="114"/>
      <c r="D140" s="285"/>
      <c r="E140" s="361" t="s">
        <v>193</v>
      </c>
      <c r="F140" s="286">
        <f>IF('Team &amp; Salaries'!$O51="Never",IF(F$6&gt;='Team &amp; Salaries'!$M51,MIN('Team &amp; Salaries'!$N51,'Team &amp; Salaries'!$P51),0),IF('Team &amp; Salaries'!$O51="Monthly",IF(F$6='Team &amp; Salaries'!$M51,MIN('Team &amp; Salaries'!$N51,'Team &amp; Salaries'!$P51),IF(F$6&gt;'Team &amp; Salaries'!$M51,MIN('Team &amp; Salaries'!$P51,E140+'Team &amp; Salaries'!$N51),0)),IF('Team &amp; Salaries'!$O51="Quarterly",IF(F$6='Team &amp; Salaries'!$M51,MIN('Team &amp; Salaries'!$N51,'Team &amp; Salaries'!$P51),IF(F$6&gt;'Team &amp; Salaries'!$M51,IFERROR(MIN('Team &amp; Salaries'!$P51,IF(ISNUMBER(A140),A140,0)+'Team &amp; Salaries'!$N51),'Team &amp; Salaries'!$N51),0)),IF('Team &amp; Salaries'!$O51="Annually",IF(F$6='Team &amp; Salaries'!$M51,MIN('Team &amp; Salaries'!$N51,'Team &amp; Salaries'!$P51),IF(F$6&gt;'Team &amp; Salaries'!$M51,IFERROR(MIN('Team &amp; Salaries'!$P51,#REF!+'Team &amp; Salaries'!$N51),MIN('Team &amp; Salaries'!$N51,'Team &amp; Salaries'!$P51)),0))))))+IF($A140=Projections!$C$87,Revenue!D$72,0)</f>
        <v>0</v>
      </c>
      <c r="G140" s="286">
        <f>IF('Team &amp; Salaries'!$O51="Never",IF(G$6&gt;='Team &amp; Salaries'!$M51,MIN('Team &amp; Salaries'!$N51,'Team &amp; Salaries'!$P51),0),IF('Team &amp; Salaries'!$O51="Monthly",IF(G$6='Team &amp; Salaries'!$M51,MIN('Team &amp; Salaries'!$N51,'Team &amp; Salaries'!$P51),IF(G$6&gt;'Team &amp; Salaries'!$M51,MIN('Team &amp; Salaries'!$P51,F140+'Team &amp; Salaries'!$N51),0)),IF('Team &amp; Salaries'!$O51="Quarterly",IF(G$6='Team &amp; Salaries'!$M51,MIN('Team &amp; Salaries'!$N51,'Team &amp; Salaries'!$P51),IF(G$6&gt;'Team &amp; Salaries'!$M51,IFERROR(MIN('Team &amp; Salaries'!$P51,IF(ISNUMBER(D140),D140,0)+'Team &amp; Salaries'!$N51),'Team &amp; Salaries'!$N51),0)),IF('Team &amp; Salaries'!$O51="Annually",IF(G$6='Team &amp; Salaries'!$M51,MIN('Team &amp; Salaries'!$N51,'Team &amp; Salaries'!$P51),IF(G$6&gt;'Team &amp; Salaries'!$M51,IFERROR(MIN('Team &amp; Salaries'!$P51,#REF!+'Team &amp; Salaries'!$N51),MIN('Team &amp; Salaries'!$N51,'Team &amp; Salaries'!$P51)),0))))))+IF($A140=Projections!$C$87,Revenue!E$72,0)</f>
        <v>0</v>
      </c>
      <c r="H140" s="286">
        <f>IF('Team &amp; Salaries'!$O51="Never",IF(H$6&gt;='Team &amp; Salaries'!$M51,MIN('Team &amp; Salaries'!$N51,'Team &amp; Salaries'!$P51),0),IF('Team &amp; Salaries'!$O51="Monthly",IF(H$6='Team &amp; Salaries'!$M51,MIN('Team &amp; Salaries'!$N51,'Team &amp; Salaries'!$P51),IF(H$6&gt;'Team &amp; Salaries'!$M51,MIN('Team &amp; Salaries'!$P51,G140+'Team &amp; Salaries'!$N51),0)),IF('Team &amp; Salaries'!$O51="Quarterly",IF(H$6='Team &amp; Salaries'!$M51,MIN('Team &amp; Salaries'!$N51,'Team &amp; Salaries'!$P51),IF(H$6&gt;'Team &amp; Salaries'!$M51,IFERROR(MIN('Team &amp; Salaries'!$P51,IF(ISNUMBER(E140),E140,0)+'Team &amp; Salaries'!$N51),'Team &amp; Salaries'!$N51),0)),IF('Team &amp; Salaries'!$O51="Annually",IF(H$6='Team &amp; Salaries'!$M51,MIN('Team &amp; Salaries'!$N51,'Team &amp; Salaries'!$P51),IF(H$6&gt;'Team &amp; Salaries'!$M51,IFERROR(MIN('Team &amp; Salaries'!$P51,#REF!+'Team &amp; Salaries'!$N51),MIN('Team &amp; Salaries'!$N51,'Team &amp; Salaries'!$P51)),0))))))+IF($A140=Projections!$C$87,Revenue!F$72,0)</f>
        <v>0</v>
      </c>
      <c r="I140" s="286">
        <f>IF('Team &amp; Salaries'!$O51="Never",IF(I$6&gt;='Team &amp; Salaries'!$M51,MIN('Team &amp; Salaries'!$N51,'Team &amp; Salaries'!$P51),0),IF('Team &amp; Salaries'!$O51="Monthly",IF(I$6='Team &amp; Salaries'!$M51,MIN('Team &amp; Salaries'!$N51,'Team &amp; Salaries'!$P51),IF(I$6&gt;'Team &amp; Salaries'!$M51,MIN('Team &amp; Salaries'!$P51,H140+'Team &amp; Salaries'!$N51),0)),IF('Team &amp; Salaries'!$O51="Quarterly",IF(I$6='Team &amp; Salaries'!$M51,MIN('Team &amp; Salaries'!$N51,'Team &amp; Salaries'!$P51),IF(I$6&gt;'Team &amp; Salaries'!$M51,IFERROR(MIN('Team &amp; Salaries'!$P51,IF(ISNUMBER(F140),F140,0)+'Team &amp; Salaries'!$N51),'Team &amp; Salaries'!$N51),0)),IF('Team &amp; Salaries'!$O51="Annually",IF(I$6='Team &amp; Salaries'!$M51,MIN('Team &amp; Salaries'!$N51,'Team &amp; Salaries'!$P51),IF(I$6&gt;'Team &amp; Salaries'!$M51,IFERROR(MIN('Team &amp; Salaries'!$P51,#REF!+'Team &amp; Salaries'!$N51),MIN('Team &amp; Salaries'!$N51,'Team &amp; Salaries'!$P51)),0))))))+IF($A140=Projections!$C$87,Revenue!G$72,0)</f>
        <v>0</v>
      </c>
      <c r="J140" s="286">
        <f>IF('Team &amp; Salaries'!$O51="Never",IF(J$6&gt;='Team &amp; Salaries'!$M51,MIN('Team &amp; Salaries'!$N51,'Team &amp; Salaries'!$P51),0),IF('Team &amp; Salaries'!$O51="Monthly",IF(J$6='Team &amp; Salaries'!$M51,MIN('Team &amp; Salaries'!$N51,'Team &amp; Salaries'!$P51),IF(J$6&gt;'Team &amp; Salaries'!$M51,MIN('Team &amp; Salaries'!$P51,I140+'Team &amp; Salaries'!$N51),0)),IF('Team &amp; Salaries'!$O51="Quarterly",IF(J$6='Team &amp; Salaries'!$M51,MIN('Team &amp; Salaries'!$N51,'Team &amp; Salaries'!$P51),IF(J$6&gt;'Team &amp; Salaries'!$M51,IFERROR(MIN('Team &amp; Salaries'!$P51,IF(ISNUMBER(G140),G140,0)+'Team &amp; Salaries'!$N51),'Team &amp; Salaries'!$N51),0)),IF('Team &amp; Salaries'!$O51="Annually",IF(J$6='Team &amp; Salaries'!$M51,MIN('Team &amp; Salaries'!$N51,'Team &amp; Salaries'!$P51),IF(J$6&gt;'Team &amp; Salaries'!$M51,IFERROR(MIN('Team &amp; Salaries'!$P51,#REF!+'Team &amp; Salaries'!$N51),MIN('Team &amp; Salaries'!$N51,'Team &amp; Salaries'!$P51)),0))))))+IF($A140=Projections!$C$87,Revenue!H$72,0)</f>
        <v>0</v>
      </c>
      <c r="K140" s="286">
        <f>IF('Team &amp; Salaries'!$O51="Never",IF(K$6&gt;='Team &amp; Salaries'!$M51,MIN('Team &amp; Salaries'!$N51,'Team &amp; Salaries'!$P51),0),IF('Team &amp; Salaries'!$O51="Monthly",IF(K$6='Team &amp; Salaries'!$M51,MIN('Team &amp; Salaries'!$N51,'Team &amp; Salaries'!$P51),IF(K$6&gt;'Team &amp; Salaries'!$M51,MIN('Team &amp; Salaries'!$P51,J140+'Team &amp; Salaries'!$N51),0)),IF('Team &amp; Salaries'!$O51="Quarterly",IF(K$6='Team &amp; Salaries'!$M51,MIN('Team &amp; Salaries'!$N51,'Team &amp; Salaries'!$P51),IF(K$6&gt;'Team &amp; Salaries'!$M51,IFERROR(MIN('Team &amp; Salaries'!$P51,IF(ISNUMBER(H140),H140,0)+'Team &amp; Salaries'!$N51),'Team &amp; Salaries'!$N51),0)),IF('Team &amp; Salaries'!$O51="Annually",IF(K$6='Team &amp; Salaries'!$M51,MIN('Team &amp; Salaries'!$N51,'Team &amp; Salaries'!$P51),IF(K$6&gt;'Team &amp; Salaries'!$M51,IFERROR(MIN('Team &amp; Salaries'!$P51,#REF!+'Team &amp; Salaries'!$N51),MIN('Team &amp; Salaries'!$N51,'Team &amp; Salaries'!$P51)),0))))))+IF($A140=Projections!$C$87,Revenue!I$72,0)</f>
        <v>0</v>
      </c>
      <c r="L140" s="286">
        <f>IF('Team &amp; Salaries'!$O51="Never",IF(L$6&gt;='Team &amp; Salaries'!$M51,MIN('Team &amp; Salaries'!$N51,'Team &amp; Salaries'!$P51),0),IF('Team &amp; Salaries'!$O51="Monthly",IF(L$6='Team &amp; Salaries'!$M51,MIN('Team &amp; Salaries'!$N51,'Team &amp; Salaries'!$P51),IF(L$6&gt;'Team &amp; Salaries'!$M51,MIN('Team &amp; Salaries'!$P51,K140+'Team &amp; Salaries'!$N51),0)),IF('Team &amp; Salaries'!$O51="Quarterly",IF(L$6='Team &amp; Salaries'!$M51,MIN('Team &amp; Salaries'!$N51,'Team &amp; Salaries'!$P51),IF(L$6&gt;'Team &amp; Salaries'!$M51,IFERROR(MIN('Team &amp; Salaries'!$P51,IF(ISNUMBER(I140),I140,0)+'Team &amp; Salaries'!$N51),'Team &amp; Salaries'!$N51),0)),IF('Team &amp; Salaries'!$O51="Annually",IF(L$6='Team &amp; Salaries'!$M51,MIN('Team &amp; Salaries'!$N51,'Team &amp; Salaries'!$P51),IF(L$6&gt;'Team &amp; Salaries'!$M51,IFERROR(MIN('Team &amp; Salaries'!$P51,#REF!+'Team &amp; Salaries'!$N51),MIN('Team &amp; Salaries'!$N51,'Team &amp; Salaries'!$P51)),0))))))+IF($A140=Projections!$C$87,Revenue!J$72,0)</f>
        <v>0</v>
      </c>
      <c r="M140" s="286">
        <f>IF('Team &amp; Salaries'!$O51="Never",IF(M$6&gt;='Team &amp; Salaries'!$M51,MIN('Team &amp; Salaries'!$N51,'Team &amp; Salaries'!$P51),0),IF('Team &amp; Salaries'!$O51="Monthly",IF(M$6='Team &amp; Salaries'!$M51,MIN('Team &amp; Salaries'!$N51,'Team &amp; Salaries'!$P51),IF(M$6&gt;'Team &amp; Salaries'!$M51,MIN('Team &amp; Salaries'!$P51,L140+'Team &amp; Salaries'!$N51),0)),IF('Team &amp; Salaries'!$O51="Quarterly",IF(M$6='Team &amp; Salaries'!$M51,MIN('Team &amp; Salaries'!$N51,'Team &amp; Salaries'!$P51),IF(M$6&gt;'Team &amp; Salaries'!$M51,IFERROR(MIN('Team &amp; Salaries'!$P51,IF(ISNUMBER(J140),J140,0)+'Team &amp; Salaries'!$N51),'Team &amp; Salaries'!$N51),0)),IF('Team &amp; Salaries'!$O51="Annually",IF(M$6='Team &amp; Salaries'!$M51,MIN('Team &amp; Salaries'!$N51,'Team &amp; Salaries'!$P51),IF(M$6&gt;'Team &amp; Salaries'!$M51,IFERROR(MIN('Team &amp; Salaries'!$P51,#REF!+'Team &amp; Salaries'!$N51),MIN('Team &amp; Salaries'!$N51,'Team &amp; Salaries'!$P51)),0))))))+IF($A140=Projections!$C$87,Revenue!K$72,0)</f>
        <v>0</v>
      </c>
      <c r="N140" s="286">
        <f>IF('Team &amp; Salaries'!$O51="Never",IF(N$6&gt;='Team &amp; Salaries'!$M51,MIN('Team &amp; Salaries'!$N51,'Team &amp; Salaries'!$P51),0),IF('Team &amp; Salaries'!$O51="Monthly",IF(N$6='Team &amp; Salaries'!$M51,MIN('Team &amp; Salaries'!$N51,'Team &amp; Salaries'!$P51),IF(N$6&gt;'Team &amp; Salaries'!$M51,MIN('Team &amp; Salaries'!$P51,M140+'Team &amp; Salaries'!$N51),0)),IF('Team &amp; Salaries'!$O51="Quarterly",IF(N$6='Team &amp; Salaries'!$M51,MIN('Team &amp; Salaries'!$N51,'Team &amp; Salaries'!$P51),IF(N$6&gt;'Team &amp; Salaries'!$M51,IFERROR(MIN('Team &amp; Salaries'!$P51,IF(ISNUMBER(K140),K140,0)+'Team &amp; Salaries'!$N51),'Team &amp; Salaries'!$N51),0)),IF('Team &amp; Salaries'!$O51="Annually",IF(N$6='Team &amp; Salaries'!$M51,MIN('Team &amp; Salaries'!$N51,'Team &amp; Salaries'!$P51),IF(N$6&gt;'Team &amp; Salaries'!$M51,IFERROR(MIN('Team &amp; Salaries'!$P51,#REF!+'Team &amp; Salaries'!$N51),MIN('Team &amp; Salaries'!$N51,'Team &amp; Salaries'!$P51)),0))))))+IF($A140=Projections!$C$87,Revenue!L$72,0)</f>
        <v>0</v>
      </c>
      <c r="O140" s="286">
        <f>IF('Team &amp; Salaries'!$O51="Never",IF(O$6&gt;='Team &amp; Salaries'!$M51,MIN('Team &amp; Salaries'!$N51,'Team &amp; Salaries'!$P51),0),IF('Team &amp; Salaries'!$O51="Monthly",IF(O$6='Team &amp; Salaries'!$M51,MIN('Team &amp; Salaries'!$N51,'Team &amp; Salaries'!$P51),IF(O$6&gt;'Team &amp; Salaries'!$M51,MIN('Team &amp; Salaries'!$P51,N140+'Team &amp; Salaries'!$N51),0)),IF('Team &amp; Salaries'!$O51="Quarterly",IF(O$6='Team &amp; Salaries'!$M51,MIN('Team &amp; Salaries'!$N51,'Team &amp; Salaries'!$P51),IF(O$6&gt;'Team &amp; Salaries'!$M51,IFERROR(MIN('Team &amp; Salaries'!$P51,IF(ISNUMBER(L140),L140,0)+'Team &amp; Salaries'!$N51),'Team &amp; Salaries'!$N51),0)),IF('Team &amp; Salaries'!$O51="Annually",IF(O$6='Team &amp; Salaries'!$M51,MIN('Team &amp; Salaries'!$N51,'Team &amp; Salaries'!$P51),IF(O$6&gt;'Team &amp; Salaries'!$M51,IFERROR(MIN('Team &amp; Salaries'!$P51,A140+'Team &amp; Salaries'!$N51),MIN('Team &amp; Salaries'!$N51,'Team &amp; Salaries'!$P51)),0))))))+IF($A140=Projections!$C$87,Revenue!M$72,0)</f>
        <v>0</v>
      </c>
      <c r="P140" s="286">
        <f>IF('Team &amp; Salaries'!$O51="Never",IF(P$6&gt;='Team &amp; Salaries'!$M51,MIN('Team &amp; Salaries'!$N51,'Team &amp; Salaries'!$P51),0),IF('Team &amp; Salaries'!$O51="Monthly",IF(P$6='Team &amp; Salaries'!$M51,MIN('Team &amp; Salaries'!$N51,'Team &amp; Salaries'!$P51),IF(P$6&gt;'Team &amp; Salaries'!$M51,MIN('Team &amp; Salaries'!$P51,O140+'Team &amp; Salaries'!$N51),0)),IF('Team &amp; Salaries'!$O51="Quarterly",IF(P$6='Team &amp; Salaries'!$M51,MIN('Team &amp; Salaries'!$N51,'Team &amp; Salaries'!$P51),IF(P$6&gt;'Team &amp; Salaries'!$M51,IFERROR(MIN('Team &amp; Salaries'!$P51,IF(ISNUMBER(M140),M140,0)+'Team &amp; Salaries'!$N51),'Team &amp; Salaries'!$N51),0)),IF('Team &amp; Salaries'!$O51="Annually",IF(P$6='Team &amp; Salaries'!$M51,MIN('Team &amp; Salaries'!$N51,'Team &amp; Salaries'!$P51),IF(P$6&gt;'Team &amp; Salaries'!$M51,IFERROR(MIN('Team &amp; Salaries'!$P51,D140+'Team &amp; Salaries'!$N51),MIN('Team &amp; Salaries'!$N51,'Team &amp; Salaries'!$P51)),0))))))+IF($A140=Projections!$C$87,Revenue!N$72,0)</f>
        <v>0</v>
      </c>
      <c r="Q140" s="286">
        <f>IF('Team &amp; Salaries'!$O51="Never",IF(Q$6&gt;='Team &amp; Salaries'!$M51,MIN('Team &amp; Salaries'!$N51,'Team &amp; Salaries'!$P51),0),IF('Team &amp; Salaries'!$O51="Monthly",IF(Q$6='Team &amp; Salaries'!$M51,MIN('Team &amp; Salaries'!$N51,'Team &amp; Salaries'!$P51),IF(Q$6&gt;'Team &amp; Salaries'!$M51,MIN('Team &amp; Salaries'!$P51,P140+'Team &amp; Salaries'!$N51),0)),IF('Team &amp; Salaries'!$O51="Quarterly",IF(Q$6='Team &amp; Salaries'!$M51,MIN('Team &amp; Salaries'!$N51,'Team &amp; Salaries'!$P51),IF(Q$6&gt;'Team &amp; Salaries'!$M51,IFERROR(MIN('Team &amp; Salaries'!$P51,IF(ISNUMBER(N140),N140,0)+'Team &amp; Salaries'!$N51),'Team &amp; Salaries'!$N51),0)),IF('Team &amp; Salaries'!$O51="Annually",IF(Q$6='Team &amp; Salaries'!$M51,MIN('Team &amp; Salaries'!$N51,'Team &amp; Salaries'!$P51),IF(Q$6&gt;'Team &amp; Salaries'!$M51,IFERROR(MIN('Team &amp; Salaries'!$P51,E140+'Team &amp; Salaries'!$N51),MIN('Team &amp; Salaries'!$N51,'Team &amp; Salaries'!$P51)),0))))))+IF($A140=Projections!$C$87,Revenue!O$72,0)</f>
        <v>0</v>
      </c>
      <c r="R140" s="286">
        <f>IF('Team &amp; Salaries'!$O51="Never",IF(R$6&gt;='Team &amp; Salaries'!$M51,MIN('Team &amp; Salaries'!$N51,'Team &amp; Salaries'!$P51),0),IF('Team &amp; Salaries'!$O51="Monthly",IF(R$6='Team &amp; Salaries'!$M51,MIN('Team &amp; Salaries'!$N51,'Team &amp; Salaries'!$P51),IF(R$6&gt;'Team &amp; Salaries'!$M51,MIN('Team &amp; Salaries'!$P51,Q140+'Team &amp; Salaries'!$N51),0)),IF('Team &amp; Salaries'!$O51="Quarterly",IF(R$6='Team &amp; Salaries'!$M51,MIN('Team &amp; Salaries'!$N51,'Team &amp; Salaries'!$P51),IF(R$6&gt;'Team &amp; Salaries'!$M51,IFERROR(MIN('Team &amp; Salaries'!$P51,IF(ISNUMBER(O140),O140,0)+'Team &amp; Salaries'!$N51),'Team &amp; Salaries'!$N51),0)),IF('Team &amp; Salaries'!$O51="Annually",IF(R$6='Team &amp; Salaries'!$M51,MIN('Team &amp; Salaries'!$N51,'Team &amp; Salaries'!$P51),IF(R$6&gt;'Team &amp; Salaries'!$M51,IFERROR(MIN('Team &amp; Salaries'!$P51,F140+'Team &amp; Salaries'!$N51),MIN('Team &amp; Salaries'!$N51,'Team &amp; Salaries'!$P51)),0))))))+IF($A140=Projections!$C$87,Revenue!P$72,0)</f>
        <v>0</v>
      </c>
      <c r="S140" s="286">
        <f>IF('Team &amp; Salaries'!$O51="Never",IF(S$6&gt;='Team &amp; Salaries'!$M51,MIN('Team &amp; Salaries'!$N51,'Team &amp; Salaries'!$P51),0),IF('Team &amp; Salaries'!$O51="Monthly",IF(S$6='Team &amp; Salaries'!$M51,MIN('Team &amp; Salaries'!$N51,'Team &amp; Salaries'!$P51),IF(S$6&gt;'Team &amp; Salaries'!$M51,MIN('Team &amp; Salaries'!$P51,R140+'Team &amp; Salaries'!$N51),0)),IF('Team &amp; Salaries'!$O51="Quarterly",IF(S$6='Team &amp; Salaries'!$M51,MIN('Team &amp; Salaries'!$N51,'Team &amp; Salaries'!$P51),IF(S$6&gt;'Team &amp; Salaries'!$M51,IFERROR(MIN('Team &amp; Salaries'!$P51,IF(ISNUMBER(P140),P140,0)+'Team &amp; Salaries'!$N51),'Team &amp; Salaries'!$N51),0)),IF('Team &amp; Salaries'!$O51="Annually",IF(S$6='Team &amp; Salaries'!$M51,MIN('Team &amp; Salaries'!$N51,'Team &amp; Salaries'!$P51),IF(S$6&gt;'Team &amp; Salaries'!$M51,IFERROR(MIN('Team &amp; Salaries'!$P51,G140+'Team &amp; Salaries'!$N51),MIN('Team &amp; Salaries'!$N51,'Team &amp; Salaries'!$P51)),0))))))+IF($A140=Projections!$C$87,Revenue!Q$72,0)</f>
        <v>0</v>
      </c>
      <c r="T140" s="286">
        <f>IF('Team &amp; Salaries'!$O51="Never",IF(T$6&gt;='Team &amp; Salaries'!$M51,MIN('Team &amp; Salaries'!$N51,'Team &amp; Salaries'!$P51),0),IF('Team &amp; Salaries'!$O51="Monthly",IF(T$6='Team &amp; Salaries'!$M51,MIN('Team &amp; Salaries'!$N51,'Team &amp; Salaries'!$P51),IF(T$6&gt;'Team &amp; Salaries'!$M51,MIN('Team &amp; Salaries'!$P51,S140+'Team &amp; Salaries'!$N51),0)),IF('Team &amp; Salaries'!$O51="Quarterly",IF(T$6='Team &amp; Salaries'!$M51,MIN('Team &amp; Salaries'!$N51,'Team &amp; Salaries'!$P51),IF(T$6&gt;'Team &amp; Salaries'!$M51,IFERROR(MIN('Team &amp; Salaries'!$P51,IF(ISNUMBER(Q140),Q140,0)+'Team &amp; Salaries'!$N51),'Team &amp; Salaries'!$N51),0)),IF('Team &amp; Salaries'!$O51="Annually",IF(T$6='Team &amp; Salaries'!$M51,MIN('Team &amp; Salaries'!$N51,'Team &amp; Salaries'!$P51),IF(T$6&gt;'Team &amp; Salaries'!$M51,IFERROR(MIN('Team &amp; Salaries'!$P51,H140+'Team &amp; Salaries'!$N51),MIN('Team &amp; Salaries'!$N51,'Team &amp; Salaries'!$P51)),0))))))+IF($A140=Projections!$C$87,Revenue!R$72,0)</f>
        <v>0</v>
      </c>
      <c r="U140" s="286">
        <f>IF('Team &amp; Salaries'!$O51="Never",IF(U$6&gt;='Team &amp; Salaries'!$M51,MIN('Team &amp; Salaries'!$N51,'Team &amp; Salaries'!$P51),0),IF('Team &amp; Salaries'!$O51="Monthly",IF(U$6='Team &amp; Salaries'!$M51,MIN('Team &amp; Salaries'!$N51,'Team &amp; Salaries'!$P51),IF(U$6&gt;'Team &amp; Salaries'!$M51,MIN('Team &amp; Salaries'!$P51,T140+'Team &amp; Salaries'!$N51),0)),IF('Team &amp; Salaries'!$O51="Quarterly",IF(U$6='Team &amp; Salaries'!$M51,MIN('Team &amp; Salaries'!$N51,'Team &amp; Salaries'!$P51),IF(U$6&gt;'Team &amp; Salaries'!$M51,IFERROR(MIN('Team &amp; Salaries'!$P51,IF(ISNUMBER(R140),R140,0)+'Team &amp; Salaries'!$N51),'Team &amp; Salaries'!$N51),0)),IF('Team &amp; Salaries'!$O51="Annually",IF(U$6='Team &amp; Salaries'!$M51,MIN('Team &amp; Salaries'!$N51,'Team &amp; Salaries'!$P51),IF(U$6&gt;'Team &amp; Salaries'!$M51,IFERROR(MIN('Team &amp; Salaries'!$P51,I140+'Team &amp; Salaries'!$N51),MIN('Team &amp; Salaries'!$N51,'Team &amp; Salaries'!$P51)),0))))))+IF($A140=Projections!$C$87,Revenue!S$72,0)</f>
        <v>0</v>
      </c>
      <c r="V140" s="286">
        <f>IF('Team &amp; Salaries'!$O51="Never",IF(V$6&gt;='Team &amp; Salaries'!$M51,MIN('Team &amp; Salaries'!$N51,'Team &amp; Salaries'!$P51),0),IF('Team &amp; Salaries'!$O51="Monthly",IF(V$6='Team &amp; Salaries'!$M51,MIN('Team &amp; Salaries'!$N51,'Team &amp; Salaries'!$P51),IF(V$6&gt;'Team &amp; Salaries'!$M51,MIN('Team &amp; Salaries'!$P51,U140+'Team &amp; Salaries'!$N51),0)),IF('Team &amp; Salaries'!$O51="Quarterly",IF(V$6='Team &amp; Salaries'!$M51,MIN('Team &amp; Salaries'!$N51,'Team &amp; Salaries'!$P51),IF(V$6&gt;'Team &amp; Salaries'!$M51,IFERROR(MIN('Team &amp; Salaries'!$P51,IF(ISNUMBER(S140),S140,0)+'Team &amp; Salaries'!$N51),'Team &amp; Salaries'!$N51),0)),IF('Team &amp; Salaries'!$O51="Annually",IF(V$6='Team &amp; Salaries'!$M51,MIN('Team &amp; Salaries'!$N51,'Team &amp; Salaries'!$P51),IF(V$6&gt;'Team &amp; Salaries'!$M51,IFERROR(MIN('Team &amp; Salaries'!$P51,J140+'Team &amp; Salaries'!$N51),MIN('Team &amp; Salaries'!$N51,'Team &amp; Salaries'!$P51)),0))))))+IF($A140=Projections!$C$87,Revenue!T$72,0)</f>
        <v>0</v>
      </c>
      <c r="W140" s="286">
        <f>IF('Team &amp; Salaries'!$O51="Never",IF(W$6&gt;='Team &amp; Salaries'!$M51,MIN('Team &amp; Salaries'!$N51,'Team &amp; Salaries'!$P51),0),IF('Team &amp; Salaries'!$O51="Monthly",IF(W$6='Team &amp; Salaries'!$M51,MIN('Team &amp; Salaries'!$N51,'Team &amp; Salaries'!$P51),IF(W$6&gt;'Team &amp; Salaries'!$M51,MIN('Team &amp; Salaries'!$P51,V140+'Team &amp; Salaries'!$N51),0)),IF('Team &amp; Salaries'!$O51="Quarterly",IF(W$6='Team &amp; Salaries'!$M51,MIN('Team &amp; Salaries'!$N51,'Team &amp; Salaries'!$P51),IF(W$6&gt;'Team &amp; Salaries'!$M51,IFERROR(MIN('Team &amp; Salaries'!$P51,IF(ISNUMBER(T140),T140,0)+'Team &amp; Salaries'!$N51),'Team &amp; Salaries'!$N51),0)),IF('Team &amp; Salaries'!$O51="Annually",IF(W$6='Team &amp; Salaries'!$M51,MIN('Team &amp; Salaries'!$N51,'Team &amp; Salaries'!$P51),IF(W$6&gt;'Team &amp; Salaries'!$M51,IFERROR(MIN('Team &amp; Salaries'!$P51,K140+'Team &amp; Salaries'!$N51),MIN('Team &amp; Salaries'!$N51,'Team &amp; Salaries'!$P51)),0))))))+IF($A140=Projections!$C$87,Revenue!U$72,0)</f>
        <v>0</v>
      </c>
      <c r="X140" s="286">
        <f>IF('Team &amp; Salaries'!$O51="Never",IF(X$6&gt;='Team &amp; Salaries'!$M51,MIN('Team &amp; Salaries'!$N51,'Team &amp; Salaries'!$P51),0),IF('Team &amp; Salaries'!$O51="Monthly",IF(X$6='Team &amp; Salaries'!$M51,MIN('Team &amp; Salaries'!$N51,'Team &amp; Salaries'!$P51),IF(X$6&gt;'Team &amp; Salaries'!$M51,MIN('Team &amp; Salaries'!$P51,W140+'Team &amp; Salaries'!$N51),0)),IF('Team &amp; Salaries'!$O51="Quarterly",IF(X$6='Team &amp; Salaries'!$M51,MIN('Team &amp; Salaries'!$N51,'Team &amp; Salaries'!$P51),IF(X$6&gt;'Team &amp; Salaries'!$M51,IFERROR(MIN('Team &amp; Salaries'!$P51,IF(ISNUMBER(U140),U140,0)+'Team &amp; Salaries'!$N51),'Team &amp; Salaries'!$N51),0)),IF('Team &amp; Salaries'!$O51="Annually",IF(X$6='Team &amp; Salaries'!$M51,MIN('Team &amp; Salaries'!$N51,'Team &amp; Salaries'!$P51),IF(X$6&gt;'Team &amp; Salaries'!$M51,IFERROR(MIN('Team &amp; Salaries'!$P51,L140+'Team &amp; Salaries'!$N51),MIN('Team &amp; Salaries'!$N51,'Team &amp; Salaries'!$P51)),0))))))+IF($A140=Projections!$C$87,Revenue!V$72,0)</f>
        <v>0</v>
      </c>
      <c r="Y140" s="286">
        <f>IF('Team &amp; Salaries'!$O51="Never",IF(Y$6&gt;='Team &amp; Salaries'!$M51,MIN('Team &amp; Salaries'!$N51,'Team &amp; Salaries'!$P51),0),IF('Team &amp; Salaries'!$O51="Monthly",IF(Y$6='Team &amp; Salaries'!$M51,MIN('Team &amp; Salaries'!$N51,'Team &amp; Salaries'!$P51),IF(Y$6&gt;'Team &amp; Salaries'!$M51,MIN('Team &amp; Salaries'!$P51,X140+'Team &amp; Salaries'!$N51),0)),IF('Team &amp; Salaries'!$O51="Quarterly",IF(Y$6='Team &amp; Salaries'!$M51,MIN('Team &amp; Salaries'!$N51,'Team &amp; Salaries'!$P51),IF(Y$6&gt;'Team &amp; Salaries'!$M51,IFERROR(MIN('Team &amp; Salaries'!$P51,IF(ISNUMBER(V140),V140,0)+'Team &amp; Salaries'!$N51),'Team &amp; Salaries'!$N51),0)),IF('Team &amp; Salaries'!$O51="Annually",IF(Y$6='Team &amp; Salaries'!$M51,MIN('Team &amp; Salaries'!$N51,'Team &amp; Salaries'!$P51),IF(Y$6&gt;'Team &amp; Salaries'!$M51,IFERROR(MIN('Team &amp; Salaries'!$P51,M140+'Team &amp; Salaries'!$N51),MIN('Team &amp; Salaries'!$N51,'Team &amp; Salaries'!$P51)),0))))))+IF($A140=Projections!$C$87,Revenue!W$72,0)</f>
        <v>0</v>
      </c>
      <c r="Z140" s="286">
        <f>IF('Team &amp; Salaries'!$O51="Never",IF(Z$6&gt;='Team &amp; Salaries'!$M51,MIN('Team &amp; Salaries'!$N51,'Team &amp; Salaries'!$P51),0),IF('Team &amp; Salaries'!$O51="Monthly",IF(Z$6='Team &amp; Salaries'!$M51,MIN('Team &amp; Salaries'!$N51,'Team &amp; Salaries'!$P51),IF(Z$6&gt;'Team &amp; Salaries'!$M51,MIN('Team &amp; Salaries'!$P51,Y140+'Team &amp; Salaries'!$N51),0)),IF('Team &amp; Salaries'!$O51="Quarterly",IF(Z$6='Team &amp; Salaries'!$M51,MIN('Team &amp; Salaries'!$N51,'Team &amp; Salaries'!$P51),IF(Z$6&gt;'Team &amp; Salaries'!$M51,IFERROR(MIN('Team &amp; Salaries'!$P51,IF(ISNUMBER(W140),W140,0)+'Team &amp; Salaries'!$N51),'Team &amp; Salaries'!$N51),0)),IF('Team &amp; Salaries'!$O51="Annually",IF(Z$6='Team &amp; Salaries'!$M51,MIN('Team &amp; Salaries'!$N51,'Team &amp; Salaries'!$P51),IF(Z$6&gt;'Team &amp; Salaries'!$M51,IFERROR(MIN('Team &amp; Salaries'!$P51,N140+'Team &amp; Salaries'!$N51),MIN('Team &amp; Salaries'!$N51,'Team &amp; Salaries'!$P51)),0))))))+IF($A140=Projections!$C$87,Revenue!X$72,0)</f>
        <v>0</v>
      </c>
      <c r="AA140" s="286">
        <f>IF('Team &amp; Salaries'!$O51="Never",IF(AA$6&gt;='Team &amp; Salaries'!$M51,MIN('Team &amp; Salaries'!$N51,'Team &amp; Salaries'!$P51),0),IF('Team &amp; Salaries'!$O51="Monthly",IF(AA$6='Team &amp; Salaries'!$M51,MIN('Team &amp; Salaries'!$N51,'Team &amp; Salaries'!$P51),IF(AA$6&gt;'Team &amp; Salaries'!$M51,MIN('Team &amp; Salaries'!$P51,Z140+'Team &amp; Salaries'!$N51),0)),IF('Team &amp; Salaries'!$O51="Quarterly",IF(AA$6='Team &amp; Salaries'!$M51,MIN('Team &amp; Salaries'!$N51,'Team &amp; Salaries'!$P51),IF(AA$6&gt;'Team &amp; Salaries'!$M51,IFERROR(MIN('Team &amp; Salaries'!$P51,IF(ISNUMBER(X140),X140,0)+'Team &amp; Salaries'!$N51),'Team &amp; Salaries'!$N51),0)),IF('Team &amp; Salaries'!$O51="Annually",IF(AA$6='Team &amp; Salaries'!$M51,MIN('Team &amp; Salaries'!$N51,'Team &amp; Salaries'!$P51),IF(AA$6&gt;'Team &amp; Salaries'!$M51,IFERROR(MIN('Team &amp; Salaries'!$P51,O140+'Team &amp; Salaries'!$N51),MIN('Team &amp; Salaries'!$N51,'Team &amp; Salaries'!$P51)),0))))))+IF($A140=Projections!$C$87,Revenue!Y$72,0)</f>
        <v>0</v>
      </c>
      <c r="AB140" s="286">
        <f>IF('Team &amp; Salaries'!$O51="Never",IF(AB$6&gt;='Team &amp; Salaries'!$M51,MIN('Team &amp; Salaries'!$N51,'Team &amp; Salaries'!$P51),0),IF('Team &amp; Salaries'!$O51="Monthly",IF(AB$6='Team &amp; Salaries'!$M51,MIN('Team &amp; Salaries'!$N51,'Team &amp; Salaries'!$P51),IF(AB$6&gt;'Team &amp; Salaries'!$M51,MIN('Team &amp; Salaries'!$P51,AA140+'Team &amp; Salaries'!$N51),0)),IF('Team &amp; Salaries'!$O51="Quarterly",IF(AB$6='Team &amp; Salaries'!$M51,MIN('Team &amp; Salaries'!$N51,'Team &amp; Salaries'!$P51),IF(AB$6&gt;'Team &amp; Salaries'!$M51,IFERROR(MIN('Team &amp; Salaries'!$P51,IF(ISNUMBER(Y140),Y140,0)+'Team &amp; Salaries'!$N51),'Team &amp; Salaries'!$N51),0)),IF('Team &amp; Salaries'!$O51="Annually",IF(AB$6='Team &amp; Salaries'!$M51,MIN('Team &amp; Salaries'!$N51,'Team &amp; Salaries'!$P51),IF(AB$6&gt;'Team &amp; Salaries'!$M51,IFERROR(MIN('Team &amp; Salaries'!$P51,P140+'Team &amp; Salaries'!$N51),MIN('Team &amp; Salaries'!$N51,'Team &amp; Salaries'!$P51)),0))))))+IF($A140=Projections!$C$87,Revenue!Z$72,0)</f>
        <v>0</v>
      </c>
      <c r="AC140" s="286">
        <f>IF('Team &amp; Salaries'!$O51="Never",IF(AC$6&gt;='Team &amp; Salaries'!$M51,MIN('Team &amp; Salaries'!$N51,'Team &amp; Salaries'!$P51),0),IF('Team &amp; Salaries'!$O51="Monthly",IF(AC$6='Team &amp; Salaries'!$M51,MIN('Team &amp; Salaries'!$N51,'Team &amp; Salaries'!$P51),IF(AC$6&gt;'Team &amp; Salaries'!$M51,MIN('Team &amp; Salaries'!$P51,AB140+'Team &amp; Salaries'!$N51),0)),IF('Team &amp; Salaries'!$O51="Quarterly",IF(AC$6='Team &amp; Salaries'!$M51,MIN('Team &amp; Salaries'!$N51,'Team &amp; Salaries'!$P51),IF(AC$6&gt;'Team &amp; Salaries'!$M51,IFERROR(MIN('Team &amp; Salaries'!$P51,IF(ISNUMBER(Z140),Z140,0)+'Team &amp; Salaries'!$N51),'Team &amp; Salaries'!$N51),0)),IF('Team &amp; Salaries'!$O51="Annually",IF(AC$6='Team &amp; Salaries'!$M51,MIN('Team &amp; Salaries'!$N51,'Team &amp; Salaries'!$P51),IF(AC$6&gt;'Team &amp; Salaries'!$M51,IFERROR(MIN('Team &amp; Salaries'!$P51,Q140+'Team &amp; Salaries'!$N51),MIN('Team &amp; Salaries'!$N51,'Team &amp; Salaries'!$P51)),0))))))+IF($A140=Projections!$C$87,Revenue!AA$72,0)</f>
        <v>0</v>
      </c>
      <c r="AD140" s="286">
        <f>IF('Team &amp; Salaries'!$O51="Never",IF(AD$6&gt;='Team &amp; Salaries'!$M51,MIN('Team &amp; Salaries'!$N51,'Team &amp; Salaries'!$P51),0),IF('Team &amp; Salaries'!$O51="Monthly",IF(AD$6='Team &amp; Salaries'!$M51,MIN('Team &amp; Salaries'!$N51,'Team &amp; Salaries'!$P51),IF(AD$6&gt;'Team &amp; Salaries'!$M51,MIN('Team &amp; Salaries'!$P51,AC140+'Team &amp; Salaries'!$N51),0)),IF('Team &amp; Salaries'!$O51="Quarterly",IF(AD$6='Team &amp; Salaries'!$M51,MIN('Team &amp; Salaries'!$N51,'Team &amp; Salaries'!$P51),IF(AD$6&gt;'Team &amp; Salaries'!$M51,IFERROR(MIN('Team &amp; Salaries'!$P51,IF(ISNUMBER(AA140),AA140,0)+'Team &amp; Salaries'!$N51),'Team &amp; Salaries'!$N51),0)),IF('Team &amp; Salaries'!$O51="Annually",IF(AD$6='Team &amp; Salaries'!$M51,MIN('Team &amp; Salaries'!$N51,'Team &amp; Salaries'!$P51),IF(AD$6&gt;'Team &amp; Salaries'!$M51,IFERROR(MIN('Team &amp; Salaries'!$P51,R140+'Team &amp; Salaries'!$N51),MIN('Team &amp; Salaries'!$N51,'Team &amp; Salaries'!$P51)),0))))))+IF($A140=Projections!$C$87,Revenue!AB$72,0)</f>
        <v>0</v>
      </c>
      <c r="AE140" s="286">
        <f>IF('Team &amp; Salaries'!$O51="Never",IF(AE$6&gt;='Team &amp; Salaries'!$M51,MIN('Team &amp; Salaries'!$N51,'Team &amp; Salaries'!$P51),0),IF('Team &amp; Salaries'!$O51="Monthly",IF(AE$6='Team &amp; Salaries'!$M51,MIN('Team &amp; Salaries'!$N51,'Team &amp; Salaries'!$P51),IF(AE$6&gt;'Team &amp; Salaries'!$M51,MIN('Team &amp; Salaries'!$P51,AD140+'Team &amp; Salaries'!$N51),0)),IF('Team &amp; Salaries'!$O51="Quarterly",IF(AE$6='Team &amp; Salaries'!$M51,MIN('Team &amp; Salaries'!$N51,'Team &amp; Salaries'!$P51),IF(AE$6&gt;'Team &amp; Salaries'!$M51,IFERROR(MIN('Team &amp; Salaries'!$P51,IF(ISNUMBER(AB140),AB140,0)+'Team &amp; Salaries'!$N51),'Team &amp; Salaries'!$N51),0)),IF('Team &amp; Salaries'!$O51="Annually",IF(AE$6='Team &amp; Salaries'!$M51,MIN('Team &amp; Salaries'!$N51,'Team &amp; Salaries'!$P51),IF(AE$6&gt;'Team &amp; Salaries'!$M51,IFERROR(MIN('Team &amp; Salaries'!$P51,S140+'Team &amp; Salaries'!$N51),MIN('Team &amp; Salaries'!$N51,'Team &amp; Salaries'!$P51)),0))))))+IF($A140=Projections!$C$87,Revenue!AC$72,0)</f>
        <v>0</v>
      </c>
      <c r="AF140" s="286">
        <f>IF('Team &amp; Salaries'!$O51="Never",IF(AF$6&gt;='Team &amp; Salaries'!$M51,MIN('Team &amp; Salaries'!$N51,'Team &amp; Salaries'!$P51),0),IF('Team &amp; Salaries'!$O51="Monthly",IF(AF$6='Team &amp; Salaries'!$M51,MIN('Team &amp; Salaries'!$N51,'Team &amp; Salaries'!$P51),IF(AF$6&gt;'Team &amp; Salaries'!$M51,MIN('Team &amp; Salaries'!$P51,AE140+'Team &amp; Salaries'!$N51),0)),IF('Team &amp; Salaries'!$O51="Quarterly",IF(AF$6='Team &amp; Salaries'!$M51,MIN('Team &amp; Salaries'!$N51,'Team &amp; Salaries'!$P51),IF(AF$6&gt;'Team &amp; Salaries'!$M51,IFERROR(MIN('Team &amp; Salaries'!$P51,IF(ISNUMBER(AC140),AC140,0)+'Team &amp; Salaries'!$N51),'Team &amp; Salaries'!$N51),0)),IF('Team &amp; Salaries'!$O51="Annually",IF(AF$6='Team &amp; Salaries'!$M51,MIN('Team &amp; Salaries'!$N51,'Team &amp; Salaries'!$P51),IF(AF$6&gt;'Team &amp; Salaries'!$M51,IFERROR(MIN('Team &amp; Salaries'!$P51,T140+'Team &amp; Salaries'!$N51),MIN('Team &amp; Salaries'!$N51,'Team &amp; Salaries'!$P51)),0))))))+IF($A140=Projections!$C$87,Revenue!AD$72,0)</f>
        <v>0</v>
      </c>
      <c r="AG140" s="286">
        <f>IF('Team &amp; Salaries'!$O51="Never",IF(AG$6&gt;='Team &amp; Salaries'!$M51,MIN('Team &amp; Salaries'!$N51,'Team &amp; Salaries'!$P51),0),IF('Team &amp; Salaries'!$O51="Monthly",IF(AG$6='Team &amp; Salaries'!$M51,MIN('Team &amp; Salaries'!$N51,'Team &amp; Salaries'!$P51),IF(AG$6&gt;'Team &amp; Salaries'!$M51,MIN('Team &amp; Salaries'!$P51,AF140+'Team &amp; Salaries'!$N51),0)),IF('Team &amp; Salaries'!$O51="Quarterly",IF(AG$6='Team &amp; Salaries'!$M51,MIN('Team &amp; Salaries'!$N51,'Team &amp; Salaries'!$P51),IF(AG$6&gt;'Team &amp; Salaries'!$M51,IFERROR(MIN('Team &amp; Salaries'!$P51,IF(ISNUMBER(AD140),AD140,0)+'Team &amp; Salaries'!$N51),'Team &amp; Salaries'!$N51),0)),IF('Team &amp; Salaries'!$O51="Annually",IF(AG$6='Team &amp; Salaries'!$M51,MIN('Team &amp; Salaries'!$N51,'Team &amp; Salaries'!$P51),IF(AG$6&gt;'Team &amp; Salaries'!$M51,IFERROR(MIN('Team &amp; Salaries'!$P51,U140+'Team &amp; Salaries'!$N51),MIN('Team &amp; Salaries'!$N51,'Team &amp; Salaries'!$P51)),0))))))+IF($A140=Projections!$C$87,Revenue!AE$72,0)</f>
        <v>0</v>
      </c>
      <c r="AH140" s="286">
        <f>IF('Team &amp; Salaries'!$O51="Never",IF(AH$6&gt;='Team &amp; Salaries'!$M51,MIN('Team &amp; Salaries'!$N51,'Team &amp; Salaries'!$P51),0),IF('Team &amp; Salaries'!$O51="Monthly",IF(AH$6='Team &amp; Salaries'!$M51,MIN('Team &amp; Salaries'!$N51,'Team &amp; Salaries'!$P51),IF(AH$6&gt;'Team &amp; Salaries'!$M51,MIN('Team &amp; Salaries'!$P51,AG140+'Team &amp; Salaries'!$N51),0)),IF('Team &amp; Salaries'!$O51="Quarterly",IF(AH$6='Team &amp; Salaries'!$M51,MIN('Team &amp; Salaries'!$N51,'Team &amp; Salaries'!$P51),IF(AH$6&gt;'Team &amp; Salaries'!$M51,IFERROR(MIN('Team &amp; Salaries'!$P51,IF(ISNUMBER(AE140),AE140,0)+'Team &amp; Salaries'!$N51),'Team &amp; Salaries'!$N51),0)),IF('Team &amp; Salaries'!$O51="Annually",IF(AH$6='Team &amp; Salaries'!$M51,MIN('Team &amp; Salaries'!$N51,'Team &amp; Salaries'!$P51),IF(AH$6&gt;'Team &amp; Salaries'!$M51,IFERROR(MIN('Team &amp; Salaries'!$P51,V140+'Team &amp; Salaries'!$N51),MIN('Team &amp; Salaries'!$N51,'Team &amp; Salaries'!$P51)),0))))))+IF($A140=Projections!$C$87,Revenue!AF$72,0)</f>
        <v>0</v>
      </c>
      <c r="AI140" s="286">
        <f>IF('Team &amp; Salaries'!$O51="Never",IF(AI$6&gt;='Team &amp; Salaries'!$M51,MIN('Team &amp; Salaries'!$N51,'Team &amp; Salaries'!$P51),0),IF('Team &amp; Salaries'!$O51="Monthly",IF(AI$6='Team &amp; Salaries'!$M51,MIN('Team &amp; Salaries'!$N51,'Team &amp; Salaries'!$P51),IF(AI$6&gt;'Team &amp; Salaries'!$M51,MIN('Team &amp; Salaries'!$P51,AH140+'Team &amp; Salaries'!$N51),0)),IF('Team &amp; Salaries'!$O51="Quarterly",IF(AI$6='Team &amp; Salaries'!$M51,MIN('Team &amp; Salaries'!$N51,'Team &amp; Salaries'!$P51),IF(AI$6&gt;'Team &amp; Salaries'!$M51,IFERROR(MIN('Team &amp; Salaries'!$P51,IF(ISNUMBER(AF140),AF140,0)+'Team &amp; Salaries'!$N51),'Team &amp; Salaries'!$N51),0)),IF('Team &amp; Salaries'!$O51="Annually",IF(AI$6='Team &amp; Salaries'!$M51,MIN('Team &amp; Salaries'!$N51,'Team &amp; Salaries'!$P51),IF(AI$6&gt;'Team &amp; Salaries'!$M51,IFERROR(MIN('Team &amp; Salaries'!$P51,W140+'Team &amp; Salaries'!$N51),MIN('Team &amp; Salaries'!$N51,'Team &amp; Salaries'!$P51)),0))))))+IF($A140=Projections!$C$87,Revenue!AG$72,0)</f>
        <v>0</v>
      </c>
      <c r="AJ140" s="286">
        <f>IF('Team &amp; Salaries'!$O51="Never",IF(AJ$6&gt;='Team &amp; Salaries'!$M51,MIN('Team &amp; Salaries'!$N51,'Team &amp; Salaries'!$P51),0),IF('Team &amp; Salaries'!$O51="Monthly",IF(AJ$6='Team &amp; Salaries'!$M51,MIN('Team &amp; Salaries'!$N51,'Team &amp; Salaries'!$P51),IF(AJ$6&gt;'Team &amp; Salaries'!$M51,MIN('Team &amp; Salaries'!$P51,AI140+'Team &amp; Salaries'!$N51),0)),IF('Team &amp; Salaries'!$O51="Quarterly",IF(AJ$6='Team &amp; Salaries'!$M51,MIN('Team &amp; Salaries'!$N51,'Team &amp; Salaries'!$P51),IF(AJ$6&gt;'Team &amp; Salaries'!$M51,IFERROR(MIN('Team &amp; Salaries'!$P51,IF(ISNUMBER(AG140),AG140,0)+'Team &amp; Salaries'!$N51),'Team &amp; Salaries'!$N51),0)),IF('Team &amp; Salaries'!$O51="Annually",IF(AJ$6='Team &amp; Salaries'!$M51,MIN('Team &amp; Salaries'!$N51,'Team &amp; Salaries'!$P51),IF(AJ$6&gt;'Team &amp; Salaries'!$M51,IFERROR(MIN('Team &amp; Salaries'!$P51,X140+'Team &amp; Salaries'!$N51),MIN('Team &amp; Salaries'!$N51,'Team &amp; Salaries'!$P51)),0))))))+IF($A140=Projections!$C$87,Revenue!AH$72,0)</f>
        <v>0</v>
      </c>
      <c r="AK140" s="286">
        <f>IF('Team &amp; Salaries'!$O51="Never",IF(AK$6&gt;='Team &amp; Salaries'!$M51,MIN('Team &amp; Salaries'!$N51,'Team &amp; Salaries'!$P51),0),IF('Team &amp; Salaries'!$O51="Monthly",IF(AK$6='Team &amp; Salaries'!$M51,MIN('Team &amp; Salaries'!$N51,'Team &amp; Salaries'!$P51),IF(AK$6&gt;'Team &amp; Salaries'!$M51,MIN('Team &amp; Salaries'!$P51,AJ140+'Team &amp; Salaries'!$N51),0)),IF('Team &amp; Salaries'!$O51="Quarterly",IF(AK$6='Team &amp; Salaries'!$M51,MIN('Team &amp; Salaries'!$N51,'Team &amp; Salaries'!$P51),IF(AK$6&gt;'Team &amp; Salaries'!$M51,IFERROR(MIN('Team &amp; Salaries'!$P51,IF(ISNUMBER(AH140),AH140,0)+'Team &amp; Salaries'!$N51),'Team &amp; Salaries'!$N51),0)),IF('Team &amp; Salaries'!$O51="Annually",IF(AK$6='Team &amp; Salaries'!$M51,MIN('Team &amp; Salaries'!$N51,'Team &amp; Salaries'!$P51),IF(AK$6&gt;'Team &amp; Salaries'!$M51,IFERROR(MIN('Team &amp; Salaries'!$P51,Y140+'Team &amp; Salaries'!$N51),MIN('Team &amp; Salaries'!$N51,'Team &amp; Salaries'!$P51)),0))))))+IF($A140=Projections!$C$87,Revenue!AI$72,0)</f>
        <v>0</v>
      </c>
      <c r="AL140" s="286">
        <f>IF('Team &amp; Salaries'!$O51="Never",IF(AL$6&gt;='Team &amp; Salaries'!$M51,MIN('Team &amp; Salaries'!$N51,'Team &amp; Salaries'!$P51),0),IF('Team &amp; Salaries'!$O51="Monthly",IF(AL$6='Team &amp; Salaries'!$M51,MIN('Team &amp; Salaries'!$N51,'Team &amp; Salaries'!$P51),IF(AL$6&gt;'Team &amp; Salaries'!$M51,MIN('Team &amp; Salaries'!$P51,AK140+'Team &amp; Salaries'!$N51),0)),IF('Team &amp; Salaries'!$O51="Quarterly",IF(AL$6='Team &amp; Salaries'!$M51,MIN('Team &amp; Salaries'!$N51,'Team &amp; Salaries'!$P51),IF(AL$6&gt;'Team &amp; Salaries'!$M51,IFERROR(MIN('Team &amp; Salaries'!$P51,IF(ISNUMBER(AI140),AI140,0)+'Team &amp; Salaries'!$N51),'Team &amp; Salaries'!$N51),0)),IF('Team &amp; Salaries'!$O51="Annually",IF(AL$6='Team &amp; Salaries'!$M51,MIN('Team &amp; Salaries'!$N51,'Team &amp; Salaries'!$P51),IF(AL$6&gt;'Team &amp; Salaries'!$M51,IFERROR(MIN('Team &amp; Salaries'!$P51,Z140+'Team &amp; Salaries'!$N51),MIN('Team &amp; Salaries'!$N51,'Team &amp; Salaries'!$P51)),0))))))+IF($A140=Projections!$C$87,Revenue!AJ$72,0)</f>
        <v>0</v>
      </c>
      <c r="AM140" s="286">
        <f>IF('Team &amp; Salaries'!$O51="Never",IF(AM$6&gt;='Team &amp; Salaries'!$M51,MIN('Team &amp; Salaries'!$N51,'Team &amp; Salaries'!$P51),0),IF('Team &amp; Salaries'!$O51="Monthly",IF(AM$6='Team &amp; Salaries'!$M51,MIN('Team &amp; Salaries'!$N51,'Team &amp; Salaries'!$P51),IF(AM$6&gt;'Team &amp; Salaries'!$M51,MIN('Team &amp; Salaries'!$P51,AL140+'Team &amp; Salaries'!$N51),0)),IF('Team &amp; Salaries'!$O51="Quarterly",IF(AM$6='Team &amp; Salaries'!$M51,MIN('Team &amp; Salaries'!$N51,'Team &amp; Salaries'!$P51),IF(AM$6&gt;'Team &amp; Salaries'!$M51,IFERROR(MIN('Team &amp; Salaries'!$P51,IF(ISNUMBER(AJ140),AJ140,0)+'Team &amp; Salaries'!$N51),'Team &amp; Salaries'!$N51),0)),IF('Team &amp; Salaries'!$O51="Annually",IF(AM$6='Team &amp; Salaries'!$M51,MIN('Team &amp; Salaries'!$N51,'Team &amp; Salaries'!$P51),IF(AM$6&gt;'Team &amp; Salaries'!$M51,IFERROR(MIN('Team &amp; Salaries'!$P51,AA140+'Team &amp; Salaries'!$N51),MIN('Team &amp; Salaries'!$N51,'Team &amp; Salaries'!$P51)),0))))))+IF($A140=Projections!$C$87,Revenue!AK$72,0)</f>
        <v>0</v>
      </c>
      <c r="AN140" s="286">
        <f>IF('Team &amp; Salaries'!$O51="Never",IF(AN$6&gt;='Team &amp; Salaries'!$M51,MIN('Team &amp; Salaries'!$N51,'Team &amp; Salaries'!$P51),0),IF('Team &amp; Salaries'!$O51="Monthly",IF(AN$6='Team &amp; Salaries'!$M51,MIN('Team &amp; Salaries'!$N51,'Team &amp; Salaries'!$P51),IF(AN$6&gt;'Team &amp; Salaries'!$M51,MIN('Team &amp; Salaries'!$P51,AM140+'Team &amp; Salaries'!$N51),0)),IF('Team &amp; Salaries'!$O51="Quarterly",IF(AN$6='Team &amp; Salaries'!$M51,MIN('Team &amp; Salaries'!$N51,'Team &amp; Salaries'!$P51),IF(AN$6&gt;'Team &amp; Salaries'!$M51,IFERROR(MIN('Team &amp; Salaries'!$P51,IF(ISNUMBER(AK140),AK140,0)+'Team &amp; Salaries'!$N51),'Team &amp; Salaries'!$N51),0)),IF('Team &amp; Salaries'!$O51="Annually",IF(AN$6='Team &amp; Salaries'!$M51,MIN('Team &amp; Salaries'!$N51,'Team &amp; Salaries'!$P51),IF(AN$6&gt;'Team &amp; Salaries'!$M51,IFERROR(MIN('Team &amp; Salaries'!$P51,AB140+'Team &amp; Salaries'!$N51),MIN('Team &amp; Salaries'!$N51,'Team &amp; Salaries'!$P51)),0))))))+IF($A140=Projections!$C$87,Revenue!AL$72,0)</f>
        <v>0</v>
      </c>
      <c r="AO140" s="286">
        <f>IF('Team &amp; Salaries'!$O51="Never",IF(AO$6&gt;='Team &amp; Salaries'!$M51,MIN('Team &amp; Salaries'!$N51,'Team &amp; Salaries'!$P51),0),IF('Team &amp; Salaries'!$O51="Monthly",IF(AO$6='Team &amp; Salaries'!$M51,MIN('Team &amp; Salaries'!$N51,'Team &amp; Salaries'!$P51),IF(AO$6&gt;'Team &amp; Salaries'!$M51,MIN('Team &amp; Salaries'!$P51,AN140+'Team &amp; Salaries'!$N51),0)),IF('Team &amp; Salaries'!$O51="Quarterly",IF(AO$6='Team &amp; Salaries'!$M51,MIN('Team &amp; Salaries'!$N51,'Team &amp; Salaries'!$P51),IF(AO$6&gt;'Team &amp; Salaries'!$M51,IFERROR(MIN('Team &amp; Salaries'!$P51,IF(ISNUMBER(AL140),AL140,0)+'Team &amp; Salaries'!$N51),'Team &amp; Salaries'!$N51),0)),IF('Team &amp; Salaries'!$O51="Annually",IF(AO$6='Team &amp; Salaries'!$M51,MIN('Team &amp; Salaries'!$N51,'Team &amp; Salaries'!$P51),IF(AO$6&gt;'Team &amp; Salaries'!$M51,IFERROR(MIN('Team &amp; Salaries'!$P51,AC140+'Team &amp; Salaries'!$N51),MIN('Team &amp; Salaries'!$N51,'Team &amp; Salaries'!$P51)),0))))))+IF($A140=Projections!$C$87,Revenue!AM$72,0)</f>
        <v>0</v>
      </c>
      <c r="AP140" s="286">
        <f>IF('Team &amp; Salaries'!$O51="Never",IF(AP$6&gt;='Team &amp; Salaries'!$M51,MIN('Team &amp; Salaries'!$N51,'Team &amp; Salaries'!$P51),0),IF('Team &amp; Salaries'!$O51="Monthly",IF(AP$6='Team &amp; Salaries'!$M51,MIN('Team &amp; Salaries'!$N51,'Team &amp; Salaries'!$P51),IF(AP$6&gt;'Team &amp; Salaries'!$M51,MIN('Team &amp; Salaries'!$P51,AO140+'Team &amp; Salaries'!$N51),0)),IF('Team &amp; Salaries'!$O51="Quarterly",IF(AP$6='Team &amp; Salaries'!$M51,MIN('Team &amp; Salaries'!$N51,'Team &amp; Salaries'!$P51),IF(AP$6&gt;'Team &amp; Salaries'!$M51,IFERROR(MIN('Team &amp; Salaries'!$P51,IF(ISNUMBER(AM140),AM140,0)+'Team &amp; Salaries'!$N51),'Team &amp; Salaries'!$N51),0)),IF('Team &amp; Salaries'!$O51="Annually",IF(AP$6='Team &amp; Salaries'!$M51,MIN('Team &amp; Salaries'!$N51,'Team &amp; Salaries'!$P51),IF(AP$6&gt;'Team &amp; Salaries'!$M51,IFERROR(MIN('Team &amp; Salaries'!$P51,AD140+'Team &amp; Salaries'!$N51),MIN('Team &amp; Salaries'!$N51,'Team &amp; Salaries'!$P51)),0))))))+IF($A140=Projections!$C$87,Revenue!AN$72,0)</f>
        <v>1</v>
      </c>
      <c r="AQ140" s="286">
        <f>IF('Team &amp; Salaries'!$O51="Never",IF(AQ$6&gt;='Team &amp; Salaries'!$M51,MIN('Team &amp; Salaries'!$N51,'Team &amp; Salaries'!$P51),0),IF('Team &amp; Salaries'!$O51="Monthly",IF(AQ$6='Team &amp; Salaries'!$M51,MIN('Team &amp; Salaries'!$N51,'Team &amp; Salaries'!$P51),IF(AQ$6&gt;'Team &amp; Salaries'!$M51,MIN('Team &amp; Salaries'!$P51,AP140+'Team &amp; Salaries'!$N51),0)),IF('Team &amp; Salaries'!$O51="Quarterly",IF(AQ$6='Team &amp; Salaries'!$M51,MIN('Team &amp; Salaries'!$N51,'Team &amp; Salaries'!$P51),IF(AQ$6&gt;'Team &amp; Salaries'!$M51,IFERROR(MIN('Team &amp; Salaries'!$P51,IF(ISNUMBER(AN140),AN140,0)+'Team &amp; Salaries'!$N51),'Team &amp; Salaries'!$N51),0)),IF('Team &amp; Salaries'!$O51="Annually",IF(AQ$6='Team &amp; Salaries'!$M51,MIN('Team &amp; Salaries'!$N51,'Team &amp; Salaries'!$P51),IF(AQ$6&gt;'Team &amp; Salaries'!$M51,IFERROR(MIN('Team &amp; Salaries'!$P51,AE140+'Team &amp; Salaries'!$N51),MIN('Team &amp; Salaries'!$N51,'Team &amp; Salaries'!$P51)),0))))))+IF($A140=Projections!$C$87,Revenue!AO$72,0)</f>
        <v>1</v>
      </c>
      <c r="AR140" s="286">
        <f>IF('Team &amp; Salaries'!$O51="Never",IF(AR$6&gt;='Team &amp; Salaries'!$M51,MIN('Team &amp; Salaries'!$N51,'Team &amp; Salaries'!$P51),0),IF('Team &amp; Salaries'!$O51="Monthly",IF(AR$6='Team &amp; Salaries'!$M51,MIN('Team &amp; Salaries'!$N51,'Team &amp; Salaries'!$P51),IF(AR$6&gt;'Team &amp; Salaries'!$M51,MIN('Team &amp; Salaries'!$P51,AQ140+'Team &amp; Salaries'!$N51),0)),IF('Team &amp; Salaries'!$O51="Quarterly",IF(AR$6='Team &amp; Salaries'!$M51,MIN('Team &amp; Salaries'!$N51,'Team &amp; Salaries'!$P51),IF(AR$6&gt;'Team &amp; Salaries'!$M51,IFERROR(MIN('Team &amp; Salaries'!$P51,IF(ISNUMBER(AO140),AO140,0)+'Team &amp; Salaries'!$N51),'Team &amp; Salaries'!$N51),0)),IF('Team &amp; Salaries'!$O51="Annually",IF(AR$6='Team &amp; Salaries'!$M51,MIN('Team &amp; Salaries'!$N51,'Team &amp; Salaries'!$P51),IF(AR$6&gt;'Team &amp; Salaries'!$M51,IFERROR(MIN('Team &amp; Salaries'!$P51,AF140+'Team &amp; Salaries'!$N51),MIN('Team &amp; Salaries'!$N51,'Team &amp; Salaries'!$P51)),0))))))+IF($A140=Projections!$C$87,Revenue!AP$72,0)</f>
        <v>1</v>
      </c>
      <c r="AS140" s="286">
        <f>IF('Team &amp; Salaries'!$O51="Never",IF(AS$6&gt;='Team &amp; Salaries'!$M51,MIN('Team &amp; Salaries'!$N51,'Team &amp; Salaries'!$P51),0),IF('Team &amp; Salaries'!$O51="Monthly",IF(AS$6='Team &amp; Salaries'!$M51,MIN('Team &amp; Salaries'!$N51,'Team &amp; Salaries'!$P51),IF(AS$6&gt;'Team &amp; Salaries'!$M51,MIN('Team &amp; Salaries'!$P51,AR140+'Team &amp; Salaries'!$N51),0)),IF('Team &amp; Salaries'!$O51="Quarterly",IF(AS$6='Team &amp; Salaries'!$M51,MIN('Team &amp; Salaries'!$N51,'Team &amp; Salaries'!$P51),IF(AS$6&gt;'Team &amp; Salaries'!$M51,IFERROR(MIN('Team &amp; Salaries'!$P51,IF(ISNUMBER(AP140),AP140,0)+'Team &amp; Salaries'!$N51),'Team &amp; Salaries'!$N51),0)),IF('Team &amp; Salaries'!$O51="Annually",IF(AS$6='Team &amp; Salaries'!$M51,MIN('Team &amp; Salaries'!$N51,'Team &amp; Salaries'!$P51),IF(AS$6&gt;'Team &amp; Salaries'!$M51,IFERROR(MIN('Team &amp; Salaries'!$P51,AG140+'Team &amp; Salaries'!$N51),MIN('Team &amp; Salaries'!$N51,'Team &amp; Salaries'!$P51)),0))))))+IF($A140=Projections!$C$87,Revenue!AQ$72,0)</f>
        <v>1</v>
      </c>
      <c r="AT140" s="286">
        <f>IF('Team &amp; Salaries'!$O51="Never",IF(AT$6&gt;='Team &amp; Salaries'!$M51,MIN('Team &amp; Salaries'!$N51,'Team &amp; Salaries'!$P51),0),IF('Team &amp; Salaries'!$O51="Monthly",IF(AT$6='Team &amp; Salaries'!$M51,MIN('Team &amp; Salaries'!$N51,'Team &amp; Salaries'!$P51),IF(AT$6&gt;'Team &amp; Salaries'!$M51,MIN('Team &amp; Salaries'!$P51,AS140+'Team &amp; Salaries'!$N51),0)),IF('Team &amp; Salaries'!$O51="Quarterly",IF(AT$6='Team &amp; Salaries'!$M51,MIN('Team &amp; Salaries'!$N51,'Team &amp; Salaries'!$P51),IF(AT$6&gt;'Team &amp; Salaries'!$M51,IFERROR(MIN('Team &amp; Salaries'!$P51,IF(ISNUMBER(AQ140),AQ140,0)+'Team &amp; Salaries'!$N51),'Team &amp; Salaries'!$N51),0)),IF('Team &amp; Salaries'!$O51="Annually",IF(AT$6='Team &amp; Salaries'!$M51,MIN('Team &amp; Salaries'!$N51,'Team &amp; Salaries'!$P51),IF(AT$6&gt;'Team &amp; Salaries'!$M51,IFERROR(MIN('Team &amp; Salaries'!$P51,AH140+'Team &amp; Salaries'!$N51),MIN('Team &amp; Salaries'!$N51,'Team &amp; Salaries'!$P51)),0))))))+IF($A140=Projections!$C$87,Revenue!AR$72,0)</f>
        <v>1</v>
      </c>
      <c r="AU140" s="286">
        <f>IF('Team &amp; Salaries'!$O51="Never",IF(AU$6&gt;='Team &amp; Salaries'!$M51,MIN('Team &amp; Salaries'!$N51,'Team &amp; Salaries'!$P51),0),IF('Team &amp; Salaries'!$O51="Monthly",IF(AU$6='Team &amp; Salaries'!$M51,MIN('Team &amp; Salaries'!$N51,'Team &amp; Salaries'!$P51),IF(AU$6&gt;'Team &amp; Salaries'!$M51,MIN('Team &amp; Salaries'!$P51,AT140+'Team &amp; Salaries'!$N51),0)),IF('Team &amp; Salaries'!$O51="Quarterly",IF(AU$6='Team &amp; Salaries'!$M51,MIN('Team &amp; Salaries'!$N51,'Team &amp; Salaries'!$P51),IF(AU$6&gt;'Team &amp; Salaries'!$M51,IFERROR(MIN('Team &amp; Salaries'!$P51,IF(ISNUMBER(AR140),AR140,0)+'Team &amp; Salaries'!$N51),'Team &amp; Salaries'!$N51),0)),IF('Team &amp; Salaries'!$O51="Annually",IF(AU$6='Team &amp; Salaries'!$M51,MIN('Team &amp; Salaries'!$N51,'Team &amp; Salaries'!$P51),IF(AU$6&gt;'Team &amp; Salaries'!$M51,IFERROR(MIN('Team &amp; Salaries'!$P51,AI140+'Team &amp; Salaries'!$N51),MIN('Team &amp; Salaries'!$N51,'Team &amp; Salaries'!$P51)),0))))))+IF($A140=Projections!$C$87,Revenue!AS$72,0)</f>
        <v>1</v>
      </c>
      <c r="AV140" s="286">
        <f>IF('Team &amp; Salaries'!$O51="Never",IF(AV$6&gt;='Team &amp; Salaries'!$M51,MIN('Team &amp; Salaries'!$N51,'Team &amp; Salaries'!$P51),0),IF('Team &amp; Salaries'!$O51="Monthly",IF(AV$6='Team &amp; Salaries'!$M51,MIN('Team &amp; Salaries'!$N51,'Team &amp; Salaries'!$P51),IF(AV$6&gt;'Team &amp; Salaries'!$M51,MIN('Team &amp; Salaries'!$P51,AU140+'Team &amp; Salaries'!$N51),0)),IF('Team &amp; Salaries'!$O51="Quarterly",IF(AV$6='Team &amp; Salaries'!$M51,MIN('Team &amp; Salaries'!$N51,'Team &amp; Salaries'!$P51),IF(AV$6&gt;'Team &amp; Salaries'!$M51,IFERROR(MIN('Team &amp; Salaries'!$P51,IF(ISNUMBER(AS140),AS140,0)+'Team &amp; Salaries'!$N51),'Team &amp; Salaries'!$N51),0)),IF('Team &amp; Salaries'!$O51="Annually",IF(AV$6='Team &amp; Salaries'!$M51,MIN('Team &amp; Salaries'!$N51,'Team &amp; Salaries'!$P51),IF(AV$6&gt;'Team &amp; Salaries'!$M51,IFERROR(MIN('Team &amp; Salaries'!$P51,AJ140+'Team &amp; Salaries'!$N51),MIN('Team &amp; Salaries'!$N51,'Team &amp; Salaries'!$P51)),0))))))+IF($A140=Projections!$C$87,Revenue!AT$72,0)</f>
        <v>1</v>
      </c>
      <c r="AW140" s="286">
        <f>IF('Team &amp; Salaries'!$O51="Never",IF(AW$6&gt;='Team &amp; Salaries'!$M51,MIN('Team &amp; Salaries'!$N51,'Team &amp; Salaries'!$P51),0),IF('Team &amp; Salaries'!$O51="Monthly",IF(AW$6='Team &amp; Salaries'!$M51,MIN('Team &amp; Salaries'!$N51,'Team &amp; Salaries'!$P51),IF(AW$6&gt;'Team &amp; Salaries'!$M51,MIN('Team &amp; Salaries'!$P51,AV140+'Team &amp; Salaries'!$N51),0)),IF('Team &amp; Salaries'!$O51="Quarterly",IF(AW$6='Team &amp; Salaries'!$M51,MIN('Team &amp; Salaries'!$N51,'Team &amp; Salaries'!$P51),IF(AW$6&gt;'Team &amp; Salaries'!$M51,IFERROR(MIN('Team &amp; Salaries'!$P51,IF(ISNUMBER(AT140),AT140,0)+'Team &amp; Salaries'!$N51),'Team &amp; Salaries'!$N51),0)),IF('Team &amp; Salaries'!$O51="Annually",IF(AW$6='Team &amp; Salaries'!$M51,MIN('Team &amp; Salaries'!$N51,'Team &amp; Salaries'!$P51),IF(AW$6&gt;'Team &amp; Salaries'!$M51,IFERROR(MIN('Team &amp; Salaries'!$P51,AK140+'Team &amp; Salaries'!$N51),MIN('Team &amp; Salaries'!$N51,'Team &amp; Salaries'!$P51)),0))))))+IF($A140=Projections!$C$87,Revenue!AU$72,0)</f>
        <v>1</v>
      </c>
      <c r="AX140" s="286">
        <f>IF('Team &amp; Salaries'!$O51="Never",IF(AX$6&gt;='Team &amp; Salaries'!$M51,MIN('Team &amp; Salaries'!$N51,'Team &amp; Salaries'!$P51),0),IF('Team &amp; Salaries'!$O51="Monthly",IF(AX$6='Team &amp; Salaries'!$M51,MIN('Team &amp; Salaries'!$N51,'Team &amp; Salaries'!$P51),IF(AX$6&gt;'Team &amp; Salaries'!$M51,MIN('Team &amp; Salaries'!$P51,AW140+'Team &amp; Salaries'!$N51),0)),IF('Team &amp; Salaries'!$O51="Quarterly",IF(AX$6='Team &amp; Salaries'!$M51,MIN('Team &amp; Salaries'!$N51,'Team &amp; Salaries'!$P51),IF(AX$6&gt;'Team &amp; Salaries'!$M51,IFERROR(MIN('Team &amp; Salaries'!$P51,IF(ISNUMBER(AU140),AU140,0)+'Team &amp; Salaries'!$N51),'Team &amp; Salaries'!$N51),0)),IF('Team &amp; Salaries'!$O51="Annually",IF(AX$6='Team &amp; Salaries'!$M51,MIN('Team &amp; Salaries'!$N51,'Team &amp; Salaries'!$P51),IF(AX$6&gt;'Team &amp; Salaries'!$M51,IFERROR(MIN('Team &amp; Salaries'!$P51,AL140+'Team &amp; Salaries'!$N51),MIN('Team &amp; Salaries'!$N51,'Team &amp; Salaries'!$P51)),0))))))+IF($A140=Projections!$C$87,Revenue!AV$72,0)</f>
        <v>1</v>
      </c>
      <c r="AY140" s="286">
        <f>IF('Team &amp; Salaries'!$O51="Never",IF(AY$6&gt;='Team &amp; Salaries'!$M51,MIN('Team &amp; Salaries'!$N51,'Team &amp; Salaries'!$P51),0),IF('Team &amp; Salaries'!$O51="Monthly",IF(AY$6='Team &amp; Salaries'!$M51,MIN('Team &amp; Salaries'!$N51,'Team &amp; Salaries'!$P51),IF(AY$6&gt;'Team &amp; Salaries'!$M51,MIN('Team &amp; Salaries'!$P51,AX140+'Team &amp; Salaries'!$N51),0)),IF('Team &amp; Salaries'!$O51="Quarterly",IF(AY$6='Team &amp; Salaries'!$M51,MIN('Team &amp; Salaries'!$N51,'Team &amp; Salaries'!$P51),IF(AY$6&gt;'Team &amp; Salaries'!$M51,IFERROR(MIN('Team &amp; Salaries'!$P51,IF(ISNUMBER(AV140),AV140,0)+'Team &amp; Salaries'!$N51),'Team &amp; Salaries'!$N51),0)),IF('Team &amp; Salaries'!$O51="Annually",IF(AY$6='Team &amp; Salaries'!$M51,MIN('Team &amp; Salaries'!$N51,'Team &amp; Salaries'!$P51),IF(AY$6&gt;'Team &amp; Salaries'!$M51,IFERROR(MIN('Team &amp; Salaries'!$P51,AM140+'Team &amp; Salaries'!$N51),MIN('Team &amp; Salaries'!$N51,'Team &amp; Salaries'!$P51)),0))))))+IF($A140=Projections!$C$87,Revenue!AW$72,0)</f>
        <v>1</v>
      </c>
      <c r="AZ140" s="286">
        <f>IF('Team &amp; Salaries'!$O51="Never",IF(AZ$6&gt;='Team &amp; Salaries'!$M51,MIN('Team &amp; Salaries'!$N51,'Team &amp; Salaries'!$P51),0),IF('Team &amp; Salaries'!$O51="Monthly",IF(AZ$6='Team &amp; Salaries'!$M51,MIN('Team &amp; Salaries'!$N51,'Team &amp; Salaries'!$P51),IF(AZ$6&gt;'Team &amp; Salaries'!$M51,MIN('Team &amp; Salaries'!$P51,AY140+'Team &amp; Salaries'!$N51),0)),IF('Team &amp; Salaries'!$O51="Quarterly",IF(AZ$6='Team &amp; Salaries'!$M51,MIN('Team &amp; Salaries'!$N51,'Team &amp; Salaries'!$P51),IF(AZ$6&gt;'Team &amp; Salaries'!$M51,IFERROR(MIN('Team &amp; Salaries'!$P51,IF(ISNUMBER(AW140),AW140,0)+'Team &amp; Salaries'!$N51),'Team &amp; Salaries'!$N51),0)),IF('Team &amp; Salaries'!$O51="Annually",IF(AZ$6='Team &amp; Salaries'!$M51,MIN('Team &amp; Salaries'!$N51,'Team &amp; Salaries'!$P51),IF(AZ$6&gt;'Team &amp; Salaries'!$M51,IFERROR(MIN('Team &amp; Salaries'!$P51,AN140+'Team &amp; Salaries'!$N51),MIN('Team &amp; Salaries'!$N51,'Team &amp; Salaries'!$P51)),0))))))+IF($A140=Projections!$C$87,Revenue!AX$72,0)</f>
        <v>1</v>
      </c>
      <c r="BA140" s="286">
        <f>IF('Team &amp; Salaries'!$O51="Never",IF(BA$6&gt;='Team &amp; Salaries'!$M51,MIN('Team &amp; Salaries'!$N51,'Team &amp; Salaries'!$P51),0),IF('Team &amp; Salaries'!$O51="Monthly",IF(BA$6='Team &amp; Salaries'!$M51,MIN('Team &amp; Salaries'!$N51,'Team &amp; Salaries'!$P51),IF(BA$6&gt;'Team &amp; Salaries'!$M51,MIN('Team &amp; Salaries'!$P51,AZ140+'Team &amp; Salaries'!$N51),0)),IF('Team &amp; Salaries'!$O51="Quarterly",IF(BA$6='Team &amp; Salaries'!$M51,MIN('Team &amp; Salaries'!$N51,'Team &amp; Salaries'!$P51),IF(BA$6&gt;'Team &amp; Salaries'!$M51,IFERROR(MIN('Team &amp; Salaries'!$P51,IF(ISNUMBER(AX140),AX140,0)+'Team &amp; Salaries'!$N51),'Team &amp; Salaries'!$N51),0)),IF('Team &amp; Salaries'!$O51="Annually",IF(BA$6='Team &amp; Salaries'!$M51,MIN('Team &amp; Salaries'!$N51,'Team &amp; Salaries'!$P51),IF(BA$6&gt;'Team &amp; Salaries'!$M51,IFERROR(MIN('Team &amp; Salaries'!$P51,AO140+'Team &amp; Salaries'!$N51),MIN('Team &amp; Salaries'!$N51,'Team &amp; Salaries'!$P51)),0))))))+IF($A140=Projections!$C$87,Revenue!AY$72,0)</f>
        <v>1</v>
      </c>
      <c r="BB140" s="286">
        <f>IF('Team &amp; Salaries'!$O51="Never",IF(BB$6&gt;='Team &amp; Salaries'!$M51,MIN('Team &amp; Salaries'!$N51,'Team &amp; Salaries'!$P51),0),IF('Team &amp; Salaries'!$O51="Monthly",IF(BB$6='Team &amp; Salaries'!$M51,MIN('Team &amp; Salaries'!$N51,'Team &amp; Salaries'!$P51),IF(BB$6&gt;'Team &amp; Salaries'!$M51,MIN('Team &amp; Salaries'!$P51,BA140+'Team &amp; Salaries'!$N51),0)),IF('Team &amp; Salaries'!$O51="Quarterly",IF(BB$6='Team &amp; Salaries'!$M51,MIN('Team &amp; Salaries'!$N51,'Team &amp; Salaries'!$P51),IF(BB$6&gt;'Team &amp; Salaries'!$M51,IFERROR(MIN('Team &amp; Salaries'!$P51,IF(ISNUMBER(AY140),AY140,0)+'Team &amp; Salaries'!$N51),'Team &amp; Salaries'!$N51),0)),IF('Team &amp; Salaries'!$O51="Annually",IF(BB$6='Team &amp; Salaries'!$M51,MIN('Team &amp; Salaries'!$N51,'Team &amp; Salaries'!$P51),IF(BB$6&gt;'Team &amp; Salaries'!$M51,IFERROR(MIN('Team &amp; Salaries'!$P51,AP140+'Team &amp; Salaries'!$N51),MIN('Team &amp; Salaries'!$N51,'Team &amp; Salaries'!$P51)),0))))))+IF($A140=Projections!$C$87,Revenue!AZ$72,0)</f>
        <v>1</v>
      </c>
      <c r="BC140" s="286">
        <f>IF('Team &amp; Salaries'!$O51="Never",IF(BC$6&gt;='Team &amp; Salaries'!$M51,MIN('Team &amp; Salaries'!$N51,'Team &amp; Salaries'!$P51),0),IF('Team &amp; Salaries'!$O51="Monthly",IF(BC$6='Team &amp; Salaries'!$M51,MIN('Team &amp; Salaries'!$N51,'Team &amp; Salaries'!$P51),IF(BC$6&gt;'Team &amp; Salaries'!$M51,MIN('Team &amp; Salaries'!$P51,BB140+'Team &amp; Salaries'!$N51),0)),IF('Team &amp; Salaries'!$O51="Quarterly",IF(BC$6='Team &amp; Salaries'!$M51,MIN('Team &amp; Salaries'!$N51,'Team &amp; Salaries'!$P51),IF(BC$6&gt;'Team &amp; Salaries'!$M51,IFERROR(MIN('Team &amp; Salaries'!$P51,IF(ISNUMBER(AZ140),AZ140,0)+'Team &amp; Salaries'!$N51),'Team &amp; Salaries'!$N51),0)),IF('Team &amp; Salaries'!$O51="Annually",IF(BC$6='Team &amp; Salaries'!$M51,MIN('Team &amp; Salaries'!$N51,'Team &amp; Salaries'!$P51),IF(BC$6&gt;'Team &amp; Salaries'!$M51,IFERROR(MIN('Team &amp; Salaries'!$P51,AQ140+'Team &amp; Salaries'!$N51),MIN('Team &amp; Salaries'!$N51,'Team &amp; Salaries'!$P51)),0))))))+IF($A140=Projections!$C$87,Revenue!BA$72,0)</f>
        <v>1</v>
      </c>
      <c r="BD140" s="286">
        <f>IF('Team &amp; Salaries'!$O51="Never",IF(BD$6&gt;='Team &amp; Salaries'!$M51,MIN('Team &amp; Salaries'!$N51,'Team &amp; Salaries'!$P51),0),IF('Team &amp; Salaries'!$O51="Monthly",IF(BD$6='Team &amp; Salaries'!$M51,MIN('Team &amp; Salaries'!$N51,'Team &amp; Salaries'!$P51),IF(BD$6&gt;'Team &amp; Salaries'!$M51,MIN('Team &amp; Salaries'!$P51,BC140+'Team &amp; Salaries'!$N51),0)),IF('Team &amp; Salaries'!$O51="Quarterly",IF(BD$6='Team &amp; Salaries'!$M51,MIN('Team &amp; Salaries'!$N51,'Team &amp; Salaries'!$P51),IF(BD$6&gt;'Team &amp; Salaries'!$M51,IFERROR(MIN('Team &amp; Salaries'!$P51,IF(ISNUMBER(BA140),BA140,0)+'Team &amp; Salaries'!$N51),'Team &amp; Salaries'!$N51),0)),IF('Team &amp; Salaries'!$O51="Annually",IF(BD$6='Team &amp; Salaries'!$M51,MIN('Team &amp; Salaries'!$N51,'Team &amp; Salaries'!$P51),IF(BD$6&gt;'Team &amp; Salaries'!$M51,IFERROR(MIN('Team &amp; Salaries'!$P51,AR140+'Team &amp; Salaries'!$N51),MIN('Team &amp; Salaries'!$N51,'Team &amp; Salaries'!$P51)),0))))))+IF($A140=Projections!$C$87,Revenue!BB$72,0)</f>
        <v>1</v>
      </c>
      <c r="BE140" s="286">
        <f>IF('Team &amp; Salaries'!$O51="Never",IF(BE$6&gt;='Team &amp; Salaries'!$M51,MIN('Team &amp; Salaries'!$N51,'Team &amp; Salaries'!$P51),0),IF('Team &amp; Salaries'!$O51="Monthly",IF(BE$6='Team &amp; Salaries'!$M51,MIN('Team &amp; Salaries'!$N51,'Team &amp; Salaries'!$P51),IF(BE$6&gt;'Team &amp; Salaries'!$M51,MIN('Team &amp; Salaries'!$P51,BD140+'Team &amp; Salaries'!$N51),0)),IF('Team &amp; Salaries'!$O51="Quarterly",IF(BE$6='Team &amp; Salaries'!$M51,MIN('Team &amp; Salaries'!$N51,'Team &amp; Salaries'!$P51),IF(BE$6&gt;'Team &amp; Salaries'!$M51,IFERROR(MIN('Team &amp; Salaries'!$P51,IF(ISNUMBER(BB140),BB140,0)+'Team &amp; Salaries'!$N51),'Team &amp; Salaries'!$N51),0)),IF('Team &amp; Salaries'!$O51="Annually",IF(BE$6='Team &amp; Salaries'!$M51,MIN('Team &amp; Salaries'!$N51,'Team &amp; Salaries'!$P51),IF(BE$6&gt;'Team &amp; Salaries'!$M51,IFERROR(MIN('Team &amp; Salaries'!$P51,AS140+'Team &amp; Salaries'!$N51),MIN('Team &amp; Salaries'!$N51,'Team &amp; Salaries'!$P51)),0))))))+IF($A140=Projections!$C$87,Revenue!BC$72,0)</f>
        <v>1</v>
      </c>
      <c r="BF140" s="286">
        <f>IF('Team &amp; Salaries'!$O51="Never",IF(BF$6&gt;='Team &amp; Salaries'!$M51,MIN('Team &amp; Salaries'!$N51,'Team &amp; Salaries'!$P51),0),IF('Team &amp; Salaries'!$O51="Monthly",IF(BF$6='Team &amp; Salaries'!$M51,MIN('Team &amp; Salaries'!$N51,'Team &amp; Salaries'!$P51),IF(BF$6&gt;'Team &amp; Salaries'!$M51,MIN('Team &amp; Salaries'!$P51,BE140+'Team &amp; Salaries'!$N51),0)),IF('Team &amp; Salaries'!$O51="Quarterly",IF(BF$6='Team &amp; Salaries'!$M51,MIN('Team &amp; Salaries'!$N51,'Team &amp; Salaries'!$P51),IF(BF$6&gt;'Team &amp; Salaries'!$M51,IFERROR(MIN('Team &amp; Salaries'!$P51,IF(ISNUMBER(BC140),BC140,0)+'Team &amp; Salaries'!$N51),'Team &amp; Salaries'!$N51),0)),IF('Team &amp; Salaries'!$O51="Annually",IF(BF$6='Team &amp; Salaries'!$M51,MIN('Team &amp; Salaries'!$N51,'Team &amp; Salaries'!$P51),IF(BF$6&gt;'Team &amp; Salaries'!$M51,IFERROR(MIN('Team &amp; Salaries'!$P51,AT140+'Team &amp; Salaries'!$N51),MIN('Team &amp; Salaries'!$N51,'Team &amp; Salaries'!$P51)),0))))))+IF($A140=Projections!$C$87,Revenue!BD$72,0)</f>
        <v>1</v>
      </c>
      <c r="BG140" s="286">
        <f>IF('Team &amp; Salaries'!$O51="Never",IF(BG$6&gt;='Team &amp; Salaries'!$M51,MIN('Team &amp; Salaries'!$N51,'Team &amp; Salaries'!$P51),0),IF('Team &amp; Salaries'!$O51="Monthly",IF(BG$6='Team &amp; Salaries'!$M51,MIN('Team &amp; Salaries'!$N51,'Team &amp; Salaries'!$P51),IF(BG$6&gt;'Team &amp; Salaries'!$M51,MIN('Team &amp; Salaries'!$P51,BF140+'Team &amp; Salaries'!$N51),0)),IF('Team &amp; Salaries'!$O51="Quarterly",IF(BG$6='Team &amp; Salaries'!$M51,MIN('Team &amp; Salaries'!$N51,'Team &amp; Salaries'!$P51),IF(BG$6&gt;'Team &amp; Salaries'!$M51,IFERROR(MIN('Team &amp; Salaries'!$P51,IF(ISNUMBER(BD140),BD140,0)+'Team &amp; Salaries'!$N51),'Team &amp; Salaries'!$N51),0)),IF('Team &amp; Salaries'!$O51="Annually",IF(BG$6='Team &amp; Salaries'!$M51,MIN('Team &amp; Salaries'!$N51,'Team &amp; Salaries'!$P51),IF(BG$6&gt;'Team &amp; Salaries'!$M51,IFERROR(MIN('Team &amp; Salaries'!$P51,AU140+'Team &amp; Salaries'!$N51),MIN('Team &amp; Salaries'!$N51,'Team &amp; Salaries'!$P51)),0))))))+IF($A140=Projections!$C$87,Revenue!BE$72,0)</f>
        <v>1</v>
      </c>
      <c r="BH140" s="286">
        <f>IF('Team &amp; Salaries'!$O51="Never",IF(BH$6&gt;='Team &amp; Salaries'!$M51,MIN('Team &amp; Salaries'!$N51,'Team &amp; Salaries'!$P51),0),IF('Team &amp; Salaries'!$O51="Monthly",IF(BH$6='Team &amp; Salaries'!$M51,MIN('Team &amp; Salaries'!$N51,'Team &amp; Salaries'!$P51),IF(BH$6&gt;'Team &amp; Salaries'!$M51,MIN('Team &amp; Salaries'!$P51,BG140+'Team &amp; Salaries'!$N51),0)),IF('Team &amp; Salaries'!$O51="Quarterly",IF(BH$6='Team &amp; Salaries'!$M51,MIN('Team &amp; Salaries'!$N51,'Team &amp; Salaries'!$P51),IF(BH$6&gt;'Team &amp; Salaries'!$M51,IFERROR(MIN('Team &amp; Salaries'!$P51,IF(ISNUMBER(BE140),BE140,0)+'Team &amp; Salaries'!$N51),'Team &amp; Salaries'!$N51),0)),IF('Team &amp; Salaries'!$O51="Annually",IF(BH$6='Team &amp; Salaries'!$M51,MIN('Team &amp; Salaries'!$N51,'Team &amp; Salaries'!$P51),IF(BH$6&gt;'Team &amp; Salaries'!$M51,IFERROR(MIN('Team &amp; Salaries'!$P51,AV140+'Team &amp; Salaries'!$N51),MIN('Team &amp; Salaries'!$N51,'Team &amp; Salaries'!$P51)),0))))))+IF($A140=Projections!$C$87,Revenue!BF$72,0)</f>
        <v>1</v>
      </c>
      <c r="BI140" s="286">
        <f>IF('Team &amp; Salaries'!$O51="Never",IF(BI$6&gt;='Team &amp; Salaries'!$M51,MIN('Team &amp; Salaries'!$N51,'Team &amp; Salaries'!$P51),0),IF('Team &amp; Salaries'!$O51="Monthly",IF(BI$6='Team &amp; Salaries'!$M51,MIN('Team &amp; Salaries'!$N51,'Team &amp; Salaries'!$P51),IF(BI$6&gt;'Team &amp; Salaries'!$M51,MIN('Team &amp; Salaries'!$P51,BH140+'Team &amp; Salaries'!$N51),0)),IF('Team &amp; Salaries'!$O51="Quarterly",IF(BI$6='Team &amp; Salaries'!$M51,MIN('Team &amp; Salaries'!$N51,'Team &amp; Salaries'!$P51),IF(BI$6&gt;'Team &amp; Salaries'!$M51,IFERROR(MIN('Team &amp; Salaries'!$P51,IF(ISNUMBER(BF140),BF140,0)+'Team &amp; Salaries'!$N51),'Team &amp; Salaries'!$N51),0)),IF('Team &amp; Salaries'!$O51="Annually",IF(BI$6='Team &amp; Salaries'!$M51,MIN('Team &amp; Salaries'!$N51,'Team &amp; Salaries'!$P51),IF(BI$6&gt;'Team &amp; Salaries'!$M51,IFERROR(MIN('Team &amp; Salaries'!$P51,AW140+'Team &amp; Salaries'!$N51),MIN('Team &amp; Salaries'!$N51,'Team &amp; Salaries'!$P51)),0))))))+IF($A140=Projections!$C$87,Revenue!BG$72,0)</f>
        <v>1</v>
      </c>
      <c r="BJ140" s="286">
        <f>IF('Team &amp; Salaries'!$O51="Never",IF(BJ$6&gt;='Team &amp; Salaries'!$M51,MIN('Team &amp; Salaries'!$N51,'Team &amp; Salaries'!$P51),0),IF('Team &amp; Salaries'!$O51="Monthly",IF(BJ$6='Team &amp; Salaries'!$M51,MIN('Team &amp; Salaries'!$N51,'Team &amp; Salaries'!$P51),IF(BJ$6&gt;'Team &amp; Salaries'!$M51,MIN('Team &amp; Salaries'!$P51,BI140+'Team &amp; Salaries'!$N51),0)),IF('Team &amp; Salaries'!$O51="Quarterly",IF(BJ$6='Team &amp; Salaries'!$M51,MIN('Team &amp; Salaries'!$N51,'Team &amp; Salaries'!$P51),IF(BJ$6&gt;'Team &amp; Salaries'!$M51,IFERROR(MIN('Team &amp; Salaries'!$P51,IF(ISNUMBER(BG140),BG140,0)+'Team &amp; Salaries'!$N51),'Team &amp; Salaries'!$N51),0)),IF('Team &amp; Salaries'!$O51="Annually",IF(BJ$6='Team &amp; Salaries'!$M51,MIN('Team &amp; Salaries'!$N51,'Team &amp; Salaries'!$P51),IF(BJ$6&gt;'Team &amp; Salaries'!$M51,IFERROR(MIN('Team &amp; Salaries'!$P51,AX140+'Team &amp; Salaries'!$N51),MIN('Team &amp; Salaries'!$N51,'Team &amp; Salaries'!$P51)),0))))))+IF($A140=Projections!$C$87,Revenue!BH$72,0)</f>
        <v>1</v>
      </c>
      <c r="BK140" s="286">
        <f>IF('Team &amp; Salaries'!$O51="Never",IF(BK$6&gt;='Team &amp; Salaries'!$M51,MIN('Team &amp; Salaries'!$N51,'Team &amp; Salaries'!$P51),0),IF('Team &amp; Salaries'!$O51="Monthly",IF(BK$6='Team &amp; Salaries'!$M51,MIN('Team &amp; Salaries'!$N51,'Team &amp; Salaries'!$P51),IF(BK$6&gt;'Team &amp; Salaries'!$M51,MIN('Team &amp; Salaries'!$P51,BJ140+'Team &amp; Salaries'!$N51),0)),IF('Team &amp; Salaries'!$O51="Quarterly",IF(BK$6='Team &amp; Salaries'!$M51,MIN('Team &amp; Salaries'!$N51,'Team &amp; Salaries'!$P51),IF(BK$6&gt;'Team &amp; Salaries'!$M51,IFERROR(MIN('Team &amp; Salaries'!$P51,IF(ISNUMBER(BH140),BH140,0)+'Team &amp; Salaries'!$N51),'Team &amp; Salaries'!$N51),0)),IF('Team &amp; Salaries'!$O51="Annually",IF(BK$6='Team &amp; Salaries'!$M51,MIN('Team &amp; Salaries'!$N51,'Team &amp; Salaries'!$P51),IF(BK$6&gt;'Team &amp; Salaries'!$M51,IFERROR(MIN('Team &amp; Salaries'!$P51,AY140+'Team &amp; Salaries'!$N51),MIN('Team &amp; Salaries'!$N51,'Team &amp; Salaries'!$P51)),0))))))+IF($A140=Projections!$C$87,Revenue!BI$72,0)</f>
        <v>1</v>
      </c>
      <c r="BL140" s="286">
        <f>IF('Team &amp; Salaries'!$O51="Never",IF(BL$6&gt;='Team &amp; Salaries'!$M51,MIN('Team &amp; Salaries'!$N51,'Team &amp; Salaries'!$P51),0),IF('Team &amp; Salaries'!$O51="Monthly",IF(BL$6='Team &amp; Salaries'!$M51,MIN('Team &amp; Salaries'!$N51,'Team &amp; Salaries'!$P51),IF(BL$6&gt;'Team &amp; Salaries'!$M51,MIN('Team &amp; Salaries'!$P51,BK140+'Team &amp; Salaries'!$N51),0)),IF('Team &amp; Salaries'!$O51="Quarterly",IF(BL$6='Team &amp; Salaries'!$M51,MIN('Team &amp; Salaries'!$N51,'Team &amp; Salaries'!$P51),IF(BL$6&gt;'Team &amp; Salaries'!$M51,IFERROR(MIN('Team &amp; Salaries'!$P51,IF(ISNUMBER(BI140),BI140,0)+'Team &amp; Salaries'!$N51),'Team &amp; Salaries'!$N51),0)),IF('Team &amp; Salaries'!$O51="Annually",IF(BL$6='Team &amp; Salaries'!$M51,MIN('Team &amp; Salaries'!$N51,'Team &amp; Salaries'!$P51),IF(BL$6&gt;'Team &amp; Salaries'!$M51,IFERROR(MIN('Team &amp; Salaries'!$P51,AZ140+'Team &amp; Salaries'!$N51),MIN('Team &amp; Salaries'!$N51,'Team &amp; Salaries'!$P51)),0))))))+IF($A140=Projections!$C$87,Revenue!BJ$72,0)</f>
        <v>1</v>
      </c>
      <c r="BM140" s="286">
        <f>IF('Team &amp; Salaries'!$O51="Never",IF(BM$6&gt;='Team &amp; Salaries'!$M51,MIN('Team &amp; Salaries'!$N51,'Team &amp; Salaries'!$P51),0),IF('Team &amp; Salaries'!$O51="Monthly",IF(BM$6='Team &amp; Salaries'!$M51,MIN('Team &amp; Salaries'!$N51,'Team &amp; Salaries'!$P51),IF(BM$6&gt;'Team &amp; Salaries'!$M51,MIN('Team &amp; Salaries'!$P51,BL140+'Team &amp; Salaries'!$N51),0)),IF('Team &amp; Salaries'!$O51="Quarterly",IF(BM$6='Team &amp; Salaries'!$M51,MIN('Team &amp; Salaries'!$N51,'Team &amp; Salaries'!$P51),IF(BM$6&gt;'Team &amp; Salaries'!$M51,IFERROR(MIN('Team &amp; Salaries'!$P51,IF(ISNUMBER(BJ140),BJ140,0)+'Team &amp; Salaries'!$N51),'Team &amp; Salaries'!$N51),0)),IF('Team &amp; Salaries'!$O51="Annually",IF(BM$6='Team &amp; Salaries'!$M51,MIN('Team &amp; Salaries'!$N51,'Team &amp; Salaries'!$P51),IF(BM$6&gt;'Team &amp; Salaries'!$M51,IFERROR(MIN('Team &amp; Salaries'!$P51,BA140+'Team &amp; Salaries'!$N51),MIN('Team &amp; Salaries'!$N51,'Team &amp; Salaries'!$P51)),0))))))+IF($A140=Projections!$C$87,Revenue!BK$72,0)</f>
        <v>1</v>
      </c>
      <c r="BN140" s="286">
        <f>IF('Team &amp; Salaries'!$O51="Never",IF(BN$6&gt;='Team &amp; Salaries'!$M51,MIN('Team &amp; Salaries'!$N51,'Team &amp; Salaries'!$P51),0),IF('Team &amp; Salaries'!$O51="Monthly",IF(BN$6='Team &amp; Salaries'!$M51,MIN('Team &amp; Salaries'!$N51,'Team &amp; Salaries'!$P51),IF(BN$6&gt;'Team &amp; Salaries'!$M51,MIN('Team &amp; Salaries'!$P51,BM140+'Team &amp; Salaries'!$N51),0)),IF('Team &amp; Salaries'!$O51="Quarterly",IF(BN$6='Team &amp; Salaries'!$M51,MIN('Team &amp; Salaries'!$N51,'Team &amp; Salaries'!$P51),IF(BN$6&gt;'Team &amp; Salaries'!$M51,IFERROR(MIN('Team &amp; Salaries'!$P51,IF(ISNUMBER(BK140),BK140,0)+'Team &amp; Salaries'!$N51),'Team &amp; Salaries'!$N51),0)),IF('Team &amp; Salaries'!$O51="Annually",IF(BN$6='Team &amp; Salaries'!$M51,MIN('Team &amp; Salaries'!$N51,'Team &amp; Salaries'!$P51),IF(BN$6&gt;'Team &amp; Salaries'!$M51,IFERROR(MIN('Team &amp; Salaries'!$P51,BB140+'Team &amp; Salaries'!$N51),MIN('Team &amp; Salaries'!$N51,'Team &amp; Salaries'!$P51)),0))))))+IF($A140=Projections!$C$87,Revenue!BL$72,0)</f>
        <v>1</v>
      </c>
      <c r="BO140" s="286">
        <f>IF('Team &amp; Salaries'!$O51="Never",IF(BO$6&gt;='Team &amp; Salaries'!$M51,MIN('Team &amp; Salaries'!$N51,'Team &amp; Salaries'!$P51),0),IF('Team &amp; Salaries'!$O51="Monthly",IF(BO$6='Team &amp; Salaries'!$M51,MIN('Team &amp; Salaries'!$N51,'Team &amp; Salaries'!$P51),IF(BO$6&gt;'Team &amp; Salaries'!$M51,MIN('Team &amp; Salaries'!$P51,BN140+'Team &amp; Salaries'!$N51),0)),IF('Team &amp; Salaries'!$O51="Quarterly",IF(BO$6='Team &amp; Salaries'!$M51,MIN('Team &amp; Salaries'!$N51,'Team &amp; Salaries'!$P51),IF(BO$6&gt;'Team &amp; Salaries'!$M51,IFERROR(MIN('Team &amp; Salaries'!$P51,IF(ISNUMBER(BL140),BL140,0)+'Team &amp; Salaries'!$N51),'Team &amp; Salaries'!$N51),0)),IF('Team &amp; Salaries'!$O51="Annually",IF(BO$6='Team &amp; Salaries'!$M51,MIN('Team &amp; Salaries'!$N51,'Team &amp; Salaries'!$P51),IF(BO$6&gt;'Team &amp; Salaries'!$M51,IFERROR(MIN('Team &amp; Salaries'!$P51,BC140+'Team &amp; Salaries'!$N51),MIN('Team &amp; Salaries'!$N51,'Team &amp; Salaries'!$P51)),0))))))+IF($A140=Projections!$C$87,Revenue!BM$72,0)</f>
        <v>1</v>
      </c>
      <c r="BP140" s="286">
        <f>IF('Team &amp; Salaries'!$O51="Never",IF(BP$6&gt;='Team &amp; Salaries'!$M51,MIN('Team &amp; Salaries'!$N51,'Team &amp; Salaries'!$P51),0),IF('Team &amp; Salaries'!$O51="Monthly",IF(BP$6='Team &amp; Salaries'!$M51,MIN('Team &amp; Salaries'!$N51,'Team &amp; Salaries'!$P51),IF(BP$6&gt;'Team &amp; Salaries'!$M51,MIN('Team &amp; Salaries'!$P51,BO140+'Team &amp; Salaries'!$N51),0)),IF('Team &amp; Salaries'!$O51="Quarterly",IF(BP$6='Team &amp; Salaries'!$M51,MIN('Team &amp; Salaries'!$N51,'Team &amp; Salaries'!$P51),IF(BP$6&gt;'Team &amp; Salaries'!$M51,IFERROR(MIN('Team &amp; Salaries'!$P51,IF(ISNUMBER(BM140),BM140,0)+'Team &amp; Salaries'!$N51),'Team &amp; Salaries'!$N51),0)),IF('Team &amp; Salaries'!$O51="Annually",IF(BP$6='Team &amp; Salaries'!$M51,MIN('Team &amp; Salaries'!$N51,'Team &amp; Salaries'!$P51),IF(BP$6&gt;'Team &amp; Salaries'!$M51,IFERROR(MIN('Team &amp; Salaries'!$P51,BD140+'Team &amp; Salaries'!$N51),MIN('Team &amp; Salaries'!$N51,'Team &amp; Salaries'!$P51)),0))))))+IF($A140=Projections!$C$87,Revenue!BN$72,0)</f>
        <v>1</v>
      </c>
      <c r="BQ140" s="286">
        <f>IF('Team &amp; Salaries'!$O51="Never",IF(BQ$6&gt;='Team &amp; Salaries'!$M51,MIN('Team &amp; Salaries'!$N51,'Team &amp; Salaries'!$P51),0),IF('Team &amp; Salaries'!$O51="Monthly",IF(BQ$6='Team &amp; Salaries'!$M51,MIN('Team &amp; Salaries'!$N51,'Team &amp; Salaries'!$P51),IF(BQ$6&gt;'Team &amp; Salaries'!$M51,MIN('Team &amp; Salaries'!$P51,BP140+'Team &amp; Salaries'!$N51),0)),IF('Team &amp; Salaries'!$O51="Quarterly",IF(BQ$6='Team &amp; Salaries'!$M51,MIN('Team &amp; Salaries'!$N51,'Team &amp; Salaries'!$P51),IF(BQ$6&gt;'Team &amp; Salaries'!$M51,IFERROR(MIN('Team &amp; Salaries'!$P51,IF(ISNUMBER(BN140),BN140,0)+'Team &amp; Salaries'!$N51),'Team &amp; Salaries'!$N51),0)),IF('Team &amp; Salaries'!$O51="Annually",IF(BQ$6='Team &amp; Salaries'!$M51,MIN('Team &amp; Salaries'!$N51,'Team &amp; Salaries'!$P51),IF(BQ$6&gt;'Team &amp; Salaries'!$M51,IFERROR(MIN('Team &amp; Salaries'!$P51,BE140+'Team &amp; Salaries'!$N51),MIN('Team &amp; Salaries'!$N51,'Team &amp; Salaries'!$P51)),0))))))+IF($A140=Projections!$C$87,Revenue!BO$72,0)</f>
        <v>1</v>
      </c>
      <c r="BR140" s="286">
        <f>IF('Team &amp; Salaries'!$O51="Never",IF(BR$6&gt;='Team &amp; Salaries'!$M51,MIN('Team &amp; Salaries'!$N51,'Team &amp; Salaries'!$P51),0),IF('Team &amp; Salaries'!$O51="Monthly",IF(BR$6='Team &amp; Salaries'!$M51,MIN('Team &amp; Salaries'!$N51,'Team &amp; Salaries'!$P51),IF(BR$6&gt;'Team &amp; Salaries'!$M51,MIN('Team &amp; Salaries'!$P51,BQ140+'Team &amp; Salaries'!$N51),0)),IF('Team &amp; Salaries'!$O51="Quarterly",IF(BR$6='Team &amp; Salaries'!$M51,MIN('Team &amp; Salaries'!$N51,'Team &amp; Salaries'!$P51),IF(BR$6&gt;'Team &amp; Salaries'!$M51,IFERROR(MIN('Team &amp; Salaries'!$P51,IF(ISNUMBER(BO140),BO140,0)+'Team &amp; Salaries'!$N51),'Team &amp; Salaries'!$N51),0)),IF('Team &amp; Salaries'!$O51="Annually",IF(BR$6='Team &amp; Salaries'!$M51,MIN('Team &amp; Salaries'!$N51,'Team &amp; Salaries'!$P51),IF(BR$6&gt;'Team &amp; Salaries'!$M51,IFERROR(MIN('Team &amp; Salaries'!$P51,BF140+'Team &amp; Salaries'!$N51),MIN('Team &amp; Salaries'!$N51,'Team &amp; Salaries'!$P51)),0))))))+IF($A140=Projections!$C$87,Revenue!BP$72,0)</f>
        <v>1</v>
      </c>
      <c r="BS140" s="286">
        <f>IF('Team &amp; Salaries'!$O51="Never",IF(BS$6&gt;='Team &amp; Salaries'!$M51,MIN('Team &amp; Salaries'!$N51,'Team &amp; Salaries'!$P51),0),IF('Team &amp; Salaries'!$O51="Monthly",IF(BS$6='Team &amp; Salaries'!$M51,MIN('Team &amp; Salaries'!$N51,'Team &amp; Salaries'!$P51),IF(BS$6&gt;'Team &amp; Salaries'!$M51,MIN('Team &amp; Salaries'!$P51,BR140+'Team &amp; Salaries'!$N51),0)),IF('Team &amp; Salaries'!$O51="Quarterly",IF(BS$6='Team &amp; Salaries'!$M51,MIN('Team &amp; Salaries'!$N51,'Team &amp; Salaries'!$P51),IF(BS$6&gt;'Team &amp; Salaries'!$M51,IFERROR(MIN('Team &amp; Salaries'!$P51,IF(ISNUMBER(BP140),BP140,0)+'Team &amp; Salaries'!$N51),'Team &amp; Salaries'!$N51),0)),IF('Team &amp; Salaries'!$O51="Annually",IF(BS$6='Team &amp; Salaries'!$M51,MIN('Team &amp; Salaries'!$N51,'Team &amp; Salaries'!$P51),IF(BS$6&gt;'Team &amp; Salaries'!$M51,IFERROR(MIN('Team &amp; Salaries'!$P51,BG140+'Team &amp; Salaries'!$N51),MIN('Team &amp; Salaries'!$N51,'Team &amp; Salaries'!$P51)),0))))))+IF($A140=Projections!$C$87,Revenue!BQ$72,0)</f>
        <v>1</v>
      </c>
      <c r="BT140" s="286">
        <f>IF('Team &amp; Salaries'!$O51="Never",IF(BT$6&gt;='Team &amp; Salaries'!$M51,MIN('Team &amp; Salaries'!$N51,'Team &amp; Salaries'!$P51),0),IF('Team &amp; Salaries'!$O51="Monthly",IF(BT$6='Team &amp; Salaries'!$M51,MIN('Team &amp; Salaries'!$N51,'Team &amp; Salaries'!$P51),IF(BT$6&gt;'Team &amp; Salaries'!$M51,MIN('Team &amp; Salaries'!$P51,BS140+'Team &amp; Salaries'!$N51),0)),IF('Team &amp; Salaries'!$O51="Quarterly",IF(BT$6='Team &amp; Salaries'!$M51,MIN('Team &amp; Salaries'!$N51,'Team &amp; Salaries'!$P51),IF(BT$6&gt;'Team &amp; Salaries'!$M51,IFERROR(MIN('Team &amp; Salaries'!$P51,IF(ISNUMBER(BQ140),BQ140,0)+'Team &amp; Salaries'!$N51),'Team &amp; Salaries'!$N51),0)),IF('Team &amp; Salaries'!$O51="Annually",IF(BT$6='Team &amp; Salaries'!$M51,MIN('Team &amp; Salaries'!$N51,'Team &amp; Salaries'!$P51),IF(BT$6&gt;'Team &amp; Salaries'!$M51,IFERROR(MIN('Team &amp; Salaries'!$P51,BH140+'Team &amp; Salaries'!$N51),MIN('Team &amp; Salaries'!$N51,'Team &amp; Salaries'!$P51)),0))))))+IF($A140=Projections!$C$87,Revenue!BR$72,0)</f>
        <v>1</v>
      </c>
      <c r="BU140" s="286">
        <f>IF('Team &amp; Salaries'!$O51="Never",IF(BU$6&gt;='Team &amp; Salaries'!$M51,MIN('Team &amp; Salaries'!$N51,'Team &amp; Salaries'!$P51),0),IF('Team &amp; Salaries'!$O51="Monthly",IF(BU$6='Team &amp; Salaries'!$M51,MIN('Team &amp; Salaries'!$N51,'Team &amp; Salaries'!$P51),IF(BU$6&gt;'Team &amp; Salaries'!$M51,MIN('Team &amp; Salaries'!$P51,BT140+'Team &amp; Salaries'!$N51),0)),IF('Team &amp; Salaries'!$O51="Quarterly",IF(BU$6='Team &amp; Salaries'!$M51,MIN('Team &amp; Salaries'!$N51,'Team &amp; Salaries'!$P51),IF(BU$6&gt;'Team &amp; Salaries'!$M51,IFERROR(MIN('Team &amp; Salaries'!$P51,IF(ISNUMBER(BR140),BR140,0)+'Team &amp; Salaries'!$N51),'Team &amp; Salaries'!$N51),0)),IF('Team &amp; Salaries'!$O51="Annually",IF(BU$6='Team &amp; Salaries'!$M51,MIN('Team &amp; Salaries'!$N51,'Team &amp; Salaries'!$P51),IF(BU$6&gt;'Team &amp; Salaries'!$M51,IFERROR(MIN('Team &amp; Salaries'!$P51,BI140+'Team &amp; Salaries'!$N51),MIN('Team &amp; Salaries'!$N51,'Team &amp; Salaries'!$P51)),0))))))+IF($A140=Projections!$C$87,Revenue!BS$72,0)</f>
        <v>1</v>
      </c>
      <c r="BV140" s="286">
        <f>IF('Team &amp; Salaries'!$O51="Never",IF(BV$6&gt;='Team &amp; Salaries'!$M51,MIN('Team &amp; Salaries'!$N51,'Team &amp; Salaries'!$P51),0),IF('Team &amp; Salaries'!$O51="Monthly",IF(BV$6='Team &amp; Salaries'!$M51,MIN('Team &amp; Salaries'!$N51,'Team &amp; Salaries'!$P51),IF(BV$6&gt;'Team &amp; Salaries'!$M51,MIN('Team &amp; Salaries'!$P51,BU140+'Team &amp; Salaries'!$N51),0)),IF('Team &amp; Salaries'!$O51="Quarterly",IF(BV$6='Team &amp; Salaries'!$M51,MIN('Team &amp; Salaries'!$N51,'Team &amp; Salaries'!$P51),IF(BV$6&gt;'Team &amp; Salaries'!$M51,IFERROR(MIN('Team &amp; Salaries'!$P51,IF(ISNUMBER(BS140),BS140,0)+'Team &amp; Salaries'!$N51),'Team &amp; Salaries'!$N51),0)),IF('Team &amp; Salaries'!$O51="Annually",IF(BV$6='Team &amp; Salaries'!$M51,MIN('Team &amp; Salaries'!$N51,'Team &amp; Salaries'!$P51),IF(BV$6&gt;'Team &amp; Salaries'!$M51,IFERROR(MIN('Team &amp; Salaries'!$P51,BJ140+'Team &amp; Salaries'!$N51),MIN('Team &amp; Salaries'!$N51,'Team &amp; Salaries'!$P51)),0))))))+IF($A140=Projections!$C$87,Revenue!BT$72,0)</f>
        <v>1</v>
      </c>
      <c r="BW140" s="286">
        <f>IF('Team &amp; Salaries'!$O51="Never",IF(BW$6&gt;='Team &amp; Salaries'!$M51,MIN('Team &amp; Salaries'!$N51,'Team &amp; Salaries'!$P51),0),IF('Team &amp; Salaries'!$O51="Monthly",IF(BW$6='Team &amp; Salaries'!$M51,MIN('Team &amp; Salaries'!$N51,'Team &amp; Salaries'!$P51),IF(BW$6&gt;'Team &amp; Salaries'!$M51,MIN('Team &amp; Salaries'!$P51,BV140+'Team &amp; Salaries'!$N51),0)),IF('Team &amp; Salaries'!$O51="Quarterly",IF(BW$6='Team &amp; Salaries'!$M51,MIN('Team &amp; Salaries'!$N51,'Team &amp; Salaries'!$P51),IF(BW$6&gt;'Team &amp; Salaries'!$M51,IFERROR(MIN('Team &amp; Salaries'!$P51,IF(ISNUMBER(BT140),BT140,0)+'Team &amp; Salaries'!$N51),'Team &amp; Salaries'!$N51),0)),IF('Team &amp; Salaries'!$O51="Annually",IF(BW$6='Team &amp; Salaries'!$M51,MIN('Team &amp; Salaries'!$N51,'Team &amp; Salaries'!$P51),IF(BW$6&gt;'Team &amp; Salaries'!$M51,IFERROR(MIN('Team &amp; Salaries'!$P51,BK140+'Team &amp; Salaries'!$N51),MIN('Team &amp; Salaries'!$N51,'Team &amp; Salaries'!$P51)),0))))))+IF($A140=Projections!$C$87,Revenue!BU$72,0)</f>
        <v>1</v>
      </c>
      <c r="BX140" s="286">
        <f>IF('Team &amp; Salaries'!$O51="Never",IF(BX$6&gt;='Team &amp; Salaries'!$M51,MIN('Team &amp; Salaries'!$N51,'Team &amp; Salaries'!$P51),0),IF('Team &amp; Salaries'!$O51="Monthly",IF(BX$6='Team &amp; Salaries'!$M51,MIN('Team &amp; Salaries'!$N51,'Team &amp; Salaries'!$P51),IF(BX$6&gt;'Team &amp; Salaries'!$M51,MIN('Team &amp; Salaries'!$P51,BW140+'Team &amp; Salaries'!$N51),0)),IF('Team &amp; Salaries'!$O51="Quarterly",IF(BX$6='Team &amp; Salaries'!$M51,MIN('Team &amp; Salaries'!$N51,'Team &amp; Salaries'!$P51),IF(BX$6&gt;'Team &amp; Salaries'!$M51,IFERROR(MIN('Team &amp; Salaries'!$P51,IF(ISNUMBER(BU140),BU140,0)+'Team &amp; Salaries'!$N51),'Team &amp; Salaries'!$N51),0)),IF('Team &amp; Salaries'!$O51="Annually",IF(BX$6='Team &amp; Salaries'!$M51,MIN('Team &amp; Salaries'!$N51,'Team &amp; Salaries'!$P51),IF(BX$6&gt;'Team &amp; Salaries'!$M51,IFERROR(MIN('Team &amp; Salaries'!$P51,BL140+'Team &amp; Salaries'!$N51),MIN('Team &amp; Salaries'!$N51,'Team &amp; Salaries'!$P51)),0))))))+IF($A140=Projections!$C$87,Revenue!BV$72,0)</f>
        <v>1</v>
      </c>
      <c r="BY140" s="286">
        <f>IF('Team &amp; Salaries'!$O51="Never",IF(BY$6&gt;='Team &amp; Salaries'!$M51,MIN('Team &amp; Salaries'!$N51,'Team &amp; Salaries'!$P51),0),IF('Team &amp; Salaries'!$O51="Monthly",IF(BY$6='Team &amp; Salaries'!$M51,MIN('Team &amp; Salaries'!$N51,'Team &amp; Salaries'!$P51),IF(BY$6&gt;'Team &amp; Salaries'!$M51,MIN('Team &amp; Salaries'!$P51,BX140+'Team &amp; Salaries'!$N51),0)),IF('Team &amp; Salaries'!$O51="Quarterly",IF(BY$6='Team &amp; Salaries'!$M51,MIN('Team &amp; Salaries'!$N51,'Team &amp; Salaries'!$P51),IF(BY$6&gt;'Team &amp; Salaries'!$M51,IFERROR(MIN('Team &amp; Salaries'!$P51,IF(ISNUMBER(BV140),BV140,0)+'Team &amp; Salaries'!$N51),'Team &amp; Salaries'!$N51),0)),IF('Team &amp; Salaries'!$O51="Annually",IF(BY$6='Team &amp; Salaries'!$M51,MIN('Team &amp; Salaries'!$N51,'Team &amp; Salaries'!$P51),IF(BY$6&gt;'Team &amp; Salaries'!$M51,IFERROR(MIN('Team &amp; Salaries'!$P51,BM140+'Team &amp; Salaries'!$N51),MIN('Team &amp; Salaries'!$N51,'Team &amp; Salaries'!$P51)),0))))))+IF($A140=Projections!$C$87,Revenue!BW$72,0)</f>
        <v>1</v>
      </c>
      <c r="BZ140" s="286">
        <f>IF('Team &amp; Salaries'!$O51="Never",IF(BZ$6&gt;='Team &amp; Salaries'!$M51,MIN('Team &amp; Salaries'!$N51,'Team &amp; Salaries'!$P51),0),IF('Team &amp; Salaries'!$O51="Monthly",IF(BZ$6='Team &amp; Salaries'!$M51,MIN('Team &amp; Salaries'!$N51,'Team &amp; Salaries'!$P51),IF(BZ$6&gt;'Team &amp; Salaries'!$M51,MIN('Team &amp; Salaries'!$P51,BY140+'Team &amp; Salaries'!$N51),0)),IF('Team &amp; Salaries'!$O51="Quarterly",IF(BZ$6='Team &amp; Salaries'!$M51,MIN('Team &amp; Salaries'!$N51,'Team &amp; Salaries'!$P51),IF(BZ$6&gt;'Team &amp; Salaries'!$M51,IFERROR(MIN('Team &amp; Salaries'!$P51,IF(ISNUMBER(BW140),BW140,0)+'Team &amp; Salaries'!$N51),'Team &amp; Salaries'!$N51),0)),IF('Team &amp; Salaries'!$O51="Annually",IF(BZ$6='Team &amp; Salaries'!$M51,MIN('Team &amp; Salaries'!$N51,'Team &amp; Salaries'!$P51),IF(BZ$6&gt;'Team &amp; Salaries'!$M51,IFERROR(MIN('Team &amp; Salaries'!$P51,BN140+'Team &amp; Salaries'!$N51),MIN('Team &amp; Salaries'!$N51,'Team &amp; Salaries'!$P51)),0))))))+IF($A140=Projections!$C$87,Revenue!BX$72,0)</f>
        <v>1</v>
      </c>
      <c r="CA140" s="286">
        <f>IF('Team &amp; Salaries'!$O51="Never",IF(CA$6&gt;='Team &amp; Salaries'!$M51,MIN('Team &amp; Salaries'!$N51,'Team &amp; Salaries'!$P51),0),IF('Team &amp; Salaries'!$O51="Monthly",IF(CA$6='Team &amp; Salaries'!$M51,MIN('Team &amp; Salaries'!$N51,'Team &amp; Salaries'!$P51),IF(CA$6&gt;'Team &amp; Salaries'!$M51,MIN('Team &amp; Salaries'!$P51,BZ140+'Team &amp; Salaries'!$N51),0)),IF('Team &amp; Salaries'!$O51="Quarterly",IF(CA$6='Team &amp; Salaries'!$M51,MIN('Team &amp; Salaries'!$N51,'Team &amp; Salaries'!$P51),IF(CA$6&gt;'Team &amp; Salaries'!$M51,IFERROR(MIN('Team &amp; Salaries'!$P51,IF(ISNUMBER(BX140),BX140,0)+'Team &amp; Salaries'!$N51),'Team &amp; Salaries'!$N51),0)),IF('Team &amp; Salaries'!$O51="Annually",IF(CA$6='Team &amp; Salaries'!$M51,MIN('Team &amp; Salaries'!$N51,'Team &amp; Salaries'!$P51),IF(CA$6&gt;'Team &amp; Salaries'!$M51,IFERROR(MIN('Team &amp; Salaries'!$P51,BO140+'Team &amp; Salaries'!$N51),MIN('Team &amp; Salaries'!$N51,'Team &amp; Salaries'!$P51)),0))))))+IF($A140=Projections!$C$87,Revenue!BY$72,0)</f>
        <v>1</v>
      </c>
      <c r="CB140" s="286">
        <f>IF('Team &amp; Salaries'!$O51="Never",IF(CB$6&gt;='Team &amp; Salaries'!$M51,MIN('Team &amp; Salaries'!$N51,'Team &amp; Salaries'!$P51),0),IF('Team &amp; Salaries'!$O51="Monthly",IF(CB$6='Team &amp; Salaries'!$M51,MIN('Team &amp; Salaries'!$N51,'Team &amp; Salaries'!$P51),IF(CB$6&gt;'Team &amp; Salaries'!$M51,MIN('Team &amp; Salaries'!$P51,CA140+'Team &amp; Salaries'!$N51),0)),IF('Team &amp; Salaries'!$O51="Quarterly",IF(CB$6='Team &amp; Salaries'!$M51,MIN('Team &amp; Salaries'!$N51,'Team &amp; Salaries'!$P51),IF(CB$6&gt;'Team &amp; Salaries'!$M51,IFERROR(MIN('Team &amp; Salaries'!$P51,IF(ISNUMBER(BY140),BY140,0)+'Team &amp; Salaries'!$N51),'Team &amp; Salaries'!$N51),0)),IF('Team &amp; Salaries'!$O51="Annually",IF(CB$6='Team &amp; Salaries'!$M51,MIN('Team &amp; Salaries'!$N51,'Team &amp; Salaries'!$P51),IF(CB$6&gt;'Team &amp; Salaries'!$M51,IFERROR(MIN('Team &amp; Salaries'!$P51,BP140+'Team &amp; Salaries'!$N51),MIN('Team &amp; Salaries'!$N51,'Team &amp; Salaries'!$P51)),0))))))+IF($A140=Projections!$C$87,Revenue!BZ$72,0)</f>
        <v>1</v>
      </c>
      <c r="CC140" s="286">
        <f>IF('Team &amp; Salaries'!$O51="Never",IF(CC$6&gt;='Team &amp; Salaries'!$M51,MIN('Team &amp; Salaries'!$N51,'Team &amp; Salaries'!$P51),0),IF('Team &amp; Salaries'!$O51="Monthly",IF(CC$6='Team &amp; Salaries'!$M51,MIN('Team &amp; Salaries'!$N51,'Team &amp; Salaries'!$P51),IF(CC$6&gt;'Team &amp; Salaries'!$M51,MIN('Team &amp; Salaries'!$P51,CB140+'Team &amp; Salaries'!$N51),0)),IF('Team &amp; Salaries'!$O51="Quarterly",IF(CC$6='Team &amp; Salaries'!$M51,MIN('Team &amp; Salaries'!$N51,'Team &amp; Salaries'!$P51),IF(CC$6&gt;'Team &amp; Salaries'!$M51,IFERROR(MIN('Team &amp; Salaries'!$P51,IF(ISNUMBER(BZ140),BZ140,0)+'Team &amp; Salaries'!$N51),'Team &amp; Salaries'!$N51),0)),IF('Team &amp; Salaries'!$O51="Annually",IF(CC$6='Team &amp; Salaries'!$M51,MIN('Team &amp; Salaries'!$N51,'Team &amp; Salaries'!$P51),IF(CC$6&gt;'Team &amp; Salaries'!$M51,IFERROR(MIN('Team &amp; Salaries'!$P51,BQ140+'Team &amp; Salaries'!$N51),MIN('Team &amp; Salaries'!$N51,'Team &amp; Salaries'!$P51)),0))))))+IF($A140=Projections!$C$87,Revenue!CA$72,0)</f>
        <v>1</v>
      </c>
      <c r="CD140" s="286">
        <f>IF('Team &amp; Salaries'!$O51="Never",IF(CD$6&gt;='Team &amp; Salaries'!$M51,MIN('Team &amp; Salaries'!$N51,'Team &amp; Salaries'!$P51),0),IF('Team &amp; Salaries'!$O51="Monthly",IF(CD$6='Team &amp; Salaries'!$M51,MIN('Team &amp; Salaries'!$N51,'Team &amp; Salaries'!$P51),IF(CD$6&gt;'Team &amp; Salaries'!$M51,MIN('Team &amp; Salaries'!$P51,CC140+'Team &amp; Salaries'!$N51),0)),IF('Team &amp; Salaries'!$O51="Quarterly",IF(CD$6='Team &amp; Salaries'!$M51,MIN('Team &amp; Salaries'!$N51,'Team &amp; Salaries'!$P51),IF(CD$6&gt;'Team &amp; Salaries'!$M51,IFERROR(MIN('Team &amp; Salaries'!$P51,IF(ISNUMBER(CA140),CA140,0)+'Team &amp; Salaries'!$N51),'Team &amp; Salaries'!$N51),0)),IF('Team &amp; Salaries'!$O51="Annually",IF(CD$6='Team &amp; Salaries'!$M51,MIN('Team &amp; Salaries'!$N51,'Team &amp; Salaries'!$P51),IF(CD$6&gt;'Team &amp; Salaries'!$M51,IFERROR(MIN('Team &amp; Salaries'!$P51,BR140+'Team &amp; Salaries'!$N51),MIN('Team &amp; Salaries'!$N51,'Team &amp; Salaries'!$P51)),0))))))+IF($A140=Projections!$C$87,Revenue!CB$72,0)</f>
        <v>1</v>
      </c>
      <c r="CE140" s="286">
        <f>IF('Team &amp; Salaries'!$O51="Never",IF(CE$6&gt;='Team &amp; Salaries'!$M51,MIN('Team &amp; Salaries'!$N51,'Team &amp; Salaries'!$P51),0),IF('Team &amp; Salaries'!$O51="Monthly",IF(CE$6='Team &amp; Salaries'!$M51,MIN('Team &amp; Salaries'!$N51,'Team &amp; Salaries'!$P51),IF(CE$6&gt;'Team &amp; Salaries'!$M51,MIN('Team &amp; Salaries'!$P51,CD140+'Team &amp; Salaries'!$N51),0)),IF('Team &amp; Salaries'!$O51="Quarterly",IF(CE$6='Team &amp; Salaries'!$M51,MIN('Team &amp; Salaries'!$N51,'Team &amp; Salaries'!$P51),IF(CE$6&gt;'Team &amp; Salaries'!$M51,IFERROR(MIN('Team &amp; Salaries'!$P51,IF(ISNUMBER(CB140),CB140,0)+'Team &amp; Salaries'!$N51),'Team &amp; Salaries'!$N51),0)),IF('Team &amp; Salaries'!$O51="Annually",IF(CE$6='Team &amp; Salaries'!$M51,MIN('Team &amp; Salaries'!$N51,'Team &amp; Salaries'!$P51),IF(CE$6&gt;'Team &amp; Salaries'!$M51,IFERROR(MIN('Team &amp; Salaries'!$P51,BS140+'Team &amp; Salaries'!$N51),MIN('Team &amp; Salaries'!$N51,'Team &amp; Salaries'!$P51)),0))))))+IF($A140=Projections!$C$87,Revenue!CC$72,0)</f>
        <v>1</v>
      </c>
      <c r="CF140" s="286">
        <f>IF('Team &amp; Salaries'!$O51="Never",IF(CF$6&gt;='Team &amp; Salaries'!$M51,MIN('Team &amp; Salaries'!$N51,'Team &amp; Salaries'!$P51),0),IF('Team &amp; Salaries'!$O51="Monthly",IF(CF$6='Team &amp; Salaries'!$M51,MIN('Team &amp; Salaries'!$N51,'Team &amp; Salaries'!$P51),IF(CF$6&gt;'Team &amp; Salaries'!$M51,MIN('Team &amp; Salaries'!$P51,CE140+'Team &amp; Salaries'!$N51),0)),IF('Team &amp; Salaries'!$O51="Quarterly",IF(CF$6='Team &amp; Salaries'!$M51,MIN('Team &amp; Salaries'!$N51,'Team &amp; Salaries'!$P51),IF(CF$6&gt;'Team &amp; Salaries'!$M51,IFERROR(MIN('Team &amp; Salaries'!$P51,IF(ISNUMBER(CC140),CC140,0)+'Team &amp; Salaries'!$N51),'Team &amp; Salaries'!$N51),0)),IF('Team &amp; Salaries'!$O51="Annually",IF(CF$6='Team &amp; Salaries'!$M51,MIN('Team &amp; Salaries'!$N51,'Team &amp; Salaries'!$P51),IF(CF$6&gt;'Team &amp; Salaries'!$M51,IFERROR(MIN('Team &amp; Salaries'!$P51,BT140+'Team &amp; Salaries'!$N51),MIN('Team &amp; Salaries'!$N51,'Team &amp; Salaries'!$P51)),0))))))+IF($A140=Projections!$C$87,Revenue!CD$72,0)</f>
        <v>1</v>
      </c>
      <c r="CG140" s="286">
        <f>IF('Team &amp; Salaries'!$O51="Never",IF(CG$6&gt;='Team &amp; Salaries'!$M51,MIN('Team &amp; Salaries'!$N51,'Team &amp; Salaries'!$P51),0),IF('Team &amp; Salaries'!$O51="Monthly",IF(CG$6='Team &amp; Salaries'!$M51,MIN('Team &amp; Salaries'!$N51,'Team &amp; Salaries'!$P51),IF(CG$6&gt;'Team &amp; Salaries'!$M51,MIN('Team &amp; Salaries'!$P51,CF140+'Team &amp; Salaries'!$N51),0)),IF('Team &amp; Salaries'!$O51="Quarterly",IF(CG$6='Team &amp; Salaries'!$M51,MIN('Team &amp; Salaries'!$N51,'Team &amp; Salaries'!$P51),IF(CG$6&gt;'Team &amp; Salaries'!$M51,IFERROR(MIN('Team &amp; Salaries'!$P51,IF(ISNUMBER(CD140),CD140,0)+'Team &amp; Salaries'!$N51),'Team &amp; Salaries'!$N51),0)),IF('Team &amp; Salaries'!$O51="Annually",IF(CG$6='Team &amp; Salaries'!$M51,MIN('Team &amp; Salaries'!$N51,'Team &amp; Salaries'!$P51),IF(CG$6&gt;'Team &amp; Salaries'!$M51,IFERROR(MIN('Team &amp; Salaries'!$P51,BU140+'Team &amp; Salaries'!$N51),MIN('Team &amp; Salaries'!$N51,'Team &amp; Salaries'!$P51)),0))))))+IF($A140=Projections!$C$87,Revenue!CE$72,0)</f>
        <v>1</v>
      </c>
      <c r="CH140" s="286">
        <f>IF('Team &amp; Salaries'!$O51="Never",IF(CH$6&gt;='Team &amp; Salaries'!$M51,MIN('Team &amp; Salaries'!$N51,'Team &amp; Salaries'!$P51),0),IF('Team &amp; Salaries'!$O51="Monthly",IF(CH$6='Team &amp; Salaries'!$M51,MIN('Team &amp; Salaries'!$N51,'Team &amp; Salaries'!$P51),IF(CH$6&gt;'Team &amp; Salaries'!$M51,MIN('Team &amp; Salaries'!$P51,CG140+'Team &amp; Salaries'!$N51),0)),IF('Team &amp; Salaries'!$O51="Quarterly",IF(CH$6='Team &amp; Salaries'!$M51,MIN('Team &amp; Salaries'!$N51,'Team &amp; Salaries'!$P51),IF(CH$6&gt;'Team &amp; Salaries'!$M51,IFERROR(MIN('Team &amp; Salaries'!$P51,IF(ISNUMBER(CE140),CE140,0)+'Team &amp; Salaries'!$N51),'Team &amp; Salaries'!$N51),0)),IF('Team &amp; Salaries'!$O51="Annually",IF(CH$6='Team &amp; Salaries'!$M51,MIN('Team &amp; Salaries'!$N51,'Team &amp; Salaries'!$P51),IF(CH$6&gt;'Team &amp; Salaries'!$M51,IFERROR(MIN('Team &amp; Salaries'!$P51,BV140+'Team &amp; Salaries'!$N51),MIN('Team &amp; Salaries'!$N51,'Team &amp; Salaries'!$P51)),0))))))+IF($A140=Projections!$C$87,Revenue!CF$72,0)</f>
        <v>1</v>
      </c>
      <c r="CI140" s="286">
        <f>IF('Team &amp; Salaries'!$O51="Never",IF(CI$6&gt;='Team &amp; Salaries'!$M51,MIN('Team &amp; Salaries'!$N51,'Team &amp; Salaries'!$P51),0),IF('Team &amp; Salaries'!$O51="Monthly",IF(CI$6='Team &amp; Salaries'!$M51,MIN('Team &amp; Salaries'!$N51,'Team &amp; Salaries'!$P51),IF(CI$6&gt;'Team &amp; Salaries'!$M51,MIN('Team &amp; Salaries'!$P51,CH140+'Team &amp; Salaries'!$N51),0)),IF('Team &amp; Salaries'!$O51="Quarterly",IF(CI$6='Team &amp; Salaries'!$M51,MIN('Team &amp; Salaries'!$N51,'Team &amp; Salaries'!$P51),IF(CI$6&gt;'Team &amp; Salaries'!$M51,IFERROR(MIN('Team &amp; Salaries'!$P51,IF(ISNUMBER(CF140),CF140,0)+'Team &amp; Salaries'!$N51),'Team &amp; Salaries'!$N51),0)),IF('Team &amp; Salaries'!$O51="Annually",IF(CI$6='Team &amp; Salaries'!$M51,MIN('Team &amp; Salaries'!$N51,'Team &amp; Salaries'!$P51),IF(CI$6&gt;'Team &amp; Salaries'!$M51,IFERROR(MIN('Team &amp; Salaries'!$P51,BW140+'Team &amp; Salaries'!$N51),MIN('Team &amp; Salaries'!$N51,'Team &amp; Salaries'!$P51)),0))))))+IF($A140=Projections!$C$87,Revenue!CG$72,0)</f>
        <v>1</v>
      </c>
      <c r="CJ140" s="286">
        <f>IF('Team &amp; Salaries'!$O51="Never",IF(CJ$6&gt;='Team &amp; Salaries'!$M51,MIN('Team &amp; Salaries'!$N51,'Team &amp; Salaries'!$P51),0),IF('Team &amp; Salaries'!$O51="Monthly",IF(CJ$6='Team &amp; Salaries'!$M51,MIN('Team &amp; Salaries'!$N51,'Team &amp; Salaries'!$P51),IF(CJ$6&gt;'Team &amp; Salaries'!$M51,MIN('Team &amp; Salaries'!$P51,CI140+'Team &amp; Salaries'!$N51),0)),IF('Team &amp; Salaries'!$O51="Quarterly",IF(CJ$6='Team &amp; Salaries'!$M51,MIN('Team &amp; Salaries'!$N51,'Team &amp; Salaries'!$P51),IF(CJ$6&gt;'Team &amp; Salaries'!$M51,IFERROR(MIN('Team &amp; Salaries'!$P51,IF(ISNUMBER(CG140),CG140,0)+'Team &amp; Salaries'!$N51),'Team &amp; Salaries'!$N51),0)),IF('Team &amp; Salaries'!$O51="Annually",IF(CJ$6='Team &amp; Salaries'!$M51,MIN('Team &amp; Salaries'!$N51,'Team &amp; Salaries'!$P51),IF(CJ$6&gt;'Team &amp; Salaries'!$M51,IFERROR(MIN('Team &amp; Salaries'!$P51,BX140+'Team &amp; Salaries'!$N51),MIN('Team &amp; Salaries'!$N51,'Team &amp; Salaries'!$P51)),0))))))+IF($A140=Projections!$C$87,Revenue!CH$72,0)</f>
        <v>1</v>
      </c>
      <c r="CK140" s="286">
        <f>IF('Team &amp; Salaries'!$O51="Never",IF(CK$6&gt;='Team &amp; Salaries'!$M51,MIN('Team &amp; Salaries'!$N51,'Team &amp; Salaries'!$P51),0),IF('Team &amp; Salaries'!$O51="Monthly",IF(CK$6='Team &amp; Salaries'!$M51,MIN('Team &amp; Salaries'!$N51,'Team &amp; Salaries'!$P51),IF(CK$6&gt;'Team &amp; Salaries'!$M51,MIN('Team &amp; Salaries'!$P51,CJ140+'Team &amp; Salaries'!$N51),0)),IF('Team &amp; Salaries'!$O51="Quarterly",IF(CK$6='Team &amp; Salaries'!$M51,MIN('Team &amp; Salaries'!$N51,'Team &amp; Salaries'!$P51),IF(CK$6&gt;'Team &amp; Salaries'!$M51,IFERROR(MIN('Team &amp; Salaries'!$P51,IF(ISNUMBER(CH140),CH140,0)+'Team &amp; Salaries'!$N51),'Team &amp; Salaries'!$N51),0)),IF('Team &amp; Salaries'!$O51="Annually",IF(CK$6='Team &amp; Salaries'!$M51,MIN('Team &amp; Salaries'!$N51,'Team &amp; Salaries'!$P51),IF(CK$6&gt;'Team &amp; Salaries'!$M51,IFERROR(MIN('Team &amp; Salaries'!$P51,BY140+'Team &amp; Salaries'!$N51),MIN('Team &amp; Salaries'!$N51,'Team &amp; Salaries'!$P51)),0))))))+IF($A140=Projections!$C$87,Revenue!CI$72,0)</f>
        <v>1</v>
      </c>
      <c r="CL140" s="286">
        <f>IF('Team &amp; Salaries'!$O51="Never",IF(CL$6&gt;='Team &amp; Salaries'!$M51,MIN('Team &amp; Salaries'!$N51,'Team &amp; Salaries'!$P51),0),IF('Team &amp; Salaries'!$O51="Monthly",IF(CL$6='Team &amp; Salaries'!$M51,MIN('Team &amp; Salaries'!$N51,'Team &amp; Salaries'!$P51),IF(CL$6&gt;'Team &amp; Salaries'!$M51,MIN('Team &amp; Salaries'!$P51,CK140+'Team &amp; Salaries'!$N51),0)),IF('Team &amp; Salaries'!$O51="Quarterly",IF(CL$6='Team &amp; Salaries'!$M51,MIN('Team &amp; Salaries'!$N51,'Team &amp; Salaries'!$P51),IF(CL$6&gt;'Team &amp; Salaries'!$M51,IFERROR(MIN('Team &amp; Salaries'!$P51,IF(ISNUMBER(CI140),CI140,0)+'Team &amp; Salaries'!$N51),'Team &amp; Salaries'!$N51),0)),IF('Team &amp; Salaries'!$O51="Annually",IF(CL$6='Team &amp; Salaries'!$M51,MIN('Team &amp; Salaries'!$N51,'Team &amp; Salaries'!$P51),IF(CL$6&gt;'Team &amp; Salaries'!$M51,IFERROR(MIN('Team &amp; Salaries'!$P51,BZ140+'Team &amp; Salaries'!$N51),MIN('Team &amp; Salaries'!$N51,'Team &amp; Salaries'!$P51)),0))))))+IF($A140=Projections!$C$87,Revenue!CJ$72,0)</f>
        <v>1</v>
      </c>
      <c r="CM140" s="286">
        <f>IF('Team &amp; Salaries'!$O51="Never",IF(CM$6&gt;='Team &amp; Salaries'!$M51,MIN('Team &amp; Salaries'!$N51,'Team &amp; Salaries'!$P51),0),IF('Team &amp; Salaries'!$O51="Monthly",IF(CM$6='Team &amp; Salaries'!$M51,MIN('Team &amp; Salaries'!$N51,'Team &amp; Salaries'!$P51),IF(CM$6&gt;'Team &amp; Salaries'!$M51,MIN('Team &amp; Salaries'!$P51,CL140+'Team &amp; Salaries'!$N51),0)),IF('Team &amp; Salaries'!$O51="Quarterly",IF(CM$6='Team &amp; Salaries'!$M51,MIN('Team &amp; Salaries'!$N51,'Team &amp; Salaries'!$P51),IF(CM$6&gt;'Team &amp; Salaries'!$M51,IFERROR(MIN('Team &amp; Salaries'!$P51,IF(ISNUMBER(CJ140),CJ140,0)+'Team &amp; Salaries'!$N51),'Team &amp; Salaries'!$N51),0)),IF('Team &amp; Salaries'!$O51="Annually",IF(CM$6='Team &amp; Salaries'!$M51,MIN('Team &amp; Salaries'!$N51,'Team &amp; Salaries'!$P51),IF(CM$6&gt;'Team &amp; Salaries'!$M51,IFERROR(MIN('Team &amp; Salaries'!$P51,CA140+'Team &amp; Salaries'!$N51),MIN('Team &amp; Salaries'!$N51,'Team &amp; Salaries'!$P51)),0))))))+IF($A140=Projections!$C$87,Revenue!CK$72,0)</f>
        <v>1</v>
      </c>
      <c r="CN140" s="286">
        <f>IF('Team &amp; Salaries'!$O51="Never",IF(CN$6&gt;='Team &amp; Salaries'!$M51,MIN('Team &amp; Salaries'!$N51,'Team &amp; Salaries'!$P51),0),IF('Team &amp; Salaries'!$O51="Monthly",IF(CN$6='Team &amp; Salaries'!$M51,MIN('Team &amp; Salaries'!$N51,'Team &amp; Salaries'!$P51),IF(CN$6&gt;'Team &amp; Salaries'!$M51,MIN('Team &amp; Salaries'!$P51,CM140+'Team &amp; Salaries'!$N51),0)),IF('Team &amp; Salaries'!$O51="Quarterly",IF(CN$6='Team &amp; Salaries'!$M51,MIN('Team &amp; Salaries'!$N51,'Team &amp; Salaries'!$P51),IF(CN$6&gt;'Team &amp; Salaries'!$M51,IFERROR(MIN('Team &amp; Salaries'!$P51,IF(ISNUMBER(CK140),CK140,0)+'Team &amp; Salaries'!$N51),'Team &amp; Salaries'!$N51),0)),IF('Team &amp; Salaries'!$O51="Annually",IF(CN$6='Team &amp; Salaries'!$M51,MIN('Team &amp; Salaries'!$N51,'Team &amp; Salaries'!$P51),IF(CN$6&gt;'Team &amp; Salaries'!$M51,IFERROR(MIN('Team &amp; Salaries'!$P51,CB140+'Team &amp; Salaries'!$N51),MIN('Team &amp; Salaries'!$N51,'Team &amp; Salaries'!$P51)),0))))))+IF($A140=Projections!$C$87,Revenue!CL$72,0)</f>
        <v>1</v>
      </c>
      <c r="CO140" s="286">
        <f>IF('Team &amp; Salaries'!$O51="Never",IF(CO$6&gt;='Team &amp; Salaries'!$M51,MIN('Team &amp; Salaries'!$N51,'Team &amp; Salaries'!$P51),0),IF('Team &amp; Salaries'!$O51="Monthly",IF(CO$6='Team &amp; Salaries'!$M51,MIN('Team &amp; Salaries'!$N51,'Team &amp; Salaries'!$P51),IF(CO$6&gt;'Team &amp; Salaries'!$M51,MIN('Team &amp; Salaries'!$P51,CN140+'Team &amp; Salaries'!$N51),0)),IF('Team &amp; Salaries'!$O51="Quarterly",IF(CO$6='Team &amp; Salaries'!$M51,MIN('Team &amp; Salaries'!$N51,'Team &amp; Salaries'!$P51),IF(CO$6&gt;'Team &amp; Salaries'!$M51,IFERROR(MIN('Team &amp; Salaries'!$P51,IF(ISNUMBER(CL140),CL140,0)+'Team &amp; Salaries'!$N51),'Team &amp; Salaries'!$N51),0)),IF('Team &amp; Salaries'!$O51="Annually",IF(CO$6='Team &amp; Salaries'!$M51,MIN('Team &amp; Salaries'!$N51,'Team &amp; Salaries'!$P51),IF(CO$6&gt;'Team &amp; Salaries'!$M51,IFERROR(MIN('Team &amp; Salaries'!$P51,CC140+'Team &amp; Salaries'!$N51),MIN('Team &amp; Salaries'!$N51,'Team &amp; Salaries'!$P51)),0))))))+IF($A140=Projections!$C$87,Revenue!CM$72,0)</f>
        <v>1</v>
      </c>
      <c r="CP140" s="286">
        <f>IF('Team &amp; Salaries'!$O51="Never",IF(CP$6&gt;='Team &amp; Salaries'!$M51,MIN('Team &amp; Salaries'!$N51,'Team &amp; Salaries'!$P51),0),IF('Team &amp; Salaries'!$O51="Monthly",IF(CP$6='Team &amp; Salaries'!$M51,MIN('Team &amp; Salaries'!$N51,'Team &amp; Salaries'!$P51),IF(CP$6&gt;'Team &amp; Salaries'!$M51,MIN('Team &amp; Salaries'!$P51,CO140+'Team &amp; Salaries'!$N51),0)),IF('Team &amp; Salaries'!$O51="Quarterly",IF(CP$6='Team &amp; Salaries'!$M51,MIN('Team &amp; Salaries'!$N51,'Team &amp; Salaries'!$P51),IF(CP$6&gt;'Team &amp; Salaries'!$M51,IFERROR(MIN('Team &amp; Salaries'!$P51,IF(ISNUMBER(CM140),CM140,0)+'Team &amp; Salaries'!$N51),'Team &amp; Salaries'!$N51),0)),IF('Team &amp; Salaries'!$O51="Annually",IF(CP$6='Team &amp; Salaries'!$M51,MIN('Team &amp; Salaries'!$N51,'Team &amp; Salaries'!$P51),IF(CP$6&gt;'Team &amp; Salaries'!$M51,IFERROR(MIN('Team &amp; Salaries'!$P51,CD140+'Team &amp; Salaries'!$N51),MIN('Team &amp; Salaries'!$N51,'Team &amp; Salaries'!$P51)),0))))))+IF($A140=Projections!$C$87,Revenue!CN$72,0)</f>
        <v>1</v>
      </c>
      <c r="CQ140" s="286">
        <f>IF('Team &amp; Salaries'!$O51="Never",IF(CQ$6&gt;='Team &amp; Salaries'!$M51,MIN('Team &amp; Salaries'!$N51,'Team &amp; Salaries'!$P51),0),IF('Team &amp; Salaries'!$O51="Monthly",IF(CQ$6='Team &amp; Salaries'!$M51,MIN('Team &amp; Salaries'!$N51,'Team &amp; Salaries'!$P51),IF(CQ$6&gt;'Team &amp; Salaries'!$M51,MIN('Team &amp; Salaries'!$P51,CP140+'Team &amp; Salaries'!$N51),0)),IF('Team &amp; Salaries'!$O51="Quarterly",IF(CQ$6='Team &amp; Salaries'!$M51,MIN('Team &amp; Salaries'!$N51,'Team &amp; Salaries'!$P51),IF(CQ$6&gt;'Team &amp; Salaries'!$M51,IFERROR(MIN('Team &amp; Salaries'!$P51,IF(ISNUMBER(CN140),CN140,0)+'Team &amp; Salaries'!$N51),'Team &amp; Salaries'!$N51),0)),IF('Team &amp; Salaries'!$O51="Annually",IF(CQ$6='Team &amp; Salaries'!$M51,MIN('Team &amp; Salaries'!$N51,'Team &amp; Salaries'!$P51),IF(CQ$6&gt;'Team &amp; Salaries'!$M51,IFERROR(MIN('Team &amp; Salaries'!$P51,CE140+'Team &amp; Salaries'!$N51),MIN('Team &amp; Salaries'!$N51,'Team &amp; Salaries'!$P51)),0))))))+IF($A140=Projections!$C$87,Revenue!CO$72,0)</f>
        <v>1</v>
      </c>
      <c r="CR140" s="286">
        <f>IF('Team &amp; Salaries'!$O51="Never",IF(CR$6&gt;='Team &amp; Salaries'!$M51,MIN('Team &amp; Salaries'!$N51,'Team &amp; Salaries'!$P51),0),IF('Team &amp; Salaries'!$O51="Monthly",IF(CR$6='Team &amp; Salaries'!$M51,MIN('Team &amp; Salaries'!$N51,'Team &amp; Salaries'!$P51),IF(CR$6&gt;'Team &amp; Salaries'!$M51,MIN('Team &amp; Salaries'!$P51,CQ140+'Team &amp; Salaries'!$N51),0)),IF('Team &amp; Salaries'!$O51="Quarterly",IF(CR$6='Team &amp; Salaries'!$M51,MIN('Team &amp; Salaries'!$N51,'Team &amp; Salaries'!$P51),IF(CR$6&gt;'Team &amp; Salaries'!$M51,IFERROR(MIN('Team &amp; Salaries'!$P51,IF(ISNUMBER(CO140),CO140,0)+'Team &amp; Salaries'!$N51),'Team &amp; Salaries'!$N51),0)),IF('Team &amp; Salaries'!$O51="Annually",IF(CR$6='Team &amp; Salaries'!$M51,MIN('Team &amp; Salaries'!$N51,'Team &amp; Salaries'!$P51),IF(CR$6&gt;'Team &amp; Salaries'!$M51,IFERROR(MIN('Team &amp; Salaries'!$P51,CF140+'Team &amp; Salaries'!$N51),MIN('Team &amp; Salaries'!$N51,'Team &amp; Salaries'!$P51)),0))))))+IF($A140=Projections!$C$87,Revenue!CP$72,0)</f>
        <v>1</v>
      </c>
      <c r="CS140" s="286">
        <f>IF('Team &amp; Salaries'!$O51="Never",IF(CS$6&gt;='Team &amp; Salaries'!$M51,MIN('Team &amp; Salaries'!$N51,'Team &amp; Salaries'!$P51),0),IF('Team &amp; Salaries'!$O51="Monthly",IF(CS$6='Team &amp; Salaries'!$M51,MIN('Team &amp; Salaries'!$N51,'Team &amp; Salaries'!$P51),IF(CS$6&gt;'Team &amp; Salaries'!$M51,MIN('Team &amp; Salaries'!$P51,CR140+'Team &amp; Salaries'!$N51),0)),IF('Team &amp; Salaries'!$O51="Quarterly",IF(CS$6='Team &amp; Salaries'!$M51,MIN('Team &amp; Salaries'!$N51,'Team &amp; Salaries'!$P51),IF(CS$6&gt;'Team &amp; Salaries'!$M51,IFERROR(MIN('Team &amp; Salaries'!$P51,IF(ISNUMBER(CP140),CP140,0)+'Team &amp; Salaries'!$N51),'Team &amp; Salaries'!$N51),0)),IF('Team &amp; Salaries'!$O51="Annually",IF(CS$6='Team &amp; Salaries'!$M51,MIN('Team &amp; Salaries'!$N51,'Team &amp; Salaries'!$P51),IF(CS$6&gt;'Team &amp; Salaries'!$M51,IFERROR(MIN('Team &amp; Salaries'!$P51,CG140+'Team &amp; Salaries'!$N51),MIN('Team &amp; Salaries'!$N51,'Team &amp; Salaries'!$P51)),0))))))+IF($A140=Projections!$C$87,Revenue!CQ$72,0)</f>
        <v>1</v>
      </c>
      <c r="CT140" s="286">
        <f>IF('Team &amp; Salaries'!$O51="Never",IF(CT$6&gt;='Team &amp; Salaries'!$M51,MIN('Team &amp; Salaries'!$N51,'Team &amp; Salaries'!$P51),0),IF('Team &amp; Salaries'!$O51="Monthly",IF(CT$6='Team &amp; Salaries'!$M51,MIN('Team &amp; Salaries'!$N51,'Team &amp; Salaries'!$P51),IF(CT$6&gt;'Team &amp; Salaries'!$M51,MIN('Team &amp; Salaries'!$P51,CS140+'Team &amp; Salaries'!$N51),0)),IF('Team &amp; Salaries'!$O51="Quarterly",IF(CT$6='Team &amp; Salaries'!$M51,MIN('Team &amp; Salaries'!$N51,'Team &amp; Salaries'!$P51),IF(CT$6&gt;'Team &amp; Salaries'!$M51,IFERROR(MIN('Team &amp; Salaries'!$P51,IF(ISNUMBER(CQ140),CQ140,0)+'Team &amp; Salaries'!$N51),'Team &amp; Salaries'!$N51),0)),IF('Team &amp; Salaries'!$O51="Annually",IF(CT$6='Team &amp; Salaries'!$M51,MIN('Team &amp; Salaries'!$N51,'Team &amp; Salaries'!$P51),IF(CT$6&gt;'Team &amp; Salaries'!$M51,IFERROR(MIN('Team &amp; Salaries'!$P51,CH140+'Team &amp; Salaries'!$N51),MIN('Team &amp; Salaries'!$N51,'Team &amp; Salaries'!$P51)),0))))))+IF($A140=Projections!$C$87,Revenue!CR$72,0)</f>
        <v>1</v>
      </c>
      <c r="CU140" s="286">
        <f>IF('Team &amp; Salaries'!$O51="Never",IF(CU$6&gt;='Team &amp; Salaries'!$M51,MIN('Team &amp; Salaries'!$N51,'Team &amp; Salaries'!$P51),0),IF('Team &amp; Salaries'!$O51="Monthly",IF(CU$6='Team &amp; Salaries'!$M51,MIN('Team &amp; Salaries'!$N51,'Team &amp; Salaries'!$P51),IF(CU$6&gt;'Team &amp; Salaries'!$M51,MIN('Team &amp; Salaries'!$P51,CT140+'Team &amp; Salaries'!$N51),0)),IF('Team &amp; Salaries'!$O51="Quarterly",IF(CU$6='Team &amp; Salaries'!$M51,MIN('Team &amp; Salaries'!$N51,'Team &amp; Salaries'!$P51),IF(CU$6&gt;'Team &amp; Salaries'!$M51,IFERROR(MIN('Team &amp; Salaries'!$P51,IF(ISNUMBER(CR140),CR140,0)+'Team &amp; Salaries'!$N51),'Team &amp; Salaries'!$N51),0)),IF('Team &amp; Salaries'!$O51="Annually",IF(CU$6='Team &amp; Salaries'!$M51,MIN('Team &amp; Salaries'!$N51,'Team &amp; Salaries'!$P51),IF(CU$6&gt;'Team &amp; Salaries'!$M51,IFERROR(MIN('Team &amp; Salaries'!$P51,CI140+'Team &amp; Salaries'!$N51),MIN('Team &amp; Salaries'!$N51,'Team &amp; Salaries'!$P51)),0))))))+IF($A140=Projections!$C$87,Revenue!CS$72,0)</f>
        <v>1</v>
      </c>
      <c r="CV140" s="286">
        <f>IF('Team &amp; Salaries'!$O51="Never",IF(CV$6&gt;='Team &amp; Salaries'!$M51,MIN('Team &amp; Salaries'!$N51,'Team &amp; Salaries'!$P51),0),IF('Team &amp; Salaries'!$O51="Monthly",IF(CV$6='Team &amp; Salaries'!$M51,MIN('Team &amp; Salaries'!$N51,'Team &amp; Salaries'!$P51),IF(CV$6&gt;'Team &amp; Salaries'!$M51,MIN('Team &amp; Salaries'!$P51,CU140+'Team &amp; Salaries'!$N51),0)),IF('Team &amp; Salaries'!$O51="Quarterly",IF(CV$6='Team &amp; Salaries'!$M51,MIN('Team &amp; Salaries'!$N51,'Team &amp; Salaries'!$P51),IF(CV$6&gt;'Team &amp; Salaries'!$M51,IFERROR(MIN('Team &amp; Salaries'!$P51,IF(ISNUMBER(CS140),CS140,0)+'Team &amp; Salaries'!$N51),'Team &amp; Salaries'!$N51),0)),IF('Team &amp; Salaries'!$O51="Annually",IF(CV$6='Team &amp; Salaries'!$M51,MIN('Team &amp; Salaries'!$N51,'Team &amp; Salaries'!$P51),IF(CV$6&gt;'Team &amp; Salaries'!$M51,IFERROR(MIN('Team &amp; Salaries'!$P51,CJ140+'Team &amp; Salaries'!$N51),MIN('Team &amp; Salaries'!$N51,'Team &amp; Salaries'!$P51)),0))))))+IF($A140=Projections!$C$87,Revenue!CT$72,0)</f>
        <v>1</v>
      </c>
      <c r="CW140" s="286">
        <f>IF('Team &amp; Salaries'!$O51="Never",IF(CW$6&gt;='Team &amp; Salaries'!$M51,MIN('Team &amp; Salaries'!$N51,'Team &amp; Salaries'!$P51),0),IF('Team &amp; Salaries'!$O51="Monthly",IF(CW$6='Team &amp; Salaries'!$M51,MIN('Team &amp; Salaries'!$N51,'Team &amp; Salaries'!$P51),IF(CW$6&gt;'Team &amp; Salaries'!$M51,MIN('Team &amp; Salaries'!$P51,CV140+'Team &amp; Salaries'!$N51),0)),IF('Team &amp; Salaries'!$O51="Quarterly",IF(CW$6='Team &amp; Salaries'!$M51,MIN('Team &amp; Salaries'!$N51,'Team &amp; Salaries'!$P51),IF(CW$6&gt;'Team &amp; Salaries'!$M51,IFERROR(MIN('Team &amp; Salaries'!$P51,IF(ISNUMBER(CT140),CT140,0)+'Team &amp; Salaries'!$N51),'Team &amp; Salaries'!$N51),0)),IF('Team &amp; Salaries'!$O51="Annually",IF(CW$6='Team &amp; Salaries'!$M51,MIN('Team &amp; Salaries'!$N51,'Team &amp; Salaries'!$P51),IF(CW$6&gt;'Team &amp; Salaries'!$M51,IFERROR(MIN('Team &amp; Salaries'!$P51,CK140+'Team &amp; Salaries'!$N51),MIN('Team &amp; Salaries'!$N51,'Team &amp; Salaries'!$P51)),0))))))+IF($A140=Projections!$C$87,Revenue!CU$72,0)</f>
        <v>1</v>
      </c>
      <c r="CX140" s="286">
        <f>IF('Team &amp; Salaries'!$O51="Never",IF(CX$6&gt;='Team &amp; Salaries'!$M51,MIN('Team &amp; Salaries'!$N51,'Team &amp; Salaries'!$P51),0),IF('Team &amp; Salaries'!$O51="Monthly",IF(CX$6='Team &amp; Salaries'!$M51,MIN('Team &amp; Salaries'!$N51,'Team &amp; Salaries'!$P51),IF(CX$6&gt;'Team &amp; Salaries'!$M51,MIN('Team &amp; Salaries'!$P51,CW140+'Team &amp; Salaries'!$N51),0)),IF('Team &amp; Salaries'!$O51="Quarterly",IF(CX$6='Team &amp; Salaries'!$M51,MIN('Team &amp; Salaries'!$N51,'Team &amp; Salaries'!$P51),IF(CX$6&gt;'Team &amp; Salaries'!$M51,IFERROR(MIN('Team &amp; Salaries'!$P51,IF(ISNUMBER(CU140),CU140,0)+'Team &amp; Salaries'!$N51),'Team &amp; Salaries'!$N51),0)),IF('Team &amp; Salaries'!$O51="Annually",IF(CX$6='Team &amp; Salaries'!$M51,MIN('Team &amp; Salaries'!$N51,'Team &amp; Salaries'!$P51),IF(CX$6&gt;'Team &amp; Salaries'!$M51,IFERROR(MIN('Team &amp; Salaries'!$P51,CL140+'Team &amp; Salaries'!$N51),MIN('Team &amp; Salaries'!$N51,'Team &amp; Salaries'!$P51)),0))))))+IF($A140=Projections!$C$87,Revenue!CV$72,0)</f>
        <v>1</v>
      </c>
      <c r="CY140" s="286">
        <f>IF('Team &amp; Salaries'!$O51="Never",IF(CY$6&gt;='Team &amp; Salaries'!$M51,MIN('Team &amp; Salaries'!$N51,'Team &amp; Salaries'!$P51),0),IF('Team &amp; Salaries'!$O51="Monthly",IF(CY$6='Team &amp; Salaries'!$M51,MIN('Team &amp; Salaries'!$N51,'Team &amp; Salaries'!$P51),IF(CY$6&gt;'Team &amp; Salaries'!$M51,MIN('Team &amp; Salaries'!$P51,CX140+'Team &amp; Salaries'!$N51),0)),IF('Team &amp; Salaries'!$O51="Quarterly",IF(CY$6='Team &amp; Salaries'!$M51,MIN('Team &amp; Salaries'!$N51,'Team &amp; Salaries'!$P51),IF(CY$6&gt;'Team &amp; Salaries'!$M51,IFERROR(MIN('Team &amp; Salaries'!$P51,IF(ISNUMBER(CV140),CV140,0)+'Team &amp; Salaries'!$N51),'Team &amp; Salaries'!$N51),0)),IF('Team &amp; Salaries'!$O51="Annually",IF(CY$6='Team &amp; Salaries'!$M51,MIN('Team &amp; Salaries'!$N51,'Team &amp; Salaries'!$P51),IF(CY$6&gt;'Team &amp; Salaries'!$M51,IFERROR(MIN('Team &amp; Salaries'!$P51,CM140+'Team &amp; Salaries'!$N51),MIN('Team &amp; Salaries'!$N51,'Team &amp; Salaries'!$P51)),0))))))+IF($A140=Projections!$C$87,Revenue!CW$72,0)</f>
        <v>1</v>
      </c>
      <c r="CZ140" s="286">
        <f>IF('Team &amp; Salaries'!$O51="Never",IF(CZ$6&gt;='Team &amp; Salaries'!$M51,MIN('Team &amp; Salaries'!$N51,'Team &amp; Salaries'!$P51),0),IF('Team &amp; Salaries'!$O51="Monthly",IF(CZ$6='Team &amp; Salaries'!$M51,MIN('Team &amp; Salaries'!$N51,'Team &amp; Salaries'!$P51),IF(CZ$6&gt;'Team &amp; Salaries'!$M51,MIN('Team &amp; Salaries'!$P51,CY140+'Team &amp; Salaries'!$N51),0)),IF('Team &amp; Salaries'!$O51="Quarterly",IF(CZ$6='Team &amp; Salaries'!$M51,MIN('Team &amp; Salaries'!$N51,'Team &amp; Salaries'!$P51),IF(CZ$6&gt;'Team &amp; Salaries'!$M51,IFERROR(MIN('Team &amp; Salaries'!$P51,IF(ISNUMBER(CW140),CW140,0)+'Team &amp; Salaries'!$N51),'Team &amp; Salaries'!$N51),0)),IF('Team &amp; Salaries'!$O51="Annually",IF(CZ$6='Team &amp; Salaries'!$M51,MIN('Team &amp; Salaries'!$N51,'Team &amp; Salaries'!$P51),IF(CZ$6&gt;'Team &amp; Salaries'!$M51,IFERROR(MIN('Team &amp; Salaries'!$P51,CN140+'Team &amp; Salaries'!$N51),MIN('Team &amp; Salaries'!$N51,'Team &amp; Salaries'!$P51)),0))))))+IF($A140=Projections!$C$87,Revenue!CX$72,0)</f>
        <v>1</v>
      </c>
      <c r="DA140" s="286">
        <f>IF('Team &amp; Salaries'!$O51="Never",IF(DA$6&gt;='Team &amp; Salaries'!$M51,MIN('Team &amp; Salaries'!$N51,'Team &amp; Salaries'!$P51),0),IF('Team &amp; Salaries'!$O51="Monthly",IF(DA$6='Team &amp; Salaries'!$M51,MIN('Team &amp; Salaries'!$N51,'Team &amp; Salaries'!$P51),IF(DA$6&gt;'Team &amp; Salaries'!$M51,MIN('Team &amp; Salaries'!$P51,CZ140+'Team &amp; Salaries'!$N51),0)),IF('Team &amp; Salaries'!$O51="Quarterly",IF(DA$6='Team &amp; Salaries'!$M51,MIN('Team &amp; Salaries'!$N51,'Team &amp; Salaries'!$P51),IF(DA$6&gt;'Team &amp; Salaries'!$M51,IFERROR(MIN('Team &amp; Salaries'!$P51,IF(ISNUMBER(CX140),CX140,0)+'Team &amp; Salaries'!$N51),'Team &amp; Salaries'!$N51),0)),IF('Team &amp; Salaries'!$O51="Annually",IF(DA$6='Team &amp; Salaries'!$M51,MIN('Team &amp; Salaries'!$N51,'Team &amp; Salaries'!$P51),IF(DA$6&gt;'Team &amp; Salaries'!$M51,IFERROR(MIN('Team &amp; Salaries'!$P51,CO140+'Team &amp; Salaries'!$N51),MIN('Team &amp; Salaries'!$N51,'Team &amp; Salaries'!$P51)),0))))))+IF($A140=Projections!$C$87,Revenue!CY$72,0)</f>
        <v>1</v>
      </c>
      <c r="DB140" s="286">
        <f>IF('Team &amp; Salaries'!$O51="Never",IF(DB$6&gt;='Team &amp; Salaries'!$M51,MIN('Team &amp; Salaries'!$N51,'Team &amp; Salaries'!$P51),0),IF('Team &amp; Salaries'!$O51="Monthly",IF(DB$6='Team &amp; Salaries'!$M51,MIN('Team &amp; Salaries'!$N51,'Team &amp; Salaries'!$P51),IF(DB$6&gt;'Team &amp; Salaries'!$M51,MIN('Team &amp; Salaries'!$P51,DA140+'Team &amp; Salaries'!$N51),0)),IF('Team &amp; Salaries'!$O51="Quarterly",IF(DB$6='Team &amp; Salaries'!$M51,MIN('Team &amp; Salaries'!$N51,'Team &amp; Salaries'!$P51),IF(DB$6&gt;'Team &amp; Salaries'!$M51,IFERROR(MIN('Team &amp; Salaries'!$P51,IF(ISNUMBER(CY140),CY140,0)+'Team &amp; Salaries'!$N51),'Team &amp; Salaries'!$N51),0)),IF('Team &amp; Salaries'!$O51="Annually",IF(DB$6='Team &amp; Salaries'!$M51,MIN('Team &amp; Salaries'!$N51,'Team &amp; Salaries'!$P51),IF(DB$6&gt;'Team &amp; Salaries'!$M51,IFERROR(MIN('Team &amp; Salaries'!$P51,CP140+'Team &amp; Salaries'!$N51),MIN('Team &amp; Salaries'!$N51,'Team &amp; Salaries'!$P51)),0))))))+IF($A140=Projections!$C$87,Revenue!CZ$72,0)</f>
        <v>1</v>
      </c>
      <c r="DC140" s="286">
        <f>IF('Team &amp; Salaries'!$O51="Never",IF(DC$6&gt;='Team &amp; Salaries'!$M51,MIN('Team &amp; Salaries'!$N51,'Team &amp; Salaries'!$P51),0),IF('Team &amp; Salaries'!$O51="Monthly",IF(DC$6='Team &amp; Salaries'!$M51,MIN('Team &amp; Salaries'!$N51,'Team &amp; Salaries'!$P51),IF(DC$6&gt;'Team &amp; Salaries'!$M51,MIN('Team &amp; Salaries'!$P51,DB140+'Team &amp; Salaries'!$N51),0)),IF('Team &amp; Salaries'!$O51="Quarterly",IF(DC$6='Team &amp; Salaries'!$M51,MIN('Team &amp; Salaries'!$N51,'Team &amp; Salaries'!$P51),IF(DC$6&gt;'Team &amp; Salaries'!$M51,IFERROR(MIN('Team &amp; Salaries'!$P51,IF(ISNUMBER(CZ140),CZ140,0)+'Team &amp; Salaries'!$N51),'Team &amp; Salaries'!$N51),0)),IF('Team &amp; Salaries'!$O51="Annually",IF(DC$6='Team &amp; Salaries'!$M51,MIN('Team &amp; Salaries'!$N51,'Team &amp; Salaries'!$P51),IF(DC$6&gt;'Team &amp; Salaries'!$M51,IFERROR(MIN('Team &amp; Salaries'!$P51,CQ140+'Team &amp; Salaries'!$N51),MIN('Team &amp; Salaries'!$N51,'Team &amp; Salaries'!$P51)),0))))))+IF($A140=Projections!$C$87,Revenue!DA$72,0)</f>
        <v>1</v>
      </c>
      <c r="DD140" s="286">
        <f>IF('Team &amp; Salaries'!$O51="Never",IF(DD$6&gt;='Team &amp; Salaries'!$M51,MIN('Team &amp; Salaries'!$N51,'Team &amp; Salaries'!$P51),0),IF('Team &amp; Salaries'!$O51="Monthly",IF(DD$6='Team &amp; Salaries'!$M51,MIN('Team &amp; Salaries'!$N51,'Team &amp; Salaries'!$P51),IF(DD$6&gt;'Team &amp; Salaries'!$M51,MIN('Team &amp; Salaries'!$P51,DC140+'Team &amp; Salaries'!$N51),0)),IF('Team &amp; Salaries'!$O51="Quarterly",IF(DD$6='Team &amp; Salaries'!$M51,MIN('Team &amp; Salaries'!$N51,'Team &amp; Salaries'!$P51),IF(DD$6&gt;'Team &amp; Salaries'!$M51,IFERROR(MIN('Team &amp; Salaries'!$P51,IF(ISNUMBER(DA140),DA140,0)+'Team &amp; Salaries'!$N51),'Team &amp; Salaries'!$N51),0)),IF('Team &amp; Salaries'!$O51="Annually",IF(DD$6='Team &amp; Salaries'!$M51,MIN('Team &amp; Salaries'!$N51,'Team &amp; Salaries'!$P51),IF(DD$6&gt;'Team &amp; Salaries'!$M51,IFERROR(MIN('Team &amp; Salaries'!$P51,CR140+'Team &amp; Salaries'!$N51),MIN('Team &amp; Salaries'!$N51,'Team &amp; Salaries'!$P51)),0))))))+IF($A140=Projections!$C$87,Revenue!DB$72,0)</f>
        <v>1</v>
      </c>
      <c r="DE140" s="286">
        <f>IF('Team &amp; Salaries'!$O51="Never",IF(DE$6&gt;='Team &amp; Salaries'!$M51,MIN('Team &amp; Salaries'!$N51,'Team &amp; Salaries'!$P51),0),IF('Team &amp; Salaries'!$O51="Monthly",IF(DE$6='Team &amp; Salaries'!$M51,MIN('Team &amp; Salaries'!$N51,'Team &amp; Salaries'!$P51),IF(DE$6&gt;'Team &amp; Salaries'!$M51,MIN('Team &amp; Salaries'!$P51,DD140+'Team &amp; Salaries'!$N51),0)),IF('Team &amp; Salaries'!$O51="Quarterly",IF(DE$6='Team &amp; Salaries'!$M51,MIN('Team &amp; Salaries'!$N51,'Team &amp; Salaries'!$P51),IF(DE$6&gt;'Team &amp; Salaries'!$M51,IFERROR(MIN('Team &amp; Salaries'!$P51,IF(ISNUMBER(DB140),DB140,0)+'Team &amp; Salaries'!$N51),'Team &amp; Salaries'!$N51),0)),IF('Team &amp; Salaries'!$O51="Annually",IF(DE$6='Team &amp; Salaries'!$M51,MIN('Team &amp; Salaries'!$N51,'Team &amp; Salaries'!$P51),IF(DE$6&gt;'Team &amp; Salaries'!$M51,IFERROR(MIN('Team &amp; Salaries'!$P51,CS140+'Team &amp; Salaries'!$N51),MIN('Team &amp; Salaries'!$N51,'Team &amp; Salaries'!$P51)),0))))))+IF($A140=Projections!$C$87,Revenue!DC$72,0)</f>
        <v>1</v>
      </c>
      <c r="DF140" s="286">
        <f>IF('Team &amp; Salaries'!$O51="Never",IF(DF$6&gt;='Team &amp; Salaries'!$M51,MIN('Team &amp; Salaries'!$N51,'Team &amp; Salaries'!$P51),0),IF('Team &amp; Salaries'!$O51="Monthly",IF(DF$6='Team &amp; Salaries'!$M51,MIN('Team &amp; Salaries'!$N51,'Team &amp; Salaries'!$P51),IF(DF$6&gt;'Team &amp; Salaries'!$M51,MIN('Team &amp; Salaries'!$P51,DE140+'Team &amp; Salaries'!$N51),0)),IF('Team &amp; Salaries'!$O51="Quarterly",IF(DF$6='Team &amp; Salaries'!$M51,MIN('Team &amp; Salaries'!$N51,'Team &amp; Salaries'!$P51),IF(DF$6&gt;'Team &amp; Salaries'!$M51,IFERROR(MIN('Team &amp; Salaries'!$P51,IF(ISNUMBER(DC140),DC140,0)+'Team &amp; Salaries'!$N51),'Team &amp; Salaries'!$N51),0)),IF('Team &amp; Salaries'!$O51="Annually",IF(DF$6='Team &amp; Salaries'!$M51,MIN('Team &amp; Salaries'!$N51,'Team &amp; Salaries'!$P51),IF(DF$6&gt;'Team &amp; Salaries'!$M51,IFERROR(MIN('Team &amp; Salaries'!$P51,CT140+'Team &amp; Salaries'!$N51),MIN('Team &amp; Salaries'!$N51,'Team &amp; Salaries'!$P51)),0))))))+IF($A140=Projections!$C$87,Revenue!DD$72,0)</f>
        <v>1</v>
      </c>
      <c r="DG140" s="286">
        <f>IF('Team &amp; Salaries'!$O51="Never",IF(DG$6&gt;='Team &amp; Salaries'!$M51,MIN('Team &amp; Salaries'!$N51,'Team &amp; Salaries'!$P51),0),IF('Team &amp; Salaries'!$O51="Monthly",IF(DG$6='Team &amp; Salaries'!$M51,MIN('Team &amp; Salaries'!$N51,'Team &amp; Salaries'!$P51),IF(DG$6&gt;'Team &amp; Salaries'!$M51,MIN('Team &amp; Salaries'!$P51,DF140+'Team &amp; Salaries'!$N51),0)),IF('Team &amp; Salaries'!$O51="Quarterly",IF(DG$6='Team &amp; Salaries'!$M51,MIN('Team &amp; Salaries'!$N51,'Team &amp; Salaries'!$P51),IF(DG$6&gt;'Team &amp; Salaries'!$M51,IFERROR(MIN('Team &amp; Salaries'!$P51,IF(ISNUMBER(DD140),DD140,0)+'Team &amp; Salaries'!$N51),'Team &amp; Salaries'!$N51),0)),IF('Team &amp; Salaries'!$O51="Annually",IF(DG$6='Team &amp; Salaries'!$M51,MIN('Team &amp; Salaries'!$N51,'Team &amp; Salaries'!$P51),IF(DG$6&gt;'Team &amp; Salaries'!$M51,IFERROR(MIN('Team &amp; Salaries'!$P51,CU140+'Team &amp; Salaries'!$N51),MIN('Team &amp; Salaries'!$N51,'Team &amp; Salaries'!$P51)),0))))))+IF($A140=Projections!$C$87,Revenue!DE$72,0)</f>
        <v>1</v>
      </c>
      <c r="DH140" s="286">
        <f>IF('Team &amp; Salaries'!$O51="Never",IF(DH$6&gt;='Team &amp; Salaries'!$M51,MIN('Team &amp; Salaries'!$N51,'Team &amp; Salaries'!$P51),0),IF('Team &amp; Salaries'!$O51="Monthly",IF(DH$6='Team &amp; Salaries'!$M51,MIN('Team &amp; Salaries'!$N51,'Team &amp; Salaries'!$P51),IF(DH$6&gt;'Team &amp; Salaries'!$M51,MIN('Team &amp; Salaries'!$P51,DG140+'Team &amp; Salaries'!$N51),0)),IF('Team &amp; Salaries'!$O51="Quarterly",IF(DH$6='Team &amp; Salaries'!$M51,MIN('Team &amp; Salaries'!$N51,'Team &amp; Salaries'!$P51),IF(DH$6&gt;'Team &amp; Salaries'!$M51,IFERROR(MIN('Team &amp; Salaries'!$P51,IF(ISNUMBER(DE140),DE140,0)+'Team &amp; Salaries'!$N51),'Team &amp; Salaries'!$N51),0)),IF('Team &amp; Salaries'!$O51="Annually",IF(DH$6='Team &amp; Salaries'!$M51,MIN('Team &amp; Salaries'!$N51,'Team &amp; Salaries'!$P51),IF(DH$6&gt;'Team &amp; Salaries'!$M51,IFERROR(MIN('Team &amp; Salaries'!$P51,CV140+'Team &amp; Salaries'!$N51),MIN('Team &amp; Salaries'!$N51,'Team &amp; Salaries'!$P51)),0))))))+IF($A140=Projections!$C$87,Revenue!DF$72,0)</f>
        <v>1</v>
      </c>
      <c r="DI140" s="286">
        <f>IF('Team &amp; Salaries'!$O51="Never",IF(DI$6&gt;='Team &amp; Salaries'!$M51,MIN('Team &amp; Salaries'!$N51,'Team &amp; Salaries'!$P51),0),IF('Team &amp; Salaries'!$O51="Monthly",IF(DI$6='Team &amp; Salaries'!$M51,MIN('Team &amp; Salaries'!$N51,'Team &amp; Salaries'!$P51),IF(DI$6&gt;'Team &amp; Salaries'!$M51,MIN('Team &amp; Salaries'!$P51,DH140+'Team &amp; Salaries'!$N51),0)),IF('Team &amp; Salaries'!$O51="Quarterly",IF(DI$6='Team &amp; Salaries'!$M51,MIN('Team &amp; Salaries'!$N51,'Team &amp; Salaries'!$P51),IF(DI$6&gt;'Team &amp; Salaries'!$M51,IFERROR(MIN('Team &amp; Salaries'!$P51,IF(ISNUMBER(DF140),DF140,0)+'Team &amp; Salaries'!$N51),'Team &amp; Salaries'!$N51),0)),IF('Team &amp; Salaries'!$O51="Annually",IF(DI$6='Team &amp; Salaries'!$M51,MIN('Team &amp; Salaries'!$N51,'Team &amp; Salaries'!$P51),IF(DI$6&gt;'Team &amp; Salaries'!$M51,IFERROR(MIN('Team &amp; Salaries'!$P51,CW140+'Team &amp; Salaries'!$N51),MIN('Team &amp; Salaries'!$N51,'Team &amp; Salaries'!$P51)),0))))))+IF($A140=Projections!$C$87,Revenue!DG$72,0)</f>
        <v>1</v>
      </c>
    </row>
    <row r="141" spans="1:113" customFormat="1" ht="16">
      <c r="A141" s="114" t="str">
        <f>'Team &amp; Salaries'!A52</f>
        <v>Sales &amp; Maketing</v>
      </c>
      <c r="B141" s="114"/>
      <c r="C141" s="114"/>
      <c r="D141" s="285"/>
      <c r="E141" s="361" t="s">
        <v>193</v>
      </c>
      <c r="F141" s="286">
        <f>IF('Team &amp; Salaries'!$O52="Never",IF(F$6&gt;='Team &amp; Salaries'!$M52,MIN('Team &amp; Salaries'!$N52,'Team &amp; Salaries'!$P52),0),IF('Team &amp; Salaries'!$O52="Monthly",IF(F$6='Team &amp; Salaries'!$M52,MIN('Team &amp; Salaries'!$N52,'Team &amp; Salaries'!$P52),IF(F$6&gt;'Team &amp; Salaries'!$M52,MIN('Team &amp; Salaries'!$P52,E141+'Team &amp; Salaries'!$N52),0)),IF('Team &amp; Salaries'!$O52="Quarterly",IF(F$6='Team &amp; Salaries'!$M52,MIN('Team &amp; Salaries'!$N52,'Team &amp; Salaries'!$P52),IF(F$6&gt;'Team &amp; Salaries'!$M52,IFERROR(MIN('Team &amp; Salaries'!$P52,IF(ISNUMBER(A141),A141,0)+'Team &amp; Salaries'!$N52),'Team &amp; Salaries'!$N52),0)),IF('Team &amp; Salaries'!$O52="Annually",IF(F$6='Team &amp; Salaries'!$M52,MIN('Team &amp; Salaries'!$N52,'Team &amp; Salaries'!$P52),IF(F$6&gt;'Team &amp; Salaries'!$M52,IFERROR(MIN('Team &amp; Salaries'!$P52,#REF!+'Team &amp; Salaries'!$N52),MIN('Team &amp; Salaries'!$N52,'Team &amp; Salaries'!$P52)),0))))))+IF($A141=Projections!$C$87,Revenue!D$72,0)</f>
        <v>0</v>
      </c>
      <c r="G141" s="286">
        <f>IF('Team &amp; Salaries'!$O52="Never",IF(G$6&gt;='Team &amp; Salaries'!$M52,MIN('Team &amp; Salaries'!$N52,'Team &amp; Salaries'!$P52),0),IF('Team &amp; Salaries'!$O52="Monthly",IF(G$6='Team &amp; Salaries'!$M52,MIN('Team &amp; Salaries'!$N52,'Team &amp; Salaries'!$P52),IF(G$6&gt;'Team &amp; Salaries'!$M52,MIN('Team &amp; Salaries'!$P52,F141+'Team &amp; Salaries'!$N52),0)),IF('Team &amp; Salaries'!$O52="Quarterly",IF(G$6='Team &amp; Salaries'!$M52,MIN('Team &amp; Salaries'!$N52,'Team &amp; Salaries'!$P52),IF(G$6&gt;'Team &amp; Salaries'!$M52,IFERROR(MIN('Team &amp; Salaries'!$P52,IF(ISNUMBER(D141),D141,0)+'Team &amp; Salaries'!$N52),'Team &amp; Salaries'!$N52),0)),IF('Team &amp; Salaries'!$O52="Annually",IF(G$6='Team &amp; Salaries'!$M52,MIN('Team &amp; Salaries'!$N52,'Team &amp; Salaries'!$P52),IF(G$6&gt;'Team &amp; Salaries'!$M52,IFERROR(MIN('Team &amp; Salaries'!$P52,#REF!+'Team &amp; Salaries'!$N52),MIN('Team &amp; Salaries'!$N52,'Team &amp; Salaries'!$P52)),0))))))+IF($A141=Projections!$C$87,Revenue!E$72,0)</f>
        <v>0</v>
      </c>
      <c r="H141" s="286">
        <f>IF('Team &amp; Salaries'!$O52="Never",IF(H$6&gt;='Team &amp; Salaries'!$M52,MIN('Team &amp; Salaries'!$N52,'Team &amp; Salaries'!$P52),0),IF('Team &amp; Salaries'!$O52="Monthly",IF(H$6='Team &amp; Salaries'!$M52,MIN('Team &amp; Salaries'!$N52,'Team &amp; Salaries'!$P52),IF(H$6&gt;'Team &amp; Salaries'!$M52,MIN('Team &amp; Salaries'!$P52,G141+'Team &amp; Salaries'!$N52),0)),IF('Team &amp; Salaries'!$O52="Quarterly",IF(H$6='Team &amp; Salaries'!$M52,MIN('Team &amp; Salaries'!$N52,'Team &amp; Salaries'!$P52),IF(H$6&gt;'Team &amp; Salaries'!$M52,IFERROR(MIN('Team &amp; Salaries'!$P52,IF(ISNUMBER(E141),E141,0)+'Team &amp; Salaries'!$N52),'Team &amp; Salaries'!$N52),0)),IF('Team &amp; Salaries'!$O52="Annually",IF(H$6='Team &amp; Salaries'!$M52,MIN('Team &amp; Salaries'!$N52,'Team &amp; Salaries'!$P52),IF(H$6&gt;'Team &amp; Salaries'!$M52,IFERROR(MIN('Team &amp; Salaries'!$P52,#REF!+'Team &amp; Salaries'!$N52),MIN('Team &amp; Salaries'!$N52,'Team &amp; Salaries'!$P52)),0))))))+IF($A141=Projections!$C$87,Revenue!F$72,0)</f>
        <v>0</v>
      </c>
      <c r="I141" s="286">
        <f>IF('Team &amp; Salaries'!$O52="Never",IF(I$6&gt;='Team &amp; Salaries'!$M52,MIN('Team &amp; Salaries'!$N52,'Team &amp; Salaries'!$P52),0),IF('Team &amp; Salaries'!$O52="Monthly",IF(I$6='Team &amp; Salaries'!$M52,MIN('Team &amp; Salaries'!$N52,'Team &amp; Salaries'!$P52),IF(I$6&gt;'Team &amp; Salaries'!$M52,MIN('Team &amp; Salaries'!$P52,H141+'Team &amp; Salaries'!$N52),0)),IF('Team &amp; Salaries'!$O52="Quarterly",IF(I$6='Team &amp; Salaries'!$M52,MIN('Team &amp; Salaries'!$N52,'Team &amp; Salaries'!$P52),IF(I$6&gt;'Team &amp; Salaries'!$M52,IFERROR(MIN('Team &amp; Salaries'!$P52,IF(ISNUMBER(F141),F141,0)+'Team &amp; Salaries'!$N52),'Team &amp; Salaries'!$N52),0)),IF('Team &amp; Salaries'!$O52="Annually",IF(I$6='Team &amp; Salaries'!$M52,MIN('Team &amp; Salaries'!$N52,'Team &amp; Salaries'!$P52),IF(I$6&gt;'Team &amp; Salaries'!$M52,IFERROR(MIN('Team &amp; Salaries'!$P52,#REF!+'Team &amp; Salaries'!$N52),MIN('Team &amp; Salaries'!$N52,'Team &amp; Salaries'!$P52)),0))))))+IF($A141=Projections!$C$87,Revenue!G$72,0)</f>
        <v>0</v>
      </c>
      <c r="J141" s="286">
        <f>IF('Team &amp; Salaries'!$O52="Never",IF(J$6&gt;='Team &amp; Salaries'!$M52,MIN('Team &amp; Salaries'!$N52,'Team &amp; Salaries'!$P52),0),IF('Team &amp; Salaries'!$O52="Monthly",IF(J$6='Team &amp; Salaries'!$M52,MIN('Team &amp; Salaries'!$N52,'Team &amp; Salaries'!$P52),IF(J$6&gt;'Team &amp; Salaries'!$M52,MIN('Team &amp; Salaries'!$P52,I141+'Team &amp; Salaries'!$N52),0)),IF('Team &amp; Salaries'!$O52="Quarterly",IF(J$6='Team &amp; Salaries'!$M52,MIN('Team &amp; Salaries'!$N52,'Team &amp; Salaries'!$P52),IF(J$6&gt;'Team &amp; Salaries'!$M52,IFERROR(MIN('Team &amp; Salaries'!$P52,IF(ISNUMBER(G141),G141,0)+'Team &amp; Salaries'!$N52),'Team &amp; Salaries'!$N52),0)),IF('Team &amp; Salaries'!$O52="Annually",IF(J$6='Team &amp; Salaries'!$M52,MIN('Team &amp; Salaries'!$N52,'Team &amp; Salaries'!$P52),IF(J$6&gt;'Team &amp; Salaries'!$M52,IFERROR(MIN('Team &amp; Salaries'!$P52,#REF!+'Team &amp; Salaries'!$N52),MIN('Team &amp; Salaries'!$N52,'Team &amp; Salaries'!$P52)),0))))))+IF($A141=Projections!$C$87,Revenue!H$72,0)</f>
        <v>0</v>
      </c>
      <c r="K141" s="286">
        <f>IF('Team &amp; Salaries'!$O52="Never",IF(K$6&gt;='Team &amp; Salaries'!$M52,MIN('Team &amp; Salaries'!$N52,'Team &amp; Salaries'!$P52),0),IF('Team &amp; Salaries'!$O52="Monthly",IF(K$6='Team &amp; Salaries'!$M52,MIN('Team &amp; Salaries'!$N52,'Team &amp; Salaries'!$P52),IF(K$6&gt;'Team &amp; Salaries'!$M52,MIN('Team &amp; Salaries'!$P52,J141+'Team &amp; Salaries'!$N52),0)),IF('Team &amp; Salaries'!$O52="Quarterly",IF(K$6='Team &amp; Salaries'!$M52,MIN('Team &amp; Salaries'!$N52,'Team &amp; Salaries'!$P52),IF(K$6&gt;'Team &amp; Salaries'!$M52,IFERROR(MIN('Team &amp; Salaries'!$P52,IF(ISNUMBER(H141),H141,0)+'Team &amp; Salaries'!$N52),'Team &amp; Salaries'!$N52),0)),IF('Team &amp; Salaries'!$O52="Annually",IF(K$6='Team &amp; Salaries'!$M52,MIN('Team &amp; Salaries'!$N52,'Team &amp; Salaries'!$P52),IF(K$6&gt;'Team &amp; Salaries'!$M52,IFERROR(MIN('Team &amp; Salaries'!$P52,#REF!+'Team &amp; Salaries'!$N52),MIN('Team &amp; Salaries'!$N52,'Team &amp; Salaries'!$P52)),0))))))+IF($A141=Projections!$C$87,Revenue!I$72,0)</f>
        <v>0</v>
      </c>
      <c r="L141" s="286">
        <f>IF('Team &amp; Salaries'!$O52="Never",IF(L$6&gt;='Team &amp; Salaries'!$M52,MIN('Team &amp; Salaries'!$N52,'Team &amp; Salaries'!$P52),0),IF('Team &amp; Salaries'!$O52="Monthly",IF(L$6='Team &amp; Salaries'!$M52,MIN('Team &amp; Salaries'!$N52,'Team &amp; Salaries'!$P52),IF(L$6&gt;'Team &amp; Salaries'!$M52,MIN('Team &amp; Salaries'!$P52,K141+'Team &amp; Salaries'!$N52),0)),IF('Team &amp; Salaries'!$O52="Quarterly",IF(L$6='Team &amp; Salaries'!$M52,MIN('Team &amp; Salaries'!$N52,'Team &amp; Salaries'!$P52),IF(L$6&gt;'Team &amp; Salaries'!$M52,IFERROR(MIN('Team &amp; Salaries'!$P52,IF(ISNUMBER(I141),I141,0)+'Team &amp; Salaries'!$N52),'Team &amp; Salaries'!$N52),0)),IF('Team &amp; Salaries'!$O52="Annually",IF(L$6='Team &amp; Salaries'!$M52,MIN('Team &amp; Salaries'!$N52,'Team &amp; Salaries'!$P52),IF(L$6&gt;'Team &amp; Salaries'!$M52,IFERROR(MIN('Team &amp; Salaries'!$P52,#REF!+'Team &amp; Salaries'!$N52),MIN('Team &amp; Salaries'!$N52,'Team &amp; Salaries'!$P52)),0))))))+IF($A141=Projections!$C$87,Revenue!J$72,0)</f>
        <v>0</v>
      </c>
      <c r="M141" s="286">
        <f>IF('Team &amp; Salaries'!$O52="Never",IF(M$6&gt;='Team &amp; Salaries'!$M52,MIN('Team &amp; Salaries'!$N52,'Team &amp; Salaries'!$P52),0),IF('Team &amp; Salaries'!$O52="Monthly",IF(M$6='Team &amp; Salaries'!$M52,MIN('Team &amp; Salaries'!$N52,'Team &amp; Salaries'!$P52),IF(M$6&gt;'Team &amp; Salaries'!$M52,MIN('Team &amp; Salaries'!$P52,L141+'Team &amp; Salaries'!$N52),0)),IF('Team &amp; Salaries'!$O52="Quarterly",IF(M$6='Team &amp; Salaries'!$M52,MIN('Team &amp; Salaries'!$N52,'Team &amp; Salaries'!$P52),IF(M$6&gt;'Team &amp; Salaries'!$M52,IFERROR(MIN('Team &amp; Salaries'!$P52,IF(ISNUMBER(J141),J141,0)+'Team &amp; Salaries'!$N52),'Team &amp; Salaries'!$N52),0)),IF('Team &amp; Salaries'!$O52="Annually",IF(M$6='Team &amp; Salaries'!$M52,MIN('Team &amp; Salaries'!$N52,'Team &amp; Salaries'!$P52),IF(M$6&gt;'Team &amp; Salaries'!$M52,IFERROR(MIN('Team &amp; Salaries'!$P52,#REF!+'Team &amp; Salaries'!$N52),MIN('Team &amp; Salaries'!$N52,'Team &amp; Salaries'!$P52)),0))))))+IF($A141=Projections!$C$87,Revenue!K$72,0)</f>
        <v>0</v>
      </c>
      <c r="N141" s="286">
        <f>IF('Team &amp; Salaries'!$O52="Never",IF(N$6&gt;='Team &amp; Salaries'!$M52,MIN('Team &amp; Salaries'!$N52,'Team &amp; Salaries'!$P52),0),IF('Team &amp; Salaries'!$O52="Monthly",IF(N$6='Team &amp; Salaries'!$M52,MIN('Team &amp; Salaries'!$N52,'Team &amp; Salaries'!$P52),IF(N$6&gt;'Team &amp; Salaries'!$M52,MIN('Team &amp; Salaries'!$P52,M141+'Team &amp; Salaries'!$N52),0)),IF('Team &amp; Salaries'!$O52="Quarterly",IF(N$6='Team &amp; Salaries'!$M52,MIN('Team &amp; Salaries'!$N52,'Team &amp; Salaries'!$P52),IF(N$6&gt;'Team &amp; Salaries'!$M52,IFERROR(MIN('Team &amp; Salaries'!$P52,IF(ISNUMBER(K141),K141,0)+'Team &amp; Salaries'!$N52),'Team &amp; Salaries'!$N52),0)),IF('Team &amp; Salaries'!$O52="Annually",IF(N$6='Team &amp; Salaries'!$M52,MIN('Team &amp; Salaries'!$N52,'Team &amp; Salaries'!$P52),IF(N$6&gt;'Team &amp; Salaries'!$M52,IFERROR(MIN('Team &amp; Salaries'!$P52,#REF!+'Team &amp; Salaries'!$N52),MIN('Team &amp; Salaries'!$N52,'Team &amp; Salaries'!$P52)),0))))))+IF($A141=Projections!$C$87,Revenue!L$72,0)</f>
        <v>0</v>
      </c>
      <c r="O141" s="286">
        <f>IF('Team &amp; Salaries'!$O52="Never",IF(O$6&gt;='Team &amp; Salaries'!$M52,MIN('Team &amp; Salaries'!$N52,'Team &amp; Salaries'!$P52),0),IF('Team &amp; Salaries'!$O52="Monthly",IF(O$6='Team &amp; Salaries'!$M52,MIN('Team &amp; Salaries'!$N52,'Team &amp; Salaries'!$P52),IF(O$6&gt;'Team &amp; Salaries'!$M52,MIN('Team &amp; Salaries'!$P52,N141+'Team &amp; Salaries'!$N52),0)),IF('Team &amp; Salaries'!$O52="Quarterly",IF(O$6='Team &amp; Salaries'!$M52,MIN('Team &amp; Salaries'!$N52,'Team &amp; Salaries'!$P52),IF(O$6&gt;'Team &amp; Salaries'!$M52,IFERROR(MIN('Team &amp; Salaries'!$P52,IF(ISNUMBER(L141),L141,0)+'Team &amp; Salaries'!$N52),'Team &amp; Salaries'!$N52),0)),IF('Team &amp; Salaries'!$O52="Annually",IF(O$6='Team &amp; Salaries'!$M52,MIN('Team &amp; Salaries'!$N52,'Team &amp; Salaries'!$P52),IF(O$6&gt;'Team &amp; Salaries'!$M52,IFERROR(MIN('Team &amp; Salaries'!$P52,A141+'Team &amp; Salaries'!$N52),MIN('Team &amp; Salaries'!$N52,'Team &amp; Salaries'!$P52)),0))))))+IF($A141=Projections!$C$87,Revenue!M$72,0)</f>
        <v>0</v>
      </c>
      <c r="P141" s="286">
        <f>IF('Team &amp; Salaries'!$O52="Never",IF(P$6&gt;='Team &amp; Salaries'!$M52,MIN('Team &amp; Salaries'!$N52,'Team &amp; Salaries'!$P52),0),IF('Team &amp; Salaries'!$O52="Monthly",IF(P$6='Team &amp; Salaries'!$M52,MIN('Team &amp; Salaries'!$N52,'Team &amp; Salaries'!$P52),IF(P$6&gt;'Team &amp; Salaries'!$M52,MIN('Team &amp; Salaries'!$P52,O141+'Team &amp; Salaries'!$N52),0)),IF('Team &amp; Salaries'!$O52="Quarterly",IF(P$6='Team &amp; Salaries'!$M52,MIN('Team &amp; Salaries'!$N52,'Team &amp; Salaries'!$P52),IF(P$6&gt;'Team &amp; Salaries'!$M52,IFERROR(MIN('Team &amp; Salaries'!$P52,IF(ISNUMBER(M141),M141,0)+'Team &amp; Salaries'!$N52),'Team &amp; Salaries'!$N52),0)),IF('Team &amp; Salaries'!$O52="Annually",IF(P$6='Team &amp; Salaries'!$M52,MIN('Team &amp; Salaries'!$N52,'Team &amp; Salaries'!$P52),IF(P$6&gt;'Team &amp; Salaries'!$M52,IFERROR(MIN('Team &amp; Salaries'!$P52,D141+'Team &amp; Salaries'!$N52),MIN('Team &amp; Salaries'!$N52,'Team &amp; Salaries'!$P52)),0))))))+IF($A141=Projections!$C$87,Revenue!N$72,0)</f>
        <v>0</v>
      </c>
      <c r="Q141" s="286">
        <f>IF('Team &amp; Salaries'!$O52="Never",IF(Q$6&gt;='Team &amp; Salaries'!$M52,MIN('Team &amp; Salaries'!$N52,'Team &amp; Salaries'!$P52),0),IF('Team &amp; Salaries'!$O52="Monthly",IF(Q$6='Team &amp; Salaries'!$M52,MIN('Team &amp; Salaries'!$N52,'Team &amp; Salaries'!$P52),IF(Q$6&gt;'Team &amp; Salaries'!$M52,MIN('Team &amp; Salaries'!$P52,P141+'Team &amp; Salaries'!$N52),0)),IF('Team &amp; Salaries'!$O52="Quarterly",IF(Q$6='Team &amp; Salaries'!$M52,MIN('Team &amp; Salaries'!$N52,'Team &amp; Salaries'!$P52),IF(Q$6&gt;'Team &amp; Salaries'!$M52,IFERROR(MIN('Team &amp; Salaries'!$P52,IF(ISNUMBER(N141),N141,0)+'Team &amp; Salaries'!$N52),'Team &amp; Salaries'!$N52),0)),IF('Team &amp; Salaries'!$O52="Annually",IF(Q$6='Team &amp; Salaries'!$M52,MIN('Team &amp; Salaries'!$N52,'Team &amp; Salaries'!$P52),IF(Q$6&gt;'Team &amp; Salaries'!$M52,IFERROR(MIN('Team &amp; Salaries'!$P52,E141+'Team &amp; Salaries'!$N52),MIN('Team &amp; Salaries'!$N52,'Team &amp; Salaries'!$P52)),0))))))+IF($A141=Projections!$C$87,Revenue!O$72,0)</f>
        <v>0</v>
      </c>
      <c r="R141" s="286">
        <f>IF('Team &amp; Salaries'!$O52="Never",IF(R$6&gt;='Team &amp; Salaries'!$M52,MIN('Team &amp; Salaries'!$N52,'Team &amp; Salaries'!$P52),0),IF('Team &amp; Salaries'!$O52="Monthly",IF(R$6='Team &amp; Salaries'!$M52,MIN('Team &amp; Salaries'!$N52,'Team &amp; Salaries'!$P52),IF(R$6&gt;'Team &amp; Salaries'!$M52,MIN('Team &amp; Salaries'!$P52,Q141+'Team &amp; Salaries'!$N52),0)),IF('Team &amp; Salaries'!$O52="Quarterly",IF(R$6='Team &amp; Salaries'!$M52,MIN('Team &amp; Salaries'!$N52,'Team &amp; Salaries'!$P52),IF(R$6&gt;'Team &amp; Salaries'!$M52,IFERROR(MIN('Team &amp; Salaries'!$P52,IF(ISNUMBER(O141),O141,0)+'Team &amp; Salaries'!$N52),'Team &amp; Salaries'!$N52),0)),IF('Team &amp; Salaries'!$O52="Annually",IF(R$6='Team &amp; Salaries'!$M52,MIN('Team &amp; Salaries'!$N52,'Team &amp; Salaries'!$P52),IF(R$6&gt;'Team &amp; Salaries'!$M52,IFERROR(MIN('Team &amp; Salaries'!$P52,F141+'Team &amp; Salaries'!$N52),MIN('Team &amp; Salaries'!$N52,'Team &amp; Salaries'!$P52)),0))))))+IF($A141=Projections!$C$87,Revenue!P$72,0)</f>
        <v>0</v>
      </c>
      <c r="S141" s="286">
        <f>IF('Team &amp; Salaries'!$O52="Never",IF(S$6&gt;='Team &amp; Salaries'!$M52,MIN('Team &amp; Salaries'!$N52,'Team &amp; Salaries'!$P52),0),IF('Team &amp; Salaries'!$O52="Monthly",IF(S$6='Team &amp; Salaries'!$M52,MIN('Team &amp; Salaries'!$N52,'Team &amp; Salaries'!$P52),IF(S$6&gt;'Team &amp; Salaries'!$M52,MIN('Team &amp; Salaries'!$P52,R141+'Team &amp; Salaries'!$N52),0)),IF('Team &amp; Salaries'!$O52="Quarterly",IF(S$6='Team &amp; Salaries'!$M52,MIN('Team &amp; Salaries'!$N52,'Team &amp; Salaries'!$P52),IF(S$6&gt;'Team &amp; Salaries'!$M52,IFERROR(MIN('Team &amp; Salaries'!$P52,IF(ISNUMBER(P141),P141,0)+'Team &amp; Salaries'!$N52),'Team &amp; Salaries'!$N52),0)),IF('Team &amp; Salaries'!$O52="Annually",IF(S$6='Team &amp; Salaries'!$M52,MIN('Team &amp; Salaries'!$N52,'Team &amp; Salaries'!$P52),IF(S$6&gt;'Team &amp; Salaries'!$M52,IFERROR(MIN('Team &amp; Salaries'!$P52,G141+'Team &amp; Salaries'!$N52),MIN('Team &amp; Salaries'!$N52,'Team &amp; Salaries'!$P52)),0))))))+IF($A141=Projections!$C$87,Revenue!Q$72,0)</f>
        <v>0</v>
      </c>
      <c r="T141" s="286">
        <f>IF('Team &amp; Salaries'!$O52="Never",IF(T$6&gt;='Team &amp; Salaries'!$M52,MIN('Team &amp; Salaries'!$N52,'Team &amp; Salaries'!$P52),0),IF('Team &amp; Salaries'!$O52="Monthly",IF(T$6='Team &amp; Salaries'!$M52,MIN('Team &amp; Salaries'!$N52,'Team &amp; Salaries'!$P52),IF(T$6&gt;'Team &amp; Salaries'!$M52,MIN('Team &amp; Salaries'!$P52,S141+'Team &amp; Salaries'!$N52),0)),IF('Team &amp; Salaries'!$O52="Quarterly",IF(T$6='Team &amp; Salaries'!$M52,MIN('Team &amp; Salaries'!$N52,'Team &amp; Salaries'!$P52),IF(T$6&gt;'Team &amp; Salaries'!$M52,IFERROR(MIN('Team &amp; Salaries'!$P52,IF(ISNUMBER(Q141),Q141,0)+'Team &amp; Salaries'!$N52),'Team &amp; Salaries'!$N52),0)),IF('Team &amp; Salaries'!$O52="Annually",IF(T$6='Team &amp; Salaries'!$M52,MIN('Team &amp; Salaries'!$N52,'Team &amp; Salaries'!$P52),IF(T$6&gt;'Team &amp; Salaries'!$M52,IFERROR(MIN('Team &amp; Salaries'!$P52,H141+'Team &amp; Salaries'!$N52),MIN('Team &amp; Salaries'!$N52,'Team &amp; Salaries'!$P52)),0))))))+IF($A141=Projections!$C$87,Revenue!R$72,0)</f>
        <v>0</v>
      </c>
      <c r="U141" s="286">
        <f>IF('Team &amp; Salaries'!$O52="Never",IF(U$6&gt;='Team &amp; Salaries'!$M52,MIN('Team &amp; Salaries'!$N52,'Team &amp; Salaries'!$P52),0),IF('Team &amp; Salaries'!$O52="Monthly",IF(U$6='Team &amp; Salaries'!$M52,MIN('Team &amp; Salaries'!$N52,'Team &amp; Salaries'!$P52),IF(U$6&gt;'Team &amp; Salaries'!$M52,MIN('Team &amp; Salaries'!$P52,T141+'Team &amp; Salaries'!$N52),0)),IF('Team &amp; Salaries'!$O52="Quarterly",IF(U$6='Team &amp; Salaries'!$M52,MIN('Team &amp; Salaries'!$N52,'Team &amp; Salaries'!$P52),IF(U$6&gt;'Team &amp; Salaries'!$M52,IFERROR(MIN('Team &amp; Salaries'!$P52,IF(ISNUMBER(R141),R141,0)+'Team &amp; Salaries'!$N52),'Team &amp; Salaries'!$N52),0)),IF('Team &amp; Salaries'!$O52="Annually",IF(U$6='Team &amp; Salaries'!$M52,MIN('Team &amp; Salaries'!$N52,'Team &amp; Salaries'!$P52),IF(U$6&gt;'Team &amp; Salaries'!$M52,IFERROR(MIN('Team &amp; Salaries'!$P52,I141+'Team &amp; Salaries'!$N52),MIN('Team &amp; Salaries'!$N52,'Team &amp; Salaries'!$P52)),0))))))+IF($A141=Projections!$C$87,Revenue!S$72,0)</f>
        <v>0</v>
      </c>
      <c r="V141" s="286">
        <f>IF('Team &amp; Salaries'!$O52="Never",IF(V$6&gt;='Team &amp; Salaries'!$M52,MIN('Team &amp; Salaries'!$N52,'Team &amp; Salaries'!$P52),0),IF('Team &amp; Salaries'!$O52="Monthly",IF(V$6='Team &amp; Salaries'!$M52,MIN('Team &amp; Salaries'!$N52,'Team &amp; Salaries'!$P52),IF(V$6&gt;'Team &amp; Salaries'!$M52,MIN('Team &amp; Salaries'!$P52,U141+'Team &amp; Salaries'!$N52),0)),IF('Team &amp; Salaries'!$O52="Quarterly",IF(V$6='Team &amp; Salaries'!$M52,MIN('Team &amp; Salaries'!$N52,'Team &amp; Salaries'!$P52),IF(V$6&gt;'Team &amp; Salaries'!$M52,IFERROR(MIN('Team &amp; Salaries'!$P52,IF(ISNUMBER(S141),S141,0)+'Team &amp; Salaries'!$N52),'Team &amp; Salaries'!$N52),0)),IF('Team &amp; Salaries'!$O52="Annually",IF(V$6='Team &amp; Salaries'!$M52,MIN('Team &amp; Salaries'!$N52,'Team &amp; Salaries'!$P52),IF(V$6&gt;'Team &amp; Salaries'!$M52,IFERROR(MIN('Team &amp; Salaries'!$P52,J141+'Team &amp; Salaries'!$N52),MIN('Team &amp; Salaries'!$N52,'Team &amp; Salaries'!$P52)),0))))))+IF($A141=Projections!$C$87,Revenue!T$72,0)</f>
        <v>0</v>
      </c>
      <c r="W141" s="286">
        <f>IF('Team &amp; Salaries'!$O52="Never",IF(W$6&gt;='Team &amp; Salaries'!$M52,MIN('Team &amp; Salaries'!$N52,'Team &amp; Salaries'!$P52),0),IF('Team &amp; Salaries'!$O52="Monthly",IF(W$6='Team &amp; Salaries'!$M52,MIN('Team &amp; Salaries'!$N52,'Team &amp; Salaries'!$P52),IF(W$6&gt;'Team &amp; Salaries'!$M52,MIN('Team &amp; Salaries'!$P52,V141+'Team &amp; Salaries'!$N52),0)),IF('Team &amp; Salaries'!$O52="Quarterly",IF(W$6='Team &amp; Salaries'!$M52,MIN('Team &amp; Salaries'!$N52,'Team &amp; Salaries'!$P52),IF(W$6&gt;'Team &amp; Salaries'!$M52,IFERROR(MIN('Team &amp; Salaries'!$P52,IF(ISNUMBER(T141),T141,0)+'Team &amp; Salaries'!$N52),'Team &amp; Salaries'!$N52),0)),IF('Team &amp; Salaries'!$O52="Annually",IF(W$6='Team &amp; Salaries'!$M52,MIN('Team &amp; Salaries'!$N52,'Team &amp; Salaries'!$P52),IF(W$6&gt;'Team &amp; Salaries'!$M52,IFERROR(MIN('Team &amp; Salaries'!$P52,K141+'Team &amp; Salaries'!$N52),MIN('Team &amp; Salaries'!$N52,'Team &amp; Salaries'!$P52)),0))))))+IF($A141=Projections!$C$87,Revenue!U$72,0)</f>
        <v>0</v>
      </c>
      <c r="X141" s="286">
        <f>IF('Team &amp; Salaries'!$O52="Never",IF(X$6&gt;='Team &amp; Salaries'!$M52,MIN('Team &amp; Salaries'!$N52,'Team &amp; Salaries'!$P52),0),IF('Team &amp; Salaries'!$O52="Monthly",IF(X$6='Team &amp; Salaries'!$M52,MIN('Team &amp; Salaries'!$N52,'Team &amp; Salaries'!$P52),IF(X$6&gt;'Team &amp; Salaries'!$M52,MIN('Team &amp; Salaries'!$P52,W141+'Team &amp; Salaries'!$N52),0)),IF('Team &amp; Salaries'!$O52="Quarterly",IF(X$6='Team &amp; Salaries'!$M52,MIN('Team &amp; Salaries'!$N52,'Team &amp; Salaries'!$P52),IF(X$6&gt;'Team &amp; Salaries'!$M52,IFERROR(MIN('Team &amp; Salaries'!$P52,IF(ISNUMBER(U141),U141,0)+'Team &amp; Salaries'!$N52),'Team &amp; Salaries'!$N52),0)),IF('Team &amp; Salaries'!$O52="Annually",IF(X$6='Team &amp; Salaries'!$M52,MIN('Team &amp; Salaries'!$N52,'Team &amp; Salaries'!$P52),IF(X$6&gt;'Team &amp; Salaries'!$M52,IFERROR(MIN('Team &amp; Salaries'!$P52,L141+'Team &amp; Salaries'!$N52),MIN('Team &amp; Salaries'!$N52,'Team &amp; Salaries'!$P52)),0))))))+IF($A141=Projections!$C$87,Revenue!V$72,0)</f>
        <v>0</v>
      </c>
      <c r="Y141" s="286">
        <f>IF('Team &amp; Salaries'!$O52="Never",IF(Y$6&gt;='Team &amp; Salaries'!$M52,MIN('Team &amp; Salaries'!$N52,'Team &amp; Salaries'!$P52),0),IF('Team &amp; Salaries'!$O52="Monthly",IF(Y$6='Team &amp; Salaries'!$M52,MIN('Team &amp; Salaries'!$N52,'Team &amp; Salaries'!$P52),IF(Y$6&gt;'Team &amp; Salaries'!$M52,MIN('Team &amp; Salaries'!$P52,X141+'Team &amp; Salaries'!$N52),0)),IF('Team &amp; Salaries'!$O52="Quarterly",IF(Y$6='Team &amp; Salaries'!$M52,MIN('Team &amp; Salaries'!$N52,'Team &amp; Salaries'!$P52),IF(Y$6&gt;'Team &amp; Salaries'!$M52,IFERROR(MIN('Team &amp; Salaries'!$P52,IF(ISNUMBER(V141),V141,0)+'Team &amp; Salaries'!$N52),'Team &amp; Salaries'!$N52),0)),IF('Team &amp; Salaries'!$O52="Annually",IF(Y$6='Team &amp; Salaries'!$M52,MIN('Team &amp; Salaries'!$N52,'Team &amp; Salaries'!$P52),IF(Y$6&gt;'Team &amp; Salaries'!$M52,IFERROR(MIN('Team &amp; Salaries'!$P52,M141+'Team &amp; Salaries'!$N52),MIN('Team &amp; Salaries'!$N52,'Team &amp; Salaries'!$P52)),0))))))+IF($A141=Projections!$C$87,Revenue!W$72,0)</f>
        <v>0</v>
      </c>
      <c r="Z141" s="286">
        <f>IF('Team &amp; Salaries'!$O52="Never",IF(Z$6&gt;='Team &amp; Salaries'!$M52,MIN('Team &amp; Salaries'!$N52,'Team &amp; Salaries'!$P52),0),IF('Team &amp; Salaries'!$O52="Monthly",IF(Z$6='Team &amp; Salaries'!$M52,MIN('Team &amp; Salaries'!$N52,'Team &amp; Salaries'!$P52),IF(Z$6&gt;'Team &amp; Salaries'!$M52,MIN('Team &amp; Salaries'!$P52,Y141+'Team &amp; Salaries'!$N52),0)),IF('Team &amp; Salaries'!$O52="Quarterly",IF(Z$6='Team &amp; Salaries'!$M52,MIN('Team &amp; Salaries'!$N52,'Team &amp; Salaries'!$P52),IF(Z$6&gt;'Team &amp; Salaries'!$M52,IFERROR(MIN('Team &amp; Salaries'!$P52,IF(ISNUMBER(W141),W141,0)+'Team &amp; Salaries'!$N52),'Team &amp; Salaries'!$N52),0)),IF('Team &amp; Salaries'!$O52="Annually",IF(Z$6='Team &amp; Salaries'!$M52,MIN('Team &amp; Salaries'!$N52,'Team &amp; Salaries'!$P52),IF(Z$6&gt;'Team &amp; Salaries'!$M52,IFERROR(MIN('Team &amp; Salaries'!$P52,N141+'Team &amp; Salaries'!$N52),MIN('Team &amp; Salaries'!$N52,'Team &amp; Salaries'!$P52)),0))))))+IF($A141=Projections!$C$87,Revenue!X$72,0)</f>
        <v>0</v>
      </c>
      <c r="AA141" s="286">
        <f>IF('Team &amp; Salaries'!$O52="Never",IF(AA$6&gt;='Team &amp; Salaries'!$M52,MIN('Team &amp; Salaries'!$N52,'Team &amp; Salaries'!$P52),0),IF('Team &amp; Salaries'!$O52="Monthly",IF(AA$6='Team &amp; Salaries'!$M52,MIN('Team &amp; Salaries'!$N52,'Team &amp; Salaries'!$P52),IF(AA$6&gt;'Team &amp; Salaries'!$M52,MIN('Team &amp; Salaries'!$P52,Z141+'Team &amp; Salaries'!$N52),0)),IF('Team &amp; Salaries'!$O52="Quarterly",IF(AA$6='Team &amp; Salaries'!$M52,MIN('Team &amp; Salaries'!$N52,'Team &amp; Salaries'!$P52),IF(AA$6&gt;'Team &amp; Salaries'!$M52,IFERROR(MIN('Team &amp; Salaries'!$P52,IF(ISNUMBER(X141),X141,0)+'Team &amp; Salaries'!$N52),'Team &amp; Salaries'!$N52),0)),IF('Team &amp; Salaries'!$O52="Annually",IF(AA$6='Team &amp; Salaries'!$M52,MIN('Team &amp; Salaries'!$N52,'Team &amp; Salaries'!$P52),IF(AA$6&gt;'Team &amp; Salaries'!$M52,IFERROR(MIN('Team &amp; Salaries'!$P52,O141+'Team &amp; Salaries'!$N52),MIN('Team &amp; Salaries'!$N52,'Team &amp; Salaries'!$P52)),0))))))+IF($A141=Projections!$C$87,Revenue!Y$72,0)</f>
        <v>0</v>
      </c>
      <c r="AB141" s="286">
        <f>IF('Team &amp; Salaries'!$O52="Never",IF(AB$6&gt;='Team &amp; Salaries'!$M52,MIN('Team &amp; Salaries'!$N52,'Team &amp; Salaries'!$P52),0),IF('Team &amp; Salaries'!$O52="Monthly",IF(AB$6='Team &amp; Salaries'!$M52,MIN('Team &amp; Salaries'!$N52,'Team &amp; Salaries'!$P52),IF(AB$6&gt;'Team &amp; Salaries'!$M52,MIN('Team &amp; Salaries'!$P52,AA141+'Team &amp; Salaries'!$N52),0)),IF('Team &amp; Salaries'!$O52="Quarterly",IF(AB$6='Team &amp; Salaries'!$M52,MIN('Team &amp; Salaries'!$N52,'Team &amp; Salaries'!$P52),IF(AB$6&gt;'Team &amp; Salaries'!$M52,IFERROR(MIN('Team &amp; Salaries'!$P52,IF(ISNUMBER(Y141),Y141,0)+'Team &amp; Salaries'!$N52),'Team &amp; Salaries'!$N52),0)),IF('Team &amp; Salaries'!$O52="Annually",IF(AB$6='Team &amp; Salaries'!$M52,MIN('Team &amp; Salaries'!$N52,'Team &amp; Salaries'!$P52),IF(AB$6&gt;'Team &amp; Salaries'!$M52,IFERROR(MIN('Team &amp; Salaries'!$P52,P141+'Team &amp; Salaries'!$N52),MIN('Team &amp; Salaries'!$N52,'Team &amp; Salaries'!$P52)),0))))))+IF($A141=Projections!$C$87,Revenue!Z$72,0)</f>
        <v>0</v>
      </c>
      <c r="AC141" s="286">
        <f>IF('Team &amp; Salaries'!$O52="Never",IF(AC$6&gt;='Team &amp; Salaries'!$M52,MIN('Team &amp; Salaries'!$N52,'Team &amp; Salaries'!$P52),0),IF('Team &amp; Salaries'!$O52="Monthly",IF(AC$6='Team &amp; Salaries'!$M52,MIN('Team &amp; Salaries'!$N52,'Team &amp; Salaries'!$P52),IF(AC$6&gt;'Team &amp; Salaries'!$M52,MIN('Team &amp; Salaries'!$P52,AB141+'Team &amp; Salaries'!$N52),0)),IF('Team &amp; Salaries'!$O52="Quarterly",IF(AC$6='Team &amp; Salaries'!$M52,MIN('Team &amp; Salaries'!$N52,'Team &amp; Salaries'!$P52),IF(AC$6&gt;'Team &amp; Salaries'!$M52,IFERROR(MIN('Team &amp; Salaries'!$P52,IF(ISNUMBER(Z141),Z141,0)+'Team &amp; Salaries'!$N52),'Team &amp; Salaries'!$N52),0)),IF('Team &amp; Salaries'!$O52="Annually",IF(AC$6='Team &amp; Salaries'!$M52,MIN('Team &amp; Salaries'!$N52,'Team &amp; Salaries'!$P52),IF(AC$6&gt;'Team &amp; Salaries'!$M52,IFERROR(MIN('Team &amp; Salaries'!$P52,Q141+'Team &amp; Salaries'!$N52),MIN('Team &amp; Salaries'!$N52,'Team &amp; Salaries'!$P52)),0))))))+IF($A141=Projections!$C$87,Revenue!AA$72,0)</f>
        <v>0</v>
      </c>
      <c r="AD141" s="286">
        <f>IF('Team &amp; Salaries'!$O52="Never",IF(AD$6&gt;='Team &amp; Salaries'!$M52,MIN('Team &amp; Salaries'!$N52,'Team &amp; Salaries'!$P52),0),IF('Team &amp; Salaries'!$O52="Monthly",IF(AD$6='Team &amp; Salaries'!$M52,MIN('Team &amp; Salaries'!$N52,'Team &amp; Salaries'!$P52),IF(AD$6&gt;'Team &amp; Salaries'!$M52,MIN('Team &amp; Salaries'!$P52,AC141+'Team &amp; Salaries'!$N52),0)),IF('Team &amp; Salaries'!$O52="Quarterly",IF(AD$6='Team &amp; Salaries'!$M52,MIN('Team &amp; Salaries'!$N52,'Team &amp; Salaries'!$P52),IF(AD$6&gt;'Team &amp; Salaries'!$M52,IFERROR(MIN('Team &amp; Salaries'!$P52,IF(ISNUMBER(AA141),AA141,0)+'Team &amp; Salaries'!$N52),'Team &amp; Salaries'!$N52),0)),IF('Team &amp; Salaries'!$O52="Annually",IF(AD$6='Team &amp; Salaries'!$M52,MIN('Team &amp; Salaries'!$N52,'Team &amp; Salaries'!$P52),IF(AD$6&gt;'Team &amp; Salaries'!$M52,IFERROR(MIN('Team &amp; Salaries'!$P52,R141+'Team &amp; Salaries'!$N52),MIN('Team &amp; Salaries'!$N52,'Team &amp; Salaries'!$P52)),0))))))+IF($A141=Projections!$C$87,Revenue!AB$72,0)</f>
        <v>0</v>
      </c>
      <c r="AE141" s="286">
        <f>IF('Team &amp; Salaries'!$O52="Never",IF(AE$6&gt;='Team &amp; Salaries'!$M52,MIN('Team &amp; Salaries'!$N52,'Team &amp; Salaries'!$P52),0),IF('Team &amp; Salaries'!$O52="Monthly",IF(AE$6='Team &amp; Salaries'!$M52,MIN('Team &amp; Salaries'!$N52,'Team &amp; Salaries'!$P52),IF(AE$6&gt;'Team &amp; Salaries'!$M52,MIN('Team &amp; Salaries'!$P52,AD141+'Team &amp; Salaries'!$N52),0)),IF('Team &amp; Salaries'!$O52="Quarterly",IF(AE$6='Team &amp; Salaries'!$M52,MIN('Team &amp; Salaries'!$N52,'Team &amp; Salaries'!$P52),IF(AE$6&gt;'Team &amp; Salaries'!$M52,IFERROR(MIN('Team &amp; Salaries'!$P52,IF(ISNUMBER(AB141),AB141,0)+'Team &amp; Salaries'!$N52),'Team &amp; Salaries'!$N52),0)),IF('Team &amp; Salaries'!$O52="Annually",IF(AE$6='Team &amp; Salaries'!$M52,MIN('Team &amp; Salaries'!$N52,'Team &amp; Salaries'!$P52),IF(AE$6&gt;'Team &amp; Salaries'!$M52,IFERROR(MIN('Team &amp; Salaries'!$P52,S141+'Team &amp; Salaries'!$N52),MIN('Team &amp; Salaries'!$N52,'Team &amp; Salaries'!$P52)),0))))))+IF($A141=Projections!$C$87,Revenue!AC$72,0)</f>
        <v>0</v>
      </c>
      <c r="AF141" s="286">
        <f>IF('Team &amp; Salaries'!$O52="Never",IF(AF$6&gt;='Team &amp; Salaries'!$M52,MIN('Team &amp; Salaries'!$N52,'Team &amp; Salaries'!$P52),0),IF('Team &amp; Salaries'!$O52="Monthly",IF(AF$6='Team &amp; Salaries'!$M52,MIN('Team &amp; Salaries'!$N52,'Team &amp; Salaries'!$P52),IF(AF$6&gt;'Team &amp; Salaries'!$M52,MIN('Team &amp; Salaries'!$P52,AE141+'Team &amp; Salaries'!$N52),0)),IF('Team &amp; Salaries'!$O52="Quarterly",IF(AF$6='Team &amp; Salaries'!$M52,MIN('Team &amp; Salaries'!$N52,'Team &amp; Salaries'!$P52),IF(AF$6&gt;'Team &amp; Salaries'!$M52,IFERROR(MIN('Team &amp; Salaries'!$P52,IF(ISNUMBER(AC141),AC141,0)+'Team &amp; Salaries'!$N52),'Team &amp; Salaries'!$N52),0)),IF('Team &amp; Salaries'!$O52="Annually",IF(AF$6='Team &amp; Salaries'!$M52,MIN('Team &amp; Salaries'!$N52,'Team &amp; Salaries'!$P52),IF(AF$6&gt;'Team &amp; Salaries'!$M52,IFERROR(MIN('Team &amp; Salaries'!$P52,T141+'Team &amp; Salaries'!$N52),MIN('Team &amp; Salaries'!$N52,'Team &amp; Salaries'!$P52)),0))))))+IF($A141=Projections!$C$87,Revenue!AD$72,0)</f>
        <v>0</v>
      </c>
      <c r="AG141" s="286">
        <f>IF('Team &amp; Salaries'!$O52="Never",IF(AG$6&gt;='Team &amp; Salaries'!$M52,MIN('Team &amp; Salaries'!$N52,'Team &amp; Salaries'!$P52),0),IF('Team &amp; Salaries'!$O52="Monthly",IF(AG$6='Team &amp; Salaries'!$M52,MIN('Team &amp; Salaries'!$N52,'Team &amp; Salaries'!$P52),IF(AG$6&gt;'Team &amp; Salaries'!$M52,MIN('Team &amp; Salaries'!$P52,AF141+'Team &amp; Salaries'!$N52),0)),IF('Team &amp; Salaries'!$O52="Quarterly",IF(AG$6='Team &amp; Salaries'!$M52,MIN('Team &amp; Salaries'!$N52,'Team &amp; Salaries'!$P52),IF(AG$6&gt;'Team &amp; Salaries'!$M52,IFERROR(MIN('Team &amp; Salaries'!$P52,IF(ISNUMBER(AD141),AD141,0)+'Team &amp; Salaries'!$N52),'Team &amp; Salaries'!$N52),0)),IF('Team &amp; Salaries'!$O52="Annually",IF(AG$6='Team &amp; Salaries'!$M52,MIN('Team &amp; Salaries'!$N52,'Team &amp; Salaries'!$P52),IF(AG$6&gt;'Team &amp; Salaries'!$M52,IFERROR(MIN('Team &amp; Salaries'!$P52,U141+'Team &amp; Salaries'!$N52),MIN('Team &amp; Salaries'!$N52,'Team &amp; Salaries'!$P52)),0))))))+IF($A141=Projections!$C$87,Revenue!AE$72,0)</f>
        <v>0</v>
      </c>
      <c r="AH141" s="286">
        <f>IF('Team &amp; Salaries'!$O52="Never",IF(AH$6&gt;='Team &amp; Salaries'!$M52,MIN('Team &amp; Salaries'!$N52,'Team &amp; Salaries'!$P52),0),IF('Team &amp; Salaries'!$O52="Monthly",IF(AH$6='Team &amp; Salaries'!$M52,MIN('Team &amp; Salaries'!$N52,'Team &amp; Salaries'!$P52),IF(AH$6&gt;'Team &amp; Salaries'!$M52,MIN('Team &amp; Salaries'!$P52,AG141+'Team &amp; Salaries'!$N52),0)),IF('Team &amp; Salaries'!$O52="Quarterly",IF(AH$6='Team &amp; Salaries'!$M52,MIN('Team &amp; Salaries'!$N52,'Team &amp; Salaries'!$P52),IF(AH$6&gt;'Team &amp; Salaries'!$M52,IFERROR(MIN('Team &amp; Salaries'!$P52,IF(ISNUMBER(AE141),AE141,0)+'Team &amp; Salaries'!$N52),'Team &amp; Salaries'!$N52),0)),IF('Team &amp; Salaries'!$O52="Annually",IF(AH$6='Team &amp; Salaries'!$M52,MIN('Team &amp; Salaries'!$N52,'Team &amp; Salaries'!$P52),IF(AH$6&gt;'Team &amp; Salaries'!$M52,IFERROR(MIN('Team &amp; Salaries'!$P52,V141+'Team &amp; Salaries'!$N52),MIN('Team &amp; Salaries'!$N52,'Team &amp; Salaries'!$P52)),0))))))+IF($A141=Projections!$C$87,Revenue!AF$72,0)</f>
        <v>0</v>
      </c>
      <c r="AI141" s="286">
        <f>IF('Team &amp; Salaries'!$O52="Never",IF(AI$6&gt;='Team &amp; Salaries'!$M52,MIN('Team &amp; Salaries'!$N52,'Team &amp; Salaries'!$P52),0),IF('Team &amp; Salaries'!$O52="Monthly",IF(AI$6='Team &amp; Salaries'!$M52,MIN('Team &amp; Salaries'!$N52,'Team &amp; Salaries'!$P52),IF(AI$6&gt;'Team &amp; Salaries'!$M52,MIN('Team &amp; Salaries'!$P52,AH141+'Team &amp; Salaries'!$N52),0)),IF('Team &amp; Salaries'!$O52="Quarterly",IF(AI$6='Team &amp; Salaries'!$M52,MIN('Team &amp; Salaries'!$N52,'Team &amp; Salaries'!$P52),IF(AI$6&gt;'Team &amp; Salaries'!$M52,IFERROR(MIN('Team &amp; Salaries'!$P52,IF(ISNUMBER(AF141),AF141,0)+'Team &amp; Salaries'!$N52),'Team &amp; Salaries'!$N52),0)),IF('Team &amp; Salaries'!$O52="Annually",IF(AI$6='Team &amp; Salaries'!$M52,MIN('Team &amp; Salaries'!$N52,'Team &amp; Salaries'!$P52),IF(AI$6&gt;'Team &amp; Salaries'!$M52,IFERROR(MIN('Team &amp; Salaries'!$P52,W141+'Team &amp; Salaries'!$N52),MIN('Team &amp; Salaries'!$N52,'Team &amp; Salaries'!$P52)),0))))))+IF($A141=Projections!$C$87,Revenue!AG$72,0)</f>
        <v>0</v>
      </c>
      <c r="AJ141" s="286">
        <f>IF('Team &amp; Salaries'!$O52="Never",IF(AJ$6&gt;='Team &amp; Salaries'!$M52,MIN('Team &amp; Salaries'!$N52,'Team &amp; Salaries'!$P52),0),IF('Team &amp; Salaries'!$O52="Monthly",IF(AJ$6='Team &amp; Salaries'!$M52,MIN('Team &amp; Salaries'!$N52,'Team &amp; Salaries'!$P52),IF(AJ$6&gt;'Team &amp; Salaries'!$M52,MIN('Team &amp; Salaries'!$P52,AI141+'Team &amp; Salaries'!$N52),0)),IF('Team &amp; Salaries'!$O52="Quarterly",IF(AJ$6='Team &amp; Salaries'!$M52,MIN('Team &amp; Salaries'!$N52,'Team &amp; Salaries'!$P52),IF(AJ$6&gt;'Team &amp; Salaries'!$M52,IFERROR(MIN('Team &amp; Salaries'!$P52,IF(ISNUMBER(AG141),AG141,0)+'Team &amp; Salaries'!$N52),'Team &amp; Salaries'!$N52),0)),IF('Team &amp; Salaries'!$O52="Annually",IF(AJ$6='Team &amp; Salaries'!$M52,MIN('Team &amp; Salaries'!$N52,'Team &amp; Salaries'!$P52),IF(AJ$6&gt;'Team &amp; Salaries'!$M52,IFERROR(MIN('Team &amp; Salaries'!$P52,X141+'Team &amp; Salaries'!$N52),MIN('Team &amp; Salaries'!$N52,'Team &amp; Salaries'!$P52)),0))))))+IF($A141=Projections!$C$87,Revenue!AH$72,0)</f>
        <v>0</v>
      </c>
      <c r="AK141" s="286">
        <f>IF('Team &amp; Salaries'!$O52="Never",IF(AK$6&gt;='Team &amp; Salaries'!$M52,MIN('Team &amp; Salaries'!$N52,'Team &amp; Salaries'!$P52),0),IF('Team &amp; Salaries'!$O52="Monthly",IF(AK$6='Team &amp; Salaries'!$M52,MIN('Team &amp; Salaries'!$N52,'Team &amp; Salaries'!$P52),IF(AK$6&gt;'Team &amp; Salaries'!$M52,MIN('Team &amp; Salaries'!$P52,AJ141+'Team &amp; Salaries'!$N52),0)),IF('Team &amp; Salaries'!$O52="Quarterly",IF(AK$6='Team &amp; Salaries'!$M52,MIN('Team &amp; Salaries'!$N52,'Team &amp; Salaries'!$P52),IF(AK$6&gt;'Team &amp; Salaries'!$M52,IFERROR(MIN('Team &amp; Salaries'!$P52,IF(ISNUMBER(AH141),AH141,0)+'Team &amp; Salaries'!$N52),'Team &amp; Salaries'!$N52),0)),IF('Team &amp; Salaries'!$O52="Annually",IF(AK$6='Team &amp; Salaries'!$M52,MIN('Team &amp; Salaries'!$N52,'Team &amp; Salaries'!$P52),IF(AK$6&gt;'Team &amp; Salaries'!$M52,IFERROR(MIN('Team &amp; Salaries'!$P52,Y141+'Team &amp; Salaries'!$N52),MIN('Team &amp; Salaries'!$N52,'Team &amp; Salaries'!$P52)),0))))))+IF($A141=Projections!$C$87,Revenue!AI$72,0)</f>
        <v>0</v>
      </c>
      <c r="AL141" s="286">
        <f>IF('Team &amp; Salaries'!$O52="Never",IF(AL$6&gt;='Team &amp; Salaries'!$M52,MIN('Team &amp; Salaries'!$N52,'Team &amp; Salaries'!$P52),0),IF('Team &amp; Salaries'!$O52="Monthly",IF(AL$6='Team &amp; Salaries'!$M52,MIN('Team &amp; Salaries'!$N52,'Team &amp; Salaries'!$P52),IF(AL$6&gt;'Team &amp; Salaries'!$M52,MIN('Team &amp; Salaries'!$P52,AK141+'Team &amp; Salaries'!$N52),0)),IF('Team &amp; Salaries'!$O52="Quarterly",IF(AL$6='Team &amp; Salaries'!$M52,MIN('Team &amp; Salaries'!$N52,'Team &amp; Salaries'!$P52),IF(AL$6&gt;'Team &amp; Salaries'!$M52,IFERROR(MIN('Team &amp; Salaries'!$P52,IF(ISNUMBER(AI141),AI141,0)+'Team &amp; Salaries'!$N52),'Team &amp; Salaries'!$N52),0)),IF('Team &amp; Salaries'!$O52="Annually",IF(AL$6='Team &amp; Salaries'!$M52,MIN('Team &amp; Salaries'!$N52,'Team &amp; Salaries'!$P52),IF(AL$6&gt;'Team &amp; Salaries'!$M52,IFERROR(MIN('Team &amp; Salaries'!$P52,Z141+'Team &amp; Salaries'!$N52),MIN('Team &amp; Salaries'!$N52,'Team &amp; Salaries'!$P52)),0))))))+IF($A141=Projections!$C$87,Revenue!AJ$72,0)</f>
        <v>0</v>
      </c>
      <c r="AM141" s="286">
        <f>IF('Team &amp; Salaries'!$O52="Never",IF(AM$6&gt;='Team &amp; Salaries'!$M52,MIN('Team &amp; Salaries'!$N52,'Team &amp; Salaries'!$P52),0),IF('Team &amp; Salaries'!$O52="Monthly",IF(AM$6='Team &amp; Salaries'!$M52,MIN('Team &amp; Salaries'!$N52,'Team &amp; Salaries'!$P52),IF(AM$6&gt;'Team &amp; Salaries'!$M52,MIN('Team &amp; Salaries'!$P52,AL141+'Team &amp; Salaries'!$N52),0)),IF('Team &amp; Salaries'!$O52="Quarterly",IF(AM$6='Team &amp; Salaries'!$M52,MIN('Team &amp; Salaries'!$N52,'Team &amp; Salaries'!$P52),IF(AM$6&gt;'Team &amp; Salaries'!$M52,IFERROR(MIN('Team &amp; Salaries'!$P52,IF(ISNUMBER(AJ141),AJ141,0)+'Team &amp; Salaries'!$N52),'Team &amp; Salaries'!$N52),0)),IF('Team &amp; Salaries'!$O52="Annually",IF(AM$6='Team &amp; Salaries'!$M52,MIN('Team &amp; Salaries'!$N52,'Team &amp; Salaries'!$P52),IF(AM$6&gt;'Team &amp; Salaries'!$M52,IFERROR(MIN('Team &amp; Salaries'!$P52,AA141+'Team &amp; Salaries'!$N52),MIN('Team &amp; Salaries'!$N52,'Team &amp; Salaries'!$P52)),0))))))+IF($A141=Projections!$C$87,Revenue!AK$72,0)</f>
        <v>0</v>
      </c>
      <c r="AN141" s="286">
        <f>IF('Team &amp; Salaries'!$O52="Never",IF(AN$6&gt;='Team &amp; Salaries'!$M52,MIN('Team &amp; Salaries'!$N52,'Team &amp; Salaries'!$P52),0),IF('Team &amp; Salaries'!$O52="Monthly",IF(AN$6='Team &amp; Salaries'!$M52,MIN('Team &amp; Salaries'!$N52,'Team &amp; Salaries'!$P52),IF(AN$6&gt;'Team &amp; Salaries'!$M52,MIN('Team &amp; Salaries'!$P52,AM141+'Team &amp; Salaries'!$N52),0)),IF('Team &amp; Salaries'!$O52="Quarterly",IF(AN$6='Team &amp; Salaries'!$M52,MIN('Team &amp; Salaries'!$N52,'Team &amp; Salaries'!$P52),IF(AN$6&gt;'Team &amp; Salaries'!$M52,IFERROR(MIN('Team &amp; Salaries'!$P52,IF(ISNUMBER(AK141),AK141,0)+'Team &amp; Salaries'!$N52),'Team &amp; Salaries'!$N52),0)),IF('Team &amp; Salaries'!$O52="Annually",IF(AN$6='Team &amp; Salaries'!$M52,MIN('Team &amp; Salaries'!$N52,'Team &amp; Salaries'!$P52),IF(AN$6&gt;'Team &amp; Salaries'!$M52,IFERROR(MIN('Team &amp; Salaries'!$P52,AB141+'Team &amp; Salaries'!$N52),MIN('Team &amp; Salaries'!$N52,'Team &amp; Salaries'!$P52)),0))))))+IF($A141=Projections!$C$87,Revenue!AL$72,0)</f>
        <v>0</v>
      </c>
      <c r="AO141" s="286">
        <f>IF('Team &amp; Salaries'!$O52="Never",IF(AO$6&gt;='Team &amp; Salaries'!$M52,MIN('Team &amp; Salaries'!$N52,'Team &amp; Salaries'!$P52),0),IF('Team &amp; Salaries'!$O52="Monthly",IF(AO$6='Team &amp; Salaries'!$M52,MIN('Team &amp; Salaries'!$N52,'Team &amp; Salaries'!$P52),IF(AO$6&gt;'Team &amp; Salaries'!$M52,MIN('Team &amp; Salaries'!$P52,AN141+'Team &amp; Salaries'!$N52),0)),IF('Team &amp; Salaries'!$O52="Quarterly",IF(AO$6='Team &amp; Salaries'!$M52,MIN('Team &amp; Salaries'!$N52,'Team &amp; Salaries'!$P52),IF(AO$6&gt;'Team &amp; Salaries'!$M52,IFERROR(MIN('Team &amp; Salaries'!$P52,IF(ISNUMBER(AL141),AL141,0)+'Team &amp; Salaries'!$N52),'Team &amp; Salaries'!$N52),0)),IF('Team &amp; Salaries'!$O52="Annually",IF(AO$6='Team &amp; Salaries'!$M52,MIN('Team &amp; Salaries'!$N52,'Team &amp; Salaries'!$P52),IF(AO$6&gt;'Team &amp; Salaries'!$M52,IFERROR(MIN('Team &amp; Salaries'!$P52,AC141+'Team &amp; Salaries'!$N52),MIN('Team &amp; Salaries'!$N52,'Team &amp; Salaries'!$P52)),0))))))+IF($A141=Projections!$C$87,Revenue!AM$72,0)</f>
        <v>0</v>
      </c>
      <c r="AP141" s="286">
        <f>IF('Team &amp; Salaries'!$O52="Never",IF(AP$6&gt;='Team &amp; Salaries'!$M52,MIN('Team &amp; Salaries'!$N52,'Team &amp; Salaries'!$P52),0),IF('Team &amp; Salaries'!$O52="Monthly",IF(AP$6='Team &amp; Salaries'!$M52,MIN('Team &amp; Salaries'!$N52,'Team &amp; Salaries'!$P52),IF(AP$6&gt;'Team &amp; Salaries'!$M52,MIN('Team &amp; Salaries'!$P52,AO141+'Team &amp; Salaries'!$N52),0)),IF('Team &amp; Salaries'!$O52="Quarterly",IF(AP$6='Team &amp; Salaries'!$M52,MIN('Team &amp; Salaries'!$N52,'Team &amp; Salaries'!$P52),IF(AP$6&gt;'Team &amp; Salaries'!$M52,IFERROR(MIN('Team &amp; Salaries'!$P52,IF(ISNUMBER(AM141),AM141,0)+'Team &amp; Salaries'!$N52),'Team &amp; Salaries'!$N52),0)),IF('Team &amp; Salaries'!$O52="Annually",IF(AP$6='Team &amp; Salaries'!$M52,MIN('Team &amp; Salaries'!$N52,'Team &amp; Salaries'!$P52),IF(AP$6&gt;'Team &amp; Salaries'!$M52,IFERROR(MIN('Team &amp; Salaries'!$P52,AD141+'Team &amp; Salaries'!$N52),MIN('Team &amp; Salaries'!$N52,'Team &amp; Salaries'!$P52)),0))))))+IF($A141=Projections!$C$87,Revenue!AN$72,0)</f>
        <v>1</v>
      </c>
      <c r="AQ141" s="286">
        <f>IF('Team &amp; Salaries'!$O52="Never",IF(AQ$6&gt;='Team &amp; Salaries'!$M52,MIN('Team &amp; Salaries'!$N52,'Team &amp; Salaries'!$P52),0),IF('Team &amp; Salaries'!$O52="Monthly",IF(AQ$6='Team &amp; Salaries'!$M52,MIN('Team &amp; Salaries'!$N52,'Team &amp; Salaries'!$P52),IF(AQ$6&gt;'Team &amp; Salaries'!$M52,MIN('Team &amp; Salaries'!$P52,AP141+'Team &amp; Salaries'!$N52),0)),IF('Team &amp; Salaries'!$O52="Quarterly",IF(AQ$6='Team &amp; Salaries'!$M52,MIN('Team &amp; Salaries'!$N52,'Team &amp; Salaries'!$P52),IF(AQ$6&gt;'Team &amp; Salaries'!$M52,IFERROR(MIN('Team &amp; Salaries'!$P52,IF(ISNUMBER(AN141),AN141,0)+'Team &amp; Salaries'!$N52),'Team &amp; Salaries'!$N52),0)),IF('Team &amp; Salaries'!$O52="Annually",IF(AQ$6='Team &amp; Salaries'!$M52,MIN('Team &amp; Salaries'!$N52,'Team &amp; Salaries'!$P52),IF(AQ$6&gt;'Team &amp; Salaries'!$M52,IFERROR(MIN('Team &amp; Salaries'!$P52,AE141+'Team &amp; Salaries'!$N52),MIN('Team &amp; Salaries'!$N52,'Team &amp; Salaries'!$P52)),0))))))+IF($A141=Projections!$C$87,Revenue!AO$72,0)</f>
        <v>1</v>
      </c>
      <c r="AR141" s="286">
        <f>IF('Team &amp; Salaries'!$O52="Never",IF(AR$6&gt;='Team &amp; Salaries'!$M52,MIN('Team &amp; Salaries'!$N52,'Team &amp; Salaries'!$P52),0),IF('Team &amp; Salaries'!$O52="Monthly",IF(AR$6='Team &amp; Salaries'!$M52,MIN('Team &amp; Salaries'!$N52,'Team &amp; Salaries'!$P52),IF(AR$6&gt;'Team &amp; Salaries'!$M52,MIN('Team &amp; Salaries'!$P52,AQ141+'Team &amp; Salaries'!$N52),0)),IF('Team &amp; Salaries'!$O52="Quarterly",IF(AR$6='Team &amp; Salaries'!$M52,MIN('Team &amp; Salaries'!$N52,'Team &amp; Salaries'!$P52),IF(AR$6&gt;'Team &amp; Salaries'!$M52,IFERROR(MIN('Team &amp; Salaries'!$P52,IF(ISNUMBER(AO141),AO141,0)+'Team &amp; Salaries'!$N52),'Team &amp; Salaries'!$N52),0)),IF('Team &amp; Salaries'!$O52="Annually",IF(AR$6='Team &amp; Salaries'!$M52,MIN('Team &amp; Salaries'!$N52,'Team &amp; Salaries'!$P52),IF(AR$6&gt;'Team &amp; Salaries'!$M52,IFERROR(MIN('Team &amp; Salaries'!$P52,AF141+'Team &amp; Salaries'!$N52),MIN('Team &amp; Salaries'!$N52,'Team &amp; Salaries'!$P52)),0))))))+IF($A141=Projections!$C$87,Revenue!AP$72,0)</f>
        <v>1</v>
      </c>
      <c r="AS141" s="286">
        <f>IF('Team &amp; Salaries'!$O52="Never",IF(AS$6&gt;='Team &amp; Salaries'!$M52,MIN('Team &amp; Salaries'!$N52,'Team &amp; Salaries'!$P52),0),IF('Team &amp; Salaries'!$O52="Monthly",IF(AS$6='Team &amp; Salaries'!$M52,MIN('Team &amp; Salaries'!$N52,'Team &amp; Salaries'!$P52),IF(AS$6&gt;'Team &amp; Salaries'!$M52,MIN('Team &amp; Salaries'!$P52,AR141+'Team &amp; Salaries'!$N52),0)),IF('Team &amp; Salaries'!$O52="Quarterly",IF(AS$6='Team &amp; Salaries'!$M52,MIN('Team &amp; Salaries'!$N52,'Team &amp; Salaries'!$P52),IF(AS$6&gt;'Team &amp; Salaries'!$M52,IFERROR(MIN('Team &amp; Salaries'!$P52,IF(ISNUMBER(AP141),AP141,0)+'Team &amp; Salaries'!$N52),'Team &amp; Salaries'!$N52),0)),IF('Team &amp; Salaries'!$O52="Annually",IF(AS$6='Team &amp; Salaries'!$M52,MIN('Team &amp; Salaries'!$N52,'Team &amp; Salaries'!$P52),IF(AS$6&gt;'Team &amp; Salaries'!$M52,IFERROR(MIN('Team &amp; Salaries'!$P52,AG141+'Team &amp; Salaries'!$N52),MIN('Team &amp; Salaries'!$N52,'Team &amp; Salaries'!$P52)),0))))))+IF($A141=Projections!$C$87,Revenue!AQ$72,0)</f>
        <v>1</v>
      </c>
      <c r="AT141" s="286">
        <f>IF('Team &amp; Salaries'!$O52="Never",IF(AT$6&gt;='Team &amp; Salaries'!$M52,MIN('Team &amp; Salaries'!$N52,'Team &amp; Salaries'!$P52),0),IF('Team &amp; Salaries'!$O52="Monthly",IF(AT$6='Team &amp; Salaries'!$M52,MIN('Team &amp; Salaries'!$N52,'Team &amp; Salaries'!$P52),IF(AT$6&gt;'Team &amp; Salaries'!$M52,MIN('Team &amp; Salaries'!$P52,AS141+'Team &amp; Salaries'!$N52),0)),IF('Team &amp; Salaries'!$O52="Quarterly",IF(AT$6='Team &amp; Salaries'!$M52,MIN('Team &amp; Salaries'!$N52,'Team &amp; Salaries'!$P52),IF(AT$6&gt;'Team &amp; Salaries'!$M52,IFERROR(MIN('Team &amp; Salaries'!$P52,IF(ISNUMBER(AQ141),AQ141,0)+'Team &amp; Salaries'!$N52),'Team &amp; Salaries'!$N52),0)),IF('Team &amp; Salaries'!$O52="Annually",IF(AT$6='Team &amp; Salaries'!$M52,MIN('Team &amp; Salaries'!$N52,'Team &amp; Salaries'!$P52),IF(AT$6&gt;'Team &amp; Salaries'!$M52,IFERROR(MIN('Team &amp; Salaries'!$P52,AH141+'Team &amp; Salaries'!$N52),MIN('Team &amp; Salaries'!$N52,'Team &amp; Salaries'!$P52)),0))))))+IF($A141=Projections!$C$87,Revenue!AR$72,0)</f>
        <v>1</v>
      </c>
      <c r="AU141" s="286">
        <f>IF('Team &amp; Salaries'!$O52="Never",IF(AU$6&gt;='Team &amp; Salaries'!$M52,MIN('Team &amp; Salaries'!$N52,'Team &amp; Salaries'!$P52),0),IF('Team &amp; Salaries'!$O52="Monthly",IF(AU$6='Team &amp; Salaries'!$M52,MIN('Team &amp; Salaries'!$N52,'Team &amp; Salaries'!$P52),IF(AU$6&gt;'Team &amp; Salaries'!$M52,MIN('Team &amp; Salaries'!$P52,AT141+'Team &amp; Salaries'!$N52),0)),IF('Team &amp; Salaries'!$O52="Quarterly",IF(AU$6='Team &amp; Salaries'!$M52,MIN('Team &amp; Salaries'!$N52,'Team &amp; Salaries'!$P52),IF(AU$6&gt;'Team &amp; Salaries'!$M52,IFERROR(MIN('Team &amp; Salaries'!$P52,IF(ISNUMBER(AR141),AR141,0)+'Team &amp; Salaries'!$N52),'Team &amp; Salaries'!$N52),0)),IF('Team &amp; Salaries'!$O52="Annually",IF(AU$6='Team &amp; Salaries'!$M52,MIN('Team &amp; Salaries'!$N52,'Team &amp; Salaries'!$P52),IF(AU$6&gt;'Team &amp; Salaries'!$M52,IFERROR(MIN('Team &amp; Salaries'!$P52,AI141+'Team &amp; Salaries'!$N52),MIN('Team &amp; Salaries'!$N52,'Team &amp; Salaries'!$P52)),0))))))+IF($A141=Projections!$C$87,Revenue!AS$72,0)</f>
        <v>1</v>
      </c>
      <c r="AV141" s="286">
        <f>IF('Team &amp; Salaries'!$O52="Never",IF(AV$6&gt;='Team &amp; Salaries'!$M52,MIN('Team &amp; Salaries'!$N52,'Team &amp; Salaries'!$P52),0),IF('Team &amp; Salaries'!$O52="Monthly",IF(AV$6='Team &amp; Salaries'!$M52,MIN('Team &amp; Salaries'!$N52,'Team &amp; Salaries'!$P52),IF(AV$6&gt;'Team &amp; Salaries'!$M52,MIN('Team &amp; Salaries'!$P52,AU141+'Team &amp; Salaries'!$N52),0)),IF('Team &amp; Salaries'!$O52="Quarterly",IF(AV$6='Team &amp; Salaries'!$M52,MIN('Team &amp; Salaries'!$N52,'Team &amp; Salaries'!$P52),IF(AV$6&gt;'Team &amp; Salaries'!$M52,IFERROR(MIN('Team &amp; Salaries'!$P52,IF(ISNUMBER(AS141),AS141,0)+'Team &amp; Salaries'!$N52),'Team &amp; Salaries'!$N52),0)),IF('Team &amp; Salaries'!$O52="Annually",IF(AV$6='Team &amp; Salaries'!$M52,MIN('Team &amp; Salaries'!$N52,'Team &amp; Salaries'!$P52),IF(AV$6&gt;'Team &amp; Salaries'!$M52,IFERROR(MIN('Team &amp; Salaries'!$P52,AJ141+'Team &amp; Salaries'!$N52),MIN('Team &amp; Salaries'!$N52,'Team &amp; Salaries'!$P52)),0))))))+IF($A141=Projections!$C$87,Revenue!AT$72,0)</f>
        <v>1</v>
      </c>
      <c r="AW141" s="286">
        <f>IF('Team &amp; Salaries'!$O52="Never",IF(AW$6&gt;='Team &amp; Salaries'!$M52,MIN('Team &amp; Salaries'!$N52,'Team &amp; Salaries'!$P52),0),IF('Team &amp; Salaries'!$O52="Monthly",IF(AW$6='Team &amp; Salaries'!$M52,MIN('Team &amp; Salaries'!$N52,'Team &amp; Salaries'!$P52),IF(AW$6&gt;'Team &amp; Salaries'!$M52,MIN('Team &amp; Salaries'!$P52,AV141+'Team &amp; Salaries'!$N52),0)),IF('Team &amp; Salaries'!$O52="Quarterly",IF(AW$6='Team &amp; Salaries'!$M52,MIN('Team &amp; Salaries'!$N52,'Team &amp; Salaries'!$P52),IF(AW$6&gt;'Team &amp; Salaries'!$M52,IFERROR(MIN('Team &amp; Salaries'!$P52,IF(ISNUMBER(AT141),AT141,0)+'Team &amp; Salaries'!$N52),'Team &amp; Salaries'!$N52),0)),IF('Team &amp; Salaries'!$O52="Annually",IF(AW$6='Team &amp; Salaries'!$M52,MIN('Team &amp; Salaries'!$N52,'Team &amp; Salaries'!$P52),IF(AW$6&gt;'Team &amp; Salaries'!$M52,IFERROR(MIN('Team &amp; Salaries'!$P52,AK141+'Team &amp; Salaries'!$N52),MIN('Team &amp; Salaries'!$N52,'Team &amp; Salaries'!$P52)),0))))))+IF($A141=Projections!$C$87,Revenue!AU$72,0)</f>
        <v>1</v>
      </c>
      <c r="AX141" s="286">
        <f>IF('Team &amp; Salaries'!$O52="Never",IF(AX$6&gt;='Team &amp; Salaries'!$M52,MIN('Team &amp; Salaries'!$N52,'Team &amp; Salaries'!$P52),0),IF('Team &amp; Salaries'!$O52="Monthly",IF(AX$6='Team &amp; Salaries'!$M52,MIN('Team &amp; Salaries'!$N52,'Team &amp; Salaries'!$P52),IF(AX$6&gt;'Team &amp; Salaries'!$M52,MIN('Team &amp; Salaries'!$P52,AW141+'Team &amp; Salaries'!$N52),0)),IF('Team &amp; Salaries'!$O52="Quarterly",IF(AX$6='Team &amp; Salaries'!$M52,MIN('Team &amp; Salaries'!$N52,'Team &amp; Salaries'!$P52),IF(AX$6&gt;'Team &amp; Salaries'!$M52,IFERROR(MIN('Team &amp; Salaries'!$P52,IF(ISNUMBER(AU141),AU141,0)+'Team &amp; Salaries'!$N52),'Team &amp; Salaries'!$N52),0)),IF('Team &amp; Salaries'!$O52="Annually",IF(AX$6='Team &amp; Salaries'!$M52,MIN('Team &amp; Salaries'!$N52,'Team &amp; Salaries'!$P52),IF(AX$6&gt;'Team &amp; Salaries'!$M52,IFERROR(MIN('Team &amp; Salaries'!$P52,AL141+'Team &amp; Salaries'!$N52),MIN('Team &amp; Salaries'!$N52,'Team &amp; Salaries'!$P52)),0))))))+IF($A141=Projections!$C$87,Revenue!AV$72,0)</f>
        <v>1</v>
      </c>
      <c r="AY141" s="286">
        <f>IF('Team &amp; Salaries'!$O52="Never",IF(AY$6&gt;='Team &amp; Salaries'!$M52,MIN('Team &amp; Salaries'!$N52,'Team &amp; Salaries'!$P52),0),IF('Team &amp; Salaries'!$O52="Monthly",IF(AY$6='Team &amp; Salaries'!$M52,MIN('Team &amp; Salaries'!$N52,'Team &amp; Salaries'!$P52),IF(AY$6&gt;'Team &amp; Salaries'!$M52,MIN('Team &amp; Salaries'!$P52,AX141+'Team &amp; Salaries'!$N52),0)),IF('Team &amp; Salaries'!$O52="Quarterly",IF(AY$6='Team &amp; Salaries'!$M52,MIN('Team &amp; Salaries'!$N52,'Team &amp; Salaries'!$P52),IF(AY$6&gt;'Team &amp; Salaries'!$M52,IFERROR(MIN('Team &amp; Salaries'!$P52,IF(ISNUMBER(AV141),AV141,0)+'Team &amp; Salaries'!$N52),'Team &amp; Salaries'!$N52),0)),IF('Team &amp; Salaries'!$O52="Annually",IF(AY$6='Team &amp; Salaries'!$M52,MIN('Team &amp; Salaries'!$N52,'Team &amp; Salaries'!$P52),IF(AY$6&gt;'Team &amp; Salaries'!$M52,IFERROR(MIN('Team &amp; Salaries'!$P52,AM141+'Team &amp; Salaries'!$N52),MIN('Team &amp; Salaries'!$N52,'Team &amp; Salaries'!$P52)),0))))))+IF($A141=Projections!$C$87,Revenue!AW$72,0)</f>
        <v>1</v>
      </c>
      <c r="AZ141" s="286">
        <f>IF('Team &amp; Salaries'!$O52="Never",IF(AZ$6&gt;='Team &amp; Salaries'!$M52,MIN('Team &amp; Salaries'!$N52,'Team &amp; Salaries'!$P52),0),IF('Team &amp; Salaries'!$O52="Monthly",IF(AZ$6='Team &amp; Salaries'!$M52,MIN('Team &amp; Salaries'!$N52,'Team &amp; Salaries'!$P52),IF(AZ$6&gt;'Team &amp; Salaries'!$M52,MIN('Team &amp; Salaries'!$P52,AY141+'Team &amp; Salaries'!$N52),0)),IF('Team &amp; Salaries'!$O52="Quarterly",IF(AZ$6='Team &amp; Salaries'!$M52,MIN('Team &amp; Salaries'!$N52,'Team &amp; Salaries'!$P52),IF(AZ$6&gt;'Team &amp; Salaries'!$M52,IFERROR(MIN('Team &amp; Salaries'!$P52,IF(ISNUMBER(AW141),AW141,0)+'Team &amp; Salaries'!$N52),'Team &amp; Salaries'!$N52),0)),IF('Team &amp; Salaries'!$O52="Annually",IF(AZ$6='Team &amp; Salaries'!$M52,MIN('Team &amp; Salaries'!$N52,'Team &amp; Salaries'!$P52),IF(AZ$6&gt;'Team &amp; Salaries'!$M52,IFERROR(MIN('Team &amp; Salaries'!$P52,AN141+'Team &amp; Salaries'!$N52),MIN('Team &amp; Salaries'!$N52,'Team &amp; Salaries'!$P52)),0))))))+IF($A141=Projections!$C$87,Revenue!AX$72,0)</f>
        <v>1</v>
      </c>
      <c r="BA141" s="286">
        <f>IF('Team &amp; Salaries'!$O52="Never",IF(BA$6&gt;='Team &amp; Salaries'!$M52,MIN('Team &amp; Salaries'!$N52,'Team &amp; Salaries'!$P52),0),IF('Team &amp; Salaries'!$O52="Monthly",IF(BA$6='Team &amp; Salaries'!$M52,MIN('Team &amp; Salaries'!$N52,'Team &amp; Salaries'!$P52),IF(BA$6&gt;'Team &amp; Salaries'!$M52,MIN('Team &amp; Salaries'!$P52,AZ141+'Team &amp; Salaries'!$N52),0)),IF('Team &amp; Salaries'!$O52="Quarterly",IF(BA$6='Team &amp; Salaries'!$M52,MIN('Team &amp; Salaries'!$N52,'Team &amp; Salaries'!$P52),IF(BA$6&gt;'Team &amp; Salaries'!$M52,IFERROR(MIN('Team &amp; Salaries'!$P52,IF(ISNUMBER(AX141),AX141,0)+'Team &amp; Salaries'!$N52),'Team &amp; Salaries'!$N52),0)),IF('Team &amp; Salaries'!$O52="Annually",IF(BA$6='Team &amp; Salaries'!$M52,MIN('Team &amp; Salaries'!$N52,'Team &amp; Salaries'!$P52),IF(BA$6&gt;'Team &amp; Salaries'!$M52,IFERROR(MIN('Team &amp; Salaries'!$P52,AO141+'Team &amp; Salaries'!$N52),MIN('Team &amp; Salaries'!$N52,'Team &amp; Salaries'!$P52)),0))))))+IF($A141=Projections!$C$87,Revenue!AY$72,0)</f>
        <v>1</v>
      </c>
      <c r="BB141" s="286">
        <f>IF('Team &amp; Salaries'!$O52="Never",IF(BB$6&gt;='Team &amp; Salaries'!$M52,MIN('Team &amp; Salaries'!$N52,'Team &amp; Salaries'!$P52),0),IF('Team &amp; Salaries'!$O52="Monthly",IF(BB$6='Team &amp; Salaries'!$M52,MIN('Team &amp; Salaries'!$N52,'Team &amp; Salaries'!$P52),IF(BB$6&gt;'Team &amp; Salaries'!$M52,MIN('Team &amp; Salaries'!$P52,BA141+'Team &amp; Salaries'!$N52),0)),IF('Team &amp; Salaries'!$O52="Quarterly",IF(BB$6='Team &amp; Salaries'!$M52,MIN('Team &amp; Salaries'!$N52,'Team &amp; Salaries'!$P52),IF(BB$6&gt;'Team &amp; Salaries'!$M52,IFERROR(MIN('Team &amp; Salaries'!$P52,IF(ISNUMBER(AY141),AY141,0)+'Team &amp; Salaries'!$N52),'Team &amp; Salaries'!$N52),0)),IF('Team &amp; Salaries'!$O52="Annually",IF(BB$6='Team &amp; Salaries'!$M52,MIN('Team &amp; Salaries'!$N52,'Team &amp; Salaries'!$P52),IF(BB$6&gt;'Team &amp; Salaries'!$M52,IFERROR(MIN('Team &amp; Salaries'!$P52,AP141+'Team &amp; Salaries'!$N52),MIN('Team &amp; Salaries'!$N52,'Team &amp; Salaries'!$P52)),0))))))+IF($A141=Projections!$C$87,Revenue!AZ$72,0)</f>
        <v>1</v>
      </c>
      <c r="BC141" s="286">
        <f>IF('Team &amp; Salaries'!$O52="Never",IF(BC$6&gt;='Team &amp; Salaries'!$M52,MIN('Team &amp; Salaries'!$N52,'Team &amp; Salaries'!$P52),0),IF('Team &amp; Salaries'!$O52="Monthly",IF(BC$6='Team &amp; Salaries'!$M52,MIN('Team &amp; Salaries'!$N52,'Team &amp; Salaries'!$P52),IF(BC$6&gt;'Team &amp; Salaries'!$M52,MIN('Team &amp; Salaries'!$P52,BB141+'Team &amp; Salaries'!$N52),0)),IF('Team &amp; Salaries'!$O52="Quarterly",IF(BC$6='Team &amp; Salaries'!$M52,MIN('Team &amp; Salaries'!$N52,'Team &amp; Salaries'!$P52),IF(BC$6&gt;'Team &amp; Salaries'!$M52,IFERROR(MIN('Team &amp; Salaries'!$P52,IF(ISNUMBER(AZ141),AZ141,0)+'Team &amp; Salaries'!$N52),'Team &amp; Salaries'!$N52),0)),IF('Team &amp; Salaries'!$O52="Annually",IF(BC$6='Team &amp; Salaries'!$M52,MIN('Team &amp; Salaries'!$N52,'Team &amp; Salaries'!$P52),IF(BC$6&gt;'Team &amp; Salaries'!$M52,IFERROR(MIN('Team &amp; Salaries'!$P52,AQ141+'Team &amp; Salaries'!$N52),MIN('Team &amp; Salaries'!$N52,'Team &amp; Salaries'!$P52)),0))))))+IF($A141=Projections!$C$87,Revenue!BA$72,0)</f>
        <v>1</v>
      </c>
      <c r="BD141" s="286">
        <f>IF('Team &amp; Salaries'!$O52="Never",IF(BD$6&gt;='Team &amp; Salaries'!$M52,MIN('Team &amp; Salaries'!$N52,'Team &amp; Salaries'!$P52),0),IF('Team &amp; Salaries'!$O52="Monthly",IF(BD$6='Team &amp; Salaries'!$M52,MIN('Team &amp; Salaries'!$N52,'Team &amp; Salaries'!$P52),IF(BD$6&gt;'Team &amp; Salaries'!$M52,MIN('Team &amp; Salaries'!$P52,BC141+'Team &amp; Salaries'!$N52),0)),IF('Team &amp; Salaries'!$O52="Quarterly",IF(BD$6='Team &amp; Salaries'!$M52,MIN('Team &amp; Salaries'!$N52,'Team &amp; Salaries'!$P52),IF(BD$6&gt;'Team &amp; Salaries'!$M52,IFERROR(MIN('Team &amp; Salaries'!$P52,IF(ISNUMBER(BA141),BA141,0)+'Team &amp; Salaries'!$N52),'Team &amp; Salaries'!$N52),0)),IF('Team &amp; Salaries'!$O52="Annually",IF(BD$6='Team &amp; Salaries'!$M52,MIN('Team &amp; Salaries'!$N52,'Team &amp; Salaries'!$P52),IF(BD$6&gt;'Team &amp; Salaries'!$M52,IFERROR(MIN('Team &amp; Salaries'!$P52,AR141+'Team &amp; Salaries'!$N52),MIN('Team &amp; Salaries'!$N52,'Team &amp; Salaries'!$P52)),0))))))+IF($A141=Projections!$C$87,Revenue!BB$72,0)</f>
        <v>1</v>
      </c>
      <c r="BE141" s="286">
        <f>IF('Team &amp; Salaries'!$O52="Never",IF(BE$6&gt;='Team &amp; Salaries'!$M52,MIN('Team &amp; Salaries'!$N52,'Team &amp; Salaries'!$P52),0),IF('Team &amp; Salaries'!$O52="Monthly",IF(BE$6='Team &amp; Salaries'!$M52,MIN('Team &amp; Salaries'!$N52,'Team &amp; Salaries'!$P52),IF(BE$6&gt;'Team &amp; Salaries'!$M52,MIN('Team &amp; Salaries'!$P52,BD141+'Team &amp; Salaries'!$N52),0)),IF('Team &amp; Salaries'!$O52="Quarterly",IF(BE$6='Team &amp; Salaries'!$M52,MIN('Team &amp; Salaries'!$N52,'Team &amp; Salaries'!$P52),IF(BE$6&gt;'Team &amp; Salaries'!$M52,IFERROR(MIN('Team &amp; Salaries'!$P52,IF(ISNUMBER(BB141),BB141,0)+'Team &amp; Salaries'!$N52),'Team &amp; Salaries'!$N52),0)),IF('Team &amp; Salaries'!$O52="Annually",IF(BE$6='Team &amp; Salaries'!$M52,MIN('Team &amp; Salaries'!$N52,'Team &amp; Salaries'!$P52),IF(BE$6&gt;'Team &amp; Salaries'!$M52,IFERROR(MIN('Team &amp; Salaries'!$P52,AS141+'Team &amp; Salaries'!$N52),MIN('Team &amp; Salaries'!$N52,'Team &amp; Salaries'!$P52)),0))))))+IF($A141=Projections!$C$87,Revenue!BC$72,0)</f>
        <v>1</v>
      </c>
      <c r="BF141" s="286">
        <f>IF('Team &amp; Salaries'!$O52="Never",IF(BF$6&gt;='Team &amp; Salaries'!$M52,MIN('Team &amp; Salaries'!$N52,'Team &amp; Salaries'!$P52),0),IF('Team &amp; Salaries'!$O52="Monthly",IF(BF$6='Team &amp; Salaries'!$M52,MIN('Team &amp; Salaries'!$N52,'Team &amp; Salaries'!$P52),IF(BF$6&gt;'Team &amp; Salaries'!$M52,MIN('Team &amp; Salaries'!$P52,BE141+'Team &amp; Salaries'!$N52),0)),IF('Team &amp; Salaries'!$O52="Quarterly",IF(BF$6='Team &amp; Salaries'!$M52,MIN('Team &amp; Salaries'!$N52,'Team &amp; Salaries'!$P52),IF(BF$6&gt;'Team &amp; Salaries'!$M52,IFERROR(MIN('Team &amp; Salaries'!$P52,IF(ISNUMBER(BC141),BC141,0)+'Team &amp; Salaries'!$N52),'Team &amp; Salaries'!$N52),0)),IF('Team &amp; Salaries'!$O52="Annually",IF(BF$6='Team &amp; Salaries'!$M52,MIN('Team &amp; Salaries'!$N52,'Team &amp; Salaries'!$P52),IF(BF$6&gt;'Team &amp; Salaries'!$M52,IFERROR(MIN('Team &amp; Salaries'!$P52,AT141+'Team &amp; Salaries'!$N52),MIN('Team &amp; Salaries'!$N52,'Team &amp; Salaries'!$P52)),0))))))+IF($A141=Projections!$C$87,Revenue!BD$72,0)</f>
        <v>1</v>
      </c>
      <c r="BG141" s="286">
        <f>IF('Team &amp; Salaries'!$O52="Never",IF(BG$6&gt;='Team &amp; Salaries'!$M52,MIN('Team &amp; Salaries'!$N52,'Team &amp; Salaries'!$P52),0),IF('Team &amp; Salaries'!$O52="Monthly",IF(BG$6='Team &amp; Salaries'!$M52,MIN('Team &amp; Salaries'!$N52,'Team &amp; Salaries'!$P52),IF(BG$6&gt;'Team &amp; Salaries'!$M52,MIN('Team &amp; Salaries'!$P52,BF141+'Team &amp; Salaries'!$N52),0)),IF('Team &amp; Salaries'!$O52="Quarterly",IF(BG$6='Team &amp; Salaries'!$M52,MIN('Team &amp; Salaries'!$N52,'Team &amp; Salaries'!$P52),IF(BG$6&gt;'Team &amp; Salaries'!$M52,IFERROR(MIN('Team &amp; Salaries'!$P52,IF(ISNUMBER(BD141),BD141,0)+'Team &amp; Salaries'!$N52),'Team &amp; Salaries'!$N52),0)),IF('Team &amp; Salaries'!$O52="Annually",IF(BG$6='Team &amp; Salaries'!$M52,MIN('Team &amp; Salaries'!$N52,'Team &amp; Salaries'!$P52),IF(BG$6&gt;'Team &amp; Salaries'!$M52,IFERROR(MIN('Team &amp; Salaries'!$P52,AU141+'Team &amp; Salaries'!$N52),MIN('Team &amp; Salaries'!$N52,'Team &amp; Salaries'!$P52)),0))))))+IF($A141=Projections!$C$87,Revenue!BE$72,0)</f>
        <v>1</v>
      </c>
      <c r="BH141" s="286">
        <f>IF('Team &amp; Salaries'!$O52="Never",IF(BH$6&gt;='Team &amp; Salaries'!$M52,MIN('Team &amp; Salaries'!$N52,'Team &amp; Salaries'!$P52),0),IF('Team &amp; Salaries'!$O52="Monthly",IF(BH$6='Team &amp; Salaries'!$M52,MIN('Team &amp; Salaries'!$N52,'Team &amp; Salaries'!$P52),IF(BH$6&gt;'Team &amp; Salaries'!$M52,MIN('Team &amp; Salaries'!$P52,BG141+'Team &amp; Salaries'!$N52),0)),IF('Team &amp; Salaries'!$O52="Quarterly",IF(BH$6='Team &amp; Salaries'!$M52,MIN('Team &amp; Salaries'!$N52,'Team &amp; Salaries'!$P52),IF(BH$6&gt;'Team &amp; Salaries'!$M52,IFERROR(MIN('Team &amp; Salaries'!$P52,IF(ISNUMBER(BE141),BE141,0)+'Team &amp; Salaries'!$N52),'Team &amp; Salaries'!$N52),0)),IF('Team &amp; Salaries'!$O52="Annually",IF(BH$6='Team &amp; Salaries'!$M52,MIN('Team &amp; Salaries'!$N52,'Team &amp; Salaries'!$P52),IF(BH$6&gt;'Team &amp; Salaries'!$M52,IFERROR(MIN('Team &amp; Salaries'!$P52,AV141+'Team &amp; Salaries'!$N52),MIN('Team &amp; Salaries'!$N52,'Team &amp; Salaries'!$P52)),0))))))+IF($A141=Projections!$C$87,Revenue!BF$72,0)</f>
        <v>1</v>
      </c>
      <c r="BI141" s="286">
        <f>IF('Team &amp; Salaries'!$O52="Never",IF(BI$6&gt;='Team &amp; Salaries'!$M52,MIN('Team &amp; Salaries'!$N52,'Team &amp; Salaries'!$P52),0),IF('Team &amp; Salaries'!$O52="Monthly",IF(BI$6='Team &amp; Salaries'!$M52,MIN('Team &amp; Salaries'!$N52,'Team &amp; Salaries'!$P52),IF(BI$6&gt;'Team &amp; Salaries'!$M52,MIN('Team &amp; Salaries'!$P52,BH141+'Team &amp; Salaries'!$N52),0)),IF('Team &amp; Salaries'!$O52="Quarterly",IF(BI$6='Team &amp; Salaries'!$M52,MIN('Team &amp; Salaries'!$N52,'Team &amp; Salaries'!$P52),IF(BI$6&gt;'Team &amp; Salaries'!$M52,IFERROR(MIN('Team &amp; Salaries'!$P52,IF(ISNUMBER(BF141),BF141,0)+'Team &amp; Salaries'!$N52),'Team &amp; Salaries'!$N52),0)),IF('Team &amp; Salaries'!$O52="Annually",IF(BI$6='Team &amp; Salaries'!$M52,MIN('Team &amp; Salaries'!$N52,'Team &amp; Salaries'!$P52),IF(BI$6&gt;'Team &amp; Salaries'!$M52,IFERROR(MIN('Team &amp; Salaries'!$P52,AW141+'Team &amp; Salaries'!$N52),MIN('Team &amp; Salaries'!$N52,'Team &amp; Salaries'!$P52)),0))))))+IF($A141=Projections!$C$87,Revenue!BG$72,0)</f>
        <v>1</v>
      </c>
      <c r="BJ141" s="286">
        <f>IF('Team &amp; Salaries'!$O52="Never",IF(BJ$6&gt;='Team &amp; Salaries'!$M52,MIN('Team &amp; Salaries'!$N52,'Team &amp; Salaries'!$P52),0),IF('Team &amp; Salaries'!$O52="Monthly",IF(BJ$6='Team &amp; Salaries'!$M52,MIN('Team &amp; Salaries'!$N52,'Team &amp; Salaries'!$P52),IF(BJ$6&gt;'Team &amp; Salaries'!$M52,MIN('Team &amp; Salaries'!$P52,BI141+'Team &amp; Salaries'!$N52),0)),IF('Team &amp; Salaries'!$O52="Quarterly",IF(BJ$6='Team &amp; Salaries'!$M52,MIN('Team &amp; Salaries'!$N52,'Team &amp; Salaries'!$P52),IF(BJ$6&gt;'Team &amp; Salaries'!$M52,IFERROR(MIN('Team &amp; Salaries'!$P52,IF(ISNUMBER(BG141),BG141,0)+'Team &amp; Salaries'!$N52),'Team &amp; Salaries'!$N52),0)),IF('Team &amp; Salaries'!$O52="Annually",IF(BJ$6='Team &amp; Salaries'!$M52,MIN('Team &amp; Salaries'!$N52,'Team &amp; Salaries'!$P52),IF(BJ$6&gt;'Team &amp; Salaries'!$M52,IFERROR(MIN('Team &amp; Salaries'!$P52,AX141+'Team &amp; Salaries'!$N52),MIN('Team &amp; Salaries'!$N52,'Team &amp; Salaries'!$P52)),0))))))+IF($A141=Projections!$C$87,Revenue!BH$72,0)</f>
        <v>1</v>
      </c>
      <c r="BK141" s="286">
        <f>IF('Team &amp; Salaries'!$O52="Never",IF(BK$6&gt;='Team &amp; Salaries'!$M52,MIN('Team &amp; Salaries'!$N52,'Team &amp; Salaries'!$P52),0),IF('Team &amp; Salaries'!$O52="Monthly",IF(BK$6='Team &amp; Salaries'!$M52,MIN('Team &amp; Salaries'!$N52,'Team &amp; Salaries'!$P52),IF(BK$6&gt;'Team &amp; Salaries'!$M52,MIN('Team &amp; Salaries'!$P52,BJ141+'Team &amp; Salaries'!$N52),0)),IF('Team &amp; Salaries'!$O52="Quarterly",IF(BK$6='Team &amp; Salaries'!$M52,MIN('Team &amp; Salaries'!$N52,'Team &amp; Salaries'!$P52),IF(BK$6&gt;'Team &amp; Salaries'!$M52,IFERROR(MIN('Team &amp; Salaries'!$P52,IF(ISNUMBER(BH141),BH141,0)+'Team &amp; Salaries'!$N52),'Team &amp; Salaries'!$N52),0)),IF('Team &amp; Salaries'!$O52="Annually",IF(BK$6='Team &amp; Salaries'!$M52,MIN('Team &amp; Salaries'!$N52,'Team &amp; Salaries'!$P52),IF(BK$6&gt;'Team &amp; Salaries'!$M52,IFERROR(MIN('Team &amp; Salaries'!$P52,AY141+'Team &amp; Salaries'!$N52),MIN('Team &amp; Salaries'!$N52,'Team &amp; Salaries'!$P52)),0))))))+IF($A141=Projections!$C$87,Revenue!BI$72,0)</f>
        <v>1</v>
      </c>
      <c r="BL141" s="286">
        <f>IF('Team &amp; Salaries'!$O52="Never",IF(BL$6&gt;='Team &amp; Salaries'!$M52,MIN('Team &amp; Salaries'!$N52,'Team &amp; Salaries'!$P52),0),IF('Team &amp; Salaries'!$O52="Monthly",IF(BL$6='Team &amp; Salaries'!$M52,MIN('Team &amp; Salaries'!$N52,'Team &amp; Salaries'!$P52),IF(BL$6&gt;'Team &amp; Salaries'!$M52,MIN('Team &amp; Salaries'!$P52,BK141+'Team &amp; Salaries'!$N52),0)),IF('Team &amp; Salaries'!$O52="Quarterly",IF(BL$6='Team &amp; Salaries'!$M52,MIN('Team &amp; Salaries'!$N52,'Team &amp; Salaries'!$P52),IF(BL$6&gt;'Team &amp; Salaries'!$M52,IFERROR(MIN('Team &amp; Salaries'!$P52,IF(ISNUMBER(BI141),BI141,0)+'Team &amp; Salaries'!$N52),'Team &amp; Salaries'!$N52),0)),IF('Team &amp; Salaries'!$O52="Annually",IF(BL$6='Team &amp; Salaries'!$M52,MIN('Team &amp; Salaries'!$N52,'Team &amp; Salaries'!$P52),IF(BL$6&gt;'Team &amp; Salaries'!$M52,IFERROR(MIN('Team &amp; Salaries'!$P52,AZ141+'Team &amp; Salaries'!$N52),MIN('Team &amp; Salaries'!$N52,'Team &amp; Salaries'!$P52)),0))))))+IF($A141=Projections!$C$87,Revenue!BJ$72,0)</f>
        <v>1</v>
      </c>
      <c r="BM141" s="286">
        <f>IF('Team &amp; Salaries'!$O52="Never",IF(BM$6&gt;='Team &amp; Salaries'!$M52,MIN('Team &amp; Salaries'!$N52,'Team &amp; Salaries'!$P52),0),IF('Team &amp; Salaries'!$O52="Monthly",IF(BM$6='Team &amp; Salaries'!$M52,MIN('Team &amp; Salaries'!$N52,'Team &amp; Salaries'!$P52),IF(BM$6&gt;'Team &amp; Salaries'!$M52,MIN('Team &amp; Salaries'!$P52,BL141+'Team &amp; Salaries'!$N52),0)),IF('Team &amp; Salaries'!$O52="Quarterly",IF(BM$6='Team &amp; Salaries'!$M52,MIN('Team &amp; Salaries'!$N52,'Team &amp; Salaries'!$P52),IF(BM$6&gt;'Team &amp; Salaries'!$M52,IFERROR(MIN('Team &amp; Salaries'!$P52,IF(ISNUMBER(BJ141),BJ141,0)+'Team &amp; Salaries'!$N52),'Team &amp; Salaries'!$N52),0)),IF('Team &amp; Salaries'!$O52="Annually",IF(BM$6='Team &amp; Salaries'!$M52,MIN('Team &amp; Salaries'!$N52,'Team &amp; Salaries'!$P52),IF(BM$6&gt;'Team &amp; Salaries'!$M52,IFERROR(MIN('Team &amp; Salaries'!$P52,BA141+'Team &amp; Salaries'!$N52),MIN('Team &amp; Salaries'!$N52,'Team &amp; Salaries'!$P52)),0))))))+IF($A141=Projections!$C$87,Revenue!BK$72,0)</f>
        <v>1</v>
      </c>
      <c r="BN141" s="286">
        <f>IF('Team &amp; Salaries'!$O52="Never",IF(BN$6&gt;='Team &amp; Salaries'!$M52,MIN('Team &amp; Salaries'!$N52,'Team &amp; Salaries'!$P52),0),IF('Team &amp; Salaries'!$O52="Monthly",IF(BN$6='Team &amp; Salaries'!$M52,MIN('Team &amp; Salaries'!$N52,'Team &amp; Salaries'!$P52),IF(BN$6&gt;'Team &amp; Salaries'!$M52,MIN('Team &amp; Salaries'!$P52,BM141+'Team &amp; Salaries'!$N52),0)),IF('Team &amp; Salaries'!$O52="Quarterly",IF(BN$6='Team &amp; Salaries'!$M52,MIN('Team &amp; Salaries'!$N52,'Team &amp; Salaries'!$P52),IF(BN$6&gt;'Team &amp; Salaries'!$M52,IFERROR(MIN('Team &amp; Salaries'!$P52,IF(ISNUMBER(BK141),BK141,0)+'Team &amp; Salaries'!$N52),'Team &amp; Salaries'!$N52),0)),IF('Team &amp; Salaries'!$O52="Annually",IF(BN$6='Team &amp; Salaries'!$M52,MIN('Team &amp; Salaries'!$N52,'Team &amp; Salaries'!$P52),IF(BN$6&gt;'Team &amp; Salaries'!$M52,IFERROR(MIN('Team &amp; Salaries'!$P52,BB141+'Team &amp; Salaries'!$N52),MIN('Team &amp; Salaries'!$N52,'Team &amp; Salaries'!$P52)),0))))))+IF($A141=Projections!$C$87,Revenue!BL$72,0)</f>
        <v>1</v>
      </c>
      <c r="BO141" s="286">
        <f>IF('Team &amp; Salaries'!$O52="Never",IF(BO$6&gt;='Team &amp; Salaries'!$M52,MIN('Team &amp; Salaries'!$N52,'Team &amp; Salaries'!$P52),0),IF('Team &amp; Salaries'!$O52="Monthly",IF(BO$6='Team &amp; Salaries'!$M52,MIN('Team &amp; Salaries'!$N52,'Team &amp; Salaries'!$P52),IF(BO$6&gt;'Team &amp; Salaries'!$M52,MIN('Team &amp; Salaries'!$P52,BN141+'Team &amp; Salaries'!$N52),0)),IF('Team &amp; Salaries'!$O52="Quarterly",IF(BO$6='Team &amp; Salaries'!$M52,MIN('Team &amp; Salaries'!$N52,'Team &amp; Salaries'!$P52),IF(BO$6&gt;'Team &amp; Salaries'!$M52,IFERROR(MIN('Team &amp; Salaries'!$P52,IF(ISNUMBER(BL141),BL141,0)+'Team &amp; Salaries'!$N52),'Team &amp; Salaries'!$N52),0)),IF('Team &amp; Salaries'!$O52="Annually",IF(BO$6='Team &amp; Salaries'!$M52,MIN('Team &amp; Salaries'!$N52,'Team &amp; Salaries'!$P52),IF(BO$6&gt;'Team &amp; Salaries'!$M52,IFERROR(MIN('Team &amp; Salaries'!$P52,BC141+'Team &amp; Salaries'!$N52),MIN('Team &amp; Salaries'!$N52,'Team &amp; Salaries'!$P52)),0))))))+IF($A141=Projections!$C$87,Revenue!BM$72,0)</f>
        <v>1</v>
      </c>
      <c r="BP141" s="286">
        <f>IF('Team &amp; Salaries'!$O52="Never",IF(BP$6&gt;='Team &amp; Salaries'!$M52,MIN('Team &amp; Salaries'!$N52,'Team &amp; Salaries'!$P52),0),IF('Team &amp; Salaries'!$O52="Monthly",IF(BP$6='Team &amp; Salaries'!$M52,MIN('Team &amp; Salaries'!$N52,'Team &amp; Salaries'!$P52),IF(BP$6&gt;'Team &amp; Salaries'!$M52,MIN('Team &amp; Salaries'!$P52,BO141+'Team &amp; Salaries'!$N52),0)),IF('Team &amp; Salaries'!$O52="Quarterly",IF(BP$6='Team &amp; Salaries'!$M52,MIN('Team &amp; Salaries'!$N52,'Team &amp; Salaries'!$P52),IF(BP$6&gt;'Team &amp; Salaries'!$M52,IFERROR(MIN('Team &amp; Salaries'!$P52,IF(ISNUMBER(BM141),BM141,0)+'Team &amp; Salaries'!$N52),'Team &amp; Salaries'!$N52),0)),IF('Team &amp; Salaries'!$O52="Annually",IF(BP$6='Team &amp; Salaries'!$M52,MIN('Team &amp; Salaries'!$N52,'Team &amp; Salaries'!$P52),IF(BP$6&gt;'Team &amp; Salaries'!$M52,IFERROR(MIN('Team &amp; Salaries'!$P52,BD141+'Team &amp; Salaries'!$N52),MIN('Team &amp; Salaries'!$N52,'Team &amp; Salaries'!$P52)),0))))))+IF($A141=Projections!$C$87,Revenue!BN$72,0)</f>
        <v>1</v>
      </c>
      <c r="BQ141" s="286">
        <f>IF('Team &amp; Salaries'!$O52="Never",IF(BQ$6&gt;='Team &amp; Salaries'!$M52,MIN('Team &amp; Salaries'!$N52,'Team &amp; Salaries'!$P52),0),IF('Team &amp; Salaries'!$O52="Monthly",IF(BQ$6='Team &amp; Salaries'!$M52,MIN('Team &amp; Salaries'!$N52,'Team &amp; Salaries'!$P52),IF(BQ$6&gt;'Team &amp; Salaries'!$M52,MIN('Team &amp; Salaries'!$P52,BP141+'Team &amp; Salaries'!$N52),0)),IF('Team &amp; Salaries'!$O52="Quarterly",IF(BQ$6='Team &amp; Salaries'!$M52,MIN('Team &amp; Salaries'!$N52,'Team &amp; Salaries'!$P52),IF(BQ$6&gt;'Team &amp; Salaries'!$M52,IFERROR(MIN('Team &amp; Salaries'!$P52,IF(ISNUMBER(BN141),BN141,0)+'Team &amp; Salaries'!$N52),'Team &amp; Salaries'!$N52),0)),IF('Team &amp; Salaries'!$O52="Annually",IF(BQ$6='Team &amp; Salaries'!$M52,MIN('Team &amp; Salaries'!$N52,'Team &amp; Salaries'!$P52),IF(BQ$6&gt;'Team &amp; Salaries'!$M52,IFERROR(MIN('Team &amp; Salaries'!$P52,BE141+'Team &amp; Salaries'!$N52),MIN('Team &amp; Salaries'!$N52,'Team &amp; Salaries'!$P52)),0))))))+IF($A141=Projections!$C$87,Revenue!BO$72,0)</f>
        <v>1</v>
      </c>
      <c r="BR141" s="286">
        <f>IF('Team &amp; Salaries'!$O52="Never",IF(BR$6&gt;='Team &amp; Salaries'!$M52,MIN('Team &amp; Salaries'!$N52,'Team &amp; Salaries'!$P52),0),IF('Team &amp; Salaries'!$O52="Monthly",IF(BR$6='Team &amp; Salaries'!$M52,MIN('Team &amp; Salaries'!$N52,'Team &amp; Salaries'!$P52),IF(BR$6&gt;'Team &amp; Salaries'!$M52,MIN('Team &amp; Salaries'!$P52,BQ141+'Team &amp; Salaries'!$N52),0)),IF('Team &amp; Salaries'!$O52="Quarterly",IF(BR$6='Team &amp; Salaries'!$M52,MIN('Team &amp; Salaries'!$N52,'Team &amp; Salaries'!$P52),IF(BR$6&gt;'Team &amp; Salaries'!$M52,IFERROR(MIN('Team &amp; Salaries'!$P52,IF(ISNUMBER(BO141),BO141,0)+'Team &amp; Salaries'!$N52),'Team &amp; Salaries'!$N52),0)),IF('Team &amp; Salaries'!$O52="Annually",IF(BR$6='Team &amp; Salaries'!$M52,MIN('Team &amp; Salaries'!$N52,'Team &amp; Salaries'!$P52),IF(BR$6&gt;'Team &amp; Salaries'!$M52,IFERROR(MIN('Team &amp; Salaries'!$P52,BF141+'Team &amp; Salaries'!$N52),MIN('Team &amp; Salaries'!$N52,'Team &amp; Salaries'!$P52)),0))))))+IF($A141=Projections!$C$87,Revenue!BP$72,0)</f>
        <v>1</v>
      </c>
      <c r="BS141" s="286">
        <f>IF('Team &amp; Salaries'!$O52="Never",IF(BS$6&gt;='Team &amp; Salaries'!$M52,MIN('Team &amp; Salaries'!$N52,'Team &amp; Salaries'!$P52),0),IF('Team &amp; Salaries'!$O52="Monthly",IF(BS$6='Team &amp; Salaries'!$M52,MIN('Team &amp; Salaries'!$N52,'Team &amp; Salaries'!$P52),IF(BS$6&gt;'Team &amp; Salaries'!$M52,MIN('Team &amp; Salaries'!$P52,BR141+'Team &amp; Salaries'!$N52),0)),IF('Team &amp; Salaries'!$O52="Quarterly",IF(BS$6='Team &amp; Salaries'!$M52,MIN('Team &amp; Salaries'!$N52,'Team &amp; Salaries'!$P52),IF(BS$6&gt;'Team &amp; Salaries'!$M52,IFERROR(MIN('Team &amp; Salaries'!$P52,IF(ISNUMBER(BP141),BP141,0)+'Team &amp; Salaries'!$N52),'Team &amp; Salaries'!$N52),0)),IF('Team &amp; Salaries'!$O52="Annually",IF(BS$6='Team &amp; Salaries'!$M52,MIN('Team &amp; Salaries'!$N52,'Team &amp; Salaries'!$P52),IF(BS$6&gt;'Team &amp; Salaries'!$M52,IFERROR(MIN('Team &amp; Salaries'!$P52,BG141+'Team &amp; Salaries'!$N52),MIN('Team &amp; Salaries'!$N52,'Team &amp; Salaries'!$P52)),0))))))+IF($A141=Projections!$C$87,Revenue!BQ$72,0)</f>
        <v>1</v>
      </c>
      <c r="BT141" s="286">
        <f>IF('Team &amp; Salaries'!$O52="Never",IF(BT$6&gt;='Team &amp; Salaries'!$M52,MIN('Team &amp; Salaries'!$N52,'Team &amp; Salaries'!$P52),0),IF('Team &amp; Salaries'!$O52="Monthly",IF(BT$6='Team &amp; Salaries'!$M52,MIN('Team &amp; Salaries'!$N52,'Team &amp; Salaries'!$P52),IF(BT$6&gt;'Team &amp; Salaries'!$M52,MIN('Team &amp; Salaries'!$P52,BS141+'Team &amp; Salaries'!$N52),0)),IF('Team &amp; Salaries'!$O52="Quarterly",IF(BT$6='Team &amp; Salaries'!$M52,MIN('Team &amp; Salaries'!$N52,'Team &amp; Salaries'!$P52),IF(BT$6&gt;'Team &amp; Salaries'!$M52,IFERROR(MIN('Team &amp; Salaries'!$P52,IF(ISNUMBER(BQ141),BQ141,0)+'Team &amp; Salaries'!$N52),'Team &amp; Salaries'!$N52),0)),IF('Team &amp; Salaries'!$O52="Annually",IF(BT$6='Team &amp; Salaries'!$M52,MIN('Team &amp; Salaries'!$N52,'Team &amp; Salaries'!$P52),IF(BT$6&gt;'Team &amp; Salaries'!$M52,IFERROR(MIN('Team &amp; Salaries'!$P52,BH141+'Team &amp; Salaries'!$N52),MIN('Team &amp; Salaries'!$N52,'Team &amp; Salaries'!$P52)),0))))))+IF($A141=Projections!$C$87,Revenue!BR$72,0)</f>
        <v>1</v>
      </c>
      <c r="BU141" s="286">
        <f>IF('Team &amp; Salaries'!$O52="Never",IF(BU$6&gt;='Team &amp; Salaries'!$M52,MIN('Team &amp; Salaries'!$N52,'Team &amp; Salaries'!$P52),0),IF('Team &amp; Salaries'!$O52="Monthly",IF(BU$6='Team &amp; Salaries'!$M52,MIN('Team &amp; Salaries'!$N52,'Team &amp; Salaries'!$P52),IF(BU$6&gt;'Team &amp; Salaries'!$M52,MIN('Team &amp; Salaries'!$P52,BT141+'Team &amp; Salaries'!$N52),0)),IF('Team &amp; Salaries'!$O52="Quarterly",IF(BU$6='Team &amp; Salaries'!$M52,MIN('Team &amp; Salaries'!$N52,'Team &amp; Salaries'!$P52),IF(BU$6&gt;'Team &amp; Salaries'!$M52,IFERROR(MIN('Team &amp; Salaries'!$P52,IF(ISNUMBER(BR141),BR141,0)+'Team &amp; Salaries'!$N52),'Team &amp; Salaries'!$N52),0)),IF('Team &amp; Salaries'!$O52="Annually",IF(BU$6='Team &amp; Salaries'!$M52,MIN('Team &amp; Salaries'!$N52,'Team &amp; Salaries'!$P52),IF(BU$6&gt;'Team &amp; Salaries'!$M52,IFERROR(MIN('Team &amp; Salaries'!$P52,BI141+'Team &amp; Salaries'!$N52),MIN('Team &amp; Salaries'!$N52,'Team &amp; Salaries'!$P52)),0))))))+IF($A141=Projections!$C$87,Revenue!BS$72,0)</f>
        <v>1</v>
      </c>
      <c r="BV141" s="286">
        <f>IF('Team &amp; Salaries'!$O52="Never",IF(BV$6&gt;='Team &amp; Salaries'!$M52,MIN('Team &amp; Salaries'!$N52,'Team &amp; Salaries'!$P52),0),IF('Team &amp; Salaries'!$O52="Monthly",IF(BV$6='Team &amp; Salaries'!$M52,MIN('Team &amp; Salaries'!$N52,'Team &amp; Salaries'!$P52),IF(BV$6&gt;'Team &amp; Salaries'!$M52,MIN('Team &amp; Salaries'!$P52,BU141+'Team &amp; Salaries'!$N52),0)),IF('Team &amp; Salaries'!$O52="Quarterly",IF(BV$6='Team &amp; Salaries'!$M52,MIN('Team &amp; Salaries'!$N52,'Team &amp; Salaries'!$P52),IF(BV$6&gt;'Team &amp; Salaries'!$M52,IFERROR(MIN('Team &amp; Salaries'!$P52,IF(ISNUMBER(BS141),BS141,0)+'Team &amp; Salaries'!$N52),'Team &amp; Salaries'!$N52),0)),IF('Team &amp; Salaries'!$O52="Annually",IF(BV$6='Team &amp; Salaries'!$M52,MIN('Team &amp; Salaries'!$N52,'Team &amp; Salaries'!$P52),IF(BV$6&gt;'Team &amp; Salaries'!$M52,IFERROR(MIN('Team &amp; Salaries'!$P52,BJ141+'Team &amp; Salaries'!$N52),MIN('Team &amp; Salaries'!$N52,'Team &amp; Salaries'!$P52)),0))))))+IF($A141=Projections!$C$87,Revenue!BT$72,0)</f>
        <v>1</v>
      </c>
      <c r="BW141" s="286">
        <f>IF('Team &amp; Salaries'!$O52="Never",IF(BW$6&gt;='Team &amp; Salaries'!$M52,MIN('Team &amp; Salaries'!$N52,'Team &amp; Salaries'!$P52),0),IF('Team &amp; Salaries'!$O52="Monthly",IF(BW$6='Team &amp; Salaries'!$M52,MIN('Team &amp; Salaries'!$N52,'Team &amp; Salaries'!$P52),IF(BW$6&gt;'Team &amp; Salaries'!$M52,MIN('Team &amp; Salaries'!$P52,BV141+'Team &amp; Salaries'!$N52),0)),IF('Team &amp; Salaries'!$O52="Quarterly",IF(BW$6='Team &amp; Salaries'!$M52,MIN('Team &amp; Salaries'!$N52,'Team &amp; Salaries'!$P52),IF(BW$6&gt;'Team &amp; Salaries'!$M52,IFERROR(MIN('Team &amp; Salaries'!$P52,IF(ISNUMBER(BT141),BT141,0)+'Team &amp; Salaries'!$N52),'Team &amp; Salaries'!$N52),0)),IF('Team &amp; Salaries'!$O52="Annually",IF(BW$6='Team &amp; Salaries'!$M52,MIN('Team &amp; Salaries'!$N52,'Team &amp; Salaries'!$P52),IF(BW$6&gt;'Team &amp; Salaries'!$M52,IFERROR(MIN('Team &amp; Salaries'!$P52,BK141+'Team &amp; Salaries'!$N52),MIN('Team &amp; Salaries'!$N52,'Team &amp; Salaries'!$P52)),0))))))+IF($A141=Projections!$C$87,Revenue!BU$72,0)</f>
        <v>1</v>
      </c>
      <c r="BX141" s="286">
        <f>IF('Team &amp; Salaries'!$O52="Never",IF(BX$6&gt;='Team &amp; Salaries'!$M52,MIN('Team &amp; Salaries'!$N52,'Team &amp; Salaries'!$P52),0),IF('Team &amp; Salaries'!$O52="Monthly",IF(BX$6='Team &amp; Salaries'!$M52,MIN('Team &amp; Salaries'!$N52,'Team &amp; Salaries'!$P52),IF(BX$6&gt;'Team &amp; Salaries'!$M52,MIN('Team &amp; Salaries'!$P52,BW141+'Team &amp; Salaries'!$N52),0)),IF('Team &amp; Salaries'!$O52="Quarterly",IF(BX$6='Team &amp; Salaries'!$M52,MIN('Team &amp; Salaries'!$N52,'Team &amp; Salaries'!$P52),IF(BX$6&gt;'Team &amp; Salaries'!$M52,IFERROR(MIN('Team &amp; Salaries'!$P52,IF(ISNUMBER(BU141),BU141,0)+'Team &amp; Salaries'!$N52),'Team &amp; Salaries'!$N52),0)),IF('Team &amp; Salaries'!$O52="Annually",IF(BX$6='Team &amp; Salaries'!$M52,MIN('Team &amp; Salaries'!$N52,'Team &amp; Salaries'!$P52),IF(BX$6&gt;'Team &amp; Salaries'!$M52,IFERROR(MIN('Team &amp; Salaries'!$P52,BL141+'Team &amp; Salaries'!$N52),MIN('Team &amp; Salaries'!$N52,'Team &amp; Salaries'!$P52)),0))))))+IF($A141=Projections!$C$87,Revenue!BV$72,0)</f>
        <v>1</v>
      </c>
      <c r="BY141" s="286">
        <f>IF('Team &amp; Salaries'!$O52="Never",IF(BY$6&gt;='Team &amp; Salaries'!$M52,MIN('Team &amp; Salaries'!$N52,'Team &amp; Salaries'!$P52),0),IF('Team &amp; Salaries'!$O52="Monthly",IF(BY$6='Team &amp; Salaries'!$M52,MIN('Team &amp; Salaries'!$N52,'Team &amp; Salaries'!$P52),IF(BY$6&gt;'Team &amp; Salaries'!$M52,MIN('Team &amp; Salaries'!$P52,BX141+'Team &amp; Salaries'!$N52),0)),IF('Team &amp; Salaries'!$O52="Quarterly",IF(BY$6='Team &amp; Salaries'!$M52,MIN('Team &amp; Salaries'!$N52,'Team &amp; Salaries'!$P52),IF(BY$6&gt;'Team &amp; Salaries'!$M52,IFERROR(MIN('Team &amp; Salaries'!$P52,IF(ISNUMBER(BV141),BV141,0)+'Team &amp; Salaries'!$N52),'Team &amp; Salaries'!$N52),0)),IF('Team &amp; Salaries'!$O52="Annually",IF(BY$6='Team &amp; Salaries'!$M52,MIN('Team &amp; Salaries'!$N52,'Team &amp; Salaries'!$P52),IF(BY$6&gt;'Team &amp; Salaries'!$M52,IFERROR(MIN('Team &amp; Salaries'!$P52,BM141+'Team &amp; Salaries'!$N52),MIN('Team &amp; Salaries'!$N52,'Team &amp; Salaries'!$P52)),0))))))+IF($A141=Projections!$C$87,Revenue!BW$72,0)</f>
        <v>1</v>
      </c>
      <c r="BZ141" s="286">
        <f>IF('Team &amp; Salaries'!$O52="Never",IF(BZ$6&gt;='Team &amp; Salaries'!$M52,MIN('Team &amp; Salaries'!$N52,'Team &amp; Salaries'!$P52),0),IF('Team &amp; Salaries'!$O52="Monthly",IF(BZ$6='Team &amp; Salaries'!$M52,MIN('Team &amp; Salaries'!$N52,'Team &amp; Salaries'!$P52),IF(BZ$6&gt;'Team &amp; Salaries'!$M52,MIN('Team &amp; Salaries'!$P52,BY141+'Team &amp; Salaries'!$N52),0)),IF('Team &amp; Salaries'!$O52="Quarterly",IF(BZ$6='Team &amp; Salaries'!$M52,MIN('Team &amp; Salaries'!$N52,'Team &amp; Salaries'!$P52),IF(BZ$6&gt;'Team &amp; Salaries'!$M52,IFERROR(MIN('Team &amp; Salaries'!$P52,IF(ISNUMBER(BW141),BW141,0)+'Team &amp; Salaries'!$N52),'Team &amp; Salaries'!$N52),0)),IF('Team &amp; Salaries'!$O52="Annually",IF(BZ$6='Team &amp; Salaries'!$M52,MIN('Team &amp; Salaries'!$N52,'Team &amp; Salaries'!$P52),IF(BZ$6&gt;'Team &amp; Salaries'!$M52,IFERROR(MIN('Team &amp; Salaries'!$P52,BN141+'Team &amp; Salaries'!$N52),MIN('Team &amp; Salaries'!$N52,'Team &amp; Salaries'!$P52)),0))))))+IF($A141=Projections!$C$87,Revenue!BX$72,0)</f>
        <v>1</v>
      </c>
      <c r="CA141" s="286">
        <f>IF('Team &amp; Salaries'!$O52="Never",IF(CA$6&gt;='Team &amp; Salaries'!$M52,MIN('Team &amp; Salaries'!$N52,'Team &amp; Salaries'!$P52),0),IF('Team &amp; Salaries'!$O52="Monthly",IF(CA$6='Team &amp; Salaries'!$M52,MIN('Team &amp; Salaries'!$N52,'Team &amp; Salaries'!$P52),IF(CA$6&gt;'Team &amp; Salaries'!$M52,MIN('Team &amp; Salaries'!$P52,BZ141+'Team &amp; Salaries'!$N52),0)),IF('Team &amp; Salaries'!$O52="Quarterly",IF(CA$6='Team &amp; Salaries'!$M52,MIN('Team &amp; Salaries'!$N52,'Team &amp; Salaries'!$P52),IF(CA$6&gt;'Team &amp; Salaries'!$M52,IFERROR(MIN('Team &amp; Salaries'!$P52,IF(ISNUMBER(BX141),BX141,0)+'Team &amp; Salaries'!$N52),'Team &amp; Salaries'!$N52),0)),IF('Team &amp; Salaries'!$O52="Annually",IF(CA$6='Team &amp; Salaries'!$M52,MIN('Team &amp; Salaries'!$N52,'Team &amp; Salaries'!$P52),IF(CA$6&gt;'Team &amp; Salaries'!$M52,IFERROR(MIN('Team &amp; Salaries'!$P52,BO141+'Team &amp; Salaries'!$N52),MIN('Team &amp; Salaries'!$N52,'Team &amp; Salaries'!$P52)),0))))))+IF($A141=Projections!$C$87,Revenue!BY$72,0)</f>
        <v>1</v>
      </c>
      <c r="CB141" s="286">
        <f>IF('Team &amp; Salaries'!$O52="Never",IF(CB$6&gt;='Team &amp; Salaries'!$M52,MIN('Team &amp; Salaries'!$N52,'Team &amp; Salaries'!$P52),0),IF('Team &amp; Salaries'!$O52="Monthly",IF(CB$6='Team &amp; Salaries'!$M52,MIN('Team &amp; Salaries'!$N52,'Team &amp; Salaries'!$P52),IF(CB$6&gt;'Team &amp; Salaries'!$M52,MIN('Team &amp; Salaries'!$P52,CA141+'Team &amp; Salaries'!$N52),0)),IF('Team &amp; Salaries'!$O52="Quarterly",IF(CB$6='Team &amp; Salaries'!$M52,MIN('Team &amp; Salaries'!$N52,'Team &amp; Salaries'!$P52),IF(CB$6&gt;'Team &amp; Salaries'!$M52,IFERROR(MIN('Team &amp; Salaries'!$P52,IF(ISNUMBER(BY141),BY141,0)+'Team &amp; Salaries'!$N52),'Team &amp; Salaries'!$N52),0)),IF('Team &amp; Salaries'!$O52="Annually",IF(CB$6='Team &amp; Salaries'!$M52,MIN('Team &amp; Salaries'!$N52,'Team &amp; Salaries'!$P52),IF(CB$6&gt;'Team &amp; Salaries'!$M52,IFERROR(MIN('Team &amp; Salaries'!$P52,BP141+'Team &amp; Salaries'!$N52),MIN('Team &amp; Salaries'!$N52,'Team &amp; Salaries'!$P52)),0))))))+IF($A141=Projections!$C$87,Revenue!BZ$72,0)</f>
        <v>1</v>
      </c>
      <c r="CC141" s="286">
        <f>IF('Team &amp; Salaries'!$O52="Never",IF(CC$6&gt;='Team &amp; Salaries'!$M52,MIN('Team &amp; Salaries'!$N52,'Team &amp; Salaries'!$P52),0),IF('Team &amp; Salaries'!$O52="Monthly",IF(CC$6='Team &amp; Salaries'!$M52,MIN('Team &amp; Salaries'!$N52,'Team &amp; Salaries'!$P52),IF(CC$6&gt;'Team &amp; Salaries'!$M52,MIN('Team &amp; Salaries'!$P52,CB141+'Team &amp; Salaries'!$N52),0)),IF('Team &amp; Salaries'!$O52="Quarterly",IF(CC$6='Team &amp; Salaries'!$M52,MIN('Team &amp; Salaries'!$N52,'Team &amp; Salaries'!$P52),IF(CC$6&gt;'Team &amp; Salaries'!$M52,IFERROR(MIN('Team &amp; Salaries'!$P52,IF(ISNUMBER(BZ141),BZ141,0)+'Team &amp; Salaries'!$N52),'Team &amp; Salaries'!$N52),0)),IF('Team &amp; Salaries'!$O52="Annually",IF(CC$6='Team &amp; Salaries'!$M52,MIN('Team &amp; Salaries'!$N52,'Team &amp; Salaries'!$P52),IF(CC$6&gt;'Team &amp; Salaries'!$M52,IFERROR(MIN('Team &amp; Salaries'!$P52,BQ141+'Team &amp; Salaries'!$N52),MIN('Team &amp; Salaries'!$N52,'Team &amp; Salaries'!$P52)),0))))))+IF($A141=Projections!$C$87,Revenue!CA$72,0)</f>
        <v>1</v>
      </c>
      <c r="CD141" s="286">
        <f>IF('Team &amp; Salaries'!$O52="Never",IF(CD$6&gt;='Team &amp; Salaries'!$M52,MIN('Team &amp; Salaries'!$N52,'Team &amp; Salaries'!$P52),0),IF('Team &amp; Salaries'!$O52="Monthly",IF(CD$6='Team &amp; Salaries'!$M52,MIN('Team &amp; Salaries'!$N52,'Team &amp; Salaries'!$P52),IF(CD$6&gt;'Team &amp; Salaries'!$M52,MIN('Team &amp; Salaries'!$P52,CC141+'Team &amp; Salaries'!$N52),0)),IF('Team &amp; Salaries'!$O52="Quarterly",IF(CD$6='Team &amp; Salaries'!$M52,MIN('Team &amp; Salaries'!$N52,'Team &amp; Salaries'!$P52),IF(CD$6&gt;'Team &amp; Salaries'!$M52,IFERROR(MIN('Team &amp; Salaries'!$P52,IF(ISNUMBER(CA141),CA141,0)+'Team &amp; Salaries'!$N52),'Team &amp; Salaries'!$N52),0)),IF('Team &amp; Salaries'!$O52="Annually",IF(CD$6='Team &amp; Salaries'!$M52,MIN('Team &amp; Salaries'!$N52,'Team &amp; Salaries'!$P52),IF(CD$6&gt;'Team &amp; Salaries'!$M52,IFERROR(MIN('Team &amp; Salaries'!$P52,BR141+'Team &amp; Salaries'!$N52),MIN('Team &amp; Salaries'!$N52,'Team &amp; Salaries'!$P52)),0))))))+IF($A141=Projections!$C$87,Revenue!CB$72,0)</f>
        <v>1</v>
      </c>
      <c r="CE141" s="286">
        <f>IF('Team &amp; Salaries'!$O52="Never",IF(CE$6&gt;='Team &amp; Salaries'!$M52,MIN('Team &amp; Salaries'!$N52,'Team &amp; Salaries'!$P52),0),IF('Team &amp; Salaries'!$O52="Monthly",IF(CE$6='Team &amp; Salaries'!$M52,MIN('Team &amp; Salaries'!$N52,'Team &amp; Salaries'!$P52),IF(CE$6&gt;'Team &amp; Salaries'!$M52,MIN('Team &amp; Salaries'!$P52,CD141+'Team &amp; Salaries'!$N52),0)),IF('Team &amp; Salaries'!$O52="Quarterly",IF(CE$6='Team &amp; Salaries'!$M52,MIN('Team &amp; Salaries'!$N52,'Team &amp; Salaries'!$P52),IF(CE$6&gt;'Team &amp; Salaries'!$M52,IFERROR(MIN('Team &amp; Salaries'!$P52,IF(ISNUMBER(CB141),CB141,0)+'Team &amp; Salaries'!$N52),'Team &amp; Salaries'!$N52),0)),IF('Team &amp; Salaries'!$O52="Annually",IF(CE$6='Team &amp; Salaries'!$M52,MIN('Team &amp; Salaries'!$N52,'Team &amp; Salaries'!$P52),IF(CE$6&gt;'Team &amp; Salaries'!$M52,IFERROR(MIN('Team &amp; Salaries'!$P52,BS141+'Team &amp; Salaries'!$N52),MIN('Team &amp; Salaries'!$N52,'Team &amp; Salaries'!$P52)),0))))))+IF($A141=Projections!$C$87,Revenue!CC$72,0)</f>
        <v>1</v>
      </c>
      <c r="CF141" s="286">
        <f>IF('Team &amp; Salaries'!$O52="Never",IF(CF$6&gt;='Team &amp; Salaries'!$M52,MIN('Team &amp; Salaries'!$N52,'Team &amp; Salaries'!$P52),0),IF('Team &amp; Salaries'!$O52="Monthly",IF(CF$6='Team &amp; Salaries'!$M52,MIN('Team &amp; Salaries'!$N52,'Team &amp; Salaries'!$P52),IF(CF$6&gt;'Team &amp; Salaries'!$M52,MIN('Team &amp; Salaries'!$P52,CE141+'Team &amp; Salaries'!$N52),0)),IF('Team &amp; Salaries'!$O52="Quarterly",IF(CF$6='Team &amp; Salaries'!$M52,MIN('Team &amp; Salaries'!$N52,'Team &amp; Salaries'!$P52),IF(CF$6&gt;'Team &amp; Salaries'!$M52,IFERROR(MIN('Team &amp; Salaries'!$P52,IF(ISNUMBER(CC141),CC141,0)+'Team &amp; Salaries'!$N52),'Team &amp; Salaries'!$N52),0)),IF('Team &amp; Salaries'!$O52="Annually",IF(CF$6='Team &amp; Salaries'!$M52,MIN('Team &amp; Salaries'!$N52,'Team &amp; Salaries'!$P52),IF(CF$6&gt;'Team &amp; Salaries'!$M52,IFERROR(MIN('Team &amp; Salaries'!$P52,BT141+'Team &amp; Salaries'!$N52),MIN('Team &amp; Salaries'!$N52,'Team &amp; Salaries'!$P52)),0))))))+IF($A141=Projections!$C$87,Revenue!CD$72,0)</f>
        <v>1</v>
      </c>
      <c r="CG141" s="286">
        <f>IF('Team &amp; Salaries'!$O52="Never",IF(CG$6&gt;='Team &amp; Salaries'!$M52,MIN('Team &amp; Salaries'!$N52,'Team &amp; Salaries'!$P52),0),IF('Team &amp; Salaries'!$O52="Monthly",IF(CG$6='Team &amp; Salaries'!$M52,MIN('Team &amp; Salaries'!$N52,'Team &amp; Salaries'!$P52),IF(CG$6&gt;'Team &amp; Salaries'!$M52,MIN('Team &amp; Salaries'!$P52,CF141+'Team &amp; Salaries'!$N52),0)),IF('Team &amp; Salaries'!$O52="Quarterly",IF(CG$6='Team &amp; Salaries'!$M52,MIN('Team &amp; Salaries'!$N52,'Team &amp; Salaries'!$P52),IF(CG$6&gt;'Team &amp; Salaries'!$M52,IFERROR(MIN('Team &amp; Salaries'!$P52,IF(ISNUMBER(CD141),CD141,0)+'Team &amp; Salaries'!$N52),'Team &amp; Salaries'!$N52),0)),IF('Team &amp; Salaries'!$O52="Annually",IF(CG$6='Team &amp; Salaries'!$M52,MIN('Team &amp; Salaries'!$N52,'Team &amp; Salaries'!$P52),IF(CG$6&gt;'Team &amp; Salaries'!$M52,IFERROR(MIN('Team &amp; Salaries'!$P52,BU141+'Team &amp; Salaries'!$N52),MIN('Team &amp; Salaries'!$N52,'Team &amp; Salaries'!$P52)),0))))))+IF($A141=Projections!$C$87,Revenue!CE$72,0)</f>
        <v>1</v>
      </c>
      <c r="CH141" s="286">
        <f>IF('Team &amp; Salaries'!$O52="Never",IF(CH$6&gt;='Team &amp; Salaries'!$M52,MIN('Team &amp; Salaries'!$N52,'Team &amp; Salaries'!$P52),0),IF('Team &amp; Salaries'!$O52="Monthly",IF(CH$6='Team &amp; Salaries'!$M52,MIN('Team &amp; Salaries'!$N52,'Team &amp; Salaries'!$P52),IF(CH$6&gt;'Team &amp; Salaries'!$M52,MIN('Team &amp; Salaries'!$P52,CG141+'Team &amp; Salaries'!$N52),0)),IF('Team &amp; Salaries'!$O52="Quarterly",IF(CH$6='Team &amp; Salaries'!$M52,MIN('Team &amp; Salaries'!$N52,'Team &amp; Salaries'!$P52),IF(CH$6&gt;'Team &amp; Salaries'!$M52,IFERROR(MIN('Team &amp; Salaries'!$P52,IF(ISNUMBER(CE141),CE141,0)+'Team &amp; Salaries'!$N52),'Team &amp; Salaries'!$N52),0)),IF('Team &amp; Salaries'!$O52="Annually",IF(CH$6='Team &amp; Salaries'!$M52,MIN('Team &amp; Salaries'!$N52,'Team &amp; Salaries'!$P52),IF(CH$6&gt;'Team &amp; Salaries'!$M52,IFERROR(MIN('Team &amp; Salaries'!$P52,BV141+'Team &amp; Salaries'!$N52),MIN('Team &amp; Salaries'!$N52,'Team &amp; Salaries'!$P52)),0))))))+IF($A141=Projections!$C$87,Revenue!CF$72,0)</f>
        <v>1</v>
      </c>
      <c r="CI141" s="286">
        <f>IF('Team &amp; Salaries'!$O52="Never",IF(CI$6&gt;='Team &amp; Salaries'!$M52,MIN('Team &amp; Salaries'!$N52,'Team &amp; Salaries'!$P52),0),IF('Team &amp; Salaries'!$O52="Monthly",IF(CI$6='Team &amp; Salaries'!$M52,MIN('Team &amp; Salaries'!$N52,'Team &amp; Salaries'!$P52),IF(CI$6&gt;'Team &amp; Salaries'!$M52,MIN('Team &amp; Salaries'!$P52,CH141+'Team &amp; Salaries'!$N52),0)),IF('Team &amp; Salaries'!$O52="Quarterly",IF(CI$6='Team &amp; Salaries'!$M52,MIN('Team &amp; Salaries'!$N52,'Team &amp; Salaries'!$P52),IF(CI$6&gt;'Team &amp; Salaries'!$M52,IFERROR(MIN('Team &amp; Salaries'!$P52,IF(ISNUMBER(CF141),CF141,0)+'Team &amp; Salaries'!$N52),'Team &amp; Salaries'!$N52),0)),IF('Team &amp; Salaries'!$O52="Annually",IF(CI$6='Team &amp; Salaries'!$M52,MIN('Team &amp; Salaries'!$N52,'Team &amp; Salaries'!$P52),IF(CI$6&gt;'Team &amp; Salaries'!$M52,IFERROR(MIN('Team &amp; Salaries'!$P52,BW141+'Team &amp; Salaries'!$N52),MIN('Team &amp; Salaries'!$N52,'Team &amp; Salaries'!$P52)),0))))))+IF($A141=Projections!$C$87,Revenue!CG$72,0)</f>
        <v>1</v>
      </c>
      <c r="CJ141" s="286">
        <f>IF('Team &amp; Salaries'!$O52="Never",IF(CJ$6&gt;='Team &amp; Salaries'!$M52,MIN('Team &amp; Salaries'!$N52,'Team &amp; Salaries'!$P52),0),IF('Team &amp; Salaries'!$O52="Monthly",IF(CJ$6='Team &amp; Salaries'!$M52,MIN('Team &amp; Salaries'!$N52,'Team &amp; Salaries'!$P52),IF(CJ$6&gt;'Team &amp; Salaries'!$M52,MIN('Team &amp; Salaries'!$P52,CI141+'Team &amp; Salaries'!$N52),0)),IF('Team &amp; Salaries'!$O52="Quarterly",IF(CJ$6='Team &amp; Salaries'!$M52,MIN('Team &amp; Salaries'!$N52,'Team &amp; Salaries'!$P52),IF(CJ$6&gt;'Team &amp; Salaries'!$M52,IFERROR(MIN('Team &amp; Salaries'!$P52,IF(ISNUMBER(CG141),CG141,0)+'Team &amp; Salaries'!$N52),'Team &amp; Salaries'!$N52),0)),IF('Team &amp; Salaries'!$O52="Annually",IF(CJ$6='Team &amp; Salaries'!$M52,MIN('Team &amp; Salaries'!$N52,'Team &amp; Salaries'!$P52),IF(CJ$6&gt;'Team &amp; Salaries'!$M52,IFERROR(MIN('Team &amp; Salaries'!$P52,BX141+'Team &amp; Salaries'!$N52),MIN('Team &amp; Salaries'!$N52,'Team &amp; Salaries'!$P52)),0))))))+IF($A141=Projections!$C$87,Revenue!CH$72,0)</f>
        <v>1</v>
      </c>
      <c r="CK141" s="286">
        <f>IF('Team &amp; Salaries'!$O52="Never",IF(CK$6&gt;='Team &amp; Salaries'!$M52,MIN('Team &amp; Salaries'!$N52,'Team &amp; Salaries'!$P52),0),IF('Team &amp; Salaries'!$O52="Monthly",IF(CK$6='Team &amp; Salaries'!$M52,MIN('Team &amp; Salaries'!$N52,'Team &amp; Salaries'!$P52),IF(CK$6&gt;'Team &amp; Salaries'!$M52,MIN('Team &amp; Salaries'!$P52,CJ141+'Team &amp; Salaries'!$N52),0)),IF('Team &amp; Salaries'!$O52="Quarterly",IF(CK$6='Team &amp; Salaries'!$M52,MIN('Team &amp; Salaries'!$N52,'Team &amp; Salaries'!$P52),IF(CK$6&gt;'Team &amp; Salaries'!$M52,IFERROR(MIN('Team &amp; Salaries'!$P52,IF(ISNUMBER(CH141),CH141,0)+'Team &amp; Salaries'!$N52),'Team &amp; Salaries'!$N52),0)),IF('Team &amp; Salaries'!$O52="Annually",IF(CK$6='Team &amp; Salaries'!$M52,MIN('Team &amp; Salaries'!$N52,'Team &amp; Salaries'!$P52),IF(CK$6&gt;'Team &amp; Salaries'!$M52,IFERROR(MIN('Team &amp; Salaries'!$P52,BY141+'Team &amp; Salaries'!$N52),MIN('Team &amp; Salaries'!$N52,'Team &amp; Salaries'!$P52)),0))))))+IF($A141=Projections!$C$87,Revenue!CI$72,0)</f>
        <v>1</v>
      </c>
      <c r="CL141" s="286">
        <f>IF('Team &amp; Salaries'!$O52="Never",IF(CL$6&gt;='Team &amp; Salaries'!$M52,MIN('Team &amp; Salaries'!$N52,'Team &amp; Salaries'!$P52),0),IF('Team &amp; Salaries'!$O52="Monthly",IF(CL$6='Team &amp; Salaries'!$M52,MIN('Team &amp; Salaries'!$N52,'Team &amp; Salaries'!$P52),IF(CL$6&gt;'Team &amp; Salaries'!$M52,MIN('Team &amp; Salaries'!$P52,CK141+'Team &amp; Salaries'!$N52),0)),IF('Team &amp; Salaries'!$O52="Quarterly",IF(CL$6='Team &amp; Salaries'!$M52,MIN('Team &amp; Salaries'!$N52,'Team &amp; Salaries'!$P52),IF(CL$6&gt;'Team &amp; Salaries'!$M52,IFERROR(MIN('Team &amp; Salaries'!$P52,IF(ISNUMBER(CI141),CI141,0)+'Team &amp; Salaries'!$N52),'Team &amp; Salaries'!$N52),0)),IF('Team &amp; Salaries'!$O52="Annually",IF(CL$6='Team &amp; Salaries'!$M52,MIN('Team &amp; Salaries'!$N52,'Team &amp; Salaries'!$P52),IF(CL$6&gt;'Team &amp; Salaries'!$M52,IFERROR(MIN('Team &amp; Salaries'!$P52,BZ141+'Team &amp; Salaries'!$N52),MIN('Team &amp; Salaries'!$N52,'Team &amp; Salaries'!$P52)),0))))))+IF($A141=Projections!$C$87,Revenue!CJ$72,0)</f>
        <v>1</v>
      </c>
      <c r="CM141" s="286">
        <f>IF('Team &amp; Salaries'!$O52="Never",IF(CM$6&gt;='Team &amp; Salaries'!$M52,MIN('Team &amp; Salaries'!$N52,'Team &amp; Salaries'!$P52),0),IF('Team &amp; Salaries'!$O52="Monthly",IF(CM$6='Team &amp; Salaries'!$M52,MIN('Team &amp; Salaries'!$N52,'Team &amp; Salaries'!$P52),IF(CM$6&gt;'Team &amp; Salaries'!$M52,MIN('Team &amp; Salaries'!$P52,CL141+'Team &amp; Salaries'!$N52),0)),IF('Team &amp; Salaries'!$O52="Quarterly",IF(CM$6='Team &amp; Salaries'!$M52,MIN('Team &amp; Salaries'!$N52,'Team &amp; Salaries'!$P52),IF(CM$6&gt;'Team &amp; Salaries'!$M52,IFERROR(MIN('Team &amp; Salaries'!$P52,IF(ISNUMBER(CJ141),CJ141,0)+'Team &amp; Salaries'!$N52),'Team &amp; Salaries'!$N52),0)),IF('Team &amp; Salaries'!$O52="Annually",IF(CM$6='Team &amp; Salaries'!$M52,MIN('Team &amp; Salaries'!$N52,'Team &amp; Salaries'!$P52),IF(CM$6&gt;'Team &amp; Salaries'!$M52,IFERROR(MIN('Team &amp; Salaries'!$P52,CA141+'Team &amp; Salaries'!$N52),MIN('Team &amp; Salaries'!$N52,'Team &amp; Salaries'!$P52)),0))))))+IF($A141=Projections!$C$87,Revenue!CK$72,0)</f>
        <v>1</v>
      </c>
      <c r="CN141" s="286">
        <f>IF('Team &amp; Salaries'!$O52="Never",IF(CN$6&gt;='Team &amp; Salaries'!$M52,MIN('Team &amp; Salaries'!$N52,'Team &amp; Salaries'!$P52),0),IF('Team &amp; Salaries'!$O52="Monthly",IF(CN$6='Team &amp; Salaries'!$M52,MIN('Team &amp; Salaries'!$N52,'Team &amp; Salaries'!$P52),IF(CN$6&gt;'Team &amp; Salaries'!$M52,MIN('Team &amp; Salaries'!$P52,CM141+'Team &amp; Salaries'!$N52),0)),IF('Team &amp; Salaries'!$O52="Quarterly",IF(CN$6='Team &amp; Salaries'!$M52,MIN('Team &amp; Salaries'!$N52,'Team &amp; Salaries'!$P52),IF(CN$6&gt;'Team &amp; Salaries'!$M52,IFERROR(MIN('Team &amp; Salaries'!$P52,IF(ISNUMBER(CK141),CK141,0)+'Team &amp; Salaries'!$N52),'Team &amp; Salaries'!$N52),0)),IF('Team &amp; Salaries'!$O52="Annually",IF(CN$6='Team &amp; Salaries'!$M52,MIN('Team &amp; Salaries'!$N52,'Team &amp; Salaries'!$P52),IF(CN$6&gt;'Team &amp; Salaries'!$M52,IFERROR(MIN('Team &amp; Salaries'!$P52,CB141+'Team &amp; Salaries'!$N52),MIN('Team &amp; Salaries'!$N52,'Team &amp; Salaries'!$P52)),0))))))+IF($A141=Projections!$C$87,Revenue!CL$72,0)</f>
        <v>1</v>
      </c>
      <c r="CO141" s="286">
        <f>IF('Team &amp; Salaries'!$O52="Never",IF(CO$6&gt;='Team &amp; Salaries'!$M52,MIN('Team &amp; Salaries'!$N52,'Team &amp; Salaries'!$P52),0),IF('Team &amp; Salaries'!$O52="Monthly",IF(CO$6='Team &amp; Salaries'!$M52,MIN('Team &amp; Salaries'!$N52,'Team &amp; Salaries'!$P52),IF(CO$6&gt;'Team &amp; Salaries'!$M52,MIN('Team &amp; Salaries'!$P52,CN141+'Team &amp; Salaries'!$N52),0)),IF('Team &amp; Salaries'!$O52="Quarterly",IF(CO$6='Team &amp; Salaries'!$M52,MIN('Team &amp; Salaries'!$N52,'Team &amp; Salaries'!$P52),IF(CO$6&gt;'Team &amp; Salaries'!$M52,IFERROR(MIN('Team &amp; Salaries'!$P52,IF(ISNUMBER(CL141),CL141,0)+'Team &amp; Salaries'!$N52),'Team &amp; Salaries'!$N52),0)),IF('Team &amp; Salaries'!$O52="Annually",IF(CO$6='Team &amp; Salaries'!$M52,MIN('Team &amp; Salaries'!$N52,'Team &amp; Salaries'!$P52),IF(CO$6&gt;'Team &amp; Salaries'!$M52,IFERROR(MIN('Team &amp; Salaries'!$P52,CC141+'Team &amp; Salaries'!$N52),MIN('Team &amp; Salaries'!$N52,'Team &amp; Salaries'!$P52)),0))))))+IF($A141=Projections!$C$87,Revenue!CM$72,0)</f>
        <v>1</v>
      </c>
      <c r="CP141" s="286">
        <f>IF('Team &amp; Salaries'!$O52="Never",IF(CP$6&gt;='Team &amp; Salaries'!$M52,MIN('Team &amp; Salaries'!$N52,'Team &amp; Salaries'!$P52),0),IF('Team &amp; Salaries'!$O52="Monthly",IF(CP$6='Team &amp; Salaries'!$M52,MIN('Team &amp; Salaries'!$N52,'Team &amp; Salaries'!$P52),IF(CP$6&gt;'Team &amp; Salaries'!$M52,MIN('Team &amp; Salaries'!$P52,CO141+'Team &amp; Salaries'!$N52),0)),IF('Team &amp; Salaries'!$O52="Quarterly",IF(CP$6='Team &amp; Salaries'!$M52,MIN('Team &amp; Salaries'!$N52,'Team &amp; Salaries'!$P52),IF(CP$6&gt;'Team &amp; Salaries'!$M52,IFERROR(MIN('Team &amp; Salaries'!$P52,IF(ISNUMBER(CM141),CM141,0)+'Team &amp; Salaries'!$N52),'Team &amp; Salaries'!$N52),0)),IF('Team &amp; Salaries'!$O52="Annually",IF(CP$6='Team &amp; Salaries'!$M52,MIN('Team &amp; Salaries'!$N52,'Team &amp; Salaries'!$P52),IF(CP$6&gt;'Team &amp; Salaries'!$M52,IFERROR(MIN('Team &amp; Salaries'!$P52,CD141+'Team &amp; Salaries'!$N52),MIN('Team &amp; Salaries'!$N52,'Team &amp; Salaries'!$P52)),0))))))+IF($A141=Projections!$C$87,Revenue!CN$72,0)</f>
        <v>1</v>
      </c>
      <c r="CQ141" s="286">
        <f>IF('Team &amp; Salaries'!$O52="Never",IF(CQ$6&gt;='Team &amp; Salaries'!$M52,MIN('Team &amp; Salaries'!$N52,'Team &amp; Salaries'!$P52),0),IF('Team &amp; Salaries'!$O52="Monthly",IF(CQ$6='Team &amp; Salaries'!$M52,MIN('Team &amp; Salaries'!$N52,'Team &amp; Salaries'!$P52),IF(CQ$6&gt;'Team &amp; Salaries'!$M52,MIN('Team &amp; Salaries'!$P52,CP141+'Team &amp; Salaries'!$N52),0)),IF('Team &amp; Salaries'!$O52="Quarterly",IF(CQ$6='Team &amp; Salaries'!$M52,MIN('Team &amp; Salaries'!$N52,'Team &amp; Salaries'!$P52),IF(CQ$6&gt;'Team &amp; Salaries'!$M52,IFERROR(MIN('Team &amp; Salaries'!$P52,IF(ISNUMBER(CN141),CN141,0)+'Team &amp; Salaries'!$N52),'Team &amp; Salaries'!$N52),0)),IF('Team &amp; Salaries'!$O52="Annually",IF(CQ$6='Team &amp; Salaries'!$M52,MIN('Team &amp; Salaries'!$N52,'Team &amp; Salaries'!$P52),IF(CQ$6&gt;'Team &amp; Salaries'!$M52,IFERROR(MIN('Team &amp; Salaries'!$P52,CE141+'Team &amp; Salaries'!$N52),MIN('Team &amp; Salaries'!$N52,'Team &amp; Salaries'!$P52)),0))))))+IF($A141=Projections!$C$87,Revenue!CO$72,0)</f>
        <v>1</v>
      </c>
      <c r="CR141" s="286">
        <f>IF('Team &amp; Salaries'!$O52="Never",IF(CR$6&gt;='Team &amp; Salaries'!$M52,MIN('Team &amp; Salaries'!$N52,'Team &amp; Salaries'!$P52),0),IF('Team &amp; Salaries'!$O52="Monthly",IF(CR$6='Team &amp; Salaries'!$M52,MIN('Team &amp; Salaries'!$N52,'Team &amp; Salaries'!$P52),IF(CR$6&gt;'Team &amp; Salaries'!$M52,MIN('Team &amp; Salaries'!$P52,CQ141+'Team &amp; Salaries'!$N52),0)),IF('Team &amp; Salaries'!$O52="Quarterly",IF(CR$6='Team &amp; Salaries'!$M52,MIN('Team &amp; Salaries'!$N52,'Team &amp; Salaries'!$P52),IF(CR$6&gt;'Team &amp; Salaries'!$M52,IFERROR(MIN('Team &amp; Salaries'!$P52,IF(ISNUMBER(CO141),CO141,0)+'Team &amp; Salaries'!$N52),'Team &amp; Salaries'!$N52),0)),IF('Team &amp; Salaries'!$O52="Annually",IF(CR$6='Team &amp; Salaries'!$M52,MIN('Team &amp; Salaries'!$N52,'Team &amp; Salaries'!$P52),IF(CR$6&gt;'Team &amp; Salaries'!$M52,IFERROR(MIN('Team &amp; Salaries'!$P52,CF141+'Team &amp; Salaries'!$N52),MIN('Team &amp; Salaries'!$N52,'Team &amp; Salaries'!$P52)),0))))))+IF($A141=Projections!$C$87,Revenue!CP$72,0)</f>
        <v>1</v>
      </c>
      <c r="CS141" s="286">
        <f>IF('Team &amp; Salaries'!$O52="Never",IF(CS$6&gt;='Team &amp; Salaries'!$M52,MIN('Team &amp; Salaries'!$N52,'Team &amp; Salaries'!$P52),0),IF('Team &amp; Salaries'!$O52="Monthly",IF(CS$6='Team &amp; Salaries'!$M52,MIN('Team &amp; Salaries'!$N52,'Team &amp; Salaries'!$P52),IF(CS$6&gt;'Team &amp; Salaries'!$M52,MIN('Team &amp; Salaries'!$P52,CR141+'Team &amp; Salaries'!$N52),0)),IF('Team &amp; Salaries'!$O52="Quarterly",IF(CS$6='Team &amp; Salaries'!$M52,MIN('Team &amp; Salaries'!$N52,'Team &amp; Salaries'!$P52),IF(CS$6&gt;'Team &amp; Salaries'!$M52,IFERROR(MIN('Team &amp; Salaries'!$P52,IF(ISNUMBER(CP141),CP141,0)+'Team &amp; Salaries'!$N52),'Team &amp; Salaries'!$N52),0)),IF('Team &amp; Salaries'!$O52="Annually",IF(CS$6='Team &amp; Salaries'!$M52,MIN('Team &amp; Salaries'!$N52,'Team &amp; Salaries'!$P52),IF(CS$6&gt;'Team &amp; Salaries'!$M52,IFERROR(MIN('Team &amp; Salaries'!$P52,CG141+'Team &amp; Salaries'!$N52),MIN('Team &amp; Salaries'!$N52,'Team &amp; Salaries'!$P52)),0))))))+IF($A141=Projections!$C$87,Revenue!CQ$72,0)</f>
        <v>1</v>
      </c>
      <c r="CT141" s="286">
        <f>IF('Team &amp; Salaries'!$O52="Never",IF(CT$6&gt;='Team &amp; Salaries'!$M52,MIN('Team &amp; Salaries'!$N52,'Team &amp; Salaries'!$P52),0),IF('Team &amp; Salaries'!$O52="Monthly",IF(CT$6='Team &amp; Salaries'!$M52,MIN('Team &amp; Salaries'!$N52,'Team &amp; Salaries'!$P52),IF(CT$6&gt;'Team &amp; Salaries'!$M52,MIN('Team &amp; Salaries'!$P52,CS141+'Team &amp; Salaries'!$N52),0)),IF('Team &amp; Salaries'!$O52="Quarterly",IF(CT$6='Team &amp; Salaries'!$M52,MIN('Team &amp; Salaries'!$N52,'Team &amp; Salaries'!$P52),IF(CT$6&gt;'Team &amp; Salaries'!$M52,IFERROR(MIN('Team &amp; Salaries'!$P52,IF(ISNUMBER(CQ141),CQ141,0)+'Team &amp; Salaries'!$N52),'Team &amp; Salaries'!$N52),0)),IF('Team &amp; Salaries'!$O52="Annually",IF(CT$6='Team &amp; Salaries'!$M52,MIN('Team &amp; Salaries'!$N52,'Team &amp; Salaries'!$P52),IF(CT$6&gt;'Team &amp; Salaries'!$M52,IFERROR(MIN('Team &amp; Salaries'!$P52,CH141+'Team &amp; Salaries'!$N52),MIN('Team &amp; Salaries'!$N52,'Team &amp; Salaries'!$P52)),0))))))+IF($A141=Projections!$C$87,Revenue!CR$72,0)</f>
        <v>1</v>
      </c>
      <c r="CU141" s="286">
        <f>IF('Team &amp; Salaries'!$O52="Never",IF(CU$6&gt;='Team &amp; Salaries'!$M52,MIN('Team &amp; Salaries'!$N52,'Team &amp; Salaries'!$P52),0),IF('Team &amp; Salaries'!$O52="Monthly",IF(CU$6='Team &amp; Salaries'!$M52,MIN('Team &amp; Salaries'!$N52,'Team &amp; Salaries'!$P52),IF(CU$6&gt;'Team &amp; Salaries'!$M52,MIN('Team &amp; Salaries'!$P52,CT141+'Team &amp; Salaries'!$N52),0)),IF('Team &amp; Salaries'!$O52="Quarterly",IF(CU$6='Team &amp; Salaries'!$M52,MIN('Team &amp; Salaries'!$N52,'Team &amp; Salaries'!$P52),IF(CU$6&gt;'Team &amp; Salaries'!$M52,IFERROR(MIN('Team &amp; Salaries'!$P52,IF(ISNUMBER(CR141),CR141,0)+'Team &amp; Salaries'!$N52),'Team &amp; Salaries'!$N52),0)),IF('Team &amp; Salaries'!$O52="Annually",IF(CU$6='Team &amp; Salaries'!$M52,MIN('Team &amp; Salaries'!$N52,'Team &amp; Salaries'!$P52),IF(CU$6&gt;'Team &amp; Salaries'!$M52,IFERROR(MIN('Team &amp; Salaries'!$P52,CI141+'Team &amp; Salaries'!$N52),MIN('Team &amp; Salaries'!$N52,'Team &amp; Salaries'!$P52)),0))))))+IF($A141=Projections!$C$87,Revenue!CS$72,0)</f>
        <v>1</v>
      </c>
      <c r="CV141" s="286">
        <f>IF('Team &amp; Salaries'!$O52="Never",IF(CV$6&gt;='Team &amp; Salaries'!$M52,MIN('Team &amp; Salaries'!$N52,'Team &amp; Salaries'!$P52),0),IF('Team &amp; Salaries'!$O52="Monthly",IF(CV$6='Team &amp; Salaries'!$M52,MIN('Team &amp; Salaries'!$N52,'Team &amp; Salaries'!$P52),IF(CV$6&gt;'Team &amp; Salaries'!$M52,MIN('Team &amp; Salaries'!$P52,CU141+'Team &amp; Salaries'!$N52),0)),IF('Team &amp; Salaries'!$O52="Quarterly",IF(CV$6='Team &amp; Salaries'!$M52,MIN('Team &amp; Salaries'!$N52,'Team &amp; Salaries'!$P52),IF(CV$6&gt;'Team &amp; Salaries'!$M52,IFERROR(MIN('Team &amp; Salaries'!$P52,IF(ISNUMBER(CS141),CS141,0)+'Team &amp; Salaries'!$N52),'Team &amp; Salaries'!$N52),0)),IF('Team &amp; Salaries'!$O52="Annually",IF(CV$6='Team &amp; Salaries'!$M52,MIN('Team &amp; Salaries'!$N52,'Team &amp; Salaries'!$P52),IF(CV$6&gt;'Team &amp; Salaries'!$M52,IFERROR(MIN('Team &amp; Salaries'!$P52,CJ141+'Team &amp; Salaries'!$N52),MIN('Team &amp; Salaries'!$N52,'Team &amp; Salaries'!$P52)),0))))))+IF($A141=Projections!$C$87,Revenue!CT$72,0)</f>
        <v>1</v>
      </c>
      <c r="CW141" s="286">
        <f>IF('Team &amp; Salaries'!$O52="Never",IF(CW$6&gt;='Team &amp; Salaries'!$M52,MIN('Team &amp; Salaries'!$N52,'Team &amp; Salaries'!$P52),0),IF('Team &amp; Salaries'!$O52="Monthly",IF(CW$6='Team &amp; Salaries'!$M52,MIN('Team &amp; Salaries'!$N52,'Team &amp; Salaries'!$P52),IF(CW$6&gt;'Team &amp; Salaries'!$M52,MIN('Team &amp; Salaries'!$P52,CV141+'Team &amp; Salaries'!$N52),0)),IF('Team &amp; Salaries'!$O52="Quarterly",IF(CW$6='Team &amp; Salaries'!$M52,MIN('Team &amp; Salaries'!$N52,'Team &amp; Salaries'!$P52),IF(CW$6&gt;'Team &amp; Salaries'!$M52,IFERROR(MIN('Team &amp; Salaries'!$P52,IF(ISNUMBER(CT141),CT141,0)+'Team &amp; Salaries'!$N52),'Team &amp; Salaries'!$N52),0)),IF('Team &amp; Salaries'!$O52="Annually",IF(CW$6='Team &amp; Salaries'!$M52,MIN('Team &amp; Salaries'!$N52,'Team &amp; Salaries'!$P52),IF(CW$6&gt;'Team &amp; Salaries'!$M52,IFERROR(MIN('Team &amp; Salaries'!$P52,CK141+'Team &amp; Salaries'!$N52),MIN('Team &amp; Salaries'!$N52,'Team &amp; Salaries'!$P52)),0))))))+IF($A141=Projections!$C$87,Revenue!CU$72,0)</f>
        <v>1</v>
      </c>
      <c r="CX141" s="286">
        <f>IF('Team &amp; Salaries'!$O52="Never",IF(CX$6&gt;='Team &amp; Salaries'!$M52,MIN('Team &amp; Salaries'!$N52,'Team &amp; Salaries'!$P52),0),IF('Team &amp; Salaries'!$O52="Monthly",IF(CX$6='Team &amp; Salaries'!$M52,MIN('Team &amp; Salaries'!$N52,'Team &amp; Salaries'!$P52),IF(CX$6&gt;'Team &amp; Salaries'!$M52,MIN('Team &amp; Salaries'!$P52,CW141+'Team &amp; Salaries'!$N52),0)),IF('Team &amp; Salaries'!$O52="Quarterly",IF(CX$6='Team &amp; Salaries'!$M52,MIN('Team &amp; Salaries'!$N52,'Team &amp; Salaries'!$P52),IF(CX$6&gt;'Team &amp; Salaries'!$M52,IFERROR(MIN('Team &amp; Salaries'!$P52,IF(ISNUMBER(CU141),CU141,0)+'Team &amp; Salaries'!$N52),'Team &amp; Salaries'!$N52),0)),IF('Team &amp; Salaries'!$O52="Annually",IF(CX$6='Team &amp; Salaries'!$M52,MIN('Team &amp; Salaries'!$N52,'Team &amp; Salaries'!$P52),IF(CX$6&gt;'Team &amp; Salaries'!$M52,IFERROR(MIN('Team &amp; Salaries'!$P52,CL141+'Team &amp; Salaries'!$N52),MIN('Team &amp; Salaries'!$N52,'Team &amp; Salaries'!$P52)),0))))))+IF($A141=Projections!$C$87,Revenue!CV$72,0)</f>
        <v>1</v>
      </c>
      <c r="CY141" s="286">
        <f>IF('Team &amp; Salaries'!$O52="Never",IF(CY$6&gt;='Team &amp; Salaries'!$M52,MIN('Team &amp; Salaries'!$N52,'Team &amp; Salaries'!$P52),0),IF('Team &amp; Salaries'!$O52="Monthly",IF(CY$6='Team &amp; Salaries'!$M52,MIN('Team &amp; Salaries'!$N52,'Team &amp; Salaries'!$P52),IF(CY$6&gt;'Team &amp; Salaries'!$M52,MIN('Team &amp; Salaries'!$P52,CX141+'Team &amp; Salaries'!$N52),0)),IF('Team &amp; Salaries'!$O52="Quarterly",IF(CY$6='Team &amp; Salaries'!$M52,MIN('Team &amp; Salaries'!$N52,'Team &amp; Salaries'!$P52),IF(CY$6&gt;'Team &amp; Salaries'!$M52,IFERROR(MIN('Team &amp; Salaries'!$P52,IF(ISNUMBER(CV141),CV141,0)+'Team &amp; Salaries'!$N52),'Team &amp; Salaries'!$N52),0)),IF('Team &amp; Salaries'!$O52="Annually",IF(CY$6='Team &amp; Salaries'!$M52,MIN('Team &amp; Salaries'!$N52,'Team &amp; Salaries'!$P52),IF(CY$6&gt;'Team &amp; Salaries'!$M52,IFERROR(MIN('Team &amp; Salaries'!$P52,CM141+'Team &amp; Salaries'!$N52),MIN('Team &amp; Salaries'!$N52,'Team &amp; Salaries'!$P52)),0))))))+IF($A141=Projections!$C$87,Revenue!CW$72,0)</f>
        <v>1</v>
      </c>
      <c r="CZ141" s="286">
        <f>IF('Team &amp; Salaries'!$O52="Never",IF(CZ$6&gt;='Team &amp; Salaries'!$M52,MIN('Team &amp; Salaries'!$N52,'Team &amp; Salaries'!$P52),0),IF('Team &amp; Salaries'!$O52="Monthly",IF(CZ$6='Team &amp; Salaries'!$M52,MIN('Team &amp; Salaries'!$N52,'Team &amp; Salaries'!$P52),IF(CZ$6&gt;'Team &amp; Salaries'!$M52,MIN('Team &amp; Salaries'!$P52,CY141+'Team &amp; Salaries'!$N52),0)),IF('Team &amp; Salaries'!$O52="Quarterly",IF(CZ$6='Team &amp; Salaries'!$M52,MIN('Team &amp; Salaries'!$N52,'Team &amp; Salaries'!$P52),IF(CZ$6&gt;'Team &amp; Salaries'!$M52,IFERROR(MIN('Team &amp; Salaries'!$P52,IF(ISNUMBER(CW141),CW141,0)+'Team &amp; Salaries'!$N52),'Team &amp; Salaries'!$N52),0)),IF('Team &amp; Salaries'!$O52="Annually",IF(CZ$6='Team &amp; Salaries'!$M52,MIN('Team &amp; Salaries'!$N52,'Team &amp; Salaries'!$P52),IF(CZ$6&gt;'Team &amp; Salaries'!$M52,IFERROR(MIN('Team &amp; Salaries'!$P52,CN141+'Team &amp; Salaries'!$N52),MIN('Team &amp; Salaries'!$N52,'Team &amp; Salaries'!$P52)),0))))))+IF($A141=Projections!$C$87,Revenue!CX$72,0)</f>
        <v>1</v>
      </c>
      <c r="DA141" s="286">
        <f>IF('Team &amp; Salaries'!$O52="Never",IF(DA$6&gt;='Team &amp; Salaries'!$M52,MIN('Team &amp; Salaries'!$N52,'Team &amp; Salaries'!$P52),0),IF('Team &amp; Salaries'!$O52="Monthly",IF(DA$6='Team &amp; Salaries'!$M52,MIN('Team &amp; Salaries'!$N52,'Team &amp; Salaries'!$P52),IF(DA$6&gt;'Team &amp; Salaries'!$M52,MIN('Team &amp; Salaries'!$P52,CZ141+'Team &amp; Salaries'!$N52),0)),IF('Team &amp; Salaries'!$O52="Quarterly",IF(DA$6='Team &amp; Salaries'!$M52,MIN('Team &amp; Salaries'!$N52,'Team &amp; Salaries'!$P52),IF(DA$6&gt;'Team &amp; Salaries'!$M52,IFERROR(MIN('Team &amp; Salaries'!$P52,IF(ISNUMBER(CX141),CX141,0)+'Team &amp; Salaries'!$N52),'Team &amp; Salaries'!$N52),0)),IF('Team &amp; Salaries'!$O52="Annually",IF(DA$6='Team &amp; Salaries'!$M52,MIN('Team &amp; Salaries'!$N52,'Team &amp; Salaries'!$P52),IF(DA$6&gt;'Team &amp; Salaries'!$M52,IFERROR(MIN('Team &amp; Salaries'!$P52,CO141+'Team &amp; Salaries'!$N52),MIN('Team &amp; Salaries'!$N52,'Team &amp; Salaries'!$P52)),0))))))+IF($A141=Projections!$C$87,Revenue!CY$72,0)</f>
        <v>1</v>
      </c>
      <c r="DB141" s="286">
        <f>IF('Team &amp; Salaries'!$O52="Never",IF(DB$6&gt;='Team &amp; Salaries'!$M52,MIN('Team &amp; Salaries'!$N52,'Team &amp; Salaries'!$P52),0),IF('Team &amp; Salaries'!$O52="Monthly",IF(DB$6='Team &amp; Salaries'!$M52,MIN('Team &amp; Salaries'!$N52,'Team &amp; Salaries'!$P52),IF(DB$6&gt;'Team &amp; Salaries'!$M52,MIN('Team &amp; Salaries'!$P52,DA141+'Team &amp; Salaries'!$N52),0)),IF('Team &amp; Salaries'!$O52="Quarterly",IF(DB$6='Team &amp; Salaries'!$M52,MIN('Team &amp; Salaries'!$N52,'Team &amp; Salaries'!$P52),IF(DB$6&gt;'Team &amp; Salaries'!$M52,IFERROR(MIN('Team &amp; Salaries'!$P52,IF(ISNUMBER(CY141),CY141,0)+'Team &amp; Salaries'!$N52),'Team &amp; Salaries'!$N52),0)),IF('Team &amp; Salaries'!$O52="Annually",IF(DB$6='Team &amp; Salaries'!$M52,MIN('Team &amp; Salaries'!$N52,'Team &amp; Salaries'!$P52),IF(DB$6&gt;'Team &amp; Salaries'!$M52,IFERROR(MIN('Team &amp; Salaries'!$P52,CP141+'Team &amp; Salaries'!$N52),MIN('Team &amp; Salaries'!$N52,'Team &amp; Salaries'!$P52)),0))))))+IF($A141=Projections!$C$87,Revenue!CZ$72,0)</f>
        <v>1</v>
      </c>
      <c r="DC141" s="286">
        <f>IF('Team &amp; Salaries'!$O52="Never",IF(DC$6&gt;='Team &amp; Salaries'!$M52,MIN('Team &amp; Salaries'!$N52,'Team &amp; Salaries'!$P52),0),IF('Team &amp; Salaries'!$O52="Monthly",IF(DC$6='Team &amp; Salaries'!$M52,MIN('Team &amp; Salaries'!$N52,'Team &amp; Salaries'!$P52),IF(DC$6&gt;'Team &amp; Salaries'!$M52,MIN('Team &amp; Salaries'!$P52,DB141+'Team &amp; Salaries'!$N52),0)),IF('Team &amp; Salaries'!$O52="Quarterly",IF(DC$6='Team &amp; Salaries'!$M52,MIN('Team &amp; Salaries'!$N52,'Team &amp; Salaries'!$P52),IF(DC$6&gt;'Team &amp; Salaries'!$M52,IFERROR(MIN('Team &amp; Salaries'!$P52,IF(ISNUMBER(CZ141),CZ141,0)+'Team &amp; Salaries'!$N52),'Team &amp; Salaries'!$N52),0)),IF('Team &amp; Salaries'!$O52="Annually",IF(DC$6='Team &amp; Salaries'!$M52,MIN('Team &amp; Salaries'!$N52,'Team &amp; Salaries'!$P52),IF(DC$6&gt;'Team &amp; Salaries'!$M52,IFERROR(MIN('Team &amp; Salaries'!$P52,CQ141+'Team &amp; Salaries'!$N52),MIN('Team &amp; Salaries'!$N52,'Team &amp; Salaries'!$P52)),0))))))+IF($A141=Projections!$C$87,Revenue!DA$72,0)</f>
        <v>1</v>
      </c>
      <c r="DD141" s="286">
        <f>IF('Team &amp; Salaries'!$O52="Never",IF(DD$6&gt;='Team &amp; Salaries'!$M52,MIN('Team &amp; Salaries'!$N52,'Team &amp; Salaries'!$P52),0),IF('Team &amp; Salaries'!$O52="Monthly",IF(DD$6='Team &amp; Salaries'!$M52,MIN('Team &amp; Salaries'!$N52,'Team &amp; Salaries'!$P52),IF(DD$6&gt;'Team &amp; Salaries'!$M52,MIN('Team &amp; Salaries'!$P52,DC141+'Team &amp; Salaries'!$N52),0)),IF('Team &amp; Salaries'!$O52="Quarterly",IF(DD$6='Team &amp; Salaries'!$M52,MIN('Team &amp; Salaries'!$N52,'Team &amp; Salaries'!$P52),IF(DD$6&gt;'Team &amp; Salaries'!$M52,IFERROR(MIN('Team &amp; Salaries'!$P52,IF(ISNUMBER(DA141),DA141,0)+'Team &amp; Salaries'!$N52),'Team &amp; Salaries'!$N52),0)),IF('Team &amp; Salaries'!$O52="Annually",IF(DD$6='Team &amp; Salaries'!$M52,MIN('Team &amp; Salaries'!$N52,'Team &amp; Salaries'!$P52),IF(DD$6&gt;'Team &amp; Salaries'!$M52,IFERROR(MIN('Team &amp; Salaries'!$P52,CR141+'Team &amp; Salaries'!$N52),MIN('Team &amp; Salaries'!$N52,'Team &amp; Salaries'!$P52)),0))))))+IF($A141=Projections!$C$87,Revenue!DB$72,0)</f>
        <v>1</v>
      </c>
      <c r="DE141" s="286">
        <f>IF('Team &amp; Salaries'!$O52="Never",IF(DE$6&gt;='Team &amp; Salaries'!$M52,MIN('Team &amp; Salaries'!$N52,'Team &amp; Salaries'!$P52),0),IF('Team &amp; Salaries'!$O52="Monthly",IF(DE$6='Team &amp; Salaries'!$M52,MIN('Team &amp; Salaries'!$N52,'Team &amp; Salaries'!$P52),IF(DE$6&gt;'Team &amp; Salaries'!$M52,MIN('Team &amp; Salaries'!$P52,DD141+'Team &amp; Salaries'!$N52),0)),IF('Team &amp; Salaries'!$O52="Quarterly",IF(DE$6='Team &amp; Salaries'!$M52,MIN('Team &amp; Salaries'!$N52,'Team &amp; Salaries'!$P52),IF(DE$6&gt;'Team &amp; Salaries'!$M52,IFERROR(MIN('Team &amp; Salaries'!$P52,IF(ISNUMBER(DB141),DB141,0)+'Team &amp; Salaries'!$N52),'Team &amp; Salaries'!$N52),0)),IF('Team &amp; Salaries'!$O52="Annually",IF(DE$6='Team &amp; Salaries'!$M52,MIN('Team &amp; Salaries'!$N52,'Team &amp; Salaries'!$P52),IF(DE$6&gt;'Team &amp; Salaries'!$M52,IFERROR(MIN('Team &amp; Salaries'!$P52,CS141+'Team &amp; Salaries'!$N52),MIN('Team &amp; Salaries'!$N52,'Team &amp; Salaries'!$P52)),0))))))+IF($A141=Projections!$C$87,Revenue!DC$72,0)</f>
        <v>1</v>
      </c>
      <c r="DF141" s="286">
        <f>IF('Team &amp; Salaries'!$O52="Never",IF(DF$6&gt;='Team &amp; Salaries'!$M52,MIN('Team &amp; Salaries'!$N52,'Team &amp; Salaries'!$P52),0),IF('Team &amp; Salaries'!$O52="Monthly",IF(DF$6='Team &amp; Salaries'!$M52,MIN('Team &amp; Salaries'!$N52,'Team &amp; Salaries'!$P52),IF(DF$6&gt;'Team &amp; Salaries'!$M52,MIN('Team &amp; Salaries'!$P52,DE141+'Team &amp; Salaries'!$N52),0)),IF('Team &amp; Salaries'!$O52="Quarterly",IF(DF$6='Team &amp; Salaries'!$M52,MIN('Team &amp; Salaries'!$N52,'Team &amp; Salaries'!$P52),IF(DF$6&gt;'Team &amp; Salaries'!$M52,IFERROR(MIN('Team &amp; Salaries'!$P52,IF(ISNUMBER(DC141),DC141,0)+'Team &amp; Salaries'!$N52),'Team &amp; Salaries'!$N52),0)),IF('Team &amp; Salaries'!$O52="Annually",IF(DF$6='Team &amp; Salaries'!$M52,MIN('Team &amp; Salaries'!$N52,'Team &amp; Salaries'!$P52),IF(DF$6&gt;'Team &amp; Salaries'!$M52,IFERROR(MIN('Team &amp; Salaries'!$P52,CT141+'Team &amp; Salaries'!$N52),MIN('Team &amp; Salaries'!$N52,'Team &amp; Salaries'!$P52)),0))))))+IF($A141=Projections!$C$87,Revenue!DD$72,0)</f>
        <v>1</v>
      </c>
      <c r="DG141" s="286">
        <f>IF('Team &amp; Salaries'!$O52="Never",IF(DG$6&gt;='Team &amp; Salaries'!$M52,MIN('Team &amp; Salaries'!$N52,'Team &amp; Salaries'!$P52),0),IF('Team &amp; Salaries'!$O52="Monthly",IF(DG$6='Team &amp; Salaries'!$M52,MIN('Team &amp; Salaries'!$N52,'Team &amp; Salaries'!$P52),IF(DG$6&gt;'Team &amp; Salaries'!$M52,MIN('Team &amp; Salaries'!$P52,DF141+'Team &amp; Salaries'!$N52),0)),IF('Team &amp; Salaries'!$O52="Quarterly",IF(DG$6='Team &amp; Salaries'!$M52,MIN('Team &amp; Salaries'!$N52,'Team &amp; Salaries'!$P52),IF(DG$6&gt;'Team &amp; Salaries'!$M52,IFERROR(MIN('Team &amp; Salaries'!$P52,IF(ISNUMBER(DD141),DD141,0)+'Team &amp; Salaries'!$N52),'Team &amp; Salaries'!$N52),0)),IF('Team &amp; Salaries'!$O52="Annually",IF(DG$6='Team &amp; Salaries'!$M52,MIN('Team &amp; Salaries'!$N52,'Team &amp; Salaries'!$P52),IF(DG$6&gt;'Team &amp; Salaries'!$M52,IFERROR(MIN('Team &amp; Salaries'!$P52,CU141+'Team &amp; Salaries'!$N52),MIN('Team &amp; Salaries'!$N52,'Team &amp; Salaries'!$P52)),0))))))+IF($A141=Projections!$C$87,Revenue!DE$72,0)</f>
        <v>1</v>
      </c>
      <c r="DH141" s="286">
        <f>IF('Team &amp; Salaries'!$O52="Never",IF(DH$6&gt;='Team &amp; Salaries'!$M52,MIN('Team &amp; Salaries'!$N52,'Team &amp; Salaries'!$P52),0),IF('Team &amp; Salaries'!$O52="Monthly",IF(DH$6='Team &amp; Salaries'!$M52,MIN('Team &amp; Salaries'!$N52,'Team &amp; Salaries'!$P52),IF(DH$6&gt;'Team &amp; Salaries'!$M52,MIN('Team &amp; Salaries'!$P52,DG141+'Team &amp; Salaries'!$N52),0)),IF('Team &amp; Salaries'!$O52="Quarterly",IF(DH$6='Team &amp; Salaries'!$M52,MIN('Team &amp; Salaries'!$N52,'Team &amp; Salaries'!$P52),IF(DH$6&gt;'Team &amp; Salaries'!$M52,IFERROR(MIN('Team &amp; Salaries'!$P52,IF(ISNUMBER(DE141),DE141,0)+'Team &amp; Salaries'!$N52),'Team &amp; Salaries'!$N52),0)),IF('Team &amp; Salaries'!$O52="Annually",IF(DH$6='Team &amp; Salaries'!$M52,MIN('Team &amp; Salaries'!$N52,'Team &amp; Salaries'!$P52),IF(DH$6&gt;'Team &amp; Salaries'!$M52,IFERROR(MIN('Team &amp; Salaries'!$P52,CV141+'Team &amp; Salaries'!$N52),MIN('Team &amp; Salaries'!$N52,'Team &amp; Salaries'!$P52)),0))))))+IF($A141=Projections!$C$87,Revenue!DF$72,0)</f>
        <v>1</v>
      </c>
      <c r="DI141" s="286">
        <f>IF('Team &amp; Salaries'!$O52="Never",IF(DI$6&gt;='Team &amp; Salaries'!$M52,MIN('Team &amp; Salaries'!$N52,'Team &amp; Salaries'!$P52),0),IF('Team &amp; Salaries'!$O52="Monthly",IF(DI$6='Team &amp; Salaries'!$M52,MIN('Team &amp; Salaries'!$N52,'Team &amp; Salaries'!$P52),IF(DI$6&gt;'Team &amp; Salaries'!$M52,MIN('Team &amp; Salaries'!$P52,DH141+'Team &amp; Salaries'!$N52),0)),IF('Team &amp; Salaries'!$O52="Quarterly",IF(DI$6='Team &amp; Salaries'!$M52,MIN('Team &amp; Salaries'!$N52,'Team &amp; Salaries'!$P52),IF(DI$6&gt;'Team &amp; Salaries'!$M52,IFERROR(MIN('Team &amp; Salaries'!$P52,IF(ISNUMBER(DF141),DF141,0)+'Team &amp; Salaries'!$N52),'Team &amp; Salaries'!$N52),0)),IF('Team &amp; Salaries'!$O52="Annually",IF(DI$6='Team &amp; Salaries'!$M52,MIN('Team &amp; Salaries'!$N52,'Team &amp; Salaries'!$P52),IF(DI$6&gt;'Team &amp; Salaries'!$M52,IFERROR(MIN('Team &amp; Salaries'!$P52,CW141+'Team &amp; Salaries'!$N52),MIN('Team &amp; Salaries'!$N52,'Team &amp; Salaries'!$P52)),0))))))+IF($A141=Projections!$C$87,Revenue!DG$72,0)</f>
        <v>1</v>
      </c>
    </row>
    <row r="142" spans="1:113" customFormat="1" ht="16">
      <c r="A142" s="114" t="str">
        <f>'Team &amp; Salaries'!A53</f>
        <v>Sales &amp; Maketing</v>
      </c>
      <c r="B142" s="114"/>
      <c r="C142" s="114"/>
      <c r="D142" s="285"/>
      <c r="E142" s="361" t="s">
        <v>193</v>
      </c>
      <c r="F142" s="286">
        <f>IF('Team &amp; Salaries'!$O53="Never",IF(F$6&gt;='Team &amp; Salaries'!$M53,MIN('Team &amp; Salaries'!$N53,'Team &amp; Salaries'!$P53),0),IF('Team &amp; Salaries'!$O53="Monthly",IF(F$6='Team &amp; Salaries'!$M53,MIN('Team &amp; Salaries'!$N53,'Team &amp; Salaries'!$P53),IF(F$6&gt;'Team &amp; Salaries'!$M53,MIN('Team &amp; Salaries'!$P53,E142+'Team &amp; Salaries'!$N53),0)),IF('Team &amp; Salaries'!$O53="Quarterly",IF(F$6='Team &amp; Salaries'!$M53,MIN('Team &amp; Salaries'!$N53,'Team &amp; Salaries'!$P53),IF(F$6&gt;'Team &amp; Salaries'!$M53,IFERROR(MIN('Team &amp; Salaries'!$P53,IF(ISNUMBER(A142),A142,0)+'Team &amp; Salaries'!$N53),'Team &amp; Salaries'!$N53),0)),IF('Team &amp; Salaries'!$O53="Annually",IF(F$6='Team &amp; Salaries'!$M53,MIN('Team &amp; Salaries'!$N53,'Team &amp; Salaries'!$P53),IF(F$6&gt;'Team &amp; Salaries'!$M53,IFERROR(MIN('Team &amp; Salaries'!$P53,#REF!+'Team &amp; Salaries'!$N53),MIN('Team &amp; Salaries'!$N53,'Team &amp; Salaries'!$P53)),0))))))+IF($A142=Projections!$C$87,Revenue!D$72,0)</f>
        <v>0</v>
      </c>
      <c r="G142" s="286">
        <f>IF('Team &amp; Salaries'!$O53="Never",IF(G$6&gt;='Team &amp; Salaries'!$M53,MIN('Team &amp; Salaries'!$N53,'Team &amp; Salaries'!$P53),0),IF('Team &amp; Salaries'!$O53="Monthly",IF(G$6='Team &amp; Salaries'!$M53,MIN('Team &amp; Salaries'!$N53,'Team &amp; Salaries'!$P53),IF(G$6&gt;'Team &amp; Salaries'!$M53,MIN('Team &amp; Salaries'!$P53,F142+'Team &amp; Salaries'!$N53),0)),IF('Team &amp; Salaries'!$O53="Quarterly",IF(G$6='Team &amp; Salaries'!$M53,MIN('Team &amp; Salaries'!$N53,'Team &amp; Salaries'!$P53),IF(G$6&gt;'Team &amp; Salaries'!$M53,IFERROR(MIN('Team &amp; Salaries'!$P53,IF(ISNUMBER(D142),D142,0)+'Team &amp; Salaries'!$N53),'Team &amp; Salaries'!$N53),0)),IF('Team &amp; Salaries'!$O53="Annually",IF(G$6='Team &amp; Salaries'!$M53,MIN('Team &amp; Salaries'!$N53,'Team &amp; Salaries'!$P53),IF(G$6&gt;'Team &amp; Salaries'!$M53,IFERROR(MIN('Team &amp; Salaries'!$P53,#REF!+'Team &amp; Salaries'!$N53),MIN('Team &amp; Salaries'!$N53,'Team &amp; Salaries'!$P53)),0))))))+IF($A142=Projections!$C$87,Revenue!E$72,0)</f>
        <v>0</v>
      </c>
      <c r="H142" s="286">
        <f>IF('Team &amp; Salaries'!$O53="Never",IF(H$6&gt;='Team &amp; Salaries'!$M53,MIN('Team &amp; Salaries'!$N53,'Team &amp; Salaries'!$P53),0),IF('Team &amp; Salaries'!$O53="Monthly",IF(H$6='Team &amp; Salaries'!$M53,MIN('Team &amp; Salaries'!$N53,'Team &amp; Salaries'!$P53),IF(H$6&gt;'Team &amp; Salaries'!$M53,MIN('Team &amp; Salaries'!$P53,G142+'Team &amp; Salaries'!$N53),0)),IF('Team &amp; Salaries'!$O53="Quarterly",IF(H$6='Team &amp; Salaries'!$M53,MIN('Team &amp; Salaries'!$N53,'Team &amp; Salaries'!$P53),IF(H$6&gt;'Team &amp; Salaries'!$M53,IFERROR(MIN('Team &amp; Salaries'!$P53,IF(ISNUMBER(E142),E142,0)+'Team &amp; Salaries'!$N53),'Team &amp; Salaries'!$N53),0)),IF('Team &amp; Salaries'!$O53="Annually",IF(H$6='Team &amp; Salaries'!$M53,MIN('Team &amp; Salaries'!$N53,'Team &amp; Salaries'!$P53),IF(H$6&gt;'Team &amp; Salaries'!$M53,IFERROR(MIN('Team &amp; Salaries'!$P53,#REF!+'Team &amp; Salaries'!$N53),MIN('Team &amp; Salaries'!$N53,'Team &amp; Salaries'!$P53)),0))))))+IF($A142=Projections!$C$87,Revenue!F$72,0)</f>
        <v>0</v>
      </c>
      <c r="I142" s="286">
        <f>IF('Team &amp; Salaries'!$O53="Never",IF(I$6&gt;='Team &amp; Salaries'!$M53,MIN('Team &amp; Salaries'!$N53,'Team &amp; Salaries'!$P53),0),IF('Team &amp; Salaries'!$O53="Monthly",IF(I$6='Team &amp; Salaries'!$M53,MIN('Team &amp; Salaries'!$N53,'Team &amp; Salaries'!$P53),IF(I$6&gt;'Team &amp; Salaries'!$M53,MIN('Team &amp; Salaries'!$P53,H142+'Team &amp; Salaries'!$N53),0)),IF('Team &amp; Salaries'!$O53="Quarterly",IF(I$6='Team &amp; Salaries'!$M53,MIN('Team &amp; Salaries'!$N53,'Team &amp; Salaries'!$P53),IF(I$6&gt;'Team &amp; Salaries'!$M53,IFERROR(MIN('Team &amp; Salaries'!$P53,IF(ISNUMBER(F142),F142,0)+'Team &amp; Salaries'!$N53),'Team &amp; Salaries'!$N53),0)),IF('Team &amp; Salaries'!$O53="Annually",IF(I$6='Team &amp; Salaries'!$M53,MIN('Team &amp; Salaries'!$N53,'Team &amp; Salaries'!$P53),IF(I$6&gt;'Team &amp; Salaries'!$M53,IFERROR(MIN('Team &amp; Salaries'!$P53,#REF!+'Team &amp; Salaries'!$N53),MIN('Team &amp; Salaries'!$N53,'Team &amp; Salaries'!$P53)),0))))))+IF($A142=Projections!$C$87,Revenue!G$72,0)</f>
        <v>0</v>
      </c>
      <c r="J142" s="286">
        <f>IF('Team &amp; Salaries'!$O53="Never",IF(J$6&gt;='Team &amp; Salaries'!$M53,MIN('Team &amp; Salaries'!$N53,'Team &amp; Salaries'!$P53),0),IF('Team &amp; Salaries'!$O53="Monthly",IF(J$6='Team &amp; Salaries'!$M53,MIN('Team &amp; Salaries'!$N53,'Team &amp; Salaries'!$P53),IF(J$6&gt;'Team &amp; Salaries'!$M53,MIN('Team &amp; Salaries'!$P53,I142+'Team &amp; Salaries'!$N53),0)),IF('Team &amp; Salaries'!$O53="Quarterly",IF(J$6='Team &amp; Salaries'!$M53,MIN('Team &amp; Salaries'!$N53,'Team &amp; Salaries'!$P53),IF(J$6&gt;'Team &amp; Salaries'!$M53,IFERROR(MIN('Team &amp; Salaries'!$P53,IF(ISNUMBER(G142),G142,0)+'Team &amp; Salaries'!$N53),'Team &amp; Salaries'!$N53),0)),IF('Team &amp; Salaries'!$O53="Annually",IF(J$6='Team &amp; Salaries'!$M53,MIN('Team &amp; Salaries'!$N53,'Team &amp; Salaries'!$P53),IF(J$6&gt;'Team &amp; Salaries'!$M53,IFERROR(MIN('Team &amp; Salaries'!$P53,#REF!+'Team &amp; Salaries'!$N53),MIN('Team &amp; Salaries'!$N53,'Team &amp; Salaries'!$P53)),0))))))+IF($A142=Projections!$C$87,Revenue!H$72,0)</f>
        <v>0</v>
      </c>
      <c r="K142" s="286">
        <f>IF('Team &amp; Salaries'!$O53="Never",IF(K$6&gt;='Team &amp; Salaries'!$M53,MIN('Team &amp; Salaries'!$N53,'Team &amp; Salaries'!$P53),0),IF('Team &amp; Salaries'!$O53="Monthly",IF(K$6='Team &amp; Salaries'!$M53,MIN('Team &amp; Salaries'!$N53,'Team &amp; Salaries'!$P53),IF(K$6&gt;'Team &amp; Salaries'!$M53,MIN('Team &amp; Salaries'!$P53,J142+'Team &amp; Salaries'!$N53),0)),IF('Team &amp; Salaries'!$O53="Quarterly",IF(K$6='Team &amp; Salaries'!$M53,MIN('Team &amp; Salaries'!$N53,'Team &amp; Salaries'!$P53),IF(K$6&gt;'Team &amp; Salaries'!$M53,IFERROR(MIN('Team &amp; Salaries'!$P53,IF(ISNUMBER(H142),H142,0)+'Team &amp; Salaries'!$N53),'Team &amp; Salaries'!$N53),0)),IF('Team &amp; Salaries'!$O53="Annually",IF(K$6='Team &amp; Salaries'!$M53,MIN('Team &amp; Salaries'!$N53,'Team &amp; Salaries'!$P53),IF(K$6&gt;'Team &amp; Salaries'!$M53,IFERROR(MIN('Team &amp; Salaries'!$P53,#REF!+'Team &amp; Salaries'!$N53),MIN('Team &amp; Salaries'!$N53,'Team &amp; Salaries'!$P53)),0))))))+IF($A142=Projections!$C$87,Revenue!I$72,0)</f>
        <v>0</v>
      </c>
      <c r="L142" s="286">
        <f>IF('Team &amp; Salaries'!$O53="Never",IF(L$6&gt;='Team &amp; Salaries'!$M53,MIN('Team &amp; Salaries'!$N53,'Team &amp; Salaries'!$P53),0),IF('Team &amp; Salaries'!$O53="Monthly",IF(L$6='Team &amp; Salaries'!$M53,MIN('Team &amp; Salaries'!$N53,'Team &amp; Salaries'!$P53),IF(L$6&gt;'Team &amp; Salaries'!$M53,MIN('Team &amp; Salaries'!$P53,K142+'Team &amp; Salaries'!$N53),0)),IF('Team &amp; Salaries'!$O53="Quarterly",IF(L$6='Team &amp; Salaries'!$M53,MIN('Team &amp; Salaries'!$N53,'Team &amp; Salaries'!$P53),IF(L$6&gt;'Team &amp; Salaries'!$M53,IFERROR(MIN('Team &amp; Salaries'!$P53,IF(ISNUMBER(I142),I142,0)+'Team &amp; Salaries'!$N53),'Team &amp; Salaries'!$N53),0)),IF('Team &amp; Salaries'!$O53="Annually",IF(L$6='Team &amp; Salaries'!$M53,MIN('Team &amp; Salaries'!$N53,'Team &amp; Salaries'!$P53),IF(L$6&gt;'Team &amp; Salaries'!$M53,IFERROR(MIN('Team &amp; Salaries'!$P53,#REF!+'Team &amp; Salaries'!$N53),MIN('Team &amp; Salaries'!$N53,'Team &amp; Salaries'!$P53)),0))))))+IF($A142=Projections!$C$87,Revenue!J$72,0)</f>
        <v>0</v>
      </c>
      <c r="M142" s="286">
        <f>IF('Team &amp; Salaries'!$O53="Never",IF(M$6&gt;='Team &amp; Salaries'!$M53,MIN('Team &amp; Salaries'!$N53,'Team &amp; Salaries'!$P53),0),IF('Team &amp; Salaries'!$O53="Monthly",IF(M$6='Team &amp; Salaries'!$M53,MIN('Team &amp; Salaries'!$N53,'Team &amp; Salaries'!$P53),IF(M$6&gt;'Team &amp; Salaries'!$M53,MIN('Team &amp; Salaries'!$P53,L142+'Team &amp; Salaries'!$N53),0)),IF('Team &amp; Salaries'!$O53="Quarterly",IF(M$6='Team &amp; Salaries'!$M53,MIN('Team &amp; Salaries'!$N53,'Team &amp; Salaries'!$P53),IF(M$6&gt;'Team &amp; Salaries'!$M53,IFERROR(MIN('Team &amp; Salaries'!$P53,IF(ISNUMBER(J142),J142,0)+'Team &amp; Salaries'!$N53),'Team &amp; Salaries'!$N53),0)),IF('Team &amp; Salaries'!$O53="Annually",IF(M$6='Team &amp; Salaries'!$M53,MIN('Team &amp; Salaries'!$N53,'Team &amp; Salaries'!$P53),IF(M$6&gt;'Team &amp; Salaries'!$M53,IFERROR(MIN('Team &amp; Salaries'!$P53,#REF!+'Team &amp; Salaries'!$N53),MIN('Team &amp; Salaries'!$N53,'Team &amp; Salaries'!$P53)),0))))))+IF($A142=Projections!$C$87,Revenue!K$72,0)</f>
        <v>0</v>
      </c>
      <c r="N142" s="286">
        <f>IF('Team &amp; Salaries'!$O53="Never",IF(N$6&gt;='Team &amp; Salaries'!$M53,MIN('Team &amp; Salaries'!$N53,'Team &amp; Salaries'!$P53),0),IF('Team &amp; Salaries'!$O53="Monthly",IF(N$6='Team &amp; Salaries'!$M53,MIN('Team &amp; Salaries'!$N53,'Team &amp; Salaries'!$P53),IF(N$6&gt;'Team &amp; Salaries'!$M53,MIN('Team &amp; Salaries'!$P53,M142+'Team &amp; Salaries'!$N53),0)),IF('Team &amp; Salaries'!$O53="Quarterly",IF(N$6='Team &amp; Salaries'!$M53,MIN('Team &amp; Salaries'!$N53,'Team &amp; Salaries'!$P53),IF(N$6&gt;'Team &amp; Salaries'!$M53,IFERROR(MIN('Team &amp; Salaries'!$P53,IF(ISNUMBER(K142),K142,0)+'Team &amp; Salaries'!$N53),'Team &amp; Salaries'!$N53),0)),IF('Team &amp; Salaries'!$O53="Annually",IF(N$6='Team &amp; Salaries'!$M53,MIN('Team &amp; Salaries'!$N53,'Team &amp; Salaries'!$P53),IF(N$6&gt;'Team &amp; Salaries'!$M53,IFERROR(MIN('Team &amp; Salaries'!$P53,#REF!+'Team &amp; Salaries'!$N53),MIN('Team &amp; Salaries'!$N53,'Team &amp; Salaries'!$P53)),0))))))+IF($A142=Projections!$C$87,Revenue!L$72,0)</f>
        <v>0</v>
      </c>
      <c r="O142" s="286">
        <f>IF('Team &amp; Salaries'!$O53="Never",IF(O$6&gt;='Team &amp; Salaries'!$M53,MIN('Team &amp; Salaries'!$N53,'Team &amp; Salaries'!$P53),0),IF('Team &amp; Salaries'!$O53="Monthly",IF(O$6='Team &amp; Salaries'!$M53,MIN('Team &amp; Salaries'!$N53,'Team &amp; Salaries'!$P53),IF(O$6&gt;'Team &amp; Salaries'!$M53,MIN('Team &amp; Salaries'!$P53,N142+'Team &amp; Salaries'!$N53),0)),IF('Team &amp; Salaries'!$O53="Quarterly",IF(O$6='Team &amp; Salaries'!$M53,MIN('Team &amp; Salaries'!$N53,'Team &amp; Salaries'!$P53),IF(O$6&gt;'Team &amp; Salaries'!$M53,IFERROR(MIN('Team &amp; Salaries'!$P53,IF(ISNUMBER(L142),L142,0)+'Team &amp; Salaries'!$N53),'Team &amp; Salaries'!$N53),0)),IF('Team &amp; Salaries'!$O53="Annually",IF(O$6='Team &amp; Salaries'!$M53,MIN('Team &amp; Salaries'!$N53,'Team &amp; Salaries'!$P53),IF(O$6&gt;'Team &amp; Salaries'!$M53,IFERROR(MIN('Team &amp; Salaries'!$P53,A142+'Team &amp; Salaries'!$N53),MIN('Team &amp; Salaries'!$N53,'Team &amp; Salaries'!$P53)),0))))))+IF($A142=Projections!$C$87,Revenue!M$72,0)</f>
        <v>0</v>
      </c>
      <c r="P142" s="286">
        <f>IF('Team &amp; Salaries'!$O53="Never",IF(P$6&gt;='Team &amp; Salaries'!$M53,MIN('Team &amp; Salaries'!$N53,'Team &amp; Salaries'!$P53),0),IF('Team &amp; Salaries'!$O53="Monthly",IF(P$6='Team &amp; Salaries'!$M53,MIN('Team &amp; Salaries'!$N53,'Team &amp; Salaries'!$P53),IF(P$6&gt;'Team &amp; Salaries'!$M53,MIN('Team &amp; Salaries'!$P53,O142+'Team &amp; Salaries'!$N53),0)),IF('Team &amp; Salaries'!$O53="Quarterly",IF(P$6='Team &amp; Salaries'!$M53,MIN('Team &amp; Salaries'!$N53,'Team &amp; Salaries'!$P53),IF(P$6&gt;'Team &amp; Salaries'!$M53,IFERROR(MIN('Team &amp; Salaries'!$P53,IF(ISNUMBER(M142),M142,0)+'Team &amp; Salaries'!$N53),'Team &amp; Salaries'!$N53),0)),IF('Team &amp; Salaries'!$O53="Annually",IF(P$6='Team &amp; Salaries'!$M53,MIN('Team &amp; Salaries'!$N53,'Team &amp; Salaries'!$P53),IF(P$6&gt;'Team &amp; Salaries'!$M53,IFERROR(MIN('Team &amp; Salaries'!$P53,D142+'Team &amp; Salaries'!$N53),MIN('Team &amp; Salaries'!$N53,'Team &amp; Salaries'!$P53)),0))))))+IF($A142=Projections!$C$87,Revenue!N$72,0)</f>
        <v>0</v>
      </c>
      <c r="Q142" s="286">
        <f>IF('Team &amp; Salaries'!$O53="Never",IF(Q$6&gt;='Team &amp; Salaries'!$M53,MIN('Team &amp; Salaries'!$N53,'Team &amp; Salaries'!$P53),0),IF('Team &amp; Salaries'!$O53="Monthly",IF(Q$6='Team &amp; Salaries'!$M53,MIN('Team &amp; Salaries'!$N53,'Team &amp; Salaries'!$P53),IF(Q$6&gt;'Team &amp; Salaries'!$M53,MIN('Team &amp; Salaries'!$P53,P142+'Team &amp; Salaries'!$N53),0)),IF('Team &amp; Salaries'!$O53="Quarterly",IF(Q$6='Team &amp; Salaries'!$M53,MIN('Team &amp; Salaries'!$N53,'Team &amp; Salaries'!$P53),IF(Q$6&gt;'Team &amp; Salaries'!$M53,IFERROR(MIN('Team &amp; Salaries'!$P53,IF(ISNUMBER(N142),N142,0)+'Team &amp; Salaries'!$N53),'Team &amp; Salaries'!$N53),0)),IF('Team &amp; Salaries'!$O53="Annually",IF(Q$6='Team &amp; Salaries'!$M53,MIN('Team &amp; Salaries'!$N53,'Team &amp; Salaries'!$P53),IF(Q$6&gt;'Team &amp; Salaries'!$M53,IFERROR(MIN('Team &amp; Salaries'!$P53,E142+'Team &amp; Salaries'!$N53),MIN('Team &amp; Salaries'!$N53,'Team &amp; Salaries'!$P53)),0))))))+IF($A142=Projections!$C$87,Revenue!O$72,0)</f>
        <v>0</v>
      </c>
      <c r="R142" s="286">
        <f>IF('Team &amp; Salaries'!$O53="Never",IF(R$6&gt;='Team &amp; Salaries'!$M53,MIN('Team &amp; Salaries'!$N53,'Team &amp; Salaries'!$P53),0),IF('Team &amp; Salaries'!$O53="Monthly",IF(R$6='Team &amp; Salaries'!$M53,MIN('Team &amp; Salaries'!$N53,'Team &amp; Salaries'!$P53),IF(R$6&gt;'Team &amp; Salaries'!$M53,MIN('Team &amp; Salaries'!$P53,Q142+'Team &amp; Salaries'!$N53),0)),IF('Team &amp; Salaries'!$O53="Quarterly",IF(R$6='Team &amp; Salaries'!$M53,MIN('Team &amp; Salaries'!$N53,'Team &amp; Salaries'!$P53),IF(R$6&gt;'Team &amp; Salaries'!$M53,IFERROR(MIN('Team &amp; Salaries'!$P53,IF(ISNUMBER(O142),O142,0)+'Team &amp; Salaries'!$N53),'Team &amp; Salaries'!$N53),0)),IF('Team &amp; Salaries'!$O53="Annually",IF(R$6='Team &amp; Salaries'!$M53,MIN('Team &amp; Salaries'!$N53,'Team &amp; Salaries'!$P53),IF(R$6&gt;'Team &amp; Salaries'!$M53,IFERROR(MIN('Team &amp; Salaries'!$P53,F142+'Team &amp; Salaries'!$N53),MIN('Team &amp; Salaries'!$N53,'Team &amp; Salaries'!$P53)),0))))))+IF($A142=Projections!$C$87,Revenue!P$72,0)</f>
        <v>0</v>
      </c>
      <c r="S142" s="286">
        <f>IF('Team &amp; Salaries'!$O53="Never",IF(S$6&gt;='Team &amp; Salaries'!$M53,MIN('Team &amp; Salaries'!$N53,'Team &amp; Salaries'!$P53),0),IF('Team &amp; Salaries'!$O53="Monthly",IF(S$6='Team &amp; Salaries'!$M53,MIN('Team &amp; Salaries'!$N53,'Team &amp; Salaries'!$P53),IF(S$6&gt;'Team &amp; Salaries'!$M53,MIN('Team &amp; Salaries'!$P53,R142+'Team &amp; Salaries'!$N53),0)),IF('Team &amp; Salaries'!$O53="Quarterly",IF(S$6='Team &amp; Salaries'!$M53,MIN('Team &amp; Salaries'!$N53,'Team &amp; Salaries'!$P53),IF(S$6&gt;'Team &amp; Salaries'!$M53,IFERROR(MIN('Team &amp; Salaries'!$P53,IF(ISNUMBER(P142),P142,0)+'Team &amp; Salaries'!$N53),'Team &amp; Salaries'!$N53),0)),IF('Team &amp; Salaries'!$O53="Annually",IF(S$6='Team &amp; Salaries'!$M53,MIN('Team &amp; Salaries'!$N53,'Team &amp; Salaries'!$P53),IF(S$6&gt;'Team &amp; Salaries'!$M53,IFERROR(MIN('Team &amp; Salaries'!$P53,G142+'Team &amp; Salaries'!$N53),MIN('Team &amp; Salaries'!$N53,'Team &amp; Salaries'!$P53)),0))))))+IF($A142=Projections!$C$87,Revenue!Q$72,0)</f>
        <v>0</v>
      </c>
      <c r="T142" s="286">
        <f>IF('Team &amp; Salaries'!$O53="Never",IF(T$6&gt;='Team &amp; Salaries'!$M53,MIN('Team &amp; Salaries'!$N53,'Team &amp; Salaries'!$P53),0),IF('Team &amp; Salaries'!$O53="Monthly",IF(T$6='Team &amp; Salaries'!$M53,MIN('Team &amp; Salaries'!$N53,'Team &amp; Salaries'!$P53),IF(T$6&gt;'Team &amp; Salaries'!$M53,MIN('Team &amp; Salaries'!$P53,S142+'Team &amp; Salaries'!$N53),0)),IF('Team &amp; Salaries'!$O53="Quarterly",IF(T$6='Team &amp; Salaries'!$M53,MIN('Team &amp; Salaries'!$N53,'Team &amp; Salaries'!$P53),IF(T$6&gt;'Team &amp; Salaries'!$M53,IFERROR(MIN('Team &amp; Salaries'!$P53,IF(ISNUMBER(Q142),Q142,0)+'Team &amp; Salaries'!$N53),'Team &amp; Salaries'!$N53),0)),IF('Team &amp; Salaries'!$O53="Annually",IF(T$6='Team &amp; Salaries'!$M53,MIN('Team &amp; Salaries'!$N53,'Team &amp; Salaries'!$P53),IF(T$6&gt;'Team &amp; Salaries'!$M53,IFERROR(MIN('Team &amp; Salaries'!$P53,H142+'Team &amp; Salaries'!$N53),MIN('Team &amp; Salaries'!$N53,'Team &amp; Salaries'!$P53)),0))))))+IF($A142=Projections!$C$87,Revenue!R$72,0)</f>
        <v>0</v>
      </c>
      <c r="U142" s="286">
        <f>IF('Team &amp; Salaries'!$O53="Never",IF(U$6&gt;='Team &amp; Salaries'!$M53,MIN('Team &amp; Salaries'!$N53,'Team &amp; Salaries'!$P53),0),IF('Team &amp; Salaries'!$O53="Monthly",IF(U$6='Team &amp; Salaries'!$M53,MIN('Team &amp; Salaries'!$N53,'Team &amp; Salaries'!$P53),IF(U$6&gt;'Team &amp; Salaries'!$M53,MIN('Team &amp; Salaries'!$P53,T142+'Team &amp; Salaries'!$N53),0)),IF('Team &amp; Salaries'!$O53="Quarterly",IF(U$6='Team &amp; Salaries'!$M53,MIN('Team &amp; Salaries'!$N53,'Team &amp; Salaries'!$P53),IF(U$6&gt;'Team &amp; Salaries'!$M53,IFERROR(MIN('Team &amp; Salaries'!$P53,IF(ISNUMBER(R142),R142,0)+'Team &amp; Salaries'!$N53),'Team &amp; Salaries'!$N53),0)),IF('Team &amp; Salaries'!$O53="Annually",IF(U$6='Team &amp; Salaries'!$M53,MIN('Team &amp; Salaries'!$N53,'Team &amp; Salaries'!$P53),IF(U$6&gt;'Team &amp; Salaries'!$M53,IFERROR(MIN('Team &amp; Salaries'!$P53,I142+'Team &amp; Salaries'!$N53),MIN('Team &amp; Salaries'!$N53,'Team &amp; Salaries'!$P53)),0))))))+IF($A142=Projections!$C$87,Revenue!S$72,0)</f>
        <v>0</v>
      </c>
      <c r="V142" s="286">
        <f>IF('Team &amp; Salaries'!$O53="Never",IF(V$6&gt;='Team &amp; Salaries'!$M53,MIN('Team &amp; Salaries'!$N53,'Team &amp; Salaries'!$P53),0),IF('Team &amp; Salaries'!$O53="Monthly",IF(V$6='Team &amp; Salaries'!$M53,MIN('Team &amp; Salaries'!$N53,'Team &amp; Salaries'!$P53),IF(V$6&gt;'Team &amp; Salaries'!$M53,MIN('Team &amp; Salaries'!$P53,U142+'Team &amp; Salaries'!$N53),0)),IF('Team &amp; Salaries'!$O53="Quarterly",IF(V$6='Team &amp; Salaries'!$M53,MIN('Team &amp; Salaries'!$N53,'Team &amp; Salaries'!$P53),IF(V$6&gt;'Team &amp; Salaries'!$M53,IFERROR(MIN('Team &amp; Salaries'!$P53,IF(ISNUMBER(S142),S142,0)+'Team &amp; Salaries'!$N53),'Team &amp; Salaries'!$N53),0)),IF('Team &amp; Salaries'!$O53="Annually",IF(V$6='Team &amp; Salaries'!$M53,MIN('Team &amp; Salaries'!$N53,'Team &amp; Salaries'!$P53),IF(V$6&gt;'Team &amp; Salaries'!$M53,IFERROR(MIN('Team &amp; Salaries'!$P53,J142+'Team &amp; Salaries'!$N53),MIN('Team &amp; Salaries'!$N53,'Team &amp; Salaries'!$P53)),0))))))+IF($A142=Projections!$C$87,Revenue!T$72,0)</f>
        <v>0</v>
      </c>
      <c r="W142" s="286">
        <f>IF('Team &amp; Salaries'!$O53="Never",IF(W$6&gt;='Team &amp; Salaries'!$M53,MIN('Team &amp; Salaries'!$N53,'Team &amp; Salaries'!$P53),0),IF('Team &amp; Salaries'!$O53="Monthly",IF(W$6='Team &amp; Salaries'!$M53,MIN('Team &amp; Salaries'!$N53,'Team &amp; Salaries'!$P53),IF(W$6&gt;'Team &amp; Salaries'!$M53,MIN('Team &amp; Salaries'!$P53,V142+'Team &amp; Salaries'!$N53),0)),IF('Team &amp; Salaries'!$O53="Quarterly",IF(W$6='Team &amp; Salaries'!$M53,MIN('Team &amp; Salaries'!$N53,'Team &amp; Salaries'!$P53),IF(W$6&gt;'Team &amp; Salaries'!$M53,IFERROR(MIN('Team &amp; Salaries'!$P53,IF(ISNUMBER(T142),T142,0)+'Team &amp; Salaries'!$N53),'Team &amp; Salaries'!$N53),0)),IF('Team &amp; Salaries'!$O53="Annually",IF(W$6='Team &amp; Salaries'!$M53,MIN('Team &amp; Salaries'!$N53,'Team &amp; Salaries'!$P53),IF(W$6&gt;'Team &amp; Salaries'!$M53,IFERROR(MIN('Team &amp; Salaries'!$P53,K142+'Team &amp; Salaries'!$N53),MIN('Team &amp; Salaries'!$N53,'Team &amp; Salaries'!$P53)),0))))))+IF($A142=Projections!$C$87,Revenue!U$72,0)</f>
        <v>0</v>
      </c>
      <c r="X142" s="286">
        <f>IF('Team &amp; Salaries'!$O53="Never",IF(X$6&gt;='Team &amp; Salaries'!$M53,MIN('Team &amp; Salaries'!$N53,'Team &amp; Salaries'!$P53),0),IF('Team &amp; Salaries'!$O53="Monthly",IF(X$6='Team &amp; Salaries'!$M53,MIN('Team &amp; Salaries'!$N53,'Team &amp; Salaries'!$P53),IF(X$6&gt;'Team &amp; Salaries'!$M53,MIN('Team &amp; Salaries'!$P53,W142+'Team &amp; Salaries'!$N53),0)),IF('Team &amp; Salaries'!$O53="Quarterly",IF(X$6='Team &amp; Salaries'!$M53,MIN('Team &amp; Salaries'!$N53,'Team &amp; Salaries'!$P53),IF(X$6&gt;'Team &amp; Salaries'!$M53,IFERROR(MIN('Team &amp; Salaries'!$P53,IF(ISNUMBER(U142),U142,0)+'Team &amp; Salaries'!$N53),'Team &amp; Salaries'!$N53),0)),IF('Team &amp; Salaries'!$O53="Annually",IF(X$6='Team &amp; Salaries'!$M53,MIN('Team &amp; Salaries'!$N53,'Team &amp; Salaries'!$P53),IF(X$6&gt;'Team &amp; Salaries'!$M53,IFERROR(MIN('Team &amp; Salaries'!$P53,L142+'Team &amp; Salaries'!$N53),MIN('Team &amp; Salaries'!$N53,'Team &amp; Salaries'!$P53)),0))))))+IF($A142=Projections!$C$87,Revenue!V$72,0)</f>
        <v>0</v>
      </c>
      <c r="Y142" s="286">
        <f>IF('Team &amp; Salaries'!$O53="Never",IF(Y$6&gt;='Team &amp; Salaries'!$M53,MIN('Team &amp; Salaries'!$N53,'Team &amp; Salaries'!$P53),0),IF('Team &amp; Salaries'!$O53="Monthly",IF(Y$6='Team &amp; Salaries'!$M53,MIN('Team &amp; Salaries'!$N53,'Team &amp; Salaries'!$P53),IF(Y$6&gt;'Team &amp; Salaries'!$M53,MIN('Team &amp; Salaries'!$P53,X142+'Team &amp; Salaries'!$N53),0)),IF('Team &amp; Salaries'!$O53="Quarterly",IF(Y$6='Team &amp; Salaries'!$M53,MIN('Team &amp; Salaries'!$N53,'Team &amp; Salaries'!$P53),IF(Y$6&gt;'Team &amp; Salaries'!$M53,IFERROR(MIN('Team &amp; Salaries'!$P53,IF(ISNUMBER(V142),V142,0)+'Team &amp; Salaries'!$N53),'Team &amp; Salaries'!$N53),0)),IF('Team &amp; Salaries'!$O53="Annually",IF(Y$6='Team &amp; Salaries'!$M53,MIN('Team &amp; Salaries'!$N53,'Team &amp; Salaries'!$P53),IF(Y$6&gt;'Team &amp; Salaries'!$M53,IFERROR(MIN('Team &amp; Salaries'!$P53,M142+'Team &amp; Salaries'!$N53),MIN('Team &amp; Salaries'!$N53,'Team &amp; Salaries'!$P53)),0))))))+IF($A142=Projections!$C$87,Revenue!W$72,0)</f>
        <v>0</v>
      </c>
      <c r="Z142" s="286">
        <f>IF('Team &amp; Salaries'!$O53="Never",IF(Z$6&gt;='Team &amp; Salaries'!$M53,MIN('Team &amp; Salaries'!$N53,'Team &amp; Salaries'!$P53),0),IF('Team &amp; Salaries'!$O53="Monthly",IF(Z$6='Team &amp; Salaries'!$M53,MIN('Team &amp; Salaries'!$N53,'Team &amp; Salaries'!$P53),IF(Z$6&gt;'Team &amp; Salaries'!$M53,MIN('Team &amp; Salaries'!$P53,Y142+'Team &amp; Salaries'!$N53),0)),IF('Team &amp; Salaries'!$O53="Quarterly",IF(Z$6='Team &amp; Salaries'!$M53,MIN('Team &amp; Salaries'!$N53,'Team &amp; Salaries'!$P53),IF(Z$6&gt;'Team &amp; Salaries'!$M53,IFERROR(MIN('Team &amp; Salaries'!$P53,IF(ISNUMBER(W142),W142,0)+'Team &amp; Salaries'!$N53),'Team &amp; Salaries'!$N53),0)),IF('Team &amp; Salaries'!$O53="Annually",IF(Z$6='Team &amp; Salaries'!$M53,MIN('Team &amp; Salaries'!$N53,'Team &amp; Salaries'!$P53),IF(Z$6&gt;'Team &amp; Salaries'!$M53,IFERROR(MIN('Team &amp; Salaries'!$P53,N142+'Team &amp; Salaries'!$N53),MIN('Team &amp; Salaries'!$N53,'Team &amp; Salaries'!$P53)),0))))))+IF($A142=Projections!$C$87,Revenue!X$72,0)</f>
        <v>0</v>
      </c>
      <c r="AA142" s="286">
        <f>IF('Team &amp; Salaries'!$O53="Never",IF(AA$6&gt;='Team &amp; Salaries'!$M53,MIN('Team &amp; Salaries'!$N53,'Team &amp; Salaries'!$P53),0),IF('Team &amp; Salaries'!$O53="Monthly",IF(AA$6='Team &amp; Salaries'!$M53,MIN('Team &amp; Salaries'!$N53,'Team &amp; Salaries'!$P53),IF(AA$6&gt;'Team &amp; Salaries'!$M53,MIN('Team &amp; Salaries'!$P53,Z142+'Team &amp; Salaries'!$N53),0)),IF('Team &amp; Salaries'!$O53="Quarterly",IF(AA$6='Team &amp; Salaries'!$M53,MIN('Team &amp; Salaries'!$N53,'Team &amp; Salaries'!$P53),IF(AA$6&gt;'Team &amp; Salaries'!$M53,IFERROR(MIN('Team &amp; Salaries'!$P53,IF(ISNUMBER(X142),X142,0)+'Team &amp; Salaries'!$N53),'Team &amp; Salaries'!$N53),0)),IF('Team &amp; Salaries'!$O53="Annually",IF(AA$6='Team &amp; Salaries'!$M53,MIN('Team &amp; Salaries'!$N53,'Team &amp; Salaries'!$P53),IF(AA$6&gt;'Team &amp; Salaries'!$M53,IFERROR(MIN('Team &amp; Salaries'!$P53,O142+'Team &amp; Salaries'!$N53),MIN('Team &amp; Salaries'!$N53,'Team &amp; Salaries'!$P53)),0))))))+IF($A142=Projections!$C$87,Revenue!Y$72,0)</f>
        <v>0</v>
      </c>
      <c r="AB142" s="286">
        <f>IF('Team &amp; Salaries'!$O53="Never",IF(AB$6&gt;='Team &amp; Salaries'!$M53,MIN('Team &amp; Salaries'!$N53,'Team &amp; Salaries'!$P53),0),IF('Team &amp; Salaries'!$O53="Monthly",IF(AB$6='Team &amp; Salaries'!$M53,MIN('Team &amp; Salaries'!$N53,'Team &amp; Salaries'!$P53),IF(AB$6&gt;'Team &amp; Salaries'!$M53,MIN('Team &amp; Salaries'!$P53,AA142+'Team &amp; Salaries'!$N53),0)),IF('Team &amp; Salaries'!$O53="Quarterly",IF(AB$6='Team &amp; Salaries'!$M53,MIN('Team &amp; Salaries'!$N53,'Team &amp; Salaries'!$P53),IF(AB$6&gt;'Team &amp; Salaries'!$M53,IFERROR(MIN('Team &amp; Salaries'!$P53,IF(ISNUMBER(Y142),Y142,0)+'Team &amp; Salaries'!$N53),'Team &amp; Salaries'!$N53),0)),IF('Team &amp; Salaries'!$O53="Annually",IF(AB$6='Team &amp; Salaries'!$M53,MIN('Team &amp; Salaries'!$N53,'Team &amp; Salaries'!$P53),IF(AB$6&gt;'Team &amp; Salaries'!$M53,IFERROR(MIN('Team &amp; Salaries'!$P53,P142+'Team &amp; Salaries'!$N53),MIN('Team &amp; Salaries'!$N53,'Team &amp; Salaries'!$P53)),0))))))+IF($A142=Projections!$C$87,Revenue!Z$72,0)</f>
        <v>0</v>
      </c>
      <c r="AC142" s="286">
        <f>IF('Team &amp; Salaries'!$O53="Never",IF(AC$6&gt;='Team &amp; Salaries'!$M53,MIN('Team &amp; Salaries'!$N53,'Team &amp; Salaries'!$P53),0),IF('Team &amp; Salaries'!$O53="Monthly",IF(AC$6='Team &amp; Salaries'!$M53,MIN('Team &amp; Salaries'!$N53,'Team &amp; Salaries'!$P53),IF(AC$6&gt;'Team &amp; Salaries'!$M53,MIN('Team &amp; Salaries'!$P53,AB142+'Team &amp; Salaries'!$N53),0)),IF('Team &amp; Salaries'!$O53="Quarterly",IF(AC$6='Team &amp; Salaries'!$M53,MIN('Team &amp; Salaries'!$N53,'Team &amp; Salaries'!$P53),IF(AC$6&gt;'Team &amp; Salaries'!$M53,IFERROR(MIN('Team &amp; Salaries'!$P53,IF(ISNUMBER(Z142),Z142,0)+'Team &amp; Salaries'!$N53),'Team &amp; Salaries'!$N53),0)),IF('Team &amp; Salaries'!$O53="Annually",IF(AC$6='Team &amp; Salaries'!$M53,MIN('Team &amp; Salaries'!$N53,'Team &amp; Salaries'!$P53),IF(AC$6&gt;'Team &amp; Salaries'!$M53,IFERROR(MIN('Team &amp; Salaries'!$P53,Q142+'Team &amp; Salaries'!$N53),MIN('Team &amp; Salaries'!$N53,'Team &amp; Salaries'!$P53)),0))))))+IF($A142=Projections!$C$87,Revenue!AA$72,0)</f>
        <v>0</v>
      </c>
      <c r="AD142" s="286">
        <f>IF('Team &amp; Salaries'!$O53="Never",IF(AD$6&gt;='Team &amp; Salaries'!$M53,MIN('Team &amp; Salaries'!$N53,'Team &amp; Salaries'!$P53),0),IF('Team &amp; Salaries'!$O53="Monthly",IF(AD$6='Team &amp; Salaries'!$M53,MIN('Team &amp; Salaries'!$N53,'Team &amp; Salaries'!$P53),IF(AD$6&gt;'Team &amp; Salaries'!$M53,MIN('Team &amp; Salaries'!$P53,AC142+'Team &amp; Salaries'!$N53),0)),IF('Team &amp; Salaries'!$O53="Quarterly",IF(AD$6='Team &amp; Salaries'!$M53,MIN('Team &amp; Salaries'!$N53,'Team &amp; Salaries'!$P53),IF(AD$6&gt;'Team &amp; Salaries'!$M53,IFERROR(MIN('Team &amp; Salaries'!$P53,IF(ISNUMBER(AA142),AA142,0)+'Team &amp; Salaries'!$N53),'Team &amp; Salaries'!$N53),0)),IF('Team &amp; Salaries'!$O53="Annually",IF(AD$6='Team &amp; Salaries'!$M53,MIN('Team &amp; Salaries'!$N53,'Team &amp; Salaries'!$P53),IF(AD$6&gt;'Team &amp; Salaries'!$M53,IFERROR(MIN('Team &amp; Salaries'!$P53,R142+'Team &amp; Salaries'!$N53),MIN('Team &amp; Salaries'!$N53,'Team &amp; Salaries'!$P53)),0))))))+IF($A142=Projections!$C$87,Revenue!AB$72,0)</f>
        <v>0</v>
      </c>
      <c r="AE142" s="286">
        <f>IF('Team &amp; Salaries'!$O53="Never",IF(AE$6&gt;='Team &amp; Salaries'!$M53,MIN('Team &amp; Salaries'!$N53,'Team &amp; Salaries'!$P53),0),IF('Team &amp; Salaries'!$O53="Monthly",IF(AE$6='Team &amp; Salaries'!$M53,MIN('Team &amp; Salaries'!$N53,'Team &amp; Salaries'!$P53),IF(AE$6&gt;'Team &amp; Salaries'!$M53,MIN('Team &amp; Salaries'!$P53,AD142+'Team &amp; Salaries'!$N53),0)),IF('Team &amp; Salaries'!$O53="Quarterly",IF(AE$6='Team &amp; Salaries'!$M53,MIN('Team &amp; Salaries'!$N53,'Team &amp; Salaries'!$P53),IF(AE$6&gt;'Team &amp; Salaries'!$M53,IFERROR(MIN('Team &amp; Salaries'!$P53,IF(ISNUMBER(AB142),AB142,0)+'Team &amp; Salaries'!$N53),'Team &amp; Salaries'!$N53),0)),IF('Team &amp; Salaries'!$O53="Annually",IF(AE$6='Team &amp; Salaries'!$M53,MIN('Team &amp; Salaries'!$N53,'Team &amp; Salaries'!$P53),IF(AE$6&gt;'Team &amp; Salaries'!$M53,IFERROR(MIN('Team &amp; Salaries'!$P53,S142+'Team &amp; Salaries'!$N53),MIN('Team &amp; Salaries'!$N53,'Team &amp; Salaries'!$P53)),0))))))+IF($A142=Projections!$C$87,Revenue!AC$72,0)</f>
        <v>0</v>
      </c>
      <c r="AF142" s="286">
        <f>IF('Team &amp; Salaries'!$O53="Never",IF(AF$6&gt;='Team &amp; Salaries'!$M53,MIN('Team &amp; Salaries'!$N53,'Team &amp; Salaries'!$P53),0),IF('Team &amp; Salaries'!$O53="Monthly",IF(AF$6='Team &amp; Salaries'!$M53,MIN('Team &amp; Salaries'!$N53,'Team &amp; Salaries'!$P53),IF(AF$6&gt;'Team &amp; Salaries'!$M53,MIN('Team &amp; Salaries'!$P53,AE142+'Team &amp; Salaries'!$N53),0)),IF('Team &amp; Salaries'!$O53="Quarterly",IF(AF$6='Team &amp; Salaries'!$M53,MIN('Team &amp; Salaries'!$N53,'Team &amp; Salaries'!$P53),IF(AF$6&gt;'Team &amp; Salaries'!$M53,IFERROR(MIN('Team &amp; Salaries'!$P53,IF(ISNUMBER(AC142),AC142,0)+'Team &amp; Salaries'!$N53),'Team &amp; Salaries'!$N53),0)),IF('Team &amp; Salaries'!$O53="Annually",IF(AF$6='Team &amp; Salaries'!$M53,MIN('Team &amp; Salaries'!$N53,'Team &amp; Salaries'!$P53),IF(AF$6&gt;'Team &amp; Salaries'!$M53,IFERROR(MIN('Team &amp; Salaries'!$P53,T142+'Team &amp; Salaries'!$N53),MIN('Team &amp; Salaries'!$N53,'Team &amp; Salaries'!$P53)),0))))))+IF($A142=Projections!$C$87,Revenue!AD$72,0)</f>
        <v>0</v>
      </c>
      <c r="AG142" s="286">
        <f>IF('Team &amp; Salaries'!$O53="Never",IF(AG$6&gt;='Team &amp; Salaries'!$M53,MIN('Team &amp; Salaries'!$N53,'Team &amp; Salaries'!$P53),0),IF('Team &amp; Salaries'!$O53="Monthly",IF(AG$6='Team &amp; Salaries'!$M53,MIN('Team &amp; Salaries'!$N53,'Team &amp; Salaries'!$P53),IF(AG$6&gt;'Team &amp; Salaries'!$M53,MIN('Team &amp; Salaries'!$P53,AF142+'Team &amp; Salaries'!$N53),0)),IF('Team &amp; Salaries'!$O53="Quarterly",IF(AG$6='Team &amp; Salaries'!$M53,MIN('Team &amp; Salaries'!$N53,'Team &amp; Salaries'!$P53),IF(AG$6&gt;'Team &amp; Salaries'!$M53,IFERROR(MIN('Team &amp; Salaries'!$P53,IF(ISNUMBER(AD142),AD142,0)+'Team &amp; Salaries'!$N53),'Team &amp; Salaries'!$N53),0)),IF('Team &amp; Salaries'!$O53="Annually",IF(AG$6='Team &amp; Salaries'!$M53,MIN('Team &amp; Salaries'!$N53,'Team &amp; Salaries'!$P53),IF(AG$6&gt;'Team &amp; Salaries'!$M53,IFERROR(MIN('Team &amp; Salaries'!$P53,U142+'Team &amp; Salaries'!$N53),MIN('Team &amp; Salaries'!$N53,'Team &amp; Salaries'!$P53)),0))))))+IF($A142=Projections!$C$87,Revenue!AE$72,0)</f>
        <v>0</v>
      </c>
      <c r="AH142" s="286">
        <f>IF('Team &amp; Salaries'!$O53="Never",IF(AH$6&gt;='Team &amp; Salaries'!$M53,MIN('Team &amp; Salaries'!$N53,'Team &amp; Salaries'!$P53),0),IF('Team &amp; Salaries'!$O53="Monthly",IF(AH$6='Team &amp; Salaries'!$M53,MIN('Team &amp; Salaries'!$N53,'Team &amp; Salaries'!$P53),IF(AH$6&gt;'Team &amp; Salaries'!$M53,MIN('Team &amp; Salaries'!$P53,AG142+'Team &amp; Salaries'!$N53),0)),IF('Team &amp; Salaries'!$O53="Quarterly",IF(AH$6='Team &amp; Salaries'!$M53,MIN('Team &amp; Salaries'!$N53,'Team &amp; Salaries'!$P53),IF(AH$6&gt;'Team &amp; Salaries'!$M53,IFERROR(MIN('Team &amp; Salaries'!$P53,IF(ISNUMBER(AE142),AE142,0)+'Team &amp; Salaries'!$N53),'Team &amp; Salaries'!$N53),0)),IF('Team &amp; Salaries'!$O53="Annually",IF(AH$6='Team &amp; Salaries'!$M53,MIN('Team &amp; Salaries'!$N53,'Team &amp; Salaries'!$P53),IF(AH$6&gt;'Team &amp; Salaries'!$M53,IFERROR(MIN('Team &amp; Salaries'!$P53,V142+'Team &amp; Salaries'!$N53),MIN('Team &amp; Salaries'!$N53,'Team &amp; Salaries'!$P53)),0))))))+IF($A142=Projections!$C$87,Revenue!AF$72,0)</f>
        <v>0</v>
      </c>
      <c r="AI142" s="286">
        <f>IF('Team &amp; Salaries'!$O53="Never",IF(AI$6&gt;='Team &amp; Salaries'!$M53,MIN('Team &amp; Salaries'!$N53,'Team &amp; Salaries'!$P53),0),IF('Team &amp; Salaries'!$O53="Monthly",IF(AI$6='Team &amp; Salaries'!$M53,MIN('Team &amp; Salaries'!$N53,'Team &amp; Salaries'!$P53),IF(AI$6&gt;'Team &amp; Salaries'!$M53,MIN('Team &amp; Salaries'!$P53,AH142+'Team &amp; Salaries'!$N53),0)),IF('Team &amp; Salaries'!$O53="Quarterly",IF(AI$6='Team &amp; Salaries'!$M53,MIN('Team &amp; Salaries'!$N53,'Team &amp; Salaries'!$P53),IF(AI$6&gt;'Team &amp; Salaries'!$M53,IFERROR(MIN('Team &amp; Salaries'!$P53,IF(ISNUMBER(AF142),AF142,0)+'Team &amp; Salaries'!$N53),'Team &amp; Salaries'!$N53),0)),IF('Team &amp; Salaries'!$O53="Annually",IF(AI$6='Team &amp; Salaries'!$M53,MIN('Team &amp; Salaries'!$N53,'Team &amp; Salaries'!$P53),IF(AI$6&gt;'Team &amp; Salaries'!$M53,IFERROR(MIN('Team &amp; Salaries'!$P53,W142+'Team &amp; Salaries'!$N53),MIN('Team &amp; Salaries'!$N53,'Team &amp; Salaries'!$P53)),0))))))+IF($A142=Projections!$C$87,Revenue!AG$72,0)</f>
        <v>0</v>
      </c>
      <c r="AJ142" s="286">
        <f>IF('Team &amp; Salaries'!$O53="Never",IF(AJ$6&gt;='Team &amp; Salaries'!$M53,MIN('Team &amp; Salaries'!$N53,'Team &amp; Salaries'!$P53),0),IF('Team &amp; Salaries'!$O53="Monthly",IF(AJ$6='Team &amp; Salaries'!$M53,MIN('Team &amp; Salaries'!$N53,'Team &amp; Salaries'!$P53),IF(AJ$6&gt;'Team &amp; Salaries'!$M53,MIN('Team &amp; Salaries'!$P53,AI142+'Team &amp; Salaries'!$N53),0)),IF('Team &amp; Salaries'!$O53="Quarterly",IF(AJ$6='Team &amp; Salaries'!$M53,MIN('Team &amp; Salaries'!$N53,'Team &amp; Salaries'!$P53),IF(AJ$6&gt;'Team &amp; Salaries'!$M53,IFERROR(MIN('Team &amp; Salaries'!$P53,IF(ISNUMBER(AG142),AG142,0)+'Team &amp; Salaries'!$N53),'Team &amp; Salaries'!$N53),0)),IF('Team &amp; Salaries'!$O53="Annually",IF(AJ$6='Team &amp; Salaries'!$M53,MIN('Team &amp; Salaries'!$N53,'Team &amp; Salaries'!$P53),IF(AJ$6&gt;'Team &amp; Salaries'!$M53,IFERROR(MIN('Team &amp; Salaries'!$P53,X142+'Team &amp; Salaries'!$N53),MIN('Team &amp; Salaries'!$N53,'Team &amp; Salaries'!$P53)),0))))))+IF($A142=Projections!$C$87,Revenue!AH$72,0)</f>
        <v>0</v>
      </c>
      <c r="AK142" s="286">
        <f>IF('Team &amp; Salaries'!$O53="Never",IF(AK$6&gt;='Team &amp; Salaries'!$M53,MIN('Team &amp; Salaries'!$N53,'Team &amp; Salaries'!$P53),0),IF('Team &amp; Salaries'!$O53="Monthly",IF(AK$6='Team &amp; Salaries'!$M53,MIN('Team &amp; Salaries'!$N53,'Team &amp; Salaries'!$P53),IF(AK$6&gt;'Team &amp; Salaries'!$M53,MIN('Team &amp; Salaries'!$P53,AJ142+'Team &amp; Salaries'!$N53),0)),IF('Team &amp; Salaries'!$O53="Quarterly",IF(AK$6='Team &amp; Salaries'!$M53,MIN('Team &amp; Salaries'!$N53,'Team &amp; Salaries'!$P53),IF(AK$6&gt;'Team &amp; Salaries'!$M53,IFERROR(MIN('Team &amp; Salaries'!$P53,IF(ISNUMBER(AH142),AH142,0)+'Team &amp; Salaries'!$N53),'Team &amp; Salaries'!$N53),0)),IF('Team &amp; Salaries'!$O53="Annually",IF(AK$6='Team &amp; Salaries'!$M53,MIN('Team &amp; Salaries'!$N53,'Team &amp; Salaries'!$P53),IF(AK$6&gt;'Team &amp; Salaries'!$M53,IFERROR(MIN('Team &amp; Salaries'!$P53,Y142+'Team &amp; Salaries'!$N53),MIN('Team &amp; Salaries'!$N53,'Team &amp; Salaries'!$P53)),0))))))+IF($A142=Projections!$C$87,Revenue!AI$72,0)</f>
        <v>0</v>
      </c>
      <c r="AL142" s="286">
        <f>IF('Team &amp; Salaries'!$O53="Never",IF(AL$6&gt;='Team &amp; Salaries'!$M53,MIN('Team &amp; Salaries'!$N53,'Team &amp; Salaries'!$P53),0),IF('Team &amp; Salaries'!$O53="Monthly",IF(AL$6='Team &amp; Salaries'!$M53,MIN('Team &amp; Salaries'!$N53,'Team &amp; Salaries'!$P53),IF(AL$6&gt;'Team &amp; Salaries'!$M53,MIN('Team &amp; Salaries'!$P53,AK142+'Team &amp; Salaries'!$N53),0)),IF('Team &amp; Salaries'!$O53="Quarterly",IF(AL$6='Team &amp; Salaries'!$M53,MIN('Team &amp; Salaries'!$N53,'Team &amp; Salaries'!$P53),IF(AL$6&gt;'Team &amp; Salaries'!$M53,IFERROR(MIN('Team &amp; Salaries'!$P53,IF(ISNUMBER(AI142),AI142,0)+'Team &amp; Salaries'!$N53),'Team &amp; Salaries'!$N53),0)),IF('Team &amp; Salaries'!$O53="Annually",IF(AL$6='Team &amp; Salaries'!$M53,MIN('Team &amp; Salaries'!$N53,'Team &amp; Salaries'!$P53),IF(AL$6&gt;'Team &amp; Salaries'!$M53,IFERROR(MIN('Team &amp; Salaries'!$P53,Z142+'Team &amp; Salaries'!$N53),MIN('Team &amp; Salaries'!$N53,'Team &amp; Salaries'!$P53)),0))))))+IF($A142=Projections!$C$87,Revenue!AJ$72,0)</f>
        <v>0</v>
      </c>
      <c r="AM142" s="286">
        <f>IF('Team &amp; Salaries'!$O53="Never",IF(AM$6&gt;='Team &amp; Salaries'!$M53,MIN('Team &amp; Salaries'!$N53,'Team &amp; Salaries'!$P53),0),IF('Team &amp; Salaries'!$O53="Monthly",IF(AM$6='Team &amp; Salaries'!$M53,MIN('Team &amp; Salaries'!$N53,'Team &amp; Salaries'!$P53),IF(AM$6&gt;'Team &amp; Salaries'!$M53,MIN('Team &amp; Salaries'!$P53,AL142+'Team &amp; Salaries'!$N53),0)),IF('Team &amp; Salaries'!$O53="Quarterly",IF(AM$6='Team &amp; Salaries'!$M53,MIN('Team &amp; Salaries'!$N53,'Team &amp; Salaries'!$P53),IF(AM$6&gt;'Team &amp; Salaries'!$M53,IFERROR(MIN('Team &amp; Salaries'!$P53,IF(ISNUMBER(AJ142),AJ142,0)+'Team &amp; Salaries'!$N53),'Team &amp; Salaries'!$N53),0)),IF('Team &amp; Salaries'!$O53="Annually",IF(AM$6='Team &amp; Salaries'!$M53,MIN('Team &amp; Salaries'!$N53,'Team &amp; Salaries'!$P53),IF(AM$6&gt;'Team &amp; Salaries'!$M53,IFERROR(MIN('Team &amp; Salaries'!$P53,AA142+'Team &amp; Salaries'!$N53),MIN('Team &amp; Salaries'!$N53,'Team &amp; Salaries'!$P53)),0))))))+IF($A142=Projections!$C$87,Revenue!AK$72,0)</f>
        <v>0</v>
      </c>
      <c r="AN142" s="286">
        <f>IF('Team &amp; Salaries'!$O53="Never",IF(AN$6&gt;='Team &amp; Salaries'!$M53,MIN('Team &amp; Salaries'!$N53,'Team &amp; Salaries'!$P53),0),IF('Team &amp; Salaries'!$O53="Monthly",IF(AN$6='Team &amp; Salaries'!$M53,MIN('Team &amp; Salaries'!$N53,'Team &amp; Salaries'!$P53),IF(AN$6&gt;'Team &amp; Salaries'!$M53,MIN('Team &amp; Salaries'!$P53,AM142+'Team &amp; Salaries'!$N53),0)),IF('Team &amp; Salaries'!$O53="Quarterly",IF(AN$6='Team &amp; Salaries'!$M53,MIN('Team &amp; Salaries'!$N53,'Team &amp; Salaries'!$P53),IF(AN$6&gt;'Team &amp; Salaries'!$M53,IFERROR(MIN('Team &amp; Salaries'!$P53,IF(ISNUMBER(AK142),AK142,0)+'Team &amp; Salaries'!$N53),'Team &amp; Salaries'!$N53),0)),IF('Team &amp; Salaries'!$O53="Annually",IF(AN$6='Team &amp; Salaries'!$M53,MIN('Team &amp; Salaries'!$N53,'Team &amp; Salaries'!$P53),IF(AN$6&gt;'Team &amp; Salaries'!$M53,IFERROR(MIN('Team &amp; Salaries'!$P53,AB142+'Team &amp; Salaries'!$N53),MIN('Team &amp; Salaries'!$N53,'Team &amp; Salaries'!$P53)),0))))))+IF($A142=Projections!$C$87,Revenue!AL$72,0)</f>
        <v>0</v>
      </c>
      <c r="AO142" s="286">
        <f>IF('Team &amp; Salaries'!$O53="Never",IF(AO$6&gt;='Team &amp; Salaries'!$M53,MIN('Team &amp; Salaries'!$N53,'Team &amp; Salaries'!$P53),0),IF('Team &amp; Salaries'!$O53="Monthly",IF(AO$6='Team &amp; Salaries'!$M53,MIN('Team &amp; Salaries'!$N53,'Team &amp; Salaries'!$P53),IF(AO$6&gt;'Team &amp; Salaries'!$M53,MIN('Team &amp; Salaries'!$P53,AN142+'Team &amp; Salaries'!$N53),0)),IF('Team &amp; Salaries'!$O53="Quarterly",IF(AO$6='Team &amp; Salaries'!$M53,MIN('Team &amp; Salaries'!$N53,'Team &amp; Salaries'!$P53),IF(AO$6&gt;'Team &amp; Salaries'!$M53,IFERROR(MIN('Team &amp; Salaries'!$P53,IF(ISNUMBER(AL142),AL142,0)+'Team &amp; Salaries'!$N53),'Team &amp; Salaries'!$N53),0)),IF('Team &amp; Salaries'!$O53="Annually",IF(AO$6='Team &amp; Salaries'!$M53,MIN('Team &amp; Salaries'!$N53,'Team &amp; Salaries'!$P53),IF(AO$6&gt;'Team &amp; Salaries'!$M53,IFERROR(MIN('Team &amp; Salaries'!$P53,AC142+'Team &amp; Salaries'!$N53),MIN('Team &amp; Salaries'!$N53,'Team &amp; Salaries'!$P53)),0))))))+IF($A142=Projections!$C$87,Revenue!AM$72,0)</f>
        <v>0</v>
      </c>
      <c r="AP142" s="286">
        <f>IF('Team &amp; Salaries'!$O53="Never",IF(AP$6&gt;='Team &amp; Salaries'!$M53,MIN('Team &amp; Salaries'!$N53,'Team &amp; Salaries'!$P53),0),IF('Team &amp; Salaries'!$O53="Monthly",IF(AP$6='Team &amp; Salaries'!$M53,MIN('Team &amp; Salaries'!$N53,'Team &amp; Salaries'!$P53),IF(AP$6&gt;'Team &amp; Salaries'!$M53,MIN('Team &amp; Salaries'!$P53,AO142+'Team &amp; Salaries'!$N53),0)),IF('Team &amp; Salaries'!$O53="Quarterly",IF(AP$6='Team &amp; Salaries'!$M53,MIN('Team &amp; Salaries'!$N53,'Team &amp; Salaries'!$P53),IF(AP$6&gt;'Team &amp; Salaries'!$M53,IFERROR(MIN('Team &amp; Salaries'!$P53,IF(ISNUMBER(AM142),AM142,0)+'Team &amp; Salaries'!$N53),'Team &amp; Salaries'!$N53),0)),IF('Team &amp; Salaries'!$O53="Annually",IF(AP$6='Team &amp; Salaries'!$M53,MIN('Team &amp; Salaries'!$N53,'Team &amp; Salaries'!$P53),IF(AP$6&gt;'Team &amp; Salaries'!$M53,IFERROR(MIN('Team &amp; Salaries'!$P53,AD142+'Team &amp; Salaries'!$N53),MIN('Team &amp; Salaries'!$N53,'Team &amp; Salaries'!$P53)),0))))))+IF($A142=Projections!$C$87,Revenue!AN$72,0)</f>
        <v>0</v>
      </c>
      <c r="AQ142" s="286">
        <f>IF('Team &amp; Salaries'!$O53="Never",IF(AQ$6&gt;='Team &amp; Salaries'!$M53,MIN('Team &amp; Salaries'!$N53,'Team &amp; Salaries'!$P53),0),IF('Team &amp; Salaries'!$O53="Monthly",IF(AQ$6='Team &amp; Salaries'!$M53,MIN('Team &amp; Salaries'!$N53,'Team &amp; Salaries'!$P53),IF(AQ$6&gt;'Team &amp; Salaries'!$M53,MIN('Team &amp; Salaries'!$P53,AP142+'Team &amp; Salaries'!$N53),0)),IF('Team &amp; Salaries'!$O53="Quarterly",IF(AQ$6='Team &amp; Salaries'!$M53,MIN('Team &amp; Salaries'!$N53,'Team &amp; Salaries'!$P53),IF(AQ$6&gt;'Team &amp; Salaries'!$M53,IFERROR(MIN('Team &amp; Salaries'!$P53,IF(ISNUMBER(AN142),AN142,0)+'Team &amp; Salaries'!$N53),'Team &amp; Salaries'!$N53),0)),IF('Team &amp; Salaries'!$O53="Annually",IF(AQ$6='Team &amp; Salaries'!$M53,MIN('Team &amp; Salaries'!$N53,'Team &amp; Salaries'!$P53),IF(AQ$6&gt;'Team &amp; Salaries'!$M53,IFERROR(MIN('Team &amp; Salaries'!$P53,AE142+'Team &amp; Salaries'!$N53),MIN('Team &amp; Salaries'!$N53,'Team &amp; Salaries'!$P53)),0))))))+IF($A142=Projections!$C$87,Revenue!AO$72,0)</f>
        <v>0</v>
      </c>
      <c r="AR142" s="286">
        <f>IF('Team &amp; Salaries'!$O53="Never",IF(AR$6&gt;='Team &amp; Salaries'!$M53,MIN('Team &amp; Salaries'!$N53,'Team &amp; Salaries'!$P53),0),IF('Team &amp; Salaries'!$O53="Monthly",IF(AR$6='Team &amp; Salaries'!$M53,MIN('Team &amp; Salaries'!$N53,'Team &amp; Salaries'!$P53),IF(AR$6&gt;'Team &amp; Salaries'!$M53,MIN('Team &amp; Salaries'!$P53,AQ142+'Team &amp; Salaries'!$N53),0)),IF('Team &amp; Salaries'!$O53="Quarterly",IF(AR$6='Team &amp; Salaries'!$M53,MIN('Team &amp; Salaries'!$N53,'Team &amp; Salaries'!$P53),IF(AR$6&gt;'Team &amp; Salaries'!$M53,IFERROR(MIN('Team &amp; Salaries'!$P53,IF(ISNUMBER(AO142),AO142,0)+'Team &amp; Salaries'!$N53),'Team &amp; Salaries'!$N53),0)),IF('Team &amp; Salaries'!$O53="Annually",IF(AR$6='Team &amp; Salaries'!$M53,MIN('Team &amp; Salaries'!$N53,'Team &amp; Salaries'!$P53),IF(AR$6&gt;'Team &amp; Salaries'!$M53,IFERROR(MIN('Team &amp; Salaries'!$P53,AF142+'Team &amp; Salaries'!$N53),MIN('Team &amp; Salaries'!$N53,'Team &amp; Salaries'!$P53)),0))))))+IF($A142=Projections!$C$87,Revenue!AP$72,0)</f>
        <v>0</v>
      </c>
      <c r="AS142" s="286">
        <f>IF('Team &amp; Salaries'!$O53="Never",IF(AS$6&gt;='Team &amp; Salaries'!$M53,MIN('Team &amp; Salaries'!$N53,'Team &amp; Salaries'!$P53),0),IF('Team &amp; Salaries'!$O53="Monthly",IF(AS$6='Team &amp; Salaries'!$M53,MIN('Team &amp; Salaries'!$N53,'Team &amp; Salaries'!$P53),IF(AS$6&gt;'Team &amp; Salaries'!$M53,MIN('Team &amp; Salaries'!$P53,AR142+'Team &amp; Salaries'!$N53),0)),IF('Team &amp; Salaries'!$O53="Quarterly",IF(AS$6='Team &amp; Salaries'!$M53,MIN('Team &amp; Salaries'!$N53,'Team &amp; Salaries'!$P53),IF(AS$6&gt;'Team &amp; Salaries'!$M53,IFERROR(MIN('Team &amp; Salaries'!$P53,IF(ISNUMBER(AP142),AP142,0)+'Team &amp; Salaries'!$N53),'Team &amp; Salaries'!$N53),0)),IF('Team &amp; Salaries'!$O53="Annually",IF(AS$6='Team &amp; Salaries'!$M53,MIN('Team &amp; Salaries'!$N53,'Team &amp; Salaries'!$P53),IF(AS$6&gt;'Team &amp; Salaries'!$M53,IFERROR(MIN('Team &amp; Salaries'!$P53,AG142+'Team &amp; Salaries'!$N53),MIN('Team &amp; Salaries'!$N53,'Team &amp; Salaries'!$P53)),0))))))+IF($A142=Projections!$C$87,Revenue!AQ$72,0)</f>
        <v>0</v>
      </c>
      <c r="AT142" s="286">
        <f>IF('Team &amp; Salaries'!$O53="Never",IF(AT$6&gt;='Team &amp; Salaries'!$M53,MIN('Team &amp; Salaries'!$N53,'Team &amp; Salaries'!$P53),0),IF('Team &amp; Salaries'!$O53="Monthly",IF(AT$6='Team &amp; Salaries'!$M53,MIN('Team &amp; Salaries'!$N53,'Team &amp; Salaries'!$P53),IF(AT$6&gt;'Team &amp; Salaries'!$M53,MIN('Team &amp; Salaries'!$P53,AS142+'Team &amp; Salaries'!$N53),0)),IF('Team &amp; Salaries'!$O53="Quarterly",IF(AT$6='Team &amp; Salaries'!$M53,MIN('Team &amp; Salaries'!$N53,'Team &amp; Salaries'!$P53),IF(AT$6&gt;'Team &amp; Salaries'!$M53,IFERROR(MIN('Team &amp; Salaries'!$P53,IF(ISNUMBER(AQ142),AQ142,0)+'Team &amp; Salaries'!$N53),'Team &amp; Salaries'!$N53),0)),IF('Team &amp; Salaries'!$O53="Annually",IF(AT$6='Team &amp; Salaries'!$M53,MIN('Team &amp; Salaries'!$N53,'Team &amp; Salaries'!$P53),IF(AT$6&gt;'Team &amp; Salaries'!$M53,IFERROR(MIN('Team &amp; Salaries'!$P53,AH142+'Team &amp; Salaries'!$N53),MIN('Team &amp; Salaries'!$N53,'Team &amp; Salaries'!$P53)),0))))))+IF($A142=Projections!$C$87,Revenue!AR$72,0)</f>
        <v>0</v>
      </c>
      <c r="AU142" s="286">
        <f>IF('Team &amp; Salaries'!$O53="Never",IF(AU$6&gt;='Team &amp; Salaries'!$M53,MIN('Team &amp; Salaries'!$N53,'Team &amp; Salaries'!$P53),0),IF('Team &amp; Salaries'!$O53="Monthly",IF(AU$6='Team &amp; Salaries'!$M53,MIN('Team &amp; Salaries'!$N53,'Team &amp; Salaries'!$P53),IF(AU$6&gt;'Team &amp; Salaries'!$M53,MIN('Team &amp; Salaries'!$P53,AT142+'Team &amp; Salaries'!$N53),0)),IF('Team &amp; Salaries'!$O53="Quarterly",IF(AU$6='Team &amp; Salaries'!$M53,MIN('Team &amp; Salaries'!$N53,'Team &amp; Salaries'!$P53),IF(AU$6&gt;'Team &amp; Salaries'!$M53,IFERROR(MIN('Team &amp; Salaries'!$P53,IF(ISNUMBER(AR142),AR142,0)+'Team &amp; Salaries'!$N53),'Team &amp; Salaries'!$N53),0)),IF('Team &amp; Salaries'!$O53="Annually",IF(AU$6='Team &amp; Salaries'!$M53,MIN('Team &amp; Salaries'!$N53,'Team &amp; Salaries'!$P53),IF(AU$6&gt;'Team &amp; Salaries'!$M53,IFERROR(MIN('Team &amp; Salaries'!$P53,AI142+'Team &amp; Salaries'!$N53),MIN('Team &amp; Salaries'!$N53,'Team &amp; Salaries'!$P53)),0))))))+IF($A142=Projections!$C$87,Revenue!AS$72,0)</f>
        <v>0</v>
      </c>
      <c r="AV142" s="286">
        <f>IF('Team &amp; Salaries'!$O53="Never",IF(AV$6&gt;='Team &amp; Salaries'!$M53,MIN('Team &amp; Salaries'!$N53,'Team &amp; Salaries'!$P53),0),IF('Team &amp; Salaries'!$O53="Monthly",IF(AV$6='Team &amp; Salaries'!$M53,MIN('Team &amp; Salaries'!$N53,'Team &amp; Salaries'!$P53),IF(AV$6&gt;'Team &amp; Salaries'!$M53,MIN('Team &amp; Salaries'!$P53,AU142+'Team &amp; Salaries'!$N53),0)),IF('Team &amp; Salaries'!$O53="Quarterly",IF(AV$6='Team &amp; Salaries'!$M53,MIN('Team &amp; Salaries'!$N53,'Team &amp; Salaries'!$P53),IF(AV$6&gt;'Team &amp; Salaries'!$M53,IFERROR(MIN('Team &amp; Salaries'!$P53,IF(ISNUMBER(AS142),AS142,0)+'Team &amp; Salaries'!$N53),'Team &amp; Salaries'!$N53),0)),IF('Team &amp; Salaries'!$O53="Annually",IF(AV$6='Team &amp; Salaries'!$M53,MIN('Team &amp; Salaries'!$N53,'Team &amp; Salaries'!$P53),IF(AV$6&gt;'Team &amp; Salaries'!$M53,IFERROR(MIN('Team &amp; Salaries'!$P53,AJ142+'Team &amp; Salaries'!$N53),MIN('Team &amp; Salaries'!$N53,'Team &amp; Salaries'!$P53)),0))))))+IF($A142=Projections!$C$87,Revenue!AT$72,0)</f>
        <v>0</v>
      </c>
      <c r="AW142" s="286">
        <f>IF('Team &amp; Salaries'!$O53="Never",IF(AW$6&gt;='Team &amp; Salaries'!$M53,MIN('Team &amp; Salaries'!$N53,'Team &amp; Salaries'!$P53),0),IF('Team &amp; Salaries'!$O53="Monthly",IF(AW$6='Team &amp; Salaries'!$M53,MIN('Team &amp; Salaries'!$N53,'Team &amp; Salaries'!$P53),IF(AW$6&gt;'Team &amp; Salaries'!$M53,MIN('Team &amp; Salaries'!$P53,AV142+'Team &amp; Salaries'!$N53),0)),IF('Team &amp; Salaries'!$O53="Quarterly",IF(AW$6='Team &amp; Salaries'!$M53,MIN('Team &amp; Salaries'!$N53,'Team &amp; Salaries'!$P53),IF(AW$6&gt;'Team &amp; Salaries'!$M53,IFERROR(MIN('Team &amp; Salaries'!$P53,IF(ISNUMBER(AT142),AT142,0)+'Team &amp; Salaries'!$N53),'Team &amp; Salaries'!$N53),0)),IF('Team &amp; Salaries'!$O53="Annually",IF(AW$6='Team &amp; Salaries'!$M53,MIN('Team &amp; Salaries'!$N53,'Team &amp; Salaries'!$P53),IF(AW$6&gt;'Team &amp; Salaries'!$M53,IFERROR(MIN('Team &amp; Salaries'!$P53,AK142+'Team &amp; Salaries'!$N53),MIN('Team &amp; Salaries'!$N53,'Team &amp; Salaries'!$P53)),0))))))+IF($A142=Projections!$C$87,Revenue!AU$72,0)</f>
        <v>0</v>
      </c>
      <c r="AX142" s="286">
        <f>IF('Team &amp; Salaries'!$O53="Never",IF(AX$6&gt;='Team &amp; Salaries'!$M53,MIN('Team &amp; Salaries'!$N53,'Team &amp; Salaries'!$P53),0),IF('Team &amp; Salaries'!$O53="Monthly",IF(AX$6='Team &amp; Salaries'!$M53,MIN('Team &amp; Salaries'!$N53,'Team &amp; Salaries'!$P53),IF(AX$6&gt;'Team &amp; Salaries'!$M53,MIN('Team &amp; Salaries'!$P53,AW142+'Team &amp; Salaries'!$N53),0)),IF('Team &amp; Salaries'!$O53="Quarterly",IF(AX$6='Team &amp; Salaries'!$M53,MIN('Team &amp; Salaries'!$N53,'Team &amp; Salaries'!$P53),IF(AX$6&gt;'Team &amp; Salaries'!$M53,IFERROR(MIN('Team &amp; Salaries'!$P53,IF(ISNUMBER(AU142),AU142,0)+'Team &amp; Salaries'!$N53),'Team &amp; Salaries'!$N53),0)),IF('Team &amp; Salaries'!$O53="Annually",IF(AX$6='Team &amp; Salaries'!$M53,MIN('Team &amp; Salaries'!$N53,'Team &amp; Salaries'!$P53),IF(AX$6&gt;'Team &amp; Salaries'!$M53,IFERROR(MIN('Team &amp; Salaries'!$P53,AL142+'Team &amp; Salaries'!$N53),MIN('Team &amp; Salaries'!$N53,'Team &amp; Salaries'!$P53)),0))))))+IF($A142=Projections!$C$87,Revenue!AV$72,0)</f>
        <v>0</v>
      </c>
      <c r="AY142" s="286">
        <f>IF('Team &amp; Salaries'!$O53="Never",IF(AY$6&gt;='Team &amp; Salaries'!$M53,MIN('Team &amp; Salaries'!$N53,'Team &amp; Salaries'!$P53),0),IF('Team &amp; Salaries'!$O53="Monthly",IF(AY$6='Team &amp; Salaries'!$M53,MIN('Team &amp; Salaries'!$N53,'Team &amp; Salaries'!$P53),IF(AY$6&gt;'Team &amp; Salaries'!$M53,MIN('Team &amp; Salaries'!$P53,AX142+'Team &amp; Salaries'!$N53),0)),IF('Team &amp; Salaries'!$O53="Quarterly",IF(AY$6='Team &amp; Salaries'!$M53,MIN('Team &amp; Salaries'!$N53,'Team &amp; Salaries'!$P53),IF(AY$6&gt;'Team &amp; Salaries'!$M53,IFERROR(MIN('Team &amp; Salaries'!$P53,IF(ISNUMBER(AV142),AV142,0)+'Team &amp; Salaries'!$N53),'Team &amp; Salaries'!$N53),0)),IF('Team &amp; Salaries'!$O53="Annually",IF(AY$6='Team &amp; Salaries'!$M53,MIN('Team &amp; Salaries'!$N53,'Team &amp; Salaries'!$P53),IF(AY$6&gt;'Team &amp; Salaries'!$M53,IFERROR(MIN('Team &amp; Salaries'!$P53,AM142+'Team &amp; Salaries'!$N53),MIN('Team &amp; Salaries'!$N53,'Team &amp; Salaries'!$P53)),0))))))+IF($A142=Projections!$C$87,Revenue!AW$72,0)</f>
        <v>0</v>
      </c>
      <c r="AZ142" s="286">
        <f>IF('Team &amp; Salaries'!$O53="Never",IF(AZ$6&gt;='Team &amp; Salaries'!$M53,MIN('Team &amp; Salaries'!$N53,'Team &amp; Salaries'!$P53),0),IF('Team &amp; Salaries'!$O53="Monthly",IF(AZ$6='Team &amp; Salaries'!$M53,MIN('Team &amp; Salaries'!$N53,'Team &amp; Salaries'!$P53),IF(AZ$6&gt;'Team &amp; Salaries'!$M53,MIN('Team &amp; Salaries'!$P53,AY142+'Team &amp; Salaries'!$N53),0)),IF('Team &amp; Salaries'!$O53="Quarterly",IF(AZ$6='Team &amp; Salaries'!$M53,MIN('Team &amp; Salaries'!$N53,'Team &amp; Salaries'!$P53),IF(AZ$6&gt;'Team &amp; Salaries'!$M53,IFERROR(MIN('Team &amp; Salaries'!$P53,IF(ISNUMBER(AW142),AW142,0)+'Team &amp; Salaries'!$N53),'Team &amp; Salaries'!$N53),0)),IF('Team &amp; Salaries'!$O53="Annually",IF(AZ$6='Team &amp; Salaries'!$M53,MIN('Team &amp; Salaries'!$N53,'Team &amp; Salaries'!$P53),IF(AZ$6&gt;'Team &amp; Salaries'!$M53,IFERROR(MIN('Team &amp; Salaries'!$P53,AN142+'Team &amp; Salaries'!$N53),MIN('Team &amp; Salaries'!$N53,'Team &amp; Salaries'!$P53)),0))))))+IF($A142=Projections!$C$87,Revenue!AX$72,0)</f>
        <v>0</v>
      </c>
      <c r="BA142" s="286">
        <f>IF('Team &amp; Salaries'!$O53="Never",IF(BA$6&gt;='Team &amp; Salaries'!$M53,MIN('Team &amp; Salaries'!$N53,'Team &amp; Salaries'!$P53),0),IF('Team &amp; Salaries'!$O53="Monthly",IF(BA$6='Team &amp; Salaries'!$M53,MIN('Team &amp; Salaries'!$N53,'Team &amp; Salaries'!$P53),IF(BA$6&gt;'Team &amp; Salaries'!$M53,MIN('Team &amp; Salaries'!$P53,AZ142+'Team &amp; Salaries'!$N53),0)),IF('Team &amp; Salaries'!$O53="Quarterly",IF(BA$6='Team &amp; Salaries'!$M53,MIN('Team &amp; Salaries'!$N53,'Team &amp; Salaries'!$P53),IF(BA$6&gt;'Team &amp; Salaries'!$M53,IFERROR(MIN('Team &amp; Salaries'!$P53,IF(ISNUMBER(AX142),AX142,0)+'Team &amp; Salaries'!$N53),'Team &amp; Salaries'!$N53),0)),IF('Team &amp; Salaries'!$O53="Annually",IF(BA$6='Team &amp; Salaries'!$M53,MIN('Team &amp; Salaries'!$N53,'Team &amp; Salaries'!$P53),IF(BA$6&gt;'Team &amp; Salaries'!$M53,IFERROR(MIN('Team &amp; Salaries'!$P53,AO142+'Team &amp; Salaries'!$N53),MIN('Team &amp; Salaries'!$N53,'Team &amp; Salaries'!$P53)),0))))))+IF($A142=Projections!$C$87,Revenue!AY$72,0)</f>
        <v>0</v>
      </c>
      <c r="BB142" s="286">
        <f>IF('Team &amp; Salaries'!$O53="Never",IF(BB$6&gt;='Team &amp; Salaries'!$M53,MIN('Team &amp; Salaries'!$N53,'Team &amp; Salaries'!$P53),0),IF('Team &amp; Salaries'!$O53="Monthly",IF(BB$6='Team &amp; Salaries'!$M53,MIN('Team &amp; Salaries'!$N53,'Team &amp; Salaries'!$P53),IF(BB$6&gt;'Team &amp; Salaries'!$M53,MIN('Team &amp; Salaries'!$P53,BA142+'Team &amp; Salaries'!$N53),0)),IF('Team &amp; Salaries'!$O53="Quarterly",IF(BB$6='Team &amp; Salaries'!$M53,MIN('Team &amp; Salaries'!$N53,'Team &amp; Salaries'!$P53),IF(BB$6&gt;'Team &amp; Salaries'!$M53,IFERROR(MIN('Team &amp; Salaries'!$P53,IF(ISNUMBER(AY142),AY142,0)+'Team &amp; Salaries'!$N53),'Team &amp; Salaries'!$N53),0)),IF('Team &amp; Salaries'!$O53="Annually",IF(BB$6='Team &amp; Salaries'!$M53,MIN('Team &amp; Salaries'!$N53,'Team &amp; Salaries'!$P53),IF(BB$6&gt;'Team &amp; Salaries'!$M53,IFERROR(MIN('Team &amp; Salaries'!$P53,AP142+'Team &amp; Salaries'!$N53),MIN('Team &amp; Salaries'!$N53,'Team &amp; Salaries'!$P53)),0))))))+IF($A142=Projections!$C$87,Revenue!AZ$72,0)</f>
        <v>1</v>
      </c>
      <c r="BC142" s="286">
        <f>IF('Team &amp; Salaries'!$O53="Never",IF(BC$6&gt;='Team &amp; Salaries'!$M53,MIN('Team &amp; Salaries'!$N53,'Team &amp; Salaries'!$P53),0),IF('Team &amp; Salaries'!$O53="Monthly",IF(BC$6='Team &amp; Salaries'!$M53,MIN('Team &amp; Salaries'!$N53,'Team &amp; Salaries'!$P53),IF(BC$6&gt;'Team &amp; Salaries'!$M53,MIN('Team &amp; Salaries'!$P53,BB142+'Team &amp; Salaries'!$N53),0)),IF('Team &amp; Salaries'!$O53="Quarterly",IF(BC$6='Team &amp; Salaries'!$M53,MIN('Team &amp; Salaries'!$N53,'Team &amp; Salaries'!$P53),IF(BC$6&gt;'Team &amp; Salaries'!$M53,IFERROR(MIN('Team &amp; Salaries'!$P53,IF(ISNUMBER(AZ142),AZ142,0)+'Team &amp; Salaries'!$N53),'Team &amp; Salaries'!$N53),0)),IF('Team &amp; Salaries'!$O53="Annually",IF(BC$6='Team &amp; Salaries'!$M53,MIN('Team &amp; Salaries'!$N53,'Team &amp; Salaries'!$P53),IF(BC$6&gt;'Team &amp; Salaries'!$M53,IFERROR(MIN('Team &amp; Salaries'!$P53,AQ142+'Team &amp; Salaries'!$N53),MIN('Team &amp; Salaries'!$N53,'Team &amp; Salaries'!$P53)),0))))))+IF($A142=Projections!$C$87,Revenue!BA$72,0)</f>
        <v>1</v>
      </c>
      <c r="BD142" s="286">
        <f>IF('Team &amp; Salaries'!$O53="Never",IF(BD$6&gt;='Team &amp; Salaries'!$M53,MIN('Team &amp; Salaries'!$N53,'Team &amp; Salaries'!$P53),0),IF('Team &amp; Salaries'!$O53="Monthly",IF(BD$6='Team &amp; Salaries'!$M53,MIN('Team &amp; Salaries'!$N53,'Team &amp; Salaries'!$P53),IF(BD$6&gt;'Team &amp; Salaries'!$M53,MIN('Team &amp; Salaries'!$P53,BC142+'Team &amp; Salaries'!$N53),0)),IF('Team &amp; Salaries'!$O53="Quarterly",IF(BD$6='Team &amp; Salaries'!$M53,MIN('Team &amp; Salaries'!$N53,'Team &amp; Salaries'!$P53),IF(BD$6&gt;'Team &amp; Salaries'!$M53,IFERROR(MIN('Team &amp; Salaries'!$P53,IF(ISNUMBER(BA142),BA142,0)+'Team &amp; Salaries'!$N53),'Team &amp; Salaries'!$N53),0)),IF('Team &amp; Salaries'!$O53="Annually",IF(BD$6='Team &amp; Salaries'!$M53,MIN('Team &amp; Salaries'!$N53,'Team &amp; Salaries'!$P53),IF(BD$6&gt;'Team &amp; Salaries'!$M53,IFERROR(MIN('Team &amp; Salaries'!$P53,AR142+'Team &amp; Salaries'!$N53),MIN('Team &amp; Salaries'!$N53,'Team &amp; Salaries'!$P53)),0))))))+IF($A142=Projections!$C$87,Revenue!BB$72,0)</f>
        <v>1</v>
      </c>
      <c r="BE142" s="286">
        <f>IF('Team &amp; Salaries'!$O53="Never",IF(BE$6&gt;='Team &amp; Salaries'!$M53,MIN('Team &amp; Salaries'!$N53,'Team &amp; Salaries'!$P53),0),IF('Team &amp; Salaries'!$O53="Monthly",IF(BE$6='Team &amp; Salaries'!$M53,MIN('Team &amp; Salaries'!$N53,'Team &amp; Salaries'!$P53),IF(BE$6&gt;'Team &amp; Salaries'!$M53,MIN('Team &amp; Salaries'!$P53,BD142+'Team &amp; Salaries'!$N53),0)),IF('Team &amp; Salaries'!$O53="Quarterly",IF(BE$6='Team &amp; Salaries'!$M53,MIN('Team &amp; Salaries'!$N53,'Team &amp; Salaries'!$P53),IF(BE$6&gt;'Team &amp; Salaries'!$M53,IFERROR(MIN('Team &amp; Salaries'!$P53,IF(ISNUMBER(BB142),BB142,0)+'Team &amp; Salaries'!$N53),'Team &amp; Salaries'!$N53),0)),IF('Team &amp; Salaries'!$O53="Annually",IF(BE$6='Team &amp; Salaries'!$M53,MIN('Team &amp; Salaries'!$N53,'Team &amp; Salaries'!$P53),IF(BE$6&gt;'Team &amp; Salaries'!$M53,IFERROR(MIN('Team &amp; Salaries'!$P53,AS142+'Team &amp; Salaries'!$N53),MIN('Team &amp; Salaries'!$N53,'Team &amp; Salaries'!$P53)),0))))))+IF($A142=Projections!$C$87,Revenue!BC$72,0)</f>
        <v>1</v>
      </c>
      <c r="BF142" s="286">
        <f>IF('Team &amp; Salaries'!$O53="Never",IF(BF$6&gt;='Team &amp; Salaries'!$M53,MIN('Team &amp; Salaries'!$N53,'Team &amp; Salaries'!$P53),0),IF('Team &amp; Salaries'!$O53="Monthly",IF(BF$6='Team &amp; Salaries'!$M53,MIN('Team &amp; Salaries'!$N53,'Team &amp; Salaries'!$P53),IF(BF$6&gt;'Team &amp; Salaries'!$M53,MIN('Team &amp; Salaries'!$P53,BE142+'Team &amp; Salaries'!$N53),0)),IF('Team &amp; Salaries'!$O53="Quarterly",IF(BF$6='Team &amp; Salaries'!$M53,MIN('Team &amp; Salaries'!$N53,'Team &amp; Salaries'!$P53),IF(BF$6&gt;'Team &amp; Salaries'!$M53,IFERROR(MIN('Team &amp; Salaries'!$P53,IF(ISNUMBER(BC142),BC142,0)+'Team &amp; Salaries'!$N53),'Team &amp; Salaries'!$N53),0)),IF('Team &amp; Salaries'!$O53="Annually",IF(BF$6='Team &amp; Salaries'!$M53,MIN('Team &amp; Salaries'!$N53,'Team &amp; Salaries'!$P53),IF(BF$6&gt;'Team &amp; Salaries'!$M53,IFERROR(MIN('Team &amp; Salaries'!$P53,AT142+'Team &amp; Salaries'!$N53),MIN('Team &amp; Salaries'!$N53,'Team &amp; Salaries'!$P53)),0))))))+IF($A142=Projections!$C$87,Revenue!BD$72,0)</f>
        <v>1</v>
      </c>
      <c r="BG142" s="286">
        <f>IF('Team &amp; Salaries'!$O53="Never",IF(BG$6&gt;='Team &amp; Salaries'!$M53,MIN('Team &amp; Salaries'!$N53,'Team &amp; Salaries'!$P53),0),IF('Team &amp; Salaries'!$O53="Monthly",IF(BG$6='Team &amp; Salaries'!$M53,MIN('Team &amp; Salaries'!$N53,'Team &amp; Salaries'!$P53),IF(BG$6&gt;'Team &amp; Salaries'!$M53,MIN('Team &amp; Salaries'!$P53,BF142+'Team &amp; Salaries'!$N53),0)),IF('Team &amp; Salaries'!$O53="Quarterly",IF(BG$6='Team &amp; Salaries'!$M53,MIN('Team &amp; Salaries'!$N53,'Team &amp; Salaries'!$P53),IF(BG$6&gt;'Team &amp; Salaries'!$M53,IFERROR(MIN('Team &amp; Salaries'!$P53,IF(ISNUMBER(BD142),BD142,0)+'Team &amp; Salaries'!$N53),'Team &amp; Salaries'!$N53),0)),IF('Team &amp; Salaries'!$O53="Annually",IF(BG$6='Team &amp; Salaries'!$M53,MIN('Team &amp; Salaries'!$N53,'Team &amp; Salaries'!$P53),IF(BG$6&gt;'Team &amp; Salaries'!$M53,IFERROR(MIN('Team &amp; Salaries'!$P53,AU142+'Team &amp; Salaries'!$N53),MIN('Team &amp; Salaries'!$N53,'Team &amp; Salaries'!$P53)),0))))))+IF($A142=Projections!$C$87,Revenue!BE$72,0)</f>
        <v>1</v>
      </c>
      <c r="BH142" s="286">
        <f>IF('Team &amp; Salaries'!$O53="Never",IF(BH$6&gt;='Team &amp; Salaries'!$M53,MIN('Team &amp; Salaries'!$N53,'Team &amp; Salaries'!$P53),0),IF('Team &amp; Salaries'!$O53="Monthly",IF(BH$6='Team &amp; Salaries'!$M53,MIN('Team &amp; Salaries'!$N53,'Team &amp; Salaries'!$P53),IF(BH$6&gt;'Team &amp; Salaries'!$M53,MIN('Team &amp; Salaries'!$P53,BG142+'Team &amp; Salaries'!$N53),0)),IF('Team &amp; Salaries'!$O53="Quarterly",IF(BH$6='Team &amp; Salaries'!$M53,MIN('Team &amp; Salaries'!$N53,'Team &amp; Salaries'!$P53),IF(BH$6&gt;'Team &amp; Salaries'!$M53,IFERROR(MIN('Team &amp; Salaries'!$P53,IF(ISNUMBER(BE142),BE142,0)+'Team &amp; Salaries'!$N53),'Team &amp; Salaries'!$N53),0)),IF('Team &amp; Salaries'!$O53="Annually",IF(BH$6='Team &amp; Salaries'!$M53,MIN('Team &amp; Salaries'!$N53,'Team &amp; Salaries'!$P53),IF(BH$6&gt;'Team &amp; Salaries'!$M53,IFERROR(MIN('Team &amp; Salaries'!$P53,AV142+'Team &amp; Salaries'!$N53),MIN('Team &amp; Salaries'!$N53,'Team &amp; Salaries'!$P53)),0))))))+IF($A142=Projections!$C$87,Revenue!BF$72,0)</f>
        <v>1</v>
      </c>
      <c r="BI142" s="286">
        <f>IF('Team &amp; Salaries'!$O53="Never",IF(BI$6&gt;='Team &amp; Salaries'!$M53,MIN('Team &amp; Salaries'!$N53,'Team &amp; Salaries'!$P53),0),IF('Team &amp; Salaries'!$O53="Monthly",IF(BI$6='Team &amp; Salaries'!$M53,MIN('Team &amp; Salaries'!$N53,'Team &amp; Salaries'!$P53),IF(BI$6&gt;'Team &amp; Salaries'!$M53,MIN('Team &amp; Salaries'!$P53,BH142+'Team &amp; Salaries'!$N53),0)),IF('Team &amp; Salaries'!$O53="Quarterly",IF(BI$6='Team &amp; Salaries'!$M53,MIN('Team &amp; Salaries'!$N53,'Team &amp; Salaries'!$P53),IF(BI$6&gt;'Team &amp; Salaries'!$M53,IFERROR(MIN('Team &amp; Salaries'!$P53,IF(ISNUMBER(BF142),BF142,0)+'Team &amp; Salaries'!$N53),'Team &amp; Salaries'!$N53),0)),IF('Team &amp; Salaries'!$O53="Annually",IF(BI$6='Team &amp; Salaries'!$M53,MIN('Team &amp; Salaries'!$N53,'Team &amp; Salaries'!$P53),IF(BI$6&gt;'Team &amp; Salaries'!$M53,IFERROR(MIN('Team &amp; Salaries'!$P53,AW142+'Team &amp; Salaries'!$N53),MIN('Team &amp; Salaries'!$N53,'Team &amp; Salaries'!$P53)),0))))))+IF($A142=Projections!$C$87,Revenue!BG$72,0)</f>
        <v>1</v>
      </c>
      <c r="BJ142" s="286">
        <f>IF('Team &amp; Salaries'!$O53="Never",IF(BJ$6&gt;='Team &amp; Salaries'!$M53,MIN('Team &amp; Salaries'!$N53,'Team &amp; Salaries'!$P53),0),IF('Team &amp; Salaries'!$O53="Monthly",IF(BJ$6='Team &amp; Salaries'!$M53,MIN('Team &amp; Salaries'!$N53,'Team &amp; Salaries'!$P53),IF(BJ$6&gt;'Team &amp; Salaries'!$M53,MIN('Team &amp; Salaries'!$P53,BI142+'Team &amp; Salaries'!$N53),0)),IF('Team &amp; Salaries'!$O53="Quarterly",IF(BJ$6='Team &amp; Salaries'!$M53,MIN('Team &amp; Salaries'!$N53,'Team &amp; Salaries'!$P53),IF(BJ$6&gt;'Team &amp; Salaries'!$M53,IFERROR(MIN('Team &amp; Salaries'!$P53,IF(ISNUMBER(BG142),BG142,0)+'Team &amp; Salaries'!$N53),'Team &amp; Salaries'!$N53),0)),IF('Team &amp; Salaries'!$O53="Annually",IF(BJ$6='Team &amp; Salaries'!$M53,MIN('Team &amp; Salaries'!$N53,'Team &amp; Salaries'!$P53),IF(BJ$6&gt;'Team &amp; Salaries'!$M53,IFERROR(MIN('Team &amp; Salaries'!$P53,AX142+'Team &amp; Salaries'!$N53),MIN('Team &amp; Salaries'!$N53,'Team &amp; Salaries'!$P53)),0))))))+IF($A142=Projections!$C$87,Revenue!BH$72,0)</f>
        <v>1</v>
      </c>
      <c r="BK142" s="286">
        <f>IF('Team &amp; Salaries'!$O53="Never",IF(BK$6&gt;='Team &amp; Salaries'!$M53,MIN('Team &amp; Salaries'!$N53,'Team &amp; Salaries'!$P53),0),IF('Team &amp; Salaries'!$O53="Monthly",IF(BK$6='Team &amp; Salaries'!$M53,MIN('Team &amp; Salaries'!$N53,'Team &amp; Salaries'!$P53),IF(BK$6&gt;'Team &amp; Salaries'!$M53,MIN('Team &amp; Salaries'!$P53,BJ142+'Team &amp; Salaries'!$N53),0)),IF('Team &amp; Salaries'!$O53="Quarterly",IF(BK$6='Team &amp; Salaries'!$M53,MIN('Team &amp; Salaries'!$N53,'Team &amp; Salaries'!$P53),IF(BK$6&gt;'Team &amp; Salaries'!$M53,IFERROR(MIN('Team &amp; Salaries'!$P53,IF(ISNUMBER(BH142),BH142,0)+'Team &amp; Salaries'!$N53),'Team &amp; Salaries'!$N53),0)),IF('Team &amp; Salaries'!$O53="Annually",IF(BK$6='Team &amp; Salaries'!$M53,MIN('Team &amp; Salaries'!$N53,'Team &amp; Salaries'!$P53),IF(BK$6&gt;'Team &amp; Salaries'!$M53,IFERROR(MIN('Team &amp; Salaries'!$P53,AY142+'Team &amp; Salaries'!$N53),MIN('Team &amp; Salaries'!$N53,'Team &amp; Salaries'!$P53)),0))))))+IF($A142=Projections!$C$87,Revenue!BI$72,0)</f>
        <v>1</v>
      </c>
      <c r="BL142" s="286">
        <f>IF('Team &amp; Salaries'!$O53="Never",IF(BL$6&gt;='Team &amp; Salaries'!$M53,MIN('Team &amp; Salaries'!$N53,'Team &amp; Salaries'!$P53),0),IF('Team &amp; Salaries'!$O53="Monthly",IF(BL$6='Team &amp; Salaries'!$M53,MIN('Team &amp; Salaries'!$N53,'Team &amp; Salaries'!$P53),IF(BL$6&gt;'Team &amp; Salaries'!$M53,MIN('Team &amp; Salaries'!$P53,BK142+'Team &amp; Salaries'!$N53),0)),IF('Team &amp; Salaries'!$O53="Quarterly",IF(BL$6='Team &amp; Salaries'!$M53,MIN('Team &amp; Salaries'!$N53,'Team &amp; Salaries'!$P53),IF(BL$6&gt;'Team &amp; Salaries'!$M53,IFERROR(MIN('Team &amp; Salaries'!$P53,IF(ISNUMBER(BI142),BI142,0)+'Team &amp; Salaries'!$N53),'Team &amp; Salaries'!$N53),0)),IF('Team &amp; Salaries'!$O53="Annually",IF(BL$6='Team &amp; Salaries'!$M53,MIN('Team &amp; Salaries'!$N53,'Team &amp; Salaries'!$P53),IF(BL$6&gt;'Team &amp; Salaries'!$M53,IFERROR(MIN('Team &amp; Salaries'!$P53,AZ142+'Team &amp; Salaries'!$N53),MIN('Team &amp; Salaries'!$N53,'Team &amp; Salaries'!$P53)),0))))))+IF($A142=Projections!$C$87,Revenue!BJ$72,0)</f>
        <v>1</v>
      </c>
      <c r="BM142" s="286">
        <f>IF('Team &amp; Salaries'!$O53="Never",IF(BM$6&gt;='Team &amp; Salaries'!$M53,MIN('Team &amp; Salaries'!$N53,'Team &amp; Salaries'!$P53),0),IF('Team &amp; Salaries'!$O53="Monthly",IF(BM$6='Team &amp; Salaries'!$M53,MIN('Team &amp; Salaries'!$N53,'Team &amp; Salaries'!$P53),IF(BM$6&gt;'Team &amp; Salaries'!$M53,MIN('Team &amp; Salaries'!$P53,BL142+'Team &amp; Salaries'!$N53),0)),IF('Team &amp; Salaries'!$O53="Quarterly",IF(BM$6='Team &amp; Salaries'!$M53,MIN('Team &amp; Salaries'!$N53,'Team &amp; Salaries'!$P53),IF(BM$6&gt;'Team &amp; Salaries'!$M53,IFERROR(MIN('Team &amp; Salaries'!$P53,IF(ISNUMBER(BJ142),BJ142,0)+'Team &amp; Salaries'!$N53),'Team &amp; Salaries'!$N53),0)),IF('Team &amp; Salaries'!$O53="Annually",IF(BM$6='Team &amp; Salaries'!$M53,MIN('Team &amp; Salaries'!$N53,'Team &amp; Salaries'!$P53),IF(BM$6&gt;'Team &amp; Salaries'!$M53,IFERROR(MIN('Team &amp; Salaries'!$P53,BA142+'Team &amp; Salaries'!$N53),MIN('Team &amp; Salaries'!$N53,'Team &amp; Salaries'!$P53)),0))))))+IF($A142=Projections!$C$87,Revenue!BK$72,0)</f>
        <v>1</v>
      </c>
      <c r="BN142" s="286">
        <f>IF('Team &amp; Salaries'!$O53="Never",IF(BN$6&gt;='Team &amp; Salaries'!$M53,MIN('Team &amp; Salaries'!$N53,'Team &amp; Salaries'!$P53),0),IF('Team &amp; Salaries'!$O53="Monthly",IF(BN$6='Team &amp; Salaries'!$M53,MIN('Team &amp; Salaries'!$N53,'Team &amp; Salaries'!$P53),IF(BN$6&gt;'Team &amp; Salaries'!$M53,MIN('Team &amp; Salaries'!$P53,BM142+'Team &amp; Salaries'!$N53),0)),IF('Team &amp; Salaries'!$O53="Quarterly",IF(BN$6='Team &amp; Salaries'!$M53,MIN('Team &amp; Salaries'!$N53,'Team &amp; Salaries'!$P53),IF(BN$6&gt;'Team &amp; Salaries'!$M53,IFERROR(MIN('Team &amp; Salaries'!$P53,IF(ISNUMBER(BK142),BK142,0)+'Team &amp; Salaries'!$N53),'Team &amp; Salaries'!$N53),0)),IF('Team &amp; Salaries'!$O53="Annually",IF(BN$6='Team &amp; Salaries'!$M53,MIN('Team &amp; Salaries'!$N53,'Team &amp; Salaries'!$P53),IF(BN$6&gt;'Team &amp; Salaries'!$M53,IFERROR(MIN('Team &amp; Salaries'!$P53,BB142+'Team &amp; Salaries'!$N53),MIN('Team &amp; Salaries'!$N53,'Team &amp; Salaries'!$P53)),0))))))+IF($A142=Projections!$C$87,Revenue!BL$72,0)</f>
        <v>1</v>
      </c>
      <c r="BO142" s="286">
        <f>IF('Team &amp; Salaries'!$O53="Never",IF(BO$6&gt;='Team &amp; Salaries'!$M53,MIN('Team &amp; Salaries'!$N53,'Team &amp; Salaries'!$P53),0),IF('Team &amp; Salaries'!$O53="Monthly",IF(BO$6='Team &amp; Salaries'!$M53,MIN('Team &amp; Salaries'!$N53,'Team &amp; Salaries'!$P53),IF(BO$6&gt;'Team &amp; Salaries'!$M53,MIN('Team &amp; Salaries'!$P53,BN142+'Team &amp; Salaries'!$N53),0)),IF('Team &amp; Salaries'!$O53="Quarterly",IF(BO$6='Team &amp; Salaries'!$M53,MIN('Team &amp; Salaries'!$N53,'Team &amp; Salaries'!$P53),IF(BO$6&gt;'Team &amp; Salaries'!$M53,IFERROR(MIN('Team &amp; Salaries'!$P53,IF(ISNUMBER(BL142),BL142,0)+'Team &amp; Salaries'!$N53),'Team &amp; Salaries'!$N53),0)),IF('Team &amp; Salaries'!$O53="Annually",IF(BO$6='Team &amp; Salaries'!$M53,MIN('Team &amp; Salaries'!$N53,'Team &amp; Salaries'!$P53),IF(BO$6&gt;'Team &amp; Salaries'!$M53,IFERROR(MIN('Team &amp; Salaries'!$P53,BC142+'Team &amp; Salaries'!$N53),MIN('Team &amp; Salaries'!$N53,'Team &amp; Salaries'!$P53)),0))))))+IF($A142=Projections!$C$87,Revenue!BM$72,0)</f>
        <v>1</v>
      </c>
      <c r="BP142" s="286">
        <f>IF('Team &amp; Salaries'!$O53="Never",IF(BP$6&gt;='Team &amp; Salaries'!$M53,MIN('Team &amp; Salaries'!$N53,'Team &amp; Salaries'!$P53),0),IF('Team &amp; Salaries'!$O53="Monthly",IF(BP$6='Team &amp; Salaries'!$M53,MIN('Team &amp; Salaries'!$N53,'Team &amp; Salaries'!$P53),IF(BP$6&gt;'Team &amp; Salaries'!$M53,MIN('Team &amp; Salaries'!$P53,BO142+'Team &amp; Salaries'!$N53),0)),IF('Team &amp; Salaries'!$O53="Quarterly",IF(BP$6='Team &amp; Salaries'!$M53,MIN('Team &amp; Salaries'!$N53,'Team &amp; Salaries'!$P53),IF(BP$6&gt;'Team &amp; Salaries'!$M53,IFERROR(MIN('Team &amp; Salaries'!$P53,IF(ISNUMBER(BM142),BM142,0)+'Team &amp; Salaries'!$N53),'Team &amp; Salaries'!$N53),0)),IF('Team &amp; Salaries'!$O53="Annually",IF(BP$6='Team &amp; Salaries'!$M53,MIN('Team &amp; Salaries'!$N53,'Team &amp; Salaries'!$P53),IF(BP$6&gt;'Team &amp; Salaries'!$M53,IFERROR(MIN('Team &amp; Salaries'!$P53,BD142+'Team &amp; Salaries'!$N53),MIN('Team &amp; Salaries'!$N53,'Team &amp; Salaries'!$P53)),0))))))+IF($A142=Projections!$C$87,Revenue!BN$72,0)</f>
        <v>1</v>
      </c>
      <c r="BQ142" s="286">
        <f>IF('Team &amp; Salaries'!$O53="Never",IF(BQ$6&gt;='Team &amp; Salaries'!$M53,MIN('Team &amp; Salaries'!$N53,'Team &amp; Salaries'!$P53),0),IF('Team &amp; Salaries'!$O53="Monthly",IF(BQ$6='Team &amp; Salaries'!$M53,MIN('Team &amp; Salaries'!$N53,'Team &amp; Salaries'!$P53),IF(BQ$6&gt;'Team &amp; Salaries'!$M53,MIN('Team &amp; Salaries'!$P53,BP142+'Team &amp; Salaries'!$N53),0)),IF('Team &amp; Salaries'!$O53="Quarterly",IF(BQ$6='Team &amp; Salaries'!$M53,MIN('Team &amp; Salaries'!$N53,'Team &amp; Salaries'!$P53),IF(BQ$6&gt;'Team &amp; Salaries'!$M53,IFERROR(MIN('Team &amp; Salaries'!$P53,IF(ISNUMBER(BN142),BN142,0)+'Team &amp; Salaries'!$N53),'Team &amp; Salaries'!$N53),0)),IF('Team &amp; Salaries'!$O53="Annually",IF(BQ$6='Team &amp; Salaries'!$M53,MIN('Team &amp; Salaries'!$N53,'Team &amp; Salaries'!$P53),IF(BQ$6&gt;'Team &amp; Salaries'!$M53,IFERROR(MIN('Team &amp; Salaries'!$P53,BE142+'Team &amp; Salaries'!$N53),MIN('Team &amp; Salaries'!$N53,'Team &amp; Salaries'!$P53)),0))))))+IF($A142=Projections!$C$87,Revenue!BO$72,0)</f>
        <v>1</v>
      </c>
      <c r="BR142" s="286">
        <f>IF('Team &amp; Salaries'!$O53="Never",IF(BR$6&gt;='Team &amp; Salaries'!$M53,MIN('Team &amp; Salaries'!$N53,'Team &amp; Salaries'!$P53),0),IF('Team &amp; Salaries'!$O53="Monthly",IF(BR$6='Team &amp; Salaries'!$M53,MIN('Team &amp; Salaries'!$N53,'Team &amp; Salaries'!$P53),IF(BR$6&gt;'Team &amp; Salaries'!$M53,MIN('Team &amp; Salaries'!$P53,BQ142+'Team &amp; Salaries'!$N53),0)),IF('Team &amp; Salaries'!$O53="Quarterly",IF(BR$6='Team &amp; Salaries'!$M53,MIN('Team &amp; Salaries'!$N53,'Team &amp; Salaries'!$P53),IF(BR$6&gt;'Team &amp; Salaries'!$M53,IFERROR(MIN('Team &amp; Salaries'!$P53,IF(ISNUMBER(BO142),BO142,0)+'Team &amp; Salaries'!$N53),'Team &amp; Salaries'!$N53),0)),IF('Team &amp; Salaries'!$O53="Annually",IF(BR$6='Team &amp; Salaries'!$M53,MIN('Team &amp; Salaries'!$N53,'Team &amp; Salaries'!$P53),IF(BR$6&gt;'Team &amp; Salaries'!$M53,IFERROR(MIN('Team &amp; Salaries'!$P53,BF142+'Team &amp; Salaries'!$N53),MIN('Team &amp; Salaries'!$N53,'Team &amp; Salaries'!$P53)),0))))))+IF($A142=Projections!$C$87,Revenue!BP$72,0)</f>
        <v>1</v>
      </c>
      <c r="BS142" s="286">
        <f>IF('Team &amp; Salaries'!$O53="Never",IF(BS$6&gt;='Team &amp; Salaries'!$M53,MIN('Team &amp; Salaries'!$N53,'Team &amp; Salaries'!$P53),0),IF('Team &amp; Salaries'!$O53="Monthly",IF(BS$6='Team &amp; Salaries'!$M53,MIN('Team &amp; Salaries'!$N53,'Team &amp; Salaries'!$P53),IF(BS$6&gt;'Team &amp; Salaries'!$M53,MIN('Team &amp; Salaries'!$P53,BR142+'Team &amp; Salaries'!$N53),0)),IF('Team &amp; Salaries'!$O53="Quarterly",IF(BS$6='Team &amp; Salaries'!$M53,MIN('Team &amp; Salaries'!$N53,'Team &amp; Salaries'!$P53),IF(BS$6&gt;'Team &amp; Salaries'!$M53,IFERROR(MIN('Team &amp; Salaries'!$P53,IF(ISNUMBER(BP142),BP142,0)+'Team &amp; Salaries'!$N53),'Team &amp; Salaries'!$N53),0)),IF('Team &amp; Salaries'!$O53="Annually",IF(BS$6='Team &amp; Salaries'!$M53,MIN('Team &amp; Salaries'!$N53,'Team &amp; Salaries'!$P53),IF(BS$6&gt;'Team &amp; Salaries'!$M53,IFERROR(MIN('Team &amp; Salaries'!$P53,BG142+'Team &amp; Salaries'!$N53),MIN('Team &amp; Salaries'!$N53,'Team &amp; Salaries'!$P53)),0))))))+IF($A142=Projections!$C$87,Revenue!BQ$72,0)</f>
        <v>1</v>
      </c>
      <c r="BT142" s="286">
        <f>IF('Team &amp; Salaries'!$O53="Never",IF(BT$6&gt;='Team &amp; Salaries'!$M53,MIN('Team &amp; Salaries'!$N53,'Team &amp; Salaries'!$P53),0),IF('Team &amp; Salaries'!$O53="Monthly",IF(BT$6='Team &amp; Salaries'!$M53,MIN('Team &amp; Salaries'!$N53,'Team &amp; Salaries'!$P53),IF(BT$6&gt;'Team &amp; Salaries'!$M53,MIN('Team &amp; Salaries'!$P53,BS142+'Team &amp; Salaries'!$N53),0)),IF('Team &amp; Salaries'!$O53="Quarterly",IF(BT$6='Team &amp; Salaries'!$M53,MIN('Team &amp; Salaries'!$N53,'Team &amp; Salaries'!$P53),IF(BT$6&gt;'Team &amp; Salaries'!$M53,IFERROR(MIN('Team &amp; Salaries'!$P53,IF(ISNUMBER(BQ142),BQ142,0)+'Team &amp; Salaries'!$N53),'Team &amp; Salaries'!$N53),0)),IF('Team &amp; Salaries'!$O53="Annually",IF(BT$6='Team &amp; Salaries'!$M53,MIN('Team &amp; Salaries'!$N53,'Team &amp; Salaries'!$P53),IF(BT$6&gt;'Team &amp; Salaries'!$M53,IFERROR(MIN('Team &amp; Salaries'!$P53,BH142+'Team &amp; Salaries'!$N53),MIN('Team &amp; Salaries'!$N53,'Team &amp; Salaries'!$P53)),0))))))+IF($A142=Projections!$C$87,Revenue!BR$72,0)</f>
        <v>1</v>
      </c>
      <c r="BU142" s="286">
        <f>IF('Team &amp; Salaries'!$O53="Never",IF(BU$6&gt;='Team &amp; Salaries'!$M53,MIN('Team &amp; Salaries'!$N53,'Team &amp; Salaries'!$P53),0),IF('Team &amp; Salaries'!$O53="Monthly",IF(BU$6='Team &amp; Salaries'!$M53,MIN('Team &amp; Salaries'!$N53,'Team &amp; Salaries'!$P53),IF(BU$6&gt;'Team &amp; Salaries'!$M53,MIN('Team &amp; Salaries'!$P53,BT142+'Team &amp; Salaries'!$N53),0)),IF('Team &amp; Salaries'!$O53="Quarterly",IF(BU$6='Team &amp; Salaries'!$M53,MIN('Team &amp; Salaries'!$N53,'Team &amp; Salaries'!$P53),IF(BU$6&gt;'Team &amp; Salaries'!$M53,IFERROR(MIN('Team &amp; Salaries'!$P53,IF(ISNUMBER(BR142),BR142,0)+'Team &amp; Salaries'!$N53),'Team &amp; Salaries'!$N53),0)),IF('Team &amp; Salaries'!$O53="Annually",IF(BU$6='Team &amp; Salaries'!$M53,MIN('Team &amp; Salaries'!$N53,'Team &amp; Salaries'!$P53),IF(BU$6&gt;'Team &amp; Salaries'!$M53,IFERROR(MIN('Team &amp; Salaries'!$P53,BI142+'Team &amp; Salaries'!$N53),MIN('Team &amp; Salaries'!$N53,'Team &amp; Salaries'!$P53)),0))))))+IF($A142=Projections!$C$87,Revenue!BS$72,0)</f>
        <v>1</v>
      </c>
      <c r="BV142" s="286">
        <f>IF('Team &amp; Salaries'!$O53="Never",IF(BV$6&gt;='Team &amp; Salaries'!$M53,MIN('Team &amp; Salaries'!$N53,'Team &amp; Salaries'!$P53),0),IF('Team &amp; Salaries'!$O53="Monthly",IF(BV$6='Team &amp; Salaries'!$M53,MIN('Team &amp; Salaries'!$N53,'Team &amp; Salaries'!$P53),IF(BV$6&gt;'Team &amp; Salaries'!$M53,MIN('Team &amp; Salaries'!$P53,BU142+'Team &amp; Salaries'!$N53),0)),IF('Team &amp; Salaries'!$O53="Quarterly",IF(BV$6='Team &amp; Salaries'!$M53,MIN('Team &amp; Salaries'!$N53,'Team &amp; Salaries'!$P53),IF(BV$6&gt;'Team &amp; Salaries'!$M53,IFERROR(MIN('Team &amp; Salaries'!$P53,IF(ISNUMBER(BS142),BS142,0)+'Team &amp; Salaries'!$N53),'Team &amp; Salaries'!$N53),0)),IF('Team &amp; Salaries'!$O53="Annually",IF(BV$6='Team &amp; Salaries'!$M53,MIN('Team &amp; Salaries'!$N53,'Team &amp; Salaries'!$P53),IF(BV$6&gt;'Team &amp; Salaries'!$M53,IFERROR(MIN('Team &amp; Salaries'!$P53,BJ142+'Team &amp; Salaries'!$N53),MIN('Team &amp; Salaries'!$N53,'Team &amp; Salaries'!$P53)),0))))))+IF($A142=Projections!$C$87,Revenue!BT$72,0)</f>
        <v>1</v>
      </c>
      <c r="BW142" s="286">
        <f>IF('Team &amp; Salaries'!$O53="Never",IF(BW$6&gt;='Team &amp; Salaries'!$M53,MIN('Team &amp; Salaries'!$N53,'Team &amp; Salaries'!$P53),0),IF('Team &amp; Salaries'!$O53="Monthly",IF(BW$6='Team &amp; Salaries'!$M53,MIN('Team &amp; Salaries'!$N53,'Team &amp; Salaries'!$P53),IF(BW$6&gt;'Team &amp; Salaries'!$M53,MIN('Team &amp; Salaries'!$P53,BV142+'Team &amp; Salaries'!$N53),0)),IF('Team &amp; Salaries'!$O53="Quarterly",IF(BW$6='Team &amp; Salaries'!$M53,MIN('Team &amp; Salaries'!$N53,'Team &amp; Salaries'!$P53),IF(BW$6&gt;'Team &amp; Salaries'!$M53,IFERROR(MIN('Team &amp; Salaries'!$P53,IF(ISNUMBER(BT142),BT142,0)+'Team &amp; Salaries'!$N53),'Team &amp; Salaries'!$N53),0)),IF('Team &amp; Salaries'!$O53="Annually",IF(BW$6='Team &amp; Salaries'!$M53,MIN('Team &amp; Salaries'!$N53,'Team &amp; Salaries'!$P53),IF(BW$6&gt;'Team &amp; Salaries'!$M53,IFERROR(MIN('Team &amp; Salaries'!$P53,BK142+'Team &amp; Salaries'!$N53),MIN('Team &amp; Salaries'!$N53,'Team &amp; Salaries'!$P53)),0))))))+IF($A142=Projections!$C$87,Revenue!BU$72,0)</f>
        <v>1</v>
      </c>
      <c r="BX142" s="286">
        <f>IF('Team &amp; Salaries'!$O53="Never",IF(BX$6&gt;='Team &amp; Salaries'!$M53,MIN('Team &amp; Salaries'!$N53,'Team &amp; Salaries'!$P53),0),IF('Team &amp; Salaries'!$O53="Monthly",IF(BX$6='Team &amp; Salaries'!$M53,MIN('Team &amp; Salaries'!$N53,'Team &amp; Salaries'!$P53),IF(BX$6&gt;'Team &amp; Salaries'!$M53,MIN('Team &amp; Salaries'!$P53,BW142+'Team &amp; Salaries'!$N53),0)),IF('Team &amp; Salaries'!$O53="Quarterly",IF(BX$6='Team &amp; Salaries'!$M53,MIN('Team &amp; Salaries'!$N53,'Team &amp; Salaries'!$P53),IF(BX$6&gt;'Team &amp; Salaries'!$M53,IFERROR(MIN('Team &amp; Salaries'!$P53,IF(ISNUMBER(BU142),BU142,0)+'Team &amp; Salaries'!$N53),'Team &amp; Salaries'!$N53),0)),IF('Team &amp; Salaries'!$O53="Annually",IF(BX$6='Team &amp; Salaries'!$M53,MIN('Team &amp; Salaries'!$N53,'Team &amp; Salaries'!$P53),IF(BX$6&gt;'Team &amp; Salaries'!$M53,IFERROR(MIN('Team &amp; Salaries'!$P53,BL142+'Team &amp; Salaries'!$N53),MIN('Team &amp; Salaries'!$N53,'Team &amp; Salaries'!$P53)),0))))))+IF($A142=Projections!$C$87,Revenue!BV$72,0)</f>
        <v>1</v>
      </c>
      <c r="BY142" s="286">
        <f>IF('Team &amp; Salaries'!$O53="Never",IF(BY$6&gt;='Team &amp; Salaries'!$M53,MIN('Team &amp; Salaries'!$N53,'Team &amp; Salaries'!$P53),0),IF('Team &amp; Salaries'!$O53="Monthly",IF(BY$6='Team &amp; Salaries'!$M53,MIN('Team &amp; Salaries'!$N53,'Team &amp; Salaries'!$P53),IF(BY$6&gt;'Team &amp; Salaries'!$M53,MIN('Team &amp; Salaries'!$P53,BX142+'Team &amp; Salaries'!$N53),0)),IF('Team &amp; Salaries'!$O53="Quarterly",IF(BY$6='Team &amp; Salaries'!$M53,MIN('Team &amp; Salaries'!$N53,'Team &amp; Salaries'!$P53),IF(BY$6&gt;'Team &amp; Salaries'!$M53,IFERROR(MIN('Team &amp; Salaries'!$P53,IF(ISNUMBER(BV142),BV142,0)+'Team &amp; Salaries'!$N53),'Team &amp; Salaries'!$N53),0)),IF('Team &amp; Salaries'!$O53="Annually",IF(BY$6='Team &amp; Salaries'!$M53,MIN('Team &amp; Salaries'!$N53,'Team &amp; Salaries'!$P53),IF(BY$6&gt;'Team &amp; Salaries'!$M53,IFERROR(MIN('Team &amp; Salaries'!$P53,BM142+'Team &amp; Salaries'!$N53),MIN('Team &amp; Salaries'!$N53,'Team &amp; Salaries'!$P53)),0))))))+IF($A142=Projections!$C$87,Revenue!BW$72,0)</f>
        <v>1</v>
      </c>
      <c r="BZ142" s="286">
        <f>IF('Team &amp; Salaries'!$O53="Never",IF(BZ$6&gt;='Team &amp; Salaries'!$M53,MIN('Team &amp; Salaries'!$N53,'Team &amp; Salaries'!$P53),0),IF('Team &amp; Salaries'!$O53="Monthly",IF(BZ$6='Team &amp; Salaries'!$M53,MIN('Team &amp; Salaries'!$N53,'Team &amp; Salaries'!$P53),IF(BZ$6&gt;'Team &amp; Salaries'!$M53,MIN('Team &amp; Salaries'!$P53,BY142+'Team &amp; Salaries'!$N53),0)),IF('Team &amp; Salaries'!$O53="Quarterly",IF(BZ$6='Team &amp; Salaries'!$M53,MIN('Team &amp; Salaries'!$N53,'Team &amp; Salaries'!$P53),IF(BZ$6&gt;'Team &amp; Salaries'!$M53,IFERROR(MIN('Team &amp; Salaries'!$P53,IF(ISNUMBER(BW142),BW142,0)+'Team &amp; Salaries'!$N53),'Team &amp; Salaries'!$N53),0)),IF('Team &amp; Salaries'!$O53="Annually",IF(BZ$6='Team &amp; Salaries'!$M53,MIN('Team &amp; Salaries'!$N53,'Team &amp; Salaries'!$P53),IF(BZ$6&gt;'Team &amp; Salaries'!$M53,IFERROR(MIN('Team &amp; Salaries'!$P53,BN142+'Team &amp; Salaries'!$N53),MIN('Team &amp; Salaries'!$N53,'Team &amp; Salaries'!$P53)),0))))))+IF($A142=Projections!$C$87,Revenue!BX$72,0)</f>
        <v>1</v>
      </c>
      <c r="CA142" s="286">
        <f>IF('Team &amp; Salaries'!$O53="Never",IF(CA$6&gt;='Team &amp; Salaries'!$M53,MIN('Team &amp; Salaries'!$N53,'Team &amp; Salaries'!$P53),0),IF('Team &amp; Salaries'!$O53="Monthly",IF(CA$6='Team &amp; Salaries'!$M53,MIN('Team &amp; Salaries'!$N53,'Team &amp; Salaries'!$P53),IF(CA$6&gt;'Team &amp; Salaries'!$M53,MIN('Team &amp; Salaries'!$P53,BZ142+'Team &amp; Salaries'!$N53),0)),IF('Team &amp; Salaries'!$O53="Quarterly",IF(CA$6='Team &amp; Salaries'!$M53,MIN('Team &amp; Salaries'!$N53,'Team &amp; Salaries'!$P53),IF(CA$6&gt;'Team &amp; Salaries'!$M53,IFERROR(MIN('Team &amp; Salaries'!$P53,IF(ISNUMBER(BX142),BX142,0)+'Team &amp; Salaries'!$N53),'Team &amp; Salaries'!$N53),0)),IF('Team &amp; Salaries'!$O53="Annually",IF(CA$6='Team &amp; Salaries'!$M53,MIN('Team &amp; Salaries'!$N53,'Team &amp; Salaries'!$P53),IF(CA$6&gt;'Team &amp; Salaries'!$M53,IFERROR(MIN('Team &amp; Salaries'!$P53,BO142+'Team &amp; Salaries'!$N53),MIN('Team &amp; Salaries'!$N53,'Team &amp; Salaries'!$P53)),0))))))+IF($A142=Projections!$C$87,Revenue!BY$72,0)</f>
        <v>1</v>
      </c>
      <c r="CB142" s="286">
        <f>IF('Team &amp; Salaries'!$O53="Never",IF(CB$6&gt;='Team &amp; Salaries'!$M53,MIN('Team &amp; Salaries'!$N53,'Team &amp; Salaries'!$P53),0),IF('Team &amp; Salaries'!$O53="Monthly",IF(CB$6='Team &amp; Salaries'!$M53,MIN('Team &amp; Salaries'!$N53,'Team &amp; Salaries'!$P53),IF(CB$6&gt;'Team &amp; Salaries'!$M53,MIN('Team &amp; Salaries'!$P53,CA142+'Team &amp; Salaries'!$N53),0)),IF('Team &amp; Salaries'!$O53="Quarterly",IF(CB$6='Team &amp; Salaries'!$M53,MIN('Team &amp; Salaries'!$N53,'Team &amp; Salaries'!$P53),IF(CB$6&gt;'Team &amp; Salaries'!$M53,IFERROR(MIN('Team &amp; Salaries'!$P53,IF(ISNUMBER(BY142),BY142,0)+'Team &amp; Salaries'!$N53),'Team &amp; Salaries'!$N53),0)),IF('Team &amp; Salaries'!$O53="Annually",IF(CB$6='Team &amp; Salaries'!$M53,MIN('Team &amp; Salaries'!$N53,'Team &amp; Salaries'!$P53),IF(CB$6&gt;'Team &amp; Salaries'!$M53,IFERROR(MIN('Team &amp; Salaries'!$P53,BP142+'Team &amp; Salaries'!$N53),MIN('Team &amp; Salaries'!$N53,'Team &amp; Salaries'!$P53)),0))))))+IF($A142=Projections!$C$87,Revenue!BZ$72,0)</f>
        <v>1</v>
      </c>
      <c r="CC142" s="286">
        <f>IF('Team &amp; Salaries'!$O53="Never",IF(CC$6&gt;='Team &amp; Salaries'!$M53,MIN('Team &amp; Salaries'!$N53,'Team &amp; Salaries'!$P53),0),IF('Team &amp; Salaries'!$O53="Monthly",IF(CC$6='Team &amp; Salaries'!$M53,MIN('Team &amp; Salaries'!$N53,'Team &amp; Salaries'!$P53),IF(CC$6&gt;'Team &amp; Salaries'!$M53,MIN('Team &amp; Salaries'!$P53,CB142+'Team &amp; Salaries'!$N53),0)),IF('Team &amp; Salaries'!$O53="Quarterly",IF(CC$6='Team &amp; Salaries'!$M53,MIN('Team &amp; Salaries'!$N53,'Team &amp; Salaries'!$P53),IF(CC$6&gt;'Team &amp; Salaries'!$M53,IFERROR(MIN('Team &amp; Salaries'!$P53,IF(ISNUMBER(BZ142),BZ142,0)+'Team &amp; Salaries'!$N53),'Team &amp; Salaries'!$N53),0)),IF('Team &amp; Salaries'!$O53="Annually",IF(CC$6='Team &amp; Salaries'!$M53,MIN('Team &amp; Salaries'!$N53,'Team &amp; Salaries'!$P53),IF(CC$6&gt;'Team &amp; Salaries'!$M53,IFERROR(MIN('Team &amp; Salaries'!$P53,BQ142+'Team &amp; Salaries'!$N53),MIN('Team &amp; Salaries'!$N53,'Team &amp; Salaries'!$P53)),0))))))+IF($A142=Projections!$C$87,Revenue!CA$72,0)</f>
        <v>1</v>
      </c>
      <c r="CD142" s="286">
        <f>IF('Team &amp; Salaries'!$O53="Never",IF(CD$6&gt;='Team &amp; Salaries'!$M53,MIN('Team &amp; Salaries'!$N53,'Team &amp; Salaries'!$P53),0),IF('Team &amp; Salaries'!$O53="Monthly",IF(CD$6='Team &amp; Salaries'!$M53,MIN('Team &amp; Salaries'!$N53,'Team &amp; Salaries'!$P53),IF(CD$6&gt;'Team &amp; Salaries'!$M53,MIN('Team &amp; Salaries'!$P53,CC142+'Team &amp; Salaries'!$N53),0)),IF('Team &amp; Salaries'!$O53="Quarterly",IF(CD$6='Team &amp; Salaries'!$M53,MIN('Team &amp; Salaries'!$N53,'Team &amp; Salaries'!$P53),IF(CD$6&gt;'Team &amp; Salaries'!$M53,IFERROR(MIN('Team &amp; Salaries'!$P53,IF(ISNUMBER(CA142),CA142,0)+'Team &amp; Salaries'!$N53),'Team &amp; Salaries'!$N53),0)),IF('Team &amp; Salaries'!$O53="Annually",IF(CD$6='Team &amp; Salaries'!$M53,MIN('Team &amp; Salaries'!$N53,'Team &amp; Salaries'!$P53),IF(CD$6&gt;'Team &amp; Salaries'!$M53,IFERROR(MIN('Team &amp; Salaries'!$P53,BR142+'Team &amp; Salaries'!$N53),MIN('Team &amp; Salaries'!$N53,'Team &amp; Salaries'!$P53)),0))))))+IF($A142=Projections!$C$87,Revenue!CB$72,0)</f>
        <v>1</v>
      </c>
      <c r="CE142" s="286">
        <f>IF('Team &amp; Salaries'!$O53="Never",IF(CE$6&gt;='Team &amp; Salaries'!$M53,MIN('Team &amp; Salaries'!$N53,'Team &amp; Salaries'!$P53),0),IF('Team &amp; Salaries'!$O53="Monthly",IF(CE$6='Team &amp; Salaries'!$M53,MIN('Team &amp; Salaries'!$N53,'Team &amp; Salaries'!$P53),IF(CE$6&gt;'Team &amp; Salaries'!$M53,MIN('Team &amp; Salaries'!$P53,CD142+'Team &amp; Salaries'!$N53),0)),IF('Team &amp; Salaries'!$O53="Quarterly",IF(CE$6='Team &amp; Salaries'!$M53,MIN('Team &amp; Salaries'!$N53,'Team &amp; Salaries'!$P53),IF(CE$6&gt;'Team &amp; Salaries'!$M53,IFERROR(MIN('Team &amp; Salaries'!$P53,IF(ISNUMBER(CB142),CB142,0)+'Team &amp; Salaries'!$N53),'Team &amp; Salaries'!$N53),0)),IF('Team &amp; Salaries'!$O53="Annually",IF(CE$6='Team &amp; Salaries'!$M53,MIN('Team &amp; Salaries'!$N53,'Team &amp; Salaries'!$P53),IF(CE$6&gt;'Team &amp; Salaries'!$M53,IFERROR(MIN('Team &amp; Salaries'!$P53,BS142+'Team &amp; Salaries'!$N53),MIN('Team &amp; Salaries'!$N53,'Team &amp; Salaries'!$P53)),0))))))+IF($A142=Projections!$C$87,Revenue!CC$72,0)</f>
        <v>1</v>
      </c>
      <c r="CF142" s="286">
        <f>IF('Team &amp; Salaries'!$O53="Never",IF(CF$6&gt;='Team &amp; Salaries'!$M53,MIN('Team &amp; Salaries'!$N53,'Team &amp; Salaries'!$P53),0),IF('Team &amp; Salaries'!$O53="Monthly",IF(CF$6='Team &amp; Salaries'!$M53,MIN('Team &amp; Salaries'!$N53,'Team &amp; Salaries'!$P53),IF(CF$6&gt;'Team &amp; Salaries'!$M53,MIN('Team &amp; Salaries'!$P53,CE142+'Team &amp; Salaries'!$N53),0)),IF('Team &amp; Salaries'!$O53="Quarterly",IF(CF$6='Team &amp; Salaries'!$M53,MIN('Team &amp; Salaries'!$N53,'Team &amp; Salaries'!$P53),IF(CF$6&gt;'Team &amp; Salaries'!$M53,IFERROR(MIN('Team &amp; Salaries'!$P53,IF(ISNUMBER(CC142),CC142,0)+'Team &amp; Salaries'!$N53),'Team &amp; Salaries'!$N53),0)),IF('Team &amp; Salaries'!$O53="Annually",IF(CF$6='Team &amp; Salaries'!$M53,MIN('Team &amp; Salaries'!$N53,'Team &amp; Salaries'!$P53),IF(CF$6&gt;'Team &amp; Salaries'!$M53,IFERROR(MIN('Team &amp; Salaries'!$P53,BT142+'Team &amp; Salaries'!$N53),MIN('Team &amp; Salaries'!$N53,'Team &amp; Salaries'!$P53)),0))))))+IF($A142=Projections!$C$87,Revenue!CD$72,0)</f>
        <v>1</v>
      </c>
      <c r="CG142" s="286">
        <f>IF('Team &amp; Salaries'!$O53="Never",IF(CG$6&gt;='Team &amp; Salaries'!$M53,MIN('Team &amp; Salaries'!$N53,'Team &amp; Salaries'!$P53),0),IF('Team &amp; Salaries'!$O53="Monthly",IF(CG$6='Team &amp; Salaries'!$M53,MIN('Team &amp; Salaries'!$N53,'Team &amp; Salaries'!$P53),IF(CG$6&gt;'Team &amp; Salaries'!$M53,MIN('Team &amp; Salaries'!$P53,CF142+'Team &amp; Salaries'!$N53),0)),IF('Team &amp; Salaries'!$O53="Quarterly",IF(CG$6='Team &amp; Salaries'!$M53,MIN('Team &amp; Salaries'!$N53,'Team &amp; Salaries'!$P53),IF(CG$6&gt;'Team &amp; Salaries'!$M53,IFERROR(MIN('Team &amp; Salaries'!$P53,IF(ISNUMBER(CD142),CD142,0)+'Team &amp; Salaries'!$N53),'Team &amp; Salaries'!$N53),0)),IF('Team &amp; Salaries'!$O53="Annually",IF(CG$6='Team &amp; Salaries'!$M53,MIN('Team &amp; Salaries'!$N53,'Team &amp; Salaries'!$P53),IF(CG$6&gt;'Team &amp; Salaries'!$M53,IFERROR(MIN('Team &amp; Salaries'!$P53,BU142+'Team &amp; Salaries'!$N53),MIN('Team &amp; Salaries'!$N53,'Team &amp; Salaries'!$P53)),0))))))+IF($A142=Projections!$C$87,Revenue!CE$72,0)</f>
        <v>1</v>
      </c>
      <c r="CH142" s="286">
        <f>IF('Team &amp; Salaries'!$O53="Never",IF(CH$6&gt;='Team &amp; Salaries'!$M53,MIN('Team &amp; Salaries'!$N53,'Team &amp; Salaries'!$P53),0),IF('Team &amp; Salaries'!$O53="Monthly",IF(CH$6='Team &amp; Salaries'!$M53,MIN('Team &amp; Salaries'!$N53,'Team &amp; Salaries'!$P53),IF(CH$6&gt;'Team &amp; Salaries'!$M53,MIN('Team &amp; Salaries'!$P53,CG142+'Team &amp; Salaries'!$N53),0)),IF('Team &amp; Salaries'!$O53="Quarterly",IF(CH$6='Team &amp; Salaries'!$M53,MIN('Team &amp; Salaries'!$N53,'Team &amp; Salaries'!$P53),IF(CH$6&gt;'Team &amp; Salaries'!$M53,IFERROR(MIN('Team &amp; Salaries'!$P53,IF(ISNUMBER(CE142),CE142,0)+'Team &amp; Salaries'!$N53),'Team &amp; Salaries'!$N53),0)),IF('Team &amp; Salaries'!$O53="Annually",IF(CH$6='Team &amp; Salaries'!$M53,MIN('Team &amp; Salaries'!$N53,'Team &amp; Salaries'!$P53),IF(CH$6&gt;'Team &amp; Salaries'!$M53,IFERROR(MIN('Team &amp; Salaries'!$P53,BV142+'Team &amp; Salaries'!$N53),MIN('Team &amp; Salaries'!$N53,'Team &amp; Salaries'!$P53)),0))))))+IF($A142=Projections!$C$87,Revenue!CF$72,0)</f>
        <v>1</v>
      </c>
      <c r="CI142" s="286">
        <f>IF('Team &amp; Salaries'!$O53="Never",IF(CI$6&gt;='Team &amp; Salaries'!$M53,MIN('Team &amp; Salaries'!$N53,'Team &amp; Salaries'!$P53),0),IF('Team &amp; Salaries'!$O53="Monthly",IF(CI$6='Team &amp; Salaries'!$M53,MIN('Team &amp; Salaries'!$N53,'Team &amp; Salaries'!$P53),IF(CI$6&gt;'Team &amp; Salaries'!$M53,MIN('Team &amp; Salaries'!$P53,CH142+'Team &amp; Salaries'!$N53),0)),IF('Team &amp; Salaries'!$O53="Quarterly",IF(CI$6='Team &amp; Salaries'!$M53,MIN('Team &amp; Salaries'!$N53,'Team &amp; Salaries'!$P53),IF(CI$6&gt;'Team &amp; Salaries'!$M53,IFERROR(MIN('Team &amp; Salaries'!$P53,IF(ISNUMBER(CF142),CF142,0)+'Team &amp; Salaries'!$N53),'Team &amp; Salaries'!$N53),0)),IF('Team &amp; Salaries'!$O53="Annually",IF(CI$6='Team &amp; Salaries'!$M53,MIN('Team &amp; Salaries'!$N53,'Team &amp; Salaries'!$P53),IF(CI$6&gt;'Team &amp; Salaries'!$M53,IFERROR(MIN('Team &amp; Salaries'!$P53,BW142+'Team &amp; Salaries'!$N53),MIN('Team &amp; Salaries'!$N53,'Team &amp; Salaries'!$P53)),0))))))+IF($A142=Projections!$C$87,Revenue!CG$72,0)</f>
        <v>1</v>
      </c>
      <c r="CJ142" s="286">
        <f>IF('Team &amp; Salaries'!$O53="Never",IF(CJ$6&gt;='Team &amp; Salaries'!$M53,MIN('Team &amp; Salaries'!$N53,'Team &amp; Salaries'!$P53),0),IF('Team &amp; Salaries'!$O53="Monthly",IF(CJ$6='Team &amp; Salaries'!$M53,MIN('Team &amp; Salaries'!$N53,'Team &amp; Salaries'!$P53),IF(CJ$6&gt;'Team &amp; Salaries'!$M53,MIN('Team &amp; Salaries'!$P53,CI142+'Team &amp; Salaries'!$N53),0)),IF('Team &amp; Salaries'!$O53="Quarterly",IF(CJ$6='Team &amp; Salaries'!$M53,MIN('Team &amp; Salaries'!$N53,'Team &amp; Salaries'!$P53),IF(CJ$6&gt;'Team &amp; Salaries'!$M53,IFERROR(MIN('Team &amp; Salaries'!$P53,IF(ISNUMBER(CG142),CG142,0)+'Team &amp; Salaries'!$N53),'Team &amp; Salaries'!$N53),0)),IF('Team &amp; Salaries'!$O53="Annually",IF(CJ$6='Team &amp; Salaries'!$M53,MIN('Team &amp; Salaries'!$N53,'Team &amp; Salaries'!$P53),IF(CJ$6&gt;'Team &amp; Salaries'!$M53,IFERROR(MIN('Team &amp; Salaries'!$P53,BX142+'Team &amp; Salaries'!$N53),MIN('Team &amp; Salaries'!$N53,'Team &amp; Salaries'!$P53)),0))))))+IF($A142=Projections!$C$87,Revenue!CH$72,0)</f>
        <v>1</v>
      </c>
      <c r="CK142" s="286">
        <f>IF('Team &amp; Salaries'!$O53="Never",IF(CK$6&gt;='Team &amp; Salaries'!$M53,MIN('Team &amp; Salaries'!$N53,'Team &amp; Salaries'!$P53),0),IF('Team &amp; Salaries'!$O53="Monthly",IF(CK$6='Team &amp; Salaries'!$M53,MIN('Team &amp; Salaries'!$N53,'Team &amp; Salaries'!$P53),IF(CK$6&gt;'Team &amp; Salaries'!$M53,MIN('Team &amp; Salaries'!$P53,CJ142+'Team &amp; Salaries'!$N53),0)),IF('Team &amp; Salaries'!$O53="Quarterly",IF(CK$6='Team &amp; Salaries'!$M53,MIN('Team &amp; Salaries'!$N53,'Team &amp; Salaries'!$P53),IF(CK$6&gt;'Team &amp; Salaries'!$M53,IFERROR(MIN('Team &amp; Salaries'!$P53,IF(ISNUMBER(CH142),CH142,0)+'Team &amp; Salaries'!$N53),'Team &amp; Salaries'!$N53),0)),IF('Team &amp; Salaries'!$O53="Annually",IF(CK$6='Team &amp; Salaries'!$M53,MIN('Team &amp; Salaries'!$N53,'Team &amp; Salaries'!$P53),IF(CK$6&gt;'Team &amp; Salaries'!$M53,IFERROR(MIN('Team &amp; Salaries'!$P53,BY142+'Team &amp; Salaries'!$N53),MIN('Team &amp; Salaries'!$N53,'Team &amp; Salaries'!$P53)),0))))))+IF($A142=Projections!$C$87,Revenue!CI$72,0)</f>
        <v>1</v>
      </c>
      <c r="CL142" s="286">
        <f>IF('Team &amp; Salaries'!$O53="Never",IF(CL$6&gt;='Team &amp; Salaries'!$M53,MIN('Team &amp; Salaries'!$N53,'Team &amp; Salaries'!$P53),0),IF('Team &amp; Salaries'!$O53="Monthly",IF(CL$6='Team &amp; Salaries'!$M53,MIN('Team &amp; Salaries'!$N53,'Team &amp; Salaries'!$P53),IF(CL$6&gt;'Team &amp; Salaries'!$M53,MIN('Team &amp; Salaries'!$P53,CK142+'Team &amp; Salaries'!$N53),0)),IF('Team &amp; Salaries'!$O53="Quarterly",IF(CL$6='Team &amp; Salaries'!$M53,MIN('Team &amp; Salaries'!$N53,'Team &amp; Salaries'!$P53),IF(CL$6&gt;'Team &amp; Salaries'!$M53,IFERROR(MIN('Team &amp; Salaries'!$P53,IF(ISNUMBER(CI142),CI142,0)+'Team &amp; Salaries'!$N53),'Team &amp; Salaries'!$N53),0)),IF('Team &amp; Salaries'!$O53="Annually",IF(CL$6='Team &amp; Salaries'!$M53,MIN('Team &amp; Salaries'!$N53,'Team &amp; Salaries'!$P53),IF(CL$6&gt;'Team &amp; Salaries'!$M53,IFERROR(MIN('Team &amp; Salaries'!$P53,BZ142+'Team &amp; Salaries'!$N53),MIN('Team &amp; Salaries'!$N53,'Team &amp; Salaries'!$P53)),0))))))+IF($A142=Projections!$C$87,Revenue!CJ$72,0)</f>
        <v>1</v>
      </c>
      <c r="CM142" s="286">
        <f>IF('Team &amp; Salaries'!$O53="Never",IF(CM$6&gt;='Team &amp; Salaries'!$M53,MIN('Team &amp; Salaries'!$N53,'Team &amp; Salaries'!$P53),0),IF('Team &amp; Salaries'!$O53="Monthly",IF(CM$6='Team &amp; Salaries'!$M53,MIN('Team &amp; Salaries'!$N53,'Team &amp; Salaries'!$P53),IF(CM$6&gt;'Team &amp; Salaries'!$M53,MIN('Team &amp; Salaries'!$P53,CL142+'Team &amp; Salaries'!$N53),0)),IF('Team &amp; Salaries'!$O53="Quarterly",IF(CM$6='Team &amp; Salaries'!$M53,MIN('Team &amp; Salaries'!$N53,'Team &amp; Salaries'!$P53),IF(CM$6&gt;'Team &amp; Salaries'!$M53,IFERROR(MIN('Team &amp; Salaries'!$P53,IF(ISNUMBER(CJ142),CJ142,0)+'Team &amp; Salaries'!$N53),'Team &amp; Salaries'!$N53),0)),IF('Team &amp; Salaries'!$O53="Annually",IF(CM$6='Team &amp; Salaries'!$M53,MIN('Team &amp; Salaries'!$N53,'Team &amp; Salaries'!$P53),IF(CM$6&gt;'Team &amp; Salaries'!$M53,IFERROR(MIN('Team &amp; Salaries'!$P53,CA142+'Team &amp; Salaries'!$N53),MIN('Team &amp; Salaries'!$N53,'Team &amp; Salaries'!$P53)),0))))))+IF($A142=Projections!$C$87,Revenue!CK$72,0)</f>
        <v>1</v>
      </c>
      <c r="CN142" s="286">
        <f>IF('Team &amp; Salaries'!$O53="Never",IF(CN$6&gt;='Team &amp; Salaries'!$M53,MIN('Team &amp; Salaries'!$N53,'Team &amp; Salaries'!$P53),0),IF('Team &amp; Salaries'!$O53="Monthly",IF(CN$6='Team &amp; Salaries'!$M53,MIN('Team &amp; Salaries'!$N53,'Team &amp; Salaries'!$P53),IF(CN$6&gt;'Team &amp; Salaries'!$M53,MIN('Team &amp; Salaries'!$P53,CM142+'Team &amp; Salaries'!$N53),0)),IF('Team &amp; Salaries'!$O53="Quarterly",IF(CN$6='Team &amp; Salaries'!$M53,MIN('Team &amp; Salaries'!$N53,'Team &amp; Salaries'!$P53),IF(CN$6&gt;'Team &amp; Salaries'!$M53,IFERROR(MIN('Team &amp; Salaries'!$P53,IF(ISNUMBER(CK142),CK142,0)+'Team &amp; Salaries'!$N53),'Team &amp; Salaries'!$N53),0)),IF('Team &amp; Salaries'!$O53="Annually",IF(CN$6='Team &amp; Salaries'!$M53,MIN('Team &amp; Salaries'!$N53,'Team &amp; Salaries'!$P53),IF(CN$6&gt;'Team &amp; Salaries'!$M53,IFERROR(MIN('Team &amp; Salaries'!$P53,CB142+'Team &amp; Salaries'!$N53),MIN('Team &amp; Salaries'!$N53,'Team &amp; Salaries'!$P53)),0))))))+IF($A142=Projections!$C$87,Revenue!CL$72,0)</f>
        <v>1</v>
      </c>
      <c r="CO142" s="286">
        <f>IF('Team &amp; Salaries'!$O53="Never",IF(CO$6&gt;='Team &amp; Salaries'!$M53,MIN('Team &amp; Salaries'!$N53,'Team &amp; Salaries'!$P53),0),IF('Team &amp; Salaries'!$O53="Monthly",IF(CO$6='Team &amp; Salaries'!$M53,MIN('Team &amp; Salaries'!$N53,'Team &amp; Salaries'!$P53),IF(CO$6&gt;'Team &amp; Salaries'!$M53,MIN('Team &amp; Salaries'!$P53,CN142+'Team &amp; Salaries'!$N53),0)),IF('Team &amp; Salaries'!$O53="Quarterly",IF(CO$6='Team &amp; Salaries'!$M53,MIN('Team &amp; Salaries'!$N53,'Team &amp; Salaries'!$P53),IF(CO$6&gt;'Team &amp; Salaries'!$M53,IFERROR(MIN('Team &amp; Salaries'!$P53,IF(ISNUMBER(CL142),CL142,0)+'Team &amp; Salaries'!$N53),'Team &amp; Salaries'!$N53),0)),IF('Team &amp; Salaries'!$O53="Annually",IF(CO$6='Team &amp; Salaries'!$M53,MIN('Team &amp; Salaries'!$N53,'Team &amp; Salaries'!$P53),IF(CO$6&gt;'Team &amp; Salaries'!$M53,IFERROR(MIN('Team &amp; Salaries'!$P53,CC142+'Team &amp; Salaries'!$N53),MIN('Team &amp; Salaries'!$N53,'Team &amp; Salaries'!$P53)),0))))))+IF($A142=Projections!$C$87,Revenue!CM$72,0)</f>
        <v>1</v>
      </c>
      <c r="CP142" s="286">
        <f>IF('Team &amp; Salaries'!$O53="Never",IF(CP$6&gt;='Team &amp; Salaries'!$M53,MIN('Team &amp; Salaries'!$N53,'Team &amp; Salaries'!$P53),0),IF('Team &amp; Salaries'!$O53="Monthly",IF(CP$6='Team &amp; Salaries'!$M53,MIN('Team &amp; Salaries'!$N53,'Team &amp; Salaries'!$P53),IF(CP$6&gt;'Team &amp; Salaries'!$M53,MIN('Team &amp; Salaries'!$P53,CO142+'Team &amp; Salaries'!$N53),0)),IF('Team &amp; Salaries'!$O53="Quarterly",IF(CP$6='Team &amp; Salaries'!$M53,MIN('Team &amp; Salaries'!$N53,'Team &amp; Salaries'!$P53),IF(CP$6&gt;'Team &amp; Salaries'!$M53,IFERROR(MIN('Team &amp; Salaries'!$P53,IF(ISNUMBER(CM142),CM142,0)+'Team &amp; Salaries'!$N53),'Team &amp; Salaries'!$N53),0)),IF('Team &amp; Salaries'!$O53="Annually",IF(CP$6='Team &amp; Salaries'!$M53,MIN('Team &amp; Salaries'!$N53,'Team &amp; Salaries'!$P53),IF(CP$6&gt;'Team &amp; Salaries'!$M53,IFERROR(MIN('Team &amp; Salaries'!$P53,CD142+'Team &amp; Salaries'!$N53),MIN('Team &amp; Salaries'!$N53,'Team &amp; Salaries'!$P53)),0))))))+IF($A142=Projections!$C$87,Revenue!CN$72,0)</f>
        <v>1</v>
      </c>
      <c r="CQ142" s="286">
        <f>IF('Team &amp; Salaries'!$O53="Never",IF(CQ$6&gt;='Team &amp; Salaries'!$M53,MIN('Team &amp; Salaries'!$N53,'Team &amp; Salaries'!$P53),0),IF('Team &amp; Salaries'!$O53="Monthly",IF(CQ$6='Team &amp; Salaries'!$M53,MIN('Team &amp; Salaries'!$N53,'Team &amp; Salaries'!$P53),IF(CQ$6&gt;'Team &amp; Salaries'!$M53,MIN('Team &amp; Salaries'!$P53,CP142+'Team &amp; Salaries'!$N53),0)),IF('Team &amp; Salaries'!$O53="Quarterly",IF(CQ$6='Team &amp; Salaries'!$M53,MIN('Team &amp; Salaries'!$N53,'Team &amp; Salaries'!$P53),IF(CQ$6&gt;'Team &amp; Salaries'!$M53,IFERROR(MIN('Team &amp; Salaries'!$P53,IF(ISNUMBER(CN142),CN142,0)+'Team &amp; Salaries'!$N53),'Team &amp; Salaries'!$N53),0)),IF('Team &amp; Salaries'!$O53="Annually",IF(CQ$6='Team &amp; Salaries'!$M53,MIN('Team &amp; Salaries'!$N53,'Team &amp; Salaries'!$P53),IF(CQ$6&gt;'Team &amp; Salaries'!$M53,IFERROR(MIN('Team &amp; Salaries'!$P53,CE142+'Team &amp; Salaries'!$N53),MIN('Team &amp; Salaries'!$N53,'Team &amp; Salaries'!$P53)),0))))))+IF($A142=Projections!$C$87,Revenue!CO$72,0)</f>
        <v>1</v>
      </c>
      <c r="CR142" s="286">
        <f>IF('Team &amp; Salaries'!$O53="Never",IF(CR$6&gt;='Team &amp; Salaries'!$M53,MIN('Team &amp; Salaries'!$N53,'Team &amp; Salaries'!$P53),0),IF('Team &amp; Salaries'!$O53="Monthly",IF(CR$6='Team &amp; Salaries'!$M53,MIN('Team &amp; Salaries'!$N53,'Team &amp; Salaries'!$P53),IF(CR$6&gt;'Team &amp; Salaries'!$M53,MIN('Team &amp; Salaries'!$P53,CQ142+'Team &amp; Salaries'!$N53),0)),IF('Team &amp; Salaries'!$O53="Quarterly",IF(CR$6='Team &amp; Salaries'!$M53,MIN('Team &amp; Salaries'!$N53,'Team &amp; Salaries'!$P53),IF(CR$6&gt;'Team &amp; Salaries'!$M53,IFERROR(MIN('Team &amp; Salaries'!$P53,IF(ISNUMBER(CO142),CO142,0)+'Team &amp; Salaries'!$N53),'Team &amp; Salaries'!$N53),0)),IF('Team &amp; Salaries'!$O53="Annually",IF(CR$6='Team &amp; Salaries'!$M53,MIN('Team &amp; Salaries'!$N53,'Team &amp; Salaries'!$P53),IF(CR$6&gt;'Team &amp; Salaries'!$M53,IFERROR(MIN('Team &amp; Salaries'!$P53,CF142+'Team &amp; Salaries'!$N53),MIN('Team &amp; Salaries'!$N53,'Team &amp; Salaries'!$P53)),0))))))+IF($A142=Projections!$C$87,Revenue!CP$72,0)</f>
        <v>1</v>
      </c>
      <c r="CS142" s="286">
        <f>IF('Team &amp; Salaries'!$O53="Never",IF(CS$6&gt;='Team &amp; Salaries'!$M53,MIN('Team &amp; Salaries'!$N53,'Team &amp; Salaries'!$P53),0),IF('Team &amp; Salaries'!$O53="Monthly",IF(CS$6='Team &amp; Salaries'!$M53,MIN('Team &amp; Salaries'!$N53,'Team &amp; Salaries'!$P53),IF(CS$6&gt;'Team &amp; Salaries'!$M53,MIN('Team &amp; Salaries'!$P53,CR142+'Team &amp; Salaries'!$N53),0)),IF('Team &amp; Salaries'!$O53="Quarterly",IF(CS$6='Team &amp; Salaries'!$M53,MIN('Team &amp; Salaries'!$N53,'Team &amp; Salaries'!$P53),IF(CS$6&gt;'Team &amp; Salaries'!$M53,IFERROR(MIN('Team &amp; Salaries'!$P53,IF(ISNUMBER(CP142),CP142,0)+'Team &amp; Salaries'!$N53),'Team &amp; Salaries'!$N53),0)),IF('Team &amp; Salaries'!$O53="Annually",IF(CS$6='Team &amp; Salaries'!$M53,MIN('Team &amp; Salaries'!$N53,'Team &amp; Salaries'!$P53),IF(CS$6&gt;'Team &amp; Salaries'!$M53,IFERROR(MIN('Team &amp; Salaries'!$P53,CG142+'Team &amp; Salaries'!$N53),MIN('Team &amp; Salaries'!$N53,'Team &amp; Salaries'!$P53)),0))))))+IF($A142=Projections!$C$87,Revenue!CQ$72,0)</f>
        <v>1</v>
      </c>
      <c r="CT142" s="286">
        <f>IF('Team &amp; Salaries'!$O53="Never",IF(CT$6&gt;='Team &amp; Salaries'!$M53,MIN('Team &amp; Salaries'!$N53,'Team &amp; Salaries'!$P53),0),IF('Team &amp; Salaries'!$O53="Monthly",IF(CT$6='Team &amp; Salaries'!$M53,MIN('Team &amp; Salaries'!$N53,'Team &amp; Salaries'!$P53),IF(CT$6&gt;'Team &amp; Salaries'!$M53,MIN('Team &amp; Salaries'!$P53,CS142+'Team &amp; Salaries'!$N53),0)),IF('Team &amp; Salaries'!$O53="Quarterly",IF(CT$6='Team &amp; Salaries'!$M53,MIN('Team &amp; Salaries'!$N53,'Team &amp; Salaries'!$P53),IF(CT$6&gt;'Team &amp; Salaries'!$M53,IFERROR(MIN('Team &amp; Salaries'!$P53,IF(ISNUMBER(CQ142),CQ142,0)+'Team &amp; Salaries'!$N53),'Team &amp; Salaries'!$N53),0)),IF('Team &amp; Salaries'!$O53="Annually",IF(CT$6='Team &amp; Salaries'!$M53,MIN('Team &amp; Salaries'!$N53,'Team &amp; Salaries'!$P53),IF(CT$6&gt;'Team &amp; Salaries'!$M53,IFERROR(MIN('Team &amp; Salaries'!$P53,CH142+'Team &amp; Salaries'!$N53),MIN('Team &amp; Salaries'!$N53,'Team &amp; Salaries'!$P53)),0))))))+IF($A142=Projections!$C$87,Revenue!CR$72,0)</f>
        <v>1</v>
      </c>
      <c r="CU142" s="286">
        <f>IF('Team &amp; Salaries'!$O53="Never",IF(CU$6&gt;='Team &amp; Salaries'!$M53,MIN('Team &amp; Salaries'!$N53,'Team &amp; Salaries'!$P53),0),IF('Team &amp; Salaries'!$O53="Monthly",IF(CU$6='Team &amp; Salaries'!$M53,MIN('Team &amp; Salaries'!$N53,'Team &amp; Salaries'!$P53),IF(CU$6&gt;'Team &amp; Salaries'!$M53,MIN('Team &amp; Salaries'!$P53,CT142+'Team &amp; Salaries'!$N53),0)),IF('Team &amp; Salaries'!$O53="Quarterly",IF(CU$6='Team &amp; Salaries'!$M53,MIN('Team &amp; Salaries'!$N53,'Team &amp; Salaries'!$P53),IF(CU$6&gt;'Team &amp; Salaries'!$M53,IFERROR(MIN('Team &amp; Salaries'!$P53,IF(ISNUMBER(CR142),CR142,0)+'Team &amp; Salaries'!$N53),'Team &amp; Salaries'!$N53),0)),IF('Team &amp; Salaries'!$O53="Annually",IF(CU$6='Team &amp; Salaries'!$M53,MIN('Team &amp; Salaries'!$N53,'Team &amp; Salaries'!$P53),IF(CU$6&gt;'Team &amp; Salaries'!$M53,IFERROR(MIN('Team &amp; Salaries'!$P53,CI142+'Team &amp; Salaries'!$N53),MIN('Team &amp; Salaries'!$N53,'Team &amp; Salaries'!$P53)),0))))))+IF($A142=Projections!$C$87,Revenue!CS$72,0)</f>
        <v>1</v>
      </c>
      <c r="CV142" s="286">
        <f>IF('Team &amp; Salaries'!$O53="Never",IF(CV$6&gt;='Team &amp; Salaries'!$M53,MIN('Team &amp; Salaries'!$N53,'Team &amp; Salaries'!$P53),0),IF('Team &amp; Salaries'!$O53="Monthly",IF(CV$6='Team &amp; Salaries'!$M53,MIN('Team &amp; Salaries'!$N53,'Team &amp; Salaries'!$P53),IF(CV$6&gt;'Team &amp; Salaries'!$M53,MIN('Team &amp; Salaries'!$P53,CU142+'Team &amp; Salaries'!$N53),0)),IF('Team &amp; Salaries'!$O53="Quarterly",IF(CV$6='Team &amp; Salaries'!$M53,MIN('Team &amp; Salaries'!$N53,'Team &amp; Salaries'!$P53),IF(CV$6&gt;'Team &amp; Salaries'!$M53,IFERROR(MIN('Team &amp; Salaries'!$P53,IF(ISNUMBER(CS142),CS142,0)+'Team &amp; Salaries'!$N53),'Team &amp; Salaries'!$N53),0)),IF('Team &amp; Salaries'!$O53="Annually",IF(CV$6='Team &amp; Salaries'!$M53,MIN('Team &amp; Salaries'!$N53,'Team &amp; Salaries'!$P53),IF(CV$6&gt;'Team &amp; Salaries'!$M53,IFERROR(MIN('Team &amp; Salaries'!$P53,CJ142+'Team &amp; Salaries'!$N53),MIN('Team &amp; Salaries'!$N53,'Team &amp; Salaries'!$P53)),0))))))+IF($A142=Projections!$C$87,Revenue!CT$72,0)</f>
        <v>1</v>
      </c>
      <c r="CW142" s="286">
        <f>IF('Team &amp; Salaries'!$O53="Never",IF(CW$6&gt;='Team &amp; Salaries'!$M53,MIN('Team &amp; Salaries'!$N53,'Team &amp; Salaries'!$P53),0),IF('Team &amp; Salaries'!$O53="Monthly",IF(CW$6='Team &amp; Salaries'!$M53,MIN('Team &amp; Salaries'!$N53,'Team &amp; Salaries'!$P53),IF(CW$6&gt;'Team &amp; Salaries'!$M53,MIN('Team &amp; Salaries'!$P53,CV142+'Team &amp; Salaries'!$N53),0)),IF('Team &amp; Salaries'!$O53="Quarterly",IF(CW$6='Team &amp; Salaries'!$M53,MIN('Team &amp; Salaries'!$N53,'Team &amp; Salaries'!$P53),IF(CW$6&gt;'Team &amp; Salaries'!$M53,IFERROR(MIN('Team &amp; Salaries'!$P53,IF(ISNUMBER(CT142),CT142,0)+'Team &amp; Salaries'!$N53),'Team &amp; Salaries'!$N53),0)),IF('Team &amp; Salaries'!$O53="Annually",IF(CW$6='Team &amp; Salaries'!$M53,MIN('Team &amp; Salaries'!$N53,'Team &amp; Salaries'!$P53),IF(CW$6&gt;'Team &amp; Salaries'!$M53,IFERROR(MIN('Team &amp; Salaries'!$P53,CK142+'Team &amp; Salaries'!$N53),MIN('Team &amp; Salaries'!$N53,'Team &amp; Salaries'!$P53)),0))))))+IF($A142=Projections!$C$87,Revenue!CU$72,0)</f>
        <v>1</v>
      </c>
      <c r="CX142" s="286">
        <f>IF('Team &amp; Salaries'!$O53="Never",IF(CX$6&gt;='Team &amp; Salaries'!$M53,MIN('Team &amp; Salaries'!$N53,'Team &amp; Salaries'!$P53),0),IF('Team &amp; Salaries'!$O53="Monthly",IF(CX$6='Team &amp; Salaries'!$M53,MIN('Team &amp; Salaries'!$N53,'Team &amp; Salaries'!$P53),IF(CX$6&gt;'Team &amp; Salaries'!$M53,MIN('Team &amp; Salaries'!$P53,CW142+'Team &amp; Salaries'!$N53),0)),IF('Team &amp; Salaries'!$O53="Quarterly",IF(CX$6='Team &amp; Salaries'!$M53,MIN('Team &amp; Salaries'!$N53,'Team &amp; Salaries'!$P53),IF(CX$6&gt;'Team &amp; Salaries'!$M53,IFERROR(MIN('Team &amp; Salaries'!$P53,IF(ISNUMBER(CU142),CU142,0)+'Team &amp; Salaries'!$N53),'Team &amp; Salaries'!$N53),0)),IF('Team &amp; Salaries'!$O53="Annually",IF(CX$6='Team &amp; Salaries'!$M53,MIN('Team &amp; Salaries'!$N53,'Team &amp; Salaries'!$P53),IF(CX$6&gt;'Team &amp; Salaries'!$M53,IFERROR(MIN('Team &amp; Salaries'!$P53,CL142+'Team &amp; Salaries'!$N53),MIN('Team &amp; Salaries'!$N53,'Team &amp; Salaries'!$P53)),0))))))+IF($A142=Projections!$C$87,Revenue!CV$72,0)</f>
        <v>1</v>
      </c>
      <c r="CY142" s="286">
        <f>IF('Team &amp; Salaries'!$O53="Never",IF(CY$6&gt;='Team &amp; Salaries'!$M53,MIN('Team &amp; Salaries'!$N53,'Team &amp; Salaries'!$P53),0),IF('Team &amp; Salaries'!$O53="Monthly",IF(CY$6='Team &amp; Salaries'!$M53,MIN('Team &amp; Salaries'!$N53,'Team &amp; Salaries'!$P53),IF(CY$6&gt;'Team &amp; Salaries'!$M53,MIN('Team &amp; Salaries'!$P53,CX142+'Team &amp; Salaries'!$N53),0)),IF('Team &amp; Salaries'!$O53="Quarterly",IF(CY$6='Team &amp; Salaries'!$M53,MIN('Team &amp; Salaries'!$N53,'Team &amp; Salaries'!$P53),IF(CY$6&gt;'Team &amp; Salaries'!$M53,IFERROR(MIN('Team &amp; Salaries'!$P53,IF(ISNUMBER(CV142),CV142,0)+'Team &amp; Salaries'!$N53),'Team &amp; Salaries'!$N53),0)),IF('Team &amp; Salaries'!$O53="Annually",IF(CY$6='Team &amp; Salaries'!$M53,MIN('Team &amp; Salaries'!$N53,'Team &amp; Salaries'!$P53),IF(CY$6&gt;'Team &amp; Salaries'!$M53,IFERROR(MIN('Team &amp; Salaries'!$P53,CM142+'Team &amp; Salaries'!$N53),MIN('Team &amp; Salaries'!$N53,'Team &amp; Salaries'!$P53)),0))))))+IF($A142=Projections!$C$87,Revenue!CW$72,0)</f>
        <v>1</v>
      </c>
      <c r="CZ142" s="286">
        <f>IF('Team &amp; Salaries'!$O53="Never",IF(CZ$6&gt;='Team &amp; Salaries'!$M53,MIN('Team &amp; Salaries'!$N53,'Team &amp; Salaries'!$P53),0),IF('Team &amp; Salaries'!$O53="Monthly",IF(CZ$6='Team &amp; Salaries'!$M53,MIN('Team &amp; Salaries'!$N53,'Team &amp; Salaries'!$P53),IF(CZ$6&gt;'Team &amp; Salaries'!$M53,MIN('Team &amp; Salaries'!$P53,CY142+'Team &amp; Salaries'!$N53),0)),IF('Team &amp; Salaries'!$O53="Quarterly",IF(CZ$6='Team &amp; Salaries'!$M53,MIN('Team &amp; Salaries'!$N53,'Team &amp; Salaries'!$P53),IF(CZ$6&gt;'Team &amp; Salaries'!$M53,IFERROR(MIN('Team &amp; Salaries'!$P53,IF(ISNUMBER(CW142),CW142,0)+'Team &amp; Salaries'!$N53),'Team &amp; Salaries'!$N53),0)),IF('Team &amp; Salaries'!$O53="Annually",IF(CZ$6='Team &amp; Salaries'!$M53,MIN('Team &amp; Salaries'!$N53,'Team &amp; Salaries'!$P53),IF(CZ$6&gt;'Team &amp; Salaries'!$M53,IFERROR(MIN('Team &amp; Salaries'!$P53,CN142+'Team &amp; Salaries'!$N53),MIN('Team &amp; Salaries'!$N53,'Team &amp; Salaries'!$P53)),0))))))+IF($A142=Projections!$C$87,Revenue!CX$72,0)</f>
        <v>1</v>
      </c>
      <c r="DA142" s="286">
        <f>IF('Team &amp; Salaries'!$O53="Never",IF(DA$6&gt;='Team &amp; Salaries'!$M53,MIN('Team &amp; Salaries'!$N53,'Team &amp; Salaries'!$P53),0),IF('Team &amp; Salaries'!$O53="Monthly",IF(DA$6='Team &amp; Salaries'!$M53,MIN('Team &amp; Salaries'!$N53,'Team &amp; Salaries'!$P53),IF(DA$6&gt;'Team &amp; Salaries'!$M53,MIN('Team &amp; Salaries'!$P53,CZ142+'Team &amp; Salaries'!$N53),0)),IF('Team &amp; Salaries'!$O53="Quarterly",IF(DA$6='Team &amp; Salaries'!$M53,MIN('Team &amp; Salaries'!$N53,'Team &amp; Salaries'!$P53),IF(DA$6&gt;'Team &amp; Salaries'!$M53,IFERROR(MIN('Team &amp; Salaries'!$P53,IF(ISNUMBER(CX142),CX142,0)+'Team &amp; Salaries'!$N53),'Team &amp; Salaries'!$N53),0)),IF('Team &amp; Salaries'!$O53="Annually",IF(DA$6='Team &amp; Salaries'!$M53,MIN('Team &amp; Salaries'!$N53,'Team &amp; Salaries'!$P53),IF(DA$6&gt;'Team &amp; Salaries'!$M53,IFERROR(MIN('Team &amp; Salaries'!$P53,CO142+'Team &amp; Salaries'!$N53),MIN('Team &amp; Salaries'!$N53,'Team &amp; Salaries'!$P53)),0))))))+IF($A142=Projections!$C$87,Revenue!CY$72,0)</f>
        <v>1</v>
      </c>
      <c r="DB142" s="286">
        <f>IF('Team &amp; Salaries'!$O53="Never",IF(DB$6&gt;='Team &amp; Salaries'!$M53,MIN('Team &amp; Salaries'!$N53,'Team &amp; Salaries'!$P53),0),IF('Team &amp; Salaries'!$O53="Monthly",IF(DB$6='Team &amp; Salaries'!$M53,MIN('Team &amp; Salaries'!$N53,'Team &amp; Salaries'!$P53),IF(DB$6&gt;'Team &amp; Salaries'!$M53,MIN('Team &amp; Salaries'!$P53,DA142+'Team &amp; Salaries'!$N53),0)),IF('Team &amp; Salaries'!$O53="Quarterly",IF(DB$6='Team &amp; Salaries'!$M53,MIN('Team &amp; Salaries'!$N53,'Team &amp; Salaries'!$P53),IF(DB$6&gt;'Team &amp; Salaries'!$M53,IFERROR(MIN('Team &amp; Salaries'!$P53,IF(ISNUMBER(CY142),CY142,0)+'Team &amp; Salaries'!$N53),'Team &amp; Salaries'!$N53),0)),IF('Team &amp; Salaries'!$O53="Annually",IF(DB$6='Team &amp; Salaries'!$M53,MIN('Team &amp; Salaries'!$N53,'Team &amp; Salaries'!$P53),IF(DB$6&gt;'Team &amp; Salaries'!$M53,IFERROR(MIN('Team &amp; Salaries'!$P53,CP142+'Team &amp; Salaries'!$N53),MIN('Team &amp; Salaries'!$N53,'Team &amp; Salaries'!$P53)),0))))))+IF($A142=Projections!$C$87,Revenue!CZ$72,0)</f>
        <v>1</v>
      </c>
      <c r="DC142" s="286">
        <f>IF('Team &amp; Salaries'!$O53="Never",IF(DC$6&gt;='Team &amp; Salaries'!$M53,MIN('Team &amp; Salaries'!$N53,'Team &amp; Salaries'!$P53),0),IF('Team &amp; Salaries'!$O53="Monthly",IF(DC$6='Team &amp; Salaries'!$M53,MIN('Team &amp; Salaries'!$N53,'Team &amp; Salaries'!$P53),IF(DC$6&gt;'Team &amp; Salaries'!$M53,MIN('Team &amp; Salaries'!$P53,DB142+'Team &amp; Salaries'!$N53),0)),IF('Team &amp; Salaries'!$O53="Quarterly",IF(DC$6='Team &amp; Salaries'!$M53,MIN('Team &amp; Salaries'!$N53,'Team &amp; Salaries'!$P53),IF(DC$6&gt;'Team &amp; Salaries'!$M53,IFERROR(MIN('Team &amp; Salaries'!$P53,IF(ISNUMBER(CZ142),CZ142,0)+'Team &amp; Salaries'!$N53),'Team &amp; Salaries'!$N53),0)),IF('Team &amp; Salaries'!$O53="Annually",IF(DC$6='Team &amp; Salaries'!$M53,MIN('Team &amp; Salaries'!$N53,'Team &amp; Salaries'!$P53),IF(DC$6&gt;'Team &amp; Salaries'!$M53,IFERROR(MIN('Team &amp; Salaries'!$P53,CQ142+'Team &amp; Salaries'!$N53),MIN('Team &amp; Salaries'!$N53,'Team &amp; Salaries'!$P53)),0))))))+IF($A142=Projections!$C$87,Revenue!DA$72,0)</f>
        <v>1</v>
      </c>
      <c r="DD142" s="286">
        <f>IF('Team &amp; Salaries'!$O53="Never",IF(DD$6&gt;='Team &amp; Salaries'!$M53,MIN('Team &amp; Salaries'!$N53,'Team &amp; Salaries'!$P53),0),IF('Team &amp; Salaries'!$O53="Monthly",IF(DD$6='Team &amp; Salaries'!$M53,MIN('Team &amp; Salaries'!$N53,'Team &amp; Salaries'!$P53),IF(DD$6&gt;'Team &amp; Salaries'!$M53,MIN('Team &amp; Salaries'!$P53,DC142+'Team &amp; Salaries'!$N53),0)),IF('Team &amp; Salaries'!$O53="Quarterly",IF(DD$6='Team &amp; Salaries'!$M53,MIN('Team &amp; Salaries'!$N53,'Team &amp; Salaries'!$P53),IF(DD$6&gt;'Team &amp; Salaries'!$M53,IFERROR(MIN('Team &amp; Salaries'!$P53,IF(ISNUMBER(DA142),DA142,0)+'Team &amp; Salaries'!$N53),'Team &amp; Salaries'!$N53),0)),IF('Team &amp; Salaries'!$O53="Annually",IF(DD$6='Team &amp; Salaries'!$M53,MIN('Team &amp; Salaries'!$N53,'Team &amp; Salaries'!$P53),IF(DD$6&gt;'Team &amp; Salaries'!$M53,IFERROR(MIN('Team &amp; Salaries'!$P53,CR142+'Team &amp; Salaries'!$N53),MIN('Team &amp; Salaries'!$N53,'Team &amp; Salaries'!$P53)),0))))))+IF($A142=Projections!$C$87,Revenue!DB$72,0)</f>
        <v>1</v>
      </c>
      <c r="DE142" s="286">
        <f>IF('Team &amp; Salaries'!$O53="Never",IF(DE$6&gt;='Team &amp; Salaries'!$M53,MIN('Team &amp; Salaries'!$N53,'Team &amp; Salaries'!$P53),0),IF('Team &amp; Salaries'!$O53="Monthly",IF(DE$6='Team &amp; Salaries'!$M53,MIN('Team &amp; Salaries'!$N53,'Team &amp; Salaries'!$P53),IF(DE$6&gt;'Team &amp; Salaries'!$M53,MIN('Team &amp; Salaries'!$P53,DD142+'Team &amp; Salaries'!$N53),0)),IF('Team &amp; Salaries'!$O53="Quarterly",IF(DE$6='Team &amp; Salaries'!$M53,MIN('Team &amp; Salaries'!$N53,'Team &amp; Salaries'!$P53),IF(DE$6&gt;'Team &amp; Salaries'!$M53,IFERROR(MIN('Team &amp; Salaries'!$P53,IF(ISNUMBER(DB142),DB142,0)+'Team &amp; Salaries'!$N53),'Team &amp; Salaries'!$N53),0)),IF('Team &amp; Salaries'!$O53="Annually",IF(DE$6='Team &amp; Salaries'!$M53,MIN('Team &amp; Salaries'!$N53,'Team &amp; Salaries'!$P53),IF(DE$6&gt;'Team &amp; Salaries'!$M53,IFERROR(MIN('Team &amp; Salaries'!$P53,CS142+'Team &amp; Salaries'!$N53),MIN('Team &amp; Salaries'!$N53,'Team &amp; Salaries'!$P53)),0))))))+IF($A142=Projections!$C$87,Revenue!DC$72,0)</f>
        <v>1</v>
      </c>
      <c r="DF142" s="286">
        <f>IF('Team &amp; Salaries'!$O53="Never",IF(DF$6&gt;='Team &amp; Salaries'!$M53,MIN('Team &amp; Salaries'!$N53,'Team &amp; Salaries'!$P53),0),IF('Team &amp; Salaries'!$O53="Monthly",IF(DF$6='Team &amp; Salaries'!$M53,MIN('Team &amp; Salaries'!$N53,'Team &amp; Salaries'!$P53),IF(DF$6&gt;'Team &amp; Salaries'!$M53,MIN('Team &amp; Salaries'!$P53,DE142+'Team &amp; Salaries'!$N53),0)),IF('Team &amp; Salaries'!$O53="Quarterly",IF(DF$6='Team &amp; Salaries'!$M53,MIN('Team &amp; Salaries'!$N53,'Team &amp; Salaries'!$P53),IF(DF$6&gt;'Team &amp; Salaries'!$M53,IFERROR(MIN('Team &amp; Salaries'!$P53,IF(ISNUMBER(DC142),DC142,0)+'Team &amp; Salaries'!$N53),'Team &amp; Salaries'!$N53),0)),IF('Team &amp; Salaries'!$O53="Annually",IF(DF$6='Team &amp; Salaries'!$M53,MIN('Team &amp; Salaries'!$N53,'Team &amp; Salaries'!$P53),IF(DF$6&gt;'Team &amp; Salaries'!$M53,IFERROR(MIN('Team &amp; Salaries'!$P53,CT142+'Team &amp; Salaries'!$N53),MIN('Team &amp; Salaries'!$N53,'Team &amp; Salaries'!$P53)),0))))))+IF($A142=Projections!$C$87,Revenue!DD$72,0)</f>
        <v>1</v>
      </c>
      <c r="DG142" s="286">
        <f>IF('Team &amp; Salaries'!$O53="Never",IF(DG$6&gt;='Team &amp; Salaries'!$M53,MIN('Team &amp; Salaries'!$N53,'Team &amp; Salaries'!$P53),0),IF('Team &amp; Salaries'!$O53="Monthly",IF(DG$6='Team &amp; Salaries'!$M53,MIN('Team &amp; Salaries'!$N53,'Team &amp; Salaries'!$P53),IF(DG$6&gt;'Team &amp; Salaries'!$M53,MIN('Team &amp; Salaries'!$P53,DF142+'Team &amp; Salaries'!$N53),0)),IF('Team &amp; Salaries'!$O53="Quarterly",IF(DG$6='Team &amp; Salaries'!$M53,MIN('Team &amp; Salaries'!$N53,'Team &amp; Salaries'!$P53),IF(DG$6&gt;'Team &amp; Salaries'!$M53,IFERROR(MIN('Team &amp; Salaries'!$P53,IF(ISNUMBER(DD142),DD142,0)+'Team &amp; Salaries'!$N53),'Team &amp; Salaries'!$N53),0)),IF('Team &amp; Salaries'!$O53="Annually",IF(DG$6='Team &amp; Salaries'!$M53,MIN('Team &amp; Salaries'!$N53,'Team &amp; Salaries'!$P53),IF(DG$6&gt;'Team &amp; Salaries'!$M53,IFERROR(MIN('Team &amp; Salaries'!$P53,CU142+'Team &amp; Salaries'!$N53),MIN('Team &amp; Salaries'!$N53,'Team &amp; Salaries'!$P53)),0))))))+IF($A142=Projections!$C$87,Revenue!DE$72,0)</f>
        <v>1</v>
      </c>
      <c r="DH142" s="286">
        <f>IF('Team &amp; Salaries'!$O53="Never",IF(DH$6&gt;='Team &amp; Salaries'!$M53,MIN('Team &amp; Salaries'!$N53,'Team &amp; Salaries'!$P53),0),IF('Team &amp; Salaries'!$O53="Monthly",IF(DH$6='Team &amp; Salaries'!$M53,MIN('Team &amp; Salaries'!$N53,'Team &amp; Salaries'!$P53),IF(DH$6&gt;'Team &amp; Salaries'!$M53,MIN('Team &amp; Salaries'!$P53,DG142+'Team &amp; Salaries'!$N53),0)),IF('Team &amp; Salaries'!$O53="Quarterly",IF(DH$6='Team &amp; Salaries'!$M53,MIN('Team &amp; Salaries'!$N53,'Team &amp; Salaries'!$P53),IF(DH$6&gt;'Team &amp; Salaries'!$M53,IFERROR(MIN('Team &amp; Salaries'!$P53,IF(ISNUMBER(DE142),DE142,0)+'Team &amp; Salaries'!$N53),'Team &amp; Salaries'!$N53),0)),IF('Team &amp; Salaries'!$O53="Annually",IF(DH$6='Team &amp; Salaries'!$M53,MIN('Team &amp; Salaries'!$N53,'Team &amp; Salaries'!$P53),IF(DH$6&gt;'Team &amp; Salaries'!$M53,IFERROR(MIN('Team &amp; Salaries'!$P53,CV142+'Team &amp; Salaries'!$N53),MIN('Team &amp; Salaries'!$N53,'Team &amp; Salaries'!$P53)),0))))))+IF($A142=Projections!$C$87,Revenue!DF$72,0)</f>
        <v>1</v>
      </c>
      <c r="DI142" s="286">
        <f>IF('Team &amp; Salaries'!$O53="Never",IF(DI$6&gt;='Team &amp; Salaries'!$M53,MIN('Team &amp; Salaries'!$N53,'Team &amp; Salaries'!$P53),0),IF('Team &amp; Salaries'!$O53="Monthly",IF(DI$6='Team &amp; Salaries'!$M53,MIN('Team &amp; Salaries'!$N53,'Team &amp; Salaries'!$P53),IF(DI$6&gt;'Team &amp; Salaries'!$M53,MIN('Team &amp; Salaries'!$P53,DH142+'Team &amp; Salaries'!$N53),0)),IF('Team &amp; Salaries'!$O53="Quarterly",IF(DI$6='Team &amp; Salaries'!$M53,MIN('Team &amp; Salaries'!$N53,'Team &amp; Salaries'!$P53),IF(DI$6&gt;'Team &amp; Salaries'!$M53,IFERROR(MIN('Team &amp; Salaries'!$P53,IF(ISNUMBER(DF142),DF142,0)+'Team &amp; Salaries'!$N53),'Team &amp; Salaries'!$N53),0)),IF('Team &amp; Salaries'!$O53="Annually",IF(DI$6='Team &amp; Salaries'!$M53,MIN('Team &amp; Salaries'!$N53,'Team &amp; Salaries'!$P53),IF(DI$6&gt;'Team &amp; Salaries'!$M53,IFERROR(MIN('Team &amp; Salaries'!$P53,CW142+'Team &amp; Salaries'!$N53),MIN('Team &amp; Salaries'!$N53,'Team &amp; Salaries'!$P53)),0))))))+IF($A142=Projections!$C$87,Revenue!DG$72,0)</f>
        <v>1</v>
      </c>
    </row>
    <row r="143" spans="1:113" customFormat="1" ht="16">
      <c r="A143" s="114" t="str">
        <f>'Team &amp; Salaries'!A54</f>
        <v>Sales &amp; Maketing</v>
      </c>
      <c r="B143" s="114"/>
      <c r="C143" s="114"/>
      <c r="D143" s="285"/>
      <c r="E143" s="361" t="s">
        <v>193</v>
      </c>
      <c r="F143" s="286"/>
      <c r="G143" s="174"/>
      <c r="H143" s="174"/>
      <c r="I143" s="174"/>
      <c r="J143" s="174"/>
      <c r="K143" s="174"/>
      <c r="L143" s="174"/>
      <c r="M143" s="174"/>
      <c r="N143" s="174"/>
      <c r="O143" s="174"/>
      <c r="P143" s="286"/>
      <c r="Q143" s="611"/>
      <c r="R143" s="174"/>
      <c r="S143" s="174"/>
      <c r="T143" s="174"/>
      <c r="U143" s="174"/>
      <c r="V143" s="174"/>
      <c r="W143" s="174"/>
      <c r="X143" s="174"/>
      <c r="Y143" s="174"/>
      <c r="Z143" s="174"/>
      <c r="AA143" s="174"/>
      <c r="AB143" s="174"/>
      <c r="AC143" s="365"/>
      <c r="AD143" s="174"/>
      <c r="AE143" s="174"/>
      <c r="AF143" s="174"/>
      <c r="AG143" s="174"/>
      <c r="AH143" s="174"/>
      <c r="AI143" s="174"/>
      <c r="AJ143" s="174"/>
      <c r="AK143" s="174"/>
      <c r="AL143" s="174"/>
      <c r="AM143" s="174"/>
      <c r="AN143" s="174"/>
      <c r="AO143" s="365"/>
      <c r="AP143" s="174"/>
      <c r="AQ143" s="174"/>
      <c r="AR143" s="174"/>
      <c r="AS143" s="174"/>
      <c r="AT143" s="174"/>
      <c r="AU143" s="174"/>
      <c r="AV143" s="174"/>
      <c r="AW143" s="174"/>
      <c r="AX143" s="174"/>
      <c r="AY143" s="174"/>
      <c r="AZ143" s="174"/>
      <c r="BA143" s="365"/>
      <c r="BB143" s="174"/>
      <c r="BC143" s="174"/>
      <c r="BD143" s="174"/>
      <c r="BE143" s="174"/>
      <c r="BF143" s="174"/>
      <c r="BG143" s="174"/>
      <c r="BH143" s="174"/>
      <c r="BI143" s="174"/>
      <c r="BJ143" s="174"/>
      <c r="BK143" s="174"/>
      <c r="BL143" s="174"/>
      <c r="BM143" s="365"/>
      <c r="BN143" s="174"/>
      <c r="BO143" s="174"/>
      <c r="BP143" s="174"/>
      <c r="BQ143" s="286">
        <f>IF('Team &amp; Salaries'!$O54="Never",IF(BQ$6&gt;='Team &amp; Salaries'!$M54,MIN('Team &amp; Salaries'!$N54,'Team &amp; Salaries'!$P54),0),IF('Team &amp; Salaries'!$O54="Monthly",IF(BQ$6='Team &amp; Salaries'!$M54,MIN('Team &amp; Salaries'!$N54,'Team &amp; Salaries'!$P54),IF(BQ$6&gt;'Team &amp; Salaries'!$M54,MIN('Team &amp; Salaries'!$P54,BP143+'Team &amp; Salaries'!$N54),0)),IF('Team &amp; Salaries'!$O54="Quarterly",IF(BQ$6='Team &amp; Salaries'!$M54,MIN('Team &amp; Salaries'!$N54,'Team &amp; Salaries'!$P54),IF(BQ$6&gt;'Team &amp; Salaries'!$M54,IFERROR(MIN('Team &amp; Salaries'!$P54,IF(ISNUMBER(BN143),BN143,0)+'Team &amp; Salaries'!$N54),'Team &amp; Salaries'!$N54),0)),IF('Team &amp; Salaries'!$O54="Annually",IF(BQ$6='Team &amp; Salaries'!$M54,MIN('Team &amp; Salaries'!$N54,'Team &amp; Salaries'!$P54),IF(BQ$6&gt;'Team &amp; Salaries'!$M54,IFERROR(MIN('Team &amp; Salaries'!$P54,BE143+'Team &amp; Salaries'!$N54),MIN('Team &amp; Salaries'!$N54,'Team &amp; Salaries'!$P54)),0))))))+IF($A143=Projections!$C$87,Revenue!BO$72,0)</f>
        <v>1</v>
      </c>
      <c r="BR143" s="286">
        <f>IF('Team &amp; Salaries'!$O54="Never",IF(BR$6&gt;='Team &amp; Salaries'!$M54,MIN('Team &amp; Salaries'!$N54,'Team &amp; Salaries'!$P54),0),IF('Team &amp; Salaries'!$O54="Monthly",IF(BR$6='Team &amp; Salaries'!$M54,MIN('Team &amp; Salaries'!$N54,'Team &amp; Salaries'!$P54),IF(BR$6&gt;'Team &amp; Salaries'!$M54,MIN('Team &amp; Salaries'!$P54,BQ143+'Team &amp; Salaries'!$N54),0)),IF('Team &amp; Salaries'!$O54="Quarterly",IF(BR$6='Team &amp; Salaries'!$M54,MIN('Team &amp; Salaries'!$N54,'Team &amp; Salaries'!$P54),IF(BR$6&gt;'Team &amp; Salaries'!$M54,IFERROR(MIN('Team &amp; Salaries'!$P54,IF(ISNUMBER(BO143),BO143,0)+'Team &amp; Salaries'!$N54),'Team &amp; Salaries'!$N54),0)),IF('Team &amp; Salaries'!$O54="Annually",IF(BR$6='Team &amp; Salaries'!$M54,MIN('Team &amp; Salaries'!$N54,'Team &amp; Salaries'!$P54),IF(BR$6&gt;'Team &amp; Salaries'!$M54,IFERROR(MIN('Team &amp; Salaries'!$P54,BF143+'Team &amp; Salaries'!$N54),MIN('Team &amp; Salaries'!$N54,'Team &amp; Salaries'!$P54)),0))))))+IF($A143=Projections!$C$87,Revenue!BP$72,0)</f>
        <v>1</v>
      </c>
      <c r="BS143" s="286">
        <f>IF('Team &amp; Salaries'!$O54="Never",IF(BS$6&gt;='Team &amp; Salaries'!$M54,MIN('Team &amp; Salaries'!$N54,'Team &amp; Salaries'!$P54),0),IF('Team &amp; Salaries'!$O54="Monthly",IF(BS$6='Team &amp; Salaries'!$M54,MIN('Team &amp; Salaries'!$N54,'Team &amp; Salaries'!$P54),IF(BS$6&gt;'Team &amp; Salaries'!$M54,MIN('Team &amp; Salaries'!$P54,BR143+'Team &amp; Salaries'!$N54),0)),IF('Team &amp; Salaries'!$O54="Quarterly",IF(BS$6='Team &amp; Salaries'!$M54,MIN('Team &amp; Salaries'!$N54,'Team &amp; Salaries'!$P54),IF(BS$6&gt;'Team &amp; Salaries'!$M54,IFERROR(MIN('Team &amp; Salaries'!$P54,IF(ISNUMBER(BP143),BP143,0)+'Team &amp; Salaries'!$N54),'Team &amp; Salaries'!$N54),0)),IF('Team &amp; Salaries'!$O54="Annually",IF(BS$6='Team &amp; Salaries'!$M54,MIN('Team &amp; Salaries'!$N54,'Team &amp; Salaries'!$P54),IF(BS$6&gt;'Team &amp; Salaries'!$M54,IFERROR(MIN('Team &amp; Salaries'!$P54,BG143+'Team &amp; Salaries'!$N54),MIN('Team &amp; Salaries'!$N54,'Team &amp; Salaries'!$P54)),0))))))+IF($A143=Projections!$C$87,Revenue!BQ$72,0)</f>
        <v>1</v>
      </c>
      <c r="BT143" s="286">
        <f>IF('Team &amp; Salaries'!$O54="Never",IF(BT$6&gt;='Team &amp; Salaries'!$M54,MIN('Team &amp; Salaries'!$N54,'Team &amp; Salaries'!$P54),0),IF('Team &amp; Salaries'!$O54="Monthly",IF(BT$6='Team &amp; Salaries'!$M54,MIN('Team &amp; Salaries'!$N54,'Team &amp; Salaries'!$P54),IF(BT$6&gt;'Team &amp; Salaries'!$M54,MIN('Team &amp; Salaries'!$P54,BS143+'Team &amp; Salaries'!$N54),0)),IF('Team &amp; Salaries'!$O54="Quarterly",IF(BT$6='Team &amp; Salaries'!$M54,MIN('Team &amp; Salaries'!$N54,'Team &amp; Salaries'!$P54),IF(BT$6&gt;'Team &amp; Salaries'!$M54,IFERROR(MIN('Team &amp; Salaries'!$P54,IF(ISNUMBER(BQ143),BQ143,0)+'Team &amp; Salaries'!$N54),'Team &amp; Salaries'!$N54),0)),IF('Team &amp; Salaries'!$O54="Annually",IF(BT$6='Team &amp; Salaries'!$M54,MIN('Team &amp; Salaries'!$N54,'Team &amp; Salaries'!$P54),IF(BT$6&gt;'Team &amp; Salaries'!$M54,IFERROR(MIN('Team &amp; Salaries'!$P54,BH143+'Team &amp; Salaries'!$N54),MIN('Team &amp; Salaries'!$N54,'Team &amp; Salaries'!$P54)),0))))))+IF($A143=Projections!$C$87,Revenue!BR$72,0)</f>
        <v>1</v>
      </c>
      <c r="BU143" s="286">
        <f>IF('Team &amp; Salaries'!$O54="Never",IF(BU$6&gt;='Team &amp; Salaries'!$M54,MIN('Team &amp; Salaries'!$N54,'Team &amp; Salaries'!$P54),0),IF('Team &amp; Salaries'!$O54="Monthly",IF(BU$6='Team &amp; Salaries'!$M54,MIN('Team &amp; Salaries'!$N54,'Team &amp; Salaries'!$P54),IF(BU$6&gt;'Team &amp; Salaries'!$M54,MIN('Team &amp; Salaries'!$P54,BT143+'Team &amp; Salaries'!$N54),0)),IF('Team &amp; Salaries'!$O54="Quarterly",IF(BU$6='Team &amp; Salaries'!$M54,MIN('Team &amp; Salaries'!$N54,'Team &amp; Salaries'!$P54),IF(BU$6&gt;'Team &amp; Salaries'!$M54,IFERROR(MIN('Team &amp; Salaries'!$P54,IF(ISNUMBER(BR143),BR143,0)+'Team &amp; Salaries'!$N54),'Team &amp; Salaries'!$N54),0)),IF('Team &amp; Salaries'!$O54="Annually",IF(BU$6='Team &amp; Salaries'!$M54,MIN('Team &amp; Salaries'!$N54,'Team &amp; Salaries'!$P54),IF(BU$6&gt;'Team &amp; Salaries'!$M54,IFERROR(MIN('Team &amp; Salaries'!$P54,BI143+'Team &amp; Salaries'!$N54),MIN('Team &amp; Salaries'!$N54,'Team &amp; Salaries'!$P54)),0))))))+IF($A143=Projections!$C$87,Revenue!BS$72,0)</f>
        <v>1</v>
      </c>
      <c r="BV143" s="174"/>
      <c r="BW143" s="174"/>
      <c r="BX143" s="174"/>
      <c r="BY143" s="365"/>
      <c r="BZ143" s="174"/>
      <c r="CA143" s="174"/>
      <c r="CB143" s="174"/>
      <c r="CC143" s="174"/>
      <c r="CD143" s="174"/>
      <c r="CE143" s="174"/>
      <c r="CF143" s="174"/>
      <c r="CG143" s="174"/>
      <c r="CH143" s="174"/>
      <c r="CI143" s="174"/>
      <c r="CJ143" s="174"/>
      <c r="CK143" s="174"/>
      <c r="CL143" s="174"/>
      <c r="CM143" s="174"/>
      <c r="CN143" s="174"/>
      <c r="CO143" s="174"/>
      <c r="CP143" s="174"/>
      <c r="CQ143" s="174"/>
      <c r="CR143" s="174"/>
      <c r="CS143" s="174"/>
      <c r="CT143" s="174"/>
      <c r="CU143" s="174"/>
      <c r="CV143" s="174"/>
      <c r="CW143" s="174"/>
      <c r="CX143" s="174"/>
      <c r="CY143" s="174"/>
      <c r="CZ143" s="174"/>
      <c r="DA143" s="174"/>
      <c r="DB143" s="174"/>
      <c r="DC143" s="174"/>
      <c r="DD143" s="174"/>
      <c r="DE143" s="174"/>
      <c r="DF143" s="174"/>
      <c r="DG143" s="174"/>
      <c r="DH143" s="174"/>
      <c r="DI143" s="174"/>
    </row>
    <row r="144" spans="1:113" customFormat="1" ht="16">
      <c r="A144" s="114" t="str">
        <f>'Team &amp; Salaries'!A55</f>
        <v>Sales &amp; Maketing</v>
      </c>
      <c r="B144" s="114"/>
      <c r="C144" s="114"/>
      <c r="D144" s="285"/>
      <c r="E144" s="361"/>
      <c r="F144" s="286"/>
      <c r="G144" s="174"/>
      <c r="H144" s="174"/>
      <c r="I144" s="174"/>
      <c r="J144" s="174"/>
      <c r="K144" s="174"/>
      <c r="L144" s="174"/>
      <c r="M144" s="174"/>
      <c r="N144" s="174"/>
      <c r="O144" s="174"/>
      <c r="P144" s="174"/>
      <c r="Q144" s="611"/>
      <c r="R144" s="174"/>
      <c r="S144" s="174"/>
      <c r="T144" s="174"/>
      <c r="U144" s="174"/>
      <c r="V144" s="174"/>
      <c r="W144" s="174"/>
      <c r="X144" s="174"/>
      <c r="Y144" s="174"/>
      <c r="Z144" s="174"/>
      <c r="AA144" s="174"/>
      <c r="AB144" s="174"/>
      <c r="AC144" s="365"/>
      <c r="AD144" s="174"/>
      <c r="AE144" s="174"/>
      <c r="AF144" s="174"/>
      <c r="AG144" s="174"/>
      <c r="AH144" s="174"/>
      <c r="AI144" s="174"/>
      <c r="AJ144" s="174"/>
      <c r="AK144" s="174"/>
      <c r="AL144" s="174"/>
      <c r="AM144" s="174"/>
      <c r="AN144" s="174"/>
      <c r="AO144" s="365"/>
      <c r="AP144" s="174"/>
      <c r="AQ144" s="174"/>
      <c r="AR144" s="174"/>
      <c r="AS144" s="174"/>
      <c r="AT144" s="174"/>
      <c r="AU144" s="174"/>
      <c r="AV144" s="174"/>
      <c r="AW144" s="174"/>
      <c r="AX144" s="174"/>
      <c r="AY144" s="174"/>
      <c r="AZ144" s="174"/>
      <c r="BA144" s="365"/>
      <c r="BB144" s="174"/>
      <c r="BC144" s="174"/>
      <c r="BD144" s="174"/>
      <c r="BE144" s="174"/>
      <c r="BF144" s="174"/>
      <c r="BG144" s="174"/>
      <c r="BH144" s="174"/>
      <c r="BI144" s="174"/>
      <c r="BJ144" s="174"/>
      <c r="BK144" s="174"/>
      <c r="BL144" s="174"/>
      <c r="BM144" s="365"/>
      <c r="BN144" s="174"/>
      <c r="BO144" s="174"/>
      <c r="BP144" s="174"/>
      <c r="BQ144" s="174"/>
      <c r="BR144" s="174"/>
      <c r="BS144" s="174"/>
      <c r="BT144" s="174"/>
      <c r="BU144" s="174"/>
      <c r="BV144" s="174"/>
      <c r="BW144" s="174"/>
      <c r="BX144" s="174"/>
      <c r="BY144" s="365"/>
      <c r="BZ144" s="174"/>
      <c r="CA144" s="174"/>
      <c r="CB144" s="174"/>
      <c r="CC144" s="174"/>
      <c r="CD144" s="174"/>
      <c r="CE144" s="174"/>
      <c r="CF144" s="174"/>
      <c r="CG144" s="174"/>
      <c r="CH144" s="174"/>
      <c r="CI144" s="174"/>
      <c r="CJ144" s="174"/>
      <c r="CK144" s="174"/>
      <c r="CL144" s="174"/>
      <c r="CM144" s="174"/>
      <c r="CN144" s="174"/>
      <c r="CO144" s="174"/>
      <c r="CP144" s="174"/>
      <c r="CQ144" s="174"/>
      <c r="CR144" s="174"/>
      <c r="CS144" s="174"/>
      <c r="CT144" s="174"/>
      <c r="CU144" s="174"/>
      <c r="CV144" s="174"/>
      <c r="CW144" s="174"/>
      <c r="CX144" s="174"/>
      <c r="CY144" s="174"/>
      <c r="CZ144" s="174"/>
      <c r="DA144" s="174"/>
      <c r="DB144" s="174"/>
      <c r="DC144" s="174"/>
      <c r="DD144" s="174"/>
      <c r="DE144" s="174"/>
      <c r="DF144" s="174"/>
      <c r="DG144" s="174"/>
      <c r="DH144" s="174"/>
      <c r="DI144" s="174"/>
    </row>
    <row r="145" spans="1:113" customFormat="1" ht="16">
      <c r="A145" s="114"/>
      <c r="B145" s="281"/>
      <c r="C145" s="281"/>
      <c r="D145" s="102"/>
      <c r="E145" s="280"/>
      <c r="F145" s="281"/>
      <c r="G145" s="281"/>
      <c r="H145" s="281"/>
      <c r="I145" s="281"/>
      <c r="J145" s="281"/>
      <c r="K145" s="281"/>
      <c r="L145" s="281"/>
      <c r="M145" s="281"/>
      <c r="N145" s="281"/>
      <c r="O145" s="281"/>
      <c r="P145" s="281"/>
      <c r="Q145" s="369"/>
      <c r="R145" s="281"/>
      <c r="S145" s="281"/>
      <c r="T145" s="281"/>
      <c r="U145" s="281"/>
      <c r="V145" s="281"/>
      <c r="W145" s="281"/>
      <c r="X145" s="281"/>
      <c r="Y145" s="281"/>
      <c r="Z145" s="281"/>
      <c r="AA145" s="281"/>
      <c r="AB145" s="281"/>
      <c r="AC145" s="369"/>
      <c r="AD145" s="281"/>
      <c r="AE145" s="281"/>
      <c r="AF145" s="281"/>
      <c r="AG145" s="281"/>
      <c r="AH145" s="281"/>
      <c r="AI145" s="281"/>
      <c r="AJ145" s="281"/>
      <c r="AK145" s="281"/>
      <c r="AL145" s="281"/>
      <c r="AM145" s="281"/>
      <c r="AN145" s="281"/>
      <c r="AO145" s="369"/>
      <c r="AP145" s="281"/>
      <c r="AQ145" s="281"/>
      <c r="AR145" s="281"/>
      <c r="AS145" s="281"/>
      <c r="AT145" s="281"/>
      <c r="AU145" s="281"/>
      <c r="AV145" s="281"/>
      <c r="AW145" s="281"/>
      <c r="AX145" s="281"/>
      <c r="AY145" s="281"/>
      <c r="AZ145" s="281"/>
      <c r="BA145" s="369"/>
      <c r="BB145" s="281"/>
      <c r="BC145" s="281"/>
      <c r="BD145" s="281"/>
      <c r="BE145" s="281"/>
      <c r="BF145" s="281"/>
      <c r="BG145" s="281"/>
      <c r="BH145" s="281"/>
      <c r="BI145" s="281"/>
      <c r="BJ145" s="281"/>
      <c r="BK145" s="281"/>
      <c r="BL145" s="281"/>
      <c r="BM145" s="369"/>
      <c r="BN145" s="281"/>
      <c r="BO145" s="281"/>
      <c r="BP145" s="281"/>
      <c r="BQ145" s="281"/>
      <c r="BR145" s="281"/>
      <c r="BS145" s="281"/>
      <c r="BT145" s="281"/>
      <c r="BU145" s="281"/>
      <c r="BV145" s="281"/>
      <c r="BW145" s="281"/>
      <c r="BX145" s="281"/>
      <c r="BY145" s="369"/>
      <c r="BZ145" s="281"/>
      <c r="CA145" s="281"/>
      <c r="CB145" s="281"/>
      <c r="CC145" s="281"/>
      <c r="CD145" s="281"/>
      <c r="CE145" s="281"/>
      <c r="CF145" s="281"/>
      <c r="CG145" s="281"/>
      <c r="CH145" s="281"/>
      <c r="CI145" s="281"/>
      <c r="CJ145" s="281"/>
      <c r="CK145" s="281"/>
      <c r="CL145" s="281"/>
      <c r="CM145" s="281"/>
      <c r="CN145" s="281"/>
      <c r="CO145" s="281"/>
      <c r="CP145" s="281"/>
      <c r="CQ145" s="281"/>
      <c r="CR145" s="281"/>
      <c r="CS145" s="281"/>
      <c r="CT145" s="281"/>
      <c r="CU145" s="281"/>
      <c r="CV145" s="281"/>
      <c r="CW145" s="281"/>
      <c r="CX145" s="281"/>
      <c r="CY145" s="281"/>
      <c r="CZ145" s="281"/>
      <c r="DA145" s="281"/>
      <c r="DB145" s="281"/>
      <c r="DC145" s="281"/>
      <c r="DD145" s="281"/>
      <c r="DE145" s="281"/>
      <c r="DF145" s="281"/>
      <c r="DG145" s="281"/>
      <c r="DH145" s="281"/>
      <c r="DI145" s="281"/>
    </row>
    <row r="146" spans="1:113" customFormat="1" ht="16">
      <c r="A146" s="147" t="s">
        <v>166</v>
      </c>
      <c r="B146" s="114"/>
      <c r="C146" s="114"/>
      <c r="D146" s="285"/>
      <c r="E146" s="361" t="s">
        <v>193</v>
      </c>
      <c r="F146" s="286">
        <f>IF('Team &amp; Salaries'!$O59="Never",IF(F$6&gt;='Team &amp; Salaries'!$M59,MIN('Team &amp; Salaries'!$N59,'Team &amp; Salaries'!$P59),0),IF('Team &amp; Salaries'!$O59="Monthly",IF(F$6='Team &amp; Salaries'!$M59,MIN('Team &amp; Salaries'!$N59,'Team &amp; Salaries'!$P59),IF(F$6&gt;'Team &amp; Salaries'!$M59,MIN('Team &amp; Salaries'!$P59,E146+'Team &amp; Salaries'!$N59),0)),IF('Team &amp; Salaries'!$O59="Quarterly",IF(F$6='Team &amp; Salaries'!$M59,MIN('Team &amp; Salaries'!$N59,'Team &amp; Salaries'!$P59),IF(F$6&gt;'Team &amp; Salaries'!$M59,IFERROR(MIN('Team &amp; Salaries'!$P59,IF(ISNUMBER(A146),A146,0)+'Team &amp; Salaries'!$N59),'Team &amp; Salaries'!$N59),0)),IF('Team &amp; Salaries'!$O59="Annually",IF(F$6='Team &amp; Salaries'!$M59,MIN('Team &amp; Salaries'!$N59,'Team &amp; Salaries'!$P59),IF(F$6&gt;'Team &amp; Salaries'!$M59,IFERROR(MIN('Team &amp; Salaries'!$P59,#REF!+'Team &amp; Salaries'!$N59),MIN('Team &amp; Salaries'!$N59,'Team &amp; Salaries'!$P59)),0))))))+IF($A146=Projections!$C$87,Revenue!D$72,0)</f>
        <v>0</v>
      </c>
      <c r="G146" s="286">
        <f>IF('Team &amp; Salaries'!$O59="Never",IF(G$6&gt;='Team &amp; Salaries'!$M59,MIN('Team &amp; Salaries'!$N59,'Team &amp; Salaries'!$P59),0),IF('Team &amp; Salaries'!$O59="Monthly",IF(G$6='Team &amp; Salaries'!$M59,MIN('Team &amp; Salaries'!$N59,'Team &amp; Salaries'!$P59),IF(G$6&gt;'Team &amp; Salaries'!$M59,MIN('Team &amp; Salaries'!$P59,F146+'Team &amp; Salaries'!$N59),0)),IF('Team &amp; Salaries'!$O59="Quarterly",IF(G$6='Team &amp; Salaries'!$M59,MIN('Team &amp; Salaries'!$N59,'Team &amp; Salaries'!$P59),IF(G$6&gt;'Team &amp; Salaries'!$M59,IFERROR(MIN('Team &amp; Salaries'!$P59,IF(ISNUMBER(B146),B146,0)+'Team &amp; Salaries'!$N59),'Team &amp; Salaries'!$N59),0)),IF('Team &amp; Salaries'!$O59="Annually",IF(G$6='Team &amp; Salaries'!$M59,MIN('Team &amp; Salaries'!$N59,'Team &amp; Salaries'!$P59),IF(G$6&gt;'Team &amp; Salaries'!$M59,IFERROR(MIN('Team &amp; Salaries'!$P59,#REF!+'Team &amp; Salaries'!$N59),MIN('Team &amp; Salaries'!$N59,'Team &amp; Salaries'!$P59)),0))))))+IF($A146=Projections!$C$87,Revenue!E$72,0)</f>
        <v>0</v>
      </c>
      <c r="H146" s="286">
        <f>IF('Team &amp; Salaries'!$O59="Never",IF(H$6&gt;='Team &amp; Salaries'!$M59,MIN('Team &amp; Salaries'!$N59,'Team &amp; Salaries'!$P59),0),IF('Team &amp; Salaries'!$O59="Monthly",IF(H$6='Team &amp; Salaries'!$M59,MIN('Team &amp; Salaries'!$N59,'Team &amp; Salaries'!$P59),IF(H$6&gt;'Team &amp; Salaries'!$M59,MIN('Team &amp; Salaries'!$P59,G146+'Team &amp; Salaries'!$N59),0)),IF('Team &amp; Salaries'!$O59="Quarterly",IF(H$6='Team &amp; Salaries'!$M59,MIN('Team &amp; Salaries'!$N59,'Team &amp; Salaries'!$P59),IF(H$6&gt;'Team &amp; Salaries'!$M59,IFERROR(MIN('Team &amp; Salaries'!$P59,IF(ISNUMBER(C146),C146,0)+'Team &amp; Salaries'!$N59),'Team &amp; Salaries'!$N59),0)),IF('Team &amp; Salaries'!$O59="Annually",IF(H$6='Team &amp; Salaries'!$M59,MIN('Team &amp; Salaries'!$N59,'Team &amp; Salaries'!$P59),IF(H$6&gt;'Team &amp; Salaries'!$M59,IFERROR(MIN('Team &amp; Salaries'!$P59,#REF!+'Team &amp; Salaries'!$N59),MIN('Team &amp; Salaries'!$N59,'Team &amp; Salaries'!$P59)),0))))))+IF($A146=Projections!$C$87,Revenue!F$72,0)</f>
        <v>0</v>
      </c>
      <c r="I146" s="286">
        <f>IF('Team &amp; Salaries'!$O59="Never",IF(I$6&gt;='Team &amp; Salaries'!$M59,MIN('Team &amp; Salaries'!$N59,'Team &amp; Salaries'!$P59),0),IF('Team &amp; Salaries'!$O59="Monthly",IF(I$6='Team &amp; Salaries'!$M59,MIN('Team &amp; Salaries'!$N59,'Team &amp; Salaries'!$P59),IF(I$6&gt;'Team &amp; Salaries'!$M59,MIN('Team &amp; Salaries'!$P59,H146+'Team &amp; Salaries'!$N59),0)),IF('Team &amp; Salaries'!$O59="Quarterly",IF(I$6='Team &amp; Salaries'!$M59,MIN('Team &amp; Salaries'!$N59,'Team &amp; Salaries'!$P59),IF(I$6&gt;'Team &amp; Salaries'!$M59,IFERROR(MIN('Team &amp; Salaries'!$P59,IF(ISNUMBER(D146),D146,0)+'Team &amp; Salaries'!$N59),'Team &amp; Salaries'!$N59),0)),IF('Team &amp; Salaries'!$O59="Annually",IF(I$6='Team &amp; Salaries'!$M59,MIN('Team &amp; Salaries'!$N59,'Team &amp; Salaries'!$P59),IF(I$6&gt;'Team &amp; Salaries'!$M59,IFERROR(MIN('Team &amp; Salaries'!$P59,#REF!+'Team &amp; Salaries'!$N59),MIN('Team &amp; Salaries'!$N59,'Team &amp; Salaries'!$P59)),0))))))+IF($A146=Projections!$C$87,Revenue!G$72,0)</f>
        <v>0</v>
      </c>
      <c r="J146" s="286">
        <f>IF('Team &amp; Salaries'!$O59="Never",IF(J$6&gt;='Team &amp; Salaries'!$M59,MIN('Team &amp; Salaries'!$N59,'Team &amp; Salaries'!$P59),0),IF('Team &amp; Salaries'!$O59="Monthly",IF(J$6='Team &amp; Salaries'!$M59,MIN('Team &amp; Salaries'!$N59,'Team &amp; Salaries'!$P59),IF(J$6&gt;'Team &amp; Salaries'!$M59,MIN('Team &amp; Salaries'!$P59,I146+'Team &amp; Salaries'!$N59),0)),IF('Team &amp; Salaries'!$O59="Quarterly",IF(J$6='Team &amp; Salaries'!$M59,MIN('Team &amp; Salaries'!$N59,'Team &amp; Salaries'!$P59),IF(J$6&gt;'Team &amp; Salaries'!$M59,IFERROR(MIN('Team &amp; Salaries'!$P59,IF(ISNUMBER(E146),E146,0)+'Team &amp; Salaries'!$N59),'Team &amp; Salaries'!$N59),0)),IF('Team &amp; Salaries'!$O59="Annually",IF(J$6='Team &amp; Salaries'!$M59,MIN('Team &amp; Salaries'!$N59,'Team &amp; Salaries'!$P59),IF(J$6&gt;'Team &amp; Salaries'!$M59,IFERROR(MIN('Team &amp; Salaries'!$P59,#REF!+'Team &amp; Salaries'!$N59),MIN('Team &amp; Salaries'!$N59,'Team &amp; Salaries'!$P59)),0))))))+IF($A146=Projections!$C$87,Revenue!H$72,0)</f>
        <v>0</v>
      </c>
      <c r="K146" s="286">
        <f>IF('Team &amp; Salaries'!$O59="Never",IF(K$6&gt;='Team &amp; Salaries'!$M59,MIN('Team &amp; Salaries'!$N59,'Team &amp; Salaries'!$P59),0),IF('Team &amp; Salaries'!$O59="Monthly",IF(K$6='Team &amp; Salaries'!$M59,MIN('Team &amp; Salaries'!$N59,'Team &amp; Salaries'!$P59),IF(K$6&gt;'Team &amp; Salaries'!$M59,MIN('Team &amp; Salaries'!$P59,J146+'Team &amp; Salaries'!$N59),0)),IF('Team &amp; Salaries'!$O59="Quarterly",IF(K$6='Team &amp; Salaries'!$M59,MIN('Team &amp; Salaries'!$N59,'Team &amp; Salaries'!$P59),IF(K$6&gt;'Team &amp; Salaries'!$M59,IFERROR(MIN('Team &amp; Salaries'!$P59,IF(ISNUMBER(F146),F146,0)+'Team &amp; Salaries'!$N59),'Team &amp; Salaries'!$N59),0)),IF('Team &amp; Salaries'!$O59="Annually",IF(K$6='Team &amp; Salaries'!$M59,MIN('Team &amp; Salaries'!$N59,'Team &amp; Salaries'!$P59),IF(K$6&gt;'Team &amp; Salaries'!$M59,IFERROR(MIN('Team &amp; Salaries'!$P59,#REF!+'Team &amp; Salaries'!$N59),MIN('Team &amp; Salaries'!$N59,'Team &amp; Salaries'!$P59)),0))))))+IF($A146=Projections!$C$87,Revenue!I$72,0)</f>
        <v>0</v>
      </c>
      <c r="L146" s="286">
        <f>IF('Team &amp; Salaries'!$O59="Never",IF(L$6&gt;='Team &amp; Salaries'!$M59,MIN('Team &amp; Salaries'!$N59,'Team &amp; Salaries'!$P59),0),IF('Team &amp; Salaries'!$O59="Monthly",IF(L$6='Team &amp; Salaries'!$M59,MIN('Team &amp; Salaries'!$N59,'Team &amp; Salaries'!$P59),IF(L$6&gt;'Team &amp; Salaries'!$M59,MIN('Team &amp; Salaries'!$P59,K146+'Team &amp; Salaries'!$N59),0)),IF('Team &amp; Salaries'!$O59="Quarterly",IF(L$6='Team &amp; Salaries'!$M59,MIN('Team &amp; Salaries'!$N59,'Team &amp; Salaries'!$P59),IF(L$6&gt;'Team &amp; Salaries'!$M59,IFERROR(MIN('Team &amp; Salaries'!$P59,IF(ISNUMBER(G146),G146,0)+'Team &amp; Salaries'!$N59),'Team &amp; Salaries'!$N59),0)),IF('Team &amp; Salaries'!$O59="Annually",IF(L$6='Team &amp; Salaries'!$M59,MIN('Team &amp; Salaries'!$N59,'Team &amp; Salaries'!$P59),IF(L$6&gt;'Team &amp; Salaries'!$M59,IFERROR(MIN('Team &amp; Salaries'!$P59,#REF!+'Team &amp; Salaries'!$N59),MIN('Team &amp; Salaries'!$N59,'Team &amp; Salaries'!$P59)),0))))))+IF($A146=Projections!$C$87,Revenue!J$72,0)</f>
        <v>0</v>
      </c>
      <c r="M146" s="286">
        <f>IF('Team &amp; Salaries'!$O59="Never",IF(M$6&gt;='Team &amp; Salaries'!$M59,MIN('Team &amp; Salaries'!$N59,'Team &amp; Salaries'!$P59),0),IF('Team &amp; Salaries'!$O59="Monthly",IF(M$6='Team &amp; Salaries'!$M59,MIN('Team &amp; Salaries'!$N59,'Team &amp; Salaries'!$P59),IF(M$6&gt;'Team &amp; Salaries'!$M59,MIN('Team &amp; Salaries'!$P59,L146+'Team &amp; Salaries'!$N59),0)),IF('Team &amp; Salaries'!$O59="Quarterly",IF(M$6='Team &amp; Salaries'!$M59,MIN('Team &amp; Salaries'!$N59,'Team &amp; Salaries'!$P59),IF(M$6&gt;'Team &amp; Salaries'!$M59,IFERROR(MIN('Team &amp; Salaries'!$P59,IF(ISNUMBER(H146),H146,0)+'Team &amp; Salaries'!$N59),'Team &amp; Salaries'!$N59),0)),IF('Team &amp; Salaries'!$O59="Annually",IF(M$6='Team &amp; Salaries'!$M59,MIN('Team &amp; Salaries'!$N59,'Team &amp; Salaries'!$P59),IF(M$6&gt;'Team &amp; Salaries'!$M59,IFERROR(MIN('Team &amp; Salaries'!$P59,#REF!+'Team &amp; Salaries'!$N59),MIN('Team &amp; Salaries'!$N59,'Team &amp; Salaries'!$P59)),0))))))+IF($A146=Projections!$C$87,Revenue!K$72,0)</f>
        <v>0</v>
      </c>
      <c r="N146" s="286">
        <f>IF('Team &amp; Salaries'!$O59="Never",IF(N$6&gt;='Team &amp; Salaries'!$M59,MIN('Team &amp; Salaries'!$N59,'Team &amp; Salaries'!$P59),0),IF('Team &amp; Salaries'!$O59="Monthly",IF(N$6='Team &amp; Salaries'!$M59,MIN('Team &amp; Salaries'!$N59,'Team &amp; Salaries'!$P59),IF(N$6&gt;'Team &amp; Salaries'!$M59,MIN('Team &amp; Salaries'!$P59,M146+'Team &amp; Salaries'!$N59),0)),IF('Team &amp; Salaries'!$O59="Quarterly",IF(N$6='Team &amp; Salaries'!$M59,MIN('Team &amp; Salaries'!$N59,'Team &amp; Salaries'!$P59),IF(N$6&gt;'Team &amp; Salaries'!$M59,IFERROR(MIN('Team &amp; Salaries'!$P59,IF(ISNUMBER(I146),I146,0)+'Team &amp; Salaries'!$N59),'Team &amp; Salaries'!$N59),0)),IF('Team &amp; Salaries'!$O59="Annually",IF(N$6='Team &amp; Salaries'!$M59,MIN('Team &amp; Salaries'!$N59,'Team &amp; Salaries'!$P59),IF(N$6&gt;'Team &amp; Salaries'!$M59,IFERROR(MIN('Team &amp; Salaries'!$P59,#REF!+'Team &amp; Salaries'!$N59),MIN('Team &amp; Salaries'!$N59,'Team &amp; Salaries'!$P59)),0))))))+IF($A146=Projections!$C$87,Revenue!L$72,0)</f>
        <v>0</v>
      </c>
      <c r="O146" s="286">
        <f>IF('Team &amp; Salaries'!$O59="Never",IF(O$6&gt;='Team &amp; Salaries'!$M59,MIN('Team &amp; Salaries'!$N59,'Team &amp; Salaries'!$P59),0),IF('Team &amp; Salaries'!$O59="Monthly",IF(O$6='Team &amp; Salaries'!$M59,MIN('Team &amp; Salaries'!$N59,'Team &amp; Salaries'!$P59),IF(O$6&gt;'Team &amp; Salaries'!$M59,MIN('Team &amp; Salaries'!$P59,N146+'Team &amp; Salaries'!$N59),0)),IF('Team &amp; Salaries'!$O59="Quarterly",IF(O$6='Team &amp; Salaries'!$M59,MIN('Team &amp; Salaries'!$N59,'Team &amp; Salaries'!$P59),IF(O$6&gt;'Team &amp; Salaries'!$M59,IFERROR(MIN('Team &amp; Salaries'!$P59,IF(ISNUMBER(J146),J146,0)+'Team &amp; Salaries'!$N59),'Team &amp; Salaries'!$N59),0)),IF('Team &amp; Salaries'!$O59="Annually",IF(O$6='Team &amp; Salaries'!$M59,MIN('Team &amp; Salaries'!$N59,'Team &amp; Salaries'!$P59),IF(O$6&gt;'Team &amp; Salaries'!$M59,IFERROR(MIN('Team &amp; Salaries'!$P59,#REF!+'Team &amp; Salaries'!$N59),MIN('Team &amp; Salaries'!$N59,'Team &amp; Salaries'!$P59)),0))))))+IF($A146=Projections!$C$87,Revenue!M$72,0)</f>
        <v>0</v>
      </c>
      <c r="P146" s="286">
        <f>IF('Team &amp; Salaries'!$O59="Never",IF(P$6&gt;='Team &amp; Salaries'!$M59,MIN('Team &amp; Salaries'!$N59,'Team &amp; Salaries'!$P59),0),IF('Team &amp; Salaries'!$O59="Monthly",IF(P$6='Team &amp; Salaries'!$M59,MIN('Team &amp; Salaries'!$N59,'Team &amp; Salaries'!$P59),IF(P$6&gt;'Team &amp; Salaries'!$M59,MIN('Team &amp; Salaries'!$P59,O146+'Team &amp; Salaries'!$N59),0)),IF('Team &amp; Salaries'!$O59="Quarterly",IF(P$6='Team &amp; Salaries'!$M59,MIN('Team &amp; Salaries'!$N59,'Team &amp; Salaries'!$P59),IF(P$6&gt;'Team &amp; Salaries'!$M59,IFERROR(MIN('Team &amp; Salaries'!$P59,IF(ISNUMBER(K146),K146,0)+'Team &amp; Salaries'!$N59),'Team &amp; Salaries'!$N59),0)),IF('Team &amp; Salaries'!$O59="Annually",IF(P$6='Team &amp; Salaries'!$M59,MIN('Team &amp; Salaries'!$N59,'Team &amp; Salaries'!$P59),IF(P$6&gt;'Team &amp; Salaries'!$M59,IFERROR(MIN('Team &amp; Salaries'!$P59,#REF!+'Team &amp; Salaries'!$N59),MIN('Team &amp; Salaries'!$N59,'Team &amp; Salaries'!$P59)),0))))))+IF($A146=Projections!$C$87,Revenue!N$72,0)</f>
        <v>0</v>
      </c>
      <c r="Q146" s="286">
        <f>IF('Team &amp; Salaries'!$O59="Never",IF(Q$6&gt;='Team &amp; Salaries'!$M59,MIN('Team &amp; Salaries'!$N59,'Team &amp; Salaries'!$P59),0),IF('Team &amp; Salaries'!$O59="Monthly",IF(Q$6='Team &amp; Salaries'!$M59,MIN('Team &amp; Salaries'!$N59,'Team &amp; Salaries'!$P59),IF(Q$6&gt;'Team &amp; Salaries'!$M59,MIN('Team &amp; Salaries'!$P59,P146+'Team &amp; Salaries'!$N59),0)),IF('Team &amp; Salaries'!$O59="Quarterly",IF(Q$6='Team &amp; Salaries'!$M59,MIN('Team &amp; Salaries'!$N59,'Team &amp; Salaries'!$P59),IF(Q$6&gt;'Team &amp; Salaries'!$M59,IFERROR(MIN('Team &amp; Salaries'!$P59,IF(ISNUMBER(L146),L146,0)+'Team &amp; Salaries'!$N59),'Team &amp; Salaries'!$N59),0)),IF('Team &amp; Salaries'!$O59="Annually",IF(Q$6='Team &amp; Salaries'!$M59,MIN('Team &amp; Salaries'!$N59,'Team &amp; Salaries'!$P59),IF(Q$6&gt;'Team &amp; Salaries'!$M59,IFERROR(MIN('Team &amp; Salaries'!$P59,#REF!+'Team &amp; Salaries'!$N59),MIN('Team &amp; Salaries'!$N59,'Team &amp; Salaries'!$P59)),0))))))+IF($A146=Projections!$C$87,Revenue!O$72,0)</f>
        <v>0</v>
      </c>
      <c r="R146" s="286">
        <f>IF('Team &amp; Salaries'!$O59="Never",IF(R$6&gt;='Team &amp; Salaries'!$M59,MIN('Team &amp; Salaries'!$N59,'Team &amp; Salaries'!$P59),0),IF('Team &amp; Salaries'!$O59="Monthly",IF(R$6='Team &amp; Salaries'!$M59,MIN('Team &amp; Salaries'!$N59,'Team &amp; Salaries'!$P59),IF(R$6&gt;'Team &amp; Salaries'!$M59,MIN('Team &amp; Salaries'!$P59,Q146+'Team &amp; Salaries'!$N59),0)),IF('Team &amp; Salaries'!$O59="Quarterly",IF(R$6='Team &amp; Salaries'!$M59,MIN('Team &amp; Salaries'!$N59,'Team &amp; Salaries'!$P59),IF(R$6&gt;'Team &amp; Salaries'!$M59,IFERROR(MIN('Team &amp; Salaries'!$P59,IF(ISNUMBER(M146),M146,0)+'Team &amp; Salaries'!$N59),'Team &amp; Salaries'!$N59),0)),IF('Team &amp; Salaries'!$O59="Annually",IF(R$6='Team &amp; Salaries'!$M59,MIN('Team &amp; Salaries'!$N59,'Team &amp; Salaries'!$P59),IF(R$6&gt;'Team &amp; Salaries'!$M59,IFERROR(MIN('Team &amp; Salaries'!$P59,#REF!+'Team &amp; Salaries'!$N59),MIN('Team &amp; Salaries'!$N59,'Team &amp; Salaries'!$P59)),0))))))+IF($A146=Projections!$C$87,Revenue!P$72,0)</f>
        <v>0</v>
      </c>
      <c r="S146" s="286">
        <f>IF('Team &amp; Salaries'!$O59="Never",IF(S$6&gt;='Team &amp; Salaries'!$M59,MIN('Team &amp; Salaries'!$N59,'Team &amp; Salaries'!$P59),0),IF('Team &amp; Salaries'!$O59="Monthly",IF(S$6='Team &amp; Salaries'!$M59,MIN('Team &amp; Salaries'!$N59,'Team &amp; Salaries'!$P59),IF(S$6&gt;'Team &amp; Salaries'!$M59,MIN('Team &amp; Salaries'!$P59,R146+'Team &amp; Salaries'!$N59),0)),IF('Team &amp; Salaries'!$O59="Quarterly",IF(S$6='Team &amp; Salaries'!$M59,MIN('Team &amp; Salaries'!$N59,'Team &amp; Salaries'!$P59),IF(S$6&gt;'Team &amp; Salaries'!$M59,IFERROR(MIN('Team &amp; Salaries'!$P59,IF(ISNUMBER(N146),N146,0)+'Team &amp; Salaries'!$N59),'Team &amp; Salaries'!$N59),0)),IF('Team &amp; Salaries'!$O59="Annually",IF(S$6='Team &amp; Salaries'!$M59,MIN('Team &amp; Salaries'!$N59,'Team &amp; Salaries'!$P59),IF(S$6&gt;'Team &amp; Salaries'!$M59,IFERROR(MIN('Team &amp; Salaries'!$P59,#REF!+'Team &amp; Salaries'!$N59),MIN('Team &amp; Salaries'!$N59,'Team &amp; Salaries'!$P59)),0))))))+IF($A146=Projections!$C$87,Revenue!Q$72,0)</f>
        <v>0</v>
      </c>
      <c r="T146" s="286">
        <f>IF('Team &amp; Salaries'!$O59="Never",IF(T$6&gt;='Team &amp; Salaries'!$M59,MIN('Team &amp; Salaries'!$N59,'Team &amp; Salaries'!$P59),0),IF('Team &amp; Salaries'!$O59="Monthly",IF(T$6='Team &amp; Salaries'!$M59,MIN('Team &amp; Salaries'!$N59,'Team &amp; Salaries'!$P59),IF(T$6&gt;'Team &amp; Salaries'!$M59,MIN('Team &amp; Salaries'!$P59,S146+'Team &amp; Salaries'!$N59),0)),IF('Team &amp; Salaries'!$O59="Quarterly",IF(T$6='Team &amp; Salaries'!$M59,MIN('Team &amp; Salaries'!$N59,'Team &amp; Salaries'!$P59),IF(T$6&gt;'Team &amp; Salaries'!$M59,IFERROR(MIN('Team &amp; Salaries'!$P59,IF(ISNUMBER(O146),O146,0)+'Team &amp; Salaries'!$N59),'Team &amp; Salaries'!$N59),0)),IF('Team &amp; Salaries'!$O59="Annually",IF(T$6='Team &amp; Salaries'!$M59,MIN('Team &amp; Salaries'!$N59,'Team &amp; Salaries'!$P59),IF(T$6&gt;'Team &amp; Salaries'!$M59,IFERROR(MIN('Team &amp; Salaries'!$P59,#REF!+'Team &amp; Salaries'!$N59),MIN('Team &amp; Salaries'!$N59,'Team &amp; Salaries'!$P59)),0))))))+IF($A146=Projections!$C$87,Revenue!R$72,0)</f>
        <v>0</v>
      </c>
      <c r="U146" s="286">
        <f>IF('Team &amp; Salaries'!$O59="Never",IF(U$6&gt;='Team &amp; Salaries'!$M59,MIN('Team &amp; Salaries'!$N59,'Team &amp; Salaries'!$P59),0),IF('Team &amp; Salaries'!$O59="Monthly",IF(U$6='Team &amp; Salaries'!$M59,MIN('Team &amp; Salaries'!$N59,'Team &amp; Salaries'!$P59),IF(U$6&gt;'Team &amp; Salaries'!$M59,MIN('Team &amp; Salaries'!$P59,T146+'Team &amp; Salaries'!$N59),0)),IF('Team &amp; Salaries'!$O59="Quarterly",IF(U$6='Team &amp; Salaries'!$M59,MIN('Team &amp; Salaries'!$N59,'Team &amp; Salaries'!$P59),IF(U$6&gt;'Team &amp; Salaries'!$M59,IFERROR(MIN('Team &amp; Salaries'!$P59,IF(ISNUMBER(P146),P146,0)+'Team &amp; Salaries'!$N59),'Team &amp; Salaries'!$N59),0)),IF('Team &amp; Salaries'!$O59="Annually",IF(U$6='Team &amp; Salaries'!$M59,MIN('Team &amp; Salaries'!$N59,'Team &amp; Salaries'!$P59),IF(U$6&gt;'Team &amp; Salaries'!$M59,IFERROR(MIN('Team &amp; Salaries'!$P59,#REF!+'Team &amp; Salaries'!$N59),MIN('Team &amp; Salaries'!$N59,'Team &amp; Salaries'!$P59)),0))))))+IF($A146=Projections!$C$87,Revenue!S$72,0)</f>
        <v>0</v>
      </c>
      <c r="V146" s="286">
        <f>IF('Team &amp; Salaries'!$O59="Never",IF(V$6&gt;='Team &amp; Salaries'!$M59,MIN('Team &amp; Salaries'!$N59,'Team &amp; Salaries'!$P59),0),IF('Team &amp; Salaries'!$O59="Monthly",IF(V$6='Team &amp; Salaries'!$M59,MIN('Team &amp; Salaries'!$N59,'Team &amp; Salaries'!$P59),IF(V$6&gt;'Team &amp; Salaries'!$M59,MIN('Team &amp; Salaries'!$P59,U146+'Team &amp; Salaries'!$N59),0)),IF('Team &amp; Salaries'!$O59="Quarterly",IF(V$6='Team &amp; Salaries'!$M59,MIN('Team &amp; Salaries'!$N59,'Team &amp; Salaries'!$P59),IF(V$6&gt;'Team &amp; Salaries'!$M59,IFERROR(MIN('Team &amp; Salaries'!$P59,IF(ISNUMBER(Q146),Q146,0)+'Team &amp; Salaries'!$N59),'Team &amp; Salaries'!$N59),0)),IF('Team &amp; Salaries'!$O59="Annually",IF(V$6='Team &amp; Salaries'!$M59,MIN('Team &amp; Salaries'!$N59,'Team &amp; Salaries'!$P59),IF(V$6&gt;'Team &amp; Salaries'!$M59,IFERROR(MIN('Team &amp; Salaries'!$P59,#REF!+'Team &amp; Salaries'!$N59),MIN('Team &amp; Salaries'!$N59,'Team &amp; Salaries'!$P59)),0))))))+IF($A146=Projections!$C$87,Revenue!T$72,0)</f>
        <v>0</v>
      </c>
      <c r="W146" s="286">
        <f>IF('Team &amp; Salaries'!$O59="Never",IF(W$6&gt;='Team &amp; Salaries'!$M59,MIN('Team &amp; Salaries'!$N59,'Team &amp; Salaries'!$P59),0),IF('Team &amp; Salaries'!$O59="Monthly",IF(W$6='Team &amp; Salaries'!$M59,MIN('Team &amp; Salaries'!$N59,'Team &amp; Salaries'!$P59),IF(W$6&gt;'Team &amp; Salaries'!$M59,MIN('Team &amp; Salaries'!$P59,V146+'Team &amp; Salaries'!$N59),0)),IF('Team &amp; Salaries'!$O59="Quarterly",IF(W$6='Team &amp; Salaries'!$M59,MIN('Team &amp; Salaries'!$N59,'Team &amp; Salaries'!$P59),IF(W$6&gt;'Team &amp; Salaries'!$M59,IFERROR(MIN('Team &amp; Salaries'!$P59,IF(ISNUMBER(R146),R146,0)+'Team &amp; Salaries'!$N59),'Team &amp; Salaries'!$N59),0)),IF('Team &amp; Salaries'!$O59="Annually",IF(W$6='Team &amp; Salaries'!$M59,MIN('Team &amp; Salaries'!$N59,'Team &amp; Salaries'!$P59),IF(W$6&gt;'Team &amp; Salaries'!$M59,IFERROR(MIN('Team &amp; Salaries'!$P59,#REF!+'Team &amp; Salaries'!$N59),MIN('Team &amp; Salaries'!$N59,'Team &amp; Salaries'!$P59)),0))))))+IF($A146=Projections!$C$87,Revenue!U$72,0)</f>
        <v>0</v>
      </c>
      <c r="X146" s="286">
        <f>IF('Team &amp; Salaries'!$O59="Never",IF(X$6&gt;='Team &amp; Salaries'!$M59,MIN('Team &amp; Salaries'!$N59,'Team &amp; Salaries'!$P59),0),IF('Team &amp; Salaries'!$O59="Monthly",IF(X$6='Team &amp; Salaries'!$M59,MIN('Team &amp; Salaries'!$N59,'Team &amp; Salaries'!$P59),IF(X$6&gt;'Team &amp; Salaries'!$M59,MIN('Team &amp; Salaries'!$P59,W146+'Team &amp; Salaries'!$N59),0)),IF('Team &amp; Salaries'!$O59="Quarterly",IF(X$6='Team &amp; Salaries'!$M59,MIN('Team &amp; Salaries'!$N59,'Team &amp; Salaries'!$P59),IF(X$6&gt;'Team &amp; Salaries'!$M59,IFERROR(MIN('Team &amp; Salaries'!$P59,IF(ISNUMBER(S146),S146,0)+'Team &amp; Salaries'!$N59),'Team &amp; Salaries'!$N59),0)),IF('Team &amp; Salaries'!$O59="Annually",IF(X$6='Team &amp; Salaries'!$M59,MIN('Team &amp; Salaries'!$N59,'Team &amp; Salaries'!$P59),IF(X$6&gt;'Team &amp; Salaries'!$M59,IFERROR(MIN('Team &amp; Salaries'!$P59,#REF!+'Team &amp; Salaries'!$N59),MIN('Team &amp; Salaries'!$N59,'Team &amp; Salaries'!$P59)),0))))))+IF($A146=Projections!$C$87,Revenue!V$72,0)</f>
        <v>0</v>
      </c>
      <c r="Y146" s="286">
        <f>IF('Team &amp; Salaries'!$O59="Never",IF(Y$6&gt;='Team &amp; Salaries'!$M59,MIN('Team &amp; Salaries'!$N59,'Team &amp; Salaries'!$P59),0),IF('Team &amp; Salaries'!$O59="Monthly",IF(Y$6='Team &amp; Salaries'!$M59,MIN('Team &amp; Salaries'!$N59,'Team &amp; Salaries'!$P59),IF(Y$6&gt;'Team &amp; Salaries'!$M59,MIN('Team &amp; Salaries'!$P59,X146+'Team &amp; Salaries'!$N59),0)),IF('Team &amp; Salaries'!$O59="Quarterly",IF(Y$6='Team &amp; Salaries'!$M59,MIN('Team &amp; Salaries'!$N59,'Team &amp; Salaries'!$P59),IF(Y$6&gt;'Team &amp; Salaries'!$M59,IFERROR(MIN('Team &amp; Salaries'!$P59,IF(ISNUMBER(T146),T146,0)+'Team &amp; Salaries'!$N59),'Team &amp; Salaries'!$N59),0)),IF('Team &amp; Salaries'!$O59="Annually",IF(Y$6='Team &amp; Salaries'!$M59,MIN('Team &amp; Salaries'!$N59,'Team &amp; Salaries'!$P59),IF(Y$6&gt;'Team &amp; Salaries'!$M59,IFERROR(MIN('Team &amp; Salaries'!$P59,#REF!+'Team &amp; Salaries'!$N59),MIN('Team &amp; Salaries'!$N59,'Team &amp; Salaries'!$P59)),0))))))+IF($A146=Projections!$C$87,Revenue!W$72,0)</f>
        <v>0</v>
      </c>
      <c r="Z146" s="286">
        <f>IF('Team &amp; Salaries'!$O59="Never",IF(Z$6&gt;='Team &amp; Salaries'!$M59,MIN('Team &amp; Salaries'!$N59,'Team &amp; Salaries'!$P59),0),IF('Team &amp; Salaries'!$O59="Monthly",IF(Z$6='Team &amp; Salaries'!$M59,MIN('Team &amp; Salaries'!$N59,'Team &amp; Salaries'!$P59),IF(Z$6&gt;'Team &amp; Salaries'!$M59,MIN('Team &amp; Salaries'!$P59,Y146+'Team &amp; Salaries'!$N59),0)),IF('Team &amp; Salaries'!$O59="Quarterly",IF(Z$6='Team &amp; Salaries'!$M59,MIN('Team &amp; Salaries'!$N59,'Team &amp; Salaries'!$P59),IF(Z$6&gt;'Team &amp; Salaries'!$M59,IFERROR(MIN('Team &amp; Salaries'!$P59,IF(ISNUMBER(U146),U146,0)+'Team &amp; Salaries'!$N59),'Team &amp; Salaries'!$N59),0)),IF('Team &amp; Salaries'!$O59="Annually",IF(Z$6='Team &amp; Salaries'!$M59,MIN('Team &amp; Salaries'!$N59,'Team &amp; Salaries'!$P59),IF(Z$6&gt;'Team &amp; Salaries'!$M59,IFERROR(MIN('Team &amp; Salaries'!$P59,#REF!+'Team &amp; Salaries'!$N59),MIN('Team &amp; Salaries'!$N59,'Team &amp; Salaries'!$P59)),0))))))+IF($A146=Projections!$C$87,Revenue!X$72,0)</f>
        <v>0</v>
      </c>
      <c r="AA146" s="286">
        <f>IF('Team &amp; Salaries'!$O59="Never",IF(AA$6&gt;='Team &amp; Salaries'!$M59,MIN('Team &amp; Salaries'!$N59,'Team &amp; Salaries'!$P59),0),IF('Team &amp; Salaries'!$O59="Monthly",IF(AA$6='Team &amp; Salaries'!$M59,MIN('Team &amp; Salaries'!$N59,'Team &amp; Salaries'!$P59),IF(AA$6&gt;'Team &amp; Salaries'!$M59,MIN('Team &amp; Salaries'!$P59,Z146+'Team &amp; Salaries'!$N59),0)),IF('Team &amp; Salaries'!$O59="Quarterly",IF(AA$6='Team &amp; Salaries'!$M59,MIN('Team &amp; Salaries'!$N59,'Team &amp; Salaries'!$P59),IF(AA$6&gt;'Team &amp; Salaries'!$M59,IFERROR(MIN('Team &amp; Salaries'!$P59,IF(ISNUMBER(V146),V146,0)+'Team &amp; Salaries'!$N59),'Team &amp; Salaries'!$N59),0)),IF('Team &amp; Salaries'!$O59="Annually",IF(AA$6='Team &amp; Salaries'!$M59,MIN('Team &amp; Salaries'!$N59,'Team &amp; Salaries'!$P59),IF(AA$6&gt;'Team &amp; Salaries'!$M59,IFERROR(MIN('Team &amp; Salaries'!$P59,#REF!+'Team &amp; Salaries'!$N59),MIN('Team &amp; Salaries'!$N59,'Team &amp; Salaries'!$P59)),0))))))+IF($A146=Projections!$C$87,Revenue!Y$72,0)</f>
        <v>0</v>
      </c>
      <c r="AB146" s="286">
        <f>IF('Team &amp; Salaries'!$O59="Never",IF(AB$6&gt;='Team &amp; Salaries'!$M59,MIN('Team &amp; Salaries'!$N59,'Team &amp; Salaries'!$P59),0),IF('Team &amp; Salaries'!$O59="Monthly",IF(AB$6='Team &amp; Salaries'!$M59,MIN('Team &amp; Salaries'!$N59,'Team &amp; Salaries'!$P59),IF(AB$6&gt;'Team &amp; Salaries'!$M59,MIN('Team &amp; Salaries'!$P59,AA146+'Team &amp; Salaries'!$N59),0)),IF('Team &amp; Salaries'!$O59="Quarterly",IF(AB$6='Team &amp; Salaries'!$M59,MIN('Team &amp; Salaries'!$N59,'Team &amp; Salaries'!$P59),IF(AB$6&gt;'Team &amp; Salaries'!$M59,IFERROR(MIN('Team &amp; Salaries'!$P59,IF(ISNUMBER(W146),W146,0)+'Team &amp; Salaries'!$N59),'Team &amp; Salaries'!$N59),0)),IF('Team &amp; Salaries'!$O59="Annually",IF(AB$6='Team &amp; Salaries'!$M59,MIN('Team &amp; Salaries'!$N59,'Team &amp; Salaries'!$P59),IF(AB$6&gt;'Team &amp; Salaries'!$M59,IFERROR(MIN('Team &amp; Salaries'!$P59,#REF!+'Team &amp; Salaries'!$N59),MIN('Team &amp; Salaries'!$N59,'Team &amp; Salaries'!$P59)),0))))))+IF($A146=Projections!$C$87,Revenue!Z$72,0)</f>
        <v>0</v>
      </c>
      <c r="AC146" s="286">
        <f>IF('Team &amp; Salaries'!$O59="Never",IF(AC$6&gt;='Team &amp; Salaries'!$M59,MIN('Team &amp; Salaries'!$N59,'Team &amp; Salaries'!$P59),0),IF('Team &amp; Salaries'!$O59="Monthly",IF(AC$6='Team &amp; Salaries'!$M59,MIN('Team &amp; Salaries'!$N59,'Team &amp; Salaries'!$P59),IF(AC$6&gt;'Team &amp; Salaries'!$M59,MIN('Team &amp; Salaries'!$P59,AB146+'Team &amp; Salaries'!$N59),0)),IF('Team &amp; Salaries'!$O59="Quarterly",IF(AC$6='Team &amp; Salaries'!$M59,MIN('Team &amp; Salaries'!$N59,'Team &amp; Salaries'!$P59),IF(AC$6&gt;'Team &amp; Salaries'!$M59,IFERROR(MIN('Team &amp; Salaries'!$P59,IF(ISNUMBER(X146),X146,0)+'Team &amp; Salaries'!$N59),'Team &amp; Salaries'!$N59),0)),IF('Team &amp; Salaries'!$O59="Annually",IF(AC$6='Team &amp; Salaries'!$M59,MIN('Team &amp; Salaries'!$N59,'Team &amp; Salaries'!$P59),IF(AC$6&gt;'Team &amp; Salaries'!$M59,IFERROR(MIN('Team &amp; Salaries'!$P59,#REF!+'Team &amp; Salaries'!$N59),MIN('Team &amp; Salaries'!$N59,'Team &amp; Salaries'!$P59)),0))))))+IF($A146=Projections!$C$87,Revenue!AA$72,0)</f>
        <v>0</v>
      </c>
      <c r="AD146" s="286">
        <f>IF('Team &amp; Salaries'!$O59="Never",IF(AD$6&gt;='Team &amp; Salaries'!$M59,MIN('Team &amp; Salaries'!$N59,'Team &amp; Salaries'!$P59),0),IF('Team &amp; Salaries'!$O59="Monthly",IF(AD$6='Team &amp; Salaries'!$M59,MIN('Team &amp; Salaries'!$N59,'Team &amp; Salaries'!$P59),IF(AD$6&gt;'Team &amp; Salaries'!$M59,MIN('Team &amp; Salaries'!$P59,AC146+'Team &amp; Salaries'!$N59),0)),IF('Team &amp; Salaries'!$O59="Quarterly",IF(AD$6='Team &amp; Salaries'!$M59,MIN('Team &amp; Salaries'!$N59,'Team &amp; Salaries'!$P59),IF(AD$6&gt;'Team &amp; Salaries'!$M59,IFERROR(MIN('Team &amp; Salaries'!$P59,IF(ISNUMBER(Y146),Y146,0)+'Team &amp; Salaries'!$N59),'Team &amp; Salaries'!$N59),0)),IF('Team &amp; Salaries'!$O59="Annually",IF(AD$6='Team &amp; Salaries'!$M59,MIN('Team &amp; Salaries'!$N59,'Team &amp; Salaries'!$P59),IF(AD$6&gt;'Team &amp; Salaries'!$M59,IFERROR(MIN('Team &amp; Salaries'!$P59,#REF!+'Team &amp; Salaries'!$N59),MIN('Team &amp; Salaries'!$N59,'Team &amp; Salaries'!$P59)),0))))))+IF($A146=Projections!$C$87,Revenue!AB$72,0)</f>
        <v>1</v>
      </c>
      <c r="AE146" s="286">
        <f>IF('Team &amp; Salaries'!$O59="Never",IF(AE$6&gt;='Team &amp; Salaries'!$M59,MIN('Team &amp; Salaries'!$N59,'Team &amp; Salaries'!$P59),0),IF('Team &amp; Salaries'!$O59="Monthly",IF(AE$6='Team &amp; Salaries'!$M59,MIN('Team &amp; Salaries'!$N59,'Team &amp; Salaries'!$P59),IF(AE$6&gt;'Team &amp; Salaries'!$M59,MIN('Team &amp; Salaries'!$P59,AD146+'Team &amp; Salaries'!$N59),0)),IF('Team &amp; Salaries'!$O59="Quarterly",IF(AE$6='Team &amp; Salaries'!$M59,MIN('Team &amp; Salaries'!$N59,'Team &amp; Salaries'!$P59),IF(AE$6&gt;'Team &amp; Salaries'!$M59,IFERROR(MIN('Team &amp; Salaries'!$P59,IF(ISNUMBER(Z146),Z146,0)+'Team &amp; Salaries'!$N59),'Team &amp; Salaries'!$N59),0)),IF('Team &amp; Salaries'!$O59="Annually",IF(AE$6='Team &amp; Salaries'!$M59,MIN('Team &amp; Salaries'!$N59,'Team &amp; Salaries'!$P59),IF(AE$6&gt;'Team &amp; Salaries'!$M59,IFERROR(MIN('Team &amp; Salaries'!$P59,#REF!+'Team &amp; Salaries'!$N59),MIN('Team &amp; Salaries'!$N59,'Team &amp; Salaries'!$P59)),0))))))+IF($A146=Projections!$C$87,Revenue!AC$72,0)</f>
        <v>1</v>
      </c>
      <c r="AF146" s="286">
        <f>IF('Team &amp; Salaries'!$O59="Never",IF(AF$6&gt;='Team &amp; Salaries'!$M59,MIN('Team &amp; Salaries'!$N59,'Team &amp; Salaries'!$P59),0),IF('Team &amp; Salaries'!$O59="Monthly",IF(AF$6='Team &amp; Salaries'!$M59,MIN('Team &amp; Salaries'!$N59,'Team &amp; Salaries'!$P59),IF(AF$6&gt;'Team &amp; Salaries'!$M59,MIN('Team &amp; Salaries'!$P59,AE146+'Team &amp; Salaries'!$N59),0)),IF('Team &amp; Salaries'!$O59="Quarterly",IF(AF$6='Team &amp; Salaries'!$M59,MIN('Team &amp; Salaries'!$N59,'Team &amp; Salaries'!$P59),IF(AF$6&gt;'Team &amp; Salaries'!$M59,IFERROR(MIN('Team &amp; Salaries'!$P59,IF(ISNUMBER(AA146),AA146,0)+'Team &amp; Salaries'!$N59),'Team &amp; Salaries'!$N59),0)),IF('Team &amp; Salaries'!$O59="Annually",IF(AF$6='Team &amp; Salaries'!$M59,MIN('Team &amp; Salaries'!$N59,'Team &amp; Salaries'!$P59),IF(AF$6&gt;'Team &amp; Salaries'!$M59,IFERROR(MIN('Team &amp; Salaries'!$P59,#REF!+'Team &amp; Salaries'!$N59),MIN('Team &amp; Salaries'!$N59,'Team &amp; Salaries'!$P59)),0))))))+IF($A146=Projections!$C$87,Revenue!AD$72,0)</f>
        <v>1</v>
      </c>
      <c r="AG146" s="286">
        <f>IF('Team &amp; Salaries'!$O59="Never",IF(AG$6&gt;='Team &amp; Salaries'!$M59,MIN('Team &amp; Salaries'!$N59,'Team &amp; Salaries'!$P59),0),IF('Team &amp; Salaries'!$O59="Monthly",IF(AG$6='Team &amp; Salaries'!$M59,MIN('Team &amp; Salaries'!$N59,'Team &amp; Salaries'!$P59),IF(AG$6&gt;'Team &amp; Salaries'!$M59,MIN('Team &amp; Salaries'!$P59,AF146+'Team &amp; Salaries'!$N59),0)),IF('Team &amp; Salaries'!$O59="Quarterly",IF(AG$6='Team &amp; Salaries'!$M59,MIN('Team &amp; Salaries'!$N59,'Team &amp; Salaries'!$P59),IF(AG$6&gt;'Team &amp; Salaries'!$M59,IFERROR(MIN('Team &amp; Salaries'!$P59,IF(ISNUMBER(AB146),AB146,0)+'Team &amp; Salaries'!$N59),'Team &amp; Salaries'!$N59),0)),IF('Team &amp; Salaries'!$O59="Annually",IF(AG$6='Team &amp; Salaries'!$M59,MIN('Team &amp; Salaries'!$N59,'Team &amp; Salaries'!$P59),IF(AG$6&gt;'Team &amp; Salaries'!$M59,IFERROR(MIN('Team &amp; Salaries'!$P59,#REF!+'Team &amp; Salaries'!$N59),MIN('Team &amp; Salaries'!$N59,'Team &amp; Salaries'!$P59)),0))))))+IF($A146=Projections!$C$87,Revenue!AE$72,0)</f>
        <v>1</v>
      </c>
      <c r="AH146" s="286">
        <f>IF('Team &amp; Salaries'!$O59="Never",IF(AH$6&gt;='Team &amp; Salaries'!$M59,MIN('Team &amp; Salaries'!$N59,'Team &amp; Salaries'!$P59),0),IF('Team &amp; Salaries'!$O59="Monthly",IF(AH$6='Team &amp; Salaries'!$M59,MIN('Team &amp; Salaries'!$N59,'Team &amp; Salaries'!$P59),IF(AH$6&gt;'Team &amp; Salaries'!$M59,MIN('Team &amp; Salaries'!$P59,AG146+'Team &amp; Salaries'!$N59),0)),IF('Team &amp; Salaries'!$O59="Quarterly",IF(AH$6='Team &amp; Salaries'!$M59,MIN('Team &amp; Salaries'!$N59,'Team &amp; Salaries'!$P59),IF(AH$6&gt;'Team &amp; Salaries'!$M59,IFERROR(MIN('Team &amp; Salaries'!$P59,IF(ISNUMBER(AC146),AC146,0)+'Team &amp; Salaries'!$N59),'Team &amp; Salaries'!$N59),0)),IF('Team &amp; Salaries'!$O59="Annually",IF(AH$6='Team &amp; Salaries'!$M59,MIN('Team &amp; Salaries'!$N59,'Team &amp; Salaries'!$P59),IF(AH$6&gt;'Team &amp; Salaries'!$M59,IFERROR(MIN('Team &amp; Salaries'!$P59,#REF!+'Team &amp; Salaries'!$N59),MIN('Team &amp; Salaries'!$N59,'Team &amp; Salaries'!$P59)),0))))))+IF($A146=Projections!$C$87,Revenue!AF$72,0)</f>
        <v>1</v>
      </c>
      <c r="AI146" s="286">
        <f>IF('Team &amp; Salaries'!$O59="Never",IF(AI$6&gt;='Team &amp; Salaries'!$M59,MIN('Team &amp; Salaries'!$N59,'Team &amp; Salaries'!$P59),0),IF('Team &amp; Salaries'!$O59="Monthly",IF(AI$6='Team &amp; Salaries'!$M59,MIN('Team &amp; Salaries'!$N59,'Team &amp; Salaries'!$P59),IF(AI$6&gt;'Team &amp; Salaries'!$M59,MIN('Team &amp; Salaries'!$P59,AH146+'Team &amp; Salaries'!$N59),0)),IF('Team &amp; Salaries'!$O59="Quarterly",IF(AI$6='Team &amp; Salaries'!$M59,MIN('Team &amp; Salaries'!$N59,'Team &amp; Salaries'!$P59),IF(AI$6&gt;'Team &amp; Salaries'!$M59,IFERROR(MIN('Team &amp; Salaries'!$P59,IF(ISNUMBER(AD146),AD146,0)+'Team &amp; Salaries'!$N59),'Team &amp; Salaries'!$N59),0)),IF('Team &amp; Salaries'!$O59="Annually",IF(AI$6='Team &amp; Salaries'!$M59,MIN('Team &amp; Salaries'!$N59,'Team &amp; Salaries'!$P59),IF(AI$6&gt;'Team &amp; Salaries'!$M59,IFERROR(MIN('Team &amp; Salaries'!$P59,#REF!+'Team &amp; Salaries'!$N59),MIN('Team &amp; Salaries'!$N59,'Team &amp; Salaries'!$P59)),0))))))+IF($A146=Projections!$C$87,Revenue!AG$72,0)</f>
        <v>1</v>
      </c>
      <c r="AJ146" s="286">
        <f>IF('Team &amp; Salaries'!$O59="Never",IF(AJ$6&gt;='Team &amp; Salaries'!$M59,MIN('Team &amp; Salaries'!$N59,'Team &amp; Salaries'!$P59),0),IF('Team &amp; Salaries'!$O59="Monthly",IF(AJ$6='Team &amp; Salaries'!$M59,MIN('Team &amp; Salaries'!$N59,'Team &amp; Salaries'!$P59),IF(AJ$6&gt;'Team &amp; Salaries'!$M59,MIN('Team &amp; Salaries'!$P59,AI146+'Team &amp; Salaries'!$N59),0)),IF('Team &amp; Salaries'!$O59="Quarterly",IF(AJ$6='Team &amp; Salaries'!$M59,MIN('Team &amp; Salaries'!$N59,'Team &amp; Salaries'!$P59),IF(AJ$6&gt;'Team &amp; Salaries'!$M59,IFERROR(MIN('Team &amp; Salaries'!$P59,IF(ISNUMBER(AE146),AE146,0)+'Team &amp; Salaries'!$N59),'Team &amp; Salaries'!$N59),0)),IF('Team &amp; Salaries'!$O59="Annually",IF(AJ$6='Team &amp; Salaries'!$M59,MIN('Team &amp; Salaries'!$N59,'Team &amp; Salaries'!$P59),IF(AJ$6&gt;'Team &amp; Salaries'!$M59,IFERROR(MIN('Team &amp; Salaries'!$P59,#REF!+'Team &amp; Salaries'!$N59),MIN('Team &amp; Salaries'!$N59,'Team &amp; Salaries'!$P59)),0))))))+IF($A146=Projections!$C$87,Revenue!AH$72,0)</f>
        <v>1</v>
      </c>
      <c r="AK146" s="286">
        <f>IF('Team &amp; Salaries'!$O59="Never",IF(AK$6&gt;='Team &amp; Salaries'!$M59,MIN('Team &amp; Salaries'!$N59,'Team &amp; Salaries'!$P59),0),IF('Team &amp; Salaries'!$O59="Monthly",IF(AK$6='Team &amp; Salaries'!$M59,MIN('Team &amp; Salaries'!$N59,'Team &amp; Salaries'!$P59),IF(AK$6&gt;'Team &amp; Salaries'!$M59,MIN('Team &amp; Salaries'!$P59,AJ146+'Team &amp; Salaries'!$N59),0)),IF('Team &amp; Salaries'!$O59="Quarterly",IF(AK$6='Team &amp; Salaries'!$M59,MIN('Team &amp; Salaries'!$N59,'Team &amp; Salaries'!$P59),IF(AK$6&gt;'Team &amp; Salaries'!$M59,IFERROR(MIN('Team &amp; Salaries'!$P59,IF(ISNUMBER(AF146),AF146,0)+'Team &amp; Salaries'!$N59),'Team &amp; Salaries'!$N59),0)),IF('Team &amp; Salaries'!$O59="Annually",IF(AK$6='Team &amp; Salaries'!$M59,MIN('Team &amp; Salaries'!$N59,'Team &amp; Salaries'!$P59),IF(AK$6&gt;'Team &amp; Salaries'!$M59,IFERROR(MIN('Team &amp; Salaries'!$P59,#REF!+'Team &amp; Salaries'!$N59),MIN('Team &amp; Salaries'!$N59,'Team &amp; Salaries'!$P59)),0))))))+IF($A146=Projections!$C$87,Revenue!AI$72,0)</f>
        <v>1</v>
      </c>
      <c r="AL146" s="286">
        <f>IF('Team &amp; Salaries'!$O59="Never",IF(AL$6&gt;='Team &amp; Salaries'!$M59,MIN('Team &amp; Salaries'!$N59,'Team &amp; Salaries'!$P59),0),IF('Team &amp; Salaries'!$O59="Monthly",IF(AL$6='Team &amp; Salaries'!$M59,MIN('Team &amp; Salaries'!$N59,'Team &amp; Salaries'!$P59),IF(AL$6&gt;'Team &amp; Salaries'!$M59,MIN('Team &amp; Salaries'!$P59,AK146+'Team &amp; Salaries'!$N59),0)),IF('Team &amp; Salaries'!$O59="Quarterly",IF(AL$6='Team &amp; Salaries'!$M59,MIN('Team &amp; Salaries'!$N59,'Team &amp; Salaries'!$P59),IF(AL$6&gt;'Team &amp; Salaries'!$M59,IFERROR(MIN('Team &amp; Salaries'!$P59,IF(ISNUMBER(AG146),AG146,0)+'Team &amp; Salaries'!$N59),'Team &amp; Salaries'!$N59),0)),IF('Team &amp; Salaries'!$O59="Annually",IF(AL$6='Team &amp; Salaries'!$M59,MIN('Team &amp; Salaries'!$N59,'Team &amp; Salaries'!$P59),IF(AL$6&gt;'Team &amp; Salaries'!$M59,IFERROR(MIN('Team &amp; Salaries'!$P59,#REF!+'Team &amp; Salaries'!$N59),MIN('Team &amp; Salaries'!$N59,'Team &amp; Salaries'!$P59)),0))))))+IF($A146=Projections!$C$87,Revenue!AJ$72,0)</f>
        <v>1</v>
      </c>
      <c r="AM146" s="286">
        <f>IF('Team &amp; Salaries'!$O59="Never",IF(AM$6&gt;='Team &amp; Salaries'!$M59,MIN('Team &amp; Salaries'!$N59,'Team &amp; Salaries'!$P59),0),IF('Team &amp; Salaries'!$O59="Monthly",IF(AM$6='Team &amp; Salaries'!$M59,MIN('Team &amp; Salaries'!$N59,'Team &amp; Salaries'!$P59),IF(AM$6&gt;'Team &amp; Salaries'!$M59,MIN('Team &amp; Salaries'!$P59,AL146+'Team &amp; Salaries'!$N59),0)),IF('Team &amp; Salaries'!$O59="Quarterly",IF(AM$6='Team &amp; Salaries'!$M59,MIN('Team &amp; Salaries'!$N59,'Team &amp; Salaries'!$P59),IF(AM$6&gt;'Team &amp; Salaries'!$M59,IFERROR(MIN('Team &amp; Salaries'!$P59,IF(ISNUMBER(AH146),AH146,0)+'Team &amp; Salaries'!$N59),'Team &amp; Salaries'!$N59),0)),IF('Team &amp; Salaries'!$O59="Annually",IF(AM$6='Team &amp; Salaries'!$M59,MIN('Team &amp; Salaries'!$N59,'Team &amp; Salaries'!$P59),IF(AM$6&gt;'Team &amp; Salaries'!$M59,IFERROR(MIN('Team &amp; Salaries'!$P59,#REF!+'Team &amp; Salaries'!$N59),MIN('Team &amp; Salaries'!$N59,'Team &amp; Salaries'!$P59)),0))))))+IF($A146=Projections!$C$87,Revenue!AK$72,0)</f>
        <v>1</v>
      </c>
      <c r="AN146" s="286">
        <f>IF('Team &amp; Salaries'!$O59="Never",IF(AN$6&gt;='Team &amp; Salaries'!$M59,MIN('Team &amp; Salaries'!$N59,'Team &amp; Salaries'!$P59),0),IF('Team &amp; Salaries'!$O59="Monthly",IF(AN$6='Team &amp; Salaries'!$M59,MIN('Team &amp; Salaries'!$N59,'Team &amp; Salaries'!$P59),IF(AN$6&gt;'Team &amp; Salaries'!$M59,MIN('Team &amp; Salaries'!$P59,AM146+'Team &amp; Salaries'!$N59),0)),IF('Team &amp; Salaries'!$O59="Quarterly",IF(AN$6='Team &amp; Salaries'!$M59,MIN('Team &amp; Salaries'!$N59,'Team &amp; Salaries'!$P59),IF(AN$6&gt;'Team &amp; Salaries'!$M59,IFERROR(MIN('Team &amp; Salaries'!$P59,IF(ISNUMBER(AI146),AI146,0)+'Team &amp; Salaries'!$N59),'Team &amp; Salaries'!$N59),0)),IF('Team &amp; Salaries'!$O59="Annually",IF(AN$6='Team &amp; Salaries'!$M59,MIN('Team &amp; Salaries'!$N59,'Team &amp; Salaries'!$P59),IF(AN$6&gt;'Team &amp; Salaries'!$M59,IFERROR(MIN('Team &amp; Salaries'!$P59,#REF!+'Team &amp; Salaries'!$N59),MIN('Team &amp; Salaries'!$N59,'Team &amp; Salaries'!$P59)),0))))))+IF($A146=Projections!$C$87,Revenue!AL$72,0)</f>
        <v>1</v>
      </c>
      <c r="AO146" s="286">
        <f>IF('Team &amp; Salaries'!$O59="Never",IF(AO$6&gt;='Team &amp; Salaries'!$M59,MIN('Team &amp; Salaries'!$N59,'Team &amp; Salaries'!$P59),0),IF('Team &amp; Salaries'!$O59="Monthly",IF(AO$6='Team &amp; Salaries'!$M59,MIN('Team &amp; Salaries'!$N59,'Team &amp; Salaries'!$P59),IF(AO$6&gt;'Team &amp; Salaries'!$M59,MIN('Team &amp; Salaries'!$P59,AN146+'Team &amp; Salaries'!$N59),0)),IF('Team &amp; Salaries'!$O59="Quarterly",IF(AO$6='Team &amp; Salaries'!$M59,MIN('Team &amp; Salaries'!$N59,'Team &amp; Salaries'!$P59),IF(AO$6&gt;'Team &amp; Salaries'!$M59,IFERROR(MIN('Team &amp; Salaries'!$P59,IF(ISNUMBER(AJ146),AJ146,0)+'Team &amp; Salaries'!$N59),'Team &amp; Salaries'!$N59),0)),IF('Team &amp; Salaries'!$O59="Annually",IF(AO$6='Team &amp; Salaries'!$M59,MIN('Team &amp; Salaries'!$N59,'Team &amp; Salaries'!$P59),IF(AO$6&gt;'Team &amp; Salaries'!$M59,IFERROR(MIN('Team &amp; Salaries'!$P59,#REF!+'Team &amp; Salaries'!$N59),MIN('Team &amp; Salaries'!$N59,'Team &amp; Salaries'!$P59)),0))))))+IF($A146=Projections!$C$87,Revenue!AM$72,0)</f>
        <v>1</v>
      </c>
      <c r="AP146" s="286">
        <f>IF('Team &amp; Salaries'!$O59="Never",IF(AP$6&gt;='Team &amp; Salaries'!$M59,MIN('Team &amp; Salaries'!$N59,'Team &amp; Salaries'!$P59),0),IF('Team &amp; Salaries'!$O59="Monthly",IF(AP$6='Team &amp; Salaries'!$M59,MIN('Team &amp; Salaries'!$N59,'Team &amp; Salaries'!$P59),IF(AP$6&gt;'Team &amp; Salaries'!$M59,MIN('Team &amp; Salaries'!$P59,AO146+'Team &amp; Salaries'!$N59),0)),IF('Team &amp; Salaries'!$O59="Quarterly",IF(AP$6='Team &amp; Salaries'!$M59,MIN('Team &amp; Salaries'!$N59,'Team &amp; Salaries'!$P59),IF(AP$6&gt;'Team &amp; Salaries'!$M59,IFERROR(MIN('Team &amp; Salaries'!$P59,IF(ISNUMBER(AK146),AK146,0)+'Team &amp; Salaries'!$N59),'Team &amp; Salaries'!$N59),0)),IF('Team &amp; Salaries'!$O59="Annually",IF(AP$6='Team &amp; Salaries'!$M59,MIN('Team &amp; Salaries'!$N59,'Team &amp; Salaries'!$P59),IF(AP$6&gt;'Team &amp; Salaries'!$M59,IFERROR(MIN('Team &amp; Salaries'!$P59,#REF!+'Team &amp; Salaries'!$N59),MIN('Team &amp; Salaries'!$N59,'Team &amp; Salaries'!$P59)),0))))))+IF($A146=Projections!$C$87,Revenue!AN$72,0)</f>
        <v>1</v>
      </c>
      <c r="AQ146" s="286">
        <f>IF('Team &amp; Salaries'!$O59="Never",IF(AQ$6&gt;='Team &amp; Salaries'!$M59,MIN('Team &amp; Salaries'!$N59,'Team &amp; Salaries'!$P59),0),IF('Team &amp; Salaries'!$O59="Monthly",IF(AQ$6='Team &amp; Salaries'!$M59,MIN('Team &amp; Salaries'!$N59,'Team &amp; Salaries'!$P59),IF(AQ$6&gt;'Team &amp; Salaries'!$M59,MIN('Team &amp; Salaries'!$P59,AP146+'Team &amp; Salaries'!$N59),0)),IF('Team &amp; Salaries'!$O59="Quarterly",IF(AQ$6='Team &amp; Salaries'!$M59,MIN('Team &amp; Salaries'!$N59,'Team &amp; Salaries'!$P59),IF(AQ$6&gt;'Team &amp; Salaries'!$M59,IFERROR(MIN('Team &amp; Salaries'!$P59,IF(ISNUMBER(AL146),AL146,0)+'Team &amp; Salaries'!$N59),'Team &amp; Salaries'!$N59),0)),IF('Team &amp; Salaries'!$O59="Annually",IF(AQ$6='Team &amp; Salaries'!$M59,MIN('Team &amp; Salaries'!$N59,'Team &amp; Salaries'!$P59),IF(AQ$6&gt;'Team &amp; Salaries'!$M59,IFERROR(MIN('Team &amp; Salaries'!$P59,#REF!+'Team &amp; Salaries'!$N59),MIN('Team &amp; Salaries'!$N59,'Team &amp; Salaries'!$P59)),0))))))+IF($A146=Projections!$C$87,Revenue!AO$72,0)</f>
        <v>1</v>
      </c>
      <c r="AR146" s="286">
        <f>IF('Team &amp; Salaries'!$O59="Never",IF(AR$6&gt;='Team &amp; Salaries'!$M59,MIN('Team &amp; Salaries'!$N59,'Team &amp; Salaries'!$P59),0),IF('Team &amp; Salaries'!$O59="Monthly",IF(AR$6='Team &amp; Salaries'!$M59,MIN('Team &amp; Salaries'!$N59,'Team &amp; Salaries'!$P59),IF(AR$6&gt;'Team &amp; Salaries'!$M59,MIN('Team &amp; Salaries'!$P59,AQ146+'Team &amp; Salaries'!$N59),0)),IF('Team &amp; Salaries'!$O59="Quarterly",IF(AR$6='Team &amp; Salaries'!$M59,MIN('Team &amp; Salaries'!$N59,'Team &amp; Salaries'!$P59),IF(AR$6&gt;'Team &amp; Salaries'!$M59,IFERROR(MIN('Team &amp; Salaries'!$P59,IF(ISNUMBER(AM146),AM146,0)+'Team &amp; Salaries'!$N59),'Team &amp; Salaries'!$N59),0)),IF('Team &amp; Salaries'!$O59="Annually",IF(AR$6='Team &amp; Salaries'!$M59,MIN('Team &amp; Salaries'!$N59,'Team &amp; Salaries'!$P59),IF(AR$6&gt;'Team &amp; Salaries'!$M59,IFERROR(MIN('Team &amp; Salaries'!$P59,#REF!+'Team &amp; Salaries'!$N59),MIN('Team &amp; Salaries'!$N59,'Team &amp; Salaries'!$P59)),0))))))+IF($A146=Projections!$C$87,Revenue!AP$72,0)</f>
        <v>1</v>
      </c>
      <c r="AS146" s="286">
        <f>IF('Team &amp; Salaries'!$O59="Never",IF(AS$6&gt;='Team &amp; Salaries'!$M59,MIN('Team &amp; Salaries'!$N59,'Team &amp; Salaries'!$P59),0),IF('Team &amp; Salaries'!$O59="Monthly",IF(AS$6='Team &amp; Salaries'!$M59,MIN('Team &amp; Salaries'!$N59,'Team &amp; Salaries'!$P59),IF(AS$6&gt;'Team &amp; Salaries'!$M59,MIN('Team &amp; Salaries'!$P59,AR146+'Team &amp; Salaries'!$N59),0)),IF('Team &amp; Salaries'!$O59="Quarterly",IF(AS$6='Team &amp; Salaries'!$M59,MIN('Team &amp; Salaries'!$N59,'Team &amp; Salaries'!$P59),IF(AS$6&gt;'Team &amp; Salaries'!$M59,IFERROR(MIN('Team &amp; Salaries'!$P59,IF(ISNUMBER(AN146),AN146,0)+'Team &amp; Salaries'!$N59),'Team &amp; Salaries'!$N59),0)),IF('Team &amp; Salaries'!$O59="Annually",IF(AS$6='Team &amp; Salaries'!$M59,MIN('Team &amp; Salaries'!$N59,'Team &amp; Salaries'!$P59),IF(AS$6&gt;'Team &amp; Salaries'!$M59,IFERROR(MIN('Team &amp; Salaries'!$P59,#REF!+'Team &amp; Salaries'!$N59),MIN('Team &amp; Salaries'!$N59,'Team &amp; Salaries'!$P59)),0))))))+IF($A146=Projections!$C$87,Revenue!AQ$72,0)</f>
        <v>1</v>
      </c>
      <c r="AT146" s="286">
        <f>IF('Team &amp; Salaries'!$O59="Never",IF(AT$6&gt;='Team &amp; Salaries'!$M59,MIN('Team &amp; Salaries'!$N59,'Team &amp; Salaries'!$P59),0),IF('Team &amp; Salaries'!$O59="Monthly",IF(AT$6='Team &amp; Salaries'!$M59,MIN('Team &amp; Salaries'!$N59,'Team &amp; Salaries'!$P59),IF(AT$6&gt;'Team &amp; Salaries'!$M59,MIN('Team &amp; Salaries'!$P59,AS146+'Team &amp; Salaries'!$N59),0)),IF('Team &amp; Salaries'!$O59="Quarterly",IF(AT$6='Team &amp; Salaries'!$M59,MIN('Team &amp; Salaries'!$N59,'Team &amp; Salaries'!$P59),IF(AT$6&gt;'Team &amp; Salaries'!$M59,IFERROR(MIN('Team &amp; Salaries'!$P59,IF(ISNUMBER(AO146),AO146,0)+'Team &amp; Salaries'!$N59),'Team &amp; Salaries'!$N59),0)),IF('Team &amp; Salaries'!$O59="Annually",IF(AT$6='Team &amp; Salaries'!$M59,MIN('Team &amp; Salaries'!$N59,'Team &amp; Salaries'!$P59),IF(AT$6&gt;'Team &amp; Salaries'!$M59,IFERROR(MIN('Team &amp; Salaries'!$P59,#REF!+'Team &amp; Salaries'!$N59),MIN('Team &amp; Salaries'!$N59,'Team &amp; Salaries'!$P59)),0))))))+IF($A146=Projections!$C$87,Revenue!AR$72,0)</f>
        <v>1</v>
      </c>
      <c r="AU146" s="286">
        <f>IF('Team &amp; Salaries'!$O59="Never",IF(AU$6&gt;='Team &amp; Salaries'!$M59,MIN('Team &amp; Salaries'!$N59,'Team &amp; Salaries'!$P59),0),IF('Team &amp; Salaries'!$O59="Monthly",IF(AU$6='Team &amp; Salaries'!$M59,MIN('Team &amp; Salaries'!$N59,'Team &amp; Salaries'!$P59),IF(AU$6&gt;'Team &amp; Salaries'!$M59,MIN('Team &amp; Salaries'!$P59,AT146+'Team &amp; Salaries'!$N59),0)),IF('Team &amp; Salaries'!$O59="Quarterly",IF(AU$6='Team &amp; Salaries'!$M59,MIN('Team &amp; Salaries'!$N59,'Team &amp; Salaries'!$P59),IF(AU$6&gt;'Team &amp; Salaries'!$M59,IFERROR(MIN('Team &amp; Salaries'!$P59,IF(ISNUMBER(AP146),AP146,0)+'Team &amp; Salaries'!$N59),'Team &amp; Salaries'!$N59),0)),IF('Team &amp; Salaries'!$O59="Annually",IF(AU$6='Team &amp; Salaries'!$M59,MIN('Team &amp; Salaries'!$N59,'Team &amp; Salaries'!$P59),IF(AU$6&gt;'Team &amp; Salaries'!$M59,IFERROR(MIN('Team &amp; Salaries'!$P59,#REF!+'Team &amp; Salaries'!$N59),MIN('Team &amp; Salaries'!$N59,'Team &amp; Salaries'!$P59)),0))))))+IF($A146=Projections!$C$87,Revenue!AS$72,0)</f>
        <v>1</v>
      </c>
      <c r="AV146" s="286">
        <f>IF('Team &amp; Salaries'!$O59="Never",IF(AV$6&gt;='Team &amp; Salaries'!$M59,MIN('Team &amp; Salaries'!$N59,'Team &amp; Salaries'!$P59),0),IF('Team &amp; Salaries'!$O59="Monthly",IF(AV$6='Team &amp; Salaries'!$M59,MIN('Team &amp; Salaries'!$N59,'Team &amp; Salaries'!$P59),IF(AV$6&gt;'Team &amp; Salaries'!$M59,MIN('Team &amp; Salaries'!$P59,AU146+'Team &amp; Salaries'!$N59),0)),IF('Team &amp; Salaries'!$O59="Quarterly",IF(AV$6='Team &amp; Salaries'!$M59,MIN('Team &amp; Salaries'!$N59,'Team &amp; Salaries'!$P59),IF(AV$6&gt;'Team &amp; Salaries'!$M59,IFERROR(MIN('Team &amp; Salaries'!$P59,IF(ISNUMBER(AQ146),AQ146,0)+'Team &amp; Salaries'!$N59),'Team &amp; Salaries'!$N59),0)),IF('Team &amp; Salaries'!$O59="Annually",IF(AV$6='Team &amp; Salaries'!$M59,MIN('Team &amp; Salaries'!$N59,'Team &amp; Salaries'!$P59),IF(AV$6&gt;'Team &amp; Salaries'!$M59,IFERROR(MIN('Team &amp; Salaries'!$P59,#REF!+'Team &amp; Salaries'!$N59),MIN('Team &amp; Salaries'!$N59,'Team &amp; Salaries'!$P59)),0))))))+IF($A146=Projections!$C$87,Revenue!AT$72,0)</f>
        <v>1</v>
      </c>
      <c r="AW146" s="286">
        <f>IF('Team &amp; Salaries'!$O59="Never",IF(AW$6&gt;='Team &amp; Salaries'!$M59,MIN('Team &amp; Salaries'!$N59,'Team &amp; Salaries'!$P59),0),IF('Team &amp; Salaries'!$O59="Monthly",IF(AW$6='Team &amp; Salaries'!$M59,MIN('Team &amp; Salaries'!$N59,'Team &amp; Salaries'!$P59),IF(AW$6&gt;'Team &amp; Salaries'!$M59,MIN('Team &amp; Salaries'!$P59,AV146+'Team &amp; Salaries'!$N59),0)),IF('Team &amp; Salaries'!$O59="Quarterly",IF(AW$6='Team &amp; Salaries'!$M59,MIN('Team &amp; Salaries'!$N59,'Team &amp; Salaries'!$P59),IF(AW$6&gt;'Team &amp; Salaries'!$M59,IFERROR(MIN('Team &amp; Salaries'!$P59,IF(ISNUMBER(AR146),AR146,0)+'Team &amp; Salaries'!$N59),'Team &amp; Salaries'!$N59),0)),IF('Team &amp; Salaries'!$O59="Annually",IF(AW$6='Team &amp; Salaries'!$M59,MIN('Team &amp; Salaries'!$N59,'Team &amp; Salaries'!$P59),IF(AW$6&gt;'Team &amp; Salaries'!$M59,IFERROR(MIN('Team &amp; Salaries'!$P59,#REF!+'Team &amp; Salaries'!$N59),MIN('Team &amp; Salaries'!$N59,'Team &amp; Salaries'!$P59)),0))))))+IF($A146=Projections!$C$87,Revenue!AU$72,0)</f>
        <v>1</v>
      </c>
      <c r="AX146" s="286">
        <f>IF('Team &amp; Salaries'!$O59="Never",IF(AX$6&gt;='Team &amp; Salaries'!$M59,MIN('Team &amp; Salaries'!$N59,'Team &amp; Salaries'!$P59),0),IF('Team &amp; Salaries'!$O59="Monthly",IF(AX$6='Team &amp; Salaries'!$M59,MIN('Team &amp; Salaries'!$N59,'Team &amp; Salaries'!$P59),IF(AX$6&gt;'Team &amp; Salaries'!$M59,MIN('Team &amp; Salaries'!$P59,AW146+'Team &amp; Salaries'!$N59),0)),IF('Team &amp; Salaries'!$O59="Quarterly",IF(AX$6='Team &amp; Salaries'!$M59,MIN('Team &amp; Salaries'!$N59,'Team &amp; Salaries'!$P59),IF(AX$6&gt;'Team &amp; Salaries'!$M59,IFERROR(MIN('Team &amp; Salaries'!$P59,IF(ISNUMBER(AS146),AS146,0)+'Team &amp; Salaries'!$N59),'Team &amp; Salaries'!$N59),0)),IF('Team &amp; Salaries'!$O59="Annually",IF(AX$6='Team &amp; Salaries'!$M59,MIN('Team &amp; Salaries'!$N59,'Team &amp; Salaries'!$P59),IF(AX$6&gt;'Team &amp; Salaries'!$M59,IFERROR(MIN('Team &amp; Salaries'!$P59,#REF!+'Team &amp; Salaries'!$N59),MIN('Team &amp; Salaries'!$N59,'Team &amp; Salaries'!$P59)),0))))))+IF($A146=Projections!$C$87,Revenue!AV$72,0)</f>
        <v>1</v>
      </c>
      <c r="AY146" s="286">
        <f>IF('Team &amp; Salaries'!$O59="Never",IF(AY$6&gt;='Team &amp; Salaries'!$M59,MIN('Team &amp; Salaries'!$N59,'Team &amp; Salaries'!$P59),0),IF('Team &amp; Salaries'!$O59="Monthly",IF(AY$6='Team &amp; Salaries'!$M59,MIN('Team &amp; Salaries'!$N59,'Team &amp; Salaries'!$P59),IF(AY$6&gt;'Team &amp; Salaries'!$M59,MIN('Team &amp; Salaries'!$P59,AX146+'Team &amp; Salaries'!$N59),0)),IF('Team &amp; Salaries'!$O59="Quarterly",IF(AY$6='Team &amp; Salaries'!$M59,MIN('Team &amp; Salaries'!$N59,'Team &amp; Salaries'!$P59),IF(AY$6&gt;'Team &amp; Salaries'!$M59,IFERROR(MIN('Team &amp; Salaries'!$P59,IF(ISNUMBER(AT146),AT146,0)+'Team &amp; Salaries'!$N59),'Team &amp; Salaries'!$N59),0)),IF('Team &amp; Salaries'!$O59="Annually",IF(AY$6='Team &amp; Salaries'!$M59,MIN('Team &amp; Salaries'!$N59,'Team &amp; Salaries'!$P59),IF(AY$6&gt;'Team &amp; Salaries'!$M59,IFERROR(MIN('Team &amp; Salaries'!$P59,#REF!+'Team &amp; Salaries'!$N59),MIN('Team &amp; Salaries'!$N59,'Team &amp; Salaries'!$P59)),0))))))+IF($A146=Projections!$C$87,Revenue!AW$72,0)</f>
        <v>1</v>
      </c>
      <c r="AZ146" s="286">
        <f>IF('Team &amp; Salaries'!$O59="Never",IF(AZ$6&gt;='Team &amp; Salaries'!$M59,MIN('Team &amp; Salaries'!$N59,'Team &amp; Salaries'!$P59),0),IF('Team &amp; Salaries'!$O59="Monthly",IF(AZ$6='Team &amp; Salaries'!$M59,MIN('Team &amp; Salaries'!$N59,'Team &amp; Salaries'!$P59),IF(AZ$6&gt;'Team &amp; Salaries'!$M59,MIN('Team &amp; Salaries'!$P59,AY146+'Team &amp; Salaries'!$N59),0)),IF('Team &amp; Salaries'!$O59="Quarterly",IF(AZ$6='Team &amp; Salaries'!$M59,MIN('Team &amp; Salaries'!$N59,'Team &amp; Salaries'!$P59),IF(AZ$6&gt;'Team &amp; Salaries'!$M59,IFERROR(MIN('Team &amp; Salaries'!$P59,IF(ISNUMBER(AU146),AU146,0)+'Team &amp; Salaries'!$N59),'Team &amp; Salaries'!$N59),0)),IF('Team &amp; Salaries'!$O59="Annually",IF(AZ$6='Team &amp; Salaries'!$M59,MIN('Team &amp; Salaries'!$N59,'Team &amp; Salaries'!$P59),IF(AZ$6&gt;'Team &amp; Salaries'!$M59,IFERROR(MIN('Team &amp; Salaries'!$P59,#REF!+'Team &amp; Salaries'!$N59),MIN('Team &amp; Salaries'!$N59,'Team &amp; Salaries'!$P59)),0))))))+IF($A146=Projections!$C$87,Revenue!AX$72,0)</f>
        <v>1</v>
      </c>
      <c r="BA146" s="286">
        <f>IF('Team &amp; Salaries'!$O59="Never",IF(BA$6&gt;='Team &amp; Salaries'!$M59,MIN('Team &amp; Salaries'!$N59,'Team &amp; Salaries'!$P59),0),IF('Team &amp; Salaries'!$O59="Monthly",IF(BA$6='Team &amp; Salaries'!$M59,MIN('Team &amp; Salaries'!$N59,'Team &amp; Salaries'!$P59),IF(BA$6&gt;'Team &amp; Salaries'!$M59,MIN('Team &amp; Salaries'!$P59,AZ146+'Team &amp; Salaries'!$N59),0)),IF('Team &amp; Salaries'!$O59="Quarterly",IF(BA$6='Team &amp; Salaries'!$M59,MIN('Team &amp; Salaries'!$N59,'Team &amp; Salaries'!$P59),IF(BA$6&gt;'Team &amp; Salaries'!$M59,IFERROR(MIN('Team &amp; Salaries'!$P59,IF(ISNUMBER(AV146),AV146,0)+'Team &amp; Salaries'!$N59),'Team &amp; Salaries'!$N59),0)),IF('Team &amp; Salaries'!$O59="Annually",IF(BA$6='Team &amp; Salaries'!$M59,MIN('Team &amp; Salaries'!$N59,'Team &amp; Salaries'!$P59),IF(BA$6&gt;'Team &amp; Salaries'!$M59,IFERROR(MIN('Team &amp; Salaries'!$P59,#REF!+'Team &amp; Salaries'!$N59),MIN('Team &amp; Salaries'!$N59,'Team &amp; Salaries'!$P59)),0))))))+IF($A146=Projections!$C$87,Revenue!AY$72,0)</f>
        <v>1</v>
      </c>
      <c r="BB146" s="286">
        <f>IF('Team &amp; Salaries'!$O59="Never",IF(BB$6&gt;='Team &amp; Salaries'!$M59,MIN('Team &amp; Salaries'!$N59,'Team &amp; Salaries'!$P59),0),IF('Team &amp; Salaries'!$O59="Monthly",IF(BB$6='Team &amp; Salaries'!$M59,MIN('Team &amp; Salaries'!$N59,'Team &amp; Salaries'!$P59),IF(BB$6&gt;'Team &amp; Salaries'!$M59,MIN('Team &amp; Salaries'!$P59,BA146+'Team &amp; Salaries'!$N59),0)),IF('Team &amp; Salaries'!$O59="Quarterly",IF(BB$6='Team &amp; Salaries'!$M59,MIN('Team &amp; Salaries'!$N59,'Team &amp; Salaries'!$P59),IF(BB$6&gt;'Team &amp; Salaries'!$M59,IFERROR(MIN('Team &amp; Salaries'!$P59,IF(ISNUMBER(AW146),AW146,0)+'Team &amp; Salaries'!$N59),'Team &amp; Salaries'!$N59),0)),IF('Team &amp; Salaries'!$O59="Annually",IF(BB$6='Team &amp; Salaries'!$M59,MIN('Team &amp; Salaries'!$N59,'Team &amp; Salaries'!$P59),IF(BB$6&gt;'Team &amp; Salaries'!$M59,IFERROR(MIN('Team &amp; Salaries'!$P59,#REF!+'Team &amp; Salaries'!$N59),MIN('Team &amp; Salaries'!$N59,'Team &amp; Salaries'!$P59)),0))))))+IF($A146=Projections!$C$87,Revenue!AZ$72,0)</f>
        <v>1</v>
      </c>
      <c r="BC146" s="286">
        <f>IF('Team &amp; Salaries'!$O59="Never",IF(BC$6&gt;='Team &amp; Salaries'!$M59,MIN('Team &amp; Salaries'!$N59,'Team &amp; Salaries'!$P59),0),IF('Team &amp; Salaries'!$O59="Monthly",IF(BC$6='Team &amp; Salaries'!$M59,MIN('Team &amp; Salaries'!$N59,'Team &amp; Salaries'!$P59),IF(BC$6&gt;'Team &amp; Salaries'!$M59,MIN('Team &amp; Salaries'!$P59,BB146+'Team &amp; Salaries'!$N59),0)),IF('Team &amp; Salaries'!$O59="Quarterly",IF(BC$6='Team &amp; Salaries'!$M59,MIN('Team &amp; Salaries'!$N59,'Team &amp; Salaries'!$P59),IF(BC$6&gt;'Team &amp; Salaries'!$M59,IFERROR(MIN('Team &amp; Salaries'!$P59,IF(ISNUMBER(AX146),AX146,0)+'Team &amp; Salaries'!$N59),'Team &amp; Salaries'!$N59),0)),IF('Team &amp; Salaries'!$O59="Annually",IF(BC$6='Team &amp; Salaries'!$M59,MIN('Team &amp; Salaries'!$N59,'Team &amp; Salaries'!$P59),IF(BC$6&gt;'Team &amp; Salaries'!$M59,IFERROR(MIN('Team &amp; Salaries'!$P59,#REF!+'Team &amp; Salaries'!$N59),MIN('Team &amp; Salaries'!$N59,'Team &amp; Salaries'!$P59)),0))))))+IF($A146=Projections!$C$87,Revenue!BA$72,0)</f>
        <v>1</v>
      </c>
      <c r="BD146" s="286">
        <f>IF('Team &amp; Salaries'!$O59="Never",IF(BD$6&gt;='Team &amp; Salaries'!$M59,MIN('Team &amp; Salaries'!$N59,'Team &amp; Salaries'!$P59),0),IF('Team &amp; Salaries'!$O59="Monthly",IF(BD$6='Team &amp; Salaries'!$M59,MIN('Team &amp; Salaries'!$N59,'Team &amp; Salaries'!$P59),IF(BD$6&gt;'Team &amp; Salaries'!$M59,MIN('Team &amp; Salaries'!$P59,BC146+'Team &amp; Salaries'!$N59),0)),IF('Team &amp; Salaries'!$O59="Quarterly",IF(BD$6='Team &amp; Salaries'!$M59,MIN('Team &amp; Salaries'!$N59,'Team &amp; Salaries'!$P59),IF(BD$6&gt;'Team &amp; Salaries'!$M59,IFERROR(MIN('Team &amp; Salaries'!$P59,IF(ISNUMBER(AY146),AY146,0)+'Team &amp; Salaries'!$N59),'Team &amp; Salaries'!$N59),0)),IF('Team &amp; Salaries'!$O59="Annually",IF(BD$6='Team &amp; Salaries'!$M59,MIN('Team &amp; Salaries'!$N59,'Team &amp; Salaries'!$P59),IF(BD$6&gt;'Team &amp; Salaries'!$M59,IFERROR(MIN('Team &amp; Salaries'!$P59,#REF!+'Team &amp; Salaries'!$N59),MIN('Team &amp; Salaries'!$N59,'Team &amp; Salaries'!$P59)),0))))))+IF($A146=Projections!$C$87,Revenue!BB$72,0)</f>
        <v>1</v>
      </c>
      <c r="BE146" s="286">
        <f>IF('Team &amp; Salaries'!$O59="Never",IF(BE$6&gt;='Team &amp; Salaries'!$M59,MIN('Team &amp; Salaries'!$N59,'Team &amp; Salaries'!$P59),0),IF('Team &amp; Salaries'!$O59="Monthly",IF(BE$6='Team &amp; Salaries'!$M59,MIN('Team &amp; Salaries'!$N59,'Team &amp; Salaries'!$P59),IF(BE$6&gt;'Team &amp; Salaries'!$M59,MIN('Team &amp; Salaries'!$P59,BD146+'Team &amp; Salaries'!$N59),0)),IF('Team &amp; Salaries'!$O59="Quarterly",IF(BE$6='Team &amp; Salaries'!$M59,MIN('Team &amp; Salaries'!$N59,'Team &amp; Salaries'!$P59),IF(BE$6&gt;'Team &amp; Salaries'!$M59,IFERROR(MIN('Team &amp; Salaries'!$P59,IF(ISNUMBER(AZ146),AZ146,0)+'Team &amp; Salaries'!$N59),'Team &amp; Salaries'!$N59),0)),IF('Team &amp; Salaries'!$O59="Annually",IF(BE$6='Team &amp; Salaries'!$M59,MIN('Team &amp; Salaries'!$N59,'Team &amp; Salaries'!$P59),IF(BE$6&gt;'Team &amp; Salaries'!$M59,IFERROR(MIN('Team &amp; Salaries'!$P59,#REF!+'Team &amp; Salaries'!$N59),MIN('Team &amp; Salaries'!$N59,'Team &amp; Salaries'!$P59)),0))))))+IF($A146=Projections!$C$87,Revenue!BC$72,0)</f>
        <v>1</v>
      </c>
      <c r="BF146" s="286">
        <f>IF('Team &amp; Salaries'!$O59="Never",IF(BF$6&gt;='Team &amp; Salaries'!$M59,MIN('Team &amp; Salaries'!$N59,'Team &amp; Salaries'!$P59),0),IF('Team &amp; Salaries'!$O59="Monthly",IF(BF$6='Team &amp; Salaries'!$M59,MIN('Team &amp; Salaries'!$N59,'Team &amp; Salaries'!$P59),IF(BF$6&gt;'Team &amp; Salaries'!$M59,MIN('Team &amp; Salaries'!$P59,BE146+'Team &amp; Salaries'!$N59),0)),IF('Team &amp; Salaries'!$O59="Quarterly",IF(BF$6='Team &amp; Salaries'!$M59,MIN('Team &amp; Salaries'!$N59,'Team &amp; Salaries'!$P59),IF(BF$6&gt;'Team &amp; Salaries'!$M59,IFERROR(MIN('Team &amp; Salaries'!$P59,IF(ISNUMBER(BA146),BA146,0)+'Team &amp; Salaries'!$N59),'Team &amp; Salaries'!$N59),0)),IF('Team &amp; Salaries'!$O59="Annually",IF(BF$6='Team &amp; Salaries'!$M59,MIN('Team &amp; Salaries'!$N59,'Team &amp; Salaries'!$P59),IF(BF$6&gt;'Team &amp; Salaries'!$M59,IFERROR(MIN('Team &amp; Salaries'!$P59,#REF!+'Team &amp; Salaries'!$N59),MIN('Team &amp; Salaries'!$N59,'Team &amp; Salaries'!$P59)),0))))))+IF($A146=Projections!$C$87,Revenue!BD$72,0)</f>
        <v>1</v>
      </c>
      <c r="BG146" s="286">
        <f>IF('Team &amp; Salaries'!$O59="Never",IF(BG$6&gt;='Team &amp; Salaries'!$M59,MIN('Team &amp; Salaries'!$N59,'Team &amp; Salaries'!$P59),0),IF('Team &amp; Salaries'!$O59="Monthly",IF(BG$6='Team &amp; Salaries'!$M59,MIN('Team &amp; Salaries'!$N59,'Team &amp; Salaries'!$P59),IF(BG$6&gt;'Team &amp; Salaries'!$M59,MIN('Team &amp; Salaries'!$P59,BF146+'Team &amp; Salaries'!$N59),0)),IF('Team &amp; Salaries'!$O59="Quarterly",IF(BG$6='Team &amp; Salaries'!$M59,MIN('Team &amp; Salaries'!$N59,'Team &amp; Salaries'!$P59),IF(BG$6&gt;'Team &amp; Salaries'!$M59,IFERROR(MIN('Team &amp; Salaries'!$P59,IF(ISNUMBER(BB146),BB146,0)+'Team &amp; Salaries'!$N59),'Team &amp; Salaries'!$N59),0)),IF('Team &amp; Salaries'!$O59="Annually",IF(BG$6='Team &amp; Salaries'!$M59,MIN('Team &amp; Salaries'!$N59,'Team &amp; Salaries'!$P59),IF(BG$6&gt;'Team &amp; Salaries'!$M59,IFERROR(MIN('Team &amp; Salaries'!$P59,#REF!+'Team &amp; Salaries'!$N59),MIN('Team &amp; Salaries'!$N59,'Team &amp; Salaries'!$P59)),0))))))+IF($A146=Projections!$C$87,Revenue!BE$72,0)</f>
        <v>1</v>
      </c>
      <c r="BH146" s="286">
        <f>IF('Team &amp; Salaries'!$O59="Never",IF(BH$6&gt;='Team &amp; Salaries'!$M59,MIN('Team &amp; Salaries'!$N59,'Team &amp; Salaries'!$P59),0),IF('Team &amp; Salaries'!$O59="Monthly",IF(BH$6='Team &amp; Salaries'!$M59,MIN('Team &amp; Salaries'!$N59,'Team &amp; Salaries'!$P59),IF(BH$6&gt;'Team &amp; Salaries'!$M59,MIN('Team &amp; Salaries'!$P59,BG146+'Team &amp; Salaries'!$N59),0)),IF('Team &amp; Salaries'!$O59="Quarterly",IF(BH$6='Team &amp; Salaries'!$M59,MIN('Team &amp; Salaries'!$N59,'Team &amp; Salaries'!$P59),IF(BH$6&gt;'Team &amp; Salaries'!$M59,IFERROR(MIN('Team &amp; Salaries'!$P59,IF(ISNUMBER(BC146),BC146,0)+'Team &amp; Salaries'!$N59),'Team &amp; Salaries'!$N59),0)),IF('Team &amp; Salaries'!$O59="Annually",IF(BH$6='Team &amp; Salaries'!$M59,MIN('Team &amp; Salaries'!$N59,'Team &amp; Salaries'!$P59),IF(BH$6&gt;'Team &amp; Salaries'!$M59,IFERROR(MIN('Team &amp; Salaries'!$P59,#REF!+'Team &amp; Salaries'!$N59),MIN('Team &amp; Salaries'!$N59,'Team &amp; Salaries'!$P59)),0))))))+IF($A146=Projections!$C$87,Revenue!BF$72,0)</f>
        <v>1</v>
      </c>
      <c r="BI146" s="286">
        <f>IF('Team &amp; Salaries'!$O59="Never",IF(BI$6&gt;='Team &amp; Salaries'!$M59,MIN('Team &amp; Salaries'!$N59,'Team &amp; Salaries'!$P59),0),IF('Team &amp; Salaries'!$O59="Monthly",IF(BI$6='Team &amp; Salaries'!$M59,MIN('Team &amp; Salaries'!$N59,'Team &amp; Salaries'!$P59),IF(BI$6&gt;'Team &amp; Salaries'!$M59,MIN('Team &amp; Salaries'!$P59,BH146+'Team &amp; Salaries'!$N59),0)),IF('Team &amp; Salaries'!$O59="Quarterly",IF(BI$6='Team &amp; Salaries'!$M59,MIN('Team &amp; Salaries'!$N59,'Team &amp; Salaries'!$P59),IF(BI$6&gt;'Team &amp; Salaries'!$M59,IFERROR(MIN('Team &amp; Salaries'!$P59,IF(ISNUMBER(BD146),BD146,0)+'Team &amp; Salaries'!$N59),'Team &amp; Salaries'!$N59),0)),IF('Team &amp; Salaries'!$O59="Annually",IF(BI$6='Team &amp; Salaries'!$M59,MIN('Team &amp; Salaries'!$N59,'Team &amp; Salaries'!$P59),IF(BI$6&gt;'Team &amp; Salaries'!$M59,IFERROR(MIN('Team &amp; Salaries'!$P59,#REF!+'Team &amp; Salaries'!$N59),MIN('Team &amp; Salaries'!$N59,'Team &amp; Salaries'!$P59)),0))))))+IF($A146=Projections!$C$87,Revenue!BG$72,0)</f>
        <v>1</v>
      </c>
      <c r="BJ146" s="286">
        <f>IF('Team &amp; Salaries'!$O59="Never",IF(BJ$6&gt;='Team &amp; Salaries'!$M59,MIN('Team &amp; Salaries'!$N59,'Team &amp; Salaries'!$P59),0),IF('Team &amp; Salaries'!$O59="Monthly",IF(BJ$6='Team &amp; Salaries'!$M59,MIN('Team &amp; Salaries'!$N59,'Team &amp; Salaries'!$P59),IF(BJ$6&gt;'Team &amp; Salaries'!$M59,MIN('Team &amp; Salaries'!$P59,BI146+'Team &amp; Salaries'!$N59),0)),IF('Team &amp; Salaries'!$O59="Quarterly",IF(BJ$6='Team &amp; Salaries'!$M59,MIN('Team &amp; Salaries'!$N59,'Team &amp; Salaries'!$P59),IF(BJ$6&gt;'Team &amp; Salaries'!$M59,IFERROR(MIN('Team &amp; Salaries'!$P59,IF(ISNUMBER(BE146),BE146,0)+'Team &amp; Salaries'!$N59),'Team &amp; Salaries'!$N59),0)),IF('Team &amp; Salaries'!$O59="Annually",IF(BJ$6='Team &amp; Salaries'!$M59,MIN('Team &amp; Salaries'!$N59,'Team &amp; Salaries'!$P59),IF(BJ$6&gt;'Team &amp; Salaries'!$M59,IFERROR(MIN('Team &amp; Salaries'!$P59,#REF!+'Team &amp; Salaries'!$N59),MIN('Team &amp; Salaries'!$N59,'Team &amp; Salaries'!$P59)),0))))))+IF($A146=Projections!$C$87,Revenue!BH$72,0)</f>
        <v>1</v>
      </c>
      <c r="BK146" s="286">
        <f>IF('Team &amp; Salaries'!$O59="Never",IF(BK$6&gt;='Team &amp; Salaries'!$M59,MIN('Team &amp; Salaries'!$N59,'Team &amp; Salaries'!$P59),0),IF('Team &amp; Salaries'!$O59="Monthly",IF(BK$6='Team &amp; Salaries'!$M59,MIN('Team &amp; Salaries'!$N59,'Team &amp; Salaries'!$P59),IF(BK$6&gt;'Team &amp; Salaries'!$M59,MIN('Team &amp; Salaries'!$P59,BJ146+'Team &amp; Salaries'!$N59),0)),IF('Team &amp; Salaries'!$O59="Quarterly",IF(BK$6='Team &amp; Salaries'!$M59,MIN('Team &amp; Salaries'!$N59,'Team &amp; Salaries'!$P59),IF(BK$6&gt;'Team &amp; Salaries'!$M59,IFERROR(MIN('Team &amp; Salaries'!$P59,IF(ISNUMBER(BF146),BF146,0)+'Team &amp; Salaries'!$N59),'Team &amp; Salaries'!$N59),0)),IF('Team &amp; Salaries'!$O59="Annually",IF(BK$6='Team &amp; Salaries'!$M59,MIN('Team &amp; Salaries'!$N59,'Team &amp; Salaries'!$P59),IF(BK$6&gt;'Team &amp; Salaries'!$M59,IFERROR(MIN('Team &amp; Salaries'!$P59,#REF!+'Team &amp; Salaries'!$N59),MIN('Team &amp; Salaries'!$N59,'Team &amp; Salaries'!$P59)),0))))))+IF($A146=Projections!$C$87,Revenue!BI$72,0)</f>
        <v>1</v>
      </c>
      <c r="BL146" s="286">
        <f>IF('Team &amp; Salaries'!$O59="Never",IF(BL$6&gt;='Team &amp; Salaries'!$M59,MIN('Team &amp; Salaries'!$N59,'Team &amp; Salaries'!$P59),0),IF('Team &amp; Salaries'!$O59="Monthly",IF(BL$6='Team &amp; Salaries'!$M59,MIN('Team &amp; Salaries'!$N59,'Team &amp; Salaries'!$P59),IF(BL$6&gt;'Team &amp; Salaries'!$M59,MIN('Team &amp; Salaries'!$P59,BK146+'Team &amp; Salaries'!$N59),0)),IF('Team &amp; Salaries'!$O59="Quarterly",IF(BL$6='Team &amp; Salaries'!$M59,MIN('Team &amp; Salaries'!$N59,'Team &amp; Salaries'!$P59),IF(BL$6&gt;'Team &amp; Salaries'!$M59,IFERROR(MIN('Team &amp; Salaries'!$P59,IF(ISNUMBER(BG146),BG146,0)+'Team &amp; Salaries'!$N59),'Team &amp; Salaries'!$N59),0)),IF('Team &amp; Salaries'!$O59="Annually",IF(BL$6='Team &amp; Salaries'!$M59,MIN('Team &amp; Salaries'!$N59,'Team &amp; Salaries'!$P59),IF(BL$6&gt;'Team &amp; Salaries'!$M59,IFERROR(MIN('Team &amp; Salaries'!$P59,#REF!+'Team &amp; Salaries'!$N59),MIN('Team &amp; Salaries'!$N59,'Team &amp; Salaries'!$P59)),0))))))+IF($A146=Projections!$C$87,Revenue!BJ$72,0)</f>
        <v>1</v>
      </c>
      <c r="BM146" s="286">
        <f>IF('Team &amp; Salaries'!$O59="Never",IF(BM$6&gt;='Team &amp; Salaries'!$M59,MIN('Team &amp; Salaries'!$N59,'Team &amp; Salaries'!$P59),0),IF('Team &amp; Salaries'!$O59="Monthly",IF(BM$6='Team &amp; Salaries'!$M59,MIN('Team &amp; Salaries'!$N59,'Team &amp; Salaries'!$P59),IF(BM$6&gt;'Team &amp; Salaries'!$M59,MIN('Team &amp; Salaries'!$P59,BL146+'Team &amp; Salaries'!$N59),0)),IF('Team &amp; Salaries'!$O59="Quarterly",IF(BM$6='Team &amp; Salaries'!$M59,MIN('Team &amp; Salaries'!$N59,'Team &amp; Salaries'!$P59),IF(BM$6&gt;'Team &amp; Salaries'!$M59,IFERROR(MIN('Team &amp; Salaries'!$P59,IF(ISNUMBER(BH146),BH146,0)+'Team &amp; Salaries'!$N59),'Team &amp; Salaries'!$N59),0)),IF('Team &amp; Salaries'!$O59="Annually",IF(BM$6='Team &amp; Salaries'!$M59,MIN('Team &amp; Salaries'!$N59,'Team &amp; Salaries'!$P59),IF(BM$6&gt;'Team &amp; Salaries'!$M59,IFERROR(MIN('Team &amp; Salaries'!$P59,#REF!+'Team &amp; Salaries'!$N59),MIN('Team &amp; Salaries'!$N59,'Team &amp; Salaries'!$P59)),0))))))+IF($A146=Projections!$C$87,Revenue!BK$72,0)</f>
        <v>1</v>
      </c>
      <c r="BN146" s="286">
        <f>IF('Team &amp; Salaries'!$O59="Never",IF(BN$6&gt;='Team &amp; Salaries'!$M59,MIN('Team &amp; Salaries'!$N59,'Team &amp; Salaries'!$P59),0),IF('Team &amp; Salaries'!$O59="Monthly",IF(BN$6='Team &amp; Salaries'!$M59,MIN('Team &amp; Salaries'!$N59,'Team &amp; Salaries'!$P59),IF(BN$6&gt;'Team &amp; Salaries'!$M59,MIN('Team &amp; Salaries'!$P59,BM146+'Team &amp; Salaries'!$N59),0)),IF('Team &amp; Salaries'!$O59="Quarterly",IF(BN$6='Team &amp; Salaries'!$M59,MIN('Team &amp; Salaries'!$N59,'Team &amp; Salaries'!$P59),IF(BN$6&gt;'Team &amp; Salaries'!$M59,IFERROR(MIN('Team &amp; Salaries'!$P59,IF(ISNUMBER(BI146),BI146,0)+'Team &amp; Salaries'!$N59),'Team &amp; Salaries'!$N59),0)),IF('Team &amp; Salaries'!$O59="Annually",IF(BN$6='Team &amp; Salaries'!$M59,MIN('Team &amp; Salaries'!$N59,'Team &amp; Salaries'!$P59),IF(BN$6&gt;'Team &amp; Salaries'!$M59,IFERROR(MIN('Team &amp; Salaries'!$P59,#REF!+'Team &amp; Salaries'!$N59),MIN('Team &amp; Salaries'!$N59,'Team &amp; Salaries'!$P59)),0))))))+IF($A146=Projections!$C$87,Revenue!BL$72,0)</f>
        <v>1</v>
      </c>
      <c r="BO146" s="286">
        <f>IF('Team &amp; Salaries'!$O59="Never",IF(BO$6&gt;='Team &amp; Salaries'!$M59,MIN('Team &amp; Salaries'!$N59,'Team &amp; Salaries'!$P59),0),IF('Team &amp; Salaries'!$O59="Monthly",IF(BO$6='Team &amp; Salaries'!$M59,MIN('Team &amp; Salaries'!$N59,'Team &amp; Salaries'!$P59),IF(BO$6&gt;'Team &amp; Salaries'!$M59,MIN('Team &amp; Salaries'!$P59,BN146+'Team &amp; Salaries'!$N59),0)),IF('Team &amp; Salaries'!$O59="Quarterly",IF(BO$6='Team &amp; Salaries'!$M59,MIN('Team &amp; Salaries'!$N59,'Team &amp; Salaries'!$P59),IF(BO$6&gt;'Team &amp; Salaries'!$M59,IFERROR(MIN('Team &amp; Salaries'!$P59,IF(ISNUMBER(BJ146),BJ146,0)+'Team &amp; Salaries'!$N59),'Team &amp; Salaries'!$N59),0)),IF('Team &amp; Salaries'!$O59="Annually",IF(BO$6='Team &amp; Salaries'!$M59,MIN('Team &amp; Salaries'!$N59,'Team &amp; Salaries'!$P59),IF(BO$6&gt;'Team &amp; Salaries'!$M59,IFERROR(MIN('Team &amp; Salaries'!$P59,#REF!+'Team &amp; Salaries'!$N59),MIN('Team &amp; Salaries'!$N59,'Team &amp; Salaries'!$P59)),0))))))+IF($A146=Projections!$C$87,Revenue!BM$72,0)</f>
        <v>1</v>
      </c>
      <c r="BP146" s="286">
        <f>IF('Team &amp; Salaries'!$O59="Never",IF(BP$6&gt;='Team &amp; Salaries'!$M59,MIN('Team &amp; Salaries'!$N59,'Team &amp; Salaries'!$P59),0),IF('Team &amp; Salaries'!$O59="Monthly",IF(BP$6='Team &amp; Salaries'!$M59,MIN('Team &amp; Salaries'!$N59,'Team &amp; Salaries'!$P59),IF(BP$6&gt;'Team &amp; Salaries'!$M59,MIN('Team &amp; Salaries'!$P59,BO146+'Team &amp; Salaries'!$N59),0)),IF('Team &amp; Salaries'!$O59="Quarterly",IF(BP$6='Team &amp; Salaries'!$M59,MIN('Team &amp; Salaries'!$N59,'Team &amp; Salaries'!$P59),IF(BP$6&gt;'Team &amp; Salaries'!$M59,IFERROR(MIN('Team &amp; Salaries'!$P59,IF(ISNUMBER(BK146),BK146,0)+'Team &amp; Salaries'!$N59),'Team &amp; Salaries'!$N59),0)),IF('Team &amp; Salaries'!$O59="Annually",IF(BP$6='Team &amp; Salaries'!$M59,MIN('Team &amp; Salaries'!$N59,'Team &amp; Salaries'!$P59),IF(BP$6&gt;'Team &amp; Salaries'!$M59,IFERROR(MIN('Team &amp; Salaries'!$P59,#REF!+'Team &amp; Salaries'!$N59),MIN('Team &amp; Salaries'!$N59,'Team &amp; Salaries'!$P59)),0))))))+IF($A146=Projections!$C$87,Revenue!BN$72,0)</f>
        <v>1</v>
      </c>
      <c r="BQ146" s="286">
        <f>IF('Team &amp; Salaries'!$O59="Never",IF(BQ$6&gt;='Team &amp; Salaries'!$M59,MIN('Team &amp; Salaries'!$N59,'Team &amp; Salaries'!$P59),0),IF('Team &amp; Salaries'!$O59="Monthly",IF(BQ$6='Team &amp; Salaries'!$M59,MIN('Team &amp; Salaries'!$N59,'Team &amp; Salaries'!$P59),IF(BQ$6&gt;'Team &amp; Salaries'!$M59,MIN('Team &amp; Salaries'!$P59,BP146+'Team &amp; Salaries'!$N59),0)),IF('Team &amp; Salaries'!$O59="Quarterly",IF(BQ$6='Team &amp; Salaries'!$M59,MIN('Team &amp; Salaries'!$N59,'Team &amp; Salaries'!$P59),IF(BQ$6&gt;'Team &amp; Salaries'!$M59,IFERROR(MIN('Team &amp; Salaries'!$P59,IF(ISNUMBER(BL146),BL146,0)+'Team &amp; Salaries'!$N59),'Team &amp; Salaries'!$N59),0)),IF('Team &amp; Salaries'!$O59="Annually",IF(BQ$6='Team &amp; Salaries'!$M59,MIN('Team &amp; Salaries'!$N59,'Team &amp; Salaries'!$P59),IF(BQ$6&gt;'Team &amp; Salaries'!$M59,IFERROR(MIN('Team &amp; Salaries'!$P59,#REF!+'Team &amp; Salaries'!$N59),MIN('Team &amp; Salaries'!$N59,'Team &amp; Salaries'!$P59)),0))))))+IF($A146=Projections!$C$87,Revenue!BO$72,0)</f>
        <v>1</v>
      </c>
      <c r="BR146" s="286">
        <f>IF('Team &amp; Salaries'!$O59="Never",IF(BR$6&gt;='Team &amp; Salaries'!$M59,MIN('Team &amp; Salaries'!$N59,'Team &amp; Salaries'!$P59),0),IF('Team &amp; Salaries'!$O59="Monthly",IF(BR$6='Team &amp; Salaries'!$M59,MIN('Team &amp; Salaries'!$N59,'Team &amp; Salaries'!$P59),IF(BR$6&gt;'Team &amp; Salaries'!$M59,MIN('Team &amp; Salaries'!$P59,BQ146+'Team &amp; Salaries'!$N59),0)),IF('Team &amp; Salaries'!$O59="Quarterly",IF(BR$6='Team &amp; Salaries'!$M59,MIN('Team &amp; Salaries'!$N59,'Team &amp; Salaries'!$P59),IF(BR$6&gt;'Team &amp; Salaries'!$M59,IFERROR(MIN('Team &amp; Salaries'!$P59,IF(ISNUMBER(BM146),BM146,0)+'Team &amp; Salaries'!$N59),'Team &amp; Salaries'!$N59),0)),IF('Team &amp; Salaries'!$O59="Annually",IF(BR$6='Team &amp; Salaries'!$M59,MIN('Team &amp; Salaries'!$N59,'Team &amp; Salaries'!$P59),IF(BR$6&gt;'Team &amp; Salaries'!$M59,IFERROR(MIN('Team &amp; Salaries'!$P59,#REF!+'Team &amp; Salaries'!$N59),MIN('Team &amp; Salaries'!$N59,'Team &amp; Salaries'!$P59)),0))))))+IF($A146=Projections!$C$87,Revenue!BP$72,0)</f>
        <v>1</v>
      </c>
      <c r="BS146" s="286">
        <f>IF('Team &amp; Salaries'!$O59="Never",IF(BS$6&gt;='Team &amp; Salaries'!$M59,MIN('Team &amp; Salaries'!$N59,'Team &amp; Salaries'!$P59),0),IF('Team &amp; Salaries'!$O59="Monthly",IF(BS$6='Team &amp; Salaries'!$M59,MIN('Team &amp; Salaries'!$N59,'Team &amp; Salaries'!$P59),IF(BS$6&gt;'Team &amp; Salaries'!$M59,MIN('Team &amp; Salaries'!$P59,BR146+'Team &amp; Salaries'!$N59),0)),IF('Team &amp; Salaries'!$O59="Quarterly",IF(BS$6='Team &amp; Salaries'!$M59,MIN('Team &amp; Salaries'!$N59,'Team &amp; Salaries'!$P59),IF(BS$6&gt;'Team &amp; Salaries'!$M59,IFERROR(MIN('Team &amp; Salaries'!$P59,IF(ISNUMBER(BN146),BN146,0)+'Team &amp; Salaries'!$N59),'Team &amp; Salaries'!$N59),0)),IF('Team &amp; Salaries'!$O59="Annually",IF(BS$6='Team &amp; Salaries'!$M59,MIN('Team &amp; Salaries'!$N59,'Team &amp; Salaries'!$P59),IF(BS$6&gt;'Team &amp; Salaries'!$M59,IFERROR(MIN('Team &amp; Salaries'!$P59,#REF!+'Team &amp; Salaries'!$N59),MIN('Team &amp; Salaries'!$N59,'Team &amp; Salaries'!$P59)),0))))))+IF($A146=Projections!$C$87,Revenue!BQ$72,0)</f>
        <v>1</v>
      </c>
      <c r="BT146" s="286">
        <f>IF('Team &amp; Salaries'!$O59="Never",IF(BT$6&gt;='Team &amp; Salaries'!$M59,MIN('Team &amp; Salaries'!$N59,'Team &amp; Salaries'!$P59),0),IF('Team &amp; Salaries'!$O59="Monthly",IF(BT$6='Team &amp; Salaries'!$M59,MIN('Team &amp; Salaries'!$N59,'Team &amp; Salaries'!$P59),IF(BT$6&gt;'Team &amp; Salaries'!$M59,MIN('Team &amp; Salaries'!$P59,BS146+'Team &amp; Salaries'!$N59),0)),IF('Team &amp; Salaries'!$O59="Quarterly",IF(BT$6='Team &amp; Salaries'!$M59,MIN('Team &amp; Salaries'!$N59,'Team &amp; Salaries'!$P59),IF(BT$6&gt;'Team &amp; Salaries'!$M59,IFERROR(MIN('Team &amp; Salaries'!$P59,IF(ISNUMBER(BO146),BO146,0)+'Team &amp; Salaries'!$N59),'Team &amp; Salaries'!$N59),0)),IF('Team &amp; Salaries'!$O59="Annually",IF(BT$6='Team &amp; Salaries'!$M59,MIN('Team &amp; Salaries'!$N59,'Team &amp; Salaries'!$P59),IF(BT$6&gt;'Team &amp; Salaries'!$M59,IFERROR(MIN('Team &amp; Salaries'!$P59,#REF!+'Team &amp; Salaries'!$N59),MIN('Team &amp; Salaries'!$N59,'Team &amp; Salaries'!$P59)),0))))))+IF($A146=Projections!$C$87,Revenue!BR$72,0)</f>
        <v>1</v>
      </c>
      <c r="BU146" s="286">
        <f>IF('Team &amp; Salaries'!$O59="Never",IF(BU$6&gt;='Team &amp; Salaries'!$M59,MIN('Team &amp; Salaries'!$N59,'Team &amp; Salaries'!$P59),0),IF('Team &amp; Salaries'!$O59="Monthly",IF(BU$6='Team &amp; Salaries'!$M59,MIN('Team &amp; Salaries'!$N59,'Team &amp; Salaries'!$P59),IF(BU$6&gt;'Team &amp; Salaries'!$M59,MIN('Team &amp; Salaries'!$P59,BT146+'Team &amp; Salaries'!$N59),0)),IF('Team &amp; Salaries'!$O59="Quarterly",IF(BU$6='Team &amp; Salaries'!$M59,MIN('Team &amp; Salaries'!$N59,'Team &amp; Salaries'!$P59),IF(BU$6&gt;'Team &amp; Salaries'!$M59,IFERROR(MIN('Team &amp; Salaries'!$P59,IF(ISNUMBER(BP146),BP146,0)+'Team &amp; Salaries'!$N59),'Team &amp; Salaries'!$N59),0)),IF('Team &amp; Salaries'!$O59="Annually",IF(BU$6='Team &amp; Salaries'!$M59,MIN('Team &amp; Salaries'!$N59,'Team &amp; Salaries'!$P59),IF(BU$6&gt;'Team &amp; Salaries'!$M59,IFERROR(MIN('Team &amp; Salaries'!$P59,#REF!+'Team &amp; Salaries'!$N59),MIN('Team &amp; Salaries'!$N59,'Team &amp; Salaries'!$P59)),0))))))+IF($A146=Projections!$C$87,Revenue!BS$72,0)</f>
        <v>1</v>
      </c>
      <c r="BV146" s="286">
        <f>IF('Team &amp; Salaries'!$O59="Never",IF(BV$6&gt;='Team &amp; Salaries'!$M59,MIN('Team &amp; Salaries'!$N59,'Team &amp; Salaries'!$P59),0),IF('Team &amp; Salaries'!$O59="Monthly",IF(BV$6='Team &amp; Salaries'!$M59,MIN('Team &amp; Salaries'!$N59,'Team &amp; Salaries'!$P59),IF(BV$6&gt;'Team &amp; Salaries'!$M59,MIN('Team &amp; Salaries'!$P59,BU146+'Team &amp; Salaries'!$N59),0)),IF('Team &amp; Salaries'!$O59="Quarterly",IF(BV$6='Team &amp; Salaries'!$M59,MIN('Team &amp; Salaries'!$N59,'Team &amp; Salaries'!$P59),IF(BV$6&gt;'Team &amp; Salaries'!$M59,IFERROR(MIN('Team &amp; Salaries'!$P59,IF(ISNUMBER(BQ146),BQ146,0)+'Team &amp; Salaries'!$N59),'Team &amp; Salaries'!$N59),0)),IF('Team &amp; Salaries'!$O59="Annually",IF(BV$6='Team &amp; Salaries'!$M59,MIN('Team &amp; Salaries'!$N59,'Team &amp; Salaries'!$P59),IF(BV$6&gt;'Team &amp; Salaries'!$M59,IFERROR(MIN('Team &amp; Salaries'!$P59,#REF!+'Team &amp; Salaries'!$N59),MIN('Team &amp; Salaries'!$N59,'Team &amp; Salaries'!$P59)),0))))))+IF($A146=Projections!$C$87,Revenue!BT$72,0)</f>
        <v>1</v>
      </c>
      <c r="BW146" s="286">
        <f>IF('Team &amp; Salaries'!$O59="Never",IF(BW$6&gt;='Team &amp; Salaries'!$M59,MIN('Team &amp; Salaries'!$N59,'Team &amp; Salaries'!$P59),0),IF('Team &amp; Salaries'!$O59="Monthly",IF(BW$6='Team &amp; Salaries'!$M59,MIN('Team &amp; Salaries'!$N59,'Team &amp; Salaries'!$P59),IF(BW$6&gt;'Team &amp; Salaries'!$M59,MIN('Team &amp; Salaries'!$P59,BV146+'Team &amp; Salaries'!$N59),0)),IF('Team &amp; Salaries'!$O59="Quarterly",IF(BW$6='Team &amp; Salaries'!$M59,MIN('Team &amp; Salaries'!$N59,'Team &amp; Salaries'!$P59),IF(BW$6&gt;'Team &amp; Salaries'!$M59,IFERROR(MIN('Team &amp; Salaries'!$P59,IF(ISNUMBER(BR146),BR146,0)+'Team &amp; Salaries'!$N59),'Team &amp; Salaries'!$N59),0)),IF('Team &amp; Salaries'!$O59="Annually",IF(BW$6='Team &amp; Salaries'!$M59,MIN('Team &amp; Salaries'!$N59,'Team &amp; Salaries'!$P59),IF(BW$6&gt;'Team &amp; Salaries'!$M59,IFERROR(MIN('Team &amp; Salaries'!$P59,#REF!+'Team &amp; Salaries'!$N59),MIN('Team &amp; Salaries'!$N59,'Team &amp; Salaries'!$P59)),0))))))+IF($A146=Projections!$C$87,Revenue!BU$72,0)</f>
        <v>1</v>
      </c>
      <c r="BX146" s="286">
        <f>IF('Team &amp; Salaries'!$O59="Never",IF(BX$6&gt;='Team &amp; Salaries'!$M59,MIN('Team &amp; Salaries'!$N59,'Team &amp; Salaries'!$P59),0),IF('Team &amp; Salaries'!$O59="Monthly",IF(BX$6='Team &amp; Salaries'!$M59,MIN('Team &amp; Salaries'!$N59,'Team &amp; Salaries'!$P59),IF(BX$6&gt;'Team &amp; Salaries'!$M59,MIN('Team &amp; Salaries'!$P59,BW146+'Team &amp; Salaries'!$N59),0)),IF('Team &amp; Salaries'!$O59="Quarterly",IF(BX$6='Team &amp; Salaries'!$M59,MIN('Team &amp; Salaries'!$N59,'Team &amp; Salaries'!$P59),IF(BX$6&gt;'Team &amp; Salaries'!$M59,IFERROR(MIN('Team &amp; Salaries'!$P59,IF(ISNUMBER(BS146),BS146,0)+'Team &amp; Salaries'!$N59),'Team &amp; Salaries'!$N59),0)),IF('Team &amp; Salaries'!$O59="Annually",IF(BX$6='Team &amp; Salaries'!$M59,MIN('Team &amp; Salaries'!$N59,'Team &amp; Salaries'!$P59),IF(BX$6&gt;'Team &amp; Salaries'!$M59,IFERROR(MIN('Team &amp; Salaries'!$P59,#REF!+'Team &amp; Salaries'!$N59),MIN('Team &amp; Salaries'!$N59,'Team &amp; Salaries'!$P59)),0))))))+IF($A146=Projections!$C$87,Revenue!BV$72,0)</f>
        <v>1</v>
      </c>
      <c r="BY146" s="286">
        <f>IF('Team &amp; Salaries'!$O59="Never",IF(BY$6&gt;='Team &amp; Salaries'!$M59,MIN('Team &amp; Salaries'!$N59,'Team &amp; Salaries'!$P59),0),IF('Team &amp; Salaries'!$O59="Monthly",IF(BY$6='Team &amp; Salaries'!$M59,MIN('Team &amp; Salaries'!$N59,'Team &amp; Salaries'!$P59),IF(BY$6&gt;'Team &amp; Salaries'!$M59,MIN('Team &amp; Salaries'!$P59,BX146+'Team &amp; Salaries'!$N59),0)),IF('Team &amp; Salaries'!$O59="Quarterly",IF(BY$6='Team &amp; Salaries'!$M59,MIN('Team &amp; Salaries'!$N59,'Team &amp; Salaries'!$P59),IF(BY$6&gt;'Team &amp; Salaries'!$M59,IFERROR(MIN('Team &amp; Salaries'!$P59,IF(ISNUMBER(BT146),BT146,0)+'Team &amp; Salaries'!$N59),'Team &amp; Salaries'!$N59),0)),IF('Team &amp; Salaries'!$O59="Annually",IF(BY$6='Team &amp; Salaries'!$M59,MIN('Team &amp; Salaries'!$N59,'Team &amp; Salaries'!$P59),IF(BY$6&gt;'Team &amp; Salaries'!$M59,IFERROR(MIN('Team &amp; Salaries'!$P59,#REF!+'Team &amp; Salaries'!$N59),MIN('Team &amp; Salaries'!$N59,'Team &amp; Salaries'!$P59)),0))))))+IF($A146=Projections!$C$87,Revenue!BW$72,0)</f>
        <v>1</v>
      </c>
      <c r="BZ146" s="286">
        <f>IF('Team &amp; Salaries'!$O59="Never",IF(BZ$6&gt;='Team &amp; Salaries'!$M59,MIN('Team &amp; Salaries'!$N59,'Team &amp; Salaries'!$P59),0),IF('Team &amp; Salaries'!$O59="Monthly",IF(BZ$6='Team &amp; Salaries'!$M59,MIN('Team &amp; Salaries'!$N59,'Team &amp; Salaries'!$P59),IF(BZ$6&gt;'Team &amp; Salaries'!$M59,MIN('Team &amp; Salaries'!$P59,BY146+'Team &amp; Salaries'!$N59),0)),IF('Team &amp; Salaries'!$O59="Quarterly",IF(BZ$6='Team &amp; Salaries'!$M59,MIN('Team &amp; Salaries'!$N59,'Team &amp; Salaries'!$P59),IF(BZ$6&gt;'Team &amp; Salaries'!$M59,IFERROR(MIN('Team &amp; Salaries'!$P59,IF(ISNUMBER(BU146),BU146,0)+'Team &amp; Salaries'!$N59),'Team &amp; Salaries'!$N59),0)),IF('Team &amp; Salaries'!$O59="Annually",IF(BZ$6='Team &amp; Salaries'!$M59,MIN('Team &amp; Salaries'!$N59,'Team &amp; Salaries'!$P59),IF(BZ$6&gt;'Team &amp; Salaries'!$M59,IFERROR(MIN('Team &amp; Salaries'!$P59,#REF!+'Team &amp; Salaries'!$N59),MIN('Team &amp; Salaries'!$N59,'Team &amp; Salaries'!$P59)),0))))))+IF($A146=Projections!$C$87,Revenue!BX$72,0)</f>
        <v>1</v>
      </c>
      <c r="CA146" s="286">
        <f>IF('Team &amp; Salaries'!$O59="Never",IF(CA$6&gt;='Team &amp; Salaries'!$M59,MIN('Team &amp; Salaries'!$N59,'Team &amp; Salaries'!$P59),0),IF('Team &amp; Salaries'!$O59="Monthly",IF(CA$6='Team &amp; Salaries'!$M59,MIN('Team &amp; Salaries'!$N59,'Team &amp; Salaries'!$P59),IF(CA$6&gt;'Team &amp; Salaries'!$M59,MIN('Team &amp; Salaries'!$P59,BZ146+'Team &amp; Salaries'!$N59),0)),IF('Team &amp; Salaries'!$O59="Quarterly",IF(CA$6='Team &amp; Salaries'!$M59,MIN('Team &amp; Salaries'!$N59,'Team &amp; Salaries'!$P59),IF(CA$6&gt;'Team &amp; Salaries'!$M59,IFERROR(MIN('Team &amp; Salaries'!$P59,IF(ISNUMBER(BV146),BV146,0)+'Team &amp; Salaries'!$N59),'Team &amp; Salaries'!$N59),0)),IF('Team &amp; Salaries'!$O59="Annually",IF(CA$6='Team &amp; Salaries'!$M59,MIN('Team &amp; Salaries'!$N59,'Team &amp; Salaries'!$P59),IF(CA$6&gt;'Team &amp; Salaries'!$M59,IFERROR(MIN('Team &amp; Salaries'!$P59,#REF!+'Team &amp; Salaries'!$N59),MIN('Team &amp; Salaries'!$N59,'Team &amp; Salaries'!$P59)),0))))))+IF($A146=Projections!$C$87,Revenue!BY$72,0)</f>
        <v>1</v>
      </c>
      <c r="CB146" s="286">
        <f>IF('Team &amp; Salaries'!$O59="Never",IF(CB$6&gt;='Team &amp; Salaries'!$M59,MIN('Team &amp; Salaries'!$N59,'Team &amp; Salaries'!$P59),0),IF('Team &amp; Salaries'!$O59="Monthly",IF(CB$6='Team &amp; Salaries'!$M59,MIN('Team &amp; Salaries'!$N59,'Team &amp; Salaries'!$P59),IF(CB$6&gt;'Team &amp; Salaries'!$M59,MIN('Team &amp; Salaries'!$P59,CA146+'Team &amp; Salaries'!$N59),0)),IF('Team &amp; Salaries'!$O59="Quarterly",IF(CB$6='Team &amp; Salaries'!$M59,MIN('Team &amp; Salaries'!$N59,'Team &amp; Salaries'!$P59),IF(CB$6&gt;'Team &amp; Salaries'!$M59,IFERROR(MIN('Team &amp; Salaries'!$P59,IF(ISNUMBER(BW146),BW146,0)+'Team &amp; Salaries'!$N59),'Team &amp; Salaries'!$N59),0)),IF('Team &amp; Salaries'!$O59="Annually",IF(CB$6='Team &amp; Salaries'!$M59,MIN('Team &amp; Salaries'!$N59,'Team &amp; Salaries'!$P59),IF(CB$6&gt;'Team &amp; Salaries'!$M59,IFERROR(MIN('Team &amp; Salaries'!$P59,#REF!+'Team &amp; Salaries'!$N59),MIN('Team &amp; Salaries'!$N59,'Team &amp; Salaries'!$P59)),0))))))+IF($A146=Projections!$C$87,Revenue!BZ$72,0)</f>
        <v>1</v>
      </c>
      <c r="CC146" s="286">
        <f>IF('Team &amp; Salaries'!$O59="Never",IF(CC$6&gt;='Team &amp; Salaries'!$M59,MIN('Team &amp; Salaries'!$N59,'Team &amp; Salaries'!$P59),0),IF('Team &amp; Salaries'!$O59="Monthly",IF(CC$6='Team &amp; Salaries'!$M59,MIN('Team &amp; Salaries'!$N59,'Team &amp; Salaries'!$P59),IF(CC$6&gt;'Team &amp; Salaries'!$M59,MIN('Team &amp; Salaries'!$P59,CB146+'Team &amp; Salaries'!$N59),0)),IF('Team &amp; Salaries'!$O59="Quarterly",IF(CC$6='Team &amp; Salaries'!$M59,MIN('Team &amp; Salaries'!$N59,'Team &amp; Salaries'!$P59),IF(CC$6&gt;'Team &amp; Salaries'!$M59,IFERROR(MIN('Team &amp; Salaries'!$P59,IF(ISNUMBER(BX146),BX146,0)+'Team &amp; Salaries'!$N59),'Team &amp; Salaries'!$N59),0)),IF('Team &amp; Salaries'!$O59="Annually",IF(CC$6='Team &amp; Salaries'!$M59,MIN('Team &amp; Salaries'!$N59,'Team &amp; Salaries'!$P59),IF(CC$6&gt;'Team &amp; Salaries'!$M59,IFERROR(MIN('Team &amp; Salaries'!$P59,#REF!+'Team &amp; Salaries'!$N59),MIN('Team &amp; Salaries'!$N59,'Team &amp; Salaries'!$P59)),0))))))+IF($A146=Projections!$C$87,Revenue!CA$72,0)</f>
        <v>1</v>
      </c>
      <c r="CD146" s="286">
        <f>IF('Team &amp; Salaries'!$O59="Never",IF(CD$6&gt;='Team &amp; Salaries'!$M59,MIN('Team &amp; Salaries'!$N59,'Team &amp; Salaries'!$P59),0),IF('Team &amp; Salaries'!$O59="Monthly",IF(CD$6='Team &amp; Salaries'!$M59,MIN('Team &amp; Salaries'!$N59,'Team &amp; Salaries'!$P59),IF(CD$6&gt;'Team &amp; Salaries'!$M59,MIN('Team &amp; Salaries'!$P59,CC146+'Team &amp; Salaries'!$N59),0)),IF('Team &amp; Salaries'!$O59="Quarterly",IF(CD$6='Team &amp; Salaries'!$M59,MIN('Team &amp; Salaries'!$N59,'Team &amp; Salaries'!$P59),IF(CD$6&gt;'Team &amp; Salaries'!$M59,IFERROR(MIN('Team &amp; Salaries'!$P59,IF(ISNUMBER(BY146),BY146,0)+'Team &amp; Salaries'!$N59),'Team &amp; Salaries'!$N59),0)),IF('Team &amp; Salaries'!$O59="Annually",IF(CD$6='Team &amp; Salaries'!$M59,MIN('Team &amp; Salaries'!$N59,'Team &amp; Salaries'!$P59),IF(CD$6&gt;'Team &amp; Salaries'!$M59,IFERROR(MIN('Team &amp; Salaries'!$P59,#REF!+'Team &amp; Salaries'!$N59),MIN('Team &amp; Salaries'!$N59,'Team &amp; Salaries'!$P59)),0))))))+IF($A146=Projections!$C$87,Revenue!CB$72,0)</f>
        <v>1</v>
      </c>
      <c r="CE146" s="286">
        <f>IF('Team &amp; Salaries'!$O59="Never",IF(CE$6&gt;='Team &amp; Salaries'!$M59,MIN('Team &amp; Salaries'!$N59,'Team &amp; Salaries'!$P59),0),IF('Team &amp; Salaries'!$O59="Monthly",IF(CE$6='Team &amp; Salaries'!$M59,MIN('Team &amp; Salaries'!$N59,'Team &amp; Salaries'!$P59),IF(CE$6&gt;'Team &amp; Salaries'!$M59,MIN('Team &amp; Salaries'!$P59,CD146+'Team &amp; Salaries'!$N59),0)),IF('Team &amp; Salaries'!$O59="Quarterly",IF(CE$6='Team &amp; Salaries'!$M59,MIN('Team &amp; Salaries'!$N59,'Team &amp; Salaries'!$P59),IF(CE$6&gt;'Team &amp; Salaries'!$M59,IFERROR(MIN('Team &amp; Salaries'!$P59,IF(ISNUMBER(BZ146),BZ146,0)+'Team &amp; Salaries'!$N59),'Team &amp; Salaries'!$N59),0)),IF('Team &amp; Salaries'!$O59="Annually",IF(CE$6='Team &amp; Salaries'!$M59,MIN('Team &amp; Salaries'!$N59,'Team &amp; Salaries'!$P59),IF(CE$6&gt;'Team &amp; Salaries'!$M59,IFERROR(MIN('Team &amp; Salaries'!$P59,#REF!+'Team &amp; Salaries'!$N59),MIN('Team &amp; Salaries'!$N59,'Team &amp; Salaries'!$P59)),0))))))+IF($A146=Projections!$C$87,Revenue!CC$72,0)</f>
        <v>1</v>
      </c>
      <c r="CF146" s="286">
        <f>IF('Team &amp; Salaries'!$O59="Never",IF(CF$6&gt;='Team &amp; Salaries'!$M59,MIN('Team &amp; Salaries'!$N59,'Team &amp; Salaries'!$P59),0),IF('Team &amp; Salaries'!$O59="Monthly",IF(CF$6='Team &amp; Salaries'!$M59,MIN('Team &amp; Salaries'!$N59,'Team &amp; Salaries'!$P59),IF(CF$6&gt;'Team &amp; Salaries'!$M59,MIN('Team &amp; Salaries'!$P59,CE146+'Team &amp; Salaries'!$N59),0)),IF('Team &amp; Salaries'!$O59="Quarterly",IF(CF$6='Team &amp; Salaries'!$M59,MIN('Team &amp; Salaries'!$N59,'Team &amp; Salaries'!$P59),IF(CF$6&gt;'Team &amp; Salaries'!$M59,IFERROR(MIN('Team &amp; Salaries'!$P59,IF(ISNUMBER(CA146),CA146,0)+'Team &amp; Salaries'!$N59),'Team &amp; Salaries'!$N59),0)),IF('Team &amp; Salaries'!$O59="Annually",IF(CF$6='Team &amp; Salaries'!$M59,MIN('Team &amp; Salaries'!$N59,'Team &amp; Salaries'!$P59),IF(CF$6&gt;'Team &amp; Salaries'!$M59,IFERROR(MIN('Team &amp; Salaries'!$P59,#REF!+'Team &amp; Salaries'!$N59),MIN('Team &amp; Salaries'!$N59,'Team &amp; Salaries'!$P59)),0))))))+IF($A146=Projections!$C$87,Revenue!CD$72,0)</f>
        <v>1</v>
      </c>
      <c r="CG146" s="286">
        <f>IF('Team &amp; Salaries'!$O59="Never",IF(CG$6&gt;='Team &amp; Salaries'!$M59,MIN('Team &amp; Salaries'!$N59,'Team &amp; Salaries'!$P59),0),IF('Team &amp; Salaries'!$O59="Monthly",IF(CG$6='Team &amp; Salaries'!$M59,MIN('Team &amp; Salaries'!$N59,'Team &amp; Salaries'!$P59),IF(CG$6&gt;'Team &amp; Salaries'!$M59,MIN('Team &amp; Salaries'!$P59,CF146+'Team &amp; Salaries'!$N59),0)),IF('Team &amp; Salaries'!$O59="Quarterly",IF(CG$6='Team &amp; Salaries'!$M59,MIN('Team &amp; Salaries'!$N59,'Team &amp; Salaries'!$P59),IF(CG$6&gt;'Team &amp; Salaries'!$M59,IFERROR(MIN('Team &amp; Salaries'!$P59,IF(ISNUMBER(CB146),CB146,0)+'Team &amp; Salaries'!$N59),'Team &amp; Salaries'!$N59),0)),IF('Team &amp; Salaries'!$O59="Annually",IF(CG$6='Team &amp; Salaries'!$M59,MIN('Team &amp; Salaries'!$N59,'Team &amp; Salaries'!$P59),IF(CG$6&gt;'Team &amp; Salaries'!$M59,IFERROR(MIN('Team &amp; Salaries'!$P59,#REF!+'Team &amp; Salaries'!$N59),MIN('Team &amp; Salaries'!$N59,'Team &amp; Salaries'!$P59)),0))))))+IF($A146=Projections!$C$87,Revenue!CE$72,0)</f>
        <v>1</v>
      </c>
      <c r="CH146" s="286">
        <f>IF('Team &amp; Salaries'!$O59="Never",IF(CH$6&gt;='Team &amp; Salaries'!$M59,MIN('Team &amp; Salaries'!$N59,'Team &amp; Salaries'!$P59),0),IF('Team &amp; Salaries'!$O59="Monthly",IF(CH$6='Team &amp; Salaries'!$M59,MIN('Team &amp; Salaries'!$N59,'Team &amp; Salaries'!$P59),IF(CH$6&gt;'Team &amp; Salaries'!$M59,MIN('Team &amp; Salaries'!$P59,CG146+'Team &amp; Salaries'!$N59),0)),IF('Team &amp; Salaries'!$O59="Quarterly",IF(CH$6='Team &amp; Salaries'!$M59,MIN('Team &amp; Salaries'!$N59,'Team &amp; Salaries'!$P59),IF(CH$6&gt;'Team &amp; Salaries'!$M59,IFERROR(MIN('Team &amp; Salaries'!$P59,IF(ISNUMBER(CC146),CC146,0)+'Team &amp; Salaries'!$N59),'Team &amp; Salaries'!$N59),0)),IF('Team &amp; Salaries'!$O59="Annually",IF(CH$6='Team &amp; Salaries'!$M59,MIN('Team &amp; Salaries'!$N59,'Team &amp; Salaries'!$P59),IF(CH$6&gt;'Team &amp; Salaries'!$M59,IFERROR(MIN('Team &amp; Salaries'!$P59,#REF!+'Team &amp; Salaries'!$N59),MIN('Team &amp; Salaries'!$N59,'Team &amp; Salaries'!$P59)),0))))))+IF($A146=Projections!$C$87,Revenue!CF$72,0)</f>
        <v>1</v>
      </c>
      <c r="CI146" s="286">
        <f>IF('Team &amp; Salaries'!$O59="Never",IF(CI$6&gt;='Team &amp; Salaries'!$M59,MIN('Team &amp; Salaries'!$N59,'Team &amp; Salaries'!$P59),0),IF('Team &amp; Salaries'!$O59="Monthly",IF(CI$6='Team &amp; Salaries'!$M59,MIN('Team &amp; Salaries'!$N59,'Team &amp; Salaries'!$P59),IF(CI$6&gt;'Team &amp; Salaries'!$M59,MIN('Team &amp; Salaries'!$P59,CH146+'Team &amp; Salaries'!$N59),0)),IF('Team &amp; Salaries'!$O59="Quarterly",IF(CI$6='Team &amp; Salaries'!$M59,MIN('Team &amp; Salaries'!$N59,'Team &amp; Salaries'!$P59),IF(CI$6&gt;'Team &amp; Salaries'!$M59,IFERROR(MIN('Team &amp; Salaries'!$P59,IF(ISNUMBER(CD146),CD146,0)+'Team &amp; Salaries'!$N59),'Team &amp; Salaries'!$N59),0)),IF('Team &amp; Salaries'!$O59="Annually",IF(CI$6='Team &amp; Salaries'!$M59,MIN('Team &amp; Salaries'!$N59,'Team &amp; Salaries'!$P59),IF(CI$6&gt;'Team &amp; Salaries'!$M59,IFERROR(MIN('Team &amp; Salaries'!$P59,#REF!+'Team &amp; Salaries'!$N59),MIN('Team &amp; Salaries'!$N59,'Team &amp; Salaries'!$P59)),0))))))+IF($A146=Projections!$C$87,Revenue!CG$72,0)</f>
        <v>1</v>
      </c>
      <c r="CJ146" s="286">
        <f>IF('Team &amp; Salaries'!$O59="Never",IF(CJ$6&gt;='Team &amp; Salaries'!$M59,MIN('Team &amp; Salaries'!$N59,'Team &amp; Salaries'!$P59),0),IF('Team &amp; Salaries'!$O59="Monthly",IF(CJ$6='Team &amp; Salaries'!$M59,MIN('Team &amp; Salaries'!$N59,'Team &amp; Salaries'!$P59),IF(CJ$6&gt;'Team &amp; Salaries'!$M59,MIN('Team &amp; Salaries'!$P59,CI146+'Team &amp; Salaries'!$N59),0)),IF('Team &amp; Salaries'!$O59="Quarterly",IF(CJ$6='Team &amp; Salaries'!$M59,MIN('Team &amp; Salaries'!$N59,'Team &amp; Salaries'!$P59),IF(CJ$6&gt;'Team &amp; Salaries'!$M59,IFERROR(MIN('Team &amp; Salaries'!$P59,IF(ISNUMBER(CE146),CE146,0)+'Team &amp; Salaries'!$N59),'Team &amp; Salaries'!$N59),0)),IF('Team &amp; Salaries'!$O59="Annually",IF(CJ$6='Team &amp; Salaries'!$M59,MIN('Team &amp; Salaries'!$N59,'Team &amp; Salaries'!$P59),IF(CJ$6&gt;'Team &amp; Salaries'!$M59,IFERROR(MIN('Team &amp; Salaries'!$P59,#REF!+'Team &amp; Salaries'!$N59),MIN('Team &amp; Salaries'!$N59,'Team &amp; Salaries'!$P59)),0))))))+IF($A146=Projections!$C$87,Revenue!CH$72,0)</f>
        <v>1</v>
      </c>
      <c r="CK146" s="286">
        <f>IF('Team &amp; Salaries'!$O59="Never",IF(CK$6&gt;='Team &amp; Salaries'!$M59,MIN('Team &amp; Salaries'!$N59,'Team &amp; Salaries'!$P59),0),IF('Team &amp; Salaries'!$O59="Monthly",IF(CK$6='Team &amp; Salaries'!$M59,MIN('Team &amp; Salaries'!$N59,'Team &amp; Salaries'!$P59),IF(CK$6&gt;'Team &amp; Salaries'!$M59,MIN('Team &amp; Salaries'!$P59,CJ146+'Team &amp; Salaries'!$N59),0)),IF('Team &amp; Salaries'!$O59="Quarterly",IF(CK$6='Team &amp; Salaries'!$M59,MIN('Team &amp; Salaries'!$N59,'Team &amp; Salaries'!$P59),IF(CK$6&gt;'Team &amp; Salaries'!$M59,IFERROR(MIN('Team &amp; Salaries'!$P59,IF(ISNUMBER(CF146),CF146,0)+'Team &amp; Salaries'!$N59),'Team &amp; Salaries'!$N59),0)),IF('Team &amp; Salaries'!$O59="Annually",IF(CK$6='Team &amp; Salaries'!$M59,MIN('Team &amp; Salaries'!$N59,'Team &amp; Salaries'!$P59),IF(CK$6&gt;'Team &amp; Salaries'!$M59,IFERROR(MIN('Team &amp; Salaries'!$P59,#REF!+'Team &amp; Salaries'!$N59),MIN('Team &amp; Salaries'!$N59,'Team &amp; Salaries'!$P59)),0))))))+IF($A146=Projections!$C$87,Revenue!CI$72,0)</f>
        <v>1</v>
      </c>
      <c r="CL146" s="286">
        <f>IF('Team &amp; Salaries'!$O59="Never",IF(CL$6&gt;='Team &amp; Salaries'!$M59,MIN('Team &amp; Salaries'!$N59,'Team &amp; Salaries'!$P59),0),IF('Team &amp; Salaries'!$O59="Monthly",IF(CL$6='Team &amp; Salaries'!$M59,MIN('Team &amp; Salaries'!$N59,'Team &amp; Salaries'!$P59),IF(CL$6&gt;'Team &amp; Salaries'!$M59,MIN('Team &amp; Salaries'!$P59,CK146+'Team &amp; Salaries'!$N59),0)),IF('Team &amp; Salaries'!$O59="Quarterly",IF(CL$6='Team &amp; Salaries'!$M59,MIN('Team &amp; Salaries'!$N59,'Team &amp; Salaries'!$P59),IF(CL$6&gt;'Team &amp; Salaries'!$M59,IFERROR(MIN('Team &amp; Salaries'!$P59,IF(ISNUMBER(CG146),CG146,0)+'Team &amp; Salaries'!$N59),'Team &amp; Salaries'!$N59),0)),IF('Team &amp; Salaries'!$O59="Annually",IF(CL$6='Team &amp; Salaries'!$M59,MIN('Team &amp; Salaries'!$N59,'Team &amp; Salaries'!$P59),IF(CL$6&gt;'Team &amp; Salaries'!$M59,IFERROR(MIN('Team &amp; Salaries'!$P59,#REF!+'Team &amp; Salaries'!$N59),MIN('Team &amp; Salaries'!$N59,'Team &amp; Salaries'!$P59)),0))))))+IF($A146=Projections!$C$87,Revenue!CJ$72,0)</f>
        <v>1</v>
      </c>
      <c r="CM146" s="286">
        <f>IF('Team &amp; Salaries'!$O59="Never",IF(CM$6&gt;='Team &amp; Salaries'!$M59,MIN('Team &amp; Salaries'!$N59,'Team &amp; Salaries'!$P59),0),IF('Team &amp; Salaries'!$O59="Monthly",IF(CM$6='Team &amp; Salaries'!$M59,MIN('Team &amp; Salaries'!$N59,'Team &amp; Salaries'!$P59),IF(CM$6&gt;'Team &amp; Salaries'!$M59,MIN('Team &amp; Salaries'!$P59,CL146+'Team &amp; Salaries'!$N59),0)),IF('Team &amp; Salaries'!$O59="Quarterly",IF(CM$6='Team &amp; Salaries'!$M59,MIN('Team &amp; Salaries'!$N59,'Team &amp; Salaries'!$P59),IF(CM$6&gt;'Team &amp; Salaries'!$M59,IFERROR(MIN('Team &amp; Salaries'!$P59,IF(ISNUMBER(CH146),CH146,0)+'Team &amp; Salaries'!$N59),'Team &amp; Salaries'!$N59),0)),IF('Team &amp; Salaries'!$O59="Annually",IF(CM$6='Team &amp; Salaries'!$M59,MIN('Team &amp; Salaries'!$N59,'Team &amp; Salaries'!$P59),IF(CM$6&gt;'Team &amp; Salaries'!$M59,IFERROR(MIN('Team &amp; Salaries'!$P59,#REF!+'Team &amp; Salaries'!$N59),MIN('Team &amp; Salaries'!$N59,'Team &amp; Salaries'!$P59)),0))))))+IF($A146=Projections!$C$87,Revenue!CK$72,0)</f>
        <v>1</v>
      </c>
      <c r="CN146" s="286">
        <f>IF('Team &amp; Salaries'!$O59="Never",IF(CN$6&gt;='Team &amp; Salaries'!$M59,MIN('Team &amp; Salaries'!$N59,'Team &amp; Salaries'!$P59),0),IF('Team &amp; Salaries'!$O59="Monthly",IF(CN$6='Team &amp; Salaries'!$M59,MIN('Team &amp; Salaries'!$N59,'Team &amp; Salaries'!$P59),IF(CN$6&gt;'Team &amp; Salaries'!$M59,MIN('Team &amp; Salaries'!$P59,CM146+'Team &amp; Salaries'!$N59),0)),IF('Team &amp; Salaries'!$O59="Quarterly",IF(CN$6='Team &amp; Salaries'!$M59,MIN('Team &amp; Salaries'!$N59,'Team &amp; Salaries'!$P59),IF(CN$6&gt;'Team &amp; Salaries'!$M59,IFERROR(MIN('Team &amp; Salaries'!$P59,IF(ISNUMBER(CI146),CI146,0)+'Team &amp; Salaries'!$N59),'Team &amp; Salaries'!$N59),0)),IF('Team &amp; Salaries'!$O59="Annually",IF(CN$6='Team &amp; Salaries'!$M59,MIN('Team &amp; Salaries'!$N59,'Team &amp; Salaries'!$P59),IF(CN$6&gt;'Team &amp; Salaries'!$M59,IFERROR(MIN('Team &amp; Salaries'!$P59,#REF!+'Team &amp; Salaries'!$N59),MIN('Team &amp; Salaries'!$N59,'Team &amp; Salaries'!$P59)),0))))))+IF($A146=Projections!$C$87,Revenue!CL$72,0)</f>
        <v>1</v>
      </c>
      <c r="CO146" s="286">
        <f>IF('Team &amp; Salaries'!$O59="Never",IF(CO$6&gt;='Team &amp; Salaries'!$M59,MIN('Team &amp; Salaries'!$N59,'Team &amp; Salaries'!$P59),0),IF('Team &amp; Salaries'!$O59="Monthly",IF(CO$6='Team &amp; Salaries'!$M59,MIN('Team &amp; Salaries'!$N59,'Team &amp; Salaries'!$P59),IF(CO$6&gt;'Team &amp; Salaries'!$M59,MIN('Team &amp; Salaries'!$P59,CN146+'Team &amp; Salaries'!$N59),0)),IF('Team &amp; Salaries'!$O59="Quarterly",IF(CO$6='Team &amp; Salaries'!$M59,MIN('Team &amp; Salaries'!$N59,'Team &amp; Salaries'!$P59),IF(CO$6&gt;'Team &amp; Salaries'!$M59,IFERROR(MIN('Team &amp; Salaries'!$P59,IF(ISNUMBER(CJ146),CJ146,0)+'Team &amp; Salaries'!$N59),'Team &amp; Salaries'!$N59),0)),IF('Team &amp; Salaries'!$O59="Annually",IF(CO$6='Team &amp; Salaries'!$M59,MIN('Team &amp; Salaries'!$N59,'Team &amp; Salaries'!$P59),IF(CO$6&gt;'Team &amp; Salaries'!$M59,IFERROR(MIN('Team &amp; Salaries'!$P59,#REF!+'Team &amp; Salaries'!$N59),MIN('Team &amp; Salaries'!$N59,'Team &amp; Salaries'!$P59)),0))))))+IF($A146=Projections!$C$87,Revenue!CM$72,0)</f>
        <v>1</v>
      </c>
      <c r="CP146" s="286">
        <f>IF('Team &amp; Salaries'!$O59="Never",IF(CP$6&gt;='Team &amp; Salaries'!$M59,MIN('Team &amp; Salaries'!$N59,'Team &amp; Salaries'!$P59),0),IF('Team &amp; Salaries'!$O59="Monthly",IF(CP$6='Team &amp; Salaries'!$M59,MIN('Team &amp; Salaries'!$N59,'Team &amp; Salaries'!$P59),IF(CP$6&gt;'Team &amp; Salaries'!$M59,MIN('Team &amp; Salaries'!$P59,CO146+'Team &amp; Salaries'!$N59),0)),IF('Team &amp; Salaries'!$O59="Quarterly",IF(CP$6='Team &amp; Salaries'!$M59,MIN('Team &amp; Salaries'!$N59,'Team &amp; Salaries'!$P59),IF(CP$6&gt;'Team &amp; Salaries'!$M59,IFERROR(MIN('Team &amp; Salaries'!$P59,IF(ISNUMBER(CK146),CK146,0)+'Team &amp; Salaries'!$N59),'Team &amp; Salaries'!$N59),0)),IF('Team &amp; Salaries'!$O59="Annually",IF(CP$6='Team &amp; Salaries'!$M59,MIN('Team &amp; Salaries'!$N59,'Team &amp; Salaries'!$P59),IF(CP$6&gt;'Team &amp; Salaries'!$M59,IFERROR(MIN('Team &amp; Salaries'!$P59,#REF!+'Team &amp; Salaries'!$N59),MIN('Team &amp; Salaries'!$N59,'Team &amp; Salaries'!$P59)),0))))))+IF($A146=Projections!$C$87,Revenue!CN$72,0)</f>
        <v>1</v>
      </c>
      <c r="CQ146" s="286">
        <f>IF('Team &amp; Salaries'!$O59="Never",IF(CQ$6&gt;='Team &amp; Salaries'!$M59,MIN('Team &amp; Salaries'!$N59,'Team &amp; Salaries'!$P59),0),IF('Team &amp; Salaries'!$O59="Monthly",IF(CQ$6='Team &amp; Salaries'!$M59,MIN('Team &amp; Salaries'!$N59,'Team &amp; Salaries'!$P59),IF(CQ$6&gt;'Team &amp; Salaries'!$M59,MIN('Team &amp; Salaries'!$P59,CP146+'Team &amp; Salaries'!$N59),0)),IF('Team &amp; Salaries'!$O59="Quarterly",IF(CQ$6='Team &amp; Salaries'!$M59,MIN('Team &amp; Salaries'!$N59,'Team &amp; Salaries'!$P59),IF(CQ$6&gt;'Team &amp; Salaries'!$M59,IFERROR(MIN('Team &amp; Salaries'!$P59,IF(ISNUMBER(CL146),CL146,0)+'Team &amp; Salaries'!$N59),'Team &amp; Salaries'!$N59),0)),IF('Team &amp; Salaries'!$O59="Annually",IF(CQ$6='Team &amp; Salaries'!$M59,MIN('Team &amp; Salaries'!$N59,'Team &amp; Salaries'!$P59),IF(CQ$6&gt;'Team &amp; Salaries'!$M59,IFERROR(MIN('Team &amp; Salaries'!$P59,#REF!+'Team &amp; Salaries'!$N59),MIN('Team &amp; Salaries'!$N59,'Team &amp; Salaries'!$P59)),0))))))+IF($A146=Projections!$C$87,Revenue!CO$72,0)</f>
        <v>1</v>
      </c>
      <c r="CR146" s="286">
        <f>IF('Team &amp; Salaries'!$O59="Never",IF(CR$6&gt;='Team &amp; Salaries'!$M59,MIN('Team &amp; Salaries'!$N59,'Team &amp; Salaries'!$P59),0),IF('Team &amp; Salaries'!$O59="Monthly",IF(CR$6='Team &amp; Salaries'!$M59,MIN('Team &amp; Salaries'!$N59,'Team &amp; Salaries'!$P59),IF(CR$6&gt;'Team &amp; Salaries'!$M59,MIN('Team &amp; Salaries'!$P59,CQ146+'Team &amp; Salaries'!$N59),0)),IF('Team &amp; Salaries'!$O59="Quarterly",IF(CR$6='Team &amp; Salaries'!$M59,MIN('Team &amp; Salaries'!$N59,'Team &amp; Salaries'!$P59),IF(CR$6&gt;'Team &amp; Salaries'!$M59,IFERROR(MIN('Team &amp; Salaries'!$P59,IF(ISNUMBER(CM146),CM146,0)+'Team &amp; Salaries'!$N59),'Team &amp; Salaries'!$N59),0)),IF('Team &amp; Salaries'!$O59="Annually",IF(CR$6='Team &amp; Salaries'!$M59,MIN('Team &amp; Salaries'!$N59,'Team &amp; Salaries'!$P59),IF(CR$6&gt;'Team &amp; Salaries'!$M59,IFERROR(MIN('Team &amp; Salaries'!$P59,#REF!+'Team &amp; Salaries'!$N59),MIN('Team &amp; Salaries'!$N59,'Team &amp; Salaries'!$P59)),0))))))+IF($A146=Projections!$C$87,Revenue!CP$72,0)</f>
        <v>1</v>
      </c>
      <c r="CS146" s="286">
        <f>IF('Team &amp; Salaries'!$O59="Never",IF(CS$6&gt;='Team &amp; Salaries'!$M59,MIN('Team &amp; Salaries'!$N59,'Team &amp; Salaries'!$P59),0),IF('Team &amp; Salaries'!$O59="Monthly",IF(CS$6='Team &amp; Salaries'!$M59,MIN('Team &amp; Salaries'!$N59,'Team &amp; Salaries'!$P59),IF(CS$6&gt;'Team &amp; Salaries'!$M59,MIN('Team &amp; Salaries'!$P59,CR146+'Team &amp; Salaries'!$N59),0)),IF('Team &amp; Salaries'!$O59="Quarterly",IF(CS$6='Team &amp; Salaries'!$M59,MIN('Team &amp; Salaries'!$N59,'Team &amp; Salaries'!$P59),IF(CS$6&gt;'Team &amp; Salaries'!$M59,IFERROR(MIN('Team &amp; Salaries'!$P59,IF(ISNUMBER(CN146),CN146,0)+'Team &amp; Salaries'!$N59),'Team &amp; Salaries'!$N59),0)),IF('Team &amp; Salaries'!$O59="Annually",IF(CS$6='Team &amp; Salaries'!$M59,MIN('Team &amp; Salaries'!$N59,'Team &amp; Salaries'!$P59),IF(CS$6&gt;'Team &amp; Salaries'!$M59,IFERROR(MIN('Team &amp; Salaries'!$P59,#REF!+'Team &amp; Salaries'!$N59),MIN('Team &amp; Salaries'!$N59,'Team &amp; Salaries'!$P59)),0))))))+IF($A146=Projections!$C$87,Revenue!CQ$72,0)</f>
        <v>1</v>
      </c>
      <c r="CT146" s="286">
        <f>IF('Team &amp; Salaries'!$O59="Never",IF(CT$6&gt;='Team &amp; Salaries'!$M59,MIN('Team &amp; Salaries'!$N59,'Team &amp; Salaries'!$P59),0),IF('Team &amp; Salaries'!$O59="Monthly",IF(CT$6='Team &amp; Salaries'!$M59,MIN('Team &amp; Salaries'!$N59,'Team &amp; Salaries'!$P59),IF(CT$6&gt;'Team &amp; Salaries'!$M59,MIN('Team &amp; Salaries'!$P59,CS146+'Team &amp; Salaries'!$N59),0)),IF('Team &amp; Salaries'!$O59="Quarterly",IF(CT$6='Team &amp; Salaries'!$M59,MIN('Team &amp; Salaries'!$N59,'Team &amp; Salaries'!$P59),IF(CT$6&gt;'Team &amp; Salaries'!$M59,IFERROR(MIN('Team &amp; Salaries'!$P59,IF(ISNUMBER(CO146),CO146,0)+'Team &amp; Salaries'!$N59),'Team &amp; Salaries'!$N59),0)),IF('Team &amp; Salaries'!$O59="Annually",IF(CT$6='Team &amp; Salaries'!$M59,MIN('Team &amp; Salaries'!$N59,'Team &amp; Salaries'!$P59),IF(CT$6&gt;'Team &amp; Salaries'!$M59,IFERROR(MIN('Team &amp; Salaries'!$P59,#REF!+'Team &amp; Salaries'!$N59),MIN('Team &amp; Salaries'!$N59,'Team &amp; Salaries'!$P59)),0))))))+IF($A146=Projections!$C$87,Revenue!CR$72,0)</f>
        <v>1</v>
      </c>
      <c r="CU146" s="286">
        <f>IF('Team &amp; Salaries'!$O59="Never",IF(CU$6&gt;='Team &amp; Salaries'!$M59,MIN('Team &amp; Salaries'!$N59,'Team &amp; Salaries'!$P59),0),IF('Team &amp; Salaries'!$O59="Monthly",IF(CU$6='Team &amp; Salaries'!$M59,MIN('Team &amp; Salaries'!$N59,'Team &amp; Salaries'!$P59),IF(CU$6&gt;'Team &amp; Salaries'!$M59,MIN('Team &amp; Salaries'!$P59,CT146+'Team &amp; Salaries'!$N59),0)),IF('Team &amp; Salaries'!$O59="Quarterly",IF(CU$6='Team &amp; Salaries'!$M59,MIN('Team &amp; Salaries'!$N59,'Team &amp; Salaries'!$P59),IF(CU$6&gt;'Team &amp; Salaries'!$M59,IFERROR(MIN('Team &amp; Salaries'!$P59,IF(ISNUMBER(CP146),CP146,0)+'Team &amp; Salaries'!$N59),'Team &amp; Salaries'!$N59),0)),IF('Team &amp; Salaries'!$O59="Annually",IF(CU$6='Team &amp; Salaries'!$M59,MIN('Team &amp; Salaries'!$N59,'Team &amp; Salaries'!$P59),IF(CU$6&gt;'Team &amp; Salaries'!$M59,IFERROR(MIN('Team &amp; Salaries'!$P59,#REF!+'Team &amp; Salaries'!$N59),MIN('Team &amp; Salaries'!$N59,'Team &amp; Salaries'!$P59)),0))))))+IF($A146=Projections!$C$87,Revenue!CS$72,0)</f>
        <v>1</v>
      </c>
      <c r="CV146" s="286">
        <f>IF('Team &amp; Salaries'!$O59="Never",IF(CV$6&gt;='Team &amp; Salaries'!$M59,MIN('Team &amp; Salaries'!$N59,'Team &amp; Salaries'!$P59),0),IF('Team &amp; Salaries'!$O59="Monthly",IF(CV$6='Team &amp; Salaries'!$M59,MIN('Team &amp; Salaries'!$N59,'Team &amp; Salaries'!$P59),IF(CV$6&gt;'Team &amp; Salaries'!$M59,MIN('Team &amp; Salaries'!$P59,CU146+'Team &amp; Salaries'!$N59),0)),IF('Team &amp; Salaries'!$O59="Quarterly",IF(CV$6='Team &amp; Salaries'!$M59,MIN('Team &amp; Salaries'!$N59,'Team &amp; Salaries'!$P59),IF(CV$6&gt;'Team &amp; Salaries'!$M59,IFERROR(MIN('Team &amp; Salaries'!$P59,IF(ISNUMBER(CQ146),CQ146,0)+'Team &amp; Salaries'!$N59),'Team &amp; Salaries'!$N59),0)),IF('Team &amp; Salaries'!$O59="Annually",IF(CV$6='Team &amp; Salaries'!$M59,MIN('Team &amp; Salaries'!$N59,'Team &amp; Salaries'!$P59),IF(CV$6&gt;'Team &amp; Salaries'!$M59,IFERROR(MIN('Team &amp; Salaries'!$P59,#REF!+'Team &amp; Salaries'!$N59),MIN('Team &amp; Salaries'!$N59,'Team &amp; Salaries'!$P59)),0))))))+IF($A146=Projections!$C$87,Revenue!CT$72,0)</f>
        <v>1</v>
      </c>
      <c r="CW146" s="286">
        <f>IF('Team &amp; Salaries'!$O59="Never",IF(CW$6&gt;='Team &amp; Salaries'!$M59,MIN('Team &amp; Salaries'!$N59,'Team &amp; Salaries'!$P59),0),IF('Team &amp; Salaries'!$O59="Monthly",IF(CW$6='Team &amp; Salaries'!$M59,MIN('Team &amp; Salaries'!$N59,'Team &amp; Salaries'!$P59),IF(CW$6&gt;'Team &amp; Salaries'!$M59,MIN('Team &amp; Salaries'!$P59,CV146+'Team &amp; Salaries'!$N59),0)),IF('Team &amp; Salaries'!$O59="Quarterly",IF(CW$6='Team &amp; Salaries'!$M59,MIN('Team &amp; Salaries'!$N59,'Team &amp; Salaries'!$P59),IF(CW$6&gt;'Team &amp; Salaries'!$M59,IFERROR(MIN('Team &amp; Salaries'!$P59,IF(ISNUMBER(CR146),CR146,0)+'Team &amp; Salaries'!$N59),'Team &amp; Salaries'!$N59),0)),IF('Team &amp; Salaries'!$O59="Annually",IF(CW$6='Team &amp; Salaries'!$M59,MIN('Team &amp; Salaries'!$N59,'Team &amp; Salaries'!$P59),IF(CW$6&gt;'Team &amp; Salaries'!$M59,IFERROR(MIN('Team &amp; Salaries'!$P59,#REF!+'Team &amp; Salaries'!$N59),MIN('Team &amp; Salaries'!$N59,'Team &amp; Salaries'!$P59)),0))))))+IF($A146=Projections!$C$87,Revenue!CU$72,0)</f>
        <v>1</v>
      </c>
      <c r="CX146" s="286">
        <f>IF('Team &amp; Salaries'!$O59="Never",IF(CX$6&gt;='Team &amp; Salaries'!$M59,MIN('Team &amp; Salaries'!$N59,'Team &amp; Salaries'!$P59),0),IF('Team &amp; Salaries'!$O59="Monthly",IF(CX$6='Team &amp; Salaries'!$M59,MIN('Team &amp; Salaries'!$N59,'Team &amp; Salaries'!$P59),IF(CX$6&gt;'Team &amp; Salaries'!$M59,MIN('Team &amp; Salaries'!$P59,CW146+'Team &amp; Salaries'!$N59),0)),IF('Team &amp; Salaries'!$O59="Quarterly",IF(CX$6='Team &amp; Salaries'!$M59,MIN('Team &amp; Salaries'!$N59,'Team &amp; Salaries'!$P59),IF(CX$6&gt;'Team &amp; Salaries'!$M59,IFERROR(MIN('Team &amp; Salaries'!$P59,IF(ISNUMBER(CS146),CS146,0)+'Team &amp; Salaries'!$N59),'Team &amp; Salaries'!$N59),0)),IF('Team &amp; Salaries'!$O59="Annually",IF(CX$6='Team &amp; Salaries'!$M59,MIN('Team &amp; Salaries'!$N59,'Team &amp; Salaries'!$P59),IF(CX$6&gt;'Team &amp; Salaries'!$M59,IFERROR(MIN('Team &amp; Salaries'!$P59,#REF!+'Team &amp; Salaries'!$N59),MIN('Team &amp; Salaries'!$N59,'Team &amp; Salaries'!$P59)),0))))))+IF($A146=Projections!$C$87,Revenue!CV$72,0)</f>
        <v>1</v>
      </c>
      <c r="CY146" s="286">
        <f>IF('Team &amp; Salaries'!$O59="Never",IF(CY$6&gt;='Team &amp; Salaries'!$M59,MIN('Team &amp; Salaries'!$N59,'Team &amp; Salaries'!$P59),0),IF('Team &amp; Salaries'!$O59="Monthly",IF(CY$6='Team &amp; Salaries'!$M59,MIN('Team &amp; Salaries'!$N59,'Team &amp; Salaries'!$P59),IF(CY$6&gt;'Team &amp; Salaries'!$M59,MIN('Team &amp; Salaries'!$P59,CX146+'Team &amp; Salaries'!$N59),0)),IF('Team &amp; Salaries'!$O59="Quarterly",IF(CY$6='Team &amp; Salaries'!$M59,MIN('Team &amp; Salaries'!$N59,'Team &amp; Salaries'!$P59),IF(CY$6&gt;'Team &amp; Salaries'!$M59,IFERROR(MIN('Team &amp; Salaries'!$P59,IF(ISNUMBER(CT146),CT146,0)+'Team &amp; Salaries'!$N59),'Team &amp; Salaries'!$N59),0)),IF('Team &amp; Salaries'!$O59="Annually",IF(CY$6='Team &amp; Salaries'!$M59,MIN('Team &amp; Salaries'!$N59,'Team &amp; Salaries'!$P59),IF(CY$6&gt;'Team &amp; Salaries'!$M59,IFERROR(MIN('Team &amp; Salaries'!$P59,#REF!+'Team &amp; Salaries'!$N59),MIN('Team &amp; Salaries'!$N59,'Team &amp; Salaries'!$P59)),0))))))+IF($A146=Projections!$C$87,Revenue!CW$72,0)</f>
        <v>1</v>
      </c>
      <c r="CZ146" s="286">
        <f>IF('Team &amp; Salaries'!$O59="Never",IF(CZ$6&gt;='Team &amp; Salaries'!$M59,MIN('Team &amp; Salaries'!$N59,'Team &amp; Salaries'!$P59),0),IF('Team &amp; Salaries'!$O59="Monthly",IF(CZ$6='Team &amp; Salaries'!$M59,MIN('Team &amp; Salaries'!$N59,'Team &amp; Salaries'!$P59),IF(CZ$6&gt;'Team &amp; Salaries'!$M59,MIN('Team &amp; Salaries'!$P59,CY146+'Team &amp; Salaries'!$N59),0)),IF('Team &amp; Salaries'!$O59="Quarterly",IF(CZ$6='Team &amp; Salaries'!$M59,MIN('Team &amp; Salaries'!$N59,'Team &amp; Salaries'!$P59),IF(CZ$6&gt;'Team &amp; Salaries'!$M59,IFERROR(MIN('Team &amp; Salaries'!$P59,IF(ISNUMBER(CU146),CU146,0)+'Team &amp; Salaries'!$N59),'Team &amp; Salaries'!$N59),0)),IF('Team &amp; Salaries'!$O59="Annually",IF(CZ$6='Team &amp; Salaries'!$M59,MIN('Team &amp; Salaries'!$N59,'Team &amp; Salaries'!$P59),IF(CZ$6&gt;'Team &amp; Salaries'!$M59,IFERROR(MIN('Team &amp; Salaries'!$P59,#REF!+'Team &amp; Salaries'!$N59),MIN('Team &amp; Salaries'!$N59,'Team &amp; Salaries'!$P59)),0))))))+IF($A146=Projections!$C$87,Revenue!CX$72,0)</f>
        <v>1</v>
      </c>
      <c r="DA146" s="286">
        <f>IF('Team &amp; Salaries'!$O59="Never",IF(DA$6&gt;='Team &amp; Salaries'!$M59,MIN('Team &amp; Salaries'!$N59,'Team &amp; Salaries'!$P59),0),IF('Team &amp; Salaries'!$O59="Monthly",IF(DA$6='Team &amp; Salaries'!$M59,MIN('Team &amp; Salaries'!$N59,'Team &amp; Salaries'!$P59),IF(DA$6&gt;'Team &amp; Salaries'!$M59,MIN('Team &amp; Salaries'!$P59,CZ146+'Team &amp; Salaries'!$N59),0)),IF('Team &amp; Salaries'!$O59="Quarterly",IF(DA$6='Team &amp; Salaries'!$M59,MIN('Team &amp; Salaries'!$N59,'Team &amp; Salaries'!$P59),IF(DA$6&gt;'Team &amp; Salaries'!$M59,IFERROR(MIN('Team &amp; Salaries'!$P59,IF(ISNUMBER(CV146),CV146,0)+'Team &amp; Salaries'!$N59),'Team &amp; Salaries'!$N59),0)),IF('Team &amp; Salaries'!$O59="Annually",IF(DA$6='Team &amp; Salaries'!$M59,MIN('Team &amp; Salaries'!$N59,'Team &amp; Salaries'!$P59),IF(DA$6&gt;'Team &amp; Salaries'!$M59,IFERROR(MIN('Team &amp; Salaries'!$P59,#REF!+'Team &amp; Salaries'!$N59),MIN('Team &amp; Salaries'!$N59,'Team &amp; Salaries'!$P59)),0))))))+IF($A146=Projections!$C$87,Revenue!CY$72,0)</f>
        <v>1</v>
      </c>
      <c r="DB146" s="286">
        <f>IF('Team &amp; Salaries'!$O59="Never",IF(DB$6&gt;='Team &amp; Salaries'!$M59,MIN('Team &amp; Salaries'!$N59,'Team &amp; Salaries'!$P59),0),IF('Team &amp; Salaries'!$O59="Monthly",IF(DB$6='Team &amp; Salaries'!$M59,MIN('Team &amp; Salaries'!$N59,'Team &amp; Salaries'!$P59),IF(DB$6&gt;'Team &amp; Salaries'!$M59,MIN('Team &amp; Salaries'!$P59,DA146+'Team &amp; Salaries'!$N59),0)),IF('Team &amp; Salaries'!$O59="Quarterly",IF(DB$6='Team &amp; Salaries'!$M59,MIN('Team &amp; Salaries'!$N59,'Team &amp; Salaries'!$P59),IF(DB$6&gt;'Team &amp; Salaries'!$M59,IFERROR(MIN('Team &amp; Salaries'!$P59,IF(ISNUMBER(CW146),CW146,0)+'Team &amp; Salaries'!$N59),'Team &amp; Salaries'!$N59),0)),IF('Team &amp; Salaries'!$O59="Annually",IF(DB$6='Team &amp; Salaries'!$M59,MIN('Team &amp; Salaries'!$N59,'Team &amp; Salaries'!$P59),IF(DB$6&gt;'Team &amp; Salaries'!$M59,IFERROR(MIN('Team &amp; Salaries'!$P59,#REF!+'Team &amp; Salaries'!$N59),MIN('Team &amp; Salaries'!$N59,'Team &amp; Salaries'!$P59)),0))))))+IF($A146=Projections!$C$87,Revenue!CZ$72,0)</f>
        <v>1</v>
      </c>
      <c r="DC146" s="286">
        <f>IF('Team &amp; Salaries'!$O59="Never",IF(DC$6&gt;='Team &amp; Salaries'!$M59,MIN('Team &amp; Salaries'!$N59,'Team &amp; Salaries'!$P59),0),IF('Team &amp; Salaries'!$O59="Monthly",IF(DC$6='Team &amp; Salaries'!$M59,MIN('Team &amp; Salaries'!$N59,'Team &amp; Salaries'!$P59),IF(DC$6&gt;'Team &amp; Salaries'!$M59,MIN('Team &amp; Salaries'!$P59,DB146+'Team &amp; Salaries'!$N59),0)),IF('Team &amp; Salaries'!$O59="Quarterly",IF(DC$6='Team &amp; Salaries'!$M59,MIN('Team &amp; Salaries'!$N59,'Team &amp; Salaries'!$P59),IF(DC$6&gt;'Team &amp; Salaries'!$M59,IFERROR(MIN('Team &amp; Salaries'!$P59,IF(ISNUMBER(CX146),CX146,0)+'Team &amp; Salaries'!$N59),'Team &amp; Salaries'!$N59),0)),IF('Team &amp; Salaries'!$O59="Annually",IF(DC$6='Team &amp; Salaries'!$M59,MIN('Team &amp; Salaries'!$N59,'Team &amp; Salaries'!$P59),IF(DC$6&gt;'Team &amp; Salaries'!$M59,IFERROR(MIN('Team &amp; Salaries'!$P59,#REF!+'Team &amp; Salaries'!$N59),MIN('Team &amp; Salaries'!$N59,'Team &amp; Salaries'!$P59)),0))))))+IF($A146=Projections!$C$87,Revenue!DA$72,0)</f>
        <v>1</v>
      </c>
      <c r="DD146" s="286">
        <f>IF('Team &amp; Salaries'!$O59="Never",IF(DD$6&gt;='Team &amp; Salaries'!$M59,MIN('Team &amp; Salaries'!$N59,'Team &amp; Salaries'!$P59),0),IF('Team &amp; Salaries'!$O59="Monthly",IF(DD$6='Team &amp; Salaries'!$M59,MIN('Team &amp; Salaries'!$N59,'Team &amp; Salaries'!$P59),IF(DD$6&gt;'Team &amp; Salaries'!$M59,MIN('Team &amp; Salaries'!$P59,DC146+'Team &amp; Salaries'!$N59),0)),IF('Team &amp; Salaries'!$O59="Quarterly",IF(DD$6='Team &amp; Salaries'!$M59,MIN('Team &amp; Salaries'!$N59,'Team &amp; Salaries'!$P59),IF(DD$6&gt;'Team &amp; Salaries'!$M59,IFERROR(MIN('Team &amp; Salaries'!$P59,IF(ISNUMBER(CY146),CY146,0)+'Team &amp; Salaries'!$N59),'Team &amp; Salaries'!$N59),0)),IF('Team &amp; Salaries'!$O59="Annually",IF(DD$6='Team &amp; Salaries'!$M59,MIN('Team &amp; Salaries'!$N59,'Team &amp; Salaries'!$P59),IF(DD$6&gt;'Team &amp; Salaries'!$M59,IFERROR(MIN('Team &amp; Salaries'!$P59,#REF!+'Team &amp; Salaries'!$N59),MIN('Team &amp; Salaries'!$N59,'Team &amp; Salaries'!$P59)),0))))))+IF($A146=Projections!$C$87,Revenue!DB$72,0)</f>
        <v>1</v>
      </c>
      <c r="DE146" s="286">
        <f>IF('Team &amp; Salaries'!$O59="Never",IF(DE$6&gt;='Team &amp; Salaries'!$M59,MIN('Team &amp; Salaries'!$N59,'Team &amp; Salaries'!$P59),0),IF('Team &amp; Salaries'!$O59="Monthly",IF(DE$6='Team &amp; Salaries'!$M59,MIN('Team &amp; Salaries'!$N59,'Team &amp; Salaries'!$P59),IF(DE$6&gt;'Team &amp; Salaries'!$M59,MIN('Team &amp; Salaries'!$P59,DD146+'Team &amp; Salaries'!$N59),0)),IF('Team &amp; Salaries'!$O59="Quarterly",IF(DE$6='Team &amp; Salaries'!$M59,MIN('Team &amp; Salaries'!$N59,'Team &amp; Salaries'!$P59),IF(DE$6&gt;'Team &amp; Salaries'!$M59,IFERROR(MIN('Team &amp; Salaries'!$P59,IF(ISNUMBER(CZ146),CZ146,0)+'Team &amp; Salaries'!$N59),'Team &amp; Salaries'!$N59),0)),IF('Team &amp; Salaries'!$O59="Annually",IF(DE$6='Team &amp; Salaries'!$M59,MIN('Team &amp; Salaries'!$N59,'Team &amp; Salaries'!$P59),IF(DE$6&gt;'Team &amp; Salaries'!$M59,IFERROR(MIN('Team &amp; Salaries'!$P59,#REF!+'Team &amp; Salaries'!$N59),MIN('Team &amp; Salaries'!$N59,'Team &amp; Salaries'!$P59)),0))))))+IF($A146=Projections!$C$87,Revenue!DC$72,0)</f>
        <v>1</v>
      </c>
      <c r="DF146" s="286">
        <f>IF('Team &amp; Salaries'!$O59="Never",IF(DF$6&gt;='Team &amp; Salaries'!$M59,MIN('Team &amp; Salaries'!$N59,'Team &amp; Salaries'!$P59),0),IF('Team &amp; Salaries'!$O59="Monthly",IF(DF$6='Team &amp; Salaries'!$M59,MIN('Team &amp; Salaries'!$N59,'Team &amp; Salaries'!$P59),IF(DF$6&gt;'Team &amp; Salaries'!$M59,MIN('Team &amp; Salaries'!$P59,DE146+'Team &amp; Salaries'!$N59),0)),IF('Team &amp; Salaries'!$O59="Quarterly",IF(DF$6='Team &amp; Salaries'!$M59,MIN('Team &amp; Salaries'!$N59,'Team &amp; Salaries'!$P59),IF(DF$6&gt;'Team &amp; Salaries'!$M59,IFERROR(MIN('Team &amp; Salaries'!$P59,IF(ISNUMBER(DA146),DA146,0)+'Team &amp; Salaries'!$N59),'Team &amp; Salaries'!$N59),0)),IF('Team &amp; Salaries'!$O59="Annually",IF(DF$6='Team &amp; Salaries'!$M59,MIN('Team &amp; Salaries'!$N59,'Team &amp; Salaries'!$P59),IF(DF$6&gt;'Team &amp; Salaries'!$M59,IFERROR(MIN('Team &amp; Salaries'!$P59,#REF!+'Team &amp; Salaries'!$N59),MIN('Team &amp; Salaries'!$N59,'Team &amp; Salaries'!$P59)),0))))))+IF($A146=Projections!$C$87,Revenue!DD$72,0)</f>
        <v>1</v>
      </c>
      <c r="DG146" s="286">
        <f>IF('Team &amp; Salaries'!$O59="Never",IF(DG$6&gt;='Team &amp; Salaries'!$M59,MIN('Team &amp; Salaries'!$N59,'Team &amp; Salaries'!$P59),0),IF('Team &amp; Salaries'!$O59="Monthly",IF(DG$6='Team &amp; Salaries'!$M59,MIN('Team &amp; Salaries'!$N59,'Team &amp; Salaries'!$P59),IF(DG$6&gt;'Team &amp; Salaries'!$M59,MIN('Team &amp; Salaries'!$P59,DF146+'Team &amp; Salaries'!$N59),0)),IF('Team &amp; Salaries'!$O59="Quarterly",IF(DG$6='Team &amp; Salaries'!$M59,MIN('Team &amp; Salaries'!$N59,'Team &amp; Salaries'!$P59),IF(DG$6&gt;'Team &amp; Salaries'!$M59,IFERROR(MIN('Team &amp; Salaries'!$P59,IF(ISNUMBER(DB146),DB146,0)+'Team &amp; Salaries'!$N59),'Team &amp; Salaries'!$N59),0)),IF('Team &amp; Salaries'!$O59="Annually",IF(DG$6='Team &amp; Salaries'!$M59,MIN('Team &amp; Salaries'!$N59,'Team &amp; Salaries'!$P59),IF(DG$6&gt;'Team &amp; Salaries'!$M59,IFERROR(MIN('Team &amp; Salaries'!$P59,#REF!+'Team &amp; Salaries'!$N59),MIN('Team &amp; Salaries'!$N59,'Team &amp; Salaries'!$P59)),0))))))+IF($A146=Projections!$C$87,Revenue!DE$72,0)</f>
        <v>1</v>
      </c>
      <c r="DH146" s="286">
        <f>IF('Team &amp; Salaries'!$O59="Never",IF(DH$6&gt;='Team &amp; Salaries'!$M59,MIN('Team &amp; Salaries'!$N59,'Team &amp; Salaries'!$P59),0),IF('Team &amp; Salaries'!$O59="Monthly",IF(DH$6='Team &amp; Salaries'!$M59,MIN('Team &amp; Salaries'!$N59,'Team &amp; Salaries'!$P59),IF(DH$6&gt;'Team &amp; Salaries'!$M59,MIN('Team &amp; Salaries'!$P59,DG146+'Team &amp; Salaries'!$N59),0)),IF('Team &amp; Salaries'!$O59="Quarterly",IF(DH$6='Team &amp; Salaries'!$M59,MIN('Team &amp; Salaries'!$N59,'Team &amp; Salaries'!$P59),IF(DH$6&gt;'Team &amp; Salaries'!$M59,IFERROR(MIN('Team &amp; Salaries'!$P59,IF(ISNUMBER(DC146),DC146,0)+'Team &amp; Salaries'!$N59),'Team &amp; Salaries'!$N59),0)),IF('Team &amp; Salaries'!$O59="Annually",IF(DH$6='Team &amp; Salaries'!$M59,MIN('Team &amp; Salaries'!$N59,'Team &amp; Salaries'!$P59),IF(DH$6&gt;'Team &amp; Salaries'!$M59,IFERROR(MIN('Team &amp; Salaries'!$P59,#REF!+'Team &amp; Salaries'!$N59),MIN('Team &amp; Salaries'!$N59,'Team &amp; Salaries'!$P59)),0))))))+IF($A146=Projections!$C$87,Revenue!DF$72,0)</f>
        <v>1</v>
      </c>
      <c r="DI146" s="286">
        <f>IF('Team &amp; Salaries'!$O59="Never",IF(DI$6&gt;='Team &amp; Salaries'!$M59,MIN('Team &amp; Salaries'!$N59,'Team &amp; Salaries'!$P59),0),IF('Team &amp; Salaries'!$O59="Monthly",IF(DI$6='Team &amp; Salaries'!$M59,MIN('Team &amp; Salaries'!$N59,'Team &amp; Salaries'!$P59),IF(DI$6&gt;'Team &amp; Salaries'!$M59,MIN('Team &amp; Salaries'!$P59,DH146+'Team &amp; Salaries'!$N59),0)),IF('Team &amp; Salaries'!$O59="Quarterly",IF(DI$6='Team &amp; Salaries'!$M59,MIN('Team &amp; Salaries'!$N59,'Team &amp; Salaries'!$P59),IF(DI$6&gt;'Team &amp; Salaries'!$M59,IFERROR(MIN('Team &amp; Salaries'!$P59,IF(ISNUMBER(DD146),DD146,0)+'Team &amp; Salaries'!$N59),'Team &amp; Salaries'!$N59),0)),IF('Team &amp; Salaries'!$O59="Annually",IF(DI$6='Team &amp; Salaries'!$M59,MIN('Team &amp; Salaries'!$N59,'Team &amp; Salaries'!$P59),IF(DI$6&gt;'Team &amp; Salaries'!$M59,IFERROR(MIN('Team &amp; Salaries'!$P59,#REF!+'Team &amp; Salaries'!$N59),MIN('Team &amp; Salaries'!$N59,'Team &amp; Salaries'!$P59)),0))))))+IF($A146=Projections!$C$87,Revenue!DG$72,0)</f>
        <v>1</v>
      </c>
    </row>
    <row r="147" spans="1:113" customFormat="1" ht="16">
      <c r="A147" s="147" t="s">
        <v>167</v>
      </c>
      <c r="B147" s="114"/>
      <c r="C147" s="114"/>
      <c r="D147" s="285"/>
      <c r="E147" s="361" t="s">
        <v>193</v>
      </c>
      <c r="F147" s="286">
        <f>IF('Team &amp; Salaries'!$O60="Never",IF(F$6&gt;='Team &amp; Salaries'!$M60,MIN('Team &amp; Salaries'!$N60,'Team &amp; Salaries'!$P60),0),IF('Team &amp; Salaries'!$O60="Monthly",IF(F$6='Team &amp; Salaries'!$M60,MIN('Team &amp; Salaries'!$N60,'Team &amp; Salaries'!$P60),IF(F$6&gt;'Team &amp; Salaries'!$M60,MIN('Team &amp; Salaries'!$P60,E147+'Team &amp; Salaries'!$N60),0)),IF('Team &amp; Salaries'!$O60="Quarterly",IF(F$6='Team &amp; Salaries'!$M60,MIN('Team &amp; Salaries'!$N60,'Team &amp; Salaries'!$P60),IF(F$6&gt;'Team &amp; Salaries'!$M60,IFERROR(MIN('Team &amp; Salaries'!$P60,IF(ISNUMBER(A147),A147,0)+'Team &amp; Salaries'!$N60),'Team &amp; Salaries'!$N60),0)),IF('Team &amp; Salaries'!$O60="Annually",IF(F$6='Team &amp; Salaries'!$M60,MIN('Team &amp; Salaries'!$N60,'Team &amp; Salaries'!$P60),IF(F$6&gt;'Team &amp; Salaries'!$M60,IFERROR(MIN('Team &amp; Salaries'!$P60,#REF!+'Team &amp; Salaries'!$N60),MIN('Team &amp; Salaries'!$N60,'Team &amp; Salaries'!$P60)),0))))))+IF($A147=Projections!$C$87,Revenue!D$72,0)</f>
        <v>0</v>
      </c>
      <c r="G147" s="286">
        <f>IF('Team &amp; Salaries'!$O60="Never",IF(G$6&gt;='Team &amp; Salaries'!$M60,MIN('Team &amp; Salaries'!$N60,'Team &amp; Salaries'!$P60),0),IF('Team &amp; Salaries'!$O60="Monthly",IF(G$6='Team &amp; Salaries'!$M60,MIN('Team &amp; Salaries'!$N60,'Team &amp; Salaries'!$P60),IF(G$6&gt;'Team &amp; Salaries'!$M60,MIN('Team &amp; Salaries'!$P60,F147+'Team &amp; Salaries'!$N60),0)),IF('Team &amp; Salaries'!$O60="Quarterly",IF(G$6='Team &amp; Salaries'!$M60,MIN('Team &amp; Salaries'!$N60,'Team &amp; Salaries'!$P60),IF(G$6&gt;'Team &amp; Salaries'!$M60,IFERROR(MIN('Team &amp; Salaries'!$P60,IF(ISNUMBER(B147),B147,0)+'Team &amp; Salaries'!$N60),'Team &amp; Salaries'!$N60),0)),IF('Team &amp; Salaries'!$O60="Annually",IF(G$6='Team &amp; Salaries'!$M60,MIN('Team &amp; Salaries'!$N60,'Team &amp; Salaries'!$P60),IF(G$6&gt;'Team &amp; Salaries'!$M60,IFERROR(MIN('Team &amp; Salaries'!$P60,#REF!+'Team &amp; Salaries'!$N60),MIN('Team &amp; Salaries'!$N60,'Team &amp; Salaries'!$P60)),0))))))+IF($A147=Projections!$C$87,Revenue!E$72,0)</f>
        <v>0</v>
      </c>
      <c r="H147" s="286">
        <f>IF('Team &amp; Salaries'!$O60="Never",IF(H$6&gt;='Team &amp; Salaries'!$M60,MIN('Team &amp; Salaries'!$N60,'Team &amp; Salaries'!$P60),0),IF('Team &amp; Salaries'!$O60="Monthly",IF(H$6='Team &amp; Salaries'!$M60,MIN('Team &amp; Salaries'!$N60,'Team &amp; Salaries'!$P60),IF(H$6&gt;'Team &amp; Salaries'!$M60,MIN('Team &amp; Salaries'!$P60,G147+'Team &amp; Salaries'!$N60),0)),IF('Team &amp; Salaries'!$O60="Quarterly",IF(H$6='Team &amp; Salaries'!$M60,MIN('Team &amp; Salaries'!$N60,'Team &amp; Salaries'!$P60),IF(H$6&gt;'Team &amp; Salaries'!$M60,IFERROR(MIN('Team &amp; Salaries'!$P60,IF(ISNUMBER(C147),C147,0)+'Team &amp; Salaries'!$N60),'Team &amp; Salaries'!$N60),0)),IF('Team &amp; Salaries'!$O60="Annually",IF(H$6='Team &amp; Salaries'!$M60,MIN('Team &amp; Salaries'!$N60,'Team &amp; Salaries'!$P60),IF(H$6&gt;'Team &amp; Salaries'!$M60,IFERROR(MIN('Team &amp; Salaries'!$P60,#REF!+'Team &amp; Salaries'!$N60),MIN('Team &amp; Salaries'!$N60,'Team &amp; Salaries'!$P60)),0))))))+IF($A147=Projections!$C$87,Revenue!F$72,0)</f>
        <v>0</v>
      </c>
      <c r="I147" s="286">
        <f>IF('Team &amp; Salaries'!$O60="Never",IF(I$6&gt;='Team &amp; Salaries'!$M60,MIN('Team &amp; Salaries'!$N60,'Team &amp; Salaries'!$P60),0),IF('Team &amp; Salaries'!$O60="Monthly",IF(I$6='Team &amp; Salaries'!$M60,MIN('Team &amp; Salaries'!$N60,'Team &amp; Salaries'!$P60),IF(I$6&gt;'Team &amp; Salaries'!$M60,MIN('Team &amp; Salaries'!$P60,H147+'Team &amp; Salaries'!$N60),0)),IF('Team &amp; Salaries'!$O60="Quarterly",IF(I$6='Team &amp; Salaries'!$M60,MIN('Team &amp; Salaries'!$N60,'Team &amp; Salaries'!$P60),IF(I$6&gt;'Team &amp; Salaries'!$M60,IFERROR(MIN('Team &amp; Salaries'!$P60,IF(ISNUMBER(D147),D147,0)+'Team &amp; Salaries'!$N60),'Team &amp; Salaries'!$N60),0)),IF('Team &amp; Salaries'!$O60="Annually",IF(I$6='Team &amp; Salaries'!$M60,MIN('Team &amp; Salaries'!$N60,'Team &amp; Salaries'!$P60),IF(I$6&gt;'Team &amp; Salaries'!$M60,IFERROR(MIN('Team &amp; Salaries'!$P60,#REF!+'Team &amp; Salaries'!$N60),MIN('Team &amp; Salaries'!$N60,'Team &amp; Salaries'!$P60)),0))))))+IF($A147=Projections!$C$87,Revenue!G$72,0)</f>
        <v>0</v>
      </c>
      <c r="J147" s="286">
        <f>IF('Team &amp; Salaries'!$O60="Never",IF(J$6&gt;='Team &amp; Salaries'!$M60,MIN('Team &amp; Salaries'!$N60,'Team &amp; Salaries'!$P60),0),IF('Team &amp; Salaries'!$O60="Monthly",IF(J$6='Team &amp; Salaries'!$M60,MIN('Team &amp; Salaries'!$N60,'Team &amp; Salaries'!$P60),IF(J$6&gt;'Team &amp; Salaries'!$M60,MIN('Team &amp; Salaries'!$P60,I147+'Team &amp; Salaries'!$N60),0)),IF('Team &amp; Salaries'!$O60="Quarterly",IF(J$6='Team &amp; Salaries'!$M60,MIN('Team &amp; Salaries'!$N60,'Team &amp; Salaries'!$P60),IF(J$6&gt;'Team &amp; Salaries'!$M60,IFERROR(MIN('Team &amp; Salaries'!$P60,IF(ISNUMBER(E147),E147,0)+'Team &amp; Salaries'!$N60),'Team &amp; Salaries'!$N60),0)),IF('Team &amp; Salaries'!$O60="Annually",IF(J$6='Team &amp; Salaries'!$M60,MIN('Team &amp; Salaries'!$N60,'Team &amp; Salaries'!$P60),IF(J$6&gt;'Team &amp; Salaries'!$M60,IFERROR(MIN('Team &amp; Salaries'!$P60,#REF!+'Team &amp; Salaries'!$N60),MIN('Team &amp; Salaries'!$N60,'Team &amp; Salaries'!$P60)),0))))))+IF($A147=Projections!$C$87,Revenue!H$72,0)</f>
        <v>0</v>
      </c>
      <c r="K147" s="286">
        <f>IF('Team &amp; Salaries'!$O60="Never",IF(K$6&gt;='Team &amp; Salaries'!$M60,MIN('Team &amp; Salaries'!$N60,'Team &amp; Salaries'!$P60),0),IF('Team &amp; Salaries'!$O60="Monthly",IF(K$6='Team &amp; Salaries'!$M60,MIN('Team &amp; Salaries'!$N60,'Team &amp; Salaries'!$P60),IF(K$6&gt;'Team &amp; Salaries'!$M60,MIN('Team &amp; Salaries'!$P60,J147+'Team &amp; Salaries'!$N60),0)),IF('Team &amp; Salaries'!$O60="Quarterly",IF(K$6='Team &amp; Salaries'!$M60,MIN('Team &amp; Salaries'!$N60,'Team &amp; Salaries'!$P60),IF(K$6&gt;'Team &amp; Salaries'!$M60,IFERROR(MIN('Team &amp; Salaries'!$P60,IF(ISNUMBER(F147),F147,0)+'Team &amp; Salaries'!$N60),'Team &amp; Salaries'!$N60),0)),IF('Team &amp; Salaries'!$O60="Annually",IF(K$6='Team &amp; Salaries'!$M60,MIN('Team &amp; Salaries'!$N60,'Team &amp; Salaries'!$P60),IF(K$6&gt;'Team &amp; Salaries'!$M60,IFERROR(MIN('Team &amp; Salaries'!$P60,#REF!+'Team &amp; Salaries'!$N60),MIN('Team &amp; Salaries'!$N60,'Team &amp; Salaries'!$P60)),0))))))+IF($A147=Projections!$C$87,Revenue!I$72,0)</f>
        <v>0</v>
      </c>
      <c r="L147" s="286">
        <f>IF('Team &amp; Salaries'!$O60="Never",IF(L$6&gt;='Team &amp; Salaries'!$M60,MIN('Team &amp; Salaries'!$N60,'Team &amp; Salaries'!$P60),0),IF('Team &amp; Salaries'!$O60="Monthly",IF(L$6='Team &amp; Salaries'!$M60,MIN('Team &amp; Salaries'!$N60,'Team &amp; Salaries'!$P60),IF(L$6&gt;'Team &amp; Salaries'!$M60,MIN('Team &amp; Salaries'!$P60,K147+'Team &amp; Salaries'!$N60),0)),IF('Team &amp; Salaries'!$O60="Quarterly",IF(L$6='Team &amp; Salaries'!$M60,MIN('Team &amp; Salaries'!$N60,'Team &amp; Salaries'!$P60),IF(L$6&gt;'Team &amp; Salaries'!$M60,IFERROR(MIN('Team &amp; Salaries'!$P60,IF(ISNUMBER(G147),G147,0)+'Team &amp; Salaries'!$N60),'Team &amp; Salaries'!$N60),0)),IF('Team &amp; Salaries'!$O60="Annually",IF(L$6='Team &amp; Salaries'!$M60,MIN('Team &amp; Salaries'!$N60,'Team &amp; Salaries'!$P60),IF(L$6&gt;'Team &amp; Salaries'!$M60,IFERROR(MIN('Team &amp; Salaries'!$P60,#REF!+'Team &amp; Salaries'!$N60),MIN('Team &amp; Salaries'!$N60,'Team &amp; Salaries'!$P60)),0))))))+IF($A147=Projections!$C$87,Revenue!J$72,0)</f>
        <v>0</v>
      </c>
      <c r="M147" s="286">
        <f>IF('Team &amp; Salaries'!$O60="Never",IF(M$6&gt;='Team &amp; Salaries'!$M60,MIN('Team &amp; Salaries'!$N60,'Team &amp; Salaries'!$P60),0),IF('Team &amp; Salaries'!$O60="Monthly",IF(M$6='Team &amp; Salaries'!$M60,MIN('Team &amp; Salaries'!$N60,'Team &amp; Salaries'!$P60),IF(M$6&gt;'Team &amp; Salaries'!$M60,MIN('Team &amp; Salaries'!$P60,L147+'Team &amp; Salaries'!$N60),0)),IF('Team &amp; Salaries'!$O60="Quarterly",IF(M$6='Team &amp; Salaries'!$M60,MIN('Team &amp; Salaries'!$N60,'Team &amp; Salaries'!$P60),IF(M$6&gt;'Team &amp; Salaries'!$M60,IFERROR(MIN('Team &amp; Salaries'!$P60,IF(ISNUMBER(H147),H147,0)+'Team &amp; Salaries'!$N60),'Team &amp; Salaries'!$N60),0)),IF('Team &amp; Salaries'!$O60="Annually",IF(M$6='Team &amp; Salaries'!$M60,MIN('Team &amp; Salaries'!$N60,'Team &amp; Salaries'!$P60),IF(M$6&gt;'Team &amp; Salaries'!$M60,IFERROR(MIN('Team &amp; Salaries'!$P60,#REF!+'Team &amp; Salaries'!$N60),MIN('Team &amp; Salaries'!$N60,'Team &amp; Salaries'!$P60)),0))))))+IF($A147=Projections!$C$87,Revenue!K$72,0)</f>
        <v>0</v>
      </c>
      <c r="N147" s="286">
        <f>IF('Team &amp; Salaries'!$O60="Never",IF(N$6&gt;='Team &amp; Salaries'!$M60,MIN('Team &amp; Salaries'!$N60,'Team &amp; Salaries'!$P60),0),IF('Team &amp; Salaries'!$O60="Monthly",IF(N$6='Team &amp; Salaries'!$M60,MIN('Team &amp; Salaries'!$N60,'Team &amp; Salaries'!$P60),IF(N$6&gt;'Team &amp; Salaries'!$M60,MIN('Team &amp; Salaries'!$P60,M147+'Team &amp; Salaries'!$N60),0)),IF('Team &amp; Salaries'!$O60="Quarterly",IF(N$6='Team &amp; Salaries'!$M60,MIN('Team &amp; Salaries'!$N60,'Team &amp; Salaries'!$P60),IF(N$6&gt;'Team &amp; Salaries'!$M60,IFERROR(MIN('Team &amp; Salaries'!$P60,IF(ISNUMBER(I147),I147,0)+'Team &amp; Salaries'!$N60),'Team &amp; Salaries'!$N60),0)),IF('Team &amp; Salaries'!$O60="Annually",IF(N$6='Team &amp; Salaries'!$M60,MIN('Team &amp; Salaries'!$N60,'Team &amp; Salaries'!$P60),IF(N$6&gt;'Team &amp; Salaries'!$M60,IFERROR(MIN('Team &amp; Salaries'!$P60,#REF!+'Team &amp; Salaries'!$N60),MIN('Team &amp; Salaries'!$N60,'Team &amp; Salaries'!$P60)),0))))))+IF($A147=Projections!$C$87,Revenue!L$72,0)</f>
        <v>0</v>
      </c>
      <c r="O147" s="286">
        <f>IF('Team &amp; Salaries'!$O60="Never",IF(O$6&gt;='Team &amp; Salaries'!$M60,MIN('Team &amp; Salaries'!$N60,'Team &amp; Salaries'!$P60),0),IF('Team &amp; Salaries'!$O60="Monthly",IF(O$6='Team &amp; Salaries'!$M60,MIN('Team &amp; Salaries'!$N60,'Team &amp; Salaries'!$P60),IF(O$6&gt;'Team &amp; Salaries'!$M60,MIN('Team &amp; Salaries'!$P60,N147+'Team &amp; Salaries'!$N60),0)),IF('Team &amp; Salaries'!$O60="Quarterly",IF(O$6='Team &amp; Salaries'!$M60,MIN('Team &amp; Salaries'!$N60,'Team &amp; Salaries'!$P60),IF(O$6&gt;'Team &amp; Salaries'!$M60,IFERROR(MIN('Team &amp; Salaries'!$P60,IF(ISNUMBER(J147),J147,0)+'Team &amp; Salaries'!$N60),'Team &amp; Salaries'!$N60),0)),IF('Team &amp; Salaries'!$O60="Annually",IF(O$6='Team &amp; Salaries'!$M60,MIN('Team &amp; Salaries'!$N60,'Team &amp; Salaries'!$P60),IF(O$6&gt;'Team &amp; Salaries'!$M60,IFERROR(MIN('Team &amp; Salaries'!$P60,#REF!+'Team &amp; Salaries'!$N60),MIN('Team &amp; Salaries'!$N60,'Team &amp; Salaries'!$P60)),0))))))+IF($A147=Projections!$C$87,Revenue!M$72,0)</f>
        <v>0</v>
      </c>
      <c r="P147" s="286">
        <f>IF('Team &amp; Salaries'!$O60="Never",IF(P$6&gt;='Team &amp; Salaries'!$M60,MIN('Team &amp; Salaries'!$N60,'Team &amp; Salaries'!$P60),0),IF('Team &amp; Salaries'!$O60="Monthly",IF(P$6='Team &amp; Salaries'!$M60,MIN('Team &amp; Salaries'!$N60,'Team &amp; Salaries'!$P60),IF(P$6&gt;'Team &amp; Salaries'!$M60,MIN('Team &amp; Salaries'!$P60,O147+'Team &amp; Salaries'!$N60),0)),IF('Team &amp; Salaries'!$O60="Quarterly",IF(P$6='Team &amp; Salaries'!$M60,MIN('Team &amp; Salaries'!$N60,'Team &amp; Salaries'!$P60),IF(P$6&gt;'Team &amp; Salaries'!$M60,IFERROR(MIN('Team &amp; Salaries'!$P60,IF(ISNUMBER(K147),K147,0)+'Team &amp; Salaries'!$N60),'Team &amp; Salaries'!$N60),0)),IF('Team &amp; Salaries'!$O60="Annually",IF(P$6='Team &amp; Salaries'!$M60,MIN('Team &amp; Salaries'!$N60,'Team &amp; Salaries'!$P60),IF(P$6&gt;'Team &amp; Salaries'!$M60,IFERROR(MIN('Team &amp; Salaries'!$P60,#REF!+'Team &amp; Salaries'!$N60),MIN('Team &amp; Salaries'!$N60,'Team &amp; Salaries'!$P60)),0))))))+IF($A147=Projections!$C$87,Revenue!N$72,0)</f>
        <v>0</v>
      </c>
      <c r="Q147" s="286">
        <f>IF('Team &amp; Salaries'!$O60="Never",IF(Q$6&gt;='Team &amp; Salaries'!$M60,MIN('Team &amp; Salaries'!$N60,'Team &amp; Salaries'!$P60),0),IF('Team &amp; Salaries'!$O60="Monthly",IF(Q$6='Team &amp; Salaries'!$M60,MIN('Team &amp; Salaries'!$N60,'Team &amp; Salaries'!$P60),IF(Q$6&gt;'Team &amp; Salaries'!$M60,MIN('Team &amp; Salaries'!$P60,P147+'Team &amp; Salaries'!$N60),0)),IF('Team &amp; Salaries'!$O60="Quarterly",IF(Q$6='Team &amp; Salaries'!$M60,MIN('Team &amp; Salaries'!$N60,'Team &amp; Salaries'!$P60),IF(Q$6&gt;'Team &amp; Salaries'!$M60,IFERROR(MIN('Team &amp; Salaries'!$P60,IF(ISNUMBER(L147),L147,0)+'Team &amp; Salaries'!$N60),'Team &amp; Salaries'!$N60),0)),IF('Team &amp; Salaries'!$O60="Annually",IF(Q$6='Team &amp; Salaries'!$M60,MIN('Team &amp; Salaries'!$N60,'Team &amp; Salaries'!$P60),IF(Q$6&gt;'Team &amp; Salaries'!$M60,IFERROR(MIN('Team &amp; Salaries'!$P60,#REF!+'Team &amp; Salaries'!$N60),MIN('Team &amp; Salaries'!$N60,'Team &amp; Salaries'!$P60)),0))))))+IF($A147=Projections!$C$87,Revenue!O$72,0)</f>
        <v>0</v>
      </c>
      <c r="R147" s="286">
        <f>IF('Team &amp; Salaries'!$O60="Never",IF(R$6&gt;='Team &amp; Salaries'!$M60,MIN('Team &amp; Salaries'!$N60,'Team &amp; Salaries'!$P60),0),IF('Team &amp; Salaries'!$O60="Monthly",IF(R$6='Team &amp; Salaries'!$M60,MIN('Team &amp; Salaries'!$N60,'Team &amp; Salaries'!$P60),IF(R$6&gt;'Team &amp; Salaries'!$M60,MIN('Team &amp; Salaries'!$P60,Q147+'Team &amp; Salaries'!$N60),0)),IF('Team &amp; Salaries'!$O60="Quarterly",IF(R$6='Team &amp; Salaries'!$M60,MIN('Team &amp; Salaries'!$N60,'Team &amp; Salaries'!$P60),IF(R$6&gt;'Team &amp; Salaries'!$M60,IFERROR(MIN('Team &amp; Salaries'!$P60,IF(ISNUMBER(M147),M147,0)+'Team &amp; Salaries'!$N60),'Team &amp; Salaries'!$N60),0)),IF('Team &amp; Salaries'!$O60="Annually",IF(R$6='Team &amp; Salaries'!$M60,MIN('Team &amp; Salaries'!$N60,'Team &amp; Salaries'!$P60),IF(R$6&gt;'Team &amp; Salaries'!$M60,IFERROR(MIN('Team &amp; Salaries'!$P60,#REF!+'Team &amp; Salaries'!$N60),MIN('Team &amp; Salaries'!$N60,'Team &amp; Salaries'!$P60)),0))))))+IF($A147=Projections!$C$87,Revenue!P$72,0)</f>
        <v>0</v>
      </c>
      <c r="S147" s="286">
        <f>IF('Team &amp; Salaries'!$O60="Never",IF(S$6&gt;='Team &amp; Salaries'!$M60,MIN('Team &amp; Salaries'!$N60,'Team &amp; Salaries'!$P60),0),IF('Team &amp; Salaries'!$O60="Monthly",IF(S$6='Team &amp; Salaries'!$M60,MIN('Team &amp; Salaries'!$N60,'Team &amp; Salaries'!$P60),IF(S$6&gt;'Team &amp; Salaries'!$M60,MIN('Team &amp; Salaries'!$P60,R147+'Team &amp; Salaries'!$N60),0)),IF('Team &amp; Salaries'!$O60="Quarterly",IF(S$6='Team &amp; Salaries'!$M60,MIN('Team &amp; Salaries'!$N60,'Team &amp; Salaries'!$P60),IF(S$6&gt;'Team &amp; Salaries'!$M60,IFERROR(MIN('Team &amp; Salaries'!$P60,IF(ISNUMBER(N147),N147,0)+'Team &amp; Salaries'!$N60),'Team &amp; Salaries'!$N60),0)),IF('Team &amp; Salaries'!$O60="Annually",IF(S$6='Team &amp; Salaries'!$M60,MIN('Team &amp; Salaries'!$N60,'Team &amp; Salaries'!$P60),IF(S$6&gt;'Team &amp; Salaries'!$M60,IFERROR(MIN('Team &amp; Salaries'!$P60,#REF!+'Team &amp; Salaries'!$N60),MIN('Team &amp; Salaries'!$N60,'Team &amp; Salaries'!$P60)),0))))))+IF($A147=Projections!$C$87,Revenue!Q$72,0)</f>
        <v>0</v>
      </c>
      <c r="T147" s="286">
        <f>IF('Team &amp; Salaries'!$O60="Never",IF(T$6&gt;='Team &amp; Salaries'!$M60,MIN('Team &amp; Salaries'!$N60,'Team &amp; Salaries'!$P60),0),IF('Team &amp; Salaries'!$O60="Monthly",IF(T$6='Team &amp; Salaries'!$M60,MIN('Team &amp; Salaries'!$N60,'Team &amp; Salaries'!$P60),IF(T$6&gt;'Team &amp; Salaries'!$M60,MIN('Team &amp; Salaries'!$P60,S147+'Team &amp; Salaries'!$N60),0)),IF('Team &amp; Salaries'!$O60="Quarterly",IF(T$6='Team &amp; Salaries'!$M60,MIN('Team &amp; Salaries'!$N60,'Team &amp; Salaries'!$P60),IF(T$6&gt;'Team &amp; Salaries'!$M60,IFERROR(MIN('Team &amp; Salaries'!$P60,IF(ISNUMBER(O147),O147,0)+'Team &amp; Salaries'!$N60),'Team &amp; Salaries'!$N60),0)),IF('Team &amp; Salaries'!$O60="Annually",IF(T$6='Team &amp; Salaries'!$M60,MIN('Team &amp; Salaries'!$N60,'Team &amp; Salaries'!$P60),IF(T$6&gt;'Team &amp; Salaries'!$M60,IFERROR(MIN('Team &amp; Salaries'!$P60,#REF!+'Team &amp; Salaries'!$N60),MIN('Team &amp; Salaries'!$N60,'Team &amp; Salaries'!$P60)),0))))))+IF($A147=Projections!$C$87,Revenue!R$72,0)</f>
        <v>0</v>
      </c>
      <c r="U147" s="286">
        <f>IF('Team &amp; Salaries'!$O60="Never",IF(U$6&gt;='Team &amp; Salaries'!$M60,MIN('Team &amp; Salaries'!$N60,'Team &amp; Salaries'!$P60),0),IF('Team &amp; Salaries'!$O60="Monthly",IF(U$6='Team &amp; Salaries'!$M60,MIN('Team &amp; Salaries'!$N60,'Team &amp; Salaries'!$P60),IF(U$6&gt;'Team &amp; Salaries'!$M60,MIN('Team &amp; Salaries'!$P60,T147+'Team &amp; Salaries'!$N60),0)),IF('Team &amp; Salaries'!$O60="Quarterly",IF(U$6='Team &amp; Salaries'!$M60,MIN('Team &amp; Salaries'!$N60,'Team &amp; Salaries'!$P60),IF(U$6&gt;'Team &amp; Salaries'!$M60,IFERROR(MIN('Team &amp; Salaries'!$P60,IF(ISNUMBER(P147),P147,0)+'Team &amp; Salaries'!$N60),'Team &amp; Salaries'!$N60),0)),IF('Team &amp; Salaries'!$O60="Annually",IF(U$6='Team &amp; Salaries'!$M60,MIN('Team &amp; Salaries'!$N60,'Team &amp; Salaries'!$P60),IF(U$6&gt;'Team &amp; Salaries'!$M60,IFERROR(MIN('Team &amp; Salaries'!$P60,#REF!+'Team &amp; Salaries'!$N60),MIN('Team &amp; Salaries'!$N60,'Team &amp; Salaries'!$P60)),0))))))+IF($A147=Projections!$C$87,Revenue!S$72,0)</f>
        <v>0</v>
      </c>
      <c r="V147" s="286">
        <f>IF('Team &amp; Salaries'!$O60="Never",IF(V$6&gt;='Team &amp; Salaries'!$M60,MIN('Team &amp; Salaries'!$N60,'Team &amp; Salaries'!$P60),0),IF('Team &amp; Salaries'!$O60="Monthly",IF(V$6='Team &amp; Salaries'!$M60,MIN('Team &amp; Salaries'!$N60,'Team &amp; Salaries'!$P60),IF(V$6&gt;'Team &amp; Salaries'!$M60,MIN('Team &amp; Salaries'!$P60,U147+'Team &amp; Salaries'!$N60),0)),IF('Team &amp; Salaries'!$O60="Quarterly",IF(V$6='Team &amp; Salaries'!$M60,MIN('Team &amp; Salaries'!$N60,'Team &amp; Salaries'!$P60),IF(V$6&gt;'Team &amp; Salaries'!$M60,IFERROR(MIN('Team &amp; Salaries'!$P60,IF(ISNUMBER(Q147),Q147,0)+'Team &amp; Salaries'!$N60),'Team &amp; Salaries'!$N60),0)),IF('Team &amp; Salaries'!$O60="Annually",IF(V$6='Team &amp; Salaries'!$M60,MIN('Team &amp; Salaries'!$N60,'Team &amp; Salaries'!$P60),IF(V$6&gt;'Team &amp; Salaries'!$M60,IFERROR(MIN('Team &amp; Salaries'!$P60,#REF!+'Team &amp; Salaries'!$N60),MIN('Team &amp; Salaries'!$N60,'Team &amp; Salaries'!$P60)),0))))))+IF($A147=Projections!$C$87,Revenue!T$72,0)</f>
        <v>0</v>
      </c>
      <c r="W147" s="286">
        <f>IF('Team &amp; Salaries'!$O60="Never",IF(W$6&gt;='Team &amp; Salaries'!$M60,MIN('Team &amp; Salaries'!$N60,'Team &amp; Salaries'!$P60),0),IF('Team &amp; Salaries'!$O60="Monthly",IF(W$6='Team &amp; Salaries'!$M60,MIN('Team &amp; Salaries'!$N60,'Team &amp; Salaries'!$P60),IF(W$6&gt;'Team &amp; Salaries'!$M60,MIN('Team &amp; Salaries'!$P60,V147+'Team &amp; Salaries'!$N60),0)),IF('Team &amp; Salaries'!$O60="Quarterly",IF(W$6='Team &amp; Salaries'!$M60,MIN('Team &amp; Salaries'!$N60,'Team &amp; Salaries'!$P60),IF(W$6&gt;'Team &amp; Salaries'!$M60,IFERROR(MIN('Team &amp; Salaries'!$P60,IF(ISNUMBER(R147),R147,0)+'Team &amp; Salaries'!$N60),'Team &amp; Salaries'!$N60),0)),IF('Team &amp; Salaries'!$O60="Annually",IF(W$6='Team &amp; Salaries'!$M60,MIN('Team &amp; Salaries'!$N60,'Team &amp; Salaries'!$P60),IF(W$6&gt;'Team &amp; Salaries'!$M60,IFERROR(MIN('Team &amp; Salaries'!$P60,#REF!+'Team &amp; Salaries'!$N60),MIN('Team &amp; Salaries'!$N60,'Team &amp; Salaries'!$P60)),0))))))+IF($A147=Projections!$C$87,Revenue!U$72,0)</f>
        <v>0</v>
      </c>
      <c r="X147" s="286">
        <f>IF('Team &amp; Salaries'!$O60="Never",IF(X$6&gt;='Team &amp; Salaries'!$M60,MIN('Team &amp; Salaries'!$N60,'Team &amp; Salaries'!$P60),0),IF('Team &amp; Salaries'!$O60="Monthly",IF(X$6='Team &amp; Salaries'!$M60,MIN('Team &amp; Salaries'!$N60,'Team &amp; Salaries'!$P60),IF(X$6&gt;'Team &amp; Salaries'!$M60,MIN('Team &amp; Salaries'!$P60,W147+'Team &amp; Salaries'!$N60),0)),IF('Team &amp; Salaries'!$O60="Quarterly",IF(X$6='Team &amp; Salaries'!$M60,MIN('Team &amp; Salaries'!$N60,'Team &amp; Salaries'!$P60),IF(X$6&gt;'Team &amp; Salaries'!$M60,IFERROR(MIN('Team &amp; Salaries'!$P60,IF(ISNUMBER(S147),S147,0)+'Team &amp; Salaries'!$N60),'Team &amp; Salaries'!$N60),0)),IF('Team &amp; Salaries'!$O60="Annually",IF(X$6='Team &amp; Salaries'!$M60,MIN('Team &amp; Salaries'!$N60,'Team &amp; Salaries'!$P60),IF(X$6&gt;'Team &amp; Salaries'!$M60,IFERROR(MIN('Team &amp; Salaries'!$P60,#REF!+'Team &amp; Salaries'!$N60),MIN('Team &amp; Salaries'!$N60,'Team &amp; Salaries'!$P60)),0))))))+IF($A147=Projections!$C$87,Revenue!V$72,0)</f>
        <v>0</v>
      </c>
      <c r="Y147" s="286">
        <f>IF('Team &amp; Salaries'!$O60="Never",IF(Y$6&gt;='Team &amp; Salaries'!$M60,MIN('Team &amp; Salaries'!$N60,'Team &amp; Salaries'!$P60),0),IF('Team &amp; Salaries'!$O60="Monthly",IF(Y$6='Team &amp; Salaries'!$M60,MIN('Team &amp; Salaries'!$N60,'Team &amp; Salaries'!$P60),IF(Y$6&gt;'Team &amp; Salaries'!$M60,MIN('Team &amp; Salaries'!$P60,X147+'Team &amp; Salaries'!$N60),0)),IF('Team &amp; Salaries'!$O60="Quarterly",IF(Y$6='Team &amp; Salaries'!$M60,MIN('Team &amp; Salaries'!$N60,'Team &amp; Salaries'!$P60),IF(Y$6&gt;'Team &amp; Salaries'!$M60,IFERROR(MIN('Team &amp; Salaries'!$P60,IF(ISNUMBER(T147),T147,0)+'Team &amp; Salaries'!$N60),'Team &amp; Salaries'!$N60),0)),IF('Team &amp; Salaries'!$O60="Annually",IF(Y$6='Team &amp; Salaries'!$M60,MIN('Team &amp; Salaries'!$N60,'Team &amp; Salaries'!$P60),IF(Y$6&gt;'Team &amp; Salaries'!$M60,IFERROR(MIN('Team &amp; Salaries'!$P60,#REF!+'Team &amp; Salaries'!$N60),MIN('Team &amp; Salaries'!$N60,'Team &amp; Salaries'!$P60)),0))))))+IF($A147=Projections!$C$87,Revenue!W$72,0)</f>
        <v>0</v>
      </c>
      <c r="Z147" s="286">
        <f>IF('Team &amp; Salaries'!$O60="Never",IF(Z$6&gt;='Team &amp; Salaries'!$M60,MIN('Team &amp; Salaries'!$N60,'Team &amp; Salaries'!$P60),0),IF('Team &amp; Salaries'!$O60="Monthly",IF(Z$6='Team &amp; Salaries'!$M60,MIN('Team &amp; Salaries'!$N60,'Team &amp; Salaries'!$P60),IF(Z$6&gt;'Team &amp; Salaries'!$M60,MIN('Team &amp; Salaries'!$P60,Y147+'Team &amp; Salaries'!$N60),0)),IF('Team &amp; Salaries'!$O60="Quarterly",IF(Z$6='Team &amp; Salaries'!$M60,MIN('Team &amp; Salaries'!$N60,'Team &amp; Salaries'!$P60),IF(Z$6&gt;'Team &amp; Salaries'!$M60,IFERROR(MIN('Team &amp; Salaries'!$P60,IF(ISNUMBER(U147),U147,0)+'Team &amp; Salaries'!$N60),'Team &amp; Salaries'!$N60),0)),IF('Team &amp; Salaries'!$O60="Annually",IF(Z$6='Team &amp; Salaries'!$M60,MIN('Team &amp; Salaries'!$N60,'Team &amp; Salaries'!$P60),IF(Z$6&gt;'Team &amp; Salaries'!$M60,IFERROR(MIN('Team &amp; Salaries'!$P60,#REF!+'Team &amp; Salaries'!$N60),MIN('Team &amp; Salaries'!$N60,'Team &amp; Salaries'!$P60)),0))))))+IF($A147=Projections!$C$87,Revenue!X$72,0)</f>
        <v>0</v>
      </c>
      <c r="AA147" s="286">
        <f>IF('Team &amp; Salaries'!$O60="Never",IF(AA$6&gt;='Team &amp; Salaries'!$M60,MIN('Team &amp; Salaries'!$N60,'Team &amp; Salaries'!$P60),0),IF('Team &amp; Salaries'!$O60="Monthly",IF(AA$6='Team &amp; Salaries'!$M60,MIN('Team &amp; Salaries'!$N60,'Team &amp; Salaries'!$P60),IF(AA$6&gt;'Team &amp; Salaries'!$M60,MIN('Team &amp; Salaries'!$P60,Z147+'Team &amp; Salaries'!$N60),0)),IF('Team &amp; Salaries'!$O60="Quarterly",IF(AA$6='Team &amp; Salaries'!$M60,MIN('Team &amp; Salaries'!$N60,'Team &amp; Salaries'!$P60),IF(AA$6&gt;'Team &amp; Salaries'!$M60,IFERROR(MIN('Team &amp; Salaries'!$P60,IF(ISNUMBER(V147),V147,0)+'Team &amp; Salaries'!$N60),'Team &amp; Salaries'!$N60),0)),IF('Team &amp; Salaries'!$O60="Annually",IF(AA$6='Team &amp; Salaries'!$M60,MIN('Team &amp; Salaries'!$N60,'Team &amp; Salaries'!$P60),IF(AA$6&gt;'Team &amp; Salaries'!$M60,IFERROR(MIN('Team &amp; Salaries'!$P60,#REF!+'Team &amp; Salaries'!$N60),MIN('Team &amp; Salaries'!$N60,'Team &amp; Salaries'!$P60)),0))))))+IF($A147=Projections!$C$87,Revenue!Y$72,0)</f>
        <v>0</v>
      </c>
      <c r="AB147" s="286">
        <f>IF('Team &amp; Salaries'!$O60="Never",IF(AB$6&gt;='Team &amp; Salaries'!$M60,MIN('Team &amp; Salaries'!$N60,'Team &amp; Salaries'!$P60),0),IF('Team &amp; Salaries'!$O60="Monthly",IF(AB$6='Team &amp; Salaries'!$M60,MIN('Team &amp; Salaries'!$N60,'Team &amp; Salaries'!$P60),IF(AB$6&gt;'Team &amp; Salaries'!$M60,MIN('Team &amp; Salaries'!$P60,AA147+'Team &amp; Salaries'!$N60),0)),IF('Team &amp; Salaries'!$O60="Quarterly",IF(AB$6='Team &amp; Salaries'!$M60,MIN('Team &amp; Salaries'!$N60,'Team &amp; Salaries'!$P60),IF(AB$6&gt;'Team &amp; Salaries'!$M60,IFERROR(MIN('Team &amp; Salaries'!$P60,IF(ISNUMBER(W147),W147,0)+'Team &amp; Salaries'!$N60),'Team &amp; Salaries'!$N60),0)),IF('Team &amp; Salaries'!$O60="Annually",IF(AB$6='Team &amp; Salaries'!$M60,MIN('Team &amp; Salaries'!$N60,'Team &amp; Salaries'!$P60),IF(AB$6&gt;'Team &amp; Salaries'!$M60,IFERROR(MIN('Team &amp; Salaries'!$P60,#REF!+'Team &amp; Salaries'!$N60),MIN('Team &amp; Salaries'!$N60,'Team &amp; Salaries'!$P60)),0))))))+IF($A147=Projections!$C$87,Revenue!Z$72,0)</f>
        <v>0</v>
      </c>
      <c r="AC147" s="286">
        <f>IF('Team &amp; Salaries'!$O60="Never",IF(AC$6&gt;='Team &amp; Salaries'!$M60,MIN('Team &amp; Salaries'!$N60,'Team &amp; Salaries'!$P60),0),IF('Team &amp; Salaries'!$O60="Monthly",IF(AC$6='Team &amp; Salaries'!$M60,MIN('Team &amp; Salaries'!$N60,'Team &amp; Salaries'!$P60),IF(AC$6&gt;'Team &amp; Salaries'!$M60,MIN('Team &amp; Salaries'!$P60,AB147+'Team &amp; Salaries'!$N60),0)),IF('Team &amp; Salaries'!$O60="Quarterly",IF(AC$6='Team &amp; Salaries'!$M60,MIN('Team &amp; Salaries'!$N60,'Team &amp; Salaries'!$P60),IF(AC$6&gt;'Team &amp; Salaries'!$M60,IFERROR(MIN('Team &amp; Salaries'!$P60,IF(ISNUMBER(X147),X147,0)+'Team &amp; Salaries'!$N60),'Team &amp; Salaries'!$N60),0)),IF('Team &amp; Salaries'!$O60="Annually",IF(AC$6='Team &amp; Salaries'!$M60,MIN('Team &amp; Salaries'!$N60,'Team &amp; Salaries'!$P60),IF(AC$6&gt;'Team &amp; Salaries'!$M60,IFERROR(MIN('Team &amp; Salaries'!$P60,#REF!+'Team &amp; Salaries'!$N60),MIN('Team &amp; Salaries'!$N60,'Team &amp; Salaries'!$P60)),0))))))+IF($A147=Projections!$C$87,Revenue!AA$72,0)</f>
        <v>0</v>
      </c>
      <c r="AD147" s="286">
        <f>IF('Team &amp; Salaries'!$O60="Never",IF(AD$6&gt;='Team &amp; Salaries'!$M60,MIN('Team &amp; Salaries'!$N60,'Team &amp; Salaries'!$P60),0),IF('Team &amp; Salaries'!$O60="Monthly",IF(AD$6='Team &amp; Salaries'!$M60,MIN('Team &amp; Salaries'!$N60,'Team &amp; Salaries'!$P60),IF(AD$6&gt;'Team &amp; Salaries'!$M60,MIN('Team &amp; Salaries'!$P60,AC147+'Team &amp; Salaries'!$N60),0)),IF('Team &amp; Salaries'!$O60="Quarterly",IF(AD$6='Team &amp; Salaries'!$M60,MIN('Team &amp; Salaries'!$N60,'Team &amp; Salaries'!$P60),IF(AD$6&gt;'Team &amp; Salaries'!$M60,IFERROR(MIN('Team &amp; Salaries'!$P60,IF(ISNUMBER(Y147),Y147,0)+'Team &amp; Salaries'!$N60),'Team &amp; Salaries'!$N60),0)),IF('Team &amp; Salaries'!$O60="Annually",IF(AD$6='Team &amp; Salaries'!$M60,MIN('Team &amp; Salaries'!$N60,'Team &amp; Salaries'!$P60),IF(AD$6&gt;'Team &amp; Salaries'!$M60,IFERROR(MIN('Team &amp; Salaries'!$P60,#REF!+'Team &amp; Salaries'!$N60),MIN('Team &amp; Salaries'!$N60,'Team &amp; Salaries'!$P60)),0))))))+IF($A147=Projections!$C$87,Revenue!AB$72,0)</f>
        <v>1</v>
      </c>
      <c r="AE147" s="286">
        <f>IF('Team &amp; Salaries'!$O60="Never",IF(AE$6&gt;='Team &amp; Salaries'!$M60,MIN('Team &amp; Salaries'!$N60,'Team &amp; Salaries'!$P60),0),IF('Team &amp; Salaries'!$O60="Monthly",IF(AE$6='Team &amp; Salaries'!$M60,MIN('Team &amp; Salaries'!$N60,'Team &amp; Salaries'!$P60),IF(AE$6&gt;'Team &amp; Salaries'!$M60,MIN('Team &amp; Salaries'!$P60,AD147+'Team &amp; Salaries'!$N60),0)),IF('Team &amp; Salaries'!$O60="Quarterly",IF(AE$6='Team &amp; Salaries'!$M60,MIN('Team &amp; Salaries'!$N60,'Team &amp; Salaries'!$P60),IF(AE$6&gt;'Team &amp; Salaries'!$M60,IFERROR(MIN('Team &amp; Salaries'!$P60,IF(ISNUMBER(Z147),Z147,0)+'Team &amp; Salaries'!$N60),'Team &amp; Salaries'!$N60),0)),IF('Team &amp; Salaries'!$O60="Annually",IF(AE$6='Team &amp; Salaries'!$M60,MIN('Team &amp; Salaries'!$N60,'Team &amp; Salaries'!$P60),IF(AE$6&gt;'Team &amp; Salaries'!$M60,IFERROR(MIN('Team &amp; Salaries'!$P60,#REF!+'Team &amp; Salaries'!$N60),MIN('Team &amp; Salaries'!$N60,'Team &amp; Salaries'!$P60)),0))))))+IF($A147=Projections!$C$87,Revenue!AC$72,0)</f>
        <v>1</v>
      </c>
      <c r="AF147" s="286">
        <f>IF('Team &amp; Salaries'!$O60="Never",IF(AF$6&gt;='Team &amp; Salaries'!$M60,MIN('Team &amp; Salaries'!$N60,'Team &amp; Salaries'!$P60),0),IF('Team &amp; Salaries'!$O60="Monthly",IF(AF$6='Team &amp; Salaries'!$M60,MIN('Team &amp; Salaries'!$N60,'Team &amp; Salaries'!$P60),IF(AF$6&gt;'Team &amp; Salaries'!$M60,MIN('Team &amp; Salaries'!$P60,AE147+'Team &amp; Salaries'!$N60),0)),IF('Team &amp; Salaries'!$O60="Quarterly",IF(AF$6='Team &amp; Salaries'!$M60,MIN('Team &amp; Salaries'!$N60,'Team &amp; Salaries'!$P60),IF(AF$6&gt;'Team &amp; Salaries'!$M60,IFERROR(MIN('Team &amp; Salaries'!$P60,IF(ISNUMBER(AA147),AA147,0)+'Team &amp; Salaries'!$N60),'Team &amp; Salaries'!$N60),0)),IF('Team &amp; Salaries'!$O60="Annually",IF(AF$6='Team &amp; Salaries'!$M60,MIN('Team &amp; Salaries'!$N60,'Team &amp; Salaries'!$P60),IF(AF$6&gt;'Team &amp; Salaries'!$M60,IFERROR(MIN('Team &amp; Salaries'!$P60,#REF!+'Team &amp; Salaries'!$N60),MIN('Team &amp; Salaries'!$N60,'Team &amp; Salaries'!$P60)),0))))))+IF($A147=Projections!$C$87,Revenue!AD$72,0)</f>
        <v>1</v>
      </c>
      <c r="AG147" s="286">
        <f>IF('Team &amp; Salaries'!$O60="Never",IF(AG$6&gt;='Team &amp; Salaries'!$M60,MIN('Team &amp; Salaries'!$N60,'Team &amp; Salaries'!$P60),0),IF('Team &amp; Salaries'!$O60="Monthly",IF(AG$6='Team &amp; Salaries'!$M60,MIN('Team &amp; Salaries'!$N60,'Team &amp; Salaries'!$P60),IF(AG$6&gt;'Team &amp; Salaries'!$M60,MIN('Team &amp; Salaries'!$P60,AF147+'Team &amp; Salaries'!$N60),0)),IF('Team &amp; Salaries'!$O60="Quarterly",IF(AG$6='Team &amp; Salaries'!$M60,MIN('Team &amp; Salaries'!$N60,'Team &amp; Salaries'!$P60),IF(AG$6&gt;'Team &amp; Salaries'!$M60,IFERROR(MIN('Team &amp; Salaries'!$P60,IF(ISNUMBER(AB147),AB147,0)+'Team &amp; Salaries'!$N60),'Team &amp; Salaries'!$N60),0)),IF('Team &amp; Salaries'!$O60="Annually",IF(AG$6='Team &amp; Salaries'!$M60,MIN('Team &amp; Salaries'!$N60,'Team &amp; Salaries'!$P60),IF(AG$6&gt;'Team &amp; Salaries'!$M60,IFERROR(MIN('Team &amp; Salaries'!$P60,#REF!+'Team &amp; Salaries'!$N60),MIN('Team &amp; Salaries'!$N60,'Team &amp; Salaries'!$P60)),0))))))+IF($A147=Projections!$C$87,Revenue!AE$72,0)</f>
        <v>1</v>
      </c>
      <c r="AH147" s="286">
        <f>IF('Team &amp; Salaries'!$O60="Never",IF(AH$6&gt;='Team &amp; Salaries'!$M60,MIN('Team &amp; Salaries'!$N60,'Team &amp; Salaries'!$P60),0),IF('Team &amp; Salaries'!$O60="Monthly",IF(AH$6='Team &amp; Salaries'!$M60,MIN('Team &amp; Salaries'!$N60,'Team &amp; Salaries'!$P60),IF(AH$6&gt;'Team &amp; Salaries'!$M60,MIN('Team &amp; Salaries'!$P60,AG147+'Team &amp; Salaries'!$N60),0)),IF('Team &amp; Salaries'!$O60="Quarterly",IF(AH$6='Team &amp; Salaries'!$M60,MIN('Team &amp; Salaries'!$N60,'Team &amp; Salaries'!$P60),IF(AH$6&gt;'Team &amp; Salaries'!$M60,IFERROR(MIN('Team &amp; Salaries'!$P60,IF(ISNUMBER(AC147),AC147,0)+'Team &amp; Salaries'!$N60),'Team &amp; Salaries'!$N60),0)),IF('Team &amp; Salaries'!$O60="Annually",IF(AH$6='Team &amp; Salaries'!$M60,MIN('Team &amp; Salaries'!$N60,'Team &amp; Salaries'!$P60),IF(AH$6&gt;'Team &amp; Salaries'!$M60,IFERROR(MIN('Team &amp; Salaries'!$P60,#REF!+'Team &amp; Salaries'!$N60),MIN('Team &amp; Salaries'!$N60,'Team &amp; Salaries'!$P60)),0))))))+IF($A147=Projections!$C$87,Revenue!AF$72,0)</f>
        <v>1</v>
      </c>
      <c r="AI147" s="286">
        <f>IF('Team &amp; Salaries'!$O60="Never",IF(AI$6&gt;='Team &amp; Salaries'!$M60,MIN('Team &amp; Salaries'!$N60,'Team &amp; Salaries'!$P60),0),IF('Team &amp; Salaries'!$O60="Monthly",IF(AI$6='Team &amp; Salaries'!$M60,MIN('Team &amp; Salaries'!$N60,'Team &amp; Salaries'!$P60),IF(AI$6&gt;'Team &amp; Salaries'!$M60,MIN('Team &amp; Salaries'!$P60,AH147+'Team &amp; Salaries'!$N60),0)),IF('Team &amp; Salaries'!$O60="Quarterly",IF(AI$6='Team &amp; Salaries'!$M60,MIN('Team &amp; Salaries'!$N60,'Team &amp; Salaries'!$P60),IF(AI$6&gt;'Team &amp; Salaries'!$M60,IFERROR(MIN('Team &amp; Salaries'!$P60,IF(ISNUMBER(AD147),AD147,0)+'Team &amp; Salaries'!$N60),'Team &amp; Salaries'!$N60),0)),IF('Team &amp; Salaries'!$O60="Annually",IF(AI$6='Team &amp; Salaries'!$M60,MIN('Team &amp; Salaries'!$N60,'Team &amp; Salaries'!$P60),IF(AI$6&gt;'Team &amp; Salaries'!$M60,IFERROR(MIN('Team &amp; Salaries'!$P60,#REF!+'Team &amp; Salaries'!$N60),MIN('Team &amp; Salaries'!$N60,'Team &amp; Salaries'!$P60)),0))))))+IF($A147=Projections!$C$87,Revenue!AG$72,0)</f>
        <v>1</v>
      </c>
      <c r="AJ147" s="286">
        <f>IF('Team &amp; Salaries'!$O60="Never",IF(AJ$6&gt;='Team &amp; Salaries'!$M60,MIN('Team &amp; Salaries'!$N60,'Team &amp; Salaries'!$P60),0),IF('Team &amp; Salaries'!$O60="Monthly",IF(AJ$6='Team &amp; Salaries'!$M60,MIN('Team &amp; Salaries'!$N60,'Team &amp; Salaries'!$P60),IF(AJ$6&gt;'Team &amp; Salaries'!$M60,MIN('Team &amp; Salaries'!$P60,AI147+'Team &amp; Salaries'!$N60),0)),IF('Team &amp; Salaries'!$O60="Quarterly",IF(AJ$6='Team &amp; Salaries'!$M60,MIN('Team &amp; Salaries'!$N60,'Team &amp; Salaries'!$P60),IF(AJ$6&gt;'Team &amp; Salaries'!$M60,IFERROR(MIN('Team &amp; Salaries'!$P60,IF(ISNUMBER(AE147),AE147,0)+'Team &amp; Salaries'!$N60),'Team &amp; Salaries'!$N60),0)),IF('Team &amp; Salaries'!$O60="Annually",IF(AJ$6='Team &amp; Salaries'!$M60,MIN('Team &amp; Salaries'!$N60,'Team &amp; Salaries'!$P60),IF(AJ$6&gt;'Team &amp; Salaries'!$M60,IFERROR(MIN('Team &amp; Salaries'!$P60,#REF!+'Team &amp; Salaries'!$N60),MIN('Team &amp; Salaries'!$N60,'Team &amp; Salaries'!$P60)),0))))))+IF($A147=Projections!$C$87,Revenue!AH$72,0)</f>
        <v>1</v>
      </c>
      <c r="AK147" s="286">
        <f>IF('Team &amp; Salaries'!$O60="Never",IF(AK$6&gt;='Team &amp; Salaries'!$M60,MIN('Team &amp; Salaries'!$N60,'Team &amp; Salaries'!$P60),0),IF('Team &amp; Salaries'!$O60="Monthly",IF(AK$6='Team &amp; Salaries'!$M60,MIN('Team &amp; Salaries'!$N60,'Team &amp; Salaries'!$P60),IF(AK$6&gt;'Team &amp; Salaries'!$M60,MIN('Team &amp; Salaries'!$P60,AJ147+'Team &amp; Salaries'!$N60),0)),IF('Team &amp; Salaries'!$O60="Quarterly",IF(AK$6='Team &amp; Salaries'!$M60,MIN('Team &amp; Salaries'!$N60,'Team &amp; Salaries'!$P60),IF(AK$6&gt;'Team &amp; Salaries'!$M60,IFERROR(MIN('Team &amp; Salaries'!$P60,IF(ISNUMBER(AF147),AF147,0)+'Team &amp; Salaries'!$N60),'Team &amp; Salaries'!$N60),0)),IF('Team &amp; Salaries'!$O60="Annually",IF(AK$6='Team &amp; Salaries'!$M60,MIN('Team &amp; Salaries'!$N60,'Team &amp; Salaries'!$P60),IF(AK$6&gt;'Team &amp; Salaries'!$M60,IFERROR(MIN('Team &amp; Salaries'!$P60,#REF!+'Team &amp; Salaries'!$N60),MIN('Team &amp; Salaries'!$N60,'Team &amp; Salaries'!$P60)),0))))))+IF($A147=Projections!$C$87,Revenue!AI$72,0)</f>
        <v>1</v>
      </c>
      <c r="AL147" s="286">
        <f>IF('Team &amp; Salaries'!$O60="Never",IF(AL$6&gt;='Team &amp; Salaries'!$M60,MIN('Team &amp; Salaries'!$N60,'Team &amp; Salaries'!$P60),0),IF('Team &amp; Salaries'!$O60="Monthly",IF(AL$6='Team &amp; Salaries'!$M60,MIN('Team &amp; Salaries'!$N60,'Team &amp; Salaries'!$P60),IF(AL$6&gt;'Team &amp; Salaries'!$M60,MIN('Team &amp; Salaries'!$P60,AK147+'Team &amp; Salaries'!$N60),0)),IF('Team &amp; Salaries'!$O60="Quarterly",IF(AL$6='Team &amp; Salaries'!$M60,MIN('Team &amp; Salaries'!$N60,'Team &amp; Salaries'!$P60),IF(AL$6&gt;'Team &amp; Salaries'!$M60,IFERROR(MIN('Team &amp; Salaries'!$P60,IF(ISNUMBER(AG147),AG147,0)+'Team &amp; Salaries'!$N60),'Team &amp; Salaries'!$N60),0)),IF('Team &amp; Salaries'!$O60="Annually",IF(AL$6='Team &amp; Salaries'!$M60,MIN('Team &amp; Salaries'!$N60,'Team &amp; Salaries'!$P60),IF(AL$6&gt;'Team &amp; Salaries'!$M60,IFERROR(MIN('Team &amp; Salaries'!$P60,#REF!+'Team &amp; Salaries'!$N60),MIN('Team &amp; Salaries'!$N60,'Team &amp; Salaries'!$P60)),0))))))+IF($A147=Projections!$C$87,Revenue!AJ$72,0)</f>
        <v>1</v>
      </c>
      <c r="AM147" s="286">
        <f>IF('Team &amp; Salaries'!$O60="Never",IF(AM$6&gt;='Team &amp; Salaries'!$M60,MIN('Team &amp; Salaries'!$N60,'Team &amp; Salaries'!$P60),0),IF('Team &amp; Salaries'!$O60="Monthly",IF(AM$6='Team &amp; Salaries'!$M60,MIN('Team &amp; Salaries'!$N60,'Team &amp; Salaries'!$P60),IF(AM$6&gt;'Team &amp; Salaries'!$M60,MIN('Team &amp; Salaries'!$P60,AL147+'Team &amp; Salaries'!$N60),0)),IF('Team &amp; Salaries'!$O60="Quarterly",IF(AM$6='Team &amp; Salaries'!$M60,MIN('Team &amp; Salaries'!$N60,'Team &amp; Salaries'!$P60),IF(AM$6&gt;'Team &amp; Salaries'!$M60,IFERROR(MIN('Team &amp; Salaries'!$P60,IF(ISNUMBER(AH147),AH147,0)+'Team &amp; Salaries'!$N60),'Team &amp; Salaries'!$N60),0)),IF('Team &amp; Salaries'!$O60="Annually",IF(AM$6='Team &amp; Salaries'!$M60,MIN('Team &amp; Salaries'!$N60,'Team &amp; Salaries'!$P60),IF(AM$6&gt;'Team &amp; Salaries'!$M60,IFERROR(MIN('Team &amp; Salaries'!$P60,#REF!+'Team &amp; Salaries'!$N60),MIN('Team &amp; Salaries'!$N60,'Team &amp; Salaries'!$P60)),0))))))+IF($A147=Projections!$C$87,Revenue!AK$72,0)</f>
        <v>1</v>
      </c>
      <c r="AN147" s="286">
        <f>IF('Team &amp; Salaries'!$O60="Never",IF(AN$6&gt;='Team &amp; Salaries'!$M60,MIN('Team &amp; Salaries'!$N60,'Team &amp; Salaries'!$P60),0),IF('Team &amp; Salaries'!$O60="Monthly",IF(AN$6='Team &amp; Salaries'!$M60,MIN('Team &amp; Salaries'!$N60,'Team &amp; Salaries'!$P60),IF(AN$6&gt;'Team &amp; Salaries'!$M60,MIN('Team &amp; Salaries'!$P60,AM147+'Team &amp; Salaries'!$N60),0)),IF('Team &amp; Salaries'!$O60="Quarterly",IF(AN$6='Team &amp; Salaries'!$M60,MIN('Team &amp; Salaries'!$N60,'Team &amp; Salaries'!$P60),IF(AN$6&gt;'Team &amp; Salaries'!$M60,IFERROR(MIN('Team &amp; Salaries'!$P60,IF(ISNUMBER(AI147),AI147,0)+'Team &amp; Salaries'!$N60),'Team &amp; Salaries'!$N60),0)),IF('Team &amp; Salaries'!$O60="Annually",IF(AN$6='Team &amp; Salaries'!$M60,MIN('Team &amp; Salaries'!$N60,'Team &amp; Salaries'!$P60),IF(AN$6&gt;'Team &amp; Salaries'!$M60,IFERROR(MIN('Team &amp; Salaries'!$P60,#REF!+'Team &amp; Salaries'!$N60),MIN('Team &amp; Salaries'!$N60,'Team &amp; Salaries'!$P60)),0))))))+IF($A147=Projections!$C$87,Revenue!AL$72,0)</f>
        <v>1</v>
      </c>
      <c r="AO147" s="286">
        <f>IF('Team &amp; Salaries'!$O60="Never",IF(AO$6&gt;='Team &amp; Salaries'!$M60,MIN('Team &amp; Salaries'!$N60,'Team &amp; Salaries'!$P60),0),IF('Team &amp; Salaries'!$O60="Monthly",IF(AO$6='Team &amp; Salaries'!$M60,MIN('Team &amp; Salaries'!$N60,'Team &amp; Salaries'!$P60),IF(AO$6&gt;'Team &amp; Salaries'!$M60,MIN('Team &amp; Salaries'!$P60,AN147+'Team &amp; Salaries'!$N60),0)),IF('Team &amp; Salaries'!$O60="Quarterly",IF(AO$6='Team &amp; Salaries'!$M60,MIN('Team &amp; Salaries'!$N60,'Team &amp; Salaries'!$P60),IF(AO$6&gt;'Team &amp; Salaries'!$M60,IFERROR(MIN('Team &amp; Salaries'!$P60,IF(ISNUMBER(AJ147),AJ147,0)+'Team &amp; Salaries'!$N60),'Team &amp; Salaries'!$N60),0)),IF('Team &amp; Salaries'!$O60="Annually",IF(AO$6='Team &amp; Salaries'!$M60,MIN('Team &amp; Salaries'!$N60,'Team &amp; Salaries'!$P60),IF(AO$6&gt;'Team &amp; Salaries'!$M60,IFERROR(MIN('Team &amp; Salaries'!$P60,#REF!+'Team &amp; Salaries'!$N60),MIN('Team &amp; Salaries'!$N60,'Team &amp; Salaries'!$P60)),0))))))+IF($A147=Projections!$C$87,Revenue!AM$72,0)</f>
        <v>1</v>
      </c>
      <c r="AP147" s="286">
        <f>IF('Team &amp; Salaries'!$O60="Never",IF(AP$6&gt;='Team &amp; Salaries'!$M60,MIN('Team &amp; Salaries'!$N60,'Team &amp; Salaries'!$P60),0),IF('Team &amp; Salaries'!$O60="Monthly",IF(AP$6='Team &amp; Salaries'!$M60,MIN('Team &amp; Salaries'!$N60,'Team &amp; Salaries'!$P60),IF(AP$6&gt;'Team &amp; Salaries'!$M60,MIN('Team &amp; Salaries'!$P60,AO147+'Team &amp; Salaries'!$N60),0)),IF('Team &amp; Salaries'!$O60="Quarterly",IF(AP$6='Team &amp; Salaries'!$M60,MIN('Team &amp; Salaries'!$N60,'Team &amp; Salaries'!$P60),IF(AP$6&gt;'Team &amp; Salaries'!$M60,IFERROR(MIN('Team &amp; Salaries'!$P60,IF(ISNUMBER(AK147),AK147,0)+'Team &amp; Salaries'!$N60),'Team &amp; Salaries'!$N60),0)),IF('Team &amp; Salaries'!$O60="Annually",IF(AP$6='Team &amp; Salaries'!$M60,MIN('Team &amp; Salaries'!$N60,'Team &amp; Salaries'!$P60),IF(AP$6&gt;'Team &amp; Salaries'!$M60,IFERROR(MIN('Team &amp; Salaries'!$P60,#REF!+'Team &amp; Salaries'!$N60),MIN('Team &amp; Salaries'!$N60,'Team &amp; Salaries'!$P60)),0))))))+IF($A147=Projections!$C$87,Revenue!AN$72,0)</f>
        <v>1</v>
      </c>
      <c r="AQ147" s="286">
        <f>IF('Team &amp; Salaries'!$O60="Never",IF(AQ$6&gt;='Team &amp; Salaries'!$M60,MIN('Team &amp; Salaries'!$N60,'Team &amp; Salaries'!$P60),0),IF('Team &amp; Salaries'!$O60="Monthly",IF(AQ$6='Team &amp; Salaries'!$M60,MIN('Team &amp; Salaries'!$N60,'Team &amp; Salaries'!$P60),IF(AQ$6&gt;'Team &amp; Salaries'!$M60,MIN('Team &amp; Salaries'!$P60,AP147+'Team &amp; Salaries'!$N60),0)),IF('Team &amp; Salaries'!$O60="Quarterly",IF(AQ$6='Team &amp; Salaries'!$M60,MIN('Team &amp; Salaries'!$N60,'Team &amp; Salaries'!$P60),IF(AQ$6&gt;'Team &amp; Salaries'!$M60,IFERROR(MIN('Team &amp; Salaries'!$P60,IF(ISNUMBER(AL147),AL147,0)+'Team &amp; Salaries'!$N60),'Team &amp; Salaries'!$N60),0)),IF('Team &amp; Salaries'!$O60="Annually",IF(AQ$6='Team &amp; Salaries'!$M60,MIN('Team &amp; Salaries'!$N60,'Team &amp; Salaries'!$P60),IF(AQ$6&gt;'Team &amp; Salaries'!$M60,IFERROR(MIN('Team &amp; Salaries'!$P60,#REF!+'Team &amp; Salaries'!$N60),MIN('Team &amp; Salaries'!$N60,'Team &amp; Salaries'!$P60)),0))))))+IF($A147=Projections!$C$87,Revenue!AO$72,0)</f>
        <v>1</v>
      </c>
      <c r="AR147" s="286">
        <f>IF('Team &amp; Salaries'!$O60="Never",IF(AR$6&gt;='Team &amp; Salaries'!$M60,MIN('Team &amp; Salaries'!$N60,'Team &amp; Salaries'!$P60),0),IF('Team &amp; Salaries'!$O60="Monthly",IF(AR$6='Team &amp; Salaries'!$M60,MIN('Team &amp; Salaries'!$N60,'Team &amp; Salaries'!$P60),IF(AR$6&gt;'Team &amp; Salaries'!$M60,MIN('Team &amp; Salaries'!$P60,AQ147+'Team &amp; Salaries'!$N60),0)),IF('Team &amp; Salaries'!$O60="Quarterly",IF(AR$6='Team &amp; Salaries'!$M60,MIN('Team &amp; Salaries'!$N60,'Team &amp; Salaries'!$P60),IF(AR$6&gt;'Team &amp; Salaries'!$M60,IFERROR(MIN('Team &amp; Salaries'!$P60,IF(ISNUMBER(AM147),AM147,0)+'Team &amp; Salaries'!$N60),'Team &amp; Salaries'!$N60),0)),IF('Team &amp; Salaries'!$O60="Annually",IF(AR$6='Team &amp; Salaries'!$M60,MIN('Team &amp; Salaries'!$N60,'Team &amp; Salaries'!$P60),IF(AR$6&gt;'Team &amp; Salaries'!$M60,IFERROR(MIN('Team &amp; Salaries'!$P60,#REF!+'Team &amp; Salaries'!$N60),MIN('Team &amp; Salaries'!$N60,'Team &amp; Salaries'!$P60)),0))))))+IF($A147=Projections!$C$87,Revenue!AP$72,0)</f>
        <v>1</v>
      </c>
      <c r="AS147" s="286">
        <f>IF('Team &amp; Salaries'!$O60="Never",IF(AS$6&gt;='Team &amp; Salaries'!$M60,MIN('Team &amp; Salaries'!$N60,'Team &amp; Salaries'!$P60),0),IF('Team &amp; Salaries'!$O60="Monthly",IF(AS$6='Team &amp; Salaries'!$M60,MIN('Team &amp; Salaries'!$N60,'Team &amp; Salaries'!$P60),IF(AS$6&gt;'Team &amp; Salaries'!$M60,MIN('Team &amp; Salaries'!$P60,AR147+'Team &amp; Salaries'!$N60),0)),IF('Team &amp; Salaries'!$O60="Quarterly",IF(AS$6='Team &amp; Salaries'!$M60,MIN('Team &amp; Salaries'!$N60,'Team &amp; Salaries'!$P60),IF(AS$6&gt;'Team &amp; Salaries'!$M60,IFERROR(MIN('Team &amp; Salaries'!$P60,IF(ISNUMBER(AN147),AN147,0)+'Team &amp; Salaries'!$N60),'Team &amp; Salaries'!$N60),0)),IF('Team &amp; Salaries'!$O60="Annually",IF(AS$6='Team &amp; Salaries'!$M60,MIN('Team &amp; Salaries'!$N60,'Team &amp; Salaries'!$P60),IF(AS$6&gt;'Team &amp; Salaries'!$M60,IFERROR(MIN('Team &amp; Salaries'!$P60,#REF!+'Team &amp; Salaries'!$N60),MIN('Team &amp; Salaries'!$N60,'Team &amp; Salaries'!$P60)),0))))))+IF($A147=Projections!$C$87,Revenue!AQ$72,0)</f>
        <v>1</v>
      </c>
      <c r="AT147" s="286">
        <f>IF('Team &amp; Salaries'!$O60="Never",IF(AT$6&gt;='Team &amp; Salaries'!$M60,MIN('Team &amp; Salaries'!$N60,'Team &amp; Salaries'!$P60),0),IF('Team &amp; Salaries'!$O60="Monthly",IF(AT$6='Team &amp; Salaries'!$M60,MIN('Team &amp; Salaries'!$N60,'Team &amp; Salaries'!$P60),IF(AT$6&gt;'Team &amp; Salaries'!$M60,MIN('Team &amp; Salaries'!$P60,AS147+'Team &amp; Salaries'!$N60),0)),IF('Team &amp; Salaries'!$O60="Quarterly",IF(AT$6='Team &amp; Salaries'!$M60,MIN('Team &amp; Salaries'!$N60,'Team &amp; Salaries'!$P60),IF(AT$6&gt;'Team &amp; Salaries'!$M60,IFERROR(MIN('Team &amp; Salaries'!$P60,IF(ISNUMBER(AO147),AO147,0)+'Team &amp; Salaries'!$N60),'Team &amp; Salaries'!$N60),0)),IF('Team &amp; Salaries'!$O60="Annually",IF(AT$6='Team &amp; Salaries'!$M60,MIN('Team &amp; Salaries'!$N60,'Team &amp; Salaries'!$P60),IF(AT$6&gt;'Team &amp; Salaries'!$M60,IFERROR(MIN('Team &amp; Salaries'!$P60,#REF!+'Team &amp; Salaries'!$N60),MIN('Team &amp; Salaries'!$N60,'Team &amp; Salaries'!$P60)),0))))))+IF($A147=Projections!$C$87,Revenue!AR$72,0)</f>
        <v>1</v>
      </c>
      <c r="AU147" s="286">
        <f>IF('Team &amp; Salaries'!$O60="Never",IF(AU$6&gt;='Team &amp; Salaries'!$M60,MIN('Team &amp; Salaries'!$N60,'Team &amp; Salaries'!$P60),0),IF('Team &amp; Salaries'!$O60="Monthly",IF(AU$6='Team &amp; Salaries'!$M60,MIN('Team &amp; Salaries'!$N60,'Team &amp; Salaries'!$P60),IF(AU$6&gt;'Team &amp; Salaries'!$M60,MIN('Team &amp; Salaries'!$P60,AT147+'Team &amp; Salaries'!$N60),0)),IF('Team &amp; Salaries'!$O60="Quarterly",IF(AU$6='Team &amp; Salaries'!$M60,MIN('Team &amp; Salaries'!$N60,'Team &amp; Salaries'!$P60),IF(AU$6&gt;'Team &amp; Salaries'!$M60,IFERROR(MIN('Team &amp; Salaries'!$P60,IF(ISNUMBER(AP147),AP147,0)+'Team &amp; Salaries'!$N60),'Team &amp; Salaries'!$N60),0)),IF('Team &amp; Salaries'!$O60="Annually",IF(AU$6='Team &amp; Salaries'!$M60,MIN('Team &amp; Salaries'!$N60,'Team &amp; Salaries'!$P60),IF(AU$6&gt;'Team &amp; Salaries'!$M60,IFERROR(MIN('Team &amp; Salaries'!$P60,#REF!+'Team &amp; Salaries'!$N60),MIN('Team &amp; Salaries'!$N60,'Team &amp; Salaries'!$P60)),0))))))+IF($A147=Projections!$C$87,Revenue!AS$72,0)</f>
        <v>1</v>
      </c>
      <c r="AV147" s="286">
        <f>IF('Team &amp; Salaries'!$O60="Never",IF(AV$6&gt;='Team &amp; Salaries'!$M60,MIN('Team &amp; Salaries'!$N60,'Team &amp; Salaries'!$P60),0),IF('Team &amp; Salaries'!$O60="Monthly",IF(AV$6='Team &amp; Salaries'!$M60,MIN('Team &amp; Salaries'!$N60,'Team &amp; Salaries'!$P60),IF(AV$6&gt;'Team &amp; Salaries'!$M60,MIN('Team &amp; Salaries'!$P60,AU147+'Team &amp; Salaries'!$N60),0)),IF('Team &amp; Salaries'!$O60="Quarterly",IF(AV$6='Team &amp; Salaries'!$M60,MIN('Team &amp; Salaries'!$N60,'Team &amp; Salaries'!$P60),IF(AV$6&gt;'Team &amp; Salaries'!$M60,IFERROR(MIN('Team &amp; Salaries'!$P60,IF(ISNUMBER(AQ147),AQ147,0)+'Team &amp; Salaries'!$N60),'Team &amp; Salaries'!$N60),0)),IF('Team &amp; Salaries'!$O60="Annually",IF(AV$6='Team &amp; Salaries'!$M60,MIN('Team &amp; Salaries'!$N60,'Team &amp; Salaries'!$P60),IF(AV$6&gt;'Team &amp; Salaries'!$M60,IFERROR(MIN('Team &amp; Salaries'!$P60,#REF!+'Team &amp; Salaries'!$N60),MIN('Team &amp; Salaries'!$N60,'Team &amp; Salaries'!$P60)),0))))))+IF($A147=Projections!$C$87,Revenue!AT$72,0)</f>
        <v>1</v>
      </c>
      <c r="AW147" s="286">
        <f>IF('Team &amp; Salaries'!$O60="Never",IF(AW$6&gt;='Team &amp; Salaries'!$M60,MIN('Team &amp; Salaries'!$N60,'Team &amp; Salaries'!$P60),0),IF('Team &amp; Salaries'!$O60="Monthly",IF(AW$6='Team &amp; Salaries'!$M60,MIN('Team &amp; Salaries'!$N60,'Team &amp; Salaries'!$P60),IF(AW$6&gt;'Team &amp; Salaries'!$M60,MIN('Team &amp; Salaries'!$P60,AV147+'Team &amp; Salaries'!$N60),0)),IF('Team &amp; Salaries'!$O60="Quarterly",IF(AW$6='Team &amp; Salaries'!$M60,MIN('Team &amp; Salaries'!$N60,'Team &amp; Salaries'!$P60),IF(AW$6&gt;'Team &amp; Salaries'!$M60,IFERROR(MIN('Team &amp; Salaries'!$P60,IF(ISNUMBER(AR147),AR147,0)+'Team &amp; Salaries'!$N60),'Team &amp; Salaries'!$N60),0)),IF('Team &amp; Salaries'!$O60="Annually",IF(AW$6='Team &amp; Salaries'!$M60,MIN('Team &amp; Salaries'!$N60,'Team &amp; Salaries'!$P60),IF(AW$6&gt;'Team &amp; Salaries'!$M60,IFERROR(MIN('Team &amp; Salaries'!$P60,#REF!+'Team &amp; Salaries'!$N60),MIN('Team &amp; Salaries'!$N60,'Team &amp; Salaries'!$P60)),0))))))+IF($A147=Projections!$C$87,Revenue!AU$72,0)</f>
        <v>1</v>
      </c>
      <c r="AX147" s="286">
        <f>IF('Team &amp; Salaries'!$O60="Never",IF(AX$6&gt;='Team &amp; Salaries'!$M60,MIN('Team &amp; Salaries'!$N60,'Team &amp; Salaries'!$P60),0),IF('Team &amp; Salaries'!$O60="Monthly",IF(AX$6='Team &amp; Salaries'!$M60,MIN('Team &amp; Salaries'!$N60,'Team &amp; Salaries'!$P60),IF(AX$6&gt;'Team &amp; Salaries'!$M60,MIN('Team &amp; Salaries'!$P60,AW147+'Team &amp; Salaries'!$N60),0)),IF('Team &amp; Salaries'!$O60="Quarterly",IF(AX$6='Team &amp; Salaries'!$M60,MIN('Team &amp; Salaries'!$N60,'Team &amp; Salaries'!$P60),IF(AX$6&gt;'Team &amp; Salaries'!$M60,IFERROR(MIN('Team &amp; Salaries'!$P60,IF(ISNUMBER(AS147),AS147,0)+'Team &amp; Salaries'!$N60),'Team &amp; Salaries'!$N60),0)),IF('Team &amp; Salaries'!$O60="Annually",IF(AX$6='Team &amp; Salaries'!$M60,MIN('Team &amp; Salaries'!$N60,'Team &amp; Salaries'!$P60),IF(AX$6&gt;'Team &amp; Salaries'!$M60,IFERROR(MIN('Team &amp; Salaries'!$P60,#REF!+'Team &amp; Salaries'!$N60),MIN('Team &amp; Salaries'!$N60,'Team &amp; Salaries'!$P60)),0))))))+IF($A147=Projections!$C$87,Revenue!AV$72,0)</f>
        <v>1</v>
      </c>
      <c r="AY147" s="286">
        <f>IF('Team &amp; Salaries'!$O60="Never",IF(AY$6&gt;='Team &amp; Salaries'!$M60,MIN('Team &amp; Salaries'!$N60,'Team &amp; Salaries'!$P60),0),IF('Team &amp; Salaries'!$O60="Monthly",IF(AY$6='Team &amp; Salaries'!$M60,MIN('Team &amp; Salaries'!$N60,'Team &amp; Salaries'!$P60),IF(AY$6&gt;'Team &amp; Salaries'!$M60,MIN('Team &amp; Salaries'!$P60,AX147+'Team &amp; Salaries'!$N60),0)),IF('Team &amp; Salaries'!$O60="Quarterly",IF(AY$6='Team &amp; Salaries'!$M60,MIN('Team &amp; Salaries'!$N60,'Team &amp; Salaries'!$P60),IF(AY$6&gt;'Team &amp; Salaries'!$M60,IFERROR(MIN('Team &amp; Salaries'!$P60,IF(ISNUMBER(AT147),AT147,0)+'Team &amp; Salaries'!$N60),'Team &amp; Salaries'!$N60),0)),IF('Team &amp; Salaries'!$O60="Annually",IF(AY$6='Team &amp; Salaries'!$M60,MIN('Team &amp; Salaries'!$N60,'Team &amp; Salaries'!$P60),IF(AY$6&gt;'Team &amp; Salaries'!$M60,IFERROR(MIN('Team &amp; Salaries'!$P60,#REF!+'Team &amp; Salaries'!$N60),MIN('Team &amp; Salaries'!$N60,'Team &amp; Salaries'!$P60)),0))))))+IF($A147=Projections!$C$87,Revenue!AW$72,0)</f>
        <v>1</v>
      </c>
      <c r="AZ147" s="286">
        <f>IF('Team &amp; Salaries'!$O60="Never",IF(AZ$6&gt;='Team &amp; Salaries'!$M60,MIN('Team &amp; Salaries'!$N60,'Team &amp; Salaries'!$P60),0),IF('Team &amp; Salaries'!$O60="Monthly",IF(AZ$6='Team &amp; Salaries'!$M60,MIN('Team &amp; Salaries'!$N60,'Team &amp; Salaries'!$P60),IF(AZ$6&gt;'Team &amp; Salaries'!$M60,MIN('Team &amp; Salaries'!$P60,AY147+'Team &amp; Salaries'!$N60),0)),IF('Team &amp; Salaries'!$O60="Quarterly",IF(AZ$6='Team &amp; Salaries'!$M60,MIN('Team &amp; Salaries'!$N60,'Team &amp; Salaries'!$P60),IF(AZ$6&gt;'Team &amp; Salaries'!$M60,IFERROR(MIN('Team &amp; Salaries'!$P60,IF(ISNUMBER(AU147),AU147,0)+'Team &amp; Salaries'!$N60),'Team &amp; Salaries'!$N60),0)),IF('Team &amp; Salaries'!$O60="Annually",IF(AZ$6='Team &amp; Salaries'!$M60,MIN('Team &amp; Salaries'!$N60,'Team &amp; Salaries'!$P60),IF(AZ$6&gt;'Team &amp; Salaries'!$M60,IFERROR(MIN('Team &amp; Salaries'!$P60,#REF!+'Team &amp; Salaries'!$N60),MIN('Team &amp; Salaries'!$N60,'Team &amp; Salaries'!$P60)),0))))))+IF($A147=Projections!$C$87,Revenue!AX$72,0)</f>
        <v>1</v>
      </c>
      <c r="BA147" s="286">
        <f>IF('Team &amp; Salaries'!$O60="Never",IF(BA$6&gt;='Team &amp; Salaries'!$M60,MIN('Team &amp; Salaries'!$N60,'Team &amp; Salaries'!$P60),0),IF('Team &amp; Salaries'!$O60="Monthly",IF(BA$6='Team &amp; Salaries'!$M60,MIN('Team &amp; Salaries'!$N60,'Team &amp; Salaries'!$P60),IF(BA$6&gt;'Team &amp; Salaries'!$M60,MIN('Team &amp; Salaries'!$P60,AZ147+'Team &amp; Salaries'!$N60),0)),IF('Team &amp; Salaries'!$O60="Quarterly",IF(BA$6='Team &amp; Salaries'!$M60,MIN('Team &amp; Salaries'!$N60,'Team &amp; Salaries'!$P60),IF(BA$6&gt;'Team &amp; Salaries'!$M60,IFERROR(MIN('Team &amp; Salaries'!$P60,IF(ISNUMBER(AV147),AV147,0)+'Team &amp; Salaries'!$N60),'Team &amp; Salaries'!$N60),0)),IF('Team &amp; Salaries'!$O60="Annually",IF(BA$6='Team &amp; Salaries'!$M60,MIN('Team &amp; Salaries'!$N60,'Team &amp; Salaries'!$P60),IF(BA$6&gt;'Team &amp; Salaries'!$M60,IFERROR(MIN('Team &amp; Salaries'!$P60,#REF!+'Team &amp; Salaries'!$N60),MIN('Team &amp; Salaries'!$N60,'Team &amp; Salaries'!$P60)),0))))))+IF($A147=Projections!$C$87,Revenue!AY$72,0)</f>
        <v>1</v>
      </c>
      <c r="BB147" s="286">
        <f>IF('Team &amp; Salaries'!$O60="Never",IF(BB$6&gt;='Team &amp; Salaries'!$M60,MIN('Team &amp; Salaries'!$N60,'Team &amp; Salaries'!$P60),0),IF('Team &amp; Salaries'!$O60="Monthly",IF(BB$6='Team &amp; Salaries'!$M60,MIN('Team &amp; Salaries'!$N60,'Team &amp; Salaries'!$P60),IF(BB$6&gt;'Team &amp; Salaries'!$M60,MIN('Team &amp; Salaries'!$P60,BA147+'Team &amp; Salaries'!$N60),0)),IF('Team &amp; Salaries'!$O60="Quarterly",IF(BB$6='Team &amp; Salaries'!$M60,MIN('Team &amp; Salaries'!$N60,'Team &amp; Salaries'!$P60),IF(BB$6&gt;'Team &amp; Salaries'!$M60,IFERROR(MIN('Team &amp; Salaries'!$P60,IF(ISNUMBER(AW147),AW147,0)+'Team &amp; Salaries'!$N60),'Team &amp; Salaries'!$N60),0)),IF('Team &amp; Salaries'!$O60="Annually",IF(BB$6='Team &amp; Salaries'!$M60,MIN('Team &amp; Salaries'!$N60,'Team &amp; Salaries'!$P60),IF(BB$6&gt;'Team &amp; Salaries'!$M60,IFERROR(MIN('Team &amp; Salaries'!$P60,#REF!+'Team &amp; Salaries'!$N60),MIN('Team &amp; Salaries'!$N60,'Team &amp; Salaries'!$P60)),0))))))+IF($A147=Projections!$C$87,Revenue!AZ$72,0)</f>
        <v>1</v>
      </c>
      <c r="BC147" s="286">
        <f>IF('Team &amp; Salaries'!$O60="Never",IF(BC$6&gt;='Team &amp; Salaries'!$M60,MIN('Team &amp; Salaries'!$N60,'Team &amp; Salaries'!$P60),0),IF('Team &amp; Salaries'!$O60="Monthly",IF(BC$6='Team &amp; Salaries'!$M60,MIN('Team &amp; Salaries'!$N60,'Team &amp; Salaries'!$P60),IF(BC$6&gt;'Team &amp; Salaries'!$M60,MIN('Team &amp; Salaries'!$P60,BB147+'Team &amp; Salaries'!$N60),0)),IF('Team &amp; Salaries'!$O60="Quarterly",IF(BC$6='Team &amp; Salaries'!$M60,MIN('Team &amp; Salaries'!$N60,'Team &amp; Salaries'!$P60),IF(BC$6&gt;'Team &amp; Salaries'!$M60,IFERROR(MIN('Team &amp; Salaries'!$P60,IF(ISNUMBER(AX147),AX147,0)+'Team &amp; Salaries'!$N60),'Team &amp; Salaries'!$N60),0)),IF('Team &amp; Salaries'!$O60="Annually",IF(BC$6='Team &amp; Salaries'!$M60,MIN('Team &amp; Salaries'!$N60,'Team &amp; Salaries'!$P60),IF(BC$6&gt;'Team &amp; Salaries'!$M60,IFERROR(MIN('Team &amp; Salaries'!$P60,#REF!+'Team &amp; Salaries'!$N60),MIN('Team &amp; Salaries'!$N60,'Team &amp; Salaries'!$P60)),0))))))+IF($A147=Projections!$C$87,Revenue!BA$72,0)</f>
        <v>1</v>
      </c>
      <c r="BD147" s="286">
        <f>IF('Team &amp; Salaries'!$O60="Never",IF(BD$6&gt;='Team &amp; Salaries'!$M60,MIN('Team &amp; Salaries'!$N60,'Team &amp; Salaries'!$P60),0),IF('Team &amp; Salaries'!$O60="Monthly",IF(BD$6='Team &amp; Salaries'!$M60,MIN('Team &amp; Salaries'!$N60,'Team &amp; Salaries'!$P60),IF(BD$6&gt;'Team &amp; Salaries'!$M60,MIN('Team &amp; Salaries'!$P60,BC147+'Team &amp; Salaries'!$N60),0)),IF('Team &amp; Salaries'!$O60="Quarterly",IF(BD$6='Team &amp; Salaries'!$M60,MIN('Team &amp; Salaries'!$N60,'Team &amp; Salaries'!$P60),IF(BD$6&gt;'Team &amp; Salaries'!$M60,IFERROR(MIN('Team &amp; Salaries'!$P60,IF(ISNUMBER(AY147),AY147,0)+'Team &amp; Salaries'!$N60),'Team &amp; Salaries'!$N60),0)),IF('Team &amp; Salaries'!$O60="Annually",IF(BD$6='Team &amp; Salaries'!$M60,MIN('Team &amp; Salaries'!$N60,'Team &amp; Salaries'!$P60),IF(BD$6&gt;'Team &amp; Salaries'!$M60,IFERROR(MIN('Team &amp; Salaries'!$P60,#REF!+'Team &amp; Salaries'!$N60),MIN('Team &amp; Salaries'!$N60,'Team &amp; Salaries'!$P60)),0))))))+IF($A147=Projections!$C$87,Revenue!BB$72,0)</f>
        <v>1</v>
      </c>
      <c r="BE147" s="286">
        <f>IF('Team &amp; Salaries'!$O60="Never",IF(BE$6&gt;='Team &amp; Salaries'!$M60,MIN('Team &amp; Salaries'!$N60,'Team &amp; Salaries'!$P60),0),IF('Team &amp; Salaries'!$O60="Monthly",IF(BE$6='Team &amp; Salaries'!$M60,MIN('Team &amp; Salaries'!$N60,'Team &amp; Salaries'!$P60),IF(BE$6&gt;'Team &amp; Salaries'!$M60,MIN('Team &amp; Salaries'!$P60,BD147+'Team &amp; Salaries'!$N60),0)),IF('Team &amp; Salaries'!$O60="Quarterly",IF(BE$6='Team &amp; Salaries'!$M60,MIN('Team &amp; Salaries'!$N60,'Team &amp; Salaries'!$P60),IF(BE$6&gt;'Team &amp; Salaries'!$M60,IFERROR(MIN('Team &amp; Salaries'!$P60,IF(ISNUMBER(AZ147),AZ147,0)+'Team &amp; Salaries'!$N60),'Team &amp; Salaries'!$N60),0)),IF('Team &amp; Salaries'!$O60="Annually",IF(BE$6='Team &amp; Salaries'!$M60,MIN('Team &amp; Salaries'!$N60,'Team &amp; Salaries'!$P60),IF(BE$6&gt;'Team &amp; Salaries'!$M60,IFERROR(MIN('Team &amp; Salaries'!$P60,#REF!+'Team &amp; Salaries'!$N60),MIN('Team &amp; Salaries'!$N60,'Team &amp; Salaries'!$P60)),0))))))+IF($A147=Projections!$C$87,Revenue!BC$72,0)</f>
        <v>1</v>
      </c>
      <c r="BF147" s="286">
        <f>IF('Team &amp; Salaries'!$O60="Never",IF(BF$6&gt;='Team &amp; Salaries'!$M60,MIN('Team &amp; Salaries'!$N60,'Team &amp; Salaries'!$P60),0),IF('Team &amp; Salaries'!$O60="Monthly",IF(BF$6='Team &amp; Salaries'!$M60,MIN('Team &amp; Salaries'!$N60,'Team &amp; Salaries'!$P60),IF(BF$6&gt;'Team &amp; Salaries'!$M60,MIN('Team &amp; Salaries'!$P60,BE147+'Team &amp; Salaries'!$N60),0)),IF('Team &amp; Salaries'!$O60="Quarterly",IF(BF$6='Team &amp; Salaries'!$M60,MIN('Team &amp; Salaries'!$N60,'Team &amp; Salaries'!$P60),IF(BF$6&gt;'Team &amp; Salaries'!$M60,IFERROR(MIN('Team &amp; Salaries'!$P60,IF(ISNUMBER(BA147),BA147,0)+'Team &amp; Salaries'!$N60),'Team &amp; Salaries'!$N60),0)),IF('Team &amp; Salaries'!$O60="Annually",IF(BF$6='Team &amp; Salaries'!$M60,MIN('Team &amp; Salaries'!$N60,'Team &amp; Salaries'!$P60),IF(BF$6&gt;'Team &amp; Salaries'!$M60,IFERROR(MIN('Team &amp; Salaries'!$P60,#REF!+'Team &amp; Salaries'!$N60),MIN('Team &amp; Salaries'!$N60,'Team &amp; Salaries'!$P60)),0))))))+IF($A147=Projections!$C$87,Revenue!BD$72,0)</f>
        <v>1</v>
      </c>
      <c r="BG147" s="286">
        <f>IF('Team &amp; Salaries'!$O60="Never",IF(BG$6&gt;='Team &amp; Salaries'!$M60,MIN('Team &amp; Salaries'!$N60,'Team &amp; Salaries'!$P60),0),IF('Team &amp; Salaries'!$O60="Monthly",IF(BG$6='Team &amp; Salaries'!$M60,MIN('Team &amp; Salaries'!$N60,'Team &amp; Salaries'!$P60),IF(BG$6&gt;'Team &amp; Salaries'!$M60,MIN('Team &amp; Salaries'!$P60,BF147+'Team &amp; Salaries'!$N60),0)),IF('Team &amp; Salaries'!$O60="Quarterly",IF(BG$6='Team &amp; Salaries'!$M60,MIN('Team &amp; Salaries'!$N60,'Team &amp; Salaries'!$P60),IF(BG$6&gt;'Team &amp; Salaries'!$M60,IFERROR(MIN('Team &amp; Salaries'!$P60,IF(ISNUMBER(BB147),BB147,0)+'Team &amp; Salaries'!$N60),'Team &amp; Salaries'!$N60),0)),IF('Team &amp; Salaries'!$O60="Annually",IF(BG$6='Team &amp; Salaries'!$M60,MIN('Team &amp; Salaries'!$N60,'Team &amp; Salaries'!$P60),IF(BG$6&gt;'Team &amp; Salaries'!$M60,IFERROR(MIN('Team &amp; Salaries'!$P60,#REF!+'Team &amp; Salaries'!$N60),MIN('Team &amp; Salaries'!$N60,'Team &amp; Salaries'!$P60)),0))))))+IF($A147=Projections!$C$87,Revenue!BE$72,0)</f>
        <v>1</v>
      </c>
      <c r="BH147" s="286">
        <f>IF('Team &amp; Salaries'!$O60="Never",IF(BH$6&gt;='Team &amp; Salaries'!$M60,MIN('Team &amp; Salaries'!$N60,'Team &amp; Salaries'!$P60),0),IF('Team &amp; Salaries'!$O60="Monthly",IF(BH$6='Team &amp; Salaries'!$M60,MIN('Team &amp; Salaries'!$N60,'Team &amp; Salaries'!$P60),IF(BH$6&gt;'Team &amp; Salaries'!$M60,MIN('Team &amp; Salaries'!$P60,BG147+'Team &amp; Salaries'!$N60),0)),IF('Team &amp; Salaries'!$O60="Quarterly",IF(BH$6='Team &amp; Salaries'!$M60,MIN('Team &amp; Salaries'!$N60,'Team &amp; Salaries'!$P60),IF(BH$6&gt;'Team &amp; Salaries'!$M60,IFERROR(MIN('Team &amp; Salaries'!$P60,IF(ISNUMBER(BC147),BC147,0)+'Team &amp; Salaries'!$N60),'Team &amp; Salaries'!$N60),0)),IF('Team &amp; Salaries'!$O60="Annually",IF(BH$6='Team &amp; Salaries'!$M60,MIN('Team &amp; Salaries'!$N60,'Team &amp; Salaries'!$P60),IF(BH$6&gt;'Team &amp; Salaries'!$M60,IFERROR(MIN('Team &amp; Salaries'!$P60,#REF!+'Team &amp; Salaries'!$N60),MIN('Team &amp; Salaries'!$N60,'Team &amp; Salaries'!$P60)),0))))))+IF($A147=Projections!$C$87,Revenue!BF$72,0)</f>
        <v>1</v>
      </c>
      <c r="BI147" s="286">
        <f>IF('Team &amp; Salaries'!$O60="Never",IF(BI$6&gt;='Team &amp; Salaries'!$M60,MIN('Team &amp; Salaries'!$N60,'Team &amp; Salaries'!$P60),0),IF('Team &amp; Salaries'!$O60="Monthly",IF(BI$6='Team &amp; Salaries'!$M60,MIN('Team &amp; Salaries'!$N60,'Team &amp; Salaries'!$P60),IF(BI$6&gt;'Team &amp; Salaries'!$M60,MIN('Team &amp; Salaries'!$P60,BH147+'Team &amp; Salaries'!$N60),0)),IF('Team &amp; Salaries'!$O60="Quarterly",IF(BI$6='Team &amp; Salaries'!$M60,MIN('Team &amp; Salaries'!$N60,'Team &amp; Salaries'!$P60),IF(BI$6&gt;'Team &amp; Salaries'!$M60,IFERROR(MIN('Team &amp; Salaries'!$P60,IF(ISNUMBER(BD147),BD147,0)+'Team &amp; Salaries'!$N60),'Team &amp; Salaries'!$N60),0)),IF('Team &amp; Salaries'!$O60="Annually",IF(BI$6='Team &amp; Salaries'!$M60,MIN('Team &amp; Salaries'!$N60,'Team &amp; Salaries'!$P60),IF(BI$6&gt;'Team &amp; Salaries'!$M60,IFERROR(MIN('Team &amp; Salaries'!$P60,#REF!+'Team &amp; Salaries'!$N60),MIN('Team &amp; Salaries'!$N60,'Team &amp; Salaries'!$P60)),0))))))+IF($A147=Projections!$C$87,Revenue!BG$72,0)</f>
        <v>1</v>
      </c>
      <c r="BJ147" s="286">
        <f>IF('Team &amp; Salaries'!$O60="Never",IF(BJ$6&gt;='Team &amp; Salaries'!$M60,MIN('Team &amp; Salaries'!$N60,'Team &amp; Salaries'!$P60),0),IF('Team &amp; Salaries'!$O60="Monthly",IF(BJ$6='Team &amp; Salaries'!$M60,MIN('Team &amp; Salaries'!$N60,'Team &amp; Salaries'!$P60),IF(BJ$6&gt;'Team &amp; Salaries'!$M60,MIN('Team &amp; Salaries'!$P60,BI147+'Team &amp; Salaries'!$N60),0)),IF('Team &amp; Salaries'!$O60="Quarterly",IF(BJ$6='Team &amp; Salaries'!$M60,MIN('Team &amp; Salaries'!$N60,'Team &amp; Salaries'!$P60),IF(BJ$6&gt;'Team &amp; Salaries'!$M60,IFERROR(MIN('Team &amp; Salaries'!$P60,IF(ISNUMBER(BE147),BE147,0)+'Team &amp; Salaries'!$N60),'Team &amp; Salaries'!$N60),0)),IF('Team &amp; Salaries'!$O60="Annually",IF(BJ$6='Team &amp; Salaries'!$M60,MIN('Team &amp; Salaries'!$N60,'Team &amp; Salaries'!$P60),IF(BJ$6&gt;'Team &amp; Salaries'!$M60,IFERROR(MIN('Team &amp; Salaries'!$P60,#REF!+'Team &amp; Salaries'!$N60),MIN('Team &amp; Salaries'!$N60,'Team &amp; Salaries'!$P60)),0))))))+IF($A147=Projections!$C$87,Revenue!BH$72,0)</f>
        <v>1</v>
      </c>
      <c r="BK147" s="286">
        <f>IF('Team &amp; Salaries'!$O60="Never",IF(BK$6&gt;='Team &amp; Salaries'!$M60,MIN('Team &amp; Salaries'!$N60,'Team &amp; Salaries'!$P60),0),IF('Team &amp; Salaries'!$O60="Monthly",IF(BK$6='Team &amp; Salaries'!$M60,MIN('Team &amp; Salaries'!$N60,'Team &amp; Salaries'!$P60),IF(BK$6&gt;'Team &amp; Salaries'!$M60,MIN('Team &amp; Salaries'!$P60,BJ147+'Team &amp; Salaries'!$N60),0)),IF('Team &amp; Salaries'!$O60="Quarterly",IF(BK$6='Team &amp; Salaries'!$M60,MIN('Team &amp; Salaries'!$N60,'Team &amp; Salaries'!$P60),IF(BK$6&gt;'Team &amp; Salaries'!$M60,IFERROR(MIN('Team &amp; Salaries'!$P60,IF(ISNUMBER(BF147),BF147,0)+'Team &amp; Salaries'!$N60),'Team &amp; Salaries'!$N60),0)),IF('Team &amp; Salaries'!$O60="Annually",IF(BK$6='Team &amp; Salaries'!$M60,MIN('Team &amp; Salaries'!$N60,'Team &amp; Salaries'!$P60),IF(BK$6&gt;'Team &amp; Salaries'!$M60,IFERROR(MIN('Team &amp; Salaries'!$P60,#REF!+'Team &amp; Salaries'!$N60),MIN('Team &amp; Salaries'!$N60,'Team &amp; Salaries'!$P60)),0))))))+IF($A147=Projections!$C$87,Revenue!BI$72,0)</f>
        <v>1</v>
      </c>
      <c r="BL147" s="286">
        <f>IF('Team &amp; Salaries'!$O60="Never",IF(BL$6&gt;='Team &amp; Salaries'!$M60,MIN('Team &amp; Salaries'!$N60,'Team &amp; Salaries'!$P60),0),IF('Team &amp; Salaries'!$O60="Monthly",IF(BL$6='Team &amp; Salaries'!$M60,MIN('Team &amp; Salaries'!$N60,'Team &amp; Salaries'!$P60),IF(BL$6&gt;'Team &amp; Salaries'!$M60,MIN('Team &amp; Salaries'!$P60,BK147+'Team &amp; Salaries'!$N60),0)),IF('Team &amp; Salaries'!$O60="Quarterly",IF(BL$6='Team &amp; Salaries'!$M60,MIN('Team &amp; Salaries'!$N60,'Team &amp; Salaries'!$P60),IF(BL$6&gt;'Team &amp; Salaries'!$M60,IFERROR(MIN('Team &amp; Salaries'!$P60,IF(ISNUMBER(BG147),BG147,0)+'Team &amp; Salaries'!$N60),'Team &amp; Salaries'!$N60),0)),IF('Team &amp; Salaries'!$O60="Annually",IF(BL$6='Team &amp; Salaries'!$M60,MIN('Team &amp; Salaries'!$N60,'Team &amp; Salaries'!$P60),IF(BL$6&gt;'Team &amp; Salaries'!$M60,IFERROR(MIN('Team &amp; Salaries'!$P60,#REF!+'Team &amp; Salaries'!$N60),MIN('Team &amp; Salaries'!$N60,'Team &amp; Salaries'!$P60)),0))))))+IF($A147=Projections!$C$87,Revenue!BJ$72,0)</f>
        <v>1</v>
      </c>
      <c r="BM147" s="286">
        <f>IF('Team &amp; Salaries'!$O60="Never",IF(BM$6&gt;='Team &amp; Salaries'!$M60,MIN('Team &amp; Salaries'!$N60,'Team &amp; Salaries'!$P60),0),IF('Team &amp; Salaries'!$O60="Monthly",IF(BM$6='Team &amp; Salaries'!$M60,MIN('Team &amp; Salaries'!$N60,'Team &amp; Salaries'!$P60),IF(BM$6&gt;'Team &amp; Salaries'!$M60,MIN('Team &amp; Salaries'!$P60,BL147+'Team &amp; Salaries'!$N60),0)),IF('Team &amp; Salaries'!$O60="Quarterly",IF(BM$6='Team &amp; Salaries'!$M60,MIN('Team &amp; Salaries'!$N60,'Team &amp; Salaries'!$P60),IF(BM$6&gt;'Team &amp; Salaries'!$M60,IFERROR(MIN('Team &amp; Salaries'!$P60,IF(ISNUMBER(BH147),BH147,0)+'Team &amp; Salaries'!$N60),'Team &amp; Salaries'!$N60),0)),IF('Team &amp; Salaries'!$O60="Annually",IF(BM$6='Team &amp; Salaries'!$M60,MIN('Team &amp; Salaries'!$N60,'Team &amp; Salaries'!$P60),IF(BM$6&gt;'Team &amp; Salaries'!$M60,IFERROR(MIN('Team &amp; Salaries'!$P60,#REF!+'Team &amp; Salaries'!$N60),MIN('Team &amp; Salaries'!$N60,'Team &amp; Salaries'!$P60)),0))))))+IF($A147=Projections!$C$87,Revenue!BK$72,0)</f>
        <v>1</v>
      </c>
      <c r="BN147" s="286">
        <f>IF('Team &amp; Salaries'!$O60="Never",IF(BN$6&gt;='Team &amp; Salaries'!$M60,MIN('Team &amp; Salaries'!$N60,'Team &amp; Salaries'!$P60),0),IF('Team &amp; Salaries'!$O60="Monthly",IF(BN$6='Team &amp; Salaries'!$M60,MIN('Team &amp; Salaries'!$N60,'Team &amp; Salaries'!$P60),IF(BN$6&gt;'Team &amp; Salaries'!$M60,MIN('Team &amp; Salaries'!$P60,BM147+'Team &amp; Salaries'!$N60),0)),IF('Team &amp; Salaries'!$O60="Quarterly",IF(BN$6='Team &amp; Salaries'!$M60,MIN('Team &amp; Salaries'!$N60,'Team &amp; Salaries'!$P60),IF(BN$6&gt;'Team &amp; Salaries'!$M60,IFERROR(MIN('Team &amp; Salaries'!$P60,IF(ISNUMBER(BI147),BI147,0)+'Team &amp; Salaries'!$N60),'Team &amp; Salaries'!$N60),0)),IF('Team &amp; Salaries'!$O60="Annually",IF(BN$6='Team &amp; Salaries'!$M60,MIN('Team &amp; Salaries'!$N60,'Team &amp; Salaries'!$P60),IF(BN$6&gt;'Team &amp; Salaries'!$M60,IFERROR(MIN('Team &amp; Salaries'!$P60,#REF!+'Team &amp; Salaries'!$N60),MIN('Team &amp; Salaries'!$N60,'Team &amp; Salaries'!$P60)),0))))))+IF($A147=Projections!$C$87,Revenue!BL$72,0)</f>
        <v>1</v>
      </c>
      <c r="BO147" s="286">
        <f>IF('Team &amp; Salaries'!$O60="Never",IF(BO$6&gt;='Team &amp; Salaries'!$M60,MIN('Team &amp; Salaries'!$N60,'Team &amp; Salaries'!$P60),0),IF('Team &amp; Salaries'!$O60="Monthly",IF(BO$6='Team &amp; Salaries'!$M60,MIN('Team &amp; Salaries'!$N60,'Team &amp; Salaries'!$P60),IF(BO$6&gt;'Team &amp; Salaries'!$M60,MIN('Team &amp; Salaries'!$P60,BN147+'Team &amp; Salaries'!$N60),0)),IF('Team &amp; Salaries'!$O60="Quarterly",IF(BO$6='Team &amp; Salaries'!$M60,MIN('Team &amp; Salaries'!$N60,'Team &amp; Salaries'!$P60),IF(BO$6&gt;'Team &amp; Salaries'!$M60,IFERROR(MIN('Team &amp; Salaries'!$P60,IF(ISNUMBER(BJ147),BJ147,0)+'Team &amp; Salaries'!$N60),'Team &amp; Salaries'!$N60),0)),IF('Team &amp; Salaries'!$O60="Annually",IF(BO$6='Team &amp; Salaries'!$M60,MIN('Team &amp; Salaries'!$N60,'Team &amp; Salaries'!$P60),IF(BO$6&gt;'Team &amp; Salaries'!$M60,IFERROR(MIN('Team &amp; Salaries'!$P60,#REF!+'Team &amp; Salaries'!$N60),MIN('Team &amp; Salaries'!$N60,'Team &amp; Salaries'!$P60)),0))))))+IF($A147=Projections!$C$87,Revenue!BM$72,0)</f>
        <v>1</v>
      </c>
      <c r="BP147" s="286">
        <f>IF('Team &amp; Salaries'!$O60="Never",IF(BP$6&gt;='Team &amp; Salaries'!$M60,MIN('Team &amp; Salaries'!$N60,'Team &amp; Salaries'!$P60),0),IF('Team &amp; Salaries'!$O60="Monthly",IF(BP$6='Team &amp; Salaries'!$M60,MIN('Team &amp; Salaries'!$N60,'Team &amp; Salaries'!$P60),IF(BP$6&gt;'Team &amp; Salaries'!$M60,MIN('Team &amp; Salaries'!$P60,BO147+'Team &amp; Salaries'!$N60),0)),IF('Team &amp; Salaries'!$O60="Quarterly",IF(BP$6='Team &amp; Salaries'!$M60,MIN('Team &amp; Salaries'!$N60,'Team &amp; Salaries'!$P60),IF(BP$6&gt;'Team &amp; Salaries'!$M60,IFERROR(MIN('Team &amp; Salaries'!$P60,IF(ISNUMBER(BK147),BK147,0)+'Team &amp; Salaries'!$N60),'Team &amp; Salaries'!$N60),0)),IF('Team &amp; Salaries'!$O60="Annually",IF(BP$6='Team &amp; Salaries'!$M60,MIN('Team &amp; Salaries'!$N60,'Team &amp; Salaries'!$P60),IF(BP$6&gt;'Team &amp; Salaries'!$M60,IFERROR(MIN('Team &amp; Salaries'!$P60,#REF!+'Team &amp; Salaries'!$N60),MIN('Team &amp; Salaries'!$N60,'Team &amp; Salaries'!$P60)),0))))))+IF($A147=Projections!$C$87,Revenue!BN$72,0)</f>
        <v>1</v>
      </c>
      <c r="BQ147" s="286">
        <f>IF('Team &amp; Salaries'!$O60="Never",IF(BQ$6&gt;='Team &amp; Salaries'!$M60,MIN('Team &amp; Salaries'!$N60,'Team &amp; Salaries'!$P60),0),IF('Team &amp; Salaries'!$O60="Monthly",IF(BQ$6='Team &amp; Salaries'!$M60,MIN('Team &amp; Salaries'!$N60,'Team &amp; Salaries'!$P60),IF(BQ$6&gt;'Team &amp; Salaries'!$M60,MIN('Team &amp; Salaries'!$P60,BP147+'Team &amp; Salaries'!$N60),0)),IF('Team &amp; Salaries'!$O60="Quarterly",IF(BQ$6='Team &amp; Salaries'!$M60,MIN('Team &amp; Salaries'!$N60,'Team &amp; Salaries'!$P60),IF(BQ$6&gt;'Team &amp; Salaries'!$M60,IFERROR(MIN('Team &amp; Salaries'!$P60,IF(ISNUMBER(BL147),BL147,0)+'Team &amp; Salaries'!$N60),'Team &amp; Salaries'!$N60),0)),IF('Team &amp; Salaries'!$O60="Annually",IF(BQ$6='Team &amp; Salaries'!$M60,MIN('Team &amp; Salaries'!$N60,'Team &amp; Salaries'!$P60),IF(BQ$6&gt;'Team &amp; Salaries'!$M60,IFERROR(MIN('Team &amp; Salaries'!$P60,#REF!+'Team &amp; Salaries'!$N60),MIN('Team &amp; Salaries'!$N60,'Team &amp; Salaries'!$P60)),0))))))+IF($A147=Projections!$C$87,Revenue!BO$72,0)</f>
        <v>1</v>
      </c>
      <c r="BR147" s="286">
        <f>IF('Team &amp; Salaries'!$O60="Never",IF(BR$6&gt;='Team &amp; Salaries'!$M60,MIN('Team &amp; Salaries'!$N60,'Team &amp; Salaries'!$P60),0),IF('Team &amp; Salaries'!$O60="Monthly",IF(BR$6='Team &amp; Salaries'!$M60,MIN('Team &amp; Salaries'!$N60,'Team &amp; Salaries'!$P60),IF(BR$6&gt;'Team &amp; Salaries'!$M60,MIN('Team &amp; Salaries'!$P60,BQ147+'Team &amp; Salaries'!$N60),0)),IF('Team &amp; Salaries'!$O60="Quarterly",IF(BR$6='Team &amp; Salaries'!$M60,MIN('Team &amp; Salaries'!$N60,'Team &amp; Salaries'!$P60),IF(BR$6&gt;'Team &amp; Salaries'!$M60,IFERROR(MIN('Team &amp; Salaries'!$P60,IF(ISNUMBER(BM147),BM147,0)+'Team &amp; Salaries'!$N60),'Team &amp; Salaries'!$N60),0)),IF('Team &amp; Salaries'!$O60="Annually",IF(BR$6='Team &amp; Salaries'!$M60,MIN('Team &amp; Salaries'!$N60,'Team &amp; Salaries'!$P60),IF(BR$6&gt;'Team &amp; Salaries'!$M60,IFERROR(MIN('Team &amp; Salaries'!$P60,#REF!+'Team &amp; Salaries'!$N60),MIN('Team &amp; Salaries'!$N60,'Team &amp; Salaries'!$P60)),0))))))+IF($A147=Projections!$C$87,Revenue!BP$72,0)</f>
        <v>1</v>
      </c>
      <c r="BS147" s="286">
        <f>IF('Team &amp; Salaries'!$O60="Never",IF(BS$6&gt;='Team &amp; Salaries'!$M60,MIN('Team &amp; Salaries'!$N60,'Team &amp; Salaries'!$P60),0),IF('Team &amp; Salaries'!$O60="Monthly",IF(BS$6='Team &amp; Salaries'!$M60,MIN('Team &amp; Salaries'!$N60,'Team &amp; Salaries'!$P60),IF(BS$6&gt;'Team &amp; Salaries'!$M60,MIN('Team &amp; Salaries'!$P60,BR147+'Team &amp; Salaries'!$N60),0)),IF('Team &amp; Salaries'!$O60="Quarterly",IF(BS$6='Team &amp; Salaries'!$M60,MIN('Team &amp; Salaries'!$N60,'Team &amp; Salaries'!$P60),IF(BS$6&gt;'Team &amp; Salaries'!$M60,IFERROR(MIN('Team &amp; Salaries'!$P60,IF(ISNUMBER(BN147),BN147,0)+'Team &amp; Salaries'!$N60),'Team &amp; Salaries'!$N60),0)),IF('Team &amp; Salaries'!$O60="Annually",IF(BS$6='Team &amp; Salaries'!$M60,MIN('Team &amp; Salaries'!$N60,'Team &amp; Salaries'!$P60),IF(BS$6&gt;'Team &amp; Salaries'!$M60,IFERROR(MIN('Team &amp; Salaries'!$P60,#REF!+'Team &amp; Salaries'!$N60),MIN('Team &amp; Salaries'!$N60,'Team &amp; Salaries'!$P60)),0))))))+IF($A147=Projections!$C$87,Revenue!BQ$72,0)</f>
        <v>1</v>
      </c>
      <c r="BT147" s="286">
        <f>IF('Team &amp; Salaries'!$O60="Never",IF(BT$6&gt;='Team &amp; Salaries'!$M60,MIN('Team &amp; Salaries'!$N60,'Team &amp; Salaries'!$P60),0),IF('Team &amp; Salaries'!$O60="Monthly",IF(BT$6='Team &amp; Salaries'!$M60,MIN('Team &amp; Salaries'!$N60,'Team &amp; Salaries'!$P60),IF(BT$6&gt;'Team &amp; Salaries'!$M60,MIN('Team &amp; Salaries'!$P60,BS147+'Team &amp; Salaries'!$N60),0)),IF('Team &amp; Salaries'!$O60="Quarterly",IF(BT$6='Team &amp; Salaries'!$M60,MIN('Team &amp; Salaries'!$N60,'Team &amp; Salaries'!$P60),IF(BT$6&gt;'Team &amp; Salaries'!$M60,IFERROR(MIN('Team &amp; Salaries'!$P60,IF(ISNUMBER(BO147),BO147,0)+'Team &amp; Salaries'!$N60),'Team &amp; Salaries'!$N60),0)),IF('Team &amp; Salaries'!$O60="Annually",IF(BT$6='Team &amp; Salaries'!$M60,MIN('Team &amp; Salaries'!$N60,'Team &amp; Salaries'!$P60),IF(BT$6&gt;'Team &amp; Salaries'!$M60,IFERROR(MIN('Team &amp; Salaries'!$P60,#REF!+'Team &amp; Salaries'!$N60),MIN('Team &amp; Salaries'!$N60,'Team &amp; Salaries'!$P60)),0))))))+IF($A147=Projections!$C$87,Revenue!BR$72,0)</f>
        <v>1</v>
      </c>
      <c r="BU147" s="286">
        <f>IF('Team &amp; Salaries'!$O60="Never",IF(BU$6&gt;='Team &amp; Salaries'!$M60,MIN('Team &amp; Salaries'!$N60,'Team &amp; Salaries'!$P60),0),IF('Team &amp; Salaries'!$O60="Monthly",IF(BU$6='Team &amp; Salaries'!$M60,MIN('Team &amp; Salaries'!$N60,'Team &amp; Salaries'!$P60),IF(BU$6&gt;'Team &amp; Salaries'!$M60,MIN('Team &amp; Salaries'!$P60,BT147+'Team &amp; Salaries'!$N60),0)),IF('Team &amp; Salaries'!$O60="Quarterly",IF(BU$6='Team &amp; Salaries'!$M60,MIN('Team &amp; Salaries'!$N60,'Team &amp; Salaries'!$P60),IF(BU$6&gt;'Team &amp; Salaries'!$M60,IFERROR(MIN('Team &amp; Salaries'!$P60,IF(ISNUMBER(BP147),BP147,0)+'Team &amp; Salaries'!$N60),'Team &amp; Salaries'!$N60),0)),IF('Team &amp; Salaries'!$O60="Annually",IF(BU$6='Team &amp; Salaries'!$M60,MIN('Team &amp; Salaries'!$N60,'Team &amp; Salaries'!$P60),IF(BU$6&gt;'Team &amp; Salaries'!$M60,IFERROR(MIN('Team &amp; Salaries'!$P60,#REF!+'Team &amp; Salaries'!$N60),MIN('Team &amp; Salaries'!$N60,'Team &amp; Salaries'!$P60)),0))))))+IF($A147=Projections!$C$87,Revenue!BS$72,0)</f>
        <v>1</v>
      </c>
      <c r="BV147" s="286">
        <f>IF('Team &amp; Salaries'!$O60="Never",IF(BV$6&gt;='Team &amp; Salaries'!$M60,MIN('Team &amp; Salaries'!$N60,'Team &amp; Salaries'!$P60),0),IF('Team &amp; Salaries'!$O60="Monthly",IF(BV$6='Team &amp; Salaries'!$M60,MIN('Team &amp; Salaries'!$N60,'Team &amp; Salaries'!$P60),IF(BV$6&gt;'Team &amp; Salaries'!$M60,MIN('Team &amp; Salaries'!$P60,BU147+'Team &amp; Salaries'!$N60),0)),IF('Team &amp; Salaries'!$O60="Quarterly",IF(BV$6='Team &amp; Salaries'!$M60,MIN('Team &amp; Salaries'!$N60,'Team &amp; Salaries'!$P60),IF(BV$6&gt;'Team &amp; Salaries'!$M60,IFERROR(MIN('Team &amp; Salaries'!$P60,IF(ISNUMBER(BQ147),BQ147,0)+'Team &amp; Salaries'!$N60),'Team &amp; Salaries'!$N60),0)),IF('Team &amp; Salaries'!$O60="Annually",IF(BV$6='Team &amp; Salaries'!$M60,MIN('Team &amp; Salaries'!$N60,'Team &amp; Salaries'!$P60),IF(BV$6&gt;'Team &amp; Salaries'!$M60,IFERROR(MIN('Team &amp; Salaries'!$P60,#REF!+'Team &amp; Salaries'!$N60),MIN('Team &amp; Salaries'!$N60,'Team &amp; Salaries'!$P60)),0))))))+IF($A147=Projections!$C$87,Revenue!BT$72,0)</f>
        <v>1</v>
      </c>
      <c r="BW147" s="286">
        <f>IF('Team &amp; Salaries'!$O60="Never",IF(BW$6&gt;='Team &amp; Salaries'!$M60,MIN('Team &amp; Salaries'!$N60,'Team &amp; Salaries'!$P60),0),IF('Team &amp; Salaries'!$O60="Monthly",IF(BW$6='Team &amp; Salaries'!$M60,MIN('Team &amp; Salaries'!$N60,'Team &amp; Salaries'!$P60),IF(BW$6&gt;'Team &amp; Salaries'!$M60,MIN('Team &amp; Salaries'!$P60,BV147+'Team &amp; Salaries'!$N60),0)),IF('Team &amp; Salaries'!$O60="Quarterly",IF(BW$6='Team &amp; Salaries'!$M60,MIN('Team &amp; Salaries'!$N60,'Team &amp; Salaries'!$P60),IF(BW$6&gt;'Team &amp; Salaries'!$M60,IFERROR(MIN('Team &amp; Salaries'!$P60,IF(ISNUMBER(BR147),BR147,0)+'Team &amp; Salaries'!$N60),'Team &amp; Salaries'!$N60),0)),IF('Team &amp; Salaries'!$O60="Annually",IF(BW$6='Team &amp; Salaries'!$M60,MIN('Team &amp; Salaries'!$N60,'Team &amp; Salaries'!$P60),IF(BW$6&gt;'Team &amp; Salaries'!$M60,IFERROR(MIN('Team &amp; Salaries'!$P60,#REF!+'Team &amp; Salaries'!$N60),MIN('Team &amp; Salaries'!$N60,'Team &amp; Salaries'!$P60)),0))))))+IF($A147=Projections!$C$87,Revenue!BU$72,0)</f>
        <v>1</v>
      </c>
      <c r="BX147" s="286">
        <f>IF('Team &amp; Salaries'!$O60="Never",IF(BX$6&gt;='Team &amp; Salaries'!$M60,MIN('Team &amp; Salaries'!$N60,'Team &amp; Salaries'!$P60),0),IF('Team &amp; Salaries'!$O60="Monthly",IF(BX$6='Team &amp; Salaries'!$M60,MIN('Team &amp; Salaries'!$N60,'Team &amp; Salaries'!$P60),IF(BX$6&gt;'Team &amp; Salaries'!$M60,MIN('Team &amp; Salaries'!$P60,BW147+'Team &amp; Salaries'!$N60),0)),IF('Team &amp; Salaries'!$O60="Quarterly",IF(BX$6='Team &amp; Salaries'!$M60,MIN('Team &amp; Salaries'!$N60,'Team &amp; Salaries'!$P60),IF(BX$6&gt;'Team &amp; Salaries'!$M60,IFERROR(MIN('Team &amp; Salaries'!$P60,IF(ISNUMBER(BS147),BS147,0)+'Team &amp; Salaries'!$N60),'Team &amp; Salaries'!$N60),0)),IF('Team &amp; Salaries'!$O60="Annually",IF(BX$6='Team &amp; Salaries'!$M60,MIN('Team &amp; Salaries'!$N60,'Team &amp; Salaries'!$P60),IF(BX$6&gt;'Team &amp; Salaries'!$M60,IFERROR(MIN('Team &amp; Salaries'!$P60,#REF!+'Team &amp; Salaries'!$N60),MIN('Team &amp; Salaries'!$N60,'Team &amp; Salaries'!$P60)),0))))))+IF($A147=Projections!$C$87,Revenue!BV$72,0)</f>
        <v>1</v>
      </c>
      <c r="BY147" s="286">
        <f>IF('Team &amp; Salaries'!$O60="Never",IF(BY$6&gt;='Team &amp; Salaries'!$M60,MIN('Team &amp; Salaries'!$N60,'Team &amp; Salaries'!$P60),0),IF('Team &amp; Salaries'!$O60="Monthly",IF(BY$6='Team &amp; Salaries'!$M60,MIN('Team &amp; Salaries'!$N60,'Team &amp; Salaries'!$P60),IF(BY$6&gt;'Team &amp; Salaries'!$M60,MIN('Team &amp; Salaries'!$P60,BX147+'Team &amp; Salaries'!$N60),0)),IF('Team &amp; Salaries'!$O60="Quarterly",IF(BY$6='Team &amp; Salaries'!$M60,MIN('Team &amp; Salaries'!$N60,'Team &amp; Salaries'!$P60),IF(BY$6&gt;'Team &amp; Salaries'!$M60,IFERROR(MIN('Team &amp; Salaries'!$P60,IF(ISNUMBER(BT147),BT147,0)+'Team &amp; Salaries'!$N60),'Team &amp; Salaries'!$N60),0)),IF('Team &amp; Salaries'!$O60="Annually",IF(BY$6='Team &amp; Salaries'!$M60,MIN('Team &amp; Salaries'!$N60,'Team &amp; Salaries'!$P60),IF(BY$6&gt;'Team &amp; Salaries'!$M60,IFERROR(MIN('Team &amp; Salaries'!$P60,#REF!+'Team &amp; Salaries'!$N60),MIN('Team &amp; Salaries'!$N60,'Team &amp; Salaries'!$P60)),0))))))+IF($A147=Projections!$C$87,Revenue!BW$72,0)</f>
        <v>1</v>
      </c>
      <c r="BZ147" s="286">
        <f>IF('Team &amp; Salaries'!$O60="Never",IF(BZ$6&gt;='Team &amp; Salaries'!$M60,MIN('Team &amp; Salaries'!$N60,'Team &amp; Salaries'!$P60),0),IF('Team &amp; Salaries'!$O60="Monthly",IF(BZ$6='Team &amp; Salaries'!$M60,MIN('Team &amp; Salaries'!$N60,'Team &amp; Salaries'!$P60),IF(BZ$6&gt;'Team &amp; Salaries'!$M60,MIN('Team &amp; Salaries'!$P60,BY147+'Team &amp; Salaries'!$N60),0)),IF('Team &amp; Salaries'!$O60="Quarterly",IF(BZ$6='Team &amp; Salaries'!$M60,MIN('Team &amp; Salaries'!$N60,'Team &amp; Salaries'!$P60),IF(BZ$6&gt;'Team &amp; Salaries'!$M60,IFERROR(MIN('Team &amp; Salaries'!$P60,IF(ISNUMBER(BU147),BU147,0)+'Team &amp; Salaries'!$N60),'Team &amp; Salaries'!$N60),0)),IF('Team &amp; Salaries'!$O60="Annually",IF(BZ$6='Team &amp; Salaries'!$M60,MIN('Team &amp; Salaries'!$N60,'Team &amp; Salaries'!$P60),IF(BZ$6&gt;'Team &amp; Salaries'!$M60,IFERROR(MIN('Team &amp; Salaries'!$P60,#REF!+'Team &amp; Salaries'!$N60),MIN('Team &amp; Salaries'!$N60,'Team &amp; Salaries'!$P60)),0))))))+IF($A147=Projections!$C$87,Revenue!BX$72,0)</f>
        <v>1</v>
      </c>
      <c r="CA147" s="286">
        <f>IF('Team &amp; Salaries'!$O60="Never",IF(CA$6&gt;='Team &amp; Salaries'!$M60,MIN('Team &amp; Salaries'!$N60,'Team &amp; Salaries'!$P60),0),IF('Team &amp; Salaries'!$O60="Monthly",IF(CA$6='Team &amp; Salaries'!$M60,MIN('Team &amp; Salaries'!$N60,'Team &amp; Salaries'!$P60),IF(CA$6&gt;'Team &amp; Salaries'!$M60,MIN('Team &amp; Salaries'!$P60,BZ147+'Team &amp; Salaries'!$N60),0)),IF('Team &amp; Salaries'!$O60="Quarterly",IF(CA$6='Team &amp; Salaries'!$M60,MIN('Team &amp; Salaries'!$N60,'Team &amp; Salaries'!$P60),IF(CA$6&gt;'Team &amp; Salaries'!$M60,IFERROR(MIN('Team &amp; Salaries'!$P60,IF(ISNUMBER(BV147),BV147,0)+'Team &amp; Salaries'!$N60),'Team &amp; Salaries'!$N60),0)),IF('Team &amp; Salaries'!$O60="Annually",IF(CA$6='Team &amp; Salaries'!$M60,MIN('Team &amp; Salaries'!$N60,'Team &amp; Salaries'!$P60),IF(CA$6&gt;'Team &amp; Salaries'!$M60,IFERROR(MIN('Team &amp; Salaries'!$P60,#REF!+'Team &amp; Salaries'!$N60),MIN('Team &amp; Salaries'!$N60,'Team &amp; Salaries'!$P60)),0))))))+IF($A147=Projections!$C$87,Revenue!BY$72,0)</f>
        <v>1</v>
      </c>
      <c r="CB147" s="286">
        <f>IF('Team &amp; Salaries'!$O60="Never",IF(CB$6&gt;='Team &amp; Salaries'!$M60,MIN('Team &amp; Salaries'!$N60,'Team &amp; Salaries'!$P60),0),IF('Team &amp; Salaries'!$O60="Monthly",IF(CB$6='Team &amp; Salaries'!$M60,MIN('Team &amp; Salaries'!$N60,'Team &amp; Salaries'!$P60),IF(CB$6&gt;'Team &amp; Salaries'!$M60,MIN('Team &amp; Salaries'!$P60,CA147+'Team &amp; Salaries'!$N60),0)),IF('Team &amp; Salaries'!$O60="Quarterly",IF(CB$6='Team &amp; Salaries'!$M60,MIN('Team &amp; Salaries'!$N60,'Team &amp; Salaries'!$P60),IF(CB$6&gt;'Team &amp; Salaries'!$M60,IFERROR(MIN('Team &amp; Salaries'!$P60,IF(ISNUMBER(BW147),BW147,0)+'Team &amp; Salaries'!$N60),'Team &amp; Salaries'!$N60),0)),IF('Team &amp; Salaries'!$O60="Annually",IF(CB$6='Team &amp; Salaries'!$M60,MIN('Team &amp; Salaries'!$N60,'Team &amp; Salaries'!$P60),IF(CB$6&gt;'Team &amp; Salaries'!$M60,IFERROR(MIN('Team &amp; Salaries'!$P60,#REF!+'Team &amp; Salaries'!$N60),MIN('Team &amp; Salaries'!$N60,'Team &amp; Salaries'!$P60)),0))))))+IF($A147=Projections!$C$87,Revenue!BZ$72,0)</f>
        <v>1</v>
      </c>
      <c r="CC147" s="286">
        <f>IF('Team &amp; Salaries'!$O60="Never",IF(CC$6&gt;='Team &amp; Salaries'!$M60,MIN('Team &amp; Salaries'!$N60,'Team &amp; Salaries'!$P60),0),IF('Team &amp; Salaries'!$O60="Monthly",IF(CC$6='Team &amp; Salaries'!$M60,MIN('Team &amp; Salaries'!$N60,'Team &amp; Salaries'!$P60),IF(CC$6&gt;'Team &amp; Salaries'!$M60,MIN('Team &amp; Salaries'!$P60,CB147+'Team &amp; Salaries'!$N60),0)),IF('Team &amp; Salaries'!$O60="Quarterly",IF(CC$6='Team &amp; Salaries'!$M60,MIN('Team &amp; Salaries'!$N60,'Team &amp; Salaries'!$P60),IF(CC$6&gt;'Team &amp; Salaries'!$M60,IFERROR(MIN('Team &amp; Salaries'!$P60,IF(ISNUMBER(BX147),BX147,0)+'Team &amp; Salaries'!$N60),'Team &amp; Salaries'!$N60),0)),IF('Team &amp; Salaries'!$O60="Annually",IF(CC$6='Team &amp; Salaries'!$M60,MIN('Team &amp; Salaries'!$N60,'Team &amp; Salaries'!$P60),IF(CC$6&gt;'Team &amp; Salaries'!$M60,IFERROR(MIN('Team &amp; Salaries'!$P60,#REF!+'Team &amp; Salaries'!$N60),MIN('Team &amp; Salaries'!$N60,'Team &amp; Salaries'!$P60)),0))))))+IF($A147=Projections!$C$87,Revenue!CA$72,0)</f>
        <v>1</v>
      </c>
      <c r="CD147" s="286">
        <f>IF('Team &amp; Salaries'!$O60="Never",IF(CD$6&gt;='Team &amp; Salaries'!$M60,MIN('Team &amp; Salaries'!$N60,'Team &amp; Salaries'!$P60),0),IF('Team &amp; Salaries'!$O60="Monthly",IF(CD$6='Team &amp; Salaries'!$M60,MIN('Team &amp; Salaries'!$N60,'Team &amp; Salaries'!$P60),IF(CD$6&gt;'Team &amp; Salaries'!$M60,MIN('Team &amp; Salaries'!$P60,CC147+'Team &amp; Salaries'!$N60),0)),IF('Team &amp; Salaries'!$O60="Quarterly",IF(CD$6='Team &amp; Salaries'!$M60,MIN('Team &amp; Salaries'!$N60,'Team &amp; Salaries'!$P60),IF(CD$6&gt;'Team &amp; Salaries'!$M60,IFERROR(MIN('Team &amp; Salaries'!$P60,IF(ISNUMBER(BY147),BY147,0)+'Team &amp; Salaries'!$N60),'Team &amp; Salaries'!$N60),0)),IF('Team &amp; Salaries'!$O60="Annually",IF(CD$6='Team &amp; Salaries'!$M60,MIN('Team &amp; Salaries'!$N60,'Team &amp; Salaries'!$P60),IF(CD$6&gt;'Team &amp; Salaries'!$M60,IFERROR(MIN('Team &amp; Salaries'!$P60,#REF!+'Team &amp; Salaries'!$N60),MIN('Team &amp; Salaries'!$N60,'Team &amp; Salaries'!$P60)),0))))))+IF($A147=Projections!$C$87,Revenue!CB$72,0)</f>
        <v>1</v>
      </c>
      <c r="CE147" s="286">
        <f>IF('Team &amp; Salaries'!$O60="Never",IF(CE$6&gt;='Team &amp; Salaries'!$M60,MIN('Team &amp; Salaries'!$N60,'Team &amp; Salaries'!$P60),0),IF('Team &amp; Salaries'!$O60="Monthly",IF(CE$6='Team &amp; Salaries'!$M60,MIN('Team &amp; Salaries'!$N60,'Team &amp; Salaries'!$P60),IF(CE$6&gt;'Team &amp; Salaries'!$M60,MIN('Team &amp; Salaries'!$P60,CD147+'Team &amp; Salaries'!$N60),0)),IF('Team &amp; Salaries'!$O60="Quarterly",IF(CE$6='Team &amp; Salaries'!$M60,MIN('Team &amp; Salaries'!$N60,'Team &amp; Salaries'!$P60),IF(CE$6&gt;'Team &amp; Salaries'!$M60,IFERROR(MIN('Team &amp; Salaries'!$P60,IF(ISNUMBER(BZ147),BZ147,0)+'Team &amp; Salaries'!$N60),'Team &amp; Salaries'!$N60),0)),IF('Team &amp; Salaries'!$O60="Annually",IF(CE$6='Team &amp; Salaries'!$M60,MIN('Team &amp; Salaries'!$N60,'Team &amp; Salaries'!$P60),IF(CE$6&gt;'Team &amp; Salaries'!$M60,IFERROR(MIN('Team &amp; Salaries'!$P60,#REF!+'Team &amp; Salaries'!$N60),MIN('Team &amp; Salaries'!$N60,'Team &amp; Salaries'!$P60)),0))))))+IF($A147=Projections!$C$87,Revenue!CC$72,0)</f>
        <v>1</v>
      </c>
      <c r="CF147" s="286">
        <f>IF('Team &amp; Salaries'!$O60="Never",IF(CF$6&gt;='Team &amp; Salaries'!$M60,MIN('Team &amp; Salaries'!$N60,'Team &amp; Salaries'!$P60),0),IF('Team &amp; Salaries'!$O60="Monthly",IF(CF$6='Team &amp; Salaries'!$M60,MIN('Team &amp; Salaries'!$N60,'Team &amp; Salaries'!$P60),IF(CF$6&gt;'Team &amp; Salaries'!$M60,MIN('Team &amp; Salaries'!$P60,CE147+'Team &amp; Salaries'!$N60),0)),IF('Team &amp; Salaries'!$O60="Quarterly",IF(CF$6='Team &amp; Salaries'!$M60,MIN('Team &amp; Salaries'!$N60,'Team &amp; Salaries'!$P60),IF(CF$6&gt;'Team &amp; Salaries'!$M60,IFERROR(MIN('Team &amp; Salaries'!$P60,IF(ISNUMBER(CA147),CA147,0)+'Team &amp; Salaries'!$N60),'Team &amp; Salaries'!$N60),0)),IF('Team &amp; Salaries'!$O60="Annually",IF(CF$6='Team &amp; Salaries'!$M60,MIN('Team &amp; Salaries'!$N60,'Team &amp; Salaries'!$P60),IF(CF$6&gt;'Team &amp; Salaries'!$M60,IFERROR(MIN('Team &amp; Salaries'!$P60,#REF!+'Team &amp; Salaries'!$N60),MIN('Team &amp; Salaries'!$N60,'Team &amp; Salaries'!$P60)),0))))))+IF($A147=Projections!$C$87,Revenue!CD$72,0)</f>
        <v>1</v>
      </c>
      <c r="CG147" s="286">
        <f>IF('Team &amp; Salaries'!$O60="Never",IF(CG$6&gt;='Team &amp; Salaries'!$M60,MIN('Team &amp; Salaries'!$N60,'Team &amp; Salaries'!$P60),0),IF('Team &amp; Salaries'!$O60="Monthly",IF(CG$6='Team &amp; Salaries'!$M60,MIN('Team &amp; Salaries'!$N60,'Team &amp; Salaries'!$P60),IF(CG$6&gt;'Team &amp; Salaries'!$M60,MIN('Team &amp; Salaries'!$P60,CF147+'Team &amp; Salaries'!$N60),0)),IF('Team &amp; Salaries'!$O60="Quarterly",IF(CG$6='Team &amp; Salaries'!$M60,MIN('Team &amp; Salaries'!$N60,'Team &amp; Salaries'!$P60),IF(CG$6&gt;'Team &amp; Salaries'!$M60,IFERROR(MIN('Team &amp; Salaries'!$P60,IF(ISNUMBER(CB147),CB147,0)+'Team &amp; Salaries'!$N60),'Team &amp; Salaries'!$N60),0)),IF('Team &amp; Salaries'!$O60="Annually",IF(CG$6='Team &amp; Salaries'!$M60,MIN('Team &amp; Salaries'!$N60,'Team &amp; Salaries'!$P60),IF(CG$6&gt;'Team &amp; Salaries'!$M60,IFERROR(MIN('Team &amp; Salaries'!$P60,#REF!+'Team &amp; Salaries'!$N60),MIN('Team &amp; Salaries'!$N60,'Team &amp; Salaries'!$P60)),0))))))+IF($A147=Projections!$C$87,Revenue!CE$72,0)</f>
        <v>1</v>
      </c>
      <c r="CH147" s="286">
        <f>IF('Team &amp; Salaries'!$O60="Never",IF(CH$6&gt;='Team &amp; Salaries'!$M60,MIN('Team &amp; Salaries'!$N60,'Team &amp; Salaries'!$P60),0),IF('Team &amp; Salaries'!$O60="Monthly",IF(CH$6='Team &amp; Salaries'!$M60,MIN('Team &amp; Salaries'!$N60,'Team &amp; Salaries'!$P60),IF(CH$6&gt;'Team &amp; Salaries'!$M60,MIN('Team &amp; Salaries'!$P60,CG147+'Team &amp; Salaries'!$N60),0)),IF('Team &amp; Salaries'!$O60="Quarterly",IF(CH$6='Team &amp; Salaries'!$M60,MIN('Team &amp; Salaries'!$N60,'Team &amp; Salaries'!$P60),IF(CH$6&gt;'Team &amp; Salaries'!$M60,IFERROR(MIN('Team &amp; Salaries'!$P60,IF(ISNUMBER(CC147),CC147,0)+'Team &amp; Salaries'!$N60),'Team &amp; Salaries'!$N60),0)),IF('Team &amp; Salaries'!$O60="Annually",IF(CH$6='Team &amp; Salaries'!$M60,MIN('Team &amp; Salaries'!$N60,'Team &amp; Salaries'!$P60),IF(CH$6&gt;'Team &amp; Salaries'!$M60,IFERROR(MIN('Team &amp; Salaries'!$P60,#REF!+'Team &amp; Salaries'!$N60),MIN('Team &amp; Salaries'!$N60,'Team &amp; Salaries'!$P60)),0))))))+IF($A147=Projections!$C$87,Revenue!CF$72,0)</f>
        <v>1</v>
      </c>
      <c r="CI147" s="286">
        <f>IF('Team &amp; Salaries'!$O60="Never",IF(CI$6&gt;='Team &amp; Salaries'!$M60,MIN('Team &amp; Salaries'!$N60,'Team &amp; Salaries'!$P60),0),IF('Team &amp; Salaries'!$O60="Monthly",IF(CI$6='Team &amp; Salaries'!$M60,MIN('Team &amp; Salaries'!$N60,'Team &amp; Salaries'!$P60),IF(CI$6&gt;'Team &amp; Salaries'!$M60,MIN('Team &amp; Salaries'!$P60,CH147+'Team &amp; Salaries'!$N60),0)),IF('Team &amp; Salaries'!$O60="Quarterly",IF(CI$6='Team &amp; Salaries'!$M60,MIN('Team &amp; Salaries'!$N60,'Team &amp; Salaries'!$P60),IF(CI$6&gt;'Team &amp; Salaries'!$M60,IFERROR(MIN('Team &amp; Salaries'!$P60,IF(ISNUMBER(CD147),CD147,0)+'Team &amp; Salaries'!$N60),'Team &amp; Salaries'!$N60),0)),IF('Team &amp; Salaries'!$O60="Annually",IF(CI$6='Team &amp; Salaries'!$M60,MIN('Team &amp; Salaries'!$N60,'Team &amp; Salaries'!$P60),IF(CI$6&gt;'Team &amp; Salaries'!$M60,IFERROR(MIN('Team &amp; Salaries'!$P60,#REF!+'Team &amp; Salaries'!$N60),MIN('Team &amp; Salaries'!$N60,'Team &amp; Salaries'!$P60)),0))))))+IF($A147=Projections!$C$87,Revenue!CG$72,0)</f>
        <v>1</v>
      </c>
      <c r="CJ147" s="286">
        <f>IF('Team &amp; Salaries'!$O60="Never",IF(CJ$6&gt;='Team &amp; Salaries'!$M60,MIN('Team &amp; Salaries'!$N60,'Team &amp; Salaries'!$P60),0),IF('Team &amp; Salaries'!$O60="Monthly",IF(CJ$6='Team &amp; Salaries'!$M60,MIN('Team &amp; Salaries'!$N60,'Team &amp; Salaries'!$P60),IF(CJ$6&gt;'Team &amp; Salaries'!$M60,MIN('Team &amp; Salaries'!$P60,CI147+'Team &amp; Salaries'!$N60),0)),IF('Team &amp; Salaries'!$O60="Quarterly",IF(CJ$6='Team &amp; Salaries'!$M60,MIN('Team &amp; Salaries'!$N60,'Team &amp; Salaries'!$P60),IF(CJ$6&gt;'Team &amp; Salaries'!$M60,IFERROR(MIN('Team &amp; Salaries'!$P60,IF(ISNUMBER(CE147),CE147,0)+'Team &amp; Salaries'!$N60),'Team &amp; Salaries'!$N60),0)),IF('Team &amp; Salaries'!$O60="Annually",IF(CJ$6='Team &amp; Salaries'!$M60,MIN('Team &amp; Salaries'!$N60,'Team &amp; Salaries'!$P60),IF(CJ$6&gt;'Team &amp; Salaries'!$M60,IFERROR(MIN('Team &amp; Salaries'!$P60,#REF!+'Team &amp; Salaries'!$N60),MIN('Team &amp; Salaries'!$N60,'Team &amp; Salaries'!$P60)),0))))))+IF($A147=Projections!$C$87,Revenue!CH$72,0)</f>
        <v>1</v>
      </c>
      <c r="CK147" s="286">
        <f>IF('Team &amp; Salaries'!$O60="Never",IF(CK$6&gt;='Team &amp; Salaries'!$M60,MIN('Team &amp; Salaries'!$N60,'Team &amp; Salaries'!$P60),0),IF('Team &amp; Salaries'!$O60="Monthly",IF(CK$6='Team &amp; Salaries'!$M60,MIN('Team &amp; Salaries'!$N60,'Team &amp; Salaries'!$P60),IF(CK$6&gt;'Team &amp; Salaries'!$M60,MIN('Team &amp; Salaries'!$P60,CJ147+'Team &amp; Salaries'!$N60),0)),IF('Team &amp; Salaries'!$O60="Quarterly",IF(CK$6='Team &amp; Salaries'!$M60,MIN('Team &amp; Salaries'!$N60,'Team &amp; Salaries'!$P60),IF(CK$6&gt;'Team &amp; Salaries'!$M60,IFERROR(MIN('Team &amp; Salaries'!$P60,IF(ISNUMBER(CF147),CF147,0)+'Team &amp; Salaries'!$N60),'Team &amp; Salaries'!$N60),0)),IF('Team &amp; Salaries'!$O60="Annually",IF(CK$6='Team &amp; Salaries'!$M60,MIN('Team &amp; Salaries'!$N60,'Team &amp; Salaries'!$P60),IF(CK$6&gt;'Team &amp; Salaries'!$M60,IFERROR(MIN('Team &amp; Salaries'!$P60,#REF!+'Team &amp; Salaries'!$N60),MIN('Team &amp; Salaries'!$N60,'Team &amp; Salaries'!$P60)),0))))))+IF($A147=Projections!$C$87,Revenue!CI$72,0)</f>
        <v>1</v>
      </c>
      <c r="CL147" s="286">
        <f>IF('Team &amp; Salaries'!$O60="Never",IF(CL$6&gt;='Team &amp; Salaries'!$M60,MIN('Team &amp; Salaries'!$N60,'Team &amp; Salaries'!$P60),0),IF('Team &amp; Salaries'!$O60="Monthly",IF(CL$6='Team &amp; Salaries'!$M60,MIN('Team &amp; Salaries'!$N60,'Team &amp; Salaries'!$P60),IF(CL$6&gt;'Team &amp; Salaries'!$M60,MIN('Team &amp; Salaries'!$P60,CK147+'Team &amp; Salaries'!$N60),0)),IF('Team &amp; Salaries'!$O60="Quarterly",IF(CL$6='Team &amp; Salaries'!$M60,MIN('Team &amp; Salaries'!$N60,'Team &amp; Salaries'!$P60),IF(CL$6&gt;'Team &amp; Salaries'!$M60,IFERROR(MIN('Team &amp; Salaries'!$P60,IF(ISNUMBER(CG147),CG147,0)+'Team &amp; Salaries'!$N60),'Team &amp; Salaries'!$N60),0)),IF('Team &amp; Salaries'!$O60="Annually",IF(CL$6='Team &amp; Salaries'!$M60,MIN('Team &amp; Salaries'!$N60,'Team &amp; Salaries'!$P60),IF(CL$6&gt;'Team &amp; Salaries'!$M60,IFERROR(MIN('Team &amp; Salaries'!$P60,#REF!+'Team &amp; Salaries'!$N60),MIN('Team &amp; Salaries'!$N60,'Team &amp; Salaries'!$P60)),0))))))+IF($A147=Projections!$C$87,Revenue!CJ$72,0)</f>
        <v>1</v>
      </c>
      <c r="CM147" s="286">
        <f>IF('Team &amp; Salaries'!$O60="Never",IF(CM$6&gt;='Team &amp; Salaries'!$M60,MIN('Team &amp; Salaries'!$N60,'Team &amp; Salaries'!$P60),0),IF('Team &amp; Salaries'!$O60="Monthly",IF(CM$6='Team &amp; Salaries'!$M60,MIN('Team &amp; Salaries'!$N60,'Team &amp; Salaries'!$P60),IF(CM$6&gt;'Team &amp; Salaries'!$M60,MIN('Team &amp; Salaries'!$P60,CL147+'Team &amp; Salaries'!$N60),0)),IF('Team &amp; Salaries'!$O60="Quarterly",IF(CM$6='Team &amp; Salaries'!$M60,MIN('Team &amp; Salaries'!$N60,'Team &amp; Salaries'!$P60),IF(CM$6&gt;'Team &amp; Salaries'!$M60,IFERROR(MIN('Team &amp; Salaries'!$P60,IF(ISNUMBER(CH147),CH147,0)+'Team &amp; Salaries'!$N60),'Team &amp; Salaries'!$N60),0)),IF('Team &amp; Salaries'!$O60="Annually",IF(CM$6='Team &amp; Salaries'!$M60,MIN('Team &amp; Salaries'!$N60,'Team &amp; Salaries'!$P60),IF(CM$6&gt;'Team &amp; Salaries'!$M60,IFERROR(MIN('Team &amp; Salaries'!$P60,#REF!+'Team &amp; Salaries'!$N60),MIN('Team &amp; Salaries'!$N60,'Team &amp; Salaries'!$P60)),0))))))+IF($A147=Projections!$C$87,Revenue!CK$72,0)</f>
        <v>1</v>
      </c>
      <c r="CN147" s="286">
        <f>IF('Team &amp; Salaries'!$O60="Never",IF(CN$6&gt;='Team &amp; Salaries'!$M60,MIN('Team &amp; Salaries'!$N60,'Team &amp; Salaries'!$P60),0),IF('Team &amp; Salaries'!$O60="Monthly",IF(CN$6='Team &amp; Salaries'!$M60,MIN('Team &amp; Salaries'!$N60,'Team &amp; Salaries'!$P60),IF(CN$6&gt;'Team &amp; Salaries'!$M60,MIN('Team &amp; Salaries'!$P60,CM147+'Team &amp; Salaries'!$N60),0)),IF('Team &amp; Salaries'!$O60="Quarterly",IF(CN$6='Team &amp; Salaries'!$M60,MIN('Team &amp; Salaries'!$N60,'Team &amp; Salaries'!$P60),IF(CN$6&gt;'Team &amp; Salaries'!$M60,IFERROR(MIN('Team &amp; Salaries'!$P60,IF(ISNUMBER(CI147),CI147,0)+'Team &amp; Salaries'!$N60),'Team &amp; Salaries'!$N60),0)),IF('Team &amp; Salaries'!$O60="Annually",IF(CN$6='Team &amp; Salaries'!$M60,MIN('Team &amp; Salaries'!$N60,'Team &amp; Salaries'!$P60),IF(CN$6&gt;'Team &amp; Salaries'!$M60,IFERROR(MIN('Team &amp; Salaries'!$P60,#REF!+'Team &amp; Salaries'!$N60),MIN('Team &amp; Salaries'!$N60,'Team &amp; Salaries'!$P60)),0))))))+IF($A147=Projections!$C$87,Revenue!CL$72,0)</f>
        <v>1</v>
      </c>
      <c r="CO147" s="286">
        <f>IF('Team &amp; Salaries'!$O60="Never",IF(CO$6&gt;='Team &amp; Salaries'!$M60,MIN('Team &amp; Salaries'!$N60,'Team &amp; Salaries'!$P60),0),IF('Team &amp; Salaries'!$O60="Monthly",IF(CO$6='Team &amp; Salaries'!$M60,MIN('Team &amp; Salaries'!$N60,'Team &amp; Salaries'!$P60),IF(CO$6&gt;'Team &amp; Salaries'!$M60,MIN('Team &amp; Salaries'!$P60,CN147+'Team &amp; Salaries'!$N60),0)),IF('Team &amp; Salaries'!$O60="Quarterly",IF(CO$6='Team &amp; Salaries'!$M60,MIN('Team &amp; Salaries'!$N60,'Team &amp; Salaries'!$P60),IF(CO$6&gt;'Team &amp; Salaries'!$M60,IFERROR(MIN('Team &amp; Salaries'!$P60,IF(ISNUMBER(CJ147),CJ147,0)+'Team &amp; Salaries'!$N60),'Team &amp; Salaries'!$N60),0)),IF('Team &amp; Salaries'!$O60="Annually",IF(CO$6='Team &amp; Salaries'!$M60,MIN('Team &amp; Salaries'!$N60,'Team &amp; Salaries'!$P60),IF(CO$6&gt;'Team &amp; Salaries'!$M60,IFERROR(MIN('Team &amp; Salaries'!$P60,#REF!+'Team &amp; Salaries'!$N60),MIN('Team &amp; Salaries'!$N60,'Team &amp; Salaries'!$P60)),0))))))+IF($A147=Projections!$C$87,Revenue!CM$72,0)</f>
        <v>1</v>
      </c>
      <c r="CP147" s="286">
        <f>IF('Team &amp; Salaries'!$O60="Never",IF(CP$6&gt;='Team &amp; Salaries'!$M60,MIN('Team &amp; Salaries'!$N60,'Team &amp; Salaries'!$P60),0),IF('Team &amp; Salaries'!$O60="Monthly",IF(CP$6='Team &amp; Salaries'!$M60,MIN('Team &amp; Salaries'!$N60,'Team &amp; Salaries'!$P60),IF(CP$6&gt;'Team &amp; Salaries'!$M60,MIN('Team &amp; Salaries'!$P60,CO147+'Team &amp; Salaries'!$N60),0)),IF('Team &amp; Salaries'!$O60="Quarterly",IF(CP$6='Team &amp; Salaries'!$M60,MIN('Team &amp; Salaries'!$N60,'Team &amp; Salaries'!$P60),IF(CP$6&gt;'Team &amp; Salaries'!$M60,IFERROR(MIN('Team &amp; Salaries'!$P60,IF(ISNUMBER(CK147),CK147,0)+'Team &amp; Salaries'!$N60),'Team &amp; Salaries'!$N60),0)),IF('Team &amp; Salaries'!$O60="Annually",IF(CP$6='Team &amp; Salaries'!$M60,MIN('Team &amp; Salaries'!$N60,'Team &amp; Salaries'!$P60),IF(CP$6&gt;'Team &amp; Salaries'!$M60,IFERROR(MIN('Team &amp; Salaries'!$P60,#REF!+'Team &amp; Salaries'!$N60),MIN('Team &amp; Salaries'!$N60,'Team &amp; Salaries'!$P60)),0))))))+IF($A147=Projections!$C$87,Revenue!CN$72,0)</f>
        <v>1</v>
      </c>
      <c r="CQ147" s="286">
        <f>IF('Team &amp; Salaries'!$O60="Never",IF(CQ$6&gt;='Team &amp; Salaries'!$M60,MIN('Team &amp; Salaries'!$N60,'Team &amp; Salaries'!$P60),0),IF('Team &amp; Salaries'!$O60="Monthly",IF(CQ$6='Team &amp; Salaries'!$M60,MIN('Team &amp; Salaries'!$N60,'Team &amp; Salaries'!$P60),IF(CQ$6&gt;'Team &amp; Salaries'!$M60,MIN('Team &amp; Salaries'!$P60,CP147+'Team &amp; Salaries'!$N60),0)),IF('Team &amp; Salaries'!$O60="Quarterly",IF(CQ$6='Team &amp; Salaries'!$M60,MIN('Team &amp; Salaries'!$N60,'Team &amp; Salaries'!$P60),IF(CQ$6&gt;'Team &amp; Salaries'!$M60,IFERROR(MIN('Team &amp; Salaries'!$P60,IF(ISNUMBER(CL147),CL147,0)+'Team &amp; Salaries'!$N60),'Team &amp; Salaries'!$N60),0)),IF('Team &amp; Salaries'!$O60="Annually",IF(CQ$6='Team &amp; Salaries'!$M60,MIN('Team &amp; Salaries'!$N60,'Team &amp; Salaries'!$P60),IF(CQ$6&gt;'Team &amp; Salaries'!$M60,IFERROR(MIN('Team &amp; Salaries'!$P60,#REF!+'Team &amp; Salaries'!$N60),MIN('Team &amp; Salaries'!$N60,'Team &amp; Salaries'!$P60)),0))))))+IF($A147=Projections!$C$87,Revenue!CO$72,0)</f>
        <v>1</v>
      </c>
      <c r="CR147" s="286">
        <f>IF('Team &amp; Salaries'!$O60="Never",IF(CR$6&gt;='Team &amp; Salaries'!$M60,MIN('Team &amp; Salaries'!$N60,'Team &amp; Salaries'!$P60),0),IF('Team &amp; Salaries'!$O60="Monthly",IF(CR$6='Team &amp; Salaries'!$M60,MIN('Team &amp; Salaries'!$N60,'Team &amp; Salaries'!$P60),IF(CR$6&gt;'Team &amp; Salaries'!$M60,MIN('Team &amp; Salaries'!$P60,CQ147+'Team &amp; Salaries'!$N60),0)),IF('Team &amp; Salaries'!$O60="Quarterly",IF(CR$6='Team &amp; Salaries'!$M60,MIN('Team &amp; Salaries'!$N60,'Team &amp; Salaries'!$P60),IF(CR$6&gt;'Team &amp; Salaries'!$M60,IFERROR(MIN('Team &amp; Salaries'!$P60,IF(ISNUMBER(CM147),CM147,0)+'Team &amp; Salaries'!$N60),'Team &amp; Salaries'!$N60),0)),IF('Team &amp; Salaries'!$O60="Annually",IF(CR$6='Team &amp; Salaries'!$M60,MIN('Team &amp; Salaries'!$N60,'Team &amp; Salaries'!$P60),IF(CR$6&gt;'Team &amp; Salaries'!$M60,IFERROR(MIN('Team &amp; Salaries'!$P60,#REF!+'Team &amp; Salaries'!$N60),MIN('Team &amp; Salaries'!$N60,'Team &amp; Salaries'!$P60)),0))))))+IF($A147=Projections!$C$87,Revenue!CP$72,0)</f>
        <v>1</v>
      </c>
      <c r="CS147" s="286">
        <f>IF('Team &amp; Salaries'!$O60="Never",IF(CS$6&gt;='Team &amp; Salaries'!$M60,MIN('Team &amp; Salaries'!$N60,'Team &amp; Salaries'!$P60),0),IF('Team &amp; Salaries'!$O60="Monthly",IF(CS$6='Team &amp; Salaries'!$M60,MIN('Team &amp; Salaries'!$N60,'Team &amp; Salaries'!$P60),IF(CS$6&gt;'Team &amp; Salaries'!$M60,MIN('Team &amp; Salaries'!$P60,CR147+'Team &amp; Salaries'!$N60),0)),IF('Team &amp; Salaries'!$O60="Quarterly",IF(CS$6='Team &amp; Salaries'!$M60,MIN('Team &amp; Salaries'!$N60,'Team &amp; Salaries'!$P60),IF(CS$6&gt;'Team &amp; Salaries'!$M60,IFERROR(MIN('Team &amp; Salaries'!$P60,IF(ISNUMBER(CN147),CN147,0)+'Team &amp; Salaries'!$N60),'Team &amp; Salaries'!$N60),0)),IF('Team &amp; Salaries'!$O60="Annually",IF(CS$6='Team &amp; Salaries'!$M60,MIN('Team &amp; Salaries'!$N60,'Team &amp; Salaries'!$P60),IF(CS$6&gt;'Team &amp; Salaries'!$M60,IFERROR(MIN('Team &amp; Salaries'!$P60,#REF!+'Team &amp; Salaries'!$N60),MIN('Team &amp; Salaries'!$N60,'Team &amp; Salaries'!$P60)),0))))))+IF($A147=Projections!$C$87,Revenue!CQ$72,0)</f>
        <v>1</v>
      </c>
      <c r="CT147" s="286">
        <f>IF('Team &amp; Salaries'!$O60="Never",IF(CT$6&gt;='Team &amp; Salaries'!$M60,MIN('Team &amp; Salaries'!$N60,'Team &amp; Salaries'!$P60),0),IF('Team &amp; Salaries'!$O60="Monthly",IF(CT$6='Team &amp; Salaries'!$M60,MIN('Team &amp; Salaries'!$N60,'Team &amp; Salaries'!$P60),IF(CT$6&gt;'Team &amp; Salaries'!$M60,MIN('Team &amp; Salaries'!$P60,CS147+'Team &amp; Salaries'!$N60),0)),IF('Team &amp; Salaries'!$O60="Quarterly",IF(CT$6='Team &amp; Salaries'!$M60,MIN('Team &amp; Salaries'!$N60,'Team &amp; Salaries'!$P60),IF(CT$6&gt;'Team &amp; Salaries'!$M60,IFERROR(MIN('Team &amp; Salaries'!$P60,IF(ISNUMBER(CO147),CO147,0)+'Team &amp; Salaries'!$N60),'Team &amp; Salaries'!$N60),0)),IF('Team &amp; Salaries'!$O60="Annually",IF(CT$6='Team &amp; Salaries'!$M60,MIN('Team &amp; Salaries'!$N60,'Team &amp; Salaries'!$P60),IF(CT$6&gt;'Team &amp; Salaries'!$M60,IFERROR(MIN('Team &amp; Salaries'!$P60,#REF!+'Team &amp; Salaries'!$N60),MIN('Team &amp; Salaries'!$N60,'Team &amp; Salaries'!$P60)),0))))))+IF($A147=Projections!$C$87,Revenue!CR$72,0)</f>
        <v>1</v>
      </c>
      <c r="CU147" s="286">
        <f>IF('Team &amp; Salaries'!$O60="Never",IF(CU$6&gt;='Team &amp; Salaries'!$M60,MIN('Team &amp; Salaries'!$N60,'Team &amp; Salaries'!$P60),0),IF('Team &amp; Salaries'!$O60="Monthly",IF(CU$6='Team &amp; Salaries'!$M60,MIN('Team &amp; Salaries'!$N60,'Team &amp; Salaries'!$P60),IF(CU$6&gt;'Team &amp; Salaries'!$M60,MIN('Team &amp; Salaries'!$P60,CT147+'Team &amp; Salaries'!$N60),0)),IF('Team &amp; Salaries'!$O60="Quarterly",IF(CU$6='Team &amp; Salaries'!$M60,MIN('Team &amp; Salaries'!$N60,'Team &amp; Salaries'!$P60),IF(CU$6&gt;'Team &amp; Salaries'!$M60,IFERROR(MIN('Team &amp; Salaries'!$P60,IF(ISNUMBER(CP147),CP147,0)+'Team &amp; Salaries'!$N60),'Team &amp; Salaries'!$N60),0)),IF('Team &amp; Salaries'!$O60="Annually",IF(CU$6='Team &amp; Salaries'!$M60,MIN('Team &amp; Salaries'!$N60,'Team &amp; Salaries'!$P60),IF(CU$6&gt;'Team &amp; Salaries'!$M60,IFERROR(MIN('Team &amp; Salaries'!$P60,#REF!+'Team &amp; Salaries'!$N60),MIN('Team &amp; Salaries'!$N60,'Team &amp; Salaries'!$P60)),0))))))+IF($A147=Projections!$C$87,Revenue!CS$72,0)</f>
        <v>1</v>
      </c>
      <c r="CV147" s="286">
        <f>IF('Team &amp; Salaries'!$O60="Never",IF(CV$6&gt;='Team &amp; Salaries'!$M60,MIN('Team &amp; Salaries'!$N60,'Team &amp; Salaries'!$P60),0),IF('Team &amp; Salaries'!$O60="Monthly",IF(CV$6='Team &amp; Salaries'!$M60,MIN('Team &amp; Salaries'!$N60,'Team &amp; Salaries'!$P60),IF(CV$6&gt;'Team &amp; Salaries'!$M60,MIN('Team &amp; Salaries'!$P60,CU147+'Team &amp; Salaries'!$N60),0)),IF('Team &amp; Salaries'!$O60="Quarterly",IF(CV$6='Team &amp; Salaries'!$M60,MIN('Team &amp; Salaries'!$N60,'Team &amp; Salaries'!$P60),IF(CV$6&gt;'Team &amp; Salaries'!$M60,IFERROR(MIN('Team &amp; Salaries'!$P60,IF(ISNUMBER(CQ147),CQ147,0)+'Team &amp; Salaries'!$N60),'Team &amp; Salaries'!$N60),0)),IF('Team &amp; Salaries'!$O60="Annually",IF(CV$6='Team &amp; Salaries'!$M60,MIN('Team &amp; Salaries'!$N60,'Team &amp; Salaries'!$P60),IF(CV$6&gt;'Team &amp; Salaries'!$M60,IFERROR(MIN('Team &amp; Salaries'!$P60,#REF!+'Team &amp; Salaries'!$N60),MIN('Team &amp; Salaries'!$N60,'Team &amp; Salaries'!$P60)),0))))))+IF($A147=Projections!$C$87,Revenue!CT$72,0)</f>
        <v>1</v>
      </c>
      <c r="CW147" s="286">
        <f>IF('Team &amp; Salaries'!$O60="Never",IF(CW$6&gt;='Team &amp; Salaries'!$M60,MIN('Team &amp; Salaries'!$N60,'Team &amp; Salaries'!$P60),0),IF('Team &amp; Salaries'!$O60="Monthly",IF(CW$6='Team &amp; Salaries'!$M60,MIN('Team &amp; Salaries'!$N60,'Team &amp; Salaries'!$P60),IF(CW$6&gt;'Team &amp; Salaries'!$M60,MIN('Team &amp; Salaries'!$P60,CV147+'Team &amp; Salaries'!$N60),0)),IF('Team &amp; Salaries'!$O60="Quarterly",IF(CW$6='Team &amp; Salaries'!$M60,MIN('Team &amp; Salaries'!$N60,'Team &amp; Salaries'!$P60),IF(CW$6&gt;'Team &amp; Salaries'!$M60,IFERROR(MIN('Team &amp; Salaries'!$P60,IF(ISNUMBER(CR147),CR147,0)+'Team &amp; Salaries'!$N60),'Team &amp; Salaries'!$N60),0)),IF('Team &amp; Salaries'!$O60="Annually",IF(CW$6='Team &amp; Salaries'!$M60,MIN('Team &amp; Salaries'!$N60,'Team &amp; Salaries'!$P60),IF(CW$6&gt;'Team &amp; Salaries'!$M60,IFERROR(MIN('Team &amp; Salaries'!$P60,#REF!+'Team &amp; Salaries'!$N60),MIN('Team &amp; Salaries'!$N60,'Team &amp; Salaries'!$P60)),0))))))+IF($A147=Projections!$C$87,Revenue!CU$72,0)</f>
        <v>1</v>
      </c>
      <c r="CX147" s="286">
        <f>IF('Team &amp; Salaries'!$O60="Never",IF(CX$6&gt;='Team &amp; Salaries'!$M60,MIN('Team &amp; Salaries'!$N60,'Team &amp; Salaries'!$P60),0),IF('Team &amp; Salaries'!$O60="Monthly",IF(CX$6='Team &amp; Salaries'!$M60,MIN('Team &amp; Salaries'!$N60,'Team &amp; Salaries'!$P60),IF(CX$6&gt;'Team &amp; Salaries'!$M60,MIN('Team &amp; Salaries'!$P60,CW147+'Team &amp; Salaries'!$N60),0)),IF('Team &amp; Salaries'!$O60="Quarterly",IF(CX$6='Team &amp; Salaries'!$M60,MIN('Team &amp; Salaries'!$N60,'Team &amp; Salaries'!$P60),IF(CX$6&gt;'Team &amp; Salaries'!$M60,IFERROR(MIN('Team &amp; Salaries'!$P60,IF(ISNUMBER(CS147),CS147,0)+'Team &amp; Salaries'!$N60),'Team &amp; Salaries'!$N60),0)),IF('Team &amp; Salaries'!$O60="Annually",IF(CX$6='Team &amp; Salaries'!$M60,MIN('Team &amp; Salaries'!$N60,'Team &amp; Salaries'!$P60),IF(CX$6&gt;'Team &amp; Salaries'!$M60,IFERROR(MIN('Team &amp; Salaries'!$P60,#REF!+'Team &amp; Salaries'!$N60),MIN('Team &amp; Salaries'!$N60,'Team &amp; Salaries'!$P60)),0))))))+IF($A147=Projections!$C$87,Revenue!CV$72,0)</f>
        <v>1</v>
      </c>
      <c r="CY147" s="286">
        <f>IF('Team &amp; Salaries'!$O60="Never",IF(CY$6&gt;='Team &amp; Salaries'!$M60,MIN('Team &amp; Salaries'!$N60,'Team &amp; Salaries'!$P60),0),IF('Team &amp; Salaries'!$O60="Monthly",IF(CY$6='Team &amp; Salaries'!$M60,MIN('Team &amp; Salaries'!$N60,'Team &amp; Salaries'!$P60),IF(CY$6&gt;'Team &amp; Salaries'!$M60,MIN('Team &amp; Salaries'!$P60,CX147+'Team &amp; Salaries'!$N60),0)),IF('Team &amp; Salaries'!$O60="Quarterly",IF(CY$6='Team &amp; Salaries'!$M60,MIN('Team &amp; Salaries'!$N60,'Team &amp; Salaries'!$P60),IF(CY$6&gt;'Team &amp; Salaries'!$M60,IFERROR(MIN('Team &amp; Salaries'!$P60,IF(ISNUMBER(CT147),CT147,0)+'Team &amp; Salaries'!$N60),'Team &amp; Salaries'!$N60),0)),IF('Team &amp; Salaries'!$O60="Annually",IF(CY$6='Team &amp; Salaries'!$M60,MIN('Team &amp; Salaries'!$N60,'Team &amp; Salaries'!$P60),IF(CY$6&gt;'Team &amp; Salaries'!$M60,IFERROR(MIN('Team &amp; Salaries'!$P60,#REF!+'Team &amp; Salaries'!$N60),MIN('Team &amp; Salaries'!$N60,'Team &amp; Salaries'!$P60)),0))))))+IF($A147=Projections!$C$87,Revenue!CW$72,0)</f>
        <v>1</v>
      </c>
      <c r="CZ147" s="286">
        <f>IF('Team &amp; Salaries'!$O60="Never",IF(CZ$6&gt;='Team &amp; Salaries'!$M60,MIN('Team &amp; Salaries'!$N60,'Team &amp; Salaries'!$P60),0),IF('Team &amp; Salaries'!$O60="Monthly",IF(CZ$6='Team &amp; Salaries'!$M60,MIN('Team &amp; Salaries'!$N60,'Team &amp; Salaries'!$P60),IF(CZ$6&gt;'Team &amp; Salaries'!$M60,MIN('Team &amp; Salaries'!$P60,CY147+'Team &amp; Salaries'!$N60),0)),IF('Team &amp; Salaries'!$O60="Quarterly",IF(CZ$6='Team &amp; Salaries'!$M60,MIN('Team &amp; Salaries'!$N60,'Team &amp; Salaries'!$P60),IF(CZ$6&gt;'Team &amp; Salaries'!$M60,IFERROR(MIN('Team &amp; Salaries'!$P60,IF(ISNUMBER(CU147),CU147,0)+'Team &amp; Salaries'!$N60),'Team &amp; Salaries'!$N60),0)),IF('Team &amp; Salaries'!$O60="Annually",IF(CZ$6='Team &amp; Salaries'!$M60,MIN('Team &amp; Salaries'!$N60,'Team &amp; Salaries'!$P60),IF(CZ$6&gt;'Team &amp; Salaries'!$M60,IFERROR(MIN('Team &amp; Salaries'!$P60,#REF!+'Team &amp; Salaries'!$N60),MIN('Team &amp; Salaries'!$N60,'Team &amp; Salaries'!$P60)),0))))))+IF($A147=Projections!$C$87,Revenue!CX$72,0)</f>
        <v>1</v>
      </c>
      <c r="DA147" s="286">
        <f>IF('Team &amp; Salaries'!$O60="Never",IF(DA$6&gt;='Team &amp; Salaries'!$M60,MIN('Team &amp; Salaries'!$N60,'Team &amp; Salaries'!$P60),0),IF('Team &amp; Salaries'!$O60="Monthly",IF(DA$6='Team &amp; Salaries'!$M60,MIN('Team &amp; Salaries'!$N60,'Team &amp; Salaries'!$P60),IF(DA$6&gt;'Team &amp; Salaries'!$M60,MIN('Team &amp; Salaries'!$P60,CZ147+'Team &amp; Salaries'!$N60),0)),IF('Team &amp; Salaries'!$O60="Quarterly",IF(DA$6='Team &amp; Salaries'!$M60,MIN('Team &amp; Salaries'!$N60,'Team &amp; Salaries'!$P60),IF(DA$6&gt;'Team &amp; Salaries'!$M60,IFERROR(MIN('Team &amp; Salaries'!$P60,IF(ISNUMBER(CV147),CV147,0)+'Team &amp; Salaries'!$N60),'Team &amp; Salaries'!$N60),0)),IF('Team &amp; Salaries'!$O60="Annually",IF(DA$6='Team &amp; Salaries'!$M60,MIN('Team &amp; Salaries'!$N60,'Team &amp; Salaries'!$P60),IF(DA$6&gt;'Team &amp; Salaries'!$M60,IFERROR(MIN('Team &amp; Salaries'!$P60,#REF!+'Team &amp; Salaries'!$N60),MIN('Team &amp; Salaries'!$N60,'Team &amp; Salaries'!$P60)),0))))))+IF($A147=Projections!$C$87,Revenue!CY$72,0)</f>
        <v>1</v>
      </c>
      <c r="DB147" s="286">
        <f>IF('Team &amp; Salaries'!$O60="Never",IF(DB$6&gt;='Team &amp; Salaries'!$M60,MIN('Team &amp; Salaries'!$N60,'Team &amp; Salaries'!$P60),0),IF('Team &amp; Salaries'!$O60="Monthly",IF(DB$6='Team &amp; Salaries'!$M60,MIN('Team &amp; Salaries'!$N60,'Team &amp; Salaries'!$P60),IF(DB$6&gt;'Team &amp; Salaries'!$M60,MIN('Team &amp; Salaries'!$P60,DA147+'Team &amp; Salaries'!$N60),0)),IF('Team &amp; Salaries'!$O60="Quarterly",IF(DB$6='Team &amp; Salaries'!$M60,MIN('Team &amp; Salaries'!$N60,'Team &amp; Salaries'!$P60),IF(DB$6&gt;'Team &amp; Salaries'!$M60,IFERROR(MIN('Team &amp; Salaries'!$P60,IF(ISNUMBER(CW147),CW147,0)+'Team &amp; Salaries'!$N60),'Team &amp; Salaries'!$N60),0)),IF('Team &amp; Salaries'!$O60="Annually",IF(DB$6='Team &amp; Salaries'!$M60,MIN('Team &amp; Salaries'!$N60,'Team &amp; Salaries'!$P60),IF(DB$6&gt;'Team &amp; Salaries'!$M60,IFERROR(MIN('Team &amp; Salaries'!$P60,#REF!+'Team &amp; Salaries'!$N60),MIN('Team &amp; Salaries'!$N60,'Team &amp; Salaries'!$P60)),0))))))+IF($A147=Projections!$C$87,Revenue!CZ$72,0)</f>
        <v>1</v>
      </c>
      <c r="DC147" s="286">
        <f>IF('Team &amp; Salaries'!$O60="Never",IF(DC$6&gt;='Team &amp; Salaries'!$M60,MIN('Team &amp; Salaries'!$N60,'Team &amp; Salaries'!$P60),0),IF('Team &amp; Salaries'!$O60="Monthly",IF(DC$6='Team &amp; Salaries'!$M60,MIN('Team &amp; Salaries'!$N60,'Team &amp; Salaries'!$P60),IF(DC$6&gt;'Team &amp; Salaries'!$M60,MIN('Team &amp; Salaries'!$P60,DB147+'Team &amp; Salaries'!$N60),0)),IF('Team &amp; Salaries'!$O60="Quarterly",IF(DC$6='Team &amp; Salaries'!$M60,MIN('Team &amp; Salaries'!$N60,'Team &amp; Salaries'!$P60),IF(DC$6&gt;'Team &amp; Salaries'!$M60,IFERROR(MIN('Team &amp; Salaries'!$P60,IF(ISNUMBER(CX147),CX147,0)+'Team &amp; Salaries'!$N60),'Team &amp; Salaries'!$N60),0)),IF('Team &amp; Salaries'!$O60="Annually",IF(DC$6='Team &amp; Salaries'!$M60,MIN('Team &amp; Salaries'!$N60,'Team &amp; Salaries'!$P60),IF(DC$6&gt;'Team &amp; Salaries'!$M60,IFERROR(MIN('Team &amp; Salaries'!$P60,#REF!+'Team &amp; Salaries'!$N60),MIN('Team &amp; Salaries'!$N60,'Team &amp; Salaries'!$P60)),0))))))+IF($A147=Projections!$C$87,Revenue!DA$72,0)</f>
        <v>1</v>
      </c>
      <c r="DD147" s="286">
        <f>IF('Team &amp; Salaries'!$O60="Never",IF(DD$6&gt;='Team &amp; Salaries'!$M60,MIN('Team &amp; Salaries'!$N60,'Team &amp; Salaries'!$P60),0),IF('Team &amp; Salaries'!$O60="Monthly",IF(DD$6='Team &amp; Salaries'!$M60,MIN('Team &amp; Salaries'!$N60,'Team &amp; Salaries'!$P60),IF(DD$6&gt;'Team &amp; Salaries'!$M60,MIN('Team &amp; Salaries'!$P60,DC147+'Team &amp; Salaries'!$N60),0)),IF('Team &amp; Salaries'!$O60="Quarterly",IF(DD$6='Team &amp; Salaries'!$M60,MIN('Team &amp; Salaries'!$N60,'Team &amp; Salaries'!$P60),IF(DD$6&gt;'Team &amp; Salaries'!$M60,IFERROR(MIN('Team &amp; Salaries'!$P60,IF(ISNUMBER(CY147),CY147,0)+'Team &amp; Salaries'!$N60),'Team &amp; Salaries'!$N60),0)),IF('Team &amp; Salaries'!$O60="Annually",IF(DD$6='Team &amp; Salaries'!$M60,MIN('Team &amp; Salaries'!$N60,'Team &amp; Salaries'!$P60),IF(DD$6&gt;'Team &amp; Salaries'!$M60,IFERROR(MIN('Team &amp; Salaries'!$P60,#REF!+'Team &amp; Salaries'!$N60),MIN('Team &amp; Salaries'!$N60,'Team &amp; Salaries'!$P60)),0))))))+IF($A147=Projections!$C$87,Revenue!DB$72,0)</f>
        <v>1</v>
      </c>
      <c r="DE147" s="286">
        <f>IF('Team &amp; Salaries'!$O60="Never",IF(DE$6&gt;='Team &amp; Salaries'!$M60,MIN('Team &amp; Salaries'!$N60,'Team &amp; Salaries'!$P60),0),IF('Team &amp; Salaries'!$O60="Monthly",IF(DE$6='Team &amp; Salaries'!$M60,MIN('Team &amp; Salaries'!$N60,'Team &amp; Salaries'!$P60),IF(DE$6&gt;'Team &amp; Salaries'!$M60,MIN('Team &amp; Salaries'!$P60,DD147+'Team &amp; Salaries'!$N60),0)),IF('Team &amp; Salaries'!$O60="Quarterly",IF(DE$6='Team &amp; Salaries'!$M60,MIN('Team &amp; Salaries'!$N60,'Team &amp; Salaries'!$P60),IF(DE$6&gt;'Team &amp; Salaries'!$M60,IFERROR(MIN('Team &amp; Salaries'!$P60,IF(ISNUMBER(CZ147),CZ147,0)+'Team &amp; Salaries'!$N60),'Team &amp; Salaries'!$N60),0)),IF('Team &amp; Salaries'!$O60="Annually",IF(DE$6='Team &amp; Salaries'!$M60,MIN('Team &amp; Salaries'!$N60,'Team &amp; Salaries'!$P60),IF(DE$6&gt;'Team &amp; Salaries'!$M60,IFERROR(MIN('Team &amp; Salaries'!$P60,#REF!+'Team &amp; Salaries'!$N60),MIN('Team &amp; Salaries'!$N60,'Team &amp; Salaries'!$P60)),0))))))+IF($A147=Projections!$C$87,Revenue!DC$72,0)</f>
        <v>1</v>
      </c>
      <c r="DF147" s="286">
        <f>IF('Team &amp; Salaries'!$O60="Never",IF(DF$6&gt;='Team &amp; Salaries'!$M60,MIN('Team &amp; Salaries'!$N60,'Team &amp; Salaries'!$P60),0),IF('Team &amp; Salaries'!$O60="Monthly",IF(DF$6='Team &amp; Salaries'!$M60,MIN('Team &amp; Salaries'!$N60,'Team &amp; Salaries'!$P60),IF(DF$6&gt;'Team &amp; Salaries'!$M60,MIN('Team &amp; Salaries'!$P60,DE147+'Team &amp; Salaries'!$N60),0)),IF('Team &amp; Salaries'!$O60="Quarterly",IF(DF$6='Team &amp; Salaries'!$M60,MIN('Team &amp; Salaries'!$N60,'Team &amp; Salaries'!$P60),IF(DF$6&gt;'Team &amp; Salaries'!$M60,IFERROR(MIN('Team &amp; Salaries'!$P60,IF(ISNUMBER(DA147),DA147,0)+'Team &amp; Salaries'!$N60),'Team &amp; Salaries'!$N60),0)),IF('Team &amp; Salaries'!$O60="Annually",IF(DF$6='Team &amp; Salaries'!$M60,MIN('Team &amp; Salaries'!$N60,'Team &amp; Salaries'!$P60),IF(DF$6&gt;'Team &amp; Salaries'!$M60,IFERROR(MIN('Team &amp; Salaries'!$P60,#REF!+'Team &amp; Salaries'!$N60),MIN('Team &amp; Salaries'!$N60,'Team &amp; Salaries'!$P60)),0))))))+IF($A147=Projections!$C$87,Revenue!DD$72,0)</f>
        <v>1</v>
      </c>
      <c r="DG147" s="286">
        <f>IF('Team &amp; Salaries'!$O60="Never",IF(DG$6&gt;='Team &amp; Salaries'!$M60,MIN('Team &amp; Salaries'!$N60,'Team &amp; Salaries'!$P60),0),IF('Team &amp; Salaries'!$O60="Monthly",IF(DG$6='Team &amp; Salaries'!$M60,MIN('Team &amp; Salaries'!$N60,'Team &amp; Salaries'!$P60),IF(DG$6&gt;'Team &amp; Salaries'!$M60,MIN('Team &amp; Salaries'!$P60,DF147+'Team &amp; Salaries'!$N60),0)),IF('Team &amp; Salaries'!$O60="Quarterly",IF(DG$6='Team &amp; Salaries'!$M60,MIN('Team &amp; Salaries'!$N60,'Team &amp; Salaries'!$P60),IF(DG$6&gt;'Team &amp; Salaries'!$M60,IFERROR(MIN('Team &amp; Salaries'!$P60,IF(ISNUMBER(DB147),DB147,0)+'Team &amp; Salaries'!$N60),'Team &amp; Salaries'!$N60),0)),IF('Team &amp; Salaries'!$O60="Annually",IF(DG$6='Team &amp; Salaries'!$M60,MIN('Team &amp; Salaries'!$N60,'Team &amp; Salaries'!$P60),IF(DG$6&gt;'Team &amp; Salaries'!$M60,IFERROR(MIN('Team &amp; Salaries'!$P60,#REF!+'Team &amp; Salaries'!$N60),MIN('Team &amp; Salaries'!$N60,'Team &amp; Salaries'!$P60)),0))))))+IF($A147=Projections!$C$87,Revenue!DE$72,0)</f>
        <v>1</v>
      </c>
      <c r="DH147" s="286">
        <f>IF('Team &amp; Salaries'!$O60="Never",IF(DH$6&gt;='Team &amp; Salaries'!$M60,MIN('Team &amp; Salaries'!$N60,'Team &amp; Salaries'!$P60),0),IF('Team &amp; Salaries'!$O60="Monthly",IF(DH$6='Team &amp; Salaries'!$M60,MIN('Team &amp; Salaries'!$N60,'Team &amp; Salaries'!$P60),IF(DH$6&gt;'Team &amp; Salaries'!$M60,MIN('Team &amp; Salaries'!$P60,DG147+'Team &amp; Salaries'!$N60),0)),IF('Team &amp; Salaries'!$O60="Quarterly",IF(DH$6='Team &amp; Salaries'!$M60,MIN('Team &amp; Salaries'!$N60,'Team &amp; Salaries'!$P60),IF(DH$6&gt;'Team &amp; Salaries'!$M60,IFERROR(MIN('Team &amp; Salaries'!$P60,IF(ISNUMBER(DC147),DC147,0)+'Team &amp; Salaries'!$N60),'Team &amp; Salaries'!$N60),0)),IF('Team &amp; Salaries'!$O60="Annually",IF(DH$6='Team &amp; Salaries'!$M60,MIN('Team &amp; Salaries'!$N60,'Team &amp; Salaries'!$P60),IF(DH$6&gt;'Team &amp; Salaries'!$M60,IFERROR(MIN('Team &amp; Salaries'!$P60,#REF!+'Team &amp; Salaries'!$N60),MIN('Team &amp; Salaries'!$N60,'Team &amp; Salaries'!$P60)),0))))))+IF($A147=Projections!$C$87,Revenue!DF$72,0)</f>
        <v>1</v>
      </c>
      <c r="DI147" s="286">
        <f>IF('Team &amp; Salaries'!$O60="Never",IF(DI$6&gt;='Team &amp; Salaries'!$M60,MIN('Team &amp; Salaries'!$N60,'Team &amp; Salaries'!$P60),0),IF('Team &amp; Salaries'!$O60="Monthly",IF(DI$6='Team &amp; Salaries'!$M60,MIN('Team &amp; Salaries'!$N60,'Team &amp; Salaries'!$P60),IF(DI$6&gt;'Team &amp; Salaries'!$M60,MIN('Team &amp; Salaries'!$P60,DH147+'Team &amp; Salaries'!$N60),0)),IF('Team &amp; Salaries'!$O60="Quarterly",IF(DI$6='Team &amp; Salaries'!$M60,MIN('Team &amp; Salaries'!$N60,'Team &amp; Salaries'!$P60),IF(DI$6&gt;'Team &amp; Salaries'!$M60,IFERROR(MIN('Team &amp; Salaries'!$P60,IF(ISNUMBER(DD147),DD147,0)+'Team &amp; Salaries'!$N60),'Team &amp; Salaries'!$N60),0)),IF('Team &amp; Salaries'!$O60="Annually",IF(DI$6='Team &amp; Salaries'!$M60,MIN('Team &amp; Salaries'!$N60,'Team &amp; Salaries'!$P60),IF(DI$6&gt;'Team &amp; Salaries'!$M60,IFERROR(MIN('Team &amp; Salaries'!$P60,#REF!+'Team &amp; Salaries'!$N60),MIN('Team &amp; Salaries'!$N60,'Team &amp; Salaries'!$P60)),0))))))+IF($A147=Projections!$C$87,Revenue!DG$72,0)</f>
        <v>1</v>
      </c>
    </row>
    <row r="148" spans="1:113" customFormat="1" ht="16">
      <c r="A148" s="114" t="str">
        <f>'Team &amp; Salaries'!A61</f>
        <v>Junior Customer Support</v>
      </c>
      <c r="B148" s="114"/>
      <c r="C148" s="114"/>
      <c r="D148" s="285"/>
      <c r="E148" s="361" t="s">
        <v>193</v>
      </c>
      <c r="F148" s="286">
        <f>IF('Team &amp; Salaries'!$O61="Never",IF(F$6&gt;='Team &amp; Salaries'!$M61,MIN('Team &amp; Salaries'!$N61,'Team &amp; Salaries'!$P61),0),IF('Team &amp; Salaries'!$O61="Monthly",IF(F$6='Team &amp; Salaries'!$M61,MIN('Team &amp; Salaries'!$N61,'Team &amp; Salaries'!$P61),IF(F$6&gt;'Team &amp; Salaries'!$M61,MIN('Team &amp; Salaries'!$P61,E148+'Team &amp; Salaries'!$N61),0)),IF('Team &amp; Salaries'!$O61="Quarterly",IF(F$6='Team &amp; Salaries'!$M61,MIN('Team &amp; Salaries'!$N61,'Team &amp; Salaries'!$P61),IF(F$6&gt;'Team &amp; Salaries'!$M61,IFERROR(MIN('Team &amp; Salaries'!$P61,IF(ISNUMBER(A148),A148,0)+'Team &amp; Salaries'!$N61),'Team &amp; Salaries'!$N61),0)),IF('Team &amp; Salaries'!$O61="Annually",IF(F$6='Team &amp; Salaries'!$M61,MIN('Team &amp; Salaries'!$N61,'Team &amp; Salaries'!$P61),IF(F$6&gt;'Team &amp; Salaries'!$M61,IFERROR(MIN('Team &amp; Salaries'!$P61,#REF!+'Team &amp; Salaries'!$N61),MIN('Team &amp; Salaries'!$N61,'Team &amp; Salaries'!$P61)),0))))))+IF($A148=Projections!$C$87,Revenue!D$72,0)</f>
        <v>0</v>
      </c>
      <c r="G148" s="286">
        <f>IF('Team &amp; Salaries'!$O61="Never",IF(G$6&gt;='Team &amp; Salaries'!$M61,MIN('Team &amp; Salaries'!$N61,'Team &amp; Salaries'!$P61),0),IF('Team &amp; Salaries'!$O61="Monthly",IF(G$6='Team &amp; Salaries'!$M61,MIN('Team &amp; Salaries'!$N61,'Team &amp; Salaries'!$P61),IF(G$6&gt;'Team &amp; Salaries'!$M61,MIN('Team &amp; Salaries'!$P61,F148+'Team &amp; Salaries'!$N61),0)),IF('Team &amp; Salaries'!$O61="Quarterly",IF(G$6='Team &amp; Salaries'!$M61,MIN('Team &amp; Salaries'!$N61,'Team &amp; Salaries'!$P61),IF(G$6&gt;'Team &amp; Salaries'!$M61,IFERROR(MIN('Team &amp; Salaries'!$P61,IF(ISNUMBER(B148),B148,0)+'Team &amp; Salaries'!$N61),'Team &amp; Salaries'!$N61),0)),IF('Team &amp; Salaries'!$O61="Annually",IF(G$6='Team &amp; Salaries'!$M61,MIN('Team &amp; Salaries'!$N61,'Team &amp; Salaries'!$P61),IF(G$6&gt;'Team &amp; Salaries'!$M61,IFERROR(MIN('Team &amp; Salaries'!$P61,#REF!+'Team &amp; Salaries'!$N61),MIN('Team &amp; Salaries'!$N61,'Team &amp; Salaries'!$P61)),0))))))+IF($A148=Projections!$C$87,Revenue!E$72,0)</f>
        <v>0</v>
      </c>
      <c r="H148" s="286">
        <f>IF('Team &amp; Salaries'!$O61="Never",IF(H$6&gt;='Team &amp; Salaries'!$M61,MIN('Team &amp; Salaries'!$N61,'Team &amp; Salaries'!$P61),0),IF('Team &amp; Salaries'!$O61="Monthly",IF(H$6='Team &amp; Salaries'!$M61,MIN('Team &amp; Salaries'!$N61,'Team &amp; Salaries'!$P61),IF(H$6&gt;'Team &amp; Salaries'!$M61,MIN('Team &amp; Salaries'!$P61,G148+'Team &amp; Salaries'!$N61),0)),IF('Team &amp; Salaries'!$O61="Quarterly",IF(H$6='Team &amp; Salaries'!$M61,MIN('Team &amp; Salaries'!$N61,'Team &amp; Salaries'!$P61),IF(H$6&gt;'Team &amp; Salaries'!$M61,IFERROR(MIN('Team &amp; Salaries'!$P61,IF(ISNUMBER(C148),C148,0)+'Team &amp; Salaries'!$N61),'Team &amp; Salaries'!$N61),0)),IF('Team &amp; Salaries'!$O61="Annually",IF(H$6='Team &amp; Salaries'!$M61,MIN('Team &amp; Salaries'!$N61,'Team &amp; Salaries'!$P61),IF(H$6&gt;'Team &amp; Salaries'!$M61,IFERROR(MIN('Team &amp; Salaries'!$P61,#REF!+'Team &amp; Salaries'!$N61),MIN('Team &amp; Salaries'!$N61,'Team &amp; Salaries'!$P61)),0))))))+IF($A148=Projections!$C$87,Revenue!F$72,0)</f>
        <v>0</v>
      </c>
      <c r="I148" s="286">
        <f>IF('Team &amp; Salaries'!$O61="Never",IF(I$6&gt;='Team &amp; Salaries'!$M61,MIN('Team &amp; Salaries'!$N61,'Team &amp; Salaries'!$P61),0),IF('Team &amp; Salaries'!$O61="Monthly",IF(I$6='Team &amp; Salaries'!$M61,MIN('Team &amp; Salaries'!$N61,'Team &amp; Salaries'!$P61),IF(I$6&gt;'Team &amp; Salaries'!$M61,MIN('Team &amp; Salaries'!$P61,H148+'Team &amp; Salaries'!$N61),0)),IF('Team &amp; Salaries'!$O61="Quarterly",IF(I$6='Team &amp; Salaries'!$M61,MIN('Team &amp; Salaries'!$N61,'Team &amp; Salaries'!$P61),IF(I$6&gt;'Team &amp; Salaries'!$M61,IFERROR(MIN('Team &amp; Salaries'!$P61,IF(ISNUMBER(D148),D148,0)+'Team &amp; Salaries'!$N61),'Team &amp; Salaries'!$N61),0)),IF('Team &amp; Salaries'!$O61="Annually",IF(I$6='Team &amp; Salaries'!$M61,MIN('Team &amp; Salaries'!$N61,'Team &amp; Salaries'!$P61),IF(I$6&gt;'Team &amp; Salaries'!$M61,IFERROR(MIN('Team &amp; Salaries'!$P61,#REF!+'Team &amp; Salaries'!$N61),MIN('Team &amp; Salaries'!$N61,'Team &amp; Salaries'!$P61)),0))))))+IF($A148=Projections!$C$87,Revenue!G$72,0)</f>
        <v>0</v>
      </c>
      <c r="J148" s="286">
        <f>IF('Team &amp; Salaries'!$O61="Never",IF(J$6&gt;='Team &amp; Salaries'!$M61,MIN('Team &amp; Salaries'!$N61,'Team &amp; Salaries'!$P61),0),IF('Team &amp; Salaries'!$O61="Monthly",IF(J$6='Team &amp; Salaries'!$M61,MIN('Team &amp; Salaries'!$N61,'Team &amp; Salaries'!$P61),IF(J$6&gt;'Team &amp; Salaries'!$M61,MIN('Team &amp; Salaries'!$P61,I148+'Team &amp; Salaries'!$N61),0)),IF('Team &amp; Salaries'!$O61="Quarterly",IF(J$6='Team &amp; Salaries'!$M61,MIN('Team &amp; Salaries'!$N61,'Team &amp; Salaries'!$P61),IF(J$6&gt;'Team &amp; Salaries'!$M61,IFERROR(MIN('Team &amp; Salaries'!$P61,IF(ISNUMBER(E148),E148,0)+'Team &amp; Salaries'!$N61),'Team &amp; Salaries'!$N61),0)),IF('Team &amp; Salaries'!$O61="Annually",IF(J$6='Team &amp; Salaries'!$M61,MIN('Team &amp; Salaries'!$N61,'Team &amp; Salaries'!$P61),IF(J$6&gt;'Team &amp; Salaries'!$M61,IFERROR(MIN('Team &amp; Salaries'!$P61,#REF!+'Team &amp; Salaries'!$N61),MIN('Team &amp; Salaries'!$N61,'Team &amp; Salaries'!$P61)),0))))))+IF($A148=Projections!$C$87,Revenue!H$72,0)</f>
        <v>0</v>
      </c>
      <c r="K148" s="286">
        <f>IF('Team &amp; Salaries'!$O61="Never",IF(K$6&gt;='Team &amp; Salaries'!$M61,MIN('Team &amp; Salaries'!$N61,'Team &amp; Salaries'!$P61),0),IF('Team &amp; Salaries'!$O61="Monthly",IF(K$6='Team &amp; Salaries'!$M61,MIN('Team &amp; Salaries'!$N61,'Team &amp; Salaries'!$P61),IF(K$6&gt;'Team &amp; Salaries'!$M61,MIN('Team &amp; Salaries'!$P61,J148+'Team &amp; Salaries'!$N61),0)),IF('Team &amp; Salaries'!$O61="Quarterly",IF(K$6='Team &amp; Salaries'!$M61,MIN('Team &amp; Salaries'!$N61,'Team &amp; Salaries'!$P61),IF(K$6&gt;'Team &amp; Salaries'!$M61,IFERROR(MIN('Team &amp; Salaries'!$P61,IF(ISNUMBER(F148),F148,0)+'Team &amp; Salaries'!$N61),'Team &amp; Salaries'!$N61),0)),IF('Team &amp; Salaries'!$O61="Annually",IF(K$6='Team &amp; Salaries'!$M61,MIN('Team &amp; Salaries'!$N61,'Team &amp; Salaries'!$P61),IF(K$6&gt;'Team &amp; Salaries'!$M61,IFERROR(MIN('Team &amp; Salaries'!$P61,#REF!+'Team &amp; Salaries'!$N61),MIN('Team &amp; Salaries'!$N61,'Team &amp; Salaries'!$P61)),0))))))+IF($A148=Projections!$C$87,Revenue!I$72,0)</f>
        <v>0</v>
      </c>
      <c r="L148" s="286">
        <f>IF('Team &amp; Salaries'!$O61="Never",IF(L$6&gt;='Team &amp; Salaries'!$M61,MIN('Team &amp; Salaries'!$N61,'Team &amp; Salaries'!$P61),0),IF('Team &amp; Salaries'!$O61="Monthly",IF(L$6='Team &amp; Salaries'!$M61,MIN('Team &amp; Salaries'!$N61,'Team &amp; Salaries'!$P61),IF(L$6&gt;'Team &amp; Salaries'!$M61,MIN('Team &amp; Salaries'!$P61,K148+'Team &amp; Salaries'!$N61),0)),IF('Team &amp; Salaries'!$O61="Quarterly",IF(L$6='Team &amp; Salaries'!$M61,MIN('Team &amp; Salaries'!$N61,'Team &amp; Salaries'!$P61),IF(L$6&gt;'Team &amp; Salaries'!$M61,IFERROR(MIN('Team &amp; Salaries'!$P61,IF(ISNUMBER(G148),G148,0)+'Team &amp; Salaries'!$N61),'Team &amp; Salaries'!$N61),0)),IF('Team &amp; Salaries'!$O61="Annually",IF(L$6='Team &amp; Salaries'!$M61,MIN('Team &amp; Salaries'!$N61,'Team &amp; Salaries'!$P61),IF(L$6&gt;'Team &amp; Salaries'!$M61,IFERROR(MIN('Team &amp; Salaries'!$P61,#REF!+'Team &amp; Salaries'!$N61),MIN('Team &amp; Salaries'!$N61,'Team &amp; Salaries'!$P61)),0))))))+IF($A148=Projections!$C$87,Revenue!J$72,0)</f>
        <v>0</v>
      </c>
      <c r="M148" s="286">
        <f>IF('Team &amp; Salaries'!$O61="Never",IF(M$6&gt;='Team &amp; Salaries'!$M61,MIN('Team &amp; Salaries'!$N61,'Team &amp; Salaries'!$P61),0),IF('Team &amp; Salaries'!$O61="Monthly",IF(M$6='Team &amp; Salaries'!$M61,MIN('Team &amp; Salaries'!$N61,'Team &amp; Salaries'!$P61),IF(M$6&gt;'Team &amp; Salaries'!$M61,MIN('Team &amp; Salaries'!$P61,L148+'Team &amp; Salaries'!$N61),0)),IF('Team &amp; Salaries'!$O61="Quarterly",IF(M$6='Team &amp; Salaries'!$M61,MIN('Team &amp; Salaries'!$N61,'Team &amp; Salaries'!$P61),IF(M$6&gt;'Team &amp; Salaries'!$M61,IFERROR(MIN('Team &amp; Salaries'!$P61,IF(ISNUMBER(H148),H148,0)+'Team &amp; Salaries'!$N61),'Team &amp; Salaries'!$N61),0)),IF('Team &amp; Salaries'!$O61="Annually",IF(M$6='Team &amp; Salaries'!$M61,MIN('Team &amp; Salaries'!$N61,'Team &amp; Salaries'!$P61),IF(M$6&gt;'Team &amp; Salaries'!$M61,IFERROR(MIN('Team &amp; Salaries'!$P61,#REF!+'Team &amp; Salaries'!$N61),MIN('Team &amp; Salaries'!$N61,'Team &amp; Salaries'!$P61)),0))))))+IF($A148=Projections!$C$87,Revenue!K$72,0)</f>
        <v>0</v>
      </c>
      <c r="N148" s="286">
        <f>IF('Team &amp; Salaries'!$O61="Never",IF(N$6&gt;='Team &amp; Salaries'!$M61,MIN('Team &amp; Salaries'!$N61,'Team &amp; Salaries'!$P61),0),IF('Team &amp; Salaries'!$O61="Monthly",IF(N$6='Team &amp; Salaries'!$M61,MIN('Team &amp; Salaries'!$N61,'Team &amp; Salaries'!$P61),IF(N$6&gt;'Team &amp; Salaries'!$M61,MIN('Team &amp; Salaries'!$P61,M148+'Team &amp; Salaries'!$N61),0)),IF('Team &amp; Salaries'!$O61="Quarterly",IF(N$6='Team &amp; Salaries'!$M61,MIN('Team &amp; Salaries'!$N61,'Team &amp; Salaries'!$P61),IF(N$6&gt;'Team &amp; Salaries'!$M61,IFERROR(MIN('Team &amp; Salaries'!$P61,IF(ISNUMBER(I148),I148,0)+'Team &amp; Salaries'!$N61),'Team &amp; Salaries'!$N61),0)),IF('Team &amp; Salaries'!$O61="Annually",IF(N$6='Team &amp; Salaries'!$M61,MIN('Team &amp; Salaries'!$N61,'Team &amp; Salaries'!$P61),IF(N$6&gt;'Team &amp; Salaries'!$M61,IFERROR(MIN('Team &amp; Salaries'!$P61,#REF!+'Team &amp; Salaries'!$N61),MIN('Team &amp; Salaries'!$N61,'Team &amp; Salaries'!$P61)),0))))))+IF($A148=Projections!$C$87,Revenue!L$72,0)</f>
        <v>0</v>
      </c>
      <c r="O148" s="286">
        <f>IF('Team &amp; Salaries'!$O61="Never",IF(O$6&gt;='Team &amp; Salaries'!$M61,MIN('Team &amp; Salaries'!$N61,'Team &amp; Salaries'!$P61),0),IF('Team &amp; Salaries'!$O61="Monthly",IF(O$6='Team &amp; Salaries'!$M61,MIN('Team &amp; Salaries'!$N61,'Team &amp; Salaries'!$P61),IF(O$6&gt;'Team &amp; Salaries'!$M61,MIN('Team &amp; Salaries'!$P61,N148+'Team &amp; Salaries'!$N61),0)),IF('Team &amp; Salaries'!$O61="Quarterly",IF(O$6='Team &amp; Salaries'!$M61,MIN('Team &amp; Salaries'!$N61,'Team &amp; Salaries'!$P61),IF(O$6&gt;'Team &amp; Salaries'!$M61,IFERROR(MIN('Team &amp; Salaries'!$P61,IF(ISNUMBER(J148),J148,0)+'Team &amp; Salaries'!$N61),'Team &amp; Salaries'!$N61),0)),IF('Team &amp; Salaries'!$O61="Annually",IF(O$6='Team &amp; Salaries'!$M61,MIN('Team &amp; Salaries'!$N61,'Team &amp; Salaries'!$P61),IF(O$6&gt;'Team &amp; Salaries'!$M61,IFERROR(MIN('Team &amp; Salaries'!$P61,#REF!+'Team &amp; Salaries'!$N61),MIN('Team &amp; Salaries'!$N61,'Team &amp; Salaries'!$P61)),0))))))+IF($A148=Projections!$C$87,Revenue!M$72,0)</f>
        <v>0</v>
      </c>
      <c r="P148" s="286">
        <f>IF('Team &amp; Salaries'!$O61="Never",IF(P$6&gt;='Team &amp; Salaries'!$M61,MIN('Team &amp; Salaries'!$N61,'Team &amp; Salaries'!$P61),0),IF('Team &amp; Salaries'!$O61="Monthly",IF(P$6='Team &amp; Salaries'!$M61,MIN('Team &amp; Salaries'!$N61,'Team &amp; Salaries'!$P61),IF(P$6&gt;'Team &amp; Salaries'!$M61,MIN('Team &amp; Salaries'!$P61,O148+'Team &amp; Salaries'!$N61),0)),IF('Team &amp; Salaries'!$O61="Quarterly",IF(P$6='Team &amp; Salaries'!$M61,MIN('Team &amp; Salaries'!$N61,'Team &amp; Salaries'!$P61),IF(P$6&gt;'Team &amp; Salaries'!$M61,IFERROR(MIN('Team &amp; Salaries'!$P61,IF(ISNUMBER(K148),K148,0)+'Team &amp; Salaries'!$N61),'Team &amp; Salaries'!$N61),0)),IF('Team &amp; Salaries'!$O61="Annually",IF(P$6='Team &amp; Salaries'!$M61,MIN('Team &amp; Salaries'!$N61,'Team &amp; Salaries'!$P61),IF(P$6&gt;'Team &amp; Salaries'!$M61,IFERROR(MIN('Team &amp; Salaries'!$P61,#REF!+'Team &amp; Salaries'!$N61),MIN('Team &amp; Salaries'!$N61,'Team &amp; Salaries'!$P61)),0))))))+IF($A148=Projections!$C$87,Revenue!N$72,0)</f>
        <v>0</v>
      </c>
      <c r="Q148" s="286">
        <f>IF('Team &amp; Salaries'!$O61="Never",IF(Q$6&gt;='Team &amp; Salaries'!$M61,MIN('Team &amp; Salaries'!$N61,'Team &amp; Salaries'!$P61),0),IF('Team &amp; Salaries'!$O61="Monthly",IF(Q$6='Team &amp; Salaries'!$M61,MIN('Team &amp; Salaries'!$N61,'Team &amp; Salaries'!$P61),IF(Q$6&gt;'Team &amp; Salaries'!$M61,MIN('Team &amp; Salaries'!$P61,P148+'Team &amp; Salaries'!$N61),0)),IF('Team &amp; Salaries'!$O61="Quarterly",IF(Q$6='Team &amp; Salaries'!$M61,MIN('Team &amp; Salaries'!$N61,'Team &amp; Salaries'!$P61),IF(Q$6&gt;'Team &amp; Salaries'!$M61,IFERROR(MIN('Team &amp; Salaries'!$P61,IF(ISNUMBER(L148),L148,0)+'Team &amp; Salaries'!$N61),'Team &amp; Salaries'!$N61),0)),IF('Team &amp; Salaries'!$O61="Annually",IF(Q$6='Team &amp; Salaries'!$M61,MIN('Team &amp; Salaries'!$N61,'Team &amp; Salaries'!$P61),IF(Q$6&gt;'Team &amp; Salaries'!$M61,IFERROR(MIN('Team &amp; Salaries'!$P61,#REF!+'Team &amp; Salaries'!$N61),MIN('Team &amp; Salaries'!$N61,'Team &amp; Salaries'!$P61)),0))))))+IF($A148=Projections!$C$87,Revenue!O$72,0)</f>
        <v>0</v>
      </c>
      <c r="R148" s="286">
        <f>IF('Team &amp; Salaries'!$O61="Never",IF(R$6&gt;='Team &amp; Salaries'!$M61,MIN('Team &amp; Salaries'!$N61,'Team &amp; Salaries'!$P61),0),IF('Team &amp; Salaries'!$O61="Monthly",IF(R$6='Team &amp; Salaries'!$M61,MIN('Team &amp; Salaries'!$N61,'Team &amp; Salaries'!$P61),IF(R$6&gt;'Team &amp; Salaries'!$M61,MIN('Team &amp; Salaries'!$P61,Q148+'Team &amp; Salaries'!$N61),0)),IF('Team &amp; Salaries'!$O61="Quarterly",IF(R$6='Team &amp; Salaries'!$M61,MIN('Team &amp; Salaries'!$N61,'Team &amp; Salaries'!$P61),IF(R$6&gt;'Team &amp; Salaries'!$M61,IFERROR(MIN('Team &amp; Salaries'!$P61,IF(ISNUMBER(M148),M148,0)+'Team &amp; Salaries'!$N61),'Team &amp; Salaries'!$N61),0)),IF('Team &amp; Salaries'!$O61="Annually",IF(R$6='Team &amp; Salaries'!$M61,MIN('Team &amp; Salaries'!$N61,'Team &amp; Salaries'!$P61),IF(R$6&gt;'Team &amp; Salaries'!$M61,IFERROR(MIN('Team &amp; Salaries'!$P61,#REF!+'Team &amp; Salaries'!$N61),MIN('Team &amp; Salaries'!$N61,'Team &amp; Salaries'!$P61)),0))))))+IF($A148=Projections!$C$87,Revenue!P$72,0)</f>
        <v>0</v>
      </c>
      <c r="S148" s="286">
        <f>IF('Team &amp; Salaries'!$O61="Never",IF(S$6&gt;='Team &amp; Salaries'!$M61,MIN('Team &amp; Salaries'!$N61,'Team &amp; Salaries'!$P61),0),IF('Team &amp; Salaries'!$O61="Monthly",IF(S$6='Team &amp; Salaries'!$M61,MIN('Team &amp; Salaries'!$N61,'Team &amp; Salaries'!$P61),IF(S$6&gt;'Team &amp; Salaries'!$M61,MIN('Team &amp; Salaries'!$P61,R148+'Team &amp; Salaries'!$N61),0)),IF('Team &amp; Salaries'!$O61="Quarterly",IF(S$6='Team &amp; Salaries'!$M61,MIN('Team &amp; Salaries'!$N61,'Team &amp; Salaries'!$P61),IF(S$6&gt;'Team &amp; Salaries'!$M61,IFERROR(MIN('Team &amp; Salaries'!$P61,IF(ISNUMBER(N148),N148,0)+'Team &amp; Salaries'!$N61),'Team &amp; Salaries'!$N61),0)),IF('Team &amp; Salaries'!$O61="Annually",IF(S$6='Team &amp; Salaries'!$M61,MIN('Team &amp; Salaries'!$N61,'Team &amp; Salaries'!$P61),IF(S$6&gt;'Team &amp; Salaries'!$M61,IFERROR(MIN('Team &amp; Salaries'!$P61,#REF!+'Team &amp; Salaries'!$N61),MIN('Team &amp; Salaries'!$N61,'Team &amp; Salaries'!$P61)),0))))))+IF($A148=Projections!$C$87,Revenue!Q$72,0)</f>
        <v>0</v>
      </c>
      <c r="T148" s="286">
        <f>IF('Team &amp; Salaries'!$O61="Never",IF(T$6&gt;='Team &amp; Salaries'!$M61,MIN('Team &amp; Salaries'!$N61,'Team &amp; Salaries'!$P61),0),IF('Team &amp; Salaries'!$O61="Monthly",IF(T$6='Team &amp; Salaries'!$M61,MIN('Team &amp; Salaries'!$N61,'Team &amp; Salaries'!$P61),IF(T$6&gt;'Team &amp; Salaries'!$M61,MIN('Team &amp; Salaries'!$P61,S148+'Team &amp; Salaries'!$N61),0)),IF('Team &amp; Salaries'!$O61="Quarterly",IF(T$6='Team &amp; Salaries'!$M61,MIN('Team &amp; Salaries'!$N61,'Team &amp; Salaries'!$P61),IF(T$6&gt;'Team &amp; Salaries'!$M61,IFERROR(MIN('Team &amp; Salaries'!$P61,IF(ISNUMBER(O148),O148,0)+'Team &amp; Salaries'!$N61),'Team &amp; Salaries'!$N61),0)),IF('Team &amp; Salaries'!$O61="Annually",IF(T$6='Team &amp; Salaries'!$M61,MIN('Team &amp; Salaries'!$N61,'Team &amp; Salaries'!$P61),IF(T$6&gt;'Team &amp; Salaries'!$M61,IFERROR(MIN('Team &amp; Salaries'!$P61,#REF!+'Team &amp; Salaries'!$N61),MIN('Team &amp; Salaries'!$N61,'Team &amp; Salaries'!$P61)),0))))))+IF($A148=Projections!$C$87,Revenue!R$72,0)</f>
        <v>0</v>
      </c>
      <c r="U148" s="286">
        <f>IF('Team &amp; Salaries'!$O61="Never",IF(U$6&gt;='Team &amp; Salaries'!$M61,MIN('Team &amp; Salaries'!$N61,'Team &amp; Salaries'!$P61),0),IF('Team &amp; Salaries'!$O61="Monthly",IF(U$6='Team &amp; Salaries'!$M61,MIN('Team &amp; Salaries'!$N61,'Team &amp; Salaries'!$P61),IF(U$6&gt;'Team &amp; Salaries'!$M61,MIN('Team &amp; Salaries'!$P61,T148+'Team &amp; Salaries'!$N61),0)),IF('Team &amp; Salaries'!$O61="Quarterly",IF(U$6='Team &amp; Salaries'!$M61,MIN('Team &amp; Salaries'!$N61,'Team &amp; Salaries'!$P61),IF(U$6&gt;'Team &amp; Salaries'!$M61,IFERROR(MIN('Team &amp; Salaries'!$P61,IF(ISNUMBER(P148),P148,0)+'Team &amp; Salaries'!$N61),'Team &amp; Salaries'!$N61),0)),IF('Team &amp; Salaries'!$O61="Annually",IF(U$6='Team &amp; Salaries'!$M61,MIN('Team &amp; Salaries'!$N61,'Team &amp; Salaries'!$P61),IF(U$6&gt;'Team &amp; Salaries'!$M61,IFERROR(MIN('Team &amp; Salaries'!$P61,#REF!+'Team &amp; Salaries'!$N61),MIN('Team &amp; Salaries'!$N61,'Team &amp; Salaries'!$P61)),0))))))+IF($A148=Projections!$C$87,Revenue!S$72,0)</f>
        <v>0</v>
      </c>
      <c r="V148" s="286">
        <f>IF('Team &amp; Salaries'!$O61="Never",IF(V$6&gt;='Team &amp; Salaries'!$M61,MIN('Team &amp; Salaries'!$N61,'Team &amp; Salaries'!$P61),0),IF('Team &amp; Salaries'!$O61="Monthly",IF(V$6='Team &amp; Salaries'!$M61,MIN('Team &amp; Salaries'!$N61,'Team &amp; Salaries'!$P61),IF(V$6&gt;'Team &amp; Salaries'!$M61,MIN('Team &amp; Salaries'!$P61,U148+'Team &amp; Salaries'!$N61),0)),IF('Team &amp; Salaries'!$O61="Quarterly",IF(V$6='Team &amp; Salaries'!$M61,MIN('Team &amp; Salaries'!$N61,'Team &amp; Salaries'!$P61),IF(V$6&gt;'Team &amp; Salaries'!$M61,IFERROR(MIN('Team &amp; Salaries'!$P61,IF(ISNUMBER(Q148),Q148,0)+'Team &amp; Salaries'!$N61),'Team &amp; Salaries'!$N61),0)),IF('Team &amp; Salaries'!$O61="Annually",IF(V$6='Team &amp; Salaries'!$M61,MIN('Team &amp; Salaries'!$N61,'Team &amp; Salaries'!$P61),IF(V$6&gt;'Team &amp; Salaries'!$M61,IFERROR(MIN('Team &amp; Salaries'!$P61,#REF!+'Team &amp; Salaries'!$N61),MIN('Team &amp; Salaries'!$N61,'Team &amp; Salaries'!$P61)),0))))))+IF($A148=Projections!$C$87,Revenue!T$72,0)</f>
        <v>0</v>
      </c>
      <c r="W148" s="286">
        <f>IF('Team &amp; Salaries'!$O61="Never",IF(W$6&gt;='Team &amp; Salaries'!$M61,MIN('Team &amp; Salaries'!$N61,'Team &amp; Salaries'!$P61),0),IF('Team &amp; Salaries'!$O61="Monthly",IF(W$6='Team &amp; Salaries'!$M61,MIN('Team &amp; Salaries'!$N61,'Team &amp; Salaries'!$P61),IF(W$6&gt;'Team &amp; Salaries'!$M61,MIN('Team &amp; Salaries'!$P61,V148+'Team &amp; Salaries'!$N61),0)),IF('Team &amp; Salaries'!$O61="Quarterly",IF(W$6='Team &amp; Salaries'!$M61,MIN('Team &amp; Salaries'!$N61,'Team &amp; Salaries'!$P61),IF(W$6&gt;'Team &amp; Salaries'!$M61,IFERROR(MIN('Team &amp; Salaries'!$P61,IF(ISNUMBER(R148),R148,0)+'Team &amp; Salaries'!$N61),'Team &amp; Salaries'!$N61),0)),IF('Team &amp; Salaries'!$O61="Annually",IF(W$6='Team &amp; Salaries'!$M61,MIN('Team &amp; Salaries'!$N61,'Team &amp; Salaries'!$P61),IF(W$6&gt;'Team &amp; Salaries'!$M61,IFERROR(MIN('Team &amp; Salaries'!$P61,#REF!+'Team &amp; Salaries'!$N61),MIN('Team &amp; Salaries'!$N61,'Team &amp; Salaries'!$P61)),0))))))+IF($A148=Projections!$C$87,Revenue!U$72,0)</f>
        <v>0</v>
      </c>
      <c r="X148" s="286">
        <f>IF('Team &amp; Salaries'!$O61="Never",IF(X$6&gt;='Team &amp; Salaries'!$M61,MIN('Team &amp; Salaries'!$N61,'Team &amp; Salaries'!$P61),0),IF('Team &amp; Salaries'!$O61="Monthly",IF(X$6='Team &amp; Salaries'!$M61,MIN('Team &amp; Salaries'!$N61,'Team &amp; Salaries'!$P61),IF(X$6&gt;'Team &amp; Salaries'!$M61,MIN('Team &amp; Salaries'!$P61,W148+'Team &amp; Salaries'!$N61),0)),IF('Team &amp; Salaries'!$O61="Quarterly",IF(X$6='Team &amp; Salaries'!$M61,MIN('Team &amp; Salaries'!$N61,'Team &amp; Salaries'!$P61),IF(X$6&gt;'Team &amp; Salaries'!$M61,IFERROR(MIN('Team &amp; Salaries'!$P61,IF(ISNUMBER(S148),S148,0)+'Team &amp; Salaries'!$N61),'Team &amp; Salaries'!$N61),0)),IF('Team &amp; Salaries'!$O61="Annually",IF(X$6='Team &amp; Salaries'!$M61,MIN('Team &amp; Salaries'!$N61,'Team &amp; Salaries'!$P61),IF(X$6&gt;'Team &amp; Salaries'!$M61,IFERROR(MIN('Team &amp; Salaries'!$P61,#REF!+'Team &amp; Salaries'!$N61),MIN('Team &amp; Salaries'!$N61,'Team &amp; Salaries'!$P61)),0))))))+IF($A148=Projections!$C$87,Revenue!V$72,0)</f>
        <v>0</v>
      </c>
      <c r="Y148" s="286">
        <f>IF('Team &amp; Salaries'!$O61="Never",IF(Y$6&gt;='Team &amp; Salaries'!$M61,MIN('Team &amp; Salaries'!$N61,'Team &amp; Salaries'!$P61),0),IF('Team &amp; Salaries'!$O61="Monthly",IF(Y$6='Team &amp; Salaries'!$M61,MIN('Team &amp; Salaries'!$N61,'Team &amp; Salaries'!$P61),IF(Y$6&gt;'Team &amp; Salaries'!$M61,MIN('Team &amp; Salaries'!$P61,X148+'Team &amp; Salaries'!$N61),0)),IF('Team &amp; Salaries'!$O61="Quarterly",IF(Y$6='Team &amp; Salaries'!$M61,MIN('Team &amp; Salaries'!$N61,'Team &amp; Salaries'!$P61),IF(Y$6&gt;'Team &amp; Salaries'!$M61,IFERROR(MIN('Team &amp; Salaries'!$P61,IF(ISNUMBER(T148),T148,0)+'Team &amp; Salaries'!$N61),'Team &amp; Salaries'!$N61),0)),IF('Team &amp; Salaries'!$O61="Annually",IF(Y$6='Team &amp; Salaries'!$M61,MIN('Team &amp; Salaries'!$N61,'Team &amp; Salaries'!$P61),IF(Y$6&gt;'Team &amp; Salaries'!$M61,IFERROR(MIN('Team &amp; Salaries'!$P61,#REF!+'Team &amp; Salaries'!$N61),MIN('Team &amp; Salaries'!$N61,'Team &amp; Salaries'!$P61)),0))))))+IF($A148=Projections!$C$87,Revenue!W$72,0)</f>
        <v>0</v>
      </c>
      <c r="Z148" s="286">
        <f>IF('Team &amp; Salaries'!$O61="Never",IF(Z$6&gt;='Team &amp; Salaries'!$M61,MIN('Team &amp; Salaries'!$N61,'Team &amp; Salaries'!$P61),0),IF('Team &amp; Salaries'!$O61="Monthly",IF(Z$6='Team &amp; Salaries'!$M61,MIN('Team &amp; Salaries'!$N61,'Team &amp; Salaries'!$P61),IF(Z$6&gt;'Team &amp; Salaries'!$M61,MIN('Team &amp; Salaries'!$P61,Y148+'Team &amp; Salaries'!$N61),0)),IF('Team &amp; Salaries'!$O61="Quarterly",IF(Z$6='Team &amp; Salaries'!$M61,MIN('Team &amp; Salaries'!$N61,'Team &amp; Salaries'!$P61),IF(Z$6&gt;'Team &amp; Salaries'!$M61,IFERROR(MIN('Team &amp; Salaries'!$P61,IF(ISNUMBER(U148),U148,0)+'Team &amp; Salaries'!$N61),'Team &amp; Salaries'!$N61),0)),IF('Team &amp; Salaries'!$O61="Annually",IF(Z$6='Team &amp; Salaries'!$M61,MIN('Team &amp; Salaries'!$N61,'Team &amp; Salaries'!$P61),IF(Z$6&gt;'Team &amp; Salaries'!$M61,IFERROR(MIN('Team &amp; Salaries'!$P61,#REF!+'Team &amp; Salaries'!$N61),MIN('Team &amp; Salaries'!$N61,'Team &amp; Salaries'!$P61)),0))))))+IF($A148=Projections!$C$87,Revenue!X$72,0)</f>
        <v>0</v>
      </c>
      <c r="AA148" s="286">
        <f>IF('Team &amp; Salaries'!$O61="Never",IF(AA$6&gt;='Team &amp; Salaries'!$M61,MIN('Team &amp; Salaries'!$N61,'Team &amp; Salaries'!$P61),0),IF('Team &amp; Salaries'!$O61="Monthly",IF(AA$6='Team &amp; Salaries'!$M61,MIN('Team &amp; Salaries'!$N61,'Team &amp; Salaries'!$P61),IF(AA$6&gt;'Team &amp; Salaries'!$M61,MIN('Team &amp; Salaries'!$P61,Z148+'Team &amp; Salaries'!$N61),0)),IF('Team &amp; Salaries'!$O61="Quarterly",IF(AA$6='Team &amp; Salaries'!$M61,MIN('Team &amp; Salaries'!$N61,'Team &amp; Salaries'!$P61),IF(AA$6&gt;'Team &amp; Salaries'!$M61,IFERROR(MIN('Team &amp; Salaries'!$P61,IF(ISNUMBER(V148),V148,0)+'Team &amp; Salaries'!$N61),'Team &amp; Salaries'!$N61),0)),IF('Team &amp; Salaries'!$O61="Annually",IF(AA$6='Team &amp; Salaries'!$M61,MIN('Team &amp; Salaries'!$N61,'Team &amp; Salaries'!$P61),IF(AA$6&gt;'Team &amp; Salaries'!$M61,IFERROR(MIN('Team &amp; Salaries'!$P61,#REF!+'Team &amp; Salaries'!$N61),MIN('Team &amp; Salaries'!$N61,'Team &amp; Salaries'!$P61)),0))))))+IF($A148=Projections!$C$87,Revenue!Y$72,0)</f>
        <v>0</v>
      </c>
      <c r="AB148" s="286">
        <f>IF('Team &amp; Salaries'!$O61="Never",IF(AB$6&gt;='Team &amp; Salaries'!$M61,MIN('Team &amp; Salaries'!$N61,'Team &amp; Salaries'!$P61),0),IF('Team &amp; Salaries'!$O61="Monthly",IF(AB$6='Team &amp; Salaries'!$M61,MIN('Team &amp; Salaries'!$N61,'Team &amp; Salaries'!$P61),IF(AB$6&gt;'Team &amp; Salaries'!$M61,MIN('Team &amp; Salaries'!$P61,AA148+'Team &amp; Salaries'!$N61),0)),IF('Team &amp; Salaries'!$O61="Quarterly",IF(AB$6='Team &amp; Salaries'!$M61,MIN('Team &amp; Salaries'!$N61,'Team &amp; Salaries'!$P61),IF(AB$6&gt;'Team &amp; Salaries'!$M61,IFERROR(MIN('Team &amp; Salaries'!$P61,IF(ISNUMBER(W148),W148,0)+'Team &amp; Salaries'!$N61),'Team &amp; Salaries'!$N61),0)),IF('Team &amp; Salaries'!$O61="Annually",IF(AB$6='Team &amp; Salaries'!$M61,MIN('Team &amp; Salaries'!$N61,'Team &amp; Salaries'!$P61),IF(AB$6&gt;'Team &amp; Salaries'!$M61,IFERROR(MIN('Team &amp; Salaries'!$P61,#REF!+'Team &amp; Salaries'!$N61),MIN('Team &amp; Salaries'!$N61,'Team &amp; Salaries'!$P61)),0))))))+IF($A148=Projections!$C$87,Revenue!Z$72,0)</f>
        <v>0</v>
      </c>
      <c r="AC148" s="286">
        <f>IF('Team &amp; Salaries'!$O61="Never",IF(AC$6&gt;='Team &amp; Salaries'!$M61,MIN('Team &amp; Salaries'!$N61,'Team &amp; Salaries'!$P61),0),IF('Team &amp; Salaries'!$O61="Monthly",IF(AC$6='Team &amp; Salaries'!$M61,MIN('Team &amp; Salaries'!$N61,'Team &amp; Salaries'!$P61),IF(AC$6&gt;'Team &amp; Salaries'!$M61,MIN('Team &amp; Salaries'!$P61,AB148+'Team &amp; Salaries'!$N61),0)),IF('Team &amp; Salaries'!$O61="Quarterly",IF(AC$6='Team &amp; Salaries'!$M61,MIN('Team &amp; Salaries'!$N61,'Team &amp; Salaries'!$P61),IF(AC$6&gt;'Team &amp; Salaries'!$M61,IFERROR(MIN('Team &amp; Salaries'!$P61,IF(ISNUMBER(X148),X148,0)+'Team &amp; Salaries'!$N61),'Team &amp; Salaries'!$N61),0)),IF('Team &amp; Salaries'!$O61="Annually",IF(AC$6='Team &amp; Salaries'!$M61,MIN('Team &amp; Salaries'!$N61,'Team &amp; Salaries'!$P61),IF(AC$6&gt;'Team &amp; Salaries'!$M61,IFERROR(MIN('Team &amp; Salaries'!$P61,#REF!+'Team &amp; Salaries'!$N61),MIN('Team &amp; Salaries'!$N61,'Team &amp; Salaries'!$P61)),0))))))+IF($A148=Projections!$C$87,Revenue!AA$72,0)</f>
        <v>0</v>
      </c>
      <c r="AD148" s="286">
        <f>IF('Team &amp; Salaries'!$O61="Never",IF(AD$6&gt;='Team &amp; Salaries'!$M61,MIN('Team &amp; Salaries'!$N61,'Team &amp; Salaries'!$P61),0),IF('Team &amp; Salaries'!$O61="Monthly",IF(AD$6='Team &amp; Salaries'!$M61,MIN('Team &amp; Salaries'!$N61,'Team &amp; Salaries'!$P61),IF(AD$6&gt;'Team &amp; Salaries'!$M61,MIN('Team &amp; Salaries'!$P61,AC148+'Team &amp; Salaries'!$N61),0)),IF('Team &amp; Salaries'!$O61="Quarterly",IF(AD$6='Team &amp; Salaries'!$M61,MIN('Team &amp; Salaries'!$N61,'Team &amp; Salaries'!$P61),IF(AD$6&gt;'Team &amp; Salaries'!$M61,IFERROR(MIN('Team &amp; Salaries'!$P61,IF(ISNUMBER(Y148),Y148,0)+'Team &amp; Salaries'!$N61),'Team &amp; Salaries'!$N61),0)),IF('Team &amp; Salaries'!$O61="Annually",IF(AD$6='Team &amp; Salaries'!$M61,MIN('Team &amp; Salaries'!$N61,'Team &amp; Salaries'!$P61),IF(AD$6&gt;'Team &amp; Salaries'!$M61,IFERROR(MIN('Team &amp; Salaries'!$P61,#REF!+'Team &amp; Salaries'!$N61),MIN('Team &amp; Salaries'!$N61,'Team &amp; Salaries'!$P61)),0))))))+IF($A148=Projections!$C$87,Revenue!AB$72,0)</f>
        <v>1</v>
      </c>
      <c r="AE148" s="286">
        <f>IF('Team &amp; Salaries'!$O61="Never",IF(AE$6&gt;='Team &amp; Salaries'!$M61,MIN('Team &amp; Salaries'!$N61,'Team &amp; Salaries'!$P61),0),IF('Team &amp; Salaries'!$O61="Monthly",IF(AE$6='Team &amp; Salaries'!$M61,MIN('Team &amp; Salaries'!$N61,'Team &amp; Salaries'!$P61),IF(AE$6&gt;'Team &amp; Salaries'!$M61,MIN('Team &amp; Salaries'!$P61,AD148+'Team &amp; Salaries'!$N61),0)),IF('Team &amp; Salaries'!$O61="Quarterly",IF(AE$6='Team &amp; Salaries'!$M61,MIN('Team &amp; Salaries'!$N61,'Team &amp; Salaries'!$P61),IF(AE$6&gt;'Team &amp; Salaries'!$M61,IFERROR(MIN('Team &amp; Salaries'!$P61,IF(ISNUMBER(Z148),Z148,0)+'Team &amp; Salaries'!$N61),'Team &amp; Salaries'!$N61),0)),IF('Team &amp; Salaries'!$O61="Annually",IF(AE$6='Team &amp; Salaries'!$M61,MIN('Team &amp; Salaries'!$N61,'Team &amp; Salaries'!$P61),IF(AE$6&gt;'Team &amp; Salaries'!$M61,IFERROR(MIN('Team &amp; Salaries'!$P61,#REF!+'Team &amp; Salaries'!$N61),MIN('Team &amp; Salaries'!$N61,'Team &amp; Salaries'!$P61)),0))))))+IF($A148=Projections!$C$87,Revenue!AC$72,0)</f>
        <v>1</v>
      </c>
      <c r="AF148" s="286">
        <f>IF('Team &amp; Salaries'!$O61="Never",IF(AF$6&gt;='Team &amp; Salaries'!$M61,MIN('Team &amp; Salaries'!$N61,'Team &amp; Salaries'!$P61),0),IF('Team &amp; Salaries'!$O61="Monthly",IF(AF$6='Team &amp; Salaries'!$M61,MIN('Team &amp; Salaries'!$N61,'Team &amp; Salaries'!$P61),IF(AF$6&gt;'Team &amp; Salaries'!$M61,MIN('Team &amp; Salaries'!$P61,AE148+'Team &amp; Salaries'!$N61),0)),IF('Team &amp; Salaries'!$O61="Quarterly",IF(AF$6='Team &amp; Salaries'!$M61,MIN('Team &amp; Salaries'!$N61,'Team &amp; Salaries'!$P61),IF(AF$6&gt;'Team &amp; Salaries'!$M61,IFERROR(MIN('Team &amp; Salaries'!$P61,IF(ISNUMBER(AA148),AA148,0)+'Team &amp; Salaries'!$N61),'Team &amp; Salaries'!$N61),0)),IF('Team &amp; Salaries'!$O61="Annually",IF(AF$6='Team &amp; Salaries'!$M61,MIN('Team &amp; Salaries'!$N61,'Team &amp; Salaries'!$P61),IF(AF$6&gt;'Team &amp; Salaries'!$M61,IFERROR(MIN('Team &amp; Salaries'!$P61,#REF!+'Team &amp; Salaries'!$N61),MIN('Team &amp; Salaries'!$N61,'Team &amp; Salaries'!$P61)),0))))))+IF($A148=Projections!$C$87,Revenue!AD$72,0)</f>
        <v>1</v>
      </c>
      <c r="AG148" s="286">
        <f>IF('Team &amp; Salaries'!$O61="Never",IF(AG$6&gt;='Team &amp; Salaries'!$M61,MIN('Team &amp; Salaries'!$N61,'Team &amp; Salaries'!$P61),0),IF('Team &amp; Salaries'!$O61="Monthly",IF(AG$6='Team &amp; Salaries'!$M61,MIN('Team &amp; Salaries'!$N61,'Team &amp; Salaries'!$P61),IF(AG$6&gt;'Team &amp; Salaries'!$M61,MIN('Team &amp; Salaries'!$P61,AF148+'Team &amp; Salaries'!$N61),0)),IF('Team &amp; Salaries'!$O61="Quarterly",IF(AG$6='Team &amp; Salaries'!$M61,MIN('Team &amp; Salaries'!$N61,'Team &amp; Salaries'!$P61),IF(AG$6&gt;'Team &amp; Salaries'!$M61,IFERROR(MIN('Team &amp; Salaries'!$P61,IF(ISNUMBER(AB148),AB148,0)+'Team &amp; Salaries'!$N61),'Team &amp; Salaries'!$N61),0)),IF('Team &amp; Salaries'!$O61="Annually",IF(AG$6='Team &amp; Salaries'!$M61,MIN('Team &amp; Salaries'!$N61,'Team &amp; Salaries'!$P61),IF(AG$6&gt;'Team &amp; Salaries'!$M61,IFERROR(MIN('Team &amp; Salaries'!$P61,#REF!+'Team &amp; Salaries'!$N61),MIN('Team &amp; Salaries'!$N61,'Team &amp; Salaries'!$P61)),0))))))+IF($A148=Projections!$C$87,Revenue!AE$72,0)</f>
        <v>1</v>
      </c>
      <c r="AH148" s="286">
        <f>IF('Team &amp; Salaries'!$O61="Never",IF(AH$6&gt;='Team &amp; Salaries'!$M61,MIN('Team &amp; Salaries'!$N61,'Team &amp; Salaries'!$P61),0),IF('Team &amp; Salaries'!$O61="Monthly",IF(AH$6='Team &amp; Salaries'!$M61,MIN('Team &amp; Salaries'!$N61,'Team &amp; Salaries'!$P61),IF(AH$6&gt;'Team &amp; Salaries'!$M61,MIN('Team &amp; Salaries'!$P61,AG148+'Team &amp; Salaries'!$N61),0)),IF('Team &amp; Salaries'!$O61="Quarterly",IF(AH$6='Team &amp; Salaries'!$M61,MIN('Team &amp; Salaries'!$N61,'Team &amp; Salaries'!$P61),IF(AH$6&gt;'Team &amp; Salaries'!$M61,IFERROR(MIN('Team &amp; Salaries'!$P61,IF(ISNUMBER(AC148),AC148,0)+'Team &amp; Salaries'!$N61),'Team &amp; Salaries'!$N61),0)),IF('Team &amp; Salaries'!$O61="Annually",IF(AH$6='Team &amp; Salaries'!$M61,MIN('Team &amp; Salaries'!$N61,'Team &amp; Salaries'!$P61),IF(AH$6&gt;'Team &amp; Salaries'!$M61,IFERROR(MIN('Team &amp; Salaries'!$P61,#REF!+'Team &amp; Salaries'!$N61),MIN('Team &amp; Salaries'!$N61,'Team &amp; Salaries'!$P61)),0))))))+IF($A148=Projections!$C$87,Revenue!AF$72,0)</f>
        <v>1</v>
      </c>
      <c r="AI148" s="286">
        <f>IF('Team &amp; Salaries'!$O61="Never",IF(AI$6&gt;='Team &amp; Salaries'!$M61,MIN('Team &amp; Salaries'!$N61,'Team &amp; Salaries'!$P61),0),IF('Team &amp; Salaries'!$O61="Monthly",IF(AI$6='Team &amp; Salaries'!$M61,MIN('Team &amp; Salaries'!$N61,'Team &amp; Salaries'!$P61),IF(AI$6&gt;'Team &amp; Salaries'!$M61,MIN('Team &amp; Salaries'!$P61,AH148+'Team &amp; Salaries'!$N61),0)),IF('Team &amp; Salaries'!$O61="Quarterly",IF(AI$6='Team &amp; Salaries'!$M61,MIN('Team &amp; Salaries'!$N61,'Team &amp; Salaries'!$P61),IF(AI$6&gt;'Team &amp; Salaries'!$M61,IFERROR(MIN('Team &amp; Salaries'!$P61,IF(ISNUMBER(AD148),AD148,0)+'Team &amp; Salaries'!$N61),'Team &amp; Salaries'!$N61),0)),IF('Team &amp; Salaries'!$O61="Annually",IF(AI$6='Team &amp; Salaries'!$M61,MIN('Team &amp; Salaries'!$N61,'Team &amp; Salaries'!$P61),IF(AI$6&gt;'Team &amp; Salaries'!$M61,IFERROR(MIN('Team &amp; Salaries'!$P61,#REF!+'Team &amp; Salaries'!$N61),MIN('Team &amp; Salaries'!$N61,'Team &amp; Salaries'!$P61)),0))))))+IF($A148=Projections!$C$87,Revenue!AG$72,0)</f>
        <v>1</v>
      </c>
      <c r="AJ148" s="286">
        <f>IF('Team &amp; Salaries'!$O61="Never",IF(AJ$6&gt;='Team &amp; Salaries'!$M61,MIN('Team &amp; Salaries'!$N61,'Team &amp; Salaries'!$P61),0),IF('Team &amp; Salaries'!$O61="Monthly",IF(AJ$6='Team &amp; Salaries'!$M61,MIN('Team &amp; Salaries'!$N61,'Team &amp; Salaries'!$P61),IF(AJ$6&gt;'Team &amp; Salaries'!$M61,MIN('Team &amp; Salaries'!$P61,AI148+'Team &amp; Salaries'!$N61),0)),IF('Team &amp; Salaries'!$O61="Quarterly",IF(AJ$6='Team &amp; Salaries'!$M61,MIN('Team &amp; Salaries'!$N61,'Team &amp; Salaries'!$P61),IF(AJ$6&gt;'Team &amp; Salaries'!$M61,IFERROR(MIN('Team &amp; Salaries'!$P61,IF(ISNUMBER(AE148),AE148,0)+'Team &amp; Salaries'!$N61),'Team &amp; Salaries'!$N61),0)),IF('Team &amp; Salaries'!$O61="Annually",IF(AJ$6='Team &amp; Salaries'!$M61,MIN('Team &amp; Salaries'!$N61,'Team &amp; Salaries'!$P61),IF(AJ$6&gt;'Team &amp; Salaries'!$M61,IFERROR(MIN('Team &amp; Salaries'!$P61,#REF!+'Team &amp; Salaries'!$N61),MIN('Team &amp; Salaries'!$N61,'Team &amp; Salaries'!$P61)),0))))))+IF($A148=Projections!$C$87,Revenue!AH$72,0)</f>
        <v>1</v>
      </c>
      <c r="AK148" s="286">
        <f>IF('Team &amp; Salaries'!$O61="Never",IF(AK$6&gt;='Team &amp; Salaries'!$M61,MIN('Team &amp; Salaries'!$N61,'Team &amp; Salaries'!$P61),0),IF('Team &amp; Salaries'!$O61="Monthly",IF(AK$6='Team &amp; Salaries'!$M61,MIN('Team &amp; Salaries'!$N61,'Team &amp; Salaries'!$P61),IF(AK$6&gt;'Team &amp; Salaries'!$M61,MIN('Team &amp; Salaries'!$P61,AJ148+'Team &amp; Salaries'!$N61),0)),IF('Team &amp; Salaries'!$O61="Quarterly",IF(AK$6='Team &amp; Salaries'!$M61,MIN('Team &amp; Salaries'!$N61,'Team &amp; Salaries'!$P61),IF(AK$6&gt;'Team &amp; Salaries'!$M61,IFERROR(MIN('Team &amp; Salaries'!$P61,IF(ISNUMBER(AF148),AF148,0)+'Team &amp; Salaries'!$N61),'Team &amp; Salaries'!$N61),0)),IF('Team &amp; Salaries'!$O61="Annually",IF(AK$6='Team &amp; Salaries'!$M61,MIN('Team &amp; Salaries'!$N61,'Team &amp; Salaries'!$P61),IF(AK$6&gt;'Team &amp; Salaries'!$M61,IFERROR(MIN('Team &amp; Salaries'!$P61,#REF!+'Team &amp; Salaries'!$N61),MIN('Team &amp; Salaries'!$N61,'Team &amp; Salaries'!$P61)),0))))))+IF($A148=Projections!$C$87,Revenue!AI$72,0)</f>
        <v>1</v>
      </c>
      <c r="AL148" s="286">
        <f>IF('Team &amp; Salaries'!$O61="Never",IF(AL$6&gt;='Team &amp; Salaries'!$M61,MIN('Team &amp; Salaries'!$N61,'Team &amp; Salaries'!$P61),0),IF('Team &amp; Salaries'!$O61="Monthly",IF(AL$6='Team &amp; Salaries'!$M61,MIN('Team &amp; Salaries'!$N61,'Team &amp; Salaries'!$P61),IF(AL$6&gt;'Team &amp; Salaries'!$M61,MIN('Team &amp; Salaries'!$P61,AK148+'Team &amp; Salaries'!$N61),0)),IF('Team &amp; Salaries'!$O61="Quarterly",IF(AL$6='Team &amp; Salaries'!$M61,MIN('Team &amp; Salaries'!$N61,'Team &amp; Salaries'!$P61),IF(AL$6&gt;'Team &amp; Salaries'!$M61,IFERROR(MIN('Team &amp; Salaries'!$P61,IF(ISNUMBER(AG148),AG148,0)+'Team &amp; Salaries'!$N61),'Team &amp; Salaries'!$N61),0)),IF('Team &amp; Salaries'!$O61="Annually",IF(AL$6='Team &amp; Salaries'!$M61,MIN('Team &amp; Salaries'!$N61,'Team &amp; Salaries'!$P61),IF(AL$6&gt;'Team &amp; Salaries'!$M61,IFERROR(MIN('Team &amp; Salaries'!$P61,#REF!+'Team &amp; Salaries'!$N61),MIN('Team &amp; Salaries'!$N61,'Team &amp; Salaries'!$P61)),0))))))+IF($A148=Projections!$C$87,Revenue!AJ$72,0)</f>
        <v>1</v>
      </c>
      <c r="AM148" s="286">
        <f>IF('Team &amp; Salaries'!$O61="Never",IF(AM$6&gt;='Team &amp; Salaries'!$M61,MIN('Team &amp; Salaries'!$N61,'Team &amp; Salaries'!$P61),0),IF('Team &amp; Salaries'!$O61="Monthly",IF(AM$6='Team &amp; Salaries'!$M61,MIN('Team &amp; Salaries'!$N61,'Team &amp; Salaries'!$P61),IF(AM$6&gt;'Team &amp; Salaries'!$M61,MIN('Team &amp; Salaries'!$P61,AL148+'Team &amp; Salaries'!$N61),0)),IF('Team &amp; Salaries'!$O61="Quarterly",IF(AM$6='Team &amp; Salaries'!$M61,MIN('Team &amp; Salaries'!$N61,'Team &amp; Salaries'!$P61),IF(AM$6&gt;'Team &amp; Salaries'!$M61,IFERROR(MIN('Team &amp; Salaries'!$P61,IF(ISNUMBER(AH148),AH148,0)+'Team &amp; Salaries'!$N61),'Team &amp; Salaries'!$N61),0)),IF('Team &amp; Salaries'!$O61="Annually",IF(AM$6='Team &amp; Salaries'!$M61,MIN('Team &amp; Salaries'!$N61,'Team &amp; Salaries'!$P61),IF(AM$6&gt;'Team &amp; Salaries'!$M61,IFERROR(MIN('Team &amp; Salaries'!$P61,#REF!+'Team &amp; Salaries'!$N61),MIN('Team &amp; Salaries'!$N61,'Team &amp; Salaries'!$P61)),0))))))+IF($A148=Projections!$C$87,Revenue!AK$72,0)</f>
        <v>1</v>
      </c>
      <c r="AN148" s="286">
        <f>IF('Team &amp; Salaries'!$O61="Never",IF(AN$6&gt;='Team &amp; Salaries'!$M61,MIN('Team &amp; Salaries'!$N61,'Team &amp; Salaries'!$P61),0),IF('Team &amp; Salaries'!$O61="Monthly",IF(AN$6='Team &amp; Salaries'!$M61,MIN('Team &amp; Salaries'!$N61,'Team &amp; Salaries'!$P61),IF(AN$6&gt;'Team &amp; Salaries'!$M61,MIN('Team &amp; Salaries'!$P61,AM148+'Team &amp; Salaries'!$N61),0)),IF('Team &amp; Salaries'!$O61="Quarterly",IF(AN$6='Team &amp; Salaries'!$M61,MIN('Team &amp; Salaries'!$N61,'Team &amp; Salaries'!$P61),IF(AN$6&gt;'Team &amp; Salaries'!$M61,IFERROR(MIN('Team &amp; Salaries'!$P61,IF(ISNUMBER(AI148),AI148,0)+'Team &amp; Salaries'!$N61),'Team &amp; Salaries'!$N61),0)),IF('Team &amp; Salaries'!$O61="Annually",IF(AN$6='Team &amp; Salaries'!$M61,MIN('Team &amp; Salaries'!$N61,'Team &amp; Salaries'!$P61),IF(AN$6&gt;'Team &amp; Salaries'!$M61,IFERROR(MIN('Team &amp; Salaries'!$P61,#REF!+'Team &amp; Salaries'!$N61),MIN('Team &amp; Salaries'!$N61,'Team &amp; Salaries'!$P61)),0))))))+IF($A148=Projections!$C$87,Revenue!AL$72,0)</f>
        <v>1</v>
      </c>
      <c r="AO148" s="286">
        <f>IF('Team &amp; Salaries'!$O61="Never",IF(AO$6&gt;='Team &amp; Salaries'!$M61,MIN('Team &amp; Salaries'!$N61,'Team &amp; Salaries'!$P61),0),IF('Team &amp; Salaries'!$O61="Monthly",IF(AO$6='Team &amp; Salaries'!$M61,MIN('Team &amp; Salaries'!$N61,'Team &amp; Salaries'!$P61),IF(AO$6&gt;'Team &amp; Salaries'!$M61,MIN('Team &amp; Salaries'!$P61,AN148+'Team &amp; Salaries'!$N61),0)),IF('Team &amp; Salaries'!$O61="Quarterly",IF(AO$6='Team &amp; Salaries'!$M61,MIN('Team &amp; Salaries'!$N61,'Team &amp; Salaries'!$P61),IF(AO$6&gt;'Team &amp; Salaries'!$M61,IFERROR(MIN('Team &amp; Salaries'!$P61,IF(ISNUMBER(AJ148),AJ148,0)+'Team &amp; Salaries'!$N61),'Team &amp; Salaries'!$N61),0)),IF('Team &amp; Salaries'!$O61="Annually",IF(AO$6='Team &amp; Salaries'!$M61,MIN('Team &amp; Salaries'!$N61,'Team &amp; Salaries'!$P61),IF(AO$6&gt;'Team &amp; Salaries'!$M61,IFERROR(MIN('Team &amp; Salaries'!$P61,#REF!+'Team &amp; Salaries'!$N61),MIN('Team &amp; Salaries'!$N61,'Team &amp; Salaries'!$P61)),0))))))+IF($A148=Projections!$C$87,Revenue!AM$72,0)</f>
        <v>1</v>
      </c>
      <c r="AP148" s="286">
        <f>IF('Team &amp; Salaries'!$O61="Never",IF(AP$6&gt;='Team &amp; Salaries'!$M61,MIN('Team &amp; Salaries'!$N61,'Team &amp; Salaries'!$P61),0),IF('Team &amp; Salaries'!$O61="Monthly",IF(AP$6='Team &amp; Salaries'!$M61,MIN('Team &amp; Salaries'!$N61,'Team &amp; Salaries'!$P61),IF(AP$6&gt;'Team &amp; Salaries'!$M61,MIN('Team &amp; Salaries'!$P61,AO148+'Team &amp; Salaries'!$N61),0)),IF('Team &amp; Salaries'!$O61="Quarterly",IF(AP$6='Team &amp; Salaries'!$M61,MIN('Team &amp; Salaries'!$N61,'Team &amp; Salaries'!$P61),IF(AP$6&gt;'Team &amp; Salaries'!$M61,IFERROR(MIN('Team &amp; Salaries'!$P61,IF(ISNUMBER(AK148),AK148,0)+'Team &amp; Salaries'!$N61),'Team &amp; Salaries'!$N61),0)),IF('Team &amp; Salaries'!$O61="Annually",IF(AP$6='Team &amp; Salaries'!$M61,MIN('Team &amp; Salaries'!$N61,'Team &amp; Salaries'!$P61),IF(AP$6&gt;'Team &amp; Salaries'!$M61,IFERROR(MIN('Team &amp; Salaries'!$P61,#REF!+'Team &amp; Salaries'!$N61),MIN('Team &amp; Salaries'!$N61,'Team &amp; Salaries'!$P61)),0))))))+IF($A148=Projections!$C$87,Revenue!AN$72,0)</f>
        <v>1</v>
      </c>
      <c r="AQ148" s="286">
        <f>IF('Team &amp; Salaries'!$O61="Never",IF(AQ$6&gt;='Team &amp; Salaries'!$M61,MIN('Team &amp; Salaries'!$N61,'Team &amp; Salaries'!$P61),0),IF('Team &amp; Salaries'!$O61="Monthly",IF(AQ$6='Team &amp; Salaries'!$M61,MIN('Team &amp; Salaries'!$N61,'Team &amp; Salaries'!$P61),IF(AQ$6&gt;'Team &amp; Salaries'!$M61,MIN('Team &amp; Salaries'!$P61,AP148+'Team &amp; Salaries'!$N61),0)),IF('Team &amp; Salaries'!$O61="Quarterly",IF(AQ$6='Team &amp; Salaries'!$M61,MIN('Team &amp; Salaries'!$N61,'Team &amp; Salaries'!$P61),IF(AQ$6&gt;'Team &amp; Salaries'!$M61,IFERROR(MIN('Team &amp; Salaries'!$P61,IF(ISNUMBER(AL148),AL148,0)+'Team &amp; Salaries'!$N61),'Team &amp; Salaries'!$N61),0)),IF('Team &amp; Salaries'!$O61="Annually",IF(AQ$6='Team &amp; Salaries'!$M61,MIN('Team &amp; Salaries'!$N61,'Team &amp; Salaries'!$P61),IF(AQ$6&gt;'Team &amp; Salaries'!$M61,IFERROR(MIN('Team &amp; Salaries'!$P61,#REF!+'Team &amp; Salaries'!$N61),MIN('Team &amp; Salaries'!$N61,'Team &amp; Salaries'!$P61)),0))))))+IF($A148=Projections!$C$87,Revenue!AO$72,0)</f>
        <v>1</v>
      </c>
      <c r="AR148" s="286">
        <f>IF('Team &amp; Salaries'!$O61="Never",IF(AR$6&gt;='Team &amp; Salaries'!$M61,MIN('Team &amp; Salaries'!$N61,'Team &amp; Salaries'!$P61),0),IF('Team &amp; Salaries'!$O61="Monthly",IF(AR$6='Team &amp; Salaries'!$M61,MIN('Team &amp; Salaries'!$N61,'Team &amp; Salaries'!$P61),IF(AR$6&gt;'Team &amp; Salaries'!$M61,MIN('Team &amp; Salaries'!$P61,AQ148+'Team &amp; Salaries'!$N61),0)),IF('Team &amp; Salaries'!$O61="Quarterly",IF(AR$6='Team &amp; Salaries'!$M61,MIN('Team &amp; Salaries'!$N61,'Team &amp; Salaries'!$P61),IF(AR$6&gt;'Team &amp; Salaries'!$M61,IFERROR(MIN('Team &amp; Salaries'!$P61,IF(ISNUMBER(AM148),AM148,0)+'Team &amp; Salaries'!$N61),'Team &amp; Salaries'!$N61),0)),IF('Team &amp; Salaries'!$O61="Annually",IF(AR$6='Team &amp; Salaries'!$M61,MIN('Team &amp; Salaries'!$N61,'Team &amp; Salaries'!$P61),IF(AR$6&gt;'Team &amp; Salaries'!$M61,IFERROR(MIN('Team &amp; Salaries'!$P61,#REF!+'Team &amp; Salaries'!$N61),MIN('Team &amp; Salaries'!$N61,'Team &amp; Salaries'!$P61)),0))))))+IF($A148=Projections!$C$87,Revenue!AP$72,0)</f>
        <v>1</v>
      </c>
      <c r="AS148" s="286">
        <f>IF('Team &amp; Salaries'!$O61="Never",IF(AS$6&gt;='Team &amp; Salaries'!$M61,MIN('Team &amp; Salaries'!$N61,'Team &amp; Salaries'!$P61),0),IF('Team &amp; Salaries'!$O61="Monthly",IF(AS$6='Team &amp; Salaries'!$M61,MIN('Team &amp; Salaries'!$N61,'Team &amp; Salaries'!$P61),IF(AS$6&gt;'Team &amp; Salaries'!$M61,MIN('Team &amp; Salaries'!$P61,AR148+'Team &amp; Salaries'!$N61),0)),IF('Team &amp; Salaries'!$O61="Quarterly",IF(AS$6='Team &amp; Salaries'!$M61,MIN('Team &amp; Salaries'!$N61,'Team &amp; Salaries'!$P61),IF(AS$6&gt;'Team &amp; Salaries'!$M61,IFERROR(MIN('Team &amp; Salaries'!$P61,IF(ISNUMBER(AN148),AN148,0)+'Team &amp; Salaries'!$N61),'Team &amp; Salaries'!$N61),0)),IF('Team &amp; Salaries'!$O61="Annually",IF(AS$6='Team &amp; Salaries'!$M61,MIN('Team &amp; Salaries'!$N61,'Team &amp; Salaries'!$P61),IF(AS$6&gt;'Team &amp; Salaries'!$M61,IFERROR(MIN('Team &amp; Salaries'!$P61,#REF!+'Team &amp; Salaries'!$N61),MIN('Team &amp; Salaries'!$N61,'Team &amp; Salaries'!$P61)),0))))))+IF($A148=Projections!$C$87,Revenue!AQ$72,0)</f>
        <v>1</v>
      </c>
      <c r="AT148" s="286">
        <f>IF('Team &amp; Salaries'!$O61="Never",IF(AT$6&gt;='Team &amp; Salaries'!$M61,MIN('Team &amp; Salaries'!$N61,'Team &amp; Salaries'!$P61),0),IF('Team &amp; Salaries'!$O61="Monthly",IF(AT$6='Team &amp; Salaries'!$M61,MIN('Team &amp; Salaries'!$N61,'Team &amp; Salaries'!$P61),IF(AT$6&gt;'Team &amp; Salaries'!$M61,MIN('Team &amp; Salaries'!$P61,AS148+'Team &amp; Salaries'!$N61),0)),IF('Team &amp; Salaries'!$O61="Quarterly",IF(AT$6='Team &amp; Salaries'!$M61,MIN('Team &amp; Salaries'!$N61,'Team &amp; Salaries'!$P61),IF(AT$6&gt;'Team &amp; Salaries'!$M61,IFERROR(MIN('Team &amp; Salaries'!$P61,IF(ISNUMBER(AO148),AO148,0)+'Team &amp; Salaries'!$N61),'Team &amp; Salaries'!$N61),0)),IF('Team &amp; Salaries'!$O61="Annually",IF(AT$6='Team &amp; Salaries'!$M61,MIN('Team &amp; Salaries'!$N61,'Team &amp; Salaries'!$P61),IF(AT$6&gt;'Team &amp; Salaries'!$M61,IFERROR(MIN('Team &amp; Salaries'!$P61,#REF!+'Team &amp; Salaries'!$N61),MIN('Team &amp; Salaries'!$N61,'Team &amp; Salaries'!$P61)),0))))))+IF($A148=Projections!$C$87,Revenue!AR$72,0)</f>
        <v>1</v>
      </c>
      <c r="AU148" s="286">
        <f>IF('Team &amp; Salaries'!$O61="Never",IF(AU$6&gt;='Team &amp; Salaries'!$M61,MIN('Team &amp; Salaries'!$N61,'Team &amp; Salaries'!$P61),0),IF('Team &amp; Salaries'!$O61="Monthly",IF(AU$6='Team &amp; Salaries'!$M61,MIN('Team &amp; Salaries'!$N61,'Team &amp; Salaries'!$P61),IF(AU$6&gt;'Team &amp; Salaries'!$M61,MIN('Team &amp; Salaries'!$P61,AT148+'Team &amp; Salaries'!$N61),0)),IF('Team &amp; Salaries'!$O61="Quarterly",IF(AU$6='Team &amp; Salaries'!$M61,MIN('Team &amp; Salaries'!$N61,'Team &amp; Salaries'!$P61),IF(AU$6&gt;'Team &amp; Salaries'!$M61,IFERROR(MIN('Team &amp; Salaries'!$P61,IF(ISNUMBER(AP148),AP148,0)+'Team &amp; Salaries'!$N61),'Team &amp; Salaries'!$N61),0)),IF('Team &amp; Salaries'!$O61="Annually",IF(AU$6='Team &amp; Salaries'!$M61,MIN('Team &amp; Salaries'!$N61,'Team &amp; Salaries'!$P61),IF(AU$6&gt;'Team &amp; Salaries'!$M61,IFERROR(MIN('Team &amp; Salaries'!$P61,#REF!+'Team &amp; Salaries'!$N61),MIN('Team &amp; Salaries'!$N61,'Team &amp; Salaries'!$P61)),0))))))+IF($A148=Projections!$C$87,Revenue!AS$72,0)</f>
        <v>1</v>
      </c>
      <c r="AV148" s="286">
        <f>IF('Team &amp; Salaries'!$O61="Never",IF(AV$6&gt;='Team &amp; Salaries'!$M61,MIN('Team &amp; Salaries'!$N61,'Team &amp; Salaries'!$P61),0),IF('Team &amp; Salaries'!$O61="Monthly",IF(AV$6='Team &amp; Salaries'!$M61,MIN('Team &amp; Salaries'!$N61,'Team &amp; Salaries'!$P61),IF(AV$6&gt;'Team &amp; Salaries'!$M61,MIN('Team &amp; Salaries'!$P61,AU148+'Team &amp; Salaries'!$N61),0)),IF('Team &amp; Salaries'!$O61="Quarterly",IF(AV$6='Team &amp; Salaries'!$M61,MIN('Team &amp; Salaries'!$N61,'Team &amp; Salaries'!$P61),IF(AV$6&gt;'Team &amp; Salaries'!$M61,IFERROR(MIN('Team &amp; Salaries'!$P61,IF(ISNUMBER(AQ148),AQ148,0)+'Team &amp; Salaries'!$N61),'Team &amp; Salaries'!$N61),0)),IF('Team &amp; Salaries'!$O61="Annually",IF(AV$6='Team &amp; Salaries'!$M61,MIN('Team &amp; Salaries'!$N61,'Team &amp; Salaries'!$P61),IF(AV$6&gt;'Team &amp; Salaries'!$M61,IFERROR(MIN('Team &amp; Salaries'!$P61,#REF!+'Team &amp; Salaries'!$N61),MIN('Team &amp; Salaries'!$N61,'Team &amp; Salaries'!$P61)),0))))))+IF($A148=Projections!$C$87,Revenue!AT$72,0)</f>
        <v>1</v>
      </c>
      <c r="AW148" s="286">
        <f>IF('Team &amp; Salaries'!$O61="Never",IF(AW$6&gt;='Team &amp; Salaries'!$M61,MIN('Team &amp; Salaries'!$N61,'Team &amp; Salaries'!$P61),0),IF('Team &amp; Salaries'!$O61="Monthly",IF(AW$6='Team &amp; Salaries'!$M61,MIN('Team &amp; Salaries'!$N61,'Team &amp; Salaries'!$P61),IF(AW$6&gt;'Team &amp; Salaries'!$M61,MIN('Team &amp; Salaries'!$P61,AV148+'Team &amp; Salaries'!$N61),0)),IF('Team &amp; Salaries'!$O61="Quarterly",IF(AW$6='Team &amp; Salaries'!$M61,MIN('Team &amp; Salaries'!$N61,'Team &amp; Salaries'!$P61),IF(AW$6&gt;'Team &amp; Salaries'!$M61,IFERROR(MIN('Team &amp; Salaries'!$P61,IF(ISNUMBER(AR148),AR148,0)+'Team &amp; Salaries'!$N61),'Team &amp; Salaries'!$N61),0)),IF('Team &amp; Salaries'!$O61="Annually",IF(AW$6='Team &amp; Salaries'!$M61,MIN('Team &amp; Salaries'!$N61,'Team &amp; Salaries'!$P61),IF(AW$6&gt;'Team &amp; Salaries'!$M61,IFERROR(MIN('Team &amp; Salaries'!$P61,#REF!+'Team &amp; Salaries'!$N61),MIN('Team &amp; Salaries'!$N61,'Team &amp; Salaries'!$P61)),0))))))+IF($A148=Projections!$C$87,Revenue!AU$72,0)</f>
        <v>1</v>
      </c>
      <c r="AX148" s="286">
        <f>IF('Team &amp; Salaries'!$O61="Never",IF(AX$6&gt;='Team &amp; Salaries'!$M61,MIN('Team &amp; Salaries'!$N61,'Team &amp; Salaries'!$P61),0),IF('Team &amp; Salaries'!$O61="Monthly",IF(AX$6='Team &amp; Salaries'!$M61,MIN('Team &amp; Salaries'!$N61,'Team &amp; Salaries'!$P61),IF(AX$6&gt;'Team &amp; Salaries'!$M61,MIN('Team &amp; Salaries'!$P61,AW148+'Team &amp; Salaries'!$N61),0)),IF('Team &amp; Salaries'!$O61="Quarterly",IF(AX$6='Team &amp; Salaries'!$M61,MIN('Team &amp; Salaries'!$N61,'Team &amp; Salaries'!$P61),IF(AX$6&gt;'Team &amp; Salaries'!$M61,IFERROR(MIN('Team &amp; Salaries'!$P61,IF(ISNUMBER(AS148),AS148,0)+'Team &amp; Salaries'!$N61),'Team &amp; Salaries'!$N61),0)),IF('Team &amp; Salaries'!$O61="Annually",IF(AX$6='Team &amp; Salaries'!$M61,MIN('Team &amp; Salaries'!$N61,'Team &amp; Salaries'!$P61),IF(AX$6&gt;'Team &amp; Salaries'!$M61,IFERROR(MIN('Team &amp; Salaries'!$P61,#REF!+'Team &amp; Salaries'!$N61),MIN('Team &amp; Salaries'!$N61,'Team &amp; Salaries'!$P61)),0))))))+IF($A148=Projections!$C$87,Revenue!AV$72,0)</f>
        <v>1</v>
      </c>
      <c r="AY148" s="286">
        <f>IF('Team &amp; Salaries'!$O61="Never",IF(AY$6&gt;='Team &amp; Salaries'!$M61,MIN('Team &amp; Salaries'!$N61,'Team &amp; Salaries'!$P61),0),IF('Team &amp; Salaries'!$O61="Monthly",IF(AY$6='Team &amp; Salaries'!$M61,MIN('Team &amp; Salaries'!$N61,'Team &amp; Salaries'!$P61),IF(AY$6&gt;'Team &amp; Salaries'!$M61,MIN('Team &amp; Salaries'!$P61,AX148+'Team &amp; Salaries'!$N61),0)),IF('Team &amp; Salaries'!$O61="Quarterly",IF(AY$6='Team &amp; Salaries'!$M61,MIN('Team &amp; Salaries'!$N61,'Team &amp; Salaries'!$P61),IF(AY$6&gt;'Team &amp; Salaries'!$M61,IFERROR(MIN('Team &amp; Salaries'!$P61,IF(ISNUMBER(AT148),AT148,0)+'Team &amp; Salaries'!$N61),'Team &amp; Salaries'!$N61),0)),IF('Team &amp; Salaries'!$O61="Annually",IF(AY$6='Team &amp; Salaries'!$M61,MIN('Team &amp; Salaries'!$N61,'Team &amp; Salaries'!$P61),IF(AY$6&gt;'Team &amp; Salaries'!$M61,IFERROR(MIN('Team &amp; Salaries'!$P61,#REF!+'Team &amp; Salaries'!$N61),MIN('Team &amp; Salaries'!$N61,'Team &amp; Salaries'!$P61)),0))))))+IF($A148=Projections!$C$87,Revenue!AW$72,0)</f>
        <v>1</v>
      </c>
      <c r="AZ148" s="286">
        <f>IF('Team &amp; Salaries'!$O61="Never",IF(AZ$6&gt;='Team &amp; Salaries'!$M61,MIN('Team &amp; Salaries'!$N61,'Team &amp; Salaries'!$P61),0),IF('Team &amp; Salaries'!$O61="Monthly",IF(AZ$6='Team &amp; Salaries'!$M61,MIN('Team &amp; Salaries'!$N61,'Team &amp; Salaries'!$P61),IF(AZ$6&gt;'Team &amp; Salaries'!$M61,MIN('Team &amp; Salaries'!$P61,AY148+'Team &amp; Salaries'!$N61),0)),IF('Team &amp; Salaries'!$O61="Quarterly",IF(AZ$6='Team &amp; Salaries'!$M61,MIN('Team &amp; Salaries'!$N61,'Team &amp; Salaries'!$P61),IF(AZ$6&gt;'Team &amp; Salaries'!$M61,IFERROR(MIN('Team &amp; Salaries'!$P61,IF(ISNUMBER(AU148),AU148,0)+'Team &amp; Salaries'!$N61),'Team &amp; Salaries'!$N61),0)),IF('Team &amp; Salaries'!$O61="Annually",IF(AZ$6='Team &amp; Salaries'!$M61,MIN('Team &amp; Salaries'!$N61,'Team &amp; Salaries'!$P61),IF(AZ$6&gt;'Team &amp; Salaries'!$M61,IFERROR(MIN('Team &amp; Salaries'!$P61,#REF!+'Team &amp; Salaries'!$N61),MIN('Team &amp; Salaries'!$N61,'Team &amp; Salaries'!$P61)),0))))))+IF($A148=Projections!$C$87,Revenue!AX$72,0)</f>
        <v>1</v>
      </c>
      <c r="BA148" s="286">
        <f>IF('Team &amp; Salaries'!$O61="Never",IF(BA$6&gt;='Team &amp; Salaries'!$M61,MIN('Team &amp; Salaries'!$N61,'Team &amp; Salaries'!$P61),0),IF('Team &amp; Salaries'!$O61="Monthly",IF(BA$6='Team &amp; Salaries'!$M61,MIN('Team &amp; Salaries'!$N61,'Team &amp; Salaries'!$P61),IF(BA$6&gt;'Team &amp; Salaries'!$M61,MIN('Team &amp; Salaries'!$P61,AZ148+'Team &amp; Salaries'!$N61),0)),IF('Team &amp; Salaries'!$O61="Quarterly",IF(BA$6='Team &amp; Salaries'!$M61,MIN('Team &amp; Salaries'!$N61,'Team &amp; Salaries'!$P61),IF(BA$6&gt;'Team &amp; Salaries'!$M61,IFERROR(MIN('Team &amp; Salaries'!$P61,IF(ISNUMBER(AV148),AV148,0)+'Team &amp; Salaries'!$N61),'Team &amp; Salaries'!$N61),0)),IF('Team &amp; Salaries'!$O61="Annually",IF(BA$6='Team &amp; Salaries'!$M61,MIN('Team &amp; Salaries'!$N61,'Team &amp; Salaries'!$P61),IF(BA$6&gt;'Team &amp; Salaries'!$M61,IFERROR(MIN('Team &amp; Salaries'!$P61,#REF!+'Team &amp; Salaries'!$N61),MIN('Team &amp; Salaries'!$N61,'Team &amp; Salaries'!$P61)),0))))))+IF($A148=Projections!$C$87,Revenue!AY$72,0)</f>
        <v>1</v>
      </c>
      <c r="BB148" s="286">
        <f>IF('Team &amp; Salaries'!$O61="Never",IF(BB$6&gt;='Team &amp; Salaries'!$M61,MIN('Team &amp; Salaries'!$N61,'Team &amp; Salaries'!$P61),0),IF('Team &amp; Salaries'!$O61="Monthly",IF(BB$6='Team &amp; Salaries'!$M61,MIN('Team &amp; Salaries'!$N61,'Team &amp; Salaries'!$P61),IF(BB$6&gt;'Team &amp; Salaries'!$M61,MIN('Team &amp; Salaries'!$P61,BA148+'Team &amp; Salaries'!$N61),0)),IF('Team &amp; Salaries'!$O61="Quarterly",IF(BB$6='Team &amp; Salaries'!$M61,MIN('Team &amp; Salaries'!$N61,'Team &amp; Salaries'!$P61),IF(BB$6&gt;'Team &amp; Salaries'!$M61,IFERROR(MIN('Team &amp; Salaries'!$P61,IF(ISNUMBER(AW148),AW148,0)+'Team &amp; Salaries'!$N61),'Team &amp; Salaries'!$N61),0)),IF('Team &amp; Salaries'!$O61="Annually",IF(BB$6='Team &amp; Salaries'!$M61,MIN('Team &amp; Salaries'!$N61,'Team &amp; Salaries'!$P61),IF(BB$6&gt;'Team &amp; Salaries'!$M61,IFERROR(MIN('Team &amp; Salaries'!$P61,#REF!+'Team &amp; Salaries'!$N61),MIN('Team &amp; Salaries'!$N61,'Team &amp; Salaries'!$P61)),0))))))+IF($A148=Projections!$C$87,Revenue!AZ$72,0)</f>
        <v>1</v>
      </c>
      <c r="BC148" s="286">
        <f>IF('Team &amp; Salaries'!$O61="Never",IF(BC$6&gt;='Team &amp; Salaries'!$M61,MIN('Team &amp; Salaries'!$N61,'Team &amp; Salaries'!$P61),0),IF('Team &amp; Salaries'!$O61="Monthly",IF(BC$6='Team &amp; Salaries'!$M61,MIN('Team &amp; Salaries'!$N61,'Team &amp; Salaries'!$P61),IF(BC$6&gt;'Team &amp; Salaries'!$M61,MIN('Team &amp; Salaries'!$P61,BB148+'Team &amp; Salaries'!$N61),0)),IF('Team &amp; Salaries'!$O61="Quarterly",IF(BC$6='Team &amp; Salaries'!$M61,MIN('Team &amp; Salaries'!$N61,'Team &amp; Salaries'!$P61),IF(BC$6&gt;'Team &amp; Salaries'!$M61,IFERROR(MIN('Team &amp; Salaries'!$P61,IF(ISNUMBER(AX148),AX148,0)+'Team &amp; Salaries'!$N61),'Team &amp; Salaries'!$N61),0)),IF('Team &amp; Salaries'!$O61="Annually",IF(BC$6='Team &amp; Salaries'!$M61,MIN('Team &amp; Salaries'!$N61,'Team &amp; Salaries'!$P61),IF(BC$6&gt;'Team &amp; Salaries'!$M61,IFERROR(MIN('Team &amp; Salaries'!$P61,#REF!+'Team &amp; Salaries'!$N61),MIN('Team &amp; Salaries'!$N61,'Team &amp; Salaries'!$P61)),0))))))+IF($A148=Projections!$C$87,Revenue!BA$72,0)</f>
        <v>1</v>
      </c>
      <c r="BD148" s="286">
        <f>IF('Team &amp; Salaries'!$O61="Never",IF(BD$6&gt;='Team &amp; Salaries'!$M61,MIN('Team &amp; Salaries'!$N61,'Team &amp; Salaries'!$P61),0),IF('Team &amp; Salaries'!$O61="Monthly",IF(BD$6='Team &amp; Salaries'!$M61,MIN('Team &amp; Salaries'!$N61,'Team &amp; Salaries'!$P61),IF(BD$6&gt;'Team &amp; Salaries'!$M61,MIN('Team &amp; Salaries'!$P61,BC148+'Team &amp; Salaries'!$N61),0)),IF('Team &amp; Salaries'!$O61="Quarterly",IF(BD$6='Team &amp; Salaries'!$M61,MIN('Team &amp; Salaries'!$N61,'Team &amp; Salaries'!$P61),IF(BD$6&gt;'Team &amp; Salaries'!$M61,IFERROR(MIN('Team &amp; Salaries'!$P61,IF(ISNUMBER(AY148),AY148,0)+'Team &amp; Salaries'!$N61),'Team &amp; Salaries'!$N61),0)),IF('Team &amp; Salaries'!$O61="Annually",IF(BD$6='Team &amp; Salaries'!$M61,MIN('Team &amp; Salaries'!$N61,'Team &amp; Salaries'!$P61),IF(BD$6&gt;'Team &amp; Salaries'!$M61,IFERROR(MIN('Team &amp; Salaries'!$P61,#REF!+'Team &amp; Salaries'!$N61),MIN('Team &amp; Salaries'!$N61,'Team &amp; Salaries'!$P61)),0))))))+IF($A148=Projections!$C$87,Revenue!BB$72,0)</f>
        <v>1</v>
      </c>
      <c r="BE148" s="286">
        <f>IF('Team &amp; Salaries'!$O61="Never",IF(BE$6&gt;='Team &amp; Salaries'!$M61,MIN('Team &amp; Salaries'!$N61,'Team &amp; Salaries'!$P61),0),IF('Team &amp; Salaries'!$O61="Monthly",IF(BE$6='Team &amp; Salaries'!$M61,MIN('Team &amp; Salaries'!$N61,'Team &amp; Salaries'!$P61),IF(BE$6&gt;'Team &amp; Salaries'!$M61,MIN('Team &amp; Salaries'!$P61,BD148+'Team &amp; Salaries'!$N61),0)),IF('Team &amp; Salaries'!$O61="Quarterly",IF(BE$6='Team &amp; Salaries'!$M61,MIN('Team &amp; Salaries'!$N61,'Team &amp; Salaries'!$P61),IF(BE$6&gt;'Team &amp; Salaries'!$M61,IFERROR(MIN('Team &amp; Salaries'!$P61,IF(ISNUMBER(AZ148),AZ148,0)+'Team &amp; Salaries'!$N61),'Team &amp; Salaries'!$N61),0)),IF('Team &amp; Salaries'!$O61="Annually",IF(BE$6='Team &amp; Salaries'!$M61,MIN('Team &amp; Salaries'!$N61,'Team &amp; Salaries'!$P61),IF(BE$6&gt;'Team &amp; Salaries'!$M61,IFERROR(MIN('Team &amp; Salaries'!$P61,#REF!+'Team &amp; Salaries'!$N61),MIN('Team &amp; Salaries'!$N61,'Team &amp; Salaries'!$P61)),0))))))+IF($A148=Projections!$C$87,Revenue!BC$72,0)</f>
        <v>1</v>
      </c>
      <c r="BF148" s="286">
        <f>IF('Team &amp; Salaries'!$O61="Never",IF(BF$6&gt;='Team &amp; Salaries'!$M61,MIN('Team &amp; Salaries'!$N61,'Team &amp; Salaries'!$P61),0),IF('Team &amp; Salaries'!$O61="Monthly",IF(BF$6='Team &amp; Salaries'!$M61,MIN('Team &amp; Salaries'!$N61,'Team &amp; Salaries'!$P61),IF(BF$6&gt;'Team &amp; Salaries'!$M61,MIN('Team &amp; Salaries'!$P61,BE148+'Team &amp; Salaries'!$N61),0)),IF('Team &amp; Salaries'!$O61="Quarterly",IF(BF$6='Team &amp; Salaries'!$M61,MIN('Team &amp; Salaries'!$N61,'Team &amp; Salaries'!$P61),IF(BF$6&gt;'Team &amp; Salaries'!$M61,IFERROR(MIN('Team &amp; Salaries'!$P61,IF(ISNUMBER(BA148),BA148,0)+'Team &amp; Salaries'!$N61),'Team &amp; Salaries'!$N61),0)),IF('Team &amp; Salaries'!$O61="Annually",IF(BF$6='Team &amp; Salaries'!$M61,MIN('Team &amp; Salaries'!$N61,'Team &amp; Salaries'!$P61),IF(BF$6&gt;'Team &amp; Salaries'!$M61,IFERROR(MIN('Team &amp; Salaries'!$P61,#REF!+'Team &amp; Salaries'!$N61),MIN('Team &amp; Salaries'!$N61,'Team &amp; Salaries'!$P61)),0))))))+IF($A148=Projections!$C$87,Revenue!BD$72,0)</f>
        <v>1</v>
      </c>
      <c r="BG148" s="286">
        <f>IF('Team &amp; Salaries'!$O61="Never",IF(BG$6&gt;='Team &amp; Salaries'!$M61,MIN('Team &amp; Salaries'!$N61,'Team &amp; Salaries'!$P61),0),IF('Team &amp; Salaries'!$O61="Monthly",IF(BG$6='Team &amp; Salaries'!$M61,MIN('Team &amp; Salaries'!$N61,'Team &amp; Salaries'!$P61),IF(BG$6&gt;'Team &amp; Salaries'!$M61,MIN('Team &amp; Salaries'!$P61,BF148+'Team &amp; Salaries'!$N61),0)),IF('Team &amp; Salaries'!$O61="Quarterly",IF(BG$6='Team &amp; Salaries'!$M61,MIN('Team &amp; Salaries'!$N61,'Team &amp; Salaries'!$P61),IF(BG$6&gt;'Team &amp; Salaries'!$M61,IFERROR(MIN('Team &amp; Salaries'!$P61,IF(ISNUMBER(BB148),BB148,0)+'Team &amp; Salaries'!$N61),'Team &amp; Salaries'!$N61),0)),IF('Team &amp; Salaries'!$O61="Annually",IF(BG$6='Team &amp; Salaries'!$M61,MIN('Team &amp; Salaries'!$N61,'Team &amp; Salaries'!$P61),IF(BG$6&gt;'Team &amp; Salaries'!$M61,IFERROR(MIN('Team &amp; Salaries'!$P61,#REF!+'Team &amp; Salaries'!$N61),MIN('Team &amp; Salaries'!$N61,'Team &amp; Salaries'!$P61)),0))))))+IF($A148=Projections!$C$87,Revenue!BE$72,0)</f>
        <v>1</v>
      </c>
      <c r="BH148" s="286">
        <f>IF('Team &amp; Salaries'!$O61="Never",IF(BH$6&gt;='Team &amp; Salaries'!$M61,MIN('Team &amp; Salaries'!$N61,'Team &amp; Salaries'!$P61),0),IF('Team &amp; Salaries'!$O61="Monthly",IF(BH$6='Team &amp; Salaries'!$M61,MIN('Team &amp; Salaries'!$N61,'Team &amp; Salaries'!$P61),IF(BH$6&gt;'Team &amp; Salaries'!$M61,MIN('Team &amp; Salaries'!$P61,BG148+'Team &amp; Salaries'!$N61),0)),IF('Team &amp; Salaries'!$O61="Quarterly",IF(BH$6='Team &amp; Salaries'!$M61,MIN('Team &amp; Salaries'!$N61,'Team &amp; Salaries'!$P61),IF(BH$6&gt;'Team &amp; Salaries'!$M61,IFERROR(MIN('Team &amp; Salaries'!$P61,IF(ISNUMBER(BC148),BC148,0)+'Team &amp; Salaries'!$N61),'Team &amp; Salaries'!$N61),0)),IF('Team &amp; Salaries'!$O61="Annually",IF(BH$6='Team &amp; Salaries'!$M61,MIN('Team &amp; Salaries'!$N61,'Team &amp; Salaries'!$P61),IF(BH$6&gt;'Team &amp; Salaries'!$M61,IFERROR(MIN('Team &amp; Salaries'!$P61,#REF!+'Team &amp; Salaries'!$N61),MIN('Team &amp; Salaries'!$N61,'Team &amp; Salaries'!$P61)),0))))))+IF($A148=Projections!$C$87,Revenue!BF$72,0)</f>
        <v>1</v>
      </c>
      <c r="BI148" s="286">
        <f>IF('Team &amp; Salaries'!$O61="Never",IF(BI$6&gt;='Team &amp; Salaries'!$M61,MIN('Team &amp; Salaries'!$N61,'Team &amp; Salaries'!$P61),0),IF('Team &amp; Salaries'!$O61="Monthly",IF(BI$6='Team &amp; Salaries'!$M61,MIN('Team &amp; Salaries'!$N61,'Team &amp; Salaries'!$P61),IF(BI$6&gt;'Team &amp; Salaries'!$M61,MIN('Team &amp; Salaries'!$P61,BH148+'Team &amp; Salaries'!$N61),0)),IF('Team &amp; Salaries'!$O61="Quarterly",IF(BI$6='Team &amp; Salaries'!$M61,MIN('Team &amp; Salaries'!$N61,'Team &amp; Salaries'!$P61),IF(BI$6&gt;'Team &amp; Salaries'!$M61,IFERROR(MIN('Team &amp; Salaries'!$P61,IF(ISNUMBER(BD148),BD148,0)+'Team &amp; Salaries'!$N61),'Team &amp; Salaries'!$N61),0)),IF('Team &amp; Salaries'!$O61="Annually",IF(BI$6='Team &amp; Salaries'!$M61,MIN('Team &amp; Salaries'!$N61,'Team &amp; Salaries'!$P61),IF(BI$6&gt;'Team &amp; Salaries'!$M61,IFERROR(MIN('Team &amp; Salaries'!$P61,#REF!+'Team &amp; Salaries'!$N61),MIN('Team &amp; Salaries'!$N61,'Team &amp; Salaries'!$P61)),0))))))+IF($A148=Projections!$C$87,Revenue!BG$72,0)</f>
        <v>1</v>
      </c>
      <c r="BJ148" s="286">
        <f>IF('Team &amp; Salaries'!$O61="Never",IF(BJ$6&gt;='Team &amp; Salaries'!$M61,MIN('Team &amp; Salaries'!$N61,'Team &amp; Salaries'!$P61),0),IF('Team &amp; Salaries'!$O61="Monthly",IF(BJ$6='Team &amp; Salaries'!$M61,MIN('Team &amp; Salaries'!$N61,'Team &amp; Salaries'!$P61),IF(BJ$6&gt;'Team &amp; Salaries'!$M61,MIN('Team &amp; Salaries'!$P61,BI148+'Team &amp; Salaries'!$N61),0)),IF('Team &amp; Salaries'!$O61="Quarterly",IF(BJ$6='Team &amp; Salaries'!$M61,MIN('Team &amp; Salaries'!$N61,'Team &amp; Salaries'!$P61),IF(BJ$6&gt;'Team &amp; Salaries'!$M61,IFERROR(MIN('Team &amp; Salaries'!$P61,IF(ISNUMBER(BE148),BE148,0)+'Team &amp; Salaries'!$N61),'Team &amp; Salaries'!$N61),0)),IF('Team &amp; Salaries'!$O61="Annually",IF(BJ$6='Team &amp; Salaries'!$M61,MIN('Team &amp; Salaries'!$N61,'Team &amp; Salaries'!$P61),IF(BJ$6&gt;'Team &amp; Salaries'!$M61,IFERROR(MIN('Team &amp; Salaries'!$P61,#REF!+'Team &amp; Salaries'!$N61),MIN('Team &amp; Salaries'!$N61,'Team &amp; Salaries'!$P61)),0))))))+IF($A148=Projections!$C$87,Revenue!BH$72,0)</f>
        <v>1</v>
      </c>
      <c r="BK148" s="286">
        <f>IF('Team &amp; Salaries'!$O61="Never",IF(BK$6&gt;='Team &amp; Salaries'!$M61,MIN('Team &amp; Salaries'!$N61,'Team &amp; Salaries'!$P61),0),IF('Team &amp; Salaries'!$O61="Monthly",IF(BK$6='Team &amp; Salaries'!$M61,MIN('Team &amp; Salaries'!$N61,'Team &amp; Salaries'!$P61),IF(BK$6&gt;'Team &amp; Salaries'!$M61,MIN('Team &amp; Salaries'!$P61,BJ148+'Team &amp; Salaries'!$N61),0)),IF('Team &amp; Salaries'!$O61="Quarterly",IF(BK$6='Team &amp; Salaries'!$M61,MIN('Team &amp; Salaries'!$N61,'Team &amp; Salaries'!$P61),IF(BK$6&gt;'Team &amp; Salaries'!$M61,IFERROR(MIN('Team &amp; Salaries'!$P61,IF(ISNUMBER(BF148),BF148,0)+'Team &amp; Salaries'!$N61),'Team &amp; Salaries'!$N61),0)),IF('Team &amp; Salaries'!$O61="Annually",IF(BK$6='Team &amp; Salaries'!$M61,MIN('Team &amp; Salaries'!$N61,'Team &amp; Salaries'!$P61),IF(BK$6&gt;'Team &amp; Salaries'!$M61,IFERROR(MIN('Team &amp; Salaries'!$P61,#REF!+'Team &amp; Salaries'!$N61),MIN('Team &amp; Salaries'!$N61,'Team &amp; Salaries'!$P61)),0))))))+IF($A148=Projections!$C$87,Revenue!BI$72,0)</f>
        <v>1</v>
      </c>
      <c r="BL148" s="286">
        <f>IF('Team &amp; Salaries'!$O61="Never",IF(BL$6&gt;='Team &amp; Salaries'!$M61,MIN('Team &amp; Salaries'!$N61,'Team &amp; Salaries'!$P61),0),IF('Team &amp; Salaries'!$O61="Monthly",IF(BL$6='Team &amp; Salaries'!$M61,MIN('Team &amp; Salaries'!$N61,'Team &amp; Salaries'!$P61),IF(BL$6&gt;'Team &amp; Salaries'!$M61,MIN('Team &amp; Salaries'!$P61,BK148+'Team &amp; Salaries'!$N61),0)),IF('Team &amp; Salaries'!$O61="Quarterly",IF(BL$6='Team &amp; Salaries'!$M61,MIN('Team &amp; Salaries'!$N61,'Team &amp; Salaries'!$P61),IF(BL$6&gt;'Team &amp; Salaries'!$M61,IFERROR(MIN('Team &amp; Salaries'!$P61,IF(ISNUMBER(BG148),BG148,0)+'Team &amp; Salaries'!$N61),'Team &amp; Salaries'!$N61),0)),IF('Team &amp; Salaries'!$O61="Annually",IF(BL$6='Team &amp; Salaries'!$M61,MIN('Team &amp; Salaries'!$N61,'Team &amp; Salaries'!$P61),IF(BL$6&gt;'Team &amp; Salaries'!$M61,IFERROR(MIN('Team &amp; Salaries'!$P61,#REF!+'Team &amp; Salaries'!$N61),MIN('Team &amp; Salaries'!$N61,'Team &amp; Salaries'!$P61)),0))))))+IF($A148=Projections!$C$87,Revenue!BJ$72,0)</f>
        <v>1</v>
      </c>
      <c r="BM148" s="286">
        <f>IF('Team &amp; Salaries'!$O61="Never",IF(BM$6&gt;='Team &amp; Salaries'!$M61,MIN('Team &amp; Salaries'!$N61,'Team &amp; Salaries'!$P61),0),IF('Team &amp; Salaries'!$O61="Monthly",IF(BM$6='Team &amp; Salaries'!$M61,MIN('Team &amp; Salaries'!$N61,'Team &amp; Salaries'!$P61),IF(BM$6&gt;'Team &amp; Salaries'!$M61,MIN('Team &amp; Salaries'!$P61,BL148+'Team &amp; Salaries'!$N61),0)),IF('Team &amp; Salaries'!$O61="Quarterly",IF(BM$6='Team &amp; Salaries'!$M61,MIN('Team &amp; Salaries'!$N61,'Team &amp; Salaries'!$P61),IF(BM$6&gt;'Team &amp; Salaries'!$M61,IFERROR(MIN('Team &amp; Salaries'!$P61,IF(ISNUMBER(BH148),BH148,0)+'Team &amp; Salaries'!$N61),'Team &amp; Salaries'!$N61),0)),IF('Team &amp; Salaries'!$O61="Annually",IF(BM$6='Team &amp; Salaries'!$M61,MIN('Team &amp; Salaries'!$N61,'Team &amp; Salaries'!$P61),IF(BM$6&gt;'Team &amp; Salaries'!$M61,IFERROR(MIN('Team &amp; Salaries'!$P61,#REF!+'Team &amp; Salaries'!$N61),MIN('Team &amp; Salaries'!$N61,'Team &amp; Salaries'!$P61)),0))))))+IF($A148=Projections!$C$87,Revenue!BK$72,0)</f>
        <v>1</v>
      </c>
      <c r="BN148" s="286">
        <f>IF('Team &amp; Salaries'!$O61="Never",IF(BN$6&gt;='Team &amp; Salaries'!$M61,MIN('Team &amp; Salaries'!$N61,'Team &amp; Salaries'!$P61),0),IF('Team &amp; Salaries'!$O61="Monthly",IF(BN$6='Team &amp; Salaries'!$M61,MIN('Team &amp; Salaries'!$N61,'Team &amp; Salaries'!$P61),IF(BN$6&gt;'Team &amp; Salaries'!$M61,MIN('Team &amp; Salaries'!$P61,BM148+'Team &amp; Salaries'!$N61),0)),IF('Team &amp; Salaries'!$O61="Quarterly",IF(BN$6='Team &amp; Salaries'!$M61,MIN('Team &amp; Salaries'!$N61,'Team &amp; Salaries'!$P61),IF(BN$6&gt;'Team &amp; Salaries'!$M61,IFERROR(MIN('Team &amp; Salaries'!$P61,IF(ISNUMBER(BI148),BI148,0)+'Team &amp; Salaries'!$N61),'Team &amp; Salaries'!$N61),0)),IF('Team &amp; Salaries'!$O61="Annually",IF(BN$6='Team &amp; Salaries'!$M61,MIN('Team &amp; Salaries'!$N61,'Team &amp; Salaries'!$P61),IF(BN$6&gt;'Team &amp; Salaries'!$M61,IFERROR(MIN('Team &amp; Salaries'!$P61,#REF!+'Team &amp; Salaries'!$N61),MIN('Team &amp; Salaries'!$N61,'Team &amp; Salaries'!$P61)),0))))))+IF($A148=Projections!$C$87,Revenue!BL$72,0)</f>
        <v>1</v>
      </c>
      <c r="BO148" s="286">
        <f>IF('Team &amp; Salaries'!$O61="Never",IF(BO$6&gt;='Team &amp; Salaries'!$M61,MIN('Team &amp; Salaries'!$N61,'Team &amp; Salaries'!$P61),0),IF('Team &amp; Salaries'!$O61="Monthly",IF(BO$6='Team &amp; Salaries'!$M61,MIN('Team &amp; Salaries'!$N61,'Team &amp; Salaries'!$P61),IF(BO$6&gt;'Team &amp; Salaries'!$M61,MIN('Team &amp; Salaries'!$P61,BN148+'Team &amp; Salaries'!$N61),0)),IF('Team &amp; Salaries'!$O61="Quarterly",IF(BO$6='Team &amp; Salaries'!$M61,MIN('Team &amp; Salaries'!$N61,'Team &amp; Salaries'!$P61),IF(BO$6&gt;'Team &amp; Salaries'!$M61,IFERROR(MIN('Team &amp; Salaries'!$P61,IF(ISNUMBER(BJ148),BJ148,0)+'Team &amp; Salaries'!$N61),'Team &amp; Salaries'!$N61),0)),IF('Team &amp; Salaries'!$O61="Annually",IF(BO$6='Team &amp; Salaries'!$M61,MIN('Team &amp; Salaries'!$N61,'Team &amp; Salaries'!$P61),IF(BO$6&gt;'Team &amp; Salaries'!$M61,IFERROR(MIN('Team &amp; Salaries'!$P61,#REF!+'Team &amp; Salaries'!$N61),MIN('Team &amp; Salaries'!$N61,'Team &amp; Salaries'!$P61)),0))))))+IF($A148=Projections!$C$87,Revenue!BM$72,0)</f>
        <v>1</v>
      </c>
      <c r="BP148" s="286">
        <f>IF('Team &amp; Salaries'!$O61="Never",IF(BP$6&gt;='Team &amp; Salaries'!$M61,MIN('Team &amp; Salaries'!$N61,'Team &amp; Salaries'!$P61),0),IF('Team &amp; Salaries'!$O61="Monthly",IF(BP$6='Team &amp; Salaries'!$M61,MIN('Team &amp; Salaries'!$N61,'Team &amp; Salaries'!$P61),IF(BP$6&gt;'Team &amp; Salaries'!$M61,MIN('Team &amp; Salaries'!$P61,BO148+'Team &amp; Salaries'!$N61),0)),IF('Team &amp; Salaries'!$O61="Quarterly",IF(BP$6='Team &amp; Salaries'!$M61,MIN('Team &amp; Salaries'!$N61,'Team &amp; Salaries'!$P61),IF(BP$6&gt;'Team &amp; Salaries'!$M61,IFERROR(MIN('Team &amp; Salaries'!$P61,IF(ISNUMBER(BK148),BK148,0)+'Team &amp; Salaries'!$N61),'Team &amp; Salaries'!$N61),0)),IF('Team &amp; Salaries'!$O61="Annually",IF(BP$6='Team &amp; Salaries'!$M61,MIN('Team &amp; Salaries'!$N61,'Team &amp; Salaries'!$P61),IF(BP$6&gt;'Team &amp; Salaries'!$M61,IFERROR(MIN('Team &amp; Salaries'!$P61,#REF!+'Team &amp; Salaries'!$N61),MIN('Team &amp; Salaries'!$N61,'Team &amp; Salaries'!$P61)),0))))))+IF($A148=Projections!$C$87,Revenue!BN$72,0)</f>
        <v>1</v>
      </c>
      <c r="BQ148" s="286">
        <f>IF('Team &amp; Salaries'!$O61="Never",IF(BQ$6&gt;='Team &amp; Salaries'!$M61,MIN('Team &amp; Salaries'!$N61,'Team &amp; Salaries'!$P61),0),IF('Team &amp; Salaries'!$O61="Monthly",IF(BQ$6='Team &amp; Salaries'!$M61,MIN('Team &amp; Salaries'!$N61,'Team &amp; Salaries'!$P61),IF(BQ$6&gt;'Team &amp; Salaries'!$M61,MIN('Team &amp; Salaries'!$P61,BP148+'Team &amp; Salaries'!$N61),0)),IF('Team &amp; Salaries'!$O61="Quarterly",IF(BQ$6='Team &amp; Salaries'!$M61,MIN('Team &amp; Salaries'!$N61,'Team &amp; Salaries'!$P61),IF(BQ$6&gt;'Team &amp; Salaries'!$M61,IFERROR(MIN('Team &amp; Salaries'!$P61,IF(ISNUMBER(BL148),BL148,0)+'Team &amp; Salaries'!$N61),'Team &amp; Salaries'!$N61),0)),IF('Team &amp; Salaries'!$O61="Annually",IF(BQ$6='Team &amp; Salaries'!$M61,MIN('Team &amp; Salaries'!$N61,'Team &amp; Salaries'!$P61),IF(BQ$6&gt;'Team &amp; Salaries'!$M61,IFERROR(MIN('Team &amp; Salaries'!$P61,#REF!+'Team &amp; Salaries'!$N61),MIN('Team &amp; Salaries'!$N61,'Team &amp; Salaries'!$P61)),0))))))+IF($A148=Projections!$C$87,Revenue!BO$72,0)</f>
        <v>1</v>
      </c>
      <c r="BR148" s="286">
        <f>IF('Team &amp; Salaries'!$O61="Never",IF(BR$6&gt;='Team &amp; Salaries'!$M61,MIN('Team &amp; Salaries'!$N61,'Team &amp; Salaries'!$P61),0),IF('Team &amp; Salaries'!$O61="Monthly",IF(BR$6='Team &amp; Salaries'!$M61,MIN('Team &amp; Salaries'!$N61,'Team &amp; Salaries'!$P61),IF(BR$6&gt;'Team &amp; Salaries'!$M61,MIN('Team &amp; Salaries'!$P61,BQ148+'Team &amp; Salaries'!$N61),0)),IF('Team &amp; Salaries'!$O61="Quarterly",IF(BR$6='Team &amp; Salaries'!$M61,MIN('Team &amp; Salaries'!$N61,'Team &amp; Salaries'!$P61),IF(BR$6&gt;'Team &amp; Salaries'!$M61,IFERROR(MIN('Team &amp; Salaries'!$P61,IF(ISNUMBER(BM148),BM148,0)+'Team &amp; Salaries'!$N61),'Team &amp; Salaries'!$N61),0)),IF('Team &amp; Salaries'!$O61="Annually",IF(BR$6='Team &amp; Salaries'!$M61,MIN('Team &amp; Salaries'!$N61,'Team &amp; Salaries'!$P61),IF(BR$6&gt;'Team &amp; Salaries'!$M61,IFERROR(MIN('Team &amp; Salaries'!$P61,#REF!+'Team &amp; Salaries'!$N61),MIN('Team &amp; Salaries'!$N61,'Team &amp; Salaries'!$P61)),0))))))+IF($A148=Projections!$C$87,Revenue!BP$72,0)</f>
        <v>1</v>
      </c>
      <c r="BS148" s="286">
        <f>IF('Team &amp; Salaries'!$O61="Never",IF(BS$6&gt;='Team &amp; Salaries'!$M61,MIN('Team &amp; Salaries'!$N61,'Team &amp; Salaries'!$P61),0),IF('Team &amp; Salaries'!$O61="Monthly",IF(BS$6='Team &amp; Salaries'!$M61,MIN('Team &amp; Salaries'!$N61,'Team &amp; Salaries'!$P61),IF(BS$6&gt;'Team &amp; Salaries'!$M61,MIN('Team &amp; Salaries'!$P61,BR148+'Team &amp; Salaries'!$N61),0)),IF('Team &amp; Salaries'!$O61="Quarterly",IF(BS$6='Team &amp; Salaries'!$M61,MIN('Team &amp; Salaries'!$N61,'Team &amp; Salaries'!$P61),IF(BS$6&gt;'Team &amp; Salaries'!$M61,IFERROR(MIN('Team &amp; Salaries'!$P61,IF(ISNUMBER(BN148),BN148,0)+'Team &amp; Salaries'!$N61),'Team &amp; Salaries'!$N61),0)),IF('Team &amp; Salaries'!$O61="Annually",IF(BS$6='Team &amp; Salaries'!$M61,MIN('Team &amp; Salaries'!$N61,'Team &amp; Salaries'!$P61),IF(BS$6&gt;'Team &amp; Salaries'!$M61,IFERROR(MIN('Team &amp; Salaries'!$P61,#REF!+'Team &amp; Salaries'!$N61),MIN('Team &amp; Salaries'!$N61,'Team &amp; Salaries'!$P61)),0))))))+IF($A148=Projections!$C$87,Revenue!BQ$72,0)</f>
        <v>1</v>
      </c>
      <c r="BT148" s="286">
        <f>IF('Team &amp; Salaries'!$O61="Never",IF(BT$6&gt;='Team &amp; Salaries'!$M61,MIN('Team &amp; Salaries'!$N61,'Team &amp; Salaries'!$P61),0),IF('Team &amp; Salaries'!$O61="Monthly",IF(BT$6='Team &amp; Salaries'!$M61,MIN('Team &amp; Salaries'!$N61,'Team &amp; Salaries'!$P61),IF(BT$6&gt;'Team &amp; Salaries'!$M61,MIN('Team &amp; Salaries'!$P61,BS148+'Team &amp; Salaries'!$N61),0)),IF('Team &amp; Salaries'!$O61="Quarterly",IF(BT$6='Team &amp; Salaries'!$M61,MIN('Team &amp; Salaries'!$N61,'Team &amp; Salaries'!$P61),IF(BT$6&gt;'Team &amp; Salaries'!$M61,IFERROR(MIN('Team &amp; Salaries'!$P61,IF(ISNUMBER(BO148),BO148,0)+'Team &amp; Salaries'!$N61),'Team &amp; Salaries'!$N61),0)),IF('Team &amp; Salaries'!$O61="Annually",IF(BT$6='Team &amp; Salaries'!$M61,MIN('Team &amp; Salaries'!$N61,'Team &amp; Salaries'!$P61),IF(BT$6&gt;'Team &amp; Salaries'!$M61,IFERROR(MIN('Team &amp; Salaries'!$P61,#REF!+'Team &amp; Salaries'!$N61),MIN('Team &amp; Salaries'!$N61,'Team &amp; Salaries'!$P61)),0))))))+IF($A148=Projections!$C$87,Revenue!BR$72,0)</f>
        <v>1</v>
      </c>
      <c r="BU148" s="286">
        <f>IF('Team &amp; Salaries'!$O61="Never",IF(BU$6&gt;='Team &amp; Salaries'!$M61,MIN('Team &amp; Salaries'!$N61,'Team &amp; Salaries'!$P61),0),IF('Team &amp; Salaries'!$O61="Monthly",IF(BU$6='Team &amp; Salaries'!$M61,MIN('Team &amp; Salaries'!$N61,'Team &amp; Salaries'!$P61),IF(BU$6&gt;'Team &amp; Salaries'!$M61,MIN('Team &amp; Salaries'!$P61,BT148+'Team &amp; Salaries'!$N61),0)),IF('Team &amp; Salaries'!$O61="Quarterly",IF(BU$6='Team &amp; Salaries'!$M61,MIN('Team &amp; Salaries'!$N61,'Team &amp; Salaries'!$P61),IF(BU$6&gt;'Team &amp; Salaries'!$M61,IFERROR(MIN('Team &amp; Salaries'!$P61,IF(ISNUMBER(BP148),BP148,0)+'Team &amp; Salaries'!$N61),'Team &amp; Salaries'!$N61),0)),IF('Team &amp; Salaries'!$O61="Annually",IF(BU$6='Team &amp; Salaries'!$M61,MIN('Team &amp; Salaries'!$N61,'Team &amp; Salaries'!$P61),IF(BU$6&gt;'Team &amp; Salaries'!$M61,IFERROR(MIN('Team &amp; Salaries'!$P61,#REF!+'Team &amp; Salaries'!$N61),MIN('Team &amp; Salaries'!$N61,'Team &amp; Salaries'!$P61)),0))))))+IF($A148=Projections!$C$87,Revenue!BS$72,0)</f>
        <v>1</v>
      </c>
      <c r="BV148" s="286">
        <f>IF('Team &amp; Salaries'!$O61="Never",IF(BV$6&gt;='Team &amp; Salaries'!$M61,MIN('Team &amp; Salaries'!$N61,'Team &amp; Salaries'!$P61),0),IF('Team &amp; Salaries'!$O61="Monthly",IF(BV$6='Team &amp; Salaries'!$M61,MIN('Team &amp; Salaries'!$N61,'Team &amp; Salaries'!$P61),IF(BV$6&gt;'Team &amp; Salaries'!$M61,MIN('Team &amp; Salaries'!$P61,BU148+'Team &amp; Salaries'!$N61),0)),IF('Team &amp; Salaries'!$O61="Quarterly",IF(BV$6='Team &amp; Salaries'!$M61,MIN('Team &amp; Salaries'!$N61,'Team &amp; Salaries'!$P61),IF(BV$6&gt;'Team &amp; Salaries'!$M61,IFERROR(MIN('Team &amp; Salaries'!$P61,IF(ISNUMBER(BQ148),BQ148,0)+'Team &amp; Salaries'!$N61),'Team &amp; Salaries'!$N61),0)),IF('Team &amp; Salaries'!$O61="Annually",IF(BV$6='Team &amp; Salaries'!$M61,MIN('Team &amp; Salaries'!$N61,'Team &amp; Salaries'!$P61),IF(BV$6&gt;'Team &amp; Salaries'!$M61,IFERROR(MIN('Team &amp; Salaries'!$P61,#REF!+'Team &amp; Salaries'!$N61),MIN('Team &amp; Salaries'!$N61,'Team &amp; Salaries'!$P61)),0))))))+IF($A148=Projections!$C$87,Revenue!BT$72,0)</f>
        <v>1</v>
      </c>
      <c r="BW148" s="286">
        <f>IF('Team &amp; Salaries'!$O61="Never",IF(BW$6&gt;='Team &amp; Salaries'!$M61,MIN('Team &amp; Salaries'!$N61,'Team &amp; Salaries'!$P61),0),IF('Team &amp; Salaries'!$O61="Monthly",IF(BW$6='Team &amp; Salaries'!$M61,MIN('Team &amp; Salaries'!$N61,'Team &amp; Salaries'!$P61),IF(BW$6&gt;'Team &amp; Salaries'!$M61,MIN('Team &amp; Salaries'!$P61,BV148+'Team &amp; Salaries'!$N61),0)),IF('Team &amp; Salaries'!$O61="Quarterly",IF(BW$6='Team &amp; Salaries'!$M61,MIN('Team &amp; Salaries'!$N61,'Team &amp; Salaries'!$P61),IF(BW$6&gt;'Team &amp; Salaries'!$M61,IFERROR(MIN('Team &amp; Salaries'!$P61,IF(ISNUMBER(BR148),BR148,0)+'Team &amp; Salaries'!$N61),'Team &amp; Salaries'!$N61),0)),IF('Team &amp; Salaries'!$O61="Annually",IF(BW$6='Team &amp; Salaries'!$M61,MIN('Team &amp; Salaries'!$N61,'Team &amp; Salaries'!$P61),IF(BW$6&gt;'Team &amp; Salaries'!$M61,IFERROR(MIN('Team &amp; Salaries'!$P61,#REF!+'Team &amp; Salaries'!$N61),MIN('Team &amp; Salaries'!$N61,'Team &amp; Salaries'!$P61)),0))))))+IF($A148=Projections!$C$87,Revenue!BU$72,0)</f>
        <v>1</v>
      </c>
      <c r="BX148" s="286">
        <f>IF('Team &amp; Salaries'!$O61="Never",IF(BX$6&gt;='Team &amp; Salaries'!$M61,MIN('Team &amp; Salaries'!$N61,'Team &amp; Salaries'!$P61),0),IF('Team &amp; Salaries'!$O61="Monthly",IF(BX$6='Team &amp; Salaries'!$M61,MIN('Team &amp; Salaries'!$N61,'Team &amp; Salaries'!$P61),IF(BX$6&gt;'Team &amp; Salaries'!$M61,MIN('Team &amp; Salaries'!$P61,BW148+'Team &amp; Salaries'!$N61),0)),IF('Team &amp; Salaries'!$O61="Quarterly",IF(BX$6='Team &amp; Salaries'!$M61,MIN('Team &amp; Salaries'!$N61,'Team &amp; Salaries'!$P61),IF(BX$6&gt;'Team &amp; Salaries'!$M61,IFERROR(MIN('Team &amp; Salaries'!$P61,IF(ISNUMBER(BS148),BS148,0)+'Team &amp; Salaries'!$N61),'Team &amp; Salaries'!$N61),0)),IF('Team &amp; Salaries'!$O61="Annually",IF(BX$6='Team &amp; Salaries'!$M61,MIN('Team &amp; Salaries'!$N61,'Team &amp; Salaries'!$P61),IF(BX$6&gt;'Team &amp; Salaries'!$M61,IFERROR(MIN('Team &amp; Salaries'!$P61,#REF!+'Team &amp; Salaries'!$N61),MIN('Team &amp; Salaries'!$N61,'Team &amp; Salaries'!$P61)),0))))))+IF($A148=Projections!$C$87,Revenue!BV$72,0)</f>
        <v>1</v>
      </c>
      <c r="BY148" s="286">
        <f>IF('Team &amp; Salaries'!$O61="Never",IF(BY$6&gt;='Team &amp; Salaries'!$M61,MIN('Team &amp; Salaries'!$N61,'Team &amp; Salaries'!$P61),0),IF('Team &amp; Salaries'!$O61="Monthly",IF(BY$6='Team &amp; Salaries'!$M61,MIN('Team &amp; Salaries'!$N61,'Team &amp; Salaries'!$P61),IF(BY$6&gt;'Team &amp; Salaries'!$M61,MIN('Team &amp; Salaries'!$P61,BX148+'Team &amp; Salaries'!$N61),0)),IF('Team &amp; Salaries'!$O61="Quarterly",IF(BY$6='Team &amp; Salaries'!$M61,MIN('Team &amp; Salaries'!$N61,'Team &amp; Salaries'!$P61),IF(BY$6&gt;'Team &amp; Salaries'!$M61,IFERROR(MIN('Team &amp; Salaries'!$P61,IF(ISNUMBER(BT148),BT148,0)+'Team &amp; Salaries'!$N61),'Team &amp; Salaries'!$N61),0)),IF('Team &amp; Salaries'!$O61="Annually",IF(BY$6='Team &amp; Salaries'!$M61,MIN('Team &amp; Salaries'!$N61,'Team &amp; Salaries'!$P61),IF(BY$6&gt;'Team &amp; Salaries'!$M61,IFERROR(MIN('Team &amp; Salaries'!$P61,#REF!+'Team &amp; Salaries'!$N61),MIN('Team &amp; Salaries'!$N61,'Team &amp; Salaries'!$P61)),0))))))+IF($A148=Projections!$C$87,Revenue!BW$72,0)</f>
        <v>1</v>
      </c>
      <c r="BZ148" s="286">
        <f>IF('Team &amp; Salaries'!$O61="Never",IF(BZ$6&gt;='Team &amp; Salaries'!$M61,MIN('Team &amp; Salaries'!$N61,'Team &amp; Salaries'!$P61),0),IF('Team &amp; Salaries'!$O61="Monthly",IF(BZ$6='Team &amp; Salaries'!$M61,MIN('Team &amp; Salaries'!$N61,'Team &amp; Salaries'!$P61),IF(BZ$6&gt;'Team &amp; Salaries'!$M61,MIN('Team &amp; Salaries'!$P61,BY148+'Team &amp; Salaries'!$N61),0)),IF('Team &amp; Salaries'!$O61="Quarterly",IF(BZ$6='Team &amp; Salaries'!$M61,MIN('Team &amp; Salaries'!$N61,'Team &amp; Salaries'!$P61),IF(BZ$6&gt;'Team &amp; Salaries'!$M61,IFERROR(MIN('Team &amp; Salaries'!$P61,IF(ISNUMBER(BU148),BU148,0)+'Team &amp; Salaries'!$N61),'Team &amp; Salaries'!$N61),0)),IF('Team &amp; Salaries'!$O61="Annually",IF(BZ$6='Team &amp; Salaries'!$M61,MIN('Team &amp; Salaries'!$N61,'Team &amp; Salaries'!$P61),IF(BZ$6&gt;'Team &amp; Salaries'!$M61,IFERROR(MIN('Team &amp; Salaries'!$P61,#REF!+'Team &amp; Salaries'!$N61),MIN('Team &amp; Salaries'!$N61,'Team &amp; Salaries'!$P61)),0))))))+IF($A148=Projections!$C$87,Revenue!BX$72,0)</f>
        <v>1</v>
      </c>
      <c r="CA148" s="286">
        <f>IF('Team &amp; Salaries'!$O61="Never",IF(CA$6&gt;='Team &amp; Salaries'!$M61,MIN('Team &amp; Salaries'!$N61,'Team &amp; Salaries'!$P61),0),IF('Team &amp; Salaries'!$O61="Monthly",IF(CA$6='Team &amp; Salaries'!$M61,MIN('Team &amp; Salaries'!$N61,'Team &amp; Salaries'!$P61),IF(CA$6&gt;'Team &amp; Salaries'!$M61,MIN('Team &amp; Salaries'!$P61,BZ148+'Team &amp; Salaries'!$N61),0)),IF('Team &amp; Salaries'!$O61="Quarterly",IF(CA$6='Team &amp; Salaries'!$M61,MIN('Team &amp; Salaries'!$N61,'Team &amp; Salaries'!$P61),IF(CA$6&gt;'Team &amp; Salaries'!$M61,IFERROR(MIN('Team &amp; Salaries'!$P61,IF(ISNUMBER(BV148),BV148,0)+'Team &amp; Salaries'!$N61),'Team &amp; Salaries'!$N61),0)),IF('Team &amp; Salaries'!$O61="Annually",IF(CA$6='Team &amp; Salaries'!$M61,MIN('Team &amp; Salaries'!$N61,'Team &amp; Salaries'!$P61),IF(CA$6&gt;'Team &amp; Salaries'!$M61,IFERROR(MIN('Team &amp; Salaries'!$P61,#REF!+'Team &amp; Salaries'!$N61),MIN('Team &amp; Salaries'!$N61,'Team &amp; Salaries'!$P61)),0))))))+IF($A148=Projections!$C$87,Revenue!BY$72,0)</f>
        <v>1</v>
      </c>
      <c r="CB148" s="286">
        <f>IF('Team &amp; Salaries'!$O61="Never",IF(CB$6&gt;='Team &amp; Salaries'!$M61,MIN('Team &amp; Salaries'!$N61,'Team &amp; Salaries'!$P61),0),IF('Team &amp; Salaries'!$O61="Monthly",IF(CB$6='Team &amp; Salaries'!$M61,MIN('Team &amp; Salaries'!$N61,'Team &amp; Salaries'!$P61),IF(CB$6&gt;'Team &amp; Salaries'!$M61,MIN('Team &amp; Salaries'!$P61,CA148+'Team &amp; Salaries'!$N61),0)),IF('Team &amp; Salaries'!$O61="Quarterly",IF(CB$6='Team &amp; Salaries'!$M61,MIN('Team &amp; Salaries'!$N61,'Team &amp; Salaries'!$P61),IF(CB$6&gt;'Team &amp; Salaries'!$M61,IFERROR(MIN('Team &amp; Salaries'!$P61,IF(ISNUMBER(BW148),BW148,0)+'Team &amp; Salaries'!$N61),'Team &amp; Salaries'!$N61),0)),IF('Team &amp; Salaries'!$O61="Annually",IF(CB$6='Team &amp; Salaries'!$M61,MIN('Team &amp; Salaries'!$N61,'Team &amp; Salaries'!$P61),IF(CB$6&gt;'Team &amp; Salaries'!$M61,IFERROR(MIN('Team &amp; Salaries'!$P61,#REF!+'Team &amp; Salaries'!$N61),MIN('Team &amp; Salaries'!$N61,'Team &amp; Salaries'!$P61)),0))))))+IF($A148=Projections!$C$87,Revenue!BZ$72,0)</f>
        <v>1</v>
      </c>
      <c r="CC148" s="286">
        <f>IF('Team &amp; Salaries'!$O61="Never",IF(CC$6&gt;='Team &amp; Salaries'!$M61,MIN('Team &amp; Salaries'!$N61,'Team &amp; Salaries'!$P61),0),IF('Team &amp; Salaries'!$O61="Monthly",IF(CC$6='Team &amp; Salaries'!$M61,MIN('Team &amp; Salaries'!$N61,'Team &amp; Salaries'!$P61),IF(CC$6&gt;'Team &amp; Salaries'!$M61,MIN('Team &amp; Salaries'!$P61,CB148+'Team &amp; Salaries'!$N61),0)),IF('Team &amp; Salaries'!$O61="Quarterly",IF(CC$6='Team &amp; Salaries'!$M61,MIN('Team &amp; Salaries'!$N61,'Team &amp; Salaries'!$P61),IF(CC$6&gt;'Team &amp; Salaries'!$M61,IFERROR(MIN('Team &amp; Salaries'!$P61,IF(ISNUMBER(BX148),BX148,0)+'Team &amp; Salaries'!$N61),'Team &amp; Salaries'!$N61),0)),IF('Team &amp; Salaries'!$O61="Annually",IF(CC$6='Team &amp; Salaries'!$M61,MIN('Team &amp; Salaries'!$N61,'Team &amp; Salaries'!$P61),IF(CC$6&gt;'Team &amp; Salaries'!$M61,IFERROR(MIN('Team &amp; Salaries'!$P61,#REF!+'Team &amp; Salaries'!$N61),MIN('Team &amp; Salaries'!$N61,'Team &amp; Salaries'!$P61)),0))))))+IF($A148=Projections!$C$87,Revenue!CA$72,0)</f>
        <v>1</v>
      </c>
      <c r="CD148" s="286">
        <f>IF('Team &amp; Salaries'!$O61="Never",IF(CD$6&gt;='Team &amp; Salaries'!$M61,MIN('Team &amp; Salaries'!$N61,'Team &amp; Salaries'!$P61),0),IF('Team &amp; Salaries'!$O61="Monthly",IF(CD$6='Team &amp; Salaries'!$M61,MIN('Team &amp; Salaries'!$N61,'Team &amp; Salaries'!$P61),IF(CD$6&gt;'Team &amp; Salaries'!$M61,MIN('Team &amp; Salaries'!$P61,CC148+'Team &amp; Salaries'!$N61),0)),IF('Team &amp; Salaries'!$O61="Quarterly",IF(CD$6='Team &amp; Salaries'!$M61,MIN('Team &amp; Salaries'!$N61,'Team &amp; Salaries'!$P61),IF(CD$6&gt;'Team &amp; Salaries'!$M61,IFERROR(MIN('Team &amp; Salaries'!$P61,IF(ISNUMBER(BY148),BY148,0)+'Team &amp; Salaries'!$N61),'Team &amp; Salaries'!$N61),0)),IF('Team &amp; Salaries'!$O61="Annually",IF(CD$6='Team &amp; Salaries'!$M61,MIN('Team &amp; Salaries'!$N61,'Team &amp; Salaries'!$P61),IF(CD$6&gt;'Team &amp; Salaries'!$M61,IFERROR(MIN('Team &amp; Salaries'!$P61,#REF!+'Team &amp; Salaries'!$N61),MIN('Team &amp; Salaries'!$N61,'Team &amp; Salaries'!$P61)),0))))))+IF($A148=Projections!$C$87,Revenue!CB$72,0)</f>
        <v>1</v>
      </c>
      <c r="CE148" s="286">
        <f>IF('Team &amp; Salaries'!$O61="Never",IF(CE$6&gt;='Team &amp; Salaries'!$M61,MIN('Team &amp; Salaries'!$N61,'Team &amp; Salaries'!$P61),0),IF('Team &amp; Salaries'!$O61="Monthly",IF(CE$6='Team &amp; Salaries'!$M61,MIN('Team &amp; Salaries'!$N61,'Team &amp; Salaries'!$P61),IF(CE$6&gt;'Team &amp; Salaries'!$M61,MIN('Team &amp; Salaries'!$P61,CD148+'Team &amp; Salaries'!$N61),0)),IF('Team &amp; Salaries'!$O61="Quarterly",IF(CE$6='Team &amp; Salaries'!$M61,MIN('Team &amp; Salaries'!$N61,'Team &amp; Salaries'!$P61),IF(CE$6&gt;'Team &amp; Salaries'!$M61,IFERROR(MIN('Team &amp; Salaries'!$P61,IF(ISNUMBER(BZ148),BZ148,0)+'Team &amp; Salaries'!$N61),'Team &amp; Salaries'!$N61),0)),IF('Team &amp; Salaries'!$O61="Annually",IF(CE$6='Team &amp; Salaries'!$M61,MIN('Team &amp; Salaries'!$N61,'Team &amp; Salaries'!$P61),IF(CE$6&gt;'Team &amp; Salaries'!$M61,IFERROR(MIN('Team &amp; Salaries'!$P61,#REF!+'Team &amp; Salaries'!$N61),MIN('Team &amp; Salaries'!$N61,'Team &amp; Salaries'!$P61)),0))))))+IF($A148=Projections!$C$87,Revenue!CC$72,0)</f>
        <v>1</v>
      </c>
      <c r="CF148" s="286">
        <f>IF('Team &amp; Salaries'!$O61="Never",IF(CF$6&gt;='Team &amp; Salaries'!$M61,MIN('Team &amp; Salaries'!$N61,'Team &amp; Salaries'!$P61),0),IF('Team &amp; Salaries'!$O61="Monthly",IF(CF$6='Team &amp; Salaries'!$M61,MIN('Team &amp; Salaries'!$N61,'Team &amp; Salaries'!$P61),IF(CF$6&gt;'Team &amp; Salaries'!$M61,MIN('Team &amp; Salaries'!$P61,CE148+'Team &amp; Salaries'!$N61),0)),IF('Team &amp; Salaries'!$O61="Quarterly",IF(CF$6='Team &amp; Salaries'!$M61,MIN('Team &amp; Salaries'!$N61,'Team &amp; Salaries'!$P61),IF(CF$6&gt;'Team &amp; Salaries'!$M61,IFERROR(MIN('Team &amp; Salaries'!$P61,IF(ISNUMBER(CA148),CA148,0)+'Team &amp; Salaries'!$N61),'Team &amp; Salaries'!$N61),0)),IF('Team &amp; Salaries'!$O61="Annually",IF(CF$6='Team &amp; Salaries'!$M61,MIN('Team &amp; Salaries'!$N61,'Team &amp; Salaries'!$P61),IF(CF$6&gt;'Team &amp; Salaries'!$M61,IFERROR(MIN('Team &amp; Salaries'!$P61,#REF!+'Team &amp; Salaries'!$N61),MIN('Team &amp; Salaries'!$N61,'Team &amp; Salaries'!$P61)),0))))))+IF($A148=Projections!$C$87,Revenue!CD$72,0)</f>
        <v>1</v>
      </c>
      <c r="CG148" s="286">
        <f>IF('Team &amp; Salaries'!$O61="Never",IF(CG$6&gt;='Team &amp; Salaries'!$M61,MIN('Team &amp; Salaries'!$N61,'Team &amp; Salaries'!$P61),0),IF('Team &amp; Salaries'!$O61="Monthly",IF(CG$6='Team &amp; Salaries'!$M61,MIN('Team &amp; Salaries'!$N61,'Team &amp; Salaries'!$P61),IF(CG$6&gt;'Team &amp; Salaries'!$M61,MIN('Team &amp; Salaries'!$P61,CF148+'Team &amp; Salaries'!$N61),0)),IF('Team &amp; Salaries'!$O61="Quarterly",IF(CG$6='Team &amp; Salaries'!$M61,MIN('Team &amp; Salaries'!$N61,'Team &amp; Salaries'!$P61),IF(CG$6&gt;'Team &amp; Salaries'!$M61,IFERROR(MIN('Team &amp; Salaries'!$P61,IF(ISNUMBER(CB148),CB148,0)+'Team &amp; Salaries'!$N61),'Team &amp; Salaries'!$N61),0)),IF('Team &amp; Salaries'!$O61="Annually",IF(CG$6='Team &amp; Salaries'!$M61,MIN('Team &amp; Salaries'!$N61,'Team &amp; Salaries'!$P61),IF(CG$6&gt;'Team &amp; Salaries'!$M61,IFERROR(MIN('Team &amp; Salaries'!$P61,#REF!+'Team &amp; Salaries'!$N61),MIN('Team &amp; Salaries'!$N61,'Team &amp; Salaries'!$P61)),0))))))+IF($A148=Projections!$C$87,Revenue!CE$72,0)</f>
        <v>1</v>
      </c>
      <c r="CH148" s="286">
        <f>IF('Team &amp; Salaries'!$O61="Never",IF(CH$6&gt;='Team &amp; Salaries'!$M61,MIN('Team &amp; Salaries'!$N61,'Team &amp; Salaries'!$P61),0),IF('Team &amp; Salaries'!$O61="Monthly",IF(CH$6='Team &amp; Salaries'!$M61,MIN('Team &amp; Salaries'!$N61,'Team &amp; Salaries'!$P61),IF(CH$6&gt;'Team &amp; Salaries'!$M61,MIN('Team &amp; Salaries'!$P61,CG148+'Team &amp; Salaries'!$N61),0)),IF('Team &amp; Salaries'!$O61="Quarterly",IF(CH$6='Team &amp; Salaries'!$M61,MIN('Team &amp; Salaries'!$N61,'Team &amp; Salaries'!$P61),IF(CH$6&gt;'Team &amp; Salaries'!$M61,IFERROR(MIN('Team &amp; Salaries'!$P61,IF(ISNUMBER(CC148),CC148,0)+'Team &amp; Salaries'!$N61),'Team &amp; Salaries'!$N61),0)),IF('Team &amp; Salaries'!$O61="Annually",IF(CH$6='Team &amp; Salaries'!$M61,MIN('Team &amp; Salaries'!$N61,'Team &amp; Salaries'!$P61),IF(CH$6&gt;'Team &amp; Salaries'!$M61,IFERROR(MIN('Team &amp; Salaries'!$P61,#REF!+'Team &amp; Salaries'!$N61),MIN('Team &amp; Salaries'!$N61,'Team &amp; Salaries'!$P61)),0))))))+IF($A148=Projections!$C$87,Revenue!CF$72,0)</f>
        <v>1</v>
      </c>
      <c r="CI148" s="286">
        <f>IF('Team &amp; Salaries'!$O61="Never",IF(CI$6&gt;='Team &amp; Salaries'!$M61,MIN('Team &amp; Salaries'!$N61,'Team &amp; Salaries'!$P61),0),IF('Team &amp; Salaries'!$O61="Monthly",IF(CI$6='Team &amp; Salaries'!$M61,MIN('Team &amp; Salaries'!$N61,'Team &amp; Salaries'!$P61),IF(CI$6&gt;'Team &amp; Salaries'!$M61,MIN('Team &amp; Salaries'!$P61,CH148+'Team &amp; Salaries'!$N61),0)),IF('Team &amp; Salaries'!$O61="Quarterly",IF(CI$6='Team &amp; Salaries'!$M61,MIN('Team &amp; Salaries'!$N61,'Team &amp; Salaries'!$P61),IF(CI$6&gt;'Team &amp; Salaries'!$M61,IFERROR(MIN('Team &amp; Salaries'!$P61,IF(ISNUMBER(CD148),CD148,0)+'Team &amp; Salaries'!$N61),'Team &amp; Salaries'!$N61),0)),IF('Team &amp; Salaries'!$O61="Annually",IF(CI$6='Team &amp; Salaries'!$M61,MIN('Team &amp; Salaries'!$N61,'Team &amp; Salaries'!$P61),IF(CI$6&gt;'Team &amp; Salaries'!$M61,IFERROR(MIN('Team &amp; Salaries'!$P61,#REF!+'Team &amp; Salaries'!$N61),MIN('Team &amp; Salaries'!$N61,'Team &amp; Salaries'!$P61)),0))))))+IF($A148=Projections!$C$87,Revenue!CG$72,0)</f>
        <v>1</v>
      </c>
      <c r="CJ148" s="286">
        <f>IF('Team &amp; Salaries'!$O61="Never",IF(CJ$6&gt;='Team &amp; Salaries'!$M61,MIN('Team &amp; Salaries'!$N61,'Team &amp; Salaries'!$P61),0),IF('Team &amp; Salaries'!$O61="Monthly",IF(CJ$6='Team &amp; Salaries'!$M61,MIN('Team &amp; Salaries'!$N61,'Team &amp; Salaries'!$P61),IF(CJ$6&gt;'Team &amp; Salaries'!$M61,MIN('Team &amp; Salaries'!$P61,CI148+'Team &amp; Salaries'!$N61),0)),IF('Team &amp; Salaries'!$O61="Quarterly",IF(CJ$6='Team &amp; Salaries'!$M61,MIN('Team &amp; Salaries'!$N61,'Team &amp; Salaries'!$P61),IF(CJ$6&gt;'Team &amp; Salaries'!$M61,IFERROR(MIN('Team &amp; Salaries'!$P61,IF(ISNUMBER(CE148),CE148,0)+'Team &amp; Salaries'!$N61),'Team &amp; Salaries'!$N61),0)),IF('Team &amp; Salaries'!$O61="Annually",IF(CJ$6='Team &amp; Salaries'!$M61,MIN('Team &amp; Salaries'!$N61,'Team &amp; Salaries'!$P61),IF(CJ$6&gt;'Team &amp; Salaries'!$M61,IFERROR(MIN('Team &amp; Salaries'!$P61,#REF!+'Team &amp; Salaries'!$N61),MIN('Team &amp; Salaries'!$N61,'Team &amp; Salaries'!$P61)),0))))))+IF($A148=Projections!$C$87,Revenue!CH$72,0)</f>
        <v>1</v>
      </c>
      <c r="CK148" s="286">
        <f>IF('Team &amp; Salaries'!$O61="Never",IF(CK$6&gt;='Team &amp; Salaries'!$M61,MIN('Team &amp; Salaries'!$N61,'Team &amp; Salaries'!$P61),0),IF('Team &amp; Salaries'!$O61="Monthly",IF(CK$6='Team &amp; Salaries'!$M61,MIN('Team &amp; Salaries'!$N61,'Team &amp; Salaries'!$P61),IF(CK$6&gt;'Team &amp; Salaries'!$M61,MIN('Team &amp; Salaries'!$P61,CJ148+'Team &amp; Salaries'!$N61),0)),IF('Team &amp; Salaries'!$O61="Quarterly",IF(CK$6='Team &amp; Salaries'!$M61,MIN('Team &amp; Salaries'!$N61,'Team &amp; Salaries'!$P61),IF(CK$6&gt;'Team &amp; Salaries'!$M61,IFERROR(MIN('Team &amp; Salaries'!$P61,IF(ISNUMBER(CF148),CF148,0)+'Team &amp; Salaries'!$N61),'Team &amp; Salaries'!$N61),0)),IF('Team &amp; Salaries'!$O61="Annually",IF(CK$6='Team &amp; Salaries'!$M61,MIN('Team &amp; Salaries'!$N61,'Team &amp; Salaries'!$P61),IF(CK$6&gt;'Team &amp; Salaries'!$M61,IFERROR(MIN('Team &amp; Salaries'!$P61,#REF!+'Team &amp; Salaries'!$N61),MIN('Team &amp; Salaries'!$N61,'Team &amp; Salaries'!$P61)),0))))))+IF($A148=Projections!$C$87,Revenue!CI$72,0)</f>
        <v>1</v>
      </c>
      <c r="CL148" s="286">
        <f>IF('Team &amp; Salaries'!$O61="Never",IF(CL$6&gt;='Team &amp; Salaries'!$M61,MIN('Team &amp; Salaries'!$N61,'Team &amp; Salaries'!$P61),0),IF('Team &amp; Salaries'!$O61="Monthly",IF(CL$6='Team &amp; Salaries'!$M61,MIN('Team &amp; Salaries'!$N61,'Team &amp; Salaries'!$P61),IF(CL$6&gt;'Team &amp; Salaries'!$M61,MIN('Team &amp; Salaries'!$P61,CK148+'Team &amp; Salaries'!$N61),0)),IF('Team &amp; Salaries'!$O61="Quarterly",IF(CL$6='Team &amp; Salaries'!$M61,MIN('Team &amp; Salaries'!$N61,'Team &amp; Salaries'!$P61),IF(CL$6&gt;'Team &amp; Salaries'!$M61,IFERROR(MIN('Team &amp; Salaries'!$P61,IF(ISNUMBER(CG148),CG148,0)+'Team &amp; Salaries'!$N61),'Team &amp; Salaries'!$N61),0)),IF('Team &amp; Salaries'!$O61="Annually",IF(CL$6='Team &amp; Salaries'!$M61,MIN('Team &amp; Salaries'!$N61,'Team &amp; Salaries'!$P61),IF(CL$6&gt;'Team &amp; Salaries'!$M61,IFERROR(MIN('Team &amp; Salaries'!$P61,#REF!+'Team &amp; Salaries'!$N61),MIN('Team &amp; Salaries'!$N61,'Team &amp; Salaries'!$P61)),0))))))+IF($A148=Projections!$C$87,Revenue!CJ$72,0)</f>
        <v>1</v>
      </c>
      <c r="CM148" s="286">
        <f>IF('Team &amp; Salaries'!$O61="Never",IF(CM$6&gt;='Team &amp; Salaries'!$M61,MIN('Team &amp; Salaries'!$N61,'Team &amp; Salaries'!$P61),0),IF('Team &amp; Salaries'!$O61="Monthly",IF(CM$6='Team &amp; Salaries'!$M61,MIN('Team &amp; Salaries'!$N61,'Team &amp; Salaries'!$P61),IF(CM$6&gt;'Team &amp; Salaries'!$M61,MIN('Team &amp; Salaries'!$P61,CL148+'Team &amp; Salaries'!$N61),0)),IF('Team &amp; Salaries'!$O61="Quarterly",IF(CM$6='Team &amp; Salaries'!$M61,MIN('Team &amp; Salaries'!$N61,'Team &amp; Salaries'!$P61),IF(CM$6&gt;'Team &amp; Salaries'!$M61,IFERROR(MIN('Team &amp; Salaries'!$P61,IF(ISNUMBER(CH148),CH148,0)+'Team &amp; Salaries'!$N61),'Team &amp; Salaries'!$N61),0)),IF('Team &amp; Salaries'!$O61="Annually",IF(CM$6='Team &amp; Salaries'!$M61,MIN('Team &amp; Salaries'!$N61,'Team &amp; Salaries'!$P61),IF(CM$6&gt;'Team &amp; Salaries'!$M61,IFERROR(MIN('Team &amp; Salaries'!$P61,#REF!+'Team &amp; Salaries'!$N61),MIN('Team &amp; Salaries'!$N61,'Team &amp; Salaries'!$P61)),0))))))+IF($A148=Projections!$C$87,Revenue!CK$72,0)</f>
        <v>1</v>
      </c>
      <c r="CN148" s="286">
        <f>IF('Team &amp; Salaries'!$O61="Never",IF(CN$6&gt;='Team &amp; Salaries'!$M61,MIN('Team &amp; Salaries'!$N61,'Team &amp; Salaries'!$P61),0),IF('Team &amp; Salaries'!$O61="Monthly",IF(CN$6='Team &amp; Salaries'!$M61,MIN('Team &amp; Salaries'!$N61,'Team &amp; Salaries'!$P61),IF(CN$6&gt;'Team &amp; Salaries'!$M61,MIN('Team &amp; Salaries'!$P61,CM148+'Team &amp; Salaries'!$N61),0)),IF('Team &amp; Salaries'!$O61="Quarterly",IF(CN$6='Team &amp; Salaries'!$M61,MIN('Team &amp; Salaries'!$N61,'Team &amp; Salaries'!$P61),IF(CN$6&gt;'Team &amp; Salaries'!$M61,IFERROR(MIN('Team &amp; Salaries'!$P61,IF(ISNUMBER(CI148),CI148,0)+'Team &amp; Salaries'!$N61),'Team &amp; Salaries'!$N61),0)),IF('Team &amp; Salaries'!$O61="Annually",IF(CN$6='Team &amp; Salaries'!$M61,MIN('Team &amp; Salaries'!$N61,'Team &amp; Salaries'!$P61),IF(CN$6&gt;'Team &amp; Salaries'!$M61,IFERROR(MIN('Team &amp; Salaries'!$P61,#REF!+'Team &amp; Salaries'!$N61),MIN('Team &amp; Salaries'!$N61,'Team &amp; Salaries'!$P61)),0))))))+IF($A148=Projections!$C$87,Revenue!CL$72,0)</f>
        <v>1</v>
      </c>
      <c r="CO148" s="286">
        <f>IF('Team &amp; Salaries'!$O61="Never",IF(CO$6&gt;='Team &amp; Salaries'!$M61,MIN('Team &amp; Salaries'!$N61,'Team &amp; Salaries'!$P61),0),IF('Team &amp; Salaries'!$O61="Monthly",IF(CO$6='Team &amp; Salaries'!$M61,MIN('Team &amp; Salaries'!$N61,'Team &amp; Salaries'!$P61),IF(CO$6&gt;'Team &amp; Salaries'!$M61,MIN('Team &amp; Salaries'!$P61,CN148+'Team &amp; Salaries'!$N61),0)),IF('Team &amp; Salaries'!$O61="Quarterly",IF(CO$6='Team &amp; Salaries'!$M61,MIN('Team &amp; Salaries'!$N61,'Team &amp; Salaries'!$P61),IF(CO$6&gt;'Team &amp; Salaries'!$M61,IFERROR(MIN('Team &amp; Salaries'!$P61,IF(ISNUMBER(CJ148),CJ148,0)+'Team &amp; Salaries'!$N61),'Team &amp; Salaries'!$N61),0)),IF('Team &amp; Salaries'!$O61="Annually",IF(CO$6='Team &amp; Salaries'!$M61,MIN('Team &amp; Salaries'!$N61,'Team &amp; Salaries'!$P61),IF(CO$6&gt;'Team &amp; Salaries'!$M61,IFERROR(MIN('Team &amp; Salaries'!$P61,#REF!+'Team &amp; Salaries'!$N61),MIN('Team &amp; Salaries'!$N61,'Team &amp; Salaries'!$P61)),0))))))+IF($A148=Projections!$C$87,Revenue!CM$72,0)</f>
        <v>1</v>
      </c>
      <c r="CP148" s="286">
        <f>IF('Team &amp; Salaries'!$O61="Never",IF(CP$6&gt;='Team &amp; Salaries'!$M61,MIN('Team &amp; Salaries'!$N61,'Team &amp; Salaries'!$P61),0),IF('Team &amp; Salaries'!$O61="Monthly",IF(CP$6='Team &amp; Salaries'!$M61,MIN('Team &amp; Salaries'!$N61,'Team &amp; Salaries'!$P61),IF(CP$6&gt;'Team &amp; Salaries'!$M61,MIN('Team &amp; Salaries'!$P61,CO148+'Team &amp; Salaries'!$N61),0)),IF('Team &amp; Salaries'!$O61="Quarterly",IF(CP$6='Team &amp; Salaries'!$M61,MIN('Team &amp; Salaries'!$N61,'Team &amp; Salaries'!$P61),IF(CP$6&gt;'Team &amp; Salaries'!$M61,IFERROR(MIN('Team &amp; Salaries'!$P61,IF(ISNUMBER(CK148),CK148,0)+'Team &amp; Salaries'!$N61),'Team &amp; Salaries'!$N61),0)),IF('Team &amp; Salaries'!$O61="Annually",IF(CP$6='Team &amp; Salaries'!$M61,MIN('Team &amp; Salaries'!$N61,'Team &amp; Salaries'!$P61),IF(CP$6&gt;'Team &amp; Salaries'!$M61,IFERROR(MIN('Team &amp; Salaries'!$P61,#REF!+'Team &amp; Salaries'!$N61),MIN('Team &amp; Salaries'!$N61,'Team &amp; Salaries'!$P61)),0))))))+IF($A148=Projections!$C$87,Revenue!CN$72,0)</f>
        <v>1</v>
      </c>
      <c r="CQ148" s="286">
        <f>IF('Team &amp; Salaries'!$O61="Never",IF(CQ$6&gt;='Team &amp; Salaries'!$M61,MIN('Team &amp; Salaries'!$N61,'Team &amp; Salaries'!$P61),0),IF('Team &amp; Salaries'!$O61="Monthly",IF(CQ$6='Team &amp; Salaries'!$M61,MIN('Team &amp; Salaries'!$N61,'Team &amp; Salaries'!$P61),IF(CQ$6&gt;'Team &amp; Salaries'!$M61,MIN('Team &amp; Salaries'!$P61,CP148+'Team &amp; Salaries'!$N61),0)),IF('Team &amp; Salaries'!$O61="Quarterly",IF(CQ$6='Team &amp; Salaries'!$M61,MIN('Team &amp; Salaries'!$N61,'Team &amp; Salaries'!$P61),IF(CQ$6&gt;'Team &amp; Salaries'!$M61,IFERROR(MIN('Team &amp; Salaries'!$P61,IF(ISNUMBER(CL148),CL148,0)+'Team &amp; Salaries'!$N61),'Team &amp; Salaries'!$N61),0)),IF('Team &amp; Salaries'!$O61="Annually",IF(CQ$6='Team &amp; Salaries'!$M61,MIN('Team &amp; Salaries'!$N61,'Team &amp; Salaries'!$P61),IF(CQ$6&gt;'Team &amp; Salaries'!$M61,IFERROR(MIN('Team &amp; Salaries'!$P61,#REF!+'Team &amp; Salaries'!$N61),MIN('Team &amp; Salaries'!$N61,'Team &amp; Salaries'!$P61)),0))))))+IF($A148=Projections!$C$87,Revenue!CO$72,0)</f>
        <v>1</v>
      </c>
      <c r="CR148" s="286">
        <f>IF('Team &amp; Salaries'!$O61="Never",IF(CR$6&gt;='Team &amp; Salaries'!$M61,MIN('Team &amp; Salaries'!$N61,'Team &amp; Salaries'!$P61),0),IF('Team &amp; Salaries'!$O61="Monthly",IF(CR$6='Team &amp; Salaries'!$M61,MIN('Team &amp; Salaries'!$N61,'Team &amp; Salaries'!$P61),IF(CR$6&gt;'Team &amp; Salaries'!$M61,MIN('Team &amp; Salaries'!$P61,CQ148+'Team &amp; Salaries'!$N61),0)),IF('Team &amp; Salaries'!$O61="Quarterly",IF(CR$6='Team &amp; Salaries'!$M61,MIN('Team &amp; Salaries'!$N61,'Team &amp; Salaries'!$P61),IF(CR$6&gt;'Team &amp; Salaries'!$M61,IFERROR(MIN('Team &amp; Salaries'!$P61,IF(ISNUMBER(CM148),CM148,0)+'Team &amp; Salaries'!$N61),'Team &amp; Salaries'!$N61),0)),IF('Team &amp; Salaries'!$O61="Annually",IF(CR$6='Team &amp; Salaries'!$M61,MIN('Team &amp; Salaries'!$N61,'Team &amp; Salaries'!$P61),IF(CR$6&gt;'Team &amp; Salaries'!$M61,IFERROR(MIN('Team &amp; Salaries'!$P61,#REF!+'Team &amp; Salaries'!$N61),MIN('Team &amp; Salaries'!$N61,'Team &amp; Salaries'!$P61)),0))))))+IF($A148=Projections!$C$87,Revenue!CP$72,0)</f>
        <v>1</v>
      </c>
      <c r="CS148" s="286">
        <f>IF('Team &amp; Salaries'!$O61="Never",IF(CS$6&gt;='Team &amp; Salaries'!$M61,MIN('Team &amp; Salaries'!$N61,'Team &amp; Salaries'!$P61),0),IF('Team &amp; Salaries'!$O61="Monthly",IF(CS$6='Team &amp; Salaries'!$M61,MIN('Team &amp; Salaries'!$N61,'Team &amp; Salaries'!$P61),IF(CS$6&gt;'Team &amp; Salaries'!$M61,MIN('Team &amp; Salaries'!$P61,CR148+'Team &amp; Salaries'!$N61),0)),IF('Team &amp; Salaries'!$O61="Quarterly",IF(CS$6='Team &amp; Salaries'!$M61,MIN('Team &amp; Salaries'!$N61,'Team &amp; Salaries'!$P61),IF(CS$6&gt;'Team &amp; Salaries'!$M61,IFERROR(MIN('Team &amp; Salaries'!$P61,IF(ISNUMBER(CN148),CN148,0)+'Team &amp; Salaries'!$N61),'Team &amp; Salaries'!$N61),0)),IF('Team &amp; Salaries'!$O61="Annually",IF(CS$6='Team &amp; Salaries'!$M61,MIN('Team &amp; Salaries'!$N61,'Team &amp; Salaries'!$P61),IF(CS$6&gt;'Team &amp; Salaries'!$M61,IFERROR(MIN('Team &amp; Salaries'!$P61,#REF!+'Team &amp; Salaries'!$N61),MIN('Team &amp; Salaries'!$N61,'Team &amp; Salaries'!$P61)),0))))))+IF($A148=Projections!$C$87,Revenue!CQ$72,0)</f>
        <v>1</v>
      </c>
      <c r="CT148" s="286">
        <f>IF('Team &amp; Salaries'!$O61="Never",IF(CT$6&gt;='Team &amp; Salaries'!$M61,MIN('Team &amp; Salaries'!$N61,'Team &amp; Salaries'!$P61),0),IF('Team &amp; Salaries'!$O61="Monthly",IF(CT$6='Team &amp; Salaries'!$M61,MIN('Team &amp; Salaries'!$N61,'Team &amp; Salaries'!$P61),IF(CT$6&gt;'Team &amp; Salaries'!$M61,MIN('Team &amp; Salaries'!$P61,CS148+'Team &amp; Salaries'!$N61),0)),IF('Team &amp; Salaries'!$O61="Quarterly",IF(CT$6='Team &amp; Salaries'!$M61,MIN('Team &amp; Salaries'!$N61,'Team &amp; Salaries'!$P61),IF(CT$6&gt;'Team &amp; Salaries'!$M61,IFERROR(MIN('Team &amp; Salaries'!$P61,IF(ISNUMBER(CO148),CO148,0)+'Team &amp; Salaries'!$N61),'Team &amp; Salaries'!$N61),0)),IF('Team &amp; Salaries'!$O61="Annually",IF(CT$6='Team &amp; Salaries'!$M61,MIN('Team &amp; Salaries'!$N61,'Team &amp; Salaries'!$P61),IF(CT$6&gt;'Team &amp; Salaries'!$M61,IFERROR(MIN('Team &amp; Salaries'!$P61,#REF!+'Team &amp; Salaries'!$N61),MIN('Team &amp; Salaries'!$N61,'Team &amp; Salaries'!$P61)),0))))))+IF($A148=Projections!$C$87,Revenue!CR$72,0)</f>
        <v>1</v>
      </c>
      <c r="CU148" s="286">
        <f>IF('Team &amp; Salaries'!$O61="Never",IF(CU$6&gt;='Team &amp; Salaries'!$M61,MIN('Team &amp; Salaries'!$N61,'Team &amp; Salaries'!$P61),0),IF('Team &amp; Salaries'!$O61="Monthly",IF(CU$6='Team &amp; Salaries'!$M61,MIN('Team &amp; Salaries'!$N61,'Team &amp; Salaries'!$P61),IF(CU$6&gt;'Team &amp; Salaries'!$M61,MIN('Team &amp; Salaries'!$P61,CT148+'Team &amp; Salaries'!$N61),0)),IF('Team &amp; Salaries'!$O61="Quarterly",IF(CU$6='Team &amp; Salaries'!$M61,MIN('Team &amp; Salaries'!$N61,'Team &amp; Salaries'!$P61),IF(CU$6&gt;'Team &amp; Salaries'!$M61,IFERROR(MIN('Team &amp; Salaries'!$P61,IF(ISNUMBER(CP148),CP148,0)+'Team &amp; Salaries'!$N61),'Team &amp; Salaries'!$N61),0)),IF('Team &amp; Salaries'!$O61="Annually",IF(CU$6='Team &amp; Salaries'!$M61,MIN('Team &amp; Salaries'!$N61,'Team &amp; Salaries'!$P61),IF(CU$6&gt;'Team &amp; Salaries'!$M61,IFERROR(MIN('Team &amp; Salaries'!$P61,#REF!+'Team &amp; Salaries'!$N61),MIN('Team &amp; Salaries'!$N61,'Team &amp; Salaries'!$P61)),0))))))+IF($A148=Projections!$C$87,Revenue!CS$72,0)</f>
        <v>1</v>
      </c>
      <c r="CV148" s="286">
        <f>IF('Team &amp; Salaries'!$O61="Never",IF(CV$6&gt;='Team &amp; Salaries'!$M61,MIN('Team &amp; Salaries'!$N61,'Team &amp; Salaries'!$P61),0),IF('Team &amp; Salaries'!$O61="Monthly",IF(CV$6='Team &amp; Salaries'!$M61,MIN('Team &amp; Salaries'!$N61,'Team &amp; Salaries'!$P61),IF(CV$6&gt;'Team &amp; Salaries'!$M61,MIN('Team &amp; Salaries'!$P61,CU148+'Team &amp; Salaries'!$N61),0)),IF('Team &amp; Salaries'!$O61="Quarterly",IF(CV$6='Team &amp; Salaries'!$M61,MIN('Team &amp; Salaries'!$N61,'Team &amp; Salaries'!$P61),IF(CV$6&gt;'Team &amp; Salaries'!$M61,IFERROR(MIN('Team &amp; Salaries'!$P61,IF(ISNUMBER(CQ148),CQ148,0)+'Team &amp; Salaries'!$N61),'Team &amp; Salaries'!$N61),0)),IF('Team &amp; Salaries'!$O61="Annually",IF(CV$6='Team &amp; Salaries'!$M61,MIN('Team &amp; Salaries'!$N61,'Team &amp; Salaries'!$P61),IF(CV$6&gt;'Team &amp; Salaries'!$M61,IFERROR(MIN('Team &amp; Salaries'!$P61,#REF!+'Team &amp; Salaries'!$N61),MIN('Team &amp; Salaries'!$N61,'Team &amp; Salaries'!$P61)),0))))))+IF($A148=Projections!$C$87,Revenue!CT$72,0)</f>
        <v>1</v>
      </c>
      <c r="CW148" s="286">
        <f>IF('Team &amp; Salaries'!$O61="Never",IF(CW$6&gt;='Team &amp; Salaries'!$M61,MIN('Team &amp; Salaries'!$N61,'Team &amp; Salaries'!$P61),0),IF('Team &amp; Salaries'!$O61="Monthly",IF(CW$6='Team &amp; Salaries'!$M61,MIN('Team &amp; Salaries'!$N61,'Team &amp; Salaries'!$P61),IF(CW$6&gt;'Team &amp; Salaries'!$M61,MIN('Team &amp; Salaries'!$P61,CV148+'Team &amp; Salaries'!$N61),0)),IF('Team &amp; Salaries'!$O61="Quarterly",IF(CW$6='Team &amp; Salaries'!$M61,MIN('Team &amp; Salaries'!$N61,'Team &amp; Salaries'!$P61),IF(CW$6&gt;'Team &amp; Salaries'!$M61,IFERROR(MIN('Team &amp; Salaries'!$P61,IF(ISNUMBER(CR148),CR148,0)+'Team &amp; Salaries'!$N61),'Team &amp; Salaries'!$N61),0)),IF('Team &amp; Salaries'!$O61="Annually",IF(CW$6='Team &amp; Salaries'!$M61,MIN('Team &amp; Salaries'!$N61,'Team &amp; Salaries'!$P61),IF(CW$6&gt;'Team &amp; Salaries'!$M61,IFERROR(MIN('Team &amp; Salaries'!$P61,#REF!+'Team &amp; Salaries'!$N61),MIN('Team &amp; Salaries'!$N61,'Team &amp; Salaries'!$P61)),0))))))+IF($A148=Projections!$C$87,Revenue!CU$72,0)</f>
        <v>1</v>
      </c>
      <c r="CX148" s="286">
        <f>IF('Team &amp; Salaries'!$O61="Never",IF(CX$6&gt;='Team &amp; Salaries'!$M61,MIN('Team &amp; Salaries'!$N61,'Team &amp; Salaries'!$P61),0),IF('Team &amp; Salaries'!$O61="Monthly",IF(CX$6='Team &amp; Salaries'!$M61,MIN('Team &amp; Salaries'!$N61,'Team &amp; Salaries'!$P61),IF(CX$6&gt;'Team &amp; Salaries'!$M61,MIN('Team &amp; Salaries'!$P61,CW148+'Team &amp; Salaries'!$N61),0)),IF('Team &amp; Salaries'!$O61="Quarterly",IF(CX$6='Team &amp; Salaries'!$M61,MIN('Team &amp; Salaries'!$N61,'Team &amp; Salaries'!$P61),IF(CX$6&gt;'Team &amp; Salaries'!$M61,IFERROR(MIN('Team &amp; Salaries'!$P61,IF(ISNUMBER(CS148),CS148,0)+'Team &amp; Salaries'!$N61),'Team &amp; Salaries'!$N61),0)),IF('Team &amp; Salaries'!$O61="Annually",IF(CX$6='Team &amp; Salaries'!$M61,MIN('Team &amp; Salaries'!$N61,'Team &amp; Salaries'!$P61),IF(CX$6&gt;'Team &amp; Salaries'!$M61,IFERROR(MIN('Team &amp; Salaries'!$P61,#REF!+'Team &amp; Salaries'!$N61),MIN('Team &amp; Salaries'!$N61,'Team &amp; Salaries'!$P61)),0))))))+IF($A148=Projections!$C$87,Revenue!CV$72,0)</f>
        <v>1</v>
      </c>
      <c r="CY148" s="286">
        <f>IF('Team &amp; Salaries'!$O61="Never",IF(CY$6&gt;='Team &amp; Salaries'!$M61,MIN('Team &amp; Salaries'!$N61,'Team &amp; Salaries'!$P61),0),IF('Team &amp; Salaries'!$O61="Monthly",IF(CY$6='Team &amp; Salaries'!$M61,MIN('Team &amp; Salaries'!$N61,'Team &amp; Salaries'!$P61),IF(CY$6&gt;'Team &amp; Salaries'!$M61,MIN('Team &amp; Salaries'!$P61,CX148+'Team &amp; Salaries'!$N61),0)),IF('Team &amp; Salaries'!$O61="Quarterly",IF(CY$6='Team &amp; Salaries'!$M61,MIN('Team &amp; Salaries'!$N61,'Team &amp; Salaries'!$P61),IF(CY$6&gt;'Team &amp; Salaries'!$M61,IFERROR(MIN('Team &amp; Salaries'!$P61,IF(ISNUMBER(CT148),CT148,0)+'Team &amp; Salaries'!$N61),'Team &amp; Salaries'!$N61),0)),IF('Team &amp; Salaries'!$O61="Annually",IF(CY$6='Team &amp; Salaries'!$M61,MIN('Team &amp; Salaries'!$N61,'Team &amp; Salaries'!$P61),IF(CY$6&gt;'Team &amp; Salaries'!$M61,IFERROR(MIN('Team &amp; Salaries'!$P61,#REF!+'Team &amp; Salaries'!$N61),MIN('Team &amp; Salaries'!$N61,'Team &amp; Salaries'!$P61)),0))))))+IF($A148=Projections!$C$87,Revenue!CW$72,0)</f>
        <v>1</v>
      </c>
      <c r="CZ148" s="286">
        <f>IF('Team &amp; Salaries'!$O61="Never",IF(CZ$6&gt;='Team &amp; Salaries'!$M61,MIN('Team &amp; Salaries'!$N61,'Team &amp; Salaries'!$P61),0),IF('Team &amp; Salaries'!$O61="Monthly",IF(CZ$6='Team &amp; Salaries'!$M61,MIN('Team &amp; Salaries'!$N61,'Team &amp; Salaries'!$P61),IF(CZ$6&gt;'Team &amp; Salaries'!$M61,MIN('Team &amp; Salaries'!$P61,CY148+'Team &amp; Salaries'!$N61),0)),IF('Team &amp; Salaries'!$O61="Quarterly",IF(CZ$6='Team &amp; Salaries'!$M61,MIN('Team &amp; Salaries'!$N61,'Team &amp; Salaries'!$P61),IF(CZ$6&gt;'Team &amp; Salaries'!$M61,IFERROR(MIN('Team &amp; Salaries'!$P61,IF(ISNUMBER(CU148),CU148,0)+'Team &amp; Salaries'!$N61),'Team &amp; Salaries'!$N61),0)),IF('Team &amp; Salaries'!$O61="Annually",IF(CZ$6='Team &amp; Salaries'!$M61,MIN('Team &amp; Salaries'!$N61,'Team &amp; Salaries'!$P61),IF(CZ$6&gt;'Team &amp; Salaries'!$M61,IFERROR(MIN('Team &amp; Salaries'!$P61,#REF!+'Team &amp; Salaries'!$N61),MIN('Team &amp; Salaries'!$N61,'Team &amp; Salaries'!$P61)),0))))))+IF($A148=Projections!$C$87,Revenue!CX$72,0)</f>
        <v>1</v>
      </c>
      <c r="DA148" s="286">
        <f>IF('Team &amp; Salaries'!$O61="Never",IF(DA$6&gt;='Team &amp; Salaries'!$M61,MIN('Team &amp; Salaries'!$N61,'Team &amp; Salaries'!$P61),0),IF('Team &amp; Salaries'!$O61="Monthly",IF(DA$6='Team &amp; Salaries'!$M61,MIN('Team &amp; Salaries'!$N61,'Team &amp; Salaries'!$P61),IF(DA$6&gt;'Team &amp; Salaries'!$M61,MIN('Team &amp; Salaries'!$P61,CZ148+'Team &amp; Salaries'!$N61),0)),IF('Team &amp; Salaries'!$O61="Quarterly",IF(DA$6='Team &amp; Salaries'!$M61,MIN('Team &amp; Salaries'!$N61,'Team &amp; Salaries'!$P61),IF(DA$6&gt;'Team &amp; Salaries'!$M61,IFERROR(MIN('Team &amp; Salaries'!$P61,IF(ISNUMBER(CV148),CV148,0)+'Team &amp; Salaries'!$N61),'Team &amp; Salaries'!$N61),0)),IF('Team &amp; Salaries'!$O61="Annually",IF(DA$6='Team &amp; Salaries'!$M61,MIN('Team &amp; Salaries'!$N61,'Team &amp; Salaries'!$P61),IF(DA$6&gt;'Team &amp; Salaries'!$M61,IFERROR(MIN('Team &amp; Salaries'!$P61,#REF!+'Team &amp; Salaries'!$N61),MIN('Team &amp; Salaries'!$N61,'Team &amp; Salaries'!$P61)),0))))))+IF($A148=Projections!$C$87,Revenue!CY$72,0)</f>
        <v>1</v>
      </c>
      <c r="DB148" s="286">
        <f>IF('Team &amp; Salaries'!$O61="Never",IF(DB$6&gt;='Team &amp; Salaries'!$M61,MIN('Team &amp; Salaries'!$N61,'Team &amp; Salaries'!$P61),0),IF('Team &amp; Salaries'!$O61="Monthly",IF(DB$6='Team &amp; Salaries'!$M61,MIN('Team &amp; Salaries'!$N61,'Team &amp; Salaries'!$P61),IF(DB$6&gt;'Team &amp; Salaries'!$M61,MIN('Team &amp; Salaries'!$P61,DA148+'Team &amp; Salaries'!$N61),0)),IF('Team &amp; Salaries'!$O61="Quarterly",IF(DB$6='Team &amp; Salaries'!$M61,MIN('Team &amp; Salaries'!$N61,'Team &amp; Salaries'!$P61),IF(DB$6&gt;'Team &amp; Salaries'!$M61,IFERROR(MIN('Team &amp; Salaries'!$P61,IF(ISNUMBER(CW148),CW148,0)+'Team &amp; Salaries'!$N61),'Team &amp; Salaries'!$N61),0)),IF('Team &amp; Salaries'!$O61="Annually",IF(DB$6='Team &amp; Salaries'!$M61,MIN('Team &amp; Salaries'!$N61,'Team &amp; Salaries'!$P61),IF(DB$6&gt;'Team &amp; Salaries'!$M61,IFERROR(MIN('Team &amp; Salaries'!$P61,#REF!+'Team &amp; Salaries'!$N61),MIN('Team &amp; Salaries'!$N61,'Team &amp; Salaries'!$P61)),0))))))+IF($A148=Projections!$C$87,Revenue!CZ$72,0)</f>
        <v>1</v>
      </c>
      <c r="DC148" s="286">
        <f>IF('Team &amp; Salaries'!$O61="Never",IF(DC$6&gt;='Team &amp; Salaries'!$M61,MIN('Team &amp; Salaries'!$N61,'Team &amp; Salaries'!$P61),0),IF('Team &amp; Salaries'!$O61="Monthly",IF(DC$6='Team &amp; Salaries'!$M61,MIN('Team &amp; Salaries'!$N61,'Team &amp; Salaries'!$P61),IF(DC$6&gt;'Team &amp; Salaries'!$M61,MIN('Team &amp; Salaries'!$P61,DB148+'Team &amp; Salaries'!$N61),0)),IF('Team &amp; Salaries'!$O61="Quarterly",IF(DC$6='Team &amp; Salaries'!$M61,MIN('Team &amp; Salaries'!$N61,'Team &amp; Salaries'!$P61),IF(DC$6&gt;'Team &amp; Salaries'!$M61,IFERROR(MIN('Team &amp; Salaries'!$P61,IF(ISNUMBER(CX148),CX148,0)+'Team &amp; Salaries'!$N61),'Team &amp; Salaries'!$N61),0)),IF('Team &amp; Salaries'!$O61="Annually",IF(DC$6='Team &amp; Salaries'!$M61,MIN('Team &amp; Salaries'!$N61,'Team &amp; Salaries'!$P61),IF(DC$6&gt;'Team &amp; Salaries'!$M61,IFERROR(MIN('Team &amp; Salaries'!$P61,#REF!+'Team &amp; Salaries'!$N61),MIN('Team &amp; Salaries'!$N61,'Team &amp; Salaries'!$P61)),0))))))+IF($A148=Projections!$C$87,Revenue!DA$72,0)</f>
        <v>1</v>
      </c>
      <c r="DD148" s="286">
        <f>IF('Team &amp; Salaries'!$O61="Never",IF(DD$6&gt;='Team &amp; Salaries'!$M61,MIN('Team &amp; Salaries'!$N61,'Team &amp; Salaries'!$P61),0),IF('Team &amp; Salaries'!$O61="Monthly",IF(DD$6='Team &amp; Salaries'!$M61,MIN('Team &amp; Salaries'!$N61,'Team &amp; Salaries'!$P61),IF(DD$6&gt;'Team &amp; Salaries'!$M61,MIN('Team &amp; Salaries'!$P61,DC148+'Team &amp; Salaries'!$N61),0)),IF('Team &amp; Salaries'!$O61="Quarterly",IF(DD$6='Team &amp; Salaries'!$M61,MIN('Team &amp; Salaries'!$N61,'Team &amp; Salaries'!$P61),IF(DD$6&gt;'Team &amp; Salaries'!$M61,IFERROR(MIN('Team &amp; Salaries'!$P61,IF(ISNUMBER(CY148),CY148,0)+'Team &amp; Salaries'!$N61),'Team &amp; Salaries'!$N61),0)),IF('Team &amp; Salaries'!$O61="Annually",IF(DD$6='Team &amp; Salaries'!$M61,MIN('Team &amp; Salaries'!$N61,'Team &amp; Salaries'!$P61),IF(DD$6&gt;'Team &amp; Salaries'!$M61,IFERROR(MIN('Team &amp; Salaries'!$P61,#REF!+'Team &amp; Salaries'!$N61),MIN('Team &amp; Salaries'!$N61,'Team &amp; Salaries'!$P61)),0))))))+IF($A148=Projections!$C$87,Revenue!DB$72,0)</f>
        <v>1</v>
      </c>
      <c r="DE148" s="286">
        <f>IF('Team &amp; Salaries'!$O61="Never",IF(DE$6&gt;='Team &amp; Salaries'!$M61,MIN('Team &amp; Salaries'!$N61,'Team &amp; Salaries'!$P61),0),IF('Team &amp; Salaries'!$O61="Monthly",IF(DE$6='Team &amp; Salaries'!$M61,MIN('Team &amp; Salaries'!$N61,'Team &amp; Salaries'!$P61),IF(DE$6&gt;'Team &amp; Salaries'!$M61,MIN('Team &amp; Salaries'!$P61,DD148+'Team &amp; Salaries'!$N61),0)),IF('Team &amp; Salaries'!$O61="Quarterly",IF(DE$6='Team &amp; Salaries'!$M61,MIN('Team &amp; Salaries'!$N61,'Team &amp; Salaries'!$P61),IF(DE$6&gt;'Team &amp; Salaries'!$M61,IFERROR(MIN('Team &amp; Salaries'!$P61,IF(ISNUMBER(CZ148),CZ148,0)+'Team &amp; Salaries'!$N61),'Team &amp; Salaries'!$N61),0)),IF('Team &amp; Salaries'!$O61="Annually",IF(DE$6='Team &amp; Salaries'!$M61,MIN('Team &amp; Salaries'!$N61,'Team &amp; Salaries'!$P61),IF(DE$6&gt;'Team &amp; Salaries'!$M61,IFERROR(MIN('Team &amp; Salaries'!$P61,#REF!+'Team &amp; Salaries'!$N61),MIN('Team &amp; Salaries'!$N61,'Team &amp; Salaries'!$P61)),0))))))+IF($A148=Projections!$C$87,Revenue!DC$72,0)</f>
        <v>1</v>
      </c>
      <c r="DF148" s="286">
        <f>IF('Team &amp; Salaries'!$O61="Never",IF(DF$6&gt;='Team &amp; Salaries'!$M61,MIN('Team &amp; Salaries'!$N61,'Team &amp; Salaries'!$P61),0),IF('Team &amp; Salaries'!$O61="Monthly",IF(DF$6='Team &amp; Salaries'!$M61,MIN('Team &amp; Salaries'!$N61,'Team &amp; Salaries'!$P61),IF(DF$6&gt;'Team &amp; Salaries'!$M61,MIN('Team &amp; Salaries'!$P61,DE148+'Team &amp; Salaries'!$N61),0)),IF('Team &amp; Salaries'!$O61="Quarterly",IF(DF$6='Team &amp; Salaries'!$M61,MIN('Team &amp; Salaries'!$N61,'Team &amp; Salaries'!$P61),IF(DF$6&gt;'Team &amp; Salaries'!$M61,IFERROR(MIN('Team &amp; Salaries'!$P61,IF(ISNUMBER(DA148),DA148,0)+'Team &amp; Salaries'!$N61),'Team &amp; Salaries'!$N61),0)),IF('Team &amp; Salaries'!$O61="Annually",IF(DF$6='Team &amp; Salaries'!$M61,MIN('Team &amp; Salaries'!$N61,'Team &amp; Salaries'!$P61),IF(DF$6&gt;'Team &amp; Salaries'!$M61,IFERROR(MIN('Team &amp; Salaries'!$P61,#REF!+'Team &amp; Salaries'!$N61),MIN('Team &amp; Salaries'!$N61,'Team &amp; Salaries'!$P61)),0))))))+IF($A148=Projections!$C$87,Revenue!DD$72,0)</f>
        <v>1</v>
      </c>
      <c r="DG148" s="286">
        <f>IF('Team &amp; Salaries'!$O61="Never",IF(DG$6&gt;='Team &amp; Salaries'!$M61,MIN('Team &amp; Salaries'!$N61,'Team &amp; Salaries'!$P61),0),IF('Team &amp; Salaries'!$O61="Monthly",IF(DG$6='Team &amp; Salaries'!$M61,MIN('Team &amp; Salaries'!$N61,'Team &amp; Salaries'!$P61),IF(DG$6&gt;'Team &amp; Salaries'!$M61,MIN('Team &amp; Salaries'!$P61,DF148+'Team &amp; Salaries'!$N61),0)),IF('Team &amp; Salaries'!$O61="Quarterly",IF(DG$6='Team &amp; Salaries'!$M61,MIN('Team &amp; Salaries'!$N61,'Team &amp; Salaries'!$P61),IF(DG$6&gt;'Team &amp; Salaries'!$M61,IFERROR(MIN('Team &amp; Salaries'!$P61,IF(ISNUMBER(DB148),DB148,0)+'Team &amp; Salaries'!$N61),'Team &amp; Salaries'!$N61),0)),IF('Team &amp; Salaries'!$O61="Annually",IF(DG$6='Team &amp; Salaries'!$M61,MIN('Team &amp; Salaries'!$N61,'Team &amp; Salaries'!$P61),IF(DG$6&gt;'Team &amp; Salaries'!$M61,IFERROR(MIN('Team &amp; Salaries'!$P61,#REF!+'Team &amp; Salaries'!$N61),MIN('Team &amp; Salaries'!$N61,'Team &amp; Salaries'!$P61)),0))))))+IF($A148=Projections!$C$87,Revenue!DE$72,0)</f>
        <v>1</v>
      </c>
      <c r="DH148" s="286">
        <f>IF('Team &amp; Salaries'!$O61="Never",IF(DH$6&gt;='Team &amp; Salaries'!$M61,MIN('Team &amp; Salaries'!$N61,'Team &amp; Salaries'!$P61),0),IF('Team &amp; Salaries'!$O61="Monthly",IF(DH$6='Team &amp; Salaries'!$M61,MIN('Team &amp; Salaries'!$N61,'Team &amp; Salaries'!$P61),IF(DH$6&gt;'Team &amp; Salaries'!$M61,MIN('Team &amp; Salaries'!$P61,DG148+'Team &amp; Salaries'!$N61),0)),IF('Team &amp; Salaries'!$O61="Quarterly",IF(DH$6='Team &amp; Salaries'!$M61,MIN('Team &amp; Salaries'!$N61,'Team &amp; Salaries'!$P61),IF(DH$6&gt;'Team &amp; Salaries'!$M61,IFERROR(MIN('Team &amp; Salaries'!$P61,IF(ISNUMBER(DC148),DC148,0)+'Team &amp; Salaries'!$N61),'Team &amp; Salaries'!$N61),0)),IF('Team &amp; Salaries'!$O61="Annually",IF(DH$6='Team &amp; Salaries'!$M61,MIN('Team &amp; Salaries'!$N61,'Team &amp; Salaries'!$P61),IF(DH$6&gt;'Team &amp; Salaries'!$M61,IFERROR(MIN('Team &amp; Salaries'!$P61,#REF!+'Team &amp; Salaries'!$N61),MIN('Team &amp; Salaries'!$N61,'Team &amp; Salaries'!$P61)),0))))))+IF($A148=Projections!$C$87,Revenue!DF$72,0)</f>
        <v>1</v>
      </c>
      <c r="DI148" s="286">
        <f>IF('Team &amp; Salaries'!$O61="Never",IF(DI$6&gt;='Team &amp; Salaries'!$M61,MIN('Team &amp; Salaries'!$N61,'Team &amp; Salaries'!$P61),0),IF('Team &amp; Salaries'!$O61="Monthly",IF(DI$6='Team &amp; Salaries'!$M61,MIN('Team &amp; Salaries'!$N61,'Team &amp; Salaries'!$P61),IF(DI$6&gt;'Team &amp; Salaries'!$M61,MIN('Team &amp; Salaries'!$P61,DH148+'Team &amp; Salaries'!$N61),0)),IF('Team &amp; Salaries'!$O61="Quarterly",IF(DI$6='Team &amp; Salaries'!$M61,MIN('Team &amp; Salaries'!$N61,'Team &amp; Salaries'!$P61),IF(DI$6&gt;'Team &amp; Salaries'!$M61,IFERROR(MIN('Team &amp; Salaries'!$P61,IF(ISNUMBER(DD148),DD148,0)+'Team &amp; Salaries'!$N61),'Team &amp; Salaries'!$N61),0)),IF('Team &amp; Salaries'!$O61="Annually",IF(DI$6='Team &amp; Salaries'!$M61,MIN('Team &amp; Salaries'!$N61,'Team &amp; Salaries'!$P61),IF(DI$6&gt;'Team &amp; Salaries'!$M61,IFERROR(MIN('Team &amp; Salaries'!$P61,#REF!+'Team &amp; Salaries'!$N61),MIN('Team &amp; Salaries'!$N61,'Team &amp; Salaries'!$P61)),0))))))+IF($A148=Projections!$C$87,Revenue!DG$72,0)</f>
        <v>1</v>
      </c>
    </row>
    <row r="149" spans="1:113" customFormat="1" ht="16">
      <c r="A149" s="114" t="str">
        <f>'Team &amp; Salaries'!A62</f>
        <v>Customer Rep 1</v>
      </c>
      <c r="B149" s="114"/>
      <c r="C149" s="114"/>
      <c r="D149" s="285"/>
      <c r="E149" s="361" t="s">
        <v>193</v>
      </c>
      <c r="F149" s="286">
        <f>IF('Team &amp; Salaries'!$O62="Never",IF(F$6&gt;='Team &amp; Salaries'!$M62,MIN('Team &amp; Salaries'!$N62,'Team &amp; Salaries'!$P62),0),IF('Team &amp; Salaries'!$O62="Monthly",IF(F$6='Team &amp; Salaries'!$M62,MIN('Team &amp; Salaries'!$N62,'Team &amp; Salaries'!$P62),IF(F$6&gt;'Team &amp; Salaries'!$M62,MIN('Team &amp; Salaries'!$P62,E149+'Team &amp; Salaries'!$N62),0)),IF('Team &amp; Salaries'!$O62="Quarterly",IF(F$6='Team &amp; Salaries'!$M62,MIN('Team &amp; Salaries'!$N62,'Team &amp; Salaries'!$P62),IF(F$6&gt;'Team &amp; Salaries'!$M62,IFERROR(MIN('Team &amp; Salaries'!$P62,IF(ISNUMBER(A149),A149,0)+'Team &amp; Salaries'!$N62),'Team &amp; Salaries'!$N62),0)),IF('Team &amp; Salaries'!$O62="Annually",IF(F$6='Team &amp; Salaries'!$M62,MIN('Team &amp; Salaries'!$N62,'Team &amp; Salaries'!$P62),IF(F$6&gt;'Team &amp; Salaries'!$M62,IFERROR(MIN('Team &amp; Salaries'!$P62,#REF!+'Team &amp; Salaries'!$N62),MIN('Team &amp; Salaries'!$N62,'Team &amp; Salaries'!$P62)),0))))))+IF($A149=Projections!$C$87,Revenue!D$72,0)</f>
        <v>0</v>
      </c>
      <c r="G149" s="286">
        <f>IF('Team &amp; Salaries'!$O62="Never",IF(G$6&gt;='Team &amp; Salaries'!$M62,MIN('Team &amp; Salaries'!$N62,'Team &amp; Salaries'!$P62),0),IF('Team &amp; Salaries'!$O62="Monthly",IF(G$6='Team &amp; Salaries'!$M62,MIN('Team &amp; Salaries'!$N62,'Team &amp; Salaries'!$P62),IF(G$6&gt;'Team &amp; Salaries'!$M62,MIN('Team &amp; Salaries'!$P62,F149+'Team &amp; Salaries'!$N62),0)),IF('Team &amp; Salaries'!$O62="Quarterly",IF(G$6='Team &amp; Salaries'!$M62,MIN('Team &amp; Salaries'!$N62,'Team &amp; Salaries'!$P62),IF(G$6&gt;'Team &amp; Salaries'!$M62,IFERROR(MIN('Team &amp; Salaries'!$P62,IF(ISNUMBER(B149),B149,0)+'Team &amp; Salaries'!$N62),'Team &amp; Salaries'!$N62),0)),IF('Team &amp; Salaries'!$O62="Annually",IF(G$6='Team &amp; Salaries'!$M62,MIN('Team &amp; Salaries'!$N62,'Team &amp; Salaries'!$P62),IF(G$6&gt;'Team &amp; Salaries'!$M62,IFERROR(MIN('Team &amp; Salaries'!$P62,#REF!+'Team &amp; Salaries'!$N62),MIN('Team &amp; Salaries'!$N62,'Team &amp; Salaries'!$P62)),0))))))+IF($A149=Projections!$C$87,Revenue!E$72,0)</f>
        <v>0</v>
      </c>
      <c r="H149" s="286">
        <f>IF('Team &amp; Salaries'!$O62="Never",IF(H$6&gt;='Team &amp; Salaries'!$M62,MIN('Team &amp; Salaries'!$N62,'Team &amp; Salaries'!$P62),0),IF('Team &amp; Salaries'!$O62="Monthly",IF(H$6='Team &amp; Salaries'!$M62,MIN('Team &amp; Salaries'!$N62,'Team &amp; Salaries'!$P62),IF(H$6&gt;'Team &amp; Salaries'!$M62,MIN('Team &amp; Salaries'!$P62,G149+'Team &amp; Salaries'!$N62),0)),IF('Team &amp; Salaries'!$O62="Quarterly",IF(H$6='Team &amp; Salaries'!$M62,MIN('Team &amp; Salaries'!$N62,'Team &amp; Salaries'!$P62),IF(H$6&gt;'Team &amp; Salaries'!$M62,IFERROR(MIN('Team &amp; Salaries'!$P62,IF(ISNUMBER(C149),C149,0)+'Team &amp; Salaries'!$N62),'Team &amp; Salaries'!$N62),0)),IF('Team &amp; Salaries'!$O62="Annually",IF(H$6='Team &amp; Salaries'!$M62,MIN('Team &amp; Salaries'!$N62,'Team &amp; Salaries'!$P62),IF(H$6&gt;'Team &amp; Salaries'!$M62,IFERROR(MIN('Team &amp; Salaries'!$P62,#REF!+'Team &amp; Salaries'!$N62),MIN('Team &amp; Salaries'!$N62,'Team &amp; Salaries'!$P62)),0))))))+IF($A149=Projections!$C$87,Revenue!F$72,0)</f>
        <v>0</v>
      </c>
      <c r="I149" s="286">
        <f>IF('Team &amp; Salaries'!$O62="Never",IF(I$6&gt;='Team &amp; Salaries'!$M62,MIN('Team &amp; Salaries'!$N62,'Team &amp; Salaries'!$P62),0),IF('Team &amp; Salaries'!$O62="Monthly",IF(I$6='Team &amp; Salaries'!$M62,MIN('Team &amp; Salaries'!$N62,'Team &amp; Salaries'!$P62),IF(I$6&gt;'Team &amp; Salaries'!$M62,MIN('Team &amp; Salaries'!$P62,H149+'Team &amp; Salaries'!$N62),0)),IF('Team &amp; Salaries'!$O62="Quarterly",IF(I$6='Team &amp; Salaries'!$M62,MIN('Team &amp; Salaries'!$N62,'Team &amp; Salaries'!$P62),IF(I$6&gt;'Team &amp; Salaries'!$M62,IFERROR(MIN('Team &amp; Salaries'!$P62,IF(ISNUMBER(D149),D149,0)+'Team &amp; Salaries'!$N62),'Team &amp; Salaries'!$N62),0)),IF('Team &amp; Salaries'!$O62="Annually",IF(I$6='Team &amp; Salaries'!$M62,MIN('Team &amp; Salaries'!$N62,'Team &amp; Salaries'!$P62),IF(I$6&gt;'Team &amp; Salaries'!$M62,IFERROR(MIN('Team &amp; Salaries'!$P62,#REF!+'Team &amp; Salaries'!$N62),MIN('Team &amp; Salaries'!$N62,'Team &amp; Salaries'!$P62)),0))))))+IF($A149=Projections!$C$87,Revenue!G$72,0)</f>
        <v>0</v>
      </c>
      <c r="J149" s="286">
        <f>IF('Team &amp; Salaries'!$O62="Never",IF(J$6&gt;='Team &amp; Salaries'!$M62,MIN('Team &amp; Salaries'!$N62,'Team &amp; Salaries'!$P62),0),IF('Team &amp; Salaries'!$O62="Monthly",IF(J$6='Team &amp; Salaries'!$M62,MIN('Team &amp; Salaries'!$N62,'Team &amp; Salaries'!$P62),IF(J$6&gt;'Team &amp; Salaries'!$M62,MIN('Team &amp; Salaries'!$P62,I149+'Team &amp; Salaries'!$N62),0)),IF('Team &amp; Salaries'!$O62="Quarterly",IF(J$6='Team &amp; Salaries'!$M62,MIN('Team &amp; Salaries'!$N62,'Team &amp; Salaries'!$P62),IF(J$6&gt;'Team &amp; Salaries'!$M62,IFERROR(MIN('Team &amp; Salaries'!$P62,IF(ISNUMBER(E149),E149,0)+'Team &amp; Salaries'!$N62),'Team &amp; Salaries'!$N62),0)),IF('Team &amp; Salaries'!$O62="Annually",IF(J$6='Team &amp; Salaries'!$M62,MIN('Team &amp; Salaries'!$N62,'Team &amp; Salaries'!$P62),IF(J$6&gt;'Team &amp; Salaries'!$M62,IFERROR(MIN('Team &amp; Salaries'!$P62,#REF!+'Team &amp; Salaries'!$N62),MIN('Team &amp; Salaries'!$N62,'Team &amp; Salaries'!$P62)),0))))))+IF($A149=Projections!$C$87,Revenue!H$72,0)</f>
        <v>0</v>
      </c>
      <c r="K149" s="286">
        <f>IF('Team &amp; Salaries'!$O62="Never",IF(K$6&gt;='Team &amp; Salaries'!$M62,MIN('Team &amp; Salaries'!$N62,'Team &amp; Salaries'!$P62),0),IF('Team &amp; Salaries'!$O62="Monthly",IF(K$6='Team &amp; Salaries'!$M62,MIN('Team &amp; Salaries'!$N62,'Team &amp; Salaries'!$P62),IF(K$6&gt;'Team &amp; Salaries'!$M62,MIN('Team &amp; Salaries'!$P62,J149+'Team &amp; Salaries'!$N62),0)),IF('Team &amp; Salaries'!$O62="Quarterly",IF(K$6='Team &amp; Salaries'!$M62,MIN('Team &amp; Salaries'!$N62,'Team &amp; Salaries'!$P62),IF(K$6&gt;'Team &amp; Salaries'!$M62,IFERROR(MIN('Team &amp; Salaries'!$P62,IF(ISNUMBER(F149),F149,0)+'Team &amp; Salaries'!$N62),'Team &amp; Salaries'!$N62),0)),IF('Team &amp; Salaries'!$O62="Annually",IF(K$6='Team &amp; Salaries'!$M62,MIN('Team &amp; Salaries'!$N62,'Team &amp; Salaries'!$P62),IF(K$6&gt;'Team &amp; Salaries'!$M62,IFERROR(MIN('Team &amp; Salaries'!$P62,#REF!+'Team &amp; Salaries'!$N62),MIN('Team &amp; Salaries'!$N62,'Team &amp; Salaries'!$P62)),0))))))+IF($A149=Projections!$C$87,Revenue!I$72,0)</f>
        <v>0</v>
      </c>
      <c r="L149" s="286">
        <f>IF('Team &amp; Salaries'!$O62="Never",IF(L$6&gt;='Team &amp; Salaries'!$M62,MIN('Team &amp; Salaries'!$N62,'Team &amp; Salaries'!$P62),0),IF('Team &amp; Salaries'!$O62="Monthly",IF(L$6='Team &amp; Salaries'!$M62,MIN('Team &amp; Salaries'!$N62,'Team &amp; Salaries'!$P62),IF(L$6&gt;'Team &amp; Salaries'!$M62,MIN('Team &amp; Salaries'!$P62,K149+'Team &amp; Salaries'!$N62),0)),IF('Team &amp; Salaries'!$O62="Quarterly",IF(L$6='Team &amp; Salaries'!$M62,MIN('Team &amp; Salaries'!$N62,'Team &amp; Salaries'!$P62),IF(L$6&gt;'Team &amp; Salaries'!$M62,IFERROR(MIN('Team &amp; Salaries'!$P62,IF(ISNUMBER(G149),G149,0)+'Team &amp; Salaries'!$N62),'Team &amp; Salaries'!$N62),0)),IF('Team &amp; Salaries'!$O62="Annually",IF(L$6='Team &amp; Salaries'!$M62,MIN('Team &amp; Salaries'!$N62,'Team &amp; Salaries'!$P62),IF(L$6&gt;'Team &amp; Salaries'!$M62,IFERROR(MIN('Team &amp; Salaries'!$P62,#REF!+'Team &amp; Salaries'!$N62),MIN('Team &amp; Salaries'!$N62,'Team &amp; Salaries'!$P62)),0))))))+IF($A149=Projections!$C$87,Revenue!J$72,0)</f>
        <v>0</v>
      </c>
      <c r="M149" s="286">
        <f>IF('Team &amp; Salaries'!$O62="Never",IF(M$6&gt;='Team &amp; Salaries'!$M62,MIN('Team &amp; Salaries'!$N62,'Team &amp; Salaries'!$P62),0),IF('Team &amp; Salaries'!$O62="Monthly",IF(M$6='Team &amp; Salaries'!$M62,MIN('Team &amp; Salaries'!$N62,'Team &amp; Salaries'!$P62),IF(M$6&gt;'Team &amp; Salaries'!$M62,MIN('Team &amp; Salaries'!$P62,L149+'Team &amp; Salaries'!$N62),0)),IF('Team &amp; Salaries'!$O62="Quarterly",IF(M$6='Team &amp; Salaries'!$M62,MIN('Team &amp; Salaries'!$N62,'Team &amp; Salaries'!$P62),IF(M$6&gt;'Team &amp; Salaries'!$M62,IFERROR(MIN('Team &amp; Salaries'!$P62,IF(ISNUMBER(H149),H149,0)+'Team &amp; Salaries'!$N62),'Team &amp; Salaries'!$N62),0)),IF('Team &amp; Salaries'!$O62="Annually",IF(M$6='Team &amp; Salaries'!$M62,MIN('Team &amp; Salaries'!$N62,'Team &amp; Salaries'!$P62),IF(M$6&gt;'Team &amp; Salaries'!$M62,IFERROR(MIN('Team &amp; Salaries'!$P62,#REF!+'Team &amp; Salaries'!$N62),MIN('Team &amp; Salaries'!$N62,'Team &amp; Salaries'!$P62)),0))))))+IF($A149=Projections!$C$87,Revenue!K$72,0)</f>
        <v>0</v>
      </c>
      <c r="N149" s="286">
        <f>IF('Team &amp; Salaries'!$O62="Never",IF(N$6&gt;='Team &amp; Salaries'!$M62,MIN('Team &amp; Salaries'!$N62,'Team &amp; Salaries'!$P62),0),IF('Team &amp; Salaries'!$O62="Monthly",IF(N$6='Team &amp; Salaries'!$M62,MIN('Team &amp; Salaries'!$N62,'Team &amp; Salaries'!$P62),IF(N$6&gt;'Team &amp; Salaries'!$M62,MIN('Team &amp; Salaries'!$P62,M149+'Team &amp; Salaries'!$N62),0)),IF('Team &amp; Salaries'!$O62="Quarterly",IF(N$6='Team &amp; Salaries'!$M62,MIN('Team &amp; Salaries'!$N62,'Team &amp; Salaries'!$P62),IF(N$6&gt;'Team &amp; Salaries'!$M62,IFERROR(MIN('Team &amp; Salaries'!$P62,IF(ISNUMBER(I149),I149,0)+'Team &amp; Salaries'!$N62),'Team &amp; Salaries'!$N62),0)),IF('Team &amp; Salaries'!$O62="Annually",IF(N$6='Team &amp; Salaries'!$M62,MIN('Team &amp; Salaries'!$N62,'Team &amp; Salaries'!$P62),IF(N$6&gt;'Team &amp; Salaries'!$M62,IFERROR(MIN('Team &amp; Salaries'!$P62,#REF!+'Team &amp; Salaries'!$N62),MIN('Team &amp; Salaries'!$N62,'Team &amp; Salaries'!$P62)),0))))))+IF($A149=Projections!$C$87,Revenue!L$72,0)</f>
        <v>0</v>
      </c>
      <c r="O149" s="286">
        <f>IF('Team &amp; Salaries'!$O62="Never",IF(O$6&gt;='Team &amp; Salaries'!$M62,MIN('Team &amp; Salaries'!$N62,'Team &amp; Salaries'!$P62),0),IF('Team &amp; Salaries'!$O62="Monthly",IF(O$6='Team &amp; Salaries'!$M62,MIN('Team &amp; Salaries'!$N62,'Team &amp; Salaries'!$P62),IF(O$6&gt;'Team &amp; Salaries'!$M62,MIN('Team &amp; Salaries'!$P62,N149+'Team &amp; Salaries'!$N62),0)),IF('Team &amp; Salaries'!$O62="Quarterly",IF(O$6='Team &amp; Salaries'!$M62,MIN('Team &amp; Salaries'!$N62,'Team &amp; Salaries'!$P62),IF(O$6&gt;'Team &amp; Salaries'!$M62,IFERROR(MIN('Team &amp; Salaries'!$P62,IF(ISNUMBER(J149),J149,0)+'Team &amp; Salaries'!$N62),'Team &amp; Salaries'!$N62),0)),IF('Team &amp; Salaries'!$O62="Annually",IF(O$6='Team &amp; Salaries'!$M62,MIN('Team &amp; Salaries'!$N62,'Team &amp; Salaries'!$P62),IF(O$6&gt;'Team &amp; Salaries'!$M62,IFERROR(MIN('Team &amp; Salaries'!$P62,#REF!+'Team &amp; Salaries'!$N62),MIN('Team &amp; Salaries'!$N62,'Team &amp; Salaries'!$P62)),0))))))+IF($A149=Projections!$C$87,Revenue!M$72,0)</f>
        <v>0</v>
      </c>
      <c r="P149" s="286">
        <f>IF('Team &amp; Salaries'!$O62="Never",IF(P$6&gt;='Team &amp; Salaries'!$M62,MIN('Team &amp; Salaries'!$N62,'Team &amp; Salaries'!$P62),0),IF('Team &amp; Salaries'!$O62="Monthly",IF(P$6='Team &amp; Salaries'!$M62,MIN('Team &amp; Salaries'!$N62,'Team &amp; Salaries'!$P62),IF(P$6&gt;'Team &amp; Salaries'!$M62,MIN('Team &amp; Salaries'!$P62,O149+'Team &amp; Salaries'!$N62),0)),IF('Team &amp; Salaries'!$O62="Quarterly",IF(P$6='Team &amp; Salaries'!$M62,MIN('Team &amp; Salaries'!$N62,'Team &amp; Salaries'!$P62),IF(P$6&gt;'Team &amp; Salaries'!$M62,IFERROR(MIN('Team &amp; Salaries'!$P62,IF(ISNUMBER(K149),K149,0)+'Team &amp; Salaries'!$N62),'Team &amp; Salaries'!$N62),0)),IF('Team &amp; Salaries'!$O62="Annually",IF(P$6='Team &amp; Salaries'!$M62,MIN('Team &amp; Salaries'!$N62,'Team &amp; Salaries'!$P62),IF(P$6&gt;'Team &amp; Salaries'!$M62,IFERROR(MIN('Team &amp; Salaries'!$P62,#REF!+'Team &amp; Salaries'!$N62),MIN('Team &amp; Salaries'!$N62,'Team &amp; Salaries'!$P62)),0))))))+IF($A149=Projections!$C$87,Revenue!N$72,0)</f>
        <v>0</v>
      </c>
      <c r="Q149" s="286">
        <f>IF('Team &amp; Salaries'!$O62="Never",IF(Q$6&gt;='Team &amp; Salaries'!$M62,MIN('Team &amp; Salaries'!$N62,'Team &amp; Salaries'!$P62),0),IF('Team &amp; Salaries'!$O62="Monthly",IF(Q$6='Team &amp; Salaries'!$M62,MIN('Team &amp; Salaries'!$N62,'Team &amp; Salaries'!$P62),IF(Q$6&gt;'Team &amp; Salaries'!$M62,MIN('Team &amp; Salaries'!$P62,P149+'Team &amp; Salaries'!$N62),0)),IF('Team &amp; Salaries'!$O62="Quarterly",IF(Q$6='Team &amp; Salaries'!$M62,MIN('Team &amp; Salaries'!$N62,'Team &amp; Salaries'!$P62),IF(Q$6&gt;'Team &amp; Salaries'!$M62,IFERROR(MIN('Team &amp; Salaries'!$P62,IF(ISNUMBER(L149),L149,0)+'Team &amp; Salaries'!$N62),'Team &amp; Salaries'!$N62),0)),IF('Team &amp; Salaries'!$O62="Annually",IF(Q$6='Team &amp; Salaries'!$M62,MIN('Team &amp; Salaries'!$N62,'Team &amp; Salaries'!$P62),IF(Q$6&gt;'Team &amp; Salaries'!$M62,IFERROR(MIN('Team &amp; Salaries'!$P62,#REF!+'Team &amp; Salaries'!$N62),MIN('Team &amp; Salaries'!$N62,'Team &amp; Salaries'!$P62)),0))))))+IF($A149=Projections!$C$87,Revenue!O$72,0)</f>
        <v>0</v>
      </c>
      <c r="R149" s="286">
        <f>IF('Team &amp; Salaries'!$O62="Never",IF(R$6&gt;='Team &amp; Salaries'!$M62,MIN('Team &amp; Salaries'!$N62,'Team &amp; Salaries'!$P62),0),IF('Team &amp; Salaries'!$O62="Monthly",IF(R$6='Team &amp; Salaries'!$M62,MIN('Team &amp; Salaries'!$N62,'Team &amp; Salaries'!$P62),IF(R$6&gt;'Team &amp; Salaries'!$M62,MIN('Team &amp; Salaries'!$P62,Q149+'Team &amp; Salaries'!$N62),0)),IF('Team &amp; Salaries'!$O62="Quarterly",IF(R$6='Team &amp; Salaries'!$M62,MIN('Team &amp; Salaries'!$N62,'Team &amp; Salaries'!$P62),IF(R$6&gt;'Team &amp; Salaries'!$M62,IFERROR(MIN('Team &amp; Salaries'!$P62,IF(ISNUMBER(M149),M149,0)+'Team &amp; Salaries'!$N62),'Team &amp; Salaries'!$N62),0)),IF('Team &amp; Salaries'!$O62="Annually",IF(R$6='Team &amp; Salaries'!$M62,MIN('Team &amp; Salaries'!$N62,'Team &amp; Salaries'!$P62),IF(R$6&gt;'Team &amp; Salaries'!$M62,IFERROR(MIN('Team &amp; Salaries'!$P62,#REF!+'Team &amp; Salaries'!$N62),MIN('Team &amp; Salaries'!$N62,'Team &amp; Salaries'!$P62)),0))))))+IF($A149=Projections!$C$87,Revenue!P$72,0)</f>
        <v>0</v>
      </c>
      <c r="S149" s="286">
        <f>IF('Team &amp; Salaries'!$O62="Never",IF(S$6&gt;='Team &amp; Salaries'!$M62,MIN('Team &amp; Salaries'!$N62,'Team &amp; Salaries'!$P62),0),IF('Team &amp; Salaries'!$O62="Monthly",IF(S$6='Team &amp; Salaries'!$M62,MIN('Team &amp; Salaries'!$N62,'Team &amp; Salaries'!$P62),IF(S$6&gt;'Team &amp; Salaries'!$M62,MIN('Team &amp; Salaries'!$P62,R149+'Team &amp; Salaries'!$N62),0)),IF('Team &amp; Salaries'!$O62="Quarterly",IF(S$6='Team &amp; Salaries'!$M62,MIN('Team &amp; Salaries'!$N62,'Team &amp; Salaries'!$P62),IF(S$6&gt;'Team &amp; Salaries'!$M62,IFERROR(MIN('Team &amp; Salaries'!$P62,IF(ISNUMBER(N149),N149,0)+'Team &amp; Salaries'!$N62),'Team &amp; Salaries'!$N62),0)),IF('Team &amp; Salaries'!$O62="Annually",IF(S$6='Team &amp; Salaries'!$M62,MIN('Team &amp; Salaries'!$N62,'Team &amp; Salaries'!$P62),IF(S$6&gt;'Team &amp; Salaries'!$M62,IFERROR(MIN('Team &amp; Salaries'!$P62,#REF!+'Team &amp; Salaries'!$N62),MIN('Team &amp; Salaries'!$N62,'Team &amp; Salaries'!$P62)),0))))))+IF($A149=Projections!$C$87,Revenue!Q$72,0)</f>
        <v>0</v>
      </c>
      <c r="T149" s="286">
        <f>IF('Team &amp; Salaries'!$O62="Never",IF(T$6&gt;='Team &amp; Salaries'!$M62,MIN('Team &amp; Salaries'!$N62,'Team &amp; Salaries'!$P62),0),IF('Team &amp; Salaries'!$O62="Monthly",IF(T$6='Team &amp; Salaries'!$M62,MIN('Team &amp; Salaries'!$N62,'Team &amp; Salaries'!$P62),IF(T$6&gt;'Team &amp; Salaries'!$M62,MIN('Team &amp; Salaries'!$P62,S149+'Team &amp; Salaries'!$N62),0)),IF('Team &amp; Salaries'!$O62="Quarterly",IF(T$6='Team &amp; Salaries'!$M62,MIN('Team &amp; Salaries'!$N62,'Team &amp; Salaries'!$P62),IF(T$6&gt;'Team &amp; Salaries'!$M62,IFERROR(MIN('Team &amp; Salaries'!$P62,IF(ISNUMBER(O149),O149,0)+'Team &amp; Salaries'!$N62),'Team &amp; Salaries'!$N62),0)),IF('Team &amp; Salaries'!$O62="Annually",IF(T$6='Team &amp; Salaries'!$M62,MIN('Team &amp; Salaries'!$N62,'Team &amp; Salaries'!$P62),IF(T$6&gt;'Team &amp; Salaries'!$M62,IFERROR(MIN('Team &amp; Salaries'!$P62,#REF!+'Team &amp; Salaries'!$N62),MIN('Team &amp; Salaries'!$N62,'Team &amp; Salaries'!$P62)),0))))))+IF($A149=Projections!$C$87,Revenue!R$72,0)</f>
        <v>0</v>
      </c>
      <c r="U149" s="286">
        <f>IF('Team &amp; Salaries'!$O62="Never",IF(U$6&gt;='Team &amp; Salaries'!$M62,MIN('Team &amp; Salaries'!$N62,'Team &amp; Salaries'!$P62),0),IF('Team &amp; Salaries'!$O62="Monthly",IF(U$6='Team &amp; Salaries'!$M62,MIN('Team &amp; Salaries'!$N62,'Team &amp; Salaries'!$P62),IF(U$6&gt;'Team &amp; Salaries'!$M62,MIN('Team &amp; Salaries'!$P62,T149+'Team &amp; Salaries'!$N62),0)),IF('Team &amp; Salaries'!$O62="Quarterly",IF(U$6='Team &amp; Salaries'!$M62,MIN('Team &amp; Salaries'!$N62,'Team &amp; Salaries'!$P62),IF(U$6&gt;'Team &amp; Salaries'!$M62,IFERROR(MIN('Team &amp; Salaries'!$P62,IF(ISNUMBER(P149),P149,0)+'Team &amp; Salaries'!$N62),'Team &amp; Salaries'!$N62),0)),IF('Team &amp; Salaries'!$O62="Annually",IF(U$6='Team &amp; Salaries'!$M62,MIN('Team &amp; Salaries'!$N62,'Team &amp; Salaries'!$P62),IF(U$6&gt;'Team &amp; Salaries'!$M62,IFERROR(MIN('Team &amp; Salaries'!$P62,#REF!+'Team &amp; Salaries'!$N62),MIN('Team &amp; Salaries'!$N62,'Team &amp; Salaries'!$P62)),0))))))+IF($A149=Projections!$C$87,Revenue!S$72,0)</f>
        <v>0</v>
      </c>
      <c r="V149" s="286">
        <f>IF('Team &amp; Salaries'!$O62="Never",IF(V$6&gt;='Team &amp; Salaries'!$M62,MIN('Team &amp; Salaries'!$N62,'Team &amp; Salaries'!$P62),0),IF('Team &amp; Salaries'!$O62="Monthly",IF(V$6='Team &amp; Salaries'!$M62,MIN('Team &amp; Salaries'!$N62,'Team &amp; Salaries'!$P62),IF(V$6&gt;'Team &amp; Salaries'!$M62,MIN('Team &amp; Salaries'!$P62,U149+'Team &amp; Salaries'!$N62),0)),IF('Team &amp; Salaries'!$O62="Quarterly",IF(V$6='Team &amp; Salaries'!$M62,MIN('Team &amp; Salaries'!$N62,'Team &amp; Salaries'!$P62),IF(V$6&gt;'Team &amp; Salaries'!$M62,IFERROR(MIN('Team &amp; Salaries'!$P62,IF(ISNUMBER(Q149),Q149,0)+'Team &amp; Salaries'!$N62),'Team &amp; Salaries'!$N62),0)),IF('Team &amp; Salaries'!$O62="Annually",IF(V$6='Team &amp; Salaries'!$M62,MIN('Team &amp; Salaries'!$N62,'Team &amp; Salaries'!$P62),IF(V$6&gt;'Team &amp; Salaries'!$M62,IFERROR(MIN('Team &amp; Salaries'!$P62,#REF!+'Team &amp; Salaries'!$N62),MIN('Team &amp; Salaries'!$N62,'Team &amp; Salaries'!$P62)),0))))))+IF($A149=Projections!$C$87,Revenue!T$72,0)</f>
        <v>0</v>
      </c>
      <c r="W149" s="286">
        <f>IF('Team &amp; Salaries'!$O62="Never",IF(W$6&gt;='Team &amp; Salaries'!$M62,MIN('Team &amp; Salaries'!$N62,'Team &amp; Salaries'!$P62),0),IF('Team &amp; Salaries'!$O62="Monthly",IF(W$6='Team &amp; Salaries'!$M62,MIN('Team &amp; Salaries'!$N62,'Team &amp; Salaries'!$P62),IF(W$6&gt;'Team &amp; Salaries'!$M62,MIN('Team &amp; Salaries'!$P62,V149+'Team &amp; Salaries'!$N62),0)),IF('Team &amp; Salaries'!$O62="Quarterly",IF(W$6='Team &amp; Salaries'!$M62,MIN('Team &amp; Salaries'!$N62,'Team &amp; Salaries'!$P62),IF(W$6&gt;'Team &amp; Salaries'!$M62,IFERROR(MIN('Team &amp; Salaries'!$P62,IF(ISNUMBER(R149),R149,0)+'Team &amp; Salaries'!$N62),'Team &amp; Salaries'!$N62),0)),IF('Team &amp; Salaries'!$O62="Annually",IF(W$6='Team &amp; Salaries'!$M62,MIN('Team &amp; Salaries'!$N62,'Team &amp; Salaries'!$P62),IF(W$6&gt;'Team &amp; Salaries'!$M62,IFERROR(MIN('Team &amp; Salaries'!$P62,#REF!+'Team &amp; Salaries'!$N62),MIN('Team &amp; Salaries'!$N62,'Team &amp; Salaries'!$P62)),0))))))+IF($A149=Projections!$C$87,Revenue!U$72,0)</f>
        <v>0</v>
      </c>
      <c r="X149" s="286">
        <f>IF('Team &amp; Salaries'!$O62="Never",IF(X$6&gt;='Team &amp; Salaries'!$M62,MIN('Team &amp; Salaries'!$N62,'Team &amp; Salaries'!$P62),0),IF('Team &amp; Salaries'!$O62="Monthly",IF(X$6='Team &amp; Salaries'!$M62,MIN('Team &amp; Salaries'!$N62,'Team &amp; Salaries'!$P62),IF(X$6&gt;'Team &amp; Salaries'!$M62,MIN('Team &amp; Salaries'!$P62,W149+'Team &amp; Salaries'!$N62),0)),IF('Team &amp; Salaries'!$O62="Quarterly",IF(X$6='Team &amp; Salaries'!$M62,MIN('Team &amp; Salaries'!$N62,'Team &amp; Salaries'!$P62),IF(X$6&gt;'Team &amp; Salaries'!$M62,IFERROR(MIN('Team &amp; Salaries'!$P62,IF(ISNUMBER(S149),S149,0)+'Team &amp; Salaries'!$N62),'Team &amp; Salaries'!$N62),0)),IF('Team &amp; Salaries'!$O62="Annually",IF(X$6='Team &amp; Salaries'!$M62,MIN('Team &amp; Salaries'!$N62,'Team &amp; Salaries'!$P62),IF(X$6&gt;'Team &amp; Salaries'!$M62,IFERROR(MIN('Team &amp; Salaries'!$P62,#REF!+'Team &amp; Salaries'!$N62),MIN('Team &amp; Salaries'!$N62,'Team &amp; Salaries'!$P62)),0))))))+IF($A149=Projections!$C$87,Revenue!V$72,0)</f>
        <v>0</v>
      </c>
      <c r="Y149" s="286">
        <f>IF('Team &amp; Salaries'!$O62="Never",IF(Y$6&gt;='Team &amp; Salaries'!$M62,MIN('Team &amp; Salaries'!$N62,'Team &amp; Salaries'!$P62),0),IF('Team &amp; Salaries'!$O62="Monthly",IF(Y$6='Team &amp; Salaries'!$M62,MIN('Team &amp; Salaries'!$N62,'Team &amp; Salaries'!$P62),IF(Y$6&gt;'Team &amp; Salaries'!$M62,MIN('Team &amp; Salaries'!$P62,X149+'Team &amp; Salaries'!$N62),0)),IF('Team &amp; Salaries'!$O62="Quarterly",IF(Y$6='Team &amp; Salaries'!$M62,MIN('Team &amp; Salaries'!$N62,'Team &amp; Salaries'!$P62),IF(Y$6&gt;'Team &amp; Salaries'!$M62,IFERROR(MIN('Team &amp; Salaries'!$P62,IF(ISNUMBER(T149),T149,0)+'Team &amp; Salaries'!$N62),'Team &amp; Salaries'!$N62),0)),IF('Team &amp; Salaries'!$O62="Annually",IF(Y$6='Team &amp; Salaries'!$M62,MIN('Team &amp; Salaries'!$N62,'Team &amp; Salaries'!$P62),IF(Y$6&gt;'Team &amp; Salaries'!$M62,IFERROR(MIN('Team &amp; Salaries'!$P62,#REF!+'Team &amp; Salaries'!$N62),MIN('Team &amp; Salaries'!$N62,'Team &amp; Salaries'!$P62)),0))))))+IF($A149=Projections!$C$87,Revenue!W$72,0)</f>
        <v>0</v>
      </c>
      <c r="Z149" s="286">
        <f>IF('Team &amp; Salaries'!$O62="Never",IF(Z$6&gt;='Team &amp; Salaries'!$M62,MIN('Team &amp; Salaries'!$N62,'Team &amp; Salaries'!$P62),0),IF('Team &amp; Salaries'!$O62="Monthly",IF(Z$6='Team &amp; Salaries'!$M62,MIN('Team &amp; Salaries'!$N62,'Team &amp; Salaries'!$P62),IF(Z$6&gt;'Team &amp; Salaries'!$M62,MIN('Team &amp; Salaries'!$P62,Y149+'Team &amp; Salaries'!$N62),0)),IF('Team &amp; Salaries'!$O62="Quarterly",IF(Z$6='Team &amp; Salaries'!$M62,MIN('Team &amp; Salaries'!$N62,'Team &amp; Salaries'!$P62),IF(Z$6&gt;'Team &amp; Salaries'!$M62,IFERROR(MIN('Team &amp; Salaries'!$P62,IF(ISNUMBER(U149),U149,0)+'Team &amp; Salaries'!$N62),'Team &amp; Salaries'!$N62),0)),IF('Team &amp; Salaries'!$O62="Annually",IF(Z$6='Team &amp; Salaries'!$M62,MIN('Team &amp; Salaries'!$N62,'Team &amp; Salaries'!$P62),IF(Z$6&gt;'Team &amp; Salaries'!$M62,IFERROR(MIN('Team &amp; Salaries'!$P62,#REF!+'Team &amp; Salaries'!$N62),MIN('Team &amp; Salaries'!$N62,'Team &amp; Salaries'!$P62)),0))))))+IF($A149=Projections!$C$87,Revenue!X$72,0)</f>
        <v>0</v>
      </c>
      <c r="AA149" s="286">
        <f>IF('Team &amp; Salaries'!$O62="Never",IF(AA$6&gt;='Team &amp; Salaries'!$M62,MIN('Team &amp; Salaries'!$N62,'Team &amp; Salaries'!$P62),0),IF('Team &amp; Salaries'!$O62="Monthly",IF(AA$6='Team &amp; Salaries'!$M62,MIN('Team &amp; Salaries'!$N62,'Team &amp; Salaries'!$P62),IF(AA$6&gt;'Team &amp; Salaries'!$M62,MIN('Team &amp; Salaries'!$P62,Z149+'Team &amp; Salaries'!$N62),0)),IF('Team &amp; Salaries'!$O62="Quarterly",IF(AA$6='Team &amp; Salaries'!$M62,MIN('Team &amp; Salaries'!$N62,'Team &amp; Salaries'!$P62),IF(AA$6&gt;'Team &amp; Salaries'!$M62,IFERROR(MIN('Team &amp; Salaries'!$P62,IF(ISNUMBER(V149),V149,0)+'Team &amp; Salaries'!$N62),'Team &amp; Salaries'!$N62),0)),IF('Team &amp; Salaries'!$O62="Annually",IF(AA$6='Team &amp; Salaries'!$M62,MIN('Team &amp; Salaries'!$N62,'Team &amp; Salaries'!$P62),IF(AA$6&gt;'Team &amp; Salaries'!$M62,IFERROR(MIN('Team &amp; Salaries'!$P62,#REF!+'Team &amp; Salaries'!$N62),MIN('Team &amp; Salaries'!$N62,'Team &amp; Salaries'!$P62)),0))))))+IF($A149=Projections!$C$87,Revenue!Y$72,0)</f>
        <v>0</v>
      </c>
      <c r="AB149" s="286">
        <f>IF('Team &amp; Salaries'!$O62="Never",IF(AB$6&gt;='Team &amp; Salaries'!$M62,MIN('Team &amp; Salaries'!$N62,'Team &amp; Salaries'!$P62),0),IF('Team &amp; Salaries'!$O62="Monthly",IF(AB$6='Team &amp; Salaries'!$M62,MIN('Team &amp; Salaries'!$N62,'Team &amp; Salaries'!$P62),IF(AB$6&gt;'Team &amp; Salaries'!$M62,MIN('Team &amp; Salaries'!$P62,AA149+'Team &amp; Salaries'!$N62),0)),IF('Team &amp; Salaries'!$O62="Quarterly",IF(AB$6='Team &amp; Salaries'!$M62,MIN('Team &amp; Salaries'!$N62,'Team &amp; Salaries'!$P62),IF(AB$6&gt;'Team &amp; Salaries'!$M62,IFERROR(MIN('Team &amp; Salaries'!$P62,IF(ISNUMBER(W149),W149,0)+'Team &amp; Salaries'!$N62),'Team &amp; Salaries'!$N62),0)),IF('Team &amp; Salaries'!$O62="Annually",IF(AB$6='Team &amp; Salaries'!$M62,MIN('Team &amp; Salaries'!$N62,'Team &amp; Salaries'!$P62),IF(AB$6&gt;'Team &amp; Salaries'!$M62,IFERROR(MIN('Team &amp; Salaries'!$P62,#REF!+'Team &amp; Salaries'!$N62),MIN('Team &amp; Salaries'!$N62,'Team &amp; Salaries'!$P62)),0))))))+IF($A149=Projections!$C$87,Revenue!Z$72,0)</f>
        <v>0</v>
      </c>
      <c r="AC149" s="286">
        <f>IF('Team &amp; Salaries'!$O62="Never",IF(AC$6&gt;='Team &amp; Salaries'!$M62,MIN('Team &amp; Salaries'!$N62,'Team &amp; Salaries'!$P62),0),IF('Team &amp; Salaries'!$O62="Monthly",IF(AC$6='Team &amp; Salaries'!$M62,MIN('Team &amp; Salaries'!$N62,'Team &amp; Salaries'!$P62),IF(AC$6&gt;'Team &amp; Salaries'!$M62,MIN('Team &amp; Salaries'!$P62,AB149+'Team &amp; Salaries'!$N62),0)),IF('Team &amp; Salaries'!$O62="Quarterly",IF(AC$6='Team &amp; Salaries'!$M62,MIN('Team &amp; Salaries'!$N62,'Team &amp; Salaries'!$P62),IF(AC$6&gt;'Team &amp; Salaries'!$M62,IFERROR(MIN('Team &amp; Salaries'!$P62,IF(ISNUMBER(X149),X149,0)+'Team &amp; Salaries'!$N62),'Team &amp; Salaries'!$N62),0)),IF('Team &amp; Salaries'!$O62="Annually",IF(AC$6='Team &amp; Salaries'!$M62,MIN('Team &amp; Salaries'!$N62,'Team &amp; Salaries'!$P62),IF(AC$6&gt;'Team &amp; Salaries'!$M62,IFERROR(MIN('Team &amp; Salaries'!$P62,#REF!+'Team &amp; Salaries'!$N62),MIN('Team &amp; Salaries'!$N62,'Team &amp; Salaries'!$P62)),0))))))+IF($A149=Projections!$C$87,Revenue!AA$72,0)</f>
        <v>0</v>
      </c>
      <c r="AD149" s="286">
        <f>IF('Team &amp; Salaries'!$O62="Never",IF(AD$6&gt;='Team &amp; Salaries'!$M62,MIN('Team &amp; Salaries'!$N62,'Team &amp; Salaries'!$P62),0),IF('Team &amp; Salaries'!$O62="Monthly",IF(AD$6='Team &amp; Salaries'!$M62,MIN('Team &amp; Salaries'!$N62,'Team &amp; Salaries'!$P62),IF(AD$6&gt;'Team &amp; Salaries'!$M62,MIN('Team &amp; Salaries'!$P62,AC149+'Team &amp; Salaries'!$N62),0)),IF('Team &amp; Salaries'!$O62="Quarterly",IF(AD$6='Team &amp; Salaries'!$M62,MIN('Team &amp; Salaries'!$N62,'Team &amp; Salaries'!$P62),IF(AD$6&gt;'Team &amp; Salaries'!$M62,IFERROR(MIN('Team &amp; Salaries'!$P62,IF(ISNUMBER(Y149),Y149,0)+'Team &amp; Salaries'!$N62),'Team &amp; Salaries'!$N62),0)),IF('Team &amp; Salaries'!$O62="Annually",IF(AD$6='Team &amp; Salaries'!$M62,MIN('Team &amp; Salaries'!$N62,'Team &amp; Salaries'!$P62),IF(AD$6&gt;'Team &amp; Salaries'!$M62,IFERROR(MIN('Team &amp; Salaries'!$P62,#REF!+'Team &amp; Salaries'!$N62),MIN('Team &amp; Salaries'!$N62,'Team &amp; Salaries'!$P62)),0))))))+IF($A149=Projections!$C$87,Revenue!AB$72,0)</f>
        <v>0</v>
      </c>
      <c r="AE149" s="286">
        <f>IF('Team &amp; Salaries'!$O62="Never",IF(AE$6&gt;='Team &amp; Salaries'!$M62,MIN('Team &amp; Salaries'!$N62,'Team &amp; Salaries'!$P62),0),IF('Team &amp; Salaries'!$O62="Monthly",IF(AE$6='Team &amp; Salaries'!$M62,MIN('Team &amp; Salaries'!$N62,'Team &amp; Salaries'!$P62),IF(AE$6&gt;'Team &amp; Salaries'!$M62,MIN('Team &amp; Salaries'!$P62,AD149+'Team &amp; Salaries'!$N62),0)),IF('Team &amp; Salaries'!$O62="Quarterly",IF(AE$6='Team &amp; Salaries'!$M62,MIN('Team &amp; Salaries'!$N62,'Team &amp; Salaries'!$P62),IF(AE$6&gt;'Team &amp; Salaries'!$M62,IFERROR(MIN('Team &amp; Salaries'!$P62,IF(ISNUMBER(Z149),Z149,0)+'Team &amp; Salaries'!$N62),'Team &amp; Salaries'!$N62),0)),IF('Team &amp; Salaries'!$O62="Annually",IF(AE$6='Team &amp; Salaries'!$M62,MIN('Team &amp; Salaries'!$N62,'Team &amp; Salaries'!$P62),IF(AE$6&gt;'Team &amp; Salaries'!$M62,IFERROR(MIN('Team &amp; Salaries'!$P62,#REF!+'Team &amp; Salaries'!$N62),MIN('Team &amp; Salaries'!$N62,'Team &amp; Salaries'!$P62)),0))))))+IF($A149=Projections!$C$87,Revenue!AC$72,0)</f>
        <v>0</v>
      </c>
      <c r="AF149" s="286">
        <f>IF('Team &amp; Salaries'!$O62="Never",IF(AF$6&gt;='Team &amp; Salaries'!$M62,MIN('Team &amp; Salaries'!$N62,'Team &amp; Salaries'!$P62),0),IF('Team &amp; Salaries'!$O62="Monthly",IF(AF$6='Team &amp; Salaries'!$M62,MIN('Team &amp; Salaries'!$N62,'Team &amp; Salaries'!$P62),IF(AF$6&gt;'Team &amp; Salaries'!$M62,MIN('Team &amp; Salaries'!$P62,AE149+'Team &amp; Salaries'!$N62),0)),IF('Team &amp; Salaries'!$O62="Quarterly",IF(AF$6='Team &amp; Salaries'!$M62,MIN('Team &amp; Salaries'!$N62,'Team &amp; Salaries'!$P62),IF(AF$6&gt;'Team &amp; Salaries'!$M62,IFERROR(MIN('Team &amp; Salaries'!$P62,IF(ISNUMBER(AA149),AA149,0)+'Team &amp; Salaries'!$N62),'Team &amp; Salaries'!$N62),0)),IF('Team &amp; Salaries'!$O62="Annually",IF(AF$6='Team &amp; Salaries'!$M62,MIN('Team &amp; Salaries'!$N62,'Team &amp; Salaries'!$P62),IF(AF$6&gt;'Team &amp; Salaries'!$M62,IFERROR(MIN('Team &amp; Salaries'!$P62,#REF!+'Team &amp; Salaries'!$N62),MIN('Team &amp; Salaries'!$N62,'Team &amp; Salaries'!$P62)),0))))))+IF($A149=Projections!$C$87,Revenue!AD$72,0)</f>
        <v>0</v>
      </c>
      <c r="AG149" s="286">
        <f>IF('Team &amp; Salaries'!$O62="Never",IF(AG$6&gt;='Team &amp; Salaries'!$M62,MIN('Team &amp; Salaries'!$N62,'Team &amp; Salaries'!$P62),0),IF('Team &amp; Salaries'!$O62="Monthly",IF(AG$6='Team &amp; Salaries'!$M62,MIN('Team &amp; Salaries'!$N62,'Team &amp; Salaries'!$P62),IF(AG$6&gt;'Team &amp; Salaries'!$M62,MIN('Team &amp; Salaries'!$P62,AF149+'Team &amp; Salaries'!$N62),0)),IF('Team &amp; Salaries'!$O62="Quarterly",IF(AG$6='Team &amp; Salaries'!$M62,MIN('Team &amp; Salaries'!$N62,'Team &amp; Salaries'!$P62),IF(AG$6&gt;'Team &amp; Salaries'!$M62,IFERROR(MIN('Team &amp; Salaries'!$P62,IF(ISNUMBER(AB149),AB149,0)+'Team &amp; Salaries'!$N62),'Team &amp; Salaries'!$N62),0)),IF('Team &amp; Salaries'!$O62="Annually",IF(AG$6='Team &amp; Salaries'!$M62,MIN('Team &amp; Salaries'!$N62,'Team &amp; Salaries'!$P62),IF(AG$6&gt;'Team &amp; Salaries'!$M62,IFERROR(MIN('Team &amp; Salaries'!$P62,#REF!+'Team &amp; Salaries'!$N62),MIN('Team &amp; Salaries'!$N62,'Team &amp; Salaries'!$P62)),0))))))+IF($A149=Projections!$C$87,Revenue!AE$72,0)</f>
        <v>0</v>
      </c>
      <c r="AH149" s="286">
        <f>IF('Team &amp; Salaries'!$O62="Never",IF(AH$6&gt;='Team &amp; Salaries'!$M62,MIN('Team &amp; Salaries'!$N62,'Team &amp; Salaries'!$P62),0),IF('Team &amp; Salaries'!$O62="Monthly",IF(AH$6='Team &amp; Salaries'!$M62,MIN('Team &amp; Salaries'!$N62,'Team &amp; Salaries'!$P62),IF(AH$6&gt;'Team &amp; Salaries'!$M62,MIN('Team &amp; Salaries'!$P62,AG149+'Team &amp; Salaries'!$N62),0)),IF('Team &amp; Salaries'!$O62="Quarterly",IF(AH$6='Team &amp; Salaries'!$M62,MIN('Team &amp; Salaries'!$N62,'Team &amp; Salaries'!$P62),IF(AH$6&gt;'Team &amp; Salaries'!$M62,IFERROR(MIN('Team &amp; Salaries'!$P62,IF(ISNUMBER(AC149),AC149,0)+'Team &amp; Salaries'!$N62),'Team &amp; Salaries'!$N62),0)),IF('Team &amp; Salaries'!$O62="Annually",IF(AH$6='Team &amp; Salaries'!$M62,MIN('Team &amp; Salaries'!$N62,'Team &amp; Salaries'!$P62),IF(AH$6&gt;'Team &amp; Salaries'!$M62,IFERROR(MIN('Team &amp; Salaries'!$P62,#REF!+'Team &amp; Salaries'!$N62),MIN('Team &amp; Salaries'!$N62,'Team &amp; Salaries'!$P62)),0))))))+IF($A149=Projections!$C$87,Revenue!AF$72,0)</f>
        <v>0</v>
      </c>
      <c r="AI149" s="286">
        <f>IF('Team &amp; Salaries'!$O62="Never",IF(AI$6&gt;='Team &amp; Salaries'!$M62,MIN('Team &amp; Salaries'!$N62,'Team &amp; Salaries'!$P62),0),IF('Team &amp; Salaries'!$O62="Monthly",IF(AI$6='Team &amp; Salaries'!$M62,MIN('Team &amp; Salaries'!$N62,'Team &amp; Salaries'!$P62),IF(AI$6&gt;'Team &amp; Salaries'!$M62,MIN('Team &amp; Salaries'!$P62,AH149+'Team &amp; Salaries'!$N62),0)),IF('Team &amp; Salaries'!$O62="Quarterly",IF(AI$6='Team &amp; Salaries'!$M62,MIN('Team &amp; Salaries'!$N62,'Team &amp; Salaries'!$P62),IF(AI$6&gt;'Team &amp; Salaries'!$M62,IFERROR(MIN('Team &amp; Salaries'!$P62,IF(ISNUMBER(AD149),AD149,0)+'Team &amp; Salaries'!$N62),'Team &amp; Salaries'!$N62),0)),IF('Team &amp; Salaries'!$O62="Annually",IF(AI$6='Team &amp; Salaries'!$M62,MIN('Team &amp; Salaries'!$N62,'Team &amp; Salaries'!$P62),IF(AI$6&gt;'Team &amp; Salaries'!$M62,IFERROR(MIN('Team &amp; Salaries'!$P62,#REF!+'Team &amp; Salaries'!$N62),MIN('Team &amp; Salaries'!$N62,'Team &amp; Salaries'!$P62)),0))))))+IF($A149=Projections!$C$87,Revenue!AG$72,0)</f>
        <v>0</v>
      </c>
      <c r="AJ149" s="286">
        <f>IF('Team &amp; Salaries'!$O62="Never",IF(AJ$6&gt;='Team &amp; Salaries'!$M62,MIN('Team &amp; Salaries'!$N62,'Team &amp; Salaries'!$P62),0),IF('Team &amp; Salaries'!$O62="Monthly",IF(AJ$6='Team &amp; Salaries'!$M62,MIN('Team &amp; Salaries'!$N62,'Team &amp; Salaries'!$P62),IF(AJ$6&gt;'Team &amp; Salaries'!$M62,MIN('Team &amp; Salaries'!$P62,AI149+'Team &amp; Salaries'!$N62),0)),IF('Team &amp; Salaries'!$O62="Quarterly",IF(AJ$6='Team &amp; Salaries'!$M62,MIN('Team &amp; Salaries'!$N62,'Team &amp; Salaries'!$P62),IF(AJ$6&gt;'Team &amp; Salaries'!$M62,IFERROR(MIN('Team &amp; Salaries'!$P62,IF(ISNUMBER(AE149),AE149,0)+'Team &amp; Salaries'!$N62),'Team &amp; Salaries'!$N62),0)),IF('Team &amp; Salaries'!$O62="Annually",IF(AJ$6='Team &amp; Salaries'!$M62,MIN('Team &amp; Salaries'!$N62,'Team &amp; Salaries'!$P62),IF(AJ$6&gt;'Team &amp; Salaries'!$M62,IFERROR(MIN('Team &amp; Salaries'!$P62,#REF!+'Team &amp; Salaries'!$N62),MIN('Team &amp; Salaries'!$N62,'Team &amp; Salaries'!$P62)),0))))))+IF($A149=Projections!$C$87,Revenue!AH$72,0)</f>
        <v>0</v>
      </c>
      <c r="AK149" s="286">
        <f>IF('Team &amp; Salaries'!$O62="Never",IF(AK$6&gt;='Team &amp; Salaries'!$M62,MIN('Team &amp; Salaries'!$N62,'Team &amp; Salaries'!$P62),0),IF('Team &amp; Salaries'!$O62="Monthly",IF(AK$6='Team &amp; Salaries'!$M62,MIN('Team &amp; Salaries'!$N62,'Team &amp; Salaries'!$P62),IF(AK$6&gt;'Team &amp; Salaries'!$M62,MIN('Team &amp; Salaries'!$P62,AJ149+'Team &amp; Salaries'!$N62),0)),IF('Team &amp; Salaries'!$O62="Quarterly",IF(AK$6='Team &amp; Salaries'!$M62,MIN('Team &amp; Salaries'!$N62,'Team &amp; Salaries'!$P62),IF(AK$6&gt;'Team &amp; Salaries'!$M62,IFERROR(MIN('Team &amp; Salaries'!$P62,IF(ISNUMBER(AF149),AF149,0)+'Team &amp; Salaries'!$N62),'Team &amp; Salaries'!$N62),0)),IF('Team &amp; Salaries'!$O62="Annually",IF(AK$6='Team &amp; Salaries'!$M62,MIN('Team &amp; Salaries'!$N62,'Team &amp; Salaries'!$P62),IF(AK$6&gt;'Team &amp; Salaries'!$M62,IFERROR(MIN('Team &amp; Salaries'!$P62,#REF!+'Team &amp; Salaries'!$N62),MIN('Team &amp; Salaries'!$N62,'Team &amp; Salaries'!$P62)),0))))))+IF($A149=Projections!$C$87,Revenue!AI$72,0)</f>
        <v>0</v>
      </c>
      <c r="AL149" s="286">
        <f>IF('Team &amp; Salaries'!$O62="Never",IF(AL$6&gt;='Team &amp; Salaries'!$M62,MIN('Team &amp; Salaries'!$N62,'Team &amp; Salaries'!$P62),0),IF('Team &amp; Salaries'!$O62="Monthly",IF(AL$6='Team &amp; Salaries'!$M62,MIN('Team &amp; Salaries'!$N62,'Team &amp; Salaries'!$P62),IF(AL$6&gt;'Team &amp; Salaries'!$M62,MIN('Team &amp; Salaries'!$P62,AK149+'Team &amp; Salaries'!$N62),0)),IF('Team &amp; Salaries'!$O62="Quarterly",IF(AL$6='Team &amp; Salaries'!$M62,MIN('Team &amp; Salaries'!$N62,'Team &amp; Salaries'!$P62),IF(AL$6&gt;'Team &amp; Salaries'!$M62,IFERROR(MIN('Team &amp; Salaries'!$P62,IF(ISNUMBER(AG149),AG149,0)+'Team &amp; Salaries'!$N62),'Team &amp; Salaries'!$N62),0)),IF('Team &amp; Salaries'!$O62="Annually",IF(AL$6='Team &amp; Salaries'!$M62,MIN('Team &amp; Salaries'!$N62,'Team &amp; Salaries'!$P62),IF(AL$6&gt;'Team &amp; Salaries'!$M62,IFERROR(MIN('Team &amp; Salaries'!$P62,#REF!+'Team &amp; Salaries'!$N62),MIN('Team &amp; Salaries'!$N62,'Team &amp; Salaries'!$P62)),0))))))+IF($A149=Projections!$C$87,Revenue!AJ$72,0)</f>
        <v>0</v>
      </c>
      <c r="AM149" s="286">
        <f>IF('Team &amp; Salaries'!$O62="Never",IF(AM$6&gt;='Team &amp; Salaries'!$M62,MIN('Team &amp; Salaries'!$N62,'Team &amp; Salaries'!$P62),0),IF('Team &amp; Salaries'!$O62="Monthly",IF(AM$6='Team &amp; Salaries'!$M62,MIN('Team &amp; Salaries'!$N62,'Team &amp; Salaries'!$P62),IF(AM$6&gt;'Team &amp; Salaries'!$M62,MIN('Team &amp; Salaries'!$P62,AL149+'Team &amp; Salaries'!$N62),0)),IF('Team &amp; Salaries'!$O62="Quarterly",IF(AM$6='Team &amp; Salaries'!$M62,MIN('Team &amp; Salaries'!$N62,'Team &amp; Salaries'!$P62),IF(AM$6&gt;'Team &amp; Salaries'!$M62,IFERROR(MIN('Team &amp; Salaries'!$P62,IF(ISNUMBER(AH149),AH149,0)+'Team &amp; Salaries'!$N62),'Team &amp; Salaries'!$N62),0)),IF('Team &amp; Salaries'!$O62="Annually",IF(AM$6='Team &amp; Salaries'!$M62,MIN('Team &amp; Salaries'!$N62,'Team &amp; Salaries'!$P62),IF(AM$6&gt;'Team &amp; Salaries'!$M62,IFERROR(MIN('Team &amp; Salaries'!$P62,#REF!+'Team &amp; Salaries'!$N62),MIN('Team &amp; Salaries'!$N62,'Team &amp; Salaries'!$P62)),0))))))+IF($A149=Projections!$C$87,Revenue!AK$72,0)</f>
        <v>0</v>
      </c>
      <c r="AN149" s="286">
        <f>IF('Team &amp; Salaries'!$O62="Never",IF(AN$6&gt;='Team &amp; Salaries'!$M62,MIN('Team &amp; Salaries'!$N62,'Team &amp; Salaries'!$P62),0),IF('Team &amp; Salaries'!$O62="Monthly",IF(AN$6='Team &amp; Salaries'!$M62,MIN('Team &amp; Salaries'!$N62,'Team &amp; Salaries'!$P62),IF(AN$6&gt;'Team &amp; Salaries'!$M62,MIN('Team &amp; Salaries'!$P62,AM149+'Team &amp; Salaries'!$N62),0)),IF('Team &amp; Salaries'!$O62="Quarterly",IF(AN$6='Team &amp; Salaries'!$M62,MIN('Team &amp; Salaries'!$N62,'Team &amp; Salaries'!$P62),IF(AN$6&gt;'Team &amp; Salaries'!$M62,IFERROR(MIN('Team &amp; Salaries'!$P62,IF(ISNUMBER(AI149),AI149,0)+'Team &amp; Salaries'!$N62),'Team &amp; Salaries'!$N62),0)),IF('Team &amp; Salaries'!$O62="Annually",IF(AN$6='Team &amp; Salaries'!$M62,MIN('Team &amp; Salaries'!$N62,'Team &amp; Salaries'!$P62),IF(AN$6&gt;'Team &amp; Salaries'!$M62,IFERROR(MIN('Team &amp; Salaries'!$P62,#REF!+'Team &amp; Salaries'!$N62),MIN('Team &amp; Salaries'!$N62,'Team &amp; Salaries'!$P62)),0))))))+IF($A149=Projections!$C$87,Revenue!AL$72,0)</f>
        <v>0</v>
      </c>
      <c r="AO149" s="286">
        <f>IF('Team &amp; Salaries'!$O62="Never",IF(AO$6&gt;='Team &amp; Salaries'!$M62,MIN('Team &amp; Salaries'!$N62,'Team &amp; Salaries'!$P62),0),IF('Team &amp; Salaries'!$O62="Monthly",IF(AO$6='Team &amp; Salaries'!$M62,MIN('Team &amp; Salaries'!$N62,'Team &amp; Salaries'!$P62),IF(AO$6&gt;'Team &amp; Salaries'!$M62,MIN('Team &amp; Salaries'!$P62,AN149+'Team &amp; Salaries'!$N62),0)),IF('Team &amp; Salaries'!$O62="Quarterly",IF(AO$6='Team &amp; Salaries'!$M62,MIN('Team &amp; Salaries'!$N62,'Team &amp; Salaries'!$P62),IF(AO$6&gt;'Team &amp; Salaries'!$M62,IFERROR(MIN('Team &amp; Salaries'!$P62,IF(ISNUMBER(AJ149),AJ149,0)+'Team &amp; Salaries'!$N62),'Team &amp; Salaries'!$N62),0)),IF('Team &amp; Salaries'!$O62="Annually",IF(AO$6='Team &amp; Salaries'!$M62,MIN('Team &amp; Salaries'!$N62,'Team &amp; Salaries'!$P62),IF(AO$6&gt;'Team &amp; Salaries'!$M62,IFERROR(MIN('Team &amp; Salaries'!$P62,#REF!+'Team &amp; Salaries'!$N62),MIN('Team &amp; Salaries'!$N62,'Team &amp; Salaries'!$P62)),0))))))+IF($A149=Projections!$C$87,Revenue!AM$72,0)</f>
        <v>0</v>
      </c>
      <c r="AP149" s="286">
        <f>IF('Team &amp; Salaries'!$O62="Never",IF(AP$6&gt;='Team &amp; Salaries'!$M62,MIN('Team &amp; Salaries'!$N62,'Team &amp; Salaries'!$P62),0),IF('Team &amp; Salaries'!$O62="Monthly",IF(AP$6='Team &amp; Salaries'!$M62,MIN('Team &amp; Salaries'!$N62,'Team &amp; Salaries'!$P62),IF(AP$6&gt;'Team &amp; Salaries'!$M62,MIN('Team &amp; Salaries'!$P62,AO149+'Team &amp; Salaries'!$N62),0)),IF('Team &amp; Salaries'!$O62="Quarterly",IF(AP$6='Team &amp; Salaries'!$M62,MIN('Team &amp; Salaries'!$N62,'Team &amp; Salaries'!$P62),IF(AP$6&gt;'Team &amp; Salaries'!$M62,IFERROR(MIN('Team &amp; Salaries'!$P62,IF(ISNUMBER(AK149),AK149,0)+'Team &amp; Salaries'!$N62),'Team &amp; Salaries'!$N62),0)),IF('Team &amp; Salaries'!$O62="Annually",IF(AP$6='Team &amp; Salaries'!$M62,MIN('Team &amp; Salaries'!$N62,'Team &amp; Salaries'!$P62),IF(AP$6&gt;'Team &amp; Salaries'!$M62,IFERROR(MIN('Team &amp; Salaries'!$P62,#REF!+'Team &amp; Salaries'!$N62),MIN('Team &amp; Salaries'!$N62,'Team &amp; Salaries'!$P62)),0))))))+IF($A149=Projections!$C$87,Revenue!AN$72,0)</f>
        <v>1</v>
      </c>
      <c r="AQ149" s="286">
        <f>IF('Team &amp; Salaries'!$O62="Never",IF(AQ$6&gt;='Team &amp; Salaries'!$M62,MIN('Team &amp; Salaries'!$N62,'Team &amp; Salaries'!$P62),0),IF('Team &amp; Salaries'!$O62="Monthly",IF(AQ$6='Team &amp; Salaries'!$M62,MIN('Team &amp; Salaries'!$N62,'Team &amp; Salaries'!$P62),IF(AQ$6&gt;'Team &amp; Salaries'!$M62,MIN('Team &amp; Salaries'!$P62,AP149+'Team &amp; Salaries'!$N62),0)),IF('Team &amp; Salaries'!$O62="Quarterly",IF(AQ$6='Team &amp; Salaries'!$M62,MIN('Team &amp; Salaries'!$N62,'Team &amp; Salaries'!$P62),IF(AQ$6&gt;'Team &amp; Salaries'!$M62,IFERROR(MIN('Team &amp; Salaries'!$P62,IF(ISNUMBER(AL149),AL149,0)+'Team &amp; Salaries'!$N62),'Team &amp; Salaries'!$N62),0)),IF('Team &amp; Salaries'!$O62="Annually",IF(AQ$6='Team &amp; Salaries'!$M62,MIN('Team &amp; Salaries'!$N62,'Team &amp; Salaries'!$P62),IF(AQ$6&gt;'Team &amp; Salaries'!$M62,IFERROR(MIN('Team &amp; Salaries'!$P62,#REF!+'Team &amp; Salaries'!$N62),MIN('Team &amp; Salaries'!$N62,'Team &amp; Salaries'!$P62)),0))))))+IF($A149=Projections!$C$87,Revenue!AO$72,0)</f>
        <v>1</v>
      </c>
      <c r="AR149" s="286">
        <f>IF('Team &amp; Salaries'!$O62="Never",IF(AR$6&gt;='Team &amp; Salaries'!$M62,MIN('Team &amp; Salaries'!$N62,'Team &amp; Salaries'!$P62),0),IF('Team &amp; Salaries'!$O62="Monthly",IF(AR$6='Team &amp; Salaries'!$M62,MIN('Team &amp; Salaries'!$N62,'Team &amp; Salaries'!$P62),IF(AR$6&gt;'Team &amp; Salaries'!$M62,MIN('Team &amp; Salaries'!$P62,AQ149+'Team &amp; Salaries'!$N62),0)),IF('Team &amp; Salaries'!$O62="Quarterly",IF(AR$6='Team &amp; Salaries'!$M62,MIN('Team &amp; Salaries'!$N62,'Team &amp; Salaries'!$P62),IF(AR$6&gt;'Team &amp; Salaries'!$M62,IFERROR(MIN('Team &amp; Salaries'!$P62,IF(ISNUMBER(AM149),AM149,0)+'Team &amp; Salaries'!$N62),'Team &amp; Salaries'!$N62),0)),IF('Team &amp; Salaries'!$O62="Annually",IF(AR$6='Team &amp; Salaries'!$M62,MIN('Team &amp; Salaries'!$N62,'Team &amp; Salaries'!$P62),IF(AR$6&gt;'Team &amp; Salaries'!$M62,IFERROR(MIN('Team &amp; Salaries'!$P62,#REF!+'Team &amp; Salaries'!$N62),MIN('Team &amp; Salaries'!$N62,'Team &amp; Salaries'!$P62)),0))))))+IF($A149=Projections!$C$87,Revenue!AP$72,0)</f>
        <v>1</v>
      </c>
      <c r="AS149" s="286">
        <f>IF('Team &amp; Salaries'!$O62="Never",IF(AS$6&gt;='Team &amp; Salaries'!$M62,MIN('Team &amp; Salaries'!$N62,'Team &amp; Salaries'!$P62),0),IF('Team &amp; Salaries'!$O62="Monthly",IF(AS$6='Team &amp; Salaries'!$M62,MIN('Team &amp; Salaries'!$N62,'Team &amp; Salaries'!$P62),IF(AS$6&gt;'Team &amp; Salaries'!$M62,MIN('Team &amp; Salaries'!$P62,AR149+'Team &amp; Salaries'!$N62),0)),IF('Team &amp; Salaries'!$O62="Quarterly",IF(AS$6='Team &amp; Salaries'!$M62,MIN('Team &amp; Salaries'!$N62,'Team &amp; Salaries'!$P62),IF(AS$6&gt;'Team &amp; Salaries'!$M62,IFERROR(MIN('Team &amp; Salaries'!$P62,IF(ISNUMBER(AN149),AN149,0)+'Team &amp; Salaries'!$N62),'Team &amp; Salaries'!$N62),0)),IF('Team &amp; Salaries'!$O62="Annually",IF(AS$6='Team &amp; Salaries'!$M62,MIN('Team &amp; Salaries'!$N62,'Team &amp; Salaries'!$P62),IF(AS$6&gt;'Team &amp; Salaries'!$M62,IFERROR(MIN('Team &amp; Salaries'!$P62,#REF!+'Team &amp; Salaries'!$N62),MIN('Team &amp; Salaries'!$N62,'Team &amp; Salaries'!$P62)),0))))))+IF($A149=Projections!$C$87,Revenue!AQ$72,0)</f>
        <v>1</v>
      </c>
      <c r="AT149" s="286">
        <f>IF('Team &amp; Salaries'!$O62="Never",IF(AT$6&gt;='Team &amp; Salaries'!$M62,MIN('Team &amp; Salaries'!$N62,'Team &amp; Salaries'!$P62),0),IF('Team &amp; Salaries'!$O62="Monthly",IF(AT$6='Team &amp; Salaries'!$M62,MIN('Team &amp; Salaries'!$N62,'Team &amp; Salaries'!$P62),IF(AT$6&gt;'Team &amp; Salaries'!$M62,MIN('Team &amp; Salaries'!$P62,AS149+'Team &amp; Salaries'!$N62),0)),IF('Team &amp; Salaries'!$O62="Quarterly",IF(AT$6='Team &amp; Salaries'!$M62,MIN('Team &amp; Salaries'!$N62,'Team &amp; Salaries'!$P62),IF(AT$6&gt;'Team &amp; Salaries'!$M62,IFERROR(MIN('Team &amp; Salaries'!$P62,IF(ISNUMBER(AO149),AO149,0)+'Team &amp; Salaries'!$N62),'Team &amp; Salaries'!$N62),0)),IF('Team &amp; Salaries'!$O62="Annually",IF(AT$6='Team &amp; Salaries'!$M62,MIN('Team &amp; Salaries'!$N62,'Team &amp; Salaries'!$P62),IF(AT$6&gt;'Team &amp; Salaries'!$M62,IFERROR(MIN('Team &amp; Salaries'!$P62,#REF!+'Team &amp; Salaries'!$N62),MIN('Team &amp; Salaries'!$N62,'Team &amp; Salaries'!$P62)),0))))))+IF($A149=Projections!$C$87,Revenue!AR$72,0)</f>
        <v>1</v>
      </c>
      <c r="AU149" s="286">
        <f>IF('Team &amp; Salaries'!$O62="Never",IF(AU$6&gt;='Team &amp; Salaries'!$M62,MIN('Team &amp; Salaries'!$N62,'Team &amp; Salaries'!$P62),0),IF('Team &amp; Salaries'!$O62="Monthly",IF(AU$6='Team &amp; Salaries'!$M62,MIN('Team &amp; Salaries'!$N62,'Team &amp; Salaries'!$P62),IF(AU$6&gt;'Team &amp; Salaries'!$M62,MIN('Team &amp; Salaries'!$P62,AT149+'Team &amp; Salaries'!$N62),0)),IF('Team &amp; Salaries'!$O62="Quarterly",IF(AU$6='Team &amp; Salaries'!$M62,MIN('Team &amp; Salaries'!$N62,'Team &amp; Salaries'!$P62),IF(AU$6&gt;'Team &amp; Salaries'!$M62,IFERROR(MIN('Team &amp; Salaries'!$P62,IF(ISNUMBER(AP149),AP149,0)+'Team &amp; Salaries'!$N62),'Team &amp; Salaries'!$N62),0)),IF('Team &amp; Salaries'!$O62="Annually",IF(AU$6='Team &amp; Salaries'!$M62,MIN('Team &amp; Salaries'!$N62,'Team &amp; Salaries'!$P62),IF(AU$6&gt;'Team &amp; Salaries'!$M62,IFERROR(MIN('Team &amp; Salaries'!$P62,#REF!+'Team &amp; Salaries'!$N62),MIN('Team &amp; Salaries'!$N62,'Team &amp; Salaries'!$P62)),0))))))+IF($A149=Projections!$C$87,Revenue!AS$72,0)</f>
        <v>1</v>
      </c>
      <c r="AV149" s="286">
        <f>IF('Team &amp; Salaries'!$O62="Never",IF(AV$6&gt;='Team &amp; Salaries'!$M62,MIN('Team &amp; Salaries'!$N62,'Team &amp; Salaries'!$P62),0),IF('Team &amp; Salaries'!$O62="Monthly",IF(AV$6='Team &amp; Salaries'!$M62,MIN('Team &amp; Salaries'!$N62,'Team &amp; Salaries'!$P62),IF(AV$6&gt;'Team &amp; Salaries'!$M62,MIN('Team &amp; Salaries'!$P62,AU149+'Team &amp; Salaries'!$N62),0)),IF('Team &amp; Salaries'!$O62="Quarterly",IF(AV$6='Team &amp; Salaries'!$M62,MIN('Team &amp; Salaries'!$N62,'Team &amp; Salaries'!$P62),IF(AV$6&gt;'Team &amp; Salaries'!$M62,IFERROR(MIN('Team &amp; Salaries'!$P62,IF(ISNUMBER(AQ149),AQ149,0)+'Team &amp; Salaries'!$N62),'Team &amp; Salaries'!$N62),0)),IF('Team &amp; Salaries'!$O62="Annually",IF(AV$6='Team &amp; Salaries'!$M62,MIN('Team &amp; Salaries'!$N62,'Team &amp; Salaries'!$P62),IF(AV$6&gt;'Team &amp; Salaries'!$M62,IFERROR(MIN('Team &amp; Salaries'!$P62,#REF!+'Team &amp; Salaries'!$N62),MIN('Team &amp; Salaries'!$N62,'Team &amp; Salaries'!$P62)),0))))))+IF($A149=Projections!$C$87,Revenue!AT$72,0)</f>
        <v>1</v>
      </c>
      <c r="AW149" s="286">
        <f>IF('Team &amp; Salaries'!$O62="Never",IF(AW$6&gt;='Team &amp; Salaries'!$M62,MIN('Team &amp; Salaries'!$N62,'Team &amp; Salaries'!$P62),0),IF('Team &amp; Salaries'!$O62="Monthly",IF(AW$6='Team &amp; Salaries'!$M62,MIN('Team &amp; Salaries'!$N62,'Team &amp; Salaries'!$P62),IF(AW$6&gt;'Team &amp; Salaries'!$M62,MIN('Team &amp; Salaries'!$P62,AV149+'Team &amp; Salaries'!$N62),0)),IF('Team &amp; Salaries'!$O62="Quarterly",IF(AW$6='Team &amp; Salaries'!$M62,MIN('Team &amp; Salaries'!$N62,'Team &amp; Salaries'!$P62),IF(AW$6&gt;'Team &amp; Salaries'!$M62,IFERROR(MIN('Team &amp; Salaries'!$P62,IF(ISNUMBER(AR149),AR149,0)+'Team &amp; Salaries'!$N62),'Team &amp; Salaries'!$N62),0)),IF('Team &amp; Salaries'!$O62="Annually",IF(AW$6='Team &amp; Salaries'!$M62,MIN('Team &amp; Salaries'!$N62,'Team &amp; Salaries'!$P62),IF(AW$6&gt;'Team &amp; Salaries'!$M62,IFERROR(MIN('Team &amp; Salaries'!$P62,#REF!+'Team &amp; Salaries'!$N62),MIN('Team &amp; Salaries'!$N62,'Team &amp; Salaries'!$P62)),0))))))+IF($A149=Projections!$C$87,Revenue!AU$72,0)</f>
        <v>1</v>
      </c>
      <c r="AX149" s="286">
        <f>IF('Team &amp; Salaries'!$O62="Never",IF(AX$6&gt;='Team &amp; Salaries'!$M62,MIN('Team &amp; Salaries'!$N62,'Team &amp; Salaries'!$P62),0),IF('Team &amp; Salaries'!$O62="Monthly",IF(AX$6='Team &amp; Salaries'!$M62,MIN('Team &amp; Salaries'!$N62,'Team &amp; Salaries'!$P62),IF(AX$6&gt;'Team &amp; Salaries'!$M62,MIN('Team &amp; Salaries'!$P62,AW149+'Team &amp; Salaries'!$N62),0)),IF('Team &amp; Salaries'!$O62="Quarterly",IF(AX$6='Team &amp; Salaries'!$M62,MIN('Team &amp; Salaries'!$N62,'Team &amp; Salaries'!$P62),IF(AX$6&gt;'Team &amp; Salaries'!$M62,IFERROR(MIN('Team &amp; Salaries'!$P62,IF(ISNUMBER(AS149),AS149,0)+'Team &amp; Salaries'!$N62),'Team &amp; Salaries'!$N62),0)),IF('Team &amp; Salaries'!$O62="Annually",IF(AX$6='Team &amp; Salaries'!$M62,MIN('Team &amp; Salaries'!$N62,'Team &amp; Salaries'!$P62),IF(AX$6&gt;'Team &amp; Salaries'!$M62,IFERROR(MIN('Team &amp; Salaries'!$P62,#REF!+'Team &amp; Salaries'!$N62),MIN('Team &amp; Salaries'!$N62,'Team &amp; Salaries'!$P62)),0))))))+IF($A149=Projections!$C$87,Revenue!AV$72,0)</f>
        <v>1</v>
      </c>
      <c r="AY149" s="286">
        <f>IF('Team &amp; Salaries'!$O62="Never",IF(AY$6&gt;='Team &amp; Salaries'!$M62,MIN('Team &amp; Salaries'!$N62,'Team &amp; Salaries'!$P62),0),IF('Team &amp; Salaries'!$O62="Monthly",IF(AY$6='Team &amp; Salaries'!$M62,MIN('Team &amp; Salaries'!$N62,'Team &amp; Salaries'!$P62),IF(AY$6&gt;'Team &amp; Salaries'!$M62,MIN('Team &amp; Salaries'!$P62,AX149+'Team &amp; Salaries'!$N62),0)),IF('Team &amp; Salaries'!$O62="Quarterly",IF(AY$6='Team &amp; Salaries'!$M62,MIN('Team &amp; Salaries'!$N62,'Team &amp; Salaries'!$P62),IF(AY$6&gt;'Team &amp; Salaries'!$M62,IFERROR(MIN('Team &amp; Salaries'!$P62,IF(ISNUMBER(AT149),AT149,0)+'Team &amp; Salaries'!$N62),'Team &amp; Salaries'!$N62),0)),IF('Team &amp; Salaries'!$O62="Annually",IF(AY$6='Team &amp; Salaries'!$M62,MIN('Team &amp; Salaries'!$N62,'Team &amp; Salaries'!$P62),IF(AY$6&gt;'Team &amp; Salaries'!$M62,IFERROR(MIN('Team &amp; Salaries'!$P62,#REF!+'Team &amp; Salaries'!$N62),MIN('Team &amp; Salaries'!$N62,'Team &amp; Salaries'!$P62)),0))))))+IF($A149=Projections!$C$87,Revenue!AW$72,0)</f>
        <v>1</v>
      </c>
      <c r="AZ149" s="286">
        <f>IF('Team &amp; Salaries'!$O62="Never",IF(AZ$6&gt;='Team &amp; Salaries'!$M62,MIN('Team &amp; Salaries'!$N62,'Team &amp; Salaries'!$P62),0),IF('Team &amp; Salaries'!$O62="Monthly",IF(AZ$6='Team &amp; Salaries'!$M62,MIN('Team &amp; Salaries'!$N62,'Team &amp; Salaries'!$P62),IF(AZ$6&gt;'Team &amp; Salaries'!$M62,MIN('Team &amp; Salaries'!$P62,AY149+'Team &amp; Salaries'!$N62),0)),IF('Team &amp; Salaries'!$O62="Quarterly",IF(AZ$6='Team &amp; Salaries'!$M62,MIN('Team &amp; Salaries'!$N62,'Team &amp; Salaries'!$P62),IF(AZ$6&gt;'Team &amp; Salaries'!$M62,IFERROR(MIN('Team &amp; Salaries'!$P62,IF(ISNUMBER(AU149),AU149,0)+'Team &amp; Salaries'!$N62),'Team &amp; Salaries'!$N62),0)),IF('Team &amp; Salaries'!$O62="Annually",IF(AZ$6='Team &amp; Salaries'!$M62,MIN('Team &amp; Salaries'!$N62,'Team &amp; Salaries'!$P62),IF(AZ$6&gt;'Team &amp; Salaries'!$M62,IFERROR(MIN('Team &amp; Salaries'!$P62,#REF!+'Team &amp; Salaries'!$N62),MIN('Team &amp; Salaries'!$N62,'Team &amp; Salaries'!$P62)),0))))))+IF($A149=Projections!$C$87,Revenue!AX$72,0)</f>
        <v>1</v>
      </c>
      <c r="BA149" s="286">
        <f>IF('Team &amp; Salaries'!$O62="Never",IF(BA$6&gt;='Team &amp; Salaries'!$M62,MIN('Team &amp; Salaries'!$N62,'Team &amp; Salaries'!$P62),0),IF('Team &amp; Salaries'!$O62="Monthly",IF(BA$6='Team &amp; Salaries'!$M62,MIN('Team &amp; Salaries'!$N62,'Team &amp; Salaries'!$P62),IF(BA$6&gt;'Team &amp; Salaries'!$M62,MIN('Team &amp; Salaries'!$P62,AZ149+'Team &amp; Salaries'!$N62),0)),IF('Team &amp; Salaries'!$O62="Quarterly",IF(BA$6='Team &amp; Salaries'!$M62,MIN('Team &amp; Salaries'!$N62,'Team &amp; Salaries'!$P62),IF(BA$6&gt;'Team &amp; Salaries'!$M62,IFERROR(MIN('Team &amp; Salaries'!$P62,IF(ISNUMBER(AV149),AV149,0)+'Team &amp; Salaries'!$N62),'Team &amp; Salaries'!$N62),0)),IF('Team &amp; Salaries'!$O62="Annually",IF(BA$6='Team &amp; Salaries'!$M62,MIN('Team &amp; Salaries'!$N62,'Team &amp; Salaries'!$P62),IF(BA$6&gt;'Team &amp; Salaries'!$M62,IFERROR(MIN('Team &amp; Salaries'!$P62,#REF!+'Team &amp; Salaries'!$N62),MIN('Team &amp; Salaries'!$N62,'Team &amp; Salaries'!$P62)),0))))))+IF($A149=Projections!$C$87,Revenue!AY$72,0)</f>
        <v>1</v>
      </c>
      <c r="BB149" s="286">
        <f>IF('Team &amp; Salaries'!$O62="Never",IF(BB$6&gt;='Team &amp; Salaries'!$M62,MIN('Team &amp; Salaries'!$N62,'Team &amp; Salaries'!$P62),0),IF('Team &amp; Salaries'!$O62="Monthly",IF(BB$6='Team &amp; Salaries'!$M62,MIN('Team &amp; Salaries'!$N62,'Team &amp; Salaries'!$P62),IF(BB$6&gt;'Team &amp; Salaries'!$M62,MIN('Team &amp; Salaries'!$P62,BA149+'Team &amp; Salaries'!$N62),0)),IF('Team &amp; Salaries'!$O62="Quarterly",IF(BB$6='Team &amp; Salaries'!$M62,MIN('Team &amp; Salaries'!$N62,'Team &amp; Salaries'!$P62),IF(BB$6&gt;'Team &amp; Salaries'!$M62,IFERROR(MIN('Team &amp; Salaries'!$P62,IF(ISNUMBER(AW149),AW149,0)+'Team &amp; Salaries'!$N62),'Team &amp; Salaries'!$N62),0)),IF('Team &amp; Salaries'!$O62="Annually",IF(BB$6='Team &amp; Salaries'!$M62,MIN('Team &amp; Salaries'!$N62,'Team &amp; Salaries'!$P62),IF(BB$6&gt;'Team &amp; Salaries'!$M62,IFERROR(MIN('Team &amp; Salaries'!$P62,#REF!+'Team &amp; Salaries'!$N62),MIN('Team &amp; Salaries'!$N62,'Team &amp; Salaries'!$P62)),0))))))+IF($A149=Projections!$C$87,Revenue!AZ$72,0)</f>
        <v>1</v>
      </c>
      <c r="BC149" s="286">
        <f>IF('Team &amp; Salaries'!$O62="Never",IF(BC$6&gt;='Team &amp; Salaries'!$M62,MIN('Team &amp; Salaries'!$N62,'Team &amp; Salaries'!$P62),0),IF('Team &amp; Salaries'!$O62="Monthly",IF(BC$6='Team &amp; Salaries'!$M62,MIN('Team &amp; Salaries'!$N62,'Team &amp; Salaries'!$P62),IF(BC$6&gt;'Team &amp; Salaries'!$M62,MIN('Team &amp; Salaries'!$P62,BB149+'Team &amp; Salaries'!$N62),0)),IF('Team &amp; Salaries'!$O62="Quarterly",IF(BC$6='Team &amp; Salaries'!$M62,MIN('Team &amp; Salaries'!$N62,'Team &amp; Salaries'!$P62),IF(BC$6&gt;'Team &amp; Salaries'!$M62,IFERROR(MIN('Team &amp; Salaries'!$P62,IF(ISNUMBER(AX149),AX149,0)+'Team &amp; Salaries'!$N62),'Team &amp; Salaries'!$N62),0)),IF('Team &amp; Salaries'!$O62="Annually",IF(BC$6='Team &amp; Salaries'!$M62,MIN('Team &amp; Salaries'!$N62,'Team &amp; Salaries'!$P62),IF(BC$6&gt;'Team &amp; Salaries'!$M62,IFERROR(MIN('Team &amp; Salaries'!$P62,#REF!+'Team &amp; Salaries'!$N62),MIN('Team &amp; Salaries'!$N62,'Team &amp; Salaries'!$P62)),0))))))+IF($A149=Projections!$C$87,Revenue!BA$72,0)</f>
        <v>1</v>
      </c>
      <c r="BD149" s="286">
        <f>IF('Team &amp; Salaries'!$O62="Never",IF(BD$6&gt;='Team &amp; Salaries'!$M62,MIN('Team &amp; Salaries'!$N62,'Team &amp; Salaries'!$P62),0),IF('Team &amp; Salaries'!$O62="Monthly",IF(BD$6='Team &amp; Salaries'!$M62,MIN('Team &amp; Salaries'!$N62,'Team &amp; Salaries'!$P62),IF(BD$6&gt;'Team &amp; Salaries'!$M62,MIN('Team &amp; Salaries'!$P62,BC149+'Team &amp; Salaries'!$N62),0)),IF('Team &amp; Salaries'!$O62="Quarterly",IF(BD$6='Team &amp; Salaries'!$M62,MIN('Team &amp; Salaries'!$N62,'Team &amp; Salaries'!$P62),IF(BD$6&gt;'Team &amp; Salaries'!$M62,IFERROR(MIN('Team &amp; Salaries'!$P62,IF(ISNUMBER(AY149),AY149,0)+'Team &amp; Salaries'!$N62),'Team &amp; Salaries'!$N62),0)),IF('Team &amp; Salaries'!$O62="Annually",IF(BD$6='Team &amp; Salaries'!$M62,MIN('Team &amp; Salaries'!$N62,'Team &amp; Salaries'!$P62),IF(BD$6&gt;'Team &amp; Salaries'!$M62,IFERROR(MIN('Team &amp; Salaries'!$P62,#REF!+'Team &amp; Salaries'!$N62),MIN('Team &amp; Salaries'!$N62,'Team &amp; Salaries'!$P62)),0))))))+IF($A149=Projections!$C$87,Revenue!BB$72,0)</f>
        <v>1</v>
      </c>
      <c r="BE149" s="286">
        <f>IF('Team &amp; Salaries'!$O62="Never",IF(BE$6&gt;='Team &amp; Salaries'!$M62,MIN('Team &amp; Salaries'!$N62,'Team &amp; Salaries'!$P62),0),IF('Team &amp; Salaries'!$O62="Monthly",IF(BE$6='Team &amp; Salaries'!$M62,MIN('Team &amp; Salaries'!$N62,'Team &amp; Salaries'!$P62),IF(BE$6&gt;'Team &amp; Salaries'!$M62,MIN('Team &amp; Salaries'!$P62,BD149+'Team &amp; Salaries'!$N62),0)),IF('Team &amp; Salaries'!$O62="Quarterly",IF(BE$6='Team &amp; Salaries'!$M62,MIN('Team &amp; Salaries'!$N62,'Team &amp; Salaries'!$P62),IF(BE$6&gt;'Team &amp; Salaries'!$M62,IFERROR(MIN('Team &amp; Salaries'!$P62,IF(ISNUMBER(AZ149),AZ149,0)+'Team &amp; Salaries'!$N62),'Team &amp; Salaries'!$N62),0)),IF('Team &amp; Salaries'!$O62="Annually",IF(BE$6='Team &amp; Salaries'!$M62,MIN('Team &amp; Salaries'!$N62,'Team &amp; Salaries'!$P62),IF(BE$6&gt;'Team &amp; Salaries'!$M62,IFERROR(MIN('Team &amp; Salaries'!$P62,#REF!+'Team &amp; Salaries'!$N62),MIN('Team &amp; Salaries'!$N62,'Team &amp; Salaries'!$P62)),0))))))+IF($A149=Projections!$C$87,Revenue!BC$72,0)</f>
        <v>1</v>
      </c>
      <c r="BF149" s="286">
        <f>IF('Team &amp; Salaries'!$O62="Never",IF(BF$6&gt;='Team &amp; Salaries'!$M62,MIN('Team &amp; Salaries'!$N62,'Team &amp; Salaries'!$P62),0),IF('Team &amp; Salaries'!$O62="Monthly",IF(BF$6='Team &amp; Salaries'!$M62,MIN('Team &amp; Salaries'!$N62,'Team &amp; Salaries'!$P62),IF(BF$6&gt;'Team &amp; Salaries'!$M62,MIN('Team &amp; Salaries'!$P62,BE149+'Team &amp; Salaries'!$N62),0)),IF('Team &amp; Salaries'!$O62="Quarterly",IF(BF$6='Team &amp; Salaries'!$M62,MIN('Team &amp; Salaries'!$N62,'Team &amp; Salaries'!$P62),IF(BF$6&gt;'Team &amp; Salaries'!$M62,IFERROR(MIN('Team &amp; Salaries'!$P62,IF(ISNUMBER(BA149),BA149,0)+'Team &amp; Salaries'!$N62),'Team &amp; Salaries'!$N62),0)),IF('Team &amp; Salaries'!$O62="Annually",IF(BF$6='Team &amp; Salaries'!$M62,MIN('Team &amp; Salaries'!$N62,'Team &amp; Salaries'!$P62),IF(BF$6&gt;'Team &amp; Salaries'!$M62,IFERROR(MIN('Team &amp; Salaries'!$P62,#REF!+'Team &amp; Salaries'!$N62),MIN('Team &amp; Salaries'!$N62,'Team &amp; Salaries'!$P62)),0))))))+IF($A149=Projections!$C$87,Revenue!BD$72,0)</f>
        <v>1</v>
      </c>
      <c r="BG149" s="286">
        <f>IF('Team &amp; Salaries'!$O62="Never",IF(BG$6&gt;='Team &amp; Salaries'!$M62,MIN('Team &amp; Salaries'!$N62,'Team &amp; Salaries'!$P62),0),IF('Team &amp; Salaries'!$O62="Monthly",IF(BG$6='Team &amp; Salaries'!$M62,MIN('Team &amp; Salaries'!$N62,'Team &amp; Salaries'!$P62),IF(BG$6&gt;'Team &amp; Salaries'!$M62,MIN('Team &amp; Salaries'!$P62,BF149+'Team &amp; Salaries'!$N62),0)),IF('Team &amp; Salaries'!$O62="Quarterly",IF(BG$6='Team &amp; Salaries'!$M62,MIN('Team &amp; Salaries'!$N62,'Team &amp; Salaries'!$P62),IF(BG$6&gt;'Team &amp; Salaries'!$M62,IFERROR(MIN('Team &amp; Salaries'!$P62,IF(ISNUMBER(BB149),BB149,0)+'Team &amp; Salaries'!$N62),'Team &amp; Salaries'!$N62),0)),IF('Team &amp; Salaries'!$O62="Annually",IF(BG$6='Team &amp; Salaries'!$M62,MIN('Team &amp; Salaries'!$N62,'Team &amp; Salaries'!$P62),IF(BG$6&gt;'Team &amp; Salaries'!$M62,IFERROR(MIN('Team &amp; Salaries'!$P62,#REF!+'Team &amp; Salaries'!$N62),MIN('Team &amp; Salaries'!$N62,'Team &amp; Salaries'!$P62)),0))))))+IF($A149=Projections!$C$87,Revenue!BE$72,0)</f>
        <v>1</v>
      </c>
      <c r="BH149" s="286">
        <f>IF('Team &amp; Salaries'!$O62="Never",IF(BH$6&gt;='Team &amp; Salaries'!$M62,MIN('Team &amp; Salaries'!$N62,'Team &amp; Salaries'!$P62),0),IF('Team &amp; Salaries'!$O62="Monthly",IF(BH$6='Team &amp; Salaries'!$M62,MIN('Team &amp; Salaries'!$N62,'Team &amp; Salaries'!$P62),IF(BH$6&gt;'Team &amp; Salaries'!$M62,MIN('Team &amp; Salaries'!$P62,BG149+'Team &amp; Salaries'!$N62),0)),IF('Team &amp; Salaries'!$O62="Quarterly",IF(BH$6='Team &amp; Salaries'!$M62,MIN('Team &amp; Salaries'!$N62,'Team &amp; Salaries'!$P62),IF(BH$6&gt;'Team &amp; Salaries'!$M62,IFERROR(MIN('Team &amp; Salaries'!$P62,IF(ISNUMBER(BC149),BC149,0)+'Team &amp; Salaries'!$N62),'Team &amp; Salaries'!$N62),0)),IF('Team &amp; Salaries'!$O62="Annually",IF(BH$6='Team &amp; Salaries'!$M62,MIN('Team &amp; Salaries'!$N62,'Team &amp; Salaries'!$P62),IF(BH$6&gt;'Team &amp; Salaries'!$M62,IFERROR(MIN('Team &amp; Salaries'!$P62,#REF!+'Team &amp; Salaries'!$N62),MIN('Team &amp; Salaries'!$N62,'Team &amp; Salaries'!$P62)),0))))))+IF($A149=Projections!$C$87,Revenue!BF$72,0)</f>
        <v>1</v>
      </c>
      <c r="BI149" s="286">
        <f>IF('Team &amp; Salaries'!$O62="Never",IF(BI$6&gt;='Team &amp; Salaries'!$M62,MIN('Team &amp; Salaries'!$N62,'Team &amp; Salaries'!$P62),0),IF('Team &amp; Salaries'!$O62="Monthly",IF(BI$6='Team &amp; Salaries'!$M62,MIN('Team &amp; Salaries'!$N62,'Team &amp; Salaries'!$P62),IF(BI$6&gt;'Team &amp; Salaries'!$M62,MIN('Team &amp; Salaries'!$P62,BH149+'Team &amp; Salaries'!$N62),0)),IF('Team &amp; Salaries'!$O62="Quarterly",IF(BI$6='Team &amp; Salaries'!$M62,MIN('Team &amp; Salaries'!$N62,'Team &amp; Salaries'!$P62),IF(BI$6&gt;'Team &amp; Salaries'!$M62,IFERROR(MIN('Team &amp; Salaries'!$P62,IF(ISNUMBER(BD149),BD149,0)+'Team &amp; Salaries'!$N62),'Team &amp; Salaries'!$N62),0)),IF('Team &amp; Salaries'!$O62="Annually",IF(BI$6='Team &amp; Salaries'!$M62,MIN('Team &amp; Salaries'!$N62,'Team &amp; Salaries'!$P62),IF(BI$6&gt;'Team &amp; Salaries'!$M62,IFERROR(MIN('Team &amp; Salaries'!$P62,#REF!+'Team &amp; Salaries'!$N62),MIN('Team &amp; Salaries'!$N62,'Team &amp; Salaries'!$P62)),0))))))+IF($A149=Projections!$C$87,Revenue!BG$72,0)</f>
        <v>1</v>
      </c>
      <c r="BJ149" s="286">
        <f>IF('Team &amp; Salaries'!$O62="Never",IF(BJ$6&gt;='Team &amp; Salaries'!$M62,MIN('Team &amp; Salaries'!$N62,'Team &amp; Salaries'!$P62),0),IF('Team &amp; Salaries'!$O62="Monthly",IF(BJ$6='Team &amp; Salaries'!$M62,MIN('Team &amp; Salaries'!$N62,'Team &amp; Salaries'!$P62),IF(BJ$6&gt;'Team &amp; Salaries'!$M62,MIN('Team &amp; Salaries'!$P62,BI149+'Team &amp; Salaries'!$N62),0)),IF('Team &amp; Salaries'!$O62="Quarterly",IF(BJ$6='Team &amp; Salaries'!$M62,MIN('Team &amp; Salaries'!$N62,'Team &amp; Salaries'!$P62),IF(BJ$6&gt;'Team &amp; Salaries'!$M62,IFERROR(MIN('Team &amp; Salaries'!$P62,IF(ISNUMBER(BE149),BE149,0)+'Team &amp; Salaries'!$N62),'Team &amp; Salaries'!$N62),0)),IF('Team &amp; Salaries'!$O62="Annually",IF(BJ$6='Team &amp; Salaries'!$M62,MIN('Team &amp; Salaries'!$N62,'Team &amp; Salaries'!$P62),IF(BJ$6&gt;'Team &amp; Salaries'!$M62,IFERROR(MIN('Team &amp; Salaries'!$P62,#REF!+'Team &amp; Salaries'!$N62),MIN('Team &amp; Salaries'!$N62,'Team &amp; Salaries'!$P62)),0))))))+IF($A149=Projections!$C$87,Revenue!BH$72,0)</f>
        <v>1</v>
      </c>
      <c r="BK149" s="286">
        <f>IF('Team &amp; Salaries'!$O62="Never",IF(BK$6&gt;='Team &amp; Salaries'!$M62,MIN('Team &amp; Salaries'!$N62,'Team &amp; Salaries'!$P62),0),IF('Team &amp; Salaries'!$O62="Monthly",IF(BK$6='Team &amp; Salaries'!$M62,MIN('Team &amp; Salaries'!$N62,'Team &amp; Salaries'!$P62),IF(BK$6&gt;'Team &amp; Salaries'!$M62,MIN('Team &amp; Salaries'!$P62,BJ149+'Team &amp; Salaries'!$N62),0)),IF('Team &amp; Salaries'!$O62="Quarterly",IF(BK$6='Team &amp; Salaries'!$M62,MIN('Team &amp; Salaries'!$N62,'Team &amp; Salaries'!$P62),IF(BK$6&gt;'Team &amp; Salaries'!$M62,IFERROR(MIN('Team &amp; Salaries'!$P62,IF(ISNUMBER(BF149),BF149,0)+'Team &amp; Salaries'!$N62),'Team &amp; Salaries'!$N62),0)),IF('Team &amp; Salaries'!$O62="Annually",IF(BK$6='Team &amp; Salaries'!$M62,MIN('Team &amp; Salaries'!$N62,'Team &amp; Salaries'!$P62),IF(BK$6&gt;'Team &amp; Salaries'!$M62,IFERROR(MIN('Team &amp; Salaries'!$P62,#REF!+'Team &amp; Salaries'!$N62),MIN('Team &amp; Salaries'!$N62,'Team &amp; Salaries'!$P62)),0))))))+IF($A149=Projections!$C$87,Revenue!BI$72,0)</f>
        <v>1</v>
      </c>
      <c r="BL149" s="286">
        <f>IF('Team &amp; Salaries'!$O62="Never",IF(BL$6&gt;='Team &amp; Salaries'!$M62,MIN('Team &amp; Salaries'!$N62,'Team &amp; Salaries'!$P62),0),IF('Team &amp; Salaries'!$O62="Monthly",IF(BL$6='Team &amp; Salaries'!$M62,MIN('Team &amp; Salaries'!$N62,'Team &amp; Salaries'!$P62),IF(BL$6&gt;'Team &amp; Salaries'!$M62,MIN('Team &amp; Salaries'!$P62,BK149+'Team &amp; Salaries'!$N62),0)),IF('Team &amp; Salaries'!$O62="Quarterly",IF(BL$6='Team &amp; Salaries'!$M62,MIN('Team &amp; Salaries'!$N62,'Team &amp; Salaries'!$P62),IF(BL$6&gt;'Team &amp; Salaries'!$M62,IFERROR(MIN('Team &amp; Salaries'!$P62,IF(ISNUMBER(BG149),BG149,0)+'Team &amp; Salaries'!$N62),'Team &amp; Salaries'!$N62),0)),IF('Team &amp; Salaries'!$O62="Annually",IF(BL$6='Team &amp; Salaries'!$M62,MIN('Team &amp; Salaries'!$N62,'Team &amp; Salaries'!$P62),IF(BL$6&gt;'Team &amp; Salaries'!$M62,IFERROR(MIN('Team &amp; Salaries'!$P62,#REF!+'Team &amp; Salaries'!$N62),MIN('Team &amp; Salaries'!$N62,'Team &amp; Salaries'!$P62)),0))))))+IF($A149=Projections!$C$87,Revenue!BJ$72,0)</f>
        <v>1</v>
      </c>
      <c r="BM149" s="286">
        <f>IF('Team &amp; Salaries'!$O62="Never",IF(BM$6&gt;='Team &amp; Salaries'!$M62,MIN('Team &amp; Salaries'!$N62,'Team &amp; Salaries'!$P62),0),IF('Team &amp; Salaries'!$O62="Monthly",IF(BM$6='Team &amp; Salaries'!$M62,MIN('Team &amp; Salaries'!$N62,'Team &amp; Salaries'!$P62),IF(BM$6&gt;'Team &amp; Salaries'!$M62,MIN('Team &amp; Salaries'!$P62,BL149+'Team &amp; Salaries'!$N62),0)),IF('Team &amp; Salaries'!$O62="Quarterly",IF(BM$6='Team &amp; Salaries'!$M62,MIN('Team &amp; Salaries'!$N62,'Team &amp; Salaries'!$P62),IF(BM$6&gt;'Team &amp; Salaries'!$M62,IFERROR(MIN('Team &amp; Salaries'!$P62,IF(ISNUMBER(BH149),BH149,0)+'Team &amp; Salaries'!$N62),'Team &amp; Salaries'!$N62),0)),IF('Team &amp; Salaries'!$O62="Annually",IF(BM$6='Team &amp; Salaries'!$M62,MIN('Team &amp; Salaries'!$N62,'Team &amp; Salaries'!$P62),IF(BM$6&gt;'Team &amp; Salaries'!$M62,IFERROR(MIN('Team &amp; Salaries'!$P62,#REF!+'Team &amp; Salaries'!$N62),MIN('Team &amp; Salaries'!$N62,'Team &amp; Salaries'!$P62)),0))))))+IF($A149=Projections!$C$87,Revenue!BK$72,0)</f>
        <v>1</v>
      </c>
      <c r="BN149" s="286">
        <f>IF('Team &amp; Salaries'!$O62="Never",IF(BN$6&gt;='Team &amp; Salaries'!$M62,MIN('Team &amp; Salaries'!$N62,'Team &amp; Salaries'!$P62),0),IF('Team &amp; Salaries'!$O62="Monthly",IF(BN$6='Team &amp; Salaries'!$M62,MIN('Team &amp; Salaries'!$N62,'Team &amp; Salaries'!$P62),IF(BN$6&gt;'Team &amp; Salaries'!$M62,MIN('Team &amp; Salaries'!$P62,BM149+'Team &amp; Salaries'!$N62),0)),IF('Team &amp; Salaries'!$O62="Quarterly",IF(BN$6='Team &amp; Salaries'!$M62,MIN('Team &amp; Salaries'!$N62,'Team &amp; Salaries'!$P62),IF(BN$6&gt;'Team &amp; Salaries'!$M62,IFERROR(MIN('Team &amp; Salaries'!$P62,IF(ISNUMBER(BI149),BI149,0)+'Team &amp; Salaries'!$N62),'Team &amp; Salaries'!$N62),0)),IF('Team &amp; Salaries'!$O62="Annually",IF(BN$6='Team &amp; Salaries'!$M62,MIN('Team &amp; Salaries'!$N62,'Team &amp; Salaries'!$P62),IF(BN$6&gt;'Team &amp; Salaries'!$M62,IFERROR(MIN('Team &amp; Salaries'!$P62,#REF!+'Team &amp; Salaries'!$N62),MIN('Team &amp; Salaries'!$N62,'Team &amp; Salaries'!$P62)),0))))))+IF($A149=Projections!$C$87,Revenue!BL$72,0)</f>
        <v>1</v>
      </c>
      <c r="BO149" s="286">
        <f>IF('Team &amp; Salaries'!$O62="Never",IF(BO$6&gt;='Team &amp; Salaries'!$M62,MIN('Team &amp; Salaries'!$N62,'Team &amp; Salaries'!$P62),0),IF('Team &amp; Salaries'!$O62="Monthly",IF(BO$6='Team &amp; Salaries'!$M62,MIN('Team &amp; Salaries'!$N62,'Team &amp; Salaries'!$P62),IF(BO$6&gt;'Team &amp; Salaries'!$M62,MIN('Team &amp; Salaries'!$P62,BN149+'Team &amp; Salaries'!$N62),0)),IF('Team &amp; Salaries'!$O62="Quarterly",IF(BO$6='Team &amp; Salaries'!$M62,MIN('Team &amp; Salaries'!$N62,'Team &amp; Salaries'!$P62),IF(BO$6&gt;'Team &amp; Salaries'!$M62,IFERROR(MIN('Team &amp; Salaries'!$P62,IF(ISNUMBER(BJ149),BJ149,0)+'Team &amp; Salaries'!$N62),'Team &amp; Salaries'!$N62),0)),IF('Team &amp; Salaries'!$O62="Annually",IF(BO$6='Team &amp; Salaries'!$M62,MIN('Team &amp; Salaries'!$N62,'Team &amp; Salaries'!$P62),IF(BO$6&gt;'Team &amp; Salaries'!$M62,IFERROR(MIN('Team &amp; Salaries'!$P62,#REF!+'Team &amp; Salaries'!$N62),MIN('Team &amp; Salaries'!$N62,'Team &amp; Salaries'!$P62)),0))))))+IF($A149=Projections!$C$87,Revenue!BM$72,0)</f>
        <v>1</v>
      </c>
      <c r="BP149" s="286">
        <f>IF('Team &amp; Salaries'!$O62="Never",IF(BP$6&gt;='Team &amp; Salaries'!$M62,MIN('Team &amp; Salaries'!$N62,'Team &amp; Salaries'!$P62),0),IF('Team &amp; Salaries'!$O62="Monthly",IF(BP$6='Team &amp; Salaries'!$M62,MIN('Team &amp; Salaries'!$N62,'Team &amp; Salaries'!$P62),IF(BP$6&gt;'Team &amp; Salaries'!$M62,MIN('Team &amp; Salaries'!$P62,BO149+'Team &amp; Salaries'!$N62),0)),IF('Team &amp; Salaries'!$O62="Quarterly",IF(BP$6='Team &amp; Salaries'!$M62,MIN('Team &amp; Salaries'!$N62,'Team &amp; Salaries'!$P62),IF(BP$6&gt;'Team &amp; Salaries'!$M62,IFERROR(MIN('Team &amp; Salaries'!$P62,IF(ISNUMBER(BK149),BK149,0)+'Team &amp; Salaries'!$N62),'Team &amp; Salaries'!$N62),0)),IF('Team &amp; Salaries'!$O62="Annually",IF(BP$6='Team &amp; Salaries'!$M62,MIN('Team &amp; Salaries'!$N62,'Team &amp; Salaries'!$P62),IF(BP$6&gt;'Team &amp; Salaries'!$M62,IFERROR(MIN('Team &amp; Salaries'!$P62,#REF!+'Team &amp; Salaries'!$N62),MIN('Team &amp; Salaries'!$N62,'Team &amp; Salaries'!$P62)),0))))))+IF($A149=Projections!$C$87,Revenue!BN$72,0)</f>
        <v>1</v>
      </c>
      <c r="BQ149" s="286">
        <f>IF('Team &amp; Salaries'!$O62="Never",IF(BQ$6&gt;='Team &amp; Salaries'!$M62,MIN('Team &amp; Salaries'!$N62,'Team &amp; Salaries'!$P62),0),IF('Team &amp; Salaries'!$O62="Monthly",IF(BQ$6='Team &amp; Salaries'!$M62,MIN('Team &amp; Salaries'!$N62,'Team &amp; Salaries'!$P62),IF(BQ$6&gt;'Team &amp; Salaries'!$M62,MIN('Team &amp; Salaries'!$P62,BP149+'Team &amp; Salaries'!$N62),0)),IF('Team &amp; Salaries'!$O62="Quarterly",IF(BQ$6='Team &amp; Salaries'!$M62,MIN('Team &amp; Salaries'!$N62,'Team &amp; Salaries'!$P62),IF(BQ$6&gt;'Team &amp; Salaries'!$M62,IFERROR(MIN('Team &amp; Salaries'!$P62,IF(ISNUMBER(BL149),BL149,0)+'Team &amp; Salaries'!$N62),'Team &amp; Salaries'!$N62),0)),IF('Team &amp; Salaries'!$O62="Annually",IF(BQ$6='Team &amp; Salaries'!$M62,MIN('Team &amp; Salaries'!$N62,'Team &amp; Salaries'!$P62),IF(BQ$6&gt;'Team &amp; Salaries'!$M62,IFERROR(MIN('Team &amp; Salaries'!$P62,#REF!+'Team &amp; Salaries'!$N62),MIN('Team &amp; Salaries'!$N62,'Team &amp; Salaries'!$P62)),0))))))+IF($A149=Projections!$C$87,Revenue!BO$72,0)</f>
        <v>1</v>
      </c>
      <c r="BR149" s="286">
        <f>IF('Team &amp; Salaries'!$O62="Never",IF(BR$6&gt;='Team &amp; Salaries'!$M62,MIN('Team &amp; Salaries'!$N62,'Team &amp; Salaries'!$P62),0),IF('Team &amp; Salaries'!$O62="Monthly",IF(BR$6='Team &amp; Salaries'!$M62,MIN('Team &amp; Salaries'!$N62,'Team &amp; Salaries'!$P62),IF(BR$6&gt;'Team &amp; Salaries'!$M62,MIN('Team &amp; Salaries'!$P62,BQ149+'Team &amp; Salaries'!$N62),0)),IF('Team &amp; Salaries'!$O62="Quarterly",IF(BR$6='Team &amp; Salaries'!$M62,MIN('Team &amp; Salaries'!$N62,'Team &amp; Salaries'!$P62),IF(BR$6&gt;'Team &amp; Salaries'!$M62,IFERROR(MIN('Team &amp; Salaries'!$P62,IF(ISNUMBER(BM149),BM149,0)+'Team &amp; Salaries'!$N62),'Team &amp; Salaries'!$N62),0)),IF('Team &amp; Salaries'!$O62="Annually",IF(BR$6='Team &amp; Salaries'!$M62,MIN('Team &amp; Salaries'!$N62,'Team &amp; Salaries'!$P62),IF(BR$6&gt;'Team &amp; Salaries'!$M62,IFERROR(MIN('Team &amp; Salaries'!$P62,#REF!+'Team &amp; Salaries'!$N62),MIN('Team &amp; Salaries'!$N62,'Team &amp; Salaries'!$P62)),0))))))+IF($A149=Projections!$C$87,Revenue!BP$72,0)</f>
        <v>1</v>
      </c>
      <c r="BS149" s="286">
        <f>IF('Team &amp; Salaries'!$O62="Never",IF(BS$6&gt;='Team &amp; Salaries'!$M62,MIN('Team &amp; Salaries'!$N62,'Team &amp; Salaries'!$P62),0),IF('Team &amp; Salaries'!$O62="Monthly",IF(BS$6='Team &amp; Salaries'!$M62,MIN('Team &amp; Salaries'!$N62,'Team &amp; Salaries'!$P62),IF(BS$6&gt;'Team &amp; Salaries'!$M62,MIN('Team &amp; Salaries'!$P62,BR149+'Team &amp; Salaries'!$N62),0)),IF('Team &amp; Salaries'!$O62="Quarterly",IF(BS$6='Team &amp; Salaries'!$M62,MIN('Team &amp; Salaries'!$N62,'Team &amp; Salaries'!$P62),IF(BS$6&gt;'Team &amp; Salaries'!$M62,IFERROR(MIN('Team &amp; Salaries'!$P62,IF(ISNUMBER(BN149),BN149,0)+'Team &amp; Salaries'!$N62),'Team &amp; Salaries'!$N62),0)),IF('Team &amp; Salaries'!$O62="Annually",IF(BS$6='Team &amp; Salaries'!$M62,MIN('Team &amp; Salaries'!$N62,'Team &amp; Salaries'!$P62),IF(BS$6&gt;'Team &amp; Salaries'!$M62,IFERROR(MIN('Team &amp; Salaries'!$P62,#REF!+'Team &amp; Salaries'!$N62),MIN('Team &amp; Salaries'!$N62,'Team &amp; Salaries'!$P62)),0))))))+IF($A149=Projections!$C$87,Revenue!BQ$72,0)</f>
        <v>1</v>
      </c>
      <c r="BT149" s="286">
        <f>IF('Team &amp; Salaries'!$O62="Never",IF(BT$6&gt;='Team &amp; Salaries'!$M62,MIN('Team &amp; Salaries'!$N62,'Team &amp; Salaries'!$P62),0),IF('Team &amp; Salaries'!$O62="Monthly",IF(BT$6='Team &amp; Salaries'!$M62,MIN('Team &amp; Salaries'!$N62,'Team &amp; Salaries'!$P62),IF(BT$6&gt;'Team &amp; Salaries'!$M62,MIN('Team &amp; Salaries'!$P62,BS149+'Team &amp; Salaries'!$N62),0)),IF('Team &amp; Salaries'!$O62="Quarterly",IF(BT$6='Team &amp; Salaries'!$M62,MIN('Team &amp; Salaries'!$N62,'Team &amp; Salaries'!$P62),IF(BT$6&gt;'Team &amp; Salaries'!$M62,IFERROR(MIN('Team &amp; Salaries'!$P62,IF(ISNUMBER(BO149),BO149,0)+'Team &amp; Salaries'!$N62),'Team &amp; Salaries'!$N62),0)),IF('Team &amp; Salaries'!$O62="Annually",IF(BT$6='Team &amp; Salaries'!$M62,MIN('Team &amp; Salaries'!$N62,'Team &amp; Salaries'!$P62),IF(BT$6&gt;'Team &amp; Salaries'!$M62,IFERROR(MIN('Team &amp; Salaries'!$P62,#REF!+'Team &amp; Salaries'!$N62),MIN('Team &amp; Salaries'!$N62,'Team &amp; Salaries'!$P62)),0))))))+IF($A149=Projections!$C$87,Revenue!BR$72,0)</f>
        <v>1</v>
      </c>
      <c r="BU149" s="286">
        <f>IF('Team &amp; Salaries'!$O62="Never",IF(BU$6&gt;='Team &amp; Salaries'!$M62,MIN('Team &amp; Salaries'!$N62,'Team &amp; Salaries'!$P62),0),IF('Team &amp; Salaries'!$O62="Monthly",IF(BU$6='Team &amp; Salaries'!$M62,MIN('Team &amp; Salaries'!$N62,'Team &amp; Salaries'!$P62),IF(BU$6&gt;'Team &amp; Salaries'!$M62,MIN('Team &amp; Salaries'!$P62,BT149+'Team &amp; Salaries'!$N62),0)),IF('Team &amp; Salaries'!$O62="Quarterly",IF(BU$6='Team &amp; Salaries'!$M62,MIN('Team &amp; Salaries'!$N62,'Team &amp; Salaries'!$P62),IF(BU$6&gt;'Team &amp; Salaries'!$M62,IFERROR(MIN('Team &amp; Salaries'!$P62,IF(ISNUMBER(BP149),BP149,0)+'Team &amp; Salaries'!$N62),'Team &amp; Salaries'!$N62),0)),IF('Team &amp; Salaries'!$O62="Annually",IF(BU$6='Team &amp; Salaries'!$M62,MIN('Team &amp; Salaries'!$N62,'Team &amp; Salaries'!$P62),IF(BU$6&gt;'Team &amp; Salaries'!$M62,IFERROR(MIN('Team &amp; Salaries'!$P62,#REF!+'Team &amp; Salaries'!$N62),MIN('Team &amp; Salaries'!$N62,'Team &amp; Salaries'!$P62)),0))))))+IF($A149=Projections!$C$87,Revenue!BS$72,0)</f>
        <v>1</v>
      </c>
      <c r="BV149" s="286">
        <f>IF('Team &amp; Salaries'!$O62="Never",IF(BV$6&gt;='Team &amp; Salaries'!$M62,MIN('Team &amp; Salaries'!$N62,'Team &amp; Salaries'!$P62),0),IF('Team &amp; Salaries'!$O62="Monthly",IF(BV$6='Team &amp; Salaries'!$M62,MIN('Team &amp; Salaries'!$N62,'Team &amp; Salaries'!$P62),IF(BV$6&gt;'Team &amp; Salaries'!$M62,MIN('Team &amp; Salaries'!$P62,BU149+'Team &amp; Salaries'!$N62),0)),IF('Team &amp; Salaries'!$O62="Quarterly",IF(BV$6='Team &amp; Salaries'!$M62,MIN('Team &amp; Salaries'!$N62,'Team &amp; Salaries'!$P62),IF(BV$6&gt;'Team &amp; Salaries'!$M62,IFERROR(MIN('Team &amp; Salaries'!$P62,IF(ISNUMBER(BQ149),BQ149,0)+'Team &amp; Salaries'!$N62),'Team &amp; Salaries'!$N62),0)),IF('Team &amp; Salaries'!$O62="Annually",IF(BV$6='Team &amp; Salaries'!$M62,MIN('Team &amp; Salaries'!$N62,'Team &amp; Salaries'!$P62),IF(BV$6&gt;'Team &amp; Salaries'!$M62,IFERROR(MIN('Team &amp; Salaries'!$P62,#REF!+'Team &amp; Salaries'!$N62),MIN('Team &amp; Salaries'!$N62,'Team &amp; Salaries'!$P62)),0))))))+IF($A149=Projections!$C$87,Revenue!BT$72,0)</f>
        <v>1</v>
      </c>
      <c r="BW149" s="286">
        <f>IF('Team &amp; Salaries'!$O62="Never",IF(BW$6&gt;='Team &amp; Salaries'!$M62,MIN('Team &amp; Salaries'!$N62,'Team &amp; Salaries'!$P62),0),IF('Team &amp; Salaries'!$O62="Monthly",IF(BW$6='Team &amp; Salaries'!$M62,MIN('Team &amp; Salaries'!$N62,'Team &amp; Salaries'!$P62),IF(BW$6&gt;'Team &amp; Salaries'!$M62,MIN('Team &amp; Salaries'!$P62,BV149+'Team &amp; Salaries'!$N62),0)),IF('Team &amp; Salaries'!$O62="Quarterly",IF(BW$6='Team &amp; Salaries'!$M62,MIN('Team &amp; Salaries'!$N62,'Team &amp; Salaries'!$P62),IF(BW$6&gt;'Team &amp; Salaries'!$M62,IFERROR(MIN('Team &amp; Salaries'!$P62,IF(ISNUMBER(BR149),BR149,0)+'Team &amp; Salaries'!$N62),'Team &amp; Salaries'!$N62),0)),IF('Team &amp; Salaries'!$O62="Annually",IF(BW$6='Team &amp; Salaries'!$M62,MIN('Team &amp; Salaries'!$N62,'Team &amp; Salaries'!$P62),IF(BW$6&gt;'Team &amp; Salaries'!$M62,IFERROR(MIN('Team &amp; Salaries'!$P62,#REF!+'Team &amp; Salaries'!$N62),MIN('Team &amp; Salaries'!$N62,'Team &amp; Salaries'!$P62)),0))))))+IF($A149=Projections!$C$87,Revenue!BU$72,0)</f>
        <v>1</v>
      </c>
      <c r="BX149" s="286">
        <f>IF('Team &amp; Salaries'!$O62="Never",IF(BX$6&gt;='Team &amp; Salaries'!$M62,MIN('Team &amp; Salaries'!$N62,'Team &amp; Salaries'!$P62),0),IF('Team &amp; Salaries'!$O62="Monthly",IF(BX$6='Team &amp; Salaries'!$M62,MIN('Team &amp; Salaries'!$N62,'Team &amp; Salaries'!$P62),IF(BX$6&gt;'Team &amp; Salaries'!$M62,MIN('Team &amp; Salaries'!$P62,BW149+'Team &amp; Salaries'!$N62),0)),IF('Team &amp; Salaries'!$O62="Quarterly",IF(BX$6='Team &amp; Salaries'!$M62,MIN('Team &amp; Salaries'!$N62,'Team &amp; Salaries'!$P62),IF(BX$6&gt;'Team &amp; Salaries'!$M62,IFERROR(MIN('Team &amp; Salaries'!$P62,IF(ISNUMBER(BS149),BS149,0)+'Team &amp; Salaries'!$N62),'Team &amp; Salaries'!$N62),0)),IF('Team &amp; Salaries'!$O62="Annually",IF(BX$6='Team &amp; Salaries'!$M62,MIN('Team &amp; Salaries'!$N62,'Team &amp; Salaries'!$P62),IF(BX$6&gt;'Team &amp; Salaries'!$M62,IFERROR(MIN('Team &amp; Salaries'!$P62,#REF!+'Team &amp; Salaries'!$N62),MIN('Team &amp; Salaries'!$N62,'Team &amp; Salaries'!$P62)),0))))))+IF($A149=Projections!$C$87,Revenue!BV$72,0)</f>
        <v>1</v>
      </c>
      <c r="BY149" s="286">
        <f>IF('Team &amp; Salaries'!$O62="Never",IF(BY$6&gt;='Team &amp; Salaries'!$M62,MIN('Team &amp; Salaries'!$N62,'Team &amp; Salaries'!$P62),0),IF('Team &amp; Salaries'!$O62="Monthly",IF(BY$6='Team &amp; Salaries'!$M62,MIN('Team &amp; Salaries'!$N62,'Team &amp; Salaries'!$P62),IF(BY$6&gt;'Team &amp; Salaries'!$M62,MIN('Team &amp; Salaries'!$P62,BX149+'Team &amp; Salaries'!$N62),0)),IF('Team &amp; Salaries'!$O62="Quarterly",IF(BY$6='Team &amp; Salaries'!$M62,MIN('Team &amp; Salaries'!$N62,'Team &amp; Salaries'!$P62),IF(BY$6&gt;'Team &amp; Salaries'!$M62,IFERROR(MIN('Team &amp; Salaries'!$P62,IF(ISNUMBER(BT149),BT149,0)+'Team &amp; Salaries'!$N62),'Team &amp; Salaries'!$N62),0)),IF('Team &amp; Salaries'!$O62="Annually",IF(BY$6='Team &amp; Salaries'!$M62,MIN('Team &amp; Salaries'!$N62,'Team &amp; Salaries'!$P62),IF(BY$6&gt;'Team &amp; Salaries'!$M62,IFERROR(MIN('Team &amp; Salaries'!$P62,#REF!+'Team &amp; Salaries'!$N62),MIN('Team &amp; Salaries'!$N62,'Team &amp; Salaries'!$P62)),0))))))+IF($A149=Projections!$C$87,Revenue!BW$72,0)</f>
        <v>1</v>
      </c>
      <c r="BZ149" s="286">
        <f>IF('Team &amp; Salaries'!$O62="Never",IF(BZ$6&gt;='Team &amp; Salaries'!$M62,MIN('Team &amp; Salaries'!$N62,'Team &amp; Salaries'!$P62),0),IF('Team &amp; Salaries'!$O62="Monthly",IF(BZ$6='Team &amp; Salaries'!$M62,MIN('Team &amp; Salaries'!$N62,'Team &amp; Salaries'!$P62),IF(BZ$6&gt;'Team &amp; Salaries'!$M62,MIN('Team &amp; Salaries'!$P62,BY149+'Team &amp; Salaries'!$N62),0)),IF('Team &amp; Salaries'!$O62="Quarterly",IF(BZ$6='Team &amp; Salaries'!$M62,MIN('Team &amp; Salaries'!$N62,'Team &amp; Salaries'!$P62),IF(BZ$6&gt;'Team &amp; Salaries'!$M62,IFERROR(MIN('Team &amp; Salaries'!$P62,IF(ISNUMBER(BU149),BU149,0)+'Team &amp; Salaries'!$N62),'Team &amp; Salaries'!$N62),0)),IF('Team &amp; Salaries'!$O62="Annually",IF(BZ$6='Team &amp; Salaries'!$M62,MIN('Team &amp; Salaries'!$N62,'Team &amp; Salaries'!$P62),IF(BZ$6&gt;'Team &amp; Salaries'!$M62,IFERROR(MIN('Team &amp; Salaries'!$P62,#REF!+'Team &amp; Salaries'!$N62),MIN('Team &amp; Salaries'!$N62,'Team &amp; Salaries'!$P62)),0))))))+IF($A149=Projections!$C$87,Revenue!BX$72,0)</f>
        <v>1</v>
      </c>
      <c r="CA149" s="286">
        <f>IF('Team &amp; Salaries'!$O62="Never",IF(CA$6&gt;='Team &amp; Salaries'!$M62,MIN('Team &amp; Salaries'!$N62,'Team &amp; Salaries'!$P62),0),IF('Team &amp; Salaries'!$O62="Monthly",IF(CA$6='Team &amp; Salaries'!$M62,MIN('Team &amp; Salaries'!$N62,'Team &amp; Salaries'!$P62),IF(CA$6&gt;'Team &amp; Salaries'!$M62,MIN('Team &amp; Salaries'!$P62,BZ149+'Team &amp; Salaries'!$N62),0)),IF('Team &amp; Salaries'!$O62="Quarterly",IF(CA$6='Team &amp; Salaries'!$M62,MIN('Team &amp; Salaries'!$N62,'Team &amp; Salaries'!$P62),IF(CA$6&gt;'Team &amp; Salaries'!$M62,IFERROR(MIN('Team &amp; Salaries'!$P62,IF(ISNUMBER(BV149),BV149,0)+'Team &amp; Salaries'!$N62),'Team &amp; Salaries'!$N62),0)),IF('Team &amp; Salaries'!$O62="Annually",IF(CA$6='Team &amp; Salaries'!$M62,MIN('Team &amp; Salaries'!$N62,'Team &amp; Salaries'!$P62),IF(CA$6&gt;'Team &amp; Salaries'!$M62,IFERROR(MIN('Team &amp; Salaries'!$P62,#REF!+'Team &amp; Salaries'!$N62),MIN('Team &amp; Salaries'!$N62,'Team &amp; Salaries'!$P62)),0))))))+IF($A149=Projections!$C$87,Revenue!BY$72,0)</f>
        <v>1</v>
      </c>
      <c r="CB149" s="286">
        <f>IF('Team &amp; Salaries'!$O62="Never",IF(CB$6&gt;='Team &amp; Salaries'!$M62,MIN('Team &amp; Salaries'!$N62,'Team &amp; Salaries'!$P62),0),IF('Team &amp; Salaries'!$O62="Monthly",IF(CB$6='Team &amp; Salaries'!$M62,MIN('Team &amp; Salaries'!$N62,'Team &amp; Salaries'!$P62),IF(CB$6&gt;'Team &amp; Salaries'!$M62,MIN('Team &amp; Salaries'!$P62,CA149+'Team &amp; Salaries'!$N62),0)),IF('Team &amp; Salaries'!$O62="Quarterly",IF(CB$6='Team &amp; Salaries'!$M62,MIN('Team &amp; Salaries'!$N62,'Team &amp; Salaries'!$P62),IF(CB$6&gt;'Team &amp; Salaries'!$M62,IFERROR(MIN('Team &amp; Salaries'!$P62,IF(ISNUMBER(BW149),BW149,0)+'Team &amp; Salaries'!$N62),'Team &amp; Salaries'!$N62),0)),IF('Team &amp; Salaries'!$O62="Annually",IF(CB$6='Team &amp; Salaries'!$M62,MIN('Team &amp; Salaries'!$N62,'Team &amp; Salaries'!$P62),IF(CB$6&gt;'Team &amp; Salaries'!$M62,IFERROR(MIN('Team &amp; Salaries'!$P62,#REF!+'Team &amp; Salaries'!$N62),MIN('Team &amp; Salaries'!$N62,'Team &amp; Salaries'!$P62)),0))))))+IF($A149=Projections!$C$87,Revenue!BZ$72,0)</f>
        <v>1</v>
      </c>
      <c r="CC149" s="286">
        <f>IF('Team &amp; Salaries'!$O62="Never",IF(CC$6&gt;='Team &amp; Salaries'!$M62,MIN('Team &amp; Salaries'!$N62,'Team &amp; Salaries'!$P62),0),IF('Team &amp; Salaries'!$O62="Monthly",IF(CC$6='Team &amp; Salaries'!$M62,MIN('Team &amp; Salaries'!$N62,'Team &amp; Salaries'!$P62),IF(CC$6&gt;'Team &amp; Salaries'!$M62,MIN('Team &amp; Salaries'!$P62,CB149+'Team &amp; Salaries'!$N62),0)),IF('Team &amp; Salaries'!$O62="Quarterly",IF(CC$6='Team &amp; Salaries'!$M62,MIN('Team &amp; Salaries'!$N62,'Team &amp; Salaries'!$P62),IF(CC$6&gt;'Team &amp; Salaries'!$M62,IFERROR(MIN('Team &amp; Salaries'!$P62,IF(ISNUMBER(BX149),BX149,0)+'Team &amp; Salaries'!$N62),'Team &amp; Salaries'!$N62),0)),IF('Team &amp; Salaries'!$O62="Annually",IF(CC$6='Team &amp; Salaries'!$M62,MIN('Team &amp; Salaries'!$N62,'Team &amp; Salaries'!$P62),IF(CC$6&gt;'Team &amp; Salaries'!$M62,IFERROR(MIN('Team &amp; Salaries'!$P62,#REF!+'Team &amp; Salaries'!$N62),MIN('Team &amp; Salaries'!$N62,'Team &amp; Salaries'!$P62)),0))))))+IF($A149=Projections!$C$87,Revenue!CA$72,0)</f>
        <v>1</v>
      </c>
      <c r="CD149" s="286">
        <f>IF('Team &amp; Salaries'!$O62="Never",IF(CD$6&gt;='Team &amp; Salaries'!$M62,MIN('Team &amp; Salaries'!$N62,'Team &amp; Salaries'!$P62),0),IF('Team &amp; Salaries'!$O62="Monthly",IF(CD$6='Team &amp; Salaries'!$M62,MIN('Team &amp; Salaries'!$N62,'Team &amp; Salaries'!$P62),IF(CD$6&gt;'Team &amp; Salaries'!$M62,MIN('Team &amp; Salaries'!$P62,CC149+'Team &amp; Salaries'!$N62),0)),IF('Team &amp; Salaries'!$O62="Quarterly",IF(CD$6='Team &amp; Salaries'!$M62,MIN('Team &amp; Salaries'!$N62,'Team &amp; Salaries'!$P62),IF(CD$6&gt;'Team &amp; Salaries'!$M62,IFERROR(MIN('Team &amp; Salaries'!$P62,IF(ISNUMBER(BY149),BY149,0)+'Team &amp; Salaries'!$N62),'Team &amp; Salaries'!$N62),0)),IF('Team &amp; Salaries'!$O62="Annually",IF(CD$6='Team &amp; Salaries'!$M62,MIN('Team &amp; Salaries'!$N62,'Team &amp; Salaries'!$P62),IF(CD$6&gt;'Team &amp; Salaries'!$M62,IFERROR(MIN('Team &amp; Salaries'!$P62,#REF!+'Team &amp; Salaries'!$N62),MIN('Team &amp; Salaries'!$N62,'Team &amp; Salaries'!$P62)),0))))))+IF($A149=Projections!$C$87,Revenue!CB$72,0)</f>
        <v>1</v>
      </c>
      <c r="CE149" s="286">
        <f>IF('Team &amp; Salaries'!$O62="Never",IF(CE$6&gt;='Team &amp; Salaries'!$M62,MIN('Team &amp; Salaries'!$N62,'Team &amp; Salaries'!$P62),0),IF('Team &amp; Salaries'!$O62="Monthly",IF(CE$6='Team &amp; Salaries'!$M62,MIN('Team &amp; Salaries'!$N62,'Team &amp; Salaries'!$P62),IF(CE$6&gt;'Team &amp; Salaries'!$M62,MIN('Team &amp; Salaries'!$P62,CD149+'Team &amp; Salaries'!$N62),0)),IF('Team &amp; Salaries'!$O62="Quarterly",IF(CE$6='Team &amp; Salaries'!$M62,MIN('Team &amp; Salaries'!$N62,'Team &amp; Salaries'!$P62),IF(CE$6&gt;'Team &amp; Salaries'!$M62,IFERROR(MIN('Team &amp; Salaries'!$P62,IF(ISNUMBER(BZ149),BZ149,0)+'Team &amp; Salaries'!$N62),'Team &amp; Salaries'!$N62),0)),IF('Team &amp; Salaries'!$O62="Annually",IF(CE$6='Team &amp; Salaries'!$M62,MIN('Team &amp; Salaries'!$N62,'Team &amp; Salaries'!$P62),IF(CE$6&gt;'Team &amp; Salaries'!$M62,IFERROR(MIN('Team &amp; Salaries'!$P62,#REF!+'Team &amp; Salaries'!$N62),MIN('Team &amp; Salaries'!$N62,'Team &amp; Salaries'!$P62)),0))))))+IF($A149=Projections!$C$87,Revenue!CC$72,0)</f>
        <v>1</v>
      </c>
      <c r="CF149" s="286">
        <f>IF('Team &amp; Salaries'!$O62="Never",IF(CF$6&gt;='Team &amp; Salaries'!$M62,MIN('Team &amp; Salaries'!$N62,'Team &amp; Salaries'!$P62),0),IF('Team &amp; Salaries'!$O62="Monthly",IF(CF$6='Team &amp; Salaries'!$M62,MIN('Team &amp; Salaries'!$N62,'Team &amp; Salaries'!$P62),IF(CF$6&gt;'Team &amp; Salaries'!$M62,MIN('Team &amp; Salaries'!$P62,CE149+'Team &amp; Salaries'!$N62),0)),IF('Team &amp; Salaries'!$O62="Quarterly",IF(CF$6='Team &amp; Salaries'!$M62,MIN('Team &amp; Salaries'!$N62,'Team &amp; Salaries'!$P62),IF(CF$6&gt;'Team &amp; Salaries'!$M62,IFERROR(MIN('Team &amp; Salaries'!$P62,IF(ISNUMBER(CA149),CA149,0)+'Team &amp; Salaries'!$N62),'Team &amp; Salaries'!$N62),0)),IF('Team &amp; Salaries'!$O62="Annually",IF(CF$6='Team &amp; Salaries'!$M62,MIN('Team &amp; Salaries'!$N62,'Team &amp; Salaries'!$P62),IF(CF$6&gt;'Team &amp; Salaries'!$M62,IFERROR(MIN('Team &amp; Salaries'!$P62,#REF!+'Team &amp; Salaries'!$N62),MIN('Team &amp; Salaries'!$N62,'Team &amp; Salaries'!$P62)),0))))))+IF($A149=Projections!$C$87,Revenue!CD$72,0)</f>
        <v>1</v>
      </c>
      <c r="CG149" s="286">
        <f>IF('Team &amp; Salaries'!$O62="Never",IF(CG$6&gt;='Team &amp; Salaries'!$M62,MIN('Team &amp; Salaries'!$N62,'Team &amp; Salaries'!$P62),0),IF('Team &amp; Salaries'!$O62="Monthly",IF(CG$6='Team &amp; Salaries'!$M62,MIN('Team &amp; Salaries'!$N62,'Team &amp; Salaries'!$P62),IF(CG$6&gt;'Team &amp; Salaries'!$M62,MIN('Team &amp; Salaries'!$P62,CF149+'Team &amp; Salaries'!$N62),0)),IF('Team &amp; Salaries'!$O62="Quarterly",IF(CG$6='Team &amp; Salaries'!$M62,MIN('Team &amp; Salaries'!$N62,'Team &amp; Salaries'!$P62),IF(CG$6&gt;'Team &amp; Salaries'!$M62,IFERROR(MIN('Team &amp; Salaries'!$P62,IF(ISNUMBER(CB149),CB149,0)+'Team &amp; Salaries'!$N62),'Team &amp; Salaries'!$N62),0)),IF('Team &amp; Salaries'!$O62="Annually",IF(CG$6='Team &amp; Salaries'!$M62,MIN('Team &amp; Salaries'!$N62,'Team &amp; Salaries'!$P62),IF(CG$6&gt;'Team &amp; Salaries'!$M62,IFERROR(MIN('Team &amp; Salaries'!$P62,#REF!+'Team &amp; Salaries'!$N62),MIN('Team &amp; Salaries'!$N62,'Team &amp; Salaries'!$P62)),0))))))+IF($A149=Projections!$C$87,Revenue!CE$72,0)</f>
        <v>1</v>
      </c>
      <c r="CH149" s="286">
        <f>IF('Team &amp; Salaries'!$O62="Never",IF(CH$6&gt;='Team &amp; Salaries'!$M62,MIN('Team &amp; Salaries'!$N62,'Team &amp; Salaries'!$P62),0),IF('Team &amp; Salaries'!$O62="Monthly",IF(CH$6='Team &amp; Salaries'!$M62,MIN('Team &amp; Salaries'!$N62,'Team &amp; Salaries'!$P62),IF(CH$6&gt;'Team &amp; Salaries'!$M62,MIN('Team &amp; Salaries'!$P62,CG149+'Team &amp; Salaries'!$N62),0)),IF('Team &amp; Salaries'!$O62="Quarterly",IF(CH$6='Team &amp; Salaries'!$M62,MIN('Team &amp; Salaries'!$N62,'Team &amp; Salaries'!$P62),IF(CH$6&gt;'Team &amp; Salaries'!$M62,IFERROR(MIN('Team &amp; Salaries'!$P62,IF(ISNUMBER(CC149),CC149,0)+'Team &amp; Salaries'!$N62),'Team &amp; Salaries'!$N62),0)),IF('Team &amp; Salaries'!$O62="Annually",IF(CH$6='Team &amp; Salaries'!$M62,MIN('Team &amp; Salaries'!$N62,'Team &amp; Salaries'!$P62),IF(CH$6&gt;'Team &amp; Salaries'!$M62,IFERROR(MIN('Team &amp; Salaries'!$P62,#REF!+'Team &amp; Salaries'!$N62),MIN('Team &amp; Salaries'!$N62,'Team &amp; Salaries'!$P62)),0))))))+IF($A149=Projections!$C$87,Revenue!CF$72,0)</f>
        <v>1</v>
      </c>
      <c r="CI149" s="286">
        <f>IF('Team &amp; Salaries'!$O62="Never",IF(CI$6&gt;='Team &amp; Salaries'!$M62,MIN('Team &amp; Salaries'!$N62,'Team &amp; Salaries'!$P62),0),IF('Team &amp; Salaries'!$O62="Monthly",IF(CI$6='Team &amp; Salaries'!$M62,MIN('Team &amp; Salaries'!$N62,'Team &amp; Salaries'!$P62),IF(CI$6&gt;'Team &amp; Salaries'!$M62,MIN('Team &amp; Salaries'!$P62,CH149+'Team &amp; Salaries'!$N62),0)),IF('Team &amp; Salaries'!$O62="Quarterly",IF(CI$6='Team &amp; Salaries'!$M62,MIN('Team &amp; Salaries'!$N62,'Team &amp; Salaries'!$P62),IF(CI$6&gt;'Team &amp; Salaries'!$M62,IFERROR(MIN('Team &amp; Salaries'!$P62,IF(ISNUMBER(CD149),CD149,0)+'Team &amp; Salaries'!$N62),'Team &amp; Salaries'!$N62),0)),IF('Team &amp; Salaries'!$O62="Annually",IF(CI$6='Team &amp; Salaries'!$M62,MIN('Team &amp; Salaries'!$N62,'Team &amp; Salaries'!$P62),IF(CI$6&gt;'Team &amp; Salaries'!$M62,IFERROR(MIN('Team &amp; Salaries'!$P62,#REF!+'Team &amp; Salaries'!$N62),MIN('Team &amp; Salaries'!$N62,'Team &amp; Salaries'!$P62)),0))))))+IF($A149=Projections!$C$87,Revenue!CG$72,0)</f>
        <v>1</v>
      </c>
      <c r="CJ149" s="286">
        <f>IF('Team &amp; Salaries'!$O62="Never",IF(CJ$6&gt;='Team &amp; Salaries'!$M62,MIN('Team &amp; Salaries'!$N62,'Team &amp; Salaries'!$P62),0),IF('Team &amp; Salaries'!$O62="Monthly",IF(CJ$6='Team &amp; Salaries'!$M62,MIN('Team &amp; Salaries'!$N62,'Team &amp; Salaries'!$P62),IF(CJ$6&gt;'Team &amp; Salaries'!$M62,MIN('Team &amp; Salaries'!$P62,CI149+'Team &amp; Salaries'!$N62),0)),IF('Team &amp; Salaries'!$O62="Quarterly",IF(CJ$6='Team &amp; Salaries'!$M62,MIN('Team &amp; Salaries'!$N62,'Team &amp; Salaries'!$P62),IF(CJ$6&gt;'Team &amp; Salaries'!$M62,IFERROR(MIN('Team &amp; Salaries'!$P62,IF(ISNUMBER(CE149),CE149,0)+'Team &amp; Salaries'!$N62),'Team &amp; Salaries'!$N62),0)),IF('Team &amp; Salaries'!$O62="Annually",IF(CJ$6='Team &amp; Salaries'!$M62,MIN('Team &amp; Salaries'!$N62,'Team &amp; Salaries'!$P62),IF(CJ$6&gt;'Team &amp; Salaries'!$M62,IFERROR(MIN('Team &amp; Salaries'!$P62,#REF!+'Team &amp; Salaries'!$N62),MIN('Team &amp; Salaries'!$N62,'Team &amp; Salaries'!$P62)),0))))))+IF($A149=Projections!$C$87,Revenue!CH$72,0)</f>
        <v>1</v>
      </c>
      <c r="CK149" s="286">
        <f>IF('Team &amp; Salaries'!$O62="Never",IF(CK$6&gt;='Team &amp; Salaries'!$M62,MIN('Team &amp; Salaries'!$N62,'Team &amp; Salaries'!$P62),0),IF('Team &amp; Salaries'!$O62="Monthly",IF(CK$6='Team &amp; Salaries'!$M62,MIN('Team &amp; Salaries'!$N62,'Team &amp; Salaries'!$P62),IF(CK$6&gt;'Team &amp; Salaries'!$M62,MIN('Team &amp; Salaries'!$P62,CJ149+'Team &amp; Salaries'!$N62),0)),IF('Team &amp; Salaries'!$O62="Quarterly",IF(CK$6='Team &amp; Salaries'!$M62,MIN('Team &amp; Salaries'!$N62,'Team &amp; Salaries'!$P62),IF(CK$6&gt;'Team &amp; Salaries'!$M62,IFERROR(MIN('Team &amp; Salaries'!$P62,IF(ISNUMBER(CF149),CF149,0)+'Team &amp; Salaries'!$N62),'Team &amp; Salaries'!$N62),0)),IF('Team &amp; Salaries'!$O62="Annually",IF(CK$6='Team &amp; Salaries'!$M62,MIN('Team &amp; Salaries'!$N62,'Team &amp; Salaries'!$P62),IF(CK$6&gt;'Team &amp; Salaries'!$M62,IFERROR(MIN('Team &amp; Salaries'!$P62,#REF!+'Team &amp; Salaries'!$N62),MIN('Team &amp; Salaries'!$N62,'Team &amp; Salaries'!$P62)),0))))))+IF($A149=Projections!$C$87,Revenue!CI$72,0)</f>
        <v>1</v>
      </c>
      <c r="CL149" s="286">
        <f>IF('Team &amp; Salaries'!$O62="Never",IF(CL$6&gt;='Team &amp; Salaries'!$M62,MIN('Team &amp; Salaries'!$N62,'Team &amp; Salaries'!$P62),0),IF('Team &amp; Salaries'!$O62="Monthly",IF(CL$6='Team &amp; Salaries'!$M62,MIN('Team &amp; Salaries'!$N62,'Team &amp; Salaries'!$P62),IF(CL$6&gt;'Team &amp; Salaries'!$M62,MIN('Team &amp; Salaries'!$P62,CK149+'Team &amp; Salaries'!$N62),0)),IF('Team &amp; Salaries'!$O62="Quarterly",IF(CL$6='Team &amp; Salaries'!$M62,MIN('Team &amp; Salaries'!$N62,'Team &amp; Salaries'!$P62),IF(CL$6&gt;'Team &amp; Salaries'!$M62,IFERROR(MIN('Team &amp; Salaries'!$P62,IF(ISNUMBER(CG149),CG149,0)+'Team &amp; Salaries'!$N62),'Team &amp; Salaries'!$N62),0)),IF('Team &amp; Salaries'!$O62="Annually",IF(CL$6='Team &amp; Salaries'!$M62,MIN('Team &amp; Salaries'!$N62,'Team &amp; Salaries'!$P62),IF(CL$6&gt;'Team &amp; Salaries'!$M62,IFERROR(MIN('Team &amp; Salaries'!$P62,#REF!+'Team &amp; Salaries'!$N62),MIN('Team &amp; Salaries'!$N62,'Team &amp; Salaries'!$P62)),0))))))+IF($A149=Projections!$C$87,Revenue!CJ$72,0)</f>
        <v>1</v>
      </c>
      <c r="CM149" s="286">
        <f>IF('Team &amp; Salaries'!$O62="Never",IF(CM$6&gt;='Team &amp; Salaries'!$M62,MIN('Team &amp; Salaries'!$N62,'Team &amp; Salaries'!$P62),0),IF('Team &amp; Salaries'!$O62="Monthly",IF(CM$6='Team &amp; Salaries'!$M62,MIN('Team &amp; Salaries'!$N62,'Team &amp; Salaries'!$P62),IF(CM$6&gt;'Team &amp; Salaries'!$M62,MIN('Team &amp; Salaries'!$P62,CL149+'Team &amp; Salaries'!$N62),0)),IF('Team &amp; Salaries'!$O62="Quarterly",IF(CM$6='Team &amp; Salaries'!$M62,MIN('Team &amp; Salaries'!$N62,'Team &amp; Salaries'!$P62),IF(CM$6&gt;'Team &amp; Salaries'!$M62,IFERROR(MIN('Team &amp; Salaries'!$P62,IF(ISNUMBER(CH149),CH149,0)+'Team &amp; Salaries'!$N62),'Team &amp; Salaries'!$N62),0)),IF('Team &amp; Salaries'!$O62="Annually",IF(CM$6='Team &amp; Salaries'!$M62,MIN('Team &amp; Salaries'!$N62,'Team &amp; Salaries'!$P62),IF(CM$6&gt;'Team &amp; Salaries'!$M62,IFERROR(MIN('Team &amp; Salaries'!$P62,#REF!+'Team &amp; Salaries'!$N62),MIN('Team &amp; Salaries'!$N62,'Team &amp; Salaries'!$P62)),0))))))+IF($A149=Projections!$C$87,Revenue!CK$72,0)</f>
        <v>1</v>
      </c>
      <c r="CN149" s="286">
        <f>IF('Team &amp; Salaries'!$O62="Never",IF(CN$6&gt;='Team &amp; Salaries'!$M62,MIN('Team &amp; Salaries'!$N62,'Team &amp; Salaries'!$P62),0),IF('Team &amp; Salaries'!$O62="Monthly",IF(CN$6='Team &amp; Salaries'!$M62,MIN('Team &amp; Salaries'!$N62,'Team &amp; Salaries'!$P62),IF(CN$6&gt;'Team &amp; Salaries'!$M62,MIN('Team &amp; Salaries'!$P62,CM149+'Team &amp; Salaries'!$N62),0)),IF('Team &amp; Salaries'!$O62="Quarterly",IF(CN$6='Team &amp; Salaries'!$M62,MIN('Team &amp; Salaries'!$N62,'Team &amp; Salaries'!$P62),IF(CN$6&gt;'Team &amp; Salaries'!$M62,IFERROR(MIN('Team &amp; Salaries'!$P62,IF(ISNUMBER(CI149),CI149,0)+'Team &amp; Salaries'!$N62),'Team &amp; Salaries'!$N62),0)),IF('Team &amp; Salaries'!$O62="Annually",IF(CN$6='Team &amp; Salaries'!$M62,MIN('Team &amp; Salaries'!$N62,'Team &amp; Salaries'!$P62),IF(CN$6&gt;'Team &amp; Salaries'!$M62,IFERROR(MIN('Team &amp; Salaries'!$P62,#REF!+'Team &amp; Salaries'!$N62),MIN('Team &amp; Salaries'!$N62,'Team &amp; Salaries'!$P62)),0))))))+IF($A149=Projections!$C$87,Revenue!CL$72,0)</f>
        <v>1</v>
      </c>
      <c r="CO149" s="286">
        <f>IF('Team &amp; Salaries'!$O62="Never",IF(CO$6&gt;='Team &amp; Salaries'!$M62,MIN('Team &amp; Salaries'!$N62,'Team &amp; Salaries'!$P62),0),IF('Team &amp; Salaries'!$O62="Monthly",IF(CO$6='Team &amp; Salaries'!$M62,MIN('Team &amp; Salaries'!$N62,'Team &amp; Salaries'!$P62),IF(CO$6&gt;'Team &amp; Salaries'!$M62,MIN('Team &amp; Salaries'!$P62,CN149+'Team &amp; Salaries'!$N62),0)),IF('Team &amp; Salaries'!$O62="Quarterly",IF(CO$6='Team &amp; Salaries'!$M62,MIN('Team &amp; Salaries'!$N62,'Team &amp; Salaries'!$P62),IF(CO$6&gt;'Team &amp; Salaries'!$M62,IFERROR(MIN('Team &amp; Salaries'!$P62,IF(ISNUMBER(CJ149),CJ149,0)+'Team &amp; Salaries'!$N62),'Team &amp; Salaries'!$N62),0)),IF('Team &amp; Salaries'!$O62="Annually",IF(CO$6='Team &amp; Salaries'!$M62,MIN('Team &amp; Salaries'!$N62,'Team &amp; Salaries'!$P62),IF(CO$6&gt;'Team &amp; Salaries'!$M62,IFERROR(MIN('Team &amp; Salaries'!$P62,#REF!+'Team &amp; Salaries'!$N62),MIN('Team &amp; Salaries'!$N62,'Team &amp; Salaries'!$P62)),0))))))+IF($A149=Projections!$C$87,Revenue!CM$72,0)</f>
        <v>1</v>
      </c>
      <c r="CP149" s="286">
        <f>IF('Team &amp; Salaries'!$O62="Never",IF(CP$6&gt;='Team &amp; Salaries'!$M62,MIN('Team &amp; Salaries'!$N62,'Team &amp; Salaries'!$P62),0),IF('Team &amp; Salaries'!$O62="Monthly",IF(CP$6='Team &amp; Salaries'!$M62,MIN('Team &amp; Salaries'!$N62,'Team &amp; Salaries'!$P62),IF(CP$6&gt;'Team &amp; Salaries'!$M62,MIN('Team &amp; Salaries'!$P62,CO149+'Team &amp; Salaries'!$N62),0)),IF('Team &amp; Salaries'!$O62="Quarterly",IF(CP$6='Team &amp; Salaries'!$M62,MIN('Team &amp; Salaries'!$N62,'Team &amp; Salaries'!$P62),IF(CP$6&gt;'Team &amp; Salaries'!$M62,IFERROR(MIN('Team &amp; Salaries'!$P62,IF(ISNUMBER(CK149),CK149,0)+'Team &amp; Salaries'!$N62),'Team &amp; Salaries'!$N62),0)),IF('Team &amp; Salaries'!$O62="Annually",IF(CP$6='Team &amp; Salaries'!$M62,MIN('Team &amp; Salaries'!$N62,'Team &amp; Salaries'!$P62),IF(CP$6&gt;'Team &amp; Salaries'!$M62,IFERROR(MIN('Team &amp; Salaries'!$P62,#REF!+'Team &amp; Salaries'!$N62),MIN('Team &amp; Salaries'!$N62,'Team &amp; Salaries'!$P62)),0))))))+IF($A149=Projections!$C$87,Revenue!CN$72,0)</f>
        <v>1</v>
      </c>
      <c r="CQ149" s="286">
        <f>IF('Team &amp; Salaries'!$O62="Never",IF(CQ$6&gt;='Team &amp; Salaries'!$M62,MIN('Team &amp; Salaries'!$N62,'Team &amp; Salaries'!$P62),0),IF('Team &amp; Salaries'!$O62="Monthly",IF(CQ$6='Team &amp; Salaries'!$M62,MIN('Team &amp; Salaries'!$N62,'Team &amp; Salaries'!$P62),IF(CQ$6&gt;'Team &amp; Salaries'!$M62,MIN('Team &amp; Salaries'!$P62,CP149+'Team &amp; Salaries'!$N62),0)),IF('Team &amp; Salaries'!$O62="Quarterly",IF(CQ$6='Team &amp; Salaries'!$M62,MIN('Team &amp; Salaries'!$N62,'Team &amp; Salaries'!$P62),IF(CQ$6&gt;'Team &amp; Salaries'!$M62,IFERROR(MIN('Team &amp; Salaries'!$P62,IF(ISNUMBER(CL149),CL149,0)+'Team &amp; Salaries'!$N62),'Team &amp; Salaries'!$N62),0)),IF('Team &amp; Salaries'!$O62="Annually",IF(CQ$6='Team &amp; Salaries'!$M62,MIN('Team &amp; Salaries'!$N62,'Team &amp; Salaries'!$P62),IF(CQ$6&gt;'Team &amp; Salaries'!$M62,IFERROR(MIN('Team &amp; Salaries'!$P62,#REF!+'Team &amp; Salaries'!$N62),MIN('Team &amp; Salaries'!$N62,'Team &amp; Salaries'!$P62)),0))))))+IF($A149=Projections!$C$87,Revenue!CO$72,0)</f>
        <v>1</v>
      </c>
      <c r="CR149" s="286">
        <f>IF('Team &amp; Salaries'!$O62="Never",IF(CR$6&gt;='Team &amp; Salaries'!$M62,MIN('Team &amp; Salaries'!$N62,'Team &amp; Salaries'!$P62),0),IF('Team &amp; Salaries'!$O62="Monthly",IF(CR$6='Team &amp; Salaries'!$M62,MIN('Team &amp; Salaries'!$N62,'Team &amp; Salaries'!$P62),IF(CR$6&gt;'Team &amp; Salaries'!$M62,MIN('Team &amp; Salaries'!$P62,CQ149+'Team &amp; Salaries'!$N62),0)),IF('Team &amp; Salaries'!$O62="Quarterly",IF(CR$6='Team &amp; Salaries'!$M62,MIN('Team &amp; Salaries'!$N62,'Team &amp; Salaries'!$P62),IF(CR$6&gt;'Team &amp; Salaries'!$M62,IFERROR(MIN('Team &amp; Salaries'!$P62,IF(ISNUMBER(CM149),CM149,0)+'Team &amp; Salaries'!$N62),'Team &amp; Salaries'!$N62),0)),IF('Team &amp; Salaries'!$O62="Annually",IF(CR$6='Team &amp; Salaries'!$M62,MIN('Team &amp; Salaries'!$N62,'Team &amp; Salaries'!$P62),IF(CR$6&gt;'Team &amp; Salaries'!$M62,IFERROR(MIN('Team &amp; Salaries'!$P62,#REF!+'Team &amp; Salaries'!$N62),MIN('Team &amp; Salaries'!$N62,'Team &amp; Salaries'!$P62)),0))))))+IF($A149=Projections!$C$87,Revenue!CP$72,0)</f>
        <v>1</v>
      </c>
      <c r="CS149" s="286">
        <f>IF('Team &amp; Salaries'!$O62="Never",IF(CS$6&gt;='Team &amp; Salaries'!$M62,MIN('Team &amp; Salaries'!$N62,'Team &amp; Salaries'!$P62),0),IF('Team &amp; Salaries'!$O62="Monthly",IF(CS$6='Team &amp; Salaries'!$M62,MIN('Team &amp; Salaries'!$N62,'Team &amp; Salaries'!$P62),IF(CS$6&gt;'Team &amp; Salaries'!$M62,MIN('Team &amp; Salaries'!$P62,CR149+'Team &amp; Salaries'!$N62),0)),IF('Team &amp; Salaries'!$O62="Quarterly",IF(CS$6='Team &amp; Salaries'!$M62,MIN('Team &amp; Salaries'!$N62,'Team &amp; Salaries'!$P62),IF(CS$6&gt;'Team &amp; Salaries'!$M62,IFERROR(MIN('Team &amp; Salaries'!$P62,IF(ISNUMBER(CN149),CN149,0)+'Team &amp; Salaries'!$N62),'Team &amp; Salaries'!$N62),0)),IF('Team &amp; Salaries'!$O62="Annually",IF(CS$6='Team &amp; Salaries'!$M62,MIN('Team &amp; Salaries'!$N62,'Team &amp; Salaries'!$P62),IF(CS$6&gt;'Team &amp; Salaries'!$M62,IFERROR(MIN('Team &amp; Salaries'!$P62,#REF!+'Team &amp; Salaries'!$N62),MIN('Team &amp; Salaries'!$N62,'Team &amp; Salaries'!$P62)),0))))))+IF($A149=Projections!$C$87,Revenue!CQ$72,0)</f>
        <v>1</v>
      </c>
      <c r="CT149" s="286">
        <f>IF('Team &amp; Salaries'!$O62="Never",IF(CT$6&gt;='Team &amp; Salaries'!$M62,MIN('Team &amp; Salaries'!$N62,'Team &amp; Salaries'!$P62),0),IF('Team &amp; Salaries'!$O62="Monthly",IF(CT$6='Team &amp; Salaries'!$M62,MIN('Team &amp; Salaries'!$N62,'Team &amp; Salaries'!$P62),IF(CT$6&gt;'Team &amp; Salaries'!$M62,MIN('Team &amp; Salaries'!$P62,CS149+'Team &amp; Salaries'!$N62),0)),IF('Team &amp; Salaries'!$O62="Quarterly",IF(CT$6='Team &amp; Salaries'!$M62,MIN('Team &amp; Salaries'!$N62,'Team &amp; Salaries'!$P62),IF(CT$6&gt;'Team &amp; Salaries'!$M62,IFERROR(MIN('Team &amp; Salaries'!$P62,IF(ISNUMBER(CO149),CO149,0)+'Team &amp; Salaries'!$N62),'Team &amp; Salaries'!$N62),0)),IF('Team &amp; Salaries'!$O62="Annually",IF(CT$6='Team &amp; Salaries'!$M62,MIN('Team &amp; Salaries'!$N62,'Team &amp; Salaries'!$P62),IF(CT$6&gt;'Team &amp; Salaries'!$M62,IFERROR(MIN('Team &amp; Salaries'!$P62,#REF!+'Team &amp; Salaries'!$N62),MIN('Team &amp; Salaries'!$N62,'Team &amp; Salaries'!$P62)),0))))))+IF($A149=Projections!$C$87,Revenue!CR$72,0)</f>
        <v>1</v>
      </c>
      <c r="CU149" s="286">
        <f>IF('Team &amp; Salaries'!$O62="Never",IF(CU$6&gt;='Team &amp; Salaries'!$M62,MIN('Team &amp; Salaries'!$N62,'Team &amp; Salaries'!$P62),0),IF('Team &amp; Salaries'!$O62="Monthly",IF(CU$6='Team &amp; Salaries'!$M62,MIN('Team &amp; Salaries'!$N62,'Team &amp; Salaries'!$P62),IF(CU$6&gt;'Team &amp; Salaries'!$M62,MIN('Team &amp; Salaries'!$P62,CT149+'Team &amp; Salaries'!$N62),0)),IF('Team &amp; Salaries'!$O62="Quarterly",IF(CU$6='Team &amp; Salaries'!$M62,MIN('Team &amp; Salaries'!$N62,'Team &amp; Salaries'!$P62),IF(CU$6&gt;'Team &amp; Salaries'!$M62,IFERROR(MIN('Team &amp; Salaries'!$P62,IF(ISNUMBER(CP149),CP149,0)+'Team &amp; Salaries'!$N62),'Team &amp; Salaries'!$N62),0)),IF('Team &amp; Salaries'!$O62="Annually",IF(CU$6='Team &amp; Salaries'!$M62,MIN('Team &amp; Salaries'!$N62,'Team &amp; Salaries'!$P62),IF(CU$6&gt;'Team &amp; Salaries'!$M62,IFERROR(MIN('Team &amp; Salaries'!$P62,#REF!+'Team &amp; Salaries'!$N62),MIN('Team &amp; Salaries'!$N62,'Team &amp; Salaries'!$P62)),0))))))+IF($A149=Projections!$C$87,Revenue!CS$72,0)</f>
        <v>1</v>
      </c>
      <c r="CV149" s="286">
        <f>IF('Team &amp; Salaries'!$O62="Never",IF(CV$6&gt;='Team &amp; Salaries'!$M62,MIN('Team &amp; Salaries'!$N62,'Team &amp; Salaries'!$P62),0),IF('Team &amp; Salaries'!$O62="Monthly",IF(CV$6='Team &amp; Salaries'!$M62,MIN('Team &amp; Salaries'!$N62,'Team &amp; Salaries'!$P62),IF(CV$6&gt;'Team &amp; Salaries'!$M62,MIN('Team &amp; Salaries'!$P62,CU149+'Team &amp; Salaries'!$N62),0)),IF('Team &amp; Salaries'!$O62="Quarterly",IF(CV$6='Team &amp; Salaries'!$M62,MIN('Team &amp; Salaries'!$N62,'Team &amp; Salaries'!$P62),IF(CV$6&gt;'Team &amp; Salaries'!$M62,IFERROR(MIN('Team &amp; Salaries'!$P62,IF(ISNUMBER(CQ149),CQ149,0)+'Team &amp; Salaries'!$N62),'Team &amp; Salaries'!$N62),0)),IF('Team &amp; Salaries'!$O62="Annually",IF(CV$6='Team &amp; Salaries'!$M62,MIN('Team &amp; Salaries'!$N62,'Team &amp; Salaries'!$P62),IF(CV$6&gt;'Team &amp; Salaries'!$M62,IFERROR(MIN('Team &amp; Salaries'!$P62,#REF!+'Team &amp; Salaries'!$N62),MIN('Team &amp; Salaries'!$N62,'Team &amp; Salaries'!$P62)),0))))))+IF($A149=Projections!$C$87,Revenue!CT$72,0)</f>
        <v>1</v>
      </c>
      <c r="CW149" s="286">
        <f>IF('Team &amp; Salaries'!$O62="Never",IF(CW$6&gt;='Team &amp; Salaries'!$M62,MIN('Team &amp; Salaries'!$N62,'Team &amp; Salaries'!$P62),0),IF('Team &amp; Salaries'!$O62="Monthly",IF(CW$6='Team &amp; Salaries'!$M62,MIN('Team &amp; Salaries'!$N62,'Team &amp; Salaries'!$P62),IF(CW$6&gt;'Team &amp; Salaries'!$M62,MIN('Team &amp; Salaries'!$P62,CV149+'Team &amp; Salaries'!$N62),0)),IF('Team &amp; Salaries'!$O62="Quarterly",IF(CW$6='Team &amp; Salaries'!$M62,MIN('Team &amp; Salaries'!$N62,'Team &amp; Salaries'!$P62),IF(CW$6&gt;'Team &amp; Salaries'!$M62,IFERROR(MIN('Team &amp; Salaries'!$P62,IF(ISNUMBER(CR149),CR149,0)+'Team &amp; Salaries'!$N62),'Team &amp; Salaries'!$N62),0)),IF('Team &amp; Salaries'!$O62="Annually",IF(CW$6='Team &amp; Salaries'!$M62,MIN('Team &amp; Salaries'!$N62,'Team &amp; Salaries'!$P62),IF(CW$6&gt;'Team &amp; Salaries'!$M62,IFERROR(MIN('Team &amp; Salaries'!$P62,#REF!+'Team &amp; Salaries'!$N62),MIN('Team &amp; Salaries'!$N62,'Team &amp; Salaries'!$P62)),0))))))+IF($A149=Projections!$C$87,Revenue!CU$72,0)</f>
        <v>1</v>
      </c>
      <c r="CX149" s="286">
        <f>IF('Team &amp; Salaries'!$O62="Never",IF(CX$6&gt;='Team &amp; Salaries'!$M62,MIN('Team &amp; Salaries'!$N62,'Team &amp; Salaries'!$P62),0),IF('Team &amp; Salaries'!$O62="Monthly",IF(CX$6='Team &amp; Salaries'!$M62,MIN('Team &amp; Salaries'!$N62,'Team &amp; Salaries'!$P62),IF(CX$6&gt;'Team &amp; Salaries'!$M62,MIN('Team &amp; Salaries'!$P62,CW149+'Team &amp; Salaries'!$N62),0)),IF('Team &amp; Salaries'!$O62="Quarterly",IF(CX$6='Team &amp; Salaries'!$M62,MIN('Team &amp; Salaries'!$N62,'Team &amp; Salaries'!$P62),IF(CX$6&gt;'Team &amp; Salaries'!$M62,IFERROR(MIN('Team &amp; Salaries'!$P62,IF(ISNUMBER(CS149),CS149,0)+'Team &amp; Salaries'!$N62),'Team &amp; Salaries'!$N62),0)),IF('Team &amp; Salaries'!$O62="Annually",IF(CX$6='Team &amp; Salaries'!$M62,MIN('Team &amp; Salaries'!$N62,'Team &amp; Salaries'!$P62),IF(CX$6&gt;'Team &amp; Salaries'!$M62,IFERROR(MIN('Team &amp; Salaries'!$P62,#REF!+'Team &amp; Salaries'!$N62),MIN('Team &amp; Salaries'!$N62,'Team &amp; Salaries'!$P62)),0))))))+IF($A149=Projections!$C$87,Revenue!CV$72,0)</f>
        <v>1</v>
      </c>
      <c r="CY149" s="286">
        <f>IF('Team &amp; Salaries'!$O62="Never",IF(CY$6&gt;='Team &amp; Salaries'!$M62,MIN('Team &amp; Salaries'!$N62,'Team &amp; Salaries'!$P62),0),IF('Team &amp; Salaries'!$O62="Monthly",IF(CY$6='Team &amp; Salaries'!$M62,MIN('Team &amp; Salaries'!$N62,'Team &amp; Salaries'!$P62),IF(CY$6&gt;'Team &amp; Salaries'!$M62,MIN('Team &amp; Salaries'!$P62,CX149+'Team &amp; Salaries'!$N62),0)),IF('Team &amp; Salaries'!$O62="Quarterly",IF(CY$6='Team &amp; Salaries'!$M62,MIN('Team &amp; Salaries'!$N62,'Team &amp; Salaries'!$P62),IF(CY$6&gt;'Team &amp; Salaries'!$M62,IFERROR(MIN('Team &amp; Salaries'!$P62,IF(ISNUMBER(CT149),CT149,0)+'Team &amp; Salaries'!$N62),'Team &amp; Salaries'!$N62),0)),IF('Team &amp; Salaries'!$O62="Annually",IF(CY$6='Team &amp; Salaries'!$M62,MIN('Team &amp; Salaries'!$N62,'Team &amp; Salaries'!$P62),IF(CY$6&gt;'Team &amp; Salaries'!$M62,IFERROR(MIN('Team &amp; Salaries'!$P62,#REF!+'Team &amp; Salaries'!$N62),MIN('Team &amp; Salaries'!$N62,'Team &amp; Salaries'!$P62)),0))))))+IF($A149=Projections!$C$87,Revenue!CW$72,0)</f>
        <v>1</v>
      </c>
      <c r="CZ149" s="286">
        <f>IF('Team &amp; Salaries'!$O62="Never",IF(CZ$6&gt;='Team &amp; Salaries'!$M62,MIN('Team &amp; Salaries'!$N62,'Team &amp; Salaries'!$P62),0),IF('Team &amp; Salaries'!$O62="Monthly",IF(CZ$6='Team &amp; Salaries'!$M62,MIN('Team &amp; Salaries'!$N62,'Team &amp; Salaries'!$P62),IF(CZ$6&gt;'Team &amp; Salaries'!$M62,MIN('Team &amp; Salaries'!$P62,CY149+'Team &amp; Salaries'!$N62),0)),IF('Team &amp; Salaries'!$O62="Quarterly",IF(CZ$6='Team &amp; Salaries'!$M62,MIN('Team &amp; Salaries'!$N62,'Team &amp; Salaries'!$P62),IF(CZ$6&gt;'Team &amp; Salaries'!$M62,IFERROR(MIN('Team &amp; Salaries'!$P62,IF(ISNUMBER(CU149),CU149,0)+'Team &amp; Salaries'!$N62),'Team &amp; Salaries'!$N62),0)),IF('Team &amp; Salaries'!$O62="Annually",IF(CZ$6='Team &amp; Salaries'!$M62,MIN('Team &amp; Salaries'!$N62,'Team &amp; Salaries'!$P62),IF(CZ$6&gt;'Team &amp; Salaries'!$M62,IFERROR(MIN('Team &amp; Salaries'!$P62,#REF!+'Team &amp; Salaries'!$N62),MIN('Team &amp; Salaries'!$N62,'Team &amp; Salaries'!$P62)),0))))))+IF($A149=Projections!$C$87,Revenue!CX$72,0)</f>
        <v>1</v>
      </c>
      <c r="DA149" s="286">
        <f>IF('Team &amp; Salaries'!$O62="Never",IF(DA$6&gt;='Team &amp; Salaries'!$M62,MIN('Team &amp; Salaries'!$N62,'Team &amp; Salaries'!$P62),0),IF('Team &amp; Salaries'!$O62="Monthly",IF(DA$6='Team &amp; Salaries'!$M62,MIN('Team &amp; Salaries'!$N62,'Team &amp; Salaries'!$P62),IF(DA$6&gt;'Team &amp; Salaries'!$M62,MIN('Team &amp; Salaries'!$P62,CZ149+'Team &amp; Salaries'!$N62),0)),IF('Team &amp; Salaries'!$O62="Quarterly",IF(DA$6='Team &amp; Salaries'!$M62,MIN('Team &amp; Salaries'!$N62,'Team &amp; Salaries'!$P62),IF(DA$6&gt;'Team &amp; Salaries'!$M62,IFERROR(MIN('Team &amp; Salaries'!$P62,IF(ISNUMBER(CV149),CV149,0)+'Team &amp; Salaries'!$N62),'Team &amp; Salaries'!$N62),0)),IF('Team &amp; Salaries'!$O62="Annually",IF(DA$6='Team &amp; Salaries'!$M62,MIN('Team &amp; Salaries'!$N62,'Team &amp; Salaries'!$P62),IF(DA$6&gt;'Team &amp; Salaries'!$M62,IFERROR(MIN('Team &amp; Salaries'!$P62,#REF!+'Team &amp; Salaries'!$N62),MIN('Team &amp; Salaries'!$N62,'Team &amp; Salaries'!$P62)),0))))))+IF($A149=Projections!$C$87,Revenue!CY$72,0)</f>
        <v>1</v>
      </c>
      <c r="DB149" s="286">
        <f>IF('Team &amp; Salaries'!$O62="Never",IF(DB$6&gt;='Team &amp; Salaries'!$M62,MIN('Team &amp; Salaries'!$N62,'Team &amp; Salaries'!$P62),0),IF('Team &amp; Salaries'!$O62="Monthly",IF(DB$6='Team &amp; Salaries'!$M62,MIN('Team &amp; Salaries'!$N62,'Team &amp; Salaries'!$P62),IF(DB$6&gt;'Team &amp; Salaries'!$M62,MIN('Team &amp; Salaries'!$P62,DA149+'Team &amp; Salaries'!$N62),0)),IF('Team &amp; Salaries'!$O62="Quarterly",IF(DB$6='Team &amp; Salaries'!$M62,MIN('Team &amp; Salaries'!$N62,'Team &amp; Salaries'!$P62),IF(DB$6&gt;'Team &amp; Salaries'!$M62,IFERROR(MIN('Team &amp; Salaries'!$P62,IF(ISNUMBER(CW149),CW149,0)+'Team &amp; Salaries'!$N62),'Team &amp; Salaries'!$N62),0)),IF('Team &amp; Salaries'!$O62="Annually",IF(DB$6='Team &amp; Salaries'!$M62,MIN('Team &amp; Salaries'!$N62,'Team &amp; Salaries'!$P62),IF(DB$6&gt;'Team &amp; Salaries'!$M62,IFERROR(MIN('Team &amp; Salaries'!$P62,#REF!+'Team &amp; Salaries'!$N62),MIN('Team &amp; Salaries'!$N62,'Team &amp; Salaries'!$P62)),0))))))+IF($A149=Projections!$C$87,Revenue!CZ$72,0)</f>
        <v>1</v>
      </c>
      <c r="DC149" s="286">
        <f>IF('Team &amp; Salaries'!$O62="Never",IF(DC$6&gt;='Team &amp; Salaries'!$M62,MIN('Team &amp; Salaries'!$N62,'Team &amp; Salaries'!$P62),0),IF('Team &amp; Salaries'!$O62="Monthly",IF(DC$6='Team &amp; Salaries'!$M62,MIN('Team &amp; Salaries'!$N62,'Team &amp; Salaries'!$P62),IF(DC$6&gt;'Team &amp; Salaries'!$M62,MIN('Team &amp; Salaries'!$P62,DB149+'Team &amp; Salaries'!$N62),0)),IF('Team &amp; Salaries'!$O62="Quarterly",IF(DC$6='Team &amp; Salaries'!$M62,MIN('Team &amp; Salaries'!$N62,'Team &amp; Salaries'!$P62),IF(DC$6&gt;'Team &amp; Salaries'!$M62,IFERROR(MIN('Team &amp; Salaries'!$P62,IF(ISNUMBER(CX149),CX149,0)+'Team &amp; Salaries'!$N62),'Team &amp; Salaries'!$N62),0)),IF('Team &amp; Salaries'!$O62="Annually",IF(DC$6='Team &amp; Salaries'!$M62,MIN('Team &amp; Salaries'!$N62,'Team &amp; Salaries'!$P62),IF(DC$6&gt;'Team &amp; Salaries'!$M62,IFERROR(MIN('Team &amp; Salaries'!$P62,#REF!+'Team &amp; Salaries'!$N62),MIN('Team &amp; Salaries'!$N62,'Team &amp; Salaries'!$P62)),0))))))+IF($A149=Projections!$C$87,Revenue!DA$72,0)</f>
        <v>1</v>
      </c>
      <c r="DD149" s="286">
        <f>IF('Team &amp; Salaries'!$O62="Never",IF(DD$6&gt;='Team &amp; Salaries'!$M62,MIN('Team &amp; Salaries'!$N62,'Team &amp; Salaries'!$P62),0),IF('Team &amp; Salaries'!$O62="Monthly",IF(DD$6='Team &amp; Salaries'!$M62,MIN('Team &amp; Salaries'!$N62,'Team &amp; Salaries'!$P62),IF(DD$6&gt;'Team &amp; Salaries'!$M62,MIN('Team &amp; Salaries'!$P62,DC149+'Team &amp; Salaries'!$N62),0)),IF('Team &amp; Salaries'!$O62="Quarterly",IF(DD$6='Team &amp; Salaries'!$M62,MIN('Team &amp; Salaries'!$N62,'Team &amp; Salaries'!$P62),IF(DD$6&gt;'Team &amp; Salaries'!$M62,IFERROR(MIN('Team &amp; Salaries'!$P62,IF(ISNUMBER(CY149),CY149,0)+'Team &amp; Salaries'!$N62),'Team &amp; Salaries'!$N62),0)),IF('Team &amp; Salaries'!$O62="Annually",IF(DD$6='Team &amp; Salaries'!$M62,MIN('Team &amp; Salaries'!$N62,'Team &amp; Salaries'!$P62),IF(DD$6&gt;'Team &amp; Salaries'!$M62,IFERROR(MIN('Team &amp; Salaries'!$P62,#REF!+'Team &amp; Salaries'!$N62),MIN('Team &amp; Salaries'!$N62,'Team &amp; Salaries'!$P62)),0))))))+IF($A149=Projections!$C$87,Revenue!DB$72,0)</f>
        <v>1</v>
      </c>
      <c r="DE149" s="286">
        <f>IF('Team &amp; Salaries'!$O62="Never",IF(DE$6&gt;='Team &amp; Salaries'!$M62,MIN('Team &amp; Salaries'!$N62,'Team &amp; Salaries'!$P62),0),IF('Team &amp; Salaries'!$O62="Monthly",IF(DE$6='Team &amp; Salaries'!$M62,MIN('Team &amp; Salaries'!$N62,'Team &amp; Salaries'!$P62),IF(DE$6&gt;'Team &amp; Salaries'!$M62,MIN('Team &amp; Salaries'!$P62,DD149+'Team &amp; Salaries'!$N62),0)),IF('Team &amp; Salaries'!$O62="Quarterly",IF(DE$6='Team &amp; Salaries'!$M62,MIN('Team &amp; Salaries'!$N62,'Team &amp; Salaries'!$P62),IF(DE$6&gt;'Team &amp; Salaries'!$M62,IFERROR(MIN('Team &amp; Salaries'!$P62,IF(ISNUMBER(CZ149),CZ149,0)+'Team &amp; Salaries'!$N62),'Team &amp; Salaries'!$N62),0)),IF('Team &amp; Salaries'!$O62="Annually",IF(DE$6='Team &amp; Salaries'!$M62,MIN('Team &amp; Salaries'!$N62,'Team &amp; Salaries'!$P62),IF(DE$6&gt;'Team &amp; Salaries'!$M62,IFERROR(MIN('Team &amp; Salaries'!$P62,#REF!+'Team &amp; Salaries'!$N62),MIN('Team &amp; Salaries'!$N62,'Team &amp; Salaries'!$P62)),0))))))+IF($A149=Projections!$C$87,Revenue!DC$72,0)</f>
        <v>1</v>
      </c>
      <c r="DF149" s="286">
        <f>IF('Team &amp; Salaries'!$O62="Never",IF(DF$6&gt;='Team &amp; Salaries'!$M62,MIN('Team &amp; Salaries'!$N62,'Team &amp; Salaries'!$P62),0),IF('Team &amp; Salaries'!$O62="Monthly",IF(DF$6='Team &amp; Salaries'!$M62,MIN('Team &amp; Salaries'!$N62,'Team &amp; Salaries'!$P62),IF(DF$6&gt;'Team &amp; Salaries'!$M62,MIN('Team &amp; Salaries'!$P62,DE149+'Team &amp; Salaries'!$N62),0)),IF('Team &amp; Salaries'!$O62="Quarterly",IF(DF$6='Team &amp; Salaries'!$M62,MIN('Team &amp; Salaries'!$N62,'Team &amp; Salaries'!$P62),IF(DF$6&gt;'Team &amp; Salaries'!$M62,IFERROR(MIN('Team &amp; Salaries'!$P62,IF(ISNUMBER(DA149),DA149,0)+'Team &amp; Salaries'!$N62),'Team &amp; Salaries'!$N62),0)),IF('Team &amp; Salaries'!$O62="Annually",IF(DF$6='Team &amp; Salaries'!$M62,MIN('Team &amp; Salaries'!$N62,'Team &amp; Salaries'!$P62),IF(DF$6&gt;'Team &amp; Salaries'!$M62,IFERROR(MIN('Team &amp; Salaries'!$P62,#REF!+'Team &amp; Salaries'!$N62),MIN('Team &amp; Salaries'!$N62,'Team &amp; Salaries'!$P62)),0))))))+IF($A149=Projections!$C$87,Revenue!DD$72,0)</f>
        <v>1</v>
      </c>
      <c r="DG149" s="286">
        <f>IF('Team &amp; Salaries'!$O62="Never",IF(DG$6&gt;='Team &amp; Salaries'!$M62,MIN('Team &amp; Salaries'!$N62,'Team &amp; Salaries'!$P62),0),IF('Team &amp; Salaries'!$O62="Monthly",IF(DG$6='Team &amp; Salaries'!$M62,MIN('Team &amp; Salaries'!$N62,'Team &amp; Salaries'!$P62),IF(DG$6&gt;'Team &amp; Salaries'!$M62,MIN('Team &amp; Salaries'!$P62,DF149+'Team &amp; Salaries'!$N62),0)),IF('Team &amp; Salaries'!$O62="Quarterly",IF(DG$6='Team &amp; Salaries'!$M62,MIN('Team &amp; Salaries'!$N62,'Team &amp; Salaries'!$P62),IF(DG$6&gt;'Team &amp; Salaries'!$M62,IFERROR(MIN('Team &amp; Salaries'!$P62,IF(ISNUMBER(DB149),DB149,0)+'Team &amp; Salaries'!$N62),'Team &amp; Salaries'!$N62),0)),IF('Team &amp; Salaries'!$O62="Annually",IF(DG$6='Team &amp; Salaries'!$M62,MIN('Team &amp; Salaries'!$N62,'Team &amp; Salaries'!$P62),IF(DG$6&gt;'Team &amp; Salaries'!$M62,IFERROR(MIN('Team &amp; Salaries'!$P62,#REF!+'Team &amp; Salaries'!$N62),MIN('Team &amp; Salaries'!$N62,'Team &amp; Salaries'!$P62)),0))))))+IF($A149=Projections!$C$87,Revenue!DE$72,0)</f>
        <v>1</v>
      </c>
      <c r="DH149" s="286">
        <f>IF('Team &amp; Salaries'!$O62="Never",IF(DH$6&gt;='Team &amp; Salaries'!$M62,MIN('Team &amp; Salaries'!$N62,'Team &amp; Salaries'!$P62),0),IF('Team &amp; Salaries'!$O62="Monthly",IF(DH$6='Team &amp; Salaries'!$M62,MIN('Team &amp; Salaries'!$N62,'Team &amp; Salaries'!$P62),IF(DH$6&gt;'Team &amp; Salaries'!$M62,MIN('Team &amp; Salaries'!$P62,DG149+'Team &amp; Salaries'!$N62),0)),IF('Team &amp; Salaries'!$O62="Quarterly",IF(DH$6='Team &amp; Salaries'!$M62,MIN('Team &amp; Salaries'!$N62,'Team &amp; Salaries'!$P62),IF(DH$6&gt;'Team &amp; Salaries'!$M62,IFERROR(MIN('Team &amp; Salaries'!$P62,IF(ISNUMBER(DC149),DC149,0)+'Team &amp; Salaries'!$N62),'Team &amp; Salaries'!$N62),0)),IF('Team &amp; Salaries'!$O62="Annually",IF(DH$6='Team &amp; Salaries'!$M62,MIN('Team &amp; Salaries'!$N62,'Team &amp; Salaries'!$P62),IF(DH$6&gt;'Team &amp; Salaries'!$M62,IFERROR(MIN('Team &amp; Salaries'!$P62,#REF!+'Team &amp; Salaries'!$N62),MIN('Team &amp; Salaries'!$N62,'Team &amp; Salaries'!$P62)),0))))))+IF($A149=Projections!$C$87,Revenue!DF$72,0)</f>
        <v>1</v>
      </c>
      <c r="DI149" s="286">
        <f>IF('Team &amp; Salaries'!$O62="Never",IF(DI$6&gt;='Team &amp; Salaries'!$M62,MIN('Team &amp; Salaries'!$N62,'Team &amp; Salaries'!$P62),0),IF('Team &amp; Salaries'!$O62="Monthly",IF(DI$6='Team &amp; Salaries'!$M62,MIN('Team &amp; Salaries'!$N62,'Team &amp; Salaries'!$P62),IF(DI$6&gt;'Team &amp; Salaries'!$M62,MIN('Team &amp; Salaries'!$P62,DH149+'Team &amp; Salaries'!$N62),0)),IF('Team &amp; Salaries'!$O62="Quarterly",IF(DI$6='Team &amp; Salaries'!$M62,MIN('Team &amp; Salaries'!$N62,'Team &amp; Salaries'!$P62),IF(DI$6&gt;'Team &amp; Salaries'!$M62,IFERROR(MIN('Team &amp; Salaries'!$P62,IF(ISNUMBER(DD149),DD149,0)+'Team &amp; Salaries'!$N62),'Team &amp; Salaries'!$N62),0)),IF('Team &amp; Salaries'!$O62="Annually",IF(DI$6='Team &amp; Salaries'!$M62,MIN('Team &amp; Salaries'!$N62,'Team &amp; Salaries'!$P62),IF(DI$6&gt;'Team &amp; Salaries'!$M62,IFERROR(MIN('Team &amp; Salaries'!$P62,#REF!+'Team &amp; Salaries'!$N62),MIN('Team &amp; Salaries'!$N62,'Team &amp; Salaries'!$P62)),0))))))+IF($A149=Projections!$C$87,Revenue!DG$72,0)</f>
        <v>1</v>
      </c>
    </row>
    <row r="150" spans="1:113" customFormat="1" ht="16">
      <c r="A150" s="114" t="str">
        <f>'Team &amp; Salaries'!A63</f>
        <v>Customer Rep 2</v>
      </c>
      <c r="B150" s="114"/>
      <c r="C150" s="114"/>
      <c r="D150" s="285"/>
      <c r="E150" s="361" t="s">
        <v>193</v>
      </c>
      <c r="F150" s="286">
        <f>IF('Team &amp; Salaries'!$O63="Never",IF(F$6&gt;='Team &amp; Salaries'!$M63,MIN('Team &amp; Salaries'!$N63,'Team &amp; Salaries'!$P63),0),IF('Team &amp; Salaries'!$O63="Monthly",IF(F$6='Team &amp; Salaries'!$M63,MIN('Team &amp; Salaries'!$N63,'Team &amp; Salaries'!$P63),IF(F$6&gt;'Team &amp; Salaries'!$M63,MIN('Team &amp; Salaries'!$P63,E150+'Team &amp; Salaries'!$N63),0)),IF('Team &amp; Salaries'!$O63="Quarterly",IF(F$6='Team &amp; Salaries'!$M63,MIN('Team &amp; Salaries'!$N63,'Team &amp; Salaries'!$P63),IF(F$6&gt;'Team &amp; Salaries'!$M63,IFERROR(MIN('Team &amp; Salaries'!$P63,IF(ISNUMBER(A150),A150,0)+'Team &amp; Salaries'!$N63),'Team &amp; Salaries'!$N63),0)),IF('Team &amp; Salaries'!$O63="Annually",IF(F$6='Team &amp; Salaries'!$M63,MIN('Team &amp; Salaries'!$N63,'Team &amp; Salaries'!$P63),IF(F$6&gt;'Team &amp; Salaries'!$M63,IFERROR(MIN('Team &amp; Salaries'!$P63,#REF!+'Team &amp; Salaries'!$N63),MIN('Team &amp; Salaries'!$N63,'Team &amp; Salaries'!$P63)),0))))))+IF($A150=Projections!$C$87,Revenue!D$72,0)</f>
        <v>0</v>
      </c>
      <c r="G150" s="286">
        <f>IF('Team &amp; Salaries'!$O63="Never",IF(G$6&gt;='Team &amp; Salaries'!$M63,MIN('Team &amp; Salaries'!$N63,'Team &amp; Salaries'!$P63),0),IF('Team &amp; Salaries'!$O63="Monthly",IF(G$6='Team &amp; Salaries'!$M63,MIN('Team &amp; Salaries'!$N63,'Team &amp; Salaries'!$P63),IF(G$6&gt;'Team &amp; Salaries'!$M63,MIN('Team &amp; Salaries'!$P63,F150+'Team &amp; Salaries'!$N63),0)),IF('Team &amp; Salaries'!$O63="Quarterly",IF(G$6='Team &amp; Salaries'!$M63,MIN('Team &amp; Salaries'!$N63,'Team &amp; Salaries'!$P63),IF(G$6&gt;'Team &amp; Salaries'!$M63,IFERROR(MIN('Team &amp; Salaries'!$P63,IF(ISNUMBER(B150),B150,0)+'Team &amp; Salaries'!$N63),'Team &amp; Salaries'!$N63),0)),IF('Team &amp; Salaries'!$O63="Annually",IF(G$6='Team &amp; Salaries'!$M63,MIN('Team &amp; Salaries'!$N63,'Team &amp; Salaries'!$P63),IF(G$6&gt;'Team &amp; Salaries'!$M63,IFERROR(MIN('Team &amp; Salaries'!$P63,#REF!+'Team &amp; Salaries'!$N63),MIN('Team &amp; Salaries'!$N63,'Team &amp; Salaries'!$P63)),0))))))+IF($A150=Projections!$C$87,Revenue!E$72,0)</f>
        <v>0</v>
      </c>
      <c r="H150" s="286">
        <f>IF('Team &amp; Salaries'!$O63="Never",IF(H$6&gt;='Team &amp; Salaries'!$M63,MIN('Team &amp; Salaries'!$N63,'Team &amp; Salaries'!$P63),0),IF('Team &amp; Salaries'!$O63="Monthly",IF(H$6='Team &amp; Salaries'!$M63,MIN('Team &amp; Salaries'!$N63,'Team &amp; Salaries'!$P63),IF(H$6&gt;'Team &amp; Salaries'!$M63,MIN('Team &amp; Salaries'!$P63,G150+'Team &amp; Salaries'!$N63),0)),IF('Team &amp; Salaries'!$O63="Quarterly",IF(H$6='Team &amp; Salaries'!$M63,MIN('Team &amp; Salaries'!$N63,'Team &amp; Salaries'!$P63),IF(H$6&gt;'Team &amp; Salaries'!$M63,IFERROR(MIN('Team &amp; Salaries'!$P63,IF(ISNUMBER(C150),C150,0)+'Team &amp; Salaries'!$N63),'Team &amp; Salaries'!$N63),0)),IF('Team &amp; Salaries'!$O63="Annually",IF(H$6='Team &amp; Salaries'!$M63,MIN('Team &amp; Salaries'!$N63,'Team &amp; Salaries'!$P63),IF(H$6&gt;'Team &amp; Salaries'!$M63,IFERROR(MIN('Team &amp; Salaries'!$P63,#REF!+'Team &amp; Salaries'!$N63),MIN('Team &amp; Salaries'!$N63,'Team &amp; Salaries'!$P63)),0))))))+IF($A150=Projections!$C$87,Revenue!F$72,0)</f>
        <v>0</v>
      </c>
      <c r="I150" s="286">
        <f>IF('Team &amp; Salaries'!$O63="Never",IF(I$6&gt;='Team &amp; Salaries'!$M63,MIN('Team &amp; Salaries'!$N63,'Team &amp; Salaries'!$P63),0),IF('Team &amp; Salaries'!$O63="Monthly",IF(I$6='Team &amp; Salaries'!$M63,MIN('Team &amp; Salaries'!$N63,'Team &amp; Salaries'!$P63),IF(I$6&gt;'Team &amp; Salaries'!$M63,MIN('Team &amp; Salaries'!$P63,H150+'Team &amp; Salaries'!$N63),0)),IF('Team &amp; Salaries'!$O63="Quarterly",IF(I$6='Team &amp; Salaries'!$M63,MIN('Team &amp; Salaries'!$N63,'Team &amp; Salaries'!$P63),IF(I$6&gt;'Team &amp; Salaries'!$M63,IFERROR(MIN('Team &amp; Salaries'!$P63,IF(ISNUMBER(D150),D150,0)+'Team &amp; Salaries'!$N63),'Team &amp; Salaries'!$N63),0)),IF('Team &amp; Salaries'!$O63="Annually",IF(I$6='Team &amp; Salaries'!$M63,MIN('Team &amp; Salaries'!$N63,'Team &amp; Salaries'!$P63),IF(I$6&gt;'Team &amp; Salaries'!$M63,IFERROR(MIN('Team &amp; Salaries'!$P63,#REF!+'Team &amp; Salaries'!$N63),MIN('Team &amp; Salaries'!$N63,'Team &amp; Salaries'!$P63)),0))))))+IF($A150=Projections!$C$87,Revenue!G$72,0)</f>
        <v>0</v>
      </c>
      <c r="J150" s="286">
        <f>IF('Team &amp; Salaries'!$O63="Never",IF(J$6&gt;='Team &amp; Salaries'!$M63,MIN('Team &amp; Salaries'!$N63,'Team &amp; Salaries'!$P63),0),IF('Team &amp; Salaries'!$O63="Monthly",IF(J$6='Team &amp; Salaries'!$M63,MIN('Team &amp; Salaries'!$N63,'Team &amp; Salaries'!$P63),IF(J$6&gt;'Team &amp; Salaries'!$M63,MIN('Team &amp; Salaries'!$P63,I150+'Team &amp; Salaries'!$N63),0)),IF('Team &amp; Salaries'!$O63="Quarterly",IF(J$6='Team &amp; Salaries'!$M63,MIN('Team &amp; Salaries'!$N63,'Team &amp; Salaries'!$P63),IF(J$6&gt;'Team &amp; Salaries'!$M63,IFERROR(MIN('Team &amp; Salaries'!$P63,IF(ISNUMBER(E150),E150,0)+'Team &amp; Salaries'!$N63),'Team &amp; Salaries'!$N63),0)),IF('Team &amp; Salaries'!$O63="Annually",IF(J$6='Team &amp; Salaries'!$M63,MIN('Team &amp; Salaries'!$N63,'Team &amp; Salaries'!$P63),IF(J$6&gt;'Team &amp; Salaries'!$M63,IFERROR(MIN('Team &amp; Salaries'!$P63,#REF!+'Team &amp; Salaries'!$N63),MIN('Team &amp; Salaries'!$N63,'Team &amp; Salaries'!$P63)),0))))))+IF($A150=Projections!$C$87,Revenue!H$72,0)</f>
        <v>0</v>
      </c>
      <c r="K150" s="286">
        <f>IF('Team &amp; Salaries'!$O63="Never",IF(K$6&gt;='Team &amp; Salaries'!$M63,MIN('Team &amp; Salaries'!$N63,'Team &amp; Salaries'!$P63),0),IF('Team &amp; Salaries'!$O63="Monthly",IF(K$6='Team &amp; Salaries'!$M63,MIN('Team &amp; Salaries'!$N63,'Team &amp; Salaries'!$P63),IF(K$6&gt;'Team &amp; Salaries'!$M63,MIN('Team &amp; Salaries'!$P63,J150+'Team &amp; Salaries'!$N63),0)),IF('Team &amp; Salaries'!$O63="Quarterly",IF(K$6='Team &amp; Salaries'!$M63,MIN('Team &amp; Salaries'!$N63,'Team &amp; Salaries'!$P63),IF(K$6&gt;'Team &amp; Salaries'!$M63,IFERROR(MIN('Team &amp; Salaries'!$P63,IF(ISNUMBER(F150),F150,0)+'Team &amp; Salaries'!$N63),'Team &amp; Salaries'!$N63),0)),IF('Team &amp; Salaries'!$O63="Annually",IF(K$6='Team &amp; Salaries'!$M63,MIN('Team &amp; Salaries'!$N63,'Team &amp; Salaries'!$P63),IF(K$6&gt;'Team &amp; Salaries'!$M63,IFERROR(MIN('Team &amp; Salaries'!$P63,#REF!+'Team &amp; Salaries'!$N63),MIN('Team &amp; Salaries'!$N63,'Team &amp; Salaries'!$P63)),0))))))+IF($A150=Projections!$C$87,Revenue!I$72,0)</f>
        <v>0</v>
      </c>
      <c r="L150" s="286">
        <f>IF('Team &amp; Salaries'!$O63="Never",IF(L$6&gt;='Team &amp; Salaries'!$M63,MIN('Team &amp; Salaries'!$N63,'Team &amp; Salaries'!$P63),0),IF('Team &amp; Salaries'!$O63="Monthly",IF(L$6='Team &amp; Salaries'!$M63,MIN('Team &amp; Salaries'!$N63,'Team &amp; Salaries'!$P63),IF(L$6&gt;'Team &amp; Salaries'!$M63,MIN('Team &amp; Salaries'!$P63,K150+'Team &amp; Salaries'!$N63),0)),IF('Team &amp; Salaries'!$O63="Quarterly",IF(L$6='Team &amp; Salaries'!$M63,MIN('Team &amp; Salaries'!$N63,'Team &amp; Salaries'!$P63),IF(L$6&gt;'Team &amp; Salaries'!$M63,IFERROR(MIN('Team &amp; Salaries'!$P63,IF(ISNUMBER(G150),G150,0)+'Team &amp; Salaries'!$N63),'Team &amp; Salaries'!$N63),0)),IF('Team &amp; Salaries'!$O63="Annually",IF(L$6='Team &amp; Salaries'!$M63,MIN('Team &amp; Salaries'!$N63,'Team &amp; Salaries'!$P63),IF(L$6&gt;'Team &amp; Salaries'!$M63,IFERROR(MIN('Team &amp; Salaries'!$P63,#REF!+'Team &amp; Salaries'!$N63),MIN('Team &amp; Salaries'!$N63,'Team &amp; Salaries'!$P63)),0))))))+IF($A150=Projections!$C$87,Revenue!J$72,0)</f>
        <v>0</v>
      </c>
      <c r="M150" s="286">
        <f>IF('Team &amp; Salaries'!$O63="Never",IF(M$6&gt;='Team &amp; Salaries'!$M63,MIN('Team &amp; Salaries'!$N63,'Team &amp; Salaries'!$P63),0),IF('Team &amp; Salaries'!$O63="Monthly",IF(M$6='Team &amp; Salaries'!$M63,MIN('Team &amp; Salaries'!$N63,'Team &amp; Salaries'!$P63),IF(M$6&gt;'Team &amp; Salaries'!$M63,MIN('Team &amp; Salaries'!$P63,L150+'Team &amp; Salaries'!$N63),0)),IF('Team &amp; Salaries'!$O63="Quarterly",IF(M$6='Team &amp; Salaries'!$M63,MIN('Team &amp; Salaries'!$N63,'Team &amp; Salaries'!$P63),IF(M$6&gt;'Team &amp; Salaries'!$M63,IFERROR(MIN('Team &amp; Salaries'!$P63,IF(ISNUMBER(H150),H150,0)+'Team &amp; Salaries'!$N63),'Team &amp; Salaries'!$N63),0)),IF('Team &amp; Salaries'!$O63="Annually",IF(M$6='Team &amp; Salaries'!$M63,MIN('Team &amp; Salaries'!$N63,'Team &amp; Salaries'!$P63),IF(M$6&gt;'Team &amp; Salaries'!$M63,IFERROR(MIN('Team &amp; Salaries'!$P63,#REF!+'Team &amp; Salaries'!$N63),MIN('Team &amp; Salaries'!$N63,'Team &amp; Salaries'!$P63)),0))))))+IF($A150=Projections!$C$87,Revenue!K$72,0)</f>
        <v>0</v>
      </c>
      <c r="N150" s="286">
        <f>IF('Team &amp; Salaries'!$O63="Never",IF(N$6&gt;='Team &amp; Salaries'!$M63,MIN('Team &amp; Salaries'!$N63,'Team &amp; Salaries'!$P63),0),IF('Team &amp; Salaries'!$O63="Monthly",IF(N$6='Team &amp; Salaries'!$M63,MIN('Team &amp; Salaries'!$N63,'Team &amp; Salaries'!$P63),IF(N$6&gt;'Team &amp; Salaries'!$M63,MIN('Team &amp; Salaries'!$P63,M150+'Team &amp; Salaries'!$N63),0)),IF('Team &amp; Salaries'!$O63="Quarterly",IF(N$6='Team &amp; Salaries'!$M63,MIN('Team &amp; Salaries'!$N63,'Team &amp; Salaries'!$P63),IF(N$6&gt;'Team &amp; Salaries'!$M63,IFERROR(MIN('Team &amp; Salaries'!$P63,IF(ISNUMBER(I150),I150,0)+'Team &amp; Salaries'!$N63),'Team &amp; Salaries'!$N63),0)),IF('Team &amp; Salaries'!$O63="Annually",IF(N$6='Team &amp; Salaries'!$M63,MIN('Team &amp; Salaries'!$N63,'Team &amp; Salaries'!$P63),IF(N$6&gt;'Team &amp; Salaries'!$M63,IFERROR(MIN('Team &amp; Salaries'!$P63,#REF!+'Team &amp; Salaries'!$N63),MIN('Team &amp; Salaries'!$N63,'Team &amp; Salaries'!$P63)),0))))))+IF($A150=Projections!$C$87,Revenue!L$72,0)</f>
        <v>0</v>
      </c>
      <c r="O150" s="286">
        <f>IF('Team &amp; Salaries'!$O63="Never",IF(O$6&gt;='Team &amp; Salaries'!$M63,MIN('Team &amp; Salaries'!$N63,'Team &amp; Salaries'!$P63),0),IF('Team &amp; Salaries'!$O63="Monthly",IF(O$6='Team &amp; Salaries'!$M63,MIN('Team &amp; Salaries'!$N63,'Team &amp; Salaries'!$P63),IF(O$6&gt;'Team &amp; Salaries'!$M63,MIN('Team &amp; Salaries'!$P63,N150+'Team &amp; Salaries'!$N63),0)),IF('Team &amp; Salaries'!$O63="Quarterly",IF(O$6='Team &amp; Salaries'!$M63,MIN('Team &amp; Salaries'!$N63,'Team &amp; Salaries'!$P63),IF(O$6&gt;'Team &amp; Salaries'!$M63,IFERROR(MIN('Team &amp; Salaries'!$P63,IF(ISNUMBER(J150),J150,0)+'Team &amp; Salaries'!$N63),'Team &amp; Salaries'!$N63),0)),IF('Team &amp; Salaries'!$O63="Annually",IF(O$6='Team &amp; Salaries'!$M63,MIN('Team &amp; Salaries'!$N63,'Team &amp; Salaries'!$P63),IF(O$6&gt;'Team &amp; Salaries'!$M63,IFERROR(MIN('Team &amp; Salaries'!$P63,#REF!+'Team &amp; Salaries'!$N63),MIN('Team &amp; Salaries'!$N63,'Team &amp; Salaries'!$P63)),0))))))+IF($A150=Projections!$C$87,Revenue!M$72,0)</f>
        <v>0</v>
      </c>
      <c r="P150" s="286">
        <f>IF('Team &amp; Salaries'!$O63="Never",IF(P$6&gt;='Team &amp; Salaries'!$M63,MIN('Team &amp; Salaries'!$N63,'Team &amp; Salaries'!$P63),0),IF('Team &amp; Salaries'!$O63="Monthly",IF(P$6='Team &amp; Salaries'!$M63,MIN('Team &amp; Salaries'!$N63,'Team &amp; Salaries'!$P63),IF(P$6&gt;'Team &amp; Salaries'!$M63,MIN('Team &amp; Salaries'!$P63,O150+'Team &amp; Salaries'!$N63),0)),IF('Team &amp; Salaries'!$O63="Quarterly",IF(P$6='Team &amp; Salaries'!$M63,MIN('Team &amp; Salaries'!$N63,'Team &amp; Salaries'!$P63),IF(P$6&gt;'Team &amp; Salaries'!$M63,IFERROR(MIN('Team &amp; Salaries'!$P63,IF(ISNUMBER(K150),K150,0)+'Team &amp; Salaries'!$N63),'Team &amp; Salaries'!$N63),0)),IF('Team &amp; Salaries'!$O63="Annually",IF(P$6='Team &amp; Salaries'!$M63,MIN('Team &amp; Salaries'!$N63,'Team &amp; Salaries'!$P63),IF(P$6&gt;'Team &amp; Salaries'!$M63,IFERROR(MIN('Team &amp; Salaries'!$P63,#REF!+'Team &amp; Salaries'!$N63),MIN('Team &amp; Salaries'!$N63,'Team &amp; Salaries'!$P63)),0))))))+IF($A150=Projections!$C$87,Revenue!N$72,0)</f>
        <v>0</v>
      </c>
      <c r="Q150" s="286">
        <f>IF('Team &amp; Salaries'!$O63="Never",IF(Q$6&gt;='Team &amp; Salaries'!$M63,MIN('Team &amp; Salaries'!$N63,'Team &amp; Salaries'!$P63),0),IF('Team &amp; Salaries'!$O63="Monthly",IF(Q$6='Team &amp; Salaries'!$M63,MIN('Team &amp; Salaries'!$N63,'Team &amp; Salaries'!$P63),IF(Q$6&gt;'Team &amp; Salaries'!$M63,MIN('Team &amp; Salaries'!$P63,P150+'Team &amp; Salaries'!$N63),0)),IF('Team &amp; Salaries'!$O63="Quarterly",IF(Q$6='Team &amp; Salaries'!$M63,MIN('Team &amp; Salaries'!$N63,'Team &amp; Salaries'!$P63),IF(Q$6&gt;'Team &amp; Salaries'!$M63,IFERROR(MIN('Team &amp; Salaries'!$P63,IF(ISNUMBER(L150),L150,0)+'Team &amp; Salaries'!$N63),'Team &amp; Salaries'!$N63),0)),IF('Team &amp; Salaries'!$O63="Annually",IF(Q$6='Team &amp; Salaries'!$M63,MIN('Team &amp; Salaries'!$N63,'Team &amp; Salaries'!$P63),IF(Q$6&gt;'Team &amp; Salaries'!$M63,IFERROR(MIN('Team &amp; Salaries'!$P63,#REF!+'Team &amp; Salaries'!$N63),MIN('Team &amp; Salaries'!$N63,'Team &amp; Salaries'!$P63)),0))))))+IF($A150=Projections!$C$87,Revenue!O$72,0)</f>
        <v>0</v>
      </c>
      <c r="R150" s="286">
        <f>IF('Team &amp; Salaries'!$O63="Never",IF(R$6&gt;='Team &amp; Salaries'!$M63,MIN('Team &amp; Salaries'!$N63,'Team &amp; Salaries'!$P63),0),IF('Team &amp; Salaries'!$O63="Monthly",IF(R$6='Team &amp; Salaries'!$M63,MIN('Team &amp; Salaries'!$N63,'Team &amp; Salaries'!$P63),IF(R$6&gt;'Team &amp; Salaries'!$M63,MIN('Team &amp; Salaries'!$P63,Q150+'Team &amp; Salaries'!$N63),0)),IF('Team &amp; Salaries'!$O63="Quarterly",IF(R$6='Team &amp; Salaries'!$M63,MIN('Team &amp; Salaries'!$N63,'Team &amp; Salaries'!$P63),IF(R$6&gt;'Team &amp; Salaries'!$M63,IFERROR(MIN('Team &amp; Salaries'!$P63,IF(ISNUMBER(M150),M150,0)+'Team &amp; Salaries'!$N63),'Team &amp; Salaries'!$N63),0)),IF('Team &amp; Salaries'!$O63="Annually",IF(R$6='Team &amp; Salaries'!$M63,MIN('Team &amp; Salaries'!$N63,'Team &amp; Salaries'!$P63),IF(R$6&gt;'Team &amp; Salaries'!$M63,IFERROR(MIN('Team &amp; Salaries'!$P63,#REF!+'Team &amp; Salaries'!$N63),MIN('Team &amp; Salaries'!$N63,'Team &amp; Salaries'!$P63)),0))))))+IF($A150=Projections!$C$87,Revenue!P$72,0)</f>
        <v>0</v>
      </c>
      <c r="S150" s="286">
        <f>IF('Team &amp; Salaries'!$O63="Never",IF(S$6&gt;='Team &amp; Salaries'!$M63,MIN('Team &amp; Salaries'!$N63,'Team &amp; Salaries'!$P63),0),IF('Team &amp; Salaries'!$O63="Monthly",IF(S$6='Team &amp; Salaries'!$M63,MIN('Team &amp; Salaries'!$N63,'Team &amp; Salaries'!$P63),IF(S$6&gt;'Team &amp; Salaries'!$M63,MIN('Team &amp; Salaries'!$P63,R150+'Team &amp; Salaries'!$N63),0)),IF('Team &amp; Salaries'!$O63="Quarterly",IF(S$6='Team &amp; Salaries'!$M63,MIN('Team &amp; Salaries'!$N63,'Team &amp; Salaries'!$P63),IF(S$6&gt;'Team &amp; Salaries'!$M63,IFERROR(MIN('Team &amp; Salaries'!$P63,IF(ISNUMBER(N150),N150,0)+'Team &amp; Salaries'!$N63),'Team &amp; Salaries'!$N63),0)),IF('Team &amp; Salaries'!$O63="Annually",IF(S$6='Team &amp; Salaries'!$M63,MIN('Team &amp; Salaries'!$N63,'Team &amp; Salaries'!$P63),IF(S$6&gt;'Team &amp; Salaries'!$M63,IFERROR(MIN('Team &amp; Salaries'!$P63,#REF!+'Team &amp; Salaries'!$N63),MIN('Team &amp; Salaries'!$N63,'Team &amp; Salaries'!$P63)),0))))))+IF($A150=Projections!$C$87,Revenue!Q$72,0)</f>
        <v>0</v>
      </c>
      <c r="T150" s="286">
        <f>IF('Team &amp; Salaries'!$O63="Never",IF(T$6&gt;='Team &amp; Salaries'!$M63,MIN('Team &amp; Salaries'!$N63,'Team &amp; Salaries'!$P63),0),IF('Team &amp; Salaries'!$O63="Monthly",IF(T$6='Team &amp; Salaries'!$M63,MIN('Team &amp; Salaries'!$N63,'Team &amp; Salaries'!$P63),IF(T$6&gt;'Team &amp; Salaries'!$M63,MIN('Team &amp; Salaries'!$P63,S150+'Team &amp; Salaries'!$N63),0)),IF('Team &amp; Salaries'!$O63="Quarterly",IF(T$6='Team &amp; Salaries'!$M63,MIN('Team &amp; Salaries'!$N63,'Team &amp; Salaries'!$P63),IF(T$6&gt;'Team &amp; Salaries'!$M63,IFERROR(MIN('Team &amp; Salaries'!$P63,IF(ISNUMBER(O150),O150,0)+'Team &amp; Salaries'!$N63),'Team &amp; Salaries'!$N63),0)),IF('Team &amp; Salaries'!$O63="Annually",IF(T$6='Team &amp; Salaries'!$M63,MIN('Team &amp; Salaries'!$N63,'Team &amp; Salaries'!$P63),IF(T$6&gt;'Team &amp; Salaries'!$M63,IFERROR(MIN('Team &amp; Salaries'!$P63,#REF!+'Team &amp; Salaries'!$N63),MIN('Team &amp; Salaries'!$N63,'Team &amp; Salaries'!$P63)),0))))))+IF($A150=Projections!$C$87,Revenue!R$72,0)</f>
        <v>0</v>
      </c>
      <c r="U150" s="286">
        <f>IF('Team &amp; Salaries'!$O63="Never",IF(U$6&gt;='Team &amp; Salaries'!$M63,MIN('Team &amp; Salaries'!$N63,'Team &amp; Salaries'!$P63),0),IF('Team &amp; Salaries'!$O63="Monthly",IF(U$6='Team &amp; Salaries'!$M63,MIN('Team &amp; Salaries'!$N63,'Team &amp; Salaries'!$P63),IF(U$6&gt;'Team &amp; Salaries'!$M63,MIN('Team &amp; Salaries'!$P63,T150+'Team &amp; Salaries'!$N63),0)),IF('Team &amp; Salaries'!$O63="Quarterly",IF(U$6='Team &amp; Salaries'!$M63,MIN('Team &amp; Salaries'!$N63,'Team &amp; Salaries'!$P63),IF(U$6&gt;'Team &amp; Salaries'!$M63,IFERROR(MIN('Team &amp; Salaries'!$P63,IF(ISNUMBER(P150),P150,0)+'Team &amp; Salaries'!$N63),'Team &amp; Salaries'!$N63),0)),IF('Team &amp; Salaries'!$O63="Annually",IF(U$6='Team &amp; Salaries'!$M63,MIN('Team &amp; Salaries'!$N63,'Team &amp; Salaries'!$P63),IF(U$6&gt;'Team &amp; Salaries'!$M63,IFERROR(MIN('Team &amp; Salaries'!$P63,#REF!+'Team &amp; Salaries'!$N63),MIN('Team &amp; Salaries'!$N63,'Team &amp; Salaries'!$P63)),0))))))+IF($A150=Projections!$C$87,Revenue!S$72,0)</f>
        <v>0</v>
      </c>
      <c r="V150" s="286">
        <f>IF('Team &amp; Salaries'!$O63="Never",IF(V$6&gt;='Team &amp; Salaries'!$M63,MIN('Team &amp; Salaries'!$N63,'Team &amp; Salaries'!$P63),0),IF('Team &amp; Salaries'!$O63="Monthly",IF(V$6='Team &amp; Salaries'!$M63,MIN('Team &amp; Salaries'!$N63,'Team &amp; Salaries'!$P63),IF(V$6&gt;'Team &amp; Salaries'!$M63,MIN('Team &amp; Salaries'!$P63,U150+'Team &amp; Salaries'!$N63),0)),IF('Team &amp; Salaries'!$O63="Quarterly",IF(V$6='Team &amp; Salaries'!$M63,MIN('Team &amp; Salaries'!$N63,'Team &amp; Salaries'!$P63),IF(V$6&gt;'Team &amp; Salaries'!$M63,IFERROR(MIN('Team &amp; Salaries'!$P63,IF(ISNUMBER(Q150),Q150,0)+'Team &amp; Salaries'!$N63),'Team &amp; Salaries'!$N63),0)),IF('Team &amp; Salaries'!$O63="Annually",IF(V$6='Team &amp; Salaries'!$M63,MIN('Team &amp; Salaries'!$N63,'Team &amp; Salaries'!$P63),IF(V$6&gt;'Team &amp; Salaries'!$M63,IFERROR(MIN('Team &amp; Salaries'!$P63,#REF!+'Team &amp; Salaries'!$N63),MIN('Team &amp; Salaries'!$N63,'Team &amp; Salaries'!$P63)),0))))))+IF($A150=Projections!$C$87,Revenue!T$72,0)</f>
        <v>0</v>
      </c>
      <c r="W150" s="286">
        <f>IF('Team &amp; Salaries'!$O63="Never",IF(W$6&gt;='Team &amp; Salaries'!$M63,MIN('Team &amp; Salaries'!$N63,'Team &amp; Salaries'!$P63),0),IF('Team &amp; Salaries'!$O63="Monthly",IF(W$6='Team &amp; Salaries'!$M63,MIN('Team &amp; Salaries'!$N63,'Team &amp; Salaries'!$P63),IF(W$6&gt;'Team &amp; Salaries'!$M63,MIN('Team &amp; Salaries'!$P63,V150+'Team &amp; Salaries'!$N63),0)),IF('Team &amp; Salaries'!$O63="Quarterly",IF(W$6='Team &amp; Salaries'!$M63,MIN('Team &amp; Salaries'!$N63,'Team &amp; Salaries'!$P63),IF(W$6&gt;'Team &amp; Salaries'!$M63,IFERROR(MIN('Team &amp; Salaries'!$P63,IF(ISNUMBER(R150),R150,0)+'Team &amp; Salaries'!$N63),'Team &amp; Salaries'!$N63),0)),IF('Team &amp; Salaries'!$O63="Annually",IF(W$6='Team &amp; Salaries'!$M63,MIN('Team &amp; Salaries'!$N63,'Team &amp; Salaries'!$P63),IF(W$6&gt;'Team &amp; Salaries'!$M63,IFERROR(MIN('Team &amp; Salaries'!$P63,#REF!+'Team &amp; Salaries'!$N63),MIN('Team &amp; Salaries'!$N63,'Team &amp; Salaries'!$P63)),0))))))+IF($A150=Projections!$C$87,Revenue!U$72,0)</f>
        <v>0</v>
      </c>
      <c r="X150" s="286">
        <f>IF('Team &amp; Salaries'!$O63="Never",IF(X$6&gt;='Team &amp; Salaries'!$M63,MIN('Team &amp; Salaries'!$N63,'Team &amp; Salaries'!$P63),0),IF('Team &amp; Salaries'!$O63="Monthly",IF(X$6='Team &amp; Salaries'!$M63,MIN('Team &amp; Salaries'!$N63,'Team &amp; Salaries'!$P63),IF(X$6&gt;'Team &amp; Salaries'!$M63,MIN('Team &amp; Salaries'!$P63,W150+'Team &amp; Salaries'!$N63),0)),IF('Team &amp; Salaries'!$O63="Quarterly",IF(X$6='Team &amp; Salaries'!$M63,MIN('Team &amp; Salaries'!$N63,'Team &amp; Salaries'!$P63),IF(X$6&gt;'Team &amp; Salaries'!$M63,IFERROR(MIN('Team &amp; Salaries'!$P63,IF(ISNUMBER(S150),S150,0)+'Team &amp; Salaries'!$N63),'Team &amp; Salaries'!$N63),0)),IF('Team &amp; Salaries'!$O63="Annually",IF(X$6='Team &amp; Salaries'!$M63,MIN('Team &amp; Salaries'!$N63,'Team &amp; Salaries'!$P63),IF(X$6&gt;'Team &amp; Salaries'!$M63,IFERROR(MIN('Team &amp; Salaries'!$P63,#REF!+'Team &amp; Salaries'!$N63),MIN('Team &amp; Salaries'!$N63,'Team &amp; Salaries'!$P63)),0))))))+IF($A150=Projections!$C$87,Revenue!V$72,0)</f>
        <v>0</v>
      </c>
      <c r="Y150" s="286">
        <f>IF('Team &amp; Salaries'!$O63="Never",IF(Y$6&gt;='Team &amp; Salaries'!$M63,MIN('Team &amp; Salaries'!$N63,'Team &amp; Salaries'!$P63),0),IF('Team &amp; Salaries'!$O63="Monthly",IF(Y$6='Team &amp; Salaries'!$M63,MIN('Team &amp; Salaries'!$N63,'Team &amp; Salaries'!$P63),IF(Y$6&gt;'Team &amp; Salaries'!$M63,MIN('Team &amp; Salaries'!$P63,X150+'Team &amp; Salaries'!$N63),0)),IF('Team &amp; Salaries'!$O63="Quarterly",IF(Y$6='Team &amp; Salaries'!$M63,MIN('Team &amp; Salaries'!$N63,'Team &amp; Salaries'!$P63),IF(Y$6&gt;'Team &amp; Salaries'!$M63,IFERROR(MIN('Team &amp; Salaries'!$P63,IF(ISNUMBER(T150),T150,0)+'Team &amp; Salaries'!$N63),'Team &amp; Salaries'!$N63),0)),IF('Team &amp; Salaries'!$O63="Annually",IF(Y$6='Team &amp; Salaries'!$M63,MIN('Team &amp; Salaries'!$N63,'Team &amp; Salaries'!$P63),IF(Y$6&gt;'Team &amp; Salaries'!$M63,IFERROR(MIN('Team &amp; Salaries'!$P63,#REF!+'Team &amp; Salaries'!$N63),MIN('Team &amp; Salaries'!$N63,'Team &amp; Salaries'!$P63)),0))))))+IF($A150=Projections!$C$87,Revenue!W$72,0)</f>
        <v>0</v>
      </c>
      <c r="Z150" s="286">
        <f>IF('Team &amp; Salaries'!$O63="Never",IF(Z$6&gt;='Team &amp; Salaries'!$M63,MIN('Team &amp; Salaries'!$N63,'Team &amp; Salaries'!$P63),0),IF('Team &amp; Salaries'!$O63="Monthly",IF(Z$6='Team &amp; Salaries'!$M63,MIN('Team &amp; Salaries'!$N63,'Team &amp; Salaries'!$P63),IF(Z$6&gt;'Team &amp; Salaries'!$M63,MIN('Team &amp; Salaries'!$P63,Y150+'Team &amp; Salaries'!$N63),0)),IF('Team &amp; Salaries'!$O63="Quarterly",IF(Z$6='Team &amp; Salaries'!$M63,MIN('Team &amp; Salaries'!$N63,'Team &amp; Salaries'!$P63),IF(Z$6&gt;'Team &amp; Salaries'!$M63,IFERROR(MIN('Team &amp; Salaries'!$P63,IF(ISNUMBER(U150),U150,0)+'Team &amp; Salaries'!$N63),'Team &amp; Salaries'!$N63),0)),IF('Team &amp; Salaries'!$O63="Annually",IF(Z$6='Team &amp; Salaries'!$M63,MIN('Team &amp; Salaries'!$N63,'Team &amp; Salaries'!$P63),IF(Z$6&gt;'Team &amp; Salaries'!$M63,IFERROR(MIN('Team &amp; Salaries'!$P63,#REF!+'Team &amp; Salaries'!$N63),MIN('Team &amp; Salaries'!$N63,'Team &amp; Salaries'!$P63)),0))))))+IF($A150=Projections!$C$87,Revenue!X$72,0)</f>
        <v>0</v>
      </c>
      <c r="AA150" s="286">
        <f>IF('Team &amp; Salaries'!$O63="Never",IF(AA$6&gt;='Team &amp; Salaries'!$M63,MIN('Team &amp; Salaries'!$N63,'Team &amp; Salaries'!$P63),0),IF('Team &amp; Salaries'!$O63="Monthly",IF(AA$6='Team &amp; Salaries'!$M63,MIN('Team &amp; Salaries'!$N63,'Team &amp; Salaries'!$P63),IF(AA$6&gt;'Team &amp; Salaries'!$M63,MIN('Team &amp; Salaries'!$P63,Z150+'Team &amp; Salaries'!$N63),0)),IF('Team &amp; Salaries'!$O63="Quarterly",IF(AA$6='Team &amp; Salaries'!$M63,MIN('Team &amp; Salaries'!$N63,'Team &amp; Salaries'!$P63),IF(AA$6&gt;'Team &amp; Salaries'!$M63,IFERROR(MIN('Team &amp; Salaries'!$P63,IF(ISNUMBER(V150),V150,0)+'Team &amp; Salaries'!$N63),'Team &amp; Salaries'!$N63),0)),IF('Team &amp; Salaries'!$O63="Annually",IF(AA$6='Team &amp; Salaries'!$M63,MIN('Team &amp; Salaries'!$N63,'Team &amp; Salaries'!$P63),IF(AA$6&gt;'Team &amp; Salaries'!$M63,IFERROR(MIN('Team &amp; Salaries'!$P63,#REF!+'Team &amp; Salaries'!$N63),MIN('Team &amp; Salaries'!$N63,'Team &amp; Salaries'!$P63)),0))))))+IF($A150=Projections!$C$87,Revenue!Y$72,0)</f>
        <v>0</v>
      </c>
      <c r="AB150" s="286">
        <f>IF('Team &amp; Salaries'!$O63="Never",IF(AB$6&gt;='Team &amp; Salaries'!$M63,MIN('Team &amp; Salaries'!$N63,'Team &amp; Salaries'!$P63),0),IF('Team &amp; Salaries'!$O63="Monthly",IF(AB$6='Team &amp; Salaries'!$M63,MIN('Team &amp; Salaries'!$N63,'Team &amp; Salaries'!$P63),IF(AB$6&gt;'Team &amp; Salaries'!$M63,MIN('Team &amp; Salaries'!$P63,AA150+'Team &amp; Salaries'!$N63),0)),IF('Team &amp; Salaries'!$O63="Quarterly",IF(AB$6='Team &amp; Salaries'!$M63,MIN('Team &amp; Salaries'!$N63,'Team &amp; Salaries'!$P63),IF(AB$6&gt;'Team &amp; Salaries'!$M63,IFERROR(MIN('Team &amp; Salaries'!$P63,IF(ISNUMBER(W150),W150,0)+'Team &amp; Salaries'!$N63),'Team &amp; Salaries'!$N63),0)),IF('Team &amp; Salaries'!$O63="Annually",IF(AB$6='Team &amp; Salaries'!$M63,MIN('Team &amp; Salaries'!$N63,'Team &amp; Salaries'!$P63),IF(AB$6&gt;'Team &amp; Salaries'!$M63,IFERROR(MIN('Team &amp; Salaries'!$P63,#REF!+'Team &amp; Salaries'!$N63),MIN('Team &amp; Salaries'!$N63,'Team &amp; Salaries'!$P63)),0))))))+IF($A150=Projections!$C$87,Revenue!Z$72,0)</f>
        <v>0</v>
      </c>
      <c r="AC150" s="286">
        <f>IF('Team &amp; Salaries'!$O63="Never",IF(AC$6&gt;='Team &amp; Salaries'!$M63,MIN('Team &amp; Salaries'!$N63,'Team &amp; Salaries'!$P63),0),IF('Team &amp; Salaries'!$O63="Monthly",IF(AC$6='Team &amp; Salaries'!$M63,MIN('Team &amp; Salaries'!$N63,'Team &amp; Salaries'!$P63),IF(AC$6&gt;'Team &amp; Salaries'!$M63,MIN('Team &amp; Salaries'!$P63,AB150+'Team &amp; Salaries'!$N63),0)),IF('Team &amp; Salaries'!$O63="Quarterly",IF(AC$6='Team &amp; Salaries'!$M63,MIN('Team &amp; Salaries'!$N63,'Team &amp; Salaries'!$P63),IF(AC$6&gt;'Team &amp; Salaries'!$M63,IFERROR(MIN('Team &amp; Salaries'!$P63,IF(ISNUMBER(X150),X150,0)+'Team &amp; Salaries'!$N63),'Team &amp; Salaries'!$N63),0)),IF('Team &amp; Salaries'!$O63="Annually",IF(AC$6='Team &amp; Salaries'!$M63,MIN('Team &amp; Salaries'!$N63,'Team &amp; Salaries'!$P63),IF(AC$6&gt;'Team &amp; Salaries'!$M63,IFERROR(MIN('Team &amp; Salaries'!$P63,#REF!+'Team &amp; Salaries'!$N63),MIN('Team &amp; Salaries'!$N63,'Team &amp; Salaries'!$P63)),0))))))+IF($A150=Projections!$C$87,Revenue!AA$72,0)</f>
        <v>0</v>
      </c>
      <c r="AD150" s="286">
        <f>IF('Team &amp; Salaries'!$O63="Never",IF(AD$6&gt;='Team &amp; Salaries'!$M63,MIN('Team &amp; Salaries'!$N63,'Team &amp; Salaries'!$P63),0),IF('Team &amp; Salaries'!$O63="Monthly",IF(AD$6='Team &amp; Salaries'!$M63,MIN('Team &amp; Salaries'!$N63,'Team &amp; Salaries'!$P63),IF(AD$6&gt;'Team &amp; Salaries'!$M63,MIN('Team &amp; Salaries'!$P63,AC150+'Team &amp; Salaries'!$N63),0)),IF('Team &amp; Salaries'!$O63="Quarterly",IF(AD$6='Team &amp; Salaries'!$M63,MIN('Team &amp; Salaries'!$N63,'Team &amp; Salaries'!$P63),IF(AD$6&gt;'Team &amp; Salaries'!$M63,IFERROR(MIN('Team &amp; Salaries'!$P63,IF(ISNUMBER(Y150),Y150,0)+'Team &amp; Salaries'!$N63),'Team &amp; Salaries'!$N63),0)),IF('Team &amp; Salaries'!$O63="Annually",IF(AD$6='Team &amp; Salaries'!$M63,MIN('Team &amp; Salaries'!$N63,'Team &amp; Salaries'!$P63),IF(AD$6&gt;'Team &amp; Salaries'!$M63,IFERROR(MIN('Team &amp; Salaries'!$P63,#REF!+'Team &amp; Salaries'!$N63),MIN('Team &amp; Salaries'!$N63,'Team &amp; Salaries'!$P63)),0))))))+IF($A150=Projections!$C$87,Revenue!AB$72,0)</f>
        <v>0</v>
      </c>
      <c r="AE150" s="286">
        <f>IF('Team &amp; Salaries'!$O63="Never",IF(AE$6&gt;='Team &amp; Salaries'!$M63,MIN('Team &amp; Salaries'!$N63,'Team &amp; Salaries'!$P63),0),IF('Team &amp; Salaries'!$O63="Monthly",IF(AE$6='Team &amp; Salaries'!$M63,MIN('Team &amp; Salaries'!$N63,'Team &amp; Salaries'!$P63),IF(AE$6&gt;'Team &amp; Salaries'!$M63,MIN('Team &amp; Salaries'!$P63,AD150+'Team &amp; Salaries'!$N63),0)),IF('Team &amp; Salaries'!$O63="Quarterly",IF(AE$6='Team &amp; Salaries'!$M63,MIN('Team &amp; Salaries'!$N63,'Team &amp; Salaries'!$P63),IF(AE$6&gt;'Team &amp; Salaries'!$M63,IFERROR(MIN('Team &amp; Salaries'!$P63,IF(ISNUMBER(Z150),Z150,0)+'Team &amp; Salaries'!$N63),'Team &amp; Salaries'!$N63),0)),IF('Team &amp; Salaries'!$O63="Annually",IF(AE$6='Team &amp; Salaries'!$M63,MIN('Team &amp; Salaries'!$N63,'Team &amp; Salaries'!$P63),IF(AE$6&gt;'Team &amp; Salaries'!$M63,IFERROR(MIN('Team &amp; Salaries'!$P63,#REF!+'Team &amp; Salaries'!$N63),MIN('Team &amp; Salaries'!$N63,'Team &amp; Salaries'!$P63)),0))))))+IF($A150=Projections!$C$87,Revenue!AC$72,0)</f>
        <v>0</v>
      </c>
      <c r="AF150" s="286">
        <f>IF('Team &amp; Salaries'!$O63="Never",IF(AF$6&gt;='Team &amp; Salaries'!$M63,MIN('Team &amp; Salaries'!$N63,'Team &amp; Salaries'!$P63),0),IF('Team &amp; Salaries'!$O63="Monthly",IF(AF$6='Team &amp; Salaries'!$M63,MIN('Team &amp; Salaries'!$N63,'Team &amp; Salaries'!$P63),IF(AF$6&gt;'Team &amp; Salaries'!$M63,MIN('Team &amp; Salaries'!$P63,AE150+'Team &amp; Salaries'!$N63),0)),IF('Team &amp; Salaries'!$O63="Quarterly",IF(AF$6='Team &amp; Salaries'!$M63,MIN('Team &amp; Salaries'!$N63,'Team &amp; Salaries'!$P63),IF(AF$6&gt;'Team &amp; Salaries'!$M63,IFERROR(MIN('Team &amp; Salaries'!$P63,IF(ISNUMBER(AA150),AA150,0)+'Team &amp; Salaries'!$N63),'Team &amp; Salaries'!$N63),0)),IF('Team &amp; Salaries'!$O63="Annually",IF(AF$6='Team &amp; Salaries'!$M63,MIN('Team &amp; Salaries'!$N63,'Team &amp; Salaries'!$P63),IF(AF$6&gt;'Team &amp; Salaries'!$M63,IFERROR(MIN('Team &amp; Salaries'!$P63,#REF!+'Team &amp; Salaries'!$N63),MIN('Team &amp; Salaries'!$N63,'Team &amp; Salaries'!$P63)),0))))))+IF($A150=Projections!$C$87,Revenue!AD$72,0)</f>
        <v>0</v>
      </c>
      <c r="AG150" s="286">
        <f>IF('Team &amp; Salaries'!$O63="Never",IF(AG$6&gt;='Team &amp; Salaries'!$M63,MIN('Team &amp; Salaries'!$N63,'Team &amp; Salaries'!$P63),0),IF('Team &amp; Salaries'!$O63="Monthly",IF(AG$6='Team &amp; Salaries'!$M63,MIN('Team &amp; Salaries'!$N63,'Team &amp; Salaries'!$P63),IF(AG$6&gt;'Team &amp; Salaries'!$M63,MIN('Team &amp; Salaries'!$P63,AF150+'Team &amp; Salaries'!$N63),0)),IF('Team &amp; Salaries'!$O63="Quarterly",IF(AG$6='Team &amp; Salaries'!$M63,MIN('Team &amp; Salaries'!$N63,'Team &amp; Salaries'!$P63),IF(AG$6&gt;'Team &amp; Salaries'!$M63,IFERROR(MIN('Team &amp; Salaries'!$P63,IF(ISNUMBER(AB150),AB150,0)+'Team &amp; Salaries'!$N63),'Team &amp; Salaries'!$N63),0)),IF('Team &amp; Salaries'!$O63="Annually",IF(AG$6='Team &amp; Salaries'!$M63,MIN('Team &amp; Salaries'!$N63,'Team &amp; Salaries'!$P63),IF(AG$6&gt;'Team &amp; Salaries'!$M63,IFERROR(MIN('Team &amp; Salaries'!$P63,#REF!+'Team &amp; Salaries'!$N63),MIN('Team &amp; Salaries'!$N63,'Team &amp; Salaries'!$P63)),0))))))+IF($A150=Projections!$C$87,Revenue!AE$72,0)</f>
        <v>0</v>
      </c>
      <c r="AH150" s="286">
        <f>IF('Team &amp; Salaries'!$O63="Never",IF(AH$6&gt;='Team &amp; Salaries'!$M63,MIN('Team &amp; Salaries'!$N63,'Team &amp; Salaries'!$P63),0),IF('Team &amp; Salaries'!$O63="Monthly",IF(AH$6='Team &amp; Salaries'!$M63,MIN('Team &amp; Salaries'!$N63,'Team &amp; Salaries'!$P63),IF(AH$6&gt;'Team &amp; Salaries'!$M63,MIN('Team &amp; Salaries'!$P63,AG150+'Team &amp; Salaries'!$N63),0)),IF('Team &amp; Salaries'!$O63="Quarterly",IF(AH$6='Team &amp; Salaries'!$M63,MIN('Team &amp; Salaries'!$N63,'Team &amp; Salaries'!$P63),IF(AH$6&gt;'Team &amp; Salaries'!$M63,IFERROR(MIN('Team &amp; Salaries'!$P63,IF(ISNUMBER(AC150),AC150,0)+'Team &amp; Salaries'!$N63),'Team &amp; Salaries'!$N63),0)),IF('Team &amp; Salaries'!$O63="Annually",IF(AH$6='Team &amp; Salaries'!$M63,MIN('Team &amp; Salaries'!$N63,'Team &amp; Salaries'!$P63),IF(AH$6&gt;'Team &amp; Salaries'!$M63,IFERROR(MIN('Team &amp; Salaries'!$P63,#REF!+'Team &amp; Salaries'!$N63),MIN('Team &amp; Salaries'!$N63,'Team &amp; Salaries'!$P63)),0))))))+IF($A150=Projections!$C$87,Revenue!AF$72,0)</f>
        <v>0</v>
      </c>
      <c r="AI150" s="286">
        <f>IF('Team &amp; Salaries'!$O63="Never",IF(AI$6&gt;='Team &amp; Salaries'!$M63,MIN('Team &amp; Salaries'!$N63,'Team &amp; Salaries'!$P63),0),IF('Team &amp; Salaries'!$O63="Monthly",IF(AI$6='Team &amp; Salaries'!$M63,MIN('Team &amp; Salaries'!$N63,'Team &amp; Salaries'!$P63),IF(AI$6&gt;'Team &amp; Salaries'!$M63,MIN('Team &amp; Salaries'!$P63,AH150+'Team &amp; Salaries'!$N63),0)),IF('Team &amp; Salaries'!$O63="Quarterly",IF(AI$6='Team &amp; Salaries'!$M63,MIN('Team &amp; Salaries'!$N63,'Team &amp; Salaries'!$P63),IF(AI$6&gt;'Team &amp; Salaries'!$M63,IFERROR(MIN('Team &amp; Salaries'!$P63,IF(ISNUMBER(AD150),AD150,0)+'Team &amp; Salaries'!$N63),'Team &amp; Salaries'!$N63),0)),IF('Team &amp; Salaries'!$O63="Annually",IF(AI$6='Team &amp; Salaries'!$M63,MIN('Team &amp; Salaries'!$N63,'Team &amp; Salaries'!$P63),IF(AI$6&gt;'Team &amp; Salaries'!$M63,IFERROR(MIN('Team &amp; Salaries'!$P63,#REF!+'Team &amp; Salaries'!$N63),MIN('Team &amp; Salaries'!$N63,'Team &amp; Salaries'!$P63)),0))))))+IF($A150=Projections!$C$87,Revenue!AG$72,0)</f>
        <v>0</v>
      </c>
      <c r="AJ150" s="286">
        <f>IF('Team &amp; Salaries'!$O63="Never",IF(AJ$6&gt;='Team &amp; Salaries'!$M63,MIN('Team &amp; Salaries'!$N63,'Team &amp; Salaries'!$P63),0),IF('Team &amp; Salaries'!$O63="Monthly",IF(AJ$6='Team &amp; Salaries'!$M63,MIN('Team &amp; Salaries'!$N63,'Team &amp; Salaries'!$P63),IF(AJ$6&gt;'Team &amp; Salaries'!$M63,MIN('Team &amp; Salaries'!$P63,AI150+'Team &amp; Salaries'!$N63),0)),IF('Team &amp; Salaries'!$O63="Quarterly",IF(AJ$6='Team &amp; Salaries'!$M63,MIN('Team &amp; Salaries'!$N63,'Team &amp; Salaries'!$P63),IF(AJ$6&gt;'Team &amp; Salaries'!$M63,IFERROR(MIN('Team &amp; Salaries'!$P63,IF(ISNUMBER(AE150),AE150,0)+'Team &amp; Salaries'!$N63),'Team &amp; Salaries'!$N63),0)),IF('Team &amp; Salaries'!$O63="Annually",IF(AJ$6='Team &amp; Salaries'!$M63,MIN('Team &amp; Salaries'!$N63,'Team &amp; Salaries'!$P63),IF(AJ$6&gt;'Team &amp; Salaries'!$M63,IFERROR(MIN('Team &amp; Salaries'!$P63,#REF!+'Team &amp; Salaries'!$N63),MIN('Team &amp; Salaries'!$N63,'Team &amp; Salaries'!$P63)),0))))))+IF($A150=Projections!$C$87,Revenue!AH$72,0)</f>
        <v>0</v>
      </c>
      <c r="AK150" s="286">
        <f>IF('Team &amp; Salaries'!$O63="Never",IF(AK$6&gt;='Team &amp; Salaries'!$M63,MIN('Team &amp; Salaries'!$N63,'Team &amp; Salaries'!$P63),0),IF('Team &amp; Salaries'!$O63="Monthly",IF(AK$6='Team &amp; Salaries'!$M63,MIN('Team &amp; Salaries'!$N63,'Team &amp; Salaries'!$P63),IF(AK$6&gt;'Team &amp; Salaries'!$M63,MIN('Team &amp; Salaries'!$P63,AJ150+'Team &amp; Salaries'!$N63),0)),IF('Team &amp; Salaries'!$O63="Quarterly",IF(AK$6='Team &amp; Salaries'!$M63,MIN('Team &amp; Salaries'!$N63,'Team &amp; Salaries'!$P63),IF(AK$6&gt;'Team &amp; Salaries'!$M63,IFERROR(MIN('Team &amp; Salaries'!$P63,IF(ISNUMBER(AF150),AF150,0)+'Team &amp; Salaries'!$N63),'Team &amp; Salaries'!$N63),0)),IF('Team &amp; Salaries'!$O63="Annually",IF(AK$6='Team &amp; Salaries'!$M63,MIN('Team &amp; Salaries'!$N63,'Team &amp; Salaries'!$P63),IF(AK$6&gt;'Team &amp; Salaries'!$M63,IFERROR(MIN('Team &amp; Salaries'!$P63,#REF!+'Team &amp; Salaries'!$N63),MIN('Team &amp; Salaries'!$N63,'Team &amp; Salaries'!$P63)),0))))))+IF($A150=Projections!$C$87,Revenue!AI$72,0)</f>
        <v>0</v>
      </c>
      <c r="AL150" s="286">
        <f>IF('Team &amp; Salaries'!$O63="Never",IF(AL$6&gt;='Team &amp; Salaries'!$M63,MIN('Team &amp; Salaries'!$N63,'Team &amp; Salaries'!$P63),0),IF('Team &amp; Salaries'!$O63="Monthly",IF(AL$6='Team &amp; Salaries'!$M63,MIN('Team &amp; Salaries'!$N63,'Team &amp; Salaries'!$P63),IF(AL$6&gt;'Team &amp; Salaries'!$M63,MIN('Team &amp; Salaries'!$P63,AK150+'Team &amp; Salaries'!$N63),0)),IF('Team &amp; Salaries'!$O63="Quarterly",IF(AL$6='Team &amp; Salaries'!$M63,MIN('Team &amp; Salaries'!$N63,'Team &amp; Salaries'!$P63),IF(AL$6&gt;'Team &amp; Salaries'!$M63,IFERROR(MIN('Team &amp; Salaries'!$P63,IF(ISNUMBER(AG150),AG150,0)+'Team &amp; Salaries'!$N63),'Team &amp; Salaries'!$N63),0)),IF('Team &amp; Salaries'!$O63="Annually",IF(AL$6='Team &amp; Salaries'!$M63,MIN('Team &amp; Salaries'!$N63,'Team &amp; Salaries'!$P63),IF(AL$6&gt;'Team &amp; Salaries'!$M63,IFERROR(MIN('Team &amp; Salaries'!$P63,#REF!+'Team &amp; Salaries'!$N63),MIN('Team &amp; Salaries'!$N63,'Team &amp; Salaries'!$P63)),0))))))+IF($A150=Projections!$C$87,Revenue!AJ$72,0)</f>
        <v>0</v>
      </c>
      <c r="AM150" s="286">
        <f>IF('Team &amp; Salaries'!$O63="Never",IF(AM$6&gt;='Team &amp; Salaries'!$M63,MIN('Team &amp; Salaries'!$N63,'Team &amp; Salaries'!$P63),0),IF('Team &amp; Salaries'!$O63="Monthly",IF(AM$6='Team &amp; Salaries'!$M63,MIN('Team &amp; Salaries'!$N63,'Team &amp; Salaries'!$P63),IF(AM$6&gt;'Team &amp; Salaries'!$M63,MIN('Team &amp; Salaries'!$P63,AL150+'Team &amp; Salaries'!$N63),0)),IF('Team &amp; Salaries'!$O63="Quarterly",IF(AM$6='Team &amp; Salaries'!$M63,MIN('Team &amp; Salaries'!$N63,'Team &amp; Salaries'!$P63),IF(AM$6&gt;'Team &amp; Salaries'!$M63,IFERROR(MIN('Team &amp; Salaries'!$P63,IF(ISNUMBER(AH150),AH150,0)+'Team &amp; Salaries'!$N63),'Team &amp; Salaries'!$N63),0)),IF('Team &amp; Salaries'!$O63="Annually",IF(AM$6='Team &amp; Salaries'!$M63,MIN('Team &amp; Salaries'!$N63,'Team &amp; Salaries'!$P63),IF(AM$6&gt;'Team &amp; Salaries'!$M63,IFERROR(MIN('Team &amp; Salaries'!$P63,#REF!+'Team &amp; Salaries'!$N63),MIN('Team &amp; Salaries'!$N63,'Team &amp; Salaries'!$P63)),0))))))+IF($A150=Projections!$C$87,Revenue!AK$72,0)</f>
        <v>0</v>
      </c>
      <c r="AN150" s="286">
        <f>IF('Team &amp; Salaries'!$O63="Never",IF(AN$6&gt;='Team &amp; Salaries'!$M63,MIN('Team &amp; Salaries'!$N63,'Team &amp; Salaries'!$P63),0),IF('Team &amp; Salaries'!$O63="Monthly",IF(AN$6='Team &amp; Salaries'!$M63,MIN('Team &amp; Salaries'!$N63,'Team &amp; Salaries'!$P63),IF(AN$6&gt;'Team &amp; Salaries'!$M63,MIN('Team &amp; Salaries'!$P63,AM150+'Team &amp; Salaries'!$N63),0)),IF('Team &amp; Salaries'!$O63="Quarterly",IF(AN$6='Team &amp; Salaries'!$M63,MIN('Team &amp; Salaries'!$N63,'Team &amp; Salaries'!$P63),IF(AN$6&gt;'Team &amp; Salaries'!$M63,IFERROR(MIN('Team &amp; Salaries'!$P63,IF(ISNUMBER(AI150),AI150,0)+'Team &amp; Salaries'!$N63),'Team &amp; Salaries'!$N63),0)),IF('Team &amp; Salaries'!$O63="Annually",IF(AN$6='Team &amp; Salaries'!$M63,MIN('Team &amp; Salaries'!$N63,'Team &amp; Salaries'!$P63),IF(AN$6&gt;'Team &amp; Salaries'!$M63,IFERROR(MIN('Team &amp; Salaries'!$P63,#REF!+'Team &amp; Salaries'!$N63),MIN('Team &amp; Salaries'!$N63,'Team &amp; Salaries'!$P63)),0))))))+IF($A150=Projections!$C$87,Revenue!AL$72,0)</f>
        <v>0</v>
      </c>
      <c r="AO150" s="286">
        <f>IF('Team &amp; Salaries'!$O63="Never",IF(AO$6&gt;='Team &amp; Salaries'!$M63,MIN('Team &amp; Salaries'!$N63,'Team &amp; Salaries'!$P63),0),IF('Team &amp; Salaries'!$O63="Monthly",IF(AO$6='Team &amp; Salaries'!$M63,MIN('Team &amp; Salaries'!$N63,'Team &amp; Salaries'!$P63),IF(AO$6&gt;'Team &amp; Salaries'!$M63,MIN('Team &amp; Salaries'!$P63,AN150+'Team &amp; Salaries'!$N63),0)),IF('Team &amp; Salaries'!$O63="Quarterly",IF(AO$6='Team &amp; Salaries'!$M63,MIN('Team &amp; Salaries'!$N63,'Team &amp; Salaries'!$P63),IF(AO$6&gt;'Team &amp; Salaries'!$M63,IFERROR(MIN('Team &amp; Salaries'!$P63,IF(ISNUMBER(AJ150),AJ150,0)+'Team &amp; Salaries'!$N63),'Team &amp; Salaries'!$N63),0)),IF('Team &amp; Salaries'!$O63="Annually",IF(AO$6='Team &amp; Salaries'!$M63,MIN('Team &amp; Salaries'!$N63,'Team &amp; Salaries'!$P63),IF(AO$6&gt;'Team &amp; Salaries'!$M63,IFERROR(MIN('Team &amp; Salaries'!$P63,#REF!+'Team &amp; Salaries'!$N63),MIN('Team &amp; Salaries'!$N63,'Team &amp; Salaries'!$P63)),0))))))+IF($A150=Projections!$C$87,Revenue!AM$72,0)</f>
        <v>0</v>
      </c>
      <c r="AP150" s="286">
        <f>IF('Team &amp; Salaries'!$O63="Never",IF(AP$6&gt;='Team &amp; Salaries'!$M63,MIN('Team &amp; Salaries'!$N63,'Team &amp; Salaries'!$P63),0),IF('Team &amp; Salaries'!$O63="Monthly",IF(AP$6='Team &amp; Salaries'!$M63,MIN('Team &amp; Salaries'!$N63,'Team &amp; Salaries'!$P63),IF(AP$6&gt;'Team &amp; Salaries'!$M63,MIN('Team &amp; Salaries'!$P63,AO150+'Team &amp; Salaries'!$N63),0)),IF('Team &amp; Salaries'!$O63="Quarterly",IF(AP$6='Team &amp; Salaries'!$M63,MIN('Team &amp; Salaries'!$N63,'Team &amp; Salaries'!$P63),IF(AP$6&gt;'Team &amp; Salaries'!$M63,IFERROR(MIN('Team &amp; Salaries'!$P63,IF(ISNUMBER(AK150),AK150,0)+'Team &amp; Salaries'!$N63),'Team &amp; Salaries'!$N63),0)),IF('Team &amp; Salaries'!$O63="Annually",IF(AP$6='Team &amp; Salaries'!$M63,MIN('Team &amp; Salaries'!$N63,'Team &amp; Salaries'!$P63),IF(AP$6&gt;'Team &amp; Salaries'!$M63,IFERROR(MIN('Team &amp; Salaries'!$P63,#REF!+'Team &amp; Salaries'!$N63),MIN('Team &amp; Salaries'!$N63,'Team &amp; Salaries'!$P63)),0))))))+IF($A150=Projections!$C$87,Revenue!AN$72,0)</f>
        <v>0</v>
      </c>
      <c r="AQ150" s="286">
        <f>IF('Team &amp; Salaries'!$O63="Never",IF(AQ$6&gt;='Team &amp; Salaries'!$M63,MIN('Team &amp; Salaries'!$N63,'Team &amp; Salaries'!$P63),0),IF('Team &amp; Salaries'!$O63="Monthly",IF(AQ$6='Team &amp; Salaries'!$M63,MIN('Team &amp; Salaries'!$N63,'Team &amp; Salaries'!$P63),IF(AQ$6&gt;'Team &amp; Salaries'!$M63,MIN('Team &amp; Salaries'!$P63,AP150+'Team &amp; Salaries'!$N63),0)),IF('Team &amp; Salaries'!$O63="Quarterly",IF(AQ$6='Team &amp; Salaries'!$M63,MIN('Team &amp; Salaries'!$N63,'Team &amp; Salaries'!$P63),IF(AQ$6&gt;'Team &amp; Salaries'!$M63,IFERROR(MIN('Team &amp; Salaries'!$P63,IF(ISNUMBER(AL150),AL150,0)+'Team &amp; Salaries'!$N63),'Team &amp; Salaries'!$N63),0)),IF('Team &amp; Salaries'!$O63="Annually",IF(AQ$6='Team &amp; Salaries'!$M63,MIN('Team &amp; Salaries'!$N63,'Team &amp; Salaries'!$P63),IF(AQ$6&gt;'Team &amp; Salaries'!$M63,IFERROR(MIN('Team &amp; Salaries'!$P63,#REF!+'Team &amp; Salaries'!$N63),MIN('Team &amp; Salaries'!$N63,'Team &amp; Salaries'!$P63)),0))))))+IF($A150=Projections!$C$87,Revenue!AO$72,0)</f>
        <v>0</v>
      </c>
      <c r="AR150" s="286">
        <f>IF('Team &amp; Salaries'!$O63="Never",IF(AR$6&gt;='Team &amp; Salaries'!$M63,MIN('Team &amp; Salaries'!$N63,'Team &amp; Salaries'!$P63),0),IF('Team &amp; Salaries'!$O63="Monthly",IF(AR$6='Team &amp; Salaries'!$M63,MIN('Team &amp; Salaries'!$N63,'Team &amp; Salaries'!$P63),IF(AR$6&gt;'Team &amp; Salaries'!$M63,MIN('Team &amp; Salaries'!$P63,AQ150+'Team &amp; Salaries'!$N63),0)),IF('Team &amp; Salaries'!$O63="Quarterly",IF(AR$6='Team &amp; Salaries'!$M63,MIN('Team &amp; Salaries'!$N63,'Team &amp; Salaries'!$P63),IF(AR$6&gt;'Team &amp; Salaries'!$M63,IFERROR(MIN('Team &amp; Salaries'!$P63,IF(ISNUMBER(AM150),AM150,0)+'Team &amp; Salaries'!$N63),'Team &amp; Salaries'!$N63),0)),IF('Team &amp; Salaries'!$O63="Annually",IF(AR$6='Team &amp; Salaries'!$M63,MIN('Team &amp; Salaries'!$N63,'Team &amp; Salaries'!$P63),IF(AR$6&gt;'Team &amp; Salaries'!$M63,IFERROR(MIN('Team &amp; Salaries'!$P63,#REF!+'Team &amp; Salaries'!$N63),MIN('Team &amp; Salaries'!$N63,'Team &amp; Salaries'!$P63)),0))))))+IF($A150=Projections!$C$87,Revenue!AP$72,0)</f>
        <v>0</v>
      </c>
      <c r="AS150" s="286">
        <f>IF('Team &amp; Salaries'!$O63="Never",IF(AS$6&gt;='Team &amp; Salaries'!$M63,MIN('Team &amp; Salaries'!$N63,'Team &amp; Salaries'!$P63),0),IF('Team &amp; Salaries'!$O63="Monthly",IF(AS$6='Team &amp; Salaries'!$M63,MIN('Team &amp; Salaries'!$N63,'Team &amp; Salaries'!$P63),IF(AS$6&gt;'Team &amp; Salaries'!$M63,MIN('Team &amp; Salaries'!$P63,AR150+'Team &amp; Salaries'!$N63),0)),IF('Team &amp; Salaries'!$O63="Quarterly",IF(AS$6='Team &amp; Salaries'!$M63,MIN('Team &amp; Salaries'!$N63,'Team &amp; Salaries'!$P63),IF(AS$6&gt;'Team &amp; Salaries'!$M63,IFERROR(MIN('Team &amp; Salaries'!$P63,IF(ISNUMBER(AN150),AN150,0)+'Team &amp; Salaries'!$N63),'Team &amp; Salaries'!$N63),0)),IF('Team &amp; Salaries'!$O63="Annually",IF(AS$6='Team &amp; Salaries'!$M63,MIN('Team &amp; Salaries'!$N63,'Team &amp; Salaries'!$P63),IF(AS$6&gt;'Team &amp; Salaries'!$M63,IFERROR(MIN('Team &amp; Salaries'!$P63,#REF!+'Team &amp; Salaries'!$N63),MIN('Team &amp; Salaries'!$N63,'Team &amp; Salaries'!$P63)),0))))))+IF($A150=Projections!$C$87,Revenue!AQ$72,0)</f>
        <v>0</v>
      </c>
      <c r="AT150" s="286">
        <f>IF('Team &amp; Salaries'!$O63="Never",IF(AT$6&gt;='Team &amp; Salaries'!$M63,MIN('Team &amp; Salaries'!$N63,'Team &amp; Salaries'!$P63),0),IF('Team &amp; Salaries'!$O63="Monthly",IF(AT$6='Team &amp; Salaries'!$M63,MIN('Team &amp; Salaries'!$N63,'Team &amp; Salaries'!$P63),IF(AT$6&gt;'Team &amp; Salaries'!$M63,MIN('Team &amp; Salaries'!$P63,AS150+'Team &amp; Salaries'!$N63),0)),IF('Team &amp; Salaries'!$O63="Quarterly",IF(AT$6='Team &amp; Salaries'!$M63,MIN('Team &amp; Salaries'!$N63,'Team &amp; Salaries'!$P63),IF(AT$6&gt;'Team &amp; Salaries'!$M63,IFERROR(MIN('Team &amp; Salaries'!$P63,IF(ISNUMBER(AO150),AO150,0)+'Team &amp; Salaries'!$N63),'Team &amp; Salaries'!$N63),0)),IF('Team &amp; Salaries'!$O63="Annually",IF(AT$6='Team &amp; Salaries'!$M63,MIN('Team &amp; Salaries'!$N63,'Team &amp; Salaries'!$P63),IF(AT$6&gt;'Team &amp; Salaries'!$M63,IFERROR(MIN('Team &amp; Salaries'!$P63,#REF!+'Team &amp; Salaries'!$N63),MIN('Team &amp; Salaries'!$N63,'Team &amp; Salaries'!$P63)),0))))))+IF($A150=Projections!$C$87,Revenue!AR$72,0)</f>
        <v>0</v>
      </c>
      <c r="AU150" s="286">
        <f>IF('Team &amp; Salaries'!$O63="Never",IF(AU$6&gt;='Team &amp; Salaries'!$M63,MIN('Team &amp; Salaries'!$N63,'Team &amp; Salaries'!$P63),0),IF('Team &amp; Salaries'!$O63="Monthly",IF(AU$6='Team &amp; Salaries'!$M63,MIN('Team &amp; Salaries'!$N63,'Team &amp; Salaries'!$P63),IF(AU$6&gt;'Team &amp; Salaries'!$M63,MIN('Team &amp; Salaries'!$P63,AT150+'Team &amp; Salaries'!$N63),0)),IF('Team &amp; Salaries'!$O63="Quarterly",IF(AU$6='Team &amp; Salaries'!$M63,MIN('Team &amp; Salaries'!$N63,'Team &amp; Salaries'!$P63),IF(AU$6&gt;'Team &amp; Salaries'!$M63,IFERROR(MIN('Team &amp; Salaries'!$P63,IF(ISNUMBER(AP150),AP150,0)+'Team &amp; Salaries'!$N63),'Team &amp; Salaries'!$N63),0)),IF('Team &amp; Salaries'!$O63="Annually",IF(AU$6='Team &amp; Salaries'!$M63,MIN('Team &amp; Salaries'!$N63,'Team &amp; Salaries'!$P63),IF(AU$6&gt;'Team &amp; Salaries'!$M63,IFERROR(MIN('Team &amp; Salaries'!$P63,#REF!+'Team &amp; Salaries'!$N63),MIN('Team &amp; Salaries'!$N63,'Team &amp; Salaries'!$P63)),0))))))+IF($A150=Projections!$C$87,Revenue!AS$72,0)</f>
        <v>0</v>
      </c>
      <c r="AV150" s="286">
        <f>IF('Team &amp; Salaries'!$O63="Never",IF(AV$6&gt;='Team &amp; Salaries'!$M63,MIN('Team &amp; Salaries'!$N63,'Team &amp; Salaries'!$P63),0),IF('Team &amp; Salaries'!$O63="Monthly",IF(AV$6='Team &amp; Salaries'!$M63,MIN('Team &amp; Salaries'!$N63,'Team &amp; Salaries'!$P63),IF(AV$6&gt;'Team &amp; Salaries'!$M63,MIN('Team &amp; Salaries'!$P63,AU150+'Team &amp; Salaries'!$N63),0)),IF('Team &amp; Salaries'!$O63="Quarterly",IF(AV$6='Team &amp; Salaries'!$M63,MIN('Team &amp; Salaries'!$N63,'Team &amp; Salaries'!$P63),IF(AV$6&gt;'Team &amp; Salaries'!$M63,IFERROR(MIN('Team &amp; Salaries'!$P63,IF(ISNUMBER(AQ150),AQ150,0)+'Team &amp; Salaries'!$N63),'Team &amp; Salaries'!$N63),0)),IF('Team &amp; Salaries'!$O63="Annually",IF(AV$6='Team &amp; Salaries'!$M63,MIN('Team &amp; Salaries'!$N63,'Team &amp; Salaries'!$P63),IF(AV$6&gt;'Team &amp; Salaries'!$M63,IFERROR(MIN('Team &amp; Salaries'!$P63,#REF!+'Team &amp; Salaries'!$N63),MIN('Team &amp; Salaries'!$N63,'Team &amp; Salaries'!$P63)),0))))))+IF($A150=Projections!$C$87,Revenue!AT$72,0)</f>
        <v>0</v>
      </c>
      <c r="AW150" s="286">
        <f>IF('Team &amp; Salaries'!$O63="Never",IF(AW$6&gt;='Team &amp; Salaries'!$M63,MIN('Team &amp; Salaries'!$N63,'Team &amp; Salaries'!$P63),0),IF('Team &amp; Salaries'!$O63="Monthly",IF(AW$6='Team &amp; Salaries'!$M63,MIN('Team &amp; Salaries'!$N63,'Team &amp; Salaries'!$P63),IF(AW$6&gt;'Team &amp; Salaries'!$M63,MIN('Team &amp; Salaries'!$P63,AV150+'Team &amp; Salaries'!$N63),0)),IF('Team &amp; Salaries'!$O63="Quarterly",IF(AW$6='Team &amp; Salaries'!$M63,MIN('Team &amp; Salaries'!$N63,'Team &amp; Salaries'!$P63),IF(AW$6&gt;'Team &amp; Salaries'!$M63,IFERROR(MIN('Team &amp; Salaries'!$P63,IF(ISNUMBER(AR150),AR150,0)+'Team &amp; Salaries'!$N63),'Team &amp; Salaries'!$N63),0)),IF('Team &amp; Salaries'!$O63="Annually",IF(AW$6='Team &amp; Salaries'!$M63,MIN('Team &amp; Salaries'!$N63,'Team &amp; Salaries'!$P63),IF(AW$6&gt;'Team &amp; Salaries'!$M63,IFERROR(MIN('Team &amp; Salaries'!$P63,#REF!+'Team &amp; Salaries'!$N63),MIN('Team &amp; Salaries'!$N63,'Team &amp; Salaries'!$P63)),0))))))+IF($A150=Projections!$C$87,Revenue!AU$72,0)</f>
        <v>0</v>
      </c>
      <c r="AX150" s="286">
        <f>IF('Team &amp; Salaries'!$O63="Never",IF(AX$6&gt;='Team &amp; Salaries'!$M63,MIN('Team &amp; Salaries'!$N63,'Team &amp; Salaries'!$P63),0),IF('Team &amp; Salaries'!$O63="Monthly",IF(AX$6='Team &amp; Salaries'!$M63,MIN('Team &amp; Salaries'!$N63,'Team &amp; Salaries'!$P63),IF(AX$6&gt;'Team &amp; Salaries'!$M63,MIN('Team &amp; Salaries'!$P63,AW150+'Team &amp; Salaries'!$N63),0)),IF('Team &amp; Salaries'!$O63="Quarterly",IF(AX$6='Team &amp; Salaries'!$M63,MIN('Team &amp; Salaries'!$N63,'Team &amp; Salaries'!$P63),IF(AX$6&gt;'Team &amp; Salaries'!$M63,IFERROR(MIN('Team &amp; Salaries'!$P63,IF(ISNUMBER(AS150),AS150,0)+'Team &amp; Salaries'!$N63),'Team &amp; Salaries'!$N63),0)),IF('Team &amp; Salaries'!$O63="Annually",IF(AX$6='Team &amp; Salaries'!$M63,MIN('Team &amp; Salaries'!$N63,'Team &amp; Salaries'!$P63),IF(AX$6&gt;'Team &amp; Salaries'!$M63,IFERROR(MIN('Team &amp; Salaries'!$P63,#REF!+'Team &amp; Salaries'!$N63),MIN('Team &amp; Salaries'!$N63,'Team &amp; Salaries'!$P63)),0))))))+IF($A150=Projections!$C$87,Revenue!AV$72,0)</f>
        <v>0</v>
      </c>
      <c r="AY150" s="286">
        <f>IF('Team &amp; Salaries'!$O63="Never",IF(AY$6&gt;='Team &amp; Salaries'!$M63,MIN('Team &amp; Salaries'!$N63,'Team &amp; Salaries'!$P63),0),IF('Team &amp; Salaries'!$O63="Monthly",IF(AY$6='Team &amp; Salaries'!$M63,MIN('Team &amp; Salaries'!$N63,'Team &amp; Salaries'!$P63),IF(AY$6&gt;'Team &amp; Salaries'!$M63,MIN('Team &amp; Salaries'!$P63,AX150+'Team &amp; Salaries'!$N63),0)),IF('Team &amp; Salaries'!$O63="Quarterly",IF(AY$6='Team &amp; Salaries'!$M63,MIN('Team &amp; Salaries'!$N63,'Team &amp; Salaries'!$P63),IF(AY$6&gt;'Team &amp; Salaries'!$M63,IFERROR(MIN('Team &amp; Salaries'!$P63,IF(ISNUMBER(AT150),AT150,0)+'Team &amp; Salaries'!$N63),'Team &amp; Salaries'!$N63),0)),IF('Team &amp; Salaries'!$O63="Annually",IF(AY$6='Team &amp; Salaries'!$M63,MIN('Team &amp; Salaries'!$N63,'Team &amp; Salaries'!$P63),IF(AY$6&gt;'Team &amp; Salaries'!$M63,IFERROR(MIN('Team &amp; Salaries'!$P63,#REF!+'Team &amp; Salaries'!$N63),MIN('Team &amp; Salaries'!$N63,'Team &amp; Salaries'!$P63)),0))))))+IF($A150=Projections!$C$87,Revenue!AW$72,0)</f>
        <v>0</v>
      </c>
      <c r="AZ150" s="286">
        <f>IF('Team &amp; Salaries'!$O63="Never",IF(AZ$6&gt;='Team &amp; Salaries'!$M63,MIN('Team &amp; Salaries'!$N63,'Team &amp; Salaries'!$P63),0),IF('Team &amp; Salaries'!$O63="Monthly",IF(AZ$6='Team &amp; Salaries'!$M63,MIN('Team &amp; Salaries'!$N63,'Team &amp; Salaries'!$P63),IF(AZ$6&gt;'Team &amp; Salaries'!$M63,MIN('Team &amp; Salaries'!$P63,AY150+'Team &amp; Salaries'!$N63),0)),IF('Team &amp; Salaries'!$O63="Quarterly",IF(AZ$6='Team &amp; Salaries'!$M63,MIN('Team &amp; Salaries'!$N63,'Team &amp; Salaries'!$P63),IF(AZ$6&gt;'Team &amp; Salaries'!$M63,IFERROR(MIN('Team &amp; Salaries'!$P63,IF(ISNUMBER(AU150),AU150,0)+'Team &amp; Salaries'!$N63),'Team &amp; Salaries'!$N63),0)),IF('Team &amp; Salaries'!$O63="Annually",IF(AZ$6='Team &amp; Salaries'!$M63,MIN('Team &amp; Salaries'!$N63,'Team &amp; Salaries'!$P63),IF(AZ$6&gt;'Team &amp; Salaries'!$M63,IFERROR(MIN('Team &amp; Salaries'!$P63,#REF!+'Team &amp; Salaries'!$N63),MIN('Team &amp; Salaries'!$N63,'Team &amp; Salaries'!$P63)),0))))))+IF($A150=Projections!$C$87,Revenue!AX$72,0)</f>
        <v>0</v>
      </c>
      <c r="BA150" s="286">
        <f>IF('Team &amp; Salaries'!$O63="Never",IF(BA$6&gt;='Team &amp; Salaries'!$M63,MIN('Team &amp; Salaries'!$N63,'Team &amp; Salaries'!$P63),0),IF('Team &amp; Salaries'!$O63="Monthly",IF(BA$6='Team &amp; Salaries'!$M63,MIN('Team &amp; Salaries'!$N63,'Team &amp; Salaries'!$P63),IF(BA$6&gt;'Team &amp; Salaries'!$M63,MIN('Team &amp; Salaries'!$P63,AZ150+'Team &amp; Salaries'!$N63),0)),IF('Team &amp; Salaries'!$O63="Quarterly",IF(BA$6='Team &amp; Salaries'!$M63,MIN('Team &amp; Salaries'!$N63,'Team &amp; Salaries'!$P63),IF(BA$6&gt;'Team &amp; Salaries'!$M63,IFERROR(MIN('Team &amp; Salaries'!$P63,IF(ISNUMBER(AV150),AV150,0)+'Team &amp; Salaries'!$N63),'Team &amp; Salaries'!$N63),0)),IF('Team &amp; Salaries'!$O63="Annually",IF(BA$6='Team &amp; Salaries'!$M63,MIN('Team &amp; Salaries'!$N63,'Team &amp; Salaries'!$P63),IF(BA$6&gt;'Team &amp; Salaries'!$M63,IFERROR(MIN('Team &amp; Salaries'!$P63,#REF!+'Team &amp; Salaries'!$N63),MIN('Team &amp; Salaries'!$N63,'Team &amp; Salaries'!$P63)),0))))))+IF($A150=Projections!$C$87,Revenue!AY$72,0)</f>
        <v>0</v>
      </c>
      <c r="BB150" s="286">
        <f>IF('Team &amp; Salaries'!$O63="Never",IF(BB$6&gt;='Team &amp; Salaries'!$M63,MIN('Team &amp; Salaries'!$N63,'Team &amp; Salaries'!$P63),0),IF('Team &amp; Salaries'!$O63="Monthly",IF(BB$6='Team &amp; Salaries'!$M63,MIN('Team &amp; Salaries'!$N63,'Team &amp; Salaries'!$P63),IF(BB$6&gt;'Team &amp; Salaries'!$M63,MIN('Team &amp; Salaries'!$P63,BA150+'Team &amp; Salaries'!$N63),0)),IF('Team &amp; Salaries'!$O63="Quarterly",IF(BB$6='Team &amp; Salaries'!$M63,MIN('Team &amp; Salaries'!$N63,'Team &amp; Salaries'!$P63),IF(BB$6&gt;'Team &amp; Salaries'!$M63,IFERROR(MIN('Team &amp; Salaries'!$P63,IF(ISNUMBER(AW150),AW150,0)+'Team &amp; Salaries'!$N63),'Team &amp; Salaries'!$N63),0)),IF('Team &amp; Salaries'!$O63="Annually",IF(BB$6='Team &amp; Salaries'!$M63,MIN('Team &amp; Salaries'!$N63,'Team &amp; Salaries'!$P63),IF(BB$6&gt;'Team &amp; Salaries'!$M63,IFERROR(MIN('Team &amp; Salaries'!$P63,#REF!+'Team &amp; Salaries'!$N63),MIN('Team &amp; Salaries'!$N63,'Team &amp; Salaries'!$P63)),0))))))+IF($A150=Projections!$C$87,Revenue!AZ$72,0)</f>
        <v>0</v>
      </c>
      <c r="BC150" s="286">
        <f>IF('Team &amp; Salaries'!$O63="Never",IF(BC$6&gt;='Team &amp; Salaries'!$M63,MIN('Team &amp; Salaries'!$N63,'Team &amp; Salaries'!$P63),0),IF('Team &amp; Salaries'!$O63="Monthly",IF(BC$6='Team &amp; Salaries'!$M63,MIN('Team &amp; Salaries'!$N63,'Team &amp; Salaries'!$P63),IF(BC$6&gt;'Team &amp; Salaries'!$M63,MIN('Team &amp; Salaries'!$P63,BB150+'Team &amp; Salaries'!$N63),0)),IF('Team &amp; Salaries'!$O63="Quarterly",IF(BC$6='Team &amp; Salaries'!$M63,MIN('Team &amp; Salaries'!$N63,'Team &amp; Salaries'!$P63),IF(BC$6&gt;'Team &amp; Salaries'!$M63,IFERROR(MIN('Team &amp; Salaries'!$P63,IF(ISNUMBER(AX150),AX150,0)+'Team &amp; Salaries'!$N63),'Team &amp; Salaries'!$N63),0)),IF('Team &amp; Salaries'!$O63="Annually",IF(BC$6='Team &amp; Salaries'!$M63,MIN('Team &amp; Salaries'!$N63,'Team &amp; Salaries'!$P63),IF(BC$6&gt;'Team &amp; Salaries'!$M63,IFERROR(MIN('Team &amp; Salaries'!$P63,#REF!+'Team &amp; Salaries'!$N63),MIN('Team &amp; Salaries'!$N63,'Team &amp; Salaries'!$P63)),0))))))+IF($A150=Projections!$C$87,Revenue!BA$72,0)</f>
        <v>0</v>
      </c>
      <c r="BD150" s="286">
        <f>IF('Team &amp; Salaries'!$O63="Never",IF(BD$6&gt;='Team &amp; Salaries'!$M63,MIN('Team &amp; Salaries'!$N63,'Team &amp; Salaries'!$P63),0),IF('Team &amp; Salaries'!$O63="Monthly",IF(BD$6='Team &amp; Salaries'!$M63,MIN('Team &amp; Salaries'!$N63,'Team &amp; Salaries'!$P63),IF(BD$6&gt;'Team &amp; Salaries'!$M63,MIN('Team &amp; Salaries'!$P63,BC150+'Team &amp; Salaries'!$N63),0)),IF('Team &amp; Salaries'!$O63="Quarterly",IF(BD$6='Team &amp; Salaries'!$M63,MIN('Team &amp; Salaries'!$N63,'Team &amp; Salaries'!$P63),IF(BD$6&gt;'Team &amp; Salaries'!$M63,IFERROR(MIN('Team &amp; Salaries'!$P63,IF(ISNUMBER(AY150),AY150,0)+'Team &amp; Salaries'!$N63),'Team &amp; Salaries'!$N63),0)),IF('Team &amp; Salaries'!$O63="Annually",IF(BD$6='Team &amp; Salaries'!$M63,MIN('Team &amp; Salaries'!$N63,'Team &amp; Salaries'!$P63),IF(BD$6&gt;'Team &amp; Salaries'!$M63,IFERROR(MIN('Team &amp; Salaries'!$P63,#REF!+'Team &amp; Salaries'!$N63),MIN('Team &amp; Salaries'!$N63,'Team &amp; Salaries'!$P63)),0))))))+IF($A150=Projections!$C$87,Revenue!BB$72,0)</f>
        <v>0</v>
      </c>
      <c r="BE150" s="286">
        <f>IF('Team &amp; Salaries'!$O63="Never",IF(BE$6&gt;='Team &amp; Salaries'!$M63,MIN('Team &amp; Salaries'!$N63,'Team &amp; Salaries'!$P63),0),IF('Team &amp; Salaries'!$O63="Monthly",IF(BE$6='Team &amp; Salaries'!$M63,MIN('Team &amp; Salaries'!$N63,'Team &amp; Salaries'!$P63),IF(BE$6&gt;'Team &amp; Salaries'!$M63,MIN('Team &amp; Salaries'!$P63,BD150+'Team &amp; Salaries'!$N63),0)),IF('Team &amp; Salaries'!$O63="Quarterly",IF(BE$6='Team &amp; Salaries'!$M63,MIN('Team &amp; Salaries'!$N63,'Team &amp; Salaries'!$P63),IF(BE$6&gt;'Team &amp; Salaries'!$M63,IFERROR(MIN('Team &amp; Salaries'!$P63,IF(ISNUMBER(AZ150),AZ150,0)+'Team &amp; Salaries'!$N63),'Team &amp; Salaries'!$N63),0)),IF('Team &amp; Salaries'!$O63="Annually",IF(BE$6='Team &amp; Salaries'!$M63,MIN('Team &amp; Salaries'!$N63,'Team &amp; Salaries'!$P63),IF(BE$6&gt;'Team &amp; Salaries'!$M63,IFERROR(MIN('Team &amp; Salaries'!$P63,#REF!+'Team &amp; Salaries'!$N63),MIN('Team &amp; Salaries'!$N63,'Team &amp; Salaries'!$P63)),0))))))+IF($A150=Projections!$C$87,Revenue!BC$72,0)</f>
        <v>0</v>
      </c>
      <c r="BF150" s="286">
        <f>IF('Team &amp; Salaries'!$O63="Never",IF(BF$6&gt;='Team &amp; Salaries'!$M63,MIN('Team &amp; Salaries'!$N63,'Team &amp; Salaries'!$P63),0),IF('Team &amp; Salaries'!$O63="Monthly",IF(BF$6='Team &amp; Salaries'!$M63,MIN('Team &amp; Salaries'!$N63,'Team &amp; Salaries'!$P63),IF(BF$6&gt;'Team &amp; Salaries'!$M63,MIN('Team &amp; Salaries'!$P63,BE150+'Team &amp; Salaries'!$N63),0)),IF('Team &amp; Salaries'!$O63="Quarterly",IF(BF$6='Team &amp; Salaries'!$M63,MIN('Team &amp; Salaries'!$N63,'Team &amp; Salaries'!$P63),IF(BF$6&gt;'Team &amp; Salaries'!$M63,IFERROR(MIN('Team &amp; Salaries'!$P63,IF(ISNUMBER(BA150),BA150,0)+'Team &amp; Salaries'!$N63),'Team &amp; Salaries'!$N63),0)),IF('Team &amp; Salaries'!$O63="Annually",IF(BF$6='Team &amp; Salaries'!$M63,MIN('Team &amp; Salaries'!$N63,'Team &amp; Salaries'!$P63),IF(BF$6&gt;'Team &amp; Salaries'!$M63,IFERROR(MIN('Team &amp; Salaries'!$P63,#REF!+'Team &amp; Salaries'!$N63),MIN('Team &amp; Salaries'!$N63,'Team &amp; Salaries'!$P63)),0))))))+IF($A150=Projections!$C$87,Revenue!BD$72,0)</f>
        <v>0</v>
      </c>
      <c r="BG150" s="286">
        <f>IF('Team &amp; Salaries'!$O63="Never",IF(BG$6&gt;='Team &amp; Salaries'!$M63,MIN('Team &amp; Salaries'!$N63,'Team &amp; Salaries'!$P63),0),IF('Team &amp; Salaries'!$O63="Monthly",IF(BG$6='Team &amp; Salaries'!$M63,MIN('Team &amp; Salaries'!$N63,'Team &amp; Salaries'!$P63),IF(BG$6&gt;'Team &amp; Salaries'!$M63,MIN('Team &amp; Salaries'!$P63,BF150+'Team &amp; Salaries'!$N63),0)),IF('Team &amp; Salaries'!$O63="Quarterly",IF(BG$6='Team &amp; Salaries'!$M63,MIN('Team &amp; Salaries'!$N63,'Team &amp; Salaries'!$P63),IF(BG$6&gt;'Team &amp; Salaries'!$M63,IFERROR(MIN('Team &amp; Salaries'!$P63,IF(ISNUMBER(BB150),BB150,0)+'Team &amp; Salaries'!$N63),'Team &amp; Salaries'!$N63),0)),IF('Team &amp; Salaries'!$O63="Annually",IF(BG$6='Team &amp; Salaries'!$M63,MIN('Team &amp; Salaries'!$N63,'Team &amp; Salaries'!$P63),IF(BG$6&gt;'Team &amp; Salaries'!$M63,IFERROR(MIN('Team &amp; Salaries'!$P63,#REF!+'Team &amp; Salaries'!$N63),MIN('Team &amp; Salaries'!$N63,'Team &amp; Salaries'!$P63)),0))))))+IF($A150=Projections!$C$87,Revenue!BE$72,0)</f>
        <v>0</v>
      </c>
      <c r="BH150" s="286">
        <f>IF('Team &amp; Salaries'!$O63="Never",IF(BH$6&gt;='Team &amp; Salaries'!$M63,MIN('Team &amp; Salaries'!$N63,'Team &amp; Salaries'!$P63),0),IF('Team &amp; Salaries'!$O63="Monthly",IF(BH$6='Team &amp; Salaries'!$M63,MIN('Team &amp; Salaries'!$N63,'Team &amp; Salaries'!$P63),IF(BH$6&gt;'Team &amp; Salaries'!$M63,MIN('Team &amp; Salaries'!$P63,BG150+'Team &amp; Salaries'!$N63),0)),IF('Team &amp; Salaries'!$O63="Quarterly",IF(BH$6='Team &amp; Salaries'!$M63,MIN('Team &amp; Salaries'!$N63,'Team &amp; Salaries'!$P63),IF(BH$6&gt;'Team &amp; Salaries'!$M63,IFERROR(MIN('Team &amp; Salaries'!$P63,IF(ISNUMBER(BC150),BC150,0)+'Team &amp; Salaries'!$N63),'Team &amp; Salaries'!$N63),0)),IF('Team &amp; Salaries'!$O63="Annually",IF(BH$6='Team &amp; Salaries'!$M63,MIN('Team &amp; Salaries'!$N63,'Team &amp; Salaries'!$P63),IF(BH$6&gt;'Team &amp; Salaries'!$M63,IFERROR(MIN('Team &amp; Salaries'!$P63,#REF!+'Team &amp; Salaries'!$N63),MIN('Team &amp; Salaries'!$N63,'Team &amp; Salaries'!$P63)),0))))))+IF($A150=Projections!$C$87,Revenue!BF$72,0)</f>
        <v>1</v>
      </c>
      <c r="BI150" s="286">
        <f>IF('Team &amp; Salaries'!$O63="Never",IF(BI$6&gt;='Team &amp; Salaries'!$M63,MIN('Team &amp; Salaries'!$N63,'Team &amp; Salaries'!$P63),0),IF('Team &amp; Salaries'!$O63="Monthly",IF(BI$6='Team &amp; Salaries'!$M63,MIN('Team &amp; Salaries'!$N63,'Team &amp; Salaries'!$P63),IF(BI$6&gt;'Team &amp; Salaries'!$M63,MIN('Team &amp; Salaries'!$P63,BH150+'Team &amp; Salaries'!$N63),0)),IF('Team &amp; Salaries'!$O63="Quarterly",IF(BI$6='Team &amp; Salaries'!$M63,MIN('Team &amp; Salaries'!$N63,'Team &amp; Salaries'!$P63),IF(BI$6&gt;'Team &amp; Salaries'!$M63,IFERROR(MIN('Team &amp; Salaries'!$P63,IF(ISNUMBER(BD150),BD150,0)+'Team &amp; Salaries'!$N63),'Team &amp; Salaries'!$N63),0)),IF('Team &amp; Salaries'!$O63="Annually",IF(BI$6='Team &amp; Salaries'!$M63,MIN('Team &amp; Salaries'!$N63,'Team &amp; Salaries'!$P63),IF(BI$6&gt;'Team &amp; Salaries'!$M63,IFERROR(MIN('Team &amp; Salaries'!$P63,#REF!+'Team &amp; Salaries'!$N63),MIN('Team &amp; Salaries'!$N63,'Team &amp; Salaries'!$P63)),0))))))+IF($A150=Projections!$C$87,Revenue!BG$72,0)</f>
        <v>1</v>
      </c>
      <c r="BJ150" s="286">
        <f>IF('Team &amp; Salaries'!$O63="Never",IF(BJ$6&gt;='Team &amp; Salaries'!$M63,MIN('Team &amp; Salaries'!$N63,'Team &amp; Salaries'!$P63),0),IF('Team &amp; Salaries'!$O63="Monthly",IF(BJ$6='Team &amp; Salaries'!$M63,MIN('Team &amp; Salaries'!$N63,'Team &amp; Salaries'!$P63),IF(BJ$6&gt;'Team &amp; Salaries'!$M63,MIN('Team &amp; Salaries'!$P63,BI150+'Team &amp; Salaries'!$N63),0)),IF('Team &amp; Salaries'!$O63="Quarterly",IF(BJ$6='Team &amp; Salaries'!$M63,MIN('Team &amp; Salaries'!$N63,'Team &amp; Salaries'!$P63),IF(BJ$6&gt;'Team &amp; Salaries'!$M63,IFERROR(MIN('Team &amp; Salaries'!$P63,IF(ISNUMBER(BE150),BE150,0)+'Team &amp; Salaries'!$N63),'Team &amp; Salaries'!$N63),0)),IF('Team &amp; Salaries'!$O63="Annually",IF(BJ$6='Team &amp; Salaries'!$M63,MIN('Team &amp; Salaries'!$N63,'Team &amp; Salaries'!$P63),IF(BJ$6&gt;'Team &amp; Salaries'!$M63,IFERROR(MIN('Team &amp; Salaries'!$P63,#REF!+'Team &amp; Salaries'!$N63),MIN('Team &amp; Salaries'!$N63,'Team &amp; Salaries'!$P63)),0))))))+IF($A150=Projections!$C$87,Revenue!BH$72,0)</f>
        <v>1</v>
      </c>
      <c r="BK150" s="286">
        <f>IF('Team &amp; Salaries'!$O63="Never",IF(BK$6&gt;='Team &amp; Salaries'!$M63,MIN('Team &amp; Salaries'!$N63,'Team &amp; Salaries'!$P63),0),IF('Team &amp; Salaries'!$O63="Monthly",IF(BK$6='Team &amp; Salaries'!$M63,MIN('Team &amp; Salaries'!$N63,'Team &amp; Salaries'!$P63),IF(BK$6&gt;'Team &amp; Salaries'!$M63,MIN('Team &amp; Salaries'!$P63,BJ150+'Team &amp; Salaries'!$N63),0)),IF('Team &amp; Salaries'!$O63="Quarterly",IF(BK$6='Team &amp; Salaries'!$M63,MIN('Team &amp; Salaries'!$N63,'Team &amp; Salaries'!$P63),IF(BK$6&gt;'Team &amp; Salaries'!$M63,IFERROR(MIN('Team &amp; Salaries'!$P63,IF(ISNUMBER(BF150),BF150,0)+'Team &amp; Salaries'!$N63),'Team &amp; Salaries'!$N63),0)),IF('Team &amp; Salaries'!$O63="Annually",IF(BK$6='Team &amp; Salaries'!$M63,MIN('Team &amp; Salaries'!$N63,'Team &amp; Salaries'!$P63),IF(BK$6&gt;'Team &amp; Salaries'!$M63,IFERROR(MIN('Team &amp; Salaries'!$P63,#REF!+'Team &amp; Salaries'!$N63),MIN('Team &amp; Salaries'!$N63,'Team &amp; Salaries'!$P63)),0))))))+IF($A150=Projections!$C$87,Revenue!BI$72,0)</f>
        <v>1</v>
      </c>
      <c r="BL150" s="286">
        <f>IF('Team &amp; Salaries'!$O63="Never",IF(BL$6&gt;='Team &amp; Salaries'!$M63,MIN('Team &amp; Salaries'!$N63,'Team &amp; Salaries'!$P63),0),IF('Team &amp; Salaries'!$O63="Monthly",IF(BL$6='Team &amp; Salaries'!$M63,MIN('Team &amp; Salaries'!$N63,'Team &amp; Salaries'!$P63),IF(BL$6&gt;'Team &amp; Salaries'!$M63,MIN('Team &amp; Salaries'!$P63,BK150+'Team &amp; Salaries'!$N63),0)),IF('Team &amp; Salaries'!$O63="Quarterly",IF(BL$6='Team &amp; Salaries'!$M63,MIN('Team &amp; Salaries'!$N63,'Team &amp; Salaries'!$P63),IF(BL$6&gt;'Team &amp; Salaries'!$M63,IFERROR(MIN('Team &amp; Salaries'!$P63,IF(ISNUMBER(BG150),BG150,0)+'Team &amp; Salaries'!$N63),'Team &amp; Salaries'!$N63),0)),IF('Team &amp; Salaries'!$O63="Annually",IF(BL$6='Team &amp; Salaries'!$M63,MIN('Team &amp; Salaries'!$N63,'Team &amp; Salaries'!$P63),IF(BL$6&gt;'Team &amp; Salaries'!$M63,IFERROR(MIN('Team &amp; Salaries'!$P63,#REF!+'Team &amp; Salaries'!$N63),MIN('Team &amp; Salaries'!$N63,'Team &amp; Salaries'!$P63)),0))))))+IF($A150=Projections!$C$87,Revenue!BJ$72,0)</f>
        <v>1</v>
      </c>
      <c r="BM150" s="286">
        <f>IF('Team &amp; Salaries'!$O63="Never",IF(BM$6&gt;='Team &amp; Salaries'!$M63,MIN('Team &amp; Salaries'!$N63,'Team &amp; Salaries'!$P63),0),IF('Team &amp; Salaries'!$O63="Monthly",IF(BM$6='Team &amp; Salaries'!$M63,MIN('Team &amp; Salaries'!$N63,'Team &amp; Salaries'!$P63),IF(BM$6&gt;'Team &amp; Salaries'!$M63,MIN('Team &amp; Salaries'!$P63,BL150+'Team &amp; Salaries'!$N63),0)),IF('Team &amp; Salaries'!$O63="Quarterly",IF(BM$6='Team &amp; Salaries'!$M63,MIN('Team &amp; Salaries'!$N63,'Team &amp; Salaries'!$P63),IF(BM$6&gt;'Team &amp; Salaries'!$M63,IFERROR(MIN('Team &amp; Salaries'!$P63,IF(ISNUMBER(BH150),BH150,0)+'Team &amp; Salaries'!$N63),'Team &amp; Salaries'!$N63),0)),IF('Team &amp; Salaries'!$O63="Annually",IF(BM$6='Team &amp; Salaries'!$M63,MIN('Team &amp; Salaries'!$N63,'Team &amp; Salaries'!$P63),IF(BM$6&gt;'Team &amp; Salaries'!$M63,IFERROR(MIN('Team &amp; Salaries'!$P63,#REF!+'Team &amp; Salaries'!$N63),MIN('Team &amp; Salaries'!$N63,'Team &amp; Salaries'!$P63)),0))))))+IF($A150=Projections!$C$87,Revenue!BK$72,0)</f>
        <v>1</v>
      </c>
      <c r="BN150" s="286">
        <f>IF('Team &amp; Salaries'!$O63="Never",IF(BN$6&gt;='Team &amp; Salaries'!$M63,MIN('Team &amp; Salaries'!$N63,'Team &amp; Salaries'!$P63),0),IF('Team &amp; Salaries'!$O63="Monthly",IF(BN$6='Team &amp; Salaries'!$M63,MIN('Team &amp; Salaries'!$N63,'Team &amp; Salaries'!$P63),IF(BN$6&gt;'Team &amp; Salaries'!$M63,MIN('Team &amp; Salaries'!$P63,BM150+'Team &amp; Salaries'!$N63),0)),IF('Team &amp; Salaries'!$O63="Quarterly",IF(BN$6='Team &amp; Salaries'!$M63,MIN('Team &amp; Salaries'!$N63,'Team &amp; Salaries'!$P63),IF(BN$6&gt;'Team &amp; Salaries'!$M63,IFERROR(MIN('Team &amp; Salaries'!$P63,IF(ISNUMBER(BI150),BI150,0)+'Team &amp; Salaries'!$N63),'Team &amp; Salaries'!$N63),0)),IF('Team &amp; Salaries'!$O63="Annually",IF(BN$6='Team &amp; Salaries'!$M63,MIN('Team &amp; Salaries'!$N63,'Team &amp; Salaries'!$P63),IF(BN$6&gt;'Team &amp; Salaries'!$M63,IFERROR(MIN('Team &amp; Salaries'!$P63,#REF!+'Team &amp; Salaries'!$N63),MIN('Team &amp; Salaries'!$N63,'Team &amp; Salaries'!$P63)),0))))))+IF($A150=Projections!$C$87,Revenue!BL$72,0)</f>
        <v>1</v>
      </c>
      <c r="BO150" s="286">
        <f>IF('Team &amp; Salaries'!$O63="Never",IF(BO$6&gt;='Team &amp; Salaries'!$M63,MIN('Team &amp; Salaries'!$N63,'Team &amp; Salaries'!$P63),0),IF('Team &amp; Salaries'!$O63="Monthly",IF(BO$6='Team &amp; Salaries'!$M63,MIN('Team &amp; Salaries'!$N63,'Team &amp; Salaries'!$P63),IF(BO$6&gt;'Team &amp; Salaries'!$M63,MIN('Team &amp; Salaries'!$P63,BN150+'Team &amp; Salaries'!$N63),0)),IF('Team &amp; Salaries'!$O63="Quarterly",IF(BO$6='Team &amp; Salaries'!$M63,MIN('Team &amp; Salaries'!$N63,'Team &amp; Salaries'!$P63),IF(BO$6&gt;'Team &amp; Salaries'!$M63,IFERROR(MIN('Team &amp; Salaries'!$P63,IF(ISNUMBER(BJ150),BJ150,0)+'Team &amp; Salaries'!$N63),'Team &amp; Salaries'!$N63),0)),IF('Team &amp; Salaries'!$O63="Annually",IF(BO$6='Team &amp; Salaries'!$M63,MIN('Team &amp; Salaries'!$N63,'Team &amp; Salaries'!$P63),IF(BO$6&gt;'Team &amp; Salaries'!$M63,IFERROR(MIN('Team &amp; Salaries'!$P63,#REF!+'Team &amp; Salaries'!$N63),MIN('Team &amp; Salaries'!$N63,'Team &amp; Salaries'!$P63)),0))))))+IF($A150=Projections!$C$87,Revenue!BM$72,0)</f>
        <v>1</v>
      </c>
      <c r="BP150" s="286">
        <f>IF('Team &amp; Salaries'!$O63="Never",IF(BP$6&gt;='Team &amp; Salaries'!$M63,MIN('Team &amp; Salaries'!$N63,'Team &amp; Salaries'!$P63),0),IF('Team &amp; Salaries'!$O63="Monthly",IF(BP$6='Team &amp; Salaries'!$M63,MIN('Team &amp; Salaries'!$N63,'Team &amp; Salaries'!$P63),IF(BP$6&gt;'Team &amp; Salaries'!$M63,MIN('Team &amp; Salaries'!$P63,BO150+'Team &amp; Salaries'!$N63),0)),IF('Team &amp; Salaries'!$O63="Quarterly",IF(BP$6='Team &amp; Salaries'!$M63,MIN('Team &amp; Salaries'!$N63,'Team &amp; Salaries'!$P63),IF(BP$6&gt;'Team &amp; Salaries'!$M63,IFERROR(MIN('Team &amp; Salaries'!$P63,IF(ISNUMBER(BK150),BK150,0)+'Team &amp; Salaries'!$N63),'Team &amp; Salaries'!$N63),0)),IF('Team &amp; Salaries'!$O63="Annually",IF(BP$6='Team &amp; Salaries'!$M63,MIN('Team &amp; Salaries'!$N63,'Team &amp; Salaries'!$P63),IF(BP$6&gt;'Team &amp; Salaries'!$M63,IFERROR(MIN('Team &amp; Salaries'!$P63,#REF!+'Team &amp; Salaries'!$N63),MIN('Team &amp; Salaries'!$N63,'Team &amp; Salaries'!$P63)),0))))))+IF($A150=Projections!$C$87,Revenue!BN$72,0)</f>
        <v>1</v>
      </c>
      <c r="BQ150" s="286">
        <f>IF('Team &amp; Salaries'!$O63="Never",IF(BQ$6&gt;='Team &amp; Salaries'!$M63,MIN('Team &amp; Salaries'!$N63,'Team &amp; Salaries'!$P63),0),IF('Team &amp; Salaries'!$O63="Monthly",IF(BQ$6='Team &amp; Salaries'!$M63,MIN('Team &amp; Salaries'!$N63,'Team &amp; Salaries'!$P63),IF(BQ$6&gt;'Team &amp; Salaries'!$M63,MIN('Team &amp; Salaries'!$P63,BP150+'Team &amp; Salaries'!$N63),0)),IF('Team &amp; Salaries'!$O63="Quarterly",IF(BQ$6='Team &amp; Salaries'!$M63,MIN('Team &amp; Salaries'!$N63,'Team &amp; Salaries'!$P63),IF(BQ$6&gt;'Team &amp; Salaries'!$M63,IFERROR(MIN('Team &amp; Salaries'!$P63,IF(ISNUMBER(BL150),BL150,0)+'Team &amp; Salaries'!$N63),'Team &amp; Salaries'!$N63),0)),IF('Team &amp; Salaries'!$O63="Annually",IF(BQ$6='Team &amp; Salaries'!$M63,MIN('Team &amp; Salaries'!$N63,'Team &amp; Salaries'!$P63),IF(BQ$6&gt;'Team &amp; Salaries'!$M63,IFERROR(MIN('Team &amp; Salaries'!$P63,#REF!+'Team &amp; Salaries'!$N63),MIN('Team &amp; Salaries'!$N63,'Team &amp; Salaries'!$P63)),0))))))+IF($A150=Projections!$C$87,Revenue!BO$72,0)</f>
        <v>1</v>
      </c>
      <c r="BR150" s="286">
        <f>IF('Team &amp; Salaries'!$O63="Never",IF(BR$6&gt;='Team &amp; Salaries'!$M63,MIN('Team &amp; Salaries'!$N63,'Team &amp; Salaries'!$P63),0),IF('Team &amp; Salaries'!$O63="Monthly",IF(BR$6='Team &amp; Salaries'!$M63,MIN('Team &amp; Salaries'!$N63,'Team &amp; Salaries'!$P63),IF(BR$6&gt;'Team &amp; Salaries'!$M63,MIN('Team &amp; Salaries'!$P63,BQ150+'Team &amp; Salaries'!$N63),0)),IF('Team &amp; Salaries'!$O63="Quarterly",IF(BR$6='Team &amp; Salaries'!$M63,MIN('Team &amp; Salaries'!$N63,'Team &amp; Salaries'!$P63),IF(BR$6&gt;'Team &amp; Salaries'!$M63,IFERROR(MIN('Team &amp; Salaries'!$P63,IF(ISNUMBER(BM150),BM150,0)+'Team &amp; Salaries'!$N63),'Team &amp; Salaries'!$N63),0)),IF('Team &amp; Salaries'!$O63="Annually",IF(BR$6='Team &amp; Salaries'!$M63,MIN('Team &amp; Salaries'!$N63,'Team &amp; Salaries'!$P63),IF(BR$6&gt;'Team &amp; Salaries'!$M63,IFERROR(MIN('Team &amp; Salaries'!$P63,#REF!+'Team &amp; Salaries'!$N63),MIN('Team &amp; Salaries'!$N63,'Team &amp; Salaries'!$P63)),0))))))+IF($A150=Projections!$C$87,Revenue!BP$72,0)</f>
        <v>1</v>
      </c>
      <c r="BS150" s="286">
        <f>IF('Team &amp; Salaries'!$O63="Never",IF(BS$6&gt;='Team &amp; Salaries'!$M63,MIN('Team &amp; Salaries'!$N63,'Team &amp; Salaries'!$P63),0),IF('Team &amp; Salaries'!$O63="Monthly",IF(BS$6='Team &amp; Salaries'!$M63,MIN('Team &amp; Salaries'!$N63,'Team &amp; Salaries'!$P63),IF(BS$6&gt;'Team &amp; Salaries'!$M63,MIN('Team &amp; Salaries'!$P63,BR150+'Team &amp; Salaries'!$N63),0)),IF('Team &amp; Salaries'!$O63="Quarterly",IF(BS$6='Team &amp; Salaries'!$M63,MIN('Team &amp; Salaries'!$N63,'Team &amp; Salaries'!$P63),IF(BS$6&gt;'Team &amp; Salaries'!$M63,IFERROR(MIN('Team &amp; Salaries'!$P63,IF(ISNUMBER(BN150),BN150,0)+'Team &amp; Salaries'!$N63),'Team &amp; Salaries'!$N63),0)),IF('Team &amp; Salaries'!$O63="Annually",IF(BS$6='Team &amp; Salaries'!$M63,MIN('Team &amp; Salaries'!$N63,'Team &amp; Salaries'!$P63),IF(BS$6&gt;'Team &amp; Salaries'!$M63,IFERROR(MIN('Team &amp; Salaries'!$P63,#REF!+'Team &amp; Salaries'!$N63),MIN('Team &amp; Salaries'!$N63,'Team &amp; Salaries'!$P63)),0))))))+IF($A150=Projections!$C$87,Revenue!BQ$72,0)</f>
        <v>1</v>
      </c>
      <c r="BT150" s="286">
        <f>IF('Team &amp; Salaries'!$O63="Never",IF(BT$6&gt;='Team &amp; Salaries'!$M63,MIN('Team &amp; Salaries'!$N63,'Team &amp; Salaries'!$P63),0),IF('Team &amp; Salaries'!$O63="Monthly",IF(BT$6='Team &amp; Salaries'!$M63,MIN('Team &amp; Salaries'!$N63,'Team &amp; Salaries'!$P63),IF(BT$6&gt;'Team &amp; Salaries'!$M63,MIN('Team &amp; Salaries'!$P63,BS150+'Team &amp; Salaries'!$N63),0)),IF('Team &amp; Salaries'!$O63="Quarterly",IF(BT$6='Team &amp; Salaries'!$M63,MIN('Team &amp; Salaries'!$N63,'Team &amp; Salaries'!$P63),IF(BT$6&gt;'Team &amp; Salaries'!$M63,IFERROR(MIN('Team &amp; Salaries'!$P63,IF(ISNUMBER(BO150),BO150,0)+'Team &amp; Salaries'!$N63),'Team &amp; Salaries'!$N63),0)),IF('Team &amp; Salaries'!$O63="Annually",IF(BT$6='Team &amp; Salaries'!$M63,MIN('Team &amp; Salaries'!$N63,'Team &amp; Salaries'!$P63),IF(BT$6&gt;'Team &amp; Salaries'!$M63,IFERROR(MIN('Team &amp; Salaries'!$P63,#REF!+'Team &amp; Salaries'!$N63),MIN('Team &amp; Salaries'!$N63,'Team &amp; Salaries'!$P63)),0))))))+IF($A150=Projections!$C$87,Revenue!BR$72,0)</f>
        <v>1</v>
      </c>
      <c r="BU150" s="286">
        <f>IF('Team &amp; Salaries'!$O63="Never",IF(BU$6&gt;='Team &amp; Salaries'!$M63,MIN('Team &amp; Salaries'!$N63,'Team &amp; Salaries'!$P63),0),IF('Team &amp; Salaries'!$O63="Monthly",IF(BU$6='Team &amp; Salaries'!$M63,MIN('Team &amp; Salaries'!$N63,'Team &amp; Salaries'!$P63),IF(BU$6&gt;'Team &amp; Salaries'!$M63,MIN('Team &amp; Salaries'!$P63,BT150+'Team &amp; Salaries'!$N63),0)),IF('Team &amp; Salaries'!$O63="Quarterly",IF(BU$6='Team &amp; Salaries'!$M63,MIN('Team &amp; Salaries'!$N63,'Team &amp; Salaries'!$P63),IF(BU$6&gt;'Team &amp; Salaries'!$M63,IFERROR(MIN('Team &amp; Salaries'!$P63,IF(ISNUMBER(BP150),BP150,0)+'Team &amp; Salaries'!$N63),'Team &amp; Salaries'!$N63),0)),IF('Team &amp; Salaries'!$O63="Annually",IF(BU$6='Team &amp; Salaries'!$M63,MIN('Team &amp; Salaries'!$N63,'Team &amp; Salaries'!$P63),IF(BU$6&gt;'Team &amp; Salaries'!$M63,IFERROR(MIN('Team &amp; Salaries'!$P63,#REF!+'Team &amp; Salaries'!$N63),MIN('Team &amp; Salaries'!$N63,'Team &amp; Salaries'!$P63)),0))))))+IF($A150=Projections!$C$87,Revenue!BS$72,0)</f>
        <v>1</v>
      </c>
      <c r="BV150" s="286">
        <f>IF('Team &amp; Salaries'!$O63="Never",IF(BV$6&gt;='Team &amp; Salaries'!$M63,MIN('Team &amp; Salaries'!$N63,'Team &amp; Salaries'!$P63),0),IF('Team &amp; Salaries'!$O63="Monthly",IF(BV$6='Team &amp; Salaries'!$M63,MIN('Team &amp; Salaries'!$N63,'Team &amp; Salaries'!$P63),IF(BV$6&gt;'Team &amp; Salaries'!$M63,MIN('Team &amp; Salaries'!$P63,BU150+'Team &amp; Salaries'!$N63),0)),IF('Team &amp; Salaries'!$O63="Quarterly",IF(BV$6='Team &amp; Salaries'!$M63,MIN('Team &amp; Salaries'!$N63,'Team &amp; Salaries'!$P63),IF(BV$6&gt;'Team &amp; Salaries'!$M63,IFERROR(MIN('Team &amp; Salaries'!$P63,IF(ISNUMBER(BQ150),BQ150,0)+'Team &amp; Salaries'!$N63),'Team &amp; Salaries'!$N63),0)),IF('Team &amp; Salaries'!$O63="Annually",IF(BV$6='Team &amp; Salaries'!$M63,MIN('Team &amp; Salaries'!$N63,'Team &amp; Salaries'!$P63),IF(BV$6&gt;'Team &amp; Salaries'!$M63,IFERROR(MIN('Team &amp; Salaries'!$P63,#REF!+'Team &amp; Salaries'!$N63),MIN('Team &amp; Salaries'!$N63,'Team &amp; Salaries'!$P63)),0))))))+IF($A150=Projections!$C$87,Revenue!BT$72,0)</f>
        <v>1</v>
      </c>
      <c r="BW150" s="286">
        <f>IF('Team &amp; Salaries'!$O63="Never",IF(BW$6&gt;='Team &amp; Salaries'!$M63,MIN('Team &amp; Salaries'!$N63,'Team &amp; Salaries'!$P63),0),IF('Team &amp; Salaries'!$O63="Monthly",IF(BW$6='Team &amp; Salaries'!$M63,MIN('Team &amp; Salaries'!$N63,'Team &amp; Salaries'!$P63),IF(BW$6&gt;'Team &amp; Salaries'!$M63,MIN('Team &amp; Salaries'!$P63,BV150+'Team &amp; Salaries'!$N63),0)),IF('Team &amp; Salaries'!$O63="Quarterly",IF(BW$6='Team &amp; Salaries'!$M63,MIN('Team &amp; Salaries'!$N63,'Team &amp; Salaries'!$P63),IF(BW$6&gt;'Team &amp; Salaries'!$M63,IFERROR(MIN('Team &amp; Salaries'!$P63,IF(ISNUMBER(BR150),BR150,0)+'Team &amp; Salaries'!$N63),'Team &amp; Salaries'!$N63),0)),IF('Team &amp; Salaries'!$O63="Annually",IF(BW$6='Team &amp; Salaries'!$M63,MIN('Team &amp; Salaries'!$N63,'Team &amp; Salaries'!$P63),IF(BW$6&gt;'Team &amp; Salaries'!$M63,IFERROR(MIN('Team &amp; Salaries'!$P63,#REF!+'Team &amp; Salaries'!$N63),MIN('Team &amp; Salaries'!$N63,'Team &amp; Salaries'!$P63)),0))))))+IF($A150=Projections!$C$87,Revenue!BU$72,0)</f>
        <v>1</v>
      </c>
      <c r="BX150" s="286">
        <f>IF('Team &amp; Salaries'!$O63="Never",IF(BX$6&gt;='Team &amp; Salaries'!$M63,MIN('Team &amp; Salaries'!$N63,'Team &amp; Salaries'!$P63),0),IF('Team &amp; Salaries'!$O63="Monthly",IF(BX$6='Team &amp; Salaries'!$M63,MIN('Team &amp; Salaries'!$N63,'Team &amp; Salaries'!$P63),IF(BX$6&gt;'Team &amp; Salaries'!$M63,MIN('Team &amp; Salaries'!$P63,BW150+'Team &amp; Salaries'!$N63),0)),IF('Team &amp; Salaries'!$O63="Quarterly",IF(BX$6='Team &amp; Salaries'!$M63,MIN('Team &amp; Salaries'!$N63,'Team &amp; Salaries'!$P63),IF(BX$6&gt;'Team &amp; Salaries'!$M63,IFERROR(MIN('Team &amp; Salaries'!$P63,IF(ISNUMBER(BS150),BS150,0)+'Team &amp; Salaries'!$N63),'Team &amp; Salaries'!$N63),0)),IF('Team &amp; Salaries'!$O63="Annually",IF(BX$6='Team &amp; Salaries'!$M63,MIN('Team &amp; Salaries'!$N63,'Team &amp; Salaries'!$P63),IF(BX$6&gt;'Team &amp; Salaries'!$M63,IFERROR(MIN('Team &amp; Salaries'!$P63,#REF!+'Team &amp; Salaries'!$N63),MIN('Team &amp; Salaries'!$N63,'Team &amp; Salaries'!$P63)),0))))))+IF($A150=Projections!$C$87,Revenue!BV$72,0)</f>
        <v>1</v>
      </c>
      <c r="BY150" s="286">
        <f>IF('Team &amp; Salaries'!$O63="Never",IF(BY$6&gt;='Team &amp; Salaries'!$M63,MIN('Team &amp; Salaries'!$N63,'Team &amp; Salaries'!$P63),0),IF('Team &amp; Salaries'!$O63="Monthly",IF(BY$6='Team &amp; Salaries'!$M63,MIN('Team &amp; Salaries'!$N63,'Team &amp; Salaries'!$P63),IF(BY$6&gt;'Team &amp; Salaries'!$M63,MIN('Team &amp; Salaries'!$P63,BX150+'Team &amp; Salaries'!$N63),0)),IF('Team &amp; Salaries'!$O63="Quarterly",IF(BY$6='Team &amp; Salaries'!$M63,MIN('Team &amp; Salaries'!$N63,'Team &amp; Salaries'!$P63),IF(BY$6&gt;'Team &amp; Salaries'!$M63,IFERROR(MIN('Team &amp; Salaries'!$P63,IF(ISNUMBER(BT150),BT150,0)+'Team &amp; Salaries'!$N63),'Team &amp; Salaries'!$N63),0)),IF('Team &amp; Salaries'!$O63="Annually",IF(BY$6='Team &amp; Salaries'!$M63,MIN('Team &amp; Salaries'!$N63,'Team &amp; Salaries'!$P63),IF(BY$6&gt;'Team &amp; Salaries'!$M63,IFERROR(MIN('Team &amp; Salaries'!$P63,#REF!+'Team &amp; Salaries'!$N63),MIN('Team &amp; Salaries'!$N63,'Team &amp; Salaries'!$P63)),0))))))+IF($A150=Projections!$C$87,Revenue!BW$72,0)</f>
        <v>1</v>
      </c>
      <c r="BZ150" s="286">
        <f>IF('Team &amp; Salaries'!$O63="Never",IF(BZ$6&gt;='Team &amp; Salaries'!$M63,MIN('Team &amp; Salaries'!$N63,'Team &amp; Salaries'!$P63),0),IF('Team &amp; Salaries'!$O63="Monthly",IF(BZ$6='Team &amp; Salaries'!$M63,MIN('Team &amp; Salaries'!$N63,'Team &amp; Salaries'!$P63),IF(BZ$6&gt;'Team &amp; Salaries'!$M63,MIN('Team &amp; Salaries'!$P63,BY150+'Team &amp; Salaries'!$N63),0)),IF('Team &amp; Salaries'!$O63="Quarterly",IF(BZ$6='Team &amp; Salaries'!$M63,MIN('Team &amp; Salaries'!$N63,'Team &amp; Salaries'!$P63),IF(BZ$6&gt;'Team &amp; Salaries'!$M63,IFERROR(MIN('Team &amp; Salaries'!$P63,IF(ISNUMBER(BU150),BU150,0)+'Team &amp; Salaries'!$N63),'Team &amp; Salaries'!$N63),0)),IF('Team &amp; Salaries'!$O63="Annually",IF(BZ$6='Team &amp; Salaries'!$M63,MIN('Team &amp; Salaries'!$N63,'Team &amp; Salaries'!$P63),IF(BZ$6&gt;'Team &amp; Salaries'!$M63,IFERROR(MIN('Team &amp; Salaries'!$P63,#REF!+'Team &amp; Salaries'!$N63),MIN('Team &amp; Salaries'!$N63,'Team &amp; Salaries'!$P63)),0))))))+IF($A150=Projections!$C$87,Revenue!BX$72,0)</f>
        <v>1</v>
      </c>
      <c r="CA150" s="286">
        <f>IF('Team &amp; Salaries'!$O63="Never",IF(CA$6&gt;='Team &amp; Salaries'!$M63,MIN('Team &amp; Salaries'!$N63,'Team &amp; Salaries'!$P63),0),IF('Team &amp; Salaries'!$O63="Monthly",IF(CA$6='Team &amp; Salaries'!$M63,MIN('Team &amp; Salaries'!$N63,'Team &amp; Salaries'!$P63),IF(CA$6&gt;'Team &amp; Salaries'!$M63,MIN('Team &amp; Salaries'!$P63,BZ150+'Team &amp; Salaries'!$N63),0)),IF('Team &amp; Salaries'!$O63="Quarterly",IF(CA$6='Team &amp; Salaries'!$M63,MIN('Team &amp; Salaries'!$N63,'Team &amp; Salaries'!$P63),IF(CA$6&gt;'Team &amp; Salaries'!$M63,IFERROR(MIN('Team &amp; Salaries'!$P63,IF(ISNUMBER(BV150),BV150,0)+'Team &amp; Salaries'!$N63),'Team &amp; Salaries'!$N63),0)),IF('Team &amp; Salaries'!$O63="Annually",IF(CA$6='Team &amp; Salaries'!$M63,MIN('Team &amp; Salaries'!$N63,'Team &amp; Salaries'!$P63),IF(CA$6&gt;'Team &amp; Salaries'!$M63,IFERROR(MIN('Team &amp; Salaries'!$P63,#REF!+'Team &amp; Salaries'!$N63),MIN('Team &amp; Salaries'!$N63,'Team &amp; Salaries'!$P63)),0))))))+IF($A150=Projections!$C$87,Revenue!BY$72,0)</f>
        <v>1</v>
      </c>
      <c r="CB150" s="286">
        <f>IF('Team &amp; Salaries'!$O63="Never",IF(CB$6&gt;='Team &amp; Salaries'!$M63,MIN('Team &amp; Salaries'!$N63,'Team &amp; Salaries'!$P63),0),IF('Team &amp; Salaries'!$O63="Monthly",IF(CB$6='Team &amp; Salaries'!$M63,MIN('Team &amp; Salaries'!$N63,'Team &amp; Salaries'!$P63),IF(CB$6&gt;'Team &amp; Salaries'!$M63,MIN('Team &amp; Salaries'!$P63,CA150+'Team &amp; Salaries'!$N63),0)),IF('Team &amp; Salaries'!$O63="Quarterly",IF(CB$6='Team &amp; Salaries'!$M63,MIN('Team &amp; Salaries'!$N63,'Team &amp; Salaries'!$P63),IF(CB$6&gt;'Team &amp; Salaries'!$M63,IFERROR(MIN('Team &amp; Salaries'!$P63,IF(ISNUMBER(BW150),BW150,0)+'Team &amp; Salaries'!$N63),'Team &amp; Salaries'!$N63),0)),IF('Team &amp; Salaries'!$O63="Annually",IF(CB$6='Team &amp; Salaries'!$M63,MIN('Team &amp; Salaries'!$N63,'Team &amp; Salaries'!$P63),IF(CB$6&gt;'Team &amp; Salaries'!$M63,IFERROR(MIN('Team &amp; Salaries'!$P63,#REF!+'Team &amp; Salaries'!$N63),MIN('Team &amp; Salaries'!$N63,'Team &amp; Salaries'!$P63)),0))))))+IF($A150=Projections!$C$87,Revenue!BZ$72,0)</f>
        <v>1</v>
      </c>
      <c r="CC150" s="286">
        <f>IF('Team &amp; Salaries'!$O63="Never",IF(CC$6&gt;='Team &amp; Salaries'!$M63,MIN('Team &amp; Salaries'!$N63,'Team &amp; Salaries'!$P63),0),IF('Team &amp; Salaries'!$O63="Monthly",IF(CC$6='Team &amp; Salaries'!$M63,MIN('Team &amp; Salaries'!$N63,'Team &amp; Salaries'!$P63),IF(CC$6&gt;'Team &amp; Salaries'!$M63,MIN('Team &amp; Salaries'!$P63,CB150+'Team &amp; Salaries'!$N63),0)),IF('Team &amp; Salaries'!$O63="Quarterly",IF(CC$6='Team &amp; Salaries'!$M63,MIN('Team &amp; Salaries'!$N63,'Team &amp; Salaries'!$P63),IF(CC$6&gt;'Team &amp; Salaries'!$M63,IFERROR(MIN('Team &amp; Salaries'!$P63,IF(ISNUMBER(BX150),BX150,0)+'Team &amp; Salaries'!$N63),'Team &amp; Salaries'!$N63),0)),IF('Team &amp; Salaries'!$O63="Annually",IF(CC$6='Team &amp; Salaries'!$M63,MIN('Team &amp; Salaries'!$N63,'Team &amp; Salaries'!$P63),IF(CC$6&gt;'Team &amp; Salaries'!$M63,IFERROR(MIN('Team &amp; Salaries'!$P63,#REF!+'Team &amp; Salaries'!$N63),MIN('Team &amp; Salaries'!$N63,'Team &amp; Salaries'!$P63)),0))))))+IF($A150=Projections!$C$87,Revenue!CA$72,0)</f>
        <v>1</v>
      </c>
      <c r="CD150" s="286">
        <f>IF('Team &amp; Salaries'!$O63="Never",IF(CD$6&gt;='Team &amp; Salaries'!$M63,MIN('Team &amp; Salaries'!$N63,'Team &amp; Salaries'!$P63),0),IF('Team &amp; Salaries'!$O63="Monthly",IF(CD$6='Team &amp; Salaries'!$M63,MIN('Team &amp; Salaries'!$N63,'Team &amp; Salaries'!$P63),IF(CD$6&gt;'Team &amp; Salaries'!$M63,MIN('Team &amp; Salaries'!$P63,CC150+'Team &amp; Salaries'!$N63),0)),IF('Team &amp; Salaries'!$O63="Quarterly",IF(CD$6='Team &amp; Salaries'!$M63,MIN('Team &amp; Salaries'!$N63,'Team &amp; Salaries'!$P63),IF(CD$6&gt;'Team &amp; Salaries'!$M63,IFERROR(MIN('Team &amp; Salaries'!$P63,IF(ISNUMBER(BY150),BY150,0)+'Team &amp; Salaries'!$N63),'Team &amp; Salaries'!$N63),0)),IF('Team &amp; Salaries'!$O63="Annually",IF(CD$6='Team &amp; Salaries'!$M63,MIN('Team &amp; Salaries'!$N63,'Team &amp; Salaries'!$P63),IF(CD$6&gt;'Team &amp; Salaries'!$M63,IFERROR(MIN('Team &amp; Salaries'!$P63,#REF!+'Team &amp; Salaries'!$N63),MIN('Team &amp; Salaries'!$N63,'Team &amp; Salaries'!$P63)),0))))))+IF($A150=Projections!$C$87,Revenue!CB$72,0)</f>
        <v>1</v>
      </c>
      <c r="CE150" s="286">
        <f>IF('Team &amp; Salaries'!$O63="Never",IF(CE$6&gt;='Team &amp; Salaries'!$M63,MIN('Team &amp; Salaries'!$N63,'Team &amp; Salaries'!$P63),0),IF('Team &amp; Salaries'!$O63="Monthly",IF(CE$6='Team &amp; Salaries'!$M63,MIN('Team &amp; Salaries'!$N63,'Team &amp; Salaries'!$P63),IF(CE$6&gt;'Team &amp; Salaries'!$M63,MIN('Team &amp; Salaries'!$P63,CD150+'Team &amp; Salaries'!$N63),0)),IF('Team &amp; Salaries'!$O63="Quarterly",IF(CE$6='Team &amp; Salaries'!$M63,MIN('Team &amp; Salaries'!$N63,'Team &amp; Salaries'!$P63),IF(CE$6&gt;'Team &amp; Salaries'!$M63,IFERROR(MIN('Team &amp; Salaries'!$P63,IF(ISNUMBER(BZ150),BZ150,0)+'Team &amp; Salaries'!$N63),'Team &amp; Salaries'!$N63),0)),IF('Team &amp; Salaries'!$O63="Annually",IF(CE$6='Team &amp; Salaries'!$M63,MIN('Team &amp; Salaries'!$N63,'Team &amp; Salaries'!$P63),IF(CE$6&gt;'Team &amp; Salaries'!$M63,IFERROR(MIN('Team &amp; Salaries'!$P63,#REF!+'Team &amp; Salaries'!$N63),MIN('Team &amp; Salaries'!$N63,'Team &amp; Salaries'!$P63)),0))))))+IF($A150=Projections!$C$87,Revenue!CC$72,0)</f>
        <v>1</v>
      </c>
      <c r="CF150" s="286">
        <f>IF('Team &amp; Salaries'!$O63="Never",IF(CF$6&gt;='Team &amp; Salaries'!$M63,MIN('Team &amp; Salaries'!$N63,'Team &amp; Salaries'!$P63),0),IF('Team &amp; Salaries'!$O63="Monthly",IF(CF$6='Team &amp; Salaries'!$M63,MIN('Team &amp; Salaries'!$N63,'Team &amp; Salaries'!$P63),IF(CF$6&gt;'Team &amp; Salaries'!$M63,MIN('Team &amp; Salaries'!$P63,CE150+'Team &amp; Salaries'!$N63),0)),IF('Team &amp; Salaries'!$O63="Quarterly",IF(CF$6='Team &amp; Salaries'!$M63,MIN('Team &amp; Salaries'!$N63,'Team &amp; Salaries'!$P63),IF(CF$6&gt;'Team &amp; Salaries'!$M63,IFERROR(MIN('Team &amp; Salaries'!$P63,IF(ISNUMBER(CA150),CA150,0)+'Team &amp; Salaries'!$N63),'Team &amp; Salaries'!$N63),0)),IF('Team &amp; Salaries'!$O63="Annually",IF(CF$6='Team &amp; Salaries'!$M63,MIN('Team &amp; Salaries'!$N63,'Team &amp; Salaries'!$P63),IF(CF$6&gt;'Team &amp; Salaries'!$M63,IFERROR(MIN('Team &amp; Salaries'!$P63,#REF!+'Team &amp; Salaries'!$N63),MIN('Team &amp; Salaries'!$N63,'Team &amp; Salaries'!$P63)),0))))))+IF($A150=Projections!$C$87,Revenue!CD$72,0)</f>
        <v>1</v>
      </c>
      <c r="CG150" s="286">
        <f>IF('Team &amp; Salaries'!$O63="Never",IF(CG$6&gt;='Team &amp; Salaries'!$M63,MIN('Team &amp; Salaries'!$N63,'Team &amp; Salaries'!$P63),0),IF('Team &amp; Salaries'!$O63="Monthly",IF(CG$6='Team &amp; Salaries'!$M63,MIN('Team &amp; Salaries'!$N63,'Team &amp; Salaries'!$P63),IF(CG$6&gt;'Team &amp; Salaries'!$M63,MIN('Team &amp; Salaries'!$P63,CF150+'Team &amp; Salaries'!$N63),0)),IF('Team &amp; Salaries'!$O63="Quarterly",IF(CG$6='Team &amp; Salaries'!$M63,MIN('Team &amp; Salaries'!$N63,'Team &amp; Salaries'!$P63),IF(CG$6&gt;'Team &amp; Salaries'!$M63,IFERROR(MIN('Team &amp; Salaries'!$P63,IF(ISNUMBER(CB150),CB150,0)+'Team &amp; Salaries'!$N63),'Team &amp; Salaries'!$N63),0)),IF('Team &amp; Salaries'!$O63="Annually",IF(CG$6='Team &amp; Salaries'!$M63,MIN('Team &amp; Salaries'!$N63,'Team &amp; Salaries'!$P63),IF(CG$6&gt;'Team &amp; Salaries'!$M63,IFERROR(MIN('Team &amp; Salaries'!$P63,#REF!+'Team &amp; Salaries'!$N63),MIN('Team &amp; Salaries'!$N63,'Team &amp; Salaries'!$P63)),0))))))+IF($A150=Projections!$C$87,Revenue!CE$72,0)</f>
        <v>1</v>
      </c>
      <c r="CH150" s="286">
        <f>IF('Team &amp; Salaries'!$O63="Never",IF(CH$6&gt;='Team &amp; Salaries'!$M63,MIN('Team &amp; Salaries'!$N63,'Team &amp; Salaries'!$P63),0),IF('Team &amp; Salaries'!$O63="Monthly",IF(CH$6='Team &amp; Salaries'!$M63,MIN('Team &amp; Salaries'!$N63,'Team &amp; Salaries'!$P63),IF(CH$6&gt;'Team &amp; Salaries'!$M63,MIN('Team &amp; Salaries'!$P63,CG150+'Team &amp; Salaries'!$N63),0)),IF('Team &amp; Salaries'!$O63="Quarterly",IF(CH$6='Team &amp; Salaries'!$M63,MIN('Team &amp; Salaries'!$N63,'Team &amp; Salaries'!$P63),IF(CH$6&gt;'Team &amp; Salaries'!$M63,IFERROR(MIN('Team &amp; Salaries'!$P63,IF(ISNUMBER(CC150),CC150,0)+'Team &amp; Salaries'!$N63),'Team &amp; Salaries'!$N63),0)),IF('Team &amp; Salaries'!$O63="Annually",IF(CH$6='Team &amp; Salaries'!$M63,MIN('Team &amp; Salaries'!$N63,'Team &amp; Salaries'!$P63),IF(CH$6&gt;'Team &amp; Salaries'!$M63,IFERROR(MIN('Team &amp; Salaries'!$P63,#REF!+'Team &amp; Salaries'!$N63),MIN('Team &amp; Salaries'!$N63,'Team &amp; Salaries'!$P63)),0))))))+IF($A150=Projections!$C$87,Revenue!CF$72,0)</f>
        <v>1</v>
      </c>
      <c r="CI150" s="286">
        <f>IF('Team &amp; Salaries'!$O63="Never",IF(CI$6&gt;='Team &amp; Salaries'!$M63,MIN('Team &amp; Salaries'!$N63,'Team &amp; Salaries'!$P63),0),IF('Team &amp; Salaries'!$O63="Monthly",IF(CI$6='Team &amp; Salaries'!$M63,MIN('Team &amp; Salaries'!$N63,'Team &amp; Salaries'!$P63),IF(CI$6&gt;'Team &amp; Salaries'!$M63,MIN('Team &amp; Salaries'!$P63,CH150+'Team &amp; Salaries'!$N63),0)),IF('Team &amp; Salaries'!$O63="Quarterly",IF(CI$6='Team &amp; Salaries'!$M63,MIN('Team &amp; Salaries'!$N63,'Team &amp; Salaries'!$P63),IF(CI$6&gt;'Team &amp; Salaries'!$M63,IFERROR(MIN('Team &amp; Salaries'!$P63,IF(ISNUMBER(CD150),CD150,0)+'Team &amp; Salaries'!$N63),'Team &amp; Salaries'!$N63),0)),IF('Team &amp; Salaries'!$O63="Annually",IF(CI$6='Team &amp; Salaries'!$M63,MIN('Team &amp; Salaries'!$N63,'Team &amp; Salaries'!$P63),IF(CI$6&gt;'Team &amp; Salaries'!$M63,IFERROR(MIN('Team &amp; Salaries'!$P63,#REF!+'Team &amp; Salaries'!$N63),MIN('Team &amp; Salaries'!$N63,'Team &amp; Salaries'!$P63)),0))))))+IF($A150=Projections!$C$87,Revenue!CG$72,0)</f>
        <v>1</v>
      </c>
      <c r="CJ150" s="286">
        <f>IF('Team &amp; Salaries'!$O63="Never",IF(CJ$6&gt;='Team &amp; Salaries'!$M63,MIN('Team &amp; Salaries'!$N63,'Team &amp; Salaries'!$P63),0),IF('Team &amp; Salaries'!$O63="Monthly",IF(CJ$6='Team &amp; Salaries'!$M63,MIN('Team &amp; Salaries'!$N63,'Team &amp; Salaries'!$P63),IF(CJ$6&gt;'Team &amp; Salaries'!$M63,MIN('Team &amp; Salaries'!$P63,CI150+'Team &amp; Salaries'!$N63),0)),IF('Team &amp; Salaries'!$O63="Quarterly",IF(CJ$6='Team &amp; Salaries'!$M63,MIN('Team &amp; Salaries'!$N63,'Team &amp; Salaries'!$P63),IF(CJ$6&gt;'Team &amp; Salaries'!$M63,IFERROR(MIN('Team &amp; Salaries'!$P63,IF(ISNUMBER(CE150),CE150,0)+'Team &amp; Salaries'!$N63),'Team &amp; Salaries'!$N63),0)),IF('Team &amp; Salaries'!$O63="Annually",IF(CJ$6='Team &amp; Salaries'!$M63,MIN('Team &amp; Salaries'!$N63,'Team &amp; Salaries'!$P63),IF(CJ$6&gt;'Team &amp; Salaries'!$M63,IFERROR(MIN('Team &amp; Salaries'!$P63,#REF!+'Team &amp; Salaries'!$N63),MIN('Team &amp; Salaries'!$N63,'Team &amp; Salaries'!$P63)),0))))))+IF($A150=Projections!$C$87,Revenue!CH$72,0)</f>
        <v>1</v>
      </c>
      <c r="CK150" s="286">
        <f>IF('Team &amp; Salaries'!$O63="Never",IF(CK$6&gt;='Team &amp; Salaries'!$M63,MIN('Team &amp; Salaries'!$N63,'Team &amp; Salaries'!$P63),0),IF('Team &amp; Salaries'!$O63="Monthly",IF(CK$6='Team &amp; Salaries'!$M63,MIN('Team &amp; Salaries'!$N63,'Team &amp; Salaries'!$P63),IF(CK$6&gt;'Team &amp; Salaries'!$M63,MIN('Team &amp; Salaries'!$P63,CJ150+'Team &amp; Salaries'!$N63),0)),IF('Team &amp; Salaries'!$O63="Quarterly",IF(CK$6='Team &amp; Salaries'!$M63,MIN('Team &amp; Salaries'!$N63,'Team &amp; Salaries'!$P63),IF(CK$6&gt;'Team &amp; Salaries'!$M63,IFERROR(MIN('Team &amp; Salaries'!$P63,IF(ISNUMBER(CF150),CF150,0)+'Team &amp; Salaries'!$N63),'Team &amp; Salaries'!$N63),0)),IF('Team &amp; Salaries'!$O63="Annually",IF(CK$6='Team &amp; Salaries'!$M63,MIN('Team &amp; Salaries'!$N63,'Team &amp; Salaries'!$P63),IF(CK$6&gt;'Team &amp; Salaries'!$M63,IFERROR(MIN('Team &amp; Salaries'!$P63,#REF!+'Team &amp; Salaries'!$N63),MIN('Team &amp; Salaries'!$N63,'Team &amp; Salaries'!$P63)),0))))))+IF($A150=Projections!$C$87,Revenue!CI$72,0)</f>
        <v>1</v>
      </c>
      <c r="CL150" s="286">
        <f>IF('Team &amp; Salaries'!$O63="Never",IF(CL$6&gt;='Team &amp; Salaries'!$M63,MIN('Team &amp; Salaries'!$N63,'Team &amp; Salaries'!$P63),0),IF('Team &amp; Salaries'!$O63="Monthly",IF(CL$6='Team &amp; Salaries'!$M63,MIN('Team &amp; Salaries'!$N63,'Team &amp; Salaries'!$P63),IF(CL$6&gt;'Team &amp; Salaries'!$M63,MIN('Team &amp; Salaries'!$P63,CK150+'Team &amp; Salaries'!$N63),0)),IF('Team &amp; Salaries'!$O63="Quarterly",IF(CL$6='Team &amp; Salaries'!$M63,MIN('Team &amp; Salaries'!$N63,'Team &amp; Salaries'!$P63),IF(CL$6&gt;'Team &amp; Salaries'!$M63,IFERROR(MIN('Team &amp; Salaries'!$P63,IF(ISNUMBER(CG150),CG150,0)+'Team &amp; Salaries'!$N63),'Team &amp; Salaries'!$N63),0)),IF('Team &amp; Salaries'!$O63="Annually",IF(CL$6='Team &amp; Salaries'!$M63,MIN('Team &amp; Salaries'!$N63,'Team &amp; Salaries'!$P63),IF(CL$6&gt;'Team &amp; Salaries'!$M63,IFERROR(MIN('Team &amp; Salaries'!$P63,#REF!+'Team &amp; Salaries'!$N63),MIN('Team &amp; Salaries'!$N63,'Team &amp; Salaries'!$P63)),0))))))+IF($A150=Projections!$C$87,Revenue!CJ$72,0)</f>
        <v>1</v>
      </c>
      <c r="CM150" s="286">
        <f>IF('Team &amp; Salaries'!$O63="Never",IF(CM$6&gt;='Team &amp; Salaries'!$M63,MIN('Team &amp; Salaries'!$N63,'Team &amp; Salaries'!$P63),0),IF('Team &amp; Salaries'!$O63="Monthly",IF(CM$6='Team &amp; Salaries'!$M63,MIN('Team &amp; Salaries'!$N63,'Team &amp; Salaries'!$P63),IF(CM$6&gt;'Team &amp; Salaries'!$M63,MIN('Team &amp; Salaries'!$P63,CL150+'Team &amp; Salaries'!$N63),0)),IF('Team &amp; Salaries'!$O63="Quarterly",IF(CM$6='Team &amp; Salaries'!$M63,MIN('Team &amp; Salaries'!$N63,'Team &amp; Salaries'!$P63),IF(CM$6&gt;'Team &amp; Salaries'!$M63,IFERROR(MIN('Team &amp; Salaries'!$P63,IF(ISNUMBER(CH150),CH150,0)+'Team &amp; Salaries'!$N63),'Team &amp; Salaries'!$N63),0)),IF('Team &amp; Salaries'!$O63="Annually",IF(CM$6='Team &amp; Salaries'!$M63,MIN('Team &amp; Salaries'!$N63,'Team &amp; Salaries'!$P63),IF(CM$6&gt;'Team &amp; Salaries'!$M63,IFERROR(MIN('Team &amp; Salaries'!$P63,#REF!+'Team &amp; Salaries'!$N63),MIN('Team &amp; Salaries'!$N63,'Team &amp; Salaries'!$P63)),0))))))+IF($A150=Projections!$C$87,Revenue!CK$72,0)</f>
        <v>1</v>
      </c>
      <c r="CN150" s="286">
        <f>IF('Team &amp; Salaries'!$O63="Never",IF(CN$6&gt;='Team &amp; Salaries'!$M63,MIN('Team &amp; Salaries'!$N63,'Team &amp; Salaries'!$P63),0),IF('Team &amp; Salaries'!$O63="Monthly",IF(CN$6='Team &amp; Salaries'!$M63,MIN('Team &amp; Salaries'!$N63,'Team &amp; Salaries'!$P63),IF(CN$6&gt;'Team &amp; Salaries'!$M63,MIN('Team &amp; Salaries'!$P63,CM150+'Team &amp; Salaries'!$N63),0)),IF('Team &amp; Salaries'!$O63="Quarterly",IF(CN$6='Team &amp; Salaries'!$M63,MIN('Team &amp; Salaries'!$N63,'Team &amp; Salaries'!$P63),IF(CN$6&gt;'Team &amp; Salaries'!$M63,IFERROR(MIN('Team &amp; Salaries'!$P63,IF(ISNUMBER(CI150),CI150,0)+'Team &amp; Salaries'!$N63),'Team &amp; Salaries'!$N63),0)),IF('Team &amp; Salaries'!$O63="Annually",IF(CN$6='Team &amp; Salaries'!$M63,MIN('Team &amp; Salaries'!$N63,'Team &amp; Salaries'!$P63),IF(CN$6&gt;'Team &amp; Salaries'!$M63,IFERROR(MIN('Team &amp; Salaries'!$P63,#REF!+'Team &amp; Salaries'!$N63),MIN('Team &amp; Salaries'!$N63,'Team &amp; Salaries'!$P63)),0))))))+IF($A150=Projections!$C$87,Revenue!CL$72,0)</f>
        <v>1</v>
      </c>
      <c r="CO150" s="286">
        <f>IF('Team &amp; Salaries'!$O63="Never",IF(CO$6&gt;='Team &amp; Salaries'!$M63,MIN('Team &amp; Salaries'!$N63,'Team &amp; Salaries'!$P63),0),IF('Team &amp; Salaries'!$O63="Monthly",IF(CO$6='Team &amp; Salaries'!$M63,MIN('Team &amp; Salaries'!$N63,'Team &amp; Salaries'!$P63),IF(CO$6&gt;'Team &amp; Salaries'!$M63,MIN('Team &amp; Salaries'!$P63,CN150+'Team &amp; Salaries'!$N63),0)),IF('Team &amp; Salaries'!$O63="Quarterly",IF(CO$6='Team &amp; Salaries'!$M63,MIN('Team &amp; Salaries'!$N63,'Team &amp; Salaries'!$P63),IF(CO$6&gt;'Team &amp; Salaries'!$M63,IFERROR(MIN('Team &amp; Salaries'!$P63,IF(ISNUMBER(CJ150),CJ150,0)+'Team &amp; Salaries'!$N63),'Team &amp; Salaries'!$N63),0)),IF('Team &amp; Salaries'!$O63="Annually",IF(CO$6='Team &amp; Salaries'!$M63,MIN('Team &amp; Salaries'!$N63,'Team &amp; Salaries'!$P63),IF(CO$6&gt;'Team &amp; Salaries'!$M63,IFERROR(MIN('Team &amp; Salaries'!$P63,#REF!+'Team &amp; Salaries'!$N63),MIN('Team &amp; Salaries'!$N63,'Team &amp; Salaries'!$P63)),0))))))+IF($A150=Projections!$C$87,Revenue!CM$72,0)</f>
        <v>1</v>
      </c>
      <c r="CP150" s="286">
        <f>IF('Team &amp; Salaries'!$O63="Never",IF(CP$6&gt;='Team &amp; Salaries'!$M63,MIN('Team &amp; Salaries'!$N63,'Team &amp; Salaries'!$P63),0),IF('Team &amp; Salaries'!$O63="Monthly",IF(CP$6='Team &amp; Salaries'!$M63,MIN('Team &amp; Salaries'!$N63,'Team &amp; Salaries'!$P63),IF(CP$6&gt;'Team &amp; Salaries'!$M63,MIN('Team &amp; Salaries'!$P63,CO150+'Team &amp; Salaries'!$N63),0)),IF('Team &amp; Salaries'!$O63="Quarterly",IF(CP$6='Team &amp; Salaries'!$M63,MIN('Team &amp; Salaries'!$N63,'Team &amp; Salaries'!$P63),IF(CP$6&gt;'Team &amp; Salaries'!$M63,IFERROR(MIN('Team &amp; Salaries'!$P63,IF(ISNUMBER(CK150),CK150,0)+'Team &amp; Salaries'!$N63),'Team &amp; Salaries'!$N63),0)),IF('Team &amp; Salaries'!$O63="Annually",IF(CP$6='Team &amp; Salaries'!$M63,MIN('Team &amp; Salaries'!$N63,'Team &amp; Salaries'!$P63),IF(CP$6&gt;'Team &amp; Salaries'!$M63,IFERROR(MIN('Team &amp; Salaries'!$P63,#REF!+'Team &amp; Salaries'!$N63),MIN('Team &amp; Salaries'!$N63,'Team &amp; Salaries'!$P63)),0))))))+IF($A150=Projections!$C$87,Revenue!CN$72,0)</f>
        <v>1</v>
      </c>
      <c r="CQ150" s="286">
        <f>IF('Team &amp; Salaries'!$O63="Never",IF(CQ$6&gt;='Team &amp; Salaries'!$M63,MIN('Team &amp; Salaries'!$N63,'Team &amp; Salaries'!$P63),0),IF('Team &amp; Salaries'!$O63="Monthly",IF(CQ$6='Team &amp; Salaries'!$M63,MIN('Team &amp; Salaries'!$N63,'Team &amp; Salaries'!$P63),IF(CQ$6&gt;'Team &amp; Salaries'!$M63,MIN('Team &amp; Salaries'!$P63,CP150+'Team &amp; Salaries'!$N63),0)),IF('Team &amp; Salaries'!$O63="Quarterly",IF(CQ$6='Team &amp; Salaries'!$M63,MIN('Team &amp; Salaries'!$N63,'Team &amp; Salaries'!$P63),IF(CQ$6&gt;'Team &amp; Salaries'!$M63,IFERROR(MIN('Team &amp; Salaries'!$P63,IF(ISNUMBER(CL150),CL150,0)+'Team &amp; Salaries'!$N63),'Team &amp; Salaries'!$N63),0)),IF('Team &amp; Salaries'!$O63="Annually",IF(CQ$6='Team &amp; Salaries'!$M63,MIN('Team &amp; Salaries'!$N63,'Team &amp; Salaries'!$P63),IF(CQ$6&gt;'Team &amp; Salaries'!$M63,IFERROR(MIN('Team &amp; Salaries'!$P63,#REF!+'Team &amp; Salaries'!$N63),MIN('Team &amp; Salaries'!$N63,'Team &amp; Salaries'!$P63)),0))))))+IF($A150=Projections!$C$87,Revenue!CO$72,0)</f>
        <v>1</v>
      </c>
      <c r="CR150" s="286">
        <f>IF('Team &amp; Salaries'!$O63="Never",IF(CR$6&gt;='Team &amp; Salaries'!$M63,MIN('Team &amp; Salaries'!$N63,'Team &amp; Salaries'!$P63),0),IF('Team &amp; Salaries'!$O63="Monthly",IF(CR$6='Team &amp; Salaries'!$M63,MIN('Team &amp; Salaries'!$N63,'Team &amp; Salaries'!$P63),IF(CR$6&gt;'Team &amp; Salaries'!$M63,MIN('Team &amp; Salaries'!$P63,CQ150+'Team &amp; Salaries'!$N63),0)),IF('Team &amp; Salaries'!$O63="Quarterly",IF(CR$6='Team &amp; Salaries'!$M63,MIN('Team &amp; Salaries'!$N63,'Team &amp; Salaries'!$P63),IF(CR$6&gt;'Team &amp; Salaries'!$M63,IFERROR(MIN('Team &amp; Salaries'!$P63,IF(ISNUMBER(CM150),CM150,0)+'Team &amp; Salaries'!$N63),'Team &amp; Salaries'!$N63),0)),IF('Team &amp; Salaries'!$O63="Annually",IF(CR$6='Team &amp; Salaries'!$M63,MIN('Team &amp; Salaries'!$N63,'Team &amp; Salaries'!$P63),IF(CR$6&gt;'Team &amp; Salaries'!$M63,IFERROR(MIN('Team &amp; Salaries'!$P63,#REF!+'Team &amp; Salaries'!$N63),MIN('Team &amp; Salaries'!$N63,'Team &amp; Salaries'!$P63)),0))))))+IF($A150=Projections!$C$87,Revenue!CP$72,0)</f>
        <v>1</v>
      </c>
      <c r="CS150" s="286">
        <f>IF('Team &amp; Salaries'!$O63="Never",IF(CS$6&gt;='Team &amp; Salaries'!$M63,MIN('Team &amp; Salaries'!$N63,'Team &amp; Salaries'!$P63),0),IF('Team &amp; Salaries'!$O63="Monthly",IF(CS$6='Team &amp; Salaries'!$M63,MIN('Team &amp; Salaries'!$N63,'Team &amp; Salaries'!$P63),IF(CS$6&gt;'Team &amp; Salaries'!$M63,MIN('Team &amp; Salaries'!$P63,CR150+'Team &amp; Salaries'!$N63),0)),IF('Team &amp; Salaries'!$O63="Quarterly",IF(CS$6='Team &amp; Salaries'!$M63,MIN('Team &amp; Salaries'!$N63,'Team &amp; Salaries'!$P63),IF(CS$6&gt;'Team &amp; Salaries'!$M63,IFERROR(MIN('Team &amp; Salaries'!$P63,IF(ISNUMBER(CN150),CN150,0)+'Team &amp; Salaries'!$N63),'Team &amp; Salaries'!$N63),0)),IF('Team &amp; Salaries'!$O63="Annually",IF(CS$6='Team &amp; Salaries'!$M63,MIN('Team &amp; Salaries'!$N63,'Team &amp; Salaries'!$P63),IF(CS$6&gt;'Team &amp; Salaries'!$M63,IFERROR(MIN('Team &amp; Salaries'!$P63,#REF!+'Team &amp; Salaries'!$N63),MIN('Team &amp; Salaries'!$N63,'Team &amp; Salaries'!$P63)),0))))))+IF($A150=Projections!$C$87,Revenue!CQ$72,0)</f>
        <v>1</v>
      </c>
      <c r="CT150" s="286">
        <f>IF('Team &amp; Salaries'!$O63="Never",IF(CT$6&gt;='Team &amp; Salaries'!$M63,MIN('Team &amp; Salaries'!$N63,'Team &amp; Salaries'!$P63),0),IF('Team &amp; Salaries'!$O63="Monthly",IF(CT$6='Team &amp; Salaries'!$M63,MIN('Team &amp; Salaries'!$N63,'Team &amp; Salaries'!$P63),IF(CT$6&gt;'Team &amp; Salaries'!$M63,MIN('Team &amp; Salaries'!$P63,CS150+'Team &amp; Salaries'!$N63),0)),IF('Team &amp; Salaries'!$O63="Quarterly",IF(CT$6='Team &amp; Salaries'!$M63,MIN('Team &amp; Salaries'!$N63,'Team &amp; Salaries'!$P63),IF(CT$6&gt;'Team &amp; Salaries'!$M63,IFERROR(MIN('Team &amp; Salaries'!$P63,IF(ISNUMBER(CO150),CO150,0)+'Team &amp; Salaries'!$N63),'Team &amp; Salaries'!$N63),0)),IF('Team &amp; Salaries'!$O63="Annually",IF(CT$6='Team &amp; Salaries'!$M63,MIN('Team &amp; Salaries'!$N63,'Team &amp; Salaries'!$P63),IF(CT$6&gt;'Team &amp; Salaries'!$M63,IFERROR(MIN('Team &amp; Salaries'!$P63,#REF!+'Team &amp; Salaries'!$N63),MIN('Team &amp; Salaries'!$N63,'Team &amp; Salaries'!$P63)),0))))))+IF($A150=Projections!$C$87,Revenue!CR$72,0)</f>
        <v>1</v>
      </c>
      <c r="CU150" s="286">
        <f>IF('Team &amp; Salaries'!$O63="Never",IF(CU$6&gt;='Team &amp; Salaries'!$M63,MIN('Team &amp; Salaries'!$N63,'Team &amp; Salaries'!$P63),0),IF('Team &amp; Salaries'!$O63="Monthly",IF(CU$6='Team &amp; Salaries'!$M63,MIN('Team &amp; Salaries'!$N63,'Team &amp; Salaries'!$P63),IF(CU$6&gt;'Team &amp; Salaries'!$M63,MIN('Team &amp; Salaries'!$P63,CT150+'Team &amp; Salaries'!$N63),0)),IF('Team &amp; Salaries'!$O63="Quarterly",IF(CU$6='Team &amp; Salaries'!$M63,MIN('Team &amp; Salaries'!$N63,'Team &amp; Salaries'!$P63),IF(CU$6&gt;'Team &amp; Salaries'!$M63,IFERROR(MIN('Team &amp; Salaries'!$P63,IF(ISNUMBER(CP150),CP150,0)+'Team &amp; Salaries'!$N63),'Team &amp; Salaries'!$N63),0)),IF('Team &amp; Salaries'!$O63="Annually",IF(CU$6='Team &amp; Salaries'!$M63,MIN('Team &amp; Salaries'!$N63,'Team &amp; Salaries'!$P63),IF(CU$6&gt;'Team &amp; Salaries'!$M63,IFERROR(MIN('Team &amp; Salaries'!$P63,#REF!+'Team &amp; Salaries'!$N63),MIN('Team &amp; Salaries'!$N63,'Team &amp; Salaries'!$P63)),0))))))+IF($A150=Projections!$C$87,Revenue!CS$72,0)</f>
        <v>1</v>
      </c>
      <c r="CV150" s="286">
        <f>IF('Team &amp; Salaries'!$O63="Never",IF(CV$6&gt;='Team &amp; Salaries'!$M63,MIN('Team &amp; Salaries'!$N63,'Team &amp; Salaries'!$P63),0),IF('Team &amp; Salaries'!$O63="Monthly",IF(CV$6='Team &amp; Salaries'!$M63,MIN('Team &amp; Salaries'!$N63,'Team &amp; Salaries'!$P63),IF(CV$6&gt;'Team &amp; Salaries'!$M63,MIN('Team &amp; Salaries'!$P63,CU150+'Team &amp; Salaries'!$N63),0)),IF('Team &amp; Salaries'!$O63="Quarterly",IF(CV$6='Team &amp; Salaries'!$M63,MIN('Team &amp; Salaries'!$N63,'Team &amp; Salaries'!$P63),IF(CV$6&gt;'Team &amp; Salaries'!$M63,IFERROR(MIN('Team &amp; Salaries'!$P63,IF(ISNUMBER(CQ150),CQ150,0)+'Team &amp; Salaries'!$N63),'Team &amp; Salaries'!$N63),0)),IF('Team &amp; Salaries'!$O63="Annually",IF(CV$6='Team &amp; Salaries'!$M63,MIN('Team &amp; Salaries'!$N63,'Team &amp; Salaries'!$P63),IF(CV$6&gt;'Team &amp; Salaries'!$M63,IFERROR(MIN('Team &amp; Salaries'!$P63,#REF!+'Team &amp; Salaries'!$N63),MIN('Team &amp; Salaries'!$N63,'Team &amp; Salaries'!$P63)),0))))))+IF($A150=Projections!$C$87,Revenue!CT$72,0)</f>
        <v>1</v>
      </c>
      <c r="CW150" s="286">
        <f>IF('Team &amp; Salaries'!$O63="Never",IF(CW$6&gt;='Team &amp; Salaries'!$M63,MIN('Team &amp; Salaries'!$N63,'Team &amp; Salaries'!$P63),0),IF('Team &amp; Salaries'!$O63="Monthly",IF(CW$6='Team &amp; Salaries'!$M63,MIN('Team &amp; Salaries'!$N63,'Team &amp; Salaries'!$P63),IF(CW$6&gt;'Team &amp; Salaries'!$M63,MIN('Team &amp; Salaries'!$P63,CV150+'Team &amp; Salaries'!$N63),0)),IF('Team &amp; Salaries'!$O63="Quarterly",IF(CW$6='Team &amp; Salaries'!$M63,MIN('Team &amp; Salaries'!$N63,'Team &amp; Salaries'!$P63),IF(CW$6&gt;'Team &amp; Salaries'!$M63,IFERROR(MIN('Team &amp; Salaries'!$P63,IF(ISNUMBER(CR150),CR150,0)+'Team &amp; Salaries'!$N63),'Team &amp; Salaries'!$N63),0)),IF('Team &amp; Salaries'!$O63="Annually",IF(CW$6='Team &amp; Salaries'!$M63,MIN('Team &amp; Salaries'!$N63,'Team &amp; Salaries'!$P63),IF(CW$6&gt;'Team &amp; Salaries'!$M63,IFERROR(MIN('Team &amp; Salaries'!$P63,#REF!+'Team &amp; Salaries'!$N63),MIN('Team &amp; Salaries'!$N63,'Team &amp; Salaries'!$P63)),0))))))+IF($A150=Projections!$C$87,Revenue!CU$72,0)</f>
        <v>1</v>
      </c>
      <c r="CX150" s="286">
        <f>IF('Team &amp; Salaries'!$O63="Never",IF(CX$6&gt;='Team &amp; Salaries'!$M63,MIN('Team &amp; Salaries'!$N63,'Team &amp; Salaries'!$P63),0),IF('Team &amp; Salaries'!$O63="Monthly",IF(CX$6='Team &amp; Salaries'!$M63,MIN('Team &amp; Salaries'!$N63,'Team &amp; Salaries'!$P63),IF(CX$6&gt;'Team &amp; Salaries'!$M63,MIN('Team &amp; Salaries'!$P63,CW150+'Team &amp; Salaries'!$N63),0)),IF('Team &amp; Salaries'!$O63="Quarterly",IF(CX$6='Team &amp; Salaries'!$M63,MIN('Team &amp; Salaries'!$N63,'Team &amp; Salaries'!$P63),IF(CX$6&gt;'Team &amp; Salaries'!$M63,IFERROR(MIN('Team &amp; Salaries'!$P63,IF(ISNUMBER(CS150),CS150,0)+'Team &amp; Salaries'!$N63),'Team &amp; Salaries'!$N63),0)),IF('Team &amp; Salaries'!$O63="Annually",IF(CX$6='Team &amp; Salaries'!$M63,MIN('Team &amp; Salaries'!$N63,'Team &amp; Salaries'!$P63),IF(CX$6&gt;'Team &amp; Salaries'!$M63,IFERROR(MIN('Team &amp; Salaries'!$P63,#REF!+'Team &amp; Salaries'!$N63),MIN('Team &amp; Salaries'!$N63,'Team &amp; Salaries'!$P63)),0))))))+IF($A150=Projections!$C$87,Revenue!CV$72,0)</f>
        <v>1</v>
      </c>
      <c r="CY150" s="286">
        <f>IF('Team &amp; Salaries'!$O63="Never",IF(CY$6&gt;='Team &amp; Salaries'!$M63,MIN('Team &amp; Salaries'!$N63,'Team &amp; Salaries'!$P63),0),IF('Team &amp; Salaries'!$O63="Monthly",IF(CY$6='Team &amp; Salaries'!$M63,MIN('Team &amp; Salaries'!$N63,'Team &amp; Salaries'!$P63),IF(CY$6&gt;'Team &amp; Salaries'!$M63,MIN('Team &amp; Salaries'!$P63,CX150+'Team &amp; Salaries'!$N63),0)),IF('Team &amp; Salaries'!$O63="Quarterly",IF(CY$6='Team &amp; Salaries'!$M63,MIN('Team &amp; Salaries'!$N63,'Team &amp; Salaries'!$P63),IF(CY$6&gt;'Team &amp; Salaries'!$M63,IFERROR(MIN('Team &amp; Salaries'!$P63,IF(ISNUMBER(CT150),CT150,0)+'Team &amp; Salaries'!$N63),'Team &amp; Salaries'!$N63),0)),IF('Team &amp; Salaries'!$O63="Annually",IF(CY$6='Team &amp; Salaries'!$M63,MIN('Team &amp; Salaries'!$N63,'Team &amp; Salaries'!$P63),IF(CY$6&gt;'Team &amp; Salaries'!$M63,IFERROR(MIN('Team &amp; Salaries'!$P63,#REF!+'Team &amp; Salaries'!$N63),MIN('Team &amp; Salaries'!$N63,'Team &amp; Salaries'!$P63)),0))))))+IF($A150=Projections!$C$87,Revenue!CW$72,0)</f>
        <v>1</v>
      </c>
      <c r="CZ150" s="286">
        <f>IF('Team &amp; Salaries'!$O63="Never",IF(CZ$6&gt;='Team &amp; Salaries'!$M63,MIN('Team &amp; Salaries'!$N63,'Team &amp; Salaries'!$P63),0),IF('Team &amp; Salaries'!$O63="Monthly",IF(CZ$6='Team &amp; Salaries'!$M63,MIN('Team &amp; Salaries'!$N63,'Team &amp; Salaries'!$P63),IF(CZ$6&gt;'Team &amp; Salaries'!$M63,MIN('Team &amp; Salaries'!$P63,CY150+'Team &amp; Salaries'!$N63),0)),IF('Team &amp; Salaries'!$O63="Quarterly",IF(CZ$6='Team &amp; Salaries'!$M63,MIN('Team &amp; Salaries'!$N63,'Team &amp; Salaries'!$P63),IF(CZ$6&gt;'Team &amp; Salaries'!$M63,IFERROR(MIN('Team &amp; Salaries'!$P63,IF(ISNUMBER(CU150),CU150,0)+'Team &amp; Salaries'!$N63),'Team &amp; Salaries'!$N63),0)),IF('Team &amp; Salaries'!$O63="Annually",IF(CZ$6='Team &amp; Salaries'!$M63,MIN('Team &amp; Salaries'!$N63,'Team &amp; Salaries'!$P63),IF(CZ$6&gt;'Team &amp; Salaries'!$M63,IFERROR(MIN('Team &amp; Salaries'!$P63,#REF!+'Team &amp; Salaries'!$N63),MIN('Team &amp; Salaries'!$N63,'Team &amp; Salaries'!$P63)),0))))))+IF($A150=Projections!$C$87,Revenue!CX$72,0)</f>
        <v>1</v>
      </c>
      <c r="DA150" s="286">
        <f>IF('Team &amp; Salaries'!$O63="Never",IF(DA$6&gt;='Team &amp; Salaries'!$M63,MIN('Team &amp; Salaries'!$N63,'Team &amp; Salaries'!$P63),0),IF('Team &amp; Salaries'!$O63="Monthly",IF(DA$6='Team &amp; Salaries'!$M63,MIN('Team &amp; Salaries'!$N63,'Team &amp; Salaries'!$P63),IF(DA$6&gt;'Team &amp; Salaries'!$M63,MIN('Team &amp; Salaries'!$P63,CZ150+'Team &amp; Salaries'!$N63),0)),IF('Team &amp; Salaries'!$O63="Quarterly",IF(DA$6='Team &amp; Salaries'!$M63,MIN('Team &amp; Salaries'!$N63,'Team &amp; Salaries'!$P63),IF(DA$6&gt;'Team &amp; Salaries'!$M63,IFERROR(MIN('Team &amp; Salaries'!$P63,IF(ISNUMBER(CV150),CV150,0)+'Team &amp; Salaries'!$N63),'Team &amp; Salaries'!$N63),0)),IF('Team &amp; Salaries'!$O63="Annually",IF(DA$6='Team &amp; Salaries'!$M63,MIN('Team &amp; Salaries'!$N63,'Team &amp; Salaries'!$P63),IF(DA$6&gt;'Team &amp; Salaries'!$M63,IFERROR(MIN('Team &amp; Salaries'!$P63,#REF!+'Team &amp; Salaries'!$N63),MIN('Team &amp; Salaries'!$N63,'Team &amp; Salaries'!$P63)),0))))))+IF($A150=Projections!$C$87,Revenue!CY$72,0)</f>
        <v>1</v>
      </c>
      <c r="DB150" s="286">
        <f>IF('Team &amp; Salaries'!$O63="Never",IF(DB$6&gt;='Team &amp; Salaries'!$M63,MIN('Team &amp; Salaries'!$N63,'Team &amp; Salaries'!$P63),0),IF('Team &amp; Salaries'!$O63="Monthly",IF(DB$6='Team &amp; Salaries'!$M63,MIN('Team &amp; Salaries'!$N63,'Team &amp; Salaries'!$P63),IF(DB$6&gt;'Team &amp; Salaries'!$M63,MIN('Team &amp; Salaries'!$P63,DA150+'Team &amp; Salaries'!$N63),0)),IF('Team &amp; Salaries'!$O63="Quarterly",IF(DB$6='Team &amp; Salaries'!$M63,MIN('Team &amp; Salaries'!$N63,'Team &amp; Salaries'!$P63),IF(DB$6&gt;'Team &amp; Salaries'!$M63,IFERROR(MIN('Team &amp; Salaries'!$P63,IF(ISNUMBER(CW150),CW150,0)+'Team &amp; Salaries'!$N63),'Team &amp; Salaries'!$N63),0)),IF('Team &amp; Salaries'!$O63="Annually",IF(DB$6='Team &amp; Salaries'!$M63,MIN('Team &amp; Salaries'!$N63,'Team &amp; Salaries'!$P63),IF(DB$6&gt;'Team &amp; Salaries'!$M63,IFERROR(MIN('Team &amp; Salaries'!$P63,#REF!+'Team &amp; Salaries'!$N63),MIN('Team &amp; Salaries'!$N63,'Team &amp; Salaries'!$P63)),0))))))+IF($A150=Projections!$C$87,Revenue!CZ$72,0)</f>
        <v>1</v>
      </c>
      <c r="DC150" s="286">
        <f>IF('Team &amp; Salaries'!$O63="Never",IF(DC$6&gt;='Team &amp; Salaries'!$M63,MIN('Team &amp; Salaries'!$N63,'Team &amp; Salaries'!$P63),0),IF('Team &amp; Salaries'!$O63="Monthly",IF(DC$6='Team &amp; Salaries'!$M63,MIN('Team &amp; Salaries'!$N63,'Team &amp; Salaries'!$P63),IF(DC$6&gt;'Team &amp; Salaries'!$M63,MIN('Team &amp; Salaries'!$P63,DB150+'Team &amp; Salaries'!$N63),0)),IF('Team &amp; Salaries'!$O63="Quarterly",IF(DC$6='Team &amp; Salaries'!$M63,MIN('Team &amp; Salaries'!$N63,'Team &amp; Salaries'!$P63),IF(DC$6&gt;'Team &amp; Salaries'!$M63,IFERROR(MIN('Team &amp; Salaries'!$P63,IF(ISNUMBER(CX150),CX150,0)+'Team &amp; Salaries'!$N63),'Team &amp; Salaries'!$N63),0)),IF('Team &amp; Salaries'!$O63="Annually",IF(DC$6='Team &amp; Salaries'!$M63,MIN('Team &amp; Salaries'!$N63,'Team &amp; Salaries'!$P63),IF(DC$6&gt;'Team &amp; Salaries'!$M63,IFERROR(MIN('Team &amp; Salaries'!$P63,#REF!+'Team &amp; Salaries'!$N63),MIN('Team &amp; Salaries'!$N63,'Team &amp; Salaries'!$P63)),0))))))+IF($A150=Projections!$C$87,Revenue!DA$72,0)</f>
        <v>1</v>
      </c>
      <c r="DD150" s="286">
        <f>IF('Team &amp; Salaries'!$O63="Never",IF(DD$6&gt;='Team &amp; Salaries'!$M63,MIN('Team &amp; Salaries'!$N63,'Team &amp; Salaries'!$P63),0),IF('Team &amp; Salaries'!$O63="Monthly",IF(DD$6='Team &amp; Salaries'!$M63,MIN('Team &amp; Salaries'!$N63,'Team &amp; Salaries'!$P63),IF(DD$6&gt;'Team &amp; Salaries'!$M63,MIN('Team &amp; Salaries'!$P63,DC150+'Team &amp; Salaries'!$N63),0)),IF('Team &amp; Salaries'!$O63="Quarterly",IF(DD$6='Team &amp; Salaries'!$M63,MIN('Team &amp; Salaries'!$N63,'Team &amp; Salaries'!$P63),IF(DD$6&gt;'Team &amp; Salaries'!$M63,IFERROR(MIN('Team &amp; Salaries'!$P63,IF(ISNUMBER(CY150),CY150,0)+'Team &amp; Salaries'!$N63),'Team &amp; Salaries'!$N63),0)),IF('Team &amp; Salaries'!$O63="Annually",IF(DD$6='Team &amp; Salaries'!$M63,MIN('Team &amp; Salaries'!$N63,'Team &amp; Salaries'!$P63),IF(DD$6&gt;'Team &amp; Salaries'!$M63,IFERROR(MIN('Team &amp; Salaries'!$P63,#REF!+'Team &amp; Salaries'!$N63),MIN('Team &amp; Salaries'!$N63,'Team &amp; Salaries'!$P63)),0))))))+IF($A150=Projections!$C$87,Revenue!DB$72,0)</f>
        <v>1</v>
      </c>
      <c r="DE150" s="286">
        <f>IF('Team &amp; Salaries'!$O63="Never",IF(DE$6&gt;='Team &amp; Salaries'!$M63,MIN('Team &amp; Salaries'!$N63,'Team &amp; Salaries'!$P63),0),IF('Team &amp; Salaries'!$O63="Monthly",IF(DE$6='Team &amp; Salaries'!$M63,MIN('Team &amp; Salaries'!$N63,'Team &amp; Salaries'!$P63),IF(DE$6&gt;'Team &amp; Salaries'!$M63,MIN('Team &amp; Salaries'!$P63,DD150+'Team &amp; Salaries'!$N63),0)),IF('Team &amp; Salaries'!$O63="Quarterly",IF(DE$6='Team &amp; Salaries'!$M63,MIN('Team &amp; Salaries'!$N63,'Team &amp; Salaries'!$P63),IF(DE$6&gt;'Team &amp; Salaries'!$M63,IFERROR(MIN('Team &amp; Salaries'!$P63,IF(ISNUMBER(CZ150),CZ150,0)+'Team &amp; Salaries'!$N63),'Team &amp; Salaries'!$N63),0)),IF('Team &amp; Salaries'!$O63="Annually",IF(DE$6='Team &amp; Salaries'!$M63,MIN('Team &amp; Salaries'!$N63,'Team &amp; Salaries'!$P63),IF(DE$6&gt;'Team &amp; Salaries'!$M63,IFERROR(MIN('Team &amp; Salaries'!$P63,#REF!+'Team &amp; Salaries'!$N63),MIN('Team &amp; Salaries'!$N63,'Team &amp; Salaries'!$P63)),0))))))+IF($A150=Projections!$C$87,Revenue!DC$72,0)</f>
        <v>1</v>
      </c>
      <c r="DF150" s="286">
        <f>IF('Team &amp; Salaries'!$O63="Never",IF(DF$6&gt;='Team &amp; Salaries'!$M63,MIN('Team &amp; Salaries'!$N63,'Team &amp; Salaries'!$P63),0),IF('Team &amp; Salaries'!$O63="Monthly",IF(DF$6='Team &amp; Salaries'!$M63,MIN('Team &amp; Salaries'!$N63,'Team &amp; Salaries'!$P63),IF(DF$6&gt;'Team &amp; Salaries'!$M63,MIN('Team &amp; Salaries'!$P63,DE150+'Team &amp; Salaries'!$N63),0)),IF('Team &amp; Salaries'!$O63="Quarterly",IF(DF$6='Team &amp; Salaries'!$M63,MIN('Team &amp; Salaries'!$N63,'Team &amp; Salaries'!$P63),IF(DF$6&gt;'Team &amp; Salaries'!$M63,IFERROR(MIN('Team &amp; Salaries'!$P63,IF(ISNUMBER(DA150),DA150,0)+'Team &amp; Salaries'!$N63),'Team &amp; Salaries'!$N63),0)),IF('Team &amp; Salaries'!$O63="Annually",IF(DF$6='Team &amp; Salaries'!$M63,MIN('Team &amp; Salaries'!$N63,'Team &amp; Salaries'!$P63),IF(DF$6&gt;'Team &amp; Salaries'!$M63,IFERROR(MIN('Team &amp; Salaries'!$P63,#REF!+'Team &amp; Salaries'!$N63),MIN('Team &amp; Salaries'!$N63,'Team &amp; Salaries'!$P63)),0))))))+IF($A150=Projections!$C$87,Revenue!DD$72,0)</f>
        <v>1</v>
      </c>
      <c r="DG150" s="286">
        <f>IF('Team &amp; Salaries'!$O63="Never",IF(DG$6&gt;='Team &amp; Salaries'!$M63,MIN('Team &amp; Salaries'!$N63,'Team &amp; Salaries'!$P63),0),IF('Team &amp; Salaries'!$O63="Monthly",IF(DG$6='Team &amp; Salaries'!$M63,MIN('Team &amp; Salaries'!$N63,'Team &amp; Salaries'!$P63),IF(DG$6&gt;'Team &amp; Salaries'!$M63,MIN('Team &amp; Salaries'!$P63,DF150+'Team &amp; Salaries'!$N63),0)),IF('Team &amp; Salaries'!$O63="Quarterly",IF(DG$6='Team &amp; Salaries'!$M63,MIN('Team &amp; Salaries'!$N63,'Team &amp; Salaries'!$P63),IF(DG$6&gt;'Team &amp; Salaries'!$M63,IFERROR(MIN('Team &amp; Salaries'!$P63,IF(ISNUMBER(DB150),DB150,0)+'Team &amp; Salaries'!$N63),'Team &amp; Salaries'!$N63),0)),IF('Team &amp; Salaries'!$O63="Annually",IF(DG$6='Team &amp; Salaries'!$M63,MIN('Team &amp; Salaries'!$N63,'Team &amp; Salaries'!$P63),IF(DG$6&gt;'Team &amp; Salaries'!$M63,IFERROR(MIN('Team &amp; Salaries'!$P63,#REF!+'Team &amp; Salaries'!$N63),MIN('Team &amp; Salaries'!$N63,'Team &amp; Salaries'!$P63)),0))))))+IF($A150=Projections!$C$87,Revenue!DE$72,0)</f>
        <v>1</v>
      </c>
      <c r="DH150" s="286">
        <f>IF('Team &amp; Salaries'!$O63="Never",IF(DH$6&gt;='Team &amp; Salaries'!$M63,MIN('Team &amp; Salaries'!$N63,'Team &amp; Salaries'!$P63),0),IF('Team &amp; Salaries'!$O63="Monthly",IF(DH$6='Team &amp; Salaries'!$M63,MIN('Team &amp; Salaries'!$N63,'Team &amp; Salaries'!$P63),IF(DH$6&gt;'Team &amp; Salaries'!$M63,MIN('Team &amp; Salaries'!$P63,DG150+'Team &amp; Salaries'!$N63),0)),IF('Team &amp; Salaries'!$O63="Quarterly",IF(DH$6='Team &amp; Salaries'!$M63,MIN('Team &amp; Salaries'!$N63,'Team &amp; Salaries'!$P63),IF(DH$6&gt;'Team &amp; Salaries'!$M63,IFERROR(MIN('Team &amp; Salaries'!$P63,IF(ISNUMBER(DC150),DC150,0)+'Team &amp; Salaries'!$N63),'Team &amp; Salaries'!$N63),0)),IF('Team &amp; Salaries'!$O63="Annually",IF(DH$6='Team &amp; Salaries'!$M63,MIN('Team &amp; Salaries'!$N63,'Team &amp; Salaries'!$P63),IF(DH$6&gt;'Team &amp; Salaries'!$M63,IFERROR(MIN('Team &amp; Salaries'!$P63,#REF!+'Team &amp; Salaries'!$N63),MIN('Team &amp; Salaries'!$N63,'Team &amp; Salaries'!$P63)),0))))))+IF($A150=Projections!$C$87,Revenue!DF$72,0)</f>
        <v>1</v>
      </c>
      <c r="DI150" s="286">
        <f>IF('Team &amp; Salaries'!$O63="Never",IF(DI$6&gt;='Team &amp; Salaries'!$M63,MIN('Team &amp; Salaries'!$N63,'Team &amp; Salaries'!$P63),0),IF('Team &amp; Salaries'!$O63="Monthly",IF(DI$6='Team &amp; Salaries'!$M63,MIN('Team &amp; Salaries'!$N63,'Team &amp; Salaries'!$P63),IF(DI$6&gt;'Team &amp; Salaries'!$M63,MIN('Team &amp; Salaries'!$P63,DH150+'Team &amp; Salaries'!$N63),0)),IF('Team &amp; Salaries'!$O63="Quarterly",IF(DI$6='Team &amp; Salaries'!$M63,MIN('Team &amp; Salaries'!$N63,'Team &amp; Salaries'!$P63),IF(DI$6&gt;'Team &amp; Salaries'!$M63,IFERROR(MIN('Team &amp; Salaries'!$P63,IF(ISNUMBER(DD150),DD150,0)+'Team &amp; Salaries'!$N63),'Team &amp; Salaries'!$N63),0)),IF('Team &amp; Salaries'!$O63="Annually",IF(DI$6='Team &amp; Salaries'!$M63,MIN('Team &amp; Salaries'!$N63,'Team &amp; Salaries'!$P63),IF(DI$6&gt;'Team &amp; Salaries'!$M63,IFERROR(MIN('Team &amp; Salaries'!$P63,#REF!+'Team &amp; Salaries'!$N63),MIN('Team &amp; Salaries'!$N63,'Team &amp; Salaries'!$P63)),0))))))+IF($A150=Projections!$C$87,Revenue!DG$72,0)</f>
        <v>1</v>
      </c>
    </row>
    <row r="151" spans="1:113" customFormat="1" ht="16">
      <c r="A151" s="114" t="str">
        <f>'Team &amp; Salaries'!A64</f>
        <v>Customer Rep 3</v>
      </c>
      <c r="B151" s="114"/>
      <c r="C151" s="114"/>
      <c r="D151" s="285"/>
      <c r="E151" s="361" t="s">
        <v>193</v>
      </c>
      <c r="F151" s="286">
        <f>IF('Team &amp; Salaries'!$O64="Never",IF(F$6&gt;='Team &amp; Salaries'!$M64,MIN('Team &amp; Salaries'!$N64,'Team &amp; Salaries'!$P64),0),IF('Team &amp; Salaries'!$O64="Monthly",IF(F$6='Team &amp; Salaries'!$M64,MIN('Team &amp; Salaries'!$N64,'Team &amp; Salaries'!$P64),IF(F$6&gt;'Team &amp; Salaries'!$M64,MIN('Team &amp; Salaries'!$P64,E151+'Team &amp; Salaries'!$N64),0)),IF('Team &amp; Salaries'!$O64="Quarterly",IF(F$6='Team &amp; Salaries'!$M64,MIN('Team &amp; Salaries'!$N64,'Team &amp; Salaries'!$P64),IF(F$6&gt;'Team &amp; Salaries'!$M64,IFERROR(MIN('Team &amp; Salaries'!$P64,IF(ISNUMBER(A151),A151,0)+'Team &amp; Salaries'!$N64),'Team &amp; Salaries'!$N64),0)),IF('Team &amp; Salaries'!$O64="Annually",IF(F$6='Team &amp; Salaries'!$M64,MIN('Team &amp; Salaries'!$N64,'Team &amp; Salaries'!$P64),IF(F$6&gt;'Team &amp; Salaries'!$M64,IFERROR(MIN('Team &amp; Salaries'!$P64,#REF!+'Team &amp; Salaries'!$N64),MIN('Team &amp; Salaries'!$N64,'Team &amp; Salaries'!$P64)),0))))))+IF($A151=Projections!$C$87,Revenue!D$72,0)</f>
        <v>0</v>
      </c>
      <c r="G151" s="286">
        <f>IF('Team &amp; Salaries'!$O64="Never",IF(G$6&gt;='Team &amp; Salaries'!$M64,MIN('Team &amp; Salaries'!$N64,'Team &amp; Salaries'!$P64),0),IF('Team &amp; Salaries'!$O64="Monthly",IF(G$6='Team &amp; Salaries'!$M64,MIN('Team &amp; Salaries'!$N64,'Team &amp; Salaries'!$P64),IF(G$6&gt;'Team &amp; Salaries'!$M64,MIN('Team &amp; Salaries'!$P64,F151+'Team &amp; Salaries'!$N64),0)),IF('Team &amp; Salaries'!$O64="Quarterly",IF(G$6='Team &amp; Salaries'!$M64,MIN('Team &amp; Salaries'!$N64,'Team &amp; Salaries'!$P64),IF(G$6&gt;'Team &amp; Salaries'!$M64,IFERROR(MIN('Team &amp; Salaries'!$P64,IF(ISNUMBER(B151),B151,0)+'Team &amp; Salaries'!$N64),'Team &amp; Salaries'!$N64),0)),IF('Team &amp; Salaries'!$O64="Annually",IF(G$6='Team &amp; Salaries'!$M64,MIN('Team &amp; Salaries'!$N64,'Team &amp; Salaries'!$P64),IF(G$6&gt;'Team &amp; Salaries'!$M64,IFERROR(MIN('Team &amp; Salaries'!$P64,#REF!+'Team &amp; Salaries'!$N64),MIN('Team &amp; Salaries'!$N64,'Team &amp; Salaries'!$P64)),0))))))+IF($A151=Projections!$C$87,Revenue!E$72,0)</f>
        <v>0</v>
      </c>
      <c r="H151" s="286">
        <f>IF('Team &amp; Salaries'!$O64="Never",IF(H$6&gt;='Team &amp; Salaries'!$M64,MIN('Team &amp; Salaries'!$N64,'Team &amp; Salaries'!$P64),0),IF('Team &amp; Salaries'!$O64="Monthly",IF(H$6='Team &amp; Salaries'!$M64,MIN('Team &amp; Salaries'!$N64,'Team &amp; Salaries'!$P64),IF(H$6&gt;'Team &amp; Salaries'!$M64,MIN('Team &amp; Salaries'!$P64,G151+'Team &amp; Salaries'!$N64),0)),IF('Team &amp; Salaries'!$O64="Quarterly",IF(H$6='Team &amp; Salaries'!$M64,MIN('Team &amp; Salaries'!$N64,'Team &amp; Salaries'!$P64),IF(H$6&gt;'Team &amp; Salaries'!$M64,IFERROR(MIN('Team &amp; Salaries'!$P64,IF(ISNUMBER(C151),C151,0)+'Team &amp; Salaries'!$N64),'Team &amp; Salaries'!$N64),0)),IF('Team &amp; Salaries'!$O64="Annually",IF(H$6='Team &amp; Salaries'!$M64,MIN('Team &amp; Salaries'!$N64,'Team &amp; Salaries'!$P64),IF(H$6&gt;'Team &amp; Salaries'!$M64,IFERROR(MIN('Team &amp; Salaries'!$P64,#REF!+'Team &amp; Salaries'!$N64),MIN('Team &amp; Salaries'!$N64,'Team &amp; Salaries'!$P64)),0))))))+IF($A151=Projections!$C$87,Revenue!F$72,0)</f>
        <v>0</v>
      </c>
      <c r="I151" s="286">
        <f>IF('Team &amp; Salaries'!$O64="Never",IF(I$6&gt;='Team &amp; Salaries'!$M64,MIN('Team &amp; Salaries'!$N64,'Team &amp; Salaries'!$P64),0),IF('Team &amp; Salaries'!$O64="Monthly",IF(I$6='Team &amp; Salaries'!$M64,MIN('Team &amp; Salaries'!$N64,'Team &amp; Salaries'!$P64),IF(I$6&gt;'Team &amp; Salaries'!$M64,MIN('Team &amp; Salaries'!$P64,H151+'Team &amp; Salaries'!$N64),0)),IF('Team &amp; Salaries'!$O64="Quarterly",IF(I$6='Team &amp; Salaries'!$M64,MIN('Team &amp; Salaries'!$N64,'Team &amp; Salaries'!$P64),IF(I$6&gt;'Team &amp; Salaries'!$M64,IFERROR(MIN('Team &amp; Salaries'!$P64,IF(ISNUMBER(D151),D151,0)+'Team &amp; Salaries'!$N64),'Team &amp; Salaries'!$N64),0)),IF('Team &amp; Salaries'!$O64="Annually",IF(I$6='Team &amp; Salaries'!$M64,MIN('Team &amp; Salaries'!$N64,'Team &amp; Salaries'!$P64),IF(I$6&gt;'Team &amp; Salaries'!$M64,IFERROR(MIN('Team &amp; Salaries'!$P64,#REF!+'Team &amp; Salaries'!$N64),MIN('Team &amp; Salaries'!$N64,'Team &amp; Salaries'!$P64)),0))))))+IF($A151=Projections!$C$87,Revenue!G$72,0)</f>
        <v>0</v>
      </c>
      <c r="J151" s="286">
        <f>IF('Team &amp; Salaries'!$O64="Never",IF(J$6&gt;='Team &amp; Salaries'!$M64,MIN('Team &amp; Salaries'!$N64,'Team &amp; Salaries'!$P64),0),IF('Team &amp; Salaries'!$O64="Monthly",IF(J$6='Team &amp; Salaries'!$M64,MIN('Team &amp; Salaries'!$N64,'Team &amp; Salaries'!$P64),IF(J$6&gt;'Team &amp; Salaries'!$M64,MIN('Team &amp; Salaries'!$P64,I151+'Team &amp; Salaries'!$N64),0)),IF('Team &amp; Salaries'!$O64="Quarterly",IF(J$6='Team &amp; Salaries'!$M64,MIN('Team &amp; Salaries'!$N64,'Team &amp; Salaries'!$P64),IF(J$6&gt;'Team &amp; Salaries'!$M64,IFERROR(MIN('Team &amp; Salaries'!$P64,IF(ISNUMBER(E151),E151,0)+'Team &amp; Salaries'!$N64),'Team &amp; Salaries'!$N64),0)),IF('Team &amp; Salaries'!$O64="Annually",IF(J$6='Team &amp; Salaries'!$M64,MIN('Team &amp; Salaries'!$N64,'Team &amp; Salaries'!$P64),IF(J$6&gt;'Team &amp; Salaries'!$M64,IFERROR(MIN('Team &amp; Salaries'!$P64,#REF!+'Team &amp; Salaries'!$N64),MIN('Team &amp; Salaries'!$N64,'Team &amp; Salaries'!$P64)),0))))))+IF($A151=Projections!$C$87,Revenue!H$72,0)</f>
        <v>0</v>
      </c>
      <c r="K151" s="286">
        <f>IF('Team &amp; Salaries'!$O64="Never",IF(K$6&gt;='Team &amp; Salaries'!$M64,MIN('Team &amp; Salaries'!$N64,'Team &amp; Salaries'!$P64),0),IF('Team &amp; Salaries'!$O64="Monthly",IF(K$6='Team &amp; Salaries'!$M64,MIN('Team &amp; Salaries'!$N64,'Team &amp; Salaries'!$P64),IF(K$6&gt;'Team &amp; Salaries'!$M64,MIN('Team &amp; Salaries'!$P64,J151+'Team &amp; Salaries'!$N64),0)),IF('Team &amp; Salaries'!$O64="Quarterly",IF(K$6='Team &amp; Salaries'!$M64,MIN('Team &amp; Salaries'!$N64,'Team &amp; Salaries'!$P64),IF(K$6&gt;'Team &amp; Salaries'!$M64,IFERROR(MIN('Team &amp; Salaries'!$P64,IF(ISNUMBER(F151),F151,0)+'Team &amp; Salaries'!$N64),'Team &amp; Salaries'!$N64),0)),IF('Team &amp; Salaries'!$O64="Annually",IF(K$6='Team &amp; Salaries'!$M64,MIN('Team &amp; Salaries'!$N64,'Team &amp; Salaries'!$P64),IF(K$6&gt;'Team &amp; Salaries'!$M64,IFERROR(MIN('Team &amp; Salaries'!$P64,#REF!+'Team &amp; Salaries'!$N64),MIN('Team &amp; Salaries'!$N64,'Team &amp; Salaries'!$P64)),0))))))+IF($A151=Projections!$C$87,Revenue!I$72,0)</f>
        <v>0</v>
      </c>
      <c r="L151" s="286">
        <f>IF('Team &amp; Salaries'!$O64="Never",IF(L$6&gt;='Team &amp; Salaries'!$M64,MIN('Team &amp; Salaries'!$N64,'Team &amp; Salaries'!$P64),0),IF('Team &amp; Salaries'!$O64="Monthly",IF(L$6='Team &amp; Salaries'!$M64,MIN('Team &amp; Salaries'!$N64,'Team &amp; Salaries'!$P64),IF(L$6&gt;'Team &amp; Salaries'!$M64,MIN('Team &amp; Salaries'!$P64,K151+'Team &amp; Salaries'!$N64),0)),IF('Team &amp; Salaries'!$O64="Quarterly",IF(L$6='Team &amp; Salaries'!$M64,MIN('Team &amp; Salaries'!$N64,'Team &amp; Salaries'!$P64),IF(L$6&gt;'Team &amp; Salaries'!$M64,IFERROR(MIN('Team &amp; Salaries'!$P64,IF(ISNUMBER(G151),G151,0)+'Team &amp; Salaries'!$N64),'Team &amp; Salaries'!$N64),0)),IF('Team &amp; Salaries'!$O64="Annually",IF(L$6='Team &amp; Salaries'!$M64,MIN('Team &amp; Salaries'!$N64,'Team &amp; Salaries'!$P64),IF(L$6&gt;'Team &amp; Salaries'!$M64,IFERROR(MIN('Team &amp; Salaries'!$P64,#REF!+'Team &amp; Salaries'!$N64),MIN('Team &amp; Salaries'!$N64,'Team &amp; Salaries'!$P64)),0))))))+IF($A151=Projections!$C$87,Revenue!J$72,0)</f>
        <v>0</v>
      </c>
      <c r="M151" s="286">
        <f>IF('Team &amp; Salaries'!$O64="Never",IF(M$6&gt;='Team &amp; Salaries'!$M64,MIN('Team &amp; Salaries'!$N64,'Team &amp; Salaries'!$P64),0),IF('Team &amp; Salaries'!$O64="Monthly",IF(M$6='Team &amp; Salaries'!$M64,MIN('Team &amp; Salaries'!$N64,'Team &amp; Salaries'!$P64),IF(M$6&gt;'Team &amp; Salaries'!$M64,MIN('Team &amp; Salaries'!$P64,L151+'Team &amp; Salaries'!$N64),0)),IF('Team &amp; Salaries'!$O64="Quarterly",IF(M$6='Team &amp; Salaries'!$M64,MIN('Team &amp; Salaries'!$N64,'Team &amp; Salaries'!$P64),IF(M$6&gt;'Team &amp; Salaries'!$M64,IFERROR(MIN('Team &amp; Salaries'!$P64,IF(ISNUMBER(H151),H151,0)+'Team &amp; Salaries'!$N64),'Team &amp; Salaries'!$N64),0)),IF('Team &amp; Salaries'!$O64="Annually",IF(M$6='Team &amp; Salaries'!$M64,MIN('Team &amp; Salaries'!$N64,'Team &amp; Salaries'!$P64),IF(M$6&gt;'Team &amp; Salaries'!$M64,IFERROR(MIN('Team &amp; Salaries'!$P64,#REF!+'Team &amp; Salaries'!$N64),MIN('Team &amp; Salaries'!$N64,'Team &amp; Salaries'!$P64)),0))))))+IF($A151=Projections!$C$87,Revenue!K$72,0)</f>
        <v>0</v>
      </c>
      <c r="N151" s="286">
        <f>IF('Team &amp; Salaries'!$O64="Never",IF(N$6&gt;='Team &amp; Salaries'!$M64,MIN('Team &amp; Salaries'!$N64,'Team &amp; Salaries'!$P64),0),IF('Team &amp; Salaries'!$O64="Monthly",IF(N$6='Team &amp; Salaries'!$M64,MIN('Team &amp; Salaries'!$N64,'Team &amp; Salaries'!$P64),IF(N$6&gt;'Team &amp; Salaries'!$M64,MIN('Team &amp; Salaries'!$P64,M151+'Team &amp; Salaries'!$N64),0)),IF('Team &amp; Salaries'!$O64="Quarterly",IF(N$6='Team &amp; Salaries'!$M64,MIN('Team &amp; Salaries'!$N64,'Team &amp; Salaries'!$P64),IF(N$6&gt;'Team &amp; Salaries'!$M64,IFERROR(MIN('Team &amp; Salaries'!$P64,IF(ISNUMBER(I151),I151,0)+'Team &amp; Salaries'!$N64),'Team &amp; Salaries'!$N64),0)),IF('Team &amp; Salaries'!$O64="Annually",IF(N$6='Team &amp; Salaries'!$M64,MIN('Team &amp; Salaries'!$N64,'Team &amp; Salaries'!$P64),IF(N$6&gt;'Team &amp; Salaries'!$M64,IFERROR(MIN('Team &amp; Salaries'!$P64,#REF!+'Team &amp; Salaries'!$N64),MIN('Team &amp; Salaries'!$N64,'Team &amp; Salaries'!$P64)),0))))))+IF($A151=Projections!$C$87,Revenue!L$72,0)</f>
        <v>0</v>
      </c>
      <c r="O151" s="286">
        <f>IF('Team &amp; Salaries'!$O64="Never",IF(O$6&gt;='Team &amp; Salaries'!$M64,MIN('Team &amp; Salaries'!$N64,'Team &amp; Salaries'!$P64),0),IF('Team &amp; Salaries'!$O64="Monthly",IF(O$6='Team &amp; Salaries'!$M64,MIN('Team &amp; Salaries'!$N64,'Team &amp; Salaries'!$P64),IF(O$6&gt;'Team &amp; Salaries'!$M64,MIN('Team &amp; Salaries'!$P64,N151+'Team &amp; Salaries'!$N64),0)),IF('Team &amp; Salaries'!$O64="Quarterly",IF(O$6='Team &amp; Salaries'!$M64,MIN('Team &amp; Salaries'!$N64,'Team &amp; Salaries'!$P64),IF(O$6&gt;'Team &amp; Salaries'!$M64,IFERROR(MIN('Team &amp; Salaries'!$P64,IF(ISNUMBER(J151),J151,0)+'Team &amp; Salaries'!$N64),'Team &amp; Salaries'!$N64),0)),IF('Team &amp; Salaries'!$O64="Annually",IF(O$6='Team &amp; Salaries'!$M64,MIN('Team &amp; Salaries'!$N64,'Team &amp; Salaries'!$P64),IF(O$6&gt;'Team &amp; Salaries'!$M64,IFERROR(MIN('Team &amp; Salaries'!$P64,#REF!+'Team &amp; Salaries'!$N64),MIN('Team &amp; Salaries'!$N64,'Team &amp; Salaries'!$P64)),0))))))+IF($A151=Projections!$C$87,Revenue!M$72,0)</f>
        <v>0</v>
      </c>
      <c r="P151" s="286">
        <f>IF('Team &amp; Salaries'!$O64="Never",IF(P$6&gt;='Team &amp; Salaries'!$M64,MIN('Team &amp; Salaries'!$N64,'Team &amp; Salaries'!$P64),0),IF('Team &amp; Salaries'!$O64="Monthly",IF(P$6='Team &amp; Salaries'!$M64,MIN('Team &amp; Salaries'!$N64,'Team &amp; Salaries'!$P64),IF(P$6&gt;'Team &amp; Salaries'!$M64,MIN('Team &amp; Salaries'!$P64,O151+'Team &amp; Salaries'!$N64),0)),IF('Team &amp; Salaries'!$O64="Quarterly",IF(P$6='Team &amp; Salaries'!$M64,MIN('Team &amp; Salaries'!$N64,'Team &amp; Salaries'!$P64),IF(P$6&gt;'Team &amp; Salaries'!$M64,IFERROR(MIN('Team &amp; Salaries'!$P64,IF(ISNUMBER(K151),K151,0)+'Team &amp; Salaries'!$N64),'Team &amp; Salaries'!$N64),0)),IF('Team &amp; Salaries'!$O64="Annually",IF(P$6='Team &amp; Salaries'!$M64,MIN('Team &amp; Salaries'!$N64,'Team &amp; Salaries'!$P64),IF(P$6&gt;'Team &amp; Salaries'!$M64,IFERROR(MIN('Team &amp; Salaries'!$P64,#REF!+'Team &amp; Salaries'!$N64),MIN('Team &amp; Salaries'!$N64,'Team &amp; Salaries'!$P64)),0))))))+IF($A151=Projections!$C$87,Revenue!N$72,0)</f>
        <v>0</v>
      </c>
      <c r="Q151" s="286">
        <f>IF('Team &amp; Salaries'!$O64="Never",IF(Q$6&gt;='Team &amp; Salaries'!$M64,MIN('Team &amp; Salaries'!$N64,'Team &amp; Salaries'!$P64),0),IF('Team &amp; Salaries'!$O64="Monthly",IF(Q$6='Team &amp; Salaries'!$M64,MIN('Team &amp; Salaries'!$N64,'Team &amp; Salaries'!$P64),IF(Q$6&gt;'Team &amp; Salaries'!$M64,MIN('Team &amp; Salaries'!$P64,P151+'Team &amp; Salaries'!$N64),0)),IF('Team &amp; Salaries'!$O64="Quarterly",IF(Q$6='Team &amp; Salaries'!$M64,MIN('Team &amp; Salaries'!$N64,'Team &amp; Salaries'!$P64),IF(Q$6&gt;'Team &amp; Salaries'!$M64,IFERROR(MIN('Team &amp; Salaries'!$P64,IF(ISNUMBER(L151),L151,0)+'Team &amp; Salaries'!$N64),'Team &amp; Salaries'!$N64),0)),IF('Team &amp; Salaries'!$O64="Annually",IF(Q$6='Team &amp; Salaries'!$M64,MIN('Team &amp; Salaries'!$N64,'Team &amp; Salaries'!$P64),IF(Q$6&gt;'Team &amp; Salaries'!$M64,IFERROR(MIN('Team &amp; Salaries'!$P64,#REF!+'Team &amp; Salaries'!$N64),MIN('Team &amp; Salaries'!$N64,'Team &amp; Salaries'!$P64)),0))))))+IF($A151=Projections!$C$87,Revenue!O$72,0)</f>
        <v>0</v>
      </c>
      <c r="R151" s="286">
        <f>IF('Team &amp; Salaries'!$O64="Never",IF(R$6&gt;='Team &amp; Salaries'!$M64,MIN('Team &amp; Salaries'!$N64,'Team &amp; Salaries'!$P64),0),IF('Team &amp; Salaries'!$O64="Monthly",IF(R$6='Team &amp; Salaries'!$M64,MIN('Team &amp; Salaries'!$N64,'Team &amp; Salaries'!$P64),IF(R$6&gt;'Team &amp; Salaries'!$M64,MIN('Team &amp; Salaries'!$P64,Q151+'Team &amp; Salaries'!$N64),0)),IF('Team &amp; Salaries'!$O64="Quarterly",IF(R$6='Team &amp; Salaries'!$M64,MIN('Team &amp; Salaries'!$N64,'Team &amp; Salaries'!$P64),IF(R$6&gt;'Team &amp; Salaries'!$M64,IFERROR(MIN('Team &amp; Salaries'!$P64,IF(ISNUMBER(M151),M151,0)+'Team &amp; Salaries'!$N64),'Team &amp; Salaries'!$N64),0)),IF('Team &amp; Salaries'!$O64="Annually",IF(R$6='Team &amp; Salaries'!$M64,MIN('Team &amp; Salaries'!$N64,'Team &amp; Salaries'!$P64),IF(R$6&gt;'Team &amp; Salaries'!$M64,IFERROR(MIN('Team &amp; Salaries'!$P64,#REF!+'Team &amp; Salaries'!$N64),MIN('Team &amp; Salaries'!$N64,'Team &amp; Salaries'!$P64)),0))))))+IF($A151=Projections!$C$87,Revenue!P$72,0)</f>
        <v>0</v>
      </c>
      <c r="S151" s="286">
        <f>IF('Team &amp; Salaries'!$O64="Never",IF(S$6&gt;='Team &amp; Salaries'!$M64,MIN('Team &amp; Salaries'!$N64,'Team &amp; Salaries'!$P64),0),IF('Team &amp; Salaries'!$O64="Monthly",IF(S$6='Team &amp; Salaries'!$M64,MIN('Team &amp; Salaries'!$N64,'Team &amp; Salaries'!$P64),IF(S$6&gt;'Team &amp; Salaries'!$M64,MIN('Team &amp; Salaries'!$P64,R151+'Team &amp; Salaries'!$N64),0)),IF('Team &amp; Salaries'!$O64="Quarterly",IF(S$6='Team &amp; Salaries'!$M64,MIN('Team &amp; Salaries'!$N64,'Team &amp; Salaries'!$P64),IF(S$6&gt;'Team &amp; Salaries'!$M64,IFERROR(MIN('Team &amp; Salaries'!$P64,IF(ISNUMBER(N151),N151,0)+'Team &amp; Salaries'!$N64),'Team &amp; Salaries'!$N64),0)),IF('Team &amp; Salaries'!$O64="Annually",IF(S$6='Team &amp; Salaries'!$M64,MIN('Team &amp; Salaries'!$N64,'Team &amp; Salaries'!$P64),IF(S$6&gt;'Team &amp; Salaries'!$M64,IFERROR(MIN('Team &amp; Salaries'!$P64,#REF!+'Team &amp; Salaries'!$N64),MIN('Team &amp; Salaries'!$N64,'Team &amp; Salaries'!$P64)),0))))))+IF($A151=Projections!$C$87,Revenue!Q$72,0)</f>
        <v>0</v>
      </c>
      <c r="T151" s="286">
        <f>IF('Team &amp; Salaries'!$O64="Never",IF(T$6&gt;='Team &amp; Salaries'!$M64,MIN('Team &amp; Salaries'!$N64,'Team &amp; Salaries'!$P64),0),IF('Team &amp; Salaries'!$O64="Monthly",IF(T$6='Team &amp; Salaries'!$M64,MIN('Team &amp; Salaries'!$N64,'Team &amp; Salaries'!$P64),IF(T$6&gt;'Team &amp; Salaries'!$M64,MIN('Team &amp; Salaries'!$P64,S151+'Team &amp; Salaries'!$N64),0)),IF('Team &amp; Salaries'!$O64="Quarterly",IF(T$6='Team &amp; Salaries'!$M64,MIN('Team &amp; Salaries'!$N64,'Team &amp; Salaries'!$P64),IF(T$6&gt;'Team &amp; Salaries'!$M64,IFERROR(MIN('Team &amp; Salaries'!$P64,IF(ISNUMBER(O151),O151,0)+'Team &amp; Salaries'!$N64),'Team &amp; Salaries'!$N64),0)),IF('Team &amp; Salaries'!$O64="Annually",IF(T$6='Team &amp; Salaries'!$M64,MIN('Team &amp; Salaries'!$N64,'Team &amp; Salaries'!$P64),IF(T$6&gt;'Team &amp; Salaries'!$M64,IFERROR(MIN('Team &amp; Salaries'!$P64,#REF!+'Team &amp; Salaries'!$N64),MIN('Team &amp; Salaries'!$N64,'Team &amp; Salaries'!$P64)),0))))))+IF($A151=Projections!$C$87,Revenue!R$72,0)</f>
        <v>0</v>
      </c>
      <c r="U151" s="286">
        <f>IF('Team &amp; Salaries'!$O64="Never",IF(U$6&gt;='Team &amp; Salaries'!$M64,MIN('Team &amp; Salaries'!$N64,'Team &amp; Salaries'!$P64),0),IF('Team &amp; Salaries'!$O64="Monthly",IF(U$6='Team &amp; Salaries'!$M64,MIN('Team &amp; Salaries'!$N64,'Team &amp; Salaries'!$P64),IF(U$6&gt;'Team &amp; Salaries'!$M64,MIN('Team &amp; Salaries'!$P64,T151+'Team &amp; Salaries'!$N64),0)),IF('Team &amp; Salaries'!$O64="Quarterly",IF(U$6='Team &amp; Salaries'!$M64,MIN('Team &amp; Salaries'!$N64,'Team &amp; Salaries'!$P64),IF(U$6&gt;'Team &amp; Salaries'!$M64,IFERROR(MIN('Team &amp; Salaries'!$P64,IF(ISNUMBER(P151),P151,0)+'Team &amp; Salaries'!$N64),'Team &amp; Salaries'!$N64),0)),IF('Team &amp; Salaries'!$O64="Annually",IF(U$6='Team &amp; Salaries'!$M64,MIN('Team &amp; Salaries'!$N64,'Team &amp; Salaries'!$P64),IF(U$6&gt;'Team &amp; Salaries'!$M64,IFERROR(MIN('Team &amp; Salaries'!$P64,#REF!+'Team &amp; Salaries'!$N64),MIN('Team &amp; Salaries'!$N64,'Team &amp; Salaries'!$P64)),0))))))+IF($A151=Projections!$C$87,Revenue!S$72,0)</f>
        <v>0</v>
      </c>
      <c r="V151" s="286">
        <f>IF('Team &amp; Salaries'!$O64="Never",IF(V$6&gt;='Team &amp; Salaries'!$M64,MIN('Team &amp; Salaries'!$N64,'Team &amp; Salaries'!$P64),0),IF('Team &amp; Salaries'!$O64="Monthly",IF(V$6='Team &amp; Salaries'!$M64,MIN('Team &amp; Salaries'!$N64,'Team &amp; Salaries'!$P64),IF(V$6&gt;'Team &amp; Salaries'!$M64,MIN('Team &amp; Salaries'!$P64,U151+'Team &amp; Salaries'!$N64),0)),IF('Team &amp; Salaries'!$O64="Quarterly",IF(V$6='Team &amp; Salaries'!$M64,MIN('Team &amp; Salaries'!$N64,'Team &amp; Salaries'!$P64),IF(V$6&gt;'Team &amp; Salaries'!$M64,IFERROR(MIN('Team &amp; Salaries'!$P64,IF(ISNUMBER(Q151),Q151,0)+'Team &amp; Salaries'!$N64),'Team &amp; Salaries'!$N64),0)),IF('Team &amp; Salaries'!$O64="Annually",IF(V$6='Team &amp; Salaries'!$M64,MIN('Team &amp; Salaries'!$N64,'Team &amp; Salaries'!$P64),IF(V$6&gt;'Team &amp; Salaries'!$M64,IFERROR(MIN('Team &amp; Salaries'!$P64,#REF!+'Team &amp; Salaries'!$N64),MIN('Team &amp; Salaries'!$N64,'Team &amp; Salaries'!$P64)),0))))))+IF($A151=Projections!$C$87,Revenue!T$72,0)</f>
        <v>0</v>
      </c>
      <c r="W151" s="286">
        <f>IF('Team &amp; Salaries'!$O64="Never",IF(W$6&gt;='Team &amp; Salaries'!$M64,MIN('Team &amp; Salaries'!$N64,'Team &amp; Salaries'!$P64),0),IF('Team &amp; Salaries'!$O64="Monthly",IF(W$6='Team &amp; Salaries'!$M64,MIN('Team &amp; Salaries'!$N64,'Team &amp; Salaries'!$P64),IF(W$6&gt;'Team &amp; Salaries'!$M64,MIN('Team &amp; Salaries'!$P64,V151+'Team &amp; Salaries'!$N64),0)),IF('Team &amp; Salaries'!$O64="Quarterly",IF(W$6='Team &amp; Salaries'!$M64,MIN('Team &amp; Salaries'!$N64,'Team &amp; Salaries'!$P64),IF(W$6&gt;'Team &amp; Salaries'!$M64,IFERROR(MIN('Team &amp; Salaries'!$P64,IF(ISNUMBER(R151),R151,0)+'Team &amp; Salaries'!$N64),'Team &amp; Salaries'!$N64),0)),IF('Team &amp; Salaries'!$O64="Annually",IF(W$6='Team &amp; Salaries'!$M64,MIN('Team &amp; Salaries'!$N64,'Team &amp; Salaries'!$P64),IF(W$6&gt;'Team &amp; Salaries'!$M64,IFERROR(MIN('Team &amp; Salaries'!$P64,#REF!+'Team &amp; Salaries'!$N64),MIN('Team &amp; Salaries'!$N64,'Team &amp; Salaries'!$P64)),0))))))+IF($A151=Projections!$C$87,Revenue!U$72,0)</f>
        <v>0</v>
      </c>
      <c r="X151" s="286">
        <f>IF('Team &amp; Salaries'!$O64="Never",IF(X$6&gt;='Team &amp; Salaries'!$M64,MIN('Team &amp; Salaries'!$N64,'Team &amp; Salaries'!$P64),0),IF('Team &amp; Salaries'!$O64="Monthly",IF(X$6='Team &amp; Salaries'!$M64,MIN('Team &amp; Salaries'!$N64,'Team &amp; Salaries'!$P64),IF(X$6&gt;'Team &amp; Salaries'!$M64,MIN('Team &amp; Salaries'!$P64,W151+'Team &amp; Salaries'!$N64),0)),IF('Team &amp; Salaries'!$O64="Quarterly",IF(X$6='Team &amp; Salaries'!$M64,MIN('Team &amp; Salaries'!$N64,'Team &amp; Salaries'!$P64),IF(X$6&gt;'Team &amp; Salaries'!$M64,IFERROR(MIN('Team &amp; Salaries'!$P64,IF(ISNUMBER(S151),S151,0)+'Team &amp; Salaries'!$N64),'Team &amp; Salaries'!$N64),0)),IF('Team &amp; Salaries'!$O64="Annually",IF(X$6='Team &amp; Salaries'!$M64,MIN('Team &amp; Salaries'!$N64,'Team &amp; Salaries'!$P64),IF(X$6&gt;'Team &amp; Salaries'!$M64,IFERROR(MIN('Team &amp; Salaries'!$P64,#REF!+'Team &amp; Salaries'!$N64),MIN('Team &amp; Salaries'!$N64,'Team &amp; Salaries'!$P64)),0))))))+IF($A151=Projections!$C$87,Revenue!V$72,0)</f>
        <v>0</v>
      </c>
      <c r="Y151" s="286">
        <f>IF('Team &amp; Salaries'!$O64="Never",IF(Y$6&gt;='Team &amp; Salaries'!$M64,MIN('Team &amp; Salaries'!$N64,'Team &amp; Salaries'!$P64),0),IF('Team &amp; Salaries'!$O64="Monthly",IF(Y$6='Team &amp; Salaries'!$M64,MIN('Team &amp; Salaries'!$N64,'Team &amp; Salaries'!$P64),IF(Y$6&gt;'Team &amp; Salaries'!$M64,MIN('Team &amp; Salaries'!$P64,X151+'Team &amp; Salaries'!$N64),0)),IF('Team &amp; Salaries'!$O64="Quarterly",IF(Y$6='Team &amp; Salaries'!$M64,MIN('Team &amp; Salaries'!$N64,'Team &amp; Salaries'!$P64),IF(Y$6&gt;'Team &amp; Salaries'!$M64,IFERROR(MIN('Team &amp; Salaries'!$P64,IF(ISNUMBER(T151),T151,0)+'Team &amp; Salaries'!$N64),'Team &amp; Salaries'!$N64),0)),IF('Team &amp; Salaries'!$O64="Annually",IF(Y$6='Team &amp; Salaries'!$M64,MIN('Team &amp; Salaries'!$N64,'Team &amp; Salaries'!$P64),IF(Y$6&gt;'Team &amp; Salaries'!$M64,IFERROR(MIN('Team &amp; Salaries'!$P64,#REF!+'Team &amp; Salaries'!$N64),MIN('Team &amp; Salaries'!$N64,'Team &amp; Salaries'!$P64)),0))))))+IF($A151=Projections!$C$87,Revenue!W$72,0)</f>
        <v>0</v>
      </c>
      <c r="Z151" s="286">
        <f>IF('Team &amp; Salaries'!$O64="Never",IF(Z$6&gt;='Team &amp; Salaries'!$M64,MIN('Team &amp; Salaries'!$N64,'Team &amp; Salaries'!$P64),0),IF('Team &amp; Salaries'!$O64="Monthly",IF(Z$6='Team &amp; Salaries'!$M64,MIN('Team &amp; Salaries'!$N64,'Team &amp; Salaries'!$P64),IF(Z$6&gt;'Team &amp; Salaries'!$M64,MIN('Team &amp; Salaries'!$P64,Y151+'Team &amp; Salaries'!$N64),0)),IF('Team &amp; Salaries'!$O64="Quarterly",IF(Z$6='Team &amp; Salaries'!$M64,MIN('Team &amp; Salaries'!$N64,'Team &amp; Salaries'!$P64),IF(Z$6&gt;'Team &amp; Salaries'!$M64,IFERROR(MIN('Team &amp; Salaries'!$P64,IF(ISNUMBER(U151),U151,0)+'Team &amp; Salaries'!$N64),'Team &amp; Salaries'!$N64),0)),IF('Team &amp; Salaries'!$O64="Annually",IF(Z$6='Team &amp; Salaries'!$M64,MIN('Team &amp; Salaries'!$N64,'Team &amp; Salaries'!$P64),IF(Z$6&gt;'Team &amp; Salaries'!$M64,IFERROR(MIN('Team &amp; Salaries'!$P64,#REF!+'Team &amp; Salaries'!$N64),MIN('Team &amp; Salaries'!$N64,'Team &amp; Salaries'!$P64)),0))))))+IF($A151=Projections!$C$87,Revenue!X$72,0)</f>
        <v>0</v>
      </c>
      <c r="AA151" s="286">
        <f>IF('Team &amp; Salaries'!$O64="Never",IF(AA$6&gt;='Team &amp; Salaries'!$M64,MIN('Team &amp; Salaries'!$N64,'Team &amp; Salaries'!$P64),0),IF('Team &amp; Salaries'!$O64="Monthly",IF(AA$6='Team &amp; Salaries'!$M64,MIN('Team &amp; Salaries'!$N64,'Team &amp; Salaries'!$P64),IF(AA$6&gt;'Team &amp; Salaries'!$M64,MIN('Team &amp; Salaries'!$P64,Z151+'Team &amp; Salaries'!$N64),0)),IF('Team &amp; Salaries'!$O64="Quarterly",IF(AA$6='Team &amp; Salaries'!$M64,MIN('Team &amp; Salaries'!$N64,'Team &amp; Salaries'!$P64),IF(AA$6&gt;'Team &amp; Salaries'!$M64,IFERROR(MIN('Team &amp; Salaries'!$P64,IF(ISNUMBER(V151),V151,0)+'Team &amp; Salaries'!$N64),'Team &amp; Salaries'!$N64),0)),IF('Team &amp; Salaries'!$O64="Annually",IF(AA$6='Team &amp; Salaries'!$M64,MIN('Team &amp; Salaries'!$N64,'Team &amp; Salaries'!$P64),IF(AA$6&gt;'Team &amp; Salaries'!$M64,IFERROR(MIN('Team &amp; Salaries'!$P64,#REF!+'Team &amp; Salaries'!$N64),MIN('Team &amp; Salaries'!$N64,'Team &amp; Salaries'!$P64)),0))))))+IF($A151=Projections!$C$87,Revenue!Y$72,0)</f>
        <v>0</v>
      </c>
      <c r="AB151" s="286">
        <f>IF('Team &amp; Salaries'!$O64="Never",IF(AB$6&gt;='Team &amp; Salaries'!$M64,MIN('Team &amp; Salaries'!$N64,'Team &amp; Salaries'!$P64),0),IF('Team &amp; Salaries'!$O64="Monthly",IF(AB$6='Team &amp; Salaries'!$M64,MIN('Team &amp; Salaries'!$N64,'Team &amp; Salaries'!$P64),IF(AB$6&gt;'Team &amp; Salaries'!$M64,MIN('Team &amp; Salaries'!$P64,AA151+'Team &amp; Salaries'!$N64),0)),IF('Team &amp; Salaries'!$O64="Quarterly",IF(AB$6='Team &amp; Salaries'!$M64,MIN('Team &amp; Salaries'!$N64,'Team &amp; Salaries'!$P64),IF(AB$6&gt;'Team &amp; Salaries'!$M64,IFERROR(MIN('Team &amp; Salaries'!$P64,IF(ISNUMBER(W151),W151,0)+'Team &amp; Salaries'!$N64),'Team &amp; Salaries'!$N64),0)),IF('Team &amp; Salaries'!$O64="Annually",IF(AB$6='Team &amp; Salaries'!$M64,MIN('Team &amp; Salaries'!$N64,'Team &amp; Salaries'!$P64),IF(AB$6&gt;'Team &amp; Salaries'!$M64,IFERROR(MIN('Team &amp; Salaries'!$P64,#REF!+'Team &amp; Salaries'!$N64),MIN('Team &amp; Salaries'!$N64,'Team &amp; Salaries'!$P64)),0))))))+IF($A151=Projections!$C$87,Revenue!Z$72,0)</f>
        <v>0</v>
      </c>
      <c r="AC151" s="286">
        <f>IF('Team &amp; Salaries'!$O64="Never",IF(AC$6&gt;='Team &amp; Salaries'!$M64,MIN('Team &amp; Salaries'!$N64,'Team &amp; Salaries'!$P64),0),IF('Team &amp; Salaries'!$O64="Monthly",IF(AC$6='Team &amp; Salaries'!$M64,MIN('Team &amp; Salaries'!$N64,'Team &amp; Salaries'!$P64),IF(AC$6&gt;'Team &amp; Salaries'!$M64,MIN('Team &amp; Salaries'!$P64,AB151+'Team &amp; Salaries'!$N64),0)),IF('Team &amp; Salaries'!$O64="Quarterly",IF(AC$6='Team &amp; Salaries'!$M64,MIN('Team &amp; Salaries'!$N64,'Team &amp; Salaries'!$P64),IF(AC$6&gt;'Team &amp; Salaries'!$M64,IFERROR(MIN('Team &amp; Salaries'!$P64,IF(ISNUMBER(X151),X151,0)+'Team &amp; Salaries'!$N64),'Team &amp; Salaries'!$N64),0)),IF('Team &amp; Salaries'!$O64="Annually",IF(AC$6='Team &amp; Salaries'!$M64,MIN('Team &amp; Salaries'!$N64,'Team &amp; Salaries'!$P64),IF(AC$6&gt;'Team &amp; Salaries'!$M64,IFERROR(MIN('Team &amp; Salaries'!$P64,#REF!+'Team &amp; Salaries'!$N64),MIN('Team &amp; Salaries'!$N64,'Team &amp; Salaries'!$P64)),0))))))+IF($A151=Projections!$C$87,Revenue!AA$72,0)</f>
        <v>0</v>
      </c>
      <c r="AD151" s="286">
        <f>IF('Team &amp; Salaries'!$O64="Never",IF(AD$6&gt;='Team &amp; Salaries'!$M64,MIN('Team &amp; Salaries'!$N64,'Team &amp; Salaries'!$P64),0),IF('Team &amp; Salaries'!$O64="Monthly",IF(AD$6='Team &amp; Salaries'!$M64,MIN('Team &amp; Salaries'!$N64,'Team &amp; Salaries'!$P64),IF(AD$6&gt;'Team &amp; Salaries'!$M64,MIN('Team &amp; Salaries'!$P64,AC151+'Team &amp; Salaries'!$N64),0)),IF('Team &amp; Salaries'!$O64="Quarterly",IF(AD$6='Team &amp; Salaries'!$M64,MIN('Team &amp; Salaries'!$N64,'Team &amp; Salaries'!$P64),IF(AD$6&gt;'Team &amp; Salaries'!$M64,IFERROR(MIN('Team &amp; Salaries'!$P64,IF(ISNUMBER(Y151),Y151,0)+'Team &amp; Salaries'!$N64),'Team &amp; Salaries'!$N64),0)),IF('Team &amp; Salaries'!$O64="Annually",IF(AD$6='Team &amp; Salaries'!$M64,MIN('Team &amp; Salaries'!$N64,'Team &amp; Salaries'!$P64),IF(AD$6&gt;'Team &amp; Salaries'!$M64,IFERROR(MIN('Team &amp; Salaries'!$P64,#REF!+'Team &amp; Salaries'!$N64),MIN('Team &amp; Salaries'!$N64,'Team &amp; Salaries'!$P64)),0))))))+IF($A151=Projections!$C$87,Revenue!AB$72,0)</f>
        <v>0</v>
      </c>
      <c r="AE151" s="286">
        <f>IF('Team &amp; Salaries'!$O64="Never",IF(AE$6&gt;='Team &amp; Salaries'!$M64,MIN('Team &amp; Salaries'!$N64,'Team &amp; Salaries'!$P64),0),IF('Team &amp; Salaries'!$O64="Monthly",IF(AE$6='Team &amp; Salaries'!$M64,MIN('Team &amp; Salaries'!$N64,'Team &amp; Salaries'!$P64),IF(AE$6&gt;'Team &amp; Salaries'!$M64,MIN('Team &amp; Salaries'!$P64,AD151+'Team &amp; Salaries'!$N64),0)),IF('Team &amp; Salaries'!$O64="Quarterly",IF(AE$6='Team &amp; Salaries'!$M64,MIN('Team &amp; Salaries'!$N64,'Team &amp; Salaries'!$P64),IF(AE$6&gt;'Team &amp; Salaries'!$M64,IFERROR(MIN('Team &amp; Salaries'!$P64,IF(ISNUMBER(Z151),Z151,0)+'Team &amp; Salaries'!$N64),'Team &amp; Salaries'!$N64),0)),IF('Team &amp; Salaries'!$O64="Annually",IF(AE$6='Team &amp; Salaries'!$M64,MIN('Team &amp; Salaries'!$N64,'Team &amp; Salaries'!$P64),IF(AE$6&gt;'Team &amp; Salaries'!$M64,IFERROR(MIN('Team &amp; Salaries'!$P64,#REF!+'Team &amp; Salaries'!$N64),MIN('Team &amp; Salaries'!$N64,'Team &amp; Salaries'!$P64)),0))))))+IF($A151=Projections!$C$87,Revenue!AC$72,0)</f>
        <v>0</v>
      </c>
      <c r="AF151" s="286">
        <f>IF('Team &amp; Salaries'!$O64="Never",IF(AF$6&gt;='Team &amp; Salaries'!$M64,MIN('Team &amp; Salaries'!$N64,'Team &amp; Salaries'!$P64),0),IF('Team &amp; Salaries'!$O64="Monthly",IF(AF$6='Team &amp; Salaries'!$M64,MIN('Team &amp; Salaries'!$N64,'Team &amp; Salaries'!$P64),IF(AF$6&gt;'Team &amp; Salaries'!$M64,MIN('Team &amp; Salaries'!$P64,AE151+'Team &amp; Salaries'!$N64),0)),IF('Team &amp; Salaries'!$O64="Quarterly",IF(AF$6='Team &amp; Salaries'!$M64,MIN('Team &amp; Salaries'!$N64,'Team &amp; Salaries'!$P64),IF(AF$6&gt;'Team &amp; Salaries'!$M64,IFERROR(MIN('Team &amp; Salaries'!$P64,IF(ISNUMBER(AA151),AA151,0)+'Team &amp; Salaries'!$N64),'Team &amp; Salaries'!$N64),0)),IF('Team &amp; Salaries'!$O64="Annually",IF(AF$6='Team &amp; Salaries'!$M64,MIN('Team &amp; Salaries'!$N64,'Team &amp; Salaries'!$P64),IF(AF$6&gt;'Team &amp; Salaries'!$M64,IFERROR(MIN('Team &amp; Salaries'!$P64,#REF!+'Team &amp; Salaries'!$N64),MIN('Team &amp; Salaries'!$N64,'Team &amp; Salaries'!$P64)),0))))))+IF($A151=Projections!$C$87,Revenue!AD$72,0)</f>
        <v>0</v>
      </c>
      <c r="AG151" s="286">
        <f>IF('Team &amp; Salaries'!$O64="Never",IF(AG$6&gt;='Team &amp; Salaries'!$M64,MIN('Team &amp; Salaries'!$N64,'Team &amp; Salaries'!$P64),0),IF('Team &amp; Salaries'!$O64="Monthly",IF(AG$6='Team &amp; Salaries'!$M64,MIN('Team &amp; Salaries'!$N64,'Team &amp; Salaries'!$P64),IF(AG$6&gt;'Team &amp; Salaries'!$M64,MIN('Team &amp; Salaries'!$P64,AF151+'Team &amp; Salaries'!$N64),0)),IF('Team &amp; Salaries'!$O64="Quarterly",IF(AG$6='Team &amp; Salaries'!$M64,MIN('Team &amp; Salaries'!$N64,'Team &amp; Salaries'!$P64),IF(AG$6&gt;'Team &amp; Salaries'!$M64,IFERROR(MIN('Team &amp; Salaries'!$P64,IF(ISNUMBER(AB151),AB151,0)+'Team &amp; Salaries'!$N64),'Team &amp; Salaries'!$N64),0)),IF('Team &amp; Salaries'!$O64="Annually",IF(AG$6='Team &amp; Salaries'!$M64,MIN('Team &amp; Salaries'!$N64,'Team &amp; Salaries'!$P64),IF(AG$6&gt;'Team &amp; Salaries'!$M64,IFERROR(MIN('Team &amp; Salaries'!$P64,#REF!+'Team &amp; Salaries'!$N64),MIN('Team &amp; Salaries'!$N64,'Team &amp; Salaries'!$P64)),0))))))+IF($A151=Projections!$C$87,Revenue!AE$72,0)</f>
        <v>0</v>
      </c>
      <c r="AH151" s="286">
        <f>IF('Team &amp; Salaries'!$O64="Never",IF(AH$6&gt;='Team &amp; Salaries'!$M64,MIN('Team &amp; Salaries'!$N64,'Team &amp; Salaries'!$P64),0),IF('Team &amp; Salaries'!$O64="Monthly",IF(AH$6='Team &amp; Salaries'!$M64,MIN('Team &amp; Salaries'!$N64,'Team &amp; Salaries'!$P64),IF(AH$6&gt;'Team &amp; Salaries'!$M64,MIN('Team &amp; Salaries'!$P64,AG151+'Team &amp; Salaries'!$N64),0)),IF('Team &amp; Salaries'!$O64="Quarterly",IF(AH$6='Team &amp; Salaries'!$M64,MIN('Team &amp; Salaries'!$N64,'Team &amp; Salaries'!$P64),IF(AH$6&gt;'Team &amp; Salaries'!$M64,IFERROR(MIN('Team &amp; Salaries'!$P64,IF(ISNUMBER(AC151),AC151,0)+'Team &amp; Salaries'!$N64),'Team &amp; Salaries'!$N64),0)),IF('Team &amp; Salaries'!$O64="Annually",IF(AH$6='Team &amp; Salaries'!$M64,MIN('Team &amp; Salaries'!$N64,'Team &amp; Salaries'!$P64),IF(AH$6&gt;'Team &amp; Salaries'!$M64,IFERROR(MIN('Team &amp; Salaries'!$P64,#REF!+'Team &amp; Salaries'!$N64),MIN('Team &amp; Salaries'!$N64,'Team &amp; Salaries'!$P64)),0))))))+IF($A151=Projections!$C$87,Revenue!AF$72,0)</f>
        <v>0</v>
      </c>
      <c r="AI151" s="286">
        <f>IF('Team &amp; Salaries'!$O64="Never",IF(AI$6&gt;='Team &amp; Salaries'!$M64,MIN('Team &amp; Salaries'!$N64,'Team &amp; Salaries'!$P64),0),IF('Team &amp; Salaries'!$O64="Monthly",IF(AI$6='Team &amp; Salaries'!$M64,MIN('Team &amp; Salaries'!$N64,'Team &amp; Salaries'!$P64),IF(AI$6&gt;'Team &amp; Salaries'!$M64,MIN('Team &amp; Salaries'!$P64,AH151+'Team &amp; Salaries'!$N64),0)),IF('Team &amp; Salaries'!$O64="Quarterly",IF(AI$6='Team &amp; Salaries'!$M64,MIN('Team &amp; Salaries'!$N64,'Team &amp; Salaries'!$P64),IF(AI$6&gt;'Team &amp; Salaries'!$M64,IFERROR(MIN('Team &amp; Salaries'!$P64,IF(ISNUMBER(AD151),AD151,0)+'Team &amp; Salaries'!$N64),'Team &amp; Salaries'!$N64),0)),IF('Team &amp; Salaries'!$O64="Annually",IF(AI$6='Team &amp; Salaries'!$M64,MIN('Team &amp; Salaries'!$N64,'Team &amp; Salaries'!$P64),IF(AI$6&gt;'Team &amp; Salaries'!$M64,IFERROR(MIN('Team &amp; Salaries'!$P64,#REF!+'Team &amp; Salaries'!$N64),MIN('Team &amp; Salaries'!$N64,'Team &amp; Salaries'!$P64)),0))))))+IF($A151=Projections!$C$87,Revenue!AG$72,0)</f>
        <v>0</v>
      </c>
      <c r="AJ151" s="286">
        <f>IF('Team &amp; Salaries'!$O64="Never",IF(AJ$6&gt;='Team &amp; Salaries'!$M64,MIN('Team &amp; Salaries'!$N64,'Team &amp; Salaries'!$P64),0),IF('Team &amp; Salaries'!$O64="Monthly",IF(AJ$6='Team &amp; Salaries'!$M64,MIN('Team &amp; Salaries'!$N64,'Team &amp; Salaries'!$P64),IF(AJ$6&gt;'Team &amp; Salaries'!$M64,MIN('Team &amp; Salaries'!$P64,AI151+'Team &amp; Salaries'!$N64),0)),IF('Team &amp; Salaries'!$O64="Quarterly",IF(AJ$6='Team &amp; Salaries'!$M64,MIN('Team &amp; Salaries'!$N64,'Team &amp; Salaries'!$P64),IF(AJ$6&gt;'Team &amp; Salaries'!$M64,IFERROR(MIN('Team &amp; Salaries'!$P64,IF(ISNUMBER(AE151),AE151,0)+'Team &amp; Salaries'!$N64),'Team &amp; Salaries'!$N64),0)),IF('Team &amp; Salaries'!$O64="Annually",IF(AJ$6='Team &amp; Salaries'!$M64,MIN('Team &amp; Salaries'!$N64,'Team &amp; Salaries'!$P64),IF(AJ$6&gt;'Team &amp; Salaries'!$M64,IFERROR(MIN('Team &amp; Salaries'!$P64,#REF!+'Team &amp; Salaries'!$N64),MIN('Team &amp; Salaries'!$N64,'Team &amp; Salaries'!$P64)),0))))))+IF($A151=Projections!$C$87,Revenue!AH$72,0)</f>
        <v>0</v>
      </c>
      <c r="AK151" s="286">
        <f>IF('Team &amp; Salaries'!$O64="Never",IF(AK$6&gt;='Team &amp; Salaries'!$M64,MIN('Team &amp; Salaries'!$N64,'Team &amp; Salaries'!$P64),0),IF('Team &amp; Salaries'!$O64="Monthly",IF(AK$6='Team &amp; Salaries'!$M64,MIN('Team &amp; Salaries'!$N64,'Team &amp; Salaries'!$P64),IF(AK$6&gt;'Team &amp; Salaries'!$M64,MIN('Team &amp; Salaries'!$P64,AJ151+'Team &amp; Salaries'!$N64),0)),IF('Team &amp; Salaries'!$O64="Quarterly",IF(AK$6='Team &amp; Salaries'!$M64,MIN('Team &amp; Salaries'!$N64,'Team &amp; Salaries'!$P64),IF(AK$6&gt;'Team &amp; Salaries'!$M64,IFERROR(MIN('Team &amp; Salaries'!$P64,IF(ISNUMBER(AF151),AF151,0)+'Team &amp; Salaries'!$N64),'Team &amp; Salaries'!$N64),0)),IF('Team &amp; Salaries'!$O64="Annually",IF(AK$6='Team &amp; Salaries'!$M64,MIN('Team &amp; Salaries'!$N64,'Team &amp; Salaries'!$P64),IF(AK$6&gt;'Team &amp; Salaries'!$M64,IFERROR(MIN('Team &amp; Salaries'!$P64,#REF!+'Team &amp; Salaries'!$N64),MIN('Team &amp; Salaries'!$N64,'Team &amp; Salaries'!$P64)),0))))))+IF($A151=Projections!$C$87,Revenue!AI$72,0)</f>
        <v>0</v>
      </c>
      <c r="AL151" s="286">
        <f>IF('Team &amp; Salaries'!$O64="Never",IF(AL$6&gt;='Team &amp; Salaries'!$M64,MIN('Team &amp; Salaries'!$N64,'Team &amp; Salaries'!$P64),0),IF('Team &amp; Salaries'!$O64="Monthly",IF(AL$6='Team &amp; Salaries'!$M64,MIN('Team &amp; Salaries'!$N64,'Team &amp; Salaries'!$P64),IF(AL$6&gt;'Team &amp; Salaries'!$M64,MIN('Team &amp; Salaries'!$P64,AK151+'Team &amp; Salaries'!$N64),0)),IF('Team &amp; Salaries'!$O64="Quarterly",IF(AL$6='Team &amp; Salaries'!$M64,MIN('Team &amp; Salaries'!$N64,'Team &amp; Salaries'!$P64),IF(AL$6&gt;'Team &amp; Salaries'!$M64,IFERROR(MIN('Team &amp; Salaries'!$P64,IF(ISNUMBER(AG151),AG151,0)+'Team &amp; Salaries'!$N64),'Team &amp; Salaries'!$N64),0)),IF('Team &amp; Salaries'!$O64="Annually",IF(AL$6='Team &amp; Salaries'!$M64,MIN('Team &amp; Salaries'!$N64,'Team &amp; Salaries'!$P64),IF(AL$6&gt;'Team &amp; Salaries'!$M64,IFERROR(MIN('Team &amp; Salaries'!$P64,#REF!+'Team &amp; Salaries'!$N64),MIN('Team &amp; Salaries'!$N64,'Team &amp; Salaries'!$P64)),0))))))+IF($A151=Projections!$C$87,Revenue!AJ$72,0)</f>
        <v>0</v>
      </c>
      <c r="AM151" s="286">
        <f>IF('Team &amp; Salaries'!$O64="Never",IF(AM$6&gt;='Team &amp; Salaries'!$M64,MIN('Team &amp; Salaries'!$N64,'Team &amp; Salaries'!$P64),0),IF('Team &amp; Salaries'!$O64="Monthly",IF(AM$6='Team &amp; Salaries'!$M64,MIN('Team &amp; Salaries'!$N64,'Team &amp; Salaries'!$P64),IF(AM$6&gt;'Team &amp; Salaries'!$M64,MIN('Team &amp; Salaries'!$P64,AL151+'Team &amp; Salaries'!$N64),0)),IF('Team &amp; Salaries'!$O64="Quarterly",IF(AM$6='Team &amp; Salaries'!$M64,MIN('Team &amp; Salaries'!$N64,'Team &amp; Salaries'!$P64),IF(AM$6&gt;'Team &amp; Salaries'!$M64,IFERROR(MIN('Team &amp; Salaries'!$P64,IF(ISNUMBER(AH151),AH151,0)+'Team &amp; Salaries'!$N64),'Team &amp; Salaries'!$N64),0)),IF('Team &amp; Salaries'!$O64="Annually",IF(AM$6='Team &amp; Salaries'!$M64,MIN('Team &amp; Salaries'!$N64,'Team &amp; Salaries'!$P64),IF(AM$6&gt;'Team &amp; Salaries'!$M64,IFERROR(MIN('Team &amp; Salaries'!$P64,#REF!+'Team &amp; Salaries'!$N64),MIN('Team &amp; Salaries'!$N64,'Team &amp; Salaries'!$P64)),0))))))+IF($A151=Projections!$C$87,Revenue!AK$72,0)</f>
        <v>0</v>
      </c>
      <c r="AN151" s="286">
        <f>IF('Team &amp; Salaries'!$O64="Never",IF(AN$6&gt;='Team &amp; Salaries'!$M64,MIN('Team &amp; Salaries'!$N64,'Team &amp; Salaries'!$P64),0),IF('Team &amp; Salaries'!$O64="Monthly",IF(AN$6='Team &amp; Salaries'!$M64,MIN('Team &amp; Salaries'!$N64,'Team &amp; Salaries'!$P64),IF(AN$6&gt;'Team &amp; Salaries'!$M64,MIN('Team &amp; Salaries'!$P64,AM151+'Team &amp; Salaries'!$N64),0)),IF('Team &amp; Salaries'!$O64="Quarterly",IF(AN$6='Team &amp; Salaries'!$M64,MIN('Team &amp; Salaries'!$N64,'Team &amp; Salaries'!$P64),IF(AN$6&gt;'Team &amp; Salaries'!$M64,IFERROR(MIN('Team &amp; Salaries'!$P64,IF(ISNUMBER(AI151),AI151,0)+'Team &amp; Salaries'!$N64),'Team &amp; Salaries'!$N64),0)),IF('Team &amp; Salaries'!$O64="Annually",IF(AN$6='Team &amp; Salaries'!$M64,MIN('Team &amp; Salaries'!$N64,'Team &amp; Salaries'!$P64),IF(AN$6&gt;'Team &amp; Salaries'!$M64,IFERROR(MIN('Team &amp; Salaries'!$P64,#REF!+'Team &amp; Salaries'!$N64),MIN('Team &amp; Salaries'!$N64,'Team &amp; Salaries'!$P64)),0))))))+IF($A151=Projections!$C$87,Revenue!AL$72,0)</f>
        <v>0</v>
      </c>
      <c r="AO151" s="286">
        <f>IF('Team &amp; Salaries'!$O64="Never",IF(AO$6&gt;='Team &amp; Salaries'!$M64,MIN('Team &amp; Salaries'!$N64,'Team &amp; Salaries'!$P64),0),IF('Team &amp; Salaries'!$O64="Monthly",IF(AO$6='Team &amp; Salaries'!$M64,MIN('Team &amp; Salaries'!$N64,'Team &amp; Salaries'!$P64),IF(AO$6&gt;'Team &amp; Salaries'!$M64,MIN('Team &amp; Salaries'!$P64,AN151+'Team &amp; Salaries'!$N64),0)),IF('Team &amp; Salaries'!$O64="Quarterly",IF(AO$6='Team &amp; Salaries'!$M64,MIN('Team &amp; Salaries'!$N64,'Team &amp; Salaries'!$P64),IF(AO$6&gt;'Team &amp; Salaries'!$M64,IFERROR(MIN('Team &amp; Salaries'!$P64,IF(ISNUMBER(AJ151),AJ151,0)+'Team &amp; Salaries'!$N64),'Team &amp; Salaries'!$N64),0)),IF('Team &amp; Salaries'!$O64="Annually",IF(AO$6='Team &amp; Salaries'!$M64,MIN('Team &amp; Salaries'!$N64,'Team &amp; Salaries'!$P64),IF(AO$6&gt;'Team &amp; Salaries'!$M64,IFERROR(MIN('Team &amp; Salaries'!$P64,#REF!+'Team &amp; Salaries'!$N64),MIN('Team &amp; Salaries'!$N64,'Team &amp; Salaries'!$P64)),0))))))+IF($A151=Projections!$C$87,Revenue!AM$72,0)</f>
        <v>0</v>
      </c>
      <c r="AP151" s="286">
        <f>IF('Team &amp; Salaries'!$O64="Never",IF(AP$6&gt;='Team &amp; Salaries'!$M64,MIN('Team &amp; Salaries'!$N64,'Team &amp; Salaries'!$P64),0),IF('Team &amp; Salaries'!$O64="Monthly",IF(AP$6='Team &amp; Salaries'!$M64,MIN('Team &amp; Salaries'!$N64,'Team &amp; Salaries'!$P64),IF(AP$6&gt;'Team &amp; Salaries'!$M64,MIN('Team &amp; Salaries'!$P64,AO151+'Team &amp; Salaries'!$N64),0)),IF('Team &amp; Salaries'!$O64="Quarterly",IF(AP$6='Team &amp; Salaries'!$M64,MIN('Team &amp; Salaries'!$N64,'Team &amp; Salaries'!$P64),IF(AP$6&gt;'Team &amp; Salaries'!$M64,IFERROR(MIN('Team &amp; Salaries'!$P64,IF(ISNUMBER(AK151),AK151,0)+'Team &amp; Salaries'!$N64),'Team &amp; Salaries'!$N64),0)),IF('Team &amp; Salaries'!$O64="Annually",IF(AP$6='Team &amp; Salaries'!$M64,MIN('Team &amp; Salaries'!$N64,'Team &amp; Salaries'!$P64),IF(AP$6&gt;'Team &amp; Salaries'!$M64,IFERROR(MIN('Team &amp; Salaries'!$P64,#REF!+'Team &amp; Salaries'!$N64),MIN('Team &amp; Salaries'!$N64,'Team &amp; Salaries'!$P64)),0))))))+IF($A151=Projections!$C$87,Revenue!AN$72,0)</f>
        <v>0</v>
      </c>
      <c r="AQ151" s="286">
        <f>IF('Team &amp; Salaries'!$O64="Never",IF(AQ$6&gt;='Team &amp; Salaries'!$M64,MIN('Team &amp; Salaries'!$N64,'Team &amp; Salaries'!$P64),0),IF('Team &amp; Salaries'!$O64="Monthly",IF(AQ$6='Team &amp; Salaries'!$M64,MIN('Team &amp; Salaries'!$N64,'Team &amp; Salaries'!$P64),IF(AQ$6&gt;'Team &amp; Salaries'!$M64,MIN('Team &amp; Salaries'!$P64,AP151+'Team &amp; Salaries'!$N64),0)),IF('Team &amp; Salaries'!$O64="Quarterly",IF(AQ$6='Team &amp; Salaries'!$M64,MIN('Team &amp; Salaries'!$N64,'Team &amp; Salaries'!$P64),IF(AQ$6&gt;'Team &amp; Salaries'!$M64,IFERROR(MIN('Team &amp; Salaries'!$P64,IF(ISNUMBER(AL151),AL151,0)+'Team &amp; Salaries'!$N64),'Team &amp; Salaries'!$N64),0)),IF('Team &amp; Salaries'!$O64="Annually",IF(AQ$6='Team &amp; Salaries'!$M64,MIN('Team &amp; Salaries'!$N64,'Team &amp; Salaries'!$P64),IF(AQ$6&gt;'Team &amp; Salaries'!$M64,IFERROR(MIN('Team &amp; Salaries'!$P64,#REF!+'Team &amp; Salaries'!$N64),MIN('Team &amp; Salaries'!$N64,'Team &amp; Salaries'!$P64)),0))))))+IF($A151=Projections!$C$87,Revenue!AO$72,0)</f>
        <v>0</v>
      </c>
      <c r="AR151" s="286">
        <f>IF('Team &amp; Salaries'!$O64="Never",IF(AR$6&gt;='Team &amp; Salaries'!$M64,MIN('Team &amp; Salaries'!$N64,'Team &amp; Salaries'!$P64),0),IF('Team &amp; Salaries'!$O64="Monthly",IF(AR$6='Team &amp; Salaries'!$M64,MIN('Team &amp; Salaries'!$N64,'Team &amp; Salaries'!$P64),IF(AR$6&gt;'Team &amp; Salaries'!$M64,MIN('Team &amp; Salaries'!$P64,AQ151+'Team &amp; Salaries'!$N64),0)),IF('Team &amp; Salaries'!$O64="Quarterly",IF(AR$6='Team &amp; Salaries'!$M64,MIN('Team &amp; Salaries'!$N64,'Team &amp; Salaries'!$P64),IF(AR$6&gt;'Team &amp; Salaries'!$M64,IFERROR(MIN('Team &amp; Salaries'!$P64,IF(ISNUMBER(AM151),AM151,0)+'Team &amp; Salaries'!$N64),'Team &amp; Salaries'!$N64),0)),IF('Team &amp; Salaries'!$O64="Annually",IF(AR$6='Team &amp; Salaries'!$M64,MIN('Team &amp; Salaries'!$N64,'Team &amp; Salaries'!$P64),IF(AR$6&gt;'Team &amp; Salaries'!$M64,IFERROR(MIN('Team &amp; Salaries'!$P64,#REF!+'Team &amp; Salaries'!$N64),MIN('Team &amp; Salaries'!$N64,'Team &amp; Salaries'!$P64)),0))))))+IF($A151=Projections!$C$87,Revenue!AP$72,0)</f>
        <v>0</v>
      </c>
      <c r="AS151" s="286">
        <f>IF('Team &amp; Salaries'!$O64="Never",IF(AS$6&gt;='Team &amp; Salaries'!$M64,MIN('Team &amp; Salaries'!$N64,'Team &amp; Salaries'!$P64),0),IF('Team &amp; Salaries'!$O64="Monthly",IF(AS$6='Team &amp; Salaries'!$M64,MIN('Team &amp; Salaries'!$N64,'Team &amp; Salaries'!$P64),IF(AS$6&gt;'Team &amp; Salaries'!$M64,MIN('Team &amp; Salaries'!$P64,AR151+'Team &amp; Salaries'!$N64),0)),IF('Team &amp; Salaries'!$O64="Quarterly",IF(AS$6='Team &amp; Salaries'!$M64,MIN('Team &amp; Salaries'!$N64,'Team &amp; Salaries'!$P64),IF(AS$6&gt;'Team &amp; Salaries'!$M64,IFERROR(MIN('Team &amp; Salaries'!$P64,IF(ISNUMBER(AN151),AN151,0)+'Team &amp; Salaries'!$N64),'Team &amp; Salaries'!$N64),0)),IF('Team &amp; Salaries'!$O64="Annually",IF(AS$6='Team &amp; Salaries'!$M64,MIN('Team &amp; Salaries'!$N64,'Team &amp; Salaries'!$P64),IF(AS$6&gt;'Team &amp; Salaries'!$M64,IFERROR(MIN('Team &amp; Salaries'!$P64,#REF!+'Team &amp; Salaries'!$N64),MIN('Team &amp; Salaries'!$N64,'Team &amp; Salaries'!$P64)),0))))))+IF($A151=Projections!$C$87,Revenue!AQ$72,0)</f>
        <v>0</v>
      </c>
      <c r="AT151" s="286">
        <f>IF('Team &amp; Salaries'!$O64="Never",IF(AT$6&gt;='Team &amp; Salaries'!$M64,MIN('Team &amp; Salaries'!$N64,'Team &amp; Salaries'!$P64),0),IF('Team &amp; Salaries'!$O64="Monthly",IF(AT$6='Team &amp; Salaries'!$M64,MIN('Team &amp; Salaries'!$N64,'Team &amp; Salaries'!$P64),IF(AT$6&gt;'Team &amp; Salaries'!$M64,MIN('Team &amp; Salaries'!$P64,AS151+'Team &amp; Salaries'!$N64),0)),IF('Team &amp; Salaries'!$O64="Quarterly",IF(AT$6='Team &amp; Salaries'!$M64,MIN('Team &amp; Salaries'!$N64,'Team &amp; Salaries'!$P64),IF(AT$6&gt;'Team &amp; Salaries'!$M64,IFERROR(MIN('Team &amp; Salaries'!$P64,IF(ISNUMBER(AO151),AO151,0)+'Team &amp; Salaries'!$N64),'Team &amp; Salaries'!$N64),0)),IF('Team &amp; Salaries'!$O64="Annually",IF(AT$6='Team &amp; Salaries'!$M64,MIN('Team &amp; Salaries'!$N64,'Team &amp; Salaries'!$P64),IF(AT$6&gt;'Team &amp; Salaries'!$M64,IFERROR(MIN('Team &amp; Salaries'!$P64,#REF!+'Team &amp; Salaries'!$N64),MIN('Team &amp; Salaries'!$N64,'Team &amp; Salaries'!$P64)),0))))))+IF($A151=Projections!$C$87,Revenue!AR$72,0)</f>
        <v>0</v>
      </c>
      <c r="AU151" s="286">
        <f>IF('Team &amp; Salaries'!$O64="Never",IF(AU$6&gt;='Team &amp; Salaries'!$M64,MIN('Team &amp; Salaries'!$N64,'Team &amp; Salaries'!$P64),0),IF('Team &amp; Salaries'!$O64="Monthly",IF(AU$6='Team &amp; Salaries'!$M64,MIN('Team &amp; Salaries'!$N64,'Team &amp; Salaries'!$P64),IF(AU$6&gt;'Team &amp; Salaries'!$M64,MIN('Team &amp; Salaries'!$P64,AT151+'Team &amp; Salaries'!$N64),0)),IF('Team &amp; Salaries'!$O64="Quarterly",IF(AU$6='Team &amp; Salaries'!$M64,MIN('Team &amp; Salaries'!$N64,'Team &amp; Salaries'!$P64),IF(AU$6&gt;'Team &amp; Salaries'!$M64,IFERROR(MIN('Team &amp; Salaries'!$P64,IF(ISNUMBER(AP151),AP151,0)+'Team &amp; Salaries'!$N64),'Team &amp; Salaries'!$N64),0)),IF('Team &amp; Salaries'!$O64="Annually",IF(AU$6='Team &amp; Salaries'!$M64,MIN('Team &amp; Salaries'!$N64,'Team &amp; Salaries'!$P64),IF(AU$6&gt;'Team &amp; Salaries'!$M64,IFERROR(MIN('Team &amp; Salaries'!$P64,#REF!+'Team &amp; Salaries'!$N64),MIN('Team &amp; Salaries'!$N64,'Team &amp; Salaries'!$P64)),0))))))+IF($A151=Projections!$C$87,Revenue!AS$72,0)</f>
        <v>0</v>
      </c>
      <c r="AV151" s="286">
        <f>IF('Team &amp; Salaries'!$O64="Never",IF(AV$6&gt;='Team &amp; Salaries'!$M64,MIN('Team &amp; Salaries'!$N64,'Team &amp; Salaries'!$P64),0),IF('Team &amp; Salaries'!$O64="Monthly",IF(AV$6='Team &amp; Salaries'!$M64,MIN('Team &amp; Salaries'!$N64,'Team &amp; Salaries'!$P64),IF(AV$6&gt;'Team &amp; Salaries'!$M64,MIN('Team &amp; Salaries'!$P64,AU151+'Team &amp; Salaries'!$N64),0)),IF('Team &amp; Salaries'!$O64="Quarterly",IF(AV$6='Team &amp; Salaries'!$M64,MIN('Team &amp; Salaries'!$N64,'Team &amp; Salaries'!$P64),IF(AV$6&gt;'Team &amp; Salaries'!$M64,IFERROR(MIN('Team &amp; Salaries'!$P64,IF(ISNUMBER(AQ151),AQ151,0)+'Team &amp; Salaries'!$N64),'Team &amp; Salaries'!$N64),0)),IF('Team &amp; Salaries'!$O64="Annually",IF(AV$6='Team &amp; Salaries'!$M64,MIN('Team &amp; Salaries'!$N64,'Team &amp; Salaries'!$P64),IF(AV$6&gt;'Team &amp; Salaries'!$M64,IFERROR(MIN('Team &amp; Salaries'!$P64,#REF!+'Team &amp; Salaries'!$N64),MIN('Team &amp; Salaries'!$N64,'Team &amp; Salaries'!$P64)),0))))))+IF($A151=Projections!$C$87,Revenue!AT$72,0)</f>
        <v>0</v>
      </c>
      <c r="AW151" s="286">
        <f>IF('Team &amp; Salaries'!$O64="Never",IF(AW$6&gt;='Team &amp; Salaries'!$M64,MIN('Team &amp; Salaries'!$N64,'Team &amp; Salaries'!$P64),0),IF('Team &amp; Salaries'!$O64="Monthly",IF(AW$6='Team &amp; Salaries'!$M64,MIN('Team &amp; Salaries'!$N64,'Team &amp; Salaries'!$P64),IF(AW$6&gt;'Team &amp; Salaries'!$M64,MIN('Team &amp; Salaries'!$P64,AV151+'Team &amp; Salaries'!$N64),0)),IF('Team &amp; Salaries'!$O64="Quarterly",IF(AW$6='Team &amp; Salaries'!$M64,MIN('Team &amp; Salaries'!$N64,'Team &amp; Salaries'!$P64),IF(AW$6&gt;'Team &amp; Salaries'!$M64,IFERROR(MIN('Team &amp; Salaries'!$P64,IF(ISNUMBER(AR151),AR151,0)+'Team &amp; Salaries'!$N64),'Team &amp; Salaries'!$N64),0)),IF('Team &amp; Salaries'!$O64="Annually",IF(AW$6='Team &amp; Salaries'!$M64,MIN('Team &amp; Salaries'!$N64,'Team &amp; Salaries'!$P64),IF(AW$6&gt;'Team &amp; Salaries'!$M64,IFERROR(MIN('Team &amp; Salaries'!$P64,#REF!+'Team &amp; Salaries'!$N64),MIN('Team &amp; Salaries'!$N64,'Team &amp; Salaries'!$P64)),0))))))+IF($A151=Projections!$C$87,Revenue!AU$72,0)</f>
        <v>0</v>
      </c>
      <c r="AX151" s="286">
        <f>IF('Team &amp; Salaries'!$O64="Never",IF(AX$6&gt;='Team &amp; Salaries'!$M64,MIN('Team &amp; Salaries'!$N64,'Team &amp; Salaries'!$P64),0),IF('Team &amp; Salaries'!$O64="Monthly",IF(AX$6='Team &amp; Salaries'!$M64,MIN('Team &amp; Salaries'!$N64,'Team &amp; Salaries'!$P64),IF(AX$6&gt;'Team &amp; Salaries'!$M64,MIN('Team &amp; Salaries'!$P64,AW151+'Team &amp; Salaries'!$N64),0)),IF('Team &amp; Salaries'!$O64="Quarterly",IF(AX$6='Team &amp; Salaries'!$M64,MIN('Team &amp; Salaries'!$N64,'Team &amp; Salaries'!$P64),IF(AX$6&gt;'Team &amp; Salaries'!$M64,IFERROR(MIN('Team &amp; Salaries'!$P64,IF(ISNUMBER(AS151),AS151,0)+'Team &amp; Salaries'!$N64),'Team &amp; Salaries'!$N64),0)),IF('Team &amp; Salaries'!$O64="Annually",IF(AX$6='Team &amp; Salaries'!$M64,MIN('Team &amp; Salaries'!$N64,'Team &amp; Salaries'!$P64),IF(AX$6&gt;'Team &amp; Salaries'!$M64,IFERROR(MIN('Team &amp; Salaries'!$P64,#REF!+'Team &amp; Salaries'!$N64),MIN('Team &amp; Salaries'!$N64,'Team &amp; Salaries'!$P64)),0))))))+IF($A151=Projections!$C$87,Revenue!AV$72,0)</f>
        <v>0</v>
      </c>
      <c r="AY151" s="286">
        <f>IF('Team &amp; Salaries'!$O64="Never",IF(AY$6&gt;='Team &amp; Salaries'!$M64,MIN('Team &amp; Salaries'!$N64,'Team &amp; Salaries'!$P64),0),IF('Team &amp; Salaries'!$O64="Monthly",IF(AY$6='Team &amp; Salaries'!$M64,MIN('Team &amp; Salaries'!$N64,'Team &amp; Salaries'!$P64),IF(AY$6&gt;'Team &amp; Salaries'!$M64,MIN('Team &amp; Salaries'!$P64,AX151+'Team &amp; Salaries'!$N64),0)),IF('Team &amp; Salaries'!$O64="Quarterly",IF(AY$6='Team &amp; Salaries'!$M64,MIN('Team &amp; Salaries'!$N64,'Team &amp; Salaries'!$P64),IF(AY$6&gt;'Team &amp; Salaries'!$M64,IFERROR(MIN('Team &amp; Salaries'!$P64,IF(ISNUMBER(AT151),AT151,0)+'Team &amp; Salaries'!$N64),'Team &amp; Salaries'!$N64),0)),IF('Team &amp; Salaries'!$O64="Annually",IF(AY$6='Team &amp; Salaries'!$M64,MIN('Team &amp; Salaries'!$N64,'Team &amp; Salaries'!$P64),IF(AY$6&gt;'Team &amp; Salaries'!$M64,IFERROR(MIN('Team &amp; Salaries'!$P64,#REF!+'Team &amp; Salaries'!$N64),MIN('Team &amp; Salaries'!$N64,'Team &amp; Salaries'!$P64)),0))))))+IF($A151=Projections!$C$87,Revenue!AW$72,0)</f>
        <v>0</v>
      </c>
      <c r="AZ151" s="286">
        <f>IF('Team &amp; Salaries'!$O64="Never",IF(AZ$6&gt;='Team &amp; Salaries'!$M64,MIN('Team &amp; Salaries'!$N64,'Team &amp; Salaries'!$P64),0),IF('Team &amp; Salaries'!$O64="Monthly",IF(AZ$6='Team &amp; Salaries'!$M64,MIN('Team &amp; Salaries'!$N64,'Team &amp; Salaries'!$P64),IF(AZ$6&gt;'Team &amp; Salaries'!$M64,MIN('Team &amp; Salaries'!$P64,AY151+'Team &amp; Salaries'!$N64),0)),IF('Team &amp; Salaries'!$O64="Quarterly",IF(AZ$6='Team &amp; Salaries'!$M64,MIN('Team &amp; Salaries'!$N64,'Team &amp; Salaries'!$P64),IF(AZ$6&gt;'Team &amp; Salaries'!$M64,IFERROR(MIN('Team &amp; Salaries'!$P64,IF(ISNUMBER(AU151),AU151,0)+'Team &amp; Salaries'!$N64),'Team &amp; Salaries'!$N64),0)),IF('Team &amp; Salaries'!$O64="Annually",IF(AZ$6='Team &amp; Salaries'!$M64,MIN('Team &amp; Salaries'!$N64,'Team &amp; Salaries'!$P64),IF(AZ$6&gt;'Team &amp; Salaries'!$M64,IFERROR(MIN('Team &amp; Salaries'!$P64,#REF!+'Team &amp; Salaries'!$N64),MIN('Team &amp; Salaries'!$N64,'Team &amp; Salaries'!$P64)),0))))))+IF($A151=Projections!$C$87,Revenue!AX$72,0)</f>
        <v>0</v>
      </c>
      <c r="BA151" s="286">
        <f>IF('Team &amp; Salaries'!$O64="Never",IF(BA$6&gt;='Team &amp; Salaries'!$M64,MIN('Team &amp; Salaries'!$N64,'Team &amp; Salaries'!$P64),0),IF('Team &amp; Salaries'!$O64="Monthly",IF(BA$6='Team &amp; Salaries'!$M64,MIN('Team &amp; Salaries'!$N64,'Team &amp; Salaries'!$P64),IF(BA$6&gt;'Team &amp; Salaries'!$M64,MIN('Team &amp; Salaries'!$P64,AZ151+'Team &amp; Salaries'!$N64),0)),IF('Team &amp; Salaries'!$O64="Quarterly",IF(BA$6='Team &amp; Salaries'!$M64,MIN('Team &amp; Salaries'!$N64,'Team &amp; Salaries'!$P64),IF(BA$6&gt;'Team &amp; Salaries'!$M64,IFERROR(MIN('Team &amp; Salaries'!$P64,IF(ISNUMBER(AV151),AV151,0)+'Team &amp; Salaries'!$N64),'Team &amp; Salaries'!$N64),0)),IF('Team &amp; Salaries'!$O64="Annually",IF(BA$6='Team &amp; Salaries'!$M64,MIN('Team &amp; Salaries'!$N64,'Team &amp; Salaries'!$P64),IF(BA$6&gt;'Team &amp; Salaries'!$M64,IFERROR(MIN('Team &amp; Salaries'!$P64,#REF!+'Team &amp; Salaries'!$N64),MIN('Team &amp; Salaries'!$N64,'Team &amp; Salaries'!$P64)),0))))))+IF($A151=Projections!$C$87,Revenue!AY$72,0)</f>
        <v>0</v>
      </c>
      <c r="BB151" s="286">
        <f>IF('Team &amp; Salaries'!$O64="Never",IF(BB$6&gt;='Team &amp; Salaries'!$M64,MIN('Team &amp; Salaries'!$N64,'Team &amp; Salaries'!$P64),0),IF('Team &amp; Salaries'!$O64="Monthly",IF(BB$6='Team &amp; Salaries'!$M64,MIN('Team &amp; Salaries'!$N64,'Team &amp; Salaries'!$P64),IF(BB$6&gt;'Team &amp; Salaries'!$M64,MIN('Team &amp; Salaries'!$P64,BA151+'Team &amp; Salaries'!$N64),0)),IF('Team &amp; Salaries'!$O64="Quarterly",IF(BB$6='Team &amp; Salaries'!$M64,MIN('Team &amp; Salaries'!$N64,'Team &amp; Salaries'!$P64),IF(BB$6&gt;'Team &amp; Salaries'!$M64,IFERROR(MIN('Team &amp; Salaries'!$P64,IF(ISNUMBER(AW151),AW151,0)+'Team &amp; Salaries'!$N64),'Team &amp; Salaries'!$N64),0)),IF('Team &amp; Salaries'!$O64="Annually",IF(BB$6='Team &amp; Salaries'!$M64,MIN('Team &amp; Salaries'!$N64,'Team &amp; Salaries'!$P64),IF(BB$6&gt;'Team &amp; Salaries'!$M64,IFERROR(MIN('Team &amp; Salaries'!$P64,#REF!+'Team &amp; Salaries'!$N64),MIN('Team &amp; Salaries'!$N64,'Team &amp; Salaries'!$P64)),0))))))+IF($A151=Projections!$C$87,Revenue!AZ$72,0)</f>
        <v>0</v>
      </c>
      <c r="BC151" s="286">
        <f>IF('Team &amp; Salaries'!$O64="Never",IF(BC$6&gt;='Team &amp; Salaries'!$M64,MIN('Team &amp; Salaries'!$N64,'Team &amp; Salaries'!$P64),0),IF('Team &amp; Salaries'!$O64="Monthly",IF(BC$6='Team &amp; Salaries'!$M64,MIN('Team &amp; Salaries'!$N64,'Team &amp; Salaries'!$P64),IF(BC$6&gt;'Team &amp; Salaries'!$M64,MIN('Team &amp; Salaries'!$P64,BB151+'Team &amp; Salaries'!$N64),0)),IF('Team &amp; Salaries'!$O64="Quarterly",IF(BC$6='Team &amp; Salaries'!$M64,MIN('Team &amp; Salaries'!$N64,'Team &amp; Salaries'!$P64),IF(BC$6&gt;'Team &amp; Salaries'!$M64,IFERROR(MIN('Team &amp; Salaries'!$P64,IF(ISNUMBER(AX151),AX151,0)+'Team &amp; Salaries'!$N64),'Team &amp; Salaries'!$N64),0)),IF('Team &amp; Salaries'!$O64="Annually",IF(BC$6='Team &amp; Salaries'!$M64,MIN('Team &amp; Salaries'!$N64,'Team &amp; Salaries'!$P64),IF(BC$6&gt;'Team &amp; Salaries'!$M64,IFERROR(MIN('Team &amp; Salaries'!$P64,#REF!+'Team &amp; Salaries'!$N64),MIN('Team &amp; Salaries'!$N64,'Team &amp; Salaries'!$P64)),0))))))+IF($A151=Projections!$C$87,Revenue!BA$72,0)</f>
        <v>0</v>
      </c>
      <c r="BD151" s="286">
        <f>IF('Team &amp; Salaries'!$O64="Never",IF(BD$6&gt;='Team &amp; Salaries'!$M64,MIN('Team &amp; Salaries'!$N64,'Team &amp; Salaries'!$P64),0),IF('Team &amp; Salaries'!$O64="Monthly",IF(BD$6='Team &amp; Salaries'!$M64,MIN('Team &amp; Salaries'!$N64,'Team &amp; Salaries'!$P64),IF(BD$6&gt;'Team &amp; Salaries'!$M64,MIN('Team &amp; Salaries'!$P64,BC151+'Team &amp; Salaries'!$N64),0)),IF('Team &amp; Salaries'!$O64="Quarterly",IF(BD$6='Team &amp; Salaries'!$M64,MIN('Team &amp; Salaries'!$N64,'Team &amp; Salaries'!$P64),IF(BD$6&gt;'Team &amp; Salaries'!$M64,IFERROR(MIN('Team &amp; Salaries'!$P64,IF(ISNUMBER(AY151),AY151,0)+'Team &amp; Salaries'!$N64),'Team &amp; Salaries'!$N64),0)),IF('Team &amp; Salaries'!$O64="Annually",IF(BD$6='Team &amp; Salaries'!$M64,MIN('Team &amp; Salaries'!$N64,'Team &amp; Salaries'!$P64),IF(BD$6&gt;'Team &amp; Salaries'!$M64,IFERROR(MIN('Team &amp; Salaries'!$P64,#REF!+'Team &amp; Salaries'!$N64),MIN('Team &amp; Salaries'!$N64,'Team &amp; Salaries'!$P64)),0))))))+IF($A151=Projections!$C$87,Revenue!BB$72,0)</f>
        <v>0</v>
      </c>
      <c r="BE151" s="286">
        <f>IF('Team &amp; Salaries'!$O64="Never",IF(BE$6&gt;='Team &amp; Salaries'!$M64,MIN('Team &amp; Salaries'!$N64,'Team &amp; Salaries'!$P64),0),IF('Team &amp; Salaries'!$O64="Monthly",IF(BE$6='Team &amp; Salaries'!$M64,MIN('Team &amp; Salaries'!$N64,'Team &amp; Salaries'!$P64),IF(BE$6&gt;'Team &amp; Salaries'!$M64,MIN('Team &amp; Salaries'!$P64,BD151+'Team &amp; Salaries'!$N64),0)),IF('Team &amp; Salaries'!$O64="Quarterly",IF(BE$6='Team &amp; Salaries'!$M64,MIN('Team &amp; Salaries'!$N64,'Team &amp; Salaries'!$P64),IF(BE$6&gt;'Team &amp; Salaries'!$M64,IFERROR(MIN('Team &amp; Salaries'!$P64,IF(ISNUMBER(AZ151),AZ151,0)+'Team &amp; Salaries'!$N64),'Team &amp; Salaries'!$N64),0)),IF('Team &amp; Salaries'!$O64="Annually",IF(BE$6='Team &amp; Salaries'!$M64,MIN('Team &amp; Salaries'!$N64,'Team &amp; Salaries'!$P64),IF(BE$6&gt;'Team &amp; Salaries'!$M64,IFERROR(MIN('Team &amp; Salaries'!$P64,#REF!+'Team &amp; Salaries'!$N64),MIN('Team &amp; Salaries'!$N64,'Team &amp; Salaries'!$P64)),0))))))+IF($A151=Projections!$C$87,Revenue!BC$72,0)</f>
        <v>0</v>
      </c>
      <c r="BF151" s="286">
        <f>IF('Team &amp; Salaries'!$O64="Never",IF(BF$6&gt;='Team &amp; Salaries'!$M64,MIN('Team &amp; Salaries'!$N64,'Team &amp; Salaries'!$P64),0),IF('Team &amp; Salaries'!$O64="Monthly",IF(BF$6='Team &amp; Salaries'!$M64,MIN('Team &amp; Salaries'!$N64,'Team &amp; Salaries'!$P64),IF(BF$6&gt;'Team &amp; Salaries'!$M64,MIN('Team &amp; Salaries'!$P64,BE151+'Team &amp; Salaries'!$N64),0)),IF('Team &amp; Salaries'!$O64="Quarterly",IF(BF$6='Team &amp; Salaries'!$M64,MIN('Team &amp; Salaries'!$N64,'Team &amp; Salaries'!$P64),IF(BF$6&gt;'Team &amp; Salaries'!$M64,IFERROR(MIN('Team &amp; Salaries'!$P64,IF(ISNUMBER(BA151),BA151,0)+'Team &amp; Salaries'!$N64),'Team &amp; Salaries'!$N64),0)),IF('Team &amp; Salaries'!$O64="Annually",IF(BF$6='Team &amp; Salaries'!$M64,MIN('Team &amp; Salaries'!$N64,'Team &amp; Salaries'!$P64),IF(BF$6&gt;'Team &amp; Salaries'!$M64,IFERROR(MIN('Team &amp; Salaries'!$P64,#REF!+'Team &amp; Salaries'!$N64),MIN('Team &amp; Salaries'!$N64,'Team &amp; Salaries'!$P64)),0))))))+IF($A151=Projections!$C$87,Revenue!BD$72,0)</f>
        <v>0</v>
      </c>
      <c r="BG151" s="286">
        <f>IF('Team &amp; Salaries'!$O64="Never",IF(BG$6&gt;='Team &amp; Salaries'!$M64,MIN('Team &amp; Salaries'!$N64,'Team &amp; Salaries'!$P64),0),IF('Team &amp; Salaries'!$O64="Monthly",IF(BG$6='Team &amp; Salaries'!$M64,MIN('Team &amp; Salaries'!$N64,'Team &amp; Salaries'!$P64),IF(BG$6&gt;'Team &amp; Salaries'!$M64,MIN('Team &amp; Salaries'!$P64,BF151+'Team &amp; Salaries'!$N64),0)),IF('Team &amp; Salaries'!$O64="Quarterly",IF(BG$6='Team &amp; Salaries'!$M64,MIN('Team &amp; Salaries'!$N64,'Team &amp; Salaries'!$P64),IF(BG$6&gt;'Team &amp; Salaries'!$M64,IFERROR(MIN('Team &amp; Salaries'!$P64,IF(ISNUMBER(BB151),BB151,0)+'Team &amp; Salaries'!$N64),'Team &amp; Salaries'!$N64),0)),IF('Team &amp; Salaries'!$O64="Annually",IF(BG$6='Team &amp; Salaries'!$M64,MIN('Team &amp; Salaries'!$N64,'Team &amp; Salaries'!$P64),IF(BG$6&gt;'Team &amp; Salaries'!$M64,IFERROR(MIN('Team &amp; Salaries'!$P64,#REF!+'Team &amp; Salaries'!$N64),MIN('Team &amp; Salaries'!$N64,'Team &amp; Salaries'!$P64)),0))))))+IF($A151=Projections!$C$87,Revenue!BE$72,0)</f>
        <v>0</v>
      </c>
      <c r="BH151" s="286">
        <f>IF('Team &amp; Salaries'!$O64="Never",IF(BH$6&gt;='Team &amp; Salaries'!$M64,MIN('Team &amp; Salaries'!$N64,'Team &amp; Salaries'!$P64),0),IF('Team &amp; Salaries'!$O64="Monthly",IF(BH$6='Team &amp; Salaries'!$M64,MIN('Team &amp; Salaries'!$N64,'Team &amp; Salaries'!$P64),IF(BH$6&gt;'Team &amp; Salaries'!$M64,MIN('Team &amp; Salaries'!$P64,BG151+'Team &amp; Salaries'!$N64),0)),IF('Team &amp; Salaries'!$O64="Quarterly",IF(BH$6='Team &amp; Salaries'!$M64,MIN('Team &amp; Salaries'!$N64,'Team &amp; Salaries'!$P64),IF(BH$6&gt;'Team &amp; Salaries'!$M64,IFERROR(MIN('Team &amp; Salaries'!$P64,IF(ISNUMBER(BC151),BC151,0)+'Team &amp; Salaries'!$N64),'Team &amp; Salaries'!$N64),0)),IF('Team &amp; Salaries'!$O64="Annually",IF(BH$6='Team &amp; Salaries'!$M64,MIN('Team &amp; Salaries'!$N64,'Team &amp; Salaries'!$P64),IF(BH$6&gt;'Team &amp; Salaries'!$M64,IFERROR(MIN('Team &amp; Salaries'!$P64,#REF!+'Team &amp; Salaries'!$N64),MIN('Team &amp; Salaries'!$N64,'Team &amp; Salaries'!$P64)),0))))))+IF($A151=Projections!$C$87,Revenue!BF$72,0)</f>
        <v>0</v>
      </c>
      <c r="BI151" s="286">
        <f>IF('Team &amp; Salaries'!$O64="Never",IF(BI$6&gt;='Team &amp; Salaries'!$M64,MIN('Team &amp; Salaries'!$N64,'Team &amp; Salaries'!$P64),0),IF('Team &amp; Salaries'!$O64="Monthly",IF(BI$6='Team &amp; Salaries'!$M64,MIN('Team &amp; Salaries'!$N64,'Team &amp; Salaries'!$P64),IF(BI$6&gt;'Team &amp; Salaries'!$M64,MIN('Team &amp; Salaries'!$P64,BH151+'Team &amp; Salaries'!$N64),0)),IF('Team &amp; Salaries'!$O64="Quarterly",IF(BI$6='Team &amp; Salaries'!$M64,MIN('Team &amp; Salaries'!$N64,'Team &amp; Salaries'!$P64),IF(BI$6&gt;'Team &amp; Salaries'!$M64,IFERROR(MIN('Team &amp; Salaries'!$P64,IF(ISNUMBER(BD151),BD151,0)+'Team &amp; Salaries'!$N64),'Team &amp; Salaries'!$N64),0)),IF('Team &amp; Salaries'!$O64="Annually",IF(BI$6='Team &amp; Salaries'!$M64,MIN('Team &amp; Salaries'!$N64,'Team &amp; Salaries'!$P64),IF(BI$6&gt;'Team &amp; Salaries'!$M64,IFERROR(MIN('Team &amp; Salaries'!$P64,#REF!+'Team &amp; Salaries'!$N64),MIN('Team &amp; Salaries'!$N64,'Team &amp; Salaries'!$P64)),0))))))+IF($A151=Projections!$C$87,Revenue!BG$72,0)</f>
        <v>0</v>
      </c>
      <c r="BJ151" s="286">
        <f>IF('Team &amp; Salaries'!$O64="Never",IF(BJ$6&gt;='Team &amp; Salaries'!$M64,MIN('Team &amp; Salaries'!$N64,'Team &amp; Salaries'!$P64),0),IF('Team &amp; Salaries'!$O64="Monthly",IF(BJ$6='Team &amp; Salaries'!$M64,MIN('Team &amp; Salaries'!$N64,'Team &amp; Salaries'!$P64),IF(BJ$6&gt;'Team &amp; Salaries'!$M64,MIN('Team &amp; Salaries'!$P64,BI151+'Team &amp; Salaries'!$N64),0)),IF('Team &amp; Salaries'!$O64="Quarterly",IF(BJ$6='Team &amp; Salaries'!$M64,MIN('Team &amp; Salaries'!$N64,'Team &amp; Salaries'!$P64),IF(BJ$6&gt;'Team &amp; Salaries'!$M64,IFERROR(MIN('Team &amp; Salaries'!$P64,IF(ISNUMBER(BE151),BE151,0)+'Team &amp; Salaries'!$N64),'Team &amp; Salaries'!$N64),0)),IF('Team &amp; Salaries'!$O64="Annually",IF(BJ$6='Team &amp; Salaries'!$M64,MIN('Team &amp; Salaries'!$N64,'Team &amp; Salaries'!$P64),IF(BJ$6&gt;'Team &amp; Salaries'!$M64,IFERROR(MIN('Team &amp; Salaries'!$P64,#REF!+'Team &amp; Salaries'!$N64),MIN('Team &amp; Salaries'!$N64,'Team &amp; Salaries'!$P64)),0))))))+IF($A151=Projections!$C$87,Revenue!BH$72,0)</f>
        <v>0</v>
      </c>
      <c r="BK151" s="286">
        <f>IF('Team &amp; Salaries'!$O64="Never",IF(BK$6&gt;='Team &amp; Salaries'!$M64,MIN('Team &amp; Salaries'!$N64,'Team &amp; Salaries'!$P64),0),IF('Team &amp; Salaries'!$O64="Monthly",IF(BK$6='Team &amp; Salaries'!$M64,MIN('Team &amp; Salaries'!$N64,'Team &amp; Salaries'!$P64),IF(BK$6&gt;'Team &amp; Salaries'!$M64,MIN('Team &amp; Salaries'!$P64,BJ151+'Team &amp; Salaries'!$N64),0)),IF('Team &amp; Salaries'!$O64="Quarterly",IF(BK$6='Team &amp; Salaries'!$M64,MIN('Team &amp; Salaries'!$N64,'Team &amp; Salaries'!$P64),IF(BK$6&gt;'Team &amp; Salaries'!$M64,IFERROR(MIN('Team &amp; Salaries'!$P64,IF(ISNUMBER(BF151),BF151,0)+'Team &amp; Salaries'!$N64),'Team &amp; Salaries'!$N64),0)),IF('Team &amp; Salaries'!$O64="Annually",IF(BK$6='Team &amp; Salaries'!$M64,MIN('Team &amp; Salaries'!$N64,'Team &amp; Salaries'!$P64),IF(BK$6&gt;'Team &amp; Salaries'!$M64,IFERROR(MIN('Team &amp; Salaries'!$P64,#REF!+'Team &amp; Salaries'!$N64),MIN('Team &amp; Salaries'!$N64,'Team &amp; Salaries'!$P64)),0))))))+IF($A151=Projections!$C$87,Revenue!BI$72,0)</f>
        <v>0</v>
      </c>
      <c r="BL151" s="286">
        <f>IF('Team &amp; Salaries'!$O64="Never",IF(BL$6&gt;='Team &amp; Salaries'!$M64,MIN('Team &amp; Salaries'!$N64,'Team &amp; Salaries'!$P64),0),IF('Team &amp; Salaries'!$O64="Monthly",IF(BL$6='Team &amp; Salaries'!$M64,MIN('Team &amp; Salaries'!$N64,'Team &amp; Salaries'!$P64),IF(BL$6&gt;'Team &amp; Salaries'!$M64,MIN('Team &amp; Salaries'!$P64,BK151+'Team &amp; Salaries'!$N64),0)),IF('Team &amp; Salaries'!$O64="Quarterly",IF(BL$6='Team &amp; Salaries'!$M64,MIN('Team &amp; Salaries'!$N64,'Team &amp; Salaries'!$P64),IF(BL$6&gt;'Team &amp; Salaries'!$M64,IFERROR(MIN('Team &amp; Salaries'!$P64,IF(ISNUMBER(BG151),BG151,0)+'Team &amp; Salaries'!$N64),'Team &amp; Salaries'!$N64),0)),IF('Team &amp; Salaries'!$O64="Annually",IF(BL$6='Team &amp; Salaries'!$M64,MIN('Team &amp; Salaries'!$N64,'Team &amp; Salaries'!$P64),IF(BL$6&gt;'Team &amp; Salaries'!$M64,IFERROR(MIN('Team &amp; Salaries'!$P64,#REF!+'Team &amp; Salaries'!$N64),MIN('Team &amp; Salaries'!$N64,'Team &amp; Salaries'!$P64)),0))))))+IF($A151=Projections!$C$87,Revenue!BJ$72,0)</f>
        <v>0</v>
      </c>
      <c r="BM151" s="286">
        <f>IF('Team &amp; Salaries'!$O64="Never",IF(BM$6&gt;='Team &amp; Salaries'!$M64,MIN('Team &amp; Salaries'!$N64,'Team &amp; Salaries'!$P64),0),IF('Team &amp; Salaries'!$O64="Monthly",IF(BM$6='Team &amp; Salaries'!$M64,MIN('Team &amp; Salaries'!$N64,'Team &amp; Salaries'!$P64),IF(BM$6&gt;'Team &amp; Salaries'!$M64,MIN('Team &amp; Salaries'!$P64,BL151+'Team &amp; Salaries'!$N64),0)),IF('Team &amp; Salaries'!$O64="Quarterly",IF(BM$6='Team &amp; Salaries'!$M64,MIN('Team &amp; Salaries'!$N64,'Team &amp; Salaries'!$P64),IF(BM$6&gt;'Team &amp; Salaries'!$M64,IFERROR(MIN('Team &amp; Salaries'!$P64,IF(ISNUMBER(BH151),BH151,0)+'Team &amp; Salaries'!$N64),'Team &amp; Salaries'!$N64),0)),IF('Team &amp; Salaries'!$O64="Annually",IF(BM$6='Team &amp; Salaries'!$M64,MIN('Team &amp; Salaries'!$N64,'Team &amp; Salaries'!$P64),IF(BM$6&gt;'Team &amp; Salaries'!$M64,IFERROR(MIN('Team &amp; Salaries'!$P64,#REF!+'Team &amp; Salaries'!$N64),MIN('Team &amp; Salaries'!$N64,'Team &amp; Salaries'!$P64)),0))))))+IF($A151=Projections!$C$87,Revenue!BK$72,0)</f>
        <v>0</v>
      </c>
      <c r="BN151" s="286">
        <f>IF('Team &amp; Salaries'!$O64="Never",IF(BN$6&gt;='Team &amp; Salaries'!$M64,MIN('Team &amp; Salaries'!$N64,'Team &amp; Salaries'!$P64),0),IF('Team &amp; Salaries'!$O64="Monthly",IF(BN$6='Team &amp; Salaries'!$M64,MIN('Team &amp; Salaries'!$N64,'Team &amp; Salaries'!$P64),IF(BN$6&gt;'Team &amp; Salaries'!$M64,MIN('Team &amp; Salaries'!$P64,BM151+'Team &amp; Salaries'!$N64),0)),IF('Team &amp; Salaries'!$O64="Quarterly",IF(BN$6='Team &amp; Salaries'!$M64,MIN('Team &amp; Salaries'!$N64,'Team &amp; Salaries'!$P64),IF(BN$6&gt;'Team &amp; Salaries'!$M64,IFERROR(MIN('Team &amp; Salaries'!$P64,IF(ISNUMBER(BI151),BI151,0)+'Team &amp; Salaries'!$N64),'Team &amp; Salaries'!$N64),0)),IF('Team &amp; Salaries'!$O64="Annually",IF(BN$6='Team &amp; Salaries'!$M64,MIN('Team &amp; Salaries'!$N64,'Team &amp; Salaries'!$P64),IF(BN$6&gt;'Team &amp; Salaries'!$M64,IFERROR(MIN('Team &amp; Salaries'!$P64,#REF!+'Team &amp; Salaries'!$N64),MIN('Team &amp; Salaries'!$N64,'Team &amp; Salaries'!$P64)),0))))))+IF($A151=Projections!$C$87,Revenue!BL$72,0)</f>
        <v>0</v>
      </c>
      <c r="BO151" s="286">
        <f>IF('Team &amp; Salaries'!$O64="Never",IF(BO$6&gt;='Team &amp; Salaries'!$M64,MIN('Team &amp; Salaries'!$N64,'Team &amp; Salaries'!$P64),0),IF('Team &amp; Salaries'!$O64="Monthly",IF(BO$6='Team &amp; Salaries'!$M64,MIN('Team &amp; Salaries'!$N64,'Team &amp; Salaries'!$P64),IF(BO$6&gt;'Team &amp; Salaries'!$M64,MIN('Team &amp; Salaries'!$P64,BN151+'Team &amp; Salaries'!$N64),0)),IF('Team &amp; Salaries'!$O64="Quarterly",IF(BO$6='Team &amp; Salaries'!$M64,MIN('Team &amp; Salaries'!$N64,'Team &amp; Salaries'!$P64),IF(BO$6&gt;'Team &amp; Salaries'!$M64,IFERROR(MIN('Team &amp; Salaries'!$P64,IF(ISNUMBER(BJ151),BJ151,0)+'Team &amp; Salaries'!$N64),'Team &amp; Salaries'!$N64),0)),IF('Team &amp; Salaries'!$O64="Annually",IF(BO$6='Team &amp; Salaries'!$M64,MIN('Team &amp; Salaries'!$N64,'Team &amp; Salaries'!$P64),IF(BO$6&gt;'Team &amp; Salaries'!$M64,IFERROR(MIN('Team &amp; Salaries'!$P64,#REF!+'Team &amp; Salaries'!$N64),MIN('Team &amp; Salaries'!$N64,'Team &amp; Salaries'!$P64)),0))))))+IF($A151=Projections!$C$87,Revenue!BM$72,0)</f>
        <v>0</v>
      </c>
      <c r="BP151" s="286">
        <f>IF('Team &amp; Salaries'!$O64="Never",IF(BP$6&gt;='Team &amp; Salaries'!$M64,MIN('Team &amp; Salaries'!$N64,'Team &amp; Salaries'!$P64),0),IF('Team &amp; Salaries'!$O64="Monthly",IF(BP$6='Team &amp; Salaries'!$M64,MIN('Team &amp; Salaries'!$N64,'Team &amp; Salaries'!$P64),IF(BP$6&gt;'Team &amp; Salaries'!$M64,MIN('Team &amp; Salaries'!$P64,BO151+'Team &amp; Salaries'!$N64),0)),IF('Team &amp; Salaries'!$O64="Quarterly",IF(BP$6='Team &amp; Salaries'!$M64,MIN('Team &amp; Salaries'!$N64,'Team &amp; Salaries'!$P64),IF(BP$6&gt;'Team &amp; Salaries'!$M64,IFERROR(MIN('Team &amp; Salaries'!$P64,IF(ISNUMBER(BK151),BK151,0)+'Team &amp; Salaries'!$N64),'Team &amp; Salaries'!$N64),0)),IF('Team &amp; Salaries'!$O64="Annually",IF(BP$6='Team &amp; Salaries'!$M64,MIN('Team &amp; Salaries'!$N64,'Team &amp; Salaries'!$P64),IF(BP$6&gt;'Team &amp; Salaries'!$M64,IFERROR(MIN('Team &amp; Salaries'!$P64,#REF!+'Team &amp; Salaries'!$N64),MIN('Team &amp; Salaries'!$N64,'Team &amp; Salaries'!$P64)),0))))))+IF($A151=Projections!$C$87,Revenue!BN$72,0)</f>
        <v>0</v>
      </c>
      <c r="BQ151" s="286">
        <f>IF('Team &amp; Salaries'!$O64="Never",IF(BQ$6&gt;='Team &amp; Salaries'!$M64,MIN('Team &amp; Salaries'!$N64,'Team &amp; Salaries'!$P64),0),IF('Team &amp; Salaries'!$O64="Monthly",IF(BQ$6='Team &amp; Salaries'!$M64,MIN('Team &amp; Salaries'!$N64,'Team &amp; Salaries'!$P64),IF(BQ$6&gt;'Team &amp; Salaries'!$M64,MIN('Team &amp; Salaries'!$P64,BP151+'Team &amp; Salaries'!$N64),0)),IF('Team &amp; Salaries'!$O64="Quarterly",IF(BQ$6='Team &amp; Salaries'!$M64,MIN('Team &amp; Salaries'!$N64,'Team &amp; Salaries'!$P64),IF(BQ$6&gt;'Team &amp; Salaries'!$M64,IFERROR(MIN('Team &amp; Salaries'!$P64,IF(ISNUMBER(BL151),BL151,0)+'Team &amp; Salaries'!$N64),'Team &amp; Salaries'!$N64),0)),IF('Team &amp; Salaries'!$O64="Annually",IF(BQ$6='Team &amp; Salaries'!$M64,MIN('Team &amp; Salaries'!$N64,'Team &amp; Salaries'!$P64),IF(BQ$6&gt;'Team &amp; Salaries'!$M64,IFERROR(MIN('Team &amp; Salaries'!$P64,#REF!+'Team &amp; Salaries'!$N64),MIN('Team &amp; Salaries'!$N64,'Team &amp; Salaries'!$P64)),0))))))+IF($A151=Projections!$C$87,Revenue!BO$72,0)</f>
        <v>0</v>
      </c>
      <c r="BR151" s="286">
        <f>IF('Team &amp; Salaries'!$O64="Never",IF(BR$6&gt;='Team &amp; Salaries'!$M64,MIN('Team &amp; Salaries'!$N64,'Team &amp; Salaries'!$P64),0),IF('Team &amp; Salaries'!$O64="Monthly",IF(BR$6='Team &amp; Salaries'!$M64,MIN('Team &amp; Salaries'!$N64,'Team &amp; Salaries'!$P64),IF(BR$6&gt;'Team &amp; Salaries'!$M64,MIN('Team &amp; Salaries'!$P64,BQ151+'Team &amp; Salaries'!$N64),0)),IF('Team &amp; Salaries'!$O64="Quarterly",IF(BR$6='Team &amp; Salaries'!$M64,MIN('Team &amp; Salaries'!$N64,'Team &amp; Salaries'!$P64),IF(BR$6&gt;'Team &amp; Salaries'!$M64,IFERROR(MIN('Team &amp; Salaries'!$P64,IF(ISNUMBER(BM151),BM151,0)+'Team &amp; Salaries'!$N64),'Team &amp; Salaries'!$N64),0)),IF('Team &amp; Salaries'!$O64="Annually",IF(BR$6='Team &amp; Salaries'!$M64,MIN('Team &amp; Salaries'!$N64,'Team &amp; Salaries'!$P64),IF(BR$6&gt;'Team &amp; Salaries'!$M64,IFERROR(MIN('Team &amp; Salaries'!$P64,#REF!+'Team &amp; Salaries'!$N64),MIN('Team &amp; Salaries'!$N64,'Team &amp; Salaries'!$P64)),0))))))+IF($A151=Projections!$C$87,Revenue!BP$72,0)</f>
        <v>0</v>
      </c>
      <c r="BS151" s="286">
        <f>IF('Team &amp; Salaries'!$O64="Never",IF(BS$6&gt;='Team &amp; Salaries'!$M64,MIN('Team &amp; Salaries'!$N64,'Team &amp; Salaries'!$P64),0),IF('Team &amp; Salaries'!$O64="Monthly",IF(BS$6='Team &amp; Salaries'!$M64,MIN('Team &amp; Salaries'!$N64,'Team &amp; Salaries'!$P64),IF(BS$6&gt;'Team &amp; Salaries'!$M64,MIN('Team &amp; Salaries'!$P64,BR151+'Team &amp; Salaries'!$N64),0)),IF('Team &amp; Salaries'!$O64="Quarterly",IF(BS$6='Team &amp; Salaries'!$M64,MIN('Team &amp; Salaries'!$N64,'Team &amp; Salaries'!$P64),IF(BS$6&gt;'Team &amp; Salaries'!$M64,IFERROR(MIN('Team &amp; Salaries'!$P64,IF(ISNUMBER(BN151),BN151,0)+'Team &amp; Salaries'!$N64),'Team &amp; Salaries'!$N64),0)),IF('Team &amp; Salaries'!$O64="Annually",IF(BS$6='Team &amp; Salaries'!$M64,MIN('Team &amp; Salaries'!$N64,'Team &amp; Salaries'!$P64),IF(BS$6&gt;'Team &amp; Salaries'!$M64,IFERROR(MIN('Team &amp; Salaries'!$P64,#REF!+'Team &amp; Salaries'!$N64),MIN('Team &amp; Salaries'!$N64,'Team &amp; Salaries'!$P64)),0))))))+IF($A151=Projections!$C$87,Revenue!BQ$72,0)</f>
        <v>0</v>
      </c>
      <c r="BT151" s="286">
        <f>IF('Team &amp; Salaries'!$O64="Never",IF(BT$6&gt;='Team &amp; Salaries'!$M64,MIN('Team &amp; Salaries'!$N64,'Team &amp; Salaries'!$P64),0),IF('Team &amp; Salaries'!$O64="Monthly",IF(BT$6='Team &amp; Salaries'!$M64,MIN('Team &amp; Salaries'!$N64,'Team &amp; Salaries'!$P64),IF(BT$6&gt;'Team &amp; Salaries'!$M64,MIN('Team &amp; Salaries'!$P64,BS151+'Team &amp; Salaries'!$N64),0)),IF('Team &amp; Salaries'!$O64="Quarterly",IF(BT$6='Team &amp; Salaries'!$M64,MIN('Team &amp; Salaries'!$N64,'Team &amp; Salaries'!$P64),IF(BT$6&gt;'Team &amp; Salaries'!$M64,IFERROR(MIN('Team &amp; Salaries'!$P64,IF(ISNUMBER(BO151),BO151,0)+'Team &amp; Salaries'!$N64),'Team &amp; Salaries'!$N64),0)),IF('Team &amp; Salaries'!$O64="Annually",IF(BT$6='Team &amp; Salaries'!$M64,MIN('Team &amp; Salaries'!$N64,'Team &amp; Salaries'!$P64),IF(BT$6&gt;'Team &amp; Salaries'!$M64,IFERROR(MIN('Team &amp; Salaries'!$P64,#REF!+'Team &amp; Salaries'!$N64),MIN('Team &amp; Salaries'!$N64,'Team &amp; Salaries'!$P64)),0))))))+IF($A151=Projections!$C$87,Revenue!BR$72,0)</f>
        <v>0</v>
      </c>
      <c r="BU151" s="286">
        <f>IF('Team &amp; Salaries'!$O64="Never",IF(BU$6&gt;='Team &amp; Salaries'!$M64,MIN('Team &amp; Salaries'!$N64,'Team &amp; Salaries'!$P64),0),IF('Team &amp; Salaries'!$O64="Monthly",IF(BU$6='Team &amp; Salaries'!$M64,MIN('Team &amp; Salaries'!$N64,'Team &amp; Salaries'!$P64),IF(BU$6&gt;'Team &amp; Salaries'!$M64,MIN('Team &amp; Salaries'!$P64,BT151+'Team &amp; Salaries'!$N64),0)),IF('Team &amp; Salaries'!$O64="Quarterly",IF(BU$6='Team &amp; Salaries'!$M64,MIN('Team &amp; Salaries'!$N64,'Team &amp; Salaries'!$P64),IF(BU$6&gt;'Team &amp; Salaries'!$M64,IFERROR(MIN('Team &amp; Salaries'!$P64,IF(ISNUMBER(BP151),BP151,0)+'Team &amp; Salaries'!$N64),'Team &amp; Salaries'!$N64),0)),IF('Team &amp; Salaries'!$O64="Annually",IF(BU$6='Team &amp; Salaries'!$M64,MIN('Team &amp; Salaries'!$N64,'Team &amp; Salaries'!$P64),IF(BU$6&gt;'Team &amp; Salaries'!$M64,IFERROR(MIN('Team &amp; Salaries'!$P64,#REF!+'Team &amp; Salaries'!$N64),MIN('Team &amp; Salaries'!$N64,'Team &amp; Salaries'!$P64)),0))))))+IF($A151=Projections!$C$87,Revenue!BS$72,0)</f>
        <v>0</v>
      </c>
      <c r="BV151" s="286">
        <f>IF('Team &amp; Salaries'!$O64="Never",IF(BV$6&gt;='Team &amp; Salaries'!$M64,MIN('Team &amp; Salaries'!$N64,'Team &amp; Salaries'!$P64),0),IF('Team &amp; Salaries'!$O64="Monthly",IF(BV$6='Team &amp; Salaries'!$M64,MIN('Team &amp; Salaries'!$N64,'Team &amp; Salaries'!$P64),IF(BV$6&gt;'Team &amp; Salaries'!$M64,MIN('Team &amp; Salaries'!$P64,BU151+'Team &amp; Salaries'!$N64),0)),IF('Team &amp; Salaries'!$O64="Quarterly",IF(BV$6='Team &amp; Salaries'!$M64,MIN('Team &amp; Salaries'!$N64,'Team &amp; Salaries'!$P64),IF(BV$6&gt;'Team &amp; Salaries'!$M64,IFERROR(MIN('Team &amp; Salaries'!$P64,IF(ISNUMBER(BQ151),BQ151,0)+'Team &amp; Salaries'!$N64),'Team &amp; Salaries'!$N64),0)),IF('Team &amp; Salaries'!$O64="Annually",IF(BV$6='Team &amp; Salaries'!$M64,MIN('Team &amp; Salaries'!$N64,'Team &amp; Salaries'!$P64),IF(BV$6&gt;'Team &amp; Salaries'!$M64,IFERROR(MIN('Team &amp; Salaries'!$P64,#REF!+'Team &amp; Salaries'!$N64),MIN('Team &amp; Salaries'!$N64,'Team &amp; Salaries'!$P64)),0))))))+IF($A151=Projections!$C$87,Revenue!BT$72,0)</f>
        <v>0</v>
      </c>
      <c r="BW151" s="286">
        <f>IF('Team &amp; Salaries'!$O64="Never",IF(BW$6&gt;='Team &amp; Salaries'!$M64,MIN('Team &amp; Salaries'!$N64,'Team &amp; Salaries'!$P64),0),IF('Team &amp; Salaries'!$O64="Monthly",IF(BW$6='Team &amp; Salaries'!$M64,MIN('Team &amp; Salaries'!$N64,'Team &amp; Salaries'!$P64),IF(BW$6&gt;'Team &amp; Salaries'!$M64,MIN('Team &amp; Salaries'!$P64,BV151+'Team &amp; Salaries'!$N64),0)),IF('Team &amp; Salaries'!$O64="Quarterly",IF(BW$6='Team &amp; Salaries'!$M64,MIN('Team &amp; Salaries'!$N64,'Team &amp; Salaries'!$P64),IF(BW$6&gt;'Team &amp; Salaries'!$M64,IFERROR(MIN('Team &amp; Salaries'!$P64,IF(ISNUMBER(BR151),BR151,0)+'Team &amp; Salaries'!$N64),'Team &amp; Salaries'!$N64),0)),IF('Team &amp; Salaries'!$O64="Annually",IF(BW$6='Team &amp; Salaries'!$M64,MIN('Team &amp; Salaries'!$N64,'Team &amp; Salaries'!$P64),IF(BW$6&gt;'Team &amp; Salaries'!$M64,IFERROR(MIN('Team &amp; Salaries'!$P64,#REF!+'Team &amp; Salaries'!$N64),MIN('Team &amp; Salaries'!$N64,'Team &amp; Salaries'!$P64)),0))))))+IF($A151=Projections!$C$87,Revenue!BU$72,0)</f>
        <v>0</v>
      </c>
      <c r="BX151" s="286">
        <f>IF('Team &amp; Salaries'!$O64="Never",IF(BX$6&gt;='Team &amp; Salaries'!$M64,MIN('Team &amp; Salaries'!$N64,'Team &amp; Salaries'!$P64),0),IF('Team &amp; Salaries'!$O64="Monthly",IF(BX$6='Team &amp; Salaries'!$M64,MIN('Team &amp; Salaries'!$N64,'Team &amp; Salaries'!$P64),IF(BX$6&gt;'Team &amp; Salaries'!$M64,MIN('Team &amp; Salaries'!$P64,BW151+'Team &amp; Salaries'!$N64),0)),IF('Team &amp; Salaries'!$O64="Quarterly",IF(BX$6='Team &amp; Salaries'!$M64,MIN('Team &amp; Salaries'!$N64,'Team &amp; Salaries'!$P64),IF(BX$6&gt;'Team &amp; Salaries'!$M64,IFERROR(MIN('Team &amp; Salaries'!$P64,IF(ISNUMBER(BS151),BS151,0)+'Team &amp; Salaries'!$N64),'Team &amp; Salaries'!$N64),0)),IF('Team &amp; Salaries'!$O64="Annually",IF(BX$6='Team &amp; Salaries'!$M64,MIN('Team &amp; Salaries'!$N64,'Team &amp; Salaries'!$P64),IF(BX$6&gt;'Team &amp; Salaries'!$M64,IFERROR(MIN('Team &amp; Salaries'!$P64,#REF!+'Team &amp; Salaries'!$N64),MIN('Team &amp; Salaries'!$N64,'Team &amp; Salaries'!$P64)),0))))))+IF($A151=Projections!$C$87,Revenue!BV$72,0)</f>
        <v>0</v>
      </c>
      <c r="BY151" s="286">
        <f>IF('Team &amp; Salaries'!$O64="Never",IF(BY$6&gt;='Team &amp; Salaries'!$M64,MIN('Team &amp; Salaries'!$N64,'Team &amp; Salaries'!$P64),0),IF('Team &amp; Salaries'!$O64="Monthly",IF(BY$6='Team &amp; Salaries'!$M64,MIN('Team &amp; Salaries'!$N64,'Team &amp; Salaries'!$P64),IF(BY$6&gt;'Team &amp; Salaries'!$M64,MIN('Team &amp; Salaries'!$P64,BX151+'Team &amp; Salaries'!$N64),0)),IF('Team &amp; Salaries'!$O64="Quarterly",IF(BY$6='Team &amp; Salaries'!$M64,MIN('Team &amp; Salaries'!$N64,'Team &amp; Salaries'!$P64),IF(BY$6&gt;'Team &amp; Salaries'!$M64,IFERROR(MIN('Team &amp; Salaries'!$P64,IF(ISNUMBER(BT151),BT151,0)+'Team &amp; Salaries'!$N64),'Team &amp; Salaries'!$N64),0)),IF('Team &amp; Salaries'!$O64="Annually",IF(BY$6='Team &amp; Salaries'!$M64,MIN('Team &amp; Salaries'!$N64,'Team &amp; Salaries'!$P64),IF(BY$6&gt;'Team &amp; Salaries'!$M64,IFERROR(MIN('Team &amp; Salaries'!$P64,#REF!+'Team &amp; Salaries'!$N64),MIN('Team &amp; Salaries'!$N64,'Team &amp; Salaries'!$P64)),0))))))+IF($A151=Projections!$C$87,Revenue!BW$72,0)</f>
        <v>0</v>
      </c>
      <c r="BZ151" s="286">
        <f>IF('Team &amp; Salaries'!$O64="Never",IF(BZ$6&gt;='Team &amp; Salaries'!$M64,MIN('Team &amp; Salaries'!$N64,'Team &amp; Salaries'!$P64),0),IF('Team &amp; Salaries'!$O64="Monthly",IF(BZ$6='Team &amp; Salaries'!$M64,MIN('Team &amp; Salaries'!$N64,'Team &amp; Salaries'!$P64),IF(BZ$6&gt;'Team &amp; Salaries'!$M64,MIN('Team &amp; Salaries'!$P64,BY151+'Team &amp; Salaries'!$N64),0)),IF('Team &amp; Salaries'!$O64="Quarterly",IF(BZ$6='Team &amp; Salaries'!$M64,MIN('Team &amp; Salaries'!$N64,'Team &amp; Salaries'!$P64),IF(BZ$6&gt;'Team &amp; Salaries'!$M64,IFERROR(MIN('Team &amp; Salaries'!$P64,IF(ISNUMBER(BU151),BU151,0)+'Team &amp; Salaries'!$N64),'Team &amp; Salaries'!$N64),0)),IF('Team &amp; Salaries'!$O64="Annually",IF(BZ$6='Team &amp; Salaries'!$M64,MIN('Team &amp; Salaries'!$N64,'Team &amp; Salaries'!$P64),IF(BZ$6&gt;'Team &amp; Salaries'!$M64,IFERROR(MIN('Team &amp; Salaries'!$P64,#REF!+'Team &amp; Salaries'!$N64),MIN('Team &amp; Salaries'!$N64,'Team &amp; Salaries'!$P64)),0))))))+IF($A151=Projections!$C$87,Revenue!BX$72,0)</f>
        <v>1</v>
      </c>
      <c r="CA151" s="286">
        <f>IF('Team &amp; Salaries'!$O64="Never",IF(CA$6&gt;='Team &amp; Salaries'!$M64,MIN('Team &amp; Salaries'!$N64,'Team &amp; Salaries'!$P64),0),IF('Team &amp; Salaries'!$O64="Monthly",IF(CA$6='Team &amp; Salaries'!$M64,MIN('Team &amp; Salaries'!$N64,'Team &amp; Salaries'!$P64),IF(CA$6&gt;'Team &amp; Salaries'!$M64,MIN('Team &amp; Salaries'!$P64,BZ151+'Team &amp; Salaries'!$N64),0)),IF('Team &amp; Salaries'!$O64="Quarterly",IF(CA$6='Team &amp; Salaries'!$M64,MIN('Team &amp; Salaries'!$N64,'Team &amp; Salaries'!$P64),IF(CA$6&gt;'Team &amp; Salaries'!$M64,IFERROR(MIN('Team &amp; Salaries'!$P64,IF(ISNUMBER(BV151),BV151,0)+'Team &amp; Salaries'!$N64),'Team &amp; Salaries'!$N64),0)),IF('Team &amp; Salaries'!$O64="Annually",IF(CA$6='Team &amp; Salaries'!$M64,MIN('Team &amp; Salaries'!$N64,'Team &amp; Salaries'!$P64),IF(CA$6&gt;'Team &amp; Salaries'!$M64,IFERROR(MIN('Team &amp; Salaries'!$P64,#REF!+'Team &amp; Salaries'!$N64),MIN('Team &amp; Salaries'!$N64,'Team &amp; Salaries'!$P64)),0))))))+IF($A151=Projections!$C$87,Revenue!BY$72,0)</f>
        <v>1</v>
      </c>
      <c r="CB151" s="286">
        <f>IF('Team &amp; Salaries'!$O64="Never",IF(CB$6&gt;='Team &amp; Salaries'!$M64,MIN('Team &amp; Salaries'!$N64,'Team &amp; Salaries'!$P64),0),IF('Team &amp; Salaries'!$O64="Monthly",IF(CB$6='Team &amp; Salaries'!$M64,MIN('Team &amp; Salaries'!$N64,'Team &amp; Salaries'!$P64),IF(CB$6&gt;'Team &amp; Salaries'!$M64,MIN('Team &amp; Salaries'!$P64,CA151+'Team &amp; Salaries'!$N64),0)),IF('Team &amp; Salaries'!$O64="Quarterly",IF(CB$6='Team &amp; Salaries'!$M64,MIN('Team &amp; Salaries'!$N64,'Team &amp; Salaries'!$P64),IF(CB$6&gt;'Team &amp; Salaries'!$M64,IFERROR(MIN('Team &amp; Salaries'!$P64,IF(ISNUMBER(BW151),BW151,0)+'Team &amp; Salaries'!$N64),'Team &amp; Salaries'!$N64),0)),IF('Team &amp; Salaries'!$O64="Annually",IF(CB$6='Team &amp; Salaries'!$M64,MIN('Team &amp; Salaries'!$N64,'Team &amp; Salaries'!$P64),IF(CB$6&gt;'Team &amp; Salaries'!$M64,IFERROR(MIN('Team &amp; Salaries'!$P64,#REF!+'Team &amp; Salaries'!$N64),MIN('Team &amp; Salaries'!$N64,'Team &amp; Salaries'!$P64)),0))))))+IF($A151=Projections!$C$87,Revenue!BZ$72,0)</f>
        <v>1</v>
      </c>
      <c r="CC151" s="286">
        <f>IF('Team &amp; Salaries'!$O64="Never",IF(CC$6&gt;='Team &amp; Salaries'!$M64,MIN('Team &amp; Salaries'!$N64,'Team &amp; Salaries'!$P64),0),IF('Team &amp; Salaries'!$O64="Monthly",IF(CC$6='Team &amp; Salaries'!$M64,MIN('Team &amp; Salaries'!$N64,'Team &amp; Salaries'!$P64),IF(CC$6&gt;'Team &amp; Salaries'!$M64,MIN('Team &amp; Salaries'!$P64,CB151+'Team &amp; Salaries'!$N64),0)),IF('Team &amp; Salaries'!$O64="Quarterly",IF(CC$6='Team &amp; Salaries'!$M64,MIN('Team &amp; Salaries'!$N64,'Team &amp; Salaries'!$P64),IF(CC$6&gt;'Team &amp; Salaries'!$M64,IFERROR(MIN('Team &amp; Salaries'!$P64,IF(ISNUMBER(BX151),BX151,0)+'Team &amp; Salaries'!$N64),'Team &amp; Salaries'!$N64),0)),IF('Team &amp; Salaries'!$O64="Annually",IF(CC$6='Team &amp; Salaries'!$M64,MIN('Team &amp; Salaries'!$N64,'Team &amp; Salaries'!$P64),IF(CC$6&gt;'Team &amp; Salaries'!$M64,IFERROR(MIN('Team &amp; Salaries'!$P64,#REF!+'Team &amp; Salaries'!$N64),MIN('Team &amp; Salaries'!$N64,'Team &amp; Salaries'!$P64)),0))))))+IF($A151=Projections!$C$87,Revenue!CA$72,0)</f>
        <v>1</v>
      </c>
      <c r="CD151" s="286">
        <f>IF('Team &amp; Salaries'!$O64="Never",IF(CD$6&gt;='Team &amp; Salaries'!$M64,MIN('Team &amp; Salaries'!$N64,'Team &amp; Salaries'!$P64),0),IF('Team &amp; Salaries'!$O64="Monthly",IF(CD$6='Team &amp; Salaries'!$M64,MIN('Team &amp; Salaries'!$N64,'Team &amp; Salaries'!$P64),IF(CD$6&gt;'Team &amp; Salaries'!$M64,MIN('Team &amp; Salaries'!$P64,CC151+'Team &amp; Salaries'!$N64),0)),IF('Team &amp; Salaries'!$O64="Quarterly",IF(CD$6='Team &amp; Salaries'!$M64,MIN('Team &amp; Salaries'!$N64,'Team &amp; Salaries'!$P64),IF(CD$6&gt;'Team &amp; Salaries'!$M64,IFERROR(MIN('Team &amp; Salaries'!$P64,IF(ISNUMBER(BY151),BY151,0)+'Team &amp; Salaries'!$N64),'Team &amp; Salaries'!$N64),0)),IF('Team &amp; Salaries'!$O64="Annually",IF(CD$6='Team &amp; Salaries'!$M64,MIN('Team &amp; Salaries'!$N64,'Team &amp; Salaries'!$P64),IF(CD$6&gt;'Team &amp; Salaries'!$M64,IFERROR(MIN('Team &amp; Salaries'!$P64,#REF!+'Team &amp; Salaries'!$N64),MIN('Team &amp; Salaries'!$N64,'Team &amp; Salaries'!$P64)),0))))))+IF($A151=Projections!$C$87,Revenue!CB$72,0)</f>
        <v>1</v>
      </c>
      <c r="CE151" s="286">
        <f>IF('Team &amp; Salaries'!$O64="Never",IF(CE$6&gt;='Team &amp; Salaries'!$M64,MIN('Team &amp; Salaries'!$N64,'Team &amp; Salaries'!$P64),0),IF('Team &amp; Salaries'!$O64="Monthly",IF(CE$6='Team &amp; Salaries'!$M64,MIN('Team &amp; Salaries'!$N64,'Team &amp; Salaries'!$P64),IF(CE$6&gt;'Team &amp; Salaries'!$M64,MIN('Team &amp; Salaries'!$P64,CD151+'Team &amp; Salaries'!$N64),0)),IF('Team &amp; Salaries'!$O64="Quarterly",IF(CE$6='Team &amp; Salaries'!$M64,MIN('Team &amp; Salaries'!$N64,'Team &amp; Salaries'!$P64),IF(CE$6&gt;'Team &amp; Salaries'!$M64,IFERROR(MIN('Team &amp; Salaries'!$P64,IF(ISNUMBER(BZ151),BZ151,0)+'Team &amp; Salaries'!$N64),'Team &amp; Salaries'!$N64),0)),IF('Team &amp; Salaries'!$O64="Annually",IF(CE$6='Team &amp; Salaries'!$M64,MIN('Team &amp; Salaries'!$N64,'Team &amp; Salaries'!$P64),IF(CE$6&gt;'Team &amp; Salaries'!$M64,IFERROR(MIN('Team &amp; Salaries'!$P64,#REF!+'Team &amp; Salaries'!$N64),MIN('Team &amp; Salaries'!$N64,'Team &amp; Salaries'!$P64)),0))))))+IF($A151=Projections!$C$87,Revenue!CC$72,0)</f>
        <v>1</v>
      </c>
      <c r="CF151" s="286">
        <f>IF('Team &amp; Salaries'!$O64="Never",IF(CF$6&gt;='Team &amp; Salaries'!$M64,MIN('Team &amp; Salaries'!$N64,'Team &amp; Salaries'!$P64),0),IF('Team &amp; Salaries'!$O64="Monthly",IF(CF$6='Team &amp; Salaries'!$M64,MIN('Team &amp; Salaries'!$N64,'Team &amp; Salaries'!$P64),IF(CF$6&gt;'Team &amp; Salaries'!$M64,MIN('Team &amp; Salaries'!$P64,CE151+'Team &amp; Salaries'!$N64),0)),IF('Team &amp; Salaries'!$O64="Quarterly",IF(CF$6='Team &amp; Salaries'!$M64,MIN('Team &amp; Salaries'!$N64,'Team &amp; Salaries'!$P64),IF(CF$6&gt;'Team &amp; Salaries'!$M64,IFERROR(MIN('Team &amp; Salaries'!$P64,IF(ISNUMBER(CA151),CA151,0)+'Team &amp; Salaries'!$N64),'Team &amp; Salaries'!$N64),0)),IF('Team &amp; Salaries'!$O64="Annually",IF(CF$6='Team &amp; Salaries'!$M64,MIN('Team &amp; Salaries'!$N64,'Team &amp; Salaries'!$P64),IF(CF$6&gt;'Team &amp; Salaries'!$M64,IFERROR(MIN('Team &amp; Salaries'!$P64,#REF!+'Team &amp; Salaries'!$N64),MIN('Team &amp; Salaries'!$N64,'Team &amp; Salaries'!$P64)),0))))))+IF($A151=Projections!$C$87,Revenue!CD$72,0)</f>
        <v>1</v>
      </c>
      <c r="CG151" s="286">
        <f>IF('Team &amp; Salaries'!$O64="Never",IF(CG$6&gt;='Team &amp; Salaries'!$M64,MIN('Team &amp; Salaries'!$N64,'Team &amp; Salaries'!$P64),0),IF('Team &amp; Salaries'!$O64="Monthly",IF(CG$6='Team &amp; Salaries'!$M64,MIN('Team &amp; Salaries'!$N64,'Team &amp; Salaries'!$P64),IF(CG$6&gt;'Team &amp; Salaries'!$M64,MIN('Team &amp; Salaries'!$P64,CF151+'Team &amp; Salaries'!$N64),0)),IF('Team &amp; Salaries'!$O64="Quarterly",IF(CG$6='Team &amp; Salaries'!$M64,MIN('Team &amp; Salaries'!$N64,'Team &amp; Salaries'!$P64),IF(CG$6&gt;'Team &amp; Salaries'!$M64,IFERROR(MIN('Team &amp; Salaries'!$P64,IF(ISNUMBER(CB151),CB151,0)+'Team &amp; Salaries'!$N64),'Team &amp; Salaries'!$N64),0)),IF('Team &amp; Salaries'!$O64="Annually",IF(CG$6='Team &amp; Salaries'!$M64,MIN('Team &amp; Salaries'!$N64,'Team &amp; Salaries'!$P64),IF(CG$6&gt;'Team &amp; Salaries'!$M64,IFERROR(MIN('Team &amp; Salaries'!$P64,#REF!+'Team &amp; Salaries'!$N64),MIN('Team &amp; Salaries'!$N64,'Team &amp; Salaries'!$P64)),0))))))+IF($A151=Projections!$C$87,Revenue!CE$72,0)</f>
        <v>1</v>
      </c>
      <c r="CH151" s="286">
        <f>IF('Team &amp; Salaries'!$O64="Never",IF(CH$6&gt;='Team &amp; Salaries'!$M64,MIN('Team &amp; Salaries'!$N64,'Team &amp; Salaries'!$P64),0),IF('Team &amp; Salaries'!$O64="Monthly",IF(CH$6='Team &amp; Salaries'!$M64,MIN('Team &amp; Salaries'!$N64,'Team &amp; Salaries'!$P64),IF(CH$6&gt;'Team &amp; Salaries'!$M64,MIN('Team &amp; Salaries'!$P64,CG151+'Team &amp; Salaries'!$N64),0)),IF('Team &amp; Salaries'!$O64="Quarterly",IF(CH$6='Team &amp; Salaries'!$M64,MIN('Team &amp; Salaries'!$N64,'Team &amp; Salaries'!$P64),IF(CH$6&gt;'Team &amp; Salaries'!$M64,IFERROR(MIN('Team &amp; Salaries'!$P64,IF(ISNUMBER(CC151),CC151,0)+'Team &amp; Salaries'!$N64),'Team &amp; Salaries'!$N64),0)),IF('Team &amp; Salaries'!$O64="Annually",IF(CH$6='Team &amp; Salaries'!$M64,MIN('Team &amp; Salaries'!$N64,'Team &amp; Salaries'!$P64),IF(CH$6&gt;'Team &amp; Salaries'!$M64,IFERROR(MIN('Team &amp; Salaries'!$P64,#REF!+'Team &amp; Salaries'!$N64),MIN('Team &amp; Salaries'!$N64,'Team &amp; Salaries'!$P64)),0))))))+IF($A151=Projections!$C$87,Revenue!CF$72,0)</f>
        <v>1</v>
      </c>
      <c r="CI151" s="286">
        <f>IF('Team &amp; Salaries'!$O64="Never",IF(CI$6&gt;='Team &amp; Salaries'!$M64,MIN('Team &amp; Salaries'!$N64,'Team &amp; Salaries'!$P64),0),IF('Team &amp; Salaries'!$O64="Monthly",IF(CI$6='Team &amp; Salaries'!$M64,MIN('Team &amp; Salaries'!$N64,'Team &amp; Salaries'!$P64),IF(CI$6&gt;'Team &amp; Salaries'!$M64,MIN('Team &amp; Salaries'!$P64,CH151+'Team &amp; Salaries'!$N64),0)),IF('Team &amp; Salaries'!$O64="Quarterly",IF(CI$6='Team &amp; Salaries'!$M64,MIN('Team &amp; Salaries'!$N64,'Team &amp; Salaries'!$P64),IF(CI$6&gt;'Team &amp; Salaries'!$M64,IFERROR(MIN('Team &amp; Salaries'!$P64,IF(ISNUMBER(CD151),CD151,0)+'Team &amp; Salaries'!$N64),'Team &amp; Salaries'!$N64),0)),IF('Team &amp; Salaries'!$O64="Annually",IF(CI$6='Team &amp; Salaries'!$M64,MIN('Team &amp; Salaries'!$N64,'Team &amp; Salaries'!$P64),IF(CI$6&gt;'Team &amp; Salaries'!$M64,IFERROR(MIN('Team &amp; Salaries'!$P64,#REF!+'Team &amp; Salaries'!$N64),MIN('Team &amp; Salaries'!$N64,'Team &amp; Salaries'!$P64)),0))))))+IF($A151=Projections!$C$87,Revenue!CG$72,0)</f>
        <v>1</v>
      </c>
      <c r="CJ151" s="286">
        <f>IF('Team &amp; Salaries'!$O64="Never",IF(CJ$6&gt;='Team &amp; Salaries'!$M64,MIN('Team &amp; Salaries'!$N64,'Team &amp; Salaries'!$P64),0),IF('Team &amp; Salaries'!$O64="Monthly",IF(CJ$6='Team &amp; Salaries'!$M64,MIN('Team &amp; Salaries'!$N64,'Team &amp; Salaries'!$P64),IF(CJ$6&gt;'Team &amp; Salaries'!$M64,MIN('Team &amp; Salaries'!$P64,CI151+'Team &amp; Salaries'!$N64),0)),IF('Team &amp; Salaries'!$O64="Quarterly",IF(CJ$6='Team &amp; Salaries'!$M64,MIN('Team &amp; Salaries'!$N64,'Team &amp; Salaries'!$P64),IF(CJ$6&gt;'Team &amp; Salaries'!$M64,IFERROR(MIN('Team &amp; Salaries'!$P64,IF(ISNUMBER(CE151),CE151,0)+'Team &amp; Salaries'!$N64),'Team &amp; Salaries'!$N64),0)),IF('Team &amp; Salaries'!$O64="Annually",IF(CJ$6='Team &amp; Salaries'!$M64,MIN('Team &amp; Salaries'!$N64,'Team &amp; Salaries'!$P64),IF(CJ$6&gt;'Team &amp; Salaries'!$M64,IFERROR(MIN('Team &amp; Salaries'!$P64,#REF!+'Team &amp; Salaries'!$N64),MIN('Team &amp; Salaries'!$N64,'Team &amp; Salaries'!$P64)),0))))))+IF($A151=Projections!$C$87,Revenue!CH$72,0)</f>
        <v>1</v>
      </c>
      <c r="CK151" s="286">
        <f>IF('Team &amp; Salaries'!$O64="Never",IF(CK$6&gt;='Team &amp; Salaries'!$M64,MIN('Team &amp; Salaries'!$N64,'Team &amp; Salaries'!$P64),0),IF('Team &amp; Salaries'!$O64="Monthly",IF(CK$6='Team &amp; Salaries'!$M64,MIN('Team &amp; Salaries'!$N64,'Team &amp; Salaries'!$P64),IF(CK$6&gt;'Team &amp; Salaries'!$M64,MIN('Team &amp; Salaries'!$P64,CJ151+'Team &amp; Salaries'!$N64),0)),IF('Team &amp; Salaries'!$O64="Quarterly",IF(CK$6='Team &amp; Salaries'!$M64,MIN('Team &amp; Salaries'!$N64,'Team &amp; Salaries'!$P64),IF(CK$6&gt;'Team &amp; Salaries'!$M64,IFERROR(MIN('Team &amp; Salaries'!$P64,IF(ISNUMBER(CF151),CF151,0)+'Team &amp; Salaries'!$N64),'Team &amp; Salaries'!$N64),0)),IF('Team &amp; Salaries'!$O64="Annually",IF(CK$6='Team &amp; Salaries'!$M64,MIN('Team &amp; Salaries'!$N64,'Team &amp; Salaries'!$P64),IF(CK$6&gt;'Team &amp; Salaries'!$M64,IFERROR(MIN('Team &amp; Salaries'!$P64,#REF!+'Team &amp; Salaries'!$N64),MIN('Team &amp; Salaries'!$N64,'Team &amp; Salaries'!$P64)),0))))))+IF($A151=Projections!$C$87,Revenue!CI$72,0)</f>
        <v>1</v>
      </c>
      <c r="CL151" s="286">
        <f>IF('Team &amp; Salaries'!$O64="Never",IF(CL$6&gt;='Team &amp; Salaries'!$M64,MIN('Team &amp; Salaries'!$N64,'Team &amp; Salaries'!$P64),0),IF('Team &amp; Salaries'!$O64="Monthly",IF(CL$6='Team &amp; Salaries'!$M64,MIN('Team &amp; Salaries'!$N64,'Team &amp; Salaries'!$P64),IF(CL$6&gt;'Team &amp; Salaries'!$M64,MIN('Team &amp; Salaries'!$P64,CK151+'Team &amp; Salaries'!$N64),0)),IF('Team &amp; Salaries'!$O64="Quarterly",IF(CL$6='Team &amp; Salaries'!$M64,MIN('Team &amp; Salaries'!$N64,'Team &amp; Salaries'!$P64),IF(CL$6&gt;'Team &amp; Salaries'!$M64,IFERROR(MIN('Team &amp; Salaries'!$P64,IF(ISNUMBER(CG151),CG151,0)+'Team &amp; Salaries'!$N64),'Team &amp; Salaries'!$N64),0)),IF('Team &amp; Salaries'!$O64="Annually",IF(CL$6='Team &amp; Salaries'!$M64,MIN('Team &amp; Salaries'!$N64,'Team &amp; Salaries'!$P64),IF(CL$6&gt;'Team &amp; Salaries'!$M64,IFERROR(MIN('Team &amp; Salaries'!$P64,#REF!+'Team &amp; Salaries'!$N64),MIN('Team &amp; Salaries'!$N64,'Team &amp; Salaries'!$P64)),0))))))+IF($A151=Projections!$C$87,Revenue!CJ$72,0)</f>
        <v>1</v>
      </c>
      <c r="CM151" s="286">
        <f>IF('Team &amp; Salaries'!$O64="Never",IF(CM$6&gt;='Team &amp; Salaries'!$M64,MIN('Team &amp; Salaries'!$N64,'Team &amp; Salaries'!$P64),0),IF('Team &amp; Salaries'!$O64="Monthly",IF(CM$6='Team &amp; Salaries'!$M64,MIN('Team &amp; Salaries'!$N64,'Team &amp; Salaries'!$P64),IF(CM$6&gt;'Team &amp; Salaries'!$M64,MIN('Team &amp; Salaries'!$P64,CL151+'Team &amp; Salaries'!$N64),0)),IF('Team &amp; Salaries'!$O64="Quarterly",IF(CM$6='Team &amp; Salaries'!$M64,MIN('Team &amp; Salaries'!$N64,'Team &amp; Salaries'!$P64),IF(CM$6&gt;'Team &amp; Salaries'!$M64,IFERROR(MIN('Team &amp; Salaries'!$P64,IF(ISNUMBER(CH151),CH151,0)+'Team &amp; Salaries'!$N64),'Team &amp; Salaries'!$N64),0)),IF('Team &amp; Salaries'!$O64="Annually",IF(CM$6='Team &amp; Salaries'!$M64,MIN('Team &amp; Salaries'!$N64,'Team &amp; Salaries'!$P64),IF(CM$6&gt;'Team &amp; Salaries'!$M64,IFERROR(MIN('Team &amp; Salaries'!$P64,#REF!+'Team &amp; Salaries'!$N64),MIN('Team &amp; Salaries'!$N64,'Team &amp; Salaries'!$P64)),0))))))+IF($A151=Projections!$C$87,Revenue!CK$72,0)</f>
        <v>1</v>
      </c>
      <c r="CN151" s="286">
        <f>IF('Team &amp; Salaries'!$O64="Never",IF(CN$6&gt;='Team &amp; Salaries'!$M64,MIN('Team &amp; Salaries'!$N64,'Team &amp; Salaries'!$P64),0),IF('Team &amp; Salaries'!$O64="Monthly",IF(CN$6='Team &amp; Salaries'!$M64,MIN('Team &amp; Salaries'!$N64,'Team &amp; Salaries'!$P64),IF(CN$6&gt;'Team &amp; Salaries'!$M64,MIN('Team &amp; Salaries'!$P64,CM151+'Team &amp; Salaries'!$N64),0)),IF('Team &amp; Salaries'!$O64="Quarterly",IF(CN$6='Team &amp; Salaries'!$M64,MIN('Team &amp; Salaries'!$N64,'Team &amp; Salaries'!$P64),IF(CN$6&gt;'Team &amp; Salaries'!$M64,IFERROR(MIN('Team &amp; Salaries'!$P64,IF(ISNUMBER(CI151),CI151,0)+'Team &amp; Salaries'!$N64),'Team &amp; Salaries'!$N64),0)),IF('Team &amp; Salaries'!$O64="Annually",IF(CN$6='Team &amp; Salaries'!$M64,MIN('Team &amp; Salaries'!$N64,'Team &amp; Salaries'!$P64),IF(CN$6&gt;'Team &amp; Salaries'!$M64,IFERROR(MIN('Team &amp; Salaries'!$P64,#REF!+'Team &amp; Salaries'!$N64),MIN('Team &amp; Salaries'!$N64,'Team &amp; Salaries'!$P64)),0))))))+IF($A151=Projections!$C$87,Revenue!CL$72,0)</f>
        <v>1</v>
      </c>
      <c r="CO151" s="286">
        <f>IF('Team &amp; Salaries'!$O64="Never",IF(CO$6&gt;='Team &amp; Salaries'!$M64,MIN('Team &amp; Salaries'!$N64,'Team &amp; Salaries'!$P64),0),IF('Team &amp; Salaries'!$O64="Monthly",IF(CO$6='Team &amp; Salaries'!$M64,MIN('Team &amp; Salaries'!$N64,'Team &amp; Salaries'!$P64),IF(CO$6&gt;'Team &amp; Salaries'!$M64,MIN('Team &amp; Salaries'!$P64,CN151+'Team &amp; Salaries'!$N64),0)),IF('Team &amp; Salaries'!$O64="Quarterly",IF(CO$6='Team &amp; Salaries'!$M64,MIN('Team &amp; Salaries'!$N64,'Team &amp; Salaries'!$P64),IF(CO$6&gt;'Team &amp; Salaries'!$M64,IFERROR(MIN('Team &amp; Salaries'!$P64,IF(ISNUMBER(CJ151),CJ151,0)+'Team &amp; Salaries'!$N64),'Team &amp; Salaries'!$N64),0)),IF('Team &amp; Salaries'!$O64="Annually",IF(CO$6='Team &amp; Salaries'!$M64,MIN('Team &amp; Salaries'!$N64,'Team &amp; Salaries'!$P64),IF(CO$6&gt;'Team &amp; Salaries'!$M64,IFERROR(MIN('Team &amp; Salaries'!$P64,#REF!+'Team &amp; Salaries'!$N64),MIN('Team &amp; Salaries'!$N64,'Team &amp; Salaries'!$P64)),0))))))+IF($A151=Projections!$C$87,Revenue!CM$72,0)</f>
        <v>1</v>
      </c>
      <c r="CP151" s="286">
        <f>IF('Team &amp; Salaries'!$O64="Never",IF(CP$6&gt;='Team &amp; Salaries'!$M64,MIN('Team &amp; Salaries'!$N64,'Team &amp; Salaries'!$P64),0),IF('Team &amp; Salaries'!$O64="Monthly",IF(CP$6='Team &amp; Salaries'!$M64,MIN('Team &amp; Salaries'!$N64,'Team &amp; Salaries'!$P64),IF(CP$6&gt;'Team &amp; Salaries'!$M64,MIN('Team &amp; Salaries'!$P64,CO151+'Team &amp; Salaries'!$N64),0)),IF('Team &amp; Salaries'!$O64="Quarterly",IF(CP$6='Team &amp; Salaries'!$M64,MIN('Team &amp; Salaries'!$N64,'Team &amp; Salaries'!$P64),IF(CP$6&gt;'Team &amp; Salaries'!$M64,IFERROR(MIN('Team &amp; Salaries'!$P64,IF(ISNUMBER(CK151),CK151,0)+'Team &amp; Salaries'!$N64),'Team &amp; Salaries'!$N64),0)),IF('Team &amp; Salaries'!$O64="Annually",IF(CP$6='Team &amp; Salaries'!$M64,MIN('Team &amp; Salaries'!$N64,'Team &amp; Salaries'!$P64),IF(CP$6&gt;'Team &amp; Salaries'!$M64,IFERROR(MIN('Team &amp; Salaries'!$P64,#REF!+'Team &amp; Salaries'!$N64),MIN('Team &amp; Salaries'!$N64,'Team &amp; Salaries'!$P64)),0))))))+IF($A151=Projections!$C$87,Revenue!CN$72,0)</f>
        <v>1</v>
      </c>
      <c r="CQ151" s="286">
        <f>IF('Team &amp; Salaries'!$O64="Never",IF(CQ$6&gt;='Team &amp; Salaries'!$M64,MIN('Team &amp; Salaries'!$N64,'Team &amp; Salaries'!$P64),0),IF('Team &amp; Salaries'!$O64="Monthly",IF(CQ$6='Team &amp; Salaries'!$M64,MIN('Team &amp; Salaries'!$N64,'Team &amp; Salaries'!$P64),IF(CQ$6&gt;'Team &amp; Salaries'!$M64,MIN('Team &amp; Salaries'!$P64,CP151+'Team &amp; Salaries'!$N64),0)),IF('Team &amp; Salaries'!$O64="Quarterly",IF(CQ$6='Team &amp; Salaries'!$M64,MIN('Team &amp; Salaries'!$N64,'Team &amp; Salaries'!$P64),IF(CQ$6&gt;'Team &amp; Salaries'!$M64,IFERROR(MIN('Team &amp; Salaries'!$P64,IF(ISNUMBER(CL151),CL151,0)+'Team &amp; Salaries'!$N64),'Team &amp; Salaries'!$N64),0)),IF('Team &amp; Salaries'!$O64="Annually",IF(CQ$6='Team &amp; Salaries'!$M64,MIN('Team &amp; Salaries'!$N64,'Team &amp; Salaries'!$P64),IF(CQ$6&gt;'Team &amp; Salaries'!$M64,IFERROR(MIN('Team &amp; Salaries'!$P64,#REF!+'Team &amp; Salaries'!$N64),MIN('Team &amp; Salaries'!$N64,'Team &amp; Salaries'!$P64)),0))))))+IF($A151=Projections!$C$87,Revenue!CO$72,0)</f>
        <v>1</v>
      </c>
      <c r="CR151" s="286">
        <f>IF('Team &amp; Salaries'!$O64="Never",IF(CR$6&gt;='Team &amp; Salaries'!$M64,MIN('Team &amp; Salaries'!$N64,'Team &amp; Salaries'!$P64),0),IF('Team &amp; Salaries'!$O64="Monthly",IF(CR$6='Team &amp; Salaries'!$M64,MIN('Team &amp; Salaries'!$N64,'Team &amp; Salaries'!$P64),IF(CR$6&gt;'Team &amp; Salaries'!$M64,MIN('Team &amp; Salaries'!$P64,CQ151+'Team &amp; Salaries'!$N64),0)),IF('Team &amp; Salaries'!$O64="Quarterly",IF(CR$6='Team &amp; Salaries'!$M64,MIN('Team &amp; Salaries'!$N64,'Team &amp; Salaries'!$P64),IF(CR$6&gt;'Team &amp; Salaries'!$M64,IFERROR(MIN('Team &amp; Salaries'!$P64,IF(ISNUMBER(CM151),CM151,0)+'Team &amp; Salaries'!$N64),'Team &amp; Salaries'!$N64),0)),IF('Team &amp; Salaries'!$O64="Annually",IF(CR$6='Team &amp; Salaries'!$M64,MIN('Team &amp; Salaries'!$N64,'Team &amp; Salaries'!$P64),IF(CR$6&gt;'Team &amp; Salaries'!$M64,IFERROR(MIN('Team &amp; Salaries'!$P64,#REF!+'Team &amp; Salaries'!$N64),MIN('Team &amp; Salaries'!$N64,'Team &amp; Salaries'!$P64)),0))))))+IF($A151=Projections!$C$87,Revenue!CP$72,0)</f>
        <v>1</v>
      </c>
      <c r="CS151" s="286">
        <f>IF('Team &amp; Salaries'!$O64="Never",IF(CS$6&gt;='Team &amp; Salaries'!$M64,MIN('Team &amp; Salaries'!$N64,'Team &amp; Salaries'!$P64),0),IF('Team &amp; Salaries'!$O64="Monthly",IF(CS$6='Team &amp; Salaries'!$M64,MIN('Team &amp; Salaries'!$N64,'Team &amp; Salaries'!$P64),IF(CS$6&gt;'Team &amp; Salaries'!$M64,MIN('Team &amp; Salaries'!$P64,CR151+'Team &amp; Salaries'!$N64),0)),IF('Team &amp; Salaries'!$O64="Quarterly",IF(CS$6='Team &amp; Salaries'!$M64,MIN('Team &amp; Salaries'!$N64,'Team &amp; Salaries'!$P64),IF(CS$6&gt;'Team &amp; Salaries'!$M64,IFERROR(MIN('Team &amp; Salaries'!$P64,IF(ISNUMBER(CN151),CN151,0)+'Team &amp; Salaries'!$N64),'Team &amp; Salaries'!$N64),0)),IF('Team &amp; Salaries'!$O64="Annually",IF(CS$6='Team &amp; Salaries'!$M64,MIN('Team &amp; Salaries'!$N64,'Team &amp; Salaries'!$P64),IF(CS$6&gt;'Team &amp; Salaries'!$M64,IFERROR(MIN('Team &amp; Salaries'!$P64,#REF!+'Team &amp; Salaries'!$N64),MIN('Team &amp; Salaries'!$N64,'Team &amp; Salaries'!$P64)),0))))))+IF($A151=Projections!$C$87,Revenue!CQ$72,0)</f>
        <v>1</v>
      </c>
      <c r="CT151" s="286">
        <f>IF('Team &amp; Salaries'!$O64="Never",IF(CT$6&gt;='Team &amp; Salaries'!$M64,MIN('Team &amp; Salaries'!$N64,'Team &amp; Salaries'!$P64),0),IF('Team &amp; Salaries'!$O64="Monthly",IF(CT$6='Team &amp; Salaries'!$M64,MIN('Team &amp; Salaries'!$N64,'Team &amp; Salaries'!$P64),IF(CT$6&gt;'Team &amp; Salaries'!$M64,MIN('Team &amp; Salaries'!$P64,CS151+'Team &amp; Salaries'!$N64),0)),IF('Team &amp; Salaries'!$O64="Quarterly",IF(CT$6='Team &amp; Salaries'!$M64,MIN('Team &amp; Salaries'!$N64,'Team &amp; Salaries'!$P64),IF(CT$6&gt;'Team &amp; Salaries'!$M64,IFERROR(MIN('Team &amp; Salaries'!$P64,IF(ISNUMBER(CO151),CO151,0)+'Team &amp; Salaries'!$N64),'Team &amp; Salaries'!$N64),0)),IF('Team &amp; Salaries'!$O64="Annually",IF(CT$6='Team &amp; Salaries'!$M64,MIN('Team &amp; Salaries'!$N64,'Team &amp; Salaries'!$P64),IF(CT$6&gt;'Team &amp; Salaries'!$M64,IFERROR(MIN('Team &amp; Salaries'!$P64,#REF!+'Team &amp; Salaries'!$N64),MIN('Team &amp; Salaries'!$N64,'Team &amp; Salaries'!$P64)),0))))))+IF($A151=Projections!$C$87,Revenue!CR$72,0)</f>
        <v>1</v>
      </c>
      <c r="CU151" s="286">
        <f>IF('Team &amp; Salaries'!$O64="Never",IF(CU$6&gt;='Team &amp; Salaries'!$M64,MIN('Team &amp; Salaries'!$N64,'Team &amp; Salaries'!$P64),0),IF('Team &amp; Salaries'!$O64="Monthly",IF(CU$6='Team &amp; Salaries'!$M64,MIN('Team &amp; Salaries'!$N64,'Team &amp; Salaries'!$P64),IF(CU$6&gt;'Team &amp; Salaries'!$M64,MIN('Team &amp; Salaries'!$P64,CT151+'Team &amp; Salaries'!$N64),0)),IF('Team &amp; Salaries'!$O64="Quarterly",IF(CU$6='Team &amp; Salaries'!$M64,MIN('Team &amp; Salaries'!$N64,'Team &amp; Salaries'!$P64),IF(CU$6&gt;'Team &amp; Salaries'!$M64,IFERROR(MIN('Team &amp; Salaries'!$P64,IF(ISNUMBER(CP151),CP151,0)+'Team &amp; Salaries'!$N64),'Team &amp; Salaries'!$N64),0)),IF('Team &amp; Salaries'!$O64="Annually",IF(CU$6='Team &amp; Salaries'!$M64,MIN('Team &amp; Salaries'!$N64,'Team &amp; Salaries'!$P64),IF(CU$6&gt;'Team &amp; Salaries'!$M64,IFERROR(MIN('Team &amp; Salaries'!$P64,#REF!+'Team &amp; Salaries'!$N64),MIN('Team &amp; Salaries'!$N64,'Team &amp; Salaries'!$P64)),0))))))+IF($A151=Projections!$C$87,Revenue!CS$72,0)</f>
        <v>1</v>
      </c>
      <c r="CV151" s="286">
        <f>IF('Team &amp; Salaries'!$O64="Never",IF(CV$6&gt;='Team &amp; Salaries'!$M64,MIN('Team &amp; Salaries'!$N64,'Team &amp; Salaries'!$P64),0),IF('Team &amp; Salaries'!$O64="Monthly",IF(CV$6='Team &amp; Salaries'!$M64,MIN('Team &amp; Salaries'!$N64,'Team &amp; Salaries'!$P64),IF(CV$6&gt;'Team &amp; Salaries'!$M64,MIN('Team &amp; Salaries'!$P64,CU151+'Team &amp; Salaries'!$N64),0)),IF('Team &amp; Salaries'!$O64="Quarterly",IF(CV$6='Team &amp; Salaries'!$M64,MIN('Team &amp; Salaries'!$N64,'Team &amp; Salaries'!$P64),IF(CV$6&gt;'Team &amp; Salaries'!$M64,IFERROR(MIN('Team &amp; Salaries'!$P64,IF(ISNUMBER(CQ151),CQ151,0)+'Team &amp; Salaries'!$N64),'Team &amp; Salaries'!$N64),0)),IF('Team &amp; Salaries'!$O64="Annually",IF(CV$6='Team &amp; Salaries'!$M64,MIN('Team &amp; Salaries'!$N64,'Team &amp; Salaries'!$P64),IF(CV$6&gt;'Team &amp; Salaries'!$M64,IFERROR(MIN('Team &amp; Salaries'!$P64,#REF!+'Team &amp; Salaries'!$N64),MIN('Team &amp; Salaries'!$N64,'Team &amp; Salaries'!$P64)),0))))))+IF($A151=Projections!$C$87,Revenue!CT$72,0)</f>
        <v>1</v>
      </c>
      <c r="CW151" s="286">
        <f>IF('Team &amp; Salaries'!$O64="Never",IF(CW$6&gt;='Team &amp; Salaries'!$M64,MIN('Team &amp; Salaries'!$N64,'Team &amp; Salaries'!$P64),0),IF('Team &amp; Salaries'!$O64="Monthly",IF(CW$6='Team &amp; Salaries'!$M64,MIN('Team &amp; Salaries'!$N64,'Team &amp; Salaries'!$P64),IF(CW$6&gt;'Team &amp; Salaries'!$M64,MIN('Team &amp; Salaries'!$P64,CV151+'Team &amp; Salaries'!$N64),0)),IF('Team &amp; Salaries'!$O64="Quarterly",IF(CW$6='Team &amp; Salaries'!$M64,MIN('Team &amp; Salaries'!$N64,'Team &amp; Salaries'!$P64),IF(CW$6&gt;'Team &amp; Salaries'!$M64,IFERROR(MIN('Team &amp; Salaries'!$P64,IF(ISNUMBER(CR151),CR151,0)+'Team &amp; Salaries'!$N64),'Team &amp; Salaries'!$N64),0)),IF('Team &amp; Salaries'!$O64="Annually",IF(CW$6='Team &amp; Salaries'!$M64,MIN('Team &amp; Salaries'!$N64,'Team &amp; Salaries'!$P64),IF(CW$6&gt;'Team &amp; Salaries'!$M64,IFERROR(MIN('Team &amp; Salaries'!$P64,#REF!+'Team &amp; Salaries'!$N64),MIN('Team &amp; Salaries'!$N64,'Team &amp; Salaries'!$P64)),0))))))+IF($A151=Projections!$C$87,Revenue!CU$72,0)</f>
        <v>1</v>
      </c>
      <c r="CX151" s="286">
        <f>IF('Team &amp; Salaries'!$O64="Never",IF(CX$6&gt;='Team &amp; Salaries'!$M64,MIN('Team &amp; Salaries'!$N64,'Team &amp; Salaries'!$P64),0),IF('Team &amp; Salaries'!$O64="Monthly",IF(CX$6='Team &amp; Salaries'!$M64,MIN('Team &amp; Salaries'!$N64,'Team &amp; Salaries'!$P64),IF(CX$6&gt;'Team &amp; Salaries'!$M64,MIN('Team &amp; Salaries'!$P64,CW151+'Team &amp; Salaries'!$N64),0)),IF('Team &amp; Salaries'!$O64="Quarterly",IF(CX$6='Team &amp; Salaries'!$M64,MIN('Team &amp; Salaries'!$N64,'Team &amp; Salaries'!$P64),IF(CX$6&gt;'Team &amp; Salaries'!$M64,IFERROR(MIN('Team &amp; Salaries'!$P64,IF(ISNUMBER(CS151),CS151,0)+'Team &amp; Salaries'!$N64),'Team &amp; Salaries'!$N64),0)),IF('Team &amp; Salaries'!$O64="Annually",IF(CX$6='Team &amp; Salaries'!$M64,MIN('Team &amp; Salaries'!$N64,'Team &amp; Salaries'!$P64),IF(CX$6&gt;'Team &amp; Salaries'!$M64,IFERROR(MIN('Team &amp; Salaries'!$P64,#REF!+'Team &amp; Salaries'!$N64),MIN('Team &amp; Salaries'!$N64,'Team &amp; Salaries'!$P64)),0))))))+IF($A151=Projections!$C$87,Revenue!CV$72,0)</f>
        <v>1</v>
      </c>
      <c r="CY151" s="286">
        <f>IF('Team &amp; Salaries'!$O64="Never",IF(CY$6&gt;='Team &amp; Salaries'!$M64,MIN('Team &amp; Salaries'!$N64,'Team &amp; Salaries'!$P64),0),IF('Team &amp; Salaries'!$O64="Monthly",IF(CY$6='Team &amp; Salaries'!$M64,MIN('Team &amp; Salaries'!$N64,'Team &amp; Salaries'!$P64),IF(CY$6&gt;'Team &amp; Salaries'!$M64,MIN('Team &amp; Salaries'!$P64,CX151+'Team &amp; Salaries'!$N64),0)),IF('Team &amp; Salaries'!$O64="Quarterly",IF(CY$6='Team &amp; Salaries'!$M64,MIN('Team &amp; Salaries'!$N64,'Team &amp; Salaries'!$P64),IF(CY$6&gt;'Team &amp; Salaries'!$M64,IFERROR(MIN('Team &amp; Salaries'!$P64,IF(ISNUMBER(CT151),CT151,0)+'Team &amp; Salaries'!$N64),'Team &amp; Salaries'!$N64),0)),IF('Team &amp; Salaries'!$O64="Annually",IF(CY$6='Team &amp; Salaries'!$M64,MIN('Team &amp; Salaries'!$N64,'Team &amp; Salaries'!$P64),IF(CY$6&gt;'Team &amp; Salaries'!$M64,IFERROR(MIN('Team &amp; Salaries'!$P64,#REF!+'Team &amp; Salaries'!$N64),MIN('Team &amp; Salaries'!$N64,'Team &amp; Salaries'!$P64)),0))))))+IF($A151=Projections!$C$87,Revenue!CW$72,0)</f>
        <v>1</v>
      </c>
      <c r="CZ151" s="286">
        <f>IF('Team &amp; Salaries'!$O64="Never",IF(CZ$6&gt;='Team &amp; Salaries'!$M64,MIN('Team &amp; Salaries'!$N64,'Team &amp; Salaries'!$P64),0),IF('Team &amp; Salaries'!$O64="Monthly",IF(CZ$6='Team &amp; Salaries'!$M64,MIN('Team &amp; Salaries'!$N64,'Team &amp; Salaries'!$P64),IF(CZ$6&gt;'Team &amp; Salaries'!$M64,MIN('Team &amp; Salaries'!$P64,CY151+'Team &amp; Salaries'!$N64),0)),IF('Team &amp; Salaries'!$O64="Quarterly",IF(CZ$6='Team &amp; Salaries'!$M64,MIN('Team &amp; Salaries'!$N64,'Team &amp; Salaries'!$P64),IF(CZ$6&gt;'Team &amp; Salaries'!$M64,IFERROR(MIN('Team &amp; Salaries'!$P64,IF(ISNUMBER(CU151),CU151,0)+'Team &amp; Salaries'!$N64),'Team &amp; Salaries'!$N64),0)),IF('Team &amp; Salaries'!$O64="Annually",IF(CZ$6='Team &amp; Salaries'!$M64,MIN('Team &amp; Salaries'!$N64,'Team &amp; Salaries'!$P64),IF(CZ$6&gt;'Team &amp; Salaries'!$M64,IFERROR(MIN('Team &amp; Salaries'!$P64,#REF!+'Team &amp; Salaries'!$N64),MIN('Team &amp; Salaries'!$N64,'Team &amp; Salaries'!$P64)),0))))))+IF($A151=Projections!$C$87,Revenue!CX$72,0)</f>
        <v>1</v>
      </c>
      <c r="DA151" s="286">
        <f>IF('Team &amp; Salaries'!$O64="Never",IF(DA$6&gt;='Team &amp; Salaries'!$M64,MIN('Team &amp; Salaries'!$N64,'Team &amp; Salaries'!$P64),0),IF('Team &amp; Salaries'!$O64="Monthly",IF(DA$6='Team &amp; Salaries'!$M64,MIN('Team &amp; Salaries'!$N64,'Team &amp; Salaries'!$P64),IF(DA$6&gt;'Team &amp; Salaries'!$M64,MIN('Team &amp; Salaries'!$P64,CZ151+'Team &amp; Salaries'!$N64),0)),IF('Team &amp; Salaries'!$O64="Quarterly",IF(DA$6='Team &amp; Salaries'!$M64,MIN('Team &amp; Salaries'!$N64,'Team &amp; Salaries'!$P64),IF(DA$6&gt;'Team &amp; Salaries'!$M64,IFERROR(MIN('Team &amp; Salaries'!$P64,IF(ISNUMBER(CV151),CV151,0)+'Team &amp; Salaries'!$N64),'Team &amp; Salaries'!$N64),0)),IF('Team &amp; Salaries'!$O64="Annually",IF(DA$6='Team &amp; Salaries'!$M64,MIN('Team &amp; Salaries'!$N64,'Team &amp; Salaries'!$P64),IF(DA$6&gt;'Team &amp; Salaries'!$M64,IFERROR(MIN('Team &amp; Salaries'!$P64,#REF!+'Team &amp; Salaries'!$N64),MIN('Team &amp; Salaries'!$N64,'Team &amp; Salaries'!$P64)),0))))))+IF($A151=Projections!$C$87,Revenue!CY$72,0)</f>
        <v>1</v>
      </c>
      <c r="DB151" s="286">
        <f>IF('Team &amp; Salaries'!$O64="Never",IF(DB$6&gt;='Team &amp; Salaries'!$M64,MIN('Team &amp; Salaries'!$N64,'Team &amp; Salaries'!$P64),0),IF('Team &amp; Salaries'!$O64="Monthly",IF(DB$6='Team &amp; Salaries'!$M64,MIN('Team &amp; Salaries'!$N64,'Team &amp; Salaries'!$P64),IF(DB$6&gt;'Team &amp; Salaries'!$M64,MIN('Team &amp; Salaries'!$P64,DA151+'Team &amp; Salaries'!$N64),0)),IF('Team &amp; Salaries'!$O64="Quarterly",IF(DB$6='Team &amp; Salaries'!$M64,MIN('Team &amp; Salaries'!$N64,'Team &amp; Salaries'!$P64),IF(DB$6&gt;'Team &amp; Salaries'!$M64,IFERROR(MIN('Team &amp; Salaries'!$P64,IF(ISNUMBER(CW151),CW151,0)+'Team &amp; Salaries'!$N64),'Team &amp; Salaries'!$N64),0)),IF('Team &amp; Salaries'!$O64="Annually",IF(DB$6='Team &amp; Salaries'!$M64,MIN('Team &amp; Salaries'!$N64,'Team &amp; Salaries'!$P64),IF(DB$6&gt;'Team &amp; Salaries'!$M64,IFERROR(MIN('Team &amp; Salaries'!$P64,#REF!+'Team &amp; Salaries'!$N64),MIN('Team &amp; Salaries'!$N64,'Team &amp; Salaries'!$P64)),0))))))+IF($A151=Projections!$C$87,Revenue!CZ$72,0)</f>
        <v>1</v>
      </c>
      <c r="DC151" s="286">
        <f>IF('Team &amp; Salaries'!$O64="Never",IF(DC$6&gt;='Team &amp; Salaries'!$M64,MIN('Team &amp; Salaries'!$N64,'Team &amp; Salaries'!$P64),0),IF('Team &amp; Salaries'!$O64="Monthly",IF(DC$6='Team &amp; Salaries'!$M64,MIN('Team &amp; Salaries'!$N64,'Team &amp; Salaries'!$P64),IF(DC$6&gt;'Team &amp; Salaries'!$M64,MIN('Team &amp; Salaries'!$P64,DB151+'Team &amp; Salaries'!$N64),0)),IF('Team &amp; Salaries'!$O64="Quarterly",IF(DC$6='Team &amp; Salaries'!$M64,MIN('Team &amp; Salaries'!$N64,'Team &amp; Salaries'!$P64),IF(DC$6&gt;'Team &amp; Salaries'!$M64,IFERROR(MIN('Team &amp; Salaries'!$P64,IF(ISNUMBER(CX151),CX151,0)+'Team &amp; Salaries'!$N64),'Team &amp; Salaries'!$N64),0)),IF('Team &amp; Salaries'!$O64="Annually",IF(DC$6='Team &amp; Salaries'!$M64,MIN('Team &amp; Salaries'!$N64,'Team &amp; Salaries'!$P64),IF(DC$6&gt;'Team &amp; Salaries'!$M64,IFERROR(MIN('Team &amp; Salaries'!$P64,#REF!+'Team &amp; Salaries'!$N64),MIN('Team &amp; Salaries'!$N64,'Team &amp; Salaries'!$P64)),0))))))+IF($A151=Projections!$C$87,Revenue!DA$72,0)</f>
        <v>1</v>
      </c>
      <c r="DD151" s="286">
        <f>IF('Team &amp; Salaries'!$O64="Never",IF(DD$6&gt;='Team &amp; Salaries'!$M64,MIN('Team &amp; Salaries'!$N64,'Team &amp; Salaries'!$P64),0),IF('Team &amp; Salaries'!$O64="Monthly",IF(DD$6='Team &amp; Salaries'!$M64,MIN('Team &amp; Salaries'!$N64,'Team &amp; Salaries'!$P64),IF(DD$6&gt;'Team &amp; Salaries'!$M64,MIN('Team &amp; Salaries'!$P64,DC151+'Team &amp; Salaries'!$N64),0)),IF('Team &amp; Salaries'!$O64="Quarterly",IF(DD$6='Team &amp; Salaries'!$M64,MIN('Team &amp; Salaries'!$N64,'Team &amp; Salaries'!$P64),IF(DD$6&gt;'Team &amp; Salaries'!$M64,IFERROR(MIN('Team &amp; Salaries'!$P64,IF(ISNUMBER(CY151),CY151,0)+'Team &amp; Salaries'!$N64),'Team &amp; Salaries'!$N64),0)),IF('Team &amp; Salaries'!$O64="Annually",IF(DD$6='Team &amp; Salaries'!$M64,MIN('Team &amp; Salaries'!$N64,'Team &amp; Salaries'!$P64),IF(DD$6&gt;'Team &amp; Salaries'!$M64,IFERROR(MIN('Team &amp; Salaries'!$P64,#REF!+'Team &amp; Salaries'!$N64),MIN('Team &amp; Salaries'!$N64,'Team &amp; Salaries'!$P64)),0))))))+IF($A151=Projections!$C$87,Revenue!DB$72,0)</f>
        <v>1</v>
      </c>
      <c r="DE151" s="286">
        <f>IF('Team &amp; Salaries'!$O64="Never",IF(DE$6&gt;='Team &amp; Salaries'!$M64,MIN('Team &amp; Salaries'!$N64,'Team &amp; Salaries'!$P64),0),IF('Team &amp; Salaries'!$O64="Monthly",IF(DE$6='Team &amp; Salaries'!$M64,MIN('Team &amp; Salaries'!$N64,'Team &amp; Salaries'!$P64),IF(DE$6&gt;'Team &amp; Salaries'!$M64,MIN('Team &amp; Salaries'!$P64,DD151+'Team &amp; Salaries'!$N64),0)),IF('Team &amp; Salaries'!$O64="Quarterly",IF(DE$6='Team &amp; Salaries'!$M64,MIN('Team &amp; Salaries'!$N64,'Team &amp; Salaries'!$P64),IF(DE$6&gt;'Team &amp; Salaries'!$M64,IFERROR(MIN('Team &amp; Salaries'!$P64,IF(ISNUMBER(CZ151),CZ151,0)+'Team &amp; Salaries'!$N64),'Team &amp; Salaries'!$N64),0)),IF('Team &amp; Salaries'!$O64="Annually",IF(DE$6='Team &amp; Salaries'!$M64,MIN('Team &amp; Salaries'!$N64,'Team &amp; Salaries'!$P64),IF(DE$6&gt;'Team &amp; Salaries'!$M64,IFERROR(MIN('Team &amp; Salaries'!$P64,#REF!+'Team &amp; Salaries'!$N64),MIN('Team &amp; Salaries'!$N64,'Team &amp; Salaries'!$P64)),0))))))+IF($A151=Projections!$C$87,Revenue!DC$72,0)</f>
        <v>1</v>
      </c>
      <c r="DF151" s="286">
        <f>IF('Team &amp; Salaries'!$O64="Never",IF(DF$6&gt;='Team &amp; Salaries'!$M64,MIN('Team &amp; Salaries'!$N64,'Team &amp; Salaries'!$P64),0),IF('Team &amp; Salaries'!$O64="Monthly",IF(DF$6='Team &amp; Salaries'!$M64,MIN('Team &amp; Salaries'!$N64,'Team &amp; Salaries'!$P64),IF(DF$6&gt;'Team &amp; Salaries'!$M64,MIN('Team &amp; Salaries'!$P64,DE151+'Team &amp; Salaries'!$N64),0)),IF('Team &amp; Salaries'!$O64="Quarterly",IF(DF$6='Team &amp; Salaries'!$M64,MIN('Team &amp; Salaries'!$N64,'Team &amp; Salaries'!$P64),IF(DF$6&gt;'Team &amp; Salaries'!$M64,IFERROR(MIN('Team &amp; Salaries'!$P64,IF(ISNUMBER(DA151),DA151,0)+'Team &amp; Salaries'!$N64),'Team &amp; Salaries'!$N64),0)),IF('Team &amp; Salaries'!$O64="Annually",IF(DF$6='Team &amp; Salaries'!$M64,MIN('Team &amp; Salaries'!$N64,'Team &amp; Salaries'!$P64),IF(DF$6&gt;'Team &amp; Salaries'!$M64,IFERROR(MIN('Team &amp; Salaries'!$P64,#REF!+'Team &amp; Salaries'!$N64),MIN('Team &amp; Salaries'!$N64,'Team &amp; Salaries'!$P64)),0))))))+IF($A151=Projections!$C$87,Revenue!DD$72,0)</f>
        <v>1</v>
      </c>
      <c r="DG151" s="286">
        <f>IF('Team &amp; Salaries'!$O64="Never",IF(DG$6&gt;='Team &amp; Salaries'!$M64,MIN('Team &amp; Salaries'!$N64,'Team &amp; Salaries'!$P64),0),IF('Team &amp; Salaries'!$O64="Monthly",IF(DG$6='Team &amp; Salaries'!$M64,MIN('Team &amp; Salaries'!$N64,'Team &amp; Salaries'!$P64),IF(DG$6&gt;'Team &amp; Salaries'!$M64,MIN('Team &amp; Salaries'!$P64,DF151+'Team &amp; Salaries'!$N64),0)),IF('Team &amp; Salaries'!$O64="Quarterly",IF(DG$6='Team &amp; Salaries'!$M64,MIN('Team &amp; Salaries'!$N64,'Team &amp; Salaries'!$P64),IF(DG$6&gt;'Team &amp; Salaries'!$M64,IFERROR(MIN('Team &amp; Salaries'!$P64,IF(ISNUMBER(DB151),DB151,0)+'Team &amp; Salaries'!$N64),'Team &amp; Salaries'!$N64),0)),IF('Team &amp; Salaries'!$O64="Annually",IF(DG$6='Team &amp; Salaries'!$M64,MIN('Team &amp; Salaries'!$N64,'Team &amp; Salaries'!$P64),IF(DG$6&gt;'Team &amp; Salaries'!$M64,IFERROR(MIN('Team &amp; Salaries'!$P64,#REF!+'Team &amp; Salaries'!$N64),MIN('Team &amp; Salaries'!$N64,'Team &amp; Salaries'!$P64)),0))))))+IF($A151=Projections!$C$87,Revenue!DE$72,0)</f>
        <v>1</v>
      </c>
      <c r="DH151" s="286">
        <f>IF('Team &amp; Salaries'!$O64="Never",IF(DH$6&gt;='Team &amp; Salaries'!$M64,MIN('Team &amp; Salaries'!$N64,'Team &amp; Salaries'!$P64),0),IF('Team &amp; Salaries'!$O64="Monthly",IF(DH$6='Team &amp; Salaries'!$M64,MIN('Team &amp; Salaries'!$N64,'Team &amp; Salaries'!$P64),IF(DH$6&gt;'Team &amp; Salaries'!$M64,MIN('Team &amp; Salaries'!$P64,DG151+'Team &amp; Salaries'!$N64),0)),IF('Team &amp; Salaries'!$O64="Quarterly",IF(DH$6='Team &amp; Salaries'!$M64,MIN('Team &amp; Salaries'!$N64,'Team &amp; Salaries'!$P64),IF(DH$6&gt;'Team &amp; Salaries'!$M64,IFERROR(MIN('Team &amp; Salaries'!$P64,IF(ISNUMBER(DC151),DC151,0)+'Team &amp; Salaries'!$N64),'Team &amp; Salaries'!$N64),0)),IF('Team &amp; Salaries'!$O64="Annually",IF(DH$6='Team &amp; Salaries'!$M64,MIN('Team &amp; Salaries'!$N64,'Team &amp; Salaries'!$P64),IF(DH$6&gt;'Team &amp; Salaries'!$M64,IFERROR(MIN('Team &amp; Salaries'!$P64,#REF!+'Team &amp; Salaries'!$N64),MIN('Team &amp; Salaries'!$N64,'Team &amp; Salaries'!$P64)),0))))))+IF($A151=Projections!$C$87,Revenue!DF$72,0)</f>
        <v>1</v>
      </c>
      <c r="DI151" s="286">
        <f>IF('Team &amp; Salaries'!$O64="Never",IF(DI$6&gt;='Team &amp; Salaries'!$M64,MIN('Team &amp; Salaries'!$N64,'Team &amp; Salaries'!$P64),0),IF('Team &amp; Salaries'!$O64="Monthly",IF(DI$6='Team &amp; Salaries'!$M64,MIN('Team &amp; Salaries'!$N64,'Team &amp; Salaries'!$P64),IF(DI$6&gt;'Team &amp; Salaries'!$M64,MIN('Team &amp; Salaries'!$P64,DH151+'Team &amp; Salaries'!$N64),0)),IF('Team &amp; Salaries'!$O64="Quarterly",IF(DI$6='Team &amp; Salaries'!$M64,MIN('Team &amp; Salaries'!$N64,'Team &amp; Salaries'!$P64),IF(DI$6&gt;'Team &amp; Salaries'!$M64,IFERROR(MIN('Team &amp; Salaries'!$P64,IF(ISNUMBER(DD151),DD151,0)+'Team &amp; Salaries'!$N64),'Team &amp; Salaries'!$N64),0)),IF('Team &amp; Salaries'!$O64="Annually",IF(DI$6='Team &amp; Salaries'!$M64,MIN('Team &amp; Salaries'!$N64,'Team &amp; Salaries'!$P64),IF(DI$6&gt;'Team &amp; Salaries'!$M64,IFERROR(MIN('Team &amp; Salaries'!$P64,#REF!+'Team &amp; Salaries'!$N64),MIN('Team &amp; Salaries'!$N64,'Team &amp; Salaries'!$P64)),0))))))+IF($A151=Projections!$C$87,Revenue!DG$72,0)</f>
        <v>1</v>
      </c>
    </row>
    <row r="152" spans="1:113" customFormat="1" ht="16">
      <c r="A152" s="114" t="str">
        <f>'Team &amp; Salaries'!A65</f>
        <v>Other 4</v>
      </c>
      <c r="B152" s="114"/>
      <c r="C152" s="114"/>
      <c r="D152" s="285"/>
      <c r="E152" s="361" t="s">
        <v>193</v>
      </c>
      <c r="F152" s="286">
        <f>IF('Team &amp; Salaries'!$O65="Never",IF(F$6&gt;='Team &amp; Salaries'!$M65,MIN('Team &amp; Salaries'!$N65,'Team &amp; Salaries'!$P65),0),IF('Team &amp; Salaries'!$O65="Monthly",IF(F$6='Team &amp; Salaries'!$M65,MIN('Team &amp; Salaries'!$N65,'Team &amp; Salaries'!$P65),IF(F$6&gt;'Team &amp; Salaries'!$M65,MIN('Team &amp; Salaries'!$P65,E152+'Team &amp; Salaries'!$N65),0)),IF('Team &amp; Salaries'!$O65="Quarterly",IF(F$6='Team &amp; Salaries'!$M65,MIN('Team &amp; Salaries'!$N65,'Team &amp; Salaries'!$P65),IF(F$6&gt;'Team &amp; Salaries'!$M65,IFERROR(MIN('Team &amp; Salaries'!$P65,IF(ISNUMBER(A152),A152,0)+'Team &amp; Salaries'!$N65),'Team &amp; Salaries'!$N65),0)),IF('Team &amp; Salaries'!$O65="Annually",IF(F$6='Team &amp; Salaries'!$M65,MIN('Team &amp; Salaries'!$N65,'Team &amp; Salaries'!$P65),IF(F$6&gt;'Team &amp; Salaries'!$M65,IFERROR(MIN('Team &amp; Salaries'!$P65,#REF!+'Team &amp; Salaries'!$N65),MIN('Team &amp; Salaries'!$N65,'Team &amp; Salaries'!$P65)),0))))))+IF($A152=Projections!$C$87,Revenue!D$72,0)</f>
        <v>0</v>
      </c>
      <c r="G152" s="286">
        <f>IF('Team &amp; Salaries'!$O65="Never",IF(G$6&gt;='Team &amp; Salaries'!$M65,MIN('Team &amp; Salaries'!$N65,'Team &amp; Salaries'!$P65),0),IF('Team &amp; Salaries'!$O65="Monthly",IF(G$6='Team &amp; Salaries'!$M65,MIN('Team &amp; Salaries'!$N65,'Team &amp; Salaries'!$P65),IF(G$6&gt;'Team &amp; Salaries'!$M65,MIN('Team &amp; Salaries'!$P65,F152+'Team &amp; Salaries'!$N65),0)),IF('Team &amp; Salaries'!$O65="Quarterly",IF(G$6='Team &amp; Salaries'!$M65,MIN('Team &amp; Salaries'!$N65,'Team &amp; Salaries'!$P65),IF(G$6&gt;'Team &amp; Salaries'!$M65,IFERROR(MIN('Team &amp; Salaries'!$P65,IF(ISNUMBER(B152),B152,0)+'Team &amp; Salaries'!$N65),'Team &amp; Salaries'!$N65),0)),IF('Team &amp; Salaries'!$O65="Annually",IF(G$6='Team &amp; Salaries'!$M65,MIN('Team &amp; Salaries'!$N65,'Team &amp; Salaries'!$P65),IF(G$6&gt;'Team &amp; Salaries'!$M65,IFERROR(MIN('Team &amp; Salaries'!$P65,#REF!+'Team &amp; Salaries'!$N65),MIN('Team &amp; Salaries'!$N65,'Team &amp; Salaries'!$P65)),0))))))+IF($A152=Projections!$C$87,Revenue!E$72,0)</f>
        <v>0</v>
      </c>
      <c r="H152" s="286">
        <f>IF('Team &amp; Salaries'!$O65="Never",IF(H$6&gt;='Team &amp; Salaries'!$M65,MIN('Team &amp; Salaries'!$N65,'Team &amp; Salaries'!$P65),0),IF('Team &amp; Salaries'!$O65="Monthly",IF(H$6='Team &amp; Salaries'!$M65,MIN('Team &amp; Salaries'!$N65,'Team &amp; Salaries'!$P65),IF(H$6&gt;'Team &amp; Salaries'!$M65,MIN('Team &amp; Salaries'!$P65,G152+'Team &amp; Salaries'!$N65),0)),IF('Team &amp; Salaries'!$O65="Quarterly",IF(H$6='Team &amp; Salaries'!$M65,MIN('Team &amp; Salaries'!$N65,'Team &amp; Salaries'!$P65),IF(H$6&gt;'Team &amp; Salaries'!$M65,IFERROR(MIN('Team &amp; Salaries'!$P65,IF(ISNUMBER(C152),C152,0)+'Team &amp; Salaries'!$N65),'Team &amp; Salaries'!$N65),0)),IF('Team &amp; Salaries'!$O65="Annually",IF(H$6='Team &amp; Salaries'!$M65,MIN('Team &amp; Salaries'!$N65,'Team &amp; Salaries'!$P65),IF(H$6&gt;'Team &amp; Salaries'!$M65,IFERROR(MIN('Team &amp; Salaries'!$P65,#REF!+'Team &amp; Salaries'!$N65),MIN('Team &amp; Salaries'!$N65,'Team &amp; Salaries'!$P65)),0))))))+IF($A152=Projections!$C$87,Revenue!F$72,0)</f>
        <v>0</v>
      </c>
      <c r="I152" s="286">
        <f>IF('Team &amp; Salaries'!$O65="Never",IF(I$6&gt;='Team &amp; Salaries'!$M65,MIN('Team &amp; Salaries'!$N65,'Team &amp; Salaries'!$P65),0),IF('Team &amp; Salaries'!$O65="Monthly",IF(I$6='Team &amp; Salaries'!$M65,MIN('Team &amp; Salaries'!$N65,'Team &amp; Salaries'!$P65),IF(I$6&gt;'Team &amp; Salaries'!$M65,MIN('Team &amp; Salaries'!$P65,H152+'Team &amp; Salaries'!$N65),0)),IF('Team &amp; Salaries'!$O65="Quarterly",IF(I$6='Team &amp; Salaries'!$M65,MIN('Team &amp; Salaries'!$N65,'Team &amp; Salaries'!$P65),IF(I$6&gt;'Team &amp; Salaries'!$M65,IFERROR(MIN('Team &amp; Salaries'!$P65,IF(ISNUMBER(D152),D152,0)+'Team &amp; Salaries'!$N65),'Team &amp; Salaries'!$N65),0)),IF('Team &amp; Salaries'!$O65="Annually",IF(I$6='Team &amp; Salaries'!$M65,MIN('Team &amp; Salaries'!$N65,'Team &amp; Salaries'!$P65),IF(I$6&gt;'Team &amp; Salaries'!$M65,IFERROR(MIN('Team &amp; Salaries'!$P65,#REF!+'Team &amp; Salaries'!$N65),MIN('Team &amp; Salaries'!$N65,'Team &amp; Salaries'!$P65)),0))))))+IF($A152=Projections!$C$87,Revenue!G$72,0)</f>
        <v>0</v>
      </c>
      <c r="J152" s="286">
        <f>IF('Team &amp; Salaries'!$O65="Never",IF(J$6&gt;='Team &amp; Salaries'!$M65,MIN('Team &amp; Salaries'!$N65,'Team &amp; Salaries'!$P65),0),IF('Team &amp; Salaries'!$O65="Monthly",IF(J$6='Team &amp; Salaries'!$M65,MIN('Team &amp; Salaries'!$N65,'Team &amp; Salaries'!$P65),IF(J$6&gt;'Team &amp; Salaries'!$M65,MIN('Team &amp; Salaries'!$P65,I152+'Team &amp; Salaries'!$N65),0)),IF('Team &amp; Salaries'!$O65="Quarterly",IF(J$6='Team &amp; Salaries'!$M65,MIN('Team &amp; Salaries'!$N65,'Team &amp; Salaries'!$P65),IF(J$6&gt;'Team &amp; Salaries'!$M65,IFERROR(MIN('Team &amp; Salaries'!$P65,IF(ISNUMBER(E152),E152,0)+'Team &amp; Salaries'!$N65),'Team &amp; Salaries'!$N65),0)),IF('Team &amp; Salaries'!$O65="Annually",IF(J$6='Team &amp; Salaries'!$M65,MIN('Team &amp; Salaries'!$N65,'Team &amp; Salaries'!$P65),IF(J$6&gt;'Team &amp; Salaries'!$M65,IFERROR(MIN('Team &amp; Salaries'!$P65,#REF!+'Team &amp; Salaries'!$N65),MIN('Team &amp; Salaries'!$N65,'Team &amp; Salaries'!$P65)),0))))))+IF($A152=Projections!$C$87,Revenue!H$72,0)</f>
        <v>0</v>
      </c>
      <c r="K152" s="286">
        <f>IF('Team &amp; Salaries'!$O65="Never",IF(K$6&gt;='Team &amp; Salaries'!$M65,MIN('Team &amp; Salaries'!$N65,'Team &amp; Salaries'!$P65),0),IF('Team &amp; Salaries'!$O65="Monthly",IF(K$6='Team &amp; Salaries'!$M65,MIN('Team &amp; Salaries'!$N65,'Team &amp; Salaries'!$P65),IF(K$6&gt;'Team &amp; Salaries'!$M65,MIN('Team &amp; Salaries'!$P65,J152+'Team &amp; Salaries'!$N65),0)),IF('Team &amp; Salaries'!$O65="Quarterly",IF(K$6='Team &amp; Salaries'!$M65,MIN('Team &amp; Salaries'!$N65,'Team &amp; Salaries'!$P65),IF(K$6&gt;'Team &amp; Salaries'!$M65,IFERROR(MIN('Team &amp; Salaries'!$P65,IF(ISNUMBER(F152),F152,0)+'Team &amp; Salaries'!$N65),'Team &amp; Salaries'!$N65),0)),IF('Team &amp; Salaries'!$O65="Annually",IF(K$6='Team &amp; Salaries'!$M65,MIN('Team &amp; Salaries'!$N65,'Team &amp; Salaries'!$P65),IF(K$6&gt;'Team &amp; Salaries'!$M65,IFERROR(MIN('Team &amp; Salaries'!$P65,#REF!+'Team &amp; Salaries'!$N65),MIN('Team &amp; Salaries'!$N65,'Team &amp; Salaries'!$P65)),0))))))+IF($A152=Projections!$C$87,Revenue!I$72,0)</f>
        <v>0</v>
      </c>
      <c r="L152" s="286">
        <f>IF('Team &amp; Salaries'!$O65="Never",IF(L$6&gt;='Team &amp; Salaries'!$M65,MIN('Team &amp; Salaries'!$N65,'Team &amp; Salaries'!$P65),0),IF('Team &amp; Salaries'!$O65="Monthly",IF(L$6='Team &amp; Salaries'!$M65,MIN('Team &amp; Salaries'!$N65,'Team &amp; Salaries'!$P65),IF(L$6&gt;'Team &amp; Salaries'!$M65,MIN('Team &amp; Salaries'!$P65,K152+'Team &amp; Salaries'!$N65),0)),IF('Team &amp; Salaries'!$O65="Quarterly",IF(L$6='Team &amp; Salaries'!$M65,MIN('Team &amp; Salaries'!$N65,'Team &amp; Salaries'!$P65),IF(L$6&gt;'Team &amp; Salaries'!$M65,IFERROR(MIN('Team &amp; Salaries'!$P65,IF(ISNUMBER(G152),G152,0)+'Team &amp; Salaries'!$N65),'Team &amp; Salaries'!$N65),0)),IF('Team &amp; Salaries'!$O65="Annually",IF(L$6='Team &amp; Salaries'!$M65,MIN('Team &amp; Salaries'!$N65,'Team &amp; Salaries'!$P65),IF(L$6&gt;'Team &amp; Salaries'!$M65,IFERROR(MIN('Team &amp; Salaries'!$P65,#REF!+'Team &amp; Salaries'!$N65),MIN('Team &amp; Salaries'!$N65,'Team &amp; Salaries'!$P65)),0))))))+IF($A152=Projections!$C$87,Revenue!J$72,0)</f>
        <v>0</v>
      </c>
      <c r="M152" s="286">
        <f>IF('Team &amp; Salaries'!$O65="Never",IF(M$6&gt;='Team &amp; Salaries'!$M65,MIN('Team &amp; Salaries'!$N65,'Team &amp; Salaries'!$P65),0),IF('Team &amp; Salaries'!$O65="Monthly",IF(M$6='Team &amp; Salaries'!$M65,MIN('Team &amp; Salaries'!$N65,'Team &amp; Salaries'!$P65),IF(M$6&gt;'Team &amp; Salaries'!$M65,MIN('Team &amp; Salaries'!$P65,L152+'Team &amp; Salaries'!$N65),0)),IF('Team &amp; Salaries'!$O65="Quarterly",IF(M$6='Team &amp; Salaries'!$M65,MIN('Team &amp; Salaries'!$N65,'Team &amp; Salaries'!$P65),IF(M$6&gt;'Team &amp; Salaries'!$M65,IFERROR(MIN('Team &amp; Salaries'!$P65,IF(ISNUMBER(H152),H152,0)+'Team &amp; Salaries'!$N65),'Team &amp; Salaries'!$N65),0)),IF('Team &amp; Salaries'!$O65="Annually",IF(M$6='Team &amp; Salaries'!$M65,MIN('Team &amp; Salaries'!$N65,'Team &amp; Salaries'!$P65),IF(M$6&gt;'Team &amp; Salaries'!$M65,IFERROR(MIN('Team &amp; Salaries'!$P65,#REF!+'Team &amp; Salaries'!$N65),MIN('Team &amp; Salaries'!$N65,'Team &amp; Salaries'!$P65)),0))))))+IF($A152=Projections!$C$87,Revenue!K$72,0)</f>
        <v>0</v>
      </c>
      <c r="N152" s="286">
        <f>IF('Team &amp; Salaries'!$O65="Never",IF(N$6&gt;='Team &amp; Salaries'!$M65,MIN('Team &amp; Salaries'!$N65,'Team &amp; Salaries'!$P65),0),IF('Team &amp; Salaries'!$O65="Monthly",IF(N$6='Team &amp; Salaries'!$M65,MIN('Team &amp; Salaries'!$N65,'Team &amp; Salaries'!$P65),IF(N$6&gt;'Team &amp; Salaries'!$M65,MIN('Team &amp; Salaries'!$P65,M152+'Team &amp; Salaries'!$N65),0)),IF('Team &amp; Salaries'!$O65="Quarterly",IF(N$6='Team &amp; Salaries'!$M65,MIN('Team &amp; Salaries'!$N65,'Team &amp; Salaries'!$P65),IF(N$6&gt;'Team &amp; Salaries'!$M65,IFERROR(MIN('Team &amp; Salaries'!$P65,IF(ISNUMBER(I152),I152,0)+'Team &amp; Salaries'!$N65),'Team &amp; Salaries'!$N65),0)),IF('Team &amp; Salaries'!$O65="Annually",IF(N$6='Team &amp; Salaries'!$M65,MIN('Team &amp; Salaries'!$N65,'Team &amp; Salaries'!$P65),IF(N$6&gt;'Team &amp; Salaries'!$M65,IFERROR(MIN('Team &amp; Salaries'!$P65,#REF!+'Team &amp; Salaries'!$N65),MIN('Team &amp; Salaries'!$N65,'Team &amp; Salaries'!$P65)),0))))))+IF($A152=Projections!$C$87,Revenue!L$72,0)</f>
        <v>0</v>
      </c>
      <c r="O152" s="286">
        <f>IF('Team &amp; Salaries'!$O65="Never",IF(O$6&gt;='Team &amp; Salaries'!$M65,MIN('Team &amp; Salaries'!$N65,'Team &amp; Salaries'!$P65),0),IF('Team &amp; Salaries'!$O65="Monthly",IF(O$6='Team &amp; Salaries'!$M65,MIN('Team &amp; Salaries'!$N65,'Team &amp; Salaries'!$P65),IF(O$6&gt;'Team &amp; Salaries'!$M65,MIN('Team &amp; Salaries'!$P65,N152+'Team &amp; Salaries'!$N65),0)),IF('Team &amp; Salaries'!$O65="Quarterly",IF(O$6='Team &amp; Salaries'!$M65,MIN('Team &amp; Salaries'!$N65,'Team &amp; Salaries'!$P65),IF(O$6&gt;'Team &amp; Salaries'!$M65,IFERROR(MIN('Team &amp; Salaries'!$P65,IF(ISNUMBER(J152),J152,0)+'Team &amp; Salaries'!$N65),'Team &amp; Salaries'!$N65),0)),IF('Team &amp; Salaries'!$O65="Annually",IF(O$6='Team &amp; Salaries'!$M65,MIN('Team &amp; Salaries'!$N65,'Team &amp; Salaries'!$P65),IF(O$6&gt;'Team &amp; Salaries'!$M65,IFERROR(MIN('Team &amp; Salaries'!$P65,#REF!+'Team &amp; Salaries'!$N65),MIN('Team &amp; Salaries'!$N65,'Team &amp; Salaries'!$P65)),0))))))+IF($A152=Projections!$C$87,Revenue!M$72,0)</f>
        <v>0</v>
      </c>
      <c r="P152" s="286">
        <f>IF('Team &amp; Salaries'!$O65="Never",IF(P$6&gt;='Team &amp; Salaries'!$M65,MIN('Team &amp; Salaries'!$N65,'Team &amp; Salaries'!$P65),0),IF('Team &amp; Salaries'!$O65="Monthly",IF(P$6='Team &amp; Salaries'!$M65,MIN('Team &amp; Salaries'!$N65,'Team &amp; Salaries'!$P65),IF(P$6&gt;'Team &amp; Salaries'!$M65,MIN('Team &amp; Salaries'!$P65,O152+'Team &amp; Salaries'!$N65),0)),IF('Team &amp; Salaries'!$O65="Quarterly",IF(P$6='Team &amp; Salaries'!$M65,MIN('Team &amp; Salaries'!$N65,'Team &amp; Salaries'!$P65),IF(P$6&gt;'Team &amp; Salaries'!$M65,IFERROR(MIN('Team &amp; Salaries'!$P65,IF(ISNUMBER(K152),K152,0)+'Team &amp; Salaries'!$N65),'Team &amp; Salaries'!$N65),0)),IF('Team &amp; Salaries'!$O65="Annually",IF(P$6='Team &amp; Salaries'!$M65,MIN('Team &amp; Salaries'!$N65,'Team &amp; Salaries'!$P65),IF(P$6&gt;'Team &amp; Salaries'!$M65,IFERROR(MIN('Team &amp; Salaries'!$P65,#REF!+'Team &amp; Salaries'!$N65),MIN('Team &amp; Salaries'!$N65,'Team &amp; Salaries'!$P65)),0))))))+IF($A152=Projections!$C$87,Revenue!N$72,0)</f>
        <v>0</v>
      </c>
      <c r="Q152" s="286">
        <f>IF('Team &amp; Salaries'!$O65="Never",IF(Q$6&gt;='Team &amp; Salaries'!$M65,MIN('Team &amp; Salaries'!$N65,'Team &amp; Salaries'!$P65),0),IF('Team &amp; Salaries'!$O65="Monthly",IF(Q$6='Team &amp; Salaries'!$M65,MIN('Team &amp; Salaries'!$N65,'Team &amp; Salaries'!$P65),IF(Q$6&gt;'Team &amp; Salaries'!$M65,MIN('Team &amp; Salaries'!$P65,P152+'Team &amp; Salaries'!$N65),0)),IF('Team &amp; Salaries'!$O65="Quarterly",IF(Q$6='Team &amp; Salaries'!$M65,MIN('Team &amp; Salaries'!$N65,'Team &amp; Salaries'!$P65),IF(Q$6&gt;'Team &amp; Salaries'!$M65,IFERROR(MIN('Team &amp; Salaries'!$P65,IF(ISNUMBER(L152),L152,0)+'Team &amp; Salaries'!$N65),'Team &amp; Salaries'!$N65),0)),IF('Team &amp; Salaries'!$O65="Annually",IF(Q$6='Team &amp; Salaries'!$M65,MIN('Team &amp; Salaries'!$N65,'Team &amp; Salaries'!$P65),IF(Q$6&gt;'Team &amp; Salaries'!$M65,IFERROR(MIN('Team &amp; Salaries'!$P65,#REF!+'Team &amp; Salaries'!$N65),MIN('Team &amp; Salaries'!$N65,'Team &amp; Salaries'!$P65)),0))))))+IF($A152=Projections!$C$87,Revenue!O$72,0)</f>
        <v>0</v>
      </c>
      <c r="R152" s="286">
        <f>IF('Team &amp; Salaries'!$O65="Never",IF(R$6&gt;='Team &amp; Salaries'!$M65,MIN('Team &amp; Salaries'!$N65,'Team &amp; Salaries'!$P65),0),IF('Team &amp; Salaries'!$O65="Monthly",IF(R$6='Team &amp; Salaries'!$M65,MIN('Team &amp; Salaries'!$N65,'Team &amp; Salaries'!$P65),IF(R$6&gt;'Team &amp; Salaries'!$M65,MIN('Team &amp; Salaries'!$P65,Q152+'Team &amp; Salaries'!$N65),0)),IF('Team &amp; Salaries'!$O65="Quarterly",IF(R$6='Team &amp; Salaries'!$M65,MIN('Team &amp; Salaries'!$N65,'Team &amp; Salaries'!$P65),IF(R$6&gt;'Team &amp; Salaries'!$M65,IFERROR(MIN('Team &amp; Salaries'!$P65,IF(ISNUMBER(M152),M152,0)+'Team &amp; Salaries'!$N65),'Team &amp; Salaries'!$N65),0)),IF('Team &amp; Salaries'!$O65="Annually",IF(R$6='Team &amp; Salaries'!$M65,MIN('Team &amp; Salaries'!$N65,'Team &amp; Salaries'!$P65),IF(R$6&gt;'Team &amp; Salaries'!$M65,IFERROR(MIN('Team &amp; Salaries'!$P65,#REF!+'Team &amp; Salaries'!$N65),MIN('Team &amp; Salaries'!$N65,'Team &amp; Salaries'!$P65)),0))))))+IF($A152=Projections!$C$87,Revenue!P$72,0)</f>
        <v>0</v>
      </c>
      <c r="S152" s="286">
        <f>IF('Team &amp; Salaries'!$O65="Never",IF(S$6&gt;='Team &amp; Salaries'!$M65,MIN('Team &amp; Salaries'!$N65,'Team &amp; Salaries'!$P65),0),IF('Team &amp; Salaries'!$O65="Monthly",IF(S$6='Team &amp; Salaries'!$M65,MIN('Team &amp; Salaries'!$N65,'Team &amp; Salaries'!$P65),IF(S$6&gt;'Team &amp; Salaries'!$M65,MIN('Team &amp; Salaries'!$P65,R152+'Team &amp; Salaries'!$N65),0)),IF('Team &amp; Salaries'!$O65="Quarterly",IF(S$6='Team &amp; Salaries'!$M65,MIN('Team &amp; Salaries'!$N65,'Team &amp; Salaries'!$P65),IF(S$6&gt;'Team &amp; Salaries'!$M65,IFERROR(MIN('Team &amp; Salaries'!$P65,IF(ISNUMBER(N152),N152,0)+'Team &amp; Salaries'!$N65),'Team &amp; Salaries'!$N65),0)),IF('Team &amp; Salaries'!$O65="Annually",IF(S$6='Team &amp; Salaries'!$M65,MIN('Team &amp; Salaries'!$N65,'Team &amp; Salaries'!$P65),IF(S$6&gt;'Team &amp; Salaries'!$M65,IFERROR(MIN('Team &amp; Salaries'!$P65,#REF!+'Team &amp; Salaries'!$N65),MIN('Team &amp; Salaries'!$N65,'Team &amp; Salaries'!$P65)),0))))))+IF($A152=Projections!$C$87,Revenue!Q$72,0)</f>
        <v>0</v>
      </c>
      <c r="T152" s="286">
        <f>IF('Team &amp; Salaries'!$O65="Never",IF(T$6&gt;='Team &amp; Salaries'!$M65,MIN('Team &amp; Salaries'!$N65,'Team &amp; Salaries'!$P65),0),IF('Team &amp; Salaries'!$O65="Monthly",IF(T$6='Team &amp; Salaries'!$M65,MIN('Team &amp; Salaries'!$N65,'Team &amp; Salaries'!$P65),IF(T$6&gt;'Team &amp; Salaries'!$M65,MIN('Team &amp; Salaries'!$P65,S152+'Team &amp; Salaries'!$N65),0)),IF('Team &amp; Salaries'!$O65="Quarterly",IF(T$6='Team &amp; Salaries'!$M65,MIN('Team &amp; Salaries'!$N65,'Team &amp; Salaries'!$P65),IF(T$6&gt;'Team &amp; Salaries'!$M65,IFERROR(MIN('Team &amp; Salaries'!$P65,IF(ISNUMBER(O152),O152,0)+'Team &amp; Salaries'!$N65),'Team &amp; Salaries'!$N65),0)),IF('Team &amp; Salaries'!$O65="Annually",IF(T$6='Team &amp; Salaries'!$M65,MIN('Team &amp; Salaries'!$N65,'Team &amp; Salaries'!$P65),IF(T$6&gt;'Team &amp; Salaries'!$M65,IFERROR(MIN('Team &amp; Salaries'!$P65,#REF!+'Team &amp; Salaries'!$N65),MIN('Team &amp; Salaries'!$N65,'Team &amp; Salaries'!$P65)),0))))))+IF($A152=Projections!$C$87,Revenue!R$72,0)</f>
        <v>0</v>
      </c>
      <c r="U152" s="286">
        <f>IF('Team &amp; Salaries'!$O65="Never",IF(U$6&gt;='Team &amp; Salaries'!$M65,MIN('Team &amp; Salaries'!$N65,'Team &amp; Salaries'!$P65),0),IF('Team &amp; Salaries'!$O65="Monthly",IF(U$6='Team &amp; Salaries'!$M65,MIN('Team &amp; Salaries'!$N65,'Team &amp; Salaries'!$P65),IF(U$6&gt;'Team &amp; Salaries'!$M65,MIN('Team &amp; Salaries'!$P65,T152+'Team &amp; Salaries'!$N65),0)),IF('Team &amp; Salaries'!$O65="Quarterly",IF(U$6='Team &amp; Salaries'!$M65,MIN('Team &amp; Salaries'!$N65,'Team &amp; Salaries'!$P65),IF(U$6&gt;'Team &amp; Salaries'!$M65,IFERROR(MIN('Team &amp; Salaries'!$P65,IF(ISNUMBER(P152),P152,0)+'Team &amp; Salaries'!$N65),'Team &amp; Salaries'!$N65),0)),IF('Team &amp; Salaries'!$O65="Annually",IF(U$6='Team &amp; Salaries'!$M65,MIN('Team &amp; Salaries'!$N65,'Team &amp; Salaries'!$P65),IF(U$6&gt;'Team &amp; Salaries'!$M65,IFERROR(MIN('Team &amp; Salaries'!$P65,#REF!+'Team &amp; Salaries'!$N65),MIN('Team &amp; Salaries'!$N65,'Team &amp; Salaries'!$P65)),0))))))+IF($A152=Projections!$C$87,Revenue!S$72,0)</f>
        <v>0</v>
      </c>
      <c r="V152" s="286">
        <f>IF('Team &amp; Salaries'!$O65="Never",IF(V$6&gt;='Team &amp; Salaries'!$M65,MIN('Team &amp; Salaries'!$N65,'Team &amp; Salaries'!$P65),0),IF('Team &amp; Salaries'!$O65="Monthly",IF(V$6='Team &amp; Salaries'!$M65,MIN('Team &amp; Salaries'!$N65,'Team &amp; Salaries'!$P65),IF(V$6&gt;'Team &amp; Salaries'!$M65,MIN('Team &amp; Salaries'!$P65,U152+'Team &amp; Salaries'!$N65),0)),IF('Team &amp; Salaries'!$O65="Quarterly",IF(V$6='Team &amp; Salaries'!$M65,MIN('Team &amp; Salaries'!$N65,'Team &amp; Salaries'!$P65),IF(V$6&gt;'Team &amp; Salaries'!$M65,IFERROR(MIN('Team &amp; Salaries'!$P65,IF(ISNUMBER(Q152),Q152,0)+'Team &amp; Salaries'!$N65),'Team &amp; Salaries'!$N65),0)),IF('Team &amp; Salaries'!$O65="Annually",IF(V$6='Team &amp; Salaries'!$M65,MIN('Team &amp; Salaries'!$N65,'Team &amp; Salaries'!$P65),IF(V$6&gt;'Team &amp; Salaries'!$M65,IFERROR(MIN('Team &amp; Salaries'!$P65,#REF!+'Team &amp; Salaries'!$N65),MIN('Team &amp; Salaries'!$N65,'Team &amp; Salaries'!$P65)),0))))))+IF($A152=Projections!$C$87,Revenue!T$72,0)</f>
        <v>0</v>
      </c>
      <c r="W152" s="286">
        <f>IF('Team &amp; Salaries'!$O65="Never",IF(W$6&gt;='Team &amp; Salaries'!$M65,MIN('Team &amp; Salaries'!$N65,'Team &amp; Salaries'!$P65),0),IF('Team &amp; Salaries'!$O65="Monthly",IF(W$6='Team &amp; Salaries'!$M65,MIN('Team &amp; Salaries'!$N65,'Team &amp; Salaries'!$P65),IF(W$6&gt;'Team &amp; Salaries'!$M65,MIN('Team &amp; Salaries'!$P65,V152+'Team &amp; Salaries'!$N65),0)),IF('Team &amp; Salaries'!$O65="Quarterly",IF(W$6='Team &amp; Salaries'!$M65,MIN('Team &amp; Salaries'!$N65,'Team &amp; Salaries'!$P65),IF(W$6&gt;'Team &amp; Salaries'!$M65,IFERROR(MIN('Team &amp; Salaries'!$P65,IF(ISNUMBER(R152),R152,0)+'Team &amp; Salaries'!$N65),'Team &amp; Salaries'!$N65),0)),IF('Team &amp; Salaries'!$O65="Annually",IF(W$6='Team &amp; Salaries'!$M65,MIN('Team &amp; Salaries'!$N65,'Team &amp; Salaries'!$P65),IF(W$6&gt;'Team &amp; Salaries'!$M65,IFERROR(MIN('Team &amp; Salaries'!$P65,#REF!+'Team &amp; Salaries'!$N65),MIN('Team &amp; Salaries'!$N65,'Team &amp; Salaries'!$P65)),0))))))+IF($A152=Projections!$C$87,Revenue!U$72,0)</f>
        <v>0</v>
      </c>
      <c r="X152" s="286">
        <f>IF('Team &amp; Salaries'!$O65="Never",IF(X$6&gt;='Team &amp; Salaries'!$M65,MIN('Team &amp; Salaries'!$N65,'Team &amp; Salaries'!$P65),0),IF('Team &amp; Salaries'!$O65="Monthly",IF(X$6='Team &amp; Salaries'!$M65,MIN('Team &amp; Salaries'!$N65,'Team &amp; Salaries'!$P65),IF(X$6&gt;'Team &amp; Salaries'!$M65,MIN('Team &amp; Salaries'!$P65,W152+'Team &amp; Salaries'!$N65),0)),IF('Team &amp; Salaries'!$O65="Quarterly",IF(X$6='Team &amp; Salaries'!$M65,MIN('Team &amp; Salaries'!$N65,'Team &amp; Salaries'!$P65),IF(X$6&gt;'Team &amp; Salaries'!$M65,IFERROR(MIN('Team &amp; Salaries'!$P65,IF(ISNUMBER(S152),S152,0)+'Team &amp; Salaries'!$N65),'Team &amp; Salaries'!$N65),0)),IF('Team &amp; Salaries'!$O65="Annually",IF(X$6='Team &amp; Salaries'!$M65,MIN('Team &amp; Salaries'!$N65,'Team &amp; Salaries'!$P65),IF(X$6&gt;'Team &amp; Salaries'!$M65,IFERROR(MIN('Team &amp; Salaries'!$P65,#REF!+'Team &amp; Salaries'!$N65),MIN('Team &amp; Salaries'!$N65,'Team &amp; Salaries'!$P65)),0))))))+IF($A152=Projections!$C$87,Revenue!V$72,0)</f>
        <v>0</v>
      </c>
      <c r="Y152" s="286">
        <f>IF('Team &amp; Salaries'!$O65="Never",IF(Y$6&gt;='Team &amp; Salaries'!$M65,MIN('Team &amp; Salaries'!$N65,'Team &amp; Salaries'!$P65),0),IF('Team &amp; Salaries'!$O65="Monthly",IF(Y$6='Team &amp; Salaries'!$M65,MIN('Team &amp; Salaries'!$N65,'Team &amp; Salaries'!$P65),IF(Y$6&gt;'Team &amp; Salaries'!$M65,MIN('Team &amp; Salaries'!$P65,X152+'Team &amp; Salaries'!$N65),0)),IF('Team &amp; Salaries'!$O65="Quarterly",IF(Y$6='Team &amp; Salaries'!$M65,MIN('Team &amp; Salaries'!$N65,'Team &amp; Salaries'!$P65),IF(Y$6&gt;'Team &amp; Salaries'!$M65,IFERROR(MIN('Team &amp; Salaries'!$P65,IF(ISNUMBER(T152),T152,0)+'Team &amp; Salaries'!$N65),'Team &amp; Salaries'!$N65),0)),IF('Team &amp; Salaries'!$O65="Annually",IF(Y$6='Team &amp; Salaries'!$M65,MIN('Team &amp; Salaries'!$N65,'Team &amp; Salaries'!$P65),IF(Y$6&gt;'Team &amp; Salaries'!$M65,IFERROR(MIN('Team &amp; Salaries'!$P65,#REF!+'Team &amp; Salaries'!$N65),MIN('Team &amp; Salaries'!$N65,'Team &amp; Salaries'!$P65)),0))))))+IF($A152=Projections!$C$87,Revenue!W$72,0)</f>
        <v>0</v>
      </c>
      <c r="Z152" s="286">
        <f>IF('Team &amp; Salaries'!$O65="Never",IF(Z$6&gt;='Team &amp; Salaries'!$M65,MIN('Team &amp; Salaries'!$N65,'Team &amp; Salaries'!$P65),0),IF('Team &amp; Salaries'!$O65="Monthly",IF(Z$6='Team &amp; Salaries'!$M65,MIN('Team &amp; Salaries'!$N65,'Team &amp; Salaries'!$P65),IF(Z$6&gt;'Team &amp; Salaries'!$M65,MIN('Team &amp; Salaries'!$P65,Y152+'Team &amp; Salaries'!$N65),0)),IF('Team &amp; Salaries'!$O65="Quarterly",IF(Z$6='Team &amp; Salaries'!$M65,MIN('Team &amp; Salaries'!$N65,'Team &amp; Salaries'!$P65),IF(Z$6&gt;'Team &amp; Salaries'!$M65,IFERROR(MIN('Team &amp; Salaries'!$P65,IF(ISNUMBER(U152),U152,0)+'Team &amp; Salaries'!$N65),'Team &amp; Salaries'!$N65),0)),IF('Team &amp; Salaries'!$O65="Annually",IF(Z$6='Team &amp; Salaries'!$M65,MIN('Team &amp; Salaries'!$N65,'Team &amp; Salaries'!$P65),IF(Z$6&gt;'Team &amp; Salaries'!$M65,IFERROR(MIN('Team &amp; Salaries'!$P65,#REF!+'Team &amp; Salaries'!$N65),MIN('Team &amp; Salaries'!$N65,'Team &amp; Salaries'!$P65)),0))))))+IF($A152=Projections!$C$87,Revenue!X$72,0)</f>
        <v>0</v>
      </c>
      <c r="AA152" s="286">
        <f>IF('Team &amp; Salaries'!$O65="Never",IF(AA$6&gt;='Team &amp; Salaries'!$M65,MIN('Team &amp; Salaries'!$N65,'Team &amp; Salaries'!$P65),0),IF('Team &amp; Salaries'!$O65="Monthly",IF(AA$6='Team &amp; Salaries'!$M65,MIN('Team &amp; Salaries'!$N65,'Team &amp; Salaries'!$P65),IF(AA$6&gt;'Team &amp; Salaries'!$M65,MIN('Team &amp; Salaries'!$P65,Z152+'Team &amp; Salaries'!$N65),0)),IF('Team &amp; Salaries'!$O65="Quarterly",IF(AA$6='Team &amp; Salaries'!$M65,MIN('Team &amp; Salaries'!$N65,'Team &amp; Salaries'!$P65),IF(AA$6&gt;'Team &amp; Salaries'!$M65,IFERROR(MIN('Team &amp; Salaries'!$P65,IF(ISNUMBER(V152),V152,0)+'Team &amp; Salaries'!$N65),'Team &amp; Salaries'!$N65),0)),IF('Team &amp; Salaries'!$O65="Annually",IF(AA$6='Team &amp; Salaries'!$M65,MIN('Team &amp; Salaries'!$N65,'Team &amp; Salaries'!$P65),IF(AA$6&gt;'Team &amp; Salaries'!$M65,IFERROR(MIN('Team &amp; Salaries'!$P65,#REF!+'Team &amp; Salaries'!$N65),MIN('Team &amp; Salaries'!$N65,'Team &amp; Salaries'!$P65)),0))))))+IF($A152=Projections!$C$87,Revenue!Y$72,0)</f>
        <v>0</v>
      </c>
      <c r="AB152" s="286">
        <f>IF('Team &amp; Salaries'!$O65="Never",IF(AB$6&gt;='Team &amp; Salaries'!$M65,MIN('Team &amp; Salaries'!$N65,'Team &amp; Salaries'!$P65),0),IF('Team &amp; Salaries'!$O65="Monthly",IF(AB$6='Team &amp; Salaries'!$M65,MIN('Team &amp; Salaries'!$N65,'Team &amp; Salaries'!$P65),IF(AB$6&gt;'Team &amp; Salaries'!$M65,MIN('Team &amp; Salaries'!$P65,AA152+'Team &amp; Salaries'!$N65),0)),IF('Team &amp; Salaries'!$O65="Quarterly",IF(AB$6='Team &amp; Salaries'!$M65,MIN('Team &amp; Salaries'!$N65,'Team &amp; Salaries'!$P65),IF(AB$6&gt;'Team &amp; Salaries'!$M65,IFERROR(MIN('Team &amp; Salaries'!$P65,IF(ISNUMBER(W152),W152,0)+'Team &amp; Salaries'!$N65),'Team &amp; Salaries'!$N65),0)),IF('Team &amp; Salaries'!$O65="Annually",IF(AB$6='Team &amp; Salaries'!$M65,MIN('Team &amp; Salaries'!$N65,'Team &amp; Salaries'!$P65),IF(AB$6&gt;'Team &amp; Salaries'!$M65,IFERROR(MIN('Team &amp; Salaries'!$P65,#REF!+'Team &amp; Salaries'!$N65),MIN('Team &amp; Salaries'!$N65,'Team &amp; Salaries'!$P65)),0))))))+IF($A152=Projections!$C$87,Revenue!Z$72,0)</f>
        <v>0</v>
      </c>
      <c r="AC152" s="286">
        <f>IF('Team &amp; Salaries'!$O65="Never",IF(AC$6&gt;='Team &amp; Salaries'!$M65,MIN('Team &amp; Salaries'!$N65,'Team &amp; Salaries'!$P65),0),IF('Team &amp; Salaries'!$O65="Monthly",IF(AC$6='Team &amp; Salaries'!$M65,MIN('Team &amp; Salaries'!$N65,'Team &amp; Salaries'!$P65),IF(AC$6&gt;'Team &amp; Salaries'!$M65,MIN('Team &amp; Salaries'!$P65,AB152+'Team &amp; Salaries'!$N65),0)),IF('Team &amp; Salaries'!$O65="Quarterly",IF(AC$6='Team &amp; Salaries'!$M65,MIN('Team &amp; Salaries'!$N65,'Team &amp; Salaries'!$P65),IF(AC$6&gt;'Team &amp; Salaries'!$M65,IFERROR(MIN('Team &amp; Salaries'!$P65,IF(ISNUMBER(X152),X152,0)+'Team &amp; Salaries'!$N65),'Team &amp; Salaries'!$N65),0)),IF('Team &amp; Salaries'!$O65="Annually",IF(AC$6='Team &amp; Salaries'!$M65,MIN('Team &amp; Salaries'!$N65,'Team &amp; Salaries'!$P65),IF(AC$6&gt;'Team &amp; Salaries'!$M65,IFERROR(MIN('Team &amp; Salaries'!$P65,#REF!+'Team &amp; Salaries'!$N65),MIN('Team &amp; Salaries'!$N65,'Team &amp; Salaries'!$P65)),0))))))+IF($A152=Projections!$C$87,Revenue!AA$72,0)</f>
        <v>0</v>
      </c>
      <c r="AD152" s="286">
        <f>IF('Team &amp; Salaries'!$O65="Never",IF(AD$6&gt;='Team &amp; Salaries'!$M65,MIN('Team &amp; Salaries'!$N65,'Team &amp; Salaries'!$P65),0),IF('Team &amp; Salaries'!$O65="Monthly",IF(AD$6='Team &amp; Salaries'!$M65,MIN('Team &amp; Salaries'!$N65,'Team &amp; Salaries'!$P65),IF(AD$6&gt;'Team &amp; Salaries'!$M65,MIN('Team &amp; Salaries'!$P65,AC152+'Team &amp; Salaries'!$N65),0)),IF('Team &amp; Salaries'!$O65="Quarterly",IF(AD$6='Team &amp; Salaries'!$M65,MIN('Team &amp; Salaries'!$N65,'Team &amp; Salaries'!$P65),IF(AD$6&gt;'Team &amp; Salaries'!$M65,IFERROR(MIN('Team &amp; Salaries'!$P65,IF(ISNUMBER(Y152),Y152,0)+'Team &amp; Salaries'!$N65),'Team &amp; Salaries'!$N65),0)),IF('Team &amp; Salaries'!$O65="Annually",IF(AD$6='Team &amp; Salaries'!$M65,MIN('Team &amp; Salaries'!$N65,'Team &amp; Salaries'!$P65),IF(AD$6&gt;'Team &amp; Salaries'!$M65,IFERROR(MIN('Team &amp; Salaries'!$P65,#REF!+'Team &amp; Salaries'!$N65),MIN('Team &amp; Salaries'!$N65,'Team &amp; Salaries'!$P65)),0))))))+IF($A152=Projections!$C$87,Revenue!AB$72,0)</f>
        <v>0</v>
      </c>
      <c r="AE152" s="286">
        <f>IF('Team &amp; Salaries'!$O65="Never",IF(AE$6&gt;='Team &amp; Salaries'!$M65,MIN('Team &amp; Salaries'!$N65,'Team &amp; Salaries'!$P65),0),IF('Team &amp; Salaries'!$O65="Monthly",IF(AE$6='Team &amp; Salaries'!$M65,MIN('Team &amp; Salaries'!$N65,'Team &amp; Salaries'!$P65),IF(AE$6&gt;'Team &amp; Salaries'!$M65,MIN('Team &amp; Salaries'!$P65,AD152+'Team &amp; Salaries'!$N65),0)),IF('Team &amp; Salaries'!$O65="Quarterly",IF(AE$6='Team &amp; Salaries'!$M65,MIN('Team &amp; Salaries'!$N65,'Team &amp; Salaries'!$P65),IF(AE$6&gt;'Team &amp; Salaries'!$M65,IFERROR(MIN('Team &amp; Salaries'!$P65,IF(ISNUMBER(Z152),Z152,0)+'Team &amp; Salaries'!$N65),'Team &amp; Salaries'!$N65),0)),IF('Team &amp; Salaries'!$O65="Annually",IF(AE$6='Team &amp; Salaries'!$M65,MIN('Team &amp; Salaries'!$N65,'Team &amp; Salaries'!$P65),IF(AE$6&gt;'Team &amp; Salaries'!$M65,IFERROR(MIN('Team &amp; Salaries'!$P65,#REF!+'Team &amp; Salaries'!$N65),MIN('Team &amp; Salaries'!$N65,'Team &amp; Salaries'!$P65)),0))))))+IF($A152=Projections!$C$87,Revenue!AC$72,0)</f>
        <v>0</v>
      </c>
      <c r="AF152" s="286">
        <f>IF('Team &amp; Salaries'!$O65="Never",IF(AF$6&gt;='Team &amp; Salaries'!$M65,MIN('Team &amp; Salaries'!$N65,'Team &amp; Salaries'!$P65),0),IF('Team &amp; Salaries'!$O65="Monthly",IF(AF$6='Team &amp; Salaries'!$M65,MIN('Team &amp; Salaries'!$N65,'Team &amp; Salaries'!$P65),IF(AF$6&gt;'Team &amp; Salaries'!$M65,MIN('Team &amp; Salaries'!$P65,AE152+'Team &amp; Salaries'!$N65),0)),IF('Team &amp; Salaries'!$O65="Quarterly",IF(AF$6='Team &amp; Salaries'!$M65,MIN('Team &amp; Salaries'!$N65,'Team &amp; Salaries'!$P65),IF(AF$6&gt;'Team &amp; Salaries'!$M65,IFERROR(MIN('Team &amp; Salaries'!$P65,IF(ISNUMBER(AA152),AA152,0)+'Team &amp; Salaries'!$N65),'Team &amp; Salaries'!$N65),0)),IF('Team &amp; Salaries'!$O65="Annually",IF(AF$6='Team &amp; Salaries'!$M65,MIN('Team &amp; Salaries'!$N65,'Team &amp; Salaries'!$P65),IF(AF$6&gt;'Team &amp; Salaries'!$M65,IFERROR(MIN('Team &amp; Salaries'!$P65,#REF!+'Team &amp; Salaries'!$N65),MIN('Team &amp; Salaries'!$N65,'Team &amp; Salaries'!$P65)),0))))))+IF($A152=Projections!$C$87,Revenue!AD$72,0)</f>
        <v>0</v>
      </c>
      <c r="AG152" s="286">
        <f>IF('Team &amp; Salaries'!$O65="Never",IF(AG$6&gt;='Team &amp; Salaries'!$M65,MIN('Team &amp; Salaries'!$N65,'Team &amp; Salaries'!$P65),0),IF('Team &amp; Salaries'!$O65="Monthly",IF(AG$6='Team &amp; Salaries'!$M65,MIN('Team &amp; Salaries'!$N65,'Team &amp; Salaries'!$P65),IF(AG$6&gt;'Team &amp; Salaries'!$M65,MIN('Team &amp; Salaries'!$P65,AF152+'Team &amp; Salaries'!$N65),0)),IF('Team &amp; Salaries'!$O65="Quarterly",IF(AG$6='Team &amp; Salaries'!$M65,MIN('Team &amp; Salaries'!$N65,'Team &amp; Salaries'!$P65),IF(AG$6&gt;'Team &amp; Salaries'!$M65,IFERROR(MIN('Team &amp; Salaries'!$P65,IF(ISNUMBER(AB152),AB152,0)+'Team &amp; Salaries'!$N65),'Team &amp; Salaries'!$N65),0)),IF('Team &amp; Salaries'!$O65="Annually",IF(AG$6='Team &amp; Salaries'!$M65,MIN('Team &amp; Salaries'!$N65,'Team &amp; Salaries'!$P65),IF(AG$6&gt;'Team &amp; Salaries'!$M65,IFERROR(MIN('Team &amp; Salaries'!$P65,#REF!+'Team &amp; Salaries'!$N65),MIN('Team &amp; Salaries'!$N65,'Team &amp; Salaries'!$P65)),0))))))+IF($A152=Projections!$C$87,Revenue!AE$72,0)</f>
        <v>0</v>
      </c>
      <c r="AH152" s="286">
        <f>IF('Team &amp; Salaries'!$O65="Never",IF(AH$6&gt;='Team &amp; Salaries'!$M65,MIN('Team &amp; Salaries'!$N65,'Team &amp; Salaries'!$P65),0),IF('Team &amp; Salaries'!$O65="Monthly",IF(AH$6='Team &amp; Salaries'!$M65,MIN('Team &amp; Salaries'!$N65,'Team &amp; Salaries'!$P65),IF(AH$6&gt;'Team &amp; Salaries'!$M65,MIN('Team &amp; Salaries'!$P65,AG152+'Team &amp; Salaries'!$N65),0)),IF('Team &amp; Salaries'!$O65="Quarterly",IF(AH$6='Team &amp; Salaries'!$M65,MIN('Team &amp; Salaries'!$N65,'Team &amp; Salaries'!$P65),IF(AH$6&gt;'Team &amp; Salaries'!$M65,IFERROR(MIN('Team &amp; Salaries'!$P65,IF(ISNUMBER(AC152),AC152,0)+'Team &amp; Salaries'!$N65),'Team &amp; Salaries'!$N65),0)),IF('Team &amp; Salaries'!$O65="Annually",IF(AH$6='Team &amp; Salaries'!$M65,MIN('Team &amp; Salaries'!$N65,'Team &amp; Salaries'!$P65),IF(AH$6&gt;'Team &amp; Salaries'!$M65,IFERROR(MIN('Team &amp; Salaries'!$P65,#REF!+'Team &amp; Salaries'!$N65),MIN('Team &amp; Salaries'!$N65,'Team &amp; Salaries'!$P65)),0))))))+IF($A152=Projections!$C$87,Revenue!AF$72,0)</f>
        <v>0</v>
      </c>
      <c r="AI152" s="286">
        <f>IF('Team &amp; Salaries'!$O65="Never",IF(AI$6&gt;='Team &amp; Salaries'!$M65,MIN('Team &amp; Salaries'!$N65,'Team &amp; Salaries'!$P65),0),IF('Team &amp; Salaries'!$O65="Monthly",IF(AI$6='Team &amp; Salaries'!$M65,MIN('Team &amp; Salaries'!$N65,'Team &amp; Salaries'!$P65),IF(AI$6&gt;'Team &amp; Salaries'!$M65,MIN('Team &amp; Salaries'!$P65,AH152+'Team &amp; Salaries'!$N65),0)),IF('Team &amp; Salaries'!$O65="Quarterly",IF(AI$6='Team &amp; Salaries'!$M65,MIN('Team &amp; Salaries'!$N65,'Team &amp; Salaries'!$P65),IF(AI$6&gt;'Team &amp; Salaries'!$M65,IFERROR(MIN('Team &amp; Salaries'!$P65,IF(ISNUMBER(AD152),AD152,0)+'Team &amp; Salaries'!$N65),'Team &amp; Salaries'!$N65),0)),IF('Team &amp; Salaries'!$O65="Annually",IF(AI$6='Team &amp; Salaries'!$M65,MIN('Team &amp; Salaries'!$N65,'Team &amp; Salaries'!$P65),IF(AI$6&gt;'Team &amp; Salaries'!$M65,IFERROR(MIN('Team &amp; Salaries'!$P65,#REF!+'Team &amp; Salaries'!$N65),MIN('Team &amp; Salaries'!$N65,'Team &amp; Salaries'!$P65)),0))))))+IF($A152=Projections!$C$87,Revenue!AG$72,0)</f>
        <v>0</v>
      </c>
      <c r="AJ152" s="286">
        <f>IF('Team &amp; Salaries'!$O65="Never",IF(AJ$6&gt;='Team &amp; Salaries'!$M65,MIN('Team &amp; Salaries'!$N65,'Team &amp; Salaries'!$P65),0),IF('Team &amp; Salaries'!$O65="Monthly",IF(AJ$6='Team &amp; Salaries'!$M65,MIN('Team &amp; Salaries'!$N65,'Team &amp; Salaries'!$P65),IF(AJ$6&gt;'Team &amp; Salaries'!$M65,MIN('Team &amp; Salaries'!$P65,AI152+'Team &amp; Salaries'!$N65),0)),IF('Team &amp; Salaries'!$O65="Quarterly",IF(AJ$6='Team &amp; Salaries'!$M65,MIN('Team &amp; Salaries'!$N65,'Team &amp; Salaries'!$P65),IF(AJ$6&gt;'Team &amp; Salaries'!$M65,IFERROR(MIN('Team &amp; Salaries'!$P65,IF(ISNUMBER(AE152),AE152,0)+'Team &amp; Salaries'!$N65),'Team &amp; Salaries'!$N65),0)),IF('Team &amp; Salaries'!$O65="Annually",IF(AJ$6='Team &amp; Salaries'!$M65,MIN('Team &amp; Salaries'!$N65,'Team &amp; Salaries'!$P65),IF(AJ$6&gt;'Team &amp; Salaries'!$M65,IFERROR(MIN('Team &amp; Salaries'!$P65,#REF!+'Team &amp; Salaries'!$N65),MIN('Team &amp; Salaries'!$N65,'Team &amp; Salaries'!$P65)),0))))))+IF($A152=Projections!$C$87,Revenue!AH$72,0)</f>
        <v>0</v>
      </c>
      <c r="AK152" s="286">
        <f>IF('Team &amp; Salaries'!$O65="Never",IF(AK$6&gt;='Team &amp; Salaries'!$M65,MIN('Team &amp; Salaries'!$N65,'Team &amp; Salaries'!$P65),0),IF('Team &amp; Salaries'!$O65="Monthly",IF(AK$6='Team &amp; Salaries'!$M65,MIN('Team &amp; Salaries'!$N65,'Team &amp; Salaries'!$P65),IF(AK$6&gt;'Team &amp; Salaries'!$M65,MIN('Team &amp; Salaries'!$P65,AJ152+'Team &amp; Salaries'!$N65),0)),IF('Team &amp; Salaries'!$O65="Quarterly",IF(AK$6='Team &amp; Salaries'!$M65,MIN('Team &amp; Salaries'!$N65,'Team &amp; Salaries'!$P65),IF(AK$6&gt;'Team &amp; Salaries'!$M65,IFERROR(MIN('Team &amp; Salaries'!$P65,IF(ISNUMBER(AF152),AF152,0)+'Team &amp; Salaries'!$N65),'Team &amp; Salaries'!$N65),0)),IF('Team &amp; Salaries'!$O65="Annually",IF(AK$6='Team &amp; Salaries'!$M65,MIN('Team &amp; Salaries'!$N65,'Team &amp; Salaries'!$P65),IF(AK$6&gt;'Team &amp; Salaries'!$M65,IFERROR(MIN('Team &amp; Salaries'!$P65,#REF!+'Team &amp; Salaries'!$N65),MIN('Team &amp; Salaries'!$N65,'Team &amp; Salaries'!$P65)),0))))))+IF($A152=Projections!$C$87,Revenue!AI$72,0)</f>
        <v>0</v>
      </c>
      <c r="AL152" s="286">
        <f>IF('Team &amp; Salaries'!$O65="Never",IF(AL$6&gt;='Team &amp; Salaries'!$M65,MIN('Team &amp; Salaries'!$N65,'Team &amp; Salaries'!$P65),0),IF('Team &amp; Salaries'!$O65="Monthly",IF(AL$6='Team &amp; Salaries'!$M65,MIN('Team &amp; Salaries'!$N65,'Team &amp; Salaries'!$P65),IF(AL$6&gt;'Team &amp; Salaries'!$M65,MIN('Team &amp; Salaries'!$P65,AK152+'Team &amp; Salaries'!$N65),0)),IF('Team &amp; Salaries'!$O65="Quarterly",IF(AL$6='Team &amp; Salaries'!$M65,MIN('Team &amp; Salaries'!$N65,'Team &amp; Salaries'!$P65),IF(AL$6&gt;'Team &amp; Salaries'!$M65,IFERROR(MIN('Team &amp; Salaries'!$P65,IF(ISNUMBER(AG152),AG152,0)+'Team &amp; Salaries'!$N65),'Team &amp; Salaries'!$N65),0)),IF('Team &amp; Salaries'!$O65="Annually",IF(AL$6='Team &amp; Salaries'!$M65,MIN('Team &amp; Salaries'!$N65,'Team &amp; Salaries'!$P65),IF(AL$6&gt;'Team &amp; Salaries'!$M65,IFERROR(MIN('Team &amp; Salaries'!$P65,#REF!+'Team &amp; Salaries'!$N65),MIN('Team &amp; Salaries'!$N65,'Team &amp; Salaries'!$P65)),0))))))+IF($A152=Projections!$C$87,Revenue!AJ$72,0)</f>
        <v>0</v>
      </c>
      <c r="AM152" s="286">
        <f>IF('Team &amp; Salaries'!$O65="Never",IF(AM$6&gt;='Team &amp; Salaries'!$M65,MIN('Team &amp; Salaries'!$N65,'Team &amp; Salaries'!$P65),0),IF('Team &amp; Salaries'!$O65="Monthly",IF(AM$6='Team &amp; Salaries'!$M65,MIN('Team &amp; Salaries'!$N65,'Team &amp; Salaries'!$P65),IF(AM$6&gt;'Team &amp; Salaries'!$M65,MIN('Team &amp; Salaries'!$P65,AL152+'Team &amp; Salaries'!$N65),0)),IF('Team &amp; Salaries'!$O65="Quarterly",IF(AM$6='Team &amp; Salaries'!$M65,MIN('Team &amp; Salaries'!$N65,'Team &amp; Salaries'!$P65),IF(AM$6&gt;'Team &amp; Salaries'!$M65,IFERROR(MIN('Team &amp; Salaries'!$P65,IF(ISNUMBER(AH152),AH152,0)+'Team &amp; Salaries'!$N65),'Team &amp; Salaries'!$N65),0)),IF('Team &amp; Salaries'!$O65="Annually",IF(AM$6='Team &amp; Salaries'!$M65,MIN('Team &amp; Salaries'!$N65,'Team &amp; Salaries'!$P65),IF(AM$6&gt;'Team &amp; Salaries'!$M65,IFERROR(MIN('Team &amp; Salaries'!$P65,#REF!+'Team &amp; Salaries'!$N65),MIN('Team &amp; Salaries'!$N65,'Team &amp; Salaries'!$P65)),0))))))+IF($A152=Projections!$C$87,Revenue!AK$72,0)</f>
        <v>0</v>
      </c>
      <c r="AN152" s="286">
        <f>IF('Team &amp; Salaries'!$O65="Never",IF(AN$6&gt;='Team &amp; Salaries'!$M65,MIN('Team &amp; Salaries'!$N65,'Team &amp; Salaries'!$P65),0),IF('Team &amp; Salaries'!$O65="Monthly",IF(AN$6='Team &amp; Salaries'!$M65,MIN('Team &amp; Salaries'!$N65,'Team &amp; Salaries'!$P65),IF(AN$6&gt;'Team &amp; Salaries'!$M65,MIN('Team &amp; Salaries'!$P65,AM152+'Team &amp; Salaries'!$N65),0)),IF('Team &amp; Salaries'!$O65="Quarterly",IF(AN$6='Team &amp; Salaries'!$M65,MIN('Team &amp; Salaries'!$N65,'Team &amp; Salaries'!$P65),IF(AN$6&gt;'Team &amp; Salaries'!$M65,IFERROR(MIN('Team &amp; Salaries'!$P65,IF(ISNUMBER(AI152),AI152,0)+'Team &amp; Salaries'!$N65),'Team &amp; Salaries'!$N65),0)),IF('Team &amp; Salaries'!$O65="Annually",IF(AN$6='Team &amp; Salaries'!$M65,MIN('Team &amp; Salaries'!$N65,'Team &amp; Salaries'!$P65),IF(AN$6&gt;'Team &amp; Salaries'!$M65,IFERROR(MIN('Team &amp; Salaries'!$P65,#REF!+'Team &amp; Salaries'!$N65),MIN('Team &amp; Salaries'!$N65,'Team &amp; Salaries'!$P65)),0))))))+IF($A152=Projections!$C$87,Revenue!AL$72,0)</f>
        <v>0</v>
      </c>
      <c r="AO152" s="286">
        <f>IF('Team &amp; Salaries'!$O65="Never",IF(AO$6&gt;='Team &amp; Salaries'!$M65,MIN('Team &amp; Salaries'!$N65,'Team &amp; Salaries'!$P65),0),IF('Team &amp; Salaries'!$O65="Monthly",IF(AO$6='Team &amp; Salaries'!$M65,MIN('Team &amp; Salaries'!$N65,'Team &amp; Salaries'!$P65),IF(AO$6&gt;'Team &amp; Salaries'!$M65,MIN('Team &amp; Salaries'!$P65,AN152+'Team &amp; Salaries'!$N65),0)),IF('Team &amp; Salaries'!$O65="Quarterly",IF(AO$6='Team &amp; Salaries'!$M65,MIN('Team &amp; Salaries'!$N65,'Team &amp; Salaries'!$P65),IF(AO$6&gt;'Team &amp; Salaries'!$M65,IFERROR(MIN('Team &amp; Salaries'!$P65,IF(ISNUMBER(AJ152),AJ152,0)+'Team &amp; Salaries'!$N65),'Team &amp; Salaries'!$N65),0)),IF('Team &amp; Salaries'!$O65="Annually",IF(AO$6='Team &amp; Salaries'!$M65,MIN('Team &amp; Salaries'!$N65,'Team &amp; Salaries'!$P65),IF(AO$6&gt;'Team &amp; Salaries'!$M65,IFERROR(MIN('Team &amp; Salaries'!$P65,#REF!+'Team &amp; Salaries'!$N65),MIN('Team &amp; Salaries'!$N65,'Team &amp; Salaries'!$P65)),0))))))+IF($A152=Projections!$C$87,Revenue!AM$72,0)</f>
        <v>0</v>
      </c>
      <c r="AP152" s="286">
        <f>IF('Team &amp; Salaries'!$O65="Never",IF(AP$6&gt;='Team &amp; Salaries'!$M65,MIN('Team &amp; Salaries'!$N65,'Team &amp; Salaries'!$P65),0),IF('Team &amp; Salaries'!$O65="Monthly",IF(AP$6='Team &amp; Salaries'!$M65,MIN('Team &amp; Salaries'!$N65,'Team &amp; Salaries'!$P65),IF(AP$6&gt;'Team &amp; Salaries'!$M65,MIN('Team &amp; Salaries'!$P65,AO152+'Team &amp; Salaries'!$N65),0)),IF('Team &amp; Salaries'!$O65="Quarterly",IF(AP$6='Team &amp; Salaries'!$M65,MIN('Team &amp; Salaries'!$N65,'Team &amp; Salaries'!$P65),IF(AP$6&gt;'Team &amp; Salaries'!$M65,IFERROR(MIN('Team &amp; Salaries'!$P65,IF(ISNUMBER(AK152),AK152,0)+'Team &amp; Salaries'!$N65),'Team &amp; Salaries'!$N65),0)),IF('Team &amp; Salaries'!$O65="Annually",IF(AP$6='Team &amp; Salaries'!$M65,MIN('Team &amp; Salaries'!$N65,'Team &amp; Salaries'!$P65),IF(AP$6&gt;'Team &amp; Salaries'!$M65,IFERROR(MIN('Team &amp; Salaries'!$P65,#REF!+'Team &amp; Salaries'!$N65),MIN('Team &amp; Salaries'!$N65,'Team &amp; Salaries'!$P65)),0))))))+IF($A152=Projections!$C$87,Revenue!AN$72,0)</f>
        <v>0</v>
      </c>
      <c r="AQ152" s="286">
        <f>IF('Team &amp; Salaries'!$O65="Never",IF(AQ$6&gt;='Team &amp; Salaries'!$M65,MIN('Team &amp; Salaries'!$N65,'Team &amp; Salaries'!$P65),0),IF('Team &amp; Salaries'!$O65="Monthly",IF(AQ$6='Team &amp; Salaries'!$M65,MIN('Team &amp; Salaries'!$N65,'Team &amp; Salaries'!$P65),IF(AQ$6&gt;'Team &amp; Salaries'!$M65,MIN('Team &amp; Salaries'!$P65,AP152+'Team &amp; Salaries'!$N65),0)),IF('Team &amp; Salaries'!$O65="Quarterly",IF(AQ$6='Team &amp; Salaries'!$M65,MIN('Team &amp; Salaries'!$N65,'Team &amp; Salaries'!$P65),IF(AQ$6&gt;'Team &amp; Salaries'!$M65,IFERROR(MIN('Team &amp; Salaries'!$P65,IF(ISNUMBER(AL152),AL152,0)+'Team &amp; Salaries'!$N65),'Team &amp; Salaries'!$N65),0)),IF('Team &amp; Salaries'!$O65="Annually",IF(AQ$6='Team &amp; Salaries'!$M65,MIN('Team &amp; Salaries'!$N65,'Team &amp; Salaries'!$P65),IF(AQ$6&gt;'Team &amp; Salaries'!$M65,IFERROR(MIN('Team &amp; Salaries'!$P65,#REF!+'Team &amp; Salaries'!$N65),MIN('Team &amp; Salaries'!$N65,'Team &amp; Salaries'!$P65)),0))))))+IF($A152=Projections!$C$87,Revenue!AO$72,0)</f>
        <v>0</v>
      </c>
      <c r="AR152" s="286">
        <f>IF('Team &amp; Salaries'!$O65="Never",IF(AR$6&gt;='Team &amp; Salaries'!$M65,MIN('Team &amp; Salaries'!$N65,'Team &amp; Salaries'!$P65),0),IF('Team &amp; Salaries'!$O65="Monthly",IF(AR$6='Team &amp; Salaries'!$M65,MIN('Team &amp; Salaries'!$N65,'Team &amp; Salaries'!$P65),IF(AR$6&gt;'Team &amp; Salaries'!$M65,MIN('Team &amp; Salaries'!$P65,AQ152+'Team &amp; Salaries'!$N65),0)),IF('Team &amp; Salaries'!$O65="Quarterly",IF(AR$6='Team &amp; Salaries'!$M65,MIN('Team &amp; Salaries'!$N65,'Team &amp; Salaries'!$P65),IF(AR$6&gt;'Team &amp; Salaries'!$M65,IFERROR(MIN('Team &amp; Salaries'!$P65,IF(ISNUMBER(AM152),AM152,0)+'Team &amp; Salaries'!$N65),'Team &amp; Salaries'!$N65),0)),IF('Team &amp; Salaries'!$O65="Annually",IF(AR$6='Team &amp; Salaries'!$M65,MIN('Team &amp; Salaries'!$N65,'Team &amp; Salaries'!$P65),IF(AR$6&gt;'Team &amp; Salaries'!$M65,IFERROR(MIN('Team &amp; Salaries'!$P65,#REF!+'Team &amp; Salaries'!$N65),MIN('Team &amp; Salaries'!$N65,'Team &amp; Salaries'!$P65)),0))))))+IF($A152=Projections!$C$87,Revenue!AP$72,0)</f>
        <v>0</v>
      </c>
      <c r="AS152" s="286">
        <f>IF('Team &amp; Salaries'!$O65="Never",IF(AS$6&gt;='Team &amp; Salaries'!$M65,MIN('Team &amp; Salaries'!$N65,'Team &amp; Salaries'!$P65),0),IF('Team &amp; Salaries'!$O65="Monthly",IF(AS$6='Team &amp; Salaries'!$M65,MIN('Team &amp; Salaries'!$N65,'Team &amp; Salaries'!$P65),IF(AS$6&gt;'Team &amp; Salaries'!$M65,MIN('Team &amp; Salaries'!$P65,AR152+'Team &amp; Salaries'!$N65),0)),IF('Team &amp; Salaries'!$O65="Quarterly",IF(AS$6='Team &amp; Salaries'!$M65,MIN('Team &amp; Salaries'!$N65,'Team &amp; Salaries'!$P65),IF(AS$6&gt;'Team &amp; Salaries'!$M65,IFERROR(MIN('Team &amp; Salaries'!$P65,IF(ISNUMBER(AN152),AN152,0)+'Team &amp; Salaries'!$N65),'Team &amp; Salaries'!$N65),0)),IF('Team &amp; Salaries'!$O65="Annually",IF(AS$6='Team &amp; Salaries'!$M65,MIN('Team &amp; Salaries'!$N65,'Team &amp; Salaries'!$P65),IF(AS$6&gt;'Team &amp; Salaries'!$M65,IFERROR(MIN('Team &amp; Salaries'!$P65,#REF!+'Team &amp; Salaries'!$N65),MIN('Team &amp; Salaries'!$N65,'Team &amp; Salaries'!$P65)),0))))))+IF($A152=Projections!$C$87,Revenue!AQ$72,0)</f>
        <v>0</v>
      </c>
      <c r="AT152" s="286">
        <f>IF('Team &amp; Salaries'!$O65="Never",IF(AT$6&gt;='Team &amp; Salaries'!$M65,MIN('Team &amp; Salaries'!$N65,'Team &amp; Salaries'!$P65),0),IF('Team &amp; Salaries'!$O65="Monthly",IF(AT$6='Team &amp; Salaries'!$M65,MIN('Team &amp; Salaries'!$N65,'Team &amp; Salaries'!$P65),IF(AT$6&gt;'Team &amp; Salaries'!$M65,MIN('Team &amp; Salaries'!$P65,AS152+'Team &amp; Salaries'!$N65),0)),IF('Team &amp; Salaries'!$O65="Quarterly",IF(AT$6='Team &amp; Salaries'!$M65,MIN('Team &amp; Salaries'!$N65,'Team &amp; Salaries'!$P65),IF(AT$6&gt;'Team &amp; Salaries'!$M65,IFERROR(MIN('Team &amp; Salaries'!$P65,IF(ISNUMBER(AO152),AO152,0)+'Team &amp; Salaries'!$N65),'Team &amp; Salaries'!$N65),0)),IF('Team &amp; Salaries'!$O65="Annually",IF(AT$6='Team &amp; Salaries'!$M65,MIN('Team &amp; Salaries'!$N65,'Team &amp; Salaries'!$P65),IF(AT$6&gt;'Team &amp; Salaries'!$M65,IFERROR(MIN('Team &amp; Salaries'!$P65,#REF!+'Team &amp; Salaries'!$N65),MIN('Team &amp; Salaries'!$N65,'Team &amp; Salaries'!$P65)),0))))))+IF($A152=Projections!$C$87,Revenue!AR$72,0)</f>
        <v>0</v>
      </c>
      <c r="AU152" s="286">
        <f>IF('Team &amp; Salaries'!$O65="Never",IF(AU$6&gt;='Team &amp; Salaries'!$M65,MIN('Team &amp; Salaries'!$N65,'Team &amp; Salaries'!$P65),0),IF('Team &amp; Salaries'!$O65="Monthly",IF(AU$6='Team &amp; Salaries'!$M65,MIN('Team &amp; Salaries'!$N65,'Team &amp; Salaries'!$P65),IF(AU$6&gt;'Team &amp; Salaries'!$M65,MIN('Team &amp; Salaries'!$P65,AT152+'Team &amp; Salaries'!$N65),0)),IF('Team &amp; Salaries'!$O65="Quarterly",IF(AU$6='Team &amp; Salaries'!$M65,MIN('Team &amp; Salaries'!$N65,'Team &amp; Salaries'!$P65),IF(AU$6&gt;'Team &amp; Salaries'!$M65,IFERROR(MIN('Team &amp; Salaries'!$P65,IF(ISNUMBER(AP152),AP152,0)+'Team &amp; Salaries'!$N65),'Team &amp; Salaries'!$N65),0)),IF('Team &amp; Salaries'!$O65="Annually",IF(AU$6='Team &amp; Salaries'!$M65,MIN('Team &amp; Salaries'!$N65,'Team &amp; Salaries'!$P65),IF(AU$6&gt;'Team &amp; Salaries'!$M65,IFERROR(MIN('Team &amp; Salaries'!$P65,#REF!+'Team &amp; Salaries'!$N65),MIN('Team &amp; Salaries'!$N65,'Team &amp; Salaries'!$P65)),0))))))+IF($A152=Projections!$C$87,Revenue!AS$72,0)</f>
        <v>0</v>
      </c>
      <c r="AV152" s="286">
        <f>IF('Team &amp; Salaries'!$O65="Never",IF(AV$6&gt;='Team &amp; Salaries'!$M65,MIN('Team &amp; Salaries'!$N65,'Team &amp; Salaries'!$P65),0),IF('Team &amp; Salaries'!$O65="Monthly",IF(AV$6='Team &amp; Salaries'!$M65,MIN('Team &amp; Salaries'!$N65,'Team &amp; Salaries'!$P65),IF(AV$6&gt;'Team &amp; Salaries'!$M65,MIN('Team &amp; Salaries'!$P65,AU152+'Team &amp; Salaries'!$N65),0)),IF('Team &amp; Salaries'!$O65="Quarterly",IF(AV$6='Team &amp; Salaries'!$M65,MIN('Team &amp; Salaries'!$N65,'Team &amp; Salaries'!$P65),IF(AV$6&gt;'Team &amp; Salaries'!$M65,IFERROR(MIN('Team &amp; Salaries'!$P65,IF(ISNUMBER(AQ152),AQ152,0)+'Team &amp; Salaries'!$N65),'Team &amp; Salaries'!$N65),0)),IF('Team &amp; Salaries'!$O65="Annually",IF(AV$6='Team &amp; Salaries'!$M65,MIN('Team &amp; Salaries'!$N65,'Team &amp; Salaries'!$P65),IF(AV$6&gt;'Team &amp; Salaries'!$M65,IFERROR(MIN('Team &amp; Salaries'!$P65,#REF!+'Team &amp; Salaries'!$N65),MIN('Team &amp; Salaries'!$N65,'Team &amp; Salaries'!$P65)),0))))))+IF($A152=Projections!$C$87,Revenue!AT$72,0)</f>
        <v>0</v>
      </c>
      <c r="AW152" s="286">
        <f>IF('Team &amp; Salaries'!$O65="Never",IF(AW$6&gt;='Team &amp; Salaries'!$M65,MIN('Team &amp; Salaries'!$N65,'Team &amp; Salaries'!$P65),0),IF('Team &amp; Salaries'!$O65="Monthly",IF(AW$6='Team &amp; Salaries'!$M65,MIN('Team &amp; Salaries'!$N65,'Team &amp; Salaries'!$P65),IF(AW$6&gt;'Team &amp; Salaries'!$M65,MIN('Team &amp; Salaries'!$P65,AV152+'Team &amp; Salaries'!$N65),0)),IF('Team &amp; Salaries'!$O65="Quarterly",IF(AW$6='Team &amp; Salaries'!$M65,MIN('Team &amp; Salaries'!$N65,'Team &amp; Salaries'!$P65),IF(AW$6&gt;'Team &amp; Salaries'!$M65,IFERROR(MIN('Team &amp; Salaries'!$P65,IF(ISNUMBER(AR152),AR152,0)+'Team &amp; Salaries'!$N65),'Team &amp; Salaries'!$N65),0)),IF('Team &amp; Salaries'!$O65="Annually",IF(AW$6='Team &amp; Salaries'!$M65,MIN('Team &amp; Salaries'!$N65,'Team &amp; Salaries'!$P65),IF(AW$6&gt;'Team &amp; Salaries'!$M65,IFERROR(MIN('Team &amp; Salaries'!$P65,#REF!+'Team &amp; Salaries'!$N65),MIN('Team &amp; Salaries'!$N65,'Team &amp; Salaries'!$P65)),0))))))+IF($A152=Projections!$C$87,Revenue!AU$72,0)</f>
        <v>0</v>
      </c>
      <c r="AX152" s="286">
        <f>IF('Team &amp; Salaries'!$O65="Never",IF(AX$6&gt;='Team &amp; Salaries'!$M65,MIN('Team &amp; Salaries'!$N65,'Team &amp; Salaries'!$P65),0),IF('Team &amp; Salaries'!$O65="Monthly",IF(AX$6='Team &amp; Salaries'!$M65,MIN('Team &amp; Salaries'!$N65,'Team &amp; Salaries'!$P65),IF(AX$6&gt;'Team &amp; Salaries'!$M65,MIN('Team &amp; Salaries'!$P65,AW152+'Team &amp; Salaries'!$N65),0)),IF('Team &amp; Salaries'!$O65="Quarterly",IF(AX$6='Team &amp; Salaries'!$M65,MIN('Team &amp; Salaries'!$N65,'Team &amp; Salaries'!$P65),IF(AX$6&gt;'Team &amp; Salaries'!$M65,IFERROR(MIN('Team &amp; Salaries'!$P65,IF(ISNUMBER(AS152),AS152,0)+'Team &amp; Salaries'!$N65),'Team &amp; Salaries'!$N65),0)),IF('Team &amp; Salaries'!$O65="Annually",IF(AX$6='Team &amp; Salaries'!$M65,MIN('Team &amp; Salaries'!$N65,'Team &amp; Salaries'!$P65),IF(AX$6&gt;'Team &amp; Salaries'!$M65,IFERROR(MIN('Team &amp; Salaries'!$P65,#REF!+'Team &amp; Salaries'!$N65),MIN('Team &amp; Salaries'!$N65,'Team &amp; Salaries'!$P65)),0))))))+IF($A152=Projections!$C$87,Revenue!AV$72,0)</f>
        <v>0</v>
      </c>
      <c r="AY152" s="286">
        <f>IF('Team &amp; Salaries'!$O65="Never",IF(AY$6&gt;='Team &amp; Salaries'!$M65,MIN('Team &amp; Salaries'!$N65,'Team &amp; Salaries'!$P65),0),IF('Team &amp; Salaries'!$O65="Monthly",IF(AY$6='Team &amp; Salaries'!$M65,MIN('Team &amp; Salaries'!$N65,'Team &amp; Salaries'!$P65),IF(AY$6&gt;'Team &amp; Salaries'!$M65,MIN('Team &amp; Salaries'!$P65,AX152+'Team &amp; Salaries'!$N65),0)),IF('Team &amp; Salaries'!$O65="Quarterly",IF(AY$6='Team &amp; Salaries'!$M65,MIN('Team &amp; Salaries'!$N65,'Team &amp; Salaries'!$P65),IF(AY$6&gt;'Team &amp; Salaries'!$M65,IFERROR(MIN('Team &amp; Salaries'!$P65,IF(ISNUMBER(AT152),AT152,0)+'Team &amp; Salaries'!$N65),'Team &amp; Salaries'!$N65),0)),IF('Team &amp; Salaries'!$O65="Annually",IF(AY$6='Team &amp; Salaries'!$M65,MIN('Team &amp; Salaries'!$N65,'Team &amp; Salaries'!$P65),IF(AY$6&gt;'Team &amp; Salaries'!$M65,IFERROR(MIN('Team &amp; Salaries'!$P65,#REF!+'Team &amp; Salaries'!$N65),MIN('Team &amp; Salaries'!$N65,'Team &amp; Salaries'!$P65)),0))))))+IF($A152=Projections!$C$87,Revenue!AW$72,0)</f>
        <v>0</v>
      </c>
      <c r="AZ152" s="286">
        <f>IF('Team &amp; Salaries'!$O65="Never",IF(AZ$6&gt;='Team &amp; Salaries'!$M65,MIN('Team &amp; Salaries'!$N65,'Team &amp; Salaries'!$P65),0),IF('Team &amp; Salaries'!$O65="Monthly",IF(AZ$6='Team &amp; Salaries'!$M65,MIN('Team &amp; Salaries'!$N65,'Team &amp; Salaries'!$P65),IF(AZ$6&gt;'Team &amp; Salaries'!$M65,MIN('Team &amp; Salaries'!$P65,AY152+'Team &amp; Salaries'!$N65),0)),IF('Team &amp; Salaries'!$O65="Quarterly",IF(AZ$6='Team &amp; Salaries'!$M65,MIN('Team &amp; Salaries'!$N65,'Team &amp; Salaries'!$P65),IF(AZ$6&gt;'Team &amp; Salaries'!$M65,IFERROR(MIN('Team &amp; Salaries'!$P65,IF(ISNUMBER(AU152),AU152,0)+'Team &amp; Salaries'!$N65),'Team &amp; Salaries'!$N65),0)),IF('Team &amp; Salaries'!$O65="Annually",IF(AZ$6='Team &amp; Salaries'!$M65,MIN('Team &amp; Salaries'!$N65,'Team &amp; Salaries'!$P65),IF(AZ$6&gt;'Team &amp; Salaries'!$M65,IFERROR(MIN('Team &amp; Salaries'!$P65,#REF!+'Team &amp; Salaries'!$N65),MIN('Team &amp; Salaries'!$N65,'Team &amp; Salaries'!$P65)),0))))))+IF($A152=Projections!$C$87,Revenue!AX$72,0)</f>
        <v>0</v>
      </c>
      <c r="BA152" s="286">
        <f>IF('Team &amp; Salaries'!$O65="Never",IF(BA$6&gt;='Team &amp; Salaries'!$M65,MIN('Team &amp; Salaries'!$N65,'Team &amp; Salaries'!$P65),0),IF('Team &amp; Salaries'!$O65="Monthly",IF(BA$6='Team &amp; Salaries'!$M65,MIN('Team &amp; Salaries'!$N65,'Team &amp; Salaries'!$P65),IF(BA$6&gt;'Team &amp; Salaries'!$M65,MIN('Team &amp; Salaries'!$P65,AZ152+'Team &amp; Salaries'!$N65),0)),IF('Team &amp; Salaries'!$O65="Quarterly",IF(BA$6='Team &amp; Salaries'!$M65,MIN('Team &amp; Salaries'!$N65,'Team &amp; Salaries'!$P65),IF(BA$6&gt;'Team &amp; Salaries'!$M65,IFERROR(MIN('Team &amp; Salaries'!$P65,IF(ISNUMBER(AV152),AV152,0)+'Team &amp; Salaries'!$N65),'Team &amp; Salaries'!$N65),0)),IF('Team &amp; Salaries'!$O65="Annually",IF(BA$6='Team &amp; Salaries'!$M65,MIN('Team &amp; Salaries'!$N65,'Team &amp; Salaries'!$P65),IF(BA$6&gt;'Team &amp; Salaries'!$M65,IFERROR(MIN('Team &amp; Salaries'!$P65,#REF!+'Team &amp; Salaries'!$N65),MIN('Team &amp; Salaries'!$N65,'Team &amp; Salaries'!$P65)),0))))))+IF($A152=Projections!$C$87,Revenue!AY$72,0)</f>
        <v>0</v>
      </c>
      <c r="BB152" s="286">
        <f>IF('Team &amp; Salaries'!$O65="Never",IF(BB$6&gt;='Team &amp; Salaries'!$M65,MIN('Team &amp; Salaries'!$N65,'Team &amp; Salaries'!$P65),0),IF('Team &amp; Salaries'!$O65="Monthly",IF(BB$6='Team &amp; Salaries'!$M65,MIN('Team &amp; Salaries'!$N65,'Team &amp; Salaries'!$P65),IF(BB$6&gt;'Team &amp; Salaries'!$M65,MIN('Team &amp; Salaries'!$P65,BA152+'Team &amp; Salaries'!$N65),0)),IF('Team &amp; Salaries'!$O65="Quarterly",IF(BB$6='Team &amp; Salaries'!$M65,MIN('Team &amp; Salaries'!$N65,'Team &amp; Salaries'!$P65),IF(BB$6&gt;'Team &amp; Salaries'!$M65,IFERROR(MIN('Team &amp; Salaries'!$P65,IF(ISNUMBER(AW152),AW152,0)+'Team &amp; Salaries'!$N65),'Team &amp; Salaries'!$N65),0)),IF('Team &amp; Salaries'!$O65="Annually",IF(BB$6='Team &amp; Salaries'!$M65,MIN('Team &amp; Salaries'!$N65,'Team &amp; Salaries'!$P65),IF(BB$6&gt;'Team &amp; Salaries'!$M65,IFERROR(MIN('Team &amp; Salaries'!$P65,#REF!+'Team &amp; Salaries'!$N65),MIN('Team &amp; Salaries'!$N65,'Team &amp; Salaries'!$P65)),0))))))+IF($A152=Projections!$C$87,Revenue!AZ$72,0)</f>
        <v>0</v>
      </c>
      <c r="BC152" s="286">
        <f>IF('Team &amp; Salaries'!$O65="Never",IF(BC$6&gt;='Team &amp; Salaries'!$M65,MIN('Team &amp; Salaries'!$N65,'Team &amp; Salaries'!$P65),0),IF('Team &amp; Salaries'!$O65="Monthly",IF(BC$6='Team &amp; Salaries'!$M65,MIN('Team &amp; Salaries'!$N65,'Team &amp; Salaries'!$P65),IF(BC$6&gt;'Team &amp; Salaries'!$M65,MIN('Team &amp; Salaries'!$P65,BB152+'Team &amp; Salaries'!$N65),0)),IF('Team &amp; Salaries'!$O65="Quarterly",IF(BC$6='Team &amp; Salaries'!$M65,MIN('Team &amp; Salaries'!$N65,'Team &amp; Salaries'!$P65),IF(BC$6&gt;'Team &amp; Salaries'!$M65,IFERROR(MIN('Team &amp; Salaries'!$P65,IF(ISNUMBER(AX152),AX152,0)+'Team &amp; Salaries'!$N65),'Team &amp; Salaries'!$N65),0)),IF('Team &amp; Salaries'!$O65="Annually",IF(BC$6='Team &amp; Salaries'!$M65,MIN('Team &amp; Salaries'!$N65,'Team &amp; Salaries'!$P65),IF(BC$6&gt;'Team &amp; Salaries'!$M65,IFERROR(MIN('Team &amp; Salaries'!$P65,#REF!+'Team &amp; Salaries'!$N65),MIN('Team &amp; Salaries'!$N65,'Team &amp; Salaries'!$P65)),0))))))+IF($A152=Projections!$C$87,Revenue!BA$72,0)</f>
        <v>0</v>
      </c>
      <c r="BD152" s="286">
        <f>IF('Team &amp; Salaries'!$O65="Never",IF(BD$6&gt;='Team &amp; Salaries'!$M65,MIN('Team &amp; Salaries'!$N65,'Team &amp; Salaries'!$P65),0),IF('Team &amp; Salaries'!$O65="Monthly",IF(BD$6='Team &amp; Salaries'!$M65,MIN('Team &amp; Salaries'!$N65,'Team &amp; Salaries'!$P65),IF(BD$6&gt;'Team &amp; Salaries'!$M65,MIN('Team &amp; Salaries'!$P65,BC152+'Team &amp; Salaries'!$N65),0)),IF('Team &amp; Salaries'!$O65="Quarterly",IF(BD$6='Team &amp; Salaries'!$M65,MIN('Team &amp; Salaries'!$N65,'Team &amp; Salaries'!$P65),IF(BD$6&gt;'Team &amp; Salaries'!$M65,IFERROR(MIN('Team &amp; Salaries'!$P65,IF(ISNUMBER(AY152),AY152,0)+'Team &amp; Salaries'!$N65),'Team &amp; Salaries'!$N65),0)),IF('Team &amp; Salaries'!$O65="Annually",IF(BD$6='Team &amp; Salaries'!$M65,MIN('Team &amp; Salaries'!$N65,'Team &amp; Salaries'!$P65),IF(BD$6&gt;'Team &amp; Salaries'!$M65,IFERROR(MIN('Team &amp; Salaries'!$P65,#REF!+'Team &amp; Salaries'!$N65),MIN('Team &amp; Salaries'!$N65,'Team &amp; Salaries'!$P65)),0))))))+IF($A152=Projections!$C$87,Revenue!BB$72,0)</f>
        <v>0</v>
      </c>
      <c r="BE152" s="286">
        <f>IF('Team &amp; Salaries'!$O65="Never",IF(BE$6&gt;='Team &amp; Salaries'!$M65,MIN('Team &amp; Salaries'!$N65,'Team &amp; Salaries'!$P65),0),IF('Team &amp; Salaries'!$O65="Monthly",IF(BE$6='Team &amp; Salaries'!$M65,MIN('Team &amp; Salaries'!$N65,'Team &amp; Salaries'!$P65),IF(BE$6&gt;'Team &amp; Salaries'!$M65,MIN('Team &amp; Salaries'!$P65,BD152+'Team &amp; Salaries'!$N65),0)),IF('Team &amp; Salaries'!$O65="Quarterly",IF(BE$6='Team &amp; Salaries'!$M65,MIN('Team &amp; Salaries'!$N65,'Team &amp; Salaries'!$P65),IF(BE$6&gt;'Team &amp; Salaries'!$M65,IFERROR(MIN('Team &amp; Salaries'!$P65,IF(ISNUMBER(AZ152),AZ152,0)+'Team &amp; Salaries'!$N65),'Team &amp; Salaries'!$N65),0)),IF('Team &amp; Salaries'!$O65="Annually",IF(BE$6='Team &amp; Salaries'!$M65,MIN('Team &amp; Salaries'!$N65,'Team &amp; Salaries'!$P65),IF(BE$6&gt;'Team &amp; Salaries'!$M65,IFERROR(MIN('Team &amp; Salaries'!$P65,#REF!+'Team &amp; Salaries'!$N65),MIN('Team &amp; Salaries'!$N65,'Team &amp; Salaries'!$P65)),0))))))+IF($A152=Projections!$C$87,Revenue!BC$72,0)</f>
        <v>0</v>
      </c>
      <c r="BF152" s="286">
        <f>IF('Team &amp; Salaries'!$O65="Never",IF(BF$6&gt;='Team &amp; Salaries'!$M65,MIN('Team &amp; Salaries'!$N65,'Team &amp; Salaries'!$P65),0),IF('Team &amp; Salaries'!$O65="Monthly",IF(BF$6='Team &amp; Salaries'!$M65,MIN('Team &amp; Salaries'!$N65,'Team &amp; Salaries'!$P65),IF(BF$6&gt;'Team &amp; Salaries'!$M65,MIN('Team &amp; Salaries'!$P65,BE152+'Team &amp; Salaries'!$N65),0)),IF('Team &amp; Salaries'!$O65="Quarterly",IF(BF$6='Team &amp; Salaries'!$M65,MIN('Team &amp; Salaries'!$N65,'Team &amp; Salaries'!$P65),IF(BF$6&gt;'Team &amp; Salaries'!$M65,IFERROR(MIN('Team &amp; Salaries'!$P65,IF(ISNUMBER(BA152),BA152,0)+'Team &amp; Salaries'!$N65),'Team &amp; Salaries'!$N65),0)),IF('Team &amp; Salaries'!$O65="Annually",IF(BF$6='Team &amp; Salaries'!$M65,MIN('Team &amp; Salaries'!$N65,'Team &amp; Salaries'!$P65),IF(BF$6&gt;'Team &amp; Salaries'!$M65,IFERROR(MIN('Team &amp; Salaries'!$P65,#REF!+'Team &amp; Salaries'!$N65),MIN('Team &amp; Salaries'!$N65,'Team &amp; Salaries'!$P65)),0))))))+IF($A152=Projections!$C$87,Revenue!BD$72,0)</f>
        <v>0</v>
      </c>
      <c r="BG152" s="286">
        <f>IF('Team &amp; Salaries'!$O65="Never",IF(BG$6&gt;='Team &amp; Salaries'!$M65,MIN('Team &amp; Salaries'!$N65,'Team &amp; Salaries'!$P65),0),IF('Team &amp; Salaries'!$O65="Monthly",IF(BG$6='Team &amp; Salaries'!$M65,MIN('Team &amp; Salaries'!$N65,'Team &amp; Salaries'!$P65),IF(BG$6&gt;'Team &amp; Salaries'!$M65,MIN('Team &amp; Salaries'!$P65,BF152+'Team &amp; Salaries'!$N65),0)),IF('Team &amp; Salaries'!$O65="Quarterly",IF(BG$6='Team &amp; Salaries'!$M65,MIN('Team &amp; Salaries'!$N65,'Team &amp; Salaries'!$P65),IF(BG$6&gt;'Team &amp; Salaries'!$M65,IFERROR(MIN('Team &amp; Salaries'!$P65,IF(ISNUMBER(BB152),BB152,0)+'Team &amp; Salaries'!$N65),'Team &amp; Salaries'!$N65),0)),IF('Team &amp; Salaries'!$O65="Annually",IF(BG$6='Team &amp; Salaries'!$M65,MIN('Team &amp; Salaries'!$N65,'Team &amp; Salaries'!$P65),IF(BG$6&gt;'Team &amp; Salaries'!$M65,IFERROR(MIN('Team &amp; Salaries'!$P65,#REF!+'Team &amp; Salaries'!$N65),MIN('Team &amp; Salaries'!$N65,'Team &amp; Salaries'!$P65)),0))))))+IF($A152=Projections!$C$87,Revenue!BE$72,0)</f>
        <v>0</v>
      </c>
      <c r="BH152" s="286">
        <f>IF('Team &amp; Salaries'!$O65="Never",IF(BH$6&gt;='Team &amp; Salaries'!$M65,MIN('Team &amp; Salaries'!$N65,'Team &amp; Salaries'!$P65),0),IF('Team &amp; Salaries'!$O65="Monthly",IF(BH$6='Team &amp; Salaries'!$M65,MIN('Team &amp; Salaries'!$N65,'Team &amp; Salaries'!$P65),IF(BH$6&gt;'Team &amp; Salaries'!$M65,MIN('Team &amp; Salaries'!$P65,BG152+'Team &amp; Salaries'!$N65),0)),IF('Team &amp; Salaries'!$O65="Quarterly",IF(BH$6='Team &amp; Salaries'!$M65,MIN('Team &amp; Salaries'!$N65,'Team &amp; Salaries'!$P65),IF(BH$6&gt;'Team &amp; Salaries'!$M65,IFERROR(MIN('Team &amp; Salaries'!$P65,IF(ISNUMBER(BC152),BC152,0)+'Team &amp; Salaries'!$N65),'Team &amp; Salaries'!$N65),0)),IF('Team &amp; Salaries'!$O65="Annually",IF(BH$6='Team &amp; Salaries'!$M65,MIN('Team &amp; Salaries'!$N65,'Team &amp; Salaries'!$P65),IF(BH$6&gt;'Team &amp; Salaries'!$M65,IFERROR(MIN('Team &amp; Salaries'!$P65,#REF!+'Team &amp; Salaries'!$N65),MIN('Team &amp; Salaries'!$N65,'Team &amp; Salaries'!$P65)),0))))))+IF($A152=Projections!$C$87,Revenue!BF$72,0)</f>
        <v>0</v>
      </c>
      <c r="BI152" s="286">
        <f>IF('Team &amp; Salaries'!$O65="Never",IF(BI$6&gt;='Team &amp; Salaries'!$M65,MIN('Team &amp; Salaries'!$N65,'Team &amp; Salaries'!$P65),0),IF('Team &amp; Salaries'!$O65="Monthly",IF(BI$6='Team &amp; Salaries'!$M65,MIN('Team &amp; Salaries'!$N65,'Team &amp; Salaries'!$P65),IF(BI$6&gt;'Team &amp; Salaries'!$M65,MIN('Team &amp; Salaries'!$P65,BH152+'Team &amp; Salaries'!$N65),0)),IF('Team &amp; Salaries'!$O65="Quarterly",IF(BI$6='Team &amp; Salaries'!$M65,MIN('Team &amp; Salaries'!$N65,'Team &amp; Salaries'!$P65),IF(BI$6&gt;'Team &amp; Salaries'!$M65,IFERROR(MIN('Team &amp; Salaries'!$P65,IF(ISNUMBER(BD152),BD152,0)+'Team &amp; Salaries'!$N65),'Team &amp; Salaries'!$N65),0)),IF('Team &amp; Salaries'!$O65="Annually",IF(BI$6='Team &amp; Salaries'!$M65,MIN('Team &amp; Salaries'!$N65,'Team &amp; Salaries'!$P65),IF(BI$6&gt;'Team &amp; Salaries'!$M65,IFERROR(MIN('Team &amp; Salaries'!$P65,#REF!+'Team &amp; Salaries'!$N65),MIN('Team &amp; Salaries'!$N65,'Team &amp; Salaries'!$P65)),0))))))+IF($A152=Projections!$C$87,Revenue!BG$72,0)</f>
        <v>0</v>
      </c>
      <c r="BJ152" s="286">
        <f>IF('Team &amp; Salaries'!$O65="Never",IF(BJ$6&gt;='Team &amp; Salaries'!$M65,MIN('Team &amp; Salaries'!$N65,'Team &amp; Salaries'!$P65),0),IF('Team &amp; Salaries'!$O65="Monthly",IF(BJ$6='Team &amp; Salaries'!$M65,MIN('Team &amp; Salaries'!$N65,'Team &amp; Salaries'!$P65),IF(BJ$6&gt;'Team &amp; Salaries'!$M65,MIN('Team &amp; Salaries'!$P65,BI152+'Team &amp; Salaries'!$N65),0)),IF('Team &amp; Salaries'!$O65="Quarterly",IF(BJ$6='Team &amp; Salaries'!$M65,MIN('Team &amp; Salaries'!$N65,'Team &amp; Salaries'!$P65),IF(BJ$6&gt;'Team &amp; Salaries'!$M65,IFERROR(MIN('Team &amp; Salaries'!$P65,IF(ISNUMBER(BE152),BE152,0)+'Team &amp; Salaries'!$N65),'Team &amp; Salaries'!$N65),0)),IF('Team &amp; Salaries'!$O65="Annually",IF(BJ$6='Team &amp; Salaries'!$M65,MIN('Team &amp; Salaries'!$N65,'Team &amp; Salaries'!$P65),IF(BJ$6&gt;'Team &amp; Salaries'!$M65,IFERROR(MIN('Team &amp; Salaries'!$P65,#REF!+'Team &amp; Salaries'!$N65),MIN('Team &amp; Salaries'!$N65,'Team &amp; Salaries'!$P65)),0))))))+IF($A152=Projections!$C$87,Revenue!BH$72,0)</f>
        <v>0</v>
      </c>
      <c r="BK152" s="286">
        <f>IF('Team &amp; Salaries'!$O65="Never",IF(BK$6&gt;='Team &amp; Salaries'!$M65,MIN('Team &amp; Salaries'!$N65,'Team &amp; Salaries'!$P65),0),IF('Team &amp; Salaries'!$O65="Monthly",IF(BK$6='Team &amp; Salaries'!$M65,MIN('Team &amp; Salaries'!$N65,'Team &amp; Salaries'!$P65),IF(BK$6&gt;'Team &amp; Salaries'!$M65,MIN('Team &amp; Salaries'!$P65,BJ152+'Team &amp; Salaries'!$N65),0)),IF('Team &amp; Salaries'!$O65="Quarterly",IF(BK$6='Team &amp; Salaries'!$M65,MIN('Team &amp; Salaries'!$N65,'Team &amp; Salaries'!$P65),IF(BK$6&gt;'Team &amp; Salaries'!$M65,IFERROR(MIN('Team &amp; Salaries'!$P65,IF(ISNUMBER(BF152),BF152,0)+'Team &amp; Salaries'!$N65),'Team &amp; Salaries'!$N65),0)),IF('Team &amp; Salaries'!$O65="Annually",IF(BK$6='Team &amp; Salaries'!$M65,MIN('Team &amp; Salaries'!$N65,'Team &amp; Salaries'!$P65),IF(BK$6&gt;'Team &amp; Salaries'!$M65,IFERROR(MIN('Team &amp; Salaries'!$P65,#REF!+'Team &amp; Salaries'!$N65),MIN('Team &amp; Salaries'!$N65,'Team &amp; Salaries'!$P65)),0))))))+IF($A152=Projections!$C$87,Revenue!BI$72,0)</f>
        <v>0</v>
      </c>
      <c r="BL152" s="286">
        <f>IF('Team &amp; Salaries'!$O65="Never",IF(BL$6&gt;='Team &amp; Salaries'!$M65,MIN('Team &amp; Salaries'!$N65,'Team &amp; Salaries'!$P65),0),IF('Team &amp; Salaries'!$O65="Monthly",IF(BL$6='Team &amp; Salaries'!$M65,MIN('Team &amp; Salaries'!$N65,'Team &amp; Salaries'!$P65),IF(BL$6&gt;'Team &amp; Salaries'!$M65,MIN('Team &amp; Salaries'!$P65,BK152+'Team &amp; Salaries'!$N65),0)),IF('Team &amp; Salaries'!$O65="Quarterly",IF(BL$6='Team &amp; Salaries'!$M65,MIN('Team &amp; Salaries'!$N65,'Team &amp; Salaries'!$P65),IF(BL$6&gt;'Team &amp; Salaries'!$M65,IFERROR(MIN('Team &amp; Salaries'!$P65,IF(ISNUMBER(BG152),BG152,0)+'Team &amp; Salaries'!$N65),'Team &amp; Salaries'!$N65),0)),IF('Team &amp; Salaries'!$O65="Annually",IF(BL$6='Team &amp; Salaries'!$M65,MIN('Team &amp; Salaries'!$N65,'Team &amp; Salaries'!$P65),IF(BL$6&gt;'Team &amp; Salaries'!$M65,IFERROR(MIN('Team &amp; Salaries'!$P65,#REF!+'Team &amp; Salaries'!$N65),MIN('Team &amp; Salaries'!$N65,'Team &amp; Salaries'!$P65)),0))))))+IF($A152=Projections!$C$87,Revenue!BJ$72,0)</f>
        <v>0</v>
      </c>
      <c r="BM152" s="286">
        <f>IF('Team &amp; Salaries'!$O65="Never",IF(BM$6&gt;='Team &amp; Salaries'!$M65,MIN('Team &amp; Salaries'!$N65,'Team &amp; Salaries'!$P65),0),IF('Team &amp; Salaries'!$O65="Monthly",IF(BM$6='Team &amp; Salaries'!$M65,MIN('Team &amp; Salaries'!$N65,'Team &amp; Salaries'!$P65),IF(BM$6&gt;'Team &amp; Salaries'!$M65,MIN('Team &amp; Salaries'!$P65,BL152+'Team &amp; Salaries'!$N65),0)),IF('Team &amp; Salaries'!$O65="Quarterly",IF(BM$6='Team &amp; Salaries'!$M65,MIN('Team &amp; Salaries'!$N65,'Team &amp; Salaries'!$P65),IF(BM$6&gt;'Team &amp; Salaries'!$M65,IFERROR(MIN('Team &amp; Salaries'!$P65,IF(ISNUMBER(BH152),BH152,0)+'Team &amp; Salaries'!$N65),'Team &amp; Salaries'!$N65),0)),IF('Team &amp; Salaries'!$O65="Annually",IF(BM$6='Team &amp; Salaries'!$M65,MIN('Team &amp; Salaries'!$N65,'Team &amp; Salaries'!$P65),IF(BM$6&gt;'Team &amp; Salaries'!$M65,IFERROR(MIN('Team &amp; Salaries'!$P65,#REF!+'Team &amp; Salaries'!$N65),MIN('Team &amp; Salaries'!$N65,'Team &amp; Salaries'!$P65)),0))))))+IF($A152=Projections!$C$87,Revenue!BK$72,0)</f>
        <v>0</v>
      </c>
      <c r="BN152" s="286">
        <f>IF('Team &amp; Salaries'!$O65="Never",IF(BN$6&gt;='Team &amp; Salaries'!$M65,MIN('Team &amp; Salaries'!$N65,'Team &amp; Salaries'!$P65),0),IF('Team &amp; Salaries'!$O65="Monthly",IF(BN$6='Team &amp; Salaries'!$M65,MIN('Team &amp; Salaries'!$N65,'Team &amp; Salaries'!$P65),IF(BN$6&gt;'Team &amp; Salaries'!$M65,MIN('Team &amp; Salaries'!$P65,BM152+'Team &amp; Salaries'!$N65),0)),IF('Team &amp; Salaries'!$O65="Quarterly",IF(BN$6='Team &amp; Salaries'!$M65,MIN('Team &amp; Salaries'!$N65,'Team &amp; Salaries'!$P65),IF(BN$6&gt;'Team &amp; Salaries'!$M65,IFERROR(MIN('Team &amp; Salaries'!$P65,IF(ISNUMBER(BI152),BI152,0)+'Team &amp; Salaries'!$N65),'Team &amp; Salaries'!$N65),0)),IF('Team &amp; Salaries'!$O65="Annually",IF(BN$6='Team &amp; Salaries'!$M65,MIN('Team &amp; Salaries'!$N65,'Team &amp; Salaries'!$P65),IF(BN$6&gt;'Team &amp; Salaries'!$M65,IFERROR(MIN('Team &amp; Salaries'!$P65,#REF!+'Team &amp; Salaries'!$N65),MIN('Team &amp; Salaries'!$N65,'Team &amp; Salaries'!$P65)),0))))))+IF($A152=Projections!$C$87,Revenue!BL$72,0)</f>
        <v>0</v>
      </c>
      <c r="BO152" s="286">
        <f>IF('Team &amp; Salaries'!$O65="Never",IF(BO$6&gt;='Team &amp; Salaries'!$M65,MIN('Team &amp; Salaries'!$N65,'Team &amp; Salaries'!$P65),0),IF('Team &amp; Salaries'!$O65="Monthly",IF(BO$6='Team &amp; Salaries'!$M65,MIN('Team &amp; Salaries'!$N65,'Team &amp; Salaries'!$P65),IF(BO$6&gt;'Team &amp; Salaries'!$M65,MIN('Team &amp; Salaries'!$P65,BN152+'Team &amp; Salaries'!$N65),0)),IF('Team &amp; Salaries'!$O65="Quarterly",IF(BO$6='Team &amp; Salaries'!$M65,MIN('Team &amp; Salaries'!$N65,'Team &amp; Salaries'!$P65),IF(BO$6&gt;'Team &amp; Salaries'!$M65,IFERROR(MIN('Team &amp; Salaries'!$P65,IF(ISNUMBER(BJ152),BJ152,0)+'Team &amp; Salaries'!$N65),'Team &amp; Salaries'!$N65),0)),IF('Team &amp; Salaries'!$O65="Annually",IF(BO$6='Team &amp; Salaries'!$M65,MIN('Team &amp; Salaries'!$N65,'Team &amp; Salaries'!$P65),IF(BO$6&gt;'Team &amp; Salaries'!$M65,IFERROR(MIN('Team &amp; Salaries'!$P65,#REF!+'Team &amp; Salaries'!$N65),MIN('Team &amp; Salaries'!$N65,'Team &amp; Salaries'!$P65)),0))))))+IF($A152=Projections!$C$87,Revenue!BM$72,0)</f>
        <v>0</v>
      </c>
      <c r="BP152" s="286">
        <f>IF('Team &amp; Salaries'!$O65="Never",IF(BP$6&gt;='Team &amp; Salaries'!$M65,MIN('Team &amp; Salaries'!$N65,'Team &amp; Salaries'!$P65),0),IF('Team &amp; Salaries'!$O65="Monthly",IF(BP$6='Team &amp; Salaries'!$M65,MIN('Team &amp; Salaries'!$N65,'Team &amp; Salaries'!$P65),IF(BP$6&gt;'Team &amp; Salaries'!$M65,MIN('Team &amp; Salaries'!$P65,BO152+'Team &amp; Salaries'!$N65),0)),IF('Team &amp; Salaries'!$O65="Quarterly",IF(BP$6='Team &amp; Salaries'!$M65,MIN('Team &amp; Salaries'!$N65,'Team &amp; Salaries'!$P65),IF(BP$6&gt;'Team &amp; Salaries'!$M65,IFERROR(MIN('Team &amp; Salaries'!$P65,IF(ISNUMBER(BK152),BK152,0)+'Team &amp; Salaries'!$N65),'Team &amp; Salaries'!$N65),0)),IF('Team &amp; Salaries'!$O65="Annually",IF(BP$6='Team &amp; Salaries'!$M65,MIN('Team &amp; Salaries'!$N65,'Team &amp; Salaries'!$P65),IF(BP$6&gt;'Team &amp; Salaries'!$M65,IFERROR(MIN('Team &amp; Salaries'!$P65,#REF!+'Team &amp; Salaries'!$N65),MIN('Team &amp; Salaries'!$N65,'Team &amp; Salaries'!$P65)),0))))))+IF($A152=Projections!$C$87,Revenue!BN$72,0)</f>
        <v>0</v>
      </c>
      <c r="BQ152" s="286">
        <f>IF('Team &amp; Salaries'!$O65="Never",IF(BQ$6&gt;='Team &amp; Salaries'!$M65,MIN('Team &amp; Salaries'!$N65,'Team &amp; Salaries'!$P65),0),IF('Team &amp; Salaries'!$O65="Monthly",IF(BQ$6='Team &amp; Salaries'!$M65,MIN('Team &amp; Salaries'!$N65,'Team &amp; Salaries'!$P65),IF(BQ$6&gt;'Team &amp; Salaries'!$M65,MIN('Team &amp; Salaries'!$P65,BP152+'Team &amp; Salaries'!$N65),0)),IF('Team &amp; Salaries'!$O65="Quarterly",IF(BQ$6='Team &amp; Salaries'!$M65,MIN('Team &amp; Salaries'!$N65,'Team &amp; Salaries'!$P65),IF(BQ$6&gt;'Team &amp; Salaries'!$M65,IFERROR(MIN('Team &amp; Salaries'!$P65,IF(ISNUMBER(BL152),BL152,0)+'Team &amp; Salaries'!$N65),'Team &amp; Salaries'!$N65),0)),IF('Team &amp; Salaries'!$O65="Annually",IF(BQ$6='Team &amp; Salaries'!$M65,MIN('Team &amp; Salaries'!$N65,'Team &amp; Salaries'!$P65),IF(BQ$6&gt;'Team &amp; Salaries'!$M65,IFERROR(MIN('Team &amp; Salaries'!$P65,#REF!+'Team &amp; Salaries'!$N65),MIN('Team &amp; Salaries'!$N65,'Team &amp; Salaries'!$P65)),0))))))+IF($A152=Projections!$C$87,Revenue!BO$72,0)</f>
        <v>0</v>
      </c>
      <c r="BR152" s="286">
        <f>IF('Team &amp; Salaries'!$O65="Never",IF(BR$6&gt;='Team &amp; Salaries'!$M65,MIN('Team &amp; Salaries'!$N65,'Team &amp; Salaries'!$P65),0),IF('Team &amp; Salaries'!$O65="Monthly",IF(BR$6='Team &amp; Salaries'!$M65,MIN('Team &amp; Salaries'!$N65,'Team &amp; Salaries'!$P65),IF(BR$6&gt;'Team &amp; Salaries'!$M65,MIN('Team &amp; Salaries'!$P65,BQ152+'Team &amp; Salaries'!$N65),0)),IF('Team &amp; Salaries'!$O65="Quarterly",IF(BR$6='Team &amp; Salaries'!$M65,MIN('Team &amp; Salaries'!$N65,'Team &amp; Salaries'!$P65),IF(BR$6&gt;'Team &amp; Salaries'!$M65,IFERROR(MIN('Team &amp; Salaries'!$P65,IF(ISNUMBER(BM152),BM152,0)+'Team &amp; Salaries'!$N65),'Team &amp; Salaries'!$N65),0)),IF('Team &amp; Salaries'!$O65="Annually",IF(BR$6='Team &amp; Salaries'!$M65,MIN('Team &amp; Salaries'!$N65,'Team &amp; Salaries'!$P65),IF(BR$6&gt;'Team &amp; Salaries'!$M65,IFERROR(MIN('Team &amp; Salaries'!$P65,#REF!+'Team &amp; Salaries'!$N65),MIN('Team &amp; Salaries'!$N65,'Team &amp; Salaries'!$P65)),0))))))+IF($A152=Projections!$C$87,Revenue!BP$72,0)</f>
        <v>0</v>
      </c>
      <c r="BS152" s="286">
        <f>IF('Team &amp; Salaries'!$O65="Never",IF(BS$6&gt;='Team &amp; Salaries'!$M65,MIN('Team &amp; Salaries'!$N65,'Team &amp; Salaries'!$P65),0),IF('Team &amp; Salaries'!$O65="Monthly",IF(BS$6='Team &amp; Salaries'!$M65,MIN('Team &amp; Salaries'!$N65,'Team &amp; Salaries'!$P65),IF(BS$6&gt;'Team &amp; Salaries'!$M65,MIN('Team &amp; Salaries'!$P65,BR152+'Team &amp; Salaries'!$N65),0)),IF('Team &amp; Salaries'!$O65="Quarterly",IF(BS$6='Team &amp; Salaries'!$M65,MIN('Team &amp; Salaries'!$N65,'Team &amp; Salaries'!$P65),IF(BS$6&gt;'Team &amp; Salaries'!$M65,IFERROR(MIN('Team &amp; Salaries'!$P65,IF(ISNUMBER(BN152),BN152,0)+'Team &amp; Salaries'!$N65),'Team &amp; Salaries'!$N65),0)),IF('Team &amp; Salaries'!$O65="Annually",IF(BS$6='Team &amp; Salaries'!$M65,MIN('Team &amp; Salaries'!$N65,'Team &amp; Salaries'!$P65),IF(BS$6&gt;'Team &amp; Salaries'!$M65,IFERROR(MIN('Team &amp; Salaries'!$P65,#REF!+'Team &amp; Salaries'!$N65),MIN('Team &amp; Salaries'!$N65,'Team &amp; Salaries'!$P65)),0))))))+IF($A152=Projections!$C$87,Revenue!BQ$72,0)</f>
        <v>0</v>
      </c>
      <c r="BT152" s="286">
        <f>IF('Team &amp; Salaries'!$O65="Never",IF(BT$6&gt;='Team &amp; Salaries'!$M65,MIN('Team &amp; Salaries'!$N65,'Team &amp; Salaries'!$P65),0),IF('Team &amp; Salaries'!$O65="Monthly",IF(BT$6='Team &amp; Salaries'!$M65,MIN('Team &amp; Salaries'!$N65,'Team &amp; Salaries'!$P65),IF(BT$6&gt;'Team &amp; Salaries'!$M65,MIN('Team &amp; Salaries'!$P65,BS152+'Team &amp; Salaries'!$N65),0)),IF('Team &amp; Salaries'!$O65="Quarterly",IF(BT$6='Team &amp; Salaries'!$M65,MIN('Team &amp; Salaries'!$N65,'Team &amp; Salaries'!$P65),IF(BT$6&gt;'Team &amp; Salaries'!$M65,IFERROR(MIN('Team &amp; Salaries'!$P65,IF(ISNUMBER(BO152),BO152,0)+'Team &amp; Salaries'!$N65),'Team &amp; Salaries'!$N65),0)),IF('Team &amp; Salaries'!$O65="Annually",IF(BT$6='Team &amp; Salaries'!$M65,MIN('Team &amp; Salaries'!$N65,'Team &amp; Salaries'!$P65),IF(BT$6&gt;'Team &amp; Salaries'!$M65,IFERROR(MIN('Team &amp; Salaries'!$P65,#REF!+'Team &amp; Salaries'!$N65),MIN('Team &amp; Salaries'!$N65,'Team &amp; Salaries'!$P65)),0))))))+IF($A152=Projections!$C$87,Revenue!BR$72,0)</f>
        <v>0</v>
      </c>
      <c r="BU152" s="286">
        <f>IF('Team &amp; Salaries'!$O65="Never",IF(BU$6&gt;='Team &amp; Salaries'!$M65,MIN('Team &amp; Salaries'!$N65,'Team &amp; Salaries'!$P65),0),IF('Team &amp; Salaries'!$O65="Monthly",IF(BU$6='Team &amp; Salaries'!$M65,MIN('Team &amp; Salaries'!$N65,'Team &amp; Salaries'!$P65),IF(BU$6&gt;'Team &amp; Salaries'!$M65,MIN('Team &amp; Salaries'!$P65,BT152+'Team &amp; Salaries'!$N65),0)),IF('Team &amp; Salaries'!$O65="Quarterly",IF(BU$6='Team &amp; Salaries'!$M65,MIN('Team &amp; Salaries'!$N65,'Team &amp; Salaries'!$P65),IF(BU$6&gt;'Team &amp; Salaries'!$M65,IFERROR(MIN('Team &amp; Salaries'!$P65,IF(ISNUMBER(BP152),BP152,0)+'Team &amp; Salaries'!$N65),'Team &amp; Salaries'!$N65),0)),IF('Team &amp; Salaries'!$O65="Annually",IF(BU$6='Team &amp; Salaries'!$M65,MIN('Team &amp; Salaries'!$N65,'Team &amp; Salaries'!$P65),IF(BU$6&gt;'Team &amp; Salaries'!$M65,IFERROR(MIN('Team &amp; Salaries'!$P65,#REF!+'Team &amp; Salaries'!$N65),MIN('Team &amp; Salaries'!$N65,'Team &amp; Salaries'!$P65)),0))))))+IF($A152=Projections!$C$87,Revenue!BS$72,0)</f>
        <v>0</v>
      </c>
      <c r="BV152" s="286">
        <f>IF('Team &amp; Salaries'!$O65="Never",IF(BV$6&gt;='Team &amp; Salaries'!$M65,MIN('Team &amp; Salaries'!$N65,'Team &amp; Salaries'!$P65),0),IF('Team &amp; Salaries'!$O65="Monthly",IF(BV$6='Team &amp; Salaries'!$M65,MIN('Team &amp; Salaries'!$N65,'Team &amp; Salaries'!$P65),IF(BV$6&gt;'Team &amp; Salaries'!$M65,MIN('Team &amp; Salaries'!$P65,BU152+'Team &amp; Salaries'!$N65),0)),IF('Team &amp; Salaries'!$O65="Quarterly",IF(BV$6='Team &amp; Salaries'!$M65,MIN('Team &amp; Salaries'!$N65,'Team &amp; Salaries'!$P65),IF(BV$6&gt;'Team &amp; Salaries'!$M65,IFERROR(MIN('Team &amp; Salaries'!$P65,IF(ISNUMBER(BQ152),BQ152,0)+'Team &amp; Salaries'!$N65),'Team &amp; Salaries'!$N65),0)),IF('Team &amp; Salaries'!$O65="Annually",IF(BV$6='Team &amp; Salaries'!$M65,MIN('Team &amp; Salaries'!$N65,'Team &amp; Salaries'!$P65),IF(BV$6&gt;'Team &amp; Salaries'!$M65,IFERROR(MIN('Team &amp; Salaries'!$P65,#REF!+'Team &amp; Salaries'!$N65),MIN('Team &amp; Salaries'!$N65,'Team &amp; Salaries'!$P65)),0))))))+IF($A152=Projections!$C$87,Revenue!BT$72,0)</f>
        <v>0</v>
      </c>
      <c r="BW152" s="286">
        <f>IF('Team &amp; Salaries'!$O65="Never",IF(BW$6&gt;='Team &amp; Salaries'!$M65,MIN('Team &amp; Salaries'!$N65,'Team &amp; Salaries'!$P65),0),IF('Team &amp; Salaries'!$O65="Monthly",IF(BW$6='Team &amp; Salaries'!$M65,MIN('Team &amp; Salaries'!$N65,'Team &amp; Salaries'!$P65),IF(BW$6&gt;'Team &amp; Salaries'!$M65,MIN('Team &amp; Salaries'!$P65,BV152+'Team &amp; Salaries'!$N65),0)),IF('Team &amp; Salaries'!$O65="Quarterly",IF(BW$6='Team &amp; Salaries'!$M65,MIN('Team &amp; Salaries'!$N65,'Team &amp; Salaries'!$P65),IF(BW$6&gt;'Team &amp; Salaries'!$M65,IFERROR(MIN('Team &amp; Salaries'!$P65,IF(ISNUMBER(BR152),BR152,0)+'Team &amp; Salaries'!$N65),'Team &amp; Salaries'!$N65),0)),IF('Team &amp; Salaries'!$O65="Annually",IF(BW$6='Team &amp; Salaries'!$M65,MIN('Team &amp; Salaries'!$N65,'Team &amp; Salaries'!$P65),IF(BW$6&gt;'Team &amp; Salaries'!$M65,IFERROR(MIN('Team &amp; Salaries'!$P65,#REF!+'Team &amp; Salaries'!$N65),MIN('Team &amp; Salaries'!$N65,'Team &amp; Salaries'!$P65)),0))))))+IF($A152=Projections!$C$87,Revenue!BU$72,0)</f>
        <v>0</v>
      </c>
      <c r="BX152" s="286">
        <f>IF('Team &amp; Salaries'!$O65="Never",IF(BX$6&gt;='Team &amp; Salaries'!$M65,MIN('Team &amp; Salaries'!$N65,'Team &amp; Salaries'!$P65),0),IF('Team &amp; Salaries'!$O65="Monthly",IF(BX$6='Team &amp; Salaries'!$M65,MIN('Team &amp; Salaries'!$N65,'Team &amp; Salaries'!$P65),IF(BX$6&gt;'Team &amp; Salaries'!$M65,MIN('Team &amp; Salaries'!$P65,BW152+'Team &amp; Salaries'!$N65),0)),IF('Team &amp; Salaries'!$O65="Quarterly",IF(BX$6='Team &amp; Salaries'!$M65,MIN('Team &amp; Salaries'!$N65,'Team &amp; Salaries'!$P65),IF(BX$6&gt;'Team &amp; Salaries'!$M65,IFERROR(MIN('Team &amp; Salaries'!$P65,IF(ISNUMBER(BS152),BS152,0)+'Team &amp; Salaries'!$N65),'Team &amp; Salaries'!$N65),0)),IF('Team &amp; Salaries'!$O65="Annually",IF(BX$6='Team &amp; Salaries'!$M65,MIN('Team &amp; Salaries'!$N65,'Team &amp; Salaries'!$P65),IF(BX$6&gt;'Team &amp; Salaries'!$M65,IFERROR(MIN('Team &amp; Salaries'!$P65,#REF!+'Team &amp; Salaries'!$N65),MIN('Team &amp; Salaries'!$N65,'Team &amp; Salaries'!$P65)),0))))))+IF($A152=Projections!$C$87,Revenue!BV$72,0)</f>
        <v>0</v>
      </c>
      <c r="BY152" s="286">
        <f>IF('Team &amp; Salaries'!$O65="Never",IF(BY$6&gt;='Team &amp; Salaries'!$M65,MIN('Team &amp; Salaries'!$N65,'Team &amp; Salaries'!$P65),0),IF('Team &amp; Salaries'!$O65="Monthly",IF(BY$6='Team &amp; Salaries'!$M65,MIN('Team &amp; Salaries'!$N65,'Team &amp; Salaries'!$P65),IF(BY$6&gt;'Team &amp; Salaries'!$M65,MIN('Team &amp; Salaries'!$P65,BX152+'Team &amp; Salaries'!$N65),0)),IF('Team &amp; Salaries'!$O65="Quarterly",IF(BY$6='Team &amp; Salaries'!$M65,MIN('Team &amp; Salaries'!$N65,'Team &amp; Salaries'!$P65),IF(BY$6&gt;'Team &amp; Salaries'!$M65,IFERROR(MIN('Team &amp; Salaries'!$P65,IF(ISNUMBER(BT152),BT152,0)+'Team &amp; Salaries'!$N65),'Team &amp; Salaries'!$N65),0)),IF('Team &amp; Salaries'!$O65="Annually",IF(BY$6='Team &amp; Salaries'!$M65,MIN('Team &amp; Salaries'!$N65,'Team &amp; Salaries'!$P65),IF(BY$6&gt;'Team &amp; Salaries'!$M65,IFERROR(MIN('Team &amp; Salaries'!$P65,#REF!+'Team &amp; Salaries'!$N65),MIN('Team &amp; Salaries'!$N65,'Team &amp; Salaries'!$P65)),0))))))+IF($A152=Projections!$C$87,Revenue!BW$72,0)</f>
        <v>0</v>
      </c>
      <c r="BZ152" s="286">
        <f>IF('Team &amp; Salaries'!$O65="Never",IF(BZ$6&gt;='Team &amp; Salaries'!$M65,MIN('Team &amp; Salaries'!$N65,'Team &amp; Salaries'!$P65),0),IF('Team &amp; Salaries'!$O65="Monthly",IF(BZ$6='Team &amp; Salaries'!$M65,MIN('Team &amp; Salaries'!$N65,'Team &amp; Salaries'!$P65),IF(BZ$6&gt;'Team &amp; Salaries'!$M65,MIN('Team &amp; Salaries'!$P65,BY152+'Team &amp; Salaries'!$N65),0)),IF('Team &amp; Salaries'!$O65="Quarterly",IF(BZ$6='Team &amp; Salaries'!$M65,MIN('Team &amp; Salaries'!$N65,'Team &amp; Salaries'!$P65),IF(BZ$6&gt;'Team &amp; Salaries'!$M65,IFERROR(MIN('Team &amp; Salaries'!$P65,IF(ISNUMBER(BU152),BU152,0)+'Team &amp; Salaries'!$N65),'Team &amp; Salaries'!$N65),0)),IF('Team &amp; Salaries'!$O65="Annually",IF(BZ$6='Team &amp; Salaries'!$M65,MIN('Team &amp; Salaries'!$N65,'Team &amp; Salaries'!$P65),IF(BZ$6&gt;'Team &amp; Salaries'!$M65,IFERROR(MIN('Team &amp; Salaries'!$P65,#REF!+'Team &amp; Salaries'!$N65),MIN('Team &amp; Salaries'!$N65,'Team &amp; Salaries'!$P65)),0))))))+IF($A152=Projections!$C$87,Revenue!BX$72,0)</f>
        <v>1</v>
      </c>
      <c r="CA152" s="286">
        <f>IF('Team &amp; Salaries'!$O65="Never",IF(CA$6&gt;='Team &amp; Salaries'!$M65,MIN('Team &amp; Salaries'!$N65,'Team &amp; Salaries'!$P65),0),IF('Team &amp; Salaries'!$O65="Monthly",IF(CA$6='Team &amp; Salaries'!$M65,MIN('Team &amp; Salaries'!$N65,'Team &amp; Salaries'!$P65),IF(CA$6&gt;'Team &amp; Salaries'!$M65,MIN('Team &amp; Salaries'!$P65,BZ152+'Team &amp; Salaries'!$N65),0)),IF('Team &amp; Salaries'!$O65="Quarterly",IF(CA$6='Team &amp; Salaries'!$M65,MIN('Team &amp; Salaries'!$N65,'Team &amp; Salaries'!$P65),IF(CA$6&gt;'Team &amp; Salaries'!$M65,IFERROR(MIN('Team &amp; Salaries'!$P65,IF(ISNUMBER(BV152),BV152,0)+'Team &amp; Salaries'!$N65),'Team &amp; Salaries'!$N65),0)),IF('Team &amp; Salaries'!$O65="Annually",IF(CA$6='Team &amp; Salaries'!$M65,MIN('Team &amp; Salaries'!$N65,'Team &amp; Salaries'!$P65),IF(CA$6&gt;'Team &amp; Salaries'!$M65,IFERROR(MIN('Team &amp; Salaries'!$P65,#REF!+'Team &amp; Salaries'!$N65),MIN('Team &amp; Salaries'!$N65,'Team &amp; Salaries'!$P65)),0))))))+IF($A152=Projections!$C$87,Revenue!BY$72,0)</f>
        <v>1</v>
      </c>
      <c r="CB152" s="286">
        <f>IF('Team &amp; Salaries'!$O65="Never",IF(CB$6&gt;='Team &amp; Salaries'!$M65,MIN('Team &amp; Salaries'!$N65,'Team &amp; Salaries'!$P65),0),IF('Team &amp; Salaries'!$O65="Monthly",IF(CB$6='Team &amp; Salaries'!$M65,MIN('Team &amp; Salaries'!$N65,'Team &amp; Salaries'!$P65),IF(CB$6&gt;'Team &amp; Salaries'!$M65,MIN('Team &amp; Salaries'!$P65,CA152+'Team &amp; Salaries'!$N65),0)),IF('Team &amp; Salaries'!$O65="Quarterly",IF(CB$6='Team &amp; Salaries'!$M65,MIN('Team &amp; Salaries'!$N65,'Team &amp; Salaries'!$P65),IF(CB$6&gt;'Team &amp; Salaries'!$M65,IFERROR(MIN('Team &amp; Salaries'!$P65,IF(ISNUMBER(BW152),BW152,0)+'Team &amp; Salaries'!$N65),'Team &amp; Salaries'!$N65),0)),IF('Team &amp; Salaries'!$O65="Annually",IF(CB$6='Team &amp; Salaries'!$M65,MIN('Team &amp; Salaries'!$N65,'Team &amp; Salaries'!$P65),IF(CB$6&gt;'Team &amp; Salaries'!$M65,IFERROR(MIN('Team &amp; Salaries'!$P65,#REF!+'Team &amp; Salaries'!$N65),MIN('Team &amp; Salaries'!$N65,'Team &amp; Salaries'!$P65)),0))))))+IF($A152=Projections!$C$87,Revenue!BZ$72,0)</f>
        <v>1</v>
      </c>
      <c r="CC152" s="286">
        <f>IF('Team &amp; Salaries'!$O65="Never",IF(CC$6&gt;='Team &amp; Salaries'!$M65,MIN('Team &amp; Salaries'!$N65,'Team &amp; Salaries'!$P65),0),IF('Team &amp; Salaries'!$O65="Monthly",IF(CC$6='Team &amp; Salaries'!$M65,MIN('Team &amp; Salaries'!$N65,'Team &amp; Salaries'!$P65),IF(CC$6&gt;'Team &amp; Salaries'!$M65,MIN('Team &amp; Salaries'!$P65,CB152+'Team &amp; Salaries'!$N65),0)),IF('Team &amp; Salaries'!$O65="Quarterly",IF(CC$6='Team &amp; Salaries'!$M65,MIN('Team &amp; Salaries'!$N65,'Team &amp; Salaries'!$P65),IF(CC$6&gt;'Team &amp; Salaries'!$M65,IFERROR(MIN('Team &amp; Salaries'!$P65,IF(ISNUMBER(BX152),BX152,0)+'Team &amp; Salaries'!$N65),'Team &amp; Salaries'!$N65),0)),IF('Team &amp; Salaries'!$O65="Annually",IF(CC$6='Team &amp; Salaries'!$M65,MIN('Team &amp; Salaries'!$N65,'Team &amp; Salaries'!$P65),IF(CC$6&gt;'Team &amp; Salaries'!$M65,IFERROR(MIN('Team &amp; Salaries'!$P65,#REF!+'Team &amp; Salaries'!$N65),MIN('Team &amp; Salaries'!$N65,'Team &amp; Salaries'!$P65)),0))))))+IF($A152=Projections!$C$87,Revenue!CA$72,0)</f>
        <v>1</v>
      </c>
      <c r="CD152" s="286">
        <f>IF('Team &amp; Salaries'!$O65="Never",IF(CD$6&gt;='Team &amp; Salaries'!$M65,MIN('Team &amp; Salaries'!$N65,'Team &amp; Salaries'!$P65),0),IF('Team &amp; Salaries'!$O65="Monthly",IF(CD$6='Team &amp; Salaries'!$M65,MIN('Team &amp; Salaries'!$N65,'Team &amp; Salaries'!$P65),IF(CD$6&gt;'Team &amp; Salaries'!$M65,MIN('Team &amp; Salaries'!$P65,CC152+'Team &amp; Salaries'!$N65),0)),IF('Team &amp; Salaries'!$O65="Quarterly",IF(CD$6='Team &amp; Salaries'!$M65,MIN('Team &amp; Salaries'!$N65,'Team &amp; Salaries'!$P65),IF(CD$6&gt;'Team &amp; Salaries'!$M65,IFERROR(MIN('Team &amp; Salaries'!$P65,IF(ISNUMBER(BY152),BY152,0)+'Team &amp; Salaries'!$N65),'Team &amp; Salaries'!$N65),0)),IF('Team &amp; Salaries'!$O65="Annually",IF(CD$6='Team &amp; Salaries'!$M65,MIN('Team &amp; Salaries'!$N65,'Team &amp; Salaries'!$P65),IF(CD$6&gt;'Team &amp; Salaries'!$M65,IFERROR(MIN('Team &amp; Salaries'!$P65,#REF!+'Team &amp; Salaries'!$N65),MIN('Team &amp; Salaries'!$N65,'Team &amp; Salaries'!$P65)),0))))))+IF($A152=Projections!$C$87,Revenue!CB$72,0)</f>
        <v>1</v>
      </c>
      <c r="CE152" s="286">
        <f>IF('Team &amp; Salaries'!$O65="Never",IF(CE$6&gt;='Team &amp; Salaries'!$M65,MIN('Team &amp; Salaries'!$N65,'Team &amp; Salaries'!$P65),0),IF('Team &amp; Salaries'!$O65="Monthly",IF(CE$6='Team &amp; Salaries'!$M65,MIN('Team &amp; Salaries'!$N65,'Team &amp; Salaries'!$P65),IF(CE$6&gt;'Team &amp; Salaries'!$M65,MIN('Team &amp; Salaries'!$P65,CD152+'Team &amp; Salaries'!$N65),0)),IF('Team &amp; Salaries'!$O65="Quarterly",IF(CE$6='Team &amp; Salaries'!$M65,MIN('Team &amp; Salaries'!$N65,'Team &amp; Salaries'!$P65),IF(CE$6&gt;'Team &amp; Salaries'!$M65,IFERROR(MIN('Team &amp; Salaries'!$P65,IF(ISNUMBER(BZ152),BZ152,0)+'Team &amp; Salaries'!$N65),'Team &amp; Salaries'!$N65),0)),IF('Team &amp; Salaries'!$O65="Annually",IF(CE$6='Team &amp; Salaries'!$M65,MIN('Team &amp; Salaries'!$N65,'Team &amp; Salaries'!$P65),IF(CE$6&gt;'Team &amp; Salaries'!$M65,IFERROR(MIN('Team &amp; Salaries'!$P65,#REF!+'Team &amp; Salaries'!$N65),MIN('Team &amp; Salaries'!$N65,'Team &amp; Salaries'!$P65)),0))))))+IF($A152=Projections!$C$87,Revenue!CC$72,0)</f>
        <v>1</v>
      </c>
      <c r="CF152" s="286">
        <f>IF('Team &amp; Salaries'!$O65="Never",IF(CF$6&gt;='Team &amp; Salaries'!$M65,MIN('Team &amp; Salaries'!$N65,'Team &amp; Salaries'!$P65),0),IF('Team &amp; Salaries'!$O65="Monthly",IF(CF$6='Team &amp; Salaries'!$M65,MIN('Team &amp; Salaries'!$N65,'Team &amp; Salaries'!$P65),IF(CF$6&gt;'Team &amp; Salaries'!$M65,MIN('Team &amp; Salaries'!$P65,CE152+'Team &amp; Salaries'!$N65),0)),IF('Team &amp; Salaries'!$O65="Quarterly",IF(CF$6='Team &amp; Salaries'!$M65,MIN('Team &amp; Salaries'!$N65,'Team &amp; Salaries'!$P65),IF(CF$6&gt;'Team &amp; Salaries'!$M65,IFERROR(MIN('Team &amp; Salaries'!$P65,IF(ISNUMBER(CA152),CA152,0)+'Team &amp; Salaries'!$N65),'Team &amp; Salaries'!$N65),0)),IF('Team &amp; Salaries'!$O65="Annually",IF(CF$6='Team &amp; Salaries'!$M65,MIN('Team &amp; Salaries'!$N65,'Team &amp; Salaries'!$P65),IF(CF$6&gt;'Team &amp; Salaries'!$M65,IFERROR(MIN('Team &amp; Salaries'!$P65,#REF!+'Team &amp; Salaries'!$N65),MIN('Team &amp; Salaries'!$N65,'Team &amp; Salaries'!$P65)),0))))))+IF($A152=Projections!$C$87,Revenue!CD$72,0)</f>
        <v>1</v>
      </c>
      <c r="CG152" s="286">
        <f>IF('Team &amp; Salaries'!$O65="Never",IF(CG$6&gt;='Team &amp; Salaries'!$M65,MIN('Team &amp; Salaries'!$N65,'Team &amp; Salaries'!$P65),0),IF('Team &amp; Salaries'!$O65="Monthly",IF(CG$6='Team &amp; Salaries'!$M65,MIN('Team &amp; Salaries'!$N65,'Team &amp; Salaries'!$P65),IF(CG$6&gt;'Team &amp; Salaries'!$M65,MIN('Team &amp; Salaries'!$P65,CF152+'Team &amp; Salaries'!$N65),0)),IF('Team &amp; Salaries'!$O65="Quarterly",IF(CG$6='Team &amp; Salaries'!$M65,MIN('Team &amp; Salaries'!$N65,'Team &amp; Salaries'!$P65),IF(CG$6&gt;'Team &amp; Salaries'!$M65,IFERROR(MIN('Team &amp; Salaries'!$P65,IF(ISNUMBER(CB152),CB152,0)+'Team &amp; Salaries'!$N65),'Team &amp; Salaries'!$N65),0)),IF('Team &amp; Salaries'!$O65="Annually",IF(CG$6='Team &amp; Salaries'!$M65,MIN('Team &amp; Salaries'!$N65,'Team &amp; Salaries'!$P65),IF(CG$6&gt;'Team &amp; Salaries'!$M65,IFERROR(MIN('Team &amp; Salaries'!$P65,#REF!+'Team &amp; Salaries'!$N65),MIN('Team &amp; Salaries'!$N65,'Team &amp; Salaries'!$P65)),0))))))+IF($A152=Projections!$C$87,Revenue!CE$72,0)</f>
        <v>1</v>
      </c>
      <c r="CH152" s="286">
        <f>IF('Team &amp; Salaries'!$O65="Never",IF(CH$6&gt;='Team &amp; Salaries'!$M65,MIN('Team &amp; Salaries'!$N65,'Team &amp; Salaries'!$P65),0),IF('Team &amp; Salaries'!$O65="Monthly",IF(CH$6='Team &amp; Salaries'!$M65,MIN('Team &amp; Salaries'!$N65,'Team &amp; Salaries'!$P65),IF(CH$6&gt;'Team &amp; Salaries'!$M65,MIN('Team &amp; Salaries'!$P65,CG152+'Team &amp; Salaries'!$N65),0)),IF('Team &amp; Salaries'!$O65="Quarterly",IF(CH$6='Team &amp; Salaries'!$M65,MIN('Team &amp; Salaries'!$N65,'Team &amp; Salaries'!$P65),IF(CH$6&gt;'Team &amp; Salaries'!$M65,IFERROR(MIN('Team &amp; Salaries'!$P65,IF(ISNUMBER(CC152),CC152,0)+'Team &amp; Salaries'!$N65),'Team &amp; Salaries'!$N65),0)),IF('Team &amp; Salaries'!$O65="Annually",IF(CH$6='Team &amp; Salaries'!$M65,MIN('Team &amp; Salaries'!$N65,'Team &amp; Salaries'!$P65),IF(CH$6&gt;'Team &amp; Salaries'!$M65,IFERROR(MIN('Team &amp; Salaries'!$P65,#REF!+'Team &amp; Salaries'!$N65),MIN('Team &amp; Salaries'!$N65,'Team &amp; Salaries'!$P65)),0))))))+IF($A152=Projections!$C$87,Revenue!CF$72,0)</f>
        <v>1</v>
      </c>
      <c r="CI152" s="286">
        <f>IF('Team &amp; Salaries'!$O65="Never",IF(CI$6&gt;='Team &amp; Salaries'!$M65,MIN('Team &amp; Salaries'!$N65,'Team &amp; Salaries'!$P65),0),IF('Team &amp; Salaries'!$O65="Monthly",IF(CI$6='Team &amp; Salaries'!$M65,MIN('Team &amp; Salaries'!$N65,'Team &amp; Salaries'!$P65),IF(CI$6&gt;'Team &amp; Salaries'!$M65,MIN('Team &amp; Salaries'!$P65,CH152+'Team &amp; Salaries'!$N65),0)),IF('Team &amp; Salaries'!$O65="Quarterly",IF(CI$6='Team &amp; Salaries'!$M65,MIN('Team &amp; Salaries'!$N65,'Team &amp; Salaries'!$P65),IF(CI$6&gt;'Team &amp; Salaries'!$M65,IFERROR(MIN('Team &amp; Salaries'!$P65,IF(ISNUMBER(CD152),CD152,0)+'Team &amp; Salaries'!$N65),'Team &amp; Salaries'!$N65),0)),IF('Team &amp; Salaries'!$O65="Annually",IF(CI$6='Team &amp; Salaries'!$M65,MIN('Team &amp; Salaries'!$N65,'Team &amp; Salaries'!$P65),IF(CI$6&gt;'Team &amp; Salaries'!$M65,IFERROR(MIN('Team &amp; Salaries'!$P65,#REF!+'Team &amp; Salaries'!$N65),MIN('Team &amp; Salaries'!$N65,'Team &amp; Salaries'!$P65)),0))))))+IF($A152=Projections!$C$87,Revenue!CG$72,0)</f>
        <v>1</v>
      </c>
      <c r="CJ152" s="286">
        <f>IF('Team &amp; Salaries'!$O65="Never",IF(CJ$6&gt;='Team &amp; Salaries'!$M65,MIN('Team &amp; Salaries'!$N65,'Team &amp; Salaries'!$P65),0),IF('Team &amp; Salaries'!$O65="Monthly",IF(CJ$6='Team &amp; Salaries'!$M65,MIN('Team &amp; Salaries'!$N65,'Team &amp; Salaries'!$P65),IF(CJ$6&gt;'Team &amp; Salaries'!$M65,MIN('Team &amp; Salaries'!$P65,CI152+'Team &amp; Salaries'!$N65),0)),IF('Team &amp; Salaries'!$O65="Quarterly",IF(CJ$6='Team &amp; Salaries'!$M65,MIN('Team &amp; Salaries'!$N65,'Team &amp; Salaries'!$P65),IF(CJ$6&gt;'Team &amp; Salaries'!$M65,IFERROR(MIN('Team &amp; Salaries'!$P65,IF(ISNUMBER(CE152),CE152,0)+'Team &amp; Salaries'!$N65),'Team &amp; Salaries'!$N65),0)),IF('Team &amp; Salaries'!$O65="Annually",IF(CJ$6='Team &amp; Salaries'!$M65,MIN('Team &amp; Salaries'!$N65,'Team &amp; Salaries'!$P65),IF(CJ$6&gt;'Team &amp; Salaries'!$M65,IFERROR(MIN('Team &amp; Salaries'!$P65,#REF!+'Team &amp; Salaries'!$N65),MIN('Team &amp; Salaries'!$N65,'Team &amp; Salaries'!$P65)),0))))))+IF($A152=Projections!$C$87,Revenue!CH$72,0)</f>
        <v>1</v>
      </c>
      <c r="CK152" s="286">
        <f>IF('Team &amp; Salaries'!$O65="Never",IF(CK$6&gt;='Team &amp; Salaries'!$M65,MIN('Team &amp; Salaries'!$N65,'Team &amp; Salaries'!$P65),0),IF('Team &amp; Salaries'!$O65="Monthly",IF(CK$6='Team &amp; Salaries'!$M65,MIN('Team &amp; Salaries'!$N65,'Team &amp; Salaries'!$P65),IF(CK$6&gt;'Team &amp; Salaries'!$M65,MIN('Team &amp; Salaries'!$P65,CJ152+'Team &amp; Salaries'!$N65),0)),IF('Team &amp; Salaries'!$O65="Quarterly",IF(CK$6='Team &amp; Salaries'!$M65,MIN('Team &amp; Salaries'!$N65,'Team &amp; Salaries'!$P65),IF(CK$6&gt;'Team &amp; Salaries'!$M65,IFERROR(MIN('Team &amp; Salaries'!$P65,IF(ISNUMBER(CF152),CF152,0)+'Team &amp; Salaries'!$N65),'Team &amp; Salaries'!$N65),0)),IF('Team &amp; Salaries'!$O65="Annually",IF(CK$6='Team &amp; Salaries'!$M65,MIN('Team &amp; Salaries'!$N65,'Team &amp; Salaries'!$P65),IF(CK$6&gt;'Team &amp; Salaries'!$M65,IFERROR(MIN('Team &amp; Salaries'!$P65,#REF!+'Team &amp; Salaries'!$N65),MIN('Team &amp; Salaries'!$N65,'Team &amp; Salaries'!$P65)),0))))))+IF($A152=Projections!$C$87,Revenue!CI$72,0)</f>
        <v>1</v>
      </c>
      <c r="CL152" s="286">
        <f>IF('Team &amp; Salaries'!$O65="Never",IF(CL$6&gt;='Team &amp; Salaries'!$M65,MIN('Team &amp; Salaries'!$N65,'Team &amp; Salaries'!$P65),0),IF('Team &amp; Salaries'!$O65="Monthly",IF(CL$6='Team &amp; Salaries'!$M65,MIN('Team &amp; Salaries'!$N65,'Team &amp; Salaries'!$P65),IF(CL$6&gt;'Team &amp; Salaries'!$M65,MIN('Team &amp; Salaries'!$P65,CK152+'Team &amp; Salaries'!$N65),0)),IF('Team &amp; Salaries'!$O65="Quarterly",IF(CL$6='Team &amp; Salaries'!$M65,MIN('Team &amp; Salaries'!$N65,'Team &amp; Salaries'!$P65),IF(CL$6&gt;'Team &amp; Salaries'!$M65,IFERROR(MIN('Team &amp; Salaries'!$P65,IF(ISNUMBER(CG152),CG152,0)+'Team &amp; Salaries'!$N65),'Team &amp; Salaries'!$N65),0)),IF('Team &amp; Salaries'!$O65="Annually",IF(CL$6='Team &amp; Salaries'!$M65,MIN('Team &amp; Salaries'!$N65,'Team &amp; Salaries'!$P65),IF(CL$6&gt;'Team &amp; Salaries'!$M65,IFERROR(MIN('Team &amp; Salaries'!$P65,#REF!+'Team &amp; Salaries'!$N65),MIN('Team &amp; Salaries'!$N65,'Team &amp; Salaries'!$P65)),0))))))+IF($A152=Projections!$C$87,Revenue!CJ$72,0)</f>
        <v>1</v>
      </c>
      <c r="CM152" s="286">
        <f>IF('Team &amp; Salaries'!$O65="Never",IF(CM$6&gt;='Team &amp; Salaries'!$M65,MIN('Team &amp; Salaries'!$N65,'Team &amp; Salaries'!$P65),0),IF('Team &amp; Salaries'!$O65="Monthly",IF(CM$6='Team &amp; Salaries'!$M65,MIN('Team &amp; Salaries'!$N65,'Team &amp; Salaries'!$P65),IF(CM$6&gt;'Team &amp; Salaries'!$M65,MIN('Team &amp; Salaries'!$P65,CL152+'Team &amp; Salaries'!$N65),0)),IF('Team &amp; Salaries'!$O65="Quarterly",IF(CM$6='Team &amp; Salaries'!$M65,MIN('Team &amp; Salaries'!$N65,'Team &amp; Salaries'!$P65),IF(CM$6&gt;'Team &amp; Salaries'!$M65,IFERROR(MIN('Team &amp; Salaries'!$P65,IF(ISNUMBER(CH152),CH152,0)+'Team &amp; Salaries'!$N65),'Team &amp; Salaries'!$N65),0)),IF('Team &amp; Salaries'!$O65="Annually",IF(CM$6='Team &amp; Salaries'!$M65,MIN('Team &amp; Salaries'!$N65,'Team &amp; Salaries'!$P65),IF(CM$6&gt;'Team &amp; Salaries'!$M65,IFERROR(MIN('Team &amp; Salaries'!$P65,#REF!+'Team &amp; Salaries'!$N65),MIN('Team &amp; Salaries'!$N65,'Team &amp; Salaries'!$P65)),0))))))+IF($A152=Projections!$C$87,Revenue!CK$72,0)</f>
        <v>1</v>
      </c>
      <c r="CN152" s="286">
        <f>IF('Team &amp; Salaries'!$O65="Never",IF(CN$6&gt;='Team &amp; Salaries'!$M65,MIN('Team &amp; Salaries'!$N65,'Team &amp; Salaries'!$P65),0),IF('Team &amp; Salaries'!$O65="Monthly",IF(CN$6='Team &amp; Salaries'!$M65,MIN('Team &amp; Salaries'!$N65,'Team &amp; Salaries'!$P65),IF(CN$6&gt;'Team &amp; Salaries'!$M65,MIN('Team &amp; Salaries'!$P65,CM152+'Team &amp; Salaries'!$N65),0)),IF('Team &amp; Salaries'!$O65="Quarterly",IF(CN$6='Team &amp; Salaries'!$M65,MIN('Team &amp; Salaries'!$N65,'Team &amp; Salaries'!$P65),IF(CN$6&gt;'Team &amp; Salaries'!$M65,IFERROR(MIN('Team &amp; Salaries'!$P65,IF(ISNUMBER(CI152),CI152,0)+'Team &amp; Salaries'!$N65),'Team &amp; Salaries'!$N65),0)),IF('Team &amp; Salaries'!$O65="Annually",IF(CN$6='Team &amp; Salaries'!$M65,MIN('Team &amp; Salaries'!$N65,'Team &amp; Salaries'!$P65),IF(CN$6&gt;'Team &amp; Salaries'!$M65,IFERROR(MIN('Team &amp; Salaries'!$P65,#REF!+'Team &amp; Salaries'!$N65),MIN('Team &amp; Salaries'!$N65,'Team &amp; Salaries'!$P65)),0))))))+IF($A152=Projections!$C$87,Revenue!CL$72,0)</f>
        <v>1</v>
      </c>
      <c r="CO152" s="286">
        <f>IF('Team &amp; Salaries'!$O65="Never",IF(CO$6&gt;='Team &amp; Salaries'!$M65,MIN('Team &amp; Salaries'!$N65,'Team &amp; Salaries'!$P65),0),IF('Team &amp; Salaries'!$O65="Monthly",IF(CO$6='Team &amp; Salaries'!$M65,MIN('Team &amp; Salaries'!$N65,'Team &amp; Salaries'!$P65),IF(CO$6&gt;'Team &amp; Salaries'!$M65,MIN('Team &amp; Salaries'!$P65,CN152+'Team &amp; Salaries'!$N65),0)),IF('Team &amp; Salaries'!$O65="Quarterly",IF(CO$6='Team &amp; Salaries'!$M65,MIN('Team &amp; Salaries'!$N65,'Team &amp; Salaries'!$P65),IF(CO$6&gt;'Team &amp; Salaries'!$M65,IFERROR(MIN('Team &amp; Salaries'!$P65,IF(ISNUMBER(CJ152),CJ152,0)+'Team &amp; Salaries'!$N65),'Team &amp; Salaries'!$N65),0)),IF('Team &amp; Salaries'!$O65="Annually",IF(CO$6='Team &amp; Salaries'!$M65,MIN('Team &amp; Salaries'!$N65,'Team &amp; Salaries'!$P65),IF(CO$6&gt;'Team &amp; Salaries'!$M65,IFERROR(MIN('Team &amp; Salaries'!$P65,#REF!+'Team &amp; Salaries'!$N65),MIN('Team &amp; Salaries'!$N65,'Team &amp; Salaries'!$P65)),0))))))+IF($A152=Projections!$C$87,Revenue!CM$72,0)</f>
        <v>1</v>
      </c>
      <c r="CP152" s="286">
        <f>IF('Team &amp; Salaries'!$O65="Never",IF(CP$6&gt;='Team &amp; Salaries'!$M65,MIN('Team &amp; Salaries'!$N65,'Team &amp; Salaries'!$P65),0),IF('Team &amp; Salaries'!$O65="Monthly",IF(CP$6='Team &amp; Salaries'!$M65,MIN('Team &amp; Salaries'!$N65,'Team &amp; Salaries'!$P65),IF(CP$6&gt;'Team &amp; Salaries'!$M65,MIN('Team &amp; Salaries'!$P65,CO152+'Team &amp; Salaries'!$N65),0)),IF('Team &amp; Salaries'!$O65="Quarterly",IF(CP$6='Team &amp; Salaries'!$M65,MIN('Team &amp; Salaries'!$N65,'Team &amp; Salaries'!$P65),IF(CP$6&gt;'Team &amp; Salaries'!$M65,IFERROR(MIN('Team &amp; Salaries'!$P65,IF(ISNUMBER(CK152),CK152,0)+'Team &amp; Salaries'!$N65),'Team &amp; Salaries'!$N65),0)),IF('Team &amp; Salaries'!$O65="Annually",IF(CP$6='Team &amp; Salaries'!$M65,MIN('Team &amp; Salaries'!$N65,'Team &amp; Salaries'!$P65),IF(CP$6&gt;'Team &amp; Salaries'!$M65,IFERROR(MIN('Team &amp; Salaries'!$P65,#REF!+'Team &amp; Salaries'!$N65),MIN('Team &amp; Salaries'!$N65,'Team &amp; Salaries'!$P65)),0))))))+IF($A152=Projections!$C$87,Revenue!CN$72,0)</f>
        <v>1</v>
      </c>
      <c r="CQ152" s="286">
        <f>IF('Team &amp; Salaries'!$O65="Never",IF(CQ$6&gt;='Team &amp; Salaries'!$M65,MIN('Team &amp; Salaries'!$N65,'Team &amp; Salaries'!$P65),0),IF('Team &amp; Salaries'!$O65="Monthly",IF(CQ$6='Team &amp; Salaries'!$M65,MIN('Team &amp; Salaries'!$N65,'Team &amp; Salaries'!$P65),IF(CQ$6&gt;'Team &amp; Salaries'!$M65,MIN('Team &amp; Salaries'!$P65,CP152+'Team &amp; Salaries'!$N65),0)),IF('Team &amp; Salaries'!$O65="Quarterly",IF(CQ$6='Team &amp; Salaries'!$M65,MIN('Team &amp; Salaries'!$N65,'Team &amp; Salaries'!$P65),IF(CQ$6&gt;'Team &amp; Salaries'!$M65,IFERROR(MIN('Team &amp; Salaries'!$P65,IF(ISNUMBER(CL152),CL152,0)+'Team &amp; Salaries'!$N65),'Team &amp; Salaries'!$N65),0)),IF('Team &amp; Salaries'!$O65="Annually",IF(CQ$6='Team &amp; Salaries'!$M65,MIN('Team &amp; Salaries'!$N65,'Team &amp; Salaries'!$P65),IF(CQ$6&gt;'Team &amp; Salaries'!$M65,IFERROR(MIN('Team &amp; Salaries'!$P65,#REF!+'Team &amp; Salaries'!$N65),MIN('Team &amp; Salaries'!$N65,'Team &amp; Salaries'!$P65)),0))))))+IF($A152=Projections!$C$87,Revenue!CO$72,0)</f>
        <v>1</v>
      </c>
      <c r="CR152" s="286">
        <f>IF('Team &amp; Salaries'!$O65="Never",IF(CR$6&gt;='Team &amp; Salaries'!$M65,MIN('Team &amp; Salaries'!$N65,'Team &amp; Salaries'!$P65),0),IF('Team &amp; Salaries'!$O65="Monthly",IF(CR$6='Team &amp; Salaries'!$M65,MIN('Team &amp; Salaries'!$N65,'Team &amp; Salaries'!$P65),IF(CR$6&gt;'Team &amp; Salaries'!$M65,MIN('Team &amp; Salaries'!$P65,CQ152+'Team &amp; Salaries'!$N65),0)),IF('Team &amp; Salaries'!$O65="Quarterly",IF(CR$6='Team &amp; Salaries'!$M65,MIN('Team &amp; Salaries'!$N65,'Team &amp; Salaries'!$P65),IF(CR$6&gt;'Team &amp; Salaries'!$M65,IFERROR(MIN('Team &amp; Salaries'!$P65,IF(ISNUMBER(CM152),CM152,0)+'Team &amp; Salaries'!$N65),'Team &amp; Salaries'!$N65),0)),IF('Team &amp; Salaries'!$O65="Annually",IF(CR$6='Team &amp; Salaries'!$M65,MIN('Team &amp; Salaries'!$N65,'Team &amp; Salaries'!$P65),IF(CR$6&gt;'Team &amp; Salaries'!$M65,IFERROR(MIN('Team &amp; Salaries'!$P65,#REF!+'Team &amp; Salaries'!$N65),MIN('Team &amp; Salaries'!$N65,'Team &amp; Salaries'!$P65)),0))))))+IF($A152=Projections!$C$87,Revenue!CP$72,0)</f>
        <v>1</v>
      </c>
      <c r="CS152" s="286">
        <f>IF('Team &amp; Salaries'!$O65="Never",IF(CS$6&gt;='Team &amp; Salaries'!$M65,MIN('Team &amp; Salaries'!$N65,'Team &amp; Salaries'!$P65),0),IF('Team &amp; Salaries'!$O65="Monthly",IF(CS$6='Team &amp; Salaries'!$M65,MIN('Team &amp; Salaries'!$N65,'Team &amp; Salaries'!$P65),IF(CS$6&gt;'Team &amp; Salaries'!$M65,MIN('Team &amp; Salaries'!$P65,CR152+'Team &amp; Salaries'!$N65),0)),IF('Team &amp; Salaries'!$O65="Quarterly",IF(CS$6='Team &amp; Salaries'!$M65,MIN('Team &amp; Salaries'!$N65,'Team &amp; Salaries'!$P65),IF(CS$6&gt;'Team &amp; Salaries'!$M65,IFERROR(MIN('Team &amp; Salaries'!$P65,IF(ISNUMBER(CN152),CN152,0)+'Team &amp; Salaries'!$N65),'Team &amp; Salaries'!$N65),0)),IF('Team &amp; Salaries'!$O65="Annually",IF(CS$6='Team &amp; Salaries'!$M65,MIN('Team &amp; Salaries'!$N65,'Team &amp; Salaries'!$P65),IF(CS$6&gt;'Team &amp; Salaries'!$M65,IFERROR(MIN('Team &amp; Salaries'!$P65,#REF!+'Team &amp; Salaries'!$N65),MIN('Team &amp; Salaries'!$N65,'Team &amp; Salaries'!$P65)),0))))))+IF($A152=Projections!$C$87,Revenue!CQ$72,0)</f>
        <v>1</v>
      </c>
      <c r="CT152" s="286">
        <f>IF('Team &amp; Salaries'!$O65="Never",IF(CT$6&gt;='Team &amp; Salaries'!$M65,MIN('Team &amp; Salaries'!$N65,'Team &amp; Salaries'!$P65),0),IF('Team &amp; Salaries'!$O65="Monthly",IF(CT$6='Team &amp; Salaries'!$M65,MIN('Team &amp; Salaries'!$N65,'Team &amp; Salaries'!$P65),IF(CT$6&gt;'Team &amp; Salaries'!$M65,MIN('Team &amp; Salaries'!$P65,CS152+'Team &amp; Salaries'!$N65),0)),IF('Team &amp; Salaries'!$O65="Quarterly",IF(CT$6='Team &amp; Salaries'!$M65,MIN('Team &amp; Salaries'!$N65,'Team &amp; Salaries'!$P65),IF(CT$6&gt;'Team &amp; Salaries'!$M65,IFERROR(MIN('Team &amp; Salaries'!$P65,IF(ISNUMBER(CO152),CO152,0)+'Team &amp; Salaries'!$N65),'Team &amp; Salaries'!$N65),0)),IF('Team &amp; Salaries'!$O65="Annually",IF(CT$6='Team &amp; Salaries'!$M65,MIN('Team &amp; Salaries'!$N65,'Team &amp; Salaries'!$P65),IF(CT$6&gt;'Team &amp; Salaries'!$M65,IFERROR(MIN('Team &amp; Salaries'!$P65,#REF!+'Team &amp; Salaries'!$N65),MIN('Team &amp; Salaries'!$N65,'Team &amp; Salaries'!$P65)),0))))))+IF($A152=Projections!$C$87,Revenue!CR$72,0)</f>
        <v>1</v>
      </c>
      <c r="CU152" s="286">
        <f>IF('Team &amp; Salaries'!$O65="Never",IF(CU$6&gt;='Team &amp; Salaries'!$M65,MIN('Team &amp; Salaries'!$N65,'Team &amp; Salaries'!$P65),0),IF('Team &amp; Salaries'!$O65="Monthly",IF(CU$6='Team &amp; Salaries'!$M65,MIN('Team &amp; Salaries'!$N65,'Team &amp; Salaries'!$P65),IF(CU$6&gt;'Team &amp; Salaries'!$M65,MIN('Team &amp; Salaries'!$P65,CT152+'Team &amp; Salaries'!$N65),0)),IF('Team &amp; Salaries'!$O65="Quarterly",IF(CU$6='Team &amp; Salaries'!$M65,MIN('Team &amp; Salaries'!$N65,'Team &amp; Salaries'!$P65),IF(CU$6&gt;'Team &amp; Salaries'!$M65,IFERROR(MIN('Team &amp; Salaries'!$P65,IF(ISNUMBER(CP152),CP152,0)+'Team &amp; Salaries'!$N65),'Team &amp; Salaries'!$N65),0)),IF('Team &amp; Salaries'!$O65="Annually",IF(CU$6='Team &amp; Salaries'!$M65,MIN('Team &amp; Salaries'!$N65,'Team &amp; Salaries'!$P65),IF(CU$6&gt;'Team &amp; Salaries'!$M65,IFERROR(MIN('Team &amp; Salaries'!$P65,#REF!+'Team &amp; Salaries'!$N65),MIN('Team &amp; Salaries'!$N65,'Team &amp; Salaries'!$P65)),0))))))+IF($A152=Projections!$C$87,Revenue!CS$72,0)</f>
        <v>1</v>
      </c>
      <c r="CV152" s="286">
        <f>IF('Team &amp; Salaries'!$O65="Never",IF(CV$6&gt;='Team &amp; Salaries'!$M65,MIN('Team &amp; Salaries'!$N65,'Team &amp; Salaries'!$P65),0),IF('Team &amp; Salaries'!$O65="Monthly",IF(CV$6='Team &amp; Salaries'!$M65,MIN('Team &amp; Salaries'!$N65,'Team &amp; Salaries'!$P65),IF(CV$6&gt;'Team &amp; Salaries'!$M65,MIN('Team &amp; Salaries'!$P65,CU152+'Team &amp; Salaries'!$N65),0)),IF('Team &amp; Salaries'!$O65="Quarterly",IF(CV$6='Team &amp; Salaries'!$M65,MIN('Team &amp; Salaries'!$N65,'Team &amp; Salaries'!$P65),IF(CV$6&gt;'Team &amp; Salaries'!$M65,IFERROR(MIN('Team &amp; Salaries'!$P65,IF(ISNUMBER(CQ152),CQ152,0)+'Team &amp; Salaries'!$N65),'Team &amp; Salaries'!$N65),0)),IF('Team &amp; Salaries'!$O65="Annually",IF(CV$6='Team &amp; Salaries'!$M65,MIN('Team &amp; Salaries'!$N65,'Team &amp; Salaries'!$P65),IF(CV$6&gt;'Team &amp; Salaries'!$M65,IFERROR(MIN('Team &amp; Salaries'!$P65,#REF!+'Team &amp; Salaries'!$N65),MIN('Team &amp; Salaries'!$N65,'Team &amp; Salaries'!$P65)),0))))))+IF($A152=Projections!$C$87,Revenue!CT$72,0)</f>
        <v>1</v>
      </c>
      <c r="CW152" s="286">
        <f>IF('Team &amp; Salaries'!$O65="Never",IF(CW$6&gt;='Team &amp; Salaries'!$M65,MIN('Team &amp; Salaries'!$N65,'Team &amp; Salaries'!$P65),0),IF('Team &amp; Salaries'!$O65="Monthly",IF(CW$6='Team &amp; Salaries'!$M65,MIN('Team &amp; Salaries'!$N65,'Team &amp; Salaries'!$P65),IF(CW$6&gt;'Team &amp; Salaries'!$M65,MIN('Team &amp; Salaries'!$P65,CV152+'Team &amp; Salaries'!$N65),0)),IF('Team &amp; Salaries'!$O65="Quarterly",IF(CW$6='Team &amp; Salaries'!$M65,MIN('Team &amp; Salaries'!$N65,'Team &amp; Salaries'!$P65),IF(CW$6&gt;'Team &amp; Salaries'!$M65,IFERROR(MIN('Team &amp; Salaries'!$P65,IF(ISNUMBER(CR152),CR152,0)+'Team &amp; Salaries'!$N65),'Team &amp; Salaries'!$N65),0)),IF('Team &amp; Salaries'!$O65="Annually",IF(CW$6='Team &amp; Salaries'!$M65,MIN('Team &amp; Salaries'!$N65,'Team &amp; Salaries'!$P65),IF(CW$6&gt;'Team &amp; Salaries'!$M65,IFERROR(MIN('Team &amp; Salaries'!$P65,#REF!+'Team &amp; Salaries'!$N65),MIN('Team &amp; Salaries'!$N65,'Team &amp; Salaries'!$P65)),0))))))+IF($A152=Projections!$C$87,Revenue!CU$72,0)</f>
        <v>1</v>
      </c>
      <c r="CX152" s="286">
        <f>IF('Team &amp; Salaries'!$O65="Never",IF(CX$6&gt;='Team &amp; Salaries'!$M65,MIN('Team &amp; Salaries'!$N65,'Team &amp; Salaries'!$P65),0),IF('Team &amp; Salaries'!$O65="Monthly",IF(CX$6='Team &amp; Salaries'!$M65,MIN('Team &amp; Salaries'!$N65,'Team &amp; Salaries'!$P65),IF(CX$6&gt;'Team &amp; Salaries'!$M65,MIN('Team &amp; Salaries'!$P65,CW152+'Team &amp; Salaries'!$N65),0)),IF('Team &amp; Salaries'!$O65="Quarterly",IF(CX$6='Team &amp; Salaries'!$M65,MIN('Team &amp; Salaries'!$N65,'Team &amp; Salaries'!$P65),IF(CX$6&gt;'Team &amp; Salaries'!$M65,IFERROR(MIN('Team &amp; Salaries'!$P65,IF(ISNUMBER(CS152),CS152,0)+'Team &amp; Salaries'!$N65),'Team &amp; Salaries'!$N65),0)),IF('Team &amp; Salaries'!$O65="Annually",IF(CX$6='Team &amp; Salaries'!$M65,MIN('Team &amp; Salaries'!$N65,'Team &amp; Salaries'!$P65),IF(CX$6&gt;'Team &amp; Salaries'!$M65,IFERROR(MIN('Team &amp; Salaries'!$P65,#REF!+'Team &amp; Salaries'!$N65),MIN('Team &amp; Salaries'!$N65,'Team &amp; Salaries'!$P65)),0))))))+IF($A152=Projections!$C$87,Revenue!CV$72,0)</f>
        <v>1</v>
      </c>
      <c r="CY152" s="286">
        <f>IF('Team &amp; Salaries'!$O65="Never",IF(CY$6&gt;='Team &amp; Salaries'!$M65,MIN('Team &amp; Salaries'!$N65,'Team &amp; Salaries'!$P65),0),IF('Team &amp; Salaries'!$O65="Monthly",IF(CY$6='Team &amp; Salaries'!$M65,MIN('Team &amp; Salaries'!$N65,'Team &amp; Salaries'!$P65),IF(CY$6&gt;'Team &amp; Salaries'!$M65,MIN('Team &amp; Salaries'!$P65,CX152+'Team &amp; Salaries'!$N65),0)),IF('Team &amp; Salaries'!$O65="Quarterly",IF(CY$6='Team &amp; Salaries'!$M65,MIN('Team &amp; Salaries'!$N65,'Team &amp; Salaries'!$P65),IF(CY$6&gt;'Team &amp; Salaries'!$M65,IFERROR(MIN('Team &amp; Salaries'!$P65,IF(ISNUMBER(CT152),CT152,0)+'Team &amp; Salaries'!$N65),'Team &amp; Salaries'!$N65),0)),IF('Team &amp; Salaries'!$O65="Annually",IF(CY$6='Team &amp; Salaries'!$M65,MIN('Team &amp; Salaries'!$N65,'Team &amp; Salaries'!$P65),IF(CY$6&gt;'Team &amp; Salaries'!$M65,IFERROR(MIN('Team &amp; Salaries'!$P65,#REF!+'Team &amp; Salaries'!$N65),MIN('Team &amp; Salaries'!$N65,'Team &amp; Salaries'!$P65)),0))))))+IF($A152=Projections!$C$87,Revenue!CW$72,0)</f>
        <v>1</v>
      </c>
      <c r="CZ152" s="286">
        <f>IF('Team &amp; Salaries'!$O65="Never",IF(CZ$6&gt;='Team &amp; Salaries'!$M65,MIN('Team &amp; Salaries'!$N65,'Team &amp; Salaries'!$P65),0),IF('Team &amp; Salaries'!$O65="Monthly",IF(CZ$6='Team &amp; Salaries'!$M65,MIN('Team &amp; Salaries'!$N65,'Team &amp; Salaries'!$P65),IF(CZ$6&gt;'Team &amp; Salaries'!$M65,MIN('Team &amp; Salaries'!$P65,CY152+'Team &amp; Salaries'!$N65),0)),IF('Team &amp; Salaries'!$O65="Quarterly",IF(CZ$6='Team &amp; Salaries'!$M65,MIN('Team &amp; Salaries'!$N65,'Team &amp; Salaries'!$P65),IF(CZ$6&gt;'Team &amp; Salaries'!$M65,IFERROR(MIN('Team &amp; Salaries'!$P65,IF(ISNUMBER(CU152),CU152,0)+'Team &amp; Salaries'!$N65),'Team &amp; Salaries'!$N65),0)),IF('Team &amp; Salaries'!$O65="Annually",IF(CZ$6='Team &amp; Salaries'!$M65,MIN('Team &amp; Salaries'!$N65,'Team &amp; Salaries'!$P65),IF(CZ$6&gt;'Team &amp; Salaries'!$M65,IFERROR(MIN('Team &amp; Salaries'!$P65,#REF!+'Team &amp; Salaries'!$N65),MIN('Team &amp; Salaries'!$N65,'Team &amp; Salaries'!$P65)),0))))))+IF($A152=Projections!$C$87,Revenue!CX$72,0)</f>
        <v>1</v>
      </c>
      <c r="DA152" s="286">
        <f>IF('Team &amp; Salaries'!$O65="Never",IF(DA$6&gt;='Team &amp; Salaries'!$M65,MIN('Team &amp; Salaries'!$N65,'Team &amp; Salaries'!$P65),0),IF('Team &amp; Salaries'!$O65="Monthly",IF(DA$6='Team &amp; Salaries'!$M65,MIN('Team &amp; Salaries'!$N65,'Team &amp; Salaries'!$P65),IF(DA$6&gt;'Team &amp; Salaries'!$M65,MIN('Team &amp; Salaries'!$P65,CZ152+'Team &amp; Salaries'!$N65),0)),IF('Team &amp; Salaries'!$O65="Quarterly",IF(DA$6='Team &amp; Salaries'!$M65,MIN('Team &amp; Salaries'!$N65,'Team &amp; Salaries'!$P65),IF(DA$6&gt;'Team &amp; Salaries'!$M65,IFERROR(MIN('Team &amp; Salaries'!$P65,IF(ISNUMBER(CV152),CV152,0)+'Team &amp; Salaries'!$N65),'Team &amp; Salaries'!$N65),0)),IF('Team &amp; Salaries'!$O65="Annually",IF(DA$6='Team &amp; Salaries'!$M65,MIN('Team &amp; Salaries'!$N65,'Team &amp; Salaries'!$P65),IF(DA$6&gt;'Team &amp; Salaries'!$M65,IFERROR(MIN('Team &amp; Salaries'!$P65,#REF!+'Team &amp; Salaries'!$N65),MIN('Team &amp; Salaries'!$N65,'Team &amp; Salaries'!$P65)),0))))))+IF($A152=Projections!$C$87,Revenue!CY$72,0)</f>
        <v>1</v>
      </c>
      <c r="DB152" s="286">
        <f>IF('Team &amp; Salaries'!$O65="Never",IF(DB$6&gt;='Team &amp; Salaries'!$M65,MIN('Team &amp; Salaries'!$N65,'Team &amp; Salaries'!$P65),0),IF('Team &amp; Salaries'!$O65="Monthly",IF(DB$6='Team &amp; Salaries'!$M65,MIN('Team &amp; Salaries'!$N65,'Team &amp; Salaries'!$P65),IF(DB$6&gt;'Team &amp; Salaries'!$M65,MIN('Team &amp; Salaries'!$P65,DA152+'Team &amp; Salaries'!$N65),0)),IF('Team &amp; Salaries'!$O65="Quarterly",IF(DB$6='Team &amp; Salaries'!$M65,MIN('Team &amp; Salaries'!$N65,'Team &amp; Salaries'!$P65),IF(DB$6&gt;'Team &amp; Salaries'!$M65,IFERROR(MIN('Team &amp; Salaries'!$P65,IF(ISNUMBER(CW152),CW152,0)+'Team &amp; Salaries'!$N65),'Team &amp; Salaries'!$N65),0)),IF('Team &amp; Salaries'!$O65="Annually",IF(DB$6='Team &amp; Salaries'!$M65,MIN('Team &amp; Salaries'!$N65,'Team &amp; Salaries'!$P65),IF(DB$6&gt;'Team &amp; Salaries'!$M65,IFERROR(MIN('Team &amp; Salaries'!$P65,#REF!+'Team &amp; Salaries'!$N65),MIN('Team &amp; Salaries'!$N65,'Team &amp; Salaries'!$P65)),0))))))+IF($A152=Projections!$C$87,Revenue!CZ$72,0)</f>
        <v>1</v>
      </c>
      <c r="DC152" s="286">
        <f>IF('Team &amp; Salaries'!$O65="Never",IF(DC$6&gt;='Team &amp; Salaries'!$M65,MIN('Team &amp; Salaries'!$N65,'Team &amp; Salaries'!$P65),0),IF('Team &amp; Salaries'!$O65="Monthly",IF(DC$6='Team &amp; Salaries'!$M65,MIN('Team &amp; Salaries'!$N65,'Team &amp; Salaries'!$P65),IF(DC$6&gt;'Team &amp; Salaries'!$M65,MIN('Team &amp; Salaries'!$P65,DB152+'Team &amp; Salaries'!$N65),0)),IF('Team &amp; Salaries'!$O65="Quarterly",IF(DC$6='Team &amp; Salaries'!$M65,MIN('Team &amp; Salaries'!$N65,'Team &amp; Salaries'!$P65),IF(DC$6&gt;'Team &amp; Salaries'!$M65,IFERROR(MIN('Team &amp; Salaries'!$P65,IF(ISNUMBER(CX152),CX152,0)+'Team &amp; Salaries'!$N65),'Team &amp; Salaries'!$N65),0)),IF('Team &amp; Salaries'!$O65="Annually",IF(DC$6='Team &amp; Salaries'!$M65,MIN('Team &amp; Salaries'!$N65,'Team &amp; Salaries'!$P65),IF(DC$6&gt;'Team &amp; Salaries'!$M65,IFERROR(MIN('Team &amp; Salaries'!$P65,#REF!+'Team &amp; Salaries'!$N65),MIN('Team &amp; Salaries'!$N65,'Team &amp; Salaries'!$P65)),0))))))+IF($A152=Projections!$C$87,Revenue!DA$72,0)</f>
        <v>1</v>
      </c>
      <c r="DD152" s="286">
        <f>IF('Team &amp; Salaries'!$O65="Never",IF(DD$6&gt;='Team &amp; Salaries'!$M65,MIN('Team &amp; Salaries'!$N65,'Team &amp; Salaries'!$P65),0),IF('Team &amp; Salaries'!$O65="Monthly",IF(DD$6='Team &amp; Salaries'!$M65,MIN('Team &amp; Salaries'!$N65,'Team &amp; Salaries'!$P65),IF(DD$6&gt;'Team &amp; Salaries'!$M65,MIN('Team &amp; Salaries'!$P65,DC152+'Team &amp; Salaries'!$N65),0)),IF('Team &amp; Salaries'!$O65="Quarterly",IF(DD$6='Team &amp; Salaries'!$M65,MIN('Team &amp; Salaries'!$N65,'Team &amp; Salaries'!$P65),IF(DD$6&gt;'Team &amp; Salaries'!$M65,IFERROR(MIN('Team &amp; Salaries'!$P65,IF(ISNUMBER(CY152),CY152,0)+'Team &amp; Salaries'!$N65),'Team &amp; Salaries'!$N65),0)),IF('Team &amp; Salaries'!$O65="Annually",IF(DD$6='Team &amp; Salaries'!$M65,MIN('Team &amp; Salaries'!$N65,'Team &amp; Salaries'!$P65),IF(DD$6&gt;'Team &amp; Salaries'!$M65,IFERROR(MIN('Team &amp; Salaries'!$P65,#REF!+'Team &amp; Salaries'!$N65),MIN('Team &amp; Salaries'!$N65,'Team &amp; Salaries'!$P65)),0))))))+IF($A152=Projections!$C$87,Revenue!DB$72,0)</f>
        <v>1</v>
      </c>
      <c r="DE152" s="286">
        <f>IF('Team &amp; Salaries'!$O65="Never",IF(DE$6&gt;='Team &amp; Salaries'!$M65,MIN('Team &amp; Salaries'!$N65,'Team &amp; Salaries'!$P65),0),IF('Team &amp; Salaries'!$O65="Monthly",IF(DE$6='Team &amp; Salaries'!$M65,MIN('Team &amp; Salaries'!$N65,'Team &amp; Salaries'!$P65),IF(DE$6&gt;'Team &amp; Salaries'!$M65,MIN('Team &amp; Salaries'!$P65,DD152+'Team &amp; Salaries'!$N65),0)),IF('Team &amp; Salaries'!$O65="Quarterly",IF(DE$6='Team &amp; Salaries'!$M65,MIN('Team &amp; Salaries'!$N65,'Team &amp; Salaries'!$P65),IF(DE$6&gt;'Team &amp; Salaries'!$M65,IFERROR(MIN('Team &amp; Salaries'!$P65,IF(ISNUMBER(CZ152),CZ152,0)+'Team &amp; Salaries'!$N65),'Team &amp; Salaries'!$N65),0)),IF('Team &amp; Salaries'!$O65="Annually",IF(DE$6='Team &amp; Salaries'!$M65,MIN('Team &amp; Salaries'!$N65,'Team &amp; Salaries'!$P65),IF(DE$6&gt;'Team &amp; Salaries'!$M65,IFERROR(MIN('Team &amp; Salaries'!$P65,#REF!+'Team &amp; Salaries'!$N65),MIN('Team &amp; Salaries'!$N65,'Team &amp; Salaries'!$P65)),0))))))+IF($A152=Projections!$C$87,Revenue!DC$72,0)</f>
        <v>1</v>
      </c>
      <c r="DF152" s="286">
        <f>IF('Team &amp; Salaries'!$O65="Never",IF(DF$6&gt;='Team &amp; Salaries'!$M65,MIN('Team &amp; Salaries'!$N65,'Team &amp; Salaries'!$P65),0),IF('Team &amp; Salaries'!$O65="Monthly",IF(DF$6='Team &amp; Salaries'!$M65,MIN('Team &amp; Salaries'!$N65,'Team &amp; Salaries'!$P65),IF(DF$6&gt;'Team &amp; Salaries'!$M65,MIN('Team &amp; Salaries'!$P65,DE152+'Team &amp; Salaries'!$N65),0)),IF('Team &amp; Salaries'!$O65="Quarterly",IF(DF$6='Team &amp; Salaries'!$M65,MIN('Team &amp; Salaries'!$N65,'Team &amp; Salaries'!$P65),IF(DF$6&gt;'Team &amp; Salaries'!$M65,IFERROR(MIN('Team &amp; Salaries'!$P65,IF(ISNUMBER(DA152),DA152,0)+'Team &amp; Salaries'!$N65),'Team &amp; Salaries'!$N65),0)),IF('Team &amp; Salaries'!$O65="Annually",IF(DF$6='Team &amp; Salaries'!$M65,MIN('Team &amp; Salaries'!$N65,'Team &amp; Salaries'!$P65),IF(DF$6&gt;'Team &amp; Salaries'!$M65,IFERROR(MIN('Team &amp; Salaries'!$P65,#REF!+'Team &amp; Salaries'!$N65),MIN('Team &amp; Salaries'!$N65,'Team &amp; Salaries'!$P65)),0))))))+IF($A152=Projections!$C$87,Revenue!DD$72,0)</f>
        <v>1</v>
      </c>
      <c r="DG152" s="286">
        <f>IF('Team &amp; Salaries'!$O65="Never",IF(DG$6&gt;='Team &amp; Salaries'!$M65,MIN('Team &amp; Salaries'!$N65,'Team &amp; Salaries'!$P65),0),IF('Team &amp; Salaries'!$O65="Monthly",IF(DG$6='Team &amp; Salaries'!$M65,MIN('Team &amp; Salaries'!$N65,'Team &amp; Salaries'!$P65),IF(DG$6&gt;'Team &amp; Salaries'!$M65,MIN('Team &amp; Salaries'!$P65,DF152+'Team &amp; Salaries'!$N65),0)),IF('Team &amp; Salaries'!$O65="Quarterly",IF(DG$6='Team &amp; Salaries'!$M65,MIN('Team &amp; Salaries'!$N65,'Team &amp; Salaries'!$P65),IF(DG$6&gt;'Team &amp; Salaries'!$M65,IFERROR(MIN('Team &amp; Salaries'!$P65,IF(ISNUMBER(DB152),DB152,0)+'Team &amp; Salaries'!$N65),'Team &amp; Salaries'!$N65),0)),IF('Team &amp; Salaries'!$O65="Annually",IF(DG$6='Team &amp; Salaries'!$M65,MIN('Team &amp; Salaries'!$N65,'Team &amp; Salaries'!$P65),IF(DG$6&gt;'Team &amp; Salaries'!$M65,IFERROR(MIN('Team &amp; Salaries'!$P65,#REF!+'Team &amp; Salaries'!$N65),MIN('Team &amp; Salaries'!$N65,'Team &amp; Salaries'!$P65)),0))))))+IF($A152=Projections!$C$87,Revenue!DE$72,0)</f>
        <v>1</v>
      </c>
      <c r="DH152" s="286">
        <f>IF('Team &amp; Salaries'!$O65="Never",IF(DH$6&gt;='Team &amp; Salaries'!$M65,MIN('Team &amp; Salaries'!$N65,'Team &amp; Salaries'!$P65),0),IF('Team &amp; Salaries'!$O65="Monthly",IF(DH$6='Team &amp; Salaries'!$M65,MIN('Team &amp; Salaries'!$N65,'Team &amp; Salaries'!$P65),IF(DH$6&gt;'Team &amp; Salaries'!$M65,MIN('Team &amp; Salaries'!$P65,DG152+'Team &amp; Salaries'!$N65),0)),IF('Team &amp; Salaries'!$O65="Quarterly",IF(DH$6='Team &amp; Salaries'!$M65,MIN('Team &amp; Salaries'!$N65,'Team &amp; Salaries'!$P65),IF(DH$6&gt;'Team &amp; Salaries'!$M65,IFERROR(MIN('Team &amp; Salaries'!$P65,IF(ISNUMBER(DC152),DC152,0)+'Team &amp; Salaries'!$N65),'Team &amp; Salaries'!$N65),0)),IF('Team &amp; Salaries'!$O65="Annually",IF(DH$6='Team &amp; Salaries'!$M65,MIN('Team &amp; Salaries'!$N65,'Team &amp; Salaries'!$P65),IF(DH$6&gt;'Team &amp; Salaries'!$M65,IFERROR(MIN('Team &amp; Salaries'!$P65,#REF!+'Team &amp; Salaries'!$N65),MIN('Team &amp; Salaries'!$N65,'Team &amp; Salaries'!$P65)),0))))))+IF($A152=Projections!$C$87,Revenue!DF$72,0)</f>
        <v>1</v>
      </c>
      <c r="DI152" s="286">
        <f>IF('Team &amp; Salaries'!$O65="Never",IF(DI$6&gt;='Team &amp; Salaries'!$M65,MIN('Team &amp; Salaries'!$N65,'Team &amp; Salaries'!$P65),0),IF('Team &amp; Salaries'!$O65="Monthly",IF(DI$6='Team &amp; Salaries'!$M65,MIN('Team &amp; Salaries'!$N65,'Team &amp; Salaries'!$P65),IF(DI$6&gt;'Team &amp; Salaries'!$M65,MIN('Team &amp; Salaries'!$P65,DH152+'Team &amp; Salaries'!$N65),0)),IF('Team &amp; Salaries'!$O65="Quarterly",IF(DI$6='Team &amp; Salaries'!$M65,MIN('Team &amp; Salaries'!$N65,'Team &amp; Salaries'!$P65),IF(DI$6&gt;'Team &amp; Salaries'!$M65,IFERROR(MIN('Team &amp; Salaries'!$P65,IF(ISNUMBER(DD152),DD152,0)+'Team &amp; Salaries'!$N65),'Team &amp; Salaries'!$N65),0)),IF('Team &amp; Salaries'!$O65="Annually",IF(DI$6='Team &amp; Salaries'!$M65,MIN('Team &amp; Salaries'!$N65,'Team &amp; Salaries'!$P65),IF(DI$6&gt;'Team &amp; Salaries'!$M65,IFERROR(MIN('Team &amp; Salaries'!$P65,#REF!+'Team &amp; Salaries'!$N65),MIN('Team &amp; Salaries'!$N65,'Team &amp; Salaries'!$P65)),0))))))+IF($A152=Projections!$C$87,Revenue!DG$72,0)</f>
        <v>1</v>
      </c>
    </row>
    <row r="153" spans="1:113" customFormat="1" ht="16">
      <c r="A153" s="114" t="str">
        <f>'Team &amp; Salaries'!A66</f>
        <v>Other 5</v>
      </c>
      <c r="B153" s="114"/>
      <c r="C153" s="114"/>
      <c r="D153" s="285"/>
      <c r="E153" s="361" t="s">
        <v>193</v>
      </c>
      <c r="F153" s="286">
        <f>IF('Team &amp; Salaries'!$O66="Never",IF(F$6&gt;='Team &amp; Salaries'!$M66,MIN('Team &amp; Salaries'!$N66,'Team &amp; Salaries'!$P66),0),IF('Team &amp; Salaries'!$O66="Monthly",IF(F$6='Team &amp; Salaries'!$M66,MIN('Team &amp; Salaries'!$N66,'Team &amp; Salaries'!$P66),IF(F$6&gt;'Team &amp; Salaries'!$M66,MIN('Team &amp; Salaries'!$P66,E153+'Team &amp; Salaries'!$N66),0)),IF('Team &amp; Salaries'!$O66="Quarterly",IF(F$6='Team &amp; Salaries'!$M66,MIN('Team &amp; Salaries'!$N66,'Team &amp; Salaries'!$P66),IF(F$6&gt;'Team &amp; Salaries'!$M66,IFERROR(MIN('Team &amp; Salaries'!$P66,IF(ISNUMBER(A153),A153,0)+'Team &amp; Salaries'!$N66),'Team &amp; Salaries'!$N66),0)),IF('Team &amp; Salaries'!$O66="Annually",IF(F$6='Team &amp; Salaries'!$M66,MIN('Team &amp; Salaries'!$N66,'Team &amp; Salaries'!$P66),IF(F$6&gt;'Team &amp; Salaries'!$M66,IFERROR(MIN('Team &amp; Salaries'!$P66,#REF!+'Team &amp; Salaries'!$N66),MIN('Team &amp; Salaries'!$N66,'Team &amp; Salaries'!$P66)),0))))))+IF($A153=Projections!$C$87,Revenue!D$72,0)</f>
        <v>0</v>
      </c>
      <c r="G153" s="286">
        <f>IF('Team &amp; Salaries'!$O66="Never",IF(G$6&gt;='Team &amp; Salaries'!$M66,MIN('Team &amp; Salaries'!$N66,'Team &amp; Salaries'!$P66),0),IF('Team &amp; Salaries'!$O66="Monthly",IF(G$6='Team &amp; Salaries'!$M66,MIN('Team &amp; Salaries'!$N66,'Team &amp; Salaries'!$P66),IF(G$6&gt;'Team &amp; Salaries'!$M66,MIN('Team &amp; Salaries'!$P66,F153+'Team &amp; Salaries'!$N66),0)),IF('Team &amp; Salaries'!$O66="Quarterly",IF(G$6='Team &amp; Salaries'!$M66,MIN('Team &amp; Salaries'!$N66,'Team &amp; Salaries'!$P66),IF(G$6&gt;'Team &amp; Salaries'!$M66,IFERROR(MIN('Team &amp; Salaries'!$P66,IF(ISNUMBER(B153),B153,0)+'Team &amp; Salaries'!$N66),'Team &amp; Salaries'!$N66),0)),IF('Team &amp; Salaries'!$O66="Annually",IF(G$6='Team &amp; Salaries'!$M66,MIN('Team &amp; Salaries'!$N66,'Team &amp; Salaries'!$P66),IF(G$6&gt;'Team &amp; Salaries'!$M66,IFERROR(MIN('Team &amp; Salaries'!$P66,#REF!+'Team &amp; Salaries'!$N66),MIN('Team &amp; Salaries'!$N66,'Team &amp; Salaries'!$P66)),0))))))+IF($A153=Projections!$C$87,Revenue!E$72,0)</f>
        <v>0</v>
      </c>
      <c r="H153" s="286">
        <f>IF('Team &amp; Salaries'!$O66="Never",IF(H$6&gt;='Team &amp; Salaries'!$M66,MIN('Team &amp; Salaries'!$N66,'Team &amp; Salaries'!$P66),0),IF('Team &amp; Salaries'!$O66="Monthly",IF(H$6='Team &amp; Salaries'!$M66,MIN('Team &amp; Salaries'!$N66,'Team &amp; Salaries'!$P66),IF(H$6&gt;'Team &amp; Salaries'!$M66,MIN('Team &amp; Salaries'!$P66,G153+'Team &amp; Salaries'!$N66),0)),IF('Team &amp; Salaries'!$O66="Quarterly",IF(H$6='Team &amp; Salaries'!$M66,MIN('Team &amp; Salaries'!$N66,'Team &amp; Salaries'!$P66),IF(H$6&gt;'Team &amp; Salaries'!$M66,IFERROR(MIN('Team &amp; Salaries'!$P66,IF(ISNUMBER(C153),C153,0)+'Team &amp; Salaries'!$N66),'Team &amp; Salaries'!$N66),0)),IF('Team &amp; Salaries'!$O66="Annually",IF(H$6='Team &amp; Salaries'!$M66,MIN('Team &amp; Salaries'!$N66,'Team &amp; Salaries'!$P66),IF(H$6&gt;'Team &amp; Salaries'!$M66,IFERROR(MIN('Team &amp; Salaries'!$P66,#REF!+'Team &amp; Salaries'!$N66),MIN('Team &amp; Salaries'!$N66,'Team &amp; Salaries'!$P66)),0))))))+IF($A153=Projections!$C$87,Revenue!F$72,0)</f>
        <v>0</v>
      </c>
      <c r="I153" s="286">
        <f>IF('Team &amp; Salaries'!$O66="Never",IF(I$6&gt;='Team &amp; Salaries'!$M66,MIN('Team &amp; Salaries'!$N66,'Team &amp; Salaries'!$P66),0),IF('Team &amp; Salaries'!$O66="Monthly",IF(I$6='Team &amp; Salaries'!$M66,MIN('Team &amp; Salaries'!$N66,'Team &amp; Salaries'!$P66),IF(I$6&gt;'Team &amp; Salaries'!$M66,MIN('Team &amp; Salaries'!$P66,H153+'Team &amp; Salaries'!$N66),0)),IF('Team &amp; Salaries'!$O66="Quarterly",IF(I$6='Team &amp; Salaries'!$M66,MIN('Team &amp; Salaries'!$N66,'Team &amp; Salaries'!$P66),IF(I$6&gt;'Team &amp; Salaries'!$M66,IFERROR(MIN('Team &amp; Salaries'!$P66,IF(ISNUMBER(D153),D153,0)+'Team &amp; Salaries'!$N66),'Team &amp; Salaries'!$N66),0)),IF('Team &amp; Salaries'!$O66="Annually",IF(I$6='Team &amp; Salaries'!$M66,MIN('Team &amp; Salaries'!$N66,'Team &amp; Salaries'!$P66),IF(I$6&gt;'Team &amp; Salaries'!$M66,IFERROR(MIN('Team &amp; Salaries'!$P66,#REF!+'Team &amp; Salaries'!$N66),MIN('Team &amp; Salaries'!$N66,'Team &amp; Salaries'!$P66)),0))))))+IF($A153=Projections!$C$87,Revenue!G$72,0)</f>
        <v>0</v>
      </c>
      <c r="J153" s="286">
        <f>IF('Team &amp; Salaries'!$O66="Never",IF(J$6&gt;='Team &amp; Salaries'!$M66,MIN('Team &amp; Salaries'!$N66,'Team &amp; Salaries'!$P66),0),IF('Team &amp; Salaries'!$O66="Monthly",IF(J$6='Team &amp; Salaries'!$M66,MIN('Team &amp; Salaries'!$N66,'Team &amp; Salaries'!$P66),IF(J$6&gt;'Team &amp; Salaries'!$M66,MIN('Team &amp; Salaries'!$P66,I153+'Team &amp; Salaries'!$N66),0)),IF('Team &amp; Salaries'!$O66="Quarterly",IF(J$6='Team &amp; Salaries'!$M66,MIN('Team &amp; Salaries'!$N66,'Team &amp; Salaries'!$P66),IF(J$6&gt;'Team &amp; Salaries'!$M66,IFERROR(MIN('Team &amp; Salaries'!$P66,IF(ISNUMBER(E153),E153,0)+'Team &amp; Salaries'!$N66),'Team &amp; Salaries'!$N66),0)),IF('Team &amp; Salaries'!$O66="Annually",IF(J$6='Team &amp; Salaries'!$M66,MIN('Team &amp; Salaries'!$N66,'Team &amp; Salaries'!$P66),IF(J$6&gt;'Team &amp; Salaries'!$M66,IFERROR(MIN('Team &amp; Salaries'!$P66,#REF!+'Team &amp; Salaries'!$N66),MIN('Team &amp; Salaries'!$N66,'Team &amp; Salaries'!$P66)),0))))))+IF($A153=Projections!$C$87,Revenue!H$72,0)</f>
        <v>0</v>
      </c>
      <c r="K153" s="286">
        <f>IF('Team &amp; Salaries'!$O66="Never",IF(K$6&gt;='Team &amp; Salaries'!$M66,MIN('Team &amp; Salaries'!$N66,'Team &amp; Salaries'!$P66),0),IF('Team &amp; Salaries'!$O66="Monthly",IF(K$6='Team &amp; Salaries'!$M66,MIN('Team &amp; Salaries'!$N66,'Team &amp; Salaries'!$P66),IF(K$6&gt;'Team &amp; Salaries'!$M66,MIN('Team &amp; Salaries'!$P66,J153+'Team &amp; Salaries'!$N66),0)),IF('Team &amp; Salaries'!$O66="Quarterly",IF(K$6='Team &amp; Salaries'!$M66,MIN('Team &amp; Salaries'!$N66,'Team &amp; Salaries'!$P66),IF(K$6&gt;'Team &amp; Salaries'!$M66,IFERROR(MIN('Team &amp; Salaries'!$P66,IF(ISNUMBER(F153),F153,0)+'Team &amp; Salaries'!$N66),'Team &amp; Salaries'!$N66),0)),IF('Team &amp; Salaries'!$O66="Annually",IF(K$6='Team &amp; Salaries'!$M66,MIN('Team &amp; Salaries'!$N66,'Team &amp; Salaries'!$P66),IF(K$6&gt;'Team &amp; Salaries'!$M66,IFERROR(MIN('Team &amp; Salaries'!$P66,#REF!+'Team &amp; Salaries'!$N66),MIN('Team &amp; Salaries'!$N66,'Team &amp; Salaries'!$P66)),0))))))+IF($A153=Projections!$C$87,Revenue!I$72,0)</f>
        <v>0</v>
      </c>
      <c r="L153" s="286">
        <f>IF('Team &amp; Salaries'!$O66="Never",IF(L$6&gt;='Team &amp; Salaries'!$M66,MIN('Team &amp; Salaries'!$N66,'Team &amp; Salaries'!$P66),0),IF('Team &amp; Salaries'!$O66="Monthly",IF(L$6='Team &amp; Salaries'!$M66,MIN('Team &amp; Salaries'!$N66,'Team &amp; Salaries'!$P66),IF(L$6&gt;'Team &amp; Salaries'!$M66,MIN('Team &amp; Salaries'!$P66,K153+'Team &amp; Salaries'!$N66),0)),IF('Team &amp; Salaries'!$O66="Quarterly",IF(L$6='Team &amp; Salaries'!$M66,MIN('Team &amp; Salaries'!$N66,'Team &amp; Salaries'!$P66),IF(L$6&gt;'Team &amp; Salaries'!$M66,IFERROR(MIN('Team &amp; Salaries'!$P66,IF(ISNUMBER(G153),G153,0)+'Team &amp; Salaries'!$N66),'Team &amp; Salaries'!$N66),0)),IF('Team &amp; Salaries'!$O66="Annually",IF(L$6='Team &amp; Salaries'!$M66,MIN('Team &amp; Salaries'!$N66,'Team &amp; Salaries'!$P66),IF(L$6&gt;'Team &amp; Salaries'!$M66,IFERROR(MIN('Team &amp; Salaries'!$P66,#REF!+'Team &amp; Salaries'!$N66),MIN('Team &amp; Salaries'!$N66,'Team &amp; Salaries'!$P66)),0))))))+IF($A153=Projections!$C$87,Revenue!J$72,0)</f>
        <v>0</v>
      </c>
      <c r="M153" s="286">
        <f>IF('Team &amp; Salaries'!$O66="Never",IF(M$6&gt;='Team &amp; Salaries'!$M66,MIN('Team &amp; Salaries'!$N66,'Team &amp; Salaries'!$P66),0),IF('Team &amp; Salaries'!$O66="Monthly",IF(M$6='Team &amp; Salaries'!$M66,MIN('Team &amp; Salaries'!$N66,'Team &amp; Salaries'!$P66),IF(M$6&gt;'Team &amp; Salaries'!$M66,MIN('Team &amp; Salaries'!$P66,L153+'Team &amp; Salaries'!$N66),0)),IF('Team &amp; Salaries'!$O66="Quarterly",IF(M$6='Team &amp; Salaries'!$M66,MIN('Team &amp; Salaries'!$N66,'Team &amp; Salaries'!$P66),IF(M$6&gt;'Team &amp; Salaries'!$M66,IFERROR(MIN('Team &amp; Salaries'!$P66,IF(ISNUMBER(H153),H153,0)+'Team &amp; Salaries'!$N66),'Team &amp; Salaries'!$N66),0)),IF('Team &amp; Salaries'!$O66="Annually",IF(M$6='Team &amp; Salaries'!$M66,MIN('Team &amp; Salaries'!$N66,'Team &amp; Salaries'!$P66),IF(M$6&gt;'Team &amp; Salaries'!$M66,IFERROR(MIN('Team &amp; Salaries'!$P66,#REF!+'Team &amp; Salaries'!$N66),MIN('Team &amp; Salaries'!$N66,'Team &amp; Salaries'!$P66)),0))))))+IF($A153=Projections!$C$87,Revenue!K$72,0)</f>
        <v>0</v>
      </c>
      <c r="N153" s="286">
        <f>IF('Team &amp; Salaries'!$O66="Never",IF(N$6&gt;='Team &amp; Salaries'!$M66,MIN('Team &amp; Salaries'!$N66,'Team &amp; Salaries'!$P66),0),IF('Team &amp; Salaries'!$O66="Monthly",IF(N$6='Team &amp; Salaries'!$M66,MIN('Team &amp; Salaries'!$N66,'Team &amp; Salaries'!$P66),IF(N$6&gt;'Team &amp; Salaries'!$M66,MIN('Team &amp; Salaries'!$P66,M153+'Team &amp; Salaries'!$N66),0)),IF('Team &amp; Salaries'!$O66="Quarterly",IF(N$6='Team &amp; Salaries'!$M66,MIN('Team &amp; Salaries'!$N66,'Team &amp; Salaries'!$P66),IF(N$6&gt;'Team &amp; Salaries'!$M66,IFERROR(MIN('Team &amp; Salaries'!$P66,IF(ISNUMBER(I153),I153,0)+'Team &amp; Salaries'!$N66),'Team &amp; Salaries'!$N66),0)),IF('Team &amp; Salaries'!$O66="Annually",IF(N$6='Team &amp; Salaries'!$M66,MIN('Team &amp; Salaries'!$N66,'Team &amp; Salaries'!$P66),IF(N$6&gt;'Team &amp; Salaries'!$M66,IFERROR(MIN('Team &amp; Salaries'!$P66,#REF!+'Team &amp; Salaries'!$N66),MIN('Team &amp; Salaries'!$N66,'Team &amp; Salaries'!$P66)),0))))))+IF($A153=Projections!$C$87,Revenue!L$72,0)</f>
        <v>0</v>
      </c>
      <c r="O153" s="286">
        <f>IF('Team &amp; Salaries'!$O66="Never",IF(O$6&gt;='Team &amp; Salaries'!$M66,MIN('Team &amp; Salaries'!$N66,'Team &amp; Salaries'!$P66),0),IF('Team &amp; Salaries'!$O66="Monthly",IF(O$6='Team &amp; Salaries'!$M66,MIN('Team &amp; Salaries'!$N66,'Team &amp; Salaries'!$P66),IF(O$6&gt;'Team &amp; Salaries'!$M66,MIN('Team &amp; Salaries'!$P66,N153+'Team &amp; Salaries'!$N66),0)),IF('Team &amp; Salaries'!$O66="Quarterly",IF(O$6='Team &amp; Salaries'!$M66,MIN('Team &amp; Salaries'!$N66,'Team &amp; Salaries'!$P66),IF(O$6&gt;'Team &amp; Salaries'!$M66,IFERROR(MIN('Team &amp; Salaries'!$P66,IF(ISNUMBER(J153),J153,0)+'Team &amp; Salaries'!$N66),'Team &amp; Salaries'!$N66),0)),IF('Team &amp; Salaries'!$O66="Annually",IF(O$6='Team &amp; Salaries'!$M66,MIN('Team &amp; Salaries'!$N66,'Team &amp; Salaries'!$P66),IF(O$6&gt;'Team &amp; Salaries'!$M66,IFERROR(MIN('Team &amp; Salaries'!$P66,#REF!+'Team &amp; Salaries'!$N66),MIN('Team &amp; Salaries'!$N66,'Team &amp; Salaries'!$P66)),0))))))+IF($A153=Projections!$C$87,Revenue!M$72,0)</f>
        <v>0</v>
      </c>
      <c r="P153" s="286">
        <f>IF('Team &amp; Salaries'!$O66="Never",IF(P$6&gt;='Team &amp; Salaries'!$M66,MIN('Team &amp; Salaries'!$N66,'Team &amp; Salaries'!$P66),0),IF('Team &amp; Salaries'!$O66="Monthly",IF(P$6='Team &amp; Salaries'!$M66,MIN('Team &amp; Salaries'!$N66,'Team &amp; Salaries'!$P66),IF(P$6&gt;'Team &amp; Salaries'!$M66,MIN('Team &amp; Salaries'!$P66,O153+'Team &amp; Salaries'!$N66),0)),IF('Team &amp; Salaries'!$O66="Quarterly",IF(P$6='Team &amp; Salaries'!$M66,MIN('Team &amp; Salaries'!$N66,'Team &amp; Salaries'!$P66),IF(P$6&gt;'Team &amp; Salaries'!$M66,IFERROR(MIN('Team &amp; Salaries'!$P66,IF(ISNUMBER(K153),K153,0)+'Team &amp; Salaries'!$N66),'Team &amp; Salaries'!$N66),0)),IF('Team &amp; Salaries'!$O66="Annually",IF(P$6='Team &amp; Salaries'!$M66,MIN('Team &amp; Salaries'!$N66,'Team &amp; Salaries'!$P66),IF(P$6&gt;'Team &amp; Salaries'!$M66,IFERROR(MIN('Team &amp; Salaries'!$P66,#REF!+'Team &amp; Salaries'!$N66),MIN('Team &amp; Salaries'!$N66,'Team &amp; Salaries'!$P66)),0))))))+IF($A153=Projections!$C$87,Revenue!N$72,0)</f>
        <v>0</v>
      </c>
      <c r="Q153" s="286">
        <f>IF('Team &amp; Salaries'!$O66="Never",IF(Q$6&gt;='Team &amp; Salaries'!$M66,MIN('Team &amp; Salaries'!$N66,'Team &amp; Salaries'!$P66),0),IF('Team &amp; Salaries'!$O66="Monthly",IF(Q$6='Team &amp; Salaries'!$M66,MIN('Team &amp; Salaries'!$N66,'Team &amp; Salaries'!$P66),IF(Q$6&gt;'Team &amp; Salaries'!$M66,MIN('Team &amp; Salaries'!$P66,P153+'Team &amp; Salaries'!$N66),0)),IF('Team &amp; Salaries'!$O66="Quarterly",IF(Q$6='Team &amp; Salaries'!$M66,MIN('Team &amp; Salaries'!$N66,'Team &amp; Salaries'!$P66),IF(Q$6&gt;'Team &amp; Salaries'!$M66,IFERROR(MIN('Team &amp; Salaries'!$P66,IF(ISNUMBER(L153),L153,0)+'Team &amp; Salaries'!$N66),'Team &amp; Salaries'!$N66),0)),IF('Team &amp; Salaries'!$O66="Annually",IF(Q$6='Team &amp; Salaries'!$M66,MIN('Team &amp; Salaries'!$N66,'Team &amp; Salaries'!$P66),IF(Q$6&gt;'Team &amp; Salaries'!$M66,IFERROR(MIN('Team &amp; Salaries'!$P66,#REF!+'Team &amp; Salaries'!$N66),MIN('Team &amp; Salaries'!$N66,'Team &amp; Salaries'!$P66)),0))))))+IF($A153=Projections!$C$87,Revenue!O$72,0)</f>
        <v>0</v>
      </c>
      <c r="R153" s="286">
        <f>IF('Team &amp; Salaries'!$O66="Never",IF(R$6&gt;='Team &amp; Salaries'!$M66,MIN('Team &amp; Salaries'!$N66,'Team &amp; Salaries'!$P66),0),IF('Team &amp; Salaries'!$O66="Monthly",IF(R$6='Team &amp; Salaries'!$M66,MIN('Team &amp; Salaries'!$N66,'Team &amp; Salaries'!$P66),IF(R$6&gt;'Team &amp; Salaries'!$M66,MIN('Team &amp; Salaries'!$P66,Q153+'Team &amp; Salaries'!$N66),0)),IF('Team &amp; Salaries'!$O66="Quarterly",IF(R$6='Team &amp; Salaries'!$M66,MIN('Team &amp; Salaries'!$N66,'Team &amp; Salaries'!$P66),IF(R$6&gt;'Team &amp; Salaries'!$M66,IFERROR(MIN('Team &amp; Salaries'!$P66,IF(ISNUMBER(M153),M153,0)+'Team &amp; Salaries'!$N66),'Team &amp; Salaries'!$N66),0)),IF('Team &amp; Salaries'!$O66="Annually",IF(R$6='Team &amp; Salaries'!$M66,MIN('Team &amp; Salaries'!$N66,'Team &amp; Salaries'!$P66),IF(R$6&gt;'Team &amp; Salaries'!$M66,IFERROR(MIN('Team &amp; Salaries'!$P66,#REF!+'Team &amp; Salaries'!$N66),MIN('Team &amp; Salaries'!$N66,'Team &amp; Salaries'!$P66)),0))))))+IF($A153=Projections!$C$87,Revenue!P$72,0)</f>
        <v>0</v>
      </c>
      <c r="S153" s="286">
        <f>IF('Team &amp; Salaries'!$O66="Never",IF(S$6&gt;='Team &amp; Salaries'!$M66,MIN('Team &amp; Salaries'!$N66,'Team &amp; Salaries'!$P66),0),IF('Team &amp; Salaries'!$O66="Monthly",IF(S$6='Team &amp; Salaries'!$M66,MIN('Team &amp; Salaries'!$N66,'Team &amp; Salaries'!$P66),IF(S$6&gt;'Team &amp; Salaries'!$M66,MIN('Team &amp; Salaries'!$P66,R153+'Team &amp; Salaries'!$N66),0)),IF('Team &amp; Salaries'!$O66="Quarterly",IF(S$6='Team &amp; Salaries'!$M66,MIN('Team &amp; Salaries'!$N66,'Team &amp; Salaries'!$P66),IF(S$6&gt;'Team &amp; Salaries'!$M66,IFERROR(MIN('Team &amp; Salaries'!$P66,IF(ISNUMBER(N153),N153,0)+'Team &amp; Salaries'!$N66),'Team &amp; Salaries'!$N66),0)),IF('Team &amp; Salaries'!$O66="Annually",IF(S$6='Team &amp; Salaries'!$M66,MIN('Team &amp; Salaries'!$N66,'Team &amp; Salaries'!$P66),IF(S$6&gt;'Team &amp; Salaries'!$M66,IFERROR(MIN('Team &amp; Salaries'!$P66,#REF!+'Team &amp; Salaries'!$N66),MIN('Team &amp; Salaries'!$N66,'Team &amp; Salaries'!$P66)),0))))))+IF($A153=Projections!$C$87,Revenue!Q$72,0)</f>
        <v>0</v>
      </c>
      <c r="T153" s="286">
        <f>IF('Team &amp; Salaries'!$O66="Never",IF(T$6&gt;='Team &amp; Salaries'!$M66,MIN('Team &amp; Salaries'!$N66,'Team &amp; Salaries'!$P66),0),IF('Team &amp; Salaries'!$O66="Monthly",IF(T$6='Team &amp; Salaries'!$M66,MIN('Team &amp; Salaries'!$N66,'Team &amp; Salaries'!$P66),IF(T$6&gt;'Team &amp; Salaries'!$M66,MIN('Team &amp; Salaries'!$P66,S153+'Team &amp; Salaries'!$N66),0)),IF('Team &amp; Salaries'!$O66="Quarterly",IF(T$6='Team &amp; Salaries'!$M66,MIN('Team &amp; Salaries'!$N66,'Team &amp; Salaries'!$P66),IF(T$6&gt;'Team &amp; Salaries'!$M66,IFERROR(MIN('Team &amp; Salaries'!$P66,IF(ISNUMBER(O153),O153,0)+'Team &amp; Salaries'!$N66),'Team &amp; Salaries'!$N66),0)),IF('Team &amp; Salaries'!$O66="Annually",IF(T$6='Team &amp; Salaries'!$M66,MIN('Team &amp; Salaries'!$N66,'Team &amp; Salaries'!$P66),IF(T$6&gt;'Team &amp; Salaries'!$M66,IFERROR(MIN('Team &amp; Salaries'!$P66,#REF!+'Team &amp; Salaries'!$N66),MIN('Team &amp; Salaries'!$N66,'Team &amp; Salaries'!$P66)),0))))))+IF($A153=Projections!$C$87,Revenue!R$72,0)</f>
        <v>0</v>
      </c>
      <c r="U153" s="286">
        <f>IF('Team &amp; Salaries'!$O66="Never",IF(U$6&gt;='Team &amp; Salaries'!$M66,MIN('Team &amp; Salaries'!$N66,'Team &amp; Salaries'!$P66),0),IF('Team &amp; Salaries'!$O66="Monthly",IF(U$6='Team &amp; Salaries'!$M66,MIN('Team &amp; Salaries'!$N66,'Team &amp; Salaries'!$P66),IF(U$6&gt;'Team &amp; Salaries'!$M66,MIN('Team &amp; Salaries'!$P66,T153+'Team &amp; Salaries'!$N66),0)),IF('Team &amp; Salaries'!$O66="Quarterly",IF(U$6='Team &amp; Salaries'!$M66,MIN('Team &amp; Salaries'!$N66,'Team &amp; Salaries'!$P66),IF(U$6&gt;'Team &amp; Salaries'!$M66,IFERROR(MIN('Team &amp; Salaries'!$P66,IF(ISNUMBER(P153),P153,0)+'Team &amp; Salaries'!$N66),'Team &amp; Salaries'!$N66),0)),IF('Team &amp; Salaries'!$O66="Annually",IF(U$6='Team &amp; Salaries'!$M66,MIN('Team &amp; Salaries'!$N66,'Team &amp; Salaries'!$P66),IF(U$6&gt;'Team &amp; Salaries'!$M66,IFERROR(MIN('Team &amp; Salaries'!$P66,#REF!+'Team &amp; Salaries'!$N66),MIN('Team &amp; Salaries'!$N66,'Team &amp; Salaries'!$P66)),0))))))+IF($A153=Projections!$C$87,Revenue!S$72,0)</f>
        <v>0</v>
      </c>
      <c r="V153" s="286">
        <f>IF('Team &amp; Salaries'!$O66="Never",IF(V$6&gt;='Team &amp; Salaries'!$M66,MIN('Team &amp; Salaries'!$N66,'Team &amp; Salaries'!$P66),0),IF('Team &amp; Salaries'!$O66="Monthly",IF(V$6='Team &amp; Salaries'!$M66,MIN('Team &amp; Salaries'!$N66,'Team &amp; Salaries'!$P66),IF(V$6&gt;'Team &amp; Salaries'!$M66,MIN('Team &amp; Salaries'!$P66,U153+'Team &amp; Salaries'!$N66),0)),IF('Team &amp; Salaries'!$O66="Quarterly",IF(V$6='Team &amp; Salaries'!$M66,MIN('Team &amp; Salaries'!$N66,'Team &amp; Salaries'!$P66),IF(V$6&gt;'Team &amp; Salaries'!$M66,IFERROR(MIN('Team &amp; Salaries'!$P66,IF(ISNUMBER(Q153),Q153,0)+'Team &amp; Salaries'!$N66),'Team &amp; Salaries'!$N66),0)),IF('Team &amp; Salaries'!$O66="Annually",IF(V$6='Team &amp; Salaries'!$M66,MIN('Team &amp; Salaries'!$N66,'Team &amp; Salaries'!$P66),IF(V$6&gt;'Team &amp; Salaries'!$M66,IFERROR(MIN('Team &amp; Salaries'!$P66,#REF!+'Team &amp; Salaries'!$N66),MIN('Team &amp; Salaries'!$N66,'Team &amp; Salaries'!$P66)),0))))))+IF($A153=Projections!$C$87,Revenue!T$72,0)</f>
        <v>0</v>
      </c>
      <c r="W153" s="286">
        <f>IF('Team &amp; Salaries'!$O66="Never",IF(W$6&gt;='Team &amp; Salaries'!$M66,MIN('Team &amp; Salaries'!$N66,'Team &amp; Salaries'!$P66),0),IF('Team &amp; Salaries'!$O66="Monthly",IF(W$6='Team &amp; Salaries'!$M66,MIN('Team &amp; Salaries'!$N66,'Team &amp; Salaries'!$P66),IF(W$6&gt;'Team &amp; Salaries'!$M66,MIN('Team &amp; Salaries'!$P66,V153+'Team &amp; Salaries'!$N66),0)),IF('Team &amp; Salaries'!$O66="Quarterly",IF(W$6='Team &amp; Salaries'!$M66,MIN('Team &amp; Salaries'!$N66,'Team &amp; Salaries'!$P66),IF(W$6&gt;'Team &amp; Salaries'!$M66,IFERROR(MIN('Team &amp; Salaries'!$P66,IF(ISNUMBER(R153),R153,0)+'Team &amp; Salaries'!$N66),'Team &amp; Salaries'!$N66),0)),IF('Team &amp; Salaries'!$O66="Annually",IF(W$6='Team &amp; Salaries'!$M66,MIN('Team &amp; Salaries'!$N66,'Team &amp; Salaries'!$P66),IF(W$6&gt;'Team &amp; Salaries'!$M66,IFERROR(MIN('Team &amp; Salaries'!$P66,#REF!+'Team &amp; Salaries'!$N66),MIN('Team &amp; Salaries'!$N66,'Team &amp; Salaries'!$P66)),0))))))+IF($A153=Projections!$C$87,Revenue!U$72,0)</f>
        <v>0</v>
      </c>
      <c r="X153" s="286">
        <f>IF('Team &amp; Salaries'!$O66="Never",IF(X$6&gt;='Team &amp; Salaries'!$M66,MIN('Team &amp; Salaries'!$N66,'Team &amp; Salaries'!$P66),0),IF('Team &amp; Salaries'!$O66="Monthly",IF(X$6='Team &amp; Salaries'!$M66,MIN('Team &amp; Salaries'!$N66,'Team &amp; Salaries'!$P66),IF(X$6&gt;'Team &amp; Salaries'!$M66,MIN('Team &amp; Salaries'!$P66,W153+'Team &amp; Salaries'!$N66),0)),IF('Team &amp; Salaries'!$O66="Quarterly",IF(X$6='Team &amp; Salaries'!$M66,MIN('Team &amp; Salaries'!$N66,'Team &amp; Salaries'!$P66),IF(X$6&gt;'Team &amp; Salaries'!$M66,IFERROR(MIN('Team &amp; Salaries'!$P66,IF(ISNUMBER(S153),S153,0)+'Team &amp; Salaries'!$N66),'Team &amp; Salaries'!$N66),0)),IF('Team &amp; Salaries'!$O66="Annually",IF(X$6='Team &amp; Salaries'!$M66,MIN('Team &amp; Salaries'!$N66,'Team &amp; Salaries'!$P66),IF(X$6&gt;'Team &amp; Salaries'!$M66,IFERROR(MIN('Team &amp; Salaries'!$P66,#REF!+'Team &amp; Salaries'!$N66),MIN('Team &amp; Salaries'!$N66,'Team &amp; Salaries'!$P66)),0))))))+IF($A153=Projections!$C$87,Revenue!V$72,0)</f>
        <v>0</v>
      </c>
      <c r="Y153" s="286">
        <f>IF('Team &amp; Salaries'!$O66="Never",IF(Y$6&gt;='Team &amp; Salaries'!$M66,MIN('Team &amp; Salaries'!$N66,'Team &amp; Salaries'!$P66),0),IF('Team &amp; Salaries'!$O66="Monthly",IF(Y$6='Team &amp; Salaries'!$M66,MIN('Team &amp; Salaries'!$N66,'Team &amp; Salaries'!$P66),IF(Y$6&gt;'Team &amp; Salaries'!$M66,MIN('Team &amp; Salaries'!$P66,X153+'Team &amp; Salaries'!$N66),0)),IF('Team &amp; Salaries'!$O66="Quarterly",IF(Y$6='Team &amp; Salaries'!$M66,MIN('Team &amp; Salaries'!$N66,'Team &amp; Salaries'!$P66),IF(Y$6&gt;'Team &amp; Salaries'!$M66,IFERROR(MIN('Team &amp; Salaries'!$P66,IF(ISNUMBER(T153),T153,0)+'Team &amp; Salaries'!$N66),'Team &amp; Salaries'!$N66),0)),IF('Team &amp; Salaries'!$O66="Annually",IF(Y$6='Team &amp; Salaries'!$M66,MIN('Team &amp; Salaries'!$N66,'Team &amp; Salaries'!$P66),IF(Y$6&gt;'Team &amp; Salaries'!$M66,IFERROR(MIN('Team &amp; Salaries'!$P66,#REF!+'Team &amp; Salaries'!$N66),MIN('Team &amp; Salaries'!$N66,'Team &amp; Salaries'!$P66)),0))))))+IF($A153=Projections!$C$87,Revenue!W$72,0)</f>
        <v>0</v>
      </c>
      <c r="Z153" s="286">
        <f>IF('Team &amp; Salaries'!$O66="Never",IF(Z$6&gt;='Team &amp; Salaries'!$M66,MIN('Team &amp; Salaries'!$N66,'Team &amp; Salaries'!$P66),0),IF('Team &amp; Salaries'!$O66="Monthly",IF(Z$6='Team &amp; Salaries'!$M66,MIN('Team &amp; Salaries'!$N66,'Team &amp; Salaries'!$P66),IF(Z$6&gt;'Team &amp; Salaries'!$M66,MIN('Team &amp; Salaries'!$P66,Y153+'Team &amp; Salaries'!$N66),0)),IF('Team &amp; Salaries'!$O66="Quarterly",IF(Z$6='Team &amp; Salaries'!$M66,MIN('Team &amp; Salaries'!$N66,'Team &amp; Salaries'!$P66),IF(Z$6&gt;'Team &amp; Salaries'!$M66,IFERROR(MIN('Team &amp; Salaries'!$P66,IF(ISNUMBER(U153),U153,0)+'Team &amp; Salaries'!$N66),'Team &amp; Salaries'!$N66),0)),IF('Team &amp; Salaries'!$O66="Annually",IF(Z$6='Team &amp; Salaries'!$M66,MIN('Team &amp; Salaries'!$N66,'Team &amp; Salaries'!$P66),IF(Z$6&gt;'Team &amp; Salaries'!$M66,IFERROR(MIN('Team &amp; Salaries'!$P66,#REF!+'Team &amp; Salaries'!$N66),MIN('Team &amp; Salaries'!$N66,'Team &amp; Salaries'!$P66)),0))))))+IF($A153=Projections!$C$87,Revenue!X$72,0)</f>
        <v>0</v>
      </c>
      <c r="AA153" s="286">
        <f>IF('Team &amp; Salaries'!$O66="Never",IF(AA$6&gt;='Team &amp; Salaries'!$M66,MIN('Team &amp; Salaries'!$N66,'Team &amp; Salaries'!$P66),0),IF('Team &amp; Salaries'!$O66="Monthly",IF(AA$6='Team &amp; Salaries'!$M66,MIN('Team &amp; Salaries'!$N66,'Team &amp; Salaries'!$P66),IF(AA$6&gt;'Team &amp; Salaries'!$M66,MIN('Team &amp; Salaries'!$P66,Z153+'Team &amp; Salaries'!$N66),0)),IF('Team &amp; Salaries'!$O66="Quarterly",IF(AA$6='Team &amp; Salaries'!$M66,MIN('Team &amp; Salaries'!$N66,'Team &amp; Salaries'!$P66),IF(AA$6&gt;'Team &amp; Salaries'!$M66,IFERROR(MIN('Team &amp; Salaries'!$P66,IF(ISNUMBER(V153),V153,0)+'Team &amp; Salaries'!$N66),'Team &amp; Salaries'!$N66),0)),IF('Team &amp; Salaries'!$O66="Annually",IF(AA$6='Team &amp; Salaries'!$M66,MIN('Team &amp; Salaries'!$N66,'Team &amp; Salaries'!$P66),IF(AA$6&gt;'Team &amp; Salaries'!$M66,IFERROR(MIN('Team &amp; Salaries'!$P66,#REF!+'Team &amp; Salaries'!$N66),MIN('Team &amp; Salaries'!$N66,'Team &amp; Salaries'!$P66)),0))))))+IF($A153=Projections!$C$87,Revenue!Y$72,0)</f>
        <v>0</v>
      </c>
      <c r="AB153" s="286">
        <f>IF('Team &amp; Salaries'!$O66="Never",IF(AB$6&gt;='Team &amp; Salaries'!$M66,MIN('Team &amp; Salaries'!$N66,'Team &amp; Salaries'!$P66),0),IF('Team &amp; Salaries'!$O66="Monthly",IF(AB$6='Team &amp; Salaries'!$M66,MIN('Team &amp; Salaries'!$N66,'Team &amp; Salaries'!$P66),IF(AB$6&gt;'Team &amp; Salaries'!$M66,MIN('Team &amp; Salaries'!$P66,AA153+'Team &amp; Salaries'!$N66),0)),IF('Team &amp; Salaries'!$O66="Quarterly",IF(AB$6='Team &amp; Salaries'!$M66,MIN('Team &amp; Salaries'!$N66,'Team &amp; Salaries'!$P66),IF(AB$6&gt;'Team &amp; Salaries'!$M66,IFERROR(MIN('Team &amp; Salaries'!$P66,IF(ISNUMBER(W153),W153,0)+'Team &amp; Salaries'!$N66),'Team &amp; Salaries'!$N66),0)),IF('Team &amp; Salaries'!$O66="Annually",IF(AB$6='Team &amp; Salaries'!$M66,MIN('Team &amp; Salaries'!$N66,'Team &amp; Salaries'!$P66),IF(AB$6&gt;'Team &amp; Salaries'!$M66,IFERROR(MIN('Team &amp; Salaries'!$P66,#REF!+'Team &amp; Salaries'!$N66),MIN('Team &amp; Salaries'!$N66,'Team &amp; Salaries'!$P66)),0))))))+IF($A153=Projections!$C$87,Revenue!Z$72,0)</f>
        <v>0</v>
      </c>
      <c r="AC153" s="286">
        <f>IF('Team &amp; Salaries'!$O66="Never",IF(AC$6&gt;='Team &amp; Salaries'!$M66,MIN('Team &amp; Salaries'!$N66,'Team &amp; Salaries'!$P66),0),IF('Team &amp; Salaries'!$O66="Monthly",IF(AC$6='Team &amp; Salaries'!$M66,MIN('Team &amp; Salaries'!$N66,'Team &amp; Salaries'!$P66),IF(AC$6&gt;'Team &amp; Salaries'!$M66,MIN('Team &amp; Salaries'!$P66,AB153+'Team &amp; Salaries'!$N66),0)),IF('Team &amp; Salaries'!$O66="Quarterly",IF(AC$6='Team &amp; Salaries'!$M66,MIN('Team &amp; Salaries'!$N66,'Team &amp; Salaries'!$P66),IF(AC$6&gt;'Team &amp; Salaries'!$M66,IFERROR(MIN('Team &amp; Salaries'!$P66,IF(ISNUMBER(X153),X153,0)+'Team &amp; Salaries'!$N66),'Team &amp; Salaries'!$N66),0)),IF('Team &amp; Salaries'!$O66="Annually",IF(AC$6='Team &amp; Salaries'!$M66,MIN('Team &amp; Salaries'!$N66,'Team &amp; Salaries'!$P66),IF(AC$6&gt;'Team &amp; Salaries'!$M66,IFERROR(MIN('Team &amp; Salaries'!$P66,#REF!+'Team &amp; Salaries'!$N66),MIN('Team &amp; Salaries'!$N66,'Team &amp; Salaries'!$P66)),0))))))+IF($A153=Projections!$C$87,Revenue!AA$72,0)</f>
        <v>0</v>
      </c>
      <c r="AD153" s="286">
        <f>IF('Team &amp; Salaries'!$O66="Never",IF(AD$6&gt;='Team &amp; Salaries'!$M66,MIN('Team &amp; Salaries'!$N66,'Team &amp; Salaries'!$P66),0),IF('Team &amp; Salaries'!$O66="Monthly",IF(AD$6='Team &amp; Salaries'!$M66,MIN('Team &amp; Salaries'!$N66,'Team &amp; Salaries'!$P66),IF(AD$6&gt;'Team &amp; Salaries'!$M66,MIN('Team &amp; Salaries'!$P66,AC153+'Team &amp; Salaries'!$N66),0)),IF('Team &amp; Salaries'!$O66="Quarterly",IF(AD$6='Team &amp; Salaries'!$M66,MIN('Team &amp; Salaries'!$N66,'Team &amp; Salaries'!$P66),IF(AD$6&gt;'Team &amp; Salaries'!$M66,IFERROR(MIN('Team &amp; Salaries'!$P66,IF(ISNUMBER(Y153),Y153,0)+'Team &amp; Salaries'!$N66),'Team &amp; Salaries'!$N66),0)),IF('Team &amp; Salaries'!$O66="Annually",IF(AD$6='Team &amp; Salaries'!$M66,MIN('Team &amp; Salaries'!$N66,'Team &amp; Salaries'!$P66),IF(AD$6&gt;'Team &amp; Salaries'!$M66,IFERROR(MIN('Team &amp; Salaries'!$P66,#REF!+'Team &amp; Salaries'!$N66),MIN('Team &amp; Salaries'!$N66,'Team &amp; Salaries'!$P66)),0))))))+IF($A153=Projections!$C$87,Revenue!AB$72,0)</f>
        <v>0</v>
      </c>
      <c r="AE153" s="286">
        <f>IF('Team &amp; Salaries'!$O66="Never",IF(AE$6&gt;='Team &amp; Salaries'!$M66,MIN('Team &amp; Salaries'!$N66,'Team &amp; Salaries'!$P66),0),IF('Team &amp; Salaries'!$O66="Monthly",IF(AE$6='Team &amp; Salaries'!$M66,MIN('Team &amp; Salaries'!$N66,'Team &amp; Salaries'!$P66),IF(AE$6&gt;'Team &amp; Salaries'!$M66,MIN('Team &amp; Salaries'!$P66,AD153+'Team &amp; Salaries'!$N66),0)),IF('Team &amp; Salaries'!$O66="Quarterly",IF(AE$6='Team &amp; Salaries'!$M66,MIN('Team &amp; Salaries'!$N66,'Team &amp; Salaries'!$P66),IF(AE$6&gt;'Team &amp; Salaries'!$M66,IFERROR(MIN('Team &amp; Salaries'!$P66,IF(ISNUMBER(Z153),Z153,0)+'Team &amp; Salaries'!$N66),'Team &amp; Salaries'!$N66),0)),IF('Team &amp; Salaries'!$O66="Annually",IF(AE$6='Team &amp; Salaries'!$M66,MIN('Team &amp; Salaries'!$N66,'Team &amp; Salaries'!$P66),IF(AE$6&gt;'Team &amp; Salaries'!$M66,IFERROR(MIN('Team &amp; Salaries'!$P66,#REF!+'Team &amp; Salaries'!$N66),MIN('Team &amp; Salaries'!$N66,'Team &amp; Salaries'!$P66)),0))))))+IF($A153=Projections!$C$87,Revenue!AC$72,0)</f>
        <v>0</v>
      </c>
      <c r="AF153" s="286">
        <f>IF('Team &amp; Salaries'!$O66="Never",IF(AF$6&gt;='Team &amp; Salaries'!$M66,MIN('Team &amp; Salaries'!$N66,'Team &amp; Salaries'!$P66),0),IF('Team &amp; Salaries'!$O66="Monthly",IF(AF$6='Team &amp; Salaries'!$M66,MIN('Team &amp; Salaries'!$N66,'Team &amp; Salaries'!$P66),IF(AF$6&gt;'Team &amp; Salaries'!$M66,MIN('Team &amp; Salaries'!$P66,AE153+'Team &amp; Salaries'!$N66),0)),IF('Team &amp; Salaries'!$O66="Quarterly",IF(AF$6='Team &amp; Salaries'!$M66,MIN('Team &amp; Salaries'!$N66,'Team &amp; Salaries'!$P66),IF(AF$6&gt;'Team &amp; Salaries'!$M66,IFERROR(MIN('Team &amp; Salaries'!$P66,IF(ISNUMBER(AA153),AA153,0)+'Team &amp; Salaries'!$N66),'Team &amp; Salaries'!$N66),0)),IF('Team &amp; Salaries'!$O66="Annually",IF(AF$6='Team &amp; Salaries'!$M66,MIN('Team &amp; Salaries'!$N66,'Team &amp; Salaries'!$P66),IF(AF$6&gt;'Team &amp; Salaries'!$M66,IFERROR(MIN('Team &amp; Salaries'!$P66,#REF!+'Team &amp; Salaries'!$N66),MIN('Team &amp; Salaries'!$N66,'Team &amp; Salaries'!$P66)),0))))))+IF($A153=Projections!$C$87,Revenue!AD$72,0)</f>
        <v>0</v>
      </c>
      <c r="AG153" s="286">
        <f>IF('Team &amp; Salaries'!$O66="Never",IF(AG$6&gt;='Team &amp; Salaries'!$M66,MIN('Team &amp; Salaries'!$N66,'Team &amp; Salaries'!$P66),0),IF('Team &amp; Salaries'!$O66="Monthly",IF(AG$6='Team &amp; Salaries'!$M66,MIN('Team &amp; Salaries'!$N66,'Team &amp; Salaries'!$P66),IF(AG$6&gt;'Team &amp; Salaries'!$M66,MIN('Team &amp; Salaries'!$P66,AF153+'Team &amp; Salaries'!$N66),0)),IF('Team &amp; Salaries'!$O66="Quarterly",IF(AG$6='Team &amp; Salaries'!$M66,MIN('Team &amp; Salaries'!$N66,'Team &amp; Salaries'!$P66),IF(AG$6&gt;'Team &amp; Salaries'!$M66,IFERROR(MIN('Team &amp; Salaries'!$P66,IF(ISNUMBER(AB153),AB153,0)+'Team &amp; Salaries'!$N66),'Team &amp; Salaries'!$N66),0)),IF('Team &amp; Salaries'!$O66="Annually",IF(AG$6='Team &amp; Salaries'!$M66,MIN('Team &amp; Salaries'!$N66,'Team &amp; Salaries'!$P66),IF(AG$6&gt;'Team &amp; Salaries'!$M66,IFERROR(MIN('Team &amp; Salaries'!$P66,#REF!+'Team &amp; Salaries'!$N66),MIN('Team &amp; Salaries'!$N66,'Team &amp; Salaries'!$P66)),0))))))+IF($A153=Projections!$C$87,Revenue!AE$72,0)</f>
        <v>0</v>
      </c>
      <c r="AH153" s="286">
        <f>IF('Team &amp; Salaries'!$O66="Never",IF(AH$6&gt;='Team &amp; Salaries'!$M66,MIN('Team &amp; Salaries'!$N66,'Team &amp; Salaries'!$P66),0),IF('Team &amp; Salaries'!$O66="Monthly",IF(AH$6='Team &amp; Salaries'!$M66,MIN('Team &amp; Salaries'!$N66,'Team &amp; Salaries'!$P66),IF(AH$6&gt;'Team &amp; Salaries'!$M66,MIN('Team &amp; Salaries'!$P66,AG153+'Team &amp; Salaries'!$N66),0)),IF('Team &amp; Salaries'!$O66="Quarterly",IF(AH$6='Team &amp; Salaries'!$M66,MIN('Team &amp; Salaries'!$N66,'Team &amp; Salaries'!$P66),IF(AH$6&gt;'Team &amp; Salaries'!$M66,IFERROR(MIN('Team &amp; Salaries'!$P66,IF(ISNUMBER(AC153),AC153,0)+'Team &amp; Salaries'!$N66),'Team &amp; Salaries'!$N66),0)),IF('Team &amp; Salaries'!$O66="Annually",IF(AH$6='Team &amp; Salaries'!$M66,MIN('Team &amp; Salaries'!$N66,'Team &amp; Salaries'!$P66),IF(AH$6&gt;'Team &amp; Salaries'!$M66,IFERROR(MIN('Team &amp; Salaries'!$P66,#REF!+'Team &amp; Salaries'!$N66),MIN('Team &amp; Salaries'!$N66,'Team &amp; Salaries'!$P66)),0))))))+IF($A153=Projections!$C$87,Revenue!AF$72,0)</f>
        <v>0</v>
      </c>
      <c r="AI153" s="286">
        <f>IF('Team &amp; Salaries'!$O66="Never",IF(AI$6&gt;='Team &amp; Salaries'!$M66,MIN('Team &amp; Salaries'!$N66,'Team &amp; Salaries'!$P66),0),IF('Team &amp; Salaries'!$O66="Monthly",IF(AI$6='Team &amp; Salaries'!$M66,MIN('Team &amp; Salaries'!$N66,'Team &amp; Salaries'!$P66),IF(AI$6&gt;'Team &amp; Salaries'!$M66,MIN('Team &amp; Salaries'!$P66,AH153+'Team &amp; Salaries'!$N66),0)),IF('Team &amp; Salaries'!$O66="Quarterly",IF(AI$6='Team &amp; Salaries'!$M66,MIN('Team &amp; Salaries'!$N66,'Team &amp; Salaries'!$P66),IF(AI$6&gt;'Team &amp; Salaries'!$M66,IFERROR(MIN('Team &amp; Salaries'!$P66,IF(ISNUMBER(AD153),AD153,0)+'Team &amp; Salaries'!$N66),'Team &amp; Salaries'!$N66),0)),IF('Team &amp; Salaries'!$O66="Annually",IF(AI$6='Team &amp; Salaries'!$M66,MIN('Team &amp; Salaries'!$N66,'Team &amp; Salaries'!$P66),IF(AI$6&gt;'Team &amp; Salaries'!$M66,IFERROR(MIN('Team &amp; Salaries'!$P66,#REF!+'Team &amp; Salaries'!$N66),MIN('Team &amp; Salaries'!$N66,'Team &amp; Salaries'!$P66)),0))))))+IF($A153=Projections!$C$87,Revenue!AG$72,0)</f>
        <v>0</v>
      </c>
      <c r="AJ153" s="286">
        <f>IF('Team &amp; Salaries'!$O66="Never",IF(AJ$6&gt;='Team &amp; Salaries'!$M66,MIN('Team &amp; Salaries'!$N66,'Team &amp; Salaries'!$P66),0),IF('Team &amp; Salaries'!$O66="Monthly",IF(AJ$6='Team &amp; Salaries'!$M66,MIN('Team &amp; Salaries'!$N66,'Team &amp; Salaries'!$P66),IF(AJ$6&gt;'Team &amp; Salaries'!$M66,MIN('Team &amp; Salaries'!$P66,AI153+'Team &amp; Salaries'!$N66),0)),IF('Team &amp; Salaries'!$O66="Quarterly",IF(AJ$6='Team &amp; Salaries'!$M66,MIN('Team &amp; Salaries'!$N66,'Team &amp; Salaries'!$P66),IF(AJ$6&gt;'Team &amp; Salaries'!$M66,IFERROR(MIN('Team &amp; Salaries'!$P66,IF(ISNUMBER(AE153),AE153,0)+'Team &amp; Salaries'!$N66),'Team &amp; Salaries'!$N66),0)),IF('Team &amp; Salaries'!$O66="Annually",IF(AJ$6='Team &amp; Salaries'!$M66,MIN('Team &amp; Salaries'!$N66,'Team &amp; Salaries'!$P66),IF(AJ$6&gt;'Team &amp; Salaries'!$M66,IFERROR(MIN('Team &amp; Salaries'!$P66,#REF!+'Team &amp; Salaries'!$N66),MIN('Team &amp; Salaries'!$N66,'Team &amp; Salaries'!$P66)),0))))))+IF($A153=Projections!$C$87,Revenue!AH$72,0)</f>
        <v>0</v>
      </c>
      <c r="AK153" s="286">
        <f>IF('Team &amp; Salaries'!$O66="Never",IF(AK$6&gt;='Team &amp; Salaries'!$M66,MIN('Team &amp; Salaries'!$N66,'Team &amp; Salaries'!$P66),0),IF('Team &amp; Salaries'!$O66="Monthly",IF(AK$6='Team &amp; Salaries'!$M66,MIN('Team &amp; Salaries'!$N66,'Team &amp; Salaries'!$P66),IF(AK$6&gt;'Team &amp; Salaries'!$M66,MIN('Team &amp; Salaries'!$P66,AJ153+'Team &amp; Salaries'!$N66),0)),IF('Team &amp; Salaries'!$O66="Quarterly",IF(AK$6='Team &amp; Salaries'!$M66,MIN('Team &amp; Salaries'!$N66,'Team &amp; Salaries'!$P66),IF(AK$6&gt;'Team &amp; Salaries'!$M66,IFERROR(MIN('Team &amp; Salaries'!$P66,IF(ISNUMBER(AF153),AF153,0)+'Team &amp; Salaries'!$N66),'Team &amp; Salaries'!$N66),0)),IF('Team &amp; Salaries'!$O66="Annually",IF(AK$6='Team &amp; Salaries'!$M66,MIN('Team &amp; Salaries'!$N66,'Team &amp; Salaries'!$P66),IF(AK$6&gt;'Team &amp; Salaries'!$M66,IFERROR(MIN('Team &amp; Salaries'!$P66,#REF!+'Team &amp; Salaries'!$N66),MIN('Team &amp; Salaries'!$N66,'Team &amp; Salaries'!$P66)),0))))))+IF($A153=Projections!$C$87,Revenue!AI$72,0)</f>
        <v>0</v>
      </c>
      <c r="AL153" s="286">
        <f>IF('Team &amp; Salaries'!$O66="Never",IF(AL$6&gt;='Team &amp; Salaries'!$M66,MIN('Team &amp; Salaries'!$N66,'Team &amp; Salaries'!$P66),0),IF('Team &amp; Salaries'!$O66="Monthly",IF(AL$6='Team &amp; Salaries'!$M66,MIN('Team &amp; Salaries'!$N66,'Team &amp; Salaries'!$P66),IF(AL$6&gt;'Team &amp; Salaries'!$M66,MIN('Team &amp; Salaries'!$P66,AK153+'Team &amp; Salaries'!$N66),0)),IF('Team &amp; Salaries'!$O66="Quarterly",IF(AL$6='Team &amp; Salaries'!$M66,MIN('Team &amp; Salaries'!$N66,'Team &amp; Salaries'!$P66),IF(AL$6&gt;'Team &amp; Salaries'!$M66,IFERROR(MIN('Team &amp; Salaries'!$P66,IF(ISNUMBER(AG153),AG153,0)+'Team &amp; Salaries'!$N66),'Team &amp; Salaries'!$N66),0)),IF('Team &amp; Salaries'!$O66="Annually",IF(AL$6='Team &amp; Salaries'!$M66,MIN('Team &amp; Salaries'!$N66,'Team &amp; Salaries'!$P66),IF(AL$6&gt;'Team &amp; Salaries'!$M66,IFERROR(MIN('Team &amp; Salaries'!$P66,#REF!+'Team &amp; Salaries'!$N66),MIN('Team &amp; Salaries'!$N66,'Team &amp; Salaries'!$P66)),0))))))+IF($A153=Projections!$C$87,Revenue!AJ$72,0)</f>
        <v>0</v>
      </c>
      <c r="AM153" s="286">
        <f>IF('Team &amp; Salaries'!$O66="Never",IF(AM$6&gt;='Team &amp; Salaries'!$M66,MIN('Team &amp; Salaries'!$N66,'Team &amp; Salaries'!$P66),0),IF('Team &amp; Salaries'!$O66="Monthly",IF(AM$6='Team &amp; Salaries'!$M66,MIN('Team &amp; Salaries'!$N66,'Team &amp; Salaries'!$P66),IF(AM$6&gt;'Team &amp; Salaries'!$M66,MIN('Team &amp; Salaries'!$P66,AL153+'Team &amp; Salaries'!$N66),0)),IF('Team &amp; Salaries'!$O66="Quarterly",IF(AM$6='Team &amp; Salaries'!$M66,MIN('Team &amp; Salaries'!$N66,'Team &amp; Salaries'!$P66),IF(AM$6&gt;'Team &amp; Salaries'!$M66,IFERROR(MIN('Team &amp; Salaries'!$P66,IF(ISNUMBER(AH153),AH153,0)+'Team &amp; Salaries'!$N66),'Team &amp; Salaries'!$N66),0)),IF('Team &amp; Salaries'!$O66="Annually",IF(AM$6='Team &amp; Salaries'!$M66,MIN('Team &amp; Salaries'!$N66,'Team &amp; Salaries'!$P66),IF(AM$6&gt;'Team &amp; Salaries'!$M66,IFERROR(MIN('Team &amp; Salaries'!$P66,#REF!+'Team &amp; Salaries'!$N66),MIN('Team &amp; Salaries'!$N66,'Team &amp; Salaries'!$P66)),0))))))+IF($A153=Projections!$C$87,Revenue!AK$72,0)</f>
        <v>0</v>
      </c>
      <c r="AN153" s="286">
        <f>IF('Team &amp; Salaries'!$O66="Never",IF(AN$6&gt;='Team &amp; Salaries'!$M66,MIN('Team &amp; Salaries'!$N66,'Team &amp; Salaries'!$P66),0),IF('Team &amp; Salaries'!$O66="Monthly",IF(AN$6='Team &amp; Salaries'!$M66,MIN('Team &amp; Salaries'!$N66,'Team &amp; Salaries'!$P66),IF(AN$6&gt;'Team &amp; Salaries'!$M66,MIN('Team &amp; Salaries'!$P66,AM153+'Team &amp; Salaries'!$N66),0)),IF('Team &amp; Salaries'!$O66="Quarterly",IF(AN$6='Team &amp; Salaries'!$M66,MIN('Team &amp; Salaries'!$N66,'Team &amp; Salaries'!$P66),IF(AN$6&gt;'Team &amp; Salaries'!$M66,IFERROR(MIN('Team &amp; Salaries'!$P66,IF(ISNUMBER(AI153),AI153,0)+'Team &amp; Salaries'!$N66),'Team &amp; Salaries'!$N66),0)),IF('Team &amp; Salaries'!$O66="Annually",IF(AN$6='Team &amp; Salaries'!$M66,MIN('Team &amp; Salaries'!$N66,'Team &amp; Salaries'!$P66),IF(AN$6&gt;'Team &amp; Salaries'!$M66,IFERROR(MIN('Team &amp; Salaries'!$P66,#REF!+'Team &amp; Salaries'!$N66),MIN('Team &amp; Salaries'!$N66,'Team &amp; Salaries'!$P66)),0))))))+IF($A153=Projections!$C$87,Revenue!AL$72,0)</f>
        <v>0</v>
      </c>
      <c r="AO153" s="286">
        <f>IF('Team &amp; Salaries'!$O66="Never",IF(AO$6&gt;='Team &amp; Salaries'!$M66,MIN('Team &amp; Salaries'!$N66,'Team &amp; Salaries'!$P66),0),IF('Team &amp; Salaries'!$O66="Monthly",IF(AO$6='Team &amp; Salaries'!$M66,MIN('Team &amp; Salaries'!$N66,'Team &amp; Salaries'!$P66),IF(AO$6&gt;'Team &amp; Salaries'!$M66,MIN('Team &amp; Salaries'!$P66,AN153+'Team &amp; Salaries'!$N66),0)),IF('Team &amp; Salaries'!$O66="Quarterly",IF(AO$6='Team &amp; Salaries'!$M66,MIN('Team &amp; Salaries'!$N66,'Team &amp; Salaries'!$P66),IF(AO$6&gt;'Team &amp; Salaries'!$M66,IFERROR(MIN('Team &amp; Salaries'!$P66,IF(ISNUMBER(AJ153),AJ153,0)+'Team &amp; Salaries'!$N66),'Team &amp; Salaries'!$N66),0)),IF('Team &amp; Salaries'!$O66="Annually",IF(AO$6='Team &amp; Salaries'!$M66,MIN('Team &amp; Salaries'!$N66,'Team &amp; Salaries'!$P66),IF(AO$6&gt;'Team &amp; Salaries'!$M66,IFERROR(MIN('Team &amp; Salaries'!$P66,#REF!+'Team &amp; Salaries'!$N66),MIN('Team &amp; Salaries'!$N66,'Team &amp; Salaries'!$P66)),0))))))+IF($A153=Projections!$C$87,Revenue!AM$72,0)</f>
        <v>0</v>
      </c>
      <c r="AP153" s="286">
        <f>IF('Team &amp; Salaries'!$O66="Never",IF(AP$6&gt;='Team &amp; Salaries'!$M66,MIN('Team &amp; Salaries'!$N66,'Team &amp; Salaries'!$P66),0),IF('Team &amp; Salaries'!$O66="Monthly",IF(AP$6='Team &amp; Salaries'!$M66,MIN('Team &amp; Salaries'!$N66,'Team &amp; Salaries'!$P66),IF(AP$6&gt;'Team &amp; Salaries'!$M66,MIN('Team &amp; Salaries'!$P66,AO153+'Team &amp; Salaries'!$N66),0)),IF('Team &amp; Salaries'!$O66="Quarterly",IF(AP$6='Team &amp; Salaries'!$M66,MIN('Team &amp; Salaries'!$N66,'Team &amp; Salaries'!$P66),IF(AP$6&gt;'Team &amp; Salaries'!$M66,IFERROR(MIN('Team &amp; Salaries'!$P66,IF(ISNUMBER(AK153),AK153,0)+'Team &amp; Salaries'!$N66),'Team &amp; Salaries'!$N66),0)),IF('Team &amp; Salaries'!$O66="Annually",IF(AP$6='Team &amp; Salaries'!$M66,MIN('Team &amp; Salaries'!$N66,'Team &amp; Salaries'!$P66),IF(AP$6&gt;'Team &amp; Salaries'!$M66,IFERROR(MIN('Team &amp; Salaries'!$P66,#REF!+'Team &amp; Salaries'!$N66),MIN('Team &amp; Salaries'!$N66,'Team &amp; Salaries'!$P66)),0))))))+IF($A153=Projections!$C$87,Revenue!AN$72,0)</f>
        <v>0</v>
      </c>
      <c r="AQ153" s="286">
        <f>IF('Team &amp; Salaries'!$O66="Never",IF(AQ$6&gt;='Team &amp; Salaries'!$M66,MIN('Team &amp; Salaries'!$N66,'Team &amp; Salaries'!$P66),0),IF('Team &amp; Salaries'!$O66="Monthly",IF(AQ$6='Team &amp; Salaries'!$M66,MIN('Team &amp; Salaries'!$N66,'Team &amp; Salaries'!$P66),IF(AQ$6&gt;'Team &amp; Salaries'!$M66,MIN('Team &amp; Salaries'!$P66,AP153+'Team &amp; Salaries'!$N66),0)),IF('Team &amp; Salaries'!$O66="Quarterly",IF(AQ$6='Team &amp; Salaries'!$M66,MIN('Team &amp; Salaries'!$N66,'Team &amp; Salaries'!$P66),IF(AQ$6&gt;'Team &amp; Salaries'!$M66,IFERROR(MIN('Team &amp; Salaries'!$P66,IF(ISNUMBER(AL153),AL153,0)+'Team &amp; Salaries'!$N66),'Team &amp; Salaries'!$N66),0)),IF('Team &amp; Salaries'!$O66="Annually",IF(AQ$6='Team &amp; Salaries'!$M66,MIN('Team &amp; Salaries'!$N66,'Team &amp; Salaries'!$P66),IF(AQ$6&gt;'Team &amp; Salaries'!$M66,IFERROR(MIN('Team &amp; Salaries'!$P66,#REF!+'Team &amp; Salaries'!$N66),MIN('Team &amp; Salaries'!$N66,'Team &amp; Salaries'!$P66)),0))))))+IF($A153=Projections!$C$87,Revenue!AO$72,0)</f>
        <v>0</v>
      </c>
      <c r="AR153" s="286">
        <f>IF('Team &amp; Salaries'!$O66="Never",IF(AR$6&gt;='Team &amp; Salaries'!$M66,MIN('Team &amp; Salaries'!$N66,'Team &amp; Salaries'!$P66),0),IF('Team &amp; Salaries'!$O66="Monthly",IF(AR$6='Team &amp; Salaries'!$M66,MIN('Team &amp; Salaries'!$N66,'Team &amp; Salaries'!$P66),IF(AR$6&gt;'Team &amp; Salaries'!$M66,MIN('Team &amp; Salaries'!$P66,AQ153+'Team &amp; Salaries'!$N66),0)),IF('Team &amp; Salaries'!$O66="Quarterly",IF(AR$6='Team &amp; Salaries'!$M66,MIN('Team &amp; Salaries'!$N66,'Team &amp; Salaries'!$P66),IF(AR$6&gt;'Team &amp; Salaries'!$M66,IFERROR(MIN('Team &amp; Salaries'!$P66,IF(ISNUMBER(AM153),AM153,0)+'Team &amp; Salaries'!$N66),'Team &amp; Salaries'!$N66),0)),IF('Team &amp; Salaries'!$O66="Annually",IF(AR$6='Team &amp; Salaries'!$M66,MIN('Team &amp; Salaries'!$N66,'Team &amp; Salaries'!$P66),IF(AR$6&gt;'Team &amp; Salaries'!$M66,IFERROR(MIN('Team &amp; Salaries'!$P66,#REF!+'Team &amp; Salaries'!$N66),MIN('Team &amp; Salaries'!$N66,'Team &amp; Salaries'!$P66)),0))))))+IF($A153=Projections!$C$87,Revenue!AP$72,0)</f>
        <v>0</v>
      </c>
      <c r="AS153" s="286">
        <f>IF('Team &amp; Salaries'!$O66="Never",IF(AS$6&gt;='Team &amp; Salaries'!$M66,MIN('Team &amp; Salaries'!$N66,'Team &amp; Salaries'!$P66),0),IF('Team &amp; Salaries'!$O66="Monthly",IF(AS$6='Team &amp; Salaries'!$M66,MIN('Team &amp; Salaries'!$N66,'Team &amp; Salaries'!$P66),IF(AS$6&gt;'Team &amp; Salaries'!$M66,MIN('Team &amp; Salaries'!$P66,AR153+'Team &amp; Salaries'!$N66),0)),IF('Team &amp; Salaries'!$O66="Quarterly",IF(AS$6='Team &amp; Salaries'!$M66,MIN('Team &amp; Salaries'!$N66,'Team &amp; Salaries'!$P66),IF(AS$6&gt;'Team &amp; Salaries'!$M66,IFERROR(MIN('Team &amp; Salaries'!$P66,IF(ISNUMBER(AN153),AN153,0)+'Team &amp; Salaries'!$N66),'Team &amp; Salaries'!$N66),0)),IF('Team &amp; Salaries'!$O66="Annually",IF(AS$6='Team &amp; Salaries'!$M66,MIN('Team &amp; Salaries'!$N66,'Team &amp; Salaries'!$P66),IF(AS$6&gt;'Team &amp; Salaries'!$M66,IFERROR(MIN('Team &amp; Salaries'!$P66,#REF!+'Team &amp; Salaries'!$N66),MIN('Team &amp; Salaries'!$N66,'Team &amp; Salaries'!$P66)),0))))))+IF($A153=Projections!$C$87,Revenue!AQ$72,0)</f>
        <v>0</v>
      </c>
      <c r="AT153" s="286">
        <f>IF('Team &amp; Salaries'!$O66="Never",IF(AT$6&gt;='Team &amp; Salaries'!$M66,MIN('Team &amp; Salaries'!$N66,'Team &amp; Salaries'!$P66),0),IF('Team &amp; Salaries'!$O66="Monthly",IF(AT$6='Team &amp; Salaries'!$M66,MIN('Team &amp; Salaries'!$N66,'Team &amp; Salaries'!$P66),IF(AT$6&gt;'Team &amp; Salaries'!$M66,MIN('Team &amp; Salaries'!$P66,AS153+'Team &amp; Salaries'!$N66),0)),IF('Team &amp; Salaries'!$O66="Quarterly",IF(AT$6='Team &amp; Salaries'!$M66,MIN('Team &amp; Salaries'!$N66,'Team &amp; Salaries'!$P66),IF(AT$6&gt;'Team &amp; Salaries'!$M66,IFERROR(MIN('Team &amp; Salaries'!$P66,IF(ISNUMBER(AO153),AO153,0)+'Team &amp; Salaries'!$N66),'Team &amp; Salaries'!$N66),0)),IF('Team &amp; Salaries'!$O66="Annually",IF(AT$6='Team &amp; Salaries'!$M66,MIN('Team &amp; Salaries'!$N66,'Team &amp; Salaries'!$P66),IF(AT$6&gt;'Team &amp; Salaries'!$M66,IFERROR(MIN('Team &amp; Salaries'!$P66,#REF!+'Team &amp; Salaries'!$N66),MIN('Team &amp; Salaries'!$N66,'Team &amp; Salaries'!$P66)),0))))))+IF($A153=Projections!$C$87,Revenue!AR$72,0)</f>
        <v>0</v>
      </c>
      <c r="AU153" s="286">
        <f>IF('Team &amp; Salaries'!$O66="Never",IF(AU$6&gt;='Team &amp; Salaries'!$M66,MIN('Team &amp; Salaries'!$N66,'Team &amp; Salaries'!$P66),0),IF('Team &amp; Salaries'!$O66="Monthly",IF(AU$6='Team &amp; Salaries'!$M66,MIN('Team &amp; Salaries'!$N66,'Team &amp; Salaries'!$P66),IF(AU$6&gt;'Team &amp; Salaries'!$M66,MIN('Team &amp; Salaries'!$P66,AT153+'Team &amp; Salaries'!$N66),0)),IF('Team &amp; Salaries'!$O66="Quarterly",IF(AU$6='Team &amp; Salaries'!$M66,MIN('Team &amp; Salaries'!$N66,'Team &amp; Salaries'!$P66),IF(AU$6&gt;'Team &amp; Salaries'!$M66,IFERROR(MIN('Team &amp; Salaries'!$P66,IF(ISNUMBER(AP153),AP153,0)+'Team &amp; Salaries'!$N66),'Team &amp; Salaries'!$N66),0)),IF('Team &amp; Salaries'!$O66="Annually",IF(AU$6='Team &amp; Salaries'!$M66,MIN('Team &amp; Salaries'!$N66,'Team &amp; Salaries'!$P66),IF(AU$6&gt;'Team &amp; Salaries'!$M66,IFERROR(MIN('Team &amp; Salaries'!$P66,#REF!+'Team &amp; Salaries'!$N66),MIN('Team &amp; Salaries'!$N66,'Team &amp; Salaries'!$P66)),0))))))+IF($A153=Projections!$C$87,Revenue!AS$72,0)</f>
        <v>0</v>
      </c>
      <c r="AV153" s="286">
        <f>IF('Team &amp; Salaries'!$O66="Never",IF(AV$6&gt;='Team &amp; Salaries'!$M66,MIN('Team &amp; Salaries'!$N66,'Team &amp; Salaries'!$P66),0),IF('Team &amp; Salaries'!$O66="Monthly",IF(AV$6='Team &amp; Salaries'!$M66,MIN('Team &amp; Salaries'!$N66,'Team &amp; Salaries'!$P66),IF(AV$6&gt;'Team &amp; Salaries'!$M66,MIN('Team &amp; Salaries'!$P66,AU153+'Team &amp; Salaries'!$N66),0)),IF('Team &amp; Salaries'!$O66="Quarterly",IF(AV$6='Team &amp; Salaries'!$M66,MIN('Team &amp; Salaries'!$N66,'Team &amp; Salaries'!$P66),IF(AV$6&gt;'Team &amp; Salaries'!$M66,IFERROR(MIN('Team &amp; Salaries'!$P66,IF(ISNUMBER(AQ153),AQ153,0)+'Team &amp; Salaries'!$N66),'Team &amp; Salaries'!$N66),0)),IF('Team &amp; Salaries'!$O66="Annually",IF(AV$6='Team &amp; Salaries'!$M66,MIN('Team &amp; Salaries'!$N66,'Team &amp; Salaries'!$P66),IF(AV$6&gt;'Team &amp; Salaries'!$M66,IFERROR(MIN('Team &amp; Salaries'!$P66,#REF!+'Team &amp; Salaries'!$N66),MIN('Team &amp; Salaries'!$N66,'Team &amp; Salaries'!$P66)),0))))))+IF($A153=Projections!$C$87,Revenue!AT$72,0)</f>
        <v>0</v>
      </c>
      <c r="AW153" s="286">
        <f>IF('Team &amp; Salaries'!$O66="Never",IF(AW$6&gt;='Team &amp; Salaries'!$M66,MIN('Team &amp; Salaries'!$N66,'Team &amp; Salaries'!$P66),0),IF('Team &amp; Salaries'!$O66="Monthly",IF(AW$6='Team &amp; Salaries'!$M66,MIN('Team &amp; Salaries'!$N66,'Team &amp; Salaries'!$P66),IF(AW$6&gt;'Team &amp; Salaries'!$M66,MIN('Team &amp; Salaries'!$P66,AV153+'Team &amp; Salaries'!$N66),0)),IF('Team &amp; Salaries'!$O66="Quarterly",IF(AW$6='Team &amp; Salaries'!$M66,MIN('Team &amp; Salaries'!$N66,'Team &amp; Salaries'!$P66),IF(AW$6&gt;'Team &amp; Salaries'!$M66,IFERROR(MIN('Team &amp; Salaries'!$P66,IF(ISNUMBER(AR153),AR153,0)+'Team &amp; Salaries'!$N66),'Team &amp; Salaries'!$N66),0)),IF('Team &amp; Salaries'!$O66="Annually",IF(AW$6='Team &amp; Salaries'!$M66,MIN('Team &amp; Salaries'!$N66,'Team &amp; Salaries'!$P66),IF(AW$6&gt;'Team &amp; Salaries'!$M66,IFERROR(MIN('Team &amp; Salaries'!$P66,#REF!+'Team &amp; Salaries'!$N66),MIN('Team &amp; Salaries'!$N66,'Team &amp; Salaries'!$P66)),0))))))+IF($A153=Projections!$C$87,Revenue!AU$72,0)</f>
        <v>0</v>
      </c>
      <c r="AX153" s="286">
        <f>IF('Team &amp; Salaries'!$O66="Never",IF(AX$6&gt;='Team &amp; Salaries'!$M66,MIN('Team &amp; Salaries'!$N66,'Team &amp; Salaries'!$P66),0),IF('Team &amp; Salaries'!$O66="Monthly",IF(AX$6='Team &amp; Salaries'!$M66,MIN('Team &amp; Salaries'!$N66,'Team &amp; Salaries'!$P66),IF(AX$6&gt;'Team &amp; Salaries'!$M66,MIN('Team &amp; Salaries'!$P66,AW153+'Team &amp; Salaries'!$N66),0)),IF('Team &amp; Salaries'!$O66="Quarterly",IF(AX$6='Team &amp; Salaries'!$M66,MIN('Team &amp; Salaries'!$N66,'Team &amp; Salaries'!$P66),IF(AX$6&gt;'Team &amp; Salaries'!$M66,IFERROR(MIN('Team &amp; Salaries'!$P66,IF(ISNUMBER(AS153),AS153,0)+'Team &amp; Salaries'!$N66),'Team &amp; Salaries'!$N66),0)),IF('Team &amp; Salaries'!$O66="Annually",IF(AX$6='Team &amp; Salaries'!$M66,MIN('Team &amp; Salaries'!$N66,'Team &amp; Salaries'!$P66),IF(AX$6&gt;'Team &amp; Salaries'!$M66,IFERROR(MIN('Team &amp; Salaries'!$P66,#REF!+'Team &amp; Salaries'!$N66),MIN('Team &amp; Salaries'!$N66,'Team &amp; Salaries'!$P66)),0))))))+IF($A153=Projections!$C$87,Revenue!AV$72,0)</f>
        <v>0</v>
      </c>
      <c r="AY153" s="286">
        <f>IF('Team &amp; Salaries'!$O66="Never",IF(AY$6&gt;='Team &amp; Salaries'!$M66,MIN('Team &amp; Salaries'!$N66,'Team &amp; Salaries'!$P66),0),IF('Team &amp; Salaries'!$O66="Monthly",IF(AY$6='Team &amp; Salaries'!$M66,MIN('Team &amp; Salaries'!$N66,'Team &amp; Salaries'!$P66),IF(AY$6&gt;'Team &amp; Salaries'!$M66,MIN('Team &amp; Salaries'!$P66,AX153+'Team &amp; Salaries'!$N66),0)),IF('Team &amp; Salaries'!$O66="Quarterly",IF(AY$6='Team &amp; Salaries'!$M66,MIN('Team &amp; Salaries'!$N66,'Team &amp; Salaries'!$P66),IF(AY$6&gt;'Team &amp; Salaries'!$M66,IFERROR(MIN('Team &amp; Salaries'!$P66,IF(ISNUMBER(AT153),AT153,0)+'Team &amp; Salaries'!$N66),'Team &amp; Salaries'!$N66),0)),IF('Team &amp; Salaries'!$O66="Annually",IF(AY$6='Team &amp; Salaries'!$M66,MIN('Team &amp; Salaries'!$N66,'Team &amp; Salaries'!$P66),IF(AY$6&gt;'Team &amp; Salaries'!$M66,IFERROR(MIN('Team &amp; Salaries'!$P66,#REF!+'Team &amp; Salaries'!$N66),MIN('Team &amp; Salaries'!$N66,'Team &amp; Salaries'!$P66)),0))))))+IF($A153=Projections!$C$87,Revenue!AW$72,0)</f>
        <v>0</v>
      </c>
      <c r="AZ153" s="286">
        <f>IF('Team &amp; Salaries'!$O66="Never",IF(AZ$6&gt;='Team &amp; Salaries'!$M66,MIN('Team &amp; Salaries'!$N66,'Team &amp; Salaries'!$P66),0),IF('Team &amp; Salaries'!$O66="Monthly",IF(AZ$6='Team &amp; Salaries'!$M66,MIN('Team &amp; Salaries'!$N66,'Team &amp; Salaries'!$P66),IF(AZ$6&gt;'Team &amp; Salaries'!$M66,MIN('Team &amp; Salaries'!$P66,AY153+'Team &amp; Salaries'!$N66),0)),IF('Team &amp; Salaries'!$O66="Quarterly",IF(AZ$6='Team &amp; Salaries'!$M66,MIN('Team &amp; Salaries'!$N66,'Team &amp; Salaries'!$P66),IF(AZ$6&gt;'Team &amp; Salaries'!$M66,IFERROR(MIN('Team &amp; Salaries'!$P66,IF(ISNUMBER(AU153),AU153,0)+'Team &amp; Salaries'!$N66),'Team &amp; Salaries'!$N66),0)),IF('Team &amp; Salaries'!$O66="Annually",IF(AZ$6='Team &amp; Salaries'!$M66,MIN('Team &amp; Salaries'!$N66,'Team &amp; Salaries'!$P66),IF(AZ$6&gt;'Team &amp; Salaries'!$M66,IFERROR(MIN('Team &amp; Salaries'!$P66,#REF!+'Team &amp; Salaries'!$N66),MIN('Team &amp; Salaries'!$N66,'Team &amp; Salaries'!$P66)),0))))))+IF($A153=Projections!$C$87,Revenue!AX$72,0)</f>
        <v>0</v>
      </c>
      <c r="BA153" s="286">
        <f>IF('Team &amp; Salaries'!$O66="Never",IF(BA$6&gt;='Team &amp; Salaries'!$M66,MIN('Team &amp; Salaries'!$N66,'Team &amp; Salaries'!$P66),0),IF('Team &amp; Salaries'!$O66="Monthly",IF(BA$6='Team &amp; Salaries'!$M66,MIN('Team &amp; Salaries'!$N66,'Team &amp; Salaries'!$P66),IF(BA$6&gt;'Team &amp; Salaries'!$M66,MIN('Team &amp; Salaries'!$P66,AZ153+'Team &amp; Salaries'!$N66),0)),IF('Team &amp; Salaries'!$O66="Quarterly",IF(BA$6='Team &amp; Salaries'!$M66,MIN('Team &amp; Salaries'!$N66,'Team &amp; Salaries'!$P66),IF(BA$6&gt;'Team &amp; Salaries'!$M66,IFERROR(MIN('Team &amp; Salaries'!$P66,IF(ISNUMBER(AV153),AV153,0)+'Team &amp; Salaries'!$N66),'Team &amp; Salaries'!$N66),0)),IF('Team &amp; Salaries'!$O66="Annually",IF(BA$6='Team &amp; Salaries'!$M66,MIN('Team &amp; Salaries'!$N66,'Team &amp; Salaries'!$P66),IF(BA$6&gt;'Team &amp; Salaries'!$M66,IFERROR(MIN('Team &amp; Salaries'!$P66,#REF!+'Team &amp; Salaries'!$N66),MIN('Team &amp; Salaries'!$N66,'Team &amp; Salaries'!$P66)),0))))))+IF($A153=Projections!$C$87,Revenue!AY$72,0)</f>
        <v>0</v>
      </c>
      <c r="BB153" s="286">
        <f>IF('Team &amp; Salaries'!$O66="Never",IF(BB$6&gt;='Team &amp; Salaries'!$M66,MIN('Team &amp; Salaries'!$N66,'Team &amp; Salaries'!$P66),0),IF('Team &amp; Salaries'!$O66="Monthly",IF(BB$6='Team &amp; Salaries'!$M66,MIN('Team &amp; Salaries'!$N66,'Team &amp; Salaries'!$P66),IF(BB$6&gt;'Team &amp; Salaries'!$M66,MIN('Team &amp; Salaries'!$P66,BA153+'Team &amp; Salaries'!$N66),0)),IF('Team &amp; Salaries'!$O66="Quarterly",IF(BB$6='Team &amp; Salaries'!$M66,MIN('Team &amp; Salaries'!$N66,'Team &amp; Salaries'!$P66),IF(BB$6&gt;'Team &amp; Salaries'!$M66,IFERROR(MIN('Team &amp; Salaries'!$P66,IF(ISNUMBER(AW153),AW153,0)+'Team &amp; Salaries'!$N66),'Team &amp; Salaries'!$N66),0)),IF('Team &amp; Salaries'!$O66="Annually",IF(BB$6='Team &amp; Salaries'!$M66,MIN('Team &amp; Salaries'!$N66,'Team &amp; Salaries'!$P66),IF(BB$6&gt;'Team &amp; Salaries'!$M66,IFERROR(MIN('Team &amp; Salaries'!$P66,#REF!+'Team &amp; Salaries'!$N66),MIN('Team &amp; Salaries'!$N66,'Team &amp; Salaries'!$P66)),0))))))+IF($A153=Projections!$C$87,Revenue!AZ$72,0)</f>
        <v>0</v>
      </c>
      <c r="BC153" s="286">
        <f>IF('Team &amp; Salaries'!$O66="Never",IF(BC$6&gt;='Team &amp; Salaries'!$M66,MIN('Team &amp; Salaries'!$N66,'Team &amp; Salaries'!$P66),0),IF('Team &amp; Salaries'!$O66="Monthly",IF(BC$6='Team &amp; Salaries'!$M66,MIN('Team &amp; Salaries'!$N66,'Team &amp; Salaries'!$P66),IF(BC$6&gt;'Team &amp; Salaries'!$M66,MIN('Team &amp; Salaries'!$P66,BB153+'Team &amp; Salaries'!$N66),0)),IF('Team &amp; Salaries'!$O66="Quarterly",IF(BC$6='Team &amp; Salaries'!$M66,MIN('Team &amp; Salaries'!$N66,'Team &amp; Salaries'!$P66),IF(BC$6&gt;'Team &amp; Salaries'!$M66,IFERROR(MIN('Team &amp; Salaries'!$P66,IF(ISNUMBER(AX153),AX153,0)+'Team &amp; Salaries'!$N66),'Team &amp; Salaries'!$N66),0)),IF('Team &amp; Salaries'!$O66="Annually",IF(BC$6='Team &amp; Salaries'!$M66,MIN('Team &amp; Salaries'!$N66,'Team &amp; Salaries'!$P66),IF(BC$6&gt;'Team &amp; Salaries'!$M66,IFERROR(MIN('Team &amp; Salaries'!$P66,#REF!+'Team &amp; Salaries'!$N66),MIN('Team &amp; Salaries'!$N66,'Team &amp; Salaries'!$P66)),0))))))+IF($A153=Projections!$C$87,Revenue!BA$72,0)</f>
        <v>0</v>
      </c>
      <c r="BD153" s="286">
        <f>IF('Team &amp; Salaries'!$O66="Never",IF(BD$6&gt;='Team &amp; Salaries'!$M66,MIN('Team &amp; Salaries'!$N66,'Team &amp; Salaries'!$P66),0),IF('Team &amp; Salaries'!$O66="Monthly",IF(BD$6='Team &amp; Salaries'!$M66,MIN('Team &amp; Salaries'!$N66,'Team &amp; Salaries'!$P66),IF(BD$6&gt;'Team &amp; Salaries'!$M66,MIN('Team &amp; Salaries'!$P66,BC153+'Team &amp; Salaries'!$N66),0)),IF('Team &amp; Salaries'!$O66="Quarterly",IF(BD$6='Team &amp; Salaries'!$M66,MIN('Team &amp; Salaries'!$N66,'Team &amp; Salaries'!$P66),IF(BD$6&gt;'Team &amp; Salaries'!$M66,IFERROR(MIN('Team &amp; Salaries'!$P66,IF(ISNUMBER(AY153),AY153,0)+'Team &amp; Salaries'!$N66),'Team &amp; Salaries'!$N66),0)),IF('Team &amp; Salaries'!$O66="Annually",IF(BD$6='Team &amp; Salaries'!$M66,MIN('Team &amp; Salaries'!$N66,'Team &amp; Salaries'!$P66),IF(BD$6&gt;'Team &amp; Salaries'!$M66,IFERROR(MIN('Team &amp; Salaries'!$P66,#REF!+'Team &amp; Salaries'!$N66),MIN('Team &amp; Salaries'!$N66,'Team &amp; Salaries'!$P66)),0))))))+IF($A153=Projections!$C$87,Revenue!BB$72,0)</f>
        <v>0</v>
      </c>
      <c r="BE153" s="286">
        <f>IF('Team &amp; Salaries'!$O66="Never",IF(BE$6&gt;='Team &amp; Salaries'!$M66,MIN('Team &amp; Salaries'!$N66,'Team &amp; Salaries'!$P66),0),IF('Team &amp; Salaries'!$O66="Monthly",IF(BE$6='Team &amp; Salaries'!$M66,MIN('Team &amp; Salaries'!$N66,'Team &amp; Salaries'!$P66),IF(BE$6&gt;'Team &amp; Salaries'!$M66,MIN('Team &amp; Salaries'!$P66,BD153+'Team &amp; Salaries'!$N66),0)),IF('Team &amp; Salaries'!$O66="Quarterly",IF(BE$6='Team &amp; Salaries'!$M66,MIN('Team &amp; Salaries'!$N66,'Team &amp; Salaries'!$P66),IF(BE$6&gt;'Team &amp; Salaries'!$M66,IFERROR(MIN('Team &amp; Salaries'!$P66,IF(ISNUMBER(AZ153),AZ153,0)+'Team &amp; Salaries'!$N66),'Team &amp; Salaries'!$N66),0)),IF('Team &amp; Salaries'!$O66="Annually",IF(BE$6='Team &amp; Salaries'!$M66,MIN('Team &amp; Salaries'!$N66,'Team &amp; Salaries'!$P66),IF(BE$6&gt;'Team &amp; Salaries'!$M66,IFERROR(MIN('Team &amp; Salaries'!$P66,#REF!+'Team &amp; Salaries'!$N66),MIN('Team &amp; Salaries'!$N66,'Team &amp; Salaries'!$P66)),0))))))+IF($A153=Projections!$C$87,Revenue!BC$72,0)</f>
        <v>0</v>
      </c>
      <c r="BF153" s="286">
        <f>IF('Team &amp; Salaries'!$O66="Never",IF(BF$6&gt;='Team &amp; Salaries'!$M66,MIN('Team &amp; Salaries'!$N66,'Team &amp; Salaries'!$P66),0),IF('Team &amp; Salaries'!$O66="Monthly",IF(BF$6='Team &amp; Salaries'!$M66,MIN('Team &amp; Salaries'!$N66,'Team &amp; Salaries'!$P66),IF(BF$6&gt;'Team &amp; Salaries'!$M66,MIN('Team &amp; Salaries'!$P66,BE153+'Team &amp; Salaries'!$N66),0)),IF('Team &amp; Salaries'!$O66="Quarterly",IF(BF$6='Team &amp; Salaries'!$M66,MIN('Team &amp; Salaries'!$N66,'Team &amp; Salaries'!$P66),IF(BF$6&gt;'Team &amp; Salaries'!$M66,IFERROR(MIN('Team &amp; Salaries'!$P66,IF(ISNUMBER(BA153),BA153,0)+'Team &amp; Salaries'!$N66),'Team &amp; Salaries'!$N66),0)),IF('Team &amp; Salaries'!$O66="Annually",IF(BF$6='Team &amp; Salaries'!$M66,MIN('Team &amp; Salaries'!$N66,'Team &amp; Salaries'!$P66),IF(BF$6&gt;'Team &amp; Salaries'!$M66,IFERROR(MIN('Team &amp; Salaries'!$P66,#REF!+'Team &amp; Salaries'!$N66),MIN('Team &amp; Salaries'!$N66,'Team &amp; Salaries'!$P66)),0))))))+IF($A153=Projections!$C$87,Revenue!BD$72,0)</f>
        <v>0</v>
      </c>
      <c r="BG153" s="286">
        <f>IF('Team &amp; Salaries'!$O66="Never",IF(BG$6&gt;='Team &amp; Salaries'!$M66,MIN('Team &amp; Salaries'!$N66,'Team &amp; Salaries'!$P66),0),IF('Team &amp; Salaries'!$O66="Monthly",IF(BG$6='Team &amp; Salaries'!$M66,MIN('Team &amp; Salaries'!$N66,'Team &amp; Salaries'!$P66),IF(BG$6&gt;'Team &amp; Salaries'!$M66,MIN('Team &amp; Salaries'!$P66,BF153+'Team &amp; Salaries'!$N66),0)),IF('Team &amp; Salaries'!$O66="Quarterly",IF(BG$6='Team &amp; Salaries'!$M66,MIN('Team &amp; Salaries'!$N66,'Team &amp; Salaries'!$P66),IF(BG$6&gt;'Team &amp; Salaries'!$M66,IFERROR(MIN('Team &amp; Salaries'!$P66,IF(ISNUMBER(BB153),BB153,0)+'Team &amp; Salaries'!$N66),'Team &amp; Salaries'!$N66),0)),IF('Team &amp; Salaries'!$O66="Annually",IF(BG$6='Team &amp; Salaries'!$M66,MIN('Team &amp; Salaries'!$N66,'Team &amp; Salaries'!$P66),IF(BG$6&gt;'Team &amp; Salaries'!$M66,IFERROR(MIN('Team &amp; Salaries'!$P66,#REF!+'Team &amp; Salaries'!$N66),MIN('Team &amp; Salaries'!$N66,'Team &amp; Salaries'!$P66)),0))))))+IF($A153=Projections!$C$87,Revenue!BE$72,0)</f>
        <v>0</v>
      </c>
      <c r="BH153" s="286">
        <f>IF('Team &amp; Salaries'!$O66="Never",IF(BH$6&gt;='Team &amp; Salaries'!$M66,MIN('Team &amp; Salaries'!$N66,'Team &amp; Salaries'!$P66),0),IF('Team &amp; Salaries'!$O66="Monthly",IF(BH$6='Team &amp; Salaries'!$M66,MIN('Team &amp; Salaries'!$N66,'Team &amp; Salaries'!$P66),IF(BH$6&gt;'Team &amp; Salaries'!$M66,MIN('Team &amp; Salaries'!$P66,BG153+'Team &amp; Salaries'!$N66),0)),IF('Team &amp; Salaries'!$O66="Quarterly",IF(BH$6='Team &amp; Salaries'!$M66,MIN('Team &amp; Salaries'!$N66,'Team &amp; Salaries'!$P66),IF(BH$6&gt;'Team &amp; Salaries'!$M66,IFERROR(MIN('Team &amp; Salaries'!$P66,IF(ISNUMBER(BC153),BC153,0)+'Team &amp; Salaries'!$N66),'Team &amp; Salaries'!$N66),0)),IF('Team &amp; Salaries'!$O66="Annually",IF(BH$6='Team &amp; Salaries'!$M66,MIN('Team &amp; Salaries'!$N66,'Team &amp; Salaries'!$P66),IF(BH$6&gt;'Team &amp; Salaries'!$M66,IFERROR(MIN('Team &amp; Salaries'!$P66,#REF!+'Team &amp; Salaries'!$N66),MIN('Team &amp; Salaries'!$N66,'Team &amp; Salaries'!$P66)),0))))))+IF($A153=Projections!$C$87,Revenue!BF$72,0)</f>
        <v>0</v>
      </c>
      <c r="BI153" s="286">
        <f>IF('Team &amp; Salaries'!$O66="Never",IF(BI$6&gt;='Team &amp; Salaries'!$M66,MIN('Team &amp; Salaries'!$N66,'Team &amp; Salaries'!$P66),0),IF('Team &amp; Salaries'!$O66="Monthly",IF(BI$6='Team &amp; Salaries'!$M66,MIN('Team &amp; Salaries'!$N66,'Team &amp; Salaries'!$P66),IF(BI$6&gt;'Team &amp; Salaries'!$M66,MIN('Team &amp; Salaries'!$P66,BH153+'Team &amp; Salaries'!$N66),0)),IF('Team &amp; Salaries'!$O66="Quarterly",IF(BI$6='Team &amp; Salaries'!$M66,MIN('Team &amp; Salaries'!$N66,'Team &amp; Salaries'!$P66),IF(BI$6&gt;'Team &amp; Salaries'!$M66,IFERROR(MIN('Team &amp; Salaries'!$P66,IF(ISNUMBER(BD153),BD153,0)+'Team &amp; Salaries'!$N66),'Team &amp; Salaries'!$N66),0)),IF('Team &amp; Salaries'!$O66="Annually",IF(BI$6='Team &amp; Salaries'!$M66,MIN('Team &amp; Salaries'!$N66,'Team &amp; Salaries'!$P66),IF(BI$6&gt;'Team &amp; Salaries'!$M66,IFERROR(MIN('Team &amp; Salaries'!$P66,#REF!+'Team &amp; Salaries'!$N66),MIN('Team &amp; Salaries'!$N66,'Team &amp; Salaries'!$P66)),0))))))+IF($A153=Projections!$C$87,Revenue!BG$72,0)</f>
        <v>0</v>
      </c>
      <c r="BJ153" s="286">
        <f>IF('Team &amp; Salaries'!$O66="Never",IF(BJ$6&gt;='Team &amp; Salaries'!$M66,MIN('Team &amp; Salaries'!$N66,'Team &amp; Salaries'!$P66),0),IF('Team &amp; Salaries'!$O66="Monthly",IF(BJ$6='Team &amp; Salaries'!$M66,MIN('Team &amp; Salaries'!$N66,'Team &amp; Salaries'!$P66),IF(BJ$6&gt;'Team &amp; Salaries'!$M66,MIN('Team &amp; Salaries'!$P66,BI153+'Team &amp; Salaries'!$N66),0)),IF('Team &amp; Salaries'!$O66="Quarterly",IF(BJ$6='Team &amp; Salaries'!$M66,MIN('Team &amp; Salaries'!$N66,'Team &amp; Salaries'!$P66),IF(BJ$6&gt;'Team &amp; Salaries'!$M66,IFERROR(MIN('Team &amp; Salaries'!$P66,IF(ISNUMBER(BE153),BE153,0)+'Team &amp; Salaries'!$N66),'Team &amp; Salaries'!$N66),0)),IF('Team &amp; Salaries'!$O66="Annually",IF(BJ$6='Team &amp; Salaries'!$M66,MIN('Team &amp; Salaries'!$N66,'Team &amp; Salaries'!$P66),IF(BJ$6&gt;'Team &amp; Salaries'!$M66,IFERROR(MIN('Team &amp; Salaries'!$P66,#REF!+'Team &amp; Salaries'!$N66),MIN('Team &amp; Salaries'!$N66,'Team &amp; Salaries'!$P66)),0))))))+IF($A153=Projections!$C$87,Revenue!BH$72,0)</f>
        <v>0</v>
      </c>
      <c r="BK153" s="286">
        <f>IF('Team &amp; Salaries'!$O66="Never",IF(BK$6&gt;='Team &amp; Salaries'!$M66,MIN('Team &amp; Salaries'!$N66,'Team &amp; Salaries'!$P66),0),IF('Team &amp; Salaries'!$O66="Monthly",IF(BK$6='Team &amp; Salaries'!$M66,MIN('Team &amp; Salaries'!$N66,'Team &amp; Salaries'!$P66),IF(BK$6&gt;'Team &amp; Salaries'!$M66,MIN('Team &amp; Salaries'!$P66,BJ153+'Team &amp; Salaries'!$N66),0)),IF('Team &amp; Salaries'!$O66="Quarterly",IF(BK$6='Team &amp; Salaries'!$M66,MIN('Team &amp; Salaries'!$N66,'Team &amp; Salaries'!$P66),IF(BK$6&gt;'Team &amp; Salaries'!$M66,IFERROR(MIN('Team &amp; Salaries'!$P66,IF(ISNUMBER(BF153),BF153,0)+'Team &amp; Salaries'!$N66),'Team &amp; Salaries'!$N66),0)),IF('Team &amp; Salaries'!$O66="Annually",IF(BK$6='Team &amp; Salaries'!$M66,MIN('Team &amp; Salaries'!$N66,'Team &amp; Salaries'!$P66),IF(BK$6&gt;'Team &amp; Salaries'!$M66,IFERROR(MIN('Team &amp; Salaries'!$P66,#REF!+'Team &amp; Salaries'!$N66),MIN('Team &amp; Salaries'!$N66,'Team &amp; Salaries'!$P66)),0))))))+IF($A153=Projections!$C$87,Revenue!BI$72,0)</f>
        <v>0</v>
      </c>
      <c r="BL153" s="286">
        <f>IF('Team &amp; Salaries'!$O66="Never",IF(BL$6&gt;='Team &amp; Salaries'!$M66,MIN('Team &amp; Salaries'!$N66,'Team &amp; Salaries'!$P66),0),IF('Team &amp; Salaries'!$O66="Monthly",IF(BL$6='Team &amp; Salaries'!$M66,MIN('Team &amp; Salaries'!$N66,'Team &amp; Salaries'!$P66),IF(BL$6&gt;'Team &amp; Salaries'!$M66,MIN('Team &amp; Salaries'!$P66,BK153+'Team &amp; Salaries'!$N66),0)),IF('Team &amp; Salaries'!$O66="Quarterly",IF(BL$6='Team &amp; Salaries'!$M66,MIN('Team &amp; Salaries'!$N66,'Team &amp; Salaries'!$P66),IF(BL$6&gt;'Team &amp; Salaries'!$M66,IFERROR(MIN('Team &amp; Salaries'!$P66,IF(ISNUMBER(BG153),BG153,0)+'Team &amp; Salaries'!$N66),'Team &amp; Salaries'!$N66),0)),IF('Team &amp; Salaries'!$O66="Annually",IF(BL$6='Team &amp; Salaries'!$M66,MIN('Team &amp; Salaries'!$N66,'Team &amp; Salaries'!$P66),IF(BL$6&gt;'Team &amp; Salaries'!$M66,IFERROR(MIN('Team &amp; Salaries'!$P66,#REF!+'Team &amp; Salaries'!$N66),MIN('Team &amp; Salaries'!$N66,'Team &amp; Salaries'!$P66)),0))))))+IF($A153=Projections!$C$87,Revenue!BJ$72,0)</f>
        <v>0</v>
      </c>
      <c r="BM153" s="286">
        <f>IF('Team &amp; Salaries'!$O66="Never",IF(BM$6&gt;='Team &amp; Salaries'!$M66,MIN('Team &amp; Salaries'!$N66,'Team &amp; Salaries'!$P66),0),IF('Team &amp; Salaries'!$O66="Monthly",IF(BM$6='Team &amp; Salaries'!$M66,MIN('Team &amp; Salaries'!$N66,'Team &amp; Salaries'!$P66),IF(BM$6&gt;'Team &amp; Salaries'!$M66,MIN('Team &amp; Salaries'!$P66,BL153+'Team &amp; Salaries'!$N66),0)),IF('Team &amp; Salaries'!$O66="Quarterly",IF(BM$6='Team &amp; Salaries'!$M66,MIN('Team &amp; Salaries'!$N66,'Team &amp; Salaries'!$P66),IF(BM$6&gt;'Team &amp; Salaries'!$M66,IFERROR(MIN('Team &amp; Salaries'!$P66,IF(ISNUMBER(BH153),BH153,0)+'Team &amp; Salaries'!$N66),'Team &amp; Salaries'!$N66),0)),IF('Team &amp; Salaries'!$O66="Annually",IF(BM$6='Team &amp; Salaries'!$M66,MIN('Team &amp; Salaries'!$N66,'Team &amp; Salaries'!$P66),IF(BM$6&gt;'Team &amp; Salaries'!$M66,IFERROR(MIN('Team &amp; Salaries'!$P66,#REF!+'Team &amp; Salaries'!$N66),MIN('Team &amp; Salaries'!$N66,'Team &amp; Salaries'!$P66)),0))))))+IF($A153=Projections!$C$87,Revenue!BK$72,0)</f>
        <v>0</v>
      </c>
      <c r="BN153" s="286">
        <f>IF('Team &amp; Salaries'!$O66="Never",IF(BN$6&gt;='Team &amp; Salaries'!$M66,MIN('Team &amp; Salaries'!$N66,'Team &amp; Salaries'!$P66),0),IF('Team &amp; Salaries'!$O66="Monthly",IF(BN$6='Team &amp; Salaries'!$M66,MIN('Team &amp; Salaries'!$N66,'Team &amp; Salaries'!$P66),IF(BN$6&gt;'Team &amp; Salaries'!$M66,MIN('Team &amp; Salaries'!$P66,BM153+'Team &amp; Salaries'!$N66),0)),IF('Team &amp; Salaries'!$O66="Quarterly",IF(BN$6='Team &amp; Salaries'!$M66,MIN('Team &amp; Salaries'!$N66,'Team &amp; Salaries'!$P66),IF(BN$6&gt;'Team &amp; Salaries'!$M66,IFERROR(MIN('Team &amp; Salaries'!$P66,IF(ISNUMBER(BI153),BI153,0)+'Team &amp; Salaries'!$N66),'Team &amp; Salaries'!$N66),0)),IF('Team &amp; Salaries'!$O66="Annually",IF(BN$6='Team &amp; Salaries'!$M66,MIN('Team &amp; Salaries'!$N66,'Team &amp; Salaries'!$P66),IF(BN$6&gt;'Team &amp; Salaries'!$M66,IFERROR(MIN('Team &amp; Salaries'!$P66,#REF!+'Team &amp; Salaries'!$N66),MIN('Team &amp; Salaries'!$N66,'Team &amp; Salaries'!$P66)),0))))))+IF($A153=Projections!$C$87,Revenue!BL$72,0)</f>
        <v>0</v>
      </c>
      <c r="BO153" s="286">
        <f>IF('Team &amp; Salaries'!$O66="Never",IF(BO$6&gt;='Team &amp; Salaries'!$M66,MIN('Team &amp; Salaries'!$N66,'Team &amp; Salaries'!$P66),0),IF('Team &amp; Salaries'!$O66="Monthly",IF(BO$6='Team &amp; Salaries'!$M66,MIN('Team &amp; Salaries'!$N66,'Team &amp; Salaries'!$P66),IF(BO$6&gt;'Team &amp; Salaries'!$M66,MIN('Team &amp; Salaries'!$P66,BN153+'Team &amp; Salaries'!$N66),0)),IF('Team &amp; Salaries'!$O66="Quarterly",IF(BO$6='Team &amp; Salaries'!$M66,MIN('Team &amp; Salaries'!$N66,'Team &amp; Salaries'!$P66),IF(BO$6&gt;'Team &amp; Salaries'!$M66,IFERROR(MIN('Team &amp; Salaries'!$P66,IF(ISNUMBER(BJ153),BJ153,0)+'Team &amp; Salaries'!$N66),'Team &amp; Salaries'!$N66),0)),IF('Team &amp; Salaries'!$O66="Annually",IF(BO$6='Team &amp; Salaries'!$M66,MIN('Team &amp; Salaries'!$N66,'Team &amp; Salaries'!$P66),IF(BO$6&gt;'Team &amp; Salaries'!$M66,IFERROR(MIN('Team &amp; Salaries'!$P66,#REF!+'Team &amp; Salaries'!$N66),MIN('Team &amp; Salaries'!$N66,'Team &amp; Salaries'!$P66)),0))))))+IF($A153=Projections!$C$87,Revenue!BM$72,0)</f>
        <v>0</v>
      </c>
      <c r="BP153" s="286">
        <f>IF('Team &amp; Salaries'!$O66="Never",IF(BP$6&gt;='Team &amp; Salaries'!$M66,MIN('Team &amp; Salaries'!$N66,'Team &amp; Salaries'!$P66),0),IF('Team &amp; Salaries'!$O66="Monthly",IF(BP$6='Team &amp; Salaries'!$M66,MIN('Team &amp; Salaries'!$N66,'Team &amp; Salaries'!$P66),IF(BP$6&gt;'Team &amp; Salaries'!$M66,MIN('Team &amp; Salaries'!$P66,BO153+'Team &amp; Salaries'!$N66),0)),IF('Team &amp; Salaries'!$O66="Quarterly",IF(BP$6='Team &amp; Salaries'!$M66,MIN('Team &amp; Salaries'!$N66,'Team &amp; Salaries'!$P66),IF(BP$6&gt;'Team &amp; Salaries'!$M66,IFERROR(MIN('Team &amp; Salaries'!$P66,IF(ISNUMBER(BK153),BK153,0)+'Team &amp; Salaries'!$N66),'Team &amp; Salaries'!$N66),0)),IF('Team &amp; Salaries'!$O66="Annually",IF(BP$6='Team &amp; Salaries'!$M66,MIN('Team &amp; Salaries'!$N66,'Team &amp; Salaries'!$P66),IF(BP$6&gt;'Team &amp; Salaries'!$M66,IFERROR(MIN('Team &amp; Salaries'!$P66,#REF!+'Team &amp; Salaries'!$N66),MIN('Team &amp; Salaries'!$N66,'Team &amp; Salaries'!$P66)),0))))))+IF($A153=Projections!$C$87,Revenue!BN$72,0)</f>
        <v>0</v>
      </c>
      <c r="BQ153" s="286">
        <f>IF('Team &amp; Salaries'!$O66="Never",IF(BQ$6&gt;='Team &amp; Salaries'!$M66,MIN('Team &amp; Salaries'!$N66,'Team &amp; Salaries'!$P66),0),IF('Team &amp; Salaries'!$O66="Monthly",IF(BQ$6='Team &amp; Salaries'!$M66,MIN('Team &amp; Salaries'!$N66,'Team &amp; Salaries'!$P66),IF(BQ$6&gt;'Team &amp; Salaries'!$M66,MIN('Team &amp; Salaries'!$P66,BP153+'Team &amp; Salaries'!$N66),0)),IF('Team &amp; Salaries'!$O66="Quarterly",IF(BQ$6='Team &amp; Salaries'!$M66,MIN('Team &amp; Salaries'!$N66,'Team &amp; Salaries'!$P66),IF(BQ$6&gt;'Team &amp; Salaries'!$M66,IFERROR(MIN('Team &amp; Salaries'!$P66,IF(ISNUMBER(BL153),BL153,0)+'Team &amp; Salaries'!$N66),'Team &amp; Salaries'!$N66),0)),IF('Team &amp; Salaries'!$O66="Annually",IF(BQ$6='Team &amp; Salaries'!$M66,MIN('Team &amp; Salaries'!$N66,'Team &amp; Salaries'!$P66),IF(BQ$6&gt;'Team &amp; Salaries'!$M66,IFERROR(MIN('Team &amp; Salaries'!$P66,#REF!+'Team &amp; Salaries'!$N66),MIN('Team &amp; Salaries'!$N66,'Team &amp; Salaries'!$P66)),0))))))+IF($A153=Projections!$C$87,Revenue!BO$72,0)</f>
        <v>0</v>
      </c>
      <c r="BR153" s="286">
        <f>IF('Team &amp; Salaries'!$O66="Never",IF(BR$6&gt;='Team &amp; Salaries'!$M66,MIN('Team &amp; Salaries'!$N66,'Team &amp; Salaries'!$P66),0),IF('Team &amp; Salaries'!$O66="Monthly",IF(BR$6='Team &amp; Salaries'!$M66,MIN('Team &amp; Salaries'!$N66,'Team &amp; Salaries'!$P66),IF(BR$6&gt;'Team &amp; Salaries'!$M66,MIN('Team &amp; Salaries'!$P66,BQ153+'Team &amp; Salaries'!$N66),0)),IF('Team &amp; Salaries'!$O66="Quarterly",IF(BR$6='Team &amp; Salaries'!$M66,MIN('Team &amp; Salaries'!$N66,'Team &amp; Salaries'!$P66),IF(BR$6&gt;'Team &amp; Salaries'!$M66,IFERROR(MIN('Team &amp; Salaries'!$P66,IF(ISNUMBER(BM153),BM153,0)+'Team &amp; Salaries'!$N66),'Team &amp; Salaries'!$N66),0)),IF('Team &amp; Salaries'!$O66="Annually",IF(BR$6='Team &amp; Salaries'!$M66,MIN('Team &amp; Salaries'!$N66,'Team &amp; Salaries'!$P66),IF(BR$6&gt;'Team &amp; Salaries'!$M66,IFERROR(MIN('Team &amp; Salaries'!$P66,#REF!+'Team &amp; Salaries'!$N66),MIN('Team &amp; Salaries'!$N66,'Team &amp; Salaries'!$P66)),0))))))+IF($A153=Projections!$C$87,Revenue!BP$72,0)</f>
        <v>0</v>
      </c>
      <c r="BS153" s="286">
        <f>IF('Team &amp; Salaries'!$O66="Never",IF(BS$6&gt;='Team &amp; Salaries'!$M66,MIN('Team &amp; Salaries'!$N66,'Team &amp; Salaries'!$P66),0),IF('Team &amp; Salaries'!$O66="Monthly",IF(BS$6='Team &amp; Salaries'!$M66,MIN('Team &amp; Salaries'!$N66,'Team &amp; Salaries'!$P66),IF(BS$6&gt;'Team &amp; Salaries'!$M66,MIN('Team &amp; Salaries'!$P66,BR153+'Team &amp; Salaries'!$N66),0)),IF('Team &amp; Salaries'!$O66="Quarterly",IF(BS$6='Team &amp; Salaries'!$M66,MIN('Team &amp; Salaries'!$N66,'Team &amp; Salaries'!$P66),IF(BS$6&gt;'Team &amp; Salaries'!$M66,IFERROR(MIN('Team &amp; Salaries'!$P66,IF(ISNUMBER(BN153),BN153,0)+'Team &amp; Salaries'!$N66),'Team &amp; Salaries'!$N66),0)),IF('Team &amp; Salaries'!$O66="Annually",IF(BS$6='Team &amp; Salaries'!$M66,MIN('Team &amp; Salaries'!$N66,'Team &amp; Salaries'!$P66),IF(BS$6&gt;'Team &amp; Salaries'!$M66,IFERROR(MIN('Team &amp; Salaries'!$P66,#REF!+'Team &amp; Salaries'!$N66),MIN('Team &amp; Salaries'!$N66,'Team &amp; Salaries'!$P66)),0))))))+IF($A153=Projections!$C$87,Revenue!BQ$72,0)</f>
        <v>0</v>
      </c>
      <c r="BT153" s="286">
        <f>IF('Team &amp; Salaries'!$O66="Never",IF(BT$6&gt;='Team &amp; Salaries'!$M66,MIN('Team &amp; Salaries'!$N66,'Team &amp; Salaries'!$P66),0),IF('Team &amp; Salaries'!$O66="Monthly",IF(BT$6='Team &amp; Salaries'!$M66,MIN('Team &amp; Salaries'!$N66,'Team &amp; Salaries'!$P66),IF(BT$6&gt;'Team &amp; Salaries'!$M66,MIN('Team &amp; Salaries'!$P66,BS153+'Team &amp; Salaries'!$N66),0)),IF('Team &amp; Salaries'!$O66="Quarterly",IF(BT$6='Team &amp; Salaries'!$M66,MIN('Team &amp; Salaries'!$N66,'Team &amp; Salaries'!$P66),IF(BT$6&gt;'Team &amp; Salaries'!$M66,IFERROR(MIN('Team &amp; Salaries'!$P66,IF(ISNUMBER(BO153),BO153,0)+'Team &amp; Salaries'!$N66),'Team &amp; Salaries'!$N66),0)),IF('Team &amp; Salaries'!$O66="Annually",IF(BT$6='Team &amp; Salaries'!$M66,MIN('Team &amp; Salaries'!$N66,'Team &amp; Salaries'!$P66),IF(BT$6&gt;'Team &amp; Salaries'!$M66,IFERROR(MIN('Team &amp; Salaries'!$P66,#REF!+'Team &amp; Salaries'!$N66),MIN('Team &amp; Salaries'!$N66,'Team &amp; Salaries'!$P66)),0))))))+IF($A153=Projections!$C$87,Revenue!BR$72,0)</f>
        <v>0</v>
      </c>
      <c r="BU153" s="286">
        <f>IF('Team &amp; Salaries'!$O66="Never",IF(BU$6&gt;='Team &amp; Salaries'!$M66,MIN('Team &amp; Salaries'!$N66,'Team &amp; Salaries'!$P66),0),IF('Team &amp; Salaries'!$O66="Monthly",IF(BU$6='Team &amp; Salaries'!$M66,MIN('Team &amp; Salaries'!$N66,'Team &amp; Salaries'!$P66),IF(BU$6&gt;'Team &amp; Salaries'!$M66,MIN('Team &amp; Salaries'!$P66,BT153+'Team &amp; Salaries'!$N66),0)),IF('Team &amp; Salaries'!$O66="Quarterly",IF(BU$6='Team &amp; Salaries'!$M66,MIN('Team &amp; Salaries'!$N66,'Team &amp; Salaries'!$P66),IF(BU$6&gt;'Team &amp; Salaries'!$M66,IFERROR(MIN('Team &amp; Salaries'!$P66,IF(ISNUMBER(BP153),BP153,0)+'Team &amp; Salaries'!$N66),'Team &amp; Salaries'!$N66),0)),IF('Team &amp; Salaries'!$O66="Annually",IF(BU$6='Team &amp; Salaries'!$M66,MIN('Team &amp; Salaries'!$N66,'Team &amp; Salaries'!$P66),IF(BU$6&gt;'Team &amp; Salaries'!$M66,IFERROR(MIN('Team &amp; Salaries'!$P66,#REF!+'Team &amp; Salaries'!$N66),MIN('Team &amp; Salaries'!$N66,'Team &amp; Salaries'!$P66)),0))))))+IF($A153=Projections!$C$87,Revenue!BS$72,0)</f>
        <v>0</v>
      </c>
      <c r="BV153" s="286">
        <f>IF('Team &amp; Salaries'!$O66="Never",IF(BV$6&gt;='Team &amp; Salaries'!$M66,MIN('Team &amp; Salaries'!$N66,'Team &amp; Salaries'!$P66),0),IF('Team &amp; Salaries'!$O66="Monthly",IF(BV$6='Team &amp; Salaries'!$M66,MIN('Team &amp; Salaries'!$N66,'Team &amp; Salaries'!$P66),IF(BV$6&gt;'Team &amp; Salaries'!$M66,MIN('Team &amp; Salaries'!$P66,BU153+'Team &amp; Salaries'!$N66),0)),IF('Team &amp; Salaries'!$O66="Quarterly",IF(BV$6='Team &amp; Salaries'!$M66,MIN('Team &amp; Salaries'!$N66,'Team &amp; Salaries'!$P66),IF(BV$6&gt;'Team &amp; Salaries'!$M66,IFERROR(MIN('Team &amp; Salaries'!$P66,IF(ISNUMBER(BQ153),BQ153,0)+'Team &amp; Salaries'!$N66),'Team &amp; Salaries'!$N66),0)),IF('Team &amp; Salaries'!$O66="Annually",IF(BV$6='Team &amp; Salaries'!$M66,MIN('Team &amp; Salaries'!$N66,'Team &amp; Salaries'!$P66),IF(BV$6&gt;'Team &amp; Salaries'!$M66,IFERROR(MIN('Team &amp; Salaries'!$P66,#REF!+'Team &amp; Salaries'!$N66),MIN('Team &amp; Salaries'!$N66,'Team &amp; Salaries'!$P66)),0))))))+IF($A153=Projections!$C$87,Revenue!BT$72,0)</f>
        <v>0</v>
      </c>
      <c r="BW153" s="286">
        <f>IF('Team &amp; Salaries'!$O66="Never",IF(BW$6&gt;='Team &amp; Salaries'!$M66,MIN('Team &amp; Salaries'!$N66,'Team &amp; Salaries'!$P66),0),IF('Team &amp; Salaries'!$O66="Monthly",IF(BW$6='Team &amp; Salaries'!$M66,MIN('Team &amp; Salaries'!$N66,'Team &amp; Salaries'!$P66),IF(BW$6&gt;'Team &amp; Salaries'!$M66,MIN('Team &amp; Salaries'!$P66,BV153+'Team &amp; Salaries'!$N66),0)),IF('Team &amp; Salaries'!$O66="Quarterly",IF(BW$6='Team &amp; Salaries'!$M66,MIN('Team &amp; Salaries'!$N66,'Team &amp; Salaries'!$P66),IF(BW$6&gt;'Team &amp; Salaries'!$M66,IFERROR(MIN('Team &amp; Salaries'!$P66,IF(ISNUMBER(BR153),BR153,0)+'Team &amp; Salaries'!$N66),'Team &amp; Salaries'!$N66),0)),IF('Team &amp; Salaries'!$O66="Annually",IF(BW$6='Team &amp; Salaries'!$M66,MIN('Team &amp; Salaries'!$N66,'Team &amp; Salaries'!$P66),IF(BW$6&gt;'Team &amp; Salaries'!$M66,IFERROR(MIN('Team &amp; Salaries'!$P66,#REF!+'Team &amp; Salaries'!$N66),MIN('Team &amp; Salaries'!$N66,'Team &amp; Salaries'!$P66)),0))))))+IF($A153=Projections!$C$87,Revenue!BU$72,0)</f>
        <v>0</v>
      </c>
      <c r="BX153" s="286">
        <f>IF('Team &amp; Salaries'!$O66="Never",IF(BX$6&gt;='Team &amp; Salaries'!$M66,MIN('Team &amp; Salaries'!$N66,'Team &amp; Salaries'!$P66),0),IF('Team &amp; Salaries'!$O66="Monthly",IF(BX$6='Team &amp; Salaries'!$M66,MIN('Team &amp; Salaries'!$N66,'Team &amp; Salaries'!$P66),IF(BX$6&gt;'Team &amp; Salaries'!$M66,MIN('Team &amp; Salaries'!$P66,BW153+'Team &amp; Salaries'!$N66),0)),IF('Team &amp; Salaries'!$O66="Quarterly",IF(BX$6='Team &amp; Salaries'!$M66,MIN('Team &amp; Salaries'!$N66,'Team &amp; Salaries'!$P66),IF(BX$6&gt;'Team &amp; Salaries'!$M66,IFERROR(MIN('Team &amp; Salaries'!$P66,IF(ISNUMBER(BS153),BS153,0)+'Team &amp; Salaries'!$N66),'Team &amp; Salaries'!$N66),0)),IF('Team &amp; Salaries'!$O66="Annually",IF(BX$6='Team &amp; Salaries'!$M66,MIN('Team &amp; Salaries'!$N66,'Team &amp; Salaries'!$P66),IF(BX$6&gt;'Team &amp; Salaries'!$M66,IFERROR(MIN('Team &amp; Salaries'!$P66,#REF!+'Team &amp; Salaries'!$N66),MIN('Team &amp; Salaries'!$N66,'Team &amp; Salaries'!$P66)),0))))))+IF($A153=Projections!$C$87,Revenue!BV$72,0)</f>
        <v>0</v>
      </c>
      <c r="BY153" s="286">
        <f>IF('Team &amp; Salaries'!$O66="Never",IF(BY$6&gt;='Team &amp; Salaries'!$M66,MIN('Team &amp; Salaries'!$N66,'Team &amp; Salaries'!$P66),0),IF('Team &amp; Salaries'!$O66="Monthly",IF(BY$6='Team &amp; Salaries'!$M66,MIN('Team &amp; Salaries'!$N66,'Team &amp; Salaries'!$P66),IF(BY$6&gt;'Team &amp; Salaries'!$M66,MIN('Team &amp; Salaries'!$P66,BX153+'Team &amp; Salaries'!$N66),0)),IF('Team &amp; Salaries'!$O66="Quarterly",IF(BY$6='Team &amp; Salaries'!$M66,MIN('Team &amp; Salaries'!$N66,'Team &amp; Salaries'!$P66),IF(BY$6&gt;'Team &amp; Salaries'!$M66,IFERROR(MIN('Team &amp; Salaries'!$P66,IF(ISNUMBER(BT153),BT153,0)+'Team &amp; Salaries'!$N66),'Team &amp; Salaries'!$N66),0)),IF('Team &amp; Salaries'!$O66="Annually",IF(BY$6='Team &amp; Salaries'!$M66,MIN('Team &amp; Salaries'!$N66,'Team &amp; Salaries'!$P66),IF(BY$6&gt;'Team &amp; Salaries'!$M66,IFERROR(MIN('Team &amp; Salaries'!$P66,#REF!+'Team &amp; Salaries'!$N66),MIN('Team &amp; Salaries'!$N66,'Team &amp; Salaries'!$P66)),0))))))+IF($A153=Projections!$C$87,Revenue!BW$72,0)</f>
        <v>0</v>
      </c>
      <c r="BZ153" s="286">
        <f>IF('Team &amp; Salaries'!$O66="Never",IF(BZ$6&gt;='Team &amp; Salaries'!$M66,MIN('Team &amp; Salaries'!$N66,'Team &amp; Salaries'!$P66),0),IF('Team &amp; Salaries'!$O66="Monthly",IF(BZ$6='Team &amp; Salaries'!$M66,MIN('Team &amp; Salaries'!$N66,'Team &amp; Salaries'!$P66),IF(BZ$6&gt;'Team &amp; Salaries'!$M66,MIN('Team &amp; Salaries'!$P66,BY153+'Team &amp; Salaries'!$N66),0)),IF('Team &amp; Salaries'!$O66="Quarterly",IF(BZ$6='Team &amp; Salaries'!$M66,MIN('Team &amp; Salaries'!$N66,'Team &amp; Salaries'!$P66),IF(BZ$6&gt;'Team &amp; Salaries'!$M66,IFERROR(MIN('Team &amp; Salaries'!$P66,IF(ISNUMBER(BU153),BU153,0)+'Team &amp; Salaries'!$N66),'Team &amp; Salaries'!$N66),0)),IF('Team &amp; Salaries'!$O66="Annually",IF(BZ$6='Team &amp; Salaries'!$M66,MIN('Team &amp; Salaries'!$N66,'Team &amp; Salaries'!$P66),IF(BZ$6&gt;'Team &amp; Salaries'!$M66,IFERROR(MIN('Team &amp; Salaries'!$P66,#REF!+'Team &amp; Salaries'!$N66),MIN('Team &amp; Salaries'!$N66,'Team &amp; Salaries'!$P66)),0))))))+IF($A153=Projections!$C$87,Revenue!BX$72,0)</f>
        <v>1</v>
      </c>
      <c r="CA153" s="286">
        <f>IF('Team &amp; Salaries'!$O66="Never",IF(CA$6&gt;='Team &amp; Salaries'!$M66,MIN('Team &amp; Salaries'!$N66,'Team &amp; Salaries'!$P66),0),IF('Team &amp; Salaries'!$O66="Monthly",IF(CA$6='Team &amp; Salaries'!$M66,MIN('Team &amp; Salaries'!$N66,'Team &amp; Salaries'!$P66),IF(CA$6&gt;'Team &amp; Salaries'!$M66,MIN('Team &amp; Salaries'!$P66,BZ153+'Team &amp; Salaries'!$N66),0)),IF('Team &amp; Salaries'!$O66="Quarterly",IF(CA$6='Team &amp; Salaries'!$M66,MIN('Team &amp; Salaries'!$N66,'Team &amp; Salaries'!$P66),IF(CA$6&gt;'Team &amp; Salaries'!$M66,IFERROR(MIN('Team &amp; Salaries'!$P66,IF(ISNUMBER(BV153),BV153,0)+'Team &amp; Salaries'!$N66),'Team &amp; Salaries'!$N66),0)),IF('Team &amp; Salaries'!$O66="Annually",IF(CA$6='Team &amp; Salaries'!$M66,MIN('Team &amp; Salaries'!$N66,'Team &amp; Salaries'!$P66),IF(CA$6&gt;'Team &amp; Salaries'!$M66,IFERROR(MIN('Team &amp; Salaries'!$P66,#REF!+'Team &amp; Salaries'!$N66),MIN('Team &amp; Salaries'!$N66,'Team &amp; Salaries'!$P66)),0))))))+IF($A153=Projections!$C$87,Revenue!BY$72,0)</f>
        <v>1</v>
      </c>
      <c r="CB153" s="286">
        <f>IF('Team &amp; Salaries'!$O66="Never",IF(CB$6&gt;='Team &amp; Salaries'!$M66,MIN('Team &amp; Salaries'!$N66,'Team &amp; Salaries'!$P66),0),IF('Team &amp; Salaries'!$O66="Monthly",IF(CB$6='Team &amp; Salaries'!$M66,MIN('Team &amp; Salaries'!$N66,'Team &amp; Salaries'!$P66),IF(CB$6&gt;'Team &amp; Salaries'!$M66,MIN('Team &amp; Salaries'!$P66,CA153+'Team &amp; Salaries'!$N66),0)),IF('Team &amp; Salaries'!$O66="Quarterly",IF(CB$6='Team &amp; Salaries'!$M66,MIN('Team &amp; Salaries'!$N66,'Team &amp; Salaries'!$P66),IF(CB$6&gt;'Team &amp; Salaries'!$M66,IFERROR(MIN('Team &amp; Salaries'!$P66,IF(ISNUMBER(BW153),BW153,0)+'Team &amp; Salaries'!$N66),'Team &amp; Salaries'!$N66),0)),IF('Team &amp; Salaries'!$O66="Annually",IF(CB$6='Team &amp; Salaries'!$M66,MIN('Team &amp; Salaries'!$N66,'Team &amp; Salaries'!$P66),IF(CB$6&gt;'Team &amp; Salaries'!$M66,IFERROR(MIN('Team &amp; Salaries'!$P66,#REF!+'Team &amp; Salaries'!$N66),MIN('Team &amp; Salaries'!$N66,'Team &amp; Salaries'!$P66)),0))))))+IF($A153=Projections!$C$87,Revenue!BZ$72,0)</f>
        <v>1</v>
      </c>
      <c r="CC153" s="286">
        <f>IF('Team &amp; Salaries'!$O66="Never",IF(CC$6&gt;='Team &amp; Salaries'!$M66,MIN('Team &amp; Salaries'!$N66,'Team &amp; Salaries'!$P66),0),IF('Team &amp; Salaries'!$O66="Monthly",IF(CC$6='Team &amp; Salaries'!$M66,MIN('Team &amp; Salaries'!$N66,'Team &amp; Salaries'!$P66),IF(CC$6&gt;'Team &amp; Salaries'!$M66,MIN('Team &amp; Salaries'!$P66,CB153+'Team &amp; Salaries'!$N66),0)),IF('Team &amp; Salaries'!$O66="Quarterly",IF(CC$6='Team &amp; Salaries'!$M66,MIN('Team &amp; Salaries'!$N66,'Team &amp; Salaries'!$P66),IF(CC$6&gt;'Team &amp; Salaries'!$M66,IFERROR(MIN('Team &amp; Salaries'!$P66,IF(ISNUMBER(BX153),BX153,0)+'Team &amp; Salaries'!$N66),'Team &amp; Salaries'!$N66),0)),IF('Team &amp; Salaries'!$O66="Annually",IF(CC$6='Team &amp; Salaries'!$M66,MIN('Team &amp; Salaries'!$N66,'Team &amp; Salaries'!$P66),IF(CC$6&gt;'Team &amp; Salaries'!$M66,IFERROR(MIN('Team &amp; Salaries'!$P66,#REF!+'Team &amp; Salaries'!$N66),MIN('Team &amp; Salaries'!$N66,'Team &amp; Salaries'!$P66)),0))))))+IF($A153=Projections!$C$87,Revenue!CA$72,0)</f>
        <v>1</v>
      </c>
      <c r="CD153" s="286">
        <f>IF('Team &amp; Salaries'!$O66="Never",IF(CD$6&gt;='Team &amp; Salaries'!$M66,MIN('Team &amp; Salaries'!$N66,'Team &amp; Salaries'!$P66),0),IF('Team &amp; Salaries'!$O66="Monthly",IF(CD$6='Team &amp; Salaries'!$M66,MIN('Team &amp; Salaries'!$N66,'Team &amp; Salaries'!$P66),IF(CD$6&gt;'Team &amp; Salaries'!$M66,MIN('Team &amp; Salaries'!$P66,CC153+'Team &amp; Salaries'!$N66),0)),IF('Team &amp; Salaries'!$O66="Quarterly",IF(CD$6='Team &amp; Salaries'!$M66,MIN('Team &amp; Salaries'!$N66,'Team &amp; Salaries'!$P66),IF(CD$6&gt;'Team &amp; Salaries'!$M66,IFERROR(MIN('Team &amp; Salaries'!$P66,IF(ISNUMBER(BY153),BY153,0)+'Team &amp; Salaries'!$N66),'Team &amp; Salaries'!$N66),0)),IF('Team &amp; Salaries'!$O66="Annually",IF(CD$6='Team &amp; Salaries'!$M66,MIN('Team &amp; Salaries'!$N66,'Team &amp; Salaries'!$P66),IF(CD$6&gt;'Team &amp; Salaries'!$M66,IFERROR(MIN('Team &amp; Salaries'!$P66,#REF!+'Team &amp; Salaries'!$N66),MIN('Team &amp; Salaries'!$N66,'Team &amp; Salaries'!$P66)),0))))))+IF($A153=Projections!$C$87,Revenue!CB$72,0)</f>
        <v>1</v>
      </c>
      <c r="CE153" s="286">
        <f>IF('Team &amp; Salaries'!$O66="Never",IF(CE$6&gt;='Team &amp; Salaries'!$M66,MIN('Team &amp; Salaries'!$N66,'Team &amp; Salaries'!$P66),0),IF('Team &amp; Salaries'!$O66="Monthly",IF(CE$6='Team &amp; Salaries'!$M66,MIN('Team &amp; Salaries'!$N66,'Team &amp; Salaries'!$P66),IF(CE$6&gt;'Team &amp; Salaries'!$M66,MIN('Team &amp; Salaries'!$P66,CD153+'Team &amp; Salaries'!$N66),0)),IF('Team &amp; Salaries'!$O66="Quarterly",IF(CE$6='Team &amp; Salaries'!$M66,MIN('Team &amp; Salaries'!$N66,'Team &amp; Salaries'!$P66),IF(CE$6&gt;'Team &amp; Salaries'!$M66,IFERROR(MIN('Team &amp; Salaries'!$P66,IF(ISNUMBER(BZ153),BZ153,0)+'Team &amp; Salaries'!$N66),'Team &amp; Salaries'!$N66),0)),IF('Team &amp; Salaries'!$O66="Annually",IF(CE$6='Team &amp; Salaries'!$M66,MIN('Team &amp; Salaries'!$N66,'Team &amp; Salaries'!$P66),IF(CE$6&gt;'Team &amp; Salaries'!$M66,IFERROR(MIN('Team &amp; Salaries'!$P66,#REF!+'Team &amp; Salaries'!$N66),MIN('Team &amp; Salaries'!$N66,'Team &amp; Salaries'!$P66)),0))))))+IF($A153=Projections!$C$87,Revenue!CC$72,0)</f>
        <v>1</v>
      </c>
      <c r="CF153" s="286">
        <f>IF('Team &amp; Salaries'!$O66="Never",IF(CF$6&gt;='Team &amp; Salaries'!$M66,MIN('Team &amp; Salaries'!$N66,'Team &amp; Salaries'!$P66),0),IF('Team &amp; Salaries'!$O66="Monthly",IF(CF$6='Team &amp; Salaries'!$M66,MIN('Team &amp; Salaries'!$N66,'Team &amp; Salaries'!$P66),IF(CF$6&gt;'Team &amp; Salaries'!$M66,MIN('Team &amp; Salaries'!$P66,CE153+'Team &amp; Salaries'!$N66),0)),IF('Team &amp; Salaries'!$O66="Quarterly",IF(CF$6='Team &amp; Salaries'!$M66,MIN('Team &amp; Salaries'!$N66,'Team &amp; Salaries'!$P66),IF(CF$6&gt;'Team &amp; Salaries'!$M66,IFERROR(MIN('Team &amp; Salaries'!$P66,IF(ISNUMBER(CA153),CA153,0)+'Team &amp; Salaries'!$N66),'Team &amp; Salaries'!$N66),0)),IF('Team &amp; Salaries'!$O66="Annually",IF(CF$6='Team &amp; Salaries'!$M66,MIN('Team &amp; Salaries'!$N66,'Team &amp; Salaries'!$P66),IF(CF$6&gt;'Team &amp; Salaries'!$M66,IFERROR(MIN('Team &amp; Salaries'!$P66,#REF!+'Team &amp; Salaries'!$N66),MIN('Team &amp; Salaries'!$N66,'Team &amp; Salaries'!$P66)),0))))))+IF($A153=Projections!$C$87,Revenue!CD$72,0)</f>
        <v>1</v>
      </c>
      <c r="CG153" s="286">
        <f>IF('Team &amp; Salaries'!$O66="Never",IF(CG$6&gt;='Team &amp; Salaries'!$M66,MIN('Team &amp; Salaries'!$N66,'Team &amp; Salaries'!$P66),0),IF('Team &amp; Salaries'!$O66="Monthly",IF(CG$6='Team &amp; Salaries'!$M66,MIN('Team &amp; Salaries'!$N66,'Team &amp; Salaries'!$P66),IF(CG$6&gt;'Team &amp; Salaries'!$M66,MIN('Team &amp; Salaries'!$P66,CF153+'Team &amp; Salaries'!$N66),0)),IF('Team &amp; Salaries'!$O66="Quarterly",IF(CG$6='Team &amp; Salaries'!$M66,MIN('Team &amp; Salaries'!$N66,'Team &amp; Salaries'!$P66),IF(CG$6&gt;'Team &amp; Salaries'!$M66,IFERROR(MIN('Team &amp; Salaries'!$P66,IF(ISNUMBER(CB153),CB153,0)+'Team &amp; Salaries'!$N66),'Team &amp; Salaries'!$N66),0)),IF('Team &amp; Salaries'!$O66="Annually",IF(CG$6='Team &amp; Salaries'!$M66,MIN('Team &amp; Salaries'!$N66,'Team &amp; Salaries'!$P66),IF(CG$6&gt;'Team &amp; Salaries'!$M66,IFERROR(MIN('Team &amp; Salaries'!$P66,#REF!+'Team &amp; Salaries'!$N66),MIN('Team &amp; Salaries'!$N66,'Team &amp; Salaries'!$P66)),0))))))+IF($A153=Projections!$C$87,Revenue!CE$72,0)</f>
        <v>1</v>
      </c>
      <c r="CH153" s="286">
        <f>IF('Team &amp; Salaries'!$O66="Never",IF(CH$6&gt;='Team &amp; Salaries'!$M66,MIN('Team &amp; Salaries'!$N66,'Team &amp; Salaries'!$P66),0),IF('Team &amp; Salaries'!$O66="Monthly",IF(CH$6='Team &amp; Salaries'!$M66,MIN('Team &amp; Salaries'!$N66,'Team &amp; Salaries'!$P66),IF(CH$6&gt;'Team &amp; Salaries'!$M66,MIN('Team &amp; Salaries'!$P66,CG153+'Team &amp; Salaries'!$N66),0)),IF('Team &amp; Salaries'!$O66="Quarterly",IF(CH$6='Team &amp; Salaries'!$M66,MIN('Team &amp; Salaries'!$N66,'Team &amp; Salaries'!$P66),IF(CH$6&gt;'Team &amp; Salaries'!$M66,IFERROR(MIN('Team &amp; Salaries'!$P66,IF(ISNUMBER(CC153),CC153,0)+'Team &amp; Salaries'!$N66),'Team &amp; Salaries'!$N66),0)),IF('Team &amp; Salaries'!$O66="Annually",IF(CH$6='Team &amp; Salaries'!$M66,MIN('Team &amp; Salaries'!$N66,'Team &amp; Salaries'!$P66),IF(CH$6&gt;'Team &amp; Salaries'!$M66,IFERROR(MIN('Team &amp; Salaries'!$P66,#REF!+'Team &amp; Salaries'!$N66),MIN('Team &amp; Salaries'!$N66,'Team &amp; Salaries'!$P66)),0))))))+IF($A153=Projections!$C$87,Revenue!CF$72,0)</f>
        <v>1</v>
      </c>
      <c r="CI153" s="286">
        <f>IF('Team &amp; Salaries'!$O66="Never",IF(CI$6&gt;='Team &amp; Salaries'!$M66,MIN('Team &amp; Salaries'!$N66,'Team &amp; Salaries'!$P66),0),IF('Team &amp; Salaries'!$O66="Monthly",IF(CI$6='Team &amp; Salaries'!$M66,MIN('Team &amp; Salaries'!$N66,'Team &amp; Salaries'!$P66),IF(CI$6&gt;'Team &amp; Salaries'!$M66,MIN('Team &amp; Salaries'!$P66,CH153+'Team &amp; Salaries'!$N66),0)),IF('Team &amp; Salaries'!$O66="Quarterly",IF(CI$6='Team &amp; Salaries'!$M66,MIN('Team &amp; Salaries'!$N66,'Team &amp; Salaries'!$P66),IF(CI$6&gt;'Team &amp; Salaries'!$M66,IFERROR(MIN('Team &amp; Salaries'!$P66,IF(ISNUMBER(CD153),CD153,0)+'Team &amp; Salaries'!$N66),'Team &amp; Salaries'!$N66),0)),IF('Team &amp; Salaries'!$O66="Annually",IF(CI$6='Team &amp; Salaries'!$M66,MIN('Team &amp; Salaries'!$N66,'Team &amp; Salaries'!$P66),IF(CI$6&gt;'Team &amp; Salaries'!$M66,IFERROR(MIN('Team &amp; Salaries'!$P66,#REF!+'Team &amp; Salaries'!$N66),MIN('Team &amp; Salaries'!$N66,'Team &amp; Salaries'!$P66)),0))))))+IF($A153=Projections!$C$87,Revenue!CG$72,0)</f>
        <v>1</v>
      </c>
      <c r="CJ153" s="286">
        <f>IF('Team &amp; Salaries'!$O66="Never",IF(CJ$6&gt;='Team &amp; Salaries'!$M66,MIN('Team &amp; Salaries'!$N66,'Team &amp; Salaries'!$P66),0),IF('Team &amp; Salaries'!$O66="Monthly",IF(CJ$6='Team &amp; Salaries'!$M66,MIN('Team &amp; Salaries'!$N66,'Team &amp; Salaries'!$P66),IF(CJ$6&gt;'Team &amp; Salaries'!$M66,MIN('Team &amp; Salaries'!$P66,CI153+'Team &amp; Salaries'!$N66),0)),IF('Team &amp; Salaries'!$O66="Quarterly",IF(CJ$6='Team &amp; Salaries'!$M66,MIN('Team &amp; Salaries'!$N66,'Team &amp; Salaries'!$P66),IF(CJ$6&gt;'Team &amp; Salaries'!$M66,IFERROR(MIN('Team &amp; Salaries'!$P66,IF(ISNUMBER(CE153),CE153,0)+'Team &amp; Salaries'!$N66),'Team &amp; Salaries'!$N66),0)),IF('Team &amp; Salaries'!$O66="Annually",IF(CJ$6='Team &amp; Salaries'!$M66,MIN('Team &amp; Salaries'!$N66,'Team &amp; Salaries'!$P66),IF(CJ$6&gt;'Team &amp; Salaries'!$M66,IFERROR(MIN('Team &amp; Salaries'!$P66,#REF!+'Team &amp; Salaries'!$N66),MIN('Team &amp; Salaries'!$N66,'Team &amp; Salaries'!$P66)),0))))))+IF($A153=Projections!$C$87,Revenue!CH$72,0)</f>
        <v>1</v>
      </c>
      <c r="CK153" s="286">
        <f>IF('Team &amp; Salaries'!$O66="Never",IF(CK$6&gt;='Team &amp; Salaries'!$M66,MIN('Team &amp; Salaries'!$N66,'Team &amp; Salaries'!$P66),0),IF('Team &amp; Salaries'!$O66="Monthly",IF(CK$6='Team &amp; Salaries'!$M66,MIN('Team &amp; Salaries'!$N66,'Team &amp; Salaries'!$P66),IF(CK$6&gt;'Team &amp; Salaries'!$M66,MIN('Team &amp; Salaries'!$P66,CJ153+'Team &amp; Salaries'!$N66),0)),IF('Team &amp; Salaries'!$O66="Quarterly",IF(CK$6='Team &amp; Salaries'!$M66,MIN('Team &amp; Salaries'!$N66,'Team &amp; Salaries'!$P66),IF(CK$6&gt;'Team &amp; Salaries'!$M66,IFERROR(MIN('Team &amp; Salaries'!$P66,IF(ISNUMBER(CF153),CF153,0)+'Team &amp; Salaries'!$N66),'Team &amp; Salaries'!$N66),0)),IF('Team &amp; Salaries'!$O66="Annually",IF(CK$6='Team &amp; Salaries'!$M66,MIN('Team &amp; Salaries'!$N66,'Team &amp; Salaries'!$P66),IF(CK$6&gt;'Team &amp; Salaries'!$M66,IFERROR(MIN('Team &amp; Salaries'!$P66,#REF!+'Team &amp; Salaries'!$N66),MIN('Team &amp; Salaries'!$N66,'Team &amp; Salaries'!$P66)),0))))))+IF($A153=Projections!$C$87,Revenue!CI$72,0)</f>
        <v>1</v>
      </c>
      <c r="CL153" s="286">
        <f>IF('Team &amp; Salaries'!$O66="Never",IF(CL$6&gt;='Team &amp; Salaries'!$M66,MIN('Team &amp; Salaries'!$N66,'Team &amp; Salaries'!$P66),0),IF('Team &amp; Salaries'!$O66="Monthly",IF(CL$6='Team &amp; Salaries'!$M66,MIN('Team &amp; Salaries'!$N66,'Team &amp; Salaries'!$P66),IF(CL$6&gt;'Team &amp; Salaries'!$M66,MIN('Team &amp; Salaries'!$P66,CK153+'Team &amp; Salaries'!$N66),0)),IF('Team &amp; Salaries'!$O66="Quarterly",IF(CL$6='Team &amp; Salaries'!$M66,MIN('Team &amp; Salaries'!$N66,'Team &amp; Salaries'!$P66),IF(CL$6&gt;'Team &amp; Salaries'!$M66,IFERROR(MIN('Team &amp; Salaries'!$P66,IF(ISNUMBER(CG153),CG153,0)+'Team &amp; Salaries'!$N66),'Team &amp; Salaries'!$N66),0)),IF('Team &amp; Salaries'!$O66="Annually",IF(CL$6='Team &amp; Salaries'!$M66,MIN('Team &amp; Salaries'!$N66,'Team &amp; Salaries'!$P66),IF(CL$6&gt;'Team &amp; Salaries'!$M66,IFERROR(MIN('Team &amp; Salaries'!$P66,#REF!+'Team &amp; Salaries'!$N66),MIN('Team &amp; Salaries'!$N66,'Team &amp; Salaries'!$P66)),0))))))+IF($A153=Projections!$C$87,Revenue!CJ$72,0)</f>
        <v>1</v>
      </c>
      <c r="CM153" s="286">
        <f>IF('Team &amp; Salaries'!$O66="Never",IF(CM$6&gt;='Team &amp; Salaries'!$M66,MIN('Team &amp; Salaries'!$N66,'Team &amp; Salaries'!$P66),0),IF('Team &amp; Salaries'!$O66="Monthly",IF(CM$6='Team &amp; Salaries'!$M66,MIN('Team &amp; Salaries'!$N66,'Team &amp; Salaries'!$P66),IF(CM$6&gt;'Team &amp; Salaries'!$M66,MIN('Team &amp; Salaries'!$P66,CL153+'Team &amp; Salaries'!$N66),0)),IF('Team &amp; Salaries'!$O66="Quarterly",IF(CM$6='Team &amp; Salaries'!$M66,MIN('Team &amp; Salaries'!$N66,'Team &amp; Salaries'!$P66),IF(CM$6&gt;'Team &amp; Salaries'!$M66,IFERROR(MIN('Team &amp; Salaries'!$P66,IF(ISNUMBER(CH153),CH153,0)+'Team &amp; Salaries'!$N66),'Team &amp; Salaries'!$N66),0)),IF('Team &amp; Salaries'!$O66="Annually",IF(CM$6='Team &amp; Salaries'!$M66,MIN('Team &amp; Salaries'!$N66,'Team &amp; Salaries'!$P66),IF(CM$6&gt;'Team &amp; Salaries'!$M66,IFERROR(MIN('Team &amp; Salaries'!$P66,#REF!+'Team &amp; Salaries'!$N66),MIN('Team &amp; Salaries'!$N66,'Team &amp; Salaries'!$P66)),0))))))+IF($A153=Projections!$C$87,Revenue!CK$72,0)</f>
        <v>1</v>
      </c>
      <c r="CN153" s="286">
        <f>IF('Team &amp; Salaries'!$O66="Never",IF(CN$6&gt;='Team &amp; Salaries'!$M66,MIN('Team &amp; Salaries'!$N66,'Team &amp; Salaries'!$P66),0),IF('Team &amp; Salaries'!$O66="Monthly",IF(CN$6='Team &amp; Salaries'!$M66,MIN('Team &amp; Salaries'!$N66,'Team &amp; Salaries'!$P66),IF(CN$6&gt;'Team &amp; Salaries'!$M66,MIN('Team &amp; Salaries'!$P66,CM153+'Team &amp; Salaries'!$N66),0)),IF('Team &amp; Salaries'!$O66="Quarterly",IF(CN$6='Team &amp; Salaries'!$M66,MIN('Team &amp; Salaries'!$N66,'Team &amp; Salaries'!$P66),IF(CN$6&gt;'Team &amp; Salaries'!$M66,IFERROR(MIN('Team &amp; Salaries'!$P66,IF(ISNUMBER(CI153),CI153,0)+'Team &amp; Salaries'!$N66),'Team &amp; Salaries'!$N66),0)),IF('Team &amp; Salaries'!$O66="Annually",IF(CN$6='Team &amp; Salaries'!$M66,MIN('Team &amp; Salaries'!$N66,'Team &amp; Salaries'!$P66),IF(CN$6&gt;'Team &amp; Salaries'!$M66,IFERROR(MIN('Team &amp; Salaries'!$P66,#REF!+'Team &amp; Salaries'!$N66),MIN('Team &amp; Salaries'!$N66,'Team &amp; Salaries'!$P66)),0))))))+IF($A153=Projections!$C$87,Revenue!CL$72,0)</f>
        <v>1</v>
      </c>
      <c r="CO153" s="286">
        <f>IF('Team &amp; Salaries'!$O66="Never",IF(CO$6&gt;='Team &amp; Salaries'!$M66,MIN('Team &amp; Salaries'!$N66,'Team &amp; Salaries'!$P66),0),IF('Team &amp; Salaries'!$O66="Monthly",IF(CO$6='Team &amp; Salaries'!$M66,MIN('Team &amp; Salaries'!$N66,'Team &amp; Salaries'!$P66),IF(CO$6&gt;'Team &amp; Salaries'!$M66,MIN('Team &amp; Salaries'!$P66,CN153+'Team &amp; Salaries'!$N66),0)),IF('Team &amp; Salaries'!$O66="Quarterly",IF(CO$6='Team &amp; Salaries'!$M66,MIN('Team &amp; Salaries'!$N66,'Team &amp; Salaries'!$P66),IF(CO$6&gt;'Team &amp; Salaries'!$M66,IFERROR(MIN('Team &amp; Salaries'!$P66,IF(ISNUMBER(CJ153),CJ153,0)+'Team &amp; Salaries'!$N66),'Team &amp; Salaries'!$N66),0)),IF('Team &amp; Salaries'!$O66="Annually",IF(CO$6='Team &amp; Salaries'!$M66,MIN('Team &amp; Salaries'!$N66,'Team &amp; Salaries'!$P66),IF(CO$6&gt;'Team &amp; Salaries'!$M66,IFERROR(MIN('Team &amp; Salaries'!$P66,#REF!+'Team &amp; Salaries'!$N66),MIN('Team &amp; Salaries'!$N66,'Team &amp; Salaries'!$P66)),0))))))+IF($A153=Projections!$C$87,Revenue!CM$72,0)</f>
        <v>1</v>
      </c>
      <c r="CP153" s="286">
        <f>IF('Team &amp; Salaries'!$O66="Never",IF(CP$6&gt;='Team &amp; Salaries'!$M66,MIN('Team &amp; Salaries'!$N66,'Team &amp; Salaries'!$P66),0),IF('Team &amp; Salaries'!$O66="Monthly",IF(CP$6='Team &amp; Salaries'!$M66,MIN('Team &amp; Salaries'!$N66,'Team &amp; Salaries'!$P66),IF(CP$6&gt;'Team &amp; Salaries'!$M66,MIN('Team &amp; Salaries'!$P66,CO153+'Team &amp; Salaries'!$N66),0)),IF('Team &amp; Salaries'!$O66="Quarterly",IF(CP$6='Team &amp; Salaries'!$M66,MIN('Team &amp; Salaries'!$N66,'Team &amp; Salaries'!$P66),IF(CP$6&gt;'Team &amp; Salaries'!$M66,IFERROR(MIN('Team &amp; Salaries'!$P66,IF(ISNUMBER(CK153),CK153,0)+'Team &amp; Salaries'!$N66),'Team &amp; Salaries'!$N66),0)),IF('Team &amp; Salaries'!$O66="Annually",IF(CP$6='Team &amp; Salaries'!$M66,MIN('Team &amp; Salaries'!$N66,'Team &amp; Salaries'!$P66),IF(CP$6&gt;'Team &amp; Salaries'!$M66,IFERROR(MIN('Team &amp; Salaries'!$P66,#REF!+'Team &amp; Salaries'!$N66),MIN('Team &amp; Salaries'!$N66,'Team &amp; Salaries'!$P66)),0))))))+IF($A153=Projections!$C$87,Revenue!CN$72,0)</f>
        <v>1</v>
      </c>
      <c r="CQ153" s="286">
        <f>IF('Team &amp; Salaries'!$O66="Never",IF(CQ$6&gt;='Team &amp; Salaries'!$M66,MIN('Team &amp; Salaries'!$N66,'Team &amp; Salaries'!$P66),0),IF('Team &amp; Salaries'!$O66="Monthly",IF(CQ$6='Team &amp; Salaries'!$M66,MIN('Team &amp; Salaries'!$N66,'Team &amp; Salaries'!$P66),IF(CQ$6&gt;'Team &amp; Salaries'!$M66,MIN('Team &amp; Salaries'!$P66,CP153+'Team &amp; Salaries'!$N66),0)),IF('Team &amp; Salaries'!$O66="Quarterly",IF(CQ$6='Team &amp; Salaries'!$M66,MIN('Team &amp; Salaries'!$N66,'Team &amp; Salaries'!$P66),IF(CQ$6&gt;'Team &amp; Salaries'!$M66,IFERROR(MIN('Team &amp; Salaries'!$P66,IF(ISNUMBER(CL153),CL153,0)+'Team &amp; Salaries'!$N66),'Team &amp; Salaries'!$N66),0)),IF('Team &amp; Salaries'!$O66="Annually",IF(CQ$6='Team &amp; Salaries'!$M66,MIN('Team &amp; Salaries'!$N66,'Team &amp; Salaries'!$P66),IF(CQ$6&gt;'Team &amp; Salaries'!$M66,IFERROR(MIN('Team &amp; Salaries'!$P66,#REF!+'Team &amp; Salaries'!$N66),MIN('Team &amp; Salaries'!$N66,'Team &amp; Salaries'!$P66)),0))))))+IF($A153=Projections!$C$87,Revenue!CO$72,0)</f>
        <v>1</v>
      </c>
      <c r="CR153" s="286">
        <f>IF('Team &amp; Salaries'!$O66="Never",IF(CR$6&gt;='Team &amp; Salaries'!$M66,MIN('Team &amp; Salaries'!$N66,'Team &amp; Salaries'!$P66),0),IF('Team &amp; Salaries'!$O66="Monthly",IF(CR$6='Team &amp; Salaries'!$M66,MIN('Team &amp; Salaries'!$N66,'Team &amp; Salaries'!$P66),IF(CR$6&gt;'Team &amp; Salaries'!$M66,MIN('Team &amp; Salaries'!$P66,CQ153+'Team &amp; Salaries'!$N66),0)),IF('Team &amp; Salaries'!$O66="Quarterly",IF(CR$6='Team &amp; Salaries'!$M66,MIN('Team &amp; Salaries'!$N66,'Team &amp; Salaries'!$P66),IF(CR$6&gt;'Team &amp; Salaries'!$M66,IFERROR(MIN('Team &amp; Salaries'!$P66,IF(ISNUMBER(CM153),CM153,0)+'Team &amp; Salaries'!$N66),'Team &amp; Salaries'!$N66),0)),IF('Team &amp; Salaries'!$O66="Annually",IF(CR$6='Team &amp; Salaries'!$M66,MIN('Team &amp; Salaries'!$N66,'Team &amp; Salaries'!$P66),IF(CR$6&gt;'Team &amp; Salaries'!$M66,IFERROR(MIN('Team &amp; Salaries'!$P66,#REF!+'Team &amp; Salaries'!$N66),MIN('Team &amp; Salaries'!$N66,'Team &amp; Salaries'!$P66)),0))))))+IF($A153=Projections!$C$87,Revenue!CP$72,0)</f>
        <v>1</v>
      </c>
      <c r="CS153" s="286">
        <f>IF('Team &amp; Salaries'!$O66="Never",IF(CS$6&gt;='Team &amp; Salaries'!$M66,MIN('Team &amp; Salaries'!$N66,'Team &amp; Salaries'!$P66),0),IF('Team &amp; Salaries'!$O66="Monthly",IF(CS$6='Team &amp; Salaries'!$M66,MIN('Team &amp; Salaries'!$N66,'Team &amp; Salaries'!$P66),IF(CS$6&gt;'Team &amp; Salaries'!$M66,MIN('Team &amp; Salaries'!$P66,CR153+'Team &amp; Salaries'!$N66),0)),IF('Team &amp; Salaries'!$O66="Quarterly",IF(CS$6='Team &amp; Salaries'!$M66,MIN('Team &amp; Salaries'!$N66,'Team &amp; Salaries'!$P66),IF(CS$6&gt;'Team &amp; Salaries'!$M66,IFERROR(MIN('Team &amp; Salaries'!$P66,IF(ISNUMBER(CN153),CN153,0)+'Team &amp; Salaries'!$N66),'Team &amp; Salaries'!$N66),0)),IF('Team &amp; Salaries'!$O66="Annually",IF(CS$6='Team &amp; Salaries'!$M66,MIN('Team &amp; Salaries'!$N66,'Team &amp; Salaries'!$P66),IF(CS$6&gt;'Team &amp; Salaries'!$M66,IFERROR(MIN('Team &amp; Salaries'!$P66,#REF!+'Team &amp; Salaries'!$N66),MIN('Team &amp; Salaries'!$N66,'Team &amp; Salaries'!$P66)),0))))))+IF($A153=Projections!$C$87,Revenue!CQ$72,0)</f>
        <v>1</v>
      </c>
      <c r="CT153" s="286">
        <f>IF('Team &amp; Salaries'!$O66="Never",IF(CT$6&gt;='Team &amp; Salaries'!$M66,MIN('Team &amp; Salaries'!$N66,'Team &amp; Salaries'!$P66),0),IF('Team &amp; Salaries'!$O66="Monthly",IF(CT$6='Team &amp; Salaries'!$M66,MIN('Team &amp; Salaries'!$N66,'Team &amp; Salaries'!$P66),IF(CT$6&gt;'Team &amp; Salaries'!$M66,MIN('Team &amp; Salaries'!$P66,CS153+'Team &amp; Salaries'!$N66),0)),IF('Team &amp; Salaries'!$O66="Quarterly",IF(CT$6='Team &amp; Salaries'!$M66,MIN('Team &amp; Salaries'!$N66,'Team &amp; Salaries'!$P66),IF(CT$6&gt;'Team &amp; Salaries'!$M66,IFERROR(MIN('Team &amp; Salaries'!$P66,IF(ISNUMBER(CO153),CO153,0)+'Team &amp; Salaries'!$N66),'Team &amp; Salaries'!$N66),0)),IF('Team &amp; Salaries'!$O66="Annually",IF(CT$6='Team &amp; Salaries'!$M66,MIN('Team &amp; Salaries'!$N66,'Team &amp; Salaries'!$P66),IF(CT$6&gt;'Team &amp; Salaries'!$M66,IFERROR(MIN('Team &amp; Salaries'!$P66,#REF!+'Team &amp; Salaries'!$N66),MIN('Team &amp; Salaries'!$N66,'Team &amp; Salaries'!$P66)),0))))))+IF($A153=Projections!$C$87,Revenue!CR$72,0)</f>
        <v>1</v>
      </c>
      <c r="CU153" s="286">
        <f>IF('Team &amp; Salaries'!$O66="Never",IF(CU$6&gt;='Team &amp; Salaries'!$M66,MIN('Team &amp; Salaries'!$N66,'Team &amp; Salaries'!$P66),0),IF('Team &amp; Salaries'!$O66="Monthly",IF(CU$6='Team &amp; Salaries'!$M66,MIN('Team &amp; Salaries'!$N66,'Team &amp; Salaries'!$P66),IF(CU$6&gt;'Team &amp; Salaries'!$M66,MIN('Team &amp; Salaries'!$P66,CT153+'Team &amp; Salaries'!$N66),0)),IF('Team &amp; Salaries'!$O66="Quarterly",IF(CU$6='Team &amp; Salaries'!$M66,MIN('Team &amp; Salaries'!$N66,'Team &amp; Salaries'!$P66),IF(CU$6&gt;'Team &amp; Salaries'!$M66,IFERROR(MIN('Team &amp; Salaries'!$P66,IF(ISNUMBER(CP153),CP153,0)+'Team &amp; Salaries'!$N66),'Team &amp; Salaries'!$N66),0)),IF('Team &amp; Salaries'!$O66="Annually",IF(CU$6='Team &amp; Salaries'!$M66,MIN('Team &amp; Salaries'!$N66,'Team &amp; Salaries'!$P66),IF(CU$6&gt;'Team &amp; Salaries'!$M66,IFERROR(MIN('Team &amp; Salaries'!$P66,#REF!+'Team &amp; Salaries'!$N66),MIN('Team &amp; Salaries'!$N66,'Team &amp; Salaries'!$P66)),0))))))+IF($A153=Projections!$C$87,Revenue!CS$72,0)</f>
        <v>1</v>
      </c>
      <c r="CV153" s="286">
        <f>IF('Team &amp; Salaries'!$O66="Never",IF(CV$6&gt;='Team &amp; Salaries'!$M66,MIN('Team &amp; Salaries'!$N66,'Team &amp; Salaries'!$P66),0),IF('Team &amp; Salaries'!$O66="Monthly",IF(CV$6='Team &amp; Salaries'!$M66,MIN('Team &amp; Salaries'!$N66,'Team &amp; Salaries'!$P66),IF(CV$6&gt;'Team &amp; Salaries'!$M66,MIN('Team &amp; Salaries'!$P66,CU153+'Team &amp; Salaries'!$N66),0)),IF('Team &amp; Salaries'!$O66="Quarterly",IF(CV$6='Team &amp; Salaries'!$M66,MIN('Team &amp; Salaries'!$N66,'Team &amp; Salaries'!$P66),IF(CV$6&gt;'Team &amp; Salaries'!$M66,IFERROR(MIN('Team &amp; Salaries'!$P66,IF(ISNUMBER(CQ153),CQ153,0)+'Team &amp; Salaries'!$N66),'Team &amp; Salaries'!$N66),0)),IF('Team &amp; Salaries'!$O66="Annually",IF(CV$6='Team &amp; Salaries'!$M66,MIN('Team &amp; Salaries'!$N66,'Team &amp; Salaries'!$P66),IF(CV$6&gt;'Team &amp; Salaries'!$M66,IFERROR(MIN('Team &amp; Salaries'!$P66,#REF!+'Team &amp; Salaries'!$N66),MIN('Team &amp; Salaries'!$N66,'Team &amp; Salaries'!$P66)),0))))))+IF($A153=Projections!$C$87,Revenue!CT$72,0)</f>
        <v>1</v>
      </c>
      <c r="CW153" s="286">
        <f>IF('Team &amp; Salaries'!$O66="Never",IF(CW$6&gt;='Team &amp; Salaries'!$M66,MIN('Team &amp; Salaries'!$N66,'Team &amp; Salaries'!$P66),0),IF('Team &amp; Salaries'!$O66="Monthly",IF(CW$6='Team &amp; Salaries'!$M66,MIN('Team &amp; Salaries'!$N66,'Team &amp; Salaries'!$P66),IF(CW$6&gt;'Team &amp; Salaries'!$M66,MIN('Team &amp; Salaries'!$P66,CV153+'Team &amp; Salaries'!$N66),0)),IF('Team &amp; Salaries'!$O66="Quarterly",IF(CW$6='Team &amp; Salaries'!$M66,MIN('Team &amp; Salaries'!$N66,'Team &amp; Salaries'!$P66),IF(CW$6&gt;'Team &amp; Salaries'!$M66,IFERROR(MIN('Team &amp; Salaries'!$P66,IF(ISNUMBER(CR153),CR153,0)+'Team &amp; Salaries'!$N66),'Team &amp; Salaries'!$N66),0)),IF('Team &amp; Salaries'!$O66="Annually",IF(CW$6='Team &amp; Salaries'!$M66,MIN('Team &amp; Salaries'!$N66,'Team &amp; Salaries'!$P66),IF(CW$6&gt;'Team &amp; Salaries'!$M66,IFERROR(MIN('Team &amp; Salaries'!$P66,#REF!+'Team &amp; Salaries'!$N66),MIN('Team &amp; Salaries'!$N66,'Team &amp; Salaries'!$P66)),0))))))+IF($A153=Projections!$C$87,Revenue!CU$72,0)</f>
        <v>1</v>
      </c>
      <c r="CX153" s="286">
        <f>IF('Team &amp; Salaries'!$O66="Never",IF(CX$6&gt;='Team &amp; Salaries'!$M66,MIN('Team &amp; Salaries'!$N66,'Team &amp; Salaries'!$P66),0),IF('Team &amp; Salaries'!$O66="Monthly",IF(CX$6='Team &amp; Salaries'!$M66,MIN('Team &amp; Salaries'!$N66,'Team &amp; Salaries'!$P66),IF(CX$6&gt;'Team &amp; Salaries'!$M66,MIN('Team &amp; Salaries'!$P66,CW153+'Team &amp; Salaries'!$N66),0)),IF('Team &amp; Salaries'!$O66="Quarterly",IF(CX$6='Team &amp; Salaries'!$M66,MIN('Team &amp; Salaries'!$N66,'Team &amp; Salaries'!$P66),IF(CX$6&gt;'Team &amp; Salaries'!$M66,IFERROR(MIN('Team &amp; Salaries'!$P66,IF(ISNUMBER(CS153),CS153,0)+'Team &amp; Salaries'!$N66),'Team &amp; Salaries'!$N66),0)),IF('Team &amp; Salaries'!$O66="Annually",IF(CX$6='Team &amp; Salaries'!$M66,MIN('Team &amp; Salaries'!$N66,'Team &amp; Salaries'!$P66),IF(CX$6&gt;'Team &amp; Salaries'!$M66,IFERROR(MIN('Team &amp; Salaries'!$P66,#REF!+'Team &amp; Salaries'!$N66),MIN('Team &amp; Salaries'!$N66,'Team &amp; Salaries'!$P66)),0))))))+IF($A153=Projections!$C$87,Revenue!CV$72,0)</f>
        <v>1</v>
      </c>
      <c r="CY153" s="286">
        <f>IF('Team &amp; Salaries'!$O66="Never",IF(CY$6&gt;='Team &amp; Salaries'!$M66,MIN('Team &amp; Salaries'!$N66,'Team &amp; Salaries'!$P66),0),IF('Team &amp; Salaries'!$O66="Monthly",IF(CY$6='Team &amp; Salaries'!$M66,MIN('Team &amp; Salaries'!$N66,'Team &amp; Salaries'!$P66),IF(CY$6&gt;'Team &amp; Salaries'!$M66,MIN('Team &amp; Salaries'!$P66,CX153+'Team &amp; Salaries'!$N66),0)),IF('Team &amp; Salaries'!$O66="Quarterly",IF(CY$6='Team &amp; Salaries'!$M66,MIN('Team &amp; Salaries'!$N66,'Team &amp; Salaries'!$P66),IF(CY$6&gt;'Team &amp; Salaries'!$M66,IFERROR(MIN('Team &amp; Salaries'!$P66,IF(ISNUMBER(CT153),CT153,0)+'Team &amp; Salaries'!$N66),'Team &amp; Salaries'!$N66),0)),IF('Team &amp; Salaries'!$O66="Annually",IF(CY$6='Team &amp; Salaries'!$M66,MIN('Team &amp; Salaries'!$N66,'Team &amp; Salaries'!$P66),IF(CY$6&gt;'Team &amp; Salaries'!$M66,IFERROR(MIN('Team &amp; Salaries'!$P66,#REF!+'Team &amp; Salaries'!$N66),MIN('Team &amp; Salaries'!$N66,'Team &amp; Salaries'!$P66)),0))))))+IF($A153=Projections!$C$87,Revenue!CW$72,0)</f>
        <v>1</v>
      </c>
      <c r="CZ153" s="286">
        <f>IF('Team &amp; Salaries'!$O66="Never",IF(CZ$6&gt;='Team &amp; Salaries'!$M66,MIN('Team &amp; Salaries'!$N66,'Team &amp; Salaries'!$P66),0),IF('Team &amp; Salaries'!$O66="Monthly",IF(CZ$6='Team &amp; Salaries'!$M66,MIN('Team &amp; Salaries'!$N66,'Team &amp; Salaries'!$P66),IF(CZ$6&gt;'Team &amp; Salaries'!$M66,MIN('Team &amp; Salaries'!$P66,CY153+'Team &amp; Salaries'!$N66),0)),IF('Team &amp; Salaries'!$O66="Quarterly",IF(CZ$6='Team &amp; Salaries'!$M66,MIN('Team &amp; Salaries'!$N66,'Team &amp; Salaries'!$P66),IF(CZ$6&gt;'Team &amp; Salaries'!$M66,IFERROR(MIN('Team &amp; Salaries'!$P66,IF(ISNUMBER(CU153),CU153,0)+'Team &amp; Salaries'!$N66),'Team &amp; Salaries'!$N66),0)),IF('Team &amp; Salaries'!$O66="Annually",IF(CZ$6='Team &amp; Salaries'!$M66,MIN('Team &amp; Salaries'!$N66,'Team &amp; Salaries'!$P66),IF(CZ$6&gt;'Team &amp; Salaries'!$M66,IFERROR(MIN('Team &amp; Salaries'!$P66,#REF!+'Team &amp; Salaries'!$N66),MIN('Team &amp; Salaries'!$N66,'Team &amp; Salaries'!$P66)),0))))))+IF($A153=Projections!$C$87,Revenue!CX$72,0)</f>
        <v>1</v>
      </c>
      <c r="DA153" s="286">
        <f>IF('Team &amp; Salaries'!$O66="Never",IF(DA$6&gt;='Team &amp; Salaries'!$M66,MIN('Team &amp; Salaries'!$N66,'Team &amp; Salaries'!$P66),0),IF('Team &amp; Salaries'!$O66="Monthly",IF(DA$6='Team &amp; Salaries'!$M66,MIN('Team &amp; Salaries'!$N66,'Team &amp; Salaries'!$P66),IF(DA$6&gt;'Team &amp; Salaries'!$M66,MIN('Team &amp; Salaries'!$P66,CZ153+'Team &amp; Salaries'!$N66),0)),IF('Team &amp; Salaries'!$O66="Quarterly",IF(DA$6='Team &amp; Salaries'!$M66,MIN('Team &amp; Salaries'!$N66,'Team &amp; Salaries'!$P66),IF(DA$6&gt;'Team &amp; Salaries'!$M66,IFERROR(MIN('Team &amp; Salaries'!$P66,IF(ISNUMBER(CV153),CV153,0)+'Team &amp; Salaries'!$N66),'Team &amp; Salaries'!$N66),0)),IF('Team &amp; Salaries'!$O66="Annually",IF(DA$6='Team &amp; Salaries'!$M66,MIN('Team &amp; Salaries'!$N66,'Team &amp; Salaries'!$P66),IF(DA$6&gt;'Team &amp; Salaries'!$M66,IFERROR(MIN('Team &amp; Salaries'!$P66,#REF!+'Team &amp; Salaries'!$N66),MIN('Team &amp; Salaries'!$N66,'Team &amp; Salaries'!$P66)),0))))))+IF($A153=Projections!$C$87,Revenue!CY$72,0)</f>
        <v>1</v>
      </c>
      <c r="DB153" s="286">
        <f>IF('Team &amp; Salaries'!$O66="Never",IF(DB$6&gt;='Team &amp; Salaries'!$M66,MIN('Team &amp; Salaries'!$N66,'Team &amp; Salaries'!$P66),0),IF('Team &amp; Salaries'!$O66="Monthly",IF(DB$6='Team &amp; Salaries'!$M66,MIN('Team &amp; Salaries'!$N66,'Team &amp; Salaries'!$P66),IF(DB$6&gt;'Team &amp; Salaries'!$M66,MIN('Team &amp; Salaries'!$P66,DA153+'Team &amp; Salaries'!$N66),0)),IF('Team &amp; Salaries'!$O66="Quarterly",IF(DB$6='Team &amp; Salaries'!$M66,MIN('Team &amp; Salaries'!$N66,'Team &amp; Salaries'!$P66),IF(DB$6&gt;'Team &amp; Salaries'!$M66,IFERROR(MIN('Team &amp; Salaries'!$P66,IF(ISNUMBER(CW153),CW153,0)+'Team &amp; Salaries'!$N66),'Team &amp; Salaries'!$N66),0)),IF('Team &amp; Salaries'!$O66="Annually",IF(DB$6='Team &amp; Salaries'!$M66,MIN('Team &amp; Salaries'!$N66,'Team &amp; Salaries'!$P66),IF(DB$6&gt;'Team &amp; Salaries'!$M66,IFERROR(MIN('Team &amp; Salaries'!$P66,#REF!+'Team &amp; Salaries'!$N66),MIN('Team &amp; Salaries'!$N66,'Team &amp; Salaries'!$P66)),0))))))+IF($A153=Projections!$C$87,Revenue!CZ$72,0)</f>
        <v>1</v>
      </c>
      <c r="DC153" s="286">
        <f>IF('Team &amp; Salaries'!$O66="Never",IF(DC$6&gt;='Team &amp; Salaries'!$M66,MIN('Team &amp; Salaries'!$N66,'Team &amp; Salaries'!$P66),0),IF('Team &amp; Salaries'!$O66="Monthly",IF(DC$6='Team &amp; Salaries'!$M66,MIN('Team &amp; Salaries'!$N66,'Team &amp; Salaries'!$P66),IF(DC$6&gt;'Team &amp; Salaries'!$M66,MIN('Team &amp; Salaries'!$P66,DB153+'Team &amp; Salaries'!$N66),0)),IF('Team &amp; Salaries'!$O66="Quarterly",IF(DC$6='Team &amp; Salaries'!$M66,MIN('Team &amp; Salaries'!$N66,'Team &amp; Salaries'!$P66),IF(DC$6&gt;'Team &amp; Salaries'!$M66,IFERROR(MIN('Team &amp; Salaries'!$P66,IF(ISNUMBER(CX153),CX153,0)+'Team &amp; Salaries'!$N66),'Team &amp; Salaries'!$N66),0)),IF('Team &amp; Salaries'!$O66="Annually",IF(DC$6='Team &amp; Salaries'!$M66,MIN('Team &amp; Salaries'!$N66,'Team &amp; Salaries'!$P66),IF(DC$6&gt;'Team &amp; Salaries'!$M66,IFERROR(MIN('Team &amp; Salaries'!$P66,#REF!+'Team &amp; Salaries'!$N66),MIN('Team &amp; Salaries'!$N66,'Team &amp; Salaries'!$P66)),0))))))+IF($A153=Projections!$C$87,Revenue!DA$72,0)</f>
        <v>1</v>
      </c>
      <c r="DD153" s="286">
        <f>IF('Team &amp; Salaries'!$O66="Never",IF(DD$6&gt;='Team &amp; Salaries'!$M66,MIN('Team &amp; Salaries'!$N66,'Team &amp; Salaries'!$P66),0),IF('Team &amp; Salaries'!$O66="Monthly",IF(DD$6='Team &amp; Salaries'!$M66,MIN('Team &amp; Salaries'!$N66,'Team &amp; Salaries'!$P66),IF(DD$6&gt;'Team &amp; Salaries'!$M66,MIN('Team &amp; Salaries'!$P66,DC153+'Team &amp; Salaries'!$N66),0)),IF('Team &amp; Salaries'!$O66="Quarterly",IF(DD$6='Team &amp; Salaries'!$M66,MIN('Team &amp; Salaries'!$N66,'Team &amp; Salaries'!$P66),IF(DD$6&gt;'Team &amp; Salaries'!$M66,IFERROR(MIN('Team &amp; Salaries'!$P66,IF(ISNUMBER(CY153),CY153,0)+'Team &amp; Salaries'!$N66),'Team &amp; Salaries'!$N66),0)),IF('Team &amp; Salaries'!$O66="Annually",IF(DD$6='Team &amp; Salaries'!$M66,MIN('Team &amp; Salaries'!$N66,'Team &amp; Salaries'!$P66),IF(DD$6&gt;'Team &amp; Salaries'!$M66,IFERROR(MIN('Team &amp; Salaries'!$P66,#REF!+'Team &amp; Salaries'!$N66),MIN('Team &amp; Salaries'!$N66,'Team &amp; Salaries'!$P66)),0))))))+IF($A153=Projections!$C$87,Revenue!DB$72,0)</f>
        <v>1</v>
      </c>
      <c r="DE153" s="286">
        <f>IF('Team &amp; Salaries'!$O66="Never",IF(DE$6&gt;='Team &amp; Salaries'!$M66,MIN('Team &amp; Salaries'!$N66,'Team &amp; Salaries'!$P66),0),IF('Team &amp; Salaries'!$O66="Monthly",IF(DE$6='Team &amp; Salaries'!$M66,MIN('Team &amp; Salaries'!$N66,'Team &amp; Salaries'!$P66),IF(DE$6&gt;'Team &amp; Salaries'!$M66,MIN('Team &amp; Salaries'!$P66,DD153+'Team &amp; Salaries'!$N66),0)),IF('Team &amp; Salaries'!$O66="Quarterly",IF(DE$6='Team &amp; Salaries'!$M66,MIN('Team &amp; Salaries'!$N66,'Team &amp; Salaries'!$P66),IF(DE$6&gt;'Team &amp; Salaries'!$M66,IFERROR(MIN('Team &amp; Salaries'!$P66,IF(ISNUMBER(CZ153),CZ153,0)+'Team &amp; Salaries'!$N66),'Team &amp; Salaries'!$N66),0)),IF('Team &amp; Salaries'!$O66="Annually",IF(DE$6='Team &amp; Salaries'!$M66,MIN('Team &amp; Salaries'!$N66,'Team &amp; Salaries'!$P66),IF(DE$6&gt;'Team &amp; Salaries'!$M66,IFERROR(MIN('Team &amp; Salaries'!$P66,#REF!+'Team &amp; Salaries'!$N66),MIN('Team &amp; Salaries'!$N66,'Team &amp; Salaries'!$P66)),0))))))+IF($A153=Projections!$C$87,Revenue!DC$72,0)</f>
        <v>1</v>
      </c>
      <c r="DF153" s="286">
        <f>IF('Team &amp; Salaries'!$O66="Never",IF(DF$6&gt;='Team &amp; Salaries'!$M66,MIN('Team &amp; Salaries'!$N66,'Team &amp; Salaries'!$P66),0),IF('Team &amp; Salaries'!$O66="Monthly",IF(DF$6='Team &amp; Salaries'!$M66,MIN('Team &amp; Salaries'!$N66,'Team &amp; Salaries'!$P66),IF(DF$6&gt;'Team &amp; Salaries'!$M66,MIN('Team &amp; Salaries'!$P66,DE153+'Team &amp; Salaries'!$N66),0)),IF('Team &amp; Salaries'!$O66="Quarterly",IF(DF$6='Team &amp; Salaries'!$M66,MIN('Team &amp; Salaries'!$N66,'Team &amp; Salaries'!$P66),IF(DF$6&gt;'Team &amp; Salaries'!$M66,IFERROR(MIN('Team &amp; Salaries'!$P66,IF(ISNUMBER(DA153),DA153,0)+'Team &amp; Salaries'!$N66),'Team &amp; Salaries'!$N66),0)),IF('Team &amp; Salaries'!$O66="Annually",IF(DF$6='Team &amp; Salaries'!$M66,MIN('Team &amp; Salaries'!$N66,'Team &amp; Salaries'!$P66),IF(DF$6&gt;'Team &amp; Salaries'!$M66,IFERROR(MIN('Team &amp; Salaries'!$P66,#REF!+'Team &amp; Salaries'!$N66),MIN('Team &amp; Salaries'!$N66,'Team &amp; Salaries'!$P66)),0))))))+IF($A153=Projections!$C$87,Revenue!DD$72,0)</f>
        <v>1</v>
      </c>
      <c r="DG153" s="286">
        <f>IF('Team &amp; Salaries'!$O66="Never",IF(DG$6&gt;='Team &amp; Salaries'!$M66,MIN('Team &amp; Salaries'!$N66,'Team &amp; Salaries'!$P66),0),IF('Team &amp; Salaries'!$O66="Monthly",IF(DG$6='Team &amp; Salaries'!$M66,MIN('Team &amp; Salaries'!$N66,'Team &amp; Salaries'!$P66),IF(DG$6&gt;'Team &amp; Salaries'!$M66,MIN('Team &amp; Salaries'!$P66,DF153+'Team &amp; Salaries'!$N66),0)),IF('Team &amp; Salaries'!$O66="Quarterly",IF(DG$6='Team &amp; Salaries'!$M66,MIN('Team &amp; Salaries'!$N66,'Team &amp; Salaries'!$P66),IF(DG$6&gt;'Team &amp; Salaries'!$M66,IFERROR(MIN('Team &amp; Salaries'!$P66,IF(ISNUMBER(DB153),DB153,0)+'Team &amp; Salaries'!$N66),'Team &amp; Salaries'!$N66),0)),IF('Team &amp; Salaries'!$O66="Annually",IF(DG$6='Team &amp; Salaries'!$M66,MIN('Team &amp; Salaries'!$N66,'Team &amp; Salaries'!$P66),IF(DG$6&gt;'Team &amp; Salaries'!$M66,IFERROR(MIN('Team &amp; Salaries'!$P66,#REF!+'Team &amp; Salaries'!$N66),MIN('Team &amp; Salaries'!$N66,'Team &amp; Salaries'!$P66)),0))))))+IF($A153=Projections!$C$87,Revenue!DE$72,0)</f>
        <v>1</v>
      </c>
      <c r="DH153" s="286">
        <f>IF('Team &amp; Salaries'!$O66="Never",IF(DH$6&gt;='Team &amp; Salaries'!$M66,MIN('Team &amp; Salaries'!$N66,'Team &amp; Salaries'!$P66),0),IF('Team &amp; Salaries'!$O66="Monthly",IF(DH$6='Team &amp; Salaries'!$M66,MIN('Team &amp; Salaries'!$N66,'Team &amp; Salaries'!$P66),IF(DH$6&gt;'Team &amp; Salaries'!$M66,MIN('Team &amp; Salaries'!$P66,DG153+'Team &amp; Salaries'!$N66),0)),IF('Team &amp; Salaries'!$O66="Quarterly",IF(DH$6='Team &amp; Salaries'!$M66,MIN('Team &amp; Salaries'!$N66,'Team &amp; Salaries'!$P66),IF(DH$6&gt;'Team &amp; Salaries'!$M66,IFERROR(MIN('Team &amp; Salaries'!$P66,IF(ISNUMBER(DC153),DC153,0)+'Team &amp; Salaries'!$N66),'Team &amp; Salaries'!$N66),0)),IF('Team &amp; Salaries'!$O66="Annually",IF(DH$6='Team &amp; Salaries'!$M66,MIN('Team &amp; Salaries'!$N66,'Team &amp; Salaries'!$P66),IF(DH$6&gt;'Team &amp; Salaries'!$M66,IFERROR(MIN('Team &amp; Salaries'!$P66,#REF!+'Team &amp; Salaries'!$N66),MIN('Team &amp; Salaries'!$N66,'Team &amp; Salaries'!$P66)),0))))))+IF($A153=Projections!$C$87,Revenue!DF$72,0)</f>
        <v>1</v>
      </c>
      <c r="DI153" s="286">
        <f>IF('Team &amp; Salaries'!$O66="Never",IF(DI$6&gt;='Team &amp; Salaries'!$M66,MIN('Team &amp; Salaries'!$N66,'Team &amp; Salaries'!$P66),0),IF('Team &amp; Salaries'!$O66="Monthly",IF(DI$6='Team &amp; Salaries'!$M66,MIN('Team &amp; Salaries'!$N66,'Team &amp; Salaries'!$P66),IF(DI$6&gt;'Team &amp; Salaries'!$M66,MIN('Team &amp; Salaries'!$P66,DH153+'Team &amp; Salaries'!$N66),0)),IF('Team &amp; Salaries'!$O66="Quarterly",IF(DI$6='Team &amp; Salaries'!$M66,MIN('Team &amp; Salaries'!$N66,'Team &amp; Salaries'!$P66),IF(DI$6&gt;'Team &amp; Salaries'!$M66,IFERROR(MIN('Team &amp; Salaries'!$P66,IF(ISNUMBER(DD153),DD153,0)+'Team &amp; Salaries'!$N66),'Team &amp; Salaries'!$N66),0)),IF('Team &amp; Salaries'!$O66="Annually",IF(DI$6='Team &amp; Salaries'!$M66,MIN('Team &amp; Salaries'!$N66,'Team &amp; Salaries'!$P66),IF(DI$6&gt;'Team &amp; Salaries'!$M66,IFERROR(MIN('Team &amp; Salaries'!$P66,#REF!+'Team &amp; Salaries'!$N66),MIN('Team &amp; Salaries'!$N66,'Team &amp; Salaries'!$P66)),0))))))+IF($A153=Projections!$C$87,Revenue!DG$72,0)</f>
        <v>1</v>
      </c>
    </row>
    <row r="154" spans="1:113" s="676" customFormat="1" ht="16">
      <c r="A154" s="673" t="s">
        <v>410</v>
      </c>
      <c r="B154" s="673"/>
      <c r="C154" s="673"/>
      <c r="D154" s="1213"/>
      <c r="E154" s="674" t="str">
        <f>Settings!$C$6</f>
        <v>USD</v>
      </c>
      <c r="F154" s="675">
        <f t="shared" ref="F154:AK154" si="86">SUM(F96:F153)</f>
        <v>3</v>
      </c>
      <c r="G154" s="675">
        <f t="shared" si="86"/>
        <v>3</v>
      </c>
      <c r="H154" s="675">
        <f t="shared" si="86"/>
        <v>3</v>
      </c>
      <c r="I154" s="675">
        <f t="shared" si="86"/>
        <v>5</v>
      </c>
      <c r="J154" s="675">
        <f t="shared" si="86"/>
        <v>5</v>
      </c>
      <c r="K154" s="675">
        <f t="shared" si="86"/>
        <v>5</v>
      </c>
      <c r="L154" s="675">
        <f t="shared" si="86"/>
        <v>6</v>
      </c>
      <c r="M154" s="675">
        <f t="shared" si="86"/>
        <v>6</v>
      </c>
      <c r="N154" s="675">
        <f t="shared" si="86"/>
        <v>6</v>
      </c>
      <c r="O154" s="675">
        <f t="shared" si="86"/>
        <v>7</v>
      </c>
      <c r="P154" s="675">
        <f t="shared" si="86"/>
        <v>7</v>
      </c>
      <c r="Q154" s="675">
        <f t="shared" si="86"/>
        <v>7</v>
      </c>
      <c r="R154" s="675">
        <f t="shared" si="86"/>
        <v>9</v>
      </c>
      <c r="S154" s="675">
        <f t="shared" si="86"/>
        <v>13</v>
      </c>
      <c r="T154" s="675">
        <f t="shared" si="86"/>
        <v>13</v>
      </c>
      <c r="U154" s="675">
        <f t="shared" si="86"/>
        <v>14</v>
      </c>
      <c r="V154" s="675">
        <f t="shared" si="86"/>
        <v>14</v>
      </c>
      <c r="W154" s="675">
        <f t="shared" si="86"/>
        <v>14</v>
      </c>
      <c r="X154" s="675">
        <f t="shared" si="86"/>
        <v>14</v>
      </c>
      <c r="Y154" s="675">
        <f t="shared" si="86"/>
        <v>14</v>
      </c>
      <c r="Z154" s="675">
        <f t="shared" si="86"/>
        <v>14</v>
      </c>
      <c r="AA154" s="675">
        <f t="shared" si="86"/>
        <v>14</v>
      </c>
      <c r="AB154" s="675">
        <f t="shared" si="86"/>
        <v>14</v>
      </c>
      <c r="AC154" s="675">
        <f t="shared" si="86"/>
        <v>14</v>
      </c>
      <c r="AD154" s="675">
        <f t="shared" si="86"/>
        <v>23</v>
      </c>
      <c r="AE154" s="675">
        <f t="shared" si="86"/>
        <v>23</v>
      </c>
      <c r="AF154" s="675">
        <f t="shared" si="86"/>
        <v>23</v>
      </c>
      <c r="AG154" s="675">
        <f t="shared" si="86"/>
        <v>23</v>
      </c>
      <c r="AH154" s="675">
        <f t="shared" si="86"/>
        <v>23</v>
      </c>
      <c r="AI154" s="675">
        <f t="shared" si="86"/>
        <v>23</v>
      </c>
      <c r="AJ154" s="675">
        <f t="shared" si="86"/>
        <v>28</v>
      </c>
      <c r="AK154" s="675">
        <f t="shared" si="86"/>
        <v>28</v>
      </c>
      <c r="AL154" s="675">
        <f t="shared" ref="AL154:BQ154" si="87">SUM(AL96:AL153)</f>
        <v>28</v>
      </c>
      <c r="AM154" s="675">
        <f t="shared" si="87"/>
        <v>28</v>
      </c>
      <c r="AN154" s="675">
        <f t="shared" si="87"/>
        <v>28</v>
      </c>
      <c r="AO154" s="675">
        <f t="shared" si="87"/>
        <v>28</v>
      </c>
      <c r="AP154" s="675">
        <f t="shared" si="87"/>
        <v>35</v>
      </c>
      <c r="AQ154" s="675">
        <f t="shared" si="87"/>
        <v>35</v>
      </c>
      <c r="AR154" s="675">
        <f t="shared" si="87"/>
        <v>35</v>
      </c>
      <c r="AS154" s="675">
        <f t="shared" si="87"/>
        <v>35</v>
      </c>
      <c r="AT154" s="675">
        <f t="shared" si="87"/>
        <v>35</v>
      </c>
      <c r="AU154" s="675">
        <f t="shared" si="87"/>
        <v>35</v>
      </c>
      <c r="AV154" s="675">
        <f t="shared" si="87"/>
        <v>35</v>
      </c>
      <c r="AW154" s="675">
        <f t="shared" si="87"/>
        <v>35</v>
      </c>
      <c r="AX154" s="675">
        <f t="shared" si="87"/>
        <v>35</v>
      </c>
      <c r="AY154" s="675">
        <f t="shared" si="87"/>
        <v>37</v>
      </c>
      <c r="AZ154" s="675">
        <f t="shared" si="87"/>
        <v>37</v>
      </c>
      <c r="BA154" s="675">
        <f t="shared" si="87"/>
        <v>37</v>
      </c>
      <c r="BB154" s="675">
        <f t="shared" si="87"/>
        <v>39</v>
      </c>
      <c r="BC154" s="675">
        <f t="shared" si="87"/>
        <v>39</v>
      </c>
      <c r="BD154" s="675">
        <f t="shared" si="87"/>
        <v>39</v>
      </c>
      <c r="BE154" s="675">
        <f t="shared" si="87"/>
        <v>39</v>
      </c>
      <c r="BF154" s="675">
        <f t="shared" si="87"/>
        <v>39</v>
      </c>
      <c r="BG154" s="675">
        <f t="shared" si="87"/>
        <v>39</v>
      </c>
      <c r="BH154" s="675">
        <f t="shared" si="87"/>
        <v>42</v>
      </c>
      <c r="BI154" s="675">
        <f t="shared" si="87"/>
        <v>42</v>
      </c>
      <c r="BJ154" s="675">
        <f t="shared" si="87"/>
        <v>42</v>
      </c>
      <c r="BK154" s="675">
        <f t="shared" si="87"/>
        <v>42</v>
      </c>
      <c r="BL154" s="675">
        <f t="shared" si="87"/>
        <v>42</v>
      </c>
      <c r="BM154" s="675">
        <f t="shared" si="87"/>
        <v>42</v>
      </c>
      <c r="BN154" s="675">
        <f t="shared" si="87"/>
        <v>45</v>
      </c>
      <c r="BO154" s="675">
        <f t="shared" si="87"/>
        <v>45</v>
      </c>
      <c r="BP154" s="675">
        <f t="shared" si="87"/>
        <v>45</v>
      </c>
      <c r="BQ154" s="675">
        <f t="shared" si="87"/>
        <v>46</v>
      </c>
      <c r="BR154" s="675">
        <f t="shared" ref="BR154:CW154" si="88">SUM(BR96:BR153)</f>
        <v>46</v>
      </c>
      <c r="BS154" s="675">
        <f t="shared" si="88"/>
        <v>46</v>
      </c>
      <c r="BT154" s="675">
        <f t="shared" si="88"/>
        <v>47</v>
      </c>
      <c r="BU154" s="675">
        <f t="shared" si="88"/>
        <v>47</v>
      </c>
      <c r="BV154" s="675">
        <f t="shared" si="88"/>
        <v>46</v>
      </c>
      <c r="BW154" s="675">
        <f t="shared" si="88"/>
        <v>46</v>
      </c>
      <c r="BX154" s="675">
        <f t="shared" si="88"/>
        <v>46</v>
      </c>
      <c r="BY154" s="675">
        <f t="shared" si="88"/>
        <v>46</v>
      </c>
      <c r="BZ154" s="675">
        <f t="shared" si="88"/>
        <v>50</v>
      </c>
      <c r="CA154" s="675">
        <f t="shared" si="88"/>
        <v>50</v>
      </c>
      <c r="CB154" s="675">
        <f t="shared" si="88"/>
        <v>50</v>
      </c>
      <c r="CC154" s="675">
        <f t="shared" si="88"/>
        <v>50</v>
      </c>
      <c r="CD154" s="675">
        <f t="shared" si="88"/>
        <v>50</v>
      </c>
      <c r="CE154" s="675">
        <f t="shared" si="88"/>
        <v>50</v>
      </c>
      <c r="CF154" s="675">
        <f t="shared" si="88"/>
        <v>50</v>
      </c>
      <c r="CG154" s="675">
        <f t="shared" si="88"/>
        <v>50</v>
      </c>
      <c r="CH154" s="675">
        <f t="shared" si="88"/>
        <v>50</v>
      </c>
      <c r="CI154" s="675">
        <f t="shared" si="88"/>
        <v>50</v>
      </c>
      <c r="CJ154" s="675">
        <f t="shared" si="88"/>
        <v>50</v>
      </c>
      <c r="CK154" s="675">
        <f t="shared" si="88"/>
        <v>50</v>
      </c>
      <c r="CL154" s="675">
        <f t="shared" si="88"/>
        <v>50</v>
      </c>
      <c r="CM154" s="675">
        <f t="shared" si="88"/>
        <v>50</v>
      </c>
      <c r="CN154" s="675">
        <f t="shared" si="88"/>
        <v>50</v>
      </c>
      <c r="CO154" s="675">
        <f t="shared" si="88"/>
        <v>50</v>
      </c>
      <c r="CP154" s="675">
        <f t="shared" si="88"/>
        <v>50</v>
      </c>
      <c r="CQ154" s="675">
        <f t="shared" si="88"/>
        <v>50</v>
      </c>
      <c r="CR154" s="675">
        <f t="shared" si="88"/>
        <v>50</v>
      </c>
      <c r="CS154" s="675">
        <f t="shared" si="88"/>
        <v>50</v>
      </c>
      <c r="CT154" s="675">
        <f t="shared" si="88"/>
        <v>50</v>
      </c>
      <c r="CU154" s="675">
        <f t="shared" si="88"/>
        <v>50</v>
      </c>
      <c r="CV154" s="675">
        <f t="shared" si="88"/>
        <v>50</v>
      </c>
      <c r="CW154" s="675">
        <f t="shared" si="88"/>
        <v>50</v>
      </c>
      <c r="CX154" s="675">
        <f t="shared" ref="CX154:DI154" si="89">SUM(CX96:CX153)</f>
        <v>50</v>
      </c>
      <c r="CY154" s="675">
        <f t="shared" si="89"/>
        <v>50</v>
      </c>
      <c r="CZ154" s="675">
        <f t="shared" si="89"/>
        <v>50</v>
      </c>
      <c r="DA154" s="675">
        <f t="shared" si="89"/>
        <v>50</v>
      </c>
      <c r="DB154" s="675">
        <f t="shared" si="89"/>
        <v>50</v>
      </c>
      <c r="DC154" s="675">
        <f t="shared" si="89"/>
        <v>50</v>
      </c>
      <c r="DD154" s="675">
        <f t="shared" si="89"/>
        <v>50</v>
      </c>
      <c r="DE154" s="675">
        <f t="shared" si="89"/>
        <v>50</v>
      </c>
      <c r="DF154" s="675">
        <f t="shared" si="89"/>
        <v>50</v>
      </c>
      <c r="DG154" s="675">
        <f t="shared" si="89"/>
        <v>50</v>
      </c>
      <c r="DH154" s="675">
        <f t="shared" si="89"/>
        <v>50</v>
      </c>
      <c r="DI154" s="675">
        <f t="shared" si="89"/>
        <v>50</v>
      </c>
    </row>
    <row r="155" spans="1:113" customFormat="1" ht="16">
      <c r="A155" s="82"/>
      <c r="B155" s="82"/>
      <c r="C155" s="82"/>
      <c r="D155" s="1214"/>
      <c r="E155" s="1215"/>
      <c r="F155" s="1216"/>
      <c r="G155" s="185"/>
      <c r="H155" s="185"/>
      <c r="I155" s="185"/>
      <c r="J155" s="185"/>
      <c r="K155" s="185"/>
      <c r="L155" s="185"/>
      <c r="M155" s="185"/>
      <c r="N155" s="185"/>
      <c r="O155" s="185"/>
      <c r="P155" s="185"/>
      <c r="Q155" s="611"/>
      <c r="R155" s="185"/>
      <c r="S155" s="185"/>
      <c r="T155" s="185"/>
      <c r="U155" s="185"/>
      <c r="V155" s="185"/>
      <c r="W155" s="185"/>
      <c r="X155" s="185"/>
      <c r="Y155" s="185"/>
      <c r="Z155" s="185"/>
      <c r="AA155" s="185"/>
      <c r="AB155" s="185"/>
      <c r="AC155" s="365"/>
      <c r="AD155" s="185"/>
      <c r="AE155" s="185"/>
      <c r="AF155" s="185"/>
      <c r="AG155" s="185"/>
      <c r="AH155" s="185"/>
      <c r="AI155" s="185"/>
      <c r="AJ155" s="185"/>
      <c r="AK155" s="185"/>
      <c r="AL155" s="185"/>
      <c r="AM155" s="185"/>
      <c r="AN155" s="185"/>
      <c r="AO155" s="365"/>
      <c r="AP155" s="78"/>
      <c r="AQ155" s="78"/>
      <c r="AR155" s="78"/>
      <c r="AS155" s="78"/>
      <c r="AT155" s="78"/>
      <c r="AU155" s="78"/>
      <c r="AV155" s="78"/>
      <c r="AW155" s="78"/>
      <c r="AX155" s="78"/>
      <c r="AY155" s="78"/>
      <c r="AZ155" s="78"/>
      <c r="BA155" s="365"/>
      <c r="BB155" s="78"/>
      <c r="BC155" s="78"/>
      <c r="BD155" s="78"/>
      <c r="BE155" s="78"/>
      <c r="BF155" s="78"/>
      <c r="BG155" s="78"/>
      <c r="BH155" s="78"/>
      <c r="BI155" s="78"/>
      <c r="BJ155" s="78"/>
      <c r="BK155" s="78"/>
      <c r="BL155" s="78"/>
      <c r="BM155" s="365"/>
      <c r="BN155" s="78"/>
      <c r="BO155" s="78"/>
      <c r="BP155" s="78"/>
      <c r="BQ155" s="78"/>
      <c r="BR155" s="78"/>
      <c r="BS155" s="78"/>
      <c r="BT155" s="78"/>
      <c r="BU155" s="78"/>
      <c r="BV155" s="78"/>
      <c r="BW155" s="78"/>
      <c r="BX155" s="78"/>
      <c r="BY155" s="365"/>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row>
    <row r="156" spans="1:113" customFormat="1" ht="16">
      <c r="A156" s="78"/>
      <c r="B156" s="78"/>
      <c r="C156" s="78"/>
      <c r="D156" s="275"/>
      <c r="E156" s="1193"/>
      <c r="F156" s="1216"/>
      <c r="G156" s="185"/>
      <c r="H156" s="287"/>
      <c r="I156" s="83"/>
      <c r="J156" s="83"/>
      <c r="K156" s="83"/>
      <c r="L156" s="83"/>
      <c r="M156" s="83"/>
      <c r="N156" s="83"/>
      <c r="O156" s="90"/>
      <c r="P156" s="83"/>
      <c r="Q156" s="611"/>
      <c r="R156" s="83"/>
      <c r="S156" s="83"/>
      <c r="T156" s="83"/>
      <c r="U156" s="83"/>
      <c r="V156" s="83"/>
      <c r="W156" s="83"/>
      <c r="X156" s="83"/>
      <c r="Y156" s="83"/>
      <c r="Z156" s="83"/>
      <c r="AA156" s="83"/>
      <c r="AB156" s="83"/>
      <c r="AC156" s="365"/>
      <c r="AD156" s="83"/>
      <c r="AE156" s="83"/>
      <c r="AF156" s="83"/>
      <c r="AG156" s="83"/>
      <c r="AH156" s="83"/>
      <c r="AI156" s="83"/>
      <c r="AJ156" s="83"/>
      <c r="AK156" s="83"/>
      <c r="AL156" s="83"/>
      <c r="AM156" s="83"/>
      <c r="AN156" s="83"/>
      <c r="AO156" s="365"/>
      <c r="AP156" s="83"/>
      <c r="AQ156" s="83"/>
      <c r="AR156" s="83"/>
      <c r="AS156" s="83"/>
      <c r="AT156" s="83"/>
      <c r="AU156" s="83"/>
      <c r="AV156" s="83"/>
      <c r="AW156" s="83"/>
      <c r="AX156" s="83"/>
      <c r="AY156" s="83"/>
      <c r="AZ156" s="83"/>
      <c r="BA156" s="365"/>
      <c r="BB156" s="83"/>
      <c r="BC156" s="83"/>
      <c r="BD156" s="83"/>
      <c r="BE156" s="83"/>
      <c r="BF156" s="83"/>
      <c r="BG156" s="83"/>
      <c r="BH156" s="83"/>
      <c r="BI156" s="83"/>
      <c r="BJ156" s="83"/>
      <c r="BK156" s="83"/>
      <c r="BL156" s="83"/>
      <c r="BM156" s="365"/>
      <c r="BN156" s="83"/>
      <c r="BO156" s="83"/>
      <c r="BP156" s="83"/>
      <c r="BQ156" s="83"/>
      <c r="BR156" s="83"/>
      <c r="BS156" s="83"/>
      <c r="BT156" s="83"/>
      <c r="BU156" s="83"/>
      <c r="BV156" s="83"/>
      <c r="BW156" s="83"/>
      <c r="BX156" s="83"/>
      <c r="BY156" s="365"/>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row>
    <row r="157" spans="1:113" customFormat="1" ht="16">
      <c r="A157" s="78"/>
      <c r="B157" s="78"/>
      <c r="C157" s="78"/>
      <c r="D157" s="275"/>
      <c r="E157" s="1193"/>
      <c r="F157" s="1216"/>
      <c r="G157" s="185"/>
      <c r="H157" s="185"/>
      <c r="I157" s="83"/>
      <c r="J157" s="83"/>
      <c r="K157" s="83"/>
      <c r="L157" s="83"/>
      <c r="M157" s="83"/>
      <c r="N157" s="83"/>
      <c r="O157" s="90"/>
      <c r="P157" s="83"/>
      <c r="Q157" s="611"/>
      <c r="R157" s="83"/>
      <c r="S157" s="83"/>
      <c r="T157" s="83"/>
      <c r="U157" s="83"/>
      <c r="V157" s="83"/>
      <c r="W157" s="83"/>
      <c r="X157" s="83"/>
      <c r="Y157" s="83"/>
      <c r="Z157" s="83"/>
      <c r="AA157" s="83"/>
      <c r="AB157" s="83"/>
      <c r="AC157" s="365"/>
      <c r="AD157" s="83"/>
      <c r="AE157" s="83"/>
      <c r="AF157" s="83"/>
      <c r="AG157" s="83"/>
      <c r="AH157" s="83"/>
      <c r="AI157" s="83"/>
      <c r="AJ157" s="83"/>
      <c r="AK157" s="83"/>
      <c r="AL157" s="83"/>
      <c r="AM157" s="83"/>
      <c r="AN157" s="83"/>
      <c r="AO157" s="365"/>
      <c r="AP157" s="83"/>
      <c r="AQ157" s="83"/>
      <c r="AR157" s="83"/>
      <c r="AS157" s="83"/>
      <c r="AT157" s="83"/>
      <c r="AU157" s="83"/>
      <c r="AV157" s="83"/>
      <c r="AW157" s="83"/>
      <c r="AX157" s="83"/>
      <c r="AY157" s="83"/>
      <c r="AZ157" s="83"/>
      <c r="BA157" s="365"/>
      <c r="BB157" s="83"/>
      <c r="BC157" s="83"/>
      <c r="BD157" s="83"/>
      <c r="BE157" s="83"/>
      <c r="BF157" s="83"/>
      <c r="BG157" s="83"/>
      <c r="BH157" s="83"/>
      <c r="BI157" s="83"/>
      <c r="BJ157" s="83"/>
      <c r="BK157" s="83"/>
      <c r="BL157" s="83"/>
      <c r="BM157" s="365"/>
      <c r="BN157" s="83"/>
      <c r="BO157" s="83"/>
      <c r="BP157" s="83"/>
      <c r="BQ157" s="83"/>
      <c r="BR157" s="83"/>
      <c r="BS157" s="83"/>
      <c r="BT157" s="83"/>
      <c r="BU157" s="83"/>
      <c r="BV157" s="83"/>
      <c r="BW157" s="83"/>
      <c r="BX157" s="83"/>
      <c r="BY157" s="365"/>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row>
    <row r="158" spans="1:113" customFormat="1" ht="16">
      <c r="A158" s="78"/>
      <c r="B158" s="78"/>
      <c r="C158" s="78"/>
      <c r="D158" s="275"/>
      <c r="E158" s="1193"/>
      <c r="F158" s="1216"/>
      <c r="G158" s="185"/>
      <c r="H158" s="185"/>
      <c r="I158" s="83"/>
      <c r="J158" s="83"/>
      <c r="K158" s="83"/>
      <c r="L158" s="83"/>
      <c r="M158" s="83"/>
      <c r="N158" s="83"/>
      <c r="O158" s="90"/>
      <c r="P158" s="83"/>
      <c r="Q158" s="611"/>
      <c r="R158" s="83"/>
      <c r="S158" s="83"/>
      <c r="T158" s="83"/>
      <c r="U158" s="83"/>
      <c r="V158" s="83"/>
      <c r="W158" s="83"/>
      <c r="X158" s="83"/>
      <c r="Y158" s="83"/>
      <c r="Z158" s="83"/>
      <c r="AA158" s="83"/>
      <c r="AB158" s="83"/>
      <c r="AC158" s="365"/>
      <c r="AD158" s="83"/>
      <c r="AE158" s="83"/>
      <c r="AF158" s="83"/>
      <c r="AG158" s="83"/>
      <c r="AH158" s="83"/>
      <c r="AI158" s="83"/>
      <c r="AJ158" s="83"/>
      <c r="AK158" s="83"/>
      <c r="AL158" s="83"/>
      <c r="AM158" s="83"/>
      <c r="AN158" s="83"/>
      <c r="AO158" s="365"/>
      <c r="AP158" s="83"/>
      <c r="AQ158" s="83"/>
      <c r="AR158" s="83"/>
      <c r="AS158" s="83"/>
      <c r="AT158" s="83"/>
      <c r="AU158" s="83"/>
      <c r="AV158" s="83"/>
      <c r="AW158" s="83"/>
      <c r="AX158" s="83"/>
      <c r="AY158" s="83"/>
      <c r="AZ158" s="83"/>
      <c r="BA158" s="365"/>
      <c r="BB158" s="83"/>
      <c r="BC158" s="83"/>
      <c r="BD158" s="83"/>
      <c r="BE158" s="83"/>
      <c r="BF158" s="83"/>
      <c r="BG158" s="83"/>
      <c r="BH158" s="83"/>
      <c r="BI158" s="83"/>
      <c r="BJ158" s="83"/>
      <c r="BK158" s="83"/>
      <c r="BL158" s="83"/>
      <c r="BM158" s="365"/>
      <c r="BN158" s="83"/>
      <c r="BO158" s="83"/>
      <c r="BP158" s="83"/>
      <c r="BQ158" s="83"/>
      <c r="BR158" s="83"/>
      <c r="BS158" s="83"/>
      <c r="BT158" s="83"/>
      <c r="BU158" s="83"/>
      <c r="BV158" s="83"/>
      <c r="BW158" s="83"/>
      <c r="BX158" s="83"/>
      <c r="BY158" s="365"/>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row>
    <row r="159" spans="1:113" customFormat="1" ht="16">
      <c r="A159" s="78"/>
      <c r="B159" s="78"/>
      <c r="C159" s="78"/>
      <c r="D159" s="275"/>
      <c r="E159" s="1193"/>
      <c r="F159" s="1216"/>
      <c r="G159" s="185"/>
      <c r="H159" s="185"/>
      <c r="I159" s="83"/>
      <c r="J159" s="83"/>
      <c r="K159" s="83"/>
      <c r="L159" s="83"/>
      <c r="M159" s="83"/>
      <c r="N159" s="83"/>
      <c r="O159" s="90"/>
      <c r="P159" s="83"/>
      <c r="Q159" s="611"/>
      <c r="R159" s="83"/>
      <c r="S159" s="83"/>
      <c r="T159" s="83"/>
      <c r="U159" s="83"/>
      <c r="V159" s="83"/>
      <c r="W159" s="83"/>
      <c r="X159" s="83"/>
      <c r="Y159" s="83"/>
      <c r="Z159" s="83"/>
      <c r="AA159" s="83"/>
      <c r="AB159" s="83"/>
      <c r="AC159" s="365"/>
      <c r="AD159" s="83"/>
      <c r="AE159" s="83"/>
      <c r="AF159" s="83"/>
      <c r="AG159" s="83"/>
      <c r="AH159" s="83"/>
      <c r="AI159" s="83"/>
      <c r="AJ159" s="83"/>
      <c r="AK159" s="83"/>
      <c r="AL159" s="83"/>
      <c r="AM159" s="83"/>
      <c r="AN159" s="83"/>
      <c r="AO159" s="365"/>
      <c r="AP159" s="83"/>
      <c r="AQ159" s="83"/>
      <c r="AR159" s="83"/>
      <c r="AS159" s="83"/>
      <c r="AT159" s="83"/>
      <c r="AU159" s="83"/>
      <c r="AV159" s="83"/>
      <c r="AW159" s="83"/>
      <c r="AX159" s="83"/>
      <c r="AY159" s="83"/>
      <c r="AZ159" s="83"/>
      <c r="BA159" s="365"/>
      <c r="BB159" s="83"/>
      <c r="BC159" s="83"/>
      <c r="BD159" s="83"/>
      <c r="BE159" s="83"/>
      <c r="BF159" s="83"/>
      <c r="BG159" s="83"/>
      <c r="BH159" s="83"/>
      <c r="BI159" s="83"/>
      <c r="BJ159" s="83"/>
      <c r="BK159" s="83"/>
      <c r="BL159" s="83"/>
      <c r="BM159" s="365"/>
      <c r="BN159" s="83"/>
      <c r="BO159" s="83"/>
      <c r="BP159" s="83"/>
      <c r="BQ159" s="83"/>
      <c r="BR159" s="83"/>
      <c r="BS159" s="83"/>
      <c r="BT159" s="83"/>
      <c r="BU159" s="83"/>
      <c r="BV159" s="83"/>
      <c r="BW159" s="83"/>
      <c r="BX159" s="83"/>
      <c r="BY159" s="365"/>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row>
    <row r="160" spans="1:113" customFormat="1" ht="16">
      <c r="A160" s="78"/>
      <c r="B160" s="78"/>
      <c r="C160" s="78"/>
      <c r="D160" s="275"/>
      <c r="E160" s="1193"/>
      <c r="F160" s="1216"/>
      <c r="G160" s="185"/>
      <c r="H160" s="185"/>
      <c r="I160" s="83"/>
      <c r="J160" s="83"/>
      <c r="K160" s="83"/>
      <c r="L160" s="83"/>
      <c r="M160" s="83"/>
      <c r="N160" s="83"/>
      <c r="O160" s="90"/>
      <c r="P160" s="83"/>
      <c r="Q160" s="611"/>
      <c r="R160" s="83"/>
      <c r="S160" s="83"/>
      <c r="T160" s="83"/>
      <c r="U160" s="83"/>
      <c r="V160" s="83"/>
      <c r="W160" s="83"/>
      <c r="X160" s="83"/>
      <c r="Y160" s="83"/>
      <c r="Z160" s="83"/>
      <c r="AA160" s="83"/>
      <c r="AB160" s="83"/>
      <c r="AC160" s="365"/>
      <c r="AD160" s="83"/>
      <c r="AE160" s="83"/>
      <c r="AF160" s="83"/>
      <c r="AG160" s="83"/>
      <c r="AH160" s="83"/>
      <c r="AI160" s="83"/>
      <c r="AJ160" s="83"/>
      <c r="AK160" s="83"/>
      <c r="AL160" s="83"/>
      <c r="AM160" s="83"/>
      <c r="AN160" s="83"/>
      <c r="AO160" s="365"/>
      <c r="AP160" s="83"/>
      <c r="AQ160" s="83"/>
      <c r="AR160" s="83"/>
      <c r="AS160" s="83"/>
      <c r="AT160" s="83"/>
      <c r="AU160" s="83"/>
      <c r="AV160" s="83"/>
      <c r="AW160" s="83"/>
      <c r="AX160" s="83"/>
      <c r="AY160" s="83"/>
      <c r="AZ160" s="83"/>
      <c r="BA160" s="365"/>
      <c r="BB160" s="83"/>
      <c r="BC160" s="83"/>
      <c r="BD160" s="83"/>
      <c r="BE160" s="83"/>
      <c r="BF160" s="83"/>
      <c r="BG160" s="83"/>
      <c r="BH160" s="83"/>
      <c r="BI160" s="83"/>
      <c r="BJ160" s="83"/>
      <c r="BK160" s="83"/>
      <c r="BL160" s="83"/>
      <c r="BM160" s="365"/>
      <c r="BN160" s="83"/>
      <c r="BO160" s="83"/>
      <c r="BP160" s="83"/>
      <c r="BQ160" s="83"/>
      <c r="BR160" s="83"/>
      <c r="BS160" s="83"/>
      <c r="BT160" s="83"/>
      <c r="BU160" s="83"/>
      <c r="BV160" s="83"/>
      <c r="BW160" s="83"/>
      <c r="BX160" s="83"/>
      <c r="BY160" s="365"/>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row>
    <row r="161" spans="1:113" customFormat="1" ht="16">
      <c r="A161" s="78"/>
      <c r="B161" s="78"/>
      <c r="C161" s="78"/>
      <c r="D161" s="275"/>
      <c r="E161" s="1193"/>
      <c r="F161" s="1216"/>
      <c r="G161" s="185"/>
      <c r="H161" s="185"/>
      <c r="I161" s="83"/>
      <c r="J161" s="83"/>
      <c r="K161" s="83"/>
      <c r="L161" s="83"/>
      <c r="M161" s="83"/>
      <c r="N161" s="83"/>
      <c r="O161" s="90"/>
      <c r="P161" s="83"/>
      <c r="Q161" s="611"/>
      <c r="R161" s="83"/>
      <c r="S161" s="83"/>
      <c r="T161" s="83"/>
      <c r="U161" s="83"/>
      <c r="V161" s="83"/>
      <c r="W161" s="83"/>
      <c r="X161" s="83"/>
      <c r="Y161" s="83"/>
      <c r="Z161" s="83"/>
      <c r="AA161" s="83"/>
      <c r="AB161" s="83"/>
      <c r="AC161" s="365"/>
      <c r="AD161" s="83"/>
      <c r="AE161" s="83"/>
      <c r="AF161" s="83"/>
      <c r="AG161" s="83"/>
      <c r="AH161" s="83"/>
      <c r="AI161" s="83"/>
      <c r="AJ161" s="83"/>
      <c r="AK161" s="83"/>
      <c r="AL161" s="83"/>
      <c r="AM161" s="83"/>
      <c r="AN161" s="83"/>
      <c r="AO161" s="365"/>
      <c r="AP161" s="83"/>
      <c r="AQ161" s="83"/>
      <c r="AR161" s="83"/>
      <c r="AS161" s="83"/>
      <c r="AT161" s="83"/>
      <c r="AU161" s="83"/>
      <c r="AV161" s="83"/>
      <c r="AW161" s="83"/>
      <c r="AX161" s="83"/>
      <c r="AY161" s="83"/>
      <c r="AZ161" s="83"/>
      <c r="BA161" s="365"/>
      <c r="BB161" s="83"/>
      <c r="BC161" s="83"/>
      <c r="BD161" s="83"/>
      <c r="BE161" s="83"/>
      <c r="BF161" s="83"/>
      <c r="BG161" s="83"/>
      <c r="BH161" s="83"/>
      <c r="BI161" s="83"/>
      <c r="BJ161" s="83"/>
      <c r="BK161" s="83"/>
      <c r="BL161" s="83"/>
      <c r="BM161" s="365"/>
      <c r="BN161" s="83"/>
      <c r="BO161" s="83"/>
      <c r="BP161" s="83"/>
      <c r="BQ161" s="83"/>
      <c r="BR161" s="83"/>
      <c r="BS161" s="83"/>
      <c r="BT161" s="83"/>
      <c r="BU161" s="83"/>
      <c r="BV161" s="83"/>
      <c r="BW161" s="83"/>
      <c r="BX161" s="83"/>
      <c r="BY161" s="365"/>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row>
    <row r="162" spans="1:113" customFormat="1" ht="16">
      <c r="A162" s="78"/>
      <c r="B162" s="78"/>
      <c r="C162" s="78"/>
      <c r="D162" s="275"/>
      <c r="E162" s="1193"/>
      <c r="F162" s="1216"/>
      <c r="G162" s="185"/>
      <c r="H162" s="185"/>
      <c r="I162" s="83"/>
      <c r="J162" s="83"/>
      <c r="K162" s="83"/>
      <c r="L162" s="83"/>
      <c r="M162" s="83"/>
      <c r="N162" s="83"/>
      <c r="O162" s="90"/>
      <c r="P162" s="83"/>
      <c r="Q162" s="611"/>
      <c r="R162" s="83"/>
      <c r="S162" s="83"/>
      <c r="T162" s="83"/>
      <c r="U162" s="83"/>
      <c r="V162" s="83"/>
      <c r="W162" s="83"/>
      <c r="X162" s="83"/>
      <c r="Y162" s="83"/>
      <c r="Z162" s="83"/>
      <c r="AA162" s="83"/>
      <c r="AB162" s="83"/>
      <c r="AC162" s="365"/>
      <c r="AD162" s="83"/>
      <c r="AE162" s="83"/>
      <c r="AF162" s="83"/>
      <c r="AG162" s="83"/>
      <c r="AH162" s="83"/>
      <c r="AI162" s="83"/>
      <c r="AJ162" s="83"/>
      <c r="AK162" s="83"/>
      <c r="AL162" s="83"/>
      <c r="AM162" s="83"/>
      <c r="AN162" s="83"/>
      <c r="AO162" s="365"/>
      <c r="AP162" s="83"/>
      <c r="AQ162" s="83"/>
      <c r="AR162" s="83"/>
      <c r="AS162" s="83"/>
      <c r="AT162" s="83"/>
      <c r="AU162" s="83"/>
      <c r="AV162" s="83"/>
      <c r="AW162" s="83"/>
      <c r="AX162" s="83"/>
      <c r="AY162" s="83"/>
      <c r="AZ162" s="83"/>
      <c r="BA162" s="365"/>
      <c r="BB162" s="83"/>
      <c r="BC162" s="83"/>
      <c r="BD162" s="83"/>
      <c r="BE162" s="83"/>
      <c r="BF162" s="83"/>
      <c r="BG162" s="83"/>
      <c r="BH162" s="83"/>
      <c r="BI162" s="83"/>
      <c r="BJ162" s="83"/>
      <c r="BK162" s="83"/>
      <c r="BL162" s="83"/>
      <c r="BM162" s="365"/>
      <c r="BN162" s="83"/>
      <c r="BO162" s="83"/>
      <c r="BP162" s="83"/>
      <c r="BQ162" s="83"/>
      <c r="BR162" s="83"/>
      <c r="BS162" s="83"/>
      <c r="BT162" s="83"/>
      <c r="BU162" s="83"/>
      <c r="BV162" s="83"/>
      <c r="BW162" s="83"/>
      <c r="BX162" s="83"/>
      <c r="BY162" s="365"/>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row>
    <row r="163" spans="1:113" customFormat="1" ht="24" thickBot="1">
      <c r="A163" s="270" t="s">
        <v>411</v>
      </c>
      <c r="B163" s="270"/>
      <c r="C163" s="270"/>
      <c r="D163" s="271"/>
      <c r="E163" s="272"/>
      <c r="F163" s="273"/>
      <c r="G163" s="274"/>
      <c r="H163" s="274"/>
      <c r="I163" s="274"/>
      <c r="J163" s="274"/>
      <c r="K163" s="274"/>
      <c r="L163" s="274"/>
      <c r="M163" s="274"/>
      <c r="N163" s="274"/>
      <c r="O163" s="274"/>
      <c r="P163" s="274"/>
      <c r="Q163" s="368"/>
      <c r="R163" s="274"/>
      <c r="S163" s="274"/>
      <c r="T163" s="274"/>
      <c r="U163" s="274"/>
      <c r="V163" s="274"/>
      <c r="W163" s="274"/>
      <c r="X163" s="274"/>
      <c r="Y163" s="274"/>
      <c r="Z163" s="274"/>
      <c r="AA163" s="274"/>
      <c r="AB163" s="274"/>
      <c r="AC163" s="368"/>
      <c r="AD163" s="274"/>
      <c r="AE163" s="274"/>
      <c r="AF163" s="274"/>
      <c r="AG163" s="274"/>
      <c r="AH163" s="274"/>
      <c r="AI163" s="274"/>
      <c r="AJ163" s="274"/>
      <c r="AK163" s="274"/>
      <c r="AL163" s="274"/>
      <c r="AM163" s="274"/>
      <c r="AN163" s="274"/>
      <c r="AO163" s="368"/>
      <c r="AP163" s="274"/>
      <c r="AQ163" s="274"/>
      <c r="AR163" s="274"/>
      <c r="AS163" s="274"/>
      <c r="AT163" s="274"/>
      <c r="AU163" s="274"/>
      <c r="AV163" s="274"/>
      <c r="AW163" s="274"/>
      <c r="AX163" s="274"/>
      <c r="AY163" s="274"/>
      <c r="AZ163" s="274"/>
      <c r="BA163" s="368"/>
      <c r="BB163" s="274"/>
      <c r="BC163" s="274"/>
      <c r="BD163" s="274"/>
      <c r="BE163" s="274"/>
      <c r="BF163" s="274"/>
      <c r="BG163" s="274"/>
      <c r="BH163" s="274"/>
      <c r="BI163" s="274"/>
      <c r="BJ163" s="274"/>
      <c r="BK163" s="274"/>
      <c r="BL163" s="274"/>
      <c r="BM163" s="368"/>
      <c r="BN163" s="274"/>
      <c r="BO163" s="274"/>
      <c r="BP163" s="274"/>
      <c r="BQ163" s="274"/>
      <c r="BR163" s="274"/>
      <c r="BS163" s="274"/>
      <c r="BT163" s="274"/>
      <c r="BU163" s="274"/>
      <c r="BV163" s="274"/>
      <c r="BW163" s="274"/>
      <c r="BX163" s="274"/>
      <c r="BY163" s="368"/>
      <c r="BZ163" s="274"/>
      <c r="CA163" s="274"/>
      <c r="CB163" s="274"/>
      <c r="CC163" s="274"/>
      <c r="CD163" s="274"/>
      <c r="CE163" s="274"/>
      <c r="CF163" s="274"/>
      <c r="CG163" s="274"/>
      <c r="CH163" s="274"/>
      <c r="CI163" s="274"/>
      <c r="CJ163" s="274"/>
      <c r="CK163" s="274"/>
      <c r="CL163" s="274"/>
      <c r="CM163" s="274"/>
      <c r="CN163" s="274"/>
      <c r="CO163" s="274"/>
      <c r="CP163" s="274"/>
      <c r="CQ163" s="274"/>
      <c r="CR163" s="274"/>
      <c r="CS163" s="274"/>
      <c r="CT163" s="274"/>
      <c r="CU163" s="274"/>
      <c r="CV163" s="274"/>
      <c r="CW163" s="274"/>
      <c r="CX163" s="274"/>
      <c r="CY163" s="274"/>
      <c r="CZ163" s="274"/>
      <c r="DA163" s="274"/>
      <c r="DB163" s="274"/>
      <c r="DC163" s="274"/>
      <c r="DD163" s="274"/>
      <c r="DE163" s="274"/>
      <c r="DF163" s="274"/>
      <c r="DG163" s="274"/>
      <c r="DH163" s="274"/>
      <c r="DI163" s="274"/>
    </row>
    <row r="164" spans="1:113" customFormat="1" ht="16">
      <c r="A164" s="78"/>
      <c r="B164" s="78"/>
      <c r="C164" s="78"/>
      <c r="D164" s="275"/>
      <c r="E164" s="1193"/>
      <c r="F164" s="1185"/>
      <c r="G164" s="78"/>
      <c r="H164" s="78"/>
      <c r="I164" s="78"/>
      <c r="J164" s="78"/>
      <c r="K164" s="78"/>
      <c r="L164" s="78"/>
      <c r="M164" s="78"/>
      <c r="N164" s="78"/>
      <c r="O164" s="78"/>
      <c r="P164" s="78"/>
      <c r="Q164" s="606"/>
      <c r="R164" s="78"/>
      <c r="S164" s="78"/>
      <c r="T164" s="78"/>
      <c r="U164" s="78"/>
      <c r="V164" s="78"/>
      <c r="W164" s="78"/>
      <c r="X164" s="78"/>
      <c r="Y164" s="78"/>
      <c r="Z164" s="78"/>
      <c r="AA164" s="78"/>
      <c r="AB164" s="78"/>
      <c r="AC164" s="363"/>
      <c r="AD164" s="78"/>
      <c r="AE164" s="78"/>
      <c r="AF164" s="78"/>
      <c r="AG164" s="78"/>
      <c r="AH164" s="78"/>
      <c r="AI164" s="78"/>
      <c r="AJ164" s="78"/>
      <c r="AK164" s="78"/>
      <c r="AL164" s="78"/>
      <c r="AM164" s="78"/>
      <c r="AN164" s="78"/>
      <c r="AO164" s="363"/>
      <c r="AP164" s="78"/>
      <c r="AQ164" s="78"/>
      <c r="AR164" s="78"/>
      <c r="AS164" s="78"/>
      <c r="AT164" s="78"/>
      <c r="AU164" s="78"/>
      <c r="AV164" s="78"/>
      <c r="AW164" s="78"/>
      <c r="AX164" s="78"/>
      <c r="AY164" s="78"/>
      <c r="AZ164" s="78"/>
      <c r="BA164" s="363"/>
      <c r="BB164" s="78"/>
      <c r="BC164" s="78"/>
      <c r="BD164" s="78"/>
      <c r="BE164" s="78"/>
      <c r="BF164" s="78"/>
      <c r="BG164" s="78"/>
      <c r="BH164" s="78"/>
      <c r="BI164" s="78"/>
      <c r="BJ164" s="78"/>
      <c r="BK164" s="78"/>
      <c r="BL164" s="78"/>
      <c r="BM164" s="363"/>
      <c r="BN164" s="78"/>
      <c r="BO164" s="78"/>
      <c r="BP164" s="78"/>
      <c r="BQ164" s="78"/>
      <c r="BR164" s="78"/>
      <c r="BS164" s="78"/>
      <c r="BT164" s="78"/>
      <c r="BU164" s="78"/>
      <c r="BV164" s="78"/>
      <c r="BW164" s="78"/>
      <c r="BX164" s="78"/>
      <c r="BY164" s="363"/>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row>
    <row r="165" spans="1:113" customFormat="1" ht="16">
      <c r="A165" s="82"/>
      <c r="B165" s="82"/>
      <c r="C165" s="82"/>
      <c r="D165" s="1214"/>
      <c r="E165" s="1215"/>
      <c r="F165" s="1217"/>
      <c r="G165" s="83"/>
      <c r="H165" s="83"/>
      <c r="I165" s="83"/>
      <c r="J165" s="83"/>
      <c r="K165" s="83"/>
      <c r="L165" s="83"/>
      <c r="M165" s="83"/>
      <c r="N165" s="83"/>
      <c r="O165" s="83"/>
      <c r="P165" s="83"/>
      <c r="Q165" s="611"/>
      <c r="R165" s="83"/>
      <c r="S165" s="83"/>
      <c r="T165" s="83"/>
      <c r="U165" s="83"/>
      <c r="V165" s="83"/>
      <c r="W165" s="83"/>
      <c r="X165" s="83"/>
      <c r="Y165" s="83"/>
      <c r="Z165" s="83"/>
      <c r="AA165" s="83"/>
      <c r="AB165" s="83"/>
      <c r="AC165" s="365"/>
      <c r="AD165" s="83"/>
      <c r="AE165" s="83"/>
      <c r="AF165" s="83"/>
      <c r="AG165" s="83"/>
      <c r="AH165" s="83"/>
      <c r="AI165" s="83"/>
      <c r="AJ165" s="83"/>
      <c r="AK165" s="83"/>
      <c r="AL165" s="83"/>
      <c r="AM165" s="83"/>
      <c r="AN165" s="83"/>
      <c r="AO165" s="365"/>
      <c r="AP165" s="83"/>
      <c r="AQ165" s="83"/>
      <c r="AR165" s="83"/>
      <c r="AS165" s="83"/>
      <c r="AT165" s="83"/>
      <c r="AU165" s="83"/>
      <c r="AV165" s="83"/>
      <c r="AW165" s="83"/>
      <c r="AX165" s="83"/>
      <c r="AY165" s="83"/>
      <c r="AZ165" s="83"/>
      <c r="BA165" s="365"/>
      <c r="BB165" s="83"/>
      <c r="BC165" s="83"/>
      <c r="BD165" s="83"/>
      <c r="BE165" s="83"/>
      <c r="BF165" s="83"/>
      <c r="BG165" s="83"/>
      <c r="BH165" s="83"/>
      <c r="BI165" s="83"/>
      <c r="BJ165" s="83"/>
      <c r="BK165" s="83"/>
      <c r="BL165" s="83"/>
      <c r="BM165" s="365"/>
      <c r="BN165" s="83"/>
      <c r="BO165" s="83"/>
      <c r="BP165" s="83"/>
      <c r="BQ165" s="83"/>
      <c r="BR165" s="83"/>
      <c r="BS165" s="83"/>
      <c r="BT165" s="83"/>
      <c r="BU165" s="83"/>
      <c r="BV165" s="83"/>
      <c r="BW165" s="83"/>
      <c r="BX165" s="83"/>
      <c r="BY165" s="365"/>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row>
    <row r="166" spans="1:113" customFormat="1" ht="17">
      <c r="A166" s="288" t="s">
        <v>412</v>
      </c>
      <c r="B166" s="288"/>
      <c r="C166" s="288"/>
      <c r="D166" s="289"/>
      <c r="E166" s="290"/>
      <c r="F166" s="291"/>
      <c r="G166" s="292"/>
      <c r="H166" s="292"/>
      <c r="I166" s="292"/>
      <c r="J166" s="292"/>
      <c r="K166" s="292"/>
      <c r="L166" s="292"/>
      <c r="M166" s="292"/>
      <c r="N166" s="292"/>
      <c r="O166" s="292"/>
      <c r="P166" s="292"/>
      <c r="Q166" s="366"/>
      <c r="R166" s="292"/>
      <c r="S166" s="292"/>
      <c r="T166" s="292"/>
      <c r="U166" s="292"/>
      <c r="V166" s="292"/>
      <c r="W166" s="292"/>
      <c r="X166" s="292"/>
      <c r="Y166" s="292"/>
      <c r="Z166" s="292"/>
      <c r="AA166" s="292"/>
      <c r="AB166" s="292"/>
      <c r="AC166" s="366"/>
      <c r="AD166" s="292"/>
      <c r="AE166" s="292"/>
      <c r="AF166" s="292"/>
      <c r="AG166" s="292"/>
      <c r="AH166" s="292"/>
      <c r="AI166" s="292"/>
      <c r="AJ166" s="292"/>
      <c r="AK166" s="292"/>
      <c r="AL166" s="292"/>
      <c r="AM166" s="292"/>
      <c r="AN166" s="292"/>
      <c r="AO166" s="366"/>
      <c r="AP166" s="288"/>
      <c r="AQ166" s="288"/>
      <c r="AR166" s="288"/>
      <c r="AS166" s="288"/>
      <c r="AT166" s="288"/>
      <c r="AU166" s="288"/>
      <c r="AV166" s="288"/>
      <c r="AW166" s="288"/>
      <c r="AX166" s="288"/>
      <c r="AY166" s="288"/>
      <c r="AZ166" s="288"/>
      <c r="BA166" s="366"/>
      <c r="BB166" s="288"/>
      <c r="BC166" s="288"/>
      <c r="BD166" s="288"/>
      <c r="BE166" s="288"/>
      <c r="BF166" s="288"/>
      <c r="BG166" s="288"/>
      <c r="BH166" s="288"/>
      <c r="BI166" s="288"/>
      <c r="BJ166" s="288"/>
      <c r="BK166" s="288"/>
      <c r="BL166" s="288"/>
      <c r="BM166" s="366"/>
      <c r="BN166" s="288"/>
      <c r="BO166" s="288"/>
      <c r="BP166" s="288"/>
      <c r="BQ166" s="288"/>
      <c r="BR166" s="288"/>
      <c r="BS166" s="288"/>
      <c r="BT166" s="288"/>
      <c r="BU166" s="288"/>
      <c r="BV166" s="288"/>
      <c r="BW166" s="288"/>
      <c r="BX166" s="288"/>
      <c r="BY166" s="366"/>
      <c r="BZ166" s="288"/>
      <c r="CA166" s="288"/>
      <c r="CB166" s="288"/>
      <c r="CC166" s="288"/>
      <c r="CD166" s="288"/>
      <c r="CE166" s="288"/>
      <c r="CF166" s="288"/>
      <c r="CG166" s="288"/>
      <c r="CH166" s="288"/>
      <c r="CI166" s="288"/>
      <c r="CJ166" s="288"/>
      <c r="CK166" s="288"/>
      <c r="CL166" s="288"/>
      <c r="CM166" s="288"/>
      <c r="CN166" s="288"/>
      <c r="CO166" s="288"/>
      <c r="CP166" s="288"/>
      <c r="CQ166" s="288"/>
      <c r="CR166" s="288"/>
      <c r="CS166" s="288"/>
      <c r="CT166" s="288"/>
      <c r="CU166" s="288"/>
      <c r="CV166" s="288"/>
      <c r="CW166" s="288"/>
      <c r="CX166" s="288"/>
      <c r="CY166" s="288"/>
      <c r="CZ166" s="288"/>
      <c r="DA166" s="288"/>
      <c r="DB166" s="288"/>
      <c r="DC166" s="288"/>
      <c r="DD166" s="288"/>
      <c r="DE166" s="288"/>
      <c r="DF166" s="288"/>
      <c r="DG166" s="288"/>
      <c r="DH166" s="288"/>
      <c r="DI166" s="288"/>
    </row>
    <row r="167" spans="1:113" customFormat="1" ht="16">
      <c r="A167" s="297" t="s">
        <v>413</v>
      </c>
      <c r="B167" s="297"/>
      <c r="C167" s="297"/>
      <c r="D167" s="293"/>
      <c r="E167" s="1218" t="str">
        <f>Settings!$C$6</f>
        <v>USD</v>
      </c>
      <c r="F167" s="1194">
        <v>0</v>
      </c>
      <c r="G167" s="83">
        <f t="shared" ref="G167:G180" si="90">F167</f>
        <v>0</v>
      </c>
      <c r="H167" s="83">
        <f t="shared" ref="H167:BM167" si="91">G167</f>
        <v>0</v>
      </c>
      <c r="I167" s="83">
        <f t="shared" si="91"/>
        <v>0</v>
      </c>
      <c r="J167" s="83">
        <f t="shared" si="91"/>
        <v>0</v>
      </c>
      <c r="K167" s="83">
        <f t="shared" si="91"/>
        <v>0</v>
      </c>
      <c r="L167" s="83">
        <f t="shared" si="91"/>
        <v>0</v>
      </c>
      <c r="M167" s="83">
        <f t="shared" si="91"/>
        <v>0</v>
      </c>
      <c r="N167" s="83">
        <f t="shared" si="91"/>
        <v>0</v>
      </c>
      <c r="O167" s="83">
        <f t="shared" si="91"/>
        <v>0</v>
      </c>
      <c r="P167" s="83">
        <f t="shared" si="91"/>
        <v>0</v>
      </c>
      <c r="Q167" s="611">
        <f t="shared" si="91"/>
        <v>0</v>
      </c>
      <c r="R167" s="83">
        <f t="shared" si="91"/>
        <v>0</v>
      </c>
      <c r="S167" s="83">
        <f t="shared" si="91"/>
        <v>0</v>
      </c>
      <c r="T167" s="83">
        <f t="shared" si="91"/>
        <v>0</v>
      </c>
      <c r="U167" s="83">
        <f t="shared" si="91"/>
        <v>0</v>
      </c>
      <c r="V167" s="83">
        <f t="shared" si="91"/>
        <v>0</v>
      </c>
      <c r="W167" s="83">
        <f t="shared" si="91"/>
        <v>0</v>
      </c>
      <c r="X167" s="83">
        <f t="shared" si="91"/>
        <v>0</v>
      </c>
      <c r="Y167" s="83">
        <f t="shared" si="91"/>
        <v>0</v>
      </c>
      <c r="Z167" s="83">
        <f t="shared" si="91"/>
        <v>0</v>
      </c>
      <c r="AA167" s="83">
        <f t="shared" si="91"/>
        <v>0</v>
      </c>
      <c r="AB167" s="83">
        <f t="shared" si="91"/>
        <v>0</v>
      </c>
      <c r="AC167" s="365">
        <f t="shared" si="91"/>
        <v>0</v>
      </c>
      <c r="AD167" s="83">
        <f t="shared" si="91"/>
        <v>0</v>
      </c>
      <c r="AE167" s="83">
        <f t="shared" si="91"/>
        <v>0</v>
      </c>
      <c r="AF167" s="83">
        <f t="shared" si="91"/>
        <v>0</v>
      </c>
      <c r="AG167" s="83">
        <f t="shared" si="91"/>
        <v>0</v>
      </c>
      <c r="AH167" s="83">
        <f t="shared" si="91"/>
        <v>0</v>
      </c>
      <c r="AI167" s="83">
        <f t="shared" si="91"/>
        <v>0</v>
      </c>
      <c r="AJ167" s="83">
        <f t="shared" si="91"/>
        <v>0</v>
      </c>
      <c r="AK167" s="83">
        <f t="shared" si="91"/>
        <v>0</v>
      </c>
      <c r="AL167" s="83">
        <f t="shared" si="91"/>
        <v>0</v>
      </c>
      <c r="AM167" s="83">
        <f t="shared" si="91"/>
        <v>0</v>
      </c>
      <c r="AN167" s="83">
        <f t="shared" si="91"/>
        <v>0</v>
      </c>
      <c r="AO167" s="365">
        <f t="shared" si="91"/>
        <v>0</v>
      </c>
      <c r="AP167" s="83">
        <f t="shared" si="91"/>
        <v>0</v>
      </c>
      <c r="AQ167" s="83">
        <f t="shared" si="91"/>
        <v>0</v>
      </c>
      <c r="AR167" s="83">
        <f t="shared" si="91"/>
        <v>0</v>
      </c>
      <c r="AS167" s="83">
        <f t="shared" si="91"/>
        <v>0</v>
      </c>
      <c r="AT167" s="83">
        <f t="shared" si="91"/>
        <v>0</v>
      </c>
      <c r="AU167" s="83">
        <f t="shared" si="91"/>
        <v>0</v>
      </c>
      <c r="AV167" s="83">
        <f t="shared" si="91"/>
        <v>0</v>
      </c>
      <c r="AW167" s="83">
        <f t="shared" si="91"/>
        <v>0</v>
      </c>
      <c r="AX167" s="83">
        <f t="shared" si="91"/>
        <v>0</v>
      </c>
      <c r="AY167" s="83">
        <f t="shared" si="91"/>
        <v>0</v>
      </c>
      <c r="AZ167" s="83">
        <f t="shared" si="91"/>
        <v>0</v>
      </c>
      <c r="BA167" s="365">
        <f t="shared" si="91"/>
        <v>0</v>
      </c>
      <c r="BB167" s="83">
        <f t="shared" si="91"/>
        <v>0</v>
      </c>
      <c r="BC167" s="83">
        <f t="shared" si="91"/>
        <v>0</v>
      </c>
      <c r="BD167" s="83">
        <f t="shared" si="91"/>
        <v>0</v>
      </c>
      <c r="BE167" s="83">
        <f t="shared" si="91"/>
        <v>0</v>
      </c>
      <c r="BF167" s="83">
        <f t="shared" si="91"/>
        <v>0</v>
      </c>
      <c r="BG167" s="83">
        <f t="shared" si="91"/>
        <v>0</v>
      </c>
      <c r="BH167" s="83">
        <f t="shared" si="91"/>
        <v>0</v>
      </c>
      <c r="BI167" s="83">
        <f t="shared" si="91"/>
        <v>0</v>
      </c>
      <c r="BJ167" s="83">
        <f t="shared" si="91"/>
        <v>0</v>
      </c>
      <c r="BK167" s="83">
        <f t="shared" si="91"/>
        <v>0</v>
      </c>
      <c r="BL167" s="83">
        <f t="shared" si="91"/>
        <v>0</v>
      </c>
      <c r="BM167" s="365">
        <f t="shared" si="91"/>
        <v>0</v>
      </c>
      <c r="BN167" s="83">
        <f t="shared" ref="BN167:BN180" si="92">BM167</f>
        <v>0</v>
      </c>
      <c r="BO167" s="83">
        <f t="shared" ref="BO167:BO180" si="93">BN167</f>
        <v>0</v>
      </c>
      <c r="BP167" s="83">
        <f t="shared" ref="BP167:BP180" si="94">BO167</f>
        <v>0</v>
      </c>
      <c r="BQ167" s="83">
        <f t="shared" ref="BQ167:BQ180" si="95">BP167</f>
        <v>0</v>
      </c>
      <c r="BR167" s="83">
        <f t="shared" ref="BR167:BR180" si="96">BQ167</f>
        <v>0</v>
      </c>
      <c r="BS167" s="83">
        <f t="shared" ref="BS167:BS180" si="97">BR167</f>
        <v>0</v>
      </c>
      <c r="BT167" s="83">
        <f t="shared" ref="BT167:BT180" si="98">BS167</f>
        <v>0</v>
      </c>
      <c r="BU167" s="83">
        <f t="shared" ref="BU167:BU180" si="99">BT167</f>
        <v>0</v>
      </c>
      <c r="BV167" s="83">
        <f t="shared" ref="BV167:BV180" si="100">BU167</f>
        <v>0</v>
      </c>
      <c r="BW167" s="83">
        <f t="shared" ref="BW167:BW180" si="101">BV167</f>
        <v>0</v>
      </c>
      <c r="BX167" s="83">
        <f t="shared" ref="BX167:BX180" si="102">BW167</f>
        <v>0</v>
      </c>
      <c r="BY167" s="365">
        <f t="shared" ref="BY167:BY180" si="103">BX167</f>
        <v>0</v>
      </c>
      <c r="BZ167" s="83">
        <f t="shared" ref="BZ167:BZ180" si="104">BY167</f>
        <v>0</v>
      </c>
      <c r="CA167" s="83">
        <f t="shared" ref="CA167:CA180" si="105">BZ167</f>
        <v>0</v>
      </c>
      <c r="CB167" s="83">
        <f t="shared" ref="CB167:CB180" si="106">CA167</f>
        <v>0</v>
      </c>
      <c r="CC167" s="83">
        <f t="shared" ref="CC167:CC180" si="107">CB167</f>
        <v>0</v>
      </c>
      <c r="CD167" s="83">
        <f t="shared" ref="CD167:CD180" si="108">CC167</f>
        <v>0</v>
      </c>
      <c r="CE167" s="83">
        <f t="shared" ref="CE167:CE180" si="109">CD167</f>
        <v>0</v>
      </c>
      <c r="CF167" s="83">
        <f t="shared" ref="CF167:CF180" si="110">CE167</f>
        <v>0</v>
      </c>
      <c r="CG167" s="83">
        <f t="shared" ref="CG167:CG180" si="111">CF167</f>
        <v>0</v>
      </c>
      <c r="CH167" s="83">
        <f t="shared" ref="CH167:CH180" si="112">CG167</f>
        <v>0</v>
      </c>
      <c r="CI167" s="83">
        <f t="shared" ref="CI167:CI180" si="113">CH167</f>
        <v>0</v>
      </c>
      <c r="CJ167" s="83">
        <f t="shared" ref="CJ167:CJ180" si="114">CI167</f>
        <v>0</v>
      </c>
      <c r="CK167" s="83">
        <f t="shared" ref="CK167:CK180" si="115">CJ167</f>
        <v>0</v>
      </c>
      <c r="CL167" s="83">
        <f t="shared" ref="CL167:CL180" si="116">CK167</f>
        <v>0</v>
      </c>
      <c r="CM167" s="83">
        <f t="shared" ref="CM167:CM180" si="117">CL167</f>
        <v>0</v>
      </c>
      <c r="CN167" s="83">
        <f t="shared" ref="CN167:CN180" si="118">CM167</f>
        <v>0</v>
      </c>
      <c r="CO167" s="83">
        <f t="shared" ref="CO167:CO180" si="119">CN167</f>
        <v>0</v>
      </c>
      <c r="CP167" s="83">
        <f t="shared" ref="CP167:CP180" si="120">CO167</f>
        <v>0</v>
      </c>
      <c r="CQ167" s="83">
        <f t="shared" ref="CQ167:CQ180" si="121">CP167</f>
        <v>0</v>
      </c>
      <c r="CR167" s="83">
        <f t="shared" ref="CR167:CR180" si="122">CQ167</f>
        <v>0</v>
      </c>
      <c r="CS167" s="83">
        <f t="shared" ref="CS167:CS180" si="123">CR167</f>
        <v>0</v>
      </c>
      <c r="CT167" s="83">
        <f t="shared" ref="CT167:CT180" si="124">CS167</f>
        <v>0</v>
      </c>
      <c r="CU167" s="83">
        <f t="shared" ref="CU167:CU180" si="125">CT167</f>
        <v>0</v>
      </c>
      <c r="CV167" s="83">
        <f t="shared" ref="CV167:CV180" si="126">CU167</f>
        <v>0</v>
      </c>
      <c r="CW167" s="83">
        <f t="shared" ref="CW167:CW180" si="127">CV167</f>
        <v>0</v>
      </c>
      <c r="CX167" s="83">
        <f t="shared" ref="CX167:CX180" si="128">CW167</f>
        <v>0</v>
      </c>
      <c r="CY167" s="83">
        <f t="shared" ref="CY167:CY180" si="129">CX167</f>
        <v>0</v>
      </c>
      <c r="CZ167" s="83">
        <f t="shared" ref="CZ167:CZ180" si="130">CY167</f>
        <v>0</v>
      </c>
      <c r="DA167" s="83">
        <f t="shared" ref="DA167:DA180" si="131">CZ167</f>
        <v>0</v>
      </c>
      <c r="DB167" s="83">
        <f t="shared" ref="DB167:DB180" si="132">DA167</f>
        <v>0</v>
      </c>
      <c r="DC167" s="83">
        <f t="shared" ref="DC167:DC180" si="133">DB167</f>
        <v>0</v>
      </c>
      <c r="DD167" s="83">
        <f t="shared" ref="DD167:DD180" si="134">DC167</f>
        <v>0</v>
      </c>
      <c r="DE167" s="83">
        <f t="shared" ref="DE167:DE180" si="135">DD167</f>
        <v>0</v>
      </c>
      <c r="DF167" s="83">
        <f t="shared" ref="DF167:DF180" si="136">DE167</f>
        <v>0</v>
      </c>
      <c r="DG167" s="83">
        <f t="shared" ref="DG167:DG180" si="137">DF167</f>
        <v>0</v>
      </c>
      <c r="DH167" s="83">
        <f t="shared" ref="DH167:DH180" si="138">DG167</f>
        <v>0</v>
      </c>
      <c r="DI167" s="83">
        <f t="shared" ref="DI167:DI180" si="139">DH167</f>
        <v>0</v>
      </c>
    </row>
    <row r="168" spans="1:113" customFormat="1" ht="16">
      <c r="A168" s="297" t="s">
        <v>414</v>
      </c>
      <c r="B168" s="297"/>
      <c r="C168" s="297"/>
      <c r="D168" s="293"/>
      <c r="E168" s="1218" t="str">
        <f>Settings!$C$6</f>
        <v>USD</v>
      </c>
      <c r="F168" s="1194">
        <v>0</v>
      </c>
      <c r="G168" s="83">
        <f t="shared" si="90"/>
        <v>0</v>
      </c>
      <c r="H168" s="83">
        <f t="shared" ref="H168:BM168" si="140">G168</f>
        <v>0</v>
      </c>
      <c r="I168" s="83">
        <f t="shared" si="140"/>
        <v>0</v>
      </c>
      <c r="J168" s="83">
        <f t="shared" si="140"/>
        <v>0</v>
      </c>
      <c r="K168" s="83">
        <f t="shared" si="140"/>
        <v>0</v>
      </c>
      <c r="L168" s="83">
        <f t="shared" si="140"/>
        <v>0</v>
      </c>
      <c r="M168" s="83">
        <f t="shared" si="140"/>
        <v>0</v>
      </c>
      <c r="N168" s="83">
        <f t="shared" si="140"/>
        <v>0</v>
      </c>
      <c r="O168" s="83">
        <f t="shared" si="140"/>
        <v>0</v>
      </c>
      <c r="P168" s="83">
        <f t="shared" si="140"/>
        <v>0</v>
      </c>
      <c r="Q168" s="611">
        <f t="shared" si="140"/>
        <v>0</v>
      </c>
      <c r="R168" s="83">
        <f t="shared" si="140"/>
        <v>0</v>
      </c>
      <c r="S168" s="83">
        <f t="shared" si="140"/>
        <v>0</v>
      </c>
      <c r="T168" s="83">
        <f t="shared" si="140"/>
        <v>0</v>
      </c>
      <c r="U168" s="83">
        <f t="shared" si="140"/>
        <v>0</v>
      </c>
      <c r="V168" s="83">
        <f t="shared" si="140"/>
        <v>0</v>
      </c>
      <c r="W168" s="83">
        <f t="shared" si="140"/>
        <v>0</v>
      </c>
      <c r="X168" s="83">
        <f t="shared" si="140"/>
        <v>0</v>
      </c>
      <c r="Y168" s="83">
        <f t="shared" si="140"/>
        <v>0</v>
      </c>
      <c r="Z168" s="83">
        <f t="shared" si="140"/>
        <v>0</v>
      </c>
      <c r="AA168" s="83">
        <f t="shared" si="140"/>
        <v>0</v>
      </c>
      <c r="AB168" s="83">
        <f t="shared" si="140"/>
        <v>0</v>
      </c>
      <c r="AC168" s="365">
        <f t="shared" si="140"/>
        <v>0</v>
      </c>
      <c r="AD168" s="83">
        <f t="shared" si="140"/>
        <v>0</v>
      </c>
      <c r="AE168" s="83">
        <f t="shared" si="140"/>
        <v>0</v>
      </c>
      <c r="AF168" s="83">
        <f t="shared" si="140"/>
        <v>0</v>
      </c>
      <c r="AG168" s="83">
        <f t="shared" si="140"/>
        <v>0</v>
      </c>
      <c r="AH168" s="83">
        <f t="shared" si="140"/>
        <v>0</v>
      </c>
      <c r="AI168" s="83">
        <f t="shared" si="140"/>
        <v>0</v>
      </c>
      <c r="AJ168" s="83">
        <f t="shared" si="140"/>
        <v>0</v>
      </c>
      <c r="AK168" s="83">
        <f t="shared" si="140"/>
        <v>0</v>
      </c>
      <c r="AL168" s="83">
        <f t="shared" si="140"/>
        <v>0</v>
      </c>
      <c r="AM168" s="83">
        <f t="shared" si="140"/>
        <v>0</v>
      </c>
      <c r="AN168" s="83">
        <f t="shared" si="140"/>
        <v>0</v>
      </c>
      <c r="AO168" s="365">
        <f t="shared" si="140"/>
        <v>0</v>
      </c>
      <c r="AP168" s="83">
        <f t="shared" si="140"/>
        <v>0</v>
      </c>
      <c r="AQ168" s="83">
        <f t="shared" si="140"/>
        <v>0</v>
      </c>
      <c r="AR168" s="83">
        <f t="shared" si="140"/>
        <v>0</v>
      </c>
      <c r="AS168" s="83">
        <f t="shared" si="140"/>
        <v>0</v>
      </c>
      <c r="AT168" s="83">
        <f t="shared" si="140"/>
        <v>0</v>
      </c>
      <c r="AU168" s="83">
        <f t="shared" si="140"/>
        <v>0</v>
      </c>
      <c r="AV168" s="83">
        <f t="shared" si="140"/>
        <v>0</v>
      </c>
      <c r="AW168" s="83">
        <f t="shared" si="140"/>
        <v>0</v>
      </c>
      <c r="AX168" s="83">
        <f t="shared" si="140"/>
        <v>0</v>
      </c>
      <c r="AY168" s="83">
        <f t="shared" si="140"/>
        <v>0</v>
      </c>
      <c r="AZ168" s="83">
        <f t="shared" si="140"/>
        <v>0</v>
      </c>
      <c r="BA168" s="365">
        <f t="shared" si="140"/>
        <v>0</v>
      </c>
      <c r="BB168" s="83">
        <f t="shared" si="140"/>
        <v>0</v>
      </c>
      <c r="BC168" s="83">
        <f t="shared" si="140"/>
        <v>0</v>
      </c>
      <c r="BD168" s="83">
        <f t="shared" si="140"/>
        <v>0</v>
      </c>
      <c r="BE168" s="83">
        <f t="shared" si="140"/>
        <v>0</v>
      </c>
      <c r="BF168" s="83">
        <f t="shared" si="140"/>
        <v>0</v>
      </c>
      <c r="BG168" s="83">
        <f t="shared" si="140"/>
        <v>0</v>
      </c>
      <c r="BH168" s="83">
        <f t="shared" si="140"/>
        <v>0</v>
      </c>
      <c r="BI168" s="83">
        <f t="shared" si="140"/>
        <v>0</v>
      </c>
      <c r="BJ168" s="83">
        <f t="shared" si="140"/>
        <v>0</v>
      </c>
      <c r="BK168" s="83">
        <f t="shared" si="140"/>
        <v>0</v>
      </c>
      <c r="BL168" s="83">
        <f t="shared" si="140"/>
        <v>0</v>
      </c>
      <c r="BM168" s="365">
        <f t="shared" si="140"/>
        <v>0</v>
      </c>
      <c r="BN168" s="83">
        <f t="shared" si="92"/>
        <v>0</v>
      </c>
      <c r="BO168" s="83">
        <f t="shared" si="93"/>
        <v>0</v>
      </c>
      <c r="BP168" s="83">
        <f t="shared" si="94"/>
        <v>0</v>
      </c>
      <c r="BQ168" s="83">
        <f t="shared" si="95"/>
        <v>0</v>
      </c>
      <c r="BR168" s="83">
        <f t="shared" si="96"/>
        <v>0</v>
      </c>
      <c r="BS168" s="83">
        <f t="shared" si="97"/>
        <v>0</v>
      </c>
      <c r="BT168" s="83">
        <f t="shared" si="98"/>
        <v>0</v>
      </c>
      <c r="BU168" s="83">
        <f t="shared" si="99"/>
        <v>0</v>
      </c>
      <c r="BV168" s="83">
        <f t="shared" si="100"/>
        <v>0</v>
      </c>
      <c r="BW168" s="83">
        <f t="shared" si="101"/>
        <v>0</v>
      </c>
      <c r="BX168" s="83">
        <f t="shared" si="102"/>
        <v>0</v>
      </c>
      <c r="BY168" s="365">
        <f t="shared" si="103"/>
        <v>0</v>
      </c>
      <c r="BZ168" s="83">
        <f t="shared" si="104"/>
        <v>0</v>
      </c>
      <c r="CA168" s="83">
        <f t="shared" si="105"/>
        <v>0</v>
      </c>
      <c r="CB168" s="83">
        <f t="shared" si="106"/>
        <v>0</v>
      </c>
      <c r="CC168" s="83">
        <f t="shared" si="107"/>
        <v>0</v>
      </c>
      <c r="CD168" s="83">
        <f t="shared" si="108"/>
        <v>0</v>
      </c>
      <c r="CE168" s="83">
        <f t="shared" si="109"/>
        <v>0</v>
      </c>
      <c r="CF168" s="83">
        <f t="shared" si="110"/>
        <v>0</v>
      </c>
      <c r="CG168" s="83">
        <f t="shared" si="111"/>
        <v>0</v>
      </c>
      <c r="CH168" s="83">
        <f t="shared" si="112"/>
        <v>0</v>
      </c>
      <c r="CI168" s="83">
        <f t="shared" si="113"/>
        <v>0</v>
      </c>
      <c r="CJ168" s="83">
        <f t="shared" si="114"/>
        <v>0</v>
      </c>
      <c r="CK168" s="83">
        <f t="shared" si="115"/>
        <v>0</v>
      </c>
      <c r="CL168" s="83">
        <f t="shared" si="116"/>
        <v>0</v>
      </c>
      <c r="CM168" s="83">
        <f t="shared" si="117"/>
        <v>0</v>
      </c>
      <c r="CN168" s="83">
        <f t="shared" si="118"/>
        <v>0</v>
      </c>
      <c r="CO168" s="83">
        <f t="shared" si="119"/>
        <v>0</v>
      </c>
      <c r="CP168" s="83">
        <f t="shared" si="120"/>
        <v>0</v>
      </c>
      <c r="CQ168" s="83">
        <f t="shared" si="121"/>
        <v>0</v>
      </c>
      <c r="CR168" s="83">
        <f t="shared" si="122"/>
        <v>0</v>
      </c>
      <c r="CS168" s="83">
        <f t="shared" si="123"/>
        <v>0</v>
      </c>
      <c r="CT168" s="83">
        <f t="shared" si="124"/>
        <v>0</v>
      </c>
      <c r="CU168" s="83">
        <f t="shared" si="125"/>
        <v>0</v>
      </c>
      <c r="CV168" s="83">
        <f t="shared" si="126"/>
        <v>0</v>
      </c>
      <c r="CW168" s="83">
        <f t="shared" si="127"/>
        <v>0</v>
      </c>
      <c r="CX168" s="83">
        <f t="shared" si="128"/>
        <v>0</v>
      </c>
      <c r="CY168" s="83">
        <f t="shared" si="129"/>
        <v>0</v>
      </c>
      <c r="CZ168" s="83">
        <f t="shared" si="130"/>
        <v>0</v>
      </c>
      <c r="DA168" s="83">
        <f t="shared" si="131"/>
        <v>0</v>
      </c>
      <c r="DB168" s="83">
        <f t="shared" si="132"/>
        <v>0</v>
      </c>
      <c r="DC168" s="83">
        <f t="shared" si="133"/>
        <v>0</v>
      </c>
      <c r="DD168" s="83">
        <f t="shared" si="134"/>
        <v>0</v>
      </c>
      <c r="DE168" s="83">
        <f t="shared" si="135"/>
        <v>0</v>
      </c>
      <c r="DF168" s="83">
        <f t="shared" si="136"/>
        <v>0</v>
      </c>
      <c r="DG168" s="83">
        <f t="shared" si="137"/>
        <v>0</v>
      </c>
      <c r="DH168" s="83">
        <f t="shared" si="138"/>
        <v>0</v>
      </c>
      <c r="DI168" s="83">
        <f t="shared" si="139"/>
        <v>0</v>
      </c>
    </row>
    <row r="169" spans="1:113" customFormat="1" ht="16">
      <c r="A169" s="259" t="s">
        <v>415</v>
      </c>
      <c r="B169" s="259"/>
      <c r="C169" s="259"/>
      <c r="D169" s="293"/>
      <c r="E169" s="1218" t="str">
        <f>Settings!$C$6</f>
        <v>USD</v>
      </c>
      <c r="F169" s="1194">
        <v>0</v>
      </c>
      <c r="G169" s="83">
        <f t="shared" si="90"/>
        <v>0</v>
      </c>
      <c r="H169" s="83">
        <f t="shared" ref="H169:BM169" si="141">G169</f>
        <v>0</v>
      </c>
      <c r="I169" s="83">
        <f t="shared" si="141"/>
        <v>0</v>
      </c>
      <c r="J169" s="83">
        <f t="shared" si="141"/>
        <v>0</v>
      </c>
      <c r="K169" s="83">
        <f t="shared" si="141"/>
        <v>0</v>
      </c>
      <c r="L169" s="83">
        <f t="shared" si="141"/>
        <v>0</v>
      </c>
      <c r="M169" s="83">
        <f t="shared" si="141"/>
        <v>0</v>
      </c>
      <c r="N169" s="83">
        <f t="shared" si="141"/>
        <v>0</v>
      </c>
      <c r="O169" s="83">
        <f t="shared" si="141"/>
        <v>0</v>
      </c>
      <c r="P169" s="83">
        <f t="shared" si="141"/>
        <v>0</v>
      </c>
      <c r="Q169" s="611">
        <f t="shared" si="141"/>
        <v>0</v>
      </c>
      <c r="R169" s="83">
        <f t="shared" si="141"/>
        <v>0</v>
      </c>
      <c r="S169" s="83">
        <f t="shared" si="141"/>
        <v>0</v>
      </c>
      <c r="T169" s="83">
        <f t="shared" si="141"/>
        <v>0</v>
      </c>
      <c r="U169" s="83">
        <f t="shared" si="141"/>
        <v>0</v>
      </c>
      <c r="V169" s="83">
        <f t="shared" si="141"/>
        <v>0</v>
      </c>
      <c r="W169" s="83">
        <f t="shared" si="141"/>
        <v>0</v>
      </c>
      <c r="X169" s="83">
        <f t="shared" si="141"/>
        <v>0</v>
      </c>
      <c r="Y169" s="83">
        <f t="shared" si="141"/>
        <v>0</v>
      </c>
      <c r="Z169" s="83">
        <f t="shared" si="141"/>
        <v>0</v>
      </c>
      <c r="AA169" s="83">
        <f t="shared" si="141"/>
        <v>0</v>
      </c>
      <c r="AB169" s="83">
        <f t="shared" si="141"/>
        <v>0</v>
      </c>
      <c r="AC169" s="365">
        <f t="shared" si="141"/>
        <v>0</v>
      </c>
      <c r="AD169" s="83">
        <f t="shared" si="141"/>
        <v>0</v>
      </c>
      <c r="AE169" s="83">
        <f t="shared" si="141"/>
        <v>0</v>
      </c>
      <c r="AF169" s="83">
        <f t="shared" si="141"/>
        <v>0</v>
      </c>
      <c r="AG169" s="83">
        <f t="shared" si="141"/>
        <v>0</v>
      </c>
      <c r="AH169" s="83">
        <f t="shared" si="141"/>
        <v>0</v>
      </c>
      <c r="AI169" s="83">
        <f t="shared" si="141"/>
        <v>0</v>
      </c>
      <c r="AJ169" s="83">
        <f t="shared" si="141"/>
        <v>0</v>
      </c>
      <c r="AK169" s="83">
        <f t="shared" si="141"/>
        <v>0</v>
      </c>
      <c r="AL169" s="83">
        <f t="shared" si="141"/>
        <v>0</v>
      </c>
      <c r="AM169" s="83">
        <f t="shared" si="141"/>
        <v>0</v>
      </c>
      <c r="AN169" s="83">
        <f t="shared" si="141"/>
        <v>0</v>
      </c>
      <c r="AO169" s="365">
        <f t="shared" si="141"/>
        <v>0</v>
      </c>
      <c r="AP169" s="83">
        <f t="shared" si="141"/>
        <v>0</v>
      </c>
      <c r="AQ169" s="83">
        <f t="shared" si="141"/>
        <v>0</v>
      </c>
      <c r="AR169" s="83">
        <f t="shared" si="141"/>
        <v>0</v>
      </c>
      <c r="AS169" s="83">
        <f t="shared" si="141"/>
        <v>0</v>
      </c>
      <c r="AT169" s="83">
        <f t="shared" si="141"/>
        <v>0</v>
      </c>
      <c r="AU169" s="83">
        <f t="shared" si="141"/>
        <v>0</v>
      </c>
      <c r="AV169" s="83">
        <f t="shared" si="141"/>
        <v>0</v>
      </c>
      <c r="AW169" s="83">
        <f t="shared" si="141"/>
        <v>0</v>
      </c>
      <c r="AX169" s="83">
        <f t="shared" si="141"/>
        <v>0</v>
      </c>
      <c r="AY169" s="83">
        <f t="shared" si="141"/>
        <v>0</v>
      </c>
      <c r="AZ169" s="83">
        <f t="shared" si="141"/>
        <v>0</v>
      </c>
      <c r="BA169" s="365">
        <f t="shared" si="141"/>
        <v>0</v>
      </c>
      <c r="BB169" s="83">
        <f t="shared" si="141"/>
        <v>0</v>
      </c>
      <c r="BC169" s="83">
        <f t="shared" si="141"/>
        <v>0</v>
      </c>
      <c r="BD169" s="83">
        <f t="shared" si="141"/>
        <v>0</v>
      </c>
      <c r="BE169" s="83">
        <f t="shared" si="141"/>
        <v>0</v>
      </c>
      <c r="BF169" s="83">
        <f t="shared" si="141"/>
        <v>0</v>
      </c>
      <c r="BG169" s="83">
        <f t="shared" si="141"/>
        <v>0</v>
      </c>
      <c r="BH169" s="83">
        <f t="shared" si="141"/>
        <v>0</v>
      </c>
      <c r="BI169" s="83">
        <f t="shared" si="141"/>
        <v>0</v>
      </c>
      <c r="BJ169" s="83">
        <f t="shared" si="141"/>
        <v>0</v>
      </c>
      <c r="BK169" s="83">
        <f t="shared" si="141"/>
        <v>0</v>
      </c>
      <c r="BL169" s="83">
        <f t="shared" si="141"/>
        <v>0</v>
      </c>
      <c r="BM169" s="365">
        <f t="shared" si="141"/>
        <v>0</v>
      </c>
      <c r="BN169" s="83">
        <f t="shared" si="92"/>
        <v>0</v>
      </c>
      <c r="BO169" s="83">
        <f t="shared" si="93"/>
        <v>0</v>
      </c>
      <c r="BP169" s="83">
        <f t="shared" si="94"/>
        <v>0</v>
      </c>
      <c r="BQ169" s="83">
        <f t="shared" si="95"/>
        <v>0</v>
      </c>
      <c r="BR169" s="83">
        <f t="shared" si="96"/>
        <v>0</v>
      </c>
      <c r="BS169" s="83">
        <f t="shared" si="97"/>
        <v>0</v>
      </c>
      <c r="BT169" s="83">
        <f t="shared" si="98"/>
        <v>0</v>
      </c>
      <c r="BU169" s="83">
        <f t="shared" si="99"/>
        <v>0</v>
      </c>
      <c r="BV169" s="83">
        <f t="shared" si="100"/>
        <v>0</v>
      </c>
      <c r="BW169" s="83">
        <f t="shared" si="101"/>
        <v>0</v>
      </c>
      <c r="BX169" s="83">
        <f t="shared" si="102"/>
        <v>0</v>
      </c>
      <c r="BY169" s="365">
        <f t="shared" si="103"/>
        <v>0</v>
      </c>
      <c r="BZ169" s="83">
        <f t="shared" si="104"/>
        <v>0</v>
      </c>
      <c r="CA169" s="83">
        <f t="shared" si="105"/>
        <v>0</v>
      </c>
      <c r="CB169" s="83">
        <f t="shared" si="106"/>
        <v>0</v>
      </c>
      <c r="CC169" s="83">
        <f t="shared" si="107"/>
        <v>0</v>
      </c>
      <c r="CD169" s="83">
        <f t="shared" si="108"/>
        <v>0</v>
      </c>
      <c r="CE169" s="83">
        <f t="shared" si="109"/>
        <v>0</v>
      </c>
      <c r="CF169" s="83">
        <f t="shared" si="110"/>
        <v>0</v>
      </c>
      <c r="CG169" s="83">
        <f t="shared" si="111"/>
        <v>0</v>
      </c>
      <c r="CH169" s="83">
        <f t="shared" si="112"/>
        <v>0</v>
      </c>
      <c r="CI169" s="83">
        <f t="shared" si="113"/>
        <v>0</v>
      </c>
      <c r="CJ169" s="83">
        <f t="shared" si="114"/>
        <v>0</v>
      </c>
      <c r="CK169" s="83">
        <f t="shared" si="115"/>
        <v>0</v>
      </c>
      <c r="CL169" s="83">
        <f t="shared" si="116"/>
        <v>0</v>
      </c>
      <c r="CM169" s="83">
        <f t="shared" si="117"/>
        <v>0</v>
      </c>
      <c r="CN169" s="83">
        <f t="shared" si="118"/>
        <v>0</v>
      </c>
      <c r="CO169" s="83">
        <f t="shared" si="119"/>
        <v>0</v>
      </c>
      <c r="CP169" s="83">
        <f t="shared" si="120"/>
        <v>0</v>
      </c>
      <c r="CQ169" s="83">
        <f t="shared" si="121"/>
        <v>0</v>
      </c>
      <c r="CR169" s="83">
        <f t="shared" si="122"/>
        <v>0</v>
      </c>
      <c r="CS169" s="83">
        <f t="shared" si="123"/>
        <v>0</v>
      </c>
      <c r="CT169" s="83">
        <f t="shared" si="124"/>
        <v>0</v>
      </c>
      <c r="CU169" s="83">
        <f t="shared" si="125"/>
        <v>0</v>
      </c>
      <c r="CV169" s="83">
        <f t="shared" si="126"/>
        <v>0</v>
      </c>
      <c r="CW169" s="83">
        <f t="shared" si="127"/>
        <v>0</v>
      </c>
      <c r="CX169" s="83">
        <f t="shared" si="128"/>
        <v>0</v>
      </c>
      <c r="CY169" s="83">
        <f t="shared" si="129"/>
        <v>0</v>
      </c>
      <c r="CZ169" s="83">
        <f t="shared" si="130"/>
        <v>0</v>
      </c>
      <c r="DA169" s="83">
        <f t="shared" si="131"/>
        <v>0</v>
      </c>
      <c r="DB169" s="83">
        <f t="shared" si="132"/>
        <v>0</v>
      </c>
      <c r="DC169" s="83">
        <f t="shared" si="133"/>
        <v>0</v>
      </c>
      <c r="DD169" s="83">
        <f t="shared" si="134"/>
        <v>0</v>
      </c>
      <c r="DE169" s="83">
        <f t="shared" si="135"/>
        <v>0</v>
      </c>
      <c r="DF169" s="83">
        <f t="shared" si="136"/>
        <v>0</v>
      </c>
      <c r="DG169" s="83">
        <f t="shared" si="137"/>
        <v>0</v>
      </c>
      <c r="DH169" s="83">
        <f t="shared" si="138"/>
        <v>0</v>
      </c>
      <c r="DI169" s="83">
        <f t="shared" si="139"/>
        <v>0</v>
      </c>
    </row>
    <row r="170" spans="1:113" customFormat="1" ht="16">
      <c r="A170" s="259" t="s">
        <v>416</v>
      </c>
      <c r="B170" s="259"/>
      <c r="C170" s="259"/>
      <c r="D170" s="293"/>
      <c r="E170" s="1218" t="str">
        <f>Settings!$C$6</f>
        <v>USD</v>
      </c>
      <c r="F170" s="1194">
        <v>0</v>
      </c>
      <c r="G170" s="83">
        <f t="shared" si="90"/>
        <v>0</v>
      </c>
      <c r="H170" s="83">
        <f t="shared" ref="H170:BM170" si="142">G170</f>
        <v>0</v>
      </c>
      <c r="I170" s="83">
        <f t="shared" si="142"/>
        <v>0</v>
      </c>
      <c r="J170" s="83">
        <f t="shared" si="142"/>
        <v>0</v>
      </c>
      <c r="K170" s="83">
        <f t="shared" si="142"/>
        <v>0</v>
      </c>
      <c r="L170" s="83">
        <f t="shared" si="142"/>
        <v>0</v>
      </c>
      <c r="M170" s="83">
        <f t="shared" si="142"/>
        <v>0</v>
      </c>
      <c r="N170" s="83">
        <f t="shared" si="142"/>
        <v>0</v>
      </c>
      <c r="O170" s="83">
        <f t="shared" si="142"/>
        <v>0</v>
      </c>
      <c r="P170" s="83">
        <f t="shared" si="142"/>
        <v>0</v>
      </c>
      <c r="Q170" s="611">
        <f t="shared" si="142"/>
        <v>0</v>
      </c>
      <c r="R170" s="83">
        <f t="shared" si="142"/>
        <v>0</v>
      </c>
      <c r="S170" s="83">
        <f t="shared" si="142"/>
        <v>0</v>
      </c>
      <c r="T170" s="83">
        <f t="shared" si="142"/>
        <v>0</v>
      </c>
      <c r="U170" s="83">
        <f t="shared" si="142"/>
        <v>0</v>
      </c>
      <c r="V170" s="83">
        <f t="shared" si="142"/>
        <v>0</v>
      </c>
      <c r="W170" s="83">
        <f t="shared" si="142"/>
        <v>0</v>
      </c>
      <c r="X170" s="83">
        <f t="shared" si="142"/>
        <v>0</v>
      </c>
      <c r="Y170" s="83">
        <f t="shared" si="142"/>
        <v>0</v>
      </c>
      <c r="Z170" s="83">
        <f t="shared" si="142"/>
        <v>0</v>
      </c>
      <c r="AA170" s="83">
        <f t="shared" si="142"/>
        <v>0</v>
      </c>
      <c r="AB170" s="83">
        <f t="shared" si="142"/>
        <v>0</v>
      </c>
      <c r="AC170" s="365">
        <f t="shared" si="142"/>
        <v>0</v>
      </c>
      <c r="AD170" s="83">
        <f t="shared" si="142"/>
        <v>0</v>
      </c>
      <c r="AE170" s="83">
        <f t="shared" si="142"/>
        <v>0</v>
      </c>
      <c r="AF170" s="83">
        <f t="shared" si="142"/>
        <v>0</v>
      </c>
      <c r="AG170" s="83">
        <f t="shared" si="142"/>
        <v>0</v>
      </c>
      <c r="AH170" s="83">
        <f t="shared" si="142"/>
        <v>0</v>
      </c>
      <c r="AI170" s="83">
        <f t="shared" si="142"/>
        <v>0</v>
      </c>
      <c r="AJ170" s="83">
        <f t="shared" si="142"/>
        <v>0</v>
      </c>
      <c r="AK170" s="83">
        <f t="shared" si="142"/>
        <v>0</v>
      </c>
      <c r="AL170" s="83">
        <f t="shared" si="142"/>
        <v>0</v>
      </c>
      <c r="AM170" s="83">
        <f t="shared" si="142"/>
        <v>0</v>
      </c>
      <c r="AN170" s="83">
        <f t="shared" si="142"/>
        <v>0</v>
      </c>
      <c r="AO170" s="365">
        <f t="shared" si="142"/>
        <v>0</v>
      </c>
      <c r="AP170" s="83">
        <f t="shared" si="142"/>
        <v>0</v>
      </c>
      <c r="AQ170" s="83">
        <f t="shared" si="142"/>
        <v>0</v>
      </c>
      <c r="AR170" s="83">
        <f t="shared" si="142"/>
        <v>0</v>
      </c>
      <c r="AS170" s="83">
        <f t="shared" si="142"/>
        <v>0</v>
      </c>
      <c r="AT170" s="83">
        <f t="shared" si="142"/>
        <v>0</v>
      </c>
      <c r="AU170" s="83">
        <f t="shared" si="142"/>
        <v>0</v>
      </c>
      <c r="AV170" s="83">
        <f t="shared" si="142"/>
        <v>0</v>
      </c>
      <c r="AW170" s="83">
        <f t="shared" si="142"/>
        <v>0</v>
      </c>
      <c r="AX170" s="83">
        <f t="shared" si="142"/>
        <v>0</v>
      </c>
      <c r="AY170" s="83">
        <f t="shared" si="142"/>
        <v>0</v>
      </c>
      <c r="AZ170" s="83">
        <f t="shared" si="142"/>
        <v>0</v>
      </c>
      <c r="BA170" s="365">
        <f t="shared" si="142"/>
        <v>0</v>
      </c>
      <c r="BB170" s="83">
        <f t="shared" si="142"/>
        <v>0</v>
      </c>
      <c r="BC170" s="83">
        <f t="shared" si="142"/>
        <v>0</v>
      </c>
      <c r="BD170" s="83">
        <f t="shared" si="142"/>
        <v>0</v>
      </c>
      <c r="BE170" s="83">
        <f t="shared" si="142"/>
        <v>0</v>
      </c>
      <c r="BF170" s="83">
        <f t="shared" si="142"/>
        <v>0</v>
      </c>
      <c r="BG170" s="83">
        <f t="shared" si="142"/>
        <v>0</v>
      </c>
      <c r="BH170" s="83">
        <f t="shared" si="142"/>
        <v>0</v>
      </c>
      <c r="BI170" s="83">
        <f t="shared" si="142"/>
        <v>0</v>
      </c>
      <c r="BJ170" s="83">
        <f t="shared" si="142"/>
        <v>0</v>
      </c>
      <c r="BK170" s="83">
        <f t="shared" si="142"/>
        <v>0</v>
      </c>
      <c r="BL170" s="83">
        <f t="shared" si="142"/>
        <v>0</v>
      </c>
      <c r="BM170" s="365">
        <f t="shared" si="142"/>
        <v>0</v>
      </c>
      <c r="BN170" s="83">
        <f t="shared" si="92"/>
        <v>0</v>
      </c>
      <c r="BO170" s="83">
        <f t="shared" si="93"/>
        <v>0</v>
      </c>
      <c r="BP170" s="83">
        <f t="shared" si="94"/>
        <v>0</v>
      </c>
      <c r="BQ170" s="83">
        <f t="shared" si="95"/>
        <v>0</v>
      </c>
      <c r="BR170" s="83">
        <f t="shared" si="96"/>
        <v>0</v>
      </c>
      <c r="BS170" s="83">
        <f t="shared" si="97"/>
        <v>0</v>
      </c>
      <c r="BT170" s="83">
        <f t="shared" si="98"/>
        <v>0</v>
      </c>
      <c r="BU170" s="83">
        <f t="shared" si="99"/>
        <v>0</v>
      </c>
      <c r="BV170" s="83">
        <f t="shared" si="100"/>
        <v>0</v>
      </c>
      <c r="BW170" s="83">
        <f t="shared" si="101"/>
        <v>0</v>
      </c>
      <c r="BX170" s="83">
        <f t="shared" si="102"/>
        <v>0</v>
      </c>
      <c r="BY170" s="365">
        <f t="shared" si="103"/>
        <v>0</v>
      </c>
      <c r="BZ170" s="83">
        <f t="shared" si="104"/>
        <v>0</v>
      </c>
      <c r="CA170" s="83">
        <f t="shared" si="105"/>
        <v>0</v>
      </c>
      <c r="CB170" s="83">
        <f t="shared" si="106"/>
        <v>0</v>
      </c>
      <c r="CC170" s="83">
        <f t="shared" si="107"/>
        <v>0</v>
      </c>
      <c r="CD170" s="83">
        <f t="shared" si="108"/>
        <v>0</v>
      </c>
      <c r="CE170" s="83">
        <f t="shared" si="109"/>
        <v>0</v>
      </c>
      <c r="CF170" s="83">
        <f t="shared" si="110"/>
        <v>0</v>
      </c>
      <c r="CG170" s="83">
        <f t="shared" si="111"/>
        <v>0</v>
      </c>
      <c r="CH170" s="83">
        <f t="shared" si="112"/>
        <v>0</v>
      </c>
      <c r="CI170" s="83">
        <f t="shared" si="113"/>
        <v>0</v>
      </c>
      <c r="CJ170" s="83">
        <f t="shared" si="114"/>
        <v>0</v>
      </c>
      <c r="CK170" s="83">
        <f t="shared" si="115"/>
        <v>0</v>
      </c>
      <c r="CL170" s="83">
        <f t="shared" si="116"/>
        <v>0</v>
      </c>
      <c r="CM170" s="83">
        <f t="shared" si="117"/>
        <v>0</v>
      </c>
      <c r="CN170" s="83">
        <f t="shared" si="118"/>
        <v>0</v>
      </c>
      <c r="CO170" s="83">
        <f t="shared" si="119"/>
        <v>0</v>
      </c>
      <c r="CP170" s="83">
        <f t="shared" si="120"/>
        <v>0</v>
      </c>
      <c r="CQ170" s="83">
        <f t="shared" si="121"/>
        <v>0</v>
      </c>
      <c r="CR170" s="83">
        <f t="shared" si="122"/>
        <v>0</v>
      </c>
      <c r="CS170" s="83">
        <f t="shared" si="123"/>
        <v>0</v>
      </c>
      <c r="CT170" s="83">
        <f t="shared" si="124"/>
        <v>0</v>
      </c>
      <c r="CU170" s="83">
        <f t="shared" si="125"/>
        <v>0</v>
      </c>
      <c r="CV170" s="83">
        <f t="shared" si="126"/>
        <v>0</v>
      </c>
      <c r="CW170" s="83">
        <f t="shared" si="127"/>
        <v>0</v>
      </c>
      <c r="CX170" s="83">
        <f t="shared" si="128"/>
        <v>0</v>
      </c>
      <c r="CY170" s="83">
        <f t="shared" si="129"/>
        <v>0</v>
      </c>
      <c r="CZ170" s="83">
        <f t="shared" si="130"/>
        <v>0</v>
      </c>
      <c r="DA170" s="83">
        <f t="shared" si="131"/>
        <v>0</v>
      </c>
      <c r="DB170" s="83">
        <f t="shared" si="132"/>
        <v>0</v>
      </c>
      <c r="DC170" s="83">
        <f t="shared" si="133"/>
        <v>0</v>
      </c>
      <c r="DD170" s="83">
        <f t="shared" si="134"/>
        <v>0</v>
      </c>
      <c r="DE170" s="83">
        <f t="shared" si="135"/>
        <v>0</v>
      </c>
      <c r="DF170" s="83">
        <f t="shared" si="136"/>
        <v>0</v>
      </c>
      <c r="DG170" s="83">
        <f t="shared" si="137"/>
        <v>0</v>
      </c>
      <c r="DH170" s="83">
        <f t="shared" si="138"/>
        <v>0</v>
      </c>
      <c r="DI170" s="83">
        <f t="shared" si="139"/>
        <v>0</v>
      </c>
    </row>
    <row r="171" spans="1:113" customFormat="1" ht="16">
      <c r="A171" s="259" t="s">
        <v>417</v>
      </c>
      <c r="B171" s="259"/>
      <c r="C171" s="259"/>
      <c r="D171" s="293"/>
      <c r="E171" s="1218" t="str">
        <f>Settings!$C$6</f>
        <v>USD</v>
      </c>
      <c r="F171" s="1194">
        <v>0</v>
      </c>
      <c r="G171" s="83">
        <f t="shared" si="90"/>
        <v>0</v>
      </c>
      <c r="H171" s="83">
        <f t="shared" ref="H171:BM171" si="143">G171</f>
        <v>0</v>
      </c>
      <c r="I171" s="83">
        <f t="shared" si="143"/>
        <v>0</v>
      </c>
      <c r="J171" s="83">
        <f t="shared" si="143"/>
        <v>0</v>
      </c>
      <c r="K171" s="83">
        <f t="shared" si="143"/>
        <v>0</v>
      </c>
      <c r="L171" s="83">
        <f t="shared" si="143"/>
        <v>0</v>
      </c>
      <c r="M171" s="83">
        <f t="shared" si="143"/>
        <v>0</v>
      </c>
      <c r="N171" s="83">
        <f t="shared" si="143"/>
        <v>0</v>
      </c>
      <c r="O171" s="83">
        <f t="shared" si="143"/>
        <v>0</v>
      </c>
      <c r="P171" s="83">
        <f t="shared" si="143"/>
        <v>0</v>
      </c>
      <c r="Q171" s="611">
        <f t="shared" si="143"/>
        <v>0</v>
      </c>
      <c r="R171" s="83">
        <f t="shared" si="143"/>
        <v>0</v>
      </c>
      <c r="S171" s="83">
        <f t="shared" si="143"/>
        <v>0</v>
      </c>
      <c r="T171" s="83">
        <f t="shared" si="143"/>
        <v>0</v>
      </c>
      <c r="U171" s="83">
        <f t="shared" si="143"/>
        <v>0</v>
      </c>
      <c r="V171" s="83">
        <f t="shared" si="143"/>
        <v>0</v>
      </c>
      <c r="W171" s="83">
        <f t="shared" si="143"/>
        <v>0</v>
      </c>
      <c r="X171" s="83">
        <f t="shared" si="143"/>
        <v>0</v>
      </c>
      <c r="Y171" s="83">
        <f t="shared" si="143"/>
        <v>0</v>
      </c>
      <c r="Z171" s="83">
        <f t="shared" si="143"/>
        <v>0</v>
      </c>
      <c r="AA171" s="83">
        <f t="shared" si="143"/>
        <v>0</v>
      </c>
      <c r="AB171" s="83">
        <f t="shared" si="143"/>
        <v>0</v>
      </c>
      <c r="AC171" s="365">
        <f t="shared" si="143"/>
        <v>0</v>
      </c>
      <c r="AD171" s="83">
        <f t="shared" si="143"/>
        <v>0</v>
      </c>
      <c r="AE171" s="83">
        <f t="shared" si="143"/>
        <v>0</v>
      </c>
      <c r="AF171" s="83">
        <f t="shared" si="143"/>
        <v>0</v>
      </c>
      <c r="AG171" s="83">
        <f t="shared" si="143"/>
        <v>0</v>
      </c>
      <c r="AH171" s="83">
        <f t="shared" si="143"/>
        <v>0</v>
      </c>
      <c r="AI171" s="83">
        <f t="shared" si="143"/>
        <v>0</v>
      </c>
      <c r="AJ171" s="83">
        <f t="shared" si="143"/>
        <v>0</v>
      </c>
      <c r="AK171" s="83">
        <f t="shared" si="143"/>
        <v>0</v>
      </c>
      <c r="AL171" s="83">
        <f t="shared" si="143"/>
        <v>0</v>
      </c>
      <c r="AM171" s="83">
        <f t="shared" si="143"/>
        <v>0</v>
      </c>
      <c r="AN171" s="83">
        <f t="shared" si="143"/>
        <v>0</v>
      </c>
      <c r="AO171" s="365">
        <f t="shared" si="143"/>
        <v>0</v>
      </c>
      <c r="AP171" s="83">
        <f t="shared" si="143"/>
        <v>0</v>
      </c>
      <c r="AQ171" s="83">
        <f t="shared" si="143"/>
        <v>0</v>
      </c>
      <c r="AR171" s="83">
        <f t="shared" si="143"/>
        <v>0</v>
      </c>
      <c r="AS171" s="83">
        <f t="shared" si="143"/>
        <v>0</v>
      </c>
      <c r="AT171" s="83">
        <f t="shared" si="143"/>
        <v>0</v>
      </c>
      <c r="AU171" s="83">
        <f t="shared" si="143"/>
        <v>0</v>
      </c>
      <c r="AV171" s="83">
        <f t="shared" si="143"/>
        <v>0</v>
      </c>
      <c r="AW171" s="83">
        <f t="shared" si="143"/>
        <v>0</v>
      </c>
      <c r="AX171" s="83">
        <f t="shared" si="143"/>
        <v>0</v>
      </c>
      <c r="AY171" s="83">
        <f t="shared" si="143"/>
        <v>0</v>
      </c>
      <c r="AZ171" s="83">
        <f t="shared" si="143"/>
        <v>0</v>
      </c>
      <c r="BA171" s="365">
        <f t="shared" si="143"/>
        <v>0</v>
      </c>
      <c r="BB171" s="83">
        <f t="shared" si="143"/>
        <v>0</v>
      </c>
      <c r="BC171" s="83">
        <f t="shared" si="143"/>
        <v>0</v>
      </c>
      <c r="BD171" s="83">
        <f t="shared" si="143"/>
        <v>0</v>
      </c>
      <c r="BE171" s="83">
        <f t="shared" si="143"/>
        <v>0</v>
      </c>
      <c r="BF171" s="83">
        <f t="shared" si="143"/>
        <v>0</v>
      </c>
      <c r="BG171" s="83">
        <f t="shared" si="143"/>
        <v>0</v>
      </c>
      <c r="BH171" s="83">
        <f t="shared" si="143"/>
        <v>0</v>
      </c>
      <c r="BI171" s="83">
        <f t="shared" si="143"/>
        <v>0</v>
      </c>
      <c r="BJ171" s="83">
        <f t="shared" si="143"/>
        <v>0</v>
      </c>
      <c r="BK171" s="83">
        <f t="shared" si="143"/>
        <v>0</v>
      </c>
      <c r="BL171" s="83">
        <f t="shared" si="143"/>
        <v>0</v>
      </c>
      <c r="BM171" s="365">
        <f t="shared" si="143"/>
        <v>0</v>
      </c>
      <c r="BN171" s="83">
        <f t="shared" si="92"/>
        <v>0</v>
      </c>
      <c r="BO171" s="83">
        <f t="shared" si="93"/>
        <v>0</v>
      </c>
      <c r="BP171" s="83">
        <f t="shared" si="94"/>
        <v>0</v>
      </c>
      <c r="BQ171" s="83">
        <f t="shared" si="95"/>
        <v>0</v>
      </c>
      <c r="BR171" s="83">
        <f t="shared" si="96"/>
        <v>0</v>
      </c>
      <c r="BS171" s="83">
        <f t="shared" si="97"/>
        <v>0</v>
      </c>
      <c r="BT171" s="83">
        <f t="shared" si="98"/>
        <v>0</v>
      </c>
      <c r="BU171" s="83">
        <f t="shared" si="99"/>
        <v>0</v>
      </c>
      <c r="BV171" s="83">
        <f t="shared" si="100"/>
        <v>0</v>
      </c>
      <c r="BW171" s="83">
        <f t="shared" si="101"/>
        <v>0</v>
      </c>
      <c r="BX171" s="83">
        <f t="shared" si="102"/>
        <v>0</v>
      </c>
      <c r="BY171" s="365">
        <f t="shared" si="103"/>
        <v>0</v>
      </c>
      <c r="BZ171" s="83">
        <f t="shared" si="104"/>
        <v>0</v>
      </c>
      <c r="CA171" s="83">
        <f t="shared" si="105"/>
        <v>0</v>
      </c>
      <c r="CB171" s="83">
        <f t="shared" si="106"/>
        <v>0</v>
      </c>
      <c r="CC171" s="83">
        <f t="shared" si="107"/>
        <v>0</v>
      </c>
      <c r="CD171" s="83">
        <f t="shared" si="108"/>
        <v>0</v>
      </c>
      <c r="CE171" s="83">
        <f t="shared" si="109"/>
        <v>0</v>
      </c>
      <c r="CF171" s="83">
        <f t="shared" si="110"/>
        <v>0</v>
      </c>
      <c r="CG171" s="83">
        <f t="shared" si="111"/>
        <v>0</v>
      </c>
      <c r="CH171" s="83">
        <f t="shared" si="112"/>
        <v>0</v>
      </c>
      <c r="CI171" s="83">
        <f t="shared" si="113"/>
        <v>0</v>
      </c>
      <c r="CJ171" s="83">
        <f t="shared" si="114"/>
        <v>0</v>
      </c>
      <c r="CK171" s="83">
        <f t="shared" si="115"/>
        <v>0</v>
      </c>
      <c r="CL171" s="83">
        <f t="shared" si="116"/>
        <v>0</v>
      </c>
      <c r="CM171" s="83">
        <f t="shared" si="117"/>
        <v>0</v>
      </c>
      <c r="CN171" s="83">
        <f t="shared" si="118"/>
        <v>0</v>
      </c>
      <c r="CO171" s="83">
        <f t="shared" si="119"/>
        <v>0</v>
      </c>
      <c r="CP171" s="83">
        <f t="shared" si="120"/>
        <v>0</v>
      </c>
      <c r="CQ171" s="83">
        <f t="shared" si="121"/>
        <v>0</v>
      </c>
      <c r="CR171" s="83">
        <f t="shared" si="122"/>
        <v>0</v>
      </c>
      <c r="CS171" s="83">
        <f t="shared" si="123"/>
        <v>0</v>
      </c>
      <c r="CT171" s="83">
        <f t="shared" si="124"/>
        <v>0</v>
      </c>
      <c r="CU171" s="83">
        <f t="shared" si="125"/>
        <v>0</v>
      </c>
      <c r="CV171" s="83">
        <f t="shared" si="126"/>
        <v>0</v>
      </c>
      <c r="CW171" s="83">
        <f t="shared" si="127"/>
        <v>0</v>
      </c>
      <c r="CX171" s="83">
        <f t="shared" si="128"/>
        <v>0</v>
      </c>
      <c r="CY171" s="83">
        <f t="shared" si="129"/>
        <v>0</v>
      </c>
      <c r="CZ171" s="83">
        <f t="shared" si="130"/>
        <v>0</v>
      </c>
      <c r="DA171" s="83">
        <f t="shared" si="131"/>
        <v>0</v>
      </c>
      <c r="DB171" s="83">
        <f t="shared" si="132"/>
        <v>0</v>
      </c>
      <c r="DC171" s="83">
        <f t="shared" si="133"/>
        <v>0</v>
      </c>
      <c r="DD171" s="83">
        <f t="shared" si="134"/>
        <v>0</v>
      </c>
      <c r="DE171" s="83">
        <f t="shared" si="135"/>
        <v>0</v>
      </c>
      <c r="DF171" s="83">
        <f t="shared" si="136"/>
        <v>0</v>
      </c>
      <c r="DG171" s="83">
        <f t="shared" si="137"/>
        <v>0</v>
      </c>
      <c r="DH171" s="83">
        <f t="shared" si="138"/>
        <v>0</v>
      </c>
      <c r="DI171" s="83">
        <f t="shared" si="139"/>
        <v>0</v>
      </c>
    </row>
    <row r="172" spans="1:113" customFormat="1" ht="16">
      <c r="A172" s="259" t="s">
        <v>418</v>
      </c>
      <c r="B172" s="259"/>
      <c r="C172" s="259"/>
      <c r="D172" s="293"/>
      <c r="E172" s="1218" t="str">
        <f>Settings!$C$6</f>
        <v>USD</v>
      </c>
      <c r="F172" s="1194">
        <v>0</v>
      </c>
      <c r="G172" s="83">
        <f t="shared" si="90"/>
        <v>0</v>
      </c>
      <c r="H172" s="83">
        <f t="shared" ref="H172:BM172" si="144">G172</f>
        <v>0</v>
      </c>
      <c r="I172" s="83">
        <f t="shared" si="144"/>
        <v>0</v>
      </c>
      <c r="J172" s="83">
        <f t="shared" si="144"/>
        <v>0</v>
      </c>
      <c r="K172" s="83">
        <f t="shared" si="144"/>
        <v>0</v>
      </c>
      <c r="L172" s="83">
        <f t="shared" si="144"/>
        <v>0</v>
      </c>
      <c r="M172" s="83">
        <f t="shared" si="144"/>
        <v>0</v>
      </c>
      <c r="N172" s="83">
        <f t="shared" si="144"/>
        <v>0</v>
      </c>
      <c r="O172" s="83">
        <f t="shared" si="144"/>
        <v>0</v>
      </c>
      <c r="P172" s="83">
        <f t="shared" si="144"/>
        <v>0</v>
      </c>
      <c r="Q172" s="611">
        <f t="shared" si="144"/>
        <v>0</v>
      </c>
      <c r="R172" s="83">
        <f t="shared" si="144"/>
        <v>0</v>
      </c>
      <c r="S172" s="83">
        <f t="shared" si="144"/>
        <v>0</v>
      </c>
      <c r="T172" s="83">
        <f t="shared" si="144"/>
        <v>0</v>
      </c>
      <c r="U172" s="83">
        <f t="shared" si="144"/>
        <v>0</v>
      </c>
      <c r="V172" s="83">
        <f t="shared" si="144"/>
        <v>0</v>
      </c>
      <c r="W172" s="83">
        <f t="shared" si="144"/>
        <v>0</v>
      </c>
      <c r="X172" s="83">
        <f t="shared" si="144"/>
        <v>0</v>
      </c>
      <c r="Y172" s="83">
        <f t="shared" si="144"/>
        <v>0</v>
      </c>
      <c r="Z172" s="83">
        <f t="shared" si="144"/>
        <v>0</v>
      </c>
      <c r="AA172" s="83">
        <f t="shared" si="144"/>
        <v>0</v>
      </c>
      <c r="AB172" s="83">
        <f t="shared" si="144"/>
        <v>0</v>
      </c>
      <c r="AC172" s="365">
        <f t="shared" si="144"/>
        <v>0</v>
      </c>
      <c r="AD172" s="83">
        <f t="shared" si="144"/>
        <v>0</v>
      </c>
      <c r="AE172" s="83">
        <f t="shared" si="144"/>
        <v>0</v>
      </c>
      <c r="AF172" s="83">
        <f t="shared" si="144"/>
        <v>0</v>
      </c>
      <c r="AG172" s="83">
        <f t="shared" si="144"/>
        <v>0</v>
      </c>
      <c r="AH172" s="83">
        <f t="shared" si="144"/>
        <v>0</v>
      </c>
      <c r="AI172" s="83">
        <f t="shared" si="144"/>
        <v>0</v>
      </c>
      <c r="AJ172" s="83">
        <f t="shared" si="144"/>
        <v>0</v>
      </c>
      <c r="AK172" s="83">
        <f t="shared" si="144"/>
        <v>0</v>
      </c>
      <c r="AL172" s="83">
        <f t="shared" si="144"/>
        <v>0</v>
      </c>
      <c r="AM172" s="83">
        <f t="shared" si="144"/>
        <v>0</v>
      </c>
      <c r="AN172" s="83">
        <f t="shared" si="144"/>
        <v>0</v>
      </c>
      <c r="AO172" s="365">
        <f t="shared" si="144"/>
        <v>0</v>
      </c>
      <c r="AP172" s="83">
        <f t="shared" si="144"/>
        <v>0</v>
      </c>
      <c r="AQ172" s="83">
        <f t="shared" si="144"/>
        <v>0</v>
      </c>
      <c r="AR172" s="83">
        <f t="shared" si="144"/>
        <v>0</v>
      </c>
      <c r="AS172" s="83">
        <f t="shared" si="144"/>
        <v>0</v>
      </c>
      <c r="AT172" s="83">
        <f t="shared" si="144"/>
        <v>0</v>
      </c>
      <c r="AU172" s="83">
        <f t="shared" si="144"/>
        <v>0</v>
      </c>
      <c r="AV172" s="83">
        <f t="shared" si="144"/>
        <v>0</v>
      </c>
      <c r="AW172" s="83">
        <f t="shared" si="144"/>
        <v>0</v>
      </c>
      <c r="AX172" s="83">
        <f t="shared" si="144"/>
        <v>0</v>
      </c>
      <c r="AY172" s="83">
        <f t="shared" si="144"/>
        <v>0</v>
      </c>
      <c r="AZ172" s="83">
        <f t="shared" si="144"/>
        <v>0</v>
      </c>
      <c r="BA172" s="365">
        <f t="shared" si="144"/>
        <v>0</v>
      </c>
      <c r="BB172" s="83">
        <f t="shared" si="144"/>
        <v>0</v>
      </c>
      <c r="BC172" s="83">
        <f t="shared" si="144"/>
        <v>0</v>
      </c>
      <c r="BD172" s="83">
        <f t="shared" si="144"/>
        <v>0</v>
      </c>
      <c r="BE172" s="83">
        <f t="shared" si="144"/>
        <v>0</v>
      </c>
      <c r="BF172" s="83">
        <f t="shared" si="144"/>
        <v>0</v>
      </c>
      <c r="BG172" s="83">
        <f t="shared" si="144"/>
        <v>0</v>
      </c>
      <c r="BH172" s="83">
        <f t="shared" si="144"/>
        <v>0</v>
      </c>
      <c r="BI172" s="83">
        <f t="shared" si="144"/>
        <v>0</v>
      </c>
      <c r="BJ172" s="83">
        <f t="shared" si="144"/>
        <v>0</v>
      </c>
      <c r="BK172" s="83">
        <f t="shared" si="144"/>
        <v>0</v>
      </c>
      <c r="BL172" s="83">
        <f t="shared" si="144"/>
        <v>0</v>
      </c>
      <c r="BM172" s="365">
        <f t="shared" si="144"/>
        <v>0</v>
      </c>
      <c r="BN172" s="83">
        <f t="shared" si="92"/>
        <v>0</v>
      </c>
      <c r="BO172" s="83">
        <f t="shared" si="93"/>
        <v>0</v>
      </c>
      <c r="BP172" s="83">
        <f t="shared" si="94"/>
        <v>0</v>
      </c>
      <c r="BQ172" s="83">
        <f t="shared" si="95"/>
        <v>0</v>
      </c>
      <c r="BR172" s="83">
        <f t="shared" si="96"/>
        <v>0</v>
      </c>
      <c r="BS172" s="83">
        <f t="shared" si="97"/>
        <v>0</v>
      </c>
      <c r="BT172" s="83">
        <f t="shared" si="98"/>
        <v>0</v>
      </c>
      <c r="BU172" s="83">
        <f t="shared" si="99"/>
        <v>0</v>
      </c>
      <c r="BV172" s="83">
        <f t="shared" si="100"/>
        <v>0</v>
      </c>
      <c r="BW172" s="83">
        <f t="shared" si="101"/>
        <v>0</v>
      </c>
      <c r="BX172" s="83">
        <f t="shared" si="102"/>
        <v>0</v>
      </c>
      <c r="BY172" s="365">
        <f t="shared" si="103"/>
        <v>0</v>
      </c>
      <c r="BZ172" s="83">
        <f t="shared" si="104"/>
        <v>0</v>
      </c>
      <c r="CA172" s="83">
        <f t="shared" si="105"/>
        <v>0</v>
      </c>
      <c r="CB172" s="83">
        <f t="shared" si="106"/>
        <v>0</v>
      </c>
      <c r="CC172" s="83">
        <f t="shared" si="107"/>
        <v>0</v>
      </c>
      <c r="CD172" s="83">
        <f t="shared" si="108"/>
        <v>0</v>
      </c>
      <c r="CE172" s="83">
        <f t="shared" si="109"/>
        <v>0</v>
      </c>
      <c r="CF172" s="83">
        <f t="shared" si="110"/>
        <v>0</v>
      </c>
      <c r="CG172" s="83">
        <f t="shared" si="111"/>
        <v>0</v>
      </c>
      <c r="CH172" s="83">
        <f t="shared" si="112"/>
        <v>0</v>
      </c>
      <c r="CI172" s="83">
        <f t="shared" si="113"/>
        <v>0</v>
      </c>
      <c r="CJ172" s="83">
        <f t="shared" si="114"/>
        <v>0</v>
      </c>
      <c r="CK172" s="83">
        <f t="shared" si="115"/>
        <v>0</v>
      </c>
      <c r="CL172" s="83">
        <f t="shared" si="116"/>
        <v>0</v>
      </c>
      <c r="CM172" s="83">
        <f t="shared" si="117"/>
        <v>0</v>
      </c>
      <c r="CN172" s="83">
        <f t="shared" si="118"/>
        <v>0</v>
      </c>
      <c r="CO172" s="83">
        <f t="shared" si="119"/>
        <v>0</v>
      </c>
      <c r="CP172" s="83">
        <f t="shared" si="120"/>
        <v>0</v>
      </c>
      <c r="CQ172" s="83">
        <f t="shared" si="121"/>
        <v>0</v>
      </c>
      <c r="CR172" s="83">
        <f t="shared" si="122"/>
        <v>0</v>
      </c>
      <c r="CS172" s="83">
        <f t="shared" si="123"/>
        <v>0</v>
      </c>
      <c r="CT172" s="83">
        <f t="shared" si="124"/>
        <v>0</v>
      </c>
      <c r="CU172" s="83">
        <f t="shared" si="125"/>
        <v>0</v>
      </c>
      <c r="CV172" s="83">
        <f t="shared" si="126"/>
        <v>0</v>
      </c>
      <c r="CW172" s="83">
        <f t="shared" si="127"/>
        <v>0</v>
      </c>
      <c r="CX172" s="83">
        <f t="shared" si="128"/>
        <v>0</v>
      </c>
      <c r="CY172" s="83">
        <f t="shared" si="129"/>
        <v>0</v>
      </c>
      <c r="CZ172" s="83">
        <f t="shared" si="130"/>
        <v>0</v>
      </c>
      <c r="DA172" s="83">
        <f t="shared" si="131"/>
        <v>0</v>
      </c>
      <c r="DB172" s="83">
        <f t="shared" si="132"/>
        <v>0</v>
      </c>
      <c r="DC172" s="83">
        <f t="shared" si="133"/>
        <v>0</v>
      </c>
      <c r="DD172" s="83">
        <f t="shared" si="134"/>
        <v>0</v>
      </c>
      <c r="DE172" s="83">
        <f t="shared" si="135"/>
        <v>0</v>
      </c>
      <c r="DF172" s="83">
        <f t="shared" si="136"/>
        <v>0</v>
      </c>
      <c r="DG172" s="83">
        <f t="shared" si="137"/>
        <v>0</v>
      </c>
      <c r="DH172" s="83">
        <f t="shared" si="138"/>
        <v>0</v>
      </c>
      <c r="DI172" s="83">
        <f t="shared" si="139"/>
        <v>0</v>
      </c>
    </row>
    <row r="173" spans="1:113" customFormat="1" ht="16">
      <c r="A173" s="259" t="s">
        <v>419</v>
      </c>
      <c r="B173" s="259"/>
      <c r="C173" s="259"/>
      <c r="D173" s="293"/>
      <c r="E173" s="1218" t="str">
        <f>Settings!$C$6</f>
        <v>USD</v>
      </c>
      <c r="F173" s="1194">
        <v>0</v>
      </c>
      <c r="G173" s="83">
        <f t="shared" si="90"/>
        <v>0</v>
      </c>
      <c r="H173" s="83">
        <f t="shared" ref="H173:BM173" si="145">G173</f>
        <v>0</v>
      </c>
      <c r="I173" s="83">
        <f t="shared" si="145"/>
        <v>0</v>
      </c>
      <c r="J173" s="83">
        <f t="shared" si="145"/>
        <v>0</v>
      </c>
      <c r="K173" s="83">
        <f t="shared" si="145"/>
        <v>0</v>
      </c>
      <c r="L173" s="83">
        <f t="shared" si="145"/>
        <v>0</v>
      </c>
      <c r="M173" s="83">
        <f t="shared" si="145"/>
        <v>0</v>
      </c>
      <c r="N173" s="83">
        <f t="shared" si="145"/>
        <v>0</v>
      </c>
      <c r="O173" s="83">
        <f t="shared" si="145"/>
        <v>0</v>
      </c>
      <c r="P173" s="83">
        <f t="shared" si="145"/>
        <v>0</v>
      </c>
      <c r="Q173" s="611">
        <f t="shared" si="145"/>
        <v>0</v>
      </c>
      <c r="R173" s="83">
        <f t="shared" si="145"/>
        <v>0</v>
      </c>
      <c r="S173" s="83">
        <f t="shared" si="145"/>
        <v>0</v>
      </c>
      <c r="T173" s="83">
        <f t="shared" si="145"/>
        <v>0</v>
      </c>
      <c r="U173" s="83">
        <f t="shared" si="145"/>
        <v>0</v>
      </c>
      <c r="V173" s="83">
        <f t="shared" si="145"/>
        <v>0</v>
      </c>
      <c r="W173" s="83">
        <f t="shared" si="145"/>
        <v>0</v>
      </c>
      <c r="X173" s="83">
        <f t="shared" si="145"/>
        <v>0</v>
      </c>
      <c r="Y173" s="83">
        <f t="shared" si="145"/>
        <v>0</v>
      </c>
      <c r="Z173" s="83">
        <f t="shared" si="145"/>
        <v>0</v>
      </c>
      <c r="AA173" s="83">
        <f t="shared" si="145"/>
        <v>0</v>
      </c>
      <c r="AB173" s="83">
        <f t="shared" si="145"/>
        <v>0</v>
      </c>
      <c r="AC173" s="365">
        <f t="shared" si="145"/>
        <v>0</v>
      </c>
      <c r="AD173" s="83">
        <f t="shared" si="145"/>
        <v>0</v>
      </c>
      <c r="AE173" s="83">
        <f t="shared" si="145"/>
        <v>0</v>
      </c>
      <c r="AF173" s="83">
        <f t="shared" si="145"/>
        <v>0</v>
      </c>
      <c r="AG173" s="83">
        <f t="shared" si="145"/>
        <v>0</v>
      </c>
      <c r="AH173" s="83">
        <f t="shared" si="145"/>
        <v>0</v>
      </c>
      <c r="AI173" s="83">
        <f t="shared" si="145"/>
        <v>0</v>
      </c>
      <c r="AJ173" s="83">
        <f t="shared" si="145"/>
        <v>0</v>
      </c>
      <c r="AK173" s="83">
        <f t="shared" si="145"/>
        <v>0</v>
      </c>
      <c r="AL173" s="83">
        <f t="shared" si="145"/>
        <v>0</v>
      </c>
      <c r="AM173" s="83">
        <f t="shared" si="145"/>
        <v>0</v>
      </c>
      <c r="AN173" s="83">
        <f t="shared" si="145"/>
        <v>0</v>
      </c>
      <c r="AO173" s="365">
        <f t="shared" si="145"/>
        <v>0</v>
      </c>
      <c r="AP173" s="83">
        <f t="shared" si="145"/>
        <v>0</v>
      </c>
      <c r="AQ173" s="83">
        <f t="shared" si="145"/>
        <v>0</v>
      </c>
      <c r="AR173" s="83">
        <f t="shared" si="145"/>
        <v>0</v>
      </c>
      <c r="AS173" s="83">
        <f t="shared" si="145"/>
        <v>0</v>
      </c>
      <c r="AT173" s="83">
        <f t="shared" si="145"/>
        <v>0</v>
      </c>
      <c r="AU173" s="83">
        <f t="shared" si="145"/>
        <v>0</v>
      </c>
      <c r="AV173" s="83">
        <f t="shared" si="145"/>
        <v>0</v>
      </c>
      <c r="AW173" s="83">
        <f t="shared" si="145"/>
        <v>0</v>
      </c>
      <c r="AX173" s="83">
        <f t="shared" si="145"/>
        <v>0</v>
      </c>
      <c r="AY173" s="83">
        <f t="shared" si="145"/>
        <v>0</v>
      </c>
      <c r="AZ173" s="83">
        <f t="shared" si="145"/>
        <v>0</v>
      </c>
      <c r="BA173" s="365">
        <f t="shared" si="145"/>
        <v>0</v>
      </c>
      <c r="BB173" s="83">
        <f t="shared" si="145"/>
        <v>0</v>
      </c>
      <c r="BC173" s="83">
        <f t="shared" si="145"/>
        <v>0</v>
      </c>
      <c r="BD173" s="83">
        <f t="shared" si="145"/>
        <v>0</v>
      </c>
      <c r="BE173" s="83">
        <f t="shared" si="145"/>
        <v>0</v>
      </c>
      <c r="BF173" s="83">
        <f t="shared" si="145"/>
        <v>0</v>
      </c>
      <c r="BG173" s="83">
        <f t="shared" si="145"/>
        <v>0</v>
      </c>
      <c r="BH173" s="83">
        <f t="shared" si="145"/>
        <v>0</v>
      </c>
      <c r="BI173" s="83">
        <f t="shared" si="145"/>
        <v>0</v>
      </c>
      <c r="BJ173" s="83">
        <f t="shared" si="145"/>
        <v>0</v>
      </c>
      <c r="BK173" s="83">
        <f t="shared" si="145"/>
        <v>0</v>
      </c>
      <c r="BL173" s="83">
        <f t="shared" si="145"/>
        <v>0</v>
      </c>
      <c r="BM173" s="365">
        <f t="shared" si="145"/>
        <v>0</v>
      </c>
      <c r="BN173" s="83">
        <f t="shared" si="92"/>
        <v>0</v>
      </c>
      <c r="BO173" s="83">
        <f t="shared" si="93"/>
        <v>0</v>
      </c>
      <c r="BP173" s="83">
        <f t="shared" si="94"/>
        <v>0</v>
      </c>
      <c r="BQ173" s="83">
        <f t="shared" si="95"/>
        <v>0</v>
      </c>
      <c r="BR173" s="83">
        <f t="shared" si="96"/>
        <v>0</v>
      </c>
      <c r="BS173" s="83">
        <f t="shared" si="97"/>
        <v>0</v>
      </c>
      <c r="BT173" s="83">
        <f t="shared" si="98"/>
        <v>0</v>
      </c>
      <c r="BU173" s="83">
        <f t="shared" si="99"/>
        <v>0</v>
      </c>
      <c r="BV173" s="83">
        <f t="shared" si="100"/>
        <v>0</v>
      </c>
      <c r="BW173" s="83">
        <f t="shared" si="101"/>
        <v>0</v>
      </c>
      <c r="BX173" s="83">
        <f t="shared" si="102"/>
        <v>0</v>
      </c>
      <c r="BY173" s="365">
        <f t="shared" si="103"/>
        <v>0</v>
      </c>
      <c r="BZ173" s="83">
        <f t="shared" si="104"/>
        <v>0</v>
      </c>
      <c r="CA173" s="83">
        <f t="shared" si="105"/>
        <v>0</v>
      </c>
      <c r="CB173" s="83">
        <f t="shared" si="106"/>
        <v>0</v>
      </c>
      <c r="CC173" s="83">
        <f t="shared" si="107"/>
        <v>0</v>
      </c>
      <c r="CD173" s="83">
        <f t="shared" si="108"/>
        <v>0</v>
      </c>
      <c r="CE173" s="83">
        <f t="shared" si="109"/>
        <v>0</v>
      </c>
      <c r="CF173" s="83">
        <f t="shared" si="110"/>
        <v>0</v>
      </c>
      <c r="CG173" s="83">
        <f t="shared" si="111"/>
        <v>0</v>
      </c>
      <c r="CH173" s="83">
        <f t="shared" si="112"/>
        <v>0</v>
      </c>
      <c r="CI173" s="83">
        <f t="shared" si="113"/>
        <v>0</v>
      </c>
      <c r="CJ173" s="83">
        <f t="shared" si="114"/>
        <v>0</v>
      </c>
      <c r="CK173" s="83">
        <f t="shared" si="115"/>
        <v>0</v>
      </c>
      <c r="CL173" s="83">
        <f t="shared" si="116"/>
        <v>0</v>
      </c>
      <c r="CM173" s="83">
        <f t="shared" si="117"/>
        <v>0</v>
      </c>
      <c r="CN173" s="83">
        <f t="shared" si="118"/>
        <v>0</v>
      </c>
      <c r="CO173" s="83">
        <f t="shared" si="119"/>
        <v>0</v>
      </c>
      <c r="CP173" s="83">
        <f t="shared" si="120"/>
        <v>0</v>
      </c>
      <c r="CQ173" s="83">
        <f t="shared" si="121"/>
        <v>0</v>
      </c>
      <c r="CR173" s="83">
        <f t="shared" si="122"/>
        <v>0</v>
      </c>
      <c r="CS173" s="83">
        <f t="shared" si="123"/>
        <v>0</v>
      </c>
      <c r="CT173" s="83">
        <f t="shared" si="124"/>
        <v>0</v>
      </c>
      <c r="CU173" s="83">
        <f t="shared" si="125"/>
        <v>0</v>
      </c>
      <c r="CV173" s="83">
        <f t="shared" si="126"/>
        <v>0</v>
      </c>
      <c r="CW173" s="83">
        <f t="shared" si="127"/>
        <v>0</v>
      </c>
      <c r="CX173" s="83">
        <f t="shared" si="128"/>
        <v>0</v>
      </c>
      <c r="CY173" s="83">
        <f t="shared" si="129"/>
        <v>0</v>
      </c>
      <c r="CZ173" s="83">
        <f t="shared" si="130"/>
        <v>0</v>
      </c>
      <c r="DA173" s="83">
        <f t="shared" si="131"/>
        <v>0</v>
      </c>
      <c r="DB173" s="83">
        <f t="shared" si="132"/>
        <v>0</v>
      </c>
      <c r="DC173" s="83">
        <f t="shared" si="133"/>
        <v>0</v>
      </c>
      <c r="DD173" s="83">
        <f t="shared" si="134"/>
        <v>0</v>
      </c>
      <c r="DE173" s="83">
        <f t="shared" si="135"/>
        <v>0</v>
      </c>
      <c r="DF173" s="83">
        <f t="shared" si="136"/>
        <v>0</v>
      </c>
      <c r="DG173" s="83">
        <f t="shared" si="137"/>
        <v>0</v>
      </c>
      <c r="DH173" s="83">
        <f t="shared" si="138"/>
        <v>0</v>
      </c>
      <c r="DI173" s="83">
        <f t="shared" si="139"/>
        <v>0</v>
      </c>
    </row>
    <row r="174" spans="1:113" customFormat="1" ht="16">
      <c r="A174" s="259" t="s">
        <v>420</v>
      </c>
      <c r="B174" s="259"/>
      <c r="C174" s="259"/>
      <c r="D174" s="293"/>
      <c r="E174" s="1218" t="str">
        <f>Settings!$C$6</f>
        <v>USD</v>
      </c>
      <c r="F174" s="1194">
        <v>0</v>
      </c>
      <c r="G174" s="83">
        <f t="shared" si="90"/>
        <v>0</v>
      </c>
      <c r="H174" s="83">
        <f t="shared" ref="H174:BM174" si="146">G174</f>
        <v>0</v>
      </c>
      <c r="I174" s="83">
        <f t="shared" si="146"/>
        <v>0</v>
      </c>
      <c r="J174" s="83">
        <f t="shared" si="146"/>
        <v>0</v>
      </c>
      <c r="K174" s="83">
        <f t="shared" si="146"/>
        <v>0</v>
      </c>
      <c r="L174" s="83">
        <f t="shared" si="146"/>
        <v>0</v>
      </c>
      <c r="M174" s="83">
        <f t="shared" si="146"/>
        <v>0</v>
      </c>
      <c r="N174" s="83">
        <f t="shared" si="146"/>
        <v>0</v>
      </c>
      <c r="O174" s="83">
        <f t="shared" si="146"/>
        <v>0</v>
      </c>
      <c r="P174" s="83">
        <f t="shared" si="146"/>
        <v>0</v>
      </c>
      <c r="Q174" s="611">
        <f t="shared" si="146"/>
        <v>0</v>
      </c>
      <c r="R174" s="83">
        <f t="shared" si="146"/>
        <v>0</v>
      </c>
      <c r="S174" s="83">
        <f t="shared" si="146"/>
        <v>0</v>
      </c>
      <c r="T174" s="83">
        <f t="shared" si="146"/>
        <v>0</v>
      </c>
      <c r="U174" s="83">
        <f t="shared" si="146"/>
        <v>0</v>
      </c>
      <c r="V174" s="83">
        <f t="shared" si="146"/>
        <v>0</v>
      </c>
      <c r="W174" s="83">
        <f t="shared" si="146"/>
        <v>0</v>
      </c>
      <c r="X174" s="83">
        <f t="shared" si="146"/>
        <v>0</v>
      </c>
      <c r="Y174" s="83">
        <f t="shared" si="146"/>
        <v>0</v>
      </c>
      <c r="Z174" s="83">
        <f t="shared" si="146"/>
        <v>0</v>
      </c>
      <c r="AA174" s="83">
        <f t="shared" si="146"/>
        <v>0</v>
      </c>
      <c r="AB174" s="83">
        <f t="shared" si="146"/>
        <v>0</v>
      </c>
      <c r="AC174" s="365">
        <f t="shared" si="146"/>
        <v>0</v>
      </c>
      <c r="AD174" s="83">
        <f t="shared" si="146"/>
        <v>0</v>
      </c>
      <c r="AE174" s="83">
        <f t="shared" si="146"/>
        <v>0</v>
      </c>
      <c r="AF174" s="83">
        <f t="shared" si="146"/>
        <v>0</v>
      </c>
      <c r="AG174" s="83">
        <f t="shared" si="146"/>
        <v>0</v>
      </c>
      <c r="AH174" s="83">
        <f t="shared" si="146"/>
        <v>0</v>
      </c>
      <c r="AI174" s="83">
        <f t="shared" si="146"/>
        <v>0</v>
      </c>
      <c r="AJ174" s="83">
        <f t="shared" si="146"/>
        <v>0</v>
      </c>
      <c r="AK174" s="83">
        <f t="shared" si="146"/>
        <v>0</v>
      </c>
      <c r="AL174" s="83">
        <f t="shared" si="146"/>
        <v>0</v>
      </c>
      <c r="AM174" s="83">
        <f t="shared" si="146"/>
        <v>0</v>
      </c>
      <c r="AN174" s="83">
        <f t="shared" si="146"/>
        <v>0</v>
      </c>
      <c r="AO174" s="365">
        <f t="shared" si="146"/>
        <v>0</v>
      </c>
      <c r="AP174" s="83">
        <f t="shared" si="146"/>
        <v>0</v>
      </c>
      <c r="AQ174" s="83">
        <f t="shared" si="146"/>
        <v>0</v>
      </c>
      <c r="AR174" s="83">
        <f t="shared" si="146"/>
        <v>0</v>
      </c>
      <c r="AS174" s="83">
        <f t="shared" si="146"/>
        <v>0</v>
      </c>
      <c r="AT174" s="83">
        <f t="shared" si="146"/>
        <v>0</v>
      </c>
      <c r="AU174" s="83">
        <f t="shared" si="146"/>
        <v>0</v>
      </c>
      <c r="AV174" s="83">
        <f t="shared" si="146"/>
        <v>0</v>
      </c>
      <c r="AW174" s="83">
        <f t="shared" si="146"/>
        <v>0</v>
      </c>
      <c r="AX174" s="83">
        <f t="shared" si="146"/>
        <v>0</v>
      </c>
      <c r="AY174" s="83">
        <f t="shared" si="146"/>
        <v>0</v>
      </c>
      <c r="AZ174" s="83">
        <f t="shared" si="146"/>
        <v>0</v>
      </c>
      <c r="BA174" s="365">
        <f t="shared" si="146"/>
        <v>0</v>
      </c>
      <c r="BB174" s="83">
        <f t="shared" si="146"/>
        <v>0</v>
      </c>
      <c r="BC174" s="83">
        <f t="shared" si="146"/>
        <v>0</v>
      </c>
      <c r="BD174" s="83">
        <f t="shared" si="146"/>
        <v>0</v>
      </c>
      <c r="BE174" s="83">
        <f t="shared" si="146"/>
        <v>0</v>
      </c>
      <c r="BF174" s="83">
        <f t="shared" si="146"/>
        <v>0</v>
      </c>
      <c r="BG174" s="83">
        <f t="shared" si="146"/>
        <v>0</v>
      </c>
      <c r="BH174" s="83">
        <f t="shared" si="146"/>
        <v>0</v>
      </c>
      <c r="BI174" s="83">
        <f t="shared" si="146"/>
        <v>0</v>
      </c>
      <c r="BJ174" s="83">
        <f t="shared" si="146"/>
        <v>0</v>
      </c>
      <c r="BK174" s="83">
        <f t="shared" si="146"/>
        <v>0</v>
      </c>
      <c r="BL174" s="83">
        <f t="shared" si="146"/>
        <v>0</v>
      </c>
      <c r="BM174" s="365">
        <f t="shared" si="146"/>
        <v>0</v>
      </c>
      <c r="BN174" s="83">
        <f t="shared" si="92"/>
        <v>0</v>
      </c>
      <c r="BO174" s="83">
        <f t="shared" si="93"/>
        <v>0</v>
      </c>
      <c r="BP174" s="83">
        <f t="shared" si="94"/>
        <v>0</v>
      </c>
      <c r="BQ174" s="83">
        <f t="shared" si="95"/>
        <v>0</v>
      </c>
      <c r="BR174" s="83">
        <f t="shared" si="96"/>
        <v>0</v>
      </c>
      <c r="BS174" s="83">
        <f t="shared" si="97"/>
        <v>0</v>
      </c>
      <c r="BT174" s="83">
        <f t="shared" si="98"/>
        <v>0</v>
      </c>
      <c r="BU174" s="83">
        <f t="shared" si="99"/>
        <v>0</v>
      </c>
      <c r="BV174" s="83">
        <f t="shared" si="100"/>
        <v>0</v>
      </c>
      <c r="BW174" s="83">
        <f t="shared" si="101"/>
        <v>0</v>
      </c>
      <c r="BX174" s="83">
        <f t="shared" si="102"/>
        <v>0</v>
      </c>
      <c r="BY174" s="365">
        <f t="shared" si="103"/>
        <v>0</v>
      </c>
      <c r="BZ174" s="83">
        <f t="shared" si="104"/>
        <v>0</v>
      </c>
      <c r="CA174" s="83">
        <f t="shared" si="105"/>
        <v>0</v>
      </c>
      <c r="CB174" s="83">
        <f t="shared" si="106"/>
        <v>0</v>
      </c>
      <c r="CC174" s="83">
        <f t="shared" si="107"/>
        <v>0</v>
      </c>
      <c r="CD174" s="83">
        <f t="shared" si="108"/>
        <v>0</v>
      </c>
      <c r="CE174" s="83">
        <f t="shared" si="109"/>
        <v>0</v>
      </c>
      <c r="CF174" s="83">
        <f t="shared" si="110"/>
        <v>0</v>
      </c>
      <c r="CG174" s="83">
        <f t="shared" si="111"/>
        <v>0</v>
      </c>
      <c r="CH174" s="83">
        <f t="shared" si="112"/>
        <v>0</v>
      </c>
      <c r="CI174" s="83">
        <f t="shared" si="113"/>
        <v>0</v>
      </c>
      <c r="CJ174" s="83">
        <f t="shared" si="114"/>
        <v>0</v>
      </c>
      <c r="CK174" s="83">
        <f t="shared" si="115"/>
        <v>0</v>
      </c>
      <c r="CL174" s="83">
        <f t="shared" si="116"/>
        <v>0</v>
      </c>
      <c r="CM174" s="83">
        <f t="shared" si="117"/>
        <v>0</v>
      </c>
      <c r="CN174" s="83">
        <f t="shared" si="118"/>
        <v>0</v>
      </c>
      <c r="CO174" s="83">
        <f t="shared" si="119"/>
        <v>0</v>
      </c>
      <c r="CP174" s="83">
        <f t="shared" si="120"/>
        <v>0</v>
      </c>
      <c r="CQ174" s="83">
        <f t="shared" si="121"/>
        <v>0</v>
      </c>
      <c r="CR174" s="83">
        <f t="shared" si="122"/>
        <v>0</v>
      </c>
      <c r="CS174" s="83">
        <f t="shared" si="123"/>
        <v>0</v>
      </c>
      <c r="CT174" s="83">
        <f t="shared" si="124"/>
        <v>0</v>
      </c>
      <c r="CU174" s="83">
        <f t="shared" si="125"/>
        <v>0</v>
      </c>
      <c r="CV174" s="83">
        <f t="shared" si="126"/>
        <v>0</v>
      </c>
      <c r="CW174" s="83">
        <f t="shared" si="127"/>
        <v>0</v>
      </c>
      <c r="CX174" s="83">
        <f t="shared" si="128"/>
        <v>0</v>
      </c>
      <c r="CY174" s="83">
        <f t="shared" si="129"/>
        <v>0</v>
      </c>
      <c r="CZ174" s="83">
        <f t="shared" si="130"/>
        <v>0</v>
      </c>
      <c r="DA174" s="83">
        <f t="shared" si="131"/>
        <v>0</v>
      </c>
      <c r="DB174" s="83">
        <f t="shared" si="132"/>
        <v>0</v>
      </c>
      <c r="DC174" s="83">
        <f t="shared" si="133"/>
        <v>0</v>
      </c>
      <c r="DD174" s="83">
        <f t="shared" si="134"/>
        <v>0</v>
      </c>
      <c r="DE174" s="83">
        <f t="shared" si="135"/>
        <v>0</v>
      </c>
      <c r="DF174" s="83">
        <f t="shared" si="136"/>
        <v>0</v>
      </c>
      <c r="DG174" s="83">
        <f t="shared" si="137"/>
        <v>0</v>
      </c>
      <c r="DH174" s="83">
        <f t="shared" si="138"/>
        <v>0</v>
      </c>
      <c r="DI174" s="83">
        <f t="shared" si="139"/>
        <v>0</v>
      </c>
    </row>
    <row r="175" spans="1:113" customFormat="1" ht="16">
      <c r="A175" s="259" t="s">
        <v>421</v>
      </c>
      <c r="B175" s="259"/>
      <c r="C175" s="259"/>
      <c r="D175" s="293"/>
      <c r="E175" s="1218" t="str">
        <f>Settings!$C$6</f>
        <v>USD</v>
      </c>
      <c r="F175" s="1194">
        <v>0</v>
      </c>
      <c r="G175" s="83">
        <f t="shared" si="90"/>
        <v>0</v>
      </c>
      <c r="H175" s="83">
        <f t="shared" ref="H175:BM175" si="147">G175</f>
        <v>0</v>
      </c>
      <c r="I175" s="83">
        <f t="shared" si="147"/>
        <v>0</v>
      </c>
      <c r="J175" s="83">
        <f t="shared" si="147"/>
        <v>0</v>
      </c>
      <c r="K175" s="83">
        <f t="shared" si="147"/>
        <v>0</v>
      </c>
      <c r="L175" s="83">
        <f t="shared" si="147"/>
        <v>0</v>
      </c>
      <c r="M175" s="83">
        <f t="shared" si="147"/>
        <v>0</v>
      </c>
      <c r="N175" s="83">
        <f t="shared" si="147"/>
        <v>0</v>
      </c>
      <c r="O175" s="83">
        <f t="shared" si="147"/>
        <v>0</v>
      </c>
      <c r="P175" s="83">
        <f t="shared" si="147"/>
        <v>0</v>
      </c>
      <c r="Q175" s="611">
        <f t="shared" si="147"/>
        <v>0</v>
      </c>
      <c r="R175" s="83">
        <f t="shared" si="147"/>
        <v>0</v>
      </c>
      <c r="S175" s="83">
        <f t="shared" si="147"/>
        <v>0</v>
      </c>
      <c r="T175" s="83">
        <f t="shared" si="147"/>
        <v>0</v>
      </c>
      <c r="U175" s="83">
        <f t="shared" si="147"/>
        <v>0</v>
      </c>
      <c r="V175" s="83">
        <f t="shared" si="147"/>
        <v>0</v>
      </c>
      <c r="W175" s="83">
        <f t="shared" si="147"/>
        <v>0</v>
      </c>
      <c r="X175" s="83">
        <f t="shared" si="147"/>
        <v>0</v>
      </c>
      <c r="Y175" s="83">
        <f t="shared" si="147"/>
        <v>0</v>
      </c>
      <c r="Z175" s="83">
        <f t="shared" si="147"/>
        <v>0</v>
      </c>
      <c r="AA175" s="83">
        <f t="shared" si="147"/>
        <v>0</v>
      </c>
      <c r="AB175" s="83">
        <f t="shared" si="147"/>
        <v>0</v>
      </c>
      <c r="AC175" s="365">
        <f t="shared" si="147"/>
        <v>0</v>
      </c>
      <c r="AD175" s="83">
        <f t="shared" si="147"/>
        <v>0</v>
      </c>
      <c r="AE175" s="83">
        <f t="shared" si="147"/>
        <v>0</v>
      </c>
      <c r="AF175" s="83">
        <f t="shared" si="147"/>
        <v>0</v>
      </c>
      <c r="AG175" s="83">
        <f t="shared" si="147"/>
        <v>0</v>
      </c>
      <c r="AH175" s="83">
        <f t="shared" si="147"/>
        <v>0</v>
      </c>
      <c r="AI175" s="83">
        <f t="shared" si="147"/>
        <v>0</v>
      </c>
      <c r="AJ175" s="83">
        <f t="shared" si="147"/>
        <v>0</v>
      </c>
      <c r="AK175" s="83">
        <f t="shared" si="147"/>
        <v>0</v>
      </c>
      <c r="AL175" s="83">
        <f t="shared" si="147"/>
        <v>0</v>
      </c>
      <c r="AM175" s="83">
        <f t="shared" si="147"/>
        <v>0</v>
      </c>
      <c r="AN175" s="83">
        <f t="shared" si="147"/>
        <v>0</v>
      </c>
      <c r="AO175" s="365">
        <f t="shared" si="147"/>
        <v>0</v>
      </c>
      <c r="AP175" s="83">
        <f t="shared" si="147"/>
        <v>0</v>
      </c>
      <c r="AQ175" s="83">
        <f t="shared" si="147"/>
        <v>0</v>
      </c>
      <c r="AR175" s="83">
        <f t="shared" si="147"/>
        <v>0</v>
      </c>
      <c r="AS175" s="83">
        <f t="shared" si="147"/>
        <v>0</v>
      </c>
      <c r="AT175" s="83">
        <f t="shared" si="147"/>
        <v>0</v>
      </c>
      <c r="AU175" s="83">
        <f t="shared" si="147"/>
        <v>0</v>
      </c>
      <c r="AV175" s="83">
        <f t="shared" si="147"/>
        <v>0</v>
      </c>
      <c r="AW175" s="83">
        <f t="shared" si="147"/>
        <v>0</v>
      </c>
      <c r="AX175" s="83">
        <f t="shared" si="147"/>
        <v>0</v>
      </c>
      <c r="AY175" s="83">
        <f t="shared" si="147"/>
        <v>0</v>
      </c>
      <c r="AZ175" s="83">
        <f t="shared" si="147"/>
        <v>0</v>
      </c>
      <c r="BA175" s="365">
        <f t="shared" si="147"/>
        <v>0</v>
      </c>
      <c r="BB175" s="83">
        <f t="shared" si="147"/>
        <v>0</v>
      </c>
      <c r="BC175" s="83">
        <f t="shared" si="147"/>
        <v>0</v>
      </c>
      <c r="BD175" s="83">
        <f t="shared" si="147"/>
        <v>0</v>
      </c>
      <c r="BE175" s="83">
        <f t="shared" si="147"/>
        <v>0</v>
      </c>
      <c r="BF175" s="83">
        <f t="shared" si="147"/>
        <v>0</v>
      </c>
      <c r="BG175" s="83">
        <f t="shared" si="147"/>
        <v>0</v>
      </c>
      <c r="BH175" s="83">
        <f t="shared" si="147"/>
        <v>0</v>
      </c>
      <c r="BI175" s="83">
        <f t="shared" si="147"/>
        <v>0</v>
      </c>
      <c r="BJ175" s="83">
        <f t="shared" si="147"/>
        <v>0</v>
      </c>
      <c r="BK175" s="83">
        <f t="shared" si="147"/>
        <v>0</v>
      </c>
      <c r="BL175" s="83">
        <f t="shared" si="147"/>
        <v>0</v>
      </c>
      <c r="BM175" s="365">
        <f t="shared" si="147"/>
        <v>0</v>
      </c>
      <c r="BN175" s="83">
        <f t="shared" si="92"/>
        <v>0</v>
      </c>
      <c r="BO175" s="83">
        <f t="shared" si="93"/>
        <v>0</v>
      </c>
      <c r="BP175" s="83">
        <f t="shared" si="94"/>
        <v>0</v>
      </c>
      <c r="BQ175" s="83">
        <f t="shared" si="95"/>
        <v>0</v>
      </c>
      <c r="BR175" s="83">
        <f t="shared" si="96"/>
        <v>0</v>
      </c>
      <c r="BS175" s="83">
        <f t="shared" si="97"/>
        <v>0</v>
      </c>
      <c r="BT175" s="83">
        <f t="shared" si="98"/>
        <v>0</v>
      </c>
      <c r="BU175" s="83">
        <f t="shared" si="99"/>
        <v>0</v>
      </c>
      <c r="BV175" s="83">
        <f t="shared" si="100"/>
        <v>0</v>
      </c>
      <c r="BW175" s="83">
        <f t="shared" si="101"/>
        <v>0</v>
      </c>
      <c r="BX175" s="83">
        <f t="shared" si="102"/>
        <v>0</v>
      </c>
      <c r="BY175" s="365">
        <f t="shared" si="103"/>
        <v>0</v>
      </c>
      <c r="BZ175" s="83">
        <f t="shared" si="104"/>
        <v>0</v>
      </c>
      <c r="CA175" s="83">
        <f t="shared" si="105"/>
        <v>0</v>
      </c>
      <c r="CB175" s="83">
        <f t="shared" si="106"/>
        <v>0</v>
      </c>
      <c r="CC175" s="83">
        <f t="shared" si="107"/>
        <v>0</v>
      </c>
      <c r="CD175" s="83">
        <f t="shared" si="108"/>
        <v>0</v>
      </c>
      <c r="CE175" s="83">
        <f t="shared" si="109"/>
        <v>0</v>
      </c>
      <c r="CF175" s="83">
        <f t="shared" si="110"/>
        <v>0</v>
      </c>
      <c r="CG175" s="83">
        <f t="shared" si="111"/>
        <v>0</v>
      </c>
      <c r="CH175" s="83">
        <f t="shared" si="112"/>
        <v>0</v>
      </c>
      <c r="CI175" s="83">
        <f t="shared" si="113"/>
        <v>0</v>
      </c>
      <c r="CJ175" s="83">
        <f t="shared" si="114"/>
        <v>0</v>
      </c>
      <c r="CK175" s="83">
        <f t="shared" si="115"/>
        <v>0</v>
      </c>
      <c r="CL175" s="83">
        <f t="shared" si="116"/>
        <v>0</v>
      </c>
      <c r="CM175" s="83">
        <f t="shared" si="117"/>
        <v>0</v>
      </c>
      <c r="CN175" s="83">
        <f t="shared" si="118"/>
        <v>0</v>
      </c>
      <c r="CO175" s="83">
        <f t="shared" si="119"/>
        <v>0</v>
      </c>
      <c r="CP175" s="83">
        <f t="shared" si="120"/>
        <v>0</v>
      </c>
      <c r="CQ175" s="83">
        <f t="shared" si="121"/>
        <v>0</v>
      </c>
      <c r="CR175" s="83">
        <f t="shared" si="122"/>
        <v>0</v>
      </c>
      <c r="CS175" s="83">
        <f t="shared" si="123"/>
        <v>0</v>
      </c>
      <c r="CT175" s="83">
        <f t="shared" si="124"/>
        <v>0</v>
      </c>
      <c r="CU175" s="83">
        <f t="shared" si="125"/>
        <v>0</v>
      </c>
      <c r="CV175" s="83">
        <f t="shared" si="126"/>
        <v>0</v>
      </c>
      <c r="CW175" s="83">
        <f t="shared" si="127"/>
        <v>0</v>
      </c>
      <c r="CX175" s="83">
        <f t="shared" si="128"/>
        <v>0</v>
      </c>
      <c r="CY175" s="83">
        <f t="shared" si="129"/>
        <v>0</v>
      </c>
      <c r="CZ175" s="83">
        <f t="shared" si="130"/>
        <v>0</v>
      </c>
      <c r="DA175" s="83">
        <f t="shared" si="131"/>
        <v>0</v>
      </c>
      <c r="DB175" s="83">
        <f t="shared" si="132"/>
        <v>0</v>
      </c>
      <c r="DC175" s="83">
        <f t="shared" si="133"/>
        <v>0</v>
      </c>
      <c r="DD175" s="83">
        <f t="shared" si="134"/>
        <v>0</v>
      </c>
      <c r="DE175" s="83">
        <f t="shared" si="135"/>
        <v>0</v>
      </c>
      <c r="DF175" s="83">
        <f t="shared" si="136"/>
        <v>0</v>
      </c>
      <c r="DG175" s="83">
        <f t="shared" si="137"/>
        <v>0</v>
      </c>
      <c r="DH175" s="83">
        <f t="shared" si="138"/>
        <v>0</v>
      </c>
      <c r="DI175" s="83">
        <f t="shared" si="139"/>
        <v>0</v>
      </c>
    </row>
    <row r="176" spans="1:113" customFormat="1" ht="16">
      <c r="A176" s="259" t="s">
        <v>422</v>
      </c>
      <c r="B176" s="259"/>
      <c r="C176" s="259"/>
      <c r="D176" s="293"/>
      <c r="E176" s="1218" t="str">
        <f>Settings!$C$6</f>
        <v>USD</v>
      </c>
      <c r="F176" s="1194">
        <v>0</v>
      </c>
      <c r="G176" s="83">
        <f t="shared" si="90"/>
        <v>0</v>
      </c>
      <c r="H176" s="83">
        <f t="shared" ref="H176:BM176" si="148">G176</f>
        <v>0</v>
      </c>
      <c r="I176" s="83">
        <f t="shared" si="148"/>
        <v>0</v>
      </c>
      <c r="J176" s="83">
        <f t="shared" si="148"/>
        <v>0</v>
      </c>
      <c r="K176" s="83">
        <f t="shared" si="148"/>
        <v>0</v>
      </c>
      <c r="L176" s="83">
        <f t="shared" si="148"/>
        <v>0</v>
      </c>
      <c r="M176" s="83">
        <f t="shared" si="148"/>
        <v>0</v>
      </c>
      <c r="N176" s="83">
        <f t="shared" si="148"/>
        <v>0</v>
      </c>
      <c r="O176" s="83">
        <f t="shared" si="148"/>
        <v>0</v>
      </c>
      <c r="P176" s="83">
        <f t="shared" si="148"/>
        <v>0</v>
      </c>
      <c r="Q176" s="611">
        <f t="shared" si="148"/>
        <v>0</v>
      </c>
      <c r="R176" s="83">
        <f t="shared" si="148"/>
        <v>0</v>
      </c>
      <c r="S176" s="83">
        <f t="shared" si="148"/>
        <v>0</v>
      </c>
      <c r="T176" s="83">
        <f t="shared" si="148"/>
        <v>0</v>
      </c>
      <c r="U176" s="83">
        <f t="shared" si="148"/>
        <v>0</v>
      </c>
      <c r="V176" s="83">
        <f t="shared" si="148"/>
        <v>0</v>
      </c>
      <c r="W176" s="83">
        <f t="shared" si="148"/>
        <v>0</v>
      </c>
      <c r="X176" s="83">
        <f t="shared" si="148"/>
        <v>0</v>
      </c>
      <c r="Y176" s="83">
        <f t="shared" si="148"/>
        <v>0</v>
      </c>
      <c r="Z176" s="83">
        <f t="shared" si="148"/>
        <v>0</v>
      </c>
      <c r="AA176" s="83">
        <f t="shared" si="148"/>
        <v>0</v>
      </c>
      <c r="AB176" s="83">
        <f t="shared" si="148"/>
        <v>0</v>
      </c>
      <c r="AC176" s="365">
        <f t="shared" si="148"/>
        <v>0</v>
      </c>
      <c r="AD176" s="83">
        <f t="shared" si="148"/>
        <v>0</v>
      </c>
      <c r="AE176" s="83">
        <f t="shared" si="148"/>
        <v>0</v>
      </c>
      <c r="AF176" s="83">
        <f t="shared" si="148"/>
        <v>0</v>
      </c>
      <c r="AG176" s="83">
        <f t="shared" si="148"/>
        <v>0</v>
      </c>
      <c r="AH176" s="83">
        <f t="shared" si="148"/>
        <v>0</v>
      </c>
      <c r="AI176" s="83">
        <f t="shared" si="148"/>
        <v>0</v>
      </c>
      <c r="AJ176" s="83">
        <f t="shared" si="148"/>
        <v>0</v>
      </c>
      <c r="AK176" s="83">
        <f t="shared" si="148"/>
        <v>0</v>
      </c>
      <c r="AL176" s="83">
        <f t="shared" si="148"/>
        <v>0</v>
      </c>
      <c r="AM176" s="83">
        <f t="shared" si="148"/>
        <v>0</v>
      </c>
      <c r="AN176" s="83">
        <f t="shared" si="148"/>
        <v>0</v>
      </c>
      <c r="AO176" s="365">
        <f t="shared" si="148"/>
        <v>0</v>
      </c>
      <c r="AP176" s="83">
        <f t="shared" si="148"/>
        <v>0</v>
      </c>
      <c r="AQ176" s="83">
        <f t="shared" si="148"/>
        <v>0</v>
      </c>
      <c r="AR176" s="83">
        <f t="shared" si="148"/>
        <v>0</v>
      </c>
      <c r="AS176" s="83">
        <f t="shared" si="148"/>
        <v>0</v>
      </c>
      <c r="AT176" s="83">
        <f t="shared" si="148"/>
        <v>0</v>
      </c>
      <c r="AU176" s="83">
        <f t="shared" si="148"/>
        <v>0</v>
      </c>
      <c r="AV176" s="83">
        <f t="shared" si="148"/>
        <v>0</v>
      </c>
      <c r="AW176" s="83">
        <f t="shared" si="148"/>
        <v>0</v>
      </c>
      <c r="AX176" s="83">
        <f t="shared" si="148"/>
        <v>0</v>
      </c>
      <c r="AY176" s="83">
        <f t="shared" si="148"/>
        <v>0</v>
      </c>
      <c r="AZ176" s="83">
        <f t="shared" si="148"/>
        <v>0</v>
      </c>
      <c r="BA176" s="365">
        <f t="shared" si="148"/>
        <v>0</v>
      </c>
      <c r="BB176" s="83">
        <f t="shared" si="148"/>
        <v>0</v>
      </c>
      <c r="BC176" s="83">
        <f t="shared" si="148"/>
        <v>0</v>
      </c>
      <c r="BD176" s="83">
        <f t="shared" si="148"/>
        <v>0</v>
      </c>
      <c r="BE176" s="83">
        <f t="shared" si="148"/>
        <v>0</v>
      </c>
      <c r="BF176" s="83">
        <f t="shared" si="148"/>
        <v>0</v>
      </c>
      <c r="BG176" s="83">
        <f t="shared" si="148"/>
        <v>0</v>
      </c>
      <c r="BH176" s="83">
        <f t="shared" si="148"/>
        <v>0</v>
      </c>
      <c r="BI176" s="83">
        <f t="shared" si="148"/>
        <v>0</v>
      </c>
      <c r="BJ176" s="83">
        <f t="shared" si="148"/>
        <v>0</v>
      </c>
      <c r="BK176" s="83">
        <f t="shared" si="148"/>
        <v>0</v>
      </c>
      <c r="BL176" s="83">
        <f t="shared" si="148"/>
        <v>0</v>
      </c>
      <c r="BM176" s="365">
        <f t="shared" si="148"/>
        <v>0</v>
      </c>
      <c r="BN176" s="83">
        <f t="shared" si="92"/>
        <v>0</v>
      </c>
      <c r="BO176" s="83">
        <f t="shared" si="93"/>
        <v>0</v>
      </c>
      <c r="BP176" s="83">
        <f t="shared" si="94"/>
        <v>0</v>
      </c>
      <c r="BQ176" s="83">
        <f t="shared" si="95"/>
        <v>0</v>
      </c>
      <c r="BR176" s="83">
        <f t="shared" si="96"/>
        <v>0</v>
      </c>
      <c r="BS176" s="83">
        <f t="shared" si="97"/>
        <v>0</v>
      </c>
      <c r="BT176" s="83">
        <f t="shared" si="98"/>
        <v>0</v>
      </c>
      <c r="BU176" s="83">
        <f t="shared" si="99"/>
        <v>0</v>
      </c>
      <c r="BV176" s="83">
        <f t="shared" si="100"/>
        <v>0</v>
      </c>
      <c r="BW176" s="83">
        <f t="shared" si="101"/>
        <v>0</v>
      </c>
      <c r="BX176" s="83">
        <f t="shared" si="102"/>
        <v>0</v>
      </c>
      <c r="BY176" s="365">
        <f t="shared" si="103"/>
        <v>0</v>
      </c>
      <c r="BZ176" s="83">
        <f t="shared" si="104"/>
        <v>0</v>
      </c>
      <c r="CA176" s="83">
        <f t="shared" si="105"/>
        <v>0</v>
      </c>
      <c r="CB176" s="83">
        <f t="shared" si="106"/>
        <v>0</v>
      </c>
      <c r="CC176" s="83">
        <f t="shared" si="107"/>
        <v>0</v>
      </c>
      <c r="CD176" s="83">
        <f t="shared" si="108"/>
        <v>0</v>
      </c>
      <c r="CE176" s="83">
        <f t="shared" si="109"/>
        <v>0</v>
      </c>
      <c r="CF176" s="83">
        <f t="shared" si="110"/>
        <v>0</v>
      </c>
      <c r="CG176" s="83">
        <f t="shared" si="111"/>
        <v>0</v>
      </c>
      <c r="CH176" s="83">
        <f t="shared" si="112"/>
        <v>0</v>
      </c>
      <c r="CI176" s="83">
        <f t="shared" si="113"/>
        <v>0</v>
      </c>
      <c r="CJ176" s="83">
        <f t="shared" si="114"/>
        <v>0</v>
      </c>
      <c r="CK176" s="83">
        <f t="shared" si="115"/>
        <v>0</v>
      </c>
      <c r="CL176" s="83">
        <f t="shared" si="116"/>
        <v>0</v>
      </c>
      <c r="CM176" s="83">
        <f t="shared" si="117"/>
        <v>0</v>
      </c>
      <c r="CN176" s="83">
        <f t="shared" si="118"/>
        <v>0</v>
      </c>
      <c r="CO176" s="83">
        <f t="shared" si="119"/>
        <v>0</v>
      </c>
      <c r="CP176" s="83">
        <f t="shared" si="120"/>
        <v>0</v>
      </c>
      <c r="CQ176" s="83">
        <f t="shared" si="121"/>
        <v>0</v>
      </c>
      <c r="CR176" s="83">
        <f t="shared" si="122"/>
        <v>0</v>
      </c>
      <c r="CS176" s="83">
        <f t="shared" si="123"/>
        <v>0</v>
      </c>
      <c r="CT176" s="83">
        <f t="shared" si="124"/>
        <v>0</v>
      </c>
      <c r="CU176" s="83">
        <f t="shared" si="125"/>
        <v>0</v>
      </c>
      <c r="CV176" s="83">
        <f t="shared" si="126"/>
        <v>0</v>
      </c>
      <c r="CW176" s="83">
        <f t="shared" si="127"/>
        <v>0</v>
      </c>
      <c r="CX176" s="83">
        <f t="shared" si="128"/>
        <v>0</v>
      </c>
      <c r="CY176" s="83">
        <f t="shared" si="129"/>
        <v>0</v>
      </c>
      <c r="CZ176" s="83">
        <f t="shared" si="130"/>
        <v>0</v>
      </c>
      <c r="DA176" s="83">
        <f t="shared" si="131"/>
        <v>0</v>
      </c>
      <c r="DB176" s="83">
        <f t="shared" si="132"/>
        <v>0</v>
      </c>
      <c r="DC176" s="83">
        <f t="shared" si="133"/>
        <v>0</v>
      </c>
      <c r="DD176" s="83">
        <f t="shared" si="134"/>
        <v>0</v>
      </c>
      <c r="DE176" s="83">
        <f t="shared" si="135"/>
        <v>0</v>
      </c>
      <c r="DF176" s="83">
        <f t="shared" si="136"/>
        <v>0</v>
      </c>
      <c r="DG176" s="83">
        <f t="shared" si="137"/>
        <v>0</v>
      </c>
      <c r="DH176" s="83">
        <f t="shared" si="138"/>
        <v>0</v>
      </c>
      <c r="DI176" s="83">
        <f t="shared" si="139"/>
        <v>0</v>
      </c>
    </row>
    <row r="177" spans="1:113" customFormat="1" ht="16">
      <c r="A177" s="259" t="s">
        <v>423</v>
      </c>
      <c r="B177" s="259"/>
      <c r="C177" s="259"/>
      <c r="D177" s="293"/>
      <c r="E177" s="1218" t="str">
        <f>Settings!$C$6</f>
        <v>USD</v>
      </c>
      <c r="F177" s="1194">
        <v>0</v>
      </c>
      <c r="G177" s="83">
        <f t="shared" si="90"/>
        <v>0</v>
      </c>
      <c r="H177" s="83">
        <f t="shared" ref="H177:BM177" si="149">G177</f>
        <v>0</v>
      </c>
      <c r="I177" s="83">
        <f t="shared" si="149"/>
        <v>0</v>
      </c>
      <c r="J177" s="83">
        <f t="shared" si="149"/>
        <v>0</v>
      </c>
      <c r="K177" s="83">
        <f t="shared" si="149"/>
        <v>0</v>
      </c>
      <c r="L177" s="83">
        <f t="shared" si="149"/>
        <v>0</v>
      </c>
      <c r="M177" s="83">
        <f t="shared" si="149"/>
        <v>0</v>
      </c>
      <c r="N177" s="83">
        <f t="shared" si="149"/>
        <v>0</v>
      </c>
      <c r="O177" s="83">
        <f t="shared" si="149"/>
        <v>0</v>
      </c>
      <c r="P177" s="83">
        <f t="shared" si="149"/>
        <v>0</v>
      </c>
      <c r="Q177" s="611">
        <f t="shared" si="149"/>
        <v>0</v>
      </c>
      <c r="R177" s="83">
        <f t="shared" si="149"/>
        <v>0</v>
      </c>
      <c r="S177" s="83">
        <f t="shared" si="149"/>
        <v>0</v>
      </c>
      <c r="T177" s="83">
        <f t="shared" si="149"/>
        <v>0</v>
      </c>
      <c r="U177" s="83">
        <f t="shared" si="149"/>
        <v>0</v>
      </c>
      <c r="V177" s="83">
        <f t="shared" si="149"/>
        <v>0</v>
      </c>
      <c r="W177" s="83">
        <f t="shared" si="149"/>
        <v>0</v>
      </c>
      <c r="X177" s="83">
        <f t="shared" si="149"/>
        <v>0</v>
      </c>
      <c r="Y177" s="83">
        <f t="shared" si="149"/>
        <v>0</v>
      </c>
      <c r="Z177" s="83">
        <f t="shared" si="149"/>
        <v>0</v>
      </c>
      <c r="AA177" s="83">
        <f t="shared" si="149"/>
        <v>0</v>
      </c>
      <c r="AB177" s="83">
        <f t="shared" si="149"/>
        <v>0</v>
      </c>
      <c r="AC177" s="365">
        <f t="shared" si="149"/>
        <v>0</v>
      </c>
      <c r="AD177" s="83">
        <f t="shared" si="149"/>
        <v>0</v>
      </c>
      <c r="AE177" s="83">
        <f t="shared" si="149"/>
        <v>0</v>
      </c>
      <c r="AF177" s="83">
        <f t="shared" si="149"/>
        <v>0</v>
      </c>
      <c r="AG177" s="83">
        <f t="shared" si="149"/>
        <v>0</v>
      </c>
      <c r="AH177" s="83">
        <f t="shared" si="149"/>
        <v>0</v>
      </c>
      <c r="AI177" s="83">
        <f t="shared" si="149"/>
        <v>0</v>
      </c>
      <c r="AJ177" s="83">
        <f t="shared" si="149"/>
        <v>0</v>
      </c>
      <c r="AK177" s="83">
        <f t="shared" si="149"/>
        <v>0</v>
      </c>
      <c r="AL177" s="83">
        <f t="shared" si="149"/>
        <v>0</v>
      </c>
      <c r="AM177" s="83">
        <f t="shared" si="149"/>
        <v>0</v>
      </c>
      <c r="AN177" s="83">
        <f t="shared" si="149"/>
        <v>0</v>
      </c>
      <c r="AO177" s="365">
        <f t="shared" si="149"/>
        <v>0</v>
      </c>
      <c r="AP177" s="83">
        <f t="shared" si="149"/>
        <v>0</v>
      </c>
      <c r="AQ177" s="83">
        <f t="shared" si="149"/>
        <v>0</v>
      </c>
      <c r="AR177" s="83">
        <f t="shared" si="149"/>
        <v>0</v>
      </c>
      <c r="AS177" s="83">
        <f t="shared" si="149"/>
        <v>0</v>
      </c>
      <c r="AT177" s="83">
        <f t="shared" si="149"/>
        <v>0</v>
      </c>
      <c r="AU177" s="83">
        <f t="shared" si="149"/>
        <v>0</v>
      </c>
      <c r="AV177" s="83">
        <f t="shared" si="149"/>
        <v>0</v>
      </c>
      <c r="AW177" s="83">
        <f t="shared" si="149"/>
        <v>0</v>
      </c>
      <c r="AX177" s="83">
        <f t="shared" si="149"/>
        <v>0</v>
      </c>
      <c r="AY177" s="83">
        <f t="shared" si="149"/>
        <v>0</v>
      </c>
      <c r="AZ177" s="83">
        <f t="shared" si="149"/>
        <v>0</v>
      </c>
      <c r="BA177" s="365">
        <f t="shared" si="149"/>
        <v>0</v>
      </c>
      <c r="BB177" s="83">
        <f t="shared" si="149"/>
        <v>0</v>
      </c>
      <c r="BC177" s="83">
        <f t="shared" si="149"/>
        <v>0</v>
      </c>
      <c r="BD177" s="83">
        <f t="shared" si="149"/>
        <v>0</v>
      </c>
      <c r="BE177" s="83">
        <f t="shared" si="149"/>
        <v>0</v>
      </c>
      <c r="BF177" s="83">
        <f t="shared" si="149"/>
        <v>0</v>
      </c>
      <c r="BG177" s="83">
        <f t="shared" si="149"/>
        <v>0</v>
      </c>
      <c r="BH177" s="83">
        <f t="shared" si="149"/>
        <v>0</v>
      </c>
      <c r="BI177" s="83">
        <f t="shared" si="149"/>
        <v>0</v>
      </c>
      <c r="BJ177" s="83">
        <f t="shared" si="149"/>
        <v>0</v>
      </c>
      <c r="BK177" s="83">
        <f t="shared" si="149"/>
        <v>0</v>
      </c>
      <c r="BL177" s="83">
        <f t="shared" si="149"/>
        <v>0</v>
      </c>
      <c r="BM177" s="365">
        <f t="shared" si="149"/>
        <v>0</v>
      </c>
      <c r="BN177" s="83">
        <f t="shared" si="92"/>
        <v>0</v>
      </c>
      <c r="BO177" s="83">
        <f t="shared" si="93"/>
        <v>0</v>
      </c>
      <c r="BP177" s="83">
        <f t="shared" si="94"/>
        <v>0</v>
      </c>
      <c r="BQ177" s="83">
        <f t="shared" si="95"/>
        <v>0</v>
      </c>
      <c r="BR177" s="83">
        <f t="shared" si="96"/>
        <v>0</v>
      </c>
      <c r="BS177" s="83">
        <f t="shared" si="97"/>
        <v>0</v>
      </c>
      <c r="BT177" s="83">
        <f t="shared" si="98"/>
        <v>0</v>
      </c>
      <c r="BU177" s="83">
        <f t="shared" si="99"/>
        <v>0</v>
      </c>
      <c r="BV177" s="83">
        <f t="shared" si="100"/>
        <v>0</v>
      </c>
      <c r="BW177" s="83">
        <f t="shared" si="101"/>
        <v>0</v>
      </c>
      <c r="BX177" s="83">
        <f t="shared" si="102"/>
        <v>0</v>
      </c>
      <c r="BY177" s="365">
        <f t="shared" si="103"/>
        <v>0</v>
      </c>
      <c r="BZ177" s="83">
        <f t="shared" si="104"/>
        <v>0</v>
      </c>
      <c r="CA177" s="83">
        <f t="shared" si="105"/>
        <v>0</v>
      </c>
      <c r="CB177" s="83">
        <f t="shared" si="106"/>
        <v>0</v>
      </c>
      <c r="CC177" s="83">
        <f t="shared" si="107"/>
        <v>0</v>
      </c>
      <c r="CD177" s="83">
        <f t="shared" si="108"/>
        <v>0</v>
      </c>
      <c r="CE177" s="83">
        <f t="shared" si="109"/>
        <v>0</v>
      </c>
      <c r="CF177" s="83">
        <f t="shared" si="110"/>
        <v>0</v>
      </c>
      <c r="CG177" s="83">
        <f t="shared" si="111"/>
        <v>0</v>
      </c>
      <c r="CH177" s="83">
        <f t="shared" si="112"/>
        <v>0</v>
      </c>
      <c r="CI177" s="83">
        <f t="shared" si="113"/>
        <v>0</v>
      </c>
      <c r="CJ177" s="83">
        <f t="shared" si="114"/>
        <v>0</v>
      </c>
      <c r="CK177" s="83">
        <f t="shared" si="115"/>
        <v>0</v>
      </c>
      <c r="CL177" s="83">
        <f t="shared" si="116"/>
        <v>0</v>
      </c>
      <c r="CM177" s="83">
        <f t="shared" si="117"/>
        <v>0</v>
      </c>
      <c r="CN177" s="83">
        <f t="shared" si="118"/>
        <v>0</v>
      </c>
      <c r="CO177" s="83">
        <f t="shared" si="119"/>
        <v>0</v>
      </c>
      <c r="CP177" s="83">
        <f t="shared" si="120"/>
        <v>0</v>
      </c>
      <c r="CQ177" s="83">
        <f t="shared" si="121"/>
        <v>0</v>
      </c>
      <c r="CR177" s="83">
        <f t="shared" si="122"/>
        <v>0</v>
      </c>
      <c r="CS177" s="83">
        <f t="shared" si="123"/>
        <v>0</v>
      </c>
      <c r="CT177" s="83">
        <f t="shared" si="124"/>
        <v>0</v>
      </c>
      <c r="CU177" s="83">
        <f t="shared" si="125"/>
        <v>0</v>
      </c>
      <c r="CV177" s="83">
        <f t="shared" si="126"/>
        <v>0</v>
      </c>
      <c r="CW177" s="83">
        <f t="shared" si="127"/>
        <v>0</v>
      </c>
      <c r="CX177" s="83">
        <f t="shared" si="128"/>
        <v>0</v>
      </c>
      <c r="CY177" s="83">
        <f t="shared" si="129"/>
        <v>0</v>
      </c>
      <c r="CZ177" s="83">
        <f t="shared" si="130"/>
        <v>0</v>
      </c>
      <c r="DA177" s="83">
        <f t="shared" si="131"/>
        <v>0</v>
      </c>
      <c r="DB177" s="83">
        <f t="shared" si="132"/>
        <v>0</v>
      </c>
      <c r="DC177" s="83">
        <f t="shared" si="133"/>
        <v>0</v>
      </c>
      <c r="DD177" s="83">
        <f t="shared" si="134"/>
        <v>0</v>
      </c>
      <c r="DE177" s="83">
        <f t="shared" si="135"/>
        <v>0</v>
      </c>
      <c r="DF177" s="83">
        <f t="shared" si="136"/>
        <v>0</v>
      </c>
      <c r="DG177" s="83">
        <f t="shared" si="137"/>
        <v>0</v>
      </c>
      <c r="DH177" s="83">
        <f t="shared" si="138"/>
        <v>0</v>
      </c>
      <c r="DI177" s="83">
        <f t="shared" si="139"/>
        <v>0</v>
      </c>
    </row>
    <row r="178" spans="1:113" customFormat="1" ht="16">
      <c r="A178" s="259" t="s">
        <v>424</v>
      </c>
      <c r="B178" s="259"/>
      <c r="C178" s="259"/>
      <c r="D178" s="293"/>
      <c r="E178" s="1218" t="str">
        <f>Settings!$C$6</f>
        <v>USD</v>
      </c>
      <c r="F178" s="1194">
        <v>0</v>
      </c>
      <c r="G178" s="83">
        <f t="shared" si="90"/>
        <v>0</v>
      </c>
      <c r="H178" s="83">
        <f t="shared" ref="H178:BM178" si="150">G178</f>
        <v>0</v>
      </c>
      <c r="I178" s="83">
        <f t="shared" si="150"/>
        <v>0</v>
      </c>
      <c r="J178" s="83">
        <f t="shared" si="150"/>
        <v>0</v>
      </c>
      <c r="K178" s="83">
        <f t="shared" si="150"/>
        <v>0</v>
      </c>
      <c r="L178" s="83">
        <f t="shared" si="150"/>
        <v>0</v>
      </c>
      <c r="M178" s="83">
        <f t="shared" si="150"/>
        <v>0</v>
      </c>
      <c r="N178" s="83">
        <f t="shared" si="150"/>
        <v>0</v>
      </c>
      <c r="O178" s="83">
        <f t="shared" si="150"/>
        <v>0</v>
      </c>
      <c r="P178" s="83">
        <f t="shared" si="150"/>
        <v>0</v>
      </c>
      <c r="Q178" s="611">
        <f t="shared" si="150"/>
        <v>0</v>
      </c>
      <c r="R178" s="83">
        <f t="shared" si="150"/>
        <v>0</v>
      </c>
      <c r="S178" s="83">
        <f t="shared" si="150"/>
        <v>0</v>
      </c>
      <c r="T178" s="83">
        <f t="shared" si="150"/>
        <v>0</v>
      </c>
      <c r="U178" s="83">
        <f t="shared" si="150"/>
        <v>0</v>
      </c>
      <c r="V178" s="83">
        <f t="shared" si="150"/>
        <v>0</v>
      </c>
      <c r="W178" s="83">
        <f t="shared" si="150"/>
        <v>0</v>
      </c>
      <c r="X178" s="83">
        <f t="shared" si="150"/>
        <v>0</v>
      </c>
      <c r="Y178" s="83">
        <f t="shared" si="150"/>
        <v>0</v>
      </c>
      <c r="Z178" s="83">
        <f t="shared" si="150"/>
        <v>0</v>
      </c>
      <c r="AA178" s="83">
        <f t="shared" si="150"/>
        <v>0</v>
      </c>
      <c r="AB178" s="83">
        <f t="shared" si="150"/>
        <v>0</v>
      </c>
      <c r="AC178" s="365">
        <f t="shared" si="150"/>
        <v>0</v>
      </c>
      <c r="AD178" s="83">
        <f t="shared" si="150"/>
        <v>0</v>
      </c>
      <c r="AE178" s="83">
        <f t="shared" si="150"/>
        <v>0</v>
      </c>
      <c r="AF178" s="83">
        <f t="shared" si="150"/>
        <v>0</v>
      </c>
      <c r="AG178" s="83">
        <f t="shared" si="150"/>
        <v>0</v>
      </c>
      <c r="AH178" s="83">
        <f t="shared" si="150"/>
        <v>0</v>
      </c>
      <c r="AI178" s="83">
        <f t="shared" si="150"/>
        <v>0</v>
      </c>
      <c r="AJ178" s="83">
        <f t="shared" si="150"/>
        <v>0</v>
      </c>
      <c r="AK178" s="83">
        <f t="shared" si="150"/>
        <v>0</v>
      </c>
      <c r="AL178" s="83">
        <f t="shared" si="150"/>
        <v>0</v>
      </c>
      <c r="AM178" s="83">
        <f t="shared" si="150"/>
        <v>0</v>
      </c>
      <c r="AN178" s="83">
        <f t="shared" si="150"/>
        <v>0</v>
      </c>
      <c r="AO178" s="365">
        <f t="shared" si="150"/>
        <v>0</v>
      </c>
      <c r="AP178" s="83">
        <f t="shared" si="150"/>
        <v>0</v>
      </c>
      <c r="AQ178" s="83">
        <f t="shared" si="150"/>
        <v>0</v>
      </c>
      <c r="AR178" s="83">
        <f t="shared" si="150"/>
        <v>0</v>
      </c>
      <c r="AS178" s="83">
        <f t="shared" si="150"/>
        <v>0</v>
      </c>
      <c r="AT178" s="83">
        <f t="shared" si="150"/>
        <v>0</v>
      </c>
      <c r="AU178" s="83">
        <f t="shared" si="150"/>
        <v>0</v>
      </c>
      <c r="AV178" s="83">
        <f t="shared" si="150"/>
        <v>0</v>
      </c>
      <c r="AW178" s="83">
        <f t="shared" si="150"/>
        <v>0</v>
      </c>
      <c r="AX178" s="83">
        <f t="shared" si="150"/>
        <v>0</v>
      </c>
      <c r="AY178" s="83">
        <f t="shared" si="150"/>
        <v>0</v>
      </c>
      <c r="AZ178" s="83">
        <f t="shared" si="150"/>
        <v>0</v>
      </c>
      <c r="BA178" s="365">
        <f t="shared" si="150"/>
        <v>0</v>
      </c>
      <c r="BB178" s="83">
        <f t="shared" si="150"/>
        <v>0</v>
      </c>
      <c r="BC178" s="83">
        <f t="shared" si="150"/>
        <v>0</v>
      </c>
      <c r="BD178" s="83">
        <f t="shared" si="150"/>
        <v>0</v>
      </c>
      <c r="BE178" s="83">
        <f t="shared" si="150"/>
        <v>0</v>
      </c>
      <c r="BF178" s="83">
        <f t="shared" si="150"/>
        <v>0</v>
      </c>
      <c r="BG178" s="83">
        <f t="shared" si="150"/>
        <v>0</v>
      </c>
      <c r="BH178" s="83">
        <f t="shared" si="150"/>
        <v>0</v>
      </c>
      <c r="BI178" s="83">
        <f t="shared" si="150"/>
        <v>0</v>
      </c>
      <c r="BJ178" s="83">
        <f t="shared" si="150"/>
        <v>0</v>
      </c>
      <c r="BK178" s="83">
        <f t="shared" si="150"/>
        <v>0</v>
      </c>
      <c r="BL178" s="83">
        <f t="shared" si="150"/>
        <v>0</v>
      </c>
      <c r="BM178" s="365">
        <f t="shared" si="150"/>
        <v>0</v>
      </c>
      <c r="BN178" s="83">
        <f t="shared" si="92"/>
        <v>0</v>
      </c>
      <c r="BO178" s="83">
        <f t="shared" si="93"/>
        <v>0</v>
      </c>
      <c r="BP178" s="83">
        <f t="shared" si="94"/>
        <v>0</v>
      </c>
      <c r="BQ178" s="83">
        <f t="shared" si="95"/>
        <v>0</v>
      </c>
      <c r="BR178" s="83">
        <f t="shared" si="96"/>
        <v>0</v>
      </c>
      <c r="BS178" s="83">
        <f t="shared" si="97"/>
        <v>0</v>
      </c>
      <c r="BT178" s="83">
        <f t="shared" si="98"/>
        <v>0</v>
      </c>
      <c r="BU178" s="83">
        <f t="shared" si="99"/>
        <v>0</v>
      </c>
      <c r="BV178" s="83">
        <f t="shared" si="100"/>
        <v>0</v>
      </c>
      <c r="BW178" s="83">
        <f t="shared" si="101"/>
        <v>0</v>
      </c>
      <c r="BX178" s="83">
        <f t="shared" si="102"/>
        <v>0</v>
      </c>
      <c r="BY178" s="365">
        <f t="shared" si="103"/>
        <v>0</v>
      </c>
      <c r="BZ178" s="83">
        <f t="shared" si="104"/>
        <v>0</v>
      </c>
      <c r="CA178" s="83">
        <f t="shared" si="105"/>
        <v>0</v>
      </c>
      <c r="CB178" s="83">
        <f t="shared" si="106"/>
        <v>0</v>
      </c>
      <c r="CC178" s="83">
        <f t="shared" si="107"/>
        <v>0</v>
      </c>
      <c r="CD178" s="83">
        <f t="shared" si="108"/>
        <v>0</v>
      </c>
      <c r="CE178" s="83">
        <f t="shared" si="109"/>
        <v>0</v>
      </c>
      <c r="CF178" s="83">
        <f t="shared" si="110"/>
        <v>0</v>
      </c>
      <c r="CG178" s="83">
        <f t="shared" si="111"/>
        <v>0</v>
      </c>
      <c r="CH178" s="83">
        <f t="shared" si="112"/>
        <v>0</v>
      </c>
      <c r="CI178" s="83">
        <f t="shared" si="113"/>
        <v>0</v>
      </c>
      <c r="CJ178" s="83">
        <f t="shared" si="114"/>
        <v>0</v>
      </c>
      <c r="CK178" s="83">
        <f t="shared" si="115"/>
        <v>0</v>
      </c>
      <c r="CL178" s="83">
        <f t="shared" si="116"/>
        <v>0</v>
      </c>
      <c r="CM178" s="83">
        <f t="shared" si="117"/>
        <v>0</v>
      </c>
      <c r="CN178" s="83">
        <f t="shared" si="118"/>
        <v>0</v>
      </c>
      <c r="CO178" s="83">
        <f t="shared" si="119"/>
        <v>0</v>
      </c>
      <c r="CP178" s="83">
        <f t="shared" si="120"/>
        <v>0</v>
      </c>
      <c r="CQ178" s="83">
        <f t="shared" si="121"/>
        <v>0</v>
      </c>
      <c r="CR178" s="83">
        <f t="shared" si="122"/>
        <v>0</v>
      </c>
      <c r="CS178" s="83">
        <f t="shared" si="123"/>
        <v>0</v>
      </c>
      <c r="CT178" s="83">
        <f t="shared" si="124"/>
        <v>0</v>
      </c>
      <c r="CU178" s="83">
        <f t="shared" si="125"/>
        <v>0</v>
      </c>
      <c r="CV178" s="83">
        <f t="shared" si="126"/>
        <v>0</v>
      </c>
      <c r="CW178" s="83">
        <f t="shared" si="127"/>
        <v>0</v>
      </c>
      <c r="CX178" s="83">
        <f t="shared" si="128"/>
        <v>0</v>
      </c>
      <c r="CY178" s="83">
        <f t="shared" si="129"/>
        <v>0</v>
      </c>
      <c r="CZ178" s="83">
        <f t="shared" si="130"/>
        <v>0</v>
      </c>
      <c r="DA178" s="83">
        <f t="shared" si="131"/>
        <v>0</v>
      </c>
      <c r="DB178" s="83">
        <f t="shared" si="132"/>
        <v>0</v>
      </c>
      <c r="DC178" s="83">
        <f t="shared" si="133"/>
        <v>0</v>
      </c>
      <c r="DD178" s="83">
        <f t="shared" si="134"/>
        <v>0</v>
      </c>
      <c r="DE178" s="83">
        <f t="shared" si="135"/>
        <v>0</v>
      </c>
      <c r="DF178" s="83">
        <f t="shared" si="136"/>
        <v>0</v>
      </c>
      <c r="DG178" s="83">
        <f t="shared" si="137"/>
        <v>0</v>
      </c>
      <c r="DH178" s="83">
        <f t="shared" si="138"/>
        <v>0</v>
      </c>
      <c r="DI178" s="83">
        <f t="shared" si="139"/>
        <v>0</v>
      </c>
    </row>
    <row r="179" spans="1:113" customFormat="1" ht="16">
      <c r="A179" s="259" t="s">
        <v>425</v>
      </c>
      <c r="B179" s="259"/>
      <c r="C179" s="259"/>
      <c r="D179" s="293"/>
      <c r="E179" s="1218" t="str">
        <f>Settings!$C$6</f>
        <v>USD</v>
      </c>
      <c r="F179" s="1194">
        <v>0</v>
      </c>
      <c r="G179" s="83">
        <f t="shared" si="90"/>
        <v>0</v>
      </c>
      <c r="H179" s="83">
        <f t="shared" ref="H179:BM179" si="151">G179</f>
        <v>0</v>
      </c>
      <c r="I179" s="83">
        <f t="shared" si="151"/>
        <v>0</v>
      </c>
      <c r="J179" s="83">
        <f t="shared" si="151"/>
        <v>0</v>
      </c>
      <c r="K179" s="83">
        <f t="shared" si="151"/>
        <v>0</v>
      </c>
      <c r="L179" s="83">
        <f t="shared" si="151"/>
        <v>0</v>
      </c>
      <c r="M179" s="83">
        <f t="shared" si="151"/>
        <v>0</v>
      </c>
      <c r="N179" s="83">
        <f t="shared" si="151"/>
        <v>0</v>
      </c>
      <c r="O179" s="83">
        <f t="shared" si="151"/>
        <v>0</v>
      </c>
      <c r="P179" s="83">
        <f t="shared" si="151"/>
        <v>0</v>
      </c>
      <c r="Q179" s="611">
        <f t="shared" si="151"/>
        <v>0</v>
      </c>
      <c r="R179" s="83">
        <f t="shared" si="151"/>
        <v>0</v>
      </c>
      <c r="S179" s="83">
        <f t="shared" si="151"/>
        <v>0</v>
      </c>
      <c r="T179" s="83">
        <f t="shared" si="151"/>
        <v>0</v>
      </c>
      <c r="U179" s="83">
        <f t="shared" si="151"/>
        <v>0</v>
      </c>
      <c r="V179" s="83">
        <f t="shared" si="151"/>
        <v>0</v>
      </c>
      <c r="W179" s="83">
        <f t="shared" si="151"/>
        <v>0</v>
      </c>
      <c r="X179" s="83">
        <f t="shared" si="151"/>
        <v>0</v>
      </c>
      <c r="Y179" s="83">
        <f t="shared" si="151"/>
        <v>0</v>
      </c>
      <c r="Z179" s="83">
        <f t="shared" si="151"/>
        <v>0</v>
      </c>
      <c r="AA179" s="83">
        <f t="shared" si="151"/>
        <v>0</v>
      </c>
      <c r="AB179" s="83">
        <f t="shared" si="151"/>
        <v>0</v>
      </c>
      <c r="AC179" s="365">
        <f t="shared" si="151"/>
        <v>0</v>
      </c>
      <c r="AD179" s="83">
        <f t="shared" si="151"/>
        <v>0</v>
      </c>
      <c r="AE179" s="83">
        <f t="shared" si="151"/>
        <v>0</v>
      </c>
      <c r="AF179" s="83">
        <f t="shared" si="151"/>
        <v>0</v>
      </c>
      <c r="AG179" s="83">
        <f t="shared" si="151"/>
        <v>0</v>
      </c>
      <c r="AH179" s="83">
        <f t="shared" si="151"/>
        <v>0</v>
      </c>
      <c r="AI179" s="83">
        <f t="shared" si="151"/>
        <v>0</v>
      </c>
      <c r="AJ179" s="83">
        <f t="shared" si="151"/>
        <v>0</v>
      </c>
      <c r="AK179" s="83">
        <f t="shared" si="151"/>
        <v>0</v>
      </c>
      <c r="AL179" s="83">
        <f t="shared" si="151"/>
        <v>0</v>
      </c>
      <c r="AM179" s="83">
        <f t="shared" si="151"/>
        <v>0</v>
      </c>
      <c r="AN179" s="83">
        <f t="shared" si="151"/>
        <v>0</v>
      </c>
      <c r="AO179" s="365">
        <f t="shared" si="151"/>
        <v>0</v>
      </c>
      <c r="AP179" s="83">
        <f t="shared" si="151"/>
        <v>0</v>
      </c>
      <c r="AQ179" s="83">
        <f t="shared" si="151"/>
        <v>0</v>
      </c>
      <c r="AR179" s="83">
        <f t="shared" si="151"/>
        <v>0</v>
      </c>
      <c r="AS179" s="83">
        <f t="shared" si="151"/>
        <v>0</v>
      </c>
      <c r="AT179" s="83">
        <f t="shared" si="151"/>
        <v>0</v>
      </c>
      <c r="AU179" s="83">
        <f t="shared" si="151"/>
        <v>0</v>
      </c>
      <c r="AV179" s="83">
        <f t="shared" si="151"/>
        <v>0</v>
      </c>
      <c r="AW179" s="83">
        <f t="shared" si="151"/>
        <v>0</v>
      </c>
      <c r="AX179" s="83">
        <f t="shared" si="151"/>
        <v>0</v>
      </c>
      <c r="AY179" s="83">
        <f t="shared" si="151"/>
        <v>0</v>
      </c>
      <c r="AZ179" s="83">
        <f t="shared" si="151"/>
        <v>0</v>
      </c>
      <c r="BA179" s="365">
        <f t="shared" si="151"/>
        <v>0</v>
      </c>
      <c r="BB179" s="83">
        <f t="shared" si="151"/>
        <v>0</v>
      </c>
      <c r="BC179" s="83">
        <f t="shared" si="151"/>
        <v>0</v>
      </c>
      <c r="BD179" s="83">
        <f t="shared" si="151"/>
        <v>0</v>
      </c>
      <c r="BE179" s="83">
        <f t="shared" si="151"/>
        <v>0</v>
      </c>
      <c r="BF179" s="83">
        <f t="shared" si="151"/>
        <v>0</v>
      </c>
      <c r="BG179" s="83">
        <f t="shared" si="151"/>
        <v>0</v>
      </c>
      <c r="BH179" s="83">
        <f t="shared" si="151"/>
        <v>0</v>
      </c>
      <c r="BI179" s="83">
        <f t="shared" si="151"/>
        <v>0</v>
      </c>
      <c r="BJ179" s="83">
        <f t="shared" si="151"/>
        <v>0</v>
      </c>
      <c r="BK179" s="83">
        <f t="shared" si="151"/>
        <v>0</v>
      </c>
      <c r="BL179" s="83">
        <f t="shared" si="151"/>
        <v>0</v>
      </c>
      <c r="BM179" s="365">
        <f t="shared" si="151"/>
        <v>0</v>
      </c>
      <c r="BN179" s="83">
        <f t="shared" si="92"/>
        <v>0</v>
      </c>
      <c r="BO179" s="83">
        <f t="shared" si="93"/>
        <v>0</v>
      </c>
      <c r="BP179" s="83">
        <f t="shared" si="94"/>
        <v>0</v>
      </c>
      <c r="BQ179" s="83">
        <f t="shared" si="95"/>
        <v>0</v>
      </c>
      <c r="BR179" s="83">
        <f t="shared" si="96"/>
        <v>0</v>
      </c>
      <c r="BS179" s="83">
        <f t="shared" si="97"/>
        <v>0</v>
      </c>
      <c r="BT179" s="83">
        <f t="shared" si="98"/>
        <v>0</v>
      </c>
      <c r="BU179" s="83">
        <f t="shared" si="99"/>
        <v>0</v>
      </c>
      <c r="BV179" s="83">
        <f t="shared" si="100"/>
        <v>0</v>
      </c>
      <c r="BW179" s="83">
        <f t="shared" si="101"/>
        <v>0</v>
      </c>
      <c r="BX179" s="83">
        <f t="shared" si="102"/>
        <v>0</v>
      </c>
      <c r="BY179" s="365">
        <f t="shared" si="103"/>
        <v>0</v>
      </c>
      <c r="BZ179" s="83">
        <f t="shared" si="104"/>
        <v>0</v>
      </c>
      <c r="CA179" s="83">
        <f t="shared" si="105"/>
        <v>0</v>
      </c>
      <c r="CB179" s="83">
        <f t="shared" si="106"/>
        <v>0</v>
      </c>
      <c r="CC179" s="83">
        <f t="shared" si="107"/>
        <v>0</v>
      </c>
      <c r="CD179" s="83">
        <f t="shared" si="108"/>
        <v>0</v>
      </c>
      <c r="CE179" s="83">
        <f t="shared" si="109"/>
        <v>0</v>
      </c>
      <c r="CF179" s="83">
        <f t="shared" si="110"/>
        <v>0</v>
      </c>
      <c r="CG179" s="83">
        <f t="shared" si="111"/>
        <v>0</v>
      </c>
      <c r="CH179" s="83">
        <f t="shared" si="112"/>
        <v>0</v>
      </c>
      <c r="CI179" s="83">
        <f t="shared" si="113"/>
        <v>0</v>
      </c>
      <c r="CJ179" s="83">
        <f t="shared" si="114"/>
        <v>0</v>
      </c>
      <c r="CK179" s="83">
        <f t="shared" si="115"/>
        <v>0</v>
      </c>
      <c r="CL179" s="83">
        <f t="shared" si="116"/>
        <v>0</v>
      </c>
      <c r="CM179" s="83">
        <f t="shared" si="117"/>
        <v>0</v>
      </c>
      <c r="CN179" s="83">
        <f t="shared" si="118"/>
        <v>0</v>
      </c>
      <c r="CO179" s="83">
        <f t="shared" si="119"/>
        <v>0</v>
      </c>
      <c r="CP179" s="83">
        <f t="shared" si="120"/>
        <v>0</v>
      </c>
      <c r="CQ179" s="83">
        <f t="shared" si="121"/>
        <v>0</v>
      </c>
      <c r="CR179" s="83">
        <f t="shared" si="122"/>
        <v>0</v>
      </c>
      <c r="CS179" s="83">
        <f t="shared" si="123"/>
        <v>0</v>
      </c>
      <c r="CT179" s="83">
        <f t="shared" si="124"/>
        <v>0</v>
      </c>
      <c r="CU179" s="83">
        <f t="shared" si="125"/>
        <v>0</v>
      </c>
      <c r="CV179" s="83">
        <f t="shared" si="126"/>
        <v>0</v>
      </c>
      <c r="CW179" s="83">
        <f t="shared" si="127"/>
        <v>0</v>
      </c>
      <c r="CX179" s="83">
        <f t="shared" si="128"/>
        <v>0</v>
      </c>
      <c r="CY179" s="83">
        <f t="shared" si="129"/>
        <v>0</v>
      </c>
      <c r="CZ179" s="83">
        <f t="shared" si="130"/>
        <v>0</v>
      </c>
      <c r="DA179" s="83">
        <f t="shared" si="131"/>
        <v>0</v>
      </c>
      <c r="DB179" s="83">
        <f t="shared" si="132"/>
        <v>0</v>
      </c>
      <c r="DC179" s="83">
        <f t="shared" si="133"/>
        <v>0</v>
      </c>
      <c r="DD179" s="83">
        <f t="shared" si="134"/>
        <v>0</v>
      </c>
      <c r="DE179" s="83">
        <f t="shared" si="135"/>
        <v>0</v>
      </c>
      <c r="DF179" s="83">
        <f t="shared" si="136"/>
        <v>0</v>
      </c>
      <c r="DG179" s="83">
        <f t="shared" si="137"/>
        <v>0</v>
      </c>
      <c r="DH179" s="83">
        <f t="shared" si="138"/>
        <v>0</v>
      </c>
      <c r="DI179" s="83">
        <f t="shared" si="139"/>
        <v>0</v>
      </c>
    </row>
    <row r="180" spans="1:113" customFormat="1" ht="16">
      <c r="A180" s="259" t="s">
        <v>426</v>
      </c>
      <c r="B180" s="259"/>
      <c r="C180" s="259"/>
      <c r="D180" s="293"/>
      <c r="E180" s="1218" t="str">
        <f>Settings!$C$6</f>
        <v>USD</v>
      </c>
      <c r="F180" s="1194">
        <v>0</v>
      </c>
      <c r="G180" s="83">
        <f t="shared" si="90"/>
        <v>0</v>
      </c>
      <c r="H180" s="83">
        <f t="shared" ref="H180:BM180" si="152">G180</f>
        <v>0</v>
      </c>
      <c r="I180" s="83">
        <f t="shared" si="152"/>
        <v>0</v>
      </c>
      <c r="J180" s="83">
        <f t="shared" si="152"/>
        <v>0</v>
      </c>
      <c r="K180" s="83">
        <f t="shared" si="152"/>
        <v>0</v>
      </c>
      <c r="L180" s="83">
        <f t="shared" si="152"/>
        <v>0</v>
      </c>
      <c r="M180" s="83">
        <f t="shared" si="152"/>
        <v>0</v>
      </c>
      <c r="N180" s="83">
        <f t="shared" si="152"/>
        <v>0</v>
      </c>
      <c r="O180" s="83">
        <f t="shared" si="152"/>
        <v>0</v>
      </c>
      <c r="P180" s="83">
        <f t="shared" si="152"/>
        <v>0</v>
      </c>
      <c r="Q180" s="611">
        <f t="shared" si="152"/>
        <v>0</v>
      </c>
      <c r="R180" s="83">
        <f t="shared" si="152"/>
        <v>0</v>
      </c>
      <c r="S180" s="83">
        <f t="shared" si="152"/>
        <v>0</v>
      </c>
      <c r="T180" s="83">
        <f t="shared" si="152"/>
        <v>0</v>
      </c>
      <c r="U180" s="83">
        <f t="shared" si="152"/>
        <v>0</v>
      </c>
      <c r="V180" s="83">
        <f t="shared" si="152"/>
        <v>0</v>
      </c>
      <c r="W180" s="83">
        <f t="shared" si="152"/>
        <v>0</v>
      </c>
      <c r="X180" s="83">
        <f t="shared" si="152"/>
        <v>0</v>
      </c>
      <c r="Y180" s="83">
        <f t="shared" si="152"/>
        <v>0</v>
      </c>
      <c r="Z180" s="83">
        <f t="shared" si="152"/>
        <v>0</v>
      </c>
      <c r="AA180" s="83">
        <f t="shared" si="152"/>
        <v>0</v>
      </c>
      <c r="AB180" s="83">
        <f t="shared" si="152"/>
        <v>0</v>
      </c>
      <c r="AC180" s="365">
        <f t="shared" si="152"/>
        <v>0</v>
      </c>
      <c r="AD180" s="83">
        <f t="shared" si="152"/>
        <v>0</v>
      </c>
      <c r="AE180" s="83">
        <f t="shared" si="152"/>
        <v>0</v>
      </c>
      <c r="AF180" s="83">
        <f t="shared" si="152"/>
        <v>0</v>
      </c>
      <c r="AG180" s="83">
        <f t="shared" si="152"/>
        <v>0</v>
      </c>
      <c r="AH180" s="83">
        <f t="shared" si="152"/>
        <v>0</v>
      </c>
      <c r="AI180" s="83">
        <f t="shared" si="152"/>
        <v>0</v>
      </c>
      <c r="AJ180" s="83">
        <f t="shared" si="152"/>
        <v>0</v>
      </c>
      <c r="AK180" s="83">
        <f t="shared" si="152"/>
        <v>0</v>
      </c>
      <c r="AL180" s="83">
        <f t="shared" si="152"/>
        <v>0</v>
      </c>
      <c r="AM180" s="83">
        <f t="shared" si="152"/>
        <v>0</v>
      </c>
      <c r="AN180" s="83">
        <f t="shared" si="152"/>
        <v>0</v>
      </c>
      <c r="AO180" s="365">
        <f t="shared" si="152"/>
        <v>0</v>
      </c>
      <c r="AP180" s="83">
        <f t="shared" si="152"/>
        <v>0</v>
      </c>
      <c r="AQ180" s="83">
        <f t="shared" si="152"/>
        <v>0</v>
      </c>
      <c r="AR180" s="83">
        <f t="shared" si="152"/>
        <v>0</v>
      </c>
      <c r="AS180" s="83">
        <f t="shared" si="152"/>
        <v>0</v>
      </c>
      <c r="AT180" s="83">
        <f t="shared" si="152"/>
        <v>0</v>
      </c>
      <c r="AU180" s="83">
        <f t="shared" si="152"/>
        <v>0</v>
      </c>
      <c r="AV180" s="83">
        <f t="shared" si="152"/>
        <v>0</v>
      </c>
      <c r="AW180" s="83">
        <f t="shared" si="152"/>
        <v>0</v>
      </c>
      <c r="AX180" s="83">
        <f t="shared" si="152"/>
        <v>0</v>
      </c>
      <c r="AY180" s="83">
        <f t="shared" si="152"/>
        <v>0</v>
      </c>
      <c r="AZ180" s="83">
        <f t="shared" si="152"/>
        <v>0</v>
      </c>
      <c r="BA180" s="365">
        <f t="shared" si="152"/>
        <v>0</v>
      </c>
      <c r="BB180" s="83">
        <f t="shared" si="152"/>
        <v>0</v>
      </c>
      <c r="BC180" s="83">
        <f t="shared" si="152"/>
        <v>0</v>
      </c>
      <c r="BD180" s="83">
        <f t="shared" si="152"/>
        <v>0</v>
      </c>
      <c r="BE180" s="83">
        <f t="shared" si="152"/>
        <v>0</v>
      </c>
      <c r="BF180" s="83">
        <f t="shared" si="152"/>
        <v>0</v>
      </c>
      <c r="BG180" s="83">
        <f t="shared" si="152"/>
        <v>0</v>
      </c>
      <c r="BH180" s="83">
        <f t="shared" si="152"/>
        <v>0</v>
      </c>
      <c r="BI180" s="83">
        <f t="shared" si="152"/>
        <v>0</v>
      </c>
      <c r="BJ180" s="83">
        <f t="shared" si="152"/>
        <v>0</v>
      </c>
      <c r="BK180" s="83">
        <f t="shared" si="152"/>
        <v>0</v>
      </c>
      <c r="BL180" s="83">
        <f t="shared" si="152"/>
        <v>0</v>
      </c>
      <c r="BM180" s="365">
        <f t="shared" si="152"/>
        <v>0</v>
      </c>
      <c r="BN180" s="83">
        <f t="shared" si="92"/>
        <v>0</v>
      </c>
      <c r="BO180" s="83">
        <f t="shared" si="93"/>
        <v>0</v>
      </c>
      <c r="BP180" s="83">
        <f t="shared" si="94"/>
        <v>0</v>
      </c>
      <c r="BQ180" s="83">
        <f t="shared" si="95"/>
        <v>0</v>
      </c>
      <c r="BR180" s="83">
        <f t="shared" si="96"/>
        <v>0</v>
      </c>
      <c r="BS180" s="83">
        <f t="shared" si="97"/>
        <v>0</v>
      </c>
      <c r="BT180" s="83">
        <f t="shared" si="98"/>
        <v>0</v>
      </c>
      <c r="BU180" s="83">
        <f t="shared" si="99"/>
        <v>0</v>
      </c>
      <c r="BV180" s="83">
        <f t="shared" si="100"/>
        <v>0</v>
      </c>
      <c r="BW180" s="83">
        <f t="shared" si="101"/>
        <v>0</v>
      </c>
      <c r="BX180" s="83">
        <f t="shared" si="102"/>
        <v>0</v>
      </c>
      <c r="BY180" s="365">
        <f t="shared" si="103"/>
        <v>0</v>
      </c>
      <c r="BZ180" s="83">
        <f t="shared" si="104"/>
        <v>0</v>
      </c>
      <c r="CA180" s="83">
        <f t="shared" si="105"/>
        <v>0</v>
      </c>
      <c r="CB180" s="83">
        <f t="shared" si="106"/>
        <v>0</v>
      </c>
      <c r="CC180" s="83">
        <f t="shared" si="107"/>
        <v>0</v>
      </c>
      <c r="CD180" s="83">
        <f t="shared" si="108"/>
        <v>0</v>
      </c>
      <c r="CE180" s="83">
        <f t="shared" si="109"/>
        <v>0</v>
      </c>
      <c r="CF180" s="83">
        <f t="shared" si="110"/>
        <v>0</v>
      </c>
      <c r="CG180" s="83">
        <f t="shared" si="111"/>
        <v>0</v>
      </c>
      <c r="CH180" s="83">
        <f t="shared" si="112"/>
        <v>0</v>
      </c>
      <c r="CI180" s="83">
        <f t="shared" si="113"/>
        <v>0</v>
      </c>
      <c r="CJ180" s="83">
        <f t="shared" si="114"/>
        <v>0</v>
      </c>
      <c r="CK180" s="83">
        <f t="shared" si="115"/>
        <v>0</v>
      </c>
      <c r="CL180" s="83">
        <f t="shared" si="116"/>
        <v>0</v>
      </c>
      <c r="CM180" s="83">
        <f t="shared" si="117"/>
        <v>0</v>
      </c>
      <c r="CN180" s="83">
        <f t="shared" si="118"/>
        <v>0</v>
      </c>
      <c r="CO180" s="83">
        <f t="shared" si="119"/>
        <v>0</v>
      </c>
      <c r="CP180" s="83">
        <f t="shared" si="120"/>
        <v>0</v>
      </c>
      <c r="CQ180" s="83">
        <f t="shared" si="121"/>
        <v>0</v>
      </c>
      <c r="CR180" s="83">
        <f t="shared" si="122"/>
        <v>0</v>
      </c>
      <c r="CS180" s="83">
        <f t="shared" si="123"/>
        <v>0</v>
      </c>
      <c r="CT180" s="83">
        <f t="shared" si="124"/>
        <v>0</v>
      </c>
      <c r="CU180" s="83">
        <f t="shared" si="125"/>
        <v>0</v>
      </c>
      <c r="CV180" s="83">
        <f t="shared" si="126"/>
        <v>0</v>
      </c>
      <c r="CW180" s="83">
        <f t="shared" si="127"/>
        <v>0</v>
      </c>
      <c r="CX180" s="83">
        <f t="shared" si="128"/>
        <v>0</v>
      </c>
      <c r="CY180" s="83">
        <f t="shared" si="129"/>
        <v>0</v>
      </c>
      <c r="CZ180" s="83">
        <f t="shared" si="130"/>
        <v>0</v>
      </c>
      <c r="DA180" s="83">
        <f t="shared" si="131"/>
        <v>0</v>
      </c>
      <c r="DB180" s="83">
        <f t="shared" si="132"/>
        <v>0</v>
      </c>
      <c r="DC180" s="83">
        <f t="shared" si="133"/>
        <v>0</v>
      </c>
      <c r="DD180" s="83">
        <f t="shared" si="134"/>
        <v>0</v>
      </c>
      <c r="DE180" s="83">
        <f t="shared" si="135"/>
        <v>0</v>
      </c>
      <c r="DF180" s="83">
        <f t="shared" si="136"/>
        <v>0</v>
      </c>
      <c r="DG180" s="83">
        <f t="shared" si="137"/>
        <v>0</v>
      </c>
      <c r="DH180" s="83">
        <f t="shared" si="138"/>
        <v>0</v>
      </c>
      <c r="DI180" s="83">
        <f t="shared" si="139"/>
        <v>0</v>
      </c>
    </row>
    <row r="181" spans="1:113" customFormat="1" ht="16">
      <c r="A181" s="640" t="s">
        <v>259</v>
      </c>
      <c r="B181" s="640"/>
      <c r="C181" s="640"/>
      <c r="D181" s="1195"/>
      <c r="E181" s="276" t="str">
        <f>Settings!$C$6</f>
        <v>USD</v>
      </c>
      <c r="F181" s="294">
        <f t="shared" ref="F181:BM181" si="153">SUM(F167:F180)</f>
        <v>0</v>
      </c>
      <c r="G181" s="1219">
        <f t="shared" si="153"/>
        <v>0</v>
      </c>
      <c r="H181" s="1219">
        <f t="shared" si="153"/>
        <v>0</v>
      </c>
      <c r="I181" s="1219">
        <f t="shared" si="153"/>
        <v>0</v>
      </c>
      <c r="J181" s="1219">
        <f t="shared" si="153"/>
        <v>0</v>
      </c>
      <c r="K181" s="1219">
        <f t="shared" si="153"/>
        <v>0</v>
      </c>
      <c r="L181" s="1219">
        <f t="shared" si="153"/>
        <v>0</v>
      </c>
      <c r="M181" s="1219">
        <f t="shared" si="153"/>
        <v>0</v>
      </c>
      <c r="N181" s="1219">
        <f t="shared" si="153"/>
        <v>0</v>
      </c>
      <c r="O181" s="1219">
        <f t="shared" si="153"/>
        <v>0</v>
      </c>
      <c r="P181" s="1219">
        <f t="shared" si="153"/>
        <v>0</v>
      </c>
      <c r="Q181" s="619">
        <f t="shared" si="153"/>
        <v>0</v>
      </c>
      <c r="R181" s="1219">
        <f t="shared" si="153"/>
        <v>0</v>
      </c>
      <c r="S181" s="1219">
        <f t="shared" si="153"/>
        <v>0</v>
      </c>
      <c r="T181" s="1219">
        <f t="shared" si="153"/>
        <v>0</v>
      </c>
      <c r="U181" s="1219">
        <f t="shared" si="153"/>
        <v>0</v>
      </c>
      <c r="V181" s="1219">
        <f t="shared" si="153"/>
        <v>0</v>
      </c>
      <c r="W181" s="1219">
        <f t="shared" si="153"/>
        <v>0</v>
      </c>
      <c r="X181" s="1219">
        <f t="shared" si="153"/>
        <v>0</v>
      </c>
      <c r="Y181" s="1219">
        <f t="shared" si="153"/>
        <v>0</v>
      </c>
      <c r="Z181" s="1219">
        <f t="shared" si="153"/>
        <v>0</v>
      </c>
      <c r="AA181" s="1219">
        <f t="shared" si="153"/>
        <v>0</v>
      </c>
      <c r="AB181" s="1219">
        <f t="shared" si="153"/>
        <v>0</v>
      </c>
      <c r="AC181" s="619">
        <f t="shared" si="153"/>
        <v>0</v>
      </c>
      <c r="AD181" s="1219">
        <f t="shared" si="153"/>
        <v>0</v>
      </c>
      <c r="AE181" s="1219">
        <f t="shared" si="153"/>
        <v>0</v>
      </c>
      <c r="AF181" s="1219">
        <f t="shared" si="153"/>
        <v>0</v>
      </c>
      <c r="AG181" s="1219">
        <f t="shared" si="153"/>
        <v>0</v>
      </c>
      <c r="AH181" s="1219">
        <f t="shared" si="153"/>
        <v>0</v>
      </c>
      <c r="AI181" s="1219">
        <f t="shared" si="153"/>
        <v>0</v>
      </c>
      <c r="AJ181" s="1219">
        <f t="shared" si="153"/>
        <v>0</v>
      </c>
      <c r="AK181" s="1219">
        <f t="shared" si="153"/>
        <v>0</v>
      </c>
      <c r="AL181" s="1219">
        <f t="shared" si="153"/>
        <v>0</v>
      </c>
      <c r="AM181" s="1219">
        <f t="shared" si="153"/>
        <v>0</v>
      </c>
      <c r="AN181" s="1219">
        <f t="shared" si="153"/>
        <v>0</v>
      </c>
      <c r="AO181" s="619">
        <f t="shared" si="153"/>
        <v>0</v>
      </c>
      <c r="AP181" s="1219">
        <f t="shared" si="153"/>
        <v>0</v>
      </c>
      <c r="AQ181" s="1219">
        <f t="shared" si="153"/>
        <v>0</v>
      </c>
      <c r="AR181" s="1219">
        <f t="shared" si="153"/>
        <v>0</v>
      </c>
      <c r="AS181" s="1219">
        <f t="shared" si="153"/>
        <v>0</v>
      </c>
      <c r="AT181" s="1219">
        <f t="shared" si="153"/>
        <v>0</v>
      </c>
      <c r="AU181" s="1219">
        <f t="shared" si="153"/>
        <v>0</v>
      </c>
      <c r="AV181" s="1219">
        <f t="shared" si="153"/>
        <v>0</v>
      </c>
      <c r="AW181" s="1219">
        <f t="shared" si="153"/>
        <v>0</v>
      </c>
      <c r="AX181" s="1219">
        <f t="shared" si="153"/>
        <v>0</v>
      </c>
      <c r="AY181" s="1219">
        <f t="shared" si="153"/>
        <v>0</v>
      </c>
      <c r="AZ181" s="1219">
        <f t="shared" si="153"/>
        <v>0</v>
      </c>
      <c r="BA181" s="619">
        <f t="shared" si="153"/>
        <v>0</v>
      </c>
      <c r="BB181" s="1219">
        <f t="shared" si="153"/>
        <v>0</v>
      </c>
      <c r="BC181" s="1219">
        <f t="shared" si="153"/>
        <v>0</v>
      </c>
      <c r="BD181" s="1219">
        <f t="shared" si="153"/>
        <v>0</v>
      </c>
      <c r="BE181" s="1219">
        <f t="shared" si="153"/>
        <v>0</v>
      </c>
      <c r="BF181" s="1219">
        <f t="shared" si="153"/>
        <v>0</v>
      </c>
      <c r="BG181" s="1219">
        <f t="shared" si="153"/>
        <v>0</v>
      </c>
      <c r="BH181" s="1219">
        <f t="shared" si="153"/>
        <v>0</v>
      </c>
      <c r="BI181" s="1219">
        <f t="shared" si="153"/>
        <v>0</v>
      </c>
      <c r="BJ181" s="1219">
        <f t="shared" si="153"/>
        <v>0</v>
      </c>
      <c r="BK181" s="1219">
        <f t="shared" si="153"/>
        <v>0</v>
      </c>
      <c r="BL181" s="1219">
        <f t="shared" si="153"/>
        <v>0</v>
      </c>
      <c r="BM181" s="619">
        <f t="shared" si="153"/>
        <v>0</v>
      </c>
      <c r="BN181" s="1219">
        <f t="shared" ref="BN181:DC181" si="154">SUM(BN167:BN180)</f>
        <v>0</v>
      </c>
      <c r="BO181" s="1219">
        <f t="shared" si="154"/>
        <v>0</v>
      </c>
      <c r="BP181" s="1219">
        <f t="shared" si="154"/>
        <v>0</v>
      </c>
      <c r="BQ181" s="1219">
        <f t="shared" si="154"/>
        <v>0</v>
      </c>
      <c r="BR181" s="1219">
        <f t="shared" si="154"/>
        <v>0</v>
      </c>
      <c r="BS181" s="1219">
        <f t="shared" si="154"/>
        <v>0</v>
      </c>
      <c r="BT181" s="1219">
        <f t="shared" si="154"/>
        <v>0</v>
      </c>
      <c r="BU181" s="1219">
        <f t="shared" si="154"/>
        <v>0</v>
      </c>
      <c r="BV181" s="1219">
        <f t="shared" si="154"/>
        <v>0</v>
      </c>
      <c r="BW181" s="1219">
        <f t="shared" si="154"/>
        <v>0</v>
      </c>
      <c r="BX181" s="1219">
        <f t="shared" si="154"/>
        <v>0</v>
      </c>
      <c r="BY181" s="619">
        <f t="shared" si="154"/>
        <v>0</v>
      </c>
      <c r="BZ181" s="1219">
        <f t="shared" si="154"/>
        <v>0</v>
      </c>
      <c r="CA181" s="1219">
        <f t="shared" si="154"/>
        <v>0</v>
      </c>
      <c r="CB181" s="1219">
        <f t="shared" si="154"/>
        <v>0</v>
      </c>
      <c r="CC181" s="1219">
        <f t="shared" si="154"/>
        <v>0</v>
      </c>
      <c r="CD181" s="1219">
        <f t="shared" si="154"/>
        <v>0</v>
      </c>
      <c r="CE181" s="1219">
        <f t="shared" si="154"/>
        <v>0</v>
      </c>
      <c r="CF181" s="1219">
        <f t="shared" si="154"/>
        <v>0</v>
      </c>
      <c r="CG181" s="1219">
        <f t="shared" si="154"/>
        <v>0</v>
      </c>
      <c r="CH181" s="1219">
        <f t="shared" si="154"/>
        <v>0</v>
      </c>
      <c r="CI181" s="1219">
        <f t="shared" si="154"/>
        <v>0</v>
      </c>
      <c r="CJ181" s="1219">
        <f t="shared" si="154"/>
        <v>0</v>
      </c>
      <c r="CK181" s="1219">
        <f t="shared" si="154"/>
        <v>0</v>
      </c>
      <c r="CL181" s="1219">
        <f t="shared" si="154"/>
        <v>0</v>
      </c>
      <c r="CM181" s="1219">
        <f t="shared" si="154"/>
        <v>0</v>
      </c>
      <c r="CN181" s="1219">
        <f t="shared" si="154"/>
        <v>0</v>
      </c>
      <c r="CO181" s="1219">
        <f t="shared" si="154"/>
        <v>0</v>
      </c>
      <c r="CP181" s="1219">
        <f t="shared" si="154"/>
        <v>0</v>
      </c>
      <c r="CQ181" s="1219">
        <f t="shared" si="154"/>
        <v>0</v>
      </c>
      <c r="CR181" s="1219">
        <f t="shared" si="154"/>
        <v>0</v>
      </c>
      <c r="CS181" s="1219">
        <f t="shared" si="154"/>
        <v>0</v>
      </c>
      <c r="CT181" s="1219">
        <f t="shared" si="154"/>
        <v>0</v>
      </c>
      <c r="CU181" s="1219">
        <f t="shared" si="154"/>
        <v>0</v>
      </c>
      <c r="CV181" s="1219">
        <f t="shared" si="154"/>
        <v>0</v>
      </c>
      <c r="CW181" s="1219">
        <f t="shared" si="154"/>
        <v>0</v>
      </c>
      <c r="CX181" s="1219">
        <f t="shared" si="154"/>
        <v>0</v>
      </c>
      <c r="CY181" s="1219">
        <f t="shared" si="154"/>
        <v>0</v>
      </c>
      <c r="CZ181" s="1219">
        <f t="shared" si="154"/>
        <v>0</v>
      </c>
      <c r="DA181" s="1219">
        <f t="shared" si="154"/>
        <v>0</v>
      </c>
      <c r="DB181" s="1219">
        <f t="shared" si="154"/>
        <v>0</v>
      </c>
      <c r="DC181" s="1219">
        <f t="shared" si="154"/>
        <v>0</v>
      </c>
      <c r="DD181" s="1219">
        <f t="shared" ref="DD181:DI181" si="155">SUM(DD167:DD180)</f>
        <v>0</v>
      </c>
      <c r="DE181" s="1219">
        <f t="shared" si="155"/>
        <v>0</v>
      </c>
      <c r="DF181" s="1219">
        <f t="shared" si="155"/>
        <v>0</v>
      </c>
      <c r="DG181" s="1219">
        <f t="shared" si="155"/>
        <v>0</v>
      </c>
      <c r="DH181" s="1219">
        <f t="shared" si="155"/>
        <v>0</v>
      </c>
      <c r="DI181" s="1219">
        <f t="shared" si="155"/>
        <v>0</v>
      </c>
    </row>
    <row r="182" spans="1:113" customFormat="1" ht="16">
      <c r="A182" s="114"/>
      <c r="B182" s="114"/>
      <c r="C182" s="114"/>
      <c r="D182" s="285"/>
      <c r="E182" s="361"/>
      <c r="F182" s="1217"/>
      <c r="G182" s="295"/>
      <c r="H182" s="295"/>
      <c r="I182" s="295"/>
      <c r="J182" s="295"/>
      <c r="K182" s="295"/>
      <c r="L182" s="295"/>
      <c r="M182" s="295"/>
      <c r="N182" s="295"/>
      <c r="O182" s="295"/>
      <c r="P182" s="295"/>
      <c r="Q182" s="611"/>
      <c r="R182" s="295"/>
      <c r="S182" s="295"/>
      <c r="T182" s="295"/>
      <c r="U182" s="295"/>
      <c r="V182" s="295"/>
      <c r="W182" s="295"/>
      <c r="X182" s="295"/>
      <c r="Y182" s="295"/>
      <c r="Z182" s="295"/>
      <c r="AA182" s="295"/>
      <c r="AB182" s="295"/>
      <c r="AC182" s="365"/>
      <c r="AD182" s="295"/>
      <c r="AE182" s="295"/>
      <c r="AF182" s="295"/>
      <c r="AG182" s="295"/>
      <c r="AH182" s="295"/>
      <c r="AI182" s="295"/>
      <c r="AJ182" s="295"/>
      <c r="AK182" s="295"/>
      <c r="AL182" s="295"/>
      <c r="AM182" s="295"/>
      <c r="AN182" s="295"/>
      <c r="AO182" s="365"/>
      <c r="AP182" s="295"/>
      <c r="AQ182" s="295"/>
      <c r="AR182" s="295"/>
      <c r="AS182" s="295"/>
      <c r="AT182" s="295"/>
      <c r="AU182" s="295"/>
      <c r="AV182" s="295"/>
      <c r="AW182" s="295"/>
      <c r="AX182" s="295"/>
      <c r="AY182" s="295"/>
      <c r="AZ182" s="295"/>
      <c r="BA182" s="365"/>
      <c r="BB182" s="295"/>
      <c r="BC182" s="295"/>
      <c r="BD182" s="295"/>
      <c r="BE182" s="295"/>
      <c r="BF182" s="295"/>
      <c r="BG182" s="295"/>
      <c r="BH182" s="295"/>
      <c r="BI182" s="295"/>
      <c r="BJ182" s="295"/>
      <c r="BK182" s="295"/>
      <c r="BL182" s="295"/>
      <c r="BM182" s="365"/>
      <c r="BN182" s="295"/>
      <c r="BO182" s="295"/>
      <c r="BP182" s="295"/>
      <c r="BQ182" s="295"/>
      <c r="BR182" s="295"/>
      <c r="BS182" s="295"/>
      <c r="BT182" s="295"/>
      <c r="BU182" s="295"/>
      <c r="BV182" s="295"/>
      <c r="BW182" s="295"/>
      <c r="BX182" s="295"/>
      <c r="BY182" s="365"/>
      <c r="BZ182" s="295"/>
      <c r="CA182" s="295"/>
      <c r="CB182" s="295"/>
      <c r="CC182" s="295"/>
      <c r="CD182" s="295"/>
      <c r="CE182" s="295"/>
      <c r="CF182" s="295"/>
      <c r="CG182" s="295"/>
      <c r="CH182" s="295"/>
      <c r="CI182" s="295"/>
      <c r="CJ182" s="295"/>
      <c r="CK182" s="295"/>
      <c r="CL182" s="295"/>
      <c r="CM182" s="295"/>
      <c r="CN182" s="295"/>
      <c r="CO182" s="295"/>
      <c r="CP182" s="295"/>
      <c r="CQ182" s="295"/>
      <c r="CR182" s="295"/>
      <c r="CS182" s="295"/>
      <c r="CT182" s="295"/>
      <c r="CU182" s="295"/>
      <c r="CV182" s="295"/>
      <c r="CW182" s="295"/>
      <c r="CX182" s="295"/>
      <c r="CY182" s="295"/>
      <c r="CZ182" s="295"/>
      <c r="DA182" s="295"/>
      <c r="DB182" s="295"/>
      <c r="DC182" s="295"/>
      <c r="DD182" s="295"/>
      <c r="DE182" s="295"/>
      <c r="DF182" s="295"/>
      <c r="DG182" s="295"/>
      <c r="DH182" s="295"/>
      <c r="DI182" s="295"/>
    </row>
    <row r="183" spans="1:113" customFormat="1" ht="16">
      <c r="A183" s="82"/>
      <c r="B183" s="82"/>
      <c r="C183" s="82"/>
      <c r="D183" s="1214"/>
      <c r="E183" s="1215"/>
      <c r="F183" s="1217"/>
      <c r="G183" s="83"/>
      <c r="H183" s="83"/>
      <c r="I183" s="83"/>
      <c r="J183" s="83"/>
      <c r="K183" s="295"/>
      <c r="L183" s="83"/>
      <c r="M183" s="83"/>
      <c r="N183" s="83"/>
      <c r="O183" s="83"/>
      <c r="P183" s="83"/>
      <c r="Q183" s="611"/>
      <c r="R183" s="83"/>
      <c r="S183" s="83"/>
      <c r="T183" s="83"/>
      <c r="U183" s="83"/>
      <c r="V183" s="83"/>
      <c r="W183" s="83"/>
      <c r="X183" s="83"/>
      <c r="Y183" s="83"/>
      <c r="Z183" s="83"/>
      <c r="AA183" s="83"/>
      <c r="AB183" s="83"/>
      <c r="AC183" s="365"/>
      <c r="AD183" s="83"/>
      <c r="AE183" s="83"/>
      <c r="AF183" s="83"/>
      <c r="AG183" s="83"/>
      <c r="AH183" s="83"/>
      <c r="AI183" s="83"/>
      <c r="AJ183" s="83"/>
      <c r="AK183" s="83"/>
      <c r="AL183" s="83"/>
      <c r="AM183" s="83"/>
      <c r="AN183" s="83"/>
      <c r="AO183" s="365"/>
      <c r="AP183" s="83"/>
      <c r="AQ183" s="83"/>
      <c r="AR183" s="83"/>
      <c r="AS183" s="83"/>
      <c r="AT183" s="83"/>
      <c r="AU183" s="83"/>
      <c r="AV183" s="83"/>
      <c r="AW183" s="83"/>
      <c r="AX183" s="83"/>
      <c r="AY183" s="83"/>
      <c r="AZ183" s="83"/>
      <c r="BA183" s="365"/>
      <c r="BB183" s="83"/>
      <c r="BC183" s="83"/>
      <c r="BD183" s="83"/>
      <c r="BE183" s="83"/>
      <c r="BF183" s="83"/>
      <c r="BG183" s="83"/>
      <c r="BH183" s="83"/>
      <c r="BI183" s="83"/>
      <c r="BJ183" s="83"/>
      <c r="BK183" s="83"/>
      <c r="BL183" s="83"/>
      <c r="BM183" s="365"/>
      <c r="BN183" s="83"/>
      <c r="BO183" s="83"/>
      <c r="BP183" s="83"/>
      <c r="BQ183" s="83"/>
      <c r="BR183" s="83"/>
      <c r="BS183" s="83"/>
      <c r="BT183" s="83"/>
      <c r="BU183" s="83"/>
      <c r="BV183" s="83"/>
      <c r="BW183" s="83"/>
      <c r="BX183" s="83"/>
      <c r="BY183" s="365"/>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row>
    <row r="184" spans="1:113" customFormat="1" ht="17">
      <c r="A184" s="281" t="s">
        <v>427</v>
      </c>
      <c r="B184" s="281"/>
      <c r="C184" s="281"/>
      <c r="D184" s="102"/>
      <c r="E184" s="280"/>
      <c r="F184" s="296"/>
      <c r="G184" s="296"/>
      <c r="H184" s="296"/>
      <c r="I184" s="296"/>
      <c r="J184" s="296"/>
      <c r="K184" s="296"/>
      <c r="L184" s="296"/>
      <c r="M184" s="296"/>
      <c r="N184" s="296"/>
      <c r="O184" s="296"/>
      <c r="P184" s="296"/>
      <c r="Q184" s="366"/>
      <c r="R184" s="296"/>
      <c r="S184" s="296"/>
      <c r="T184" s="296"/>
      <c r="U184" s="296"/>
      <c r="V184" s="296"/>
      <c r="W184" s="296"/>
      <c r="X184" s="296"/>
      <c r="Y184" s="296"/>
      <c r="Z184" s="296"/>
      <c r="AA184" s="296"/>
      <c r="AB184" s="296"/>
      <c r="AC184" s="366"/>
      <c r="AD184" s="296"/>
      <c r="AE184" s="296"/>
      <c r="AF184" s="296"/>
      <c r="AG184" s="296"/>
      <c r="AH184" s="296"/>
      <c r="AI184" s="296"/>
      <c r="AJ184" s="296"/>
      <c r="AK184" s="296"/>
      <c r="AL184" s="296"/>
      <c r="AM184" s="296"/>
      <c r="AN184" s="296"/>
      <c r="AO184" s="366"/>
      <c r="AP184" s="296"/>
      <c r="AQ184" s="296"/>
      <c r="AR184" s="296"/>
      <c r="AS184" s="296"/>
      <c r="AT184" s="296"/>
      <c r="AU184" s="296"/>
      <c r="AV184" s="296"/>
      <c r="AW184" s="296"/>
      <c r="AX184" s="296"/>
      <c r="AY184" s="296"/>
      <c r="AZ184" s="296"/>
      <c r="BA184" s="366"/>
      <c r="BB184" s="296"/>
      <c r="BC184" s="296"/>
      <c r="BD184" s="296"/>
      <c r="BE184" s="296"/>
      <c r="BF184" s="296"/>
      <c r="BG184" s="296"/>
      <c r="BH184" s="296"/>
      <c r="BI184" s="296"/>
      <c r="BJ184" s="296"/>
      <c r="BK184" s="296"/>
      <c r="BL184" s="296"/>
      <c r="BM184" s="366"/>
      <c r="BN184" s="296"/>
      <c r="BO184" s="296"/>
      <c r="BP184" s="296"/>
      <c r="BQ184" s="296"/>
      <c r="BR184" s="296"/>
      <c r="BS184" s="296"/>
      <c r="BT184" s="296"/>
      <c r="BU184" s="296"/>
      <c r="BV184" s="296"/>
      <c r="BW184" s="296"/>
      <c r="BX184" s="296"/>
      <c r="BY184" s="366"/>
      <c r="BZ184" s="296"/>
      <c r="CA184" s="296"/>
      <c r="CB184" s="296"/>
      <c r="CC184" s="296"/>
      <c r="CD184" s="296"/>
      <c r="CE184" s="296"/>
      <c r="CF184" s="296"/>
      <c r="CG184" s="296"/>
      <c r="CH184" s="296"/>
      <c r="CI184" s="296"/>
      <c r="CJ184" s="296"/>
      <c r="CK184" s="296"/>
      <c r="CL184" s="296"/>
      <c r="CM184" s="296"/>
      <c r="CN184" s="296"/>
      <c r="CO184" s="296"/>
      <c r="CP184" s="296"/>
      <c r="CQ184" s="296"/>
      <c r="CR184" s="296"/>
      <c r="CS184" s="296"/>
      <c r="CT184" s="296"/>
      <c r="CU184" s="296"/>
      <c r="CV184" s="296"/>
      <c r="CW184" s="296"/>
      <c r="CX184" s="296"/>
      <c r="CY184" s="296"/>
      <c r="CZ184" s="296"/>
      <c r="DA184" s="296"/>
      <c r="DB184" s="296"/>
      <c r="DC184" s="296"/>
      <c r="DD184" s="296"/>
      <c r="DE184" s="296"/>
      <c r="DF184" s="296"/>
      <c r="DG184" s="296"/>
      <c r="DH184" s="296"/>
      <c r="DI184" s="296"/>
    </row>
    <row r="185" spans="1:113" customFormat="1" ht="16">
      <c r="A185" s="297" t="s">
        <v>428</v>
      </c>
      <c r="B185" s="297"/>
      <c r="C185" s="297"/>
      <c r="D185" s="293"/>
      <c r="E185" s="1218" t="str">
        <f>Settings!$C$6</f>
        <v>USD</v>
      </c>
      <c r="F185" s="1194">
        <v>0</v>
      </c>
      <c r="G185" s="83">
        <f>F185</f>
        <v>0</v>
      </c>
      <c r="H185" s="83">
        <f t="shared" ref="H185:BM185" si="156">G185</f>
        <v>0</v>
      </c>
      <c r="I185" s="83">
        <f t="shared" si="156"/>
        <v>0</v>
      </c>
      <c r="J185" s="83">
        <f t="shared" si="156"/>
        <v>0</v>
      </c>
      <c r="K185" s="83">
        <f t="shared" si="156"/>
        <v>0</v>
      </c>
      <c r="L185" s="83">
        <f t="shared" si="156"/>
        <v>0</v>
      </c>
      <c r="M185" s="83">
        <f t="shared" si="156"/>
        <v>0</v>
      </c>
      <c r="N185" s="83">
        <f t="shared" si="156"/>
        <v>0</v>
      </c>
      <c r="O185" s="83">
        <f t="shared" si="156"/>
        <v>0</v>
      </c>
      <c r="P185" s="83">
        <f t="shared" si="156"/>
        <v>0</v>
      </c>
      <c r="Q185" s="611">
        <f t="shared" si="156"/>
        <v>0</v>
      </c>
      <c r="R185" s="83">
        <f t="shared" si="156"/>
        <v>0</v>
      </c>
      <c r="S185" s="83">
        <f t="shared" si="156"/>
        <v>0</v>
      </c>
      <c r="T185" s="83">
        <f t="shared" si="156"/>
        <v>0</v>
      </c>
      <c r="U185" s="83">
        <f t="shared" si="156"/>
        <v>0</v>
      </c>
      <c r="V185" s="83">
        <f t="shared" si="156"/>
        <v>0</v>
      </c>
      <c r="W185" s="83">
        <f t="shared" si="156"/>
        <v>0</v>
      </c>
      <c r="X185" s="83">
        <f t="shared" si="156"/>
        <v>0</v>
      </c>
      <c r="Y185" s="83">
        <f t="shared" si="156"/>
        <v>0</v>
      </c>
      <c r="Z185" s="83">
        <f t="shared" si="156"/>
        <v>0</v>
      </c>
      <c r="AA185" s="83">
        <f t="shared" si="156"/>
        <v>0</v>
      </c>
      <c r="AB185" s="83">
        <f t="shared" si="156"/>
        <v>0</v>
      </c>
      <c r="AC185" s="365">
        <f t="shared" si="156"/>
        <v>0</v>
      </c>
      <c r="AD185" s="83">
        <f t="shared" si="156"/>
        <v>0</v>
      </c>
      <c r="AE185" s="83">
        <f t="shared" si="156"/>
        <v>0</v>
      </c>
      <c r="AF185" s="83">
        <f t="shared" si="156"/>
        <v>0</v>
      </c>
      <c r="AG185" s="83">
        <f t="shared" si="156"/>
        <v>0</v>
      </c>
      <c r="AH185" s="83">
        <f t="shared" si="156"/>
        <v>0</v>
      </c>
      <c r="AI185" s="83">
        <f t="shared" si="156"/>
        <v>0</v>
      </c>
      <c r="AJ185" s="83">
        <f t="shared" si="156"/>
        <v>0</v>
      </c>
      <c r="AK185" s="83">
        <f t="shared" si="156"/>
        <v>0</v>
      </c>
      <c r="AL185" s="83">
        <f t="shared" si="156"/>
        <v>0</v>
      </c>
      <c r="AM185" s="83">
        <f t="shared" si="156"/>
        <v>0</v>
      </c>
      <c r="AN185" s="83">
        <f t="shared" si="156"/>
        <v>0</v>
      </c>
      <c r="AO185" s="365">
        <f t="shared" si="156"/>
        <v>0</v>
      </c>
      <c r="AP185" s="83">
        <f t="shared" si="156"/>
        <v>0</v>
      </c>
      <c r="AQ185" s="83">
        <f t="shared" si="156"/>
        <v>0</v>
      </c>
      <c r="AR185" s="83">
        <f t="shared" si="156"/>
        <v>0</v>
      </c>
      <c r="AS185" s="83">
        <f t="shared" si="156"/>
        <v>0</v>
      </c>
      <c r="AT185" s="83">
        <f t="shared" si="156"/>
        <v>0</v>
      </c>
      <c r="AU185" s="83">
        <f t="shared" si="156"/>
        <v>0</v>
      </c>
      <c r="AV185" s="83">
        <f t="shared" si="156"/>
        <v>0</v>
      </c>
      <c r="AW185" s="83">
        <f t="shared" si="156"/>
        <v>0</v>
      </c>
      <c r="AX185" s="83">
        <f t="shared" si="156"/>
        <v>0</v>
      </c>
      <c r="AY185" s="83">
        <f t="shared" si="156"/>
        <v>0</v>
      </c>
      <c r="AZ185" s="83">
        <f t="shared" si="156"/>
        <v>0</v>
      </c>
      <c r="BA185" s="365">
        <f t="shared" si="156"/>
        <v>0</v>
      </c>
      <c r="BB185" s="83">
        <f t="shared" si="156"/>
        <v>0</v>
      </c>
      <c r="BC185" s="83">
        <f t="shared" si="156"/>
        <v>0</v>
      </c>
      <c r="BD185" s="83">
        <f t="shared" si="156"/>
        <v>0</v>
      </c>
      <c r="BE185" s="83">
        <f t="shared" si="156"/>
        <v>0</v>
      </c>
      <c r="BF185" s="83">
        <f t="shared" si="156"/>
        <v>0</v>
      </c>
      <c r="BG185" s="83">
        <f t="shared" si="156"/>
        <v>0</v>
      </c>
      <c r="BH185" s="83">
        <f t="shared" si="156"/>
        <v>0</v>
      </c>
      <c r="BI185" s="83">
        <f t="shared" si="156"/>
        <v>0</v>
      </c>
      <c r="BJ185" s="83">
        <f t="shared" si="156"/>
        <v>0</v>
      </c>
      <c r="BK185" s="83">
        <f t="shared" si="156"/>
        <v>0</v>
      </c>
      <c r="BL185" s="83">
        <f t="shared" si="156"/>
        <v>0</v>
      </c>
      <c r="BM185" s="365">
        <f t="shared" si="156"/>
        <v>0</v>
      </c>
      <c r="BN185" s="83">
        <f t="shared" ref="BN185:BN187" si="157">BM185</f>
        <v>0</v>
      </c>
      <c r="BO185" s="83">
        <f t="shared" ref="BO185:BO187" si="158">BN185</f>
        <v>0</v>
      </c>
      <c r="BP185" s="83">
        <f t="shared" ref="BP185:BP187" si="159">BO185</f>
        <v>0</v>
      </c>
      <c r="BQ185" s="83">
        <f t="shared" ref="BQ185:BQ187" si="160">BP185</f>
        <v>0</v>
      </c>
      <c r="BR185" s="83">
        <f t="shared" ref="BR185:BR187" si="161">BQ185</f>
        <v>0</v>
      </c>
      <c r="BS185" s="83">
        <f t="shared" ref="BS185:BS187" si="162">BR185</f>
        <v>0</v>
      </c>
      <c r="BT185" s="83">
        <f t="shared" ref="BT185:BT187" si="163">BS185</f>
        <v>0</v>
      </c>
      <c r="BU185" s="83">
        <f t="shared" ref="BU185:BU187" si="164">BT185</f>
        <v>0</v>
      </c>
      <c r="BV185" s="83">
        <f t="shared" ref="BV185:BV187" si="165">BU185</f>
        <v>0</v>
      </c>
      <c r="BW185" s="83">
        <f t="shared" ref="BW185:BW187" si="166">BV185</f>
        <v>0</v>
      </c>
      <c r="BX185" s="83">
        <f t="shared" ref="BX185:BX187" si="167">BW185</f>
        <v>0</v>
      </c>
      <c r="BY185" s="365">
        <f t="shared" ref="BY185:BY187" si="168">BX185</f>
        <v>0</v>
      </c>
      <c r="BZ185" s="83">
        <f t="shared" ref="BZ185:BZ187" si="169">BY185</f>
        <v>0</v>
      </c>
      <c r="CA185" s="83">
        <f t="shared" ref="CA185:CA187" si="170">BZ185</f>
        <v>0</v>
      </c>
      <c r="CB185" s="83">
        <f t="shared" ref="CB185:CB187" si="171">CA185</f>
        <v>0</v>
      </c>
      <c r="CC185" s="83">
        <f t="shared" ref="CC185:CC187" si="172">CB185</f>
        <v>0</v>
      </c>
      <c r="CD185" s="83">
        <f t="shared" ref="CD185:CD187" si="173">CC185</f>
        <v>0</v>
      </c>
      <c r="CE185" s="83">
        <f t="shared" ref="CE185:CE187" si="174">CD185</f>
        <v>0</v>
      </c>
      <c r="CF185" s="83">
        <f t="shared" ref="CF185:CF187" si="175">CE185</f>
        <v>0</v>
      </c>
      <c r="CG185" s="83">
        <f t="shared" ref="CG185:CG187" si="176">CF185</f>
        <v>0</v>
      </c>
      <c r="CH185" s="83">
        <f t="shared" ref="CH185:CH187" si="177">CG185</f>
        <v>0</v>
      </c>
      <c r="CI185" s="83">
        <f t="shared" ref="CI185:CI187" si="178">CH185</f>
        <v>0</v>
      </c>
      <c r="CJ185" s="83">
        <f t="shared" ref="CJ185:CJ187" si="179">CI185</f>
        <v>0</v>
      </c>
      <c r="CK185" s="83">
        <f t="shared" ref="CK185:CK187" si="180">CJ185</f>
        <v>0</v>
      </c>
      <c r="CL185" s="83">
        <f t="shared" ref="CL185:CL187" si="181">CK185</f>
        <v>0</v>
      </c>
      <c r="CM185" s="83">
        <f t="shared" ref="CM185:CM187" si="182">CL185</f>
        <v>0</v>
      </c>
      <c r="CN185" s="83">
        <f t="shared" ref="CN185:CN187" si="183">CM185</f>
        <v>0</v>
      </c>
      <c r="CO185" s="83">
        <f t="shared" ref="CO185:CO187" si="184">CN185</f>
        <v>0</v>
      </c>
      <c r="CP185" s="83">
        <f t="shared" ref="CP185:CP187" si="185">CO185</f>
        <v>0</v>
      </c>
      <c r="CQ185" s="83">
        <f t="shared" ref="CQ185:CQ187" si="186">CP185</f>
        <v>0</v>
      </c>
      <c r="CR185" s="83">
        <f t="shared" ref="CR185:CR187" si="187">CQ185</f>
        <v>0</v>
      </c>
      <c r="CS185" s="83">
        <f t="shared" ref="CS185:CS187" si="188">CR185</f>
        <v>0</v>
      </c>
      <c r="CT185" s="83">
        <f t="shared" ref="CT185:CT187" si="189">CS185</f>
        <v>0</v>
      </c>
      <c r="CU185" s="83">
        <f t="shared" ref="CU185:CU187" si="190">CT185</f>
        <v>0</v>
      </c>
      <c r="CV185" s="83">
        <f t="shared" ref="CV185:CV187" si="191">CU185</f>
        <v>0</v>
      </c>
      <c r="CW185" s="83">
        <f t="shared" ref="CW185:CW187" si="192">CV185</f>
        <v>0</v>
      </c>
      <c r="CX185" s="83">
        <f t="shared" ref="CX185:CX187" si="193">CW185</f>
        <v>0</v>
      </c>
      <c r="CY185" s="83">
        <f t="shared" ref="CY185:CY187" si="194">CX185</f>
        <v>0</v>
      </c>
      <c r="CZ185" s="83">
        <f t="shared" ref="CZ185:CZ187" si="195">CY185</f>
        <v>0</v>
      </c>
      <c r="DA185" s="83">
        <f t="shared" ref="DA185:DA187" si="196">CZ185</f>
        <v>0</v>
      </c>
      <c r="DB185" s="83">
        <f t="shared" ref="DB185:DB187" si="197">DA185</f>
        <v>0</v>
      </c>
      <c r="DC185" s="83">
        <f t="shared" ref="DC185:DC187" si="198">DB185</f>
        <v>0</v>
      </c>
      <c r="DD185" s="83">
        <f t="shared" ref="DD185:DD187" si="199">DC185</f>
        <v>0</v>
      </c>
      <c r="DE185" s="83">
        <f t="shared" ref="DE185:DE187" si="200">DD185</f>
        <v>0</v>
      </c>
      <c r="DF185" s="83">
        <f t="shared" ref="DF185:DF187" si="201">DE185</f>
        <v>0</v>
      </c>
      <c r="DG185" s="83">
        <f t="shared" ref="DG185:DG187" si="202">DF185</f>
        <v>0</v>
      </c>
      <c r="DH185" s="83">
        <f t="shared" ref="DH185:DH187" si="203">DG185</f>
        <v>0</v>
      </c>
      <c r="DI185" s="83">
        <f t="shared" ref="DI185:DI187" si="204">DH185</f>
        <v>0</v>
      </c>
    </row>
    <row r="186" spans="1:113" customFormat="1" ht="16">
      <c r="A186" s="259" t="s">
        <v>429</v>
      </c>
      <c r="B186" s="259"/>
      <c r="C186" s="259"/>
      <c r="D186" s="293"/>
      <c r="E186" s="1218" t="str">
        <f>Settings!$C$6</f>
        <v>USD</v>
      </c>
      <c r="F186" s="1194">
        <v>0</v>
      </c>
      <c r="G186" s="83">
        <f>F186</f>
        <v>0</v>
      </c>
      <c r="H186" s="83">
        <f t="shared" ref="H186:BM186" si="205">G186</f>
        <v>0</v>
      </c>
      <c r="I186" s="83">
        <f t="shared" si="205"/>
        <v>0</v>
      </c>
      <c r="J186" s="83">
        <f t="shared" si="205"/>
        <v>0</v>
      </c>
      <c r="K186" s="83">
        <f t="shared" si="205"/>
        <v>0</v>
      </c>
      <c r="L186" s="83">
        <f t="shared" si="205"/>
        <v>0</v>
      </c>
      <c r="M186" s="83">
        <f t="shared" si="205"/>
        <v>0</v>
      </c>
      <c r="N186" s="83">
        <f t="shared" si="205"/>
        <v>0</v>
      </c>
      <c r="O186" s="83">
        <f t="shared" si="205"/>
        <v>0</v>
      </c>
      <c r="P186" s="83">
        <f t="shared" si="205"/>
        <v>0</v>
      </c>
      <c r="Q186" s="611">
        <f t="shared" si="205"/>
        <v>0</v>
      </c>
      <c r="R186" s="83">
        <f t="shared" si="205"/>
        <v>0</v>
      </c>
      <c r="S186" s="83">
        <f t="shared" si="205"/>
        <v>0</v>
      </c>
      <c r="T186" s="83">
        <f t="shared" si="205"/>
        <v>0</v>
      </c>
      <c r="U186" s="83">
        <f t="shared" si="205"/>
        <v>0</v>
      </c>
      <c r="V186" s="83">
        <f t="shared" si="205"/>
        <v>0</v>
      </c>
      <c r="W186" s="83">
        <f t="shared" si="205"/>
        <v>0</v>
      </c>
      <c r="X186" s="83">
        <f t="shared" si="205"/>
        <v>0</v>
      </c>
      <c r="Y186" s="83">
        <f t="shared" si="205"/>
        <v>0</v>
      </c>
      <c r="Z186" s="83">
        <f t="shared" si="205"/>
        <v>0</v>
      </c>
      <c r="AA186" s="83">
        <f t="shared" si="205"/>
        <v>0</v>
      </c>
      <c r="AB186" s="83">
        <f t="shared" si="205"/>
        <v>0</v>
      </c>
      <c r="AC186" s="365">
        <f t="shared" si="205"/>
        <v>0</v>
      </c>
      <c r="AD186" s="83">
        <f t="shared" si="205"/>
        <v>0</v>
      </c>
      <c r="AE186" s="83">
        <f t="shared" si="205"/>
        <v>0</v>
      </c>
      <c r="AF186" s="83">
        <f t="shared" si="205"/>
        <v>0</v>
      </c>
      <c r="AG186" s="83">
        <f t="shared" si="205"/>
        <v>0</v>
      </c>
      <c r="AH186" s="83">
        <f t="shared" si="205"/>
        <v>0</v>
      </c>
      <c r="AI186" s="83">
        <f t="shared" si="205"/>
        <v>0</v>
      </c>
      <c r="AJ186" s="83">
        <f t="shared" si="205"/>
        <v>0</v>
      </c>
      <c r="AK186" s="83">
        <f t="shared" si="205"/>
        <v>0</v>
      </c>
      <c r="AL186" s="83">
        <f t="shared" si="205"/>
        <v>0</v>
      </c>
      <c r="AM186" s="83">
        <f t="shared" si="205"/>
        <v>0</v>
      </c>
      <c r="AN186" s="83">
        <f t="shared" si="205"/>
        <v>0</v>
      </c>
      <c r="AO186" s="365">
        <f t="shared" si="205"/>
        <v>0</v>
      </c>
      <c r="AP186" s="83">
        <f t="shared" si="205"/>
        <v>0</v>
      </c>
      <c r="AQ186" s="83">
        <f t="shared" si="205"/>
        <v>0</v>
      </c>
      <c r="AR186" s="83">
        <f t="shared" si="205"/>
        <v>0</v>
      </c>
      <c r="AS186" s="83">
        <f t="shared" si="205"/>
        <v>0</v>
      </c>
      <c r="AT186" s="83">
        <f t="shared" si="205"/>
        <v>0</v>
      </c>
      <c r="AU186" s="83">
        <f t="shared" si="205"/>
        <v>0</v>
      </c>
      <c r="AV186" s="83">
        <f t="shared" si="205"/>
        <v>0</v>
      </c>
      <c r="AW186" s="83">
        <f t="shared" si="205"/>
        <v>0</v>
      </c>
      <c r="AX186" s="83">
        <f t="shared" si="205"/>
        <v>0</v>
      </c>
      <c r="AY186" s="83">
        <f t="shared" si="205"/>
        <v>0</v>
      </c>
      <c r="AZ186" s="83">
        <f t="shared" si="205"/>
        <v>0</v>
      </c>
      <c r="BA186" s="365">
        <f t="shared" si="205"/>
        <v>0</v>
      </c>
      <c r="BB186" s="83">
        <f t="shared" si="205"/>
        <v>0</v>
      </c>
      <c r="BC186" s="83">
        <f t="shared" si="205"/>
        <v>0</v>
      </c>
      <c r="BD186" s="83">
        <f t="shared" si="205"/>
        <v>0</v>
      </c>
      <c r="BE186" s="83">
        <f t="shared" si="205"/>
        <v>0</v>
      </c>
      <c r="BF186" s="83">
        <f t="shared" si="205"/>
        <v>0</v>
      </c>
      <c r="BG186" s="83">
        <f t="shared" si="205"/>
        <v>0</v>
      </c>
      <c r="BH186" s="83">
        <f t="shared" si="205"/>
        <v>0</v>
      </c>
      <c r="BI186" s="83">
        <f t="shared" si="205"/>
        <v>0</v>
      </c>
      <c r="BJ186" s="83">
        <f t="shared" si="205"/>
        <v>0</v>
      </c>
      <c r="BK186" s="83">
        <f t="shared" si="205"/>
        <v>0</v>
      </c>
      <c r="BL186" s="83">
        <f t="shared" si="205"/>
        <v>0</v>
      </c>
      <c r="BM186" s="365">
        <f t="shared" si="205"/>
        <v>0</v>
      </c>
      <c r="BN186" s="83">
        <f t="shared" si="157"/>
        <v>0</v>
      </c>
      <c r="BO186" s="83">
        <f t="shared" si="158"/>
        <v>0</v>
      </c>
      <c r="BP186" s="83">
        <f t="shared" si="159"/>
        <v>0</v>
      </c>
      <c r="BQ186" s="83">
        <f t="shared" si="160"/>
        <v>0</v>
      </c>
      <c r="BR186" s="83">
        <f t="shared" si="161"/>
        <v>0</v>
      </c>
      <c r="BS186" s="83">
        <f t="shared" si="162"/>
        <v>0</v>
      </c>
      <c r="BT186" s="83">
        <f t="shared" si="163"/>
        <v>0</v>
      </c>
      <c r="BU186" s="83">
        <f t="shared" si="164"/>
        <v>0</v>
      </c>
      <c r="BV186" s="83">
        <f t="shared" si="165"/>
        <v>0</v>
      </c>
      <c r="BW186" s="83">
        <f t="shared" si="166"/>
        <v>0</v>
      </c>
      <c r="BX186" s="83">
        <f t="shared" si="167"/>
        <v>0</v>
      </c>
      <c r="BY186" s="365">
        <f t="shared" si="168"/>
        <v>0</v>
      </c>
      <c r="BZ186" s="83">
        <f t="shared" si="169"/>
        <v>0</v>
      </c>
      <c r="CA186" s="83">
        <f t="shared" si="170"/>
        <v>0</v>
      </c>
      <c r="CB186" s="83">
        <f t="shared" si="171"/>
        <v>0</v>
      </c>
      <c r="CC186" s="83">
        <f t="shared" si="172"/>
        <v>0</v>
      </c>
      <c r="CD186" s="83">
        <f t="shared" si="173"/>
        <v>0</v>
      </c>
      <c r="CE186" s="83">
        <f t="shared" si="174"/>
        <v>0</v>
      </c>
      <c r="CF186" s="83">
        <f t="shared" si="175"/>
        <v>0</v>
      </c>
      <c r="CG186" s="83">
        <f t="shared" si="176"/>
        <v>0</v>
      </c>
      <c r="CH186" s="83">
        <f t="shared" si="177"/>
        <v>0</v>
      </c>
      <c r="CI186" s="83">
        <f t="shared" si="178"/>
        <v>0</v>
      </c>
      <c r="CJ186" s="83">
        <f t="shared" si="179"/>
        <v>0</v>
      </c>
      <c r="CK186" s="83">
        <f t="shared" si="180"/>
        <v>0</v>
      </c>
      <c r="CL186" s="83">
        <f t="shared" si="181"/>
        <v>0</v>
      </c>
      <c r="CM186" s="83">
        <f t="shared" si="182"/>
        <v>0</v>
      </c>
      <c r="CN186" s="83">
        <f t="shared" si="183"/>
        <v>0</v>
      </c>
      <c r="CO186" s="83">
        <f t="shared" si="184"/>
        <v>0</v>
      </c>
      <c r="CP186" s="83">
        <f t="shared" si="185"/>
        <v>0</v>
      </c>
      <c r="CQ186" s="83">
        <f t="shared" si="186"/>
        <v>0</v>
      </c>
      <c r="CR186" s="83">
        <f t="shared" si="187"/>
        <v>0</v>
      </c>
      <c r="CS186" s="83">
        <f t="shared" si="188"/>
        <v>0</v>
      </c>
      <c r="CT186" s="83">
        <f t="shared" si="189"/>
        <v>0</v>
      </c>
      <c r="CU186" s="83">
        <f t="shared" si="190"/>
        <v>0</v>
      </c>
      <c r="CV186" s="83">
        <f t="shared" si="191"/>
        <v>0</v>
      </c>
      <c r="CW186" s="83">
        <f t="shared" si="192"/>
        <v>0</v>
      </c>
      <c r="CX186" s="83">
        <f t="shared" si="193"/>
        <v>0</v>
      </c>
      <c r="CY186" s="83">
        <f t="shared" si="194"/>
        <v>0</v>
      </c>
      <c r="CZ186" s="83">
        <f t="shared" si="195"/>
        <v>0</v>
      </c>
      <c r="DA186" s="83">
        <f t="shared" si="196"/>
        <v>0</v>
      </c>
      <c r="DB186" s="83">
        <f t="shared" si="197"/>
        <v>0</v>
      </c>
      <c r="DC186" s="83">
        <f t="shared" si="198"/>
        <v>0</v>
      </c>
      <c r="DD186" s="83">
        <f t="shared" si="199"/>
        <v>0</v>
      </c>
      <c r="DE186" s="83">
        <f t="shared" si="200"/>
        <v>0</v>
      </c>
      <c r="DF186" s="83">
        <f t="shared" si="201"/>
        <v>0</v>
      </c>
      <c r="DG186" s="83">
        <f t="shared" si="202"/>
        <v>0</v>
      </c>
      <c r="DH186" s="83">
        <f t="shared" si="203"/>
        <v>0</v>
      </c>
      <c r="DI186" s="83">
        <f t="shared" si="204"/>
        <v>0</v>
      </c>
    </row>
    <row r="187" spans="1:113" customFormat="1" ht="16">
      <c r="A187" s="259" t="s">
        <v>430</v>
      </c>
      <c r="B187" s="259"/>
      <c r="C187" s="259"/>
      <c r="D187" s="293"/>
      <c r="E187" s="1218" t="str">
        <f>Settings!$C$6</f>
        <v>USD</v>
      </c>
      <c r="F187" s="1194">
        <v>0</v>
      </c>
      <c r="G187" s="83">
        <f>F187</f>
        <v>0</v>
      </c>
      <c r="H187" s="83">
        <f t="shared" ref="H187:BM187" si="206">G187</f>
        <v>0</v>
      </c>
      <c r="I187" s="83">
        <f t="shared" si="206"/>
        <v>0</v>
      </c>
      <c r="J187" s="83">
        <f t="shared" si="206"/>
        <v>0</v>
      </c>
      <c r="K187" s="83">
        <f t="shared" si="206"/>
        <v>0</v>
      </c>
      <c r="L187" s="83">
        <f t="shared" si="206"/>
        <v>0</v>
      </c>
      <c r="M187" s="83">
        <f t="shared" si="206"/>
        <v>0</v>
      </c>
      <c r="N187" s="83">
        <f t="shared" si="206"/>
        <v>0</v>
      </c>
      <c r="O187" s="83">
        <f t="shared" si="206"/>
        <v>0</v>
      </c>
      <c r="P187" s="83">
        <f t="shared" si="206"/>
        <v>0</v>
      </c>
      <c r="Q187" s="611">
        <f t="shared" si="206"/>
        <v>0</v>
      </c>
      <c r="R187" s="83">
        <f t="shared" si="206"/>
        <v>0</v>
      </c>
      <c r="S187" s="83">
        <f t="shared" si="206"/>
        <v>0</v>
      </c>
      <c r="T187" s="83">
        <f t="shared" si="206"/>
        <v>0</v>
      </c>
      <c r="U187" s="83">
        <f t="shared" si="206"/>
        <v>0</v>
      </c>
      <c r="V187" s="83">
        <f t="shared" si="206"/>
        <v>0</v>
      </c>
      <c r="W187" s="83">
        <f t="shared" si="206"/>
        <v>0</v>
      </c>
      <c r="X187" s="83">
        <f t="shared" si="206"/>
        <v>0</v>
      </c>
      <c r="Y187" s="83">
        <f t="shared" si="206"/>
        <v>0</v>
      </c>
      <c r="Z187" s="83">
        <f t="shared" si="206"/>
        <v>0</v>
      </c>
      <c r="AA187" s="83">
        <f t="shared" si="206"/>
        <v>0</v>
      </c>
      <c r="AB187" s="83">
        <f t="shared" si="206"/>
        <v>0</v>
      </c>
      <c r="AC187" s="365">
        <f t="shared" si="206"/>
        <v>0</v>
      </c>
      <c r="AD187" s="83">
        <f t="shared" si="206"/>
        <v>0</v>
      </c>
      <c r="AE187" s="83">
        <f t="shared" si="206"/>
        <v>0</v>
      </c>
      <c r="AF187" s="83">
        <f t="shared" si="206"/>
        <v>0</v>
      </c>
      <c r="AG187" s="83">
        <f t="shared" si="206"/>
        <v>0</v>
      </c>
      <c r="AH187" s="83">
        <f t="shared" si="206"/>
        <v>0</v>
      </c>
      <c r="AI187" s="83">
        <f t="shared" si="206"/>
        <v>0</v>
      </c>
      <c r="AJ187" s="83">
        <f t="shared" si="206"/>
        <v>0</v>
      </c>
      <c r="AK187" s="83">
        <f t="shared" si="206"/>
        <v>0</v>
      </c>
      <c r="AL187" s="83">
        <f t="shared" si="206"/>
        <v>0</v>
      </c>
      <c r="AM187" s="83">
        <f t="shared" si="206"/>
        <v>0</v>
      </c>
      <c r="AN187" s="83">
        <f t="shared" si="206"/>
        <v>0</v>
      </c>
      <c r="AO187" s="365">
        <f t="shared" si="206"/>
        <v>0</v>
      </c>
      <c r="AP187" s="83">
        <f t="shared" si="206"/>
        <v>0</v>
      </c>
      <c r="AQ187" s="83">
        <f t="shared" si="206"/>
        <v>0</v>
      </c>
      <c r="AR187" s="83">
        <f t="shared" si="206"/>
        <v>0</v>
      </c>
      <c r="AS187" s="83">
        <f t="shared" si="206"/>
        <v>0</v>
      </c>
      <c r="AT187" s="83">
        <f t="shared" si="206"/>
        <v>0</v>
      </c>
      <c r="AU187" s="83">
        <f t="shared" si="206"/>
        <v>0</v>
      </c>
      <c r="AV187" s="83">
        <f t="shared" si="206"/>
        <v>0</v>
      </c>
      <c r="AW187" s="83">
        <f t="shared" si="206"/>
        <v>0</v>
      </c>
      <c r="AX187" s="83">
        <f t="shared" si="206"/>
        <v>0</v>
      </c>
      <c r="AY187" s="83">
        <f t="shared" si="206"/>
        <v>0</v>
      </c>
      <c r="AZ187" s="83">
        <f t="shared" si="206"/>
        <v>0</v>
      </c>
      <c r="BA187" s="365">
        <f t="shared" si="206"/>
        <v>0</v>
      </c>
      <c r="BB187" s="83">
        <f t="shared" si="206"/>
        <v>0</v>
      </c>
      <c r="BC187" s="83">
        <f t="shared" si="206"/>
        <v>0</v>
      </c>
      <c r="BD187" s="83">
        <f t="shared" si="206"/>
        <v>0</v>
      </c>
      <c r="BE187" s="83">
        <f t="shared" si="206"/>
        <v>0</v>
      </c>
      <c r="BF187" s="83">
        <f t="shared" si="206"/>
        <v>0</v>
      </c>
      <c r="BG187" s="83">
        <f t="shared" si="206"/>
        <v>0</v>
      </c>
      <c r="BH187" s="83">
        <f t="shared" si="206"/>
        <v>0</v>
      </c>
      <c r="BI187" s="83">
        <f t="shared" si="206"/>
        <v>0</v>
      </c>
      <c r="BJ187" s="83">
        <f t="shared" si="206"/>
        <v>0</v>
      </c>
      <c r="BK187" s="83">
        <f t="shared" si="206"/>
        <v>0</v>
      </c>
      <c r="BL187" s="83">
        <f t="shared" si="206"/>
        <v>0</v>
      </c>
      <c r="BM187" s="365">
        <f t="shared" si="206"/>
        <v>0</v>
      </c>
      <c r="BN187" s="83">
        <f t="shared" si="157"/>
        <v>0</v>
      </c>
      <c r="BO187" s="83">
        <f t="shared" si="158"/>
        <v>0</v>
      </c>
      <c r="BP187" s="83">
        <f t="shared" si="159"/>
        <v>0</v>
      </c>
      <c r="BQ187" s="83">
        <f t="shared" si="160"/>
        <v>0</v>
      </c>
      <c r="BR187" s="83">
        <f t="shared" si="161"/>
        <v>0</v>
      </c>
      <c r="BS187" s="83">
        <f t="shared" si="162"/>
        <v>0</v>
      </c>
      <c r="BT187" s="83">
        <f t="shared" si="163"/>
        <v>0</v>
      </c>
      <c r="BU187" s="83">
        <f t="shared" si="164"/>
        <v>0</v>
      </c>
      <c r="BV187" s="83">
        <f t="shared" si="165"/>
        <v>0</v>
      </c>
      <c r="BW187" s="83">
        <f t="shared" si="166"/>
        <v>0</v>
      </c>
      <c r="BX187" s="83">
        <f t="shared" si="167"/>
        <v>0</v>
      </c>
      <c r="BY187" s="365">
        <f t="shared" si="168"/>
        <v>0</v>
      </c>
      <c r="BZ187" s="83">
        <f t="shared" si="169"/>
        <v>0</v>
      </c>
      <c r="CA187" s="83">
        <f t="shared" si="170"/>
        <v>0</v>
      </c>
      <c r="CB187" s="83">
        <f t="shared" si="171"/>
        <v>0</v>
      </c>
      <c r="CC187" s="83">
        <f t="shared" si="172"/>
        <v>0</v>
      </c>
      <c r="CD187" s="83">
        <f t="shared" si="173"/>
        <v>0</v>
      </c>
      <c r="CE187" s="83">
        <f t="shared" si="174"/>
        <v>0</v>
      </c>
      <c r="CF187" s="83">
        <f t="shared" si="175"/>
        <v>0</v>
      </c>
      <c r="CG187" s="83">
        <f t="shared" si="176"/>
        <v>0</v>
      </c>
      <c r="CH187" s="83">
        <f t="shared" si="177"/>
        <v>0</v>
      </c>
      <c r="CI187" s="83">
        <f t="shared" si="178"/>
        <v>0</v>
      </c>
      <c r="CJ187" s="83">
        <f t="shared" si="179"/>
        <v>0</v>
      </c>
      <c r="CK187" s="83">
        <f t="shared" si="180"/>
        <v>0</v>
      </c>
      <c r="CL187" s="83">
        <f t="shared" si="181"/>
        <v>0</v>
      </c>
      <c r="CM187" s="83">
        <f t="shared" si="182"/>
        <v>0</v>
      </c>
      <c r="CN187" s="83">
        <f t="shared" si="183"/>
        <v>0</v>
      </c>
      <c r="CO187" s="83">
        <f t="shared" si="184"/>
        <v>0</v>
      </c>
      <c r="CP187" s="83">
        <f t="shared" si="185"/>
        <v>0</v>
      </c>
      <c r="CQ187" s="83">
        <f t="shared" si="186"/>
        <v>0</v>
      </c>
      <c r="CR187" s="83">
        <f t="shared" si="187"/>
        <v>0</v>
      </c>
      <c r="CS187" s="83">
        <f t="shared" si="188"/>
        <v>0</v>
      </c>
      <c r="CT187" s="83">
        <f t="shared" si="189"/>
        <v>0</v>
      </c>
      <c r="CU187" s="83">
        <f t="shared" si="190"/>
        <v>0</v>
      </c>
      <c r="CV187" s="83">
        <f t="shared" si="191"/>
        <v>0</v>
      </c>
      <c r="CW187" s="83">
        <f t="shared" si="192"/>
        <v>0</v>
      </c>
      <c r="CX187" s="83">
        <f t="shared" si="193"/>
        <v>0</v>
      </c>
      <c r="CY187" s="83">
        <f t="shared" si="194"/>
        <v>0</v>
      </c>
      <c r="CZ187" s="83">
        <f t="shared" si="195"/>
        <v>0</v>
      </c>
      <c r="DA187" s="83">
        <f t="shared" si="196"/>
        <v>0</v>
      </c>
      <c r="DB187" s="83">
        <f t="shared" si="197"/>
        <v>0</v>
      </c>
      <c r="DC187" s="83">
        <f t="shared" si="198"/>
        <v>0</v>
      </c>
      <c r="DD187" s="83">
        <f t="shared" si="199"/>
        <v>0</v>
      </c>
      <c r="DE187" s="83">
        <f t="shared" si="200"/>
        <v>0</v>
      </c>
      <c r="DF187" s="83">
        <f t="shared" si="201"/>
        <v>0</v>
      </c>
      <c r="DG187" s="83">
        <f t="shared" si="202"/>
        <v>0</v>
      </c>
      <c r="DH187" s="83">
        <f t="shared" si="203"/>
        <v>0</v>
      </c>
      <c r="DI187" s="83">
        <f t="shared" si="204"/>
        <v>0</v>
      </c>
    </row>
    <row r="188" spans="1:113" customFormat="1" ht="16">
      <c r="A188" s="297" t="s">
        <v>431</v>
      </c>
      <c r="B188" s="297"/>
      <c r="C188" s="297"/>
      <c r="D188" s="298"/>
      <c r="E188" s="1218" t="str">
        <f>Settings!$C$6</f>
        <v>USD</v>
      </c>
      <c r="F188" s="299">
        <f>IF(Projections!$C$60="Enabled",IF(F$6=Projections!$C$65,Projections!$C$76,IF(F$6&gt;Projections!$C$65,MIN(Projections!$C$78,Projections!$C$77+E188),0)),0)</f>
        <v>0</v>
      </c>
      <c r="G188" s="299">
        <f>IF(Projections!$C$60="Enabled",IF(G$6=Projections!$C$65,Projections!$C$76,IF(G$6&gt;Projections!$C$65,MIN(Projections!$C$78,Projections!$C$77+F188),0)),0)</f>
        <v>0</v>
      </c>
      <c r="H188" s="299">
        <f>IF(Projections!$C$60="Enabled",IF(H$6=Projections!$C$65,Projections!$C$76,IF(H$6&gt;Projections!$C$65,MIN(Projections!$C$78,Projections!$C$77+G188),0)),0)</f>
        <v>0</v>
      </c>
      <c r="I188" s="299">
        <f>IF(Projections!$C$60="Enabled",IF(I$6=Projections!$C$65,Projections!$C$76,IF(I$6&gt;Projections!$C$65,MIN(Projections!$C$78,Projections!$C$77+H188),0)),0)</f>
        <v>0</v>
      </c>
      <c r="J188" s="299">
        <f>IF(Projections!$C$60="Enabled",IF(J$6=Projections!$C$65,Projections!$C$76,IF(J$6&gt;Projections!$C$65,MIN(Projections!$C$78,Projections!$C$77+I188),0)),0)</f>
        <v>0</v>
      </c>
      <c r="K188" s="299">
        <f>IF(Projections!$C$60="Enabled",IF(K$6=Projections!$C$65,Projections!$C$76,IF(K$6&gt;Projections!$C$65,MIN(Projections!$C$78,Projections!$C$77+J188),0)),0)</f>
        <v>0</v>
      </c>
      <c r="L188" s="299">
        <f>IF(Projections!$C$60="Enabled",IF(L$6=Projections!$C$65,Projections!$C$76,IF(L$6&gt;Projections!$C$65,MIN(Projections!$C$78,Projections!$C$77+K188),0)),0)</f>
        <v>0</v>
      </c>
      <c r="M188" s="299">
        <f>IF(Projections!$C$60="Enabled",IF(M$6=Projections!$C$65,Projections!$C$76,IF(M$6&gt;Projections!$C$65,MIN(Projections!$C$78,Projections!$C$77+L188),0)),0)</f>
        <v>0</v>
      </c>
      <c r="N188" s="299">
        <f>IF(Projections!$C$60="Enabled",IF(N$6=Projections!$C$65,Projections!$C$76,IF(N$6&gt;Projections!$C$65,MIN(Projections!$C$78,Projections!$C$77+M188),0)),0)</f>
        <v>0</v>
      </c>
      <c r="O188" s="299">
        <f>IF(Projections!$C$60="Enabled",IF(O$6=Projections!$C$65,Projections!$C$76,IF(O$6&gt;Projections!$C$65,MIN(Projections!$C$78,Projections!$C$77+N188),0)),0)</f>
        <v>0</v>
      </c>
      <c r="P188" s="299">
        <f>IF(Projections!$C$60="Enabled",IF(P$6=Projections!$C$65,Projections!$C$76,IF(P$6&gt;Projections!$C$65,MIN(Projections!$C$78,Projections!$C$77+O188),0)),0)</f>
        <v>0</v>
      </c>
      <c r="Q188" s="617">
        <f>IF(Projections!$C$60="Enabled",IF(Q$6=Projections!$C$65,Projections!$C$76,IF(Q$6&gt;Projections!$C$65,MIN(Projections!$C$78,Projections!$C$77+P188),0)),0)</f>
        <v>0</v>
      </c>
      <c r="R188" s="299">
        <f>IF(Projections!$C$60="Enabled",IF(R$6=Projections!$C$65,Projections!$C$76,IF(R$6&gt;Projections!$C$65,MIN(Projections!$C$78,Projections!$C$77+Q188),0)),0)</f>
        <v>0</v>
      </c>
      <c r="S188" s="299">
        <f>IF(Projections!$C$60="Enabled",IF(S$6=Projections!$C$65,Projections!$C$76,IF(S$6&gt;Projections!$C$65,MIN(Projections!$C$78,Projections!$C$77+R188),0)),0)</f>
        <v>0</v>
      </c>
      <c r="T188" s="299">
        <f>IF(Projections!$C$60="Enabled",IF(T$6=Projections!$C$65,Projections!$C$76,IF(T$6&gt;Projections!$C$65,MIN(Projections!$C$78,Projections!$C$77+S188),0)),0)</f>
        <v>0</v>
      </c>
      <c r="U188" s="299">
        <f>IF(Projections!$C$60="Enabled",IF(U$6=Projections!$C$65,Projections!$C$76,IF(U$6&gt;Projections!$C$65,MIN(Projections!$C$78,Projections!$C$77+T188),0)),0)</f>
        <v>0</v>
      </c>
      <c r="V188" s="299">
        <f>IF(Projections!$C$60="Enabled",IF(V$6=Projections!$C$65,Projections!$C$76,IF(V$6&gt;Projections!$C$65,MIN(Projections!$C$78,Projections!$C$77+U188),0)),0)</f>
        <v>0</v>
      </c>
      <c r="W188" s="299">
        <f>IF(Projections!$C$60="Enabled",IF(W$6=Projections!$C$65,Projections!$C$76,IF(W$6&gt;Projections!$C$65,MIN(Projections!$C$78,Projections!$C$77+V188),0)),0)</f>
        <v>0</v>
      </c>
      <c r="X188" s="299">
        <f>IF(Projections!$C$60="Enabled",IF(X$6=Projections!$C$65,Projections!$C$76,IF(X$6&gt;Projections!$C$65,MIN(Projections!$C$78,Projections!$C$77+W188),0)),0)</f>
        <v>0</v>
      </c>
      <c r="Y188" s="299">
        <f>IF(Projections!$C$60="Enabled",IF(Y$6=Projections!$C$65,Projections!$C$76,IF(Y$6&gt;Projections!$C$65,MIN(Projections!$C$78,Projections!$C$77+X188),0)),0)</f>
        <v>0</v>
      </c>
      <c r="Z188" s="299">
        <f>IF(Projections!$C$60="Enabled",IF(Z$6=Projections!$C$65,Projections!$C$76,IF(Z$6&gt;Projections!$C$65,MIN(Projections!$C$78,Projections!$C$77+Y188),0)),0)</f>
        <v>0</v>
      </c>
      <c r="AA188" s="299">
        <f>IF(Projections!$C$60="Enabled",IF(AA$6=Projections!$C$65,Projections!$C$76,IF(AA$6&gt;Projections!$C$65,MIN(Projections!$C$78,Projections!$C$77+Z188),0)),0)</f>
        <v>0</v>
      </c>
      <c r="AB188" s="299">
        <f>IF(Projections!$C$60="Enabled",IF(AB$6=Projections!$C$65,Projections!$C$76,IF(AB$6&gt;Projections!$C$65,MIN(Projections!$C$78,Projections!$C$77+AA188),0)),0)</f>
        <v>0</v>
      </c>
      <c r="AC188" s="372">
        <f>IF(Projections!$C$60="Enabled",IF(AC$6=Projections!$C$65,Projections!$C$76,IF(AC$6&gt;Projections!$C$65,MIN(Projections!$C$78,Projections!$C$77+AB188),0)),0)</f>
        <v>0</v>
      </c>
      <c r="AD188" s="299">
        <f>IF(Projections!$C$60="Enabled",IF(AD$6=Projections!$C$65,Projections!$C$76,IF(AD$6&gt;Projections!$C$65,MIN(Projections!$C$78,Projections!$C$77+AC188),0)),0)</f>
        <v>0</v>
      </c>
      <c r="AE188" s="299">
        <f>IF(Projections!$C$60="Enabled",IF(AE$6=Projections!$C$65,Projections!$C$76,IF(AE$6&gt;Projections!$C$65,MIN(Projections!$C$78,Projections!$C$77+AD188),0)),0)</f>
        <v>0</v>
      </c>
      <c r="AF188" s="299">
        <f>IF(Projections!$C$60="Enabled",IF(AF$6=Projections!$C$65,Projections!$C$76,IF(AF$6&gt;Projections!$C$65,MIN(Projections!$C$78,Projections!$C$77+AE188),0)),0)</f>
        <v>0</v>
      </c>
      <c r="AG188" s="299">
        <f>IF(Projections!$C$60="Enabled",IF(AG$6=Projections!$C$65,Projections!$C$76,IF(AG$6&gt;Projections!$C$65,MIN(Projections!$C$78,Projections!$C$77+AF188),0)),0)</f>
        <v>0</v>
      </c>
      <c r="AH188" s="299">
        <f>IF(Projections!$C$60="Enabled",IF(AH$6=Projections!$C$65,Projections!$C$76,IF(AH$6&gt;Projections!$C$65,MIN(Projections!$C$78,Projections!$C$77+AG188),0)),0)</f>
        <v>0</v>
      </c>
      <c r="AI188" s="299">
        <f>IF(Projections!$C$60="Enabled",IF(AI$6=Projections!$C$65,Projections!$C$76,IF(AI$6&gt;Projections!$C$65,MIN(Projections!$C$78,Projections!$C$77+AH188),0)),0)</f>
        <v>0</v>
      </c>
      <c r="AJ188" s="299">
        <f>IF(Projections!$C$60="Enabled",IF(AJ$6=Projections!$C$65,Projections!$C$76,IF(AJ$6&gt;Projections!$C$65,MIN(Projections!$C$78,Projections!$C$77+AI188),0)),0)</f>
        <v>0</v>
      </c>
      <c r="AK188" s="299">
        <f>IF(Projections!$C$60="Enabled",IF(AK$6=Projections!$C$65,Projections!$C$76,IF(AK$6&gt;Projections!$C$65,MIN(Projections!$C$78,Projections!$C$77+AJ188),0)),0)</f>
        <v>0</v>
      </c>
      <c r="AL188" s="299">
        <f>IF(Projections!$C$60="Enabled",IF(AL$6=Projections!$C$65,Projections!$C$76,IF(AL$6&gt;Projections!$C$65,MIN(Projections!$C$78,Projections!$C$77+AK188),0)),0)</f>
        <v>0</v>
      </c>
      <c r="AM188" s="299">
        <f>IF(Projections!$C$60="Enabled",IF(AM$6=Projections!$C$65,Projections!$C$76,IF(AM$6&gt;Projections!$C$65,MIN(Projections!$C$78,Projections!$C$77+AL188),0)),0)</f>
        <v>0</v>
      </c>
      <c r="AN188" s="299">
        <f>IF(Projections!$C$60="Enabled",IF(AN$6=Projections!$C$65,Projections!$C$76,IF(AN$6&gt;Projections!$C$65,MIN(Projections!$C$78,Projections!$C$77+AM188),0)),0)</f>
        <v>0</v>
      </c>
      <c r="AO188" s="372">
        <f>IF(Projections!$C$60="Enabled",IF(AO$6=Projections!$C$65,Projections!$C$76,IF(AO$6&gt;Projections!$C$65,MIN(Projections!$C$78,Projections!$C$77+AN188),0)),0)</f>
        <v>0</v>
      </c>
      <c r="AP188" s="299">
        <f>IF(Projections!$C$60="Enabled",IF(AP$6=Projections!$C$65,Projections!$C$76,IF(AP$6&gt;Projections!$C$65,MIN(Projections!$C$78,Projections!$C$77+AO188),0)),0)</f>
        <v>0</v>
      </c>
      <c r="AQ188" s="299">
        <f>IF(Projections!$C$60="Enabled",IF(AQ$6=Projections!$C$65,Projections!$C$76,IF(AQ$6&gt;Projections!$C$65,MIN(Projections!$C$78,Projections!$C$77+AP188),0)),0)</f>
        <v>0</v>
      </c>
      <c r="AR188" s="299">
        <f>IF(Projections!$C$60="Enabled",IF(AR$6=Projections!$C$65,Projections!$C$76,IF(AR$6&gt;Projections!$C$65,MIN(Projections!$C$78,Projections!$C$77+AQ188),0)),0)</f>
        <v>0</v>
      </c>
      <c r="AS188" s="299">
        <f>IF(Projections!$C$60="Enabled",IF(AS$6=Projections!$C$65,Projections!$C$76,IF(AS$6&gt;Projections!$C$65,MIN(Projections!$C$78,Projections!$C$77+AR188),0)),0)</f>
        <v>0</v>
      </c>
      <c r="AT188" s="299">
        <f>IF(Projections!$C$60="Enabled",IF(AT$6=Projections!$C$65,Projections!$C$76,IF(AT$6&gt;Projections!$C$65,MIN(Projections!$C$78,Projections!$C$77+AS188),0)),0)</f>
        <v>0</v>
      </c>
      <c r="AU188" s="299">
        <f>IF(Projections!$C$60="Enabled",IF(AU$6=Projections!$C$65,Projections!$C$76,IF(AU$6&gt;Projections!$C$65,MIN(Projections!$C$78,Projections!$C$77+AT188),0)),0)</f>
        <v>0</v>
      </c>
      <c r="AV188" s="299">
        <f>IF(Projections!$C$60="Enabled",IF(AV$6=Projections!$C$65,Projections!$C$76,IF(AV$6&gt;Projections!$C$65,MIN(Projections!$C$78,Projections!$C$77+AU188),0)),0)</f>
        <v>0</v>
      </c>
      <c r="AW188" s="299">
        <f>IF(Projections!$C$60="Enabled",IF(AW$6=Projections!$C$65,Projections!$C$76,IF(AW$6&gt;Projections!$C$65,MIN(Projections!$C$78,Projections!$C$77+AV188),0)),0)</f>
        <v>0</v>
      </c>
      <c r="AX188" s="299">
        <f>IF(Projections!$C$60="Enabled",IF(AX$6=Projections!$C$65,Projections!$C$76,IF(AX$6&gt;Projections!$C$65,MIN(Projections!$C$78,Projections!$C$77+AW188),0)),0)</f>
        <v>0</v>
      </c>
      <c r="AY188" s="299">
        <f>IF(Projections!$C$60="Enabled",IF(AY$6=Projections!$C$65,Projections!$C$76,IF(AY$6&gt;Projections!$C$65,MIN(Projections!$C$78,Projections!$C$77+AX188),0)),0)</f>
        <v>0</v>
      </c>
      <c r="AZ188" s="299">
        <f>IF(Projections!$C$60="Enabled",IF(AZ$6=Projections!$C$65,Projections!$C$76,IF(AZ$6&gt;Projections!$C$65,MIN(Projections!$C$78,Projections!$C$77+AY188),0)),0)</f>
        <v>0</v>
      </c>
      <c r="BA188" s="372">
        <f>IF(Projections!$C$60="Enabled",IF(BA$6=Projections!$C$65,Projections!$C$76,IF(BA$6&gt;Projections!$C$65,MIN(Projections!$C$78,Projections!$C$77+AZ188),0)),0)</f>
        <v>0</v>
      </c>
      <c r="BB188" s="299">
        <f>IF(Projections!$C$60="Enabled",IF(BB$6=Projections!$C$65,Projections!$C$76,IF(BB$6&gt;Projections!$C$65,MIN(Projections!$C$78,Projections!$C$77+BA188),0)),0)</f>
        <v>0</v>
      </c>
      <c r="BC188" s="299">
        <f>IF(Projections!$C$60="Enabled",IF(BC$6=Projections!$C$65,Projections!$C$76,IF(BC$6&gt;Projections!$C$65,MIN(Projections!$C$78,Projections!$C$77+BB188),0)),0)</f>
        <v>0</v>
      </c>
      <c r="BD188" s="299">
        <f>IF(Projections!$C$60="Enabled",IF(BD$6=Projections!$C$65,Projections!$C$76,IF(BD$6&gt;Projections!$C$65,MIN(Projections!$C$78,Projections!$C$77+BC188),0)),0)</f>
        <v>0</v>
      </c>
      <c r="BE188" s="299">
        <f>IF(Projections!$C$60="Enabled",IF(BE$6=Projections!$C$65,Projections!$C$76,IF(BE$6&gt;Projections!$C$65,MIN(Projections!$C$78,Projections!$C$77+BD188),0)),0)</f>
        <v>0</v>
      </c>
      <c r="BF188" s="299">
        <f>IF(Projections!$C$60="Enabled",IF(BF$6=Projections!$C$65,Projections!$C$76,IF(BF$6&gt;Projections!$C$65,MIN(Projections!$C$78,Projections!$C$77+BE188),0)),0)</f>
        <v>0</v>
      </c>
      <c r="BG188" s="299">
        <f>IF(Projections!$C$60="Enabled",IF(BG$6=Projections!$C$65,Projections!$C$76,IF(BG$6&gt;Projections!$C$65,MIN(Projections!$C$78,Projections!$C$77+BF188),0)),0)</f>
        <v>0</v>
      </c>
      <c r="BH188" s="299">
        <f>IF(Projections!$C$60="Enabled",IF(BH$6=Projections!$C$65,Projections!$C$76,IF(BH$6&gt;Projections!$C$65,MIN(Projections!$C$78,Projections!$C$77+BG188),0)),0)</f>
        <v>0</v>
      </c>
      <c r="BI188" s="299">
        <f>IF(Projections!$C$60="Enabled",IF(BI$6=Projections!$C$65,Projections!$C$76,IF(BI$6&gt;Projections!$C$65,MIN(Projections!$C$78,Projections!$C$77+BH188),0)),0)</f>
        <v>0</v>
      </c>
      <c r="BJ188" s="299">
        <f>IF(Projections!$C$60="Enabled",IF(BJ$6=Projections!$C$65,Projections!$C$76,IF(BJ$6&gt;Projections!$C$65,MIN(Projections!$C$78,Projections!$C$77+BI188),0)),0)</f>
        <v>0</v>
      </c>
      <c r="BK188" s="299">
        <f>IF(Projections!$C$60="Enabled",IF(BK$6=Projections!$C$65,Projections!$C$76,IF(BK$6&gt;Projections!$C$65,MIN(Projections!$C$78,Projections!$C$77+BJ188),0)),0)</f>
        <v>0</v>
      </c>
      <c r="BL188" s="299">
        <f>IF(Projections!$C$60="Enabled",IF(BL$6=Projections!$C$65,Projections!$C$76,IF(BL$6&gt;Projections!$C$65,MIN(Projections!$C$78,Projections!$C$77+BK188),0)),0)</f>
        <v>0</v>
      </c>
      <c r="BM188" s="372">
        <f>IF(Projections!$C$60="Enabled",IF(BM$6=Projections!$C$65,Projections!$C$76,IF(BM$6&gt;Projections!$C$65,MIN(Projections!$C$78,Projections!$C$77+BL188),0)),0)</f>
        <v>0</v>
      </c>
      <c r="BN188" s="299">
        <f>IF(Projections!$C$60="Enabled",IF(BN$6=Projections!$C$65,Projections!$C$76,IF(BN$6&gt;Projections!$C$65,MIN(Projections!$C$78,Projections!$C$77+BM188),0)),0)</f>
        <v>0</v>
      </c>
      <c r="BO188" s="299">
        <f>IF(Projections!$C$60="Enabled",IF(BO$6=Projections!$C$65,Projections!$C$76,IF(BO$6&gt;Projections!$C$65,MIN(Projections!$C$78,Projections!$C$77+BN188),0)),0)</f>
        <v>0</v>
      </c>
      <c r="BP188" s="299">
        <f>IF(Projections!$C$60="Enabled",IF(BP$6=Projections!$C$65,Projections!$C$76,IF(BP$6&gt;Projections!$C$65,MIN(Projections!$C$78,Projections!$C$77+BO188),0)),0)</f>
        <v>0</v>
      </c>
      <c r="BQ188" s="299">
        <f>IF(Projections!$C$60="Enabled",IF(BQ$6=Projections!$C$65,Projections!$C$76,IF(BQ$6&gt;Projections!$C$65,MIN(Projections!$C$78,Projections!$C$77+BP188),0)),0)</f>
        <v>0</v>
      </c>
      <c r="BR188" s="299">
        <f>IF(Projections!$C$60="Enabled",IF(BR$6=Projections!$C$65,Projections!$C$76,IF(BR$6&gt;Projections!$C$65,MIN(Projections!$C$78,Projections!$C$77+BQ188),0)),0)</f>
        <v>0</v>
      </c>
      <c r="BS188" s="299">
        <f>IF(Projections!$C$60="Enabled",IF(BS$6=Projections!$C$65,Projections!$C$76,IF(BS$6&gt;Projections!$C$65,MIN(Projections!$C$78,Projections!$C$77+BR188),0)),0)</f>
        <v>0</v>
      </c>
      <c r="BT188" s="299">
        <f>IF(Projections!$C$60="Enabled",IF(BT$6=Projections!$C$65,Projections!$C$76,IF(BT$6&gt;Projections!$C$65,MIN(Projections!$C$78,Projections!$C$77+BS188),0)),0)</f>
        <v>0</v>
      </c>
      <c r="BU188" s="299">
        <f>IF(Projections!$C$60="Enabled",IF(BU$6=Projections!$C$65,Projections!$C$76,IF(BU$6&gt;Projections!$C$65,MIN(Projections!$C$78,Projections!$C$77+BT188),0)),0)</f>
        <v>0</v>
      </c>
      <c r="BV188" s="299">
        <f>IF(Projections!$C$60="Enabled",IF(BV$6=Projections!$C$65,Projections!$C$76,IF(BV$6&gt;Projections!$C$65,MIN(Projections!$C$78,Projections!$C$77+BU188),0)),0)</f>
        <v>0</v>
      </c>
      <c r="BW188" s="299">
        <f>IF(Projections!$C$60="Enabled",IF(BW$6=Projections!$C$65,Projections!$C$76,IF(BW$6&gt;Projections!$C$65,MIN(Projections!$C$78,Projections!$C$77+BV188),0)),0)</f>
        <v>0</v>
      </c>
      <c r="BX188" s="299">
        <f>IF(Projections!$C$60="Enabled",IF(BX$6=Projections!$C$65,Projections!$C$76,IF(BX$6&gt;Projections!$C$65,MIN(Projections!$C$78,Projections!$C$77+BW188),0)),0)</f>
        <v>0</v>
      </c>
      <c r="BY188" s="372">
        <f>IF(Projections!$C$60="Enabled",IF(BY$6=Projections!$C$65,Projections!$C$76,IF(BY$6&gt;Projections!$C$65,MIN(Projections!$C$78,Projections!$C$77+BX188),0)),0)</f>
        <v>0</v>
      </c>
      <c r="BZ188" s="299">
        <f>IF(Projections!$C$60="Enabled",IF(BZ$6=Projections!$C$65,Projections!$C$76,IF(BZ$6&gt;Projections!$C$65,MIN(Projections!$C$78,Projections!$C$77+BY188),0)),0)</f>
        <v>0</v>
      </c>
      <c r="CA188" s="299">
        <f>IF(Projections!$C$60="Enabled",IF(CA$6=Projections!$C$65,Projections!$C$76,IF(CA$6&gt;Projections!$C$65,MIN(Projections!$C$78,Projections!$C$77+BZ188),0)),0)</f>
        <v>0</v>
      </c>
      <c r="CB188" s="299">
        <f>IF(Projections!$C$60="Enabled",IF(CB$6=Projections!$C$65,Projections!$C$76,IF(CB$6&gt;Projections!$C$65,MIN(Projections!$C$78,Projections!$C$77+CA188),0)),0)</f>
        <v>0</v>
      </c>
      <c r="CC188" s="299">
        <f>IF(Projections!$C$60="Enabled",IF(CC$6=Projections!$C$65,Projections!$C$76,IF(CC$6&gt;Projections!$C$65,MIN(Projections!$C$78,Projections!$C$77+CB188),0)),0)</f>
        <v>0</v>
      </c>
      <c r="CD188" s="299">
        <f>IF(Projections!$C$60="Enabled",IF(CD$6=Projections!$C$65,Projections!$C$76,IF(CD$6&gt;Projections!$C$65,MIN(Projections!$C$78,Projections!$C$77+CC188),0)),0)</f>
        <v>0</v>
      </c>
      <c r="CE188" s="299">
        <f>IF(Projections!$C$60="Enabled",IF(CE$6=Projections!$C$65,Projections!$C$76,IF(CE$6&gt;Projections!$C$65,MIN(Projections!$C$78,Projections!$C$77+CD188),0)),0)</f>
        <v>0</v>
      </c>
      <c r="CF188" s="299">
        <f>IF(Projections!$C$60="Enabled",IF(CF$6=Projections!$C$65,Projections!$C$76,IF(CF$6&gt;Projections!$C$65,MIN(Projections!$C$78,Projections!$C$77+CE188),0)),0)</f>
        <v>0</v>
      </c>
      <c r="CG188" s="299">
        <f>IF(Projections!$C$60="Enabled",IF(CG$6=Projections!$C$65,Projections!$C$76,IF(CG$6&gt;Projections!$C$65,MIN(Projections!$C$78,Projections!$C$77+CF188),0)),0)</f>
        <v>0</v>
      </c>
      <c r="CH188" s="299">
        <f>IF(Projections!$C$60="Enabled",IF(CH$6=Projections!$C$65,Projections!$C$76,IF(CH$6&gt;Projections!$C$65,MIN(Projections!$C$78,Projections!$C$77+CG188),0)),0)</f>
        <v>0</v>
      </c>
      <c r="CI188" s="299">
        <f>IF(Projections!$C$60="Enabled",IF(CI$6=Projections!$C$65,Projections!$C$76,IF(CI$6&gt;Projections!$C$65,MIN(Projections!$C$78,Projections!$C$77+CH188),0)),0)</f>
        <v>0</v>
      </c>
      <c r="CJ188" s="299">
        <f>IF(Projections!$C$60="Enabled",IF(CJ$6=Projections!$C$65,Projections!$C$76,IF(CJ$6&gt;Projections!$C$65,MIN(Projections!$C$78,Projections!$C$77+CI188),0)),0)</f>
        <v>0</v>
      </c>
      <c r="CK188" s="299">
        <f>IF(Projections!$C$60="Enabled",IF(CK$6=Projections!$C$65,Projections!$C$76,IF(CK$6&gt;Projections!$C$65,MIN(Projections!$C$78,Projections!$C$77+CJ188),0)),0)</f>
        <v>0</v>
      </c>
      <c r="CL188" s="299">
        <f>IF(Projections!$C$60="Enabled",IF(CL$6=Projections!$C$65,Projections!$C$76,IF(CL$6&gt;Projections!$C$65,MIN(Projections!$C$78,Projections!$C$77+CK188),0)),0)</f>
        <v>0</v>
      </c>
      <c r="CM188" s="299">
        <f>IF(Projections!$C$60="Enabled",IF(CM$6=Projections!$C$65,Projections!$C$76,IF(CM$6&gt;Projections!$C$65,MIN(Projections!$C$78,Projections!$C$77+CL188),0)),0)</f>
        <v>0</v>
      </c>
      <c r="CN188" s="299">
        <f>IF(Projections!$C$60="Enabled",IF(CN$6=Projections!$C$65,Projections!$C$76,IF(CN$6&gt;Projections!$C$65,MIN(Projections!$C$78,Projections!$C$77+CM188),0)),0)</f>
        <v>0</v>
      </c>
      <c r="CO188" s="299">
        <f>IF(Projections!$C$60="Enabled",IF(CO$6=Projections!$C$65,Projections!$C$76,IF(CO$6&gt;Projections!$C$65,MIN(Projections!$C$78,Projections!$C$77+CN188),0)),0)</f>
        <v>0</v>
      </c>
      <c r="CP188" s="299">
        <f>IF(Projections!$C$60="Enabled",IF(CP$6=Projections!$C$65,Projections!$C$76,IF(CP$6&gt;Projections!$C$65,MIN(Projections!$C$78,Projections!$C$77+CO188),0)),0)</f>
        <v>0</v>
      </c>
      <c r="CQ188" s="299">
        <f>IF(Projections!$C$60="Enabled",IF(CQ$6=Projections!$C$65,Projections!$C$76,IF(CQ$6&gt;Projections!$C$65,MIN(Projections!$C$78,Projections!$C$77+CP188),0)),0)</f>
        <v>0</v>
      </c>
      <c r="CR188" s="299">
        <f>IF(Projections!$C$60="Enabled",IF(CR$6=Projections!$C$65,Projections!$C$76,IF(CR$6&gt;Projections!$C$65,MIN(Projections!$C$78,Projections!$C$77+CQ188),0)),0)</f>
        <v>0</v>
      </c>
      <c r="CS188" s="299">
        <f>IF(Projections!$C$60="Enabled",IF(CS$6=Projections!$C$65,Projections!$C$76,IF(CS$6&gt;Projections!$C$65,MIN(Projections!$C$78,Projections!$C$77+CR188),0)),0)</f>
        <v>0</v>
      </c>
      <c r="CT188" s="299">
        <f>IF(Projections!$C$60="Enabled",IF(CT$6=Projections!$C$65,Projections!$C$76,IF(CT$6&gt;Projections!$C$65,MIN(Projections!$C$78,Projections!$C$77+CS188),0)),0)</f>
        <v>0</v>
      </c>
      <c r="CU188" s="299">
        <f>IF(Projections!$C$60="Enabled",IF(CU$6=Projections!$C$65,Projections!$C$76,IF(CU$6&gt;Projections!$C$65,MIN(Projections!$C$78,Projections!$C$77+CT188),0)),0)</f>
        <v>0</v>
      </c>
      <c r="CV188" s="299">
        <f>IF(Projections!$C$60="Enabled",IF(CV$6=Projections!$C$65,Projections!$C$76,IF(CV$6&gt;Projections!$C$65,MIN(Projections!$C$78,Projections!$C$77+CU188),0)),0)</f>
        <v>0</v>
      </c>
      <c r="CW188" s="299">
        <f>IF(Projections!$C$60="Enabled",IF(CW$6=Projections!$C$65,Projections!$C$76,IF(CW$6&gt;Projections!$C$65,MIN(Projections!$C$78,Projections!$C$77+CV188),0)),0)</f>
        <v>0</v>
      </c>
      <c r="CX188" s="299">
        <f>IF(Projections!$C$60="Enabled",IF(CX$6=Projections!$C$65,Projections!$C$76,IF(CX$6&gt;Projections!$C$65,MIN(Projections!$C$78,Projections!$C$77+CW188),0)),0)</f>
        <v>0</v>
      </c>
      <c r="CY188" s="299">
        <f>IF(Projections!$C$60="Enabled",IF(CY$6=Projections!$C$65,Projections!$C$76,IF(CY$6&gt;Projections!$C$65,MIN(Projections!$C$78,Projections!$C$77+CX188),0)),0)</f>
        <v>0</v>
      </c>
      <c r="CZ188" s="299">
        <f>IF(Projections!$C$60="Enabled",IF(CZ$6=Projections!$C$65,Projections!$C$76,IF(CZ$6&gt;Projections!$C$65,MIN(Projections!$C$78,Projections!$C$77+CY188),0)),0)</f>
        <v>0</v>
      </c>
      <c r="DA188" s="299">
        <f>IF(Projections!$C$60="Enabled",IF(DA$6=Projections!$C$65,Projections!$C$76,IF(DA$6&gt;Projections!$C$65,MIN(Projections!$C$78,Projections!$C$77+CZ188),0)),0)</f>
        <v>0</v>
      </c>
      <c r="DB188" s="299">
        <f>IF(Projections!$C$60="Enabled",IF(DB$6=Projections!$C$65,Projections!$C$76,IF(DB$6&gt;Projections!$C$65,MIN(Projections!$C$78,Projections!$C$77+DA188),0)),0)</f>
        <v>0</v>
      </c>
      <c r="DC188" s="299">
        <f>IF(Projections!$C$60="Enabled",IF(DC$6=Projections!$C$65,Projections!$C$76,IF(DC$6&gt;Projections!$C$65,MIN(Projections!$C$78,Projections!$C$77+DB188),0)),0)</f>
        <v>0</v>
      </c>
      <c r="DD188" s="299">
        <f>IF(Projections!$C$60="Enabled",IF(DD$6=Projections!$C$65,Projections!$C$76,IF(DD$6&gt;Projections!$C$65,MIN(Projections!$C$78,Projections!$C$77+DC188),0)),0)</f>
        <v>0</v>
      </c>
      <c r="DE188" s="299">
        <f>IF(Projections!$C$60="Enabled",IF(DE$6=Projections!$C$65,Projections!$C$76,IF(DE$6&gt;Projections!$C$65,MIN(Projections!$C$78,Projections!$C$77+DD188),0)),0)</f>
        <v>0</v>
      </c>
      <c r="DF188" s="299">
        <f>IF(Projections!$C$60="Enabled",IF(DF$6=Projections!$C$65,Projections!$C$76,IF(DF$6&gt;Projections!$C$65,MIN(Projections!$C$78,Projections!$C$77+DE188),0)),0)</f>
        <v>0</v>
      </c>
      <c r="DG188" s="299">
        <f>IF(Projections!$C$60="Enabled",IF(DG$6=Projections!$C$65,Projections!$C$76,IF(DG$6&gt;Projections!$C$65,MIN(Projections!$C$78,Projections!$C$77+DF188),0)),0)</f>
        <v>0</v>
      </c>
      <c r="DH188" s="299">
        <f>IF(Projections!$C$60="Enabled",IF(DH$6=Projections!$C$65,Projections!$C$76,IF(DH$6&gt;Projections!$C$65,MIN(Projections!$C$78,Projections!$C$77+DG188),0)),0)</f>
        <v>0</v>
      </c>
      <c r="DI188" s="299">
        <f>IF(Projections!$C$60="Enabled",IF(DI$6=Projections!$C$65,Projections!$C$76,IF(DI$6&gt;Projections!$C$65,MIN(Projections!$C$78,Projections!$C$77+DH188),0)),0)</f>
        <v>0</v>
      </c>
    </row>
    <row r="189" spans="1:113" customFormat="1" ht="16">
      <c r="A189" s="643" t="s">
        <v>432</v>
      </c>
      <c r="B189" s="643"/>
      <c r="C189" s="643"/>
      <c r="D189" s="1220"/>
      <c r="E189" s="1218" t="str">
        <f>Settings!$C$6</f>
        <v>USD</v>
      </c>
      <c r="F189" s="299">
        <f>IF(Projections!$C$30="Enabled",IF(F$6=Projections!$C$35,Projections!$C$46,IF(F$6&gt;Projections!$C$35,MIN(Projections!$C$48,Projections!$C$47+E189),0)),0)</f>
        <v>0</v>
      </c>
      <c r="G189" s="299">
        <v>0</v>
      </c>
      <c r="H189" s="299">
        <v>3000</v>
      </c>
      <c r="I189" s="299">
        <v>3000</v>
      </c>
      <c r="J189" s="299">
        <v>3000</v>
      </c>
      <c r="K189" s="299">
        <v>3000</v>
      </c>
      <c r="L189" s="299">
        <v>3000</v>
      </c>
      <c r="M189" s="299">
        <v>3000</v>
      </c>
      <c r="N189" s="299">
        <v>3000</v>
      </c>
      <c r="O189" s="299">
        <v>3000</v>
      </c>
      <c r="P189" s="299">
        <v>3000</v>
      </c>
      <c r="Q189" s="299">
        <v>3000</v>
      </c>
      <c r="R189" s="299">
        <v>7500</v>
      </c>
      <c r="S189" s="299">
        <v>7500</v>
      </c>
      <c r="T189" s="299">
        <v>7500</v>
      </c>
      <c r="U189" s="299">
        <v>7500</v>
      </c>
      <c r="V189" s="299">
        <v>7500</v>
      </c>
      <c r="W189" s="299">
        <v>7500</v>
      </c>
      <c r="X189" s="299">
        <v>7500</v>
      </c>
      <c r="Y189" s="299">
        <v>7500</v>
      </c>
      <c r="Z189" s="299">
        <v>7500</v>
      </c>
      <c r="AA189" s="299">
        <v>7500</v>
      </c>
      <c r="AB189" s="299">
        <v>7500</v>
      </c>
      <c r="AC189" s="299">
        <v>7500</v>
      </c>
      <c r="AD189" s="299">
        <v>12500</v>
      </c>
      <c r="AE189" s="299">
        <v>12500</v>
      </c>
      <c r="AF189" s="299">
        <v>12500</v>
      </c>
      <c r="AG189" s="299">
        <v>12500</v>
      </c>
      <c r="AH189" s="299">
        <v>12500</v>
      </c>
      <c r="AI189" s="299">
        <v>12500</v>
      </c>
      <c r="AJ189" s="299">
        <v>12500</v>
      </c>
      <c r="AK189" s="299">
        <v>12500</v>
      </c>
      <c r="AL189" s="299">
        <v>12500</v>
      </c>
      <c r="AM189" s="299">
        <v>12500</v>
      </c>
      <c r="AN189" s="299">
        <v>12500</v>
      </c>
      <c r="AO189" s="299">
        <v>12500</v>
      </c>
      <c r="AP189" s="299">
        <v>20000</v>
      </c>
      <c r="AQ189" s="299">
        <v>20000</v>
      </c>
      <c r="AR189" s="299">
        <v>20000</v>
      </c>
      <c r="AS189" s="299">
        <v>20000</v>
      </c>
      <c r="AT189" s="299">
        <v>20000</v>
      </c>
      <c r="AU189" s="299">
        <v>20000</v>
      </c>
      <c r="AV189" s="299">
        <v>20000</v>
      </c>
      <c r="AW189" s="299">
        <v>20000</v>
      </c>
      <c r="AX189" s="299">
        <v>20000</v>
      </c>
      <c r="AY189" s="299">
        <v>20000</v>
      </c>
      <c r="AZ189" s="299">
        <v>20000</v>
      </c>
      <c r="BA189" s="299">
        <v>20000</v>
      </c>
      <c r="BB189" s="299">
        <v>30000</v>
      </c>
      <c r="BC189" s="299">
        <v>30000</v>
      </c>
      <c r="BD189" s="299">
        <v>30000</v>
      </c>
      <c r="BE189" s="299">
        <v>30000</v>
      </c>
      <c r="BF189" s="299">
        <v>30000</v>
      </c>
      <c r="BG189" s="299">
        <v>30000</v>
      </c>
      <c r="BH189" s="299">
        <v>30000</v>
      </c>
      <c r="BI189" s="299">
        <v>30000</v>
      </c>
      <c r="BJ189" s="299">
        <v>30000</v>
      </c>
      <c r="BK189" s="299">
        <v>30000</v>
      </c>
      <c r="BL189" s="299">
        <v>30000</v>
      </c>
      <c r="BM189" s="299">
        <v>30000</v>
      </c>
      <c r="BN189" s="299">
        <v>40000</v>
      </c>
      <c r="BO189" s="299">
        <v>40000</v>
      </c>
      <c r="BP189" s="299">
        <v>40000</v>
      </c>
      <c r="BQ189" s="299">
        <v>40000</v>
      </c>
      <c r="BR189" s="299">
        <v>40000</v>
      </c>
      <c r="BS189" s="299">
        <v>40000</v>
      </c>
      <c r="BT189" s="299">
        <v>40000</v>
      </c>
      <c r="BU189" s="299">
        <v>40000</v>
      </c>
      <c r="BV189" s="299">
        <v>40000</v>
      </c>
      <c r="BW189" s="299">
        <v>40000</v>
      </c>
      <c r="BX189" s="299">
        <v>40000</v>
      </c>
      <c r="BY189" s="299">
        <v>40000</v>
      </c>
      <c r="BZ189" s="299">
        <v>40000</v>
      </c>
      <c r="CA189" s="299">
        <v>40000</v>
      </c>
      <c r="CB189" s="299">
        <v>40000</v>
      </c>
      <c r="CC189" s="299">
        <v>40000</v>
      </c>
      <c r="CD189" s="299">
        <v>40000</v>
      </c>
      <c r="CE189" s="299">
        <v>40000</v>
      </c>
      <c r="CF189" s="299">
        <v>40000</v>
      </c>
      <c r="CG189" s="299">
        <v>40000</v>
      </c>
      <c r="CH189" s="299">
        <v>40000</v>
      </c>
      <c r="CI189" s="299">
        <v>40000</v>
      </c>
      <c r="CJ189" s="299">
        <v>40000</v>
      </c>
      <c r="CK189" s="299">
        <v>40000</v>
      </c>
      <c r="CL189" s="299">
        <v>40000</v>
      </c>
      <c r="CM189" s="299">
        <v>40000</v>
      </c>
      <c r="CN189" s="299">
        <v>40000</v>
      </c>
      <c r="CO189" s="299">
        <v>40000</v>
      </c>
      <c r="CP189" s="299">
        <v>40000</v>
      </c>
      <c r="CQ189" s="299">
        <v>40000</v>
      </c>
      <c r="CR189" s="299">
        <v>40000</v>
      </c>
      <c r="CS189" s="299">
        <v>40000</v>
      </c>
      <c r="CT189" s="299">
        <v>40000</v>
      </c>
      <c r="CU189" s="299">
        <v>40000</v>
      </c>
      <c r="CV189" s="299">
        <v>40000</v>
      </c>
      <c r="CW189" s="299">
        <v>40000</v>
      </c>
      <c r="CX189" s="299">
        <v>40000</v>
      </c>
      <c r="CY189" s="299">
        <v>40000</v>
      </c>
      <c r="CZ189" s="299">
        <v>40000</v>
      </c>
      <c r="DA189" s="299">
        <v>40000</v>
      </c>
      <c r="DB189" s="299">
        <v>40000</v>
      </c>
      <c r="DC189" s="299">
        <v>40000</v>
      </c>
      <c r="DD189" s="299">
        <v>40000</v>
      </c>
      <c r="DE189" s="299">
        <v>40000</v>
      </c>
      <c r="DF189" s="299">
        <v>40000</v>
      </c>
      <c r="DG189" s="299">
        <v>40000</v>
      </c>
      <c r="DH189" s="299">
        <v>40000</v>
      </c>
      <c r="DI189" s="299">
        <v>40000</v>
      </c>
    </row>
    <row r="190" spans="1:113" customFormat="1" ht="16">
      <c r="A190" s="640" t="s">
        <v>259</v>
      </c>
      <c r="B190" s="640"/>
      <c r="C190" s="640"/>
      <c r="D190" s="1195"/>
      <c r="E190" s="276" t="str">
        <f>Settings!$C$6</f>
        <v>USD</v>
      </c>
      <c r="F190" s="1219">
        <f t="shared" ref="F190:BM190" si="207">SUM(F185:F189)</f>
        <v>0</v>
      </c>
      <c r="G190" s="1219">
        <f t="shared" si="207"/>
        <v>0</v>
      </c>
      <c r="H190" s="1219">
        <f t="shared" si="207"/>
        <v>3000</v>
      </c>
      <c r="I190" s="1219">
        <f t="shared" si="207"/>
        <v>3000</v>
      </c>
      <c r="J190" s="1219">
        <f t="shared" si="207"/>
        <v>3000</v>
      </c>
      <c r="K190" s="1219">
        <f t="shared" si="207"/>
        <v>3000</v>
      </c>
      <c r="L190" s="1219">
        <f t="shared" si="207"/>
        <v>3000</v>
      </c>
      <c r="M190" s="1219">
        <f t="shared" si="207"/>
        <v>3000</v>
      </c>
      <c r="N190" s="1219">
        <f t="shared" si="207"/>
        <v>3000</v>
      </c>
      <c r="O190" s="1219">
        <f t="shared" si="207"/>
        <v>3000</v>
      </c>
      <c r="P190" s="1219">
        <f t="shared" si="207"/>
        <v>3000</v>
      </c>
      <c r="Q190" s="619">
        <f t="shared" si="207"/>
        <v>3000</v>
      </c>
      <c r="R190" s="1219">
        <f t="shared" si="207"/>
        <v>7500</v>
      </c>
      <c r="S190" s="1219">
        <f t="shared" si="207"/>
        <v>7500</v>
      </c>
      <c r="T190" s="1219">
        <f t="shared" si="207"/>
        <v>7500</v>
      </c>
      <c r="U190" s="1219">
        <f t="shared" si="207"/>
        <v>7500</v>
      </c>
      <c r="V190" s="1219">
        <f t="shared" si="207"/>
        <v>7500</v>
      </c>
      <c r="W190" s="1219">
        <f t="shared" si="207"/>
        <v>7500</v>
      </c>
      <c r="X190" s="1219">
        <f t="shared" si="207"/>
        <v>7500</v>
      </c>
      <c r="Y190" s="1219">
        <f t="shared" si="207"/>
        <v>7500</v>
      </c>
      <c r="Z190" s="1219">
        <f t="shared" si="207"/>
        <v>7500</v>
      </c>
      <c r="AA190" s="1219">
        <f t="shared" si="207"/>
        <v>7500</v>
      </c>
      <c r="AB190" s="1219">
        <f t="shared" si="207"/>
        <v>7500</v>
      </c>
      <c r="AC190" s="619">
        <f t="shared" si="207"/>
        <v>7500</v>
      </c>
      <c r="AD190" s="1219">
        <f t="shared" si="207"/>
        <v>12500</v>
      </c>
      <c r="AE190" s="1219">
        <f t="shared" si="207"/>
        <v>12500</v>
      </c>
      <c r="AF190" s="1219">
        <f t="shared" si="207"/>
        <v>12500</v>
      </c>
      <c r="AG190" s="1219">
        <f t="shared" si="207"/>
        <v>12500</v>
      </c>
      <c r="AH190" s="1219">
        <f t="shared" si="207"/>
        <v>12500</v>
      </c>
      <c r="AI190" s="1219">
        <f t="shared" si="207"/>
        <v>12500</v>
      </c>
      <c r="AJ190" s="1219">
        <f t="shared" si="207"/>
        <v>12500</v>
      </c>
      <c r="AK190" s="1219">
        <f t="shared" si="207"/>
        <v>12500</v>
      </c>
      <c r="AL190" s="1219">
        <f t="shared" si="207"/>
        <v>12500</v>
      </c>
      <c r="AM190" s="1219">
        <f t="shared" si="207"/>
        <v>12500</v>
      </c>
      <c r="AN190" s="1219">
        <f t="shared" si="207"/>
        <v>12500</v>
      </c>
      <c r="AO190" s="619">
        <f t="shared" si="207"/>
        <v>12500</v>
      </c>
      <c r="AP190" s="1219">
        <f t="shared" si="207"/>
        <v>20000</v>
      </c>
      <c r="AQ190" s="1219">
        <f t="shared" si="207"/>
        <v>20000</v>
      </c>
      <c r="AR190" s="1219">
        <f t="shared" si="207"/>
        <v>20000</v>
      </c>
      <c r="AS190" s="1219">
        <f t="shared" si="207"/>
        <v>20000</v>
      </c>
      <c r="AT190" s="1219">
        <f t="shared" si="207"/>
        <v>20000</v>
      </c>
      <c r="AU190" s="1219">
        <f t="shared" si="207"/>
        <v>20000</v>
      </c>
      <c r="AV190" s="1219">
        <f t="shared" si="207"/>
        <v>20000</v>
      </c>
      <c r="AW190" s="1219">
        <f t="shared" si="207"/>
        <v>20000</v>
      </c>
      <c r="AX190" s="1219">
        <f t="shared" si="207"/>
        <v>20000</v>
      </c>
      <c r="AY190" s="1219">
        <f t="shared" si="207"/>
        <v>20000</v>
      </c>
      <c r="AZ190" s="1219">
        <f t="shared" si="207"/>
        <v>20000</v>
      </c>
      <c r="BA190" s="619">
        <f t="shared" si="207"/>
        <v>20000</v>
      </c>
      <c r="BB190" s="1219">
        <f t="shared" si="207"/>
        <v>30000</v>
      </c>
      <c r="BC190" s="1219">
        <f t="shared" si="207"/>
        <v>30000</v>
      </c>
      <c r="BD190" s="1219">
        <f t="shared" si="207"/>
        <v>30000</v>
      </c>
      <c r="BE190" s="1219">
        <f t="shared" si="207"/>
        <v>30000</v>
      </c>
      <c r="BF190" s="1219">
        <f t="shared" si="207"/>
        <v>30000</v>
      </c>
      <c r="BG190" s="1219">
        <f t="shared" si="207"/>
        <v>30000</v>
      </c>
      <c r="BH190" s="1219">
        <f t="shared" si="207"/>
        <v>30000</v>
      </c>
      <c r="BI190" s="1219">
        <f t="shared" si="207"/>
        <v>30000</v>
      </c>
      <c r="BJ190" s="1219">
        <f t="shared" si="207"/>
        <v>30000</v>
      </c>
      <c r="BK190" s="1219">
        <f t="shared" si="207"/>
        <v>30000</v>
      </c>
      <c r="BL190" s="1219">
        <f t="shared" si="207"/>
        <v>30000</v>
      </c>
      <c r="BM190" s="619">
        <f t="shared" si="207"/>
        <v>30000</v>
      </c>
      <c r="BN190" s="1219">
        <f t="shared" ref="BN190:DC190" si="208">SUM(BN185:BN189)</f>
        <v>40000</v>
      </c>
      <c r="BO190" s="1219">
        <f t="shared" si="208"/>
        <v>40000</v>
      </c>
      <c r="BP190" s="1219">
        <f t="shared" si="208"/>
        <v>40000</v>
      </c>
      <c r="BQ190" s="1219">
        <f t="shared" si="208"/>
        <v>40000</v>
      </c>
      <c r="BR190" s="1219">
        <f t="shared" si="208"/>
        <v>40000</v>
      </c>
      <c r="BS190" s="1219">
        <f t="shared" si="208"/>
        <v>40000</v>
      </c>
      <c r="BT190" s="1219">
        <f t="shared" si="208"/>
        <v>40000</v>
      </c>
      <c r="BU190" s="1219">
        <f t="shared" si="208"/>
        <v>40000</v>
      </c>
      <c r="BV190" s="1219">
        <f t="shared" si="208"/>
        <v>40000</v>
      </c>
      <c r="BW190" s="1219">
        <f t="shared" si="208"/>
        <v>40000</v>
      </c>
      <c r="BX190" s="1219">
        <f t="shared" si="208"/>
        <v>40000</v>
      </c>
      <c r="BY190" s="619">
        <f t="shared" si="208"/>
        <v>40000</v>
      </c>
      <c r="BZ190" s="1219">
        <f t="shared" si="208"/>
        <v>40000</v>
      </c>
      <c r="CA190" s="1219">
        <f t="shared" si="208"/>
        <v>40000</v>
      </c>
      <c r="CB190" s="1219">
        <f t="shared" si="208"/>
        <v>40000</v>
      </c>
      <c r="CC190" s="1219">
        <f t="shared" si="208"/>
        <v>40000</v>
      </c>
      <c r="CD190" s="1219">
        <f t="shared" si="208"/>
        <v>40000</v>
      </c>
      <c r="CE190" s="1219">
        <f t="shared" si="208"/>
        <v>40000</v>
      </c>
      <c r="CF190" s="1219">
        <f t="shared" si="208"/>
        <v>40000</v>
      </c>
      <c r="CG190" s="1219">
        <f t="shared" si="208"/>
        <v>40000</v>
      </c>
      <c r="CH190" s="1219">
        <f t="shared" si="208"/>
        <v>40000</v>
      </c>
      <c r="CI190" s="1219">
        <f t="shared" si="208"/>
        <v>40000</v>
      </c>
      <c r="CJ190" s="1219">
        <f t="shared" si="208"/>
        <v>40000</v>
      </c>
      <c r="CK190" s="1219">
        <f t="shared" si="208"/>
        <v>40000</v>
      </c>
      <c r="CL190" s="1219">
        <f t="shared" si="208"/>
        <v>40000</v>
      </c>
      <c r="CM190" s="1219">
        <f t="shared" si="208"/>
        <v>40000</v>
      </c>
      <c r="CN190" s="1219">
        <f t="shared" si="208"/>
        <v>40000</v>
      </c>
      <c r="CO190" s="1219">
        <f t="shared" si="208"/>
        <v>40000</v>
      </c>
      <c r="CP190" s="1219">
        <f t="shared" si="208"/>
        <v>40000</v>
      </c>
      <c r="CQ190" s="1219">
        <f t="shared" si="208"/>
        <v>40000</v>
      </c>
      <c r="CR190" s="1219">
        <f t="shared" si="208"/>
        <v>40000</v>
      </c>
      <c r="CS190" s="1219">
        <f t="shared" si="208"/>
        <v>40000</v>
      </c>
      <c r="CT190" s="1219">
        <f t="shared" si="208"/>
        <v>40000</v>
      </c>
      <c r="CU190" s="1219">
        <f t="shared" si="208"/>
        <v>40000</v>
      </c>
      <c r="CV190" s="1219">
        <f t="shared" si="208"/>
        <v>40000</v>
      </c>
      <c r="CW190" s="1219">
        <f t="shared" si="208"/>
        <v>40000</v>
      </c>
      <c r="CX190" s="1219">
        <f t="shared" si="208"/>
        <v>40000</v>
      </c>
      <c r="CY190" s="1219">
        <f t="shared" si="208"/>
        <v>40000</v>
      </c>
      <c r="CZ190" s="1219">
        <f t="shared" si="208"/>
        <v>40000</v>
      </c>
      <c r="DA190" s="1219">
        <f t="shared" si="208"/>
        <v>40000</v>
      </c>
      <c r="DB190" s="1219">
        <f t="shared" si="208"/>
        <v>40000</v>
      </c>
      <c r="DC190" s="1219">
        <f t="shared" si="208"/>
        <v>40000</v>
      </c>
      <c r="DD190" s="1219">
        <f t="shared" ref="DD190:DI190" si="209">SUM(DD185:DD189)</f>
        <v>40000</v>
      </c>
      <c r="DE190" s="1219">
        <f t="shared" si="209"/>
        <v>40000</v>
      </c>
      <c r="DF190" s="1219">
        <f t="shared" si="209"/>
        <v>40000</v>
      </c>
      <c r="DG190" s="1219">
        <f t="shared" si="209"/>
        <v>40000</v>
      </c>
      <c r="DH190" s="1219">
        <f t="shared" si="209"/>
        <v>40000</v>
      </c>
      <c r="DI190" s="1219">
        <f t="shared" si="209"/>
        <v>40000</v>
      </c>
    </row>
    <row r="191" spans="1:113" customFormat="1" ht="16">
      <c r="A191" s="82"/>
      <c r="B191" s="82"/>
      <c r="C191" s="82"/>
      <c r="D191" s="1214"/>
      <c r="E191" s="1215"/>
      <c r="F191" s="1217"/>
      <c r="G191" s="83"/>
      <c r="H191" s="83"/>
      <c r="I191" s="83"/>
      <c r="J191" s="83"/>
      <c r="K191" s="83"/>
      <c r="L191" s="83"/>
      <c r="M191" s="83"/>
      <c r="N191" s="83"/>
      <c r="O191" s="83"/>
      <c r="P191" s="83"/>
      <c r="Q191" s="611"/>
      <c r="R191" s="83"/>
      <c r="S191" s="83"/>
      <c r="T191" s="83"/>
      <c r="U191" s="83"/>
      <c r="V191" s="83"/>
      <c r="W191" s="83"/>
      <c r="X191" s="83"/>
      <c r="Y191" s="83"/>
      <c r="Z191" s="83"/>
      <c r="AA191" s="83"/>
      <c r="AB191" s="83"/>
      <c r="AC191" s="365"/>
      <c r="AD191" s="83"/>
      <c r="AE191" s="83"/>
      <c r="AF191" s="83"/>
      <c r="AG191" s="83"/>
      <c r="AH191" s="83"/>
      <c r="AI191" s="83"/>
      <c r="AJ191" s="83"/>
      <c r="AK191" s="83"/>
      <c r="AL191" s="83"/>
      <c r="AM191" s="83"/>
      <c r="AN191" s="83"/>
      <c r="AO191" s="365"/>
      <c r="AP191" s="83"/>
      <c r="AQ191" s="83"/>
      <c r="AR191" s="83"/>
      <c r="AS191" s="83"/>
      <c r="AT191" s="83"/>
      <c r="AU191" s="83"/>
      <c r="AV191" s="83"/>
      <c r="AW191" s="83"/>
      <c r="AX191" s="83"/>
      <c r="AY191" s="83"/>
      <c r="AZ191" s="83"/>
      <c r="BA191" s="365"/>
      <c r="BB191" s="83"/>
      <c r="BC191" s="83"/>
      <c r="BD191" s="83"/>
      <c r="BE191" s="83"/>
      <c r="BF191" s="83"/>
      <c r="BG191" s="83"/>
      <c r="BH191" s="83"/>
      <c r="BI191" s="83"/>
      <c r="BJ191" s="83"/>
      <c r="BK191" s="83"/>
      <c r="BL191" s="83"/>
      <c r="BM191" s="365"/>
      <c r="BN191" s="83"/>
      <c r="BO191" s="83"/>
      <c r="BP191" s="83"/>
      <c r="BQ191" s="83"/>
      <c r="BR191" s="83"/>
      <c r="BS191" s="83"/>
      <c r="BT191" s="83"/>
      <c r="BU191" s="83"/>
      <c r="BV191" s="83"/>
      <c r="BW191" s="83"/>
      <c r="BX191" s="83"/>
      <c r="BY191" s="365"/>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row>
    <row r="192" spans="1:113" customFormat="1" ht="16">
      <c r="A192" s="82"/>
      <c r="B192" s="82"/>
      <c r="C192" s="82"/>
      <c r="D192" s="1214"/>
      <c r="E192" s="1215"/>
      <c r="F192" s="1217"/>
      <c r="G192" s="83"/>
      <c r="H192" s="83"/>
      <c r="I192" s="83"/>
      <c r="J192" s="83"/>
      <c r="K192" s="83"/>
      <c r="L192" s="83"/>
      <c r="M192" s="83"/>
      <c r="N192" s="83"/>
      <c r="O192" s="83"/>
      <c r="P192" s="83"/>
      <c r="Q192" s="611"/>
      <c r="R192" s="83"/>
      <c r="S192" s="83"/>
      <c r="T192" s="83"/>
      <c r="U192" s="83"/>
      <c r="V192" s="83"/>
      <c r="W192" s="83"/>
      <c r="X192" s="83"/>
      <c r="Y192" s="83"/>
      <c r="Z192" s="83"/>
      <c r="AA192" s="83"/>
      <c r="AB192" s="83"/>
      <c r="AC192" s="365"/>
      <c r="AD192" s="83"/>
      <c r="AE192" s="83"/>
      <c r="AF192" s="83"/>
      <c r="AG192" s="83"/>
      <c r="AH192" s="83"/>
      <c r="AI192" s="83"/>
      <c r="AJ192" s="83"/>
      <c r="AK192" s="83"/>
      <c r="AL192" s="83"/>
      <c r="AM192" s="83"/>
      <c r="AN192" s="83"/>
      <c r="AO192" s="365"/>
      <c r="AP192" s="83"/>
      <c r="AQ192" s="83"/>
      <c r="AR192" s="83"/>
      <c r="AS192" s="83"/>
      <c r="AT192" s="83"/>
      <c r="AU192" s="83"/>
      <c r="AV192" s="83"/>
      <c r="AW192" s="83"/>
      <c r="AX192" s="83"/>
      <c r="AY192" s="83"/>
      <c r="AZ192" s="83"/>
      <c r="BA192" s="365"/>
      <c r="BB192" s="83"/>
      <c r="BC192" s="83"/>
      <c r="BD192" s="83"/>
      <c r="BE192" s="83"/>
      <c r="BF192" s="83"/>
      <c r="BG192" s="83"/>
      <c r="BH192" s="83"/>
      <c r="BI192" s="83"/>
      <c r="BJ192" s="83"/>
      <c r="BK192" s="83"/>
      <c r="BL192" s="83"/>
      <c r="BM192" s="365"/>
      <c r="BN192" s="83"/>
      <c r="BO192" s="83"/>
      <c r="BP192" s="83"/>
      <c r="BQ192" s="83"/>
      <c r="BR192" s="83"/>
      <c r="BS192" s="83"/>
      <c r="BT192" s="83"/>
      <c r="BU192" s="83"/>
      <c r="BV192" s="83"/>
      <c r="BW192" s="83"/>
      <c r="BX192" s="83"/>
      <c r="BY192" s="365"/>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row>
    <row r="193" spans="1:113" customFormat="1" ht="17">
      <c r="A193" s="281" t="s">
        <v>433</v>
      </c>
      <c r="B193" s="281"/>
      <c r="C193" s="281"/>
      <c r="D193" s="102"/>
      <c r="E193" s="280"/>
      <c r="F193" s="300"/>
      <c r="G193" s="296"/>
      <c r="H193" s="296"/>
      <c r="I193" s="296"/>
      <c r="J193" s="296"/>
      <c r="K193" s="296"/>
      <c r="L193" s="296"/>
      <c r="M193" s="296"/>
      <c r="N193" s="296"/>
      <c r="O193" s="296"/>
      <c r="P193" s="296"/>
      <c r="Q193" s="366"/>
      <c r="R193" s="296"/>
      <c r="S193" s="296"/>
      <c r="T193" s="296"/>
      <c r="U193" s="296"/>
      <c r="V193" s="296"/>
      <c r="W193" s="296"/>
      <c r="X193" s="296"/>
      <c r="Y193" s="296"/>
      <c r="Z193" s="296"/>
      <c r="AA193" s="296"/>
      <c r="AB193" s="296"/>
      <c r="AC193" s="366"/>
      <c r="AD193" s="296"/>
      <c r="AE193" s="296"/>
      <c r="AF193" s="296"/>
      <c r="AG193" s="296"/>
      <c r="AH193" s="296"/>
      <c r="AI193" s="296"/>
      <c r="AJ193" s="296"/>
      <c r="AK193" s="296"/>
      <c r="AL193" s="296"/>
      <c r="AM193" s="296"/>
      <c r="AN193" s="296"/>
      <c r="AO193" s="366"/>
      <c r="AP193" s="296"/>
      <c r="AQ193" s="296"/>
      <c r="AR193" s="296"/>
      <c r="AS193" s="296"/>
      <c r="AT193" s="296"/>
      <c r="AU193" s="296"/>
      <c r="AV193" s="296"/>
      <c r="AW193" s="296"/>
      <c r="AX193" s="296"/>
      <c r="AY193" s="296"/>
      <c r="AZ193" s="296"/>
      <c r="BA193" s="366"/>
      <c r="BB193" s="296"/>
      <c r="BC193" s="296"/>
      <c r="BD193" s="296"/>
      <c r="BE193" s="296"/>
      <c r="BF193" s="296"/>
      <c r="BG193" s="296"/>
      <c r="BH193" s="296"/>
      <c r="BI193" s="296"/>
      <c r="BJ193" s="296"/>
      <c r="BK193" s="296"/>
      <c r="BL193" s="296"/>
      <c r="BM193" s="366"/>
      <c r="BN193" s="296"/>
      <c r="BO193" s="296"/>
      <c r="BP193" s="296"/>
      <c r="BQ193" s="296"/>
      <c r="BR193" s="296"/>
      <c r="BS193" s="296"/>
      <c r="BT193" s="296"/>
      <c r="BU193" s="296"/>
      <c r="BV193" s="296"/>
      <c r="BW193" s="296"/>
      <c r="BX193" s="296"/>
      <c r="BY193" s="366"/>
      <c r="BZ193" s="296"/>
      <c r="CA193" s="296"/>
      <c r="CB193" s="296"/>
      <c r="CC193" s="296"/>
      <c r="CD193" s="296"/>
      <c r="CE193" s="296"/>
      <c r="CF193" s="296"/>
      <c r="CG193" s="296"/>
      <c r="CH193" s="296"/>
      <c r="CI193" s="296"/>
      <c r="CJ193" s="296"/>
      <c r="CK193" s="296"/>
      <c r="CL193" s="296"/>
      <c r="CM193" s="296"/>
      <c r="CN193" s="296"/>
      <c r="CO193" s="296"/>
      <c r="CP193" s="296"/>
      <c r="CQ193" s="296"/>
      <c r="CR193" s="296"/>
      <c r="CS193" s="296"/>
      <c r="CT193" s="296"/>
      <c r="CU193" s="296"/>
      <c r="CV193" s="296"/>
      <c r="CW193" s="296"/>
      <c r="CX193" s="296"/>
      <c r="CY193" s="296"/>
      <c r="CZ193" s="296"/>
      <c r="DA193" s="296"/>
      <c r="DB193" s="296"/>
      <c r="DC193" s="296"/>
      <c r="DD193" s="296"/>
      <c r="DE193" s="296"/>
      <c r="DF193" s="296"/>
      <c r="DG193" s="296"/>
      <c r="DH193" s="296"/>
      <c r="DI193" s="296"/>
    </row>
    <row r="194" spans="1:113" customFormat="1" ht="16">
      <c r="A194" s="297" t="s">
        <v>434</v>
      </c>
      <c r="B194" s="297"/>
      <c r="C194" s="297"/>
      <c r="D194" s="293"/>
      <c r="E194" s="1218" t="str">
        <f>Settings!$C$6</f>
        <v>USD</v>
      </c>
      <c r="F194" s="1194">
        <v>0</v>
      </c>
      <c r="G194" s="83">
        <f>F194</f>
        <v>0</v>
      </c>
      <c r="H194" s="83">
        <f t="shared" ref="H194:BM194" si="210">G194</f>
        <v>0</v>
      </c>
      <c r="I194" s="83">
        <f t="shared" si="210"/>
        <v>0</v>
      </c>
      <c r="J194" s="83">
        <f t="shared" si="210"/>
        <v>0</v>
      </c>
      <c r="K194" s="83">
        <f t="shared" si="210"/>
        <v>0</v>
      </c>
      <c r="L194" s="83">
        <f t="shared" si="210"/>
        <v>0</v>
      </c>
      <c r="M194" s="83">
        <f t="shared" si="210"/>
        <v>0</v>
      </c>
      <c r="N194" s="83">
        <f t="shared" si="210"/>
        <v>0</v>
      </c>
      <c r="O194" s="83">
        <f t="shared" si="210"/>
        <v>0</v>
      </c>
      <c r="P194" s="83">
        <f t="shared" si="210"/>
        <v>0</v>
      </c>
      <c r="Q194" s="611">
        <v>0</v>
      </c>
      <c r="R194" s="83">
        <v>0</v>
      </c>
      <c r="S194" s="83">
        <v>0</v>
      </c>
      <c r="T194" s="83">
        <v>0</v>
      </c>
      <c r="U194" s="83">
        <v>0</v>
      </c>
      <c r="V194" s="83">
        <f t="shared" si="210"/>
        <v>0</v>
      </c>
      <c r="W194" s="83">
        <f t="shared" si="210"/>
        <v>0</v>
      </c>
      <c r="X194" s="83">
        <f t="shared" si="210"/>
        <v>0</v>
      </c>
      <c r="Y194" s="83">
        <f t="shared" si="210"/>
        <v>0</v>
      </c>
      <c r="Z194" s="83">
        <f t="shared" si="210"/>
        <v>0</v>
      </c>
      <c r="AA194" s="83">
        <f t="shared" si="210"/>
        <v>0</v>
      </c>
      <c r="AB194" s="83">
        <f t="shared" si="210"/>
        <v>0</v>
      </c>
      <c r="AC194" s="365">
        <f t="shared" si="210"/>
        <v>0</v>
      </c>
      <c r="AD194" s="83">
        <f t="shared" si="210"/>
        <v>0</v>
      </c>
      <c r="AE194" s="83">
        <f t="shared" si="210"/>
        <v>0</v>
      </c>
      <c r="AF194" s="83">
        <f t="shared" si="210"/>
        <v>0</v>
      </c>
      <c r="AG194" s="83">
        <f t="shared" si="210"/>
        <v>0</v>
      </c>
      <c r="AH194" s="83">
        <f t="shared" si="210"/>
        <v>0</v>
      </c>
      <c r="AI194" s="83">
        <f t="shared" si="210"/>
        <v>0</v>
      </c>
      <c r="AJ194" s="83">
        <f t="shared" si="210"/>
        <v>0</v>
      </c>
      <c r="AK194" s="83">
        <f t="shared" si="210"/>
        <v>0</v>
      </c>
      <c r="AL194" s="83">
        <f t="shared" si="210"/>
        <v>0</v>
      </c>
      <c r="AM194" s="83">
        <f t="shared" si="210"/>
        <v>0</v>
      </c>
      <c r="AN194" s="83">
        <f t="shared" si="210"/>
        <v>0</v>
      </c>
      <c r="AO194" s="365">
        <f t="shared" si="210"/>
        <v>0</v>
      </c>
      <c r="AP194" s="83">
        <f t="shared" si="210"/>
        <v>0</v>
      </c>
      <c r="AQ194" s="83">
        <f t="shared" si="210"/>
        <v>0</v>
      </c>
      <c r="AR194" s="83">
        <f t="shared" si="210"/>
        <v>0</v>
      </c>
      <c r="AS194" s="83">
        <f t="shared" si="210"/>
        <v>0</v>
      </c>
      <c r="AT194" s="83">
        <f t="shared" si="210"/>
        <v>0</v>
      </c>
      <c r="AU194" s="83">
        <f t="shared" si="210"/>
        <v>0</v>
      </c>
      <c r="AV194" s="83">
        <f t="shared" si="210"/>
        <v>0</v>
      </c>
      <c r="AW194" s="83">
        <f t="shared" si="210"/>
        <v>0</v>
      </c>
      <c r="AX194" s="83">
        <f t="shared" si="210"/>
        <v>0</v>
      </c>
      <c r="AY194" s="83">
        <f t="shared" si="210"/>
        <v>0</v>
      </c>
      <c r="AZ194" s="83">
        <f t="shared" si="210"/>
        <v>0</v>
      </c>
      <c r="BA194" s="365">
        <f t="shared" si="210"/>
        <v>0</v>
      </c>
      <c r="BB194" s="83">
        <f t="shared" si="210"/>
        <v>0</v>
      </c>
      <c r="BC194" s="83">
        <f t="shared" si="210"/>
        <v>0</v>
      </c>
      <c r="BD194" s="83">
        <f t="shared" si="210"/>
        <v>0</v>
      </c>
      <c r="BE194" s="83">
        <f t="shared" si="210"/>
        <v>0</v>
      </c>
      <c r="BF194" s="83">
        <f t="shared" si="210"/>
        <v>0</v>
      </c>
      <c r="BG194" s="83">
        <f t="shared" si="210"/>
        <v>0</v>
      </c>
      <c r="BH194" s="83">
        <f t="shared" si="210"/>
        <v>0</v>
      </c>
      <c r="BI194" s="83">
        <f t="shared" si="210"/>
        <v>0</v>
      </c>
      <c r="BJ194" s="83">
        <f t="shared" si="210"/>
        <v>0</v>
      </c>
      <c r="BK194" s="83">
        <f t="shared" si="210"/>
        <v>0</v>
      </c>
      <c r="BL194" s="83">
        <f t="shared" si="210"/>
        <v>0</v>
      </c>
      <c r="BM194" s="365">
        <f t="shared" si="210"/>
        <v>0</v>
      </c>
      <c r="BN194" s="83">
        <f t="shared" ref="BN194:BN197" si="211">BM194</f>
        <v>0</v>
      </c>
      <c r="BO194" s="83">
        <f t="shared" ref="BO194:BO197" si="212">BN194</f>
        <v>0</v>
      </c>
      <c r="BP194" s="83">
        <f t="shared" ref="BP194:BP197" si="213">BO194</f>
        <v>0</v>
      </c>
      <c r="BQ194" s="83">
        <f t="shared" ref="BQ194:BQ197" si="214">BP194</f>
        <v>0</v>
      </c>
      <c r="BR194" s="83">
        <f t="shared" ref="BR194:BR197" si="215">BQ194</f>
        <v>0</v>
      </c>
      <c r="BS194" s="83">
        <f t="shared" ref="BS194:BS197" si="216">BR194</f>
        <v>0</v>
      </c>
      <c r="BT194" s="83">
        <f t="shared" ref="BT194:BT197" si="217">BS194</f>
        <v>0</v>
      </c>
      <c r="BU194" s="83">
        <f t="shared" ref="BU194:BU197" si="218">BT194</f>
        <v>0</v>
      </c>
      <c r="BV194" s="83">
        <f t="shared" ref="BV194:BV197" si="219">BU194</f>
        <v>0</v>
      </c>
      <c r="BW194" s="83">
        <f t="shared" ref="BW194:BW197" si="220">BV194</f>
        <v>0</v>
      </c>
      <c r="BX194" s="83">
        <f t="shared" ref="BX194:BX197" si="221">BW194</f>
        <v>0</v>
      </c>
      <c r="BY194" s="365">
        <f t="shared" ref="BY194:BY197" si="222">BX194</f>
        <v>0</v>
      </c>
      <c r="BZ194" s="83">
        <f t="shared" ref="BZ194:BZ197" si="223">BY194</f>
        <v>0</v>
      </c>
      <c r="CA194" s="83">
        <f t="shared" ref="CA194:CA197" si="224">BZ194</f>
        <v>0</v>
      </c>
      <c r="CB194" s="83">
        <f t="shared" ref="CB194:CB197" si="225">CA194</f>
        <v>0</v>
      </c>
      <c r="CC194" s="83">
        <f t="shared" ref="CC194:CC197" si="226">CB194</f>
        <v>0</v>
      </c>
      <c r="CD194" s="83">
        <f t="shared" ref="CD194:CD197" si="227">CC194</f>
        <v>0</v>
      </c>
      <c r="CE194" s="83">
        <f t="shared" ref="CE194:CE197" si="228">CD194</f>
        <v>0</v>
      </c>
      <c r="CF194" s="83">
        <f t="shared" ref="CF194:CF197" si="229">CE194</f>
        <v>0</v>
      </c>
      <c r="CG194" s="83">
        <f t="shared" ref="CG194:CG197" si="230">CF194</f>
        <v>0</v>
      </c>
      <c r="CH194" s="83">
        <f t="shared" ref="CH194:CH197" si="231">CG194</f>
        <v>0</v>
      </c>
      <c r="CI194" s="83">
        <f t="shared" ref="CI194:CI197" si="232">CH194</f>
        <v>0</v>
      </c>
      <c r="CJ194" s="83">
        <f t="shared" ref="CJ194:CJ197" si="233">CI194</f>
        <v>0</v>
      </c>
      <c r="CK194" s="83">
        <f t="shared" ref="CK194:CK197" si="234">CJ194</f>
        <v>0</v>
      </c>
      <c r="CL194" s="83">
        <f t="shared" ref="CL194:CL197" si="235">CK194</f>
        <v>0</v>
      </c>
      <c r="CM194" s="83">
        <f t="shared" ref="CM194:CM197" si="236">CL194</f>
        <v>0</v>
      </c>
      <c r="CN194" s="83">
        <f t="shared" ref="CN194:CN197" si="237">CM194</f>
        <v>0</v>
      </c>
      <c r="CO194" s="83">
        <f t="shared" ref="CO194:CO197" si="238">CN194</f>
        <v>0</v>
      </c>
      <c r="CP194" s="83">
        <f t="shared" ref="CP194:CP197" si="239">CO194</f>
        <v>0</v>
      </c>
      <c r="CQ194" s="83">
        <f t="shared" ref="CQ194:CQ197" si="240">CP194</f>
        <v>0</v>
      </c>
      <c r="CR194" s="83">
        <f t="shared" ref="CR194:CR197" si="241">CQ194</f>
        <v>0</v>
      </c>
      <c r="CS194" s="83">
        <f t="shared" ref="CS194:CS197" si="242">CR194</f>
        <v>0</v>
      </c>
      <c r="CT194" s="83">
        <f t="shared" ref="CT194:CT197" si="243">CS194</f>
        <v>0</v>
      </c>
      <c r="CU194" s="83">
        <f t="shared" ref="CU194:CU197" si="244">CT194</f>
        <v>0</v>
      </c>
      <c r="CV194" s="83">
        <f t="shared" ref="CV194:CV197" si="245">CU194</f>
        <v>0</v>
      </c>
      <c r="CW194" s="83">
        <f t="shared" ref="CW194:CW197" si="246">CV194</f>
        <v>0</v>
      </c>
      <c r="CX194" s="83">
        <f t="shared" ref="CX194:CX197" si="247">CW194</f>
        <v>0</v>
      </c>
      <c r="CY194" s="83">
        <f t="shared" ref="CY194:CY197" si="248">CX194</f>
        <v>0</v>
      </c>
      <c r="CZ194" s="83">
        <f t="shared" ref="CZ194:CZ197" si="249">CY194</f>
        <v>0</v>
      </c>
      <c r="DA194" s="83">
        <f t="shared" ref="DA194:DA197" si="250">CZ194</f>
        <v>0</v>
      </c>
      <c r="DB194" s="83">
        <f t="shared" ref="DB194:DB197" si="251">DA194</f>
        <v>0</v>
      </c>
      <c r="DC194" s="83">
        <f t="shared" ref="DC194:DC197" si="252">DB194</f>
        <v>0</v>
      </c>
      <c r="DD194" s="83">
        <f t="shared" ref="DD194:DD197" si="253">DC194</f>
        <v>0</v>
      </c>
      <c r="DE194" s="83">
        <f t="shared" ref="DE194:DE197" si="254">DD194</f>
        <v>0</v>
      </c>
      <c r="DF194" s="83">
        <f t="shared" ref="DF194:DF197" si="255">DE194</f>
        <v>0</v>
      </c>
      <c r="DG194" s="83">
        <f t="shared" ref="DG194:DG197" si="256">DF194</f>
        <v>0</v>
      </c>
      <c r="DH194" s="83">
        <f t="shared" ref="DH194:DH197" si="257">DG194</f>
        <v>0</v>
      </c>
      <c r="DI194" s="83">
        <f t="shared" ref="DI194:DI197" si="258">DH194</f>
        <v>0</v>
      </c>
    </row>
    <row r="195" spans="1:113" customFormat="1" ht="16">
      <c r="A195" s="259" t="s">
        <v>429</v>
      </c>
      <c r="B195" s="259"/>
      <c r="C195" s="259"/>
      <c r="D195" s="293"/>
      <c r="E195" s="1218" t="str">
        <f>Settings!$C$6</f>
        <v>USD</v>
      </c>
      <c r="F195" s="1194">
        <v>0</v>
      </c>
      <c r="G195" s="83">
        <f>F195</f>
        <v>0</v>
      </c>
      <c r="H195" s="83">
        <f t="shared" ref="H195:BM195" si="259">G195</f>
        <v>0</v>
      </c>
      <c r="I195" s="83">
        <f t="shared" si="259"/>
        <v>0</v>
      </c>
      <c r="J195" s="83">
        <f t="shared" si="259"/>
        <v>0</v>
      </c>
      <c r="K195" s="83">
        <f t="shared" si="259"/>
        <v>0</v>
      </c>
      <c r="L195" s="83">
        <f t="shared" si="259"/>
        <v>0</v>
      </c>
      <c r="M195" s="83">
        <f t="shared" si="259"/>
        <v>0</v>
      </c>
      <c r="N195" s="83">
        <f t="shared" si="259"/>
        <v>0</v>
      </c>
      <c r="O195" s="83">
        <f t="shared" si="259"/>
        <v>0</v>
      </c>
      <c r="P195" s="83">
        <f t="shared" si="259"/>
        <v>0</v>
      </c>
      <c r="Q195" s="611">
        <f t="shared" si="259"/>
        <v>0</v>
      </c>
      <c r="R195" s="83">
        <f t="shared" si="259"/>
        <v>0</v>
      </c>
      <c r="S195" s="83">
        <f t="shared" si="259"/>
        <v>0</v>
      </c>
      <c r="T195" s="83">
        <f t="shared" si="259"/>
        <v>0</v>
      </c>
      <c r="U195" s="83">
        <f t="shared" si="259"/>
        <v>0</v>
      </c>
      <c r="V195" s="83">
        <f t="shared" si="259"/>
        <v>0</v>
      </c>
      <c r="W195" s="83">
        <f t="shared" si="259"/>
        <v>0</v>
      </c>
      <c r="X195" s="83">
        <f t="shared" si="259"/>
        <v>0</v>
      </c>
      <c r="Y195" s="83">
        <f t="shared" si="259"/>
        <v>0</v>
      </c>
      <c r="Z195" s="83">
        <f t="shared" si="259"/>
        <v>0</v>
      </c>
      <c r="AA195" s="83">
        <f t="shared" si="259"/>
        <v>0</v>
      </c>
      <c r="AB195" s="83">
        <f t="shared" si="259"/>
        <v>0</v>
      </c>
      <c r="AC195" s="365">
        <f t="shared" si="259"/>
        <v>0</v>
      </c>
      <c r="AD195" s="83">
        <f t="shared" si="259"/>
        <v>0</v>
      </c>
      <c r="AE195" s="83">
        <f t="shared" si="259"/>
        <v>0</v>
      </c>
      <c r="AF195" s="83">
        <f t="shared" si="259"/>
        <v>0</v>
      </c>
      <c r="AG195" s="83">
        <f t="shared" si="259"/>
        <v>0</v>
      </c>
      <c r="AH195" s="83">
        <f t="shared" si="259"/>
        <v>0</v>
      </c>
      <c r="AI195" s="83">
        <f t="shared" si="259"/>
        <v>0</v>
      </c>
      <c r="AJ195" s="83">
        <f t="shared" si="259"/>
        <v>0</v>
      </c>
      <c r="AK195" s="83">
        <f t="shared" si="259"/>
        <v>0</v>
      </c>
      <c r="AL195" s="83">
        <f t="shared" si="259"/>
        <v>0</v>
      </c>
      <c r="AM195" s="83">
        <f t="shared" si="259"/>
        <v>0</v>
      </c>
      <c r="AN195" s="83">
        <f t="shared" si="259"/>
        <v>0</v>
      </c>
      <c r="AO195" s="365">
        <f t="shared" si="259"/>
        <v>0</v>
      </c>
      <c r="AP195" s="83">
        <f t="shared" si="259"/>
        <v>0</v>
      </c>
      <c r="AQ195" s="83">
        <f t="shared" si="259"/>
        <v>0</v>
      </c>
      <c r="AR195" s="83">
        <f t="shared" si="259"/>
        <v>0</v>
      </c>
      <c r="AS195" s="83">
        <f t="shared" si="259"/>
        <v>0</v>
      </c>
      <c r="AT195" s="83">
        <f t="shared" si="259"/>
        <v>0</v>
      </c>
      <c r="AU195" s="83">
        <f t="shared" si="259"/>
        <v>0</v>
      </c>
      <c r="AV195" s="83">
        <f t="shared" si="259"/>
        <v>0</v>
      </c>
      <c r="AW195" s="83">
        <f t="shared" si="259"/>
        <v>0</v>
      </c>
      <c r="AX195" s="83">
        <f t="shared" si="259"/>
        <v>0</v>
      </c>
      <c r="AY195" s="83">
        <f t="shared" si="259"/>
        <v>0</v>
      </c>
      <c r="AZ195" s="83">
        <f t="shared" si="259"/>
        <v>0</v>
      </c>
      <c r="BA195" s="365">
        <f t="shared" si="259"/>
        <v>0</v>
      </c>
      <c r="BB195" s="83">
        <f t="shared" si="259"/>
        <v>0</v>
      </c>
      <c r="BC195" s="83">
        <f t="shared" si="259"/>
        <v>0</v>
      </c>
      <c r="BD195" s="83">
        <f t="shared" si="259"/>
        <v>0</v>
      </c>
      <c r="BE195" s="83">
        <f t="shared" si="259"/>
        <v>0</v>
      </c>
      <c r="BF195" s="83">
        <f t="shared" si="259"/>
        <v>0</v>
      </c>
      <c r="BG195" s="83">
        <f t="shared" si="259"/>
        <v>0</v>
      </c>
      <c r="BH195" s="83">
        <f t="shared" si="259"/>
        <v>0</v>
      </c>
      <c r="BI195" s="83">
        <f t="shared" si="259"/>
        <v>0</v>
      </c>
      <c r="BJ195" s="83">
        <f t="shared" si="259"/>
        <v>0</v>
      </c>
      <c r="BK195" s="83">
        <f t="shared" si="259"/>
        <v>0</v>
      </c>
      <c r="BL195" s="83">
        <f t="shared" si="259"/>
        <v>0</v>
      </c>
      <c r="BM195" s="365">
        <f t="shared" si="259"/>
        <v>0</v>
      </c>
      <c r="BN195" s="83">
        <f t="shared" si="211"/>
        <v>0</v>
      </c>
      <c r="BO195" s="83">
        <f t="shared" si="212"/>
        <v>0</v>
      </c>
      <c r="BP195" s="83">
        <f t="shared" si="213"/>
        <v>0</v>
      </c>
      <c r="BQ195" s="83">
        <f t="shared" si="214"/>
        <v>0</v>
      </c>
      <c r="BR195" s="83">
        <f t="shared" si="215"/>
        <v>0</v>
      </c>
      <c r="BS195" s="83">
        <f t="shared" si="216"/>
        <v>0</v>
      </c>
      <c r="BT195" s="83">
        <f t="shared" si="217"/>
        <v>0</v>
      </c>
      <c r="BU195" s="83">
        <f t="shared" si="218"/>
        <v>0</v>
      </c>
      <c r="BV195" s="83">
        <f t="shared" si="219"/>
        <v>0</v>
      </c>
      <c r="BW195" s="83">
        <f t="shared" si="220"/>
        <v>0</v>
      </c>
      <c r="BX195" s="83">
        <f t="shared" si="221"/>
        <v>0</v>
      </c>
      <c r="BY195" s="365">
        <f t="shared" si="222"/>
        <v>0</v>
      </c>
      <c r="BZ195" s="83">
        <f t="shared" si="223"/>
        <v>0</v>
      </c>
      <c r="CA195" s="83">
        <f t="shared" si="224"/>
        <v>0</v>
      </c>
      <c r="CB195" s="83">
        <f t="shared" si="225"/>
        <v>0</v>
      </c>
      <c r="CC195" s="83">
        <f t="shared" si="226"/>
        <v>0</v>
      </c>
      <c r="CD195" s="83">
        <f t="shared" si="227"/>
        <v>0</v>
      </c>
      <c r="CE195" s="83">
        <f t="shared" si="228"/>
        <v>0</v>
      </c>
      <c r="CF195" s="83">
        <f t="shared" si="229"/>
        <v>0</v>
      </c>
      <c r="CG195" s="83">
        <f t="shared" si="230"/>
        <v>0</v>
      </c>
      <c r="CH195" s="83">
        <f t="shared" si="231"/>
        <v>0</v>
      </c>
      <c r="CI195" s="83">
        <f t="shared" si="232"/>
        <v>0</v>
      </c>
      <c r="CJ195" s="83">
        <f t="shared" si="233"/>
        <v>0</v>
      </c>
      <c r="CK195" s="83">
        <f t="shared" si="234"/>
        <v>0</v>
      </c>
      <c r="CL195" s="83">
        <f t="shared" si="235"/>
        <v>0</v>
      </c>
      <c r="CM195" s="83">
        <f t="shared" si="236"/>
        <v>0</v>
      </c>
      <c r="CN195" s="83">
        <f t="shared" si="237"/>
        <v>0</v>
      </c>
      <c r="CO195" s="83">
        <f t="shared" si="238"/>
        <v>0</v>
      </c>
      <c r="CP195" s="83">
        <f t="shared" si="239"/>
        <v>0</v>
      </c>
      <c r="CQ195" s="83">
        <f t="shared" si="240"/>
        <v>0</v>
      </c>
      <c r="CR195" s="83">
        <f t="shared" si="241"/>
        <v>0</v>
      </c>
      <c r="CS195" s="83">
        <f t="shared" si="242"/>
        <v>0</v>
      </c>
      <c r="CT195" s="83">
        <f t="shared" si="243"/>
        <v>0</v>
      </c>
      <c r="CU195" s="83">
        <f t="shared" si="244"/>
        <v>0</v>
      </c>
      <c r="CV195" s="83">
        <f t="shared" si="245"/>
        <v>0</v>
      </c>
      <c r="CW195" s="83">
        <f t="shared" si="246"/>
        <v>0</v>
      </c>
      <c r="CX195" s="83">
        <f t="shared" si="247"/>
        <v>0</v>
      </c>
      <c r="CY195" s="83">
        <f t="shared" si="248"/>
        <v>0</v>
      </c>
      <c r="CZ195" s="83">
        <f t="shared" si="249"/>
        <v>0</v>
      </c>
      <c r="DA195" s="83">
        <f t="shared" si="250"/>
        <v>0</v>
      </c>
      <c r="DB195" s="83">
        <f t="shared" si="251"/>
        <v>0</v>
      </c>
      <c r="DC195" s="83">
        <f t="shared" si="252"/>
        <v>0</v>
      </c>
      <c r="DD195" s="83">
        <f t="shared" si="253"/>
        <v>0</v>
      </c>
      <c r="DE195" s="83">
        <f t="shared" si="254"/>
        <v>0</v>
      </c>
      <c r="DF195" s="83">
        <f t="shared" si="255"/>
        <v>0</v>
      </c>
      <c r="DG195" s="83">
        <f t="shared" si="256"/>
        <v>0</v>
      </c>
      <c r="DH195" s="83">
        <f t="shared" si="257"/>
        <v>0</v>
      </c>
      <c r="DI195" s="83">
        <f t="shared" si="258"/>
        <v>0</v>
      </c>
    </row>
    <row r="196" spans="1:113" customFormat="1" ht="16">
      <c r="A196" s="259" t="s">
        <v>430</v>
      </c>
      <c r="B196" s="259"/>
      <c r="C196" s="259"/>
      <c r="D196" s="293"/>
      <c r="E196" s="1218" t="str">
        <f>Settings!$C$6</f>
        <v>USD</v>
      </c>
      <c r="F196" s="1194">
        <v>0</v>
      </c>
      <c r="G196" s="83">
        <f>F196</f>
        <v>0</v>
      </c>
      <c r="H196" s="83">
        <f t="shared" ref="H196:BM196" si="260">G196</f>
        <v>0</v>
      </c>
      <c r="I196" s="83">
        <f t="shared" si="260"/>
        <v>0</v>
      </c>
      <c r="J196" s="83">
        <f t="shared" si="260"/>
        <v>0</v>
      </c>
      <c r="K196" s="83">
        <f t="shared" si="260"/>
        <v>0</v>
      </c>
      <c r="L196" s="83">
        <f t="shared" si="260"/>
        <v>0</v>
      </c>
      <c r="M196" s="83">
        <f t="shared" si="260"/>
        <v>0</v>
      </c>
      <c r="N196" s="83">
        <f t="shared" si="260"/>
        <v>0</v>
      </c>
      <c r="O196" s="83">
        <f t="shared" si="260"/>
        <v>0</v>
      </c>
      <c r="P196" s="83">
        <f t="shared" si="260"/>
        <v>0</v>
      </c>
      <c r="Q196" s="611">
        <f t="shared" si="260"/>
        <v>0</v>
      </c>
      <c r="R196" s="83">
        <f t="shared" si="260"/>
        <v>0</v>
      </c>
      <c r="S196" s="83">
        <f t="shared" si="260"/>
        <v>0</v>
      </c>
      <c r="T196" s="83">
        <f t="shared" si="260"/>
        <v>0</v>
      </c>
      <c r="U196" s="83">
        <f t="shared" si="260"/>
        <v>0</v>
      </c>
      <c r="V196" s="83">
        <f t="shared" si="260"/>
        <v>0</v>
      </c>
      <c r="W196" s="83">
        <f t="shared" si="260"/>
        <v>0</v>
      </c>
      <c r="X196" s="83">
        <f t="shared" si="260"/>
        <v>0</v>
      </c>
      <c r="Y196" s="83">
        <f t="shared" si="260"/>
        <v>0</v>
      </c>
      <c r="Z196" s="83">
        <f t="shared" si="260"/>
        <v>0</v>
      </c>
      <c r="AA196" s="83">
        <f t="shared" si="260"/>
        <v>0</v>
      </c>
      <c r="AB196" s="83">
        <f t="shared" si="260"/>
        <v>0</v>
      </c>
      <c r="AC196" s="365">
        <f t="shared" si="260"/>
        <v>0</v>
      </c>
      <c r="AD196" s="83">
        <f t="shared" si="260"/>
        <v>0</v>
      </c>
      <c r="AE196" s="83">
        <f t="shared" si="260"/>
        <v>0</v>
      </c>
      <c r="AF196" s="83">
        <f t="shared" si="260"/>
        <v>0</v>
      </c>
      <c r="AG196" s="83">
        <f t="shared" si="260"/>
        <v>0</v>
      </c>
      <c r="AH196" s="83">
        <f t="shared" si="260"/>
        <v>0</v>
      </c>
      <c r="AI196" s="83">
        <f t="shared" si="260"/>
        <v>0</v>
      </c>
      <c r="AJ196" s="83">
        <f t="shared" si="260"/>
        <v>0</v>
      </c>
      <c r="AK196" s="83">
        <f t="shared" si="260"/>
        <v>0</v>
      </c>
      <c r="AL196" s="83">
        <f t="shared" si="260"/>
        <v>0</v>
      </c>
      <c r="AM196" s="83">
        <f t="shared" si="260"/>
        <v>0</v>
      </c>
      <c r="AN196" s="83">
        <f t="shared" si="260"/>
        <v>0</v>
      </c>
      <c r="AO196" s="365">
        <f t="shared" si="260"/>
        <v>0</v>
      </c>
      <c r="AP196" s="83">
        <f t="shared" si="260"/>
        <v>0</v>
      </c>
      <c r="AQ196" s="83">
        <f t="shared" si="260"/>
        <v>0</v>
      </c>
      <c r="AR196" s="83">
        <f t="shared" si="260"/>
        <v>0</v>
      </c>
      <c r="AS196" s="83">
        <f t="shared" si="260"/>
        <v>0</v>
      </c>
      <c r="AT196" s="83">
        <f t="shared" si="260"/>
        <v>0</v>
      </c>
      <c r="AU196" s="83">
        <f t="shared" si="260"/>
        <v>0</v>
      </c>
      <c r="AV196" s="83">
        <f t="shared" si="260"/>
        <v>0</v>
      </c>
      <c r="AW196" s="83">
        <f t="shared" si="260"/>
        <v>0</v>
      </c>
      <c r="AX196" s="83">
        <f t="shared" si="260"/>
        <v>0</v>
      </c>
      <c r="AY196" s="83">
        <f t="shared" si="260"/>
        <v>0</v>
      </c>
      <c r="AZ196" s="83">
        <f t="shared" si="260"/>
        <v>0</v>
      </c>
      <c r="BA196" s="365">
        <f t="shared" si="260"/>
        <v>0</v>
      </c>
      <c r="BB196" s="83">
        <f t="shared" si="260"/>
        <v>0</v>
      </c>
      <c r="BC196" s="83">
        <f t="shared" si="260"/>
        <v>0</v>
      </c>
      <c r="BD196" s="83">
        <f t="shared" si="260"/>
        <v>0</v>
      </c>
      <c r="BE196" s="83">
        <f t="shared" si="260"/>
        <v>0</v>
      </c>
      <c r="BF196" s="83">
        <f t="shared" si="260"/>
        <v>0</v>
      </c>
      <c r="BG196" s="83">
        <f t="shared" si="260"/>
        <v>0</v>
      </c>
      <c r="BH196" s="83">
        <f t="shared" si="260"/>
        <v>0</v>
      </c>
      <c r="BI196" s="83">
        <f t="shared" si="260"/>
        <v>0</v>
      </c>
      <c r="BJ196" s="83">
        <f t="shared" si="260"/>
        <v>0</v>
      </c>
      <c r="BK196" s="83">
        <f t="shared" si="260"/>
        <v>0</v>
      </c>
      <c r="BL196" s="83">
        <f t="shared" si="260"/>
        <v>0</v>
      </c>
      <c r="BM196" s="365">
        <f t="shared" si="260"/>
        <v>0</v>
      </c>
      <c r="BN196" s="83">
        <f t="shared" si="211"/>
        <v>0</v>
      </c>
      <c r="BO196" s="83">
        <f t="shared" si="212"/>
        <v>0</v>
      </c>
      <c r="BP196" s="83">
        <f t="shared" si="213"/>
        <v>0</v>
      </c>
      <c r="BQ196" s="83">
        <f t="shared" si="214"/>
        <v>0</v>
      </c>
      <c r="BR196" s="83">
        <f t="shared" si="215"/>
        <v>0</v>
      </c>
      <c r="BS196" s="83">
        <f t="shared" si="216"/>
        <v>0</v>
      </c>
      <c r="BT196" s="83">
        <f t="shared" si="217"/>
        <v>0</v>
      </c>
      <c r="BU196" s="83">
        <f t="shared" si="218"/>
        <v>0</v>
      </c>
      <c r="BV196" s="83">
        <f t="shared" si="219"/>
        <v>0</v>
      </c>
      <c r="BW196" s="83">
        <f t="shared" si="220"/>
        <v>0</v>
      </c>
      <c r="BX196" s="83">
        <f t="shared" si="221"/>
        <v>0</v>
      </c>
      <c r="BY196" s="365">
        <f t="shared" si="222"/>
        <v>0</v>
      </c>
      <c r="BZ196" s="83">
        <f t="shared" si="223"/>
        <v>0</v>
      </c>
      <c r="CA196" s="83">
        <f t="shared" si="224"/>
        <v>0</v>
      </c>
      <c r="CB196" s="83">
        <f t="shared" si="225"/>
        <v>0</v>
      </c>
      <c r="CC196" s="83">
        <f t="shared" si="226"/>
        <v>0</v>
      </c>
      <c r="CD196" s="83">
        <f t="shared" si="227"/>
        <v>0</v>
      </c>
      <c r="CE196" s="83">
        <f t="shared" si="228"/>
        <v>0</v>
      </c>
      <c r="CF196" s="83">
        <f t="shared" si="229"/>
        <v>0</v>
      </c>
      <c r="CG196" s="83">
        <f t="shared" si="230"/>
        <v>0</v>
      </c>
      <c r="CH196" s="83">
        <f t="shared" si="231"/>
        <v>0</v>
      </c>
      <c r="CI196" s="83">
        <f t="shared" si="232"/>
        <v>0</v>
      </c>
      <c r="CJ196" s="83">
        <f t="shared" si="233"/>
        <v>0</v>
      </c>
      <c r="CK196" s="83">
        <f t="shared" si="234"/>
        <v>0</v>
      </c>
      <c r="CL196" s="83">
        <f t="shared" si="235"/>
        <v>0</v>
      </c>
      <c r="CM196" s="83">
        <f t="shared" si="236"/>
        <v>0</v>
      </c>
      <c r="CN196" s="83">
        <f t="shared" si="237"/>
        <v>0</v>
      </c>
      <c r="CO196" s="83">
        <f t="shared" si="238"/>
        <v>0</v>
      </c>
      <c r="CP196" s="83">
        <f t="shared" si="239"/>
        <v>0</v>
      </c>
      <c r="CQ196" s="83">
        <f t="shared" si="240"/>
        <v>0</v>
      </c>
      <c r="CR196" s="83">
        <f t="shared" si="241"/>
        <v>0</v>
      </c>
      <c r="CS196" s="83">
        <f t="shared" si="242"/>
        <v>0</v>
      </c>
      <c r="CT196" s="83">
        <f t="shared" si="243"/>
        <v>0</v>
      </c>
      <c r="CU196" s="83">
        <f t="shared" si="244"/>
        <v>0</v>
      </c>
      <c r="CV196" s="83">
        <f t="shared" si="245"/>
        <v>0</v>
      </c>
      <c r="CW196" s="83">
        <f t="shared" si="246"/>
        <v>0</v>
      </c>
      <c r="CX196" s="83">
        <f t="shared" si="247"/>
        <v>0</v>
      </c>
      <c r="CY196" s="83">
        <f t="shared" si="248"/>
        <v>0</v>
      </c>
      <c r="CZ196" s="83">
        <f t="shared" si="249"/>
        <v>0</v>
      </c>
      <c r="DA196" s="83">
        <f t="shared" si="250"/>
        <v>0</v>
      </c>
      <c r="DB196" s="83">
        <f t="shared" si="251"/>
        <v>0</v>
      </c>
      <c r="DC196" s="83">
        <f t="shared" si="252"/>
        <v>0</v>
      </c>
      <c r="DD196" s="83">
        <f t="shared" si="253"/>
        <v>0</v>
      </c>
      <c r="DE196" s="83">
        <f t="shared" si="254"/>
        <v>0</v>
      </c>
      <c r="DF196" s="83">
        <f t="shared" si="255"/>
        <v>0</v>
      </c>
      <c r="DG196" s="83">
        <f t="shared" si="256"/>
        <v>0</v>
      </c>
      <c r="DH196" s="83">
        <f t="shared" si="257"/>
        <v>0</v>
      </c>
      <c r="DI196" s="83">
        <f t="shared" si="258"/>
        <v>0</v>
      </c>
    </row>
    <row r="197" spans="1:113" customFormat="1" ht="16">
      <c r="A197" s="259" t="s">
        <v>435</v>
      </c>
      <c r="B197" s="259"/>
      <c r="C197" s="259"/>
      <c r="D197" s="293"/>
      <c r="E197" s="1218" t="str">
        <f>Settings!$C$6</f>
        <v>USD</v>
      </c>
      <c r="F197" s="1194">
        <v>0</v>
      </c>
      <c r="G197" s="83">
        <f>F197</f>
        <v>0</v>
      </c>
      <c r="H197" s="83">
        <f t="shared" ref="H197:BM197" si="261">G197</f>
        <v>0</v>
      </c>
      <c r="I197" s="83">
        <f t="shared" si="261"/>
        <v>0</v>
      </c>
      <c r="J197" s="83">
        <f t="shared" si="261"/>
        <v>0</v>
      </c>
      <c r="K197" s="83">
        <f t="shared" si="261"/>
        <v>0</v>
      </c>
      <c r="L197" s="83">
        <f t="shared" si="261"/>
        <v>0</v>
      </c>
      <c r="M197" s="83">
        <f t="shared" si="261"/>
        <v>0</v>
      </c>
      <c r="N197" s="83">
        <f t="shared" si="261"/>
        <v>0</v>
      </c>
      <c r="O197" s="83">
        <f t="shared" si="261"/>
        <v>0</v>
      </c>
      <c r="P197" s="83">
        <f t="shared" si="261"/>
        <v>0</v>
      </c>
      <c r="Q197" s="611">
        <f t="shared" si="261"/>
        <v>0</v>
      </c>
      <c r="R197" s="83">
        <f t="shared" si="261"/>
        <v>0</v>
      </c>
      <c r="S197" s="83">
        <f t="shared" si="261"/>
        <v>0</v>
      </c>
      <c r="T197" s="83">
        <f t="shared" si="261"/>
        <v>0</v>
      </c>
      <c r="U197" s="83">
        <f t="shared" si="261"/>
        <v>0</v>
      </c>
      <c r="V197" s="83">
        <f t="shared" si="261"/>
        <v>0</v>
      </c>
      <c r="W197" s="83">
        <f t="shared" si="261"/>
        <v>0</v>
      </c>
      <c r="X197" s="83">
        <f t="shared" si="261"/>
        <v>0</v>
      </c>
      <c r="Y197" s="83">
        <f t="shared" si="261"/>
        <v>0</v>
      </c>
      <c r="Z197" s="83">
        <f t="shared" si="261"/>
        <v>0</v>
      </c>
      <c r="AA197" s="83">
        <f t="shared" si="261"/>
        <v>0</v>
      </c>
      <c r="AB197" s="83">
        <f t="shared" si="261"/>
        <v>0</v>
      </c>
      <c r="AC197" s="365">
        <f t="shared" si="261"/>
        <v>0</v>
      </c>
      <c r="AD197" s="83">
        <f t="shared" si="261"/>
        <v>0</v>
      </c>
      <c r="AE197" s="83">
        <f t="shared" si="261"/>
        <v>0</v>
      </c>
      <c r="AF197" s="83">
        <f t="shared" si="261"/>
        <v>0</v>
      </c>
      <c r="AG197" s="83">
        <f t="shared" si="261"/>
        <v>0</v>
      </c>
      <c r="AH197" s="83">
        <f t="shared" si="261"/>
        <v>0</v>
      </c>
      <c r="AI197" s="83">
        <f t="shared" si="261"/>
        <v>0</v>
      </c>
      <c r="AJ197" s="83">
        <f t="shared" si="261"/>
        <v>0</v>
      </c>
      <c r="AK197" s="83">
        <f t="shared" si="261"/>
        <v>0</v>
      </c>
      <c r="AL197" s="83">
        <f t="shared" si="261"/>
        <v>0</v>
      </c>
      <c r="AM197" s="83">
        <f t="shared" si="261"/>
        <v>0</v>
      </c>
      <c r="AN197" s="83">
        <f t="shared" si="261"/>
        <v>0</v>
      </c>
      <c r="AO197" s="365">
        <f t="shared" si="261"/>
        <v>0</v>
      </c>
      <c r="AP197" s="83">
        <f t="shared" si="261"/>
        <v>0</v>
      </c>
      <c r="AQ197" s="83">
        <f t="shared" si="261"/>
        <v>0</v>
      </c>
      <c r="AR197" s="83">
        <f t="shared" si="261"/>
        <v>0</v>
      </c>
      <c r="AS197" s="83">
        <f t="shared" si="261"/>
        <v>0</v>
      </c>
      <c r="AT197" s="83">
        <f t="shared" si="261"/>
        <v>0</v>
      </c>
      <c r="AU197" s="83">
        <f t="shared" si="261"/>
        <v>0</v>
      </c>
      <c r="AV197" s="83">
        <f t="shared" si="261"/>
        <v>0</v>
      </c>
      <c r="AW197" s="83">
        <f t="shared" si="261"/>
        <v>0</v>
      </c>
      <c r="AX197" s="83">
        <f t="shared" si="261"/>
        <v>0</v>
      </c>
      <c r="AY197" s="83">
        <f t="shared" si="261"/>
        <v>0</v>
      </c>
      <c r="AZ197" s="83">
        <f t="shared" si="261"/>
        <v>0</v>
      </c>
      <c r="BA197" s="365">
        <f t="shared" si="261"/>
        <v>0</v>
      </c>
      <c r="BB197" s="83">
        <f t="shared" si="261"/>
        <v>0</v>
      </c>
      <c r="BC197" s="83">
        <f t="shared" si="261"/>
        <v>0</v>
      </c>
      <c r="BD197" s="83">
        <f t="shared" si="261"/>
        <v>0</v>
      </c>
      <c r="BE197" s="83">
        <f t="shared" si="261"/>
        <v>0</v>
      </c>
      <c r="BF197" s="83">
        <f t="shared" si="261"/>
        <v>0</v>
      </c>
      <c r="BG197" s="83">
        <f t="shared" si="261"/>
        <v>0</v>
      </c>
      <c r="BH197" s="83">
        <f t="shared" si="261"/>
        <v>0</v>
      </c>
      <c r="BI197" s="83">
        <f t="shared" si="261"/>
        <v>0</v>
      </c>
      <c r="BJ197" s="83">
        <f t="shared" si="261"/>
        <v>0</v>
      </c>
      <c r="BK197" s="83">
        <f t="shared" si="261"/>
        <v>0</v>
      </c>
      <c r="BL197" s="83">
        <f t="shared" si="261"/>
        <v>0</v>
      </c>
      <c r="BM197" s="365">
        <f t="shared" si="261"/>
        <v>0</v>
      </c>
      <c r="BN197" s="83">
        <f t="shared" si="211"/>
        <v>0</v>
      </c>
      <c r="BO197" s="83">
        <f t="shared" si="212"/>
        <v>0</v>
      </c>
      <c r="BP197" s="83">
        <f t="shared" si="213"/>
        <v>0</v>
      </c>
      <c r="BQ197" s="83">
        <f t="shared" si="214"/>
        <v>0</v>
      </c>
      <c r="BR197" s="83">
        <f t="shared" si="215"/>
        <v>0</v>
      </c>
      <c r="BS197" s="83">
        <f t="shared" si="216"/>
        <v>0</v>
      </c>
      <c r="BT197" s="83">
        <f t="shared" si="217"/>
        <v>0</v>
      </c>
      <c r="BU197" s="83">
        <f t="shared" si="218"/>
        <v>0</v>
      </c>
      <c r="BV197" s="83">
        <f t="shared" si="219"/>
        <v>0</v>
      </c>
      <c r="BW197" s="83">
        <f t="shared" si="220"/>
        <v>0</v>
      </c>
      <c r="BX197" s="83">
        <f t="shared" si="221"/>
        <v>0</v>
      </c>
      <c r="BY197" s="365">
        <f t="shared" si="222"/>
        <v>0</v>
      </c>
      <c r="BZ197" s="83">
        <f t="shared" si="223"/>
        <v>0</v>
      </c>
      <c r="CA197" s="83">
        <f t="shared" si="224"/>
        <v>0</v>
      </c>
      <c r="CB197" s="83">
        <f t="shared" si="225"/>
        <v>0</v>
      </c>
      <c r="CC197" s="83">
        <f t="shared" si="226"/>
        <v>0</v>
      </c>
      <c r="CD197" s="83">
        <f t="shared" si="227"/>
        <v>0</v>
      </c>
      <c r="CE197" s="83">
        <f t="shared" si="228"/>
        <v>0</v>
      </c>
      <c r="CF197" s="83">
        <f t="shared" si="229"/>
        <v>0</v>
      </c>
      <c r="CG197" s="83">
        <f t="shared" si="230"/>
        <v>0</v>
      </c>
      <c r="CH197" s="83">
        <f t="shared" si="231"/>
        <v>0</v>
      </c>
      <c r="CI197" s="83">
        <f t="shared" si="232"/>
        <v>0</v>
      </c>
      <c r="CJ197" s="83">
        <f t="shared" si="233"/>
        <v>0</v>
      </c>
      <c r="CK197" s="83">
        <f t="shared" si="234"/>
        <v>0</v>
      </c>
      <c r="CL197" s="83">
        <f t="shared" si="235"/>
        <v>0</v>
      </c>
      <c r="CM197" s="83">
        <f t="shared" si="236"/>
        <v>0</v>
      </c>
      <c r="CN197" s="83">
        <f t="shared" si="237"/>
        <v>0</v>
      </c>
      <c r="CO197" s="83">
        <f t="shared" si="238"/>
        <v>0</v>
      </c>
      <c r="CP197" s="83">
        <f t="shared" si="239"/>
        <v>0</v>
      </c>
      <c r="CQ197" s="83">
        <f t="shared" si="240"/>
        <v>0</v>
      </c>
      <c r="CR197" s="83">
        <f t="shared" si="241"/>
        <v>0</v>
      </c>
      <c r="CS197" s="83">
        <f t="shared" si="242"/>
        <v>0</v>
      </c>
      <c r="CT197" s="83">
        <f t="shared" si="243"/>
        <v>0</v>
      </c>
      <c r="CU197" s="83">
        <f t="shared" si="244"/>
        <v>0</v>
      </c>
      <c r="CV197" s="83">
        <f t="shared" si="245"/>
        <v>0</v>
      </c>
      <c r="CW197" s="83">
        <f t="shared" si="246"/>
        <v>0</v>
      </c>
      <c r="CX197" s="83">
        <f t="shared" si="247"/>
        <v>0</v>
      </c>
      <c r="CY197" s="83">
        <f t="shared" si="248"/>
        <v>0</v>
      </c>
      <c r="CZ197" s="83">
        <f t="shared" si="249"/>
        <v>0</v>
      </c>
      <c r="DA197" s="83">
        <f t="shared" si="250"/>
        <v>0</v>
      </c>
      <c r="DB197" s="83">
        <f t="shared" si="251"/>
        <v>0</v>
      </c>
      <c r="DC197" s="83">
        <f t="shared" si="252"/>
        <v>0</v>
      </c>
      <c r="DD197" s="83">
        <f t="shared" si="253"/>
        <v>0</v>
      </c>
      <c r="DE197" s="83">
        <f t="shared" si="254"/>
        <v>0</v>
      </c>
      <c r="DF197" s="83">
        <f t="shared" si="255"/>
        <v>0</v>
      </c>
      <c r="DG197" s="83">
        <f t="shared" si="256"/>
        <v>0</v>
      </c>
      <c r="DH197" s="83">
        <f t="shared" si="257"/>
        <v>0</v>
      </c>
      <c r="DI197" s="83">
        <f t="shared" si="258"/>
        <v>0</v>
      </c>
    </row>
    <row r="198" spans="1:113" customFormat="1" ht="16">
      <c r="A198" s="643" t="s">
        <v>433</v>
      </c>
      <c r="B198" s="643"/>
      <c r="C198" s="643"/>
      <c r="D198" s="1220"/>
      <c r="E198" s="1218" t="str">
        <f>Settings!$C$6</f>
        <v>USD</v>
      </c>
      <c r="F198" s="299">
        <f>IF(F$6=Projections!$C$22,Projections!$C$17,IF(F$6&gt;Projections!$C$22,MIN(Projections!$C$19,Projections!$C$18+E198),0))</f>
        <v>0</v>
      </c>
      <c r="G198" s="299">
        <f>IF(G$6=Projections!$C$22,Projections!$C$17,IF(G$6&gt;Projections!$C$22,MIN(Projections!$C$19,Projections!$C$18+F198),0))</f>
        <v>0</v>
      </c>
      <c r="H198" s="299">
        <f>IF(H$6=Projections!$C$22,Projections!$C$17,IF(H$6&gt;Projections!$C$22,MIN(Projections!$C$19,Projections!$C$18+G198),0))</f>
        <v>0</v>
      </c>
      <c r="I198" s="299">
        <f>IF(I$6=Projections!$C$22,Projections!$C$17,IF(I$6&gt;Projections!$C$22,MIN(Projections!$C$19,Projections!$C$18+H198),0))</f>
        <v>0</v>
      </c>
      <c r="J198" s="299">
        <f>IF(J$6=Projections!$C$22,Projections!$C$17,IF(J$6&gt;Projections!$C$22,MIN(Projections!$C$19,Projections!$C$18+I198),0))</f>
        <v>0</v>
      </c>
      <c r="K198" s="299">
        <f>IF(K$6=Projections!$C$22,Projections!$C$17,IF(K$6&gt;Projections!$C$22,MIN(Projections!$C$19,Projections!$C$18+J198),0))</f>
        <v>0</v>
      </c>
      <c r="L198" s="299">
        <f>IF(L$6=Projections!$C$22,Projections!$C$17,IF(L$6&gt;Projections!$C$22,MIN(Projections!$C$19,Projections!$C$18+K198),0))</f>
        <v>0</v>
      </c>
      <c r="M198" s="299">
        <f>IF(M$6=Projections!$C$22,Projections!$C$17,IF(M$6&gt;Projections!$C$22,MIN(Projections!$C$19,Projections!$C$18+L198),0))</f>
        <v>0</v>
      </c>
      <c r="N198" s="299">
        <f>IF(N$6=Projections!$C$22,Projections!$C$17,IF(N$6&gt;Projections!$C$22,MIN(Projections!$C$19,Projections!$C$18+M198),0))</f>
        <v>0</v>
      </c>
      <c r="O198" s="299">
        <f>IF(O$6=Projections!$C$22,Projections!$C$17,IF(O$6&gt;Projections!$C$22,MIN(Projections!$C$19,Projections!$C$18+N198),0))</f>
        <v>0</v>
      </c>
      <c r="P198" s="299">
        <f>IF(P$6=Projections!$C$22,Projections!$C$17,IF(P$6&gt;Projections!$C$22,MIN(Projections!$C$19,Projections!$C$18+O198),0))</f>
        <v>0</v>
      </c>
      <c r="Q198" s="617">
        <f>IF(Q$6=Projections!$C$22,Projections!$C$17,IF(Q$6&gt;Projections!$C$22,MIN(Projections!$C$19,Projections!$C$18+P198),0))</f>
        <v>0</v>
      </c>
      <c r="R198" s="299">
        <f>IF(R$6=Projections!$C$22,Projections!$C$17,IF(R$6&gt;Projections!$C$22,MIN(Projections!$C$19,Projections!$C$18+Q198),0))</f>
        <v>0</v>
      </c>
      <c r="S198" s="299">
        <f>IF(S$6=Projections!$C$22,Projections!$C$17,IF(S$6&gt;Projections!$C$22,MIN(Projections!$C$19,Projections!$C$18+R198),0))</f>
        <v>0</v>
      </c>
      <c r="T198" s="299">
        <f>IF(T$6=Projections!$C$22,Projections!$C$17,IF(T$6&gt;Projections!$C$22,MIN(Projections!$C$19,Projections!$C$18+S198),0))</f>
        <v>0</v>
      </c>
      <c r="U198" s="299">
        <f>IF(U$6=Projections!$C$22,Projections!$C$17,IF(U$6&gt;Projections!$C$22,MIN(Projections!$C$19,Projections!$C$18+T198),0))</f>
        <v>0</v>
      </c>
      <c r="V198" s="299">
        <f>IF(V$6=Projections!$C$22,Projections!$C$17,IF(V$6&gt;Projections!$C$22,MIN(Projections!$C$19,Projections!$C$18+U198),0))</f>
        <v>0</v>
      </c>
      <c r="W198" s="299">
        <f>IF(W$6=Projections!$C$22,Projections!$C$17,IF(W$6&gt;Projections!$C$22,MIN(Projections!$C$19,Projections!$C$18+V198),0))</f>
        <v>0</v>
      </c>
      <c r="X198" s="299">
        <f>IF(X$6=Projections!$C$22,Projections!$C$17,IF(X$6&gt;Projections!$C$22,MIN(Projections!$C$19,Projections!$C$18+W198),0))</f>
        <v>0</v>
      </c>
      <c r="Y198" s="299">
        <f>IF(Y$6=Projections!$C$22,Projections!$C$17,IF(Y$6&gt;Projections!$C$22,MIN(Projections!$C$19,Projections!$C$18+X198),0))</f>
        <v>0</v>
      </c>
      <c r="Z198" s="299">
        <f>IF(Z$6=Projections!$C$22,Projections!$C$17,IF(Z$6&gt;Projections!$C$22,MIN(Projections!$C$19,Projections!$C$18+Y198),0))</f>
        <v>0</v>
      </c>
      <c r="AA198" s="299">
        <f>IF(AA$6=Projections!$C$22,Projections!$C$17,IF(AA$6&gt;Projections!$C$22,MIN(Projections!$C$19,Projections!$C$18+Z198),0))</f>
        <v>0</v>
      </c>
      <c r="AB198" s="299">
        <f>IF(AB$6=Projections!$C$22,Projections!$C$17,IF(AB$6&gt;Projections!$C$22,MIN(Projections!$C$19,Projections!$C$18+AA198),0))</f>
        <v>0</v>
      </c>
      <c r="AC198" s="372">
        <f>IF(AC$6=Projections!$C$22,Projections!$C$17,IF(AC$6&gt;Projections!$C$22,MIN(Projections!$C$19,Projections!$C$18+AB198),0))</f>
        <v>0</v>
      </c>
      <c r="AD198" s="299">
        <f>IF(AD$6=Projections!$C$22,Projections!$C$17,IF(AD$6&gt;Projections!$C$22,MIN(Projections!$C$19,Projections!$C$18+AC198),0))</f>
        <v>0</v>
      </c>
      <c r="AE198" s="299">
        <f>IF(AE$6=Projections!$C$22,Projections!$C$17,IF(AE$6&gt;Projections!$C$22,MIN(Projections!$C$19,Projections!$C$18+AD198),0))</f>
        <v>0</v>
      </c>
      <c r="AF198" s="299">
        <f>IF(AF$6=Projections!$C$22,Projections!$C$17,IF(AF$6&gt;Projections!$C$22,MIN(Projections!$C$19,Projections!$C$18+AE198),0))</f>
        <v>0</v>
      </c>
      <c r="AG198" s="299">
        <f>IF(AG$6=Projections!$C$22,Projections!$C$17,IF(AG$6&gt;Projections!$C$22,MIN(Projections!$C$19,Projections!$C$18+AF198),0))</f>
        <v>0</v>
      </c>
      <c r="AH198" s="299">
        <f>IF(AH$6=Projections!$C$22,Projections!$C$17,IF(AH$6&gt;Projections!$C$22,MIN(Projections!$C$19,Projections!$C$18+AG198),0))</f>
        <v>0</v>
      </c>
      <c r="AI198" s="299">
        <f>IF(AI$6=Projections!$C$22,Projections!$C$17,IF(AI$6&gt;Projections!$C$22,MIN(Projections!$C$19,Projections!$C$18+AH198),0))</f>
        <v>0</v>
      </c>
      <c r="AJ198" s="299">
        <f>IF(AJ$6=Projections!$C$22,Projections!$C$17,IF(AJ$6&gt;Projections!$C$22,MIN(Projections!$C$19,Projections!$C$18+AI198),0))</f>
        <v>0</v>
      </c>
      <c r="AK198" s="299">
        <f>IF(AK$6=Projections!$C$22,Projections!$C$17,IF(AK$6&gt;Projections!$C$22,MIN(Projections!$C$19,Projections!$C$18+AJ198),0))</f>
        <v>0</v>
      </c>
      <c r="AL198" s="299">
        <f>IF(AL$6=Projections!$C$22,Projections!$C$17,IF(AL$6&gt;Projections!$C$22,MIN(Projections!$C$19,Projections!$C$18+AK198),0))</f>
        <v>0</v>
      </c>
      <c r="AM198" s="299">
        <f>IF(AM$6=Projections!$C$22,Projections!$C$17,IF(AM$6&gt;Projections!$C$22,MIN(Projections!$C$19,Projections!$C$18+AL198),0))</f>
        <v>0</v>
      </c>
      <c r="AN198" s="299">
        <f>IF(AN$6=Projections!$C$22,Projections!$C$17,IF(AN$6&gt;Projections!$C$22,MIN(Projections!$C$19,Projections!$C$18+AM198),0))</f>
        <v>0</v>
      </c>
      <c r="AO198" s="372">
        <f>IF(AO$6=Projections!$C$22,Projections!$C$17,IF(AO$6&gt;Projections!$C$22,MIN(Projections!$C$19,Projections!$C$18+AN198),0))</f>
        <v>0</v>
      </c>
      <c r="AP198" s="299">
        <f>IF(AP$6=Projections!$C$22,Projections!$C$17,IF(AP$6&gt;Projections!$C$22,MIN(Projections!$C$19,Projections!$C$18+AO198),0))</f>
        <v>0</v>
      </c>
      <c r="AQ198" s="299">
        <f>IF(AQ$6=Projections!$C$22,Projections!$C$17,IF(AQ$6&gt;Projections!$C$22,MIN(Projections!$C$19,Projections!$C$18+AP198),0))</f>
        <v>0</v>
      </c>
      <c r="AR198" s="299">
        <f>IF(AR$6=Projections!$C$22,Projections!$C$17,IF(AR$6&gt;Projections!$C$22,MIN(Projections!$C$19,Projections!$C$18+AQ198),0))</f>
        <v>0</v>
      </c>
      <c r="AS198" s="299">
        <f>IF(AS$6=Projections!$C$22,Projections!$C$17,IF(AS$6&gt;Projections!$C$22,MIN(Projections!$C$19,Projections!$C$18+AR198),0))</f>
        <v>0</v>
      </c>
      <c r="AT198" s="299">
        <f>IF(AT$6=Projections!$C$22,Projections!$C$17,IF(AT$6&gt;Projections!$C$22,MIN(Projections!$C$19,Projections!$C$18+AS198),0))</f>
        <v>0</v>
      </c>
      <c r="AU198" s="299">
        <f>IF(AU$6=Projections!$C$22,Projections!$C$17,IF(AU$6&gt;Projections!$C$22,MIN(Projections!$C$19,Projections!$C$18+AT198),0))</f>
        <v>0</v>
      </c>
      <c r="AV198" s="299">
        <f>IF(AV$6=Projections!$C$22,Projections!$C$17,IF(AV$6&gt;Projections!$C$22,MIN(Projections!$C$19,Projections!$C$18+AU198),0))</f>
        <v>0</v>
      </c>
      <c r="AW198" s="299">
        <f>IF(AW$6=Projections!$C$22,Projections!$C$17,IF(AW$6&gt;Projections!$C$22,MIN(Projections!$C$19,Projections!$C$18+AV198),0))</f>
        <v>0</v>
      </c>
      <c r="AX198" s="299">
        <f>IF(AX$6=Projections!$C$22,Projections!$C$17,IF(AX$6&gt;Projections!$C$22,MIN(Projections!$C$19,Projections!$C$18+AW198),0))</f>
        <v>0</v>
      </c>
      <c r="AY198" s="299">
        <f>IF(AY$6=Projections!$C$22,Projections!$C$17,IF(AY$6&gt;Projections!$C$22,MIN(Projections!$C$19,Projections!$C$18+AX198),0))</f>
        <v>0</v>
      </c>
      <c r="AZ198" s="299">
        <f>IF(AZ$6=Projections!$C$22,Projections!$C$17,IF(AZ$6&gt;Projections!$C$22,MIN(Projections!$C$19,Projections!$C$18+AY198),0))</f>
        <v>0</v>
      </c>
      <c r="BA198" s="372">
        <f>IF(BA$6=Projections!$C$22,Projections!$C$17,IF(BA$6&gt;Projections!$C$22,MIN(Projections!$C$19,Projections!$C$18+AZ198),0))</f>
        <v>0</v>
      </c>
      <c r="BB198" s="299">
        <f>IF(BB$6=Projections!$C$22,Projections!$C$17,IF(BB$6&gt;Projections!$C$22,MIN(Projections!$C$19,Projections!$C$18+BA198),0))</f>
        <v>0</v>
      </c>
      <c r="BC198" s="299">
        <f>IF(BC$6=Projections!$C$22,Projections!$C$17,IF(BC$6&gt;Projections!$C$22,MIN(Projections!$C$19,Projections!$C$18+BB198),0))</f>
        <v>0</v>
      </c>
      <c r="BD198" s="299">
        <f>IF(BD$6=Projections!$C$22,Projections!$C$17,IF(BD$6&gt;Projections!$C$22,MIN(Projections!$C$19,Projections!$C$18+BC198),0))</f>
        <v>0</v>
      </c>
      <c r="BE198" s="299">
        <f>IF(BE$6=Projections!$C$22,Projections!$C$17,IF(BE$6&gt;Projections!$C$22,MIN(Projections!$C$19,Projections!$C$18+BD198),0))</f>
        <v>0</v>
      </c>
      <c r="BF198" s="299">
        <f>IF(BF$6=Projections!$C$22,Projections!$C$17,IF(BF$6&gt;Projections!$C$22,MIN(Projections!$C$19,Projections!$C$18+BE198),0))</f>
        <v>0</v>
      </c>
      <c r="BG198" s="299">
        <f>IF(BG$6=Projections!$C$22,Projections!$C$17,IF(BG$6&gt;Projections!$C$22,MIN(Projections!$C$19,Projections!$C$18+BF198),0))</f>
        <v>0</v>
      </c>
      <c r="BH198" s="299">
        <f>IF(BH$6=Projections!$C$22,Projections!$C$17,IF(BH$6&gt;Projections!$C$22,MIN(Projections!$C$19,Projections!$C$18+BG198),0))</f>
        <v>0</v>
      </c>
      <c r="BI198" s="299">
        <f>IF(BI$6=Projections!$C$22,Projections!$C$17,IF(BI$6&gt;Projections!$C$22,MIN(Projections!$C$19,Projections!$C$18+BH198),0))</f>
        <v>0</v>
      </c>
      <c r="BJ198" s="299">
        <f>IF(BJ$6=Projections!$C$22,Projections!$C$17,IF(BJ$6&gt;Projections!$C$22,MIN(Projections!$C$19,Projections!$C$18+BI198),0))</f>
        <v>0</v>
      </c>
      <c r="BK198" s="299">
        <f>IF(BK$6=Projections!$C$22,Projections!$C$17,IF(BK$6&gt;Projections!$C$22,MIN(Projections!$C$19,Projections!$C$18+BJ198),0))</f>
        <v>0</v>
      </c>
      <c r="BL198" s="299">
        <f>IF(BL$6=Projections!$C$22,Projections!$C$17,IF(BL$6&gt;Projections!$C$22,MIN(Projections!$C$19,Projections!$C$18+BK198),0))</f>
        <v>0</v>
      </c>
      <c r="BM198" s="372">
        <f>IF(BM$6=Projections!$C$22,Projections!$C$17,IF(BM$6&gt;Projections!$C$22,MIN(Projections!$C$19,Projections!$C$18+BL198),0))</f>
        <v>0</v>
      </c>
      <c r="BN198" s="299">
        <f>IF(BN$6=Projections!$C$22,Projections!$C$17,IF(BN$6&gt;Projections!$C$22,MIN(Projections!$C$19,Projections!$C$18+BM198),0))</f>
        <v>0</v>
      </c>
      <c r="BO198" s="299">
        <f>IF(BO$6=Projections!$C$22,Projections!$C$17,IF(BO$6&gt;Projections!$C$22,MIN(Projections!$C$19,Projections!$C$18+BN198),0))</f>
        <v>0</v>
      </c>
      <c r="BP198" s="299">
        <f>IF(BP$6=Projections!$C$22,Projections!$C$17,IF(BP$6&gt;Projections!$C$22,MIN(Projections!$C$19,Projections!$C$18+BO198),0))</f>
        <v>0</v>
      </c>
      <c r="BQ198" s="299">
        <f>IF(BQ$6=Projections!$C$22,Projections!$C$17,IF(BQ$6&gt;Projections!$C$22,MIN(Projections!$C$19,Projections!$C$18+BP198),0))</f>
        <v>0</v>
      </c>
      <c r="BR198" s="299">
        <f>IF(BR$6=Projections!$C$22,Projections!$C$17,IF(BR$6&gt;Projections!$C$22,MIN(Projections!$C$19,Projections!$C$18+BQ198),0))</f>
        <v>0</v>
      </c>
      <c r="BS198" s="299">
        <f>IF(BS$6=Projections!$C$22,Projections!$C$17,IF(BS$6&gt;Projections!$C$22,MIN(Projections!$C$19,Projections!$C$18+BR198),0))</f>
        <v>0</v>
      </c>
      <c r="BT198" s="299">
        <f>IF(BT$6=Projections!$C$22,Projections!$C$17,IF(BT$6&gt;Projections!$C$22,MIN(Projections!$C$19,Projections!$C$18+BS198),0))</f>
        <v>0</v>
      </c>
      <c r="BU198" s="299">
        <f>IF(BU$6=Projections!$C$22,Projections!$C$17,IF(BU$6&gt;Projections!$C$22,MIN(Projections!$C$19,Projections!$C$18+BT198),0))</f>
        <v>0</v>
      </c>
      <c r="BV198" s="299">
        <f>IF(BV$6=Projections!$C$22,Projections!$C$17,IF(BV$6&gt;Projections!$C$22,MIN(Projections!$C$19,Projections!$C$18+BU198),0))</f>
        <v>0</v>
      </c>
      <c r="BW198" s="299">
        <f>IF(BW$6=Projections!$C$22,Projections!$C$17,IF(BW$6&gt;Projections!$C$22,MIN(Projections!$C$19,Projections!$C$18+BV198),0))</f>
        <v>0</v>
      </c>
      <c r="BX198" s="299">
        <f>IF(BX$6=Projections!$C$22,Projections!$C$17,IF(BX$6&gt;Projections!$C$22,MIN(Projections!$C$19,Projections!$C$18+BW198),0))</f>
        <v>0</v>
      </c>
      <c r="BY198" s="372">
        <f>IF(BY$6=Projections!$C$22,Projections!$C$17,IF(BY$6&gt;Projections!$C$22,MIN(Projections!$C$19,Projections!$C$18+BX198),0))</f>
        <v>0</v>
      </c>
      <c r="BZ198" s="299">
        <f>IF(BZ$6=Projections!$C$22,Projections!$C$17,IF(BZ$6&gt;Projections!$C$22,MIN(Projections!$C$19,Projections!$C$18+BY198),0))</f>
        <v>0</v>
      </c>
      <c r="CA198" s="299">
        <f>IF(CA$6=Projections!$C$22,Projections!$C$17,IF(CA$6&gt;Projections!$C$22,MIN(Projections!$C$19,Projections!$C$18+BZ198),0))</f>
        <v>0</v>
      </c>
      <c r="CB198" s="299">
        <f>IF(CB$6=Projections!$C$22,Projections!$C$17,IF(CB$6&gt;Projections!$C$22,MIN(Projections!$C$19,Projections!$C$18+CA198),0))</f>
        <v>0</v>
      </c>
      <c r="CC198" s="299">
        <f>IF(CC$6=Projections!$C$22,Projections!$C$17,IF(CC$6&gt;Projections!$C$22,MIN(Projections!$C$19,Projections!$C$18+CB198),0))</f>
        <v>0</v>
      </c>
      <c r="CD198" s="299">
        <f>IF(CD$6=Projections!$C$22,Projections!$C$17,IF(CD$6&gt;Projections!$C$22,MIN(Projections!$C$19,Projections!$C$18+CC198),0))</f>
        <v>0</v>
      </c>
      <c r="CE198" s="299">
        <f>IF(CE$6=Projections!$C$22,Projections!$C$17,IF(CE$6&gt;Projections!$C$22,MIN(Projections!$C$19,Projections!$C$18+CD198),0))</f>
        <v>0</v>
      </c>
      <c r="CF198" s="299">
        <f>IF(CF$6=Projections!$C$22,Projections!$C$17,IF(CF$6&gt;Projections!$C$22,MIN(Projections!$C$19,Projections!$C$18+CE198),0))</f>
        <v>0</v>
      </c>
      <c r="CG198" s="299">
        <f>IF(CG$6=Projections!$C$22,Projections!$C$17,IF(CG$6&gt;Projections!$C$22,MIN(Projections!$C$19,Projections!$C$18+CF198),0))</f>
        <v>0</v>
      </c>
      <c r="CH198" s="299">
        <f>IF(CH$6=Projections!$C$22,Projections!$C$17,IF(CH$6&gt;Projections!$C$22,MIN(Projections!$C$19,Projections!$C$18+CG198),0))</f>
        <v>0</v>
      </c>
      <c r="CI198" s="299">
        <f>IF(CI$6=Projections!$C$22,Projections!$C$17,IF(CI$6&gt;Projections!$C$22,MIN(Projections!$C$19,Projections!$C$18+CH198),0))</f>
        <v>0</v>
      </c>
      <c r="CJ198" s="299">
        <f>IF(CJ$6=Projections!$C$22,Projections!$C$17,IF(CJ$6&gt;Projections!$C$22,MIN(Projections!$C$19,Projections!$C$18+CI198),0))</f>
        <v>0</v>
      </c>
      <c r="CK198" s="299">
        <f>IF(CK$6=Projections!$C$22,Projections!$C$17,IF(CK$6&gt;Projections!$C$22,MIN(Projections!$C$19,Projections!$C$18+CJ198),0))</f>
        <v>0</v>
      </c>
      <c r="CL198" s="299">
        <f>IF(CL$6=Projections!$C$22,Projections!$C$17,IF(CL$6&gt;Projections!$C$22,MIN(Projections!$C$19,Projections!$C$18+CK198),0))</f>
        <v>0</v>
      </c>
      <c r="CM198" s="299">
        <f>IF(CM$6=Projections!$C$22,Projections!$C$17,IF(CM$6&gt;Projections!$C$22,MIN(Projections!$C$19,Projections!$C$18+CL198),0))</f>
        <v>0</v>
      </c>
      <c r="CN198" s="299">
        <f>IF(CN$6=Projections!$C$22,Projections!$C$17,IF(CN$6&gt;Projections!$C$22,MIN(Projections!$C$19,Projections!$C$18+CM198),0))</f>
        <v>0</v>
      </c>
      <c r="CO198" s="299">
        <f>IF(CO$6=Projections!$C$22,Projections!$C$17,IF(CO$6&gt;Projections!$C$22,MIN(Projections!$C$19,Projections!$C$18+CN198),0))</f>
        <v>0</v>
      </c>
      <c r="CP198" s="299">
        <f>IF(CP$6=Projections!$C$22,Projections!$C$17,IF(CP$6&gt;Projections!$C$22,MIN(Projections!$C$19,Projections!$C$18+CO198),0))</f>
        <v>0</v>
      </c>
      <c r="CQ198" s="299">
        <f>IF(CQ$6=Projections!$C$22,Projections!$C$17,IF(CQ$6&gt;Projections!$C$22,MIN(Projections!$C$19,Projections!$C$18+CP198),0))</f>
        <v>0</v>
      </c>
      <c r="CR198" s="299">
        <f>IF(CR$6=Projections!$C$22,Projections!$C$17,IF(CR$6&gt;Projections!$C$22,MIN(Projections!$C$19,Projections!$C$18+CQ198),0))</f>
        <v>0</v>
      </c>
      <c r="CS198" s="299">
        <f>IF(CS$6=Projections!$C$22,Projections!$C$17,IF(CS$6&gt;Projections!$C$22,MIN(Projections!$C$19,Projections!$C$18+CR198),0))</f>
        <v>0</v>
      </c>
      <c r="CT198" s="299">
        <f>IF(CT$6=Projections!$C$22,Projections!$C$17,IF(CT$6&gt;Projections!$C$22,MIN(Projections!$C$19,Projections!$C$18+CS198),0))</f>
        <v>0</v>
      </c>
      <c r="CU198" s="299">
        <f>IF(CU$6=Projections!$C$22,Projections!$C$17,IF(CU$6&gt;Projections!$C$22,MIN(Projections!$C$19,Projections!$C$18+CT198),0))</f>
        <v>0</v>
      </c>
      <c r="CV198" s="299">
        <f>IF(CV$6=Projections!$C$22,Projections!$C$17,IF(CV$6&gt;Projections!$C$22,MIN(Projections!$C$19,Projections!$C$18+CU198),0))</f>
        <v>0</v>
      </c>
      <c r="CW198" s="299">
        <f>IF(CW$6=Projections!$C$22,Projections!$C$17,IF(CW$6&gt;Projections!$C$22,MIN(Projections!$C$19,Projections!$C$18+CV198),0))</f>
        <v>0</v>
      </c>
      <c r="CX198" s="299">
        <f>IF(CX$6=Projections!$C$22,Projections!$C$17,IF(CX$6&gt;Projections!$C$22,MIN(Projections!$C$19,Projections!$C$18+CW198),0))</f>
        <v>0</v>
      </c>
      <c r="CY198" s="299">
        <f>IF(CY$6=Projections!$C$22,Projections!$C$17,IF(CY$6&gt;Projections!$C$22,MIN(Projections!$C$19,Projections!$C$18+CX198),0))</f>
        <v>0</v>
      </c>
      <c r="CZ198" s="299">
        <f>IF(CZ$6=Projections!$C$22,Projections!$C$17,IF(CZ$6&gt;Projections!$C$22,MIN(Projections!$C$19,Projections!$C$18+CY198),0))</f>
        <v>0</v>
      </c>
      <c r="DA198" s="299">
        <f>IF(DA$6=Projections!$C$22,Projections!$C$17,IF(DA$6&gt;Projections!$C$22,MIN(Projections!$C$19,Projections!$C$18+CZ198),0))</f>
        <v>0</v>
      </c>
      <c r="DB198" s="299">
        <f>IF(DB$6=Projections!$C$22,Projections!$C$17,IF(DB$6&gt;Projections!$C$22,MIN(Projections!$C$19,Projections!$C$18+DA198),0))</f>
        <v>0</v>
      </c>
      <c r="DC198" s="299">
        <f>IF(DC$6=Projections!$C$22,Projections!$C$17,IF(DC$6&gt;Projections!$C$22,MIN(Projections!$C$19,Projections!$C$18+DB198),0))</f>
        <v>0</v>
      </c>
      <c r="DD198" s="299">
        <f>IF(DD$6=Projections!$C$22,Projections!$C$17,IF(DD$6&gt;Projections!$C$22,MIN(Projections!$C$19,Projections!$C$18+DC198),0))</f>
        <v>0</v>
      </c>
      <c r="DE198" s="299">
        <f>IF(DE$6=Projections!$C$22,Projections!$C$17,IF(DE$6&gt;Projections!$C$22,MIN(Projections!$C$19,Projections!$C$18+DD198),0))</f>
        <v>0</v>
      </c>
      <c r="DF198" s="299">
        <f>IF(DF$6=Projections!$C$22,Projections!$C$17,IF(DF$6&gt;Projections!$C$22,MIN(Projections!$C$19,Projections!$C$18+DE198),0))</f>
        <v>0</v>
      </c>
      <c r="DG198" s="299">
        <f>IF(DG$6=Projections!$C$22,Projections!$C$17,IF(DG$6&gt;Projections!$C$22,MIN(Projections!$C$19,Projections!$C$18+DF198),0))</f>
        <v>0</v>
      </c>
      <c r="DH198" s="299">
        <f>IF(DH$6=Projections!$C$22,Projections!$C$17,IF(DH$6&gt;Projections!$C$22,MIN(Projections!$C$19,Projections!$C$18+DG198),0))</f>
        <v>0</v>
      </c>
      <c r="DI198" s="299">
        <f>IF(DI$6=Projections!$C$22,Projections!$C$17,IF(DI$6&gt;Projections!$C$22,MIN(Projections!$C$19,Projections!$C$18+DH198),0))</f>
        <v>0</v>
      </c>
    </row>
    <row r="199" spans="1:113" customFormat="1" ht="16">
      <c r="A199" s="640" t="s">
        <v>259</v>
      </c>
      <c r="B199" s="640"/>
      <c r="C199" s="640"/>
      <c r="D199" s="1195"/>
      <c r="E199" s="276" t="str">
        <f>Settings!$C$6</f>
        <v>USD</v>
      </c>
      <c r="F199" s="1219">
        <f t="shared" ref="F199:BM199" si="262">SUM(F194:F198)</f>
        <v>0</v>
      </c>
      <c r="G199" s="1219">
        <f t="shared" si="262"/>
        <v>0</v>
      </c>
      <c r="H199" s="1219">
        <f t="shared" si="262"/>
        <v>0</v>
      </c>
      <c r="I199" s="1219">
        <f t="shared" si="262"/>
        <v>0</v>
      </c>
      <c r="J199" s="1219">
        <f t="shared" si="262"/>
        <v>0</v>
      </c>
      <c r="K199" s="1219">
        <f t="shared" si="262"/>
        <v>0</v>
      </c>
      <c r="L199" s="1219">
        <f t="shared" si="262"/>
        <v>0</v>
      </c>
      <c r="M199" s="1219">
        <f t="shared" si="262"/>
        <v>0</v>
      </c>
      <c r="N199" s="1219">
        <f t="shared" si="262"/>
        <v>0</v>
      </c>
      <c r="O199" s="1219">
        <f t="shared" si="262"/>
        <v>0</v>
      </c>
      <c r="P199" s="1219">
        <f t="shared" si="262"/>
        <v>0</v>
      </c>
      <c r="Q199" s="619">
        <f t="shared" si="262"/>
        <v>0</v>
      </c>
      <c r="R199" s="1219">
        <f t="shared" si="262"/>
        <v>0</v>
      </c>
      <c r="S199" s="1219">
        <f t="shared" si="262"/>
        <v>0</v>
      </c>
      <c r="T199" s="1219">
        <f t="shared" si="262"/>
        <v>0</v>
      </c>
      <c r="U199" s="1219">
        <f t="shared" si="262"/>
        <v>0</v>
      </c>
      <c r="V199" s="1219">
        <f t="shared" si="262"/>
        <v>0</v>
      </c>
      <c r="W199" s="1219">
        <f t="shared" si="262"/>
        <v>0</v>
      </c>
      <c r="X199" s="1219">
        <f t="shared" si="262"/>
        <v>0</v>
      </c>
      <c r="Y199" s="1219">
        <f t="shared" si="262"/>
        <v>0</v>
      </c>
      <c r="Z199" s="1219">
        <f t="shared" si="262"/>
        <v>0</v>
      </c>
      <c r="AA199" s="1219">
        <f t="shared" si="262"/>
        <v>0</v>
      </c>
      <c r="AB199" s="1219">
        <f t="shared" si="262"/>
        <v>0</v>
      </c>
      <c r="AC199" s="619">
        <f t="shared" si="262"/>
        <v>0</v>
      </c>
      <c r="AD199" s="1219">
        <f t="shared" si="262"/>
        <v>0</v>
      </c>
      <c r="AE199" s="1219">
        <f t="shared" si="262"/>
        <v>0</v>
      </c>
      <c r="AF199" s="1219">
        <f t="shared" si="262"/>
        <v>0</v>
      </c>
      <c r="AG199" s="1219">
        <f t="shared" si="262"/>
        <v>0</v>
      </c>
      <c r="AH199" s="1219">
        <f t="shared" si="262"/>
        <v>0</v>
      </c>
      <c r="AI199" s="1219">
        <f t="shared" si="262"/>
        <v>0</v>
      </c>
      <c r="AJ199" s="1219">
        <f t="shared" si="262"/>
        <v>0</v>
      </c>
      <c r="AK199" s="1219">
        <f t="shared" si="262"/>
        <v>0</v>
      </c>
      <c r="AL199" s="1219">
        <f t="shared" si="262"/>
        <v>0</v>
      </c>
      <c r="AM199" s="1219">
        <f t="shared" si="262"/>
        <v>0</v>
      </c>
      <c r="AN199" s="1219">
        <f t="shared" si="262"/>
        <v>0</v>
      </c>
      <c r="AO199" s="619">
        <f t="shared" si="262"/>
        <v>0</v>
      </c>
      <c r="AP199" s="1219">
        <f t="shared" si="262"/>
        <v>0</v>
      </c>
      <c r="AQ199" s="1219">
        <f t="shared" si="262"/>
        <v>0</v>
      </c>
      <c r="AR199" s="1219">
        <f t="shared" si="262"/>
        <v>0</v>
      </c>
      <c r="AS199" s="1219">
        <f t="shared" si="262"/>
        <v>0</v>
      </c>
      <c r="AT199" s="1219">
        <f t="shared" si="262"/>
        <v>0</v>
      </c>
      <c r="AU199" s="1219">
        <f t="shared" si="262"/>
        <v>0</v>
      </c>
      <c r="AV199" s="1219">
        <f t="shared" si="262"/>
        <v>0</v>
      </c>
      <c r="AW199" s="1219">
        <f t="shared" si="262"/>
        <v>0</v>
      </c>
      <c r="AX199" s="1219">
        <f t="shared" si="262"/>
        <v>0</v>
      </c>
      <c r="AY199" s="1219">
        <f t="shared" si="262"/>
        <v>0</v>
      </c>
      <c r="AZ199" s="1219">
        <f t="shared" si="262"/>
        <v>0</v>
      </c>
      <c r="BA199" s="619">
        <f t="shared" si="262"/>
        <v>0</v>
      </c>
      <c r="BB199" s="1219">
        <f t="shared" si="262"/>
        <v>0</v>
      </c>
      <c r="BC199" s="1219">
        <f t="shared" si="262"/>
        <v>0</v>
      </c>
      <c r="BD199" s="1219">
        <f t="shared" si="262"/>
        <v>0</v>
      </c>
      <c r="BE199" s="1219">
        <f t="shared" si="262"/>
        <v>0</v>
      </c>
      <c r="BF199" s="1219">
        <f t="shared" si="262"/>
        <v>0</v>
      </c>
      <c r="BG199" s="1219">
        <f t="shared" si="262"/>
        <v>0</v>
      </c>
      <c r="BH199" s="1219">
        <f t="shared" si="262"/>
        <v>0</v>
      </c>
      <c r="BI199" s="1219">
        <f t="shared" si="262"/>
        <v>0</v>
      </c>
      <c r="BJ199" s="1219">
        <f t="shared" si="262"/>
        <v>0</v>
      </c>
      <c r="BK199" s="1219">
        <f t="shared" si="262"/>
        <v>0</v>
      </c>
      <c r="BL199" s="1219">
        <f t="shared" si="262"/>
        <v>0</v>
      </c>
      <c r="BM199" s="619">
        <f t="shared" si="262"/>
        <v>0</v>
      </c>
      <c r="BN199" s="1219">
        <f t="shared" ref="BN199:DC199" si="263">SUM(BN194:BN198)</f>
        <v>0</v>
      </c>
      <c r="BO199" s="1219">
        <f t="shared" si="263"/>
        <v>0</v>
      </c>
      <c r="BP199" s="1219">
        <f t="shared" si="263"/>
        <v>0</v>
      </c>
      <c r="BQ199" s="1219">
        <f t="shared" si="263"/>
        <v>0</v>
      </c>
      <c r="BR199" s="1219">
        <f t="shared" si="263"/>
        <v>0</v>
      </c>
      <c r="BS199" s="1219">
        <f t="shared" si="263"/>
        <v>0</v>
      </c>
      <c r="BT199" s="1219">
        <f t="shared" si="263"/>
        <v>0</v>
      </c>
      <c r="BU199" s="1219">
        <f t="shared" si="263"/>
        <v>0</v>
      </c>
      <c r="BV199" s="1219">
        <f t="shared" si="263"/>
        <v>0</v>
      </c>
      <c r="BW199" s="1219">
        <f t="shared" si="263"/>
        <v>0</v>
      </c>
      <c r="BX199" s="1219">
        <f t="shared" si="263"/>
        <v>0</v>
      </c>
      <c r="BY199" s="619">
        <f t="shared" si="263"/>
        <v>0</v>
      </c>
      <c r="BZ199" s="1219">
        <f t="shared" si="263"/>
        <v>0</v>
      </c>
      <c r="CA199" s="1219">
        <f t="shared" si="263"/>
        <v>0</v>
      </c>
      <c r="CB199" s="1219">
        <f t="shared" si="263"/>
        <v>0</v>
      </c>
      <c r="CC199" s="1219">
        <f t="shared" si="263"/>
        <v>0</v>
      </c>
      <c r="CD199" s="1219">
        <f t="shared" si="263"/>
        <v>0</v>
      </c>
      <c r="CE199" s="1219">
        <f t="shared" si="263"/>
        <v>0</v>
      </c>
      <c r="CF199" s="1219">
        <f t="shared" si="263"/>
        <v>0</v>
      </c>
      <c r="CG199" s="1219">
        <f t="shared" si="263"/>
        <v>0</v>
      </c>
      <c r="CH199" s="1219">
        <f t="shared" si="263"/>
        <v>0</v>
      </c>
      <c r="CI199" s="1219">
        <f t="shared" si="263"/>
        <v>0</v>
      </c>
      <c r="CJ199" s="1219">
        <f t="shared" si="263"/>
        <v>0</v>
      </c>
      <c r="CK199" s="1219">
        <f t="shared" si="263"/>
        <v>0</v>
      </c>
      <c r="CL199" s="1219">
        <f t="shared" si="263"/>
        <v>0</v>
      </c>
      <c r="CM199" s="1219">
        <f t="shared" si="263"/>
        <v>0</v>
      </c>
      <c r="CN199" s="1219">
        <f t="shared" si="263"/>
        <v>0</v>
      </c>
      <c r="CO199" s="1219">
        <f t="shared" si="263"/>
        <v>0</v>
      </c>
      <c r="CP199" s="1219">
        <f t="shared" si="263"/>
        <v>0</v>
      </c>
      <c r="CQ199" s="1219">
        <f t="shared" si="263"/>
        <v>0</v>
      </c>
      <c r="CR199" s="1219">
        <f t="shared" si="263"/>
        <v>0</v>
      </c>
      <c r="CS199" s="1219">
        <f t="shared" si="263"/>
        <v>0</v>
      </c>
      <c r="CT199" s="1219">
        <f t="shared" si="263"/>
        <v>0</v>
      </c>
      <c r="CU199" s="1219">
        <f t="shared" si="263"/>
        <v>0</v>
      </c>
      <c r="CV199" s="1219">
        <f t="shared" si="263"/>
        <v>0</v>
      </c>
      <c r="CW199" s="1219">
        <f t="shared" si="263"/>
        <v>0</v>
      </c>
      <c r="CX199" s="1219">
        <f t="shared" si="263"/>
        <v>0</v>
      </c>
      <c r="CY199" s="1219">
        <f t="shared" si="263"/>
        <v>0</v>
      </c>
      <c r="CZ199" s="1219">
        <f t="shared" si="263"/>
        <v>0</v>
      </c>
      <c r="DA199" s="1219">
        <f t="shared" si="263"/>
        <v>0</v>
      </c>
      <c r="DB199" s="1219">
        <f t="shared" si="263"/>
        <v>0</v>
      </c>
      <c r="DC199" s="1219">
        <f t="shared" si="263"/>
        <v>0</v>
      </c>
      <c r="DD199" s="1219">
        <f t="shared" ref="DD199:DI199" si="264">SUM(DD194:DD198)</f>
        <v>0</v>
      </c>
      <c r="DE199" s="1219">
        <f t="shared" si="264"/>
        <v>0</v>
      </c>
      <c r="DF199" s="1219">
        <f t="shared" si="264"/>
        <v>0</v>
      </c>
      <c r="DG199" s="1219">
        <f t="shared" si="264"/>
        <v>0</v>
      </c>
      <c r="DH199" s="1219">
        <f t="shared" si="264"/>
        <v>0</v>
      </c>
      <c r="DI199" s="1219">
        <f t="shared" si="264"/>
        <v>0</v>
      </c>
    </row>
    <row r="200" spans="1:113" customFormat="1" ht="16">
      <c r="A200" s="82"/>
      <c r="B200" s="82"/>
      <c r="C200" s="82"/>
      <c r="D200" s="1214"/>
      <c r="E200" s="1215"/>
      <c r="F200" s="1217"/>
      <c r="G200" s="83"/>
      <c r="H200" s="83"/>
      <c r="I200" s="83"/>
      <c r="J200" s="83"/>
      <c r="K200" s="83"/>
      <c r="L200" s="83"/>
      <c r="M200" s="83"/>
      <c r="N200" s="83"/>
      <c r="O200" s="83"/>
      <c r="P200" s="83"/>
      <c r="Q200" s="611"/>
      <c r="R200" s="83"/>
      <c r="S200" s="83"/>
      <c r="T200" s="83"/>
      <c r="U200" s="83"/>
      <c r="V200" s="83"/>
      <c r="W200" s="83"/>
      <c r="X200" s="83"/>
      <c r="Y200" s="83"/>
      <c r="Z200" s="83"/>
      <c r="AA200" s="83"/>
      <c r="AB200" s="83"/>
      <c r="AC200" s="365"/>
      <c r="AD200" s="83"/>
      <c r="AE200" s="83"/>
      <c r="AF200" s="83"/>
      <c r="AG200" s="83"/>
      <c r="AH200" s="83"/>
      <c r="AI200" s="83"/>
      <c r="AJ200" s="83"/>
      <c r="AK200" s="83"/>
      <c r="AL200" s="83"/>
      <c r="AM200" s="83"/>
      <c r="AN200" s="83"/>
      <c r="AO200" s="365"/>
      <c r="AP200" s="83"/>
      <c r="AQ200" s="83"/>
      <c r="AR200" s="83"/>
      <c r="AS200" s="83"/>
      <c r="AT200" s="83"/>
      <c r="AU200" s="83"/>
      <c r="AV200" s="83"/>
      <c r="AW200" s="83"/>
      <c r="AX200" s="83"/>
      <c r="AY200" s="83"/>
      <c r="AZ200" s="83"/>
      <c r="BA200" s="365"/>
      <c r="BB200" s="83"/>
      <c r="BC200" s="83"/>
      <c r="BD200" s="83"/>
      <c r="BE200" s="83"/>
      <c r="BF200" s="83"/>
      <c r="BG200" s="83"/>
      <c r="BH200" s="83"/>
      <c r="BI200" s="83"/>
      <c r="BJ200" s="83"/>
      <c r="BK200" s="83"/>
      <c r="BL200" s="83"/>
      <c r="BM200" s="365"/>
      <c r="BN200" s="83"/>
      <c r="BO200" s="83"/>
      <c r="BP200" s="83"/>
      <c r="BQ200" s="83"/>
      <c r="BR200" s="83"/>
      <c r="BS200" s="83"/>
      <c r="BT200" s="83"/>
      <c r="BU200" s="83"/>
      <c r="BV200" s="83"/>
      <c r="BW200" s="83"/>
      <c r="BX200" s="83"/>
      <c r="BY200" s="365"/>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row>
    <row r="201" spans="1:113" customFormat="1" ht="16">
      <c r="A201" s="82"/>
      <c r="B201" s="82"/>
      <c r="C201" s="82"/>
      <c r="D201" s="1214"/>
      <c r="E201" s="1215"/>
      <c r="F201" s="1217"/>
      <c r="G201" s="83"/>
      <c r="H201" s="83"/>
      <c r="I201" s="83"/>
      <c r="J201" s="83"/>
      <c r="K201" s="83"/>
      <c r="L201" s="83"/>
      <c r="M201" s="83"/>
      <c r="N201" s="83"/>
      <c r="O201" s="83"/>
      <c r="P201" s="83"/>
      <c r="Q201" s="611"/>
      <c r="R201" s="83"/>
      <c r="S201" s="83"/>
      <c r="T201" s="83"/>
      <c r="U201" s="83"/>
      <c r="V201" s="83"/>
      <c r="W201" s="83"/>
      <c r="X201" s="83"/>
      <c r="Y201" s="83"/>
      <c r="Z201" s="83"/>
      <c r="AA201" s="83"/>
      <c r="AB201" s="83"/>
      <c r="AC201" s="365"/>
      <c r="AD201" s="83"/>
      <c r="AE201" s="83"/>
      <c r="AF201" s="83"/>
      <c r="AG201" s="83"/>
      <c r="AH201" s="83"/>
      <c r="AI201" s="83"/>
      <c r="AJ201" s="83"/>
      <c r="AK201" s="83"/>
      <c r="AL201" s="83"/>
      <c r="AM201" s="83"/>
      <c r="AN201" s="83"/>
      <c r="AO201" s="365"/>
      <c r="AP201" s="83"/>
      <c r="AQ201" s="83"/>
      <c r="AR201" s="83"/>
      <c r="AS201" s="83"/>
      <c r="AT201" s="83"/>
      <c r="AU201" s="83"/>
      <c r="AV201" s="83"/>
      <c r="AW201" s="83"/>
      <c r="AX201" s="83"/>
      <c r="AY201" s="83"/>
      <c r="AZ201" s="83"/>
      <c r="BA201" s="365"/>
      <c r="BB201" s="83"/>
      <c r="BC201" s="83"/>
      <c r="BD201" s="83"/>
      <c r="BE201" s="83"/>
      <c r="BF201" s="83"/>
      <c r="BG201" s="83"/>
      <c r="BH201" s="83"/>
      <c r="BI201" s="83"/>
      <c r="BJ201" s="83"/>
      <c r="BK201" s="83"/>
      <c r="BL201" s="83"/>
      <c r="BM201" s="365"/>
      <c r="BN201" s="83"/>
      <c r="BO201" s="83"/>
      <c r="BP201" s="83"/>
      <c r="BQ201" s="83"/>
      <c r="BR201" s="83"/>
      <c r="BS201" s="83"/>
      <c r="BT201" s="83"/>
      <c r="BU201" s="83"/>
      <c r="BV201" s="83"/>
      <c r="BW201" s="83"/>
      <c r="BX201" s="83"/>
      <c r="BY201" s="365"/>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row>
    <row r="202" spans="1:113" customFormat="1" ht="17">
      <c r="A202" s="281" t="s">
        <v>436</v>
      </c>
      <c r="B202" s="281"/>
      <c r="C202" s="281"/>
      <c r="D202" s="102"/>
      <c r="E202" s="280"/>
      <c r="F202" s="300"/>
      <c r="G202" s="296"/>
      <c r="H202" s="296"/>
      <c r="I202" s="296"/>
      <c r="J202" s="296"/>
      <c r="K202" s="296"/>
      <c r="L202" s="296"/>
      <c r="M202" s="296"/>
      <c r="N202" s="296"/>
      <c r="O202" s="296"/>
      <c r="P202" s="296"/>
      <c r="Q202" s="366"/>
      <c r="R202" s="296"/>
      <c r="S202" s="296"/>
      <c r="T202" s="296"/>
      <c r="U202" s="296"/>
      <c r="V202" s="296"/>
      <c r="W202" s="296"/>
      <c r="X202" s="296"/>
      <c r="Y202" s="296"/>
      <c r="Z202" s="296"/>
      <c r="AA202" s="296"/>
      <c r="AB202" s="296"/>
      <c r="AC202" s="366"/>
      <c r="AD202" s="296"/>
      <c r="AE202" s="296"/>
      <c r="AF202" s="296"/>
      <c r="AG202" s="296"/>
      <c r="AH202" s="296"/>
      <c r="AI202" s="296"/>
      <c r="AJ202" s="296"/>
      <c r="AK202" s="296"/>
      <c r="AL202" s="296"/>
      <c r="AM202" s="296"/>
      <c r="AN202" s="296"/>
      <c r="AO202" s="366"/>
      <c r="AP202" s="296"/>
      <c r="AQ202" s="296"/>
      <c r="AR202" s="296"/>
      <c r="AS202" s="296"/>
      <c r="AT202" s="296"/>
      <c r="AU202" s="296"/>
      <c r="AV202" s="296"/>
      <c r="AW202" s="296"/>
      <c r="AX202" s="296"/>
      <c r="AY202" s="296"/>
      <c r="AZ202" s="296"/>
      <c r="BA202" s="366"/>
      <c r="BB202" s="296"/>
      <c r="BC202" s="296"/>
      <c r="BD202" s="296"/>
      <c r="BE202" s="296"/>
      <c r="BF202" s="296"/>
      <c r="BG202" s="296"/>
      <c r="BH202" s="296"/>
      <c r="BI202" s="296"/>
      <c r="BJ202" s="296"/>
      <c r="BK202" s="296"/>
      <c r="BL202" s="296"/>
      <c r="BM202" s="366"/>
      <c r="BN202" s="296"/>
      <c r="BO202" s="296"/>
      <c r="BP202" s="296"/>
      <c r="BQ202" s="296"/>
      <c r="BR202" s="296"/>
      <c r="BS202" s="296"/>
      <c r="BT202" s="296"/>
      <c r="BU202" s="296"/>
      <c r="BV202" s="296"/>
      <c r="BW202" s="296"/>
      <c r="BX202" s="296"/>
      <c r="BY202" s="366"/>
      <c r="BZ202" s="296"/>
      <c r="CA202" s="296"/>
      <c r="CB202" s="296"/>
      <c r="CC202" s="296"/>
      <c r="CD202" s="296"/>
      <c r="CE202" s="296"/>
      <c r="CF202" s="296"/>
      <c r="CG202" s="296"/>
      <c r="CH202" s="296"/>
      <c r="CI202" s="296"/>
      <c r="CJ202" s="296"/>
      <c r="CK202" s="296"/>
      <c r="CL202" s="296"/>
      <c r="CM202" s="296"/>
      <c r="CN202" s="296"/>
      <c r="CO202" s="296"/>
      <c r="CP202" s="296"/>
      <c r="CQ202" s="296"/>
      <c r="CR202" s="296"/>
      <c r="CS202" s="296"/>
      <c r="CT202" s="296"/>
      <c r="CU202" s="296"/>
      <c r="CV202" s="296"/>
      <c r="CW202" s="296"/>
      <c r="CX202" s="296"/>
      <c r="CY202" s="296"/>
      <c r="CZ202" s="296"/>
      <c r="DA202" s="296"/>
      <c r="DB202" s="296"/>
      <c r="DC202" s="296"/>
      <c r="DD202" s="296"/>
      <c r="DE202" s="296"/>
      <c r="DF202" s="296"/>
      <c r="DG202" s="296"/>
      <c r="DH202" s="296"/>
      <c r="DI202" s="296"/>
    </row>
    <row r="203" spans="1:113" customFormat="1" ht="16">
      <c r="A203" s="259" t="s">
        <v>437</v>
      </c>
      <c r="B203" s="259"/>
      <c r="C203" s="259"/>
      <c r="D203" s="293"/>
      <c r="E203" s="1218" t="str">
        <f>Settings!$C$6</f>
        <v>USD</v>
      </c>
      <c r="F203" s="1194">
        <v>0</v>
      </c>
      <c r="G203" s="83">
        <f>F203</f>
        <v>0</v>
      </c>
      <c r="H203" s="83">
        <f t="shared" ref="H203:BM203" si="265">G203</f>
        <v>0</v>
      </c>
      <c r="I203" s="83">
        <f t="shared" si="265"/>
        <v>0</v>
      </c>
      <c r="J203" s="83">
        <f t="shared" si="265"/>
        <v>0</v>
      </c>
      <c r="K203" s="83">
        <f t="shared" si="265"/>
        <v>0</v>
      </c>
      <c r="L203" s="83">
        <f t="shared" si="265"/>
        <v>0</v>
      </c>
      <c r="M203" s="83">
        <f t="shared" si="265"/>
        <v>0</v>
      </c>
      <c r="N203" s="83">
        <f t="shared" si="265"/>
        <v>0</v>
      </c>
      <c r="O203" s="83">
        <f t="shared" si="265"/>
        <v>0</v>
      </c>
      <c r="P203" s="83">
        <f t="shared" si="265"/>
        <v>0</v>
      </c>
      <c r="Q203" s="611">
        <f t="shared" si="265"/>
        <v>0</v>
      </c>
      <c r="R203" s="83">
        <f t="shared" si="265"/>
        <v>0</v>
      </c>
      <c r="S203" s="83">
        <f t="shared" si="265"/>
        <v>0</v>
      </c>
      <c r="T203" s="83">
        <f t="shared" si="265"/>
        <v>0</v>
      </c>
      <c r="U203" s="83">
        <f t="shared" si="265"/>
        <v>0</v>
      </c>
      <c r="V203" s="83">
        <f t="shared" si="265"/>
        <v>0</v>
      </c>
      <c r="W203" s="83">
        <f t="shared" si="265"/>
        <v>0</v>
      </c>
      <c r="X203" s="83">
        <f t="shared" si="265"/>
        <v>0</v>
      </c>
      <c r="Y203" s="83">
        <f t="shared" si="265"/>
        <v>0</v>
      </c>
      <c r="Z203" s="83">
        <f t="shared" si="265"/>
        <v>0</v>
      </c>
      <c r="AA203" s="83">
        <f t="shared" si="265"/>
        <v>0</v>
      </c>
      <c r="AB203" s="83">
        <f t="shared" si="265"/>
        <v>0</v>
      </c>
      <c r="AC203" s="365">
        <f t="shared" si="265"/>
        <v>0</v>
      </c>
      <c r="AD203" s="83">
        <f t="shared" si="265"/>
        <v>0</v>
      </c>
      <c r="AE203" s="83">
        <f t="shared" si="265"/>
        <v>0</v>
      </c>
      <c r="AF203" s="83">
        <f t="shared" si="265"/>
        <v>0</v>
      </c>
      <c r="AG203" s="83">
        <f t="shared" si="265"/>
        <v>0</v>
      </c>
      <c r="AH203" s="83">
        <f t="shared" si="265"/>
        <v>0</v>
      </c>
      <c r="AI203" s="83">
        <f t="shared" si="265"/>
        <v>0</v>
      </c>
      <c r="AJ203" s="83">
        <f t="shared" si="265"/>
        <v>0</v>
      </c>
      <c r="AK203" s="83">
        <f t="shared" si="265"/>
        <v>0</v>
      </c>
      <c r="AL203" s="83">
        <f t="shared" si="265"/>
        <v>0</v>
      </c>
      <c r="AM203" s="83">
        <f t="shared" si="265"/>
        <v>0</v>
      </c>
      <c r="AN203" s="83">
        <f t="shared" si="265"/>
        <v>0</v>
      </c>
      <c r="AO203" s="365">
        <f t="shared" si="265"/>
        <v>0</v>
      </c>
      <c r="AP203" s="83">
        <f t="shared" si="265"/>
        <v>0</v>
      </c>
      <c r="AQ203" s="83">
        <f t="shared" si="265"/>
        <v>0</v>
      </c>
      <c r="AR203" s="83">
        <f t="shared" si="265"/>
        <v>0</v>
      </c>
      <c r="AS203" s="83">
        <f t="shared" si="265"/>
        <v>0</v>
      </c>
      <c r="AT203" s="83">
        <f t="shared" si="265"/>
        <v>0</v>
      </c>
      <c r="AU203" s="83">
        <f t="shared" si="265"/>
        <v>0</v>
      </c>
      <c r="AV203" s="83">
        <f t="shared" si="265"/>
        <v>0</v>
      </c>
      <c r="AW203" s="83">
        <f t="shared" si="265"/>
        <v>0</v>
      </c>
      <c r="AX203" s="83">
        <f t="shared" si="265"/>
        <v>0</v>
      </c>
      <c r="AY203" s="83">
        <f t="shared" si="265"/>
        <v>0</v>
      </c>
      <c r="AZ203" s="83">
        <f t="shared" si="265"/>
        <v>0</v>
      </c>
      <c r="BA203" s="365">
        <f t="shared" si="265"/>
        <v>0</v>
      </c>
      <c r="BB203" s="83">
        <f t="shared" si="265"/>
        <v>0</v>
      </c>
      <c r="BC203" s="83">
        <f t="shared" si="265"/>
        <v>0</v>
      </c>
      <c r="BD203" s="83">
        <f t="shared" si="265"/>
        <v>0</v>
      </c>
      <c r="BE203" s="83">
        <f t="shared" si="265"/>
        <v>0</v>
      </c>
      <c r="BF203" s="83">
        <f t="shared" si="265"/>
        <v>0</v>
      </c>
      <c r="BG203" s="83">
        <f t="shared" si="265"/>
        <v>0</v>
      </c>
      <c r="BH203" s="83">
        <f t="shared" si="265"/>
        <v>0</v>
      </c>
      <c r="BI203" s="83">
        <f t="shared" si="265"/>
        <v>0</v>
      </c>
      <c r="BJ203" s="83">
        <f t="shared" si="265"/>
        <v>0</v>
      </c>
      <c r="BK203" s="83">
        <f t="shared" si="265"/>
        <v>0</v>
      </c>
      <c r="BL203" s="83">
        <f t="shared" si="265"/>
        <v>0</v>
      </c>
      <c r="BM203" s="365">
        <f t="shared" si="265"/>
        <v>0</v>
      </c>
      <c r="BN203" s="83">
        <f t="shared" ref="BN203:BN205" si="266">BM203</f>
        <v>0</v>
      </c>
      <c r="BO203" s="83">
        <f t="shared" ref="BO203:BO205" si="267">BN203</f>
        <v>0</v>
      </c>
      <c r="BP203" s="83">
        <f t="shared" ref="BP203:BP205" si="268">BO203</f>
        <v>0</v>
      </c>
      <c r="BQ203" s="83">
        <f t="shared" ref="BQ203:BQ205" si="269">BP203</f>
        <v>0</v>
      </c>
      <c r="BR203" s="83">
        <f t="shared" ref="BR203:BR205" si="270">BQ203</f>
        <v>0</v>
      </c>
      <c r="BS203" s="83">
        <f t="shared" ref="BS203:BS205" si="271">BR203</f>
        <v>0</v>
      </c>
      <c r="BT203" s="83">
        <f t="shared" ref="BT203:BT205" si="272">BS203</f>
        <v>0</v>
      </c>
      <c r="BU203" s="83">
        <f t="shared" ref="BU203:BU205" si="273">BT203</f>
        <v>0</v>
      </c>
      <c r="BV203" s="83">
        <f t="shared" ref="BV203:BV205" si="274">BU203</f>
        <v>0</v>
      </c>
      <c r="BW203" s="83">
        <f t="shared" ref="BW203:BW205" si="275">BV203</f>
        <v>0</v>
      </c>
      <c r="BX203" s="83">
        <f t="shared" ref="BX203:BX205" si="276">BW203</f>
        <v>0</v>
      </c>
      <c r="BY203" s="365">
        <f t="shared" ref="BY203:BY205" si="277">BX203</f>
        <v>0</v>
      </c>
      <c r="BZ203" s="83">
        <f t="shared" ref="BZ203:BZ205" si="278">BY203</f>
        <v>0</v>
      </c>
      <c r="CA203" s="83">
        <f t="shared" ref="CA203:CA205" si="279">BZ203</f>
        <v>0</v>
      </c>
      <c r="CB203" s="83">
        <f t="shared" ref="CB203:CB205" si="280">CA203</f>
        <v>0</v>
      </c>
      <c r="CC203" s="83">
        <f t="shared" ref="CC203:CC205" si="281">CB203</f>
        <v>0</v>
      </c>
      <c r="CD203" s="83">
        <f t="shared" ref="CD203:CD205" si="282">CC203</f>
        <v>0</v>
      </c>
      <c r="CE203" s="83">
        <f t="shared" ref="CE203:CE205" si="283">CD203</f>
        <v>0</v>
      </c>
      <c r="CF203" s="83">
        <f t="shared" ref="CF203:CF205" si="284">CE203</f>
        <v>0</v>
      </c>
      <c r="CG203" s="83">
        <f t="shared" ref="CG203:CG205" si="285">CF203</f>
        <v>0</v>
      </c>
      <c r="CH203" s="83">
        <f t="shared" ref="CH203:CH205" si="286">CG203</f>
        <v>0</v>
      </c>
      <c r="CI203" s="83">
        <f t="shared" ref="CI203:CI205" si="287">CH203</f>
        <v>0</v>
      </c>
      <c r="CJ203" s="83">
        <f t="shared" ref="CJ203:CJ205" si="288">CI203</f>
        <v>0</v>
      </c>
      <c r="CK203" s="83">
        <f t="shared" ref="CK203:CK205" si="289">CJ203</f>
        <v>0</v>
      </c>
      <c r="CL203" s="83">
        <f t="shared" ref="CL203:CL205" si="290">CK203</f>
        <v>0</v>
      </c>
      <c r="CM203" s="83">
        <f t="shared" ref="CM203:CM205" si="291">CL203</f>
        <v>0</v>
      </c>
      <c r="CN203" s="83">
        <f t="shared" ref="CN203:CN205" si="292">CM203</f>
        <v>0</v>
      </c>
      <c r="CO203" s="83">
        <f t="shared" ref="CO203:CO205" si="293">CN203</f>
        <v>0</v>
      </c>
      <c r="CP203" s="83">
        <f t="shared" ref="CP203:CP205" si="294">CO203</f>
        <v>0</v>
      </c>
      <c r="CQ203" s="83">
        <f t="shared" ref="CQ203:CQ205" si="295">CP203</f>
        <v>0</v>
      </c>
      <c r="CR203" s="83">
        <f t="shared" ref="CR203:CR205" si="296">CQ203</f>
        <v>0</v>
      </c>
      <c r="CS203" s="83">
        <f t="shared" ref="CS203:CS205" si="297">CR203</f>
        <v>0</v>
      </c>
      <c r="CT203" s="83">
        <f t="shared" ref="CT203:CT205" si="298">CS203</f>
        <v>0</v>
      </c>
      <c r="CU203" s="83">
        <f t="shared" ref="CU203:CU205" si="299">CT203</f>
        <v>0</v>
      </c>
      <c r="CV203" s="83">
        <f t="shared" ref="CV203:CV205" si="300">CU203</f>
        <v>0</v>
      </c>
      <c r="CW203" s="83">
        <f t="shared" ref="CW203:CW205" si="301">CV203</f>
        <v>0</v>
      </c>
      <c r="CX203" s="83">
        <f t="shared" ref="CX203:CX205" si="302">CW203</f>
        <v>0</v>
      </c>
      <c r="CY203" s="83">
        <f t="shared" ref="CY203:CY205" si="303">CX203</f>
        <v>0</v>
      </c>
      <c r="CZ203" s="83">
        <f t="shared" ref="CZ203:CZ205" si="304">CY203</f>
        <v>0</v>
      </c>
      <c r="DA203" s="83">
        <f t="shared" ref="DA203:DA205" si="305">CZ203</f>
        <v>0</v>
      </c>
      <c r="DB203" s="83">
        <f t="shared" ref="DB203:DB205" si="306">DA203</f>
        <v>0</v>
      </c>
      <c r="DC203" s="83">
        <f t="shared" ref="DC203:DC205" si="307">DB203</f>
        <v>0</v>
      </c>
      <c r="DD203" s="83">
        <f t="shared" ref="DD203:DD205" si="308">DC203</f>
        <v>0</v>
      </c>
      <c r="DE203" s="83">
        <f t="shared" ref="DE203:DE205" si="309">DD203</f>
        <v>0</v>
      </c>
      <c r="DF203" s="83">
        <f t="shared" ref="DF203:DF205" si="310">DE203</f>
        <v>0</v>
      </c>
      <c r="DG203" s="83">
        <f t="shared" ref="DG203:DG205" si="311">DF203</f>
        <v>0</v>
      </c>
      <c r="DH203" s="83">
        <f t="shared" ref="DH203:DH205" si="312">DG203</f>
        <v>0</v>
      </c>
      <c r="DI203" s="83">
        <f t="shared" ref="DI203:DI205" si="313">DH203</f>
        <v>0</v>
      </c>
    </row>
    <row r="204" spans="1:113" customFormat="1" ht="16">
      <c r="A204" s="259" t="s">
        <v>429</v>
      </c>
      <c r="B204" s="259"/>
      <c r="C204" s="259"/>
      <c r="D204" s="293"/>
      <c r="E204" s="1218" t="str">
        <f>Settings!$C$6</f>
        <v>USD</v>
      </c>
      <c r="F204" s="1194">
        <v>0</v>
      </c>
      <c r="G204" s="83">
        <f>F204</f>
        <v>0</v>
      </c>
      <c r="H204" s="83">
        <f t="shared" ref="H204:BM204" si="314">G204</f>
        <v>0</v>
      </c>
      <c r="I204" s="83">
        <f t="shared" si="314"/>
        <v>0</v>
      </c>
      <c r="J204" s="83">
        <f t="shared" si="314"/>
        <v>0</v>
      </c>
      <c r="K204" s="83">
        <f t="shared" si="314"/>
        <v>0</v>
      </c>
      <c r="L204" s="83">
        <f t="shared" si="314"/>
        <v>0</v>
      </c>
      <c r="M204" s="83">
        <f t="shared" si="314"/>
        <v>0</v>
      </c>
      <c r="N204" s="83">
        <f t="shared" si="314"/>
        <v>0</v>
      </c>
      <c r="O204" s="83">
        <f t="shared" si="314"/>
        <v>0</v>
      </c>
      <c r="P204" s="83">
        <f t="shared" si="314"/>
        <v>0</v>
      </c>
      <c r="Q204" s="611">
        <f t="shared" si="314"/>
        <v>0</v>
      </c>
      <c r="R204" s="83">
        <f t="shared" si="314"/>
        <v>0</v>
      </c>
      <c r="S204" s="83">
        <f t="shared" si="314"/>
        <v>0</v>
      </c>
      <c r="T204" s="83">
        <f t="shared" si="314"/>
        <v>0</v>
      </c>
      <c r="U204" s="83">
        <f t="shared" si="314"/>
        <v>0</v>
      </c>
      <c r="V204" s="83">
        <f t="shared" si="314"/>
        <v>0</v>
      </c>
      <c r="W204" s="83">
        <f t="shared" si="314"/>
        <v>0</v>
      </c>
      <c r="X204" s="83">
        <f t="shared" si="314"/>
        <v>0</v>
      </c>
      <c r="Y204" s="83">
        <f t="shared" si="314"/>
        <v>0</v>
      </c>
      <c r="Z204" s="83">
        <f t="shared" si="314"/>
        <v>0</v>
      </c>
      <c r="AA204" s="83">
        <f t="shared" si="314"/>
        <v>0</v>
      </c>
      <c r="AB204" s="83">
        <f t="shared" si="314"/>
        <v>0</v>
      </c>
      <c r="AC204" s="365">
        <f t="shared" si="314"/>
        <v>0</v>
      </c>
      <c r="AD204" s="83">
        <f t="shared" si="314"/>
        <v>0</v>
      </c>
      <c r="AE204" s="83">
        <f t="shared" si="314"/>
        <v>0</v>
      </c>
      <c r="AF204" s="83">
        <f t="shared" si="314"/>
        <v>0</v>
      </c>
      <c r="AG204" s="83">
        <f t="shared" si="314"/>
        <v>0</v>
      </c>
      <c r="AH204" s="83">
        <f t="shared" si="314"/>
        <v>0</v>
      </c>
      <c r="AI204" s="83">
        <f t="shared" si="314"/>
        <v>0</v>
      </c>
      <c r="AJ204" s="83">
        <f t="shared" si="314"/>
        <v>0</v>
      </c>
      <c r="AK204" s="83">
        <f t="shared" si="314"/>
        <v>0</v>
      </c>
      <c r="AL204" s="83">
        <f t="shared" si="314"/>
        <v>0</v>
      </c>
      <c r="AM204" s="83">
        <f t="shared" si="314"/>
        <v>0</v>
      </c>
      <c r="AN204" s="83">
        <f t="shared" si="314"/>
        <v>0</v>
      </c>
      <c r="AO204" s="365">
        <f t="shared" si="314"/>
        <v>0</v>
      </c>
      <c r="AP204" s="83">
        <f t="shared" si="314"/>
        <v>0</v>
      </c>
      <c r="AQ204" s="83">
        <f t="shared" si="314"/>
        <v>0</v>
      </c>
      <c r="AR204" s="83">
        <f t="shared" si="314"/>
        <v>0</v>
      </c>
      <c r="AS204" s="83">
        <f t="shared" si="314"/>
        <v>0</v>
      </c>
      <c r="AT204" s="83">
        <f t="shared" si="314"/>
        <v>0</v>
      </c>
      <c r="AU204" s="83">
        <f t="shared" si="314"/>
        <v>0</v>
      </c>
      <c r="AV204" s="83">
        <f t="shared" si="314"/>
        <v>0</v>
      </c>
      <c r="AW204" s="83">
        <f t="shared" si="314"/>
        <v>0</v>
      </c>
      <c r="AX204" s="83">
        <f t="shared" si="314"/>
        <v>0</v>
      </c>
      <c r="AY204" s="83">
        <f t="shared" si="314"/>
        <v>0</v>
      </c>
      <c r="AZ204" s="83">
        <f t="shared" si="314"/>
        <v>0</v>
      </c>
      <c r="BA204" s="365">
        <f t="shared" si="314"/>
        <v>0</v>
      </c>
      <c r="BB204" s="83">
        <f t="shared" si="314"/>
        <v>0</v>
      </c>
      <c r="BC204" s="83">
        <f t="shared" si="314"/>
        <v>0</v>
      </c>
      <c r="BD204" s="83">
        <f t="shared" si="314"/>
        <v>0</v>
      </c>
      <c r="BE204" s="83">
        <f t="shared" si="314"/>
        <v>0</v>
      </c>
      <c r="BF204" s="83">
        <f t="shared" si="314"/>
        <v>0</v>
      </c>
      <c r="BG204" s="83">
        <f t="shared" si="314"/>
        <v>0</v>
      </c>
      <c r="BH204" s="83">
        <f t="shared" si="314"/>
        <v>0</v>
      </c>
      <c r="BI204" s="83">
        <f t="shared" si="314"/>
        <v>0</v>
      </c>
      <c r="BJ204" s="83">
        <f t="shared" si="314"/>
        <v>0</v>
      </c>
      <c r="BK204" s="83">
        <f t="shared" si="314"/>
        <v>0</v>
      </c>
      <c r="BL204" s="83">
        <f t="shared" si="314"/>
        <v>0</v>
      </c>
      <c r="BM204" s="365">
        <f t="shared" si="314"/>
        <v>0</v>
      </c>
      <c r="BN204" s="83">
        <f t="shared" si="266"/>
        <v>0</v>
      </c>
      <c r="BO204" s="83">
        <f t="shared" si="267"/>
        <v>0</v>
      </c>
      <c r="BP204" s="83">
        <f t="shared" si="268"/>
        <v>0</v>
      </c>
      <c r="BQ204" s="83">
        <f t="shared" si="269"/>
        <v>0</v>
      </c>
      <c r="BR204" s="83">
        <f t="shared" si="270"/>
        <v>0</v>
      </c>
      <c r="BS204" s="83">
        <f t="shared" si="271"/>
        <v>0</v>
      </c>
      <c r="BT204" s="83">
        <f t="shared" si="272"/>
        <v>0</v>
      </c>
      <c r="BU204" s="83">
        <f t="shared" si="273"/>
        <v>0</v>
      </c>
      <c r="BV204" s="83">
        <f t="shared" si="274"/>
        <v>0</v>
      </c>
      <c r="BW204" s="83">
        <f t="shared" si="275"/>
        <v>0</v>
      </c>
      <c r="BX204" s="83">
        <f t="shared" si="276"/>
        <v>0</v>
      </c>
      <c r="BY204" s="365">
        <f t="shared" si="277"/>
        <v>0</v>
      </c>
      <c r="BZ204" s="83">
        <f t="shared" si="278"/>
        <v>0</v>
      </c>
      <c r="CA204" s="83">
        <f t="shared" si="279"/>
        <v>0</v>
      </c>
      <c r="CB204" s="83">
        <f t="shared" si="280"/>
        <v>0</v>
      </c>
      <c r="CC204" s="83">
        <f t="shared" si="281"/>
        <v>0</v>
      </c>
      <c r="CD204" s="83">
        <f t="shared" si="282"/>
        <v>0</v>
      </c>
      <c r="CE204" s="83">
        <f t="shared" si="283"/>
        <v>0</v>
      </c>
      <c r="CF204" s="83">
        <f t="shared" si="284"/>
        <v>0</v>
      </c>
      <c r="CG204" s="83">
        <f t="shared" si="285"/>
        <v>0</v>
      </c>
      <c r="CH204" s="83">
        <f t="shared" si="286"/>
        <v>0</v>
      </c>
      <c r="CI204" s="83">
        <f t="shared" si="287"/>
        <v>0</v>
      </c>
      <c r="CJ204" s="83">
        <f t="shared" si="288"/>
        <v>0</v>
      </c>
      <c r="CK204" s="83">
        <f t="shared" si="289"/>
        <v>0</v>
      </c>
      <c r="CL204" s="83">
        <f t="shared" si="290"/>
        <v>0</v>
      </c>
      <c r="CM204" s="83">
        <f t="shared" si="291"/>
        <v>0</v>
      </c>
      <c r="CN204" s="83">
        <f t="shared" si="292"/>
        <v>0</v>
      </c>
      <c r="CO204" s="83">
        <f t="shared" si="293"/>
        <v>0</v>
      </c>
      <c r="CP204" s="83">
        <f t="shared" si="294"/>
        <v>0</v>
      </c>
      <c r="CQ204" s="83">
        <f t="shared" si="295"/>
        <v>0</v>
      </c>
      <c r="CR204" s="83">
        <f t="shared" si="296"/>
        <v>0</v>
      </c>
      <c r="CS204" s="83">
        <f t="shared" si="297"/>
        <v>0</v>
      </c>
      <c r="CT204" s="83">
        <f t="shared" si="298"/>
        <v>0</v>
      </c>
      <c r="CU204" s="83">
        <f t="shared" si="299"/>
        <v>0</v>
      </c>
      <c r="CV204" s="83">
        <f t="shared" si="300"/>
        <v>0</v>
      </c>
      <c r="CW204" s="83">
        <f t="shared" si="301"/>
        <v>0</v>
      </c>
      <c r="CX204" s="83">
        <f t="shared" si="302"/>
        <v>0</v>
      </c>
      <c r="CY204" s="83">
        <f t="shared" si="303"/>
        <v>0</v>
      </c>
      <c r="CZ204" s="83">
        <f t="shared" si="304"/>
        <v>0</v>
      </c>
      <c r="DA204" s="83">
        <f t="shared" si="305"/>
        <v>0</v>
      </c>
      <c r="DB204" s="83">
        <f t="shared" si="306"/>
        <v>0</v>
      </c>
      <c r="DC204" s="83">
        <f t="shared" si="307"/>
        <v>0</v>
      </c>
      <c r="DD204" s="83">
        <f t="shared" si="308"/>
        <v>0</v>
      </c>
      <c r="DE204" s="83">
        <f t="shared" si="309"/>
        <v>0</v>
      </c>
      <c r="DF204" s="83">
        <f t="shared" si="310"/>
        <v>0</v>
      </c>
      <c r="DG204" s="83">
        <f t="shared" si="311"/>
        <v>0</v>
      </c>
      <c r="DH204" s="83">
        <f t="shared" si="312"/>
        <v>0</v>
      </c>
      <c r="DI204" s="83">
        <f t="shared" si="313"/>
        <v>0</v>
      </c>
    </row>
    <row r="205" spans="1:113" customFormat="1" ht="16">
      <c r="A205" s="259" t="s">
        <v>430</v>
      </c>
      <c r="B205" s="259"/>
      <c r="C205" s="259"/>
      <c r="D205" s="293"/>
      <c r="E205" s="1218" t="str">
        <f>Settings!$C$6</f>
        <v>USD</v>
      </c>
      <c r="F205" s="1194">
        <v>0</v>
      </c>
      <c r="G205" s="83">
        <f>F205</f>
        <v>0</v>
      </c>
      <c r="H205" s="83">
        <f t="shared" ref="H205:BM205" si="315">G205</f>
        <v>0</v>
      </c>
      <c r="I205" s="83">
        <f t="shared" si="315"/>
        <v>0</v>
      </c>
      <c r="J205" s="83">
        <f t="shared" si="315"/>
        <v>0</v>
      </c>
      <c r="K205" s="83">
        <f t="shared" si="315"/>
        <v>0</v>
      </c>
      <c r="L205" s="83">
        <f t="shared" si="315"/>
        <v>0</v>
      </c>
      <c r="M205" s="83">
        <f t="shared" si="315"/>
        <v>0</v>
      </c>
      <c r="N205" s="83">
        <f t="shared" si="315"/>
        <v>0</v>
      </c>
      <c r="O205" s="83">
        <f t="shared" si="315"/>
        <v>0</v>
      </c>
      <c r="P205" s="83">
        <f t="shared" si="315"/>
        <v>0</v>
      </c>
      <c r="Q205" s="611">
        <f t="shared" si="315"/>
        <v>0</v>
      </c>
      <c r="R205" s="83">
        <f t="shared" si="315"/>
        <v>0</v>
      </c>
      <c r="S205" s="83">
        <f t="shared" si="315"/>
        <v>0</v>
      </c>
      <c r="T205" s="83">
        <f t="shared" si="315"/>
        <v>0</v>
      </c>
      <c r="U205" s="83">
        <f t="shared" si="315"/>
        <v>0</v>
      </c>
      <c r="V205" s="83">
        <f t="shared" si="315"/>
        <v>0</v>
      </c>
      <c r="W205" s="83">
        <f t="shared" si="315"/>
        <v>0</v>
      </c>
      <c r="X205" s="83">
        <f t="shared" si="315"/>
        <v>0</v>
      </c>
      <c r="Y205" s="83">
        <f t="shared" si="315"/>
        <v>0</v>
      </c>
      <c r="Z205" s="83">
        <f t="shared" si="315"/>
        <v>0</v>
      </c>
      <c r="AA205" s="83">
        <f t="shared" si="315"/>
        <v>0</v>
      </c>
      <c r="AB205" s="83">
        <f t="shared" si="315"/>
        <v>0</v>
      </c>
      <c r="AC205" s="365">
        <f t="shared" si="315"/>
        <v>0</v>
      </c>
      <c r="AD205" s="83">
        <f t="shared" si="315"/>
        <v>0</v>
      </c>
      <c r="AE205" s="83">
        <f t="shared" si="315"/>
        <v>0</v>
      </c>
      <c r="AF205" s="83">
        <f t="shared" si="315"/>
        <v>0</v>
      </c>
      <c r="AG205" s="83">
        <f t="shared" si="315"/>
        <v>0</v>
      </c>
      <c r="AH205" s="83">
        <f t="shared" si="315"/>
        <v>0</v>
      </c>
      <c r="AI205" s="83">
        <f t="shared" si="315"/>
        <v>0</v>
      </c>
      <c r="AJ205" s="83">
        <f t="shared" si="315"/>
        <v>0</v>
      </c>
      <c r="AK205" s="83">
        <f t="shared" si="315"/>
        <v>0</v>
      </c>
      <c r="AL205" s="83">
        <f t="shared" si="315"/>
        <v>0</v>
      </c>
      <c r="AM205" s="83">
        <f t="shared" si="315"/>
        <v>0</v>
      </c>
      <c r="AN205" s="83">
        <f t="shared" si="315"/>
        <v>0</v>
      </c>
      <c r="AO205" s="365">
        <f t="shared" si="315"/>
        <v>0</v>
      </c>
      <c r="AP205" s="83">
        <f t="shared" si="315"/>
        <v>0</v>
      </c>
      <c r="AQ205" s="83">
        <f t="shared" si="315"/>
        <v>0</v>
      </c>
      <c r="AR205" s="83">
        <f t="shared" si="315"/>
        <v>0</v>
      </c>
      <c r="AS205" s="83">
        <f t="shared" si="315"/>
        <v>0</v>
      </c>
      <c r="AT205" s="83">
        <f t="shared" si="315"/>
        <v>0</v>
      </c>
      <c r="AU205" s="83">
        <f t="shared" si="315"/>
        <v>0</v>
      </c>
      <c r="AV205" s="83">
        <f t="shared" si="315"/>
        <v>0</v>
      </c>
      <c r="AW205" s="83">
        <f t="shared" si="315"/>
        <v>0</v>
      </c>
      <c r="AX205" s="83">
        <f t="shared" si="315"/>
        <v>0</v>
      </c>
      <c r="AY205" s="83">
        <f t="shared" si="315"/>
        <v>0</v>
      </c>
      <c r="AZ205" s="83">
        <f t="shared" si="315"/>
        <v>0</v>
      </c>
      <c r="BA205" s="365">
        <f t="shared" si="315"/>
        <v>0</v>
      </c>
      <c r="BB205" s="83">
        <f t="shared" si="315"/>
        <v>0</v>
      </c>
      <c r="BC205" s="83">
        <f t="shared" si="315"/>
        <v>0</v>
      </c>
      <c r="BD205" s="83">
        <f t="shared" si="315"/>
        <v>0</v>
      </c>
      <c r="BE205" s="83">
        <f t="shared" si="315"/>
        <v>0</v>
      </c>
      <c r="BF205" s="83">
        <f t="shared" si="315"/>
        <v>0</v>
      </c>
      <c r="BG205" s="83">
        <f t="shared" si="315"/>
        <v>0</v>
      </c>
      <c r="BH205" s="83">
        <f t="shared" si="315"/>
        <v>0</v>
      </c>
      <c r="BI205" s="83">
        <f t="shared" si="315"/>
        <v>0</v>
      </c>
      <c r="BJ205" s="83">
        <f t="shared" si="315"/>
        <v>0</v>
      </c>
      <c r="BK205" s="83">
        <f t="shared" si="315"/>
        <v>0</v>
      </c>
      <c r="BL205" s="83">
        <f t="shared" si="315"/>
        <v>0</v>
      </c>
      <c r="BM205" s="365">
        <f t="shared" si="315"/>
        <v>0</v>
      </c>
      <c r="BN205" s="83">
        <f t="shared" si="266"/>
        <v>0</v>
      </c>
      <c r="BO205" s="83">
        <f t="shared" si="267"/>
        <v>0</v>
      </c>
      <c r="BP205" s="83">
        <f t="shared" si="268"/>
        <v>0</v>
      </c>
      <c r="BQ205" s="83">
        <f t="shared" si="269"/>
        <v>0</v>
      </c>
      <c r="BR205" s="83">
        <f t="shared" si="270"/>
        <v>0</v>
      </c>
      <c r="BS205" s="83">
        <f t="shared" si="271"/>
        <v>0</v>
      </c>
      <c r="BT205" s="83">
        <f t="shared" si="272"/>
        <v>0</v>
      </c>
      <c r="BU205" s="83">
        <f t="shared" si="273"/>
        <v>0</v>
      </c>
      <c r="BV205" s="83">
        <f t="shared" si="274"/>
        <v>0</v>
      </c>
      <c r="BW205" s="83">
        <f t="shared" si="275"/>
        <v>0</v>
      </c>
      <c r="BX205" s="83">
        <f t="shared" si="276"/>
        <v>0</v>
      </c>
      <c r="BY205" s="365">
        <f t="shared" si="277"/>
        <v>0</v>
      </c>
      <c r="BZ205" s="83">
        <f t="shared" si="278"/>
        <v>0</v>
      </c>
      <c r="CA205" s="83">
        <f t="shared" si="279"/>
        <v>0</v>
      </c>
      <c r="CB205" s="83">
        <f t="shared" si="280"/>
        <v>0</v>
      </c>
      <c r="CC205" s="83">
        <f t="shared" si="281"/>
        <v>0</v>
      </c>
      <c r="CD205" s="83">
        <f t="shared" si="282"/>
        <v>0</v>
      </c>
      <c r="CE205" s="83">
        <f t="shared" si="283"/>
        <v>0</v>
      </c>
      <c r="CF205" s="83">
        <f t="shared" si="284"/>
        <v>0</v>
      </c>
      <c r="CG205" s="83">
        <f t="shared" si="285"/>
        <v>0</v>
      </c>
      <c r="CH205" s="83">
        <f t="shared" si="286"/>
        <v>0</v>
      </c>
      <c r="CI205" s="83">
        <f t="shared" si="287"/>
        <v>0</v>
      </c>
      <c r="CJ205" s="83">
        <f t="shared" si="288"/>
        <v>0</v>
      </c>
      <c r="CK205" s="83">
        <f t="shared" si="289"/>
        <v>0</v>
      </c>
      <c r="CL205" s="83">
        <f t="shared" si="290"/>
        <v>0</v>
      </c>
      <c r="CM205" s="83">
        <f t="shared" si="291"/>
        <v>0</v>
      </c>
      <c r="CN205" s="83">
        <f t="shared" si="292"/>
        <v>0</v>
      </c>
      <c r="CO205" s="83">
        <f t="shared" si="293"/>
        <v>0</v>
      </c>
      <c r="CP205" s="83">
        <f t="shared" si="294"/>
        <v>0</v>
      </c>
      <c r="CQ205" s="83">
        <f t="shared" si="295"/>
        <v>0</v>
      </c>
      <c r="CR205" s="83">
        <f t="shared" si="296"/>
        <v>0</v>
      </c>
      <c r="CS205" s="83">
        <f t="shared" si="297"/>
        <v>0</v>
      </c>
      <c r="CT205" s="83">
        <f t="shared" si="298"/>
        <v>0</v>
      </c>
      <c r="CU205" s="83">
        <f t="shared" si="299"/>
        <v>0</v>
      </c>
      <c r="CV205" s="83">
        <f t="shared" si="300"/>
        <v>0</v>
      </c>
      <c r="CW205" s="83">
        <f t="shared" si="301"/>
        <v>0</v>
      </c>
      <c r="CX205" s="83">
        <f t="shared" si="302"/>
        <v>0</v>
      </c>
      <c r="CY205" s="83">
        <f t="shared" si="303"/>
        <v>0</v>
      </c>
      <c r="CZ205" s="83">
        <f t="shared" si="304"/>
        <v>0</v>
      </c>
      <c r="DA205" s="83">
        <f t="shared" si="305"/>
        <v>0</v>
      </c>
      <c r="DB205" s="83">
        <f t="shared" si="306"/>
        <v>0</v>
      </c>
      <c r="DC205" s="83">
        <f t="shared" si="307"/>
        <v>0</v>
      </c>
      <c r="DD205" s="83">
        <f t="shared" si="308"/>
        <v>0</v>
      </c>
      <c r="DE205" s="83">
        <f t="shared" si="309"/>
        <v>0</v>
      </c>
      <c r="DF205" s="83">
        <f t="shared" si="310"/>
        <v>0</v>
      </c>
      <c r="DG205" s="83">
        <f t="shared" si="311"/>
        <v>0</v>
      </c>
      <c r="DH205" s="83">
        <f t="shared" si="312"/>
        <v>0</v>
      </c>
      <c r="DI205" s="83">
        <f t="shared" si="313"/>
        <v>0</v>
      </c>
    </row>
    <row r="206" spans="1:113" customFormat="1" ht="16">
      <c r="A206" s="640" t="s">
        <v>259</v>
      </c>
      <c r="B206" s="640"/>
      <c r="C206" s="640"/>
      <c r="D206" s="1195"/>
      <c r="E206" s="276" t="str">
        <f>Settings!$C$6</f>
        <v>USD</v>
      </c>
      <c r="F206" s="294">
        <f>SUM(F203:F205)</f>
        <v>0</v>
      </c>
      <c r="G206" s="1219">
        <f t="shared" ref="G206:BM206" si="316">SUM(G201:G205)</f>
        <v>0</v>
      </c>
      <c r="H206" s="1219">
        <f t="shared" si="316"/>
        <v>0</v>
      </c>
      <c r="I206" s="1219">
        <f t="shared" si="316"/>
        <v>0</v>
      </c>
      <c r="J206" s="1219">
        <f t="shared" si="316"/>
        <v>0</v>
      </c>
      <c r="K206" s="1219">
        <f t="shared" si="316"/>
        <v>0</v>
      </c>
      <c r="L206" s="1219">
        <f t="shared" si="316"/>
        <v>0</v>
      </c>
      <c r="M206" s="1219">
        <f t="shared" si="316"/>
        <v>0</v>
      </c>
      <c r="N206" s="1219">
        <f t="shared" si="316"/>
        <v>0</v>
      </c>
      <c r="O206" s="1219">
        <f t="shared" si="316"/>
        <v>0</v>
      </c>
      <c r="P206" s="1219">
        <f t="shared" si="316"/>
        <v>0</v>
      </c>
      <c r="Q206" s="619">
        <f t="shared" si="316"/>
        <v>0</v>
      </c>
      <c r="R206" s="1219">
        <f t="shared" si="316"/>
        <v>0</v>
      </c>
      <c r="S206" s="1219">
        <f t="shared" si="316"/>
        <v>0</v>
      </c>
      <c r="T206" s="1219">
        <f t="shared" si="316"/>
        <v>0</v>
      </c>
      <c r="U206" s="1219">
        <f t="shared" si="316"/>
        <v>0</v>
      </c>
      <c r="V206" s="1219">
        <f t="shared" si="316"/>
        <v>0</v>
      </c>
      <c r="W206" s="1219">
        <f t="shared" si="316"/>
        <v>0</v>
      </c>
      <c r="X206" s="1219">
        <f t="shared" si="316"/>
        <v>0</v>
      </c>
      <c r="Y206" s="1219">
        <f t="shared" si="316"/>
        <v>0</v>
      </c>
      <c r="Z206" s="1219">
        <f t="shared" si="316"/>
        <v>0</v>
      </c>
      <c r="AA206" s="1219">
        <f t="shared" si="316"/>
        <v>0</v>
      </c>
      <c r="AB206" s="1219">
        <f t="shared" si="316"/>
        <v>0</v>
      </c>
      <c r="AC206" s="619">
        <f t="shared" si="316"/>
        <v>0</v>
      </c>
      <c r="AD206" s="1219">
        <f t="shared" si="316"/>
        <v>0</v>
      </c>
      <c r="AE206" s="1219">
        <f t="shared" si="316"/>
        <v>0</v>
      </c>
      <c r="AF206" s="1219">
        <f t="shared" si="316"/>
        <v>0</v>
      </c>
      <c r="AG206" s="1219">
        <f t="shared" si="316"/>
        <v>0</v>
      </c>
      <c r="AH206" s="1219">
        <f t="shared" si="316"/>
        <v>0</v>
      </c>
      <c r="AI206" s="1219">
        <f t="shared" si="316"/>
        <v>0</v>
      </c>
      <c r="AJ206" s="1219">
        <f t="shared" si="316"/>
        <v>0</v>
      </c>
      <c r="AK206" s="1219">
        <f t="shared" si="316"/>
        <v>0</v>
      </c>
      <c r="AL206" s="1219">
        <f t="shared" si="316"/>
        <v>0</v>
      </c>
      <c r="AM206" s="1219">
        <f t="shared" si="316"/>
        <v>0</v>
      </c>
      <c r="AN206" s="1219">
        <f t="shared" si="316"/>
        <v>0</v>
      </c>
      <c r="AO206" s="619">
        <f t="shared" si="316"/>
        <v>0</v>
      </c>
      <c r="AP206" s="1219">
        <f t="shared" si="316"/>
        <v>0</v>
      </c>
      <c r="AQ206" s="1219">
        <f t="shared" si="316"/>
        <v>0</v>
      </c>
      <c r="AR206" s="1219">
        <f t="shared" si="316"/>
        <v>0</v>
      </c>
      <c r="AS206" s="1219">
        <f t="shared" si="316"/>
        <v>0</v>
      </c>
      <c r="AT206" s="1219">
        <f t="shared" si="316"/>
        <v>0</v>
      </c>
      <c r="AU206" s="1219">
        <f t="shared" si="316"/>
        <v>0</v>
      </c>
      <c r="AV206" s="1219">
        <f t="shared" si="316"/>
        <v>0</v>
      </c>
      <c r="AW206" s="1219">
        <f t="shared" si="316"/>
        <v>0</v>
      </c>
      <c r="AX206" s="1219">
        <f t="shared" si="316"/>
        <v>0</v>
      </c>
      <c r="AY206" s="1219">
        <f t="shared" si="316"/>
        <v>0</v>
      </c>
      <c r="AZ206" s="1219">
        <f t="shared" si="316"/>
        <v>0</v>
      </c>
      <c r="BA206" s="619">
        <f t="shared" si="316"/>
        <v>0</v>
      </c>
      <c r="BB206" s="1219">
        <f t="shared" si="316"/>
        <v>0</v>
      </c>
      <c r="BC206" s="1219">
        <f t="shared" si="316"/>
        <v>0</v>
      </c>
      <c r="BD206" s="1219">
        <f t="shared" si="316"/>
        <v>0</v>
      </c>
      <c r="BE206" s="1219">
        <f t="shared" si="316"/>
        <v>0</v>
      </c>
      <c r="BF206" s="1219">
        <f t="shared" si="316"/>
        <v>0</v>
      </c>
      <c r="BG206" s="1219">
        <f t="shared" si="316"/>
        <v>0</v>
      </c>
      <c r="BH206" s="1219">
        <f t="shared" si="316"/>
        <v>0</v>
      </c>
      <c r="BI206" s="1219">
        <f t="shared" si="316"/>
        <v>0</v>
      </c>
      <c r="BJ206" s="1219">
        <f t="shared" si="316"/>
        <v>0</v>
      </c>
      <c r="BK206" s="1219">
        <f t="shared" si="316"/>
        <v>0</v>
      </c>
      <c r="BL206" s="1219">
        <f t="shared" si="316"/>
        <v>0</v>
      </c>
      <c r="BM206" s="619">
        <f t="shared" si="316"/>
        <v>0</v>
      </c>
      <c r="BN206" s="1219">
        <f t="shared" ref="BN206:DC206" si="317">SUM(BN201:BN205)</f>
        <v>0</v>
      </c>
      <c r="BO206" s="1219">
        <f t="shared" si="317"/>
        <v>0</v>
      </c>
      <c r="BP206" s="1219">
        <f t="shared" si="317"/>
        <v>0</v>
      </c>
      <c r="BQ206" s="1219">
        <f t="shared" si="317"/>
        <v>0</v>
      </c>
      <c r="BR206" s="1219">
        <f t="shared" si="317"/>
        <v>0</v>
      </c>
      <c r="BS206" s="1219">
        <f t="shared" si="317"/>
        <v>0</v>
      </c>
      <c r="BT206" s="1219">
        <f t="shared" si="317"/>
        <v>0</v>
      </c>
      <c r="BU206" s="1219">
        <f t="shared" si="317"/>
        <v>0</v>
      </c>
      <c r="BV206" s="1219">
        <f t="shared" si="317"/>
        <v>0</v>
      </c>
      <c r="BW206" s="1219">
        <f t="shared" si="317"/>
        <v>0</v>
      </c>
      <c r="BX206" s="1219">
        <f t="shared" si="317"/>
        <v>0</v>
      </c>
      <c r="BY206" s="619">
        <f t="shared" si="317"/>
        <v>0</v>
      </c>
      <c r="BZ206" s="1219">
        <f t="shared" si="317"/>
        <v>0</v>
      </c>
      <c r="CA206" s="1219">
        <f t="shared" si="317"/>
        <v>0</v>
      </c>
      <c r="CB206" s="1219">
        <f t="shared" si="317"/>
        <v>0</v>
      </c>
      <c r="CC206" s="1219">
        <f t="shared" si="317"/>
        <v>0</v>
      </c>
      <c r="CD206" s="1219">
        <f t="shared" si="317"/>
        <v>0</v>
      </c>
      <c r="CE206" s="1219">
        <f t="shared" si="317"/>
        <v>0</v>
      </c>
      <c r="CF206" s="1219">
        <f t="shared" si="317"/>
        <v>0</v>
      </c>
      <c r="CG206" s="1219">
        <f t="shared" si="317"/>
        <v>0</v>
      </c>
      <c r="CH206" s="1219">
        <f t="shared" si="317"/>
        <v>0</v>
      </c>
      <c r="CI206" s="1219">
        <f t="shared" si="317"/>
        <v>0</v>
      </c>
      <c r="CJ206" s="1219">
        <f t="shared" si="317"/>
        <v>0</v>
      </c>
      <c r="CK206" s="1219">
        <f t="shared" si="317"/>
        <v>0</v>
      </c>
      <c r="CL206" s="1219">
        <f t="shared" si="317"/>
        <v>0</v>
      </c>
      <c r="CM206" s="1219">
        <f t="shared" si="317"/>
        <v>0</v>
      </c>
      <c r="CN206" s="1219">
        <f t="shared" si="317"/>
        <v>0</v>
      </c>
      <c r="CO206" s="1219">
        <f t="shared" si="317"/>
        <v>0</v>
      </c>
      <c r="CP206" s="1219">
        <f t="shared" si="317"/>
        <v>0</v>
      </c>
      <c r="CQ206" s="1219">
        <f t="shared" si="317"/>
        <v>0</v>
      </c>
      <c r="CR206" s="1219">
        <f t="shared" si="317"/>
        <v>0</v>
      </c>
      <c r="CS206" s="1219">
        <f t="shared" si="317"/>
        <v>0</v>
      </c>
      <c r="CT206" s="1219">
        <f t="shared" si="317"/>
        <v>0</v>
      </c>
      <c r="CU206" s="1219">
        <f t="shared" si="317"/>
        <v>0</v>
      </c>
      <c r="CV206" s="1219">
        <f t="shared" si="317"/>
        <v>0</v>
      </c>
      <c r="CW206" s="1219">
        <f t="shared" si="317"/>
        <v>0</v>
      </c>
      <c r="CX206" s="1219">
        <f t="shared" si="317"/>
        <v>0</v>
      </c>
      <c r="CY206" s="1219">
        <f t="shared" si="317"/>
        <v>0</v>
      </c>
      <c r="CZ206" s="1219">
        <f t="shared" si="317"/>
        <v>0</v>
      </c>
      <c r="DA206" s="1219">
        <f t="shared" si="317"/>
        <v>0</v>
      </c>
      <c r="DB206" s="1219">
        <f t="shared" si="317"/>
        <v>0</v>
      </c>
      <c r="DC206" s="1219">
        <f t="shared" si="317"/>
        <v>0</v>
      </c>
      <c r="DD206" s="1219">
        <f t="shared" ref="DD206:DI206" si="318">SUM(DD201:DD205)</f>
        <v>0</v>
      </c>
      <c r="DE206" s="1219">
        <f t="shared" si="318"/>
        <v>0</v>
      </c>
      <c r="DF206" s="1219">
        <f t="shared" si="318"/>
        <v>0</v>
      </c>
      <c r="DG206" s="1219">
        <f t="shared" si="318"/>
        <v>0</v>
      </c>
      <c r="DH206" s="1219">
        <f t="shared" si="318"/>
        <v>0</v>
      </c>
      <c r="DI206" s="1219">
        <f t="shared" si="318"/>
        <v>0</v>
      </c>
    </row>
    <row r="207" spans="1:113" customFormat="1" ht="16">
      <c r="A207" s="78"/>
      <c r="B207" s="78"/>
      <c r="C207" s="78"/>
      <c r="D207" s="275"/>
      <c r="E207" s="1193"/>
      <c r="F207" s="1221"/>
      <c r="G207" s="260"/>
      <c r="H207" s="260"/>
      <c r="I207" s="260"/>
      <c r="J207" s="260"/>
      <c r="K207" s="260"/>
      <c r="L207" s="260"/>
      <c r="M207" s="260"/>
      <c r="N207" s="260"/>
      <c r="O207" s="260"/>
      <c r="P207" s="260"/>
      <c r="Q207" s="615"/>
      <c r="R207" s="260"/>
      <c r="S207" s="260"/>
      <c r="T207" s="260"/>
      <c r="U207" s="260"/>
      <c r="V207" s="260"/>
      <c r="W207" s="260"/>
      <c r="X207" s="260"/>
      <c r="Y207" s="260"/>
      <c r="Z207" s="260"/>
      <c r="AA207" s="260"/>
      <c r="AB207" s="260"/>
      <c r="AC207" s="370"/>
      <c r="AD207" s="260"/>
      <c r="AE207" s="260"/>
      <c r="AF207" s="260"/>
      <c r="AG207" s="260"/>
      <c r="AH207" s="260"/>
      <c r="AI207" s="260"/>
      <c r="AJ207" s="260"/>
      <c r="AK207" s="260"/>
      <c r="AL207" s="260"/>
      <c r="AM207" s="260"/>
      <c r="AN207" s="260"/>
      <c r="AO207" s="370"/>
      <c r="AP207" s="260"/>
      <c r="AQ207" s="260"/>
      <c r="AR207" s="260"/>
      <c r="AS207" s="260"/>
      <c r="AT207" s="260"/>
      <c r="AU207" s="260"/>
      <c r="AV207" s="260"/>
      <c r="AW207" s="260"/>
      <c r="AX207" s="260"/>
      <c r="AY207" s="260"/>
      <c r="AZ207" s="260"/>
      <c r="BA207" s="370"/>
      <c r="BB207" s="260"/>
      <c r="BC207" s="260"/>
      <c r="BD207" s="260"/>
      <c r="BE207" s="260"/>
      <c r="BF207" s="260"/>
      <c r="BG207" s="260"/>
      <c r="BH207" s="260"/>
      <c r="BI207" s="260"/>
      <c r="BJ207" s="260"/>
      <c r="BK207" s="260"/>
      <c r="BL207" s="260"/>
      <c r="BM207" s="370"/>
      <c r="BN207" s="260"/>
      <c r="BO207" s="260"/>
      <c r="BP207" s="260"/>
      <c r="BQ207" s="260"/>
      <c r="BR207" s="260"/>
      <c r="BS207" s="260"/>
      <c r="BT207" s="260"/>
      <c r="BU207" s="260"/>
      <c r="BV207" s="260"/>
      <c r="BW207" s="260"/>
      <c r="BX207" s="260"/>
      <c r="BY207" s="370"/>
      <c r="BZ207" s="260"/>
      <c r="CA207" s="260"/>
      <c r="CB207" s="260"/>
      <c r="CC207" s="260"/>
      <c r="CD207" s="260"/>
      <c r="CE207" s="260"/>
      <c r="CF207" s="260"/>
      <c r="CG207" s="260"/>
      <c r="CH207" s="260"/>
      <c r="CI207" s="260"/>
      <c r="CJ207" s="260"/>
      <c r="CK207" s="260"/>
      <c r="CL207" s="260"/>
      <c r="CM207" s="260"/>
      <c r="CN207" s="260"/>
      <c r="CO207" s="260"/>
      <c r="CP207" s="260"/>
      <c r="CQ207" s="260"/>
      <c r="CR207" s="260"/>
      <c r="CS207" s="260"/>
      <c r="CT207" s="260"/>
      <c r="CU207" s="260"/>
      <c r="CV207" s="260"/>
      <c r="CW207" s="260"/>
      <c r="CX207" s="260"/>
      <c r="CY207" s="260"/>
      <c r="CZ207" s="260"/>
      <c r="DA207" s="260"/>
      <c r="DB207" s="260"/>
      <c r="DC207" s="260"/>
      <c r="DD207" s="260"/>
      <c r="DE207" s="260"/>
      <c r="DF207" s="260"/>
      <c r="DG207" s="260"/>
      <c r="DH207" s="260"/>
      <c r="DI207" s="260"/>
    </row>
    <row r="208" spans="1:113" customFormat="1" ht="16">
      <c r="A208" s="78"/>
      <c r="B208" s="78"/>
      <c r="C208" s="78"/>
      <c r="D208" s="275"/>
      <c r="E208" s="1193"/>
      <c r="F208" s="1222"/>
      <c r="G208" s="83"/>
      <c r="H208" s="83"/>
      <c r="I208" s="83"/>
      <c r="J208" s="83"/>
      <c r="K208" s="83"/>
      <c r="L208" s="83"/>
      <c r="M208" s="83"/>
      <c r="N208" s="83"/>
      <c r="O208" s="83"/>
      <c r="P208" s="83"/>
      <c r="Q208" s="611"/>
      <c r="R208" s="83"/>
      <c r="S208" s="83"/>
      <c r="T208" s="83"/>
      <c r="U208" s="83"/>
      <c r="V208" s="83"/>
      <c r="W208" s="83"/>
      <c r="X208" s="83"/>
      <c r="Y208" s="83"/>
      <c r="Z208" s="83"/>
      <c r="AA208" s="83"/>
      <c r="AB208" s="83"/>
      <c r="AC208" s="365"/>
      <c r="AD208" s="83"/>
      <c r="AE208" s="83"/>
      <c r="AF208" s="83"/>
      <c r="AG208" s="83"/>
      <c r="AH208" s="83"/>
      <c r="AI208" s="83"/>
      <c r="AJ208" s="83"/>
      <c r="AK208" s="83"/>
      <c r="AL208" s="83"/>
      <c r="AM208" s="83"/>
      <c r="AN208" s="83"/>
      <c r="AO208" s="365"/>
      <c r="AP208" s="83"/>
      <c r="AQ208" s="83"/>
      <c r="AR208" s="83"/>
      <c r="AS208" s="83"/>
      <c r="AT208" s="83"/>
      <c r="AU208" s="83"/>
      <c r="AV208" s="83"/>
      <c r="AW208" s="83"/>
      <c r="AX208" s="83"/>
      <c r="AY208" s="83"/>
      <c r="AZ208" s="83"/>
      <c r="BA208" s="365"/>
      <c r="BB208" s="83"/>
      <c r="BC208" s="83"/>
      <c r="BD208" s="83"/>
      <c r="BE208" s="83"/>
      <c r="BF208" s="83"/>
      <c r="BG208" s="83"/>
      <c r="BH208" s="83"/>
      <c r="BI208" s="83"/>
      <c r="BJ208" s="83"/>
      <c r="BK208" s="83"/>
      <c r="BL208" s="83"/>
      <c r="BM208" s="365"/>
      <c r="BN208" s="83"/>
      <c r="BO208" s="83"/>
      <c r="BP208" s="83"/>
      <c r="BQ208" s="83"/>
      <c r="BR208" s="83"/>
      <c r="BS208" s="83"/>
      <c r="BT208" s="83"/>
      <c r="BU208" s="83"/>
      <c r="BV208" s="83"/>
      <c r="BW208" s="83"/>
      <c r="BX208" s="83"/>
      <c r="BY208" s="365"/>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row>
    <row r="209" spans="1:113" customFormat="1" ht="19">
      <c r="A209" s="642" t="s">
        <v>438</v>
      </c>
      <c r="B209" s="642"/>
      <c r="C209" s="642"/>
      <c r="D209" s="1223" t="s">
        <v>162</v>
      </c>
      <c r="E209" s="282" t="str">
        <f>Settings!$C$6</f>
        <v>USD</v>
      </c>
      <c r="F209" s="283">
        <f t="shared" ref="F209:BM209" si="319">F181+F190+F199+F206</f>
        <v>0</v>
      </c>
      <c r="G209" s="1206">
        <f t="shared" si="319"/>
        <v>0</v>
      </c>
      <c r="H209" s="1206">
        <f t="shared" si="319"/>
        <v>3000</v>
      </c>
      <c r="I209" s="1206">
        <f t="shared" si="319"/>
        <v>3000</v>
      </c>
      <c r="J209" s="1206">
        <f t="shared" si="319"/>
        <v>3000</v>
      </c>
      <c r="K209" s="1206">
        <f t="shared" si="319"/>
        <v>3000</v>
      </c>
      <c r="L209" s="1206">
        <f t="shared" si="319"/>
        <v>3000</v>
      </c>
      <c r="M209" s="1206">
        <f t="shared" si="319"/>
        <v>3000</v>
      </c>
      <c r="N209" s="1206">
        <f t="shared" si="319"/>
        <v>3000</v>
      </c>
      <c r="O209" s="1206">
        <f t="shared" si="319"/>
        <v>3000</v>
      </c>
      <c r="P209" s="1206">
        <f t="shared" si="319"/>
        <v>3000</v>
      </c>
      <c r="Q209" s="614">
        <f t="shared" si="319"/>
        <v>3000</v>
      </c>
      <c r="R209" s="1206">
        <f t="shared" si="319"/>
        <v>7500</v>
      </c>
      <c r="S209" s="1206">
        <f t="shared" si="319"/>
        <v>7500</v>
      </c>
      <c r="T209" s="1206">
        <f t="shared" si="319"/>
        <v>7500</v>
      </c>
      <c r="U209" s="1206">
        <f t="shared" si="319"/>
        <v>7500</v>
      </c>
      <c r="V209" s="1206">
        <f t="shared" si="319"/>
        <v>7500</v>
      </c>
      <c r="W209" s="1206">
        <f t="shared" si="319"/>
        <v>7500</v>
      </c>
      <c r="X209" s="1206">
        <f t="shared" si="319"/>
        <v>7500</v>
      </c>
      <c r="Y209" s="1206">
        <f t="shared" si="319"/>
        <v>7500</v>
      </c>
      <c r="Z209" s="1206">
        <f t="shared" si="319"/>
        <v>7500</v>
      </c>
      <c r="AA209" s="1206">
        <f t="shared" si="319"/>
        <v>7500</v>
      </c>
      <c r="AB209" s="1206">
        <f t="shared" si="319"/>
        <v>7500</v>
      </c>
      <c r="AC209" s="614">
        <f t="shared" si="319"/>
        <v>7500</v>
      </c>
      <c r="AD209" s="1206">
        <f t="shared" si="319"/>
        <v>12500</v>
      </c>
      <c r="AE209" s="1206">
        <f t="shared" si="319"/>
        <v>12500</v>
      </c>
      <c r="AF209" s="1206">
        <f t="shared" si="319"/>
        <v>12500</v>
      </c>
      <c r="AG209" s="1206">
        <f t="shared" si="319"/>
        <v>12500</v>
      </c>
      <c r="AH209" s="1206">
        <f t="shared" si="319"/>
        <v>12500</v>
      </c>
      <c r="AI209" s="1206">
        <f t="shared" si="319"/>
        <v>12500</v>
      </c>
      <c r="AJ209" s="1206">
        <f t="shared" si="319"/>
        <v>12500</v>
      </c>
      <c r="AK209" s="1206">
        <f t="shared" si="319"/>
        <v>12500</v>
      </c>
      <c r="AL209" s="1206">
        <f t="shared" si="319"/>
        <v>12500</v>
      </c>
      <c r="AM209" s="1206">
        <f t="shared" si="319"/>
        <v>12500</v>
      </c>
      <c r="AN209" s="1206">
        <f t="shared" si="319"/>
        <v>12500</v>
      </c>
      <c r="AO209" s="614">
        <f t="shared" si="319"/>
        <v>12500</v>
      </c>
      <c r="AP209" s="1206">
        <f t="shared" si="319"/>
        <v>20000</v>
      </c>
      <c r="AQ209" s="1206">
        <f t="shared" si="319"/>
        <v>20000</v>
      </c>
      <c r="AR209" s="1206">
        <f t="shared" si="319"/>
        <v>20000</v>
      </c>
      <c r="AS209" s="1206">
        <f t="shared" si="319"/>
        <v>20000</v>
      </c>
      <c r="AT209" s="1206">
        <f t="shared" si="319"/>
        <v>20000</v>
      </c>
      <c r="AU209" s="1206">
        <f t="shared" si="319"/>
        <v>20000</v>
      </c>
      <c r="AV209" s="1206">
        <f t="shared" si="319"/>
        <v>20000</v>
      </c>
      <c r="AW209" s="1206">
        <f t="shared" si="319"/>
        <v>20000</v>
      </c>
      <c r="AX209" s="1206">
        <f t="shared" si="319"/>
        <v>20000</v>
      </c>
      <c r="AY209" s="1206">
        <f t="shared" si="319"/>
        <v>20000</v>
      </c>
      <c r="AZ209" s="1206">
        <f t="shared" si="319"/>
        <v>20000</v>
      </c>
      <c r="BA209" s="614">
        <f t="shared" si="319"/>
        <v>20000</v>
      </c>
      <c r="BB209" s="1206">
        <f t="shared" si="319"/>
        <v>30000</v>
      </c>
      <c r="BC209" s="1206">
        <f t="shared" si="319"/>
        <v>30000</v>
      </c>
      <c r="BD209" s="1206">
        <f t="shared" si="319"/>
        <v>30000</v>
      </c>
      <c r="BE209" s="1206">
        <f t="shared" si="319"/>
        <v>30000</v>
      </c>
      <c r="BF209" s="1206">
        <f t="shared" si="319"/>
        <v>30000</v>
      </c>
      <c r="BG209" s="1206">
        <f t="shared" si="319"/>
        <v>30000</v>
      </c>
      <c r="BH209" s="1206">
        <f t="shared" si="319"/>
        <v>30000</v>
      </c>
      <c r="BI209" s="1206">
        <f t="shared" si="319"/>
        <v>30000</v>
      </c>
      <c r="BJ209" s="1206">
        <f t="shared" si="319"/>
        <v>30000</v>
      </c>
      <c r="BK209" s="1206">
        <f t="shared" si="319"/>
        <v>30000</v>
      </c>
      <c r="BL209" s="1206">
        <f t="shared" si="319"/>
        <v>30000</v>
      </c>
      <c r="BM209" s="614">
        <f t="shared" si="319"/>
        <v>30000</v>
      </c>
      <c r="BN209" s="1206">
        <f t="shared" ref="BN209:DC209" si="320">BN181+BN190+BN199+BN206</f>
        <v>40000</v>
      </c>
      <c r="BO209" s="1206">
        <f t="shared" si="320"/>
        <v>40000</v>
      </c>
      <c r="BP209" s="1206">
        <f t="shared" si="320"/>
        <v>40000</v>
      </c>
      <c r="BQ209" s="1206">
        <f t="shared" si="320"/>
        <v>40000</v>
      </c>
      <c r="BR209" s="1206">
        <f t="shared" si="320"/>
        <v>40000</v>
      </c>
      <c r="BS209" s="1206">
        <f t="shared" si="320"/>
        <v>40000</v>
      </c>
      <c r="BT209" s="1206">
        <f t="shared" si="320"/>
        <v>40000</v>
      </c>
      <c r="BU209" s="1206">
        <f t="shared" si="320"/>
        <v>40000</v>
      </c>
      <c r="BV209" s="1206">
        <f t="shared" si="320"/>
        <v>40000</v>
      </c>
      <c r="BW209" s="1206">
        <f t="shared" si="320"/>
        <v>40000</v>
      </c>
      <c r="BX209" s="1206">
        <f t="shared" si="320"/>
        <v>40000</v>
      </c>
      <c r="BY209" s="614">
        <f t="shared" si="320"/>
        <v>40000</v>
      </c>
      <c r="BZ209" s="1206">
        <f t="shared" si="320"/>
        <v>40000</v>
      </c>
      <c r="CA209" s="1206">
        <f t="shared" si="320"/>
        <v>40000</v>
      </c>
      <c r="CB209" s="1206">
        <f t="shared" si="320"/>
        <v>40000</v>
      </c>
      <c r="CC209" s="1206">
        <f t="shared" si="320"/>
        <v>40000</v>
      </c>
      <c r="CD209" s="1206">
        <f t="shared" si="320"/>
        <v>40000</v>
      </c>
      <c r="CE209" s="1206">
        <f t="shared" si="320"/>
        <v>40000</v>
      </c>
      <c r="CF209" s="1206">
        <f t="shared" si="320"/>
        <v>40000</v>
      </c>
      <c r="CG209" s="1206">
        <f t="shared" si="320"/>
        <v>40000</v>
      </c>
      <c r="CH209" s="1206">
        <f t="shared" si="320"/>
        <v>40000</v>
      </c>
      <c r="CI209" s="1206">
        <f t="shared" si="320"/>
        <v>40000</v>
      </c>
      <c r="CJ209" s="1206">
        <f t="shared" si="320"/>
        <v>40000</v>
      </c>
      <c r="CK209" s="1206">
        <f t="shared" si="320"/>
        <v>40000</v>
      </c>
      <c r="CL209" s="1206">
        <f t="shared" si="320"/>
        <v>40000</v>
      </c>
      <c r="CM209" s="1206">
        <f t="shared" si="320"/>
        <v>40000</v>
      </c>
      <c r="CN209" s="1206">
        <f t="shared" si="320"/>
        <v>40000</v>
      </c>
      <c r="CO209" s="1206">
        <f t="shared" si="320"/>
        <v>40000</v>
      </c>
      <c r="CP209" s="1206">
        <f t="shared" si="320"/>
        <v>40000</v>
      </c>
      <c r="CQ209" s="1206">
        <f t="shared" si="320"/>
        <v>40000</v>
      </c>
      <c r="CR209" s="1206">
        <f t="shared" si="320"/>
        <v>40000</v>
      </c>
      <c r="CS209" s="1206">
        <f t="shared" si="320"/>
        <v>40000</v>
      </c>
      <c r="CT209" s="1206">
        <f t="shared" si="320"/>
        <v>40000</v>
      </c>
      <c r="CU209" s="1206">
        <f t="shared" si="320"/>
        <v>40000</v>
      </c>
      <c r="CV209" s="1206">
        <f t="shared" si="320"/>
        <v>40000</v>
      </c>
      <c r="CW209" s="1206">
        <f t="shared" si="320"/>
        <v>40000</v>
      </c>
      <c r="CX209" s="1206">
        <f t="shared" si="320"/>
        <v>40000</v>
      </c>
      <c r="CY209" s="1206">
        <f t="shared" si="320"/>
        <v>40000</v>
      </c>
      <c r="CZ209" s="1206">
        <f t="shared" si="320"/>
        <v>40000</v>
      </c>
      <c r="DA209" s="1206">
        <f t="shared" si="320"/>
        <v>40000</v>
      </c>
      <c r="DB209" s="1206">
        <f t="shared" si="320"/>
        <v>40000</v>
      </c>
      <c r="DC209" s="1206">
        <f t="shared" si="320"/>
        <v>40000</v>
      </c>
      <c r="DD209" s="1206">
        <f t="shared" ref="DD209:DI209" si="321">DD181+DD190+DD199+DD206</f>
        <v>40000</v>
      </c>
      <c r="DE209" s="1206">
        <f t="shared" si="321"/>
        <v>40000</v>
      </c>
      <c r="DF209" s="1206">
        <f t="shared" si="321"/>
        <v>40000</v>
      </c>
      <c r="DG209" s="1206">
        <f t="shared" si="321"/>
        <v>40000</v>
      </c>
      <c r="DH209" s="1206">
        <f t="shared" si="321"/>
        <v>40000</v>
      </c>
      <c r="DI209" s="1206">
        <f t="shared" si="321"/>
        <v>40000</v>
      </c>
    </row>
    <row r="210" spans="1:113" customFormat="1" ht="16">
      <c r="A210" s="78"/>
      <c r="B210" s="78"/>
      <c r="C210" s="78"/>
      <c r="D210" s="301"/>
      <c r="E210" s="1193"/>
      <c r="F210" s="1216"/>
      <c r="G210" s="185"/>
      <c r="H210" s="185"/>
      <c r="I210" s="185"/>
      <c r="J210" s="185"/>
      <c r="K210" s="185"/>
      <c r="L210" s="185"/>
      <c r="M210" s="185"/>
      <c r="N210" s="185"/>
      <c r="O210" s="185"/>
      <c r="P210" s="185"/>
      <c r="Q210" s="611"/>
      <c r="R210" s="185"/>
      <c r="S210" s="185"/>
      <c r="T210" s="185"/>
      <c r="U210" s="185"/>
      <c r="V210" s="185"/>
      <c r="W210" s="185"/>
      <c r="X210" s="185"/>
      <c r="Y210" s="185"/>
      <c r="Z210" s="185"/>
      <c r="AA210" s="185"/>
      <c r="AB210" s="185"/>
      <c r="AC210" s="365"/>
      <c r="AD210" s="185"/>
      <c r="AE210" s="185"/>
      <c r="AF210" s="185"/>
      <c r="AG210" s="185"/>
      <c r="AH210" s="185"/>
      <c r="AI210" s="185"/>
      <c r="AJ210" s="185"/>
      <c r="AK210" s="185"/>
      <c r="AL210" s="185"/>
      <c r="AM210" s="185"/>
      <c r="AN210" s="185"/>
      <c r="AO210" s="365"/>
      <c r="AP210" s="78"/>
      <c r="AQ210" s="78"/>
      <c r="AR210" s="78"/>
      <c r="AS210" s="78"/>
      <c r="AT210" s="78"/>
      <c r="AU210" s="78"/>
      <c r="AV210" s="78"/>
      <c r="AW210" s="78"/>
      <c r="AX210" s="78"/>
      <c r="AY210" s="78"/>
      <c r="AZ210" s="78"/>
      <c r="BA210" s="365"/>
      <c r="BB210" s="78"/>
      <c r="BC210" s="78"/>
      <c r="BD210" s="78"/>
      <c r="BE210" s="78"/>
      <c r="BF210" s="78"/>
      <c r="BG210" s="78"/>
      <c r="BH210" s="78"/>
      <c r="BI210" s="78"/>
      <c r="BJ210" s="78"/>
      <c r="BK210" s="78"/>
      <c r="BL210" s="78"/>
      <c r="BM210" s="365"/>
      <c r="BN210" s="78"/>
      <c r="BO210" s="78"/>
      <c r="BP210" s="78"/>
      <c r="BQ210" s="78"/>
      <c r="BR210" s="78"/>
      <c r="BS210" s="78"/>
      <c r="BT210" s="78"/>
      <c r="BU210" s="78"/>
      <c r="BV210" s="78"/>
      <c r="BW210" s="78"/>
      <c r="BX210" s="78"/>
      <c r="BY210" s="365"/>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row>
    <row r="211" spans="1:113" customFormat="1" ht="16">
      <c r="A211" s="78"/>
      <c r="B211" s="78"/>
      <c r="C211" s="78"/>
      <c r="D211" s="301"/>
      <c r="E211" s="1193"/>
      <c r="F211" s="1216"/>
      <c r="G211" s="185"/>
      <c r="H211" s="185"/>
      <c r="I211" s="185"/>
      <c r="J211" s="302"/>
      <c r="K211" s="90"/>
      <c r="L211" s="90"/>
      <c r="M211" s="90"/>
      <c r="N211" s="90"/>
      <c r="O211" s="90"/>
      <c r="P211" s="90"/>
      <c r="Q211" s="620"/>
      <c r="R211" s="90"/>
      <c r="S211" s="90"/>
      <c r="T211" s="90"/>
      <c r="U211" s="90"/>
      <c r="V211" s="90"/>
      <c r="W211" s="90"/>
      <c r="X211" s="90"/>
      <c r="Y211" s="90"/>
      <c r="Z211" s="90"/>
      <c r="AA211" s="90"/>
      <c r="AB211" s="90"/>
      <c r="AC211" s="374"/>
      <c r="AD211" s="90"/>
      <c r="AE211" s="90"/>
      <c r="AF211" s="90"/>
      <c r="AG211" s="90"/>
      <c r="AH211" s="90"/>
      <c r="AI211" s="90"/>
      <c r="AJ211" s="90"/>
      <c r="AK211" s="90"/>
      <c r="AL211" s="90"/>
      <c r="AM211" s="90"/>
      <c r="AN211" s="90"/>
      <c r="AO211" s="374"/>
      <c r="AP211" s="90"/>
      <c r="AQ211" s="90"/>
      <c r="AR211" s="90"/>
      <c r="AS211" s="90"/>
      <c r="AT211" s="90"/>
      <c r="AU211" s="90"/>
      <c r="AV211" s="90"/>
      <c r="AW211" s="90"/>
      <c r="AX211" s="90"/>
      <c r="AY211" s="90"/>
      <c r="AZ211" s="90"/>
      <c r="BA211" s="374"/>
      <c r="BB211" s="90"/>
      <c r="BC211" s="90"/>
      <c r="BD211" s="90"/>
      <c r="BE211" s="90"/>
      <c r="BF211" s="90"/>
      <c r="BG211" s="90"/>
      <c r="BH211" s="90"/>
      <c r="BI211" s="90"/>
      <c r="BJ211" s="90"/>
      <c r="BK211" s="90"/>
      <c r="BL211" s="90"/>
      <c r="BM211" s="374"/>
      <c r="BN211" s="90"/>
      <c r="BO211" s="90"/>
      <c r="BP211" s="90"/>
      <c r="BQ211" s="90"/>
      <c r="BR211" s="90"/>
      <c r="BS211" s="90"/>
      <c r="BT211" s="90"/>
      <c r="BU211" s="90"/>
      <c r="BV211" s="90"/>
      <c r="BW211" s="90"/>
      <c r="BX211" s="90"/>
      <c r="BY211" s="374"/>
      <c r="BZ211" s="90"/>
      <c r="CA211" s="90"/>
      <c r="CB211" s="90"/>
      <c r="CC211" s="90"/>
      <c r="CD211" s="90"/>
      <c r="CE211" s="90"/>
      <c r="CF211" s="90"/>
      <c r="CG211" s="90"/>
      <c r="CH211" s="90"/>
      <c r="CI211" s="90"/>
      <c r="CJ211" s="90"/>
      <c r="CK211" s="90"/>
      <c r="CL211" s="90"/>
      <c r="CM211" s="90"/>
      <c r="CN211" s="90"/>
      <c r="CO211" s="90"/>
      <c r="CP211" s="90"/>
      <c r="CQ211" s="90"/>
      <c r="CR211" s="90"/>
      <c r="CS211" s="90"/>
      <c r="CT211" s="90"/>
      <c r="CU211" s="90"/>
      <c r="CV211" s="90"/>
      <c r="CW211" s="90"/>
      <c r="CX211" s="90"/>
      <c r="CY211" s="90"/>
      <c r="CZ211" s="90"/>
      <c r="DA211" s="90"/>
      <c r="DB211" s="90"/>
      <c r="DC211" s="90"/>
      <c r="DD211" s="90"/>
      <c r="DE211" s="90"/>
      <c r="DF211" s="90"/>
      <c r="DG211" s="90"/>
      <c r="DH211" s="90"/>
      <c r="DI211" s="90"/>
    </row>
    <row r="212" spans="1:113" customFormat="1" ht="16">
      <c r="A212" s="78"/>
      <c r="B212" s="78"/>
      <c r="C212" s="78"/>
      <c r="D212" s="301"/>
      <c r="E212" s="1193"/>
      <c r="F212" s="1216"/>
      <c r="G212" s="185"/>
      <c r="H212" s="185"/>
      <c r="I212" s="185"/>
      <c r="J212" s="302"/>
      <c r="K212" s="90"/>
      <c r="L212" s="90"/>
      <c r="M212" s="90"/>
      <c r="N212" s="90"/>
      <c r="O212" s="90"/>
      <c r="P212" s="90"/>
      <c r="Q212" s="620"/>
      <c r="R212" s="90"/>
      <c r="S212" s="90"/>
      <c r="T212" s="90"/>
      <c r="U212" s="90"/>
      <c r="V212" s="90"/>
      <c r="W212" s="90"/>
      <c r="X212" s="90"/>
      <c r="Y212" s="90"/>
      <c r="Z212" s="90"/>
      <c r="AA212" s="90"/>
      <c r="AB212" s="90"/>
      <c r="AC212" s="374"/>
      <c r="AD212" s="90"/>
      <c r="AE212" s="90"/>
      <c r="AF212" s="90"/>
      <c r="AG212" s="90"/>
      <c r="AH212" s="90"/>
      <c r="AI212" s="90"/>
      <c r="AJ212" s="90"/>
      <c r="AK212" s="90"/>
      <c r="AL212" s="90"/>
      <c r="AM212" s="90"/>
      <c r="AN212" s="90"/>
      <c r="AO212" s="374"/>
      <c r="AP212" s="90"/>
      <c r="AQ212" s="90"/>
      <c r="AR212" s="90"/>
      <c r="AS212" s="90"/>
      <c r="AT212" s="90"/>
      <c r="AU212" s="90"/>
      <c r="AV212" s="90"/>
      <c r="AW212" s="90"/>
      <c r="AX212" s="90"/>
      <c r="AY212" s="90"/>
      <c r="AZ212" s="90"/>
      <c r="BA212" s="374"/>
      <c r="BB212" s="90"/>
      <c r="BC212" s="90"/>
      <c r="BD212" s="90"/>
      <c r="BE212" s="90"/>
      <c r="BF212" s="90"/>
      <c r="BG212" s="90"/>
      <c r="BH212" s="90"/>
      <c r="BI212" s="90"/>
      <c r="BJ212" s="90"/>
      <c r="BK212" s="90"/>
      <c r="BL212" s="90"/>
      <c r="BM212" s="374"/>
      <c r="BN212" s="90"/>
      <c r="BO212" s="90"/>
      <c r="BP212" s="90"/>
      <c r="BQ212" s="90"/>
      <c r="BR212" s="90"/>
      <c r="BS212" s="90"/>
      <c r="BT212" s="90"/>
      <c r="BU212" s="90"/>
      <c r="BV212" s="90"/>
      <c r="BW212" s="90"/>
      <c r="BX212" s="90"/>
      <c r="BY212" s="374"/>
      <c r="BZ212" s="90"/>
      <c r="CA212" s="90"/>
      <c r="CB212" s="90"/>
      <c r="CC212" s="90"/>
      <c r="CD212" s="90"/>
      <c r="CE212" s="90"/>
      <c r="CF212" s="90"/>
      <c r="CG212" s="90"/>
      <c r="CH212" s="90"/>
      <c r="CI212" s="90"/>
      <c r="CJ212" s="90"/>
      <c r="CK212" s="90"/>
      <c r="CL212" s="90"/>
      <c r="CM212" s="90"/>
      <c r="CN212" s="90"/>
      <c r="CO212" s="90"/>
      <c r="CP212" s="90"/>
      <c r="CQ212" s="90"/>
      <c r="CR212" s="90"/>
      <c r="CS212" s="90"/>
      <c r="CT212" s="90"/>
      <c r="CU212" s="90"/>
      <c r="CV212" s="90"/>
      <c r="CW212" s="90"/>
      <c r="CX212" s="90"/>
      <c r="CY212" s="90"/>
      <c r="CZ212" s="90"/>
      <c r="DA212" s="90"/>
      <c r="DB212" s="90"/>
      <c r="DC212" s="90"/>
      <c r="DD212" s="90"/>
      <c r="DE212" s="90"/>
      <c r="DF212" s="90"/>
      <c r="DG212" s="90"/>
      <c r="DH212" s="90"/>
      <c r="DI212" s="90"/>
    </row>
    <row r="213" spans="1:113" customFormat="1" ht="16">
      <c r="A213" s="78"/>
      <c r="B213" s="78"/>
      <c r="C213" s="78"/>
      <c r="D213" s="301"/>
      <c r="E213" s="1193"/>
      <c r="F213" s="1216"/>
      <c r="G213" s="185"/>
      <c r="H213" s="185"/>
      <c r="I213" s="185"/>
      <c r="J213" s="302"/>
      <c r="K213" s="90"/>
      <c r="L213" s="90"/>
      <c r="M213" s="90"/>
      <c r="N213" s="90"/>
      <c r="O213" s="90"/>
      <c r="P213" s="90"/>
      <c r="Q213" s="620"/>
      <c r="R213" s="90"/>
      <c r="S213" s="90"/>
      <c r="T213" s="90"/>
      <c r="U213" s="90"/>
      <c r="V213" s="90"/>
      <c r="W213" s="90"/>
      <c r="X213" s="90"/>
      <c r="Y213" s="90"/>
      <c r="Z213" s="90"/>
      <c r="AA213" s="90"/>
      <c r="AB213" s="90"/>
      <c r="AC213" s="374"/>
      <c r="AD213" s="90"/>
      <c r="AE213" s="90"/>
      <c r="AF213" s="90"/>
      <c r="AG213" s="90"/>
      <c r="AH213" s="90"/>
      <c r="AI213" s="90"/>
      <c r="AJ213" s="90"/>
      <c r="AK213" s="90"/>
      <c r="AL213" s="90"/>
      <c r="AM213" s="90"/>
      <c r="AN213" s="90"/>
      <c r="AO213" s="374"/>
      <c r="AP213" s="90"/>
      <c r="AQ213" s="90"/>
      <c r="AR213" s="90"/>
      <c r="AS213" s="90"/>
      <c r="AT213" s="90"/>
      <c r="AU213" s="90"/>
      <c r="AV213" s="90"/>
      <c r="AW213" s="90"/>
      <c r="AX213" s="90"/>
      <c r="AY213" s="90"/>
      <c r="AZ213" s="90"/>
      <c r="BA213" s="374"/>
      <c r="BB213" s="90"/>
      <c r="BC213" s="90"/>
      <c r="BD213" s="90"/>
      <c r="BE213" s="90"/>
      <c r="BF213" s="90"/>
      <c r="BG213" s="90"/>
      <c r="BH213" s="90"/>
      <c r="BI213" s="90"/>
      <c r="BJ213" s="90"/>
      <c r="BK213" s="90"/>
      <c r="BL213" s="90"/>
      <c r="BM213" s="374"/>
      <c r="BN213" s="90"/>
      <c r="BO213" s="90"/>
      <c r="BP213" s="90"/>
      <c r="BQ213" s="90"/>
      <c r="BR213" s="90"/>
      <c r="BS213" s="90"/>
      <c r="BT213" s="90"/>
      <c r="BU213" s="90"/>
      <c r="BV213" s="90"/>
      <c r="BW213" s="90"/>
      <c r="BX213" s="90"/>
      <c r="BY213" s="374"/>
      <c r="BZ213" s="90"/>
      <c r="CA213" s="90"/>
      <c r="CB213" s="90"/>
      <c r="CC213" s="90"/>
      <c r="CD213" s="90"/>
      <c r="CE213" s="90"/>
      <c r="CF213" s="90"/>
      <c r="CG213" s="90"/>
      <c r="CH213" s="90"/>
      <c r="CI213" s="90"/>
      <c r="CJ213" s="90"/>
      <c r="CK213" s="90"/>
      <c r="CL213" s="90"/>
      <c r="CM213" s="90"/>
      <c r="CN213" s="90"/>
      <c r="CO213" s="90"/>
      <c r="CP213" s="90"/>
      <c r="CQ213" s="90"/>
      <c r="CR213" s="90"/>
      <c r="CS213" s="90"/>
      <c r="CT213" s="90"/>
      <c r="CU213" s="90"/>
      <c r="CV213" s="90"/>
      <c r="CW213" s="90"/>
      <c r="CX213" s="90"/>
      <c r="CY213" s="90"/>
      <c r="CZ213" s="90"/>
      <c r="DA213" s="90"/>
      <c r="DB213" s="90"/>
      <c r="DC213" s="90"/>
      <c r="DD213" s="90"/>
      <c r="DE213" s="90"/>
      <c r="DF213" s="90"/>
      <c r="DG213" s="90"/>
      <c r="DH213" s="90"/>
      <c r="DI213" s="90"/>
    </row>
    <row r="214" spans="1:113" customFormat="1" ht="16">
      <c r="A214" s="78"/>
      <c r="B214" s="78"/>
      <c r="C214" s="78"/>
      <c r="D214" s="301"/>
      <c r="E214" s="1193"/>
      <c r="F214" s="1216"/>
      <c r="G214" s="185"/>
      <c r="H214" s="185"/>
      <c r="I214" s="185"/>
      <c r="J214" s="302"/>
      <c r="K214" s="90"/>
      <c r="L214" s="90"/>
      <c r="M214" s="90"/>
      <c r="N214" s="90"/>
      <c r="O214" s="90"/>
      <c r="P214" s="90"/>
      <c r="Q214" s="620"/>
      <c r="R214" s="90"/>
      <c r="S214" s="90"/>
      <c r="T214" s="90"/>
      <c r="U214" s="90"/>
      <c r="V214" s="90"/>
      <c r="W214" s="90"/>
      <c r="X214" s="90"/>
      <c r="Y214" s="90"/>
      <c r="Z214" s="90"/>
      <c r="AA214" s="90"/>
      <c r="AB214" s="90"/>
      <c r="AC214" s="374"/>
      <c r="AD214" s="90"/>
      <c r="AE214" s="90"/>
      <c r="AF214" s="90"/>
      <c r="AG214" s="90"/>
      <c r="AH214" s="90"/>
      <c r="AI214" s="90"/>
      <c r="AJ214" s="90"/>
      <c r="AK214" s="90"/>
      <c r="AL214" s="90"/>
      <c r="AM214" s="90"/>
      <c r="AN214" s="90"/>
      <c r="AO214" s="374"/>
      <c r="AP214" s="90"/>
      <c r="AQ214" s="90"/>
      <c r="AR214" s="90"/>
      <c r="AS214" s="90"/>
      <c r="AT214" s="90"/>
      <c r="AU214" s="90"/>
      <c r="AV214" s="90"/>
      <c r="AW214" s="90"/>
      <c r="AX214" s="90"/>
      <c r="AY214" s="90"/>
      <c r="AZ214" s="90"/>
      <c r="BA214" s="374"/>
      <c r="BB214" s="90"/>
      <c r="BC214" s="90"/>
      <c r="BD214" s="90"/>
      <c r="BE214" s="90"/>
      <c r="BF214" s="90"/>
      <c r="BG214" s="90"/>
      <c r="BH214" s="90"/>
      <c r="BI214" s="90"/>
      <c r="BJ214" s="90"/>
      <c r="BK214" s="90"/>
      <c r="BL214" s="90"/>
      <c r="BM214" s="374"/>
      <c r="BN214" s="90"/>
      <c r="BO214" s="90"/>
      <c r="BP214" s="90"/>
      <c r="BQ214" s="90"/>
      <c r="BR214" s="90"/>
      <c r="BS214" s="90"/>
      <c r="BT214" s="90"/>
      <c r="BU214" s="90"/>
      <c r="BV214" s="90"/>
      <c r="BW214" s="90"/>
      <c r="BX214" s="90"/>
      <c r="BY214" s="374"/>
      <c r="BZ214" s="90"/>
      <c r="CA214" s="90"/>
      <c r="CB214" s="90"/>
      <c r="CC214" s="90"/>
      <c r="CD214" s="90"/>
      <c r="CE214" s="90"/>
      <c r="CF214" s="90"/>
      <c r="CG214" s="90"/>
      <c r="CH214" s="90"/>
      <c r="CI214" s="90"/>
      <c r="CJ214" s="90"/>
      <c r="CK214" s="90"/>
      <c r="CL214" s="90"/>
      <c r="CM214" s="90"/>
      <c r="CN214" s="90"/>
      <c r="CO214" s="90"/>
      <c r="CP214" s="90"/>
      <c r="CQ214" s="90"/>
      <c r="CR214" s="90"/>
      <c r="CS214" s="90"/>
      <c r="CT214" s="90"/>
      <c r="CU214" s="90"/>
      <c r="CV214" s="90"/>
      <c r="CW214" s="90"/>
      <c r="CX214" s="90"/>
      <c r="CY214" s="90"/>
      <c r="CZ214" s="90"/>
      <c r="DA214" s="90"/>
      <c r="DB214" s="90"/>
      <c r="DC214" s="90"/>
      <c r="DD214" s="90"/>
      <c r="DE214" s="90"/>
      <c r="DF214" s="90"/>
      <c r="DG214" s="90"/>
      <c r="DH214" s="90"/>
      <c r="DI214" s="90"/>
    </row>
    <row r="215" spans="1:113" customFormat="1" ht="24" thickBot="1">
      <c r="A215" s="270" t="s">
        <v>610</v>
      </c>
      <c r="B215" s="270"/>
      <c r="C215" s="270"/>
      <c r="D215" s="303"/>
      <c r="E215" s="272"/>
      <c r="F215" s="273"/>
      <c r="G215" s="274"/>
      <c r="H215" s="274"/>
      <c r="I215" s="274"/>
      <c r="J215" s="274"/>
      <c r="K215" s="274"/>
      <c r="L215" s="274"/>
      <c r="M215" s="274"/>
      <c r="N215" s="274"/>
      <c r="O215" s="274"/>
      <c r="P215" s="274"/>
      <c r="Q215" s="368"/>
      <c r="R215" s="274"/>
      <c r="S215" s="274"/>
      <c r="T215" s="274"/>
      <c r="U215" s="274"/>
      <c r="V215" s="274"/>
      <c r="W215" s="274"/>
      <c r="X215" s="274"/>
      <c r="Y215" s="274"/>
      <c r="Z215" s="274"/>
      <c r="AA215" s="274"/>
      <c r="AB215" s="274"/>
      <c r="AC215" s="368"/>
      <c r="AD215" s="274"/>
      <c r="AE215" s="274"/>
      <c r="AF215" s="274"/>
      <c r="AG215" s="274"/>
      <c r="AH215" s="274"/>
      <c r="AI215" s="274"/>
      <c r="AJ215" s="274"/>
      <c r="AK215" s="274"/>
      <c r="AL215" s="274"/>
      <c r="AM215" s="274"/>
      <c r="AN215" s="274"/>
      <c r="AO215" s="368"/>
      <c r="AP215" s="274"/>
      <c r="AQ215" s="274"/>
      <c r="AR215" s="274"/>
      <c r="AS215" s="274"/>
      <c r="AT215" s="274"/>
      <c r="AU215" s="274"/>
      <c r="AV215" s="274"/>
      <c r="AW215" s="274"/>
      <c r="AX215" s="274"/>
      <c r="AY215" s="274"/>
      <c r="AZ215" s="274"/>
      <c r="BA215" s="368"/>
      <c r="BB215" s="274"/>
      <c r="BC215" s="274"/>
      <c r="BD215" s="274"/>
      <c r="BE215" s="274"/>
      <c r="BF215" s="274"/>
      <c r="BG215" s="274"/>
      <c r="BH215" s="274"/>
      <c r="BI215" s="274"/>
      <c r="BJ215" s="274"/>
      <c r="BK215" s="274"/>
      <c r="BL215" s="274"/>
      <c r="BM215" s="368"/>
      <c r="BN215" s="274"/>
      <c r="BO215" s="274"/>
      <c r="BP215" s="274"/>
      <c r="BQ215" s="274"/>
      <c r="BR215" s="274"/>
      <c r="BS215" s="274"/>
      <c r="BT215" s="274"/>
      <c r="BU215" s="274"/>
      <c r="BV215" s="274"/>
      <c r="BW215" s="274"/>
      <c r="BX215" s="274"/>
      <c r="BY215" s="368"/>
      <c r="BZ215" s="274"/>
      <c r="CA215" s="274"/>
      <c r="CB215" s="274"/>
      <c r="CC215" s="274"/>
      <c r="CD215" s="274"/>
      <c r="CE215" s="274"/>
      <c r="CF215" s="274"/>
      <c r="CG215" s="274"/>
      <c r="CH215" s="274"/>
      <c r="CI215" s="274"/>
      <c r="CJ215" s="274"/>
      <c r="CK215" s="274"/>
      <c r="CL215" s="274"/>
      <c r="CM215" s="274"/>
      <c r="CN215" s="274"/>
      <c r="CO215" s="274"/>
      <c r="CP215" s="274"/>
      <c r="CQ215" s="274"/>
      <c r="CR215" s="274"/>
      <c r="CS215" s="274"/>
      <c r="CT215" s="274"/>
      <c r="CU215" s="274"/>
      <c r="CV215" s="274"/>
      <c r="CW215" s="274"/>
      <c r="CX215" s="274"/>
      <c r="CY215" s="274"/>
      <c r="CZ215" s="274"/>
      <c r="DA215" s="274"/>
      <c r="DB215" s="274"/>
      <c r="DC215" s="274"/>
      <c r="DD215" s="274"/>
      <c r="DE215" s="274"/>
      <c r="DF215" s="274"/>
      <c r="DG215" s="274"/>
      <c r="DH215" s="274"/>
      <c r="DI215" s="274"/>
    </row>
    <row r="216" spans="1:113" customFormat="1" ht="16">
      <c r="A216" s="82"/>
      <c r="B216" s="82"/>
      <c r="C216" s="82"/>
      <c r="D216" s="304"/>
      <c r="E216" s="1215"/>
      <c r="F216" s="1185"/>
      <c r="G216" s="254"/>
      <c r="H216" s="254"/>
      <c r="I216" s="254"/>
      <c r="J216" s="254"/>
      <c r="K216" s="254"/>
      <c r="L216" s="254"/>
      <c r="M216" s="254"/>
      <c r="N216" s="254"/>
      <c r="O216" s="254"/>
      <c r="P216" s="254"/>
      <c r="Q216" s="621"/>
      <c r="R216" s="254"/>
      <c r="S216" s="254"/>
      <c r="T216" s="254"/>
      <c r="U216" s="254"/>
      <c r="V216" s="254"/>
      <c r="W216" s="254"/>
      <c r="X216" s="254"/>
      <c r="Y216" s="254"/>
      <c r="Z216" s="254"/>
      <c r="AA216" s="254"/>
      <c r="AB216" s="254"/>
      <c r="AC216" s="375"/>
      <c r="AD216" s="254"/>
      <c r="AE216" s="254"/>
      <c r="AF216" s="254"/>
      <c r="AG216" s="254"/>
      <c r="AH216" s="254"/>
      <c r="AI216" s="254"/>
      <c r="AJ216" s="254"/>
      <c r="AK216" s="254"/>
      <c r="AL216" s="254"/>
      <c r="AM216" s="254"/>
      <c r="AN216" s="254"/>
      <c r="AO216" s="375"/>
      <c r="AP216" s="254"/>
      <c r="AQ216" s="254"/>
      <c r="AR216" s="254"/>
      <c r="AS216" s="254"/>
      <c r="AT216" s="254"/>
      <c r="AU216" s="254"/>
      <c r="AV216" s="254"/>
      <c r="AW216" s="254"/>
      <c r="AX216" s="254"/>
      <c r="AY216" s="254"/>
      <c r="AZ216" s="254"/>
      <c r="BA216" s="375"/>
      <c r="BB216" s="254"/>
      <c r="BC216" s="254"/>
      <c r="BD216" s="254"/>
      <c r="BE216" s="254"/>
      <c r="BF216" s="254"/>
      <c r="BG216" s="254"/>
      <c r="BH216" s="254"/>
      <c r="BI216" s="254"/>
      <c r="BJ216" s="254"/>
      <c r="BK216" s="254"/>
      <c r="BL216" s="254"/>
      <c r="BM216" s="375"/>
      <c r="BN216" s="254"/>
      <c r="BO216" s="254"/>
      <c r="BP216" s="254"/>
      <c r="BQ216" s="254"/>
      <c r="BR216" s="254"/>
      <c r="BS216" s="254"/>
      <c r="BT216" s="254"/>
      <c r="BU216" s="254"/>
      <c r="BV216" s="254"/>
      <c r="BW216" s="254"/>
      <c r="BX216" s="254"/>
      <c r="BY216" s="375"/>
      <c r="BZ216" s="254"/>
      <c r="CA216" s="254"/>
      <c r="CB216" s="254"/>
      <c r="CC216" s="254"/>
      <c r="CD216" s="254"/>
      <c r="CE216" s="254"/>
      <c r="CF216" s="254"/>
      <c r="CG216" s="254"/>
      <c r="CH216" s="254"/>
      <c r="CI216" s="254"/>
      <c r="CJ216" s="254"/>
      <c r="CK216" s="254"/>
      <c r="CL216" s="254"/>
      <c r="CM216" s="254"/>
      <c r="CN216" s="254"/>
      <c r="CO216" s="254"/>
      <c r="CP216" s="254"/>
      <c r="CQ216" s="254"/>
      <c r="CR216" s="254"/>
      <c r="CS216" s="254"/>
      <c r="CT216" s="254"/>
      <c r="CU216" s="254"/>
      <c r="CV216" s="254"/>
      <c r="CW216" s="254"/>
      <c r="CX216" s="254"/>
      <c r="CY216" s="254"/>
      <c r="CZ216" s="254"/>
      <c r="DA216" s="254"/>
      <c r="DB216" s="254"/>
      <c r="DC216" s="254"/>
      <c r="DD216" s="254"/>
      <c r="DE216" s="254"/>
      <c r="DF216" s="254"/>
      <c r="DG216" s="254"/>
      <c r="DH216" s="254"/>
      <c r="DI216" s="254"/>
    </row>
    <row r="217" spans="1:113" customFormat="1" ht="17">
      <c r="A217" s="281" t="s">
        <v>439</v>
      </c>
      <c r="B217" s="281"/>
      <c r="C217" s="281"/>
      <c r="D217" s="305"/>
      <c r="E217" s="280"/>
      <c r="F217" s="300"/>
      <c r="G217" s="296"/>
      <c r="H217" s="296"/>
      <c r="I217" s="296"/>
      <c r="J217" s="296"/>
      <c r="K217" s="296"/>
      <c r="L217" s="296"/>
      <c r="M217" s="296"/>
      <c r="N217" s="296"/>
      <c r="O217" s="296"/>
      <c r="P217" s="296"/>
      <c r="Q217" s="366"/>
      <c r="R217" s="296"/>
      <c r="S217" s="296"/>
      <c r="T217" s="296"/>
      <c r="U217" s="296"/>
      <c r="V217" s="296"/>
      <c r="W217" s="296"/>
      <c r="X217" s="296"/>
      <c r="Y217" s="296"/>
      <c r="Z217" s="296"/>
      <c r="AA217" s="296"/>
      <c r="AB217" s="296"/>
      <c r="AC217" s="366"/>
      <c r="AD217" s="296"/>
      <c r="AE217" s="296"/>
      <c r="AF217" s="296"/>
      <c r="AG217" s="296"/>
      <c r="AH217" s="296"/>
      <c r="AI217" s="296"/>
      <c r="AJ217" s="296"/>
      <c r="AK217" s="296"/>
      <c r="AL217" s="296"/>
      <c r="AM217" s="296"/>
      <c r="AN217" s="296"/>
      <c r="AO217" s="366"/>
      <c r="AP217" s="281"/>
      <c r="AQ217" s="281"/>
      <c r="AR217" s="281"/>
      <c r="AS217" s="281"/>
      <c r="AT217" s="281"/>
      <c r="AU217" s="281"/>
      <c r="AV217" s="281"/>
      <c r="AW217" s="281"/>
      <c r="AX217" s="281"/>
      <c r="AY217" s="281"/>
      <c r="AZ217" s="281"/>
      <c r="BA217" s="366"/>
      <c r="BB217" s="281"/>
      <c r="BC217" s="281"/>
      <c r="BD217" s="281"/>
      <c r="BE217" s="281"/>
      <c r="BF217" s="281"/>
      <c r="BG217" s="281"/>
      <c r="BH217" s="281"/>
      <c r="BI217" s="281"/>
      <c r="BJ217" s="281"/>
      <c r="BK217" s="281"/>
      <c r="BL217" s="281"/>
      <c r="BM217" s="366"/>
      <c r="BN217" s="281"/>
      <c r="BO217" s="281"/>
      <c r="BP217" s="281"/>
      <c r="BQ217" s="281"/>
      <c r="BR217" s="281"/>
      <c r="BS217" s="281"/>
      <c r="BT217" s="281"/>
      <c r="BU217" s="281"/>
      <c r="BV217" s="281"/>
      <c r="BW217" s="281"/>
      <c r="BX217" s="281"/>
      <c r="BY217" s="366"/>
      <c r="BZ217" s="281"/>
      <c r="CA217" s="281"/>
      <c r="CB217" s="281"/>
      <c r="CC217" s="281"/>
      <c r="CD217" s="281"/>
      <c r="CE217" s="281"/>
      <c r="CF217" s="281"/>
      <c r="CG217" s="281"/>
      <c r="CH217" s="281"/>
      <c r="CI217" s="281"/>
      <c r="CJ217" s="281"/>
      <c r="CK217" s="281"/>
      <c r="CL217" s="281"/>
      <c r="CM217" s="281"/>
      <c r="CN217" s="281"/>
      <c r="CO217" s="281"/>
      <c r="CP217" s="281"/>
      <c r="CQ217" s="281"/>
      <c r="CR217" s="281"/>
      <c r="CS217" s="281"/>
      <c r="CT217" s="281"/>
      <c r="CU217" s="281"/>
      <c r="CV217" s="281"/>
      <c r="CW217" s="281"/>
      <c r="CX217" s="281"/>
      <c r="CY217" s="281"/>
      <c r="CZ217" s="281"/>
      <c r="DA217" s="281"/>
      <c r="DB217" s="281"/>
      <c r="DC217" s="281"/>
      <c r="DD217" s="281"/>
      <c r="DE217" s="281"/>
      <c r="DF217" s="281"/>
      <c r="DG217" s="281"/>
      <c r="DH217" s="281"/>
      <c r="DI217" s="281"/>
    </row>
    <row r="218" spans="1:113" customFormat="1" ht="16">
      <c r="A218" s="259" t="s">
        <v>440</v>
      </c>
      <c r="B218" s="259"/>
      <c r="C218" s="259"/>
      <c r="D218" s="301"/>
      <c r="E218" s="1218" t="str">
        <f>Settings!$C$6</f>
        <v>USD</v>
      </c>
      <c r="F218" s="1194">
        <v>0</v>
      </c>
      <c r="G218" s="83">
        <f>F218</f>
        <v>0</v>
      </c>
      <c r="H218" s="83">
        <f>G218</f>
        <v>0</v>
      </c>
      <c r="I218" s="83">
        <v>1000</v>
      </c>
      <c r="J218" s="83">
        <v>1000</v>
      </c>
      <c r="K218" s="83">
        <v>1000</v>
      </c>
      <c r="L218" s="83">
        <v>1000</v>
      </c>
      <c r="M218" s="83">
        <v>1000</v>
      </c>
      <c r="N218" s="83">
        <v>1000</v>
      </c>
      <c r="O218" s="83">
        <v>1000</v>
      </c>
      <c r="P218" s="83">
        <v>1000</v>
      </c>
      <c r="Q218" s="83">
        <v>1000</v>
      </c>
      <c r="R218" s="83">
        <v>1000</v>
      </c>
      <c r="S218" s="83">
        <v>1000</v>
      </c>
      <c r="T218" s="83">
        <v>1000</v>
      </c>
      <c r="U218" s="83">
        <v>1000</v>
      </c>
      <c r="V218" s="83">
        <v>1000</v>
      </c>
      <c r="W218" s="83">
        <v>1000</v>
      </c>
      <c r="X218" s="83">
        <v>1000</v>
      </c>
      <c r="Y218" s="83">
        <v>1000</v>
      </c>
      <c r="Z218" s="83">
        <v>1000</v>
      </c>
      <c r="AA218" s="83">
        <v>1000</v>
      </c>
      <c r="AB218" s="83">
        <v>1000</v>
      </c>
      <c r="AC218" s="83">
        <v>1000</v>
      </c>
      <c r="AD218" s="83">
        <v>1500</v>
      </c>
      <c r="AE218" s="83">
        <v>1500</v>
      </c>
      <c r="AF218" s="83">
        <v>1500</v>
      </c>
      <c r="AG218" s="83">
        <v>1500</v>
      </c>
      <c r="AH218" s="83">
        <v>1500</v>
      </c>
      <c r="AI218" s="83">
        <v>1500</v>
      </c>
      <c r="AJ218" s="83">
        <v>1500</v>
      </c>
      <c r="AK218" s="83">
        <v>1500</v>
      </c>
      <c r="AL218" s="83">
        <v>1500</v>
      </c>
      <c r="AM218" s="83">
        <v>1500</v>
      </c>
      <c r="AN218" s="83">
        <v>1500</v>
      </c>
      <c r="AO218" s="83">
        <v>1500</v>
      </c>
      <c r="AP218" s="83">
        <v>2000</v>
      </c>
      <c r="AQ218" s="83">
        <v>2000</v>
      </c>
      <c r="AR218" s="83">
        <v>2000</v>
      </c>
      <c r="AS218" s="83">
        <v>2000</v>
      </c>
      <c r="AT218" s="83">
        <v>2000</v>
      </c>
      <c r="AU218" s="83">
        <v>2000</v>
      </c>
      <c r="AV218" s="83">
        <v>2000</v>
      </c>
      <c r="AW218" s="83">
        <v>2000</v>
      </c>
      <c r="AX218" s="83">
        <v>2000</v>
      </c>
      <c r="AY218" s="83">
        <v>2000</v>
      </c>
      <c r="AZ218" s="83">
        <v>2000</v>
      </c>
      <c r="BA218" s="83">
        <v>2000</v>
      </c>
      <c r="BB218" s="83">
        <v>2000</v>
      </c>
      <c r="BC218" s="83">
        <v>2000</v>
      </c>
      <c r="BD218" s="83">
        <v>2000</v>
      </c>
      <c r="BE218" s="83">
        <v>2000</v>
      </c>
      <c r="BF218" s="83">
        <v>2000</v>
      </c>
      <c r="BG218" s="83">
        <v>2000</v>
      </c>
      <c r="BH218" s="83">
        <v>2000</v>
      </c>
      <c r="BI218" s="83">
        <v>2000</v>
      </c>
      <c r="BJ218" s="83">
        <v>2000</v>
      </c>
      <c r="BK218" s="83">
        <v>2000</v>
      </c>
      <c r="BL218" s="83">
        <v>2000</v>
      </c>
      <c r="BM218" s="83">
        <v>2000</v>
      </c>
      <c r="BN218" s="83">
        <v>2000</v>
      </c>
      <c r="BO218" s="83">
        <v>2000</v>
      </c>
      <c r="BP218" s="83">
        <v>2000</v>
      </c>
      <c r="BQ218" s="83">
        <v>2000</v>
      </c>
      <c r="BR218" s="83">
        <v>2000</v>
      </c>
      <c r="BS218" s="83">
        <v>2000</v>
      </c>
      <c r="BT218" s="83">
        <v>2000</v>
      </c>
      <c r="BU218" s="83">
        <v>2000</v>
      </c>
      <c r="BV218" s="83">
        <v>2000</v>
      </c>
      <c r="BW218" s="83">
        <v>2000</v>
      </c>
      <c r="BX218" s="83">
        <v>2000</v>
      </c>
      <c r="BY218" s="83">
        <v>2000</v>
      </c>
      <c r="BZ218" s="83">
        <v>2000</v>
      </c>
      <c r="CA218" s="83">
        <v>2000</v>
      </c>
      <c r="CB218" s="83">
        <v>2000</v>
      </c>
      <c r="CC218" s="83">
        <v>2000</v>
      </c>
      <c r="CD218" s="83">
        <v>2000</v>
      </c>
      <c r="CE218" s="83">
        <v>2000</v>
      </c>
      <c r="CF218" s="83">
        <v>2000</v>
      </c>
      <c r="CG218" s="83">
        <v>2000</v>
      </c>
      <c r="CH218" s="83">
        <v>2000</v>
      </c>
      <c r="CI218" s="83">
        <v>2000</v>
      </c>
      <c r="CJ218" s="83">
        <v>2000</v>
      </c>
      <c r="CK218" s="83">
        <v>2000</v>
      </c>
      <c r="CL218" s="83">
        <v>2000</v>
      </c>
      <c r="CM218" s="83">
        <v>2000</v>
      </c>
      <c r="CN218" s="83">
        <v>2000</v>
      </c>
      <c r="CO218" s="83">
        <v>2000</v>
      </c>
      <c r="CP218" s="83">
        <v>2000</v>
      </c>
      <c r="CQ218" s="83">
        <v>2000</v>
      </c>
      <c r="CR218" s="83">
        <v>2000</v>
      </c>
      <c r="CS218" s="83">
        <v>2000</v>
      </c>
      <c r="CT218" s="83">
        <v>2000</v>
      </c>
      <c r="CU218" s="83">
        <v>2000</v>
      </c>
      <c r="CV218" s="83">
        <v>2000</v>
      </c>
      <c r="CW218" s="83">
        <v>2000</v>
      </c>
      <c r="CX218" s="83">
        <v>2000</v>
      </c>
      <c r="CY218" s="83">
        <v>2000</v>
      </c>
      <c r="CZ218" s="83">
        <v>2000</v>
      </c>
      <c r="DA218" s="83">
        <v>2000</v>
      </c>
      <c r="DB218" s="83">
        <v>2000</v>
      </c>
      <c r="DC218" s="83">
        <v>2000</v>
      </c>
      <c r="DD218" s="83">
        <v>2000</v>
      </c>
      <c r="DE218" s="83">
        <v>2000</v>
      </c>
      <c r="DF218" s="83">
        <v>2000</v>
      </c>
      <c r="DG218" s="83">
        <v>2000</v>
      </c>
      <c r="DH218" s="83">
        <v>2000</v>
      </c>
      <c r="DI218" s="83">
        <v>2000</v>
      </c>
    </row>
    <row r="219" spans="1:113" customFormat="1" ht="16">
      <c r="A219" s="259" t="s">
        <v>441</v>
      </c>
      <c r="B219" s="259"/>
      <c r="C219" s="259"/>
      <c r="D219" s="301"/>
      <c r="E219" s="1218" t="str">
        <f>Settings!$C$6</f>
        <v>USD</v>
      </c>
      <c r="F219" s="1194">
        <v>0</v>
      </c>
      <c r="G219" s="83">
        <f>F219</f>
        <v>0</v>
      </c>
      <c r="H219" s="83">
        <f t="shared" ref="H219:BM220" si="322">G219</f>
        <v>0</v>
      </c>
      <c r="I219" s="83">
        <f t="shared" si="322"/>
        <v>0</v>
      </c>
      <c r="J219" s="83">
        <f t="shared" si="322"/>
        <v>0</v>
      </c>
      <c r="K219" s="83">
        <f t="shared" si="322"/>
        <v>0</v>
      </c>
      <c r="L219" s="83">
        <f t="shared" si="322"/>
        <v>0</v>
      </c>
      <c r="M219" s="83">
        <f t="shared" si="322"/>
        <v>0</v>
      </c>
      <c r="N219" s="83">
        <f t="shared" si="322"/>
        <v>0</v>
      </c>
      <c r="O219" s="83">
        <f t="shared" si="322"/>
        <v>0</v>
      </c>
      <c r="P219" s="83">
        <f t="shared" si="322"/>
        <v>0</v>
      </c>
      <c r="Q219" s="611">
        <f t="shared" si="322"/>
        <v>0</v>
      </c>
      <c r="R219" s="83">
        <f t="shared" si="322"/>
        <v>0</v>
      </c>
      <c r="S219" s="83">
        <f t="shared" si="322"/>
        <v>0</v>
      </c>
      <c r="T219" s="83">
        <f t="shared" si="322"/>
        <v>0</v>
      </c>
      <c r="U219" s="83">
        <f t="shared" si="322"/>
        <v>0</v>
      </c>
      <c r="V219" s="83">
        <f t="shared" si="322"/>
        <v>0</v>
      </c>
      <c r="W219" s="83">
        <f t="shared" si="322"/>
        <v>0</v>
      </c>
      <c r="X219" s="83">
        <f t="shared" si="322"/>
        <v>0</v>
      </c>
      <c r="Y219" s="83">
        <f t="shared" si="322"/>
        <v>0</v>
      </c>
      <c r="Z219" s="83">
        <f t="shared" si="322"/>
        <v>0</v>
      </c>
      <c r="AA219" s="83">
        <f t="shared" si="322"/>
        <v>0</v>
      </c>
      <c r="AB219" s="83">
        <f t="shared" si="322"/>
        <v>0</v>
      </c>
      <c r="AC219" s="365">
        <f t="shared" si="322"/>
        <v>0</v>
      </c>
      <c r="AD219" s="83">
        <f t="shared" si="322"/>
        <v>0</v>
      </c>
      <c r="AE219" s="83">
        <f t="shared" si="322"/>
        <v>0</v>
      </c>
      <c r="AF219" s="83">
        <f t="shared" si="322"/>
        <v>0</v>
      </c>
      <c r="AG219" s="83">
        <f t="shared" si="322"/>
        <v>0</v>
      </c>
      <c r="AH219" s="83">
        <f t="shared" si="322"/>
        <v>0</v>
      </c>
      <c r="AI219" s="83">
        <f t="shared" si="322"/>
        <v>0</v>
      </c>
      <c r="AJ219" s="83">
        <f t="shared" si="322"/>
        <v>0</v>
      </c>
      <c r="AK219" s="83">
        <f t="shared" si="322"/>
        <v>0</v>
      </c>
      <c r="AL219" s="83">
        <f t="shared" si="322"/>
        <v>0</v>
      </c>
      <c r="AM219" s="83">
        <f t="shared" si="322"/>
        <v>0</v>
      </c>
      <c r="AN219" s="83">
        <f t="shared" si="322"/>
        <v>0</v>
      </c>
      <c r="AO219" s="365">
        <f t="shared" si="322"/>
        <v>0</v>
      </c>
      <c r="AP219" s="83">
        <f t="shared" si="322"/>
        <v>0</v>
      </c>
      <c r="AQ219" s="83">
        <f t="shared" si="322"/>
        <v>0</v>
      </c>
      <c r="AR219" s="83">
        <f t="shared" si="322"/>
        <v>0</v>
      </c>
      <c r="AS219" s="83">
        <f t="shared" si="322"/>
        <v>0</v>
      </c>
      <c r="AT219" s="83">
        <f t="shared" si="322"/>
        <v>0</v>
      </c>
      <c r="AU219" s="83">
        <f t="shared" si="322"/>
        <v>0</v>
      </c>
      <c r="AV219" s="83">
        <f t="shared" si="322"/>
        <v>0</v>
      </c>
      <c r="AW219" s="83">
        <f t="shared" si="322"/>
        <v>0</v>
      </c>
      <c r="AX219" s="83">
        <f t="shared" si="322"/>
        <v>0</v>
      </c>
      <c r="AY219" s="83">
        <f t="shared" si="322"/>
        <v>0</v>
      </c>
      <c r="AZ219" s="83">
        <f t="shared" si="322"/>
        <v>0</v>
      </c>
      <c r="BA219" s="365">
        <f t="shared" si="322"/>
        <v>0</v>
      </c>
      <c r="BB219" s="83">
        <f t="shared" si="322"/>
        <v>0</v>
      </c>
      <c r="BC219" s="83">
        <f t="shared" si="322"/>
        <v>0</v>
      </c>
      <c r="BD219" s="83">
        <f t="shared" si="322"/>
        <v>0</v>
      </c>
      <c r="BE219" s="83">
        <f t="shared" si="322"/>
        <v>0</v>
      </c>
      <c r="BF219" s="83">
        <f t="shared" si="322"/>
        <v>0</v>
      </c>
      <c r="BG219" s="83">
        <f t="shared" si="322"/>
        <v>0</v>
      </c>
      <c r="BH219" s="83">
        <f t="shared" si="322"/>
        <v>0</v>
      </c>
      <c r="BI219" s="83">
        <f t="shared" si="322"/>
        <v>0</v>
      </c>
      <c r="BJ219" s="83">
        <f t="shared" si="322"/>
        <v>0</v>
      </c>
      <c r="BK219" s="83">
        <f t="shared" si="322"/>
        <v>0</v>
      </c>
      <c r="BL219" s="83">
        <f t="shared" si="322"/>
        <v>0</v>
      </c>
      <c r="BM219" s="365">
        <f t="shared" si="322"/>
        <v>0</v>
      </c>
      <c r="BN219" s="83">
        <f t="shared" ref="BN219" si="323">BM219</f>
        <v>0</v>
      </c>
      <c r="BO219" s="83">
        <f t="shared" ref="BO219" si="324">BN219</f>
        <v>0</v>
      </c>
      <c r="BP219" s="83">
        <f t="shared" ref="BP219" si="325">BO219</f>
        <v>0</v>
      </c>
      <c r="BQ219" s="83">
        <f t="shared" ref="BQ219" si="326">BP219</f>
        <v>0</v>
      </c>
      <c r="BR219" s="83">
        <f t="shared" ref="BR219" si="327">BQ219</f>
        <v>0</v>
      </c>
      <c r="BS219" s="83">
        <f t="shared" ref="BS219" si="328">BR219</f>
        <v>0</v>
      </c>
      <c r="BT219" s="83">
        <f t="shared" ref="BT219" si="329">BS219</f>
        <v>0</v>
      </c>
      <c r="BU219" s="83">
        <f t="shared" ref="BU219" si="330">BT219</f>
        <v>0</v>
      </c>
      <c r="BV219" s="83">
        <f t="shared" ref="BV219" si="331">BU219</f>
        <v>0</v>
      </c>
      <c r="BW219" s="83">
        <f t="shared" ref="BW219" si="332">BV219</f>
        <v>0</v>
      </c>
      <c r="BX219" s="83">
        <f t="shared" ref="BX219" si="333">BW219</f>
        <v>0</v>
      </c>
      <c r="BY219" s="365">
        <f t="shared" ref="BY219" si="334">BX219</f>
        <v>0</v>
      </c>
      <c r="BZ219" s="83">
        <f t="shared" ref="BZ219" si="335">BY219</f>
        <v>0</v>
      </c>
      <c r="CA219" s="83">
        <f t="shared" ref="CA219" si="336">BZ219</f>
        <v>0</v>
      </c>
      <c r="CB219" s="83">
        <f t="shared" ref="CB219" si="337">CA219</f>
        <v>0</v>
      </c>
      <c r="CC219" s="83">
        <f t="shared" ref="CC219" si="338">CB219</f>
        <v>0</v>
      </c>
      <c r="CD219" s="83">
        <f t="shared" ref="CD219" si="339">CC219</f>
        <v>0</v>
      </c>
      <c r="CE219" s="83">
        <f t="shared" ref="CE219" si="340">CD219</f>
        <v>0</v>
      </c>
      <c r="CF219" s="83">
        <f t="shared" ref="CF219" si="341">CE219</f>
        <v>0</v>
      </c>
      <c r="CG219" s="83">
        <f t="shared" ref="CG219" si="342">CF219</f>
        <v>0</v>
      </c>
      <c r="CH219" s="83">
        <f t="shared" ref="CH219" si="343">CG219</f>
        <v>0</v>
      </c>
      <c r="CI219" s="83">
        <f t="shared" ref="CI219" si="344">CH219</f>
        <v>0</v>
      </c>
      <c r="CJ219" s="83">
        <f t="shared" ref="CJ219" si="345">CI219</f>
        <v>0</v>
      </c>
      <c r="CK219" s="83">
        <f t="shared" ref="CK219" si="346">CJ219</f>
        <v>0</v>
      </c>
      <c r="CL219" s="83">
        <f t="shared" ref="CL219" si="347">CK219</f>
        <v>0</v>
      </c>
      <c r="CM219" s="83">
        <f t="shared" ref="CM219" si="348">CL219</f>
        <v>0</v>
      </c>
      <c r="CN219" s="83">
        <f t="shared" ref="CN219" si="349">CM219</f>
        <v>0</v>
      </c>
      <c r="CO219" s="83">
        <f t="shared" ref="CO219" si="350">CN219</f>
        <v>0</v>
      </c>
      <c r="CP219" s="83">
        <f t="shared" ref="CP219" si="351">CO219</f>
        <v>0</v>
      </c>
      <c r="CQ219" s="83">
        <f t="shared" ref="CQ219" si="352">CP219</f>
        <v>0</v>
      </c>
      <c r="CR219" s="83">
        <f t="shared" ref="CR219" si="353">CQ219</f>
        <v>0</v>
      </c>
      <c r="CS219" s="83">
        <f t="shared" ref="CS219" si="354">CR219</f>
        <v>0</v>
      </c>
      <c r="CT219" s="83">
        <f t="shared" ref="CT219" si="355">CS219</f>
        <v>0</v>
      </c>
      <c r="CU219" s="83">
        <f t="shared" ref="CU219" si="356">CT219</f>
        <v>0</v>
      </c>
      <c r="CV219" s="83">
        <f t="shared" ref="CV219" si="357">CU219</f>
        <v>0</v>
      </c>
      <c r="CW219" s="83">
        <f t="shared" ref="CW219" si="358">CV219</f>
        <v>0</v>
      </c>
      <c r="CX219" s="83">
        <f t="shared" ref="CX219" si="359">CW219</f>
        <v>0</v>
      </c>
      <c r="CY219" s="83">
        <f t="shared" ref="CY219" si="360">CX219</f>
        <v>0</v>
      </c>
      <c r="CZ219" s="83">
        <f t="shared" ref="CZ219" si="361">CY219</f>
        <v>0</v>
      </c>
      <c r="DA219" s="83">
        <f t="shared" ref="DA219" si="362">CZ219</f>
        <v>0</v>
      </c>
      <c r="DB219" s="83">
        <f t="shared" ref="DB219" si="363">DA219</f>
        <v>0</v>
      </c>
      <c r="DC219" s="83">
        <f t="shared" ref="DC219" si="364">DB219</f>
        <v>0</v>
      </c>
      <c r="DD219" s="83">
        <f t="shared" ref="DD219" si="365">DC219</f>
        <v>0</v>
      </c>
      <c r="DE219" s="83">
        <f t="shared" ref="DE219" si="366">DD219</f>
        <v>0</v>
      </c>
      <c r="DF219" s="83">
        <f t="shared" ref="DF219" si="367">DE219</f>
        <v>0</v>
      </c>
      <c r="DG219" s="83">
        <f t="shared" ref="DG219" si="368">DF219</f>
        <v>0</v>
      </c>
      <c r="DH219" s="83">
        <f t="shared" ref="DH219" si="369">DG219</f>
        <v>0</v>
      </c>
      <c r="DI219" s="83">
        <f t="shared" ref="DI219" si="370">DH219</f>
        <v>0</v>
      </c>
    </row>
    <row r="220" spans="1:113" customFormat="1" ht="16">
      <c r="A220" s="259" t="s">
        <v>442</v>
      </c>
      <c r="B220" s="259"/>
      <c r="C220" s="259"/>
      <c r="D220" s="301"/>
      <c r="E220" s="1218" t="str">
        <f>Settings!$C$6</f>
        <v>USD</v>
      </c>
      <c r="F220" s="1194">
        <v>0</v>
      </c>
      <c r="G220" s="83">
        <f>F220</f>
        <v>0</v>
      </c>
      <c r="H220" s="83">
        <f t="shared" si="322"/>
        <v>0</v>
      </c>
      <c r="I220" s="362">
        <f t="shared" ref="I220:L220" si="371">I218/2</f>
        <v>500</v>
      </c>
      <c r="J220" s="362">
        <f t="shared" si="371"/>
        <v>500</v>
      </c>
      <c r="K220" s="362">
        <f t="shared" si="371"/>
        <v>500</v>
      </c>
      <c r="L220" s="362">
        <f t="shared" si="371"/>
        <v>500</v>
      </c>
      <c r="M220" s="362">
        <f>M218/2</f>
        <v>500</v>
      </c>
      <c r="N220" s="362">
        <f t="shared" ref="N220:BM220" si="372">N218/2</f>
        <v>500</v>
      </c>
      <c r="O220" s="362">
        <f t="shared" si="372"/>
        <v>500</v>
      </c>
      <c r="P220" s="362">
        <f t="shared" si="372"/>
        <v>500</v>
      </c>
      <c r="Q220" s="362">
        <f t="shared" si="372"/>
        <v>500</v>
      </c>
      <c r="R220" s="362">
        <f t="shared" si="372"/>
        <v>500</v>
      </c>
      <c r="S220" s="362">
        <f t="shared" si="372"/>
        <v>500</v>
      </c>
      <c r="T220" s="362">
        <f t="shared" si="372"/>
        <v>500</v>
      </c>
      <c r="U220" s="362">
        <f t="shared" si="372"/>
        <v>500</v>
      </c>
      <c r="V220" s="362">
        <f t="shared" si="372"/>
        <v>500</v>
      </c>
      <c r="W220" s="362">
        <f t="shared" si="372"/>
        <v>500</v>
      </c>
      <c r="X220" s="362">
        <f t="shared" si="372"/>
        <v>500</v>
      </c>
      <c r="Y220" s="362">
        <f t="shared" si="372"/>
        <v>500</v>
      </c>
      <c r="Z220" s="362">
        <f t="shared" si="372"/>
        <v>500</v>
      </c>
      <c r="AA220" s="362">
        <f t="shared" si="372"/>
        <v>500</v>
      </c>
      <c r="AB220" s="362">
        <f t="shared" si="372"/>
        <v>500</v>
      </c>
      <c r="AC220" s="362">
        <f t="shared" si="372"/>
        <v>500</v>
      </c>
      <c r="AD220" s="362">
        <f t="shared" si="372"/>
        <v>750</v>
      </c>
      <c r="AE220" s="362">
        <f t="shared" si="372"/>
        <v>750</v>
      </c>
      <c r="AF220" s="362">
        <f t="shared" si="372"/>
        <v>750</v>
      </c>
      <c r="AG220" s="362">
        <f t="shared" si="372"/>
        <v>750</v>
      </c>
      <c r="AH220" s="362">
        <f t="shared" si="372"/>
        <v>750</v>
      </c>
      <c r="AI220" s="362">
        <f t="shared" si="372"/>
        <v>750</v>
      </c>
      <c r="AJ220" s="362">
        <f t="shared" si="372"/>
        <v>750</v>
      </c>
      <c r="AK220" s="362">
        <f t="shared" si="372"/>
        <v>750</v>
      </c>
      <c r="AL220" s="362">
        <f t="shared" si="372"/>
        <v>750</v>
      </c>
      <c r="AM220" s="362">
        <f t="shared" si="372"/>
        <v>750</v>
      </c>
      <c r="AN220" s="362">
        <f t="shared" si="372"/>
        <v>750</v>
      </c>
      <c r="AO220" s="362">
        <f t="shared" si="372"/>
        <v>750</v>
      </c>
      <c r="AP220" s="362">
        <f t="shared" si="372"/>
        <v>1000</v>
      </c>
      <c r="AQ220" s="362">
        <f t="shared" si="372"/>
        <v>1000</v>
      </c>
      <c r="AR220" s="362">
        <f t="shared" si="372"/>
        <v>1000</v>
      </c>
      <c r="AS220" s="362">
        <f t="shared" si="372"/>
        <v>1000</v>
      </c>
      <c r="AT220" s="362">
        <f t="shared" si="372"/>
        <v>1000</v>
      </c>
      <c r="AU220" s="362">
        <f t="shared" si="372"/>
        <v>1000</v>
      </c>
      <c r="AV220" s="362">
        <f t="shared" si="372"/>
        <v>1000</v>
      </c>
      <c r="AW220" s="362">
        <f t="shared" si="372"/>
        <v>1000</v>
      </c>
      <c r="AX220" s="362">
        <f t="shared" si="372"/>
        <v>1000</v>
      </c>
      <c r="AY220" s="362">
        <f t="shared" si="372"/>
        <v>1000</v>
      </c>
      <c r="AZ220" s="362">
        <f t="shared" si="372"/>
        <v>1000</v>
      </c>
      <c r="BA220" s="362">
        <f t="shared" si="372"/>
        <v>1000</v>
      </c>
      <c r="BB220" s="362">
        <f t="shared" si="372"/>
        <v>1000</v>
      </c>
      <c r="BC220" s="362">
        <f t="shared" si="372"/>
        <v>1000</v>
      </c>
      <c r="BD220" s="362">
        <f t="shared" si="372"/>
        <v>1000</v>
      </c>
      <c r="BE220" s="362">
        <f t="shared" si="372"/>
        <v>1000</v>
      </c>
      <c r="BF220" s="362">
        <f t="shared" si="372"/>
        <v>1000</v>
      </c>
      <c r="BG220" s="362">
        <f t="shared" si="372"/>
        <v>1000</v>
      </c>
      <c r="BH220" s="362">
        <f t="shared" si="372"/>
        <v>1000</v>
      </c>
      <c r="BI220" s="362">
        <f t="shared" si="372"/>
        <v>1000</v>
      </c>
      <c r="BJ220" s="362">
        <f t="shared" si="372"/>
        <v>1000</v>
      </c>
      <c r="BK220" s="362">
        <f t="shared" si="372"/>
        <v>1000</v>
      </c>
      <c r="BL220" s="362">
        <f t="shared" si="372"/>
        <v>1000</v>
      </c>
      <c r="BM220" s="362">
        <f t="shared" si="372"/>
        <v>1000</v>
      </c>
      <c r="BN220" s="362">
        <f t="shared" ref="BN220:DC220" si="373">BN218/2</f>
        <v>1000</v>
      </c>
      <c r="BO220" s="362">
        <f t="shared" si="373"/>
        <v>1000</v>
      </c>
      <c r="BP220" s="362">
        <f t="shared" si="373"/>
        <v>1000</v>
      </c>
      <c r="BQ220" s="362">
        <f t="shared" si="373"/>
        <v>1000</v>
      </c>
      <c r="BR220" s="362">
        <f t="shared" si="373"/>
        <v>1000</v>
      </c>
      <c r="BS220" s="362">
        <f t="shared" si="373"/>
        <v>1000</v>
      </c>
      <c r="BT220" s="362">
        <f t="shared" si="373"/>
        <v>1000</v>
      </c>
      <c r="BU220" s="362">
        <f t="shared" si="373"/>
        <v>1000</v>
      </c>
      <c r="BV220" s="362">
        <f t="shared" si="373"/>
        <v>1000</v>
      </c>
      <c r="BW220" s="362">
        <f t="shared" si="373"/>
        <v>1000</v>
      </c>
      <c r="BX220" s="362">
        <f t="shared" si="373"/>
        <v>1000</v>
      </c>
      <c r="BY220" s="362">
        <f t="shared" si="373"/>
        <v>1000</v>
      </c>
      <c r="BZ220" s="362">
        <f t="shared" si="373"/>
        <v>1000</v>
      </c>
      <c r="CA220" s="362">
        <f t="shared" si="373"/>
        <v>1000</v>
      </c>
      <c r="CB220" s="362">
        <f t="shared" si="373"/>
        <v>1000</v>
      </c>
      <c r="CC220" s="362">
        <f t="shared" si="373"/>
        <v>1000</v>
      </c>
      <c r="CD220" s="362">
        <f t="shared" si="373"/>
        <v>1000</v>
      </c>
      <c r="CE220" s="362">
        <f t="shared" si="373"/>
        <v>1000</v>
      </c>
      <c r="CF220" s="362">
        <f t="shared" si="373"/>
        <v>1000</v>
      </c>
      <c r="CG220" s="362">
        <f t="shared" si="373"/>
        <v>1000</v>
      </c>
      <c r="CH220" s="362">
        <f t="shared" si="373"/>
        <v>1000</v>
      </c>
      <c r="CI220" s="362">
        <f t="shared" si="373"/>
        <v>1000</v>
      </c>
      <c r="CJ220" s="362">
        <f t="shared" si="373"/>
        <v>1000</v>
      </c>
      <c r="CK220" s="362">
        <f t="shared" si="373"/>
        <v>1000</v>
      </c>
      <c r="CL220" s="362">
        <f t="shared" si="373"/>
        <v>1000</v>
      </c>
      <c r="CM220" s="362">
        <f t="shared" si="373"/>
        <v>1000</v>
      </c>
      <c r="CN220" s="362">
        <f t="shared" si="373"/>
        <v>1000</v>
      </c>
      <c r="CO220" s="362">
        <f t="shared" si="373"/>
        <v>1000</v>
      </c>
      <c r="CP220" s="362">
        <f t="shared" si="373"/>
        <v>1000</v>
      </c>
      <c r="CQ220" s="362">
        <f t="shared" si="373"/>
        <v>1000</v>
      </c>
      <c r="CR220" s="362">
        <f t="shared" si="373"/>
        <v>1000</v>
      </c>
      <c r="CS220" s="362">
        <f t="shared" si="373"/>
        <v>1000</v>
      </c>
      <c r="CT220" s="362">
        <f t="shared" si="373"/>
        <v>1000</v>
      </c>
      <c r="CU220" s="362">
        <f t="shared" si="373"/>
        <v>1000</v>
      </c>
      <c r="CV220" s="362">
        <f t="shared" si="373"/>
        <v>1000</v>
      </c>
      <c r="CW220" s="362">
        <f t="shared" si="373"/>
        <v>1000</v>
      </c>
      <c r="CX220" s="362">
        <f t="shared" si="373"/>
        <v>1000</v>
      </c>
      <c r="CY220" s="362">
        <f t="shared" si="373"/>
        <v>1000</v>
      </c>
      <c r="CZ220" s="362">
        <f t="shared" si="373"/>
        <v>1000</v>
      </c>
      <c r="DA220" s="362">
        <f t="shared" si="373"/>
        <v>1000</v>
      </c>
      <c r="DB220" s="362">
        <f t="shared" si="373"/>
        <v>1000</v>
      </c>
      <c r="DC220" s="362">
        <f t="shared" si="373"/>
        <v>1000</v>
      </c>
      <c r="DD220" s="362">
        <f t="shared" ref="DD220:DI220" si="374">DD218/2</f>
        <v>1000</v>
      </c>
      <c r="DE220" s="362">
        <f t="shared" si="374"/>
        <v>1000</v>
      </c>
      <c r="DF220" s="362">
        <f t="shared" si="374"/>
        <v>1000</v>
      </c>
      <c r="DG220" s="362">
        <f t="shared" si="374"/>
        <v>1000</v>
      </c>
      <c r="DH220" s="362">
        <f t="shared" si="374"/>
        <v>1000</v>
      </c>
      <c r="DI220" s="362">
        <f t="shared" si="374"/>
        <v>1000</v>
      </c>
    </row>
    <row r="221" spans="1:113" customFormat="1" ht="16">
      <c r="A221" s="259" t="s">
        <v>120</v>
      </c>
      <c r="B221" s="259"/>
      <c r="C221" s="259"/>
      <c r="D221" s="301"/>
      <c r="E221" s="1218" t="str">
        <f>Settings!$C$6</f>
        <v>USD</v>
      </c>
      <c r="F221" s="1194">
        <v>0</v>
      </c>
      <c r="G221" s="83">
        <f>F221</f>
        <v>0</v>
      </c>
      <c r="H221" s="83">
        <f t="shared" ref="H221:BM221" si="375">G221</f>
        <v>0</v>
      </c>
      <c r="I221" s="83">
        <f t="shared" si="375"/>
        <v>0</v>
      </c>
      <c r="J221" s="83">
        <f t="shared" si="375"/>
        <v>0</v>
      </c>
      <c r="K221" s="83">
        <f t="shared" si="375"/>
        <v>0</v>
      </c>
      <c r="L221" s="83">
        <f t="shared" si="375"/>
        <v>0</v>
      </c>
      <c r="M221" s="83">
        <f t="shared" si="375"/>
        <v>0</v>
      </c>
      <c r="N221" s="83">
        <f t="shared" si="375"/>
        <v>0</v>
      </c>
      <c r="O221" s="83">
        <f t="shared" si="375"/>
        <v>0</v>
      </c>
      <c r="P221" s="83">
        <f t="shared" si="375"/>
        <v>0</v>
      </c>
      <c r="Q221" s="611">
        <f t="shared" si="375"/>
        <v>0</v>
      </c>
      <c r="R221" s="83">
        <f t="shared" si="375"/>
        <v>0</v>
      </c>
      <c r="S221" s="83">
        <f t="shared" si="375"/>
        <v>0</v>
      </c>
      <c r="T221" s="83">
        <f t="shared" si="375"/>
        <v>0</v>
      </c>
      <c r="U221" s="83">
        <f t="shared" si="375"/>
        <v>0</v>
      </c>
      <c r="V221" s="83">
        <f t="shared" si="375"/>
        <v>0</v>
      </c>
      <c r="W221" s="83">
        <f t="shared" si="375"/>
        <v>0</v>
      </c>
      <c r="X221" s="83">
        <f t="shared" si="375"/>
        <v>0</v>
      </c>
      <c r="Y221" s="83">
        <f t="shared" si="375"/>
        <v>0</v>
      </c>
      <c r="Z221" s="83">
        <f t="shared" si="375"/>
        <v>0</v>
      </c>
      <c r="AA221" s="83">
        <f t="shared" si="375"/>
        <v>0</v>
      </c>
      <c r="AB221" s="83">
        <f t="shared" si="375"/>
        <v>0</v>
      </c>
      <c r="AC221" s="365">
        <f t="shared" si="375"/>
        <v>0</v>
      </c>
      <c r="AD221" s="83">
        <f t="shared" si="375"/>
        <v>0</v>
      </c>
      <c r="AE221" s="83">
        <f t="shared" si="375"/>
        <v>0</v>
      </c>
      <c r="AF221" s="83">
        <f t="shared" si="375"/>
        <v>0</v>
      </c>
      <c r="AG221" s="83">
        <f t="shared" si="375"/>
        <v>0</v>
      </c>
      <c r="AH221" s="83">
        <f t="shared" si="375"/>
        <v>0</v>
      </c>
      <c r="AI221" s="83">
        <f t="shared" si="375"/>
        <v>0</v>
      </c>
      <c r="AJ221" s="83">
        <f t="shared" si="375"/>
        <v>0</v>
      </c>
      <c r="AK221" s="83">
        <f t="shared" si="375"/>
        <v>0</v>
      </c>
      <c r="AL221" s="83">
        <f t="shared" si="375"/>
        <v>0</v>
      </c>
      <c r="AM221" s="83">
        <f t="shared" si="375"/>
        <v>0</v>
      </c>
      <c r="AN221" s="83">
        <f t="shared" si="375"/>
        <v>0</v>
      </c>
      <c r="AO221" s="365">
        <f t="shared" si="375"/>
        <v>0</v>
      </c>
      <c r="AP221" s="83">
        <f t="shared" si="375"/>
        <v>0</v>
      </c>
      <c r="AQ221" s="83">
        <f t="shared" si="375"/>
        <v>0</v>
      </c>
      <c r="AR221" s="83">
        <f t="shared" si="375"/>
        <v>0</v>
      </c>
      <c r="AS221" s="83">
        <f t="shared" si="375"/>
        <v>0</v>
      </c>
      <c r="AT221" s="83">
        <f t="shared" si="375"/>
        <v>0</v>
      </c>
      <c r="AU221" s="83">
        <f t="shared" si="375"/>
        <v>0</v>
      </c>
      <c r="AV221" s="83">
        <f t="shared" si="375"/>
        <v>0</v>
      </c>
      <c r="AW221" s="83">
        <f t="shared" si="375"/>
        <v>0</v>
      </c>
      <c r="AX221" s="83">
        <f t="shared" si="375"/>
        <v>0</v>
      </c>
      <c r="AY221" s="83">
        <f t="shared" si="375"/>
        <v>0</v>
      </c>
      <c r="AZ221" s="83">
        <f t="shared" si="375"/>
        <v>0</v>
      </c>
      <c r="BA221" s="365">
        <f t="shared" si="375"/>
        <v>0</v>
      </c>
      <c r="BB221" s="83">
        <f t="shared" si="375"/>
        <v>0</v>
      </c>
      <c r="BC221" s="83">
        <f t="shared" si="375"/>
        <v>0</v>
      </c>
      <c r="BD221" s="83">
        <f t="shared" si="375"/>
        <v>0</v>
      </c>
      <c r="BE221" s="83">
        <f t="shared" si="375"/>
        <v>0</v>
      </c>
      <c r="BF221" s="83">
        <f t="shared" si="375"/>
        <v>0</v>
      </c>
      <c r="BG221" s="83">
        <f t="shared" si="375"/>
        <v>0</v>
      </c>
      <c r="BH221" s="83">
        <f t="shared" si="375"/>
        <v>0</v>
      </c>
      <c r="BI221" s="83">
        <f t="shared" si="375"/>
        <v>0</v>
      </c>
      <c r="BJ221" s="83">
        <f t="shared" si="375"/>
        <v>0</v>
      </c>
      <c r="BK221" s="83">
        <f t="shared" si="375"/>
        <v>0</v>
      </c>
      <c r="BL221" s="83">
        <f t="shared" si="375"/>
        <v>0</v>
      </c>
      <c r="BM221" s="365">
        <f t="shared" si="375"/>
        <v>0</v>
      </c>
      <c r="BN221" s="83">
        <f t="shared" ref="BN221" si="376">BM221</f>
        <v>0</v>
      </c>
      <c r="BO221" s="83">
        <f t="shared" ref="BO221" si="377">BN221</f>
        <v>0</v>
      </c>
      <c r="BP221" s="83">
        <f t="shared" ref="BP221" si="378">BO221</f>
        <v>0</v>
      </c>
      <c r="BQ221" s="83">
        <f t="shared" ref="BQ221" si="379">BP221</f>
        <v>0</v>
      </c>
      <c r="BR221" s="83">
        <f t="shared" ref="BR221" si="380">BQ221</f>
        <v>0</v>
      </c>
      <c r="BS221" s="83">
        <f t="shared" ref="BS221" si="381">BR221</f>
        <v>0</v>
      </c>
      <c r="BT221" s="83">
        <f t="shared" ref="BT221" si="382">BS221</f>
        <v>0</v>
      </c>
      <c r="BU221" s="83">
        <f t="shared" ref="BU221" si="383">BT221</f>
        <v>0</v>
      </c>
      <c r="BV221" s="83">
        <f t="shared" ref="BV221" si="384">BU221</f>
        <v>0</v>
      </c>
      <c r="BW221" s="83">
        <f t="shared" ref="BW221" si="385">BV221</f>
        <v>0</v>
      </c>
      <c r="BX221" s="83">
        <f t="shared" ref="BX221" si="386">BW221</f>
        <v>0</v>
      </c>
      <c r="BY221" s="365">
        <f t="shared" ref="BY221" si="387">BX221</f>
        <v>0</v>
      </c>
      <c r="BZ221" s="83">
        <f t="shared" ref="BZ221" si="388">BY221</f>
        <v>0</v>
      </c>
      <c r="CA221" s="83">
        <f t="shared" ref="CA221" si="389">BZ221</f>
        <v>0</v>
      </c>
      <c r="CB221" s="83">
        <f t="shared" ref="CB221" si="390">CA221</f>
        <v>0</v>
      </c>
      <c r="CC221" s="83">
        <f t="shared" ref="CC221" si="391">CB221</f>
        <v>0</v>
      </c>
      <c r="CD221" s="83">
        <f t="shared" ref="CD221" si="392">CC221</f>
        <v>0</v>
      </c>
      <c r="CE221" s="83">
        <f t="shared" ref="CE221" si="393">CD221</f>
        <v>0</v>
      </c>
      <c r="CF221" s="83">
        <f t="shared" ref="CF221" si="394">CE221</f>
        <v>0</v>
      </c>
      <c r="CG221" s="83">
        <f t="shared" ref="CG221" si="395">CF221</f>
        <v>0</v>
      </c>
      <c r="CH221" s="83">
        <f t="shared" ref="CH221" si="396">CG221</f>
        <v>0</v>
      </c>
      <c r="CI221" s="83">
        <f t="shared" ref="CI221" si="397">CH221</f>
        <v>0</v>
      </c>
      <c r="CJ221" s="83">
        <f t="shared" ref="CJ221" si="398">CI221</f>
        <v>0</v>
      </c>
      <c r="CK221" s="83">
        <f t="shared" ref="CK221" si="399">CJ221</f>
        <v>0</v>
      </c>
      <c r="CL221" s="83">
        <f t="shared" ref="CL221" si="400">CK221</f>
        <v>0</v>
      </c>
      <c r="CM221" s="83">
        <f t="shared" ref="CM221" si="401">CL221</f>
        <v>0</v>
      </c>
      <c r="CN221" s="83">
        <f t="shared" ref="CN221" si="402">CM221</f>
        <v>0</v>
      </c>
      <c r="CO221" s="83">
        <f t="shared" ref="CO221" si="403">CN221</f>
        <v>0</v>
      </c>
      <c r="CP221" s="83">
        <f t="shared" ref="CP221" si="404">CO221</f>
        <v>0</v>
      </c>
      <c r="CQ221" s="83">
        <f t="shared" ref="CQ221" si="405">CP221</f>
        <v>0</v>
      </c>
      <c r="CR221" s="83">
        <f t="shared" ref="CR221" si="406">CQ221</f>
        <v>0</v>
      </c>
      <c r="CS221" s="83">
        <f t="shared" ref="CS221" si="407">CR221</f>
        <v>0</v>
      </c>
      <c r="CT221" s="83">
        <f t="shared" ref="CT221" si="408">CS221</f>
        <v>0</v>
      </c>
      <c r="CU221" s="83">
        <f t="shared" ref="CU221" si="409">CT221</f>
        <v>0</v>
      </c>
      <c r="CV221" s="83">
        <f t="shared" ref="CV221" si="410">CU221</f>
        <v>0</v>
      </c>
      <c r="CW221" s="83">
        <f t="shared" ref="CW221" si="411">CV221</f>
        <v>0</v>
      </c>
      <c r="CX221" s="83">
        <f t="shared" ref="CX221" si="412">CW221</f>
        <v>0</v>
      </c>
      <c r="CY221" s="83">
        <f t="shared" ref="CY221" si="413">CX221</f>
        <v>0</v>
      </c>
      <c r="CZ221" s="83">
        <f t="shared" ref="CZ221" si="414">CY221</f>
        <v>0</v>
      </c>
      <c r="DA221" s="83">
        <f t="shared" ref="DA221" si="415">CZ221</f>
        <v>0</v>
      </c>
      <c r="DB221" s="83">
        <f t="shared" ref="DB221" si="416">DA221</f>
        <v>0</v>
      </c>
      <c r="DC221" s="83">
        <f t="shared" ref="DC221" si="417">DB221</f>
        <v>0</v>
      </c>
      <c r="DD221" s="83">
        <f t="shared" ref="DD221" si="418">DC221</f>
        <v>0</v>
      </c>
      <c r="DE221" s="83">
        <f t="shared" ref="DE221" si="419">DD221</f>
        <v>0</v>
      </c>
      <c r="DF221" s="83">
        <f t="shared" ref="DF221" si="420">DE221</f>
        <v>0</v>
      </c>
      <c r="DG221" s="83">
        <f t="shared" ref="DG221" si="421">DF221</f>
        <v>0</v>
      </c>
      <c r="DH221" s="83">
        <f t="shared" ref="DH221" si="422">DG221</f>
        <v>0</v>
      </c>
      <c r="DI221" s="83">
        <f t="shared" ref="DI221" si="423">DH221</f>
        <v>0</v>
      </c>
    </row>
    <row r="222" spans="1:113" customFormat="1" ht="16">
      <c r="A222" s="78"/>
      <c r="B222" s="78"/>
      <c r="C222" s="78"/>
      <c r="D222" s="301"/>
      <c r="E222" s="1193"/>
      <c r="F222" s="1217"/>
      <c r="G222" s="83"/>
      <c r="H222" s="83"/>
      <c r="I222" s="83"/>
      <c r="J222" s="83"/>
      <c r="K222" s="83"/>
      <c r="L222" s="83"/>
      <c r="M222" s="83"/>
      <c r="N222" s="83"/>
      <c r="O222" s="83"/>
      <c r="P222" s="83"/>
      <c r="Q222" s="611"/>
      <c r="R222" s="83"/>
      <c r="S222" s="83"/>
      <c r="T222" s="83"/>
      <c r="U222" s="83"/>
      <c r="V222" s="83"/>
      <c r="W222" s="83"/>
      <c r="X222" s="83"/>
      <c r="Y222" s="83"/>
      <c r="Z222" s="83"/>
      <c r="AA222" s="83"/>
      <c r="AB222" s="83"/>
      <c r="AC222" s="365"/>
      <c r="AD222" s="83"/>
      <c r="AE222" s="83"/>
      <c r="AF222" s="83"/>
      <c r="AG222" s="83"/>
      <c r="AH222" s="83"/>
      <c r="AI222" s="83"/>
      <c r="AJ222" s="83"/>
      <c r="AK222" s="83"/>
      <c r="AL222" s="83"/>
      <c r="AM222" s="83"/>
      <c r="AN222" s="83"/>
      <c r="AO222" s="365"/>
      <c r="AP222" s="83"/>
      <c r="AQ222" s="83"/>
      <c r="AR222" s="83"/>
      <c r="AS222" s="83"/>
      <c r="AT222" s="83"/>
      <c r="AU222" s="83"/>
      <c r="AV222" s="83"/>
      <c r="AW222" s="83"/>
      <c r="AX222" s="83"/>
      <c r="AY222" s="83"/>
      <c r="AZ222" s="83"/>
      <c r="BA222" s="365"/>
      <c r="BB222" s="83"/>
      <c r="BC222" s="83"/>
      <c r="BD222" s="83"/>
      <c r="BE222" s="83"/>
      <c r="BF222" s="83"/>
      <c r="BG222" s="83"/>
      <c r="BH222" s="83"/>
      <c r="BI222" s="83"/>
      <c r="BJ222" s="83"/>
      <c r="BK222" s="83"/>
      <c r="BL222" s="83"/>
      <c r="BM222" s="365"/>
      <c r="BN222" s="83"/>
      <c r="BO222" s="83"/>
      <c r="BP222" s="83"/>
      <c r="BQ222" s="83"/>
      <c r="BR222" s="83"/>
      <c r="BS222" s="83"/>
      <c r="BT222" s="83"/>
      <c r="BU222" s="83"/>
      <c r="BV222" s="83"/>
      <c r="BW222" s="83"/>
      <c r="BX222" s="83"/>
      <c r="BY222" s="365"/>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row>
    <row r="223" spans="1:113" customFormat="1" ht="17">
      <c r="A223" s="281" t="s">
        <v>443</v>
      </c>
      <c r="B223" s="281"/>
      <c r="C223" s="281"/>
      <c r="D223" s="305"/>
      <c r="E223" s="280"/>
      <c r="F223" s="300"/>
      <c r="G223" s="296"/>
      <c r="H223" s="296"/>
      <c r="I223" s="296"/>
      <c r="J223" s="296"/>
      <c r="K223" s="296"/>
      <c r="L223" s="296"/>
      <c r="M223" s="296"/>
      <c r="N223" s="296"/>
      <c r="O223" s="296"/>
      <c r="P223" s="296"/>
      <c r="Q223" s="366"/>
      <c r="R223" s="296"/>
      <c r="S223" s="296"/>
      <c r="T223" s="296"/>
      <c r="U223" s="296"/>
      <c r="V223" s="296"/>
      <c r="W223" s="296"/>
      <c r="X223" s="296"/>
      <c r="Y223" s="296"/>
      <c r="Z223" s="296"/>
      <c r="AA223" s="296"/>
      <c r="AB223" s="296"/>
      <c r="AC223" s="366"/>
      <c r="AD223" s="296"/>
      <c r="AE223" s="296"/>
      <c r="AF223" s="296"/>
      <c r="AG223" s="296"/>
      <c r="AH223" s="296"/>
      <c r="AI223" s="296"/>
      <c r="AJ223" s="296"/>
      <c r="AK223" s="296"/>
      <c r="AL223" s="296"/>
      <c r="AM223" s="296"/>
      <c r="AN223" s="296"/>
      <c r="AO223" s="366"/>
      <c r="AP223" s="296"/>
      <c r="AQ223" s="296"/>
      <c r="AR223" s="296"/>
      <c r="AS223" s="296"/>
      <c r="AT223" s="296"/>
      <c r="AU223" s="296"/>
      <c r="AV223" s="296"/>
      <c r="AW223" s="296"/>
      <c r="AX223" s="296"/>
      <c r="AY223" s="296"/>
      <c r="AZ223" s="296"/>
      <c r="BA223" s="366"/>
      <c r="BB223" s="296"/>
      <c r="BC223" s="296"/>
      <c r="BD223" s="296"/>
      <c r="BE223" s="296"/>
      <c r="BF223" s="296"/>
      <c r="BG223" s="296"/>
      <c r="BH223" s="296"/>
      <c r="BI223" s="296"/>
      <c r="BJ223" s="296"/>
      <c r="BK223" s="296"/>
      <c r="BL223" s="296"/>
      <c r="BM223" s="366"/>
      <c r="BN223" s="296"/>
      <c r="BO223" s="296"/>
      <c r="BP223" s="296"/>
      <c r="BQ223" s="296"/>
      <c r="BR223" s="296"/>
      <c r="BS223" s="296"/>
      <c r="BT223" s="296"/>
      <c r="BU223" s="296"/>
      <c r="BV223" s="296"/>
      <c r="BW223" s="296"/>
      <c r="BX223" s="296"/>
      <c r="BY223" s="366"/>
      <c r="BZ223" s="296"/>
      <c r="CA223" s="296"/>
      <c r="CB223" s="296"/>
      <c r="CC223" s="296"/>
      <c r="CD223" s="296"/>
      <c r="CE223" s="296"/>
      <c r="CF223" s="296"/>
      <c r="CG223" s="296"/>
      <c r="CH223" s="296"/>
      <c r="CI223" s="296"/>
      <c r="CJ223" s="296"/>
      <c r="CK223" s="296"/>
      <c r="CL223" s="296"/>
      <c r="CM223" s="296"/>
      <c r="CN223" s="296"/>
      <c r="CO223" s="296"/>
      <c r="CP223" s="296"/>
      <c r="CQ223" s="296"/>
      <c r="CR223" s="296"/>
      <c r="CS223" s="296"/>
      <c r="CT223" s="296"/>
      <c r="CU223" s="296"/>
      <c r="CV223" s="296"/>
      <c r="CW223" s="296"/>
      <c r="CX223" s="296"/>
      <c r="CY223" s="296"/>
      <c r="CZ223" s="296"/>
      <c r="DA223" s="296"/>
      <c r="DB223" s="296"/>
      <c r="DC223" s="296"/>
      <c r="DD223" s="296"/>
      <c r="DE223" s="296"/>
      <c r="DF223" s="296"/>
      <c r="DG223" s="296"/>
      <c r="DH223" s="296"/>
      <c r="DI223" s="296"/>
    </row>
    <row r="224" spans="1:113" customFormat="1" ht="16">
      <c r="A224" s="259" t="s">
        <v>440</v>
      </c>
      <c r="B224" s="259"/>
      <c r="C224" s="259"/>
      <c r="D224" s="301"/>
      <c r="E224" s="1218" t="str">
        <f>Settings!$C$6</f>
        <v>USD</v>
      </c>
      <c r="F224" s="83">
        <v>0</v>
      </c>
      <c r="G224" s="83">
        <v>0</v>
      </c>
      <c r="H224" s="83">
        <v>0</v>
      </c>
      <c r="I224" s="83">
        <v>0</v>
      </c>
      <c r="J224" s="83">
        <v>0</v>
      </c>
      <c r="K224" s="83">
        <v>0</v>
      </c>
      <c r="L224" s="83">
        <v>0</v>
      </c>
      <c r="M224" s="83">
        <v>0</v>
      </c>
      <c r="N224" s="83">
        <v>0</v>
      </c>
      <c r="O224" s="83">
        <v>0</v>
      </c>
      <c r="P224" s="83">
        <v>0</v>
      </c>
      <c r="Q224" s="83">
        <v>0</v>
      </c>
      <c r="R224" s="83">
        <v>0</v>
      </c>
      <c r="S224" s="83">
        <v>0</v>
      </c>
      <c r="T224" s="83">
        <v>0</v>
      </c>
      <c r="U224" s="83">
        <v>0</v>
      </c>
      <c r="V224" s="83">
        <v>0</v>
      </c>
      <c r="W224" s="83">
        <v>50000</v>
      </c>
      <c r="X224" s="83">
        <v>0</v>
      </c>
      <c r="Y224" s="83">
        <v>0</v>
      </c>
      <c r="Z224" s="83">
        <v>0</v>
      </c>
      <c r="AA224" s="83">
        <v>0</v>
      </c>
      <c r="AB224" s="83">
        <v>0</v>
      </c>
      <c r="AC224" s="83">
        <v>0</v>
      </c>
      <c r="AD224" s="83">
        <v>0</v>
      </c>
      <c r="AE224" s="83">
        <v>0</v>
      </c>
      <c r="AF224" s="83">
        <v>0</v>
      </c>
      <c r="AG224" s="83">
        <v>0</v>
      </c>
      <c r="AH224" s="83">
        <v>0</v>
      </c>
      <c r="AI224" s="83">
        <v>0</v>
      </c>
      <c r="AJ224" s="83">
        <v>0</v>
      </c>
      <c r="AK224" s="83">
        <v>0</v>
      </c>
      <c r="AL224" s="83">
        <v>0</v>
      </c>
      <c r="AM224" s="83">
        <v>0</v>
      </c>
      <c r="AN224" s="83">
        <v>0</v>
      </c>
      <c r="AO224" s="365">
        <v>0</v>
      </c>
      <c r="AP224" s="83">
        <v>0</v>
      </c>
      <c r="AQ224" s="83">
        <v>0</v>
      </c>
      <c r="AR224" s="83">
        <v>0</v>
      </c>
      <c r="AS224" s="83">
        <v>0</v>
      </c>
      <c r="AT224" s="83">
        <v>0</v>
      </c>
      <c r="AU224" s="83">
        <v>0</v>
      </c>
      <c r="AV224" s="83">
        <v>0</v>
      </c>
      <c r="AW224" s="83">
        <v>0</v>
      </c>
      <c r="AX224" s="83">
        <v>0</v>
      </c>
      <c r="AY224" s="83">
        <v>0</v>
      </c>
      <c r="AZ224" s="83">
        <v>0</v>
      </c>
      <c r="BA224" s="365">
        <v>0</v>
      </c>
      <c r="BB224" s="83">
        <v>0</v>
      </c>
      <c r="BC224" s="83">
        <v>0</v>
      </c>
      <c r="BD224" s="83">
        <v>0</v>
      </c>
      <c r="BE224" s="83">
        <v>0</v>
      </c>
      <c r="BF224" s="83">
        <v>0</v>
      </c>
      <c r="BG224" s="83">
        <v>0</v>
      </c>
      <c r="BH224" s="83">
        <v>0</v>
      </c>
      <c r="BI224" s="83">
        <v>0</v>
      </c>
      <c r="BJ224" s="83">
        <v>0</v>
      </c>
      <c r="BK224" s="83">
        <v>0</v>
      </c>
      <c r="BL224" s="83">
        <v>0</v>
      </c>
      <c r="BM224" s="365">
        <v>0</v>
      </c>
      <c r="BN224" s="83">
        <v>0</v>
      </c>
      <c r="BO224" s="83">
        <v>0</v>
      </c>
      <c r="BP224" s="83">
        <v>0</v>
      </c>
      <c r="BQ224" s="83">
        <v>0</v>
      </c>
      <c r="BR224" s="83">
        <v>0</v>
      </c>
      <c r="BS224" s="83">
        <v>0</v>
      </c>
      <c r="BT224" s="83">
        <v>0</v>
      </c>
      <c r="BU224" s="83">
        <v>0</v>
      </c>
      <c r="BV224" s="83">
        <v>0</v>
      </c>
      <c r="BW224" s="83">
        <v>0</v>
      </c>
      <c r="BX224" s="83">
        <v>0</v>
      </c>
      <c r="BY224" s="365">
        <v>0</v>
      </c>
      <c r="BZ224" s="83">
        <v>0</v>
      </c>
      <c r="CA224" s="83">
        <v>0</v>
      </c>
      <c r="CB224" s="83">
        <v>0</v>
      </c>
      <c r="CC224" s="83">
        <v>0</v>
      </c>
      <c r="CD224" s="83">
        <v>0</v>
      </c>
      <c r="CE224" s="83">
        <v>0</v>
      </c>
      <c r="CF224" s="83">
        <v>0</v>
      </c>
      <c r="CG224" s="83">
        <v>0</v>
      </c>
      <c r="CH224" s="83">
        <v>0</v>
      </c>
      <c r="CI224" s="83">
        <v>0</v>
      </c>
      <c r="CJ224" s="83">
        <v>0</v>
      </c>
      <c r="CK224" s="83">
        <v>0</v>
      </c>
      <c r="CL224" s="83">
        <v>0</v>
      </c>
      <c r="CM224" s="83">
        <v>0</v>
      </c>
      <c r="CN224" s="83">
        <v>0</v>
      </c>
      <c r="CO224" s="83">
        <v>0</v>
      </c>
      <c r="CP224" s="83">
        <v>0</v>
      </c>
      <c r="CQ224" s="83">
        <v>0</v>
      </c>
      <c r="CR224" s="83">
        <v>0</v>
      </c>
      <c r="CS224" s="83">
        <v>0</v>
      </c>
      <c r="CT224" s="83">
        <v>0</v>
      </c>
      <c r="CU224" s="83">
        <v>0</v>
      </c>
      <c r="CV224" s="83">
        <v>0</v>
      </c>
      <c r="CW224" s="83">
        <v>0</v>
      </c>
      <c r="CX224" s="83">
        <v>0</v>
      </c>
      <c r="CY224" s="83">
        <v>0</v>
      </c>
      <c r="CZ224" s="83">
        <v>0</v>
      </c>
      <c r="DA224" s="83">
        <v>0</v>
      </c>
      <c r="DB224" s="83">
        <v>0</v>
      </c>
      <c r="DC224" s="83">
        <v>0</v>
      </c>
      <c r="DD224" s="83">
        <v>0</v>
      </c>
      <c r="DE224" s="83">
        <v>0</v>
      </c>
      <c r="DF224" s="83">
        <v>0</v>
      </c>
      <c r="DG224" s="83">
        <v>0</v>
      </c>
      <c r="DH224" s="83">
        <v>0</v>
      </c>
      <c r="DI224" s="83">
        <v>0</v>
      </c>
    </row>
    <row r="225" spans="1:124" customFormat="1" ht="16">
      <c r="A225" s="259" t="s">
        <v>441</v>
      </c>
      <c r="B225" s="259"/>
      <c r="C225" s="259"/>
      <c r="D225" s="301"/>
      <c r="E225" s="1218" t="str">
        <f>Settings!$C$6</f>
        <v>USD</v>
      </c>
      <c r="F225" s="1194">
        <v>0</v>
      </c>
      <c r="G225" s="83">
        <v>0</v>
      </c>
      <c r="H225" s="83">
        <v>0</v>
      </c>
      <c r="I225" s="83">
        <v>0</v>
      </c>
      <c r="J225" s="83">
        <v>0</v>
      </c>
      <c r="K225" s="83">
        <v>0</v>
      </c>
      <c r="L225" s="83">
        <v>0</v>
      </c>
      <c r="M225" s="83">
        <v>0</v>
      </c>
      <c r="N225" s="83">
        <v>0</v>
      </c>
      <c r="O225" s="83">
        <v>0</v>
      </c>
      <c r="P225" s="83">
        <v>0</v>
      </c>
      <c r="Q225" s="83">
        <v>0</v>
      </c>
      <c r="R225" s="83">
        <v>0</v>
      </c>
      <c r="S225" s="83">
        <v>0</v>
      </c>
      <c r="T225" s="83">
        <v>0</v>
      </c>
      <c r="U225" s="83">
        <v>0</v>
      </c>
      <c r="V225" s="83">
        <v>0</v>
      </c>
      <c r="W225" s="83">
        <v>0</v>
      </c>
      <c r="X225" s="83">
        <v>0</v>
      </c>
      <c r="Y225" s="83">
        <v>0</v>
      </c>
      <c r="Z225" s="83">
        <v>0</v>
      </c>
      <c r="AA225" s="83">
        <v>0</v>
      </c>
      <c r="AB225" s="83">
        <v>0</v>
      </c>
      <c r="AC225" s="365">
        <v>0</v>
      </c>
      <c r="AD225" s="83">
        <v>0</v>
      </c>
      <c r="AE225" s="83">
        <v>0</v>
      </c>
      <c r="AF225" s="83">
        <v>0</v>
      </c>
      <c r="AG225" s="83">
        <v>0</v>
      </c>
      <c r="AH225" s="83">
        <v>0</v>
      </c>
      <c r="AI225" s="83">
        <v>0</v>
      </c>
      <c r="AJ225" s="83">
        <v>0</v>
      </c>
      <c r="AK225" s="83">
        <v>0</v>
      </c>
      <c r="AL225" s="83">
        <v>0</v>
      </c>
      <c r="AM225" s="83">
        <v>0</v>
      </c>
      <c r="AN225" s="83">
        <v>0</v>
      </c>
      <c r="AO225" s="365">
        <v>0</v>
      </c>
      <c r="AP225" s="83">
        <v>0</v>
      </c>
      <c r="AQ225" s="83">
        <v>0</v>
      </c>
      <c r="AR225" s="83">
        <v>0</v>
      </c>
      <c r="AS225" s="83">
        <v>0</v>
      </c>
      <c r="AT225" s="83">
        <v>0</v>
      </c>
      <c r="AU225" s="83">
        <v>0</v>
      </c>
      <c r="AV225" s="83">
        <v>0</v>
      </c>
      <c r="AW225" s="83">
        <v>0</v>
      </c>
      <c r="AX225" s="83">
        <v>0</v>
      </c>
      <c r="AY225" s="83">
        <v>0</v>
      </c>
      <c r="AZ225" s="83">
        <v>0</v>
      </c>
      <c r="BA225" s="365">
        <v>0</v>
      </c>
      <c r="BB225" s="83">
        <v>0</v>
      </c>
      <c r="BC225" s="83">
        <v>0</v>
      </c>
      <c r="BD225" s="83">
        <v>0</v>
      </c>
      <c r="BE225" s="83">
        <v>0</v>
      </c>
      <c r="BF225" s="83">
        <v>0</v>
      </c>
      <c r="BG225" s="83">
        <v>0</v>
      </c>
      <c r="BH225" s="83">
        <v>0</v>
      </c>
      <c r="BI225" s="83">
        <v>0</v>
      </c>
      <c r="BJ225" s="83">
        <v>0</v>
      </c>
      <c r="BK225" s="83">
        <v>0</v>
      </c>
      <c r="BL225" s="83">
        <v>0</v>
      </c>
      <c r="BM225" s="365">
        <v>0</v>
      </c>
      <c r="BN225" s="83">
        <v>0</v>
      </c>
      <c r="BO225" s="83">
        <v>0</v>
      </c>
      <c r="BP225" s="83">
        <v>0</v>
      </c>
      <c r="BQ225" s="83">
        <v>0</v>
      </c>
      <c r="BR225" s="83">
        <v>0</v>
      </c>
      <c r="BS225" s="83">
        <v>0</v>
      </c>
      <c r="BT225" s="83">
        <v>0</v>
      </c>
      <c r="BU225" s="83">
        <v>0</v>
      </c>
      <c r="BV225" s="83">
        <v>0</v>
      </c>
      <c r="BW225" s="83">
        <v>0</v>
      </c>
      <c r="BX225" s="83">
        <v>0</v>
      </c>
      <c r="BY225" s="365">
        <v>0</v>
      </c>
      <c r="BZ225" s="83">
        <v>0</v>
      </c>
      <c r="CA225" s="83">
        <v>0</v>
      </c>
      <c r="CB225" s="83">
        <v>0</v>
      </c>
      <c r="CC225" s="83">
        <v>0</v>
      </c>
      <c r="CD225" s="83">
        <v>0</v>
      </c>
      <c r="CE225" s="83">
        <v>0</v>
      </c>
      <c r="CF225" s="83">
        <v>0</v>
      </c>
      <c r="CG225" s="83">
        <v>0</v>
      </c>
      <c r="CH225" s="83">
        <v>0</v>
      </c>
      <c r="CI225" s="83">
        <v>0</v>
      </c>
      <c r="CJ225" s="83">
        <v>0</v>
      </c>
      <c r="CK225" s="83">
        <v>0</v>
      </c>
      <c r="CL225" s="83">
        <v>0</v>
      </c>
      <c r="CM225" s="83">
        <v>0</v>
      </c>
      <c r="CN225" s="83">
        <v>0</v>
      </c>
      <c r="CO225" s="83">
        <v>0</v>
      </c>
      <c r="CP225" s="83">
        <v>0</v>
      </c>
      <c r="CQ225" s="83">
        <v>0</v>
      </c>
      <c r="CR225" s="83">
        <v>0</v>
      </c>
      <c r="CS225" s="83">
        <v>0</v>
      </c>
      <c r="CT225" s="83">
        <v>0</v>
      </c>
      <c r="CU225" s="83">
        <v>0</v>
      </c>
      <c r="CV225" s="83">
        <v>0</v>
      </c>
      <c r="CW225" s="83">
        <v>0</v>
      </c>
      <c r="CX225" s="83">
        <v>0</v>
      </c>
      <c r="CY225" s="83">
        <v>0</v>
      </c>
      <c r="CZ225" s="83">
        <v>0</v>
      </c>
      <c r="DA225" s="83">
        <v>0</v>
      </c>
      <c r="DB225" s="83">
        <v>0</v>
      </c>
      <c r="DC225" s="83">
        <v>0</v>
      </c>
      <c r="DD225" s="83">
        <v>0</v>
      </c>
      <c r="DE225" s="83">
        <v>0</v>
      </c>
      <c r="DF225" s="83">
        <v>0</v>
      </c>
      <c r="DG225" s="83">
        <v>0</v>
      </c>
      <c r="DH225" s="83">
        <v>0</v>
      </c>
      <c r="DI225" s="83">
        <v>0</v>
      </c>
      <c r="DJ225" s="147"/>
      <c r="DK225" s="147"/>
      <c r="DL225" s="147"/>
      <c r="DM225" s="147"/>
      <c r="DN225" s="147"/>
      <c r="DO225" s="147"/>
      <c r="DP225" s="147"/>
      <c r="DQ225" s="147"/>
      <c r="DR225" s="147"/>
      <c r="DS225" s="147"/>
      <c r="DT225" s="147"/>
    </row>
    <row r="226" spans="1:124" customFormat="1" ht="16">
      <c r="A226" s="259" t="s">
        <v>442</v>
      </c>
      <c r="B226" s="259"/>
      <c r="C226" s="259"/>
      <c r="D226" s="301"/>
      <c r="E226" s="1218" t="str">
        <f>Settings!$C$6</f>
        <v>USD</v>
      </c>
      <c r="F226" s="1194">
        <v>0</v>
      </c>
      <c r="G226" s="83">
        <v>0</v>
      </c>
      <c r="H226" s="83">
        <v>0</v>
      </c>
      <c r="I226" s="83">
        <v>0</v>
      </c>
      <c r="J226" s="83">
        <v>0</v>
      </c>
      <c r="K226" s="83">
        <v>0</v>
      </c>
      <c r="L226" s="83">
        <v>0</v>
      </c>
      <c r="M226" s="83">
        <v>0</v>
      </c>
      <c r="N226" s="83">
        <v>0</v>
      </c>
      <c r="O226" s="83">
        <v>0</v>
      </c>
      <c r="P226" s="83">
        <v>0</v>
      </c>
      <c r="Q226" s="83">
        <v>0</v>
      </c>
      <c r="R226" s="83">
        <v>0</v>
      </c>
      <c r="S226" s="83">
        <v>0</v>
      </c>
      <c r="T226" s="83">
        <v>0</v>
      </c>
      <c r="U226" s="83">
        <v>0</v>
      </c>
      <c r="V226" s="83">
        <v>0</v>
      </c>
      <c r="W226" s="83">
        <v>0</v>
      </c>
      <c r="X226" s="83">
        <v>0</v>
      </c>
      <c r="Y226" s="83">
        <v>0</v>
      </c>
      <c r="Z226" s="83">
        <v>0</v>
      </c>
      <c r="AA226" s="83">
        <v>0</v>
      </c>
      <c r="AB226" s="83">
        <v>0</v>
      </c>
      <c r="AC226" s="365">
        <v>0</v>
      </c>
      <c r="AD226" s="83">
        <v>0</v>
      </c>
      <c r="AE226" s="83">
        <v>0</v>
      </c>
      <c r="AF226" s="83">
        <v>0</v>
      </c>
      <c r="AG226" s="83">
        <v>0</v>
      </c>
      <c r="AH226" s="83">
        <v>0</v>
      </c>
      <c r="AI226" s="83">
        <v>0</v>
      </c>
      <c r="AJ226" s="83">
        <v>0</v>
      </c>
      <c r="AK226" s="83">
        <v>0</v>
      </c>
      <c r="AL226" s="83">
        <v>0</v>
      </c>
      <c r="AM226" s="83">
        <v>0</v>
      </c>
      <c r="AN226" s="83">
        <v>0</v>
      </c>
      <c r="AO226" s="365">
        <v>0</v>
      </c>
      <c r="AP226" s="83">
        <v>0</v>
      </c>
      <c r="AQ226" s="83">
        <v>0</v>
      </c>
      <c r="AR226" s="83">
        <v>0</v>
      </c>
      <c r="AS226" s="83">
        <v>0</v>
      </c>
      <c r="AT226" s="83">
        <v>0</v>
      </c>
      <c r="AU226" s="83">
        <v>0</v>
      </c>
      <c r="AV226" s="83">
        <v>0</v>
      </c>
      <c r="AW226" s="83">
        <v>0</v>
      </c>
      <c r="AX226" s="83">
        <v>0</v>
      </c>
      <c r="AY226" s="83">
        <v>0</v>
      </c>
      <c r="AZ226" s="83">
        <v>0</v>
      </c>
      <c r="BA226" s="365">
        <v>0</v>
      </c>
      <c r="BB226" s="83">
        <v>0</v>
      </c>
      <c r="BC226" s="83">
        <v>0</v>
      </c>
      <c r="BD226" s="83">
        <v>0</v>
      </c>
      <c r="BE226" s="83">
        <v>0</v>
      </c>
      <c r="BF226" s="83">
        <v>0</v>
      </c>
      <c r="BG226" s="83">
        <v>0</v>
      </c>
      <c r="BH226" s="83">
        <v>0</v>
      </c>
      <c r="BI226" s="83">
        <v>0</v>
      </c>
      <c r="BJ226" s="83">
        <v>0</v>
      </c>
      <c r="BK226" s="83">
        <v>0</v>
      </c>
      <c r="BL226" s="83">
        <v>0</v>
      </c>
      <c r="BM226" s="365">
        <v>0</v>
      </c>
      <c r="BN226" s="83">
        <v>0</v>
      </c>
      <c r="BO226" s="83">
        <v>0</v>
      </c>
      <c r="BP226" s="83">
        <v>0</v>
      </c>
      <c r="BQ226" s="83">
        <v>0</v>
      </c>
      <c r="BR226" s="83">
        <v>0</v>
      </c>
      <c r="BS226" s="83">
        <v>0</v>
      </c>
      <c r="BT226" s="83">
        <v>0</v>
      </c>
      <c r="BU226" s="83">
        <v>0</v>
      </c>
      <c r="BV226" s="83">
        <v>0</v>
      </c>
      <c r="BW226" s="83">
        <v>0</v>
      </c>
      <c r="BX226" s="83">
        <v>0</v>
      </c>
      <c r="BY226" s="365">
        <v>0</v>
      </c>
      <c r="BZ226" s="83">
        <v>0</v>
      </c>
      <c r="CA226" s="83">
        <v>0</v>
      </c>
      <c r="CB226" s="83">
        <v>0</v>
      </c>
      <c r="CC226" s="83">
        <v>0</v>
      </c>
      <c r="CD226" s="83">
        <v>0</v>
      </c>
      <c r="CE226" s="83">
        <v>0</v>
      </c>
      <c r="CF226" s="83">
        <v>0</v>
      </c>
      <c r="CG226" s="83">
        <v>0</v>
      </c>
      <c r="CH226" s="83">
        <v>0</v>
      </c>
      <c r="CI226" s="83">
        <v>0</v>
      </c>
      <c r="CJ226" s="83">
        <v>0</v>
      </c>
      <c r="CK226" s="83">
        <v>0</v>
      </c>
      <c r="CL226" s="83">
        <v>0</v>
      </c>
      <c r="CM226" s="83">
        <v>0</v>
      </c>
      <c r="CN226" s="83">
        <v>0</v>
      </c>
      <c r="CO226" s="83">
        <v>0</v>
      </c>
      <c r="CP226" s="83">
        <v>0</v>
      </c>
      <c r="CQ226" s="83">
        <v>0</v>
      </c>
      <c r="CR226" s="83">
        <v>0</v>
      </c>
      <c r="CS226" s="83">
        <v>0</v>
      </c>
      <c r="CT226" s="83">
        <v>0</v>
      </c>
      <c r="CU226" s="83">
        <v>0</v>
      </c>
      <c r="CV226" s="83">
        <v>0</v>
      </c>
      <c r="CW226" s="83">
        <v>0</v>
      </c>
      <c r="CX226" s="83">
        <v>0</v>
      </c>
      <c r="CY226" s="83">
        <v>0</v>
      </c>
      <c r="CZ226" s="83">
        <v>0</v>
      </c>
      <c r="DA226" s="83">
        <v>0</v>
      </c>
      <c r="DB226" s="83">
        <v>0</v>
      </c>
      <c r="DC226" s="83">
        <v>0</v>
      </c>
      <c r="DD226" s="83">
        <v>0</v>
      </c>
      <c r="DE226" s="83">
        <v>0</v>
      </c>
      <c r="DF226" s="83">
        <v>0</v>
      </c>
      <c r="DG226" s="83">
        <v>0</v>
      </c>
      <c r="DH226" s="83">
        <v>0</v>
      </c>
      <c r="DI226" s="83">
        <v>0</v>
      </c>
      <c r="DJ226" s="147"/>
      <c r="DK226" s="147"/>
      <c r="DL226" s="147"/>
      <c r="DM226" s="147"/>
      <c r="DN226" s="147"/>
      <c r="DO226" s="147"/>
      <c r="DP226" s="147"/>
      <c r="DQ226" s="147"/>
      <c r="DR226" s="147"/>
      <c r="DS226" s="147"/>
      <c r="DT226" s="147"/>
    </row>
    <row r="227" spans="1:124" customFormat="1" ht="16">
      <c r="A227" s="259" t="s">
        <v>444</v>
      </c>
      <c r="B227" s="259"/>
      <c r="C227" s="259"/>
      <c r="D227" s="301"/>
      <c r="E227" s="1218" t="str">
        <f>Settings!$C$6</f>
        <v>USD</v>
      </c>
      <c r="F227" s="1194">
        <v>0</v>
      </c>
      <c r="G227" s="83">
        <v>0</v>
      </c>
      <c r="H227" s="83">
        <v>0</v>
      </c>
      <c r="I227" s="83">
        <v>0</v>
      </c>
      <c r="J227" s="83">
        <v>0</v>
      </c>
      <c r="K227" s="83">
        <v>0</v>
      </c>
      <c r="L227" s="83">
        <v>0</v>
      </c>
      <c r="M227" s="83">
        <v>0</v>
      </c>
      <c r="N227" s="83">
        <v>0</v>
      </c>
      <c r="O227" s="83">
        <v>0</v>
      </c>
      <c r="P227" s="83">
        <v>0</v>
      </c>
      <c r="Q227" s="83">
        <v>2500</v>
      </c>
      <c r="R227" s="83">
        <v>0</v>
      </c>
      <c r="S227" s="83">
        <v>0</v>
      </c>
      <c r="T227" s="83">
        <v>0</v>
      </c>
      <c r="U227" s="83">
        <v>0</v>
      </c>
      <c r="V227" s="83">
        <v>0</v>
      </c>
      <c r="W227" s="83">
        <v>0</v>
      </c>
      <c r="X227" s="83">
        <v>0</v>
      </c>
      <c r="Y227" s="83">
        <v>0</v>
      </c>
      <c r="Z227" s="83">
        <v>0</v>
      </c>
      <c r="AA227" s="83">
        <v>0</v>
      </c>
      <c r="AB227" s="83">
        <v>0</v>
      </c>
      <c r="AC227" s="365">
        <v>2500</v>
      </c>
      <c r="AD227" s="83">
        <v>0</v>
      </c>
      <c r="AE227" s="83">
        <v>0</v>
      </c>
      <c r="AF227" s="83">
        <v>0</v>
      </c>
      <c r="AG227" s="83">
        <v>0</v>
      </c>
      <c r="AH227" s="83">
        <v>0</v>
      </c>
      <c r="AI227" s="83">
        <v>0</v>
      </c>
      <c r="AJ227" s="83">
        <v>0</v>
      </c>
      <c r="AK227" s="83">
        <v>0</v>
      </c>
      <c r="AL227" s="83">
        <v>0</v>
      </c>
      <c r="AM227" s="83">
        <v>0</v>
      </c>
      <c r="AN227" s="83">
        <v>0</v>
      </c>
      <c r="AO227" s="365">
        <v>4000</v>
      </c>
      <c r="AP227" s="83">
        <v>0</v>
      </c>
      <c r="AQ227" s="83">
        <v>0</v>
      </c>
      <c r="AR227" s="83">
        <v>0</v>
      </c>
      <c r="AS227" s="83">
        <v>0</v>
      </c>
      <c r="AT227" s="83">
        <v>0</v>
      </c>
      <c r="AU227" s="83">
        <v>0</v>
      </c>
      <c r="AV227" s="83">
        <v>0</v>
      </c>
      <c r="AW227" s="83">
        <v>0</v>
      </c>
      <c r="AX227" s="83">
        <v>0</v>
      </c>
      <c r="AY227" s="83">
        <v>0</v>
      </c>
      <c r="AZ227" s="83">
        <v>0</v>
      </c>
      <c r="BA227" s="365">
        <v>4000</v>
      </c>
      <c r="BB227" s="83">
        <v>0</v>
      </c>
      <c r="BC227" s="83">
        <v>0</v>
      </c>
      <c r="BD227" s="83">
        <v>0</v>
      </c>
      <c r="BE227" s="83">
        <v>0</v>
      </c>
      <c r="BF227" s="83">
        <v>0</v>
      </c>
      <c r="BG227" s="83">
        <v>0</v>
      </c>
      <c r="BH227" s="83">
        <v>0</v>
      </c>
      <c r="BI227" s="83">
        <v>0</v>
      </c>
      <c r="BJ227" s="83">
        <v>0</v>
      </c>
      <c r="BK227" s="83">
        <v>0</v>
      </c>
      <c r="BL227" s="83">
        <v>0</v>
      </c>
      <c r="BM227" s="365">
        <v>4000</v>
      </c>
      <c r="BN227" s="83">
        <v>0</v>
      </c>
      <c r="BO227" s="83">
        <v>0</v>
      </c>
      <c r="BP227" s="83">
        <v>0</v>
      </c>
      <c r="BQ227" s="83">
        <v>0</v>
      </c>
      <c r="BR227" s="83">
        <v>0</v>
      </c>
      <c r="BS227" s="83">
        <v>0</v>
      </c>
      <c r="BT227" s="83">
        <v>0</v>
      </c>
      <c r="BU227" s="83">
        <v>0</v>
      </c>
      <c r="BV227" s="83">
        <v>0</v>
      </c>
      <c r="BW227" s="83">
        <v>0</v>
      </c>
      <c r="BX227" s="83">
        <v>0</v>
      </c>
      <c r="BY227" s="365">
        <v>4000</v>
      </c>
      <c r="BZ227" s="83">
        <v>0</v>
      </c>
      <c r="CA227" s="83">
        <v>0</v>
      </c>
      <c r="CB227" s="83">
        <v>0</v>
      </c>
      <c r="CC227" s="83">
        <v>0</v>
      </c>
      <c r="CD227" s="83">
        <v>0</v>
      </c>
      <c r="CE227" s="83">
        <v>0</v>
      </c>
      <c r="CF227" s="83">
        <v>0</v>
      </c>
      <c r="CG227" s="83">
        <v>0</v>
      </c>
      <c r="CH227" s="83">
        <v>0</v>
      </c>
      <c r="CI227" s="83">
        <v>0</v>
      </c>
      <c r="CJ227" s="83">
        <v>0</v>
      </c>
      <c r="CK227" s="83">
        <v>4000</v>
      </c>
      <c r="CL227" s="83">
        <v>0</v>
      </c>
      <c r="CM227" s="83">
        <v>0</v>
      </c>
      <c r="CN227" s="83">
        <v>0</v>
      </c>
      <c r="CO227" s="83">
        <v>0</v>
      </c>
      <c r="CP227" s="83">
        <v>0</v>
      </c>
      <c r="CQ227" s="83">
        <v>0</v>
      </c>
      <c r="CR227" s="83">
        <v>0</v>
      </c>
      <c r="CS227" s="83">
        <v>0</v>
      </c>
      <c r="CT227" s="83">
        <v>0</v>
      </c>
      <c r="CU227" s="83">
        <v>0</v>
      </c>
      <c r="CV227" s="83">
        <v>0</v>
      </c>
      <c r="CW227" s="83">
        <v>4000</v>
      </c>
      <c r="CX227" s="83">
        <v>0</v>
      </c>
      <c r="CY227" s="83">
        <v>0</v>
      </c>
      <c r="CZ227" s="83">
        <v>0</v>
      </c>
      <c r="DA227" s="83">
        <v>0</v>
      </c>
      <c r="DB227" s="83">
        <v>0</v>
      </c>
      <c r="DC227" s="83">
        <v>0</v>
      </c>
      <c r="DD227" s="83">
        <v>0</v>
      </c>
      <c r="DE227" s="83">
        <v>0</v>
      </c>
      <c r="DF227" s="83">
        <v>0</v>
      </c>
      <c r="DG227" s="83">
        <v>0</v>
      </c>
      <c r="DH227" s="83">
        <v>0</v>
      </c>
      <c r="DI227" s="83">
        <v>4000</v>
      </c>
      <c r="DJ227" s="83"/>
      <c r="DK227" s="83"/>
      <c r="DL227" s="83"/>
      <c r="DM227" s="83"/>
      <c r="DN227" s="83"/>
      <c r="DO227" s="83"/>
      <c r="DP227" s="83"/>
      <c r="DQ227" s="83"/>
      <c r="DR227" s="83"/>
      <c r="DS227" s="83"/>
      <c r="DT227" s="83"/>
    </row>
    <row r="228" spans="1:124" customFormat="1" ht="16">
      <c r="A228" s="259"/>
      <c r="B228" s="259"/>
      <c r="C228" s="259"/>
      <c r="D228" s="301"/>
      <c r="E228" s="1218"/>
      <c r="F228" s="1194"/>
      <c r="G228" s="83"/>
      <c r="H228" s="83"/>
      <c r="I228" s="83"/>
      <c r="J228" s="83"/>
      <c r="K228" s="83"/>
      <c r="L228" s="83"/>
      <c r="M228" s="83"/>
      <c r="N228" s="83"/>
      <c r="O228" s="83"/>
      <c r="P228" s="83"/>
      <c r="Q228" s="611"/>
      <c r="R228" s="83"/>
      <c r="S228" s="83"/>
      <c r="T228" s="83"/>
      <c r="U228" s="83"/>
      <c r="V228" s="83"/>
      <c r="W228" s="83"/>
      <c r="X228" s="83"/>
      <c r="Y228" s="83"/>
      <c r="Z228" s="83"/>
      <c r="AA228" s="83"/>
      <c r="AB228" s="83"/>
      <c r="AC228" s="365"/>
      <c r="AD228" s="83"/>
      <c r="AE228" s="83"/>
      <c r="AF228" s="83"/>
      <c r="AG228" s="83"/>
      <c r="AH228" s="83"/>
      <c r="AI228" s="83"/>
      <c r="AJ228" s="83"/>
      <c r="AK228" s="83"/>
      <c r="AL228" s="83"/>
      <c r="AM228" s="83"/>
      <c r="AN228" s="83"/>
      <c r="AO228" s="365"/>
      <c r="AP228" s="83"/>
      <c r="AQ228" s="83"/>
      <c r="AR228" s="83"/>
      <c r="AS228" s="83"/>
      <c r="AT228" s="83"/>
      <c r="AU228" s="83"/>
      <c r="AV228" s="83"/>
      <c r="AW228" s="83"/>
      <c r="AX228" s="83"/>
      <c r="AY228" s="83"/>
      <c r="AZ228" s="83"/>
      <c r="BA228" s="365"/>
      <c r="BB228" s="83"/>
      <c r="BC228" s="83"/>
      <c r="BD228" s="83"/>
      <c r="BE228" s="83"/>
      <c r="BF228" s="83"/>
      <c r="BG228" s="83"/>
      <c r="BH228" s="83"/>
      <c r="BI228" s="83"/>
      <c r="BJ228" s="83"/>
      <c r="BK228" s="83"/>
      <c r="BL228" s="83"/>
      <c r="BM228" s="365"/>
      <c r="BN228" s="83"/>
      <c r="BO228" s="83"/>
      <c r="BP228" s="83"/>
      <c r="BQ228" s="83"/>
      <c r="BR228" s="83"/>
      <c r="BS228" s="83"/>
      <c r="BT228" s="83"/>
      <c r="BU228" s="83"/>
      <c r="BV228" s="83"/>
      <c r="BW228" s="83"/>
      <c r="BX228" s="83"/>
      <c r="BY228" s="365"/>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147"/>
      <c r="DK228" s="147"/>
      <c r="DL228" s="147"/>
      <c r="DM228" s="147"/>
      <c r="DN228" s="147"/>
      <c r="DO228" s="147"/>
      <c r="DP228" s="147"/>
      <c r="DQ228" s="147"/>
      <c r="DR228" s="147"/>
      <c r="DS228" s="147"/>
      <c r="DT228" s="147"/>
    </row>
    <row r="229" spans="1:124" customFormat="1" ht="19">
      <c r="A229" s="642" t="s">
        <v>445</v>
      </c>
      <c r="B229" s="642"/>
      <c r="C229" s="642"/>
      <c r="D229" s="1223" t="s">
        <v>140</v>
      </c>
      <c r="E229" s="282" t="str">
        <f>Settings!$C$6</f>
        <v>USD</v>
      </c>
      <c r="F229" s="283">
        <f t="shared" ref="F229:BM229" si="424">SUM(F218:F228)</f>
        <v>0</v>
      </c>
      <c r="G229" s="1206">
        <f t="shared" si="424"/>
        <v>0</v>
      </c>
      <c r="H229" s="1206">
        <f t="shared" si="424"/>
        <v>0</v>
      </c>
      <c r="I229" s="1206">
        <f t="shared" si="424"/>
        <v>1500</v>
      </c>
      <c r="J229" s="1206">
        <f t="shared" si="424"/>
        <v>1500</v>
      </c>
      <c r="K229" s="1206">
        <f t="shared" si="424"/>
        <v>1500</v>
      </c>
      <c r="L229" s="1206">
        <f t="shared" si="424"/>
        <v>1500</v>
      </c>
      <c r="M229" s="1206">
        <f t="shared" si="424"/>
        <v>1500</v>
      </c>
      <c r="N229" s="1206">
        <f t="shared" si="424"/>
        <v>1500</v>
      </c>
      <c r="O229" s="1206">
        <f t="shared" si="424"/>
        <v>1500</v>
      </c>
      <c r="P229" s="1206">
        <f t="shared" si="424"/>
        <v>1500</v>
      </c>
      <c r="Q229" s="614">
        <f>SUM(Q218:Q228)</f>
        <v>4000</v>
      </c>
      <c r="R229" s="1206">
        <f t="shared" si="424"/>
        <v>1500</v>
      </c>
      <c r="S229" s="1206">
        <f t="shared" si="424"/>
        <v>1500</v>
      </c>
      <c r="T229" s="1206">
        <f t="shared" si="424"/>
        <v>1500</v>
      </c>
      <c r="U229" s="1206">
        <f t="shared" si="424"/>
        <v>1500</v>
      </c>
      <c r="V229" s="1206">
        <f t="shared" si="424"/>
        <v>1500</v>
      </c>
      <c r="W229" s="1206">
        <f t="shared" si="424"/>
        <v>51500</v>
      </c>
      <c r="X229" s="1206">
        <f t="shared" si="424"/>
        <v>1500</v>
      </c>
      <c r="Y229" s="1206">
        <f t="shared" si="424"/>
        <v>1500</v>
      </c>
      <c r="Z229" s="1206">
        <f t="shared" si="424"/>
        <v>1500</v>
      </c>
      <c r="AA229" s="1206">
        <f t="shared" si="424"/>
        <v>1500</v>
      </c>
      <c r="AB229" s="1206">
        <f t="shared" si="424"/>
        <v>1500</v>
      </c>
      <c r="AC229" s="614">
        <f t="shared" si="424"/>
        <v>4000</v>
      </c>
      <c r="AD229" s="1206">
        <f t="shared" si="424"/>
        <v>2250</v>
      </c>
      <c r="AE229" s="1206">
        <f t="shared" si="424"/>
        <v>2250</v>
      </c>
      <c r="AF229" s="1206">
        <f t="shared" si="424"/>
        <v>2250</v>
      </c>
      <c r="AG229" s="1206">
        <f t="shared" si="424"/>
        <v>2250</v>
      </c>
      <c r="AH229" s="1206">
        <f t="shared" si="424"/>
        <v>2250</v>
      </c>
      <c r="AI229" s="1206">
        <f t="shared" si="424"/>
        <v>2250</v>
      </c>
      <c r="AJ229" s="1206">
        <f t="shared" si="424"/>
        <v>2250</v>
      </c>
      <c r="AK229" s="1206">
        <f t="shared" si="424"/>
        <v>2250</v>
      </c>
      <c r="AL229" s="1206">
        <f t="shared" si="424"/>
        <v>2250</v>
      </c>
      <c r="AM229" s="1206">
        <f t="shared" si="424"/>
        <v>2250</v>
      </c>
      <c r="AN229" s="1206">
        <f t="shared" si="424"/>
        <v>2250</v>
      </c>
      <c r="AO229" s="614">
        <f t="shared" si="424"/>
        <v>6250</v>
      </c>
      <c r="AP229" s="1206">
        <f t="shared" si="424"/>
        <v>3000</v>
      </c>
      <c r="AQ229" s="1206">
        <f t="shared" si="424"/>
        <v>3000</v>
      </c>
      <c r="AR229" s="1206">
        <f t="shared" si="424"/>
        <v>3000</v>
      </c>
      <c r="AS229" s="1206">
        <f t="shared" si="424"/>
        <v>3000</v>
      </c>
      <c r="AT229" s="1206">
        <f t="shared" si="424"/>
        <v>3000</v>
      </c>
      <c r="AU229" s="1206">
        <f t="shared" si="424"/>
        <v>3000</v>
      </c>
      <c r="AV229" s="1206">
        <f t="shared" si="424"/>
        <v>3000</v>
      </c>
      <c r="AW229" s="1206">
        <f t="shared" si="424"/>
        <v>3000</v>
      </c>
      <c r="AX229" s="1206">
        <f t="shared" si="424"/>
        <v>3000</v>
      </c>
      <c r="AY229" s="1206">
        <f t="shared" si="424"/>
        <v>3000</v>
      </c>
      <c r="AZ229" s="1206">
        <f t="shared" si="424"/>
        <v>3000</v>
      </c>
      <c r="BA229" s="614">
        <f t="shared" si="424"/>
        <v>7000</v>
      </c>
      <c r="BB229" s="1206">
        <f t="shared" si="424"/>
        <v>3000</v>
      </c>
      <c r="BC229" s="1206">
        <f t="shared" si="424"/>
        <v>3000</v>
      </c>
      <c r="BD229" s="1206">
        <f t="shared" si="424"/>
        <v>3000</v>
      </c>
      <c r="BE229" s="1206">
        <f t="shared" si="424"/>
        <v>3000</v>
      </c>
      <c r="BF229" s="1206">
        <f t="shared" si="424"/>
        <v>3000</v>
      </c>
      <c r="BG229" s="1206">
        <f t="shared" si="424"/>
        <v>3000</v>
      </c>
      <c r="BH229" s="1206">
        <f t="shared" si="424"/>
        <v>3000</v>
      </c>
      <c r="BI229" s="1206">
        <f t="shared" si="424"/>
        <v>3000</v>
      </c>
      <c r="BJ229" s="1206">
        <f t="shared" si="424"/>
        <v>3000</v>
      </c>
      <c r="BK229" s="1206">
        <f t="shared" si="424"/>
        <v>3000</v>
      </c>
      <c r="BL229" s="1206">
        <f t="shared" si="424"/>
        <v>3000</v>
      </c>
      <c r="BM229" s="614">
        <f t="shared" si="424"/>
        <v>7000</v>
      </c>
      <c r="BN229" s="1206">
        <f t="shared" ref="BN229:DC229" si="425">SUM(BN218:BN228)</f>
        <v>3000</v>
      </c>
      <c r="BO229" s="1206">
        <f t="shared" si="425"/>
        <v>3000</v>
      </c>
      <c r="BP229" s="1206">
        <f t="shared" si="425"/>
        <v>3000</v>
      </c>
      <c r="BQ229" s="1206">
        <f t="shared" si="425"/>
        <v>3000</v>
      </c>
      <c r="BR229" s="1206">
        <f t="shared" si="425"/>
        <v>3000</v>
      </c>
      <c r="BS229" s="1206">
        <f t="shared" si="425"/>
        <v>3000</v>
      </c>
      <c r="BT229" s="1206">
        <f t="shared" si="425"/>
        <v>3000</v>
      </c>
      <c r="BU229" s="1206">
        <f t="shared" si="425"/>
        <v>3000</v>
      </c>
      <c r="BV229" s="1206">
        <f t="shared" si="425"/>
        <v>3000</v>
      </c>
      <c r="BW229" s="1206">
        <f t="shared" si="425"/>
        <v>3000</v>
      </c>
      <c r="BX229" s="1206">
        <f t="shared" si="425"/>
        <v>3000</v>
      </c>
      <c r="BY229" s="614">
        <f t="shared" si="425"/>
        <v>7000</v>
      </c>
      <c r="BZ229" s="1206">
        <f t="shared" si="425"/>
        <v>3000</v>
      </c>
      <c r="CA229" s="1206">
        <f t="shared" si="425"/>
        <v>3000</v>
      </c>
      <c r="CB229" s="1206">
        <f t="shared" si="425"/>
        <v>3000</v>
      </c>
      <c r="CC229" s="1206">
        <f t="shared" si="425"/>
        <v>3000</v>
      </c>
      <c r="CD229" s="1206">
        <f t="shared" si="425"/>
        <v>3000</v>
      </c>
      <c r="CE229" s="1206">
        <f t="shared" si="425"/>
        <v>3000</v>
      </c>
      <c r="CF229" s="1206">
        <f t="shared" si="425"/>
        <v>3000</v>
      </c>
      <c r="CG229" s="1206">
        <f t="shared" si="425"/>
        <v>3000</v>
      </c>
      <c r="CH229" s="1206">
        <f t="shared" si="425"/>
        <v>3000</v>
      </c>
      <c r="CI229" s="1206">
        <f t="shared" si="425"/>
        <v>3000</v>
      </c>
      <c r="CJ229" s="1206">
        <f t="shared" si="425"/>
        <v>3000</v>
      </c>
      <c r="CK229" s="1206">
        <f t="shared" si="425"/>
        <v>7000</v>
      </c>
      <c r="CL229" s="1206">
        <f t="shared" si="425"/>
        <v>3000</v>
      </c>
      <c r="CM229" s="1206">
        <f t="shared" si="425"/>
        <v>3000</v>
      </c>
      <c r="CN229" s="1206">
        <f t="shared" si="425"/>
        <v>3000</v>
      </c>
      <c r="CO229" s="1206">
        <f t="shared" si="425"/>
        <v>3000</v>
      </c>
      <c r="CP229" s="1206">
        <f t="shared" si="425"/>
        <v>3000</v>
      </c>
      <c r="CQ229" s="1206">
        <f t="shared" si="425"/>
        <v>3000</v>
      </c>
      <c r="CR229" s="1206">
        <f t="shared" si="425"/>
        <v>3000</v>
      </c>
      <c r="CS229" s="1206">
        <f t="shared" si="425"/>
        <v>3000</v>
      </c>
      <c r="CT229" s="1206">
        <f t="shared" si="425"/>
        <v>3000</v>
      </c>
      <c r="CU229" s="1206">
        <f t="shared" si="425"/>
        <v>3000</v>
      </c>
      <c r="CV229" s="1206">
        <f t="shared" si="425"/>
        <v>3000</v>
      </c>
      <c r="CW229" s="1206">
        <f t="shared" si="425"/>
        <v>7000</v>
      </c>
      <c r="CX229" s="1206">
        <f t="shared" si="425"/>
        <v>3000</v>
      </c>
      <c r="CY229" s="1206">
        <f t="shared" si="425"/>
        <v>3000</v>
      </c>
      <c r="CZ229" s="1206">
        <f t="shared" si="425"/>
        <v>3000</v>
      </c>
      <c r="DA229" s="1206">
        <f t="shared" si="425"/>
        <v>3000</v>
      </c>
      <c r="DB229" s="1206">
        <f t="shared" si="425"/>
        <v>3000</v>
      </c>
      <c r="DC229" s="1206">
        <f t="shared" si="425"/>
        <v>3000</v>
      </c>
      <c r="DD229" s="1206">
        <f t="shared" ref="DD229:DI229" si="426">SUM(DD218:DD228)</f>
        <v>3000</v>
      </c>
      <c r="DE229" s="1206">
        <f t="shared" si="426"/>
        <v>3000</v>
      </c>
      <c r="DF229" s="1206">
        <f t="shared" si="426"/>
        <v>3000</v>
      </c>
      <c r="DG229" s="1206">
        <f t="shared" si="426"/>
        <v>3000</v>
      </c>
      <c r="DH229" s="1206">
        <f t="shared" si="426"/>
        <v>3000</v>
      </c>
      <c r="DI229" s="1206">
        <f t="shared" si="426"/>
        <v>7000</v>
      </c>
      <c r="DJ229" s="147"/>
      <c r="DK229" s="147"/>
      <c r="DL229" s="147"/>
      <c r="DM229" s="147"/>
      <c r="DN229" s="147"/>
      <c r="DO229" s="147"/>
      <c r="DP229" s="147"/>
      <c r="DQ229" s="147"/>
      <c r="DR229" s="147"/>
      <c r="DS229" s="147"/>
      <c r="DT229" s="147"/>
    </row>
    <row r="230" spans="1:124" customFormat="1" ht="16">
      <c r="A230" s="78"/>
      <c r="B230" s="78"/>
      <c r="C230" s="78"/>
      <c r="D230" s="301"/>
      <c r="E230" s="1193"/>
      <c r="F230" s="1216"/>
      <c r="G230" s="185"/>
      <c r="H230" s="185"/>
      <c r="I230" s="185"/>
      <c r="J230" s="302"/>
      <c r="K230" s="90"/>
      <c r="L230" s="90"/>
      <c r="M230" s="90"/>
      <c r="N230" s="90"/>
      <c r="O230" s="90"/>
      <c r="P230" s="90"/>
      <c r="Q230" s="620"/>
      <c r="R230" s="90"/>
      <c r="S230" s="90"/>
      <c r="T230" s="90"/>
      <c r="U230" s="90"/>
      <c r="V230" s="90"/>
      <c r="W230" s="90"/>
      <c r="X230" s="90"/>
      <c r="Y230" s="90"/>
      <c r="Z230" s="90"/>
      <c r="AA230" s="90"/>
      <c r="AB230" s="90"/>
      <c r="AC230" s="374"/>
      <c r="AD230" s="90"/>
      <c r="AE230" s="90"/>
      <c r="AF230" s="90"/>
      <c r="AG230" s="90"/>
      <c r="AH230" s="90"/>
      <c r="AI230" s="90"/>
      <c r="AJ230" s="90"/>
      <c r="AK230" s="90"/>
      <c r="AL230" s="90"/>
      <c r="AM230" s="90"/>
      <c r="AN230" s="90"/>
      <c r="AO230" s="374"/>
      <c r="AP230" s="90"/>
      <c r="AQ230" s="90"/>
      <c r="AR230" s="90"/>
      <c r="AS230" s="90"/>
      <c r="AT230" s="90"/>
      <c r="AU230" s="90"/>
      <c r="AV230" s="90"/>
      <c r="AW230" s="90"/>
      <c r="AX230" s="90"/>
      <c r="AY230" s="90"/>
      <c r="AZ230" s="90"/>
      <c r="BA230" s="374"/>
      <c r="BB230" s="90"/>
      <c r="BC230" s="90"/>
      <c r="BD230" s="90"/>
      <c r="BE230" s="90"/>
      <c r="BF230" s="90"/>
      <c r="BG230" s="90"/>
      <c r="BH230" s="90"/>
      <c r="BI230" s="90"/>
      <c r="BJ230" s="90"/>
      <c r="BK230" s="90"/>
      <c r="BL230" s="90"/>
      <c r="BM230" s="374"/>
      <c r="BN230" s="90"/>
      <c r="BO230" s="90"/>
      <c r="BP230" s="90"/>
      <c r="BQ230" s="90"/>
      <c r="BR230" s="90"/>
      <c r="BS230" s="90"/>
      <c r="BT230" s="90"/>
      <c r="BU230" s="90"/>
      <c r="BV230" s="90"/>
      <c r="BW230" s="90"/>
      <c r="BX230" s="90"/>
      <c r="BY230" s="374"/>
      <c r="BZ230" s="90"/>
      <c r="CA230" s="90"/>
      <c r="CB230" s="90"/>
      <c r="CC230" s="90"/>
      <c r="CD230" s="90"/>
      <c r="CE230" s="90"/>
      <c r="CF230" s="90"/>
      <c r="CG230" s="90"/>
      <c r="CH230" s="90"/>
      <c r="CI230" s="90"/>
      <c r="CJ230" s="90"/>
      <c r="CK230" s="90"/>
      <c r="CL230" s="90"/>
      <c r="CM230" s="90"/>
      <c r="CN230" s="90"/>
      <c r="CO230" s="90"/>
      <c r="CP230" s="90"/>
      <c r="CQ230" s="90"/>
      <c r="CR230" s="90"/>
      <c r="CS230" s="90"/>
      <c r="CT230" s="90"/>
      <c r="CU230" s="90"/>
      <c r="CV230" s="90"/>
      <c r="CW230" s="90"/>
      <c r="CX230" s="90"/>
      <c r="CY230" s="90"/>
      <c r="CZ230" s="90"/>
      <c r="DA230" s="90"/>
      <c r="DB230" s="90"/>
      <c r="DC230" s="90"/>
      <c r="DD230" s="90"/>
      <c r="DE230" s="90"/>
      <c r="DF230" s="90"/>
      <c r="DG230" s="90"/>
      <c r="DH230" s="90"/>
      <c r="DI230" s="90"/>
      <c r="DJ230" s="147"/>
      <c r="DK230" s="147"/>
      <c r="DL230" s="147"/>
      <c r="DM230" s="147"/>
      <c r="DN230" s="147"/>
      <c r="DO230" s="147"/>
      <c r="DP230" s="147"/>
      <c r="DQ230" s="147"/>
      <c r="DR230" s="147"/>
      <c r="DS230" s="147"/>
      <c r="DT230" s="147"/>
    </row>
    <row r="231" spans="1:124" customFormat="1" ht="16">
      <c r="A231" s="78"/>
      <c r="B231" s="78"/>
      <c r="C231" s="78"/>
      <c r="D231" s="301"/>
      <c r="E231" s="1193"/>
      <c r="F231" s="1216"/>
      <c r="G231" s="185"/>
      <c r="H231" s="185"/>
      <c r="I231" s="185"/>
      <c r="J231" s="302"/>
      <c r="K231" s="90"/>
      <c r="L231" s="90"/>
      <c r="M231" s="90"/>
      <c r="N231" s="90"/>
      <c r="O231" s="90"/>
      <c r="P231" s="90"/>
      <c r="Q231" s="620"/>
      <c r="R231" s="90"/>
      <c r="S231" s="90"/>
      <c r="T231" s="90"/>
      <c r="U231" s="90"/>
      <c r="V231" s="90"/>
      <c r="W231" s="90"/>
      <c r="X231" s="90"/>
      <c r="Y231" s="90"/>
      <c r="Z231" s="90"/>
      <c r="AA231" s="90"/>
      <c r="AB231" s="90"/>
      <c r="AC231" s="374"/>
      <c r="AD231" s="90"/>
      <c r="AE231" s="90"/>
      <c r="AF231" s="90"/>
      <c r="AG231" s="90"/>
      <c r="AH231" s="90"/>
      <c r="AI231" s="90"/>
      <c r="AJ231" s="90"/>
      <c r="AK231" s="90"/>
      <c r="AL231" s="90"/>
      <c r="AM231" s="90"/>
      <c r="AN231" s="90"/>
      <c r="AO231" s="374"/>
      <c r="AP231" s="90"/>
      <c r="AQ231" s="90"/>
      <c r="AR231" s="90"/>
      <c r="AS231" s="90"/>
      <c r="AT231" s="90"/>
      <c r="AU231" s="90"/>
      <c r="AV231" s="90"/>
      <c r="AW231" s="90"/>
      <c r="AX231" s="90"/>
      <c r="AY231" s="90"/>
      <c r="AZ231" s="90"/>
      <c r="BA231" s="374"/>
      <c r="BB231" s="90"/>
      <c r="BC231" s="90"/>
      <c r="BD231" s="90"/>
      <c r="BE231" s="90"/>
      <c r="BF231" s="90"/>
      <c r="BG231" s="90"/>
      <c r="BH231" s="90"/>
      <c r="BI231" s="90"/>
      <c r="BJ231" s="90"/>
      <c r="BK231" s="90"/>
      <c r="BL231" s="90"/>
      <c r="BM231" s="374"/>
      <c r="BN231" s="90"/>
      <c r="BO231" s="90"/>
      <c r="BP231" s="90"/>
      <c r="BQ231" s="90"/>
      <c r="BR231" s="90"/>
      <c r="BS231" s="90"/>
      <c r="BT231" s="90"/>
      <c r="BU231" s="90"/>
      <c r="BV231" s="90"/>
      <c r="BW231" s="90"/>
      <c r="BX231" s="90"/>
      <c r="BY231" s="374"/>
      <c r="BZ231" s="90"/>
      <c r="CA231" s="90"/>
      <c r="CB231" s="90"/>
      <c r="CC231" s="90"/>
      <c r="CD231" s="90"/>
      <c r="CE231" s="90"/>
      <c r="CF231" s="90"/>
      <c r="CG231" s="90"/>
      <c r="CH231" s="90"/>
      <c r="CI231" s="90"/>
      <c r="CJ231" s="90"/>
      <c r="CK231" s="90"/>
      <c r="CL231" s="90"/>
      <c r="CM231" s="90"/>
      <c r="CN231" s="90"/>
      <c r="CO231" s="90"/>
      <c r="CP231" s="90"/>
      <c r="CQ231" s="90"/>
      <c r="CR231" s="90"/>
      <c r="CS231" s="90"/>
      <c r="CT231" s="90"/>
      <c r="CU231" s="90"/>
      <c r="CV231" s="90"/>
      <c r="CW231" s="90"/>
      <c r="CX231" s="90"/>
      <c r="CY231" s="90"/>
      <c r="CZ231" s="90"/>
      <c r="DA231" s="90"/>
      <c r="DB231" s="90"/>
      <c r="DC231" s="90"/>
      <c r="DD231" s="90"/>
      <c r="DE231" s="90"/>
      <c r="DF231" s="90"/>
      <c r="DG231" s="90"/>
      <c r="DH231" s="90"/>
      <c r="DI231" s="90"/>
      <c r="DJ231" s="147"/>
      <c r="DK231" s="147"/>
      <c r="DL231" s="147"/>
      <c r="DM231" s="147"/>
      <c r="DN231" s="147"/>
      <c r="DO231" s="147"/>
      <c r="DP231" s="147"/>
      <c r="DQ231" s="147"/>
      <c r="DR231" s="147"/>
      <c r="DS231" s="147"/>
      <c r="DT231" s="147"/>
    </row>
    <row r="232" spans="1:124" customFormat="1" ht="16">
      <c r="A232" s="78"/>
      <c r="B232" s="78"/>
      <c r="C232" s="78"/>
      <c r="D232" s="301"/>
      <c r="E232" s="1193"/>
      <c r="F232" s="1216"/>
      <c r="G232" s="185"/>
      <c r="H232" s="185"/>
      <c r="I232" s="185"/>
      <c r="J232" s="302"/>
      <c r="K232" s="90"/>
      <c r="L232" s="90"/>
      <c r="M232" s="90"/>
      <c r="N232" s="90"/>
      <c r="O232" s="90"/>
      <c r="P232" s="90"/>
      <c r="Q232" s="620"/>
      <c r="R232" s="90"/>
      <c r="S232" s="90"/>
      <c r="T232" s="90"/>
      <c r="U232" s="90"/>
      <c r="V232" s="90"/>
      <c r="W232" s="90"/>
      <c r="X232" s="90"/>
      <c r="Y232" s="90"/>
      <c r="Z232" s="90"/>
      <c r="AA232" s="90"/>
      <c r="AB232" s="90"/>
      <c r="AC232" s="374"/>
      <c r="AD232" s="90"/>
      <c r="AE232" s="90"/>
      <c r="AF232" s="90"/>
      <c r="AG232" s="90"/>
      <c r="AH232" s="90"/>
      <c r="AI232" s="90"/>
      <c r="AJ232" s="90"/>
      <c r="AK232" s="90"/>
      <c r="AL232" s="90"/>
      <c r="AM232" s="90"/>
      <c r="AN232" s="90"/>
      <c r="AO232" s="374"/>
      <c r="AP232" s="90"/>
      <c r="AQ232" s="90"/>
      <c r="AR232" s="90"/>
      <c r="AS232" s="90"/>
      <c r="AT232" s="90"/>
      <c r="AU232" s="90"/>
      <c r="AV232" s="90"/>
      <c r="AW232" s="90"/>
      <c r="AX232" s="90"/>
      <c r="AY232" s="90"/>
      <c r="AZ232" s="90"/>
      <c r="BA232" s="374"/>
      <c r="BB232" s="90"/>
      <c r="BC232" s="90"/>
      <c r="BD232" s="90"/>
      <c r="BE232" s="90"/>
      <c r="BF232" s="90"/>
      <c r="BG232" s="90"/>
      <c r="BH232" s="90"/>
      <c r="BI232" s="90"/>
      <c r="BJ232" s="90"/>
      <c r="BK232" s="90"/>
      <c r="BL232" s="90"/>
      <c r="BM232" s="374"/>
      <c r="BN232" s="90"/>
      <c r="BO232" s="90"/>
      <c r="BP232" s="90"/>
      <c r="BQ232" s="90"/>
      <c r="BR232" s="90"/>
      <c r="BS232" s="90"/>
      <c r="BT232" s="90"/>
      <c r="BU232" s="90"/>
      <c r="BV232" s="90"/>
      <c r="BW232" s="90"/>
      <c r="BX232" s="90"/>
      <c r="BY232" s="374"/>
      <c r="BZ232" s="90"/>
      <c r="CA232" s="90"/>
      <c r="CB232" s="90"/>
      <c r="CC232" s="90"/>
      <c r="CD232" s="90"/>
      <c r="CE232" s="90"/>
      <c r="CF232" s="90"/>
      <c r="CG232" s="90"/>
      <c r="CH232" s="90"/>
      <c r="CI232" s="90"/>
      <c r="CJ232" s="90"/>
      <c r="CK232" s="90"/>
      <c r="CL232" s="90"/>
      <c r="CM232" s="90"/>
      <c r="CN232" s="90"/>
      <c r="CO232" s="90"/>
      <c r="CP232" s="90"/>
      <c r="CQ232" s="90"/>
      <c r="CR232" s="90"/>
      <c r="CS232" s="90"/>
      <c r="CT232" s="90"/>
      <c r="CU232" s="90"/>
      <c r="CV232" s="90"/>
      <c r="CW232" s="90"/>
      <c r="CX232" s="90"/>
      <c r="CY232" s="90"/>
      <c r="CZ232" s="90"/>
      <c r="DA232" s="90"/>
      <c r="DB232" s="90"/>
      <c r="DC232" s="90"/>
      <c r="DD232" s="90"/>
      <c r="DE232" s="90"/>
      <c r="DF232" s="90"/>
      <c r="DG232" s="90"/>
      <c r="DH232" s="90"/>
      <c r="DI232" s="90"/>
      <c r="DJ232" s="147"/>
      <c r="DK232" s="147"/>
      <c r="DL232" s="147"/>
      <c r="DM232" s="147"/>
      <c r="DN232" s="147"/>
      <c r="DO232" s="147"/>
      <c r="DP232" s="147"/>
      <c r="DQ232" s="147"/>
      <c r="DR232" s="147"/>
      <c r="DS232" s="147"/>
      <c r="DT232" s="147"/>
    </row>
    <row r="233" spans="1:124" customFormat="1" ht="16">
      <c r="A233" s="78"/>
      <c r="B233" s="78"/>
      <c r="C233" s="78"/>
      <c r="D233" s="301"/>
      <c r="E233" s="1193"/>
      <c r="F233" s="1216"/>
      <c r="G233" s="185"/>
      <c r="H233" s="185"/>
      <c r="I233" s="185"/>
      <c r="J233" s="302"/>
      <c r="K233" s="90"/>
      <c r="L233" s="90"/>
      <c r="M233" s="90"/>
      <c r="N233" s="90"/>
      <c r="O233" s="90"/>
      <c r="P233" s="90"/>
      <c r="Q233" s="620"/>
      <c r="R233" s="90"/>
      <c r="S233" s="90"/>
      <c r="T233" s="90"/>
      <c r="U233" s="90"/>
      <c r="V233" s="90"/>
      <c r="W233" s="90"/>
      <c r="X233" s="90"/>
      <c r="Y233" s="90"/>
      <c r="Z233" s="90"/>
      <c r="AA233" s="90"/>
      <c r="AB233" s="90"/>
      <c r="AC233" s="374"/>
      <c r="AD233" s="90"/>
      <c r="AE233" s="90"/>
      <c r="AF233" s="90"/>
      <c r="AG233" s="90"/>
      <c r="AH233" s="90"/>
      <c r="AI233" s="90"/>
      <c r="AJ233" s="90"/>
      <c r="AK233" s="90"/>
      <c r="AL233" s="90"/>
      <c r="AM233" s="90"/>
      <c r="AN233" s="90"/>
      <c r="AO233" s="374"/>
      <c r="AP233" s="90"/>
      <c r="AQ233" s="90"/>
      <c r="AR233" s="90"/>
      <c r="AS233" s="90"/>
      <c r="AT233" s="90"/>
      <c r="AU233" s="90"/>
      <c r="AV233" s="90"/>
      <c r="AW233" s="90"/>
      <c r="AX233" s="90"/>
      <c r="AY233" s="90"/>
      <c r="AZ233" s="90"/>
      <c r="BA233" s="374"/>
      <c r="BB233" s="90"/>
      <c r="BC233" s="90"/>
      <c r="BD233" s="90"/>
      <c r="BE233" s="90"/>
      <c r="BF233" s="90"/>
      <c r="BG233" s="90"/>
      <c r="BH233" s="90"/>
      <c r="BI233" s="90"/>
      <c r="BJ233" s="90"/>
      <c r="BK233" s="90"/>
      <c r="BL233" s="90"/>
      <c r="BM233" s="374"/>
      <c r="BN233" s="90"/>
      <c r="BO233" s="90"/>
      <c r="BP233" s="90"/>
      <c r="BQ233" s="90"/>
      <c r="BR233" s="90"/>
      <c r="BS233" s="90"/>
      <c r="BT233" s="90"/>
      <c r="BU233" s="90"/>
      <c r="BV233" s="90"/>
      <c r="BW233" s="90"/>
      <c r="BX233" s="90"/>
      <c r="BY233" s="374"/>
      <c r="BZ233" s="90"/>
      <c r="CA233" s="90"/>
      <c r="CB233" s="90"/>
      <c r="CC233" s="90"/>
      <c r="CD233" s="90"/>
      <c r="CE233" s="90"/>
      <c r="CF233" s="90"/>
      <c r="CG233" s="90"/>
      <c r="CH233" s="90"/>
      <c r="CI233" s="90"/>
      <c r="CJ233" s="90"/>
      <c r="CK233" s="90"/>
      <c r="CL233" s="90"/>
      <c r="CM233" s="90"/>
      <c r="CN233" s="90"/>
      <c r="CO233" s="90"/>
      <c r="CP233" s="90"/>
      <c r="CQ233" s="90"/>
      <c r="CR233" s="90"/>
      <c r="CS233" s="90"/>
      <c r="CT233" s="90"/>
      <c r="CU233" s="90"/>
      <c r="CV233" s="90"/>
      <c r="CW233" s="90"/>
      <c r="CX233" s="90"/>
      <c r="CY233" s="90"/>
      <c r="CZ233" s="90"/>
      <c r="DA233" s="90"/>
      <c r="DB233" s="90"/>
      <c r="DC233" s="90"/>
      <c r="DD233" s="90"/>
      <c r="DE233" s="90"/>
      <c r="DF233" s="90"/>
      <c r="DG233" s="90"/>
      <c r="DH233" s="90"/>
      <c r="DI233" s="90"/>
      <c r="DJ233" s="147"/>
      <c r="DK233" s="147"/>
      <c r="DL233" s="147"/>
      <c r="DM233" s="147"/>
      <c r="DN233" s="147"/>
      <c r="DO233" s="147"/>
      <c r="DP233" s="147"/>
      <c r="DQ233" s="147"/>
      <c r="DR233" s="147"/>
      <c r="DS233" s="147"/>
      <c r="DT233" s="147"/>
    </row>
    <row r="234" spans="1:124" customFormat="1" ht="16">
      <c r="A234" s="78"/>
      <c r="B234" s="78"/>
      <c r="C234" s="78"/>
      <c r="D234" s="301"/>
      <c r="E234" s="1193"/>
      <c r="F234" s="1216"/>
      <c r="G234" s="185"/>
      <c r="H234" s="185"/>
      <c r="I234" s="185"/>
      <c r="J234" s="302"/>
      <c r="K234" s="90"/>
      <c r="L234" s="90"/>
      <c r="M234" s="90"/>
      <c r="N234" s="90"/>
      <c r="O234" s="90"/>
      <c r="P234" s="90"/>
      <c r="Q234" s="620"/>
      <c r="R234" s="90"/>
      <c r="S234" s="90"/>
      <c r="T234" s="90"/>
      <c r="U234" s="90"/>
      <c r="V234" s="90"/>
      <c r="W234" s="90"/>
      <c r="X234" s="90"/>
      <c r="Y234" s="90"/>
      <c r="Z234" s="90"/>
      <c r="AA234" s="90"/>
      <c r="AB234" s="90"/>
      <c r="AC234" s="374"/>
      <c r="AD234" s="90"/>
      <c r="AE234" s="90"/>
      <c r="AF234" s="90"/>
      <c r="AG234" s="90"/>
      <c r="AH234" s="90"/>
      <c r="AI234" s="90"/>
      <c r="AJ234" s="90"/>
      <c r="AK234" s="90"/>
      <c r="AL234" s="90"/>
      <c r="AM234" s="90"/>
      <c r="AN234" s="90"/>
      <c r="AO234" s="374"/>
      <c r="AP234" s="90"/>
      <c r="AQ234" s="90"/>
      <c r="AR234" s="90"/>
      <c r="AS234" s="90"/>
      <c r="AT234" s="90"/>
      <c r="AU234" s="90"/>
      <c r="AV234" s="90"/>
      <c r="AW234" s="90"/>
      <c r="AX234" s="90"/>
      <c r="AY234" s="90"/>
      <c r="AZ234" s="90"/>
      <c r="BA234" s="374"/>
      <c r="BB234" s="90"/>
      <c r="BC234" s="90"/>
      <c r="BD234" s="90"/>
      <c r="BE234" s="90"/>
      <c r="BF234" s="90"/>
      <c r="BG234" s="90"/>
      <c r="BH234" s="90"/>
      <c r="BI234" s="90"/>
      <c r="BJ234" s="90"/>
      <c r="BK234" s="90"/>
      <c r="BL234" s="90"/>
      <c r="BM234" s="374"/>
      <c r="BN234" s="90"/>
      <c r="BO234" s="90"/>
      <c r="BP234" s="90"/>
      <c r="BQ234" s="90"/>
      <c r="BR234" s="90"/>
      <c r="BS234" s="90"/>
      <c r="BT234" s="90"/>
      <c r="BU234" s="90"/>
      <c r="BV234" s="90"/>
      <c r="BW234" s="90"/>
      <c r="BX234" s="90"/>
      <c r="BY234" s="374"/>
      <c r="BZ234" s="90"/>
      <c r="CA234" s="90"/>
      <c r="CB234" s="90"/>
      <c r="CC234" s="90"/>
      <c r="CD234" s="90"/>
      <c r="CE234" s="90"/>
      <c r="CF234" s="90"/>
      <c r="CG234" s="90"/>
      <c r="CH234" s="90"/>
      <c r="CI234" s="90"/>
      <c r="CJ234" s="90"/>
      <c r="CK234" s="90"/>
      <c r="CL234" s="90"/>
      <c r="CM234" s="90"/>
      <c r="CN234" s="90"/>
      <c r="CO234" s="90"/>
      <c r="CP234" s="90"/>
      <c r="CQ234" s="90"/>
      <c r="CR234" s="90"/>
      <c r="CS234" s="90"/>
      <c r="CT234" s="90"/>
      <c r="CU234" s="90"/>
      <c r="CV234" s="90"/>
      <c r="CW234" s="90"/>
      <c r="CX234" s="90"/>
      <c r="CY234" s="90"/>
      <c r="CZ234" s="90"/>
      <c r="DA234" s="90"/>
      <c r="DB234" s="90"/>
      <c r="DC234" s="90"/>
      <c r="DD234" s="90"/>
      <c r="DE234" s="90"/>
      <c r="DF234" s="90"/>
      <c r="DG234" s="90"/>
      <c r="DH234" s="90"/>
      <c r="DI234" s="90"/>
      <c r="DJ234" s="147"/>
      <c r="DK234" s="147"/>
      <c r="DL234" s="147"/>
      <c r="DM234" s="147"/>
      <c r="DN234" s="147"/>
      <c r="DO234" s="147"/>
      <c r="DP234" s="147"/>
      <c r="DQ234" s="147"/>
      <c r="DR234" s="147"/>
      <c r="DS234" s="147"/>
      <c r="DT234" s="147"/>
    </row>
    <row r="235" spans="1:124" customFormat="1" ht="24" thickBot="1">
      <c r="A235" s="270" t="s">
        <v>446</v>
      </c>
      <c r="B235" s="270"/>
      <c r="C235" s="270"/>
      <c r="D235" s="303"/>
      <c r="E235" s="272"/>
      <c r="F235" s="273"/>
      <c r="G235" s="274"/>
      <c r="H235" s="274"/>
      <c r="I235" s="274"/>
      <c r="J235" s="274"/>
      <c r="K235" s="274"/>
      <c r="L235" s="274"/>
      <c r="M235" s="274"/>
      <c r="N235" s="274"/>
      <c r="O235" s="274"/>
      <c r="P235" s="274"/>
      <c r="Q235" s="368"/>
      <c r="R235" s="274"/>
      <c r="S235" s="274"/>
      <c r="T235" s="274"/>
      <c r="U235" s="274"/>
      <c r="V235" s="274"/>
      <c r="W235" s="274"/>
      <c r="X235" s="274"/>
      <c r="Y235" s="274"/>
      <c r="Z235" s="274"/>
      <c r="AA235" s="274"/>
      <c r="AB235" s="274"/>
      <c r="AC235" s="368"/>
      <c r="AD235" s="274"/>
      <c r="AE235" s="274"/>
      <c r="AF235" s="274"/>
      <c r="AG235" s="274"/>
      <c r="AH235" s="274"/>
      <c r="AI235" s="274"/>
      <c r="AJ235" s="274"/>
      <c r="AK235" s="274"/>
      <c r="AL235" s="274"/>
      <c r="AM235" s="274"/>
      <c r="AN235" s="274"/>
      <c r="AO235" s="368"/>
      <c r="AP235" s="274"/>
      <c r="AQ235" s="274"/>
      <c r="AR235" s="274"/>
      <c r="AS235" s="274"/>
      <c r="AT235" s="274"/>
      <c r="AU235" s="274"/>
      <c r="AV235" s="274"/>
      <c r="AW235" s="274"/>
      <c r="AX235" s="274"/>
      <c r="AY235" s="274"/>
      <c r="AZ235" s="274"/>
      <c r="BA235" s="368"/>
      <c r="BB235" s="274"/>
      <c r="BC235" s="274"/>
      <c r="BD235" s="274"/>
      <c r="BE235" s="274"/>
      <c r="BF235" s="274"/>
      <c r="BG235" s="274"/>
      <c r="BH235" s="274"/>
      <c r="BI235" s="274"/>
      <c r="BJ235" s="274"/>
      <c r="BK235" s="274"/>
      <c r="BL235" s="274"/>
      <c r="BM235" s="368"/>
      <c r="BN235" s="274"/>
      <c r="BO235" s="274"/>
      <c r="BP235" s="274"/>
      <c r="BQ235" s="274"/>
      <c r="BR235" s="274"/>
      <c r="BS235" s="274"/>
      <c r="BT235" s="274"/>
      <c r="BU235" s="274"/>
      <c r="BV235" s="274"/>
      <c r="BW235" s="274"/>
      <c r="BX235" s="274"/>
      <c r="BY235" s="368"/>
      <c r="BZ235" s="274"/>
      <c r="CA235" s="274"/>
      <c r="CB235" s="274"/>
      <c r="CC235" s="274"/>
      <c r="CD235" s="274"/>
      <c r="CE235" s="274"/>
      <c r="CF235" s="274"/>
      <c r="CG235" s="274"/>
      <c r="CH235" s="274"/>
      <c r="CI235" s="274"/>
      <c r="CJ235" s="274"/>
      <c r="CK235" s="274"/>
      <c r="CL235" s="274"/>
      <c r="CM235" s="274"/>
      <c r="CN235" s="274"/>
      <c r="CO235" s="274"/>
      <c r="CP235" s="274"/>
      <c r="CQ235" s="274"/>
      <c r="CR235" s="274"/>
      <c r="CS235" s="274"/>
      <c r="CT235" s="274"/>
      <c r="CU235" s="274"/>
      <c r="CV235" s="274"/>
      <c r="CW235" s="274"/>
      <c r="CX235" s="274"/>
      <c r="CY235" s="274"/>
      <c r="CZ235" s="274"/>
      <c r="DA235" s="274"/>
      <c r="DB235" s="274"/>
      <c r="DC235" s="274"/>
      <c r="DD235" s="274"/>
      <c r="DE235" s="274"/>
      <c r="DF235" s="274"/>
      <c r="DG235" s="274"/>
      <c r="DH235" s="274"/>
      <c r="DI235" s="274"/>
      <c r="DJ235" s="147"/>
      <c r="DK235" s="147"/>
      <c r="DL235" s="147"/>
      <c r="DM235" s="147"/>
      <c r="DN235" s="147"/>
      <c r="DO235" s="147"/>
      <c r="DP235" s="147"/>
      <c r="DQ235" s="147"/>
      <c r="DR235" s="147"/>
      <c r="DS235" s="147"/>
      <c r="DT235" s="147"/>
    </row>
    <row r="236" spans="1:124" customFormat="1" ht="16">
      <c r="A236" s="259" t="s">
        <v>446</v>
      </c>
      <c r="B236" s="259"/>
      <c r="C236" s="259"/>
      <c r="D236" s="301">
        <v>3000</v>
      </c>
      <c r="E236" s="1218" t="str">
        <f>Settings!$C$6</f>
        <v>USD</v>
      </c>
      <c r="F236" s="1194">
        <f>F154*$D$236</f>
        <v>9000</v>
      </c>
      <c r="G236" s="83">
        <f t="shared" ref="G236:K236" si="427">$D$236*(G154-F154)</f>
        <v>0</v>
      </c>
      <c r="H236" s="83">
        <f t="shared" si="427"/>
        <v>0</v>
      </c>
      <c r="I236" s="83">
        <f t="shared" si="427"/>
        <v>6000</v>
      </c>
      <c r="J236" s="83">
        <f t="shared" si="427"/>
        <v>0</v>
      </c>
      <c r="K236" s="83">
        <f t="shared" si="427"/>
        <v>0</v>
      </c>
      <c r="L236" s="83">
        <f>$D$236*(L154-K154)</f>
        <v>3000</v>
      </c>
      <c r="M236" s="83">
        <f t="shared" ref="M236:Q236" si="428">$D$236*(M154-L154)</f>
        <v>0</v>
      </c>
      <c r="N236" s="83">
        <f t="shared" si="428"/>
        <v>0</v>
      </c>
      <c r="O236" s="83">
        <f t="shared" si="428"/>
        <v>3000</v>
      </c>
      <c r="P236" s="83">
        <f t="shared" si="428"/>
        <v>0</v>
      </c>
      <c r="Q236" s="83">
        <f t="shared" si="428"/>
        <v>0</v>
      </c>
      <c r="R236" s="83">
        <f t="shared" ref="R236:AU236" si="429">$D$236*(R154-Q154)</f>
        <v>6000</v>
      </c>
      <c r="S236" s="83">
        <f t="shared" si="429"/>
        <v>12000</v>
      </c>
      <c r="T236" s="83">
        <f t="shared" si="429"/>
        <v>0</v>
      </c>
      <c r="U236" s="83">
        <f t="shared" si="429"/>
        <v>3000</v>
      </c>
      <c r="V236" s="83">
        <f t="shared" si="429"/>
        <v>0</v>
      </c>
      <c r="W236" s="83">
        <f t="shared" si="429"/>
        <v>0</v>
      </c>
      <c r="X236" s="83">
        <f t="shared" si="429"/>
        <v>0</v>
      </c>
      <c r="Y236" s="83">
        <f t="shared" si="429"/>
        <v>0</v>
      </c>
      <c r="Z236" s="83">
        <f t="shared" si="429"/>
        <v>0</v>
      </c>
      <c r="AA236" s="83">
        <f t="shared" si="429"/>
        <v>0</v>
      </c>
      <c r="AB236" s="83">
        <f t="shared" si="429"/>
        <v>0</v>
      </c>
      <c r="AC236" s="83">
        <f t="shared" si="429"/>
        <v>0</v>
      </c>
      <c r="AD236" s="83">
        <f t="shared" si="429"/>
        <v>27000</v>
      </c>
      <c r="AE236" s="83">
        <f t="shared" si="429"/>
        <v>0</v>
      </c>
      <c r="AF236" s="83">
        <f t="shared" si="429"/>
        <v>0</v>
      </c>
      <c r="AG236" s="83">
        <f t="shared" si="429"/>
        <v>0</v>
      </c>
      <c r="AH236" s="83">
        <f t="shared" si="429"/>
        <v>0</v>
      </c>
      <c r="AI236" s="83">
        <f t="shared" si="429"/>
        <v>0</v>
      </c>
      <c r="AJ236" s="83">
        <f t="shared" si="429"/>
        <v>15000</v>
      </c>
      <c r="AK236" s="83">
        <f t="shared" si="429"/>
        <v>0</v>
      </c>
      <c r="AL236" s="83">
        <f t="shared" si="429"/>
        <v>0</v>
      </c>
      <c r="AM236" s="83">
        <f t="shared" si="429"/>
        <v>0</v>
      </c>
      <c r="AN236" s="83">
        <f t="shared" si="429"/>
        <v>0</v>
      </c>
      <c r="AO236" s="83">
        <f t="shared" si="429"/>
        <v>0</v>
      </c>
      <c r="AP236" s="83">
        <f t="shared" si="429"/>
        <v>21000</v>
      </c>
      <c r="AQ236" s="83">
        <f t="shared" si="429"/>
        <v>0</v>
      </c>
      <c r="AR236" s="83">
        <f t="shared" si="429"/>
        <v>0</v>
      </c>
      <c r="AS236" s="83">
        <f t="shared" si="429"/>
        <v>0</v>
      </c>
      <c r="AT236" s="83">
        <f t="shared" si="429"/>
        <v>0</v>
      </c>
      <c r="AU236" s="83">
        <f t="shared" si="429"/>
        <v>0</v>
      </c>
      <c r="AV236" s="83">
        <f t="shared" ref="AV236:BM236" si="430">$D$236*(AV154-AU154)</f>
        <v>0</v>
      </c>
      <c r="AW236" s="83">
        <f t="shared" si="430"/>
        <v>0</v>
      </c>
      <c r="AX236" s="83">
        <f t="shared" si="430"/>
        <v>0</v>
      </c>
      <c r="AY236" s="83">
        <f t="shared" si="430"/>
        <v>6000</v>
      </c>
      <c r="AZ236" s="83">
        <f t="shared" si="430"/>
        <v>0</v>
      </c>
      <c r="BA236" s="83">
        <f t="shared" si="430"/>
        <v>0</v>
      </c>
      <c r="BB236" s="83">
        <f t="shared" si="430"/>
        <v>6000</v>
      </c>
      <c r="BC236" s="83">
        <f t="shared" si="430"/>
        <v>0</v>
      </c>
      <c r="BD236" s="83">
        <f t="shared" si="430"/>
        <v>0</v>
      </c>
      <c r="BE236" s="83">
        <f t="shared" si="430"/>
        <v>0</v>
      </c>
      <c r="BF236" s="83">
        <f t="shared" si="430"/>
        <v>0</v>
      </c>
      <c r="BG236" s="83">
        <f t="shared" si="430"/>
        <v>0</v>
      </c>
      <c r="BH236" s="83">
        <f t="shared" si="430"/>
        <v>9000</v>
      </c>
      <c r="BI236" s="83">
        <f t="shared" si="430"/>
        <v>0</v>
      </c>
      <c r="BJ236" s="83">
        <f t="shared" si="430"/>
        <v>0</v>
      </c>
      <c r="BK236" s="83">
        <f t="shared" si="430"/>
        <v>0</v>
      </c>
      <c r="BL236" s="83">
        <f t="shared" si="430"/>
        <v>0</v>
      </c>
      <c r="BM236" s="83">
        <f t="shared" si="430"/>
        <v>0</v>
      </c>
      <c r="BN236" s="83">
        <f t="shared" ref="BN236" si="431">$D$236*(BN154-BM154)</f>
        <v>9000</v>
      </c>
      <c r="BO236" s="83">
        <f t="shared" ref="BO236" si="432">$D$236*(BO154-BN154)</f>
        <v>0</v>
      </c>
      <c r="BP236" s="83">
        <f t="shared" ref="BP236" si="433">$D$236*(BP154-BO154)</f>
        <v>0</v>
      </c>
      <c r="BQ236" s="83">
        <f t="shared" ref="BQ236" si="434">$D$236*(BQ154-BP154)</f>
        <v>3000</v>
      </c>
      <c r="BR236" s="83">
        <f t="shared" ref="BR236" si="435">$D$236*(BR154-BQ154)</f>
        <v>0</v>
      </c>
      <c r="BS236" s="83">
        <f t="shared" ref="BS236" si="436">$D$236*(BS154-BR154)</f>
        <v>0</v>
      </c>
      <c r="BT236" s="83">
        <f t="shared" ref="BT236" si="437">$D$236*(BT154-BS154)</f>
        <v>3000</v>
      </c>
      <c r="BU236" s="83">
        <f t="shared" ref="BU236" si="438">$D$236*(BU154-BT154)</f>
        <v>0</v>
      </c>
      <c r="BV236" s="83">
        <f t="shared" ref="BV236" si="439">$D$236*(BV154-BU154)</f>
        <v>-3000</v>
      </c>
      <c r="BW236" s="83">
        <f t="shared" ref="BW236" si="440">$D$236*(BW154-BV154)</f>
        <v>0</v>
      </c>
      <c r="BX236" s="83">
        <f t="shared" ref="BX236" si="441">$D$236*(BX154-BW154)</f>
        <v>0</v>
      </c>
      <c r="BY236" s="83">
        <f t="shared" ref="BY236" si="442">$D$236*(BY154-BX154)</f>
        <v>0</v>
      </c>
      <c r="BZ236" s="83">
        <f t="shared" ref="BZ236" si="443">$D$236*(BZ154-BY154)</f>
        <v>12000</v>
      </c>
      <c r="CA236" s="83">
        <f t="shared" ref="CA236" si="444">$D$236*(CA154-BZ154)</f>
        <v>0</v>
      </c>
      <c r="CB236" s="83">
        <f t="shared" ref="CB236" si="445">$D$236*(CB154-CA154)</f>
        <v>0</v>
      </c>
      <c r="CC236" s="83">
        <f t="shared" ref="CC236" si="446">$D$236*(CC154-CB154)</f>
        <v>0</v>
      </c>
      <c r="CD236" s="83">
        <f t="shared" ref="CD236" si="447">$D$236*(CD154-CC154)</f>
        <v>0</v>
      </c>
      <c r="CE236" s="83">
        <f t="shared" ref="CE236" si="448">$D$236*(CE154-CD154)</f>
        <v>0</v>
      </c>
      <c r="CF236" s="83">
        <f t="shared" ref="CF236" si="449">$D$236*(CF154-CE154)</f>
        <v>0</v>
      </c>
      <c r="CG236" s="83">
        <f t="shared" ref="CG236" si="450">$D$236*(CG154-CF154)</f>
        <v>0</v>
      </c>
      <c r="CH236" s="83">
        <f t="shared" ref="CH236" si="451">$D$236*(CH154-CG154)</f>
        <v>0</v>
      </c>
      <c r="CI236" s="83">
        <f t="shared" ref="CI236" si="452">$D$236*(CI154-CH154)</f>
        <v>0</v>
      </c>
      <c r="CJ236" s="83">
        <f t="shared" ref="CJ236" si="453">$D$236*(CJ154-CI154)</f>
        <v>0</v>
      </c>
      <c r="CK236" s="83">
        <f t="shared" ref="CK236" si="454">$D$236*(CK154-CJ154)</f>
        <v>0</v>
      </c>
      <c r="CL236" s="83">
        <f t="shared" ref="CL236" si="455">$D$236*(CL154-CK154)</f>
        <v>0</v>
      </c>
      <c r="CM236" s="83">
        <f t="shared" ref="CM236" si="456">$D$236*(CM154-CL154)</f>
        <v>0</v>
      </c>
      <c r="CN236" s="83">
        <f t="shared" ref="CN236" si="457">$D$236*(CN154-CM154)</f>
        <v>0</v>
      </c>
      <c r="CO236" s="83">
        <f t="shared" ref="CO236" si="458">$D$236*(CO154-CN154)</f>
        <v>0</v>
      </c>
      <c r="CP236" s="83">
        <f t="shared" ref="CP236" si="459">$D$236*(CP154-CO154)</f>
        <v>0</v>
      </c>
      <c r="CQ236" s="83">
        <f t="shared" ref="CQ236" si="460">$D$236*(CQ154-CP154)</f>
        <v>0</v>
      </c>
      <c r="CR236" s="83">
        <f t="shared" ref="CR236" si="461">$D$236*(CR154-CQ154)</f>
        <v>0</v>
      </c>
      <c r="CS236" s="83">
        <f t="shared" ref="CS236" si="462">$D$236*(CS154-CR154)</f>
        <v>0</v>
      </c>
      <c r="CT236" s="83">
        <f t="shared" ref="CT236" si="463">$D$236*(CT154-CS154)</f>
        <v>0</v>
      </c>
      <c r="CU236" s="83">
        <f t="shared" ref="CU236" si="464">$D$236*(CU154-CT154)</f>
        <v>0</v>
      </c>
      <c r="CV236" s="83">
        <f t="shared" ref="CV236" si="465">$D$236*(CV154-CU154)</f>
        <v>0</v>
      </c>
      <c r="CW236" s="83">
        <f t="shared" ref="CW236" si="466">$D$236*(CW154-CV154)</f>
        <v>0</v>
      </c>
      <c r="CX236" s="83">
        <f t="shared" ref="CX236" si="467">$D$236*(CX154-CW154)</f>
        <v>0</v>
      </c>
      <c r="CY236" s="83">
        <f t="shared" ref="CY236" si="468">$D$236*(CY154-CX154)</f>
        <v>0</v>
      </c>
      <c r="CZ236" s="83">
        <f t="shared" ref="CZ236" si="469">$D$236*(CZ154-CY154)</f>
        <v>0</v>
      </c>
      <c r="DA236" s="83">
        <f t="shared" ref="DA236" si="470">$D$236*(DA154-CZ154)</f>
        <v>0</v>
      </c>
      <c r="DB236" s="83">
        <f t="shared" ref="DB236" si="471">$D$236*(DB154-DA154)</f>
        <v>0</v>
      </c>
      <c r="DC236" s="83">
        <f t="shared" ref="DC236" si="472">$D$236*(DC154-DB154)</f>
        <v>0</v>
      </c>
      <c r="DD236" s="83">
        <f t="shared" ref="DD236" si="473">$D$236*(DD154-DC154)</f>
        <v>0</v>
      </c>
      <c r="DE236" s="83">
        <f t="shared" ref="DE236" si="474">$D$236*(DE154-DD154)</f>
        <v>0</v>
      </c>
      <c r="DF236" s="83">
        <f t="shared" ref="DF236" si="475">$D$236*(DF154-DE154)</f>
        <v>0</v>
      </c>
      <c r="DG236" s="83">
        <f t="shared" ref="DG236" si="476">$D$236*(DG154-DF154)</f>
        <v>0</v>
      </c>
      <c r="DH236" s="83">
        <f t="shared" ref="DH236" si="477">$D$236*(DH154-DG154)</f>
        <v>0</v>
      </c>
      <c r="DI236" s="83">
        <f t="shared" ref="DI236" si="478">$D$236*(DI154-DH154)</f>
        <v>0</v>
      </c>
      <c r="DJ236" s="147"/>
      <c r="DK236" s="147"/>
      <c r="DL236" s="147"/>
      <c r="DM236" s="147"/>
      <c r="DN236" s="147"/>
      <c r="DO236" s="147"/>
      <c r="DP236" s="147"/>
      <c r="DQ236" s="147"/>
      <c r="DR236" s="147"/>
      <c r="DS236" s="147"/>
      <c r="DT236" s="147"/>
    </row>
    <row r="237" spans="1:124" customFormat="1" ht="16">
      <c r="A237" s="78"/>
      <c r="B237" s="78"/>
      <c r="C237" s="78"/>
      <c r="D237" s="301"/>
      <c r="E237" s="1193" t="str">
        <f>Settings!$C$6</f>
        <v>USD</v>
      </c>
      <c r="F237" s="306">
        <f>F154*Projections!$C$123</f>
        <v>0</v>
      </c>
      <c r="G237" s="306">
        <f>G154*Projections!$C$123</f>
        <v>0</v>
      </c>
      <c r="H237" s="306">
        <f>H154*Projections!$C$123</f>
        <v>0</v>
      </c>
      <c r="I237" s="306">
        <f>I154*Projections!$C$123</f>
        <v>0</v>
      </c>
      <c r="J237" s="306">
        <f>J154*Projections!$C$123</f>
        <v>0</v>
      </c>
      <c r="K237" s="306">
        <f>K154*Projections!$C$123</f>
        <v>0</v>
      </c>
      <c r="L237" s="306">
        <f>L154*Projections!$C$123</f>
        <v>0</v>
      </c>
      <c r="M237" s="306">
        <f>M154*Projections!$C$123</f>
        <v>0</v>
      </c>
      <c r="N237" s="306">
        <f>N154*Projections!$C$123</f>
        <v>0</v>
      </c>
      <c r="O237" s="306">
        <f>O154*Projections!$C$123</f>
        <v>0</v>
      </c>
      <c r="P237" s="306">
        <f>P154*Projections!$C$123</f>
        <v>0</v>
      </c>
      <c r="Q237" s="611">
        <f>Q154*Projections!$C$123</f>
        <v>0</v>
      </c>
      <c r="R237" s="306">
        <f>R154*Projections!$C$123</f>
        <v>0</v>
      </c>
      <c r="S237" s="306">
        <f>S154*Projections!$C$123</f>
        <v>0</v>
      </c>
      <c r="T237" s="306">
        <f>T154*Projections!$C$123</f>
        <v>0</v>
      </c>
      <c r="U237" s="306">
        <f>U154*Projections!$C$123</f>
        <v>0</v>
      </c>
      <c r="V237" s="306">
        <f>V154*Projections!$C$123</f>
        <v>0</v>
      </c>
      <c r="W237" s="306">
        <f>W154*Projections!$C$123</f>
        <v>0</v>
      </c>
      <c r="X237" s="306">
        <f>X154*Projections!$C$123</f>
        <v>0</v>
      </c>
      <c r="Y237" s="306">
        <f>Y154*Projections!$C$123</f>
        <v>0</v>
      </c>
      <c r="Z237" s="306">
        <f>Z154*Projections!$C$123</f>
        <v>0</v>
      </c>
      <c r="AA237" s="306">
        <f>AA154*Projections!$C$123</f>
        <v>0</v>
      </c>
      <c r="AB237" s="306">
        <f>AB154*Projections!$C$123</f>
        <v>0</v>
      </c>
      <c r="AC237" s="365">
        <f>AC154*Projections!$C$123</f>
        <v>0</v>
      </c>
      <c r="AD237" s="306">
        <f>AD154*Projections!$C$123</f>
        <v>0</v>
      </c>
      <c r="AE237" s="306">
        <f>AE154*Projections!$C$123</f>
        <v>0</v>
      </c>
      <c r="AF237" s="306">
        <f>AF154*Projections!$C$123</f>
        <v>0</v>
      </c>
      <c r="AG237" s="306">
        <f>AG154*Projections!$C$123</f>
        <v>0</v>
      </c>
      <c r="AH237" s="306">
        <f>AH154*Projections!$C$123</f>
        <v>0</v>
      </c>
      <c r="AI237" s="306">
        <f>AI154*Projections!$C$123</f>
        <v>0</v>
      </c>
      <c r="AJ237" s="306">
        <f>AJ154*Projections!$C$123</f>
        <v>0</v>
      </c>
      <c r="AK237" s="306">
        <f>AK154*Projections!$C$123</f>
        <v>0</v>
      </c>
      <c r="AL237" s="306">
        <f>AL154*Projections!$C$123</f>
        <v>0</v>
      </c>
      <c r="AM237" s="306">
        <f>AM154*Projections!$C$123</f>
        <v>0</v>
      </c>
      <c r="AN237" s="306">
        <f>AN154*Projections!$C$123</f>
        <v>0</v>
      </c>
      <c r="AO237" s="365">
        <f>AO154*Projections!$C$123</f>
        <v>0</v>
      </c>
      <c r="AP237" s="306">
        <f>AP154*Projections!$C$123</f>
        <v>0</v>
      </c>
      <c r="AQ237" s="306">
        <f>AQ154*Projections!$C$123</f>
        <v>0</v>
      </c>
      <c r="AR237" s="306">
        <f>AR154*Projections!$C$123</f>
        <v>0</v>
      </c>
      <c r="AS237" s="306">
        <f>AS154*Projections!$C$123</f>
        <v>0</v>
      </c>
      <c r="AT237" s="306">
        <f>AT154*Projections!$C$123</f>
        <v>0</v>
      </c>
      <c r="AU237" s="306">
        <f>AU154*Projections!$C$123</f>
        <v>0</v>
      </c>
      <c r="AV237" s="306">
        <f>AV154*Projections!$C$123</f>
        <v>0</v>
      </c>
      <c r="AW237" s="306">
        <f>AW154*Projections!$C$123</f>
        <v>0</v>
      </c>
      <c r="AX237" s="306">
        <f>AX154*Projections!$C$123</f>
        <v>0</v>
      </c>
      <c r="AY237" s="306">
        <f>AY154*Projections!$C$123</f>
        <v>0</v>
      </c>
      <c r="AZ237" s="306">
        <f>AZ154*Projections!$C$123</f>
        <v>0</v>
      </c>
      <c r="BA237" s="365">
        <f>BA154*Projections!$C$123</f>
        <v>0</v>
      </c>
      <c r="BB237" s="306">
        <f>BB154*Projections!$C$123</f>
        <v>0</v>
      </c>
      <c r="BC237" s="306">
        <f>BC154*Projections!$C$123</f>
        <v>0</v>
      </c>
      <c r="BD237" s="306">
        <f>BD154*Projections!$C$123</f>
        <v>0</v>
      </c>
      <c r="BE237" s="306">
        <f>BE154*Projections!$C$123</f>
        <v>0</v>
      </c>
      <c r="BF237" s="306">
        <f>BF154*Projections!$C$123</f>
        <v>0</v>
      </c>
      <c r="BG237" s="306">
        <f>BG154*Projections!$C$123</f>
        <v>0</v>
      </c>
      <c r="BH237" s="306">
        <f>BH154*Projections!$C$123</f>
        <v>0</v>
      </c>
      <c r="BI237" s="306">
        <f>BI154*Projections!$C$123</f>
        <v>0</v>
      </c>
      <c r="BJ237" s="306">
        <f>BJ154*Projections!$C$123</f>
        <v>0</v>
      </c>
      <c r="BK237" s="306">
        <f>BK154*Projections!$C$123</f>
        <v>0</v>
      </c>
      <c r="BL237" s="306">
        <f>BL154*Projections!$C$123</f>
        <v>0</v>
      </c>
      <c r="BM237" s="365">
        <f>BM154*Projections!$C$123</f>
        <v>0</v>
      </c>
      <c r="BN237" s="306">
        <f>BN154*Projections!$C$123</f>
        <v>0</v>
      </c>
      <c r="BO237" s="306">
        <f>BO154*Projections!$C$123</f>
        <v>0</v>
      </c>
      <c r="BP237" s="306">
        <f>BP154*Projections!$C$123</f>
        <v>0</v>
      </c>
      <c r="BQ237" s="306">
        <f>BQ154*Projections!$C$123</f>
        <v>0</v>
      </c>
      <c r="BR237" s="306">
        <f>BR154*Projections!$C$123</f>
        <v>0</v>
      </c>
      <c r="BS237" s="306">
        <f>BS154*Projections!$C$123</f>
        <v>0</v>
      </c>
      <c r="BT237" s="306">
        <f>BT154*Projections!$C$123</f>
        <v>0</v>
      </c>
      <c r="BU237" s="306">
        <f>BU154*Projections!$C$123</f>
        <v>0</v>
      </c>
      <c r="BV237" s="306">
        <f>BV154*Projections!$C$123</f>
        <v>0</v>
      </c>
      <c r="BW237" s="306">
        <f>BW154*Projections!$C$123</f>
        <v>0</v>
      </c>
      <c r="BX237" s="306">
        <f>BX154*Projections!$C$123</f>
        <v>0</v>
      </c>
      <c r="BY237" s="365">
        <f>BY154*Projections!$C$123</f>
        <v>0</v>
      </c>
      <c r="BZ237" s="306">
        <f>BZ154*Projections!$C$123</f>
        <v>0</v>
      </c>
      <c r="CA237" s="306">
        <f>CA154*Projections!$C$123</f>
        <v>0</v>
      </c>
      <c r="CB237" s="306">
        <f>CB154*Projections!$C$123</f>
        <v>0</v>
      </c>
      <c r="CC237" s="306">
        <f>CC154*Projections!$C$123</f>
        <v>0</v>
      </c>
      <c r="CD237" s="306">
        <f>CD154*Projections!$C$123</f>
        <v>0</v>
      </c>
      <c r="CE237" s="306">
        <f>CE154*Projections!$C$123</f>
        <v>0</v>
      </c>
      <c r="CF237" s="306">
        <f>CF154*Projections!$C$123</f>
        <v>0</v>
      </c>
      <c r="CG237" s="306">
        <f>CG154*Projections!$C$123</f>
        <v>0</v>
      </c>
      <c r="CH237" s="306">
        <f>CH154*Projections!$C$123</f>
        <v>0</v>
      </c>
      <c r="CI237" s="306">
        <f>CI154*Projections!$C$123</f>
        <v>0</v>
      </c>
      <c r="CJ237" s="306">
        <f>CJ154*Projections!$C$123</f>
        <v>0</v>
      </c>
      <c r="CK237" s="306">
        <f>CK154*Projections!$C$123</f>
        <v>0</v>
      </c>
      <c r="CL237" s="306">
        <f>CL154*Projections!$C$123</f>
        <v>0</v>
      </c>
      <c r="CM237" s="306">
        <f>CM154*Projections!$C$123</f>
        <v>0</v>
      </c>
      <c r="CN237" s="306">
        <f>CN154*Projections!$C$123</f>
        <v>0</v>
      </c>
      <c r="CO237" s="306">
        <f>CO154*Projections!$C$123</f>
        <v>0</v>
      </c>
      <c r="CP237" s="306">
        <f>CP154*Projections!$C$123</f>
        <v>0</v>
      </c>
      <c r="CQ237" s="306">
        <f>CQ154*Projections!$C$123</f>
        <v>0</v>
      </c>
      <c r="CR237" s="306">
        <f>CR154*Projections!$C$123</f>
        <v>0</v>
      </c>
      <c r="CS237" s="306">
        <f>CS154*Projections!$C$123</f>
        <v>0</v>
      </c>
      <c r="CT237" s="306">
        <f>CT154*Projections!$C$123</f>
        <v>0</v>
      </c>
      <c r="CU237" s="306">
        <f>CU154*Projections!$C$123</f>
        <v>0</v>
      </c>
      <c r="CV237" s="306">
        <f>CV154*Projections!$C$123</f>
        <v>0</v>
      </c>
      <c r="CW237" s="306">
        <f>CW154*Projections!$C$123</f>
        <v>0</v>
      </c>
      <c r="CX237" s="306">
        <f>CX154*Projections!$C$123</f>
        <v>0</v>
      </c>
      <c r="CY237" s="306">
        <f>CY154*Projections!$C$123</f>
        <v>0</v>
      </c>
      <c r="CZ237" s="306">
        <f>CZ154*Projections!$C$123</f>
        <v>0</v>
      </c>
      <c r="DA237" s="306">
        <f>DA154*Projections!$C$123</f>
        <v>0</v>
      </c>
      <c r="DB237" s="306">
        <f>DB154*Projections!$C$123</f>
        <v>0</v>
      </c>
      <c r="DC237" s="306">
        <f>DC154*Projections!$C$123</f>
        <v>0</v>
      </c>
      <c r="DD237" s="306">
        <f>DD154*Projections!$C$123</f>
        <v>0</v>
      </c>
      <c r="DE237" s="306">
        <f>DE154*Projections!$C$123</f>
        <v>0</v>
      </c>
      <c r="DF237" s="306">
        <f>DF154*Projections!$C$123</f>
        <v>0</v>
      </c>
      <c r="DG237" s="306">
        <f>DG154*Projections!$C$123</f>
        <v>0</v>
      </c>
      <c r="DH237" s="306">
        <f>DH154*Projections!$C$123</f>
        <v>0</v>
      </c>
      <c r="DI237" s="306">
        <f>DI154*Projections!$C$123</f>
        <v>0</v>
      </c>
      <c r="DJ237" s="147"/>
      <c r="DK237" s="147"/>
      <c r="DL237" s="147"/>
      <c r="DM237" s="147"/>
      <c r="DN237" s="147"/>
      <c r="DO237" s="147"/>
      <c r="DP237" s="147"/>
      <c r="DQ237" s="147"/>
      <c r="DR237" s="147"/>
      <c r="DS237" s="147"/>
      <c r="DT237" s="147"/>
    </row>
    <row r="238" spans="1:124" customFormat="1" ht="16">
      <c r="A238" s="259" t="s">
        <v>120</v>
      </c>
      <c r="B238" s="259"/>
      <c r="C238" s="259"/>
      <c r="D238" s="301"/>
      <c r="E238" s="1218" t="str">
        <f>Settings!$C$6</f>
        <v>USD</v>
      </c>
      <c r="F238" s="1194">
        <v>0</v>
      </c>
      <c r="G238" s="83">
        <v>0</v>
      </c>
      <c r="H238" s="83">
        <v>0</v>
      </c>
      <c r="I238" s="83">
        <v>0</v>
      </c>
      <c r="J238" s="83">
        <v>0</v>
      </c>
      <c r="K238" s="83">
        <v>0</v>
      </c>
      <c r="L238" s="83">
        <v>0</v>
      </c>
      <c r="M238" s="83">
        <v>0</v>
      </c>
      <c r="N238" s="83">
        <v>0</v>
      </c>
      <c r="O238" s="83">
        <v>0</v>
      </c>
      <c r="P238" s="83">
        <v>0</v>
      </c>
      <c r="Q238" s="611">
        <v>0</v>
      </c>
      <c r="R238" s="83">
        <v>0</v>
      </c>
      <c r="S238" s="83">
        <v>0</v>
      </c>
      <c r="T238" s="83">
        <v>0</v>
      </c>
      <c r="U238" s="83">
        <v>0</v>
      </c>
      <c r="V238" s="83">
        <v>0</v>
      </c>
      <c r="W238" s="83">
        <v>0</v>
      </c>
      <c r="X238" s="83">
        <v>0</v>
      </c>
      <c r="Y238" s="83">
        <v>0</v>
      </c>
      <c r="Z238" s="83">
        <v>0</v>
      </c>
      <c r="AA238" s="83">
        <v>0</v>
      </c>
      <c r="AB238" s="83">
        <v>0</v>
      </c>
      <c r="AC238" s="365">
        <v>0</v>
      </c>
      <c r="AD238" s="83">
        <v>0</v>
      </c>
      <c r="AE238" s="83">
        <v>0</v>
      </c>
      <c r="AF238" s="83">
        <v>0</v>
      </c>
      <c r="AG238" s="83">
        <v>0</v>
      </c>
      <c r="AH238" s="83">
        <v>0</v>
      </c>
      <c r="AI238" s="83">
        <v>0</v>
      </c>
      <c r="AJ238" s="83">
        <v>0</v>
      </c>
      <c r="AK238" s="83">
        <v>0</v>
      </c>
      <c r="AL238" s="83">
        <v>0</v>
      </c>
      <c r="AM238" s="83">
        <v>0</v>
      </c>
      <c r="AN238" s="83">
        <v>0</v>
      </c>
      <c r="AO238" s="365">
        <v>0</v>
      </c>
      <c r="AP238" s="83">
        <v>0</v>
      </c>
      <c r="AQ238" s="83">
        <v>0</v>
      </c>
      <c r="AR238" s="83">
        <v>0</v>
      </c>
      <c r="AS238" s="83">
        <v>0</v>
      </c>
      <c r="AT238" s="83">
        <v>0</v>
      </c>
      <c r="AU238" s="83">
        <v>0</v>
      </c>
      <c r="AV238" s="83">
        <v>0</v>
      </c>
      <c r="AW238" s="83">
        <v>0</v>
      </c>
      <c r="AX238" s="83">
        <v>0</v>
      </c>
      <c r="AY238" s="83">
        <v>0</v>
      </c>
      <c r="AZ238" s="83">
        <v>0</v>
      </c>
      <c r="BA238" s="365">
        <v>0</v>
      </c>
      <c r="BB238" s="83">
        <v>0</v>
      </c>
      <c r="BC238" s="83">
        <v>0</v>
      </c>
      <c r="BD238" s="83">
        <v>0</v>
      </c>
      <c r="BE238" s="83">
        <v>0</v>
      </c>
      <c r="BF238" s="83">
        <v>0</v>
      </c>
      <c r="BG238" s="83">
        <v>0</v>
      </c>
      <c r="BH238" s="83">
        <v>0</v>
      </c>
      <c r="BI238" s="83">
        <v>0</v>
      </c>
      <c r="BJ238" s="83">
        <v>0</v>
      </c>
      <c r="BK238" s="83">
        <v>0</v>
      </c>
      <c r="BL238" s="83">
        <v>0</v>
      </c>
      <c r="BM238" s="365">
        <v>0</v>
      </c>
      <c r="BN238" s="83">
        <v>0</v>
      </c>
      <c r="BO238" s="83">
        <v>0</v>
      </c>
      <c r="BP238" s="83">
        <v>0</v>
      </c>
      <c r="BQ238" s="83">
        <v>0</v>
      </c>
      <c r="BR238" s="83">
        <v>0</v>
      </c>
      <c r="BS238" s="83">
        <v>0</v>
      </c>
      <c r="BT238" s="83">
        <v>0</v>
      </c>
      <c r="BU238" s="83">
        <v>0</v>
      </c>
      <c r="BV238" s="83">
        <v>0</v>
      </c>
      <c r="BW238" s="83">
        <v>0</v>
      </c>
      <c r="BX238" s="83">
        <v>0</v>
      </c>
      <c r="BY238" s="365">
        <v>0</v>
      </c>
      <c r="BZ238" s="83">
        <v>0</v>
      </c>
      <c r="CA238" s="83">
        <v>0</v>
      </c>
      <c r="CB238" s="83">
        <v>0</v>
      </c>
      <c r="CC238" s="83">
        <v>0</v>
      </c>
      <c r="CD238" s="83">
        <v>0</v>
      </c>
      <c r="CE238" s="83">
        <v>0</v>
      </c>
      <c r="CF238" s="83">
        <v>0</v>
      </c>
      <c r="CG238" s="83">
        <v>0</v>
      </c>
      <c r="CH238" s="83">
        <v>0</v>
      </c>
      <c r="CI238" s="83">
        <v>0</v>
      </c>
      <c r="CJ238" s="83">
        <v>0</v>
      </c>
      <c r="CK238" s="83">
        <v>0</v>
      </c>
      <c r="CL238" s="83">
        <v>0</v>
      </c>
      <c r="CM238" s="83">
        <v>0</v>
      </c>
      <c r="CN238" s="83">
        <v>0</v>
      </c>
      <c r="CO238" s="83">
        <v>0</v>
      </c>
      <c r="CP238" s="83">
        <v>0</v>
      </c>
      <c r="CQ238" s="83">
        <v>0</v>
      </c>
      <c r="CR238" s="83">
        <v>0</v>
      </c>
      <c r="CS238" s="83">
        <v>0</v>
      </c>
      <c r="CT238" s="83">
        <v>0</v>
      </c>
      <c r="CU238" s="83">
        <v>0</v>
      </c>
      <c r="CV238" s="83">
        <v>0</v>
      </c>
      <c r="CW238" s="83">
        <v>0</v>
      </c>
      <c r="CX238" s="83">
        <v>0</v>
      </c>
      <c r="CY238" s="83">
        <v>0</v>
      </c>
      <c r="CZ238" s="83">
        <v>0</v>
      </c>
      <c r="DA238" s="83">
        <v>0</v>
      </c>
      <c r="DB238" s="83">
        <v>0</v>
      </c>
      <c r="DC238" s="83">
        <v>0</v>
      </c>
      <c r="DD238" s="83">
        <v>0</v>
      </c>
      <c r="DE238" s="83">
        <v>0</v>
      </c>
      <c r="DF238" s="83">
        <v>0</v>
      </c>
      <c r="DG238" s="83">
        <v>0</v>
      </c>
      <c r="DH238" s="83">
        <v>0</v>
      </c>
      <c r="DI238" s="83">
        <v>0</v>
      </c>
      <c r="DJ238" s="147"/>
      <c r="DK238" s="147"/>
      <c r="DL238" s="147"/>
      <c r="DM238" s="147"/>
      <c r="DN238" s="147"/>
      <c r="DO238" s="147"/>
      <c r="DP238" s="147"/>
      <c r="DQ238" s="147"/>
      <c r="DR238" s="147"/>
      <c r="DS238" s="147"/>
      <c r="DT238" s="147"/>
    </row>
    <row r="239" spans="1:124" customFormat="1" ht="19">
      <c r="A239" s="642" t="s">
        <v>447</v>
      </c>
      <c r="B239" s="642"/>
      <c r="C239" s="642"/>
      <c r="D239" s="1223" t="s">
        <v>140</v>
      </c>
      <c r="E239" s="282" t="str">
        <f>Settings!$C$6</f>
        <v>USD</v>
      </c>
      <c r="F239" s="283">
        <f t="shared" ref="F239:BM239" si="479">SUM(F236:F238)</f>
        <v>9000</v>
      </c>
      <c r="G239" s="1206">
        <f t="shared" si="479"/>
        <v>0</v>
      </c>
      <c r="H239" s="1206">
        <f t="shared" si="479"/>
        <v>0</v>
      </c>
      <c r="I239" s="1206">
        <f t="shared" si="479"/>
        <v>6000</v>
      </c>
      <c r="J239" s="1206">
        <f t="shared" si="479"/>
        <v>0</v>
      </c>
      <c r="K239" s="1206">
        <f t="shared" si="479"/>
        <v>0</v>
      </c>
      <c r="L239" s="1206">
        <f t="shared" si="479"/>
        <v>3000</v>
      </c>
      <c r="M239" s="1206">
        <f t="shared" si="479"/>
        <v>0</v>
      </c>
      <c r="N239" s="1206">
        <f t="shared" si="479"/>
        <v>0</v>
      </c>
      <c r="O239" s="1206">
        <f t="shared" si="479"/>
        <v>3000</v>
      </c>
      <c r="P239" s="1206">
        <f t="shared" si="479"/>
        <v>0</v>
      </c>
      <c r="Q239" s="614">
        <f t="shared" si="479"/>
        <v>0</v>
      </c>
      <c r="R239" s="1206">
        <f t="shared" si="479"/>
        <v>6000</v>
      </c>
      <c r="S239" s="1206">
        <f t="shared" si="479"/>
        <v>12000</v>
      </c>
      <c r="T239" s="1206">
        <f t="shared" si="479"/>
        <v>0</v>
      </c>
      <c r="U239" s="1206">
        <f t="shared" si="479"/>
        <v>3000</v>
      </c>
      <c r="V239" s="1206">
        <f t="shared" si="479"/>
        <v>0</v>
      </c>
      <c r="W239" s="1206">
        <f t="shared" si="479"/>
        <v>0</v>
      </c>
      <c r="X239" s="1206">
        <f t="shared" si="479"/>
        <v>0</v>
      </c>
      <c r="Y239" s="1206">
        <f t="shared" si="479"/>
        <v>0</v>
      </c>
      <c r="Z239" s="1206">
        <f t="shared" si="479"/>
        <v>0</v>
      </c>
      <c r="AA239" s="1206">
        <f t="shared" si="479"/>
        <v>0</v>
      </c>
      <c r="AB239" s="1206">
        <f t="shared" si="479"/>
        <v>0</v>
      </c>
      <c r="AC239" s="614">
        <f t="shared" si="479"/>
        <v>0</v>
      </c>
      <c r="AD239" s="1206">
        <f t="shared" si="479"/>
        <v>27000</v>
      </c>
      <c r="AE239" s="1206">
        <f t="shared" si="479"/>
        <v>0</v>
      </c>
      <c r="AF239" s="1206">
        <f t="shared" si="479"/>
        <v>0</v>
      </c>
      <c r="AG239" s="1206">
        <f t="shared" si="479"/>
        <v>0</v>
      </c>
      <c r="AH239" s="1206">
        <f t="shared" si="479"/>
        <v>0</v>
      </c>
      <c r="AI239" s="1206">
        <f t="shared" si="479"/>
        <v>0</v>
      </c>
      <c r="AJ239" s="1206">
        <f t="shared" si="479"/>
        <v>15000</v>
      </c>
      <c r="AK239" s="1206">
        <f t="shared" si="479"/>
        <v>0</v>
      </c>
      <c r="AL239" s="1206">
        <f t="shared" si="479"/>
        <v>0</v>
      </c>
      <c r="AM239" s="1206">
        <f t="shared" si="479"/>
        <v>0</v>
      </c>
      <c r="AN239" s="1206">
        <f t="shared" si="479"/>
        <v>0</v>
      </c>
      <c r="AO239" s="614">
        <f t="shared" si="479"/>
        <v>0</v>
      </c>
      <c r="AP239" s="1206">
        <f t="shared" si="479"/>
        <v>21000</v>
      </c>
      <c r="AQ239" s="1206">
        <f t="shared" si="479"/>
        <v>0</v>
      </c>
      <c r="AR239" s="1206">
        <f t="shared" si="479"/>
        <v>0</v>
      </c>
      <c r="AS239" s="1206">
        <f t="shared" si="479"/>
        <v>0</v>
      </c>
      <c r="AT239" s="1206">
        <f t="shared" si="479"/>
        <v>0</v>
      </c>
      <c r="AU239" s="1206">
        <f t="shared" si="479"/>
        <v>0</v>
      </c>
      <c r="AV239" s="1206">
        <f t="shared" si="479"/>
        <v>0</v>
      </c>
      <c r="AW239" s="1206">
        <f t="shared" si="479"/>
        <v>0</v>
      </c>
      <c r="AX239" s="1206">
        <f t="shared" si="479"/>
        <v>0</v>
      </c>
      <c r="AY239" s="1206">
        <f t="shared" si="479"/>
        <v>6000</v>
      </c>
      <c r="AZ239" s="1206">
        <f t="shared" si="479"/>
        <v>0</v>
      </c>
      <c r="BA239" s="614">
        <f t="shared" si="479"/>
        <v>0</v>
      </c>
      <c r="BB239" s="1206">
        <f t="shared" si="479"/>
        <v>6000</v>
      </c>
      <c r="BC239" s="1206">
        <f t="shared" si="479"/>
        <v>0</v>
      </c>
      <c r="BD239" s="1206">
        <f t="shared" si="479"/>
        <v>0</v>
      </c>
      <c r="BE239" s="1206">
        <f t="shared" si="479"/>
        <v>0</v>
      </c>
      <c r="BF239" s="1206">
        <f t="shared" si="479"/>
        <v>0</v>
      </c>
      <c r="BG239" s="1206">
        <f t="shared" si="479"/>
        <v>0</v>
      </c>
      <c r="BH239" s="1206">
        <f t="shared" si="479"/>
        <v>9000</v>
      </c>
      <c r="BI239" s="1206">
        <f t="shared" si="479"/>
        <v>0</v>
      </c>
      <c r="BJ239" s="1206">
        <f t="shared" si="479"/>
        <v>0</v>
      </c>
      <c r="BK239" s="1206">
        <f t="shared" si="479"/>
        <v>0</v>
      </c>
      <c r="BL239" s="1206">
        <f t="shared" si="479"/>
        <v>0</v>
      </c>
      <c r="BM239" s="614">
        <f t="shared" si="479"/>
        <v>0</v>
      </c>
      <c r="BN239" s="1206">
        <f t="shared" ref="BN239:DC239" si="480">SUM(BN236:BN238)</f>
        <v>9000</v>
      </c>
      <c r="BO239" s="1206">
        <f t="shared" si="480"/>
        <v>0</v>
      </c>
      <c r="BP239" s="1206">
        <f t="shared" si="480"/>
        <v>0</v>
      </c>
      <c r="BQ239" s="1206">
        <f t="shared" si="480"/>
        <v>3000</v>
      </c>
      <c r="BR239" s="1206">
        <f t="shared" si="480"/>
        <v>0</v>
      </c>
      <c r="BS239" s="1206">
        <f t="shared" si="480"/>
        <v>0</v>
      </c>
      <c r="BT239" s="1206">
        <f t="shared" si="480"/>
        <v>3000</v>
      </c>
      <c r="BU239" s="1206">
        <f t="shared" si="480"/>
        <v>0</v>
      </c>
      <c r="BV239" s="1206">
        <f t="shared" si="480"/>
        <v>-3000</v>
      </c>
      <c r="BW239" s="1206">
        <f t="shared" si="480"/>
        <v>0</v>
      </c>
      <c r="BX239" s="1206">
        <f t="shared" si="480"/>
        <v>0</v>
      </c>
      <c r="BY239" s="614">
        <f t="shared" si="480"/>
        <v>0</v>
      </c>
      <c r="BZ239" s="1206">
        <f t="shared" si="480"/>
        <v>12000</v>
      </c>
      <c r="CA239" s="1206">
        <f t="shared" si="480"/>
        <v>0</v>
      </c>
      <c r="CB239" s="1206">
        <f t="shared" si="480"/>
        <v>0</v>
      </c>
      <c r="CC239" s="1206">
        <f t="shared" si="480"/>
        <v>0</v>
      </c>
      <c r="CD239" s="1206">
        <f t="shared" si="480"/>
        <v>0</v>
      </c>
      <c r="CE239" s="1206">
        <f t="shared" si="480"/>
        <v>0</v>
      </c>
      <c r="CF239" s="1206">
        <f t="shared" si="480"/>
        <v>0</v>
      </c>
      <c r="CG239" s="1206">
        <f t="shared" si="480"/>
        <v>0</v>
      </c>
      <c r="CH239" s="1206">
        <f t="shared" si="480"/>
        <v>0</v>
      </c>
      <c r="CI239" s="1206">
        <f t="shared" si="480"/>
        <v>0</v>
      </c>
      <c r="CJ239" s="1206">
        <f t="shared" si="480"/>
        <v>0</v>
      </c>
      <c r="CK239" s="1206">
        <f t="shared" si="480"/>
        <v>0</v>
      </c>
      <c r="CL239" s="1206">
        <f t="shared" si="480"/>
        <v>0</v>
      </c>
      <c r="CM239" s="1206">
        <f t="shared" si="480"/>
        <v>0</v>
      </c>
      <c r="CN239" s="1206">
        <f t="shared" si="480"/>
        <v>0</v>
      </c>
      <c r="CO239" s="1206">
        <f t="shared" si="480"/>
        <v>0</v>
      </c>
      <c r="CP239" s="1206">
        <f t="shared" si="480"/>
        <v>0</v>
      </c>
      <c r="CQ239" s="1206">
        <f t="shared" si="480"/>
        <v>0</v>
      </c>
      <c r="CR239" s="1206">
        <f t="shared" si="480"/>
        <v>0</v>
      </c>
      <c r="CS239" s="1206">
        <f t="shared" si="480"/>
        <v>0</v>
      </c>
      <c r="CT239" s="1206">
        <f t="shared" si="480"/>
        <v>0</v>
      </c>
      <c r="CU239" s="1206">
        <f t="shared" si="480"/>
        <v>0</v>
      </c>
      <c r="CV239" s="1206">
        <f t="shared" si="480"/>
        <v>0</v>
      </c>
      <c r="CW239" s="1206">
        <f t="shared" si="480"/>
        <v>0</v>
      </c>
      <c r="CX239" s="1206">
        <f t="shared" si="480"/>
        <v>0</v>
      </c>
      <c r="CY239" s="1206">
        <f t="shared" si="480"/>
        <v>0</v>
      </c>
      <c r="CZ239" s="1206">
        <f t="shared" si="480"/>
        <v>0</v>
      </c>
      <c r="DA239" s="1206">
        <f t="shared" si="480"/>
        <v>0</v>
      </c>
      <c r="DB239" s="1206">
        <f t="shared" si="480"/>
        <v>0</v>
      </c>
      <c r="DC239" s="1206">
        <f t="shared" si="480"/>
        <v>0</v>
      </c>
      <c r="DD239" s="1206">
        <f t="shared" ref="DD239:DI239" si="481">SUM(DD236:DD238)</f>
        <v>0</v>
      </c>
      <c r="DE239" s="1206">
        <f t="shared" si="481"/>
        <v>0</v>
      </c>
      <c r="DF239" s="1206">
        <f t="shared" si="481"/>
        <v>0</v>
      </c>
      <c r="DG239" s="1206">
        <f t="shared" si="481"/>
        <v>0</v>
      </c>
      <c r="DH239" s="1206">
        <f t="shared" si="481"/>
        <v>0</v>
      </c>
      <c r="DI239" s="1206">
        <f t="shared" si="481"/>
        <v>0</v>
      </c>
      <c r="DJ239" s="147"/>
      <c r="DK239" s="147"/>
      <c r="DL239" s="147"/>
      <c r="DM239" s="147"/>
      <c r="DN239" s="147"/>
      <c r="DO239" s="147"/>
      <c r="DP239" s="147"/>
      <c r="DQ239" s="147"/>
      <c r="DR239" s="147"/>
      <c r="DS239" s="147"/>
      <c r="DT239" s="147"/>
    </row>
    <row r="240" spans="1:124" customFormat="1" ht="16">
      <c r="A240" s="78"/>
      <c r="B240" s="78"/>
      <c r="C240" s="78"/>
      <c r="D240" s="301"/>
      <c r="E240" s="1193"/>
      <c r="F240" s="1224"/>
      <c r="G240" s="254"/>
      <c r="H240" s="254"/>
      <c r="I240" s="254"/>
      <c r="J240" s="254"/>
      <c r="K240" s="254"/>
      <c r="L240" s="254"/>
      <c r="M240" s="254"/>
      <c r="N240" s="254"/>
      <c r="O240" s="254"/>
      <c r="P240" s="254"/>
      <c r="Q240" s="621"/>
      <c r="R240" s="254"/>
      <c r="S240" s="254"/>
      <c r="T240" s="254"/>
      <c r="U240" s="254"/>
      <c r="V240" s="254"/>
      <c r="W240" s="254"/>
      <c r="X240" s="254"/>
      <c r="Y240" s="254"/>
      <c r="Z240" s="254"/>
      <c r="AA240" s="254"/>
      <c r="AB240" s="254"/>
      <c r="AC240" s="375"/>
      <c r="AD240" s="254"/>
      <c r="AE240" s="254"/>
      <c r="AF240" s="254"/>
      <c r="AG240" s="254"/>
      <c r="AH240" s="254"/>
      <c r="AI240" s="254"/>
      <c r="AJ240" s="254"/>
      <c r="AK240" s="254"/>
      <c r="AL240" s="254"/>
      <c r="AM240" s="254"/>
      <c r="AN240" s="254"/>
      <c r="AO240" s="375"/>
      <c r="AP240" s="254"/>
      <c r="AQ240" s="254"/>
      <c r="AR240" s="254"/>
      <c r="AS240" s="254"/>
      <c r="AT240" s="254"/>
      <c r="AU240" s="254"/>
      <c r="AV240" s="254"/>
      <c r="AW240" s="254"/>
      <c r="AX240" s="254"/>
      <c r="AY240" s="254"/>
      <c r="AZ240" s="254"/>
      <c r="BA240" s="375"/>
      <c r="BB240" s="254"/>
      <c r="BC240" s="254"/>
      <c r="BD240" s="254"/>
      <c r="BE240" s="254"/>
      <c r="BF240" s="254"/>
      <c r="BG240" s="254"/>
      <c r="BH240" s="254"/>
      <c r="BI240" s="254"/>
      <c r="BJ240" s="254"/>
      <c r="BK240" s="254"/>
      <c r="BL240" s="254"/>
      <c r="BM240" s="375"/>
      <c r="BN240" s="254"/>
      <c r="BO240" s="254"/>
      <c r="BP240" s="254"/>
      <c r="BQ240" s="254"/>
      <c r="BR240" s="254"/>
      <c r="BS240" s="254"/>
      <c r="BT240" s="254"/>
      <c r="BU240" s="254"/>
      <c r="BV240" s="254"/>
      <c r="BW240" s="254"/>
      <c r="BX240" s="254"/>
      <c r="BY240" s="375"/>
      <c r="BZ240" s="254"/>
      <c r="CA240" s="254"/>
      <c r="CB240" s="254"/>
      <c r="CC240" s="254"/>
      <c r="CD240" s="254"/>
      <c r="CE240" s="254"/>
      <c r="CF240" s="254"/>
      <c r="CG240" s="254"/>
      <c r="CH240" s="254"/>
      <c r="CI240" s="254"/>
      <c r="CJ240" s="254"/>
      <c r="CK240" s="254"/>
      <c r="CL240" s="254"/>
      <c r="CM240" s="254"/>
      <c r="CN240" s="254"/>
      <c r="CO240" s="254"/>
      <c r="CP240" s="254"/>
      <c r="CQ240" s="254"/>
      <c r="CR240" s="254"/>
      <c r="CS240" s="254"/>
      <c r="CT240" s="254"/>
      <c r="CU240" s="254"/>
      <c r="CV240" s="254"/>
      <c r="CW240" s="254"/>
      <c r="CX240" s="254"/>
      <c r="CY240" s="254"/>
      <c r="CZ240" s="254"/>
      <c r="DA240" s="254"/>
      <c r="DB240" s="254"/>
      <c r="DC240" s="254"/>
      <c r="DD240" s="254"/>
      <c r="DE240" s="254"/>
      <c r="DF240" s="254"/>
      <c r="DG240" s="254"/>
      <c r="DH240" s="254"/>
      <c r="DI240" s="254"/>
      <c r="DJ240" s="147"/>
      <c r="DK240" s="147"/>
      <c r="DL240" s="147"/>
      <c r="DM240" s="147"/>
      <c r="DN240" s="147"/>
      <c r="DO240" s="147"/>
      <c r="DP240" s="147"/>
      <c r="DQ240" s="147"/>
      <c r="DR240" s="147"/>
      <c r="DS240" s="147"/>
      <c r="DT240" s="147"/>
    </row>
    <row r="241" spans="1:113" customFormat="1" ht="16">
      <c r="A241" s="78"/>
      <c r="B241" s="78"/>
      <c r="C241" s="78"/>
      <c r="D241" s="301"/>
      <c r="E241" s="1193"/>
      <c r="F241" s="1216"/>
      <c r="G241" s="185"/>
      <c r="H241" s="185"/>
      <c r="I241" s="185"/>
      <c r="J241" s="185"/>
      <c r="K241" s="185"/>
      <c r="L241" s="185"/>
      <c r="M241" s="185"/>
      <c r="N241" s="185"/>
      <c r="O241" s="185"/>
      <c r="P241" s="185"/>
      <c r="Q241" s="611"/>
      <c r="R241" s="185"/>
      <c r="S241" s="185"/>
      <c r="T241" s="185"/>
      <c r="U241" s="185"/>
      <c r="V241" s="185"/>
      <c r="W241" s="185"/>
      <c r="X241" s="185"/>
      <c r="Y241" s="185"/>
      <c r="Z241" s="185"/>
      <c r="AA241" s="185"/>
      <c r="AB241" s="185"/>
      <c r="AC241" s="365"/>
      <c r="AD241" s="185"/>
      <c r="AE241" s="185"/>
      <c r="AF241" s="185"/>
      <c r="AG241" s="185"/>
      <c r="AH241" s="185"/>
      <c r="AI241" s="185"/>
      <c r="AJ241" s="185"/>
      <c r="AK241" s="185"/>
      <c r="AL241" s="185"/>
      <c r="AM241" s="185"/>
      <c r="AN241" s="185"/>
      <c r="AO241" s="365"/>
      <c r="AP241" s="78"/>
      <c r="AQ241" s="78"/>
      <c r="AR241" s="78"/>
      <c r="AS241" s="78"/>
      <c r="AT241" s="78"/>
      <c r="AU241" s="78"/>
      <c r="AV241" s="78"/>
      <c r="AW241" s="78"/>
      <c r="AX241" s="78"/>
      <c r="AY241" s="78"/>
      <c r="AZ241" s="78"/>
      <c r="BA241" s="365"/>
      <c r="BB241" s="78"/>
      <c r="BC241" s="78"/>
      <c r="BD241" s="78"/>
      <c r="BE241" s="78"/>
      <c r="BF241" s="78"/>
      <c r="BG241" s="78"/>
      <c r="BH241" s="78"/>
      <c r="BI241" s="78"/>
      <c r="BJ241" s="78"/>
      <c r="BK241" s="78"/>
      <c r="BL241" s="78"/>
      <c r="BM241" s="365"/>
      <c r="BN241" s="78"/>
      <c r="BO241" s="78"/>
      <c r="BP241" s="78"/>
      <c r="BQ241" s="78"/>
      <c r="BR241" s="78"/>
      <c r="BS241" s="78"/>
      <c r="BT241" s="78"/>
      <c r="BU241" s="78"/>
      <c r="BV241" s="78"/>
      <c r="BW241" s="78"/>
      <c r="BX241" s="78"/>
      <c r="BY241" s="365"/>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row>
    <row r="242" spans="1:113" customFormat="1" ht="16">
      <c r="A242" s="78"/>
      <c r="B242" s="78"/>
      <c r="C242" s="78"/>
      <c r="D242" s="301"/>
      <c r="E242" s="1193"/>
      <c r="F242" s="1216"/>
      <c r="G242" s="185"/>
      <c r="H242" s="185"/>
      <c r="I242" s="185"/>
      <c r="J242" s="185"/>
      <c r="K242" s="185"/>
      <c r="L242" s="185"/>
      <c r="M242" s="185"/>
      <c r="N242" s="185"/>
      <c r="O242" s="185"/>
      <c r="P242" s="185"/>
      <c r="Q242" s="611"/>
      <c r="R242" s="185"/>
      <c r="S242" s="185"/>
      <c r="T242" s="185"/>
      <c r="U242" s="185"/>
      <c r="V242" s="185"/>
      <c r="W242" s="185"/>
      <c r="X242" s="185"/>
      <c r="Y242" s="185"/>
      <c r="Z242" s="185"/>
      <c r="AA242" s="185"/>
      <c r="AB242" s="185"/>
      <c r="AC242" s="365"/>
      <c r="AD242" s="185"/>
      <c r="AE242" s="185"/>
      <c r="AF242" s="185"/>
      <c r="AG242" s="185"/>
      <c r="AH242" s="185"/>
      <c r="AI242" s="185"/>
      <c r="AJ242" s="185"/>
      <c r="AK242" s="185"/>
      <c r="AL242" s="185"/>
      <c r="AM242" s="185"/>
      <c r="AN242" s="185"/>
      <c r="AO242" s="365"/>
      <c r="AP242" s="78"/>
      <c r="AQ242" s="78"/>
      <c r="AR242" s="78"/>
      <c r="AS242" s="78"/>
      <c r="AT242" s="78"/>
      <c r="AU242" s="78"/>
      <c r="AV242" s="78"/>
      <c r="AW242" s="78"/>
      <c r="AX242" s="78"/>
      <c r="AY242" s="78"/>
      <c r="AZ242" s="78"/>
      <c r="BA242" s="365"/>
      <c r="BB242" s="78"/>
      <c r="BC242" s="78"/>
      <c r="BD242" s="78"/>
      <c r="BE242" s="78"/>
      <c r="BF242" s="78"/>
      <c r="BG242" s="78"/>
      <c r="BH242" s="78"/>
      <c r="BI242" s="78"/>
      <c r="BJ242" s="78"/>
      <c r="BK242" s="78"/>
      <c r="BL242" s="78"/>
      <c r="BM242" s="365"/>
      <c r="BN242" s="78"/>
      <c r="BO242" s="78"/>
      <c r="BP242" s="78"/>
      <c r="BQ242" s="78"/>
      <c r="BR242" s="78"/>
      <c r="BS242" s="78"/>
      <c r="BT242" s="78"/>
      <c r="BU242" s="78"/>
      <c r="BV242" s="78"/>
      <c r="BW242" s="78"/>
      <c r="BX242" s="78"/>
      <c r="BY242" s="365"/>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row>
    <row r="243" spans="1:113" customFormat="1" ht="16">
      <c r="A243" s="78"/>
      <c r="B243" s="78"/>
      <c r="C243" s="78"/>
      <c r="D243" s="301"/>
      <c r="E243" s="1193"/>
      <c r="F243" s="1216"/>
      <c r="G243" s="185"/>
      <c r="H243" s="185"/>
      <c r="I243" s="185"/>
      <c r="J243" s="185"/>
      <c r="K243" s="185"/>
      <c r="L243" s="185"/>
      <c r="M243" s="185"/>
      <c r="N243" s="185"/>
      <c r="O243" s="185"/>
      <c r="P243" s="185"/>
      <c r="Q243" s="611"/>
      <c r="R243" s="185"/>
      <c r="S243" s="185"/>
      <c r="T243" s="185"/>
      <c r="U243" s="185"/>
      <c r="V243" s="185"/>
      <c r="W243" s="185"/>
      <c r="X243" s="185"/>
      <c r="Y243" s="185"/>
      <c r="Z243" s="185"/>
      <c r="AA243" s="185"/>
      <c r="AB243" s="185"/>
      <c r="AC243" s="365"/>
      <c r="AD243" s="185"/>
      <c r="AE243" s="185"/>
      <c r="AF243" s="185"/>
      <c r="AG243" s="185"/>
      <c r="AH243" s="185"/>
      <c r="AI243" s="185"/>
      <c r="AJ243" s="185"/>
      <c r="AK243" s="185"/>
      <c r="AL243" s="185"/>
      <c r="AM243" s="185"/>
      <c r="AN243" s="185"/>
      <c r="AO243" s="365"/>
      <c r="AP243" s="78"/>
      <c r="AQ243" s="78"/>
      <c r="AR243" s="78"/>
      <c r="AS243" s="78"/>
      <c r="AT243" s="78"/>
      <c r="AU243" s="78"/>
      <c r="AV243" s="78"/>
      <c r="AW243" s="78"/>
      <c r="AX243" s="78"/>
      <c r="AY243" s="78"/>
      <c r="AZ243" s="78"/>
      <c r="BA243" s="365"/>
      <c r="BB243" s="78"/>
      <c r="BC243" s="78"/>
      <c r="BD243" s="78"/>
      <c r="BE243" s="78"/>
      <c r="BF243" s="78"/>
      <c r="BG243" s="78"/>
      <c r="BH243" s="78"/>
      <c r="BI243" s="78"/>
      <c r="BJ243" s="78"/>
      <c r="BK243" s="78"/>
      <c r="BL243" s="78"/>
      <c r="BM243" s="365"/>
      <c r="BN243" s="78"/>
      <c r="BO243" s="78"/>
      <c r="BP243" s="78"/>
      <c r="BQ243" s="78"/>
      <c r="BR243" s="78"/>
      <c r="BS243" s="78"/>
      <c r="BT243" s="78"/>
      <c r="BU243" s="78"/>
      <c r="BV243" s="78"/>
      <c r="BW243" s="78"/>
      <c r="BX243" s="78"/>
      <c r="BY243" s="365"/>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row>
    <row r="244" spans="1:113" customFormat="1" ht="16">
      <c r="A244" s="78"/>
      <c r="B244" s="78"/>
      <c r="C244" s="78"/>
      <c r="D244" s="301"/>
      <c r="E244" s="1193"/>
      <c r="F244" s="1216"/>
      <c r="G244" s="185"/>
      <c r="H244" s="185"/>
      <c r="I244" s="185"/>
      <c r="J244" s="185"/>
      <c r="K244" s="185"/>
      <c r="L244" s="185"/>
      <c r="M244" s="185"/>
      <c r="N244" s="185"/>
      <c r="O244" s="185"/>
      <c r="P244" s="185"/>
      <c r="Q244" s="611"/>
      <c r="R244" s="185"/>
      <c r="S244" s="185"/>
      <c r="T244" s="185"/>
      <c r="U244" s="185"/>
      <c r="V244" s="185"/>
      <c r="W244" s="185"/>
      <c r="X244" s="185"/>
      <c r="Y244" s="185"/>
      <c r="Z244" s="185"/>
      <c r="AA244" s="185"/>
      <c r="AB244" s="185"/>
      <c r="AC244" s="365"/>
      <c r="AD244" s="185"/>
      <c r="AE244" s="185"/>
      <c r="AF244" s="185"/>
      <c r="AG244" s="185"/>
      <c r="AH244" s="185"/>
      <c r="AI244" s="185"/>
      <c r="AJ244" s="185"/>
      <c r="AK244" s="185"/>
      <c r="AL244" s="185"/>
      <c r="AM244" s="185"/>
      <c r="AN244" s="185"/>
      <c r="AO244" s="365"/>
      <c r="AP244" s="78"/>
      <c r="AQ244" s="78"/>
      <c r="AR244" s="78"/>
      <c r="AS244" s="78"/>
      <c r="AT244" s="78"/>
      <c r="AU244" s="78"/>
      <c r="AV244" s="78"/>
      <c r="AW244" s="78"/>
      <c r="AX244" s="78"/>
      <c r="AY244" s="78"/>
      <c r="AZ244" s="78"/>
      <c r="BA244" s="365"/>
      <c r="BB244" s="78"/>
      <c r="BC244" s="78"/>
      <c r="BD244" s="78"/>
      <c r="BE244" s="78"/>
      <c r="BF244" s="78"/>
      <c r="BG244" s="78"/>
      <c r="BH244" s="78"/>
      <c r="BI244" s="78"/>
      <c r="BJ244" s="78"/>
      <c r="BK244" s="78"/>
      <c r="BL244" s="78"/>
      <c r="BM244" s="365"/>
      <c r="BN244" s="78"/>
      <c r="BO244" s="78"/>
      <c r="BP244" s="78"/>
      <c r="BQ244" s="78"/>
      <c r="BR244" s="78"/>
      <c r="BS244" s="78"/>
      <c r="BT244" s="78"/>
      <c r="BU244" s="78"/>
      <c r="BV244" s="78"/>
      <c r="BW244" s="78"/>
      <c r="BX244" s="78"/>
      <c r="BY244" s="365"/>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row>
    <row r="245" spans="1:113" customFormat="1" ht="24" thickBot="1">
      <c r="A245" s="270" t="s">
        <v>448</v>
      </c>
      <c r="B245" s="270"/>
      <c r="C245" s="270"/>
      <c r="D245" s="303"/>
      <c r="E245" s="272"/>
      <c r="F245" s="273"/>
      <c r="G245" s="274"/>
      <c r="H245" s="274"/>
      <c r="I245" s="274"/>
      <c r="J245" s="274"/>
      <c r="K245" s="274"/>
      <c r="L245" s="274"/>
      <c r="M245" s="274"/>
      <c r="N245" s="274"/>
      <c r="O245" s="274"/>
      <c r="P245" s="274"/>
      <c r="Q245" s="368"/>
      <c r="R245" s="274"/>
      <c r="S245" s="274"/>
      <c r="T245" s="274"/>
      <c r="U245" s="274"/>
      <c r="V245" s="274"/>
      <c r="W245" s="274"/>
      <c r="X245" s="274"/>
      <c r="Y245" s="274"/>
      <c r="Z245" s="274"/>
      <c r="AA245" s="274"/>
      <c r="AB245" s="274"/>
      <c r="AC245" s="368"/>
      <c r="AD245" s="274"/>
      <c r="AE245" s="274"/>
      <c r="AF245" s="274"/>
      <c r="AG245" s="274"/>
      <c r="AH245" s="274"/>
      <c r="AI245" s="274"/>
      <c r="AJ245" s="274"/>
      <c r="AK245" s="274"/>
      <c r="AL245" s="274"/>
      <c r="AM245" s="274"/>
      <c r="AN245" s="274"/>
      <c r="AO245" s="368"/>
      <c r="AP245" s="274"/>
      <c r="AQ245" s="274"/>
      <c r="AR245" s="274"/>
      <c r="AS245" s="274"/>
      <c r="AT245" s="274"/>
      <c r="AU245" s="274"/>
      <c r="AV245" s="274"/>
      <c r="AW245" s="274"/>
      <c r="AX245" s="274"/>
      <c r="AY245" s="274"/>
      <c r="AZ245" s="274"/>
      <c r="BA245" s="368"/>
      <c r="BB245" s="274"/>
      <c r="BC245" s="274"/>
      <c r="BD245" s="274"/>
      <c r="BE245" s="274"/>
      <c r="BF245" s="274"/>
      <c r="BG245" s="274"/>
      <c r="BH245" s="274"/>
      <c r="BI245" s="274"/>
      <c r="BJ245" s="274"/>
      <c r="BK245" s="274"/>
      <c r="BL245" s="274"/>
      <c r="BM245" s="368"/>
      <c r="BN245" s="274"/>
      <c r="BO245" s="274"/>
      <c r="BP245" s="274"/>
      <c r="BQ245" s="274"/>
      <c r="BR245" s="274"/>
      <c r="BS245" s="274"/>
      <c r="BT245" s="274"/>
      <c r="BU245" s="274"/>
      <c r="BV245" s="274"/>
      <c r="BW245" s="274"/>
      <c r="BX245" s="274"/>
      <c r="BY245" s="368"/>
      <c r="BZ245" s="274"/>
      <c r="CA245" s="274"/>
      <c r="CB245" s="274"/>
      <c r="CC245" s="274"/>
      <c r="CD245" s="274"/>
      <c r="CE245" s="274"/>
      <c r="CF245" s="274"/>
      <c r="CG245" s="274"/>
      <c r="CH245" s="274"/>
      <c r="CI245" s="274"/>
      <c r="CJ245" s="274"/>
      <c r="CK245" s="274"/>
      <c r="CL245" s="274"/>
      <c r="CM245" s="274"/>
      <c r="CN245" s="274"/>
      <c r="CO245" s="274"/>
      <c r="CP245" s="274"/>
      <c r="CQ245" s="274"/>
      <c r="CR245" s="274"/>
      <c r="CS245" s="274"/>
      <c r="CT245" s="274"/>
      <c r="CU245" s="274"/>
      <c r="CV245" s="274"/>
      <c r="CW245" s="274"/>
      <c r="CX245" s="274"/>
      <c r="CY245" s="274"/>
      <c r="CZ245" s="274"/>
      <c r="DA245" s="274"/>
      <c r="DB245" s="274"/>
      <c r="DC245" s="274"/>
      <c r="DD245" s="274"/>
      <c r="DE245" s="274"/>
      <c r="DF245" s="274"/>
      <c r="DG245" s="274"/>
      <c r="DH245" s="274"/>
      <c r="DI245" s="274"/>
    </row>
    <row r="246" spans="1:113" customFormat="1" ht="16">
      <c r="A246" s="307" t="str">
        <f>HYPERLINK("http://slidebean.com/","Slidebean (Presentations)")</f>
        <v>Slidebean (Presentations)</v>
      </c>
      <c r="B246" s="307"/>
      <c r="C246" s="307"/>
      <c r="D246" s="301"/>
      <c r="E246" s="1218" t="str">
        <f>Settings!$C$6</f>
        <v>USD</v>
      </c>
      <c r="F246" s="1194">
        <v>0</v>
      </c>
      <c r="G246" s="83">
        <f>F246</f>
        <v>0</v>
      </c>
      <c r="H246" s="83">
        <f t="shared" ref="H246:BM246" si="482">G246</f>
        <v>0</v>
      </c>
      <c r="I246" s="83">
        <f t="shared" si="482"/>
        <v>0</v>
      </c>
      <c r="J246" s="83">
        <f t="shared" si="482"/>
        <v>0</v>
      </c>
      <c r="K246" s="83">
        <f t="shared" si="482"/>
        <v>0</v>
      </c>
      <c r="L246" s="83">
        <f t="shared" si="482"/>
        <v>0</v>
      </c>
      <c r="M246" s="83">
        <f t="shared" si="482"/>
        <v>0</v>
      </c>
      <c r="N246" s="83">
        <f t="shared" si="482"/>
        <v>0</v>
      </c>
      <c r="O246" s="83">
        <f t="shared" si="482"/>
        <v>0</v>
      </c>
      <c r="P246" s="83">
        <f t="shared" si="482"/>
        <v>0</v>
      </c>
      <c r="Q246" s="611">
        <f t="shared" si="482"/>
        <v>0</v>
      </c>
      <c r="R246" s="83">
        <f t="shared" si="482"/>
        <v>0</v>
      </c>
      <c r="S246" s="83">
        <f t="shared" si="482"/>
        <v>0</v>
      </c>
      <c r="T246" s="83">
        <f t="shared" si="482"/>
        <v>0</v>
      </c>
      <c r="U246" s="83">
        <f t="shared" si="482"/>
        <v>0</v>
      </c>
      <c r="V246" s="83">
        <f t="shared" si="482"/>
        <v>0</v>
      </c>
      <c r="W246" s="83">
        <f t="shared" si="482"/>
        <v>0</v>
      </c>
      <c r="X246" s="83">
        <f t="shared" si="482"/>
        <v>0</v>
      </c>
      <c r="Y246" s="83">
        <f t="shared" si="482"/>
        <v>0</v>
      </c>
      <c r="Z246" s="83">
        <f t="shared" si="482"/>
        <v>0</v>
      </c>
      <c r="AA246" s="83">
        <f t="shared" si="482"/>
        <v>0</v>
      </c>
      <c r="AB246" s="83">
        <f t="shared" si="482"/>
        <v>0</v>
      </c>
      <c r="AC246" s="365">
        <f t="shared" si="482"/>
        <v>0</v>
      </c>
      <c r="AD246" s="83">
        <f t="shared" si="482"/>
        <v>0</v>
      </c>
      <c r="AE246" s="83">
        <f t="shared" si="482"/>
        <v>0</v>
      </c>
      <c r="AF246" s="83">
        <f t="shared" si="482"/>
        <v>0</v>
      </c>
      <c r="AG246" s="83">
        <f t="shared" si="482"/>
        <v>0</v>
      </c>
      <c r="AH246" s="83">
        <f t="shared" si="482"/>
        <v>0</v>
      </c>
      <c r="AI246" s="83">
        <f t="shared" si="482"/>
        <v>0</v>
      </c>
      <c r="AJ246" s="83">
        <f t="shared" si="482"/>
        <v>0</v>
      </c>
      <c r="AK246" s="83">
        <f t="shared" si="482"/>
        <v>0</v>
      </c>
      <c r="AL246" s="83">
        <f t="shared" si="482"/>
        <v>0</v>
      </c>
      <c r="AM246" s="83">
        <f t="shared" si="482"/>
        <v>0</v>
      </c>
      <c r="AN246" s="83">
        <f t="shared" si="482"/>
        <v>0</v>
      </c>
      <c r="AO246" s="365">
        <f t="shared" si="482"/>
        <v>0</v>
      </c>
      <c r="AP246" s="83">
        <f t="shared" si="482"/>
        <v>0</v>
      </c>
      <c r="AQ246" s="83">
        <f t="shared" si="482"/>
        <v>0</v>
      </c>
      <c r="AR246" s="83">
        <f t="shared" si="482"/>
        <v>0</v>
      </c>
      <c r="AS246" s="83">
        <f t="shared" si="482"/>
        <v>0</v>
      </c>
      <c r="AT246" s="83">
        <f t="shared" si="482"/>
        <v>0</v>
      </c>
      <c r="AU246" s="83">
        <f t="shared" si="482"/>
        <v>0</v>
      </c>
      <c r="AV246" s="83">
        <f t="shared" si="482"/>
        <v>0</v>
      </c>
      <c r="AW246" s="83">
        <f t="shared" si="482"/>
        <v>0</v>
      </c>
      <c r="AX246" s="83">
        <f t="shared" si="482"/>
        <v>0</v>
      </c>
      <c r="AY246" s="83">
        <f t="shared" si="482"/>
        <v>0</v>
      </c>
      <c r="AZ246" s="83">
        <f t="shared" si="482"/>
        <v>0</v>
      </c>
      <c r="BA246" s="365">
        <f t="shared" si="482"/>
        <v>0</v>
      </c>
      <c r="BB246" s="83">
        <f t="shared" si="482"/>
        <v>0</v>
      </c>
      <c r="BC246" s="83">
        <f t="shared" si="482"/>
        <v>0</v>
      </c>
      <c r="BD246" s="83">
        <f t="shared" si="482"/>
        <v>0</v>
      </c>
      <c r="BE246" s="83">
        <f t="shared" si="482"/>
        <v>0</v>
      </c>
      <c r="BF246" s="83">
        <f t="shared" si="482"/>
        <v>0</v>
      </c>
      <c r="BG246" s="83">
        <f t="shared" si="482"/>
        <v>0</v>
      </c>
      <c r="BH246" s="83">
        <f t="shared" si="482"/>
        <v>0</v>
      </c>
      <c r="BI246" s="83">
        <f t="shared" si="482"/>
        <v>0</v>
      </c>
      <c r="BJ246" s="83">
        <f t="shared" si="482"/>
        <v>0</v>
      </c>
      <c r="BK246" s="83">
        <f t="shared" si="482"/>
        <v>0</v>
      </c>
      <c r="BL246" s="83">
        <f t="shared" si="482"/>
        <v>0</v>
      </c>
      <c r="BM246" s="365">
        <f t="shared" si="482"/>
        <v>0</v>
      </c>
      <c r="BN246" s="83">
        <f t="shared" ref="BN246:BN265" si="483">BM246</f>
        <v>0</v>
      </c>
      <c r="BO246" s="83">
        <f t="shared" ref="BO246:BO265" si="484">BN246</f>
        <v>0</v>
      </c>
      <c r="BP246" s="83">
        <f t="shared" ref="BP246:BP265" si="485">BO246</f>
        <v>0</v>
      </c>
      <c r="BQ246" s="83">
        <f t="shared" ref="BQ246:BQ265" si="486">BP246</f>
        <v>0</v>
      </c>
      <c r="BR246" s="83">
        <f t="shared" ref="BR246:BR265" si="487">BQ246</f>
        <v>0</v>
      </c>
      <c r="BS246" s="83">
        <f t="shared" ref="BS246:BS265" si="488">BR246</f>
        <v>0</v>
      </c>
      <c r="BT246" s="83">
        <f t="shared" ref="BT246:BT265" si="489">BS246</f>
        <v>0</v>
      </c>
      <c r="BU246" s="83">
        <f t="shared" ref="BU246:BU265" si="490">BT246</f>
        <v>0</v>
      </c>
      <c r="BV246" s="83">
        <f t="shared" ref="BV246:BV265" si="491">BU246</f>
        <v>0</v>
      </c>
      <c r="BW246" s="83">
        <f t="shared" ref="BW246:BW265" si="492">BV246</f>
        <v>0</v>
      </c>
      <c r="BX246" s="83">
        <f t="shared" ref="BX246:BX265" si="493">BW246</f>
        <v>0</v>
      </c>
      <c r="BY246" s="365">
        <f t="shared" ref="BY246:BY265" si="494">BX246</f>
        <v>0</v>
      </c>
      <c r="BZ246" s="83">
        <f t="shared" ref="BZ246:BZ265" si="495">BY246</f>
        <v>0</v>
      </c>
      <c r="CA246" s="83">
        <f t="shared" ref="CA246:CA265" si="496">BZ246</f>
        <v>0</v>
      </c>
      <c r="CB246" s="83">
        <f t="shared" ref="CB246:CB265" si="497">CA246</f>
        <v>0</v>
      </c>
      <c r="CC246" s="83">
        <f t="shared" ref="CC246:CC265" si="498">CB246</f>
        <v>0</v>
      </c>
      <c r="CD246" s="83">
        <f t="shared" ref="CD246:CD265" si="499">CC246</f>
        <v>0</v>
      </c>
      <c r="CE246" s="83">
        <f t="shared" ref="CE246:CE265" si="500">CD246</f>
        <v>0</v>
      </c>
      <c r="CF246" s="83">
        <f t="shared" ref="CF246:CF265" si="501">CE246</f>
        <v>0</v>
      </c>
      <c r="CG246" s="83">
        <f t="shared" ref="CG246:CG265" si="502">CF246</f>
        <v>0</v>
      </c>
      <c r="CH246" s="83">
        <f t="shared" ref="CH246:CH265" si="503">CG246</f>
        <v>0</v>
      </c>
      <c r="CI246" s="83">
        <f t="shared" ref="CI246:CI265" si="504">CH246</f>
        <v>0</v>
      </c>
      <c r="CJ246" s="83">
        <f t="shared" ref="CJ246:CJ265" si="505">CI246</f>
        <v>0</v>
      </c>
      <c r="CK246" s="83">
        <f t="shared" ref="CK246:CK265" si="506">CJ246</f>
        <v>0</v>
      </c>
      <c r="CL246" s="83">
        <f t="shared" ref="CL246:CL265" si="507">CK246</f>
        <v>0</v>
      </c>
      <c r="CM246" s="83">
        <f t="shared" ref="CM246:CM265" si="508">CL246</f>
        <v>0</v>
      </c>
      <c r="CN246" s="83">
        <f t="shared" ref="CN246:CN265" si="509">CM246</f>
        <v>0</v>
      </c>
      <c r="CO246" s="83">
        <f t="shared" ref="CO246:CO265" si="510">CN246</f>
        <v>0</v>
      </c>
      <c r="CP246" s="83">
        <f t="shared" ref="CP246:CP265" si="511">CO246</f>
        <v>0</v>
      </c>
      <c r="CQ246" s="83">
        <f t="shared" ref="CQ246:CQ265" si="512">CP246</f>
        <v>0</v>
      </c>
      <c r="CR246" s="83">
        <f t="shared" ref="CR246:CR265" si="513">CQ246</f>
        <v>0</v>
      </c>
      <c r="CS246" s="83">
        <f t="shared" ref="CS246:CS265" si="514">CR246</f>
        <v>0</v>
      </c>
      <c r="CT246" s="83">
        <f t="shared" ref="CT246:CT265" si="515">CS246</f>
        <v>0</v>
      </c>
      <c r="CU246" s="83">
        <f t="shared" ref="CU246:CU265" si="516">CT246</f>
        <v>0</v>
      </c>
      <c r="CV246" s="83">
        <f t="shared" ref="CV246:CV265" si="517">CU246</f>
        <v>0</v>
      </c>
      <c r="CW246" s="83">
        <f t="shared" ref="CW246:CW265" si="518">CV246</f>
        <v>0</v>
      </c>
      <c r="CX246" s="83">
        <f t="shared" ref="CX246:CX265" si="519">CW246</f>
        <v>0</v>
      </c>
      <c r="CY246" s="83">
        <f t="shared" ref="CY246:CY265" si="520">CX246</f>
        <v>0</v>
      </c>
      <c r="CZ246" s="83">
        <f t="shared" ref="CZ246:CZ265" si="521">CY246</f>
        <v>0</v>
      </c>
      <c r="DA246" s="83">
        <f t="shared" ref="DA246:DA265" si="522">CZ246</f>
        <v>0</v>
      </c>
      <c r="DB246" s="83">
        <f t="shared" ref="DB246:DB265" si="523">DA246</f>
        <v>0</v>
      </c>
      <c r="DC246" s="83">
        <f t="shared" ref="DC246:DC265" si="524">DB246</f>
        <v>0</v>
      </c>
      <c r="DD246" s="83">
        <f t="shared" ref="DD246:DD265" si="525">DC246</f>
        <v>0</v>
      </c>
      <c r="DE246" s="83">
        <f t="shared" ref="DE246:DE265" si="526">DD246</f>
        <v>0</v>
      </c>
      <c r="DF246" s="83">
        <f t="shared" ref="DF246:DF265" si="527">DE246</f>
        <v>0</v>
      </c>
      <c r="DG246" s="83">
        <f t="shared" ref="DG246:DG265" si="528">DF246</f>
        <v>0</v>
      </c>
      <c r="DH246" s="83">
        <f t="shared" ref="DH246:DH265" si="529">DG246</f>
        <v>0</v>
      </c>
      <c r="DI246" s="83">
        <f t="shared" ref="DI246:DI265" si="530">DH246</f>
        <v>0</v>
      </c>
    </row>
    <row r="247" spans="1:113" customFormat="1" ht="16">
      <c r="A247" s="297" t="s">
        <v>449</v>
      </c>
      <c r="B247" s="297"/>
      <c r="C247" s="297"/>
      <c r="D247" s="301">
        <v>12</v>
      </c>
      <c r="E247" s="1218" t="str">
        <f>Settings!$C$6</f>
        <v>USD</v>
      </c>
      <c r="F247" s="1194">
        <v>0</v>
      </c>
      <c r="G247" s="83">
        <v>0</v>
      </c>
      <c r="H247" s="83">
        <v>0</v>
      </c>
      <c r="I247" s="83">
        <v>0</v>
      </c>
      <c r="J247" s="83">
        <v>0</v>
      </c>
      <c r="K247" s="611">
        <f t="shared" ref="K247:P247" si="531">$D$247*K154</f>
        <v>60</v>
      </c>
      <c r="L247" s="611">
        <f t="shared" si="531"/>
        <v>72</v>
      </c>
      <c r="M247" s="611">
        <f t="shared" si="531"/>
        <v>72</v>
      </c>
      <c r="N247" s="611">
        <f t="shared" si="531"/>
        <v>72</v>
      </c>
      <c r="O247" s="611">
        <f t="shared" si="531"/>
        <v>84</v>
      </c>
      <c r="P247" s="611">
        <f t="shared" si="531"/>
        <v>84</v>
      </c>
      <c r="Q247" s="611">
        <f>$D$247*Q154</f>
        <v>84</v>
      </c>
      <c r="R247" s="83">
        <f>$D$247*R154</f>
        <v>108</v>
      </c>
      <c r="S247" s="83">
        <f t="shared" ref="S247:CD247" si="532">$D$247*S154</f>
        <v>156</v>
      </c>
      <c r="T247" s="83">
        <f t="shared" si="532"/>
        <v>156</v>
      </c>
      <c r="U247" s="83">
        <f t="shared" si="532"/>
        <v>168</v>
      </c>
      <c r="V247" s="83">
        <f t="shared" si="532"/>
        <v>168</v>
      </c>
      <c r="W247" s="83">
        <f t="shared" si="532"/>
        <v>168</v>
      </c>
      <c r="X247" s="83">
        <f t="shared" si="532"/>
        <v>168</v>
      </c>
      <c r="Y247" s="83">
        <f t="shared" si="532"/>
        <v>168</v>
      </c>
      <c r="Z247" s="83">
        <f t="shared" si="532"/>
        <v>168</v>
      </c>
      <c r="AA247" s="83">
        <f t="shared" si="532"/>
        <v>168</v>
      </c>
      <c r="AB247" s="83">
        <f t="shared" si="532"/>
        <v>168</v>
      </c>
      <c r="AC247" s="83">
        <f t="shared" si="532"/>
        <v>168</v>
      </c>
      <c r="AD247" s="83">
        <f t="shared" si="532"/>
        <v>276</v>
      </c>
      <c r="AE247" s="83">
        <f t="shared" si="532"/>
        <v>276</v>
      </c>
      <c r="AF247" s="83">
        <f t="shared" si="532"/>
        <v>276</v>
      </c>
      <c r="AG247" s="83">
        <f t="shared" si="532"/>
        <v>276</v>
      </c>
      <c r="AH247" s="83">
        <f t="shared" si="532"/>
        <v>276</v>
      </c>
      <c r="AI247" s="83">
        <f t="shared" si="532"/>
        <v>276</v>
      </c>
      <c r="AJ247" s="83">
        <f t="shared" si="532"/>
        <v>336</v>
      </c>
      <c r="AK247" s="83">
        <f t="shared" si="532"/>
        <v>336</v>
      </c>
      <c r="AL247" s="83">
        <f t="shared" si="532"/>
        <v>336</v>
      </c>
      <c r="AM247" s="83">
        <f t="shared" si="532"/>
        <v>336</v>
      </c>
      <c r="AN247" s="83">
        <f t="shared" si="532"/>
        <v>336</v>
      </c>
      <c r="AO247" s="83">
        <f t="shared" si="532"/>
        <v>336</v>
      </c>
      <c r="AP247" s="83">
        <f t="shared" si="532"/>
        <v>420</v>
      </c>
      <c r="AQ247" s="83">
        <f t="shared" si="532"/>
        <v>420</v>
      </c>
      <c r="AR247" s="83">
        <f t="shared" si="532"/>
        <v>420</v>
      </c>
      <c r="AS247" s="83">
        <f t="shared" si="532"/>
        <v>420</v>
      </c>
      <c r="AT247" s="83">
        <f t="shared" si="532"/>
        <v>420</v>
      </c>
      <c r="AU247" s="83">
        <f t="shared" si="532"/>
        <v>420</v>
      </c>
      <c r="AV247" s="83">
        <f t="shared" si="532"/>
        <v>420</v>
      </c>
      <c r="AW247" s="83">
        <f t="shared" si="532"/>
        <v>420</v>
      </c>
      <c r="AX247" s="83">
        <f t="shared" si="532"/>
        <v>420</v>
      </c>
      <c r="AY247" s="83">
        <f t="shared" si="532"/>
        <v>444</v>
      </c>
      <c r="AZ247" s="83">
        <f t="shared" si="532"/>
        <v>444</v>
      </c>
      <c r="BA247" s="83">
        <f t="shared" si="532"/>
        <v>444</v>
      </c>
      <c r="BB247" s="83">
        <f t="shared" si="532"/>
        <v>468</v>
      </c>
      <c r="BC247" s="83">
        <f t="shared" si="532"/>
        <v>468</v>
      </c>
      <c r="BD247" s="83">
        <f t="shared" si="532"/>
        <v>468</v>
      </c>
      <c r="BE247" s="83">
        <f t="shared" si="532"/>
        <v>468</v>
      </c>
      <c r="BF247" s="83">
        <f t="shared" si="532"/>
        <v>468</v>
      </c>
      <c r="BG247" s="83">
        <f t="shared" si="532"/>
        <v>468</v>
      </c>
      <c r="BH247" s="83">
        <f t="shared" si="532"/>
        <v>504</v>
      </c>
      <c r="BI247" s="83">
        <f t="shared" si="532"/>
        <v>504</v>
      </c>
      <c r="BJ247" s="83">
        <f t="shared" si="532"/>
        <v>504</v>
      </c>
      <c r="BK247" s="83">
        <f t="shared" si="532"/>
        <v>504</v>
      </c>
      <c r="BL247" s="83">
        <f t="shared" si="532"/>
        <v>504</v>
      </c>
      <c r="BM247" s="83">
        <f t="shared" si="532"/>
        <v>504</v>
      </c>
      <c r="BN247" s="83">
        <f t="shared" si="532"/>
        <v>540</v>
      </c>
      <c r="BO247" s="83">
        <f t="shared" si="532"/>
        <v>540</v>
      </c>
      <c r="BP247" s="83">
        <f t="shared" si="532"/>
        <v>540</v>
      </c>
      <c r="BQ247" s="83">
        <f t="shared" si="532"/>
        <v>552</v>
      </c>
      <c r="BR247" s="83">
        <f t="shared" si="532"/>
        <v>552</v>
      </c>
      <c r="BS247" s="83">
        <f t="shared" si="532"/>
        <v>552</v>
      </c>
      <c r="BT247" s="83">
        <f t="shared" si="532"/>
        <v>564</v>
      </c>
      <c r="BU247" s="83">
        <f t="shared" si="532"/>
        <v>564</v>
      </c>
      <c r="BV247" s="83">
        <f t="shared" si="532"/>
        <v>552</v>
      </c>
      <c r="BW247" s="83">
        <f t="shared" si="532"/>
        <v>552</v>
      </c>
      <c r="BX247" s="83">
        <f t="shared" si="532"/>
        <v>552</v>
      </c>
      <c r="BY247" s="83">
        <f t="shared" si="532"/>
        <v>552</v>
      </c>
      <c r="BZ247" s="83">
        <f t="shared" si="532"/>
        <v>600</v>
      </c>
      <c r="CA247" s="83">
        <f t="shared" si="532"/>
        <v>600</v>
      </c>
      <c r="CB247" s="83">
        <f t="shared" si="532"/>
        <v>600</v>
      </c>
      <c r="CC247" s="83">
        <f t="shared" si="532"/>
        <v>600</v>
      </c>
      <c r="CD247" s="83">
        <f t="shared" si="532"/>
        <v>600</v>
      </c>
      <c r="CE247" s="83">
        <f t="shared" ref="CE247:DI247" si="533">$D$247*CE154</f>
        <v>600</v>
      </c>
      <c r="CF247" s="83">
        <f t="shared" si="533"/>
        <v>600</v>
      </c>
      <c r="CG247" s="83">
        <f t="shared" si="533"/>
        <v>600</v>
      </c>
      <c r="CH247" s="83">
        <f t="shared" si="533"/>
        <v>600</v>
      </c>
      <c r="CI247" s="83">
        <f t="shared" si="533"/>
        <v>600</v>
      </c>
      <c r="CJ247" s="83">
        <f t="shared" si="533"/>
        <v>600</v>
      </c>
      <c r="CK247" s="83">
        <f t="shared" si="533"/>
        <v>600</v>
      </c>
      <c r="CL247" s="83">
        <f t="shared" si="533"/>
        <v>600</v>
      </c>
      <c r="CM247" s="83">
        <f t="shared" si="533"/>
        <v>600</v>
      </c>
      <c r="CN247" s="83">
        <f t="shared" si="533"/>
        <v>600</v>
      </c>
      <c r="CO247" s="83">
        <f t="shared" si="533"/>
        <v>600</v>
      </c>
      <c r="CP247" s="83">
        <f t="shared" si="533"/>
        <v>600</v>
      </c>
      <c r="CQ247" s="83">
        <f t="shared" si="533"/>
        <v>600</v>
      </c>
      <c r="CR247" s="83">
        <f t="shared" si="533"/>
        <v>600</v>
      </c>
      <c r="CS247" s="83">
        <f t="shared" si="533"/>
        <v>600</v>
      </c>
      <c r="CT247" s="83">
        <f t="shared" si="533"/>
        <v>600</v>
      </c>
      <c r="CU247" s="83">
        <f t="shared" si="533"/>
        <v>600</v>
      </c>
      <c r="CV247" s="83">
        <f t="shared" si="533"/>
        <v>600</v>
      </c>
      <c r="CW247" s="83">
        <f t="shared" si="533"/>
        <v>600</v>
      </c>
      <c r="CX247" s="83">
        <f t="shared" si="533"/>
        <v>600</v>
      </c>
      <c r="CY247" s="83">
        <f t="shared" si="533"/>
        <v>600</v>
      </c>
      <c r="CZ247" s="83">
        <f t="shared" si="533"/>
        <v>600</v>
      </c>
      <c r="DA247" s="83">
        <f t="shared" si="533"/>
        <v>600</v>
      </c>
      <c r="DB247" s="83">
        <f t="shared" si="533"/>
        <v>600</v>
      </c>
      <c r="DC247" s="83">
        <f t="shared" si="533"/>
        <v>600</v>
      </c>
      <c r="DD247" s="83">
        <f t="shared" si="533"/>
        <v>600</v>
      </c>
      <c r="DE247" s="83">
        <f t="shared" si="533"/>
        <v>600</v>
      </c>
      <c r="DF247" s="83">
        <f t="shared" si="533"/>
        <v>600</v>
      </c>
      <c r="DG247" s="83">
        <f t="shared" si="533"/>
        <v>600</v>
      </c>
      <c r="DH247" s="83">
        <f t="shared" si="533"/>
        <v>600</v>
      </c>
      <c r="DI247" s="83">
        <f t="shared" si="533"/>
        <v>600</v>
      </c>
    </row>
    <row r="248" spans="1:113" customFormat="1" ht="16">
      <c r="A248" s="259" t="s">
        <v>450</v>
      </c>
      <c r="B248" s="259"/>
      <c r="C248" s="259"/>
      <c r="D248" s="301">
        <v>75</v>
      </c>
      <c r="E248" s="1218" t="str">
        <f>Settings!$C$6</f>
        <v>USD</v>
      </c>
      <c r="F248" s="1194">
        <v>0</v>
      </c>
      <c r="G248" s="83">
        <f>F248</f>
        <v>0</v>
      </c>
      <c r="H248" s="83">
        <f t="shared" ref="H248:BM248" si="534">G248</f>
        <v>0</v>
      </c>
      <c r="I248" s="83">
        <f t="shared" si="534"/>
        <v>0</v>
      </c>
      <c r="J248" s="83">
        <f t="shared" si="534"/>
        <v>0</v>
      </c>
      <c r="K248" s="83">
        <f t="shared" ref="K248:N248" si="535">$D$248</f>
        <v>75</v>
      </c>
      <c r="L248" s="83">
        <f t="shared" si="535"/>
        <v>75</v>
      </c>
      <c r="M248" s="83">
        <f t="shared" si="535"/>
        <v>75</v>
      </c>
      <c r="N248" s="83">
        <f t="shared" si="535"/>
        <v>75</v>
      </c>
      <c r="O248" s="83">
        <f>$D$248</f>
        <v>75</v>
      </c>
      <c r="P248" s="83">
        <f t="shared" si="534"/>
        <v>75</v>
      </c>
      <c r="Q248" s="611">
        <f t="shared" si="534"/>
        <v>75</v>
      </c>
      <c r="R248" s="83">
        <f t="shared" si="534"/>
        <v>75</v>
      </c>
      <c r="S248" s="83">
        <f t="shared" si="534"/>
        <v>75</v>
      </c>
      <c r="T248" s="83">
        <f t="shared" si="534"/>
        <v>75</v>
      </c>
      <c r="U248" s="83">
        <f t="shared" si="534"/>
        <v>75</v>
      </c>
      <c r="V248" s="83">
        <f t="shared" si="534"/>
        <v>75</v>
      </c>
      <c r="W248" s="83">
        <f t="shared" si="534"/>
        <v>75</v>
      </c>
      <c r="X248" s="83">
        <f t="shared" si="534"/>
        <v>75</v>
      </c>
      <c r="Y248" s="83">
        <f t="shared" si="534"/>
        <v>75</v>
      </c>
      <c r="Z248" s="83">
        <f t="shared" si="534"/>
        <v>75</v>
      </c>
      <c r="AA248" s="83">
        <f t="shared" si="534"/>
        <v>75</v>
      </c>
      <c r="AB248" s="83">
        <f t="shared" si="534"/>
        <v>75</v>
      </c>
      <c r="AC248" s="365">
        <f t="shared" si="534"/>
        <v>75</v>
      </c>
      <c r="AD248" s="83">
        <f t="shared" si="534"/>
        <v>75</v>
      </c>
      <c r="AE248" s="83">
        <f t="shared" si="534"/>
        <v>75</v>
      </c>
      <c r="AF248" s="83">
        <f t="shared" si="534"/>
        <v>75</v>
      </c>
      <c r="AG248" s="83">
        <f t="shared" si="534"/>
        <v>75</v>
      </c>
      <c r="AH248" s="83">
        <f t="shared" si="534"/>
        <v>75</v>
      </c>
      <c r="AI248" s="83">
        <f t="shared" si="534"/>
        <v>75</v>
      </c>
      <c r="AJ248" s="83">
        <f t="shared" si="534"/>
        <v>75</v>
      </c>
      <c r="AK248" s="83">
        <f t="shared" si="534"/>
        <v>75</v>
      </c>
      <c r="AL248" s="83">
        <f t="shared" si="534"/>
        <v>75</v>
      </c>
      <c r="AM248" s="83">
        <f t="shared" si="534"/>
        <v>75</v>
      </c>
      <c r="AN248" s="83">
        <f t="shared" si="534"/>
        <v>75</v>
      </c>
      <c r="AO248" s="365">
        <f t="shared" si="534"/>
        <v>75</v>
      </c>
      <c r="AP248" s="83">
        <f t="shared" si="534"/>
        <v>75</v>
      </c>
      <c r="AQ248" s="83">
        <f t="shared" si="534"/>
        <v>75</v>
      </c>
      <c r="AR248" s="83">
        <f t="shared" si="534"/>
        <v>75</v>
      </c>
      <c r="AS248" s="83">
        <f t="shared" si="534"/>
        <v>75</v>
      </c>
      <c r="AT248" s="83">
        <f t="shared" si="534"/>
        <v>75</v>
      </c>
      <c r="AU248" s="83">
        <f t="shared" si="534"/>
        <v>75</v>
      </c>
      <c r="AV248" s="83">
        <f t="shared" si="534"/>
        <v>75</v>
      </c>
      <c r="AW248" s="83">
        <f t="shared" si="534"/>
        <v>75</v>
      </c>
      <c r="AX248" s="83">
        <f t="shared" si="534"/>
        <v>75</v>
      </c>
      <c r="AY248" s="83">
        <f t="shared" si="534"/>
        <v>75</v>
      </c>
      <c r="AZ248" s="83">
        <f t="shared" si="534"/>
        <v>75</v>
      </c>
      <c r="BA248" s="365">
        <f t="shared" si="534"/>
        <v>75</v>
      </c>
      <c r="BB248" s="83">
        <f t="shared" si="534"/>
        <v>75</v>
      </c>
      <c r="BC248" s="83">
        <f t="shared" si="534"/>
        <v>75</v>
      </c>
      <c r="BD248" s="83">
        <f t="shared" si="534"/>
        <v>75</v>
      </c>
      <c r="BE248" s="83">
        <f t="shared" si="534"/>
        <v>75</v>
      </c>
      <c r="BF248" s="83">
        <f t="shared" si="534"/>
        <v>75</v>
      </c>
      <c r="BG248" s="83">
        <f t="shared" si="534"/>
        <v>75</v>
      </c>
      <c r="BH248" s="83">
        <f t="shared" si="534"/>
        <v>75</v>
      </c>
      <c r="BI248" s="83">
        <f t="shared" si="534"/>
        <v>75</v>
      </c>
      <c r="BJ248" s="83">
        <f t="shared" si="534"/>
        <v>75</v>
      </c>
      <c r="BK248" s="83">
        <f t="shared" si="534"/>
        <v>75</v>
      </c>
      <c r="BL248" s="83">
        <f t="shared" si="534"/>
        <v>75</v>
      </c>
      <c r="BM248" s="365">
        <f t="shared" si="534"/>
        <v>75</v>
      </c>
      <c r="BN248" s="83">
        <f t="shared" si="483"/>
        <v>75</v>
      </c>
      <c r="BO248" s="83">
        <f t="shared" si="484"/>
        <v>75</v>
      </c>
      <c r="BP248" s="83">
        <f t="shared" si="485"/>
        <v>75</v>
      </c>
      <c r="BQ248" s="83">
        <f t="shared" si="486"/>
        <v>75</v>
      </c>
      <c r="BR248" s="83">
        <f t="shared" si="487"/>
        <v>75</v>
      </c>
      <c r="BS248" s="83">
        <f t="shared" si="488"/>
        <v>75</v>
      </c>
      <c r="BT248" s="83">
        <f t="shared" si="489"/>
        <v>75</v>
      </c>
      <c r="BU248" s="83">
        <f t="shared" si="490"/>
        <v>75</v>
      </c>
      <c r="BV248" s="83">
        <f t="shared" si="491"/>
        <v>75</v>
      </c>
      <c r="BW248" s="83">
        <f t="shared" si="492"/>
        <v>75</v>
      </c>
      <c r="BX248" s="83">
        <f t="shared" si="493"/>
        <v>75</v>
      </c>
      <c r="BY248" s="365">
        <f t="shared" si="494"/>
        <v>75</v>
      </c>
      <c r="BZ248" s="83">
        <f t="shared" si="495"/>
        <v>75</v>
      </c>
      <c r="CA248" s="83">
        <f t="shared" si="496"/>
        <v>75</v>
      </c>
      <c r="CB248" s="83">
        <f t="shared" si="497"/>
        <v>75</v>
      </c>
      <c r="CC248" s="83">
        <f t="shared" si="498"/>
        <v>75</v>
      </c>
      <c r="CD248" s="83">
        <f t="shared" si="499"/>
        <v>75</v>
      </c>
      <c r="CE248" s="83">
        <f t="shared" si="500"/>
        <v>75</v>
      </c>
      <c r="CF248" s="83">
        <f t="shared" si="501"/>
        <v>75</v>
      </c>
      <c r="CG248" s="83">
        <f t="shared" si="502"/>
        <v>75</v>
      </c>
      <c r="CH248" s="83">
        <f t="shared" si="503"/>
        <v>75</v>
      </c>
      <c r="CI248" s="83">
        <f t="shared" si="504"/>
        <v>75</v>
      </c>
      <c r="CJ248" s="83">
        <f t="shared" si="505"/>
        <v>75</v>
      </c>
      <c r="CK248" s="83">
        <f t="shared" si="506"/>
        <v>75</v>
      </c>
      <c r="CL248" s="83">
        <f t="shared" si="507"/>
        <v>75</v>
      </c>
      <c r="CM248" s="83">
        <f t="shared" si="508"/>
        <v>75</v>
      </c>
      <c r="CN248" s="83">
        <f t="shared" si="509"/>
        <v>75</v>
      </c>
      <c r="CO248" s="83">
        <f t="shared" si="510"/>
        <v>75</v>
      </c>
      <c r="CP248" s="83">
        <f t="shared" si="511"/>
        <v>75</v>
      </c>
      <c r="CQ248" s="83">
        <f t="shared" si="512"/>
        <v>75</v>
      </c>
      <c r="CR248" s="83">
        <f t="shared" si="513"/>
        <v>75</v>
      </c>
      <c r="CS248" s="83">
        <f t="shared" si="514"/>
        <v>75</v>
      </c>
      <c r="CT248" s="83">
        <f t="shared" si="515"/>
        <v>75</v>
      </c>
      <c r="CU248" s="83">
        <f t="shared" si="516"/>
        <v>75</v>
      </c>
      <c r="CV248" s="83">
        <f t="shared" si="517"/>
        <v>75</v>
      </c>
      <c r="CW248" s="83">
        <f t="shared" si="518"/>
        <v>75</v>
      </c>
      <c r="CX248" s="83">
        <f t="shared" si="519"/>
        <v>75</v>
      </c>
      <c r="CY248" s="83">
        <f t="shared" si="520"/>
        <v>75</v>
      </c>
      <c r="CZ248" s="83">
        <f t="shared" si="521"/>
        <v>75</v>
      </c>
      <c r="DA248" s="83">
        <f t="shared" si="522"/>
        <v>75</v>
      </c>
      <c r="DB248" s="83">
        <f t="shared" si="523"/>
        <v>75</v>
      </c>
      <c r="DC248" s="83">
        <f t="shared" si="524"/>
        <v>75</v>
      </c>
      <c r="DD248" s="83">
        <f t="shared" si="525"/>
        <v>75</v>
      </c>
      <c r="DE248" s="83">
        <f t="shared" si="526"/>
        <v>75</v>
      </c>
      <c r="DF248" s="83">
        <f t="shared" si="527"/>
        <v>75</v>
      </c>
      <c r="DG248" s="83">
        <f t="shared" si="528"/>
        <v>75</v>
      </c>
      <c r="DH248" s="83">
        <f t="shared" si="529"/>
        <v>75</v>
      </c>
      <c r="DI248" s="83">
        <f t="shared" si="530"/>
        <v>75</v>
      </c>
    </row>
    <row r="249" spans="1:113" customFormat="1" ht="16">
      <c r="A249" s="259" t="s">
        <v>451</v>
      </c>
      <c r="B249" s="259"/>
      <c r="C249" s="259"/>
      <c r="D249" s="301">
        <v>9</v>
      </c>
      <c r="E249" s="1218" t="str">
        <f>Settings!$C$6</f>
        <v>USD</v>
      </c>
      <c r="F249" s="1194">
        <v>0</v>
      </c>
      <c r="G249" s="83">
        <v>0</v>
      </c>
      <c r="H249" s="83">
        <v>0</v>
      </c>
      <c r="I249" s="83">
        <v>0</v>
      </c>
      <c r="J249" s="83">
        <v>0</v>
      </c>
      <c r="K249" s="377">
        <f t="shared" ref="K249:BV249" si="536">K154*$D$249</f>
        <v>45</v>
      </c>
      <c r="L249" s="377">
        <f t="shared" si="536"/>
        <v>54</v>
      </c>
      <c r="M249" s="377">
        <f t="shared" si="536"/>
        <v>54</v>
      </c>
      <c r="N249" s="377">
        <f t="shared" si="536"/>
        <v>54</v>
      </c>
      <c r="O249" s="377">
        <f t="shared" si="536"/>
        <v>63</v>
      </c>
      <c r="P249" s="377">
        <f t="shared" si="536"/>
        <v>63</v>
      </c>
      <c r="Q249" s="377">
        <f t="shared" si="536"/>
        <v>63</v>
      </c>
      <c r="R249" s="377">
        <f t="shared" si="536"/>
        <v>81</v>
      </c>
      <c r="S249" s="377">
        <f t="shared" si="536"/>
        <v>117</v>
      </c>
      <c r="T249" s="377">
        <f t="shared" si="536"/>
        <v>117</v>
      </c>
      <c r="U249" s="377">
        <f t="shared" si="536"/>
        <v>126</v>
      </c>
      <c r="V249" s="377">
        <f t="shared" si="536"/>
        <v>126</v>
      </c>
      <c r="W249" s="377">
        <f t="shared" si="536"/>
        <v>126</v>
      </c>
      <c r="X249" s="377">
        <f t="shared" si="536"/>
        <v>126</v>
      </c>
      <c r="Y249" s="377">
        <f t="shared" si="536"/>
        <v>126</v>
      </c>
      <c r="Z249" s="377">
        <f t="shared" si="536"/>
        <v>126</v>
      </c>
      <c r="AA249" s="377">
        <f t="shared" si="536"/>
        <v>126</v>
      </c>
      <c r="AB249" s="377">
        <f t="shared" si="536"/>
        <v>126</v>
      </c>
      <c r="AC249" s="377">
        <f t="shared" si="536"/>
        <v>126</v>
      </c>
      <c r="AD249" s="377">
        <f t="shared" si="536"/>
        <v>207</v>
      </c>
      <c r="AE249" s="377">
        <f t="shared" si="536"/>
        <v>207</v>
      </c>
      <c r="AF249" s="377">
        <f t="shared" si="536"/>
        <v>207</v>
      </c>
      <c r="AG249" s="377">
        <f t="shared" si="536"/>
        <v>207</v>
      </c>
      <c r="AH249" s="377">
        <f t="shared" si="536"/>
        <v>207</v>
      </c>
      <c r="AI249" s="377">
        <f t="shared" si="536"/>
        <v>207</v>
      </c>
      <c r="AJ249" s="377">
        <f t="shared" si="536"/>
        <v>252</v>
      </c>
      <c r="AK249" s="377">
        <f t="shared" si="536"/>
        <v>252</v>
      </c>
      <c r="AL249" s="377">
        <f t="shared" si="536"/>
        <v>252</v>
      </c>
      <c r="AM249" s="377">
        <f t="shared" si="536"/>
        <v>252</v>
      </c>
      <c r="AN249" s="377">
        <f t="shared" si="536"/>
        <v>252</v>
      </c>
      <c r="AO249" s="377">
        <f t="shared" si="536"/>
        <v>252</v>
      </c>
      <c r="AP249" s="377">
        <f t="shared" si="536"/>
        <v>315</v>
      </c>
      <c r="AQ249" s="377">
        <f t="shared" si="536"/>
        <v>315</v>
      </c>
      <c r="AR249" s="377">
        <f t="shared" si="536"/>
        <v>315</v>
      </c>
      <c r="AS249" s="377">
        <f t="shared" si="536"/>
        <v>315</v>
      </c>
      <c r="AT249" s="377">
        <f t="shared" si="536"/>
        <v>315</v>
      </c>
      <c r="AU249" s="377">
        <f t="shared" si="536"/>
        <v>315</v>
      </c>
      <c r="AV249" s="377">
        <f t="shared" si="536"/>
        <v>315</v>
      </c>
      <c r="AW249" s="377">
        <f t="shared" si="536"/>
        <v>315</v>
      </c>
      <c r="AX249" s="377">
        <f t="shared" si="536"/>
        <v>315</v>
      </c>
      <c r="AY249" s="377">
        <f t="shared" si="536"/>
        <v>333</v>
      </c>
      <c r="AZ249" s="377">
        <f t="shared" si="536"/>
        <v>333</v>
      </c>
      <c r="BA249" s="377">
        <f t="shared" si="536"/>
        <v>333</v>
      </c>
      <c r="BB249" s="377">
        <f t="shared" si="536"/>
        <v>351</v>
      </c>
      <c r="BC249" s="377">
        <f t="shared" si="536"/>
        <v>351</v>
      </c>
      <c r="BD249" s="377">
        <f t="shared" si="536"/>
        <v>351</v>
      </c>
      <c r="BE249" s="377">
        <f t="shared" si="536"/>
        <v>351</v>
      </c>
      <c r="BF249" s="377">
        <f t="shared" si="536"/>
        <v>351</v>
      </c>
      <c r="BG249" s="377">
        <f t="shared" si="536"/>
        <v>351</v>
      </c>
      <c r="BH249" s="377">
        <f t="shared" si="536"/>
        <v>378</v>
      </c>
      <c r="BI249" s="377">
        <f t="shared" si="536"/>
        <v>378</v>
      </c>
      <c r="BJ249" s="377">
        <f t="shared" si="536"/>
        <v>378</v>
      </c>
      <c r="BK249" s="377">
        <f t="shared" si="536"/>
        <v>378</v>
      </c>
      <c r="BL249" s="377">
        <f t="shared" si="536"/>
        <v>378</v>
      </c>
      <c r="BM249" s="377">
        <f t="shared" si="536"/>
        <v>378</v>
      </c>
      <c r="BN249" s="377">
        <f t="shared" si="536"/>
        <v>405</v>
      </c>
      <c r="BO249" s="377">
        <f t="shared" si="536"/>
        <v>405</v>
      </c>
      <c r="BP249" s="377">
        <f t="shared" si="536"/>
        <v>405</v>
      </c>
      <c r="BQ249" s="377">
        <f t="shared" si="536"/>
        <v>414</v>
      </c>
      <c r="BR249" s="377">
        <f t="shared" si="536"/>
        <v>414</v>
      </c>
      <c r="BS249" s="377">
        <f t="shared" si="536"/>
        <v>414</v>
      </c>
      <c r="BT249" s="377">
        <f t="shared" si="536"/>
        <v>423</v>
      </c>
      <c r="BU249" s="377">
        <f t="shared" si="536"/>
        <v>423</v>
      </c>
      <c r="BV249" s="377">
        <f t="shared" si="536"/>
        <v>414</v>
      </c>
      <c r="BW249" s="377">
        <f t="shared" ref="BW249:DI249" si="537">BW154*$D$249</f>
        <v>414</v>
      </c>
      <c r="BX249" s="377">
        <f t="shared" si="537"/>
        <v>414</v>
      </c>
      <c r="BY249" s="377">
        <f t="shared" si="537"/>
        <v>414</v>
      </c>
      <c r="BZ249" s="377">
        <f t="shared" si="537"/>
        <v>450</v>
      </c>
      <c r="CA249" s="377">
        <f t="shared" si="537"/>
        <v>450</v>
      </c>
      <c r="CB249" s="377">
        <f t="shared" si="537"/>
        <v>450</v>
      </c>
      <c r="CC249" s="377">
        <f t="shared" si="537"/>
        <v>450</v>
      </c>
      <c r="CD249" s="377">
        <f t="shared" si="537"/>
        <v>450</v>
      </c>
      <c r="CE249" s="377">
        <f t="shared" si="537"/>
        <v>450</v>
      </c>
      <c r="CF249" s="377">
        <f t="shared" si="537"/>
        <v>450</v>
      </c>
      <c r="CG249" s="377">
        <f t="shared" si="537"/>
        <v>450</v>
      </c>
      <c r="CH249" s="377">
        <f t="shared" si="537"/>
        <v>450</v>
      </c>
      <c r="CI249" s="377">
        <f t="shared" si="537"/>
        <v>450</v>
      </c>
      <c r="CJ249" s="377">
        <f t="shared" si="537"/>
        <v>450</v>
      </c>
      <c r="CK249" s="377">
        <f t="shared" si="537"/>
        <v>450</v>
      </c>
      <c r="CL249" s="377">
        <f t="shared" si="537"/>
        <v>450</v>
      </c>
      <c r="CM249" s="377">
        <f t="shared" si="537"/>
        <v>450</v>
      </c>
      <c r="CN249" s="377">
        <f t="shared" si="537"/>
        <v>450</v>
      </c>
      <c r="CO249" s="377">
        <f t="shared" si="537"/>
        <v>450</v>
      </c>
      <c r="CP249" s="377">
        <f t="shared" si="537"/>
        <v>450</v>
      </c>
      <c r="CQ249" s="377">
        <f t="shared" si="537"/>
        <v>450</v>
      </c>
      <c r="CR249" s="377">
        <f t="shared" si="537"/>
        <v>450</v>
      </c>
      <c r="CS249" s="377">
        <f t="shared" si="537"/>
        <v>450</v>
      </c>
      <c r="CT249" s="377">
        <f t="shared" si="537"/>
        <v>450</v>
      </c>
      <c r="CU249" s="377">
        <f t="shared" si="537"/>
        <v>450</v>
      </c>
      <c r="CV249" s="377">
        <f t="shared" si="537"/>
        <v>450</v>
      </c>
      <c r="CW249" s="377">
        <f t="shared" si="537"/>
        <v>450</v>
      </c>
      <c r="CX249" s="377">
        <f t="shared" si="537"/>
        <v>450</v>
      </c>
      <c r="CY249" s="377">
        <f t="shared" si="537"/>
        <v>450</v>
      </c>
      <c r="CZ249" s="377">
        <f t="shared" si="537"/>
        <v>450</v>
      </c>
      <c r="DA249" s="377">
        <f t="shared" si="537"/>
        <v>450</v>
      </c>
      <c r="DB249" s="377">
        <f t="shared" si="537"/>
        <v>450</v>
      </c>
      <c r="DC249" s="377">
        <f t="shared" si="537"/>
        <v>450</v>
      </c>
      <c r="DD249" s="377">
        <f t="shared" si="537"/>
        <v>450</v>
      </c>
      <c r="DE249" s="377">
        <f t="shared" si="537"/>
        <v>450</v>
      </c>
      <c r="DF249" s="377">
        <f t="shared" si="537"/>
        <v>450</v>
      </c>
      <c r="DG249" s="377">
        <f t="shared" si="537"/>
        <v>450</v>
      </c>
      <c r="DH249" s="377">
        <f t="shared" si="537"/>
        <v>450</v>
      </c>
      <c r="DI249" s="377">
        <f t="shared" si="537"/>
        <v>450</v>
      </c>
    </row>
    <row r="250" spans="1:113" customFormat="1" ht="16">
      <c r="A250" s="259" t="s">
        <v>452</v>
      </c>
      <c r="B250" s="259"/>
      <c r="C250" s="259"/>
      <c r="D250" s="301">
        <v>8.25</v>
      </c>
      <c r="E250" s="1218" t="str">
        <f>Settings!$C$6</f>
        <v>USD</v>
      </c>
      <c r="F250" s="1194">
        <v>0</v>
      </c>
      <c r="G250" s="83">
        <v>0</v>
      </c>
      <c r="H250" s="83">
        <v>0</v>
      </c>
      <c r="I250" s="83">
        <v>0</v>
      </c>
      <c r="J250" s="83">
        <v>0</v>
      </c>
      <c r="K250" s="378">
        <f t="shared" ref="K250:BV250" si="538">$D$250*K154</f>
        <v>41.25</v>
      </c>
      <c r="L250" s="378">
        <f t="shared" si="538"/>
        <v>49.5</v>
      </c>
      <c r="M250" s="378">
        <f t="shared" si="538"/>
        <v>49.5</v>
      </c>
      <c r="N250" s="378">
        <f t="shared" si="538"/>
        <v>49.5</v>
      </c>
      <c r="O250" s="378">
        <f t="shared" si="538"/>
        <v>57.75</v>
      </c>
      <c r="P250" s="378">
        <f t="shared" si="538"/>
        <v>57.75</v>
      </c>
      <c r="Q250" s="378">
        <f t="shared" si="538"/>
        <v>57.75</v>
      </c>
      <c r="R250" s="378">
        <f t="shared" si="538"/>
        <v>74.25</v>
      </c>
      <c r="S250" s="378">
        <f t="shared" si="538"/>
        <v>107.25</v>
      </c>
      <c r="T250" s="378">
        <f t="shared" si="538"/>
        <v>107.25</v>
      </c>
      <c r="U250" s="378">
        <f t="shared" si="538"/>
        <v>115.5</v>
      </c>
      <c r="V250" s="378">
        <f t="shared" si="538"/>
        <v>115.5</v>
      </c>
      <c r="W250" s="378">
        <f t="shared" si="538"/>
        <v>115.5</v>
      </c>
      <c r="X250" s="378">
        <f t="shared" si="538"/>
        <v>115.5</v>
      </c>
      <c r="Y250" s="378">
        <f t="shared" si="538"/>
        <v>115.5</v>
      </c>
      <c r="Z250" s="378">
        <f t="shared" si="538"/>
        <v>115.5</v>
      </c>
      <c r="AA250" s="378">
        <f t="shared" si="538"/>
        <v>115.5</v>
      </c>
      <c r="AB250" s="378">
        <f t="shared" si="538"/>
        <v>115.5</v>
      </c>
      <c r="AC250" s="378">
        <f t="shared" si="538"/>
        <v>115.5</v>
      </c>
      <c r="AD250" s="378">
        <f t="shared" si="538"/>
        <v>189.75</v>
      </c>
      <c r="AE250" s="378">
        <f t="shared" si="538"/>
        <v>189.75</v>
      </c>
      <c r="AF250" s="378">
        <f t="shared" si="538"/>
        <v>189.75</v>
      </c>
      <c r="AG250" s="378">
        <f t="shared" si="538"/>
        <v>189.75</v>
      </c>
      <c r="AH250" s="378">
        <f t="shared" si="538"/>
        <v>189.75</v>
      </c>
      <c r="AI250" s="378">
        <f t="shared" si="538"/>
        <v>189.75</v>
      </c>
      <c r="AJ250" s="378">
        <f t="shared" si="538"/>
        <v>231</v>
      </c>
      <c r="AK250" s="378">
        <f t="shared" si="538"/>
        <v>231</v>
      </c>
      <c r="AL250" s="378">
        <f t="shared" si="538"/>
        <v>231</v>
      </c>
      <c r="AM250" s="378">
        <f t="shared" si="538"/>
        <v>231</v>
      </c>
      <c r="AN250" s="378">
        <f t="shared" si="538"/>
        <v>231</v>
      </c>
      <c r="AO250" s="378">
        <f t="shared" si="538"/>
        <v>231</v>
      </c>
      <c r="AP250" s="378">
        <f t="shared" si="538"/>
        <v>288.75</v>
      </c>
      <c r="AQ250" s="378">
        <f t="shared" si="538"/>
        <v>288.75</v>
      </c>
      <c r="AR250" s="378">
        <f t="shared" si="538"/>
        <v>288.75</v>
      </c>
      <c r="AS250" s="378">
        <f t="shared" si="538"/>
        <v>288.75</v>
      </c>
      <c r="AT250" s="378">
        <f t="shared" si="538"/>
        <v>288.75</v>
      </c>
      <c r="AU250" s="378">
        <f t="shared" si="538"/>
        <v>288.75</v>
      </c>
      <c r="AV250" s="378">
        <f t="shared" si="538"/>
        <v>288.75</v>
      </c>
      <c r="AW250" s="378">
        <f t="shared" si="538"/>
        <v>288.75</v>
      </c>
      <c r="AX250" s="378">
        <f t="shared" si="538"/>
        <v>288.75</v>
      </c>
      <c r="AY250" s="378">
        <f t="shared" si="538"/>
        <v>305.25</v>
      </c>
      <c r="AZ250" s="378">
        <f t="shared" si="538"/>
        <v>305.25</v>
      </c>
      <c r="BA250" s="378">
        <f t="shared" si="538"/>
        <v>305.25</v>
      </c>
      <c r="BB250" s="378">
        <f t="shared" si="538"/>
        <v>321.75</v>
      </c>
      <c r="BC250" s="378">
        <f t="shared" si="538"/>
        <v>321.75</v>
      </c>
      <c r="BD250" s="378">
        <f t="shared" si="538"/>
        <v>321.75</v>
      </c>
      <c r="BE250" s="378">
        <f t="shared" si="538"/>
        <v>321.75</v>
      </c>
      <c r="BF250" s="378">
        <f t="shared" si="538"/>
        <v>321.75</v>
      </c>
      <c r="BG250" s="378">
        <f t="shared" si="538"/>
        <v>321.75</v>
      </c>
      <c r="BH250" s="378">
        <f t="shared" si="538"/>
        <v>346.5</v>
      </c>
      <c r="BI250" s="378">
        <f t="shared" si="538"/>
        <v>346.5</v>
      </c>
      <c r="BJ250" s="378">
        <f t="shared" si="538"/>
        <v>346.5</v>
      </c>
      <c r="BK250" s="378">
        <f t="shared" si="538"/>
        <v>346.5</v>
      </c>
      <c r="BL250" s="378">
        <f t="shared" si="538"/>
        <v>346.5</v>
      </c>
      <c r="BM250" s="378">
        <f t="shared" si="538"/>
        <v>346.5</v>
      </c>
      <c r="BN250" s="378">
        <f t="shared" si="538"/>
        <v>371.25</v>
      </c>
      <c r="BO250" s="378">
        <f t="shared" si="538"/>
        <v>371.25</v>
      </c>
      <c r="BP250" s="378">
        <f t="shared" si="538"/>
        <v>371.25</v>
      </c>
      <c r="BQ250" s="378">
        <f t="shared" si="538"/>
        <v>379.5</v>
      </c>
      <c r="BR250" s="378">
        <f t="shared" si="538"/>
        <v>379.5</v>
      </c>
      <c r="BS250" s="378">
        <f t="shared" si="538"/>
        <v>379.5</v>
      </c>
      <c r="BT250" s="378">
        <f t="shared" si="538"/>
        <v>387.75</v>
      </c>
      <c r="BU250" s="378">
        <f t="shared" si="538"/>
        <v>387.75</v>
      </c>
      <c r="BV250" s="378">
        <f t="shared" si="538"/>
        <v>379.5</v>
      </c>
      <c r="BW250" s="378">
        <f t="shared" ref="BW250:DI250" si="539">$D$250*BW154</f>
        <v>379.5</v>
      </c>
      <c r="BX250" s="378">
        <f t="shared" si="539"/>
        <v>379.5</v>
      </c>
      <c r="BY250" s="378">
        <f t="shared" si="539"/>
        <v>379.5</v>
      </c>
      <c r="BZ250" s="378">
        <f t="shared" si="539"/>
        <v>412.5</v>
      </c>
      <c r="CA250" s="378">
        <f t="shared" si="539"/>
        <v>412.5</v>
      </c>
      <c r="CB250" s="378">
        <f t="shared" si="539"/>
        <v>412.5</v>
      </c>
      <c r="CC250" s="378">
        <f t="shared" si="539"/>
        <v>412.5</v>
      </c>
      <c r="CD250" s="378">
        <f t="shared" si="539"/>
        <v>412.5</v>
      </c>
      <c r="CE250" s="378">
        <f t="shared" si="539"/>
        <v>412.5</v>
      </c>
      <c r="CF250" s="378">
        <f t="shared" si="539"/>
        <v>412.5</v>
      </c>
      <c r="CG250" s="378">
        <f t="shared" si="539"/>
        <v>412.5</v>
      </c>
      <c r="CH250" s="378">
        <f t="shared" si="539"/>
        <v>412.5</v>
      </c>
      <c r="CI250" s="378">
        <f t="shared" si="539"/>
        <v>412.5</v>
      </c>
      <c r="CJ250" s="378">
        <f t="shared" si="539"/>
        <v>412.5</v>
      </c>
      <c r="CK250" s="378">
        <f t="shared" si="539"/>
        <v>412.5</v>
      </c>
      <c r="CL250" s="378">
        <f t="shared" si="539"/>
        <v>412.5</v>
      </c>
      <c r="CM250" s="378">
        <f t="shared" si="539"/>
        <v>412.5</v>
      </c>
      <c r="CN250" s="378">
        <f t="shared" si="539"/>
        <v>412.5</v>
      </c>
      <c r="CO250" s="378">
        <f t="shared" si="539"/>
        <v>412.5</v>
      </c>
      <c r="CP250" s="378">
        <f t="shared" si="539"/>
        <v>412.5</v>
      </c>
      <c r="CQ250" s="378">
        <f t="shared" si="539"/>
        <v>412.5</v>
      </c>
      <c r="CR250" s="378">
        <f t="shared" si="539"/>
        <v>412.5</v>
      </c>
      <c r="CS250" s="378">
        <f t="shared" si="539"/>
        <v>412.5</v>
      </c>
      <c r="CT250" s="378">
        <f t="shared" si="539"/>
        <v>412.5</v>
      </c>
      <c r="CU250" s="378">
        <f t="shared" si="539"/>
        <v>412.5</v>
      </c>
      <c r="CV250" s="378">
        <f t="shared" si="539"/>
        <v>412.5</v>
      </c>
      <c r="CW250" s="378">
        <f t="shared" si="539"/>
        <v>412.5</v>
      </c>
      <c r="CX250" s="378">
        <f t="shared" si="539"/>
        <v>412.5</v>
      </c>
      <c r="CY250" s="378">
        <f t="shared" si="539"/>
        <v>412.5</v>
      </c>
      <c r="CZ250" s="378">
        <f t="shared" si="539"/>
        <v>412.5</v>
      </c>
      <c r="DA250" s="378">
        <f t="shared" si="539"/>
        <v>412.5</v>
      </c>
      <c r="DB250" s="378">
        <f t="shared" si="539"/>
        <v>412.5</v>
      </c>
      <c r="DC250" s="378">
        <f t="shared" si="539"/>
        <v>412.5</v>
      </c>
      <c r="DD250" s="378">
        <f t="shared" si="539"/>
        <v>412.5</v>
      </c>
      <c r="DE250" s="378">
        <f t="shared" si="539"/>
        <v>412.5</v>
      </c>
      <c r="DF250" s="378">
        <f t="shared" si="539"/>
        <v>412.5</v>
      </c>
      <c r="DG250" s="378">
        <f t="shared" si="539"/>
        <v>412.5</v>
      </c>
      <c r="DH250" s="378">
        <f t="shared" si="539"/>
        <v>412.5</v>
      </c>
      <c r="DI250" s="378">
        <f t="shared" si="539"/>
        <v>412.5</v>
      </c>
    </row>
    <row r="251" spans="1:113" customFormat="1" ht="16">
      <c r="A251" s="259" t="s">
        <v>388</v>
      </c>
      <c r="B251" s="259"/>
      <c r="C251" s="259"/>
      <c r="D251" s="301"/>
      <c r="E251" s="1218" t="str">
        <f>Settings!$C$6</f>
        <v>USD</v>
      </c>
      <c r="F251" s="1194">
        <v>0</v>
      </c>
      <c r="G251" s="83">
        <f t="shared" ref="G251:G265" si="540">F251</f>
        <v>0</v>
      </c>
      <c r="H251" s="83">
        <f t="shared" ref="H251:BM251" si="541">G251</f>
        <v>0</v>
      </c>
      <c r="I251" s="83">
        <f t="shared" si="541"/>
        <v>0</v>
      </c>
      <c r="J251" s="83">
        <f t="shared" si="541"/>
        <v>0</v>
      </c>
      <c r="K251" s="83">
        <f t="shared" si="541"/>
        <v>0</v>
      </c>
      <c r="L251" s="83">
        <f t="shared" si="541"/>
        <v>0</v>
      </c>
      <c r="M251" s="83">
        <f t="shared" si="541"/>
        <v>0</v>
      </c>
      <c r="N251" s="83">
        <f t="shared" si="541"/>
        <v>0</v>
      </c>
      <c r="O251" s="378">
        <f t="shared" si="541"/>
        <v>0</v>
      </c>
      <c r="P251" s="378">
        <f t="shared" si="541"/>
        <v>0</v>
      </c>
      <c r="Q251" s="611">
        <f t="shared" si="541"/>
        <v>0</v>
      </c>
      <c r="R251" s="83">
        <f t="shared" si="541"/>
        <v>0</v>
      </c>
      <c r="S251" s="83">
        <f t="shared" si="541"/>
        <v>0</v>
      </c>
      <c r="T251" s="83">
        <f t="shared" si="541"/>
        <v>0</v>
      </c>
      <c r="U251" s="83">
        <f t="shared" si="541"/>
        <v>0</v>
      </c>
      <c r="V251" s="83">
        <f t="shared" si="541"/>
        <v>0</v>
      </c>
      <c r="W251" s="83">
        <f t="shared" si="541"/>
        <v>0</v>
      </c>
      <c r="X251" s="83">
        <f t="shared" si="541"/>
        <v>0</v>
      </c>
      <c r="Y251" s="83">
        <f t="shared" si="541"/>
        <v>0</v>
      </c>
      <c r="Z251" s="83">
        <f t="shared" si="541"/>
        <v>0</v>
      </c>
      <c r="AA251" s="83">
        <f t="shared" si="541"/>
        <v>0</v>
      </c>
      <c r="AB251" s="83">
        <f t="shared" si="541"/>
        <v>0</v>
      </c>
      <c r="AC251" s="365">
        <f t="shared" si="541"/>
        <v>0</v>
      </c>
      <c r="AD251" s="83">
        <f t="shared" si="541"/>
        <v>0</v>
      </c>
      <c r="AE251" s="83">
        <f t="shared" si="541"/>
        <v>0</v>
      </c>
      <c r="AF251" s="83">
        <f t="shared" si="541"/>
        <v>0</v>
      </c>
      <c r="AG251" s="83">
        <f t="shared" si="541"/>
        <v>0</v>
      </c>
      <c r="AH251" s="83">
        <f t="shared" si="541"/>
        <v>0</v>
      </c>
      <c r="AI251" s="83">
        <f t="shared" si="541"/>
        <v>0</v>
      </c>
      <c r="AJ251" s="83">
        <f t="shared" si="541"/>
        <v>0</v>
      </c>
      <c r="AK251" s="83">
        <f t="shared" si="541"/>
        <v>0</v>
      </c>
      <c r="AL251" s="83">
        <f t="shared" si="541"/>
        <v>0</v>
      </c>
      <c r="AM251" s="83">
        <f t="shared" si="541"/>
        <v>0</v>
      </c>
      <c r="AN251" s="83">
        <f t="shared" si="541"/>
        <v>0</v>
      </c>
      <c r="AO251" s="365">
        <f t="shared" si="541"/>
        <v>0</v>
      </c>
      <c r="AP251" s="83">
        <f t="shared" si="541"/>
        <v>0</v>
      </c>
      <c r="AQ251" s="83">
        <f t="shared" si="541"/>
        <v>0</v>
      </c>
      <c r="AR251" s="83">
        <f t="shared" si="541"/>
        <v>0</v>
      </c>
      <c r="AS251" s="83">
        <f t="shared" si="541"/>
        <v>0</v>
      </c>
      <c r="AT251" s="83">
        <f t="shared" si="541"/>
        <v>0</v>
      </c>
      <c r="AU251" s="83">
        <f t="shared" si="541"/>
        <v>0</v>
      </c>
      <c r="AV251" s="83">
        <f t="shared" si="541"/>
        <v>0</v>
      </c>
      <c r="AW251" s="83">
        <f t="shared" si="541"/>
        <v>0</v>
      </c>
      <c r="AX251" s="83">
        <f t="shared" si="541"/>
        <v>0</v>
      </c>
      <c r="AY251" s="83">
        <f t="shared" si="541"/>
        <v>0</v>
      </c>
      <c r="AZ251" s="83">
        <f t="shared" si="541"/>
        <v>0</v>
      </c>
      <c r="BA251" s="365">
        <f t="shared" si="541"/>
        <v>0</v>
      </c>
      <c r="BB251" s="83">
        <f t="shared" si="541"/>
        <v>0</v>
      </c>
      <c r="BC251" s="83">
        <f t="shared" si="541"/>
        <v>0</v>
      </c>
      <c r="BD251" s="83">
        <f t="shared" si="541"/>
        <v>0</v>
      </c>
      <c r="BE251" s="83">
        <f t="shared" si="541"/>
        <v>0</v>
      </c>
      <c r="BF251" s="83">
        <f t="shared" si="541"/>
        <v>0</v>
      </c>
      <c r="BG251" s="83">
        <f t="shared" si="541"/>
        <v>0</v>
      </c>
      <c r="BH251" s="83">
        <f t="shared" si="541"/>
        <v>0</v>
      </c>
      <c r="BI251" s="83">
        <f t="shared" si="541"/>
        <v>0</v>
      </c>
      <c r="BJ251" s="83">
        <f t="shared" si="541"/>
        <v>0</v>
      </c>
      <c r="BK251" s="83">
        <f t="shared" si="541"/>
        <v>0</v>
      </c>
      <c r="BL251" s="83">
        <f t="shared" si="541"/>
        <v>0</v>
      </c>
      <c r="BM251" s="365">
        <f t="shared" si="541"/>
        <v>0</v>
      </c>
      <c r="BN251" s="83">
        <f t="shared" si="483"/>
        <v>0</v>
      </c>
      <c r="BO251" s="83">
        <f t="shared" si="484"/>
        <v>0</v>
      </c>
      <c r="BP251" s="83">
        <f t="shared" si="485"/>
        <v>0</v>
      </c>
      <c r="BQ251" s="83">
        <f t="shared" si="486"/>
        <v>0</v>
      </c>
      <c r="BR251" s="83">
        <f t="shared" si="487"/>
        <v>0</v>
      </c>
      <c r="BS251" s="83">
        <f t="shared" si="488"/>
        <v>0</v>
      </c>
      <c r="BT251" s="83">
        <f t="shared" si="489"/>
        <v>0</v>
      </c>
      <c r="BU251" s="83">
        <f t="shared" si="490"/>
        <v>0</v>
      </c>
      <c r="BV251" s="83">
        <f t="shared" si="491"/>
        <v>0</v>
      </c>
      <c r="BW251" s="83">
        <f t="shared" si="492"/>
        <v>0</v>
      </c>
      <c r="BX251" s="83">
        <f t="shared" si="493"/>
        <v>0</v>
      </c>
      <c r="BY251" s="365">
        <f t="shared" si="494"/>
        <v>0</v>
      </c>
      <c r="BZ251" s="83">
        <f t="shared" si="495"/>
        <v>0</v>
      </c>
      <c r="CA251" s="83">
        <f t="shared" si="496"/>
        <v>0</v>
      </c>
      <c r="CB251" s="83">
        <f t="shared" si="497"/>
        <v>0</v>
      </c>
      <c r="CC251" s="83">
        <f t="shared" si="498"/>
        <v>0</v>
      </c>
      <c r="CD251" s="83">
        <f t="shared" si="499"/>
        <v>0</v>
      </c>
      <c r="CE251" s="83">
        <f t="shared" si="500"/>
        <v>0</v>
      </c>
      <c r="CF251" s="83">
        <f t="shared" si="501"/>
        <v>0</v>
      </c>
      <c r="CG251" s="83">
        <f t="shared" si="502"/>
        <v>0</v>
      </c>
      <c r="CH251" s="83">
        <f t="shared" si="503"/>
        <v>0</v>
      </c>
      <c r="CI251" s="83">
        <f t="shared" si="504"/>
        <v>0</v>
      </c>
      <c r="CJ251" s="83">
        <f t="shared" si="505"/>
        <v>0</v>
      </c>
      <c r="CK251" s="83">
        <f t="shared" si="506"/>
        <v>0</v>
      </c>
      <c r="CL251" s="83">
        <f t="shared" si="507"/>
        <v>0</v>
      </c>
      <c r="CM251" s="83">
        <f t="shared" si="508"/>
        <v>0</v>
      </c>
      <c r="CN251" s="83">
        <f t="shared" si="509"/>
        <v>0</v>
      </c>
      <c r="CO251" s="83">
        <f t="shared" si="510"/>
        <v>0</v>
      </c>
      <c r="CP251" s="83">
        <f t="shared" si="511"/>
        <v>0</v>
      </c>
      <c r="CQ251" s="83">
        <f t="shared" si="512"/>
        <v>0</v>
      </c>
      <c r="CR251" s="83">
        <f t="shared" si="513"/>
        <v>0</v>
      </c>
      <c r="CS251" s="83">
        <f t="shared" si="514"/>
        <v>0</v>
      </c>
      <c r="CT251" s="83">
        <f t="shared" si="515"/>
        <v>0</v>
      </c>
      <c r="CU251" s="83">
        <f t="shared" si="516"/>
        <v>0</v>
      </c>
      <c r="CV251" s="83">
        <f t="shared" si="517"/>
        <v>0</v>
      </c>
      <c r="CW251" s="83">
        <f t="shared" si="518"/>
        <v>0</v>
      </c>
      <c r="CX251" s="83">
        <f t="shared" si="519"/>
        <v>0</v>
      </c>
      <c r="CY251" s="83">
        <f t="shared" si="520"/>
        <v>0</v>
      </c>
      <c r="CZ251" s="83">
        <f t="shared" si="521"/>
        <v>0</v>
      </c>
      <c r="DA251" s="83">
        <f t="shared" si="522"/>
        <v>0</v>
      </c>
      <c r="DB251" s="83">
        <f t="shared" si="523"/>
        <v>0</v>
      </c>
      <c r="DC251" s="83">
        <f t="shared" si="524"/>
        <v>0</v>
      </c>
      <c r="DD251" s="83">
        <f t="shared" si="525"/>
        <v>0</v>
      </c>
      <c r="DE251" s="83">
        <f t="shared" si="526"/>
        <v>0</v>
      </c>
      <c r="DF251" s="83">
        <f t="shared" si="527"/>
        <v>0</v>
      </c>
      <c r="DG251" s="83">
        <f t="shared" si="528"/>
        <v>0</v>
      </c>
      <c r="DH251" s="83">
        <f t="shared" si="529"/>
        <v>0</v>
      </c>
      <c r="DI251" s="83">
        <f t="shared" si="530"/>
        <v>0</v>
      </c>
    </row>
    <row r="252" spans="1:113" customFormat="1" ht="16">
      <c r="A252" s="259" t="s">
        <v>389</v>
      </c>
      <c r="B252" s="259"/>
      <c r="C252" s="259"/>
      <c r="D252" s="301"/>
      <c r="E252" s="1218" t="str">
        <f>Settings!$C$6</f>
        <v>USD</v>
      </c>
      <c r="F252" s="1194">
        <v>0</v>
      </c>
      <c r="G252" s="83">
        <f t="shared" si="540"/>
        <v>0</v>
      </c>
      <c r="H252" s="83">
        <f t="shared" ref="H252:BM252" si="542">G252</f>
        <v>0</v>
      </c>
      <c r="I252" s="83">
        <f t="shared" si="542"/>
        <v>0</v>
      </c>
      <c r="J252" s="83">
        <f t="shared" si="542"/>
        <v>0</v>
      </c>
      <c r="K252" s="83">
        <f t="shared" si="542"/>
        <v>0</v>
      </c>
      <c r="L252" s="83">
        <f t="shared" si="542"/>
        <v>0</v>
      </c>
      <c r="M252" s="83">
        <f t="shared" si="542"/>
        <v>0</v>
      </c>
      <c r="N252" s="83">
        <f t="shared" si="542"/>
        <v>0</v>
      </c>
      <c r="O252" s="378">
        <f t="shared" si="542"/>
        <v>0</v>
      </c>
      <c r="P252" s="378">
        <f t="shared" si="542"/>
        <v>0</v>
      </c>
      <c r="Q252" s="611">
        <f t="shared" si="542"/>
        <v>0</v>
      </c>
      <c r="R252" s="83">
        <f t="shared" si="542"/>
        <v>0</v>
      </c>
      <c r="S252" s="83">
        <f t="shared" si="542"/>
        <v>0</v>
      </c>
      <c r="T252" s="83">
        <f t="shared" si="542"/>
        <v>0</v>
      </c>
      <c r="U252" s="83">
        <f t="shared" si="542"/>
        <v>0</v>
      </c>
      <c r="V252" s="83">
        <f t="shared" si="542"/>
        <v>0</v>
      </c>
      <c r="W252" s="83">
        <f t="shared" si="542"/>
        <v>0</v>
      </c>
      <c r="X252" s="83">
        <f t="shared" si="542"/>
        <v>0</v>
      </c>
      <c r="Y252" s="83">
        <f t="shared" si="542"/>
        <v>0</v>
      </c>
      <c r="Z252" s="83">
        <f t="shared" si="542"/>
        <v>0</v>
      </c>
      <c r="AA252" s="83">
        <f t="shared" si="542"/>
        <v>0</v>
      </c>
      <c r="AB252" s="83">
        <f t="shared" si="542"/>
        <v>0</v>
      </c>
      <c r="AC252" s="365">
        <f t="shared" si="542"/>
        <v>0</v>
      </c>
      <c r="AD252" s="83">
        <f t="shared" si="542"/>
        <v>0</v>
      </c>
      <c r="AE252" s="83">
        <f t="shared" si="542"/>
        <v>0</v>
      </c>
      <c r="AF252" s="83">
        <f t="shared" si="542"/>
        <v>0</v>
      </c>
      <c r="AG252" s="83">
        <f t="shared" si="542"/>
        <v>0</v>
      </c>
      <c r="AH252" s="83">
        <f t="shared" si="542"/>
        <v>0</v>
      </c>
      <c r="AI252" s="83">
        <f t="shared" si="542"/>
        <v>0</v>
      </c>
      <c r="AJ252" s="83">
        <f t="shared" si="542"/>
        <v>0</v>
      </c>
      <c r="AK252" s="83">
        <f t="shared" si="542"/>
        <v>0</v>
      </c>
      <c r="AL252" s="83">
        <f t="shared" si="542"/>
        <v>0</v>
      </c>
      <c r="AM252" s="83">
        <f t="shared" si="542"/>
        <v>0</v>
      </c>
      <c r="AN252" s="83">
        <f t="shared" si="542"/>
        <v>0</v>
      </c>
      <c r="AO252" s="365">
        <f t="shared" si="542"/>
        <v>0</v>
      </c>
      <c r="AP252" s="83">
        <f t="shared" si="542"/>
        <v>0</v>
      </c>
      <c r="AQ252" s="83">
        <f t="shared" si="542"/>
        <v>0</v>
      </c>
      <c r="AR252" s="83">
        <f t="shared" si="542"/>
        <v>0</v>
      </c>
      <c r="AS252" s="83">
        <f t="shared" si="542"/>
        <v>0</v>
      </c>
      <c r="AT252" s="83">
        <f t="shared" si="542"/>
        <v>0</v>
      </c>
      <c r="AU252" s="83">
        <f t="shared" si="542"/>
        <v>0</v>
      </c>
      <c r="AV252" s="83">
        <f t="shared" si="542"/>
        <v>0</v>
      </c>
      <c r="AW252" s="83">
        <f t="shared" si="542"/>
        <v>0</v>
      </c>
      <c r="AX252" s="83">
        <f t="shared" si="542"/>
        <v>0</v>
      </c>
      <c r="AY252" s="83">
        <f t="shared" si="542"/>
        <v>0</v>
      </c>
      <c r="AZ252" s="83">
        <f t="shared" si="542"/>
        <v>0</v>
      </c>
      <c r="BA252" s="365">
        <f t="shared" si="542"/>
        <v>0</v>
      </c>
      <c r="BB252" s="83">
        <f t="shared" si="542"/>
        <v>0</v>
      </c>
      <c r="BC252" s="83">
        <f t="shared" si="542"/>
        <v>0</v>
      </c>
      <c r="BD252" s="83">
        <f t="shared" si="542"/>
        <v>0</v>
      </c>
      <c r="BE252" s="83">
        <f t="shared" si="542"/>
        <v>0</v>
      </c>
      <c r="BF252" s="83">
        <f t="shared" si="542"/>
        <v>0</v>
      </c>
      <c r="BG252" s="83">
        <f t="shared" si="542"/>
        <v>0</v>
      </c>
      <c r="BH252" s="83">
        <f t="shared" si="542"/>
        <v>0</v>
      </c>
      <c r="BI252" s="83">
        <f t="shared" si="542"/>
        <v>0</v>
      </c>
      <c r="BJ252" s="83">
        <f t="shared" si="542"/>
        <v>0</v>
      </c>
      <c r="BK252" s="83">
        <f t="shared" si="542"/>
        <v>0</v>
      </c>
      <c r="BL252" s="83">
        <f t="shared" si="542"/>
        <v>0</v>
      </c>
      <c r="BM252" s="365">
        <f t="shared" si="542"/>
        <v>0</v>
      </c>
      <c r="BN252" s="83">
        <f t="shared" si="483"/>
        <v>0</v>
      </c>
      <c r="BO252" s="83">
        <f t="shared" si="484"/>
        <v>0</v>
      </c>
      <c r="BP252" s="83">
        <f t="shared" si="485"/>
        <v>0</v>
      </c>
      <c r="BQ252" s="83">
        <f t="shared" si="486"/>
        <v>0</v>
      </c>
      <c r="BR252" s="83">
        <f t="shared" si="487"/>
        <v>0</v>
      </c>
      <c r="BS252" s="83">
        <f t="shared" si="488"/>
        <v>0</v>
      </c>
      <c r="BT252" s="83">
        <f t="shared" si="489"/>
        <v>0</v>
      </c>
      <c r="BU252" s="83">
        <f t="shared" si="490"/>
        <v>0</v>
      </c>
      <c r="BV252" s="83">
        <f t="shared" si="491"/>
        <v>0</v>
      </c>
      <c r="BW252" s="83">
        <f t="shared" si="492"/>
        <v>0</v>
      </c>
      <c r="BX252" s="83">
        <f t="shared" si="493"/>
        <v>0</v>
      </c>
      <c r="BY252" s="365">
        <f t="shared" si="494"/>
        <v>0</v>
      </c>
      <c r="BZ252" s="83">
        <f t="shared" si="495"/>
        <v>0</v>
      </c>
      <c r="CA252" s="83">
        <f t="shared" si="496"/>
        <v>0</v>
      </c>
      <c r="CB252" s="83">
        <f t="shared" si="497"/>
        <v>0</v>
      </c>
      <c r="CC252" s="83">
        <f t="shared" si="498"/>
        <v>0</v>
      </c>
      <c r="CD252" s="83">
        <f t="shared" si="499"/>
        <v>0</v>
      </c>
      <c r="CE252" s="83">
        <f t="shared" si="500"/>
        <v>0</v>
      </c>
      <c r="CF252" s="83">
        <f t="shared" si="501"/>
        <v>0</v>
      </c>
      <c r="CG252" s="83">
        <f t="shared" si="502"/>
        <v>0</v>
      </c>
      <c r="CH252" s="83">
        <f t="shared" si="503"/>
        <v>0</v>
      </c>
      <c r="CI252" s="83">
        <f t="shared" si="504"/>
        <v>0</v>
      </c>
      <c r="CJ252" s="83">
        <f t="shared" si="505"/>
        <v>0</v>
      </c>
      <c r="CK252" s="83">
        <f t="shared" si="506"/>
        <v>0</v>
      </c>
      <c r="CL252" s="83">
        <f t="shared" si="507"/>
        <v>0</v>
      </c>
      <c r="CM252" s="83">
        <f t="shared" si="508"/>
        <v>0</v>
      </c>
      <c r="CN252" s="83">
        <f t="shared" si="509"/>
        <v>0</v>
      </c>
      <c r="CO252" s="83">
        <f t="shared" si="510"/>
        <v>0</v>
      </c>
      <c r="CP252" s="83">
        <f t="shared" si="511"/>
        <v>0</v>
      </c>
      <c r="CQ252" s="83">
        <f t="shared" si="512"/>
        <v>0</v>
      </c>
      <c r="CR252" s="83">
        <f t="shared" si="513"/>
        <v>0</v>
      </c>
      <c r="CS252" s="83">
        <f t="shared" si="514"/>
        <v>0</v>
      </c>
      <c r="CT252" s="83">
        <f t="shared" si="515"/>
        <v>0</v>
      </c>
      <c r="CU252" s="83">
        <f t="shared" si="516"/>
        <v>0</v>
      </c>
      <c r="CV252" s="83">
        <f t="shared" si="517"/>
        <v>0</v>
      </c>
      <c r="CW252" s="83">
        <f t="shared" si="518"/>
        <v>0</v>
      </c>
      <c r="CX252" s="83">
        <f t="shared" si="519"/>
        <v>0</v>
      </c>
      <c r="CY252" s="83">
        <f t="shared" si="520"/>
        <v>0</v>
      </c>
      <c r="CZ252" s="83">
        <f t="shared" si="521"/>
        <v>0</v>
      </c>
      <c r="DA252" s="83">
        <f t="shared" si="522"/>
        <v>0</v>
      </c>
      <c r="DB252" s="83">
        <f t="shared" si="523"/>
        <v>0</v>
      </c>
      <c r="DC252" s="83">
        <f t="shared" si="524"/>
        <v>0</v>
      </c>
      <c r="DD252" s="83">
        <f t="shared" si="525"/>
        <v>0</v>
      </c>
      <c r="DE252" s="83">
        <f t="shared" si="526"/>
        <v>0</v>
      </c>
      <c r="DF252" s="83">
        <f t="shared" si="527"/>
        <v>0</v>
      </c>
      <c r="DG252" s="83">
        <f t="shared" si="528"/>
        <v>0</v>
      </c>
      <c r="DH252" s="83">
        <f t="shared" si="529"/>
        <v>0</v>
      </c>
      <c r="DI252" s="83">
        <f t="shared" si="530"/>
        <v>0</v>
      </c>
    </row>
    <row r="253" spans="1:113" customFormat="1" ht="16">
      <c r="A253" s="259" t="s">
        <v>390</v>
      </c>
      <c r="B253" s="259"/>
      <c r="C253" s="259"/>
      <c r="D253" s="301"/>
      <c r="E253" s="1218" t="str">
        <f>Settings!$C$6</f>
        <v>USD</v>
      </c>
      <c r="F253" s="1194">
        <v>0</v>
      </c>
      <c r="G253" s="83">
        <f t="shared" si="540"/>
        <v>0</v>
      </c>
      <c r="H253" s="83">
        <f t="shared" ref="H253:BM253" si="543">G253</f>
        <v>0</v>
      </c>
      <c r="I253" s="83">
        <f t="shared" si="543"/>
        <v>0</v>
      </c>
      <c r="J253" s="83">
        <f t="shared" si="543"/>
        <v>0</v>
      </c>
      <c r="K253" s="83">
        <f t="shared" si="543"/>
        <v>0</v>
      </c>
      <c r="L253" s="83">
        <f t="shared" si="543"/>
        <v>0</v>
      </c>
      <c r="M253" s="83">
        <f t="shared" si="543"/>
        <v>0</v>
      </c>
      <c r="N253" s="83">
        <f t="shared" si="543"/>
        <v>0</v>
      </c>
      <c r="O253" s="378">
        <f t="shared" si="543"/>
        <v>0</v>
      </c>
      <c r="P253" s="378">
        <f t="shared" si="543"/>
        <v>0</v>
      </c>
      <c r="Q253" s="611">
        <f t="shared" si="543"/>
        <v>0</v>
      </c>
      <c r="R253" s="83">
        <f t="shared" si="543"/>
        <v>0</v>
      </c>
      <c r="S253" s="83">
        <f t="shared" si="543"/>
        <v>0</v>
      </c>
      <c r="T253" s="83">
        <f t="shared" si="543"/>
        <v>0</v>
      </c>
      <c r="U253" s="83">
        <f t="shared" si="543"/>
        <v>0</v>
      </c>
      <c r="V253" s="83">
        <f t="shared" si="543"/>
        <v>0</v>
      </c>
      <c r="W253" s="83">
        <f t="shared" si="543"/>
        <v>0</v>
      </c>
      <c r="X253" s="83">
        <f t="shared" si="543"/>
        <v>0</v>
      </c>
      <c r="Y253" s="83">
        <f t="shared" si="543"/>
        <v>0</v>
      </c>
      <c r="Z253" s="83">
        <f t="shared" si="543"/>
        <v>0</v>
      </c>
      <c r="AA253" s="83">
        <f t="shared" si="543"/>
        <v>0</v>
      </c>
      <c r="AB253" s="83">
        <f t="shared" si="543"/>
        <v>0</v>
      </c>
      <c r="AC253" s="365">
        <f t="shared" si="543"/>
        <v>0</v>
      </c>
      <c r="AD253" s="83">
        <f t="shared" si="543"/>
        <v>0</v>
      </c>
      <c r="AE253" s="83">
        <f t="shared" si="543"/>
        <v>0</v>
      </c>
      <c r="AF253" s="83">
        <f t="shared" si="543"/>
        <v>0</v>
      </c>
      <c r="AG253" s="83">
        <f t="shared" si="543"/>
        <v>0</v>
      </c>
      <c r="AH253" s="83">
        <f t="shared" si="543"/>
        <v>0</v>
      </c>
      <c r="AI253" s="83">
        <f t="shared" si="543"/>
        <v>0</v>
      </c>
      <c r="AJ253" s="83">
        <f t="shared" si="543"/>
        <v>0</v>
      </c>
      <c r="AK253" s="83">
        <f t="shared" si="543"/>
        <v>0</v>
      </c>
      <c r="AL253" s="83">
        <f t="shared" si="543"/>
        <v>0</v>
      </c>
      <c r="AM253" s="83">
        <f t="shared" si="543"/>
        <v>0</v>
      </c>
      <c r="AN253" s="83">
        <f t="shared" si="543"/>
        <v>0</v>
      </c>
      <c r="AO253" s="365">
        <f t="shared" si="543"/>
        <v>0</v>
      </c>
      <c r="AP253" s="83">
        <f t="shared" si="543"/>
        <v>0</v>
      </c>
      <c r="AQ253" s="83">
        <f t="shared" si="543"/>
        <v>0</v>
      </c>
      <c r="AR253" s="83">
        <f t="shared" si="543"/>
        <v>0</v>
      </c>
      <c r="AS253" s="83">
        <f t="shared" si="543"/>
        <v>0</v>
      </c>
      <c r="AT253" s="83">
        <f t="shared" si="543"/>
        <v>0</v>
      </c>
      <c r="AU253" s="83">
        <f t="shared" si="543"/>
        <v>0</v>
      </c>
      <c r="AV253" s="83">
        <f t="shared" si="543"/>
        <v>0</v>
      </c>
      <c r="AW253" s="83">
        <f t="shared" si="543"/>
        <v>0</v>
      </c>
      <c r="AX253" s="83">
        <f t="shared" si="543"/>
        <v>0</v>
      </c>
      <c r="AY253" s="83">
        <f t="shared" si="543"/>
        <v>0</v>
      </c>
      <c r="AZ253" s="83">
        <f t="shared" si="543"/>
        <v>0</v>
      </c>
      <c r="BA253" s="365">
        <f t="shared" si="543"/>
        <v>0</v>
      </c>
      <c r="BB253" s="83">
        <f t="shared" si="543"/>
        <v>0</v>
      </c>
      <c r="BC253" s="83">
        <f t="shared" si="543"/>
        <v>0</v>
      </c>
      <c r="BD253" s="83">
        <f t="shared" si="543"/>
        <v>0</v>
      </c>
      <c r="BE253" s="83">
        <f t="shared" si="543"/>
        <v>0</v>
      </c>
      <c r="BF253" s="83">
        <f t="shared" si="543"/>
        <v>0</v>
      </c>
      <c r="BG253" s="83">
        <f t="shared" si="543"/>
        <v>0</v>
      </c>
      <c r="BH253" s="83">
        <f t="shared" si="543"/>
        <v>0</v>
      </c>
      <c r="BI253" s="83">
        <f t="shared" si="543"/>
        <v>0</v>
      </c>
      <c r="BJ253" s="83">
        <f t="shared" si="543"/>
        <v>0</v>
      </c>
      <c r="BK253" s="83">
        <f t="shared" si="543"/>
        <v>0</v>
      </c>
      <c r="BL253" s="83">
        <f t="shared" si="543"/>
        <v>0</v>
      </c>
      <c r="BM253" s="365">
        <f t="shared" si="543"/>
        <v>0</v>
      </c>
      <c r="BN253" s="83">
        <f t="shared" si="483"/>
        <v>0</v>
      </c>
      <c r="BO253" s="83">
        <f t="shared" si="484"/>
        <v>0</v>
      </c>
      <c r="BP253" s="83">
        <f t="shared" si="485"/>
        <v>0</v>
      </c>
      <c r="BQ253" s="83">
        <f t="shared" si="486"/>
        <v>0</v>
      </c>
      <c r="BR253" s="83">
        <f t="shared" si="487"/>
        <v>0</v>
      </c>
      <c r="BS253" s="83">
        <f t="shared" si="488"/>
        <v>0</v>
      </c>
      <c r="BT253" s="83">
        <f t="shared" si="489"/>
        <v>0</v>
      </c>
      <c r="BU253" s="83">
        <f t="shared" si="490"/>
        <v>0</v>
      </c>
      <c r="BV253" s="83">
        <f t="shared" si="491"/>
        <v>0</v>
      </c>
      <c r="BW253" s="83">
        <f t="shared" si="492"/>
        <v>0</v>
      </c>
      <c r="BX253" s="83">
        <f t="shared" si="493"/>
        <v>0</v>
      </c>
      <c r="BY253" s="365">
        <f t="shared" si="494"/>
        <v>0</v>
      </c>
      <c r="BZ253" s="83">
        <f t="shared" si="495"/>
        <v>0</v>
      </c>
      <c r="CA253" s="83">
        <f t="shared" si="496"/>
        <v>0</v>
      </c>
      <c r="CB253" s="83">
        <f t="shared" si="497"/>
        <v>0</v>
      </c>
      <c r="CC253" s="83">
        <f t="shared" si="498"/>
        <v>0</v>
      </c>
      <c r="CD253" s="83">
        <f t="shared" si="499"/>
        <v>0</v>
      </c>
      <c r="CE253" s="83">
        <f t="shared" si="500"/>
        <v>0</v>
      </c>
      <c r="CF253" s="83">
        <f t="shared" si="501"/>
        <v>0</v>
      </c>
      <c r="CG253" s="83">
        <f t="shared" si="502"/>
        <v>0</v>
      </c>
      <c r="CH253" s="83">
        <f t="shared" si="503"/>
        <v>0</v>
      </c>
      <c r="CI253" s="83">
        <f t="shared" si="504"/>
        <v>0</v>
      </c>
      <c r="CJ253" s="83">
        <f t="shared" si="505"/>
        <v>0</v>
      </c>
      <c r="CK253" s="83">
        <f t="shared" si="506"/>
        <v>0</v>
      </c>
      <c r="CL253" s="83">
        <f t="shared" si="507"/>
        <v>0</v>
      </c>
      <c r="CM253" s="83">
        <f t="shared" si="508"/>
        <v>0</v>
      </c>
      <c r="CN253" s="83">
        <f t="shared" si="509"/>
        <v>0</v>
      </c>
      <c r="CO253" s="83">
        <f t="shared" si="510"/>
        <v>0</v>
      </c>
      <c r="CP253" s="83">
        <f t="shared" si="511"/>
        <v>0</v>
      </c>
      <c r="CQ253" s="83">
        <f t="shared" si="512"/>
        <v>0</v>
      </c>
      <c r="CR253" s="83">
        <f t="shared" si="513"/>
        <v>0</v>
      </c>
      <c r="CS253" s="83">
        <f t="shared" si="514"/>
        <v>0</v>
      </c>
      <c r="CT253" s="83">
        <f t="shared" si="515"/>
        <v>0</v>
      </c>
      <c r="CU253" s="83">
        <f t="shared" si="516"/>
        <v>0</v>
      </c>
      <c r="CV253" s="83">
        <f t="shared" si="517"/>
        <v>0</v>
      </c>
      <c r="CW253" s="83">
        <f t="shared" si="518"/>
        <v>0</v>
      </c>
      <c r="CX253" s="83">
        <f t="shared" si="519"/>
        <v>0</v>
      </c>
      <c r="CY253" s="83">
        <f t="shared" si="520"/>
        <v>0</v>
      </c>
      <c r="CZ253" s="83">
        <f t="shared" si="521"/>
        <v>0</v>
      </c>
      <c r="DA253" s="83">
        <f t="shared" si="522"/>
        <v>0</v>
      </c>
      <c r="DB253" s="83">
        <f t="shared" si="523"/>
        <v>0</v>
      </c>
      <c r="DC253" s="83">
        <f t="shared" si="524"/>
        <v>0</v>
      </c>
      <c r="DD253" s="83">
        <f t="shared" si="525"/>
        <v>0</v>
      </c>
      <c r="DE253" s="83">
        <f t="shared" si="526"/>
        <v>0</v>
      </c>
      <c r="DF253" s="83">
        <f t="shared" si="527"/>
        <v>0</v>
      </c>
      <c r="DG253" s="83">
        <f t="shared" si="528"/>
        <v>0</v>
      </c>
      <c r="DH253" s="83">
        <f t="shared" si="529"/>
        <v>0</v>
      </c>
      <c r="DI253" s="83">
        <f t="shared" si="530"/>
        <v>0</v>
      </c>
    </row>
    <row r="254" spans="1:113" customFormat="1" ht="16">
      <c r="A254" s="259" t="s">
        <v>391</v>
      </c>
      <c r="B254" s="259"/>
      <c r="C254" s="259"/>
      <c r="D254" s="301"/>
      <c r="E254" s="1218" t="str">
        <f>Settings!$C$6</f>
        <v>USD</v>
      </c>
      <c r="F254" s="1194">
        <v>0</v>
      </c>
      <c r="G254" s="83">
        <f t="shared" si="540"/>
        <v>0</v>
      </c>
      <c r="H254" s="83">
        <f t="shared" ref="H254:BM254" si="544">G254</f>
        <v>0</v>
      </c>
      <c r="I254" s="83">
        <f t="shared" si="544"/>
        <v>0</v>
      </c>
      <c r="J254" s="83">
        <f t="shared" si="544"/>
        <v>0</v>
      </c>
      <c r="K254" s="83">
        <f t="shared" si="544"/>
        <v>0</v>
      </c>
      <c r="L254" s="83">
        <f t="shared" si="544"/>
        <v>0</v>
      </c>
      <c r="M254" s="83">
        <f t="shared" si="544"/>
        <v>0</v>
      </c>
      <c r="N254" s="83">
        <f t="shared" si="544"/>
        <v>0</v>
      </c>
      <c r="O254" s="83">
        <f t="shared" si="544"/>
        <v>0</v>
      </c>
      <c r="P254" s="83">
        <f t="shared" si="544"/>
        <v>0</v>
      </c>
      <c r="Q254" s="611">
        <f t="shared" si="544"/>
        <v>0</v>
      </c>
      <c r="R254" s="83">
        <f t="shared" si="544"/>
        <v>0</v>
      </c>
      <c r="S254" s="83">
        <f t="shared" si="544"/>
        <v>0</v>
      </c>
      <c r="T254" s="83">
        <f t="shared" si="544"/>
        <v>0</v>
      </c>
      <c r="U254" s="83">
        <f t="shared" si="544"/>
        <v>0</v>
      </c>
      <c r="V254" s="83">
        <f t="shared" si="544"/>
        <v>0</v>
      </c>
      <c r="W254" s="83">
        <f t="shared" si="544"/>
        <v>0</v>
      </c>
      <c r="X254" s="83">
        <f t="shared" si="544"/>
        <v>0</v>
      </c>
      <c r="Y254" s="83">
        <f t="shared" si="544"/>
        <v>0</v>
      </c>
      <c r="Z254" s="83">
        <f t="shared" si="544"/>
        <v>0</v>
      </c>
      <c r="AA254" s="83">
        <f t="shared" si="544"/>
        <v>0</v>
      </c>
      <c r="AB254" s="83">
        <f t="shared" si="544"/>
        <v>0</v>
      </c>
      <c r="AC254" s="365">
        <f t="shared" si="544"/>
        <v>0</v>
      </c>
      <c r="AD254" s="83">
        <f t="shared" si="544"/>
        <v>0</v>
      </c>
      <c r="AE254" s="83">
        <f t="shared" si="544"/>
        <v>0</v>
      </c>
      <c r="AF254" s="83">
        <f t="shared" si="544"/>
        <v>0</v>
      </c>
      <c r="AG254" s="83">
        <f t="shared" si="544"/>
        <v>0</v>
      </c>
      <c r="AH254" s="83">
        <f t="shared" si="544"/>
        <v>0</v>
      </c>
      <c r="AI254" s="83">
        <f t="shared" si="544"/>
        <v>0</v>
      </c>
      <c r="AJ254" s="83">
        <f t="shared" si="544"/>
        <v>0</v>
      </c>
      <c r="AK254" s="83">
        <f t="shared" si="544"/>
        <v>0</v>
      </c>
      <c r="AL254" s="83">
        <f t="shared" si="544"/>
        <v>0</v>
      </c>
      <c r="AM254" s="83">
        <f t="shared" si="544"/>
        <v>0</v>
      </c>
      <c r="AN254" s="83">
        <f t="shared" si="544"/>
        <v>0</v>
      </c>
      <c r="AO254" s="365">
        <f t="shared" si="544"/>
        <v>0</v>
      </c>
      <c r="AP254" s="83">
        <f t="shared" si="544"/>
        <v>0</v>
      </c>
      <c r="AQ254" s="83">
        <f t="shared" si="544"/>
        <v>0</v>
      </c>
      <c r="AR254" s="83">
        <f t="shared" si="544"/>
        <v>0</v>
      </c>
      <c r="AS254" s="83">
        <f t="shared" si="544"/>
        <v>0</v>
      </c>
      <c r="AT254" s="83">
        <f t="shared" si="544"/>
        <v>0</v>
      </c>
      <c r="AU254" s="83">
        <f t="shared" si="544"/>
        <v>0</v>
      </c>
      <c r="AV254" s="83">
        <f t="shared" si="544"/>
        <v>0</v>
      </c>
      <c r="AW254" s="83">
        <f t="shared" si="544"/>
        <v>0</v>
      </c>
      <c r="AX254" s="83">
        <f t="shared" si="544"/>
        <v>0</v>
      </c>
      <c r="AY254" s="83">
        <f t="shared" si="544"/>
        <v>0</v>
      </c>
      <c r="AZ254" s="83">
        <f t="shared" si="544"/>
        <v>0</v>
      </c>
      <c r="BA254" s="365">
        <f t="shared" si="544"/>
        <v>0</v>
      </c>
      <c r="BB254" s="83">
        <f t="shared" si="544"/>
        <v>0</v>
      </c>
      <c r="BC254" s="83">
        <f t="shared" si="544"/>
        <v>0</v>
      </c>
      <c r="BD254" s="83">
        <f t="shared" si="544"/>
        <v>0</v>
      </c>
      <c r="BE254" s="83">
        <f t="shared" si="544"/>
        <v>0</v>
      </c>
      <c r="BF254" s="83">
        <f t="shared" si="544"/>
        <v>0</v>
      </c>
      <c r="BG254" s="83">
        <f t="shared" si="544"/>
        <v>0</v>
      </c>
      <c r="BH254" s="83">
        <f t="shared" si="544"/>
        <v>0</v>
      </c>
      <c r="BI254" s="83">
        <f t="shared" si="544"/>
        <v>0</v>
      </c>
      <c r="BJ254" s="83">
        <f t="shared" si="544"/>
        <v>0</v>
      </c>
      <c r="BK254" s="83">
        <f t="shared" si="544"/>
        <v>0</v>
      </c>
      <c r="BL254" s="83">
        <f t="shared" si="544"/>
        <v>0</v>
      </c>
      <c r="BM254" s="365">
        <f t="shared" si="544"/>
        <v>0</v>
      </c>
      <c r="BN254" s="83">
        <f t="shared" si="483"/>
        <v>0</v>
      </c>
      <c r="BO254" s="83">
        <f t="shared" si="484"/>
        <v>0</v>
      </c>
      <c r="BP254" s="83">
        <f t="shared" si="485"/>
        <v>0</v>
      </c>
      <c r="BQ254" s="83">
        <f t="shared" si="486"/>
        <v>0</v>
      </c>
      <c r="BR254" s="83">
        <f t="shared" si="487"/>
        <v>0</v>
      </c>
      <c r="BS254" s="83">
        <f t="shared" si="488"/>
        <v>0</v>
      </c>
      <c r="BT254" s="83">
        <f t="shared" si="489"/>
        <v>0</v>
      </c>
      <c r="BU254" s="83">
        <f t="shared" si="490"/>
        <v>0</v>
      </c>
      <c r="BV254" s="83">
        <f t="shared" si="491"/>
        <v>0</v>
      </c>
      <c r="BW254" s="83">
        <f t="shared" si="492"/>
        <v>0</v>
      </c>
      <c r="BX254" s="83">
        <f t="shared" si="493"/>
        <v>0</v>
      </c>
      <c r="BY254" s="365">
        <f t="shared" si="494"/>
        <v>0</v>
      </c>
      <c r="BZ254" s="83">
        <f t="shared" si="495"/>
        <v>0</v>
      </c>
      <c r="CA254" s="83">
        <f t="shared" si="496"/>
        <v>0</v>
      </c>
      <c r="CB254" s="83">
        <f t="shared" si="497"/>
        <v>0</v>
      </c>
      <c r="CC254" s="83">
        <f t="shared" si="498"/>
        <v>0</v>
      </c>
      <c r="CD254" s="83">
        <f t="shared" si="499"/>
        <v>0</v>
      </c>
      <c r="CE254" s="83">
        <f t="shared" si="500"/>
        <v>0</v>
      </c>
      <c r="CF254" s="83">
        <f t="shared" si="501"/>
        <v>0</v>
      </c>
      <c r="CG254" s="83">
        <f t="shared" si="502"/>
        <v>0</v>
      </c>
      <c r="CH254" s="83">
        <f t="shared" si="503"/>
        <v>0</v>
      </c>
      <c r="CI254" s="83">
        <f t="shared" si="504"/>
        <v>0</v>
      </c>
      <c r="CJ254" s="83">
        <f t="shared" si="505"/>
        <v>0</v>
      </c>
      <c r="CK254" s="83">
        <f t="shared" si="506"/>
        <v>0</v>
      </c>
      <c r="CL254" s="83">
        <f t="shared" si="507"/>
        <v>0</v>
      </c>
      <c r="CM254" s="83">
        <f t="shared" si="508"/>
        <v>0</v>
      </c>
      <c r="CN254" s="83">
        <f t="shared" si="509"/>
        <v>0</v>
      </c>
      <c r="CO254" s="83">
        <f t="shared" si="510"/>
        <v>0</v>
      </c>
      <c r="CP254" s="83">
        <f t="shared" si="511"/>
        <v>0</v>
      </c>
      <c r="CQ254" s="83">
        <f t="shared" si="512"/>
        <v>0</v>
      </c>
      <c r="CR254" s="83">
        <f t="shared" si="513"/>
        <v>0</v>
      </c>
      <c r="CS254" s="83">
        <f t="shared" si="514"/>
        <v>0</v>
      </c>
      <c r="CT254" s="83">
        <f t="shared" si="515"/>
        <v>0</v>
      </c>
      <c r="CU254" s="83">
        <f t="shared" si="516"/>
        <v>0</v>
      </c>
      <c r="CV254" s="83">
        <f t="shared" si="517"/>
        <v>0</v>
      </c>
      <c r="CW254" s="83">
        <f t="shared" si="518"/>
        <v>0</v>
      </c>
      <c r="CX254" s="83">
        <f t="shared" si="519"/>
        <v>0</v>
      </c>
      <c r="CY254" s="83">
        <f t="shared" si="520"/>
        <v>0</v>
      </c>
      <c r="CZ254" s="83">
        <f t="shared" si="521"/>
        <v>0</v>
      </c>
      <c r="DA254" s="83">
        <f t="shared" si="522"/>
        <v>0</v>
      </c>
      <c r="DB254" s="83">
        <f t="shared" si="523"/>
        <v>0</v>
      </c>
      <c r="DC254" s="83">
        <f t="shared" si="524"/>
        <v>0</v>
      </c>
      <c r="DD254" s="83">
        <f t="shared" si="525"/>
        <v>0</v>
      </c>
      <c r="DE254" s="83">
        <f t="shared" si="526"/>
        <v>0</v>
      </c>
      <c r="DF254" s="83">
        <f t="shared" si="527"/>
        <v>0</v>
      </c>
      <c r="DG254" s="83">
        <f t="shared" si="528"/>
        <v>0</v>
      </c>
      <c r="DH254" s="83">
        <f t="shared" si="529"/>
        <v>0</v>
      </c>
      <c r="DI254" s="83">
        <f t="shared" si="530"/>
        <v>0</v>
      </c>
    </row>
    <row r="255" spans="1:113" customFormat="1" ht="16">
      <c r="A255" s="259" t="s">
        <v>392</v>
      </c>
      <c r="B255" s="259"/>
      <c r="C255" s="259"/>
      <c r="D255" s="301"/>
      <c r="E255" s="1218" t="str">
        <f>Settings!$C$6</f>
        <v>USD</v>
      </c>
      <c r="F255" s="1194">
        <v>0</v>
      </c>
      <c r="G255" s="83">
        <f t="shared" si="540"/>
        <v>0</v>
      </c>
      <c r="H255" s="83">
        <f t="shared" ref="H255:BM255" si="545">G255</f>
        <v>0</v>
      </c>
      <c r="I255" s="83">
        <f t="shared" si="545"/>
        <v>0</v>
      </c>
      <c r="J255" s="83">
        <f t="shared" si="545"/>
        <v>0</v>
      </c>
      <c r="K255" s="83">
        <f t="shared" si="545"/>
        <v>0</v>
      </c>
      <c r="L255" s="83">
        <f t="shared" si="545"/>
        <v>0</v>
      </c>
      <c r="M255" s="83">
        <f t="shared" si="545"/>
        <v>0</v>
      </c>
      <c r="N255" s="83">
        <f t="shared" si="545"/>
        <v>0</v>
      </c>
      <c r="O255" s="378">
        <f t="shared" si="545"/>
        <v>0</v>
      </c>
      <c r="P255" s="83">
        <f t="shared" si="545"/>
        <v>0</v>
      </c>
      <c r="Q255" s="611">
        <f t="shared" si="545"/>
        <v>0</v>
      </c>
      <c r="R255" s="83">
        <f t="shared" si="545"/>
        <v>0</v>
      </c>
      <c r="S255" s="83">
        <f t="shared" si="545"/>
        <v>0</v>
      </c>
      <c r="T255" s="83">
        <f t="shared" si="545"/>
        <v>0</v>
      </c>
      <c r="U255" s="83">
        <f t="shared" si="545"/>
        <v>0</v>
      </c>
      <c r="V255" s="83">
        <f t="shared" si="545"/>
        <v>0</v>
      </c>
      <c r="W255" s="83">
        <f t="shared" si="545"/>
        <v>0</v>
      </c>
      <c r="X255" s="83">
        <f t="shared" si="545"/>
        <v>0</v>
      </c>
      <c r="Y255" s="83">
        <f t="shared" si="545"/>
        <v>0</v>
      </c>
      <c r="Z255" s="83">
        <f t="shared" si="545"/>
        <v>0</v>
      </c>
      <c r="AA255" s="83">
        <f t="shared" si="545"/>
        <v>0</v>
      </c>
      <c r="AB255" s="83">
        <f t="shared" si="545"/>
        <v>0</v>
      </c>
      <c r="AC255" s="365">
        <f t="shared" si="545"/>
        <v>0</v>
      </c>
      <c r="AD255" s="83">
        <f t="shared" si="545"/>
        <v>0</v>
      </c>
      <c r="AE255" s="83">
        <f t="shared" si="545"/>
        <v>0</v>
      </c>
      <c r="AF255" s="83">
        <f t="shared" si="545"/>
        <v>0</v>
      </c>
      <c r="AG255" s="83">
        <f t="shared" si="545"/>
        <v>0</v>
      </c>
      <c r="AH255" s="83">
        <f t="shared" si="545"/>
        <v>0</v>
      </c>
      <c r="AI255" s="83">
        <f t="shared" si="545"/>
        <v>0</v>
      </c>
      <c r="AJ255" s="83">
        <f t="shared" si="545"/>
        <v>0</v>
      </c>
      <c r="AK255" s="83">
        <f t="shared" si="545"/>
        <v>0</v>
      </c>
      <c r="AL255" s="83">
        <f t="shared" si="545"/>
        <v>0</v>
      </c>
      <c r="AM255" s="83">
        <f t="shared" si="545"/>
        <v>0</v>
      </c>
      <c r="AN255" s="83">
        <f t="shared" si="545"/>
        <v>0</v>
      </c>
      <c r="AO255" s="365">
        <f t="shared" si="545"/>
        <v>0</v>
      </c>
      <c r="AP255" s="83">
        <f t="shared" si="545"/>
        <v>0</v>
      </c>
      <c r="AQ255" s="83">
        <f t="shared" si="545"/>
        <v>0</v>
      </c>
      <c r="AR255" s="83">
        <f t="shared" si="545"/>
        <v>0</v>
      </c>
      <c r="AS255" s="83">
        <f t="shared" si="545"/>
        <v>0</v>
      </c>
      <c r="AT255" s="83">
        <f t="shared" si="545"/>
        <v>0</v>
      </c>
      <c r="AU255" s="83">
        <f t="shared" si="545"/>
        <v>0</v>
      </c>
      <c r="AV255" s="83">
        <f t="shared" si="545"/>
        <v>0</v>
      </c>
      <c r="AW255" s="83">
        <f t="shared" si="545"/>
        <v>0</v>
      </c>
      <c r="AX255" s="83">
        <f t="shared" si="545"/>
        <v>0</v>
      </c>
      <c r="AY255" s="83">
        <f t="shared" si="545"/>
        <v>0</v>
      </c>
      <c r="AZ255" s="83">
        <f t="shared" si="545"/>
        <v>0</v>
      </c>
      <c r="BA255" s="365">
        <f t="shared" si="545"/>
        <v>0</v>
      </c>
      <c r="BB255" s="83">
        <f t="shared" si="545"/>
        <v>0</v>
      </c>
      <c r="BC255" s="83">
        <f t="shared" si="545"/>
        <v>0</v>
      </c>
      <c r="BD255" s="83">
        <f t="shared" si="545"/>
        <v>0</v>
      </c>
      <c r="BE255" s="83">
        <f t="shared" si="545"/>
        <v>0</v>
      </c>
      <c r="BF255" s="83">
        <f t="shared" si="545"/>
        <v>0</v>
      </c>
      <c r="BG255" s="83">
        <f t="shared" si="545"/>
        <v>0</v>
      </c>
      <c r="BH255" s="83">
        <f t="shared" si="545"/>
        <v>0</v>
      </c>
      <c r="BI255" s="83">
        <f t="shared" si="545"/>
        <v>0</v>
      </c>
      <c r="BJ255" s="83">
        <f t="shared" si="545"/>
        <v>0</v>
      </c>
      <c r="BK255" s="83">
        <f t="shared" si="545"/>
        <v>0</v>
      </c>
      <c r="BL255" s="83">
        <f t="shared" si="545"/>
        <v>0</v>
      </c>
      <c r="BM255" s="365">
        <f t="shared" si="545"/>
        <v>0</v>
      </c>
      <c r="BN255" s="83">
        <f t="shared" si="483"/>
        <v>0</v>
      </c>
      <c r="BO255" s="83">
        <f t="shared" si="484"/>
        <v>0</v>
      </c>
      <c r="BP255" s="83">
        <f t="shared" si="485"/>
        <v>0</v>
      </c>
      <c r="BQ255" s="83">
        <f t="shared" si="486"/>
        <v>0</v>
      </c>
      <c r="BR255" s="83">
        <f t="shared" si="487"/>
        <v>0</v>
      </c>
      <c r="BS255" s="83">
        <f t="shared" si="488"/>
        <v>0</v>
      </c>
      <c r="BT255" s="83">
        <f t="shared" si="489"/>
        <v>0</v>
      </c>
      <c r="BU255" s="83">
        <f t="shared" si="490"/>
        <v>0</v>
      </c>
      <c r="BV255" s="83">
        <f t="shared" si="491"/>
        <v>0</v>
      </c>
      <c r="BW255" s="83">
        <f t="shared" si="492"/>
        <v>0</v>
      </c>
      <c r="BX255" s="83">
        <f t="shared" si="493"/>
        <v>0</v>
      </c>
      <c r="BY255" s="365">
        <f t="shared" si="494"/>
        <v>0</v>
      </c>
      <c r="BZ255" s="83">
        <f t="shared" si="495"/>
        <v>0</v>
      </c>
      <c r="CA255" s="83">
        <f t="shared" si="496"/>
        <v>0</v>
      </c>
      <c r="CB255" s="83">
        <f t="shared" si="497"/>
        <v>0</v>
      </c>
      <c r="CC255" s="83">
        <f t="shared" si="498"/>
        <v>0</v>
      </c>
      <c r="CD255" s="83">
        <f t="shared" si="499"/>
        <v>0</v>
      </c>
      <c r="CE255" s="83">
        <f t="shared" si="500"/>
        <v>0</v>
      </c>
      <c r="CF255" s="83">
        <f t="shared" si="501"/>
        <v>0</v>
      </c>
      <c r="CG255" s="83">
        <f t="shared" si="502"/>
        <v>0</v>
      </c>
      <c r="CH255" s="83">
        <f t="shared" si="503"/>
        <v>0</v>
      </c>
      <c r="CI255" s="83">
        <f t="shared" si="504"/>
        <v>0</v>
      </c>
      <c r="CJ255" s="83">
        <f t="shared" si="505"/>
        <v>0</v>
      </c>
      <c r="CK255" s="83">
        <f t="shared" si="506"/>
        <v>0</v>
      </c>
      <c r="CL255" s="83">
        <f t="shared" si="507"/>
        <v>0</v>
      </c>
      <c r="CM255" s="83">
        <f t="shared" si="508"/>
        <v>0</v>
      </c>
      <c r="CN255" s="83">
        <f t="shared" si="509"/>
        <v>0</v>
      </c>
      <c r="CO255" s="83">
        <f t="shared" si="510"/>
        <v>0</v>
      </c>
      <c r="CP255" s="83">
        <f t="shared" si="511"/>
        <v>0</v>
      </c>
      <c r="CQ255" s="83">
        <f t="shared" si="512"/>
        <v>0</v>
      </c>
      <c r="CR255" s="83">
        <f t="shared" si="513"/>
        <v>0</v>
      </c>
      <c r="CS255" s="83">
        <f t="shared" si="514"/>
        <v>0</v>
      </c>
      <c r="CT255" s="83">
        <f t="shared" si="515"/>
        <v>0</v>
      </c>
      <c r="CU255" s="83">
        <f t="shared" si="516"/>
        <v>0</v>
      </c>
      <c r="CV255" s="83">
        <f t="shared" si="517"/>
        <v>0</v>
      </c>
      <c r="CW255" s="83">
        <f t="shared" si="518"/>
        <v>0</v>
      </c>
      <c r="CX255" s="83">
        <f t="shared" si="519"/>
        <v>0</v>
      </c>
      <c r="CY255" s="83">
        <f t="shared" si="520"/>
        <v>0</v>
      </c>
      <c r="CZ255" s="83">
        <f t="shared" si="521"/>
        <v>0</v>
      </c>
      <c r="DA255" s="83">
        <f t="shared" si="522"/>
        <v>0</v>
      </c>
      <c r="DB255" s="83">
        <f t="shared" si="523"/>
        <v>0</v>
      </c>
      <c r="DC255" s="83">
        <f t="shared" si="524"/>
        <v>0</v>
      </c>
      <c r="DD255" s="83">
        <f t="shared" si="525"/>
        <v>0</v>
      </c>
      <c r="DE255" s="83">
        <f t="shared" si="526"/>
        <v>0</v>
      </c>
      <c r="DF255" s="83">
        <f t="shared" si="527"/>
        <v>0</v>
      </c>
      <c r="DG255" s="83">
        <f t="shared" si="528"/>
        <v>0</v>
      </c>
      <c r="DH255" s="83">
        <f t="shared" si="529"/>
        <v>0</v>
      </c>
      <c r="DI255" s="83">
        <f t="shared" si="530"/>
        <v>0</v>
      </c>
    </row>
    <row r="256" spans="1:113" customFormat="1" ht="16">
      <c r="A256" s="259" t="s">
        <v>393</v>
      </c>
      <c r="B256" s="259"/>
      <c r="C256" s="259"/>
      <c r="D256" s="301"/>
      <c r="E256" s="1218" t="str">
        <f>Settings!$C$6</f>
        <v>USD</v>
      </c>
      <c r="F256" s="1194">
        <v>0</v>
      </c>
      <c r="G256" s="83">
        <f t="shared" si="540"/>
        <v>0</v>
      </c>
      <c r="H256" s="83">
        <f t="shared" ref="H256:BM256" si="546">G256</f>
        <v>0</v>
      </c>
      <c r="I256" s="83">
        <f t="shared" si="546"/>
        <v>0</v>
      </c>
      <c r="J256" s="83">
        <f t="shared" si="546"/>
        <v>0</v>
      </c>
      <c r="K256" s="83">
        <f t="shared" si="546"/>
        <v>0</v>
      </c>
      <c r="L256" s="83">
        <f t="shared" si="546"/>
        <v>0</v>
      </c>
      <c r="M256" s="83">
        <f t="shared" si="546"/>
        <v>0</v>
      </c>
      <c r="N256" s="83">
        <f t="shared" si="546"/>
        <v>0</v>
      </c>
      <c r="O256" s="83">
        <f t="shared" si="546"/>
        <v>0</v>
      </c>
      <c r="P256" s="83">
        <f t="shared" si="546"/>
        <v>0</v>
      </c>
      <c r="Q256" s="611">
        <f t="shared" si="546"/>
        <v>0</v>
      </c>
      <c r="R256" s="83">
        <f t="shared" si="546"/>
        <v>0</v>
      </c>
      <c r="S256" s="83">
        <f t="shared" si="546"/>
        <v>0</v>
      </c>
      <c r="T256" s="83">
        <f t="shared" si="546"/>
        <v>0</v>
      </c>
      <c r="U256" s="83">
        <f t="shared" si="546"/>
        <v>0</v>
      </c>
      <c r="V256" s="83">
        <f t="shared" si="546"/>
        <v>0</v>
      </c>
      <c r="W256" s="83">
        <f t="shared" si="546"/>
        <v>0</v>
      </c>
      <c r="X256" s="83">
        <f t="shared" si="546"/>
        <v>0</v>
      </c>
      <c r="Y256" s="83">
        <f t="shared" si="546"/>
        <v>0</v>
      </c>
      <c r="Z256" s="83">
        <f t="shared" si="546"/>
        <v>0</v>
      </c>
      <c r="AA256" s="83">
        <f t="shared" si="546"/>
        <v>0</v>
      </c>
      <c r="AB256" s="83">
        <f t="shared" si="546"/>
        <v>0</v>
      </c>
      <c r="AC256" s="365">
        <f t="shared" si="546"/>
        <v>0</v>
      </c>
      <c r="AD256" s="83">
        <f t="shared" si="546"/>
        <v>0</v>
      </c>
      <c r="AE256" s="83">
        <f t="shared" si="546"/>
        <v>0</v>
      </c>
      <c r="AF256" s="83">
        <f t="shared" si="546"/>
        <v>0</v>
      </c>
      <c r="AG256" s="83">
        <f t="shared" si="546"/>
        <v>0</v>
      </c>
      <c r="AH256" s="83">
        <f t="shared" si="546"/>
        <v>0</v>
      </c>
      <c r="AI256" s="83">
        <f t="shared" si="546"/>
        <v>0</v>
      </c>
      <c r="AJ256" s="83">
        <f t="shared" si="546"/>
        <v>0</v>
      </c>
      <c r="AK256" s="83">
        <f t="shared" si="546"/>
        <v>0</v>
      </c>
      <c r="AL256" s="83">
        <f t="shared" si="546"/>
        <v>0</v>
      </c>
      <c r="AM256" s="83">
        <f t="shared" si="546"/>
        <v>0</v>
      </c>
      <c r="AN256" s="83">
        <f t="shared" si="546"/>
        <v>0</v>
      </c>
      <c r="AO256" s="365">
        <f t="shared" si="546"/>
        <v>0</v>
      </c>
      <c r="AP256" s="83">
        <f t="shared" si="546"/>
        <v>0</v>
      </c>
      <c r="AQ256" s="83">
        <f t="shared" si="546"/>
        <v>0</v>
      </c>
      <c r="AR256" s="83">
        <f t="shared" si="546"/>
        <v>0</v>
      </c>
      <c r="AS256" s="83">
        <f t="shared" si="546"/>
        <v>0</v>
      </c>
      <c r="AT256" s="83">
        <f t="shared" si="546"/>
        <v>0</v>
      </c>
      <c r="AU256" s="83">
        <f t="shared" si="546"/>
        <v>0</v>
      </c>
      <c r="AV256" s="83">
        <f t="shared" si="546"/>
        <v>0</v>
      </c>
      <c r="AW256" s="83">
        <f t="shared" si="546"/>
        <v>0</v>
      </c>
      <c r="AX256" s="83">
        <f t="shared" si="546"/>
        <v>0</v>
      </c>
      <c r="AY256" s="83">
        <f t="shared" si="546"/>
        <v>0</v>
      </c>
      <c r="AZ256" s="83">
        <f t="shared" si="546"/>
        <v>0</v>
      </c>
      <c r="BA256" s="365">
        <f t="shared" si="546"/>
        <v>0</v>
      </c>
      <c r="BB256" s="83">
        <f t="shared" si="546"/>
        <v>0</v>
      </c>
      <c r="BC256" s="83">
        <f t="shared" si="546"/>
        <v>0</v>
      </c>
      <c r="BD256" s="83">
        <f t="shared" si="546"/>
        <v>0</v>
      </c>
      <c r="BE256" s="83">
        <f t="shared" si="546"/>
        <v>0</v>
      </c>
      <c r="BF256" s="83">
        <f t="shared" si="546"/>
        <v>0</v>
      </c>
      <c r="BG256" s="83">
        <f t="shared" si="546"/>
        <v>0</v>
      </c>
      <c r="BH256" s="83">
        <f t="shared" si="546"/>
        <v>0</v>
      </c>
      <c r="BI256" s="83">
        <f t="shared" si="546"/>
        <v>0</v>
      </c>
      <c r="BJ256" s="83">
        <f t="shared" si="546"/>
        <v>0</v>
      </c>
      <c r="BK256" s="83">
        <f t="shared" si="546"/>
        <v>0</v>
      </c>
      <c r="BL256" s="83">
        <f t="shared" si="546"/>
        <v>0</v>
      </c>
      <c r="BM256" s="365">
        <f t="shared" si="546"/>
        <v>0</v>
      </c>
      <c r="BN256" s="83">
        <f t="shared" si="483"/>
        <v>0</v>
      </c>
      <c r="BO256" s="83">
        <f t="shared" si="484"/>
        <v>0</v>
      </c>
      <c r="BP256" s="83">
        <f t="shared" si="485"/>
        <v>0</v>
      </c>
      <c r="BQ256" s="83">
        <f t="shared" si="486"/>
        <v>0</v>
      </c>
      <c r="BR256" s="83">
        <f t="shared" si="487"/>
        <v>0</v>
      </c>
      <c r="BS256" s="83">
        <f t="shared" si="488"/>
        <v>0</v>
      </c>
      <c r="BT256" s="83">
        <f t="shared" si="489"/>
        <v>0</v>
      </c>
      <c r="BU256" s="83">
        <f t="shared" si="490"/>
        <v>0</v>
      </c>
      <c r="BV256" s="83">
        <f t="shared" si="491"/>
        <v>0</v>
      </c>
      <c r="BW256" s="83">
        <f t="shared" si="492"/>
        <v>0</v>
      </c>
      <c r="BX256" s="83">
        <f t="shared" si="493"/>
        <v>0</v>
      </c>
      <c r="BY256" s="365">
        <f t="shared" si="494"/>
        <v>0</v>
      </c>
      <c r="BZ256" s="83">
        <f t="shared" si="495"/>
        <v>0</v>
      </c>
      <c r="CA256" s="83">
        <f t="shared" si="496"/>
        <v>0</v>
      </c>
      <c r="CB256" s="83">
        <f t="shared" si="497"/>
        <v>0</v>
      </c>
      <c r="CC256" s="83">
        <f t="shared" si="498"/>
        <v>0</v>
      </c>
      <c r="CD256" s="83">
        <f t="shared" si="499"/>
        <v>0</v>
      </c>
      <c r="CE256" s="83">
        <f t="shared" si="500"/>
        <v>0</v>
      </c>
      <c r="CF256" s="83">
        <f t="shared" si="501"/>
        <v>0</v>
      </c>
      <c r="CG256" s="83">
        <f t="shared" si="502"/>
        <v>0</v>
      </c>
      <c r="CH256" s="83">
        <f t="shared" si="503"/>
        <v>0</v>
      </c>
      <c r="CI256" s="83">
        <f t="shared" si="504"/>
        <v>0</v>
      </c>
      <c r="CJ256" s="83">
        <f t="shared" si="505"/>
        <v>0</v>
      </c>
      <c r="CK256" s="83">
        <f t="shared" si="506"/>
        <v>0</v>
      </c>
      <c r="CL256" s="83">
        <f t="shared" si="507"/>
        <v>0</v>
      </c>
      <c r="CM256" s="83">
        <f t="shared" si="508"/>
        <v>0</v>
      </c>
      <c r="CN256" s="83">
        <f t="shared" si="509"/>
        <v>0</v>
      </c>
      <c r="CO256" s="83">
        <f t="shared" si="510"/>
        <v>0</v>
      </c>
      <c r="CP256" s="83">
        <f t="shared" si="511"/>
        <v>0</v>
      </c>
      <c r="CQ256" s="83">
        <f t="shared" si="512"/>
        <v>0</v>
      </c>
      <c r="CR256" s="83">
        <f t="shared" si="513"/>
        <v>0</v>
      </c>
      <c r="CS256" s="83">
        <f t="shared" si="514"/>
        <v>0</v>
      </c>
      <c r="CT256" s="83">
        <f t="shared" si="515"/>
        <v>0</v>
      </c>
      <c r="CU256" s="83">
        <f t="shared" si="516"/>
        <v>0</v>
      </c>
      <c r="CV256" s="83">
        <f t="shared" si="517"/>
        <v>0</v>
      </c>
      <c r="CW256" s="83">
        <f t="shared" si="518"/>
        <v>0</v>
      </c>
      <c r="CX256" s="83">
        <f t="shared" si="519"/>
        <v>0</v>
      </c>
      <c r="CY256" s="83">
        <f t="shared" si="520"/>
        <v>0</v>
      </c>
      <c r="CZ256" s="83">
        <f t="shared" si="521"/>
        <v>0</v>
      </c>
      <c r="DA256" s="83">
        <f t="shared" si="522"/>
        <v>0</v>
      </c>
      <c r="DB256" s="83">
        <f t="shared" si="523"/>
        <v>0</v>
      </c>
      <c r="DC256" s="83">
        <f t="shared" si="524"/>
        <v>0</v>
      </c>
      <c r="DD256" s="83">
        <f t="shared" si="525"/>
        <v>0</v>
      </c>
      <c r="DE256" s="83">
        <f t="shared" si="526"/>
        <v>0</v>
      </c>
      <c r="DF256" s="83">
        <f t="shared" si="527"/>
        <v>0</v>
      </c>
      <c r="DG256" s="83">
        <f t="shared" si="528"/>
        <v>0</v>
      </c>
      <c r="DH256" s="83">
        <f t="shared" si="529"/>
        <v>0</v>
      </c>
      <c r="DI256" s="83">
        <f t="shared" si="530"/>
        <v>0</v>
      </c>
    </row>
    <row r="257" spans="1:113" customFormat="1" ht="16">
      <c r="A257" s="259" t="s">
        <v>394</v>
      </c>
      <c r="B257" s="259"/>
      <c r="C257" s="259"/>
      <c r="D257" s="301"/>
      <c r="E257" s="1218" t="str">
        <f>Settings!$C$6</f>
        <v>USD</v>
      </c>
      <c r="F257" s="1194">
        <v>0</v>
      </c>
      <c r="G257" s="83">
        <f t="shared" si="540"/>
        <v>0</v>
      </c>
      <c r="H257" s="83">
        <f t="shared" ref="H257:BM257" si="547">G257</f>
        <v>0</v>
      </c>
      <c r="I257" s="83">
        <f t="shared" si="547"/>
        <v>0</v>
      </c>
      <c r="J257" s="83">
        <f t="shared" si="547"/>
        <v>0</v>
      </c>
      <c r="K257" s="83">
        <f t="shared" si="547"/>
        <v>0</v>
      </c>
      <c r="L257" s="83">
        <f t="shared" si="547"/>
        <v>0</v>
      </c>
      <c r="M257" s="83">
        <f t="shared" si="547"/>
        <v>0</v>
      </c>
      <c r="N257" s="83">
        <f t="shared" si="547"/>
        <v>0</v>
      </c>
      <c r="O257" s="83">
        <f t="shared" si="547"/>
        <v>0</v>
      </c>
      <c r="P257" s="83">
        <f t="shared" si="547"/>
        <v>0</v>
      </c>
      <c r="Q257" s="611">
        <f t="shared" si="547"/>
        <v>0</v>
      </c>
      <c r="R257" s="83">
        <f t="shared" si="547"/>
        <v>0</v>
      </c>
      <c r="S257" s="83">
        <f t="shared" si="547"/>
        <v>0</v>
      </c>
      <c r="T257" s="83">
        <f t="shared" si="547"/>
        <v>0</v>
      </c>
      <c r="U257" s="83">
        <f t="shared" si="547"/>
        <v>0</v>
      </c>
      <c r="V257" s="83">
        <f t="shared" si="547"/>
        <v>0</v>
      </c>
      <c r="W257" s="83">
        <f t="shared" si="547"/>
        <v>0</v>
      </c>
      <c r="X257" s="83">
        <f t="shared" si="547"/>
        <v>0</v>
      </c>
      <c r="Y257" s="83">
        <f t="shared" si="547"/>
        <v>0</v>
      </c>
      <c r="Z257" s="83">
        <f t="shared" si="547"/>
        <v>0</v>
      </c>
      <c r="AA257" s="83">
        <f t="shared" si="547"/>
        <v>0</v>
      </c>
      <c r="AB257" s="83">
        <f t="shared" si="547"/>
        <v>0</v>
      </c>
      <c r="AC257" s="365">
        <f t="shared" si="547"/>
        <v>0</v>
      </c>
      <c r="AD257" s="83">
        <f t="shared" si="547"/>
        <v>0</v>
      </c>
      <c r="AE257" s="83">
        <f t="shared" si="547"/>
        <v>0</v>
      </c>
      <c r="AF257" s="83">
        <f t="shared" si="547"/>
        <v>0</v>
      </c>
      <c r="AG257" s="83">
        <f t="shared" si="547"/>
        <v>0</v>
      </c>
      <c r="AH257" s="83">
        <f t="shared" si="547"/>
        <v>0</v>
      </c>
      <c r="AI257" s="83">
        <f t="shared" si="547"/>
        <v>0</v>
      </c>
      <c r="AJ257" s="83">
        <f t="shared" si="547"/>
        <v>0</v>
      </c>
      <c r="AK257" s="83">
        <f t="shared" si="547"/>
        <v>0</v>
      </c>
      <c r="AL257" s="83">
        <f t="shared" si="547"/>
        <v>0</v>
      </c>
      <c r="AM257" s="83">
        <f t="shared" si="547"/>
        <v>0</v>
      </c>
      <c r="AN257" s="83">
        <f t="shared" si="547"/>
        <v>0</v>
      </c>
      <c r="AO257" s="365">
        <f t="shared" si="547"/>
        <v>0</v>
      </c>
      <c r="AP257" s="83">
        <f t="shared" si="547"/>
        <v>0</v>
      </c>
      <c r="AQ257" s="83">
        <f t="shared" si="547"/>
        <v>0</v>
      </c>
      <c r="AR257" s="83">
        <f t="shared" si="547"/>
        <v>0</v>
      </c>
      <c r="AS257" s="83">
        <f t="shared" si="547"/>
        <v>0</v>
      </c>
      <c r="AT257" s="83">
        <f t="shared" si="547"/>
        <v>0</v>
      </c>
      <c r="AU257" s="83">
        <f t="shared" si="547"/>
        <v>0</v>
      </c>
      <c r="AV257" s="83">
        <f t="shared" si="547"/>
        <v>0</v>
      </c>
      <c r="AW257" s="83">
        <f t="shared" si="547"/>
        <v>0</v>
      </c>
      <c r="AX257" s="83">
        <f t="shared" si="547"/>
        <v>0</v>
      </c>
      <c r="AY257" s="83">
        <f t="shared" si="547"/>
        <v>0</v>
      </c>
      <c r="AZ257" s="83">
        <f t="shared" si="547"/>
        <v>0</v>
      </c>
      <c r="BA257" s="365">
        <f t="shared" si="547"/>
        <v>0</v>
      </c>
      <c r="BB257" s="83">
        <f t="shared" si="547"/>
        <v>0</v>
      </c>
      <c r="BC257" s="83">
        <f t="shared" si="547"/>
        <v>0</v>
      </c>
      <c r="BD257" s="83">
        <f t="shared" si="547"/>
        <v>0</v>
      </c>
      <c r="BE257" s="83">
        <f t="shared" si="547"/>
        <v>0</v>
      </c>
      <c r="BF257" s="83">
        <f t="shared" si="547"/>
        <v>0</v>
      </c>
      <c r="BG257" s="83">
        <f t="shared" si="547"/>
        <v>0</v>
      </c>
      <c r="BH257" s="83">
        <f t="shared" si="547"/>
        <v>0</v>
      </c>
      <c r="BI257" s="83">
        <f t="shared" si="547"/>
        <v>0</v>
      </c>
      <c r="BJ257" s="83">
        <f t="shared" si="547"/>
        <v>0</v>
      </c>
      <c r="BK257" s="83">
        <f t="shared" si="547"/>
        <v>0</v>
      </c>
      <c r="BL257" s="83">
        <f t="shared" si="547"/>
        <v>0</v>
      </c>
      <c r="BM257" s="365">
        <f t="shared" si="547"/>
        <v>0</v>
      </c>
      <c r="BN257" s="83">
        <f t="shared" si="483"/>
        <v>0</v>
      </c>
      <c r="BO257" s="83">
        <f t="shared" si="484"/>
        <v>0</v>
      </c>
      <c r="BP257" s="83">
        <f t="shared" si="485"/>
        <v>0</v>
      </c>
      <c r="BQ257" s="83">
        <f t="shared" si="486"/>
        <v>0</v>
      </c>
      <c r="BR257" s="83">
        <f t="shared" si="487"/>
        <v>0</v>
      </c>
      <c r="BS257" s="83">
        <f t="shared" si="488"/>
        <v>0</v>
      </c>
      <c r="BT257" s="83">
        <f t="shared" si="489"/>
        <v>0</v>
      </c>
      <c r="BU257" s="83">
        <f t="shared" si="490"/>
        <v>0</v>
      </c>
      <c r="BV257" s="83">
        <f t="shared" si="491"/>
        <v>0</v>
      </c>
      <c r="BW257" s="83">
        <f t="shared" si="492"/>
        <v>0</v>
      </c>
      <c r="BX257" s="83">
        <f t="shared" si="493"/>
        <v>0</v>
      </c>
      <c r="BY257" s="365">
        <f t="shared" si="494"/>
        <v>0</v>
      </c>
      <c r="BZ257" s="83">
        <f t="shared" si="495"/>
        <v>0</v>
      </c>
      <c r="CA257" s="83">
        <f t="shared" si="496"/>
        <v>0</v>
      </c>
      <c r="CB257" s="83">
        <f t="shared" si="497"/>
        <v>0</v>
      </c>
      <c r="CC257" s="83">
        <f t="shared" si="498"/>
        <v>0</v>
      </c>
      <c r="CD257" s="83">
        <f t="shared" si="499"/>
        <v>0</v>
      </c>
      <c r="CE257" s="83">
        <f t="shared" si="500"/>
        <v>0</v>
      </c>
      <c r="CF257" s="83">
        <f t="shared" si="501"/>
        <v>0</v>
      </c>
      <c r="CG257" s="83">
        <f t="shared" si="502"/>
        <v>0</v>
      </c>
      <c r="CH257" s="83">
        <f t="shared" si="503"/>
        <v>0</v>
      </c>
      <c r="CI257" s="83">
        <f t="shared" si="504"/>
        <v>0</v>
      </c>
      <c r="CJ257" s="83">
        <f t="shared" si="505"/>
        <v>0</v>
      </c>
      <c r="CK257" s="83">
        <f t="shared" si="506"/>
        <v>0</v>
      </c>
      <c r="CL257" s="83">
        <f t="shared" si="507"/>
        <v>0</v>
      </c>
      <c r="CM257" s="83">
        <f t="shared" si="508"/>
        <v>0</v>
      </c>
      <c r="CN257" s="83">
        <f t="shared" si="509"/>
        <v>0</v>
      </c>
      <c r="CO257" s="83">
        <f t="shared" si="510"/>
        <v>0</v>
      </c>
      <c r="CP257" s="83">
        <f t="shared" si="511"/>
        <v>0</v>
      </c>
      <c r="CQ257" s="83">
        <f t="shared" si="512"/>
        <v>0</v>
      </c>
      <c r="CR257" s="83">
        <f t="shared" si="513"/>
        <v>0</v>
      </c>
      <c r="CS257" s="83">
        <f t="shared" si="514"/>
        <v>0</v>
      </c>
      <c r="CT257" s="83">
        <f t="shared" si="515"/>
        <v>0</v>
      </c>
      <c r="CU257" s="83">
        <f t="shared" si="516"/>
        <v>0</v>
      </c>
      <c r="CV257" s="83">
        <f t="shared" si="517"/>
        <v>0</v>
      </c>
      <c r="CW257" s="83">
        <f t="shared" si="518"/>
        <v>0</v>
      </c>
      <c r="CX257" s="83">
        <f t="shared" si="519"/>
        <v>0</v>
      </c>
      <c r="CY257" s="83">
        <f t="shared" si="520"/>
        <v>0</v>
      </c>
      <c r="CZ257" s="83">
        <f t="shared" si="521"/>
        <v>0</v>
      </c>
      <c r="DA257" s="83">
        <f t="shared" si="522"/>
        <v>0</v>
      </c>
      <c r="DB257" s="83">
        <f t="shared" si="523"/>
        <v>0</v>
      </c>
      <c r="DC257" s="83">
        <f t="shared" si="524"/>
        <v>0</v>
      </c>
      <c r="DD257" s="83">
        <f t="shared" si="525"/>
        <v>0</v>
      </c>
      <c r="DE257" s="83">
        <f t="shared" si="526"/>
        <v>0</v>
      </c>
      <c r="DF257" s="83">
        <f t="shared" si="527"/>
        <v>0</v>
      </c>
      <c r="DG257" s="83">
        <f t="shared" si="528"/>
        <v>0</v>
      </c>
      <c r="DH257" s="83">
        <f t="shared" si="529"/>
        <v>0</v>
      </c>
      <c r="DI257" s="83">
        <f t="shared" si="530"/>
        <v>0</v>
      </c>
    </row>
    <row r="258" spans="1:113" customFormat="1" ht="16">
      <c r="A258" s="259" t="s">
        <v>395</v>
      </c>
      <c r="B258" s="259"/>
      <c r="C258" s="259"/>
      <c r="D258" s="301"/>
      <c r="E258" s="1218" t="str">
        <f>Settings!$C$6</f>
        <v>USD</v>
      </c>
      <c r="F258" s="1194">
        <v>0</v>
      </c>
      <c r="G258" s="83">
        <f t="shared" si="540"/>
        <v>0</v>
      </c>
      <c r="H258" s="83">
        <f t="shared" ref="H258:BM258" si="548">G258</f>
        <v>0</v>
      </c>
      <c r="I258" s="83">
        <f t="shared" si="548"/>
        <v>0</v>
      </c>
      <c r="J258" s="83">
        <f t="shared" si="548"/>
        <v>0</v>
      </c>
      <c r="K258" s="83">
        <f t="shared" si="548"/>
        <v>0</v>
      </c>
      <c r="L258" s="83">
        <f t="shared" si="548"/>
        <v>0</v>
      </c>
      <c r="M258" s="83">
        <f t="shared" si="548"/>
        <v>0</v>
      </c>
      <c r="N258" s="83">
        <f t="shared" si="548"/>
        <v>0</v>
      </c>
      <c r="O258" s="83">
        <f t="shared" si="548"/>
        <v>0</v>
      </c>
      <c r="P258" s="83">
        <f t="shared" si="548"/>
        <v>0</v>
      </c>
      <c r="Q258" s="611">
        <f t="shared" si="548"/>
        <v>0</v>
      </c>
      <c r="R258" s="83">
        <f t="shared" si="548"/>
        <v>0</v>
      </c>
      <c r="S258" s="83">
        <f t="shared" si="548"/>
        <v>0</v>
      </c>
      <c r="T258" s="83">
        <f t="shared" si="548"/>
        <v>0</v>
      </c>
      <c r="U258" s="83">
        <f t="shared" si="548"/>
        <v>0</v>
      </c>
      <c r="V258" s="83">
        <f t="shared" si="548"/>
        <v>0</v>
      </c>
      <c r="W258" s="83">
        <f t="shared" si="548"/>
        <v>0</v>
      </c>
      <c r="X258" s="83">
        <f t="shared" si="548"/>
        <v>0</v>
      </c>
      <c r="Y258" s="83">
        <f t="shared" si="548"/>
        <v>0</v>
      </c>
      <c r="Z258" s="83">
        <f t="shared" si="548"/>
        <v>0</v>
      </c>
      <c r="AA258" s="83">
        <f t="shared" si="548"/>
        <v>0</v>
      </c>
      <c r="AB258" s="83">
        <f t="shared" si="548"/>
        <v>0</v>
      </c>
      <c r="AC258" s="365">
        <f t="shared" si="548"/>
        <v>0</v>
      </c>
      <c r="AD258" s="83">
        <f t="shared" si="548"/>
        <v>0</v>
      </c>
      <c r="AE258" s="83">
        <f t="shared" si="548"/>
        <v>0</v>
      </c>
      <c r="AF258" s="83">
        <f t="shared" si="548"/>
        <v>0</v>
      </c>
      <c r="AG258" s="83">
        <f t="shared" si="548"/>
        <v>0</v>
      </c>
      <c r="AH258" s="83">
        <f t="shared" si="548"/>
        <v>0</v>
      </c>
      <c r="AI258" s="83">
        <f t="shared" si="548"/>
        <v>0</v>
      </c>
      <c r="AJ258" s="83">
        <f t="shared" si="548"/>
        <v>0</v>
      </c>
      <c r="AK258" s="83">
        <f t="shared" si="548"/>
        <v>0</v>
      </c>
      <c r="AL258" s="83">
        <f t="shared" si="548"/>
        <v>0</v>
      </c>
      <c r="AM258" s="83">
        <f t="shared" si="548"/>
        <v>0</v>
      </c>
      <c r="AN258" s="83">
        <f t="shared" si="548"/>
        <v>0</v>
      </c>
      <c r="AO258" s="365">
        <f t="shared" si="548"/>
        <v>0</v>
      </c>
      <c r="AP258" s="83">
        <f t="shared" si="548"/>
        <v>0</v>
      </c>
      <c r="AQ258" s="83">
        <f t="shared" si="548"/>
        <v>0</v>
      </c>
      <c r="AR258" s="83">
        <f t="shared" si="548"/>
        <v>0</v>
      </c>
      <c r="AS258" s="83">
        <f t="shared" si="548"/>
        <v>0</v>
      </c>
      <c r="AT258" s="83">
        <f t="shared" si="548"/>
        <v>0</v>
      </c>
      <c r="AU258" s="83">
        <f t="shared" si="548"/>
        <v>0</v>
      </c>
      <c r="AV258" s="83">
        <f t="shared" si="548"/>
        <v>0</v>
      </c>
      <c r="AW258" s="83">
        <f t="shared" si="548"/>
        <v>0</v>
      </c>
      <c r="AX258" s="83">
        <f t="shared" si="548"/>
        <v>0</v>
      </c>
      <c r="AY258" s="83">
        <f t="shared" si="548"/>
        <v>0</v>
      </c>
      <c r="AZ258" s="83">
        <f t="shared" si="548"/>
        <v>0</v>
      </c>
      <c r="BA258" s="365">
        <f t="shared" si="548"/>
        <v>0</v>
      </c>
      <c r="BB258" s="83">
        <f t="shared" si="548"/>
        <v>0</v>
      </c>
      <c r="BC258" s="83">
        <f t="shared" si="548"/>
        <v>0</v>
      </c>
      <c r="BD258" s="83">
        <f t="shared" si="548"/>
        <v>0</v>
      </c>
      <c r="BE258" s="83">
        <f t="shared" si="548"/>
        <v>0</v>
      </c>
      <c r="BF258" s="83">
        <f t="shared" si="548"/>
        <v>0</v>
      </c>
      <c r="BG258" s="83">
        <f t="shared" si="548"/>
        <v>0</v>
      </c>
      <c r="BH258" s="83">
        <f t="shared" si="548"/>
        <v>0</v>
      </c>
      <c r="BI258" s="83">
        <f t="shared" si="548"/>
        <v>0</v>
      </c>
      <c r="BJ258" s="83">
        <f t="shared" si="548"/>
        <v>0</v>
      </c>
      <c r="BK258" s="83">
        <f t="shared" si="548"/>
        <v>0</v>
      </c>
      <c r="BL258" s="83">
        <f t="shared" si="548"/>
        <v>0</v>
      </c>
      <c r="BM258" s="365">
        <f t="shared" si="548"/>
        <v>0</v>
      </c>
      <c r="BN258" s="83">
        <f t="shared" si="483"/>
        <v>0</v>
      </c>
      <c r="BO258" s="83">
        <f t="shared" si="484"/>
        <v>0</v>
      </c>
      <c r="BP258" s="83">
        <f t="shared" si="485"/>
        <v>0</v>
      </c>
      <c r="BQ258" s="83">
        <f t="shared" si="486"/>
        <v>0</v>
      </c>
      <c r="BR258" s="83">
        <f t="shared" si="487"/>
        <v>0</v>
      </c>
      <c r="BS258" s="83">
        <f t="shared" si="488"/>
        <v>0</v>
      </c>
      <c r="BT258" s="83">
        <f t="shared" si="489"/>
        <v>0</v>
      </c>
      <c r="BU258" s="83">
        <f t="shared" si="490"/>
        <v>0</v>
      </c>
      <c r="BV258" s="83">
        <f t="shared" si="491"/>
        <v>0</v>
      </c>
      <c r="BW258" s="83">
        <f t="shared" si="492"/>
        <v>0</v>
      </c>
      <c r="BX258" s="83">
        <f t="shared" si="493"/>
        <v>0</v>
      </c>
      <c r="BY258" s="365">
        <f t="shared" si="494"/>
        <v>0</v>
      </c>
      <c r="BZ258" s="83">
        <f t="shared" si="495"/>
        <v>0</v>
      </c>
      <c r="CA258" s="83">
        <f t="shared" si="496"/>
        <v>0</v>
      </c>
      <c r="CB258" s="83">
        <f t="shared" si="497"/>
        <v>0</v>
      </c>
      <c r="CC258" s="83">
        <f t="shared" si="498"/>
        <v>0</v>
      </c>
      <c r="CD258" s="83">
        <f t="shared" si="499"/>
        <v>0</v>
      </c>
      <c r="CE258" s="83">
        <f t="shared" si="500"/>
        <v>0</v>
      </c>
      <c r="CF258" s="83">
        <f t="shared" si="501"/>
        <v>0</v>
      </c>
      <c r="CG258" s="83">
        <f t="shared" si="502"/>
        <v>0</v>
      </c>
      <c r="CH258" s="83">
        <f t="shared" si="503"/>
        <v>0</v>
      </c>
      <c r="CI258" s="83">
        <f t="shared" si="504"/>
        <v>0</v>
      </c>
      <c r="CJ258" s="83">
        <f t="shared" si="505"/>
        <v>0</v>
      </c>
      <c r="CK258" s="83">
        <f t="shared" si="506"/>
        <v>0</v>
      </c>
      <c r="CL258" s="83">
        <f t="shared" si="507"/>
        <v>0</v>
      </c>
      <c r="CM258" s="83">
        <f t="shared" si="508"/>
        <v>0</v>
      </c>
      <c r="CN258" s="83">
        <f t="shared" si="509"/>
        <v>0</v>
      </c>
      <c r="CO258" s="83">
        <f t="shared" si="510"/>
        <v>0</v>
      </c>
      <c r="CP258" s="83">
        <f t="shared" si="511"/>
        <v>0</v>
      </c>
      <c r="CQ258" s="83">
        <f t="shared" si="512"/>
        <v>0</v>
      </c>
      <c r="CR258" s="83">
        <f t="shared" si="513"/>
        <v>0</v>
      </c>
      <c r="CS258" s="83">
        <f t="shared" si="514"/>
        <v>0</v>
      </c>
      <c r="CT258" s="83">
        <f t="shared" si="515"/>
        <v>0</v>
      </c>
      <c r="CU258" s="83">
        <f t="shared" si="516"/>
        <v>0</v>
      </c>
      <c r="CV258" s="83">
        <f t="shared" si="517"/>
        <v>0</v>
      </c>
      <c r="CW258" s="83">
        <f t="shared" si="518"/>
        <v>0</v>
      </c>
      <c r="CX258" s="83">
        <f t="shared" si="519"/>
        <v>0</v>
      </c>
      <c r="CY258" s="83">
        <f t="shared" si="520"/>
        <v>0</v>
      </c>
      <c r="CZ258" s="83">
        <f t="shared" si="521"/>
        <v>0</v>
      </c>
      <c r="DA258" s="83">
        <f t="shared" si="522"/>
        <v>0</v>
      </c>
      <c r="DB258" s="83">
        <f t="shared" si="523"/>
        <v>0</v>
      </c>
      <c r="DC258" s="83">
        <f t="shared" si="524"/>
        <v>0</v>
      </c>
      <c r="DD258" s="83">
        <f t="shared" si="525"/>
        <v>0</v>
      </c>
      <c r="DE258" s="83">
        <f t="shared" si="526"/>
        <v>0</v>
      </c>
      <c r="DF258" s="83">
        <f t="shared" si="527"/>
        <v>0</v>
      </c>
      <c r="DG258" s="83">
        <f t="shared" si="528"/>
        <v>0</v>
      </c>
      <c r="DH258" s="83">
        <f t="shared" si="529"/>
        <v>0</v>
      </c>
      <c r="DI258" s="83">
        <f t="shared" si="530"/>
        <v>0</v>
      </c>
    </row>
    <row r="259" spans="1:113" customFormat="1" ht="16">
      <c r="A259" s="259" t="s">
        <v>453</v>
      </c>
      <c r="B259" s="259"/>
      <c r="C259" s="259"/>
      <c r="D259" s="301"/>
      <c r="E259" s="1218" t="str">
        <f>Settings!$C$6</f>
        <v>USD</v>
      </c>
      <c r="F259" s="1194">
        <v>0</v>
      </c>
      <c r="G259" s="83">
        <f t="shared" si="540"/>
        <v>0</v>
      </c>
      <c r="H259" s="83">
        <f t="shared" ref="H259:BM259" si="549">G259</f>
        <v>0</v>
      </c>
      <c r="I259" s="83">
        <f t="shared" si="549"/>
        <v>0</v>
      </c>
      <c r="J259" s="83">
        <f t="shared" si="549"/>
        <v>0</v>
      </c>
      <c r="K259" s="83">
        <f t="shared" si="549"/>
        <v>0</v>
      </c>
      <c r="L259" s="83">
        <f t="shared" si="549"/>
        <v>0</v>
      </c>
      <c r="M259" s="83">
        <f t="shared" si="549"/>
        <v>0</v>
      </c>
      <c r="N259" s="83">
        <f t="shared" si="549"/>
        <v>0</v>
      </c>
      <c r="O259" s="83">
        <f t="shared" si="549"/>
        <v>0</v>
      </c>
      <c r="P259" s="83">
        <f t="shared" si="549"/>
        <v>0</v>
      </c>
      <c r="Q259" s="611">
        <f t="shared" si="549"/>
        <v>0</v>
      </c>
      <c r="R259" s="83">
        <f t="shared" si="549"/>
        <v>0</v>
      </c>
      <c r="S259" s="83">
        <f t="shared" si="549"/>
        <v>0</v>
      </c>
      <c r="T259" s="83">
        <f t="shared" si="549"/>
        <v>0</v>
      </c>
      <c r="U259" s="83">
        <f t="shared" si="549"/>
        <v>0</v>
      </c>
      <c r="V259" s="83">
        <f t="shared" si="549"/>
        <v>0</v>
      </c>
      <c r="W259" s="83">
        <f t="shared" si="549"/>
        <v>0</v>
      </c>
      <c r="X259" s="83">
        <f t="shared" si="549"/>
        <v>0</v>
      </c>
      <c r="Y259" s="83">
        <f t="shared" si="549"/>
        <v>0</v>
      </c>
      <c r="Z259" s="83">
        <f t="shared" si="549"/>
        <v>0</v>
      </c>
      <c r="AA259" s="83">
        <f t="shared" si="549"/>
        <v>0</v>
      </c>
      <c r="AB259" s="83">
        <f t="shared" si="549"/>
        <v>0</v>
      </c>
      <c r="AC259" s="365">
        <f t="shared" si="549"/>
        <v>0</v>
      </c>
      <c r="AD259" s="83">
        <f t="shared" si="549"/>
        <v>0</v>
      </c>
      <c r="AE259" s="83">
        <f t="shared" si="549"/>
        <v>0</v>
      </c>
      <c r="AF259" s="83">
        <f t="shared" si="549"/>
        <v>0</v>
      </c>
      <c r="AG259" s="83">
        <f t="shared" si="549"/>
        <v>0</v>
      </c>
      <c r="AH259" s="83">
        <f t="shared" si="549"/>
        <v>0</v>
      </c>
      <c r="AI259" s="83">
        <f t="shared" si="549"/>
        <v>0</v>
      </c>
      <c r="AJ259" s="83">
        <f t="shared" si="549"/>
        <v>0</v>
      </c>
      <c r="AK259" s="83">
        <f t="shared" si="549"/>
        <v>0</v>
      </c>
      <c r="AL259" s="83">
        <f t="shared" si="549"/>
        <v>0</v>
      </c>
      <c r="AM259" s="83">
        <f t="shared" si="549"/>
        <v>0</v>
      </c>
      <c r="AN259" s="83">
        <f t="shared" si="549"/>
        <v>0</v>
      </c>
      <c r="AO259" s="365">
        <f t="shared" si="549"/>
        <v>0</v>
      </c>
      <c r="AP259" s="83">
        <f t="shared" si="549"/>
        <v>0</v>
      </c>
      <c r="AQ259" s="83">
        <f t="shared" si="549"/>
        <v>0</v>
      </c>
      <c r="AR259" s="83">
        <f t="shared" si="549"/>
        <v>0</v>
      </c>
      <c r="AS259" s="83">
        <f t="shared" si="549"/>
        <v>0</v>
      </c>
      <c r="AT259" s="83">
        <f t="shared" si="549"/>
        <v>0</v>
      </c>
      <c r="AU259" s="83">
        <f t="shared" si="549"/>
        <v>0</v>
      </c>
      <c r="AV259" s="83">
        <f t="shared" si="549"/>
        <v>0</v>
      </c>
      <c r="AW259" s="83">
        <f t="shared" si="549"/>
        <v>0</v>
      </c>
      <c r="AX259" s="83">
        <f t="shared" si="549"/>
        <v>0</v>
      </c>
      <c r="AY259" s="83">
        <f t="shared" si="549"/>
        <v>0</v>
      </c>
      <c r="AZ259" s="83">
        <f t="shared" si="549"/>
        <v>0</v>
      </c>
      <c r="BA259" s="365">
        <f t="shared" si="549"/>
        <v>0</v>
      </c>
      <c r="BB259" s="83">
        <f t="shared" si="549"/>
        <v>0</v>
      </c>
      <c r="BC259" s="83">
        <f t="shared" si="549"/>
        <v>0</v>
      </c>
      <c r="BD259" s="83">
        <f t="shared" si="549"/>
        <v>0</v>
      </c>
      <c r="BE259" s="83">
        <f t="shared" si="549"/>
        <v>0</v>
      </c>
      <c r="BF259" s="83">
        <f t="shared" si="549"/>
        <v>0</v>
      </c>
      <c r="BG259" s="83">
        <f t="shared" si="549"/>
        <v>0</v>
      </c>
      <c r="BH259" s="83">
        <f t="shared" si="549"/>
        <v>0</v>
      </c>
      <c r="BI259" s="83">
        <f t="shared" si="549"/>
        <v>0</v>
      </c>
      <c r="BJ259" s="83">
        <f t="shared" si="549"/>
        <v>0</v>
      </c>
      <c r="BK259" s="83">
        <f t="shared" si="549"/>
        <v>0</v>
      </c>
      <c r="BL259" s="83">
        <f t="shared" si="549"/>
        <v>0</v>
      </c>
      <c r="BM259" s="365">
        <f t="shared" si="549"/>
        <v>0</v>
      </c>
      <c r="BN259" s="83">
        <f t="shared" si="483"/>
        <v>0</v>
      </c>
      <c r="BO259" s="83">
        <f t="shared" si="484"/>
        <v>0</v>
      </c>
      <c r="BP259" s="83">
        <f t="shared" si="485"/>
        <v>0</v>
      </c>
      <c r="BQ259" s="83">
        <f t="shared" si="486"/>
        <v>0</v>
      </c>
      <c r="BR259" s="83">
        <f t="shared" si="487"/>
        <v>0</v>
      </c>
      <c r="BS259" s="83">
        <f t="shared" si="488"/>
        <v>0</v>
      </c>
      <c r="BT259" s="83">
        <f t="shared" si="489"/>
        <v>0</v>
      </c>
      <c r="BU259" s="83">
        <f t="shared" si="490"/>
        <v>0</v>
      </c>
      <c r="BV259" s="83">
        <f t="shared" si="491"/>
        <v>0</v>
      </c>
      <c r="BW259" s="83">
        <f t="shared" si="492"/>
        <v>0</v>
      </c>
      <c r="BX259" s="83">
        <f t="shared" si="493"/>
        <v>0</v>
      </c>
      <c r="BY259" s="365">
        <f t="shared" si="494"/>
        <v>0</v>
      </c>
      <c r="BZ259" s="83">
        <f t="shared" si="495"/>
        <v>0</v>
      </c>
      <c r="CA259" s="83">
        <f t="shared" si="496"/>
        <v>0</v>
      </c>
      <c r="CB259" s="83">
        <f t="shared" si="497"/>
        <v>0</v>
      </c>
      <c r="CC259" s="83">
        <f t="shared" si="498"/>
        <v>0</v>
      </c>
      <c r="CD259" s="83">
        <f t="shared" si="499"/>
        <v>0</v>
      </c>
      <c r="CE259" s="83">
        <f t="shared" si="500"/>
        <v>0</v>
      </c>
      <c r="CF259" s="83">
        <f t="shared" si="501"/>
        <v>0</v>
      </c>
      <c r="CG259" s="83">
        <f t="shared" si="502"/>
        <v>0</v>
      </c>
      <c r="CH259" s="83">
        <f t="shared" si="503"/>
        <v>0</v>
      </c>
      <c r="CI259" s="83">
        <f t="shared" si="504"/>
        <v>0</v>
      </c>
      <c r="CJ259" s="83">
        <f t="shared" si="505"/>
        <v>0</v>
      </c>
      <c r="CK259" s="83">
        <f t="shared" si="506"/>
        <v>0</v>
      </c>
      <c r="CL259" s="83">
        <f t="shared" si="507"/>
        <v>0</v>
      </c>
      <c r="CM259" s="83">
        <f t="shared" si="508"/>
        <v>0</v>
      </c>
      <c r="CN259" s="83">
        <f t="shared" si="509"/>
        <v>0</v>
      </c>
      <c r="CO259" s="83">
        <f t="shared" si="510"/>
        <v>0</v>
      </c>
      <c r="CP259" s="83">
        <f t="shared" si="511"/>
        <v>0</v>
      </c>
      <c r="CQ259" s="83">
        <f t="shared" si="512"/>
        <v>0</v>
      </c>
      <c r="CR259" s="83">
        <f t="shared" si="513"/>
        <v>0</v>
      </c>
      <c r="CS259" s="83">
        <f t="shared" si="514"/>
        <v>0</v>
      </c>
      <c r="CT259" s="83">
        <f t="shared" si="515"/>
        <v>0</v>
      </c>
      <c r="CU259" s="83">
        <f t="shared" si="516"/>
        <v>0</v>
      </c>
      <c r="CV259" s="83">
        <f t="shared" si="517"/>
        <v>0</v>
      </c>
      <c r="CW259" s="83">
        <f t="shared" si="518"/>
        <v>0</v>
      </c>
      <c r="CX259" s="83">
        <f t="shared" si="519"/>
        <v>0</v>
      </c>
      <c r="CY259" s="83">
        <f t="shared" si="520"/>
        <v>0</v>
      </c>
      <c r="CZ259" s="83">
        <f t="shared" si="521"/>
        <v>0</v>
      </c>
      <c r="DA259" s="83">
        <f t="shared" si="522"/>
        <v>0</v>
      </c>
      <c r="DB259" s="83">
        <f t="shared" si="523"/>
        <v>0</v>
      </c>
      <c r="DC259" s="83">
        <f t="shared" si="524"/>
        <v>0</v>
      </c>
      <c r="DD259" s="83">
        <f t="shared" si="525"/>
        <v>0</v>
      </c>
      <c r="DE259" s="83">
        <f t="shared" si="526"/>
        <v>0</v>
      </c>
      <c r="DF259" s="83">
        <f t="shared" si="527"/>
        <v>0</v>
      </c>
      <c r="DG259" s="83">
        <f t="shared" si="528"/>
        <v>0</v>
      </c>
      <c r="DH259" s="83">
        <f t="shared" si="529"/>
        <v>0</v>
      </c>
      <c r="DI259" s="83">
        <f t="shared" si="530"/>
        <v>0</v>
      </c>
    </row>
    <row r="260" spans="1:113" customFormat="1" ht="16">
      <c r="A260" s="259" t="s">
        <v>454</v>
      </c>
      <c r="B260" s="259"/>
      <c r="C260" s="259"/>
      <c r="D260" s="301"/>
      <c r="E260" s="1218" t="str">
        <f>Settings!$C$6</f>
        <v>USD</v>
      </c>
      <c r="F260" s="1194">
        <v>0</v>
      </c>
      <c r="G260" s="83">
        <f t="shared" si="540"/>
        <v>0</v>
      </c>
      <c r="H260" s="83">
        <f t="shared" ref="H260:BM260" si="550">G260</f>
        <v>0</v>
      </c>
      <c r="I260" s="83">
        <f t="shared" si="550"/>
        <v>0</v>
      </c>
      <c r="J260" s="83">
        <f t="shared" si="550"/>
        <v>0</v>
      </c>
      <c r="K260" s="83">
        <f t="shared" si="550"/>
        <v>0</v>
      </c>
      <c r="L260" s="83">
        <f t="shared" si="550"/>
        <v>0</v>
      </c>
      <c r="M260" s="83">
        <f t="shared" si="550"/>
        <v>0</v>
      </c>
      <c r="N260" s="83">
        <f t="shared" si="550"/>
        <v>0</v>
      </c>
      <c r="O260" s="83">
        <f t="shared" si="550"/>
        <v>0</v>
      </c>
      <c r="P260" s="83">
        <f t="shared" si="550"/>
        <v>0</v>
      </c>
      <c r="Q260" s="611">
        <f t="shared" si="550"/>
        <v>0</v>
      </c>
      <c r="R260" s="83">
        <f t="shared" si="550"/>
        <v>0</v>
      </c>
      <c r="S260" s="83">
        <f t="shared" si="550"/>
        <v>0</v>
      </c>
      <c r="T260" s="83">
        <f t="shared" si="550"/>
        <v>0</v>
      </c>
      <c r="U260" s="83">
        <f t="shared" si="550"/>
        <v>0</v>
      </c>
      <c r="V260" s="83">
        <f t="shared" si="550"/>
        <v>0</v>
      </c>
      <c r="W260" s="83">
        <f t="shared" si="550"/>
        <v>0</v>
      </c>
      <c r="X260" s="83">
        <f t="shared" si="550"/>
        <v>0</v>
      </c>
      <c r="Y260" s="83">
        <f t="shared" si="550"/>
        <v>0</v>
      </c>
      <c r="Z260" s="83">
        <f t="shared" si="550"/>
        <v>0</v>
      </c>
      <c r="AA260" s="83">
        <f t="shared" si="550"/>
        <v>0</v>
      </c>
      <c r="AB260" s="83">
        <f t="shared" si="550"/>
        <v>0</v>
      </c>
      <c r="AC260" s="365">
        <f t="shared" si="550"/>
        <v>0</v>
      </c>
      <c r="AD260" s="83">
        <f t="shared" si="550"/>
        <v>0</v>
      </c>
      <c r="AE260" s="83">
        <f t="shared" si="550"/>
        <v>0</v>
      </c>
      <c r="AF260" s="83">
        <f t="shared" si="550"/>
        <v>0</v>
      </c>
      <c r="AG260" s="83">
        <f t="shared" si="550"/>
        <v>0</v>
      </c>
      <c r="AH260" s="83">
        <f t="shared" si="550"/>
        <v>0</v>
      </c>
      <c r="AI260" s="83">
        <f t="shared" si="550"/>
        <v>0</v>
      </c>
      <c r="AJ260" s="83">
        <f t="shared" si="550"/>
        <v>0</v>
      </c>
      <c r="AK260" s="83">
        <f t="shared" si="550"/>
        <v>0</v>
      </c>
      <c r="AL260" s="83">
        <f t="shared" si="550"/>
        <v>0</v>
      </c>
      <c r="AM260" s="83">
        <f t="shared" si="550"/>
        <v>0</v>
      </c>
      <c r="AN260" s="83">
        <f t="shared" si="550"/>
        <v>0</v>
      </c>
      <c r="AO260" s="365">
        <f t="shared" si="550"/>
        <v>0</v>
      </c>
      <c r="AP260" s="83">
        <f t="shared" si="550"/>
        <v>0</v>
      </c>
      <c r="AQ260" s="83">
        <f t="shared" si="550"/>
        <v>0</v>
      </c>
      <c r="AR260" s="83">
        <f t="shared" si="550"/>
        <v>0</v>
      </c>
      <c r="AS260" s="83">
        <f t="shared" si="550"/>
        <v>0</v>
      </c>
      <c r="AT260" s="83">
        <f t="shared" si="550"/>
        <v>0</v>
      </c>
      <c r="AU260" s="83">
        <f t="shared" si="550"/>
        <v>0</v>
      </c>
      <c r="AV260" s="83">
        <f t="shared" si="550"/>
        <v>0</v>
      </c>
      <c r="AW260" s="83">
        <f t="shared" si="550"/>
        <v>0</v>
      </c>
      <c r="AX260" s="83">
        <f t="shared" si="550"/>
        <v>0</v>
      </c>
      <c r="AY260" s="83">
        <f t="shared" si="550"/>
        <v>0</v>
      </c>
      <c r="AZ260" s="83">
        <f t="shared" si="550"/>
        <v>0</v>
      </c>
      <c r="BA260" s="365">
        <f t="shared" si="550"/>
        <v>0</v>
      </c>
      <c r="BB260" s="83">
        <f t="shared" si="550"/>
        <v>0</v>
      </c>
      <c r="BC260" s="83">
        <f t="shared" si="550"/>
        <v>0</v>
      </c>
      <c r="BD260" s="83">
        <f t="shared" si="550"/>
        <v>0</v>
      </c>
      <c r="BE260" s="83">
        <f t="shared" si="550"/>
        <v>0</v>
      </c>
      <c r="BF260" s="83">
        <f t="shared" si="550"/>
        <v>0</v>
      </c>
      <c r="BG260" s="83">
        <f t="shared" si="550"/>
        <v>0</v>
      </c>
      <c r="BH260" s="83">
        <f t="shared" si="550"/>
        <v>0</v>
      </c>
      <c r="BI260" s="83">
        <f t="shared" si="550"/>
        <v>0</v>
      </c>
      <c r="BJ260" s="83">
        <f t="shared" si="550"/>
        <v>0</v>
      </c>
      <c r="BK260" s="83">
        <f t="shared" si="550"/>
        <v>0</v>
      </c>
      <c r="BL260" s="83">
        <f t="shared" si="550"/>
        <v>0</v>
      </c>
      <c r="BM260" s="365">
        <f t="shared" si="550"/>
        <v>0</v>
      </c>
      <c r="BN260" s="83">
        <f t="shared" si="483"/>
        <v>0</v>
      </c>
      <c r="BO260" s="83">
        <f t="shared" si="484"/>
        <v>0</v>
      </c>
      <c r="BP260" s="83">
        <f t="shared" si="485"/>
        <v>0</v>
      </c>
      <c r="BQ260" s="83">
        <f t="shared" si="486"/>
        <v>0</v>
      </c>
      <c r="BR260" s="83">
        <f t="shared" si="487"/>
        <v>0</v>
      </c>
      <c r="BS260" s="83">
        <f t="shared" si="488"/>
        <v>0</v>
      </c>
      <c r="BT260" s="83">
        <f t="shared" si="489"/>
        <v>0</v>
      </c>
      <c r="BU260" s="83">
        <f t="shared" si="490"/>
        <v>0</v>
      </c>
      <c r="BV260" s="83">
        <f t="shared" si="491"/>
        <v>0</v>
      </c>
      <c r="BW260" s="83">
        <f t="shared" si="492"/>
        <v>0</v>
      </c>
      <c r="BX260" s="83">
        <f t="shared" si="493"/>
        <v>0</v>
      </c>
      <c r="BY260" s="365">
        <f t="shared" si="494"/>
        <v>0</v>
      </c>
      <c r="BZ260" s="83">
        <f t="shared" si="495"/>
        <v>0</v>
      </c>
      <c r="CA260" s="83">
        <f t="shared" si="496"/>
        <v>0</v>
      </c>
      <c r="CB260" s="83">
        <f t="shared" si="497"/>
        <v>0</v>
      </c>
      <c r="CC260" s="83">
        <f t="shared" si="498"/>
        <v>0</v>
      </c>
      <c r="CD260" s="83">
        <f t="shared" si="499"/>
        <v>0</v>
      </c>
      <c r="CE260" s="83">
        <f t="shared" si="500"/>
        <v>0</v>
      </c>
      <c r="CF260" s="83">
        <f t="shared" si="501"/>
        <v>0</v>
      </c>
      <c r="CG260" s="83">
        <f t="shared" si="502"/>
        <v>0</v>
      </c>
      <c r="CH260" s="83">
        <f t="shared" si="503"/>
        <v>0</v>
      </c>
      <c r="CI260" s="83">
        <f t="shared" si="504"/>
        <v>0</v>
      </c>
      <c r="CJ260" s="83">
        <f t="shared" si="505"/>
        <v>0</v>
      </c>
      <c r="CK260" s="83">
        <f t="shared" si="506"/>
        <v>0</v>
      </c>
      <c r="CL260" s="83">
        <f t="shared" si="507"/>
        <v>0</v>
      </c>
      <c r="CM260" s="83">
        <f t="shared" si="508"/>
        <v>0</v>
      </c>
      <c r="CN260" s="83">
        <f t="shared" si="509"/>
        <v>0</v>
      </c>
      <c r="CO260" s="83">
        <f t="shared" si="510"/>
        <v>0</v>
      </c>
      <c r="CP260" s="83">
        <f t="shared" si="511"/>
        <v>0</v>
      </c>
      <c r="CQ260" s="83">
        <f t="shared" si="512"/>
        <v>0</v>
      </c>
      <c r="CR260" s="83">
        <f t="shared" si="513"/>
        <v>0</v>
      </c>
      <c r="CS260" s="83">
        <f t="shared" si="514"/>
        <v>0</v>
      </c>
      <c r="CT260" s="83">
        <f t="shared" si="515"/>
        <v>0</v>
      </c>
      <c r="CU260" s="83">
        <f t="shared" si="516"/>
        <v>0</v>
      </c>
      <c r="CV260" s="83">
        <f t="shared" si="517"/>
        <v>0</v>
      </c>
      <c r="CW260" s="83">
        <f t="shared" si="518"/>
        <v>0</v>
      </c>
      <c r="CX260" s="83">
        <f t="shared" si="519"/>
        <v>0</v>
      </c>
      <c r="CY260" s="83">
        <f t="shared" si="520"/>
        <v>0</v>
      </c>
      <c r="CZ260" s="83">
        <f t="shared" si="521"/>
        <v>0</v>
      </c>
      <c r="DA260" s="83">
        <f t="shared" si="522"/>
        <v>0</v>
      </c>
      <c r="DB260" s="83">
        <f t="shared" si="523"/>
        <v>0</v>
      </c>
      <c r="DC260" s="83">
        <f t="shared" si="524"/>
        <v>0</v>
      </c>
      <c r="DD260" s="83">
        <f t="shared" si="525"/>
        <v>0</v>
      </c>
      <c r="DE260" s="83">
        <f t="shared" si="526"/>
        <v>0</v>
      </c>
      <c r="DF260" s="83">
        <f t="shared" si="527"/>
        <v>0</v>
      </c>
      <c r="DG260" s="83">
        <f t="shared" si="528"/>
        <v>0</v>
      </c>
      <c r="DH260" s="83">
        <f t="shared" si="529"/>
        <v>0</v>
      </c>
      <c r="DI260" s="83">
        <f t="shared" si="530"/>
        <v>0</v>
      </c>
    </row>
    <row r="261" spans="1:113" customFormat="1" ht="16">
      <c r="A261" s="259" t="s">
        <v>455</v>
      </c>
      <c r="B261" s="259"/>
      <c r="C261" s="259"/>
      <c r="D261" s="301"/>
      <c r="E261" s="1218" t="str">
        <f>Settings!$C$6</f>
        <v>USD</v>
      </c>
      <c r="F261" s="1194">
        <v>0</v>
      </c>
      <c r="G261" s="83">
        <f t="shared" si="540"/>
        <v>0</v>
      </c>
      <c r="H261" s="83">
        <f t="shared" ref="H261:BM261" si="551">G261</f>
        <v>0</v>
      </c>
      <c r="I261" s="83">
        <f t="shared" si="551"/>
        <v>0</v>
      </c>
      <c r="J261" s="83">
        <f t="shared" si="551"/>
        <v>0</v>
      </c>
      <c r="K261" s="83">
        <f t="shared" si="551"/>
        <v>0</v>
      </c>
      <c r="L261" s="83">
        <f t="shared" si="551"/>
        <v>0</v>
      </c>
      <c r="M261" s="83">
        <f t="shared" si="551"/>
        <v>0</v>
      </c>
      <c r="N261" s="83">
        <f t="shared" si="551"/>
        <v>0</v>
      </c>
      <c r="O261" s="83">
        <f t="shared" si="551"/>
        <v>0</v>
      </c>
      <c r="P261" s="83">
        <f t="shared" si="551"/>
        <v>0</v>
      </c>
      <c r="Q261" s="611">
        <f t="shared" si="551"/>
        <v>0</v>
      </c>
      <c r="R261" s="83">
        <f t="shared" si="551"/>
        <v>0</v>
      </c>
      <c r="S261" s="83">
        <f t="shared" si="551"/>
        <v>0</v>
      </c>
      <c r="T261" s="83">
        <f t="shared" si="551"/>
        <v>0</v>
      </c>
      <c r="U261" s="83">
        <f t="shared" si="551"/>
        <v>0</v>
      </c>
      <c r="V261" s="83">
        <f t="shared" si="551"/>
        <v>0</v>
      </c>
      <c r="W261" s="83">
        <f t="shared" si="551"/>
        <v>0</v>
      </c>
      <c r="X261" s="83">
        <f t="shared" si="551"/>
        <v>0</v>
      </c>
      <c r="Y261" s="83">
        <f t="shared" si="551"/>
        <v>0</v>
      </c>
      <c r="Z261" s="83">
        <f t="shared" si="551"/>
        <v>0</v>
      </c>
      <c r="AA261" s="83">
        <f t="shared" si="551"/>
        <v>0</v>
      </c>
      <c r="AB261" s="83">
        <f t="shared" si="551"/>
        <v>0</v>
      </c>
      <c r="AC261" s="365">
        <f t="shared" si="551"/>
        <v>0</v>
      </c>
      <c r="AD261" s="83">
        <f t="shared" si="551"/>
        <v>0</v>
      </c>
      <c r="AE261" s="83">
        <f t="shared" si="551"/>
        <v>0</v>
      </c>
      <c r="AF261" s="83">
        <f t="shared" si="551"/>
        <v>0</v>
      </c>
      <c r="AG261" s="83">
        <f t="shared" si="551"/>
        <v>0</v>
      </c>
      <c r="AH261" s="83">
        <f t="shared" si="551"/>
        <v>0</v>
      </c>
      <c r="AI261" s="83">
        <f t="shared" si="551"/>
        <v>0</v>
      </c>
      <c r="AJ261" s="83">
        <f t="shared" si="551"/>
        <v>0</v>
      </c>
      <c r="AK261" s="83">
        <f t="shared" si="551"/>
        <v>0</v>
      </c>
      <c r="AL261" s="83">
        <f t="shared" si="551"/>
        <v>0</v>
      </c>
      <c r="AM261" s="83">
        <f t="shared" si="551"/>
        <v>0</v>
      </c>
      <c r="AN261" s="83">
        <f t="shared" si="551"/>
        <v>0</v>
      </c>
      <c r="AO261" s="365">
        <f t="shared" si="551"/>
        <v>0</v>
      </c>
      <c r="AP261" s="83">
        <f t="shared" si="551"/>
        <v>0</v>
      </c>
      <c r="AQ261" s="83">
        <f t="shared" si="551"/>
        <v>0</v>
      </c>
      <c r="AR261" s="83">
        <f t="shared" si="551"/>
        <v>0</v>
      </c>
      <c r="AS261" s="83">
        <f t="shared" si="551"/>
        <v>0</v>
      </c>
      <c r="AT261" s="83">
        <f t="shared" si="551"/>
        <v>0</v>
      </c>
      <c r="AU261" s="83">
        <f t="shared" si="551"/>
        <v>0</v>
      </c>
      <c r="AV261" s="83">
        <f t="shared" si="551"/>
        <v>0</v>
      </c>
      <c r="AW261" s="83">
        <f t="shared" si="551"/>
        <v>0</v>
      </c>
      <c r="AX261" s="83">
        <f t="shared" si="551"/>
        <v>0</v>
      </c>
      <c r="AY261" s="83">
        <f t="shared" si="551"/>
        <v>0</v>
      </c>
      <c r="AZ261" s="83">
        <f t="shared" si="551"/>
        <v>0</v>
      </c>
      <c r="BA261" s="365">
        <f t="shared" si="551"/>
        <v>0</v>
      </c>
      <c r="BB261" s="83">
        <f t="shared" si="551"/>
        <v>0</v>
      </c>
      <c r="BC261" s="83">
        <f t="shared" si="551"/>
        <v>0</v>
      </c>
      <c r="BD261" s="83">
        <f t="shared" si="551"/>
        <v>0</v>
      </c>
      <c r="BE261" s="83">
        <f t="shared" si="551"/>
        <v>0</v>
      </c>
      <c r="BF261" s="83">
        <f t="shared" si="551"/>
        <v>0</v>
      </c>
      <c r="BG261" s="83">
        <f t="shared" si="551"/>
        <v>0</v>
      </c>
      <c r="BH261" s="83">
        <f t="shared" si="551"/>
        <v>0</v>
      </c>
      <c r="BI261" s="83">
        <f t="shared" si="551"/>
        <v>0</v>
      </c>
      <c r="BJ261" s="83">
        <f t="shared" si="551"/>
        <v>0</v>
      </c>
      <c r="BK261" s="83">
        <f t="shared" si="551"/>
        <v>0</v>
      </c>
      <c r="BL261" s="83">
        <f t="shared" si="551"/>
        <v>0</v>
      </c>
      <c r="BM261" s="365">
        <f t="shared" si="551"/>
        <v>0</v>
      </c>
      <c r="BN261" s="83">
        <f t="shared" si="483"/>
        <v>0</v>
      </c>
      <c r="BO261" s="83">
        <f t="shared" si="484"/>
        <v>0</v>
      </c>
      <c r="BP261" s="83">
        <f t="shared" si="485"/>
        <v>0</v>
      </c>
      <c r="BQ261" s="83">
        <f t="shared" si="486"/>
        <v>0</v>
      </c>
      <c r="BR261" s="83">
        <f t="shared" si="487"/>
        <v>0</v>
      </c>
      <c r="BS261" s="83">
        <f t="shared" si="488"/>
        <v>0</v>
      </c>
      <c r="BT261" s="83">
        <f t="shared" si="489"/>
        <v>0</v>
      </c>
      <c r="BU261" s="83">
        <f t="shared" si="490"/>
        <v>0</v>
      </c>
      <c r="BV261" s="83">
        <f t="shared" si="491"/>
        <v>0</v>
      </c>
      <c r="BW261" s="83">
        <f t="shared" si="492"/>
        <v>0</v>
      </c>
      <c r="BX261" s="83">
        <f t="shared" si="493"/>
        <v>0</v>
      </c>
      <c r="BY261" s="365">
        <f t="shared" si="494"/>
        <v>0</v>
      </c>
      <c r="BZ261" s="83">
        <f t="shared" si="495"/>
        <v>0</v>
      </c>
      <c r="CA261" s="83">
        <f t="shared" si="496"/>
        <v>0</v>
      </c>
      <c r="CB261" s="83">
        <f t="shared" si="497"/>
        <v>0</v>
      </c>
      <c r="CC261" s="83">
        <f t="shared" si="498"/>
        <v>0</v>
      </c>
      <c r="CD261" s="83">
        <f t="shared" si="499"/>
        <v>0</v>
      </c>
      <c r="CE261" s="83">
        <f t="shared" si="500"/>
        <v>0</v>
      </c>
      <c r="CF261" s="83">
        <f t="shared" si="501"/>
        <v>0</v>
      </c>
      <c r="CG261" s="83">
        <f t="shared" si="502"/>
        <v>0</v>
      </c>
      <c r="CH261" s="83">
        <f t="shared" si="503"/>
        <v>0</v>
      </c>
      <c r="CI261" s="83">
        <f t="shared" si="504"/>
        <v>0</v>
      </c>
      <c r="CJ261" s="83">
        <f t="shared" si="505"/>
        <v>0</v>
      </c>
      <c r="CK261" s="83">
        <f t="shared" si="506"/>
        <v>0</v>
      </c>
      <c r="CL261" s="83">
        <f t="shared" si="507"/>
        <v>0</v>
      </c>
      <c r="CM261" s="83">
        <f t="shared" si="508"/>
        <v>0</v>
      </c>
      <c r="CN261" s="83">
        <f t="shared" si="509"/>
        <v>0</v>
      </c>
      <c r="CO261" s="83">
        <f t="shared" si="510"/>
        <v>0</v>
      </c>
      <c r="CP261" s="83">
        <f t="shared" si="511"/>
        <v>0</v>
      </c>
      <c r="CQ261" s="83">
        <f t="shared" si="512"/>
        <v>0</v>
      </c>
      <c r="CR261" s="83">
        <f t="shared" si="513"/>
        <v>0</v>
      </c>
      <c r="CS261" s="83">
        <f t="shared" si="514"/>
        <v>0</v>
      </c>
      <c r="CT261" s="83">
        <f t="shared" si="515"/>
        <v>0</v>
      </c>
      <c r="CU261" s="83">
        <f t="shared" si="516"/>
        <v>0</v>
      </c>
      <c r="CV261" s="83">
        <f t="shared" si="517"/>
        <v>0</v>
      </c>
      <c r="CW261" s="83">
        <f t="shared" si="518"/>
        <v>0</v>
      </c>
      <c r="CX261" s="83">
        <f t="shared" si="519"/>
        <v>0</v>
      </c>
      <c r="CY261" s="83">
        <f t="shared" si="520"/>
        <v>0</v>
      </c>
      <c r="CZ261" s="83">
        <f t="shared" si="521"/>
        <v>0</v>
      </c>
      <c r="DA261" s="83">
        <f t="shared" si="522"/>
        <v>0</v>
      </c>
      <c r="DB261" s="83">
        <f t="shared" si="523"/>
        <v>0</v>
      </c>
      <c r="DC261" s="83">
        <f t="shared" si="524"/>
        <v>0</v>
      </c>
      <c r="DD261" s="83">
        <f t="shared" si="525"/>
        <v>0</v>
      </c>
      <c r="DE261" s="83">
        <f t="shared" si="526"/>
        <v>0</v>
      </c>
      <c r="DF261" s="83">
        <f t="shared" si="527"/>
        <v>0</v>
      </c>
      <c r="DG261" s="83">
        <f t="shared" si="528"/>
        <v>0</v>
      </c>
      <c r="DH261" s="83">
        <f t="shared" si="529"/>
        <v>0</v>
      </c>
      <c r="DI261" s="83">
        <f t="shared" si="530"/>
        <v>0</v>
      </c>
    </row>
    <row r="262" spans="1:113" customFormat="1" ht="16">
      <c r="A262" s="259" t="s">
        <v>456</v>
      </c>
      <c r="B262" s="259"/>
      <c r="C262" s="259"/>
      <c r="D262" s="301"/>
      <c r="E262" s="1218" t="str">
        <f>Settings!$C$6</f>
        <v>USD</v>
      </c>
      <c r="F262" s="1194">
        <v>0</v>
      </c>
      <c r="G262" s="83">
        <f t="shared" si="540"/>
        <v>0</v>
      </c>
      <c r="H262" s="83">
        <f t="shared" ref="H262:BM262" si="552">G262</f>
        <v>0</v>
      </c>
      <c r="I262" s="83">
        <f t="shared" si="552"/>
        <v>0</v>
      </c>
      <c r="J262" s="83">
        <f t="shared" si="552"/>
        <v>0</v>
      </c>
      <c r="K262" s="83">
        <f t="shared" si="552"/>
        <v>0</v>
      </c>
      <c r="L262" s="83">
        <f t="shared" si="552"/>
        <v>0</v>
      </c>
      <c r="M262" s="83">
        <f t="shared" si="552"/>
        <v>0</v>
      </c>
      <c r="N262" s="83">
        <f t="shared" si="552"/>
        <v>0</v>
      </c>
      <c r="O262" s="83">
        <f t="shared" si="552"/>
        <v>0</v>
      </c>
      <c r="P262" s="83">
        <f t="shared" si="552"/>
        <v>0</v>
      </c>
      <c r="Q262" s="611">
        <f t="shared" si="552"/>
        <v>0</v>
      </c>
      <c r="R262" s="83">
        <f t="shared" si="552"/>
        <v>0</v>
      </c>
      <c r="S262" s="83">
        <f t="shared" si="552"/>
        <v>0</v>
      </c>
      <c r="T262" s="83">
        <f t="shared" si="552"/>
        <v>0</v>
      </c>
      <c r="U262" s="83">
        <f t="shared" si="552"/>
        <v>0</v>
      </c>
      <c r="V262" s="83">
        <f t="shared" si="552"/>
        <v>0</v>
      </c>
      <c r="W262" s="83">
        <f t="shared" si="552"/>
        <v>0</v>
      </c>
      <c r="X262" s="83">
        <f t="shared" si="552"/>
        <v>0</v>
      </c>
      <c r="Y262" s="83">
        <f t="shared" si="552"/>
        <v>0</v>
      </c>
      <c r="Z262" s="83">
        <f t="shared" si="552"/>
        <v>0</v>
      </c>
      <c r="AA262" s="83">
        <f t="shared" si="552"/>
        <v>0</v>
      </c>
      <c r="AB262" s="83">
        <f t="shared" si="552"/>
        <v>0</v>
      </c>
      <c r="AC262" s="365">
        <f t="shared" si="552"/>
        <v>0</v>
      </c>
      <c r="AD262" s="83">
        <f t="shared" si="552"/>
        <v>0</v>
      </c>
      <c r="AE262" s="83">
        <f t="shared" si="552"/>
        <v>0</v>
      </c>
      <c r="AF262" s="83">
        <f t="shared" si="552"/>
        <v>0</v>
      </c>
      <c r="AG262" s="83">
        <f t="shared" si="552"/>
        <v>0</v>
      </c>
      <c r="AH262" s="83">
        <f t="shared" si="552"/>
        <v>0</v>
      </c>
      <c r="AI262" s="83">
        <f t="shared" si="552"/>
        <v>0</v>
      </c>
      <c r="AJ262" s="83">
        <f t="shared" si="552"/>
        <v>0</v>
      </c>
      <c r="AK262" s="83">
        <f t="shared" si="552"/>
        <v>0</v>
      </c>
      <c r="AL262" s="83">
        <f t="shared" si="552"/>
        <v>0</v>
      </c>
      <c r="AM262" s="83">
        <f t="shared" si="552"/>
        <v>0</v>
      </c>
      <c r="AN262" s="83">
        <f t="shared" si="552"/>
        <v>0</v>
      </c>
      <c r="AO262" s="365">
        <f t="shared" si="552"/>
        <v>0</v>
      </c>
      <c r="AP262" s="83">
        <f t="shared" si="552"/>
        <v>0</v>
      </c>
      <c r="AQ262" s="83">
        <f t="shared" si="552"/>
        <v>0</v>
      </c>
      <c r="AR262" s="83">
        <f t="shared" si="552"/>
        <v>0</v>
      </c>
      <c r="AS262" s="83">
        <f t="shared" si="552"/>
        <v>0</v>
      </c>
      <c r="AT262" s="83">
        <f t="shared" si="552"/>
        <v>0</v>
      </c>
      <c r="AU262" s="83">
        <f t="shared" si="552"/>
        <v>0</v>
      </c>
      <c r="AV262" s="83">
        <f t="shared" si="552"/>
        <v>0</v>
      </c>
      <c r="AW262" s="83">
        <f t="shared" si="552"/>
        <v>0</v>
      </c>
      <c r="AX262" s="83">
        <f t="shared" si="552"/>
        <v>0</v>
      </c>
      <c r="AY262" s="83">
        <f t="shared" si="552"/>
        <v>0</v>
      </c>
      <c r="AZ262" s="83">
        <f t="shared" si="552"/>
        <v>0</v>
      </c>
      <c r="BA262" s="365">
        <f t="shared" si="552"/>
        <v>0</v>
      </c>
      <c r="BB262" s="83">
        <f t="shared" si="552"/>
        <v>0</v>
      </c>
      <c r="BC262" s="83">
        <f t="shared" si="552"/>
        <v>0</v>
      </c>
      <c r="BD262" s="83">
        <f t="shared" si="552"/>
        <v>0</v>
      </c>
      <c r="BE262" s="83">
        <f t="shared" si="552"/>
        <v>0</v>
      </c>
      <c r="BF262" s="83">
        <f t="shared" si="552"/>
        <v>0</v>
      </c>
      <c r="BG262" s="83">
        <f t="shared" si="552"/>
        <v>0</v>
      </c>
      <c r="BH262" s="83">
        <f t="shared" si="552"/>
        <v>0</v>
      </c>
      <c r="BI262" s="83">
        <f t="shared" si="552"/>
        <v>0</v>
      </c>
      <c r="BJ262" s="83">
        <f t="shared" si="552"/>
        <v>0</v>
      </c>
      <c r="BK262" s="83">
        <f t="shared" si="552"/>
        <v>0</v>
      </c>
      <c r="BL262" s="83">
        <f t="shared" si="552"/>
        <v>0</v>
      </c>
      <c r="BM262" s="365">
        <f t="shared" si="552"/>
        <v>0</v>
      </c>
      <c r="BN262" s="83">
        <f t="shared" si="483"/>
        <v>0</v>
      </c>
      <c r="BO262" s="83">
        <f t="shared" si="484"/>
        <v>0</v>
      </c>
      <c r="BP262" s="83">
        <f t="shared" si="485"/>
        <v>0</v>
      </c>
      <c r="BQ262" s="83">
        <f t="shared" si="486"/>
        <v>0</v>
      </c>
      <c r="BR262" s="83">
        <f t="shared" si="487"/>
        <v>0</v>
      </c>
      <c r="BS262" s="83">
        <f t="shared" si="488"/>
        <v>0</v>
      </c>
      <c r="BT262" s="83">
        <f t="shared" si="489"/>
        <v>0</v>
      </c>
      <c r="BU262" s="83">
        <f t="shared" si="490"/>
        <v>0</v>
      </c>
      <c r="BV262" s="83">
        <f t="shared" si="491"/>
        <v>0</v>
      </c>
      <c r="BW262" s="83">
        <f t="shared" si="492"/>
        <v>0</v>
      </c>
      <c r="BX262" s="83">
        <f t="shared" si="493"/>
        <v>0</v>
      </c>
      <c r="BY262" s="365">
        <f t="shared" si="494"/>
        <v>0</v>
      </c>
      <c r="BZ262" s="83">
        <f t="shared" si="495"/>
        <v>0</v>
      </c>
      <c r="CA262" s="83">
        <f t="shared" si="496"/>
        <v>0</v>
      </c>
      <c r="CB262" s="83">
        <f t="shared" si="497"/>
        <v>0</v>
      </c>
      <c r="CC262" s="83">
        <f t="shared" si="498"/>
        <v>0</v>
      </c>
      <c r="CD262" s="83">
        <f t="shared" si="499"/>
        <v>0</v>
      </c>
      <c r="CE262" s="83">
        <f t="shared" si="500"/>
        <v>0</v>
      </c>
      <c r="CF262" s="83">
        <f t="shared" si="501"/>
        <v>0</v>
      </c>
      <c r="CG262" s="83">
        <f t="shared" si="502"/>
        <v>0</v>
      </c>
      <c r="CH262" s="83">
        <f t="shared" si="503"/>
        <v>0</v>
      </c>
      <c r="CI262" s="83">
        <f t="shared" si="504"/>
        <v>0</v>
      </c>
      <c r="CJ262" s="83">
        <f t="shared" si="505"/>
        <v>0</v>
      </c>
      <c r="CK262" s="83">
        <f t="shared" si="506"/>
        <v>0</v>
      </c>
      <c r="CL262" s="83">
        <f t="shared" si="507"/>
        <v>0</v>
      </c>
      <c r="CM262" s="83">
        <f t="shared" si="508"/>
        <v>0</v>
      </c>
      <c r="CN262" s="83">
        <f t="shared" si="509"/>
        <v>0</v>
      </c>
      <c r="CO262" s="83">
        <f t="shared" si="510"/>
        <v>0</v>
      </c>
      <c r="CP262" s="83">
        <f t="shared" si="511"/>
        <v>0</v>
      </c>
      <c r="CQ262" s="83">
        <f t="shared" si="512"/>
        <v>0</v>
      </c>
      <c r="CR262" s="83">
        <f t="shared" si="513"/>
        <v>0</v>
      </c>
      <c r="CS262" s="83">
        <f t="shared" si="514"/>
        <v>0</v>
      </c>
      <c r="CT262" s="83">
        <f t="shared" si="515"/>
        <v>0</v>
      </c>
      <c r="CU262" s="83">
        <f t="shared" si="516"/>
        <v>0</v>
      </c>
      <c r="CV262" s="83">
        <f t="shared" si="517"/>
        <v>0</v>
      </c>
      <c r="CW262" s="83">
        <f t="shared" si="518"/>
        <v>0</v>
      </c>
      <c r="CX262" s="83">
        <f t="shared" si="519"/>
        <v>0</v>
      </c>
      <c r="CY262" s="83">
        <f t="shared" si="520"/>
        <v>0</v>
      </c>
      <c r="CZ262" s="83">
        <f t="shared" si="521"/>
        <v>0</v>
      </c>
      <c r="DA262" s="83">
        <f t="shared" si="522"/>
        <v>0</v>
      </c>
      <c r="DB262" s="83">
        <f t="shared" si="523"/>
        <v>0</v>
      </c>
      <c r="DC262" s="83">
        <f t="shared" si="524"/>
        <v>0</v>
      </c>
      <c r="DD262" s="83">
        <f t="shared" si="525"/>
        <v>0</v>
      </c>
      <c r="DE262" s="83">
        <f t="shared" si="526"/>
        <v>0</v>
      </c>
      <c r="DF262" s="83">
        <f t="shared" si="527"/>
        <v>0</v>
      </c>
      <c r="DG262" s="83">
        <f t="shared" si="528"/>
        <v>0</v>
      </c>
      <c r="DH262" s="83">
        <f t="shared" si="529"/>
        <v>0</v>
      </c>
      <c r="DI262" s="83">
        <f t="shared" si="530"/>
        <v>0</v>
      </c>
    </row>
    <row r="263" spans="1:113" customFormat="1" ht="16">
      <c r="A263" s="259" t="s">
        <v>457</v>
      </c>
      <c r="B263" s="259"/>
      <c r="C263" s="259"/>
      <c r="D263" s="301"/>
      <c r="E263" s="1218" t="str">
        <f>Settings!$C$6</f>
        <v>USD</v>
      </c>
      <c r="F263" s="1194">
        <v>0</v>
      </c>
      <c r="G263" s="83">
        <f t="shared" si="540"/>
        <v>0</v>
      </c>
      <c r="H263" s="83">
        <f t="shared" ref="H263:BM263" si="553">G263</f>
        <v>0</v>
      </c>
      <c r="I263" s="83">
        <f t="shared" si="553"/>
        <v>0</v>
      </c>
      <c r="J263" s="83">
        <f t="shared" si="553"/>
        <v>0</v>
      </c>
      <c r="K263" s="83">
        <f t="shared" si="553"/>
        <v>0</v>
      </c>
      <c r="L263" s="83">
        <f t="shared" si="553"/>
        <v>0</v>
      </c>
      <c r="M263" s="83">
        <f t="shared" si="553"/>
        <v>0</v>
      </c>
      <c r="N263" s="83">
        <f t="shared" si="553"/>
        <v>0</v>
      </c>
      <c r="O263" s="83">
        <f t="shared" si="553"/>
        <v>0</v>
      </c>
      <c r="P263" s="83">
        <f t="shared" si="553"/>
        <v>0</v>
      </c>
      <c r="Q263" s="611">
        <f t="shared" si="553"/>
        <v>0</v>
      </c>
      <c r="R263" s="83">
        <f t="shared" si="553"/>
        <v>0</v>
      </c>
      <c r="S263" s="83">
        <f t="shared" si="553"/>
        <v>0</v>
      </c>
      <c r="T263" s="83">
        <f t="shared" si="553"/>
        <v>0</v>
      </c>
      <c r="U263" s="83">
        <f t="shared" si="553"/>
        <v>0</v>
      </c>
      <c r="V263" s="83">
        <f t="shared" si="553"/>
        <v>0</v>
      </c>
      <c r="W263" s="83">
        <f t="shared" si="553"/>
        <v>0</v>
      </c>
      <c r="X263" s="83">
        <f t="shared" si="553"/>
        <v>0</v>
      </c>
      <c r="Y263" s="83">
        <f t="shared" si="553"/>
        <v>0</v>
      </c>
      <c r="Z263" s="83">
        <f t="shared" si="553"/>
        <v>0</v>
      </c>
      <c r="AA263" s="83">
        <f t="shared" si="553"/>
        <v>0</v>
      </c>
      <c r="AB263" s="83">
        <f t="shared" si="553"/>
        <v>0</v>
      </c>
      <c r="AC263" s="365">
        <f t="shared" si="553"/>
        <v>0</v>
      </c>
      <c r="AD263" s="83">
        <f t="shared" si="553"/>
        <v>0</v>
      </c>
      <c r="AE263" s="83">
        <f t="shared" si="553"/>
        <v>0</v>
      </c>
      <c r="AF263" s="83">
        <f t="shared" si="553"/>
        <v>0</v>
      </c>
      <c r="AG263" s="83">
        <f t="shared" si="553"/>
        <v>0</v>
      </c>
      <c r="AH263" s="83">
        <f t="shared" si="553"/>
        <v>0</v>
      </c>
      <c r="AI263" s="83">
        <f t="shared" si="553"/>
        <v>0</v>
      </c>
      <c r="AJ263" s="83">
        <f t="shared" si="553"/>
        <v>0</v>
      </c>
      <c r="AK263" s="83">
        <f t="shared" si="553"/>
        <v>0</v>
      </c>
      <c r="AL263" s="83">
        <f t="shared" si="553"/>
        <v>0</v>
      </c>
      <c r="AM263" s="83">
        <f t="shared" si="553"/>
        <v>0</v>
      </c>
      <c r="AN263" s="83">
        <f t="shared" si="553"/>
        <v>0</v>
      </c>
      <c r="AO263" s="365">
        <f t="shared" si="553"/>
        <v>0</v>
      </c>
      <c r="AP263" s="83">
        <f t="shared" si="553"/>
        <v>0</v>
      </c>
      <c r="AQ263" s="83">
        <f t="shared" si="553"/>
        <v>0</v>
      </c>
      <c r="AR263" s="83">
        <f t="shared" si="553"/>
        <v>0</v>
      </c>
      <c r="AS263" s="83">
        <f t="shared" si="553"/>
        <v>0</v>
      </c>
      <c r="AT263" s="83">
        <f t="shared" si="553"/>
        <v>0</v>
      </c>
      <c r="AU263" s="83">
        <f t="shared" si="553"/>
        <v>0</v>
      </c>
      <c r="AV263" s="83">
        <f t="shared" si="553"/>
        <v>0</v>
      </c>
      <c r="AW263" s="83">
        <f t="shared" si="553"/>
        <v>0</v>
      </c>
      <c r="AX263" s="83">
        <f t="shared" si="553"/>
        <v>0</v>
      </c>
      <c r="AY263" s="83">
        <f t="shared" si="553"/>
        <v>0</v>
      </c>
      <c r="AZ263" s="83">
        <f t="shared" si="553"/>
        <v>0</v>
      </c>
      <c r="BA263" s="365">
        <f t="shared" si="553"/>
        <v>0</v>
      </c>
      <c r="BB263" s="83">
        <f t="shared" si="553"/>
        <v>0</v>
      </c>
      <c r="BC263" s="83">
        <f t="shared" si="553"/>
        <v>0</v>
      </c>
      <c r="BD263" s="83">
        <f t="shared" si="553"/>
        <v>0</v>
      </c>
      <c r="BE263" s="83">
        <f t="shared" si="553"/>
        <v>0</v>
      </c>
      <c r="BF263" s="83">
        <f t="shared" si="553"/>
        <v>0</v>
      </c>
      <c r="BG263" s="83">
        <f t="shared" si="553"/>
        <v>0</v>
      </c>
      <c r="BH263" s="83">
        <f t="shared" si="553"/>
        <v>0</v>
      </c>
      <c r="BI263" s="83">
        <f t="shared" si="553"/>
        <v>0</v>
      </c>
      <c r="BJ263" s="83">
        <f t="shared" si="553"/>
        <v>0</v>
      </c>
      <c r="BK263" s="83">
        <f t="shared" si="553"/>
        <v>0</v>
      </c>
      <c r="BL263" s="83">
        <f t="shared" si="553"/>
        <v>0</v>
      </c>
      <c r="BM263" s="365">
        <f t="shared" si="553"/>
        <v>0</v>
      </c>
      <c r="BN263" s="83">
        <f t="shared" si="483"/>
        <v>0</v>
      </c>
      <c r="BO263" s="83">
        <f t="shared" si="484"/>
        <v>0</v>
      </c>
      <c r="BP263" s="83">
        <f t="shared" si="485"/>
        <v>0</v>
      </c>
      <c r="BQ263" s="83">
        <f t="shared" si="486"/>
        <v>0</v>
      </c>
      <c r="BR263" s="83">
        <f t="shared" si="487"/>
        <v>0</v>
      </c>
      <c r="BS263" s="83">
        <f t="shared" si="488"/>
        <v>0</v>
      </c>
      <c r="BT263" s="83">
        <f t="shared" si="489"/>
        <v>0</v>
      </c>
      <c r="BU263" s="83">
        <f t="shared" si="490"/>
        <v>0</v>
      </c>
      <c r="BV263" s="83">
        <f t="shared" si="491"/>
        <v>0</v>
      </c>
      <c r="BW263" s="83">
        <f t="shared" si="492"/>
        <v>0</v>
      </c>
      <c r="BX263" s="83">
        <f t="shared" si="493"/>
        <v>0</v>
      </c>
      <c r="BY263" s="365">
        <f t="shared" si="494"/>
        <v>0</v>
      </c>
      <c r="BZ263" s="83">
        <f t="shared" si="495"/>
        <v>0</v>
      </c>
      <c r="CA263" s="83">
        <f t="shared" si="496"/>
        <v>0</v>
      </c>
      <c r="CB263" s="83">
        <f t="shared" si="497"/>
        <v>0</v>
      </c>
      <c r="CC263" s="83">
        <f t="shared" si="498"/>
        <v>0</v>
      </c>
      <c r="CD263" s="83">
        <f t="shared" si="499"/>
        <v>0</v>
      </c>
      <c r="CE263" s="83">
        <f t="shared" si="500"/>
        <v>0</v>
      </c>
      <c r="CF263" s="83">
        <f t="shared" si="501"/>
        <v>0</v>
      </c>
      <c r="CG263" s="83">
        <f t="shared" si="502"/>
        <v>0</v>
      </c>
      <c r="CH263" s="83">
        <f t="shared" si="503"/>
        <v>0</v>
      </c>
      <c r="CI263" s="83">
        <f t="shared" si="504"/>
        <v>0</v>
      </c>
      <c r="CJ263" s="83">
        <f t="shared" si="505"/>
        <v>0</v>
      </c>
      <c r="CK263" s="83">
        <f t="shared" si="506"/>
        <v>0</v>
      </c>
      <c r="CL263" s="83">
        <f t="shared" si="507"/>
        <v>0</v>
      </c>
      <c r="CM263" s="83">
        <f t="shared" si="508"/>
        <v>0</v>
      </c>
      <c r="CN263" s="83">
        <f t="shared" si="509"/>
        <v>0</v>
      </c>
      <c r="CO263" s="83">
        <f t="shared" si="510"/>
        <v>0</v>
      </c>
      <c r="CP263" s="83">
        <f t="shared" si="511"/>
        <v>0</v>
      </c>
      <c r="CQ263" s="83">
        <f t="shared" si="512"/>
        <v>0</v>
      </c>
      <c r="CR263" s="83">
        <f t="shared" si="513"/>
        <v>0</v>
      </c>
      <c r="CS263" s="83">
        <f t="shared" si="514"/>
        <v>0</v>
      </c>
      <c r="CT263" s="83">
        <f t="shared" si="515"/>
        <v>0</v>
      </c>
      <c r="CU263" s="83">
        <f t="shared" si="516"/>
        <v>0</v>
      </c>
      <c r="CV263" s="83">
        <f t="shared" si="517"/>
        <v>0</v>
      </c>
      <c r="CW263" s="83">
        <f t="shared" si="518"/>
        <v>0</v>
      </c>
      <c r="CX263" s="83">
        <f t="shared" si="519"/>
        <v>0</v>
      </c>
      <c r="CY263" s="83">
        <f t="shared" si="520"/>
        <v>0</v>
      </c>
      <c r="CZ263" s="83">
        <f t="shared" si="521"/>
        <v>0</v>
      </c>
      <c r="DA263" s="83">
        <f t="shared" si="522"/>
        <v>0</v>
      </c>
      <c r="DB263" s="83">
        <f t="shared" si="523"/>
        <v>0</v>
      </c>
      <c r="DC263" s="83">
        <f t="shared" si="524"/>
        <v>0</v>
      </c>
      <c r="DD263" s="83">
        <f t="shared" si="525"/>
        <v>0</v>
      </c>
      <c r="DE263" s="83">
        <f t="shared" si="526"/>
        <v>0</v>
      </c>
      <c r="DF263" s="83">
        <f t="shared" si="527"/>
        <v>0</v>
      </c>
      <c r="DG263" s="83">
        <f t="shared" si="528"/>
        <v>0</v>
      </c>
      <c r="DH263" s="83">
        <f t="shared" si="529"/>
        <v>0</v>
      </c>
      <c r="DI263" s="83">
        <f t="shared" si="530"/>
        <v>0</v>
      </c>
    </row>
    <row r="264" spans="1:113" customFormat="1" ht="16">
      <c r="A264" s="259" t="s">
        <v>458</v>
      </c>
      <c r="B264" s="259"/>
      <c r="C264" s="259"/>
      <c r="D264" s="301"/>
      <c r="E264" s="1218" t="str">
        <f>Settings!$C$6</f>
        <v>USD</v>
      </c>
      <c r="F264" s="1194">
        <v>0</v>
      </c>
      <c r="G264" s="83">
        <f t="shared" si="540"/>
        <v>0</v>
      </c>
      <c r="H264" s="83">
        <f t="shared" ref="H264:BM264" si="554">G264</f>
        <v>0</v>
      </c>
      <c r="I264" s="83">
        <f t="shared" si="554"/>
        <v>0</v>
      </c>
      <c r="J264" s="83">
        <f t="shared" si="554"/>
        <v>0</v>
      </c>
      <c r="K264" s="83">
        <f t="shared" si="554"/>
        <v>0</v>
      </c>
      <c r="L264" s="83">
        <f t="shared" si="554"/>
        <v>0</v>
      </c>
      <c r="M264" s="83">
        <f t="shared" si="554"/>
        <v>0</v>
      </c>
      <c r="N264" s="83">
        <f t="shared" si="554"/>
        <v>0</v>
      </c>
      <c r="O264" s="83">
        <f t="shared" si="554"/>
        <v>0</v>
      </c>
      <c r="P264" s="83">
        <f t="shared" si="554"/>
        <v>0</v>
      </c>
      <c r="Q264" s="611">
        <f t="shared" si="554"/>
        <v>0</v>
      </c>
      <c r="R264" s="83">
        <f t="shared" si="554"/>
        <v>0</v>
      </c>
      <c r="S264" s="83">
        <f t="shared" si="554"/>
        <v>0</v>
      </c>
      <c r="T264" s="83">
        <f t="shared" si="554"/>
        <v>0</v>
      </c>
      <c r="U264" s="83">
        <f t="shared" si="554"/>
        <v>0</v>
      </c>
      <c r="V264" s="83">
        <f t="shared" si="554"/>
        <v>0</v>
      </c>
      <c r="W264" s="83">
        <f t="shared" si="554"/>
        <v>0</v>
      </c>
      <c r="X264" s="83">
        <f t="shared" si="554"/>
        <v>0</v>
      </c>
      <c r="Y264" s="83">
        <f t="shared" si="554"/>
        <v>0</v>
      </c>
      <c r="Z264" s="83">
        <f t="shared" si="554"/>
        <v>0</v>
      </c>
      <c r="AA264" s="83">
        <f t="shared" si="554"/>
        <v>0</v>
      </c>
      <c r="AB264" s="83">
        <f t="shared" si="554"/>
        <v>0</v>
      </c>
      <c r="AC264" s="365">
        <f t="shared" si="554"/>
        <v>0</v>
      </c>
      <c r="AD264" s="83">
        <f t="shared" si="554"/>
        <v>0</v>
      </c>
      <c r="AE264" s="83">
        <f t="shared" si="554"/>
        <v>0</v>
      </c>
      <c r="AF264" s="83">
        <f t="shared" si="554"/>
        <v>0</v>
      </c>
      <c r="AG264" s="83">
        <f t="shared" si="554"/>
        <v>0</v>
      </c>
      <c r="AH264" s="83">
        <f t="shared" si="554"/>
        <v>0</v>
      </c>
      <c r="AI264" s="83">
        <f t="shared" si="554"/>
        <v>0</v>
      </c>
      <c r="AJ264" s="83">
        <f t="shared" si="554"/>
        <v>0</v>
      </c>
      <c r="AK264" s="83">
        <f t="shared" si="554"/>
        <v>0</v>
      </c>
      <c r="AL264" s="83">
        <f t="shared" si="554"/>
        <v>0</v>
      </c>
      <c r="AM264" s="83">
        <f t="shared" si="554"/>
        <v>0</v>
      </c>
      <c r="AN264" s="83">
        <f t="shared" si="554"/>
        <v>0</v>
      </c>
      <c r="AO264" s="365">
        <f t="shared" si="554"/>
        <v>0</v>
      </c>
      <c r="AP264" s="83">
        <f t="shared" si="554"/>
        <v>0</v>
      </c>
      <c r="AQ264" s="83">
        <f t="shared" si="554"/>
        <v>0</v>
      </c>
      <c r="AR264" s="83">
        <f t="shared" si="554"/>
        <v>0</v>
      </c>
      <c r="AS264" s="83">
        <f t="shared" si="554"/>
        <v>0</v>
      </c>
      <c r="AT264" s="83">
        <f t="shared" si="554"/>
        <v>0</v>
      </c>
      <c r="AU264" s="83">
        <f t="shared" si="554"/>
        <v>0</v>
      </c>
      <c r="AV264" s="83">
        <f t="shared" si="554"/>
        <v>0</v>
      </c>
      <c r="AW264" s="83">
        <f t="shared" si="554"/>
        <v>0</v>
      </c>
      <c r="AX264" s="83">
        <f t="shared" si="554"/>
        <v>0</v>
      </c>
      <c r="AY264" s="83">
        <f t="shared" si="554"/>
        <v>0</v>
      </c>
      <c r="AZ264" s="83">
        <f t="shared" si="554"/>
        <v>0</v>
      </c>
      <c r="BA264" s="365">
        <f t="shared" si="554"/>
        <v>0</v>
      </c>
      <c r="BB264" s="83">
        <f t="shared" si="554"/>
        <v>0</v>
      </c>
      <c r="BC264" s="83">
        <f t="shared" si="554"/>
        <v>0</v>
      </c>
      <c r="BD264" s="83">
        <f t="shared" si="554"/>
        <v>0</v>
      </c>
      <c r="BE264" s="83">
        <f t="shared" si="554"/>
        <v>0</v>
      </c>
      <c r="BF264" s="83">
        <f t="shared" si="554"/>
        <v>0</v>
      </c>
      <c r="BG264" s="83">
        <f t="shared" si="554"/>
        <v>0</v>
      </c>
      <c r="BH264" s="83">
        <f t="shared" si="554"/>
        <v>0</v>
      </c>
      <c r="BI264" s="83">
        <f t="shared" si="554"/>
        <v>0</v>
      </c>
      <c r="BJ264" s="83">
        <f t="shared" si="554"/>
        <v>0</v>
      </c>
      <c r="BK264" s="83">
        <f t="shared" si="554"/>
        <v>0</v>
      </c>
      <c r="BL264" s="83">
        <f t="shared" si="554"/>
        <v>0</v>
      </c>
      <c r="BM264" s="365">
        <f t="shared" si="554"/>
        <v>0</v>
      </c>
      <c r="BN264" s="83">
        <f t="shared" si="483"/>
        <v>0</v>
      </c>
      <c r="BO264" s="83">
        <f t="shared" si="484"/>
        <v>0</v>
      </c>
      <c r="BP264" s="83">
        <f t="shared" si="485"/>
        <v>0</v>
      </c>
      <c r="BQ264" s="83">
        <f t="shared" si="486"/>
        <v>0</v>
      </c>
      <c r="BR264" s="83">
        <f t="shared" si="487"/>
        <v>0</v>
      </c>
      <c r="BS264" s="83">
        <f t="shared" si="488"/>
        <v>0</v>
      </c>
      <c r="BT264" s="83">
        <f t="shared" si="489"/>
        <v>0</v>
      </c>
      <c r="BU264" s="83">
        <f t="shared" si="490"/>
        <v>0</v>
      </c>
      <c r="BV264" s="83">
        <f t="shared" si="491"/>
        <v>0</v>
      </c>
      <c r="BW264" s="83">
        <f t="shared" si="492"/>
        <v>0</v>
      </c>
      <c r="BX264" s="83">
        <f t="shared" si="493"/>
        <v>0</v>
      </c>
      <c r="BY264" s="365">
        <f t="shared" si="494"/>
        <v>0</v>
      </c>
      <c r="BZ264" s="83">
        <f t="shared" si="495"/>
        <v>0</v>
      </c>
      <c r="CA264" s="83">
        <f t="shared" si="496"/>
        <v>0</v>
      </c>
      <c r="CB264" s="83">
        <f t="shared" si="497"/>
        <v>0</v>
      </c>
      <c r="CC264" s="83">
        <f t="shared" si="498"/>
        <v>0</v>
      </c>
      <c r="CD264" s="83">
        <f t="shared" si="499"/>
        <v>0</v>
      </c>
      <c r="CE264" s="83">
        <f t="shared" si="500"/>
        <v>0</v>
      </c>
      <c r="CF264" s="83">
        <f t="shared" si="501"/>
        <v>0</v>
      </c>
      <c r="CG264" s="83">
        <f t="shared" si="502"/>
        <v>0</v>
      </c>
      <c r="CH264" s="83">
        <f t="shared" si="503"/>
        <v>0</v>
      </c>
      <c r="CI264" s="83">
        <f t="shared" si="504"/>
        <v>0</v>
      </c>
      <c r="CJ264" s="83">
        <f t="shared" si="505"/>
        <v>0</v>
      </c>
      <c r="CK264" s="83">
        <f t="shared" si="506"/>
        <v>0</v>
      </c>
      <c r="CL264" s="83">
        <f t="shared" si="507"/>
        <v>0</v>
      </c>
      <c r="CM264" s="83">
        <f t="shared" si="508"/>
        <v>0</v>
      </c>
      <c r="CN264" s="83">
        <f t="shared" si="509"/>
        <v>0</v>
      </c>
      <c r="CO264" s="83">
        <f t="shared" si="510"/>
        <v>0</v>
      </c>
      <c r="CP264" s="83">
        <f t="shared" si="511"/>
        <v>0</v>
      </c>
      <c r="CQ264" s="83">
        <f t="shared" si="512"/>
        <v>0</v>
      </c>
      <c r="CR264" s="83">
        <f t="shared" si="513"/>
        <v>0</v>
      </c>
      <c r="CS264" s="83">
        <f t="shared" si="514"/>
        <v>0</v>
      </c>
      <c r="CT264" s="83">
        <f t="shared" si="515"/>
        <v>0</v>
      </c>
      <c r="CU264" s="83">
        <f t="shared" si="516"/>
        <v>0</v>
      </c>
      <c r="CV264" s="83">
        <f t="shared" si="517"/>
        <v>0</v>
      </c>
      <c r="CW264" s="83">
        <f t="shared" si="518"/>
        <v>0</v>
      </c>
      <c r="CX264" s="83">
        <f t="shared" si="519"/>
        <v>0</v>
      </c>
      <c r="CY264" s="83">
        <f t="shared" si="520"/>
        <v>0</v>
      </c>
      <c r="CZ264" s="83">
        <f t="shared" si="521"/>
        <v>0</v>
      </c>
      <c r="DA264" s="83">
        <f t="shared" si="522"/>
        <v>0</v>
      </c>
      <c r="DB264" s="83">
        <f t="shared" si="523"/>
        <v>0</v>
      </c>
      <c r="DC264" s="83">
        <f t="shared" si="524"/>
        <v>0</v>
      </c>
      <c r="DD264" s="83">
        <f t="shared" si="525"/>
        <v>0</v>
      </c>
      <c r="DE264" s="83">
        <f t="shared" si="526"/>
        <v>0</v>
      </c>
      <c r="DF264" s="83">
        <f t="shared" si="527"/>
        <v>0</v>
      </c>
      <c r="DG264" s="83">
        <f t="shared" si="528"/>
        <v>0</v>
      </c>
      <c r="DH264" s="83">
        <f t="shared" si="529"/>
        <v>0</v>
      </c>
      <c r="DI264" s="83">
        <f t="shared" si="530"/>
        <v>0</v>
      </c>
    </row>
    <row r="265" spans="1:113" customFormat="1" ht="16">
      <c r="A265" s="259" t="s">
        <v>459</v>
      </c>
      <c r="B265" s="259"/>
      <c r="C265" s="259"/>
      <c r="D265" s="301"/>
      <c r="E265" s="1218" t="str">
        <f>Settings!$C$6</f>
        <v>USD</v>
      </c>
      <c r="F265" s="1194">
        <v>0</v>
      </c>
      <c r="G265" s="83">
        <f t="shared" si="540"/>
        <v>0</v>
      </c>
      <c r="H265" s="83">
        <f t="shared" ref="H265:BM265" si="555">G265</f>
        <v>0</v>
      </c>
      <c r="I265" s="83">
        <f t="shared" si="555"/>
        <v>0</v>
      </c>
      <c r="J265" s="83">
        <f t="shared" si="555"/>
        <v>0</v>
      </c>
      <c r="K265" s="83">
        <f t="shared" si="555"/>
        <v>0</v>
      </c>
      <c r="L265" s="83">
        <f t="shared" si="555"/>
        <v>0</v>
      </c>
      <c r="M265" s="83">
        <f t="shared" si="555"/>
        <v>0</v>
      </c>
      <c r="N265" s="83">
        <f t="shared" si="555"/>
        <v>0</v>
      </c>
      <c r="O265" s="83">
        <f t="shared" si="555"/>
        <v>0</v>
      </c>
      <c r="P265" s="83">
        <f t="shared" si="555"/>
        <v>0</v>
      </c>
      <c r="Q265" s="611">
        <f t="shared" si="555"/>
        <v>0</v>
      </c>
      <c r="R265" s="83">
        <f t="shared" si="555"/>
        <v>0</v>
      </c>
      <c r="S265" s="83">
        <f t="shared" si="555"/>
        <v>0</v>
      </c>
      <c r="T265" s="83">
        <f t="shared" si="555"/>
        <v>0</v>
      </c>
      <c r="U265" s="83">
        <f t="shared" si="555"/>
        <v>0</v>
      </c>
      <c r="V265" s="83">
        <f t="shared" si="555"/>
        <v>0</v>
      </c>
      <c r="W265" s="83">
        <f t="shared" si="555"/>
        <v>0</v>
      </c>
      <c r="X265" s="83">
        <f t="shared" si="555"/>
        <v>0</v>
      </c>
      <c r="Y265" s="83">
        <f t="shared" si="555"/>
        <v>0</v>
      </c>
      <c r="Z265" s="83">
        <f t="shared" si="555"/>
        <v>0</v>
      </c>
      <c r="AA265" s="83">
        <f t="shared" si="555"/>
        <v>0</v>
      </c>
      <c r="AB265" s="83">
        <f t="shared" si="555"/>
        <v>0</v>
      </c>
      <c r="AC265" s="365">
        <f t="shared" si="555"/>
        <v>0</v>
      </c>
      <c r="AD265" s="83">
        <f t="shared" si="555"/>
        <v>0</v>
      </c>
      <c r="AE265" s="83">
        <f t="shared" si="555"/>
        <v>0</v>
      </c>
      <c r="AF265" s="83">
        <f t="shared" si="555"/>
        <v>0</v>
      </c>
      <c r="AG265" s="83">
        <f t="shared" si="555"/>
        <v>0</v>
      </c>
      <c r="AH265" s="83">
        <f t="shared" si="555"/>
        <v>0</v>
      </c>
      <c r="AI265" s="83">
        <f t="shared" si="555"/>
        <v>0</v>
      </c>
      <c r="AJ265" s="83">
        <f t="shared" si="555"/>
        <v>0</v>
      </c>
      <c r="AK265" s="83">
        <f t="shared" si="555"/>
        <v>0</v>
      </c>
      <c r="AL265" s="83">
        <f t="shared" si="555"/>
        <v>0</v>
      </c>
      <c r="AM265" s="83">
        <f t="shared" si="555"/>
        <v>0</v>
      </c>
      <c r="AN265" s="83">
        <f t="shared" si="555"/>
        <v>0</v>
      </c>
      <c r="AO265" s="365">
        <f t="shared" si="555"/>
        <v>0</v>
      </c>
      <c r="AP265" s="83">
        <f t="shared" si="555"/>
        <v>0</v>
      </c>
      <c r="AQ265" s="83">
        <f t="shared" si="555"/>
        <v>0</v>
      </c>
      <c r="AR265" s="83">
        <f t="shared" si="555"/>
        <v>0</v>
      </c>
      <c r="AS265" s="83">
        <f t="shared" si="555"/>
        <v>0</v>
      </c>
      <c r="AT265" s="83">
        <f t="shared" si="555"/>
        <v>0</v>
      </c>
      <c r="AU265" s="83">
        <f t="shared" si="555"/>
        <v>0</v>
      </c>
      <c r="AV265" s="83">
        <f t="shared" si="555"/>
        <v>0</v>
      </c>
      <c r="AW265" s="83">
        <f t="shared" si="555"/>
        <v>0</v>
      </c>
      <c r="AX265" s="83">
        <f t="shared" si="555"/>
        <v>0</v>
      </c>
      <c r="AY265" s="83">
        <f t="shared" si="555"/>
        <v>0</v>
      </c>
      <c r="AZ265" s="83">
        <f t="shared" si="555"/>
        <v>0</v>
      </c>
      <c r="BA265" s="365">
        <f t="shared" si="555"/>
        <v>0</v>
      </c>
      <c r="BB265" s="83">
        <f t="shared" si="555"/>
        <v>0</v>
      </c>
      <c r="BC265" s="83">
        <f t="shared" si="555"/>
        <v>0</v>
      </c>
      <c r="BD265" s="83">
        <f t="shared" si="555"/>
        <v>0</v>
      </c>
      <c r="BE265" s="83">
        <f t="shared" si="555"/>
        <v>0</v>
      </c>
      <c r="BF265" s="83">
        <f t="shared" si="555"/>
        <v>0</v>
      </c>
      <c r="BG265" s="83">
        <f t="shared" si="555"/>
        <v>0</v>
      </c>
      <c r="BH265" s="83">
        <f t="shared" si="555"/>
        <v>0</v>
      </c>
      <c r="BI265" s="83">
        <f t="shared" si="555"/>
        <v>0</v>
      </c>
      <c r="BJ265" s="83">
        <f t="shared" si="555"/>
        <v>0</v>
      </c>
      <c r="BK265" s="83">
        <f t="shared" si="555"/>
        <v>0</v>
      </c>
      <c r="BL265" s="83">
        <f t="shared" si="555"/>
        <v>0</v>
      </c>
      <c r="BM265" s="365">
        <f t="shared" si="555"/>
        <v>0</v>
      </c>
      <c r="BN265" s="83">
        <f t="shared" si="483"/>
        <v>0</v>
      </c>
      <c r="BO265" s="83">
        <f t="shared" si="484"/>
        <v>0</v>
      </c>
      <c r="BP265" s="83">
        <f t="shared" si="485"/>
        <v>0</v>
      </c>
      <c r="BQ265" s="83">
        <f t="shared" si="486"/>
        <v>0</v>
      </c>
      <c r="BR265" s="83">
        <f t="shared" si="487"/>
        <v>0</v>
      </c>
      <c r="BS265" s="83">
        <f t="shared" si="488"/>
        <v>0</v>
      </c>
      <c r="BT265" s="83">
        <f t="shared" si="489"/>
        <v>0</v>
      </c>
      <c r="BU265" s="83">
        <f t="shared" si="490"/>
        <v>0</v>
      </c>
      <c r="BV265" s="83">
        <f t="shared" si="491"/>
        <v>0</v>
      </c>
      <c r="BW265" s="83">
        <f t="shared" si="492"/>
        <v>0</v>
      </c>
      <c r="BX265" s="83">
        <f t="shared" si="493"/>
        <v>0</v>
      </c>
      <c r="BY265" s="365">
        <f t="shared" si="494"/>
        <v>0</v>
      </c>
      <c r="BZ265" s="83">
        <f t="shared" si="495"/>
        <v>0</v>
      </c>
      <c r="CA265" s="83">
        <f t="shared" si="496"/>
        <v>0</v>
      </c>
      <c r="CB265" s="83">
        <f t="shared" si="497"/>
        <v>0</v>
      </c>
      <c r="CC265" s="83">
        <f t="shared" si="498"/>
        <v>0</v>
      </c>
      <c r="CD265" s="83">
        <f t="shared" si="499"/>
        <v>0</v>
      </c>
      <c r="CE265" s="83">
        <f t="shared" si="500"/>
        <v>0</v>
      </c>
      <c r="CF265" s="83">
        <f t="shared" si="501"/>
        <v>0</v>
      </c>
      <c r="CG265" s="83">
        <f t="shared" si="502"/>
        <v>0</v>
      </c>
      <c r="CH265" s="83">
        <f t="shared" si="503"/>
        <v>0</v>
      </c>
      <c r="CI265" s="83">
        <f t="shared" si="504"/>
        <v>0</v>
      </c>
      <c r="CJ265" s="83">
        <f t="shared" si="505"/>
        <v>0</v>
      </c>
      <c r="CK265" s="83">
        <f t="shared" si="506"/>
        <v>0</v>
      </c>
      <c r="CL265" s="83">
        <f t="shared" si="507"/>
        <v>0</v>
      </c>
      <c r="CM265" s="83">
        <f t="shared" si="508"/>
        <v>0</v>
      </c>
      <c r="CN265" s="83">
        <f t="shared" si="509"/>
        <v>0</v>
      </c>
      <c r="CO265" s="83">
        <f t="shared" si="510"/>
        <v>0</v>
      </c>
      <c r="CP265" s="83">
        <f t="shared" si="511"/>
        <v>0</v>
      </c>
      <c r="CQ265" s="83">
        <f t="shared" si="512"/>
        <v>0</v>
      </c>
      <c r="CR265" s="83">
        <f t="shared" si="513"/>
        <v>0</v>
      </c>
      <c r="CS265" s="83">
        <f t="shared" si="514"/>
        <v>0</v>
      </c>
      <c r="CT265" s="83">
        <f t="shared" si="515"/>
        <v>0</v>
      </c>
      <c r="CU265" s="83">
        <f t="shared" si="516"/>
        <v>0</v>
      </c>
      <c r="CV265" s="83">
        <f t="shared" si="517"/>
        <v>0</v>
      </c>
      <c r="CW265" s="83">
        <f t="shared" si="518"/>
        <v>0</v>
      </c>
      <c r="CX265" s="83">
        <f t="shared" si="519"/>
        <v>0</v>
      </c>
      <c r="CY265" s="83">
        <f t="shared" si="520"/>
        <v>0</v>
      </c>
      <c r="CZ265" s="83">
        <f t="shared" si="521"/>
        <v>0</v>
      </c>
      <c r="DA265" s="83">
        <f t="shared" si="522"/>
        <v>0</v>
      </c>
      <c r="DB265" s="83">
        <f t="shared" si="523"/>
        <v>0</v>
      </c>
      <c r="DC265" s="83">
        <f t="shared" si="524"/>
        <v>0</v>
      </c>
      <c r="DD265" s="83">
        <f t="shared" si="525"/>
        <v>0</v>
      </c>
      <c r="DE265" s="83">
        <f t="shared" si="526"/>
        <v>0</v>
      </c>
      <c r="DF265" s="83">
        <f t="shared" si="527"/>
        <v>0</v>
      </c>
      <c r="DG265" s="83">
        <f t="shared" si="528"/>
        <v>0</v>
      </c>
      <c r="DH265" s="83">
        <f t="shared" si="529"/>
        <v>0</v>
      </c>
      <c r="DI265" s="83">
        <f t="shared" si="530"/>
        <v>0</v>
      </c>
    </row>
    <row r="266" spans="1:113" customFormat="1" ht="19">
      <c r="A266" s="642" t="s">
        <v>460</v>
      </c>
      <c r="B266" s="642"/>
      <c r="C266" s="642"/>
      <c r="D266" s="1223" t="s">
        <v>140</v>
      </c>
      <c r="E266" s="282" t="str">
        <f>Settings!$C$6</f>
        <v>USD</v>
      </c>
      <c r="F266" s="283">
        <f t="shared" ref="F266:BM266" si="556">SUM(F246:F265)</f>
        <v>0</v>
      </c>
      <c r="G266" s="1206">
        <f t="shared" si="556"/>
        <v>0</v>
      </c>
      <c r="H266" s="1206">
        <f t="shared" si="556"/>
        <v>0</v>
      </c>
      <c r="I266" s="1206">
        <f t="shared" si="556"/>
        <v>0</v>
      </c>
      <c r="J266" s="1206">
        <f t="shared" si="556"/>
        <v>0</v>
      </c>
      <c r="K266" s="1206">
        <f t="shared" si="556"/>
        <v>221.25</v>
      </c>
      <c r="L266" s="1206">
        <f t="shared" si="556"/>
        <v>250.5</v>
      </c>
      <c r="M266" s="1206">
        <f t="shared" si="556"/>
        <v>250.5</v>
      </c>
      <c r="N266" s="1206">
        <f t="shared" si="556"/>
        <v>250.5</v>
      </c>
      <c r="O266" s="1206">
        <f t="shared" si="556"/>
        <v>279.75</v>
      </c>
      <c r="P266" s="1206">
        <f t="shared" si="556"/>
        <v>279.75</v>
      </c>
      <c r="Q266" s="614">
        <f t="shared" si="556"/>
        <v>279.75</v>
      </c>
      <c r="R266" s="1206">
        <f t="shared" si="556"/>
        <v>338.25</v>
      </c>
      <c r="S266" s="1206">
        <f t="shared" si="556"/>
        <v>455.25</v>
      </c>
      <c r="T266" s="1206">
        <f t="shared" si="556"/>
        <v>455.25</v>
      </c>
      <c r="U266" s="1206">
        <f t="shared" si="556"/>
        <v>484.5</v>
      </c>
      <c r="V266" s="1206">
        <f t="shared" si="556"/>
        <v>484.5</v>
      </c>
      <c r="W266" s="1206">
        <f t="shared" si="556"/>
        <v>484.5</v>
      </c>
      <c r="X266" s="1206">
        <f t="shared" si="556"/>
        <v>484.5</v>
      </c>
      <c r="Y266" s="1206">
        <f t="shared" si="556"/>
        <v>484.5</v>
      </c>
      <c r="Z266" s="1206">
        <f t="shared" si="556"/>
        <v>484.5</v>
      </c>
      <c r="AA266" s="1206">
        <f t="shared" si="556"/>
        <v>484.5</v>
      </c>
      <c r="AB266" s="1206">
        <f t="shared" si="556"/>
        <v>484.5</v>
      </c>
      <c r="AC266" s="614">
        <f t="shared" si="556"/>
        <v>484.5</v>
      </c>
      <c r="AD266" s="1206">
        <f t="shared" si="556"/>
        <v>747.75</v>
      </c>
      <c r="AE266" s="1206">
        <f t="shared" si="556"/>
        <v>747.75</v>
      </c>
      <c r="AF266" s="1206">
        <f t="shared" si="556"/>
        <v>747.75</v>
      </c>
      <c r="AG266" s="1206">
        <f t="shared" si="556"/>
        <v>747.75</v>
      </c>
      <c r="AH266" s="1206">
        <f t="shared" si="556"/>
        <v>747.75</v>
      </c>
      <c r="AI266" s="1206">
        <f t="shared" si="556"/>
        <v>747.75</v>
      </c>
      <c r="AJ266" s="1206">
        <f t="shared" si="556"/>
        <v>894</v>
      </c>
      <c r="AK266" s="1206">
        <f t="shared" si="556"/>
        <v>894</v>
      </c>
      <c r="AL266" s="1206">
        <f t="shared" si="556"/>
        <v>894</v>
      </c>
      <c r="AM266" s="1206">
        <f t="shared" si="556"/>
        <v>894</v>
      </c>
      <c r="AN266" s="1206">
        <f t="shared" si="556"/>
        <v>894</v>
      </c>
      <c r="AO266" s="614">
        <f t="shared" si="556"/>
        <v>894</v>
      </c>
      <c r="AP266" s="1206">
        <f t="shared" si="556"/>
        <v>1098.75</v>
      </c>
      <c r="AQ266" s="1206">
        <f t="shared" si="556"/>
        <v>1098.75</v>
      </c>
      <c r="AR266" s="1206">
        <f t="shared" si="556"/>
        <v>1098.75</v>
      </c>
      <c r="AS266" s="1206">
        <f t="shared" si="556"/>
        <v>1098.75</v>
      </c>
      <c r="AT266" s="1206">
        <f t="shared" si="556"/>
        <v>1098.75</v>
      </c>
      <c r="AU266" s="1206">
        <f t="shared" si="556"/>
        <v>1098.75</v>
      </c>
      <c r="AV266" s="1206">
        <f t="shared" si="556"/>
        <v>1098.75</v>
      </c>
      <c r="AW266" s="1206">
        <f t="shared" si="556"/>
        <v>1098.75</v>
      </c>
      <c r="AX266" s="1206">
        <f t="shared" si="556"/>
        <v>1098.75</v>
      </c>
      <c r="AY266" s="1206">
        <f t="shared" si="556"/>
        <v>1157.25</v>
      </c>
      <c r="AZ266" s="1206">
        <f t="shared" si="556"/>
        <v>1157.25</v>
      </c>
      <c r="BA266" s="614">
        <f t="shared" si="556"/>
        <v>1157.25</v>
      </c>
      <c r="BB266" s="1206">
        <f t="shared" si="556"/>
        <v>1215.75</v>
      </c>
      <c r="BC266" s="1206">
        <f t="shared" si="556"/>
        <v>1215.75</v>
      </c>
      <c r="BD266" s="1206">
        <f t="shared" si="556"/>
        <v>1215.75</v>
      </c>
      <c r="BE266" s="1206">
        <f t="shared" si="556"/>
        <v>1215.75</v>
      </c>
      <c r="BF266" s="1206">
        <f t="shared" si="556"/>
        <v>1215.75</v>
      </c>
      <c r="BG266" s="1206">
        <f t="shared" si="556"/>
        <v>1215.75</v>
      </c>
      <c r="BH266" s="1206">
        <f t="shared" si="556"/>
        <v>1303.5</v>
      </c>
      <c r="BI266" s="1206">
        <f t="shared" si="556"/>
        <v>1303.5</v>
      </c>
      <c r="BJ266" s="1206">
        <f t="shared" si="556"/>
        <v>1303.5</v>
      </c>
      <c r="BK266" s="1206">
        <f t="shared" si="556"/>
        <v>1303.5</v>
      </c>
      <c r="BL266" s="1206">
        <f t="shared" si="556"/>
        <v>1303.5</v>
      </c>
      <c r="BM266" s="614">
        <f t="shared" si="556"/>
        <v>1303.5</v>
      </c>
      <c r="BN266" s="1206">
        <f t="shared" ref="BN266:DC266" si="557">SUM(BN246:BN265)</f>
        <v>1391.25</v>
      </c>
      <c r="BO266" s="1206">
        <f t="shared" si="557"/>
        <v>1391.25</v>
      </c>
      <c r="BP266" s="1206">
        <f t="shared" si="557"/>
        <v>1391.25</v>
      </c>
      <c r="BQ266" s="1206">
        <f t="shared" si="557"/>
        <v>1420.5</v>
      </c>
      <c r="BR266" s="1206">
        <f t="shared" si="557"/>
        <v>1420.5</v>
      </c>
      <c r="BS266" s="1206">
        <f t="shared" si="557"/>
        <v>1420.5</v>
      </c>
      <c r="BT266" s="1206">
        <f t="shared" si="557"/>
        <v>1449.75</v>
      </c>
      <c r="BU266" s="1206">
        <f t="shared" si="557"/>
        <v>1449.75</v>
      </c>
      <c r="BV266" s="1206">
        <f t="shared" si="557"/>
        <v>1420.5</v>
      </c>
      <c r="BW266" s="1206">
        <f t="shared" si="557"/>
        <v>1420.5</v>
      </c>
      <c r="BX266" s="1206">
        <f t="shared" si="557"/>
        <v>1420.5</v>
      </c>
      <c r="BY266" s="614">
        <f t="shared" si="557"/>
        <v>1420.5</v>
      </c>
      <c r="BZ266" s="1206">
        <f t="shared" si="557"/>
        <v>1537.5</v>
      </c>
      <c r="CA266" s="1206">
        <f t="shared" si="557"/>
        <v>1537.5</v>
      </c>
      <c r="CB266" s="1206">
        <f t="shared" si="557"/>
        <v>1537.5</v>
      </c>
      <c r="CC266" s="1206">
        <f t="shared" si="557"/>
        <v>1537.5</v>
      </c>
      <c r="CD266" s="1206">
        <f t="shared" si="557"/>
        <v>1537.5</v>
      </c>
      <c r="CE266" s="1206">
        <f t="shared" si="557"/>
        <v>1537.5</v>
      </c>
      <c r="CF266" s="1206">
        <f t="shared" si="557"/>
        <v>1537.5</v>
      </c>
      <c r="CG266" s="1206">
        <f t="shared" si="557"/>
        <v>1537.5</v>
      </c>
      <c r="CH266" s="1206">
        <f t="shared" si="557"/>
        <v>1537.5</v>
      </c>
      <c r="CI266" s="1206">
        <f t="shared" si="557"/>
        <v>1537.5</v>
      </c>
      <c r="CJ266" s="1206">
        <f t="shared" si="557"/>
        <v>1537.5</v>
      </c>
      <c r="CK266" s="1206">
        <f t="shared" si="557"/>
        <v>1537.5</v>
      </c>
      <c r="CL266" s="1206">
        <f t="shared" si="557"/>
        <v>1537.5</v>
      </c>
      <c r="CM266" s="1206">
        <f t="shared" si="557"/>
        <v>1537.5</v>
      </c>
      <c r="CN266" s="1206">
        <f t="shared" si="557"/>
        <v>1537.5</v>
      </c>
      <c r="CO266" s="1206">
        <f t="shared" si="557"/>
        <v>1537.5</v>
      </c>
      <c r="CP266" s="1206">
        <f t="shared" si="557"/>
        <v>1537.5</v>
      </c>
      <c r="CQ266" s="1206">
        <f t="shared" si="557"/>
        <v>1537.5</v>
      </c>
      <c r="CR266" s="1206">
        <f t="shared" si="557"/>
        <v>1537.5</v>
      </c>
      <c r="CS266" s="1206">
        <f t="shared" si="557"/>
        <v>1537.5</v>
      </c>
      <c r="CT266" s="1206">
        <f t="shared" si="557"/>
        <v>1537.5</v>
      </c>
      <c r="CU266" s="1206">
        <f t="shared" si="557"/>
        <v>1537.5</v>
      </c>
      <c r="CV266" s="1206">
        <f t="shared" si="557"/>
        <v>1537.5</v>
      </c>
      <c r="CW266" s="1206">
        <f t="shared" si="557"/>
        <v>1537.5</v>
      </c>
      <c r="CX266" s="1206">
        <f t="shared" si="557"/>
        <v>1537.5</v>
      </c>
      <c r="CY266" s="1206">
        <f t="shared" si="557"/>
        <v>1537.5</v>
      </c>
      <c r="CZ266" s="1206">
        <f t="shared" si="557"/>
        <v>1537.5</v>
      </c>
      <c r="DA266" s="1206">
        <f t="shared" si="557"/>
        <v>1537.5</v>
      </c>
      <c r="DB266" s="1206">
        <f t="shared" si="557"/>
        <v>1537.5</v>
      </c>
      <c r="DC266" s="1206">
        <f t="shared" si="557"/>
        <v>1537.5</v>
      </c>
      <c r="DD266" s="1206">
        <f t="shared" ref="DD266:DI266" si="558">SUM(DD246:DD265)</f>
        <v>1537.5</v>
      </c>
      <c r="DE266" s="1206">
        <f t="shared" si="558"/>
        <v>1537.5</v>
      </c>
      <c r="DF266" s="1206">
        <f t="shared" si="558"/>
        <v>1537.5</v>
      </c>
      <c r="DG266" s="1206">
        <f t="shared" si="558"/>
        <v>1537.5</v>
      </c>
      <c r="DH266" s="1206">
        <f t="shared" si="558"/>
        <v>1537.5</v>
      </c>
      <c r="DI266" s="1206">
        <f t="shared" si="558"/>
        <v>1537.5</v>
      </c>
    </row>
    <row r="267" spans="1:113" customFormat="1" ht="16">
      <c r="A267" s="78"/>
      <c r="B267" s="78"/>
      <c r="C267" s="78"/>
      <c r="D267" s="301"/>
      <c r="E267" s="1193"/>
      <c r="F267" s="1216"/>
      <c r="G267" s="185"/>
      <c r="H267" s="185"/>
      <c r="I267" s="185"/>
      <c r="J267" s="185"/>
      <c r="K267" s="185"/>
      <c r="L267" s="185"/>
      <c r="M267" s="185"/>
      <c r="N267" s="185"/>
      <c r="O267" s="185"/>
      <c r="P267" s="185"/>
      <c r="Q267" s="611"/>
      <c r="R267" s="185"/>
      <c r="S267" s="185"/>
      <c r="T267" s="185"/>
      <c r="U267" s="185"/>
      <c r="V267" s="185"/>
      <c r="W267" s="185"/>
      <c r="X267" s="185"/>
      <c r="Y267" s="185"/>
      <c r="Z267" s="185"/>
      <c r="AA267" s="185"/>
      <c r="AB267" s="185"/>
      <c r="AC267" s="365"/>
      <c r="AD267" s="185"/>
      <c r="AE267" s="185"/>
      <c r="AF267" s="185"/>
      <c r="AG267" s="185"/>
      <c r="AH267" s="185"/>
      <c r="AI267" s="185"/>
      <c r="AJ267" s="185"/>
      <c r="AK267" s="185"/>
      <c r="AL267" s="185"/>
      <c r="AM267" s="185"/>
      <c r="AN267" s="185"/>
      <c r="AO267" s="365"/>
      <c r="AP267" s="78"/>
      <c r="AQ267" s="78"/>
      <c r="AR267" s="78"/>
      <c r="AS267" s="78"/>
      <c r="AT267" s="78"/>
      <c r="AU267" s="78"/>
      <c r="AV267" s="78"/>
      <c r="AW267" s="78"/>
      <c r="AX267" s="78"/>
      <c r="AY267" s="78"/>
      <c r="AZ267" s="78"/>
      <c r="BA267" s="365"/>
      <c r="BB267" s="78"/>
      <c r="BC267" s="78"/>
      <c r="BD267" s="78"/>
      <c r="BE267" s="78"/>
      <c r="BF267" s="78"/>
      <c r="BG267" s="78"/>
      <c r="BH267" s="78"/>
      <c r="BI267" s="78"/>
      <c r="BJ267" s="78"/>
      <c r="BK267" s="78"/>
      <c r="BL267" s="78"/>
      <c r="BM267" s="365"/>
      <c r="BN267" s="78"/>
      <c r="BO267" s="78"/>
      <c r="BP267" s="78"/>
      <c r="BQ267" s="78"/>
      <c r="BR267" s="78"/>
      <c r="BS267" s="78"/>
      <c r="BT267" s="78"/>
      <c r="BU267" s="78"/>
      <c r="BV267" s="78"/>
      <c r="BW267" s="78"/>
      <c r="BX267" s="78"/>
      <c r="BY267" s="365"/>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row>
    <row r="268" spans="1:113" customFormat="1" ht="23">
      <c r="A268" s="308"/>
      <c r="B268" s="308"/>
      <c r="C268" s="308"/>
      <c r="D268" s="309"/>
      <c r="E268" s="1225"/>
      <c r="F268" s="1226"/>
      <c r="G268" s="310"/>
      <c r="H268" s="310"/>
      <c r="I268" s="310"/>
      <c r="J268" s="310"/>
      <c r="K268" s="310"/>
      <c r="L268" s="310"/>
      <c r="M268" s="310"/>
      <c r="N268" s="310"/>
      <c r="O268" s="310"/>
      <c r="P268" s="310"/>
      <c r="Q268" s="622"/>
      <c r="R268" s="310"/>
      <c r="S268" s="310"/>
      <c r="T268" s="310"/>
      <c r="U268" s="310"/>
      <c r="V268" s="310"/>
      <c r="W268" s="310"/>
      <c r="X268" s="310"/>
      <c r="Y268" s="310"/>
      <c r="Z268" s="310"/>
      <c r="AA268" s="310"/>
      <c r="AB268" s="310"/>
      <c r="AC268" s="376"/>
      <c r="AD268" s="310"/>
      <c r="AE268" s="310"/>
      <c r="AF268" s="310"/>
      <c r="AG268" s="310"/>
      <c r="AH268" s="310"/>
      <c r="AI268" s="310"/>
      <c r="AJ268" s="310"/>
      <c r="AK268" s="310"/>
      <c r="AL268" s="310"/>
      <c r="AM268" s="310"/>
      <c r="AN268" s="310"/>
      <c r="AO268" s="376"/>
      <c r="AP268" s="310"/>
      <c r="AQ268" s="310"/>
      <c r="AR268" s="310"/>
      <c r="AS268" s="310"/>
      <c r="AT268" s="310"/>
      <c r="AU268" s="310"/>
      <c r="AV268" s="310"/>
      <c r="AW268" s="310"/>
      <c r="AX268" s="310"/>
      <c r="AY268" s="310"/>
      <c r="AZ268" s="310"/>
      <c r="BA268" s="376"/>
      <c r="BB268" s="310"/>
      <c r="BC268" s="310"/>
      <c r="BD268" s="310"/>
      <c r="BE268" s="310"/>
      <c r="BF268" s="310"/>
      <c r="BG268" s="310"/>
      <c r="BH268" s="310"/>
      <c r="BI268" s="310"/>
      <c r="BJ268" s="310"/>
      <c r="BK268" s="310"/>
      <c r="BL268" s="310"/>
      <c r="BM268" s="376"/>
      <c r="BN268" s="310"/>
      <c r="BO268" s="310"/>
      <c r="BP268" s="310"/>
      <c r="BQ268" s="310"/>
      <c r="BR268" s="310"/>
      <c r="BS268" s="310"/>
      <c r="BT268" s="310"/>
      <c r="BU268" s="310"/>
      <c r="BV268" s="310"/>
      <c r="BW268" s="310"/>
      <c r="BX268" s="310"/>
      <c r="BY268" s="376"/>
      <c r="BZ268" s="310"/>
      <c r="CA268" s="310"/>
      <c r="CB268" s="310"/>
      <c r="CC268" s="310"/>
      <c r="CD268" s="310"/>
      <c r="CE268" s="310"/>
      <c r="CF268" s="310"/>
      <c r="CG268" s="310"/>
      <c r="CH268" s="310"/>
      <c r="CI268" s="310"/>
      <c r="CJ268" s="310"/>
      <c r="CK268" s="310"/>
      <c r="CL268" s="310"/>
      <c r="CM268" s="310"/>
      <c r="CN268" s="310"/>
      <c r="CO268" s="310"/>
      <c r="CP268" s="310"/>
      <c r="CQ268" s="310"/>
      <c r="CR268" s="310"/>
      <c r="CS268" s="310"/>
      <c r="CT268" s="310"/>
      <c r="CU268" s="310"/>
      <c r="CV268" s="310"/>
      <c r="CW268" s="310"/>
      <c r="CX268" s="310"/>
      <c r="CY268" s="310"/>
      <c r="CZ268" s="310"/>
      <c r="DA268" s="310"/>
      <c r="DB268" s="310"/>
      <c r="DC268" s="310"/>
      <c r="DD268" s="310"/>
      <c r="DE268" s="310"/>
      <c r="DF268" s="310"/>
      <c r="DG268" s="310"/>
      <c r="DH268" s="310"/>
      <c r="DI268" s="310"/>
    </row>
    <row r="269" spans="1:113" customFormat="1" ht="23">
      <c r="A269" s="308"/>
      <c r="B269" s="308"/>
      <c r="C269" s="308"/>
      <c r="D269" s="309"/>
      <c r="E269" s="1225"/>
      <c r="F269" s="1226"/>
      <c r="G269" s="310"/>
      <c r="H269" s="310"/>
      <c r="I269" s="310"/>
      <c r="J269" s="310"/>
      <c r="K269" s="310"/>
      <c r="L269" s="310"/>
      <c r="M269" s="310"/>
      <c r="N269" s="310"/>
      <c r="O269" s="310"/>
      <c r="P269" s="310"/>
      <c r="Q269" s="622"/>
      <c r="R269" s="310"/>
      <c r="S269" s="310"/>
      <c r="T269" s="310"/>
      <c r="U269" s="310"/>
      <c r="V269" s="310"/>
      <c r="W269" s="310"/>
      <c r="X269" s="310"/>
      <c r="Y269" s="310"/>
      <c r="Z269" s="310"/>
      <c r="AA269" s="310"/>
      <c r="AB269" s="310"/>
      <c r="AC269" s="376"/>
      <c r="AD269" s="310"/>
      <c r="AE269" s="310"/>
      <c r="AF269" s="310"/>
      <c r="AG269" s="310"/>
      <c r="AH269" s="310"/>
      <c r="AI269" s="310"/>
      <c r="AJ269" s="310"/>
      <c r="AK269" s="310"/>
      <c r="AL269" s="310"/>
      <c r="AM269" s="310"/>
      <c r="AN269" s="310"/>
      <c r="AO269" s="376"/>
      <c r="AP269" s="310"/>
      <c r="AQ269" s="310"/>
      <c r="AR269" s="310"/>
      <c r="AS269" s="310"/>
      <c r="AT269" s="310"/>
      <c r="AU269" s="310"/>
      <c r="AV269" s="310"/>
      <c r="AW269" s="310"/>
      <c r="AX269" s="310"/>
      <c r="AY269" s="310"/>
      <c r="AZ269" s="310"/>
      <c r="BA269" s="376"/>
      <c r="BB269" s="310"/>
      <c r="BC269" s="310"/>
      <c r="BD269" s="310"/>
      <c r="BE269" s="310"/>
      <c r="BF269" s="310"/>
      <c r="BG269" s="310"/>
      <c r="BH269" s="310"/>
      <c r="BI269" s="310"/>
      <c r="BJ269" s="310"/>
      <c r="BK269" s="310"/>
      <c r="BL269" s="310"/>
      <c r="BM269" s="376"/>
      <c r="BN269" s="310"/>
      <c r="BO269" s="310"/>
      <c r="BP269" s="310"/>
      <c r="BQ269" s="310"/>
      <c r="BR269" s="310"/>
      <c r="BS269" s="310"/>
      <c r="BT269" s="310"/>
      <c r="BU269" s="310"/>
      <c r="BV269" s="310"/>
      <c r="BW269" s="310"/>
      <c r="BX269" s="310"/>
      <c r="BY269" s="376"/>
      <c r="BZ269" s="310"/>
      <c r="CA269" s="310"/>
      <c r="CB269" s="310"/>
      <c r="CC269" s="310"/>
      <c r="CD269" s="310"/>
      <c r="CE269" s="310"/>
      <c r="CF269" s="310"/>
      <c r="CG269" s="310"/>
      <c r="CH269" s="310"/>
      <c r="CI269" s="310"/>
      <c r="CJ269" s="310"/>
      <c r="CK269" s="310"/>
      <c r="CL269" s="310"/>
      <c r="CM269" s="310"/>
      <c r="CN269" s="310"/>
      <c r="CO269" s="310"/>
      <c r="CP269" s="310"/>
      <c r="CQ269" s="310"/>
      <c r="CR269" s="310"/>
      <c r="CS269" s="310"/>
      <c r="CT269" s="310"/>
      <c r="CU269" s="310"/>
      <c r="CV269" s="310"/>
      <c r="CW269" s="310"/>
      <c r="CX269" s="310"/>
      <c r="CY269" s="310"/>
      <c r="CZ269" s="310"/>
      <c r="DA269" s="310"/>
      <c r="DB269" s="310"/>
      <c r="DC269" s="310"/>
      <c r="DD269" s="310"/>
      <c r="DE269" s="310"/>
      <c r="DF269" s="310"/>
      <c r="DG269" s="310"/>
      <c r="DH269" s="310"/>
      <c r="DI269" s="310"/>
    </row>
    <row r="270" spans="1:113" customFormat="1" ht="24" thickBot="1">
      <c r="A270" s="270" t="s">
        <v>461</v>
      </c>
      <c r="B270" s="270"/>
      <c r="C270" s="270"/>
      <c r="D270" s="303"/>
      <c r="E270" s="272"/>
      <c r="F270" s="273"/>
      <c r="G270" s="274"/>
      <c r="H270" s="274"/>
      <c r="I270" s="274"/>
      <c r="J270" s="274"/>
      <c r="K270" s="274"/>
      <c r="L270" s="274"/>
      <c r="M270" s="274"/>
      <c r="N270" s="274"/>
      <c r="O270" s="274"/>
      <c r="P270" s="274"/>
      <c r="Q270" s="368"/>
      <c r="R270" s="274"/>
      <c r="S270" s="274"/>
      <c r="T270" s="274"/>
      <c r="U270" s="274"/>
      <c r="V270" s="274"/>
      <c r="W270" s="274"/>
      <c r="X270" s="274"/>
      <c r="Y270" s="274"/>
      <c r="Z270" s="274"/>
      <c r="AA270" s="274"/>
      <c r="AB270" s="274"/>
      <c r="AC270" s="368"/>
      <c r="AD270" s="274"/>
      <c r="AE270" s="274"/>
      <c r="AF270" s="274"/>
      <c r="AG270" s="274"/>
      <c r="AH270" s="274"/>
      <c r="AI270" s="274"/>
      <c r="AJ270" s="274"/>
      <c r="AK270" s="274"/>
      <c r="AL270" s="274"/>
      <c r="AM270" s="274"/>
      <c r="AN270" s="274"/>
      <c r="AO270" s="368"/>
      <c r="AP270" s="274"/>
      <c r="AQ270" s="274"/>
      <c r="AR270" s="274"/>
      <c r="AS270" s="274"/>
      <c r="AT270" s="274"/>
      <c r="AU270" s="274"/>
      <c r="AV270" s="274"/>
      <c r="AW270" s="274"/>
      <c r="AX270" s="274"/>
      <c r="AY270" s="274"/>
      <c r="AZ270" s="274"/>
      <c r="BA270" s="368"/>
      <c r="BB270" s="274"/>
      <c r="BC270" s="274"/>
      <c r="BD270" s="274"/>
      <c r="BE270" s="274"/>
      <c r="BF270" s="274"/>
      <c r="BG270" s="274"/>
      <c r="BH270" s="274"/>
      <c r="BI270" s="274"/>
      <c r="BJ270" s="274"/>
      <c r="BK270" s="274"/>
      <c r="BL270" s="274"/>
      <c r="BM270" s="368"/>
      <c r="BN270" s="274"/>
      <c r="BO270" s="274"/>
      <c r="BP270" s="274"/>
      <c r="BQ270" s="274"/>
      <c r="BR270" s="274"/>
      <c r="BS270" s="274"/>
      <c r="BT270" s="274"/>
      <c r="BU270" s="274"/>
      <c r="BV270" s="274"/>
      <c r="BW270" s="274"/>
      <c r="BX270" s="274"/>
      <c r="BY270" s="368"/>
      <c r="BZ270" s="274"/>
      <c r="CA270" s="274"/>
      <c r="CB270" s="274"/>
      <c r="CC270" s="274"/>
      <c r="CD270" s="274"/>
      <c r="CE270" s="274"/>
      <c r="CF270" s="274"/>
      <c r="CG270" s="274"/>
      <c r="CH270" s="274"/>
      <c r="CI270" s="274"/>
      <c r="CJ270" s="274"/>
      <c r="CK270" s="274"/>
      <c r="CL270" s="274"/>
      <c r="CM270" s="274"/>
      <c r="CN270" s="274"/>
      <c r="CO270" s="274"/>
      <c r="CP270" s="274"/>
      <c r="CQ270" s="274"/>
      <c r="CR270" s="274"/>
      <c r="CS270" s="274"/>
      <c r="CT270" s="274"/>
      <c r="CU270" s="274"/>
      <c r="CV270" s="274"/>
      <c r="CW270" s="274"/>
      <c r="CX270" s="274"/>
      <c r="CY270" s="274"/>
      <c r="CZ270" s="274"/>
      <c r="DA270" s="274"/>
      <c r="DB270" s="274"/>
      <c r="DC270" s="274"/>
      <c r="DD270" s="274"/>
      <c r="DE270" s="274"/>
      <c r="DF270" s="274"/>
      <c r="DG270" s="274"/>
      <c r="DH270" s="274"/>
      <c r="DI270" s="274"/>
    </row>
    <row r="271" spans="1:113" customFormat="1" ht="16">
      <c r="A271" s="311" t="s">
        <v>462</v>
      </c>
      <c r="B271" s="311"/>
      <c r="C271" s="311"/>
      <c r="D271" s="301"/>
      <c r="E271" s="1218" t="str">
        <f>Settings!$C$6</f>
        <v>USD</v>
      </c>
      <c r="F271" s="1194">
        <v>0</v>
      </c>
      <c r="G271" s="83">
        <f>F271</f>
        <v>0</v>
      </c>
      <c r="H271" s="83">
        <f t="shared" ref="H271:BL271" si="559">G271</f>
        <v>0</v>
      </c>
      <c r="I271" s="83">
        <f t="shared" si="559"/>
        <v>0</v>
      </c>
      <c r="J271" s="83">
        <f t="shared" si="559"/>
        <v>0</v>
      </c>
      <c r="K271" s="83">
        <f t="shared" si="559"/>
        <v>0</v>
      </c>
      <c r="L271" s="83">
        <f t="shared" si="559"/>
        <v>0</v>
      </c>
      <c r="M271" s="83">
        <f t="shared" si="559"/>
        <v>0</v>
      </c>
      <c r="N271" s="83">
        <f t="shared" si="559"/>
        <v>0</v>
      </c>
      <c r="O271" s="83">
        <f t="shared" si="559"/>
        <v>0</v>
      </c>
      <c r="P271" s="83">
        <f t="shared" si="559"/>
        <v>0</v>
      </c>
      <c r="Q271" s="611">
        <v>1000</v>
      </c>
      <c r="R271" s="83">
        <v>0</v>
      </c>
      <c r="S271" s="83">
        <f t="shared" si="559"/>
        <v>0</v>
      </c>
      <c r="T271" s="83">
        <f t="shared" si="559"/>
        <v>0</v>
      </c>
      <c r="U271" s="83">
        <f t="shared" si="559"/>
        <v>0</v>
      </c>
      <c r="V271" s="83">
        <f t="shared" si="559"/>
        <v>0</v>
      </c>
      <c r="W271" s="83">
        <f t="shared" si="559"/>
        <v>0</v>
      </c>
      <c r="X271" s="83">
        <f t="shared" si="559"/>
        <v>0</v>
      </c>
      <c r="Y271" s="83">
        <f t="shared" si="559"/>
        <v>0</v>
      </c>
      <c r="Z271" s="83">
        <f t="shared" si="559"/>
        <v>0</v>
      </c>
      <c r="AA271" s="83">
        <f t="shared" si="559"/>
        <v>0</v>
      </c>
      <c r="AB271" s="83">
        <f t="shared" si="559"/>
        <v>0</v>
      </c>
      <c r="AC271" s="365">
        <v>1000</v>
      </c>
      <c r="AD271" s="83">
        <v>0</v>
      </c>
      <c r="AE271" s="83">
        <f t="shared" si="559"/>
        <v>0</v>
      </c>
      <c r="AF271" s="83">
        <f t="shared" si="559"/>
        <v>0</v>
      </c>
      <c r="AG271" s="83">
        <f t="shared" si="559"/>
        <v>0</v>
      </c>
      <c r="AH271" s="83">
        <f t="shared" si="559"/>
        <v>0</v>
      </c>
      <c r="AI271" s="83">
        <f t="shared" si="559"/>
        <v>0</v>
      </c>
      <c r="AJ271" s="83">
        <f t="shared" si="559"/>
        <v>0</v>
      </c>
      <c r="AK271" s="83">
        <f t="shared" si="559"/>
        <v>0</v>
      </c>
      <c r="AL271" s="83">
        <f t="shared" si="559"/>
        <v>0</v>
      </c>
      <c r="AM271" s="83">
        <f t="shared" si="559"/>
        <v>0</v>
      </c>
      <c r="AN271" s="83">
        <f t="shared" si="559"/>
        <v>0</v>
      </c>
      <c r="AO271" s="365">
        <v>2000</v>
      </c>
      <c r="AP271" s="83">
        <v>0</v>
      </c>
      <c r="AQ271" s="83">
        <f t="shared" si="559"/>
        <v>0</v>
      </c>
      <c r="AR271" s="83">
        <f t="shared" si="559"/>
        <v>0</v>
      </c>
      <c r="AS271" s="83">
        <f t="shared" si="559"/>
        <v>0</v>
      </c>
      <c r="AT271" s="83">
        <f t="shared" si="559"/>
        <v>0</v>
      </c>
      <c r="AU271" s="83">
        <f t="shared" si="559"/>
        <v>0</v>
      </c>
      <c r="AV271" s="83">
        <f t="shared" si="559"/>
        <v>0</v>
      </c>
      <c r="AW271" s="83">
        <f t="shared" si="559"/>
        <v>0</v>
      </c>
      <c r="AX271" s="83">
        <f t="shared" si="559"/>
        <v>0</v>
      </c>
      <c r="AY271" s="83">
        <f t="shared" si="559"/>
        <v>0</v>
      </c>
      <c r="AZ271" s="83">
        <f t="shared" si="559"/>
        <v>0</v>
      </c>
      <c r="BA271" s="365">
        <v>4000</v>
      </c>
      <c r="BB271" s="83">
        <v>0</v>
      </c>
      <c r="BC271" s="83">
        <f t="shared" si="559"/>
        <v>0</v>
      </c>
      <c r="BD271" s="83">
        <f t="shared" si="559"/>
        <v>0</v>
      </c>
      <c r="BE271" s="83">
        <f t="shared" si="559"/>
        <v>0</v>
      </c>
      <c r="BF271" s="83">
        <f t="shared" si="559"/>
        <v>0</v>
      </c>
      <c r="BG271" s="83">
        <f t="shared" si="559"/>
        <v>0</v>
      </c>
      <c r="BH271" s="83">
        <f t="shared" si="559"/>
        <v>0</v>
      </c>
      <c r="BI271" s="83">
        <f t="shared" si="559"/>
        <v>0</v>
      </c>
      <c r="BJ271" s="83">
        <f t="shared" si="559"/>
        <v>0</v>
      </c>
      <c r="BK271" s="83">
        <f t="shared" si="559"/>
        <v>0</v>
      </c>
      <c r="BL271" s="83">
        <f t="shared" si="559"/>
        <v>0</v>
      </c>
      <c r="BM271" s="365">
        <v>8000</v>
      </c>
      <c r="BN271" s="83">
        <v>0</v>
      </c>
      <c r="BO271" s="83">
        <f t="shared" ref="BO271" si="560">BN271</f>
        <v>0</v>
      </c>
      <c r="BP271" s="83">
        <f t="shared" ref="BP271" si="561">BO271</f>
        <v>0</v>
      </c>
      <c r="BQ271" s="83">
        <f t="shared" ref="BQ271" si="562">BP271</f>
        <v>0</v>
      </c>
      <c r="BR271" s="83">
        <f t="shared" ref="BR271" si="563">BQ271</f>
        <v>0</v>
      </c>
      <c r="BS271" s="83">
        <f t="shared" ref="BS271" si="564">BR271</f>
        <v>0</v>
      </c>
      <c r="BT271" s="83">
        <f t="shared" ref="BT271" si="565">BS271</f>
        <v>0</v>
      </c>
      <c r="BU271" s="83">
        <f t="shared" ref="BU271" si="566">BT271</f>
        <v>0</v>
      </c>
      <c r="BV271" s="83">
        <f t="shared" ref="BV271" si="567">BU271</f>
        <v>0</v>
      </c>
      <c r="BW271" s="83">
        <f t="shared" ref="BW271" si="568">BV271</f>
        <v>0</v>
      </c>
      <c r="BX271" s="83">
        <f t="shared" ref="BX271" si="569">BW271</f>
        <v>0</v>
      </c>
      <c r="BY271" s="365">
        <v>2000</v>
      </c>
      <c r="BZ271" s="83">
        <v>0</v>
      </c>
      <c r="CA271" s="83">
        <f t="shared" ref="CA271" si="570">BZ271</f>
        <v>0</v>
      </c>
      <c r="CB271" s="83">
        <f t="shared" ref="CB271" si="571">CA271</f>
        <v>0</v>
      </c>
      <c r="CC271" s="83">
        <f t="shared" ref="CC271" si="572">CB271</f>
        <v>0</v>
      </c>
      <c r="CD271" s="83">
        <f t="shared" ref="CD271" si="573">CC271</f>
        <v>0</v>
      </c>
      <c r="CE271" s="83">
        <f t="shared" ref="CE271" si="574">CD271</f>
        <v>0</v>
      </c>
      <c r="CF271" s="83">
        <f t="shared" ref="CF271" si="575">CE271</f>
        <v>0</v>
      </c>
      <c r="CG271" s="83">
        <f t="shared" ref="CG271" si="576">CF271</f>
        <v>0</v>
      </c>
      <c r="CH271" s="83">
        <f t="shared" ref="CH271" si="577">CG271</f>
        <v>0</v>
      </c>
      <c r="CI271" s="83">
        <f t="shared" ref="CI271" si="578">CH271</f>
        <v>0</v>
      </c>
      <c r="CJ271" s="83">
        <f t="shared" ref="CJ271" si="579">CI271</f>
        <v>0</v>
      </c>
      <c r="CK271" s="365">
        <v>2000</v>
      </c>
      <c r="CL271" s="83">
        <v>0</v>
      </c>
      <c r="CM271" s="83">
        <v>0</v>
      </c>
      <c r="CN271" s="83">
        <v>0</v>
      </c>
      <c r="CO271" s="83">
        <v>0</v>
      </c>
      <c r="CP271" s="83">
        <v>0</v>
      </c>
      <c r="CQ271" s="83">
        <v>0</v>
      </c>
      <c r="CR271" s="83">
        <v>0</v>
      </c>
      <c r="CS271" s="83">
        <v>0</v>
      </c>
      <c r="CT271" s="83">
        <v>0</v>
      </c>
      <c r="CU271" s="83">
        <v>0</v>
      </c>
      <c r="CV271" s="83">
        <v>0</v>
      </c>
      <c r="CW271" s="365">
        <v>2000</v>
      </c>
      <c r="CX271" s="83">
        <v>0</v>
      </c>
      <c r="CY271" s="83">
        <f t="shared" ref="CY271" si="580">CX271</f>
        <v>0</v>
      </c>
      <c r="CZ271" s="83">
        <f t="shared" ref="CZ271" si="581">CY271</f>
        <v>0</v>
      </c>
      <c r="DA271" s="83">
        <f t="shared" ref="DA271" si="582">CZ271</f>
        <v>0</v>
      </c>
      <c r="DB271" s="83">
        <f t="shared" ref="DB271" si="583">DA271</f>
        <v>0</v>
      </c>
      <c r="DC271" s="83">
        <f t="shared" ref="DC271" si="584">DB271</f>
        <v>0</v>
      </c>
      <c r="DD271" s="83">
        <f t="shared" ref="DD271" si="585">DC271</f>
        <v>0</v>
      </c>
      <c r="DE271" s="83">
        <f t="shared" ref="DE271" si="586">DD271</f>
        <v>0</v>
      </c>
      <c r="DF271" s="83">
        <f t="shared" ref="DF271" si="587">DE271</f>
        <v>0</v>
      </c>
      <c r="DG271" s="83">
        <f t="shared" ref="DG271" si="588">DF271</f>
        <v>0</v>
      </c>
      <c r="DH271" s="83">
        <f t="shared" ref="DH271" si="589">DG271</f>
        <v>0</v>
      </c>
      <c r="DI271" s="83">
        <v>2000</v>
      </c>
    </row>
    <row r="272" spans="1:113" customFormat="1" ht="16">
      <c r="A272" s="311" t="s">
        <v>463</v>
      </c>
      <c r="B272" s="311"/>
      <c r="C272" s="311"/>
      <c r="D272" s="301"/>
      <c r="E272" s="1218" t="str">
        <f>Settings!$C$6</f>
        <v>USD</v>
      </c>
      <c r="F272" s="1194">
        <v>0</v>
      </c>
      <c r="G272" s="83">
        <f>F272</f>
        <v>0</v>
      </c>
      <c r="H272" s="83">
        <f t="shared" ref="H272:BM272" si="590">G272</f>
        <v>0</v>
      </c>
      <c r="I272" s="83">
        <f t="shared" si="590"/>
        <v>0</v>
      </c>
      <c r="J272" s="83">
        <f t="shared" si="590"/>
        <v>0</v>
      </c>
      <c r="K272" s="83">
        <f t="shared" si="590"/>
        <v>0</v>
      </c>
      <c r="L272" s="83">
        <f t="shared" si="590"/>
        <v>0</v>
      </c>
      <c r="M272" s="83">
        <f t="shared" si="590"/>
        <v>0</v>
      </c>
      <c r="N272" s="83">
        <f t="shared" si="590"/>
        <v>0</v>
      </c>
      <c r="O272" s="83">
        <f t="shared" si="590"/>
        <v>0</v>
      </c>
      <c r="P272" s="83">
        <f t="shared" si="590"/>
        <v>0</v>
      </c>
      <c r="Q272" s="611">
        <f t="shared" si="590"/>
        <v>0</v>
      </c>
      <c r="R272" s="83">
        <f t="shared" si="590"/>
        <v>0</v>
      </c>
      <c r="S272" s="83">
        <f t="shared" si="590"/>
        <v>0</v>
      </c>
      <c r="T272" s="83">
        <f t="shared" si="590"/>
        <v>0</v>
      </c>
      <c r="U272" s="83">
        <f t="shared" si="590"/>
        <v>0</v>
      </c>
      <c r="V272" s="83">
        <f t="shared" si="590"/>
        <v>0</v>
      </c>
      <c r="W272" s="83">
        <f t="shared" si="590"/>
        <v>0</v>
      </c>
      <c r="X272" s="83">
        <f t="shared" si="590"/>
        <v>0</v>
      </c>
      <c r="Y272" s="83">
        <f t="shared" si="590"/>
        <v>0</v>
      </c>
      <c r="Z272" s="83">
        <f t="shared" si="590"/>
        <v>0</v>
      </c>
      <c r="AA272" s="83">
        <f t="shared" si="590"/>
        <v>0</v>
      </c>
      <c r="AB272" s="83">
        <f t="shared" si="590"/>
        <v>0</v>
      </c>
      <c r="AC272" s="365">
        <f t="shared" si="590"/>
        <v>0</v>
      </c>
      <c r="AD272" s="83">
        <f t="shared" si="590"/>
        <v>0</v>
      </c>
      <c r="AE272" s="83">
        <f t="shared" si="590"/>
        <v>0</v>
      </c>
      <c r="AF272" s="83">
        <f t="shared" si="590"/>
        <v>0</v>
      </c>
      <c r="AG272" s="83">
        <f t="shared" si="590"/>
        <v>0</v>
      </c>
      <c r="AH272" s="83">
        <f t="shared" si="590"/>
        <v>0</v>
      </c>
      <c r="AI272" s="83">
        <f t="shared" si="590"/>
        <v>0</v>
      </c>
      <c r="AJ272" s="83">
        <f t="shared" si="590"/>
        <v>0</v>
      </c>
      <c r="AK272" s="83">
        <f t="shared" si="590"/>
        <v>0</v>
      </c>
      <c r="AL272" s="83">
        <f t="shared" si="590"/>
        <v>0</v>
      </c>
      <c r="AM272" s="83">
        <f t="shared" si="590"/>
        <v>0</v>
      </c>
      <c r="AN272" s="83">
        <f t="shared" si="590"/>
        <v>0</v>
      </c>
      <c r="AO272" s="365">
        <f t="shared" si="590"/>
        <v>0</v>
      </c>
      <c r="AP272" s="83">
        <f t="shared" si="590"/>
        <v>0</v>
      </c>
      <c r="AQ272" s="83">
        <f t="shared" si="590"/>
        <v>0</v>
      </c>
      <c r="AR272" s="83">
        <f t="shared" si="590"/>
        <v>0</v>
      </c>
      <c r="AS272" s="83">
        <f t="shared" si="590"/>
        <v>0</v>
      </c>
      <c r="AT272" s="83">
        <f t="shared" si="590"/>
        <v>0</v>
      </c>
      <c r="AU272" s="83">
        <f t="shared" si="590"/>
        <v>0</v>
      </c>
      <c r="AV272" s="83">
        <f t="shared" si="590"/>
        <v>0</v>
      </c>
      <c r="AW272" s="83">
        <f t="shared" si="590"/>
        <v>0</v>
      </c>
      <c r="AX272" s="83">
        <f t="shared" si="590"/>
        <v>0</v>
      </c>
      <c r="AY272" s="83">
        <f t="shared" si="590"/>
        <v>0</v>
      </c>
      <c r="AZ272" s="83">
        <f t="shared" si="590"/>
        <v>0</v>
      </c>
      <c r="BA272" s="365">
        <f>AZ272</f>
        <v>0</v>
      </c>
      <c r="BB272" s="83">
        <f t="shared" si="590"/>
        <v>0</v>
      </c>
      <c r="BC272" s="83">
        <f t="shared" si="590"/>
        <v>0</v>
      </c>
      <c r="BD272" s="83">
        <f t="shared" si="590"/>
        <v>0</v>
      </c>
      <c r="BE272" s="83">
        <f t="shared" si="590"/>
        <v>0</v>
      </c>
      <c r="BF272" s="83">
        <f t="shared" si="590"/>
        <v>0</v>
      </c>
      <c r="BG272" s="83">
        <f t="shared" si="590"/>
        <v>0</v>
      </c>
      <c r="BH272" s="83">
        <f t="shared" si="590"/>
        <v>0</v>
      </c>
      <c r="BI272" s="83">
        <f t="shared" si="590"/>
        <v>0</v>
      </c>
      <c r="BJ272" s="83">
        <f t="shared" si="590"/>
        <v>0</v>
      </c>
      <c r="BK272" s="83">
        <f t="shared" si="590"/>
        <v>0</v>
      </c>
      <c r="BL272" s="83">
        <f t="shared" si="590"/>
        <v>0</v>
      </c>
      <c r="BM272" s="365">
        <f t="shared" si="590"/>
        <v>0</v>
      </c>
      <c r="BN272" s="83">
        <f t="shared" ref="BN272:BN273" si="591">BM272</f>
        <v>0</v>
      </c>
      <c r="BO272" s="83">
        <f t="shared" ref="BO272:BO273" si="592">BN272</f>
        <v>0</v>
      </c>
      <c r="BP272" s="83">
        <f t="shared" ref="BP272:BP273" si="593">BO272</f>
        <v>0</v>
      </c>
      <c r="BQ272" s="83">
        <f t="shared" ref="BQ272:BQ273" si="594">BP272</f>
        <v>0</v>
      </c>
      <c r="BR272" s="83">
        <f t="shared" ref="BR272:BR273" si="595">BQ272</f>
        <v>0</v>
      </c>
      <c r="BS272" s="83">
        <f t="shared" ref="BS272:BS273" si="596">BR272</f>
        <v>0</v>
      </c>
      <c r="BT272" s="83">
        <f t="shared" ref="BT272:BT273" si="597">BS272</f>
        <v>0</v>
      </c>
      <c r="BU272" s="83">
        <f t="shared" ref="BU272:BU273" si="598">BT272</f>
        <v>0</v>
      </c>
      <c r="BV272" s="83">
        <f t="shared" ref="BV272:BV273" si="599">BU272</f>
        <v>0</v>
      </c>
      <c r="BW272" s="83">
        <f t="shared" ref="BW272:BW273" si="600">BV272</f>
        <v>0</v>
      </c>
      <c r="BX272" s="83">
        <f t="shared" ref="BX272:BX273" si="601">BW272</f>
        <v>0</v>
      </c>
      <c r="BY272" s="365">
        <f t="shared" ref="BY272:BY273" si="602">BX272</f>
        <v>0</v>
      </c>
      <c r="BZ272" s="83">
        <f t="shared" ref="BZ272:BZ273" si="603">BY272</f>
        <v>0</v>
      </c>
      <c r="CA272" s="83">
        <f t="shared" ref="CA272:CA273" si="604">BZ272</f>
        <v>0</v>
      </c>
      <c r="CB272" s="83">
        <f t="shared" ref="CB272:CB273" si="605">CA272</f>
        <v>0</v>
      </c>
      <c r="CC272" s="83">
        <f t="shared" ref="CC272:CC273" si="606">CB272</f>
        <v>0</v>
      </c>
      <c r="CD272" s="83">
        <f t="shared" ref="CD272:CD273" si="607">CC272</f>
        <v>0</v>
      </c>
      <c r="CE272" s="83">
        <f t="shared" ref="CE272:CE273" si="608">CD272</f>
        <v>0</v>
      </c>
      <c r="CF272" s="83">
        <f t="shared" ref="CF272:CF273" si="609">CE272</f>
        <v>0</v>
      </c>
      <c r="CG272" s="83">
        <f t="shared" ref="CG272:CG273" si="610">CF272</f>
        <v>0</v>
      </c>
      <c r="CH272" s="83">
        <f t="shared" ref="CH272:CH273" si="611">CG272</f>
        <v>0</v>
      </c>
      <c r="CI272" s="83">
        <f t="shared" ref="CI272:CI273" si="612">CH272</f>
        <v>0</v>
      </c>
      <c r="CJ272" s="83">
        <f t="shared" ref="CJ272:CJ273" si="613">CI272</f>
        <v>0</v>
      </c>
      <c r="CK272" s="83">
        <f t="shared" ref="CK272:CK273" si="614">CJ272</f>
        <v>0</v>
      </c>
      <c r="CL272" s="83">
        <f t="shared" ref="CL272:CL273" si="615">CK272</f>
        <v>0</v>
      </c>
      <c r="CM272" s="83">
        <f t="shared" ref="CM272:CM273" si="616">CL272</f>
        <v>0</v>
      </c>
      <c r="CN272" s="83">
        <f t="shared" ref="CN272:CN273" si="617">CM272</f>
        <v>0</v>
      </c>
      <c r="CO272" s="83">
        <f t="shared" ref="CO272:CO273" si="618">CN272</f>
        <v>0</v>
      </c>
      <c r="CP272" s="83">
        <f t="shared" ref="CP272:CP273" si="619">CO272</f>
        <v>0</v>
      </c>
      <c r="CQ272" s="83">
        <f t="shared" ref="CQ272:CQ273" si="620">CP272</f>
        <v>0</v>
      </c>
      <c r="CR272" s="83">
        <f t="shared" ref="CR272:CR273" si="621">CQ272</f>
        <v>0</v>
      </c>
      <c r="CS272" s="83">
        <f t="shared" ref="CS272:CS273" si="622">CR272</f>
        <v>0</v>
      </c>
      <c r="CT272" s="83">
        <f t="shared" ref="CT272:CT273" si="623">CS272</f>
        <v>0</v>
      </c>
      <c r="CU272" s="83">
        <f t="shared" ref="CU272:CU273" si="624">CT272</f>
        <v>0</v>
      </c>
      <c r="CV272" s="83">
        <f t="shared" ref="CV272:CV273" si="625">CU272</f>
        <v>0</v>
      </c>
      <c r="CW272" s="83">
        <f t="shared" ref="CW272:CW273" si="626">CV272</f>
        <v>0</v>
      </c>
      <c r="CX272" s="83">
        <f t="shared" ref="CX272:CX273" si="627">CW272</f>
        <v>0</v>
      </c>
      <c r="CY272" s="83">
        <f t="shared" ref="CY272:CY273" si="628">CX272</f>
        <v>0</v>
      </c>
      <c r="CZ272" s="83">
        <f t="shared" ref="CZ272:CZ273" si="629">CY272</f>
        <v>0</v>
      </c>
      <c r="DA272" s="83">
        <f t="shared" ref="DA272:DA273" si="630">CZ272</f>
        <v>0</v>
      </c>
      <c r="DB272" s="83">
        <f t="shared" ref="DB272:DB273" si="631">DA272</f>
        <v>0</v>
      </c>
      <c r="DC272" s="83">
        <f t="shared" ref="DC272:DC273" si="632">DB272</f>
        <v>0</v>
      </c>
      <c r="DD272" s="83">
        <f t="shared" ref="DD272:DD273" si="633">DC272</f>
        <v>0</v>
      </c>
      <c r="DE272" s="83">
        <f t="shared" ref="DE272:DE273" si="634">DD272</f>
        <v>0</v>
      </c>
      <c r="DF272" s="83">
        <f t="shared" ref="DF272:DF273" si="635">DE272</f>
        <v>0</v>
      </c>
      <c r="DG272" s="83">
        <f t="shared" ref="DG272:DG273" si="636">DF272</f>
        <v>0</v>
      </c>
      <c r="DH272" s="83">
        <f t="shared" ref="DH272:DH273" si="637">DG272</f>
        <v>0</v>
      </c>
      <c r="DI272" s="83">
        <f t="shared" ref="DI272:DI273" si="638">DH272</f>
        <v>0</v>
      </c>
    </row>
    <row r="273" spans="1:113" customFormat="1" ht="16">
      <c r="A273" s="259" t="s">
        <v>120</v>
      </c>
      <c r="B273" s="259"/>
      <c r="C273" s="259"/>
      <c r="D273" s="301"/>
      <c r="E273" s="1218" t="str">
        <f>Settings!$C$6</f>
        <v>USD</v>
      </c>
      <c r="F273" s="1194">
        <v>0</v>
      </c>
      <c r="G273" s="83">
        <f>F273</f>
        <v>0</v>
      </c>
      <c r="H273" s="83">
        <f t="shared" ref="H273:BM273" si="639">G273</f>
        <v>0</v>
      </c>
      <c r="I273" s="83">
        <f t="shared" si="639"/>
        <v>0</v>
      </c>
      <c r="J273" s="83">
        <f t="shared" si="639"/>
        <v>0</v>
      </c>
      <c r="K273" s="83">
        <f t="shared" si="639"/>
        <v>0</v>
      </c>
      <c r="L273" s="83">
        <f t="shared" si="639"/>
        <v>0</v>
      </c>
      <c r="M273" s="83">
        <f t="shared" si="639"/>
        <v>0</v>
      </c>
      <c r="N273" s="83">
        <f t="shared" si="639"/>
        <v>0</v>
      </c>
      <c r="O273" s="83">
        <f t="shared" si="639"/>
        <v>0</v>
      </c>
      <c r="P273" s="83">
        <f t="shared" si="639"/>
        <v>0</v>
      </c>
      <c r="Q273" s="611">
        <f t="shared" si="639"/>
        <v>0</v>
      </c>
      <c r="R273" s="83">
        <f t="shared" si="639"/>
        <v>0</v>
      </c>
      <c r="S273" s="83">
        <f t="shared" si="639"/>
        <v>0</v>
      </c>
      <c r="T273" s="83">
        <f t="shared" si="639"/>
        <v>0</v>
      </c>
      <c r="U273" s="83">
        <f t="shared" si="639"/>
        <v>0</v>
      </c>
      <c r="V273" s="83">
        <f t="shared" si="639"/>
        <v>0</v>
      </c>
      <c r="W273" s="83">
        <f t="shared" si="639"/>
        <v>0</v>
      </c>
      <c r="X273" s="83">
        <f t="shared" si="639"/>
        <v>0</v>
      </c>
      <c r="Y273" s="83">
        <f t="shared" si="639"/>
        <v>0</v>
      </c>
      <c r="Z273" s="83">
        <f t="shared" si="639"/>
        <v>0</v>
      </c>
      <c r="AA273" s="83">
        <f t="shared" si="639"/>
        <v>0</v>
      </c>
      <c r="AB273" s="83">
        <f t="shared" si="639"/>
        <v>0</v>
      </c>
      <c r="AC273" s="365">
        <f t="shared" si="639"/>
        <v>0</v>
      </c>
      <c r="AD273" s="83">
        <f t="shared" si="639"/>
        <v>0</v>
      </c>
      <c r="AE273" s="83">
        <f t="shared" si="639"/>
        <v>0</v>
      </c>
      <c r="AF273" s="83">
        <f t="shared" si="639"/>
        <v>0</v>
      </c>
      <c r="AG273" s="83">
        <f t="shared" si="639"/>
        <v>0</v>
      </c>
      <c r="AH273" s="83">
        <f t="shared" si="639"/>
        <v>0</v>
      </c>
      <c r="AI273" s="83">
        <f t="shared" si="639"/>
        <v>0</v>
      </c>
      <c r="AJ273" s="83">
        <f t="shared" si="639"/>
        <v>0</v>
      </c>
      <c r="AK273" s="83">
        <f t="shared" si="639"/>
        <v>0</v>
      </c>
      <c r="AL273" s="83">
        <f t="shared" si="639"/>
        <v>0</v>
      </c>
      <c r="AM273" s="83">
        <f t="shared" si="639"/>
        <v>0</v>
      </c>
      <c r="AN273" s="83">
        <f t="shared" si="639"/>
        <v>0</v>
      </c>
      <c r="AO273" s="365">
        <f t="shared" si="639"/>
        <v>0</v>
      </c>
      <c r="AP273" s="83">
        <f t="shared" si="639"/>
        <v>0</v>
      </c>
      <c r="AQ273" s="83">
        <f t="shared" si="639"/>
        <v>0</v>
      </c>
      <c r="AR273" s="83">
        <f t="shared" si="639"/>
        <v>0</v>
      </c>
      <c r="AS273" s="83">
        <f t="shared" si="639"/>
        <v>0</v>
      </c>
      <c r="AT273" s="83">
        <f t="shared" si="639"/>
        <v>0</v>
      </c>
      <c r="AU273" s="83">
        <f t="shared" si="639"/>
        <v>0</v>
      </c>
      <c r="AV273" s="83">
        <f t="shared" si="639"/>
        <v>0</v>
      </c>
      <c r="AW273" s="83">
        <f t="shared" si="639"/>
        <v>0</v>
      </c>
      <c r="AX273" s="83">
        <f t="shared" si="639"/>
        <v>0</v>
      </c>
      <c r="AY273" s="83">
        <f t="shared" si="639"/>
        <v>0</v>
      </c>
      <c r="AZ273" s="83">
        <f t="shared" si="639"/>
        <v>0</v>
      </c>
      <c r="BA273" s="365">
        <f t="shared" si="639"/>
        <v>0</v>
      </c>
      <c r="BB273" s="83">
        <f t="shared" si="639"/>
        <v>0</v>
      </c>
      <c r="BC273" s="83">
        <f t="shared" si="639"/>
        <v>0</v>
      </c>
      <c r="BD273" s="83">
        <f t="shared" si="639"/>
        <v>0</v>
      </c>
      <c r="BE273" s="83">
        <f t="shared" si="639"/>
        <v>0</v>
      </c>
      <c r="BF273" s="83">
        <f t="shared" si="639"/>
        <v>0</v>
      </c>
      <c r="BG273" s="83">
        <f t="shared" si="639"/>
        <v>0</v>
      </c>
      <c r="BH273" s="83">
        <f t="shared" si="639"/>
        <v>0</v>
      </c>
      <c r="BI273" s="83">
        <f t="shared" si="639"/>
        <v>0</v>
      </c>
      <c r="BJ273" s="83">
        <f t="shared" si="639"/>
        <v>0</v>
      </c>
      <c r="BK273" s="83">
        <f t="shared" si="639"/>
        <v>0</v>
      </c>
      <c r="BL273" s="83">
        <f t="shared" si="639"/>
        <v>0</v>
      </c>
      <c r="BM273" s="365">
        <f t="shared" si="639"/>
        <v>0</v>
      </c>
      <c r="BN273" s="83">
        <f t="shared" si="591"/>
        <v>0</v>
      </c>
      <c r="BO273" s="83">
        <f t="shared" si="592"/>
        <v>0</v>
      </c>
      <c r="BP273" s="83">
        <f t="shared" si="593"/>
        <v>0</v>
      </c>
      <c r="BQ273" s="83">
        <f t="shared" si="594"/>
        <v>0</v>
      </c>
      <c r="BR273" s="83">
        <f t="shared" si="595"/>
        <v>0</v>
      </c>
      <c r="BS273" s="83">
        <f t="shared" si="596"/>
        <v>0</v>
      </c>
      <c r="BT273" s="83">
        <f t="shared" si="597"/>
        <v>0</v>
      </c>
      <c r="BU273" s="83">
        <f t="shared" si="598"/>
        <v>0</v>
      </c>
      <c r="BV273" s="83">
        <f t="shared" si="599"/>
        <v>0</v>
      </c>
      <c r="BW273" s="83">
        <f t="shared" si="600"/>
        <v>0</v>
      </c>
      <c r="BX273" s="83">
        <f t="shared" si="601"/>
        <v>0</v>
      </c>
      <c r="BY273" s="365">
        <f t="shared" si="602"/>
        <v>0</v>
      </c>
      <c r="BZ273" s="83">
        <f t="shared" si="603"/>
        <v>0</v>
      </c>
      <c r="CA273" s="83">
        <f t="shared" si="604"/>
        <v>0</v>
      </c>
      <c r="CB273" s="83">
        <f t="shared" si="605"/>
        <v>0</v>
      </c>
      <c r="CC273" s="83">
        <f t="shared" si="606"/>
        <v>0</v>
      </c>
      <c r="CD273" s="83">
        <f t="shared" si="607"/>
        <v>0</v>
      </c>
      <c r="CE273" s="83">
        <f t="shared" si="608"/>
        <v>0</v>
      </c>
      <c r="CF273" s="83">
        <f t="shared" si="609"/>
        <v>0</v>
      </c>
      <c r="CG273" s="83">
        <f t="shared" si="610"/>
        <v>0</v>
      </c>
      <c r="CH273" s="83">
        <f t="shared" si="611"/>
        <v>0</v>
      </c>
      <c r="CI273" s="83">
        <f t="shared" si="612"/>
        <v>0</v>
      </c>
      <c r="CJ273" s="83">
        <f t="shared" si="613"/>
        <v>0</v>
      </c>
      <c r="CK273" s="83">
        <f t="shared" si="614"/>
        <v>0</v>
      </c>
      <c r="CL273" s="83">
        <f t="shared" si="615"/>
        <v>0</v>
      </c>
      <c r="CM273" s="83">
        <f t="shared" si="616"/>
        <v>0</v>
      </c>
      <c r="CN273" s="83">
        <f t="shared" si="617"/>
        <v>0</v>
      </c>
      <c r="CO273" s="83">
        <f t="shared" si="618"/>
        <v>0</v>
      </c>
      <c r="CP273" s="83">
        <f t="shared" si="619"/>
        <v>0</v>
      </c>
      <c r="CQ273" s="83">
        <f t="shared" si="620"/>
        <v>0</v>
      </c>
      <c r="CR273" s="83">
        <f t="shared" si="621"/>
        <v>0</v>
      </c>
      <c r="CS273" s="83">
        <f t="shared" si="622"/>
        <v>0</v>
      </c>
      <c r="CT273" s="83">
        <f t="shared" si="623"/>
        <v>0</v>
      </c>
      <c r="CU273" s="83">
        <f t="shared" si="624"/>
        <v>0</v>
      </c>
      <c r="CV273" s="83">
        <f t="shared" si="625"/>
        <v>0</v>
      </c>
      <c r="CW273" s="83">
        <f t="shared" si="626"/>
        <v>0</v>
      </c>
      <c r="CX273" s="83">
        <f t="shared" si="627"/>
        <v>0</v>
      </c>
      <c r="CY273" s="83">
        <f t="shared" si="628"/>
        <v>0</v>
      </c>
      <c r="CZ273" s="83">
        <f t="shared" si="629"/>
        <v>0</v>
      </c>
      <c r="DA273" s="83">
        <f t="shared" si="630"/>
        <v>0</v>
      </c>
      <c r="DB273" s="83">
        <f t="shared" si="631"/>
        <v>0</v>
      </c>
      <c r="DC273" s="83">
        <f t="shared" si="632"/>
        <v>0</v>
      </c>
      <c r="DD273" s="83">
        <f t="shared" si="633"/>
        <v>0</v>
      </c>
      <c r="DE273" s="83">
        <f t="shared" si="634"/>
        <v>0</v>
      </c>
      <c r="DF273" s="83">
        <f t="shared" si="635"/>
        <v>0</v>
      </c>
      <c r="DG273" s="83">
        <f t="shared" si="636"/>
        <v>0</v>
      </c>
      <c r="DH273" s="83">
        <f t="shared" si="637"/>
        <v>0</v>
      </c>
      <c r="DI273" s="83">
        <f t="shared" si="638"/>
        <v>0</v>
      </c>
    </row>
    <row r="274" spans="1:113" customFormat="1" ht="19">
      <c r="A274" s="642" t="s">
        <v>464</v>
      </c>
      <c r="B274" s="642"/>
      <c r="C274" s="642"/>
      <c r="D274" s="1223" t="s">
        <v>140</v>
      </c>
      <c r="E274" s="282" t="str">
        <f>Settings!$C$6</f>
        <v>USD</v>
      </c>
      <c r="F274" s="283">
        <f t="shared" ref="F274:BM274" si="640">SUM(F271:F273)</f>
        <v>0</v>
      </c>
      <c r="G274" s="1206">
        <f t="shared" si="640"/>
        <v>0</v>
      </c>
      <c r="H274" s="1206">
        <f t="shared" si="640"/>
        <v>0</v>
      </c>
      <c r="I274" s="1206">
        <f t="shared" si="640"/>
        <v>0</v>
      </c>
      <c r="J274" s="1206">
        <f t="shared" si="640"/>
        <v>0</v>
      </c>
      <c r="K274" s="1206">
        <f t="shared" si="640"/>
        <v>0</v>
      </c>
      <c r="L274" s="1206">
        <f t="shared" si="640"/>
        <v>0</v>
      </c>
      <c r="M274" s="1206">
        <f t="shared" si="640"/>
        <v>0</v>
      </c>
      <c r="N274" s="1206">
        <f t="shared" si="640"/>
        <v>0</v>
      </c>
      <c r="O274" s="1206">
        <f t="shared" si="640"/>
        <v>0</v>
      </c>
      <c r="P274" s="1206">
        <f t="shared" si="640"/>
        <v>0</v>
      </c>
      <c r="Q274" s="614">
        <f t="shared" si="640"/>
        <v>1000</v>
      </c>
      <c r="R274" s="1206">
        <f t="shared" si="640"/>
        <v>0</v>
      </c>
      <c r="S274" s="1206">
        <f t="shared" si="640"/>
        <v>0</v>
      </c>
      <c r="T274" s="1206">
        <f t="shared" si="640"/>
        <v>0</v>
      </c>
      <c r="U274" s="1206">
        <f t="shared" si="640"/>
        <v>0</v>
      </c>
      <c r="V274" s="1206">
        <f t="shared" si="640"/>
        <v>0</v>
      </c>
      <c r="W274" s="1206">
        <f t="shared" si="640"/>
        <v>0</v>
      </c>
      <c r="X274" s="1206">
        <f t="shared" si="640"/>
        <v>0</v>
      </c>
      <c r="Y274" s="1206">
        <f t="shared" si="640"/>
        <v>0</v>
      </c>
      <c r="Z274" s="1206">
        <f t="shared" si="640"/>
        <v>0</v>
      </c>
      <c r="AA274" s="1206">
        <f t="shared" si="640"/>
        <v>0</v>
      </c>
      <c r="AB274" s="1206">
        <f t="shared" si="640"/>
        <v>0</v>
      </c>
      <c r="AC274" s="614">
        <f t="shared" si="640"/>
        <v>1000</v>
      </c>
      <c r="AD274" s="1206">
        <f t="shared" si="640"/>
        <v>0</v>
      </c>
      <c r="AE274" s="1206">
        <f t="shared" si="640"/>
        <v>0</v>
      </c>
      <c r="AF274" s="1206">
        <f t="shared" si="640"/>
        <v>0</v>
      </c>
      <c r="AG274" s="1206">
        <f t="shared" si="640"/>
        <v>0</v>
      </c>
      <c r="AH274" s="1206">
        <f t="shared" si="640"/>
        <v>0</v>
      </c>
      <c r="AI274" s="1206">
        <f t="shared" si="640"/>
        <v>0</v>
      </c>
      <c r="AJ274" s="1206">
        <f t="shared" si="640"/>
        <v>0</v>
      </c>
      <c r="AK274" s="1206">
        <f t="shared" si="640"/>
        <v>0</v>
      </c>
      <c r="AL274" s="1206">
        <f t="shared" si="640"/>
        <v>0</v>
      </c>
      <c r="AM274" s="1206">
        <f t="shared" si="640"/>
        <v>0</v>
      </c>
      <c r="AN274" s="1206">
        <f t="shared" si="640"/>
        <v>0</v>
      </c>
      <c r="AO274" s="614">
        <f t="shared" si="640"/>
        <v>2000</v>
      </c>
      <c r="AP274" s="1206">
        <f t="shared" si="640"/>
        <v>0</v>
      </c>
      <c r="AQ274" s="1206">
        <f t="shared" si="640"/>
        <v>0</v>
      </c>
      <c r="AR274" s="1206">
        <f t="shared" si="640"/>
        <v>0</v>
      </c>
      <c r="AS274" s="1206">
        <f t="shared" si="640"/>
        <v>0</v>
      </c>
      <c r="AT274" s="1206">
        <f t="shared" si="640"/>
        <v>0</v>
      </c>
      <c r="AU274" s="1206">
        <f t="shared" si="640"/>
        <v>0</v>
      </c>
      <c r="AV274" s="1206">
        <f t="shared" si="640"/>
        <v>0</v>
      </c>
      <c r="AW274" s="1206">
        <f t="shared" si="640"/>
        <v>0</v>
      </c>
      <c r="AX274" s="1206">
        <f t="shared" si="640"/>
        <v>0</v>
      </c>
      <c r="AY274" s="1206">
        <f t="shared" si="640"/>
        <v>0</v>
      </c>
      <c r="AZ274" s="1206">
        <f t="shared" si="640"/>
        <v>0</v>
      </c>
      <c r="BA274" s="614">
        <f t="shared" si="640"/>
        <v>4000</v>
      </c>
      <c r="BB274" s="1206">
        <f t="shared" si="640"/>
        <v>0</v>
      </c>
      <c r="BC274" s="1206">
        <f t="shared" si="640"/>
        <v>0</v>
      </c>
      <c r="BD274" s="1206">
        <f t="shared" si="640"/>
        <v>0</v>
      </c>
      <c r="BE274" s="1206">
        <f t="shared" si="640"/>
        <v>0</v>
      </c>
      <c r="BF274" s="1206">
        <f t="shared" si="640"/>
        <v>0</v>
      </c>
      <c r="BG274" s="1206">
        <f t="shared" si="640"/>
        <v>0</v>
      </c>
      <c r="BH274" s="1206">
        <f t="shared" si="640"/>
        <v>0</v>
      </c>
      <c r="BI274" s="1206">
        <f t="shared" si="640"/>
        <v>0</v>
      </c>
      <c r="BJ274" s="1206">
        <f t="shared" si="640"/>
        <v>0</v>
      </c>
      <c r="BK274" s="1206">
        <f t="shared" si="640"/>
        <v>0</v>
      </c>
      <c r="BL274" s="1206">
        <f t="shared" si="640"/>
        <v>0</v>
      </c>
      <c r="BM274" s="614">
        <f t="shared" si="640"/>
        <v>8000</v>
      </c>
      <c r="BN274" s="1206">
        <f t="shared" ref="BN274:DC274" si="641">SUM(BN271:BN273)</f>
        <v>0</v>
      </c>
      <c r="BO274" s="1206">
        <f t="shared" si="641"/>
        <v>0</v>
      </c>
      <c r="BP274" s="1206">
        <f t="shared" si="641"/>
        <v>0</v>
      </c>
      <c r="BQ274" s="1206">
        <f t="shared" si="641"/>
        <v>0</v>
      </c>
      <c r="BR274" s="1206">
        <f t="shared" si="641"/>
        <v>0</v>
      </c>
      <c r="BS274" s="1206">
        <f t="shared" si="641"/>
        <v>0</v>
      </c>
      <c r="BT274" s="1206">
        <f t="shared" si="641"/>
        <v>0</v>
      </c>
      <c r="BU274" s="1206">
        <f t="shared" si="641"/>
        <v>0</v>
      </c>
      <c r="BV274" s="1206">
        <f t="shared" si="641"/>
        <v>0</v>
      </c>
      <c r="BW274" s="1206">
        <f t="shared" si="641"/>
        <v>0</v>
      </c>
      <c r="BX274" s="1206">
        <f t="shared" si="641"/>
        <v>0</v>
      </c>
      <c r="BY274" s="614">
        <f t="shared" si="641"/>
        <v>2000</v>
      </c>
      <c r="BZ274" s="1206">
        <f t="shared" si="641"/>
        <v>0</v>
      </c>
      <c r="CA274" s="1206">
        <f t="shared" si="641"/>
        <v>0</v>
      </c>
      <c r="CB274" s="1206">
        <f t="shared" si="641"/>
        <v>0</v>
      </c>
      <c r="CC274" s="1206">
        <f t="shared" si="641"/>
        <v>0</v>
      </c>
      <c r="CD274" s="1206">
        <f t="shared" si="641"/>
        <v>0</v>
      </c>
      <c r="CE274" s="1206">
        <f t="shared" si="641"/>
        <v>0</v>
      </c>
      <c r="CF274" s="1206">
        <f t="shared" si="641"/>
        <v>0</v>
      </c>
      <c r="CG274" s="1206">
        <f t="shared" si="641"/>
        <v>0</v>
      </c>
      <c r="CH274" s="1206">
        <f t="shared" si="641"/>
        <v>0</v>
      </c>
      <c r="CI274" s="1206">
        <f t="shared" si="641"/>
        <v>0</v>
      </c>
      <c r="CJ274" s="1206">
        <f t="shared" si="641"/>
        <v>0</v>
      </c>
      <c r="CK274" s="1206">
        <f t="shared" si="641"/>
        <v>2000</v>
      </c>
      <c r="CL274" s="1206">
        <f t="shared" si="641"/>
        <v>0</v>
      </c>
      <c r="CM274" s="1206">
        <f t="shared" si="641"/>
        <v>0</v>
      </c>
      <c r="CN274" s="1206">
        <f t="shared" si="641"/>
        <v>0</v>
      </c>
      <c r="CO274" s="1206">
        <f t="shared" si="641"/>
        <v>0</v>
      </c>
      <c r="CP274" s="1206">
        <f t="shared" si="641"/>
        <v>0</v>
      </c>
      <c r="CQ274" s="1206">
        <f t="shared" si="641"/>
        <v>0</v>
      </c>
      <c r="CR274" s="1206">
        <f t="shared" si="641"/>
        <v>0</v>
      </c>
      <c r="CS274" s="1206">
        <f t="shared" si="641"/>
        <v>0</v>
      </c>
      <c r="CT274" s="1206">
        <f t="shared" si="641"/>
        <v>0</v>
      </c>
      <c r="CU274" s="1206">
        <f t="shared" si="641"/>
        <v>0</v>
      </c>
      <c r="CV274" s="1206">
        <f t="shared" si="641"/>
        <v>0</v>
      </c>
      <c r="CW274" s="1206">
        <f t="shared" si="641"/>
        <v>2000</v>
      </c>
      <c r="CX274" s="1206">
        <f t="shared" si="641"/>
        <v>0</v>
      </c>
      <c r="CY274" s="1206">
        <f t="shared" si="641"/>
        <v>0</v>
      </c>
      <c r="CZ274" s="1206">
        <f t="shared" si="641"/>
        <v>0</v>
      </c>
      <c r="DA274" s="1206">
        <f t="shared" si="641"/>
        <v>0</v>
      </c>
      <c r="DB274" s="1206">
        <f t="shared" si="641"/>
        <v>0</v>
      </c>
      <c r="DC274" s="1206">
        <f t="shared" si="641"/>
        <v>0</v>
      </c>
      <c r="DD274" s="1206">
        <f t="shared" ref="DD274:DI274" si="642">SUM(DD271:DD273)</f>
        <v>0</v>
      </c>
      <c r="DE274" s="1206">
        <f t="shared" si="642"/>
        <v>0</v>
      </c>
      <c r="DF274" s="1206">
        <f t="shared" si="642"/>
        <v>0</v>
      </c>
      <c r="DG274" s="1206">
        <f t="shared" si="642"/>
        <v>0</v>
      </c>
      <c r="DH274" s="1206">
        <f t="shared" si="642"/>
        <v>0</v>
      </c>
      <c r="DI274" s="1206">
        <f t="shared" si="642"/>
        <v>2000</v>
      </c>
    </row>
    <row r="275" spans="1:113" customFormat="1" ht="16">
      <c r="A275" s="78"/>
      <c r="B275" s="78"/>
      <c r="C275" s="78"/>
      <c r="D275" s="301"/>
      <c r="E275" s="1193"/>
      <c r="F275" s="1216"/>
      <c r="G275" s="185"/>
      <c r="H275" s="185"/>
      <c r="I275" s="185"/>
      <c r="J275" s="185"/>
      <c r="K275" s="185"/>
      <c r="L275" s="185"/>
      <c r="M275" s="185"/>
      <c r="N275" s="185"/>
      <c r="O275" s="185"/>
      <c r="P275" s="185"/>
      <c r="Q275" s="611"/>
      <c r="R275" s="185"/>
      <c r="S275" s="185"/>
      <c r="T275" s="185"/>
      <c r="U275" s="185"/>
      <c r="V275" s="185"/>
      <c r="W275" s="185"/>
      <c r="X275" s="185"/>
      <c r="Y275" s="185"/>
      <c r="Z275" s="185"/>
      <c r="AA275" s="185"/>
      <c r="AB275" s="185"/>
      <c r="AC275" s="365"/>
      <c r="AD275" s="185"/>
      <c r="AE275" s="185"/>
      <c r="AF275" s="185"/>
      <c r="AG275" s="185"/>
      <c r="AH275" s="185"/>
      <c r="AI275" s="185"/>
      <c r="AJ275" s="185"/>
      <c r="AK275" s="185"/>
      <c r="AL275" s="185"/>
      <c r="AM275" s="185"/>
      <c r="AN275" s="185"/>
      <c r="AO275" s="365"/>
      <c r="AP275" s="185"/>
      <c r="AQ275" s="185"/>
      <c r="AR275" s="185"/>
      <c r="AS275" s="185"/>
      <c r="AT275" s="185"/>
      <c r="AU275" s="185"/>
      <c r="AV275" s="185"/>
      <c r="AW275" s="185"/>
      <c r="AX275" s="185"/>
      <c r="AY275" s="185"/>
      <c r="AZ275" s="185"/>
      <c r="BA275" s="365"/>
      <c r="BB275" s="185"/>
      <c r="BC275" s="185"/>
      <c r="BD275" s="185"/>
      <c r="BE275" s="185"/>
      <c r="BF275" s="185"/>
      <c r="BG275" s="185"/>
      <c r="BH275" s="185"/>
      <c r="BI275" s="185"/>
      <c r="BJ275" s="185"/>
      <c r="BK275" s="185"/>
      <c r="BL275" s="185"/>
      <c r="BM275" s="365"/>
      <c r="BN275" s="185"/>
      <c r="BO275" s="185"/>
      <c r="BP275" s="185"/>
      <c r="BQ275" s="185"/>
      <c r="BR275" s="185"/>
      <c r="BS275" s="185"/>
      <c r="BT275" s="185"/>
      <c r="BU275" s="185"/>
      <c r="BV275" s="185"/>
      <c r="BW275" s="185"/>
      <c r="BX275" s="185"/>
      <c r="BY275" s="365"/>
      <c r="BZ275" s="185"/>
      <c r="CA275" s="185"/>
      <c r="CB275" s="185"/>
      <c r="CC275" s="185"/>
      <c r="CD275" s="185"/>
      <c r="CE275" s="185"/>
      <c r="CF275" s="185"/>
      <c r="CG275" s="185"/>
      <c r="CH275" s="185"/>
      <c r="CI275" s="185"/>
      <c r="CJ275" s="185"/>
      <c r="CK275" s="185"/>
      <c r="CL275" s="185"/>
      <c r="CM275" s="185"/>
      <c r="CN275" s="185"/>
      <c r="CO275" s="185"/>
      <c r="CP275" s="185"/>
      <c r="CQ275" s="185"/>
      <c r="CR275" s="185"/>
      <c r="CS275" s="185"/>
      <c r="CT275" s="185"/>
      <c r="CU275" s="185"/>
      <c r="CV275" s="185"/>
      <c r="CW275" s="185"/>
      <c r="CX275" s="185"/>
      <c r="CY275" s="185"/>
      <c r="CZ275" s="185"/>
      <c r="DA275" s="185"/>
      <c r="DB275" s="185"/>
      <c r="DC275" s="185"/>
      <c r="DD275" s="185"/>
      <c r="DE275" s="185"/>
      <c r="DF275" s="185"/>
      <c r="DG275" s="185"/>
      <c r="DH275" s="185"/>
      <c r="DI275" s="185"/>
    </row>
    <row r="276" spans="1:113" customFormat="1" ht="16">
      <c r="A276" s="78"/>
      <c r="B276" s="78"/>
      <c r="C276" s="78"/>
      <c r="D276" s="301"/>
      <c r="E276" s="1193"/>
      <c r="F276" s="1216"/>
      <c r="G276" s="185"/>
      <c r="H276" s="185"/>
      <c r="I276" s="185"/>
      <c r="J276" s="185"/>
      <c r="K276" s="185"/>
      <c r="L276" s="185"/>
      <c r="M276" s="185"/>
      <c r="N276" s="185"/>
      <c r="O276" s="185"/>
      <c r="P276" s="185"/>
      <c r="Q276" s="611"/>
      <c r="R276" s="185"/>
      <c r="S276" s="185"/>
      <c r="T276" s="185"/>
      <c r="U276" s="185"/>
      <c r="V276" s="185"/>
      <c r="W276" s="185"/>
      <c r="X276" s="185"/>
      <c r="Y276" s="185"/>
      <c r="Z276" s="185"/>
      <c r="AA276" s="185"/>
      <c r="AB276" s="185"/>
      <c r="AC276" s="365"/>
      <c r="AD276" s="185"/>
      <c r="AE276" s="185"/>
      <c r="AF276" s="185"/>
      <c r="AG276" s="185"/>
      <c r="AH276" s="185"/>
      <c r="AI276" s="185"/>
      <c r="AJ276" s="185"/>
      <c r="AK276" s="185"/>
      <c r="AL276" s="185"/>
      <c r="AM276" s="185"/>
      <c r="AN276" s="185"/>
      <c r="AO276" s="365"/>
      <c r="AP276" s="185"/>
      <c r="AQ276" s="185"/>
      <c r="AR276" s="185"/>
      <c r="AS276" s="185"/>
      <c r="AT276" s="185"/>
      <c r="AU276" s="185"/>
      <c r="AV276" s="185"/>
      <c r="AW276" s="185"/>
      <c r="AX276" s="185"/>
      <c r="AY276" s="185"/>
      <c r="AZ276" s="185"/>
      <c r="BA276" s="365"/>
      <c r="BB276" s="185"/>
      <c r="BC276" s="185"/>
      <c r="BD276" s="185"/>
      <c r="BE276" s="185"/>
      <c r="BF276" s="185"/>
      <c r="BG276" s="185"/>
      <c r="BH276" s="185"/>
      <c r="BI276" s="185"/>
      <c r="BJ276" s="185"/>
      <c r="BK276" s="185"/>
      <c r="BL276" s="185"/>
      <c r="BM276" s="365"/>
      <c r="BN276" s="185"/>
      <c r="BO276" s="185"/>
      <c r="BP276" s="185"/>
      <c r="BQ276" s="185"/>
      <c r="BR276" s="185"/>
      <c r="BS276" s="185"/>
      <c r="BT276" s="185"/>
      <c r="BU276" s="185"/>
      <c r="BV276" s="185"/>
      <c r="BW276" s="185"/>
      <c r="BX276" s="185"/>
      <c r="BY276" s="365"/>
      <c r="BZ276" s="185"/>
      <c r="CA276" s="185"/>
      <c r="CB276" s="185"/>
      <c r="CC276" s="185"/>
      <c r="CD276" s="185"/>
      <c r="CE276" s="185"/>
      <c r="CF276" s="185"/>
      <c r="CG276" s="185"/>
      <c r="CH276" s="185"/>
      <c r="CI276" s="185"/>
      <c r="CJ276" s="185"/>
      <c r="CK276" s="185"/>
      <c r="CL276" s="185"/>
      <c r="CM276" s="185"/>
      <c r="CN276" s="185"/>
      <c r="CO276" s="185"/>
      <c r="CP276" s="185"/>
      <c r="CQ276" s="185"/>
      <c r="CR276" s="185"/>
      <c r="CS276" s="185"/>
      <c r="CT276" s="185"/>
      <c r="CU276" s="185"/>
      <c r="CV276" s="185"/>
      <c r="CW276" s="185"/>
      <c r="CX276" s="185"/>
      <c r="CY276" s="185"/>
      <c r="CZ276" s="185"/>
      <c r="DA276" s="185"/>
      <c r="DB276" s="185"/>
      <c r="DC276" s="185"/>
      <c r="DD276" s="185"/>
      <c r="DE276" s="185"/>
      <c r="DF276" s="185"/>
      <c r="DG276" s="185"/>
      <c r="DH276" s="185"/>
      <c r="DI276" s="185"/>
    </row>
    <row r="277" spans="1:113" customFormat="1" ht="24" thickBot="1">
      <c r="A277" s="270"/>
      <c r="B277" s="270"/>
      <c r="C277" s="270"/>
      <c r="D277" s="303"/>
      <c r="E277" s="272"/>
      <c r="F277" s="273"/>
      <c r="G277" s="274"/>
      <c r="H277" s="274"/>
      <c r="I277" s="274"/>
      <c r="J277" s="274"/>
      <c r="K277" s="274"/>
      <c r="L277" s="274"/>
      <c r="M277" s="274"/>
      <c r="N277" s="274"/>
      <c r="O277" s="274"/>
      <c r="P277" s="274"/>
      <c r="Q277" s="368"/>
      <c r="R277" s="274"/>
      <c r="S277" s="274"/>
      <c r="T277" s="274"/>
      <c r="U277" s="274"/>
      <c r="V277" s="274"/>
      <c r="W277" s="274"/>
      <c r="X277" s="274"/>
      <c r="Y277" s="274"/>
      <c r="Z277" s="274"/>
      <c r="AA277" s="274"/>
      <c r="AB277" s="274"/>
      <c r="AC277" s="368"/>
      <c r="AD277" s="274"/>
      <c r="AE277" s="274"/>
      <c r="AF277" s="274"/>
      <c r="AG277" s="274"/>
      <c r="AH277" s="274"/>
      <c r="AI277" s="274"/>
      <c r="AJ277" s="274"/>
      <c r="AK277" s="274"/>
      <c r="AL277" s="274"/>
      <c r="AM277" s="274"/>
      <c r="AN277" s="274"/>
      <c r="AO277" s="368"/>
      <c r="AP277" s="274"/>
      <c r="AQ277" s="274"/>
      <c r="AR277" s="274"/>
      <c r="AS277" s="274"/>
      <c r="AT277" s="274"/>
      <c r="AU277" s="274"/>
      <c r="AV277" s="274"/>
      <c r="AW277" s="274"/>
      <c r="AX277" s="274"/>
      <c r="AY277" s="274"/>
      <c r="AZ277" s="274"/>
      <c r="BA277" s="368"/>
      <c r="BB277" s="274"/>
      <c r="BC277" s="274"/>
      <c r="BD277" s="274"/>
      <c r="BE277" s="274"/>
      <c r="BF277" s="274"/>
      <c r="BG277" s="274"/>
      <c r="BH277" s="274"/>
      <c r="BI277" s="274"/>
      <c r="BJ277" s="274"/>
      <c r="BK277" s="274"/>
      <c r="BL277" s="274"/>
      <c r="BM277" s="368"/>
      <c r="BN277" s="274"/>
      <c r="BO277" s="274"/>
      <c r="BP277" s="274"/>
      <c r="BQ277" s="274"/>
      <c r="BR277" s="274"/>
      <c r="BS277" s="274"/>
      <c r="BT277" s="274"/>
      <c r="BU277" s="274"/>
      <c r="BV277" s="274"/>
      <c r="BW277" s="274"/>
      <c r="BX277" s="274"/>
      <c r="BY277" s="368"/>
      <c r="BZ277" s="274"/>
      <c r="CA277" s="274"/>
      <c r="CB277" s="274"/>
      <c r="CC277" s="274"/>
      <c r="CD277" s="274"/>
      <c r="CE277" s="274"/>
      <c r="CF277" s="274"/>
      <c r="CG277" s="274"/>
      <c r="CH277" s="274"/>
      <c r="CI277" s="274"/>
      <c r="CJ277" s="274"/>
      <c r="CK277" s="274"/>
      <c r="CL277" s="274"/>
      <c r="CM277" s="274"/>
      <c r="CN277" s="274"/>
      <c r="CO277" s="274"/>
      <c r="CP277" s="274"/>
      <c r="CQ277" s="274"/>
      <c r="CR277" s="274"/>
      <c r="CS277" s="274"/>
      <c r="CT277" s="274"/>
      <c r="CU277" s="274"/>
      <c r="CV277" s="274"/>
      <c r="CW277" s="274"/>
      <c r="CX277" s="274"/>
      <c r="CY277" s="274"/>
      <c r="CZ277" s="274"/>
      <c r="DA277" s="274"/>
      <c r="DB277" s="274"/>
      <c r="DC277" s="274"/>
      <c r="DD277" s="274"/>
      <c r="DE277" s="274"/>
      <c r="DF277" s="274"/>
      <c r="DG277" s="274"/>
      <c r="DH277" s="274"/>
      <c r="DI277" s="274"/>
    </row>
    <row r="278" spans="1:113" s="605" customFormat="1" ht="16">
      <c r="A278" s="602"/>
      <c r="B278" s="602"/>
      <c r="C278" s="602"/>
      <c r="D278" s="603"/>
      <c r="E278" s="1227"/>
      <c r="F278" s="1228"/>
      <c r="G278" s="604"/>
      <c r="H278" s="604"/>
      <c r="I278" s="604"/>
      <c r="J278" s="604"/>
      <c r="K278" s="604"/>
      <c r="L278" s="604"/>
      <c r="M278" s="604"/>
      <c r="N278" s="604"/>
      <c r="O278" s="604"/>
      <c r="P278" s="604"/>
      <c r="Q278" s="623"/>
      <c r="R278" s="604"/>
      <c r="S278" s="604"/>
      <c r="T278" s="604"/>
      <c r="U278" s="604"/>
      <c r="V278" s="604"/>
      <c r="W278" s="604"/>
      <c r="X278" s="604"/>
      <c r="Y278" s="604"/>
      <c r="Z278" s="604"/>
      <c r="AA278" s="604"/>
      <c r="AB278" s="604"/>
      <c r="AC278" s="623"/>
      <c r="AD278" s="604"/>
      <c r="AE278" s="604"/>
      <c r="AF278" s="604"/>
      <c r="AG278" s="604"/>
      <c r="AH278" s="604"/>
      <c r="AI278" s="604"/>
      <c r="AJ278" s="604"/>
      <c r="AK278" s="604"/>
      <c r="AL278" s="604"/>
      <c r="AM278" s="604"/>
      <c r="AN278" s="604"/>
      <c r="AO278" s="623"/>
      <c r="AP278" s="604"/>
      <c r="AQ278" s="604"/>
      <c r="AR278" s="604"/>
      <c r="AS278" s="604"/>
      <c r="AT278" s="604"/>
      <c r="AU278" s="604"/>
      <c r="AV278" s="604"/>
      <c r="AW278" s="604"/>
      <c r="AX278" s="604"/>
      <c r="AY278" s="604"/>
      <c r="AZ278" s="604"/>
      <c r="BA278" s="623"/>
      <c r="BB278" s="604"/>
      <c r="BC278" s="604"/>
      <c r="BD278" s="604"/>
      <c r="BE278" s="604"/>
      <c r="BF278" s="604"/>
      <c r="BG278" s="604"/>
      <c r="BH278" s="604"/>
      <c r="BI278" s="604"/>
      <c r="BJ278" s="604"/>
      <c r="BK278" s="604"/>
      <c r="BL278" s="604"/>
      <c r="BM278" s="623"/>
      <c r="BN278" s="604"/>
      <c r="BO278" s="604"/>
      <c r="BP278" s="604"/>
      <c r="BQ278" s="604"/>
      <c r="BR278" s="604"/>
      <c r="BS278" s="604"/>
      <c r="BT278" s="604"/>
      <c r="BU278" s="604"/>
      <c r="BV278" s="604"/>
      <c r="BW278" s="604"/>
      <c r="BX278" s="604"/>
      <c r="BY278" s="623"/>
      <c r="BZ278" s="604"/>
      <c r="CA278" s="604"/>
      <c r="CB278" s="604"/>
      <c r="CC278" s="604"/>
      <c r="CD278" s="604"/>
      <c r="CE278" s="604"/>
      <c r="CF278" s="604"/>
      <c r="CG278" s="604"/>
      <c r="CH278" s="604"/>
      <c r="CI278" s="604"/>
      <c r="CJ278" s="604"/>
      <c r="CK278" s="604"/>
      <c r="CL278" s="604"/>
      <c r="CM278" s="604"/>
      <c r="CN278" s="604"/>
      <c r="CO278" s="604"/>
      <c r="CP278" s="604"/>
      <c r="CQ278" s="604"/>
      <c r="CR278" s="604"/>
      <c r="CS278" s="604"/>
      <c r="CT278" s="604"/>
      <c r="CU278" s="604"/>
      <c r="CV278" s="604"/>
      <c r="CW278" s="604"/>
      <c r="CX278" s="604"/>
      <c r="CY278" s="604"/>
      <c r="CZ278" s="604"/>
      <c r="DA278" s="604"/>
      <c r="DB278" s="604"/>
      <c r="DC278" s="604"/>
      <c r="DD278" s="604"/>
      <c r="DE278" s="604"/>
      <c r="DF278" s="604"/>
      <c r="DG278" s="604"/>
      <c r="DH278" s="604"/>
      <c r="DI278" s="604"/>
    </row>
    <row r="279" spans="1:113" s="605" customFormat="1" ht="16">
      <c r="A279" s="602"/>
      <c r="B279" s="602"/>
      <c r="C279" s="602"/>
      <c r="D279" s="603"/>
      <c r="E279" s="1227"/>
      <c r="F279" s="1228"/>
      <c r="G279" s="604"/>
      <c r="H279" s="604"/>
      <c r="I279" s="604"/>
      <c r="J279" s="604"/>
      <c r="K279" s="604"/>
      <c r="L279" s="604"/>
      <c r="M279" s="604"/>
      <c r="N279" s="604"/>
      <c r="O279" s="604"/>
      <c r="P279" s="604"/>
      <c r="Q279" s="623"/>
      <c r="R279" s="604"/>
      <c r="S279" s="604"/>
      <c r="T279" s="604"/>
      <c r="U279" s="604"/>
      <c r="V279" s="604"/>
      <c r="W279" s="604"/>
      <c r="X279" s="604"/>
      <c r="Y279" s="604"/>
      <c r="Z279" s="604"/>
      <c r="AA279" s="604"/>
      <c r="AB279" s="604"/>
      <c r="AC279" s="623"/>
      <c r="AD279" s="604"/>
      <c r="AE279" s="604"/>
      <c r="AF279" s="604"/>
      <c r="AG279" s="604"/>
      <c r="AH279" s="604"/>
      <c r="AI279" s="604"/>
      <c r="AJ279" s="604"/>
      <c r="AK279" s="604"/>
      <c r="AL279" s="604"/>
      <c r="AM279" s="604"/>
      <c r="AN279" s="604"/>
      <c r="AO279" s="623"/>
      <c r="AP279" s="604"/>
      <c r="AQ279" s="604"/>
      <c r="AR279" s="604"/>
      <c r="AS279" s="604"/>
      <c r="AT279" s="604"/>
      <c r="AU279" s="604"/>
      <c r="AV279" s="604"/>
      <c r="AW279" s="604"/>
      <c r="AX279" s="604"/>
      <c r="AY279" s="604"/>
      <c r="AZ279" s="604"/>
      <c r="BA279" s="623"/>
      <c r="BB279" s="604"/>
      <c r="BC279" s="604"/>
      <c r="BD279" s="604"/>
      <c r="BE279" s="604"/>
      <c r="BF279" s="604"/>
      <c r="BG279" s="604"/>
      <c r="BH279" s="604"/>
      <c r="BI279" s="604"/>
      <c r="BJ279" s="604"/>
      <c r="BK279" s="604"/>
      <c r="BL279" s="604"/>
      <c r="BM279" s="623"/>
      <c r="BN279" s="604"/>
      <c r="BO279" s="604"/>
      <c r="BP279" s="604"/>
      <c r="BQ279" s="604"/>
      <c r="BR279" s="604"/>
      <c r="BS279" s="604"/>
      <c r="BT279" s="604"/>
      <c r="BU279" s="604"/>
      <c r="BV279" s="604"/>
      <c r="BW279" s="604"/>
      <c r="BX279" s="604"/>
      <c r="BY279" s="623"/>
      <c r="BZ279" s="604"/>
      <c r="CA279" s="604"/>
      <c r="CB279" s="604"/>
      <c r="CC279" s="604"/>
      <c r="CD279" s="604"/>
      <c r="CE279" s="604"/>
      <c r="CF279" s="604"/>
      <c r="CG279" s="604"/>
      <c r="CH279" s="604"/>
      <c r="CI279" s="604"/>
      <c r="CJ279" s="604"/>
      <c r="CK279" s="604"/>
      <c r="CL279" s="604"/>
      <c r="CM279" s="604"/>
      <c r="CN279" s="604"/>
      <c r="CO279" s="604"/>
      <c r="CP279" s="604"/>
      <c r="CQ279" s="604"/>
      <c r="CR279" s="604"/>
      <c r="CS279" s="604"/>
      <c r="CT279" s="604"/>
      <c r="CU279" s="604"/>
      <c r="CV279" s="604"/>
      <c r="CW279" s="604"/>
      <c r="CX279" s="604"/>
      <c r="CY279" s="604"/>
      <c r="CZ279" s="604"/>
      <c r="DA279" s="604"/>
      <c r="DB279" s="604"/>
      <c r="DC279" s="604"/>
      <c r="DD279" s="604"/>
      <c r="DE279" s="604"/>
      <c r="DF279" s="604"/>
      <c r="DG279" s="604"/>
      <c r="DH279" s="604"/>
      <c r="DI279" s="604"/>
    </row>
    <row r="280" spans="1:113" customFormat="1" ht="16">
      <c r="A280" s="259" t="s">
        <v>465</v>
      </c>
      <c r="B280" s="259"/>
      <c r="C280" s="259"/>
      <c r="D280" s="301"/>
      <c r="E280" s="1218" t="str">
        <f>Settings!$C$6</f>
        <v>USD</v>
      </c>
      <c r="F280" s="1194">
        <v>0</v>
      </c>
      <c r="G280" s="83">
        <f>F280</f>
        <v>0</v>
      </c>
      <c r="H280" s="83">
        <f t="shared" ref="H280:BM280" si="643">G280</f>
        <v>0</v>
      </c>
      <c r="I280" s="83">
        <f t="shared" si="643"/>
        <v>0</v>
      </c>
      <c r="J280" s="83">
        <f t="shared" si="643"/>
        <v>0</v>
      </c>
      <c r="K280" s="83">
        <f t="shared" si="643"/>
        <v>0</v>
      </c>
      <c r="L280" s="83">
        <f t="shared" si="643"/>
        <v>0</v>
      </c>
      <c r="M280" s="83">
        <f t="shared" si="643"/>
        <v>0</v>
      </c>
      <c r="N280" s="83">
        <f t="shared" si="643"/>
        <v>0</v>
      </c>
      <c r="O280" s="83">
        <f t="shared" si="643"/>
        <v>0</v>
      </c>
      <c r="P280" s="83">
        <f t="shared" si="643"/>
        <v>0</v>
      </c>
      <c r="Q280" s="611">
        <f t="shared" si="643"/>
        <v>0</v>
      </c>
      <c r="R280" s="83">
        <f t="shared" si="643"/>
        <v>0</v>
      </c>
      <c r="S280" s="83">
        <f t="shared" si="643"/>
        <v>0</v>
      </c>
      <c r="T280" s="83">
        <f t="shared" si="643"/>
        <v>0</v>
      </c>
      <c r="U280" s="83">
        <f t="shared" si="643"/>
        <v>0</v>
      </c>
      <c r="V280" s="83">
        <f t="shared" si="643"/>
        <v>0</v>
      </c>
      <c r="W280" s="83">
        <f t="shared" si="643"/>
        <v>0</v>
      </c>
      <c r="X280" s="83">
        <f t="shared" si="643"/>
        <v>0</v>
      </c>
      <c r="Y280" s="83">
        <f t="shared" si="643"/>
        <v>0</v>
      </c>
      <c r="Z280" s="83">
        <f t="shared" si="643"/>
        <v>0</v>
      </c>
      <c r="AA280" s="83">
        <f t="shared" si="643"/>
        <v>0</v>
      </c>
      <c r="AB280" s="83">
        <f t="shared" si="643"/>
        <v>0</v>
      </c>
      <c r="AC280" s="365">
        <f t="shared" si="643"/>
        <v>0</v>
      </c>
      <c r="AD280" s="83">
        <f t="shared" si="643"/>
        <v>0</v>
      </c>
      <c r="AE280" s="83">
        <f t="shared" si="643"/>
        <v>0</v>
      </c>
      <c r="AF280" s="83">
        <f t="shared" si="643"/>
        <v>0</v>
      </c>
      <c r="AG280" s="83">
        <f t="shared" si="643"/>
        <v>0</v>
      </c>
      <c r="AH280" s="83">
        <f t="shared" si="643"/>
        <v>0</v>
      </c>
      <c r="AI280" s="83">
        <f t="shared" si="643"/>
        <v>0</v>
      </c>
      <c r="AJ280" s="83">
        <f t="shared" si="643"/>
        <v>0</v>
      </c>
      <c r="AK280" s="83">
        <f t="shared" si="643"/>
        <v>0</v>
      </c>
      <c r="AL280" s="83">
        <f t="shared" si="643"/>
        <v>0</v>
      </c>
      <c r="AM280" s="83">
        <f t="shared" si="643"/>
        <v>0</v>
      </c>
      <c r="AN280" s="83">
        <f t="shared" si="643"/>
        <v>0</v>
      </c>
      <c r="AO280" s="365">
        <f t="shared" si="643"/>
        <v>0</v>
      </c>
      <c r="AP280" s="83">
        <f t="shared" si="643"/>
        <v>0</v>
      </c>
      <c r="AQ280" s="83">
        <f t="shared" si="643"/>
        <v>0</v>
      </c>
      <c r="AR280" s="83">
        <f t="shared" si="643"/>
        <v>0</v>
      </c>
      <c r="AS280" s="83">
        <f t="shared" si="643"/>
        <v>0</v>
      </c>
      <c r="AT280" s="83">
        <f t="shared" si="643"/>
        <v>0</v>
      </c>
      <c r="AU280" s="83">
        <f t="shared" si="643"/>
        <v>0</v>
      </c>
      <c r="AV280" s="83">
        <f t="shared" si="643"/>
        <v>0</v>
      </c>
      <c r="AW280" s="83">
        <f t="shared" si="643"/>
        <v>0</v>
      </c>
      <c r="AX280" s="83">
        <f t="shared" si="643"/>
        <v>0</v>
      </c>
      <c r="AY280" s="83">
        <f t="shared" si="643"/>
        <v>0</v>
      </c>
      <c r="AZ280" s="83">
        <f t="shared" si="643"/>
        <v>0</v>
      </c>
      <c r="BA280" s="365">
        <f t="shared" si="643"/>
        <v>0</v>
      </c>
      <c r="BB280" s="83">
        <f t="shared" si="643"/>
        <v>0</v>
      </c>
      <c r="BC280" s="83">
        <f t="shared" si="643"/>
        <v>0</v>
      </c>
      <c r="BD280" s="83">
        <f t="shared" si="643"/>
        <v>0</v>
      </c>
      <c r="BE280" s="83">
        <f t="shared" si="643"/>
        <v>0</v>
      </c>
      <c r="BF280" s="83">
        <f t="shared" si="643"/>
        <v>0</v>
      </c>
      <c r="BG280" s="83">
        <f t="shared" si="643"/>
        <v>0</v>
      </c>
      <c r="BH280" s="83">
        <f t="shared" si="643"/>
        <v>0</v>
      </c>
      <c r="BI280" s="83">
        <f t="shared" si="643"/>
        <v>0</v>
      </c>
      <c r="BJ280" s="83">
        <f t="shared" si="643"/>
        <v>0</v>
      </c>
      <c r="BK280" s="83">
        <f t="shared" si="643"/>
        <v>0</v>
      </c>
      <c r="BL280" s="83">
        <f t="shared" si="643"/>
        <v>0</v>
      </c>
      <c r="BM280" s="365">
        <f t="shared" si="643"/>
        <v>0</v>
      </c>
      <c r="BN280" s="83">
        <f t="shared" ref="BN280:BN282" si="644">BM280</f>
        <v>0</v>
      </c>
      <c r="BO280" s="83">
        <f t="shared" ref="BO280:BO282" si="645">BN280</f>
        <v>0</v>
      </c>
      <c r="BP280" s="83">
        <f t="shared" ref="BP280:BP282" si="646">BO280</f>
        <v>0</v>
      </c>
      <c r="BQ280" s="83">
        <f t="shared" ref="BQ280:BQ282" si="647">BP280</f>
        <v>0</v>
      </c>
      <c r="BR280" s="83">
        <f t="shared" ref="BR280:BR282" si="648">BQ280</f>
        <v>0</v>
      </c>
      <c r="BS280" s="83">
        <f t="shared" ref="BS280:BS282" si="649">BR280</f>
        <v>0</v>
      </c>
      <c r="BT280" s="83">
        <f t="shared" ref="BT280:BT282" si="650">BS280</f>
        <v>0</v>
      </c>
      <c r="BU280" s="83">
        <f t="shared" ref="BU280:BU282" si="651">BT280</f>
        <v>0</v>
      </c>
      <c r="BV280" s="83">
        <f t="shared" ref="BV280:BV282" si="652">BU280</f>
        <v>0</v>
      </c>
      <c r="BW280" s="83">
        <f t="shared" ref="BW280:BW282" si="653">BV280</f>
        <v>0</v>
      </c>
      <c r="BX280" s="83">
        <f t="shared" ref="BX280:BX282" si="654">BW280</f>
        <v>0</v>
      </c>
      <c r="BY280" s="365">
        <f t="shared" ref="BY280:BY282" si="655">BX280</f>
        <v>0</v>
      </c>
      <c r="BZ280" s="83">
        <f t="shared" ref="BZ280:BZ282" si="656">BY280</f>
        <v>0</v>
      </c>
      <c r="CA280" s="83">
        <f t="shared" ref="CA280:CA282" si="657">BZ280</f>
        <v>0</v>
      </c>
      <c r="CB280" s="83">
        <f t="shared" ref="CB280:CB282" si="658">CA280</f>
        <v>0</v>
      </c>
      <c r="CC280" s="83">
        <f t="shared" ref="CC280:CC282" si="659">CB280</f>
        <v>0</v>
      </c>
      <c r="CD280" s="83">
        <f t="shared" ref="CD280:CD282" si="660">CC280</f>
        <v>0</v>
      </c>
      <c r="CE280" s="83">
        <f t="shared" ref="CE280:CE282" si="661">CD280</f>
        <v>0</v>
      </c>
      <c r="CF280" s="83">
        <f t="shared" ref="CF280:CF282" si="662">CE280</f>
        <v>0</v>
      </c>
      <c r="CG280" s="83">
        <f t="shared" ref="CG280:CG282" si="663">CF280</f>
        <v>0</v>
      </c>
      <c r="CH280" s="83">
        <f t="shared" ref="CH280:CH282" si="664">CG280</f>
        <v>0</v>
      </c>
      <c r="CI280" s="83">
        <f t="shared" ref="CI280:CI282" si="665">CH280</f>
        <v>0</v>
      </c>
      <c r="CJ280" s="83">
        <f t="shared" ref="CJ280:CJ282" si="666">CI280</f>
        <v>0</v>
      </c>
      <c r="CK280" s="83">
        <f t="shared" ref="CK280:CK282" si="667">CJ280</f>
        <v>0</v>
      </c>
      <c r="CL280" s="83">
        <f t="shared" ref="CL280:CL282" si="668">CK280</f>
        <v>0</v>
      </c>
      <c r="CM280" s="83">
        <f t="shared" ref="CM280:CM282" si="669">CL280</f>
        <v>0</v>
      </c>
      <c r="CN280" s="83">
        <f t="shared" ref="CN280:CN282" si="670">CM280</f>
        <v>0</v>
      </c>
      <c r="CO280" s="83">
        <f t="shared" ref="CO280:CO282" si="671">CN280</f>
        <v>0</v>
      </c>
      <c r="CP280" s="83">
        <f t="shared" ref="CP280:CP282" si="672">CO280</f>
        <v>0</v>
      </c>
      <c r="CQ280" s="83">
        <f t="shared" ref="CQ280:CQ282" si="673">CP280</f>
        <v>0</v>
      </c>
      <c r="CR280" s="83">
        <f t="shared" ref="CR280:CR282" si="674">CQ280</f>
        <v>0</v>
      </c>
      <c r="CS280" s="83">
        <f t="shared" ref="CS280:CS282" si="675">CR280</f>
        <v>0</v>
      </c>
      <c r="CT280" s="83">
        <f t="shared" ref="CT280:CT282" si="676">CS280</f>
        <v>0</v>
      </c>
      <c r="CU280" s="83">
        <f t="shared" ref="CU280:CU282" si="677">CT280</f>
        <v>0</v>
      </c>
      <c r="CV280" s="83">
        <f t="shared" ref="CV280:CV282" si="678">CU280</f>
        <v>0</v>
      </c>
      <c r="CW280" s="83">
        <f t="shared" ref="CW280:CW282" si="679">CV280</f>
        <v>0</v>
      </c>
      <c r="CX280" s="83">
        <f t="shared" ref="CX280:CX282" si="680">CW280</f>
        <v>0</v>
      </c>
      <c r="CY280" s="83">
        <f t="shared" ref="CY280:CY282" si="681">CX280</f>
        <v>0</v>
      </c>
      <c r="CZ280" s="83">
        <f t="shared" ref="CZ280:CZ282" si="682">CY280</f>
        <v>0</v>
      </c>
      <c r="DA280" s="83">
        <f t="shared" ref="DA280:DA282" si="683">CZ280</f>
        <v>0</v>
      </c>
      <c r="DB280" s="83">
        <f t="shared" ref="DB280:DB282" si="684">DA280</f>
        <v>0</v>
      </c>
      <c r="DC280" s="83">
        <f t="shared" ref="DC280:DC282" si="685">DB280</f>
        <v>0</v>
      </c>
      <c r="DD280" s="83">
        <f t="shared" ref="DD280:DD282" si="686">DC280</f>
        <v>0</v>
      </c>
      <c r="DE280" s="83">
        <f t="shared" ref="DE280:DE282" si="687">DD280</f>
        <v>0</v>
      </c>
      <c r="DF280" s="83">
        <f t="shared" ref="DF280:DF282" si="688">DE280</f>
        <v>0</v>
      </c>
      <c r="DG280" s="83">
        <f t="shared" ref="DG280:DG282" si="689">DF280</f>
        <v>0</v>
      </c>
      <c r="DH280" s="83">
        <f t="shared" ref="DH280:DH282" si="690">DG280</f>
        <v>0</v>
      </c>
      <c r="DI280" s="83">
        <f t="shared" ref="DI280:DI282" si="691">DH280</f>
        <v>0</v>
      </c>
    </row>
    <row r="281" spans="1:113" customFormat="1" ht="16">
      <c r="A281" s="259" t="s">
        <v>466</v>
      </c>
      <c r="B281" s="259"/>
      <c r="C281" s="259"/>
      <c r="D281" s="301"/>
      <c r="E281" s="1218" t="str">
        <f>Settings!$C$6</f>
        <v>USD</v>
      </c>
      <c r="F281" s="1194">
        <v>0</v>
      </c>
      <c r="G281" s="83">
        <f>F281</f>
        <v>0</v>
      </c>
      <c r="H281" s="83">
        <f t="shared" ref="H281:BM281" si="692">G281</f>
        <v>0</v>
      </c>
      <c r="I281" s="83">
        <f t="shared" si="692"/>
        <v>0</v>
      </c>
      <c r="J281" s="83">
        <f t="shared" si="692"/>
        <v>0</v>
      </c>
      <c r="K281" s="83">
        <f t="shared" si="692"/>
        <v>0</v>
      </c>
      <c r="L281" s="83">
        <f t="shared" si="692"/>
        <v>0</v>
      </c>
      <c r="M281" s="83">
        <f t="shared" si="692"/>
        <v>0</v>
      </c>
      <c r="N281" s="83">
        <f t="shared" si="692"/>
        <v>0</v>
      </c>
      <c r="O281" s="83">
        <f t="shared" si="692"/>
        <v>0</v>
      </c>
      <c r="P281" s="83">
        <f t="shared" si="692"/>
        <v>0</v>
      </c>
      <c r="Q281" s="611">
        <f t="shared" si="692"/>
        <v>0</v>
      </c>
      <c r="R281" s="83">
        <f t="shared" si="692"/>
        <v>0</v>
      </c>
      <c r="S281" s="83">
        <f t="shared" si="692"/>
        <v>0</v>
      </c>
      <c r="T281" s="83">
        <f t="shared" si="692"/>
        <v>0</v>
      </c>
      <c r="U281" s="83">
        <f t="shared" si="692"/>
        <v>0</v>
      </c>
      <c r="V281" s="83">
        <f t="shared" si="692"/>
        <v>0</v>
      </c>
      <c r="W281" s="83">
        <f t="shared" si="692"/>
        <v>0</v>
      </c>
      <c r="X281" s="83">
        <f t="shared" si="692"/>
        <v>0</v>
      </c>
      <c r="Y281" s="83">
        <f t="shared" si="692"/>
        <v>0</v>
      </c>
      <c r="Z281" s="83">
        <f t="shared" si="692"/>
        <v>0</v>
      </c>
      <c r="AA281" s="83">
        <f t="shared" si="692"/>
        <v>0</v>
      </c>
      <c r="AB281" s="83">
        <f t="shared" si="692"/>
        <v>0</v>
      </c>
      <c r="AC281" s="365">
        <f t="shared" si="692"/>
        <v>0</v>
      </c>
      <c r="AD281" s="83">
        <f t="shared" si="692"/>
        <v>0</v>
      </c>
      <c r="AE281" s="83">
        <f t="shared" si="692"/>
        <v>0</v>
      </c>
      <c r="AF281" s="83">
        <f t="shared" si="692"/>
        <v>0</v>
      </c>
      <c r="AG281" s="83">
        <f t="shared" si="692"/>
        <v>0</v>
      </c>
      <c r="AH281" s="83">
        <f t="shared" si="692"/>
        <v>0</v>
      </c>
      <c r="AI281" s="83">
        <f t="shared" si="692"/>
        <v>0</v>
      </c>
      <c r="AJ281" s="83">
        <f t="shared" si="692"/>
        <v>0</v>
      </c>
      <c r="AK281" s="83">
        <f t="shared" si="692"/>
        <v>0</v>
      </c>
      <c r="AL281" s="83">
        <f t="shared" si="692"/>
        <v>0</v>
      </c>
      <c r="AM281" s="83">
        <f t="shared" si="692"/>
        <v>0</v>
      </c>
      <c r="AN281" s="83">
        <f t="shared" si="692"/>
        <v>0</v>
      </c>
      <c r="AO281" s="365">
        <f t="shared" si="692"/>
        <v>0</v>
      </c>
      <c r="AP281" s="83">
        <f t="shared" si="692"/>
        <v>0</v>
      </c>
      <c r="AQ281" s="83">
        <f t="shared" si="692"/>
        <v>0</v>
      </c>
      <c r="AR281" s="83">
        <f t="shared" si="692"/>
        <v>0</v>
      </c>
      <c r="AS281" s="83">
        <f t="shared" si="692"/>
        <v>0</v>
      </c>
      <c r="AT281" s="83">
        <f t="shared" si="692"/>
        <v>0</v>
      </c>
      <c r="AU281" s="83">
        <f t="shared" si="692"/>
        <v>0</v>
      </c>
      <c r="AV281" s="83">
        <f t="shared" si="692"/>
        <v>0</v>
      </c>
      <c r="AW281" s="83">
        <f t="shared" si="692"/>
        <v>0</v>
      </c>
      <c r="AX281" s="83">
        <f t="shared" si="692"/>
        <v>0</v>
      </c>
      <c r="AY281" s="83">
        <f t="shared" si="692"/>
        <v>0</v>
      </c>
      <c r="AZ281" s="83">
        <f t="shared" si="692"/>
        <v>0</v>
      </c>
      <c r="BA281" s="365">
        <f t="shared" si="692"/>
        <v>0</v>
      </c>
      <c r="BB281" s="83">
        <f t="shared" si="692"/>
        <v>0</v>
      </c>
      <c r="BC281" s="83">
        <f t="shared" si="692"/>
        <v>0</v>
      </c>
      <c r="BD281" s="83">
        <f t="shared" si="692"/>
        <v>0</v>
      </c>
      <c r="BE281" s="83">
        <f t="shared" si="692"/>
        <v>0</v>
      </c>
      <c r="BF281" s="83">
        <f t="shared" si="692"/>
        <v>0</v>
      </c>
      <c r="BG281" s="83">
        <f t="shared" si="692"/>
        <v>0</v>
      </c>
      <c r="BH281" s="83">
        <f t="shared" si="692"/>
        <v>0</v>
      </c>
      <c r="BI281" s="83">
        <f t="shared" si="692"/>
        <v>0</v>
      </c>
      <c r="BJ281" s="83">
        <f t="shared" si="692"/>
        <v>0</v>
      </c>
      <c r="BK281" s="83">
        <f t="shared" si="692"/>
        <v>0</v>
      </c>
      <c r="BL281" s="83">
        <f t="shared" si="692"/>
        <v>0</v>
      </c>
      <c r="BM281" s="365">
        <f t="shared" si="692"/>
        <v>0</v>
      </c>
      <c r="BN281" s="83">
        <f t="shared" si="644"/>
        <v>0</v>
      </c>
      <c r="BO281" s="83">
        <f t="shared" si="645"/>
        <v>0</v>
      </c>
      <c r="BP281" s="83">
        <f t="shared" si="646"/>
        <v>0</v>
      </c>
      <c r="BQ281" s="83">
        <f t="shared" si="647"/>
        <v>0</v>
      </c>
      <c r="BR281" s="83">
        <f t="shared" si="648"/>
        <v>0</v>
      </c>
      <c r="BS281" s="83">
        <f t="shared" si="649"/>
        <v>0</v>
      </c>
      <c r="BT281" s="83">
        <f t="shared" si="650"/>
        <v>0</v>
      </c>
      <c r="BU281" s="83">
        <f t="shared" si="651"/>
        <v>0</v>
      </c>
      <c r="BV281" s="83">
        <f t="shared" si="652"/>
        <v>0</v>
      </c>
      <c r="BW281" s="83">
        <f t="shared" si="653"/>
        <v>0</v>
      </c>
      <c r="BX281" s="83">
        <f t="shared" si="654"/>
        <v>0</v>
      </c>
      <c r="BY281" s="365">
        <f t="shared" si="655"/>
        <v>0</v>
      </c>
      <c r="BZ281" s="83">
        <f t="shared" si="656"/>
        <v>0</v>
      </c>
      <c r="CA281" s="83">
        <f t="shared" si="657"/>
        <v>0</v>
      </c>
      <c r="CB281" s="83">
        <f t="shared" si="658"/>
        <v>0</v>
      </c>
      <c r="CC281" s="83">
        <f t="shared" si="659"/>
        <v>0</v>
      </c>
      <c r="CD281" s="83">
        <f t="shared" si="660"/>
        <v>0</v>
      </c>
      <c r="CE281" s="83">
        <f t="shared" si="661"/>
        <v>0</v>
      </c>
      <c r="CF281" s="83">
        <f t="shared" si="662"/>
        <v>0</v>
      </c>
      <c r="CG281" s="83">
        <f t="shared" si="663"/>
        <v>0</v>
      </c>
      <c r="CH281" s="83">
        <f t="shared" si="664"/>
        <v>0</v>
      </c>
      <c r="CI281" s="83">
        <f t="shared" si="665"/>
        <v>0</v>
      </c>
      <c r="CJ281" s="83">
        <f t="shared" si="666"/>
        <v>0</v>
      </c>
      <c r="CK281" s="83">
        <f t="shared" si="667"/>
        <v>0</v>
      </c>
      <c r="CL281" s="83">
        <f t="shared" si="668"/>
        <v>0</v>
      </c>
      <c r="CM281" s="83">
        <f t="shared" si="669"/>
        <v>0</v>
      </c>
      <c r="CN281" s="83">
        <f t="shared" si="670"/>
        <v>0</v>
      </c>
      <c r="CO281" s="83">
        <f t="shared" si="671"/>
        <v>0</v>
      </c>
      <c r="CP281" s="83">
        <f t="shared" si="672"/>
        <v>0</v>
      </c>
      <c r="CQ281" s="83">
        <f t="shared" si="673"/>
        <v>0</v>
      </c>
      <c r="CR281" s="83">
        <f t="shared" si="674"/>
        <v>0</v>
      </c>
      <c r="CS281" s="83">
        <f t="shared" si="675"/>
        <v>0</v>
      </c>
      <c r="CT281" s="83">
        <f t="shared" si="676"/>
        <v>0</v>
      </c>
      <c r="CU281" s="83">
        <f t="shared" si="677"/>
        <v>0</v>
      </c>
      <c r="CV281" s="83">
        <f t="shared" si="678"/>
        <v>0</v>
      </c>
      <c r="CW281" s="83">
        <f t="shared" si="679"/>
        <v>0</v>
      </c>
      <c r="CX281" s="83">
        <f t="shared" si="680"/>
        <v>0</v>
      </c>
      <c r="CY281" s="83">
        <f t="shared" si="681"/>
        <v>0</v>
      </c>
      <c r="CZ281" s="83">
        <f t="shared" si="682"/>
        <v>0</v>
      </c>
      <c r="DA281" s="83">
        <f t="shared" si="683"/>
        <v>0</v>
      </c>
      <c r="DB281" s="83">
        <f t="shared" si="684"/>
        <v>0</v>
      </c>
      <c r="DC281" s="83">
        <f t="shared" si="685"/>
        <v>0</v>
      </c>
      <c r="DD281" s="83">
        <f t="shared" si="686"/>
        <v>0</v>
      </c>
      <c r="DE281" s="83">
        <f t="shared" si="687"/>
        <v>0</v>
      </c>
      <c r="DF281" s="83">
        <f t="shared" si="688"/>
        <v>0</v>
      </c>
      <c r="DG281" s="83">
        <f t="shared" si="689"/>
        <v>0</v>
      </c>
      <c r="DH281" s="83">
        <f t="shared" si="690"/>
        <v>0</v>
      </c>
      <c r="DI281" s="83">
        <f t="shared" si="691"/>
        <v>0</v>
      </c>
    </row>
    <row r="282" spans="1:113" customFormat="1" ht="16">
      <c r="A282" s="259" t="s">
        <v>120</v>
      </c>
      <c r="B282" s="259"/>
      <c r="C282" s="259"/>
      <c r="D282" s="301"/>
      <c r="E282" s="1218" t="str">
        <f>Settings!$C$6</f>
        <v>USD</v>
      </c>
      <c r="F282" s="1194">
        <v>0</v>
      </c>
      <c r="G282" s="83">
        <f>F282</f>
        <v>0</v>
      </c>
      <c r="H282" s="83">
        <f t="shared" ref="H282:BM282" si="693">G282</f>
        <v>0</v>
      </c>
      <c r="I282" s="83">
        <f t="shared" si="693"/>
        <v>0</v>
      </c>
      <c r="J282" s="83">
        <f t="shared" si="693"/>
        <v>0</v>
      </c>
      <c r="K282" s="83">
        <f t="shared" si="693"/>
        <v>0</v>
      </c>
      <c r="L282" s="83">
        <f t="shared" si="693"/>
        <v>0</v>
      </c>
      <c r="M282" s="83">
        <f t="shared" si="693"/>
        <v>0</v>
      </c>
      <c r="N282" s="83">
        <f t="shared" si="693"/>
        <v>0</v>
      </c>
      <c r="O282" s="83">
        <f t="shared" si="693"/>
        <v>0</v>
      </c>
      <c r="P282" s="83">
        <f t="shared" si="693"/>
        <v>0</v>
      </c>
      <c r="Q282" s="611">
        <f t="shared" si="693"/>
        <v>0</v>
      </c>
      <c r="R282" s="83">
        <f t="shared" si="693"/>
        <v>0</v>
      </c>
      <c r="S282" s="83">
        <f t="shared" si="693"/>
        <v>0</v>
      </c>
      <c r="T282" s="83">
        <f t="shared" si="693"/>
        <v>0</v>
      </c>
      <c r="U282" s="83">
        <f t="shared" si="693"/>
        <v>0</v>
      </c>
      <c r="V282" s="83">
        <f t="shared" si="693"/>
        <v>0</v>
      </c>
      <c r="W282" s="83">
        <f t="shared" si="693"/>
        <v>0</v>
      </c>
      <c r="X282" s="83">
        <f t="shared" si="693"/>
        <v>0</v>
      </c>
      <c r="Y282" s="83">
        <f t="shared" si="693"/>
        <v>0</v>
      </c>
      <c r="Z282" s="83">
        <f t="shared" si="693"/>
        <v>0</v>
      </c>
      <c r="AA282" s="83">
        <f t="shared" si="693"/>
        <v>0</v>
      </c>
      <c r="AB282" s="83">
        <f t="shared" si="693"/>
        <v>0</v>
      </c>
      <c r="AC282" s="365">
        <f t="shared" si="693"/>
        <v>0</v>
      </c>
      <c r="AD282" s="83">
        <f t="shared" si="693"/>
        <v>0</v>
      </c>
      <c r="AE282" s="83">
        <f t="shared" si="693"/>
        <v>0</v>
      </c>
      <c r="AF282" s="83">
        <f t="shared" si="693"/>
        <v>0</v>
      </c>
      <c r="AG282" s="83">
        <f t="shared" si="693"/>
        <v>0</v>
      </c>
      <c r="AH282" s="83">
        <f t="shared" si="693"/>
        <v>0</v>
      </c>
      <c r="AI282" s="83">
        <f t="shared" si="693"/>
        <v>0</v>
      </c>
      <c r="AJ282" s="83">
        <f t="shared" si="693"/>
        <v>0</v>
      </c>
      <c r="AK282" s="83">
        <f t="shared" si="693"/>
        <v>0</v>
      </c>
      <c r="AL282" s="83">
        <f t="shared" si="693"/>
        <v>0</v>
      </c>
      <c r="AM282" s="83">
        <f t="shared" si="693"/>
        <v>0</v>
      </c>
      <c r="AN282" s="83">
        <f t="shared" si="693"/>
        <v>0</v>
      </c>
      <c r="AO282" s="365">
        <f t="shared" si="693"/>
        <v>0</v>
      </c>
      <c r="AP282" s="83">
        <f t="shared" si="693"/>
        <v>0</v>
      </c>
      <c r="AQ282" s="83">
        <f t="shared" si="693"/>
        <v>0</v>
      </c>
      <c r="AR282" s="83">
        <f t="shared" si="693"/>
        <v>0</v>
      </c>
      <c r="AS282" s="83">
        <f t="shared" si="693"/>
        <v>0</v>
      </c>
      <c r="AT282" s="83">
        <f t="shared" si="693"/>
        <v>0</v>
      </c>
      <c r="AU282" s="83">
        <f t="shared" si="693"/>
        <v>0</v>
      </c>
      <c r="AV282" s="83">
        <f t="shared" si="693"/>
        <v>0</v>
      </c>
      <c r="AW282" s="83">
        <f t="shared" si="693"/>
        <v>0</v>
      </c>
      <c r="AX282" s="83">
        <f t="shared" si="693"/>
        <v>0</v>
      </c>
      <c r="AY282" s="83">
        <f t="shared" si="693"/>
        <v>0</v>
      </c>
      <c r="AZ282" s="83">
        <f t="shared" si="693"/>
        <v>0</v>
      </c>
      <c r="BA282" s="365">
        <f t="shared" si="693"/>
        <v>0</v>
      </c>
      <c r="BB282" s="83">
        <f t="shared" si="693"/>
        <v>0</v>
      </c>
      <c r="BC282" s="83">
        <f t="shared" si="693"/>
        <v>0</v>
      </c>
      <c r="BD282" s="83">
        <f t="shared" si="693"/>
        <v>0</v>
      </c>
      <c r="BE282" s="83">
        <f t="shared" si="693"/>
        <v>0</v>
      </c>
      <c r="BF282" s="83">
        <f t="shared" si="693"/>
        <v>0</v>
      </c>
      <c r="BG282" s="83">
        <f t="shared" si="693"/>
        <v>0</v>
      </c>
      <c r="BH282" s="83">
        <f t="shared" si="693"/>
        <v>0</v>
      </c>
      <c r="BI282" s="83">
        <f t="shared" si="693"/>
        <v>0</v>
      </c>
      <c r="BJ282" s="83">
        <f t="shared" si="693"/>
        <v>0</v>
      </c>
      <c r="BK282" s="83">
        <f t="shared" si="693"/>
        <v>0</v>
      </c>
      <c r="BL282" s="83">
        <f t="shared" si="693"/>
        <v>0</v>
      </c>
      <c r="BM282" s="365">
        <f t="shared" si="693"/>
        <v>0</v>
      </c>
      <c r="BN282" s="83">
        <f t="shared" si="644"/>
        <v>0</v>
      </c>
      <c r="BO282" s="83">
        <f t="shared" si="645"/>
        <v>0</v>
      </c>
      <c r="BP282" s="83">
        <f t="shared" si="646"/>
        <v>0</v>
      </c>
      <c r="BQ282" s="83">
        <f t="shared" si="647"/>
        <v>0</v>
      </c>
      <c r="BR282" s="83">
        <f t="shared" si="648"/>
        <v>0</v>
      </c>
      <c r="BS282" s="83">
        <f t="shared" si="649"/>
        <v>0</v>
      </c>
      <c r="BT282" s="83">
        <f t="shared" si="650"/>
        <v>0</v>
      </c>
      <c r="BU282" s="83">
        <f t="shared" si="651"/>
        <v>0</v>
      </c>
      <c r="BV282" s="83">
        <f t="shared" si="652"/>
        <v>0</v>
      </c>
      <c r="BW282" s="83">
        <f t="shared" si="653"/>
        <v>0</v>
      </c>
      <c r="BX282" s="83">
        <f t="shared" si="654"/>
        <v>0</v>
      </c>
      <c r="BY282" s="365">
        <f t="shared" si="655"/>
        <v>0</v>
      </c>
      <c r="BZ282" s="83">
        <f t="shared" si="656"/>
        <v>0</v>
      </c>
      <c r="CA282" s="83">
        <f t="shared" si="657"/>
        <v>0</v>
      </c>
      <c r="CB282" s="83">
        <f t="shared" si="658"/>
        <v>0</v>
      </c>
      <c r="CC282" s="83">
        <f t="shared" si="659"/>
        <v>0</v>
      </c>
      <c r="CD282" s="83">
        <f t="shared" si="660"/>
        <v>0</v>
      </c>
      <c r="CE282" s="83">
        <f t="shared" si="661"/>
        <v>0</v>
      </c>
      <c r="CF282" s="83">
        <f t="shared" si="662"/>
        <v>0</v>
      </c>
      <c r="CG282" s="83">
        <f t="shared" si="663"/>
        <v>0</v>
      </c>
      <c r="CH282" s="83">
        <f t="shared" si="664"/>
        <v>0</v>
      </c>
      <c r="CI282" s="83">
        <f t="shared" si="665"/>
        <v>0</v>
      </c>
      <c r="CJ282" s="83">
        <f t="shared" si="666"/>
        <v>0</v>
      </c>
      <c r="CK282" s="83">
        <f t="shared" si="667"/>
        <v>0</v>
      </c>
      <c r="CL282" s="83">
        <f t="shared" si="668"/>
        <v>0</v>
      </c>
      <c r="CM282" s="83">
        <f t="shared" si="669"/>
        <v>0</v>
      </c>
      <c r="CN282" s="83">
        <f t="shared" si="670"/>
        <v>0</v>
      </c>
      <c r="CO282" s="83">
        <f t="shared" si="671"/>
        <v>0</v>
      </c>
      <c r="CP282" s="83">
        <f t="shared" si="672"/>
        <v>0</v>
      </c>
      <c r="CQ282" s="83">
        <f t="shared" si="673"/>
        <v>0</v>
      </c>
      <c r="CR282" s="83">
        <f t="shared" si="674"/>
        <v>0</v>
      </c>
      <c r="CS282" s="83">
        <f t="shared" si="675"/>
        <v>0</v>
      </c>
      <c r="CT282" s="83">
        <f t="shared" si="676"/>
        <v>0</v>
      </c>
      <c r="CU282" s="83">
        <f t="shared" si="677"/>
        <v>0</v>
      </c>
      <c r="CV282" s="83">
        <f t="shared" si="678"/>
        <v>0</v>
      </c>
      <c r="CW282" s="83">
        <f t="shared" si="679"/>
        <v>0</v>
      </c>
      <c r="CX282" s="83">
        <f t="shared" si="680"/>
        <v>0</v>
      </c>
      <c r="CY282" s="83">
        <f t="shared" si="681"/>
        <v>0</v>
      </c>
      <c r="CZ282" s="83">
        <f t="shared" si="682"/>
        <v>0</v>
      </c>
      <c r="DA282" s="83">
        <f t="shared" si="683"/>
        <v>0</v>
      </c>
      <c r="DB282" s="83">
        <f t="shared" si="684"/>
        <v>0</v>
      </c>
      <c r="DC282" s="83">
        <f t="shared" si="685"/>
        <v>0</v>
      </c>
      <c r="DD282" s="83">
        <f t="shared" si="686"/>
        <v>0</v>
      </c>
      <c r="DE282" s="83">
        <f t="shared" si="687"/>
        <v>0</v>
      </c>
      <c r="DF282" s="83">
        <f t="shared" si="688"/>
        <v>0</v>
      </c>
      <c r="DG282" s="83">
        <f t="shared" si="689"/>
        <v>0</v>
      </c>
      <c r="DH282" s="83">
        <f t="shared" si="690"/>
        <v>0</v>
      </c>
      <c r="DI282" s="83">
        <f t="shared" si="691"/>
        <v>0</v>
      </c>
    </row>
    <row r="283" spans="1:113" customFormat="1" ht="19">
      <c r="A283" s="642" t="s">
        <v>467</v>
      </c>
      <c r="B283" s="642"/>
      <c r="C283" s="642"/>
      <c r="D283" s="1223" t="s">
        <v>140</v>
      </c>
      <c r="E283" s="282" t="str">
        <f>Settings!$C$6</f>
        <v>USD</v>
      </c>
      <c r="F283" s="283">
        <f>SUM(F278:F282)</f>
        <v>0</v>
      </c>
      <c r="G283" s="1206">
        <f t="shared" ref="G283:BM283" si="694">SUM(G278:G282)</f>
        <v>0</v>
      </c>
      <c r="H283" s="1206">
        <f t="shared" si="694"/>
        <v>0</v>
      </c>
      <c r="I283" s="1206">
        <f t="shared" si="694"/>
        <v>0</v>
      </c>
      <c r="J283" s="1206">
        <f t="shared" si="694"/>
        <v>0</v>
      </c>
      <c r="K283" s="1206">
        <f t="shared" si="694"/>
        <v>0</v>
      </c>
      <c r="L283" s="1206">
        <f t="shared" si="694"/>
        <v>0</v>
      </c>
      <c r="M283" s="1206">
        <f t="shared" si="694"/>
        <v>0</v>
      </c>
      <c r="N283" s="1206">
        <f t="shared" si="694"/>
        <v>0</v>
      </c>
      <c r="O283" s="1206">
        <f t="shared" si="694"/>
        <v>0</v>
      </c>
      <c r="P283" s="1206">
        <f t="shared" si="694"/>
        <v>0</v>
      </c>
      <c r="Q283" s="614">
        <f t="shared" si="694"/>
        <v>0</v>
      </c>
      <c r="R283" s="1206">
        <f t="shared" si="694"/>
        <v>0</v>
      </c>
      <c r="S283" s="1206">
        <f t="shared" si="694"/>
        <v>0</v>
      </c>
      <c r="T283" s="1206">
        <f t="shared" si="694"/>
        <v>0</v>
      </c>
      <c r="U283" s="1206">
        <f t="shared" si="694"/>
        <v>0</v>
      </c>
      <c r="V283" s="1206">
        <f t="shared" si="694"/>
        <v>0</v>
      </c>
      <c r="W283" s="1206">
        <f t="shared" si="694"/>
        <v>0</v>
      </c>
      <c r="X283" s="1206">
        <f t="shared" si="694"/>
        <v>0</v>
      </c>
      <c r="Y283" s="1206">
        <f t="shared" si="694"/>
        <v>0</v>
      </c>
      <c r="Z283" s="1206">
        <f t="shared" si="694"/>
        <v>0</v>
      </c>
      <c r="AA283" s="1206">
        <f t="shared" si="694"/>
        <v>0</v>
      </c>
      <c r="AB283" s="1206">
        <f t="shared" si="694"/>
        <v>0</v>
      </c>
      <c r="AC283" s="614">
        <f t="shared" si="694"/>
        <v>0</v>
      </c>
      <c r="AD283" s="1206">
        <f t="shared" si="694"/>
        <v>0</v>
      </c>
      <c r="AE283" s="1206">
        <f t="shared" si="694"/>
        <v>0</v>
      </c>
      <c r="AF283" s="1206">
        <f t="shared" si="694"/>
        <v>0</v>
      </c>
      <c r="AG283" s="1206">
        <f t="shared" si="694"/>
        <v>0</v>
      </c>
      <c r="AH283" s="1206">
        <f t="shared" si="694"/>
        <v>0</v>
      </c>
      <c r="AI283" s="1206">
        <f t="shared" si="694"/>
        <v>0</v>
      </c>
      <c r="AJ283" s="1206">
        <f t="shared" si="694"/>
        <v>0</v>
      </c>
      <c r="AK283" s="1206">
        <f t="shared" si="694"/>
        <v>0</v>
      </c>
      <c r="AL283" s="1206">
        <f t="shared" si="694"/>
        <v>0</v>
      </c>
      <c r="AM283" s="1206">
        <f t="shared" si="694"/>
        <v>0</v>
      </c>
      <c r="AN283" s="1206">
        <f t="shared" si="694"/>
        <v>0</v>
      </c>
      <c r="AO283" s="614">
        <f t="shared" si="694"/>
        <v>0</v>
      </c>
      <c r="AP283" s="1206">
        <f t="shared" si="694"/>
        <v>0</v>
      </c>
      <c r="AQ283" s="1206">
        <f t="shared" si="694"/>
        <v>0</v>
      </c>
      <c r="AR283" s="1206">
        <f t="shared" si="694"/>
        <v>0</v>
      </c>
      <c r="AS283" s="1206">
        <f t="shared" si="694"/>
        <v>0</v>
      </c>
      <c r="AT283" s="1206">
        <f t="shared" si="694"/>
        <v>0</v>
      </c>
      <c r="AU283" s="1206">
        <f t="shared" si="694"/>
        <v>0</v>
      </c>
      <c r="AV283" s="1206">
        <f t="shared" si="694"/>
        <v>0</v>
      </c>
      <c r="AW283" s="1206">
        <f t="shared" si="694"/>
        <v>0</v>
      </c>
      <c r="AX283" s="1206">
        <f t="shared" si="694"/>
        <v>0</v>
      </c>
      <c r="AY283" s="1206">
        <f t="shared" si="694"/>
        <v>0</v>
      </c>
      <c r="AZ283" s="1206">
        <f t="shared" si="694"/>
        <v>0</v>
      </c>
      <c r="BA283" s="614">
        <f t="shared" si="694"/>
        <v>0</v>
      </c>
      <c r="BB283" s="1206">
        <f t="shared" si="694"/>
        <v>0</v>
      </c>
      <c r="BC283" s="1206">
        <f t="shared" si="694"/>
        <v>0</v>
      </c>
      <c r="BD283" s="1206">
        <f t="shared" si="694"/>
        <v>0</v>
      </c>
      <c r="BE283" s="1206">
        <f t="shared" si="694"/>
        <v>0</v>
      </c>
      <c r="BF283" s="1206">
        <f t="shared" si="694"/>
        <v>0</v>
      </c>
      <c r="BG283" s="1206">
        <f t="shared" si="694"/>
        <v>0</v>
      </c>
      <c r="BH283" s="1206">
        <f t="shared" si="694"/>
        <v>0</v>
      </c>
      <c r="BI283" s="1206">
        <f t="shared" si="694"/>
        <v>0</v>
      </c>
      <c r="BJ283" s="1206">
        <f t="shared" si="694"/>
        <v>0</v>
      </c>
      <c r="BK283" s="1206">
        <f t="shared" si="694"/>
        <v>0</v>
      </c>
      <c r="BL283" s="1206">
        <f t="shared" si="694"/>
        <v>0</v>
      </c>
      <c r="BM283" s="614">
        <f t="shared" si="694"/>
        <v>0</v>
      </c>
      <c r="BN283" s="1206">
        <f t="shared" ref="BN283:DC283" si="695">SUM(BN278:BN282)</f>
        <v>0</v>
      </c>
      <c r="BO283" s="1206">
        <f t="shared" si="695"/>
        <v>0</v>
      </c>
      <c r="BP283" s="1206">
        <f t="shared" si="695"/>
        <v>0</v>
      </c>
      <c r="BQ283" s="1206">
        <f t="shared" si="695"/>
        <v>0</v>
      </c>
      <c r="BR283" s="1206">
        <f t="shared" si="695"/>
        <v>0</v>
      </c>
      <c r="BS283" s="1206">
        <f t="shared" si="695"/>
        <v>0</v>
      </c>
      <c r="BT283" s="1206">
        <f t="shared" si="695"/>
        <v>0</v>
      </c>
      <c r="BU283" s="1206">
        <f t="shared" si="695"/>
        <v>0</v>
      </c>
      <c r="BV283" s="1206">
        <f t="shared" si="695"/>
        <v>0</v>
      </c>
      <c r="BW283" s="1206">
        <f t="shared" si="695"/>
        <v>0</v>
      </c>
      <c r="BX283" s="1206">
        <f t="shared" si="695"/>
        <v>0</v>
      </c>
      <c r="BY283" s="614">
        <f t="shared" si="695"/>
        <v>0</v>
      </c>
      <c r="BZ283" s="1206">
        <f t="shared" si="695"/>
        <v>0</v>
      </c>
      <c r="CA283" s="1206">
        <f t="shared" si="695"/>
        <v>0</v>
      </c>
      <c r="CB283" s="1206">
        <f t="shared" si="695"/>
        <v>0</v>
      </c>
      <c r="CC283" s="1206">
        <f t="shared" si="695"/>
        <v>0</v>
      </c>
      <c r="CD283" s="1206">
        <f t="shared" si="695"/>
        <v>0</v>
      </c>
      <c r="CE283" s="1206">
        <f t="shared" si="695"/>
        <v>0</v>
      </c>
      <c r="CF283" s="1206">
        <f t="shared" si="695"/>
        <v>0</v>
      </c>
      <c r="CG283" s="1206">
        <f t="shared" si="695"/>
        <v>0</v>
      </c>
      <c r="CH283" s="1206">
        <f t="shared" si="695"/>
        <v>0</v>
      </c>
      <c r="CI283" s="1206">
        <f t="shared" si="695"/>
        <v>0</v>
      </c>
      <c r="CJ283" s="1206">
        <f t="shared" si="695"/>
        <v>0</v>
      </c>
      <c r="CK283" s="1206">
        <f t="shared" si="695"/>
        <v>0</v>
      </c>
      <c r="CL283" s="1206">
        <f t="shared" si="695"/>
        <v>0</v>
      </c>
      <c r="CM283" s="1206">
        <f t="shared" si="695"/>
        <v>0</v>
      </c>
      <c r="CN283" s="1206">
        <f t="shared" si="695"/>
        <v>0</v>
      </c>
      <c r="CO283" s="1206">
        <f t="shared" si="695"/>
        <v>0</v>
      </c>
      <c r="CP283" s="1206">
        <f t="shared" si="695"/>
        <v>0</v>
      </c>
      <c r="CQ283" s="1206">
        <f t="shared" si="695"/>
        <v>0</v>
      </c>
      <c r="CR283" s="1206">
        <f t="shared" si="695"/>
        <v>0</v>
      </c>
      <c r="CS283" s="1206">
        <f t="shared" si="695"/>
        <v>0</v>
      </c>
      <c r="CT283" s="1206">
        <f t="shared" si="695"/>
        <v>0</v>
      </c>
      <c r="CU283" s="1206">
        <f t="shared" si="695"/>
        <v>0</v>
      </c>
      <c r="CV283" s="1206">
        <f t="shared" si="695"/>
        <v>0</v>
      </c>
      <c r="CW283" s="1206">
        <f t="shared" si="695"/>
        <v>0</v>
      </c>
      <c r="CX283" s="1206">
        <f t="shared" si="695"/>
        <v>0</v>
      </c>
      <c r="CY283" s="1206">
        <f t="shared" si="695"/>
        <v>0</v>
      </c>
      <c r="CZ283" s="1206">
        <f t="shared" si="695"/>
        <v>0</v>
      </c>
      <c r="DA283" s="1206">
        <f t="shared" si="695"/>
        <v>0</v>
      </c>
      <c r="DB283" s="1206">
        <f t="shared" si="695"/>
        <v>0</v>
      </c>
      <c r="DC283" s="1206">
        <f t="shared" si="695"/>
        <v>0</v>
      </c>
      <c r="DD283" s="1206">
        <f t="shared" ref="DD283:DI283" si="696">SUM(DD278:DD282)</f>
        <v>0</v>
      </c>
      <c r="DE283" s="1206">
        <f t="shared" si="696"/>
        <v>0</v>
      </c>
      <c r="DF283" s="1206">
        <f t="shared" si="696"/>
        <v>0</v>
      </c>
      <c r="DG283" s="1206">
        <f t="shared" si="696"/>
        <v>0</v>
      </c>
      <c r="DH283" s="1206">
        <f t="shared" si="696"/>
        <v>0</v>
      </c>
      <c r="DI283" s="1206">
        <f t="shared" si="696"/>
        <v>0</v>
      </c>
    </row>
    <row r="284" spans="1:113" customFormat="1" ht="16">
      <c r="A284" s="78"/>
      <c r="B284" s="78"/>
      <c r="C284" s="78"/>
      <c r="D284" s="301"/>
      <c r="E284" s="1193"/>
      <c r="F284" s="1216"/>
      <c r="G284" s="185"/>
      <c r="H284" s="185"/>
      <c r="I284" s="185"/>
      <c r="J284" s="185"/>
      <c r="K284" s="185"/>
      <c r="L284" s="185"/>
      <c r="M284" s="185"/>
      <c r="N284" s="185"/>
      <c r="O284" s="185"/>
      <c r="P284" s="185"/>
      <c r="Q284" s="611"/>
      <c r="R284" s="185"/>
      <c r="S284" s="185"/>
      <c r="T284" s="185"/>
      <c r="U284" s="185"/>
      <c r="V284" s="185"/>
      <c r="W284" s="185"/>
      <c r="X284" s="185"/>
      <c r="Y284" s="185"/>
      <c r="Z284" s="185"/>
      <c r="AA284" s="185"/>
      <c r="AB284" s="185"/>
      <c r="AC284" s="365"/>
      <c r="AD284" s="185"/>
      <c r="AE284" s="185"/>
      <c r="AF284" s="185"/>
      <c r="AG284" s="185"/>
      <c r="AH284" s="185"/>
      <c r="AI284" s="185"/>
      <c r="AJ284" s="185"/>
      <c r="AK284" s="185"/>
      <c r="AL284" s="185"/>
      <c r="AM284" s="185"/>
      <c r="AN284" s="185"/>
      <c r="AO284" s="365"/>
      <c r="AP284" s="185"/>
      <c r="AQ284" s="185"/>
      <c r="AR284" s="185"/>
      <c r="AS284" s="185"/>
      <c r="AT284" s="185"/>
      <c r="AU284" s="185"/>
      <c r="AV284" s="185"/>
      <c r="AW284" s="185"/>
      <c r="AX284" s="185"/>
      <c r="AY284" s="185"/>
      <c r="AZ284" s="185"/>
      <c r="BA284" s="365"/>
      <c r="BB284" s="185"/>
      <c r="BC284" s="185"/>
      <c r="BD284" s="185"/>
      <c r="BE284" s="185"/>
      <c r="BF284" s="185"/>
      <c r="BG284" s="185"/>
      <c r="BH284" s="185"/>
      <c r="BI284" s="185"/>
      <c r="BJ284" s="185"/>
      <c r="BK284" s="185"/>
      <c r="BL284" s="185"/>
      <c r="BM284" s="365"/>
      <c r="BN284" s="185"/>
      <c r="BO284" s="185"/>
      <c r="BP284" s="185"/>
      <c r="BQ284" s="185"/>
      <c r="BR284" s="185"/>
      <c r="BS284" s="185"/>
      <c r="BT284" s="185"/>
      <c r="BU284" s="185"/>
      <c r="BV284" s="185"/>
      <c r="BW284" s="185"/>
      <c r="BX284" s="185"/>
      <c r="BY284" s="365"/>
      <c r="BZ284" s="185"/>
      <c r="CA284" s="185"/>
      <c r="CB284" s="185"/>
      <c r="CC284" s="185"/>
      <c r="CD284" s="185"/>
      <c r="CE284" s="185"/>
      <c r="CF284" s="185"/>
      <c r="CG284" s="185"/>
      <c r="CH284" s="185"/>
      <c r="CI284" s="185"/>
      <c r="CJ284" s="185"/>
      <c r="CK284" s="185"/>
      <c r="CL284" s="185"/>
      <c r="CM284" s="185"/>
      <c r="CN284" s="185"/>
      <c r="CO284" s="185"/>
      <c r="CP284" s="185"/>
      <c r="CQ284" s="185"/>
      <c r="CR284" s="185"/>
      <c r="CS284" s="185"/>
      <c r="CT284" s="185"/>
      <c r="CU284" s="185"/>
      <c r="CV284" s="185"/>
      <c r="CW284" s="185"/>
      <c r="CX284" s="185"/>
      <c r="CY284" s="185"/>
      <c r="CZ284" s="185"/>
      <c r="DA284" s="185"/>
      <c r="DB284" s="185"/>
      <c r="DC284" s="185"/>
      <c r="DD284" s="185"/>
      <c r="DE284" s="185"/>
      <c r="DF284" s="185"/>
      <c r="DG284" s="185"/>
      <c r="DH284" s="185"/>
      <c r="DI284" s="185"/>
    </row>
    <row r="285" spans="1:113" customFormat="1" ht="16">
      <c r="A285" s="78"/>
      <c r="B285" s="78"/>
      <c r="C285" s="78"/>
      <c r="D285" s="301"/>
      <c r="E285" s="1193"/>
      <c r="F285" s="1216"/>
      <c r="G285" s="185"/>
      <c r="H285" s="185"/>
      <c r="I285" s="185"/>
      <c r="J285" s="185"/>
      <c r="K285" s="185"/>
      <c r="L285" s="185"/>
      <c r="M285" s="185"/>
      <c r="N285" s="185"/>
      <c r="O285" s="185"/>
      <c r="P285" s="185"/>
      <c r="Q285" s="611"/>
      <c r="R285" s="185"/>
      <c r="S285" s="185"/>
      <c r="T285" s="185"/>
      <c r="U285" s="185"/>
      <c r="V285" s="185"/>
      <c r="W285" s="185"/>
      <c r="X285" s="185"/>
      <c r="Y285" s="185"/>
      <c r="Z285" s="185"/>
      <c r="AA285" s="185"/>
      <c r="AB285" s="185"/>
      <c r="AC285" s="365"/>
      <c r="AD285" s="185"/>
      <c r="AE285" s="185"/>
      <c r="AF285" s="185"/>
      <c r="AG285" s="185"/>
      <c r="AH285" s="185"/>
      <c r="AI285" s="185"/>
      <c r="AJ285" s="185"/>
      <c r="AK285" s="185"/>
      <c r="AL285" s="185"/>
      <c r="AM285" s="185"/>
      <c r="AN285" s="185"/>
      <c r="AO285" s="365"/>
      <c r="AP285" s="185"/>
      <c r="AQ285" s="185"/>
      <c r="AR285" s="185"/>
      <c r="AS285" s="185"/>
      <c r="AT285" s="185"/>
      <c r="AU285" s="185"/>
      <c r="AV285" s="185"/>
      <c r="AW285" s="185"/>
      <c r="AX285" s="185"/>
      <c r="AY285" s="185"/>
      <c r="AZ285" s="185"/>
      <c r="BA285" s="365"/>
      <c r="BB285" s="185"/>
      <c r="BC285" s="185"/>
      <c r="BD285" s="185"/>
      <c r="BE285" s="185"/>
      <c r="BF285" s="185"/>
      <c r="BG285" s="185"/>
      <c r="BH285" s="185"/>
      <c r="BI285" s="185"/>
      <c r="BJ285" s="185"/>
      <c r="BK285" s="185"/>
      <c r="BL285" s="185"/>
      <c r="BM285" s="365"/>
      <c r="BN285" s="185"/>
      <c r="BO285" s="185"/>
      <c r="BP285" s="185"/>
      <c r="BQ285" s="185"/>
      <c r="BR285" s="185"/>
      <c r="BS285" s="185"/>
      <c r="BT285" s="185"/>
      <c r="BU285" s="185"/>
      <c r="BV285" s="185"/>
      <c r="BW285" s="185"/>
      <c r="BX285" s="185"/>
      <c r="BY285" s="365"/>
      <c r="BZ285" s="185"/>
      <c r="CA285" s="185"/>
      <c r="CB285" s="185"/>
      <c r="CC285" s="185"/>
      <c r="CD285" s="185"/>
      <c r="CE285" s="185"/>
      <c r="CF285" s="185"/>
      <c r="CG285" s="185"/>
      <c r="CH285" s="185"/>
      <c r="CI285" s="185"/>
      <c r="CJ285" s="185"/>
      <c r="CK285" s="185"/>
      <c r="CL285" s="185"/>
      <c r="CM285" s="185"/>
      <c r="CN285" s="185"/>
      <c r="CO285" s="185"/>
      <c r="CP285" s="185"/>
      <c r="CQ285" s="185"/>
      <c r="CR285" s="185"/>
      <c r="CS285" s="185"/>
      <c r="CT285" s="185"/>
      <c r="CU285" s="185"/>
      <c r="CV285" s="185"/>
      <c r="CW285" s="185"/>
      <c r="CX285" s="185"/>
      <c r="CY285" s="185"/>
      <c r="CZ285" s="185"/>
      <c r="DA285" s="185"/>
      <c r="DB285" s="185"/>
      <c r="DC285" s="185"/>
      <c r="DD285" s="185"/>
      <c r="DE285" s="185"/>
      <c r="DF285" s="185"/>
      <c r="DG285" s="185"/>
      <c r="DH285" s="185"/>
      <c r="DI285" s="185"/>
    </row>
    <row r="286" spans="1:113" customFormat="1" ht="24" thickBot="1">
      <c r="A286" s="270" t="s">
        <v>468</v>
      </c>
      <c r="B286" s="270"/>
      <c r="C286" s="270"/>
      <c r="D286" s="303"/>
      <c r="E286" s="272"/>
      <c r="F286" s="273"/>
      <c r="G286" s="274"/>
      <c r="H286" s="274"/>
      <c r="I286" s="274"/>
      <c r="J286" s="274"/>
      <c r="K286" s="274"/>
      <c r="L286" s="274"/>
      <c r="M286" s="274"/>
      <c r="N286" s="274"/>
      <c r="O286" s="274"/>
      <c r="P286" s="274"/>
      <c r="Q286" s="368"/>
      <c r="R286" s="274"/>
      <c r="S286" s="274"/>
      <c r="T286" s="274"/>
      <c r="U286" s="274"/>
      <c r="V286" s="274"/>
      <c r="W286" s="274"/>
      <c r="X286" s="274"/>
      <c r="Y286" s="274"/>
      <c r="Z286" s="274"/>
      <c r="AA286" s="274"/>
      <c r="AB286" s="274"/>
      <c r="AC286" s="368"/>
      <c r="AD286" s="274"/>
      <c r="AE286" s="274"/>
      <c r="AF286" s="274"/>
      <c r="AG286" s="274"/>
      <c r="AH286" s="274"/>
      <c r="AI286" s="274"/>
      <c r="AJ286" s="274"/>
      <c r="AK286" s="274"/>
      <c r="AL286" s="274"/>
      <c r="AM286" s="274"/>
      <c r="AN286" s="274"/>
      <c r="AO286" s="368"/>
      <c r="AP286" s="274"/>
      <c r="AQ286" s="274"/>
      <c r="AR286" s="274"/>
      <c r="AS286" s="274"/>
      <c r="AT286" s="274"/>
      <c r="AU286" s="274"/>
      <c r="AV286" s="274"/>
      <c r="AW286" s="274"/>
      <c r="AX286" s="274"/>
      <c r="AY286" s="274"/>
      <c r="AZ286" s="274"/>
      <c r="BA286" s="368"/>
      <c r="BB286" s="274"/>
      <c r="BC286" s="274"/>
      <c r="BD286" s="274"/>
      <c r="BE286" s="274"/>
      <c r="BF286" s="274"/>
      <c r="BG286" s="274"/>
      <c r="BH286" s="274"/>
      <c r="BI286" s="274"/>
      <c r="BJ286" s="274"/>
      <c r="BK286" s="274"/>
      <c r="BL286" s="274"/>
      <c r="BM286" s="368"/>
      <c r="BN286" s="274"/>
      <c r="BO286" s="274"/>
      <c r="BP286" s="274"/>
      <c r="BQ286" s="274"/>
      <c r="BR286" s="274"/>
      <c r="BS286" s="274"/>
      <c r="BT286" s="274"/>
      <c r="BU286" s="274"/>
      <c r="BV286" s="274"/>
      <c r="BW286" s="274"/>
      <c r="BX286" s="274"/>
      <c r="BY286" s="368"/>
      <c r="BZ286" s="274"/>
      <c r="CA286" s="274"/>
      <c r="CB286" s="274"/>
      <c r="CC286" s="274"/>
      <c r="CD286" s="274"/>
      <c r="CE286" s="274"/>
      <c r="CF286" s="274"/>
      <c r="CG286" s="274"/>
      <c r="CH286" s="274"/>
      <c r="CI286" s="274"/>
      <c r="CJ286" s="274"/>
      <c r="CK286" s="274"/>
      <c r="CL286" s="274"/>
      <c r="CM286" s="274"/>
      <c r="CN286" s="274"/>
      <c r="CO286" s="274"/>
      <c r="CP286" s="274"/>
      <c r="CQ286" s="274"/>
      <c r="CR286" s="274"/>
      <c r="CS286" s="274"/>
      <c r="CT286" s="274"/>
      <c r="CU286" s="274"/>
      <c r="CV286" s="274"/>
      <c r="CW286" s="274"/>
      <c r="CX286" s="274"/>
      <c r="CY286" s="274"/>
      <c r="CZ286" s="274"/>
      <c r="DA286" s="274"/>
      <c r="DB286" s="274"/>
      <c r="DC286" s="274"/>
      <c r="DD286" s="274"/>
      <c r="DE286" s="274"/>
      <c r="DF286" s="274"/>
      <c r="DG286" s="274"/>
      <c r="DH286" s="274"/>
      <c r="DI286" s="274"/>
    </row>
    <row r="287" spans="1:113" customFormat="1" ht="16">
      <c r="A287" s="297" t="s">
        <v>469</v>
      </c>
      <c r="B287" s="297"/>
      <c r="C287" s="297"/>
      <c r="D287" s="301"/>
      <c r="E287" s="1218" t="str">
        <f>Settings!$C$6</f>
        <v>USD</v>
      </c>
      <c r="F287" s="1194">
        <v>0</v>
      </c>
      <c r="G287" s="83">
        <v>0</v>
      </c>
      <c r="H287" s="83">
        <v>0</v>
      </c>
      <c r="I287" s="83">
        <v>0</v>
      </c>
      <c r="J287" s="83">
        <v>0</v>
      </c>
      <c r="K287" s="83">
        <v>0</v>
      </c>
      <c r="L287" s="83">
        <v>0</v>
      </c>
      <c r="M287" s="83">
        <v>0</v>
      </c>
      <c r="N287" s="83">
        <v>0</v>
      </c>
      <c r="O287" s="83">
        <v>0</v>
      </c>
      <c r="P287" s="83">
        <v>0</v>
      </c>
      <c r="Q287" s="611">
        <v>0</v>
      </c>
      <c r="R287" s="83">
        <v>0</v>
      </c>
      <c r="S287" s="83">
        <v>0</v>
      </c>
      <c r="T287" s="83">
        <v>0</v>
      </c>
      <c r="U287" s="83">
        <v>0</v>
      </c>
      <c r="V287" s="83">
        <v>0</v>
      </c>
      <c r="W287" s="83">
        <v>0</v>
      </c>
      <c r="X287" s="83">
        <v>0</v>
      </c>
      <c r="Y287" s="83">
        <v>0</v>
      </c>
      <c r="Z287" s="83">
        <v>0</v>
      </c>
      <c r="AA287" s="83">
        <v>0</v>
      </c>
      <c r="AB287" s="83">
        <v>0</v>
      </c>
      <c r="AC287" s="365">
        <v>0</v>
      </c>
      <c r="AD287" s="83">
        <v>0</v>
      </c>
      <c r="AE287" s="83">
        <v>0</v>
      </c>
      <c r="AF287" s="83">
        <v>0</v>
      </c>
      <c r="AG287" s="83">
        <v>0</v>
      </c>
      <c r="AH287" s="83">
        <v>0</v>
      </c>
      <c r="AI287" s="83">
        <v>0</v>
      </c>
      <c r="AJ287" s="83">
        <v>0</v>
      </c>
      <c r="AK287" s="83">
        <v>0</v>
      </c>
      <c r="AL287" s="83">
        <v>0</v>
      </c>
      <c r="AM287" s="83">
        <v>0</v>
      </c>
      <c r="AN287" s="83">
        <v>0</v>
      </c>
      <c r="AO287" s="365">
        <v>0</v>
      </c>
      <c r="AP287" s="83">
        <v>0</v>
      </c>
      <c r="AQ287" s="83">
        <v>0</v>
      </c>
      <c r="AR287" s="83">
        <v>0</v>
      </c>
      <c r="AS287" s="83">
        <v>0</v>
      </c>
      <c r="AT287" s="83">
        <v>0</v>
      </c>
      <c r="AU287" s="83">
        <v>0</v>
      </c>
      <c r="AV287" s="83">
        <v>0</v>
      </c>
      <c r="AW287" s="83">
        <v>0</v>
      </c>
      <c r="AX287" s="83">
        <v>0</v>
      </c>
      <c r="AY287" s="83">
        <v>0</v>
      </c>
      <c r="AZ287" s="83">
        <v>0</v>
      </c>
      <c r="BA287" s="365">
        <v>0</v>
      </c>
      <c r="BB287" s="83">
        <v>0</v>
      </c>
      <c r="BC287" s="83">
        <v>0</v>
      </c>
      <c r="BD287" s="83">
        <v>0</v>
      </c>
      <c r="BE287" s="83">
        <v>0</v>
      </c>
      <c r="BF287" s="83">
        <v>0</v>
      </c>
      <c r="BG287" s="83">
        <v>0</v>
      </c>
      <c r="BH287" s="83">
        <v>0</v>
      </c>
      <c r="BI287" s="83">
        <v>0</v>
      </c>
      <c r="BJ287" s="83">
        <v>0</v>
      </c>
      <c r="BK287" s="83">
        <v>0</v>
      </c>
      <c r="BL287" s="83">
        <v>0</v>
      </c>
      <c r="BM287" s="365">
        <v>0</v>
      </c>
      <c r="BN287" s="83">
        <v>0</v>
      </c>
      <c r="BO287" s="83">
        <v>0</v>
      </c>
      <c r="BP287" s="83">
        <v>0</v>
      </c>
      <c r="BQ287" s="83">
        <v>0</v>
      </c>
      <c r="BR287" s="83">
        <v>0</v>
      </c>
      <c r="BS287" s="83">
        <v>0</v>
      </c>
      <c r="BT287" s="83">
        <v>0</v>
      </c>
      <c r="BU287" s="83">
        <v>0</v>
      </c>
      <c r="BV287" s="83">
        <v>0</v>
      </c>
      <c r="BW287" s="83">
        <v>0</v>
      </c>
      <c r="BX287" s="83">
        <v>0</v>
      </c>
      <c r="BY287" s="365">
        <v>0</v>
      </c>
      <c r="BZ287" s="83">
        <v>0</v>
      </c>
      <c r="CA287" s="83">
        <v>0</v>
      </c>
      <c r="CB287" s="83">
        <v>0</v>
      </c>
      <c r="CC287" s="83">
        <v>0</v>
      </c>
      <c r="CD287" s="83">
        <v>0</v>
      </c>
      <c r="CE287" s="83">
        <v>0</v>
      </c>
      <c r="CF287" s="83">
        <v>0</v>
      </c>
      <c r="CG287" s="83">
        <v>0</v>
      </c>
      <c r="CH287" s="83">
        <v>0</v>
      </c>
      <c r="CI287" s="83">
        <v>0</v>
      </c>
      <c r="CJ287" s="83">
        <v>0</v>
      </c>
      <c r="CK287" s="83">
        <v>0</v>
      </c>
      <c r="CL287" s="83">
        <v>0</v>
      </c>
      <c r="CM287" s="83">
        <v>0</v>
      </c>
      <c r="CN287" s="83">
        <v>0</v>
      </c>
      <c r="CO287" s="83">
        <v>0</v>
      </c>
      <c r="CP287" s="83">
        <v>0</v>
      </c>
      <c r="CQ287" s="83">
        <v>0</v>
      </c>
      <c r="CR287" s="83">
        <v>0</v>
      </c>
      <c r="CS287" s="83">
        <v>0</v>
      </c>
      <c r="CT287" s="83">
        <v>0</v>
      </c>
      <c r="CU287" s="83">
        <v>0</v>
      </c>
      <c r="CV287" s="83">
        <v>0</v>
      </c>
      <c r="CW287" s="83">
        <v>0</v>
      </c>
      <c r="CX287" s="83">
        <v>0</v>
      </c>
      <c r="CY287" s="83">
        <v>0</v>
      </c>
      <c r="CZ287" s="83">
        <v>0</v>
      </c>
      <c r="DA287" s="83">
        <v>0</v>
      </c>
      <c r="DB287" s="83">
        <v>0</v>
      </c>
      <c r="DC287" s="83">
        <v>0</v>
      </c>
      <c r="DD287" s="83">
        <v>0</v>
      </c>
      <c r="DE287" s="83">
        <v>0</v>
      </c>
      <c r="DF287" s="83">
        <v>0</v>
      </c>
      <c r="DG287" s="83">
        <v>0</v>
      </c>
      <c r="DH287" s="83">
        <v>0</v>
      </c>
      <c r="DI287" s="83">
        <v>0</v>
      </c>
    </row>
    <row r="288" spans="1:113" customFormat="1" ht="16">
      <c r="A288" s="297" t="s">
        <v>470</v>
      </c>
      <c r="B288" s="297"/>
      <c r="C288" s="297"/>
      <c r="D288" s="301"/>
      <c r="E288" s="1218" t="str">
        <f>Settings!$C$6</f>
        <v>USD</v>
      </c>
      <c r="F288" s="1194">
        <v>0</v>
      </c>
      <c r="G288" s="83">
        <v>0</v>
      </c>
      <c r="H288" s="83">
        <v>0</v>
      </c>
      <c r="I288" s="83">
        <v>0</v>
      </c>
      <c r="J288" s="83">
        <v>0</v>
      </c>
      <c r="K288" s="83">
        <v>0</v>
      </c>
      <c r="L288" s="83">
        <v>0</v>
      </c>
      <c r="M288" s="83">
        <v>0</v>
      </c>
      <c r="N288" s="83">
        <v>0</v>
      </c>
      <c r="O288" s="83">
        <v>0</v>
      </c>
      <c r="P288" s="83">
        <v>0</v>
      </c>
      <c r="Q288" s="611">
        <v>0</v>
      </c>
      <c r="R288" s="83">
        <v>0</v>
      </c>
      <c r="S288" s="83">
        <v>0</v>
      </c>
      <c r="T288" s="83">
        <v>0</v>
      </c>
      <c r="U288" s="83">
        <v>0</v>
      </c>
      <c r="V288" s="83">
        <v>0</v>
      </c>
      <c r="W288" s="83">
        <v>0</v>
      </c>
      <c r="X288" s="83">
        <v>0</v>
      </c>
      <c r="Y288" s="83">
        <v>0</v>
      </c>
      <c r="Z288" s="83">
        <v>0</v>
      </c>
      <c r="AA288" s="83">
        <v>0</v>
      </c>
      <c r="AB288" s="83">
        <v>0</v>
      </c>
      <c r="AC288" s="365">
        <v>0</v>
      </c>
      <c r="AD288" s="83">
        <v>0</v>
      </c>
      <c r="AE288" s="83">
        <v>0</v>
      </c>
      <c r="AF288" s="83">
        <v>0</v>
      </c>
      <c r="AG288" s="83">
        <v>0</v>
      </c>
      <c r="AH288" s="83">
        <v>0</v>
      </c>
      <c r="AI288" s="83">
        <v>0</v>
      </c>
      <c r="AJ288" s="83">
        <v>0</v>
      </c>
      <c r="AK288" s="83">
        <v>0</v>
      </c>
      <c r="AL288" s="83">
        <v>0</v>
      </c>
      <c r="AM288" s="83">
        <v>0</v>
      </c>
      <c r="AN288" s="83">
        <v>0</v>
      </c>
      <c r="AO288" s="365">
        <v>0</v>
      </c>
      <c r="AP288" s="83">
        <v>0</v>
      </c>
      <c r="AQ288" s="83">
        <v>0</v>
      </c>
      <c r="AR288" s="83">
        <v>0</v>
      </c>
      <c r="AS288" s="83">
        <v>0</v>
      </c>
      <c r="AT288" s="83">
        <v>0</v>
      </c>
      <c r="AU288" s="83">
        <v>0</v>
      </c>
      <c r="AV288" s="83">
        <v>0</v>
      </c>
      <c r="AW288" s="83">
        <v>0</v>
      </c>
      <c r="AX288" s="83">
        <v>0</v>
      </c>
      <c r="AY288" s="83">
        <v>0</v>
      </c>
      <c r="AZ288" s="83">
        <v>0</v>
      </c>
      <c r="BA288" s="365">
        <v>0</v>
      </c>
      <c r="BB288" s="83">
        <v>0</v>
      </c>
      <c r="BC288" s="83">
        <v>0</v>
      </c>
      <c r="BD288" s="83">
        <v>0</v>
      </c>
      <c r="BE288" s="83">
        <v>0</v>
      </c>
      <c r="BF288" s="83">
        <v>0</v>
      </c>
      <c r="BG288" s="83">
        <v>0</v>
      </c>
      <c r="BH288" s="83">
        <v>0</v>
      </c>
      <c r="BI288" s="83">
        <v>0</v>
      </c>
      <c r="BJ288" s="83">
        <v>0</v>
      </c>
      <c r="BK288" s="83">
        <v>0</v>
      </c>
      <c r="BL288" s="83">
        <v>0</v>
      </c>
      <c r="BM288" s="365">
        <v>0</v>
      </c>
      <c r="BN288" s="83">
        <v>0</v>
      </c>
      <c r="BO288" s="83">
        <v>0</v>
      </c>
      <c r="BP288" s="83">
        <v>0</v>
      </c>
      <c r="BQ288" s="83">
        <v>0</v>
      </c>
      <c r="BR288" s="83">
        <v>0</v>
      </c>
      <c r="BS288" s="83">
        <v>0</v>
      </c>
      <c r="BT288" s="83">
        <v>0</v>
      </c>
      <c r="BU288" s="83">
        <v>0</v>
      </c>
      <c r="BV288" s="83">
        <v>0</v>
      </c>
      <c r="BW288" s="83">
        <v>0</v>
      </c>
      <c r="BX288" s="83">
        <v>0</v>
      </c>
      <c r="BY288" s="365">
        <v>0</v>
      </c>
      <c r="BZ288" s="83">
        <v>0</v>
      </c>
      <c r="CA288" s="83">
        <v>0</v>
      </c>
      <c r="CB288" s="83">
        <v>0</v>
      </c>
      <c r="CC288" s="83">
        <v>0</v>
      </c>
      <c r="CD288" s="83">
        <v>0</v>
      </c>
      <c r="CE288" s="83">
        <v>0</v>
      </c>
      <c r="CF288" s="83">
        <v>0</v>
      </c>
      <c r="CG288" s="83">
        <v>0</v>
      </c>
      <c r="CH288" s="83">
        <v>0</v>
      </c>
      <c r="CI288" s="83">
        <v>0</v>
      </c>
      <c r="CJ288" s="83">
        <v>0</v>
      </c>
      <c r="CK288" s="83">
        <v>0</v>
      </c>
      <c r="CL288" s="83">
        <v>0</v>
      </c>
      <c r="CM288" s="83">
        <v>0</v>
      </c>
      <c r="CN288" s="83">
        <v>0</v>
      </c>
      <c r="CO288" s="83">
        <v>0</v>
      </c>
      <c r="CP288" s="83">
        <v>0</v>
      </c>
      <c r="CQ288" s="83">
        <v>0</v>
      </c>
      <c r="CR288" s="83">
        <v>0</v>
      </c>
      <c r="CS288" s="83">
        <v>0</v>
      </c>
      <c r="CT288" s="83">
        <v>0</v>
      </c>
      <c r="CU288" s="83">
        <v>0</v>
      </c>
      <c r="CV288" s="83">
        <v>0</v>
      </c>
      <c r="CW288" s="83">
        <v>0</v>
      </c>
      <c r="CX288" s="83">
        <v>0</v>
      </c>
      <c r="CY288" s="83">
        <v>0</v>
      </c>
      <c r="CZ288" s="83">
        <v>0</v>
      </c>
      <c r="DA288" s="83">
        <v>0</v>
      </c>
      <c r="DB288" s="83">
        <v>0</v>
      </c>
      <c r="DC288" s="83">
        <v>0</v>
      </c>
      <c r="DD288" s="83">
        <v>0</v>
      </c>
      <c r="DE288" s="83">
        <v>0</v>
      </c>
      <c r="DF288" s="83">
        <v>0</v>
      </c>
      <c r="DG288" s="83">
        <v>0</v>
      </c>
      <c r="DH288" s="83">
        <v>0</v>
      </c>
      <c r="DI288" s="83">
        <v>0</v>
      </c>
    </row>
    <row r="289" spans="1:113" customFormat="1" ht="16">
      <c r="A289" s="259" t="s">
        <v>471</v>
      </c>
      <c r="B289" s="259"/>
      <c r="C289" s="259"/>
      <c r="D289" s="301"/>
      <c r="E289" s="1218" t="str">
        <f>Settings!$C$6</f>
        <v>USD</v>
      </c>
      <c r="F289" s="1194">
        <v>0</v>
      </c>
      <c r="G289" s="83">
        <f>F289</f>
        <v>0</v>
      </c>
      <c r="H289" s="83">
        <f t="shared" ref="H289:BM289" si="697">G289</f>
        <v>0</v>
      </c>
      <c r="I289" s="83">
        <f t="shared" si="697"/>
        <v>0</v>
      </c>
      <c r="J289" s="83">
        <f t="shared" si="697"/>
        <v>0</v>
      </c>
      <c r="K289" s="83">
        <f t="shared" si="697"/>
        <v>0</v>
      </c>
      <c r="L289" s="83">
        <f t="shared" si="697"/>
        <v>0</v>
      </c>
      <c r="M289" s="83">
        <f t="shared" si="697"/>
        <v>0</v>
      </c>
      <c r="N289" s="83">
        <f t="shared" si="697"/>
        <v>0</v>
      </c>
      <c r="O289" s="83">
        <f t="shared" si="697"/>
        <v>0</v>
      </c>
      <c r="P289" s="83">
        <f t="shared" si="697"/>
        <v>0</v>
      </c>
      <c r="Q289" s="611">
        <f t="shared" si="697"/>
        <v>0</v>
      </c>
      <c r="R289" s="83">
        <f t="shared" si="697"/>
        <v>0</v>
      </c>
      <c r="S289" s="83">
        <f t="shared" si="697"/>
        <v>0</v>
      </c>
      <c r="T289" s="83">
        <f t="shared" si="697"/>
        <v>0</v>
      </c>
      <c r="U289" s="83">
        <f t="shared" si="697"/>
        <v>0</v>
      </c>
      <c r="V289" s="83">
        <f t="shared" si="697"/>
        <v>0</v>
      </c>
      <c r="W289" s="83">
        <f t="shared" si="697"/>
        <v>0</v>
      </c>
      <c r="X289" s="83">
        <f t="shared" si="697"/>
        <v>0</v>
      </c>
      <c r="Y289" s="83">
        <f t="shared" si="697"/>
        <v>0</v>
      </c>
      <c r="Z289" s="83">
        <f t="shared" si="697"/>
        <v>0</v>
      </c>
      <c r="AA289" s="83">
        <f t="shared" si="697"/>
        <v>0</v>
      </c>
      <c r="AB289" s="83">
        <f t="shared" si="697"/>
        <v>0</v>
      </c>
      <c r="AC289" s="365">
        <f t="shared" si="697"/>
        <v>0</v>
      </c>
      <c r="AD289" s="83">
        <f t="shared" si="697"/>
        <v>0</v>
      </c>
      <c r="AE289" s="83">
        <f t="shared" si="697"/>
        <v>0</v>
      </c>
      <c r="AF289" s="83">
        <f t="shared" si="697"/>
        <v>0</v>
      </c>
      <c r="AG289" s="83">
        <f t="shared" si="697"/>
        <v>0</v>
      </c>
      <c r="AH289" s="83">
        <f t="shared" si="697"/>
        <v>0</v>
      </c>
      <c r="AI289" s="83">
        <f t="shared" si="697"/>
        <v>0</v>
      </c>
      <c r="AJ289" s="83">
        <f t="shared" si="697"/>
        <v>0</v>
      </c>
      <c r="AK289" s="83">
        <f t="shared" si="697"/>
        <v>0</v>
      </c>
      <c r="AL289" s="83">
        <f t="shared" si="697"/>
        <v>0</v>
      </c>
      <c r="AM289" s="83">
        <f t="shared" si="697"/>
        <v>0</v>
      </c>
      <c r="AN289" s="83">
        <f t="shared" si="697"/>
        <v>0</v>
      </c>
      <c r="AO289" s="365">
        <f t="shared" si="697"/>
        <v>0</v>
      </c>
      <c r="AP289" s="83">
        <f t="shared" si="697"/>
        <v>0</v>
      </c>
      <c r="AQ289" s="83">
        <f t="shared" si="697"/>
        <v>0</v>
      </c>
      <c r="AR289" s="83">
        <f t="shared" si="697"/>
        <v>0</v>
      </c>
      <c r="AS289" s="83">
        <f t="shared" si="697"/>
        <v>0</v>
      </c>
      <c r="AT289" s="83">
        <f t="shared" si="697"/>
        <v>0</v>
      </c>
      <c r="AU289" s="83">
        <f t="shared" si="697"/>
        <v>0</v>
      </c>
      <c r="AV289" s="83">
        <f t="shared" si="697"/>
        <v>0</v>
      </c>
      <c r="AW289" s="83">
        <f t="shared" si="697"/>
        <v>0</v>
      </c>
      <c r="AX289" s="83">
        <f t="shared" si="697"/>
        <v>0</v>
      </c>
      <c r="AY289" s="83">
        <f t="shared" si="697"/>
        <v>0</v>
      </c>
      <c r="AZ289" s="83">
        <f t="shared" si="697"/>
        <v>0</v>
      </c>
      <c r="BA289" s="365">
        <f t="shared" si="697"/>
        <v>0</v>
      </c>
      <c r="BB289" s="83">
        <f t="shared" si="697"/>
        <v>0</v>
      </c>
      <c r="BC289" s="83">
        <f t="shared" si="697"/>
        <v>0</v>
      </c>
      <c r="BD289" s="83">
        <f t="shared" si="697"/>
        <v>0</v>
      </c>
      <c r="BE289" s="83">
        <f t="shared" si="697"/>
        <v>0</v>
      </c>
      <c r="BF289" s="83">
        <f t="shared" si="697"/>
        <v>0</v>
      </c>
      <c r="BG289" s="83">
        <f t="shared" si="697"/>
        <v>0</v>
      </c>
      <c r="BH289" s="83">
        <f t="shared" si="697"/>
        <v>0</v>
      </c>
      <c r="BI289" s="83">
        <f t="shared" si="697"/>
        <v>0</v>
      </c>
      <c r="BJ289" s="83">
        <f t="shared" si="697"/>
        <v>0</v>
      </c>
      <c r="BK289" s="83">
        <f t="shared" si="697"/>
        <v>0</v>
      </c>
      <c r="BL289" s="83">
        <f t="shared" si="697"/>
        <v>0</v>
      </c>
      <c r="BM289" s="365">
        <f t="shared" si="697"/>
        <v>0</v>
      </c>
      <c r="BN289" s="83">
        <f t="shared" ref="BN289:BN290" si="698">BM289</f>
        <v>0</v>
      </c>
      <c r="BO289" s="83">
        <f t="shared" ref="BO289:BO290" si="699">BN289</f>
        <v>0</v>
      </c>
      <c r="BP289" s="83">
        <f t="shared" ref="BP289:BP290" si="700">BO289</f>
        <v>0</v>
      </c>
      <c r="BQ289" s="83">
        <f t="shared" ref="BQ289:BQ290" si="701">BP289</f>
        <v>0</v>
      </c>
      <c r="BR289" s="83">
        <f t="shared" ref="BR289:BR290" si="702">BQ289</f>
        <v>0</v>
      </c>
      <c r="BS289" s="83">
        <f t="shared" ref="BS289:BS290" si="703">BR289</f>
        <v>0</v>
      </c>
      <c r="BT289" s="83">
        <f t="shared" ref="BT289:BT290" si="704">BS289</f>
        <v>0</v>
      </c>
      <c r="BU289" s="83">
        <f t="shared" ref="BU289:BU290" si="705">BT289</f>
        <v>0</v>
      </c>
      <c r="BV289" s="83">
        <f t="shared" ref="BV289:BV290" si="706">BU289</f>
        <v>0</v>
      </c>
      <c r="BW289" s="83">
        <f t="shared" ref="BW289:BW290" si="707">BV289</f>
        <v>0</v>
      </c>
      <c r="BX289" s="83">
        <f t="shared" ref="BX289:BX290" si="708">BW289</f>
        <v>0</v>
      </c>
      <c r="BY289" s="365">
        <f t="shared" ref="BY289:BY290" si="709">BX289</f>
        <v>0</v>
      </c>
      <c r="BZ289" s="83">
        <f t="shared" ref="BZ289:BZ290" si="710">BY289</f>
        <v>0</v>
      </c>
      <c r="CA289" s="83">
        <f t="shared" ref="CA289:CA290" si="711">BZ289</f>
        <v>0</v>
      </c>
      <c r="CB289" s="83">
        <f t="shared" ref="CB289:CB290" si="712">CA289</f>
        <v>0</v>
      </c>
      <c r="CC289" s="83">
        <f t="shared" ref="CC289:CC290" si="713">CB289</f>
        <v>0</v>
      </c>
      <c r="CD289" s="83">
        <f t="shared" ref="CD289:CD290" si="714">CC289</f>
        <v>0</v>
      </c>
      <c r="CE289" s="83">
        <f t="shared" ref="CE289:CE290" si="715">CD289</f>
        <v>0</v>
      </c>
      <c r="CF289" s="83">
        <f t="shared" ref="CF289:CF290" si="716">CE289</f>
        <v>0</v>
      </c>
      <c r="CG289" s="83">
        <f t="shared" ref="CG289:CG290" si="717">CF289</f>
        <v>0</v>
      </c>
      <c r="CH289" s="83">
        <f t="shared" ref="CH289:CH290" si="718">CG289</f>
        <v>0</v>
      </c>
      <c r="CI289" s="83">
        <f t="shared" ref="CI289:CI290" si="719">CH289</f>
        <v>0</v>
      </c>
      <c r="CJ289" s="83">
        <f t="shared" ref="CJ289:CJ290" si="720">CI289</f>
        <v>0</v>
      </c>
      <c r="CK289" s="83">
        <f t="shared" ref="CK289:CK290" si="721">CJ289</f>
        <v>0</v>
      </c>
      <c r="CL289" s="83">
        <f t="shared" ref="CL289:CL290" si="722">CK289</f>
        <v>0</v>
      </c>
      <c r="CM289" s="83">
        <f t="shared" ref="CM289:CM290" si="723">CL289</f>
        <v>0</v>
      </c>
      <c r="CN289" s="83">
        <f t="shared" ref="CN289:CN290" si="724">CM289</f>
        <v>0</v>
      </c>
      <c r="CO289" s="83">
        <f t="shared" ref="CO289:CO290" si="725">CN289</f>
        <v>0</v>
      </c>
      <c r="CP289" s="83">
        <f t="shared" ref="CP289:CP290" si="726">CO289</f>
        <v>0</v>
      </c>
      <c r="CQ289" s="83">
        <f t="shared" ref="CQ289:CQ290" si="727">CP289</f>
        <v>0</v>
      </c>
      <c r="CR289" s="83">
        <f t="shared" ref="CR289:CR290" si="728">CQ289</f>
        <v>0</v>
      </c>
      <c r="CS289" s="83">
        <f t="shared" ref="CS289:CS290" si="729">CR289</f>
        <v>0</v>
      </c>
      <c r="CT289" s="83">
        <f t="shared" ref="CT289:CT290" si="730">CS289</f>
        <v>0</v>
      </c>
      <c r="CU289" s="83">
        <f t="shared" ref="CU289:CU290" si="731">CT289</f>
        <v>0</v>
      </c>
      <c r="CV289" s="83">
        <f t="shared" ref="CV289:CV290" si="732">CU289</f>
        <v>0</v>
      </c>
      <c r="CW289" s="83">
        <f t="shared" ref="CW289:CW290" si="733">CV289</f>
        <v>0</v>
      </c>
      <c r="CX289" s="83">
        <f t="shared" ref="CX289:CX290" si="734">CW289</f>
        <v>0</v>
      </c>
      <c r="CY289" s="83">
        <f t="shared" ref="CY289:CY290" si="735">CX289</f>
        <v>0</v>
      </c>
      <c r="CZ289" s="83">
        <f t="shared" ref="CZ289:CZ290" si="736">CY289</f>
        <v>0</v>
      </c>
      <c r="DA289" s="83">
        <f t="shared" ref="DA289:DA290" si="737">CZ289</f>
        <v>0</v>
      </c>
      <c r="DB289" s="83">
        <f t="shared" ref="DB289:DB290" si="738">DA289</f>
        <v>0</v>
      </c>
      <c r="DC289" s="83">
        <f t="shared" ref="DC289:DC290" si="739">DB289</f>
        <v>0</v>
      </c>
      <c r="DD289" s="83">
        <f t="shared" ref="DD289:DD290" si="740">DC289</f>
        <v>0</v>
      </c>
      <c r="DE289" s="83">
        <f t="shared" ref="DE289:DE290" si="741">DD289</f>
        <v>0</v>
      </c>
      <c r="DF289" s="83">
        <f t="shared" ref="DF289:DF290" si="742">DE289</f>
        <v>0</v>
      </c>
      <c r="DG289" s="83">
        <f t="shared" ref="DG289:DG290" si="743">DF289</f>
        <v>0</v>
      </c>
      <c r="DH289" s="83">
        <f t="shared" ref="DH289:DH290" si="744">DG289</f>
        <v>0</v>
      </c>
      <c r="DI289" s="83">
        <f t="shared" ref="DI289:DI290" si="745">DH289</f>
        <v>0</v>
      </c>
    </row>
    <row r="290" spans="1:113" customFormat="1" ht="16">
      <c r="A290" s="259" t="s">
        <v>472</v>
      </c>
      <c r="B290" s="259"/>
      <c r="C290" s="259"/>
      <c r="D290" s="301"/>
      <c r="E290" s="1218" t="str">
        <f>Settings!$C$6</f>
        <v>USD</v>
      </c>
      <c r="F290" s="1194">
        <v>0</v>
      </c>
      <c r="G290" s="83">
        <f>F290</f>
        <v>0</v>
      </c>
      <c r="H290" s="83">
        <f t="shared" ref="H290:BM290" si="746">G290</f>
        <v>0</v>
      </c>
      <c r="I290" s="83">
        <f t="shared" si="746"/>
        <v>0</v>
      </c>
      <c r="J290" s="83">
        <f t="shared" si="746"/>
        <v>0</v>
      </c>
      <c r="K290" s="83">
        <f t="shared" si="746"/>
        <v>0</v>
      </c>
      <c r="L290" s="83">
        <f t="shared" si="746"/>
        <v>0</v>
      </c>
      <c r="M290" s="83">
        <f t="shared" si="746"/>
        <v>0</v>
      </c>
      <c r="N290" s="83">
        <f t="shared" si="746"/>
        <v>0</v>
      </c>
      <c r="O290" s="83">
        <f t="shared" si="746"/>
        <v>0</v>
      </c>
      <c r="P290" s="83">
        <f t="shared" si="746"/>
        <v>0</v>
      </c>
      <c r="Q290" s="611">
        <f t="shared" si="746"/>
        <v>0</v>
      </c>
      <c r="R290" s="83">
        <f t="shared" si="746"/>
        <v>0</v>
      </c>
      <c r="S290" s="83">
        <f t="shared" si="746"/>
        <v>0</v>
      </c>
      <c r="T290" s="83">
        <f t="shared" si="746"/>
        <v>0</v>
      </c>
      <c r="U290" s="83">
        <f t="shared" si="746"/>
        <v>0</v>
      </c>
      <c r="V290" s="83">
        <f t="shared" si="746"/>
        <v>0</v>
      </c>
      <c r="W290" s="83">
        <f t="shared" si="746"/>
        <v>0</v>
      </c>
      <c r="X290" s="83">
        <f t="shared" si="746"/>
        <v>0</v>
      </c>
      <c r="Y290" s="83">
        <f t="shared" si="746"/>
        <v>0</v>
      </c>
      <c r="Z290" s="83">
        <f t="shared" si="746"/>
        <v>0</v>
      </c>
      <c r="AA290" s="83">
        <f t="shared" si="746"/>
        <v>0</v>
      </c>
      <c r="AB290" s="83">
        <f t="shared" si="746"/>
        <v>0</v>
      </c>
      <c r="AC290" s="365">
        <f t="shared" si="746"/>
        <v>0</v>
      </c>
      <c r="AD290" s="83">
        <f t="shared" si="746"/>
        <v>0</v>
      </c>
      <c r="AE290" s="83">
        <f t="shared" si="746"/>
        <v>0</v>
      </c>
      <c r="AF290" s="83">
        <f t="shared" si="746"/>
        <v>0</v>
      </c>
      <c r="AG290" s="83">
        <f t="shared" si="746"/>
        <v>0</v>
      </c>
      <c r="AH290" s="83">
        <f t="shared" si="746"/>
        <v>0</v>
      </c>
      <c r="AI290" s="83">
        <f t="shared" si="746"/>
        <v>0</v>
      </c>
      <c r="AJ290" s="83">
        <f t="shared" si="746"/>
        <v>0</v>
      </c>
      <c r="AK290" s="83">
        <f t="shared" si="746"/>
        <v>0</v>
      </c>
      <c r="AL290" s="83">
        <f t="shared" si="746"/>
        <v>0</v>
      </c>
      <c r="AM290" s="83">
        <f t="shared" si="746"/>
        <v>0</v>
      </c>
      <c r="AN290" s="83">
        <f t="shared" si="746"/>
        <v>0</v>
      </c>
      <c r="AO290" s="365">
        <f t="shared" si="746"/>
        <v>0</v>
      </c>
      <c r="AP290" s="83">
        <f t="shared" si="746"/>
        <v>0</v>
      </c>
      <c r="AQ290" s="83">
        <f t="shared" si="746"/>
        <v>0</v>
      </c>
      <c r="AR290" s="83">
        <f t="shared" si="746"/>
        <v>0</v>
      </c>
      <c r="AS290" s="83">
        <f t="shared" si="746"/>
        <v>0</v>
      </c>
      <c r="AT290" s="83">
        <f t="shared" si="746"/>
        <v>0</v>
      </c>
      <c r="AU290" s="83">
        <f t="shared" si="746"/>
        <v>0</v>
      </c>
      <c r="AV290" s="83">
        <f t="shared" si="746"/>
        <v>0</v>
      </c>
      <c r="AW290" s="83">
        <f t="shared" si="746"/>
        <v>0</v>
      </c>
      <c r="AX290" s="83">
        <f t="shared" si="746"/>
        <v>0</v>
      </c>
      <c r="AY290" s="83">
        <f t="shared" si="746"/>
        <v>0</v>
      </c>
      <c r="AZ290" s="83">
        <f t="shared" si="746"/>
        <v>0</v>
      </c>
      <c r="BA290" s="365">
        <f t="shared" si="746"/>
        <v>0</v>
      </c>
      <c r="BB290" s="83">
        <f t="shared" si="746"/>
        <v>0</v>
      </c>
      <c r="BC290" s="83">
        <f t="shared" si="746"/>
        <v>0</v>
      </c>
      <c r="BD290" s="83">
        <f t="shared" si="746"/>
        <v>0</v>
      </c>
      <c r="BE290" s="83">
        <f t="shared" si="746"/>
        <v>0</v>
      </c>
      <c r="BF290" s="83">
        <f t="shared" si="746"/>
        <v>0</v>
      </c>
      <c r="BG290" s="83">
        <f t="shared" si="746"/>
        <v>0</v>
      </c>
      <c r="BH290" s="83">
        <f t="shared" si="746"/>
        <v>0</v>
      </c>
      <c r="BI290" s="83">
        <f t="shared" si="746"/>
        <v>0</v>
      </c>
      <c r="BJ290" s="83">
        <f t="shared" si="746"/>
        <v>0</v>
      </c>
      <c r="BK290" s="83">
        <f t="shared" si="746"/>
        <v>0</v>
      </c>
      <c r="BL290" s="83">
        <f t="shared" si="746"/>
        <v>0</v>
      </c>
      <c r="BM290" s="365">
        <f t="shared" si="746"/>
        <v>0</v>
      </c>
      <c r="BN290" s="83">
        <f t="shared" si="698"/>
        <v>0</v>
      </c>
      <c r="BO290" s="83">
        <f t="shared" si="699"/>
        <v>0</v>
      </c>
      <c r="BP290" s="83">
        <f t="shared" si="700"/>
        <v>0</v>
      </c>
      <c r="BQ290" s="83">
        <f t="shared" si="701"/>
        <v>0</v>
      </c>
      <c r="BR290" s="83">
        <f t="shared" si="702"/>
        <v>0</v>
      </c>
      <c r="BS290" s="83">
        <f t="shared" si="703"/>
        <v>0</v>
      </c>
      <c r="BT290" s="83">
        <f t="shared" si="704"/>
        <v>0</v>
      </c>
      <c r="BU290" s="83">
        <f t="shared" si="705"/>
        <v>0</v>
      </c>
      <c r="BV290" s="83">
        <f t="shared" si="706"/>
        <v>0</v>
      </c>
      <c r="BW290" s="83">
        <f t="shared" si="707"/>
        <v>0</v>
      </c>
      <c r="BX290" s="83">
        <f t="shared" si="708"/>
        <v>0</v>
      </c>
      <c r="BY290" s="365">
        <f t="shared" si="709"/>
        <v>0</v>
      </c>
      <c r="BZ290" s="83">
        <f t="shared" si="710"/>
        <v>0</v>
      </c>
      <c r="CA290" s="83">
        <f t="shared" si="711"/>
        <v>0</v>
      </c>
      <c r="CB290" s="83">
        <f t="shared" si="712"/>
        <v>0</v>
      </c>
      <c r="CC290" s="83">
        <f t="shared" si="713"/>
        <v>0</v>
      </c>
      <c r="CD290" s="83">
        <f t="shared" si="714"/>
        <v>0</v>
      </c>
      <c r="CE290" s="83">
        <f t="shared" si="715"/>
        <v>0</v>
      </c>
      <c r="CF290" s="83">
        <f t="shared" si="716"/>
        <v>0</v>
      </c>
      <c r="CG290" s="83">
        <f t="shared" si="717"/>
        <v>0</v>
      </c>
      <c r="CH290" s="83">
        <f t="shared" si="718"/>
        <v>0</v>
      </c>
      <c r="CI290" s="83">
        <f t="shared" si="719"/>
        <v>0</v>
      </c>
      <c r="CJ290" s="83">
        <f t="shared" si="720"/>
        <v>0</v>
      </c>
      <c r="CK290" s="83">
        <f t="shared" si="721"/>
        <v>0</v>
      </c>
      <c r="CL290" s="83">
        <f t="shared" si="722"/>
        <v>0</v>
      </c>
      <c r="CM290" s="83">
        <f t="shared" si="723"/>
        <v>0</v>
      </c>
      <c r="CN290" s="83">
        <f t="shared" si="724"/>
        <v>0</v>
      </c>
      <c r="CO290" s="83">
        <f t="shared" si="725"/>
        <v>0</v>
      </c>
      <c r="CP290" s="83">
        <f t="shared" si="726"/>
        <v>0</v>
      </c>
      <c r="CQ290" s="83">
        <f t="shared" si="727"/>
        <v>0</v>
      </c>
      <c r="CR290" s="83">
        <f t="shared" si="728"/>
        <v>0</v>
      </c>
      <c r="CS290" s="83">
        <f t="shared" si="729"/>
        <v>0</v>
      </c>
      <c r="CT290" s="83">
        <f t="shared" si="730"/>
        <v>0</v>
      </c>
      <c r="CU290" s="83">
        <f t="shared" si="731"/>
        <v>0</v>
      </c>
      <c r="CV290" s="83">
        <f t="shared" si="732"/>
        <v>0</v>
      </c>
      <c r="CW290" s="83">
        <f t="shared" si="733"/>
        <v>0</v>
      </c>
      <c r="CX290" s="83">
        <f t="shared" si="734"/>
        <v>0</v>
      </c>
      <c r="CY290" s="83">
        <f t="shared" si="735"/>
        <v>0</v>
      </c>
      <c r="CZ290" s="83">
        <f t="shared" si="736"/>
        <v>0</v>
      </c>
      <c r="DA290" s="83">
        <f t="shared" si="737"/>
        <v>0</v>
      </c>
      <c r="DB290" s="83">
        <f t="shared" si="738"/>
        <v>0</v>
      </c>
      <c r="DC290" s="83">
        <f t="shared" si="739"/>
        <v>0</v>
      </c>
      <c r="DD290" s="83">
        <f t="shared" si="740"/>
        <v>0</v>
      </c>
      <c r="DE290" s="83">
        <f t="shared" si="741"/>
        <v>0</v>
      </c>
      <c r="DF290" s="83">
        <f t="shared" si="742"/>
        <v>0</v>
      </c>
      <c r="DG290" s="83">
        <f t="shared" si="743"/>
        <v>0</v>
      </c>
      <c r="DH290" s="83">
        <f t="shared" si="744"/>
        <v>0</v>
      </c>
      <c r="DI290" s="83">
        <f t="shared" si="745"/>
        <v>0</v>
      </c>
    </row>
    <row r="291" spans="1:113" customFormat="1" ht="19">
      <c r="A291" s="642" t="s">
        <v>260</v>
      </c>
      <c r="B291" s="642"/>
      <c r="C291" s="642"/>
      <c r="D291" s="1223" t="s">
        <v>140</v>
      </c>
      <c r="E291" s="282" t="str">
        <f>Settings!$C$6</f>
        <v>USD</v>
      </c>
      <c r="F291" s="312">
        <f t="shared" ref="F291:BL291" si="747">SUM(F287:F290)</f>
        <v>0</v>
      </c>
      <c r="G291" s="1229">
        <f t="shared" si="747"/>
        <v>0</v>
      </c>
      <c r="H291" s="1229">
        <f t="shared" si="747"/>
        <v>0</v>
      </c>
      <c r="I291" s="1229">
        <f t="shared" si="747"/>
        <v>0</v>
      </c>
      <c r="J291" s="1229">
        <f t="shared" si="747"/>
        <v>0</v>
      </c>
      <c r="K291" s="1229">
        <f t="shared" si="747"/>
        <v>0</v>
      </c>
      <c r="L291" s="1229">
        <f t="shared" si="747"/>
        <v>0</v>
      </c>
      <c r="M291" s="1229">
        <f t="shared" si="747"/>
        <v>0</v>
      </c>
      <c r="N291" s="1229">
        <f t="shared" si="747"/>
        <v>0</v>
      </c>
      <c r="O291" s="1229">
        <f t="shared" si="747"/>
        <v>0</v>
      </c>
      <c r="P291" s="1229">
        <f t="shared" si="747"/>
        <v>0</v>
      </c>
      <c r="Q291" s="624">
        <v>2000</v>
      </c>
      <c r="R291" s="1229">
        <f t="shared" si="747"/>
        <v>0</v>
      </c>
      <c r="S291" s="1229">
        <f t="shared" si="747"/>
        <v>0</v>
      </c>
      <c r="T291" s="1229">
        <f t="shared" si="747"/>
        <v>0</v>
      </c>
      <c r="U291" s="1229">
        <f t="shared" si="747"/>
        <v>0</v>
      </c>
      <c r="V291" s="1229">
        <f t="shared" si="747"/>
        <v>0</v>
      </c>
      <c r="W291" s="1229">
        <f t="shared" si="747"/>
        <v>0</v>
      </c>
      <c r="X291" s="1229">
        <f t="shared" si="747"/>
        <v>0</v>
      </c>
      <c r="Y291" s="1229">
        <f t="shared" si="747"/>
        <v>0</v>
      </c>
      <c r="Z291" s="1229">
        <f t="shared" si="747"/>
        <v>0</v>
      </c>
      <c r="AA291" s="1229">
        <f t="shared" si="747"/>
        <v>0</v>
      </c>
      <c r="AB291" s="1229">
        <f t="shared" si="747"/>
        <v>0</v>
      </c>
      <c r="AC291" s="624">
        <v>4000</v>
      </c>
      <c r="AD291" s="1229">
        <f t="shared" si="747"/>
        <v>0</v>
      </c>
      <c r="AE291" s="1229">
        <f t="shared" si="747"/>
        <v>0</v>
      </c>
      <c r="AF291" s="1229">
        <f t="shared" si="747"/>
        <v>0</v>
      </c>
      <c r="AG291" s="1229">
        <f t="shared" si="747"/>
        <v>0</v>
      </c>
      <c r="AH291" s="1229">
        <f t="shared" si="747"/>
        <v>0</v>
      </c>
      <c r="AI291" s="1229">
        <f t="shared" si="747"/>
        <v>0</v>
      </c>
      <c r="AJ291" s="1229">
        <f t="shared" si="747"/>
        <v>0</v>
      </c>
      <c r="AK291" s="1229">
        <f t="shared" si="747"/>
        <v>0</v>
      </c>
      <c r="AL291" s="1229">
        <f t="shared" si="747"/>
        <v>0</v>
      </c>
      <c r="AM291" s="1229">
        <f t="shared" si="747"/>
        <v>0</v>
      </c>
      <c r="AN291" s="1229">
        <f t="shared" si="747"/>
        <v>0</v>
      </c>
      <c r="AO291" s="624">
        <v>8000</v>
      </c>
      <c r="AP291" s="1229">
        <f t="shared" si="747"/>
        <v>0</v>
      </c>
      <c r="AQ291" s="1229">
        <f t="shared" si="747"/>
        <v>0</v>
      </c>
      <c r="AR291" s="1229">
        <f t="shared" si="747"/>
        <v>0</v>
      </c>
      <c r="AS291" s="1229">
        <f t="shared" si="747"/>
        <v>0</v>
      </c>
      <c r="AT291" s="1229">
        <f t="shared" si="747"/>
        <v>0</v>
      </c>
      <c r="AU291" s="1229">
        <f t="shared" si="747"/>
        <v>0</v>
      </c>
      <c r="AV291" s="1229">
        <f t="shared" si="747"/>
        <v>0</v>
      </c>
      <c r="AW291" s="1229">
        <f t="shared" si="747"/>
        <v>0</v>
      </c>
      <c r="AX291" s="1229">
        <f t="shared" si="747"/>
        <v>0</v>
      </c>
      <c r="AY291" s="1229">
        <f t="shared" si="747"/>
        <v>0</v>
      </c>
      <c r="AZ291" s="1229">
        <f t="shared" si="747"/>
        <v>0</v>
      </c>
      <c r="BA291" s="624">
        <v>10000</v>
      </c>
      <c r="BB291" s="1229">
        <f t="shared" si="747"/>
        <v>0</v>
      </c>
      <c r="BC291" s="1229">
        <f t="shared" si="747"/>
        <v>0</v>
      </c>
      <c r="BD291" s="1229">
        <f t="shared" si="747"/>
        <v>0</v>
      </c>
      <c r="BE291" s="1229">
        <f t="shared" si="747"/>
        <v>0</v>
      </c>
      <c r="BF291" s="1229">
        <f t="shared" si="747"/>
        <v>0</v>
      </c>
      <c r="BG291" s="1229">
        <f t="shared" si="747"/>
        <v>0</v>
      </c>
      <c r="BH291" s="1229">
        <f t="shared" si="747"/>
        <v>0</v>
      </c>
      <c r="BI291" s="1229">
        <f t="shared" si="747"/>
        <v>0</v>
      </c>
      <c r="BJ291" s="1229">
        <f t="shared" si="747"/>
        <v>0</v>
      </c>
      <c r="BK291" s="1229">
        <f t="shared" si="747"/>
        <v>0</v>
      </c>
      <c r="BL291" s="1229">
        <f t="shared" si="747"/>
        <v>0</v>
      </c>
      <c r="BM291" s="1333">
        <v>15000</v>
      </c>
      <c r="BN291" s="1229">
        <f t="shared" ref="BN291:DC291" si="748">SUM(BN287:BN290)</f>
        <v>0</v>
      </c>
      <c r="BO291" s="1229">
        <f t="shared" si="748"/>
        <v>0</v>
      </c>
      <c r="BP291" s="1229">
        <f t="shared" si="748"/>
        <v>0</v>
      </c>
      <c r="BQ291" s="1229">
        <f t="shared" si="748"/>
        <v>0</v>
      </c>
      <c r="BR291" s="1229">
        <f t="shared" si="748"/>
        <v>0</v>
      </c>
      <c r="BS291" s="1229">
        <f t="shared" si="748"/>
        <v>0</v>
      </c>
      <c r="BT291" s="1229">
        <f t="shared" si="748"/>
        <v>0</v>
      </c>
      <c r="BU291" s="1229">
        <f t="shared" si="748"/>
        <v>0</v>
      </c>
      <c r="BV291" s="1229">
        <f t="shared" si="748"/>
        <v>0</v>
      </c>
      <c r="BW291" s="1229">
        <f t="shared" si="748"/>
        <v>0</v>
      </c>
      <c r="BX291" s="1229">
        <f t="shared" si="748"/>
        <v>0</v>
      </c>
      <c r="BY291" s="624">
        <f t="shared" si="748"/>
        <v>0</v>
      </c>
      <c r="BZ291" s="1229">
        <f t="shared" si="748"/>
        <v>0</v>
      </c>
      <c r="CA291" s="1229">
        <f t="shared" si="748"/>
        <v>0</v>
      </c>
      <c r="CB291" s="1229">
        <f t="shared" si="748"/>
        <v>0</v>
      </c>
      <c r="CC291" s="1229">
        <f t="shared" si="748"/>
        <v>0</v>
      </c>
      <c r="CD291" s="1229">
        <f t="shared" si="748"/>
        <v>0</v>
      </c>
      <c r="CE291" s="1229">
        <f t="shared" si="748"/>
        <v>0</v>
      </c>
      <c r="CF291" s="1229">
        <f t="shared" si="748"/>
        <v>0</v>
      </c>
      <c r="CG291" s="1229">
        <f t="shared" si="748"/>
        <v>0</v>
      </c>
      <c r="CH291" s="1229">
        <f t="shared" si="748"/>
        <v>0</v>
      </c>
      <c r="CI291" s="1229">
        <f t="shared" si="748"/>
        <v>0</v>
      </c>
      <c r="CJ291" s="1229">
        <f t="shared" si="748"/>
        <v>0</v>
      </c>
      <c r="CK291" s="1229">
        <f t="shared" si="748"/>
        <v>0</v>
      </c>
      <c r="CL291" s="1229">
        <f t="shared" si="748"/>
        <v>0</v>
      </c>
      <c r="CM291" s="1229">
        <f t="shared" si="748"/>
        <v>0</v>
      </c>
      <c r="CN291" s="1229">
        <f t="shared" si="748"/>
        <v>0</v>
      </c>
      <c r="CO291" s="1229">
        <f t="shared" si="748"/>
        <v>0</v>
      </c>
      <c r="CP291" s="1229">
        <f t="shared" si="748"/>
        <v>0</v>
      </c>
      <c r="CQ291" s="1229">
        <f t="shared" si="748"/>
        <v>0</v>
      </c>
      <c r="CR291" s="1229">
        <f t="shared" si="748"/>
        <v>0</v>
      </c>
      <c r="CS291" s="1229">
        <f t="shared" si="748"/>
        <v>0</v>
      </c>
      <c r="CT291" s="1229">
        <f t="shared" si="748"/>
        <v>0</v>
      </c>
      <c r="CU291" s="1229">
        <f t="shared" si="748"/>
        <v>0</v>
      </c>
      <c r="CV291" s="1229">
        <f t="shared" si="748"/>
        <v>0</v>
      </c>
      <c r="CW291" s="1229">
        <f t="shared" si="748"/>
        <v>0</v>
      </c>
      <c r="CX291" s="1229">
        <f t="shared" si="748"/>
        <v>0</v>
      </c>
      <c r="CY291" s="1229">
        <f t="shared" si="748"/>
        <v>0</v>
      </c>
      <c r="CZ291" s="1229">
        <f t="shared" si="748"/>
        <v>0</v>
      </c>
      <c r="DA291" s="1229">
        <f t="shared" si="748"/>
        <v>0</v>
      </c>
      <c r="DB291" s="1229">
        <f t="shared" si="748"/>
        <v>0</v>
      </c>
      <c r="DC291" s="1229">
        <f t="shared" si="748"/>
        <v>0</v>
      </c>
      <c r="DD291" s="1229">
        <f t="shared" ref="DD291:DI291" si="749">SUM(DD287:DD290)</f>
        <v>0</v>
      </c>
      <c r="DE291" s="1229">
        <f t="shared" si="749"/>
        <v>0</v>
      </c>
      <c r="DF291" s="1229">
        <f t="shared" si="749"/>
        <v>0</v>
      </c>
      <c r="DG291" s="1229">
        <f t="shared" si="749"/>
        <v>0</v>
      </c>
      <c r="DH291" s="1229">
        <f t="shared" si="749"/>
        <v>0</v>
      </c>
      <c r="DI291" s="1229">
        <f t="shared" si="749"/>
        <v>0</v>
      </c>
    </row>
  </sheetData>
  <phoneticPr fontId="132" type="noConversion"/>
  <dataValidations count="1">
    <dataValidation type="list" allowBlank="1" sqref="D209 D229 D239 D266 D274 D283 D291" xr:uid="{00000000-0002-0000-0C00-000000000000}">
      <formula1>"Ops,Growth,R&amp;D"</formula1>
    </dataValidation>
  </dataValidations>
  <pageMargins left="0.7" right="0.7" top="0.75" bottom="0.75" header="0" footer="0"/>
  <pageSetup orientation="portrai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6F04F-00AC-2940-85A1-7A011539E0AC}">
  <sheetPr>
    <tabColor rgb="FF0070C0"/>
  </sheetPr>
  <dimension ref="A1:N45"/>
  <sheetViews>
    <sheetView workbookViewId="0">
      <selection activeCell="F1" sqref="F1:F1048576"/>
    </sheetView>
  </sheetViews>
  <sheetFormatPr baseColWidth="10" defaultColWidth="11" defaultRowHeight="14"/>
  <cols>
    <col min="1" max="1" width="32.5" style="25" bestFit="1" customWidth="1"/>
    <col min="2" max="2" width="67" style="25" customWidth="1"/>
    <col min="3" max="3" width="16.5" style="25" bestFit="1" customWidth="1"/>
    <col min="4" max="5" width="19.83203125" style="25" bestFit="1" customWidth="1"/>
    <col min="6" max="6" width="21" style="25" bestFit="1" customWidth="1"/>
    <col min="7" max="7" width="17.6640625" style="25" bestFit="1" customWidth="1"/>
    <col min="8" max="9" width="18.1640625" style="653" bestFit="1" customWidth="1"/>
    <col min="10" max="10" width="14.6640625" style="25" bestFit="1" customWidth="1"/>
    <col min="11" max="11" width="16.1640625" style="25" bestFit="1" customWidth="1"/>
    <col min="12" max="13" width="11" style="25"/>
    <col min="14" max="14" width="35.6640625" style="25" bestFit="1" customWidth="1"/>
    <col min="15" max="16384" width="11" style="25"/>
  </cols>
  <sheetData>
    <row r="1" spans="1:14" ht="16">
      <c r="A1" s="577" t="s">
        <v>473</v>
      </c>
      <c r="B1" s="577" t="s">
        <v>474</v>
      </c>
      <c r="C1" s="577"/>
      <c r="D1" s="577">
        <v>2020</v>
      </c>
      <c r="E1" s="577">
        <v>2021</v>
      </c>
      <c r="F1" s="577">
        <v>2022</v>
      </c>
      <c r="G1" s="577">
        <v>2023</v>
      </c>
      <c r="H1" s="577">
        <v>2024</v>
      </c>
      <c r="I1" s="577">
        <v>2025</v>
      </c>
    </row>
    <row r="2" spans="1:14" ht="16">
      <c r="A2" s="577" t="s">
        <v>475</v>
      </c>
      <c r="B2" s="578" t="s">
        <v>476</v>
      </c>
      <c r="C2" s="579">
        <v>0.1852</v>
      </c>
      <c r="D2" s="580"/>
      <c r="E2" s="580"/>
      <c r="F2" s="580"/>
      <c r="G2" s="580"/>
      <c r="H2" s="646">
        <f>(H3/$C$2)*100%</f>
        <v>10997634.989200864</v>
      </c>
      <c r="I2" s="646">
        <f>(I3/$C$2)*100%</f>
        <v>17526884.44924406</v>
      </c>
    </row>
    <row r="3" spans="1:14" ht="16">
      <c r="A3" s="577" t="s">
        <v>477</v>
      </c>
      <c r="B3" s="578" t="s">
        <v>478</v>
      </c>
      <c r="C3" s="577" t="s">
        <v>328</v>
      </c>
      <c r="D3" s="580"/>
      <c r="E3" s="580"/>
      <c r="F3" s="580"/>
      <c r="G3" s="580"/>
      <c r="H3" s="646">
        <f>(H4/$L$30)*100%</f>
        <v>2036762</v>
      </c>
      <c r="I3" s="646">
        <f>(I4/$L$30)*100%</f>
        <v>3245979</v>
      </c>
    </row>
    <row r="4" spans="1:14" ht="16">
      <c r="A4" s="577" t="s">
        <v>479</v>
      </c>
      <c r="B4" s="578" t="s">
        <v>480</v>
      </c>
      <c r="C4" s="579">
        <v>0.5</v>
      </c>
      <c r="D4" s="581">
        <v>3000</v>
      </c>
      <c r="E4" s="582">
        <v>16900</v>
      </c>
      <c r="F4" s="582">
        <v>25570</v>
      </c>
      <c r="G4" s="582">
        <v>40671</v>
      </c>
      <c r="H4" s="709">
        <v>65702</v>
      </c>
      <c r="I4" s="709">
        <v>104709</v>
      </c>
      <c r="K4" s="25" t="s">
        <v>481</v>
      </c>
      <c r="L4" s="583">
        <f>D31*M4</f>
        <v>0.93552654757809917</v>
      </c>
      <c r="M4" s="584">
        <v>0.5</v>
      </c>
      <c r="N4" s="578" t="s">
        <v>482</v>
      </c>
    </row>
    <row r="5" spans="1:14" ht="16">
      <c r="A5" s="577" t="s">
        <v>483</v>
      </c>
      <c r="B5" s="585"/>
      <c r="C5" s="585"/>
      <c r="D5" s="582">
        <f t="shared" ref="D5:I5" si="0">SUM(D10,D14,D19)</f>
        <v>827640</v>
      </c>
      <c r="E5" s="582">
        <f t="shared" si="0"/>
        <v>5270772</v>
      </c>
      <c r="F5" s="582">
        <f t="shared" si="0"/>
        <v>8281611.5999999996</v>
      </c>
      <c r="G5" s="582">
        <f t="shared" si="0"/>
        <v>13172523.48</v>
      </c>
      <c r="H5" s="647">
        <f t="shared" si="0"/>
        <v>24433259.759999998</v>
      </c>
      <c r="I5" s="647">
        <f t="shared" si="0"/>
        <v>40195690.920000002</v>
      </c>
      <c r="K5" s="25" t="s">
        <v>484</v>
      </c>
      <c r="L5" s="583">
        <f>D31</f>
        <v>1.8710530951561983</v>
      </c>
    </row>
    <row r="6" spans="1:14" ht="16">
      <c r="A6" s="577"/>
      <c r="B6" s="585"/>
      <c r="C6" s="585"/>
      <c r="D6" s="582"/>
      <c r="F6" s="1392">
        <f>F4/E4</f>
        <v>1.51301775147929</v>
      </c>
      <c r="G6" s="1392">
        <f t="shared" ref="G6:I6" si="1">G4/F4</f>
        <v>1.5905748924520924</v>
      </c>
      <c r="H6" s="1392">
        <f t="shared" si="1"/>
        <v>1.6154508126183276</v>
      </c>
      <c r="I6" s="1392">
        <f t="shared" si="1"/>
        <v>1.5936957779063041</v>
      </c>
      <c r="L6" s="583"/>
    </row>
    <row r="7" spans="1:14" s="586" customFormat="1" ht="16">
      <c r="B7" s="587"/>
      <c r="D7" s="588"/>
      <c r="E7" s="588"/>
      <c r="F7" s="588"/>
      <c r="G7" s="588"/>
      <c r="H7" s="648"/>
      <c r="I7" s="648"/>
    </row>
    <row r="8" spans="1:14" ht="16">
      <c r="A8" s="25" t="s">
        <v>485</v>
      </c>
      <c r="B8" s="578" t="s">
        <v>486</v>
      </c>
      <c r="D8" s="589">
        <v>0.45</v>
      </c>
      <c r="E8" s="589">
        <v>0.4</v>
      </c>
      <c r="F8" s="589">
        <v>0.37</v>
      </c>
      <c r="G8" s="589">
        <v>0.35</v>
      </c>
      <c r="H8" s="649">
        <f>1-H12-H17</f>
        <v>0.25</v>
      </c>
      <c r="I8" s="649">
        <f>1-I12-I17</f>
        <v>0.19999999999999998</v>
      </c>
      <c r="J8" s="577" t="s">
        <v>487</v>
      </c>
    </row>
    <row r="9" spans="1:14" ht="16">
      <c r="A9" s="25" t="s">
        <v>488</v>
      </c>
      <c r="B9" s="578" t="s">
        <v>489</v>
      </c>
      <c r="D9" s="590">
        <f t="shared" ref="D9:I9" si="2">D8*D$4</f>
        <v>1350</v>
      </c>
      <c r="E9" s="590">
        <f t="shared" si="2"/>
        <v>6760</v>
      </c>
      <c r="F9" s="590">
        <f t="shared" si="2"/>
        <v>9460.9</v>
      </c>
      <c r="G9" s="590">
        <f t="shared" si="2"/>
        <v>14234.849999999999</v>
      </c>
      <c r="H9" s="650">
        <f t="shared" si="2"/>
        <v>16425.5</v>
      </c>
      <c r="I9" s="650">
        <f t="shared" si="2"/>
        <v>20941.8</v>
      </c>
      <c r="J9" s="577" t="s">
        <v>490</v>
      </c>
    </row>
    <row r="10" spans="1:14">
      <c r="A10" s="25" t="s">
        <v>491</v>
      </c>
      <c r="C10" s="682">
        <v>119.88</v>
      </c>
      <c r="D10" s="590">
        <f t="shared" ref="D10:I10" si="3">D9*$C10</f>
        <v>161838</v>
      </c>
      <c r="E10" s="590">
        <f t="shared" si="3"/>
        <v>810388.79999999993</v>
      </c>
      <c r="F10" s="590">
        <f t="shared" si="3"/>
        <v>1134172.6919999998</v>
      </c>
      <c r="G10" s="590">
        <f t="shared" si="3"/>
        <v>1706473.8179999997</v>
      </c>
      <c r="H10" s="650">
        <f t="shared" si="3"/>
        <v>1969088.94</v>
      </c>
      <c r="I10" s="650">
        <f t="shared" si="3"/>
        <v>2510502.9839999997</v>
      </c>
    </row>
    <row r="11" spans="1:14">
      <c r="D11" s="590"/>
      <c r="E11" s="590"/>
      <c r="F11" s="590"/>
      <c r="G11" s="590"/>
      <c r="H11" s="650"/>
      <c r="I11" s="650"/>
    </row>
    <row r="12" spans="1:14" ht="16">
      <c r="A12" s="25" t="s">
        <v>492</v>
      </c>
      <c r="B12" s="578" t="s">
        <v>493</v>
      </c>
      <c r="D12" s="591">
        <v>0.5</v>
      </c>
      <c r="E12" s="591">
        <v>0.5</v>
      </c>
      <c r="F12" s="591">
        <v>0.52</v>
      </c>
      <c r="G12" s="591">
        <v>0.55000000000000004</v>
      </c>
      <c r="H12" s="651">
        <v>0.6</v>
      </c>
      <c r="I12" s="651">
        <v>0.65</v>
      </c>
      <c r="J12" s="577" t="s">
        <v>494</v>
      </c>
    </row>
    <row r="13" spans="1:14" ht="16">
      <c r="A13" s="25" t="s">
        <v>488</v>
      </c>
      <c r="B13" s="578" t="s">
        <v>489</v>
      </c>
      <c r="D13" s="590">
        <f t="shared" ref="D13:I13" si="4">D12*D$4</f>
        <v>1500</v>
      </c>
      <c r="E13" s="590">
        <f t="shared" si="4"/>
        <v>8450</v>
      </c>
      <c r="F13" s="590">
        <f t="shared" si="4"/>
        <v>13296.4</v>
      </c>
      <c r="G13" s="590">
        <f t="shared" si="4"/>
        <v>22369.050000000003</v>
      </c>
      <c r="H13" s="650">
        <f t="shared" si="4"/>
        <v>39421.199999999997</v>
      </c>
      <c r="I13" s="650">
        <f t="shared" si="4"/>
        <v>68060.850000000006</v>
      </c>
      <c r="J13" s="577" t="s">
        <v>495</v>
      </c>
    </row>
    <row r="14" spans="1:14" ht="16">
      <c r="A14" s="25" t="s">
        <v>491</v>
      </c>
      <c r="B14" s="578"/>
      <c r="C14" s="682">
        <v>359.88</v>
      </c>
      <c r="D14" s="590">
        <f t="shared" ref="D14:I14" si="5">D13*$C14</f>
        <v>539820</v>
      </c>
      <c r="E14" s="590">
        <f t="shared" si="5"/>
        <v>3040986</v>
      </c>
      <c r="F14" s="590">
        <f t="shared" si="5"/>
        <v>4785108.432</v>
      </c>
      <c r="G14" s="590">
        <f t="shared" si="5"/>
        <v>8050173.7140000006</v>
      </c>
      <c r="H14" s="650">
        <f t="shared" si="5"/>
        <v>14186901.455999998</v>
      </c>
      <c r="I14" s="650">
        <f t="shared" si="5"/>
        <v>24493738.698000003</v>
      </c>
      <c r="J14" s="577" t="s">
        <v>490</v>
      </c>
    </row>
    <row r="15" spans="1:14">
      <c r="D15" s="590"/>
      <c r="E15" s="590"/>
      <c r="F15" s="590"/>
      <c r="G15" s="590"/>
      <c r="H15" s="650"/>
      <c r="I15" s="650"/>
    </row>
    <row r="16" spans="1:14">
      <c r="A16" s="25" t="s">
        <v>496</v>
      </c>
      <c r="D16" s="590"/>
      <c r="E16" s="590"/>
      <c r="F16" s="590"/>
      <c r="G16" s="590"/>
      <c r="H16" s="650"/>
      <c r="I16" s="650"/>
    </row>
    <row r="17" spans="1:12" ht="16">
      <c r="A17" s="25" t="s">
        <v>497</v>
      </c>
      <c r="B17" s="578" t="s">
        <v>498</v>
      </c>
      <c r="D17" s="591">
        <v>0.05</v>
      </c>
      <c r="E17" s="591">
        <v>0.1</v>
      </c>
      <c r="F17" s="591">
        <v>0.11</v>
      </c>
      <c r="G17" s="591">
        <v>0.1</v>
      </c>
      <c r="H17" s="651">
        <v>0.15</v>
      </c>
      <c r="I17" s="651">
        <v>0.15</v>
      </c>
      <c r="J17" s="577" t="s">
        <v>499</v>
      </c>
    </row>
    <row r="18" spans="1:12" ht="16">
      <c r="A18" s="25" t="s">
        <v>488</v>
      </c>
      <c r="B18" s="578" t="s">
        <v>489</v>
      </c>
      <c r="D18" s="590">
        <f t="shared" ref="D18:I18" si="6">D17*D$4</f>
        <v>150</v>
      </c>
      <c r="E18" s="590">
        <f t="shared" si="6"/>
        <v>1690</v>
      </c>
      <c r="F18" s="590">
        <f t="shared" si="6"/>
        <v>2812.7</v>
      </c>
      <c r="G18" s="590">
        <f t="shared" si="6"/>
        <v>4067.1000000000004</v>
      </c>
      <c r="H18" s="650">
        <f t="shared" si="6"/>
        <v>9855.2999999999993</v>
      </c>
      <c r="I18" s="650">
        <f t="shared" si="6"/>
        <v>15706.349999999999</v>
      </c>
      <c r="J18" s="577" t="s">
        <v>495</v>
      </c>
    </row>
    <row r="19" spans="1:12" ht="16">
      <c r="A19" s="25" t="s">
        <v>491</v>
      </c>
      <c r="C19" s="682">
        <v>839.88</v>
      </c>
      <c r="D19" s="590">
        <f t="shared" ref="D19:I19" si="7">D18*$C19</f>
        <v>125982</v>
      </c>
      <c r="E19" s="590">
        <f t="shared" si="7"/>
        <v>1419397.2</v>
      </c>
      <c r="F19" s="590">
        <f t="shared" si="7"/>
        <v>2362330.4759999998</v>
      </c>
      <c r="G19" s="590">
        <f t="shared" si="7"/>
        <v>3415875.9480000003</v>
      </c>
      <c r="H19" s="650">
        <f t="shared" si="7"/>
        <v>8277269.3639999991</v>
      </c>
      <c r="I19" s="650">
        <f t="shared" si="7"/>
        <v>13191449.237999998</v>
      </c>
      <c r="J19" s="577" t="s">
        <v>490</v>
      </c>
    </row>
    <row r="20" spans="1:12" ht="16">
      <c r="B20" s="25" t="s">
        <v>500</v>
      </c>
      <c r="D20" s="590"/>
      <c r="E20" s="590"/>
      <c r="F20" s="590"/>
      <c r="G20" s="590"/>
      <c r="H20" s="650"/>
      <c r="I20" s="650"/>
      <c r="J20" s="577"/>
    </row>
    <row r="21" spans="1:12" s="592" customFormat="1" ht="16">
      <c r="A21" s="592" t="s">
        <v>501</v>
      </c>
      <c r="B21" s="592" t="s">
        <v>502</v>
      </c>
      <c r="D21" s="593">
        <f t="shared" ref="D21:I21" si="8">D5/D4</f>
        <v>275.88</v>
      </c>
      <c r="E21" s="593">
        <f t="shared" si="8"/>
        <v>311.88</v>
      </c>
      <c r="F21" s="593">
        <f t="shared" si="8"/>
        <v>323.88</v>
      </c>
      <c r="G21" s="593">
        <f t="shared" si="8"/>
        <v>323.88</v>
      </c>
      <c r="H21" s="652">
        <f t="shared" si="8"/>
        <v>371.88</v>
      </c>
      <c r="I21" s="652">
        <f t="shared" si="8"/>
        <v>383.88</v>
      </c>
    </row>
    <row r="22" spans="1:12">
      <c r="A22" s="25" t="s">
        <v>503</v>
      </c>
      <c r="B22" s="25" t="s">
        <v>504</v>
      </c>
      <c r="D22" s="590">
        <f t="shared" ref="D22:I22" si="9">D21/12</f>
        <v>22.99</v>
      </c>
      <c r="E22" s="590">
        <f t="shared" si="9"/>
        <v>25.99</v>
      </c>
      <c r="F22" s="590">
        <f t="shared" si="9"/>
        <v>26.99</v>
      </c>
      <c r="G22" s="590">
        <f t="shared" si="9"/>
        <v>26.99</v>
      </c>
      <c r="H22" s="650">
        <f t="shared" si="9"/>
        <v>30.99</v>
      </c>
      <c r="I22" s="650">
        <f t="shared" si="9"/>
        <v>31.99</v>
      </c>
    </row>
    <row r="25" spans="1:12" ht="16">
      <c r="A25" s="578"/>
      <c r="B25" s="578"/>
      <c r="C25" s="594" t="s">
        <v>505</v>
      </c>
      <c r="D25" s="594" t="str">
        <f>IF(SUM(D18,D13,D9)=D4,"OK","CHECK")</f>
        <v>OK</v>
      </c>
      <c r="E25" s="594" t="str">
        <f>IF(SUM(E18,E13,E9)=E4,"OK","CHECK")</f>
        <v>OK</v>
      </c>
      <c r="F25" s="594" t="str">
        <f>IF(SUM(F18,F13,F9)=F4,"OK","CHECK")</f>
        <v>OK</v>
      </c>
      <c r="G25" s="594" t="str">
        <f t="shared" ref="G25:I25" si="10">IF(SUM(G18,G13,G9)=G4,"OK","CHECK")</f>
        <v>OK</v>
      </c>
      <c r="H25" s="594" t="str">
        <f t="shared" si="10"/>
        <v>OK</v>
      </c>
      <c r="I25" s="594" t="str">
        <f t="shared" si="10"/>
        <v>OK</v>
      </c>
    </row>
    <row r="27" spans="1:12" ht="16">
      <c r="A27" s="585" t="s">
        <v>506</v>
      </c>
      <c r="B27" s="585"/>
    </row>
    <row r="28" spans="1:12" ht="16">
      <c r="A28" s="25" t="s">
        <v>507</v>
      </c>
      <c r="D28" s="25">
        <v>2012</v>
      </c>
      <c r="E28" s="25">
        <v>2013</v>
      </c>
      <c r="F28" s="25">
        <v>2014</v>
      </c>
      <c r="G28" s="25">
        <v>2015</v>
      </c>
      <c r="H28" s="653">
        <v>2016</v>
      </c>
      <c r="I28" s="653">
        <v>2016</v>
      </c>
      <c r="J28" s="25">
        <v>2017</v>
      </c>
      <c r="K28" s="25">
        <v>2018</v>
      </c>
      <c r="L28" s="595" t="s">
        <v>508</v>
      </c>
    </row>
    <row r="29" spans="1:12">
      <c r="A29" s="25" t="s">
        <v>509</v>
      </c>
      <c r="C29" s="25" t="s">
        <v>510</v>
      </c>
      <c r="D29" s="590">
        <f>(312*20%)*365</f>
        <v>22776.000000000004</v>
      </c>
      <c r="E29" s="590">
        <f>D29*$D$31</f>
        <v>42615.105295277579</v>
      </c>
      <c r="F29" s="590">
        <f>E29*$D$31</f>
        <v>79735.124663136405</v>
      </c>
      <c r="G29" s="590">
        <f>F29*$D$31</f>
        <v>149188.65179362669</v>
      </c>
      <c r="H29" s="650">
        <f>G29*$D$31</f>
        <v>279139.88870064553</v>
      </c>
      <c r="I29" s="650">
        <f>H29*$D$31</f>
        <v>522285.55273489957</v>
      </c>
      <c r="J29" s="590">
        <f>H29*$D$31</f>
        <v>522285.55273489957</v>
      </c>
      <c r="K29" s="590">
        <v>1000000</v>
      </c>
    </row>
    <row r="30" spans="1:12" ht="16">
      <c r="B30" s="578" t="s">
        <v>511</v>
      </c>
      <c r="C30" s="25" t="s">
        <v>512</v>
      </c>
      <c r="D30" s="590">
        <f t="shared" ref="D30:J30" si="11">(D29/$L$30)*100%</f>
        <v>706056.00000000012</v>
      </c>
      <c r="E30" s="590">
        <f t="shared" si="11"/>
        <v>1321068.2641536051</v>
      </c>
      <c r="F30" s="590">
        <f t="shared" si="11"/>
        <v>2471788.8645572285</v>
      </c>
      <c r="G30" s="590">
        <f t="shared" si="11"/>
        <v>4624848.2056024279</v>
      </c>
      <c r="H30" s="650">
        <f t="shared" si="11"/>
        <v>8653336.5497200117</v>
      </c>
      <c r="I30" s="650">
        <f t="shared" ref="I30" si="12">(I29/$L$30)*100%</f>
        <v>16190852.134781888</v>
      </c>
      <c r="J30" s="590">
        <f t="shared" si="11"/>
        <v>16190852.134781888</v>
      </c>
      <c r="K30" s="590">
        <v>31000000</v>
      </c>
      <c r="L30" s="596">
        <f>K29/K30</f>
        <v>3.2258064516129031E-2</v>
      </c>
    </row>
    <row r="31" spans="1:12" ht="16">
      <c r="B31" s="578" t="s">
        <v>513</v>
      </c>
      <c r="C31" s="25" t="s">
        <v>271</v>
      </c>
      <c r="D31" s="597">
        <f>((K29-D29)/D29)^(1/6)</f>
        <v>1.8710530951561983</v>
      </c>
    </row>
    <row r="32" spans="1:12" ht="16">
      <c r="B32" s="578"/>
    </row>
    <row r="33" spans="1:10" ht="16">
      <c r="A33" s="595" t="s">
        <v>514</v>
      </c>
      <c r="B33" s="595" t="s">
        <v>515</v>
      </c>
      <c r="C33" s="595" t="s">
        <v>516</v>
      </c>
    </row>
    <row r="35" spans="1:10" ht="16">
      <c r="D35" s="598"/>
      <c r="E35" s="598"/>
      <c r="F35" s="598"/>
      <c r="G35" s="598"/>
      <c r="H35" s="654"/>
      <c r="I35" s="654"/>
    </row>
    <row r="36" spans="1:10" ht="16">
      <c r="B36" s="599" t="s">
        <v>517</v>
      </c>
      <c r="D36" s="600"/>
      <c r="E36" s="600"/>
      <c r="F36" s="600"/>
      <c r="G36" s="600"/>
      <c r="H36" s="600"/>
      <c r="I36" s="600"/>
      <c r="J36" s="580"/>
    </row>
    <row r="37" spans="1:10" ht="16">
      <c r="B37" s="599" t="s">
        <v>496</v>
      </c>
      <c r="D37" s="600"/>
      <c r="E37" s="600"/>
      <c r="F37" s="600"/>
      <c r="G37" s="600"/>
      <c r="H37" s="600"/>
      <c r="I37" s="600"/>
    </row>
    <row r="38" spans="1:10">
      <c r="D38" s="580"/>
      <c r="E38" s="580"/>
      <c r="F38" s="580"/>
      <c r="G38" s="580"/>
      <c r="H38" s="646"/>
      <c r="I38" s="646"/>
    </row>
    <row r="39" spans="1:10">
      <c r="C39" s="601"/>
      <c r="D39" s="580"/>
      <c r="E39" s="580"/>
      <c r="F39" s="580"/>
      <c r="G39" s="580"/>
      <c r="H39" s="580"/>
      <c r="I39" s="580"/>
    </row>
    <row r="40" spans="1:10" s="683" customFormat="1">
      <c r="B40" s="684"/>
      <c r="C40" s="685"/>
      <c r="D40" s="686"/>
    </row>
    <row r="41" spans="1:10">
      <c r="D41" s="25" t="s">
        <v>518</v>
      </c>
    </row>
    <row r="42" spans="1:10" ht="16">
      <c r="C42" s="25" t="s">
        <v>519</v>
      </c>
      <c r="D42" s="598">
        <f>D4</f>
        <v>3000</v>
      </c>
      <c r="E42" s="598">
        <f t="shared" ref="E42:H42" si="13">E4</f>
        <v>16900</v>
      </c>
      <c r="F42" s="598">
        <f t="shared" si="13"/>
        <v>25570</v>
      </c>
      <c r="G42" s="598">
        <f t="shared" si="13"/>
        <v>40671</v>
      </c>
      <c r="H42" s="598">
        <f t="shared" si="13"/>
        <v>65702</v>
      </c>
      <c r="I42" s="598">
        <f t="shared" ref="I42" si="14">I4</f>
        <v>104709</v>
      </c>
    </row>
    <row r="43" spans="1:10" ht="16">
      <c r="B43" s="25" t="s">
        <v>378</v>
      </c>
      <c r="C43" s="596">
        <v>0.56999999999999995</v>
      </c>
      <c r="D43" s="600">
        <f t="shared" ref="D43" si="15">D42*$C$43</f>
        <v>1709.9999999999998</v>
      </c>
      <c r="E43" s="600">
        <f t="shared" ref="E43:G43" si="16">E42*$C$43</f>
        <v>9633</v>
      </c>
      <c r="F43" s="600">
        <f t="shared" si="16"/>
        <v>14574.9</v>
      </c>
      <c r="G43" s="600">
        <f t="shared" si="16"/>
        <v>23182.469999999998</v>
      </c>
      <c r="H43" s="600">
        <f>H42*$C$43</f>
        <v>37450.14</v>
      </c>
      <c r="I43" s="600">
        <f>I42*$C$43</f>
        <v>59684.13</v>
      </c>
    </row>
    <row r="44" spans="1:10" ht="16">
      <c r="B44" s="25" t="s">
        <v>379</v>
      </c>
      <c r="C44" s="25">
        <v>4</v>
      </c>
      <c r="D44" s="600">
        <f t="shared" ref="D44" si="17">D43*$C$44</f>
        <v>6839.9999999999991</v>
      </c>
      <c r="E44" s="600">
        <f t="shared" ref="E44:G44" si="18">E43*$C$44</f>
        <v>38532</v>
      </c>
      <c r="F44" s="600">
        <f t="shared" si="18"/>
        <v>58299.6</v>
      </c>
      <c r="G44" s="600">
        <f t="shared" si="18"/>
        <v>92729.87999999999</v>
      </c>
      <c r="H44" s="600">
        <f t="shared" ref="H44:I44" si="19">H43*$C$44</f>
        <v>149800.56</v>
      </c>
      <c r="I44" s="600">
        <f t="shared" si="19"/>
        <v>238736.52</v>
      </c>
    </row>
    <row r="45" spans="1:10" ht="16">
      <c r="B45" s="25" t="s">
        <v>520</v>
      </c>
      <c r="C45" s="25">
        <v>50</v>
      </c>
      <c r="D45" s="598">
        <f>D44*$C$45</f>
        <v>341999.99999999994</v>
      </c>
      <c r="E45" s="598">
        <f t="shared" ref="E45:H45" si="20">E44*$C$45</f>
        <v>1926600</v>
      </c>
      <c r="F45" s="598">
        <f t="shared" si="20"/>
        <v>2914980</v>
      </c>
      <c r="G45" s="598">
        <f t="shared" si="20"/>
        <v>4636493.9999999991</v>
      </c>
      <c r="H45" s="598">
        <f t="shared" si="20"/>
        <v>7490028</v>
      </c>
      <c r="I45" s="598">
        <f t="shared" ref="I45" si="21">I44*$C$45</f>
        <v>11936826</v>
      </c>
    </row>
  </sheetData>
  <pageMargins left="0.7" right="0.7" top="0.75" bottom="0.75" header="0.3" footer="0.3"/>
  <pageSetup orientation="portrait" horizontalDpi="0" verticalDpi="0"/>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58EE4-077D-CE45-A612-48FC2FF380FE}">
  <sheetPr>
    <tabColor rgb="FFFF0000"/>
  </sheetPr>
  <dimension ref="A1:EK148"/>
  <sheetViews>
    <sheetView topLeftCell="O1" workbookViewId="0">
      <selection activeCell="C19" sqref="C19:C126"/>
    </sheetView>
  </sheetViews>
  <sheetFormatPr baseColWidth="10" defaultColWidth="9.1640625" defaultRowHeight="17" outlineLevelRow="1"/>
  <cols>
    <col min="1" max="1" width="29.6640625" style="401" bestFit="1" customWidth="1"/>
    <col min="2" max="2" width="6" style="402" bestFit="1" customWidth="1"/>
    <col min="3" max="3" width="17.33203125" style="700" bestFit="1" customWidth="1"/>
    <col min="4" max="4" width="19.1640625" style="401" bestFit="1" customWidth="1"/>
    <col min="5" max="5" width="6.83203125" style="401" bestFit="1" customWidth="1"/>
    <col min="6" max="6" width="12.6640625" style="401" bestFit="1" customWidth="1"/>
    <col min="7" max="7" width="14.1640625" style="402" bestFit="1" customWidth="1"/>
    <col min="8" max="8" width="20.1640625" style="401" bestFit="1" customWidth="1"/>
    <col min="9" max="9" width="6.5" style="401" customWidth="1"/>
    <col min="10" max="15" width="9.5" style="401" customWidth="1"/>
    <col min="16" max="20" width="9.5" style="401" bestFit="1" customWidth="1"/>
    <col min="21" max="21" width="9.5" style="404" bestFit="1" customWidth="1"/>
    <col min="22" max="30" width="9.5" style="401" bestFit="1" customWidth="1"/>
    <col min="31" max="31" width="12.5" style="401" bestFit="1" customWidth="1"/>
    <col min="32" max="32" width="10.83203125" style="401" bestFit="1" customWidth="1"/>
    <col min="33" max="33" width="10.83203125" style="404" bestFit="1" customWidth="1"/>
    <col min="34" max="34" width="14.1640625" style="401" bestFit="1" customWidth="1"/>
    <col min="35" max="36" width="12.5" style="401" bestFit="1" customWidth="1"/>
    <col min="37" max="37" width="14.1640625" style="401" bestFit="1" customWidth="1"/>
    <col min="38" max="39" width="12.5" style="401" bestFit="1" customWidth="1"/>
    <col min="40" max="40" width="14.1640625" style="401" bestFit="1" customWidth="1"/>
    <col min="41" max="42" width="12.5" style="401" bestFit="1" customWidth="1"/>
    <col min="43" max="43" width="14.1640625" style="401" bestFit="1" customWidth="1"/>
    <col min="44" max="44" width="12.5" style="401" bestFit="1" customWidth="1"/>
    <col min="45" max="45" width="12.5" style="404" bestFit="1" customWidth="1"/>
    <col min="46" max="46" width="14.1640625" style="401" bestFit="1" customWidth="1"/>
    <col min="47" max="48" width="12.5" style="401" bestFit="1" customWidth="1"/>
    <col min="49" max="49" width="14.1640625" style="401" bestFit="1" customWidth="1"/>
    <col min="50" max="51" width="12.5" style="401" bestFit="1" customWidth="1"/>
    <col min="52" max="52" width="14.1640625" style="401" bestFit="1" customWidth="1"/>
    <col min="53" max="54" width="12.5" style="401" bestFit="1" customWidth="1"/>
    <col min="55" max="55" width="14.1640625" style="401" bestFit="1" customWidth="1"/>
    <col min="56" max="56" width="12.5" style="401" bestFit="1" customWidth="1"/>
    <col min="57" max="57" width="12.5" style="404" bestFit="1" customWidth="1"/>
    <col min="58" max="58" width="14.1640625" style="401" bestFit="1" customWidth="1"/>
    <col min="59" max="60" width="12.5" style="401" bestFit="1" customWidth="1"/>
    <col min="61" max="61" width="14.1640625" style="401" bestFit="1" customWidth="1"/>
    <col min="62" max="63" width="12.5" style="401" bestFit="1" customWidth="1"/>
    <col min="64" max="64" width="14.1640625" style="401" bestFit="1" customWidth="1"/>
    <col min="65" max="66" width="12.5" style="401" bestFit="1" customWidth="1"/>
    <col min="67" max="67" width="14.1640625" style="401" bestFit="1" customWidth="1"/>
    <col min="68" max="69" width="12.5" style="401" bestFit="1" customWidth="1"/>
    <col min="70" max="70" width="14.1640625" style="401" bestFit="1" customWidth="1"/>
    <col min="71" max="72" width="12.5" style="401" bestFit="1" customWidth="1"/>
    <col min="73" max="73" width="14.1640625" style="401" bestFit="1" customWidth="1"/>
    <col min="74" max="75" width="12.5" style="401" bestFit="1" customWidth="1"/>
    <col min="76" max="76" width="14.1640625" style="401" bestFit="1" customWidth="1"/>
    <col min="77" max="77" width="13.6640625" style="401" bestFit="1" customWidth="1"/>
    <col min="78" max="78" width="12.5" style="401" bestFit="1" customWidth="1"/>
    <col min="79" max="79" width="14.1640625" style="401" bestFit="1" customWidth="1"/>
    <col min="80" max="80" width="13.6640625" style="401" bestFit="1" customWidth="1"/>
    <col min="81" max="81" width="12.5" style="401" bestFit="1" customWidth="1"/>
    <col min="82" max="129" width="13.6640625" style="401" bestFit="1" customWidth="1"/>
    <col min="130" max="130" width="14.83203125" style="401" bestFit="1" customWidth="1"/>
    <col min="131" max="132" width="13.6640625" style="401" bestFit="1" customWidth="1"/>
    <col min="133" max="134" width="14.83203125" style="401" bestFit="1" customWidth="1"/>
    <col min="135" max="135" width="13.6640625" style="401" bestFit="1" customWidth="1"/>
    <col min="136" max="141" width="14.83203125" style="401" bestFit="1" customWidth="1"/>
    <col min="142" max="16384" width="9.1640625" style="401"/>
  </cols>
  <sheetData>
    <row r="1" spans="1:141">
      <c r="A1" s="400" t="s">
        <v>521</v>
      </c>
      <c r="L1" s="403"/>
    </row>
    <row r="2" spans="1:141">
      <c r="A2" s="405" t="s">
        <v>522</v>
      </c>
    </row>
    <row r="3" spans="1:141" outlineLevel="1">
      <c r="A3" s="406"/>
      <c r="J3" s="401">
        <v>2019</v>
      </c>
      <c r="K3" s="401">
        <v>2019</v>
      </c>
      <c r="L3" s="401">
        <v>2019</v>
      </c>
      <c r="M3" s="401">
        <v>2019</v>
      </c>
      <c r="N3" s="401">
        <v>2019</v>
      </c>
      <c r="O3" s="401">
        <v>2019</v>
      </c>
      <c r="P3" s="401">
        <v>2019</v>
      </c>
      <c r="Q3" s="401">
        <v>2019</v>
      </c>
      <c r="R3" s="401">
        <v>2019</v>
      </c>
      <c r="S3" s="401">
        <v>2019</v>
      </c>
      <c r="T3" s="401">
        <v>2019</v>
      </c>
      <c r="U3" s="407">
        <v>2019</v>
      </c>
      <c r="V3" s="401">
        <v>2020</v>
      </c>
      <c r="W3" s="401">
        <v>2020</v>
      </c>
      <c r="X3" s="401">
        <v>2020</v>
      </c>
      <c r="Y3" s="401">
        <v>2020</v>
      </c>
      <c r="Z3" s="401">
        <v>2020</v>
      </c>
      <c r="AA3" s="401">
        <v>2020</v>
      </c>
      <c r="AB3" s="401">
        <v>2020</v>
      </c>
      <c r="AC3" s="401">
        <v>2020</v>
      </c>
      <c r="AD3" s="401">
        <v>2020</v>
      </c>
      <c r="AE3" s="401">
        <v>2020</v>
      </c>
      <c r="AF3" s="401">
        <v>2020</v>
      </c>
      <c r="AG3" s="407">
        <v>2020</v>
      </c>
      <c r="AH3" s="401">
        <v>2021</v>
      </c>
      <c r="AI3" s="401">
        <v>2021</v>
      </c>
      <c r="AJ3" s="401">
        <v>2021</v>
      </c>
      <c r="AK3" s="401">
        <v>2021</v>
      </c>
      <c r="AL3" s="401">
        <v>2021</v>
      </c>
      <c r="AM3" s="401">
        <v>2021</v>
      </c>
      <c r="AN3" s="401">
        <v>2021</v>
      </c>
      <c r="AO3" s="401">
        <v>2021</v>
      </c>
      <c r="AP3" s="401">
        <v>2021</v>
      </c>
      <c r="AQ3" s="401">
        <v>2021</v>
      </c>
      <c r="AR3" s="401">
        <v>2021</v>
      </c>
      <c r="AS3" s="404">
        <v>2021</v>
      </c>
      <c r="AT3" s="401">
        <v>2022</v>
      </c>
      <c r="AU3" s="401">
        <v>2022</v>
      </c>
      <c r="AV3" s="401">
        <v>2022</v>
      </c>
      <c r="AW3" s="401">
        <v>2022</v>
      </c>
      <c r="AX3" s="401">
        <v>2022</v>
      </c>
      <c r="AY3" s="401">
        <v>2022</v>
      </c>
      <c r="AZ3" s="401">
        <v>2022</v>
      </c>
      <c r="BA3" s="401">
        <v>2022</v>
      </c>
      <c r="BB3" s="401">
        <v>2022</v>
      </c>
      <c r="BC3" s="401">
        <v>2022</v>
      </c>
      <c r="BD3" s="401">
        <v>2022</v>
      </c>
      <c r="BE3" s="404">
        <v>2022</v>
      </c>
      <c r="BF3" s="401">
        <v>2023</v>
      </c>
      <c r="BG3" s="401">
        <v>2023</v>
      </c>
      <c r="BH3" s="401">
        <v>2023</v>
      </c>
      <c r="BI3" s="401">
        <v>2023</v>
      </c>
      <c r="BJ3" s="401">
        <v>2023</v>
      </c>
      <c r="BK3" s="401">
        <v>2023</v>
      </c>
      <c r="BL3" s="401">
        <v>2023</v>
      </c>
      <c r="BM3" s="401">
        <v>2023</v>
      </c>
      <c r="BN3" s="401">
        <v>2023</v>
      </c>
      <c r="BO3" s="401">
        <v>2023</v>
      </c>
      <c r="BP3" s="401">
        <v>2023</v>
      </c>
      <c r="BQ3" s="401">
        <v>2023</v>
      </c>
      <c r="BR3" s="401">
        <f t="shared" ref="BR3:EC3" si="0">YEAR(BR18)</f>
        <v>2024</v>
      </c>
      <c r="BS3" s="401">
        <f t="shared" si="0"/>
        <v>2024</v>
      </c>
      <c r="BT3" s="401">
        <f t="shared" si="0"/>
        <v>2024</v>
      </c>
      <c r="BU3" s="401">
        <f t="shared" si="0"/>
        <v>2024</v>
      </c>
      <c r="BV3" s="401">
        <f t="shared" si="0"/>
        <v>2024</v>
      </c>
      <c r="BW3" s="401">
        <f t="shared" si="0"/>
        <v>2024</v>
      </c>
      <c r="BX3" s="401">
        <f t="shared" si="0"/>
        <v>2024</v>
      </c>
      <c r="BY3" s="401">
        <f t="shared" si="0"/>
        <v>2024</v>
      </c>
      <c r="BZ3" s="401">
        <f t="shared" si="0"/>
        <v>2024</v>
      </c>
      <c r="CA3" s="401">
        <f t="shared" si="0"/>
        <v>2024</v>
      </c>
      <c r="CB3" s="401">
        <f t="shared" si="0"/>
        <v>2024</v>
      </c>
      <c r="CC3" s="401">
        <f t="shared" si="0"/>
        <v>2024</v>
      </c>
      <c r="CD3" s="401">
        <f t="shared" si="0"/>
        <v>2025</v>
      </c>
      <c r="CE3" s="401">
        <f t="shared" si="0"/>
        <v>2025</v>
      </c>
      <c r="CF3" s="401">
        <f t="shared" si="0"/>
        <v>2025</v>
      </c>
      <c r="CG3" s="401">
        <f t="shared" si="0"/>
        <v>2025</v>
      </c>
      <c r="CH3" s="401">
        <f t="shared" si="0"/>
        <v>2025</v>
      </c>
      <c r="CI3" s="401">
        <f t="shared" si="0"/>
        <v>2025</v>
      </c>
      <c r="CJ3" s="401">
        <f t="shared" si="0"/>
        <v>2025</v>
      </c>
      <c r="CK3" s="401">
        <f t="shared" si="0"/>
        <v>2025</v>
      </c>
      <c r="CL3" s="401">
        <f t="shared" si="0"/>
        <v>2025</v>
      </c>
      <c r="CM3" s="401">
        <f t="shared" si="0"/>
        <v>2025</v>
      </c>
      <c r="CN3" s="401">
        <f t="shared" si="0"/>
        <v>2025</v>
      </c>
      <c r="CO3" s="401">
        <f t="shared" si="0"/>
        <v>2025</v>
      </c>
      <c r="CP3" s="401">
        <f t="shared" si="0"/>
        <v>2026</v>
      </c>
      <c r="CQ3" s="401">
        <f t="shared" si="0"/>
        <v>2026</v>
      </c>
      <c r="CR3" s="401">
        <f t="shared" si="0"/>
        <v>2026</v>
      </c>
      <c r="CS3" s="401">
        <f t="shared" si="0"/>
        <v>2026</v>
      </c>
      <c r="CT3" s="401">
        <f t="shared" si="0"/>
        <v>2026</v>
      </c>
      <c r="CU3" s="401">
        <f t="shared" si="0"/>
        <v>2026</v>
      </c>
      <c r="CV3" s="401">
        <f t="shared" si="0"/>
        <v>2026</v>
      </c>
      <c r="CW3" s="401">
        <f t="shared" si="0"/>
        <v>2026</v>
      </c>
      <c r="CX3" s="401">
        <f t="shared" si="0"/>
        <v>2026</v>
      </c>
      <c r="CY3" s="401">
        <f t="shared" si="0"/>
        <v>2026</v>
      </c>
      <c r="CZ3" s="401">
        <f t="shared" si="0"/>
        <v>2026</v>
      </c>
      <c r="DA3" s="401">
        <f t="shared" si="0"/>
        <v>2026</v>
      </c>
      <c r="DB3" s="401">
        <f t="shared" si="0"/>
        <v>2027</v>
      </c>
      <c r="DC3" s="401">
        <f t="shared" si="0"/>
        <v>2027</v>
      </c>
      <c r="DD3" s="401">
        <f t="shared" si="0"/>
        <v>2027</v>
      </c>
      <c r="DE3" s="401">
        <f t="shared" si="0"/>
        <v>2027</v>
      </c>
      <c r="DF3" s="401">
        <f t="shared" si="0"/>
        <v>2027</v>
      </c>
      <c r="DG3" s="401">
        <f t="shared" si="0"/>
        <v>2027</v>
      </c>
      <c r="DH3" s="401">
        <f t="shared" si="0"/>
        <v>2027</v>
      </c>
      <c r="DI3" s="401">
        <f t="shared" si="0"/>
        <v>2027</v>
      </c>
      <c r="DJ3" s="401">
        <f t="shared" si="0"/>
        <v>2027</v>
      </c>
      <c r="DK3" s="401">
        <f t="shared" si="0"/>
        <v>2027</v>
      </c>
      <c r="DL3" s="401">
        <f t="shared" si="0"/>
        <v>2027</v>
      </c>
      <c r="DM3" s="401">
        <f t="shared" si="0"/>
        <v>2027</v>
      </c>
      <c r="DN3" s="401">
        <f t="shared" si="0"/>
        <v>2028</v>
      </c>
      <c r="DO3" s="401">
        <f t="shared" si="0"/>
        <v>2028</v>
      </c>
      <c r="DP3" s="401">
        <f t="shared" si="0"/>
        <v>2028</v>
      </c>
      <c r="DQ3" s="401">
        <f t="shared" si="0"/>
        <v>2028</v>
      </c>
      <c r="DR3" s="401">
        <f t="shared" si="0"/>
        <v>2028</v>
      </c>
      <c r="DS3" s="401">
        <f t="shared" si="0"/>
        <v>2028</v>
      </c>
      <c r="DT3" s="401">
        <f t="shared" si="0"/>
        <v>2028</v>
      </c>
      <c r="DU3" s="401">
        <f t="shared" si="0"/>
        <v>2028</v>
      </c>
      <c r="DV3" s="401">
        <f t="shared" si="0"/>
        <v>2028</v>
      </c>
      <c r="DW3" s="401">
        <f t="shared" si="0"/>
        <v>2028</v>
      </c>
      <c r="DX3" s="401">
        <f t="shared" si="0"/>
        <v>2028</v>
      </c>
      <c r="DY3" s="401">
        <f t="shared" si="0"/>
        <v>2028</v>
      </c>
      <c r="DZ3" s="401">
        <f t="shared" si="0"/>
        <v>2029</v>
      </c>
      <c r="EA3" s="401">
        <f t="shared" si="0"/>
        <v>2029</v>
      </c>
      <c r="EB3" s="401">
        <f t="shared" si="0"/>
        <v>2029</v>
      </c>
      <c r="EC3" s="401">
        <f t="shared" si="0"/>
        <v>2029</v>
      </c>
      <c r="ED3" s="401">
        <f t="shared" ref="ED3:EK3" si="1">YEAR(ED18)</f>
        <v>2029</v>
      </c>
      <c r="EE3" s="401">
        <f t="shared" si="1"/>
        <v>2029</v>
      </c>
      <c r="EF3" s="401">
        <f t="shared" si="1"/>
        <v>2029</v>
      </c>
      <c r="EG3" s="401">
        <f t="shared" si="1"/>
        <v>2029</v>
      </c>
      <c r="EH3" s="401">
        <f t="shared" si="1"/>
        <v>2029</v>
      </c>
      <c r="EI3" s="401">
        <f t="shared" si="1"/>
        <v>2029</v>
      </c>
      <c r="EJ3" s="401">
        <f t="shared" si="1"/>
        <v>2029</v>
      </c>
      <c r="EK3" s="401">
        <f t="shared" si="1"/>
        <v>2029</v>
      </c>
    </row>
    <row r="4" spans="1:141" s="409" customFormat="1" outlineLevel="1">
      <c r="A4" s="408" t="s">
        <v>523</v>
      </c>
      <c r="B4" s="410"/>
      <c r="C4" s="701"/>
      <c r="D4" s="406"/>
      <c r="E4" s="406"/>
      <c r="F4" s="406"/>
      <c r="G4" s="410"/>
      <c r="J4" s="411">
        <f t="shared" ref="J4:Q4" si="2">J6-J5+1</f>
        <v>31</v>
      </c>
      <c r="K4" s="411">
        <f t="shared" si="2"/>
        <v>28</v>
      </c>
      <c r="L4" s="411">
        <f t="shared" si="2"/>
        <v>31</v>
      </c>
      <c r="M4" s="411">
        <f t="shared" si="2"/>
        <v>30</v>
      </c>
      <c r="N4" s="411">
        <f t="shared" si="2"/>
        <v>31</v>
      </c>
      <c r="O4" s="411">
        <f t="shared" si="2"/>
        <v>30</v>
      </c>
      <c r="P4" s="411">
        <f t="shared" si="2"/>
        <v>31</v>
      </c>
      <c r="Q4" s="411">
        <f t="shared" si="2"/>
        <v>31</v>
      </c>
      <c r="R4" s="411">
        <f>R6-R5+1</f>
        <v>30</v>
      </c>
      <c r="S4" s="411">
        <f t="shared" ref="S4:CD4" si="3">S6-S5+1</f>
        <v>31</v>
      </c>
      <c r="T4" s="411">
        <f t="shared" si="3"/>
        <v>30</v>
      </c>
      <c r="U4" s="412">
        <f t="shared" si="3"/>
        <v>31</v>
      </c>
      <c r="V4" s="411">
        <f t="shared" si="3"/>
        <v>31</v>
      </c>
      <c r="W4" s="411">
        <f t="shared" si="3"/>
        <v>29</v>
      </c>
      <c r="X4" s="411">
        <f t="shared" si="3"/>
        <v>31</v>
      </c>
      <c r="Y4" s="411">
        <f t="shared" si="3"/>
        <v>30</v>
      </c>
      <c r="Z4" s="411">
        <f t="shared" si="3"/>
        <v>31</v>
      </c>
      <c r="AA4" s="411">
        <f t="shared" si="3"/>
        <v>30</v>
      </c>
      <c r="AB4" s="411">
        <f t="shared" si="3"/>
        <v>31</v>
      </c>
      <c r="AC4" s="411">
        <f t="shared" si="3"/>
        <v>31</v>
      </c>
      <c r="AD4" s="411">
        <f t="shared" si="3"/>
        <v>30</v>
      </c>
      <c r="AE4" s="411">
        <f t="shared" si="3"/>
        <v>31</v>
      </c>
      <c r="AF4" s="411">
        <f t="shared" si="3"/>
        <v>30</v>
      </c>
      <c r="AG4" s="412">
        <f t="shared" si="3"/>
        <v>31</v>
      </c>
      <c r="AH4" s="413">
        <f t="shared" si="3"/>
        <v>31</v>
      </c>
      <c r="AI4" s="413">
        <f t="shared" si="3"/>
        <v>28</v>
      </c>
      <c r="AJ4" s="413">
        <f t="shared" si="3"/>
        <v>31</v>
      </c>
      <c r="AK4" s="413">
        <f t="shared" si="3"/>
        <v>30</v>
      </c>
      <c r="AL4" s="413">
        <f t="shared" si="3"/>
        <v>31</v>
      </c>
      <c r="AM4" s="413">
        <f t="shared" si="3"/>
        <v>30</v>
      </c>
      <c r="AN4" s="413">
        <f t="shared" si="3"/>
        <v>31</v>
      </c>
      <c r="AO4" s="413">
        <f t="shared" si="3"/>
        <v>31</v>
      </c>
      <c r="AP4" s="413">
        <f t="shared" si="3"/>
        <v>30</v>
      </c>
      <c r="AQ4" s="413">
        <f t="shared" si="3"/>
        <v>31</v>
      </c>
      <c r="AR4" s="413">
        <f t="shared" si="3"/>
        <v>30</v>
      </c>
      <c r="AS4" s="412">
        <f t="shared" si="3"/>
        <v>31</v>
      </c>
      <c r="AT4" s="411">
        <f t="shared" si="3"/>
        <v>31</v>
      </c>
      <c r="AU4" s="411">
        <f t="shared" si="3"/>
        <v>28</v>
      </c>
      <c r="AV4" s="411">
        <f t="shared" si="3"/>
        <v>31</v>
      </c>
      <c r="AW4" s="411">
        <f t="shared" si="3"/>
        <v>30</v>
      </c>
      <c r="AX4" s="411">
        <f t="shared" si="3"/>
        <v>31</v>
      </c>
      <c r="AY4" s="411">
        <f t="shared" si="3"/>
        <v>30</v>
      </c>
      <c r="AZ4" s="411">
        <f t="shared" si="3"/>
        <v>31</v>
      </c>
      <c r="BA4" s="411">
        <f t="shared" si="3"/>
        <v>31</v>
      </c>
      <c r="BB4" s="411">
        <f t="shared" si="3"/>
        <v>30</v>
      </c>
      <c r="BC4" s="411">
        <f t="shared" si="3"/>
        <v>31</v>
      </c>
      <c r="BD4" s="411">
        <f t="shared" si="3"/>
        <v>30</v>
      </c>
      <c r="BE4" s="412">
        <f t="shared" si="3"/>
        <v>31</v>
      </c>
      <c r="BF4" s="411">
        <f t="shared" si="3"/>
        <v>31</v>
      </c>
      <c r="BG4" s="411">
        <f t="shared" si="3"/>
        <v>28</v>
      </c>
      <c r="BH4" s="411">
        <f t="shared" si="3"/>
        <v>31</v>
      </c>
      <c r="BI4" s="411">
        <f t="shared" si="3"/>
        <v>30</v>
      </c>
      <c r="BJ4" s="411">
        <f t="shared" si="3"/>
        <v>31</v>
      </c>
      <c r="BK4" s="411">
        <f t="shared" si="3"/>
        <v>30</v>
      </c>
      <c r="BL4" s="411">
        <f t="shared" si="3"/>
        <v>31</v>
      </c>
      <c r="BM4" s="411">
        <f t="shared" si="3"/>
        <v>31</v>
      </c>
      <c r="BN4" s="411">
        <f t="shared" si="3"/>
        <v>30</v>
      </c>
      <c r="BO4" s="411">
        <f t="shared" si="3"/>
        <v>31</v>
      </c>
      <c r="BP4" s="411">
        <f t="shared" si="3"/>
        <v>30</v>
      </c>
      <c r="BQ4" s="411">
        <f t="shared" si="3"/>
        <v>31</v>
      </c>
      <c r="BR4" s="411">
        <f t="shared" si="3"/>
        <v>31</v>
      </c>
      <c r="BS4" s="411">
        <f t="shared" si="3"/>
        <v>29</v>
      </c>
      <c r="BT4" s="411">
        <f t="shared" si="3"/>
        <v>31</v>
      </c>
      <c r="BU4" s="411">
        <f t="shared" si="3"/>
        <v>30</v>
      </c>
      <c r="BV4" s="411">
        <f t="shared" si="3"/>
        <v>31</v>
      </c>
      <c r="BW4" s="411">
        <f t="shared" si="3"/>
        <v>30</v>
      </c>
      <c r="BX4" s="411">
        <f t="shared" si="3"/>
        <v>31</v>
      </c>
      <c r="BY4" s="411">
        <f t="shared" si="3"/>
        <v>31</v>
      </c>
      <c r="BZ4" s="411">
        <f t="shared" si="3"/>
        <v>30</v>
      </c>
      <c r="CA4" s="411">
        <f t="shared" si="3"/>
        <v>31</v>
      </c>
      <c r="CB4" s="411">
        <f t="shared" si="3"/>
        <v>30</v>
      </c>
      <c r="CC4" s="411">
        <f t="shared" si="3"/>
        <v>31</v>
      </c>
      <c r="CD4" s="411">
        <f t="shared" si="3"/>
        <v>31</v>
      </c>
      <c r="CE4" s="411">
        <f t="shared" ref="CE4:EK4" si="4">CE6-CE5+1</f>
        <v>28</v>
      </c>
      <c r="CF4" s="411">
        <f t="shared" si="4"/>
        <v>31</v>
      </c>
      <c r="CG4" s="411">
        <f t="shared" si="4"/>
        <v>30</v>
      </c>
      <c r="CH4" s="411">
        <f t="shared" si="4"/>
        <v>31</v>
      </c>
      <c r="CI4" s="411">
        <f t="shared" si="4"/>
        <v>30</v>
      </c>
      <c r="CJ4" s="411">
        <f t="shared" si="4"/>
        <v>31</v>
      </c>
      <c r="CK4" s="411">
        <f t="shared" si="4"/>
        <v>31</v>
      </c>
      <c r="CL4" s="411">
        <f t="shared" si="4"/>
        <v>30</v>
      </c>
      <c r="CM4" s="411">
        <f t="shared" si="4"/>
        <v>31</v>
      </c>
      <c r="CN4" s="411">
        <f t="shared" si="4"/>
        <v>30</v>
      </c>
      <c r="CO4" s="411">
        <f t="shared" si="4"/>
        <v>31</v>
      </c>
      <c r="CP4" s="411">
        <f t="shared" si="4"/>
        <v>31</v>
      </c>
      <c r="CQ4" s="411">
        <f t="shared" si="4"/>
        <v>28</v>
      </c>
      <c r="CR4" s="411">
        <f t="shared" si="4"/>
        <v>31</v>
      </c>
      <c r="CS4" s="411">
        <f t="shared" si="4"/>
        <v>30</v>
      </c>
      <c r="CT4" s="411">
        <f t="shared" si="4"/>
        <v>31</v>
      </c>
      <c r="CU4" s="411">
        <f t="shared" si="4"/>
        <v>30</v>
      </c>
      <c r="CV4" s="411">
        <f t="shared" si="4"/>
        <v>31</v>
      </c>
      <c r="CW4" s="411">
        <f t="shared" si="4"/>
        <v>31</v>
      </c>
      <c r="CX4" s="411">
        <f t="shared" si="4"/>
        <v>30</v>
      </c>
      <c r="CY4" s="411">
        <f t="shared" si="4"/>
        <v>31</v>
      </c>
      <c r="CZ4" s="411">
        <f t="shared" si="4"/>
        <v>30</v>
      </c>
      <c r="DA4" s="411">
        <f t="shared" si="4"/>
        <v>31</v>
      </c>
      <c r="DB4" s="411">
        <f t="shared" si="4"/>
        <v>31</v>
      </c>
      <c r="DC4" s="411">
        <f t="shared" si="4"/>
        <v>28</v>
      </c>
      <c r="DD4" s="411">
        <f t="shared" si="4"/>
        <v>31</v>
      </c>
      <c r="DE4" s="411">
        <f t="shared" si="4"/>
        <v>30</v>
      </c>
      <c r="DF4" s="411">
        <f t="shared" si="4"/>
        <v>31</v>
      </c>
      <c r="DG4" s="411">
        <f t="shared" si="4"/>
        <v>30</v>
      </c>
      <c r="DH4" s="411">
        <f t="shared" si="4"/>
        <v>31</v>
      </c>
      <c r="DI4" s="411">
        <f t="shared" si="4"/>
        <v>31</v>
      </c>
      <c r="DJ4" s="411">
        <f t="shared" si="4"/>
        <v>30</v>
      </c>
      <c r="DK4" s="411">
        <f t="shared" si="4"/>
        <v>31</v>
      </c>
      <c r="DL4" s="411">
        <f t="shared" si="4"/>
        <v>30</v>
      </c>
      <c r="DM4" s="411">
        <f t="shared" si="4"/>
        <v>31</v>
      </c>
      <c r="DN4" s="411">
        <f t="shared" si="4"/>
        <v>31</v>
      </c>
      <c r="DO4" s="411">
        <f t="shared" si="4"/>
        <v>29</v>
      </c>
      <c r="DP4" s="411">
        <f t="shared" si="4"/>
        <v>31</v>
      </c>
      <c r="DQ4" s="411">
        <f t="shared" si="4"/>
        <v>30</v>
      </c>
      <c r="DR4" s="411">
        <f t="shared" si="4"/>
        <v>31</v>
      </c>
      <c r="DS4" s="411">
        <f t="shared" si="4"/>
        <v>30</v>
      </c>
      <c r="DT4" s="411">
        <f t="shared" si="4"/>
        <v>31</v>
      </c>
      <c r="DU4" s="411">
        <f t="shared" si="4"/>
        <v>31</v>
      </c>
      <c r="DV4" s="411">
        <f t="shared" si="4"/>
        <v>30</v>
      </c>
      <c r="DW4" s="411">
        <f t="shared" si="4"/>
        <v>31</v>
      </c>
      <c r="DX4" s="411">
        <f t="shared" si="4"/>
        <v>30</v>
      </c>
      <c r="DY4" s="411">
        <f t="shared" si="4"/>
        <v>31</v>
      </c>
      <c r="DZ4" s="411">
        <f t="shared" si="4"/>
        <v>31</v>
      </c>
      <c r="EA4" s="411">
        <f t="shared" si="4"/>
        <v>28</v>
      </c>
      <c r="EB4" s="411">
        <f t="shared" si="4"/>
        <v>31</v>
      </c>
      <c r="EC4" s="411">
        <f t="shared" si="4"/>
        <v>30</v>
      </c>
      <c r="ED4" s="411">
        <f t="shared" si="4"/>
        <v>31</v>
      </c>
      <c r="EE4" s="411">
        <f t="shared" si="4"/>
        <v>30</v>
      </c>
      <c r="EF4" s="411">
        <f t="shared" si="4"/>
        <v>31</v>
      </c>
      <c r="EG4" s="411">
        <f t="shared" si="4"/>
        <v>31</v>
      </c>
      <c r="EH4" s="411">
        <f t="shared" si="4"/>
        <v>30</v>
      </c>
      <c r="EI4" s="411">
        <f t="shared" si="4"/>
        <v>31</v>
      </c>
      <c r="EJ4" s="411">
        <f t="shared" si="4"/>
        <v>30</v>
      </c>
      <c r="EK4" s="411">
        <f t="shared" si="4"/>
        <v>31</v>
      </c>
    </row>
    <row r="5" spans="1:141" s="409" customFormat="1" outlineLevel="1">
      <c r="A5" s="408" t="s">
        <v>523</v>
      </c>
      <c r="B5" s="410"/>
      <c r="C5" s="701"/>
      <c r="D5" s="406"/>
      <c r="E5" s="406"/>
      <c r="F5" s="406"/>
      <c r="G5" s="410"/>
      <c r="J5" s="414">
        <f>J18</f>
        <v>43466</v>
      </c>
      <c r="K5" s="414">
        <f t="shared" ref="K5:BV5" si="5">K18</f>
        <v>43497</v>
      </c>
      <c r="L5" s="414">
        <f t="shared" si="5"/>
        <v>43525</v>
      </c>
      <c r="M5" s="414">
        <f t="shared" si="5"/>
        <v>43556</v>
      </c>
      <c r="N5" s="414">
        <f t="shared" si="5"/>
        <v>43586</v>
      </c>
      <c r="O5" s="414">
        <f t="shared" si="5"/>
        <v>43617</v>
      </c>
      <c r="P5" s="414">
        <f t="shared" si="5"/>
        <v>43647</v>
      </c>
      <c r="Q5" s="414">
        <f t="shared" si="5"/>
        <v>43678</v>
      </c>
      <c r="R5" s="414">
        <f t="shared" si="5"/>
        <v>43709</v>
      </c>
      <c r="S5" s="414">
        <f t="shared" si="5"/>
        <v>43739</v>
      </c>
      <c r="T5" s="414">
        <f t="shared" si="5"/>
        <v>43770</v>
      </c>
      <c r="U5" s="415">
        <f t="shared" si="5"/>
        <v>43800</v>
      </c>
      <c r="V5" s="414">
        <f t="shared" si="5"/>
        <v>43831</v>
      </c>
      <c r="W5" s="414">
        <f t="shared" si="5"/>
        <v>43862</v>
      </c>
      <c r="X5" s="414">
        <f t="shared" si="5"/>
        <v>43891</v>
      </c>
      <c r="Y5" s="414">
        <f t="shared" si="5"/>
        <v>43922</v>
      </c>
      <c r="Z5" s="414">
        <f t="shared" si="5"/>
        <v>43952</v>
      </c>
      <c r="AA5" s="414">
        <f t="shared" si="5"/>
        <v>43983</v>
      </c>
      <c r="AB5" s="414">
        <f t="shared" si="5"/>
        <v>44013</v>
      </c>
      <c r="AC5" s="414">
        <f t="shared" si="5"/>
        <v>44044</v>
      </c>
      <c r="AD5" s="414">
        <f t="shared" si="5"/>
        <v>44075</v>
      </c>
      <c r="AE5" s="414">
        <f t="shared" si="5"/>
        <v>44105</v>
      </c>
      <c r="AF5" s="414">
        <f t="shared" si="5"/>
        <v>44136</v>
      </c>
      <c r="AG5" s="415">
        <f t="shared" si="5"/>
        <v>44166</v>
      </c>
      <c r="AH5" s="414">
        <f t="shared" si="5"/>
        <v>44197</v>
      </c>
      <c r="AI5" s="414">
        <f t="shared" si="5"/>
        <v>44228</v>
      </c>
      <c r="AJ5" s="414">
        <f t="shared" si="5"/>
        <v>44256</v>
      </c>
      <c r="AK5" s="414">
        <f t="shared" si="5"/>
        <v>44287</v>
      </c>
      <c r="AL5" s="414">
        <f t="shared" si="5"/>
        <v>44317</v>
      </c>
      <c r="AM5" s="414">
        <f t="shared" si="5"/>
        <v>44348</v>
      </c>
      <c r="AN5" s="414">
        <f t="shared" si="5"/>
        <v>44378</v>
      </c>
      <c r="AO5" s="414">
        <f t="shared" si="5"/>
        <v>44409</v>
      </c>
      <c r="AP5" s="414">
        <f t="shared" si="5"/>
        <v>44440</v>
      </c>
      <c r="AQ5" s="414">
        <f t="shared" si="5"/>
        <v>44470</v>
      </c>
      <c r="AR5" s="414">
        <f t="shared" si="5"/>
        <v>44501</v>
      </c>
      <c r="AS5" s="415">
        <f t="shared" si="5"/>
        <v>44531</v>
      </c>
      <c r="AT5" s="414">
        <f t="shared" si="5"/>
        <v>44562</v>
      </c>
      <c r="AU5" s="414">
        <f t="shared" si="5"/>
        <v>44593</v>
      </c>
      <c r="AV5" s="414">
        <f t="shared" si="5"/>
        <v>44621</v>
      </c>
      <c r="AW5" s="414">
        <f t="shared" si="5"/>
        <v>44652</v>
      </c>
      <c r="AX5" s="414">
        <f t="shared" si="5"/>
        <v>44682</v>
      </c>
      <c r="AY5" s="414">
        <f t="shared" si="5"/>
        <v>44713</v>
      </c>
      <c r="AZ5" s="414">
        <f t="shared" si="5"/>
        <v>44743</v>
      </c>
      <c r="BA5" s="414">
        <f t="shared" si="5"/>
        <v>44774</v>
      </c>
      <c r="BB5" s="414">
        <f t="shared" si="5"/>
        <v>44805</v>
      </c>
      <c r="BC5" s="414">
        <f t="shared" si="5"/>
        <v>44835</v>
      </c>
      <c r="BD5" s="414">
        <f t="shared" si="5"/>
        <v>44866</v>
      </c>
      <c r="BE5" s="415">
        <f t="shared" si="5"/>
        <v>44896</v>
      </c>
      <c r="BF5" s="414">
        <f t="shared" si="5"/>
        <v>44927</v>
      </c>
      <c r="BG5" s="414">
        <f t="shared" si="5"/>
        <v>44958</v>
      </c>
      <c r="BH5" s="414">
        <f t="shared" si="5"/>
        <v>44986</v>
      </c>
      <c r="BI5" s="414">
        <f t="shared" si="5"/>
        <v>45017</v>
      </c>
      <c r="BJ5" s="414">
        <f t="shared" si="5"/>
        <v>45047</v>
      </c>
      <c r="BK5" s="414">
        <f t="shared" si="5"/>
        <v>45078</v>
      </c>
      <c r="BL5" s="414">
        <f t="shared" si="5"/>
        <v>45108</v>
      </c>
      <c r="BM5" s="414">
        <f t="shared" si="5"/>
        <v>45139</v>
      </c>
      <c r="BN5" s="414">
        <f t="shared" si="5"/>
        <v>45170</v>
      </c>
      <c r="BO5" s="414">
        <f t="shared" si="5"/>
        <v>45200</v>
      </c>
      <c r="BP5" s="414">
        <f t="shared" si="5"/>
        <v>45231</v>
      </c>
      <c r="BQ5" s="414">
        <f t="shared" si="5"/>
        <v>45261</v>
      </c>
      <c r="BR5" s="414">
        <f t="shared" si="5"/>
        <v>45292</v>
      </c>
      <c r="BS5" s="414">
        <f t="shared" si="5"/>
        <v>45323</v>
      </c>
      <c r="BT5" s="414">
        <f t="shared" si="5"/>
        <v>45352</v>
      </c>
      <c r="BU5" s="414">
        <f t="shared" si="5"/>
        <v>45383</v>
      </c>
      <c r="BV5" s="414">
        <f t="shared" si="5"/>
        <v>45413</v>
      </c>
      <c r="BW5" s="414">
        <f t="shared" ref="BW5:EH5" si="6">BW18</f>
        <v>45444</v>
      </c>
      <c r="BX5" s="414">
        <f t="shared" si="6"/>
        <v>45474</v>
      </c>
      <c r="BY5" s="414">
        <f t="shared" si="6"/>
        <v>45505</v>
      </c>
      <c r="BZ5" s="414">
        <f t="shared" si="6"/>
        <v>45536</v>
      </c>
      <c r="CA5" s="414">
        <f t="shared" si="6"/>
        <v>45566</v>
      </c>
      <c r="CB5" s="414">
        <f t="shared" si="6"/>
        <v>45597</v>
      </c>
      <c r="CC5" s="414">
        <f t="shared" si="6"/>
        <v>45627</v>
      </c>
      <c r="CD5" s="414">
        <f t="shared" si="6"/>
        <v>45658</v>
      </c>
      <c r="CE5" s="414">
        <f t="shared" si="6"/>
        <v>45689</v>
      </c>
      <c r="CF5" s="414">
        <f t="shared" si="6"/>
        <v>45717</v>
      </c>
      <c r="CG5" s="414">
        <f t="shared" si="6"/>
        <v>45748</v>
      </c>
      <c r="CH5" s="414">
        <f t="shared" si="6"/>
        <v>45778</v>
      </c>
      <c r="CI5" s="414">
        <f t="shared" si="6"/>
        <v>45809</v>
      </c>
      <c r="CJ5" s="414">
        <f t="shared" si="6"/>
        <v>45839</v>
      </c>
      <c r="CK5" s="414">
        <f t="shared" si="6"/>
        <v>45870</v>
      </c>
      <c r="CL5" s="414">
        <f t="shared" si="6"/>
        <v>45901</v>
      </c>
      <c r="CM5" s="414">
        <f t="shared" si="6"/>
        <v>45931</v>
      </c>
      <c r="CN5" s="414">
        <f t="shared" si="6"/>
        <v>45962</v>
      </c>
      <c r="CO5" s="414">
        <f t="shared" si="6"/>
        <v>45992</v>
      </c>
      <c r="CP5" s="414">
        <f t="shared" si="6"/>
        <v>46023</v>
      </c>
      <c r="CQ5" s="414">
        <f t="shared" si="6"/>
        <v>46054</v>
      </c>
      <c r="CR5" s="414">
        <f t="shared" si="6"/>
        <v>46082</v>
      </c>
      <c r="CS5" s="414">
        <f t="shared" si="6"/>
        <v>46113</v>
      </c>
      <c r="CT5" s="414">
        <f t="shared" si="6"/>
        <v>46143</v>
      </c>
      <c r="CU5" s="414">
        <f t="shared" si="6"/>
        <v>46174</v>
      </c>
      <c r="CV5" s="414">
        <f t="shared" si="6"/>
        <v>46204</v>
      </c>
      <c r="CW5" s="414">
        <f t="shared" si="6"/>
        <v>46235</v>
      </c>
      <c r="CX5" s="414">
        <f t="shared" si="6"/>
        <v>46266</v>
      </c>
      <c r="CY5" s="414">
        <f t="shared" si="6"/>
        <v>46296</v>
      </c>
      <c r="CZ5" s="414">
        <f t="shared" si="6"/>
        <v>46327</v>
      </c>
      <c r="DA5" s="414">
        <f t="shared" si="6"/>
        <v>46357</v>
      </c>
      <c r="DB5" s="414">
        <f t="shared" si="6"/>
        <v>46388</v>
      </c>
      <c r="DC5" s="414">
        <f t="shared" si="6"/>
        <v>46419</v>
      </c>
      <c r="DD5" s="414">
        <f t="shared" si="6"/>
        <v>46447</v>
      </c>
      <c r="DE5" s="414">
        <f t="shared" si="6"/>
        <v>46478</v>
      </c>
      <c r="DF5" s="414">
        <f t="shared" si="6"/>
        <v>46508</v>
      </c>
      <c r="DG5" s="414">
        <f t="shared" si="6"/>
        <v>46539</v>
      </c>
      <c r="DH5" s="414">
        <f t="shared" si="6"/>
        <v>46569</v>
      </c>
      <c r="DI5" s="414">
        <f t="shared" si="6"/>
        <v>46600</v>
      </c>
      <c r="DJ5" s="414">
        <f t="shared" si="6"/>
        <v>46631</v>
      </c>
      <c r="DK5" s="414">
        <f t="shared" si="6"/>
        <v>46661</v>
      </c>
      <c r="DL5" s="414">
        <f t="shared" si="6"/>
        <v>46692</v>
      </c>
      <c r="DM5" s="414">
        <f t="shared" si="6"/>
        <v>46722</v>
      </c>
      <c r="DN5" s="414">
        <f t="shared" si="6"/>
        <v>46753</v>
      </c>
      <c r="DO5" s="414">
        <f t="shared" si="6"/>
        <v>46784</v>
      </c>
      <c r="DP5" s="414">
        <f t="shared" si="6"/>
        <v>46813</v>
      </c>
      <c r="DQ5" s="414">
        <f t="shared" si="6"/>
        <v>46844</v>
      </c>
      <c r="DR5" s="414">
        <f t="shared" si="6"/>
        <v>46874</v>
      </c>
      <c r="DS5" s="414">
        <f t="shared" si="6"/>
        <v>46905</v>
      </c>
      <c r="DT5" s="414">
        <f t="shared" si="6"/>
        <v>46935</v>
      </c>
      <c r="DU5" s="414">
        <f t="shared" si="6"/>
        <v>46966</v>
      </c>
      <c r="DV5" s="414">
        <f t="shared" si="6"/>
        <v>46997</v>
      </c>
      <c r="DW5" s="414">
        <f t="shared" si="6"/>
        <v>47027</v>
      </c>
      <c r="DX5" s="414">
        <f t="shared" si="6"/>
        <v>47058</v>
      </c>
      <c r="DY5" s="414">
        <f t="shared" si="6"/>
        <v>47088</v>
      </c>
      <c r="DZ5" s="414">
        <f t="shared" si="6"/>
        <v>47119</v>
      </c>
      <c r="EA5" s="414">
        <f t="shared" si="6"/>
        <v>47150</v>
      </c>
      <c r="EB5" s="414">
        <f t="shared" si="6"/>
        <v>47178</v>
      </c>
      <c r="EC5" s="414">
        <f t="shared" si="6"/>
        <v>47209</v>
      </c>
      <c r="ED5" s="414">
        <f t="shared" si="6"/>
        <v>47239</v>
      </c>
      <c r="EE5" s="414">
        <f t="shared" si="6"/>
        <v>47270</v>
      </c>
      <c r="EF5" s="414">
        <f t="shared" si="6"/>
        <v>47300</v>
      </c>
      <c r="EG5" s="414">
        <f t="shared" si="6"/>
        <v>47331</v>
      </c>
      <c r="EH5" s="414">
        <f t="shared" si="6"/>
        <v>47362</v>
      </c>
      <c r="EI5" s="414">
        <f>EI18</f>
        <v>47392</v>
      </c>
      <c r="EJ5" s="414">
        <f>EJ18</f>
        <v>47423</v>
      </c>
      <c r="EK5" s="414">
        <f>EK18</f>
        <v>47453</v>
      </c>
    </row>
    <row r="6" spans="1:141" s="409" customFormat="1" outlineLevel="1">
      <c r="A6" s="408" t="s">
        <v>523</v>
      </c>
      <c r="B6" s="410"/>
      <c r="C6" s="701"/>
      <c r="G6" s="410"/>
      <c r="J6" s="414">
        <f t="shared" ref="J6:Q6" si="7">EOMONTH(J5,0)</f>
        <v>43496</v>
      </c>
      <c r="K6" s="414">
        <f t="shared" si="7"/>
        <v>43524</v>
      </c>
      <c r="L6" s="414">
        <f t="shared" si="7"/>
        <v>43555</v>
      </c>
      <c r="M6" s="414">
        <f t="shared" si="7"/>
        <v>43585</v>
      </c>
      <c r="N6" s="414">
        <f t="shared" si="7"/>
        <v>43616</v>
      </c>
      <c r="O6" s="414">
        <f t="shared" si="7"/>
        <v>43646</v>
      </c>
      <c r="P6" s="414">
        <f t="shared" si="7"/>
        <v>43677</v>
      </c>
      <c r="Q6" s="414">
        <f t="shared" si="7"/>
        <v>43708</v>
      </c>
      <c r="R6" s="414">
        <f>EOMONTH(R5,0)</f>
        <v>43738</v>
      </c>
      <c r="S6" s="414">
        <f t="shared" ref="S6:CD6" si="8">EOMONTH(S5,0)</f>
        <v>43769</v>
      </c>
      <c r="T6" s="414">
        <f t="shared" si="8"/>
        <v>43799</v>
      </c>
      <c r="U6" s="415">
        <f t="shared" si="8"/>
        <v>43830</v>
      </c>
      <c r="V6" s="414">
        <f t="shared" si="8"/>
        <v>43861</v>
      </c>
      <c r="W6" s="414">
        <f t="shared" si="8"/>
        <v>43890</v>
      </c>
      <c r="X6" s="414">
        <f t="shared" si="8"/>
        <v>43921</v>
      </c>
      <c r="Y6" s="414">
        <f t="shared" si="8"/>
        <v>43951</v>
      </c>
      <c r="Z6" s="414">
        <f t="shared" si="8"/>
        <v>43982</v>
      </c>
      <c r="AA6" s="414">
        <f t="shared" si="8"/>
        <v>44012</v>
      </c>
      <c r="AB6" s="414">
        <f t="shared" si="8"/>
        <v>44043</v>
      </c>
      <c r="AC6" s="414">
        <f t="shared" si="8"/>
        <v>44074</v>
      </c>
      <c r="AD6" s="414">
        <f t="shared" si="8"/>
        <v>44104</v>
      </c>
      <c r="AE6" s="414">
        <f t="shared" si="8"/>
        <v>44135</v>
      </c>
      <c r="AF6" s="414">
        <f t="shared" si="8"/>
        <v>44165</v>
      </c>
      <c r="AG6" s="415">
        <f t="shared" si="8"/>
        <v>44196</v>
      </c>
      <c r="AH6" s="414">
        <f t="shared" si="8"/>
        <v>44227</v>
      </c>
      <c r="AI6" s="414">
        <f t="shared" si="8"/>
        <v>44255</v>
      </c>
      <c r="AJ6" s="414">
        <f t="shared" si="8"/>
        <v>44286</v>
      </c>
      <c r="AK6" s="414">
        <f t="shared" si="8"/>
        <v>44316</v>
      </c>
      <c r="AL6" s="414">
        <f t="shared" si="8"/>
        <v>44347</v>
      </c>
      <c r="AM6" s="414">
        <f t="shared" si="8"/>
        <v>44377</v>
      </c>
      <c r="AN6" s="414">
        <f t="shared" si="8"/>
        <v>44408</v>
      </c>
      <c r="AO6" s="414">
        <f t="shared" si="8"/>
        <v>44439</v>
      </c>
      <c r="AP6" s="414">
        <f t="shared" si="8"/>
        <v>44469</v>
      </c>
      <c r="AQ6" s="414">
        <f t="shared" si="8"/>
        <v>44500</v>
      </c>
      <c r="AR6" s="414">
        <f t="shared" si="8"/>
        <v>44530</v>
      </c>
      <c r="AS6" s="415">
        <f t="shared" si="8"/>
        <v>44561</v>
      </c>
      <c r="AT6" s="414">
        <f t="shared" si="8"/>
        <v>44592</v>
      </c>
      <c r="AU6" s="414">
        <f t="shared" si="8"/>
        <v>44620</v>
      </c>
      <c r="AV6" s="414">
        <f t="shared" si="8"/>
        <v>44651</v>
      </c>
      <c r="AW6" s="414">
        <f t="shared" si="8"/>
        <v>44681</v>
      </c>
      <c r="AX6" s="414">
        <f t="shared" si="8"/>
        <v>44712</v>
      </c>
      <c r="AY6" s="414">
        <f t="shared" si="8"/>
        <v>44742</v>
      </c>
      <c r="AZ6" s="414">
        <f t="shared" si="8"/>
        <v>44773</v>
      </c>
      <c r="BA6" s="414">
        <f t="shared" si="8"/>
        <v>44804</v>
      </c>
      <c r="BB6" s="414">
        <f t="shared" si="8"/>
        <v>44834</v>
      </c>
      <c r="BC6" s="414">
        <f t="shared" si="8"/>
        <v>44865</v>
      </c>
      <c r="BD6" s="414">
        <f t="shared" si="8"/>
        <v>44895</v>
      </c>
      <c r="BE6" s="415">
        <f t="shared" si="8"/>
        <v>44926</v>
      </c>
      <c r="BF6" s="414">
        <f t="shared" si="8"/>
        <v>44957</v>
      </c>
      <c r="BG6" s="414">
        <f t="shared" si="8"/>
        <v>44985</v>
      </c>
      <c r="BH6" s="414">
        <f t="shared" si="8"/>
        <v>45016</v>
      </c>
      <c r="BI6" s="414">
        <f t="shared" si="8"/>
        <v>45046</v>
      </c>
      <c r="BJ6" s="414">
        <f t="shared" si="8"/>
        <v>45077</v>
      </c>
      <c r="BK6" s="414">
        <f t="shared" si="8"/>
        <v>45107</v>
      </c>
      <c r="BL6" s="414">
        <f t="shared" si="8"/>
        <v>45138</v>
      </c>
      <c r="BM6" s="414">
        <f t="shared" si="8"/>
        <v>45169</v>
      </c>
      <c r="BN6" s="414">
        <f t="shared" si="8"/>
        <v>45199</v>
      </c>
      <c r="BO6" s="414">
        <f t="shared" si="8"/>
        <v>45230</v>
      </c>
      <c r="BP6" s="414">
        <f t="shared" si="8"/>
        <v>45260</v>
      </c>
      <c r="BQ6" s="414">
        <f t="shared" si="8"/>
        <v>45291</v>
      </c>
      <c r="BR6" s="414">
        <f t="shared" si="8"/>
        <v>45322</v>
      </c>
      <c r="BS6" s="414">
        <f t="shared" si="8"/>
        <v>45351</v>
      </c>
      <c r="BT6" s="414">
        <f t="shared" si="8"/>
        <v>45382</v>
      </c>
      <c r="BU6" s="414">
        <f t="shared" si="8"/>
        <v>45412</v>
      </c>
      <c r="BV6" s="414">
        <f t="shared" si="8"/>
        <v>45443</v>
      </c>
      <c r="BW6" s="414">
        <f t="shared" si="8"/>
        <v>45473</v>
      </c>
      <c r="BX6" s="414">
        <f t="shared" si="8"/>
        <v>45504</v>
      </c>
      <c r="BY6" s="414">
        <f t="shared" si="8"/>
        <v>45535</v>
      </c>
      <c r="BZ6" s="414">
        <f t="shared" si="8"/>
        <v>45565</v>
      </c>
      <c r="CA6" s="414">
        <f t="shared" si="8"/>
        <v>45596</v>
      </c>
      <c r="CB6" s="414">
        <f t="shared" si="8"/>
        <v>45626</v>
      </c>
      <c r="CC6" s="414">
        <f t="shared" si="8"/>
        <v>45657</v>
      </c>
      <c r="CD6" s="414">
        <f t="shared" si="8"/>
        <v>45688</v>
      </c>
      <c r="CE6" s="414">
        <f t="shared" ref="CE6:EK6" si="9">EOMONTH(CE5,0)</f>
        <v>45716</v>
      </c>
      <c r="CF6" s="414">
        <f t="shared" si="9"/>
        <v>45747</v>
      </c>
      <c r="CG6" s="414">
        <f t="shared" si="9"/>
        <v>45777</v>
      </c>
      <c r="CH6" s="414">
        <f t="shared" si="9"/>
        <v>45808</v>
      </c>
      <c r="CI6" s="414">
        <f t="shared" si="9"/>
        <v>45838</v>
      </c>
      <c r="CJ6" s="414">
        <f t="shared" si="9"/>
        <v>45869</v>
      </c>
      <c r="CK6" s="414">
        <f t="shared" si="9"/>
        <v>45900</v>
      </c>
      <c r="CL6" s="414">
        <f t="shared" si="9"/>
        <v>45930</v>
      </c>
      <c r="CM6" s="414">
        <f t="shared" si="9"/>
        <v>45961</v>
      </c>
      <c r="CN6" s="414">
        <f t="shared" si="9"/>
        <v>45991</v>
      </c>
      <c r="CO6" s="414">
        <f t="shared" si="9"/>
        <v>46022</v>
      </c>
      <c r="CP6" s="414">
        <f t="shared" si="9"/>
        <v>46053</v>
      </c>
      <c r="CQ6" s="414">
        <f t="shared" si="9"/>
        <v>46081</v>
      </c>
      <c r="CR6" s="414">
        <f t="shared" si="9"/>
        <v>46112</v>
      </c>
      <c r="CS6" s="414">
        <f t="shared" si="9"/>
        <v>46142</v>
      </c>
      <c r="CT6" s="414">
        <f t="shared" si="9"/>
        <v>46173</v>
      </c>
      <c r="CU6" s="414">
        <f t="shared" si="9"/>
        <v>46203</v>
      </c>
      <c r="CV6" s="414">
        <f t="shared" si="9"/>
        <v>46234</v>
      </c>
      <c r="CW6" s="414">
        <f t="shared" si="9"/>
        <v>46265</v>
      </c>
      <c r="CX6" s="414">
        <f t="shared" si="9"/>
        <v>46295</v>
      </c>
      <c r="CY6" s="414">
        <f t="shared" si="9"/>
        <v>46326</v>
      </c>
      <c r="CZ6" s="414">
        <f t="shared" si="9"/>
        <v>46356</v>
      </c>
      <c r="DA6" s="414">
        <f t="shared" si="9"/>
        <v>46387</v>
      </c>
      <c r="DB6" s="414">
        <f t="shared" si="9"/>
        <v>46418</v>
      </c>
      <c r="DC6" s="414">
        <f t="shared" si="9"/>
        <v>46446</v>
      </c>
      <c r="DD6" s="414">
        <f t="shared" si="9"/>
        <v>46477</v>
      </c>
      <c r="DE6" s="414">
        <f t="shared" si="9"/>
        <v>46507</v>
      </c>
      <c r="DF6" s="414">
        <f t="shared" si="9"/>
        <v>46538</v>
      </c>
      <c r="DG6" s="414">
        <f t="shared" si="9"/>
        <v>46568</v>
      </c>
      <c r="DH6" s="414">
        <f t="shared" si="9"/>
        <v>46599</v>
      </c>
      <c r="DI6" s="414">
        <f t="shared" si="9"/>
        <v>46630</v>
      </c>
      <c r="DJ6" s="414">
        <f t="shared" si="9"/>
        <v>46660</v>
      </c>
      <c r="DK6" s="414">
        <f t="shared" si="9"/>
        <v>46691</v>
      </c>
      <c r="DL6" s="414">
        <f t="shared" si="9"/>
        <v>46721</v>
      </c>
      <c r="DM6" s="414">
        <f t="shared" si="9"/>
        <v>46752</v>
      </c>
      <c r="DN6" s="414">
        <f t="shared" si="9"/>
        <v>46783</v>
      </c>
      <c r="DO6" s="414">
        <f t="shared" si="9"/>
        <v>46812</v>
      </c>
      <c r="DP6" s="414">
        <f t="shared" si="9"/>
        <v>46843</v>
      </c>
      <c r="DQ6" s="414">
        <f t="shared" si="9"/>
        <v>46873</v>
      </c>
      <c r="DR6" s="414">
        <f t="shared" si="9"/>
        <v>46904</v>
      </c>
      <c r="DS6" s="414">
        <f t="shared" si="9"/>
        <v>46934</v>
      </c>
      <c r="DT6" s="414">
        <f t="shared" si="9"/>
        <v>46965</v>
      </c>
      <c r="DU6" s="414">
        <f t="shared" si="9"/>
        <v>46996</v>
      </c>
      <c r="DV6" s="414">
        <f t="shared" si="9"/>
        <v>47026</v>
      </c>
      <c r="DW6" s="414">
        <f t="shared" si="9"/>
        <v>47057</v>
      </c>
      <c r="DX6" s="414">
        <f t="shared" si="9"/>
        <v>47087</v>
      </c>
      <c r="DY6" s="414">
        <f t="shared" si="9"/>
        <v>47118</v>
      </c>
      <c r="DZ6" s="414">
        <f t="shared" si="9"/>
        <v>47149</v>
      </c>
      <c r="EA6" s="414">
        <f t="shared" si="9"/>
        <v>47177</v>
      </c>
      <c r="EB6" s="414">
        <f t="shared" si="9"/>
        <v>47208</v>
      </c>
      <c r="EC6" s="414">
        <f t="shared" si="9"/>
        <v>47238</v>
      </c>
      <c r="ED6" s="414">
        <f t="shared" si="9"/>
        <v>47269</v>
      </c>
      <c r="EE6" s="414">
        <f t="shared" si="9"/>
        <v>47299</v>
      </c>
      <c r="EF6" s="414">
        <f t="shared" si="9"/>
        <v>47330</v>
      </c>
      <c r="EG6" s="414">
        <f t="shared" si="9"/>
        <v>47361</v>
      </c>
      <c r="EH6" s="414">
        <f t="shared" si="9"/>
        <v>47391</v>
      </c>
      <c r="EI6" s="414">
        <f t="shared" si="9"/>
        <v>47422</v>
      </c>
      <c r="EJ6" s="414">
        <f t="shared" si="9"/>
        <v>47452</v>
      </c>
      <c r="EK6" s="414">
        <f t="shared" si="9"/>
        <v>47483</v>
      </c>
    </row>
    <row r="7" spans="1:141" s="409" customFormat="1" outlineLevel="1">
      <c r="A7" s="408" t="s">
        <v>523</v>
      </c>
      <c r="B7" s="410"/>
      <c r="C7" s="701"/>
      <c r="G7" s="410"/>
      <c r="J7" s="416" t="str">
        <f>ROUNDUP(MONTH(J5)/3,0)&amp;"Q"&amp;RIGHT(YEAR(J5),2)</f>
        <v>1Q19</v>
      </c>
      <c r="K7" s="416" t="str">
        <f t="shared" ref="K7:BV7" si="10">ROUNDUP(MONTH(K5)/3,0)&amp;"Q"&amp;RIGHT(YEAR(K5),2)</f>
        <v>1Q19</v>
      </c>
      <c r="L7" s="416" t="str">
        <f t="shared" si="10"/>
        <v>1Q19</v>
      </c>
      <c r="M7" s="416" t="str">
        <f t="shared" si="10"/>
        <v>2Q19</v>
      </c>
      <c r="N7" s="416" t="str">
        <f t="shared" si="10"/>
        <v>2Q19</v>
      </c>
      <c r="O7" s="416" t="str">
        <f t="shared" si="10"/>
        <v>2Q19</v>
      </c>
      <c r="P7" s="416" t="str">
        <f t="shared" si="10"/>
        <v>3Q19</v>
      </c>
      <c r="Q7" s="416" t="str">
        <f t="shared" si="10"/>
        <v>3Q19</v>
      </c>
      <c r="R7" s="416" t="str">
        <f t="shared" si="10"/>
        <v>3Q19</v>
      </c>
      <c r="S7" s="416" t="str">
        <f t="shared" si="10"/>
        <v>4Q19</v>
      </c>
      <c r="T7" s="416" t="str">
        <f t="shared" si="10"/>
        <v>4Q19</v>
      </c>
      <c r="U7" s="417" t="str">
        <f t="shared" si="10"/>
        <v>4Q19</v>
      </c>
      <c r="V7" s="416" t="str">
        <f t="shared" si="10"/>
        <v>1Q20</v>
      </c>
      <c r="W7" s="416" t="str">
        <f t="shared" si="10"/>
        <v>1Q20</v>
      </c>
      <c r="X7" s="416" t="str">
        <f t="shared" si="10"/>
        <v>1Q20</v>
      </c>
      <c r="Y7" s="416" t="str">
        <f t="shared" si="10"/>
        <v>2Q20</v>
      </c>
      <c r="Z7" s="416" t="str">
        <f t="shared" si="10"/>
        <v>2Q20</v>
      </c>
      <c r="AA7" s="416" t="str">
        <f t="shared" si="10"/>
        <v>2Q20</v>
      </c>
      <c r="AB7" s="416" t="str">
        <f t="shared" si="10"/>
        <v>3Q20</v>
      </c>
      <c r="AC7" s="416" t="str">
        <f t="shared" si="10"/>
        <v>3Q20</v>
      </c>
      <c r="AD7" s="416" t="str">
        <f t="shared" si="10"/>
        <v>3Q20</v>
      </c>
      <c r="AE7" s="416" t="str">
        <f t="shared" si="10"/>
        <v>4Q20</v>
      </c>
      <c r="AF7" s="416" t="str">
        <f t="shared" si="10"/>
        <v>4Q20</v>
      </c>
      <c r="AG7" s="417" t="str">
        <f t="shared" si="10"/>
        <v>4Q20</v>
      </c>
      <c r="AH7" s="416" t="str">
        <f t="shared" si="10"/>
        <v>1Q21</v>
      </c>
      <c r="AI7" s="416" t="str">
        <f t="shared" si="10"/>
        <v>1Q21</v>
      </c>
      <c r="AJ7" s="416" t="str">
        <f t="shared" si="10"/>
        <v>1Q21</v>
      </c>
      <c r="AK7" s="416" t="str">
        <f t="shared" si="10"/>
        <v>2Q21</v>
      </c>
      <c r="AL7" s="416" t="str">
        <f t="shared" si="10"/>
        <v>2Q21</v>
      </c>
      <c r="AM7" s="416" t="str">
        <f t="shared" si="10"/>
        <v>2Q21</v>
      </c>
      <c r="AN7" s="416" t="str">
        <f t="shared" si="10"/>
        <v>3Q21</v>
      </c>
      <c r="AO7" s="416" t="str">
        <f t="shared" si="10"/>
        <v>3Q21</v>
      </c>
      <c r="AP7" s="416" t="str">
        <f t="shared" si="10"/>
        <v>3Q21</v>
      </c>
      <c r="AQ7" s="416" t="str">
        <f t="shared" si="10"/>
        <v>4Q21</v>
      </c>
      <c r="AR7" s="416" t="str">
        <f t="shared" si="10"/>
        <v>4Q21</v>
      </c>
      <c r="AS7" s="417" t="str">
        <f t="shared" si="10"/>
        <v>4Q21</v>
      </c>
      <c r="AT7" s="416" t="str">
        <f t="shared" si="10"/>
        <v>1Q22</v>
      </c>
      <c r="AU7" s="416" t="str">
        <f t="shared" si="10"/>
        <v>1Q22</v>
      </c>
      <c r="AV7" s="416" t="str">
        <f t="shared" si="10"/>
        <v>1Q22</v>
      </c>
      <c r="AW7" s="416" t="str">
        <f t="shared" si="10"/>
        <v>2Q22</v>
      </c>
      <c r="AX7" s="416" t="str">
        <f t="shared" si="10"/>
        <v>2Q22</v>
      </c>
      <c r="AY7" s="416" t="str">
        <f t="shared" si="10"/>
        <v>2Q22</v>
      </c>
      <c r="AZ7" s="416" t="str">
        <f t="shared" si="10"/>
        <v>3Q22</v>
      </c>
      <c r="BA7" s="416" t="str">
        <f t="shared" si="10"/>
        <v>3Q22</v>
      </c>
      <c r="BB7" s="416" t="str">
        <f t="shared" si="10"/>
        <v>3Q22</v>
      </c>
      <c r="BC7" s="416" t="str">
        <f t="shared" si="10"/>
        <v>4Q22</v>
      </c>
      <c r="BD7" s="416" t="str">
        <f t="shared" si="10"/>
        <v>4Q22</v>
      </c>
      <c r="BE7" s="417" t="str">
        <f t="shared" si="10"/>
        <v>4Q22</v>
      </c>
      <c r="BF7" s="416" t="str">
        <f t="shared" si="10"/>
        <v>1Q23</v>
      </c>
      <c r="BG7" s="416" t="str">
        <f t="shared" si="10"/>
        <v>1Q23</v>
      </c>
      <c r="BH7" s="416" t="str">
        <f t="shared" si="10"/>
        <v>1Q23</v>
      </c>
      <c r="BI7" s="416" t="str">
        <f t="shared" si="10"/>
        <v>2Q23</v>
      </c>
      <c r="BJ7" s="416" t="str">
        <f t="shared" si="10"/>
        <v>2Q23</v>
      </c>
      <c r="BK7" s="416" t="str">
        <f t="shared" si="10"/>
        <v>2Q23</v>
      </c>
      <c r="BL7" s="416" t="str">
        <f t="shared" si="10"/>
        <v>3Q23</v>
      </c>
      <c r="BM7" s="416" t="str">
        <f t="shared" si="10"/>
        <v>3Q23</v>
      </c>
      <c r="BN7" s="416" t="str">
        <f t="shared" si="10"/>
        <v>3Q23</v>
      </c>
      <c r="BO7" s="416" t="str">
        <f t="shared" si="10"/>
        <v>4Q23</v>
      </c>
      <c r="BP7" s="416" t="str">
        <f t="shared" si="10"/>
        <v>4Q23</v>
      </c>
      <c r="BQ7" s="416" t="str">
        <f t="shared" si="10"/>
        <v>4Q23</v>
      </c>
      <c r="BR7" s="416" t="str">
        <f t="shared" si="10"/>
        <v>1Q24</v>
      </c>
      <c r="BS7" s="416" t="str">
        <f t="shared" si="10"/>
        <v>1Q24</v>
      </c>
      <c r="BT7" s="416" t="str">
        <f t="shared" si="10"/>
        <v>1Q24</v>
      </c>
      <c r="BU7" s="416" t="str">
        <f t="shared" si="10"/>
        <v>2Q24</v>
      </c>
      <c r="BV7" s="416" t="str">
        <f t="shared" si="10"/>
        <v>2Q24</v>
      </c>
      <c r="BW7" s="416" t="str">
        <f t="shared" ref="BW7:EH7" si="11">ROUNDUP(MONTH(BW5)/3,0)&amp;"Q"&amp;RIGHT(YEAR(BW5),2)</f>
        <v>2Q24</v>
      </c>
      <c r="BX7" s="416" t="str">
        <f t="shared" si="11"/>
        <v>3Q24</v>
      </c>
      <c r="BY7" s="416" t="str">
        <f t="shared" si="11"/>
        <v>3Q24</v>
      </c>
      <c r="BZ7" s="416" t="str">
        <f t="shared" si="11"/>
        <v>3Q24</v>
      </c>
      <c r="CA7" s="416" t="str">
        <f t="shared" si="11"/>
        <v>4Q24</v>
      </c>
      <c r="CB7" s="416" t="str">
        <f t="shared" si="11"/>
        <v>4Q24</v>
      </c>
      <c r="CC7" s="416" t="str">
        <f t="shared" si="11"/>
        <v>4Q24</v>
      </c>
      <c r="CD7" s="416" t="str">
        <f t="shared" si="11"/>
        <v>1Q25</v>
      </c>
      <c r="CE7" s="416" t="str">
        <f t="shared" si="11"/>
        <v>1Q25</v>
      </c>
      <c r="CF7" s="416" t="str">
        <f t="shared" si="11"/>
        <v>1Q25</v>
      </c>
      <c r="CG7" s="416" t="str">
        <f t="shared" si="11"/>
        <v>2Q25</v>
      </c>
      <c r="CH7" s="416" t="str">
        <f t="shared" si="11"/>
        <v>2Q25</v>
      </c>
      <c r="CI7" s="416" t="str">
        <f t="shared" si="11"/>
        <v>2Q25</v>
      </c>
      <c r="CJ7" s="416" t="str">
        <f t="shared" si="11"/>
        <v>3Q25</v>
      </c>
      <c r="CK7" s="416" t="str">
        <f t="shared" si="11"/>
        <v>3Q25</v>
      </c>
      <c r="CL7" s="416" t="str">
        <f t="shared" si="11"/>
        <v>3Q25</v>
      </c>
      <c r="CM7" s="416" t="str">
        <f t="shared" si="11"/>
        <v>4Q25</v>
      </c>
      <c r="CN7" s="416" t="str">
        <f t="shared" si="11"/>
        <v>4Q25</v>
      </c>
      <c r="CO7" s="416" t="str">
        <f t="shared" si="11"/>
        <v>4Q25</v>
      </c>
      <c r="CP7" s="416" t="str">
        <f t="shared" si="11"/>
        <v>1Q26</v>
      </c>
      <c r="CQ7" s="416" t="str">
        <f t="shared" si="11"/>
        <v>1Q26</v>
      </c>
      <c r="CR7" s="416" t="str">
        <f t="shared" si="11"/>
        <v>1Q26</v>
      </c>
      <c r="CS7" s="416" t="str">
        <f t="shared" si="11"/>
        <v>2Q26</v>
      </c>
      <c r="CT7" s="416" t="str">
        <f t="shared" si="11"/>
        <v>2Q26</v>
      </c>
      <c r="CU7" s="416" t="str">
        <f t="shared" si="11"/>
        <v>2Q26</v>
      </c>
      <c r="CV7" s="416" t="str">
        <f t="shared" si="11"/>
        <v>3Q26</v>
      </c>
      <c r="CW7" s="416" t="str">
        <f t="shared" si="11"/>
        <v>3Q26</v>
      </c>
      <c r="CX7" s="416" t="str">
        <f t="shared" si="11"/>
        <v>3Q26</v>
      </c>
      <c r="CY7" s="416" t="str">
        <f t="shared" si="11"/>
        <v>4Q26</v>
      </c>
      <c r="CZ7" s="416" t="str">
        <f t="shared" si="11"/>
        <v>4Q26</v>
      </c>
      <c r="DA7" s="416" t="str">
        <f t="shared" si="11"/>
        <v>4Q26</v>
      </c>
      <c r="DB7" s="416" t="str">
        <f t="shared" si="11"/>
        <v>1Q27</v>
      </c>
      <c r="DC7" s="416" t="str">
        <f t="shared" si="11"/>
        <v>1Q27</v>
      </c>
      <c r="DD7" s="416" t="str">
        <f t="shared" si="11"/>
        <v>1Q27</v>
      </c>
      <c r="DE7" s="416" t="str">
        <f t="shared" si="11"/>
        <v>2Q27</v>
      </c>
      <c r="DF7" s="416" t="str">
        <f t="shared" si="11"/>
        <v>2Q27</v>
      </c>
      <c r="DG7" s="416" t="str">
        <f t="shared" si="11"/>
        <v>2Q27</v>
      </c>
      <c r="DH7" s="416" t="str">
        <f t="shared" si="11"/>
        <v>3Q27</v>
      </c>
      <c r="DI7" s="416" t="str">
        <f t="shared" si="11"/>
        <v>3Q27</v>
      </c>
      <c r="DJ7" s="416" t="str">
        <f t="shared" si="11"/>
        <v>3Q27</v>
      </c>
      <c r="DK7" s="416" t="str">
        <f t="shared" si="11"/>
        <v>4Q27</v>
      </c>
      <c r="DL7" s="416" t="str">
        <f t="shared" si="11"/>
        <v>4Q27</v>
      </c>
      <c r="DM7" s="416" t="str">
        <f t="shared" si="11"/>
        <v>4Q27</v>
      </c>
      <c r="DN7" s="416" t="str">
        <f t="shared" si="11"/>
        <v>1Q28</v>
      </c>
      <c r="DO7" s="416" t="str">
        <f t="shared" si="11"/>
        <v>1Q28</v>
      </c>
      <c r="DP7" s="416" t="str">
        <f t="shared" si="11"/>
        <v>1Q28</v>
      </c>
      <c r="DQ7" s="416" t="str">
        <f t="shared" si="11"/>
        <v>2Q28</v>
      </c>
      <c r="DR7" s="416" t="str">
        <f t="shared" si="11"/>
        <v>2Q28</v>
      </c>
      <c r="DS7" s="416" t="str">
        <f t="shared" si="11"/>
        <v>2Q28</v>
      </c>
      <c r="DT7" s="416" t="str">
        <f t="shared" si="11"/>
        <v>3Q28</v>
      </c>
      <c r="DU7" s="416" t="str">
        <f t="shared" si="11"/>
        <v>3Q28</v>
      </c>
      <c r="DV7" s="416" t="str">
        <f t="shared" si="11"/>
        <v>3Q28</v>
      </c>
      <c r="DW7" s="416" t="str">
        <f t="shared" si="11"/>
        <v>4Q28</v>
      </c>
      <c r="DX7" s="416" t="str">
        <f t="shared" si="11"/>
        <v>4Q28</v>
      </c>
      <c r="DY7" s="416" t="str">
        <f t="shared" si="11"/>
        <v>4Q28</v>
      </c>
      <c r="DZ7" s="416" t="str">
        <f t="shared" si="11"/>
        <v>1Q29</v>
      </c>
      <c r="EA7" s="416" t="str">
        <f t="shared" si="11"/>
        <v>1Q29</v>
      </c>
      <c r="EB7" s="416" t="str">
        <f t="shared" si="11"/>
        <v>1Q29</v>
      </c>
      <c r="EC7" s="416" t="str">
        <f t="shared" si="11"/>
        <v>2Q29</v>
      </c>
      <c r="ED7" s="416" t="str">
        <f t="shared" si="11"/>
        <v>2Q29</v>
      </c>
      <c r="EE7" s="416" t="str">
        <f t="shared" si="11"/>
        <v>2Q29</v>
      </c>
      <c r="EF7" s="416" t="str">
        <f t="shared" si="11"/>
        <v>3Q29</v>
      </c>
      <c r="EG7" s="416" t="str">
        <f t="shared" si="11"/>
        <v>3Q29</v>
      </c>
      <c r="EH7" s="416" t="str">
        <f t="shared" si="11"/>
        <v>3Q29</v>
      </c>
      <c r="EI7" s="416" t="str">
        <f>ROUNDUP(MONTH(EI5)/3,0)&amp;"Q"&amp;RIGHT(YEAR(EI5),2)</f>
        <v>4Q29</v>
      </c>
      <c r="EJ7" s="416" t="str">
        <f>ROUNDUP(MONTH(EJ5)/3,0)&amp;"Q"&amp;RIGHT(YEAR(EJ5),2)</f>
        <v>4Q29</v>
      </c>
      <c r="EK7" s="416" t="str">
        <f>ROUNDUP(MONTH(EK5)/3,0)&amp;"Q"&amp;RIGHT(YEAR(EK5),2)</f>
        <v>4Q29</v>
      </c>
    </row>
    <row r="8" spans="1:141" s="409" customFormat="1" outlineLevel="1">
      <c r="B8" s="410"/>
      <c r="C8" s="701"/>
      <c r="G8" s="410"/>
      <c r="J8" s="418"/>
      <c r="K8" s="419"/>
      <c r="L8" s="419"/>
      <c r="M8" s="419"/>
      <c r="N8" s="419"/>
      <c r="O8" s="419"/>
      <c r="P8" s="419"/>
      <c r="Q8" s="419"/>
      <c r="R8" s="419"/>
      <c r="S8" s="419"/>
      <c r="T8" s="419"/>
      <c r="U8" s="415"/>
      <c r="V8" s="419"/>
      <c r="W8" s="419"/>
      <c r="X8" s="419"/>
      <c r="Y8" s="419"/>
      <c r="Z8" s="419"/>
      <c r="AA8" s="419"/>
      <c r="AB8" s="419"/>
      <c r="AC8" s="419"/>
      <c r="AD8" s="419"/>
      <c r="AE8" s="419"/>
      <c r="AF8" s="419"/>
      <c r="AG8" s="415"/>
      <c r="AH8" s="419"/>
      <c r="AI8" s="419"/>
      <c r="AJ8" s="419"/>
      <c r="AK8" s="419"/>
      <c r="AL8" s="419"/>
      <c r="AM8" s="419"/>
      <c r="AN8" s="419"/>
      <c r="AO8" s="419"/>
      <c r="AP8" s="419"/>
      <c r="AQ8" s="419"/>
      <c r="AR8" s="419"/>
      <c r="AS8" s="415"/>
      <c r="AT8" s="419"/>
      <c r="AU8" s="419"/>
      <c r="AV8" s="419"/>
      <c r="AW8" s="419"/>
      <c r="AX8" s="419"/>
      <c r="AY8" s="419"/>
      <c r="AZ8" s="419"/>
      <c r="BA8" s="419"/>
      <c r="BB8" s="419"/>
      <c r="BC8" s="419"/>
      <c r="BD8" s="419"/>
      <c r="BE8" s="415"/>
      <c r="BF8" s="419"/>
      <c r="BG8" s="419"/>
      <c r="BH8" s="419"/>
      <c r="BI8" s="419"/>
      <c r="BJ8" s="419"/>
      <c r="BK8" s="419"/>
      <c r="BL8" s="419"/>
      <c r="BM8" s="419"/>
      <c r="BN8" s="419"/>
      <c r="BO8" s="419"/>
      <c r="BP8" s="419"/>
      <c r="BQ8" s="419"/>
    </row>
    <row r="9" spans="1:141" s="409" customFormat="1">
      <c r="A9" s="409" t="s">
        <v>524</v>
      </c>
      <c r="B9" s="410"/>
      <c r="C9" s="701"/>
      <c r="G9" s="410"/>
      <c r="J9" s="418"/>
      <c r="K9" s="419"/>
      <c r="L9" s="419"/>
      <c r="M9" s="419"/>
      <c r="N9" s="419"/>
      <c r="O9" s="419"/>
      <c r="P9" s="419"/>
      <c r="Q9" s="419"/>
      <c r="R9" s="419"/>
      <c r="S9" s="419"/>
      <c r="T9" s="419"/>
      <c r="U9" s="415"/>
      <c r="V9" s="419"/>
      <c r="W9" s="419"/>
      <c r="X9" s="419"/>
      <c r="Y9" s="419"/>
      <c r="Z9" s="419"/>
      <c r="AA9" s="419"/>
      <c r="AB9" s="419"/>
      <c r="AC9" s="419"/>
      <c r="AD9" s="419"/>
      <c r="AE9" s="419"/>
      <c r="AF9" s="419"/>
      <c r="AG9" s="415"/>
      <c r="AH9" s="419"/>
      <c r="AI9" s="419"/>
      <c r="AJ9" s="419"/>
      <c r="AK9" s="419"/>
      <c r="AL9" s="419"/>
      <c r="AM9" s="419"/>
      <c r="AN9" s="419"/>
      <c r="AO9" s="419"/>
      <c r="AP9" s="419"/>
      <c r="AQ9" s="419"/>
      <c r="AR9" s="419"/>
      <c r="AS9" s="415"/>
      <c r="AT9" s="419"/>
      <c r="AU9" s="419"/>
      <c r="AV9" s="419"/>
      <c r="AW9" s="419"/>
      <c r="AX9" s="419"/>
      <c r="AY9" s="419"/>
      <c r="AZ9" s="419"/>
      <c r="BA9" s="419"/>
      <c r="BB9" s="419"/>
      <c r="BC9" s="419"/>
      <c r="BD9" s="419"/>
      <c r="BE9" s="415"/>
      <c r="BF9" s="419"/>
      <c r="BG9" s="419"/>
      <c r="BH9" s="419"/>
      <c r="BI9" s="419"/>
      <c r="BJ9" s="419"/>
      <c r="BK9" s="419"/>
      <c r="BL9" s="419"/>
      <c r="BM9" s="419"/>
      <c r="BN9" s="419"/>
      <c r="BO9" s="419"/>
      <c r="BP9" s="419"/>
      <c r="BQ9" s="419"/>
    </row>
    <row r="10" spans="1:141" s="409" customFormat="1">
      <c r="A10" s="420">
        <v>2020</v>
      </c>
      <c r="B10" s="698">
        <v>276</v>
      </c>
      <c r="C10" s="421"/>
      <c r="G10" s="410"/>
      <c r="J10" s="418"/>
      <c r="K10" s="419"/>
      <c r="L10" s="419"/>
      <c r="M10" s="419"/>
      <c r="N10" s="419"/>
      <c r="O10" s="419"/>
      <c r="P10" s="419"/>
      <c r="Q10" s="419"/>
      <c r="R10" s="419"/>
      <c r="S10" s="419"/>
      <c r="T10" s="419"/>
      <c r="U10" s="415"/>
      <c r="V10" s="419"/>
      <c r="W10" s="419"/>
      <c r="X10" s="419"/>
      <c r="Y10" s="419"/>
      <c r="Z10" s="419"/>
      <c r="AA10" s="419"/>
      <c r="AB10" s="419"/>
      <c r="AC10" s="419"/>
      <c r="AD10" s="419"/>
      <c r="AE10" s="419"/>
      <c r="AF10" s="419"/>
      <c r="AG10" s="415"/>
      <c r="AH10" s="419"/>
      <c r="AI10" s="419"/>
      <c r="AJ10" s="419"/>
      <c r="AK10" s="419"/>
      <c r="AL10" s="419"/>
      <c r="AM10" s="419"/>
      <c r="AN10" s="419"/>
      <c r="AO10" s="419"/>
      <c r="AP10" s="419"/>
      <c r="AQ10" s="419"/>
      <c r="AR10" s="419"/>
      <c r="AS10" s="415"/>
      <c r="AT10" s="419"/>
      <c r="AU10" s="419"/>
      <c r="AV10" s="419"/>
      <c r="AW10" s="419"/>
      <c r="AX10" s="419"/>
      <c r="AY10" s="419"/>
      <c r="AZ10" s="419"/>
      <c r="BA10" s="419"/>
      <c r="BB10" s="419"/>
      <c r="BC10" s="419"/>
      <c r="BD10" s="419"/>
      <c r="BE10" s="415"/>
      <c r="BF10" s="419"/>
      <c r="BG10" s="419"/>
      <c r="BH10" s="419"/>
      <c r="BI10" s="419"/>
      <c r="BJ10" s="419"/>
      <c r="BK10" s="419"/>
      <c r="BL10" s="419"/>
      <c r="BM10" s="419"/>
      <c r="BN10" s="419"/>
      <c r="BO10" s="419"/>
      <c r="BP10" s="419"/>
      <c r="BQ10" s="419"/>
    </row>
    <row r="11" spans="1:141" s="409" customFormat="1">
      <c r="A11" s="420">
        <v>2021</v>
      </c>
      <c r="B11" s="698">
        <v>312</v>
      </c>
      <c r="C11" s="421"/>
      <c r="G11" s="410"/>
      <c r="J11" s="422">
        <v>43466</v>
      </c>
      <c r="K11" s="422">
        <v>43497</v>
      </c>
      <c r="L11" s="422">
        <v>43525</v>
      </c>
      <c r="M11" s="422">
        <v>43556</v>
      </c>
      <c r="N11" s="422">
        <v>43586</v>
      </c>
      <c r="O11" s="422">
        <v>43617</v>
      </c>
      <c r="P11" s="422">
        <v>43647</v>
      </c>
      <c r="Q11" s="422">
        <v>43678</v>
      </c>
      <c r="R11" s="422">
        <v>43709</v>
      </c>
      <c r="S11" s="422">
        <v>43739</v>
      </c>
      <c r="T11" s="422">
        <v>43770</v>
      </c>
      <c r="U11" s="422">
        <v>43800</v>
      </c>
      <c r="V11" s="422">
        <v>43831</v>
      </c>
      <c r="W11" s="422">
        <v>43862</v>
      </c>
      <c r="X11" s="422">
        <v>43891</v>
      </c>
      <c r="Y11" s="422">
        <v>43922</v>
      </c>
      <c r="Z11" s="422">
        <v>43952</v>
      </c>
      <c r="AA11" s="422">
        <v>43983</v>
      </c>
      <c r="AB11" s="422">
        <v>44013</v>
      </c>
      <c r="AC11" s="422">
        <v>44044</v>
      </c>
      <c r="AD11" s="422">
        <v>44075</v>
      </c>
      <c r="AE11" s="422">
        <v>44105</v>
      </c>
      <c r="AF11" s="422">
        <v>44136</v>
      </c>
      <c r="AG11" s="422">
        <v>44166</v>
      </c>
      <c r="AH11" s="422">
        <v>44197</v>
      </c>
      <c r="AI11" s="422">
        <v>44228</v>
      </c>
      <c r="AJ11" s="422">
        <v>44256</v>
      </c>
      <c r="AK11" s="422">
        <v>44287</v>
      </c>
      <c r="AL11" s="422">
        <v>44317</v>
      </c>
      <c r="AM11" s="422">
        <v>44348</v>
      </c>
      <c r="AN11" s="422">
        <v>44378</v>
      </c>
      <c r="AO11" s="422">
        <v>44409</v>
      </c>
      <c r="AP11" s="422">
        <v>44440</v>
      </c>
      <c r="AQ11" s="422">
        <v>44470</v>
      </c>
      <c r="AR11" s="422">
        <v>44501</v>
      </c>
      <c r="AS11" s="422">
        <v>44531</v>
      </c>
      <c r="AT11" s="422">
        <v>44562</v>
      </c>
      <c r="AU11" s="422">
        <v>44593</v>
      </c>
      <c r="AV11" s="422">
        <v>44621</v>
      </c>
      <c r="AW11" s="422">
        <v>44652</v>
      </c>
      <c r="AX11" s="422">
        <v>44682</v>
      </c>
      <c r="AY11" s="422">
        <v>44713</v>
      </c>
      <c r="AZ11" s="422">
        <v>44743</v>
      </c>
      <c r="BA11" s="422">
        <v>44774</v>
      </c>
      <c r="BB11" s="422">
        <v>44805</v>
      </c>
      <c r="BC11" s="422">
        <v>44835</v>
      </c>
      <c r="BD11" s="422">
        <v>44866</v>
      </c>
      <c r="BE11" s="422">
        <v>44896</v>
      </c>
      <c r="BF11" s="422">
        <v>44927</v>
      </c>
      <c r="BG11" s="422">
        <v>44958</v>
      </c>
      <c r="BH11" s="422">
        <v>44986</v>
      </c>
      <c r="BI11" s="422">
        <v>45017</v>
      </c>
      <c r="BJ11" s="422">
        <v>45047</v>
      </c>
      <c r="BK11" s="422">
        <v>45078</v>
      </c>
      <c r="BL11" s="422">
        <v>45108</v>
      </c>
      <c r="BM11" s="422">
        <v>45139</v>
      </c>
      <c r="BN11" s="422">
        <v>45170</v>
      </c>
      <c r="BO11" s="422">
        <v>45200</v>
      </c>
      <c r="BP11" s="422">
        <v>45231</v>
      </c>
      <c r="BQ11" s="422">
        <v>45261</v>
      </c>
      <c r="BR11" s="422">
        <v>45292</v>
      </c>
      <c r="BS11" s="422">
        <v>45323</v>
      </c>
      <c r="BT11" s="422">
        <v>45352</v>
      </c>
      <c r="BU11" s="422">
        <v>45383</v>
      </c>
      <c r="BV11" s="422">
        <v>45413</v>
      </c>
      <c r="BW11" s="422">
        <v>45444</v>
      </c>
      <c r="BX11" s="422">
        <v>45474</v>
      </c>
      <c r="BY11" s="422">
        <v>45505</v>
      </c>
      <c r="BZ11" s="422">
        <v>45536</v>
      </c>
      <c r="CA11" s="422">
        <v>45566</v>
      </c>
      <c r="CB11" s="422">
        <v>45597</v>
      </c>
      <c r="CC11" s="422">
        <v>45627</v>
      </c>
      <c r="CD11" s="422">
        <v>45658</v>
      </c>
      <c r="CE11" s="422">
        <v>45689</v>
      </c>
      <c r="CF11" s="422">
        <v>45717</v>
      </c>
      <c r="CG11" s="422">
        <v>45748</v>
      </c>
      <c r="CH11" s="422">
        <v>45778</v>
      </c>
      <c r="CI11" s="422">
        <v>45809</v>
      </c>
      <c r="CJ11" s="422">
        <v>45839</v>
      </c>
      <c r="CK11" s="422">
        <v>45870</v>
      </c>
      <c r="CL11" s="422">
        <v>45901</v>
      </c>
      <c r="CM11" s="422">
        <v>45931</v>
      </c>
      <c r="CN11" s="422">
        <v>45962</v>
      </c>
      <c r="CO11" s="422">
        <v>45992</v>
      </c>
      <c r="CP11" s="422">
        <v>46023</v>
      </c>
      <c r="CQ11" s="422">
        <v>46054</v>
      </c>
      <c r="CR11" s="422">
        <v>46082</v>
      </c>
      <c r="CS11" s="422">
        <v>46113</v>
      </c>
      <c r="CT11" s="422">
        <v>46143</v>
      </c>
      <c r="CU11" s="422">
        <v>46174</v>
      </c>
      <c r="CV11" s="422">
        <v>46204</v>
      </c>
      <c r="CW11" s="422">
        <v>46235</v>
      </c>
      <c r="CX11" s="422">
        <v>46266</v>
      </c>
      <c r="CY11" s="422">
        <v>46296</v>
      </c>
      <c r="CZ11" s="422">
        <v>46327</v>
      </c>
      <c r="DA11" s="422">
        <v>46357</v>
      </c>
      <c r="DB11" s="422">
        <v>46388</v>
      </c>
      <c r="DC11" s="422">
        <v>46419</v>
      </c>
      <c r="DD11" s="422">
        <v>46447</v>
      </c>
      <c r="DE11" s="422">
        <v>46478</v>
      </c>
      <c r="DF11" s="422">
        <v>46508</v>
      </c>
      <c r="DG11" s="422">
        <v>46539</v>
      </c>
      <c r="DH11" s="422">
        <v>46569</v>
      </c>
      <c r="DI11" s="422">
        <v>46600</v>
      </c>
      <c r="DJ11" s="422">
        <v>46631</v>
      </c>
      <c r="DK11" s="422">
        <v>46661</v>
      </c>
      <c r="DL11" s="422">
        <v>46692</v>
      </c>
      <c r="DM11" s="422">
        <v>46722</v>
      </c>
      <c r="DN11" s="422">
        <v>46753</v>
      </c>
      <c r="DO11" s="422">
        <v>46784</v>
      </c>
      <c r="DP11" s="422">
        <v>46813</v>
      </c>
      <c r="DQ11" s="422">
        <v>46844</v>
      </c>
      <c r="DR11" s="422">
        <v>46874</v>
      </c>
      <c r="DS11" s="422">
        <v>46905</v>
      </c>
      <c r="DT11" s="422">
        <v>46935</v>
      </c>
      <c r="DU11" s="422">
        <v>46966</v>
      </c>
      <c r="DV11" s="422">
        <v>46997</v>
      </c>
      <c r="DW11" s="422">
        <v>47027</v>
      </c>
      <c r="DX11" s="422">
        <v>47058</v>
      </c>
      <c r="DY11" s="422">
        <v>47088</v>
      </c>
      <c r="DZ11" s="422">
        <v>47119</v>
      </c>
      <c r="EA11" s="422">
        <v>47150</v>
      </c>
      <c r="EB11" s="422">
        <v>47178</v>
      </c>
      <c r="EC11" s="422">
        <v>47209</v>
      </c>
      <c r="ED11" s="422">
        <v>47239</v>
      </c>
      <c r="EE11" s="422">
        <v>47270</v>
      </c>
      <c r="EF11" s="422">
        <v>47300</v>
      </c>
      <c r="EG11" s="422">
        <v>47331</v>
      </c>
      <c r="EH11" s="422">
        <v>47362</v>
      </c>
      <c r="EI11" s="422">
        <v>47392</v>
      </c>
      <c r="EJ11" s="422">
        <v>47423</v>
      </c>
      <c r="EK11" s="422">
        <v>47453</v>
      </c>
    </row>
    <row r="12" spans="1:141" s="710" customFormat="1">
      <c r="A12" s="420">
        <v>2022</v>
      </c>
      <c r="B12" s="711">
        <v>312</v>
      </c>
      <c r="C12" s="712"/>
      <c r="G12" s="713"/>
      <c r="H12" s="710" t="s">
        <v>336</v>
      </c>
      <c r="J12" s="423" cm="1">
        <f t="array" ref="J12:EI12">TRANSPOSE($D$19:$D$148)</f>
        <v>0</v>
      </c>
      <c r="K12" s="423">
        <v>0</v>
      </c>
      <c r="L12" s="423">
        <v>0</v>
      </c>
      <c r="M12" s="423">
        <v>0</v>
      </c>
      <c r="N12" s="423">
        <v>0</v>
      </c>
      <c r="O12" s="423">
        <v>0</v>
      </c>
      <c r="P12" s="423">
        <v>0</v>
      </c>
      <c r="Q12" s="423">
        <v>0</v>
      </c>
      <c r="R12" s="423">
        <v>0</v>
      </c>
      <c r="S12" s="423">
        <v>0</v>
      </c>
      <c r="T12" s="423">
        <v>0</v>
      </c>
      <c r="U12" s="423">
        <v>0</v>
      </c>
      <c r="V12" s="423">
        <v>0</v>
      </c>
      <c r="W12" s="423">
        <v>0</v>
      </c>
      <c r="X12" s="423">
        <v>0</v>
      </c>
      <c r="Y12" s="423">
        <v>0</v>
      </c>
      <c r="Z12" s="423">
        <v>0</v>
      </c>
      <c r="AA12" s="423">
        <v>0</v>
      </c>
      <c r="AB12" s="423">
        <v>0</v>
      </c>
      <c r="AC12" s="423">
        <v>0</v>
      </c>
      <c r="AD12" s="423">
        <v>0</v>
      </c>
      <c r="AE12" s="423">
        <v>828000</v>
      </c>
      <c r="AF12" s="423">
        <v>0</v>
      </c>
      <c r="AG12" s="423">
        <v>0</v>
      </c>
      <c r="AH12" s="423">
        <v>1092000</v>
      </c>
      <c r="AI12" s="423">
        <v>0</v>
      </c>
      <c r="AJ12" s="423">
        <v>0</v>
      </c>
      <c r="AK12" s="423">
        <v>1092000</v>
      </c>
      <c r="AL12" s="423">
        <v>0</v>
      </c>
      <c r="AM12" s="423">
        <v>0</v>
      </c>
      <c r="AN12" s="423">
        <v>1248000</v>
      </c>
      <c r="AO12" s="423">
        <v>0</v>
      </c>
      <c r="AP12" s="423">
        <v>0</v>
      </c>
      <c r="AQ12" s="423">
        <v>1279200</v>
      </c>
      <c r="AR12" s="423">
        <v>0</v>
      </c>
      <c r="AS12" s="423">
        <v>0</v>
      </c>
      <c r="AT12" s="423">
        <v>1560000</v>
      </c>
      <c r="AU12" s="423">
        <v>0</v>
      </c>
      <c r="AV12" s="423">
        <v>0</v>
      </c>
      <c r="AW12" s="423">
        <v>1653600</v>
      </c>
      <c r="AX12" s="423">
        <v>0</v>
      </c>
      <c r="AY12" s="423">
        <v>0</v>
      </c>
      <c r="AZ12" s="423">
        <v>1638000</v>
      </c>
      <c r="BA12" s="423">
        <v>0</v>
      </c>
      <c r="BB12" s="423">
        <v>0</v>
      </c>
      <c r="BC12" s="423">
        <v>1638000</v>
      </c>
      <c r="BD12" s="423">
        <v>0</v>
      </c>
      <c r="BE12" s="423">
        <v>0</v>
      </c>
      <c r="BF12" s="423">
        <v>2430000</v>
      </c>
      <c r="BG12" s="423">
        <v>0</v>
      </c>
      <c r="BH12" s="423">
        <v>0</v>
      </c>
      <c r="BI12" s="423">
        <v>2430000</v>
      </c>
      <c r="BJ12" s="423">
        <v>0</v>
      </c>
      <c r="BK12" s="423">
        <v>0</v>
      </c>
      <c r="BL12" s="423">
        <v>3006720</v>
      </c>
      <c r="BM12" s="423">
        <v>0</v>
      </c>
      <c r="BN12" s="423">
        <v>0</v>
      </c>
      <c r="BO12" s="423">
        <v>2916000</v>
      </c>
      <c r="BP12" s="423">
        <v>0</v>
      </c>
      <c r="BQ12" s="423">
        <v>0</v>
      </c>
      <c r="BR12" s="423">
        <v>3720000</v>
      </c>
      <c r="BS12" s="423">
        <v>0</v>
      </c>
      <c r="BT12" s="423">
        <v>0</v>
      </c>
      <c r="BU12" s="423">
        <v>5022000</v>
      </c>
      <c r="BV12" s="423">
        <v>0</v>
      </c>
      <c r="BW12" s="423">
        <v>0</v>
      </c>
      <c r="BX12" s="423">
        <v>5580000</v>
      </c>
      <c r="BY12" s="423">
        <v>0</v>
      </c>
      <c r="BZ12" s="423">
        <v>0</v>
      </c>
      <c r="CA12" s="423">
        <v>5487000</v>
      </c>
      <c r="CB12" s="423">
        <v>0</v>
      </c>
      <c r="CC12" s="423">
        <v>0</v>
      </c>
      <c r="CD12" s="714">
        <v>7680000</v>
      </c>
      <c r="CE12" s="714">
        <v>0</v>
      </c>
      <c r="CF12" s="714">
        <v>0</v>
      </c>
      <c r="CG12" s="714">
        <v>8448000</v>
      </c>
      <c r="CH12" s="714">
        <v>0</v>
      </c>
      <c r="CI12" s="714">
        <v>0</v>
      </c>
      <c r="CJ12" s="714">
        <v>8448000</v>
      </c>
      <c r="CK12" s="714">
        <v>0</v>
      </c>
      <c r="CL12" s="714">
        <v>0</v>
      </c>
      <c r="CM12" s="714">
        <v>8140800</v>
      </c>
      <c r="CN12" s="714">
        <v>0</v>
      </c>
      <c r="CO12" s="714">
        <v>0</v>
      </c>
      <c r="CP12" s="714">
        <v>13440000</v>
      </c>
      <c r="CQ12" s="714">
        <v>0</v>
      </c>
      <c r="CR12" s="714">
        <v>0</v>
      </c>
      <c r="CS12" s="714">
        <v>13440000</v>
      </c>
      <c r="CT12" s="714">
        <v>0</v>
      </c>
      <c r="CU12" s="714">
        <v>0</v>
      </c>
      <c r="CV12" s="714">
        <v>13440000</v>
      </c>
      <c r="CW12" s="714">
        <v>0</v>
      </c>
      <c r="CX12" s="714">
        <v>0</v>
      </c>
      <c r="CY12" s="714">
        <v>13440000</v>
      </c>
      <c r="CZ12" s="714">
        <v>0</v>
      </c>
      <c r="DA12" s="714">
        <v>0</v>
      </c>
      <c r="DB12" s="714">
        <v>12856452.61355973</v>
      </c>
      <c r="DC12" s="714">
        <v>0</v>
      </c>
      <c r="DD12" s="714">
        <v>0</v>
      </c>
      <c r="DE12" s="714">
        <v>15427743.136271674</v>
      </c>
      <c r="DF12" s="714">
        <v>0</v>
      </c>
      <c r="DG12" s="714">
        <v>0</v>
      </c>
      <c r="DH12" s="714">
        <v>18513291.763526008</v>
      </c>
      <c r="DI12" s="714">
        <v>0</v>
      </c>
      <c r="DJ12" s="714">
        <v>0</v>
      </c>
      <c r="DK12" s="714">
        <v>22215950.115840003</v>
      </c>
      <c r="DL12" s="714">
        <v>0</v>
      </c>
      <c r="DM12" s="714">
        <v>0</v>
      </c>
      <c r="DN12" s="714">
        <v>26659140.13947745</v>
      </c>
      <c r="DO12" s="714">
        <v>0</v>
      </c>
      <c r="DP12" s="714">
        <v>0</v>
      </c>
      <c r="DQ12" s="714">
        <v>31990968.167372938</v>
      </c>
      <c r="DR12" s="714">
        <v>0</v>
      </c>
      <c r="DS12" s="714">
        <v>0</v>
      </c>
      <c r="DT12" s="714">
        <v>38389161.800847523</v>
      </c>
      <c r="DU12" s="714">
        <v>0</v>
      </c>
      <c r="DV12" s="714">
        <v>0</v>
      </c>
      <c r="DW12" s="714">
        <v>46066994.16101703</v>
      </c>
      <c r="DX12" s="714">
        <v>0</v>
      </c>
      <c r="DY12" s="714">
        <v>0</v>
      </c>
      <c r="DZ12" s="714">
        <v>55280392.993220434</v>
      </c>
      <c r="EA12" s="714">
        <v>0</v>
      </c>
      <c r="EB12" s="714">
        <v>0</v>
      </c>
      <c r="EC12" s="714">
        <v>66336471.591864511</v>
      </c>
      <c r="ED12" s="714">
        <v>0</v>
      </c>
      <c r="EE12" s="714">
        <v>0</v>
      </c>
      <c r="EF12" s="714">
        <v>79603765.910237402</v>
      </c>
      <c r="EG12" s="714">
        <v>0</v>
      </c>
      <c r="EH12" s="714">
        <v>0</v>
      </c>
      <c r="EI12" s="714">
        <v>95524519.092284888</v>
      </c>
      <c r="EJ12" s="714"/>
      <c r="EK12" s="714"/>
    </row>
    <row r="13" spans="1:141" s="750" customFormat="1">
      <c r="A13" s="420">
        <v>2023</v>
      </c>
      <c r="B13" s="748">
        <v>324</v>
      </c>
      <c r="C13" s="749"/>
      <c r="G13" s="751"/>
      <c r="H13" s="752" t="s">
        <v>525</v>
      </c>
      <c r="J13" s="753"/>
      <c r="K13" s="753"/>
      <c r="L13" s="753"/>
      <c r="M13" s="753"/>
      <c r="N13" s="753"/>
      <c r="O13" s="753"/>
      <c r="P13" s="753">
        <f ca="1">SUMIF($F$19:$F$148,P$18,$D$19:$D$90)-P14</f>
        <v>0</v>
      </c>
      <c r="Q13" s="753">
        <f ca="1">SUMIF($F$19:$F$148,Q$18,$D$19:$D$90)-Q14</f>
        <v>0</v>
      </c>
      <c r="R13" s="753">
        <f t="shared" ref="R13:CB13" ca="1" si="12">SUMIF($F$19:$F$148,R$18,$D$19:$D$90)-R14</f>
        <v>0</v>
      </c>
      <c r="S13" s="753">
        <f t="shared" ca="1" si="12"/>
        <v>0</v>
      </c>
      <c r="T13" s="753">
        <f t="shared" ca="1" si="12"/>
        <v>0</v>
      </c>
      <c r="U13" s="753">
        <f t="shared" ca="1" si="12"/>
        <v>0</v>
      </c>
      <c r="V13" s="753">
        <f t="shared" ca="1" si="12"/>
        <v>0</v>
      </c>
      <c r="W13" s="753">
        <f t="shared" ca="1" si="12"/>
        <v>0</v>
      </c>
      <c r="X13" s="753">
        <f t="shared" ca="1" si="12"/>
        <v>0</v>
      </c>
      <c r="Y13" s="753">
        <f t="shared" ca="1" si="12"/>
        <v>0</v>
      </c>
      <c r="Z13" s="753">
        <f t="shared" ca="1" si="12"/>
        <v>0</v>
      </c>
      <c r="AA13" s="753">
        <f t="shared" ca="1" si="12"/>
        <v>0</v>
      </c>
      <c r="AB13" s="753">
        <f t="shared" ca="1" si="12"/>
        <v>0</v>
      </c>
      <c r="AC13" s="753">
        <f t="shared" ca="1" si="12"/>
        <v>0</v>
      </c>
      <c r="AD13" s="753">
        <f t="shared" ca="1" si="12"/>
        <v>0</v>
      </c>
      <c r="AE13" s="753">
        <f t="shared" ca="1" si="12"/>
        <v>757676.71232876717</v>
      </c>
      <c r="AF13" s="753">
        <f t="shared" ca="1" si="12"/>
        <v>-68054.794520547948</v>
      </c>
      <c r="AG13" s="753">
        <f t="shared" ca="1" si="12"/>
        <v>-70323.287671232887</v>
      </c>
      <c r="AH13" s="753">
        <f t="shared" ca="1" si="12"/>
        <v>928931.50684931502</v>
      </c>
      <c r="AI13" s="753">
        <f t="shared" ca="1" si="12"/>
        <v>-147287.67123287672</v>
      </c>
      <c r="AJ13" s="753">
        <f t="shared" ca="1" si="12"/>
        <v>-163068.49315068492</v>
      </c>
      <c r="AK13" s="753">
        <f t="shared" ca="1" si="12"/>
        <v>844438.35616438359</v>
      </c>
      <c r="AL13" s="753">
        <f t="shared" ca="1" si="12"/>
        <v>-255813.69863013696</v>
      </c>
      <c r="AM13" s="753">
        <f t="shared" ca="1" si="12"/>
        <v>-247561.64383561641</v>
      </c>
      <c r="AN13" s="753">
        <f t="shared" ca="1" si="12"/>
        <v>886191.78082191781</v>
      </c>
      <c r="AO13" s="753">
        <f t="shared" ca="1" si="12"/>
        <v>-361808.21917808219</v>
      </c>
      <c r="AP13" s="753">
        <f t="shared" ca="1" si="12"/>
        <v>-350136.98630136985</v>
      </c>
      <c r="AQ13" s="753">
        <f t="shared" ca="1" si="12"/>
        <v>879070.68493150687</v>
      </c>
      <c r="AR13" s="753">
        <f t="shared" ca="1" si="12"/>
        <v>-387221.91780821915</v>
      </c>
      <c r="AS13" s="753">
        <f t="shared" ca="1" si="12"/>
        <v>-400129.31506849313</v>
      </c>
      <c r="AT13" s="753">
        <f t="shared" ca="1" si="12"/>
        <v>1120122.7397260275</v>
      </c>
      <c r="AU13" s="753">
        <f t="shared" ca="1" si="12"/>
        <v>-397308.49315068498</v>
      </c>
      <c r="AV13" s="753">
        <f t="shared" ca="1" si="12"/>
        <v>-439877.26027397264</v>
      </c>
      <c r="AW13" s="753">
        <f t="shared" ca="1" si="12"/>
        <v>1181753.4246575343</v>
      </c>
      <c r="AX13" s="753">
        <f t="shared" ca="1" si="12"/>
        <v>-487574.79452054802</v>
      </c>
      <c r="AY13" s="753">
        <f t="shared" ca="1" si="12"/>
        <v>-471846.57534246577</v>
      </c>
      <c r="AZ13" s="753">
        <f t="shared" ca="1" si="12"/>
        <v>1117301.9178082191</v>
      </c>
      <c r="BA13" s="753">
        <f t="shared" ca="1" si="12"/>
        <v>-520698.08219178091</v>
      </c>
      <c r="BB13" s="753">
        <f t="shared" ca="1" si="12"/>
        <v>-503901.36986301374</v>
      </c>
      <c r="BC13" s="753">
        <f t="shared" ca="1" si="12"/>
        <v>1086828.493150685</v>
      </c>
      <c r="BD13" s="753">
        <f t="shared" ca="1" si="12"/>
        <v>-533391.78082191793</v>
      </c>
      <c r="BE13" s="753">
        <f t="shared" ca="1" si="12"/>
        <v>-551171.50684931513</v>
      </c>
      <c r="BF13" s="753">
        <f t="shared" ca="1" si="12"/>
        <v>1804938.0821917807</v>
      </c>
      <c r="BG13" s="753">
        <f t="shared" ca="1" si="12"/>
        <v>-564572.05479452061</v>
      </c>
      <c r="BH13" s="753">
        <f t="shared" ca="1" si="12"/>
        <v>-625061.91780821921</v>
      </c>
      <c r="BI13" s="753">
        <f t="shared" ca="1" si="12"/>
        <v>1761287.6712328768</v>
      </c>
      <c r="BJ13" s="753">
        <f t="shared" ca="1" si="12"/>
        <v>-691002.73972602747</v>
      </c>
      <c r="BK13" s="753">
        <f t="shared" ca="1" si="12"/>
        <v>-668712.32876712328</v>
      </c>
      <c r="BL13" s="753">
        <f t="shared" ca="1" si="12"/>
        <v>2199469.8082191781</v>
      </c>
      <c r="BM13" s="753">
        <f t="shared" ca="1" si="12"/>
        <v>-807250.191780822</v>
      </c>
      <c r="BN13" s="753">
        <f t="shared" ca="1" si="12"/>
        <v>-781209.8630136986</v>
      </c>
      <c r="BO13" s="753">
        <f t="shared" ca="1" si="12"/>
        <v>2000207.3424657534</v>
      </c>
      <c r="BP13" s="753">
        <f t="shared" ca="1" si="12"/>
        <v>-886250.95890410955</v>
      </c>
      <c r="BQ13" s="753">
        <f t="shared" ca="1" si="12"/>
        <v>-915792.65753424657</v>
      </c>
      <c r="BR13" s="753">
        <f t="shared" ca="1" si="12"/>
        <v>2694645.6986301369</v>
      </c>
      <c r="BS13" s="753">
        <f t="shared" ca="1" si="12"/>
        <v>-959202.41095890407</v>
      </c>
      <c r="BT13" s="753">
        <f t="shared" ca="1" si="12"/>
        <v>-1018696.7671232877</v>
      </c>
      <c r="BU13" s="753">
        <f t="shared" ca="1" si="12"/>
        <v>3816680.5479452056</v>
      </c>
      <c r="BV13" s="753">
        <f t="shared" ca="1" si="12"/>
        <v>-1245496.7671232875</v>
      </c>
      <c r="BW13" s="753">
        <f t="shared" ca="1" si="12"/>
        <v>-1197081.8630136987</v>
      </c>
      <c r="BX13" s="753">
        <f t="shared" ca="1" si="12"/>
        <v>4115950.6849315069</v>
      </c>
      <c r="BY13" s="753">
        <f t="shared" ca="1" si="12"/>
        <v>-1464049.3150684931</v>
      </c>
      <c r="BZ13" s="753">
        <f t="shared" ca="1" si="12"/>
        <v>-1408832.8767123288</v>
      </c>
      <c r="CA13" s="753">
        <f t="shared" ca="1" si="12"/>
        <v>3804591.7808219176</v>
      </c>
      <c r="CB13" s="753">
        <f t="shared" ca="1" si="12"/>
        <v>-1628136.98630137</v>
      </c>
      <c r="CC13" s="753">
        <f t="shared" ref="CC13:EK13" ca="1" si="13">SUMIF($F$19:$F$148,CC$18,$D$19:$D$90)-CC14</f>
        <v>-1672216.4383561644</v>
      </c>
      <c r="CD13" s="753">
        <f t="shared" ca="1" si="13"/>
        <v>5661263.01369863</v>
      </c>
      <c r="CE13" s="753">
        <f t="shared" ca="1" si="13"/>
        <v>-1823375.3424657532</v>
      </c>
      <c r="CF13" s="753">
        <f t="shared" ca="1" si="13"/>
        <v>-2018736.9863013697</v>
      </c>
      <c r="CG13" s="753">
        <f t="shared" ca="1" si="13"/>
        <v>6212794.5205479451</v>
      </c>
      <c r="CH13" s="753">
        <f t="shared" ca="1" si="13"/>
        <v>-2309712.3287671232</v>
      </c>
      <c r="CI13" s="753">
        <f t="shared" ca="1" si="13"/>
        <v>-2235205.4794520549</v>
      </c>
      <c r="CJ13" s="753">
        <f t="shared" ca="1" si="13"/>
        <v>5894704.1095890412</v>
      </c>
      <c r="CK13" s="753">
        <f t="shared" ca="1" si="13"/>
        <v>-2553295.8904109588</v>
      </c>
      <c r="CL13" s="753">
        <f t="shared" ca="1" si="13"/>
        <v>-2470931.5068493155</v>
      </c>
      <c r="CM13" s="753">
        <f t="shared" ca="1" si="13"/>
        <v>5362112.8767123288</v>
      </c>
      <c r="CN13" s="753">
        <f t="shared" ca="1" si="13"/>
        <v>-2689052.0547945211</v>
      </c>
      <c r="CO13" s="753">
        <f t="shared" ca="1" si="13"/>
        <v>-2778687.1232876712</v>
      </c>
      <c r="CP13" s="753">
        <f t="shared" ca="1" si="13"/>
        <v>10172107.397260275</v>
      </c>
      <c r="CQ13" s="753">
        <f t="shared" ca="1" si="13"/>
        <v>-2951644.9315068494</v>
      </c>
      <c r="CR13" s="753">
        <f t="shared" ca="1" si="13"/>
        <v>-3267892.6027397262</v>
      </c>
      <c r="CS13" s="753">
        <f t="shared" ca="1" si="13"/>
        <v>9867221.9178082198</v>
      </c>
      <c r="CT13" s="753">
        <f t="shared" ca="1" si="13"/>
        <v>-3691870.6849315073</v>
      </c>
      <c r="CU13" s="753">
        <f t="shared" ca="1" si="13"/>
        <v>-3572778.0821917802</v>
      </c>
      <c r="CV13" s="753">
        <f t="shared" ca="1" si="13"/>
        <v>9324151.2328767106</v>
      </c>
      <c r="CW13" s="753">
        <f t="shared" ca="1" si="13"/>
        <v>-4115848.7671232885</v>
      </c>
      <c r="CX13" s="753">
        <f t="shared" ca="1" si="13"/>
        <v>-3983079.4520547939</v>
      </c>
      <c r="CY13" s="753">
        <f t="shared" ca="1" si="13"/>
        <v>8874082.1917808205</v>
      </c>
      <c r="CZ13" s="753">
        <f t="shared" ca="1" si="13"/>
        <v>-4418630.1369863013</v>
      </c>
      <c r="DA13" s="753">
        <f t="shared" ca="1" si="13"/>
        <v>-4565917.8082191786</v>
      </c>
      <c r="DB13" s="753">
        <f t="shared" ca="1" si="13"/>
        <v>8340096.3641889039</v>
      </c>
      <c r="DC13" s="753">
        <f t="shared" ca="1" si="13"/>
        <v>-4079289.5155607467</v>
      </c>
      <c r="DD13" s="753">
        <f t="shared" ca="1" si="13"/>
        <v>-4516356.2493708264</v>
      </c>
      <c r="DE13" s="753">
        <f t="shared" ca="1" si="13"/>
        <v>10893699.649984162</v>
      </c>
      <c r="DF13" s="753">
        <f t="shared" ca="1" si="13"/>
        <v>-4685178.2691637641</v>
      </c>
      <c r="DG13" s="753">
        <f t="shared" ca="1" si="13"/>
        <v>-4534043.4862875128</v>
      </c>
      <c r="DH13" s="753">
        <f t="shared" ca="1" si="13"/>
        <v>13397231.180199761</v>
      </c>
      <c r="DI13" s="753">
        <f t="shared" ca="1" si="13"/>
        <v>-5116060.5833262466</v>
      </c>
      <c r="DJ13" s="753">
        <f t="shared" ca="1" si="13"/>
        <v>-4951026.3709608838</v>
      </c>
      <c r="DK13" s="753">
        <f t="shared" ca="1" si="13"/>
        <v>16354534.865141045</v>
      </c>
      <c r="DL13" s="753">
        <f t="shared" ca="1" si="13"/>
        <v>-5672337.3393860888</v>
      </c>
      <c r="DM13" s="753">
        <f t="shared" ca="1" si="13"/>
        <v>-5861415.2506989585</v>
      </c>
      <c r="DN13" s="753">
        <f t="shared" ca="1" si="13"/>
        <v>19625441.838632055</v>
      </c>
      <c r="DO13" s="753">
        <f t="shared" ca="1" si="13"/>
        <v>-6579911.3136940785</v>
      </c>
      <c r="DP13" s="753">
        <f t="shared" ca="1" si="13"/>
        <v>-6991430.5114309518</v>
      </c>
      <c r="DQ13" s="753">
        <f t="shared" ca="1" si="13"/>
        <v>23822802.398642823</v>
      </c>
      <c r="DR13" s="753">
        <f t="shared" ca="1" si="13"/>
        <v>-8440437.9610211179</v>
      </c>
      <c r="DS13" s="753">
        <f t="shared" ca="1" si="13"/>
        <v>-8117444.4214327838</v>
      </c>
      <c r="DT13" s="753">
        <f t="shared" ca="1" si="13"/>
        <v>28260636.247615535</v>
      </c>
      <c r="DU13" s="753">
        <f t="shared" ca="1" si="13"/>
        <v>-10128525.553231988</v>
      </c>
      <c r="DV13" s="753">
        <f t="shared" ca="1" si="13"/>
        <v>-9740933.305726843</v>
      </c>
      <c r="DW13" s="753">
        <f t="shared" ca="1" si="13"/>
        <v>33912763.497098774</v>
      </c>
      <c r="DX13" s="753">
        <f t="shared" ca="1" si="13"/>
        <v>-11762158.707017666</v>
      </c>
      <c r="DY13" s="753">
        <f t="shared" ca="1" si="13"/>
        <v>-12081191.923810098</v>
      </c>
      <c r="DZ13" s="753">
        <f t="shared" ca="1" si="13"/>
        <v>40695316.196518525</v>
      </c>
      <c r="EA13" s="753">
        <f t="shared" ca="1" si="13"/>
        <v>-13173617.751859784</v>
      </c>
      <c r="EB13" s="753">
        <f t="shared" ca="1" si="13"/>
        <v>-14585076.796701904</v>
      </c>
      <c r="EC13" s="753">
        <f t="shared" ca="1" si="13"/>
        <v>49398963.053759076</v>
      </c>
      <c r="ED13" s="753">
        <f t="shared" ca="1" si="13"/>
        <v>-17502092.156042285</v>
      </c>
      <c r="EE13" s="753">
        <f t="shared" ca="1" si="13"/>
        <v>-16937508.538105436</v>
      </c>
      <c r="EF13" s="753">
        <f t="shared" ca="1" si="13"/>
        <v>58601255.322986662</v>
      </c>
      <c r="EG13" s="753">
        <f t="shared" ca="1" si="13"/>
        <v>-21002510.587250743</v>
      </c>
      <c r="EH13" s="753">
        <f t="shared" ca="1" si="13"/>
        <v>-20325010.245726526</v>
      </c>
      <c r="EI13" s="753">
        <f t="shared" ca="1" si="13"/>
        <v>70321506.387584001</v>
      </c>
      <c r="EJ13" s="753">
        <f t="shared" ca="1" si="13"/>
        <v>-24390012.294871829</v>
      </c>
      <c r="EK13" s="753">
        <f t="shared" ca="1" si="13"/>
        <v>-25203012.704700887</v>
      </c>
    </row>
    <row r="14" spans="1:141" s="409" customFormat="1">
      <c r="A14" s="420">
        <v>2024</v>
      </c>
      <c r="B14" s="698">
        <v>372</v>
      </c>
      <c r="C14" s="702"/>
      <c r="D14" s="424">
        <f>SUM(D19:D10001)</f>
        <v>637962171.48551965</v>
      </c>
      <c r="E14" s="424">
        <f>SUM(E19:E10001)</f>
        <v>0</v>
      </c>
      <c r="G14" s="410"/>
      <c r="H14" s="406" t="s">
        <v>526</v>
      </c>
      <c r="J14" s="425">
        <f>SUM(J19:J989)</f>
        <v>0</v>
      </c>
      <c r="K14" s="425">
        <f t="shared" ref="K14:O14" si="14">SUM(K19:K989)</f>
        <v>0</v>
      </c>
      <c r="L14" s="425">
        <f t="shared" si="14"/>
        <v>0</v>
      </c>
      <c r="M14" s="425">
        <f t="shared" si="14"/>
        <v>0</v>
      </c>
      <c r="N14" s="425">
        <f t="shared" si="14"/>
        <v>0</v>
      </c>
      <c r="O14" s="425">
        <f t="shared" si="14"/>
        <v>0</v>
      </c>
      <c r="P14" s="425">
        <f t="shared" ref="P14:CA14" si="15">SUM(P19:P989)</f>
        <v>0</v>
      </c>
      <c r="Q14" s="425">
        <f t="shared" si="15"/>
        <v>0</v>
      </c>
      <c r="R14" s="425">
        <f t="shared" si="15"/>
        <v>0</v>
      </c>
      <c r="S14" s="425">
        <f t="shared" si="15"/>
        <v>0</v>
      </c>
      <c r="T14" s="425">
        <f t="shared" si="15"/>
        <v>0</v>
      </c>
      <c r="U14" s="426">
        <f t="shared" si="15"/>
        <v>0</v>
      </c>
      <c r="V14" s="425">
        <f t="shared" si="15"/>
        <v>0</v>
      </c>
      <c r="W14" s="425">
        <f>SUM(W19:W989)</f>
        <v>0</v>
      </c>
      <c r="X14" s="425">
        <f t="shared" si="15"/>
        <v>0</v>
      </c>
      <c r="Y14" s="425">
        <f t="shared" si="15"/>
        <v>0</v>
      </c>
      <c r="Z14" s="425">
        <f t="shared" si="15"/>
        <v>0</v>
      </c>
      <c r="AA14" s="425">
        <f t="shared" si="15"/>
        <v>0</v>
      </c>
      <c r="AB14" s="425">
        <f t="shared" si="15"/>
        <v>0</v>
      </c>
      <c r="AC14" s="425">
        <f t="shared" si="15"/>
        <v>0</v>
      </c>
      <c r="AD14" s="425">
        <f t="shared" si="15"/>
        <v>0</v>
      </c>
      <c r="AE14" s="425">
        <f>SUM(AE19:AE989)</f>
        <v>70323.287671232887</v>
      </c>
      <c r="AF14" s="425">
        <f t="shared" si="15"/>
        <v>68054.794520547948</v>
      </c>
      <c r="AG14" s="427">
        <f>SUM(AG19:AG989)</f>
        <v>70323.287671232887</v>
      </c>
      <c r="AH14" s="425">
        <f t="shared" si="15"/>
        <v>163068.49315068492</v>
      </c>
      <c r="AI14" s="425">
        <f t="shared" si="15"/>
        <v>147287.67123287672</v>
      </c>
      <c r="AJ14" s="425">
        <f t="shared" si="15"/>
        <v>163068.49315068492</v>
      </c>
      <c r="AK14" s="425">
        <f t="shared" si="15"/>
        <v>247561.64383561641</v>
      </c>
      <c r="AL14" s="425">
        <f t="shared" si="15"/>
        <v>255813.69863013696</v>
      </c>
      <c r="AM14" s="425">
        <f t="shared" si="15"/>
        <v>247561.64383561641</v>
      </c>
      <c r="AN14" s="425">
        <f t="shared" si="15"/>
        <v>361808.21917808219</v>
      </c>
      <c r="AO14" s="425">
        <f t="shared" si="15"/>
        <v>361808.21917808219</v>
      </c>
      <c r="AP14" s="425">
        <f t="shared" si="15"/>
        <v>350136.98630136985</v>
      </c>
      <c r="AQ14" s="425">
        <f t="shared" si="15"/>
        <v>400129.31506849313</v>
      </c>
      <c r="AR14" s="425">
        <f t="shared" si="15"/>
        <v>387221.91780821915</v>
      </c>
      <c r="AS14" s="426">
        <f t="shared" si="15"/>
        <v>400129.31506849313</v>
      </c>
      <c r="AT14" s="425">
        <f>SUM(AT19:AT989)</f>
        <v>439877.26027397264</v>
      </c>
      <c r="AU14" s="425">
        <f t="shared" si="15"/>
        <v>397308.49315068498</v>
      </c>
      <c r="AV14" s="425">
        <f t="shared" si="15"/>
        <v>439877.26027397264</v>
      </c>
      <c r="AW14" s="425">
        <f t="shared" si="15"/>
        <v>471846.57534246577</v>
      </c>
      <c r="AX14" s="425">
        <f t="shared" si="15"/>
        <v>487574.79452054802</v>
      </c>
      <c r="AY14" s="425">
        <f t="shared" si="15"/>
        <v>471846.57534246577</v>
      </c>
      <c r="AZ14" s="425">
        <f t="shared" si="15"/>
        <v>520698.08219178091</v>
      </c>
      <c r="BA14" s="425">
        <f t="shared" si="15"/>
        <v>520698.08219178091</v>
      </c>
      <c r="BB14" s="425">
        <f t="shared" si="15"/>
        <v>503901.36986301374</v>
      </c>
      <c r="BC14" s="425">
        <f t="shared" si="15"/>
        <v>551171.50684931513</v>
      </c>
      <c r="BD14" s="425">
        <f t="shared" si="15"/>
        <v>533391.78082191793</v>
      </c>
      <c r="BE14" s="426">
        <f t="shared" si="15"/>
        <v>551171.50684931513</v>
      </c>
      <c r="BF14" s="425">
        <f t="shared" si="15"/>
        <v>625061.91780821921</v>
      </c>
      <c r="BG14" s="425">
        <f t="shared" si="15"/>
        <v>564572.05479452061</v>
      </c>
      <c r="BH14" s="425">
        <f t="shared" si="15"/>
        <v>625061.91780821921</v>
      </c>
      <c r="BI14" s="425">
        <f t="shared" si="15"/>
        <v>668712.32876712328</v>
      </c>
      <c r="BJ14" s="425">
        <f t="shared" si="15"/>
        <v>691002.73972602747</v>
      </c>
      <c r="BK14" s="425">
        <f t="shared" si="15"/>
        <v>668712.32876712328</v>
      </c>
      <c r="BL14" s="425">
        <f t="shared" si="15"/>
        <v>807250.191780822</v>
      </c>
      <c r="BM14" s="425">
        <f t="shared" si="15"/>
        <v>807250.191780822</v>
      </c>
      <c r="BN14" s="425">
        <f t="shared" si="15"/>
        <v>781209.8630136986</v>
      </c>
      <c r="BO14" s="425">
        <f>SUM(BO19:BO989)</f>
        <v>915792.65753424657</v>
      </c>
      <c r="BP14" s="425">
        <f>SUM(BP19:BP989)</f>
        <v>886250.95890410955</v>
      </c>
      <c r="BQ14" s="425">
        <f>SUM(BQ19:BQ989)</f>
        <v>915792.65753424657</v>
      </c>
      <c r="BR14" s="425">
        <f t="shared" si="15"/>
        <v>1025354.301369863</v>
      </c>
      <c r="BS14" s="425">
        <f t="shared" si="15"/>
        <v>959202.41095890407</v>
      </c>
      <c r="BT14" s="425">
        <f t="shared" si="15"/>
        <v>1018696.7671232877</v>
      </c>
      <c r="BU14" s="425">
        <f t="shared" si="15"/>
        <v>1205319.4520547944</v>
      </c>
      <c r="BV14" s="425">
        <f t="shared" si="15"/>
        <v>1245496.7671232875</v>
      </c>
      <c r="BW14" s="425">
        <f t="shared" si="15"/>
        <v>1197081.8630136987</v>
      </c>
      <c r="BX14" s="425">
        <f t="shared" si="15"/>
        <v>1464049.3150684931</v>
      </c>
      <c r="BY14" s="425">
        <f t="shared" si="15"/>
        <v>1464049.3150684931</v>
      </c>
      <c r="BZ14" s="425">
        <f t="shared" si="15"/>
        <v>1408832.8767123288</v>
      </c>
      <c r="CA14" s="425">
        <f t="shared" si="15"/>
        <v>1682408.2191780822</v>
      </c>
      <c r="CB14" s="425">
        <f t="shared" ref="CB14:EK14" si="16">SUM(CB19:CB989)</f>
        <v>1628136.98630137</v>
      </c>
      <c r="CC14" s="425">
        <f t="shared" si="16"/>
        <v>1672216.4383561644</v>
      </c>
      <c r="CD14" s="425">
        <f t="shared" si="16"/>
        <v>2018736.9863013697</v>
      </c>
      <c r="CE14" s="425">
        <f t="shared" si="16"/>
        <v>1823375.3424657532</v>
      </c>
      <c r="CF14" s="425">
        <f t="shared" si="16"/>
        <v>2018736.9863013697</v>
      </c>
      <c r="CG14" s="425">
        <f t="shared" si="16"/>
        <v>2235205.4794520549</v>
      </c>
      <c r="CH14" s="425">
        <f t="shared" si="16"/>
        <v>2309712.3287671232</v>
      </c>
      <c r="CI14" s="425">
        <f t="shared" si="16"/>
        <v>2235205.4794520549</v>
      </c>
      <c r="CJ14" s="425">
        <f t="shared" si="16"/>
        <v>2553295.8904109588</v>
      </c>
      <c r="CK14" s="425">
        <f t="shared" si="16"/>
        <v>2553295.8904109588</v>
      </c>
      <c r="CL14" s="425">
        <f t="shared" si="16"/>
        <v>2470931.5068493155</v>
      </c>
      <c r="CM14" s="425">
        <f t="shared" ref="CM14:DM14" si="17">SUM(CM19:CM989)</f>
        <v>2778687.1232876712</v>
      </c>
      <c r="CN14" s="425">
        <f t="shared" si="17"/>
        <v>2689052.0547945211</v>
      </c>
      <c r="CO14" s="425">
        <f t="shared" si="17"/>
        <v>2778687.1232876712</v>
      </c>
      <c r="CP14" s="425">
        <f t="shared" si="17"/>
        <v>3267892.6027397262</v>
      </c>
      <c r="CQ14" s="425">
        <f t="shared" si="17"/>
        <v>2951644.9315068494</v>
      </c>
      <c r="CR14" s="425">
        <f t="shared" si="17"/>
        <v>3267892.6027397262</v>
      </c>
      <c r="CS14" s="425">
        <f t="shared" si="17"/>
        <v>3572778.0821917802</v>
      </c>
      <c r="CT14" s="425">
        <f t="shared" si="17"/>
        <v>3691870.6849315073</v>
      </c>
      <c r="CU14" s="425">
        <f t="shared" si="17"/>
        <v>3572778.0821917802</v>
      </c>
      <c r="CV14" s="425">
        <f t="shared" si="17"/>
        <v>4115848.7671232885</v>
      </c>
      <c r="CW14" s="425">
        <f t="shared" si="17"/>
        <v>4115848.7671232885</v>
      </c>
      <c r="CX14" s="425">
        <f t="shared" si="17"/>
        <v>3983079.4520547939</v>
      </c>
      <c r="CY14" s="425">
        <f t="shared" si="17"/>
        <v>4565917.8082191786</v>
      </c>
      <c r="CZ14" s="425">
        <f t="shared" si="17"/>
        <v>4418630.1369863013</v>
      </c>
      <c r="DA14" s="425">
        <f t="shared" si="17"/>
        <v>4565917.8082191786</v>
      </c>
      <c r="DB14" s="425">
        <f t="shared" si="17"/>
        <v>4516356.2493708264</v>
      </c>
      <c r="DC14" s="425">
        <f t="shared" si="17"/>
        <v>4079289.5155607467</v>
      </c>
      <c r="DD14" s="425">
        <f t="shared" si="17"/>
        <v>4516356.2493708264</v>
      </c>
      <c r="DE14" s="425">
        <f t="shared" si="17"/>
        <v>4534043.4862875128</v>
      </c>
      <c r="DF14" s="425">
        <f t="shared" si="17"/>
        <v>4685178.2691637641</v>
      </c>
      <c r="DG14" s="425">
        <f t="shared" si="17"/>
        <v>4534043.4862875128</v>
      </c>
      <c r="DH14" s="425">
        <f t="shared" si="17"/>
        <v>5116060.5833262466</v>
      </c>
      <c r="DI14" s="425">
        <f t="shared" si="17"/>
        <v>5116060.5833262466</v>
      </c>
      <c r="DJ14" s="425">
        <f t="shared" si="17"/>
        <v>4951026.3709608838</v>
      </c>
      <c r="DK14" s="425">
        <f t="shared" si="17"/>
        <v>5861415.2506989585</v>
      </c>
      <c r="DL14" s="425">
        <f t="shared" si="17"/>
        <v>5672337.3393860888</v>
      </c>
      <c r="DM14" s="425">
        <f t="shared" si="17"/>
        <v>5861415.2506989585</v>
      </c>
      <c r="DN14" s="425">
        <f t="shared" si="16"/>
        <v>7033698.3008453948</v>
      </c>
      <c r="DO14" s="425">
        <f t="shared" si="16"/>
        <v>6579911.3136940785</v>
      </c>
      <c r="DP14" s="425">
        <f t="shared" si="16"/>
        <v>6991430.5114309518</v>
      </c>
      <c r="DQ14" s="425">
        <f t="shared" si="16"/>
        <v>8168165.7687301151</v>
      </c>
      <c r="DR14" s="425">
        <f t="shared" si="16"/>
        <v>8440437.9610211179</v>
      </c>
      <c r="DS14" s="425">
        <f t="shared" si="16"/>
        <v>8117444.4214327838</v>
      </c>
      <c r="DT14" s="425">
        <f t="shared" si="16"/>
        <v>10128525.553231988</v>
      </c>
      <c r="DU14" s="425">
        <f t="shared" si="16"/>
        <v>10128525.553231988</v>
      </c>
      <c r="DV14" s="425">
        <f t="shared" si="16"/>
        <v>9740933.305726843</v>
      </c>
      <c r="DW14" s="425">
        <f t="shared" si="16"/>
        <v>12154230.663918255</v>
      </c>
      <c r="DX14" s="425">
        <f t="shared" si="16"/>
        <v>11762158.707017666</v>
      </c>
      <c r="DY14" s="425">
        <f t="shared" si="16"/>
        <v>12081191.923810098</v>
      </c>
      <c r="DZ14" s="425">
        <f t="shared" si="16"/>
        <v>14585076.796701904</v>
      </c>
      <c r="EA14" s="425">
        <f t="shared" si="16"/>
        <v>13173617.751859784</v>
      </c>
      <c r="EB14" s="425">
        <f t="shared" si="16"/>
        <v>14585076.796701904</v>
      </c>
      <c r="EC14" s="425">
        <f t="shared" si="16"/>
        <v>16937508.538105436</v>
      </c>
      <c r="ED14" s="425">
        <f t="shared" si="16"/>
        <v>17502092.156042285</v>
      </c>
      <c r="EE14" s="425">
        <f t="shared" si="16"/>
        <v>16937508.538105436</v>
      </c>
      <c r="EF14" s="425">
        <f t="shared" si="16"/>
        <v>21002510.587250743</v>
      </c>
      <c r="EG14" s="425">
        <f t="shared" si="16"/>
        <v>21002510.587250743</v>
      </c>
      <c r="EH14" s="425">
        <f t="shared" si="16"/>
        <v>20325010.245726526</v>
      </c>
      <c r="EI14" s="425">
        <f t="shared" si="16"/>
        <v>25203012.704700887</v>
      </c>
      <c r="EJ14" s="425">
        <f t="shared" si="16"/>
        <v>24390012.294871829</v>
      </c>
      <c r="EK14" s="425">
        <f t="shared" si="16"/>
        <v>25203012.704700887</v>
      </c>
    </row>
    <row r="15" spans="1:141" s="409" customFormat="1">
      <c r="A15" s="420">
        <v>2025</v>
      </c>
      <c r="B15" s="698">
        <v>384</v>
      </c>
      <c r="C15" s="702"/>
      <c r="D15" s="424"/>
      <c r="E15" s="424"/>
      <c r="G15" s="410"/>
      <c r="H15" s="406"/>
      <c r="J15" s="425"/>
      <c r="K15" s="425"/>
      <c r="L15" s="425"/>
      <c r="M15" s="425"/>
      <c r="N15" s="425"/>
      <c r="O15" s="425"/>
      <c r="P15" s="425"/>
      <c r="Q15" s="425"/>
      <c r="R15" s="425"/>
      <c r="S15" s="425"/>
      <c r="T15" s="425"/>
      <c r="U15" s="426">
        <f>SUM(J14:U14)</f>
        <v>0</v>
      </c>
      <c r="V15" s="425"/>
      <c r="W15" s="425"/>
      <c r="X15" s="425"/>
      <c r="Y15" s="425"/>
      <c r="Z15" s="425"/>
      <c r="AA15" s="425"/>
      <c r="AB15" s="425"/>
      <c r="AC15" s="425"/>
      <c r="AD15" s="425"/>
      <c r="AE15" s="425"/>
      <c r="AF15" s="425"/>
      <c r="AG15" s="426">
        <f>SUM(V14:AG14)</f>
        <v>208701.36986301374</v>
      </c>
      <c r="AH15" s="425"/>
      <c r="AI15" s="425"/>
      <c r="AJ15" s="425"/>
      <c r="AK15" s="425"/>
      <c r="AL15" s="425"/>
      <c r="AM15" s="425"/>
      <c r="AN15" s="425"/>
      <c r="AO15" s="425"/>
      <c r="AP15" s="425"/>
      <c r="AQ15" s="425"/>
      <c r="AR15" s="425"/>
      <c r="AS15" s="426">
        <f>SUM(AH14:AS14)</f>
        <v>3485595.6164383562</v>
      </c>
      <c r="AT15" s="425"/>
      <c r="AU15" s="425"/>
      <c r="AV15" s="425"/>
      <c r="AW15" s="425"/>
      <c r="AX15" s="425"/>
      <c r="AY15" s="425"/>
      <c r="AZ15" s="425"/>
      <c r="BA15" s="425"/>
      <c r="BB15" s="425"/>
      <c r="BC15" s="425"/>
      <c r="BD15" s="425"/>
      <c r="BE15" s="426">
        <f>SUM(AT14:BE14)</f>
        <v>5889363.2876712335</v>
      </c>
      <c r="BF15" s="425"/>
      <c r="BG15" s="425"/>
      <c r="BH15" s="425"/>
      <c r="BI15" s="425"/>
      <c r="BJ15" s="425"/>
      <c r="BK15" s="425"/>
      <c r="BL15" s="425"/>
      <c r="BM15" s="425"/>
      <c r="BN15" s="425"/>
      <c r="BO15" s="425"/>
      <c r="BP15" s="425"/>
      <c r="BQ15" s="425"/>
      <c r="BR15" s="425"/>
      <c r="BS15" s="425"/>
      <c r="BT15" s="425"/>
      <c r="BU15" s="425"/>
      <c r="BV15" s="425"/>
      <c r="BW15" s="425"/>
      <c r="BX15" s="425"/>
      <c r="BY15" s="425"/>
      <c r="BZ15" s="425"/>
      <c r="CA15" s="425"/>
      <c r="CB15" s="425"/>
      <c r="CC15" s="425"/>
      <c r="CD15" s="425"/>
      <c r="CE15" s="425"/>
      <c r="CF15" s="425"/>
      <c r="CG15" s="425"/>
      <c r="CH15" s="425"/>
      <c r="CI15" s="425"/>
      <c r="CJ15" s="425"/>
      <c r="CK15" s="425"/>
      <c r="CL15" s="425"/>
      <c r="CM15" s="425"/>
      <c r="CN15" s="425"/>
      <c r="CO15" s="425"/>
      <c r="CP15" s="425"/>
      <c r="CQ15" s="425"/>
      <c r="CR15" s="425"/>
      <c r="CS15" s="425"/>
      <c r="CT15" s="425"/>
      <c r="CU15" s="425"/>
      <c r="CV15" s="425"/>
      <c r="CW15" s="425"/>
      <c r="CX15" s="425"/>
      <c r="CY15" s="425"/>
      <c r="CZ15" s="425"/>
      <c r="DA15" s="425"/>
      <c r="DB15" s="425"/>
      <c r="DC15" s="425"/>
      <c r="DD15" s="425"/>
      <c r="DE15" s="425"/>
      <c r="DF15" s="425"/>
      <c r="DG15" s="425"/>
      <c r="DH15" s="425"/>
      <c r="DI15" s="425"/>
      <c r="DJ15" s="425"/>
      <c r="DK15" s="425"/>
      <c r="DL15" s="425"/>
      <c r="DM15" s="425"/>
      <c r="DN15" s="425"/>
      <c r="DO15" s="425"/>
      <c r="DP15" s="425"/>
      <c r="DQ15" s="425"/>
      <c r="DR15" s="425"/>
      <c r="DS15" s="425"/>
      <c r="DT15" s="425"/>
      <c r="DU15" s="425"/>
      <c r="DV15" s="425"/>
      <c r="DW15" s="425"/>
      <c r="DX15" s="425"/>
      <c r="DY15" s="425"/>
      <c r="DZ15" s="425"/>
      <c r="EA15" s="425"/>
      <c r="EB15" s="425"/>
      <c r="EC15" s="425"/>
      <c r="ED15" s="425"/>
      <c r="EE15" s="425"/>
      <c r="EF15" s="425"/>
      <c r="EG15" s="425"/>
      <c r="EH15" s="425"/>
      <c r="EI15" s="425"/>
      <c r="EJ15" s="425"/>
      <c r="EK15" s="425"/>
    </row>
    <row r="16" spans="1:141" s="406" customFormat="1">
      <c r="A16" s="428"/>
      <c r="B16" s="699"/>
      <c r="C16" s="703"/>
      <c r="D16" s="429"/>
      <c r="E16" s="429"/>
      <c r="G16" s="430"/>
      <c r="H16" s="406" t="s">
        <v>527</v>
      </c>
      <c r="J16" s="431">
        <f t="shared" ref="J16:P16" si="18">I13+J13</f>
        <v>0</v>
      </c>
      <c r="K16" s="431">
        <f t="shared" si="18"/>
        <v>0</v>
      </c>
      <c r="L16" s="431">
        <f t="shared" si="18"/>
        <v>0</v>
      </c>
      <c r="M16" s="431">
        <f t="shared" si="18"/>
        <v>0</v>
      </c>
      <c r="N16" s="431">
        <f t="shared" si="18"/>
        <v>0</v>
      </c>
      <c r="O16" s="431">
        <f t="shared" si="18"/>
        <v>0</v>
      </c>
      <c r="P16" s="431">
        <f t="shared" ca="1" si="18"/>
        <v>0</v>
      </c>
      <c r="Q16" s="431">
        <f ca="1">P13+Q13</f>
        <v>0</v>
      </c>
      <c r="R16" s="431">
        <f ca="1">R13+Q16</f>
        <v>0</v>
      </c>
      <c r="S16" s="431">
        <f t="shared" ref="S16:CD16" ca="1" si="19">S13+R16</f>
        <v>0</v>
      </c>
      <c r="T16" s="431">
        <f t="shared" ca="1" si="19"/>
        <v>0</v>
      </c>
      <c r="U16" s="426">
        <f t="shared" ca="1" si="19"/>
        <v>0</v>
      </c>
      <c r="V16" s="431">
        <f ca="1">V13+U16</f>
        <v>0</v>
      </c>
      <c r="W16" s="431">
        <f ca="1">V16-W14</f>
        <v>0</v>
      </c>
      <c r="X16" s="431">
        <f t="shared" ca="1" si="19"/>
        <v>0</v>
      </c>
      <c r="Y16" s="431">
        <f t="shared" ca="1" si="19"/>
        <v>0</v>
      </c>
      <c r="Z16" s="431">
        <f t="shared" ca="1" si="19"/>
        <v>0</v>
      </c>
      <c r="AA16" s="431">
        <f t="shared" ca="1" si="19"/>
        <v>0</v>
      </c>
      <c r="AB16" s="431">
        <f t="shared" ca="1" si="19"/>
        <v>0</v>
      </c>
      <c r="AC16" s="431">
        <f t="shared" ca="1" si="19"/>
        <v>0</v>
      </c>
      <c r="AD16" s="431">
        <f t="shared" ca="1" si="19"/>
        <v>0</v>
      </c>
      <c r="AE16" s="431">
        <f ca="1">AE13+AD16</f>
        <v>757676.71232876717</v>
      </c>
      <c r="AF16" s="431">
        <f t="shared" ca="1" si="19"/>
        <v>689621.91780821921</v>
      </c>
      <c r="AG16" s="426">
        <f t="shared" ca="1" si="19"/>
        <v>619298.63013698626</v>
      </c>
      <c r="AH16" s="431">
        <f t="shared" ca="1" si="19"/>
        <v>1548230.1369863013</v>
      </c>
      <c r="AI16" s="431">
        <f t="shared" ca="1" si="19"/>
        <v>1400942.4657534244</v>
      </c>
      <c r="AJ16" s="431">
        <f t="shared" ca="1" si="19"/>
        <v>1237873.9726027395</v>
      </c>
      <c r="AK16" s="431">
        <f t="shared" ca="1" si="19"/>
        <v>2082312.3287671232</v>
      </c>
      <c r="AL16" s="431">
        <f t="shared" ca="1" si="19"/>
        <v>1826498.6301369863</v>
      </c>
      <c r="AM16" s="431">
        <f t="shared" ca="1" si="19"/>
        <v>1578936.98630137</v>
      </c>
      <c r="AN16" s="431">
        <f t="shared" ca="1" si="19"/>
        <v>2465128.7671232875</v>
      </c>
      <c r="AO16" s="431">
        <f t="shared" ca="1" si="19"/>
        <v>2103320.5479452051</v>
      </c>
      <c r="AP16" s="431">
        <f t="shared" ca="1" si="19"/>
        <v>1753183.5616438352</v>
      </c>
      <c r="AQ16" s="431">
        <f t="shared" ca="1" si="19"/>
        <v>2632254.246575342</v>
      </c>
      <c r="AR16" s="431">
        <f t="shared" ca="1" si="19"/>
        <v>2245032.3287671227</v>
      </c>
      <c r="AS16" s="426">
        <f t="shared" ca="1" si="19"/>
        <v>1844903.0136986296</v>
      </c>
      <c r="AT16" s="431">
        <f t="shared" ca="1" si="19"/>
        <v>2965025.753424657</v>
      </c>
      <c r="AU16" s="431">
        <f t="shared" ca="1" si="19"/>
        <v>2567717.2602739721</v>
      </c>
      <c r="AV16" s="431">
        <f t="shared" ca="1" si="19"/>
        <v>2127839.9999999995</v>
      </c>
      <c r="AW16" s="431">
        <f t="shared" ca="1" si="19"/>
        <v>3309593.4246575339</v>
      </c>
      <c r="AX16" s="431">
        <f t="shared" ca="1" si="19"/>
        <v>2822018.6301369858</v>
      </c>
      <c r="AY16" s="431">
        <f t="shared" ca="1" si="19"/>
        <v>2350172.0547945201</v>
      </c>
      <c r="AZ16" s="431">
        <f t="shared" ca="1" si="19"/>
        <v>3467473.972602739</v>
      </c>
      <c r="BA16" s="431">
        <f t="shared" ca="1" si="19"/>
        <v>2946775.8904109579</v>
      </c>
      <c r="BB16" s="431">
        <f t="shared" ca="1" si="19"/>
        <v>2442874.5205479441</v>
      </c>
      <c r="BC16" s="431">
        <f t="shared" ca="1" si="19"/>
        <v>3529703.0136986291</v>
      </c>
      <c r="BD16" s="431">
        <f t="shared" ca="1" si="19"/>
        <v>2996311.2328767111</v>
      </c>
      <c r="BE16" s="426">
        <f t="shared" ca="1" si="19"/>
        <v>2445139.726027396</v>
      </c>
      <c r="BF16" s="431">
        <f t="shared" ca="1" si="19"/>
        <v>4250077.8082191767</v>
      </c>
      <c r="BG16" s="431">
        <f t="shared" ca="1" si="19"/>
        <v>3685505.7534246561</v>
      </c>
      <c r="BH16" s="431">
        <f t="shared" ca="1" si="19"/>
        <v>3060443.8356164368</v>
      </c>
      <c r="BI16" s="431">
        <f t="shared" ca="1" si="19"/>
        <v>4821731.5068493132</v>
      </c>
      <c r="BJ16" s="431">
        <f t="shared" ca="1" si="19"/>
        <v>4130728.7671232857</v>
      </c>
      <c r="BK16" s="431">
        <f t="shared" ca="1" si="19"/>
        <v>3462016.4383561625</v>
      </c>
      <c r="BL16" s="431">
        <f t="shared" ca="1" si="19"/>
        <v>5661486.2465753406</v>
      </c>
      <c r="BM16" s="431">
        <f t="shared" ca="1" si="19"/>
        <v>4854236.0547945183</v>
      </c>
      <c r="BN16" s="431">
        <f t="shared" ca="1" si="19"/>
        <v>4073026.1917808196</v>
      </c>
      <c r="BO16" s="431">
        <f ca="1">BO13+BN16</f>
        <v>6073233.5342465732</v>
      </c>
      <c r="BP16" s="431">
        <f ca="1">BP13+BO16</f>
        <v>5186982.5753424633</v>
      </c>
      <c r="BQ16" s="431">
        <f ca="1">BQ13+BP16</f>
        <v>4271189.917808217</v>
      </c>
      <c r="BR16" s="431">
        <f t="shared" ca="1" si="19"/>
        <v>6965835.6164383534</v>
      </c>
      <c r="BS16" s="431">
        <f t="shared" ca="1" si="19"/>
        <v>6006633.2054794496</v>
      </c>
      <c r="BT16" s="431">
        <f t="shared" ca="1" si="19"/>
        <v>4987936.438356162</v>
      </c>
      <c r="BU16" s="431">
        <f t="shared" ca="1" si="19"/>
        <v>8804616.9863013681</v>
      </c>
      <c r="BV16" s="431">
        <f t="shared" ca="1" si="19"/>
        <v>7559120.2191780806</v>
      </c>
      <c r="BW16" s="431">
        <f t="shared" ca="1" si="19"/>
        <v>6362038.3561643818</v>
      </c>
      <c r="BX16" s="431">
        <f t="shared" ca="1" si="19"/>
        <v>10477989.041095888</v>
      </c>
      <c r="BY16" s="431">
        <f t="shared" ca="1" si="19"/>
        <v>9013939.7260273956</v>
      </c>
      <c r="BZ16" s="431">
        <f t="shared" ca="1" si="19"/>
        <v>7605106.8493150668</v>
      </c>
      <c r="CA16" s="431">
        <f t="shared" ca="1" si="19"/>
        <v>11409698.630136985</v>
      </c>
      <c r="CB16" s="431">
        <f ca="1">CB13+CA16</f>
        <v>9781561.6438356154</v>
      </c>
      <c r="CC16" s="431">
        <f t="shared" ca="1" si="19"/>
        <v>8109345.2054794505</v>
      </c>
      <c r="CD16" s="431">
        <f t="shared" ca="1" si="19"/>
        <v>13770608.219178081</v>
      </c>
      <c r="CE16" s="431">
        <f t="shared" ref="CE16:CL16" ca="1" si="20">CE13+CD16</f>
        <v>11947232.876712328</v>
      </c>
      <c r="CF16" s="431">
        <f t="shared" ca="1" si="20"/>
        <v>9928495.8904109579</v>
      </c>
      <c r="CG16" s="431">
        <f ca="1">CG13+CF16</f>
        <v>16141290.410958903</v>
      </c>
      <c r="CH16" s="431">
        <f ca="1">CH13+CG16</f>
        <v>13831578.08219178</v>
      </c>
      <c r="CI16" s="431">
        <f t="shared" ca="1" si="20"/>
        <v>11596372.602739725</v>
      </c>
      <c r="CJ16" s="431">
        <f t="shared" ca="1" si="20"/>
        <v>17491076.712328766</v>
      </c>
      <c r="CK16" s="431">
        <f t="shared" ca="1" si="20"/>
        <v>14937780.821917806</v>
      </c>
      <c r="CL16" s="431">
        <f t="shared" ca="1" si="20"/>
        <v>12466849.315068491</v>
      </c>
      <c r="CM16" s="431">
        <f t="shared" ref="CM16" ca="1" si="21">CM13+CL16</f>
        <v>17828962.19178082</v>
      </c>
      <c r="CN16" s="431">
        <f t="shared" ref="CN16" ca="1" si="22">CN13+CM16</f>
        <v>15139910.1369863</v>
      </c>
      <c r="CO16" s="431">
        <f t="shared" ref="CO16" ca="1" si="23">CO13+CN16</f>
        <v>12361223.01369863</v>
      </c>
      <c r="CP16" s="431">
        <f t="shared" ref="CP16" ca="1" si="24">CP13+CO16</f>
        <v>22533330.410958905</v>
      </c>
      <c r="CQ16" s="431">
        <f t="shared" ref="CQ16" ca="1" si="25">CQ13+CP16</f>
        <v>19581685.479452055</v>
      </c>
      <c r="CR16" s="431">
        <f t="shared" ref="CR16" ca="1" si="26">CR13+CQ16</f>
        <v>16313792.87671233</v>
      </c>
      <c r="CS16" s="431">
        <f t="shared" ref="CS16" ca="1" si="27">CS13+CR16</f>
        <v>26181014.794520549</v>
      </c>
      <c r="CT16" s="431">
        <f t="shared" ref="CT16" ca="1" si="28">CT13+CS16</f>
        <v>22489144.10958904</v>
      </c>
      <c r="CU16" s="431">
        <f t="shared" ref="CU16" ca="1" si="29">CU13+CT16</f>
        <v>18916366.02739726</v>
      </c>
      <c r="CV16" s="431">
        <f t="shared" ref="CV16" ca="1" si="30">CV13+CU16</f>
        <v>28240517.260273971</v>
      </c>
      <c r="CW16" s="431">
        <f t="shared" ref="CW16" ca="1" si="31">CW13+CV16</f>
        <v>24124668.493150681</v>
      </c>
      <c r="CX16" s="431">
        <f t="shared" ref="CX16" ca="1" si="32">CX13+CW16</f>
        <v>20141589.041095886</v>
      </c>
      <c r="CY16" s="431">
        <f t="shared" ref="CY16" ca="1" si="33">CY13+CX16</f>
        <v>29015671.232876707</v>
      </c>
      <c r="CZ16" s="431">
        <f t="shared" ref="CZ16" ca="1" si="34">CZ13+CY16</f>
        <v>24597041.095890407</v>
      </c>
      <c r="DA16" s="431">
        <f t="shared" ref="DA16" ca="1" si="35">DA13+CZ16</f>
        <v>20031123.287671227</v>
      </c>
      <c r="DB16" s="431">
        <f t="shared" ref="DB16" ca="1" si="36">DB13+DA16</f>
        <v>28371219.651860133</v>
      </c>
      <c r="DC16" s="431">
        <f t="shared" ref="DC16" ca="1" si="37">DC13+DB16</f>
        <v>24291930.136299387</v>
      </c>
      <c r="DD16" s="431">
        <f t="shared" ref="DD16" ca="1" si="38">DD13+DC16</f>
        <v>19775573.886928558</v>
      </c>
      <c r="DE16" s="431">
        <f t="shared" ref="DE16" ca="1" si="39">DE13+DD16</f>
        <v>30669273.536912721</v>
      </c>
      <c r="DF16" s="431">
        <f t="shared" ref="DF16" ca="1" si="40">DF13+DE16</f>
        <v>25984095.267748956</v>
      </c>
      <c r="DG16" s="431">
        <f t="shared" ref="DG16" ca="1" si="41">DG13+DF16</f>
        <v>21450051.781461444</v>
      </c>
      <c r="DH16" s="431">
        <f t="shared" ref="DH16" ca="1" si="42">DH13+DG16</f>
        <v>34847282.961661205</v>
      </c>
      <c r="DI16" s="431">
        <f t="shared" ref="DI16" ca="1" si="43">DI13+DH16</f>
        <v>29731222.378334958</v>
      </c>
      <c r="DJ16" s="431">
        <f t="shared" ref="DJ16" ca="1" si="44">DJ13+DI16</f>
        <v>24780196.007374074</v>
      </c>
      <c r="DK16" s="431">
        <f t="shared" ref="DK16" ca="1" si="45">DK13+DJ16</f>
        <v>41134730.87251512</v>
      </c>
      <c r="DL16" s="431">
        <f t="shared" ref="DL16" ca="1" si="46">DL13+DK16</f>
        <v>35462393.533129029</v>
      </c>
      <c r="DM16" s="431">
        <f t="shared" ref="DM16" ca="1" si="47">DM13+DL16</f>
        <v>29600978.282430071</v>
      </c>
      <c r="DN16" s="431">
        <f t="shared" ref="DN16" ca="1" si="48">DN13+DM16</f>
        <v>49226420.12106213</v>
      </c>
      <c r="DO16" s="431">
        <f t="shared" ref="DO16" ca="1" si="49">DO13+DN16</f>
        <v>42646508.807368055</v>
      </c>
      <c r="DP16" s="431">
        <f t="shared" ref="DP16" ca="1" si="50">DP13+DO16</f>
        <v>35655078.295937106</v>
      </c>
      <c r="DQ16" s="431">
        <f t="shared" ref="DQ16" ca="1" si="51">DQ13+DP16</f>
        <v>59477880.694579929</v>
      </c>
      <c r="DR16" s="431">
        <f t="shared" ref="DR16" ca="1" si="52">DR13+DQ16</f>
        <v>51037442.733558811</v>
      </c>
      <c r="DS16" s="431">
        <f t="shared" ref="DS16" ca="1" si="53">DS13+DR16</f>
        <v>42919998.312126026</v>
      </c>
      <c r="DT16" s="431">
        <f t="shared" ref="DT16" ca="1" si="54">DT13+DS16</f>
        <v>71180634.559741557</v>
      </c>
      <c r="DU16" s="431">
        <f t="shared" ref="DU16" ca="1" si="55">DU13+DT16</f>
        <v>61052109.006509572</v>
      </c>
      <c r="DV16" s="431">
        <f t="shared" ref="DV16" ca="1" si="56">DV13+DU16</f>
        <v>51311175.700782731</v>
      </c>
      <c r="DW16" s="431">
        <f t="shared" ref="DW16" ca="1" si="57">DW13+DV16</f>
        <v>85223939.197881505</v>
      </c>
      <c r="DX16" s="431">
        <f t="shared" ref="DX16" ca="1" si="58">DX13+DW16</f>
        <v>73461780.490863845</v>
      </c>
      <c r="DY16" s="431">
        <f t="shared" ref="DY16" ca="1" si="59">DY13+DX16</f>
        <v>61380588.56705375</v>
      </c>
      <c r="DZ16" s="431">
        <f t="shared" ref="DZ16" ca="1" si="60">DZ13+DY16</f>
        <v>102075904.76357228</v>
      </c>
      <c r="EA16" s="431">
        <f t="shared" ref="EA16" ca="1" si="61">EA13+DZ16</f>
        <v>88902287.011712492</v>
      </c>
      <c r="EB16" s="431">
        <f t="shared" ref="EB16" ca="1" si="62">EB13+EA16</f>
        <v>74317210.215010583</v>
      </c>
      <c r="EC16" s="431">
        <f t="shared" ref="EC16" ca="1" si="63">EC13+EB16</f>
        <v>123716173.26876965</v>
      </c>
      <c r="ED16" s="431">
        <f t="shared" ref="ED16" ca="1" si="64">ED13+EC16</f>
        <v>106214081.11272737</v>
      </c>
      <c r="EE16" s="431">
        <f t="shared" ref="EE16" ca="1" si="65">EE13+ED16</f>
        <v>89276572.574621946</v>
      </c>
      <c r="EF16" s="431">
        <f t="shared" ref="EF16" ca="1" si="66">EF13+EE16</f>
        <v>147877827.89760861</v>
      </c>
      <c r="EG16" s="431">
        <f t="shared" ref="EG16" ca="1" si="67">EG13+EF16</f>
        <v>126875317.31035787</v>
      </c>
      <c r="EH16" s="431">
        <f t="shared" ref="EH16" ca="1" si="68">EH13+EG16</f>
        <v>106550307.06463134</v>
      </c>
      <c r="EI16" s="431">
        <f t="shared" ref="EI16" ca="1" si="69">EI13+EH16</f>
        <v>176871813.45221534</v>
      </c>
      <c r="EJ16" s="431">
        <f t="shared" ref="EJ16" ca="1" si="70">EJ13+EI16</f>
        <v>152481801.15734351</v>
      </c>
      <c r="EK16" s="431">
        <f t="shared" ref="EK16" ca="1" si="71">EK13+EJ16</f>
        <v>127278788.45264262</v>
      </c>
    </row>
    <row r="17" spans="1:141" s="409" customFormat="1">
      <c r="B17" s="410"/>
      <c r="C17" s="701"/>
      <c r="G17" s="410"/>
      <c r="J17" s="419"/>
      <c r="K17" s="419"/>
      <c r="L17" s="419"/>
      <c r="M17" s="419"/>
      <c r="N17" s="419"/>
      <c r="O17" s="419"/>
      <c r="P17" s="419"/>
      <c r="Q17" s="419"/>
      <c r="R17" s="419"/>
      <c r="S17" s="419"/>
      <c r="T17" s="419"/>
      <c r="U17" s="415"/>
      <c r="V17" s="419"/>
      <c r="W17" s="419"/>
      <c r="X17" s="419"/>
      <c r="Y17" s="419"/>
      <c r="Z17" s="419"/>
      <c r="AA17" s="419"/>
      <c r="AB17" s="419"/>
      <c r="AC17" s="419"/>
      <c r="AD17" s="419"/>
      <c r="AE17" s="419"/>
      <c r="AF17" s="419"/>
      <c r="AG17" s="415"/>
      <c r="AH17" s="419"/>
      <c r="AI17" s="419"/>
      <c r="AJ17" s="419"/>
      <c r="AK17" s="419"/>
      <c r="AL17" s="419"/>
      <c r="AM17" s="419"/>
      <c r="AN17" s="419"/>
      <c r="AO17" s="419"/>
      <c r="AP17" s="419"/>
      <c r="AQ17" s="419"/>
      <c r="AR17" s="419"/>
      <c r="AS17" s="415"/>
      <c r="AT17" s="419"/>
      <c r="AU17" s="419"/>
      <c r="AV17" s="419"/>
      <c r="AW17" s="419"/>
      <c r="AX17" s="419"/>
      <c r="AY17" s="419"/>
      <c r="AZ17" s="419"/>
      <c r="BA17" s="419"/>
      <c r="BB17" s="419"/>
      <c r="BC17" s="419"/>
      <c r="BD17" s="419"/>
      <c r="BE17" s="415"/>
      <c r="BF17" s="419"/>
      <c r="BG17" s="419"/>
      <c r="BH17" s="419"/>
      <c r="BI17" s="419"/>
      <c r="BJ17" s="419"/>
      <c r="BK17" s="419"/>
      <c r="BL17" s="419"/>
      <c r="BM17" s="419"/>
      <c r="BN17" s="419"/>
      <c r="BO17" s="419"/>
      <c r="BP17" s="419"/>
      <c r="BQ17" s="419"/>
    </row>
    <row r="18" spans="1:141" s="409" customFormat="1">
      <c r="A18" s="432" t="s">
        <v>528</v>
      </c>
      <c r="B18" s="433" t="s">
        <v>529</v>
      </c>
      <c r="C18" s="704" t="s">
        <v>530</v>
      </c>
      <c r="D18" s="433" t="s">
        <v>531</v>
      </c>
      <c r="E18" s="433" t="s">
        <v>304</v>
      </c>
      <c r="F18" s="433" t="s">
        <v>532</v>
      </c>
      <c r="G18" s="433" t="s">
        <v>533</v>
      </c>
      <c r="H18" s="434" t="s">
        <v>534</v>
      </c>
      <c r="J18" s="435">
        <v>43466</v>
      </c>
      <c r="K18" s="436">
        <f>DATE(YEAR(J18),MONTH(J18)+1,DAY(J18))</f>
        <v>43497</v>
      </c>
      <c r="L18" s="436">
        <f>DATE(YEAR(K18),MONTH(K18)+1,DAY(K18))</f>
        <v>43525</v>
      </c>
      <c r="M18" s="436">
        <f t="shared" ref="M18:BX18" si="72">DATE(YEAR(L18),MONTH(L18)+1,DAY(L18))</f>
        <v>43556</v>
      </c>
      <c r="N18" s="436">
        <f t="shared" si="72"/>
        <v>43586</v>
      </c>
      <c r="O18" s="436">
        <f t="shared" si="72"/>
        <v>43617</v>
      </c>
      <c r="P18" s="436">
        <f t="shared" si="72"/>
        <v>43647</v>
      </c>
      <c r="Q18" s="436">
        <f t="shared" si="72"/>
        <v>43678</v>
      </c>
      <c r="R18" s="436">
        <f t="shared" si="72"/>
        <v>43709</v>
      </c>
      <c r="S18" s="436">
        <f t="shared" si="72"/>
        <v>43739</v>
      </c>
      <c r="T18" s="436">
        <f t="shared" si="72"/>
        <v>43770</v>
      </c>
      <c r="U18" s="437">
        <f t="shared" si="72"/>
        <v>43800</v>
      </c>
      <c r="V18" s="436">
        <f t="shared" si="72"/>
        <v>43831</v>
      </c>
      <c r="W18" s="436">
        <f t="shared" si="72"/>
        <v>43862</v>
      </c>
      <c r="X18" s="436">
        <f t="shared" si="72"/>
        <v>43891</v>
      </c>
      <c r="Y18" s="436">
        <f t="shared" si="72"/>
        <v>43922</v>
      </c>
      <c r="Z18" s="436">
        <f t="shared" si="72"/>
        <v>43952</v>
      </c>
      <c r="AA18" s="436">
        <f t="shared" si="72"/>
        <v>43983</v>
      </c>
      <c r="AB18" s="436">
        <f t="shared" si="72"/>
        <v>44013</v>
      </c>
      <c r="AC18" s="436">
        <f t="shared" si="72"/>
        <v>44044</v>
      </c>
      <c r="AD18" s="436">
        <f t="shared" si="72"/>
        <v>44075</v>
      </c>
      <c r="AE18" s="436">
        <f t="shared" si="72"/>
        <v>44105</v>
      </c>
      <c r="AF18" s="436">
        <f t="shared" si="72"/>
        <v>44136</v>
      </c>
      <c r="AG18" s="437">
        <f t="shared" si="72"/>
        <v>44166</v>
      </c>
      <c r="AH18" s="436">
        <f t="shared" si="72"/>
        <v>44197</v>
      </c>
      <c r="AI18" s="436">
        <f t="shared" si="72"/>
        <v>44228</v>
      </c>
      <c r="AJ18" s="436">
        <f t="shared" si="72"/>
        <v>44256</v>
      </c>
      <c r="AK18" s="436">
        <f t="shared" si="72"/>
        <v>44287</v>
      </c>
      <c r="AL18" s="436">
        <f t="shared" si="72"/>
        <v>44317</v>
      </c>
      <c r="AM18" s="436">
        <f t="shared" si="72"/>
        <v>44348</v>
      </c>
      <c r="AN18" s="436">
        <f t="shared" si="72"/>
        <v>44378</v>
      </c>
      <c r="AO18" s="436">
        <f t="shared" si="72"/>
        <v>44409</v>
      </c>
      <c r="AP18" s="436">
        <f t="shared" si="72"/>
        <v>44440</v>
      </c>
      <c r="AQ18" s="436">
        <f t="shared" si="72"/>
        <v>44470</v>
      </c>
      <c r="AR18" s="436">
        <f t="shared" si="72"/>
        <v>44501</v>
      </c>
      <c r="AS18" s="437">
        <f t="shared" si="72"/>
        <v>44531</v>
      </c>
      <c r="AT18" s="436">
        <f t="shared" si="72"/>
        <v>44562</v>
      </c>
      <c r="AU18" s="436">
        <f t="shared" si="72"/>
        <v>44593</v>
      </c>
      <c r="AV18" s="436">
        <f t="shared" si="72"/>
        <v>44621</v>
      </c>
      <c r="AW18" s="436">
        <f t="shared" si="72"/>
        <v>44652</v>
      </c>
      <c r="AX18" s="436">
        <f t="shared" si="72"/>
        <v>44682</v>
      </c>
      <c r="AY18" s="436">
        <f t="shared" si="72"/>
        <v>44713</v>
      </c>
      <c r="AZ18" s="436">
        <f t="shared" si="72"/>
        <v>44743</v>
      </c>
      <c r="BA18" s="436">
        <f t="shared" si="72"/>
        <v>44774</v>
      </c>
      <c r="BB18" s="436">
        <f t="shared" si="72"/>
        <v>44805</v>
      </c>
      <c r="BC18" s="436">
        <f t="shared" si="72"/>
        <v>44835</v>
      </c>
      <c r="BD18" s="436">
        <f t="shared" si="72"/>
        <v>44866</v>
      </c>
      <c r="BE18" s="437">
        <f t="shared" si="72"/>
        <v>44896</v>
      </c>
      <c r="BF18" s="436">
        <f t="shared" si="72"/>
        <v>44927</v>
      </c>
      <c r="BG18" s="436">
        <f t="shared" si="72"/>
        <v>44958</v>
      </c>
      <c r="BH18" s="436">
        <f t="shared" si="72"/>
        <v>44986</v>
      </c>
      <c r="BI18" s="436">
        <f t="shared" si="72"/>
        <v>45017</v>
      </c>
      <c r="BJ18" s="436">
        <f t="shared" si="72"/>
        <v>45047</v>
      </c>
      <c r="BK18" s="436">
        <f t="shared" si="72"/>
        <v>45078</v>
      </c>
      <c r="BL18" s="436">
        <f t="shared" si="72"/>
        <v>45108</v>
      </c>
      <c r="BM18" s="436">
        <f t="shared" si="72"/>
        <v>45139</v>
      </c>
      <c r="BN18" s="436">
        <f t="shared" si="72"/>
        <v>45170</v>
      </c>
      <c r="BO18" s="436">
        <f t="shared" si="72"/>
        <v>45200</v>
      </c>
      <c r="BP18" s="436">
        <f t="shared" si="72"/>
        <v>45231</v>
      </c>
      <c r="BQ18" s="436">
        <f t="shared" si="72"/>
        <v>45261</v>
      </c>
      <c r="BR18" s="436">
        <f t="shared" si="72"/>
        <v>45292</v>
      </c>
      <c r="BS18" s="436">
        <f t="shared" si="72"/>
        <v>45323</v>
      </c>
      <c r="BT18" s="436">
        <f t="shared" si="72"/>
        <v>45352</v>
      </c>
      <c r="BU18" s="436">
        <f t="shared" si="72"/>
        <v>45383</v>
      </c>
      <c r="BV18" s="436">
        <f t="shared" si="72"/>
        <v>45413</v>
      </c>
      <c r="BW18" s="436">
        <f t="shared" si="72"/>
        <v>45444</v>
      </c>
      <c r="BX18" s="436">
        <f t="shared" si="72"/>
        <v>45474</v>
      </c>
      <c r="BY18" s="436">
        <f t="shared" ref="BY18:EJ18" si="73">DATE(YEAR(BX18),MONTH(BX18)+1,DAY(BX18))</f>
        <v>45505</v>
      </c>
      <c r="BZ18" s="436">
        <f t="shared" si="73"/>
        <v>45536</v>
      </c>
      <c r="CA18" s="436">
        <f t="shared" si="73"/>
        <v>45566</v>
      </c>
      <c r="CB18" s="436">
        <f t="shared" si="73"/>
        <v>45597</v>
      </c>
      <c r="CC18" s="436">
        <f t="shared" si="73"/>
        <v>45627</v>
      </c>
      <c r="CD18" s="436">
        <f t="shared" si="73"/>
        <v>45658</v>
      </c>
      <c r="CE18" s="436">
        <f t="shared" si="73"/>
        <v>45689</v>
      </c>
      <c r="CF18" s="436">
        <f t="shared" si="73"/>
        <v>45717</v>
      </c>
      <c r="CG18" s="436">
        <f t="shared" si="73"/>
        <v>45748</v>
      </c>
      <c r="CH18" s="436">
        <f t="shared" si="73"/>
        <v>45778</v>
      </c>
      <c r="CI18" s="436">
        <f t="shared" si="73"/>
        <v>45809</v>
      </c>
      <c r="CJ18" s="436">
        <f t="shared" si="73"/>
        <v>45839</v>
      </c>
      <c r="CK18" s="436">
        <f t="shared" si="73"/>
        <v>45870</v>
      </c>
      <c r="CL18" s="436">
        <f t="shared" si="73"/>
        <v>45901</v>
      </c>
      <c r="CM18" s="436">
        <f t="shared" si="73"/>
        <v>45931</v>
      </c>
      <c r="CN18" s="436">
        <f t="shared" si="73"/>
        <v>45962</v>
      </c>
      <c r="CO18" s="436">
        <f t="shared" si="73"/>
        <v>45992</v>
      </c>
      <c r="CP18" s="436">
        <f t="shared" si="73"/>
        <v>46023</v>
      </c>
      <c r="CQ18" s="436">
        <f t="shared" si="73"/>
        <v>46054</v>
      </c>
      <c r="CR18" s="436">
        <f t="shared" si="73"/>
        <v>46082</v>
      </c>
      <c r="CS18" s="436">
        <f t="shared" si="73"/>
        <v>46113</v>
      </c>
      <c r="CT18" s="436">
        <f t="shared" si="73"/>
        <v>46143</v>
      </c>
      <c r="CU18" s="436">
        <f t="shared" si="73"/>
        <v>46174</v>
      </c>
      <c r="CV18" s="436">
        <f t="shared" si="73"/>
        <v>46204</v>
      </c>
      <c r="CW18" s="436">
        <f t="shared" si="73"/>
        <v>46235</v>
      </c>
      <c r="CX18" s="436">
        <f t="shared" si="73"/>
        <v>46266</v>
      </c>
      <c r="CY18" s="436">
        <f t="shared" si="73"/>
        <v>46296</v>
      </c>
      <c r="CZ18" s="436">
        <f t="shared" si="73"/>
        <v>46327</v>
      </c>
      <c r="DA18" s="436">
        <f t="shared" si="73"/>
        <v>46357</v>
      </c>
      <c r="DB18" s="436">
        <f t="shared" si="73"/>
        <v>46388</v>
      </c>
      <c r="DC18" s="436">
        <f t="shared" si="73"/>
        <v>46419</v>
      </c>
      <c r="DD18" s="436">
        <f t="shared" si="73"/>
        <v>46447</v>
      </c>
      <c r="DE18" s="436">
        <f t="shared" si="73"/>
        <v>46478</v>
      </c>
      <c r="DF18" s="436">
        <f t="shared" si="73"/>
        <v>46508</v>
      </c>
      <c r="DG18" s="436">
        <f t="shared" si="73"/>
        <v>46539</v>
      </c>
      <c r="DH18" s="436">
        <f t="shared" si="73"/>
        <v>46569</v>
      </c>
      <c r="DI18" s="436">
        <f t="shared" si="73"/>
        <v>46600</v>
      </c>
      <c r="DJ18" s="436">
        <f t="shared" si="73"/>
        <v>46631</v>
      </c>
      <c r="DK18" s="436">
        <f t="shared" si="73"/>
        <v>46661</v>
      </c>
      <c r="DL18" s="436">
        <f t="shared" si="73"/>
        <v>46692</v>
      </c>
      <c r="DM18" s="436">
        <f t="shared" si="73"/>
        <v>46722</v>
      </c>
      <c r="DN18" s="436">
        <f t="shared" si="73"/>
        <v>46753</v>
      </c>
      <c r="DO18" s="436">
        <f t="shared" si="73"/>
        <v>46784</v>
      </c>
      <c r="DP18" s="436">
        <f t="shared" si="73"/>
        <v>46813</v>
      </c>
      <c r="DQ18" s="436">
        <f t="shared" si="73"/>
        <v>46844</v>
      </c>
      <c r="DR18" s="436">
        <f t="shared" si="73"/>
        <v>46874</v>
      </c>
      <c r="DS18" s="436">
        <f t="shared" si="73"/>
        <v>46905</v>
      </c>
      <c r="DT18" s="436">
        <f t="shared" si="73"/>
        <v>46935</v>
      </c>
      <c r="DU18" s="436">
        <f t="shared" si="73"/>
        <v>46966</v>
      </c>
      <c r="DV18" s="436">
        <f t="shared" si="73"/>
        <v>46997</v>
      </c>
      <c r="DW18" s="436">
        <f t="shared" si="73"/>
        <v>47027</v>
      </c>
      <c r="DX18" s="436">
        <f t="shared" si="73"/>
        <v>47058</v>
      </c>
      <c r="DY18" s="436">
        <f t="shared" si="73"/>
        <v>47088</v>
      </c>
      <c r="DZ18" s="436">
        <f t="shared" si="73"/>
        <v>47119</v>
      </c>
      <c r="EA18" s="436">
        <f t="shared" si="73"/>
        <v>47150</v>
      </c>
      <c r="EB18" s="436">
        <f t="shared" si="73"/>
        <v>47178</v>
      </c>
      <c r="EC18" s="436">
        <f t="shared" si="73"/>
        <v>47209</v>
      </c>
      <c r="ED18" s="436">
        <f t="shared" si="73"/>
        <v>47239</v>
      </c>
      <c r="EE18" s="436">
        <f t="shared" si="73"/>
        <v>47270</v>
      </c>
      <c r="EF18" s="436">
        <f t="shared" si="73"/>
        <v>47300</v>
      </c>
      <c r="EG18" s="436">
        <f t="shared" si="73"/>
        <v>47331</v>
      </c>
      <c r="EH18" s="436">
        <f t="shared" si="73"/>
        <v>47362</v>
      </c>
      <c r="EI18" s="436">
        <f t="shared" si="73"/>
        <v>47392</v>
      </c>
      <c r="EJ18" s="436">
        <f t="shared" si="73"/>
        <v>47423</v>
      </c>
      <c r="EK18" s="436">
        <f>DATE(YEAR(EJ18),MONTH(EJ18)+1,DAY(EJ18))</f>
        <v>47453</v>
      </c>
    </row>
    <row r="19" spans="1:141" s="409" customFormat="1">
      <c r="A19" s="422">
        <v>43466</v>
      </c>
      <c r="B19" s="438">
        <v>2019</v>
      </c>
      <c r="C19" s="705">
        <v>0</v>
      </c>
      <c r="D19" s="423">
        <v>0</v>
      </c>
      <c r="E19" s="439">
        <f>SUM(J19:EK19)-D19</f>
        <v>0</v>
      </c>
      <c r="F19" s="440">
        <v>43466</v>
      </c>
      <c r="G19" s="441">
        <f>F19</f>
        <v>43466</v>
      </c>
      <c r="H19" s="442">
        <f>G19+364</f>
        <v>43830</v>
      </c>
      <c r="I19" s="443"/>
      <c r="J19" s="444">
        <f>IF((DATE(YEAR($F19),MONTH($F19),1))&lt;=(DATE(YEAR($G19),MONTH($G19),1)),IF(AND($G19&lt;=J$5,$H19&gt;J$6),J$4*($D19/($H19-$G19+1)),IF(AND($G19&gt;J$5,$G19&lt;=J$6),(J$6-$G19+1)*($D19/($H19-$G19+1)),IF(AND($H19&gt;=J$5,$H19&lt;=J$6),($H19-J$5+1)*($D19/($H19-$G19+1)),0))),IF($F19=J$5,($F19-$G19+J$4)/($H19-$G19+1)*$D19,IF($F19&lt;J$5,IF(AND($G19&lt;=J$5,$H19&gt;J$6),J$4*($D19/($H19-$G19+1)),IF(AND($H19&gt;=J$5,$H19&lt;=J$6),($H19-J$5+1)*($D19/($H19-$G19+1)),0)),0)))</f>
        <v>0</v>
      </c>
      <c r="K19" s="444">
        <f t="shared" ref="K19:BQ23" si="74">IF((DATE(YEAR($F19),MONTH($F19),1))&lt;=(DATE(YEAR($G19),MONTH($G19),1)),IF(AND($G19&lt;=K$5,$H19&gt;K$6),K$4*($D19/($H19-$G19+1)),IF(AND($G19&gt;K$5,$G19&lt;=K$6),(K$6-$G19+1)*($D19/($H19-$G19+1)),IF(AND($H19&gt;=K$5,$H19&lt;=K$6),($H19-K$5+1)*($D19/($H19-$G19+1)),0))),IF($F19=K$5,($F19-$G19+K$4)/($H19-$G19+1)*$D19,IF($F19&lt;K$5,IF(AND($G19&lt;=K$5,$H19&gt;K$6),K$4*($D19/($H19-$G19+1)),IF(AND($H19&gt;=K$5,$H19&lt;=K$6),($H19-K$5+1)*($D19/($H19-$G19+1)),0)),0)))</f>
        <v>0</v>
      </c>
      <c r="L19" s="444">
        <f t="shared" si="74"/>
        <v>0</v>
      </c>
      <c r="M19" s="444">
        <f t="shared" si="74"/>
        <v>0</v>
      </c>
      <c r="N19" s="444">
        <f t="shared" si="74"/>
        <v>0</v>
      </c>
      <c r="O19" s="444">
        <f t="shared" si="74"/>
        <v>0</v>
      </c>
      <c r="P19" s="444">
        <f t="shared" si="74"/>
        <v>0</v>
      </c>
      <c r="Q19" s="444">
        <f t="shared" si="74"/>
        <v>0</v>
      </c>
      <c r="R19" s="444">
        <f t="shared" si="74"/>
        <v>0</v>
      </c>
      <c r="S19" s="444">
        <f t="shared" si="74"/>
        <v>0</v>
      </c>
      <c r="T19" s="444">
        <f t="shared" si="74"/>
        <v>0</v>
      </c>
      <c r="U19" s="445">
        <f t="shared" si="74"/>
        <v>0</v>
      </c>
      <c r="V19" s="444">
        <f t="shared" si="74"/>
        <v>0</v>
      </c>
      <c r="W19" s="444">
        <f t="shared" si="74"/>
        <v>0</v>
      </c>
      <c r="X19" s="444">
        <f t="shared" si="74"/>
        <v>0</v>
      </c>
      <c r="Y19" s="444">
        <f t="shared" si="74"/>
        <v>0</v>
      </c>
      <c r="Z19" s="444">
        <f t="shared" si="74"/>
        <v>0</v>
      </c>
      <c r="AA19" s="444">
        <f t="shared" si="74"/>
        <v>0</v>
      </c>
      <c r="AB19" s="444">
        <f t="shared" si="74"/>
        <v>0</v>
      </c>
      <c r="AC19" s="444">
        <f t="shared" si="74"/>
        <v>0</v>
      </c>
      <c r="AD19" s="444">
        <f t="shared" si="74"/>
        <v>0</v>
      </c>
      <c r="AE19" s="444">
        <f t="shared" si="74"/>
        <v>0</v>
      </c>
      <c r="AF19" s="444">
        <f t="shared" si="74"/>
        <v>0</v>
      </c>
      <c r="AG19" s="445">
        <f t="shared" si="74"/>
        <v>0</v>
      </c>
      <c r="AH19" s="444">
        <f t="shared" si="74"/>
        <v>0</v>
      </c>
      <c r="AI19" s="444">
        <f t="shared" si="74"/>
        <v>0</v>
      </c>
      <c r="AJ19" s="444">
        <f t="shared" si="74"/>
        <v>0</v>
      </c>
      <c r="AK19" s="444">
        <f t="shared" si="74"/>
        <v>0</v>
      </c>
      <c r="AL19" s="444">
        <f t="shared" si="74"/>
        <v>0</v>
      </c>
      <c r="AM19" s="444">
        <f t="shared" si="74"/>
        <v>0</v>
      </c>
      <c r="AN19" s="444">
        <f t="shared" si="74"/>
        <v>0</v>
      </c>
      <c r="AO19" s="444">
        <f t="shared" si="74"/>
        <v>0</v>
      </c>
      <c r="AP19" s="444">
        <f t="shared" si="74"/>
        <v>0</v>
      </c>
      <c r="AQ19" s="444">
        <f t="shared" si="74"/>
        <v>0</v>
      </c>
      <c r="AR19" s="444">
        <f t="shared" si="74"/>
        <v>0</v>
      </c>
      <c r="AS19" s="445">
        <f t="shared" si="74"/>
        <v>0</v>
      </c>
      <c r="AT19" s="444">
        <f t="shared" si="74"/>
        <v>0</v>
      </c>
      <c r="AU19" s="444">
        <f t="shared" si="74"/>
        <v>0</v>
      </c>
      <c r="AV19" s="444">
        <f t="shared" si="74"/>
        <v>0</v>
      </c>
      <c r="AW19" s="444">
        <f t="shared" si="74"/>
        <v>0</v>
      </c>
      <c r="AX19" s="444">
        <f t="shared" si="74"/>
        <v>0</v>
      </c>
      <c r="AY19" s="444">
        <f t="shared" si="74"/>
        <v>0</v>
      </c>
      <c r="AZ19" s="444">
        <f t="shared" si="74"/>
        <v>0</v>
      </c>
      <c r="BA19" s="444">
        <f t="shared" si="74"/>
        <v>0</v>
      </c>
      <c r="BB19" s="444">
        <f t="shared" si="74"/>
        <v>0</v>
      </c>
      <c r="BC19" s="444">
        <f t="shared" si="74"/>
        <v>0</v>
      </c>
      <c r="BD19" s="444">
        <f t="shared" si="74"/>
        <v>0</v>
      </c>
      <c r="BE19" s="445">
        <f t="shared" si="74"/>
        <v>0</v>
      </c>
      <c r="BF19" s="444">
        <f t="shared" si="74"/>
        <v>0</v>
      </c>
      <c r="BG19" s="444">
        <f t="shared" si="74"/>
        <v>0</v>
      </c>
      <c r="BH19" s="444">
        <f t="shared" si="74"/>
        <v>0</v>
      </c>
      <c r="BI19" s="444">
        <f t="shared" si="74"/>
        <v>0</v>
      </c>
      <c r="BJ19" s="444">
        <f t="shared" si="74"/>
        <v>0</v>
      </c>
      <c r="BK19" s="444">
        <f t="shared" si="74"/>
        <v>0</v>
      </c>
      <c r="BL19" s="444">
        <f t="shared" si="74"/>
        <v>0</v>
      </c>
      <c r="BM19" s="444">
        <f t="shared" si="74"/>
        <v>0</v>
      </c>
      <c r="BN19" s="444">
        <f t="shared" si="74"/>
        <v>0</v>
      </c>
      <c r="BO19" s="444">
        <f t="shared" si="74"/>
        <v>0</v>
      </c>
      <c r="BP19" s="444">
        <f t="shared" si="74"/>
        <v>0</v>
      </c>
      <c r="BQ19" s="444">
        <f t="shared" si="74"/>
        <v>0</v>
      </c>
      <c r="BR19" s="444">
        <f t="shared" ref="BR19:EC22" si="75">IF((DATE(YEAR($F19),MONTH($F19),1))&lt;=(DATE(YEAR($G19),MONTH($G19),1)),IF(AND($G19&lt;=BR$5,$H19&gt;BR$6),BR$4*($D19/($H19-$G19+1)),IF(AND($G19&gt;BR$5,$G19&lt;=BR$6),(BR$6-$G19+1)*($D19/($H19-$G19+1)),IF(AND($H19&gt;=BR$5,$H19&lt;=BR$6),($H19-BR$5+1)*($D19/($H19-$G19+1)),0))),IF($F19=BR$5,($F19-$G19+BR$4)/($H19-$G19+1)*$D19,IF($F19&lt;BR$5,IF(AND($G19&lt;=BR$5,$H19&gt;BR$6),BR$4*($D19/($H19-$G19+1)),IF(AND($H19&gt;=BR$5,$H19&lt;=BR$6),($H19-BR$5+1)*($D19/($H19-$G19+1)),0)),0)))</f>
        <v>0</v>
      </c>
      <c r="BS19" s="444">
        <f t="shared" si="75"/>
        <v>0</v>
      </c>
      <c r="BT19" s="444">
        <f t="shared" si="75"/>
        <v>0</v>
      </c>
      <c r="BU19" s="444">
        <f t="shared" si="75"/>
        <v>0</v>
      </c>
      <c r="BV19" s="444">
        <f t="shared" si="75"/>
        <v>0</v>
      </c>
      <c r="BW19" s="444">
        <f t="shared" si="75"/>
        <v>0</v>
      </c>
      <c r="BX19" s="444">
        <f t="shared" si="75"/>
        <v>0</v>
      </c>
      <c r="BY19" s="444">
        <f t="shared" si="75"/>
        <v>0</v>
      </c>
      <c r="BZ19" s="444">
        <f t="shared" si="75"/>
        <v>0</v>
      </c>
      <c r="CA19" s="444">
        <f t="shared" si="75"/>
        <v>0</v>
      </c>
      <c r="CB19" s="444">
        <f t="shared" si="75"/>
        <v>0</v>
      </c>
      <c r="CC19" s="444">
        <f t="shared" si="75"/>
        <v>0</v>
      </c>
      <c r="CD19" s="444">
        <f t="shared" si="75"/>
        <v>0</v>
      </c>
      <c r="CE19" s="444">
        <f t="shared" si="75"/>
        <v>0</v>
      </c>
      <c r="CF19" s="444">
        <f t="shared" si="75"/>
        <v>0</v>
      </c>
      <c r="CG19" s="444">
        <f t="shared" si="75"/>
        <v>0</v>
      </c>
      <c r="CH19" s="444">
        <f t="shared" si="75"/>
        <v>0</v>
      </c>
      <c r="CI19" s="444">
        <f t="shared" si="75"/>
        <v>0</v>
      </c>
      <c r="CJ19" s="444">
        <f t="shared" si="75"/>
        <v>0</v>
      </c>
      <c r="CK19" s="444">
        <f t="shared" si="75"/>
        <v>0</v>
      </c>
      <c r="CL19" s="444">
        <f t="shared" si="75"/>
        <v>0</v>
      </c>
      <c r="CM19" s="444">
        <f t="shared" si="75"/>
        <v>0</v>
      </c>
      <c r="CN19" s="444">
        <f t="shared" si="75"/>
        <v>0</v>
      </c>
      <c r="CO19" s="444">
        <f t="shared" si="75"/>
        <v>0</v>
      </c>
      <c r="CP19" s="444">
        <f t="shared" si="75"/>
        <v>0</v>
      </c>
      <c r="CQ19" s="444">
        <f t="shared" si="75"/>
        <v>0</v>
      </c>
      <c r="CR19" s="444">
        <f t="shared" si="75"/>
        <v>0</v>
      </c>
      <c r="CS19" s="444">
        <f t="shared" si="75"/>
        <v>0</v>
      </c>
      <c r="CT19" s="444">
        <f t="shared" si="75"/>
        <v>0</v>
      </c>
      <c r="CU19" s="444">
        <f t="shared" si="75"/>
        <v>0</v>
      </c>
      <c r="CV19" s="444">
        <f t="shared" si="75"/>
        <v>0</v>
      </c>
      <c r="CW19" s="444">
        <f t="shared" si="75"/>
        <v>0</v>
      </c>
      <c r="CX19" s="444">
        <f t="shared" si="75"/>
        <v>0</v>
      </c>
      <c r="CY19" s="444">
        <f t="shared" si="75"/>
        <v>0</v>
      </c>
      <c r="CZ19" s="444">
        <f t="shared" si="75"/>
        <v>0</v>
      </c>
      <c r="DA19" s="444">
        <f t="shared" si="75"/>
        <v>0</v>
      </c>
      <c r="DB19" s="444">
        <f t="shared" si="75"/>
        <v>0</v>
      </c>
      <c r="DC19" s="444">
        <f t="shared" si="75"/>
        <v>0</v>
      </c>
      <c r="DD19" s="444">
        <f t="shared" si="75"/>
        <v>0</v>
      </c>
      <c r="DE19" s="444">
        <f t="shared" si="75"/>
        <v>0</v>
      </c>
      <c r="DF19" s="444">
        <f t="shared" si="75"/>
        <v>0</v>
      </c>
      <c r="DG19" s="444">
        <f t="shared" si="75"/>
        <v>0</v>
      </c>
      <c r="DH19" s="444">
        <f t="shared" si="75"/>
        <v>0</v>
      </c>
      <c r="DI19" s="444">
        <f t="shared" si="75"/>
        <v>0</v>
      </c>
      <c r="DJ19" s="444">
        <f t="shared" si="75"/>
        <v>0</v>
      </c>
      <c r="DK19" s="444">
        <f t="shared" si="75"/>
        <v>0</v>
      </c>
      <c r="DL19" s="444">
        <f t="shared" si="75"/>
        <v>0</v>
      </c>
      <c r="DM19" s="444">
        <f t="shared" si="75"/>
        <v>0</v>
      </c>
      <c r="DN19" s="444">
        <f t="shared" si="75"/>
        <v>0</v>
      </c>
      <c r="DO19" s="444">
        <f t="shared" si="75"/>
        <v>0</v>
      </c>
      <c r="DP19" s="444">
        <f t="shared" si="75"/>
        <v>0</v>
      </c>
      <c r="DQ19" s="444">
        <f t="shared" si="75"/>
        <v>0</v>
      </c>
      <c r="DR19" s="444">
        <f t="shared" si="75"/>
        <v>0</v>
      </c>
      <c r="DS19" s="444">
        <f t="shared" si="75"/>
        <v>0</v>
      </c>
      <c r="DT19" s="444">
        <f t="shared" si="75"/>
        <v>0</v>
      </c>
      <c r="DU19" s="444">
        <f t="shared" si="75"/>
        <v>0</v>
      </c>
      <c r="DV19" s="444">
        <f t="shared" si="75"/>
        <v>0</v>
      </c>
      <c r="DW19" s="444">
        <f t="shared" si="75"/>
        <v>0</v>
      </c>
      <c r="DX19" s="444">
        <f t="shared" si="75"/>
        <v>0</v>
      </c>
      <c r="DY19" s="444">
        <f t="shared" si="75"/>
        <v>0</v>
      </c>
      <c r="DZ19" s="444">
        <f t="shared" si="75"/>
        <v>0</v>
      </c>
      <c r="EA19" s="444">
        <f t="shared" si="75"/>
        <v>0</v>
      </c>
      <c r="EB19" s="444">
        <f t="shared" si="75"/>
        <v>0</v>
      </c>
      <c r="EC19" s="444">
        <f t="shared" si="75"/>
        <v>0</v>
      </c>
      <c r="ED19" s="444">
        <f t="shared" ref="ED19:EK21" si="76">IF((DATE(YEAR($F19),MONTH($F19),1))&lt;=(DATE(YEAR($G19),MONTH($G19),1)),IF(AND($G19&lt;=ED$5,$H19&gt;ED$6),ED$4*($D19/($H19-$G19+1)),IF(AND($G19&gt;ED$5,$G19&lt;=ED$6),(ED$6-$G19+1)*($D19/($H19-$G19+1)),IF(AND($H19&gt;=ED$5,$H19&lt;=ED$6),($H19-ED$5+1)*($D19/($H19-$G19+1)),0))),IF($F19=ED$5,($F19-$G19+ED$4)/($H19-$G19+1)*$D19,IF($F19&lt;ED$5,IF(AND($G19&lt;=ED$5,$H19&gt;ED$6),ED$4*($D19/($H19-$G19+1)),IF(AND($H19&gt;=ED$5,$H19&lt;=ED$6),($H19-ED$5+1)*($D19/($H19-$G19+1)),0)),0)))</f>
        <v>0</v>
      </c>
      <c r="EE19" s="444">
        <f t="shared" si="76"/>
        <v>0</v>
      </c>
      <c r="EF19" s="444">
        <f t="shared" si="76"/>
        <v>0</v>
      </c>
      <c r="EG19" s="444">
        <f t="shared" si="76"/>
        <v>0</v>
      </c>
      <c r="EH19" s="444">
        <f t="shared" si="76"/>
        <v>0</v>
      </c>
      <c r="EI19" s="444">
        <f t="shared" si="76"/>
        <v>0</v>
      </c>
      <c r="EJ19" s="444">
        <f t="shared" si="76"/>
        <v>0</v>
      </c>
      <c r="EK19" s="444">
        <f t="shared" si="76"/>
        <v>0</v>
      </c>
    </row>
    <row r="20" spans="1:141" s="409" customFormat="1">
      <c r="A20" s="422">
        <v>43497</v>
      </c>
      <c r="B20" s="438">
        <v>2019</v>
      </c>
      <c r="C20" s="705">
        <v>0</v>
      </c>
      <c r="D20" s="423">
        <v>0</v>
      </c>
      <c r="E20" s="439">
        <f t="shared" ref="E20:E83" si="77">SUM(J20:EK20)-D20</f>
        <v>0</v>
      </c>
      <c r="F20" s="440">
        <v>43497</v>
      </c>
      <c r="G20" s="441">
        <f t="shared" ref="G20:G42" si="78">F20</f>
        <v>43497</v>
      </c>
      <c r="H20" s="442">
        <f t="shared" ref="H20:H83" si="79">G20+364</f>
        <v>43861</v>
      </c>
      <c r="I20" s="443"/>
      <c r="J20" s="444">
        <f t="shared" ref="J20:Y39" si="80">IF((DATE(YEAR($F20),MONTH($F20),1))&lt;=(DATE(YEAR($G20),MONTH($G20),1)),IF(AND($G20&lt;=J$5,$H20&gt;J$6),J$4*($D20/($H20-$G20+1)),IF(AND($G20&gt;J$5,$G20&lt;=J$6),(J$6-$G20+1)*($D20/($H20-$G20+1)),IF(AND($H20&gt;=J$5,$H20&lt;=J$6),($H20-J$5+1)*($D20/($H20-$G20+1)),0))),IF($F20=J$5,($F20-$G20+J$4)/($H20-$G20+1)*$D20,IF($F20&lt;J$5,IF(AND($G20&lt;=J$5,$H20&gt;J$6),J$4*($D20/($H20-$G20+1)),IF(AND($H20&gt;=J$5,$H20&lt;=J$6),($H20-J$5+1)*($D20/($H20-$G20+1)),0)),0)))</f>
        <v>0</v>
      </c>
      <c r="K20" s="444">
        <f>IF((DATE(YEAR($F20),MONTH($F20),1))&lt;=(DATE(YEAR($G20),MONTH($G20),1)),IF(AND($G20&lt;=K$5,$H20&gt;K$6),K$4*($D20/($H20-$G20+1)),IF(AND($G20&gt;K$5,$G20&lt;=K$6),(K$6-$G20+1)*($D20/($H20-$G20+1)),IF(AND($H20&gt;=K$5,$H20&lt;=K$6),($H20-K$5+1)*($D20/($H20-$G20+1)),0))),IF($F20=K$5,($F20-$G20+K$4)/($H20-$G20+1)*$D20,IF($F20&lt;K$5,IF(AND($G20&lt;=K$5,$H20&gt;K$6),K$4*($D20/($H20-$G20+1)),IF(AND($H20&gt;=K$5,$H20&lt;=K$6),($H20-K$5+1)*($D20/($H20-$G20+1)),0)),0)))</f>
        <v>0</v>
      </c>
      <c r="L20" s="444">
        <f t="shared" si="74"/>
        <v>0</v>
      </c>
      <c r="M20" s="444">
        <f t="shared" si="74"/>
        <v>0</v>
      </c>
      <c r="N20" s="444">
        <f t="shared" si="74"/>
        <v>0</v>
      </c>
      <c r="O20" s="444">
        <f t="shared" si="74"/>
        <v>0</v>
      </c>
      <c r="P20" s="444">
        <f t="shared" si="74"/>
        <v>0</v>
      </c>
      <c r="Q20" s="444">
        <f t="shared" si="74"/>
        <v>0</v>
      </c>
      <c r="R20" s="444">
        <f t="shared" si="74"/>
        <v>0</v>
      </c>
      <c r="S20" s="444">
        <f t="shared" si="74"/>
        <v>0</v>
      </c>
      <c r="T20" s="444">
        <f t="shared" si="74"/>
        <v>0</v>
      </c>
      <c r="U20" s="445">
        <f t="shared" si="74"/>
        <v>0</v>
      </c>
      <c r="V20" s="444">
        <f t="shared" si="74"/>
        <v>0</v>
      </c>
      <c r="W20" s="444">
        <f t="shared" si="74"/>
        <v>0</v>
      </c>
      <c r="X20" s="444">
        <f t="shared" si="74"/>
        <v>0</v>
      </c>
      <c r="Y20" s="444">
        <f t="shared" si="74"/>
        <v>0</v>
      </c>
      <c r="Z20" s="444">
        <f t="shared" si="74"/>
        <v>0</v>
      </c>
      <c r="AA20" s="444">
        <f t="shared" si="74"/>
        <v>0</v>
      </c>
      <c r="AB20" s="444">
        <f t="shared" si="74"/>
        <v>0</v>
      </c>
      <c r="AC20" s="444">
        <f t="shared" si="74"/>
        <v>0</v>
      </c>
      <c r="AD20" s="444">
        <f t="shared" si="74"/>
        <v>0</v>
      </c>
      <c r="AE20" s="444">
        <f t="shared" si="74"/>
        <v>0</v>
      </c>
      <c r="AF20" s="444">
        <f t="shared" si="74"/>
        <v>0</v>
      </c>
      <c r="AG20" s="445">
        <f t="shared" si="74"/>
        <v>0</v>
      </c>
      <c r="AH20" s="444">
        <f t="shared" si="74"/>
        <v>0</v>
      </c>
      <c r="AI20" s="444">
        <f t="shared" si="74"/>
        <v>0</v>
      </c>
      <c r="AJ20" s="444">
        <f t="shared" si="74"/>
        <v>0</v>
      </c>
      <c r="AK20" s="444">
        <f t="shared" si="74"/>
        <v>0</v>
      </c>
      <c r="AL20" s="444">
        <f t="shared" si="74"/>
        <v>0</v>
      </c>
      <c r="AM20" s="444">
        <f t="shared" si="74"/>
        <v>0</v>
      </c>
      <c r="AN20" s="444">
        <f t="shared" si="74"/>
        <v>0</v>
      </c>
      <c r="AO20" s="444">
        <f t="shared" si="74"/>
        <v>0</v>
      </c>
      <c r="AP20" s="444">
        <f t="shared" si="74"/>
        <v>0</v>
      </c>
      <c r="AQ20" s="444">
        <f t="shared" si="74"/>
        <v>0</v>
      </c>
      <c r="AR20" s="444">
        <f t="shared" si="74"/>
        <v>0</v>
      </c>
      <c r="AS20" s="445">
        <f t="shared" si="74"/>
        <v>0</v>
      </c>
      <c r="AT20" s="444">
        <f t="shared" si="74"/>
        <v>0</v>
      </c>
      <c r="AU20" s="444">
        <f t="shared" si="74"/>
        <v>0</v>
      </c>
      <c r="AV20" s="444">
        <f t="shared" si="74"/>
        <v>0</v>
      </c>
      <c r="AW20" s="444">
        <f t="shared" si="74"/>
        <v>0</v>
      </c>
      <c r="AX20" s="444">
        <f t="shared" si="74"/>
        <v>0</v>
      </c>
      <c r="AY20" s="444">
        <f t="shared" si="74"/>
        <v>0</v>
      </c>
      <c r="AZ20" s="444">
        <f t="shared" si="74"/>
        <v>0</v>
      </c>
      <c r="BA20" s="444">
        <f t="shared" si="74"/>
        <v>0</v>
      </c>
      <c r="BB20" s="444">
        <f t="shared" si="74"/>
        <v>0</v>
      </c>
      <c r="BC20" s="444">
        <f t="shared" si="74"/>
        <v>0</v>
      </c>
      <c r="BD20" s="444">
        <f t="shared" si="74"/>
        <v>0</v>
      </c>
      <c r="BE20" s="445">
        <f t="shared" si="74"/>
        <v>0</v>
      </c>
      <c r="BF20" s="444">
        <f t="shared" si="74"/>
        <v>0</v>
      </c>
      <c r="BG20" s="444">
        <f t="shared" si="74"/>
        <v>0</v>
      </c>
      <c r="BH20" s="444">
        <f t="shared" si="74"/>
        <v>0</v>
      </c>
      <c r="BI20" s="444">
        <f t="shared" si="74"/>
        <v>0</v>
      </c>
      <c r="BJ20" s="444">
        <f t="shared" si="74"/>
        <v>0</v>
      </c>
      <c r="BK20" s="444">
        <f t="shared" si="74"/>
        <v>0</v>
      </c>
      <c r="BL20" s="444">
        <f t="shared" si="74"/>
        <v>0</v>
      </c>
      <c r="BM20" s="444">
        <f t="shared" si="74"/>
        <v>0</v>
      </c>
      <c r="BN20" s="444">
        <f t="shared" si="74"/>
        <v>0</v>
      </c>
      <c r="BO20" s="444">
        <f t="shared" si="74"/>
        <v>0</v>
      </c>
      <c r="BP20" s="444">
        <f t="shared" si="74"/>
        <v>0</v>
      </c>
      <c r="BQ20" s="444">
        <f t="shared" si="74"/>
        <v>0</v>
      </c>
      <c r="BR20" s="444">
        <f t="shared" si="75"/>
        <v>0</v>
      </c>
      <c r="BS20" s="444">
        <f t="shared" si="75"/>
        <v>0</v>
      </c>
      <c r="BT20" s="444">
        <f t="shared" si="75"/>
        <v>0</v>
      </c>
      <c r="BU20" s="444">
        <f t="shared" si="75"/>
        <v>0</v>
      </c>
      <c r="BV20" s="444">
        <f t="shared" si="75"/>
        <v>0</v>
      </c>
      <c r="BW20" s="444">
        <f t="shared" si="75"/>
        <v>0</v>
      </c>
      <c r="BX20" s="444">
        <f t="shared" si="75"/>
        <v>0</v>
      </c>
      <c r="BY20" s="444">
        <f t="shared" si="75"/>
        <v>0</v>
      </c>
      <c r="BZ20" s="444">
        <f t="shared" si="75"/>
        <v>0</v>
      </c>
      <c r="CA20" s="444">
        <f t="shared" si="75"/>
        <v>0</v>
      </c>
      <c r="CB20" s="444">
        <f t="shared" si="75"/>
        <v>0</v>
      </c>
      <c r="CC20" s="444">
        <f t="shared" si="75"/>
        <v>0</v>
      </c>
      <c r="CD20" s="444">
        <f t="shared" si="75"/>
        <v>0</v>
      </c>
      <c r="CE20" s="444">
        <f t="shared" si="75"/>
        <v>0</v>
      </c>
      <c r="CF20" s="444">
        <f t="shared" si="75"/>
        <v>0</v>
      </c>
      <c r="CG20" s="444">
        <f t="shared" si="75"/>
        <v>0</v>
      </c>
      <c r="CH20" s="444">
        <f t="shared" si="75"/>
        <v>0</v>
      </c>
      <c r="CI20" s="444">
        <f t="shared" si="75"/>
        <v>0</v>
      </c>
      <c r="CJ20" s="444">
        <f t="shared" si="75"/>
        <v>0</v>
      </c>
      <c r="CK20" s="444">
        <f t="shared" si="75"/>
        <v>0</v>
      </c>
      <c r="CL20" s="444">
        <f t="shared" si="75"/>
        <v>0</v>
      </c>
      <c r="CM20" s="444">
        <f t="shared" si="75"/>
        <v>0</v>
      </c>
      <c r="CN20" s="444">
        <f t="shared" si="75"/>
        <v>0</v>
      </c>
      <c r="CO20" s="444">
        <f t="shared" si="75"/>
        <v>0</v>
      </c>
      <c r="CP20" s="444">
        <f t="shared" si="75"/>
        <v>0</v>
      </c>
      <c r="CQ20" s="444">
        <f t="shared" si="75"/>
        <v>0</v>
      </c>
      <c r="CR20" s="444">
        <f t="shared" si="75"/>
        <v>0</v>
      </c>
      <c r="CS20" s="444">
        <f t="shared" si="75"/>
        <v>0</v>
      </c>
      <c r="CT20" s="444">
        <f t="shared" si="75"/>
        <v>0</v>
      </c>
      <c r="CU20" s="444">
        <f t="shared" si="75"/>
        <v>0</v>
      </c>
      <c r="CV20" s="444">
        <f t="shared" si="75"/>
        <v>0</v>
      </c>
      <c r="CW20" s="444">
        <f t="shared" si="75"/>
        <v>0</v>
      </c>
      <c r="CX20" s="444">
        <f t="shared" si="75"/>
        <v>0</v>
      </c>
      <c r="CY20" s="444">
        <f t="shared" si="75"/>
        <v>0</v>
      </c>
      <c r="CZ20" s="444">
        <f t="shared" si="75"/>
        <v>0</v>
      </c>
      <c r="DA20" s="444">
        <f t="shared" si="75"/>
        <v>0</v>
      </c>
      <c r="DB20" s="444">
        <f t="shared" si="75"/>
        <v>0</v>
      </c>
      <c r="DC20" s="444">
        <f t="shared" si="75"/>
        <v>0</v>
      </c>
      <c r="DD20" s="444">
        <f t="shared" si="75"/>
        <v>0</v>
      </c>
      <c r="DE20" s="444">
        <f t="shared" si="75"/>
        <v>0</v>
      </c>
      <c r="DF20" s="444">
        <f t="shared" si="75"/>
        <v>0</v>
      </c>
      <c r="DG20" s="444">
        <f t="shared" si="75"/>
        <v>0</v>
      </c>
      <c r="DH20" s="444">
        <f t="shared" si="75"/>
        <v>0</v>
      </c>
      <c r="DI20" s="444">
        <f t="shared" si="75"/>
        <v>0</v>
      </c>
      <c r="DJ20" s="444">
        <f t="shared" si="75"/>
        <v>0</v>
      </c>
      <c r="DK20" s="444">
        <f t="shared" si="75"/>
        <v>0</v>
      </c>
      <c r="DL20" s="444">
        <f t="shared" si="75"/>
        <v>0</v>
      </c>
      <c r="DM20" s="444">
        <f t="shared" si="75"/>
        <v>0</v>
      </c>
      <c r="DN20" s="444">
        <f t="shared" si="75"/>
        <v>0</v>
      </c>
      <c r="DO20" s="444">
        <f t="shared" si="75"/>
        <v>0</v>
      </c>
      <c r="DP20" s="444">
        <f t="shared" si="75"/>
        <v>0</v>
      </c>
      <c r="DQ20" s="444">
        <f t="shared" si="75"/>
        <v>0</v>
      </c>
      <c r="DR20" s="444">
        <f t="shared" si="75"/>
        <v>0</v>
      </c>
      <c r="DS20" s="444">
        <f t="shared" si="75"/>
        <v>0</v>
      </c>
      <c r="DT20" s="444">
        <f t="shared" si="75"/>
        <v>0</v>
      </c>
      <c r="DU20" s="444">
        <f t="shared" si="75"/>
        <v>0</v>
      </c>
      <c r="DV20" s="444">
        <f t="shared" si="75"/>
        <v>0</v>
      </c>
      <c r="DW20" s="444">
        <f t="shared" si="75"/>
        <v>0</v>
      </c>
      <c r="DX20" s="444">
        <f t="shared" si="75"/>
        <v>0</v>
      </c>
      <c r="DY20" s="444">
        <f t="shared" si="75"/>
        <v>0</v>
      </c>
      <c r="DZ20" s="444">
        <f t="shared" si="75"/>
        <v>0</v>
      </c>
      <c r="EA20" s="444">
        <f t="shared" si="75"/>
        <v>0</v>
      </c>
      <c r="EB20" s="444">
        <f t="shared" si="75"/>
        <v>0</v>
      </c>
      <c r="EC20" s="444">
        <f t="shared" si="75"/>
        <v>0</v>
      </c>
      <c r="ED20" s="444">
        <f t="shared" si="76"/>
        <v>0</v>
      </c>
      <c r="EE20" s="444">
        <f t="shared" si="76"/>
        <v>0</v>
      </c>
      <c r="EF20" s="444">
        <f t="shared" si="76"/>
        <v>0</v>
      </c>
      <c r="EG20" s="444">
        <f t="shared" si="76"/>
        <v>0</v>
      </c>
      <c r="EH20" s="444">
        <f t="shared" si="76"/>
        <v>0</v>
      </c>
      <c r="EI20" s="444">
        <f t="shared" si="76"/>
        <v>0</v>
      </c>
      <c r="EJ20" s="444">
        <f t="shared" si="76"/>
        <v>0</v>
      </c>
      <c r="EK20" s="444">
        <f t="shared" si="76"/>
        <v>0</v>
      </c>
    </row>
    <row r="21" spans="1:141" s="409" customFormat="1">
      <c r="A21" s="422">
        <v>43525</v>
      </c>
      <c r="B21" s="438">
        <v>2019</v>
      </c>
      <c r="C21" s="705">
        <v>0</v>
      </c>
      <c r="D21" s="423">
        <v>0</v>
      </c>
      <c r="E21" s="439">
        <f t="shared" si="77"/>
        <v>0</v>
      </c>
      <c r="F21" s="440">
        <v>43525</v>
      </c>
      <c r="G21" s="441">
        <f t="shared" si="78"/>
        <v>43525</v>
      </c>
      <c r="H21" s="442">
        <f t="shared" si="79"/>
        <v>43889</v>
      </c>
      <c r="I21" s="443"/>
      <c r="J21" s="444">
        <f t="shared" si="80"/>
        <v>0</v>
      </c>
      <c r="K21" s="444">
        <f t="shared" si="74"/>
        <v>0</v>
      </c>
      <c r="L21" s="444">
        <f t="shared" si="74"/>
        <v>0</v>
      </c>
      <c r="M21" s="444">
        <f t="shared" si="74"/>
        <v>0</v>
      </c>
      <c r="N21" s="444">
        <f t="shared" si="74"/>
        <v>0</v>
      </c>
      <c r="O21" s="444">
        <f t="shared" si="74"/>
        <v>0</v>
      </c>
      <c r="P21" s="444">
        <f t="shared" si="74"/>
        <v>0</v>
      </c>
      <c r="Q21" s="444">
        <f t="shared" si="74"/>
        <v>0</v>
      </c>
      <c r="R21" s="444">
        <f t="shared" si="74"/>
        <v>0</v>
      </c>
      <c r="S21" s="444">
        <f t="shared" si="74"/>
        <v>0</v>
      </c>
      <c r="T21" s="444">
        <f t="shared" si="74"/>
        <v>0</v>
      </c>
      <c r="U21" s="445">
        <f t="shared" si="74"/>
        <v>0</v>
      </c>
      <c r="V21" s="444">
        <f t="shared" si="74"/>
        <v>0</v>
      </c>
      <c r="W21" s="444">
        <f t="shared" si="74"/>
        <v>0</v>
      </c>
      <c r="X21" s="444">
        <f t="shared" si="74"/>
        <v>0</v>
      </c>
      <c r="Y21" s="444">
        <f t="shared" si="74"/>
        <v>0</v>
      </c>
      <c r="Z21" s="444">
        <f t="shared" si="74"/>
        <v>0</v>
      </c>
      <c r="AA21" s="444">
        <f t="shared" si="74"/>
        <v>0</v>
      </c>
      <c r="AB21" s="444">
        <f t="shared" si="74"/>
        <v>0</v>
      </c>
      <c r="AC21" s="444">
        <f t="shared" si="74"/>
        <v>0</v>
      </c>
      <c r="AD21" s="444">
        <f t="shared" si="74"/>
        <v>0</v>
      </c>
      <c r="AE21" s="444">
        <f t="shared" si="74"/>
        <v>0</v>
      </c>
      <c r="AF21" s="444">
        <f t="shared" si="74"/>
        <v>0</v>
      </c>
      <c r="AG21" s="445">
        <f t="shared" si="74"/>
        <v>0</v>
      </c>
      <c r="AH21" s="444">
        <f t="shared" si="74"/>
        <v>0</v>
      </c>
      <c r="AI21" s="444">
        <f t="shared" si="74"/>
        <v>0</v>
      </c>
      <c r="AJ21" s="444">
        <f t="shared" si="74"/>
        <v>0</v>
      </c>
      <c r="AK21" s="444">
        <f t="shared" si="74"/>
        <v>0</v>
      </c>
      <c r="AL21" s="444">
        <f t="shared" si="74"/>
        <v>0</v>
      </c>
      <c r="AM21" s="444">
        <f t="shared" si="74"/>
        <v>0</v>
      </c>
      <c r="AN21" s="444">
        <f t="shared" si="74"/>
        <v>0</v>
      </c>
      <c r="AO21" s="444">
        <f t="shared" si="74"/>
        <v>0</v>
      </c>
      <c r="AP21" s="444">
        <f t="shared" si="74"/>
        <v>0</v>
      </c>
      <c r="AQ21" s="444">
        <f t="shared" si="74"/>
        <v>0</v>
      </c>
      <c r="AR21" s="444">
        <f t="shared" si="74"/>
        <v>0</v>
      </c>
      <c r="AS21" s="445">
        <f t="shared" si="74"/>
        <v>0</v>
      </c>
      <c r="AT21" s="444">
        <f t="shared" si="74"/>
        <v>0</v>
      </c>
      <c r="AU21" s="444">
        <f t="shared" si="74"/>
        <v>0</v>
      </c>
      <c r="AV21" s="444">
        <f t="shared" si="74"/>
        <v>0</v>
      </c>
      <c r="AW21" s="444">
        <f t="shared" si="74"/>
        <v>0</v>
      </c>
      <c r="AX21" s="444">
        <f t="shared" si="74"/>
        <v>0</v>
      </c>
      <c r="AY21" s="444">
        <f t="shared" si="74"/>
        <v>0</v>
      </c>
      <c r="AZ21" s="444">
        <f t="shared" si="74"/>
        <v>0</v>
      </c>
      <c r="BA21" s="444">
        <f t="shared" si="74"/>
        <v>0</v>
      </c>
      <c r="BB21" s="444">
        <f t="shared" si="74"/>
        <v>0</v>
      </c>
      <c r="BC21" s="444">
        <f t="shared" si="74"/>
        <v>0</v>
      </c>
      <c r="BD21" s="444">
        <f t="shared" si="74"/>
        <v>0</v>
      </c>
      <c r="BE21" s="445">
        <f t="shared" si="74"/>
        <v>0</v>
      </c>
      <c r="BF21" s="444">
        <f t="shared" si="74"/>
        <v>0</v>
      </c>
      <c r="BG21" s="444">
        <f t="shared" si="74"/>
        <v>0</v>
      </c>
      <c r="BH21" s="444">
        <f t="shared" si="74"/>
        <v>0</v>
      </c>
      <c r="BI21" s="444">
        <f t="shared" si="74"/>
        <v>0</v>
      </c>
      <c r="BJ21" s="444">
        <f t="shared" si="74"/>
        <v>0</v>
      </c>
      <c r="BK21" s="444">
        <f t="shared" si="74"/>
        <v>0</v>
      </c>
      <c r="BL21" s="444">
        <f t="shared" si="74"/>
        <v>0</v>
      </c>
      <c r="BM21" s="444">
        <f t="shared" si="74"/>
        <v>0</v>
      </c>
      <c r="BN21" s="444">
        <f t="shared" si="74"/>
        <v>0</v>
      </c>
      <c r="BO21" s="444">
        <f t="shared" si="74"/>
        <v>0</v>
      </c>
      <c r="BP21" s="444">
        <f t="shared" si="74"/>
        <v>0</v>
      </c>
      <c r="BQ21" s="444">
        <f t="shared" si="74"/>
        <v>0</v>
      </c>
      <c r="BR21" s="444">
        <f t="shared" si="75"/>
        <v>0</v>
      </c>
      <c r="BS21" s="444">
        <f t="shared" si="75"/>
        <v>0</v>
      </c>
      <c r="BT21" s="444">
        <f t="shared" si="75"/>
        <v>0</v>
      </c>
      <c r="BU21" s="444">
        <f t="shared" si="75"/>
        <v>0</v>
      </c>
      <c r="BV21" s="444">
        <f t="shared" si="75"/>
        <v>0</v>
      </c>
      <c r="BW21" s="444">
        <f t="shared" si="75"/>
        <v>0</v>
      </c>
      <c r="BX21" s="444">
        <f t="shared" si="75"/>
        <v>0</v>
      </c>
      <c r="BY21" s="444">
        <f t="shared" si="75"/>
        <v>0</v>
      </c>
      <c r="BZ21" s="444">
        <f t="shared" si="75"/>
        <v>0</v>
      </c>
      <c r="CA21" s="444">
        <f t="shared" si="75"/>
        <v>0</v>
      </c>
      <c r="CB21" s="444">
        <f t="shared" si="75"/>
        <v>0</v>
      </c>
      <c r="CC21" s="444">
        <f t="shared" si="75"/>
        <v>0</v>
      </c>
      <c r="CD21" s="444">
        <f t="shared" si="75"/>
        <v>0</v>
      </c>
      <c r="CE21" s="444">
        <f t="shared" si="75"/>
        <v>0</v>
      </c>
      <c r="CF21" s="444">
        <f t="shared" si="75"/>
        <v>0</v>
      </c>
      <c r="CG21" s="444">
        <f t="shared" si="75"/>
        <v>0</v>
      </c>
      <c r="CH21" s="444">
        <f t="shared" si="75"/>
        <v>0</v>
      </c>
      <c r="CI21" s="444">
        <f t="shared" si="75"/>
        <v>0</v>
      </c>
      <c r="CJ21" s="444">
        <f t="shared" si="75"/>
        <v>0</v>
      </c>
      <c r="CK21" s="444">
        <f t="shared" si="75"/>
        <v>0</v>
      </c>
      <c r="CL21" s="444">
        <f t="shared" si="75"/>
        <v>0</v>
      </c>
      <c r="CM21" s="444">
        <f t="shared" si="75"/>
        <v>0</v>
      </c>
      <c r="CN21" s="444">
        <f t="shared" si="75"/>
        <v>0</v>
      </c>
      <c r="CO21" s="444">
        <f t="shared" si="75"/>
        <v>0</v>
      </c>
      <c r="CP21" s="444">
        <f t="shared" si="75"/>
        <v>0</v>
      </c>
      <c r="CQ21" s="444">
        <f t="shared" si="75"/>
        <v>0</v>
      </c>
      <c r="CR21" s="444">
        <f t="shared" si="75"/>
        <v>0</v>
      </c>
      <c r="CS21" s="444">
        <f t="shared" si="75"/>
        <v>0</v>
      </c>
      <c r="CT21" s="444">
        <f t="shared" si="75"/>
        <v>0</v>
      </c>
      <c r="CU21" s="444">
        <f t="shared" si="75"/>
        <v>0</v>
      </c>
      <c r="CV21" s="444">
        <f t="shared" si="75"/>
        <v>0</v>
      </c>
      <c r="CW21" s="444">
        <f t="shared" si="75"/>
        <v>0</v>
      </c>
      <c r="CX21" s="444">
        <f t="shared" si="75"/>
        <v>0</v>
      </c>
      <c r="CY21" s="444">
        <f t="shared" si="75"/>
        <v>0</v>
      </c>
      <c r="CZ21" s="444">
        <f t="shared" si="75"/>
        <v>0</v>
      </c>
      <c r="DA21" s="444">
        <f t="shared" si="75"/>
        <v>0</v>
      </c>
      <c r="DB21" s="444">
        <f t="shared" si="75"/>
        <v>0</v>
      </c>
      <c r="DC21" s="444">
        <f t="shared" si="75"/>
        <v>0</v>
      </c>
      <c r="DD21" s="444">
        <f t="shared" si="75"/>
        <v>0</v>
      </c>
      <c r="DE21" s="444">
        <f t="shared" si="75"/>
        <v>0</v>
      </c>
      <c r="DF21" s="444">
        <f t="shared" si="75"/>
        <v>0</v>
      </c>
      <c r="DG21" s="444">
        <f t="shared" si="75"/>
        <v>0</v>
      </c>
      <c r="DH21" s="444">
        <f t="shared" si="75"/>
        <v>0</v>
      </c>
      <c r="DI21" s="444">
        <f t="shared" si="75"/>
        <v>0</v>
      </c>
      <c r="DJ21" s="444">
        <f t="shared" si="75"/>
        <v>0</v>
      </c>
      <c r="DK21" s="444">
        <f t="shared" si="75"/>
        <v>0</v>
      </c>
      <c r="DL21" s="444">
        <f t="shared" si="75"/>
        <v>0</v>
      </c>
      <c r="DM21" s="444">
        <f t="shared" si="75"/>
        <v>0</v>
      </c>
      <c r="DN21" s="444">
        <f t="shared" si="75"/>
        <v>0</v>
      </c>
      <c r="DO21" s="444">
        <f t="shared" si="75"/>
        <v>0</v>
      </c>
      <c r="DP21" s="444">
        <f t="shared" si="75"/>
        <v>0</v>
      </c>
      <c r="DQ21" s="444">
        <f t="shared" si="75"/>
        <v>0</v>
      </c>
      <c r="DR21" s="444">
        <f t="shared" si="75"/>
        <v>0</v>
      </c>
      <c r="DS21" s="444">
        <f t="shared" si="75"/>
        <v>0</v>
      </c>
      <c r="DT21" s="444">
        <f t="shared" si="75"/>
        <v>0</v>
      </c>
      <c r="DU21" s="444">
        <f t="shared" si="75"/>
        <v>0</v>
      </c>
      <c r="DV21" s="444">
        <f t="shared" si="75"/>
        <v>0</v>
      </c>
      <c r="DW21" s="444">
        <f t="shared" si="75"/>
        <v>0</v>
      </c>
      <c r="DX21" s="444">
        <f t="shared" si="75"/>
        <v>0</v>
      </c>
      <c r="DY21" s="444">
        <f t="shared" si="75"/>
        <v>0</v>
      </c>
      <c r="DZ21" s="444">
        <f t="shared" si="75"/>
        <v>0</v>
      </c>
      <c r="EA21" s="444">
        <f t="shared" si="75"/>
        <v>0</v>
      </c>
      <c r="EB21" s="444">
        <f t="shared" si="75"/>
        <v>0</v>
      </c>
      <c r="EC21" s="444">
        <f t="shared" si="75"/>
        <v>0</v>
      </c>
      <c r="ED21" s="444">
        <f t="shared" si="76"/>
        <v>0</v>
      </c>
      <c r="EE21" s="444">
        <f t="shared" si="76"/>
        <v>0</v>
      </c>
      <c r="EF21" s="444">
        <f t="shared" si="76"/>
        <v>0</v>
      </c>
      <c r="EG21" s="444">
        <f t="shared" si="76"/>
        <v>0</v>
      </c>
      <c r="EH21" s="444">
        <f t="shared" si="76"/>
        <v>0</v>
      </c>
      <c r="EI21" s="444">
        <f t="shared" si="76"/>
        <v>0</v>
      </c>
      <c r="EJ21" s="444">
        <f t="shared" si="76"/>
        <v>0</v>
      </c>
      <c r="EK21" s="444">
        <f t="shared" si="76"/>
        <v>0</v>
      </c>
    </row>
    <row r="22" spans="1:141" s="409" customFormat="1">
      <c r="A22" s="422">
        <v>43556</v>
      </c>
      <c r="B22" s="438">
        <v>2019</v>
      </c>
      <c r="C22" s="705">
        <v>0</v>
      </c>
      <c r="D22" s="423">
        <v>0</v>
      </c>
      <c r="E22" s="439">
        <f t="shared" si="77"/>
        <v>0</v>
      </c>
      <c r="F22" s="440">
        <v>43556</v>
      </c>
      <c r="G22" s="441">
        <f t="shared" si="78"/>
        <v>43556</v>
      </c>
      <c r="H22" s="442">
        <f t="shared" si="79"/>
        <v>43920</v>
      </c>
      <c r="I22" s="443"/>
      <c r="J22" s="444">
        <f t="shared" si="80"/>
        <v>0</v>
      </c>
      <c r="K22" s="444">
        <f t="shared" si="74"/>
        <v>0</v>
      </c>
      <c r="L22" s="444">
        <f t="shared" si="74"/>
        <v>0</v>
      </c>
      <c r="M22" s="444">
        <f t="shared" si="74"/>
        <v>0</v>
      </c>
      <c r="N22" s="444">
        <f t="shared" si="74"/>
        <v>0</v>
      </c>
      <c r="O22" s="444">
        <f t="shared" si="74"/>
        <v>0</v>
      </c>
      <c r="P22" s="444">
        <f t="shared" si="74"/>
        <v>0</v>
      </c>
      <c r="Q22" s="444">
        <f t="shared" si="74"/>
        <v>0</v>
      </c>
      <c r="R22" s="444">
        <f t="shared" si="74"/>
        <v>0</v>
      </c>
      <c r="S22" s="444">
        <f t="shared" si="74"/>
        <v>0</v>
      </c>
      <c r="T22" s="444">
        <f t="shared" si="74"/>
        <v>0</v>
      </c>
      <c r="U22" s="445">
        <f t="shared" si="74"/>
        <v>0</v>
      </c>
      <c r="V22" s="444">
        <f t="shared" si="74"/>
        <v>0</v>
      </c>
      <c r="W22" s="444">
        <f t="shared" si="74"/>
        <v>0</v>
      </c>
      <c r="X22" s="444">
        <f t="shared" si="74"/>
        <v>0</v>
      </c>
      <c r="Y22" s="444">
        <f t="shared" si="74"/>
        <v>0</v>
      </c>
      <c r="Z22" s="444">
        <f t="shared" si="74"/>
        <v>0</v>
      </c>
      <c r="AA22" s="444">
        <f t="shared" si="74"/>
        <v>0</v>
      </c>
      <c r="AB22" s="444">
        <f t="shared" si="74"/>
        <v>0</v>
      </c>
      <c r="AC22" s="444">
        <f t="shared" si="74"/>
        <v>0</v>
      </c>
      <c r="AD22" s="444">
        <f t="shared" si="74"/>
        <v>0</v>
      </c>
      <c r="AE22" s="444">
        <f t="shared" si="74"/>
        <v>0</v>
      </c>
      <c r="AF22" s="444">
        <f t="shared" si="74"/>
        <v>0</v>
      </c>
      <c r="AG22" s="445">
        <f t="shared" si="74"/>
        <v>0</v>
      </c>
      <c r="AH22" s="444">
        <f t="shared" si="74"/>
        <v>0</v>
      </c>
      <c r="AI22" s="444">
        <f t="shared" si="74"/>
        <v>0</v>
      </c>
      <c r="AJ22" s="444">
        <f t="shared" si="74"/>
        <v>0</v>
      </c>
      <c r="AK22" s="444">
        <f t="shared" si="74"/>
        <v>0</v>
      </c>
      <c r="AL22" s="444">
        <f t="shared" si="74"/>
        <v>0</v>
      </c>
      <c r="AM22" s="444">
        <f t="shared" si="74"/>
        <v>0</v>
      </c>
      <c r="AN22" s="444">
        <f t="shared" si="74"/>
        <v>0</v>
      </c>
      <c r="AO22" s="444">
        <f t="shared" si="74"/>
        <v>0</v>
      </c>
      <c r="AP22" s="444">
        <f t="shared" si="74"/>
        <v>0</v>
      </c>
      <c r="AQ22" s="444">
        <f t="shared" si="74"/>
        <v>0</v>
      </c>
      <c r="AR22" s="444">
        <f t="shared" si="74"/>
        <v>0</v>
      </c>
      <c r="AS22" s="445">
        <f t="shared" si="74"/>
        <v>0</v>
      </c>
      <c r="AT22" s="444">
        <f t="shared" si="74"/>
        <v>0</v>
      </c>
      <c r="AU22" s="444">
        <f t="shared" si="74"/>
        <v>0</v>
      </c>
      <c r="AV22" s="444">
        <f t="shared" si="74"/>
        <v>0</v>
      </c>
      <c r="AW22" s="444">
        <f t="shared" si="74"/>
        <v>0</v>
      </c>
      <c r="AX22" s="444">
        <f t="shared" si="74"/>
        <v>0</v>
      </c>
      <c r="AY22" s="444">
        <f t="shared" si="74"/>
        <v>0</v>
      </c>
      <c r="AZ22" s="444">
        <f t="shared" si="74"/>
        <v>0</v>
      </c>
      <c r="BA22" s="444">
        <f t="shared" si="74"/>
        <v>0</v>
      </c>
      <c r="BB22" s="444">
        <f t="shared" si="74"/>
        <v>0</v>
      </c>
      <c r="BC22" s="444">
        <f t="shared" si="74"/>
        <v>0</v>
      </c>
      <c r="BD22" s="444">
        <f t="shared" si="74"/>
        <v>0</v>
      </c>
      <c r="BE22" s="445">
        <f t="shared" si="74"/>
        <v>0</v>
      </c>
      <c r="BF22" s="444">
        <f t="shared" si="74"/>
        <v>0</v>
      </c>
      <c r="BG22" s="444">
        <f t="shared" si="74"/>
        <v>0</v>
      </c>
      <c r="BH22" s="444">
        <f t="shared" si="74"/>
        <v>0</v>
      </c>
      <c r="BI22" s="444">
        <f t="shared" si="74"/>
        <v>0</v>
      </c>
      <c r="BJ22" s="444">
        <f t="shared" si="74"/>
        <v>0</v>
      </c>
      <c r="BK22" s="444">
        <f t="shared" si="74"/>
        <v>0</v>
      </c>
      <c r="BL22" s="444">
        <f t="shared" si="74"/>
        <v>0</v>
      </c>
      <c r="BM22" s="444">
        <f t="shared" si="74"/>
        <v>0</v>
      </c>
      <c r="BN22" s="444">
        <f t="shared" si="74"/>
        <v>0</v>
      </c>
      <c r="BO22" s="444">
        <f t="shared" si="74"/>
        <v>0</v>
      </c>
      <c r="BP22" s="444">
        <f t="shared" si="74"/>
        <v>0</v>
      </c>
      <c r="BQ22" s="444">
        <f t="shared" si="74"/>
        <v>0</v>
      </c>
      <c r="BR22" s="444">
        <f t="shared" si="75"/>
        <v>0</v>
      </c>
      <c r="BS22" s="444">
        <f t="shared" si="75"/>
        <v>0</v>
      </c>
      <c r="BT22" s="444">
        <f t="shared" si="75"/>
        <v>0</v>
      </c>
      <c r="BU22" s="444">
        <f t="shared" si="75"/>
        <v>0</v>
      </c>
      <c r="BV22" s="444">
        <f t="shared" si="75"/>
        <v>0</v>
      </c>
      <c r="BW22" s="444">
        <f t="shared" si="75"/>
        <v>0</v>
      </c>
      <c r="BX22" s="444">
        <f t="shared" si="75"/>
        <v>0</v>
      </c>
      <c r="BY22" s="444">
        <f t="shared" si="75"/>
        <v>0</v>
      </c>
      <c r="BZ22" s="444">
        <f t="shared" si="75"/>
        <v>0</v>
      </c>
      <c r="CA22" s="444">
        <f t="shared" si="75"/>
        <v>0</v>
      </c>
      <c r="CB22" s="444">
        <f t="shared" si="75"/>
        <v>0</v>
      </c>
      <c r="CC22" s="444">
        <f t="shared" si="75"/>
        <v>0</v>
      </c>
      <c r="CD22" s="444">
        <f t="shared" si="75"/>
        <v>0</v>
      </c>
      <c r="CE22" s="444">
        <f t="shared" si="75"/>
        <v>0</v>
      </c>
      <c r="CF22" s="444">
        <f t="shared" si="75"/>
        <v>0</v>
      </c>
      <c r="CG22" s="444">
        <f t="shared" si="75"/>
        <v>0</v>
      </c>
      <c r="CH22" s="444">
        <f t="shared" si="75"/>
        <v>0</v>
      </c>
      <c r="CI22" s="444">
        <f t="shared" si="75"/>
        <v>0</v>
      </c>
      <c r="CJ22" s="444">
        <f t="shared" si="75"/>
        <v>0</v>
      </c>
      <c r="CK22" s="444">
        <f t="shared" si="75"/>
        <v>0</v>
      </c>
      <c r="CL22" s="444">
        <f t="shared" si="75"/>
        <v>0</v>
      </c>
      <c r="CM22" s="444">
        <f t="shared" si="75"/>
        <v>0</v>
      </c>
      <c r="CN22" s="444">
        <f t="shared" si="75"/>
        <v>0</v>
      </c>
      <c r="CO22" s="444">
        <f t="shared" si="75"/>
        <v>0</v>
      </c>
      <c r="CP22" s="444">
        <f t="shared" si="75"/>
        <v>0</v>
      </c>
      <c r="CQ22" s="444">
        <f t="shared" si="75"/>
        <v>0</v>
      </c>
      <c r="CR22" s="444">
        <f t="shared" si="75"/>
        <v>0</v>
      </c>
      <c r="CS22" s="444">
        <f t="shared" si="75"/>
        <v>0</v>
      </c>
      <c r="CT22" s="444">
        <f t="shared" si="75"/>
        <v>0</v>
      </c>
      <c r="CU22" s="444">
        <f t="shared" si="75"/>
        <v>0</v>
      </c>
      <c r="CV22" s="444">
        <f t="shared" si="75"/>
        <v>0</v>
      </c>
      <c r="CW22" s="444">
        <f t="shared" si="75"/>
        <v>0</v>
      </c>
      <c r="CX22" s="444">
        <f t="shared" si="75"/>
        <v>0</v>
      </c>
      <c r="CY22" s="444">
        <f t="shared" si="75"/>
        <v>0</v>
      </c>
      <c r="CZ22" s="444">
        <f t="shared" si="75"/>
        <v>0</v>
      </c>
      <c r="DA22" s="444">
        <f t="shared" si="75"/>
        <v>0</v>
      </c>
      <c r="DB22" s="444">
        <f t="shared" si="75"/>
        <v>0</v>
      </c>
      <c r="DC22" s="444">
        <f t="shared" si="75"/>
        <v>0</v>
      </c>
      <c r="DD22" s="444">
        <f t="shared" si="75"/>
        <v>0</v>
      </c>
      <c r="DE22" s="444">
        <f t="shared" si="75"/>
        <v>0</v>
      </c>
      <c r="DF22" s="444">
        <f t="shared" si="75"/>
        <v>0</v>
      </c>
      <c r="DG22" s="444">
        <f t="shared" si="75"/>
        <v>0</v>
      </c>
      <c r="DH22" s="444">
        <f t="shared" si="75"/>
        <v>0</v>
      </c>
      <c r="DI22" s="444">
        <f t="shared" si="75"/>
        <v>0</v>
      </c>
      <c r="DJ22" s="444">
        <f t="shared" si="75"/>
        <v>0</v>
      </c>
      <c r="DK22" s="444">
        <f t="shared" si="75"/>
        <v>0</v>
      </c>
      <c r="DL22" s="444">
        <f t="shared" si="75"/>
        <v>0</v>
      </c>
      <c r="DM22" s="444">
        <f t="shared" si="75"/>
        <v>0</v>
      </c>
      <c r="DN22" s="444">
        <f t="shared" si="75"/>
        <v>0</v>
      </c>
      <c r="DO22" s="444">
        <f t="shared" si="75"/>
        <v>0</v>
      </c>
      <c r="DP22" s="444">
        <f t="shared" si="75"/>
        <v>0</v>
      </c>
      <c r="DQ22" s="444">
        <f t="shared" si="75"/>
        <v>0</v>
      </c>
      <c r="DR22" s="444">
        <f t="shared" si="75"/>
        <v>0</v>
      </c>
      <c r="DS22" s="444">
        <f t="shared" si="75"/>
        <v>0</v>
      </c>
      <c r="DT22" s="444">
        <f t="shared" si="75"/>
        <v>0</v>
      </c>
      <c r="DU22" s="444">
        <f t="shared" si="75"/>
        <v>0</v>
      </c>
      <c r="DV22" s="444">
        <f t="shared" si="75"/>
        <v>0</v>
      </c>
      <c r="DW22" s="444">
        <f t="shared" si="75"/>
        <v>0</v>
      </c>
      <c r="DX22" s="444">
        <f t="shared" si="75"/>
        <v>0</v>
      </c>
      <c r="DY22" s="444">
        <f t="shared" si="75"/>
        <v>0</v>
      </c>
      <c r="DZ22" s="444">
        <f t="shared" si="75"/>
        <v>0</v>
      </c>
      <c r="EA22" s="444">
        <f t="shared" si="75"/>
        <v>0</v>
      </c>
      <c r="EB22" s="444">
        <f t="shared" si="75"/>
        <v>0</v>
      </c>
      <c r="EC22" s="444">
        <f t="shared" ref="EC22:EK22" si="81">IF((DATE(YEAR($F22),MONTH($F22),1))&lt;=(DATE(YEAR($G22),MONTH($G22),1)),IF(AND($G22&lt;=EC$5,$H22&gt;EC$6),EC$4*($D22/($H22-$G22+1)),IF(AND($G22&gt;EC$5,$G22&lt;=EC$6),(EC$6-$G22+1)*($D22/($H22-$G22+1)),IF(AND($H22&gt;=EC$5,$H22&lt;=EC$6),($H22-EC$5+1)*($D22/($H22-$G22+1)),0))),IF($F22=EC$5,($F22-$G22+EC$4)/($H22-$G22+1)*$D22,IF($F22&lt;EC$5,IF(AND($G22&lt;=EC$5,$H22&gt;EC$6),EC$4*($D22/($H22-$G22+1)),IF(AND($H22&gt;=EC$5,$H22&lt;=EC$6),($H22-EC$5+1)*($D22/($H22-$G22+1)),0)),0)))</f>
        <v>0</v>
      </c>
      <c r="ED22" s="444">
        <f t="shared" si="81"/>
        <v>0</v>
      </c>
      <c r="EE22" s="444">
        <f t="shared" si="81"/>
        <v>0</v>
      </c>
      <c r="EF22" s="444">
        <f t="shared" si="81"/>
        <v>0</v>
      </c>
      <c r="EG22" s="444">
        <f t="shared" si="81"/>
        <v>0</v>
      </c>
      <c r="EH22" s="444">
        <f t="shared" si="81"/>
        <v>0</v>
      </c>
      <c r="EI22" s="444">
        <f t="shared" si="81"/>
        <v>0</v>
      </c>
      <c r="EJ22" s="444">
        <f t="shared" si="81"/>
        <v>0</v>
      </c>
      <c r="EK22" s="444">
        <f t="shared" si="81"/>
        <v>0</v>
      </c>
    </row>
    <row r="23" spans="1:141" s="409" customFormat="1">
      <c r="A23" s="422">
        <v>43586</v>
      </c>
      <c r="B23" s="438">
        <v>2019</v>
      </c>
      <c r="C23" s="705">
        <v>0</v>
      </c>
      <c r="D23" s="423">
        <v>0</v>
      </c>
      <c r="E23" s="439">
        <f t="shared" si="77"/>
        <v>0</v>
      </c>
      <c r="F23" s="440">
        <v>43586</v>
      </c>
      <c r="G23" s="441">
        <f t="shared" si="78"/>
        <v>43586</v>
      </c>
      <c r="H23" s="442">
        <f t="shared" si="79"/>
        <v>43950</v>
      </c>
      <c r="I23" s="443"/>
      <c r="J23" s="444">
        <f t="shared" si="80"/>
        <v>0</v>
      </c>
      <c r="K23" s="444">
        <f t="shared" si="74"/>
        <v>0</v>
      </c>
      <c r="L23" s="444">
        <f t="shared" si="74"/>
        <v>0</v>
      </c>
      <c r="M23" s="444">
        <f t="shared" si="74"/>
        <v>0</v>
      </c>
      <c r="N23" s="444">
        <f t="shared" si="74"/>
        <v>0</v>
      </c>
      <c r="O23" s="444">
        <f t="shared" si="74"/>
        <v>0</v>
      </c>
      <c r="P23" s="444">
        <f t="shared" si="74"/>
        <v>0</v>
      </c>
      <c r="Q23" s="444">
        <f t="shared" si="74"/>
        <v>0</v>
      </c>
      <c r="R23" s="444">
        <f t="shared" si="74"/>
        <v>0</v>
      </c>
      <c r="S23" s="444">
        <f t="shared" si="74"/>
        <v>0</v>
      </c>
      <c r="T23" s="444">
        <f t="shared" si="74"/>
        <v>0</v>
      </c>
      <c r="U23" s="445">
        <f t="shared" si="74"/>
        <v>0</v>
      </c>
      <c r="V23" s="444">
        <f t="shared" si="74"/>
        <v>0</v>
      </c>
      <c r="W23" s="444">
        <f t="shared" si="74"/>
        <v>0</v>
      </c>
      <c r="X23" s="444">
        <f t="shared" si="74"/>
        <v>0</v>
      </c>
      <c r="Y23" s="444">
        <f t="shared" si="74"/>
        <v>0</v>
      </c>
      <c r="Z23" s="444">
        <f t="shared" si="74"/>
        <v>0</v>
      </c>
      <c r="AA23" s="444">
        <f t="shared" si="74"/>
        <v>0</v>
      </c>
      <c r="AB23" s="444">
        <f t="shared" si="74"/>
        <v>0</v>
      </c>
      <c r="AC23" s="444">
        <f t="shared" si="74"/>
        <v>0</v>
      </c>
      <c r="AD23" s="444">
        <f t="shared" si="74"/>
        <v>0</v>
      </c>
      <c r="AE23" s="444">
        <f t="shared" ref="AE23:AT23" si="82">IF((DATE(YEAR($F23),MONTH($F23),1))&lt;=(DATE(YEAR($G23),MONTH($G23),1)),IF(AND($G23&lt;=AE$5,$H23&gt;AE$6),AE$4*($D23/($H23-$G23+1)),IF(AND($G23&gt;AE$5,$G23&lt;=AE$6),(AE$6-$G23+1)*($D23/($H23-$G23+1)),IF(AND($H23&gt;=AE$5,$H23&lt;=AE$6),($H23-AE$5+1)*($D23/($H23-$G23+1)),0))),IF($F23=AE$5,($F23-$G23+AE$4)/($H23-$G23+1)*$D23,IF($F23&lt;AE$5,IF(AND($G23&lt;=AE$5,$H23&gt;AE$6),AE$4*($D23/($H23-$G23+1)),IF(AND($H23&gt;=AE$5,$H23&lt;=AE$6),($H23-AE$5+1)*($D23/($H23-$G23+1)),0)),0)))</f>
        <v>0</v>
      </c>
      <c r="AF23" s="444">
        <f t="shared" si="82"/>
        <v>0</v>
      </c>
      <c r="AG23" s="445">
        <f t="shared" si="82"/>
        <v>0</v>
      </c>
      <c r="AH23" s="444">
        <f t="shared" si="82"/>
        <v>0</v>
      </c>
      <c r="AI23" s="444">
        <f t="shared" si="82"/>
        <v>0</v>
      </c>
      <c r="AJ23" s="444">
        <f t="shared" si="82"/>
        <v>0</v>
      </c>
      <c r="AK23" s="444">
        <f t="shared" si="82"/>
        <v>0</v>
      </c>
      <c r="AL23" s="444">
        <f t="shared" si="82"/>
        <v>0</v>
      </c>
      <c r="AM23" s="444">
        <f t="shared" si="82"/>
        <v>0</v>
      </c>
      <c r="AN23" s="444">
        <f t="shared" si="82"/>
        <v>0</v>
      </c>
      <c r="AO23" s="444">
        <f t="shared" si="82"/>
        <v>0</v>
      </c>
      <c r="AP23" s="444">
        <f t="shared" si="82"/>
        <v>0</v>
      </c>
      <c r="AQ23" s="444">
        <f t="shared" si="82"/>
        <v>0</v>
      </c>
      <c r="AR23" s="444">
        <f t="shared" si="82"/>
        <v>0</v>
      </c>
      <c r="AS23" s="445">
        <f t="shared" si="82"/>
        <v>0</v>
      </c>
      <c r="AT23" s="444">
        <f t="shared" si="82"/>
        <v>0</v>
      </c>
      <c r="AU23" s="444">
        <f t="shared" ref="AU23:BJ38" si="83">IF((DATE(YEAR($F23),MONTH($F23),1))&lt;=(DATE(YEAR($G23),MONTH($G23),1)),IF(AND($G23&lt;=AU$5,$H23&gt;AU$6),AU$4*($D23/($H23-$G23+1)),IF(AND($G23&gt;AU$5,$G23&lt;=AU$6),(AU$6-$G23+1)*($D23/($H23-$G23+1)),IF(AND($H23&gt;=AU$5,$H23&lt;=AU$6),($H23-AU$5+1)*($D23/($H23-$G23+1)),0))),IF($F23=AU$5,($F23-$G23+AU$4)/($H23-$G23+1)*$D23,IF($F23&lt;AU$5,IF(AND($G23&lt;=AU$5,$H23&gt;AU$6),AU$4*($D23/($H23-$G23+1)),IF(AND($H23&gt;=AU$5,$H23&lt;=AU$6),($H23-AU$5+1)*($D23/($H23-$G23+1)),0)),0)))</f>
        <v>0</v>
      </c>
      <c r="AV23" s="444">
        <f t="shared" si="83"/>
        <v>0</v>
      </c>
      <c r="AW23" s="444">
        <f t="shared" si="83"/>
        <v>0</v>
      </c>
      <c r="AX23" s="444">
        <f t="shared" si="83"/>
        <v>0</v>
      </c>
      <c r="AY23" s="444">
        <f t="shared" si="83"/>
        <v>0</v>
      </c>
      <c r="AZ23" s="444">
        <f t="shared" si="83"/>
        <v>0</v>
      </c>
      <c r="BA23" s="444">
        <f t="shared" si="83"/>
        <v>0</v>
      </c>
      <c r="BB23" s="444">
        <f t="shared" si="83"/>
        <v>0</v>
      </c>
      <c r="BC23" s="444">
        <f t="shared" si="83"/>
        <v>0</v>
      </c>
      <c r="BD23" s="444">
        <f t="shared" si="83"/>
        <v>0</v>
      </c>
      <c r="BE23" s="445">
        <f t="shared" si="83"/>
        <v>0</v>
      </c>
      <c r="BF23" s="444">
        <f t="shared" si="83"/>
        <v>0</v>
      </c>
      <c r="BG23" s="444">
        <f t="shared" si="83"/>
        <v>0</v>
      </c>
      <c r="BH23" s="444">
        <f t="shared" si="83"/>
        <v>0</v>
      </c>
      <c r="BI23" s="444">
        <f t="shared" si="83"/>
        <v>0</v>
      </c>
      <c r="BJ23" s="444">
        <f t="shared" si="83"/>
        <v>0</v>
      </c>
      <c r="BK23" s="444">
        <f t="shared" ref="BK23:BZ38" si="84">IF((DATE(YEAR($F23),MONTH($F23),1))&lt;=(DATE(YEAR($G23),MONTH($G23),1)),IF(AND($G23&lt;=BK$5,$H23&gt;BK$6),BK$4*($D23/($H23-$G23+1)),IF(AND($G23&gt;BK$5,$G23&lt;=BK$6),(BK$6-$G23+1)*($D23/($H23-$G23+1)),IF(AND($H23&gt;=BK$5,$H23&lt;=BK$6),($H23-BK$5+1)*($D23/($H23-$G23+1)),0))),IF($F23=BK$5,($F23-$G23+BK$4)/($H23-$G23+1)*$D23,IF($F23&lt;BK$5,IF(AND($G23&lt;=BK$5,$H23&gt;BK$6),BK$4*($D23/($H23-$G23+1)),IF(AND($H23&gt;=BK$5,$H23&lt;=BK$6),($H23-BK$5+1)*($D23/($H23-$G23+1)),0)),0)))</f>
        <v>0</v>
      </c>
      <c r="BL23" s="444">
        <f t="shared" si="84"/>
        <v>0</v>
      </c>
      <c r="BM23" s="444">
        <f t="shared" si="84"/>
        <v>0</v>
      </c>
      <c r="BN23" s="444">
        <f t="shared" si="84"/>
        <v>0</v>
      </c>
      <c r="BO23" s="444">
        <f t="shared" si="84"/>
        <v>0</v>
      </c>
      <c r="BP23" s="444">
        <f t="shared" si="84"/>
        <v>0</v>
      </c>
      <c r="BQ23" s="444">
        <f t="shared" si="84"/>
        <v>0</v>
      </c>
      <c r="BR23" s="444">
        <f t="shared" si="84"/>
        <v>0</v>
      </c>
      <c r="BS23" s="444">
        <f t="shared" si="84"/>
        <v>0</v>
      </c>
      <c r="BT23" s="444">
        <f t="shared" si="84"/>
        <v>0</v>
      </c>
      <c r="BU23" s="444">
        <f t="shared" si="84"/>
        <v>0</v>
      </c>
      <c r="BV23" s="444">
        <f t="shared" si="84"/>
        <v>0</v>
      </c>
      <c r="BW23" s="444">
        <f t="shared" si="84"/>
        <v>0</v>
      </c>
      <c r="BX23" s="444">
        <f t="shared" si="84"/>
        <v>0</v>
      </c>
      <c r="BY23" s="444">
        <f t="shared" si="84"/>
        <v>0</v>
      </c>
      <c r="BZ23" s="444">
        <f t="shared" si="84"/>
        <v>0</v>
      </c>
      <c r="CA23" s="444">
        <f t="shared" ref="CA23:EK27" si="85">IF((DATE(YEAR($F23),MONTH($F23),1))&lt;=(DATE(YEAR($G23),MONTH($G23),1)),IF(AND($G23&lt;=CA$5,$H23&gt;CA$6),CA$4*($D23/($H23-$G23+1)),IF(AND($G23&gt;CA$5,$G23&lt;=CA$6),(CA$6-$G23+1)*($D23/($H23-$G23+1)),IF(AND($H23&gt;=CA$5,$H23&lt;=CA$6),($H23-CA$5+1)*($D23/($H23-$G23+1)),0))),IF($F23=CA$5,($F23-$G23+CA$4)/($H23-$G23+1)*$D23,IF($F23&lt;CA$5,IF(AND($G23&lt;=CA$5,$H23&gt;CA$6),CA$4*($D23/($H23-$G23+1)),IF(AND($H23&gt;=CA$5,$H23&lt;=CA$6),($H23-CA$5+1)*($D23/($H23-$G23+1)),0)),0)))</f>
        <v>0</v>
      </c>
      <c r="CB23" s="444">
        <f t="shared" si="85"/>
        <v>0</v>
      </c>
      <c r="CC23" s="444">
        <f t="shared" si="85"/>
        <v>0</v>
      </c>
      <c r="CD23" s="444">
        <f t="shared" si="85"/>
        <v>0</v>
      </c>
      <c r="CE23" s="444">
        <f t="shared" si="85"/>
        <v>0</v>
      </c>
      <c r="CF23" s="444">
        <f t="shared" si="85"/>
        <v>0</v>
      </c>
      <c r="CG23" s="444">
        <f t="shared" si="85"/>
        <v>0</v>
      </c>
      <c r="CH23" s="444">
        <f t="shared" si="85"/>
        <v>0</v>
      </c>
      <c r="CI23" s="444">
        <f t="shared" si="85"/>
        <v>0</v>
      </c>
      <c r="CJ23" s="444">
        <f t="shared" si="85"/>
        <v>0</v>
      </c>
      <c r="CK23" s="444">
        <f t="shared" si="85"/>
        <v>0</v>
      </c>
      <c r="CL23" s="444">
        <f t="shared" si="85"/>
        <v>0</v>
      </c>
      <c r="CM23" s="444">
        <f t="shared" si="85"/>
        <v>0</v>
      </c>
      <c r="CN23" s="444">
        <f t="shared" si="85"/>
        <v>0</v>
      </c>
      <c r="CO23" s="444">
        <f t="shared" si="85"/>
        <v>0</v>
      </c>
      <c r="CP23" s="444">
        <f t="shared" si="85"/>
        <v>0</v>
      </c>
      <c r="CQ23" s="444">
        <f t="shared" si="85"/>
        <v>0</v>
      </c>
      <c r="CR23" s="444">
        <f t="shared" si="85"/>
        <v>0</v>
      </c>
      <c r="CS23" s="444">
        <f t="shared" si="85"/>
        <v>0</v>
      </c>
      <c r="CT23" s="444">
        <f t="shared" si="85"/>
        <v>0</v>
      </c>
      <c r="CU23" s="444">
        <f t="shared" si="85"/>
        <v>0</v>
      </c>
      <c r="CV23" s="444">
        <f t="shared" si="85"/>
        <v>0</v>
      </c>
      <c r="CW23" s="444">
        <f t="shared" si="85"/>
        <v>0</v>
      </c>
      <c r="CX23" s="444">
        <f t="shared" si="85"/>
        <v>0</v>
      </c>
      <c r="CY23" s="444">
        <f t="shared" si="85"/>
        <v>0</v>
      </c>
      <c r="CZ23" s="444">
        <f t="shared" si="85"/>
        <v>0</v>
      </c>
      <c r="DA23" s="444">
        <f t="shared" si="85"/>
        <v>0</v>
      </c>
      <c r="DB23" s="444">
        <f t="shared" si="85"/>
        <v>0</v>
      </c>
      <c r="DC23" s="444">
        <f t="shared" si="85"/>
        <v>0</v>
      </c>
      <c r="DD23" s="444">
        <f t="shared" si="85"/>
        <v>0</v>
      </c>
      <c r="DE23" s="444">
        <f t="shared" si="85"/>
        <v>0</v>
      </c>
      <c r="DF23" s="444">
        <f t="shared" si="85"/>
        <v>0</v>
      </c>
      <c r="DG23" s="444">
        <f t="shared" si="85"/>
        <v>0</v>
      </c>
      <c r="DH23" s="444">
        <f t="shared" si="85"/>
        <v>0</v>
      </c>
      <c r="DI23" s="444">
        <f t="shared" si="85"/>
        <v>0</v>
      </c>
      <c r="DJ23" s="444">
        <f t="shared" si="85"/>
        <v>0</v>
      </c>
      <c r="DK23" s="444">
        <f t="shared" si="85"/>
        <v>0</v>
      </c>
      <c r="DL23" s="444">
        <f t="shared" si="85"/>
        <v>0</v>
      </c>
      <c r="DM23" s="444">
        <f t="shared" si="85"/>
        <v>0</v>
      </c>
      <c r="DN23" s="444">
        <f t="shared" si="85"/>
        <v>0</v>
      </c>
      <c r="DO23" s="444">
        <f t="shared" si="85"/>
        <v>0</v>
      </c>
      <c r="DP23" s="444">
        <f t="shared" si="85"/>
        <v>0</v>
      </c>
      <c r="DQ23" s="444">
        <f t="shared" si="85"/>
        <v>0</v>
      </c>
      <c r="DR23" s="444">
        <f t="shared" si="85"/>
        <v>0</v>
      </c>
      <c r="DS23" s="444">
        <f t="shared" si="85"/>
        <v>0</v>
      </c>
      <c r="DT23" s="444">
        <f t="shared" si="85"/>
        <v>0</v>
      </c>
      <c r="DU23" s="444">
        <f t="shared" si="85"/>
        <v>0</v>
      </c>
      <c r="DV23" s="444">
        <f t="shared" si="85"/>
        <v>0</v>
      </c>
      <c r="DW23" s="444">
        <f t="shared" si="85"/>
        <v>0</v>
      </c>
      <c r="DX23" s="444">
        <f t="shared" si="85"/>
        <v>0</v>
      </c>
      <c r="DY23" s="444">
        <f t="shared" si="85"/>
        <v>0</v>
      </c>
      <c r="DZ23" s="444">
        <f t="shared" si="85"/>
        <v>0</v>
      </c>
      <c r="EA23" s="444">
        <f t="shared" si="85"/>
        <v>0</v>
      </c>
      <c r="EB23" s="444">
        <f t="shared" si="85"/>
        <v>0</v>
      </c>
      <c r="EC23" s="444">
        <f t="shared" si="85"/>
        <v>0</v>
      </c>
      <c r="ED23" s="444">
        <f t="shared" si="85"/>
        <v>0</v>
      </c>
      <c r="EE23" s="444">
        <f t="shared" si="85"/>
        <v>0</v>
      </c>
      <c r="EF23" s="444">
        <f t="shared" si="85"/>
        <v>0</v>
      </c>
      <c r="EG23" s="444">
        <f t="shared" si="85"/>
        <v>0</v>
      </c>
      <c r="EH23" s="444">
        <f t="shared" si="85"/>
        <v>0</v>
      </c>
      <c r="EI23" s="444">
        <f t="shared" si="85"/>
        <v>0</v>
      </c>
      <c r="EJ23" s="444">
        <f t="shared" si="85"/>
        <v>0</v>
      </c>
      <c r="EK23" s="444">
        <f t="shared" si="85"/>
        <v>0</v>
      </c>
    </row>
    <row r="24" spans="1:141" s="409" customFormat="1">
      <c r="A24" s="422">
        <v>43617</v>
      </c>
      <c r="B24" s="438">
        <v>2019</v>
      </c>
      <c r="C24" s="705">
        <v>0</v>
      </c>
      <c r="D24" s="423">
        <v>0</v>
      </c>
      <c r="E24" s="439">
        <f t="shared" si="77"/>
        <v>0</v>
      </c>
      <c r="F24" s="440">
        <v>43617</v>
      </c>
      <c r="G24" s="441">
        <f t="shared" si="78"/>
        <v>43617</v>
      </c>
      <c r="H24" s="442">
        <f t="shared" si="79"/>
        <v>43981</v>
      </c>
      <c r="I24" s="443"/>
      <c r="J24" s="444">
        <f t="shared" si="80"/>
        <v>0</v>
      </c>
      <c r="K24" s="444">
        <f t="shared" si="80"/>
        <v>0</v>
      </c>
      <c r="L24" s="444">
        <f t="shared" si="80"/>
        <v>0</v>
      </c>
      <c r="M24" s="444">
        <f t="shared" si="80"/>
        <v>0</v>
      </c>
      <c r="N24" s="444">
        <f t="shared" si="80"/>
        <v>0</v>
      </c>
      <c r="O24" s="444">
        <f t="shared" si="80"/>
        <v>0</v>
      </c>
      <c r="P24" s="444">
        <f t="shared" si="80"/>
        <v>0</v>
      </c>
      <c r="Q24" s="444">
        <f t="shared" si="80"/>
        <v>0</v>
      </c>
      <c r="R24" s="444">
        <f t="shared" si="80"/>
        <v>0</v>
      </c>
      <c r="S24" s="444">
        <f t="shared" si="80"/>
        <v>0</v>
      </c>
      <c r="T24" s="444">
        <f t="shared" si="80"/>
        <v>0</v>
      </c>
      <c r="U24" s="445">
        <f t="shared" si="80"/>
        <v>0</v>
      </c>
      <c r="V24" s="444">
        <f t="shared" si="80"/>
        <v>0</v>
      </c>
      <c r="W24" s="444">
        <f t="shared" si="80"/>
        <v>0</v>
      </c>
      <c r="X24" s="444">
        <f t="shared" si="80"/>
        <v>0</v>
      </c>
      <c r="Y24" s="444">
        <f t="shared" si="80"/>
        <v>0</v>
      </c>
      <c r="Z24" s="444">
        <f t="shared" ref="Z24:AO41" si="86">IF((DATE(YEAR($F24),MONTH($F24),1))&lt;=(DATE(YEAR($G24),MONTH($G24),1)),IF(AND($G24&lt;=Z$5,$H24&gt;Z$6),Z$4*($D24/($H24-$G24+1)),IF(AND($G24&gt;Z$5,$G24&lt;=Z$6),(Z$6-$G24+1)*($D24/($H24-$G24+1)),IF(AND($H24&gt;=Z$5,$H24&lt;=Z$6),($H24-Z$5+1)*($D24/($H24-$G24+1)),0))),IF($F24=Z$5,($F24-$G24+Z$4)/($H24-$G24+1)*$D24,IF($F24&lt;Z$5,IF(AND($G24&lt;=Z$5,$H24&gt;Z$6),Z$4*($D24/($H24-$G24+1)),IF(AND($H24&gt;=Z$5,$H24&lt;=Z$6),($H24-Z$5+1)*($D24/($H24-$G24+1)),0)),0)))</f>
        <v>0</v>
      </c>
      <c r="AA24" s="444">
        <f t="shared" si="86"/>
        <v>0</v>
      </c>
      <c r="AB24" s="444">
        <f t="shared" si="86"/>
        <v>0</v>
      </c>
      <c r="AC24" s="444">
        <f t="shared" si="86"/>
        <v>0</v>
      </c>
      <c r="AD24" s="444">
        <f t="shared" si="86"/>
        <v>0</v>
      </c>
      <c r="AE24" s="444">
        <f t="shared" si="86"/>
        <v>0</v>
      </c>
      <c r="AF24" s="444">
        <f t="shared" si="86"/>
        <v>0</v>
      </c>
      <c r="AG24" s="445">
        <f t="shared" si="86"/>
        <v>0</v>
      </c>
      <c r="AH24" s="444">
        <f t="shared" si="86"/>
        <v>0</v>
      </c>
      <c r="AI24" s="444">
        <f t="shared" si="86"/>
        <v>0</v>
      </c>
      <c r="AJ24" s="444">
        <f t="shared" si="86"/>
        <v>0</v>
      </c>
      <c r="AK24" s="444">
        <f t="shared" si="86"/>
        <v>0</v>
      </c>
      <c r="AL24" s="444">
        <f t="shared" si="86"/>
        <v>0</v>
      </c>
      <c r="AM24" s="444">
        <f t="shared" si="86"/>
        <v>0</v>
      </c>
      <c r="AN24" s="444">
        <f t="shared" si="86"/>
        <v>0</v>
      </c>
      <c r="AO24" s="444">
        <f t="shared" si="86"/>
        <v>0</v>
      </c>
      <c r="AP24" s="444">
        <f t="shared" ref="AP24:AT33" si="87">IF((DATE(YEAR($F24),MONTH($F24),1))&lt;=(DATE(YEAR($G24),MONTH($G24),1)),IF(AND($G24&lt;=AP$5,$H24&gt;AP$6),AP$4*($D24/($H24-$G24+1)),IF(AND($G24&gt;AP$5,$G24&lt;=AP$6),(AP$6-$G24+1)*($D24/($H24-$G24+1)),IF(AND($H24&gt;=AP$5,$H24&lt;=AP$6),($H24-AP$5+1)*($D24/($H24-$G24+1)),0))),IF($F24=AP$5,($F24-$G24+AP$4)/($H24-$G24+1)*$D24,IF($F24&lt;AP$5,IF(AND($G24&lt;=AP$5,$H24&gt;AP$6),AP$4*($D24/($H24-$G24+1)),IF(AND($H24&gt;=AP$5,$H24&lt;=AP$6),($H24-AP$5+1)*($D24/($H24-$G24+1)),0)),0)))</f>
        <v>0</v>
      </c>
      <c r="AQ24" s="444">
        <f t="shared" si="87"/>
        <v>0</v>
      </c>
      <c r="AR24" s="444">
        <f t="shared" si="87"/>
        <v>0</v>
      </c>
      <c r="AS24" s="445">
        <f t="shared" si="87"/>
        <v>0</v>
      </c>
      <c r="AT24" s="444">
        <f t="shared" si="87"/>
        <v>0</v>
      </c>
      <c r="AU24" s="444">
        <f t="shared" si="83"/>
        <v>0</v>
      </c>
      <c r="AV24" s="444">
        <f t="shared" si="83"/>
        <v>0</v>
      </c>
      <c r="AW24" s="444">
        <f t="shared" si="83"/>
        <v>0</v>
      </c>
      <c r="AX24" s="444">
        <f t="shared" si="83"/>
        <v>0</v>
      </c>
      <c r="AY24" s="444">
        <f t="shared" si="83"/>
        <v>0</v>
      </c>
      <c r="AZ24" s="444">
        <f t="shared" si="83"/>
        <v>0</v>
      </c>
      <c r="BA24" s="444">
        <f t="shared" si="83"/>
        <v>0</v>
      </c>
      <c r="BB24" s="444">
        <f t="shared" si="83"/>
        <v>0</v>
      </c>
      <c r="BC24" s="444">
        <f t="shared" si="83"/>
        <v>0</v>
      </c>
      <c r="BD24" s="444">
        <f t="shared" si="83"/>
        <v>0</v>
      </c>
      <c r="BE24" s="445">
        <f t="shared" si="83"/>
        <v>0</v>
      </c>
      <c r="BF24" s="444">
        <f t="shared" si="83"/>
        <v>0</v>
      </c>
      <c r="BG24" s="444">
        <f t="shared" si="83"/>
        <v>0</v>
      </c>
      <c r="BH24" s="444">
        <f t="shared" si="83"/>
        <v>0</v>
      </c>
      <c r="BI24" s="444">
        <f t="shared" si="83"/>
        <v>0</v>
      </c>
      <c r="BJ24" s="444">
        <f t="shared" si="83"/>
        <v>0</v>
      </c>
      <c r="BK24" s="444">
        <f t="shared" si="84"/>
        <v>0</v>
      </c>
      <c r="BL24" s="444">
        <f t="shared" si="84"/>
        <v>0</v>
      </c>
      <c r="BM24" s="444">
        <f t="shared" si="84"/>
        <v>0</v>
      </c>
      <c r="BN24" s="444">
        <f t="shared" si="84"/>
        <v>0</v>
      </c>
      <c r="BO24" s="444">
        <f t="shared" si="84"/>
        <v>0</v>
      </c>
      <c r="BP24" s="444">
        <f t="shared" si="84"/>
        <v>0</v>
      </c>
      <c r="BQ24" s="444">
        <f t="shared" si="84"/>
        <v>0</v>
      </c>
      <c r="BR24" s="444">
        <f t="shared" si="84"/>
        <v>0</v>
      </c>
      <c r="BS24" s="444">
        <f t="shared" si="84"/>
        <v>0</v>
      </c>
      <c r="BT24" s="444">
        <f t="shared" si="84"/>
        <v>0</v>
      </c>
      <c r="BU24" s="444">
        <f t="shared" si="84"/>
        <v>0</v>
      </c>
      <c r="BV24" s="444">
        <f t="shared" si="84"/>
        <v>0</v>
      </c>
      <c r="BW24" s="444">
        <f t="shared" si="84"/>
        <v>0</v>
      </c>
      <c r="BX24" s="444">
        <f t="shared" si="84"/>
        <v>0</v>
      </c>
      <c r="BY24" s="444">
        <f t="shared" si="84"/>
        <v>0</v>
      </c>
      <c r="BZ24" s="444">
        <f t="shared" si="84"/>
        <v>0</v>
      </c>
      <c r="CA24" s="444">
        <f t="shared" si="85"/>
        <v>0</v>
      </c>
      <c r="CB24" s="444">
        <f t="shared" si="85"/>
        <v>0</v>
      </c>
      <c r="CC24" s="444">
        <f t="shared" si="85"/>
        <v>0</v>
      </c>
      <c r="CD24" s="444">
        <f t="shared" si="85"/>
        <v>0</v>
      </c>
      <c r="CE24" s="444">
        <f t="shared" si="85"/>
        <v>0</v>
      </c>
      <c r="CF24" s="444">
        <f t="shared" si="85"/>
        <v>0</v>
      </c>
      <c r="CG24" s="444">
        <f t="shared" si="85"/>
        <v>0</v>
      </c>
      <c r="CH24" s="444">
        <f t="shared" si="85"/>
        <v>0</v>
      </c>
      <c r="CI24" s="444">
        <f t="shared" si="85"/>
        <v>0</v>
      </c>
      <c r="CJ24" s="444">
        <f t="shared" si="85"/>
        <v>0</v>
      </c>
      <c r="CK24" s="444">
        <f t="shared" si="85"/>
        <v>0</v>
      </c>
      <c r="CL24" s="444">
        <f t="shared" si="85"/>
        <v>0</v>
      </c>
      <c r="CM24" s="444">
        <f t="shared" si="85"/>
        <v>0</v>
      </c>
      <c r="CN24" s="444">
        <f t="shared" si="85"/>
        <v>0</v>
      </c>
      <c r="CO24" s="444">
        <f t="shared" si="85"/>
        <v>0</v>
      </c>
      <c r="CP24" s="444">
        <f t="shared" si="85"/>
        <v>0</v>
      </c>
      <c r="CQ24" s="444">
        <f t="shared" si="85"/>
        <v>0</v>
      </c>
      <c r="CR24" s="444">
        <f t="shared" si="85"/>
        <v>0</v>
      </c>
      <c r="CS24" s="444">
        <f t="shared" si="85"/>
        <v>0</v>
      </c>
      <c r="CT24" s="444">
        <f t="shared" si="85"/>
        <v>0</v>
      </c>
      <c r="CU24" s="444">
        <f t="shared" si="85"/>
        <v>0</v>
      </c>
      <c r="CV24" s="444">
        <f t="shared" si="85"/>
        <v>0</v>
      </c>
      <c r="CW24" s="444">
        <f t="shared" si="85"/>
        <v>0</v>
      </c>
      <c r="CX24" s="444">
        <f t="shared" si="85"/>
        <v>0</v>
      </c>
      <c r="CY24" s="444">
        <f t="shared" si="85"/>
        <v>0</v>
      </c>
      <c r="CZ24" s="444">
        <f t="shared" si="85"/>
        <v>0</v>
      </c>
      <c r="DA24" s="444">
        <f t="shared" si="85"/>
        <v>0</v>
      </c>
      <c r="DB24" s="444">
        <f t="shared" si="85"/>
        <v>0</v>
      </c>
      <c r="DC24" s="444">
        <f t="shared" si="85"/>
        <v>0</v>
      </c>
      <c r="DD24" s="444">
        <f t="shared" si="85"/>
        <v>0</v>
      </c>
      <c r="DE24" s="444">
        <f t="shared" si="85"/>
        <v>0</v>
      </c>
      <c r="DF24" s="444">
        <f t="shared" si="85"/>
        <v>0</v>
      </c>
      <c r="DG24" s="444">
        <f t="shared" si="85"/>
        <v>0</v>
      </c>
      <c r="DH24" s="444">
        <f t="shared" si="85"/>
        <v>0</v>
      </c>
      <c r="DI24" s="444">
        <f t="shared" si="85"/>
        <v>0</v>
      </c>
      <c r="DJ24" s="444">
        <f t="shared" si="85"/>
        <v>0</v>
      </c>
      <c r="DK24" s="444">
        <f t="shared" si="85"/>
        <v>0</v>
      </c>
      <c r="DL24" s="444">
        <f t="shared" si="85"/>
        <v>0</v>
      </c>
      <c r="DM24" s="444">
        <f t="shared" si="85"/>
        <v>0</v>
      </c>
      <c r="DN24" s="444">
        <f t="shared" si="85"/>
        <v>0</v>
      </c>
      <c r="DO24" s="444">
        <f t="shared" si="85"/>
        <v>0</v>
      </c>
      <c r="DP24" s="444">
        <f t="shared" si="85"/>
        <v>0</v>
      </c>
      <c r="DQ24" s="444">
        <f t="shared" si="85"/>
        <v>0</v>
      </c>
      <c r="DR24" s="444">
        <f t="shared" si="85"/>
        <v>0</v>
      </c>
      <c r="DS24" s="444">
        <f t="shared" si="85"/>
        <v>0</v>
      </c>
      <c r="DT24" s="444">
        <f t="shared" si="85"/>
        <v>0</v>
      </c>
      <c r="DU24" s="444">
        <f t="shared" si="85"/>
        <v>0</v>
      </c>
      <c r="DV24" s="444">
        <f t="shared" si="85"/>
        <v>0</v>
      </c>
      <c r="DW24" s="444">
        <f t="shared" si="85"/>
        <v>0</v>
      </c>
      <c r="DX24" s="444">
        <f t="shared" si="85"/>
        <v>0</v>
      </c>
      <c r="DY24" s="444">
        <f t="shared" si="85"/>
        <v>0</v>
      </c>
      <c r="DZ24" s="444">
        <f t="shared" si="85"/>
        <v>0</v>
      </c>
      <c r="EA24" s="444">
        <f t="shared" si="85"/>
        <v>0</v>
      </c>
      <c r="EB24" s="444">
        <f t="shared" si="85"/>
        <v>0</v>
      </c>
      <c r="EC24" s="444">
        <f t="shared" si="85"/>
        <v>0</v>
      </c>
      <c r="ED24" s="444">
        <f t="shared" si="85"/>
        <v>0</v>
      </c>
      <c r="EE24" s="444">
        <f t="shared" si="85"/>
        <v>0</v>
      </c>
      <c r="EF24" s="444">
        <f t="shared" si="85"/>
        <v>0</v>
      </c>
      <c r="EG24" s="444">
        <f t="shared" si="85"/>
        <v>0</v>
      </c>
      <c r="EH24" s="444">
        <f t="shared" si="85"/>
        <v>0</v>
      </c>
      <c r="EI24" s="444">
        <f t="shared" si="85"/>
        <v>0</v>
      </c>
      <c r="EJ24" s="444">
        <f t="shared" si="85"/>
        <v>0</v>
      </c>
      <c r="EK24" s="444">
        <f t="shared" si="85"/>
        <v>0</v>
      </c>
    </row>
    <row r="25" spans="1:141" s="409" customFormat="1">
      <c r="A25" s="422">
        <v>43647</v>
      </c>
      <c r="B25" s="438">
        <v>2019</v>
      </c>
      <c r="C25" s="706">
        <v>0</v>
      </c>
      <c r="D25" s="447">
        <f>C25*$B$10</f>
        <v>0</v>
      </c>
      <c r="E25" s="439">
        <f t="shared" si="77"/>
        <v>0</v>
      </c>
      <c r="F25" s="440">
        <v>43647</v>
      </c>
      <c r="G25" s="441">
        <f t="shared" si="78"/>
        <v>43647</v>
      </c>
      <c r="H25" s="442">
        <f t="shared" si="79"/>
        <v>44011</v>
      </c>
      <c r="I25" s="443"/>
      <c r="J25" s="444">
        <f t="shared" si="80"/>
        <v>0</v>
      </c>
      <c r="K25" s="444">
        <f t="shared" si="80"/>
        <v>0</v>
      </c>
      <c r="L25" s="444">
        <f t="shared" si="80"/>
        <v>0</v>
      </c>
      <c r="M25" s="444">
        <f t="shared" si="80"/>
        <v>0</v>
      </c>
      <c r="N25" s="444">
        <f t="shared" si="80"/>
        <v>0</v>
      </c>
      <c r="O25" s="444">
        <f t="shared" si="80"/>
        <v>0</v>
      </c>
      <c r="P25" s="444">
        <f>IF((DATE(YEAR($F25),MONTH($F25),1))&lt;=(DATE(YEAR($G25),MONTH($G25),1)),IF(AND($G25&lt;=P$5,$H25&gt;P$6),P$4*($D25/($H25-$G25+1)),IF(AND($G25&gt;P$5,$G25&lt;=P$6),(P$6-$G25+1)*($D25/($H25-$G25+1)),IF(AND($H25&gt;=P$5,$H25&lt;=P$6),($H25-P$5+1)*($D25/($H25-$G25+1)),0))),IF($F25=P$5,($F25-$G25+P$4)/($H25-$G25+1)*$D25,IF($F25&lt;P$5,IF(AND($G25&lt;=P$5,$H25&gt;P$6),P$4*($D25/($H25-$G25+1)),IF(AND($H25&gt;=P$5,$H25&lt;=P$6),($H25-P$5+1)*($D25/($H25-$G25+1)),0)),0)))</f>
        <v>0</v>
      </c>
      <c r="Q25" s="444">
        <f t="shared" si="80"/>
        <v>0</v>
      </c>
      <c r="R25" s="444">
        <f t="shared" si="80"/>
        <v>0</v>
      </c>
      <c r="S25" s="444">
        <f t="shared" si="80"/>
        <v>0</v>
      </c>
      <c r="T25" s="444">
        <f t="shared" si="80"/>
        <v>0</v>
      </c>
      <c r="U25" s="445">
        <f t="shared" si="80"/>
        <v>0</v>
      </c>
      <c r="V25" s="444">
        <f t="shared" si="80"/>
        <v>0</v>
      </c>
      <c r="W25" s="444">
        <f t="shared" si="80"/>
        <v>0</v>
      </c>
      <c r="X25" s="444">
        <f t="shared" si="80"/>
        <v>0</v>
      </c>
      <c r="Y25" s="444">
        <f t="shared" si="80"/>
        <v>0</v>
      </c>
      <c r="Z25" s="444">
        <f t="shared" si="86"/>
        <v>0</v>
      </c>
      <c r="AA25" s="444">
        <f t="shared" si="86"/>
        <v>0</v>
      </c>
      <c r="AB25" s="444">
        <f t="shared" si="86"/>
        <v>0</v>
      </c>
      <c r="AC25" s="444">
        <f t="shared" si="86"/>
        <v>0</v>
      </c>
      <c r="AD25" s="444">
        <f t="shared" si="86"/>
        <v>0</v>
      </c>
      <c r="AE25" s="444">
        <f t="shared" si="86"/>
        <v>0</v>
      </c>
      <c r="AF25" s="444">
        <f t="shared" si="86"/>
        <v>0</v>
      </c>
      <c r="AG25" s="445">
        <f t="shared" si="86"/>
        <v>0</v>
      </c>
      <c r="AH25" s="444">
        <f t="shared" si="86"/>
        <v>0</v>
      </c>
      <c r="AI25" s="444">
        <f t="shared" si="86"/>
        <v>0</v>
      </c>
      <c r="AJ25" s="444">
        <f t="shared" si="86"/>
        <v>0</v>
      </c>
      <c r="AK25" s="444">
        <f t="shared" si="86"/>
        <v>0</v>
      </c>
      <c r="AL25" s="444">
        <f t="shared" si="86"/>
        <v>0</v>
      </c>
      <c r="AM25" s="444">
        <f t="shared" si="86"/>
        <v>0</v>
      </c>
      <c r="AN25" s="444">
        <f t="shared" si="86"/>
        <v>0</v>
      </c>
      <c r="AO25" s="444">
        <f t="shared" si="86"/>
        <v>0</v>
      </c>
      <c r="AP25" s="444">
        <f t="shared" si="87"/>
        <v>0</v>
      </c>
      <c r="AQ25" s="444">
        <f t="shared" si="87"/>
        <v>0</v>
      </c>
      <c r="AR25" s="444">
        <f t="shared" si="87"/>
        <v>0</v>
      </c>
      <c r="AS25" s="445">
        <f t="shared" si="87"/>
        <v>0</v>
      </c>
      <c r="AT25" s="444">
        <f t="shared" si="87"/>
        <v>0</v>
      </c>
      <c r="AU25" s="444">
        <f t="shared" si="83"/>
        <v>0</v>
      </c>
      <c r="AV25" s="444">
        <f t="shared" si="83"/>
        <v>0</v>
      </c>
      <c r="AW25" s="444">
        <f t="shared" si="83"/>
        <v>0</v>
      </c>
      <c r="AX25" s="444">
        <f t="shared" si="83"/>
        <v>0</v>
      </c>
      <c r="AY25" s="444">
        <f t="shared" si="83"/>
        <v>0</v>
      </c>
      <c r="AZ25" s="444">
        <f t="shared" si="83"/>
        <v>0</v>
      </c>
      <c r="BA25" s="444">
        <f t="shared" si="83"/>
        <v>0</v>
      </c>
      <c r="BB25" s="444">
        <f t="shared" si="83"/>
        <v>0</v>
      </c>
      <c r="BC25" s="444">
        <f t="shared" si="83"/>
        <v>0</v>
      </c>
      <c r="BD25" s="444">
        <f t="shared" si="83"/>
        <v>0</v>
      </c>
      <c r="BE25" s="445">
        <f t="shared" si="83"/>
        <v>0</v>
      </c>
      <c r="BF25" s="444">
        <f t="shared" si="83"/>
        <v>0</v>
      </c>
      <c r="BG25" s="444">
        <f t="shared" si="83"/>
        <v>0</v>
      </c>
      <c r="BH25" s="444">
        <f t="shared" si="83"/>
        <v>0</v>
      </c>
      <c r="BI25" s="444">
        <f t="shared" si="83"/>
        <v>0</v>
      </c>
      <c r="BJ25" s="444">
        <f t="shared" si="83"/>
        <v>0</v>
      </c>
      <c r="BK25" s="444">
        <f t="shared" si="84"/>
        <v>0</v>
      </c>
      <c r="BL25" s="444">
        <f t="shared" si="84"/>
        <v>0</v>
      </c>
      <c r="BM25" s="444">
        <f t="shared" si="84"/>
        <v>0</v>
      </c>
      <c r="BN25" s="444">
        <f t="shared" si="84"/>
        <v>0</v>
      </c>
      <c r="BO25" s="444">
        <f t="shared" si="84"/>
        <v>0</v>
      </c>
      <c r="BP25" s="444">
        <f t="shared" si="84"/>
        <v>0</v>
      </c>
      <c r="BQ25" s="444">
        <f t="shared" si="84"/>
        <v>0</v>
      </c>
      <c r="BR25" s="444">
        <f t="shared" si="84"/>
        <v>0</v>
      </c>
      <c r="BS25" s="444">
        <f t="shared" si="84"/>
        <v>0</v>
      </c>
      <c r="BT25" s="444">
        <f t="shared" si="84"/>
        <v>0</v>
      </c>
      <c r="BU25" s="444">
        <f t="shared" si="84"/>
        <v>0</v>
      </c>
      <c r="BV25" s="444">
        <f t="shared" si="84"/>
        <v>0</v>
      </c>
      <c r="BW25" s="444">
        <f t="shared" si="84"/>
        <v>0</v>
      </c>
      <c r="BX25" s="444">
        <f t="shared" si="84"/>
        <v>0</v>
      </c>
      <c r="BY25" s="444">
        <f t="shared" si="84"/>
        <v>0</v>
      </c>
      <c r="BZ25" s="444">
        <f t="shared" si="84"/>
        <v>0</v>
      </c>
      <c r="CA25" s="444">
        <f t="shared" si="85"/>
        <v>0</v>
      </c>
      <c r="CB25" s="444">
        <f t="shared" si="85"/>
        <v>0</v>
      </c>
      <c r="CC25" s="444">
        <f t="shared" si="85"/>
        <v>0</v>
      </c>
      <c r="CD25" s="444">
        <f t="shared" si="85"/>
        <v>0</v>
      </c>
      <c r="CE25" s="444">
        <f t="shared" si="85"/>
        <v>0</v>
      </c>
      <c r="CF25" s="444">
        <f t="shared" si="85"/>
        <v>0</v>
      </c>
      <c r="CG25" s="444">
        <f t="shared" si="85"/>
        <v>0</v>
      </c>
      <c r="CH25" s="444">
        <f t="shared" si="85"/>
        <v>0</v>
      </c>
      <c r="CI25" s="444">
        <f t="shared" si="85"/>
        <v>0</v>
      </c>
      <c r="CJ25" s="444">
        <f t="shared" si="85"/>
        <v>0</v>
      </c>
      <c r="CK25" s="444">
        <f t="shared" si="85"/>
        <v>0</v>
      </c>
      <c r="CL25" s="444">
        <f t="shared" si="85"/>
        <v>0</v>
      </c>
      <c r="CM25" s="444">
        <f t="shared" si="85"/>
        <v>0</v>
      </c>
      <c r="CN25" s="444">
        <f t="shared" si="85"/>
        <v>0</v>
      </c>
      <c r="CO25" s="444">
        <f t="shared" si="85"/>
        <v>0</v>
      </c>
      <c r="CP25" s="444">
        <f t="shared" si="85"/>
        <v>0</v>
      </c>
      <c r="CQ25" s="444">
        <f t="shared" si="85"/>
        <v>0</v>
      </c>
      <c r="CR25" s="444">
        <f t="shared" si="85"/>
        <v>0</v>
      </c>
      <c r="CS25" s="444">
        <f t="shared" si="85"/>
        <v>0</v>
      </c>
      <c r="CT25" s="444">
        <f t="shared" si="85"/>
        <v>0</v>
      </c>
      <c r="CU25" s="444">
        <f t="shared" si="85"/>
        <v>0</v>
      </c>
      <c r="CV25" s="444">
        <f t="shared" si="85"/>
        <v>0</v>
      </c>
      <c r="CW25" s="444">
        <f t="shared" si="85"/>
        <v>0</v>
      </c>
      <c r="CX25" s="444">
        <f t="shared" si="85"/>
        <v>0</v>
      </c>
      <c r="CY25" s="444">
        <f t="shared" si="85"/>
        <v>0</v>
      </c>
      <c r="CZ25" s="444">
        <f t="shared" si="85"/>
        <v>0</v>
      </c>
      <c r="DA25" s="444">
        <f t="shared" si="85"/>
        <v>0</v>
      </c>
      <c r="DB25" s="444">
        <f t="shared" si="85"/>
        <v>0</v>
      </c>
      <c r="DC25" s="444">
        <f t="shared" si="85"/>
        <v>0</v>
      </c>
      <c r="DD25" s="444">
        <f t="shared" si="85"/>
        <v>0</v>
      </c>
      <c r="DE25" s="444">
        <f t="shared" si="85"/>
        <v>0</v>
      </c>
      <c r="DF25" s="444">
        <f t="shared" si="85"/>
        <v>0</v>
      </c>
      <c r="DG25" s="444">
        <f t="shared" si="85"/>
        <v>0</v>
      </c>
      <c r="DH25" s="444">
        <f t="shared" si="85"/>
        <v>0</v>
      </c>
      <c r="DI25" s="444">
        <f t="shared" si="85"/>
        <v>0</v>
      </c>
      <c r="DJ25" s="444">
        <f t="shared" si="85"/>
        <v>0</v>
      </c>
      <c r="DK25" s="444">
        <f t="shared" si="85"/>
        <v>0</v>
      </c>
      <c r="DL25" s="444">
        <f t="shared" si="85"/>
        <v>0</v>
      </c>
      <c r="DM25" s="444">
        <f t="shared" si="85"/>
        <v>0</v>
      </c>
      <c r="DN25" s="444">
        <f t="shared" si="85"/>
        <v>0</v>
      </c>
      <c r="DO25" s="444">
        <f t="shared" si="85"/>
        <v>0</v>
      </c>
      <c r="DP25" s="444">
        <f t="shared" si="85"/>
        <v>0</v>
      </c>
      <c r="DQ25" s="444">
        <f t="shared" si="85"/>
        <v>0</v>
      </c>
      <c r="DR25" s="444">
        <f t="shared" si="85"/>
        <v>0</v>
      </c>
      <c r="DS25" s="444">
        <f t="shared" si="85"/>
        <v>0</v>
      </c>
      <c r="DT25" s="444">
        <f t="shared" si="85"/>
        <v>0</v>
      </c>
      <c r="DU25" s="444">
        <f t="shared" si="85"/>
        <v>0</v>
      </c>
      <c r="DV25" s="444">
        <f t="shared" si="85"/>
        <v>0</v>
      </c>
      <c r="DW25" s="444">
        <f t="shared" si="85"/>
        <v>0</v>
      </c>
      <c r="DX25" s="444">
        <f t="shared" si="85"/>
        <v>0</v>
      </c>
      <c r="DY25" s="444">
        <f t="shared" si="85"/>
        <v>0</v>
      </c>
      <c r="DZ25" s="444">
        <f t="shared" si="85"/>
        <v>0</v>
      </c>
      <c r="EA25" s="444">
        <f t="shared" si="85"/>
        <v>0</v>
      </c>
      <c r="EB25" s="444">
        <f t="shared" si="85"/>
        <v>0</v>
      </c>
      <c r="EC25" s="444">
        <f t="shared" si="85"/>
        <v>0</v>
      </c>
      <c r="ED25" s="444">
        <f t="shared" si="85"/>
        <v>0</v>
      </c>
      <c r="EE25" s="444">
        <f t="shared" si="85"/>
        <v>0</v>
      </c>
      <c r="EF25" s="444">
        <f t="shared" si="85"/>
        <v>0</v>
      </c>
      <c r="EG25" s="444">
        <f t="shared" si="85"/>
        <v>0</v>
      </c>
      <c r="EH25" s="444">
        <f t="shared" si="85"/>
        <v>0</v>
      </c>
      <c r="EI25" s="444">
        <f t="shared" si="85"/>
        <v>0</v>
      </c>
      <c r="EJ25" s="444">
        <f t="shared" si="85"/>
        <v>0</v>
      </c>
      <c r="EK25" s="444">
        <f t="shared" si="85"/>
        <v>0</v>
      </c>
    </row>
    <row r="26" spans="1:141" s="409" customFormat="1">
      <c r="A26" s="422">
        <v>43678</v>
      </c>
      <c r="B26" s="438">
        <v>2019</v>
      </c>
      <c r="C26" s="705">
        <v>0</v>
      </c>
      <c r="D26" s="448">
        <f>C26*$B$10</f>
        <v>0</v>
      </c>
      <c r="E26" s="439">
        <f t="shared" si="77"/>
        <v>0</v>
      </c>
      <c r="F26" s="440">
        <v>43678</v>
      </c>
      <c r="G26" s="441">
        <f t="shared" si="78"/>
        <v>43678</v>
      </c>
      <c r="H26" s="442">
        <f t="shared" si="79"/>
        <v>44042</v>
      </c>
      <c r="I26" s="443"/>
      <c r="J26" s="444">
        <f t="shared" si="80"/>
        <v>0</v>
      </c>
      <c r="K26" s="444">
        <f t="shared" si="80"/>
        <v>0</v>
      </c>
      <c r="L26" s="444">
        <f t="shared" si="80"/>
        <v>0</v>
      </c>
      <c r="M26" s="444">
        <f t="shared" si="80"/>
        <v>0</v>
      </c>
      <c r="N26" s="444">
        <f t="shared" si="80"/>
        <v>0</v>
      </c>
      <c r="O26" s="444">
        <f t="shared" si="80"/>
        <v>0</v>
      </c>
      <c r="P26" s="444">
        <f t="shared" si="80"/>
        <v>0</v>
      </c>
      <c r="Q26" s="444">
        <f t="shared" si="80"/>
        <v>0</v>
      </c>
      <c r="R26" s="444">
        <f t="shared" si="80"/>
        <v>0</v>
      </c>
      <c r="S26" s="444">
        <f t="shared" si="80"/>
        <v>0</v>
      </c>
      <c r="T26" s="444">
        <f t="shared" si="80"/>
        <v>0</v>
      </c>
      <c r="U26" s="445">
        <f t="shared" si="80"/>
        <v>0</v>
      </c>
      <c r="V26" s="444">
        <f t="shared" si="80"/>
        <v>0</v>
      </c>
      <c r="W26" s="444">
        <f t="shared" si="80"/>
        <v>0</v>
      </c>
      <c r="X26" s="444">
        <f t="shared" si="80"/>
        <v>0</v>
      </c>
      <c r="Y26" s="444">
        <f t="shared" si="80"/>
        <v>0</v>
      </c>
      <c r="Z26" s="444">
        <f t="shared" si="86"/>
        <v>0</v>
      </c>
      <c r="AA26" s="444">
        <f t="shared" si="86"/>
        <v>0</v>
      </c>
      <c r="AB26" s="444">
        <f t="shared" si="86"/>
        <v>0</v>
      </c>
      <c r="AC26" s="444">
        <f t="shared" si="86"/>
        <v>0</v>
      </c>
      <c r="AD26" s="444">
        <f t="shared" si="86"/>
        <v>0</v>
      </c>
      <c r="AE26" s="444">
        <f t="shared" si="86"/>
        <v>0</v>
      </c>
      <c r="AF26" s="444">
        <f t="shared" si="86"/>
        <v>0</v>
      </c>
      <c r="AG26" s="445">
        <f t="shared" si="86"/>
        <v>0</v>
      </c>
      <c r="AH26" s="444">
        <f t="shared" si="86"/>
        <v>0</v>
      </c>
      <c r="AI26" s="444">
        <f t="shared" si="86"/>
        <v>0</v>
      </c>
      <c r="AJ26" s="444">
        <f t="shared" si="86"/>
        <v>0</v>
      </c>
      <c r="AK26" s="444">
        <f t="shared" si="86"/>
        <v>0</v>
      </c>
      <c r="AL26" s="444">
        <f t="shared" si="86"/>
        <v>0</v>
      </c>
      <c r="AM26" s="444">
        <f t="shared" si="86"/>
        <v>0</v>
      </c>
      <c r="AN26" s="444">
        <f t="shared" si="86"/>
        <v>0</v>
      </c>
      <c r="AO26" s="444">
        <f t="shared" si="86"/>
        <v>0</v>
      </c>
      <c r="AP26" s="444">
        <f t="shared" si="87"/>
        <v>0</v>
      </c>
      <c r="AQ26" s="444">
        <f t="shared" si="87"/>
        <v>0</v>
      </c>
      <c r="AR26" s="444">
        <f t="shared" si="87"/>
        <v>0</v>
      </c>
      <c r="AS26" s="445">
        <f t="shared" si="87"/>
        <v>0</v>
      </c>
      <c r="AT26" s="444">
        <f t="shared" si="87"/>
        <v>0</v>
      </c>
      <c r="AU26" s="444">
        <f t="shared" si="83"/>
        <v>0</v>
      </c>
      <c r="AV26" s="444">
        <f t="shared" si="83"/>
        <v>0</v>
      </c>
      <c r="AW26" s="444">
        <f t="shared" si="83"/>
        <v>0</v>
      </c>
      <c r="AX26" s="444">
        <f t="shared" si="83"/>
        <v>0</v>
      </c>
      <c r="AY26" s="444">
        <f t="shared" si="83"/>
        <v>0</v>
      </c>
      <c r="AZ26" s="444">
        <f t="shared" si="83"/>
        <v>0</v>
      </c>
      <c r="BA26" s="444">
        <f t="shared" si="83"/>
        <v>0</v>
      </c>
      <c r="BB26" s="444">
        <f t="shared" si="83"/>
        <v>0</v>
      </c>
      <c r="BC26" s="444">
        <f t="shared" si="83"/>
        <v>0</v>
      </c>
      <c r="BD26" s="444">
        <f t="shared" si="83"/>
        <v>0</v>
      </c>
      <c r="BE26" s="445">
        <f t="shared" si="83"/>
        <v>0</v>
      </c>
      <c r="BF26" s="444">
        <f t="shared" si="83"/>
        <v>0</v>
      </c>
      <c r="BG26" s="444">
        <f t="shared" si="83"/>
        <v>0</v>
      </c>
      <c r="BH26" s="444">
        <f t="shared" si="83"/>
        <v>0</v>
      </c>
      <c r="BI26" s="444">
        <f t="shared" si="83"/>
        <v>0</v>
      </c>
      <c r="BJ26" s="444">
        <f t="shared" si="83"/>
        <v>0</v>
      </c>
      <c r="BK26" s="444">
        <f t="shared" si="84"/>
        <v>0</v>
      </c>
      <c r="BL26" s="444">
        <f t="shared" si="84"/>
        <v>0</v>
      </c>
      <c r="BM26" s="444">
        <f t="shared" si="84"/>
        <v>0</v>
      </c>
      <c r="BN26" s="444">
        <f t="shared" si="84"/>
        <v>0</v>
      </c>
      <c r="BO26" s="444">
        <f t="shared" si="84"/>
        <v>0</v>
      </c>
      <c r="BP26" s="444">
        <f t="shared" si="84"/>
        <v>0</v>
      </c>
      <c r="BQ26" s="444">
        <f t="shared" si="84"/>
        <v>0</v>
      </c>
      <c r="BR26" s="444">
        <f t="shared" si="84"/>
        <v>0</v>
      </c>
      <c r="BS26" s="444">
        <f t="shared" si="84"/>
        <v>0</v>
      </c>
      <c r="BT26" s="444">
        <f t="shared" si="84"/>
        <v>0</v>
      </c>
      <c r="BU26" s="444">
        <f t="shared" si="84"/>
        <v>0</v>
      </c>
      <c r="BV26" s="444">
        <f t="shared" si="84"/>
        <v>0</v>
      </c>
      <c r="BW26" s="444">
        <f t="shared" si="84"/>
        <v>0</v>
      </c>
      <c r="BX26" s="444">
        <f t="shared" si="84"/>
        <v>0</v>
      </c>
      <c r="BY26" s="444">
        <f t="shared" si="84"/>
        <v>0</v>
      </c>
      <c r="BZ26" s="444">
        <f t="shared" si="84"/>
        <v>0</v>
      </c>
      <c r="CA26" s="444">
        <f t="shared" si="85"/>
        <v>0</v>
      </c>
      <c r="CB26" s="444">
        <f t="shared" si="85"/>
        <v>0</v>
      </c>
      <c r="CC26" s="444">
        <f t="shared" si="85"/>
        <v>0</v>
      </c>
      <c r="CD26" s="444">
        <f t="shared" si="85"/>
        <v>0</v>
      </c>
      <c r="CE26" s="444">
        <f t="shared" si="85"/>
        <v>0</v>
      </c>
      <c r="CF26" s="444">
        <f t="shared" si="85"/>
        <v>0</v>
      </c>
      <c r="CG26" s="444">
        <f t="shared" si="85"/>
        <v>0</v>
      </c>
      <c r="CH26" s="444">
        <f t="shared" si="85"/>
        <v>0</v>
      </c>
      <c r="CI26" s="444">
        <f t="shared" si="85"/>
        <v>0</v>
      </c>
      <c r="CJ26" s="444">
        <f t="shared" si="85"/>
        <v>0</v>
      </c>
      <c r="CK26" s="444">
        <f t="shared" si="85"/>
        <v>0</v>
      </c>
      <c r="CL26" s="444">
        <f t="shared" si="85"/>
        <v>0</v>
      </c>
      <c r="CM26" s="444">
        <f t="shared" si="85"/>
        <v>0</v>
      </c>
      <c r="CN26" s="444">
        <f t="shared" si="85"/>
        <v>0</v>
      </c>
      <c r="CO26" s="444">
        <f t="shared" si="85"/>
        <v>0</v>
      </c>
      <c r="CP26" s="444">
        <f t="shared" si="85"/>
        <v>0</v>
      </c>
      <c r="CQ26" s="444">
        <f t="shared" si="85"/>
        <v>0</v>
      </c>
      <c r="CR26" s="444">
        <f t="shared" si="85"/>
        <v>0</v>
      </c>
      <c r="CS26" s="444">
        <f t="shared" si="85"/>
        <v>0</v>
      </c>
      <c r="CT26" s="444">
        <f t="shared" si="85"/>
        <v>0</v>
      </c>
      <c r="CU26" s="444">
        <f t="shared" si="85"/>
        <v>0</v>
      </c>
      <c r="CV26" s="444">
        <f t="shared" si="85"/>
        <v>0</v>
      </c>
      <c r="CW26" s="444">
        <f t="shared" si="85"/>
        <v>0</v>
      </c>
      <c r="CX26" s="444">
        <f t="shared" si="85"/>
        <v>0</v>
      </c>
      <c r="CY26" s="444">
        <f t="shared" si="85"/>
        <v>0</v>
      </c>
      <c r="CZ26" s="444">
        <f t="shared" si="85"/>
        <v>0</v>
      </c>
      <c r="DA26" s="444">
        <f t="shared" si="85"/>
        <v>0</v>
      </c>
      <c r="DB26" s="444">
        <f t="shared" si="85"/>
        <v>0</v>
      </c>
      <c r="DC26" s="444">
        <f t="shared" si="85"/>
        <v>0</v>
      </c>
      <c r="DD26" s="444">
        <f t="shared" si="85"/>
        <v>0</v>
      </c>
      <c r="DE26" s="444">
        <f t="shared" si="85"/>
        <v>0</v>
      </c>
      <c r="DF26" s="444">
        <f t="shared" si="85"/>
        <v>0</v>
      </c>
      <c r="DG26" s="444">
        <f t="shared" si="85"/>
        <v>0</v>
      </c>
      <c r="DH26" s="444">
        <f t="shared" si="85"/>
        <v>0</v>
      </c>
      <c r="DI26" s="444">
        <f t="shared" si="85"/>
        <v>0</v>
      </c>
      <c r="DJ26" s="444">
        <f t="shared" si="85"/>
        <v>0</v>
      </c>
      <c r="DK26" s="444">
        <f t="shared" si="85"/>
        <v>0</v>
      </c>
      <c r="DL26" s="444">
        <f t="shared" si="85"/>
        <v>0</v>
      </c>
      <c r="DM26" s="444">
        <f t="shared" si="85"/>
        <v>0</v>
      </c>
      <c r="DN26" s="444">
        <f t="shared" si="85"/>
        <v>0</v>
      </c>
      <c r="DO26" s="444">
        <f t="shared" si="85"/>
        <v>0</v>
      </c>
      <c r="DP26" s="444">
        <f t="shared" si="85"/>
        <v>0</v>
      </c>
      <c r="DQ26" s="444">
        <f t="shared" si="85"/>
        <v>0</v>
      </c>
      <c r="DR26" s="444">
        <f t="shared" si="85"/>
        <v>0</v>
      </c>
      <c r="DS26" s="444">
        <f t="shared" si="85"/>
        <v>0</v>
      </c>
      <c r="DT26" s="444">
        <f t="shared" si="85"/>
        <v>0</v>
      </c>
      <c r="DU26" s="444">
        <f t="shared" si="85"/>
        <v>0</v>
      </c>
      <c r="DV26" s="444">
        <f t="shared" si="85"/>
        <v>0</v>
      </c>
      <c r="DW26" s="444">
        <f t="shared" si="85"/>
        <v>0</v>
      </c>
      <c r="DX26" s="444">
        <f t="shared" si="85"/>
        <v>0</v>
      </c>
      <c r="DY26" s="444">
        <f t="shared" si="85"/>
        <v>0</v>
      </c>
      <c r="DZ26" s="444">
        <f t="shared" si="85"/>
        <v>0</v>
      </c>
      <c r="EA26" s="444">
        <f t="shared" si="85"/>
        <v>0</v>
      </c>
      <c r="EB26" s="444">
        <f t="shared" si="85"/>
        <v>0</v>
      </c>
      <c r="EC26" s="444">
        <f t="shared" si="85"/>
        <v>0</v>
      </c>
      <c r="ED26" s="444">
        <f t="shared" si="85"/>
        <v>0</v>
      </c>
      <c r="EE26" s="444">
        <f t="shared" si="85"/>
        <v>0</v>
      </c>
      <c r="EF26" s="444">
        <f t="shared" si="85"/>
        <v>0</v>
      </c>
      <c r="EG26" s="444">
        <f t="shared" si="85"/>
        <v>0</v>
      </c>
      <c r="EH26" s="444">
        <f t="shared" si="85"/>
        <v>0</v>
      </c>
      <c r="EI26" s="444">
        <f t="shared" si="85"/>
        <v>0</v>
      </c>
      <c r="EJ26" s="444">
        <f t="shared" si="85"/>
        <v>0</v>
      </c>
      <c r="EK26" s="444">
        <f t="shared" si="85"/>
        <v>0</v>
      </c>
    </row>
    <row r="27" spans="1:141" s="409" customFormat="1">
      <c r="A27" s="422">
        <v>43709</v>
      </c>
      <c r="B27" s="438">
        <v>2019</v>
      </c>
      <c r="C27" s="705">
        <v>0</v>
      </c>
      <c r="D27" s="448">
        <f>C27*$B$10</f>
        <v>0</v>
      </c>
      <c r="E27" s="439">
        <f t="shared" si="77"/>
        <v>0</v>
      </c>
      <c r="F27" s="440">
        <v>43709</v>
      </c>
      <c r="G27" s="441">
        <f t="shared" si="78"/>
        <v>43709</v>
      </c>
      <c r="H27" s="442">
        <f t="shared" si="79"/>
        <v>44073</v>
      </c>
      <c r="I27" s="443"/>
      <c r="J27" s="444">
        <f t="shared" si="80"/>
        <v>0</v>
      </c>
      <c r="K27" s="444">
        <f t="shared" si="80"/>
        <v>0</v>
      </c>
      <c r="L27" s="444">
        <f t="shared" si="80"/>
        <v>0</v>
      </c>
      <c r="M27" s="444">
        <f t="shared" si="80"/>
        <v>0</v>
      </c>
      <c r="N27" s="444">
        <f t="shared" si="80"/>
        <v>0</v>
      </c>
      <c r="O27" s="444">
        <f t="shared" si="80"/>
        <v>0</v>
      </c>
      <c r="P27" s="444">
        <f t="shared" si="80"/>
        <v>0</v>
      </c>
      <c r="Q27" s="444">
        <f t="shared" si="80"/>
        <v>0</v>
      </c>
      <c r="R27" s="444">
        <f t="shared" si="80"/>
        <v>0</v>
      </c>
      <c r="S27" s="444">
        <f t="shared" si="80"/>
        <v>0</v>
      </c>
      <c r="T27" s="444">
        <f t="shared" si="80"/>
        <v>0</v>
      </c>
      <c r="U27" s="445">
        <f t="shared" si="80"/>
        <v>0</v>
      </c>
      <c r="V27" s="444">
        <f t="shared" si="80"/>
        <v>0</v>
      </c>
      <c r="W27" s="444">
        <f t="shared" si="80"/>
        <v>0</v>
      </c>
      <c r="X27" s="444">
        <f t="shared" si="80"/>
        <v>0</v>
      </c>
      <c r="Y27" s="444">
        <f t="shared" si="80"/>
        <v>0</v>
      </c>
      <c r="Z27" s="444">
        <f t="shared" si="86"/>
        <v>0</v>
      </c>
      <c r="AA27" s="444">
        <f t="shared" si="86"/>
        <v>0</v>
      </c>
      <c r="AB27" s="444">
        <f t="shared" si="86"/>
        <v>0</v>
      </c>
      <c r="AC27" s="444">
        <f t="shared" si="86"/>
        <v>0</v>
      </c>
      <c r="AD27" s="444">
        <f t="shared" si="86"/>
        <v>0</v>
      </c>
      <c r="AE27" s="444">
        <f t="shared" si="86"/>
        <v>0</v>
      </c>
      <c r="AF27" s="444">
        <f t="shared" si="86"/>
        <v>0</v>
      </c>
      <c r="AG27" s="445">
        <f t="shared" si="86"/>
        <v>0</v>
      </c>
      <c r="AH27" s="444">
        <f t="shared" si="86"/>
        <v>0</v>
      </c>
      <c r="AI27" s="444">
        <f t="shared" si="86"/>
        <v>0</v>
      </c>
      <c r="AJ27" s="444">
        <f t="shared" si="86"/>
        <v>0</v>
      </c>
      <c r="AK27" s="444">
        <f t="shared" si="86"/>
        <v>0</v>
      </c>
      <c r="AL27" s="444">
        <f t="shared" si="86"/>
        <v>0</v>
      </c>
      <c r="AM27" s="444">
        <f t="shared" si="86"/>
        <v>0</v>
      </c>
      <c r="AN27" s="444">
        <f t="shared" si="86"/>
        <v>0</v>
      </c>
      <c r="AO27" s="444">
        <f t="shared" si="86"/>
        <v>0</v>
      </c>
      <c r="AP27" s="444">
        <f t="shared" si="87"/>
        <v>0</v>
      </c>
      <c r="AQ27" s="444">
        <f t="shared" si="87"/>
        <v>0</v>
      </c>
      <c r="AR27" s="444">
        <f t="shared" si="87"/>
        <v>0</v>
      </c>
      <c r="AS27" s="445">
        <f t="shared" si="87"/>
        <v>0</v>
      </c>
      <c r="AT27" s="444">
        <f t="shared" si="87"/>
        <v>0</v>
      </c>
      <c r="AU27" s="444">
        <f t="shared" si="83"/>
        <v>0</v>
      </c>
      <c r="AV27" s="444">
        <f t="shared" si="83"/>
        <v>0</v>
      </c>
      <c r="AW27" s="444">
        <f t="shared" si="83"/>
        <v>0</v>
      </c>
      <c r="AX27" s="444">
        <f t="shared" si="83"/>
        <v>0</v>
      </c>
      <c r="AY27" s="444">
        <f t="shared" si="83"/>
        <v>0</v>
      </c>
      <c r="AZ27" s="444">
        <f t="shared" si="83"/>
        <v>0</v>
      </c>
      <c r="BA27" s="444">
        <f t="shared" si="83"/>
        <v>0</v>
      </c>
      <c r="BB27" s="444">
        <f t="shared" si="83"/>
        <v>0</v>
      </c>
      <c r="BC27" s="444">
        <f t="shared" si="83"/>
        <v>0</v>
      </c>
      <c r="BD27" s="444">
        <f t="shared" si="83"/>
        <v>0</v>
      </c>
      <c r="BE27" s="445">
        <f t="shared" si="83"/>
        <v>0</v>
      </c>
      <c r="BF27" s="444">
        <f t="shared" si="83"/>
        <v>0</v>
      </c>
      <c r="BG27" s="444">
        <f t="shared" si="83"/>
        <v>0</v>
      </c>
      <c r="BH27" s="444">
        <f t="shared" si="83"/>
        <v>0</v>
      </c>
      <c r="BI27" s="444">
        <f t="shared" si="83"/>
        <v>0</v>
      </c>
      <c r="BJ27" s="444">
        <f t="shared" si="83"/>
        <v>0</v>
      </c>
      <c r="BK27" s="444">
        <f t="shared" si="84"/>
        <v>0</v>
      </c>
      <c r="BL27" s="444">
        <f t="shared" si="84"/>
        <v>0</v>
      </c>
      <c r="BM27" s="444">
        <f t="shared" si="84"/>
        <v>0</v>
      </c>
      <c r="BN27" s="444">
        <f t="shared" si="84"/>
        <v>0</v>
      </c>
      <c r="BO27" s="444">
        <f t="shared" si="84"/>
        <v>0</v>
      </c>
      <c r="BP27" s="444">
        <f t="shared" si="84"/>
        <v>0</v>
      </c>
      <c r="BQ27" s="444">
        <f t="shared" si="84"/>
        <v>0</v>
      </c>
      <c r="BR27" s="444">
        <f t="shared" si="84"/>
        <v>0</v>
      </c>
      <c r="BS27" s="444">
        <f t="shared" si="84"/>
        <v>0</v>
      </c>
      <c r="BT27" s="444">
        <f t="shared" si="84"/>
        <v>0</v>
      </c>
      <c r="BU27" s="444">
        <f t="shared" si="84"/>
        <v>0</v>
      </c>
      <c r="BV27" s="444">
        <f t="shared" si="84"/>
        <v>0</v>
      </c>
      <c r="BW27" s="444">
        <f t="shared" si="84"/>
        <v>0</v>
      </c>
      <c r="BX27" s="444">
        <f t="shared" si="84"/>
        <v>0</v>
      </c>
      <c r="BY27" s="444">
        <f t="shared" si="84"/>
        <v>0</v>
      </c>
      <c r="BZ27" s="444">
        <f t="shared" si="84"/>
        <v>0</v>
      </c>
      <c r="CA27" s="444">
        <f t="shared" si="85"/>
        <v>0</v>
      </c>
      <c r="CB27" s="444">
        <f t="shared" si="85"/>
        <v>0</v>
      </c>
      <c r="CC27" s="444">
        <f t="shared" si="85"/>
        <v>0</v>
      </c>
      <c r="CD27" s="444">
        <f t="shared" ref="CD27:EK27" si="88">IF((DATE(YEAR($F27),MONTH($F27),1))&lt;=(DATE(YEAR($G27),MONTH($G27),1)),IF(AND($G27&lt;=CD$5,$H27&gt;CD$6),CD$4*($D27/($H27-$G27+1)),IF(AND($G27&gt;CD$5,$G27&lt;=CD$6),(CD$6-$G27+1)*($D27/($H27-$G27+1)),IF(AND($H27&gt;=CD$5,$H27&lt;=CD$6),($H27-CD$5+1)*($D27/($H27-$G27+1)),0))),IF($F27=CD$5,($F27-$G27+CD$4)/($H27-$G27+1)*$D27,IF($F27&lt;CD$5,IF(AND($G27&lt;=CD$5,$H27&gt;CD$6),CD$4*($D27/($H27-$G27+1)),IF(AND($H27&gt;=CD$5,$H27&lt;=CD$6),($H27-CD$5+1)*($D27/($H27-$G27+1)),0)),0)))</f>
        <v>0</v>
      </c>
      <c r="CE27" s="444">
        <f t="shared" si="88"/>
        <v>0</v>
      </c>
      <c r="CF27" s="444">
        <f t="shared" si="88"/>
        <v>0</v>
      </c>
      <c r="CG27" s="444">
        <f t="shared" si="88"/>
        <v>0</v>
      </c>
      <c r="CH27" s="444">
        <f t="shared" si="88"/>
        <v>0</v>
      </c>
      <c r="CI27" s="444">
        <f t="shared" si="88"/>
        <v>0</v>
      </c>
      <c r="CJ27" s="444">
        <f t="shared" si="88"/>
        <v>0</v>
      </c>
      <c r="CK27" s="444">
        <f t="shared" si="88"/>
        <v>0</v>
      </c>
      <c r="CL27" s="444">
        <f t="shared" si="88"/>
        <v>0</v>
      </c>
      <c r="CM27" s="444">
        <f t="shared" si="88"/>
        <v>0</v>
      </c>
      <c r="CN27" s="444">
        <f t="shared" si="88"/>
        <v>0</v>
      </c>
      <c r="CO27" s="444">
        <f t="shared" si="88"/>
        <v>0</v>
      </c>
      <c r="CP27" s="444">
        <f t="shared" si="88"/>
        <v>0</v>
      </c>
      <c r="CQ27" s="444">
        <f t="shared" si="88"/>
        <v>0</v>
      </c>
      <c r="CR27" s="444">
        <f t="shared" si="88"/>
        <v>0</v>
      </c>
      <c r="CS27" s="444">
        <f t="shared" si="88"/>
        <v>0</v>
      </c>
      <c r="CT27" s="444">
        <f t="shared" si="88"/>
        <v>0</v>
      </c>
      <c r="CU27" s="444">
        <f t="shared" si="88"/>
        <v>0</v>
      </c>
      <c r="CV27" s="444">
        <f t="shared" si="88"/>
        <v>0</v>
      </c>
      <c r="CW27" s="444">
        <f t="shared" si="88"/>
        <v>0</v>
      </c>
      <c r="CX27" s="444">
        <f t="shared" si="88"/>
        <v>0</v>
      </c>
      <c r="CY27" s="444">
        <f t="shared" si="88"/>
        <v>0</v>
      </c>
      <c r="CZ27" s="444">
        <f t="shared" si="88"/>
        <v>0</v>
      </c>
      <c r="DA27" s="444">
        <f t="shared" si="88"/>
        <v>0</v>
      </c>
      <c r="DB27" s="444">
        <f t="shared" si="88"/>
        <v>0</v>
      </c>
      <c r="DC27" s="444">
        <f t="shared" si="88"/>
        <v>0</v>
      </c>
      <c r="DD27" s="444">
        <f t="shared" si="88"/>
        <v>0</v>
      </c>
      <c r="DE27" s="444">
        <f t="shared" si="88"/>
        <v>0</v>
      </c>
      <c r="DF27" s="444">
        <f t="shared" si="88"/>
        <v>0</v>
      </c>
      <c r="DG27" s="444">
        <f t="shared" si="88"/>
        <v>0</v>
      </c>
      <c r="DH27" s="444">
        <f t="shared" si="88"/>
        <v>0</v>
      </c>
      <c r="DI27" s="444">
        <f t="shared" si="88"/>
        <v>0</v>
      </c>
      <c r="DJ27" s="444">
        <f t="shared" si="88"/>
        <v>0</v>
      </c>
      <c r="DK27" s="444">
        <f t="shared" si="88"/>
        <v>0</v>
      </c>
      <c r="DL27" s="444">
        <f t="shared" si="88"/>
        <v>0</v>
      </c>
      <c r="DM27" s="444">
        <f t="shared" si="88"/>
        <v>0</v>
      </c>
      <c r="DN27" s="444">
        <f t="shared" si="88"/>
        <v>0</v>
      </c>
      <c r="DO27" s="444">
        <f t="shared" si="88"/>
        <v>0</v>
      </c>
      <c r="DP27" s="444">
        <f t="shared" si="88"/>
        <v>0</v>
      </c>
      <c r="DQ27" s="444">
        <f t="shared" si="88"/>
        <v>0</v>
      </c>
      <c r="DR27" s="444">
        <f t="shared" si="88"/>
        <v>0</v>
      </c>
      <c r="DS27" s="444">
        <f t="shared" si="88"/>
        <v>0</v>
      </c>
      <c r="DT27" s="444">
        <f t="shared" si="88"/>
        <v>0</v>
      </c>
      <c r="DU27" s="444">
        <f t="shared" si="88"/>
        <v>0</v>
      </c>
      <c r="DV27" s="444">
        <f t="shared" si="88"/>
        <v>0</v>
      </c>
      <c r="DW27" s="444">
        <f t="shared" si="88"/>
        <v>0</v>
      </c>
      <c r="DX27" s="444">
        <f t="shared" si="88"/>
        <v>0</v>
      </c>
      <c r="DY27" s="444">
        <f t="shared" si="88"/>
        <v>0</v>
      </c>
      <c r="DZ27" s="444">
        <f t="shared" si="88"/>
        <v>0</v>
      </c>
      <c r="EA27" s="444">
        <f t="shared" si="88"/>
        <v>0</v>
      </c>
      <c r="EB27" s="444">
        <f t="shared" si="88"/>
        <v>0</v>
      </c>
      <c r="EC27" s="444">
        <f t="shared" si="88"/>
        <v>0</v>
      </c>
      <c r="ED27" s="444">
        <f t="shared" si="88"/>
        <v>0</v>
      </c>
      <c r="EE27" s="444">
        <f t="shared" si="88"/>
        <v>0</v>
      </c>
      <c r="EF27" s="444">
        <f t="shared" si="88"/>
        <v>0</v>
      </c>
      <c r="EG27" s="444">
        <f t="shared" si="88"/>
        <v>0</v>
      </c>
      <c r="EH27" s="444">
        <f t="shared" si="88"/>
        <v>0</v>
      </c>
      <c r="EI27" s="444">
        <f t="shared" si="88"/>
        <v>0</v>
      </c>
      <c r="EJ27" s="444">
        <f t="shared" si="88"/>
        <v>0</v>
      </c>
      <c r="EK27" s="444">
        <f t="shared" si="88"/>
        <v>0</v>
      </c>
    </row>
    <row r="28" spans="1:141" s="409" customFormat="1">
      <c r="A28" s="422">
        <v>43739</v>
      </c>
      <c r="B28" s="438">
        <v>2019</v>
      </c>
      <c r="C28" s="705">
        <v>0</v>
      </c>
      <c r="D28" s="448">
        <f>C28*$B$10</f>
        <v>0</v>
      </c>
      <c r="E28" s="439">
        <f t="shared" si="77"/>
        <v>0</v>
      </c>
      <c r="F28" s="440">
        <v>43739</v>
      </c>
      <c r="G28" s="441">
        <f t="shared" si="78"/>
        <v>43739</v>
      </c>
      <c r="H28" s="442">
        <f t="shared" si="79"/>
        <v>44103</v>
      </c>
      <c r="I28" s="443"/>
      <c r="J28" s="444">
        <f t="shared" si="80"/>
        <v>0</v>
      </c>
      <c r="K28" s="444">
        <f t="shared" si="80"/>
        <v>0</v>
      </c>
      <c r="L28" s="444">
        <f t="shared" si="80"/>
        <v>0</v>
      </c>
      <c r="M28" s="444">
        <f t="shared" si="80"/>
        <v>0</v>
      </c>
      <c r="N28" s="444">
        <f t="shared" si="80"/>
        <v>0</v>
      </c>
      <c r="O28" s="444">
        <f t="shared" si="80"/>
        <v>0</v>
      </c>
      <c r="P28" s="444">
        <f t="shared" si="80"/>
        <v>0</v>
      </c>
      <c r="Q28" s="444">
        <f t="shared" si="80"/>
        <v>0</v>
      </c>
      <c r="R28" s="444">
        <f t="shared" si="80"/>
        <v>0</v>
      </c>
      <c r="S28" s="444">
        <f t="shared" si="80"/>
        <v>0</v>
      </c>
      <c r="T28" s="444">
        <f t="shared" si="80"/>
        <v>0</v>
      </c>
      <c r="U28" s="445">
        <f t="shared" si="80"/>
        <v>0</v>
      </c>
      <c r="V28" s="444">
        <f t="shared" si="80"/>
        <v>0</v>
      </c>
      <c r="W28" s="444">
        <f t="shared" si="80"/>
        <v>0</v>
      </c>
      <c r="X28" s="444">
        <f t="shared" si="80"/>
        <v>0</v>
      </c>
      <c r="Y28" s="444">
        <f t="shared" si="80"/>
        <v>0</v>
      </c>
      <c r="Z28" s="444">
        <f t="shared" si="86"/>
        <v>0</v>
      </c>
      <c r="AA28" s="444">
        <f t="shared" si="86"/>
        <v>0</v>
      </c>
      <c r="AB28" s="444">
        <f t="shared" si="86"/>
        <v>0</v>
      </c>
      <c r="AC28" s="444">
        <f t="shared" si="86"/>
        <v>0</v>
      </c>
      <c r="AD28" s="444">
        <f t="shared" si="86"/>
        <v>0</v>
      </c>
      <c r="AE28" s="444">
        <f t="shared" si="86"/>
        <v>0</v>
      </c>
      <c r="AF28" s="444">
        <f t="shared" si="86"/>
        <v>0</v>
      </c>
      <c r="AG28" s="445">
        <f t="shared" si="86"/>
        <v>0</v>
      </c>
      <c r="AH28" s="444">
        <f t="shared" si="86"/>
        <v>0</v>
      </c>
      <c r="AI28" s="444">
        <f t="shared" si="86"/>
        <v>0</v>
      </c>
      <c r="AJ28" s="444">
        <f t="shared" si="86"/>
        <v>0</v>
      </c>
      <c r="AK28" s="444">
        <f t="shared" si="86"/>
        <v>0</v>
      </c>
      <c r="AL28" s="444">
        <f t="shared" si="86"/>
        <v>0</v>
      </c>
      <c r="AM28" s="444">
        <f t="shared" si="86"/>
        <v>0</v>
      </c>
      <c r="AN28" s="444">
        <f t="shared" si="86"/>
        <v>0</v>
      </c>
      <c r="AO28" s="444">
        <f t="shared" si="86"/>
        <v>0</v>
      </c>
      <c r="AP28" s="444">
        <f t="shared" si="87"/>
        <v>0</v>
      </c>
      <c r="AQ28" s="444">
        <f t="shared" si="87"/>
        <v>0</v>
      </c>
      <c r="AR28" s="444">
        <f t="shared" si="87"/>
        <v>0</v>
      </c>
      <c r="AS28" s="445">
        <f t="shared" si="87"/>
        <v>0</v>
      </c>
      <c r="AT28" s="444">
        <f t="shared" si="87"/>
        <v>0</v>
      </c>
      <c r="AU28" s="444">
        <f t="shared" si="83"/>
        <v>0</v>
      </c>
      <c r="AV28" s="444">
        <f t="shared" si="83"/>
        <v>0</v>
      </c>
      <c r="AW28" s="444">
        <f t="shared" si="83"/>
        <v>0</v>
      </c>
      <c r="AX28" s="444">
        <f t="shared" si="83"/>
        <v>0</v>
      </c>
      <c r="AY28" s="444">
        <f t="shared" si="83"/>
        <v>0</v>
      </c>
      <c r="AZ28" s="444">
        <f t="shared" si="83"/>
        <v>0</v>
      </c>
      <c r="BA28" s="444">
        <f t="shared" si="83"/>
        <v>0</v>
      </c>
      <c r="BB28" s="444">
        <f t="shared" si="83"/>
        <v>0</v>
      </c>
      <c r="BC28" s="444">
        <f t="shared" si="83"/>
        <v>0</v>
      </c>
      <c r="BD28" s="444">
        <f t="shared" si="83"/>
        <v>0</v>
      </c>
      <c r="BE28" s="445">
        <f t="shared" si="83"/>
        <v>0</v>
      </c>
      <c r="BF28" s="444">
        <f t="shared" si="83"/>
        <v>0</v>
      </c>
      <c r="BG28" s="444">
        <f t="shared" si="83"/>
        <v>0</v>
      </c>
      <c r="BH28" s="444">
        <f t="shared" si="83"/>
        <v>0</v>
      </c>
      <c r="BI28" s="444">
        <f t="shared" si="83"/>
        <v>0</v>
      </c>
      <c r="BJ28" s="444">
        <f t="shared" si="83"/>
        <v>0</v>
      </c>
      <c r="BK28" s="444">
        <f t="shared" si="84"/>
        <v>0</v>
      </c>
      <c r="BL28" s="444">
        <f t="shared" si="84"/>
        <v>0</v>
      </c>
      <c r="BM28" s="444">
        <f t="shared" si="84"/>
        <v>0</v>
      </c>
      <c r="BN28" s="444">
        <f t="shared" si="84"/>
        <v>0</v>
      </c>
      <c r="BO28" s="444">
        <f t="shared" si="84"/>
        <v>0</v>
      </c>
      <c r="BP28" s="444">
        <f t="shared" si="84"/>
        <v>0</v>
      </c>
      <c r="BQ28" s="444">
        <f t="shared" si="84"/>
        <v>0</v>
      </c>
      <c r="BR28" s="444">
        <f t="shared" si="84"/>
        <v>0</v>
      </c>
      <c r="BS28" s="444">
        <f t="shared" si="84"/>
        <v>0</v>
      </c>
      <c r="BT28" s="444">
        <f t="shared" si="84"/>
        <v>0</v>
      </c>
      <c r="BU28" s="444">
        <f t="shared" si="84"/>
        <v>0</v>
      </c>
      <c r="BV28" s="444">
        <f t="shared" si="84"/>
        <v>0</v>
      </c>
      <c r="BW28" s="444">
        <f t="shared" si="84"/>
        <v>0</v>
      </c>
      <c r="BX28" s="444">
        <f t="shared" si="84"/>
        <v>0</v>
      </c>
      <c r="BY28" s="444">
        <f t="shared" si="84"/>
        <v>0</v>
      </c>
      <c r="BZ28" s="444">
        <f t="shared" si="84"/>
        <v>0</v>
      </c>
      <c r="CA28" s="444">
        <f t="shared" ref="CA28:EK32" si="89">IF((DATE(YEAR($F28),MONTH($F28),1))&lt;=(DATE(YEAR($G28),MONTH($G28),1)),IF(AND($G28&lt;=CA$5,$H28&gt;CA$6),CA$4*($D28/($H28-$G28+1)),IF(AND($G28&gt;CA$5,$G28&lt;=CA$6),(CA$6-$G28+1)*($D28/($H28-$G28+1)),IF(AND($H28&gt;=CA$5,$H28&lt;=CA$6),($H28-CA$5+1)*($D28/($H28-$G28+1)),0))),IF($F28=CA$5,($F28-$G28+CA$4)/($H28-$G28+1)*$D28,IF($F28&lt;CA$5,IF(AND($G28&lt;=CA$5,$H28&gt;CA$6),CA$4*($D28/($H28-$G28+1)),IF(AND($H28&gt;=CA$5,$H28&lt;=CA$6),($H28-CA$5+1)*($D28/($H28-$G28+1)),0)),0)))</f>
        <v>0</v>
      </c>
      <c r="CB28" s="444">
        <f t="shared" si="89"/>
        <v>0</v>
      </c>
      <c r="CC28" s="444">
        <f t="shared" si="89"/>
        <v>0</v>
      </c>
      <c r="CD28" s="444">
        <f t="shared" si="89"/>
        <v>0</v>
      </c>
      <c r="CE28" s="444">
        <f t="shared" si="89"/>
        <v>0</v>
      </c>
      <c r="CF28" s="444">
        <f t="shared" si="89"/>
        <v>0</v>
      </c>
      <c r="CG28" s="444">
        <f t="shared" si="89"/>
        <v>0</v>
      </c>
      <c r="CH28" s="444">
        <f t="shared" si="89"/>
        <v>0</v>
      </c>
      <c r="CI28" s="444">
        <f t="shared" si="89"/>
        <v>0</v>
      </c>
      <c r="CJ28" s="444">
        <f t="shared" si="89"/>
        <v>0</v>
      </c>
      <c r="CK28" s="444">
        <f t="shared" si="89"/>
        <v>0</v>
      </c>
      <c r="CL28" s="444">
        <f t="shared" si="89"/>
        <v>0</v>
      </c>
      <c r="CM28" s="444">
        <f t="shared" si="89"/>
        <v>0</v>
      </c>
      <c r="CN28" s="444">
        <f t="shared" si="89"/>
        <v>0</v>
      </c>
      <c r="CO28" s="444">
        <f t="shared" si="89"/>
        <v>0</v>
      </c>
      <c r="CP28" s="444">
        <f t="shared" si="89"/>
        <v>0</v>
      </c>
      <c r="CQ28" s="444">
        <f t="shared" si="89"/>
        <v>0</v>
      </c>
      <c r="CR28" s="444">
        <f t="shared" si="89"/>
        <v>0</v>
      </c>
      <c r="CS28" s="444">
        <f t="shared" si="89"/>
        <v>0</v>
      </c>
      <c r="CT28" s="444">
        <f t="shared" si="89"/>
        <v>0</v>
      </c>
      <c r="CU28" s="444">
        <f t="shared" si="89"/>
        <v>0</v>
      </c>
      <c r="CV28" s="444">
        <f t="shared" si="89"/>
        <v>0</v>
      </c>
      <c r="CW28" s="444">
        <f t="shared" si="89"/>
        <v>0</v>
      </c>
      <c r="CX28" s="444">
        <f t="shared" si="89"/>
        <v>0</v>
      </c>
      <c r="CY28" s="444">
        <f t="shared" si="89"/>
        <v>0</v>
      </c>
      <c r="CZ28" s="444">
        <f t="shared" si="89"/>
        <v>0</v>
      </c>
      <c r="DA28" s="444">
        <f t="shared" si="89"/>
        <v>0</v>
      </c>
      <c r="DB28" s="444">
        <f t="shared" si="89"/>
        <v>0</v>
      </c>
      <c r="DC28" s="444">
        <f t="shared" si="89"/>
        <v>0</v>
      </c>
      <c r="DD28" s="444">
        <f t="shared" si="89"/>
        <v>0</v>
      </c>
      <c r="DE28" s="444">
        <f t="shared" si="89"/>
        <v>0</v>
      </c>
      <c r="DF28" s="444">
        <f t="shared" si="89"/>
        <v>0</v>
      </c>
      <c r="DG28" s="444">
        <f t="shared" si="89"/>
        <v>0</v>
      </c>
      <c r="DH28" s="444">
        <f t="shared" si="89"/>
        <v>0</v>
      </c>
      <c r="DI28" s="444">
        <f t="shared" si="89"/>
        <v>0</v>
      </c>
      <c r="DJ28" s="444">
        <f t="shared" si="89"/>
        <v>0</v>
      </c>
      <c r="DK28" s="444">
        <f t="shared" si="89"/>
        <v>0</v>
      </c>
      <c r="DL28" s="444">
        <f t="shared" si="89"/>
        <v>0</v>
      </c>
      <c r="DM28" s="444">
        <f t="shared" si="89"/>
        <v>0</v>
      </c>
      <c r="DN28" s="444">
        <f t="shared" si="89"/>
        <v>0</v>
      </c>
      <c r="DO28" s="444">
        <f t="shared" si="89"/>
        <v>0</v>
      </c>
      <c r="DP28" s="444">
        <f t="shared" si="89"/>
        <v>0</v>
      </c>
      <c r="DQ28" s="444">
        <f t="shared" si="89"/>
        <v>0</v>
      </c>
      <c r="DR28" s="444">
        <f t="shared" si="89"/>
        <v>0</v>
      </c>
      <c r="DS28" s="444">
        <f t="shared" si="89"/>
        <v>0</v>
      </c>
      <c r="DT28" s="444">
        <f t="shared" si="89"/>
        <v>0</v>
      </c>
      <c r="DU28" s="444">
        <f t="shared" si="89"/>
        <v>0</v>
      </c>
      <c r="DV28" s="444">
        <f t="shared" si="89"/>
        <v>0</v>
      </c>
      <c r="DW28" s="444">
        <f t="shared" si="89"/>
        <v>0</v>
      </c>
      <c r="DX28" s="444">
        <f t="shared" si="89"/>
        <v>0</v>
      </c>
      <c r="DY28" s="444">
        <f t="shared" si="89"/>
        <v>0</v>
      </c>
      <c r="DZ28" s="444">
        <f t="shared" si="89"/>
        <v>0</v>
      </c>
      <c r="EA28" s="444">
        <f t="shared" si="89"/>
        <v>0</v>
      </c>
      <c r="EB28" s="444">
        <f t="shared" si="89"/>
        <v>0</v>
      </c>
      <c r="EC28" s="444">
        <f t="shared" si="89"/>
        <v>0</v>
      </c>
      <c r="ED28" s="444">
        <f t="shared" si="89"/>
        <v>0</v>
      </c>
      <c r="EE28" s="444">
        <f t="shared" si="89"/>
        <v>0</v>
      </c>
      <c r="EF28" s="444">
        <f t="shared" si="89"/>
        <v>0</v>
      </c>
      <c r="EG28" s="444">
        <f t="shared" si="89"/>
        <v>0</v>
      </c>
      <c r="EH28" s="444">
        <f t="shared" si="89"/>
        <v>0</v>
      </c>
      <c r="EI28" s="444">
        <f t="shared" si="89"/>
        <v>0</v>
      </c>
      <c r="EJ28" s="444">
        <f t="shared" si="89"/>
        <v>0</v>
      </c>
      <c r="EK28" s="444">
        <f t="shared" si="89"/>
        <v>0</v>
      </c>
    </row>
    <row r="29" spans="1:141" s="409" customFormat="1">
      <c r="A29" s="422">
        <v>43770</v>
      </c>
      <c r="B29" s="438">
        <v>2019</v>
      </c>
      <c r="C29" s="705">
        <v>0</v>
      </c>
      <c r="D29" s="423"/>
      <c r="E29" s="439">
        <f t="shared" si="77"/>
        <v>0</v>
      </c>
      <c r="F29" s="440">
        <v>43770</v>
      </c>
      <c r="G29" s="441">
        <f t="shared" si="78"/>
        <v>43770</v>
      </c>
      <c r="H29" s="442">
        <f t="shared" si="79"/>
        <v>44134</v>
      </c>
      <c r="I29" s="443"/>
      <c r="J29" s="444">
        <f t="shared" si="80"/>
        <v>0</v>
      </c>
      <c r="K29" s="444">
        <f t="shared" si="80"/>
        <v>0</v>
      </c>
      <c r="L29" s="444">
        <f t="shared" si="80"/>
        <v>0</v>
      </c>
      <c r="M29" s="444">
        <f t="shared" si="80"/>
        <v>0</v>
      </c>
      <c r="N29" s="444">
        <f t="shared" si="80"/>
        <v>0</v>
      </c>
      <c r="O29" s="444">
        <f t="shared" si="80"/>
        <v>0</v>
      </c>
      <c r="P29" s="444">
        <f t="shared" si="80"/>
        <v>0</v>
      </c>
      <c r="Q29" s="444">
        <f t="shared" si="80"/>
        <v>0</v>
      </c>
      <c r="R29" s="444">
        <f t="shared" si="80"/>
        <v>0</v>
      </c>
      <c r="S29" s="444">
        <f t="shared" si="80"/>
        <v>0</v>
      </c>
      <c r="T29" s="444">
        <f t="shared" si="80"/>
        <v>0</v>
      </c>
      <c r="U29" s="445">
        <f t="shared" si="80"/>
        <v>0</v>
      </c>
      <c r="V29" s="444">
        <f t="shared" si="80"/>
        <v>0</v>
      </c>
      <c r="W29" s="444">
        <f t="shared" si="80"/>
        <v>0</v>
      </c>
      <c r="X29" s="444">
        <f t="shared" si="80"/>
        <v>0</v>
      </c>
      <c r="Y29" s="444">
        <f t="shared" si="80"/>
        <v>0</v>
      </c>
      <c r="Z29" s="444">
        <f t="shared" si="86"/>
        <v>0</v>
      </c>
      <c r="AA29" s="444">
        <f t="shared" si="86"/>
        <v>0</v>
      </c>
      <c r="AB29" s="444">
        <f t="shared" si="86"/>
        <v>0</v>
      </c>
      <c r="AC29" s="444">
        <f t="shared" si="86"/>
        <v>0</v>
      </c>
      <c r="AD29" s="444">
        <f t="shared" si="86"/>
        <v>0</v>
      </c>
      <c r="AE29" s="444">
        <f t="shared" si="86"/>
        <v>0</v>
      </c>
      <c r="AF29" s="444">
        <f t="shared" si="86"/>
        <v>0</v>
      </c>
      <c r="AG29" s="445">
        <f t="shared" si="86"/>
        <v>0</v>
      </c>
      <c r="AH29" s="444">
        <f t="shared" si="86"/>
        <v>0</v>
      </c>
      <c r="AI29" s="444">
        <f t="shared" si="86"/>
        <v>0</v>
      </c>
      <c r="AJ29" s="444">
        <f t="shared" si="86"/>
        <v>0</v>
      </c>
      <c r="AK29" s="444">
        <f t="shared" si="86"/>
        <v>0</v>
      </c>
      <c r="AL29" s="444">
        <f t="shared" si="86"/>
        <v>0</v>
      </c>
      <c r="AM29" s="444">
        <f t="shared" si="86"/>
        <v>0</v>
      </c>
      <c r="AN29" s="444">
        <f t="shared" si="86"/>
        <v>0</v>
      </c>
      <c r="AO29" s="444">
        <f t="shared" si="86"/>
        <v>0</v>
      </c>
      <c r="AP29" s="444">
        <f t="shared" si="87"/>
        <v>0</v>
      </c>
      <c r="AQ29" s="444">
        <f t="shared" si="87"/>
        <v>0</v>
      </c>
      <c r="AR29" s="444">
        <f t="shared" si="87"/>
        <v>0</v>
      </c>
      <c r="AS29" s="445">
        <f t="shared" si="87"/>
        <v>0</v>
      </c>
      <c r="AT29" s="444">
        <f t="shared" si="87"/>
        <v>0</v>
      </c>
      <c r="AU29" s="444">
        <f t="shared" si="83"/>
        <v>0</v>
      </c>
      <c r="AV29" s="444">
        <f t="shared" si="83"/>
        <v>0</v>
      </c>
      <c r="AW29" s="444">
        <f t="shared" si="83"/>
        <v>0</v>
      </c>
      <c r="AX29" s="444">
        <f t="shared" si="83"/>
        <v>0</v>
      </c>
      <c r="AY29" s="444">
        <f t="shared" si="83"/>
        <v>0</v>
      </c>
      <c r="AZ29" s="444">
        <f t="shared" si="83"/>
        <v>0</v>
      </c>
      <c r="BA29" s="444">
        <f t="shared" si="83"/>
        <v>0</v>
      </c>
      <c r="BB29" s="444">
        <f t="shared" si="83"/>
        <v>0</v>
      </c>
      <c r="BC29" s="444">
        <f t="shared" si="83"/>
        <v>0</v>
      </c>
      <c r="BD29" s="444">
        <f t="shared" si="83"/>
        <v>0</v>
      </c>
      <c r="BE29" s="445">
        <f t="shared" si="83"/>
        <v>0</v>
      </c>
      <c r="BF29" s="444">
        <f t="shared" si="83"/>
        <v>0</v>
      </c>
      <c r="BG29" s="444">
        <f t="shared" si="83"/>
        <v>0</v>
      </c>
      <c r="BH29" s="444">
        <f t="shared" si="83"/>
        <v>0</v>
      </c>
      <c r="BI29" s="444">
        <f t="shared" si="83"/>
        <v>0</v>
      </c>
      <c r="BJ29" s="444">
        <f t="shared" si="83"/>
        <v>0</v>
      </c>
      <c r="BK29" s="444">
        <f t="shared" si="84"/>
        <v>0</v>
      </c>
      <c r="BL29" s="444">
        <f t="shared" si="84"/>
        <v>0</v>
      </c>
      <c r="BM29" s="444">
        <f t="shared" si="84"/>
        <v>0</v>
      </c>
      <c r="BN29" s="444">
        <f t="shared" si="84"/>
        <v>0</v>
      </c>
      <c r="BO29" s="444">
        <f t="shared" si="84"/>
        <v>0</v>
      </c>
      <c r="BP29" s="444">
        <f t="shared" si="84"/>
        <v>0</v>
      </c>
      <c r="BQ29" s="444">
        <f t="shared" si="84"/>
        <v>0</v>
      </c>
      <c r="BR29" s="444">
        <f t="shared" si="84"/>
        <v>0</v>
      </c>
      <c r="BS29" s="444">
        <f t="shared" si="84"/>
        <v>0</v>
      </c>
      <c r="BT29" s="444">
        <f t="shared" si="84"/>
        <v>0</v>
      </c>
      <c r="BU29" s="444">
        <f t="shared" si="84"/>
        <v>0</v>
      </c>
      <c r="BV29" s="444">
        <f t="shared" si="84"/>
        <v>0</v>
      </c>
      <c r="BW29" s="444">
        <f t="shared" si="84"/>
        <v>0</v>
      </c>
      <c r="BX29" s="444">
        <f t="shared" si="84"/>
        <v>0</v>
      </c>
      <c r="BY29" s="444">
        <f t="shared" si="84"/>
        <v>0</v>
      </c>
      <c r="BZ29" s="444">
        <f t="shared" si="84"/>
        <v>0</v>
      </c>
      <c r="CA29" s="444">
        <f t="shared" si="89"/>
        <v>0</v>
      </c>
      <c r="CB29" s="444">
        <f t="shared" si="89"/>
        <v>0</v>
      </c>
      <c r="CC29" s="444">
        <f t="shared" si="89"/>
        <v>0</v>
      </c>
      <c r="CD29" s="444">
        <f t="shared" si="89"/>
        <v>0</v>
      </c>
      <c r="CE29" s="444">
        <f t="shared" si="89"/>
        <v>0</v>
      </c>
      <c r="CF29" s="444">
        <f t="shared" si="89"/>
        <v>0</v>
      </c>
      <c r="CG29" s="444">
        <f t="shared" si="89"/>
        <v>0</v>
      </c>
      <c r="CH29" s="444">
        <f t="shared" si="89"/>
        <v>0</v>
      </c>
      <c r="CI29" s="444">
        <f t="shared" si="89"/>
        <v>0</v>
      </c>
      <c r="CJ29" s="444">
        <f t="shared" si="89"/>
        <v>0</v>
      </c>
      <c r="CK29" s="444">
        <f t="shared" si="89"/>
        <v>0</v>
      </c>
      <c r="CL29" s="444">
        <f t="shared" si="89"/>
        <v>0</v>
      </c>
      <c r="CM29" s="444">
        <f t="shared" si="89"/>
        <v>0</v>
      </c>
      <c r="CN29" s="444">
        <f t="shared" si="89"/>
        <v>0</v>
      </c>
      <c r="CO29" s="444">
        <f t="shared" si="89"/>
        <v>0</v>
      </c>
      <c r="CP29" s="444">
        <f t="shared" si="89"/>
        <v>0</v>
      </c>
      <c r="CQ29" s="444">
        <f t="shared" si="89"/>
        <v>0</v>
      </c>
      <c r="CR29" s="444">
        <f t="shared" si="89"/>
        <v>0</v>
      </c>
      <c r="CS29" s="444">
        <f t="shared" si="89"/>
        <v>0</v>
      </c>
      <c r="CT29" s="444">
        <f t="shared" si="89"/>
        <v>0</v>
      </c>
      <c r="CU29" s="444">
        <f t="shared" si="89"/>
        <v>0</v>
      </c>
      <c r="CV29" s="444">
        <f t="shared" si="89"/>
        <v>0</v>
      </c>
      <c r="CW29" s="444">
        <f t="shared" si="89"/>
        <v>0</v>
      </c>
      <c r="CX29" s="444">
        <f t="shared" si="89"/>
        <v>0</v>
      </c>
      <c r="CY29" s="444">
        <f t="shared" si="89"/>
        <v>0</v>
      </c>
      <c r="CZ29" s="444">
        <f t="shared" si="89"/>
        <v>0</v>
      </c>
      <c r="DA29" s="444">
        <f t="shared" si="89"/>
        <v>0</v>
      </c>
      <c r="DB29" s="444">
        <f t="shared" si="89"/>
        <v>0</v>
      </c>
      <c r="DC29" s="444">
        <f t="shared" si="89"/>
        <v>0</v>
      </c>
      <c r="DD29" s="444">
        <f t="shared" si="89"/>
        <v>0</v>
      </c>
      <c r="DE29" s="444">
        <f t="shared" si="89"/>
        <v>0</v>
      </c>
      <c r="DF29" s="444">
        <f t="shared" si="89"/>
        <v>0</v>
      </c>
      <c r="DG29" s="444">
        <f t="shared" si="89"/>
        <v>0</v>
      </c>
      <c r="DH29" s="444">
        <f t="shared" si="89"/>
        <v>0</v>
      </c>
      <c r="DI29" s="444">
        <f t="shared" si="89"/>
        <v>0</v>
      </c>
      <c r="DJ29" s="444">
        <f t="shared" si="89"/>
        <v>0</v>
      </c>
      <c r="DK29" s="444">
        <f t="shared" si="89"/>
        <v>0</v>
      </c>
      <c r="DL29" s="444">
        <f t="shared" si="89"/>
        <v>0</v>
      </c>
      <c r="DM29" s="444">
        <f t="shared" si="89"/>
        <v>0</v>
      </c>
      <c r="DN29" s="444">
        <f t="shared" si="89"/>
        <v>0</v>
      </c>
      <c r="DO29" s="444">
        <f t="shared" si="89"/>
        <v>0</v>
      </c>
      <c r="DP29" s="444">
        <f t="shared" si="89"/>
        <v>0</v>
      </c>
      <c r="DQ29" s="444">
        <f t="shared" si="89"/>
        <v>0</v>
      </c>
      <c r="DR29" s="444">
        <f t="shared" si="89"/>
        <v>0</v>
      </c>
      <c r="DS29" s="444">
        <f t="shared" si="89"/>
        <v>0</v>
      </c>
      <c r="DT29" s="444">
        <f t="shared" si="89"/>
        <v>0</v>
      </c>
      <c r="DU29" s="444">
        <f t="shared" si="89"/>
        <v>0</v>
      </c>
      <c r="DV29" s="444">
        <f t="shared" si="89"/>
        <v>0</v>
      </c>
      <c r="DW29" s="444">
        <f t="shared" si="89"/>
        <v>0</v>
      </c>
      <c r="DX29" s="444">
        <f t="shared" si="89"/>
        <v>0</v>
      </c>
      <c r="DY29" s="444">
        <f t="shared" si="89"/>
        <v>0</v>
      </c>
      <c r="DZ29" s="444">
        <f t="shared" si="89"/>
        <v>0</v>
      </c>
      <c r="EA29" s="444">
        <f t="shared" si="89"/>
        <v>0</v>
      </c>
      <c r="EB29" s="444">
        <f t="shared" si="89"/>
        <v>0</v>
      </c>
      <c r="EC29" s="444">
        <f t="shared" si="89"/>
        <v>0</v>
      </c>
      <c r="ED29" s="444">
        <f t="shared" si="89"/>
        <v>0</v>
      </c>
      <c r="EE29" s="444">
        <f t="shared" si="89"/>
        <v>0</v>
      </c>
      <c r="EF29" s="444">
        <f t="shared" si="89"/>
        <v>0</v>
      </c>
      <c r="EG29" s="444">
        <f t="shared" si="89"/>
        <v>0</v>
      </c>
      <c r="EH29" s="444">
        <f t="shared" si="89"/>
        <v>0</v>
      </c>
      <c r="EI29" s="444">
        <f t="shared" si="89"/>
        <v>0</v>
      </c>
      <c r="EJ29" s="444">
        <f t="shared" si="89"/>
        <v>0</v>
      </c>
      <c r="EK29" s="444">
        <f t="shared" si="89"/>
        <v>0</v>
      </c>
    </row>
    <row r="30" spans="1:141" s="409" customFormat="1">
      <c r="A30" s="422">
        <v>43800</v>
      </c>
      <c r="B30" s="438">
        <v>2019</v>
      </c>
      <c r="C30" s="705">
        <v>0</v>
      </c>
      <c r="D30" s="423"/>
      <c r="E30" s="439">
        <f t="shared" si="77"/>
        <v>0</v>
      </c>
      <c r="F30" s="440">
        <v>43800</v>
      </c>
      <c r="G30" s="441">
        <f t="shared" si="78"/>
        <v>43800</v>
      </c>
      <c r="H30" s="442">
        <f t="shared" si="79"/>
        <v>44164</v>
      </c>
      <c r="I30" s="443"/>
      <c r="J30" s="444">
        <f t="shared" si="80"/>
        <v>0</v>
      </c>
      <c r="K30" s="444">
        <f t="shared" si="80"/>
        <v>0</v>
      </c>
      <c r="L30" s="444">
        <f t="shared" si="80"/>
        <v>0</v>
      </c>
      <c r="M30" s="444">
        <f t="shared" si="80"/>
        <v>0</v>
      </c>
      <c r="N30" s="444">
        <f t="shared" si="80"/>
        <v>0</v>
      </c>
      <c r="O30" s="444">
        <f t="shared" si="80"/>
        <v>0</v>
      </c>
      <c r="P30" s="444">
        <f t="shared" si="80"/>
        <v>0</v>
      </c>
      <c r="Q30" s="444">
        <f t="shared" si="80"/>
        <v>0</v>
      </c>
      <c r="R30" s="444">
        <f t="shared" si="80"/>
        <v>0</v>
      </c>
      <c r="S30" s="444">
        <f t="shared" si="80"/>
        <v>0</v>
      </c>
      <c r="T30" s="444">
        <f t="shared" si="80"/>
        <v>0</v>
      </c>
      <c r="U30" s="445">
        <f t="shared" si="80"/>
        <v>0</v>
      </c>
      <c r="V30" s="444">
        <f t="shared" si="80"/>
        <v>0</v>
      </c>
      <c r="W30" s="444">
        <f t="shared" si="80"/>
        <v>0</v>
      </c>
      <c r="X30" s="444">
        <f t="shared" si="80"/>
        <v>0</v>
      </c>
      <c r="Y30" s="444">
        <f t="shared" si="80"/>
        <v>0</v>
      </c>
      <c r="Z30" s="444">
        <f t="shared" si="86"/>
        <v>0</v>
      </c>
      <c r="AA30" s="444">
        <f t="shared" si="86"/>
        <v>0</v>
      </c>
      <c r="AB30" s="444">
        <f t="shared" si="86"/>
        <v>0</v>
      </c>
      <c r="AC30" s="444">
        <f t="shared" si="86"/>
        <v>0</v>
      </c>
      <c r="AD30" s="444">
        <f t="shared" si="86"/>
        <v>0</v>
      </c>
      <c r="AE30" s="444">
        <f t="shared" si="86"/>
        <v>0</v>
      </c>
      <c r="AF30" s="444">
        <f t="shared" si="86"/>
        <v>0</v>
      </c>
      <c r="AG30" s="445">
        <f t="shared" si="86"/>
        <v>0</v>
      </c>
      <c r="AH30" s="444">
        <f t="shared" si="86"/>
        <v>0</v>
      </c>
      <c r="AI30" s="444">
        <f t="shared" si="86"/>
        <v>0</v>
      </c>
      <c r="AJ30" s="444">
        <f t="shared" si="86"/>
        <v>0</v>
      </c>
      <c r="AK30" s="444">
        <f t="shared" si="86"/>
        <v>0</v>
      </c>
      <c r="AL30" s="444">
        <f t="shared" si="86"/>
        <v>0</v>
      </c>
      <c r="AM30" s="444">
        <f t="shared" si="86"/>
        <v>0</v>
      </c>
      <c r="AN30" s="444">
        <f t="shared" si="86"/>
        <v>0</v>
      </c>
      <c r="AO30" s="444">
        <f t="shared" si="86"/>
        <v>0</v>
      </c>
      <c r="AP30" s="444">
        <f t="shared" si="87"/>
        <v>0</v>
      </c>
      <c r="AQ30" s="444">
        <f t="shared" si="87"/>
        <v>0</v>
      </c>
      <c r="AR30" s="444">
        <f t="shared" si="87"/>
        <v>0</v>
      </c>
      <c r="AS30" s="445">
        <f t="shared" si="87"/>
        <v>0</v>
      </c>
      <c r="AT30" s="444">
        <f t="shared" si="87"/>
        <v>0</v>
      </c>
      <c r="AU30" s="444">
        <f t="shared" si="83"/>
        <v>0</v>
      </c>
      <c r="AV30" s="444">
        <f t="shared" si="83"/>
        <v>0</v>
      </c>
      <c r="AW30" s="444">
        <f t="shared" si="83"/>
        <v>0</v>
      </c>
      <c r="AX30" s="444">
        <f t="shared" si="83"/>
        <v>0</v>
      </c>
      <c r="AY30" s="444">
        <f t="shared" si="83"/>
        <v>0</v>
      </c>
      <c r="AZ30" s="444">
        <f t="shared" si="83"/>
        <v>0</v>
      </c>
      <c r="BA30" s="444">
        <f t="shared" si="83"/>
        <v>0</v>
      </c>
      <c r="BB30" s="444">
        <f t="shared" si="83"/>
        <v>0</v>
      </c>
      <c r="BC30" s="444">
        <f t="shared" si="83"/>
        <v>0</v>
      </c>
      <c r="BD30" s="444">
        <f t="shared" si="83"/>
        <v>0</v>
      </c>
      <c r="BE30" s="445">
        <f t="shared" si="83"/>
        <v>0</v>
      </c>
      <c r="BF30" s="444">
        <f t="shared" si="83"/>
        <v>0</v>
      </c>
      <c r="BG30" s="444">
        <f t="shared" si="83"/>
        <v>0</v>
      </c>
      <c r="BH30" s="444">
        <f t="shared" si="83"/>
        <v>0</v>
      </c>
      <c r="BI30" s="444">
        <f t="shared" si="83"/>
        <v>0</v>
      </c>
      <c r="BJ30" s="444">
        <f t="shared" si="83"/>
        <v>0</v>
      </c>
      <c r="BK30" s="444">
        <f t="shared" si="84"/>
        <v>0</v>
      </c>
      <c r="BL30" s="444">
        <f t="shared" si="84"/>
        <v>0</v>
      </c>
      <c r="BM30" s="444">
        <f t="shared" si="84"/>
        <v>0</v>
      </c>
      <c r="BN30" s="444">
        <f t="shared" si="84"/>
        <v>0</v>
      </c>
      <c r="BO30" s="444">
        <f t="shared" si="84"/>
        <v>0</v>
      </c>
      <c r="BP30" s="444">
        <f t="shared" si="84"/>
        <v>0</v>
      </c>
      <c r="BQ30" s="444">
        <f t="shared" si="84"/>
        <v>0</v>
      </c>
      <c r="BR30" s="444">
        <f t="shared" si="84"/>
        <v>0</v>
      </c>
      <c r="BS30" s="444">
        <f t="shared" si="84"/>
        <v>0</v>
      </c>
      <c r="BT30" s="444">
        <f t="shared" si="84"/>
        <v>0</v>
      </c>
      <c r="BU30" s="444">
        <f t="shared" si="84"/>
        <v>0</v>
      </c>
      <c r="BV30" s="444">
        <f t="shared" si="84"/>
        <v>0</v>
      </c>
      <c r="BW30" s="444">
        <f t="shared" si="84"/>
        <v>0</v>
      </c>
      <c r="BX30" s="444">
        <f t="shared" si="84"/>
        <v>0</v>
      </c>
      <c r="BY30" s="444">
        <f t="shared" si="84"/>
        <v>0</v>
      </c>
      <c r="BZ30" s="444">
        <f t="shared" si="84"/>
        <v>0</v>
      </c>
      <c r="CA30" s="444">
        <f t="shared" si="89"/>
        <v>0</v>
      </c>
      <c r="CB30" s="444">
        <f t="shared" si="89"/>
        <v>0</v>
      </c>
      <c r="CC30" s="444">
        <f t="shared" si="89"/>
        <v>0</v>
      </c>
      <c r="CD30" s="444">
        <f t="shared" si="89"/>
        <v>0</v>
      </c>
      <c r="CE30" s="444">
        <f t="shared" si="89"/>
        <v>0</v>
      </c>
      <c r="CF30" s="444">
        <f t="shared" si="89"/>
        <v>0</v>
      </c>
      <c r="CG30" s="444">
        <f t="shared" si="89"/>
        <v>0</v>
      </c>
      <c r="CH30" s="444">
        <f t="shared" si="89"/>
        <v>0</v>
      </c>
      <c r="CI30" s="444">
        <f t="shared" si="89"/>
        <v>0</v>
      </c>
      <c r="CJ30" s="444">
        <f t="shared" si="89"/>
        <v>0</v>
      </c>
      <c r="CK30" s="444">
        <f t="shared" si="89"/>
        <v>0</v>
      </c>
      <c r="CL30" s="444">
        <f t="shared" si="89"/>
        <v>0</v>
      </c>
      <c r="CM30" s="444">
        <f t="shared" si="89"/>
        <v>0</v>
      </c>
      <c r="CN30" s="444">
        <f t="shared" si="89"/>
        <v>0</v>
      </c>
      <c r="CO30" s="444">
        <f t="shared" si="89"/>
        <v>0</v>
      </c>
      <c r="CP30" s="444">
        <f t="shared" si="89"/>
        <v>0</v>
      </c>
      <c r="CQ30" s="444">
        <f t="shared" si="89"/>
        <v>0</v>
      </c>
      <c r="CR30" s="444">
        <f t="shared" si="89"/>
        <v>0</v>
      </c>
      <c r="CS30" s="444">
        <f t="shared" si="89"/>
        <v>0</v>
      </c>
      <c r="CT30" s="444">
        <f t="shared" si="89"/>
        <v>0</v>
      </c>
      <c r="CU30" s="444">
        <f t="shared" si="89"/>
        <v>0</v>
      </c>
      <c r="CV30" s="444">
        <f t="shared" si="89"/>
        <v>0</v>
      </c>
      <c r="CW30" s="444">
        <f t="shared" si="89"/>
        <v>0</v>
      </c>
      <c r="CX30" s="444">
        <f t="shared" si="89"/>
        <v>0</v>
      </c>
      <c r="CY30" s="444">
        <f t="shared" si="89"/>
        <v>0</v>
      </c>
      <c r="CZ30" s="444">
        <f t="shared" si="89"/>
        <v>0</v>
      </c>
      <c r="DA30" s="444">
        <f t="shared" si="89"/>
        <v>0</v>
      </c>
      <c r="DB30" s="444">
        <f t="shared" si="89"/>
        <v>0</v>
      </c>
      <c r="DC30" s="444">
        <f t="shared" si="89"/>
        <v>0</v>
      </c>
      <c r="DD30" s="444">
        <f t="shared" si="89"/>
        <v>0</v>
      </c>
      <c r="DE30" s="444">
        <f t="shared" si="89"/>
        <v>0</v>
      </c>
      <c r="DF30" s="444">
        <f t="shared" si="89"/>
        <v>0</v>
      </c>
      <c r="DG30" s="444">
        <f t="shared" si="89"/>
        <v>0</v>
      </c>
      <c r="DH30" s="444">
        <f t="shared" si="89"/>
        <v>0</v>
      </c>
      <c r="DI30" s="444">
        <f t="shared" si="89"/>
        <v>0</v>
      </c>
      <c r="DJ30" s="444">
        <f t="shared" si="89"/>
        <v>0</v>
      </c>
      <c r="DK30" s="444">
        <f t="shared" si="89"/>
        <v>0</v>
      </c>
      <c r="DL30" s="444">
        <f t="shared" si="89"/>
        <v>0</v>
      </c>
      <c r="DM30" s="444">
        <f t="shared" si="89"/>
        <v>0</v>
      </c>
      <c r="DN30" s="444">
        <f t="shared" si="89"/>
        <v>0</v>
      </c>
      <c r="DO30" s="444">
        <f t="shared" si="89"/>
        <v>0</v>
      </c>
      <c r="DP30" s="444">
        <f t="shared" si="89"/>
        <v>0</v>
      </c>
      <c r="DQ30" s="444">
        <f t="shared" si="89"/>
        <v>0</v>
      </c>
      <c r="DR30" s="444">
        <f t="shared" si="89"/>
        <v>0</v>
      </c>
      <c r="DS30" s="444">
        <f t="shared" si="89"/>
        <v>0</v>
      </c>
      <c r="DT30" s="444">
        <f t="shared" si="89"/>
        <v>0</v>
      </c>
      <c r="DU30" s="444">
        <f t="shared" si="89"/>
        <v>0</v>
      </c>
      <c r="DV30" s="444">
        <f t="shared" si="89"/>
        <v>0</v>
      </c>
      <c r="DW30" s="444">
        <f t="shared" si="89"/>
        <v>0</v>
      </c>
      <c r="DX30" s="444">
        <f t="shared" si="89"/>
        <v>0</v>
      </c>
      <c r="DY30" s="444">
        <f t="shared" si="89"/>
        <v>0</v>
      </c>
      <c r="DZ30" s="444">
        <f t="shared" si="89"/>
        <v>0</v>
      </c>
      <c r="EA30" s="444">
        <f t="shared" si="89"/>
        <v>0</v>
      </c>
      <c r="EB30" s="444">
        <f t="shared" si="89"/>
        <v>0</v>
      </c>
      <c r="EC30" s="444">
        <f t="shared" si="89"/>
        <v>0</v>
      </c>
      <c r="ED30" s="444">
        <f t="shared" si="89"/>
        <v>0</v>
      </c>
      <c r="EE30" s="444">
        <f t="shared" si="89"/>
        <v>0</v>
      </c>
      <c r="EF30" s="444">
        <f t="shared" si="89"/>
        <v>0</v>
      </c>
      <c r="EG30" s="444">
        <f t="shared" si="89"/>
        <v>0</v>
      </c>
      <c r="EH30" s="444">
        <f t="shared" si="89"/>
        <v>0</v>
      </c>
      <c r="EI30" s="444">
        <f t="shared" si="89"/>
        <v>0</v>
      </c>
      <c r="EJ30" s="444">
        <f t="shared" si="89"/>
        <v>0</v>
      </c>
      <c r="EK30" s="444">
        <f t="shared" si="89"/>
        <v>0</v>
      </c>
    </row>
    <row r="31" spans="1:141" s="456" customFormat="1">
      <c r="A31" s="449">
        <v>43831</v>
      </c>
      <c r="B31" s="446">
        <v>2020</v>
      </c>
      <c r="C31" s="705">
        <v>0</v>
      </c>
      <c r="D31" s="447">
        <f>C31*$B$10</f>
        <v>0</v>
      </c>
      <c r="E31" s="450">
        <f t="shared" si="77"/>
        <v>0</v>
      </c>
      <c r="F31" s="451">
        <v>43831</v>
      </c>
      <c r="G31" s="452">
        <f t="shared" si="78"/>
        <v>43831</v>
      </c>
      <c r="H31" s="442">
        <f t="shared" si="79"/>
        <v>44195</v>
      </c>
      <c r="I31" s="453"/>
      <c r="J31" s="454">
        <f t="shared" si="80"/>
        <v>0</v>
      </c>
      <c r="K31" s="454">
        <f t="shared" si="80"/>
        <v>0</v>
      </c>
      <c r="L31" s="454">
        <f t="shared" si="80"/>
        <v>0</v>
      </c>
      <c r="M31" s="454">
        <f t="shared" si="80"/>
        <v>0</v>
      </c>
      <c r="N31" s="454">
        <f t="shared" si="80"/>
        <v>0</v>
      </c>
      <c r="O31" s="454">
        <f t="shared" si="80"/>
        <v>0</v>
      </c>
      <c r="P31" s="454">
        <f t="shared" si="80"/>
        <v>0</v>
      </c>
      <c r="Q31" s="454">
        <f t="shared" si="80"/>
        <v>0</v>
      </c>
      <c r="R31" s="454">
        <f t="shared" si="80"/>
        <v>0</v>
      </c>
      <c r="S31" s="454">
        <f t="shared" si="80"/>
        <v>0</v>
      </c>
      <c r="T31" s="454">
        <f t="shared" si="80"/>
        <v>0</v>
      </c>
      <c r="U31" s="455">
        <f t="shared" si="80"/>
        <v>0</v>
      </c>
      <c r="V31" s="454">
        <f>IF((DATE(YEAR($F31),MONTH($F31),1))&lt;=(DATE(YEAR($G31),MONTH($G31),1)),IF(AND($G31&lt;=V$5,$H31&gt;V$6),V$4*($D31/($H31-$G31+1)),IF(AND($G31&gt;V$5,$G31&lt;=V$6),(V$6-$G31+1)*($D31/($H31-$G31+1)),IF(AND($H31&gt;=V$5,$H31&lt;=V$6),($H31-V$5+1)*($D31/($H31-$G31+1)),0))),IF($F31=V$5,($F31-$G31+V$4)/($H31-$G31+1)*$D31,IF($F31&lt;V$5,IF(AND($G31&lt;=V$5,$H31&gt;V$6),V$4*($D31/($H31-$G31+1)),IF(AND($H31&gt;=V$5,$H31&lt;=V$6),($H31-V$5+1)*($D31/($H31-$G31+1)),0)),0)))</f>
        <v>0</v>
      </c>
      <c r="W31" s="454">
        <f t="shared" si="80"/>
        <v>0</v>
      </c>
      <c r="X31" s="454">
        <f t="shared" si="80"/>
        <v>0</v>
      </c>
      <c r="Y31" s="454">
        <f t="shared" si="80"/>
        <v>0</v>
      </c>
      <c r="Z31" s="454">
        <f t="shared" si="86"/>
        <v>0</v>
      </c>
      <c r="AA31" s="454">
        <f t="shared" si="86"/>
        <v>0</v>
      </c>
      <c r="AB31" s="454">
        <f t="shared" si="86"/>
        <v>0</v>
      </c>
      <c r="AC31" s="454">
        <f t="shared" si="86"/>
        <v>0</v>
      </c>
      <c r="AD31" s="454">
        <f t="shared" si="86"/>
        <v>0</v>
      </c>
      <c r="AE31" s="454">
        <f t="shared" si="86"/>
        <v>0</v>
      </c>
      <c r="AF31" s="454">
        <f t="shared" si="86"/>
        <v>0</v>
      </c>
      <c r="AG31" s="455">
        <f t="shared" si="86"/>
        <v>0</v>
      </c>
      <c r="AH31" s="454">
        <f t="shared" si="86"/>
        <v>0</v>
      </c>
      <c r="AI31" s="454">
        <f t="shared" si="86"/>
        <v>0</v>
      </c>
      <c r="AJ31" s="454">
        <f t="shared" si="86"/>
        <v>0</v>
      </c>
      <c r="AK31" s="454">
        <f t="shared" si="86"/>
        <v>0</v>
      </c>
      <c r="AL31" s="454">
        <f t="shared" si="86"/>
        <v>0</v>
      </c>
      <c r="AM31" s="454">
        <f t="shared" si="86"/>
        <v>0</v>
      </c>
      <c r="AN31" s="454">
        <f t="shared" si="86"/>
        <v>0</v>
      </c>
      <c r="AO31" s="454">
        <f t="shared" si="86"/>
        <v>0</v>
      </c>
      <c r="AP31" s="454">
        <f t="shared" si="87"/>
        <v>0</v>
      </c>
      <c r="AQ31" s="454">
        <f t="shared" si="87"/>
        <v>0</v>
      </c>
      <c r="AR31" s="454">
        <f t="shared" si="87"/>
        <v>0</v>
      </c>
      <c r="AS31" s="455">
        <f t="shared" si="87"/>
        <v>0</v>
      </c>
      <c r="AT31" s="454">
        <f t="shared" si="87"/>
        <v>0</v>
      </c>
      <c r="AU31" s="454">
        <f t="shared" si="83"/>
        <v>0</v>
      </c>
      <c r="AV31" s="454">
        <f t="shared" si="83"/>
        <v>0</v>
      </c>
      <c r="AW31" s="454">
        <f t="shared" si="83"/>
        <v>0</v>
      </c>
      <c r="AX31" s="454">
        <f t="shared" si="83"/>
        <v>0</v>
      </c>
      <c r="AY31" s="454">
        <f t="shared" si="83"/>
        <v>0</v>
      </c>
      <c r="AZ31" s="454">
        <f t="shared" si="83"/>
        <v>0</v>
      </c>
      <c r="BA31" s="454">
        <f t="shared" si="83"/>
        <v>0</v>
      </c>
      <c r="BB31" s="454">
        <f t="shared" si="83"/>
        <v>0</v>
      </c>
      <c r="BC31" s="454">
        <f t="shared" si="83"/>
        <v>0</v>
      </c>
      <c r="BD31" s="454">
        <f t="shared" si="83"/>
        <v>0</v>
      </c>
      <c r="BE31" s="455">
        <f t="shared" si="83"/>
        <v>0</v>
      </c>
      <c r="BF31" s="454">
        <f t="shared" si="83"/>
        <v>0</v>
      </c>
      <c r="BG31" s="454">
        <f t="shared" si="83"/>
        <v>0</v>
      </c>
      <c r="BH31" s="454">
        <f t="shared" si="83"/>
        <v>0</v>
      </c>
      <c r="BI31" s="454">
        <f t="shared" si="83"/>
        <v>0</v>
      </c>
      <c r="BJ31" s="454">
        <f t="shared" si="83"/>
        <v>0</v>
      </c>
      <c r="BK31" s="454">
        <f t="shared" si="84"/>
        <v>0</v>
      </c>
      <c r="BL31" s="454">
        <f t="shared" si="84"/>
        <v>0</v>
      </c>
      <c r="BM31" s="454">
        <f t="shared" si="84"/>
        <v>0</v>
      </c>
      <c r="BN31" s="454">
        <f t="shared" si="84"/>
        <v>0</v>
      </c>
      <c r="BO31" s="454">
        <f t="shared" si="84"/>
        <v>0</v>
      </c>
      <c r="BP31" s="454">
        <f t="shared" si="84"/>
        <v>0</v>
      </c>
      <c r="BQ31" s="454">
        <f t="shared" si="84"/>
        <v>0</v>
      </c>
      <c r="BR31" s="454">
        <f t="shared" si="84"/>
        <v>0</v>
      </c>
      <c r="BS31" s="454">
        <f t="shared" si="84"/>
        <v>0</v>
      </c>
      <c r="BT31" s="454">
        <f t="shared" si="84"/>
        <v>0</v>
      </c>
      <c r="BU31" s="454">
        <f t="shared" si="84"/>
        <v>0</v>
      </c>
      <c r="BV31" s="454">
        <f t="shared" si="84"/>
        <v>0</v>
      </c>
      <c r="BW31" s="454">
        <f t="shared" si="84"/>
        <v>0</v>
      </c>
      <c r="BX31" s="454">
        <f t="shared" si="84"/>
        <v>0</v>
      </c>
      <c r="BY31" s="454">
        <f t="shared" si="84"/>
        <v>0</v>
      </c>
      <c r="BZ31" s="454">
        <f t="shared" si="84"/>
        <v>0</v>
      </c>
      <c r="CA31" s="454">
        <f t="shared" si="89"/>
        <v>0</v>
      </c>
      <c r="CB31" s="454">
        <f t="shared" si="89"/>
        <v>0</v>
      </c>
      <c r="CC31" s="454">
        <f t="shared" si="89"/>
        <v>0</v>
      </c>
      <c r="CD31" s="454">
        <f t="shared" si="89"/>
        <v>0</v>
      </c>
      <c r="CE31" s="454">
        <f t="shared" si="89"/>
        <v>0</v>
      </c>
      <c r="CF31" s="454">
        <f t="shared" si="89"/>
        <v>0</v>
      </c>
      <c r="CG31" s="454">
        <f t="shared" si="89"/>
        <v>0</v>
      </c>
      <c r="CH31" s="454">
        <f t="shared" si="89"/>
        <v>0</v>
      </c>
      <c r="CI31" s="454">
        <f t="shared" si="89"/>
        <v>0</v>
      </c>
      <c r="CJ31" s="454">
        <f t="shared" si="89"/>
        <v>0</v>
      </c>
      <c r="CK31" s="454">
        <f t="shared" si="89"/>
        <v>0</v>
      </c>
      <c r="CL31" s="454">
        <f t="shared" si="89"/>
        <v>0</v>
      </c>
      <c r="CM31" s="454">
        <f t="shared" si="89"/>
        <v>0</v>
      </c>
      <c r="CN31" s="454">
        <f t="shared" si="89"/>
        <v>0</v>
      </c>
      <c r="CO31" s="454">
        <f t="shared" si="89"/>
        <v>0</v>
      </c>
      <c r="CP31" s="454">
        <f t="shared" si="89"/>
        <v>0</v>
      </c>
      <c r="CQ31" s="454">
        <f t="shared" si="89"/>
        <v>0</v>
      </c>
      <c r="CR31" s="454">
        <f t="shared" si="89"/>
        <v>0</v>
      </c>
      <c r="CS31" s="454">
        <f t="shared" si="89"/>
        <v>0</v>
      </c>
      <c r="CT31" s="454">
        <f t="shared" si="89"/>
        <v>0</v>
      </c>
      <c r="CU31" s="454">
        <f t="shared" si="89"/>
        <v>0</v>
      </c>
      <c r="CV31" s="454">
        <f t="shared" si="89"/>
        <v>0</v>
      </c>
      <c r="CW31" s="454">
        <f t="shared" si="89"/>
        <v>0</v>
      </c>
      <c r="CX31" s="454">
        <f t="shared" si="89"/>
        <v>0</v>
      </c>
      <c r="CY31" s="454">
        <f t="shared" si="89"/>
        <v>0</v>
      </c>
      <c r="CZ31" s="454">
        <f t="shared" si="89"/>
        <v>0</v>
      </c>
      <c r="DA31" s="454">
        <f t="shared" si="89"/>
        <v>0</v>
      </c>
      <c r="DB31" s="454">
        <f t="shared" si="89"/>
        <v>0</v>
      </c>
      <c r="DC31" s="454">
        <f t="shared" si="89"/>
        <v>0</v>
      </c>
      <c r="DD31" s="454">
        <f t="shared" si="89"/>
        <v>0</v>
      </c>
      <c r="DE31" s="454">
        <f t="shared" si="89"/>
        <v>0</v>
      </c>
      <c r="DF31" s="454">
        <f t="shared" si="89"/>
        <v>0</v>
      </c>
      <c r="DG31" s="454">
        <f t="shared" si="89"/>
        <v>0</v>
      </c>
      <c r="DH31" s="454">
        <f t="shared" si="89"/>
        <v>0</v>
      </c>
      <c r="DI31" s="454">
        <f t="shared" si="89"/>
        <v>0</v>
      </c>
      <c r="DJ31" s="454">
        <f t="shared" si="89"/>
        <v>0</v>
      </c>
      <c r="DK31" s="454">
        <f t="shared" si="89"/>
        <v>0</v>
      </c>
      <c r="DL31" s="454">
        <f t="shared" si="89"/>
        <v>0</v>
      </c>
      <c r="DM31" s="454">
        <f t="shared" si="89"/>
        <v>0</v>
      </c>
      <c r="DN31" s="454">
        <f t="shared" si="89"/>
        <v>0</v>
      </c>
      <c r="DO31" s="454">
        <f t="shared" si="89"/>
        <v>0</v>
      </c>
      <c r="DP31" s="454">
        <f t="shared" si="89"/>
        <v>0</v>
      </c>
      <c r="DQ31" s="454">
        <f t="shared" si="89"/>
        <v>0</v>
      </c>
      <c r="DR31" s="454">
        <f t="shared" si="89"/>
        <v>0</v>
      </c>
      <c r="DS31" s="454">
        <f t="shared" si="89"/>
        <v>0</v>
      </c>
      <c r="DT31" s="454">
        <f t="shared" si="89"/>
        <v>0</v>
      </c>
      <c r="DU31" s="454">
        <f t="shared" si="89"/>
        <v>0</v>
      </c>
      <c r="DV31" s="454">
        <f t="shared" si="89"/>
        <v>0</v>
      </c>
      <c r="DW31" s="454">
        <f t="shared" si="89"/>
        <v>0</v>
      </c>
      <c r="DX31" s="454">
        <f t="shared" si="89"/>
        <v>0</v>
      </c>
      <c r="DY31" s="454">
        <f t="shared" si="89"/>
        <v>0</v>
      </c>
      <c r="DZ31" s="454">
        <f t="shared" si="89"/>
        <v>0</v>
      </c>
      <c r="EA31" s="454">
        <f t="shared" si="89"/>
        <v>0</v>
      </c>
      <c r="EB31" s="454">
        <f t="shared" si="89"/>
        <v>0</v>
      </c>
      <c r="EC31" s="454">
        <f t="shared" si="89"/>
        <v>0</v>
      </c>
      <c r="ED31" s="454">
        <f t="shared" si="89"/>
        <v>0</v>
      </c>
      <c r="EE31" s="454">
        <f t="shared" si="89"/>
        <v>0</v>
      </c>
      <c r="EF31" s="454">
        <f t="shared" si="89"/>
        <v>0</v>
      </c>
      <c r="EG31" s="454">
        <f t="shared" si="89"/>
        <v>0</v>
      </c>
      <c r="EH31" s="454">
        <f t="shared" si="89"/>
        <v>0</v>
      </c>
      <c r="EI31" s="454">
        <f t="shared" si="89"/>
        <v>0</v>
      </c>
      <c r="EJ31" s="454">
        <f t="shared" si="89"/>
        <v>0</v>
      </c>
      <c r="EK31" s="454">
        <f t="shared" si="89"/>
        <v>0</v>
      </c>
    </row>
    <row r="32" spans="1:141" s="409" customFormat="1">
      <c r="A32" s="422">
        <v>43862</v>
      </c>
      <c r="B32" s="438">
        <v>2020</v>
      </c>
      <c r="C32" s="705">
        <v>0</v>
      </c>
      <c r="D32" s="448">
        <f t="shared" ref="D32:D42" si="90">C32*$B$10</f>
        <v>0</v>
      </c>
      <c r="E32" s="457">
        <f t="shared" si="77"/>
        <v>0</v>
      </c>
      <c r="F32" s="440">
        <v>43862</v>
      </c>
      <c r="G32" s="441">
        <f t="shared" si="78"/>
        <v>43862</v>
      </c>
      <c r="H32" s="442">
        <f t="shared" si="79"/>
        <v>44226</v>
      </c>
      <c r="I32" s="443"/>
      <c r="J32" s="458">
        <f t="shared" si="80"/>
        <v>0</v>
      </c>
      <c r="K32" s="458">
        <f t="shared" si="80"/>
        <v>0</v>
      </c>
      <c r="L32" s="458">
        <f t="shared" si="80"/>
        <v>0</v>
      </c>
      <c r="M32" s="458">
        <f t="shared" si="80"/>
        <v>0</v>
      </c>
      <c r="N32" s="458">
        <f t="shared" si="80"/>
        <v>0</v>
      </c>
      <c r="O32" s="458">
        <f t="shared" si="80"/>
        <v>0</v>
      </c>
      <c r="P32" s="458">
        <f t="shared" si="80"/>
        <v>0</v>
      </c>
      <c r="Q32" s="458">
        <f t="shared" si="80"/>
        <v>0</v>
      </c>
      <c r="R32" s="458">
        <f t="shared" si="80"/>
        <v>0</v>
      </c>
      <c r="S32" s="458">
        <f t="shared" si="80"/>
        <v>0</v>
      </c>
      <c r="T32" s="458">
        <f t="shared" si="80"/>
        <v>0</v>
      </c>
      <c r="U32" s="459">
        <f t="shared" si="80"/>
        <v>0</v>
      </c>
      <c r="V32" s="458">
        <f t="shared" si="80"/>
        <v>0</v>
      </c>
      <c r="W32" s="458">
        <f t="shared" si="80"/>
        <v>0</v>
      </c>
      <c r="X32" s="458">
        <f t="shared" si="80"/>
        <v>0</v>
      </c>
      <c r="Y32" s="458">
        <f t="shared" si="80"/>
        <v>0</v>
      </c>
      <c r="Z32" s="458">
        <f t="shared" si="86"/>
        <v>0</v>
      </c>
      <c r="AA32" s="458">
        <f t="shared" si="86"/>
        <v>0</v>
      </c>
      <c r="AB32" s="458">
        <f t="shared" si="86"/>
        <v>0</v>
      </c>
      <c r="AC32" s="458">
        <f t="shared" si="86"/>
        <v>0</v>
      </c>
      <c r="AD32" s="458">
        <f t="shared" si="86"/>
        <v>0</v>
      </c>
      <c r="AE32" s="458">
        <f t="shared" si="86"/>
        <v>0</v>
      </c>
      <c r="AF32" s="458">
        <f t="shared" si="86"/>
        <v>0</v>
      </c>
      <c r="AG32" s="459">
        <f t="shared" si="86"/>
        <v>0</v>
      </c>
      <c r="AH32" s="458">
        <f t="shared" si="86"/>
        <v>0</v>
      </c>
      <c r="AI32" s="458">
        <f t="shared" si="86"/>
        <v>0</v>
      </c>
      <c r="AJ32" s="458">
        <f t="shared" si="86"/>
        <v>0</v>
      </c>
      <c r="AK32" s="458">
        <f t="shared" si="86"/>
        <v>0</v>
      </c>
      <c r="AL32" s="458">
        <f t="shared" si="86"/>
        <v>0</v>
      </c>
      <c r="AM32" s="458">
        <f t="shared" si="86"/>
        <v>0</v>
      </c>
      <c r="AN32" s="458">
        <f t="shared" si="86"/>
        <v>0</v>
      </c>
      <c r="AO32" s="458">
        <f t="shared" si="86"/>
        <v>0</v>
      </c>
      <c r="AP32" s="458">
        <f t="shared" si="87"/>
        <v>0</v>
      </c>
      <c r="AQ32" s="458">
        <f t="shared" si="87"/>
        <v>0</v>
      </c>
      <c r="AR32" s="458">
        <f t="shared" si="87"/>
        <v>0</v>
      </c>
      <c r="AS32" s="459">
        <f t="shared" si="87"/>
        <v>0</v>
      </c>
      <c r="AT32" s="458">
        <f t="shared" si="87"/>
        <v>0</v>
      </c>
      <c r="AU32" s="458">
        <f t="shared" si="83"/>
        <v>0</v>
      </c>
      <c r="AV32" s="458">
        <f t="shared" si="83"/>
        <v>0</v>
      </c>
      <c r="AW32" s="458">
        <f t="shared" si="83"/>
        <v>0</v>
      </c>
      <c r="AX32" s="458">
        <f t="shared" si="83"/>
        <v>0</v>
      </c>
      <c r="AY32" s="458">
        <f t="shared" si="83"/>
        <v>0</v>
      </c>
      <c r="AZ32" s="458">
        <f t="shared" si="83"/>
        <v>0</v>
      </c>
      <c r="BA32" s="458">
        <f t="shared" si="83"/>
        <v>0</v>
      </c>
      <c r="BB32" s="458">
        <f t="shared" si="83"/>
        <v>0</v>
      </c>
      <c r="BC32" s="458">
        <f t="shared" si="83"/>
        <v>0</v>
      </c>
      <c r="BD32" s="458">
        <f t="shared" si="83"/>
        <v>0</v>
      </c>
      <c r="BE32" s="459">
        <f t="shared" si="83"/>
        <v>0</v>
      </c>
      <c r="BF32" s="458">
        <f t="shared" si="83"/>
        <v>0</v>
      </c>
      <c r="BG32" s="458">
        <f t="shared" si="83"/>
        <v>0</v>
      </c>
      <c r="BH32" s="458">
        <f t="shared" si="83"/>
        <v>0</v>
      </c>
      <c r="BI32" s="458">
        <f t="shared" si="83"/>
        <v>0</v>
      </c>
      <c r="BJ32" s="458">
        <f t="shared" si="83"/>
        <v>0</v>
      </c>
      <c r="BK32" s="458">
        <f t="shared" si="84"/>
        <v>0</v>
      </c>
      <c r="BL32" s="458">
        <f t="shared" si="84"/>
        <v>0</v>
      </c>
      <c r="BM32" s="458">
        <f t="shared" si="84"/>
        <v>0</v>
      </c>
      <c r="BN32" s="458">
        <f t="shared" si="84"/>
        <v>0</v>
      </c>
      <c r="BO32" s="458">
        <f t="shared" si="84"/>
        <v>0</v>
      </c>
      <c r="BP32" s="458">
        <f t="shared" si="84"/>
        <v>0</v>
      </c>
      <c r="BQ32" s="458">
        <f t="shared" si="84"/>
        <v>0</v>
      </c>
      <c r="BR32" s="458">
        <f t="shared" si="84"/>
        <v>0</v>
      </c>
      <c r="BS32" s="458">
        <f t="shared" si="84"/>
        <v>0</v>
      </c>
      <c r="BT32" s="458">
        <f t="shared" si="84"/>
        <v>0</v>
      </c>
      <c r="BU32" s="458">
        <f t="shared" si="84"/>
        <v>0</v>
      </c>
      <c r="BV32" s="458">
        <f t="shared" si="84"/>
        <v>0</v>
      </c>
      <c r="BW32" s="458">
        <f t="shared" si="84"/>
        <v>0</v>
      </c>
      <c r="BX32" s="458">
        <f t="shared" si="84"/>
        <v>0</v>
      </c>
      <c r="BY32" s="458">
        <f t="shared" si="84"/>
        <v>0</v>
      </c>
      <c r="BZ32" s="458">
        <f t="shared" si="84"/>
        <v>0</v>
      </c>
      <c r="CA32" s="458">
        <f t="shared" si="89"/>
        <v>0</v>
      </c>
      <c r="CB32" s="458">
        <f t="shared" si="89"/>
        <v>0</v>
      </c>
      <c r="CC32" s="458">
        <f t="shared" si="89"/>
        <v>0</v>
      </c>
      <c r="CD32" s="458">
        <f t="shared" ref="CD32:EK32" si="91">IF((DATE(YEAR($F32),MONTH($F32),1))&lt;=(DATE(YEAR($G32),MONTH($G32),1)),IF(AND($G32&lt;=CD$5,$H32&gt;CD$6),CD$4*($D32/($H32-$G32+1)),IF(AND($G32&gt;CD$5,$G32&lt;=CD$6),(CD$6-$G32+1)*($D32/($H32-$G32+1)),IF(AND($H32&gt;=CD$5,$H32&lt;=CD$6),($H32-CD$5+1)*($D32/($H32-$G32+1)),0))),IF($F32=CD$5,($F32-$G32+CD$4)/($H32-$G32+1)*$D32,IF($F32&lt;CD$5,IF(AND($G32&lt;=CD$5,$H32&gt;CD$6),CD$4*($D32/($H32-$G32+1)),IF(AND($H32&gt;=CD$5,$H32&lt;=CD$6),($H32-CD$5+1)*($D32/($H32-$G32+1)),0)),0)))</f>
        <v>0</v>
      </c>
      <c r="CE32" s="458">
        <f t="shared" si="91"/>
        <v>0</v>
      </c>
      <c r="CF32" s="458">
        <f t="shared" si="91"/>
        <v>0</v>
      </c>
      <c r="CG32" s="458">
        <f t="shared" si="91"/>
        <v>0</v>
      </c>
      <c r="CH32" s="458">
        <f t="shared" si="91"/>
        <v>0</v>
      </c>
      <c r="CI32" s="458">
        <f t="shared" si="91"/>
        <v>0</v>
      </c>
      <c r="CJ32" s="458">
        <f t="shared" si="91"/>
        <v>0</v>
      </c>
      <c r="CK32" s="458">
        <f t="shared" si="91"/>
        <v>0</v>
      </c>
      <c r="CL32" s="458">
        <f t="shared" si="91"/>
        <v>0</v>
      </c>
      <c r="CM32" s="458">
        <f t="shared" si="91"/>
        <v>0</v>
      </c>
      <c r="CN32" s="458">
        <f t="shared" si="91"/>
        <v>0</v>
      </c>
      <c r="CO32" s="458">
        <f t="shared" si="91"/>
        <v>0</v>
      </c>
      <c r="CP32" s="458">
        <f t="shared" si="91"/>
        <v>0</v>
      </c>
      <c r="CQ32" s="458">
        <f t="shared" si="91"/>
        <v>0</v>
      </c>
      <c r="CR32" s="458">
        <f t="shared" si="91"/>
        <v>0</v>
      </c>
      <c r="CS32" s="458">
        <f t="shared" si="91"/>
        <v>0</v>
      </c>
      <c r="CT32" s="458">
        <f t="shared" si="91"/>
        <v>0</v>
      </c>
      <c r="CU32" s="458">
        <f t="shared" si="91"/>
        <v>0</v>
      </c>
      <c r="CV32" s="458">
        <f t="shared" si="91"/>
        <v>0</v>
      </c>
      <c r="CW32" s="458">
        <f t="shared" si="91"/>
        <v>0</v>
      </c>
      <c r="CX32" s="458">
        <f t="shared" si="91"/>
        <v>0</v>
      </c>
      <c r="CY32" s="458">
        <f t="shared" si="91"/>
        <v>0</v>
      </c>
      <c r="CZ32" s="458">
        <f t="shared" si="91"/>
        <v>0</v>
      </c>
      <c r="DA32" s="458">
        <f t="shared" si="91"/>
        <v>0</v>
      </c>
      <c r="DB32" s="458">
        <f t="shared" si="91"/>
        <v>0</v>
      </c>
      <c r="DC32" s="458">
        <f t="shared" si="91"/>
        <v>0</v>
      </c>
      <c r="DD32" s="458">
        <f t="shared" si="91"/>
        <v>0</v>
      </c>
      <c r="DE32" s="458">
        <f t="shared" si="91"/>
        <v>0</v>
      </c>
      <c r="DF32" s="458">
        <f t="shared" si="91"/>
        <v>0</v>
      </c>
      <c r="DG32" s="458">
        <f t="shared" si="91"/>
        <v>0</v>
      </c>
      <c r="DH32" s="458">
        <f t="shared" si="91"/>
        <v>0</v>
      </c>
      <c r="DI32" s="458">
        <f t="shared" si="91"/>
        <v>0</v>
      </c>
      <c r="DJ32" s="458">
        <f t="shared" si="91"/>
        <v>0</v>
      </c>
      <c r="DK32" s="458">
        <f t="shared" si="91"/>
        <v>0</v>
      </c>
      <c r="DL32" s="458">
        <f t="shared" si="91"/>
        <v>0</v>
      </c>
      <c r="DM32" s="458">
        <f t="shared" si="91"/>
        <v>0</v>
      </c>
      <c r="DN32" s="458">
        <f t="shared" si="91"/>
        <v>0</v>
      </c>
      <c r="DO32" s="458">
        <f t="shared" si="91"/>
        <v>0</v>
      </c>
      <c r="DP32" s="458">
        <f t="shared" si="91"/>
        <v>0</v>
      </c>
      <c r="DQ32" s="458">
        <f t="shared" si="91"/>
        <v>0</v>
      </c>
      <c r="DR32" s="458">
        <f t="shared" si="91"/>
        <v>0</v>
      </c>
      <c r="DS32" s="458">
        <f t="shared" si="91"/>
        <v>0</v>
      </c>
      <c r="DT32" s="458">
        <f t="shared" si="91"/>
        <v>0</v>
      </c>
      <c r="DU32" s="458">
        <f t="shared" si="91"/>
        <v>0</v>
      </c>
      <c r="DV32" s="458">
        <f t="shared" si="91"/>
        <v>0</v>
      </c>
      <c r="DW32" s="458">
        <f t="shared" si="91"/>
        <v>0</v>
      </c>
      <c r="DX32" s="458">
        <f t="shared" si="91"/>
        <v>0</v>
      </c>
      <c r="DY32" s="458">
        <f t="shared" si="91"/>
        <v>0</v>
      </c>
      <c r="DZ32" s="458">
        <f t="shared" si="91"/>
        <v>0</v>
      </c>
      <c r="EA32" s="458">
        <f t="shared" si="91"/>
        <v>0</v>
      </c>
      <c r="EB32" s="458">
        <f t="shared" si="91"/>
        <v>0</v>
      </c>
      <c r="EC32" s="458">
        <f t="shared" si="91"/>
        <v>0</v>
      </c>
      <c r="ED32" s="458">
        <f t="shared" si="91"/>
        <v>0</v>
      </c>
      <c r="EE32" s="458">
        <f t="shared" si="91"/>
        <v>0</v>
      </c>
      <c r="EF32" s="458">
        <f t="shared" si="91"/>
        <v>0</v>
      </c>
      <c r="EG32" s="458">
        <f t="shared" si="91"/>
        <v>0</v>
      </c>
      <c r="EH32" s="458">
        <f t="shared" si="91"/>
        <v>0</v>
      </c>
      <c r="EI32" s="458">
        <f t="shared" si="91"/>
        <v>0</v>
      </c>
      <c r="EJ32" s="458">
        <f t="shared" si="91"/>
        <v>0</v>
      </c>
      <c r="EK32" s="458">
        <f t="shared" si="91"/>
        <v>0</v>
      </c>
    </row>
    <row r="33" spans="1:141" s="409" customFormat="1">
      <c r="A33" s="422">
        <v>43891</v>
      </c>
      <c r="B33" s="438">
        <v>2020</v>
      </c>
      <c r="C33" s="705">
        <v>0</v>
      </c>
      <c r="D33" s="448">
        <f t="shared" si="90"/>
        <v>0</v>
      </c>
      <c r="E33" s="457">
        <f t="shared" si="77"/>
        <v>0</v>
      </c>
      <c r="F33" s="440">
        <v>43891</v>
      </c>
      <c r="G33" s="441">
        <f t="shared" si="78"/>
        <v>43891</v>
      </c>
      <c r="H33" s="442">
        <f t="shared" si="79"/>
        <v>44255</v>
      </c>
      <c r="I33" s="443"/>
      <c r="J33" s="458">
        <f t="shared" si="80"/>
        <v>0</v>
      </c>
      <c r="K33" s="458">
        <f t="shared" si="80"/>
        <v>0</v>
      </c>
      <c r="L33" s="458">
        <f t="shared" si="80"/>
        <v>0</v>
      </c>
      <c r="M33" s="458">
        <f t="shared" si="80"/>
        <v>0</v>
      </c>
      <c r="N33" s="458">
        <f t="shared" si="80"/>
        <v>0</v>
      </c>
      <c r="O33" s="458">
        <f t="shared" si="80"/>
        <v>0</v>
      </c>
      <c r="P33" s="458">
        <f t="shared" si="80"/>
        <v>0</v>
      </c>
      <c r="Q33" s="458">
        <f t="shared" si="80"/>
        <v>0</v>
      </c>
      <c r="R33" s="458">
        <f t="shared" si="80"/>
        <v>0</v>
      </c>
      <c r="S33" s="458">
        <f t="shared" si="80"/>
        <v>0</v>
      </c>
      <c r="T33" s="458">
        <f t="shared" si="80"/>
        <v>0</v>
      </c>
      <c r="U33" s="459">
        <f t="shared" si="80"/>
        <v>0</v>
      </c>
      <c r="V33" s="458">
        <f t="shared" si="80"/>
        <v>0</v>
      </c>
      <c r="W33" s="458">
        <f t="shared" si="80"/>
        <v>0</v>
      </c>
      <c r="X33" s="458">
        <f t="shared" si="80"/>
        <v>0</v>
      </c>
      <c r="Y33" s="458">
        <f t="shared" si="80"/>
        <v>0</v>
      </c>
      <c r="Z33" s="458">
        <f t="shared" si="86"/>
        <v>0</v>
      </c>
      <c r="AA33" s="458">
        <f t="shared" si="86"/>
        <v>0</v>
      </c>
      <c r="AB33" s="458">
        <f t="shared" si="86"/>
        <v>0</v>
      </c>
      <c r="AC33" s="458">
        <f t="shared" si="86"/>
        <v>0</v>
      </c>
      <c r="AD33" s="458">
        <f t="shared" si="86"/>
        <v>0</v>
      </c>
      <c r="AE33" s="458">
        <f t="shared" si="86"/>
        <v>0</v>
      </c>
      <c r="AF33" s="458">
        <f t="shared" si="86"/>
        <v>0</v>
      </c>
      <c r="AG33" s="459">
        <f t="shared" si="86"/>
        <v>0</v>
      </c>
      <c r="AH33" s="458">
        <f t="shared" si="86"/>
        <v>0</v>
      </c>
      <c r="AI33" s="458">
        <f t="shared" si="86"/>
        <v>0</v>
      </c>
      <c r="AJ33" s="458">
        <f t="shared" si="86"/>
        <v>0</v>
      </c>
      <c r="AK33" s="458">
        <f t="shared" si="86"/>
        <v>0</v>
      </c>
      <c r="AL33" s="458">
        <f t="shared" si="86"/>
        <v>0</v>
      </c>
      <c r="AM33" s="458">
        <f t="shared" si="86"/>
        <v>0</v>
      </c>
      <c r="AN33" s="458">
        <f t="shared" si="86"/>
        <v>0</v>
      </c>
      <c r="AO33" s="458">
        <f t="shared" si="86"/>
        <v>0</v>
      </c>
      <c r="AP33" s="458">
        <f t="shared" si="87"/>
        <v>0</v>
      </c>
      <c r="AQ33" s="458">
        <f t="shared" si="87"/>
        <v>0</v>
      </c>
      <c r="AR33" s="458">
        <f t="shared" si="87"/>
        <v>0</v>
      </c>
      <c r="AS33" s="459">
        <f t="shared" si="87"/>
        <v>0</v>
      </c>
      <c r="AT33" s="458">
        <f t="shared" si="87"/>
        <v>0</v>
      </c>
      <c r="AU33" s="458">
        <f t="shared" si="83"/>
        <v>0</v>
      </c>
      <c r="AV33" s="458">
        <f t="shared" si="83"/>
        <v>0</v>
      </c>
      <c r="AW33" s="458">
        <f t="shared" si="83"/>
        <v>0</v>
      </c>
      <c r="AX33" s="458">
        <f t="shared" si="83"/>
        <v>0</v>
      </c>
      <c r="AY33" s="458">
        <f t="shared" si="83"/>
        <v>0</v>
      </c>
      <c r="AZ33" s="458">
        <f t="shared" si="83"/>
        <v>0</v>
      </c>
      <c r="BA33" s="458">
        <f t="shared" si="83"/>
        <v>0</v>
      </c>
      <c r="BB33" s="458">
        <f t="shared" si="83"/>
        <v>0</v>
      </c>
      <c r="BC33" s="458">
        <f t="shared" si="83"/>
        <v>0</v>
      </c>
      <c r="BD33" s="458">
        <f t="shared" si="83"/>
        <v>0</v>
      </c>
      <c r="BE33" s="459">
        <f t="shared" si="83"/>
        <v>0</v>
      </c>
      <c r="BF33" s="458">
        <f t="shared" si="83"/>
        <v>0</v>
      </c>
      <c r="BG33" s="458">
        <f t="shared" si="83"/>
        <v>0</v>
      </c>
      <c r="BH33" s="458">
        <f t="shared" si="83"/>
        <v>0</v>
      </c>
      <c r="BI33" s="458">
        <f t="shared" si="83"/>
        <v>0</v>
      </c>
      <c r="BJ33" s="458">
        <f t="shared" si="83"/>
        <v>0</v>
      </c>
      <c r="BK33" s="458">
        <f t="shared" si="84"/>
        <v>0</v>
      </c>
      <c r="BL33" s="458">
        <f t="shared" si="84"/>
        <v>0</v>
      </c>
      <c r="BM33" s="458">
        <f t="shared" si="84"/>
        <v>0</v>
      </c>
      <c r="BN33" s="458">
        <f t="shared" si="84"/>
        <v>0</v>
      </c>
      <c r="BO33" s="458">
        <f t="shared" si="84"/>
        <v>0</v>
      </c>
      <c r="BP33" s="458">
        <f t="shared" si="84"/>
        <v>0</v>
      </c>
      <c r="BQ33" s="458">
        <f t="shared" si="84"/>
        <v>0</v>
      </c>
      <c r="BR33" s="458">
        <f t="shared" si="84"/>
        <v>0</v>
      </c>
      <c r="BS33" s="458">
        <f t="shared" si="84"/>
        <v>0</v>
      </c>
      <c r="BT33" s="458">
        <f t="shared" si="84"/>
        <v>0</v>
      </c>
      <c r="BU33" s="458">
        <f t="shared" si="84"/>
        <v>0</v>
      </c>
      <c r="BV33" s="458">
        <f t="shared" si="84"/>
        <v>0</v>
      </c>
      <c r="BW33" s="458">
        <f t="shared" si="84"/>
        <v>0</v>
      </c>
      <c r="BX33" s="458">
        <f t="shared" si="84"/>
        <v>0</v>
      </c>
      <c r="BY33" s="458">
        <f t="shared" si="84"/>
        <v>0</v>
      </c>
      <c r="BZ33" s="458">
        <f t="shared" si="84"/>
        <v>0</v>
      </c>
      <c r="CA33" s="458">
        <f t="shared" ref="CA33:EK37" si="92">IF((DATE(YEAR($F33),MONTH($F33),1))&lt;=(DATE(YEAR($G33),MONTH($G33),1)),IF(AND($G33&lt;=CA$5,$H33&gt;CA$6),CA$4*($D33/($H33-$G33+1)),IF(AND($G33&gt;CA$5,$G33&lt;=CA$6),(CA$6-$G33+1)*($D33/($H33-$G33+1)),IF(AND($H33&gt;=CA$5,$H33&lt;=CA$6),($H33-CA$5+1)*($D33/($H33-$G33+1)),0))),IF($F33=CA$5,($F33-$G33+CA$4)/($H33-$G33+1)*$D33,IF($F33&lt;CA$5,IF(AND($G33&lt;=CA$5,$H33&gt;CA$6),CA$4*($D33/($H33-$G33+1)),IF(AND($H33&gt;=CA$5,$H33&lt;=CA$6),($H33-CA$5+1)*($D33/($H33-$G33+1)),0)),0)))</f>
        <v>0</v>
      </c>
      <c r="CB33" s="458">
        <f t="shared" si="92"/>
        <v>0</v>
      </c>
      <c r="CC33" s="458">
        <f t="shared" si="92"/>
        <v>0</v>
      </c>
      <c r="CD33" s="458">
        <f t="shared" si="92"/>
        <v>0</v>
      </c>
      <c r="CE33" s="458">
        <f t="shared" si="92"/>
        <v>0</v>
      </c>
      <c r="CF33" s="458">
        <f t="shared" si="92"/>
        <v>0</v>
      </c>
      <c r="CG33" s="458">
        <f t="shared" si="92"/>
        <v>0</v>
      </c>
      <c r="CH33" s="458">
        <f t="shared" si="92"/>
        <v>0</v>
      </c>
      <c r="CI33" s="458">
        <f t="shared" si="92"/>
        <v>0</v>
      </c>
      <c r="CJ33" s="458">
        <f t="shared" si="92"/>
        <v>0</v>
      </c>
      <c r="CK33" s="458">
        <f t="shared" si="92"/>
        <v>0</v>
      </c>
      <c r="CL33" s="458">
        <f t="shared" si="92"/>
        <v>0</v>
      </c>
      <c r="CM33" s="458">
        <f t="shared" si="92"/>
        <v>0</v>
      </c>
      <c r="CN33" s="458">
        <f t="shared" si="92"/>
        <v>0</v>
      </c>
      <c r="CO33" s="458">
        <f t="shared" si="92"/>
        <v>0</v>
      </c>
      <c r="CP33" s="458">
        <f t="shared" si="92"/>
        <v>0</v>
      </c>
      <c r="CQ33" s="458">
        <f t="shared" si="92"/>
        <v>0</v>
      </c>
      <c r="CR33" s="458">
        <f t="shared" si="92"/>
        <v>0</v>
      </c>
      <c r="CS33" s="458">
        <f t="shared" si="92"/>
        <v>0</v>
      </c>
      <c r="CT33" s="458">
        <f t="shared" si="92"/>
        <v>0</v>
      </c>
      <c r="CU33" s="458">
        <f t="shared" si="92"/>
        <v>0</v>
      </c>
      <c r="CV33" s="458">
        <f t="shared" si="92"/>
        <v>0</v>
      </c>
      <c r="CW33" s="458">
        <f t="shared" si="92"/>
        <v>0</v>
      </c>
      <c r="CX33" s="458">
        <f t="shared" si="92"/>
        <v>0</v>
      </c>
      <c r="CY33" s="458">
        <f t="shared" si="92"/>
        <v>0</v>
      </c>
      <c r="CZ33" s="458">
        <f t="shared" si="92"/>
        <v>0</v>
      </c>
      <c r="DA33" s="458">
        <f t="shared" si="92"/>
        <v>0</v>
      </c>
      <c r="DB33" s="458">
        <f t="shared" si="92"/>
        <v>0</v>
      </c>
      <c r="DC33" s="458">
        <f t="shared" si="92"/>
        <v>0</v>
      </c>
      <c r="DD33" s="458">
        <f t="shared" si="92"/>
        <v>0</v>
      </c>
      <c r="DE33" s="458">
        <f t="shared" si="92"/>
        <v>0</v>
      </c>
      <c r="DF33" s="458">
        <f t="shared" si="92"/>
        <v>0</v>
      </c>
      <c r="DG33" s="458">
        <f t="shared" si="92"/>
        <v>0</v>
      </c>
      <c r="DH33" s="458">
        <f t="shared" si="92"/>
        <v>0</v>
      </c>
      <c r="DI33" s="458">
        <f t="shared" si="92"/>
        <v>0</v>
      </c>
      <c r="DJ33" s="458">
        <f t="shared" si="92"/>
        <v>0</v>
      </c>
      <c r="DK33" s="458">
        <f t="shared" si="92"/>
        <v>0</v>
      </c>
      <c r="DL33" s="458">
        <f t="shared" si="92"/>
        <v>0</v>
      </c>
      <c r="DM33" s="458">
        <f t="shared" si="92"/>
        <v>0</v>
      </c>
      <c r="DN33" s="458">
        <f t="shared" si="92"/>
        <v>0</v>
      </c>
      <c r="DO33" s="458">
        <f t="shared" si="92"/>
        <v>0</v>
      </c>
      <c r="DP33" s="458">
        <f t="shared" si="92"/>
        <v>0</v>
      </c>
      <c r="DQ33" s="458">
        <f t="shared" si="92"/>
        <v>0</v>
      </c>
      <c r="DR33" s="458">
        <f t="shared" si="92"/>
        <v>0</v>
      </c>
      <c r="DS33" s="458">
        <f t="shared" si="92"/>
        <v>0</v>
      </c>
      <c r="DT33" s="458">
        <f t="shared" si="92"/>
        <v>0</v>
      </c>
      <c r="DU33" s="458">
        <f t="shared" si="92"/>
        <v>0</v>
      </c>
      <c r="DV33" s="458">
        <f t="shared" si="92"/>
        <v>0</v>
      </c>
      <c r="DW33" s="458">
        <f t="shared" si="92"/>
        <v>0</v>
      </c>
      <c r="DX33" s="458">
        <f t="shared" si="92"/>
        <v>0</v>
      </c>
      <c r="DY33" s="458">
        <f t="shared" si="92"/>
        <v>0</v>
      </c>
      <c r="DZ33" s="458">
        <f t="shared" si="92"/>
        <v>0</v>
      </c>
      <c r="EA33" s="458">
        <f t="shared" si="92"/>
        <v>0</v>
      </c>
      <c r="EB33" s="458">
        <f t="shared" si="92"/>
        <v>0</v>
      </c>
      <c r="EC33" s="458">
        <f t="shared" si="92"/>
        <v>0</v>
      </c>
      <c r="ED33" s="458">
        <f t="shared" si="92"/>
        <v>0</v>
      </c>
      <c r="EE33" s="458">
        <f t="shared" si="92"/>
        <v>0</v>
      </c>
      <c r="EF33" s="458">
        <f t="shared" si="92"/>
        <v>0</v>
      </c>
      <c r="EG33" s="458">
        <f t="shared" si="92"/>
        <v>0</v>
      </c>
      <c r="EH33" s="458">
        <f t="shared" si="92"/>
        <v>0</v>
      </c>
      <c r="EI33" s="458">
        <f t="shared" si="92"/>
        <v>0</v>
      </c>
      <c r="EJ33" s="458">
        <f t="shared" si="92"/>
        <v>0</v>
      </c>
      <c r="EK33" s="458">
        <f t="shared" si="92"/>
        <v>0</v>
      </c>
    </row>
    <row r="34" spans="1:141" s="409" customFormat="1">
      <c r="A34" s="422">
        <v>43922</v>
      </c>
      <c r="B34" s="438">
        <v>2020</v>
      </c>
      <c r="C34" s="705">
        <v>0</v>
      </c>
      <c r="D34" s="448">
        <f>C34*$B$10</f>
        <v>0</v>
      </c>
      <c r="E34" s="457">
        <f t="shared" si="77"/>
        <v>0</v>
      </c>
      <c r="F34" s="440">
        <v>43922</v>
      </c>
      <c r="G34" s="441">
        <f t="shared" si="78"/>
        <v>43922</v>
      </c>
      <c r="H34" s="442">
        <f t="shared" si="79"/>
        <v>44286</v>
      </c>
      <c r="I34" s="443"/>
      <c r="J34" s="458">
        <f t="shared" si="80"/>
        <v>0</v>
      </c>
      <c r="K34" s="458">
        <f t="shared" si="80"/>
        <v>0</v>
      </c>
      <c r="L34" s="458">
        <f t="shared" si="80"/>
        <v>0</v>
      </c>
      <c r="M34" s="458">
        <f t="shared" si="80"/>
        <v>0</v>
      </c>
      <c r="N34" s="458">
        <f t="shared" si="80"/>
        <v>0</v>
      </c>
      <c r="O34" s="458">
        <f t="shared" si="80"/>
        <v>0</v>
      </c>
      <c r="P34" s="458">
        <f t="shared" si="80"/>
        <v>0</v>
      </c>
      <c r="Q34" s="458">
        <f t="shared" si="80"/>
        <v>0</v>
      </c>
      <c r="R34" s="458">
        <f t="shared" si="80"/>
        <v>0</v>
      </c>
      <c r="S34" s="458">
        <f t="shared" si="80"/>
        <v>0</v>
      </c>
      <c r="T34" s="458">
        <f t="shared" si="80"/>
        <v>0</v>
      </c>
      <c r="U34" s="459">
        <f t="shared" si="80"/>
        <v>0</v>
      </c>
      <c r="V34" s="458">
        <f t="shared" si="80"/>
        <v>0</v>
      </c>
      <c r="W34" s="458">
        <f t="shared" si="80"/>
        <v>0</v>
      </c>
      <c r="X34" s="458">
        <f t="shared" si="80"/>
        <v>0</v>
      </c>
      <c r="Y34" s="458">
        <f>IF((DATE(YEAR($F34),MONTH($F34),1))&lt;=(DATE(YEAR($G34),MONTH($G34),1)),IF(AND($G34&lt;=Y$5,$H34&gt;Y$6),Y$4*($D34/($H34-$G34+1)),IF(AND($G34&gt;Y$5,$G34&lt;=Y$6),(Y$6-$G34+1)*($D34/($H34-$G34+1)),IF(AND($H34&gt;=Y$5,$H34&lt;=Y$6),($H34-Y$5+1)*($D34/($H34-$G34+1)),0))),IF($F34=Y$5,($F34-$G34+Y$4)/($H34-$G34+1)*$D34,IF($F34&lt;Y$5,IF(AND($G34&lt;=Y$5,$H34&gt;Y$6),Y$4*($D34/($H34-$G34+1)),IF(AND($H34&gt;=Y$5,$H34&lt;=Y$6),($H34-Y$5+1)*($D34/($H34-$G34+1)),0)),0)))</f>
        <v>0</v>
      </c>
      <c r="Z34" s="458">
        <f t="shared" si="86"/>
        <v>0</v>
      </c>
      <c r="AA34" s="458">
        <f t="shared" si="86"/>
        <v>0</v>
      </c>
      <c r="AB34" s="458">
        <f t="shared" si="86"/>
        <v>0</v>
      </c>
      <c r="AC34" s="458">
        <f t="shared" si="86"/>
        <v>0</v>
      </c>
      <c r="AD34" s="458">
        <f t="shared" si="86"/>
        <v>0</v>
      </c>
      <c r="AE34" s="458">
        <f t="shared" si="86"/>
        <v>0</v>
      </c>
      <c r="AF34" s="458">
        <f t="shared" si="86"/>
        <v>0</v>
      </c>
      <c r="AG34" s="459">
        <f t="shared" si="86"/>
        <v>0</v>
      </c>
      <c r="AH34" s="458">
        <f t="shared" si="86"/>
        <v>0</v>
      </c>
      <c r="AI34" s="458">
        <f t="shared" si="86"/>
        <v>0</v>
      </c>
      <c r="AJ34" s="458">
        <f t="shared" si="86"/>
        <v>0</v>
      </c>
      <c r="AK34" s="458">
        <f t="shared" si="86"/>
        <v>0</v>
      </c>
      <c r="AL34" s="458">
        <f t="shared" si="86"/>
        <v>0</v>
      </c>
      <c r="AM34" s="458">
        <f t="shared" si="86"/>
        <v>0</v>
      </c>
      <c r="AN34" s="458">
        <f t="shared" si="86"/>
        <v>0</v>
      </c>
      <c r="AO34" s="458">
        <f t="shared" si="86"/>
        <v>0</v>
      </c>
      <c r="AP34" s="458">
        <f t="shared" ref="AP34:AT41" si="93">IF((DATE(YEAR($F34),MONTH($F34),1))&lt;=(DATE(YEAR($G34),MONTH($G34),1)),IF(AND($G34&lt;=AP$5,$H34&gt;AP$6),AP$4*($D34/($H34-$G34+1)),IF(AND($G34&gt;AP$5,$G34&lt;=AP$6),(AP$6-$G34+1)*($D34/($H34-$G34+1)),IF(AND($H34&gt;=AP$5,$H34&lt;=AP$6),($H34-AP$5+1)*($D34/($H34-$G34+1)),0))),IF($F34=AP$5,($F34-$G34+AP$4)/($H34-$G34+1)*$D34,IF($F34&lt;AP$5,IF(AND($G34&lt;=AP$5,$H34&gt;AP$6),AP$4*($D34/($H34-$G34+1)),IF(AND($H34&gt;=AP$5,$H34&lt;=AP$6),($H34-AP$5+1)*($D34/($H34-$G34+1)),0)),0)))</f>
        <v>0</v>
      </c>
      <c r="AQ34" s="458">
        <f t="shared" si="93"/>
        <v>0</v>
      </c>
      <c r="AR34" s="458">
        <f t="shared" si="93"/>
        <v>0</v>
      </c>
      <c r="AS34" s="459">
        <f t="shared" si="93"/>
        <v>0</v>
      </c>
      <c r="AT34" s="458">
        <f t="shared" si="93"/>
        <v>0</v>
      </c>
      <c r="AU34" s="458">
        <f t="shared" si="83"/>
        <v>0</v>
      </c>
      <c r="AV34" s="458">
        <f t="shared" si="83"/>
        <v>0</v>
      </c>
      <c r="AW34" s="458">
        <f t="shared" si="83"/>
        <v>0</v>
      </c>
      <c r="AX34" s="458">
        <f t="shared" si="83"/>
        <v>0</v>
      </c>
      <c r="AY34" s="458">
        <f t="shared" si="83"/>
        <v>0</v>
      </c>
      <c r="AZ34" s="458">
        <f t="shared" si="83"/>
        <v>0</v>
      </c>
      <c r="BA34" s="458">
        <f t="shared" si="83"/>
        <v>0</v>
      </c>
      <c r="BB34" s="458">
        <f t="shared" si="83"/>
        <v>0</v>
      </c>
      <c r="BC34" s="458">
        <f t="shared" si="83"/>
        <v>0</v>
      </c>
      <c r="BD34" s="458">
        <f t="shared" si="83"/>
        <v>0</v>
      </c>
      <c r="BE34" s="459">
        <f t="shared" si="83"/>
        <v>0</v>
      </c>
      <c r="BF34" s="458">
        <f t="shared" si="83"/>
        <v>0</v>
      </c>
      <c r="BG34" s="458">
        <f t="shared" si="83"/>
        <v>0</v>
      </c>
      <c r="BH34" s="458">
        <f t="shared" si="83"/>
        <v>0</v>
      </c>
      <c r="BI34" s="458">
        <f>IF((DATE(YEAR($F34),MONTH($F34),1))&lt;=(DATE(YEAR($G34),MONTH($G34),1)),IF(AND($G34&lt;=BI$5,$H34&gt;BI$6),BI$4*($D34/($H34-$G34+1)),IF(AND($G34&gt;BI$5,$G34&lt;=BI$6),(BI$6-$G34+1)*($D34/($H34-$G34+1)),IF(AND($H34&gt;=BI$5,$H34&lt;=BI$6),($H34-BI$5+1)*($D34/($H34-$G34+1)),0))),IF($F34=BI$5,($F34-$G34+BI$4)/($H34-$G34+1)*$D34,IF($F34&lt;BI$5,IF(AND($G34&lt;=BI$5,$H34&gt;BI$6),BI$4*($D34/($H34-$G34+1)),IF(AND($H34&gt;=BI$5,$H34&lt;=BI$6),($H34-BI$5+1)*($D34/($H34-$G34+1)),0)),0)))</f>
        <v>0</v>
      </c>
      <c r="BJ34" s="458">
        <f t="shared" si="83"/>
        <v>0</v>
      </c>
      <c r="BK34" s="458">
        <f t="shared" si="84"/>
        <v>0</v>
      </c>
      <c r="BL34" s="458">
        <f t="shared" si="84"/>
        <v>0</v>
      </c>
      <c r="BM34" s="458">
        <f t="shared" si="84"/>
        <v>0</v>
      </c>
      <c r="BN34" s="458">
        <f t="shared" si="84"/>
        <v>0</v>
      </c>
      <c r="BO34" s="458">
        <f t="shared" si="84"/>
        <v>0</v>
      </c>
      <c r="BP34" s="458">
        <f t="shared" si="84"/>
        <v>0</v>
      </c>
      <c r="BQ34" s="458">
        <f t="shared" si="84"/>
        <v>0</v>
      </c>
      <c r="BR34" s="458">
        <f t="shared" si="84"/>
        <v>0</v>
      </c>
      <c r="BS34" s="458">
        <f t="shared" si="84"/>
        <v>0</v>
      </c>
      <c r="BT34" s="458">
        <f t="shared" si="84"/>
        <v>0</v>
      </c>
      <c r="BU34" s="458">
        <f t="shared" si="84"/>
        <v>0</v>
      </c>
      <c r="BV34" s="458">
        <f t="shared" si="84"/>
        <v>0</v>
      </c>
      <c r="BW34" s="458">
        <f t="shared" si="84"/>
        <v>0</v>
      </c>
      <c r="BX34" s="458">
        <f t="shared" si="84"/>
        <v>0</v>
      </c>
      <c r="BY34" s="458">
        <f t="shared" si="84"/>
        <v>0</v>
      </c>
      <c r="BZ34" s="458">
        <f t="shared" si="84"/>
        <v>0</v>
      </c>
      <c r="CA34" s="458">
        <f t="shared" si="92"/>
        <v>0</v>
      </c>
      <c r="CB34" s="458">
        <f t="shared" si="92"/>
        <v>0</v>
      </c>
      <c r="CC34" s="458">
        <f t="shared" si="92"/>
        <v>0</v>
      </c>
      <c r="CD34" s="458">
        <f t="shared" si="92"/>
        <v>0</v>
      </c>
      <c r="CE34" s="458">
        <f t="shared" si="92"/>
        <v>0</v>
      </c>
      <c r="CF34" s="458">
        <f t="shared" si="92"/>
        <v>0</v>
      </c>
      <c r="CG34" s="458">
        <f t="shared" si="92"/>
        <v>0</v>
      </c>
      <c r="CH34" s="458">
        <f t="shared" si="92"/>
        <v>0</v>
      </c>
      <c r="CI34" s="458">
        <f t="shared" si="92"/>
        <v>0</v>
      </c>
      <c r="CJ34" s="458">
        <f t="shared" si="92"/>
        <v>0</v>
      </c>
      <c r="CK34" s="458">
        <f t="shared" si="92"/>
        <v>0</v>
      </c>
      <c r="CL34" s="458">
        <f t="shared" si="92"/>
        <v>0</v>
      </c>
      <c r="CM34" s="458">
        <f t="shared" si="92"/>
        <v>0</v>
      </c>
      <c r="CN34" s="458">
        <f t="shared" si="92"/>
        <v>0</v>
      </c>
      <c r="CO34" s="458">
        <f t="shared" si="92"/>
        <v>0</v>
      </c>
      <c r="CP34" s="458">
        <f t="shared" si="92"/>
        <v>0</v>
      </c>
      <c r="CQ34" s="458">
        <f t="shared" si="92"/>
        <v>0</v>
      </c>
      <c r="CR34" s="458">
        <f t="shared" si="92"/>
        <v>0</v>
      </c>
      <c r="CS34" s="458">
        <f t="shared" si="92"/>
        <v>0</v>
      </c>
      <c r="CT34" s="458">
        <f t="shared" si="92"/>
        <v>0</v>
      </c>
      <c r="CU34" s="458">
        <f t="shared" si="92"/>
        <v>0</v>
      </c>
      <c r="CV34" s="458">
        <f t="shared" si="92"/>
        <v>0</v>
      </c>
      <c r="CW34" s="458">
        <f t="shared" si="92"/>
        <v>0</v>
      </c>
      <c r="CX34" s="458">
        <f t="shared" si="92"/>
        <v>0</v>
      </c>
      <c r="CY34" s="458">
        <f t="shared" si="92"/>
        <v>0</v>
      </c>
      <c r="CZ34" s="458">
        <f t="shared" si="92"/>
        <v>0</v>
      </c>
      <c r="DA34" s="458">
        <f t="shared" si="92"/>
        <v>0</v>
      </c>
      <c r="DB34" s="458">
        <f t="shared" si="92"/>
        <v>0</v>
      </c>
      <c r="DC34" s="458">
        <f t="shared" si="92"/>
        <v>0</v>
      </c>
      <c r="DD34" s="458">
        <f t="shared" si="92"/>
        <v>0</v>
      </c>
      <c r="DE34" s="458">
        <f t="shared" si="92"/>
        <v>0</v>
      </c>
      <c r="DF34" s="458">
        <f t="shared" si="92"/>
        <v>0</v>
      </c>
      <c r="DG34" s="458">
        <f t="shared" si="92"/>
        <v>0</v>
      </c>
      <c r="DH34" s="458">
        <f t="shared" si="92"/>
        <v>0</v>
      </c>
      <c r="DI34" s="458">
        <f t="shared" si="92"/>
        <v>0</v>
      </c>
      <c r="DJ34" s="458">
        <f t="shared" si="92"/>
        <v>0</v>
      </c>
      <c r="DK34" s="458">
        <f t="shared" si="92"/>
        <v>0</v>
      </c>
      <c r="DL34" s="458">
        <f t="shared" si="92"/>
        <v>0</v>
      </c>
      <c r="DM34" s="458">
        <f t="shared" si="92"/>
        <v>0</v>
      </c>
      <c r="DN34" s="458">
        <f t="shared" si="92"/>
        <v>0</v>
      </c>
      <c r="DO34" s="458">
        <f t="shared" si="92"/>
        <v>0</v>
      </c>
      <c r="DP34" s="458">
        <f t="shared" si="92"/>
        <v>0</v>
      </c>
      <c r="DQ34" s="458">
        <f t="shared" si="92"/>
        <v>0</v>
      </c>
      <c r="DR34" s="458">
        <f t="shared" si="92"/>
        <v>0</v>
      </c>
      <c r="DS34" s="458">
        <f t="shared" si="92"/>
        <v>0</v>
      </c>
      <c r="DT34" s="458">
        <f t="shared" si="92"/>
        <v>0</v>
      </c>
      <c r="DU34" s="458">
        <f t="shared" si="92"/>
        <v>0</v>
      </c>
      <c r="DV34" s="458">
        <f t="shared" si="92"/>
        <v>0</v>
      </c>
      <c r="DW34" s="458">
        <f t="shared" si="92"/>
        <v>0</v>
      </c>
      <c r="DX34" s="458">
        <f t="shared" si="92"/>
        <v>0</v>
      </c>
      <c r="DY34" s="458">
        <f t="shared" si="92"/>
        <v>0</v>
      </c>
      <c r="DZ34" s="458">
        <f t="shared" si="92"/>
        <v>0</v>
      </c>
      <c r="EA34" s="458">
        <f t="shared" si="92"/>
        <v>0</v>
      </c>
      <c r="EB34" s="458">
        <f t="shared" si="92"/>
        <v>0</v>
      </c>
      <c r="EC34" s="458">
        <f t="shared" si="92"/>
        <v>0</v>
      </c>
      <c r="ED34" s="458">
        <f t="shared" si="92"/>
        <v>0</v>
      </c>
      <c r="EE34" s="458">
        <f t="shared" si="92"/>
        <v>0</v>
      </c>
      <c r="EF34" s="458">
        <f t="shared" si="92"/>
        <v>0</v>
      </c>
      <c r="EG34" s="458">
        <f t="shared" si="92"/>
        <v>0</v>
      </c>
      <c r="EH34" s="458">
        <f t="shared" si="92"/>
        <v>0</v>
      </c>
      <c r="EI34" s="458">
        <f t="shared" si="92"/>
        <v>0</v>
      </c>
      <c r="EJ34" s="458">
        <f t="shared" si="92"/>
        <v>0</v>
      </c>
      <c r="EK34" s="458">
        <f t="shared" si="92"/>
        <v>0</v>
      </c>
    </row>
    <row r="35" spans="1:141" s="409" customFormat="1">
      <c r="A35" s="422">
        <v>43952</v>
      </c>
      <c r="B35" s="438">
        <v>2020</v>
      </c>
      <c r="C35" s="705">
        <v>0</v>
      </c>
      <c r="D35" s="448">
        <f t="shared" si="90"/>
        <v>0</v>
      </c>
      <c r="E35" s="457">
        <f t="shared" si="77"/>
        <v>0</v>
      </c>
      <c r="F35" s="440">
        <v>43952</v>
      </c>
      <c r="G35" s="441">
        <f t="shared" si="78"/>
        <v>43952</v>
      </c>
      <c r="H35" s="442">
        <f t="shared" si="79"/>
        <v>44316</v>
      </c>
      <c r="I35" s="443"/>
      <c r="J35" s="458">
        <f t="shared" si="80"/>
        <v>0</v>
      </c>
      <c r="K35" s="458">
        <f t="shared" si="80"/>
        <v>0</v>
      </c>
      <c r="L35" s="458">
        <f t="shared" si="80"/>
        <v>0</v>
      </c>
      <c r="M35" s="458">
        <f t="shared" si="80"/>
        <v>0</v>
      </c>
      <c r="N35" s="458">
        <f t="shared" si="80"/>
        <v>0</v>
      </c>
      <c r="O35" s="458">
        <f t="shared" si="80"/>
        <v>0</v>
      </c>
      <c r="P35" s="458">
        <f t="shared" si="80"/>
        <v>0</v>
      </c>
      <c r="Q35" s="458">
        <f t="shared" si="80"/>
        <v>0</v>
      </c>
      <c r="R35" s="458">
        <f t="shared" si="80"/>
        <v>0</v>
      </c>
      <c r="S35" s="458">
        <f t="shared" si="80"/>
        <v>0</v>
      </c>
      <c r="T35" s="458">
        <f t="shared" si="80"/>
        <v>0</v>
      </c>
      <c r="U35" s="459">
        <f t="shared" si="80"/>
        <v>0</v>
      </c>
      <c r="V35" s="458">
        <f t="shared" si="80"/>
        <v>0</v>
      </c>
      <c r="W35" s="458">
        <f t="shared" si="80"/>
        <v>0</v>
      </c>
      <c r="X35" s="458">
        <f t="shared" si="80"/>
        <v>0</v>
      </c>
      <c r="Y35" s="458">
        <f t="shared" si="80"/>
        <v>0</v>
      </c>
      <c r="Z35" s="458">
        <f t="shared" si="86"/>
        <v>0</v>
      </c>
      <c r="AA35" s="458">
        <f t="shared" si="86"/>
        <v>0</v>
      </c>
      <c r="AB35" s="458">
        <f t="shared" si="86"/>
        <v>0</v>
      </c>
      <c r="AC35" s="458">
        <f t="shared" si="86"/>
        <v>0</v>
      </c>
      <c r="AD35" s="458">
        <f t="shared" si="86"/>
        <v>0</v>
      </c>
      <c r="AE35" s="458">
        <f t="shared" si="86"/>
        <v>0</v>
      </c>
      <c r="AF35" s="458">
        <f t="shared" si="86"/>
        <v>0</v>
      </c>
      <c r="AG35" s="459">
        <f t="shared" si="86"/>
        <v>0</v>
      </c>
      <c r="AH35" s="458">
        <f t="shared" si="86"/>
        <v>0</v>
      </c>
      <c r="AI35" s="458">
        <f t="shared" si="86"/>
        <v>0</v>
      </c>
      <c r="AJ35" s="458">
        <f t="shared" si="86"/>
        <v>0</v>
      </c>
      <c r="AK35" s="458">
        <f t="shared" si="86"/>
        <v>0</v>
      </c>
      <c r="AL35" s="458">
        <f t="shared" si="86"/>
        <v>0</v>
      </c>
      <c r="AM35" s="458">
        <f t="shared" si="86"/>
        <v>0</v>
      </c>
      <c r="AN35" s="458">
        <f t="shared" si="86"/>
        <v>0</v>
      </c>
      <c r="AO35" s="458">
        <f t="shared" si="86"/>
        <v>0</v>
      </c>
      <c r="AP35" s="458">
        <f t="shared" si="93"/>
        <v>0</v>
      </c>
      <c r="AQ35" s="458">
        <f t="shared" si="93"/>
        <v>0</v>
      </c>
      <c r="AR35" s="458">
        <f t="shared" si="93"/>
        <v>0</v>
      </c>
      <c r="AS35" s="459">
        <f t="shared" si="93"/>
        <v>0</v>
      </c>
      <c r="AT35" s="458">
        <f t="shared" si="93"/>
        <v>0</v>
      </c>
      <c r="AU35" s="458">
        <f t="shared" si="83"/>
        <v>0</v>
      </c>
      <c r="AV35" s="458">
        <f t="shared" si="83"/>
        <v>0</v>
      </c>
      <c r="AW35" s="458">
        <f t="shared" si="83"/>
        <v>0</v>
      </c>
      <c r="AX35" s="458">
        <f t="shared" si="83"/>
        <v>0</v>
      </c>
      <c r="AY35" s="458">
        <f t="shared" si="83"/>
        <v>0</v>
      </c>
      <c r="AZ35" s="458">
        <f t="shared" si="83"/>
        <v>0</v>
      </c>
      <c r="BA35" s="458">
        <f t="shared" si="83"/>
        <v>0</v>
      </c>
      <c r="BB35" s="458">
        <f t="shared" si="83"/>
        <v>0</v>
      </c>
      <c r="BC35" s="458">
        <f t="shared" si="83"/>
        <v>0</v>
      </c>
      <c r="BD35" s="458">
        <f t="shared" si="83"/>
        <v>0</v>
      </c>
      <c r="BE35" s="459">
        <f t="shared" si="83"/>
        <v>0</v>
      </c>
      <c r="BF35" s="458">
        <f t="shared" si="83"/>
        <v>0</v>
      </c>
      <c r="BG35" s="458">
        <f t="shared" si="83"/>
        <v>0</v>
      </c>
      <c r="BH35" s="458">
        <f t="shared" si="83"/>
        <v>0</v>
      </c>
      <c r="BI35" s="458">
        <f t="shared" si="83"/>
        <v>0</v>
      </c>
      <c r="BJ35" s="458">
        <f t="shared" si="83"/>
        <v>0</v>
      </c>
      <c r="BK35" s="458">
        <f t="shared" si="84"/>
        <v>0</v>
      </c>
      <c r="BL35" s="458">
        <f t="shared" si="84"/>
        <v>0</v>
      </c>
      <c r="BM35" s="458">
        <f t="shared" si="84"/>
        <v>0</v>
      </c>
      <c r="BN35" s="458">
        <f t="shared" si="84"/>
        <v>0</v>
      </c>
      <c r="BO35" s="458">
        <f t="shared" si="84"/>
        <v>0</v>
      </c>
      <c r="BP35" s="458">
        <f t="shared" si="84"/>
        <v>0</v>
      </c>
      <c r="BQ35" s="458">
        <f t="shared" si="84"/>
        <v>0</v>
      </c>
      <c r="BR35" s="458">
        <f t="shared" si="84"/>
        <v>0</v>
      </c>
      <c r="BS35" s="458">
        <f t="shared" si="84"/>
        <v>0</v>
      </c>
      <c r="BT35" s="458">
        <f t="shared" si="84"/>
        <v>0</v>
      </c>
      <c r="BU35" s="458">
        <f t="shared" si="84"/>
        <v>0</v>
      </c>
      <c r="BV35" s="458">
        <f t="shared" si="84"/>
        <v>0</v>
      </c>
      <c r="BW35" s="458">
        <f t="shared" si="84"/>
        <v>0</v>
      </c>
      <c r="BX35" s="458">
        <f t="shared" si="84"/>
        <v>0</v>
      </c>
      <c r="BY35" s="458">
        <f t="shared" si="84"/>
        <v>0</v>
      </c>
      <c r="BZ35" s="458">
        <f t="shared" si="84"/>
        <v>0</v>
      </c>
      <c r="CA35" s="458">
        <f t="shared" si="92"/>
        <v>0</v>
      </c>
      <c r="CB35" s="458">
        <f t="shared" si="92"/>
        <v>0</v>
      </c>
      <c r="CC35" s="458">
        <f t="shared" si="92"/>
        <v>0</v>
      </c>
      <c r="CD35" s="458">
        <f t="shared" si="92"/>
        <v>0</v>
      </c>
      <c r="CE35" s="458">
        <f t="shared" si="92"/>
        <v>0</v>
      </c>
      <c r="CF35" s="458">
        <f t="shared" si="92"/>
        <v>0</v>
      </c>
      <c r="CG35" s="458">
        <f t="shared" si="92"/>
        <v>0</v>
      </c>
      <c r="CH35" s="458">
        <f t="shared" si="92"/>
        <v>0</v>
      </c>
      <c r="CI35" s="458">
        <f t="shared" si="92"/>
        <v>0</v>
      </c>
      <c r="CJ35" s="458">
        <f t="shared" si="92"/>
        <v>0</v>
      </c>
      <c r="CK35" s="458">
        <f t="shared" si="92"/>
        <v>0</v>
      </c>
      <c r="CL35" s="458">
        <f t="shared" si="92"/>
        <v>0</v>
      </c>
      <c r="CM35" s="458">
        <f t="shared" si="92"/>
        <v>0</v>
      </c>
      <c r="CN35" s="458">
        <f t="shared" si="92"/>
        <v>0</v>
      </c>
      <c r="CO35" s="458">
        <f t="shared" si="92"/>
        <v>0</v>
      </c>
      <c r="CP35" s="458">
        <f t="shared" si="92"/>
        <v>0</v>
      </c>
      <c r="CQ35" s="458">
        <f t="shared" si="92"/>
        <v>0</v>
      </c>
      <c r="CR35" s="458">
        <f t="shared" si="92"/>
        <v>0</v>
      </c>
      <c r="CS35" s="458">
        <f t="shared" si="92"/>
        <v>0</v>
      </c>
      <c r="CT35" s="458">
        <f t="shared" si="92"/>
        <v>0</v>
      </c>
      <c r="CU35" s="458">
        <f t="shared" si="92"/>
        <v>0</v>
      </c>
      <c r="CV35" s="458">
        <f t="shared" si="92"/>
        <v>0</v>
      </c>
      <c r="CW35" s="458">
        <f t="shared" si="92"/>
        <v>0</v>
      </c>
      <c r="CX35" s="458">
        <f t="shared" si="92"/>
        <v>0</v>
      </c>
      <c r="CY35" s="458">
        <f t="shared" si="92"/>
        <v>0</v>
      </c>
      <c r="CZ35" s="458">
        <f t="shared" si="92"/>
        <v>0</v>
      </c>
      <c r="DA35" s="458">
        <f t="shared" si="92"/>
        <v>0</v>
      </c>
      <c r="DB35" s="458">
        <f t="shared" si="92"/>
        <v>0</v>
      </c>
      <c r="DC35" s="458">
        <f t="shared" si="92"/>
        <v>0</v>
      </c>
      <c r="DD35" s="458">
        <f t="shared" si="92"/>
        <v>0</v>
      </c>
      <c r="DE35" s="458">
        <f t="shared" si="92"/>
        <v>0</v>
      </c>
      <c r="DF35" s="458">
        <f t="shared" si="92"/>
        <v>0</v>
      </c>
      <c r="DG35" s="458">
        <f t="shared" si="92"/>
        <v>0</v>
      </c>
      <c r="DH35" s="458">
        <f t="shared" si="92"/>
        <v>0</v>
      </c>
      <c r="DI35" s="458">
        <f t="shared" si="92"/>
        <v>0</v>
      </c>
      <c r="DJ35" s="458">
        <f t="shared" si="92"/>
        <v>0</v>
      </c>
      <c r="DK35" s="458">
        <f t="shared" si="92"/>
        <v>0</v>
      </c>
      <c r="DL35" s="458">
        <f t="shared" si="92"/>
        <v>0</v>
      </c>
      <c r="DM35" s="458">
        <f t="shared" si="92"/>
        <v>0</v>
      </c>
      <c r="DN35" s="458">
        <f t="shared" si="92"/>
        <v>0</v>
      </c>
      <c r="DO35" s="458">
        <f t="shared" si="92"/>
        <v>0</v>
      </c>
      <c r="DP35" s="458">
        <f t="shared" si="92"/>
        <v>0</v>
      </c>
      <c r="DQ35" s="458">
        <f t="shared" si="92"/>
        <v>0</v>
      </c>
      <c r="DR35" s="458">
        <f t="shared" si="92"/>
        <v>0</v>
      </c>
      <c r="DS35" s="458">
        <f t="shared" si="92"/>
        <v>0</v>
      </c>
      <c r="DT35" s="458">
        <f t="shared" si="92"/>
        <v>0</v>
      </c>
      <c r="DU35" s="458">
        <f t="shared" si="92"/>
        <v>0</v>
      </c>
      <c r="DV35" s="458">
        <f t="shared" si="92"/>
        <v>0</v>
      </c>
      <c r="DW35" s="458">
        <f t="shared" si="92"/>
        <v>0</v>
      </c>
      <c r="DX35" s="458">
        <f t="shared" si="92"/>
        <v>0</v>
      </c>
      <c r="DY35" s="458">
        <f t="shared" si="92"/>
        <v>0</v>
      </c>
      <c r="DZ35" s="458">
        <f t="shared" si="92"/>
        <v>0</v>
      </c>
      <c r="EA35" s="458">
        <f t="shared" si="92"/>
        <v>0</v>
      </c>
      <c r="EB35" s="458">
        <f t="shared" si="92"/>
        <v>0</v>
      </c>
      <c r="EC35" s="458">
        <f t="shared" si="92"/>
        <v>0</v>
      </c>
      <c r="ED35" s="458">
        <f t="shared" si="92"/>
        <v>0</v>
      </c>
      <c r="EE35" s="458">
        <f t="shared" si="92"/>
        <v>0</v>
      </c>
      <c r="EF35" s="458">
        <f t="shared" si="92"/>
        <v>0</v>
      </c>
      <c r="EG35" s="458">
        <f t="shared" si="92"/>
        <v>0</v>
      </c>
      <c r="EH35" s="458">
        <f t="shared" si="92"/>
        <v>0</v>
      </c>
      <c r="EI35" s="458">
        <f t="shared" si="92"/>
        <v>0</v>
      </c>
      <c r="EJ35" s="458">
        <f t="shared" si="92"/>
        <v>0</v>
      </c>
      <c r="EK35" s="458">
        <f t="shared" si="92"/>
        <v>0</v>
      </c>
    </row>
    <row r="36" spans="1:141" s="409" customFormat="1">
      <c r="A36" s="422">
        <v>43983</v>
      </c>
      <c r="B36" s="438">
        <v>2020</v>
      </c>
      <c r="C36" s="705">
        <v>0</v>
      </c>
      <c r="D36" s="448">
        <f t="shared" si="90"/>
        <v>0</v>
      </c>
      <c r="E36" s="457">
        <f t="shared" si="77"/>
        <v>0</v>
      </c>
      <c r="F36" s="440">
        <v>43983</v>
      </c>
      <c r="G36" s="441">
        <f t="shared" si="78"/>
        <v>43983</v>
      </c>
      <c r="H36" s="442">
        <f t="shared" si="79"/>
        <v>44347</v>
      </c>
      <c r="I36" s="443"/>
      <c r="J36" s="458">
        <f t="shared" si="80"/>
        <v>0</v>
      </c>
      <c r="K36" s="458">
        <f t="shared" si="80"/>
        <v>0</v>
      </c>
      <c r="L36" s="458">
        <f t="shared" si="80"/>
        <v>0</v>
      </c>
      <c r="M36" s="458">
        <f t="shared" si="80"/>
        <v>0</v>
      </c>
      <c r="N36" s="458">
        <f t="shared" si="80"/>
        <v>0</v>
      </c>
      <c r="O36" s="458">
        <f t="shared" si="80"/>
        <v>0</v>
      </c>
      <c r="P36" s="458">
        <f t="shared" si="80"/>
        <v>0</v>
      </c>
      <c r="Q36" s="458">
        <f t="shared" si="80"/>
        <v>0</v>
      </c>
      <c r="R36" s="458">
        <f t="shared" si="80"/>
        <v>0</v>
      </c>
      <c r="S36" s="458">
        <f t="shared" si="80"/>
        <v>0</v>
      </c>
      <c r="T36" s="458">
        <f t="shared" si="80"/>
        <v>0</v>
      </c>
      <c r="U36" s="459">
        <f t="shared" si="80"/>
        <v>0</v>
      </c>
      <c r="V36" s="458">
        <f t="shared" si="80"/>
        <v>0</v>
      </c>
      <c r="W36" s="458">
        <f t="shared" si="80"/>
        <v>0</v>
      </c>
      <c r="X36" s="458">
        <f t="shared" si="80"/>
        <v>0</v>
      </c>
      <c r="Y36" s="458">
        <f t="shared" si="80"/>
        <v>0</v>
      </c>
      <c r="Z36" s="458">
        <f t="shared" si="86"/>
        <v>0</v>
      </c>
      <c r="AA36" s="458">
        <f t="shared" si="86"/>
        <v>0</v>
      </c>
      <c r="AB36" s="458">
        <f t="shared" si="86"/>
        <v>0</v>
      </c>
      <c r="AC36" s="458">
        <f t="shared" si="86"/>
        <v>0</v>
      </c>
      <c r="AD36" s="458">
        <f t="shared" si="86"/>
        <v>0</v>
      </c>
      <c r="AE36" s="458">
        <f t="shared" si="86"/>
        <v>0</v>
      </c>
      <c r="AF36" s="458">
        <f t="shared" si="86"/>
        <v>0</v>
      </c>
      <c r="AG36" s="459">
        <f t="shared" si="86"/>
        <v>0</v>
      </c>
      <c r="AH36" s="458">
        <f t="shared" si="86"/>
        <v>0</v>
      </c>
      <c r="AI36" s="458">
        <f t="shared" si="86"/>
        <v>0</v>
      </c>
      <c r="AJ36" s="458">
        <f t="shared" si="86"/>
        <v>0</v>
      </c>
      <c r="AK36" s="458">
        <f t="shared" si="86"/>
        <v>0</v>
      </c>
      <c r="AL36" s="458">
        <f t="shared" si="86"/>
        <v>0</v>
      </c>
      <c r="AM36" s="458">
        <f t="shared" si="86"/>
        <v>0</v>
      </c>
      <c r="AN36" s="458">
        <f t="shared" si="86"/>
        <v>0</v>
      </c>
      <c r="AO36" s="458">
        <f t="shared" si="86"/>
        <v>0</v>
      </c>
      <c r="AP36" s="458">
        <f t="shared" si="93"/>
        <v>0</v>
      </c>
      <c r="AQ36" s="458">
        <f t="shared" si="93"/>
        <v>0</v>
      </c>
      <c r="AR36" s="458">
        <f t="shared" si="93"/>
        <v>0</v>
      </c>
      <c r="AS36" s="459">
        <f t="shared" si="93"/>
        <v>0</v>
      </c>
      <c r="AT36" s="458">
        <f t="shared" si="93"/>
        <v>0</v>
      </c>
      <c r="AU36" s="458">
        <f t="shared" si="83"/>
        <v>0</v>
      </c>
      <c r="AV36" s="458">
        <f t="shared" si="83"/>
        <v>0</v>
      </c>
      <c r="AW36" s="458">
        <f t="shared" si="83"/>
        <v>0</v>
      </c>
      <c r="AX36" s="458">
        <f t="shared" si="83"/>
        <v>0</v>
      </c>
      <c r="AY36" s="458">
        <f t="shared" si="83"/>
        <v>0</v>
      </c>
      <c r="AZ36" s="458">
        <f t="shared" si="83"/>
        <v>0</v>
      </c>
      <c r="BA36" s="458">
        <f t="shared" si="83"/>
        <v>0</v>
      </c>
      <c r="BB36" s="458">
        <f t="shared" si="83"/>
        <v>0</v>
      </c>
      <c r="BC36" s="458">
        <f t="shared" si="83"/>
        <v>0</v>
      </c>
      <c r="BD36" s="458">
        <f t="shared" si="83"/>
        <v>0</v>
      </c>
      <c r="BE36" s="459">
        <f t="shared" si="83"/>
        <v>0</v>
      </c>
      <c r="BF36" s="458">
        <f t="shared" si="83"/>
        <v>0</v>
      </c>
      <c r="BG36" s="458">
        <f t="shared" si="83"/>
        <v>0</v>
      </c>
      <c r="BH36" s="458">
        <f t="shared" si="83"/>
        <v>0</v>
      </c>
      <c r="BI36" s="458">
        <f t="shared" si="83"/>
        <v>0</v>
      </c>
      <c r="BJ36" s="458">
        <f t="shared" si="83"/>
        <v>0</v>
      </c>
      <c r="BK36" s="458">
        <f t="shared" si="84"/>
        <v>0</v>
      </c>
      <c r="BL36" s="458">
        <f t="shared" si="84"/>
        <v>0</v>
      </c>
      <c r="BM36" s="458">
        <f t="shared" si="84"/>
        <v>0</v>
      </c>
      <c r="BN36" s="458">
        <f t="shared" si="84"/>
        <v>0</v>
      </c>
      <c r="BO36" s="458">
        <f t="shared" si="84"/>
        <v>0</v>
      </c>
      <c r="BP36" s="458">
        <f t="shared" si="84"/>
        <v>0</v>
      </c>
      <c r="BQ36" s="458">
        <f t="shared" si="84"/>
        <v>0</v>
      </c>
      <c r="BR36" s="458">
        <f t="shared" si="84"/>
        <v>0</v>
      </c>
      <c r="BS36" s="458">
        <f t="shared" si="84"/>
        <v>0</v>
      </c>
      <c r="BT36" s="458">
        <f t="shared" si="84"/>
        <v>0</v>
      </c>
      <c r="BU36" s="458">
        <f t="shared" si="84"/>
        <v>0</v>
      </c>
      <c r="BV36" s="458">
        <f t="shared" si="84"/>
        <v>0</v>
      </c>
      <c r="BW36" s="458">
        <f t="shared" si="84"/>
        <v>0</v>
      </c>
      <c r="BX36" s="458">
        <f t="shared" si="84"/>
        <v>0</v>
      </c>
      <c r="BY36" s="458">
        <f t="shared" si="84"/>
        <v>0</v>
      </c>
      <c r="BZ36" s="458">
        <f t="shared" si="84"/>
        <v>0</v>
      </c>
      <c r="CA36" s="458">
        <f t="shared" si="92"/>
        <v>0</v>
      </c>
      <c r="CB36" s="458">
        <f t="shared" si="92"/>
        <v>0</v>
      </c>
      <c r="CC36" s="458">
        <f t="shared" si="92"/>
        <v>0</v>
      </c>
      <c r="CD36" s="458">
        <f t="shared" si="92"/>
        <v>0</v>
      </c>
      <c r="CE36" s="458">
        <f t="shared" si="92"/>
        <v>0</v>
      </c>
      <c r="CF36" s="458">
        <f t="shared" si="92"/>
        <v>0</v>
      </c>
      <c r="CG36" s="458">
        <f t="shared" si="92"/>
        <v>0</v>
      </c>
      <c r="CH36" s="458">
        <f t="shared" si="92"/>
        <v>0</v>
      </c>
      <c r="CI36" s="458">
        <f t="shared" si="92"/>
        <v>0</v>
      </c>
      <c r="CJ36" s="458">
        <f t="shared" si="92"/>
        <v>0</v>
      </c>
      <c r="CK36" s="458">
        <f t="shared" si="92"/>
        <v>0</v>
      </c>
      <c r="CL36" s="458">
        <f t="shared" si="92"/>
        <v>0</v>
      </c>
      <c r="CM36" s="458">
        <f t="shared" si="92"/>
        <v>0</v>
      </c>
      <c r="CN36" s="458">
        <f t="shared" si="92"/>
        <v>0</v>
      </c>
      <c r="CO36" s="458">
        <f t="shared" si="92"/>
        <v>0</v>
      </c>
      <c r="CP36" s="458">
        <f t="shared" si="92"/>
        <v>0</v>
      </c>
      <c r="CQ36" s="458">
        <f t="shared" si="92"/>
        <v>0</v>
      </c>
      <c r="CR36" s="458">
        <f t="shared" si="92"/>
        <v>0</v>
      </c>
      <c r="CS36" s="458">
        <f t="shared" si="92"/>
        <v>0</v>
      </c>
      <c r="CT36" s="458">
        <f t="shared" si="92"/>
        <v>0</v>
      </c>
      <c r="CU36" s="458">
        <f t="shared" si="92"/>
        <v>0</v>
      </c>
      <c r="CV36" s="458">
        <f t="shared" si="92"/>
        <v>0</v>
      </c>
      <c r="CW36" s="458">
        <f t="shared" si="92"/>
        <v>0</v>
      </c>
      <c r="CX36" s="458">
        <f t="shared" si="92"/>
        <v>0</v>
      </c>
      <c r="CY36" s="458">
        <f t="shared" si="92"/>
        <v>0</v>
      </c>
      <c r="CZ36" s="458">
        <f t="shared" si="92"/>
        <v>0</v>
      </c>
      <c r="DA36" s="458">
        <f t="shared" si="92"/>
        <v>0</v>
      </c>
      <c r="DB36" s="458">
        <f t="shared" si="92"/>
        <v>0</v>
      </c>
      <c r="DC36" s="458">
        <f t="shared" si="92"/>
        <v>0</v>
      </c>
      <c r="DD36" s="458">
        <f t="shared" si="92"/>
        <v>0</v>
      </c>
      <c r="DE36" s="458">
        <f t="shared" si="92"/>
        <v>0</v>
      </c>
      <c r="DF36" s="458">
        <f t="shared" si="92"/>
        <v>0</v>
      </c>
      <c r="DG36" s="458">
        <f t="shared" si="92"/>
        <v>0</v>
      </c>
      <c r="DH36" s="458">
        <f t="shared" si="92"/>
        <v>0</v>
      </c>
      <c r="DI36" s="458">
        <f t="shared" si="92"/>
        <v>0</v>
      </c>
      <c r="DJ36" s="458">
        <f t="shared" si="92"/>
        <v>0</v>
      </c>
      <c r="DK36" s="458">
        <f t="shared" si="92"/>
        <v>0</v>
      </c>
      <c r="DL36" s="458">
        <f t="shared" si="92"/>
        <v>0</v>
      </c>
      <c r="DM36" s="458">
        <f t="shared" si="92"/>
        <v>0</v>
      </c>
      <c r="DN36" s="458">
        <f t="shared" si="92"/>
        <v>0</v>
      </c>
      <c r="DO36" s="458">
        <f t="shared" si="92"/>
        <v>0</v>
      </c>
      <c r="DP36" s="458">
        <f t="shared" si="92"/>
        <v>0</v>
      </c>
      <c r="DQ36" s="458">
        <f t="shared" si="92"/>
        <v>0</v>
      </c>
      <c r="DR36" s="458">
        <f t="shared" si="92"/>
        <v>0</v>
      </c>
      <c r="DS36" s="458">
        <f t="shared" si="92"/>
        <v>0</v>
      </c>
      <c r="DT36" s="458">
        <f t="shared" si="92"/>
        <v>0</v>
      </c>
      <c r="DU36" s="458">
        <f t="shared" si="92"/>
        <v>0</v>
      </c>
      <c r="DV36" s="458">
        <f t="shared" si="92"/>
        <v>0</v>
      </c>
      <c r="DW36" s="458">
        <f t="shared" si="92"/>
        <v>0</v>
      </c>
      <c r="DX36" s="458">
        <f t="shared" si="92"/>
        <v>0</v>
      </c>
      <c r="DY36" s="458">
        <f t="shared" si="92"/>
        <v>0</v>
      </c>
      <c r="DZ36" s="458">
        <f t="shared" si="92"/>
        <v>0</v>
      </c>
      <c r="EA36" s="458">
        <f t="shared" si="92"/>
        <v>0</v>
      </c>
      <c r="EB36" s="458">
        <f t="shared" si="92"/>
        <v>0</v>
      </c>
      <c r="EC36" s="458">
        <f t="shared" si="92"/>
        <v>0</v>
      </c>
      <c r="ED36" s="458">
        <f t="shared" si="92"/>
        <v>0</v>
      </c>
      <c r="EE36" s="458">
        <f t="shared" si="92"/>
        <v>0</v>
      </c>
      <c r="EF36" s="458">
        <f t="shared" si="92"/>
        <v>0</v>
      </c>
      <c r="EG36" s="458">
        <f t="shared" si="92"/>
        <v>0</v>
      </c>
      <c r="EH36" s="458">
        <f t="shared" si="92"/>
        <v>0</v>
      </c>
      <c r="EI36" s="458">
        <f t="shared" si="92"/>
        <v>0</v>
      </c>
      <c r="EJ36" s="458">
        <f t="shared" si="92"/>
        <v>0</v>
      </c>
      <c r="EK36" s="458">
        <f t="shared" si="92"/>
        <v>0</v>
      </c>
    </row>
    <row r="37" spans="1:141" s="409" customFormat="1">
      <c r="A37" s="422">
        <v>44013</v>
      </c>
      <c r="B37" s="438">
        <v>2020</v>
      </c>
      <c r="C37" s="705">
        <v>0</v>
      </c>
      <c r="D37" s="448">
        <f t="shared" si="90"/>
        <v>0</v>
      </c>
      <c r="E37" s="457">
        <f t="shared" si="77"/>
        <v>0</v>
      </c>
      <c r="F37" s="440">
        <v>44013</v>
      </c>
      <c r="G37" s="441">
        <f t="shared" si="78"/>
        <v>44013</v>
      </c>
      <c r="H37" s="442">
        <f t="shared" si="79"/>
        <v>44377</v>
      </c>
      <c r="I37" s="443"/>
      <c r="J37" s="458">
        <f t="shared" si="80"/>
        <v>0</v>
      </c>
      <c r="K37" s="458">
        <f t="shared" si="80"/>
        <v>0</v>
      </c>
      <c r="L37" s="458">
        <f t="shared" si="80"/>
        <v>0</v>
      </c>
      <c r="M37" s="458">
        <f t="shared" si="80"/>
        <v>0</v>
      </c>
      <c r="N37" s="458">
        <f t="shared" si="80"/>
        <v>0</v>
      </c>
      <c r="O37" s="458">
        <f t="shared" si="80"/>
        <v>0</v>
      </c>
      <c r="P37" s="458">
        <f t="shared" si="80"/>
        <v>0</v>
      </c>
      <c r="Q37" s="458">
        <f t="shared" si="80"/>
        <v>0</v>
      </c>
      <c r="R37" s="458">
        <f t="shared" si="80"/>
        <v>0</v>
      </c>
      <c r="S37" s="458">
        <f t="shared" si="80"/>
        <v>0</v>
      </c>
      <c r="T37" s="458">
        <f t="shared" si="80"/>
        <v>0</v>
      </c>
      <c r="U37" s="459">
        <f t="shared" si="80"/>
        <v>0</v>
      </c>
      <c r="V37" s="458">
        <f t="shared" si="80"/>
        <v>0</v>
      </c>
      <c r="W37" s="458">
        <f t="shared" si="80"/>
        <v>0</v>
      </c>
      <c r="X37" s="458">
        <f t="shared" si="80"/>
        <v>0</v>
      </c>
      <c r="Y37" s="458">
        <f t="shared" si="80"/>
        <v>0</v>
      </c>
      <c r="Z37" s="458">
        <f t="shared" si="86"/>
        <v>0</v>
      </c>
      <c r="AA37" s="458">
        <f t="shared" si="86"/>
        <v>0</v>
      </c>
      <c r="AB37" s="458">
        <f t="shared" si="86"/>
        <v>0</v>
      </c>
      <c r="AC37" s="458">
        <f t="shared" si="86"/>
        <v>0</v>
      </c>
      <c r="AD37" s="458">
        <f t="shared" si="86"/>
        <v>0</v>
      </c>
      <c r="AE37" s="458">
        <f t="shared" si="86"/>
        <v>0</v>
      </c>
      <c r="AF37" s="458">
        <f t="shared" si="86"/>
        <v>0</v>
      </c>
      <c r="AG37" s="459">
        <f t="shared" si="86"/>
        <v>0</v>
      </c>
      <c r="AH37" s="458">
        <f t="shared" si="86"/>
        <v>0</v>
      </c>
      <c r="AI37" s="458">
        <f t="shared" si="86"/>
        <v>0</v>
      </c>
      <c r="AJ37" s="458">
        <f t="shared" si="86"/>
        <v>0</v>
      </c>
      <c r="AK37" s="458">
        <f t="shared" si="86"/>
        <v>0</v>
      </c>
      <c r="AL37" s="458">
        <f t="shared" si="86"/>
        <v>0</v>
      </c>
      <c r="AM37" s="458">
        <f t="shared" si="86"/>
        <v>0</v>
      </c>
      <c r="AN37" s="458">
        <f t="shared" si="86"/>
        <v>0</v>
      </c>
      <c r="AO37" s="458">
        <f t="shared" si="86"/>
        <v>0</v>
      </c>
      <c r="AP37" s="458">
        <f t="shared" si="93"/>
        <v>0</v>
      </c>
      <c r="AQ37" s="458">
        <f t="shared" si="93"/>
        <v>0</v>
      </c>
      <c r="AR37" s="458">
        <f t="shared" si="93"/>
        <v>0</v>
      </c>
      <c r="AS37" s="459">
        <f t="shared" si="93"/>
        <v>0</v>
      </c>
      <c r="AT37" s="458">
        <f t="shared" si="93"/>
        <v>0</v>
      </c>
      <c r="AU37" s="458">
        <f t="shared" si="83"/>
        <v>0</v>
      </c>
      <c r="AV37" s="458">
        <f t="shared" si="83"/>
        <v>0</v>
      </c>
      <c r="AW37" s="458">
        <f t="shared" si="83"/>
        <v>0</v>
      </c>
      <c r="AX37" s="458">
        <f t="shared" si="83"/>
        <v>0</v>
      </c>
      <c r="AY37" s="458">
        <f t="shared" si="83"/>
        <v>0</v>
      </c>
      <c r="AZ37" s="458">
        <f t="shared" si="83"/>
        <v>0</v>
      </c>
      <c r="BA37" s="458">
        <f t="shared" si="83"/>
        <v>0</v>
      </c>
      <c r="BB37" s="458">
        <f t="shared" si="83"/>
        <v>0</v>
      </c>
      <c r="BC37" s="458">
        <f t="shared" si="83"/>
        <v>0</v>
      </c>
      <c r="BD37" s="458">
        <f t="shared" si="83"/>
        <v>0</v>
      </c>
      <c r="BE37" s="459">
        <f t="shared" si="83"/>
        <v>0</v>
      </c>
      <c r="BF37" s="458">
        <f t="shared" si="83"/>
        <v>0</v>
      </c>
      <c r="BG37" s="458">
        <f t="shared" si="83"/>
        <v>0</v>
      </c>
      <c r="BH37" s="458">
        <f t="shared" si="83"/>
        <v>0</v>
      </c>
      <c r="BI37" s="458">
        <f t="shared" si="83"/>
        <v>0</v>
      </c>
      <c r="BJ37" s="458">
        <f t="shared" si="83"/>
        <v>0</v>
      </c>
      <c r="BK37" s="458">
        <f t="shared" si="84"/>
        <v>0</v>
      </c>
      <c r="BL37" s="458">
        <f t="shared" si="84"/>
        <v>0</v>
      </c>
      <c r="BM37" s="458">
        <f t="shared" si="84"/>
        <v>0</v>
      </c>
      <c r="BN37" s="458">
        <f t="shared" si="84"/>
        <v>0</v>
      </c>
      <c r="BO37" s="458">
        <f t="shared" si="84"/>
        <v>0</v>
      </c>
      <c r="BP37" s="458">
        <f t="shared" si="84"/>
        <v>0</v>
      </c>
      <c r="BQ37" s="458">
        <f t="shared" si="84"/>
        <v>0</v>
      </c>
      <c r="BR37" s="458">
        <f t="shared" si="84"/>
        <v>0</v>
      </c>
      <c r="BS37" s="458">
        <f t="shared" si="84"/>
        <v>0</v>
      </c>
      <c r="BT37" s="458">
        <f t="shared" si="84"/>
        <v>0</v>
      </c>
      <c r="BU37" s="458">
        <f t="shared" si="84"/>
        <v>0</v>
      </c>
      <c r="BV37" s="458">
        <f t="shared" si="84"/>
        <v>0</v>
      </c>
      <c r="BW37" s="458">
        <f t="shared" si="84"/>
        <v>0</v>
      </c>
      <c r="BX37" s="458">
        <f t="shared" si="84"/>
        <v>0</v>
      </c>
      <c r="BY37" s="458">
        <f t="shared" si="84"/>
        <v>0</v>
      </c>
      <c r="BZ37" s="458">
        <f t="shared" si="84"/>
        <v>0</v>
      </c>
      <c r="CA37" s="458">
        <f t="shared" si="92"/>
        <v>0</v>
      </c>
      <c r="CB37" s="458">
        <f t="shared" si="92"/>
        <v>0</v>
      </c>
      <c r="CC37" s="458">
        <f t="shared" si="92"/>
        <v>0</v>
      </c>
      <c r="CD37" s="458">
        <f t="shared" ref="CD37:DI37" si="94">IF((DATE(YEAR($F37),MONTH($F37),1))&lt;=(DATE(YEAR($G37),MONTH($G37),1)),IF(AND($G37&lt;=CD$5,$H37&gt;CD$6),CD$4*($D37/($H37-$G37+1)),IF(AND($G37&gt;CD$5,$G37&lt;=CD$6),(CD$6-$G37+1)*($D37/($H37-$G37+1)),IF(AND($H37&gt;=CD$5,$H37&lt;=CD$6),($H37-CD$5+1)*($D37/($H37-$G37+1)),0))),IF($F37=CD$5,($F37-$G37+CD$4)/($H37-$G37+1)*$D37,IF($F37&lt;CD$5,IF(AND($G37&lt;=CD$5,$H37&gt;CD$6),CD$4*($D37/($H37-$G37+1)),IF(AND($H37&gt;=CD$5,$H37&lt;=CD$6),($H37-CD$5+1)*($D37/($H37-$G37+1)),0)),0)))</f>
        <v>0</v>
      </c>
      <c r="CE37" s="458">
        <f t="shared" si="94"/>
        <v>0</v>
      </c>
      <c r="CF37" s="458">
        <f t="shared" si="94"/>
        <v>0</v>
      </c>
      <c r="CG37" s="458">
        <f t="shared" si="94"/>
        <v>0</v>
      </c>
      <c r="CH37" s="458">
        <f t="shared" si="94"/>
        <v>0</v>
      </c>
      <c r="CI37" s="458">
        <f t="shared" si="94"/>
        <v>0</v>
      </c>
      <c r="CJ37" s="458">
        <f t="shared" si="94"/>
        <v>0</v>
      </c>
      <c r="CK37" s="458">
        <f t="shared" si="94"/>
        <v>0</v>
      </c>
      <c r="CL37" s="458">
        <f t="shared" si="94"/>
        <v>0</v>
      </c>
      <c r="CM37" s="458">
        <f t="shared" si="94"/>
        <v>0</v>
      </c>
      <c r="CN37" s="458">
        <f t="shared" si="94"/>
        <v>0</v>
      </c>
      <c r="CO37" s="458">
        <f t="shared" si="94"/>
        <v>0</v>
      </c>
      <c r="CP37" s="458">
        <f t="shared" si="94"/>
        <v>0</v>
      </c>
      <c r="CQ37" s="458">
        <f t="shared" si="94"/>
        <v>0</v>
      </c>
      <c r="CR37" s="458">
        <f t="shared" si="94"/>
        <v>0</v>
      </c>
      <c r="CS37" s="458">
        <f t="shared" si="94"/>
        <v>0</v>
      </c>
      <c r="CT37" s="458">
        <f t="shared" si="94"/>
        <v>0</v>
      </c>
      <c r="CU37" s="458">
        <f t="shared" si="94"/>
        <v>0</v>
      </c>
      <c r="CV37" s="458">
        <f t="shared" si="94"/>
        <v>0</v>
      </c>
      <c r="CW37" s="458">
        <f t="shared" si="94"/>
        <v>0</v>
      </c>
      <c r="CX37" s="458">
        <f t="shared" si="94"/>
        <v>0</v>
      </c>
      <c r="CY37" s="458">
        <f t="shared" si="94"/>
        <v>0</v>
      </c>
      <c r="CZ37" s="458">
        <f t="shared" si="94"/>
        <v>0</v>
      </c>
      <c r="DA37" s="458">
        <f t="shared" si="94"/>
        <v>0</v>
      </c>
      <c r="DB37" s="458">
        <f t="shared" si="94"/>
        <v>0</v>
      </c>
      <c r="DC37" s="458">
        <f t="shared" si="94"/>
        <v>0</v>
      </c>
      <c r="DD37" s="458">
        <f t="shared" si="94"/>
        <v>0</v>
      </c>
      <c r="DE37" s="458">
        <f t="shared" si="94"/>
        <v>0</v>
      </c>
      <c r="DF37" s="458">
        <f t="shared" si="94"/>
        <v>0</v>
      </c>
      <c r="DG37" s="458">
        <f t="shared" si="94"/>
        <v>0</v>
      </c>
      <c r="DH37" s="458">
        <f t="shared" si="94"/>
        <v>0</v>
      </c>
      <c r="DI37" s="458">
        <f t="shared" si="94"/>
        <v>0</v>
      </c>
      <c r="DJ37" s="458">
        <f t="shared" ref="DJ37:EK37" si="95">IF((DATE(YEAR($F37),MONTH($F37),1))&lt;=(DATE(YEAR($G37),MONTH($G37),1)),IF(AND($G37&lt;=DJ$5,$H37&gt;DJ$6),DJ$4*($D37/($H37-$G37+1)),IF(AND($G37&gt;DJ$5,$G37&lt;=DJ$6),(DJ$6-$G37+1)*($D37/($H37-$G37+1)),IF(AND($H37&gt;=DJ$5,$H37&lt;=DJ$6),($H37-DJ$5+1)*($D37/($H37-$G37+1)),0))),IF($F37=DJ$5,($F37-$G37+DJ$4)/($H37-$G37+1)*$D37,IF($F37&lt;DJ$5,IF(AND($G37&lt;=DJ$5,$H37&gt;DJ$6),DJ$4*($D37/($H37-$G37+1)),IF(AND($H37&gt;=DJ$5,$H37&lt;=DJ$6),($H37-DJ$5+1)*($D37/($H37-$G37+1)),0)),0)))</f>
        <v>0</v>
      </c>
      <c r="DK37" s="458">
        <f t="shared" si="95"/>
        <v>0</v>
      </c>
      <c r="DL37" s="458">
        <f t="shared" si="95"/>
        <v>0</v>
      </c>
      <c r="DM37" s="458">
        <f t="shared" si="95"/>
        <v>0</v>
      </c>
      <c r="DN37" s="458">
        <f t="shared" si="95"/>
        <v>0</v>
      </c>
      <c r="DO37" s="458">
        <f t="shared" si="95"/>
        <v>0</v>
      </c>
      <c r="DP37" s="458">
        <f t="shared" si="95"/>
        <v>0</v>
      </c>
      <c r="DQ37" s="458">
        <f t="shared" si="95"/>
        <v>0</v>
      </c>
      <c r="DR37" s="458">
        <f t="shared" si="95"/>
        <v>0</v>
      </c>
      <c r="DS37" s="458">
        <f t="shared" si="95"/>
        <v>0</v>
      </c>
      <c r="DT37" s="458">
        <f t="shared" si="95"/>
        <v>0</v>
      </c>
      <c r="DU37" s="458">
        <f t="shared" si="95"/>
        <v>0</v>
      </c>
      <c r="DV37" s="458">
        <f t="shared" si="95"/>
        <v>0</v>
      </c>
      <c r="DW37" s="458">
        <f t="shared" si="95"/>
        <v>0</v>
      </c>
      <c r="DX37" s="458">
        <f t="shared" si="95"/>
        <v>0</v>
      </c>
      <c r="DY37" s="458">
        <f t="shared" si="95"/>
        <v>0</v>
      </c>
      <c r="DZ37" s="458">
        <f t="shared" si="95"/>
        <v>0</v>
      </c>
      <c r="EA37" s="458">
        <f t="shared" si="95"/>
        <v>0</v>
      </c>
      <c r="EB37" s="458">
        <f t="shared" si="95"/>
        <v>0</v>
      </c>
      <c r="EC37" s="458">
        <f t="shared" si="95"/>
        <v>0</v>
      </c>
      <c r="ED37" s="458">
        <f t="shared" si="95"/>
        <v>0</v>
      </c>
      <c r="EE37" s="458">
        <f t="shared" si="95"/>
        <v>0</v>
      </c>
      <c r="EF37" s="458">
        <f t="shared" si="95"/>
        <v>0</v>
      </c>
      <c r="EG37" s="458">
        <f t="shared" si="95"/>
        <v>0</v>
      </c>
      <c r="EH37" s="458">
        <f t="shared" si="95"/>
        <v>0</v>
      </c>
      <c r="EI37" s="458">
        <f t="shared" si="95"/>
        <v>0</v>
      </c>
      <c r="EJ37" s="458">
        <f t="shared" si="95"/>
        <v>0</v>
      </c>
      <c r="EK37" s="458">
        <f t="shared" si="95"/>
        <v>0</v>
      </c>
    </row>
    <row r="38" spans="1:141" s="409" customFormat="1">
      <c r="A38" s="422">
        <v>44044</v>
      </c>
      <c r="B38" s="438">
        <v>2020</v>
      </c>
      <c r="C38" s="705">
        <v>0</v>
      </c>
      <c r="D38" s="448">
        <f t="shared" si="90"/>
        <v>0</v>
      </c>
      <c r="E38" s="457">
        <f t="shared" si="77"/>
        <v>0</v>
      </c>
      <c r="F38" s="440">
        <v>44044</v>
      </c>
      <c r="G38" s="441">
        <f t="shared" si="78"/>
        <v>44044</v>
      </c>
      <c r="H38" s="442">
        <f t="shared" si="79"/>
        <v>44408</v>
      </c>
      <c r="I38" s="443"/>
      <c r="J38" s="458">
        <f t="shared" si="80"/>
        <v>0</v>
      </c>
      <c r="K38" s="458">
        <f t="shared" si="80"/>
        <v>0</v>
      </c>
      <c r="L38" s="458">
        <f t="shared" si="80"/>
        <v>0</v>
      </c>
      <c r="M38" s="458">
        <f t="shared" si="80"/>
        <v>0</v>
      </c>
      <c r="N38" s="458">
        <f t="shared" si="80"/>
        <v>0</v>
      </c>
      <c r="O38" s="458">
        <f t="shared" si="80"/>
        <v>0</v>
      </c>
      <c r="P38" s="458">
        <f t="shared" si="80"/>
        <v>0</v>
      </c>
      <c r="Q38" s="458">
        <f t="shared" si="80"/>
        <v>0</v>
      </c>
      <c r="R38" s="458">
        <f t="shared" si="80"/>
        <v>0</v>
      </c>
      <c r="S38" s="458">
        <f t="shared" si="80"/>
        <v>0</v>
      </c>
      <c r="T38" s="458">
        <f t="shared" si="80"/>
        <v>0</v>
      </c>
      <c r="U38" s="459">
        <f t="shared" si="80"/>
        <v>0</v>
      </c>
      <c r="V38" s="458">
        <f t="shared" si="80"/>
        <v>0</v>
      </c>
      <c r="W38" s="458">
        <f t="shared" si="80"/>
        <v>0</v>
      </c>
      <c r="X38" s="458">
        <f t="shared" si="80"/>
        <v>0</v>
      </c>
      <c r="Y38" s="458">
        <f t="shared" si="80"/>
        <v>0</v>
      </c>
      <c r="Z38" s="458">
        <f t="shared" si="86"/>
        <v>0</v>
      </c>
      <c r="AA38" s="458">
        <f t="shared" si="86"/>
        <v>0</v>
      </c>
      <c r="AB38" s="458">
        <f t="shared" si="86"/>
        <v>0</v>
      </c>
      <c r="AC38" s="458">
        <f t="shared" si="86"/>
        <v>0</v>
      </c>
      <c r="AD38" s="458">
        <f t="shared" si="86"/>
        <v>0</v>
      </c>
      <c r="AE38" s="458">
        <f t="shared" si="86"/>
        <v>0</v>
      </c>
      <c r="AF38" s="458">
        <f t="shared" si="86"/>
        <v>0</v>
      </c>
      <c r="AG38" s="459">
        <f t="shared" si="86"/>
        <v>0</v>
      </c>
      <c r="AH38" s="458">
        <f t="shared" si="86"/>
        <v>0</v>
      </c>
      <c r="AI38" s="458">
        <f t="shared" si="86"/>
        <v>0</v>
      </c>
      <c r="AJ38" s="458">
        <f t="shared" si="86"/>
        <v>0</v>
      </c>
      <c r="AK38" s="458">
        <f t="shared" si="86"/>
        <v>0</v>
      </c>
      <c r="AL38" s="458">
        <f t="shared" si="86"/>
        <v>0</v>
      </c>
      <c r="AM38" s="458">
        <f t="shared" si="86"/>
        <v>0</v>
      </c>
      <c r="AN38" s="458">
        <f t="shared" si="86"/>
        <v>0</v>
      </c>
      <c r="AO38" s="458">
        <f t="shared" si="86"/>
        <v>0</v>
      </c>
      <c r="AP38" s="458">
        <f t="shared" si="93"/>
        <v>0</v>
      </c>
      <c r="AQ38" s="458">
        <f t="shared" si="93"/>
        <v>0</v>
      </c>
      <c r="AR38" s="458">
        <f t="shared" si="93"/>
        <v>0</v>
      </c>
      <c r="AS38" s="459">
        <f t="shared" si="93"/>
        <v>0</v>
      </c>
      <c r="AT38" s="458">
        <f t="shared" si="93"/>
        <v>0</v>
      </c>
      <c r="AU38" s="458">
        <f t="shared" si="83"/>
        <v>0</v>
      </c>
      <c r="AV38" s="458">
        <f t="shared" si="83"/>
        <v>0</v>
      </c>
      <c r="AW38" s="458">
        <f t="shared" si="83"/>
        <v>0</v>
      </c>
      <c r="AX38" s="458">
        <f t="shared" si="83"/>
        <v>0</v>
      </c>
      <c r="AY38" s="458">
        <f t="shared" si="83"/>
        <v>0</v>
      </c>
      <c r="AZ38" s="458">
        <f t="shared" si="83"/>
        <v>0</v>
      </c>
      <c r="BA38" s="458">
        <f t="shared" si="83"/>
        <v>0</v>
      </c>
      <c r="BB38" s="458">
        <f t="shared" si="83"/>
        <v>0</v>
      </c>
      <c r="BC38" s="458">
        <f t="shared" si="83"/>
        <v>0</v>
      </c>
      <c r="BD38" s="458">
        <f t="shared" si="83"/>
        <v>0</v>
      </c>
      <c r="BE38" s="459">
        <f t="shared" si="83"/>
        <v>0</v>
      </c>
      <c r="BF38" s="458">
        <f t="shared" si="83"/>
        <v>0</v>
      </c>
      <c r="BG38" s="458">
        <f t="shared" si="83"/>
        <v>0</v>
      </c>
      <c r="BH38" s="458">
        <f t="shared" si="83"/>
        <v>0</v>
      </c>
      <c r="BI38" s="458">
        <f t="shared" si="83"/>
        <v>0</v>
      </c>
      <c r="BJ38" s="458">
        <f t="shared" si="83"/>
        <v>0</v>
      </c>
      <c r="BK38" s="458">
        <f t="shared" si="84"/>
        <v>0</v>
      </c>
      <c r="BL38" s="458">
        <f t="shared" si="84"/>
        <v>0</v>
      </c>
      <c r="BM38" s="458">
        <f t="shared" si="84"/>
        <v>0</v>
      </c>
      <c r="BN38" s="458">
        <f t="shared" si="84"/>
        <v>0</v>
      </c>
      <c r="BO38" s="458">
        <f t="shared" si="84"/>
        <v>0</v>
      </c>
      <c r="BP38" s="458">
        <f t="shared" si="84"/>
        <v>0</v>
      </c>
      <c r="BQ38" s="458">
        <f t="shared" si="84"/>
        <v>0</v>
      </c>
      <c r="BR38" s="458">
        <f t="shared" si="84"/>
        <v>0</v>
      </c>
      <c r="BS38" s="458">
        <f t="shared" si="84"/>
        <v>0</v>
      </c>
      <c r="BT38" s="458">
        <f t="shared" si="84"/>
        <v>0</v>
      </c>
      <c r="BU38" s="458">
        <f t="shared" si="84"/>
        <v>0</v>
      </c>
      <c r="BV38" s="458">
        <f t="shared" si="84"/>
        <v>0</v>
      </c>
      <c r="BW38" s="458">
        <f t="shared" si="84"/>
        <v>0</v>
      </c>
      <c r="BX38" s="458">
        <f t="shared" si="84"/>
        <v>0</v>
      </c>
      <c r="BY38" s="458">
        <f t="shared" si="84"/>
        <v>0</v>
      </c>
      <c r="BZ38" s="458">
        <f t="shared" ref="BZ38:EJ42" si="96">IF((DATE(YEAR($F38),MONTH($F38),1))&lt;=(DATE(YEAR($G38),MONTH($G38),1)),IF(AND($G38&lt;=BZ$5,$H38&gt;BZ$6),BZ$4*($D38/($H38-$G38+1)),IF(AND($G38&gt;BZ$5,$G38&lt;=BZ$6),(BZ$6-$G38+1)*($D38/($H38-$G38+1)),IF(AND($H38&gt;=BZ$5,$H38&lt;=BZ$6),($H38-BZ$5+1)*($D38/($H38-$G38+1)),0))),IF($F38=BZ$5,($F38-$G38+BZ$4)/($H38-$G38+1)*$D38,IF($F38&lt;BZ$5,IF(AND($G38&lt;=BZ$5,$H38&gt;BZ$6),BZ$4*($D38/($H38-$G38+1)),IF(AND($H38&gt;=BZ$5,$H38&lt;=BZ$6),($H38-BZ$5+1)*($D38/($H38-$G38+1)),0)),0)))</f>
        <v>0</v>
      </c>
      <c r="CA38" s="458">
        <f t="shared" si="96"/>
        <v>0</v>
      </c>
      <c r="CB38" s="458">
        <f t="shared" si="96"/>
        <v>0</v>
      </c>
      <c r="CC38" s="458">
        <f t="shared" si="96"/>
        <v>0</v>
      </c>
      <c r="CD38" s="458">
        <f t="shared" si="96"/>
        <v>0</v>
      </c>
      <c r="CE38" s="458">
        <f t="shared" si="96"/>
        <v>0</v>
      </c>
      <c r="CF38" s="458">
        <f t="shared" si="96"/>
        <v>0</v>
      </c>
      <c r="CG38" s="458">
        <f t="shared" si="96"/>
        <v>0</v>
      </c>
      <c r="CH38" s="458">
        <f t="shared" si="96"/>
        <v>0</v>
      </c>
      <c r="CI38" s="458">
        <f t="shared" si="96"/>
        <v>0</v>
      </c>
      <c r="CJ38" s="458">
        <f t="shared" si="96"/>
        <v>0</v>
      </c>
      <c r="CK38" s="458">
        <f t="shared" si="96"/>
        <v>0</v>
      </c>
      <c r="CL38" s="458">
        <f t="shared" si="96"/>
        <v>0</v>
      </c>
      <c r="CM38" s="458">
        <f t="shared" si="96"/>
        <v>0</v>
      </c>
      <c r="CN38" s="458">
        <f t="shared" si="96"/>
        <v>0</v>
      </c>
      <c r="CO38" s="458">
        <f t="shared" si="96"/>
        <v>0</v>
      </c>
      <c r="CP38" s="458">
        <f t="shared" si="96"/>
        <v>0</v>
      </c>
      <c r="CQ38" s="458">
        <f t="shared" si="96"/>
        <v>0</v>
      </c>
      <c r="CR38" s="458">
        <f t="shared" si="96"/>
        <v>0</v>
      </c>
      <c r="CS38" s="458">
        <f t="shared" si="96"/>
        <v>0</v>
      </c>
      <c r="CT38" s="458">
        <f t="shared" si="96"/>
        <v>0</v>
      </c>
      <c r="CU38" s="458">
        <f t="shared" si="96"/>
        <v>0</v>
      </c>
      <c r="CV38" s="458">
        <f t="shared" si="96"/>
        <v>0</v>
      </c>
      <c r="CW38" s="458">
        <f t="shared" si="96"/>
        <v>0</v>
      </c>
      <c r="CX38" s="458">
        <f t="shared" si="96"/>
        <v>0</v>
      </c>
      <c r="CY38" s="458">
        <f t="shared" si="96"/>
        <v>0</v>
      </c>
      <c r="CZ38" s="458">
        <f t="shared" si="96"/>
        <v>0</v>
      </c>
      <c r="DA38" s="458">
        <f t="shared" si="96"/>
        <v>0</v>
      </c>
      <c r="DB38" s="458">
        <f t="shared" si="96"/>
        <v>0</v>
      </c>
      <c r="DC38" s="458">
        <f t="shared" si="96"/>
        <v>0</v>
      </c>
      <c r="DD38" s="458">
        <f t="shared" si="96"/>
        <v>0</v>
      </c>
      <c r="DE38" s="458">
        <f t="shared" si="96"/>
        <v>0</v>
      </c>
      <c r="DF38" s="458">
        <f t="shared" si="96"/>
        <v>0</v>
      </c>
      <c r="DG38" s="458">
        <f t="shared" si="96"/>
        <v>0</v>
      </c>
      <c r="DH38" s="458">
        <f t="shared" si="96"/>
        <v>0</v>
      </c>
      <c r="DI38" s="458">
        <f t="shared" si="96"/>
        <v>0</v>
      </c>
      <c r="DJ38" s="458">
        <f t="shared" si="96"/>
        <v>0</v>
      </c>
      <c r="DK38" s="458">
        <f t="shared" si="96"/>
        <v>0</v>
      </c>
      <c r="DL38" s="458">
        <f t="shared" si="96"/>
        <v>0</v>
      </c>
      <c r="DM38" s="458">
        <f t="shared" si="96"/>
        <v>0</v>
      </c>
      <c r="DN38" s="458">
        <f t="shared" si="96"/>
        <v>0</v>
      </c>
      <c r="DO38" s="458">
        <f t="shared" si="96"/>
        <v>0</v>
      </c>
      <c r="DP38" s="458">
        <f t="shared" si="96"/>
        <v>0</v>
      </c>
      <c r="DQ38" s="458">
        <f t="shared" si="96"/>
        <v>0</v>
      </c>
      <c r="DR38" s="458">
        <f t="shared" si="96"/>
        <v>0</v>
      </c>
      <c r="DS38" s="458">
        <f t="shared" si="96"/>
        <v>0</v>
      </c>
      <c r="DT38" s="458">
        <f t="shared" si="96"/>
        <v>0</v>
      </c>
      <c r="DU38" s="458">
        <f t="shared" si="96"/>
        <v>0</v>
      </c>
      <c r="DV38" s="458">
        <f t="shared" si="96"/>
        <v>0</v>
      </c>
      <c r="DW38" s="458">
        <f t="shared" si="96"/>
        <v>0</v>
      </c>
      <c r="DX38" s="458">
        <f t="shared" si="96"/>
        <v>0</v>
      </c>
      <c r="DY38" s="458">
        <f t="shared" si="96"/>
        <v>0</v>
      </c>
      <c r="DZ38" s="458">
        <f t="shared" si="96"/>
        <v>0</v>
      </c>
      <c r="EA38" s="458">
        <f t="shared" si="96"/>
        <v>0</v>
      </c>
      <c r="EB38" s="458">
        <f t="shared" si="96"/>
        <v>0</v>
      </c>
      <c r="EC38" s="458">
        <f t="shared" si="96"/>
        <v>0</v>
      </c>
      <c r="ED38" s="458">
        <f t="shared" si="96"/>
        <v>0</v>
      </c>
      <c r="EE38" s="458">
        <f t="shared" si="96"/>
        <v>0</v>
      </c>
      <c r="EF38" s="458">
        <f t="shared" si="96"/>
        <v>0</v>
      </c>
      <c r="EG38" s="458">
        <f t="shared" si="96"/>
        <v>0</v>
      </c>
      <c r="EH38" s="458">
        <f t="shared" si="96"/>
        <v>0</v>
      </c>
      <c r="EI38" s="458">
        <f t="shared" si="96"/>
        <v>0</v>
      </c>
      <c r="EJ38" s="458">
        <f t="shared" si="96"/>
        <v>0</v>
      </c>
      <c r="EK38" s="458">
        <f t="shared" ref="EK38:EK52" si="97">IF((DATE(YEAR($F38),MONTH($F38),1))&lt;=(DATE(YEAR($G38),MONTH($G38),1)),IF(AND($G38&lt;=EK$5,$H38&gt;EK$6),EK$4*($D38/($H38-$G38+1)),IF(AND($G38&gt;EK$5,$G38&lt;=EK$6),(EK$6-$G38+1)*($D38/($H38-$G38+1)),IF(AND($H38&gt;=EK$5,$H38&lt;=EK$6),($H38-EK$5+1)*($D38/($H38-$G38+1)),0))),IF($F38=EK$5,($F38-$G38+EK$4)/($H38-$G38+1)*$D38,IF($F38&lt;EK$5,IF(AND($G38&lt;=EK$5,$H38&gt;EK$6),EK$4*($D38/($H38-$G38+1)),IF(AND($H38&gt;=EK$5,$H38&lt;=EK$6),($H38-EK$5+1)*($D38/($H38-$G38+1)),0)),0)))</f>
        <v>0</v>
      </c>
    </row>
    <row r="39" spans="1:141" s="409" customFormat="1">
      <c r="A39" s="422">
        <v>44075</v>
      </c>
      <c r="B39" s="438">
        <v>2020</v>
      </c>
      <c r="C39" s="705">
        <v>0</v>
      </c>
      <c r="D39" s="448">
        <f t="shared" si="90"/>
        <v>0</v>
      </c>
      <c r="E39" s="457">
        <f t="shared" si="77"/>
        <v>0</v>
      </c>
      <c r="F39" s="440">
        <v>44075</v>
      </c>
      <c r="G39" s="441">
        <f t="shared" si="78"/>
        <v>44075</v>
      </c>
      <c r="H39" s="442">
        <f t="shared" si="79"/>
        <v>44439</v>
      </c>
      <c r="I39" s="443"/>
      <c r="J39" s="458">
        <f t="shared" si="80"/>
        <v>0</v>
      </c>
      <c r="K39" s="458">
        <f t="shared" si="80"/>
        <v>0</v>
      </c>
      <c r="L39" s="458">
        <f t="shared" si="80"/>
        <v>0</v>
      </c>
      <c r="M39" s="458">
        <f t="shared" si="80"/>
        <v>0</v>
      </c>
      <c r="N39" s="458">
        <f t="shared" si="80"/>
        <v>0</v>
      </c>
      <c r="O39" s="458">
        <f t="shared" si="80"/>
        <v>0</v>
      </c>
      <c r="P39" s="458">
        <f t="shared" si="80"/>
        <v>0</v>
      </c>
      <c r="Q39" s="458">
        <f t="shared" si="80"/>
        <v>0</v>
      </c>
      <c r="R39" s="458">
        <f t="shared" si="80"/>
        <v>0</v>
      </c>
      <c r="S39" s="458">
        <f t="shared" si="80"/>
        <v>0</v>
      </c>
      <c r="T39" s="458">
        <f t="shared" si="80"/>
        <v>0</v>
      </c>
      <c r="U39" s="459">
        <f t="shared" si="80"/>
        <v>0</v>
      </c>
      <c r="V39" s="458">
        <f t="shared" si="80"/>
        <v>0</v>
      </c>
      <c r="W39" s="458">
        <f t="shared" si="80"/>
        <v>0</v>
      </c>
      <c r="X39" s="458">
        <f t="shared" ref="X39:AM54" si="98">IF((DATE(YEAR($F39),MONTH($F39),1))&lt;=(DATE(YEAR($G39),MONTH($G39),1)),IF(AND($G39&lt;=X$5,$H39&gt;X$6),X$4*($D39/($H39-$G39+1)),IF(AND($G39&gt;X$5,$G39&lt;=X$6),(X$6-$G39+1)*($D39/($H39-$G39+1)),IF(AND($H39&gt;=X$5,$H39&lt;=X$6),($H39-X$5+1)*($D39/($H39-$G39+1)),0))),IF($F39=X$5,($F39-$G39+X$4)/($H39-$G39+1)*$D39,IF($F39&lt;X$5,IF(AND($G39&lt;=X$5,$H39&gt;X$6),X$4*($D39/($H39-$G39+1)),IF(AND($H39&gt;=X$5,$H39&lt;=X$6),($H39-X$5+1)*($D39/($H39-$G39+1)),0)),0)))</f>
        <v>0</v>
      </c>
      <c r="Y39" s="458">
        <f t="shared" si="98"/>
        <v>0</v>
      </c>
      <c r="Z39" s="458">
        <f t="shared" si="98"/>
        <v>0</v>
      </c>
      <c r="AA39" s="458">
        <f t="shared" si="98"/>
        <v>0</v>
      </c>
      <c r="AB39" s="458">
        <f t="shared" si="98"/>
        <v>0</v>
      </c>
      <c r="AC39" s="458">
        <f t="shared" si="98"/>
        <v>0</v>
      </c>
      <c r="AD39" s="458">
        <f t="shared" si="98"/>
        <v>0</v>
      </c>
      <c r="AE39" s="458">
        <f t="shared" si="98"/>
        <v>0</v>
      </c>
      <c r="AF39" s="458">
        <f t="shared" si="98"/>
        <v>0</v>
      </c>
      <c r="AG39" s="459">
        <f t="shared" si="98"/>
        <v>0</v>
      </c>
      <c r="AH39" s="458">
        <f t="shared" si="98"/>
        <v>0</v>
      </c>
      <c r="AI39" s="458">
        <f t="shared" si="98"/>
        <v>0</v>
      </c>
      <c r="AJ39" s="458">
        <f t="shared" si="98"/>
        <v>0</v>
      </c>
      <c r="AK39" s="458">
        <f t="shared" si="86"/>
        <v>0</v>
      </c>
      <c r="AL39" s="458">
        <f t="shared" si="86"/>
        <v>0</v>
      </c>
      <c r="AM39" s="458">
        <f t="shared" si="86"/>
        <v>0</v>
      </c>
      <c r="AN39" s="458">
        <f t="shared" si="86"/>
        <v>0</v>
      </c>
      <c r="AO39" s="458">
        <f t="shared" si="86"/>
        <v>0</v>
      </c>
      <c r="AP39" s="458">
        <f t="shared" si="93"/>
        <v>0</v>
      </c>
      <c r="AQ39" s="458">
        <f t="shared" si="93"/>
        <v>0</v>
      </c>
      <c r="AR39" s="458">
        <f t="shared" si="93"/>
        <v>0</v>
      </c>
      <c r="AS39" s="459">
        <f t="shared" si="93"/>
        <v>0</v>
      </c>
      <c r="AT39" s="458">
        <f t="shared" si="93"/>
        <v>0</v>
      </c>
      <c r="AU39" s="458">
        <f t="shared" ref="AU39:BJ54" si="99">IF((DATE(YEAR($F39),MONTH($F39),1))&lt;=(DATE(YEAR($G39),MONTH($G39),1)),IF(AND($G39&lt;=AU$5,$H39&gt;AU$6),AU$4*($D39/($H39-$G39+1)),IF(AND($G39&gt;AU$5,$G39&lt;=AU$6),(AU$6-$G39+1)*($D39/($H39-$G39+1)),IF(AND($H39&gt;=AU$5,$H39&lt;=AU$6),($H39-AU$5+1)*($D39/($H39-$G39+1)),0))),IF($F39=AU$5,($F39-$G39+AU$4)/($H39-$G39+1)*$D39,IF($F39&lt;AU$5,IF(AND($G39&lt;=AU$5,$H39&gt;AU$6),AU$4*($D39/($H39-$G39+1)),IF(AND($H39&gt;=AU$5,$H39&lt;=AU$6),($H39-AU$5+1)*($D39/($H39-$G39+1)),0)),0)))</f>
        <v>0</v>
      </c>
      <c r="AV39" s="458">
        <f t="shared" si="99"/>
        <v>0</v>
      </c>
      <c r="AW39" s="458">
        <f t="shared" si="99"/>
        <v>0</v>
      </c>
      <c r="AX39" s="458">
        <f t="shared" si="99"/>
        <v>0</v>
      </c>
      <c r="AY39" s="458">
        <f t="shared" si="99"/>
        <v>0</v>
      </c>
      <c r="AZ39" s="458">
        <f t="shared" si="99"/>
        <v>0</v>
      </c>
      <c r="BA39" s="458">
        <f t="shared" si="99"/>
        <v>0</v>
      </c>
      <c r="BB39" s="458">
        <f t="shared" si="99"/>
        <v>0</v>
      </c>
      <c r="BC39" s="458">
        <f t="shared" si="99"/>
        <v>0</v>
      </c>
      <c r="BD39" s="458">
        <f t="shared" si="99"/>
        <v>0</v>
      </c>
      <c r="BE39" s="459">
        <f t="shared" si="99"/>
        <v>0</v>
      </c>
      <c r="BF39" s="458">
        <f t="shared" si="99"/>
        <v>0</v>
      </c>
      <c r="BG39" s="458">
        <f t="shared" si="99"/>
        <v>0</v>
      </c>
      <c r="BH39" s="458">
        <f t="shared" si="99"/>
        <v>0</v>
      </c>
      <c r="BI39" s="458">
        <f t="shared" si="99"/>
        <v>0</v>
      </c>
      <c r="BJ39" s="458">
        <f t="shared" si="99"/>
        <v>0</v>
      </c>
      <c r="BK39" s="458">
        <f t="shared" ref="BK39:BZ54" si="100">IF((DATE(YEAR($F39),MONTH($F39),1))&lt;=(DATE(YEAR($G39),MONTH($G39),1)),IF(AND($G39&lt;=BK$5,$H39&gt;BK$6),BK$4*($D39/($H39-$G39+1)),IF(AND($G39&gt;BK$5,$G39&lt;=BK$6),(BK$6-$G39+1)*($D39/($H39-$G39+1)),IF(AND($H39&gt;=BK$5,$H39&lt;=BK$6),($H39-BK$5+1)*($D39/($H39-$G39+1)),0))),IF($F39=BK$5,($F39-$G39+BK$4)/($H39-$G39+1)*$D39,IF($F39&lt;BK$5,IF(AND($G39&lt;=BK$5,$H39&gt;BK$6),BK$4*($D39/($H39-$G39+1)),IF(AND($H39&gt;=BK$5,$H39&lt;=BK$6),($H39-BK$5+1)*($D39/($H39-$G39+1)),0)),0)))</f>
        <v>0</v>
      </c>
      <c r="BL39" s="458">
        <f t="shared" si="100"/>
        <v>0</v>
      </c>
      <c r="BM39" s="458">
        <f t="shared" si="100"/>
        <v>0</v>
      </c>
      <c r="BN39" s="458">
        <f t="shared" si="100"/>
        <v>0</v>
      </c>
      <c r="BO39" s="458">
        <f t="shared" si="100"/>
        <v>0</v>
      </c>
      <c r="BP39" s="458">
        <f t="shared" si="100"/>
        <v>0</v>
      </c>
      <c r="BQ39" s="458">
        <f t="shared" si="100"/>
        <v>0</v>
      </c>
      <c r="BR39" s="458">
        <f t="shared" si="100"/>
        <v>0</v>
      </c>
      <c r="BS39" s="458">
        <f t="shared" si="100"/>
        <v>0</v>
      </c>
      <c r="BT39" s="458">
        <f t="shared" si="100"/>
        <v>0</v>
      </c>
      <c r="BU39" s="458">
        <f t="shared" si="100"/>
        <v>0</v>
      </c>
      <c r="BV39" s="458">
        <f t="shared" si="100"/>
        <v>0</v>
      </c>
      <c r="BW39" s="458">
        <f t="shared" si="100"/>
        <v>0</v>
      </c>
      <c r="BX39" s="458">
        <f t="shared" si="100"/>
        <v>0</v>
      </c>
      <c r="BY39" s="458">
        <f t="shared" si="100"/>
        <v>0</v>
      </c>
      <c r="BZ39" s="458">
        <f t="shared" si="100"/>
        <v>0</v>
      </c>
      <c r="CA39" s="458">
        <f t="shared" si="96"/>
        <v>0</v>
      </c>
      <c r="CB39" s="458">
        <f t="shared" si="96"/>
        <v>0</v>
      </c>
      <c r="CC39" s="458">
        <f t="shared" si="96"/>
        <v>0</v>
      </c>
      <c r="CD39" s="458">
        <f t="shared" si="96"/>
        <v>0</v>
      </c>
      <c r="CE39" s="458">
        <f t="shared" si="96"/>
        <v>0</v>
      </c>
      <c r="CF39" s="458">
        <f t="shared" si="96"/>
        <v>0</v>
      </c>
      <c r="CG39" s="458">
        <f t="shared" si="96"/>
        <v>0</v>
      </c>
      <c r="CH39" s="458">
        <f t="shared" si="96"/>
        <v>0</v>
      </c>
      <c r="CI39" s="458">
        <f t="shared" si="96"/>
        <v>0</v>
      </c>
      <c r="CJ39" s="458">
        <f t="shared" si="96"/>
        <v>0</v>
      </c>
      <c r="CK39" s="458">
        <f t="shared" si="96"/>
        <v>0</v>
      </c>
      <c r="CL39" s="458">
        <f t="shared" si="96"/>
        <v>0</v>
      </c>
      <c r="CM39" s="458">
        <f t="shared" si="96"/>
        <v>0</v>
      </c>
      <c r="CN39" s="458">
        <f t="shared" si="96"/>
        <v>0</v>
      </c>
      <c r="CO39" s="458">
        <f t="shared" si="96"/>
        <v>0</v>
      </c>
      <c r="CP39" s="458">
        <f t="shared" si="96"/>
        <v>0</v>
      </c>
      <c r="CQ39" s="458">
        <f t="shared" si="96"/>
        <v>0</v>
      </c>
      <c r="CR39" s="458">
        <f t="shared" si="96"/>
        <v>0</v>
      </c>
      <c r="CS39" s="458">
        <f t="shared" si="96"/>
        <v>0</v>
      </c>
      <c r="CT39" s="458">
        <f t="shared" si="96"/>
        <v>0</v>
      </c>
      <c r="CU39" s="458">
        <f t="shared" si="96"/>
        <v>0</v>
      </c>
      <c r="CV39" s="458">
        <f t="shared" si="96"/>
        <v>0</v>
      </c>
      <c r="CW39" s="458">
        <f t="shared" si="96"/>
        <v>0</v>
      </c>
      <c r="CX39" s="458">
        <f t="shared" si="96"/>
        <v>0</v>
      </c>
      <c r="CY39" s="458">
        <f t="shared" si="96"/>
        <v>0</v>
      </c>
      <c r="CZ39" s="458">
        <f t="shared" si="96"/>
        <v>0</v>
      </c>
      <c r="DA39" s="458">
        <f t="shared" si="96"/>
        <v>0</v>
      </c>
      <c r="DB39" s="458">
        <f t="shared" si="96"/>
        <v>0</v>
      </c>
      <c r="DC39" s="458">
        <f t="shared" si="96"/>
        <v>0</v>
      </c>
      <c r="DD39" s="458">
        <f t="shared" si="96"/>
        <v>0</v>
      </c>
      <c r="DE39" s="458">
        <f t="shared" si="96"/>
        <v>0</v>
      </c>
      <c r="DF39" s="458">
        <f t="shared" si="96"/>
        <v>0</v>
      </c>
      <c r="DG39" s="458">
        <f t="shared" si="96"/>
        <v>0</v>
      </c>
      <c r="DH39" s="458">
        <f t="shared" si="96"/>
        <v>0</v>
      </c>
      <c r="DI39" s="458">
        <f t="shared" si="96"/>
        <v>0</v>
      </c>
      <c r="DJ39" s="458">
        <f t="shared" si="96"/>
        <v>0</v>
      </c>
      <c r="DK39" s="458">
        <f t="shared" si="96"/>
        <v>0</v>
      </c>
      <c r="DL39" s="458">
        <f t="shared" si="96"/>
        <v>0</v>
      </c>
      <c r="DM39" s="458">
        <f t="shared" si="96"/>
        <v>0</v>
      </c>
      <c r="DN39" s="458">
        <f t="shared" si="96"/>
        <v>0</v>
      </c>
      <c r="DO39" s="458">
        <f t="shared" si="96"/>
        <v>0</v>
      </c>
      <c r="DP39" s="458">
        <f t="shared" si="96"/>
        <v>0</v>
      </c>
      <c r="DQ39" s="458">
        <f t="shared" si="96"/>
        <v>0</v>
      </c>
      <c r="DR39" s="458">
        <f t="shared" si="96"/>
        <v>0</v>
      </c>
      <c r="DS39" s="458">
        <f t="shared" si="96"/>
        <v>0</v>
      </c>
      <c r="DT39" s="458">
        <f t="shared" si="96"/>
        <v>0</v>
      </c>
      <c r="DU39" s="458">
        <f t="shared" si="96"/>
        <v>0</v>
      </c>
      <c r="DV39" s="458">
        <f t="shared" si="96"/>
        <v>0</v>
      </c>
      <c r="DW39" s="458">
        <f t="shared" si="96"/>
        <v>0</v>
      </c>
      <c r="DX39" s="458">
        <f t="shared" si="96"/>
        <v>0</v>
      </c>
      <c r="DY39" s="458">
        <f t="shared" si="96"/>
        <v>0</v>
      </c>
      <c r="DZ39" s="458">
        <f t="shared" si="96"/>
        <v>0</v>
      </c>
      <c r="EA39" s="458">
        <f t="shared" si="96"/>
        <v>0</v>
      </c>
      <c r="EB39" s="458">
        <f t="shared" si="96"/>
        <v>0</v>
      </c>
      <c r="EC39" s="458">
        <f t="shared" si="96"/>
        <v>0</v>
      </c>
      <c r="ED39" s="458">
        <f t="shared" ref="ED39:EJ41" si="101">IF((DATE(YEAR($F39),MONTH($F39),1))&lt;=(DATE(YEAR($G39),MONTH($G39),1)),IF(AND($G39&lt;=ED$5,$H39&gt;ED$6),ED$4*($D39/($H39-$G39+1)),IF(AND($G39&gt;ED$5,$G39&lt;=ED$6),(ED$6-$G39+1)*($D39/($H39-$G39+1)),IF(AND($H39&gt;=ED$5,$H39&lt;=ED$6),($H39-ED$5+1)*($D39/($H39-$G39+1)),0))),IF($F39=ED$5,($F39-$G39+ED$4)/($H39-$G39+1)*$D39,IF($F39&lt;ED$5,IF(AND($G39&lt;=ED$5,$H39&gt;ED$6),ED$4*($D39/($H39-$G39+1)),IF(AND($H39&gt;=ED$5,$H39&lt;=ED$6),($H39-ED$5+1)*($D39/($H39-$G39+1)),0)),0)))</f>
        <v>0</v>
      </c>
      <c r="EE39" s="458">
        <f t="shared" si="101"/>
        <v>0</v>
      </c>
      <c r="EF39" s="458">
        <f t="shared" si="101"/>
        <v>0</v>
      </c>
      <c r="EG39" s="458">
        <f t="shared" si="101"/>
        <v>0</v>
      </c>
      <c r="EH39" s="458">
        <f t="shared" si="101"/>
        <v>0</v>
      </c>
      <c r="EI39" s="458">
        <f t="shared" si="101"/>
        <v>0</v>
      </c>
      <c r="EJ39" s="458">
        <f t="shared" si="101"/>
        <v>0</v>
      </c>
      <c r="EK39" s="458">
        <f t="shared" si="97"/>
        <v>0</v>
      </c>
    </row>
    <row r="40" spans="1:141" s="409" customFormat="1">
      <c r="A40" s="422">
        <v>44105</v>
      </c>
      <c r="B40" s="438">
        <v>2020</v>
      </c>
      <c r="C40" s="705">
        <v>3000</v>
      </c>
      <c r="D40" s="448">
        <f>C40*$B$10</f>
        <v>828000</v>
      </c>
      <c r="E40" s="457">
        <f t="shared" si="77"/>
        <v>0</v>
      </c>
      <c r="F40" s="440">
        <v>44105</v>
      </c>
      <c r="G40" s="441">
        <f t="shared" si="78"/>
        <v>44105</v>
      </c>
      <c r="H40" s="442">
        <f t="shared" si="79"/>
        <v>44469</v>
      </c>
      <c r="I40" s="443"/>
      <c r="J40" s="458">
        <f t="shared" ref="J40:Y55" si="102">IF((DATE(YEAR($F40),MONTH($F40),1))&lt;=(DATE(YEAR($G40),MONTH($G40),1)),IF(AND($G40&lt;=J$5,$H40&gt;J$6),J$4*($D40/($H40-$G40+1)),IF(AND($G40&gt;J$5,$G40&lt;=J$6),(J$6-$G40+1)*($D40/($H40-$G40+1)),IF(AND($H40&gt;=J$5,$H40&lt;=J$6),($H40-J$5+1)*($D40/($H40-$G40+1)),0))),IF($F40=J$5,($F40-$G40+J$4)/($H40-$G40+1)*$D40,IF($F40&lt;J$5,IF(AND($G40&lt;=J$5,$H40&gt;J$6),J$4*($D40/($H40-$G40+1)),IF(AND($H40&gt;=J$5,$H40&lt;=J$6),($H40-J$5+1)*($D40/($H40-$G40+1)),0)),0)))</f>
        <v>0</v>
      </c>
      <c r="K40" s="458">
        <f t="shared" si="102"/>
        <v>0</v>
      </c>
      <c r="L40" s="458">
        <f t="shared" si="102"/>
        <v>0</v>
      </c>
      <c r="M40" s="458">
        <f t="shared" si="102"/>
        <v>0</v>
      </c>
      <c r="N40" s="458">
        <f t="shared" si="102"/>
        <v>0</v>
      </c>
      <c r="O40" s="458">
        <f t="shared" si="102"/>
        <v>0</v>
      </c>
      <c r="P40" s="458">
        <f t="shared" si="102"/>
        <v>0</v>
      </c>
      <c r="Q40" s="458">
        <f t="shared" si="102"/>
        <v>0</v>
      </c>
      <c r="R40" s="458">
        <f t="shared" si="102"/>
        <v>0</v>
      </c>
      <c r="S40" s="458">
        <f t="shared" si="102"/>
        <v>0</v>
      </c>
      <c r="T40" s="458">
        <f t="shared" si="102"/>
        <v>0</v>
      </c>
      <c r="U40" s="459">
        <f t="shared" si="102"/>
        <v>0</v>
      </c>
      <c r="V40" s="458">
        <f t="shared" si="102"/>
        <v>0</v>
      </c>
      <c r="W40" s="458">
        <f t="shared" si="102"/>
        <v>0</v>
      </c>
      <c r="X40" s="458">
        <f t="shared" si="102"/>
        <v>0</v>
      </c>
      <c r="Y40" s="458">
        <f t="shared" si="102"/>
        <v>0</v>
      </c>
      <c r="Z40" s="458">
        <f t="shared" si="98"/>
        <v>0</v>
      </c>
      <c r="AA40" s="458">
        <f t="shared" si="98"/>
        <v>0</v>
      </c>
      <c r="AB40" s="458">
        <f t="shared" si="98"/>
        <v>0</v>
      </c>
      <c r="AC40" s="458">
        <f t="shared" si="98"/>
        <v>0</v>
      </c>
      <c r="AD40" s="458">
        <f t="shared" si="98"/>
        <v>0</v>
      </c>
      <c r="AE40" s="458">
        <f>IF((DATE(YEAR($F40),MONTH($F40),1))&lt;=(DATE(YEAR($G40),MONTH($G40),1)),IF(AND($G40&lt;=AE$5,$H40&gt;AE$6),AE$4*($D40/($H40-$G40+1)),IF(AND($G40&gt;AE$5,$G40&lt;=AE$6),(AE$6-$G40+1)*($D40/($H40-$G40+1)),IF(AND($H40&gt;=AE$5,$H40&lt;=AE$6),($H40-AE$5+1)*($D40/($H40-$G40+1)),0))),IF($F40=AE$5,($F40-$G40+AE$4)/($H40-$G40+1)*$D40,IF($F40&lt;AE$5,IF(AND($G40&lt;=AE$5,$H40&gt;AE$6),AE$4*($D40/($H40-$G40+1)),IF(AND($H40&gt;=AE$5,$H40&lt;=AE$6),($H40-AE$5+1)*($D40/($H40-$G40+1)),0)),0)))</f>
        <v>70323.287671232887</v>
      </c>
      <c r="AF40" s="458">
        <f t="shared" si="98"/>
        <v>68054.794520547948</v>
      </c>
      <c r="AG40" s="459">
        <f t="shared" si="98"/>
        <v>70323.287671232887</v>
      </c>
      <c r="AH40" s="458">
        <f t="shared" si="98"/>
        <v>70323.287671232887</v>
      </c>
      <c r="AI40" s="458">
        <f t="shared" si="98"/>
        <v>63517.808219178085</v>
      </c>
      <c r="AJ40" s="458">
        <f t="shared" si="98"/>
        <v>70323.287671232887</v>
      </c>
      <c r="AK40" s="458">
        <f t="shared" si="86"/>
        <v>68054.794520547948</v>
      </c>
      <c r="AL40" s="458">
        <f t="shared" si="86"/>
        <v>70323.287671232887</v>
      </c>
      <c r="AM40" s="458">
        <f t="shared" si="86"/>
        <v>68054.794520547948</v>
      </c>
      <c r="AN40" s="458">
        <f t="shared" si="86"/>
        <v>70323.287671232887</v>
      </c>
      <c r="AO40" s="458">
        <f t="shared" si="86"/>
        <v>70323.287671232887</v>
      </c>
      <c r="AP40" s="458">
        <f t="shared" si="93"/>
        <v>68054.794520547948</v>
      </c>
      <c r="AQ40" s="458">
        <f t="shared" si="93"/>
        <v>0</v>
      </c>
      <c r="AR40" s="458">
        <f t="shared" si="93"/>
        <v>0</v>
      </c>
      <c r="AS40" s="459">
        <f t="shared" si="93"/>
        <v>0</v>
      </c>
      <c r="AT40" s="458">
        <f t="shared" si="93"/>
        <v>0</v>
      </c>
      <c r="AU40" s="458">
        <f t="shared" si="99"/>
        <v>0</v>
      </c>
      <c r="AV40" s="458">
        <f t="shared" si="99"/>
        <v>0</v>
      </c>
      <c r="AW40" s="458">
        <f t="shared" si="99"/>
        <v>0</v>
      </c>
      <c r="AX40" s="458">
        <f t="shared" si="99"/>
        <v>0</v>
      </c>
      <c r="AY40" s="458">
        <f t="shared" si="99"/>
        <v>0</v>
      </c>
      <c r="AZ40" s="458">
        <f t="shared" si="99"/>
        <v>0</v>
      </c>
      <c r="BA40" s="458">
        <f t="shared" si="99"/>
        <v>0</v>
      </c>
      <c r="BB40" s="458">
        <f t="shared" si="99"/>
        <v>0</v>
      </c>
      <c r="BC40" s="458">
        <f t="shared" si="99"/>
        <v>0</v>
      </c>
      <c r="BD40" s="458">
        <f t="shared" si="99"/>
        <v>0</v>
      </c>
      <c r="BE40" s="459">
        <f t="shared" si="99"/>
        <v>0</v>
      </c>
      <c r="BF40" s="458">
        <f t="shared" si="99"/>
        <v>0</v>
      </c>
      <c r="BG40" s="458">
        <f t="shared" si="99"/>
        <v>0</v>
      </c>
      <c r="BH40" s="458">
        <f t="shared" si="99"/>
        <v>0</v>
      </c>
      <c r="BI40" s="458">
        <f t="shared" si="99"/>
        <v>0</v>
      </c>
      <c r="BJ40" s="458">
        <f t="shared" si="99"/>
        <v>0</v>
      </c>
      <c r="BK40" s="458">
        <f t="shared" si="100"/>
        <v>0</v>
      </c>
      <c r="BL40" s="458">
        <f t="shared" si="100"/>
        <v>0</v>
      </c>
      <c r="BM40" s="458">
        <f t="shared" si="100"/>
        <v>0</v>
      </c>
      <c r="BN40" s="458">
        <f t="shared" si="100"/>
        <v>0</v>
      </c>
      <c r="BO40" s="458">
        <f t="shared" si="100"/>
        <v>0</v>
      </c>
      <c r="BP40" s="458">
        <f t="shared" si="100"/>
        <v>0</v>
      </c>
      <c r="BQ40" s="458">
        <f t="shared" si="100"/>
        <v>0</v>
      </c>
      <c r="BR40" s="458">
        <f t="shared" si="100"/>
        <v>0</v>
      </c>
      <c r="BS40" s="458">
        <f t="shared" si="100"/>
        <v>0</v>
      </c>
      <c r="BT40" s="458">
        <f t="shared" si="100"/>
        <v>0</v>
      </c>
      <c r="BU40" s="458">
        <f t="shared" si="100"/>
        <v>0</v>
      </c>
      <c r="BV40" s="458">
        <f t="shared" si="100"/>
        <v>0</v>
      </c>
      <c r="BW40" s="458">
        <f t="shared" si="100"/>
        <v>0</v>
      </c>
      <c r="BX40" s="458">
        <f t="shared" si="100"/>
        <v>0</v>
      </c>
      <c r="BY40" s="458">
        <f t="shared" si="100"/>
        <v>0</v>
      </c>
      <c r="BZ40" s="458">
        <f t="shared" si="100"/>
        <v>0</v>
      </c>
      <c r="CA40" s="458">
        <f t="shared" si="96"/>
        <v>0</v>
      </c>
      <c r="CB40" s="458">
        <f t="shared" si="96"/>
        <v>0</v>
      </c>
      <c r="CC40" s="458">
        <f t="shared" si="96"/>
        <v>0</v>
      </c>
      <c r="CD40" s="458">
        <f t="shared" si="96"/>
        <v>0</v>
      </c>
      <c r="CE40" s="458">
        <f t="shared" si="96"/>
        <v>0</v>
      </c>
      <c r="CF40" s="458">
        <f t="shared" si="96"/>
        <v>0</v>
      </c>
      <c r="CG40" s="458">
        <f t="shared" si="96"/>
        <v>0</v>
      </c>
      <c r="CH40" s="458">
        <f t="shared" si="96"/>
        <v>0</v>
      </c>
      <c r="CI40" s="458">
        <f t="shared" si="96"/>
        <v>0</v>
      </c>
      <c r="CJ40" s="458">
        <f t="shared" si="96"/>
        <v>0</v>
      </c>
      <c r="CK40" s="458">
        <f t="shared" si="96"/>
        <v>0</v>
      </c>
      <c r="CL40" s="458">
        <f t="shared" si="96"/>
        <v>0</v>
      </c>
      <c r="CM40" s="458">
        <f t="shared" si="96"/>
        <v>0</v>
      </c>
      <c r="CN40" s="458">
        <f t="shared" si="96"/>
        <v>0</v>
      </c>
      <c r="CO40" s="458">
        <f t="shared" si="96"/>
        <v>0</v>
      </c>
      <c r="CP40" s="458">
        <f t="shared" si="96"/>
        <v>0</v>
      </c>
      <c r="CQ40" s="458">
        <f t="shared" si="96"/>
        <v>0</v>
      </c>
      <c r="CR40" s="458">
        <f t="shared" si="96"/>
        <v>0</v>
      </c>
      <c r="CS40" s="458">
        <f t="shared" si="96"/>
        <v>0</v>
      </c>
      <c r="CT40" s="458">
        <f t="shared" si="96"/>
        <v>0</v>
      </c>
      <c r="CU40" s="458">
        <f t="shared" si="96"/>
        <v>0</v>
      </c>
      <c r="CV40" s="458">
        <f t="shared" si="96"/>
        <v>0</v>
      </c>
      <c r="CW40" s="458">
        <f t="shared" si="96"/>
        <v>0</v>
      </c>
      <c r="CX40" s="458">
        <f t="shared" si="96"/>
        <v>0</v>
      </c>
      <c r="CY40" s="458">
        <f t="shared" si="96"/>
        <v>0</v>
      </c>
      <c r="CZ40" s="458">
        <f t="shared" si="96"/>
        <v>0</v>
      </c>
      <c r="DA40" s="458">
        <f t="shared" si="96"/>
        <v>0</v>
      </c>
      <c r="DB40" s="458">
        <f t="shared" si="96"/>
        <v>0</v>
      </c>
      <c r="DC40" s="458">
        <f t="shared" si="96"/>
        <v>0</v>
      </c>
      <c r="DD40" s="458">
        <f t="shared" si="96"/>
        <v>0</v>
      </c>
      <c r="DE40" s="458">
        <f t="shared" si="96"/>
        <v>0</v>
      </c>
      <c r="DF40" s="458">
        <f t="shared" si="96"/>
        <v>0</v>
      </c>
      <c r="DG40" s="458">
        <f t="shared" si="96"/>
        <v>0</v>
      </c>
      <c r="DH40" s="458">
        <f t="shared" si="96"/>
        <v>0</v>
      </c>
      <c r="DI40" s="458">
        <f t="shared" si="96"/>
        <v>0</v>
      </c>
      <c r="DJ40" s="458">
        <f t="shared" si="96"/>
        <v>0</v>
      </c>
      <c r="DK40" s="458">
        <f t="shared" si="96"/>
        <v>0</v>
      </c>
      <c r="DL40" s="458">
        <f t="shared" si="96"/>
        <v>0</v>
      </c>
      <c r="DM40" s="458">
        <f t="shared" si="96"/>
        <v>0</v>
      </c>
      <c r="DN40" s="458">
        <f t="shared" si="96"/>
        <v>0</v>
      </c>
      <c r="DO40" s="458">
        <f t="shared" si="96"/>
        <v>0</v>
      </c>
      <c r="DP40" s="458">
        <f t="shared" si="96"/>
        <v>0</v>
      </c>
      <c r="DQ40" s="458">
        <f t="shared" si="96"/>
        <v>0</v>
      </c>
      <c r="DR40" s="458">
        <f t="shared" si="96"/>
        <v>0</v>
      </c>
      <c r="DS40" s="458">
        <f t="shared" si="96"/>
        <v>0</v>
      </c>
      <c r="DT40" s="458">
        <f t="shared" si="96"/>
        <v>0</v>
      </c>
      <c r="DU40" s="458">
        <f t="shared" si="96"/>
        <v>0</v>
      </c>
      <c r="DV40" s="458">
        <f t="shared" si="96"/>
        <v>0</v>
      </c>
      <c r="DW40" s="458">
        <f t="shared" si="96"/>
        <v>0</v>
      </c>
      <c r="DX40" s="458">
        <f t="shared" si="96"/>
        <v>0</v>
      </c>
      <c r="DY40" s="458">
        <f t="shared" si="96"/>
        <v>0</v>
      </c>
      <c r="DZ40" s="458">
        <f t="shared" si="96"/>
        <v>0</v>
      </c>
      <c r="EA40" s="458">
        <f t="shared" si="96"/>
        <v>0</v>
      </c>
      <c r="EB40" s="458">
        <f t="shared" si="96"/>
        <v>0</v>
      </c>
      <c r="EC40" s="458">
        <f t="shared" si="96"/>
        <v>0</v>
      </c>
      <c r="ED40" s="458">
        <f t="shared" si="101"/>
        <v>0</v>
      </c>
      <c r="EE40" s="458">
        <f t="shared" si="101"/>
        <v>0</v>
      </c>
      <c r="EF40" s="458">
        <f t="shared" si="101"/>
        <v>0</v>
      </c>
      <c r="EG40" s="458">
        <f t="shared" si="101"/>
        <v>0</v>
      </c>
      <c r="EH40" s="458">
        <f t="shared" si="101"/>
        <v>0</v>
      </c>
      <c r="EI40" s="458">
        <f t="shared" si="101"/>
        <v>0</v>
      </c>
      <c r="EJ40" s="458">
        <f t="shared" si="101"/>
        <v>0</v>
      </c>
      <c r="EK40" s="458">
        <f t="shared" si="97"/>
        <v>0</v>
      </c>
    </row>
    <row r="41" spans="1:141" s="409" customFormat="1">
      <c r="A41" s="422">
        <v>44136</v>
      </c>
      <c r="B41" s="438">
        <v>2020</v>
      </c>
      <c r="C41" s="705">
        <v>0</v>
      </c>
      <c r="D41" s="448">
        <f t="shared" si="90"/>
        <v>0</v>
      </c>
      <c r="E41" s="457">
        <f t="shared" si="77"/>
        <v>0</v>
      </c>
      <c r="F41" s="440">
        <v>44136</v>
      </c>
      <c r="G41" s="441">
        <f t="shared" si="78"/>
        <v>44136</v>
      </c>
      <c r="H41" s="442">
        <f t="shared" si="79"/>
        <v>44500</v>
      </c>
      <c r="I41" s="443"/>
      <c r="J41" s="458">
        <f t="shared" si="102"/>
        <v>0</v>
      </c>
      <c r="K41" s="458">
        <f t="shared" si="102"/>
        <v>0</v>
      </c>
      <c r="L41" s="458">
        <f t="shared" si="102"/>
        <v>0</v>
      </c>
      <c r="M41" s="458">
        <f t="shared" si="102"/>
        <v>0</v>
      </c>
      <c r="N41" s="458">
        <f t="shared" si="102"/>
        <v>0</v>
      </c>
      <c r="O41" s="458">
        <f t="shared" si="102"/>
        <v>0</v>
      </c>
      <c r="P41" s="458">
        <f t="shared" si="102"/>
        <v>0</v>
      </c>
      <c r="Q41" s="458">
        <f t="shared" si="102"/>
        <v>0</v>
      </c>
      <c r="R41" s="458">
        <f t="shared" si="102"/>
        <v>0</v>
      </c>
      <c r="S41" s="458">
        <f t="shared" si="102"/>
        <v>0</v>
      </c>
      <c r="T41" s="458">
        <f t="shared" si="102"/>
        <v>0</v>
      </c>
      <c r="U41" s="459">
        <f t="shared" si="102"/>
        <v>0</v>
      </c>
      <c r="V41" s="458">
        <f t="shared" si="102"/>
        <v>0</v>
      </c>
      <c r="W41" s="458">
        <f t="shared" si="102"/>
        <v>0</v>
      </c>
      <c r="X41" s="458">
        <f t="shared" si="102"/>
        <v>0</v>
      </c>
      <c r="Y41" s="458">
        <f t="shared" si="102"/>
        <v>0</v>
      </c>
      <c r="Z41" s="458">
        <f t="shared" si="98"/>
        <v>0</v>
      </c>
      <c r="AA41" s="458">
        <f t="shared" si="98"/>
        <v>0</v>
      </c>
      <c r="AB41" s="458">
        <f t="shared" si="98"/>
        <v>0</v>
      </c>
      <c r="AC41" s="458">
        <f t="shared" si="98"/>
        <v>0</v>
      </c>
      <c r="AD41" s="458">
        <f t="shared" si="98"/>
        <v>0</v>
      </c>
      <c r="AE41" s="458">
        <f t="shared" si="98"/>
        <v>0</v>
      </c>
      <c r="AF41" s="458">
        <f t="shared" si="98"/>
        <v>0</v>
      </c>
      <c r="AG41" s="459">
        <f t="shared" si="98"/>
        <v>0</v>
      </c>
      <c r="AH41" s="458">
        <f t="shared" si="98"/>
        <v>0</v>
      </c>
      <c r="AI41" s="458">
        <f t="shared" si="98"/>
        <v>0</v>
      </c>
      <c r="AJ41" s="458">
        <f t="shared" si="98"/>
        <v>0</v>
      </c>
      <c r="AK41" s="458">
        <f t="shared" si="86"/>
        <v>0</v>
      </c>
      <c r="AL41" s="458">
        <f t="shared" si="86"/>
        <v>0</v>
      </c>
      <c r="AM41" s="458">
        <f t="shared" si="86"/>
        <v>0</v>
      </c>
      <c r="AN41" s="458">
        <f t="shared" si="86"/>
        <v>0</v>
      </c>
      <c r="AO41" s="458">
        <f t="shared" si="86"/>
        <v>0</v>
      </c>
      <c r="AP41" s="458">
        <f t="shared" si="93"/>
        <v>0</v>
      </c>
      <c r="AQ41" s="458">
        <f t="shared" si="93"/>
        <v>0</v>
      </c>
      <c r="AR41" s="458">
        <f t="shared" si="93"/>
        <v>0</v>
      </c>
      <c r="AS41" s="459">
        <f t="shared" si="93"/>
        <v>0</v>
      </c>
      <c r="AT41" s="458">
        <f t="shared" si="93"/>
        <v>0</v>
      </c>
      <c r="AU41" s="458">
        <f t="shared" si="99"/>
        <v>0</v>
      </c>
      <c r="AV41" s="458">
        <f t="shared" si="99"/>
        <v>0</v>
      </c>
      <c r="AW41" s="458">
        <f t="shared" si="99"/>
        <v>0</v>
      </c>
      <c r="AX41" s="458">
        <f t="shared" si="99"/>
        <v>0</v>
      </c>
      <c r="AY41" s="458">
        <f t="shared" si="99"/>
        <v>0</v>
      </c>
      <c r="AZ41" s="458">
        <f t="shared" si="99"/>
        <v>0</v>
      </c>
      <c r="BA41" s="458">
        <f t="shared" si="99"/>
        <v>0</v>
      </c>
      <c r="BB41" s="458">
        <f t="shared" si="99"/>
        <v>0</v>
      </c>
      <c r="BC41" s="458">
        <f t="shared" si="99"/>
        <v>0</v>
      </c>
      <c r="BD41" s="458">
        <f t="shared" si="99"/>
        <v>0</v>
      </c>
      <c r="BE41" s="459">
        <f t="shared" si="99"/>
        <v>0</v>
      </c>
      <c r="BF41" s="458">
        <f t="shared" si="99"/>
        <v>0</v>
      </c>
      <c r="BG41" s="458">
        <f t="shared" si="99"/>
        <v>0</v>
      </c>
      <c r="BH41" s="458">
        <f t="shared" si="99"/>
        <v>0</v>
      </c>
      <c r="BI41" s="458">
        <f t="shared" si="99"/>
        <v>0</v>
      </c>
      <c r="BJ41" s="458">
        <f t="shared" si="99"/>
        <v>0</v>
      </c>
      <c r="BK41" s="458">
        <f t="shared" si="100"/>
        <v>0</v>
      </c>
      <c r="BL41" s="458">
        <f t="shared" si="100"/>
        <v>0</v>
      </c>
      <c r="BM41" s="458">
        <f t="shared" si="100"/>
        <v>0</v>
      </c>
      <c r="BN41" s="458">
        <f t="shared" si="100"/>
        <v>0</v>
      </c>
      <c r="BO41" s="458">
        <f t="shared" si="100"/>
        <v>0</v>
      </c>
      <c r="BP41" s="458">
        <f t="shared" si="100"/>
        <v>0</v>
      </c>
      <c r="BQ41" s="458">
        <f t="shared" si="100"/>
        <v>0</v>
      </c>
      <c r="BR41" s="458">
        <f t="shared" si="100"/>
        <v>0</v>
      </c>
      <c r="BS41" s="458">
        <f t="shared" si="100"/>
        <v>0</v>
      </c>
      <c r="BT41" s="458">
        <f t="shared" si="100"/>
        <v>0</v>
      </c>
      <c r="BU41" s="458">
        <f t="shared" si="100"/>
        <v>0</v>
      </c>
      <c r="BV41" s="458">
        <f t="shared" si="100"/>
        <v>0</v>
      </c>
      <c r="BW41" s="458">
        <f t="shared" si="100"/>
        <v>0</v>
      </c>
      <c r="BX41" s="458">
        <f t="shared" si="100"/>
        <v>0</v>
      </c>
      <c r="BY41" s="458">
        <f t="shared" si="100"/>
        <v>0</v>
      </c>
      <c r="BZ41" s="458">
        <f t="shared" si="100"/>
        <v>0</v>
      </c>
      <c r="CA41" s="458">
        <f t="shared" si="96"/>
        <v>0</v>
      </c>
      <c r="CB41" s="458">
        <f t="shared" si="96"/>
        <v>0</v>
      </c>
      <c r="CC41" s="458">
        <f t="shared" si="96"/>
        <v>0</v>
      </c>
      <c r="CD41" s="458">
        <f t="shared" si="96"/>
        <v>0</v>
      </c>
      <c r="CE41" s="458">
        <f t="shared" si="96"/>
        <v>0</v>
      </c>
      <c r="CF41" s="458">
        <f t="shared" si="96"/>
        <v>0</v>
      </c>
      <c r="CG41" s="458">
        <f t="shared" si="96"/>
        <v>0</v>
      </c>
      <c r="CH41" s="458">
        <f t="shared" si="96"/>
        <v>0</v>
      </c>
      <c r="CI41" s="458">
        <f t="shared" si="96"/>
        <v>0</v>
      </c>
      <c r="CJ41" s="458">
        <f t="shared" si="96"/>
        <v>0</v>
      </c>
      <c r="CK41" s="458">
        <f t="shared" si="96"/>
        <v>0</v>
      </c>
      <c r="CL41" s="458">
        <f t="shared" si="96"/>
        <v>0</v>
      </c>
      <c r="CM41" s="458">
        <f t="shared" si="96"/>
        <v>0</v>
      </c>
      <c r="CN41" s="458">
        <f t="shared" si="96"/>
        <v>0</v>
      </c>
      <c r="CO41" s="458">
        <f t="shared" si="96"/>
        <v>0</v>
      </c>
      <c r="CP41" s="458">
        <f t="shared" si="96"/>
        <v>0</v>
      </c>
      <c r="CQ41" s="458">
        <f t="shared" si="96"/>
        <v>0</v>
      </c>
      <c r="CR41" s="458">
        <f t="shared" si="96"/>
        <v>0</v>
      </c>
      <c r="CS41" s="458">
        <f t="shared" si="96"/>
        <v>0</v>
      </c>
      <c r="CT41" s="458">
        <f t="shared" si="96"/>
        <v>0</v>
      </c>
      <c r="CU41" s="458">
        <f t="shared" si="96"/>
        <v>0</v>
      </c>
      <c r="CV41" s="458">
        <f t="shared" si="96"/>
        <v>0</v>
      </c>
      <c r="CW41" s="458">
        <f t="shared" si="96"/>
        <v>0</v>
      </c>
      <c r="CX41" s="458">
        <f t="shared" si="96"/>
        <v>0</v>
      </c>
      <c r="CY41" s="458">
        <f t="shared" si="96"/>
        <v>0</v>
      </c>
      <c r="CZ41" s="458">
        <f t="shared" si="96"/>
        <v>0</v>
      </c>
      <c r="DA41" s="458">
        <f t="shared" si="96"/>
        <v>0</v>
      </c>
      <c r="DB41" s="458">
        <f t="shared" si="96"/>
        <v>0</v>
      </c>
      <c r="DC41" s="458">
        <f t="shared" si="96"/>
        <v>0</v>
      </c>
      <c r="DD41" s="458">
        <f t="shared" si="96"/>
        <v>0</v>
      </c>
      <c r="DE41" s="458">
        <f t="shared" si="96"/>
        <v>0</v>
      </c>
      <c r="DF41" s="458">
        <f t="shared" si="96"/>
        <v>0</v>
      </c>
      <c r="DG41" s="458">
        <f t="shared" si="96"/>
        <v>0</v>
      </c>
      <c r="DH41" s="458">
        <f t="shared" si="96"/>
        <v>0</v>
      </c>
      <c r="DI41" s="458">
        <f t="shared" si="96"/>
        <v>0</v>
      </c>
      <c r="DJ41" s="458">
        <f t="shared" si="96"/>
        <v>0</v>
      </c>
      <c r="DK41" s="458">
        <f t="shared" si="96"/>
        <v>0</v>
      </c>
      <c r="DL41" s="458">
        <f t="shared" si="96"/>
        <v>0</v>
      </c>
      <c r="DM41" s="458">
        <f t="shared" si="96"/>
        <v>0</v>
      </c>
      <c r="DN41" s="458">
        <f t="shared" si="96"/>
        <v>0</v>
      </c>
      <c r="DO41" s="458">
        <f t="shared" si="96"/>
        <v>0</v>
      </c>
      <c r="DP41" s="458">
        <f t="shared" si="96"/>
        <v>0</v>
      </c>
      <c r="DQ41" s="458">
        <f t="shared" si="96"/>
        <v>0</v>
      </c>
      <c r="DR41" s="458">
        <f t="shared" si="96"/>
        <v>0</v>
      </c>
      <c r="DS41" s="458">
        <f t="shared" si="96"/>
        <v>0</v>
      </c>
      <c r="DT41" s="458">
        <f t="shared" si="96"/>
        <v>0</v>
      </c>
      <c r="DU41" s="458">
        <f t="shared" si="96"/>
        <v>0</v>
      </c>
      <c r="DV41" s="458">
        <f t="shared" si="96"/>
        <v>0</v>
      </c>
      <c r="DW41" s="458">
        <f t="shared" si="96"/>
        <v>0</v>
      </c>
      <c r="DX41" s="458">
        <f t="shared" si="96"/>
        <v>0</v>
      </c>
      <c r="DY41" s="458">
        <f t="shared" si="96"/>
        <v>0</v>
      </c>
      <c r="DZ41" s="458">
        <f t="shared" si="96"/>
        <v>0</v>
      </c>
      <c r="EA41" s="458">
        <f t="shared" si="96"/>
        <v>0</v>
      </c>
      <c r="EB41" s="458">
        <f t="shared" si="96"/>
        <v>0</v>
      </c>
      <c r="EC41" s="458">
        <f t="shared" si="96"/>
        <v>0</v>
      </c>
      <c r="ED41" s="458">
        <f t="shared" si="101"/>
        <v>0</v>
      </c>
      <c r="EE41" s="458">
        <f t="shared" si="101"/>
        <v>0</v>
      </c>
      <c r="EF41" s="458">
        <f t="shared" si="101"/>
        <v>0</v>
      </c>
      <c r="EG41" s="458">
        <f t="shared" si="101"/>
        <v>0</v>
      </c>
      <c r="EH41" s="458">
        <f t="shared" si="101"/>
        <v>0</v>
      </c>
      <c r="EI41" s="458">
        <f t="shared" si="101"/>
        <v>0</v>
      </c>
      <c r="EJ41" s="458">
        <f t="shared" si="101"/>
        <v>0</v>
      </c>
      <c r="EK41" s="458">
        <f t="shared" si="97"/>
        <v>0</v>
      </c>
    </row>
    <row r="42" spans="1:141" s="469" customFormat="1">
      <c r="A42" s="460">
        <v>44166</v>
      </c>
      <c r="B42" s="461">
        <v>2020</v>
      </c>
      <c r="C42" s="707">
        <v>0</v>
      </c>
      <c r="D42" s="462">
        <f t="shared" si="90"/>
        <v>0</v>
      </c>
      <c r="E42" s="463">
        <f t="shared" si="77"/>
        <v>0</v>
      </c>
      <c r="F42" s="464">
        <v>44166</v>
      </c>
      <c r="G42" s="441">
        <f t="shared" si="78"/>
        <v>44166</v>
      </c>
      <c r="H42" s="465">
        <f t="shared" si="79"/>
        <v>44530</v>
      </c>
      <c r="I42" s="466"/>
      <c r="J42" s="467">
        <f t="shared" si="102"/>
        <v>0</v>
      </c>
      <c r="K42" s="467">
        <f t="shared" si="102"/>
        <v>0</v>
      </c>
      <c r="L42" s="467">
        <f t="shared" si="102"/>
        <v>0</v>
      </c>
      <c r="M42" s="467">
        <f t="shared" si="102"/>
        <v>0</v>
      </c>
      <c r="N42" s="467">
        <f t="shared" si="102"/>
        <v>0</v>
      </c>
      <c r="O42" s="467">
        <f t="shared" si="102"/>
        <v>0</v>
      </c>
      <c r="P42" s="467">
        <f t="shared" si="102"/>
        <v>0</v>
      </c>
      <c r="Q42" s="467">
        <f t="shared" si="102"/>
        <v>0</v>
      </c>
      <c r="R42" s="467">
        <f t="shared" si="102"/>
        <v>0</v>
      </c>
      <c r="S42" s="467">
        <f t="shared" si="102"/>
        <v>0</v>
      </c>
      <c r="T42" s="467">
        <f t="shared" si="102"/>
        <v>0</v>
      </c>
      <c r="U42" s="468">
        <f t="shared" si="102"/>
        <v>0</v>
      </c>
      <c r="V42" s="467">
        <f t="shared" si="102"/>
        <v>0</v>
      </c>
      <c r="W42" s="467">
        <f t="shared" si="102"/>
        <v>0</v>
      </c>
      <c r="X42" s="467">
        <f t="shared" si="102"/>
        <v>0</v>
      </c>
      <c r="Y42" s="467">
        <f t="shared" si="102"/>
        <v>0</v>
      </c>
      <c r="Z42" s="467">
        <f t="shared" si="98"/>
        <v>0</v>
      </c>
      <c r="AA42" s="467">
        <f t="shared" si="98"/>
        <v>0</v>
      </c>
      <c r="AB42" s="467">
        <f t="shared" si="98"/>
        <v>0</v>
      </c>
      <c r="AC42" s="467">
        <f t="shared" si="98"/>
        <v>0</v>
      </c>
      <c r="AD42" s="467">
        <f t="shared" si="98"/>
        <v>0</v>
      </c>
      <c r="AE42" s="467">
        <f t="shared" si="98"/>
        <v>0</v>
      </c>
      <c r="AF42" s="467">
        <f t="shared" si="98"/>
        <v>0</v>
      </c>
      <c r="AG42" s="468">
        <f t="shared" si="98"/>
        <v>0</v>
      </c>
      <c r="AH42" s="467">
        <f t="shared" si="98"/>
        <v>0</v>
      </c>
      <c r="AI42" s="467">
        <f t="shared" si="98"/>
        <v>0</v>
      </c>
      <c r="AJ42" s="467">
        <f t="shared" si="98"/>
        <v>0</v>
      </c>
      <c r="AK42" s="467">
        <f t="shared" si="98"/>
        <v>0</v>
      </c>
      <c r="AL42" s="467">
        <f t="shared" si="98"/>
        <v>0</v>
      </c>
      <c r="AM42" s="467">
        <f t="shared" si="98"/>
        <v>0</v>
      </c>
      <c r="AN42" s="467">
        <f t="shared" ref="AN42:BC57" si="103">IF((DATE(YEAR($F42),MONTH($F42),1))&lt;=(DATE(YEAR($G42),MONTH($G42),1)),IF(AND($G42&lt;=AN$5,$H42&gt;AN$6),AN$4*($D42/($H42-$G42+1)),IF(AND($G42&gt;AN$5,$G42&lt;=AN$6),(AN$6-$G42+1)*($D42/($H42-$G42+1)),IF(AND($H42&gt;=AN$5,$H42&lt;=AN$6),($H42-AN$5+1)*($D42/($H42-$G42+1)),0))),IF($F42=AN$5,($F42-$G42+AN$4)/($H42-$G42+1)*$D42,IF($F42&lt;AN$5,IF(AND($G42&lt;=AN$5,$H42&gt;AN$6),AN$4*($D42/($H42-$G42+1)),IF(AND($H42&gt;=AN$5,$H42&lt;=AN$6),($H42-AN$5+1)*($D42/($H42-$G42+1)),0)),0)))</f>
        <v>0</v>
      </c>
      <c r="AO42" s="467">
        <f t="shared" si="103"/>
        <v>0</v>
      </c>
      <c r="AP42" s="467">
        <f t="shared" si="103"/>
        <v>0</v>
      </c>
      <c r="AQ42" s="467">
        <f t="shared" si="103"/>
        <v>0</v>
      </c>
      <c r="AR42" s="467">
        <f t="shared" si="103"/>
        <v>0</v>
      </c>
      <c r="AS42" s="468">
        <f t="shared" si="103"/>
        <v>0</v>
      </c>
      <c r="AT42" s="467">
        <f t="shared" si="103"/>
        <v>0</v>
      </c>
      <c r="AU42" s="467">
        <f t="shared" si="103"/>
        <v>0</v>
      </c>
      <c r="AV42" s="467">
        <f t="shared" si="103"/>
        <v>0</v>
      </c>
      <c r="AW42" s="467">
        <f t="shared" si="103"/>
        <v>0</v>
      </c>
      <c r="AX42" s="467">
        <f t="shared" si="103"/>
        <v>0</v>
      </c>
      <c r="AY42" s="467">
        <f t="shared" si="103"/>
        <v>0</v>
      </c>
      <c r="AZ42" s="467">
        <f t="shared" si="103"/>
        <v>0</v>
      </c>
      <c r="BA42" s="467">
        <f t="shared" si="99"/>
        <v>0</v>
      </c>
      <c r="BB42" s="467">
        <f t="shared" si="99"/>
        <v>0</v>
      </c>
      <c r="BC42" s="467">
        <f t="shared" si="99"/>
        <v>0</v>
      </c>
      <c r="BD42" s="467">
        <f t="shared" si="99"/>
        <v>0</v>
      </c>
      <c r="BE42" s="468">
        <f t="shared" si="99"/>
        <v>0</v>
      </c>
      <c r="BF42" s="467">
        <f t="shared" si="99"/>
        <v>0</v>
      </c>
      <c r="BG42" s="467">
        <f t="shared" si="99"/>
        <v>0</v>
      </c>
      <c r="BH42" s="467">
        <f t="shared" si="99"/>
        <v>0</v>
      </c>
      <c r="BI42" s="467">
        <f t="shared" si="99"/>
        <v>0</v>
      </c>
      <c r="BJ42" s="467">
        <f t="shared" si="99"/>
        <v>0</v>
      </c>
      <c r="BK42" s="467">
        <f t="shared" si="100"/>
        <v>0</v>
      </c>
      <c r="BL42" s="467">
        <f t="shared" si="100"/>
        <v>0</v>
      </c>
      <c r="BM42" s="467">
        <f t="shared" si="100"/>
        <v>0</v>
      </c>
      <c r="BN42" s="467">
        <f t="shared" si="100"/>
        <v>0</v>
      </c>
      <c r="BO42" s="467">
        <f t="shared" si="100"/>
        <v>0</v>
      </c>
      <c r="BP42" s="467">
        <f t="shared" si="100"/>
        <v>0</v>
      </c>
      <c r="BQ42" s="467">
        <f t="shared" si="100"/>
        <v>0</v>
      </c>
      <c r="BR42" s="467">
        <f t="shared" si="100"/>
        <v>0</v>
      </c>
      <c r="BS42" s="467">
        <f t="shared" si="100"/>
        <v>0</v>
      </c>
      <c r="BT42" s="467">
        <f t="shared" si="100"/>
        <v>0</v>
      </c>
      <c r="BU42" s="467">
        <f t="shared" si="100"/>
        <v>0</v>
      </c>
      <c r="BV42" s="467">
        <f t="shared" si="100"/>
        <v>0</v>
      </c>
      <c r="BW42" s="467">
        <f t="shared" si="100"/>
        <v>0</v>
      </c>
      <c r="BX42" s="467">
        <f t="shared" si="100"/>
        <v>0</v>
      </c>
      <c r="BY42" s="467">
        <f t="shared" si="100"/>
        <v>0</v>
      </c>
      <c r="BZ42" s="467">
        <f t="shared" si="100"/>
        <v>0</v>
      </c>
      <c r="CA42" s="467">
        <f t="shared" si="96"/>
        <v>0</v>
      </c>
      <c r="CB42" s="467">
        <f t="shared" si="96"/>
        <v>0</v>
      </c>
      <c r="CC42" s="467">
        <f t="shared" si="96"/>
        <v>0</v>
      </c>
      <c r="CD42" s="467">
        <f t="shared" si="96"/>
        <v>0</v>
      </c>
      <c r="CE42" s="467">
        <f t="shared" si="96"/>
        <v>0</v>
      </c>
      <c r="CF42" s="467">
        <f t="shared" si="96"/>
        <v>0</v>
      </c>
      <c r="CG42" s="467">
        <f t="shared" si="96"/>
        <v>0</v>
      </c>
      <c r="CH42" s="467">
        <f t="shared" si="96"/>
        <v>0</v>
      </c>
      <c r="CI42" s="467">
        <f t="shared" si="96"/>
        <v>0</v>
      </c>
      <c r="CJ42" s="467">
        <f t="shared" si="96"/>
        <v>0</v>
      </c>
      <c r="CK42" s="467">
        <f t="shared" si="96"/>
        <v>0</v>
      </c>
      <c r="CL42" s="467">
        <f t="shared" si="96"/>
        <v>0</v>
      </c>
      <c r="CM42" s="467">
        <f t="shared" si="96"/>
        <v>0</v>
      </c>
      <c r="CN42" s="467">
        <f t="shared" si="96"/>
        <v>0</v>
      </c>
      <c r="CO42" s="467">
        <f t="shared" si="96"/>
        <v>0</v>
      </c>
      <c r="CP42" s="467">
        <f t="shared" si="96"/>
        <v>0</v>
      </c>
      <c r="CQ42" s="467">
        <f t="shared" si="96"/>
        <v>0</v>
      </c>
      <c r="CR42" s="467">
        <f t="shared" si="96"/>
        <v>0</v>
      </c>
      <c r="CS42" s="467">
        <f t="shared" si="96"/>
        <v>0</v>
      </c>
      <c r="CT42" s="467">
        <f t="shared" si="96"/>
        <v>0</v>
      </c>
      <c r="CU42" s="467">
        <f t="shared" si="96"/>
        <v>0</v>
      </c>
      <c r="CV42" s="467">
        <f t="shared" si="96"/>
        <v>0</v>
      </c>
      <c r="CW42" s="467">
        <f t="shared" si="96"/>
        <v>0</v>
      </c>
      <c r="CX42" s="467">
        <f t="shared" si="96"/>
        <v>0</v>
      </c>
      <c r="CY42" s="467">
        <f t="shared" si="96"/>
        <v>0</v>
      </c>
      <c r="CZ42" s="467">
        <f t="shared" si="96"/>
        <v>0</v>
      </c>
      <c r="DA42" s="467">
        <f t="shared" si="96"/>
        <v>0</v>
      </c>
      <c r="DB42" s="467">
        <f t="shared" ref="DB42:EJ42" si="104">IF((DATE(YEAR($F42),MONTH($F42),1))&lt;=(DATE(YEAR($G42),MONTH($G42),1)),IF(AND($G42&lt;=DB$5,$H42&gt;DB$6),DB$4*($D42/($H42-$G42+1)),IF(AND($G42&gt;DB$5,$G42&lt;=DB$6),(DB$6-$G42+1)*($D42/($H42-$G42+1)),IF(AND($H42&gt;=DB$5,$H42&lt;=DB$6),($H42-DB$5+1)*($D42/($H42-$G42+1)),0))),IF($F42=DB$5,($F42-$G42+DB$4)/($H42-$G42+1)*$D42,IF($F42&lt;DB$5,IF(AND($G42&lt;=DB$5,$H42&gt;DB$6),DB$4*($D42/($H42-$G42+1)),IF(AND($H42&gt;=DB$5,$H42&lt;=DB$6),($H42-DB$5+1)*($D42/($H42-$G42+1)),0)),0)))</f>
        <v>0</v>
      </c>
      <c r="DC42" s="467">
        <f t="shared" si="104"/>
        <v>0</v>
      </c>
      <c r="DD42" s="467">
        <f t="shared" si="104"/>
        <v>0</v>
      </c>
      <c r="DE42" s="467">
        <f t="shared" si="104"/>
        <v>0</v>
      </c>
      <c r="DF42" s="467">
        <f t="shared" si="104"/>
        <v>0</v>
      </c>
      <c r="DG42" s="467">
        <f t="shared" si="104"/>
        <v>0</v>
      </c>
      <c r="DH42" s="467">
        <f t="shared" si="104"/>
        <v>0</v>
      </c>
      <c r="DI42" s="467">
        <f t="shared" si="104"/>
        <v>0</v>
      </c>
      <c r="DJ42" s="467">
        <f t="shared" si="104"/>
        <v>0</v>
      </c>
      <c r="DK42" s="467">
        <f t="shared" si="104"/>
        <v>0</v>
      </c>
      <c r="DL42" s="467">
        <f t="shared" si="104"/>
        <v>0</v>
      </c>
      <c r="DM42" s="467">
        <f t="shared" si="104"/>
        <v>0</v>
      </c>
      <c r="DN42" s="467">
        <f t="shared" si="104"/>
        <v>0</v>
      </c>
      <c r="DO42" s="467">
        <f t="shared" si="104"/>
        <v>0</v>
      </c>
      <c r="DP42" s="467">
        <f t="shared" si="104"/>
        <v>0</v>
      </c>
      <c r="DQ42" s="467">
        <f t="shared" si="104"/>
        <v>0</v>
      </c>
      <c r="DR42" s="467">
        <f t="shared" si="104"/>
        <v>0</v>
      </c>
      <c r="DS42" s="467">
        <f t="shared" si="104"/>
        <v>0</v>
      </c>
      <c r="DT42" s="467">
        <f t="shared" si="104"/>
        <v>0</v>
      </c>
      <c r="DU42" s="467">
        <f t="shared" si="104"/>
        <v>0</v>
      </c>
      <c r="DV42" s="467">
        <f t="shared" si="104"/>
        <v>0</v>
      </c>
      <c r="DW42" s="467">
        <f t="shared" si="104"/>
        <v>0</v>
      </c>
      <c r="DX42" s="467">
        <f t="shared" si="104"/>
        <v>0</v>
      </c>
      <c r="DY42" s="467">
        <f t="shared" si="104"/>
        <v>0</v>
      </c>
      <c r="DZ42" s="467">
        <f t="shared" si="104"/>
        <v>0</v>
      </c>
      <c r="EA42" s="467">
        <f t="shared" si="104"/>
        <v>0</v>
      </c>
      <c r="EB42" s="467">
        <f t="shared" si="104"/>
        <v>0</v>
      </c>
      <c r="EC42" s="467">
        <f t="shared" si="104"/>
        <v>0</v>
      </c>
      <c r="ED42" s="467">
        <f t="shared" si="104"/>
        <v>0</v>
      </c>
      <c r="EE42" s="467">
        <f t="shared" si="104"/>
        <v>0</v>
      </c>
      <c r="EF42" s="467">
        <f t="shared" si="104"/>
        <v>0</v>
      </c>
      <c r="EG42" s="467">
        <f t="shared" si="104"/>
        <v>0</v>
      </c>
      <c r="EH42" s="467">
        <f t="shared" si="104"/>
        <v>0</v>
      </c>
      <c r="EI42" s="467">
        <f t="shared" si="104"/>
        <v>0</v>
      </c>
      <c r="EJ42" s="467">
        <f t="shared" si="104"/>
        <v>0</v>
      </c>
      <c r="EK42" s="467">
        <f t="shared" si="97"/>
        <v>0</v>
      </c>
    </row>
    <row r="43" spans="1:141" s="456" customFormat="1">
      <c r="A43" s="449">
        <v>44197</v>
      </c>
      <c r="B43" s="446">
        <v>2021</v>
      </c>
      <c r="C43" s="706">
        <v>3500</v>
      </c>
      <c r="D43" s="447">
        <f>C43*$B$11</f>
        <v>1092000</v>
      </c>
      <c r="E43" s="450">
        <f t="shared" si="77"/>
        <v>0</v>
      </c>
      <c r="F43" s="451">
        <v>44197</v>
      </c>
      <c r="G43" s="451">
        <f>F43</f>
        <v>44197</v>
      </c>
      <c r="H43" s="442">
        <f t="shared" si="79"/>
        <v>44561</v>
      </c>
      <c r="I43" s="453"/>
      <c r="J43" s="454">
        <f t="shared" si="102"/>
        <v>0</v>
      </c>
      <c r="K43" s="454">
        <f t="shared" si="102"/>
        <v>0</v>
      </c>
      <c r="L43" s="454">
        <f t="shared" si="102"/>
        <v>0</v>
      </c>
      <c r="M43" s="454">
        <f t="shared" si="102"/>
        <v>0</v>
      </c>
      <c r="N43" s="454">
        <f t="shared" si="102"/>
        <v>0</v>
      </c>
      <c r="O43" s="454">
        <f t="shared" si="102"/>
        <v>0</v>
      </c>
      <c r="P43" s="454">
        <f t="shared" si="102"/>
        <v>0</v>
      </c>
      <c r="Q43" s="454">
        <f t="shared" si="102"/>
        <v>0</v>
      </c>
      <c r="R43" s="454">
        <f t="shared" si="102"/>
        <v>0</v>
      </c>
      <c r="S43" s="454">
        <f t="shared" si="102"/>
        <v>0</v>
      </c>
      <c r="T43" s="454">
        <f t="shared" si="102"/>
        <v>0</v>
      </c>
      <c r="U43" s="455">
        <f t="shared" si="102"/>
        <v>0</v>
      </c>
      <c r="V43" s="454">
        <f t="shared" si="102"/>
        <v>0</v>
      </c>
      <c r="W43" s="454">
        <f t="shared" si="102"/>
        <v>0</v>
      </c>
      <c r="X43" s="454">
        <f t="shared" si="102"/>
        <v>0</v>
      </c>
      <c r="Y43" s="454">
        <f t="shared" si="102"/>
        <v>0</v>
      </c>
      <c r="Z43" s="454">
        <f t="shared" si="98"/>
        <v>0</v>
      </c>
      <c r="AA43" s="454">
        <f t="shared" si="98"/>
        <v>0</v>
      </c>
      <c r="AB43" s="454">
        <f t="shared" si="98"/>
        <v>0</v>
      </c>
      <c r="AC43" s="454">
        <f t="shared" si="98"/>
        <v>0</v>
      </c>
      <c r="AD43" s="454">
        <f t="shared" si="98"/>
        <v>0</v>
      </c>
      <c r="AE43" s="454">
        <f t="shared" si="98"/>
        <v>0</v>
      </c>
      <c r="AF43" s="454">
        <f t="shared" si="98"/>
        <v>0</v>
      </c>
      <c r="AG43" s="455">
        <f t="shared" si="98"/>
        <v>0</v>
      </c>
      <c r="AH43" s="454">
        <f t="shared" si="98"/>
        <v>92745.205479452052</v>
      </c>
      <c r="AI43" s="454">
        <f t="shared" si="98"/>
        <v>83769.863013698632</v>
      </c>
      <c r="AJ43" s="454">
        <f t="shared" si="98"/>
        <v>92745.205479452052</v>
      </c>
      <c r="AK43" s="454">
        <f t="shared" si="98"/>
        <v>89753.42465753424</v>
      </c>
      <c r="AL43" s="454">
        <f t="shared" si="98"/>
        <v>92745.205479452052</v>
      </c>
      <c r="AM43" s="454">
        <f t="shared" si="98"/>
        <v>89753.42465753424</v>
      </c>
      <c r="AN43" s="454">
        <f t="shared" si="103"/>
        <v>92745.205479452052</v>
      </c>
      <c r="AO43" s="454">
        <f t="shared" si="103"/>
        <v>92745.205479452052</v>
      </c>
      <c r="AP43" s="454">
        <f t="shared" si="103"/>
        <v>89753.42465753424</v>
      </c>
      <c r="AQ43" s="454">
        <f t="shared" si="103"/>
        <v>92745.205479452052</v>
      </c>
      <c r="AR43" s="454">
        <f t="shared" si="103"/>
        <v>89753.42465753424</v>
      </c>
      <c r="AS43" s="455">
        <f t="shared" si="103"/>
        <v>92745.205479452052</v>
      </c>
      <c r="AT43" s="454">
        <f t="shared" si="103"/>
        <v>0</v>
      </c>
      <c r="AU43" s="454">
        <f t="shared" si="103"/>
        <v>0</v>
      </c>
      <c r="AV43" s="454">
        <f t="shared" si="103"/>
        <v>0</v>
      </c>
      <c r="AW43" s="454">
        <f t="shared" si="103"/>
        <v>0</v>
      </c>
      <c r="AX43" s="454">
        <f t="shared" si="103"/>
        <v>0</v>
      </c>
      <c r="AY43" s="454">
        <f t="shared" si="103"/>
        <v>0</v>
      </c>
      <c r="AZ43" s="454">
        <f t="shared" si="103"/>
        <v>0</v>
      </c>
      <c r="BA43" s="454">
        <f t="shared" si="99"/>
        <v>0</v>
      </c>
      <c r="BB43" s="454">
        <f t="shared" si="99"/>
        <v>0</v>
      </c>
      <c r="BC43" s="454">
        <f t="shared" si="99"/>
        <v>0</v>
      </c>
      <c r="BD43" s="454">
        <f t="shared" si="99"/>
        <v>0</v>
      </c>
      <c r="BE43" s="455">
        <f t="shared" si="99"/>
        <v>0</v>
      </c>
      <c r="BF43" s="454">
        <f t="shared" si="99"/>
        <v>0</v>
      </c>
      <c r="BG43" s="454">
        <f t="shared" si="99"/>
        <v>0</v>
      </c>
      <c r="BH43" s="454">
        <f t="shared" si="99"/>
        <v>0</v>
      </c>
      <c r="BI43" s="454">
        <f t="shared" si="99"/>
        <v>0</v>
      </c>
      <c r="BJ43" s="454">
        <f t="shared" si="99"/>
        <v>0</v>
      </c>
      <c r="BK43" s="454">
        <f t="shared" si="100"/>
        <v>0</v>
      </c>
      <c r="BL43" s="454">
        <f t="shared" si="100"/>
        <v>0</v>
      </c>
      <c r="BM43" s="454">
        <f t="shared" si="100"/>
        <v>0</v>
      </c>
      <c r="BN43" s="454">
        <f t="shared" si="100"/>
        <v>0</v>
      </c>
      <c r="BO43" s="454">
        <f t="shared" si="100"/>
        <v>0</v>
      </c>
      <c r="BP43" s="454">
        <f t="shared" si="100"/>
        <v>0</v>
      </c>
      <c r="BQ43" s="454">
        <f t="shared" si="100"/>
        <v>0</v>
      </c>
      <c r="BR43" s="454">
        <f t="shared" si="100"/>
        <v>0</v>
      </c>
      <c r="BS43" s="454">
        <f t="shared" si="100"/>
        <v>0</v>
      </c>
      <c r="BT43" s="454">
        <f t="shared" si="100"/>
        <v>0</v>
      </c>
      <c r="BU43" s="454">
        <f t="shared" si="100"/>
        <v>0</v>
      </c>
      <c r="BV43" s="454">
        <f t="shared" si="100"/>
        <v>0</v>
      </c>
      <c r="BW43" s="454">
        <f t="shared" si="100"/>
        <v>0</v>
      </c>
      <c r="BX43" s="454">
        <f t="shared" si="100"/>
        <v>0</v>
      </c>
      <c r="BY43" s="454">
        <f t="shared" si="100"/>
        <v>0</v>
      </c>
      <c r="BZ43" s="454">
        <f t="shared" si="100"/>
        <v>0</v>
      </c>
      <c r="CA43" s="454">
        <f t="shared" ref="CA43:EJ47" si="105">IF((DATE(YEAR($F43),MONTH($F43),1))&lt;=(DATE(YEAR($G43),MONTH($G43),1)),IF(AND($G43&lt;=CA$5,$H43&gt;CA$6),CA$4*($D43/($H43-$G43+1)),IF(AND($G43&gt;CA$5,$G43&lt;=CA$6),(CA$6-$G43+1)*($D43/($H43-$G43+1)),IF(AND($H43&gt;=CA$5,$H43&lt;=CA$6),($H43-CA$5+1)*($D43/($H43-$G43+1)),0))),IF($F43=CA$5,($F43-$G43+CA$4)/($H43-$G43+1)*$D43,IF($F43&lt;CA$5,IF(AND($G43&lt;=CA$5,$H43&gt;CA$6),CA$4*($D43/($H43-$G43+1)),IF(AND($H43&gt;=CA$5,$H43&lt;=CA$6),($H43-CA$5+1)*($D43/($H43-$G43+1)),0)),0)))</f>
        <v>0</v>
      </c>
      <c r="CB43" s="454">
        <f t="shared" si="105"/>
        <v>0</v>
      </c>
      <c r="CC43" s="454">
        <f t="shared" si="105"/>
        <v>0</v>
      </c>
      <c r="CD43" s="454">
        <f t="shared" si="105"/>
        <v>0</v>
      </c>
      <c r="CE43" s="454">
        <f t="shared" si="105"/>
        <v>0</v>
      </c>
      <c r="CF43" s="454">
        <f t="shared" si="105"/>
        <v>0</v>
      </c>
      <c r="CG43" s="454">
        <f t="shared" si="105"/>
        <v>0</v>
      </c>
      <c r="CH43" s="454">
        <f t="shared" si="105"/>
        <v>0</v>
      </c>
      <c r="CI43" s="454">
        <f t="shared" si="105"/>
        <v>0</v>
      </c>
      <c r="CJ43" s="454">
        <f t="shared" si="105"/>
        <v>0</v>
      </c>
      <c r="CK43" s="454">
        <f t="shared" si="105"/>
        <v>0</v>
      </c>
      <c r="CL43" s="454">
        <f t="shared" si="105"/>
        <v>0</v>
      </c>
      <c r="CM43" s="454">
        <f t="shared" si="105"/>
        <v>0</v>
      </c>
      <c r="CN43" s="454">
        <f t="shared" si="105"/>
        <v>0</v>
      </c>
      <c r="CO43" s="454">
        <f t="shared" si="105"/>
        <v>0</v>
      </c>
      <c r="CP43" s="454">
        <f t="shared" si="105"/>
        <v>0</v>
      </c>
      <c r="CQ43" s="454">
        <f t="shared" si="105"/>
        <v>0</v>
      </c>
      <c r="CR43" s="454">
        <f t="shared" si="105"/>
        <v>0</v>
      </c>
      <c r="CS43" s="454">
        <f t="shared" si="105"/>
        <v>0</v>
      </c>
      <c r="CT43" s="454">
        <f t="shared" si="105"/>
        <v>0</v>
      </c>
      <c r="CU43" s="454">
        <f t="shared" si="105"/>
        <v>0</v>
      </c>
      <c r="CV43" s="454">
        <f t="shared" si="105"/>
        <v>0</v>
      </c>
      <c r="CW43" s="454">
        <f t="shared" si="105"/>
        <v>0</v>
      </c>
      <c r="CX43" s="454">
        <f t="shared" si="105"/>
        <v>0</v>
      </c>
      <c r="CY43" s="454">
        <f t="shared" si="105"/>
        <v>0</v>
      </c>
      <c r="CZ43" s="454">
        <f t="shared" si="105"/>
        <v>0</v>
      </c>
      <c r="DA43" s="454">
        <f t="shared" si="105"/>
        <v>0</v>
      </c>
      <c r="DB43" s="454">
        <f t="shared" si="105"/>
        <v>0</v>
      </c>
      <c r="DC43" s="454">
        <f t="shared" si="105"/>
        <v>0</v>
      </c>
      <c r="DD43" s="454">
        <f t="shared" si="105"/>
        <v>0</v>
      </c>
      <c r="DE43" s="454">
        <f t="shared" si="105"/>
        <v>0</v>
      </c>
      <c r="DF43" s="454">
        <f t="shared" si="105"/>
        <v>0</v>
      </c>
      <c r="DG43" s="454">
        <f t="shared" si="105"/>
        <v>0</v>
      </c>
      <c r="DH43" s="454">
        <f t="shared" si="105"/>
        <v>0</v>
      </c>
      <c r="DI43" s="454">
        <f t="shared" si="105"/>
        <v>0</v>
      </c>
      <c r="DJ43" s="454">
        <f t="shared" si="105"/>
        <v>0</v>
      </c>
      <c r="DK43" s="454">
        <f t="shared" si="105"/>
        <v>0</v>
      </c>
      <c r="DL43" s="454">
        <f t="shared" si="105"/>
        <v>0</v>
      </c>
      <c r="DM43" s="454">
        <f t="shared" si="105"/>
        <v>0</v>
      </c>
      <c r="DN43" s="454">
        <f t="shared" si="105"/>
        <v>0</v>
      </c>
      <c r="DO43" s="454">
        <f t="shared" si="105"/>
        <v>0</v>
      </c>
      <c r="DP43" s="454">
        <f t="shared" si="105"/>
        <v>0</v>
      </c>
      <c r="DQ43" s="454">
        <f t="shared" si="105"/>
        <v>0</v>
      </c>
      <c r="DR43" s="454">
        <f t="shared" si="105"/>
        <v>0</v>
      </c>
      <c r="DS43" s="454">
        <f t="shared" si="105"/>
        <v>0</v>
      </c>
      <c r="DT43" s="454">
        <f t="shared" si="105"/>
        <v>0</v>
      </c>
      <c r="DU43" s="454">
        <f t="shared" si="105"/>
        <v>0</v>
      </c>
      <c r="DV43" s="454">
        <f t="shared" si="105"/>
        <v>0</v>
      </c>
      <c r="DW43" s="454">
        <f t="shared" si="105"/>
        <v>0</v>
      </c>
      <c r="DX43" s="454">
        <f t="shared" si="105"/>
        <v>0</v>
      </c>
      <c r="DY43" s="454">
        <f t="shared" si="105"/>
        <v>0</v>
      </c>
      <c r="DZ43" s="454">
        <f t="shared" si="105"/>
        <v>0</v>
      </c>
      <c r="EA43" s="454">
        <f t="shared" si="105"/>
        <v>0</v>
      </c>
      <c r="EB43" s="454">
        <f t="shared" si="105"/>
        <v>0</v>
      </c>
      <c r="EC43" s="454">
        <f t="shared" si="105"/>
        <v>0</v>
      </c>
      <c r="ED43" s="454">
        <f t="shared" ref="ED43:EJ45" si="106">IF((DATE(YEAR($F43),MONTH($F43),1))&lt;=(DATE(YEAR($G43),MONTH($G43),1)),IF(AND($G43&lt;=ED$5,$H43&gt;ED$6),ED$4*($D43/($H43-$G43+1)),IF(AND($G43&gt;ED$5,$G43&lt;=ED$6),(ED$6-$G43+1)*($D43/($H43-$G43+1)),IF(AND($H43&gt;=ED$5,$H43&lt;=ED$6),($H43-ED$5+1)*($D43/($H43-$G43+1)),0))),IF($F43=ED$5,($F43-$G43+ED$4)/($H43-$G43+1)*$D43,IF($F43&lt;ED$5,IF(AND($G43&lt;=ED$5,$H43&gt;ED$6),ED$4*($D43/($H43-$G43+1)),IF(AND($H43&gt;=ED$5,$H43&lt;=ED$6),($H43-ED$5+1)*($D43/($H43-$G43+1)),0)),0)))</f>
        <v>0</v>
      </c>
      <c r="EE43" s="454">
        <f t="shared" si="106"/>
        <v>0</v>
      </c>
      <c r="EF43" s="454">
        <f t="shared" si="106"/>
        <v>0</v>
      </c>
      <c r="EG43" s="454">
        <f t="shared" si="106"/>
        <v>0</v>
      </c>
      <c r="EH43" s="454">
        <f t="shared" si="106"/>
        <v>0</v>
      </c>
      <c r="EI43" s="454">
        <f t="shared" si="106"/>
        <v>0</v>
      </c>
      <c r="EJ43" s="454">
        <f t="shared" si="106"/>
        <v>0</v>
      </c>
      <c r="EK43" s="454">
        <f t="shared" si="97"/>
        <v>0</v>
      </c>
    </row>
    <row r="44" spans="1:141" s="409" customFormat="1">
      <c r="A44" s="422">
        <v>44228</v>
      </c>
      <c r="B44" s="438">
        <v>2021</v>
      </c>
      <c r="C44" s="705">
        <v>0</v>
      </c>
      <c r="D44" s="448">
        <f t="shared" ref="D44:D54" si="107">C44*$B$11</f>
        <v>0</v>
      </c>
      <c r="E44" s="457">
        <f t="shared" si="77"/>
        <v>0</v>
      </c>
      <c r="F44" s="440">
        <v>44228</v>
      </c>
      <c r="G44" s="440">
        <f t="shared" ref="G44:G54" si="108">F44</f>
        <v>44228</v>
      </c>
      <c r="H44" s="442">
        <f t="shared" si="79"/>
        <v>44592</v>
      </c>
      <c r="I44" s="443"/>
      <c r="J44" s="458">
        <f t="shared" si="102"/>
        <v>0</v>
      </c>
      <c r="K44" s="458">
        <f t="shared" si="102"/>
        <v>0</v>
      </c>
      <c r="L44" s="458">
        <f t="shared" si="102"/>
        <v>0</v>
      </c>
      <c r="M44" s="458">
        <f t="shared" si="102"/>
        <v>0</v>
      </c>
      <c r="N44" s="458">
        <f t="shared" si="102"/>
        <v>0</v>
      </c>
      <c r="O44" s="458">
        <f t="shared" si="102"/>
        <v>0</v>
      </c>
      <c r="P44" s="458">
        <f t="shared" si="102"/>
        <v>0</v>
      </c>
      <c r="Q44" s="458">
        <f t="shared" si="102"/>
        <v>0</v>
      </c>
      <c r="R44" s="458">
        <f t="shared" si="102"/>
        <v>0</v>
      </c>
      <c r="S44" s="458">
        <f t="shared" si="102"/>
        <v>0</v>
      </c>
      <c r="T44" s="458">
        <f t="shared" si="102"/>
        <v>0</v>
      </c>
      <c r="U44" s="459">
        <f t="shared" si="102"/>
        <v>0</v>
      </c>
      <c r="V44" s="458">
        <f t="shared" si="102"/>
        <v>0</v>
      </c>
      <c r="W44" s="458">
        <f t="shared" si="102"/>
        <v>0</v>
      </c>
      <c r="X44" s="458">
        <f t="shared" si="102"/>
        <v>0</v>
      </c>
      <c r="Y44" s="458">
        <f t="shared" si="102"/>
        <v>0</v>
      </c>
      <c r="Z44" s="458">
        <f t="shared" si="98"/>
        <v>0</v>
      </c>
      <c r="AA44" s="458">
        <f t="shared" si="98"/>
        <v>0</v>
      </c>
      <c r="AB44" s="458">
        <f t="shared" si="98"/>
        <v>0</v>
      </c>
      <c r="AC44" s="458">
        <f t="shared" si="98"/>
        <v>0</v>
      </c>
      <c r="AD44" s="458">
        <f t="shared" si="98"/>
        <v>0</v>
      </c>
      <c r="AE44" s="458">
        <f t="shared" si="98"/>
        <v>0</v>
      </c>
      <c r="AF44" s="458">
        <f t="shared" si="98"/>
        <v>0</v>
      </c>
      <c r="AG44" s="459">
        <f t="shared" si="98"/>
        <v>0</v>
      </c>
      <c r="AH44" s="458">
        <f t="shared" si="98"/>
        <v>0</v>
      </c>
      <c r="AI44" s="458">
        <f t="shared" si="98"/>
        <v>0</v>
      </c>
      <c r="AJ44" s="458">
        <f t="shared" si="98"/>
        <v>0</v>
      </c>
      <c r="AK44" s="458">
        <f t="shared" si="98"/>
        <v>0</v>
      </c>
      <c r="AL44" s="458">
        <f t="shared" si="98"/>
        <v>0</v>
      </c>
      <c r="AM44" s="458">
        <f t="shared" si="98"/>
        <v>0</v>
      </c>
      <c r="AN44" s="458">
        <f t="shared" si="103"/>
        <v>0</v>
      </c>
      <c r="AO44" s="458">
        <f t="shared" si="103"/>
        <v>0</v>
      </c>
      <c r="AP44" s="458">
        <f t="shared" si="103"/>
        <v>0</v>
      </c>
      <c r="AQ44" s="458">
        <f t="shared" si="103"/>
        <v>0</v>
      </c>
      <c r="AR44" s="458">
        <f t="shared" si="103"/>
        <v>0</v>
      </c>
      <c r="AS44" s="459">
        <f t="shared" si="103"/>
        <v>0</v>
      </c>
      <c r="AT44" s="458">
        <f t="shared" si="103"/>
        <v>0</v>
      </c>
      <c r="AU44" s="458">
        <f t="shared" si="103"/>
        <v>0</v>
      </c>
      <c r="AV44" s="458">
        <f t="shared" si="103"/>
        <v>0</v>
      </c>
      <c r="AW44" s="458">
        <f t="shared" si="103"/>
        <v>0</v>
      </c>
      <c r="AX44" s="458">
        <f t="shared" si="103"/>
        <v>0</v>
      </c>
      <c r="AY44" s="458">
        <f t="shared" si="103"/>
        <v>0</v>
      </c>
      <c r="AZ44" s="458">
        <f t="shared" si="103"/>
        <v>0</v>
      </c>
      <c r="BA44" s="458">
        <f t="shared" si="99"/>
        <v>0</v>
      </c>
      <c r="BB44" s="458">
        <f t="shared" si="99"/>
        <v>0</v>
      </c>
      <c r="BC44" s="458">
        <f t="shared" si="99"/>
        <v>0</v>
      </c>
      <c r="BD44" s="458">
        <f t="shared" si="99"/>
        <v>0</v>
      </c>
      <c r="BE44" s="459">
        <f t="shared" si="99"/>
        <v>0</v>
      </c>
      <c r="BF44" s="458">
        <f t="shared" si="99"/>
        <v>0</v>
      </c>
      <c r="BG44" s="458">
        <f t="shared" si="99"/>
        <v>0</v>
      </c>
      <c r="BH44" s="458">
        <f t="shared" si="99"/>
        <v>0</v>
      </c>
      <c r="BI44" s="458">
        <f t="shared" si="99"/>
        <v>0</v>
      </c>
      <c r="BJ44" s="458">
        <f t="shared" si="99"/>
        <v>0</v>
      </c>
      <c r="BK44" s="458">
        <f t="shared" si="100"/>
        <v>0</v>
      </c>
      <c r="BL44" s="458">
        <f t="shared" si="100"/>
        <v>0</v>
      </c>
      <c r="BM44" s="458">
        <f t="shared" si="100"/>
        <v>0</v>
      </c>
      <c r="BN44" s="458">
        <f t="shared" si="100"/>
        <v>0</v>
      </c>
      <c r="BO44" s="458">
        <f t="shared" si="100"/>
        <v>0</v>
      </c>
      <c r="BP44" s="458">
        <f t="shared" si="100"/>
        <v>0</v>
      </c>
      <c r="BQ44" s="458">
        <f t="shared" si="100"/>
        <v>0</v>
      </c>
      <c r="BR44" s="458">
        <f t="shared" si="100"/>
        <v>0</v>
      </c>
      <c r="BS44" s="458">
        <f t="shared" si="100"/>
        <v>0</v>
      </c>
      <c r="BT44" s="458">
        <f t="shared" si="100"/>
        <v>0</v>
      </c>
      <c r="BU44" s="458">
        <f t="shared" si="100"/>
        <v>0</v>
      </c>
      <c r="BV44" s="458">
        <f t="shared" si="100"/>
        <v>0</v>
      </c>
      <c r="BW44" s="458">
        <f t="shared" si="100"/>
        <v>0</v>
      </c>
      <c r="BX44" s="458">
        <f t="shared" si="100"/>
        <v>0</v>
      </c>
      <c r="BY44" s="458">
        <f t="shared" si="100"/>
        <v>0</v>
      </c>
      <c r="BZ44" s="458">
        <f t="shared" si="100"/>
        <v>0</v>
      </c>
      <c r="CA44" s="458">
        <f t="shared" si="105"/>
        <v>0</v>
      </c>
      <c r="CB44" s="458">
        <f t="shared" si="105"/>
        <v>0</v>
      </c>
      <c r="CC44" s="458">
        <f t="shared" si="105"/>
        <v>0</v>
      </c>
      <c r="CD44" s="458">
        <f t="shared" si="105"/>
        <v>0</v>
      </c>
      <c r="CE44" s="458">
        <f t="shared" si="105"/>
        <v>0</v>
      </c>
      <c r="CF44" s="458">
        <f t="shared" si="105"/>
        <v>0</v>
      </c>
      <c r="CG44" s="458">
        <f t="shared" si="105"/>
        <v>0</v>
      </c>
      <c r="CH44" s="458">
        <f t="shared" si="105"/>
        <v>0</v>
      </c>
      <c r="CI44" s="458">
        <f t="shared" si="105"/>
        <v>0</v>
      </c>
      <c r="CJ44" s="458">
        <f t="shared" si="105"/>
        <v>0</v>
      </c>
      <c r="CK44" s="458">
        <f t="shared" si="105"/>
        <v>0</v>
      </c>
      <c r="CL44" s="458">
        <f t="shared" si="105"/>
        <v>0</v>
      </c>
      <c r="CM44" s="458">
        <f t="shared" si="105"/>
        <v>0</v>
      </c>
      <c r="CN44" s="458">
        <f t="shared" si="105"/>
        <v>0</v>
      </c>
      <c r="CO44" s="458">
        <f t="shared" si="105"/>
        <v>0</v>
      </c>
      <c r="CP44" s="458">
        <f t="shared" si="105"/>
        <v>0</v>
      </c>
      <c r="CQ44" s="458">
        <f t="shared" si="105"/>
        <v>0</v>
      </c>
      <c r="CR44" s="458">
        <f t="shared" si="105"/>
        <v>0</v>
      </c>
      <c r="CS44" s="458">
        <f t="shared" si="105"/>
        <v>0</v>
      </c>
      <c r="CT44" s="458">
        <f t="shared" si="105"/>
        <v>0</v>
      </c>
      <c r="CU44" s="458">
        <f t="shared" si="105"/>
        <v>0</v>
      </c>
      <c r="CV44" s="458">
        <f t="shared" si="105"/>
        <v>0</v>
      </c>
      <c r="CW44" s="458">
        <f t="shared" si="105"/>
        <v>0</v>
      </c>
      <c r="CX44" s="458">
        <f t="shared" si="105"/>
        <v>0</v>
      </c>
      <c r="CY44" s="458">
        <f t="shared" si="105"/>
        <v>0</v>
      </c>
      <c r="CZ44" s="458">
        <f t="shared" si="105"/>
        <v>0</v>
      </c>
      <c r="DA44" s="458">
        <f t="shared" si="105"/>
        <v>0</v>
      </c>
      <c r="DB44" s="458">
        <f t="shared" si="105"/>
        <v>0</v>
      </c>
      <c r="DC44" s="458">
        <f t="shared" si="105"/>
        <v>0</v>
      </c>
      <c r="DD44" s="458">
        <f t="shared" si="105"/>
        <v>0</v>
      </c>
      <c r="DE44" s="458">
        <f t="shared" si="105"/>
        <v>0</v>
      </c>
      <c r="DF44" s="458">
        <f t="shared" si="105"/>
        <v>0</v>
      </c>
      <c r="DG44" s="458">
        <f t="shared" si="105"/>
        <v>0</v>
      </c>
      <c r="DH44" s="458">
        <f t="shared" si="105"/>
        <v>0</v>
      </c>
      <c r="DI44" s="458">
        <f t="shared" si="105"/>
        <v>0</v>
      </c>
      <c r="DJ44" s="458">
        <f t="shared" si="105"/>
        <v>0</v>
      </c>
      <c r="DK44" s="458">
        <f t="shared" si="105"/>
        <v>0</v>
      </c>
      <c r="DL44" s="458">
        <f t="shared" si="105"/>
        <v>0</v>
      </c>
      <c r="DM44" s="458">
        <f t="shared" si="105"/>
        <v>0</v>
      </c>
      <c r="DN44" s="458">
        <f t="shared" si="105"/>
        <v>0</v>
      </c>
      <c r="DO44" s="458">
        <f t="shared" si="105"/>
        <v>0</v>
      </c>
      <c r="DP44" s="458">
        <f t="shared" si="105"/>
        <v>0</v>
      </c>
      <c r="DQ44" s="458">
        <f t="shared" si="105"/>
        <v>0</v>
      </c>
      <c r="DR44" s="458">
        <f t="shared" si="105"/>
        <v>0</v>
      </c>
      <c r="DS44" s="458">
        <f t="shared" si="105"/>
        <v>0</v>
      </c>
      <c r="DT44" s="458">
        <f t="shared" si="105"/>
        <v>0</v>
      </c>
      <c r="DU44" s="458">
        <f t="shared" si="105"/>
        <v>0</v>
      </c>
      <c r="DV44" s="458">
        <f t="shared" si="105"/>
        <v>0</v>
      </c>
      <c r="DW44" s="458">
        <f t="shared" si="105"/>
        <v>0</v>
      </c>
      <c r="DX44" s="458">
        <f t="shared" si="105"/>
        <v>0</v>
      </c>
      <c r="DY44" s="458">
        <f t="shared" si="105"/>
        <v>0</v>
      </c>
      <c r="DZ44" s="458">
        <f t="shared" si="105"/>
        <v>0</v>
      </c>
      <c r="EA44" s="458">
        <f t="shared" si="105"/>
        <v>0</v>
      </c>
      <c r="EB44" s="458">
        <f t="shared" si="105"/>
        <v>0</v>
      </c>
      <c r="EC44" s="458">
        <f t="shared" si="105"/>
        <v>0</v>
      </c>
      <c r="ED44" s="458">
        <f t="shared" si="106"/>
        <v>0</v>
      </c>
      <c r="EE44" s="458">
        <f t="shared" si="106"/>
        <v>0</v>
      </c>
      <c r="EF44" s="458">
        <f t="shared" si="106"/>
        <v>0</v>
      </c>
      <c r="EG44" s="458">
        <f t="shared" si="106"/>
        <v>0</v>
      </c>
      <c r="EH44" s="458">
        <f t="shared" si="106"/>
        <v>0</v>
      </c>
      <c r="EI44" s="458">
        <f t="shared" si="106"/>
        <v>0</v>
      </c>
      <c r="EJ44" s="458">
        <f t="shared" si="106"/>
        <v>0</v>
      </c>
      <c r="EK44" s="458">
        <f t="shared" si="97"/>
        <v>0</v>
      </c>
    </row>
    <row r="45" spans="1:141" s="409" customFormat="1">
      <c r="A45" s="422">
        <v>44256</v>
      </c>
      <c r="B45" s="438">
        <v>2021</v>
      </c>
      <c r="C45" s="705">
        <v>0</v>
      </c>
      <c r="D45" s="448">
        <f t="shared" si="107"/>
        <v>0</v>
      </c>
      <c r="E45" s="457">
        <f t="shared" si="77"/>
        <v>0</v>
      </c>
      <c r="F45" s="440">
        <v>44256</v>
      </c>
      <c r="G45" s="440">
        <f t="shared" si="108"/>
        <v>44256</v>
      </c>
      <c r="H45" s="442">
        <f t="shared" si="79"/>
        <v>44620</v>
      </c>
      <c r="I45" s="443"/>
      <c r="J45" s="458">
        <f t="shared" si="102"/>
        <v>0</v>
      </c>
      <c r="K45" s="458">
        <f t="shared" si="102"/>
        <v>0</v>
      </c>
      <c r="L45" s="458">
        <f t="shared" si="102"/>
        <v>0</v>
      </c>
      <c r="M45" s="458">
        <f t="shared" si="102"/>
        <v>0</v>
      </c>
      <c r="N45" s="458">
        <f t="shared" si="102"/>
        <v>0</v>
      </c>
      <c r="O45" s="458">
        <f t="shared" si="102"/>
        <v>0</v>
      </c>
      <c r="P45" s="458">
        <f t="shared" si="102"/>
        <v>0</v>
      </c>
      <c r="Q45" s="458">
        <f t="shared" si="102"/>
        <v>0</v>
      </c>
      <c r="R45" s="458">
        <f t="shared" si="102"/>
        <v>0</v>
      </c>
      <c r="S45" s="458">
        <f t="shared" si="102"/>
        <v>0</v>
      </c>
      <c r="T45" s="458">
        <f t="shared" si="102"/>
        <v>0</v>
      </c>
      <c r="U45" s="459">
        <f t="shared" si="102"/>
        <v>0</v>
      </c>
      <c r="V45" s="458">
        <f t="shared" si="102"/>
        <v>0</v>
      </c>
      <c r="W45" s="458">
        <f t="shared" si="102"/>
        <v>0</v>
      </c>
      <c r="X45" s="458">
        <f t="shared" si="102"/>
        <v>0</v>
      </c>
      <c r="Y45" s="458">
        <f t="shared" si="102"/>
        <v>0</v>
      </c>
      <c r="Z45" s="458">
        <f t="shared" si="98"/>
        <v>0</v>
      </c>
      <c r="AA45" s="458">
        <f t="shared" si="98"/>
        <v>0</v>
      </c>
      <c r="AB45" s="458">
        <f t="shared" si="98"/>
        <v>0</v>
      </c>
      <c r="AC45" s="458">
        <f t="shared" si="98"/>
        <v>0</v>
      </c>
      <c r="AD45" s="458">
        <f t="shared" si="98"/>
        <v>0</v>
      </c>
      <c r="AE45" s="458">
        <f t="shared" si="98"/>
        <v>0</v>
      </c>
      <c r="AF45" s="458">
        <f t="shared" si="98"/>
        <v>0</v>
      </c>
      <c r="AG45" s="459">
        <f t="shared" si="98"/>
        <v>0</v>
      </c>
      <c r="AH45" s="458">
        <f t="shared" si="98"/>
        <v>0</v>
      </c>
      <c r="AI45" s="458">
        <f t="shared" si="98"/>
        <v>0</v>
      </c>
      <c r="AJ45" s="458">
        <f t="shared" si="98"/>
        <v>0</v>
      </c>
      <c r="AK45" s="458">
        <f t="shared" si="98"/>
        <v>0</v>
      </c>
      <c r="AL45" s="458">
        <f t="shared" si="98"/>
        <v>0</v>
      </c>
      <c r="AM45" s="458">
        <f t="shared" si="98"/>
        <v>0</v>
      </c>
      <c r="AN45" s="458">
        <f t="shared" si="103"/>
        <v>0</v>
      </c>
      <c r="AO45" s="458">
        <f t="shared" si="103"/>
        <v>0</v>
      </c>
      <c r="AP45" s="458">
        <f t="shared" si="103"/>
        <v>0</v>
      </c>
      <c r="AQ45" s="458">
        <f t="shared" si="103"/>
        <v>0</v>
      </c>
      <c r="AR45" s="458">
        <f t="shared" si="103"/>
        <v>0</v>
      </c>
      <c r="AS45" s="459">
        <f t="shared" si="103"/>
        <v>0</v>
      </c>
      <c r="AT45" s="458">
        <f t="shared" si="103"/>
        <v>0</v>
      </c>
      <c r="AU45" s="458">
        <f t="shared" si="103"/>
        <v>0</v>
      </c>
      <c r="AV45" s="458">
        <f t="shared" si="103"/>
        <v>0</v>
      </c>
      <c r="AW45" s="458">
        <f t="shared" si="103"/>
        <v>0</v>
      </c>
      <c r="AX45" s="458">
        <f t="shared" si="103"/>
        <v>0</v>
      </c>
      <c r="AY45" s="458">
        <f t="shared" si="103"/>
        <v>0</v>
      </c>
      <c r="AZ45" s="458">
        <f t="shared" si="103"/>
        <v>0</v>
      </c>
      <c r="BA45" s="458">
        <f t="shared" si="99"/>
        <v>0</v>
      </c>
      <c r="BB45" s="458">
        <f t="shared" si="99"/>
        <v>0</v>
      </c>
      <c r="BC45" s="458">
        <f t="shared" si="99"/>
        <v>0</v>
      </c>
      <c r="BD45" s="458">
        <f t="shared" si="99"/>
        <v>0</v>
      </c>
      <c r="BE45" s="459">
        <f t="shared" si="99"/>
        <v>0</v>
      </c>
      <c r="BF45" s="458">
        <f t="shared" si="99"/>
        <v>0</v>
      </c>
      <c r="BG45" s="458">
        <f t="shared" si="99"/>
        <v>0</v>
      </c>
      <c r="BH45" s="458">
        <f t="shared" si="99"/>
        <v>0</v>
      </c>
      <c r="BI45" s="458">
        <f t="shared" si="99"/>
        <v>0</v>
      </c>
      <c r="BJ45" s="458">
        <f t="shared" si="99"/>
        <v>0</v>
      </c>
      <c r="BK45" s="458">
        <f t="shared" si="100"/>
        <v>0</v>
      </c>
      <c r="BL45" s="458">
        <f t="shared" si="100"/>
        <v>0</v>
      </c>
      <c r="BM45" s="458">
        <f t="shared" si="100"/>
        <v>0</v>
      </c>
      <c r="BN45" s="458">
        <f t="shared" si="100"/>
        <v>0</v>
      </c>
      <c r="BO45" s="458">
        <f t="shared" si="100"/>
        <v>0</v>
      </c>
      <c r="BP45" s="458">
        <f t="shared" si="100"/>
        <v>0</v>
      </c>
      <c r="BQ45" s="458">
        <f t="shared" si="100"/>
        <v>0</v>
      </c>
      <c r="BR45" s="458">
        <f t="shared" si="100"/>
        <v>0</v>
      </c>
      <c r="BS45" s="458">
        <f t="shared" si="100"/>
        <v>0</v>
      </c>
      <c r="BT45" s="458">
        <f t="shared" si="100"/>
        <v>0</v>
      </c>
      <c r="BU45" s="458">
        <f t="shared" si="100"/>
        <v>0</v>
      </c>
      <c r="BV45" s="458">
        <f t="shared" si="100"/>
        <v>0</v>
      </c>
      <c r="BW45" s="458">
        <f t="shared" si="100"/>
        <v>0</v>
      </c>
      <c r="BX45" s="458">
        <f t="shared" si="100"/>
        <v>0</v>
      </c>
      <c r="BY45" s="458">
        <f t="shared" si="100"/>
        <v>0</v>
      </c>
      <c r="BZ45" s="458">
        <f t="shared" si="100"/>
        <v>0</v>
      </c>
      <c r="CA45" s="458">
        <f t="shared" si="105"/>
        <v>0</v>
      </c>
      <c r="CB45" s="458">
        <f t="shared" si="105"/>
        <v>0</v>
      </c>
      <c r="CC45" s="458">
        <f t="shared" si="105"/>
        <v>0</v>
      </c>
      <c r="CD45" s="458">
        <f t="shared" si="105"/>
        <v>0</v>
      </c>
      <c r="CE45" s="458">
        <f t="shared" si="105"/>
        <v>0</v>
      </c>
      <c r="CF45" s="458">
        <f t="shared" si="105"/>
        <v>0</v>
      </c>
      <c r="CG45" s="458">
        <f t="shared" si="105"/>
        <v>0</v>
      </c>
      <c r="CH45" s="458">
        <f t="shared" si="105"/>
        <v>0</v>
      </c>
      <c r="CI45" s="458">
        <f t="shared" si="105"/>
        <v>0</v>
      </c>
      <c r="CJ45" s="458">
        <f t="shared" si="105"/>
        <v>0</v>
      </c>
      <c r="CK45" s="458">
        <f t="shared" si="105"/>
        <v>0</v>
      </c>
      <c r="CL45" s="458">
        <f t="shared" si="105"/>
        <v>0</v>
      </c>
      <c r="CM45" s="458">
        <f t="shared" si="105"/>
        <v>0</v>
      </c>
      <c r="CN45" s="458">
        <f t="shared" si="105"/>
        <v>0</v>
      </c>
      <c r="CO45" s="458">
        <f t="shared" si="105"/>
        <v>0</v>
      </c>
      <c r="CP45" s="458">
        <f t="shared" si="105"/>
        <v>0</v>
      </c>
      <c r="CQ45" s="458">
        <f t="shared" si="105"/>
        <v>0</v>
      </c>
      <c r="CR45" s="458">
        <f t="shared" si="105"/>
        <v>0</v>
      </c>
      <c r="CS45" s="458">
        <f t="shared" si="105"/>
        <v>0</v>
      </c>
      <c r="CT45" s="458">
        <f t="shared" si="105"/>
        <v>0</v>
      </c>
      <c r="CU45" s="458">
        <f t="shared" si="105"/>
        <v>0</v>
      </c>
      <c r="CV45" s="458">
        <f t="shared" si="105"/>
        <v>0</v>
      </c>
      <c r="CW45" s="458">
        <f t="shared" si="105"/>
        <v>0</v>
      </c>
      <c r="CX45" s="458">
        <f t="shared" si="105"/>
        <v>0</v>
      </c>
      <c r="CY45" s="458">
        <f t="shared" si="105"/>
        <v>0</v>
      </c>
      <c r="CZ45" s="458">
        <f t="shared" si="105"/>
        <v>0</v>
      </c>
      <c r="DA45" s="458">
        <f t="shared" si="105"/>
        <v>0</v>
      </c>
      <c r="DB45" s="458">
        <f t="shared" si="105"/>
        <v>0</v>
      </c>
      <c r="DC45" s="458">
        <f t="shared" si="105"/>
        <v>0</v>
      </c>
      <c r="DD45" s="458">
        <f t="shared" si="105"/>
        <v>0</v>
      </c>
      <c r="DE45" s="458">
        <f t="shared" si="105"/>
        <v>0</v>
      </c>
      <c r="DF45" s="458">
        <f t="shared" si="105"/>
        <v>0</v>
      </c>
      <c r="DG45" s="458">
        <f t="shared" si="105"/>
        <v>0</v>
      </c>
      <c r="DH45" s="458">
        <f t="shared" si="105"/>
        <v>0</v>
      </c>
      <c r="DI45" s="458">
        <f t="shared" si="105"/>
        <v>0</v>
      </c>
      <c r="DJ45" s="458">
        <f t="shared" si="105"/>
        <v>0</v>
      </c>
      <c r="DK45" s="458">
        <f t="shared" si="105"/>
        <v>0</v>
      </c>
      <c r="DL45" s="458">
        <f t="shared" si="105"/>
        <v>0</v>
      </c>
      <c r="DM45" s="458">
        <f t="shared" si="105"/>
        <v>0</v>
      </c>
      <c r="DN45" s="458">
        <f t="shared" si="105"/>
        <v>0</v>
      </c>
      <c r="DO45" s="458">
        <f t="shared" si="105"/>
        <v>0</v>
      </c>
      <c r="DP45" s="458">
        <f t="shared" si="105"/>
        <v>0</v>
      </c>
      <c r="DQ45" s="458">
        <f t="shared" si="105"/>
        <v>0</v>
      </c>
      <c r="DR45" s="458">
        <f t="shared" si="105"/>
        <v>0</v>
      </c>
      <c r="DS45" s="458">
        <f t="shared" si="105"/>
        <v>0</v>
      </c>
      <c r="DT45" s="458">
        <f t="shared" si="105"/>
        <v>0</v>
      </c>
      <c r="DU45" s="458">
        <f t="shared" si="105"/>
        <v>0</v>
      </c>
      <c r="DV45" s="458">
        <f t="shared" si="105"/>
        <v>0</v>
      </c>
      <c r="DW45" s="458">
        <f t="shared" si="105"/>
        <v>0</v>
      </c>
      <c r="DX45" s="458">
        <f t="shared" si="105"/>
        <v>0</v>
      </c>
      <c r="DY45" s="458">
        <f t="shared" si="105"/>
        <v>0</v>
      </c>
      <c r="DZ45" s="458">
        <f t="shared" si="105"/>
        <v>0</v>
      </c>
      <c r="EA45" s="458">
        <f t="shared" si="105"/>
        <v>0</v>
      </c>
      <c r="EB45" s="458">
        <f t="shared" si="105"/>
        <v>0</v>
      </c>
      <c r="EC45" s="458">
        <f t="shared" si="105"/>
        <v>0</v>
      </c>
      <c r="ED45" s="458">
        <f t="shared" si="106"/>
        <v>0</v>
      </c>
      <c r="EE45" s="458">
        <f t="shared" si="106"/>
        <v>0</v>
      </c>
      <c r="EF45" s="458">
        <f t="shared" si="106"/>
        <v>0</v>
      </c>
      <c r="EG45" s="458">
        <f t="shared" si="106"/>
        <v>0</v>
      </c>
      <c r="EH45" s="458">
        <f t="shared" si="106"/>
        <v>0</v>
      </c>
      <c r="EI45" s="458">
        <f t="shared" si="106"/>
        <v>0</v>
      </c>
      <c r="EJ45" s="458">
        <f t="shared" si="106"/>
        <v>0</v>
      </c>
      <c r="EK45" s="458">
        <f t="shared" si="97"/>
        <v>0</v>
      </c>
    </row>
    <row r="46" spans="1:141" s="409" customFormat="1">
      <c r="A46" s="422">
        <v>44287</v>
      </c>
      <c r="B46" s="438">
        <v>2021</v>
      </c>
      <c r="C46" s="705">
        <v>3500</v>
      </c>
      <c r="D46" s="448">
        <f t="shared" si="107"/>
        <v>1092000</v>
      </c>
      <c r="E46" s="457">
        <f t="shared" si="77"/>
        <v>0</v>
      </c>
      <c r="F46" s="440">
        <v>44287</v>
      </c>
      <c r="G46" s="440">
        <f t="shared" si="108"/>
        <v>44287</v>
      </c>
      <c r="H46" s="442">
        <f t="shared" si="79"/>
        <v>44651</v>
      </c>
      <c r="I46" s="443"/>
      <c r="J46" s="458">
        <f t="shared" si="102"/>
        <v>0</v>
      </c>
      <c r="K46" s="458">
        <f t="shared" si="102"/>
        <v>0</v>
      </c>
      <c r="L46" s="458">
        <f t="shared" si="102"/>
        <v>0</v>
      </c>
      <c r="M46" s="458">
        <f t="shared" si="102"/>
        <v>0</v>
      </c>
      <c r="N46" s="458">
        <f t="shared" si="102"/>
        <v>0</v>
      </c>
      <c r="O46" s="458">
        <f t="shared" si="102"/>
        <v>0</v>
      </c>
      <c r="P46" s="458">
        <f t="shared" si="102"/>
        <v>0</v>
      </c>
      <c r="Q46" s="458">
        <f t="shared" si="102"/>
        <v>0</v>
      </c>
      <c r="R46" s="458">
        <f t="shared" si="102"/>
        <v>0</v>
      </c>
      <c r="S46" s="458">
        <f t="shared" si="102"/>
        <v>0</v>
      </c>
      <c r="T46" s="458">
        <f t="shared" si="102"/>
        <v>0</v>
      </c>
      <c r="U46" s="459">
        <f t="shared" si="102"/>
        <v>0</v>
      </c>
      <c r="V46" s="458">
        <f t="shared" si="102"/>
        <v>0</v>
      </c>
      <c r="W46" s="458">
        <f t="shared" si="102"/>
        <v>0</v>
      </c>
      <c r="X46" s="458">
        <f t="shared" si="102"/>
        <v>0</v>
      </c>
      <c r="Y46" s="458">
        <f t="shared" si="102"/>
        <v>0</v>
      </c>
      <c r="Z46" s="458">
        <f t="shared" si="98"/>
        <v>0</v>
      </c>
      <c r="AA46" s="458">
        <f t="shared" si="98"/>
        <v>0</v>
      </c>
      <c r="AB46" s="458">
        <f t="shared" si="98"/>
        <v>0</v>
      </c>
      <c r="AC46" s="458">
        <f t="shared" si="98"/>
        <v>0</v>
      </c>
      <c r="AD46" s="458">
        <f t="shared" si="98"/>
        <v>0</v>
      </c>
      <c r="AE46" s="458">
        <f t="shared" si="98"/>
        <v>0</v>
      </c>
      <c r="AF46" s="458">
        <f t="shared" si="98"/>
        <v>0</v>
      </c>
      <c r="AG46" s="459">
        <f t="shared" si="98"/>
        <v>0</v>
      </c>
      <c r="AH46" s="458">
        <f t="shared" si="98"/>
        <v>0</v>
      </c>
      <c r="AI46" s="458">
        <f t="shared" si="98"/>
        <v>0</v>
      </c>
      <c r="AJ46" s="458">
        <f t="shared" si="98"/>
        <v>0</v>
      </c>
      <c r="AK46" s="458">
        <f t="shared" si="98"/>
        <v>89753.42465753424</v>
      </c>
      <c r="AL46" s="458">
        <f t="shared" si="98"/>
        <v>92745.205479452052</v>
      </c>
      <c r="AM46" s="458">
        <f t="shared" si="98"/>
        <v>89753.42465753424</v>
      </c>
      <c r="AN46" s="458">
        <f t="shared" si="103"/>
        <v>92745.205479452052</v>
      </c>
      <c r="AO46" s="458">
        <f t="shared" si="103"/>
        <v>92745.205479452052</v>
      </c>
      <c r="AP46" s="458">
        <f t="shared" si="103"/>
        <v>89753.42465753424</v>
      </c>
      <c r="AQ46" s="458">
        <f t="shared" si="103"/>
        <v>92745.205479452052</v>
      </c>
      <c r="AR46" s="458">
        <f t="shared" si="103"/>
        <v>89753.42465753424</v>
      </c>
      <c r="AS46" s="459">
        <f t="shared" si="103"/>
        <v>92745.205479452052</v>
      </c>
      <c r="AT46" s="458">
        <f t="shared" si="103"/>
        <v>92745.205479452052</v>
      </c>
      <c r="AU46" s="458">
        <f t="shared" si="103"/>
        <v>83769.863013698632</v>
      </c>
      <c r="AV46" s="458">
        <f t="shared" si="103"/>
        <v>92745.205479452052</v>
      </c>
      <c r="AW46" s="458">
        <f t="shared" si="103"/>
        <v>0</v>
      </c>
      <c r="AX46" s="458">
        <f t="shared" si="103"/>
        <v>0</v>
      </c>
      <c r="AY46" s="458">
        <f t="shared" si="103"/>
        <v>0</v>
      </c>
      <c r="AZ46" s="458">
        <f t="shared" si="103"/>
        <v>0</v>
      </c>
      <c r="BA46" s="458">
        <f t="shared" si="99"/>
        <v>0</v>
      </c>
      <c r="BB46" s="458">
        <f t="shared" si="99"/>
        <v>0</v>
      </c>
      <c r="BC46" s="458">
        <f t="shared" si="99"/>
        <v>0</v>
      </c>
      <c r="BD46" s="458">
        <f t="shared" si="99"/>
        <v>0</v>
      </c>
      <c r="BE46" s="459">
        <f t="shared" si="99"/>
        <v>0</v>
      </c>
      <c r="BF46" s="458">
        <f t="shared" si="99"/>
        <v>0</v>
      </c>
      <c r="BG46" s="458">
        <f t="shared" si="99"/>
        <v>0</v>
      </c>
      <c r="BH46" s="458">
        <f t="shared" si="99"/>
        <v>0</v>
      </c>
      <c r="BI46" s="458">
        <f t="shared" si="99"/>
        <v>0</v>
      </c>
      <c r="BJ46" s="458">
        <f t="shared" si="99"/>
        <v>0</v>
      </c>
      <c r="BK46" s="458">
        <f t="shared" si="100"/>
        <v>0</v>
      </c>
      <c r="BL46" s="458">
        <f t="shared" si="100"/>
        <v>0</v>
      </c>
      <c r="BM46" s="458">
        <f t="shared" si="100"/>
        <v>0</v>
      </c>
      <c r="BN46" s="458">
        <f t="shared" si="100"/>
        <v>0</v>
      </c>
      <c r="BO46" s="458">
        <f t="shared" si="100"/>
        <v>0</v>
      </c>
      <c r="BP46" s="458">
        <f t="shared" si="100"/>
        <v>0</v>
      </c>
      <c r="BQ46" s="458">
        <f t="shared" si="100"/>
        <v>0</v>
      </c>
      <c r="BR46" s="458">
        <f t="shared" si="100"/>
        <v>0</v>
      </c>
      <c r="BS46" s="458">
        <f t="shared" si="100"/>
        <v>0</v>
      </c>
      <c r="BT46" s="458">
        <f t="shared" si="100"/>
        <v>0</v>
      </c>
      <c r="BU46" s="458">
        <f t="shared" si="100"/>
        <v>0</v>
      </c>
      <c r="BV46" s="458">
        <f t="shared" si="100"/>
        <v>0</v>
      </c>
      <c r="BW46" s="458">
        <f t="shared" si="100"/>
        <v>0</v>
      </c>
      <c r="BX46" s="458">
        <f t="shared" si="100"/>
        <v>0</v>
      </c>
      <c r="BY46" s="458">
        <f t="shared" si="100"/>
        <v>0</v>
      </c>
      <c r="BZ46" s="458">
        <f t="shared" si="100"/>
        <v>0</v>
      </c>
      <c r="CA46" s="458">
        <f t="shared" si="105"/>
        <v>0</v>
      </c>
      <c r="CB46" s="458">
        <f t="shared" si="105"/>
        <v>0</v>
      </c>
      <c r="CC46" s="458">
        <f t="shared" si="105"/>
        <v>0</v>
      </c>
      <c r="CD46" s="458">
        <f t="shared" si="105"/>
        <v>0</v>
      </c>
      <c r="CE46" s="458">
        <f t="shared" si="105"/>
        <v>0</v>
      </c>
      <c r="CF46" s="458">
        <f t="shared" si="105"/>
        <v>0</v>
      </c>
      <c r="CG46" s="458">
        <f t="shared" si="105"/>
        <v>0</v>
      </c>
      <c r="CH46" s="458">
        <f t="shared" si="105"/>
        <v>0</v>
      </c>
      <c r="CI46" s="458">
        <f t="shared" si="105"/>
        <v>0</v>
      </c>
      <c r="CJ46" s="458">
        <f t="shared" si="105"/>
        <v>0</v>
      </c>
      <c r="CK46" s="458">
        <f t="shared" si="105"/>
        <v>0</v>
      </c>
      <c r="CL46" s="458">
        <f t="shared" si="105"/>
        <v>0</v>
      </c>
      <c r="CM46" s="458">
        <f t="shared" si="105"/>
        <v>0</v>
      </c>
      <c r="CN46" s="458">
        <f t="shared" si="105"/>
        <v>0</v>
      </c>
      <c r="CO46" s="458">
        <f t="shared" si="105"/>
        <v>0</v>
      </c>
      <c r="CP46" s="458">
        <f t="shared" si="105"/>
        <v>0</v>
      </c>
      <c r="CQ46" s="458">
        <f t="shared" si="105"/>
        <v>0</v>
      </c>
      <c r="CR46" s="458">
        <f t="shared" si="105"/>
        <v>0</v>
      </c>
      <c r="CS46" s="458">
        <f t="shared" si="105"/>
        <v>0</v>
      </c>
      <c r="CT46" s="458">
        <f t="shared" si="105"/>
        <v>0</v>
      </c>
      <c r="CU46" s="458">
        <f t="shared" si="105"/>
        <v>0</v>
      </c>
      <c r="CV46" s="458">
        <f t="shared" si="105"/>
        <v>0</v>
      </c>
      <c r="CW46" s="458">
        <f t="shared" si="105"/>
        <v>0</v>
      </c>
      <c r="CX46" s="458">
        <f t="shared" si="105"/>
        <v>0</v>
      </c>
      <c r="CY46" s="458">
        <f t="shared" si="105"/>
        <v>0</v>
      </c>
      <c r="CZ46" s="458">
        <f t="shared" si="105"/>
        <v>0</v>
      </c>
      <c r="DA46" s="458">
        <f t="shared" si="105"/>
        <v>0</v>
      </c>
      <c r="DB46" s="458">
        <f t="shared" si="105"/>
        <v>0</v>
      </c>
      <c r="DC46" s="458">
        <f t="shared" si="105"/>
        <v>0</v>
      </c>
      <c r="DD46" s="458">
        <f t="shared" si="105"/>
        <v>0</v>
      </c>
      <c r="DE46" s="458">
        <f t="shared" si="105"/>
        <v>0</v>
      </c>
      <c r="DF46" s="458">
        <f t="shared" si="105"/>
        <v>0</v>
      </c>
      <c r="DG46" s="458">
        <f t="shared" si="105"/>
        <v>0</v>
      </c>
      <c r="DH46" s="458">
        <f t="shared" si="105"/>
        <v>0</v>
      </c>
      <c r="DI46" s="458">
        <f t="shared" si="105"/>
        <v>0</v>
      </c>
      <c r="DJ46" s="458">
        <f t="shared" si="105"/>
        <v>0</v>
      </c>
      <c r="DK46" s="458">
        <f t="shared" si="105"/>
        <v>0</v>
      </c>
      <c r="DL46" s="458">
        <f t="shared" si="105"/>
        <v>0</v>
      </c>
      <c r="DM46" s="458">
        <f t="shared" si="105"/>
        <v>0</v>
      </c>
      <c r="DN46" s="458">
        <f t="shared" si="105"/>
        <v>0</v>
      </c>
      <c r="DO46" s="458">
        <f t="shared" si="105"/>
        <v>0</v>
      </c>
      <c r="DP46" s="458">
        <f t="shared" si="105"/>
        <v>0</v>
      </c>
      <c r="DQ46" s="458">
        <f t="shared" si="105"/>
        <v>0</v>
      </c>
      <c r="DR46" s="458">
        <f t="shared" si="105"/>
        <v>0</v>
      </c>
      <c r="DS46" s="458">
        <f t="shared" si="105"/>
        <v>0</v>
      </c>
      <c r="DT46" s="458">
        <f t="shared" si="105"/>
        <v>0</v>
      </c>
      <c r="DU46" s="458">
        <f t="shared" si="105"/>
        <v>0</v>
      </c>
      <c r="DV46" s="458">
        <f t="shared" si="105"/>
        <v>0</v>
      </c>
      <c r="DW46" s="458">
        <f t="shared" si="105"/>
        <v>0</v>
      </c>
      <c r="DX46" s="458">
        <f t="shared" si="105"/>
        <v>0</v>
      </c>
      <c r="DY46" s="458">
        <f t="shared" si="105"/>
        <v>0</v>
      </c>
      <c r="DZ46" s="458">
        <f t="shared" si="105"/>
        <v>0</v>
      </c>
      <c r="EA46" s="458">
        <f t="shared" si="105"/>
        <v>0</v>
      </c>
      <c r="EB46" s="458">
        <f t="shared" si="105"/>
        <v>0</v>
      </c>
      <c r="EC46" s="458">
        <f t="shared" si="105"/>
        <v>0</v>
      </c>
      <c r="ED46" s="458">
        <f t="shared" si="105"/>
        <v>0</v>
      </c>
      <c r="EE46" s="458">
        <f t="shared" si="105"/>
        <v>0</v>
      </c>
      <c r="EF46" s="458">
        <f t="shared" si="105"/>
        <v>0</v>
      </c>
      <c r="EG46" s="458">
        <f t="shared" si="105"/>
        <v>0</v>
      </c>
      <c r="EH46" s="458">
        <f t="shared" si="105"/>
        <v>0</v>
      </c>
      <c r="EI46" s="458">
        <f t="shared" si="105"/>
        <v>0</v>
      </c>
      <c r="EJ46" s="458">
        <f t="shared" si="105"/>
        <v>0</v>
      </c>
      <c r="EK46" s="458">
        <f t="shared" si="97"/>
        <v>0</v>
      </c>
    </row>
    <row r="47" spans="1:141" s="409" customFormat="1">
      <c r="A47" s="422">
        <v>44317</v>
      </c>
      <c r="B47" s="438">
        <v>2021</v>
      </c>
      <c r="C47" s="705">
        <v>0</v>
      </c>
      <c r="D47" s="448">
        <f t="shared" si="107"/>
        <v>0</v>
      </c>
      <c r="E47" s="457">
        <f t="shared" si="77"/>
        <v>0</v>
      </c>
      <c r="F47" s="440">
        <v>44317</v>
      </c>
      <c r="G47" s="440">
        <f t="shared" si="108"/>
        <v>44317</v>
      </c>
      <c r="H47" s="442">
        <f t="shared" si="79"/>
        <v>44681</v>
      </c>
      <c r="I47" s="443"/>
      <c r="J47" s="458">
        <f t="shared" si="102"/>
        <v>0</v>
      </c>
      <c r="K47" s="458">
        <f t="shared" si="102"/>
        <v>0</v>
      </c>
      <c r="L47" s="458">
        <f t="shared" si="102"/>
        <v>0</v>
      </c>
      <c r="M47" s="458">
        <f t="shared" si="102"/>
        <v>0</v>
      </c>
      <c r="N47" s="458">
        <f t="shared" si="102"/>
        <v>0</v>
      </c>
      <c r="O47" s="458">
        <f t="shared" si="102"/>
        <v>0</v>
      </c>
      <c r="P47" s="458">
        <f t="shared" si="102"/>
        <v>0</v>
      </c>
      <c r="Q47" s="458">
        <f t="shared" si="102"/>
        <v>0</v>
      </c>
      <c r="R47" s="458">
        <f t="shared" si="102"/>
        <v>0</v>
      </c>
      <c r="S47" s="458">
        <f t="shared" si="102"/>
        <v>0</v>
      </c>
      <c r="T47" s="458">
        <f t="shared" si="102"/>
        <v>0</v>
      </c>
      <c r="U47" s="459">
        <f t="shared" si="102"/>
        <v>0</v>
      </c>
      <c r="V47" s="458">
        <f t="shared" si="102"/>
        <v>0</v>
      </c>
      <c r="W47" s="458">
        <f t="shared" si="102"/>
        <v>0</v>
      </c>
      <c r="X47" s="458">
        <f t="shared" si="102"/>
        <v>0</v>
      </c>
      <c r="Y47" s="458">
        <f t="shared" si="102"/>
        <v>0</v>
      </c>
      <c r="Z47" s="458">
        <f t="shared" si="98"/>
        <v>0</v>
      </c>
      <c r="AA47" s="458">
        <f t="shared" si="98"/>
        <v>0</v>
      </c>
      <c r="AB47" s="458">
        <f t="shared" si="98"/>
        <v>0</v>
      </c>
      <c r="AC47" s="458">
        <f t="shared" si="98"/>
        <v>0</v>
      </c>
      <c r="AD47" s="458">
        <f t="shared" si="98"/>
        <v>0</v>
      </c>
      <c r="AE47" s="458">
        <f t="shared" si="98"/>
        <v>0</v>
      </c>
      <c r="AF47" s="458">
        <f t="shared" si="98"/>
        <v>0</v>
      </c>
      <c r="AG47" s="459">
        <f t="shared" si="98"/>
        <v>0</v>
      </c>
      <c r="AH47" s="458">
        <f t="shared" si="98"/>
        <v>0</v>
      </c>
      <c r="AI47" s="458">
        <f t="shared" si="98"/>
        <v>0</v>
      </c>
      <c r="AJ47" s="458">
        <f t="shared" si="98"/>
        <v>0</v>
      </c>
      <c r="AK47" s="458">
        <f t="shared" si="98"/>
        <v>0</v>
      </c>
      <c r="AL47" s="458">
        <f t="shared" si="98"/>
        <v>0</v>
      </c>
      <c r="AM47" s="458">
        <f t="shared" si="98"/>
        <v>0</v>
      </c>
      <c r="AN47" s="458">
        <f t="shared" si="103"/>
        <v>0</v>
      </c>
      <c r="AO47" s="458">
        <f t="shared" si="103"/>
        <v>0</v>
      </c>
      <c r="AP47" s="458">
        <f t="shared" si="103"/>
        <v>0</v>
      </c>
      <c r="AQ47" s="458">
        <f t="shared" si="103"/>
        <v>0</v>
      </c>
      <c r="AR47" s="458">
        <f t="shared" si="103"/>
        <v>0</v>
      </c>
      <c r="AS47" s="459">
        <f t="shared" si="103"/>
        <v>0</v>
      </c>
      <c r="AT47" s="458">
        <f t="shared" si="103"/>
        <v>0</v>
      </c>
      <c r="AU47" s="458">
        <f t="shared" si="103"/>
        <v>0</v>
      </c>
      <c r="AV47" s="458">
        <f t="shared" si="103"/>
        <v>0</v>
      </c>
      <c r="AW47" s="458">
        <f t="shared" si="103"/>
        <v>0</v>
      </c>
      <c r="AX47" s="458">
        <f t="shared" si="103"/>
        <v>0</v>
      </c>
      <c r="AY47" s="458">
        <f t="shared" si="103"/>
        <v>0</v>
      </c>
      <c r="AZ47" s="458">
        <f t="shared" si="103"/>
        <v>0</v>
      </c>
      <c r="BA47" s="458">
        <f t="shared" si="99"/>
        <v>0</v>
      </c>
      <c r="BB47" s="458">
        <f t="shared" si="99"/>
        <v>0</v>
      </c>
      <c r="BC47" s="458">
        <f t="shared" si="99"/>
        <v>0</v>
      </c>
      <c r="BD47" s="458">
        <f t="shared" si="99"/>
        <v>0</v>
      </c>
      <c r="BE47" s="459">
        <f t="shared" si="99"/>
        <v>0</v>
      </c>
      <c r="BF47" s="458">
        <f t="shared" si="99"/>
        <v>0</v>
      </c>
      <c r="BG47" s="458">
        <f t="shared" si="99"/>
        <v>0</v>
      </c>
      <c r="BH47" s="458">
        <f t="shared" si="99"/>
        <v>0</v>
      </c>
      <c r="BI47" s="458">
        <f t="shared" si="99"/>
        <v>0</v>
      </c>
      <c r="BJ47" s="458">
        <f t="shared" si="99"/>
        <v>0</v>
      </c>
      <c r="BK47" s="458">
        <f t="shared" si="100"/>
        <v>0</v>
      </c>
      <c r="BL47" s="458">
        <f t="shared" si="100"/>
        <v>0</v>
      </c>
      <c r="BM47" s="458">
        <f t="shared" si="100"/>
        <v>0</v>
      </c>
      <c r="BN47" s="458">
        <f t="shared" si="100"/>
        <v>0</v>
      </c>
      <c r="BO47" s="458">
        <f t="shared" si="100"/>
        <v>0</v>
      </c>
      <c r="BP47" s="458">
        <f t="shared" si="100"/>
        <v>0</v>
      </c>
      <c r="BQ47" s="458">
        <f t="shared" si="100"/>
        <v>0</v>
      </c>
      <c r="BR47" s="458">
        <f t="shared" si="100"/>
        <v>0</v>
      </c>
      <c r="BS47" s="458">
        <f t="shared" si="100"/>
        <v>0</v>
      </c>
      <c r="BT47" s="458">
        <f t="shared" si="100"/>
        <v>0</v>
      </c>
      <c r="BU47" s="458">
        <f t="shared" si="100"/>
        <v>0</v>
      </c>
      <c r="BV47" s="458">
        <f t="shared" si="100"/>
        <v>0</v>
      </c>
      <c r="BW47" s="458">
        <f t="shared" si="100"/>
        <v>0</v>
      </c>
      <c r="BX47" s="458">
        <f t="shared" si="100"/>
        <v>0</v>
      </c>
      <c r="BY47" s="458">
        <f t="shared" si="100"/>
        <v>0</v>
      </c>
      <c r="BZ47" s="458">
        <f t="shared" si="100"/>
        <v>0</v>
      </c>
      <c r="CA47" s="458">
        <f t="shared" si="105"/>
        <v>0</v>
      </c>
      <c r="CB47" s="458">
        <f t="shared" si="105"/>
        <v>0</v>
      </c>
      <c r="CC47" s="458">
        <f t="shared" si="105"/>
        <v>0</v>
      </c>
      <c r="CD47" s="458">
        <f t="shared" si="105"/>
        <v>0</v>
      </c>
      <c r="CE47" s="458">
        <f t="shared" si="105"/>
        <v>0</v>
      </c>
      <c r="CF47" s="458">
        <f t="shared" si="105"/>
        <v>0</v>
      </c>
      <c r="CG47" s="458">
        <f t="shared" si="105"/>
        <v>0</v>
      </c>
      <c r="CH47" s="458">
        <f t="shared" si="105"/>
        <v>0</v>
      </c>
      <c r="CI47" s="458">
        <f t="shared" si="105"/>
        <v>0</v>
      </c>
      <c r="CJ47" s="458">
        <f t="shared" si="105"/>
        <v>0</v>
      </c>
      <c r="CK47" s="458">
        <f t="shared" si="105"/>
        <v>0</v>
      </c>
      <c r="CL47" s="458">
        <f t="shared" si="105"/>
        <v>0</v>
      </c>
      <c r="CM47" s="458">
        <f t="shared" si="105"/>
        <v>0</v>
      </c>
      <c r="CN47" s="458">
        <f t="shared" si="105"/>
        <v>0</v>
      </c>
      <c r="CO47" s="458">
        <f t="shared" si="105"/>
        <v>0</v>
      </c>
      <c r="CP47" s="458">
        <f t="shared" si="105"/>
        <v>0</v>
      </c>
      <c r="CQ47" s="458">
        <f t="shared" si="105"/>
        <v>0</v>
      </c>
      <c r="CR47" s="458">
        <f t="shared" si="105"/>
        <v>0</v>
      </c>
      <c r="CS47" s="458">
        <f t="shared" si="105"/>
        <v>0</v>
      </c>
      <c r="CT47" s="458">
        <f t="shared" si="105"/>
        <v>0</v>
      </c>
      <c r="CU47" s="458">
        <f t="shared" si="105"/>
        <v>0</v>
      </c>
      <c r="CV47" s="458">
        <f t="shared" si="105"/>
        <v>0</v>
      </c>
      <c r="CW47" s="458">
        <f t="shared" si="105"/>
        <v>0</v>
      </c>
      <c r="CX47" s="458">
        <f t="shared" si="105"/>
        <v>0</v>
      </c>
      <c r="CY47" s="458">
        <f t="shared" si="105"/>
        <v>0</v>
      </c>
      <c r="CZ47" s="458">
        <f t="shared" si="105"/>
        <v>0</v>
      </c>
      <c r="DA47" s="458">
        <f t="shared" si="105"/>
        <v>0</v>
      </c>
      <c r="DB47" s="458">
        <f t="shared" si="105"/>
        <v>0</v>
      </c>
      <c r="DC47" s="458">
        <f t="shared" ref="DC47:EC47" si="109">IF((DATE(YEAR($F47),MONTH($F47),1))&lt;=(DATE(YEAR($G47),MONTH($G47),1)),IF(AND($G47&lt;=DC$5,$H47&gt;DC$6),DC$4*($D47/($H47-$G47+1)),IF(AND($G47&gt;DC$5,$G47&lt;=DC$6),(DC$6-$G47+1)*($D47/($H47-$G47+1)),IF(AND($H47&gt;=DC$5,$H47&lt;=DC$6),($H47-DC$5+1)*($D47/($H47-$G47+1)),0))),IF($F47=DC$5,($F47-$G47+DC$4)/($H47-$G47+1)*$D47,IF($F47&lt;DC$5,IF(AND($G47&lt;=DC$5,$H47&gt;DC$6),DC$4*($D47/($H47-$G47+1)),IF(AND($H47&gt;=DC$5,$H47&lt;=DC$6),($H47-DC$5+1)*($D47/($H47-$G47+1)),0)),0)))</f>
        <v>0</v>
      </c>
      <c r="DD47" s="458">
        <f t="shared" si="109"/>
        <v>0</v>
      </c>
      <c r="DE47" s="458">
        <f t="shared" si="109"/>
        <v>0</v>
      </c>
      <c r="DF47" s="458">
        <f t="shared" si="109"/>
        <v>0</v>
      </c>
      <c r="DG47" s="458">
        <f t="shared" si="109"/>
        <v>0</v>
      </c>
      <c r="DH47" s="458">
        <f t="shared" si="109"/>
        <v>0</v>
      </c>
      <c r="DI47" s="458">
        <f t="shared" si="109"/>
        <v>0</v>
      </c>
      <c r="DJ47" s="458">
        <f t="shared" si="109"/>
        <v>0</v>
      </c>
      <c r="DK47" s="458">
        <f t="shared" si="109"/>
        <v>0</v>
      </c>
      <c r="DL47" s="458">
        <f t="shared" si="109"/>
        <v>0</v>
      </c>
      <c r="DM47" s="458">
        <f t="shared" si="109"/>
        <v>0</v>
      </c>
      <c r="DN47" s="458">
        <f t="shared" si="109"/>
        <v>0</v>
      </c>
      <c r="DO47" s="458">
        <f t="shared" si="109"/>
        <v>0</v>
      </c>
      <c r="DP47" s="458">
        <f t="shared" si="109"/>
        <v>0</v>
      </c>
      <c r="DQ47" s="458">
        <f t="shared" si="109"/>
        <v>0</v>
      </c>
      <c r="DR47" s="458">
        <f t="shared" si="109"/>
        <v>0</v>
      </c>
      <c r="DS47" s="458">
        <f t="shared" si="109"/>
        <v>0</v>
      </c>
      <c r="DT47" s="458">
        <f t="shared" si="109"/>
        <v>0</v>
      </c>
      <c r="DU47" s="458">
        <f t="shared" si="109"/>
        <v>0</v>
      </c>
      <c r="DV47" s="458">
        <f t="shared" si="109"/>
        <v>0</v>
      </c>
      <c r="DW47" s="458">
        <f t="shared" si="109"/>
        <v>0</v>
      </c>
      <c r="DX47" s="458">
        <f t="shared" si="109"/>
        <v>0</v>
      </c>
      <c r="DY47" s="458">
        <f t="shared" si="109"/>
        <v>0</v>
      </c>
      <c r="DZ47" s="458">
        <f t="shared" si="109"/>
        <v>0</v>
      </c>
      <c r="EA47" s="458">
        <f t="shared" si="109"/>
        <v>0</v>
      </c>
      <c r="EB47" s="458">
        <f t="shared" si="109"/>
        <v>0</v>
      </c>
      <c r="EC47" s="458">
        <f t="shared" si="109"/>
        <v>0</v>
      </c>
      <c r="ED47" s="458">
        <f t="shared" ref="ED47:EJ49" si="110">IF((DATE(YEAR($F47),MONTH($F47),1))&lt;=(DATE(YEAR($G47),MONTH($G47),1)),IF(AND($G47&lt;=ED$5,$H47&gt;ED$6),ED$4*($D47/($H47-$G47+1)),IF(AND($G47&gt;ED$5,$G47&lt;=ED$6),(ED$6-$G47+1)*($D47/($H47-$G47+1)),IF(AND($H47&gt;=ED$5,$H47&lt;=ED$6),($H47-ED$5+1)*($D47/($H47-$G47+1)),0))),IF($F47=ED$5,($F47-$G47+ED$4)/($H47-$G47+1)*$D47,IF($F47&lt;ED$5,IF(AND($G47&lt;=ED$5,$H47&gt;ED$6),ED$4*($D47/($H47-$G47+1)),IF(AND($H47&gt;=ED$5,$H47&lt;=ED$6),($H47-ED$5+1)*($D47/($H47-$G47+1)),0)),0)))</f>
        <v>0</v>
      </c>
      <c r="EE47" s="458">
        <f t="shared" si="110"/>
        <v>0</v>
      </c>
      <c r="EF47" s="458">
        <f t="shared" si="110"/>
        <v>0</v>
      </c>
      <c r="EG47" s="458">
        <f t="shared" si="110"/>
        <v>0</v>
      </c>
      <c r="EH47" s="458">
        <f t="shared" si="110"/>
        <v>0</v>
      </c>
      <c r="EI47" s="458">
        <f t="shared" si="110"/>
        <v>0</v>
      </c>
      <c r="EJ47" s="458">
        <f t="shared" si="110"/>
        <v>0</v>
      </c>
      <c r="EK47" s="458">
        <f t="shared" si="97"/>
        <v>0</v>
      </c>
    </row>
    <row r="48" spans="1:141" s="409" customFormat="1">
      <c r="A48" s="422">
        <v>44348</v>
      </c>
      <c r="B48" s="438">
        <v>2021</v>
      </c>
      <c r="C48" s="705">
        <v>0</v>
      </c>
      <c r="D48" s="448">
        <f t="shared" si="107"/>
        <v>0</v>
      </c>
      <c r="E48" s="457">
        <f t="shared" si="77"/>
        <v>0</v>
      </c>
      <c r="F48" s="440">
        <v>44348</v>
      </c>
      <c r="G48" s="440">
        <f t="shared" si="108"/>
        <v>44348</v>
      </c>
      <c r="H48" s="442">
        <f t="shared" si="79"/>
        <v>44712</v>
      </c>
      <c r="I48" s="443"/>
      <c r="J48" s="458">
        <f t="shared" si="102"/>
        <v>0</v>
      </c>
      <c r="K48" s="458">
        <f t="shared" si="102"/>
        <v>0</v>
      </c>
      <c r="L48" s="458">
        <f t="shared" si="102"/>
        <v>0</v>
      </c>
      <c r="M48" s="458">
        <f t="shared" si="102"/>
        <v>0</v>
      </c>
      <c r="N48" s="458">
        <f t="shared" si="102"/>
        <v>0</v>
      </c>
      <c r="O48" s="458">
        <f t="shared" si="102"/>
        <v>0</v>
      </c>
      <c r="P48" s="458">
        <f t="shared" si="102"/>
        <v>0</v>
      </c>
      <c r="Q48" s="458">
        <f t="shared" si="102"/>
        <v>0</v>
      </c>
      <c r="R48" s="458">
        <f t="shared" si="102"/>
        <v>0</v>
      </c>
      <c r="S48" s="458">
        <f t="shared" si="102"/>
        <v>0</v>
      </c>
      <c r="T48" s="458">
        <f t="shared" si="102"/>
        <v>0</v>
      </c>
      <c r="U48" s="459">
        <f t="shared" si="102"/>
        <v>0</v>
      </c>
      <c r="V48" s="458">
        <f t="shared" si="102"/>
        <v>0</v>
      </c>
      <c r="W48" s="458">
        <f t="shared" si="102"/>
        <v>0</v>
      </c>
      <c r="X48" s="458">
        <f t="shared" si="102"/>
        <v>0</v>
      </c>
      <c r="Y48" s="458">
        <f t="shared" si="102"/>
        <v>0</v>
      </c>
      <c r="Z48" s="458">
        <f t="shared" si="98"/>
        <v>0</v>
      </c>
      <c r="AA48" s="458">
        <f t="shared" si="98"/>
        <v>0</v>
      </c>
      <c r="AB48" s="458">
        <f t="shared" si="98"/>
        <v>0</v>
      </c>
      <c r="AC48" s="458">
        <f t="shared" si="98"/>
        <v>0</v>
      </c>
      <c r="AD48" s="458">
        <f t="shared" si="98"/>
        <v>0</v>
      </c>
      <c r="AE48" s="458">
        <f t="shared" si="98"/>
        <v>0</v>
      </c>
      <c r="AF48" s="458">
        <f t="shared" si="98"/>
        <v>0</v>
      </c>
      <c r="AG48" s="459">
        <f t="shared" si="98"/>
        <v>0</v>
      </c>
      <c r="AH48" s="458">
        <f t="shared" si="98"/>
        <v>0</v>
      </c>
      <c r="AI48" s="458">
        <f t="shared" si="98"/>
        <v>0</v>
      </c>
      <c r="AJ48" s="458">
        <f t="shared" si="98"/>
        <v>0</v>
      </c>
      <c r="AK48" s="458">
        <f t="shared" si="98"/>
        <v>0</v>
      </c>
      <c r="AL48" s="458">
        <f t="shared" si="98"/>
        <v>0</v>
      </c>
      <c r="AM48" s="458">
        <f t="shared" si="98"/>
        <v>0</v>
      </c>
      <c r="AN48" s="458">
        <f t="shared" si="103"/>
        <v>0</v>
      </c>
      <c r="AO48" s="458">
        <f t="shared" si="103"/>
        <v>0</v>
      </c>
      <c r="AP48" s="458">
        <f t="shared" si="103"/>
        <v>0</v>
      </c>
      <c r="AQ48" s="458">
        <f t="shared" si="103"/>
        <v>0</v>
      </c>
      <c r="AR48" s="458">
        <f t="shared" si="103"/>
        <v>0</v>
      </c>
      <c r="AS48" s="459">
        <f t="shared" si="103"/>
        <v>0</v>
      </c>
      <c r="AT48" s="458">
        <f t="shared" si="103"/>
        <v>0</v>
      </c>
      <c r="AU48" s="458">
        <f t="shared" si="103"/>
        <v>0</v>
      </c>
      <c r="AV48" s="458">
        <f t="shared" si="103"/>
        <v>0</v>
      </c>
      <c r="AW48" s="458">
        <f t="shared" si="103"/>
        <v>0</v>
      </c>
      <c r="AX48" s="458">
        <f t="shared" si="103"/>
        <v>0</v>
      </c>
      <c r="AY48" s="458">
        <f t="shared" si="103"/>
        <v>0</v>
      </c>
      <c r="AZ48" s="458">
        <f t="shared" si="103"/>
        <v>0</v>
      </c>
      <c r="BA48" s="458">
        <f t="shared" si="99"/>
        <v>0</v>
      </c>
      <c r="BB48" s="458">
        <f t="shared" si="99"/>
        <v>0</v>
      </c>
      <c r="BC48" s="458">
        <f t="shared" si="99"/>
        <v>0</v>
      </c>
      <c r="BD48" s="458">
        <f t="shared" si="99"/>
        <v>0</v>
      </c>
      <c r="BE48" s="459">
        <f t="shared" si="99"/>
        <v>0</v>
      </c>
      <c r="BF48" s="458">
        <f t="shared" si="99"/>
        <v>0</v>
      </c>
      <c r="BG48" s="458">
        <f t="shared" si="99"/>
        <v>0</v>
      </c>
      <c r="BH48" s="458">
        <f t="shared" si="99"/>
        <v>0</v>
      </c>
      <c r="BI48" s="458">
        <f t="shared" si="99"/>
        <v>0</v>
      </c>
      <c r="BJ48" s="458">
        <f t="shared" si="99"/>
        <v>0</v>
      </c>
      <c r="BK48" s="458">
        <f t="shared" si="100"/>
        <v>0</v>
      </c>
      <c r="BL48" s="458">
        <f t="shared" si="100"/>
        <v>0</v>
      </c>
      <c r="BM48" s="458">
        <f t="shared" si="100"/>
        <v>0</v>
      </c>
      <c r="BN48" s="458">
        <f t="shared" si="100"/>
        <v>0</v>
      </c>
      <c r="BO48" s="458">
        <f t="shared" si="100"/>
        <v>0</v>
      </c>
      <c r="BP48" s="458">
        <f t="shared" si="100"/>
        <v>0</v>
      </c>
      <c r="BQ48" s="458">
        <f t="shared" si="100"/>
        <v>0</v>
      </c>
      <c r="BR48" s="458">
        <f t="shared" si="100"/>
        <v>0</v>
      </c>
      <c r="BS48" s="458">
        <f t="shared" si="100"/>
        <v>0</v>
      </c>
      <c r="BT48" s="458">
        <f t="shared" si="100"/>
        <v>0</v>
      </c>
      <c r="BU48" s="458">
        <f t="shared" si="100"/>
        <v>0</v>
      </c>
      <c r="BV48" s="458">
        <f t="shared" si="100"/>
        <v>0</v>
      </c>
      <c r="BW48" s="458">
        <f t="shared" si="100"/>
        <v>0</v>
      </c>
      <c r="BX48" s="458">
        <f t="shared" si="100"/>
        <v>0</v>
      </c>
      <c r="BY48" s="458">
        <f t="shared" si="100"/>
        <v>0</v>
      </c>
      <c r="BZ48" s="458">
        <f t="shared" si="100"/>
        <v>0</v>
      </c>
      <c r="CA48" s="458">
        <f t="shared" ref="CA48:EJ52" si="111">IF((DATE(YEAR($F48),MONTH($F48),1))&lt;=(DATE(YEAR($G48),MONTH($G48),1)),IF(AND($G48&lt;=CA$5,$H48&gt;CA$6),CA$4*($D48/($H48-$G48+1)),IF(AND($G48&gt;CA$5,$G48&lt;=CA$6),(CA$6-$G48+1)*($D48/($H48-$G48+1)),IF(AND($H48&gt;=CA$5,$H48&lt;=CA$6),($H48-CA$5+1)*($D48/($H48-$G48+1)),0))),IF($F48=CA$5,($F48-$G48+CA$4)/($H48-$G48+1)*$D48,IF($F48&lt;CA$5,IF(AND($G48&lt;=CA$5,$H48&gt;CA$6),CA$4*($D48/($H48-$G48+1)),IF(AND($H48&gt;=CA$5,$H48&lt;=CA$6),($H48-CA$5+1)*($D48/($H48-$G48+1)),0)),0)))</f>
        <v>0</v>
      </c>
      <c r="CB48" s="458">
        <f t="shared" si="111"/>
        <v>0</v>
      </c>
      <c r="CC48" s="458">
        <f t="shared" si="111"/>
        <v>0</v>
      </c>
      <c r="CD48" s="458">
        <f t="shared" si="111"/>
        <v>0</v>
      </c>
      <c r="CE48" s="458">
        <f t="shared" si="111"/>
        <v>0</v>
      </c>
      <c r="CF48" s="458">
        <f t="shared" si="111"/>
        <v>0</v>
      </c>
      <c r="CG48" s="458">
        <f t="shared" si="111"/>
        <v>0</v>
      </c>
      <c r="CH48" s="458">
        <f t="shared" si="111"/>
        <v>0</v>
      </c>
      <c r="CI48" s="458">
        <f t="shared" si="111"/>
        <v>0</v>
      </c>
      <c r="CJ48" s="458">
        <f t="shared" si="111"/>
        <v>0</v>
      </c>
      <c r="CK48" s="458">
        <f t="shared" si="111"/>
        <v>0</v>
      </c>
      <c r="CL48" s="458">
        <f t="shared" si="111"/>
        <v>0</v>
      </c>
      <c r="CM48" s="458">
        <f t="shared" si="111"/>
        <v>0</v>
      </c>
      <c r="CN48" s="458">
        <f t="shared" si="111"/>
        <v>0</v>
      </c>
      <c r="CO48" s="458">
        <f t="shared" si="111"/>
        <v>0</v>
      </c>
      <c r="CP48" s="458">
        <f t="shared" si="111"/>
        <v>0</v>
      </c>
      <c r="CQ48" s="458">
        <f t="shared" si="111"/>
        <v>0</v>
      </c>
      <c r="CR48" s="458">
        <f t="shared" si="111"/>
        <v>0</v>
      </c>
      <c r="CS48" s="458">
        <f t="shared" si="111"/>
        <v>0</v>
      </c>
      <c r="CT48" s="458">
        <f t="shared" si="111"/>
        <v>0</v>
      </c>
      <c r="CU48" s="458">
        <f t="shared" si="111"/>
        <v>0</v>
      </c>
      <c r="CV48" s="458">
        <f t="shared" si="111"/>
        <v>0</v>
      </c>
      <c r="CW48" s="458">
        <f t="shared" si="111"/>
        <v>0</v>
      </c>
      <c r="CX48" s="458">
        <f t="shared" si="111"/>
        <v>0</v>
      </c>
      <c r="CY48" s="458">
        <f t="shared" si="111"/>
        <v>0</v>
      </c>
      <c r="CZ48" s="458">
        <f t="shared" si="111"/>
        <v>0</v>
      </c>
      <c r="DA48" s="458">
        <f t="shared" si="111"/>
        <v>0</v>
      </c>
      <c r="DB48" s="458">
        <f t="shared" si="111"/>
        <v>0</v>
      </c>
      <c r="DC48" s="458">
        <f t="shared" si="111"/>
        <v>0</v>
      </c>
      <c r="DD48" s="458">
        <f t="shared" si="111"/>
        <v>0</v>
      </c>
      <c r="DE48" s="458">
        <f t="shared" si="111"/>
        <v>0</v>
      </c>
      <c r="DF48" s="458">
        <f t="shared" si="111"/>
        <v>0</v>
      </c>
      <c r="DG48" s="458">
        <f t="shared" si="111"/>
        <v>0</v>
      </c>
      <c r="DH48" s="458">
        <f t="shared" si="111"/>
        <v>0</v>
      </c>
      <c r="DI48" s="458">
        <f t="shared" si="111"/>
        <v>0</v>
      </c>
      <c r="DJ48" s="458">
        <f t="shared" si="111"/>
        <v>0</v>
      </c>
      <c r="DK48" s="458">
        <f t="shared" si="111"/>
        <v>0</v>
      </c>
      <c r="DL48" s="458">
        <f t="shared" si="111"/>
        <v>0</v>
      </c>
      <c r="DM48" s="458">
        <f t="shared" si="111"/>
        <v>0</v>
      </c>
      <c r="DN48" s="458">
        <f t="shared" si="111"/>
        <v>0</v>
      </c>
      <c r="DO48" s="458">
        <f t="shared" si="111"/>
        <v>0</v>
      </c>
      <c r="DP48" s="458">
        <f t="shared" si="111"/>
        <v>0</v>
      </c>
      <c r="DQ48" s="458">
        <f t="shared" si="111"/>
        <v>0</v>
      </c>
      <c r="DR48" s="458">
        <f t="shared" si="111"/>
        <v>0</v>
      </c>
      <c r="DS48" s="458">
        <f t="shared" si="111"/>
        <v>0</v>
      </c>
      <c r="DT48" s="458">
        <f t="shared" si="111"/>
        <v>0</v>
      </c>
      <c r="DU48" s="458">
        <f t="shared" si="111"/>
        <v>0</v>
      </c>
      <c r="DV48" s="458">
        <f t="shared" si="111"/>
        <v>0</v>
      </c>
      <c r="DW48" s="458">
        <f t="shared" si="111"/>
        <v>0</v>
      </c>
      <c r="DX48" s="458">
        <f t="shared" si="111"/>
        <v>0</v>
      </c>
      <c r="DY48" s="458">
        <f t="shared" si="111"/>
        <v>0</v>
      </c>
      <c r="DZ48" s="458">
        <f t="shared" si="111"/>
        <v>0</v>
      </c>
      <c r="EA48" s="458">
        <f t="shared" si="111"/>
        <v>0</v>
      </c>
      <c r="EB48" s="458">
        <f t="shared" si="111"/>
        <v>0</v>
      </c>
      <c r="EC48" s="458">
        <f t="shared" si="111"/>
        <v>0</v>
      </c>
      <c r="ED48" s="458">
        <f t="shared" si="110"/>
        <v>0</v>
      </c>
      <c r="EE48" s="458">
        <f t="shared" si="110"/>
        <v>0</v>
      </c>
      <c r="EF48" s="458">
        <f t="shared" si="110"/>
        <v>0</v>
      </c>
      <c r="EG48" s="458">
        <f t="shared" si="110"/>
        <v>0</v>
      </c>
      <c r="EH48" s="458">
        <f t="shared" si="110"/>
        <v>0</v>
      </c>
      <c r="EI48" s="458">
        <f t="shared" si="110"/>
        <v>0</v>
      </c>
      <c r="EJ48" s="458">
        <f t="shared" si="110"/>
        <v>0</v>
      </c>
      <c r="EK48" s="458">
        <f t="shared" si="97"/>
        <v>0</v>
      </c>
    </row>
    <row r="49" spans="1:141" s="409" customFormat="1">
      <c r="A49" s="422">
        <v>44378</v>
      </c>
      <c r="B49" s="438">
        <v>2021</v>
      </c>
      <c r="C49" s="705">
        <v>4000</v>
      </c>
      <c r="D49" s="448">
        <f t="shared" si="107"/>
        <v>1248000</v>
      </c>
      <c r="E49" s="457">
        <f t="shared" si="77"/>
        <v>0</v>
      </c>
      <c r="F49" s="440">
        <v>44378</v>
      </c>
      <c r="G49" s="440">
        <f t="shared" si="108"/>
        <v>44378</v>
      </c>
      <c r="H49" s="442">
        <f t="shared" si="79"/>
        <v>44742</v>
      </c>
      <c r="I49" s="443"/>
      <c r="J49" s="458">
        <f t="shared" si="102"/>
        <v>0</v>
      </c>
      <c r="K49" s="458">
        <f t="shared" si="102"/>
        <v>0</v>
      </c>
      <c r="L49" s="458">
        <f t="shared" si="102"/>
        <v>0</v>
      </c>
      <c r="M49" s="458">
        <f t="shared" si="102"/>
        <v>0</v>
      </c>
      <c r="N49" s="458">
        <f t="shared" si="102"/>
        <v>0</v>
      </c>
      <c r="O49" s="458">
        <f t="shared" si="102"/>
        <v>0</v>
      </c>
      <c r="P49" s="458">
        <f t="shared" si="102"/>
        <v>0</v>
      </c>
      <c r="Q49" s="458">
        <f t="shared" si="102"/>
        <v>0</v>
      </c>
      <c r="R49" s="458">
        <f t="shared" si="102"/>
        <v>0</v>
      </c>
      <c r="S49" s="458">
        <f t="shared" si="102"/>
        <v>0</v>
      </c>
      <c r="T49" s="458">
        <f t="shared" si="102"/>
        <v>0</v>
      </c>
      <c r="U49" s="459">
        <f t="shared" si="102"/>
        <v>0</v>
      </c>
      <c r="V49" s="458">
        <f t="shared" si="102"/>
        <v>0</v>
      </c>
      <c r="W49" s="458">
        <f t="shared" si="102"/>
        <v>0</v>
      </c>
      <c r="X49" s="458">
        <f t="shared" si="102"/>
        <v>0</v>
      </c>
      <c r="Y49" s="458">
        <f t="shared" si="102"/>
        <v>0</v>
      </c>
      <c r="Z49" s="458">
        <f t="shared" si="98"/>
        <v>0</v>
      </c>
      <c r="AA49" s="458">
        <f t="shared" si="98"/>
        <v>0</v>
      </c>
      <c r="AB49" s="458">
        <f t="shared" si="98"/>
        <v>0</v>
      </c>
      <c r="AC49" s="458">
        <f t="shared" si="98"/>
        <v>0</v>
      </c>
      <c r="AD49" s="458">
        <f t="shared" si="98"/>
        <v>0</v>
      </c>
      <c r="AE49" s="458">
        <f t="shared" si="98"/>
        <v>0</v>
      </c>
      <c r="AF49" s="458">
        <f t="shared" si="98"/>
        <v>0</v>
      </c>
      <c r="AG49" s="459">
        <f t="shared" si="98"/>
        <v>0</v>
      </c>
      <c r="AH49" s="458">
        <f t="shared" si="98"/>
        <v>0</v>
      </c>
      <c r="AI49" s="458">
        <f t="shared" si="98"/>
        <v>0</v>
      </c>
      <c r="AJ49" s="458">
        <f t="shared" si="98"/>
        <v>0</v>
      </c>
      <c r="AK49" s="458">
        <f t="shared" si="98"/>
        <v>0</v>
      </c>
      <c r="AL49" s="458">
        <f t="shared" si="98"/>
        <v>0</v>
      </c>
      <c r="AM49" s="458">
        <f t="shared" si="98"/>
        <v>0</v>
      </c>
      <c r="AN49" s="458">
        <f t="shared" si="103"/>
        <v>105994.52054794521</v>
      </c>
      <c r="AO49" s="458">
        <f t="shared" si="103"/>
        <v>105994.52054794521</v>
      </c>
      <c r="AP49" s="458">
        <f t="shared" si="103"/>
        <v>102575.34246575343</v>
      </c>
      <c r="AQ49" s="458">
        <f t="shared" si="103"/>
        <v>105994.52054794521</v>
      </c>
      <c r="AR49" s="458">
        <f t="shared" si="103"/>
        <v>102575.34246575343</v>
      </c>
      <c r="AS49" s="459">
        <f t="shared" si="103"/>
        <v>105994.52054794521</v>
      </c>
      <c r="AT49" s="458">
        <f t="shared" si="103"/>
        <v>105994.52054794521</v>
      </c>
      <c r="AU49" s="458">
        <f t="shared" si="103"/>
        <v>95736.986301369863</v>
      </c>
      <c r="AV49" s="458">
        <f t="shared" si="103"/>
        <v>105994.52054794521</v>
      </c>
      <c r="AW49" s="458">
        <f t="shared" si="103"/>
        <v>102575.34246575343</v>
      </c>
      <c r="AX49" s="458">
        <f t="shared" si="103"/>
        <v>105994.52054794521</v>
      </c>
      <c r="AY49" s="458">
        <f t="shared" si="103"/>
        <v>102575.34246575343</v>
      </c>
      <c r="AZ49" s="458">
        <f t="shared" si="103"/>
        <v>0</v>
      </c>
      <c r="BA49" s="458">
        <f t="shared" si="99"/>
        <v>0</v>
      </c>
      <c r="BB49" s="458">
        <f t="shared" si="99"/>
        <v>0</v>
      </c>
      <c r="BC49" s="458">
        <f t="shared" si="99"/>
        <v>0</v>
      </c>
      <c r="BD49" s="458">
        <f t="shared" si="99"/>
        <v>0</v>
      </c>
      <c r="BE49" s="459">
        <f t="shared" si="99"/>
        <v>0</v>
      </c>
      <c r="BF49" s="458">
        <f t="shared" si="99"/>
        <v>0</v>
      </c>
      <c r="BG49" s="458">
        <f t="shared" si="99"/>
        <v>0</v>
      </c>
      <c r="BH49" s="458">
        <f t="shared" si="99"/>
        <v>0</v>
      </c>
      <c r="BI49" s="458">
        <f t="shared" si="99"/>
        <v>0</v>
      </c>
      <c r="BJ49" s="458">
        <f t="shared" si="99"/>
        <v>0</v>
      </c>
      <c r="BK49" s="458">
        <f t="shared" si="100"/>
        <v>0</v>
      </c>
      <c r="BL49" s="458">
        <f t="shared" si="100"/>
        <v>0</v>
      </c>
      <c r="BM49" s="458">
        <f t="shared" si="100"/>
        <v>0</v>
      </c>
      <c r="BN49" s="458">
        <f t="shared" si="100"/>
        <v>0</v>
      </c>
      <c r="BO49" s="458">
        <f t="shared" si="100"/>
        <v>0</v>
      </c>
      <c r="BP49" s="458">
        <f t="shared" si="100"/>
        <v>0</v>
      </c>
      <c r="BQ49" s="458">
        <f t="shared" si="100"/>
        <v>0</v>
      </c>
      <c r="BR49" s="458">
        <f t="shared" si="100"/>
        <v>0</v>
      </c>
      <c r="BS49" s="458">
        <f t="shared" si="100"/>
        <v>0</v>
      </c>
      <c r="BT49" s="458">
        <f t="shared" si="100"/>
        <v>0</v>
      </c>
      <c r="BU49" s="458">
        <f t="shared" si="100"/>
        <v>0</v>
      </c>
      <c r="BV49" s="458">
        <f t="shared" si="100"/>
        <v>0</v>
      </c>
      <c r="BW49" s="458">
        <f t="shared" si="100"/>
        <v>0</v>
      </c>
      <c r="BX49" s="458">
        <f t="shared" si="100"/>
        <v>0</v>
      </c>
      <c r="BY49" s="458">
        <f t="shared" si="100"/>
        <v>0</v>
      </c>
      <c r="BZ49" s="458">
        <f t="shared" si="100"/>
        <v>0</v>
      </c>
      <c r="CA49" s="458">
        <f t="shared" si="111"/>
        <v>0</v>
      </c>
      <c r="CB49" s="458">
        <f t="shared" si="111"/>
        <v>0</v>
      </c>
      <c r="CC49" s="458">
        <f t="shared" si="111"/>
        <v>0</v>
      </c>
      <c r="CD49" s="458">
        <f t="shared" si="111"/>
        <v>0</v>
      </c>
      <c r="CE49" s="458">
        <f t="shared" si="111"/>
        <v>0</v>
      </c>
      <c r="CF49" s="458">
        <f t="shared" si="111"/>
        <v>0</v>
      </c>
      <c r="CG49" s="458">
        <f t="shared" si="111"/>
        <v>0</v>
      </c>
      <c r="CH49" s="458">
        <f t="shared" si="111"/>
        <v>0</v>
      </c>
      <c r="CI49" s="458">
        <f t="shared" si="111"/>
        <v>0</v>
      </c>
      <c r="CJ49" s="458">
        <f t="shared" si="111"/>
        <v>0</v>
      </c>
      <c r="CK49" s="458">
        <f t="shared" si="111"/>
        <v>0</v>
      </c>
      <c r="CL49" s="458">
        <f t="shared" si="111"/>
        <v>0</v>
      </c>
      <c r="CM49" s="458">
        <f t="shared" si="111"/>
        <v>0</v>
      </c>
      <c r="CN49" s="458">
        <f t="shared" si="111"/>
        <v>0</v>
      </c>
      <c r="CO49" s="458">
        <f t="shared" si="111"/>
        <v>0</v>
      </c>
      <c r="CP49" s="458">
        <f t="shared" si="111"/>
        <v>0</v>
      </c>
      <c r="CQ49" s="458">
        <f t="shared" si="111"/>
        <v>0</v>
      </c>
      <c r="CR49" s="458">
        <f t="shared" si="111"/>
        <v>0</v>
      </c>
      <c r="CS49" s="458">
        <f t="shared" si="111"/>
        <v>0</v>
      </c>
      <c r="CT49" s="458">
        <f t="shared" si="111"/>
        <v>0</v>
      </c>
      <c r="CU49" s="458">
        <f t="shared" si="111"/>
        <v>0</v>
      </c>
      <c r="CV49" s="458">
        <f t="shared" si="111"/>
        <v>0</v>
      </c>
      <c r="CW49" s="458">
        <f t="shared" si="111"/>
        <v>0</v>
      </c>
      <c r="CX49" s="458">
        <f t="shared" si="111"/>
        <v>0</v>
      </c>
      <c r="CY49" s="458">
        <f t="shared" si="111"/>
        <v>0</v>
      </c>
      <c r="CZ49" s="458">
        <f t="shared" si="111"/>
        <v>0</v>
      </c>
      <c r="DA49" s="458">
        <f t="shared" si="111"/>
        <v>0</v>
      </c>
      <c r="DB49" s="458">
        <f t="shared" si="111"/>
        <v>0</v>
      </c>
      <c r="DC49" s="458">
        <f t="shared" si="111"/>
        <v>0</v>
      </c>
      <c r="DD49" s="458">
        <f t="shared" si="111"/>
        <v>0</v>
      </c>
      <c r="DE49" s="458">
        <f t="shared" si="111"/>
        <v>0</v>
      </c>
      <c r="DF49" s="458">
        <f t="shared" si="111"/>
        <v>0</v>
      </c>
      <c r="DG49" s="458">
        <f t="shared" si="111"/>
        <v>0</v>
      </c>
      <c r="DH49" s="458">
        <f t="shared" si="111"/>
        <v>0</v>
      </c>
      <c r="DI49" s="458">
        <f t="shared" si="111"/>
        <v>0</v>
      </c>
      <c r="DJ49" s="458">
        <f t="shared" si="111"/>
        <v>0</v>
      </c>
      <c r="DK49" s="458">
        <f t="shared" si="111"/>
        <v>0</v>
      </c>
      <c r="DL49" s="458">
        <f t="shared" si="111"/>
        <v>0</v>
      </c>
      <c r="DM49" s="458">
        <f t="shared" si="111"/>
        <v>0</v>
      </c>
      <c r="DN49" s="458">
        <f t="shared" si="111"/>
        <v>0</v>
      </c>
      <c r="DO49" s="458">
        <f t="shared" si="111"/>
        <v>0</v>
      </c>
      <c r="DP49" s="458">
        <f t="shared" si="111"/>
        <v>0</v>
      </c>
      <c r="DQ49" s="458">
        <f t="shared" si="111"/>
        <v>0</v>
      </c>
      <c r="DR49" s="458">
        <f t="shared" si="111"/>
        <v>0</v>
      </c>
      <c r="DS49" s="458">
        <f t="shared" si="111"/>
        <v>0</v>
      </c>
      <c r="DT49" s="458">
        <f t="shared" si="111"/>
        <v>0</v>
      </c>
      <c r="DU49" s="458">
        <f t="shared" si="111"/>
        <v>0</v>
      </c>
      <c r="DV49" s="458">
        <f t="shared" si="111"/>
        <v>0</v>
      </c>
      <c r="DW49" s="458">
        <f t="shared" si="111"/>
        <v>0</v>
      </c>
      <c r="DX49" s="458">
        <f t="shared" si="111"/>
        <v>0</v>
      </c>
      <c r="DY49" s="458">
        <f t="shared" si="111"/>
        <v>0</v>
      </c>
      <c r="DZ49" s="458">
        <f t="shared" si="111"/>
        <v>0</v>
      </c>
      <c r="EA49" s="458">
        <f t="shared" si="111"/>
        <v>0</v>
      </c>
      <c r="EB49" s="458">
        <f t="shared" si="111"/>
        <v>0</v>
      </c>
      <c r="EC49" s="458">
        <f t="shared" si="111"/>
        <v>0</v>
      </c>
      <c r="ED49" s="458">
        <f t="shared" si="110"/>
        <v>0</v>
      </c>
      <c r="EE49" s="458">
        <f t="shared" si="110"/>
        <v>0</v>
      </c>
      <c r="EF49" s="458">
        <f t="shared" si="110"/>
        <v>0</v>
      </c>
      <c r="EG49" s="458">
        <f t="shared" si="110"/>
        <v>0</v>
      </c>
      <c r="EH49" s="458">
        <f t="shared" si="110"/>
        <v>0</v>
      </c>
      <c r="EI49" s="458">
        <f t="shared" si="110"/>
        <v>0</v>
      </c>
      <c r="EJ49" s="458">
        <f t="shared" si="110"/>
        <v>0</v>
      </c>
      <c r="EK49" s="458">
        <f t="shared" si="97"/>
        <v>0</v>
      </c>
    </row>
    <row r="50" spans="1:141" s="409" customFormat="1">
      <c r="A50" s="422">
        <v>44409</v>
      </c>
      <c r="B50" s="438">
        <v>2021</v>
      </c>
      <c r="C50" s="705">
        <v>0</v>
      </c>
      <c r="D50" s="448">
        <f t="shared" si="107"/>
        <v>0</v>
      </c>
      <c r="E50" s="457">
        <f t="shared" si="77"/>
        <v>0</v>
      </c>
      <c r="F50" s="440">
        <v>44409</v>
      </c>
      <c r="G50" s="440">
        <f t="shared" si="108"/>
        <v>44409</v>
      </c>
      <c r="H50" s="442">
        <f t="shared" si="79"/>
        <v>44773</v>
      </c>
      <c r="I50" s="443"/>
      <c r="J50" s="458">
        <f t="shared" si="102"/>
        <v>0</v>
      </c>
      <c r="K50" s="458">
        <f t="shared" si="102"/>
        <v>0</v>
      </c>
      <c r="L50" s="458">
        <f t="shared" si="102"/>
        <v>0</v>
      </c>
      <c r="M50" s="458">
        <f t="shared" si="102"/>
        <v>0</v>
      </c>
      <c r="N50" s="458">
        <f t="shared" si="102"/>
        <v>0</v>
      </c>
      <c r="O50" s="458">
        <f t="shared" si="102"/>
        <v>0</v>
      </c>
      <c r="P50" s="458">
        <f t="shared" si="102"/>
        <v>0</v>
      </c>
      <c r="Q50" s="458">
        <f t="shared" si="102"/>
        <v>0</v>
      </c>
      <c r="R50" s="458">
        <f t="shared" si="102"/>
        <v>0</v>
      </c>
      <c r="S50" s="458">
        <f t="shared" si="102"/>
        <v>0</v>
      </c>
      <c r="T50" s="458">
        <f t="shared" si="102"/>
        <v>0</v>
      </c>
      <c r="U50" s="459">
        <f t="shared" si="102"/>
        <v>0</v>
      </c>
      <c r="V50" s="458">
        <f t="shared" si="102"/>
        <v>0</v>
      </c>
      <c r="W50" s="458">
        <f t="shared" si="102"/>
        <v>0</v>
      </c>
      <c r="X50" s="458">
        <f t="shared" si="102"/>
        <v>0</v>
      </c>
      <c r="Y50" s="458">
        <f t="shared" si="102"/>
        <v>0</v>
      </c>
      <c r="Z50" s="458">
        <f t="shared" si="98"/>
        <v>0</v>
      </c>
      <c r="AA50" s="458">
        <f t="shared" si="98"/>
        <v>0</v>
      </c>
      <c r="AB50" s="458">
        <f t="shared" si="98"/>
        <v>0</v>
      </c>
      <c r="AC50" s="458">
        <f t="shared" si="98"/>
        <v>0</v>
      </c>
      <c r="AD50" s="458">
        <f t="shared" si="98"/>
        <v>0</v>
      </c>
      <c r="AE50" s="458">
        <f t="shared" si="98"/>
        <v>0</v>
      </c>
      <c r="AF50" s="458">
        <f t="shared" si="98"/>
        <v>0</v>
      </c>
      <c r="AG50" s="459">
        <f t="shared" si="98"/>
        <v>0</v>
      </c>
      <c r="AH50" s="458">
        <f t="shared" si="98"/>
        <v>0</v>
      </c>
      <c r="AI50" s="458">
        <f t="shared" si="98"/>
        <v>0</v>
      </c>
      <c r="AJ50" s="458">
        <f t="shared" si="98"/>
        <v>0</v>
      </c>
      <c r="AK50" s="458">
        <f t="shared" si="98"/>
        <v>0</v>
      </c>
      <c r="AL50" s="458">
        <f t="shared" si="98"/>
        <v>0</v>
      </c>
      <c r="AM50" s="458">
        <f t="shared" si="98"/>
        <v>0</v>
      </c>
      <c r="AN50" s="458">
        <f t="shared" si="103"/>
        <v>0</v>
      </c>
      <c r="AO50" s="458">
        <f t="shared" si="103"/>
        <v>0</v>
      </c>
      <c r="AP50" s="458">
        <f t="shared" si="103"/>
        <v>0</v>
      </c>
      <c r="AQ50" s="458">
        <f t="shared" si="103"/>
        <v>0</v>
      </c>
      <c r="AR50" s="458">
        <f t="shared" si="103"/>
        <v>0</v>
      </c>
      <c r="AS50" s="459">
        <f t="shared" si="103"/>
        <v>0</v>
      </c>
      <c r="AT50" s="458">
        <f t="shared" si="103"/>
        <v>0</v>
      </c>
      <c r="AU50" s="458">
        <f t="shared" si="103"/>
        <v>0</v>
      </c>
      <c r="AV50" s="458">
        <f t="shared" si="103"/>
        <v>0</v>
      </c>
      <c r="AW50" s="458">
        <f t="shared" si="103"/>
        <v>0</v>
      </c>
      <c r="AX50" s="458">
        <f t="shared" si="103"/>
        <v>0</v>
      </c>
      <c r="AY50" s="458">
        <f t="shared" si="103"/>
        <v>0</v>
      </c>
      <c r="AZ50" s="458">
        <f t="shared" si="103"/>
        <v>0</v>
      </c>
      <c r="BA50" s="458">
        <f t="shared" si="99"/>
        <v>0</v>
      </c>
      <c r="BB50" s="458">
        <f t="shared" si="99"/>
        <v>0</v>
      </c>
      <c r="BC50" s="458">
        <f t="shared" si="99"/>
        <v>0</v>
      </c>
      <c r="BD50" s="458">
        <f t="shared" si="99"/>
        <v>0</v>
      </c>
      <c r="BE50" s="459">
        <f t="shared" si="99"/>
        <v>0</v>
      </c>
      <c r="BF50" s="458">
        <f t="shared" si="99"/>
        <v>0</v>
      </c>
      <c r="BG50" s="458">
        <f t="shared" si="99"/>
        <v>0</v>
      </c>
      <c r="BH50" s="458">
        <f t="shared" si="99"/>
        <v>0</v>
      </c>
      <c r="BI50" s="458">
        <f t="shared" si="99"/>
        <v>0</v>
      </c>
      <c r="BJ50" s="458">
        <f t="shared" si="99"/>
        <v>0</v>
      </c>
      <c r="BK50" s="458">
        <f t="shared" si="100"/>
        <v>0</v>
      </c>
      <c r="BL50" s="458">
        <f t="shared" si="100"/>
        <v>0</v>
      </c>
      <c r="BM50" s="458">
        <f t="shared" si="100"/>
        <v>0</v>
      </c>
      <c r="BN50" s="458">
        <f t="shared" si="100"/>
        <v>0</v>
      </c>
      <c r="BO50" s="458">
        <f t="shared" si="100"/>
        <v>0</v>
      </c>
      <c r="BP50" s="458">
        <f t="shared" si="100"/>
        <v>0</v>
      </c>
      <c r="BQ50" s="458">
        <f t="shared" si="100"/>
        <v>0</v>
      </c>
      <c r="BR50" s="458">
        <f t="shared" si="100"/>
        <v>0</v>
      </c>
      <c r="BS50" s="458">
        <f t="shared" si="100"/>
        <v>0</v>
      </c>
      <c r="BT50" s="458">
        <f t="shared" si="100"/>
        <v>0</v>
      </c>
      <c r="BU50" s="458">
        <f t="shared" si="100"/>
        <v>0</v>
      </c>
      <c r="BV50" s="458">
        <f t="shared" si="100"/>
        <v>0</v>
      </c>
      <c r="BW50" s="458">
        <f t="shared" si="100"/>
        <v>0</v>
      </c>
      <c r="BX50" s="458">
        <f t="shared" si="100"/>
        <v>0</v>
      </c>
      <c r="BY50" s="458">
        <f t="shared" si="100"/>
        <v>0</v>
      </c>
      <c r="BZ50" s="458">
        <f t="shared" si="100"/>
        <v>0</v>
      </c>
      <c r="CA50" s="458">
        <f t="shared" si="111"/>
        <v>0</v>
      </c>
      <c r="CB50" s="458">
        <f t="shared" si="111"/>
        <v>0</v>
      </c>
      <c r="CC50" s="458">
        <f t="shared" si="111"/>
        <v>0</v>
      </c>
      <c r="CD50" s="458">
        <f t="shared" si="111"/>
        <v>0</v>
      </c>
      <c r="CE50" s="458">
        <f t="shared" si="111"/>
        <v>0</v>
      </c>
      <c r="CF50" s="458">
        <f t="shared" si="111"/>
        <v>0</v>
      </c>
      <c r="CG50" s="458">
        <f t="shared" si="111"/>
        <v>0</v>
      </c>
      <c r="CH50" s="458">
        <f t="shared" si="111"/>
        <v>0</v>
      </c>
      <c r="CI50" s="458">
        <f t="shared" si="111"/>
        <v>0</v>
      </c>
      <c r="CJ50" s="458">
        <f t="shared" si="111"/>
        <v>0</v>
      </c>
      <c r="CK50" s="458">
        <f t="shared" si="111"/>
        <v>0</v>
      </c>
      <c r="CL50" s="458">
        <f t="shared" si="111"/>
        <v>0</v>
      </c>
      <c r="CM50" s="458">
        <f t="shared" si="111"/>
        <v>0</v>
      </c>
      <c r="CN50" s="458">
        <f t="shared" si="111"/>
        <v>0</v>
      </c>
      <c r="CO50" s="458">
        <f t="shared" si="111"/>
        <v>0</v>
      </c>
      <c r="CP50" s="458">
        <f t="shared" si="111"/>
        <v>0</v>
      </c>
      <c r="CQ50" s="458">
        <f t="shared" si="111"/>
        <v>0</v>
      </c>
      <c r="CR50" s="458">
        <f t="shared" si="111"/>
        <v>0</v>
      </c>
      <c r="CS50" s="458">
        <f t="shared" si="111"/>
        <v>0</v>
      </c>
      <c r="CT50" s="458">
        <f t="shared" si="111"/>
        <v>0</v>
      </c>
      <c r="CU50" s="458">
        <f t="shared" si="111"/>
        <v>0</v>
      </c>
      <c r="CV50" s="458">
        <f t="shared" si="111"/>
        <v>0</v>
      </c>
      <c r="CW50" s="458">
        <f t="shared" si="111"/>
        <v>0</v>
      </c>
      <c r="CX50" s="458">
        <f t="shared" si="111"/>
        <v>0</v>
      </c>
      <c r="CY50" s="458">
        <f t="shared" si="111"/>
        <v>0</v>
      </c>
      <c r="CZ50" s="458">
        <f t="shared" si="111"/>
        <v>0</v>
      </c>
      <c r="DA50" s="458">
        <f t="shared" si="111"/>
        <v>0</v>
      </c>
      <c r="DB50" s="458">
        <f t="shared" si="111"/>
        <v>0</v>
      </c>
      <c r="DC50" s="458">
        <f t="shared" si="111"/>
        <v>0</v>
      </c>
      <c r="DD50" s="458">
        <f t="shared" si="111"/>
        <v>0</v>
      </c>
      <c r="DE50" s="458">
        <f t="shared" si="111"/>
        <v>0</v>
      </c>
      <c r="DF50" s="458">
        <f t="shared" si="111"/>
        <v>0</v>
      </c>
      <c r="DG50" s="458">
        <f t="shared" si="111"/>
        <v>0</v>
      </c>
      <c r="DH50" s="458">
        <f t="shared" si="111"/>
        <v>0</v>
      </c>
      <c r="DI50" s="458">
        <f t="shared" si="111"/>
        <v>0</v>
      </c>
      <c r="DJ50" s="458">
        <f t="shared" si="111"/>
        <v>0</v>
      </c>
      <c r="DK50" s="458">
        <f t="shared" si="111"/>
        <v>0</v>
      </c>
      <c r="DL50" s="458">
        <f t="shared" si="111"/>
        <v>0</v>
      </c>
      <c r="DM50" s="458">
        <f t="shared" si="111"/>
        <v>0</v>
      </c>
      <c r="DN50" s="458">
        <f t="shared" si="111"/>
        <v>0</v>
      </c>
      <c r="DO50" s="458">
        <f t="shared" si="111"/>
        <v>0</v>
      </c>
      <c r="DP50" s="458">
        <f t="shared" si="111"/>
        <v>0</v>
      </c>
      <c r="DQ50" s="458">
        <f t="shared" si="111"/>
        <v>0</v>
      </c>
      <c r="DR50" s="458">
        <f t="shared" si="111"/>
        <v>0</v>
      </c>
      <c r="DS50" s="458">
        <f t="shared" si="111"/>
        <v>0</v>
      </c>
      <c r="DT50" s="458">
        <f t="shared" si="111"/>
        <v>0</v>
      </c>
      <c r="DU50" s="458">
        <f t="shared" si="111"/>
        <v>0</v>
      </c>
      <c r="DV50" s="458">
        <f t="shared" si="111"/>
        <v>0</v>
      </c>
      <c r="DW50" s="458">
        <f t="shared" si="111"/>
        <v>0</v>
      </c>
      <c r="DX50" s="458">
        <f t="shared" si="111"/>
        <v>0</v>
      </c>
      <c r="DY50" s="458">
        <f t="shared" si="111"/>
        <v>0</v>
      </c>
      <c r="DZ50" s="458">
        <f t="shared" si="111"/>
        <v>0</v>
      </c>
      <c r="EA50" s="458">
        <f t="shared" si="111"/>
        <v>0</v>
      </c>
      <c r="EB50" s="458">
        <f t="shared" si="111"/>
        <v>0</v>
      </c>
      <c r="EC50" s="458">
        <f t="shared" si="111"/>
        <v>0</v>
      </c>
      <c r="ED50" s="458">
        <f t="shared" si="111"/>
        <v>0</v>
      </c>
      <c r="EE50" s="458">
        <f t="shared" si="111"/>
        <v>0</v>
      </c>
      <c r="EF50" s="458">
        <f t="shared" si="111"/>
        <v>0</v>
      </c>
      <c r="EG50" s="458">
        <f t="shared" si="111"/>
        <v>0</v>
      </c>
      <c r="EH50" s="458">
        <f t="shared" si="111"/>
        <v>0</v>
      </c>
      <c r="EI50" s="458">
        <f t="shared" si="111"/>
        <v>0</v>
      </c>
      <c r="EJ50" s="458">
        <f t="shared" si="111"/>
        <v>0</v>
      </c>
      <c r="EK50" s="458">
        <f t="shared" si="97"/>
        <v>0</v>
      </c>
    </row>
    <row r="51" spans="1:141" s="409" customFormat="1">
      <c r="A51" s="422">
        <v>44440</v>
      </c>
      <c r="B51" s="438">
        <v>2021</v>
      </c>
      <c r="C51" s="705">
        <v>0</v>
      </c>
      <c r="D51" s="448">
        <f t="shared" si="107"/>
        <v>0</v>
      </c>
      <c r="E51" s="457">
        <f t="shared" si="77"/>
        <v>0</v>
      </c>
      <c r="F51" s="440">
        <v>44440</v>
      </c>
      <c r="G51" s="440">
        <f t="shared" si="108"/>
        <v>44440</v>
      </c>
      <c r="H51" s="442">
        <f t="shared" si="79"/>
        <v>44804</v>
      </c>
      <c r="I51" s="443"/>
      <c r="J51" s="458">
        <f t="shared" si="102"/>
        <v>0</v>
      </c>
      <c r="K51" s="458">
        <f t="shared" si="102"/>
        <v>0</v>
      </c>
      <c r="L51" s="458">
        <f t="shared" si="102"/>
        <v>0</v>
      </c>
      <c r="M51" s="458">
        <f t="shared" si="102"/>
        <v>0</v>
      </c>
      <c r="N51" s="458">
        <f t="shared" si="102"/>
        <v>0</v>
      </c>
      <c r="O51" s="458">
        <f t="shared" si="102"/>
        <v>0</v>
      </c>
      <c r="P51" s="458">
        <f t="shared" si="102"/>
        <v>0</v>
      </c>
      <c r="Q51" s="458">
        <f t="shared" si="102"/>
        <v>0</v>
      </c>
      <c r="R51" s="458">
        <f t="shared" si="102"/>
        <v>0</v>
      </c>
      <c r="S51" s="458">
        <f t="shared" si="102"/>
        <v>0</v>
      </c>
      <c r="T51" s="458">
        <f t="shared" si="102"/>
        <v>0</v>
      </c>
      <c r="U51" s="459">
        <f t="shared" si="102"/>
        <v>0</v>
      </c>
      <c r="V51" s="458">
        <f t="shared" si="102"/>
        <v>0</v>
      </c>
      <c r="W51" s="458">
        <f t="shared" si="102"/>
        <v>0</v>
      </c>
      <c r="X51" s="458">
        <f t="shared" si="102"/>
        <v>0</v>
      </c>
      <c r="Y51" s="458">
        <f t="shared" si="102"/>
        <v>0</v>
      </c>
      <c r="Z51" s="458">
        <f t="shared" si="98"/>
        <v>0</v>
      </c>
      <c r="AA51" s="458">
        <f t="shared" si="98"/>
        <v>0</v>
      </c>
      <c r="AB51" s="458">
        <f t="shared" si="98"/>
        <v>0</v>
      </c>
      <c r="AC51" s="458">
        <f t="shared" si="98"/>
        <v>0</v>
      </c>
      <c r="AD51" s="458">
        <f t="shared" si="98"/>
        <v>0</v>
      </c>
      <c r="AE51" s="458">
        <f t="shared" si="98"/>
        <v>0</v>
      </c>
      <c r="AF51" s="458">
        <f t="shared" si="98"/>
        <v>0</v>
      </c>
      <c r="AG51" s="459">
        <f t="shared" si="98"/>
        <v>0</v>
      </c>
      <c r="AH51" s="458">
        <f t="shared" si="98"/>
        <v>0</v>
      </c>
      <c r="AI51" s="458">
        <f t="shared" si="98"/>
        <v>0</v>
      </c>
      <c r="AJ51" s="458">
        <f t="shared" si="98"/>
        <v>0</v>
      </c>
      <c r="AK51" s="458">
        <f t="shared" si="98"/>
        <v>0</v>
      </c>
      <c r="AL51" s="458">
        <f t="shared" si="98"/>
        <v>0</v>
      </c>
      <c r="AM51" s="458">
        <f t="shared" si="98"/>
        <v>0</v>
      </c>
      <c r="AN51" s="458">
        <f t="shared" si="103"/>
        <v>0</v>
      </c>
      <c r="AO51" s="458">
        <f t="shared" si="103"/>
        <v>0</v>
      </c>
      <c r="AP51" s="458">
        <f t="shared" si="103"/>
        <v>0</v>
      </c>
      <c r="AQ51" s="458">
        <f t="shared" si="103"/>
        <v>0</v>
      </c>
      <c r="AR51" s="458">
        <f t="shared" si="103"/>
        <v>0</v>
      </c>
      <c r="AS51" s="459">
        <f t="shared" si="103"/>
        <v>0</v>
      </c>
      <c r="AT51" s="458">
        <f t="shared" si="103"/>
        <v>0</v>
      </c>
      <c r="AU51" s="458">
        <f t="shared" si="103"/>
        <v>0</v>
      </c>
      <c r="AV51" s="458">
        <f t="shared" si="103"/>
        <v>0</v>
      </c>
      <c r="AW51" s="458">
        <f t="shared" si="103"/>
        <v>0</v>
      </c>
      <c r="AX51" s="458">
        <f t="shared" si="103"/>
        <v>0</v>
      </c>
      <c r="AY51" s="458">
        <f t="shared" si="103"/>
        <v>0</v>
      </c>
      <c r="AZ51" s="458">
        <f t="shared" si="103"/>
        <v>0</v>
      </c>
      <c r="BA51" s="458">
        <f t="shared" si="99"/>
        <v>0</v>
      </c>
      <c r="BB51" s="458">
        <f t="shared" si="99"/>
        <v>0</v>
      </c>
      <c r="BC51" s="458">
        <f t="shared" si="99"/>
        <v>0</v>
      </c>
      <c r="BD51" s="458">
        <f t="shared" si="99"/>
        <v>0</v>
      </c>
      <c r="BE51" s="459">
        <f t="shared" si="99"/>
        <v>0</v>
      </c>
      <c r="BF51" s="458">
        <f t="shared" si="99"/>
        <v>0</v>
      </c>
      <c r="BG51" s="458">
        <f t="shared" si="99"/>
        <v>0</v>
      </c>
      <c r="BH51" s="458">
        <f t="shared" si="99"/>
        <v>0</v>
      </c>
      <c r="BI51" s="458">
        <f t="shared" si="99"/>
        <v>0</v>
      </c>
      <c r="BJ51" s="458">
        <f t="shared" si="99"/>
        <v>0</v>
      </c>
      <c r="BK51" s="458">
        <f t="shared" si="100"/>
        <v>0</v>
      </c>
      <c r="BL51" s="458">
        <f t="shared" si="100"/>
        <v>0</v>
      </c>
      <c r="BM51" s="458">
        <f t="shared" si="100"/>
        <v>0</v>
      </c>
      <c r="BN51" s="458">
        <f t="shared" si="100"/>
        <v>0</v>
      </c>
      <c r="BO51" s="458">
        <f t="shared" si="100"/>
        <v>0</v>
      </c>
      <c r="BP51" s="458">
        <f t="shared" si="100"/>
        <v>0</v>
      </c>
      <c r="BQ51" s="458">
        <f t="shared" si="100"/>
        <v>0</v>
      </c>
      <c r="BR51" s="458">
        <f t="shared" si="100"/>
        <v>0</v>
      </c>
      <c r="BS51" s="458">
        <f t="shared" si="100"/>
        <v>0</v>
      </c>
      <c r="BT51" s="458">
        <f t="shared" si="100"/>
        <v>0</v>
      </c>
      <c r="BU51" s="458">
        <f t="shared" si="100"/>
        <v>0</v>
      </c>
      <c r="BV51" s="458">
        <f t="shared" si="100"/>
        <v>0</v>
      </c>
      <c r="BW51" s="458">
        <f t="shared" si="100"/>
        <v>0</v>
      </c>
      <c r="BX51" s="458">
        <f t="shared" si="100"/>
        <v>0</v>
      </c>
      <c r="BY51" s="458">
        <f t="shared" si="100"/>
        <v>0</v>
      </c>
      <c r="BZ51" s="458">
        <f t="shared" si="100"/>
        <v>0</v>
      </c>
      <c r="CA51" s="458">
        <f t="shared" si="111"/>
        <v>0</v>
      </c>
      <c r="CB51" s="458">
        <f t="shared" si="111"/>
        <v>0</v>
      </c>
      <c r="CC51" s="458">
        <f t="shared" si="111"/>
        <v>0</v>
      </c>
      <c r="CD51" s="458">
        <f t="shared" si="111"/>
        <v>0</v>
      </c>
      <c r="CE51" s="458">
        <f t="shared" si="111"/>
        <v>0</v>
      </c>
      <c r="CF51" s="458">
        <f t="shared" si="111"/>
        <v>0</v>
      </c>
      <c r="CG51" s="458">
        <f t="shared" si="111"/>
        <v>0</v>
      </c>
      <c r="CH51" s="458">
        <f t="shared" si="111"/>
        <v>0</v>
      </c>
      <c r="CI51" s="458">
        <f t="shared" si="111"/>
        <v>0</v>
      </c>
      <c r="CJ51" s="458">
        <f t="shared" si="111"/>
        <v>0</v>
      </c>
      <c r="CK51" s="458">
        <f t="shared" si="111"/>
        <v>0</v>
      </c>
      <c r="CL51" s="458">
        <f t="shared" si="111"/>
        <v>0</v>
      </c>
      <c r="CM51" s="458">
        <f t="shared" si="111"/>
        <v>0</v>
      </c>
      <c r="CN51" s="458">
        <f t="shared" si="111"/>
        <v>0</v>
      </c>
      <c r="CO51" s="458">
        <f t="shared" si="111"/>
        <v>0</v>
      </c>
      <c r="CP51" s="458">
        <f t="shared" si="111"/>
        <v>0</v>
      </c>
      <c r="CQ51" s="458">
        <f t="shared" si="111"/>
        <v>0</v>
      </c>
      <c r="CR51" s="458">
        <f t="shared" si="111"/>
        <v>0</v>
      </c>
      <c r="CS51" s="458">
        <f t="shared" si="111"/>
        <v>0</v>
      </c>
      <c r="CT51" s="458">
        <f t="shared" si="111"/>
        <v>0</v>
      </c>
      <c r="CU51" s="458">
        <f t="shared" si="111"/>
        <v>0</v>
      </c>
      <c r="CV51" s="458">
        <f t="shared" si="111"/>
        <v>0</v>
      </c>
      <c r="CW51" s="458">
        <f t="shared" si="111"/>
        <v>0</v>
      </c>
      <c r="CX51" s="458">
        <f t="shared" si="111"/>
        <v>0</v>
      </c>
      <c r="CY51" s="458">
        <f t="shared" si="111"/>
        <v>0</v>
      </c>
      <c r="CZ51" s="458">
        <f t="shared" si="111"/>
        <v>0</v>
      </c>
      <c r="DA51" s="458">
        <f t="shared" si="111"/>
        <v>0</v>
      </c>
      <c r="DB51" s="458">
        <f t="shared" si="111"/>
        <v>0</v>
      </c>
      <c r="DC51" s="458">
        <f t="shared" si="111"/>
        <v>0</v>
      </c>
      <c r="DD51" s="458">
        <f t="shared" si="111"/>
        <v>0</v>
      </c>
      <c r="DE51" s="458">
        <f t="shared" si="111"/>
        <v>0</v>
      </c>
      <c r="DF51" s="458">
        <f t="shared" si="111"/>
        <v>0</v>
      </c>
      <c r="DG51" s="458">
        <f t="shared" si="111"/>
        <v>0</v>
      </c>
      <c r="DH51" s="458">
        <f t="shared" si="111"/>
        <v>0</v>
      </c>
      <c r="DI51" s="458">
        <f t="shared" si="111"/>
        <v>0</v>
      </c>
      <c r="DJ51" s="458">
        <f t="shared" si="111"/>
        <v>0</v>
      </c>
      <c r="DK51" s="458">
        <f t="shared" si="111"/>
        <v>0</v>
      </c>
      <c r="DL51" s="458">
        <f t="shared" si="111"/>
        <v>0</v>
      </c>
      <c r="DM51" s="458">
        <f t="shared" si="111"/>
        <v>0</v>
      </c>
      <c r="DN51" s="458">
        <f t="shared" si="111"/>
        <v>0</v>
      </c>
      <c r="DO51" s="458">
        <f t="shared" si="111"/>
        <v>0</v>
      </c>
      <c r="DP51" s="458">
        <f t="shared" si="111"/>
        <v>0</v>
      </c>
      <c r="DQ51" s="458">
        <f t="shared" si="111"/>
        <v>0</v>
      </c>
      <c r="DR51" s="458">
        <f t="shared" si="111"/>
        <v>0</v>
      </c>
      <c r="DS51" s="458">
        <f t="shared" si="111"/>
        <v>0</v>
      </c>
      <c r="DT51" s="458">
        <f t="shared" si="111"/>
        <v>0</v>
      </c>
      <c r="DU51" s="458">
        <f t="shared" si="111"/>
        <v>0</v>
      </c>
      <c r="DV51" s="458">
        <f t="shared" si="111"/>
        <v>0</v>
      </c>
      <c r="DW51" s="458">
        <f t="shared" si="111"/>
        <v>0</v>
      </c>
      <c r="DX51" s="458">
        <f t="shared" si="111"/>
        <v>0</v>
      </c>
      <c r="DY51" s="458">
        <f t="shared" si="111"/>
        <v>0</v>
      </c>
      <c r="DZ51" s="458">
        <f t="shared" si="111"/>
        <v>0</v>
      </c>
      <c r="EA51" s="458">
        <f t="shared" si="111"/>
        <v>0</v>
      </c>
      <c r="EB51" s="458">
        <f t="shared" si="111"/>
        <v>0</v>
      </c>
      <c r="EC51" s="458">
        <f t="shared" si="111"/>
        <v>0</v>
      </c>
      <c r="ED51" s="458">
        <f t="shared" ref="ED51:EJ52" si="112">IF((DATE(YEAR($F51),MONTH($F51),1))&lt;=(DATE(YEAR($G51),MONTH($G51),1)),IF(AND($G51&lt;=ED$5,$H51&gt;ED$6),ED$4*($D51/($H51-$G51+1)),IF(AND($G51&gt;ED$5,$G51&lt;=ED$6),(ED$6-$G51+1)*($D51/($H51-$G51+1)),IF(AND($H51&gt;=ED$5,$H51&lt;=ED$6),($H51-ED$5+1)*($D51/($H51-$G51+1)),0))),IF($F51=ED$5,($F51-$G51+ED$4)/($H51-$G51+1)*$D51,IF($F51&lt;ED$5,IF(AND($G51&lt;=ED$5,$H51&gt;ED$6),ED$4*($D51/($H51-$G51+1)),IF(AND($H51&gt;=ED$5,$H51&lt;=ED$6),($H51-ED$5+1)*($D51/($H51-$G51+1)),0)),0)))</f>
        <v>0</v>
      </c>
      <c r="EE51" s="458">
        <f t="shared" si="112"/>
        <v>0</v>
      </c>
      <c r="EF51" s="458">
        <f t="shared" si="112"/>
        <v>0</v>
      </c>
      <c r="EG51" s="458">
        <f t="shared" si="112"/>
        <v>0</v>
      </c>
      <c r="EH51" s="458">
        <f t="shared" si="112"/>
        <v>0</v>
      </c>
      <c r="EI51" s="458">
        <f t="shared" si="112"/>
        <v>0</v>
      </c>
      <c r="EJ51" s="458">
        <f t="shared" si="112"/>
        <v>0</v>
      </c>
      <c r="EK51" s="458">
        <f t="shared" si="97"/>
        <v>0</v>
      </c>
    </row>
    <row r="52" spans="1:141">
      <c r="A52" s="422">
        <v>44470</v>
      </c>
      <c r="B52" s="438">
        <v>2021</v>
      </c>
      <c r="C52" s="705">
        <v>4100</v>
      </c>
      <c r="D52" s="448">
        <f t="shared" si="107"/>
        <v>1279200</v>
      </c>
      <c r="E52" s="457">
        <f t="shared" si="77"/>
        <v>0</v>
      </c>
      <c r="F52" s="440">
        <v>44470</v>
      </c>
      <c r="G52" s="440">
        <f t="shared" si="108"/>
        <v>44470</v>
      </c>
      <c r="H52" s="442">
        <f t="shared" si="79"/>
        <v>44834</v>
      </c>
      <c r="J52" s="458">
        <f t="shared" si="102"/>
        <v>0</v>
      </c>
      <c r="K52" s="458">
        <f t="shared" si="102"/>
        <v>0</v>
      </c>
      <c r="L52" s="458">
        <f t="shared" si="102"/>
        <v>0</v>
      </c>
      <c r="M52" s="458">
        <f t="shared" si="102"/>
        <v>0</v>
      </c>
      <c r="N52" s="458">
        <f t="shared" si="102"/>
        <v>0</v>
      </c>
      <c r="O52" s="458">
        <f t="shared" si="102"/>
        <v>0</v>
      </c>
      <c r="P52" s="458">
        <f t="shared" si="102"/>
        <v>0</v>
      </c>
      <c r="Q52" s="458">
        <f t="shared" si="102"/>
        <v>0</v>
      </c>
      <c r="R52" s="458">
        <f t="shared" si="102"/>
        <v>0</v>
      </c>
      <c r="S52" s="458">
        <f t="shared" si="102"/>
        <v>0</v>
      </c>
      <c r="T52" s="458">
        <f t="shared" si="102"/>
        <v>0</v>
      </c>
      <c r="U52" s="459">
        <f t="shared" si="102"/>
        <v>0</v>
      </c>
      <c r="V52" s="458">
        <f t="shared" si="102"/>
        <v>0</v>
      </c>
      <c r="W52" s="458">
        <f t="shared" si="102"/>
        <v>0</v>
      </c>
      <c r="X52" s="458">
        <f t="shared" si="102"/>
        <v>0</v>
      </c>
      <c r="Y52" s="458">
        <f t="shared" si="102"/>
        <v>0</v>
      </c>
      <c r="Z52" s="458">
        <f t="shared" si="98"/>
        <v>0</v>
      </c>
      <c r="AA52" s="458">
        <f t="shared" si="98"/>
        <v>0</v>
      </c>
      <c r="AB52" s="458">
        <f t="shared" si="98"/>
        <v>0</v>
      </c>
      <c r="AC52" s="458">
        <f t="shared" si="98"/>
        <v>0</v>
      </c>
      <c r="AD52" s="458">
        <f t="shared" si="98"/>
        <v>0</v>
      </c>
      <c r="AE52" s="458">
        <f t="shared" si="98"/>
        <v>0</v>
      </c>
      <c r="AF52" s="458">
        <f t="shared" si="98"/>
        <v>0</v>
      </c>
      <c r="AG52" s="459">
        <f t="shared" si="98"/>
        <v>0</v>
      </c>
      <c r="AH52" s="458">
        <f t="shared" si="98"/>
        <v>0</v>
      </c>
      <c r="AI52" s="458">
        <f t="shared" si="98"/>
        <v>0</v>
      </c>
      <c r="AJ52" s="458">
        <f t="shared" si="98"/>
        <v>0</v>
      </c>
      <c r="AK52" s="458">
        <f t="shared" si="98"/>
        <v>0</v>
      </c>
      <c r="AL52" s="458">
        <f t="shared" si="98"/>
        <v>0</v>
      </c>
      <c r="AM52" s="458">
        <f t="shared" si="98"/>
        <v>0</v>
      </c>
      <c r="AN52" s="458">
        <f t="shared" si="103"/>
        <v>0</v>
      </c>
      <c r="AO52" s="458">
        <f t="shared" si="103"/>
        <v>0</v>
      </c>
      <c r="AP52" s="458">
        <f t="shared" si="103"/>
        <v>0</v>
      </c>
      <c r="AQ52" s="458">
        <f t="shared" si="103"/>
        <v>108644.38356164383</v>
      </c>
      <c r="AR52" s="458">
        <f t="shared" si="103"/>
        <v>105139.72602739726</v>
      </c>
      <c r="AS52" s="459">
        <f t="shared" si="103"/>
        <v>108644.38356164383</v>
      </c>
      <c r="AT52" s="458">
        <f t="shared" si="103"/>
        <v>108644.38356164383</v>
      </c>
      <c r="AU52" s="458">
        <f t="shared" si="103"/>
        <v>98130.410958904104</v>
      </c>
      <c r="AV52" s="458">
        <f t="shared" si="103"/>
        <v>108644.38356164383</v>
      </c>
      <c r="AW52" s="458">
        <f t="shared" si="103"/>
        <v>105139.72602739726</v>
      </c>
      <c r="AX52" s="458">
        <f t="shared" si="103"/>
        <v>108644.38356164383</v>
      </c>
      <c r="AY52" s="458">
        <f t="shared" si="103"/>
        <v>105139.72602739726</v>
      </c>
      <c r="AZ52" s="458">
        <f t="shared" si="103"/>
        <v>108644.38356164383</v>
      </c>
      <c r="BA52" s="458">
        <f t="shared" si="99"/>
        <v>108644.38356164383</v>
      </c>
      <c r="BB52" s="458">
        <f t="shared" si="99"/>
        <v>105139.72602739726</v>
      </c>
      <c r="BC52" s="458">
        <f t="shared" si="99"/>
        <v>0</v>
      </c>
      <c r="BD52" s="458">
        <f t="shared" si="99"/>
        <v>0</v>
      </c>
      <c r="BE52" s="459">
        <f t="shared" si="99"/>
        <v>0</v>
      </c>
      <c r="BF52" s="458">
        <f t="shared" si="99"/>
        <v>0</v>
      </c>
      <c r="BG52" s="458">
        <f t="shared" si="99"/>
        <v>0</v>
      </c>
      <c r="BH52" s="458">
        <f t="shared" si="99"/>
        <v>0</v>
      </c>
      <c r="BI52" s="458">
        <f t="shared" si="99"/>
        <v>0</v>
      </c>
      <c r="BJ52" s="458">
        <f t="shared" si="99"/>
        <v>0</v>
      </c>
      <c r="BK52" s="458">
        <f t="shared" si="100"/>
        <v>0</v>
      </c>
      <c r="BL52" s="458">
        <f t="shared" si="100"/>
        <v>0</v>
      </c>
      <c r="BM52" s="458">
        <f t="shared" si="100"/>
        <v>0</v>
      </c>
      <c r="BN52" s="458">
        <f t="shared" si="100"/>
        <v>0</v>
      </c>
      <c r="BO52" s="458">
        <f t="shared" si="100"/>
        <v>0</v>
      </c>
      <c r="BP52" s="458">
        <f t="shared" si="100"/>
        <v>0</v>
      </c>
      <c r="BQ52" s="458">
        <f t="shared" si="100"/>
        <v>0</v>
      </c>
      <c r="BR52" s="458">
        <f t="shared" si="100"/>
        <v>0</v>
      </c>
      <c r="BS52" s="458">
        <f t="shared" si="100"/>
        <v>0</v>
      </c>
      <c r="BT52" s="458">
        <f t="shared" si="100"/>
        <v>0</v>
      </c>
      <c r="BU52" s="458">
        <f t="shared" si="100"/>
        <v>0</v>
      </c>
      <c r="BV52" s="458">
        <f t="shared" si="100"/>
        <v>0</v>
      </c>
      <c r="BW52" s="458">
        <f t="shared" si="100"/>
        <v>0</v>
      </c>
      <c r="BX52" s="458">
        <f t="shared" si="100"/>
        <v>0</v>
      </c>
      <c r="BY52" s="458">
        <f t="shared" si="100"/>
        <v>0</v>
      </c>
      <c r="BZ52" s="458">
        <f t="shared" si="100"/>
        <v>0</v>
      </c>
      <c r="CA52" s="458">
        <f t="shared" si="111"/>
        <v>0</v>
      </c>
      <c r="CB52" s="458">
        <f t="shared" si="111"/>
        <v>0</v>
      </c>
      <c r="CC52" s="458">
        <f t="shared" si="111"/>
        <v>0</v>
      </c>
      <c r="CD52" s="458">
        <f t="shared" si="111"/>
        <v>0</v>
      </c>
      <c r="CE52" s="458">
        <f t="shared" si="111"/>
        <v>0</v>
      </c>
      <c r="CF52" s="458">
        <f t="shared" si="111"/>
        <v>0</v>
      </c>
      <c r="CG52" s="458">
        <f t="shared" si="111"/>
        <v>0</v>
      </c>
      <c r="CH52" s="458">
        <f t="shared" si="111"/>
        <v>0</v>
      </c>
      <c r="CI52" s="458">
        <f t="shared" si="111"/>
        <v>0</v>
      </c>
      <c r="CJ52" s="458">
        <f t="shared" si="111"/>
        <v>0</v>
      </c>
      <c r="CK52" s="458">
        <f t="shared" si="111"/>
        <v>0</v>
      </c>
      <c r="CL52" s="458">
        <f t="shared" si="111"/>
        <v>0</v>
      </c>
      <c r="CM52" s="458">
        <f t="shared" si="111"/>
        <v>0</v>
      </c>
      <c r="CN52" s="458">
        <f t="shared" si="111"/>
        <v>0</v>
      </c>
      <c r="CO52" s="458">
        <f t="shared" si="111"/>
        <v>0</v>
      </c>
      <c r="CP52" s="458">
        <f t="shared" si="111"/>
        <v>0</v>
      </c>
      <c r="CQ52" s="458">
        <f t="shared" si="111"/>
        <v>0</v>
      </c>
      <c r="CR52" s="458">
        <f t="shared" si="111"/>
        <v>0</v>
      </c>
      <c r="CS52" s="458">
        <f t="shared" si="111"/>
        <v>0</v>
      </c>
      <c r="CT52" s="458">
        <f t="shared" si="111"/>
        <v>0</v>
      </c>
      <c r="CU52" s="458">
        <f t="shared" si="111"/>
        <v>0</v>
      </c>
      <c r="CV52" s="458">
        <f t="shared" si="111"/>
        <v>0</v>
      </c>
      <c r="CW52" s="458">
        <f t="shared" si="111"/>
        <v>0</v>
      </c>
      <c r="CX52" s="458">
        <f t="shared" si="111"/>
        <v>0</v>
      </c>
      <c r="CY52" s="458">
        <f t="shared" si="111"/>
        <v>0</v>
      </c>
      <c r="CZ52" s="458">
        <f t="shared" si="111"/>
        <v>0</v>
      </c>
      <c r="DA52" s="458">
        <f t="shared" si="111"/>
        <v>0</v>
      </c>
      <c r="DB52" s="458">
        <f t="shared" si="111"/>
        <v>0</v>
      </c>
      <c r="DC52" s="458">
        <f t="shared" ref="DC52:EC52" si="113">IF((DATE(YEAR($F52),MONTH($F52),1))&lt;=(DATE(YEAR($G52),MONTH($G52),1)),IF(AND($G52&lt;=DC$5,$H52&gt;DC$6),DC$4*($D52/($H52-$G52+1)),IF(AND($G52&gt;DC$5,$G52&lt;=DC$6),(DC$6-$G52+1)*($D52/($H52-$G52+1)),IF(AND($H52&gt;=DC$5,$H52&lt;=DC$6),($H52-DC$5+1)*($D52/($H52-$G52+1)),0))),IF($F52=DC$5,($F52-$G52+DC$4)/($H52-$G52+1)*$D52,IF($F52&lt;DC$5,IF(AND($G52&lt;=DC$5,$H52&gt;DC$6),DC$4*($D52/($H52-$G52+1)),IF(AND($H52&gt;=DC$5,$H52&lt;=DC$6),($H52-DC$5+1)*($D52/($H52-$G52+1)),0)),0)))</f>
        <v>0</v>
      </c>
      <c r="DD52" s="458">
        <f t="shared" si="113"/>
        <v>0</v>
      </c>
      <c r="DE52" s="458">
        <f t="shared" si="113"/>
        <v>0</v>
      </c>
      <c r="DF52" s="458">
        <f t="shared" si="113"/>
        <v>0</v>
      </c>
      <c r="DG52" s="458">
        <f t="shared" si="113"/>
        <v>0</v>
      </c>
      <c r="DH52" s="458">
        <f t="shared" si="113"/>
        <v>0</v>
      </c>
      <c r="DI52" s="458">
        <f t="shared" si="113"/>
        <v>0</v>
      </c>
      <c r="DJ52" s="458">
        <f t="shared" si="113"/>
        <v>0</v>
      </c>
      <c r="DK52" s="458">
        <f t="shared" si="113"/>
        <v>0</v>
      </c>
      <c r="DL52" s="458">
        <f t="shared" si="113"/>
        <v>0</v>
      </c>
      <c r="DM52" s="458">
        <f t="shared" si="113"/>
        <v>0</v>
      </c>
      <c r="DN52" s="458">
        <f t="shared" si="113"/>
        <v>0</v>
      </c>
      <c r="DO52" s="458">
        <f t="shared" si="113"/>
        <v>0</v>
      </c>
      <c r="DP52" s="458">
        <f t="shared" si="113"/>
        <v>0</v>
      </c>
      <c r="DQ52" s="458">
        <f t="shared" si="113"/>
        <v>0</v>
      </c>
      <c r="DR52" s="458">
        <f t="shared" si="113"/>
        <v>0</v>
      </c>
      <c r="DS52" s="458">
        <f t="shared" si="113"/>
        <v>0</v>
      </c>
      <c r="DT52" s="458">
        <f t="shared" si="113"/>
        <v>0</v>
      </c>
      <c r="DU52" s="458">
        <f t="shared" si="113"/>
        <v>0</v>
      </c>
      <c r="DV52" s="458">
        <f t="shared" si="113"/>
        <v>0</v>
      </c>
      <c r="DW52" s="458">
        <f t="shared" si="113"/>
        <v>0</v>
      </c>
      <c r="DX52" s="458">
        <f t="shared" si="113"/>
        <v>0</v>
      </c>
      <c r="DY52" s="458">
        <f t="shared" si="113"/>
        <v>0</v>
      </c>
      <c r="DZ52" s="458">
        <f t="shared" si="113"/>
        <v>0</v>
      </c>
      <c r="EA52" s="458">
        <f t="shared" si="113"/>
        <v>0</v>
      </c>
      <c r="EB52" s="458">
        <f t="shared" si="113"/>
        <v>0</v>
      </c>
      <c r="EC52" s="458">
        <f t="shared" si="113"/>
        <v>0</v>
      </c>
      <c r="ED52" s="458">
        <f t="shared" si="112"/>
        <v>0</v>
      </c>
      <c r="EE52" s="458">
        <f t="shared" si="112"/>
        <v>0</v>
      </c>
      <c r="EF52" s="458">
        <f t="shared" si="112"/>
        <v>0</v>
      </c>
      <c r="EG52" s="458">
        <f t="shared" si="112"/>
        <v>0</v>
      </c>
      <c r="EH52" s="458">
        <f t="shared" si="112"/>
        <v>0</v>
      </c>
      <c r="EI52" s="458">
        <f t="shared" si="112"/>
        <v>0</v>
      </c>
      <c r="EJ52" s="458">
        <f t="shared" si="112"/>
        <v>0</v>
      </c>
      <c r="EK52" s="458">
        <f t="shared" si="97"/>
        <v>0</v>
      </c>
    </row>
    <row r="53" spans="1:141">
      <c r="A53" s="422">
        <v>44501</v>
      </c>
      <c r="B53" s="438">
        <v>2021</v>
      </c>
      <c r="C53" s="705">
        <v>0</v>
      </c>
      <c r="D53" s="448">
        <f t="shared" si="107"/>
        <v>0</v>
      </c>
      <c r="E53" s="457">
        <f t="shared" si="77"/>
        <v>0</v>
      </c>
      <c r="F53" s="440">
        <v>44501</v>
      </c>
      <c r="G53" s="440">
        <f t="shared" si="108"/>
        <v>44501</v>
      </c>
      <c r="H53" s="442">
        <f t="shared" si="79"/>
        <v>44865</v>
      </c>
      <c r="J53" s="458">
        <f t="shared" si="102"/>
        <v>0</v>
      </c>
      <c r="K53" s="458">
        <f t="shared" si="102"/>
        <v>0</v>
      </c>
      <c r="L53" s="458">
        <f t="shared" si="102"/>
        <v>0</v>
      </c>
      <c r="M53" s="458">
        <f t="shared" si="102"/>
        <v>0</v>
      </c>
      <c r="N53" s="458">
        <f t="shared" si="102"/>
        <v>0</v>
      </c>
      <c r="O53" s="458">
        <f t="shared" si="102"/>
        <v>0</v>
      </c>
      <c r="P53" s="458">
        <f t="shared" si="102"/>
        <v>0</v>
      </c>
      <c r="Q53" s="458">
        <f t="shared" si="102"/>
        <v>0</v>
      </c>
      <c r="R53" s="458">
        <f t="shared" si="102"/>
        <v>0</v>
      </c>
      <c r="S53" s="458">
        <f t="shared" si="102"/>
        <v>0</v>
      </c>
      <c r="T53" s="458">
        <f t="shared" si="102"/>
        <v>0</v>
      </c>
      <c r="U53" s="459">
        <f t="shared" si="102"/>
        <v>0</v>
      </c>
      <c r="V53" s="458">
        <f t="shared" si="102"/>
        <v>0</v>
      </c>
      <c r="W53" s="458">
        <f t="shared" si="102"/>
        <v>0</v>
      </c>
      <c r="X53" s="458">
        <f t="shared" si="102"/>
        <v>0</v>
      </c>
      <c r="Y53" s="458">
        <f t="shared" si="102"/>
        <v>0</v>
      </c>
      <c r="Z53" s="458">
        <f t="shared" si="98"/>
        <v>0</v>
      </c>
      <c r="AA53" s="458">
        <f t="shared" si="98"/>
        <v>0</v>
      </c>
      <c r="AB53" s="458">
        <f t="shared" si="98"/>
        <v>0</v>
      </c>
      <c r="AC53" s="458">
        <f t="shared" si="98"/>
        <v>0</v>
      </c>
      <c r="AD53" s="458">
        <f t="shared" si="98"/>
        <v>0</v>
      </c>
      <c r="AE53" s="458">
        <f t="shared" si="98"/>
        <v>0</v>
      </c>
      <c r="AF53" s="458">
        <f t="shared" si="98"/>
        <v>0</v>
      </c>
      <c r="AG53" s="459">
        <f t="shared" si="98"/>
        <v>0</v>
      </c>
      <c r="AH53" s="458">
        <f t="shared" si="98"/>
        <v>0</v>
      </c>
      <c r="AI53" s="458">
        <f t="shared" si="98"/>
        <v>0</v>
      </c>
      <c r="AJ53" s="458">
        <f t="shared" si="98"/>
        <v>0</v>
      </c>
      <c r="AK53" s="458">
        <f t="shared" si="98"/>
        <v>0</v>
      </c>
      <c r="AL53" s="458">
        <f t="shared" si="98"/>
        <v>0</v>
      </c>
      <c r="AM53" s="458">
        <f t="shared" si="98"/>
        <v>0</v>
      </c>
      <c r="AN53" s="458">
        <f t="shared" si="103"/>
        <v>0</v>
      </c>
      <c r="AO53" s="458">
        <f t="shared" si="103"/>
        <v>0</v>
      </c>
      <c r="AP53" s="458">
        <f t="shared" si="103"/>
        <v>0</v>
      </c>
      <c r="AQ53" s="458">
        <f t="shared" si="103"/>
        <v>0</v>
      </c>
      <c r="AR53" s="458">
        <f t="shared" si="103"/>
        <v>0</v>
      </c>
      <c r="AS53" s="459">
        <f t="shared" si="103"/>
        <v>0</v>
      </c>
      <c r="AT53" s="458">
        <f t="shared" si="103"/>
        <v>0</v>
      </c>
      <c r="AU53" s="458">
        <f t="shared" si="103"/>
        <v>0</v>
      </c>
      <c r="AV53" s="458">
        <f t="shared" si="103"/>
        <v>0</v>
      </c>
      <c r="AW53" s="458">
        <f t="shared" si="103"/>
        <v>0</v>
      </c>
      <c r="AX53" s="458">
        <f t="shared" si="103"/>
        <v>0</v>
      </c>
      <c r="AY53" s="458">
        <f t="shared" si="103"/>
        <v>0</v>
      </c>
      <c r="AZ53" s="458">
        <f t="shared" si="103"/>
        <v>0</v>
      </c>
      <c r="BA53" s="458">
        <f t="shared" si="99"/>
        <v>0</v>
      </c>
      <c r="BB53" s="458">
        <f t="shared" si="99"/>
        <v>0</v>
      </c>
      <c r="BC53" s="458">
        <f t="shared" si="99"/>
        <v>0</v>
      </c>
      <c r="BD53" s="458">
        <f t="shared" si="99"/>
        <v>0</v>
      </c>
      <c r="BE53" s="459">
        <f t="shared" si="99"/>
        <v>0</v>
      </c>
      <c r="BF53" s="458">
        <f t="shared" si="99"/>
        <v>0</v>
      </c>
      <c r="BG53" s="458">
        <f t="shared" si="99"/>
        <v>0</v>
      </c>
      <c r="BH53" s="458">
        <f t="shared" si="99"/>
        <v>0</v>
      </c>
      <c r="BI53" s="458">
        <f t="shared" si="99"/>
        <v>0</v>
      </c>
      <c r="BJ53" s="458">
        <f t="shared" si="99"/>
        <v>0</v>
      </c>
      <c r="BK53" s="458">
        <f t="shared" si="100"/>
        <v>0</v>
      </c>
      <c r="BL53" s="458">
        <f t="shared" si="100"/>
        <v>0</v>
      </c>
      <c r="BM53" s="458">
        <f t="shared" si="100"/>
        <v>0</v>
      </c>
      <c r="BN53" s="458">
        <f t="shared" si="100"/>
        <v>0</v>
      </c>
      <c r="BO53" s="458">
        <f t="shared" si="100"/>
        <v>0</v>
      </c>
      <c r="BP53" s="458">
        <f t="shared" si="100"/>
        <v>0</v>
      </c>
      <c r="BQ53" s="458">
        <f t="shared" si="100"/>
        <v>0</v>
      </c>
      <c r="BR53" s="458">
        <f t="shared" si="100"/>
        <v>0</v>
      </c>
      <c r="BS53" s="458">
        <f t="shared" si="100"/>
        <v>0</v>
      </c>
      <c r="BT53" s="458">
        <f t="shared" si="100"/>
        <v>0</v>
      </c>
      <c r="BU53" s="458">
        <f t="shared" si="100"/>
        <v>0</v>
      </c>
      <c r="BV53" s="458">
        <f t="shared" si="100"/>
        <v>0</v>
      </c>
      <c r="BW53" s="458">
        <f t="shared" si="100"/>
        <v>0</v>
      </c>
      <c r="BX53" s="458">
        <f t="shared" si="100"/>
        <v>0</v>
      </c>
      <c r="BY53" s="458">
        <f t="shared" si="100"/>
        <v>0</v>
      </c>
      <c r="BZ53" s="458">
        <f t="shared" si="100"/>
        <v>0</v>
      </c>
      <c r="CA53" s="458">
        <f t="shared" ref="CA53:EK53" si="114">IF((DATE(YEAR($F53),MONTH($F53),1))&lt;=(DATE(YEAR($G53),MONTH($G53),1)),IF(AND($G53&lt;=CA$5,$H53&gt;CA$6),CA$4*($D53/($H53-$G53+1)),IF(AND($G53&gt;CA$5,$G53&lt;=CA$6),(CA$6-$G53+1)*($D53/($H53-$G53+1)),IF(AND($H53&gt;=CA$5,$H53&lt;=CA$6),($H53-CA$5+1)*($D53/($H53-$G53+1)),0))),IF($F53=CA$5,($F53-$G53+CA$4)/($H53-$G53+1)*$D53,IF($F53&lt;CA$5,IF(AND($G53&lt;=CA$5,$H53&gt;CA$6),CA$4*($D53/($H53-$G53+1)),IF(AND($H53&gt;=CA$5,$H53&lt;=CA$6),($H53-CA$5+1)*($D53/($H53-$G53+1)),0)),0)))</f>
        <v>0</v>
      </c>
      <c r="CB53" s="458">
        <f t="shared" si="114"/>
        <v>0</v>
      </c>
      <c r="CC53" s="458">
        <f t="shared" si="114"/>
        <v>0</v>
      </c>
      <c r="CD53" s="458">
        <f t="shared" si="114"/>
        <v>0</v>
      </c>
      <c r="CE53" s="458">
        <f t="shared" si="114"/>
        <v>0</v>
      </c>
      <c r="CF53" s="458">
        <f t="shared" si="114"/>
        <v>0</v>
      </c>
      <c r="CG53" s="458">
        <f t="shared" si="114"/>
        <v>0</v>
      </c>
      <c r="CH53" s="458">
        <f t="shared" si="114"/>
        <v>0</v>
      </c>
      <c r="CI53" s="458">
        <f t="shared" si="114"/>
        <v>0</v>
      </c>
      <c r="CJ53" s="458">
        <f t="shared" si="114"/>
        <v>0</v>
      </c>
      <c r="CK53" s="458">
        <f t="shared" si="114"/>
        <v>0</v>
      </c>
      <c r="CL53" s="458">
        <f t="shared" si="114"/>
        <v>0</v>
      </c>
      <c r="CM53" s="458">
        <f t="shared" si="114"/>
        <v>0</v>
      </c>
      <c r="CN53" s="458">
        <f t="shared" si="114"/>
        <v>0</v>
      </c>
      <c r="CO53" s="458">
        <f t="shared" si="114"/>
        <v>0</v>
      </c>
      <c r="CP53" s="458">
        <f t="shared" si="114"/>
        <v>0</v>
      </c>
      <c r="CQ53" s="458">
        <f t="shared" si="114"/>
        <v>0</v>
      </c>
      <c r="CR53" s="458">
        <f t="shared" si="114"/>
        <v>0</v>
      </c>
      <c r="CS53" s="458">
        <f t="shared" si="114"/>
        <v>0</v>
      </c>
      <c r="CT53" s="458">
        <f t="shared" si="114"/>
        <v>0</v>
      </c>
      <c r="CU53" s="458">
        <f t="shared" si="114"/>
        <v>0</v>
      </c>
      <c r="CV53" s="458">
        <f t="shared" si="114"/>
        <v>0</v>
      </c>
      <c r="CW53" s="458">
        <f t="shared" si="114"/>
        <v>0</v>
      </c>
      <c r="CX53" s="458">
        <f t="shared" si="114"/>
        <v>0</v>
      </c>
      <c r="CY53" s="458">
        <f t="shared" si="114"/>
        <v>0</v>
      </c>
      <c r="CZ53" s="458">
        <f t="shared" si="114"/>
        <v>0</v>
      </c>
      <c r="DA53" s="458">
        <f t="shared" si="114"/>
        <v>0</v>
      </c>
      <c r="DB53" s="458">
        <f t="shared" si="114"/>
        <v>0</v>
      </c>
      <c r="DC53" s="458">
        <f t="shared" si="114"/>
        <v>0</v>
      </c>
      <c r="DD53" s="458">
        <f t="shared" si="114"/>
        <v>0</v>
      </c>
      <c r="DE53" s="458">
        <f t="shared" si="114"/>
        <v>0</v>
      </c>
      <c r="DF53" s="458">
        <f t="shared" si="114"/>
        <v>0</v>
      </c>
      <c r="DG53" s="458">
        <f t="shared" si="114"/>
        <v>0</v>
      </c>
      <c r="DH53" s="458">
        <f t="shared" si="114"/>
        <v>0</v>
      </c>
      <c r="DI53" s="458">
        <f t="shared" si="114"/>
        <v>0</v>
      </c>
      <c r="DJ53" s="458">
        <f t="shared" si="114"/>
        <v>0</v>
      </c>
      <c r="DK53" s="458">
        <f t="shared" si="114"/>
        <v>0</v>
      </c>
      <c r="DL53" s="458">
        <f t="shared" si="114"/>
        <v>0</v>
      </c>
      <c r="DM53" s="458">
        <f t="shared" si="114"/>
        <v>0</v>
      </c>
      <c r="DN53" s="458">
        <f t="shared" si="114"/>
        <v>0</v>
      </c>
      <c r="DO53" s="458">
        <f t="shared" si="114"/>
        <v>0</v>
      </c>
      <c r="DP53" s="458">
        <f t="shared" si="114"/>
        <v>0</v>
      </c>
      <c r="DQ53" s="458">
        <f t="shared" si="114"/>
        <v>0</v>
      </c>
      <c r="DR53" s="458">
        <f t="shared" si="114"/>
        <v>0</v>
      </c>
      <c r="DS53" s="458">
        <f t="shared" si="114"/>
        <v>0</v>
      </c>
      <c r="DT53" s="458">
        <f t="shared" si="114"/>
        <v>0</v>
      </c>
      <c r="DU53" s="458">
        <f t="shared" si="114"/>
        <v>0</v>
      </c>
      <c r="DV53" s="458">
        <f t="shared" si="114"/>
        <v>0</v>
      </c>
      <c r="DW53" s="458">
        <f t="shared" si="114"/>
        <v>0</v>
      </c>
      <c r="DX53" s="458">
        <f t="shared" si="114"/>
        <v>0</v>
      </c>
      <c r="DY53" s="458">
        <f t="shared" si="114"/>
        <v>0</v>
      </c>
      <c r="DZ53" s="458">
        <f t="shared" si="114"/>
        <v>0</v>
      </c>
      <c r="EA53" s="458">
        <f t="shared" si="114"/>
        <v>0</v>
      </c>
      <c r="EB53" s="458">
        <f t="shared" si="114"/>
        <v>0</v>
      </c>
      <c r="EC53" s="458">
        <f t="shared" si="114"/>
        <v>0</v>
      </c>
      <c r="ED53" s="458">
        <f t="shared" si="114"/>
        <v>0</v>
      </c>
      <c r="EE53" s="458">
        <f t="shared" si="114"/>
        <v>0</v>
      </c>
      <c r="EF53" s="458">
        <f t="shared" si="114"/>
        <v>0</v>
      </c>
      <c r="EG53" s="458">
        <f t="shared" si="114"/>
        <v>0</v>
      </c>
      <c r="EH53" s="458">
        <f t="shared" si="114"/>
        <v>0</v>
      </c>
      <c r="EI53" s="458">
        <f t="shared" si="114"/>
        <v>0</v>
      </c>
      <c r="EJ53" s="458">
        <f t="shared" si="114"/>
        <v>0</v>
      </c>
      <c r="EK53" s="458">
        <f t="shared" si="114"/>
        <v>0</v>
      </c>
    </row>
    <row r="54" spans="1:141" s="470" customFormat="1">
      <c r="A54" s="460">
        <v>44531</v>
      </c>
      <c r="B54" s="461">
        <v>2021</v>
      </c>
      <c r="C54" s="707">
        <v>0</v>
      </c>
      <c r="D54" s="462">
        <f t="shared" si="107"/>
        <v>0</v>
      </c>
      <c r="E54" s="463">
        <f t="shared" si="77"/>
        <v>0</v>
      </c>
      <c r="F54" s="464">
        <v>44531</v>
      </c>
      <c r="G54" s="464">
        <f t="shared" si="108"/>
        <v>44531</v>
      </c>
      <c r="H54" s="465">
        <f t="shared" si="79"/>
        <v>44895</v>
      </c>
      <c r="J54" s="467">
        <f t="shared" si="102"/>
        <v>0</v>
      </c>
      <c r="K54" s="467">
        <f t="shared" si="102"/>
        <v>0</v>
      </c>
      <c r="L54" s="467">
        <f t="shared" si="102"/>
        <v>0</v>
      </c>
      <c r="M54" s="467">
        <f t="shared" si="102"/>
        <v>0</v>
      </c>
      <c r="N54" s="467">
        <f t="shared" si="102"/>
        <v>0</v>
      </c>
      <c r="O54" s="467">
        <f t="shared" si="102"/>
        <v>0</v>
      </c>
      <c r="P54" s="467">
        <f t="shared" si="102"/>
        <v>0</v>
      </c>
      <c r="Q54" s="467">
        <f t="shared" si="102"/>
        <v>0</v>
      </c>
      <c r="R54" s="467">
        <f t="shared" si="102"/>
        <v>0</v>
      </c>
      <c r="S54" s="467">
        <f t="shared" si="102"/>
        <v>0</v>
      </c>
      <c r="T54" s="467">
        <f t="shared" si="102"/>
        <v>0</v>
      </c>
      <c r="U54" s="468">
        <f t="shared" si="102"/>
        <v>0</v>
      </c>
      <c r="V54" s="467">
        <f t="shared" si="102"/>
        <v>0</v>
      </c>
      <c r="W54" s="467">
        <f t="shared" si="102"/>
        <v>0</v>
      </c>
      <c r="X54" s="467">
        <f t="shared" si="102"/>
        <v>0</v>
      </c>
      <c r="Y54" s="467">
        <f t="shared" si="102"/>
        <v>0</v>
      </c>
      <c r="Z54" s="467">
        <f t="shared" si="98"/>
        <v>0</v>
      </c>
      <c r="AA54" s="467">
        <f t="shared" si="98"/>
        <v>0</v>
      </c>
      <c r="AB54" s="467">
        <f t="shared" si="98"/>
        <v>0</v>
      </c>
      <c r="AC54" s="467">
        <f t="shared" si="98"/>
        <v>0</v>
      </c>
      <c r="AD54" s="467">
        <f t="shared" si="98"/>
        <v>0</v>
      </c>
      <c r="AE54" s="467">
        <f t="shared" si="98"/>
        <v>0</v>
      </c>
      <c r="AF54" s="467">
        <f t="shared" si="98"/>
        <v>0</v>
      </c>
      <c r="AG54" s="468">
        <f t="shared" si="98"/>
        <v>0</v>
      </c>
      <c r="AH54" s="467">
        <f t="shared" si="98"/>
        <v>0</v>
      </c>
      <c r="AI54" s="467">
        <f t="shared" si="98"/>
        <v>0</v>
      </c>
      <c r="AJ54" s="467">
        <f t="shared" si="98"/>
        <v>0</v>
      </c>
      <c r="AK54" s="467">
        <f t="shared" si="98"/>
        <v>0</v>
      </c>
      <c r="AL54" s="467">
        <f t="shared" si="98"/>
        <v>0</v>
      </c>
      <c r="AM54" s="467">
        <f t="shared" si="98"/>
        <v>0</v>
      </c>
      <c r="AN54" s="467">
        <f t="shared" si="103"/>
        <v>0</v>
      </c>
      <c r="AO54" s="467">
        <f t="shared" si="103"/>
        <v>0</v>
      </c>
      <c r="AP54" s="467">
        <f t="shared" si="103"/>
        <v>0</v>
      </c>
      <c r="AQ54" s="467">
        <f t="shared" si="103"/>
        <v>0</v>
      </c>
      <c r="AR54" s="467">
        <f t="shared" si="103"/>
        <v>0</v>
      </c>
      <c r="AS54" s="468">
        <f t="shared" si="103"/>
        <v>0</v>
      </c>
      <c r="AT54" s="467">
        <f t="shared" si="103"/>
        <v>0</v>
      </c>
      <c r="AU54" s="467">
        <f t="shared" si="103"/>
        <v>0</v>
      </c>
      <c r="AV54" s="467">
        <f t="shared" si="103"/>
        <v>0</v>
      </c>
      <c r="AW54" s="467">
        <f t="shared" si="103"/>
        <v>0</v>
      </c>
      <c r="AX54" s="467">
        <f t="shared" si="103"/>
        <v>0</v>
      </c>
      <c r="AY54" s="467">
        <f t="shared" si="103"/>
        <v>0</v>
      </c>
      <c r="AZ54" s="467">
        <f t="shared" si="103"/>
        <v>0</v>
      </c>
      <c r="BA54" s="467">
        <f t="shared" si="99"/>
        <v>0</v>
      </c>
      <c r="BB54" s="467">
        <f t="shared" si="99"/>
        <v>0</v>
      </c>
      <c r="BC54" s="467">
        <f t="shared" si="99"/>
        <v>0</v>
      </c>
      <c r="BD54" s="467">
        <f t="shared" si="99"/>
        <v>0</v>
      </c>
      <c r="BE54" s="468">
        <f t="shared" si="99"/>
        <v>0</v>
      </c>
      <c r="BF54" s="467">
        <f t="shared" si="99"/>
        <v>0</v>
      </c>
      <c r="BG54" s="467">
        <f t="shared" si="99"/>
        <v>0</v>
      </c>
      <c r="BH54" s="467">
        <f t="shared" si="99"/>
        <v>0</v>
      </c>
      <c r="BI54" s="467">
        <f t="shared" si="99"/>
        <v>0</v>
      </c>
      <c r="BJ54" s="467">
        <f t="shared" si="99"/>
        <v>0</v>
      </c>
      <c r="BK54" s="467">
        <f t="shared" si="100"/>
        <v>0</v>
      </c>
      <c r="BL54" s="467">
        <f t="shared" si="100"/>
        <v>0</v>
      </c>
      <c r="BM54" s="467">
        <f t="shared" si="100"/>
        <v>0</v>
      </c>
      <c r="BN54" s="467">
        <f t="shared" si="100"/>
        <v>0</v>
      </c>
      <c r="BO54" s="467">
        <f t="shared" si="100"/>
        <v>0</v>
      </c>
      <c r="BP54" s="467">
        <f t="shared" si="100"/>
        <v>0</v>
      </c>
      <c r="BQ54" s="467">
        <f t="shared" si="100"/>
        <v>0</v>
      </c>
      <c r="BR54" s="467">
        <f t="shared" si="100"/>
        <v>0</v>
      </c>
      <c r="BS54" s="467">
        <f t="shared" si="100"/>
        <v>0</v>
      </c>
      <c r="BT54" s="467">
        <f t="shared" si="100"/>
        <v>0</v>
      </c>
      <c r="BU54" s="467">
        <f t="shared" si="100"/>
        <v>0</v>
      </c>
      <c r="BV54" s="467">
        <f t="shared" si="100"/>
        <v>0</v>
      </c>
      <c r="BW54" s="467">
        <f t="shared" si="100"/>
        <v>0</v>
      </c>
      <c r="BX54" s="467">
        <f t="shared" si="100"/>
        <v>0</v>
      </c>
      <c r="BY54" s="467">
        <f t="shared" si="100"/>
        <v>0</v>
      </c>
      <c r="BZ54" s="467">
        <f t="shared" ref="BZ54:EK57" si="115">IF((DATE(YEAR($F54),MONTH($F54),1))&lt;=(DATE(YEAR($G54),MONTH($G54),1)),IF(AND($G54&lt;=BZ$5,$H54&gt;BZ$6),BZ$4*($D54/($H54-$G54+1)),IF(AND($G54&gt;BZ$5,$G54&lt;=BZ$6),(BZ$6-$G54+1)*($D54/($H54-$G54+1)),IF(AND($H54&gt;=BZ$5,$H54&lt;=BZ$6),($H54-BZ$5+1)*($D54/($H54-$G54+1)),0))),IF($F54=BZ$5,($F54-$G54+BZ$4)/($H54-$G54+1)*$D54,IF($F54&lt;BZ$5,IF(AND($G54&lt;=BZ$5,$H54&gt;BZ$6),BZ$4*($D54/($H54-$G54+1)),IF(AND($H54&gt;=BZ$5,$H54&lt;=BZ$6),($H54-BZ$5+1)*($D54/($H54-$G54+1)),0)),0)))</f>
        <v>0</v>
      </c>
      <c r="CA54" s="467">
        <f t="shared" si="115"/>
        <v>0</v>
      </c>
      <c r="CB54" s="467">
        <f t="shared" si="115"/>
        <v>0</v>
      </c>
      <c r="CC54" s="467">
        <f t="shared" si="115"/>
        <v>0</v>
      </c>
      <c r="CD54" s="467">
        <f t="shared" si="115"/>
        <v>0</v>
      </c>
      <c r="CE54" s="467">
        <f t="shared" si="115"/>
        <v>0</v>
      </c>
      <c r="CF54" s="467">
        <f t="shared" si="115"/>
        <v>0</v>
      </c>
      <c r="CG54" s="467">
        <f t="shared" si="115"/>
        <v>0</v>
      </c>
      <c r="CH54" s="467">
        <f t="shared" si="115"/>
        <v>0</v>
      </c>
      <c r="CI54" s="467">
        <f t="shared" si="115"/>
        <v>0</v>
      </c>
      <c r="CJ54" s="467">
        <f t="shared" si="115"/>
        <v>0</v>
      </c>
      <c r="CK54" s="467">
        <f t="shared" si="115"/>
        <v>0</v>
      </c>
      <c r="CL54" s="467">
        <f t="shared" si="115"/>
        <v>0</v>
      </c>
      <c r="CM54" s="467">
        <f t="shared" si="115"/>
        <v>0</v>
      </c>
      <c r="CN54" s="467">
        <f t="shared" si="115"/>
        <v>0</v>
      </c>
      <c r="CO54" s="467">
        <f t="shared" si="115"/>
        <v>0</v>
      </c>
      <c r="CP54" s="467">
        <f t="shared" si="115"/>
        <v>0</v>
      </c>
      <c r="CQ54" s="467">
        <f t="shared" si="115"/>
        <v>0</v>
      </c>
      <c r="CR54" s="467">
        <f t="shared" si="115"/>
        <v>0</v>
      </c>
      <c r="CS54" s="467">
        <f t="shared" si="115"/>
        <v>0</v>
      </c>
      <c r="CT54" s="467">
        <f t="shared" si="115"/>
        <v>0</v>
      </c>
      <c r="CU54" s="467">
        <f t="shared" si="115"/>
        <v>0</v>
      </c>
      <c r="CV54" s="467">
        <f t="shared" si="115"/>
        <v>0</v>
      </c>
      <c r="CW54" s="467">
        <f t="shared" si="115"/>
        <v>0</v>
      </c>
      <c r="CX54" s="467">
        <f t="shared" si="115"/>
        <v>0</v>
      </c>
      <c r="CY54" s="467">
        <f t="shared" si="115"/>
        <v>0</v>
      </c>
      <c r="CZ54" s="467">
        <f t="shared" si="115"/>
        <v>0</v>
      </c>
      <c r="DA54" s="467">
        <f t="shared" si="115"/>
        <v>0</v>
      </c>
      <c r="DB54" s="467">
        <f t="shared" si="115"/>
        <v>0</v>
      </c>
      <c r="DC54" s="467">
        <f t="shared" si="115"/>
        <v>0</v>
      </c>
      <c r="DD54" s="467">
        <f t="shared" si="115"/>
        <v>0</v>
      </c>
      <c r="DE54" s="467">
        <f t="shared" si="115"/>
        <v>0</v>
      </c>
      <c r="DF54" s="467">
        <f t="shared" si="115"/>
        <v>0</v>
      </c>
      <c r="DG54" s="467">
        <f t="shared" si="115"/>
        <v>0</v>
      </c>
      <c r="DH54" s="467">
        <f t="shared" si="115"/>
        <v>0</v>
      </c>
      <c r="DI54" s="467">
        <f t="shared" si="115"/>
        <v>0</v>
      </c>
      <c r="DJ54" s="467">
        <f t="shared" si="115"/>
        <v>0</v>
      </c>
      <c r="DK54" s="467">
        <f t="shared" si="115"/>
        <v>0</v>
      </c>
      <c r="DL54" s="467">
        <f t="shared" si="115"/>
        <v>0</v>
      </c>
      <c r="DM54" s="467">
        <f t="shared" si="115"/>
        <v>0</v>
      </c>
      <c r="DN54" s="467">
        <f t="shared" si="115"/>
        <v>0</v>
      </c>
      <c r="DO54" s="467">
        <f t="shared" si="115"/>
        <v>0</v>
      </c>
      <c r="DP54" s="467">
        <f t="shared" si="115"/>
        <v>0</v>
      </c>
      <c r="DQ54" s="467">
        <f t="shared" si="115"/>
        <v>0</v>
      </c>
      <c r="DR54" s="467">
        <f t="shared" si="115"/>
        <v>0</v>
      </c>
      <c r="DS54" s="467">
        <f t="shared" si="115"/>
        <v>0</v>
      </c>
      <c r="DT54" s="467">
        <f t="shared" si="115"/>
        <v>0</v>
      </c>
      <c r="DU54" s="467">
        <f t="shared" si="115"/>
        <v>0</v>
      </c>
      <c r="DV54" s="467">
        <f t="shared" si="115"/>
        <v>0</v>
      </c>
      <c r="DW54" s="467">
        <f t="shared" si="115"/>
        <v>0</v>
      </c>
      <c r="DX54" s="467">
        <f t="shared" si="115"/>
        <v>0</v>
      </c>
      <c r="DY54" s="467">
        <f t="shared" si="115"/>
        <v>0</v>
      </c>
      <c r="DZ54" s="467">
        <f t="shared" si="115"/>
        <v>0</v>
      </c>
      <c r="EA54" s="467">
        <f t="shared" si="115"/>
        <v>0</v>
      </c>
      <c r="EB54" s="467">
        <f t="shared" si="115"/>
        <v>0</v>
      </c>
      <c r="EC54" s="467">
        <f t="shared" si="115"/>
        <v>0</v>
      </c>
      <c r="ED54" s="467">
        <f t="shared" si="115"/>
        <v>0</v>
      </c>
      <c r="EE54" s="467">
        <f t="shared" si="115"/>
        <v>0</v>
      </c>
      <c r="EF54" s="467">
        <f t="shared" si="115"/>
        <v>0</v>
      </c>
      <c r="EG54" s="467">
        <f t="shared" si="115"/>
        <v>0</v>
      </c>
      <c r="EH54" s="467">
        <f t="shared" si="115"/>
        <v>0</v>
      </c>
      <c r="EI54" s="467">
        <f t="shared" si="115"/>
        <v>0</v>
      </c>
      <c r="EJ54" s="467">
        <f t="shared" si="115"/>
        <v>0</v>
      </c>
      <c r="EK54" s="467">
        <f t="shared" si="115"/>
        <v>0</v>
      </c>
    </row>
    <row r="55" spans="1:141">
      <c r="A55" s="422">
        <v>44562</v>
      </c>
      <c r="B55" s="438">
        <v>2022</v>
      </c>
      <c r="C55" s="705">
        <v>5000</v>
      </c>
      <c r="D55" s="423">
        <f>C55*$B$12</f>
        <v>1560000</v>
      </c>
      <c r="E55" s="439">
        <f t="shared" si="77"/>
        <v>0</v>
      </c>
      <c r="F55" s="440">
        <v>44562</v>
      </c>
      <c r="G55" s="440">
        <f>F55</f>
        <v>44562</v>
      </c>
      <c r="H55" s="442">
        <f t="shared" si="79"/>
        <v>44926</v>
      </c>
      <c r="J55" s="444">
        <f t="shared" si="102"/>
        <v>0</v>
      </c>
      <c r="K55" s="444">
        <f t="shared" si="102"/>
        <v>0</v>
      </c>
      <c r="L55" s="444">
        <f t="shared" si="102"/>
        <v>0</v>
      </c>
      <c r="M55" s="444">
        <f t="shared" si="102"/>
        <v>0</v>
      </c>
      <c r="N55" s="444">
        <f t="shared" si="102"/>
        <v>0</v>
      </c>
      <c r="O55" s="444">
        <f t="shared" si="102"/>
        <v>0</v>
      </c>
      <c r="P55" s="444">
        <f t="shared" si="102"/>
        <v>0</v>
      </c>
      <c r="Q55" s="444">
        <f t="shared" si="102"/>
        <v>0</v>
      </c>
      <c r="R55" s="444">
        <f t="shared" si="102"/>
        <v>0</v>
      </c>
      <c r="S55" s="444">
        <f t="shared" si="102"/>
        <v>0</v>
      </c>
      <c r="T55" s="444">
        <f t="shared" si="102"/>
        <v>0</v>
      </c>
      <c r="U55" s="445">
        <f t="shared" si="102"/>
        <v>0</v>
      </c>
      <c r="V55" s="444">
        <f t="shared" si="102"/>
        <v>0</v>
      </c>
      <c r="W55" s="444">
        <f t="shared" si="102"/>
        <v>0</v>
      </c>
      <c r="X55" s="444">
        <f t="shared" si="102"/>
        <v>0</v>
      </c>
      <c r="Y55" s="444">
        <f t="shared" ref="Y55:AN70" si="116">IF((DATE(YEAR($F55),MONTH($F55),1))&lt;=(DATE(YEAR($G55),MONTH($G55),1)),IF(AND($G55&lt;=Y$5,$H55&gt;Y$6),Y$4*($D55/($H55-$G55+1)),IF(AND($G55&gt;Y$5,$G55&lt;=Y$6),(Y$6-$G55+1)*($D55/($H55-$G55+1)),IF(AND($H55&gt;=Y$5,$H55&lt;=Y$6),($H55-Y$5+1)*($D55/($H55-$G55+1)),0))),IF($F55=Y$5,($F55-$G55+Y$4)/($H55-$G55+1)*$D55,IF($F55&lt;Y$5,IF(AND($G55&lt;=Y$5,$H55&gt;Y$6),Y$4*($D55/($H55-$G55+1)),IF(AND($H55&gt;=Y$5,$H55&lt;=Y$6),($H55-Y$5+1)*($D55/($H55-$G55+1)),0)),0)))</f>
        <v>0</v>
      </c>
      <c r="Z55" s="444">
        <f t="shared" si="116"/>
        <v>0</v>
      </c>
      <c r="AA55" s="444">
        <f t="shared" si="116"/>
        <v>0</v>
      </c>
      <c r="AB55" s="444">
        <f t="shared" si="116"/>
        <v>0</v>
      </c>
      <c r="AC55" s="444">
        <f t="shared" si="116"/>
        <v>0</v>
      </c>
      <c r="AD55" s="444">
        <f t="shared" si="116"/>
        <v>0</v>
      </c>
      <c r="AE55" s="444">
        <f t="shared" si="116"/>
        <v>0</v>
      </c>
      <c r="AF55" s="444">
        <f t="shared" si="116"/>
        <v>0</v>
      </c>
      <c r="AG55" s="445">
        <f t="shared" si="116"/>
        <v>0</v>
      </c>
      <c r="AH55" s="444">
        <f t="shared" si="116"/>
        <v>0</v>
      </c>
      <c r="AI55" s="444">
        <f t="shared" si="116"/>
        <v>0</v>
      </c>
      <c r="AJ55" s="444">
        <f t="shared" si="116"/>
        <v>0</v>
      </c>
      <c r="AK55" s="444">
        <f t="shared" si="116"/>
        <v>0</v>
      </c>
      <c r="AL55" s="444">
        <f t="shared" si="116"/>
        <v>0</v>
      </c>
      <c r="AM55" s="444">
        <f t="shared" si="116"/>
        <v>0</v>
      </c>
      <c r="AN55" s="444">
        <f t="shared" si="116"/>
        <v>0</v>
      </c>
      <c r="AO55" s="444">
        <f t="shared" si="103"/>
        <v>0</v>
      </c>
      <c r="AP55" s="444">
        <f t="shared" si="103"/>
        <v>0</v>
      </c>
      <c r="AQ55" s="444">
        <f t="shared" si="103"/>
        <v>0</v>
      </c>
      <c r="AR55" s="444">
        <f t="shared" si="103"/>
        <v>0</v>
      </c>
      <c r="AS55" s="445">
        <f t="shared" si="103"/>
        <v>0</v>
      </c>
      <c r="AT55" s="444">
        <f t="shared" si="103"/>
        <v>132493.15068493152</v>
      </c>
      <c r="AU55" s="444">
        <f t="shared" si="103"/>
        <v>119671.23287671234</v>
      </c>
      <c r="AV55" s="444">
        <f t="shared" si="103"/>
        <v>132493.15068493152</v>
      </c>
      <c r="AW55" s="444">
        <f t="shared" si="103"/>
        <v>128219.17808219179</v>
      </c>
      <c r="AX55" s="444">
        <f t="shared" si="103"/>
        <v>132493.15068493152</v>
      </c>
      <c r="AY55" s="444">
        <f t="shared" si="103"/>
        <v>128219.17808219179</v>
      </c>
      <c r="AZ55" s="444">
        <f t="shared" si="103"/>
        <v>132493.15068493152</v>
      </c>
      <c r="BA55" s="444">
        <f t="shared" si="103"/>
        <v>132493.15068493152</v>
      </c>
      <c r="BB55" s="444">
        <f t="shared" si="103"/>
        <v>128219.17808219179</v>
      </c>
      <c r="BC55" s="444">
        <f t="shared" si="103"/>
        <v>132493.15068493152</v>
      </c>
      <c r="BD55" s="444">
        <f t="shared" ref="BD55:BS70" si="117">IF((DATE(YEAR($F55),MONTH($F55),1))&lt;=(DATE(YEAR($G55),MONTH($G55),1)),IF(AND($G55&lt;=BD$5,$H55&gt;BD$6),BD$4*($D55/($H55-$G55+1)),IF(AND($G55&gt;BD$5,$G55&lt;=BD$6),(BD$6-$G55+1)*($D55/($H55-$G55+1)),IF(AND($H55&gt;=BD$5,$H55&lt;=BD$6),($H55-BD$5+1)*($D55/($H55-$G55+1)),0))),IF($F55=BD$5,($F55-$G55+BD$4)/($H55-$G55+1)*$D55,IF($F55&lt;BD$5,IF(AND($G55&lt;=BD$5,$H55&gt;BD$6),BD$4*($D55/($H55-$G55+1)),IF(AND($H55&gt;=BD$5,$H55&lt;=BD$6),($H55-BD$5+1)*($D55/($H55-$G55+1)),0)),0)))</f>
        <v>128219.17808219179</v>
      </c>
      <c r="BE55" s="445">
        <f t="shared" si="117"/>
        <v>132493.15068493152</v>
      </c>
      <c r="BF55" s="444">
        <f t="shared" si="117"/>
        <v>0</v>
      </c>
      <c r="BG55" s="444">
        <f t="shared" si="117"/>
        <v>0</v>
      </c>
      <c r="BH55" s="444">
        <f t="shared" si="117"/>
        <v>0</v>
      </c>
      <c r="BI55" s="444">
        <f t="shared" si="117"/>
        <v>0</v>
      </c>
      <c r="BJ55" s="444">
        <f t="shared" si="117"/>
        <v>0</v>
      </c>
      <c r="BK55" s="444">
        <f t="shared" si="117"/>
        <v>0</v>
      </c>
      <c r="BL55" s="444">
        <f t="shared" si="117"/>
        <v>0</v>
      </c>
      <c r="BM55" s="444">
        <f t="shared" si="117"/>
        <v>0</v>
      </c>
      <c r="BN55" s="444">
        <f t="shared" si="117"/>
        <v>0</v>
      </c>
      <c r="BO55" s="444">
        <f t="shared" si="117"/>
        <v>0</v>
      </c>
      <c r="BP55" s="444">
        <f t="shared" si="117"/>
        <v>0</v>
      </c>
      <c r="BQ55" s="444">
        <f t="shared" si="117"/>
        <v>0</v>
      </c>
      <c r="BR55" s="444">
        <f t="shared" si="117"/>
        <v>0</v>
      </c>
      <c r="BS55" s="444">
        <f t="shared" si="117"/>
        <v>0</v>
      </c>
      <c r="BT55" s="444">
        <f t="shared" ref="BT55:CI70" si="118">IF((DATE(YEAR($F55),MONTH($F55),1))&lt;=(DATE(YEAR($G55),MONTH($G55),1)),IF(AND($G55&lt;=BT$5,$H55&gt;BT$6),BT$4*($D55/($H55-$G55+1)),IF(AND($G55&gt;BT$5,$G55&lt;=BT$6),(BT$6-$G55+1)*($D55/($H55-$G55+1)),IF(AND($H55&gt;=BT$5,$H55&lt;=BT$6),($H55-BT$5+1)*($D55/($H55-$G55+1)),0))),IF($F55=BT$5,($F55-$G55+BT$4)/($H55-$G55+1)*$D55,IF($F55&lt;BT$5,IF(AND($G55&lt;=BT$5,$H55&gt;BT$6),BT$4*($D55/($H55-$G55+1)),IF(AND($H55&gt;=BT$5,$H55&lt;=BT$6),($H55-BT$5+1)*($D55/($H55-$G55+1)),0)),0)))</f>
        <v>0</v>
      </c>
      <c r="BU55" s="444">
        <f t="shared" si="118"/>
        <v>0</v>
      </c>
      <c r="BV55" s="444">
        <f t="shared" si="118"/>
        <v>0</v>
      </c>
      <c r="BW55" s="444">
        <f t="shared" si="118"/>
        <v>0</v>
      </c>
      <c r="BX55" s="444">
        <f t="shared" si="118"/>
        <v>0</v>
      </c>
      <c r="BY55" s="444">
        <f t="shared" si="118"/>
        <v>0</v>
      </c>
      <c r="BZ55" s="444">
        <f t="shared" si="115"/>
        <v>0</v>
      </c>
      <c r="CA55" s="444">
        <f t="shared" si="115"/>
        <v>0</v>
      </c>
      <c r="CB55" s="444">
        <f t="shared" si="115"/>
        <v>0</v>
      </c>
      <c r="CC55" s="444">
        <f t="shared" si="115"/>
        <v>0</v>
      </c>
      <c r="CD55" s="444">
        <f t="shared" si="115"/>
        <v>0</v>
      </c>
      <c r="CE55" s="444">
        <f t="shared" si="115"/>
        <v>0</v>
      </c>
      <c r="CF55" s="444">
        <f t="shared" si="115"/>
        <v>0</v>
      </c>
      <c r="CG55" s="444">
        <f t="shared" si="115"/>
        <v>0</v>
      </c>
      <c r="CH55" s="444">
        <f t="shared" si="115"/>
        <v>0</v>
      </c>
      <c r="CI55" s="444">
        <f t="shared" si="115"/>
        <v>0</v>
      </c>
      <c r="CJ55" s="444">
        <f t="shared" si="115"/>
        <v>0</v>
      </c>
      <c r="CK55" s="444">
        <f t="shared" si="115"/>
        <v>0</v>
      </c>
      <c r="CL55" s="444">
        <f t="shared" si="115"/>
        <v>0</v>
      </c>
      <c r="CM55" s="444">
        <f t="shared" si="115"/>
        <v>0</v>
      </c>
      <c r="CN55" s="444">
        <f t="shared" si="115"/>
        <v>0</v>
      </c>
      <c r="CO55" s="444">
        <f t="shared" si="115"/>
        <v>0</v>
      </c>
      <c r="CP55" s="444">
        <f t="shared" si="115"/>
        <v>0</v>
      </c>
      <c r="CQ55" s="444">
        <f t="shared" si="115"/>
        <v>0</v>
      </c>
      <c r="CR55" s="444">
        <f t="shared" si="115"/>
        <v>0</v>
      </c>
      <c r="CS55" s="444">
        <f t="shared" si="115"/>
        <v>0</v>
      </c>
      <c r="CT55" s="444">
        <f t="shared" si="115"/>
        <v>0</v>
      </c>
      <c r="CU55" s="444">
        <f t="shared" si="115"/>
        <v>0</v>
      </c>
      <c r="CV55" s="444">
        <f t="shared" si="115"/>
        <v>0</v>
      </c>
      <c r="CW55" s="444">
        <f t="shared" si="115"/>
        <v>0</v>
      </c>
      <c r="CX55" s="444">
        <f t="shared" si="115"/>
        <v>0</v>
      </c>
      <c r="CY55" s="444">
        <f t="shared" si="115"/>
        <v>0</v>
      </c>
      <c r="CZ55" s="444">
        <f t="shared" si="115"/>
        <v>0</v>
      </c>
      <c r="DA55" s="444">
        <f t="shared" si="115"/>
        <v>0</v>
      </c>
      <c r="DB55" s="444">
        <f t="shared" si="115"/>
        <v>0</v>
      </c>
      <c r="DC55" s="444">
        <f t="shared" si="115"/>
        <v>0</v>
      </c>
      <c r="DD55" s="444">
        <f t="shared" si="115"/>
        <v>0</v>
      </c>
      <c r="DE55" s="444">
        <f t="shared" si="115"/>
        <v>0</v>
      </c>
      <c r="DF55" s="444">
        <f t="shared" si="115"/>
        <v>0</v>
      </c>
      <c r="DG55" s="444">
        <f t="shared" si="115"/>
        <v>0</v>
      </c>
      <c r="DH55" s="444">
        <f t="shared" si="115"/>
        <v>0</v>
      </c>
      <c r="DI55" s="444">
        <f t="shared" si="115"/>
        <v>0</v>
      </c>
      <c r="DJ55" s="444">
        <f t="shared" si="115"/>
        <v>0</v>
      </c>
      <c r="DK55" s="444">
        <f t="shared" si="115"/>
        <v>0</v>
      </c>
      <c r="DL55" s="444">
        <f t="shared" si="115"/>
        <v>0</v>
      </c>
      <c r="DM55" s="444">
        <f t="shared" si="115"/>
        <v>0</v>
      </c>
      <c r="DN55" s="444">
        <f t="shared" si="115"/>
        <v>0</v>
      </c>
      <c r="DO55" s="444">
        <f t="shared" si="115"/>
        <v>0</v>
      </c>
      <c r="DP55" s="444">
        <f t="shared" si="115"/>
        <v>0</v>
      </c>
      <c r="DQ55" s="444">
        <f t="shared" si="115"/>
        <v>0</v>
      </c>
      <c r="DR55" s="444">
        <f t="shared" si="115"/>
        <v>0</v>
      </c>
      <c r="DS55" s="444">
        <f t="shared" si="115"/>
        <v>0</v>
      </c>
      <c r="DT55" s="444">
        <f t="shared" si="115"/>
        <v>0</v>
      </c>
      <c r="DU55" s="444">
        <f t="shared" si="115"/>
        <v>0</v>
      </c>
      <c r="DV55" s="444">
        <f t="shared" si="115"/>
        <v>0</v>
      </c>
      <c r="DW55" s="444">
        <f t="shared" si="115"/>
        <v>0</v>
      </c>
      <c r="DX55" s="444">
        <f t="shared" si="115"/>
        <v>0</v>
      </c>
      <c r="DY55" s="444">
        <f t="shared" si="115"/>
        <v>0</v>
      </c>
      <c r="DZ55" s="444">
        <f t="shared" si="115"/>
        <v>0</v>
      </c>
      <c r="EA55" s="444">
        <f t="shared" si="115"/>
        <v>0</v>
      </c>
      <c r="EB55" s="444">
        <f t="shared" si="115"/>
        <v>0</v>
      </c>
      <c r="EC55" s="444">
        <f t="shared" si="115"/>
        <v>0</v>
      </c>
      <c r="ED55" s="444">
        <f t="shared" si="115"/>
        <v>0</v>
      </c>
      <c r="EE55" s="444">
        <f t="shared" si="115"/>
        <v>0</v>
      </c>
      <c r="EF55" s="444">
        <f t="shared" si="115"/>
        <v>0</v>
      </c>
      <c r="EG55" s="444">
        <f t="shared" si="115"/>
        <v>0</v>
      </c>
      <c r="EH55" s="444">
        <f t="shared" si="115"/>
        <v>0</v>
      </c>
      <c r="EI55" s="444">
        <f t="shared" si="115"/>
        <v>0</v>
      </c>
      <c r="EJ55" s="444">
        <f t="shared" si="115"/>
        <v>0</v>
      </c>
      <c r="EK55" s="444">
        <f t="shared" si="115"/>
        <v>0</v>
      </c>
    </row>
    <row r="56" spans="1:141">
      <c r="A56" s="422">
        <v>44593</v>
      </c>
      <c r="B56" s="438">
        <v>2022</v>
      </c>
      <c r="C56" s="705">
        <v>0</v>
      </c>
      <c r="D56" s="423">
        <f t="shared" ref="D56:D66" si="119">C56*$B$12</f>
        <v>0</v>
      </c>
      <c r="E56" s="439">
        <f t="shared" si="77"/>
        <v>0</v>
      </c>
      <c r="F56" s="440">
        <v>44593</v>
      </c>
      <c r="G56" s="440">
        <f t="shared" ref="G56:G78" si="120">F56</f>
        <v>44593</v>
      </c>
      <c r="H56" s="442">
        <f t="shared" si="79"/>
        <v>44957</v>
      </c>
      <c r="J56" s="444">
        <f t="shared" ref="J56:Y71" si="121">IF((DATE(YEAR($F56),MONTH($F56),1))&lt;=(DATE(YEAR($G56),MONTH($G56),1)),IF(AND($G56&lt;=J$5,$H56&gt;J$6),J$4*($D56/($H56-$G56+1)),IF(AND($G56&gt;J$5,$G56&lt;=J$6),(J$6-$G56+1)*($D56/($H56-$G56+1)),IF(AND($H56&gt;=J$5,$H56&lt;=J$6),($H56-J$5+1)*($D56/($H56-$G56+1)),0))),IF($F56=J$5,($F56-$G56+J$4)/($H56-$G56+1)*$D56,IF($F56&lt;J$5,IF(AND($G56&lt;=J$5,$H56&gt;J$6),J$4*($D56/($H56-$G56+1)),IF(AND($H56&gt;=J$5,$H56&lt;=J$6),($H56-J$5+1)*($D56/($H56-$G56+1)),0)),0)))</f>
        <v>0</v>
      </c>
      <c r="K56" s="444">
        <f t="shared" si="121"/>
        <v>0</v>
      </c>
      <c r="L56" s="444">
        <f t="shared" si="121"/>
        <v>0</v>
      </c>
      <c r="M56" s="444">
        <f t="shared" si="121"/>
        <v>0</v>
      </c>
      <c r="N56" s="444">
        <f t="shared" si="121"/>
        <v>0</v>
      </c>
      <c r="O56" s="444">
        <f t="shared" si="121"/>
        <v>0</v>
      </c>
      <c r="P56" s="444">
        <f t="shared" si="121"/>
        <v>0</v>
      </c>
      <c r="Q56" s="444">
        <f t="shared" si="121"/>
        <v>0</v>
      </c>
      <c r="R56" s="444">
        <f t="shared" si="121"/>
        <v>0</v>
      </c>
      <c r="S56" s="444">
        <f t="shared" si="121"/>
        <v>0</v>
      </c>
      <c r="T56" s="444">
        <f t="shared" si="121"/>
        <v>0</v>
      </c>
      <c r="U56" s="445">
        <f t="shared" si="121"/>
        <v>0</v>
      </c>
      <c r="V56" s="444">
        <f t="shared" si="121"/>
        <v>0</v>
      </c>
      <c r="W56" s="444">
        <f t="shared" si="121"/>
        <v>0</v>
      </c>
      <c r="X56" s="444">
        <f t="shared" si="121"/>
        <v>0</v>
      </c>
      <c r="Y56" s="444">
        <f t="shared" si="121"/>
        <v>0</v>
      </c>
      <c r="Z56" s="444">
        <f t="shared" si="116"/>
        <v>0</v>
      </c>
      <c r="AA56" s="444">
        <f t="shared" si="116"/>
        <v>0</v>
      </c>
      <c r="AB56" s="444">
        <f t="shared" si="116"/>
        <v>0</v>
      </c>
      <c r="AC56" s="444">
        <f t="shared" si="116"/>
        <v>0</v>
      </c>
      <c r="AD56" s="444">
        <f t="shared" si="116"/>
        <v>0</v>
      </c>
      <c r="AE56" s="444">
        <f t="shared" si="116"/>
        <v>0</v>
      </c>
      <c r="AF56" s="444">
        <f t="shared" si="116"/>
        <v>0</v>
      </c>
      <c r="AG56" s="445">
        <f t="shared" si="116"/>
        <v>0</v>
      </c>
      <c r="AH56" s="444">
        <f t="shared" si="116"/>
        <v>0</v>
      </c>
      <c r="AI56" s="444">
        <f t="shared" si="116"/>
        <v>0</v>
      </c>
      <c r="AJ56" s="444">
        <f t="shared" si="116"/>
        <v>0</v>
      </c>
      <c r="AK56" s="444">
        <f t="shared" si="116"/>
        <v>0</v>
      </c>
      <c r="AL56" s="444">
        <f t="shared" si="116"/>
        <v>0</v>
      </c>
      <c r="AM56" s="444">
        <f t="shared" si="116"/>
        <v>0</v>
      </c>
      <c r="AN56" s="444">
        <f t="shared" si="116"/>
        <v>0</v>
      </c>
      <c r="AO56" s="444">
        <f t="shared" si="103"/>
        <v>0</v>
      </c>
      <c r="AP56" s="444">
        <f t="shared" si="103"/>
        <v>0</v>
      </c>
      <c r="AQ56" s="444">
        <f t="shared" si="103"/>
        <v>0</v>
      </c>
      <c r="AR56" s="444">
        <f t="shared" si="103"/>
        <v>0</v>
      </c>
      <c r="AS56" s="445">
        <f t="shared" si="103"/>
        <v>0</v>
      </c>
      <c r="AT56" s="444">
        <f t="shared" si="103"/>
        <v>0</v>
      </c>
      <c r="AU56" s="444">
        <f t="shared" si="103"/>
        <v>0</v>
      </c>
      <c r="AV56" s="444">
        <f t="shared" si="103"/>
        <v>0</v>
      </c>
      <c r="AW56" s="444">
        <f t="shared" si="103"/>
        <v>0</v>
      </c>
      <c r="AX56" s="444">
        <f t="shared" si="103"/>
        <v>0</v>
      </c>
      <c r="AY56" s="444">
        <f t="shared" si="103"/>
        <v>0</v>
      </c>
      <c r="AZ56" s="444">
        <f t="shared" si="103"/>
        <v>0</v>
      </c>
      <c r="BA56" s="444">
        <f t="shared" si="103"/>
        <v>0</v>
      </c>
      <c r="BB56" s="444">
        <f t="shared" si="103"/>
        <v>0</v>
      </c>
      <c r="BC56" s="444">
        <f t="shared" si="103"/>
        <v>0</v>
      </c>
      <c r="BD56" s="444">
        <f t="shared" si="117"/>
        <v>0</v>
      </c>
      <c r="BE56" s="445">
        <f t="shared" si="117"/>
        <v>0</v>
      </c>
      <c r="BF56" s="444">
        <f t="shared" si="117"/>
        <v>0</v>
      </c>
      <c r="BG56" s="444">
        <f t="shared" si="117"/>
        <v>0</v>
      </c>
      <c r="BH56" s="444">
        <f t="shared" si="117"/>
        <v>0</v>
      </c>
      <c r="BI56" s="444">
        <f t="shared" si="117"/>
        <v>0</v>
      </c>
      <c r="BJ56" s="444">
        <f t="shared" si="117"/>
        <v>0</v>
      </c>
      <c r="BK56" s="444">
        <f t="shared" si="117"/>
        <v>0</v>
      </c>
      <c r="BL56" s="444">
        <f t="shared" si="117"/>
        <v>0</v>
      </c>
      <c r="BM56" s="444">
        <f t="shared" si="117"/>
        <v>0</v>
      </c>
      <c r="BN56" s="444">
        <f t="shared" si="117"/>
        <v>0</v>
      </c>
      <c r="BO56" s="444">
        <f t="shared" si="117"/>
        <v>0</v>
      </c>
      <c r="BP56" s="444">
        <f t="shared" si="117"/>
        <v>0</v>
      </c>
      <c r="BQ56" s="444">
        <f t="shared" si="117"/>
        <v>0</v>
      </c>
      <c r="BR56" s="444">
        <f t="shared" si="117"/>
        <v>0</v>
      </c>
      <c r="BS56" s="444">
        <f t="shared" si="117"/>
        <v>0</v>
      </c>
      <c r="BT56" s="444">
        <f t="shared" si="118"/>
        <v>0</v>
      </c>
      <c r="BU56" s="444">
        <f t="shared" si="118"/>
        <v>0</v>
      </c>
      <c r="BV56" s="444">
        <f t="shared" si="118"/>
        <v>0</v>
      </c>
      <c r="BW56" s="444">
        <f t="shared" si="118"/>
        <v>0</v>
      </c>
      <c r="BX56" s="444">
        <f t="shared" si="118"/>
        <v>0</v>
      </c>
      <c r="BY56" s="444">
        <f t="shared" si="118"/>
        <v>0</v>
      </c>
      <c r="BZ56" s="444">
        <f t="shared" si="115"/>
        <v>0</v>
      </c>
      <c r="CA56" s="444">
        <f t="shared" si="115"/>
        <v>0</v>
      </c>
      <c r="CB56" s="444">
        <f t="shared" si="115"/>
        <v>0</v>
      </c>
      <c r="CC56" s="444">
        <f t="shared" si="115"/>
        <v>0</v>
      </c>
      <c r="CD56" s="444">
        <f t="shared" si="115"/>
        <v>0</v>
      </c>
      <c r="CE56" s="444">
        <f t="shared" si="115"/>
        <v>0</v>
      </c>
      <c r="CF56" s="444">
        <f t="shared" si="115"/>
        <v>0</v>
      </c>
      <c r="CG56" s="444">
        <f t="shared" si="115"/>
        <v>0</v>
      </c>
      <c r="CH56" s="444">
        <f t="shared" si="115"/>
        <v>0</v>
      </c>
      <c r="CI56" s="444">
        <f t="shared" si="115"/>
        <v>0</v>
      </c>
      <c r="CJ56" s="444">
        <f t="shared" si="115"/>
        <v>0</v>
      </c>
      <c r="CK56" s="444">
        <f t="shared" si="115"/>
        <v>0</v>
      </c>
      <c r="CL56" s="444">
        <f t="shared" si="115"/>
        <v>0</v>
      </c>
      <c r="CM56" s="444">
        <f t="shared" si="115"/>
        <v>0</v>
      </c>
      <c r="CN56" s="444">
        <f t="shared" si="115"/>
        <v>0</v>
      </c>
      <c r="CO56" s="444">
        <f t="shared" si="115"/>
        <v>0</v>
      </c>
      <c r="CP56" s="444">
        <f t="shared" si="115"/>
        <v>0</v>
      </c>
      <c r="CQ56" s="444">
        <f t="shared" si="115"/>
        <v>0</v>
      </c>
      <c r="CR56" s="444">
        <f t="shared" si="115"/>
        <v>0</v>
      </c>
      <c r="CS56" s="444">
        <f t="shared" si="115"/>
        <v>0</v>
      </c>
      <c r="CT56" s="444">
        <f t="shared" si="115"/>
        <v>0</v>
      </c>
      <c r="CU56" s="444">
        <f t="shared" si="115"/>
        <v>0</v>
      </c>
      <c r="CV56" s="444">
        <f t="shared" si="115"/>
        <v>0</v>
      </c>
      <c r="CW56" s="444">
        <f t="shared" si="115"/>
        <v>0</v>
      </c>
      <c r="CX56" s="444">
        <f t="shared" si="115"/>
        <v>0</v>
      </c>
      <c r="CY56" s="444">
        <f t="shared" si="115"/>
        <v>0</v>
      </c>
      <c r="CZ56" s="444">
        <f t="shared" si="115"/>
        <v>0</v>
      </c>
      <c r="DA56" s="444">
        <f t="shared" si="115"/>
        <v>0</v>
      </c>
      <c r="DB56" s="444">
        <f t="shared" si="115"/>
        <v>0</v>
      </c>
      <c r="DC56" s="444">
        <f t="shared" si="115"/>
        <v>0</v>
      </c>
      <c r="DD56" s="444">
        <f t="shared" si="115"/>
        <v>0</v>
      </c>
      <c r="DE56" s="444">
        <f t="shared" si="115"/>
        <v>0</v>
      </c>
      <c r="DF56" s="444">
        <f t="shared" si="115"/>
        <v>0</v>
      </c>
      <c r="DG56" s="444">
        <f t="shared" si="115"/>
        <v>0</v>
      </c>
      <c r="DH56" s="444">
        <f t="shared" si="115"/>
        <v>0</v>
      </c>
      <c r="DI56" s="444">
        <f t="shared" si="115"/>
        <v>0</v>
      </c>
      <c r="DJ56" s="444">
        <f t="shared" si="115"/>
        <v>0</v>
      </c>
      <c r="DK56" s="444">
        <f t="shared" si="115"/>
        <v>0</v>
      </c>
      <c r="DL56" s="444">
        <f t="shared" si="115"/>
        <v>0</v>
      </c>
      <c r="DM56" s="444">
        <f t="shared" si="115"/>
        <v>0</v>
      </c>
      <c r="DN56" s="444">
        <f t="shared" si="115"/>
        <v>0</v>
      </c>
      <c r="DO56" s="444">
        <f t="shared" si="115"/>
        <v>0</v>
      </c>
      <c r="DP56" s="444">
        <f t="shared" si="115"/>
        <v>0</v>
      </c>
      <c r="DQ56" s="444">
        <f t="shared" si="115"/>
        <v>0</v>
      </c>
      <c r="DR56" s="444">
        <f t="shared" si="115"/>
        <v>0</v>
      </c>
      <c r="DS56" s="444">
        <f t="shared" si="115"/>
        <v>0</v>
      </c>
      <c r="DT56" s="444">
        <f t="shared" si="115"/>
        <v>0</v>
      </c>
      <c r="DU56" s="444">
        <f t="shared" si="115"/>
        <v>0</v>
      </c>
      <c r="DV56" s="444">
        <f t="shared" si="115"/>
        <v>0</v>
      </c>
      <c r="DW56" s="444">
        <f t="shared" si="115"/>
        <v>0</v>
      </c>
      <c r="DX56" s="444">
        <f t="shared" si="115"/>
        <v>0</v>
      </c>
      <c r="DY56" s="444">
        <f t="shared" si="115"/>
        <v>0</v>
      </c>
      <c r="DZ56" s="444">
        <f t="shared" si="115"/>
        <v>0</v>
      </c>
      <c r="EA56" s="444">
        <f t="shared" si="115"/>
        <v>0</v>
      </c>
      <c r="EB56" s="444">
        <f t="shared" si="115"/>
        <v>0</v>
      </c>
      <c r="EC56" s="444">
        <f t="shared" si="115"/>
        <v>0</v>
      </c>
      <c r="ED56" s="444">
        <f t="shared" si="115"/>
        <v>0</v>
      </c>
      <c r="EE56" s="444">
        <f t="shared" si="115"/>
        <v>0</v>
      </c>
      <c r="EF56" s="444">
        <f t="shared" si="115"/>
        <v>0</v>
      </c>
      <c r="EG56" s="444">
        <f t="shared" si="115"/>
        <v>0</v>
      </c>
      <c r="EH56" s="444">
        <f t="shared" si="115"/>
        <v>0</v>
      </c>
      <c r="EI56" s="444">
        <f t="shared" si="115"/>
        <v>0</v>
      </c>
      <c r="EJ56" s="444">
        <f t="shared" si="115"/>
        <v>0</v>
      </c>
      <c r="EK56" s="444">
        <f t="shared" si="115"/>
        <v>0</v>
      </c>
    </row>
    <row r="57" spans="1:141">
      <c r="A57" s="422">
        <v>44621</v>
      </c>
      <c r="B57" s="438">
        <v>2022</v>
      </c>
      <c r="C57" s="705">
        <v>0</v>
      </c>
      <c r="D57" s="423">
        <f t="shared" si="119"/>
        <v>0</v>
      </c>
      <c r="E57" s="439">
        <f t="shared" si="77"/>
        <v>0</v>
      </c>
      <c r="F57" s="440">
        <v>44621</v>
      </c>
      <c r="G57" s="440">
        <f t="shared" si="120"/>
        <v>44621</v>
      </c>
      <c r="H57" s="442">
        <f t="shared" si="79"/>
        <v>44985</v>
      </c>
      <c r="J57" s="444">
        <f t="shared" si="121"/>
        <v>0</v>
      </c>
      <c r="K57" s="444">
        <f t="shared" si="121"/>
        <v>0</v>
      </c>
      <c r="L57" s="444">
        <f t="shared" si="121"/>
        <v>0</v>
      </c>
      <c r="M57" s="444">
        <f t="shared" si="121"/>
        <v>0</v>
      </c>
      <c r="N57" s="444">
        <f t="shared" si="121"/>
        <v>0</v>
      </c>
      <c r="O57" s="444">
        <f t="shared" si="121"/>
        <v>0</v>
      </c>
      <c r="P57" s="444">
        <f t="shared" si="121"/>
        <v>0</v>
      </c>
      <c r="Q57" s="444">
        <f t="shared" si="121"/>
        <v>0</v>
      </c>
      <c r="R57" s="444">
        <f t="shared" si="121"/>
        <v>0</v>
      </c>
      <c r="S57" s="444">
        <f t="shared" si="121"/>
        <v>0</v>
      </c>
      <c r="T57" s="444">
        <f t="shared" si="121"/>
        <v>0</v>
      </c>
      <c r="U57" s="445">
        <f t="shared" si="121"/>
        <v>0</v>
      </c>
      <c r="V57" s="444">
        <f t="shared" si="121"/>
        <v>0</v>
      </c>
      <c r="W57" s="444">
        <f t="shared" si="121"/>
        <v>0</v>
      </c>
      <c r="X57" s="444">
        <f t="shared" si="121"/>
        <v>0</v>
      </c>
      <c r="Y57" s="444">
        <f t="shared" si="121"/>
        <v>0</v>
      </c>
      <c r="Z57" s="444">
        <f t="shared" si="116"/>
        <v>0</v>
      </c>
      <c r="AA57" s="444">
        <f t="shared" si="116"/>
        <v>0</v>
      </c>
      <c r="AB57" s="444">
        <f t="shared" si="116"/>
        <v>0</v>
      </c>
      <c r="AC57" s="444">
        <f t="shared" si="116"/>
        <v>0</v>
      </c>
      <c r="AD57" s="444">
        <f t="shared" si="116"/>
        <v>0</v>
      </c>
      <c r="AE57" s="444">
        <f t="shared" si="116"/>
        <v>0</v>
      </c>
      <c r="AF57" s="444">
        <f t="shared" si="116"/>
        <v>0</v>
      </c>
      <c r="AG57" s="445">
        <f t="shared" si="116"/>
        <v>0</v>
      </c>
      <c r="AH57" s="444">
        <f t="shared" si="116"/>
        <v>0</v>
      </c>
      <c r="AI57" s="444">
        <f t="shared" si="116"/>
        <v>0</v>
      </c>
      <c r="AJ57" s="444">
        <f t="shared" si="116"/>
        <v>0</v>
      </c>
      <c r="AK57" s="444">
        <f t="shared" si="116"/>
        <v>0</v>
      </c>
      <c r="AL57" s="444">
        <f t="shared" si="116"/>
        <v>0</v>
      </c>
      <c r="AM57" s="444">
        <f t="shared" si="116"/>
        <v>0</v>
      </c>
      <c r="AN57" s="444">
        <f t="shared" si="116"/>
        <v>0</v>
      </c>
      <c r="AO57" s="444">
        <f t="shared" si="103"/>
        <v>0</v>
      </c>
      <c r="AP57" s="444">
        <f t="shared" si="103"/>
        <v>0</v>
      </c>
      <c r="AQ57" s="444">
        <f t="shared" si="103"/>
        <v>0</v>
      </c>
      <c r="AR57" s="444">
        <f t="shared" si="103"/>
        <v>0</v>
      </c>
      <c r="AS57" s="445">
        <f t="shared" si="103"/>
        <v>0</v>
      </c>
      <c r="AT57" s="444">
        <f t="shared" si="103"/>
        <v>0</v>
      </c>
      <c r="AU57" s="444">
        <f t="shared" si="103"/>
        <v>0</v>
      </c>
      <c r="AV57" s="444">
        <f t="shared" si="103"/>
        <v>0</v>
      </c>
      <c r="AW57" s="444">
        <f t="shared" si="103"/>
        <v>0</v>
      </c>
      <c r="AX57" s="444">
        <f t="shared" si="103"/>
        <v>0</v>
      </c>
      <c r="AY57" s="444">
        <f t="shared" si="103"/>
        <v>0</v>
      </c>
      <c r="AZ57" s="444">
        <f t="shared" si="103"/>
        <v>0</v>
      </c>
      <c r="BA57" s="444">
        <f t="shared" si="103"/>
        <v>0</v>
      </c>
      <c r="BB57" s="444">
        <f t="shared" si="103"/>
        <v>0</v>
      </c>
      <c r="BC57" s="444">
        <f t="shared" si="103"/>
        <v>0</v>
      </c>
      <c r="BD57" s="444">
        <f t="shared" si="117"/>
        <v>0</v>
      </c>
      <c r="BE57" s="445">
        <f t="shared" si="117"/>
        <v>0</v>
      </c>
      <c r="BF57" s="444">
        <f t="shared" si="117"/>
        <v>0</v>
      </c>
      <c r="BG57" s="444">
        <f t="shared" si="117"/>
        <v>0</v>
      </c>
      <c r="BH57" s="444">
        <f t="shared" si="117"/>
        <v>0</v>
      </c>
      <c r="BI57" s="444">
        <f t="shared" si="117"/>
        <v>0</v>
      </c>
      <c r="BJ57" s="444">
        <f t="shared" si="117"/>
        <v>0</v>
      </c>
      <c r="BK57" s="444">
        <f t="shared" si="117"/>
        <v>0</v>
      </c>
      <c r="BL57" s="444">
        <f t="shared" si="117"/>
        <v>0</v>
      </c>
      <c r="BM57" s="444">
        <f t="shared" si="117"/>
        <v>0</v>
      </c>
      <c r="BN57" s="444">
        <f t="shared" si="117"/>
        <v>0</v>
      </c>
      <c r="BO57" s="444">
        <f t="shared" si="117"/>
        <v>0</v>
      </c>
      <c r="BP57" s="444">
        <f t="shared" si="117"/>
        <v>0</v>
      </c>
      <c r="BQ57" s="444">
        <f t="shared" si="117"/>
        <v>0</v>
      </c>
      <c r="BR57" s="444">
        <f t="shared" si="117"/>
        <v>0</v>
      </c>
      <c r="BS57" s="444">
        <f t="shared" si="117"/>
        <v>0</v>
      </c>
      <c r="BT57" s="444">
        <f t="shared" si="118"/>
        <v>0</v>
      </c>
      <c r="BU57" s="444">
        <f t="shared" si="118"/>
        <v>0</v>
      </c>
      <c r="BV57" s="444">
        <f t="shared" si="118"/>
        <v>0</v>
      </c>
      <c r="BW57" s="444">
        <f t="shared" si="118"/>
        <v>0</v>
      </c>
      <c r="BX57" s="444">
        <f t="shared" si="118"/>
        <v>0</v>
      </c>
      <c r="BY57" s="444">
        <f t="shared" si="118"/>
        <v>0</v>
      </c>
      <c r="BZ57" s="444">
        <f t="shared" si="115"/>
        <v>0</v>
      </c>
      <c r="CA57" s="444">
        <f t="shared" si="115"/>
        <v>0</v>
      </c>
      <c r="CB57" s="444">
        <f t="shared" si="115"/>
        <v>0</v>
      </c>
      <c r="CC57" s="444">
        <f t="shared" si="115"/>
        <v>0</v>
      </c>
      <c r="CD57" s="444">
        <f t="shared" si="115"/>
        <v>0</v>
      </c>
      <c r="CE57" s="444">
        <f t="shared" si="115"/>
        <v>0</v>
      </c>
      <c r="CF57" s="444">
        <f t="shared" si="115"/>
        <v>0</v>
      </c>
      <c r="CG57" s="444">
        <f t="shared" si="115"/>
        <v>0</v>
      </c>
      <c r="CH57" s="444">
        <f t="shared" si="115"/>
        <v>0</v>
      </c>
      <c r="CI57" s="444">
        <f t="shared" si="115"/>
        <v>0</v>
      </c>
      <c r="CJ57" s="444">
        <f t="shared" si="115"/>
        <v>0</v>
      </c>
      <c r="CK57" s="444">
        <f t="shared" si="115"/>
        <v>0</v>
      </c>
      <c r="CL57" s="444">
        <f t="shared" si="115"/>
        <v>0</v>
      </c>
      <c r="CM57" s="444">
        <f t="shared" si="115"/>
        <v>0</v>
      </c>
      <c r="CN57" s="444">
        <f t="shared" si="115"/>
        <v>0</v>
      </c>
      <c r="CO57" s="444">
        <f t="shared" si="115"/>
        <v>0</v>
      </c>
      <c r="CP57" s="444">
        <f t="shared" si="115"/>
        <v>0</v>
      </c>
      <c r="CQ57" s="444">
        <f t="shared" si="115"/>
        <v>0</v>
      </c>
      <c r="CR57" s="444">
        <f t="shared" si="115"/>
        <v>0</v>
      </c>
      <c r="CS57" s="444">
        <f t="shared" si="115"/>
        <v>0</v>
      </c>
      <c r="CT57" s="444">
        <f t="shared" si="115"/>
        <v>0</v>
      </c>
      <c r="CU57" s="444">
        <f t="shared" si="115"/>
        <v>0</v>
      </c>
      <c r="CV57" s="444">
        <f t="shared" si="115"/>
        <v>0</v>
      </c>
      <c r="CW57" s="444">
        <f t="shared" si="115"/>
        <v>0</v>
      </c>
      <c r="CX57" s="444">
        <f t="shared" si="115"/>
        <v>0</v>
      </c>
      <c r="CY57" s="444">
        <f t="shared" si="115"/>
        <v>0</v>
      </c>
      <c r="CZ57" s="444">
        <f t="shared" si="115"/>
        <v>0</v>
      </c>
      <c r="DA57" s="444">
        <f t="shared" si="115"/>
        <v>0</v>
      </c>
      <c r="DB57" s="444">
        <f t="shared" si="115"/>
        <v>0</v>
      </c>
      <c r="DC57" s="444">
        <f t="shared" si="115"/>
        <v>0</v>
      </c>
      <c r="DD57" s="444">
        <f t="shared" si="115"/>
        <v>0</v>
      </c>
      <c r="DE57" s="444">
        <f t="shared" si="115"/>
        <v>0</v>
      </c>
      <c r="DF57" s="444">
        <f t="shared" si="115"/>
        <v>0</v>
      </c>
      <c r="DG57" s="444">
        <f t="shared" si="115"/>
        <v>0</v>
      </c>
      <c r="DH57" s="444">
        <f t="shared" si="115"/>
        <v>0</v>
      </c>
      <c r="DI57" s="444">
        <f t="shared" si="115"/>
        <v>0</v>
      </c>
      <c r="DJ57" s="444">
        <f t="shared" si="115"/>
        <v>0</v>
      </c>
      <c r="DK57" s="444">
        <f t="shared" si="115"/>
        <v>0</v>
      </c>
      <c r="DL57" s="444">
        <f t="shared" si="115"/>
        <v>0</v>
      </c>
      <c r="DM57" s="444">
        <f t="shared" si="115"/>
        <v>0</v>
      </c>
      <c r="DN57" s="444">
        <f t="shared" si="115"/>
        <v>0</v>
      </c>
      <c r="DO57" s="444">
        <f t="shared" si="115"/>
        <v>0</v>
      </c>
      <c r="DP57" s="444">
        <f t="shared" si="115"/>
        <v>0</v>
      </c>
      <c r="DQ57" s="444">
        <f t="shared" si="115"/>
        <v>0</v>
      </c>
      <c r="DR57" s="444">
        <f t="shared" si="115"/>
        <v>0</v>
      </c>
      <c r="DS57" s="444">
        <f t="shared" si="115"/>
        <v>0</v>
      </c>
      <c r="DT57" s="444">
        <f t="shared" si="115"/>
        <v>0</v>
      </c>
      <c r="DU57" s="444">
        <f t="shared" si="115"/>
        <v>0</v>
      </c>
      <c r="DV57" s="444">
        <f t="shared" si="115"/>
        <v>0</v>
      </c>
      <c r="DW57" s="444">
        <f t="shared" si="115"/>
        <v>0</v>
      </c>
      <c r="DX57" s="444">
        <f t="shared" si="115"/>
        <v>0</v>
      </c>
      <c r="DY57" s="444">
        <f t="shared" si="115"/>
        <v>0</v>
      </c>
      <c r="DZ57" s="444">
        <f t="shared" si="115"/>
        <v>0</v>
      </c>
      <c r="EA57" s="444">
        <f t="shared" si="115"/>
        <v>0</v>
      </c>
      <c r="EB57" s="444">
        <f t="shared" si="115"/>
        <v>0</v>
      </c>
      <c r="EC57" s="444">
        <f t="shared" si="115"/>
        <v>0</v>
      </c>
      <c r="ED57" s="444">
        <f t="shared" si="115"/>
        <v>0</v>
      </c>
      <c r="EE57" s="444">
        <f t="shared" si="115"/>
        <v>0</v>
      </c>
      <c r="EF57" s="444">
        <f t="shared" si="115"/>
        <v>0</v>
      </c>
      <c r="EG57" s="444">
        <f t="shared" si="115"/>
        <v>0</v>
      </c>
      <c r="EH57" s="444">
        <f t="shared" si="115"/>
        <v>0</v>
      </c>
      <c r="EI57" s="444">
        <f t="shared" si="115"/>
        <v>0</v>
      </c>
      <c r="EJ57" s="444">
        <f t="shared" si="115"/>
        <v>0</v>
      </c>
      <c r="EK57" s="444">
        <f t="shared" ref="ED57:EK72" si="122">IF((DATE(YEAR($F57),MONTH($F57),1))&lt;=(DATE(YEAR($G57),MONTH($G57),1)),IF(AND($G57&lt;=EK$5,$H57&gt;EK$6),EK$4*($D57/($H57-$G57+1)),IF(AND($G57&gt;EK$5,$G57&lt;=EK$6),(EK$6-$G57+1)*($D57/($H57-$G57+1)),IF(AND($H57&gt;=EK$5,$H57&lt;=EK$6),($H57-EK$5+1)*($D57/($H57-$G57+1)),0))),IF($F57=EK$5,($F57-$G57+EK$4)/($H57-$G57+1)*$D57,IF($F57&lt;EK$5,IF(AND($G57&lt;=EK$5,$H57&gt;EK$6),EK$4*($D57/($H57-$G57+1)),IF(AND($H57&gt;=EK$5,$H57&lt;=EK$6),($H57-EK$5+1)*($D57/($H57-$G57+1)),0)),0)))</f>
        <v>0</v>
      </c>
    </row>
    <row r="58" spans="1:141">
      <c r="A58" s="422">
        <v>44652</v>
      </c>
      <c r="B58" s="438">
        <v>2022</v>
      </c>
      <c r="C58" s="705">
        <v>5300</v>
      </c>
      <c r="D58" s="423">
        <f t="shared" si="119"/>
        <v>1653600</v>
      </c>
      <c r="E58" s="439">
        <f t="shared" si="77"/>
        <v>0</v>
      </c>
      <c r="F58" s="440">
        <v>44652</v>
      </c>
      <c r="G58" s="440">
        <f t="shared" si="120"/>
        <v>44652</v>
      </c>
      <c r="H58" s="442">
        <f t="shared" si="79"/>
        <v>45016</v>
      </c>
      <c r="J58" s="444">
        <f t="shared" si="121"/>
        <v>0</v>
      </c>
      <c r="K58" s="444">
        <f t="shared" si="121"/>
        <v>0</v>
      </c>
      <c r="L58" s="444">
        <f t="shared" si="121"/>
        <v>0</v>
      </c>
      <c r="M58" s="444">
        <f t="shared" si="121"/>
        <v>0</v>
      </c>
      <c r="N58" s="444">
        <f t="shared" si="121"/>
        <v>0</v>
      </c>
      <c r="O58" s="444">
        <f t="shared" si="121"/>
        <v>0</v>
      </c>
      <c r="P58" s="444">
        <f t="shared" si="121"/>
        <v>0</v>
      </c>
      <c r="Q58" s="444">
        <f t="shared" si="121"/>
        <v>0</v>
      </c>
      <c r="R58" s="444">
        <f t="shared" si="121"/>
        <v>0</v>
      </c>
      <c r="S58" s="444">
        <f t="shared" si="121"/>
        <v>0</v>
      </c>
      <c r="T58" s="444">
        <f t="shared" si="121"/>
        <v>0</v>
      </c>
      <c r="U58" s="445">
        <f t="shared" si="121"/>
        <v>0</v>
      </c>
      <c r="V58" s="444">
        <f t="shared" si="121"/>
        <v>0</v>
      </c>
      <c r="W58" s="444">
        <f t="shared" si="121"/>
        <v>0</v>
      </c>
      <c r="X58" s="444">
        <f t="shared" si="121"/>
        <v>0</v>
      </c>
      <c r="Y58" s="444">
        <f t="shared" si="121"/>
        <v>0</v>
      </c>
      <c r="Z58" s="444">
        <f t="shared" si="116"/>
        <v>0</v>
      </c>
      <c r="AA58" s="444">
        <f t="shared" si="116"/>
        <v>0</v>
      </c>
      <c r="AB58" s="444">
        <f t="shared" si="116"/>
        <v>0</v>
      </c>
      <c r="AC58" s="444">
        <f t="shared" si="116"/>
        <v>0</v>
      </c>
      <c r="AD58" s="444">
        <f t="shared" si="116"/>
        <v>0</v>
      </c>
      <c r="AE58" s="444">
        <f t="shared" si="116"/>
        <v>0</v>
      </c>
      <c r="AF58" s="444">
        <f t="shared" si="116"/>
        <v>0</v>
      </c>
      <c r="AG58" s="445">
        <f t="shared" si="116"/>
        <v>0</v>
      </c>
      <c r="AH58" s="444">
        <f t="shared" si="116"/>
        <v>0</v>
      </c>
      <c r="AI58" s="444">
        <f t="shared" si="116"/>
        <v>0</v>
      </c>
      <c r="AJ58" s="444">
        <f t="shared" si="116"/>
        <v>0</v>
      </c>
      <c r="AK58" s="444">
        <f t="shared" si="116"/>
        <v>0</v>
      </c>
      <c r="AL58" s="444">
        <f t="shared" si="116"/>
        <v>0</v>
      </c>
      <c r="AM58" s="444">
        <f t="shared" si="116"/>
        <v>0</v>
      </c>
      <c r="AN58" s="444">
        <f t="shared" si="116"/>
        <v>0</v>
      </c>
      <c r="AO58" s="444">
        <f t="shared" ref="AO58:BD73" si="123">IF((DATE(YEAR($F58),MONTH($F58),1))&lt;=(DATE(YEAR($G58),MONTH($G58),1)),IF(AND($G58&lt;=AO$5,$H58&gt;AO$6),AO$4*($D58/($H58-$G58+1)),IF(AND($G58&gt;AO$5,$G58&lt;=AO$6),(AO$6-$G58+1)*($D58/($H58-$G58+1)),IF(AND($H58&gt;=AO$5,$H58&lt;=AO$6),($H58-AO$5+1)*($D58/($H58-$G58+1)),0))),IF($F58=AO$5,($F58-$G58+AO$4)/($H58-$G58+1)*$D58,IF($F58&lt;AO$5,IF(AND($G58&lt;=AO$5,$H58&gt;AO$6),AO$4*($D58/($H58-$G58+1)),IF(AND($H58&gt;=AO$5,$H58&lt;=AO$6),($H58-AO$5+1)*($D58/($H58-$G58+1)),0)),0)))</f>
        <v>0</v>
      </c>
      <c r="AP58" s="444">
        <f t="shared" si="123"/>
        <v>0</v>
      </c>
      <c r="AQ58" s="444">
        <f t="shared" si="123"/>
        <v>0</v>
      </c>
      <c r="AR58" s="444">
        <f t="shared" si="123"/>
        <v>0</v>
      </c>
      <c r="AS58" s="445">
        <f t="shared" si="123"/>
        <v>0</v>
      </c>
      <c r="AT58" s="444">
        <f t="shared" si="123"/>
        <v>0</v>
      </c>
      <c r="AU58" s="444">
        <f t="shared" si="123"/>
        <v>0</v>
      </c>
      <c r="AV58" s="444">
        <f t="shared" si="123"/>
        <v>0</v>
      </c>
      <c r="AW58" s="444">
        <f t="shared" si="123"/>
        <v>135912.32876712331</v>
      </c>
      <c r="AX58" s="444">
        <f t="shared" si="123"/>
        <v>140442.73972602742</v>
      </c>
      <c r="AY58" s="444">
        <f t="shared" si="123"/>
        <v>135912.32876712331</v>
      </c>
      <c r="AZ58" s="444">
        <f t="shared" si="123"/>
        <v>140442.73972602742</v>
      </c>
      <c r="BA58" s="444">
        <f t="shared" si="123"/>
        <v>140442.73972602742</v>
      </c>
      <c r="BB58" s="444">
        <f t="shared" si="123"/>
        <v>135912.32876712331</v>
      </c>
      <c r="BC58" s="444">
        <f t="shared" si="123"/>
        <v>140442.73972602742</v>
      </c>
      <c r="BD58" s="444">
        <f t="shared" si="123"/>
        <v>135912.32876712331</v>
      </c>
      <c r="BE58" s="445">
        <f t="shared" si="117"/>
        <v>140442.73972602742</v>
      </c>
      <c r="BF58" s="444">
        <f t="shared" si="117"/>
        <v>140442.73972602742</v>
      </c>
      <c r="BG58" s="444">
        <f t="shared" si="117"/>
        <v>126851.50684931508</v>
      </c>
      <c r="BH58" s="444">
        <f t="shared" si="117"/>
        <v>140442.73972602742</v>
      </c>
      <c r="BI58" s="444">
        <f t="shared" si="117"/>
        <v>0</v>
      </c>
      <c r="BJ58" s="444">
        <f t="shared" si="117"/>
        <v>0</v>
      </c>
      <c r="BK58" s="444">
        <f t="shared" si="117"/>
        <v>0</v>
      </c>
      <c r="BL58" s="444">
        <f t="shared" si="117"/>
        <v>0</v>
      </c>
      <c r="BM58" s="444">
        <f t="shared" si="117"/>
        <v>0</v>
      </c>
      <c r="BN58" s="444">
        <f t="shared" si="117"/>
        <v>0</v>
      </c>
      <c r="BO58" s="444">
        <f t="shared" si="117"/>
        <v>0</v>
      </c>
      <c r="BP58" s="444">
        <f t="shared" si="117"/>
        <v>0</v>
      </c>
      <c r="BQ58" s="444">
        <f t="shared" si="117"/>
        <v>0</v>
      </c>
      <c r="BR58" s="444">
        <f t="shared" si="117"/>
        <v>0</v>
      </c>
      <c r="BS58" s="444">
        <f t="shared" si="117"/>
        <v>0</v>
      </c>
      <c r="BT58" s="444">
        <f t="shared" si="118"/>
        <v>0</v>
      </c>
      <c r="BU58" s="444">
        <f t="shared" si="118"/>
        <v>0</v>
      </c>
      <c r="BV58" s="444">
        <f t="shared" si="118"/>
        <v>0</v>
      </c>
      <c r="BW58" s="444">
        <f t="shared" si="118"/>
        <v>0</v>
      </c>
      <c r="BX58" s="444">
        <f t="shared" si="118"/>
        <v>0</v>
      </c>
      <c r="BY58" s="444">
        <f t="shared" si="118"/>
        <v>0</v>
      </c>
      <c r="BZ58" s="444">
        <f t="shared" si="118"/>
        <v>0</v>
      </c>
      <c r="CA58" s="444">
        <f t="shared" si="118"/>
        <v>0</v>
      </c>
      <c r="CB58" s="444">
        <f t="shared" si="118"/>
        <v>0</v>
      </c>
      <c r="CC58" s="444">
        <f t="shared" si="118"/>
        <v>0</v>
      </c>
      <c r="CD58" s="444">
        <f t="shared" si="118"/>
        <v>0</v>
      </c>
      <c r="CE58" s="444">
        <f t="shared" si="118"/>
        <v>0</v>
      </c>
      <c r="CF58" s="444">
        <f t="shared" si="118"/>
        <v>0</v>
      </c>
      <c r="CG58" s="444">
        <f t="shared" si="118"/>
        <v>0</v>
      </c>
      <c r="CH58" s="444">
        <f t="shared" si="118"/>
        <v>0</v>
      </c>
      <c r="CI58" s="444">
        <f t="shared" si="118"/>
        <v>0</v>
      </c>
      <c r="CJ58" s="444">
        <f t="shared" ref="CJ58:EC63" si="124">IF((DATE(YEAR($F58),MONTH($F58),1))&lt;=(DATE(YEAR($G58),MONTH($G58),1)),IF(AND($G58&lt;=CJ$5,$H58&gt;CJ$6),CJ$4*($D58/($H58-$G58+1)),IF(AND($G58&gt;CJ$5,$G58&lt;=CJ$6),(CJ$6-$G58+1)*($D58/($H58-$G58+1)),IF(AND($H58&gt;=CJ$5,$H58&lt;=CJ$6),($H58-CJ$5+1)*($D58/($H58-$G58+1)),0))),IF($F58=CJ$5,($F58-$G58+CJ$4)/($H58-$G58+1)*$D58,IF($F58&lt;CJ$5,IF(AND($G58&lt;=CJ$5,$H58&gt;CJ$6),CJ$4*($D58/($H58-$G58+1)),IF(AND($H58&gt;=CJ$5,$H58&lt;=CJ$6),($H58-CJ$5+1)*($D58/($H58-$G58+1)),0)),0)))</f>
        <v>0</v>
      </c>
      <c r="CK58" s="444">
        <f t="shared" si="124"/>
        <v>0</v>
      </c>
      <c r="CL58" s="444">
        <f t="shared" si="124"/>
        <v>0</v>
      </c>
      <c r="CM58" s="444">
        <f t="shared" si="124"/>
        <v>0</v>
      </c>
      <c r="CN58" s="444">
        <f t="shared" si="124"/>
        <v>0</v>
      </c>
      <c r="CO58" s="444">
        <f t="shared" si="124"/>
        <v>0</v>
      </c>
      <c r="CP58" s="444">
        <f t="shared" si="124"/>
        <v>0</v>
      </c>
      <c r="CQ58" s="444">
        <f t="shared" si="124"/>
        <v>0</v>
      </c>
      <c r="CR58" s="444">
        <f t="shared" si="124"/>
        <v>0</v>
      </c>
      <c r="CS58" s="444">
        <f t="shared" si="124"/>
        <v>0</v>
      </c>
      <c r="CT58" s="444">
        <f t="shared" si="124"/>
        <v>0</v>
      </c>
      <c r="CU58" s="444">
        <f t="shared" si="124"/>
        <v>0</v>
      </c>
      <c r="CV58" s="444">
        <f t="shared" si="124"/>
        <v>0</v>
      </c>
      <c r="CW58" s="444">
        <f t="shared" si="124"/>
        <v>0</v>
      </c>
      <c r="CX58" s="444">
        <f t="shared" si="124"/>
        <v>0</v>
      </c>
      <c r="CY58" s="444">
        <f t="shared" si="124"/>
        <v>0</v>
      </c>
      <c r="CZ58" s="444">
        <f t="shared" si="124"/>
        <v>0</v>
      </c>
      <c r="DA58" s="444">
        <f t="shared" si="124"/>
        <v>0</v>
      </c>
      <c r="DB58" s="444">
        <f t="shared" si="124"/>
        <v>0</v>
      </c>
      <c r="DC58" s="444">
        <f t="shared" si="124"/>
        <v>0</v>
      </c>
      <c r="DD58" s="444">
        <f t="shared" si="124"/>
        <v>0</v>
      </c>
      <c r="DE58" s="444">
        <f t="shared" si="124"/>
        <v>0</v>
      </c>
      <c r="DF58" s="444">
        <f t="shared" si="124"/>
        <v>0</v>
      </c>
      <c r="DG58" s="444">
        <f t="shared" si="124"/>
        <v>0</v>
      </c>
      <c r="DH58" s="444">
        <f t="shared" si="124"/>
        <v>0</v>
      </c>
      <c r="DI58" s="444">
        <f t="shared" si="124"/>
        <v>0</v>
      </c>
      <c r="DJ58" s="444">
        <f t="shared" si="124"/>
        <v>0</v>
      </c>
      <c r="DK58" s="444">
        <f t="shared" si="124"/>
        <v>0</v>
      </c>
      <c r="DL58" s="444">
        <f t="shared" si="124"/>
        <v>0</v>
      </c>
      <c r="DM58" s="444">
        <f t="shared" si="124"/>
        <v>0</v>
      </c>
      <c r="DN58" s="444">
        <f t="shared" si="124"/>
        <v>0</v>
      </c>
      <c r="DO58" s="444">
        <f t="shared" si="124"/>
        <v>0</v>
      </c>
      <c r="DP58" s="444">
        <f t="shared" si="124"/>
        <v>0</v>
      </c>
      <c r="DQ58" s="444">
        <f t="shared" si="124"/>
        <v>0</v>
      </c>
      <c r="DR58" s="444">
        <f t="shared" si="124"/>
        <v>0</v>
      </c>
      <c r="DS58" s="444">
        <f t="shared" si="124"/>
        <v>0</v>
      </c>
      <c r="DT58" s="444">
        <f t="shared" si="124"/>
        <v>0</v>
      </c>
      <c r="DU58" s="444">
        <f t="shared" si="124"/>
        <v>0</v>
      </c>
      <c r="DV58" s="444">
        <f t="shared" si="124"/>
        <v>0</v>
      </c>
      <c r="DW58" s="444">
        <f t="shared" si="124"/>
        <v>0</v>
      </c>
      <c r="DX58" s="444">
        <f t="shared" si="124"/>
        <v>0</v>
      </c>
      <c r="DY58" s="444">
        <f t="shared" si="124"/>
        <v>0</v>
      </c>
      <c r="DZ58" s="444">
        <f t="shared" si="124"/>
        <v>0</v>
      </c>
      <c r="EA58" s="444">
        <f t="shared" si="124"/>
        <v>0</v>
      </c>
      <c r="EB58" s="444">
        <f t="shared" si="124"/>
        <v>0</v>
      </c>
      <c r="EC58" s="444">
        <f t="shared" si="124"/>
        <v>0</v>
      </c>
      <c r="ED58" s="444">
        <f t="shared" si="122"/>
        <v>0</v>
      </c>
      <c r="EE58" s="444">
        <f t="shared" si="122"/>
        <v>0</v>
      </c>
      <c r="EF58" s="444">
        <f t="shared" si="122"/>
        <v>0</v>
      </c>
      <c r="EG58" s="444">
        <f t="shared" si="122"/>
        <v>0</v>
      </c>
      <c r="EH58" s="444">
        <f t="shared" si="122"/>
        <v>0</v>
      </c>
      <c r="EI58" s="444">
        <f t="shared" si="122"/>
        <v>0</v>
      </c>
      <c r="EJ58" s="444">
        <f t="shared" si="122"/>
        <v>0</v>
      </c>
      <c r="EK58" s="444">
        <f t="shared" si="122"/>
        <v>0</v>
      </c>
    </row>
    <row r="59" spans="1:141">
      <c r="A59" s="422">
        <v>44682</v>
      </c>
      <c r="B59" s="438">
        <v>2022</v>
      </c>
      <c r="C59" s="705">
        <v>0</v>
      </c>
      <c r="D59" s="423">
        <f t="shared" si="119"/>
        <v>0</v>
      </c>
      <c r="E59" s="439">
        <f t="shared" si="77"/>
        <v>0</v>
      </c>
      <c r="F59" s="440">
        <v>44682</v>
      </c>
      <c r="G59" s="440">
        <f t="shared" si="120"/>
        <v>44682</v>
      </c>
      <c r="H59" s="442">
        <f t="shared" si="79"/>
        <v>45046</v>
      </c>
      <c r="J59" s="444">
        <f t="shared" si="121"/>
        <v>0</v>
      </c>
      <c r="K59" s="444">
        <f t="shared" si="121"/>
        <v>0</v>
      </c>
      <c r="L59" s="444">
        <f t="shared" si="121"/>
        <v>0</v>
      </c>
      <c r="M59" s="444">
        <f t="shared" si="121"/>
        <v>0</v>
      </c>
      <c r="N59" s="444">
        <f t="shared" si="121"/>
        <v>0</v>
      </c>
      <c r="O59" s="444">
        <f t="shared" si="121"/>
        <v>0</v>
      </c>
      <c r="P59" s="444">
        <f t="shared" si="121"/>
        <v>0</v>
      </c>
      <c r="Q59" s="444">
        <f t="shared" si="121"/>
        <v>0</v>
      </c>
      <c r="R59" s="444">
        <f t="shared" si="121"/>
        <v>0</v>
      </c>
      <c r="S59" s="444">
        <f t="shared" si="121"/>
        <v>0</v>
      </c>
      <c r="T59" s="444">
        <f t="shared" si="121"/>
        <v>0</v>
      </c>
      <c r="U59" s="445">
        <f t="shared" si="121"/>
        <v>0</v>
      </c>
      <c r="V59" s="444">
        <f t="shared" si="121"/>
        <v>0</v>
      </c>
      <c r="W59" s="444">
        <f t="shared" si="121"/>
        <v>0</v>
      </c>
      <c r="X59" s="444">
        <f t="shared" si="121"/>
        <v>0</v>
      </c>
      <c r="Y59" s="444">
        <f t="shared" si="121"/>
        <v>0</v>
      </c>
      <c r="Z59" s="444">
        <f t="shared" si="116"/>
        <v>0</v>
      </c>
      <c r="AA59" s="444">
        <f t="shared" si="116"/>
        <v>0</v>
      </c>
      <c r="AB59" s="444">
        <f t="shared" si="116"/>
        <v>0</v>
      </c>
      <c r="AC59" s="444">
        <f t="shared" si="116"/>
        <v>0</v>
      </c>
      <c r="AD59" s="444">
        <f t="shared" si="116"/>
        <v>0</v>
      </c>
      <c r="AE59" s="444">
        <f t="shared" si="116"/>
        <v>0</v>
      </c>
      <c r="AF59" s="444">
        <f t="shared" si="116"/>
        <v>0</v>
      </c>
      <c r="AG59" s="445">
        <f t="shared" si="116"/>
        <v>0</v>
      </c>
      <c r="AH59" s="444">
        <f t="shared" si="116"/>
        <v>0</v>
      </c>
      <c r="AI59" s="444">
        <f t="shared" si="116"/>
        <v>0</v>
      </c>
      <c r="AJ59" s="444">
        <f t="shared" si="116"/>
        <v>0</v>
      </c>
      <c r="AK59" s="444">
        <f t="shared" si="116"/>
        <v>0</v>
      </c>
      <c r="AL59" s="444">
        <f t="shared" si="116"/>
        <v>0</v>
      </c>
      <c r="AM59" s="444">
        <f t="shared" si="116"/>
        <v>0</v>
      </c>
      <c r="AN59" s="444">
        <f t="shared" si="116"/>
        <v>0</v>
      </c>
      <c r="AO59" s="444">
        <f t="shared" si="123"/>
        <v>0</v>
      </c>
      <c r="AP59" s="444">
        <f t="shared" si="123"/>
        <v>0</v>
      </c>
      <c r="AQ59" s="444">
        <f t="shared" si="123"/>
        <v>0</v>
      </c>
      <c r="AR59" s="444">
        <f t="shared" si="123"/>
        <v>0</v>
      </c>
      <c r="AS59" s="445">
        <f t="shared" si="123"/>
        <v>0</v>
      </c>
      <c r="AT59" s="444">
        <f t="shared" si="123"/>
        <v>0</v>
      </c>
      <c r="AU59" s="444">
        <f t="shared" si="123"/>
        <v>0</v>
      </c>
      <c r="AV59" s="444">
        <f t="shared" si="123"/>
        <v>0</v>
      </c>
      <c r="AW59" s="444">
        <f t="shared" si="123"/>
        <v>0</v>
      </c>
      <c r="AX59" s="444">
        <f t="shared" si="123"/>
        <v>0</v>
      </c>
      <c r="AY59" s="444">
        <f t="shared" si="123"/>
        <v>0</v>
      </c>
      <c r="AZ59" s="444">
        <f t="shared" si="123"/>
        <v>0</v>
      </c>
      <c r="BA59" s="444">
        <f t="shared" si="123"/>
        <v>0</v>
      </c>
      <c r="BB59" s="444">
        <f t="shared" si="123"/>
        <v>0</v>
      </c>
      <c r="BC59" s="444">
        <f t="shared" si="123"/>
        <v>0</v>
      </c>
      <c r="BD59" s="444">
        <f t="shared" si="123"/>
        <v>0</v>
      </c>
      <c r="BE59" s="445">
        <f t="shared" si="117"/>
        <v>0</v>
      </c>
      <c r="BF59" s="444">
        <f t="shared" si="117"/>
        <v>0</v>
      </c>
      <c r="BG59" s="444">
        <f t="shared" si="117"/>
        <v>0</v>
      </c>
      <c r="BH59" s="444">
        <f t="shared" si="117"/>
        <v>0</v>
      </c>
      <c r="BI59" s="444">
        <f t="shared" si="117"/>
        <v>0</v>
      </c>
      <c r="BJ59" s="444">
        <f t="shared" si="117"/>
        <v>0</v>
      </c>
      <c r="BK59" s="444">
        <f t="shared" si="117"/>
        <v>0</v>
      </c>
      <c r="BL59" s="444">
        <f t="shared" si="117"/>
        <v>0</v>
      </c>
      <c r="BM59" s="444">
        <f t="shared" si="117"/>
        <v>0</v>
      </c>
      <c r="BN59" s="444">
        <f t="shared" si="117"/>
        <v>0</v>
      </c>
      <c r="BO59" s="444">
        <f t="shared" si="117"/>
        <v>0</v>
      </c>
      <c r="BP59" s="444">
        <f t="shared" si="117"/>
        <v>0</v>
      </c>
      <c r="BQ59" s="444">
        <f t="shared" si="117"/>
        <v>0</v>
      </c>
      <c r="BR59" s="444">
        <f t="shared" si="117"/>
        <v>0</v>
      </c>
      <c r="BS59" s="444">
        <f t="shared" si="117"/>
        <v>0</v>
      </c>
      <c r="BT59" s="444">
        <f t="shared" si="118"/>
        <v>0</v>
      </c>
      <c r="BU59" s="444">
        <f t="shared" si="118"/>
        <v>0</v>
      </c>
      <c r="BV59" s="444">
        <f t="shared" si="118"/>
        <v>0</v>
      </c>
      <c r="BW59" s="444">
        <f t="shared" si="118"/>
        <v>0</v>
      </c>
      <c r="BX59" s="444">
        <f t="shared" si="118"/>
        <v>0</v>
      </c>
      <c r="BY59" s="444">
        <f t="shared" si="118"/>
        <v>0</v>
      </c>
      <c r="BZ59" s="444">
        <f t="shared" si="118"/>
        <v>0</v>
      </c>
      <c r="CA59" s="444">
        <f t="shared" si="118"/>
        <v>0</v>
      </c>
      <c r="CB59" s="444">
        <f t="shared" si="118"/>
        <v>0</v>
      </c>
      <c r="CC59" s="444">
        <f t="shared" si="118"/>
        <v>0</v>
      </c>
      <c r="CD59" s="444">
        <f t="shared" si="118"/>
        <v>0</v>
      </c>
      <c r="CE59" s="444">
        <f t="shared" si="118"/>
        <v>0</v>
      </c>
      <c r="CF59" s="444">
        <f t="shared" si="118"/>
        <v>0</v>
      </c>
      <c r="CG59" s="444">
        <f t="shared" si="118"/>
        <v>0</v>
      </c>
      <c r="CH59" s="444">
        <f t="shared" si="118"/>
        <v>0</v>
      </c>
      <c r="CI59" s="444">
        <f t="shared" si="118"/>
        <v>0</v>
      </c>
      <c r="CJ59" s="444">
        <f t="shared" si="124"/>
        <v>0</v>
      </c>
      <c r="CK59" s="444">
        <f t="shared" si="124"/>
        <v>0</v>
      </c>
      <c r="CL59" s="444">
        <f t="shared" si="124"/>
        <v>0</v>
      </c>
      <c r="CM59" s="444">
        <f t="shared" si="124"/>
        <v>0</v>
      </c>
      <c r="CN59" s="444">
        <f t="shared" si="124"/>
        <v>0</v>
      </c>
      <c r="CO59" s="444">
        <f t="shared" si="124"/>
        <v>0</v>
      </c>
      <c r="CP59" s="444">
        <f t="shared" si="124"/>
        <v>0</v>
      </c>
      <c r="CQ59" s="444">
        <f t="shared" si="124"/>
        <v>0</v>
      </c>
      <c r="CR59" s="444">
        <f t="shared" si="124"/>
        <v>0</v>
      </c>
      <c r="CS59" s="444">
        <f t="shared" si="124"/>
        <v>0</v>
      </c>
      <c r="CT59" s="444">
        <f t="shared" si="124"/>
        <v>0</v>
      </c>
      <c r="CU59" s="444">
        <f t="shared" si="124"/>
        <v>0</v>
      </c>
      <c r="CV59" s="444">
        <f t="shared" si="124"/>
        <v>0</v>
      </c>
      <c r="CW59" s="444">
        <f t="shared" si="124"/>
        <v>0</v>
      </c>
      <c r="CX59" s="444">
        <f t="shared" si="124"/>
        <v>0</v>
      </c>
      <c r="CY59" s="444">
        <f t="shared" si="124"/>
        <v>0</v>
      </c>
      <c r="CZ59" s="444">
        <f t="shared" si="124"/>
        <v>0</v>
      </c>
      <c r="DA59" s="444">
        <f t="shared" si="124"/>
        <v>0</v>
      </c>
      <c r="DB59" s="444">
        <f t="shared" si="124"/>
        <v>0</v>
      </c>
      <c r="DC59" s="444">
        <f t="shared" si="124"/>
        <v>0</v>
      </c>
      <c r="DD59" s="444">
        <f t="shared" si="124"/>
        <v>0</v>
      </c>
      <c r="DE59" s="444">
        <f t="shared" si="124"/>
        <v>0</v>
      </c>
      <c r="DF59" s="444">
        <f t="shared" si="124"/>
        <v>0</v>
      </c>
      <c r="DG59" s="444">
        <f t="shared" si="124"/>
        <v>0</v>
      </c>
      <c r="DH59" s="444">
        <f t="shared" si="124"/>
        <v>0</v>
      </c>
      <c r="DI59" s="444">
        <f t="shared" si="124"/>
        <v>0</v>
      </c>
      <c r="DJ59" s="444">
        <f t="shared" si="124"/>
        <v>0</v>
      </c>
      <c r="DK59" s="444">
        <f t="shared" si="124"/>
        <v>0</v>
      </c>
      <c r="DL59" s="444">
        <f t="shared" si="124"/>
        <v>0</v>
      </c>
      <c r="DM59" s="444">
        <f t="shared" si="124"/>
        <v>0</v>
      </c>
      <c r="DN59" s="444">
        <f t="shared" si="124"/>
        <v>0</v>
      </c>
      <c r="DO59" s="444">
        <f t="shared" si="124"/>
        <v>0</v>
      </c>
      <c r="DP59" s="444">
        <f t="shared" si="124"/>
        <v>0</v>
      </c>
      <c r="DQ59" s="444">
        <f t="shared" si="124"/>
        <v>0</v>
      </c>
      <c r="DR59" s="444">
        <f t="shared" si="124"/>
        <v>0</v>
      </c>
      <c r="DS59" s="444">
        <f t="shared" si="124"/>
        <v>0</v>
      </c>
      <c r="DT59" s="444">
        <f t="shared" si="124"/>
        <v>0</v>
      </c>
      <c r="DU59" s="444">
        <f t="shared" si="124"/>
        <v>0</v>
      </c>
      <c r="DV59" s="444">
        <f t="shared" si="124"/>
        <v>0</v>
      </c>
      <c r="DW59" s="444">
        <f t="shared" si="124"/>
        <v>0</v>
      </c>
      <c r="DX59" s="444">
        <f t="shared" si="124"/>
        <v>0</v>
      </c>
      <c r="DY59" s="444">
        <f t="shared" si="124"/>
        <v>0</v>
      </c>
      <c r="DZ59" s="444">
        <f t="shared" si="124"/>
        <v>0</v>
      </c>
      <c r="EA59" s="444">
        <f t="shared" si="124"/>
        <v>0</v>
      </c>
      <c r="EB59" s="444">
        <f t="shared" si="124"/>
        <v>0</v>
      </c>
      <c r="EC59" s="444">
        <f t="shared" si="124"/>
        <v>0</v>
      </c>
      <c r="ED59" s="444">
        <f t="shared" si="122"/>
        <v>0</v>
      </c>
      <c r="EE59" s="444">
        <f t="shared" si="122"/>
        <v>0</v>
      </c>
      <c r="EF59" s="444">
        <f t="shared" si="122"/>
        <v>0</v>
      </c>
      <c r="EG59" s="444">
        <f t="shared" si="122"/>
        <v>0</v>
      </c>
      <c r="EH59" s="444">
        <f t="shared" si="122"/>
        <v>0</v>
      </c>
      <c r="EI59" s="444">
        <f t="shared" si="122"/>
        <v>0</v>
      </c>
      <c r="EJ59" s="444">
        <f t="shared" si="122"/>
        <v>0</v>
      </c>
      <c r="EK59" s="444">
        <f t="shared" si="122"/>
        <v>0</v>
      </c>
    </row>
    <row r="60" spans="1:141">
      <c r="A60" s="422">
        <v>44713</v>
      </c>
      <c r="B60" s="438">
        <v>2022</v>
      </c>
      <c r="C60" s="705">
        <v>0</v>
      </c>
      <c r="D60" s="423">
        <f t="shared" si="119"/>
        <v>0</v>
      </c>
      <c r="E60" s="439">
        <f t="shared" si="77"/>
        <v>0</v>
      </c>
      <c r="F60" s="440">
        <v>44713</v>
      </c>
      <c r="G60" s="440">
        <f t="shared" si="120"/>
        <v>44713</v>
      </c>
      <c r="H60" s="442">
        <f t="shared" si="79"/>
        <v>45077</v>
      </c>
      <c r="J60" s="444">
        <f t="shared" si="121"/>
        <v>0</v>
      </c>
      <c r="K60" s="444">
        <f t="shared" si="121"/>
        <v>0</v>
      </c>
      <c r="L60" s="444">
        <f t="shared" si="121"/>
        <v>0</v>
      </c>
      <c r="M60" s="444">
        <f t="shared" si="121"/>
        <v>0</v>
      </c>
      <c r="N60" s="444">
        <f t="shared" si="121"/>
        <v>0</v>
      </c>
      <c r="O60" s="444">
        <f t="shared" si="121"/>
        <v>0</v>
      </c>
      <c r="P60" s="444">
        <f t="shared" si="121"/>
        <v>0</v>
      </c>
      <c r="Q60" s="444">
        <f t="shared" si="121"/>
        <v>0</v>
      </c>
      <c r="R60" s="444">
        <f t="shared" si="121"/>
        <v>0</v>
      </c>
      <c r="S60" s="444">
        <f t="shared" si="121"/>
        <v>0</v>
      </c>
      <c r="T60" s="444">
        <f t="shared" si="121"/>
        <v>0</v>
      </c>
      <c r="U60" s="445">
        <f t="shared" si="121"/>
        <v>0</v>
      </c>
      <c r="V60" s="444">
        <f t="shared" si="121"/>
        <v>0</v>
      </c>
      <c r="W60" s="444">
        <f t="shared" si="121"/>
        <v>0</v>
      </c>
      <c r="X60" s="444">
        <f t="shared" si="121"/>
        <v>0</v>
      </c>
      <c r="Y60" s="444">
        <f t="shared" si="121"/>
        <v>0</v>
      </c>
      <c r="Z60" s="444">
        <f t="shared" si="116"/>
        <v>0</v>
      </c>
      <c r="AA60" s="444">
        <f t="shared" si="116"/>
        <v>0</v>
      </c>
      <c r="AB60" s="444">
        <f t="shared" si="116"/>
        <v>0</v>
      </c>
      <c r="AC60" s="444">
        <f t="shared" si="116"/>
        <v>0</v>
      </c>
      <c r="AD60" s="444">
        <f t="shared" si="116"/>
        <v>0</v>
      </c>
      <c r="AE60" s="444">
        <f t="shared" si="116"/>
        <v>0</v>
      </c>
      <c r="AF60" s="444">
        <f t="shared" si="116"/>
        <v>0</v>
      </c>
      <c r="AG60" s="445">
        <f t="shared" si="116"/>
        <v>0</v>
      </c>
      <c r="AH60" s="444">
        <f t="shared" si="116"/>
        <v>0</v>
      </c>
      <c r="AI60" s="444">
        <f t="shared" si="116"/>
        <v>0</v>
      </c>
      <c r="AJ60" s="444">
        <f t="shared" si="116"/>
        <v>0</v>
      </c>
      <c r="AK60" s="444">
        <f t="shared" si="116"/>
        <v>0</v>
      </c>
      <c r="AL60" s="444">
        <f t="shared" si="116"/>
        <v>0</v>
      </c>
      <c r="AM60" s="444">
        <f t="shared" si="116"/>
        <v>0</v>
      </c>
      <c r="AN60" s="444">
        <f t="shared" si="116"/>
        <v>0</v>
      </c>
      <c r="AO60" s="444">
        <f t="shared" si="123"/>
        <v>0</v>
      </c>
      <c r="AP60" s="444">
        <f t="shared" si="123"/>
        <v>0</v>
      </c>
      <c r="AQ60" s="444">
        <f t="shared" si="123"/>
        <v>0</v>
      </c>
      <c r="AR60" s="444">
        <f t="shared" si="123"/>
        <v>0</v>
      </c>
      <c r="AS60" s="445">
        <f t="shared" si="123"/>
        <v>0</v>
      </c>
      <c r="AT60" s="444">
        <f t="shared" si="123"/>
        <v>0</v>
      </c>
      <c r="AU60" s="444">
        <f t="shared" si="123"/>
        <v>0</v>
      </c>
      <c r="AV60" s="444">
        <f t="shared" si="123"/>
        <v>0</v>
      </c>
      <c r="AW60" s="444">
        <f t="shared" si="123"/>
        <v>0</v>
      </c>
      <c r="AX60" s="444">
        <f t="shared" si="123"/>
        <v>0</v>
      </c>
      <c r="AY60" s="444">
        <f t="shared" si="123"/>
        <v>0</v>
      </c>
      <c r="AZ60" s="444">
        <f t="shared" si="123"/>
        <v>0</v>
      </c>
      <c r="BA60" s="444">
        <f t="shared" si="123"/>
        <v>0</v>
      </c>
      <c r="BB60" s="444">
        <f t="shared" si="123"/>
        <v>0</v>
      </c>
      <c r="BC60" s="444">
        <f t="shared" si="123"/>
        <v>0</v>
      </c>
      <c r="BD60" s="444">
        <f t="shared" si="123"/>
        <v>0</v>
      </c>
      <c r="BE60" s="445">
        <f t="shared" si="117"/>
        <v>0</v>
      </c>
      <c r="BF60" s="444">
        <f t="shared" si="117"/>
        <v>0</v>
      </c>
      <c r="BG60" s="444">
        <f t="shared" si="117"/>
        <v>0</v>
      </c>
      <c r="BH60" s="444">
        <f t="shared" si="117"/>
        <v>0</v>
      </c>
      <c r="BI60" s="444">
        <f t="shared" si="117"/>
        <v>0</v>
      </c>
      <c r="BJ60" s="444">
        <f t="shared" si="117"/>
        <v>0</v>
      </c>
      <c r="BK60" s="444">
        <f t="shared" si="117"/>
        <v>0</v>
      </c>
      <c r="BL60" s="444">
        <f t="shared" si="117"/>
        <v>0</v>
      </c>
      <c r="BM60" s="444">
        <f t="shared" si="117"/>
        <v>0</v>
      </c>
      <c r="BN60" s="444">
        <f t="shared" si="117"/>
        <v>0</v>
      </c>
      <c r="BO60" s="444">
        <f t="shared" si="117"/>
        <v>0</v>
      </c>
      <c r="BP60" s="444">
        <f t="shared" si="117"/>
        <v>0</v>
      </c>
      <c r="BQ60" s="444">
        <f t="shared" si="117"/>
        <v>0</v>
      </c>
      <c r="BR60" s="444">
        <f t="shared" si="117"/>
        <v>0</v>
      </c>
      <c r="BS60" s="444">
        <f t="shared" si="117"/>
        <v>0</v>
      </c>
      <c r="BT60" s="444">
        <f t="shared" si="118"/>
        <v>0</v>
      </c>
      <c r="BU60" s="444">
        <f t="shared" si="118"/>
        <v>0</v>
      </c>
      <c r="BV60" s="444">
        <f t="shared" si="118"/>
        <v>0</v>
      </c>
      <c r="BW60" s="444">
        <f t="shared" si="118"/>
        <v>0</v>
      </c>
      <c r="BX60" s="444">
        <f t="shared" si="118"/>
        <v>0</v>
      </c>
      <c r="BY60" s="444">
        <f t="shared" si="118"/>
        <v>0</v>
      </c>
      <c r="BZ60" s="444">
        <f t="shared" si="118"/>
        <v>0</v>
      </c>
      <c r="CA60" s="444">
        <f t="shared" si="118"/>
        <v>0</v>
      </c>
      <c r="CB60" s="444">
        <f t="shared" si="118"/>
        <v>0</v>
      </c>
      <c r="CC60" s="444">
        <f t="shared" si="118"/>
        <v>0</v>
      </c>
      <c r="CD60" s="444">
        <f t="shared" si="118"/>
        <v>0</v>
      </c>
      <c r="CE60" s="444">
        <f t="shared" si="118"/>
        <v>0</v>
      </c>
      <c r="CF60" s="444">
        <f t="shared" si="118"/>
        <v>0</v>
      </c>
      <c r="CG60" s="444">
        <f t="shared" si="118"/>
        <v>0</v>
      </c>
      <c r="CH60" s="444">
        <f t="shared" si="118"/>
        <v>0</v>
      </c>
      <c r="CI60" s="444">
        <f t="shared" si="118"/>
        <v>0</v>
      </c>
      <c r="CJ60" s="444">
        <f t="shared" si="124"/>
        <v>0</v>
      </c>
      <c r="CK60" s="444">
        <f t="shared" si="124"/>
        <v>0</v>
      </c>
      <c r="CL60" s="444">
        <f t="shared" si="124"/>
        <v>0</v>
      </c>
      <c r="CM60" s="444">
        <f t="shared" si="124"/>
        <v>0</v>
      </c>
      <c r="CN60" s="444">
        <f t="shared" si="124"/>
        <v>0</v>
      </c>
      <c r="CO60" s="444">
        <f t="shared" si="124"/>
        <v>0</v>
      </c>
      <c r="CP60" s="444">
        <f t="shared" si="124"/>
        <v>0</v>
      </c>
      <c r="CQ60" s="444">
        <f t="shared" si="124"/>
        <v>0</v>
      </c>
      <c r="CR60" s="444">
        <f t="shared" si="124"/>
        <v>0</v>
      </c>
      <c r="CS60" s="444">
        <f t="shared" si="124"/>
        <v>0</v>
      </c>
      <c r="CT60" s="444">
        <f t="shared" si="124"/>
        <v>0</v>
      </c>
      <c r="CU60" s="444">
        <f t="shared" si="124"/>
        <v>0</v>
      </c>
      <c r="CV60" s="444">
        <f t="shared" si="124"/>
        <v>0</v>
      </c>
      <c r="CW60" s="444">
        <f t="shared" si="124"/>
        <v>0</v>
      </c>
      <c r="CX60" s="444">
        <f t="shared" si="124"/>
        <v>0</v>
      </c>
      <c r="CY60" s="444">
        <f t="shared" si="124"/>
        <v>0</v>
      </c>
      <c r="CZ60" s="444">
        <f t="shared" si="124"/>
        <v>0</v>
      </c>
      <c r="DA60" s="444">
        <f t="shared" si="124"/>
        <v>0</v>
      </c>
      <c r="DB60" s="444">
        <f t="shared" si="124"/>
        <v>0</v>
      </c>
      <c r="DC60" s="444">
        <f t="shared" si="124"/>
        <v>0</v>
      </c>
      <c r="DD60" s="444">
        <f t="shared" si="124"/>
        <v>0</v>
      </c>
      <c r="DE60" s="444">
        <f t="shared" si="124"/>
        <v>0</v>
      </c>
      <c r="DF60" s="444">
        <f t="shared" si="124"/>
        <v>0</v>
      </c>
      <c r="DG60" s="444">
        <f t="shared" si="124"/>
        <v>0</v>
      </c>
      <c r="DH60" s="444">
        <f t="shared" si="124"/>
        <v>0</v>
      </c>
      <c r="DI60" s="444">
        <f t="shared" si="124"/>
        <v>0</v>
      </c>
      <c r="DJ60" s="444">
        <f t="shared" si="124"/>
        <v>0</v>
      </c>
      <c r="DK60" s="444">
        <f t="shared" si="124"/>
        <v>0</v>
      </c>
      <c r="DL60" s="444">
        <f t="shared" si="124"/>
        <v>0</v>
      </c>
      <c r="DM60" s="444">
        <f t="shared" si="124"/>
        <v>0</v>
      </c>
      <c r="DN60" s="444">
        <f t="shared" si="124"/>
        <v>0</v>
      </c>
      <c r="DO60" s="444">
        <f t="shared" si="124"/>
        <v>0</v>
      </c>
      <c r="DP60" s="444">
        <f t="shared" si="124"/>
        <v>0</v>
      </c>
      <c r="DQ60" s="444">
        <f t="shared" si="124"/>
        <v>0</v>
      </c>
      <c r="DR60" s="444">
        <f t="shared" si="124"/>
        <v>0</v>
      </c>
      <c r="DS60" s="444">
        <f t="shared" si="124"/>
        <v>0</v>
      </c>
      <c r="DT60" s="444">
        <f t="shared" si="124"/>
        <v>0</v>
      </c>
      <c r="DU60" s="444">
        <f t="shared" si="124"/>
        <v>0</v>
      </c>
      <c r="DV60" s="444">
        <f t="shared" si="124"/>
        <v>0</v>
      </c>
      <c r="DW60" s="444">
        <f t="shared" si="124"/>
        <v>0</v>
      </c>
      <c r="DX60" s="444">
        <f t="shared" si="124"/>
        <v>0</v>
      </c>
      <c r="DY60" s="444">
        <f t="shared" si="124"/>
        <v>0</v>
      </c>
      <c r="DZ60" s="444">
        <f t="shared" si="124"/>
        <v>0</v>
      </c>
      <c r="EA60" s="444">
        <f t="shared" si="124"/>
        <v>0</v>
      </c>
      <c r="EB60" s="444">
        <f t="shared" si="124"/>
        <v>0</v>
      </c>
      <c r="EC60" s="444">
        <f t="shared" si="124"/>
        <v>0</v>
      </c>
      <c r="ED60" s="444">
        <f t="shared" si="122"/>
        <v>0</v>
      </c>
      <c r="EE60" s="444">
        <f t="shared" si="122"/>
        <v>0</v>
      </c>
      <c r="EF60" s="444">
        <f t="shared" si="122"/>
        <v>0</v>
      </c>
      <c r="EG60" s="444">
        <f t="shared" si="122"/>
        <v>0</v>
      </c>
      <c r="EH60" s="444">
        <f t="shared" si="122"/>
        <v>0</v>
      </c>
      <c r="EI60" s="444">
        <f t="shared" si="122"/>
        <v>0</v>
      </c>
      <c r="EJ60" s="444">
        <f t="shared" si="122"/>
        <v>0</v>
      </c>
      <c r="EK60" s="444">
        <f t="shared" si="122"/>
        <v>0</v>
      </c>
    </row>
    <row r="61" spans="1:141">
      <c r="A61" s="422">
        <v>44743</v>
      </c>
      <c r="B61" s="438">
        <v>2022</v>
      </c>
      <c r="C61" s="708">
        <v>5250</v>
      </c>
      <c r="D61" s="423">
        <f t="shared" si="119"/>
        <v>1638000</v>
      </c>
      <c r="E61" s="439">
        <f t="shared" si="77"/>
        <v>0</v>
      </c>
      <c r="F61" s="440">
        <v>44743</v>
      </c>
      <c r="G61" s="440">
        <f t="shared" si="120"/>
        <v>44743</v>
      </c>
      <c r="H61" s="442">
        <f t="shared" si="79"/>
        <v>45107</v>
      </c>
      <c r="J61" s="444">
        <f t="shared" si="121"/>
        <v>0</v>
      </c>
      <c r="K61" s="444">
        <f t="shared" si="121"/>
        <v>0</v>
      </c>
      <c r="L61" s="444">
        <f t="shared" si="121"/>
        <v>0</v>
      </c>
      <c r="M61" s="444">
        <f t="shared" si="121"/>
        <v>0</v>
      </c>
      <c r="N61" s="444">
        <f t="shared" si="121"/>
        <v>0</v>
      </c>
      <c r="O61" s="444">
        <f t="shared" si="121"/>
        <v>0</v>
      </c>
      <c r="P61" s="444">
        <f t="shared" si="121"/>
        <v>0</v>
      </c>
      <c r="Q61" s="444">
        <f t="shared" si="121"/>
        <v>0</v>
      </c>
      <c r="R61" s="444">
        <f t="shared" si="121"/>
        <v>0</v>
      </c>
      <c r="S61" s="444">
        <f t="shared" si="121"/>
        <v>0</v>
      </c>
      <c r="T61" s="444">
        <f t="shared" si="121"/>
        <v>0</v>
      </c>
      <c r="U61" s="445">
        <f t="shared" si="121"/>
        <v>0</v>
      </c>
      <c r="V61" s="444">
        <f t="shared" si="121"/>
        <v>0</v>
      </c>
      <c r="W61" s="444">
        <f t="shared" si="121"/>
        <v>0</v>
      </c>
      <c r="X61" s="444">
        <f t="shared" si="121"/>
        <v>0</v>
      </c>
      <c r="Y61" s="444">
        <f t="shared" si="121"/>
        <v>0</v>
      </c>
      <c r="Z61" s="444">
        <f t="shared" si="116"/>
        <v>0</v>
      </c>
      <c r="AA61" s="444">
        <f t="shared" si="116"/>
        <v>0</v>
      </c>
      <c r="AB61" s="444">
        <f t="shared" si="116"/>
        <v>0</v>
      </c>
      <c r="AC61" s="444">
        <f t="shared" si="116"/>
        <v>0</v>
      </c>
      <c r="AD61" s="444">
        <f t="shared" si="116"/>
        <v>0</v>
      </c>
      <c r="AE61" s="444">
        <f t="shared" si="116"/>
        <v>0</v>
      </c>
      <c r="AF61" s="444">
        <f t="shared" si="116"/>
        <v>0</v>
      </c>
      <c r="AG61" s="445">
        <f t="shared" si="116"/>
        <v>0</v>
      </c>
      <c r="AH61" s="444">
        <f t="shared" si="116"/>
        <v>0</v>
      </c>
      <c r="AI61" s="444">
        <f t="shared" si="116"/>
        <v>0</v>
      </c>
      <c r="AJ61" s="444">
        <f t="shared" si="116"/>
        <v>0</v>
      </c>
      <c r="AK61" s="444">
        <f t="shared" si="116"/>
        <v>0</v>
      </c>
      <c r="AL61" s="444">
        <f t="shared" si="116"/>
        <v>0</v>
      </c>
      <c r="AM61" s="444">
        <f t="shared" si="116"/>
        <v>0</v>
      </c>
      <c r="AN61" s="444">
        <f t="shared" si="116"/>
        <v>0</v>
      </c>
      <c r="AO61" s="444">
        <f t="shared" si="123"/>
        <v>0</v>
      </c>
      <c r="AP61" s="444">
        <f t="shared" si="123"/>
        <v>0</v>
      </c>
      <c r="AQ61" s="444">
        <f t="shared" si="123"/>
        <v>0</v>
      </c>
      <c r="AR61" s="444">
        <f t="shared" si="123"/>
        <v>0</v>
      </c>
      <c r="AS61" s="445">
        <f t="shared" si="123"/>
        <v>0</v>
      </c>
      <c r="AT61" s="444">
        <f t="shared" si="123"/>
        <v>0</v>
      </c>
      <c r="AU61" s="444">
        <f t="shared" si="123"/>
        <v>0</v>
      </c>
      <c r="AV61" s="444">
        <f t="shared" si="123"/>
        <v>0</v>
      </c>
      <c r="AW61" s="444">
        <f t="shared" si="123"/>
        <v>0</v>
      </c>
      <c r="AX61" s="444">
        <f t="shared" si="123"/>
        <v>0</v>
      </c>
      <c r="AY61" s="444">
        <f t="shared" si="123"/>
        <v>0</v>
      </c>
      <c r="AZ61" s="444">
        <f t="shared" si="123"/>
        <v>139117.80821917808</v>
      </c>
      <c r="BA61" s="444">
        <f t="shared" si="123"/>
        <v>139117.80821917808</v>
      </c>
      <c r="BB61" s="444">
        <f t="shared" si="123"/>
        <v>134630.13698630137</v>
      </c>
      <c r="BC61" s="444">
        <f t="shared" si="123"/>
        <v>139117.80821917808</v>
      </c>
      <c r="BD61" s="444">
        <f t="shared" si="123"/>
        <v>134630.13698630137</v>
      </c>
      <c r="BE61" s="445">
        <f t="shared" si="117"/>
        <v>139117.80821917808</v>
      </c>
      <c r="BF61" s="444">
        <f t="shared" si="117"/>
        <v>139117.80821917808</v>
      </c>
      <c r="BG61" s="444">
        <f t="shared" si="117"/>
        <v>125654.79452054795</v>
      </c>
      <c r="BH61" s="444">
        <f t="shared" si="117"/>
        <v>139117.80821917808</v>
      </c>
      <c r="BI61" s="444">
        <f t="shared" si="117"/>
        <v>134630.13698630137</v>
      </c>
      <c r="BJ61" s="444">
        <f t="shared" si="117"/>
        <v>139117.80821917808</v>
      </c>
      <c r="BK61" s="444">
        <f t="shared" si="117"/>
        <v>134630.13698630137</v>
      </c>
      <c r="BL61" s="444">
        <f t="shared" si="117"/>
        <v>0</v>
      </c>
      <c r="BM61" s="444">
        <f t="shared" si="117"/>
        <v>0</v>
      </c>
      <c r="BN61" s="444">
        <f t="shared" si="117"/>
        <v>0</v>
      </c>
      <c r="BO61" s="444">
        <f t="shared" si="117"/>
        <v>0</v>
      </c>
      <c r="BP61" s="444">
        <f t="shared" si="117"/>
        <v>0</v>
      </c>
      <c r="BQ61" s="444">
        <f t="shared" si="117"/>
        <v>0</v>
      </c>
      <c r="BR61" s="444">
        <f t="shared" si="117"/>
        <v>0</v>
      </c>
      <c r="BS61" s="444">
        <f t="shared" si="117"/>
        <v>0</v>
      </c>
      <c r="BT61" s="444">
        <f t="shared" si="118"/>
        <v>0</v>
      </c>
      <c r="BU61" s="444">
        <f t="shared" si="118"/>
        <v>0</v>
      </c>
      <c r="BV61" s="444">
        <f t="shared" si="118"/>
        <v>0</v>
      </c>
      <c r="BW61" s="444">
        <f t="shared" si="118"/>
        <v>0</v>
      </c>
      <c r="BX61" s="444">
        <f t="shared" si="118"/>
        <v>0</v>
      </c>
      <c r="BY61" s="444">
        <f t="shared" si="118"/>
        <v>0</v>
      </c>
      <c r="BZ61" s="444">
        <f t="shared" si="118"/>
        <v>0</v>
      </c>
      <c r="CA61" s="444">
        <f t="shared" si="118"/>
        <v>0</v>
      </c>
      <c r="CB61" s="444">
        <f t="shared" si="118"/>
        <v>0</v>
      </c>
      <c r="CC61" s="444">
        <f t="shared" si="118"/>
        <v>0</v>
      </c>
      <c r="CD61" s="444">
        <f t="shared" si="118"/>
        <v>0</v>
      </c>
      <c r="CE61" s="444">
        <f t="shared" si="118"/>
        <v>0</v>
      </c>
      <c r="CF61" s="444">
        <f t="shared" si="118"/>
        <v>0</v>
      </c>
      <c r="CG61" s="444">
        <f t="shared" si="118"/>
        <v>0</v>
      </c>
      <c r="CH61" s="444">
        <f t="shared" si="118"/>
        <v>0</v>
      </c>
      <c r="CI61" s="444">
        <f t="shared" si="118"/>
        <v>0</v>
      </c>
      <c r="CJ61" s="444">
        <f t="shared" si="124"/>
        <v>0</v>
      </c>
      <c r="CK61" s="444">
        <f t="shared" si="124"/>
        <v>0</v>
      </c>
      <c r="CL61" s="444">
        <f t="shared" si="124"/>
        <v>0</v>
      </c>
      <c r="CM61" s="444">
        <f t="shared" si="124"/>
        <v>0</v>
      </c>
      <c r="CN61" s="444">
        <f t="shared" si="124"/>
        <v>0</v>
      </c>
      <c r="CO61" s="444">
        <f t="shared" si="124"/>
        <v>0</v>
      </c>
      <c r="CP61" s="444">
        <f t="shared" si="124"/>
        <v>0</v>
      </c>
      <c r="CQ61" s="444">
        <f t="shared" si="124"/>
        <v>0</v>
      </c>
      <c r="CR61" s="444">
        <f t="shared" si="124"/>
        <v>0</v>
      </c>
      <c r="CS61" s="444">
        <f t="shared" si="124"/>
        <v>0</v>
      </c>
      <c r="CT61" s="444">
        <f t="shared" si="124"/>
        <v>0</v>
      </c>
      <c r="CU61" s="444">
        <f t="shared" si="124"/>
        <v>0</v>
      </c>
      <c r="CV61" s="444">
        <f t="shared" si="124"/>
        <v>0</v>
      </c>
      <c r="CW61" s="444">
        <f t="shared" si="124"/>
        <v>0</v>
      </c>
      <c r="CX61" s="444">
        <f t="shared" si="124"/>
        <v>0</v>
      </c>
      <c r="CY61" s="444">
        <f t="shared" si="124"/>
        <v>0</v>
      </c>
      <c r="CZ61" s="444">
        <f t="shared" si="124"/>
        <v>0</v>
      </c>
      <c r="DA61" s="444">
        <f t="shared" si="124"/>
        <v>0</v>
      </c>
      <c r="DB61" s="444">
        <f t="shared" si="124"/>
        <v>0</v>
      </c>
      <c r="DC61" s="444">
        <f t="shared" si="124"/>
        <v>0</v>
      </c>
      <c r="DD61" s="444">
        <f t="shared" si="124"/>
        <v>0</v>
      </c>
      <c r="DE61" s="444">
        <f t="shared" si="124"/>
        <v>0</v>
      </c>
      <c r="DF61" s="444">
        <f t="shared" si="124"/>
        <v>0</v>
      </c>
      <c r="DG61" s="444">
        <f t="shared" si="124"/>
        <v>0</v>
      </c>
      <c r="DH61" s="444">
        <f t="shared" si="124"/>
        <v>0</v>
      </c>
      <c r="DI61" s="444">
        <f t="shared" si="124"/>
        <v>0</v>
      </c>
      <c r="DJ61" s="444">
        <f t="shared" si="124"/>
        <v>0</v>
      </c>
      <c r="DK61" s="444">
        <f t="shared" si="124"/>
        <v>0</v>
      </c>
      <c r="DL61" s="444">
        <f t="shared" si="124"/>
        <v>0</v>
      </c>
      <c r="DM61" s="444">
        <f t="shared" si="124"/>
        <v>0</v>
      </c>
      <c r="DN61" s="444">
        <f t="shared" si="124"/>
        <v>0</v>
      </c>
      <c r="DO61" s="444">
        <f t="shared" si="124"/>
        <v>0</v>
      </c>
      <c r="DP61" s="444">
        <f t="shared" si="124"/>
        <v>0</v>
      </c>
      <c r="DQ61" s="444">
        <f t="shared" si="124"/>
        <v>0</v>
      </c>
      <c r="DR61" s="444">
        <f t="shared" si="124"/>
        <v>0</v>
      </c>
      <c r="DS61" s="444">
        <f t="shared" si="124"/>
        <v>0</v>
      </c>
      <c r="DT61" s="444">
        <f t="shared" si="124"/>
        <v>0</v>
      </c>
      <c r="DU61" s="444">
        <f t="shared" si="124"/>
        <v>0</v>
      </c>
      <c r="DV61" s="444">
        <f t="shared" si="124"/>
        <v>0</v>
      </c>
      <c r="DW61" s="444">
        <f t="shared" si="124"/>
        <v>0</v>
      </c>
      <c r="DX61" s="444">
        <f t="shared" si="124"/>
        <v>0</v>
      </c>
      <c r="DY61" s="444">
        <f t="shared" si="124"/>
        <v>0</v>
      </c>
      <c r="DZ61" s="444">
        <f t="shared" si="124"/>
        <v>0</v>
      </c>
      <c r="EA61" s="444">
        <f t="shared" si="124"/>
        <v>0</v>
      </c>
      <c r="EB61" s="444">
        <f t="shared" si="124"/>
        <v>0</v>
      </c>
      <c r="EC61" s="444">
        <f t="shared" si="124"/>
        <v>0</v>
      </c>
      <c r="ED61" s="444">
        <f t="shared" si="122"/>
        <v>0</v>
      </c>
      <c r="EE61" s="444">
        <f t="shared" si="122"/>
        <v>0</v>
      </c>
      <c r="EF61" s="444">
        <f t="shared" si="122"/>
        <v>0</v>
      </c>
      <c r="EG61" s="444">
        <f t="shared" si="122"/>
        <v>0</v>
      </c>
      <c r="EH61" s="444">
        <f t="shared" si="122"/>
        <v>0</v>
      </c>
      <c r="EI61" s="444">
        <f t="shared" si="122"/>
        <v>0</v>
      </c>
      <c r="EJ61" s="444">
        <f t="shared" si="122"/>
        <v>0</v>
      </c>
      <c r="EK61" s="444">
        <f t="shared" si="122"/>
        <v>0</v>
      </c>
    </row>
    <row r="62" spans="1:141">
      <c r="A62" s="422">
        <v>44774</v>
      </c>
      <c r="B62" s="438">
        <v>2022</v>
      </c>
      <c r="C62" s="705">
        <v>0</v>
      </c>
      <c r="D62" s="423">
        <f t="shared" si="119"/>
        <v>0</v>
      </c>
      <c r="E62" s="439">
        <f t="shared" si="77"/>
        <v>0</v>
      </c>
      <c r="F62" s="440">
        <v>44774</v>
      </c>
      <c r="G62" s="440">
        <f t="shared" si="120"/>
        <v>44774</v>
      </c>
      <c r="H62" s="442">
        <f t="shared" si="79"/>
        <v>45138</v>
      </c>
      <c r="J62" s="444">
        <f t="shared" si="121"/>
        <v>0</v>
      </c>
      <c r="K62" s="444">
        <f t="shared" si="121"/>
        <v>0</v>
      </c>
      <c r="L62" s="444">
        <f t="shared" si="121"/>
        <v>0</v>
      </c>
      <c r="M62" s="444">
        <f t="shared" si="121"/>
        <v>0</v>
      </c>
      <c r="N62" s="444">
        <f t="shared" si="121"/>
        <v>0</v>
      </c>
      <c r="O62" s="444">
        <f t="shared" si="121"/>
        <v>0</v>
      </c>
      <c r="P62" s="444">
        <f t="shared" si="121"/>
        <v>0</v>
      </c>
      <c r="Q62" s="444">
        <f t="shared" si="121"/>
        <v>0</v>
      </c>
      <c r="R62" s="444">
        <f t="shared" si="121"/>
        <v>0</v>
      </c>
      <c r="S62" s="444">
        <f t="shared" si="121"/>
        <v>0</v>
      </c>
      <c r="T62" s="444">
        <f t="shared" si="121"/>
        <v>0</v>
      </c>
      <c r="U62" s="445">
        <f t="shared" si="121"/>
        <v>0</v>
      </c>
      <c r="V62" s="444">
        <f t="shared" si="121"/>
        <v>0</v>
      </c>
      <c r="W62" s="444">
        <f t="shared" si="121"/>
        <v>0</v>
      </c>
      <c r="X62" s="444">
        <f t="shared" si="121"/>
        <v>0</v>
      </c>
      <c r="Y62" s="444">
        <f t="shared" si="121"/>
        <v>0</v>
      </c>
      <c r="Z62" s="444">
        <f t="shared" si="116"/>
        <v>0</v>
      </c>
      <c r="AA62" s="444">
        <f t="shared" si="116"/>
        <v>0</v>
      </c>
      <c r="AB62" s="444">
        <f t="shared" si="116"/>
        <v>0</v>
      </c>
      <c r="AC62" s="444">
        <f t="shared" si="116"/>
        <v>0</v>
      </c>
      <c r="AD62" s="444">
        <f t="shared" si="116"/>
        <v>0</v>
      </c>
      <c r="AE62" s="444">
        <f t="shared" si="116"/>
        <v>0</v>
      </c>
      <c r="AF62" s="444">
        <f t="shared" si="116"/>
        <v>0</v>
      </c>
      <c r="AG62" s="445">
        <f t="shared" si="116"/>
        <v>0</v>
      </c>
      <c r="AH62" s="444">
        <f t="shared" si="116"/>
        <v>0</v>
      </c>
      <c r="AI62" s="444">
        <f t="shared" si="116"/>
        <v>0</v>
      </c>
      <c r="AJ62" s="444">
        <f t="shared" si="116"/>
        <v>0</v>
      </c>
      <c r="AK62" s="444">
        <f t="shared" si="116"/>
        <v>0</v>
      </c>
      <c r="AL62" s="444">
        <f t="shared" si="116"/>
        <v>0</v>
      </c>
      <c r="AM62" s="444">
        <f t="shared" si="116"/>
        <v>0</v>
      </c>
      <c r="AN62" s="444">
        <f t="shared" si="116"/>
        <v>0</v>
      </c>
      <c r="AO62" s="444">
        <f t="shared" si="123"/>
        <v>0</v>
      </c>
      <c r="AP62" s="444">
        <f t="shared" si="123"/>
        <v>0</v>
      </c>
      <c r="AQ62" s="444">
        <f t="shared" si="123"/>
        <v>0</v>
      </c>
      <c r="AR62" s="444">
        <f t="shared" si="123"/>
        <v>0</v>
      </c>
      <c r="AS62" s="445">
        <f t="shared" si="123"/>
        <v>0</v>
      </c>
      <c r="AT62" s="444">
        <f t="shared" si="123"/>
        <v>0</v>
      </c>
      <c r="AU62" s="444">
        <f t="shared" si="123"/>
        <v>0</v>
      </c>
      <c r="AV62" s="444">
        <f t="shared" si="123"/>
        <v>0</v>
      </c>
      <c r="AW62" s="444">
        <f t="shared" si="123"/>
        <v>0</v>
      </c>
      <c r="AX62" s="444">
        <f t="shared" si="123"/>
        <v>0</v>
      </c>
      <c r="AY62" s="444">
        <f t="shared" si="123"/>
        <v>0</v>
      </c>
      <c r="AZ62" s="444">
        <f t="shared" si="123"/>
        <v>0</v>
      </c>
      <c r="BA62" s="444">
        <f t="shared" si="123"/>
        <v>0</v>
      </c>
      <c r="BB62" s="444">
        <f t="shared" si="123"/>
        <v>0</v>
      </c>
      <c r="BC62" s="444">
        <f t="shared" si="123"/>
        <v>0</v>
      </c>
      <c r="BD62" s="444">
        <f t="shared" si="123"/>
        <v>0</v>
      </c>
      <c r="BE62" s="445">
        <f t="shared" si="117"/>
        <v>0</v>
      </c>
      <c r="BF62" s="444">
        <f t="shared" si="117"/>
        <v>0</v>
      </c>
      <c r="BG62" s="444">
        <f t="shared" si="117"/>
        <v>0</v>
      </c>
      <c r="BH62" s="444">
        <f t="shared" si="117"/>
        <v>0</v>
      </c>
      <c r="BI62" s="444">
        <f t="shared" si="117"/>
        <v>0</v>
      </c>
      <c r="BJ62" s="444">
        <f t="shared" si="117"/>
        <v>0</v>
      </c>
      <c r="BK62" s="444">
        <f t="shared" si="117"/>
        <v>0</v>
      </c>
      <c r="BL62" s="444">
        <f t="shared" si="117"/>
        <v>0</v>
      </c>
      <c r="BM62" s="444">
        <f t="shared" si="117"/>
        <v>0</v>
      </c>
      <c r="BN62" s="444">
        <f t="shared" si="117"/>
        <v>0</v>
      </c>
      <c r="BO62" s="444">
        <f t="shared" si="117"/>
        <v>0</v>
      </c>
      <c r="BP62" s="444">
        <f t="shared" si="117"/>
        <v>0</v>
      </c>
      <c r="BQ62" s="444">
        <f t="shared" si="117"/>
        <v>0</v>
      </c>
      <c r="BR62" s="444">
        <f t="shared" si="117"/>
        <v>0</v>
      </c>
      <c r="BS62" s="444">
        <f t="shared" si="117"/>
        <v>0</v>
      </c>
      <c r="BT62" s="444">
        <f t="shared" si="118"/>
        <v>0</v>
      </c>
      <c r="BU62" s="444">
        <f t="shared" si="118"/>
        <v>0</v>
      </c>
      <c r="BV62" s="444">
        <f t="shared" si="118"/>
        <v>0</v>
      </c>
      <c r="BW62" s="444">
        <f t="shared" si="118"/>
        <v>0</v>
      </c>
      <c r="BX62" s="444">
        <f t="shared" si="118"/>
        <v>0</v>
      </c>
      <c r="BY62" s="444">
        <f t="shared" si="118"/>
        <v>0</v>
      </c>
      <c r="BZ62" s="444">
        <f t="shared" si="118"/>
        <v>0</v>
      </c>
      <c r="CA62" s="444">
        <f t="shared" si="118"/>
        <v>0</v>
      </c>
      <c r="CB62" s="444">
        <f t="shared" si="118"/>
        <v>0</v>
      </c>
      <c r="CC62" s="444">
        <f t="shared" si="118"/>
        <v>0</v>
      </c>
      <c r="CD62" s="444">
        <f t="shared" si="118"/>
        <v>0</v>
      </c>
      <c r="CE62" s="444">
        <f t="shared" si="118"/>
        <v>0</v>
      </c>
      <c r="CF62" s="444">
        <f t="shared" si="118"/>
        <v>0</v>
      </c>
      <c r="CG62" s="444">
        <f t="shared" si="118"/>
        <v>0</v>
      </c>
      <c r="CH62" s="444">
        <f t="shared" si="118"/>
        <v>0</v>
      </c>
      <c r="CI62" s="444">
        <f t="shared" si="118"/>
        <v>0</v>
      </c>
      <c r="CJ62" s="444">
        <f t="shared" si="124"/>
        <v>0</v>
      </c>
      <c r="CK62" s="444">
        <f t="shared" si="124"/>
        <v>0</v>
      </c>
      <c r="CL62" s="444">
        <f t="shared" si="124"/>
        <v>0</v>
      </c>
      <c r="CM62" s="444">
        <f t="shared" si="124"/>
        <v>0</v>
      </c>
      <c r="CN62" s="444">
        <f t="shared" si="124"/>
        <v>0</v>
      </c>
      <c r="CO62" s="444">
        <f t="shared" si="124"/>
        <v>0</v>
      </c>
      <c r="CP62" s="444">
        <f t="shared" si="124"/>
        <v>0</v>
      </c>
      <c r="CQ62" s="444">
        <f t="shared" si="124"/>
        <v>0</v>
      </c>
      <c r="CR62" s="444">
        <f t="shared" si="124"/>
        <v>0</v>
      </c>
      <c r="CS62" s="444">
        <f t="shared" si="124"/>
        <v>0</v>
      </c>
      <c r="CT62" s="444">
        <f t="shared" si="124"/>
        <v>0</v>
      </c>
      <c r="CU62" s="444">
        <f t="shared" si="124"/>
        <v>0</v>
      </c>
      <c r="CV62" s="444">
        <f t="shared" si="124"/>
        <v>0</v>
      </c>
      <c r="CW62" s="444">
        <f t="shared" si="124"/>
        <v>0</v>
      </c>
      <c r="CX62" s="444">
        <f t="shared" si="124"/>
        <v>0</v>
      </c>
      <c r="CY62" s="444">
        <f t="shared" si="124"/>
        <v>0</v>
      </c>
      <c r="CZ62" s="444">
        <f t="shared" si="124"/>
        <v>0</v>
      </c>
      <c r="DA62" s="444">
        <f t="shared" si="124"/>
        <v>0</v>
      </c>
      <c r="DB62" s="444">
        <f t="shared" si="124"/>
        <v>0</v>
      </c>
      <c r="DC62" s="444">
        <f t="shared" si="124"/>
        <v>0</v>
      </c>
      <c r="DD62" s="444">
        <f t="shared" si="124"/>
        <v>0</v>
      </c>
      <c r="DE62" s="444">
        <f t="shared" si="124"/>
        <v>0</v>
      </c>
      <c r="DF62" s="444">
        <f t="shared" si="124"/>
        <v>0</v>
      </c>
      <c r="DG62" s="444">
        <f t="shared" si="124"/>
        <v>0</v>
      </c>
      <c r="DH62" s="444">
        <f t="shared" si="124"/>
        <v>0</v>
      </c>
      <c r="DI62" s="444">
        <f t="shared" si="124"/>
        <v>0</v>
      </c>
      <c r="DJ62" s="444">
        <f t="shared" si="124"/>
        <v>0</v>
      </c>
      <c r="DK62" s="444">
        <f t="shared" si="124"/>
        <v>0</v>
      </c>
      <c r="DL62" s="444">
        <f t="shared" si="124"/>
        <v>0</v>
      </c>
      <c r="DM62" s="444">
        <f t="shared" si="124"/>
        <v>0</v>
      </c>
      <c r="DN62" s="444">
        <f t="shared" si="124"/>
        <v>0</v>
      </c>
      <c r="DO62" s="444">
        <f t="shared" si="124"/>
        <v>0</v>
      </c>
      <c r="DP62" s="444">
        <f t="shared" si="124"/>
        <v>0</v>
      </c>
      <c r="DQ62" s="444">
        <f t="shared" si="124"/>
        <v>0</v>
      </c>
      <c r="DR62" s="444">
        <f t="shared" si="124"/>
        <v>0</v>
      </c>
      <c r="DS62" s="444">
        <f t="shared" si="124"/>
        <v>0</v>
      </c>
      <c r="DT62" s="444">
        <f t="shared" si="124"/>
        <v>0</v>
      </c>
      <c r="DU62" s="444">
        <f t="shared" si="124"/>
        <v>0</v>
      </c>
      <c r="DV62" s="444">
        <f t="shared" si="124"/>
        <v>0</v>
      </c>
      <c r="DW62" s="444">
        <f t="shared" si="124"/>
        <v>0</v>
      </c>
      <c r="DX62" s="444">
        <f t="shared" si="124"/>
        <v>0</v>
      </c>
      <c r="DY62" s="444">
        <f t="shared" si="124"/>
        <v>0</v>
      </c>
      <c r="DZ62" s="444">
        <f t="shared" si="124"/>
        <v>0</v>
      </c>
      <c r="EA62" s="444">
        <f t="shared" si="124"/>
        <v>0</v>
      </c>
      <c r="EB62" s="444">
        <f t="shared" si="124"/>
        <v>0</v>
      </c>
      <c r="EC62" s="444">
        <f t="shared" si="124"/>
        <v>0</v>
      </c>
      <c r="ED62" s="444">
        <f t="shared" si="122"/>
        <v>0</v>
      </c>
      <c r="EE62" s="444">
        <f t="shared" si="122"/>
        <v>0</v>
      </c>
      <c r="EF62" s="444">
        <f t="shared" si="122"/>
        <v>0</v>
      </c>
      <c r="EG62" s="444">
        <f t="shared" si="122"/>
        <v>0</v>
      </c>
      <c r="EH62" s="444">
        <f t="shared" si="122"/>
        <v>0</v>
      </c>
      <c r="EI62" s="444">
        <f t="shared" si="122"/>
        <v>0</v>
      </c>
      <c r="EJ62" s="444">
        <f t="shared" si="122"/>
        <v>0</v>
      </c>
      <c r="EK62" s="444">
        <f t="shared" si="122"/>
        <v>0</v>
      </c>
    </row>
    <row r="63" spans="1:141">
      <c r="A63" s="422">
        <v>44805</v>
      </c>
      <c r="B63" s="438">
        <v>2022</v>
      </c>
      <c r="C63" s="705">
        <v>0</v>
      </c>
      <c r="D63" s="423">
        <f t="shared" si="119"/>
        <v>0</v>
      </c>
      <c r="E63" s="439">
        <f t="shared" si="77"/>
        <v>0</v>
      </c>
      <c r="F63" s="440">
        <v>44805</v>
      </c>
      <c r="G63" s="440">
        <f t="shared" si="120"/>
        <v>44805</v>
      </c>
      <c r="H63" s="442">
        <f t="shared" si="79"/>
        <v>45169</v>
      </c>
      <c r="J63" s="444">
        <f t="shared" si="121"/>
        <v>0</v>
      </c>
      <c r="K63" s="444">
        <f t="shared" si="121"/>
        <v>0</v>
      </c>
      <c r="L63" s="444">
        <f t="shared" si="121"/>
        <v>0</v>
      </c>
      <c r="M63" s="444">
        <f t="shared" si="121"/>
        <v>0</v>
      </c>
      <c r="N63" s="444">
        <f t="shared" si="121"/>
        <v>0</v>
      </c>
      <c r="O63" s="444">
        <f t="shared" si="121"/>
        <v>0</v>
      </c>
      <c r="P63" s="444">
        <f t="shared" si="121"/>
        <v>0</v>
      </c>
      <c r="Q63" s="444">
        <f t="shared" si="121"/>
        <v>0</v>
      </c>
      <c r="R63" s="444">
        <f t="shared" si="121"/>
        <v>0</v>
      </c>
      <c r="S63" s="444">
        <f t="shared" si="121"/>
        <v>0</v>
      </c>
      <c r="T63" s="444">
        <f t="shared" si="121"/>
        <v>0</v>
      </c>
      <c r="U63" s="445">
        <f t="shared" si="121"/>
        <v>0</v>
      </c>
      <c r="V63" s="444">
        <f t="shared" si="121"/>
        <v>0</v>
      </c>
      <c r="W63" s="444">
        <f t="shared" si="121"/>
        <v>0</v>
      </c>
      <c r="X63" s="444">
        <f t="shared" si="121"/>
        <v>0</v>
      </c>
      <c r="Y63" s="444">
        <f t="shared" si="121"/>
        <v>0</v>
      </c>
      <c r="Z63" s="444">
        <f t="shared" si="116"/>
        <v>0</v>
      </c>
      <c r="AA63" s="444">
        <f t="shared" si="116"/>
        <v>0</v>
      </c>
      <c r="AB63" s="444">
        <f t="shared" si="116"/>
        <v>0</v>
      </c>
      <c r="AC63" s="444">
        <f t="shared" si="116"/>
        <v>0</v>
      </c>
      <c r="AD63" s="444">
        <f t="shared" si="116"/>
        <v>0</v>
      </c>
      <c r="AE63" s="444">
        <f t="shared" si="116"/>
        <v>0</v>
      </c>
      <c r="AF63" s="444">
        <f t="shared" si="116"/>
        <v>0</v>
      </c>
      <c r="AG63" s="445">
        <f t="shared" si="116"/>
        <v>0</v>
      </c>
      <c r="AH63" s="444">
        <f t="shared" si="116"/>
        <v>0</v>
      </c>
      <c r="AI63" s="444">
        <f t="shared" si="116"/>
        <v>0</v>
      </c>
      <c r="AJ63" s="444">
        <f t="shared" si="116"/>
        <v>0</v>
      </c>
      <c r="AK63" s="444">
        <f t="shared" si="116"/>
        <v>0</v>
      </c>
      <c r="AL63" s="444">
        <f t="shared" si="116"/>
        <v>0</v>
      </c>
      <c r="AM63" s="444">
        <f t="shared" si="116"/>
        <v>0</v>
      </c>
      <c r="AN63" s="444">
        <f t="shared" si="116"/>
        <v>0</v>
      </c>
      <c r="AO63" s="444">
        <f t="shared" si="123"/>
        <v>0</v>
      </c>
      <c r="AP63" s="444">
        <f t="shared" si="123"/>
        <v>0</v>
      </c>
      <c r="AQ63" s="444">
        <f t="shared" si="123"/>
        <v>0</v>
      </c>
      <c r="AR63" s="444">
        <f t="shared" si="123"/>
        <v>0</v>
      </c>
      <c r="AS63" s="445">
        <f t="shared" si="123"/>
        <v>0</v>
      </c>
      <c r="AT63" s="444">
        <f t="shared" si="123"/>
        <v>0</v>
      </c>
      <c r="AU63" s="444">
        <f t="shared" si="123"/>
        <v>0</v>
      </c>
      <c r="AV63" s="444">
        <f t="shared" si="123"/>
        <v>0</v>
      </c>
      <c r="AW63" s="444">
        <f t="shared" si="123"/>
        <v>0</v>
      </c>
      <c r="AX63" s="444">
        <f t="shared" si="123"/>
        <v>0</v>
      </c>
      <c r="AY63" s="444">
        <f t="shared" si="123"/>
        <v>0</v>
      </c>
      <c r="AZ63" s="444">
        <f t="shared" si="123"/>
        <v>0</v>
      </c>
      <c r="BA63" s="444">
        <f t="shared" si="123"/>
        <v>0</v>
      </c>
      <c r="BB63" s="444">
        <f t="shared" si="123"/>
        <v>0</v>
      </c>
      <c r="BC63" s="444">
        <f t="shared" si="123"/>
        <v>0</v>
      </c>
      <c r="BD63" s="444">
        <f t="shared" si="123"/>
        <v>0</v>
      </c>
      <c r="BE63" s="445">
        <f t="shared" si="117"/>
        <v>0</v>
      </c>
      <c r="BF63" s="444">
        <f t="shared" si="117"/>
        <v>0</v>
      </c>
      <c r="BG63" s="444">
        <f t="shared" si="117"/>
        <v>0</v>
      </c>
      <c r="BH63" s="444">
        <f t="shared" si="117"/>
        <v>0</v>
      </c>
      <c r="BI63" s="444">
        <f t="shared" si="117"/>
        <v>0</v>
      </c>
      <c r="BJ63" s="444">
        <f t="shared" si="117"/>
        <v>0</v>
      </c>
      <c r="BK63" s="444">
        <f t="shared" si="117"/>
        <v>0</v>
      </c>
      <c r="BL63" s="444">
        <f t="shared" si="117"/>
        <v>0</v>
      </c>
      <c r="BM63" s="444">
        <f t="shared" si="117"/>
        <v>0</v>
      </c>
      <c r="BN63" s="444">
        <f t="shared" si="117"/>
        <v>0</v>
      </c>
      <c r="BO63" s="444">
        <f t="shared" si="117"/>
        <v>0</v>
      </c>
      <c r="BP63" s="444">
        <f t="shared" si="117"/>
        <v>0</v>
      </c>
      <c r="BQ63" s="444">
        <f t="shared" si="117"/>
        <v>0</v>
      </c>
      <c r="BR63" s="444">
        <f t="shared" si="117"/>
        <v>0</v>
      </c>
      <c r="BS63" s="444">
        <f t="shared" si="117"/>
        <v>0</v>
      </c>
      <c r="BT63" s="444">
        <f t="shared" si="118"/>
        <v>0</v>
      </c>
      <c r="BU63" s="444">
        <f t="shared" si="118"/>
        <v>0</v>
      </c>
      <c r="BV63" s="444">
        <f t="shared" si="118"/>
        <v>0</v>
      </c>
      <c r="BW63" s="444">
        <f t="shared" si="118"/>
        <v>0</v>
      </c>
      <c r="BX63" s="444">
        <f t="shared" si="118"/>
        <v>0</v>
      </c>
      <c r="BY63" s="444">
        <f t="shared" si="118"/>
        <v>0</v>
      </c>
      <c r="BZ63" s="444">
        <f t="shared" si="118"/>
        <v>0</v>
      </c>
      <c r="CA63" s="444">
        <f t="shared" si="118"/>
        <v>0</v>
      </c>
      <c r="CB63" s="444">
        <f t="shared" si="118"/>
        <v>0</v>
      </c>
      <c r="CC63" s="444">
        <f t="shared" si="118"/>
        <v>0</v>
      </c>
      <c r="CD63" s="444">
        <f t="shared" si="118"/>
        <v>0</v>
      </c>
      <c r="CE63" s="444">
        <f t="shared" si="118"/>
        <v>0</v>
      </c>
      <c r="CF63" s="444">
        <f t="shared" si="118"/>
        <v>0</v>
      </c>
      <c r="CG63" s="444">
        <f t="shared" si="118"/>
        <v>0</v>
      </c>
      <c r="CH63" s="444">
        <f t="shared" si="118"/>
        <v>0</v>
      </c>
      <c r="CI63" s="444">
        <f t="shared" si="118"/>
        <v>0</v>
      </c>
      <c r="CJ63" s="444">
        <f t="shared" si="124"/>
        <v>0</v>
      </c>
      <c r="CK63" s="444">
        <f t="shared" si="124"/>
        <v>0</v>
      </c>
      <c r="CL63" s="444">
        <f t="shared" si="124"/>
        <v>0</v>
      </c>
      <c r="CM63" s="444">
        <f t="shared" si="124"/>
        <v>0</v>
      </c>
      <c r="CN63" s="444">
        <f t="shared" si="124"/>
        <v>0</v>
      </c>
      <c r="CO63" s="444">
        <f t="shared" si="124"/>
        <v>0</v>
      </c>
      <c r="CP63" s="444">
        <f t="shared" si="124"/>
        <v>0</v>
      </c>
      <c r="CQ63" s="444">
        <f t="shared" si="124"/>
        <v>0</v>
      </c>
      <c r="CR63" s="444">
        <f t="shared" si="124"/>
        <v>0</v>
      </c>
      <c r="CS63" s="444">
        <f t="shared" si="124"/>
        <v>0</v>
      </c>
      <c r="CT63" s="444">
        <f t="shared" si="124"/>
        <v>0</v>
      </c>
      <c r="CU63" s="444">
        <f t="shared" si="124"/>
        <v>0</v>
      </c>
      <c r="CV63" s="444">
        <f t="shared" si="124"/>
        <v>0</v>
      </c>
      <c r="CW63" s="444">
        <f t="shared" si="124"/>
        <v>0</v>
      </c>
      <c r="CX63" s="444">
        <f t="shared" si="124"/>
        <v>0</v>
      </c>
      <c r="CY63" s="444">
        <f t="shared" si="124"/>
        <v>0</v>
      </c>
      <c r="CZ63" s="444">
        <f t="shared" si="124"/>
        <v>0</v>
      </c>
      <c r="DA63" s="444">
        <f t="shared" si="124"/>
        <v>0</v>
      </c>
      <c r="DB63" s="444">
        <f t="shared" si="124"/>
        <v>0</v>
      </c>
      <c r="DC63" s="444">
        <f t="shared" si="124"/>
        <v>0</v>
      </c>
      <c r="DD63" s="444">
        <f t="shared" si="124"/>
        <v>0</v>
      </c>
      <c r="DE63" s="444">
        <f t="shared" si="124"/>
        <v>0</v>
      </c>
      <c r="DF63" s="444">
        <f t="shared" si="124"/>
        <v>0</v>
      </c>
      <c r="DG63" s="444">
        <f t="shared" si="124"/>
        <v>0</v>
      </c>
      <c r="DH63" s="444">
        <f t="shared" si="124"/>
        <v>0</v>
      </c>
      <c r="DI63" s="444">
        <f t="shared" ref="DI63:DX78" si="125">IF((DATE(YEAR($F63),MONTH($F63),1))&lt;=(DATE(YEAR($G63),MONTH($G63),1)),IF(AND($G63&lt;=DI$5,$H63&gt;DI$6),DI$4*($D63/($H63-$G63+1)),IF(AND($G63&gt;DI$5,$G63&lt;=DI$6),(DI$6-$G63+1)*($D63/($H63-$G63+1)),IF(AND($H63&gt;=DI$5,$H63&lt;=DI$6),($H63-DI$5+1)*($D63/($H63-$G63+1)),0))),IF($F63=DI$5,($F63-$G63+DI$4)/($H63-$G63+1)*$D63,IF($F63&lt;DI$5,IF(AND($G63&lt;=DI$5,$H63&gt;DI$6),DI$4*($D63/($H63-$G63+1)),IF(AND($H63&gt;=DI$5,$H63&lt;=DI$6),($H63-DI$5+1)*($D63/($H63-$G63+1)),0)),0)))</f>
        <v>0</v>
      </c>
      <c r="DJ63" s="444">
        <f t="shared" si="125"/>
        <v>0</v>
      </c>
      <c r="DK63" s="444">
        <f t="shared" si="125"/>
        <v>0</v>
      </c>
      <c r="DL63" s="444">
        <f t="shared" si="125"/>
        <v>0</v>
      </c>
      <c r="DM63" s="444">
        <f t="shared" si="125"/>
        <v>0</v>
      </c>
      <c r="DN63" s="444">
        <f t="shared" si="125"/>
        <v>0</v>
      </c>
      <c r="DO63" s="444">
        <f t="shared" si="125"/>
        <v>0</v>
      </c>
      <c r="DP63" s="444">
        <f t="shared" si="125"/>
        <v>0</v>
      </c>
      <c r="DQ63" s="444">
        <f t="shared" si="125"/>
        <v>0</v>
      </c>
      <c r="DR63" s="444">
        <f t="shared" si="125"/>
        <v>0</v>
      </c>
      <c r="DS63" s="444">
        <f t="shared" si="125"/>
        <v>0</v>
      </c>
      <c r="DT63" s="444">
        <f t="shared" si="125"/>
        <v>0</v>
      </c>
      <c r="DU63" s="444">
        <f t="shared" si="125"/>
        <v>0</v>
      </c>
      <c r="DV63" s="444">
        <f t="shared" si="125"/>
        <v>0</v>
      </c>
      <c r="DW63" s="444">
        <f t="shared" si="125"/>
        <v>0</v>
      </c>
      <c r="DX63" s="444">
        <f t="shared" si="125"/>
        <v>0</v>
      </c>
      <c r="DY63" s="444">
        <f t="shared" ref="DY63:EK80" si="126">IF((DATE(YEAR($F63),MONTH($F63),1))&lt;=(DATE(YEAR($G63),MONTH($G63),1)),IF(AND($G63&lt;=DY$5,$H63&gt;DY$6),DY$4*($D63/($H63-$G63+1)),IF(AND($G63&gt;DY$5,$G63&lt;=DY$6),(DY$6-$G63+1)*($D63/($H63-$G63+1)),IF(AND($H63&gt;=DY$5,$H63&lt;=DY$6),($H63-DY$5+1)*($D63/($H63-$G63+1)),0))),IF($F63=DY$5,($F63-$G63+DY$4)/($H63-$G63+1)*$D63,IF($F63&lt;DY$5,IF(AND($G63&lt;=DY$5,$H63&gt;DY$6),DY$4*($D63/($H63-$G63+1)),IF(AND($H63&gt;=DY$5,$H63&lt;=DY$6),($H63-DY$5+1)*($D63/($H63-$G63+1)),0)),0)))</f>
        <v>0</v>
      </c>
      <c r="DZ63" s="444">
        <f t="shared" si="126"/>
        <v>0</v>
      </c>
      <c r="EA63" s="444">
        <f t="shared" si="126"/>
        <v>0</v>
      </c>
      <c r="EB63" s="444">
        <f t="shared" si="126"/>
        <v>0</v>
      </c>
      <c r="EC63" s="444">
        <f t="shared" si="126"/>
        <v>0</v>
      </c>
      <c r="ED63" s="444">
        <f t="shared" si="122"/>
        <v>0</v>
      </c>
      <c r="EE63" s="444">
        <f t="shared" si="122"/>
        <v>0</v>
      </c>
      <c r="EF63" s="444">
        <f t="shared" si="122"/>
        <v>0</v>
      </c>
      <c r="EG63" s="444">
        <f t="shared" si="122"/>
        <v>0</v>
      </c>
      <c r="EH63" s="444">
        <f t="shared" si="122"/>
        <v>0</v>
      </c>
      <c r="EI63" s="444">
        <f t="shared" si="122"/>
        <v>0</v>
      </c>
      <c r="EJ63" s="444">
        <f t="shared" si="122"/>
        <v>0</v>
      </c>
      <c r="EK63" s="444">
        <f t="shared" si="122"/>
        <v>0</v>
      </c>
    </row>
    <row r="64" spans="1:141">
      <c r="A64" s="422">
        <v>44835</v>
      </c>
      <c r="B64" s="438">
        <v>2022</v>
      </c>
      <c r="C64" s="708">
        <v>5250</v>
      </c>
      <c r="D64" s="423">
        <f t="shared" si="119"/>
        <v>1638000</v>
      </c>
      <c r="E64" s="439">
        <f t="shared" si="77"/>
        <v>0</v>
      </c>
      <c r="F64" s="440">
        <v>44835</v>
      </c>
      <c r="G64" s="440">
        <f t="shared" si="120"/>
        <v>44835</v>
      </c>
      <c r="H64" s="442">
        <f t="shared" si="79"/>
        <v>45199</v>
      </c>
      <c r="J64" s="444">
        <f t="shared" si="121"/>
        <v>0</v>
      </c>
      <c r="K64" s="444">
        <f t="shared" si="121"/>
        <v>0</v>
      </c>
      <c r="L64" s="444">
        <f t="shared" si="121"/>
        <v>0</v>
      </c>
      <c r="M64" s="444">
        <f t="shared" si="121"/>
        <v>0</v>
      </c>
      <c r="N64" s="444">
        <f t="shared" si="121"/>
        <v>0</v>
      </c>
      <c r="O64" s="444">
        <f t="shared" si="121"/>
        <v>0</v>
      </c>
      <c r="P64" s="444">
        <f t="shared" si="121"/>
        <v>0</v>
      </c>
      <c r="Q64" s="444">
        <f t="shared" si="121"/>
        <v>0</v>
      </c>
      <c r="R64" s="444">
        <f t="shared" si="121"/>
        <v>0</v>
      </c>
      <c r="S64" s="444">
        <f t="shared" si="121"/>
        <v>0</v>
      </c>
      <c r="T64" s="444">
        <f t="shared" si="121"/>
        <v>0</v>
      </c>
      <c r="U64" s="445">
        <f t="shared" si="121"/>
        <v>0</v>
      </c>
      <c r="V64" s="444">
        <f t="shared" si="121"/>
        <v>0</v>
      </c>
      <c r="W64" s="444">
        <f t="shared" si="121"/>
        <v>0</v>
      </c>
      <c r="X64" s="444">
        <f t="shared" si="121"/>
        <v>0</v>
      </c>
      <c r="Y64" s="444">
        <f t="shared" si="121"/>
        <v>0</v>
      </c>
      <c r="Z64" s="444">
        <f t="shared" si="116"/>
        <v>0</v>
      </c>
      <c r="AA64" s="444">
        <f t="shared" si="116"/>
        <v>0</v>
      </c>
      <c r="AB64" s="444">
        <f t="shared" si="116"/>
        <v>0</v>
      </c>
      <c r="AC64" s="444">
        <f t="shared" si="116"/>
        <v>0</v>
      </c>
      <c r="AD64" s="444">
        <f t="shared" si="116"/>
        <v>0</v>
      </c>
      <c r="AE64" s="444">
        <f t="shared" si="116"/>
        <v>0</v>
      </c>
      <c r="AF64" s="444">
        <f t="shared" si="116"/>
        <v>0</v>
      </c>
      <c r="AG64" s="445">
        <f t="shared" si="116"/>
        <v>0</v>
      </c>
      <c r="AH64" s="444">
        <f t="shared" si="116"/>
        <v>0</v>
      </c>
      <c r="AI64" s="444">
        <f t="shared" si="116"/>
        <v>0</v>
      </c>
      <c r="AJ64" s="444">
        <f t="shared" si="116"/>
        <v>0</v>
      </c>
      <c r="AK64" s="444">
        <f t="shared" si="116"/>
        <v>0</v>
      </c>
      <c r="AL64" s="444">
        <f t="shared" si="116"/>
        <v>0</v>
      </c>
      <c r="AM64" s="444">
        <f t="shared" si="116"/>
        <v>0</v>
      </c>
      <c r="AN64" s="444">
        <f t="shared" si="116"/>
        <v>0</v>
      </c>
      <c r="AO64" s="444">
        <f t="shared" si="123"/>
        <v>0</v>
      </c>
      <c r="AP64" s="444">
        <f t="shared" si="123"/>
        <v>0</v>
      </c>
      <c r="AQ64" s="444">
        <f t="shared" si="123"/>
        <v>0</v>
      </c>
      <c r="AR64" s="444">
        <f t="shared" si="123"/>
        <v>0</v>
      </c>
      <c r="AS64" s="445">
        <f t="shared" si="123"/>
        <v>0</v>
      </c>
      <c r="AT64" s="444">
        <f t="shared" si="123"/>
        <v>0</v>
      </c>
      <c r="AU64" s="444">
        <f t="shared" si="123"/>
        <v>0</v>
      </c>
      <c r="AV64" s="444">
        <f t="shared" si="123"/>
        <v>0</v>
      </c>
      <c r="AW64" s="444">
        <f t="shared" si="123"/>
        <v>0</v>
      </c>
      <c r="AX64" s="444">
        <f t="shared" si="123"/>
        <v>0</v>
      </c>
      <c r="AY64" s="444">
        <f t="shared" si="123"/>
        <v>0</v>
      </c>
      <c r="AZ64" s="444">
        <f t="shared" si="123"/>
        <v>0</v>
      </c>
      <c r="BA64" s="444">
        <f t="shared" si="123"/>
        <v>0</v>
      </c>
      <c r="BB64" s="444">
        <f t="shared" si="123"/>
        <v>0</v>
      </c>
      <c r="BC64" s="444">
        <f t="shared" si="123"/>
        <v>139117.80821917808</v>
      </c>
      <c r="BD64" s="444">
        <f t="shared" si="123"/>
        <v>134630.13698630137</v>
      </c>
      <c r="BE64" s="445">
        <f t="shared" si="117"/>
        <v>139117.80821917808</v>
      </c>
      <c r="BF64" s="444">
        <f t="shared" si="117"/>
        <v>139117.80821917808</v>
      </c>
      <c r="BG64" s="444">
        <f t="shared" si="117"/>
        <v>125654.79452054795</v>
      </c>
      <c r="BH64" s="444">
        <f t="shared" si="117"/>
        <v>139117.80821917808</v>
      </c>
      <c r="BI64" s="444">
        <f t="shared" si="117"/>
        <v>134630.13698630137</v>
      </c>
      <c r="BJ64" s="444">
        <f t="shared" si="117"/>
        <v>139117.80821917808</v>
      </c>
      <c r="BK64" s="444">
        <f t="shared" si="117"/>
        <v>134630.13698630137</v>
      </c>
      <c r="BL64" s="444">
        <f t="shared" si="117"/>
        <v>139117.80821917808</v>
      </c>
      <c r="BM64" s="444">
        <f t="shared" si="117"/>
        <v>139117.80821917808</v>
      </c>
      <c r="BN64" s="444">
        <f t="shared" si="117"/>
        <v>134630.13698630137</v>
      </c>
      <c r="BO64" s="444">
        <f t="shared" si="117"/>
        <v>0</v>
      </c>
      <c r="BP64" s="444">
        <f t="shared" si="117"/>
        <v>0</v>
      </c>
      <c r="BQ64" s="444">
        <f t="shared" si="117"/>
        <v>0</v>
      </c>
      <c r="BR64" s="444">
        <f t="shared" si="117"/>
        <v>0</v>
      </c>
      <c r="BS64" s="444">
        <f t="shared" si="117"/>
        <v>0</v>
      </c>
      <c r="BT64" s="444">
        <f t="shared" si="118"/>
        <v>0</v>
      </c>
      <c r="BU64" s="444">
        <f t="shared" si="118"/>
        <v>0</v>
      </c>
      <c r="BV64" s="444">
        <f t="shared" si="118"/>
        <v>0</v>
      </c>
      <c r="BW64" s="444">
        <f t="shared" si="118"/>
        <v>0</v>
      </c>
      <c r="BX64" s="444">
        <f t="shared" si="118"/>
        <v>0</v>
      </c>
      <c r="BY64" s="444">
        <f t="shared" si="118"/>
        <v>0</v>
      </c>
      <c r="BZ64" s="444">
        <f t="shared" si="118"/>
        <v>0</v>
      </c>
      <c r="CA64" s="444">
        <f t="shared" si="118"/>
        <v>0</v>
      </c>
      <c r="CB64" s="444">
        <f t="shared" si="118"/>
        <v>0</v>
      </c>
      <c r="CC64" s="444">
        <f t="shared" si="118"/>
        <v>0</v>
      </c>
      <c r="CD64" s="444">
        <f t="shared" si="118"/>
        <v>0</v>
      </c>
      <c r="CE64" s="444">
        <f t="shared" si="118"/>
        <v>0</v>
      </c>
      <c r="CF64" s="444">
        <f t="shared" si="118"/>
        <v>0</v>
      </c>
      <c r="CG64" s="444">
        <f t="shared" si="118"/>
        <v>0</v>
      </c>
      <c r="CH64" s="444">
        <f t="shared" si="118"/>
        <v>0</v>
      </c>
      <c r="CI64" s="444">
        <f t="shared" si="118"/>
        <v>0</v>
      </c>
      <c r="CJ64" s="444">
        <f t="shared" ref="CJ64:CY79" si="127">IF((DATE(YEAR($F64),MONTH($F64),1))&lt;=(DATE(YEAR($G64),MONTH($G64),1)),IF(AND($G64&lt;=CJ$5,$H64&gt;CJ$6),CJ$4*($D64/($H64-$G64+1)),IF(AND($G64&gt;CJ$5,$G64&lt;=CJ$6),(CJ$6-$G64+1)*($D64/($H64-$G64+1)),IF(AND($H64&gt;=CJ$5,$H64&lt;=CJ$6),($H64-CJ$5+1)*($D64/($H64-$G64+1)),0))),IF($F64=CJ$5,($F64-$G64+CJ$4)/($H64-$G64+1)*$D64,IF($F64&lt;CJ$5,IF(AND($G64&lt;=CJ$5,$H64&gt;CJ$6),CJ$4*($D64/($H64-$G64+1)),IF(AND($H64&gt;=CJ$5,$H64&lt;=CJ$6),($H64-CJ$5+1)*($D64/($H64-$G64+1)),0)),0)))</f>
        <v>0</v>
      </c>
      <c r="CK64" s="444">
        <f t="shared" si="127"/>
        <v>0</v>
      </c>
      <c r="CL64" s="444">
        <f t="shared" si="127"/>
        <v>0</v>
      </c>
      <c r="CM64" s="444">
        <f t="shared" si="127"/>
        <v>0</v>
      </c>
      <c r="CN64" s="444">
        <f t="shared" si="127"/>
        <v>0</v>
      </c>
      <c r="CO64" s="444">
        <f t="shared" si="127"/>
        <v>0</v>
      </c>
      <c r="CP64" s="444">
        <f t="shared" si="127"/>
        <v>0</v>
      </c>
      <c r="CQ64" s="444">
        <f t="shared" si="127"/>
        <v>0</v>
      </c>
      <c r="CR64" s="444">
        <f t="shared" si="127"/>
        <v>0</v>
      </c>
      <c r="CS64" s="444">
        <f t="shared" si="127"/>
        <v>0</v>
      </c>
      <c r="CT64" s="444">
        <f t="shared" si="127"/>
        <v>0</v>
      </c>
      <c r="CU64" s="444">
        <f t="shared" si="127"/>
        <v>0</v>
      </c>
      <c r="CV64" s="444">
        <f t="shared" si="127"/>
        <v>0</v>
      </c>
      <c r="CW64" s="444">
        <f t="shared" si="127"/>
        <v>0</v>
      </c>
      <c r="CX64" s="444">
        <f t="shared" si="127"/>
        <v>0</v>
      </c>
      <c r="CY64" s="444">
        <f t="shared" si="127"/>
        <v>0</v>
      </c>
      <c r="CZ64" s="444">
        <f t="shared" ref="CZ64:DO79" si="128">IF((DATE(YEAR($F64),MONTH($F64),1))&lt;=(DATE(YEAR($G64),MONTH($G64),1)),IF(AND($G64&lt;=CZ$5,$H64&gt;CZ$6),CZ$4*($D64/($H64-$G64+1)),IF(AND($G64&gt;CZ$5,$G64&lt;=CZ$6),(CZ$6-$G64+1)*($D64/($H64-$G64+1)),IF(AND($H64&gt;=CZ$5,$H64&lt;=CZ$6),($H64-CZ$5+1)*($D64/($H64-$G64+1)),0))),IF($F64=CZ$5,($F64-$G64+CZ$4)/($H64-$G64+1)*$D64,IF($F64&lt;CZ$5,IF(AND($G64&lt;=CZ$5,$H64&gt;CZ$6),CZ$4*($D64/($H64-$G64+1)),IF(AND($H64&gt;=CZ$5,$H64&lt;=CZ$6),($H64-CZ$5+1)*($D64/($H64-$G64+1)),0)),0)))</f>
        <v>0</v>
      </c>
      <c r="DA64" s="444">
        <f t="shared" si="128"/>
        <v>0</v>
      </c>
      <c r="DB64" s="444">
        <f t="shared" si="128"/>
        <v>0</v>
      </c>
      <c r="DC64" s="444">
        <f t="shared" si="128"/>
        <v>0</v>
      </c>
      <c r="DD64" s="444">
        <f t="shared" si="128"/>
        <v>0</v>
      </c>
      <c r="DE64" s="444">
        <f t="shared" si="128"/>
        <v>0</v>
      </c>
      <c r="DF64" s="444">
        <f t="shared" si="128"/>
        <v>0</v>
      </c>
      <c r="DG64" s="444">
        <f t="shared" si="128"/>
        <v>0</v>
      </c>
      <c r="DH64" s="444">
        <f t="shared" si="128"/>
        <v>0</v>
      </c>
      <c r="DI64" s="444">
        <f t="shared" si="128"/>
        <v>0</v>
      </c>
      <c r="DJ64" s="444">
        <f t="shared" si="128"/>
        <v>0</v>
      </c>
      <c r="DK64" s="444">
        <f t="shared" si="128"/>
        <v>0</v>
      </c>
      <c r="DL64" s="444">
        <f t="shared" si="128"/>
        <v>0</v>
      </c>
      <c r="DM64" s="444">
        <f t="shared" si="128"/>
        <v>0</v>
      </c>
      <c r="DN64" s="444">
        <f t="shared" si="128"/>
        <v>0</v>
      </c>
      <c r="DO64" s="444">
        <f t="shared" si="128"/>
        <v>0</v>
      </c>
      <c r="DP64" s="444">
        <f t="shared" si="125"/>
        <v>0</v>
      </c>
      <c r="DQ64" s="444">
        <f t="shared" si="125"/>
        <v>0</v>
      </c>
      <c r="DR64" s="444">
        <f t="shared" si="125"/>
        <v>0</v>
      </c>
      <c r="DS64" s="444">
        <f t="shared" si="125"/>
        <v>0</v>
      </c>
      <c r="DT64" s="444">
        <f t="shared" si="125"/>
        <v>0</v>
      </c>
      <c r="DU64" s="444">
        <f t="shared" si="125"/>
        <v>0</v>
      </c>
      <c r="DV64" s="444">
        <f t="shared" si="125"/>
        <v>0</v>
      </c>
      <c r="DW64" s="444">
        <f t="shared" si="125"/>
        <v>0</v>
      </c>
      <c r="DX64" s="444">
        <f t="shared" si="125"/>
        <v>0</v>
      </c>
      <c r="DY64" s="444">
        <f t="shared" si="126"/>
        <v>0</v>
      </c>
      <c r="DZ64" s="444">
        <f t="shared" si="126"/>
        <v>0</v>
      </c>
      <c r="EA64" s="444">
        <f t="shared" si="126"/>
        <v>0</v>
      </c>
      <c r="EB64" s="444">
        <f t="shared" si="126"/>
        <v>0</v>
      </c>
      <c r="EC64" s="444">
        <f t="shared" si="126"/>
        <v>0</v>
      </c>
      <c r="ED64" s="444">
        <f t="shared" si="122"/>
        <v>0</v>
      </c>
      <c r="EE64" s="444">
        <f t="shared" si="122"/>
        <v>0</v>
      </c>
      <c r="EF64" s="444">
        <f t="shared" si="122"/>
        <v>0</v>
      </c>
      <c r="EG64" s="444">
        <f t="shared" si="122"/>
        <v>0</v>
      </c>
      <c r="EH64" s="444">
        <f t="shared" si="122"/>
        <v>0</v>
      </c>
      <c r="EI64" s="444">
        <f t="shared" si="122"/>
        <v>0</v>
      </c>
      <c r="EJ64" s="444">
        <f t="shared" si="122"/>
        <v>0</v>
      </c>
      <c r="EK64" s="444">
        <f t="shared" si="122"/>
        <v>0</v>
      </c>
    </row>
    <row r="65" spans="1:141">
      <c r="A65" s="422">
        <v>44866</v>
      </c>
      <c r="B65" s="438">
        <v>2022</v>
      </c>
      <c r="C65" s="705">
        <v>0</v>
      </c>
      <c r="D65" s="423">
        <f t="shared" si="119"/>
        <v>0</v>
      </c>
      <c r="E65" s="439">
        <f t="shared" si="77"/>
        <v>0</v>
      </c>
      <c r="F65" s="440">
        <v>44866</v>
      </c>
      <c r="G65" s="440">
        <f t="shared" si="120"/>
        <v>44866</v>
      </c>
      <c r="H65" s="442">
        <f t="shared" si="79"/>
        <v>45230</v>
      </c>
      <c r="J65" s="444">
        <f t="shared" si="121"/>
        <v>0</v>
      </c>
      <c r="K65" s="444">
        <f t="shared" si="121"/>
        <v>0</v>
      </c>
      <c r="L65" s="444">
        <f t="shared" si="121"/>
        <v>0</v>
      </c>
      <c r="M65" s="444">
        <f t="shared" si="121"/>
        <v>0</v>
      </c>
      <c r="N65" s="444">
        <f t="shared" si="121"/>
        <v>0</v>
      </c>
      <c r="O65" s="444">
        <f t="shared" si="121"/>
        <v>0</v>
      </c>
      <c r="P65" s="444">
        <f t="shared" si="121"/>
        <v>0</v>
      </c>
      <c r="Q65" s="444">
        <f t="shared" si="121"/>
        <v>0</v>
      </c>
      <c r="R65" s="444">
        <f t="shared" si="121"/>
        <v>0</v>
      </c>
      <c r="S65" s="444">
        <f t="shared" si="121"/>
        <v>0</v>
      </c>
      <c r="T65" s="444">
        <f t="shared" si="121"/>
        <v>0</v>
      </c>
      <c r="U65" s="445">
        <f t="shared" si="121"/>
        <v>0</v>
      </c>
      <c r="V65" s="444">
        <f t="shared" si="121"/>
        <v>0</v>
      </c>
      <c r="W65" s="444">
        <f t="shared" si="121"/>
        <v>0</v>
      </c>
      <c r="X65" s="444">
        <f t="shared" si="121"/>
        <v>0</v>
      </c>
      <c r="Y65" s="444">
        <f t="shared" si="121"/>
        <v>0</v>
      </c>
      <c r="Z65" s="444">
        <f t="shared" si="116"/>
        <v>0</v>
      </c>
      <c r="AA65" s="444">
        <f t="shared" si="116"/>
        <v>0</v>
      </c>
      <c r="AB65" s="444">
        <f t="shared" si="116"/>
        <v>0</v>
      </c>
      <c r="AC65" s="444">
        <f t="shared" si="116"/>
        <v>0</v>
      </c>
      <c r="AD65" s="444">
        <f t="shared" si="116"/>
        <v>0</v>
      </c>
      <c r="AE65" s="444">
        <f t="shared" si="116"/>
        <v>0</v>
      </c>
      <c r="AF65" s="444">
        <f t="shared" si="116"/>
        <v>0</v>
      </c>
      <c r="AG65" s="445">
        <f t="shared" si="116"/>
        <v>0</v>
      </c>
      <c r="AH65" s="444">
        <f t="shared" si="116"/>
        <v>0</v>
      </c>
      <c r="AI65" s="444">
        <f t="shared" si="116"/>
        <v>0</v>
      </c>
      <c r="AJ65" s="444">
        <f t="shared" si="116"/>
        <v>0</v>
      </c>
      <c r="AK65" s="444">
        <f t="shared" si="116"/>
        <v>0</v>
      </c>
      <c r="AL65" s="444">
        <f t="shared" si="116"/>
        <v>0</v>
      </c>
      <c r="AM65" s="444">
        <f t="shared" si="116"/>
        <v>0</v>
      </c>
      <c r="AN65" s="444">
        <f t="shared" si="116"/>
        <v>0</v>
      </c>
      <c r="AO65" s="444">
        <f t="shared" si="123"/>
        <v>0</v>
      </c>
      <c r="AP65" s="444">
        <f t="shared" si="123"/>
        <v>0</v>
      </c>
      <c r="AQ65" s="444">
        <f t="shared" si="123"/>
        <v>0</v>
      </c>
      <c r="AR65" s="444">
        <f t="shared" si="123"/>
        <v>0</v>
      </c>
      <c r="AS65" s="445">
        <f t="shared" si="123"/>
        <v>0</v>
      </c>
      <c r="AT65" s="444">
        <f t="shared" si="123"/>
        <v>0</v>
      </c>
      <c r="AU65" s="444">
        <f t="shared" si="123"/>
        <v>0</v>
      </c>
      <c r="AV65" s="444">
        <f t="shared" si="123"/>
        <v>0</v>
      </c>
      <c r="AW65" s="444">
        <f t="shared" si="123"/>
        <v>0</v>
      </c>
      <c r="AX65" s="444">
        <f t="shared" si="123"/>
        <v>0</v>
      </c>
      <c r="AY65" s="444">
        <f t="shared" si="123"/>
        <v>0</v>
      </c>
      <c r="AZ65" s="444">
        <f t="shared" si="123"/>
        <v>0</v>
      </c>
      <c r="BA65" s="444">
        <f t="shared" si="123"/>
        <v>0</v>
      </c>
      <c r="BB65" s="444">
        <f t="shared" si="123"/>
        <v>0</v>
      </c>
      <c r="BC65" s="444">
        <f t="shared" si="123"/>
        <v>0</v>
      </c>
      <c r="BD65" s="444">
        <f t="shared" si="123"/>
        <v>0</v>
      </c>
      <c r="BE65" s="445">
        <f t="shared" si="117"/>
        <v>0</v>
      </c>
      <c r="BF65" s="444">
        <f t="shared" si="117"/>
        <v>0</v>
      </c>
      <c r="BG65" s="444">
        <f t="shared" si="117"/>
        <v>0</v>
      </c>
      <c r="BH65" s="444">
        <f t="shared" si="117"/>
        <v>0</v>
      </c>
      <c r="BI65" s="444">
        <f t="shared" si="117"/>
        <v>0</v>
      </c>
      <c r="BJ65" s="444">
        <f t="shared" si="117"/>
        <v>0</v>
      </c>
      <c r="BK65" s="444">
        <f t="shared" si="117"/>
        <v>0</v>
      </c>
      <c r="BL65" s="444">
        <f t="shared" si="117"/>
        <v>0</v>
      </c>
      <c r="BM65" s="444">
        <f t="shared" si="117"/>
        <v>0</v>
      </c>
      <c r="BN65" s="444">
        <f t="shared" si="117"/>
        <v>0</v>
      </c>
      <c r="BO65" s="444">
        <f t="shared" si="117"/>
        <v>0</v>
      </c>
      <c r="BP65" s="444">
        <f t="shared" si="117"/>
        <v>0</v>
      </c>
      <c r="BQ65" s="444">
        <f t="shared" si="117"/>
        <v>0</v>
      </c>
      <c r="BR65" s="444">
        <f t="shared" si="117"/>
        <v>0</v>
      </c>
      <c r="BS65" s="444">
        <f t="shared" si="117"/>
        <v>0</v>
      </c>
      <c r="BT65" s="444">
        <f t="shared" si="118"/>
        <v>0</v>
      </c>
      <c r="BU65" s="444">
        <f t="shared" si="118"/>
        <v>0</v>
      </c>
      <c r="BV65" s="444">
        <f t="shared" si="118"/>
        <v>0</v>
      </c>
      <c r="BW65" s="444">
        <f t="shared" si="118"/>
        <v>0</v>
      </c>
      <c r="BX65" s="444">
        <f t="shared" si="118"/>
        <v>0</v>
      </c>
      <c r="BY65" s="444">
        <f t="shared" si="118"/>
        <v>0</v>
      </c>
      <c r="BZ65" s="444">
        <f t="shared" si="118"/>
        <v>0</v>
      </c>
      <c r="CA65" s="444">
        <f t="shared" si="118"/>
        <v>0</v>
      </c>
      <c r="CB65" s="444">
        <f t="shared" si="118"/>
        <v>0</v>
      </c>
      <c r="CC65" s="444">
        <f t="shared" si="118"/>
        <v>0</v>
      </c>
      <c r="CD65" s="444">
        <f t="shared" si="118"/>
        <v>0</v>
      </c>
      <c r="CE65" s="444">
        <f t="shared" si="118"/>
        <v>0</v>
      </c>
      <c r="CF65" s="444">
        <f t="shared" si="118"/>
        <v>0</v>
      </c>
      <c r="CG65" s="444">
        <f t="shared" si="118"/>
        <v>0</v>
      </c>
      <c r="CH65" s="444">
        <f t="shared" si="118"/>
        <v>0</v>
      </c>
      <c r="CI65" s="444">
        <f t="shared" si="118"/>
        <v>0</v>
      </c>
      <c r="CJ65" s="444">
        <f t="shared" si="127"/>
        <v>0</v>
      </c>
      <c r="CK65" s="444">
        <f t="shared" si="127"/>
        <v>0</v>
      </c>
      <c r="CL65" s="444">
        <f t="shared" si="127"/>
        <v>0</v>
      </c>
      <c r="CM65" s="444">
        <f t="shared" si="127"/>
        <v>0</v>
      </c>
      <c r="CN65" s="444">
        <f t="shared" si="127"/>
        <v>0</v>
      </c>
      <c r="CO65" s="444">
        <f t="shared" si="127"/>
        <v>0</v>
      </c>
      <c r="CP65" s="444">
        <f t="shared" si="127"/>
        <v>0</v>
      </c>
      <c r="CQ65" s="444">
        <f t="shared" si="127"/>
        <v>0</v>
      </c>
      <c r="CR65" s="444">
        <f t="shared" si="127"/>
        <v>0</v>
      </c>
      <c r="CS65" s="444">
        <f t="shared" si="127"/>
        <v>0</v>
      </c>
      <c r="CT65" s="444">
        <f t="shared" si="127"/>
        <v>0</v>
      </c>
      <c r="CU65" s="444">
        <f t="shared" si="127"/>
        <v>0</v>
      </c>
      <c r="CV65" s="444">
        <f t="shared" si="127"/>
        <v>0</v>
      </c>
      <c r="CW65" s="444">
        <f t="shared" si="127"/>
        <v>0</v>
      </c>
      <c r="CX65" s="444">
        <f t="shared" si="127"/>
        <v>0</v>
      </c>
      <c r="CY65" s="444">
        <f t="shared" si="127"/>
        <v>0</v>
      </c>
      <c r="CZ65" s="444">
        <f t="shared" si="128"/>
        <v>0</v>
      </c>
      <c r="DA65" s="444">
        <f t="shared" si="128"/>
        <v>0</v>
      </c>
      <c r="DB65" s="444">
        <f t="shared" si="128"/>
        <v>0</v>
      </c>
      <c r="DC65" s="444">
        <f t="shared" si="128"/>
        <v>0</v>
      </c>
      <c r="DD65" s="444">
        <f t="shared" si="128"/>
        <v>0</v>
      </c>
      <c r="DE65" s="444">
        <f t="shared" si="128"/>
        <v>0</v>
      </c>
      <c r="DF65" s="444">
        <f t="shared" si="128"/>
        <v>0</v>
      </c>
      <c r="DG65" s="444">
        <f t="shared" si="128"/>
        <v>0</v>
      </c>
      <c r="DH65" s="444">
        <f t="shared" si="128"/>
        <v>0</v>
      </c>
      <c r="DI65" s="444">
        <f t="shared" si="128"/>
        <v>0</v>
      </c>
      <c r="DJ65" s="444">
        <f t="shared" si="128"/>
        <v>0</v>
      </c>
      <c r="DK65" s="444">
        <f t="shared" si="128"/>
        <v>0</v>
      </c>
      <c r="DL65" s="444">
        <f t="shared" si="128"/>
        <v>0</v>
      </c>
      <c r="DM65" s="444">
        <f t="shared" si="128"/>
        <v>0</v>
      </c>
      <c r="DN65" s="444">
        <f t="shared" si="128"/>
        <v>0</v>
      </c>
      <c r="DO65" s="444">
        <f t="shared" si="128"/>
        <v>0</v>
      </c>
      <c r="DP65" s="444">
        <f t="shared" si="125"/>
        <v>0</v>
      </c>
      <c r="DQ65" s="444">
        <f t="shared" si="125"/>
        <v>0</v>
      </c>
      <c r="DR65" s="444">
        <f t="shared" si="125"/>
        <v>0</v>
      </c>
      <c r="DS65" s="444">
        <f t="shared" si="125"/>
        <v>0</v>
      </c>
      <c r="DT65" s="444">
        <f t="shared" si="125"/>
        <v>0</v>
      </c>
      <c r="DU65" s="444">
        <f t="shared" si="125"/>
        <v>0</v>
      </c>
      <c r="DV65" s="444">
        <f t="shared" si="125"/>
        <v>0</v>
      </c>
      <c r="DW65" s="444">
        <f t="shared" si="125"/>
        <v>0</v>
      </c>
      <c r="DX65" s="444">
        <f t="shared" si="125"/>
        <v>0</v>
      </c>
      <c r="DY65" s="444">
        <f t="shared" si="126"/>
        <v>0</v>
      </c>
      <c r="DZ65" s="444">
        <f t="shared" si="126"/>
        <v>0</v>
      </c>
      <c r="EA65" s="444">
        <f t="shared" si="126"/>
        <v>0</v>
      </c>
      <c r="EB65" s="444">
        <f t="shared" si="126"/>
        <v>0</v>
      </c>
      <c r="EC65" s="444">
        <f t="shared" si="126"/>
        <v>0</v>
      </c>
      <c r="ED65" s="444">
        <f t="shared" si="122"/>
        <v>0</v>
      </c>
      <c r="EE65" s="444">
        <f t="shared" si="122"/>
        <v>0</v>
      </c>
      <c r="EF65" s="444">
        <f t="shared" si="122"/>
        <v>0</v>
      </c>
      <c r="EG65" s="444">
        <f t="shared" si="122"/>
        <v>0</v>
      </c>
      <c r="EH65" s="444">
        <f t="shared" si="122"/>
        <v>0</v>
      </c>
      <c r="EI65" s="444">
        <f t="shared" si="122"/>
        <v>0</v>
      </c>
      <c r="EJ65" s="444">
        <f t="shared" si="122"/>
        <v>0</v>
      </c>
      <c r="EK65" s="444">
        <f t="shared" si="122"/>
        <v>0</v>
      </c>
    </row>
    <row r="66" spans="1:141" s="470" customFormat="1">
      <c r="A66" s="460">
        <v>44896</v>
      </c>
      <c r="B66" s="461">
        <v>2022</v>
      </c>
      <c r="C66" s="707">
        <v>0</v>
      </c>
      <c r="D66" s="462">
        <f t="shared" si="119"/>
        <v>0</v>
      </c>
      <c r="E66" s="463">
        <f t="shared" si="77"/>
        <v>0</v>
      </c>
      <c r="F66" s="464">
        <v>44896</v>
      </c>
      <c r="G66" s="464">
        <f t="shared" si="120"/>
        <v>44896</v>
      </c>
      <c r="H66" s="465">
        <f t="shared" si="79"/>
        <v>45260</v>
      </c>
      <c r="J66" s="467">
        <f t="shared" si="121"/>
        <v>0</v>
      </c>
      <c r="K66" s="467">
        <f t="shared" si="121"/>
        <v>0</v>
      </c>
      <c r="L66" s="467">
        <f t="shared" si="121"/>
        <v>0</v>
      </c>
      <c r="M66" s="467">
        <f t="shared" si="121"/>
        <v>0</v>
      </c>
      <c r="N66" s="467">
        <f t="shared" si="121"/>
        <v>0</v>
      </c>
      <c r="O66" s="467">
        <f t="shared" si="121"/>
        <v>0</v>
      </c>
      <c r="P66" s="467">
        <f t="shared" si="121"/>
        <v>0</v>
      </c>
      <c r="Q66" s="467">
        <f t="shared" si="121"/>
        <v>0</v>
      </c>
      <c r="R66" s="467">
        <f t="shared" si="121"/>
        <v>0</v>
      </c>
      <c r="S66" s="467">
        <f t="shared" si="121"/>
        <v>0</v>
      </c>
      <c r="T66" s="467">
        <f t="shared" si="121"/>
        <v>0</v>
      </c>
      <c r="U66" s="468">
        <f t="shared" si="121"/>
        <v>0</v>
      </c>
      <c r="V66" s="467">
        <f t="shared" si="121"/>
        <v>0</v>
      </c>
      <c r="W66" s="467">
        <f t="shared" si="121"/>
        <v>0</v>
      </c>
      <c r="X66" s="467">
        <f t="shared" si="121"/>
        <v>0</v>
      </c>
      <c r="Y66" s="467">
        <f t="shared" si="121"/>
        <v>0</v>
      </c>
      <c r="Z66" s="467">
        <f t="shared" si="116"/>
        <v>0</v>
      </c>
      <c r="AA66" s="467">
        <f t="shared" si="116"/>
        <v>0</v>
      </c>
      <c r="AB66" s="467">
        <f t="shared" si="116"/>
        <v>0</v>
      </c>
      <c r="AC66" s="467">
        <f t="shared" si="116"/>
        <v>0</v>
      </c>
      <c r="AD66" s="467">
        <f t="shared" si="116"/>
        <v>0</v>
      </c>
      <c r="AE66" s="467">
        <f t="shared" si="116"/>
        <v>0</v>
      </c>
      <c r="AF66" s="467">
        <f t="shared" si="116"/>
        <v>0</v>
      </c>
      <c r="AG66" s="468">
        <f t="shared" si="116"/>
        <v>0</v>
      </c>
      <c r="AH66" s="467">
        <f t="shared" si="116"/>
        <v>0</v>
      </c>
      <c r="AI66" s="467">
        <f t="shared" si="116"/>
        <v>0</v>
      </c>
      <c r="AJ66" s="467">
        <f t="shared" si="116"/>
        <v>0</v>
      </c>
      <c r="AK66" s="467">
        <f t="shared" si="116"/>
        <v>0</v>
      </c>
      <c r="AL66" s="467">
        <f t="shared" si="116"/>
        <v>0</v>
      </c>
      <c r="AM66" s="467">
        <f t="shared" si="116"/>
        <v>0</v>
      </c>
      <c r="AN66" s="467">
        <f t="shared" si="116"/>
        <v>0</v>
      </c>
      <c r="AO66" s="467">
        <f t="shared" si="123"/>
        <v>0</v>
      </c>
      <c r="AP66" s="467">
        <f t="shared" si="123"/>
        <v>0</v>
      </c>
      <c r="AQ66" s="467">
        <f t="shared" si="123"/>
        <v>0</v>
      </c>
      <c r="AR66" s="467">
        <f t="shared" si="123"/>
        <v>0</v>
      </c>
      <c r="AS66" s="468">
        <f t="shared" si="123"/>
        <v>0</v>
      </c>
      <c r="AT66" s="467">
        <f t="shared" si="123"/>
        <v>0</v>
      </c>
      <c r="AU66" s="467">
        <f t="shared" si="123"/>
        <v>0</v>
      </c>
      <c r="AV66" s="467">
        <f t="shared" si="123"/>
        <v>0</v>
      </c>
      <c r="AW66" s="467">
        <f t="shared" si="123"/>
        <v>0</v>
      </c>
      <c r="AX66" s="467">
        <f t="shared" si="123"/>
        <v>0</v>
      </c>
      <c r="AY66" s="467">
        <f t="shared" si="123"/>
        <v>0</v>
      </c>
      <c r="AZ66" s="467">
        <f t="shared" si="123"/>
        <v>0</v>
      </c>
      <c r="BA66" s="467">
        <f t="shared" si="123"/>
        <v>0</v>
      </c>
      <c r="BB66" s="467">
        <f t="shared" si="123"/>
        <v>0</v>
      </c>
      <c r="BC66" s="467">
        <f t="shared" si="123"/>
        <v>0</v>
      </c>
      <c r="BD66" s="467">
        <f t="shared" si="123"/>
        <v>0</v>
      </c>
      <c r="BE66" s="468">
        <f t="shared" si="117"/>
        <v>0</v>
      </c>
      <c r="BF66" s="467">
        <f t="shared" si="117"/>
        <v>0</v>
      </c>
      <c r="BG66" s="467">
        <f t="shared" si="117"/>
        <v>0</v>
      </c>
      <c r="BH66" s="467">
        <f t="shared" si="117"/>
        <v>0</v>
      </c>
      <c r="BI66" s="467">
        <f t="shared" si="117"/>
        <v>0</v>
      </c>
      <c r="BJ66" s="467">
        <f t="shared" si="117"/>
        <v>0</v>
      </c>
      <c r="BK66" s="467">
        <f t="shared" si="117"/>
        <v>0</v>
      </c>
      <c r="BL66" s="467">
        <f t="shared" si="117"/>
        <v>0</v>
      </c>
      <c r="BM66" s="467">
        <f t="shared" si="117"/>
        <v>0</v>
      </c>
      <c r="BN66" s="467">
        <f t="shared" si="117"/>
        <v>0</v>
      </c>
      <c r="BO66" s="467">
        <f t="shared" si="117"/>
        <v>0</v>
      </c>
      <c r="BP66" s="467">
        <f t="shared" si="117"/>
        <v>0</v>
      </c>
      <c r="BQ66" s="467">
        <f t="shared" si="117"/>
        <v>0</v>
      </c>
      <c r="BR66" s="467">
        <f t="shared" si="117"/>
        <v>0</v>
      </c>
      <c r="BS66" s="467">
        <f t="shared" si="117"/>
        <v>0</v>
      </c>
      <c r="BT66" s="467">
        <f t="shared" si="118"/>
        <v>0</v>
      </c>
      <c r="BU66" s="467">
        <f t="shared" si="118"/>
        <v>0</v>
      </c>
      <c r="BV66" s="467">
        <f t="shared" si="118"/>
        <v>0</v>
      </c>
      <c r="BW66" s="467">
        <f t="shared" si="118"/>
        <v>0</v>
      </c>
      <c r="BX66" s="467">
        <f t="shared" si="118"/>
        <v>0</v>
      </c>
      <c r="BY66" s="467">
        <f t="shared" si="118"/>
        <v>0</v>
      </c>
      <c r="BZ66" s="467">
        <f t="shared" si="118"/>
        <v>0</v>
      </c>
      <c r="CA66" s="467">
        <f t="shared" si="118"/>
        <v>0</v>
      </c>
      <c r="CB66" s="467">
        <f t="shared" si="118"/>
        <v>0</v>
      </c>
      <c r="CC66" s="467">
        <f t="shared" si="118"/>
        <v>0</v>
      </c>
      <c r="CD66" s="467">
        <f t="shared" si="118"/>
        <v>0</v>
      </c>
      <c r="CE66" s="467">
        <f t="shared" si="118"/>
        <v>0</v>
      </c>
      <c r="CF66" s="467">
        <f t="shared" si="118"/>
        <v>0</v>
      </c>
      <c r="CG66" s="467">
        <f t="shared" si="118"/>
        <v>0</v>
      </c>
      <c r="CH66" s="467">
        <f t="shared" si="118"/>
        <v>0</v>
      </c>
      <c r="CI66" s="467">
        <f t="shared" si="118"/>
        <v>0</v>
      </c>
      <c r="CJ66" s="467">
        <f t="shared" si="127"/>
        <v>0</v>
      </c>
      <c r="CK66" s="467">
        <f t="shared" si="127"/>
        <v>0</v>
      </c>
      <c r="CL66" s="467">
        <f t="shared" si="127"/>
        <v>0</v>
      </c>
      <c r="CM66" s="467">
        <f t="shared" si="127"/>
        <v>0</v>
      </c>
      <c r="CN66" s="467">
        <f t="shared" si="127"/>
        <v>0</v>
      </c>
      <c r="CO66" s="467">
        <f t="shared" si="127"/>
        <v>0</v>
      </c>
      <c r="CP66" s="467">
        <f t="shared" si="127"/>
        <v>0</v>
      </c>
      <c r="CQ66" s="467">
        <f t="shared" si="127"/>
        <v>0</v>
      </c>
      <c r="CR66" s="467">
        <f t="shared" si="127"/>
        <v>0</v>
      </c>
      <c r="CS66" s="467">
        <f t="shared" si="127"/>
        <v>0</v>
      </c>
      <c r="CT66" s="467">
        <f t="shared" si="127"/>
        <v>0</v>
      </c>
      <c r="CU66" s="467">
        <f t="shared" si="127"/>
        <v>0</v>
      </c>
      <c r="CV66" s="467">
        <f t="shared" si="127"/>
        <v>0</v>
      </c>
      <c r="CW66" s="467">
        <f t="shared" si="127"/>
        <v>0</v>
      </c>
      <c r="CX66" s="467">
        <f t="shared" si="127"/>
        <v>0</v>
      </c>
      <c r="CY66" s="467">
        <f t="shared" si="127"/>
        <v>0</v>
      </c>
      <c r="CZ66" s="467">
        <f t="shared" si="128"/>
        <v>0</v>
      </c>
      <c r="DA66" s="467">
        <f t="shared" si="128"/>
        <v>0</v>
      </c>
      <c r="DB66" s="467">
        <f t="shared" si="128"/>
        <v>0</v>
      </c>
      <c r="DC66" s="467">
        <f t="shared" si="128"/>
        <v>0</v>
      </c>
      <c r="DD66" s="467">
        <f t="shared" si="128"/>
        <v>0</v>
      </c>
      <c r="DE66" s="467">
        <f t="shared" si="128"/>
        <v>0</v>
      </c>
      <c r="DF66" s="467">
        <f t="shared" si="128"/>
        <v>0</v>
      </c>
      <c r="DG66" s="467">
        <f t="shared" si="128"/>
        <v>0</v>
      </c>
      <c r="DH66" s="467">
        <f t="shared" si="128"/>
        <v>0</v>
      </c>
      <c r="DI66" s="467">
        <f t="shared" si="128"/>
        <v>0</v>
      </c>
      <c r="DJ66" s="467">
        <f t="shared" si="128"/>
        <v>0</v>
      </c>
      <c r="DK66" s="467">
        <f t="shared" si="128"/>
        <v>0</v>
      </c>
      <c r="DL66" s="467">
        <f t="shared" si="128"/>
        <v>0</v>
      </c>
      <c r="DM66" s="467">
        <f t="shared" si="128"/>
        <v>0</v>
      </c>
      <c r="DN66" s="467">
        <f t="shared" si="128"/>
        <v>0</v>
      </c>
      <c r="DO66" s="467">
        <f t="shared" si="128"/>
        <v>0</v>
      </c>
      <c r="DP66" s="467">
        <f t="shared" si="125"/>
        <v>0</v>
      </c>
      <c r="DQ66" s="467">
        <f t="shared" si="125"/>
        <v>0</v>
      </c>
      <c r="DR66" s="467">
        <f t="shared" si="125"/>
        <v>0</v>
      </c>
      <c r="DS66" s="467">
        <f t="shared" si="125"/>
        <v>0</v>
      </c>
      <c r="DT66" s="467">
        <f t="shared" si="125"/>
        <v>0</v>
      </c>
      <c r="DU66" s="467">
        <f t="shared" si="125"/>
        <v>0</v>
      </c>
      <c r="DV66" s="467">
        <f t="shared" si="125"/>
        <v>0</v>
      </c>
      <c r="DW66" s="467">
        <f t="shared" si="125"/>
        <v>0</v>
      </c>
      <c r="DX66" s="467">
        <f t="shared" si="125"/>
        <v>0</v>
      </c>
      <c r="DY66" s="467">
        <f t="shared" si="126"/>
        <v>0</v>
      </c>
      <c r="DZ66" s="467">
        <f t="shared" si="126"/>
        <v>0</v>
      </c>
      <c r="EA66" s="467">
        <f t="shared" si="126"/>
        <v>0</v>
      </c>
      <c r="EB66" s="467">
        <f t="shared" si="126"/>
        <v>0</v>
      </c>
      <c r="EC66" s="467">
        <f t="shared" si="126"/>
        <v>0</v>
      </c>
      <c r="ED66" s="467">
        <f t="shared" si="122"/>
        <v>0</v>
      </c>
      <c r="EE66" s="467">
        <f t="shared" si="122"/>
        <v>0</v>
      </c>
      <c r="EF66" s="467">
        <f t="shared" si="122"/>
        <v>0</v>
      </c>
      <c r="EG66" s="467">
        <f t="shared" si="122"/>
        <v>0</v>
      </c>
      <c r="EH66" s="467">
        <f t="shared" si="122"/>
        <v>0</v>
      </c>
      <c r="EI66" s="467">
        <f t="shared" si="122"/>
        <v>0</v>
      </c>
      <c r="EJ66" s="467">
        <f t="shared" si="122"/>
        <v>0</v>
      </c>
      <c r="EK66" s="467">
        <f t="shared" si="122"/>
        <v>0</v>
      </c>
    </row>
    <row r="67" spans="1:141" s="757" customFormat="1">
      <c r="A67" s="754">
        <v>44927</v>
      </c>
      <c r="B67" s="446">
        <v>2023</v>
      </c>
      <c r="C67" s="755">
        <v>7500</v>
      </c>
      <c r="D67" s="447">
        <f>C67*$B$13</f>
        <v>2430000</v>
      </c>
      <c r="E67" s="450">
        <f t="shared" si="77"/>
        <v>0</v>
      </c>
      <c r="F67" s="451">
        <v>44927</v>
      </c>
      <c r="G67" s="451">
        <f t="shared" si="120"/>
        <v>44927</v>
      </c>
      <c r="H67" s="756">
        <f t="shared" si="79"/>
        <v>45291</v>
      </c>
      <c r="J67" s="454">
        <f t="shared" si="121"/>
        <v>0</v>
      </c>
      <c r="K67" s="454">
        <f t="shared" si="121"/>
        <v>0</v>
      </c>
      <c r="L67" s="454">
        <f t="shared" si="121"/>
        <v>0</v>
      </c>
      <c r="M67" s="454">
        <f t="shared" si="121"/>
        <v>0</v>
      </c>
      <c r="N67" s="454">
        <f t="shared" si="121"/>
        <v>0</v>
      </c>
      <c r="O67" s="454">
        <f t="shared" si="121"/>
        <v>0</v>
      </c>
      <c r="P67" s="454">
        <f t="shared" si="121"/>
        <v>0</v>
      </c>
      <c r="Q67" s="454">
        <f t="shared" si="121"/>
        <v>0</v>
      </c>
      <c r="R67" s="454">
        <f t="shared" si="121"/>
        <v>0</v>
      </c>
      <c r="S67" s="454">
        <f t="shared" si="121"/>
        <v>0</v>
      </c>
      <c r="T67" s="454">
        <f t="shared" si="121"/>
        <v>0</v>
      </c>
      <c r="U67" s="455">
        <f t="shared" si="121"/>
        <v>0</v>
      </c>
      <c r="V67" s="454">
        <f t="shared" si="121"/>
        <v>0</v>
      </c>
      <c r="W67" s="454">
        <f t="shared" si="121"/>
        <v>0</v>
      </c>
      <c r="X67" s="454">
        <f t="shared" si="121"/>
        <v>0</v>
      </c>
      <c r="Y67" s="454">
        <f t="shared" si="121"/>
        <v>0</v>
      </c>
      <c r="Z67" s="454">
        <f t="shared" si="116"/>
        <v>0</v>
      </c>
      <c r="AA67" s="454">
        <f t="shared" si="116"/>
        <v>0</v>
      </c>
      <c r="AB67" s="454">
        <f t="shared" si="116"/>
        <v>0</v>
      </c>
      <c r="AC67" s="454">
        <f t="shared" si="116"/>
        <v>0</v>
      </c>
      <c r="AD67" s="454">
        <f t="shared" si="116"/>
        <v>0</v>
      </c>
      <c r="AE67" s="454">
        <f t="shared" si="116"/>
        <v>0</v>
      </c>
      <c r="AF67" s="454">
        <f t="shared" si="116"/>
        <v>0</v>
      </c>
      <c r="AG67" s="455">
        <f t="shared" si="116"/>
        <v>0</v>
      </c>
      <c r="AH67" s="454">
        <f t="shared" si="116"/>
        <v>0</v>
      </c>
      <c r="AI67" s="454">
        <f t="shared" si="116"/>
        <v>0</v>
      </c>
      <c r="AJ67" s="454">
        <f t="shared" si="116"/>
        <v>0</v>
      </c>
      <c r="AK67" s="454">
        <f t="shared" si="116"/>
        <v>0</v>
      </c>
      <c r="AL67" s="454">
        <f t="shared" si="116"/>
        <v>0</v>
      </c>
      <c r="AM67" s="454">
        <f t="shared" si="116"/>
        <v>0</v>
      </c>
      <c r="AN67" s="454">
        <f t="shared" si="116"/>
        <v>0</v>
      </c>
      <c r="AO67" s="454">
        <f t="shared" si="123"/>
        <v>0</v>
      </c>
      <c r="AP67" s="454">
        <f t="shared" si="123"/>
        <v>0</v>
      </c>
      <c r="AQ67" s="454">
        <f t="shared" si="123"/>
        <v>0</v>
      </c>
      <c r="AR67" s="454">
        <f t="shared" si="123"/>
        <v>0</v>
      </c>
      <c r="AS67" s="455">
        <f t="shared" si="123"/>
        <v>0</v>
      </c>
      <c r="AT67" s="454">
        <f t="shared" si="123"/>
        <v>0</v>
      </c>
      <c r="AU67" s="454">
        <f t="shared" si="123"/>
        <v>0</v>
      </c>
      <c r="AV67" s="454">
        <f t="shared" si="123"/>
        <v>0</v>
      </c>
      <c r="AW67" s="454">
        <f t="shared" si="123"/>
        <v>0</v>
      </c>
      <c r="AX67" s="454">
        <f t="shared" si="123"/>
        <v>0</v>
      </c>
      <c r="AY67" s="454">
        <f t="shared" si="123"/>
        <v>0</v>
      </c>
      <c r="AZ67" s="454">
        <f t="shared" si="123"/>
        <v>0</v>
      </c>
      <c r="BA67" s="454">
        <f t="shared" si="123"/>
        <v>0</v>
      </c>
      <c r="BB67" s="454">
        <f t="shared" si="123"/>
        <v>0</v>
      </c>
      <c r="BC67" s="454">
        <f t="shared" si="123"/>
        <v>0</v>
      </c>
      <c r="BD67" s="454">
        <f t="shared" si="123"/>
        <v>0</v>
      </c>
      <c r="BE67" s="455">
        <f t="shared" si="117"/>
        <v>0</v>
      </c>
      <c r="BF67" s="454">
        <f t="shared" si="117"/>
        <v>206383.56164383562</v>
      </c>
      <c r="BG67" s="454">
        <f t="shared" si="117"/>
        <v>186410.9589041096</v>
      </c>
      <c r="BH67" s="454">
        <f t="shared" si="117"/>
        <v>206383.56164383562</v>
      </c>
      <c r="BI67" s="454">
        <f t="shared" si="117"/>
        <v>199726.02739726027</v>
      </c>
      <c r="BJ67" s="454">
        <f t="shared" si="117"/>
        <v>206383.56164383562</v>
      </c>
      <c r="BK67" s="454">
        <f t="shared" si="117"/>
        <v>199726.02739726027</v>
      </c>
      <c r="BL67" s="454">
        <f t="shared" si="117"/>
        <v>206383.56164383562</v>
      </c>
      <c r="BM67" s="454">
        <f t="shared" si="117"/>
        <v>206383.56164383562</v>
      </c>
      <c r="BN67" s="454">
        <f t="shared" si="117"/>
        <v>199726.02739726027</v>
      </c>
      <c r="BO67" s="454">
        <f t="shared" si="117"/>
        <v>206383.56164383562</v>
      </c>
      <c r="BP67" s="454">
        <f t="shared" si="117"/>
        <v>199726.02739726027</v>
      </c>
      <c r="BQ67" s="454">
        <f t="shared" si="117"/>
        <v>206383.56164383562</v>
      </c>
      <c r="BR67" s="454">
        <f t="shared" si="117"/>
        <v>0</v>
      </c>
      <c r="BS67" s="454">
        <f t="shared" si="117"/>
        <v>0</v>
      </c>
      <c r="BT67" s="454">
        <f t="shared" si="118"/>
        <v>0</v>
      </c>
      <c r="BU67" s="454">
        <f t="shared" si="118"/>
        <v>0</v>
      </c>
      <c r="BV67" s="454">
        <f t="shared" si="118"/>
        <v>0</v>
      </c>
      <c r="BW67" s="454">
        <f t="shared" si="118"/>
        <v>0</v>
      </c>
      <c r="BX67" s="454">
        <f t="shared" si="118"/>
        <v>0</v>
      </c>
      <c r="BY67" s="454">
        <f t="shared" si="118"/>
        <v>0</v>
      </c>
      <c r="BZ67" s="454">
        <f t="shared" si="118"/>
        <v>0</v>
      </c>
      <c r="CA67" s="454">
        <f t="shared" si="118"/>
        <v>0</v>
      </c>
      <c r="CB67" s="454">
        <f t="shared" si="118"/>
        <v>0</v>
      </c>
      <c r="CC67" s="454">
        <f t="shared" si="118"/>
        <v>0</v>
      </c>
      <c r="CD67" s="454">
        <f t="shared" si="118"/>
        <v>0</v>
      </c>
      <c r="CE67" s="454">
        <f t="shared" si="118"/>
        <v>0</v>
      </c>
      <c r="CF67" s="454">
        <f t="shared" si="118"/>
        <v>0</v>
      </c>
      <c r="CG67" s="454">
        <f t="shared" si="118"/>
        <v>0</v>
      </c>
      <c r="CH67" s="454">
        <f t="shared" si="118"/>
        <v>0</v>
      </c>
      <c r="CI67" s="454">
        <f t="shared" si="118"/>
        <v>0</v>
      </c>
      <c r="CJ67" s="454">
        <f t="shared" si="127"/>
        <v>0</v>
      </c>
      <c r="CK67" s="454">
        <f t="shared" si="127"/>
        <v>0</v>
      </c>
      <c r="CL67" s="454">
        <f t="shared" si="127"/>
        <v>0</v>
      </c>
      <c r="CM67" s="454">
        <f t="shared" si="127"/>
        <v>0</v>
      </c>
      <c r="CN67" s="454">
        <f t="shared" si="127"/>
        <v>0</v>
      </c>
      <c r="CO67" s="454">
        <f t="shared" si="127"/>
        <v>0</v>
      </c>
      <c r="CP67" s="454">
        <f t="shared" si="127"/>
        <v>0</v>
      </c>
      <c r="CQ67" s="454">
        <f t="shared" si="127"/>
        <v>0</v>
      </c>
      <c r="CR67" s="454">
        <f t="shared" si="127"/>
        <v>0</v>
      </c>
      <c r="CS67" s="454">
        <f t="shared" si="127"/>
        <v>0</v>
      </c>
      <c r="CT67" s="454">
        <f t="shared" si="127"/>
        <v>0</v>
      </c>
      <c r="CU67" s="454">
        <f t="shared" si="127"/>
        <v>0</v>
      </c>
      <c r="CV67" s="454">
        <f t="shared" si="127"/>
        <v>0</v>
      </c>
      <c r="CW67" s="454">
        <f t="shared" si="127"/>
        <v>0</v>
      </c>
      <c r="CX67" s="454">
        <f t="shared" si="127"/>
        <v>0</v>
      </c>
      <c r="CY67" s="454">
        <f t="shared" si="127"/>
        <v>0</v>
      </c>
      <c r="CZ67" s="454">
        <f t="shared" si="128"/>
        <v>0</v>
      </c>
      <c r="DA67" s="454">
        <f t="shared" si="128"/>
        <v>0</v>
      </c>
      <c r="DB67" s="454">
        <f t="shared" si="128"/>
        <v>0</v>
      </c>
      <c r="DC67" s="454">
        <f t="shared" si="128"/>
        <v>0</v>
      </c>
      <c r="DD67" s="454">
        <f t="shared" si="128"/>
        <v>0</v>
      </c>
      <c r="DE67" s="454">
        <f t="shared" si="128"/>
        <v>0</v>
      </c>
      <c r="DF67" s="454">
        <f t="shared" si="128"/>
        <v>0</v>
      </c>
      <c r="DG67" s="454">
        <f t="shared" si="128"/>
        <v>0</v>
      </c>
      <c r="DH67" s="454">
        <f t="shared" si="128"/>
        <v>0</v>
      </c>
      <c r="DI67" s="454">
        <f t="shared" si="128"/>
        <v>0</v>
      </c>
      <c r="DJ67" s="454">
        <f t="shared" si="128"/>
        <v>0</v>
      </c>
      <c r="DK67" s="454">
        <f t="shared" si="128"/>
        <v>0</v>
      </c>
      <c r="DL67" s="454">
        <f t="shared" si="128"/>
        <v>0</v>
      </c>
      <c r="DM67" s="454">
        <f t="shared" si="128"/>
        <v>0</v>
      </c>
      <c r="DN67" s="454">
        <f t="shared" si="128"/>
        <v>0</v>
      </c>
      <c r="DO67" s="454">
        <f t="shared" si="128"/>
        <v>0</v>
      </c>
      <c r="DP67" s="454">
        <f t="shared" si="125"/>
        <v>0</v>
      </c>
      <c r="DQ67" s="454">
        <f t="shared" si="125"/>
        <v>0</v>
      </c>
      <c r="DR67" s="454">
        <f t="shared" si="125"/>
        <v>0</v>
      </c>
      <c r="DS67" s="454">
        <f t="shared" si="125"/>
        <v>0</v>
      </c>
      <c r="DT67" s="454">
        <f t="shared" si="125"/>
        <v>0</v>
      </c>
      <c r="DU67" s="454">
        <f t="shared" si="125"/>
        <v>0</v>
      </c>
      <c r="DV67" s="454">
        <f t="shared" si="125"/>
        <v>0</v>
      </c>
      <c r="DW67" s="454">
        <f t="shared" si="125"/>
        <v>0</v>
      </c>
      <c r="DX67" s="454">
        <f t="shared" si="125"/>
        <v>0</v>
      </c>
      <c r="DY67" s="454">
        <f t="shared" si="126"/>
        <v>0</v>
      </c>
      <c r="DZ67" s="454">
        <f t="shared" si="126"/>
        <v>0</v>
      </c>
      <c r="EA67" s="454">
        <f t="shared" si="126"/>
        <v>0</v>
      </c>
      <c r="EB67" s="454">
        <f t="shared" si="126"/>
        <v>0</v>
      </c>
      <c r="EC67" s="454">
        <f t="shared" si="126"/>
        <v>0</v>
      </c>
      <c r="ED67" s="454">
        <f t="shared" si="122"/>
        <v>0</v>
      </c>
      <c r="EE67" s="454">
        <f t="shared" si="122"/>
        <v>0</v>
      </c>
      <c r="EF67" s="454">
        <f t="shared" si="122"/>
        <v>0</v>
      </c>
      <c r="EG67" s="454">
        <f t="shared" si="122"/>
        <v>0</v>
      </c>
      <c r="EH67" s="454">
        <f t="shared" si="122"/>
        <v>0</v>
      </c>
      <c r="EI67" s="454">
        <f t="shared" si="122"/>
        <v>0</v>
      </c>
      <c r="EJ67" s="454">
        <f t="shared" si="122"/>
        <v>0</v>
      </c>
      <c r="EK67" s="454">
        <f t="shared" si="122"/>
        <v>0</v>
      </c>
    </row>
    <row r="68" spans="1:141" s="761" customFormat="1">
      <c r="A68" s="758">
        <v>44958</v>
      </c>
      <c r="B68" s="759">
        <v>2023</v>
      </c>
      <c r="C68" s="705"/>
      <c r="D68" s="448">
        <f t="shared" ref="D68:D78" si="129">C68*$B$13</f>
        <v>0</v>
      </c>
      <c r="E68" s="457">
        <f t="shared" si="77"/>
        <v>0</v>
      </c>
      <c r="F68" s="760">
        <v>44958</v>
      </c>
      <c r="G68" s="760">
        <f t="shared" si="120"/>
        <v>44958</v>
      </c>
      <c r="H68" s="442">
        <f t="shared" si="79"/>
        <v>45322</v>
      </c>
      <c r="J68" s="458">
        <f t="shared" si="121"/>
        <v>0</v>
      </c>
      <c r="K68" s="458">
        <f t="shared" si="121"/>
        <v>0</v>
      </c>
      <c r="L68" s="458">
        <f t="shared" si="121"/>
        <v>0</v>
      </c>
      <c r="M68" s="458">
        <f t="shared" si="121"/>
        <v>0</v>
      </c>
      <c r="N68" s="458">
        <f t="shared" si="121"/>
        <v>0</v>
      </c>
      <c r="O68" s="458">
        <f t="shared" si="121"/>
        <v>0</v>
      </c>
      <c r="P68" s="458">
        <f t="shared" si="121"/>
        <v>0</v>
      </c>
      <c r="Q68" s="458">
        <f t="shared" si="121"/>
        <v>0</v>
      </c>
      <c r="R68" s="458">
        <f t="shared" si="121"/>
        <v>0</v>
      </c>
      <c r="S68" s="458">
        <f t="shared" si="121"/>
        <v>0</v>
      </c>
      <c r="T68" s="458">
        <f t="shared" si="121"/>
        <v>0</v>
      </c>
      <c r="U68" s="459">
        <f t="shared" si="121"/>
        <v>0</v>
      </c>
      <c r="V68" s="458">
        <f t="shared" si="121"/>
        <v>0</v>
      </c>
      <c r="W68" s="458">
        <f t="shared" si="121"/>
        <v>0</v>
      </c>
      <c r="X68" s="458">
        <f t="shared" si="121"/>
        <v>0</v>
      </c>
      <c r="Y68" s="458">
        <f t="shared" si="121"/>
        <v>0</v>
      </c>
      <c r="Z68" s="458">
        <f t="shared" si="116"/>
        <v>0</v>
      </c>
      <c r="AA68" s="458">
        <f t="shared" si="116"/>
        <v>0</v>
      </c>
      <c r="AB68" s="458">
        <f t="shared" si="116"/>
        <v>0</v>
      </c>
      <c r="AC68" s="458">
        <f t="shared" si="116"/>
        <v>0</v>
      </c>
      <c r="AD68" s="458">
        <f t="shared" si="116"/>
        <v>0</v>
      </c>
      <c r="AE68" s="458">
        <f t="shared" si="116"/>
        <v>0</v>
      </c>
      <c r="AF68" s="458">
        <f t="shared" si="116"/>
        <v>0</v>
      </c>
      <c r="AG68" s="459">
        <f t="shared" si="116"/>
        <v>0</v>
      </c>
      <c r="AH68" s="458">
        <f t="shared" si="116"/>
        <v>0</v>
      </c>
      <c r="AI68" s="458">
        <f t="shared" si="116"/>
        <v>0</v>
      </c>
      <c r="AJ68" s="458">
        <f t="shared" si="116"/>
        <v>0</v>
      </c>
      <c r="AK68" s="458">
        <f t="shared" si="116"/>
        <v>0</v>
      </c>
      <c r="AL68" s="458">
        <f t="shared" si="116"/>
        <v>0</v>
      </c>
      <c r="AM68" s="458">
        <f t="shared" si="116"/>
        <v>0</v>
      </c>
      <c r="AN68" s="458">
        <f t="shared" si="116"/>
        <v>0</v>
      </c>
      <c r="AO68" s="458">
        <f t="shared" si="123"/>
        <v>0</v>
      </c>
      <c r="AP68" s="458">
        <f t="shared" si="123"/>
        <v>0</v>
      </c>
      <c r="AQ68" s="458">
        <f t="shared" si="123"/>
        <v>0</v>
      </c>
      <c r="AR68" s="458">
        <f t="shared" si="123"/>
        <v>0</v>
      </c>
      <c r="AS68" s="459">
        <f t="shared" si="123"/>
        <v>0</v>
      </c>
      <c r="AT68" s="458">
        <f t="shared" si="123"/>
        <v>0</v>
      </c>
      <c r="AU68" s="458">
        <f t="shared" si="123"/>
        <v>0</v>
      </c>
      <c r="AV68" s="458">
        <f t="shared" si="123"/>
        <v>0</v>
      </c>
      <c r="AW68" s="458">
        <f t="shared" si="123"/>
        <v>0</v>
      </c>
      <c r="AX68" s="458">
        <f t="shared" si="123"/>
        <v>0</v>
      </c>
      <c r="AY68" s="458">
        <f t="shared" si="123"/>
        <v>0</v>
      </c>
      <c r="AZ68" s="458">
        <f t="shared" si="123"/>
        <v>0</v>
      </c>
      <c r="BA68" s="458">
        <f t="shared" si="123"/>
        <v>0</v>
      </c>
      <c r="BB68" s="458">
        <f t="shared" si="123"/>
        <v>0</v>
      </c>
      <c r="BC68" s="458">
        <f t="shared" si="123"/>
        <v>0</v>
      </c>
      <c r="BD68" s="458">
        <f t="shared" si="123"/>
        <v>0</v>
      </c>
      <c r="BE68" s="459">
        <f t="shared" si="117"/>
        <v>0</v>
      </c>
      <c r="BF68" s="458">
        <f t="shared" si="117"/>
        <v>0</v>
      </c>
      <c r="BG68" s="458">
        <f t="shared" si="117"/>
        <v>0</v>
      </c>
      <c r="BH68" s="458">
        <f t="shared" si="117"/>
        <v>0</v>
      </c>
      <c r="BI68" s="458">
        <f t="shared" si="117"/>
        <v>0</v>
      </c>
      <c r="BJ68" s="458">
        <f t="shared" si="117"/>
        <v>0</v>
      </c>
      <c r="BK68" s="458">
        <f t="shared" si="117"/>
        <v>0</v>
      </c>
      <c r="BL68" s="458">
        <f t="shared" si="117"/>
        <v>0</v>
      </c>
      <c r="BM68" s="458">
        <f t="shared" si="117"/>
        <v>0</v>
      </c>
      <c r="BN68" s="458">
        <f t="shared" si="117"/>
        <v>0</v>
      </c>
      <c r="BO68" s="458">
        <f t="shared" si="117"/>
        <v>0</v>
      </c>
      <c r="BP68" s="458">
        <f t="shared" si="117"/>
        <v>0</v>
      </c>
      <c r="BQ68" s="458">
        <f t="shared" si="117"/>
        <v>0</v>
      </c>
      <c r="BR68" s="458">
        <f t="shared" si="117"/>
        <v>0</v>
      </c>
      <c r="BS68" s="458">
        <f t="shared" si="117"/>
        <v>0</v>
      </c>
      <c r="BT68" s="458">
        <f t="shared" si="118"/>
        <v>0</v>
      </c>
      <c r="BU68" s="458">
        <f t="shared" si="118"/>
        <v>0</v>
      </c>
      <c r="BV68" s="458">
        <f t="shared" si="118"/>
        <v>0</v>
      </c>
      <c r="BW68" s="458">
        <f t="shared" si="118"/>
        <v>0</v>
      </c>
      <c r="BX68" s="458">
        <f t="shared" si="118"/>
        <v>0</v>
      </c>
      <c r="BY68" s="458">
        <f t="shared" si="118"/>
        <v>0</v>
      </c>
      <c r="BZ68" s="458">
        <f t="shared" si="118"/>
        <v>0</v>
      </c>
      <c r="CA68" s="458">
        <f t="shared" si="118"/>
        <v>0</v>
      </c>
      <c r="CB68" s="458">
        <f t="shared" si="118"/>
        <v>0</v>
      </c>
      <c r="CC68" s="458">
        <f t="shared" si="118"/>
        <v>0</v>
      </c>
      <c r="CD68" s="458">
        <f t="shared" si="118"/>
        <v>0</v>
      </c>
      <c r="CE68" s="458">
        <f t="shared" si="118"/>
        <v>0</v>
      </c>
      <c r="CF68" s="458">
        <f t="shared" si="118"/>
        <v>0</v>
      </c>
      <c r="CG68" s="458">
        <f t="shared" si="118"/>
        <v>0</v>
      </c>
      <c r="CH68" s="458">
        <f t="shared" si="118"/>
        <v>0</v>
      </c>
      <c r="CI68" s="458">
        <f t="shared" si="118"/>
        <v>0</v>
      </c>
      <c r="CJ68" s="458">
        <f t="shared" si="127"/>
        <v>0</v>
      </c>
      <c r="CK68" s="458">
        <f t="shared" si="127"/>
        <v>0</v>
      </c>
      <c r="CL68" s="458">
        <f t="shared" si="127"/>
        <v>0</v>
      </c>
      <c r="CM68" s="458">
        <f t="shared" si="127"/>
        <v>0</v>
      </c>
      <c r="CN68" s="458">
        <f t="shared" si="127"/>
        <v>0</v>
      </c>
      <c r="CO68" s="458">
        <f t="shared" si="127"/>
        <v>0</v>
      </c>
      <c r="CP68" s="458">
        <f t="shared" si="127"/>
        <v>0</v>
      </c>
      <c r="CQ68" s="458">
        <f t="shared" si="127"/>
        <v>0</v>
      </c>
      <c r="CR68" s="458">
        <f t="shared" si="127"/>
        <v>0</v>
      </c>
      <c r="CS68" s="458">
        <f t="shared" si="127"/>
        <v>0</v>
      </c>
      <c r="CT68" s="458">
        <f t="shared" si="127"/>
        <v>0</v>
      </c>
      <c r="CU68" s="458">
        <f t="shared" si="127"/>
        <v>0</v>
      </c>
      <c r="CV68" s="458">
        <f t="shared" si="127"/>
        <v>0</v>
      </c>
      <c r="CW68" s="458">
        <f t="shared" si="127"/>
        <v>0</v>
      </c>
      <c r="CX68" s="458">
        <f t="shared" si="127"/>
        <v>0</v>
      </c>
      <c r="CY68" s="458">
        <f t="shared" si="127"/>
        <v>0</v>
      </c>
      <c r="CZ68" s="458">
        <f t="shared" si="128"/>
        <v>0</v>
      </c>
      <c r="DA68" s="458">
        <f t="shared" si="128"/>
        <v>0</v>
      </c>
      <c r="DB68" s="458">
        <f t="shared" si="128"/>
        <v>0</v>
      </c>
      <c r="DC68" s="458">
        <f t="shared" si="128"/>
        <v>0</v>
      </c>
      <c r="DD68" s="458">
        <f t="shared" si="128"/>
        <v>0</v>
      </c>
      <c r="DE68" s="458">
        <f t="shared" si="128"/>
        <v>0</v>
      </c>
      <c r="DF68" s="458">
        <f t="shared" si="128"/>
        <v>0</v>
      </c>
      <c r="DG68" s="458">
        <f t="shared" si="128"/>
        <v>0</v>
      </c>
      <c r="DH68" s="458">
        <f t="shared" si="128"/>
        <v>0</v>
      </c>
      <c r="DI68" s="458">
        <f t="shared" si="128"/>
        <v>0</v>
      </c>
      <c r="DJ68" s="458">
        <f t="shared" si="128"/>
        <v>0</v>
      </c>
      <c r="DK68" s="458">
        <f t="shared" si="128"/>
        <v>0</v>
      </c>
      <c r="DL68" s="458">
        <f t="shared" si="128"/>
        <v>0</v>
      </c>
      <c r="DM68" s="458">
        <f t="shared" si="128"/>
        <v>0</v>
      </c>
      <c r="DN68" s="458">
        <f t="shared" si="128"/>
        <v>0</v>
      </c>
      <c r="DO68" s="458">
        <f t="shared" si="128"/>
        <v>0</v>
      </c>
      <c r="DP68" s="458">
        <f t="shared" si="125"/>
        <v>0</v>
      </c>
      <c r="DQ68" s="458">
        <f t="shared" si="125"/>
        <v>0</v>
      </c>
      <c r="DR68" s="458">
        <f t="shared" si="125"/>
        <v>0</v>
      </c>
      <c r="DS68" s="458">
        <f t="shared" si="125"/>
        <v>0</v>
      </c>
      <c r="DT68" s="458">
        <f t="shared" si="125"/>
        <v>0</v>
      </c>
      <c r="DU68" s="458">
        <f t="shared" si="125"/>
        <v>0</v>
      </c>
      <c r="DV68" s="458">
        <f t="shared" si="125"/>
        <v>0</v>
      </c>
      <c r="DW68" s="458">
        <f t="shared" si="125"/>
        <v>0</v>
      </c>
      <c r="DX68" s="458">
        <f t="shared" si="125"/>
        <v>0</v>
      </c>
      <c r="DY68" s="458">
        <f t="shared" si="126"/>
        <v>0</v>
      </c>
      <c r="DZ68" s="458">
        <f t="shared" si="126"/>
        <v>0</v>
      </c>
      <c r="EA68" s="458">
        <f t="shared" si="126"/>
        <v>0</v>
      </c>
      <c r="EB68" s="458">
        <f t="shared" si="126"/>
        <v>0</v>
      </c>
      <c r="EC68" s="458">
        <f t="shared" si="126"/>
        <v>0</v>
      </c>
      <c r="ED68" s="458">
        <f t="shared" si="122"/>
        <v>0</v>
      </c>
      <c r="EE68" s="458">
        <f t="shared" si="122"/>
        <v>0</v>
      </c>
      <c r="EF68" s="458">
        <f t="shared" si="122"/>
        <v>0</v>
      </c>
      <c r="EG68" s="458">
        <f t="shared" si="122"/>
        <v>0</v>
      </c>
      <c r="EH68" s="458">
        <f t="shared" si="122"/>
        <v>0</v>
      </c>
      <c r="EI68" s="458">
        <f t="shared" si="122"/>
        <v>0</v>
      </c>
      <c r="EJ68" s="458">
        <f t="shared" si="122"/>
        <v>0</v>
      </c>
      <c r="EK68" s="458">
        <f t="shared" si="122"/>
        <v>0</v>
      </c>
    </row>
    <row r="69" spans="1:141" s="761" customFormat="1">
      <c r="A69" s="758">
        <v>44986</v>
      </c>
      <c r="B69" s="759">
        <v>2023</v>
      </c>
      <c r="C69" s="705">
        <v>0</v>
      </c>
      <c r="D69" s="448">
        <f t="shared" si="129"/>
        <v>0</v>
      </c>
      <c r="E69" s="457">
        <f t="shared" si="77"/>
        <v>0</v>
      </c>
      <c r="F69" s="760">
        <v>44986</v>
      </c>
      <c r="G69" s="760">
        <f t="shared" si="120"/>
        <v>44986</v>
      </c>
      <c r="H69" s="442">
        <f t="shared" si="79"/>
        <v>45350</v>
      </c>
      <c r="J69" s="458">
        <f t="shared" si="121"/>
        <v>0</v>
      </c>
      <c r="K69" s="458">
        <f t="shared" si="121"/>
        <v>0</v>
      </c>
      <c r="L69" s="458">
        <f t="shared" si="121"/>
        <v>0</v>
      </c>
      <c r="M69" s="458">
        <f t="shared" si="121"/>
        <v>0</v>
      </c>
      <c r="N69" s="458">
        <f t="shared" si="121"/>
        <v>0</v>
      </c>
      <c r="O69" s="458">
        <f t="shared" si="121"/>
        <v>0</v>
      </c>
      <c r="P69" s="458">
        <f t="shared" si="121"/>
        <v>0</v>
      </c>
      <c r="Q69" s="458">
        <f t="shared" si="121"/>
        <v>0</v>
      </c>
      <c r="R69" s="458">
        <f t="shared" si="121"/>
        <v>0</v>
      </c>
      <c r="S69" s="458">
        <f t="shared" si="121"/>
        <v>0</v>
      </c>
      <c r="T69" s="458">
        <f t="shared" si="121"/>
        <v>0</v>
      </c>
      <c r="U69" s="459">
        <f t="shared" si="121"/>
        <v>0</v>
      </c>
      <c r="V69" s="458">
        <f t="shared" si="121"/>
        <v>0</v>
      </c>
      <c r="W69" s="458">
        <f t="shared" si="121"/>
        <v>0</v>
      </c>
      <c r="X69" s="458">
        <f t="shared" si="121"/>
        <v>0</v>
      </c>
      <c r="Y69" s="458">
        <f t="shared" si="121"/>
        <v>0</v>
      </c>
      <c r="Z69" s="458">
        <f t="shared" si="116"/>
        <v>0</v>
      </c>
      <c r="AA69" s="458">
        <f t="shared" si="116"/>
        <v>0</v>
      </c>
      <c r="AB69" s="458">
        <f t="shared" si="116"/>
        <v>0</v>
      </c>
      <c r="AC69" s="458">
        <f t="shared" si="116"/>
        <v>0</v>
      </c>
      <c r="AD69" s="458">
        <f t="shared" si="116"/>
        <v>0</v>
      </c>
      <c r="AE69" s="458">
        <f t="shared" si="116"/>
        <v>0</v>
      </c>
      <c r="AF69" s="458">
        <f t="shared" si="116"/>
        <v>0</v>
      </c>
      <c r="AG69" s="459">
        <f t="shared" si="116"/>
        <v>0</v>
      </c>
      <c r="AH69" s="458">
        <f t="shared" si="116"/>
        <v>0</v>
      </c>
      <c r="AI69" s="458">
        <f t="shared" si="116"/>
        <v>0</v>
      </c>
      <c r="AJ69" s="458">
        <f t="shared" si="116"/>
        <v>0</v>
      </c>
      <c r="AK69" s="458">
        <f t="shared" si="116"/>
        <v>0</v>
      </c>
      <c r="AL69" s="458">
        <f t="shared" si="116"/>
        <v>0</v>
      </c>
      <c r="AM69" s="458">
        <f t="shared" si="116"/>
        <v>0</v>
      </c>
      <c r="AN69" s="458">
        <f t="shared" si="116"/>
        <v>0</v>
      </c>
      <c r="AO69" s="458">
        <f t="shared" si="123"/>
        <v>0</v>
      </c>
      <c r="AP69" s="458">
        <f t="shared" si="123"/>
        <v>0</v>
      </c>
      <c r="AQ69" s="458">
        <f t="shared" si="123"/>
        <v>0</v>
      </c>
      <c r="AR69" s="458">
        <f t="shared" si="123"/>
        <v>0</v>
      </c>
      <c r="AS69" s="459">
        <f t="shared" si="123"/>
        <v>0</v>
      </c>
      <c r="AT69" s="458">
        <f t="shared" si="123"/>
        <v>0</v>
      </c>
      <c r="AU69" s="458">
        <f t="shared" si="123"/>
        <v>0</v>
      </c>
      <c r="AV69" s="458">
        <f t="shared" si="123"/>
        <v>0</v>
      </c>
      <c r="AW69" s="458">
        <f t="shared" si="123"/>
        <v>0</v>
      </c>
      <c r="AX69" s="458">
        <f t="shared" si="123"/>
        <v>0</v>
      </c>
      <c r="AY69" s="458">
        <f t="shared" si="123"/>
        <v>0</v>
      </c>
      <c r="AZ69" s="458">
        <f t="shared" si="123"/>
        <v>0</v>
      </c>
      <c r="BA69" s="458">
        <f t="shared" si="123"/>
        <v>0</v>
      </c>
      <c r="BB69" s="458">
        <f t="shared" si="123"/>
        <v>0</v>
      </c>
      <c r="BC69" s="458">
        <f t="shared" si="123"/>
        <v>0</v>
      </c>
      <c r="BD69" s="458">
        <f t="shared" si="123"/>
        <v>0</v>
      </c>
      <c r="BE69" s="459">
        <f t="shared" si="117"/>
        <v>0</v>
      </c>
      <c r="BF69" s="458">
        <f t="shared" si="117"/>
        <v>0</v>
      </c>
      <c r="BG69" s="458">
        <f t="shared" si="117"/>
        <v>0</v>
      </c>
      <c r="BH69" s="458">
        <f t="shared" si="117"/>
        <v>0</v>
      </c>
      <c r="BI69" s="458">
        <f t="shared" si="117"/>
        <v>0</v>
      </c>
      <c r="BJ69" s="458">
        <f t="shared" si="117"/>
        <v>0</v>
      </c>
      <c r="BK69" s="458">
        <f t="shared" si="117"/>
        <v>0</v>
      </c>
      <c r="BL69" s="458">
        <f t="shared" si="117"/>
        <v>0</v>
      </c>
      <c r="BM69" s="458">
        <f t="shared" si="117"/>
        <v>0</v>
      </c>
      <c r="BN69" s="458">
        <f t="shared" si="117"/>
        <v>0</v>
      </c>
      <c r="BO69" s="458">
        <f t="shared" si="117"/>
        <v>0</v>
      </c>
      <c r="BP69" s="458">
        <f t="shared" si="117"/>
        <v>0</v>
      </c>
      <c r="BQ69" s="458">
        <f t="shared" si="117"/>
        <v>0</v>
      </c>
      <c r="BR69" s="458">
        <f t="shared" si="117"/>
        <v>0</v>
      </c>
      <c r="BS69" s="458">
        <f t="shared" si="117"/>
        <v>0</v>
      </c>
      <c r="BT69" s="458">
        <f t="shared" si="118"/>
        <v>0</v>
      </c>
      <c r="BU69" s="458">
        <f t="shared" si="118"/>
        <v>0</v>
      </c>
      <c r="BV69" s="458">
        <f t="shared" si="118"/>
        <v>0</v>
      </c>
      <c r="BW69" s="458">
        <f t="shared" si="118"/>
        <v>0</v>
      </c>
      <c r="BX69" s="458">
        <f t="shared" si="118"/>
        <v>0</v>
      </c>
      <c r="BY69" s="458">
        <f t="shared" si="118"/>
        <v>0</v>
      </c>
      <c r="BZ69" s="458">
        <f t="shared" si="118"/>
        <v>0</v>
      </c>
      <c r="CA69" s="458">
        <f t="shared" si="118"/>
        <v>0</v>
      </c>
      <c r="CB69" s="458">
        <f t="shared" si="118"/>
        <v>0</v>
      </c>
      <c r="CC69" s="458">
        <f t="shared" si="118"/>
        <v>0</v>
      </c>
      <c r="CD69" s="458">
        <f t="shared" si="118"/>
        <v>0</v>
      </c>
      <c r="CE69" s="458">
        <f t="shared" si="118"/>
        <v>0</v>
      </c>
      <c r="CF69" s="458">
        <f t="shared" si="118"/>
        <v>0</v>
      </c>
      <c r="CG69" s="458">
        <f t="shared" si="118"/>
        <v>0</v>
      </c>
      <c r="CH69" s="458">
        <f t="shared" si="118"/>
        <v>0</v>
      </c>
      <c r="CI69" s="458">
        <f t="shared" si="118"/>
        <v>0</v>
      </c>
      <c r="CJ69" s="458">
        <f t="shared" si="127"/>
        <v>0</v>
      </c>
      <c r="CK69" s="458">
        <f t="shared" si="127"/>
        <v>0</v>
      </c>
      <c r="CL69" s="458">
        <f t="shared" si="127"/>
        <v>0</v>
      </c>
      <c r="CM69" s="458">
        <f t="shared" si="127"/>
        <v>0</v>
      </c>
      <c r="CN69" s="458">
        <f t="shared" si="127"/>
        <v>0</v>
      </c>
      <c r="CO69" s="458">
        <f t="shared" si="127"/>
        <v>0</v>
      </c>
      <c r="CP69" s="458">
        <f t="shared" si="127"/>
        <v>0</v>
      </c>
      <c r="CQ69" s="458">
        <f t="shared" si="127"/>
        <v>0</v>
      </c>
      <c r="CR69" s="458">
        <f t="shared" si="127"/>
        <v>0</v>
      </c>
      <c r="CS69" s="458">
        <f t="shared" si="127"/>
        <v>0</v>
      </c>
      <c r="CT69" s="458">
        <f t="shared" si="127"/>
        <v>0</v>
      </c>
      <c r="CU69" s="458">
        <f t="shared" si="127"/>
        <v>0</v>
      </c>
      <c r="CV69" s="458">
        <f t="shared" si="127"/>
        <v>0</v>
      </c>
      <c r="CW69" s="458">
        <f t="shared" si="127"/>
        <v>0</v>
      </c>
      <c r="CX69" s="458">
        <f t="shared" si="127"/>
        <v>0</v>
      </c>
      <c r="CY69" s="458">
        <f t="shared" si="127"/>
        <v>0</v>
      </c>
      <c r="CZ69" s="458">
        <f t="shared" si="128"/>
        <v>0</v>
      </c>
      <c r="DA69" s="458">
        <f t="shared" si="128"/>
        <v>0</v>
      </c>
      <c r="DB69" s="458">
        <f t="shared" si="128"/>
        <v>0</v>
      </c>
      <c r="DC69" s="458">
        <f t="shared" si="128"/>
        <v>0</v>
      </c>
      <c r="DD69" s="458">
        <f t="shared" si="128"/>
        <v>0</v>
      </c>
      <c r="DE69" s="458">
        <f t="shared" si="128"/>
        <v>0</v>
      </c>
      <c r="DF69" s="458">
        <f t="shared" si="128"/>
        <v>0</v>
      </c>
      <c r="DG69" s="458">
        <f t="shared" si="128"/>
        <v>0</v>
      </c>
      <c r="DH69" s="458">
        <f t="shared" si="128"/>
        <v>0</v>
      </c>
      <c r="DI69" s="458">
        <f t="shared" si="128"/>
        <v>0</v>
      </c>
      <c r="DJ69" s="458">
        <f t="shared" si="128"/>
        <v>0</v>
      </c>
      <c r="DK69" s="458">
        <f t="shared" si="128"/>
        <v>0</v>
      </c>
      <c r="DL69" s="458">
        <f t="shared" si="128"/>
        <v>0</v>
      </c>
      <c r="DM69" s="458">
        <f t="shared" si="128"/>
        <v>0</v>
      </c>
      <c r="DN69" s="458">
        <f t="shared" si="128"/>
        <v>0</v>
      </c>
      <c r="DO69" s="458">
        <f t="shared" si="128"/>
        <v>0</v>
      </c>
      <c r="DP69" s="458">
        <f t="shared" si="125"/>
        <v>0</v>
      </c>
      <c r="DQ69" s="458">
        <f t="shared" si="125"/>
        <v>0</v>
      </c>
      <c r="DR69" s="458">
        <f t="shared" si="125"/>
        <v>0</v>
      </c>
      <c r="DS69" s="458">
        <f t="shared" si="125"/>
        <v>0</v>
      </c>
      <c r="DT69" s="458">
        <f t="shared" si="125"/>
        <v>0</v>
      </c>
      <c r="DU69" s="458">
        <f t="shared" si="125"/>
        <v>0</v>
      </c>
      <c r="DV69" s="458">
        <f t="shared" si="125"/>
        <v>0</v>
      </c>
      <c r="DW69" s="458">
        <f t="shared" si="125"/>
        <v>0</v>
      </c>
      <c r="DX69" s="458">
        <f t="shared" si="125"/>
        <v>0</v>
      </c>
      <c r="DY69" s="458">
        <f t="shared" si="126"/>
        <v>0</v>
      </c>
      <c r="DZ69" s="458">
        <f t="shared" si="126"/>
        <v>0</v>
      </c>
      <c r="EA69" s="458">
        <f t="shared" si="126"/>
        <v>0</v>
      </c>
      <c r="EB69" s="458">
        <f t="shared" si="126"/>
        <v>0</v>
      </c>
      <c r="EC69" s="458">
        <f t="shared" si="126"/>
        <v>0</v>
      </c>
      <c r="ED69" s="458">
        <f t="shared" si="122"/>
        <v>0</v>
      </c>
      <c r="EE69" s="458">
        <f t="shared" si="122"/>
        <v>0</v>
      </c>
      <c r="EF69" s="458">
        <f t="shared" si="122"/>
        <v>0</v>
      </c>
      <c r="EG69" s="458">
        <f t="shared" si="122"/>
        <v>0</v>
      </c>
      <c r="EH69" s="458">
        <f t="shared" si="122"/>
        <v>0</v>
      </c>
      <c r="EI69" s="458">
        <f t="shared" si="122"/>
        <v>0</v>
      </c>
      <c r="EJ69" s="458">
        <f t="shared" si="122"/>
        <v>0</v>
      </c>
      <c r="EK69" s="458">
        <f t="shared" si="122"/>
        <v>0</v>
      </c>
    </row>
    <row r="70" spans="1:141" s="761" customFormat="1">
      <c r="A70" s="758">
        <v>45017</v>
      </c>
      <c r="B70" s="759">
        <v>2023</v>
      </c>
      <c r="C70" s="762">
        <v>7500</v>
      </c>
      <c r="D70" s="448">
        <f t="shared" si="129"/>
        <v>2430000</v>
      </c>
      <c r="E70" s="457">
        <f t="shared" si="77"/>
        <v>0</v>
      </c>
      <c r="F70" s="760">
        <v>45017</v>
      </c>
      <c r="G70" s="760">
        <f t="shared" si="120"/>
        <v>45017</v>
      </c>
      <c r="H70" s="442">
        <f t="shared" si="79"/>
        <v>45381</v>
      </c>
      <c r="J70" s="458">
        <f t="shared" si="121"/>
        <v>0</v>
      </c>
      <c r="K70" s="458">
        <f t="shared" si="121"/>
        <v>0</v>
      </c>
      <c r="L70" s="458">
        <f t="shared" si="121"/>
        <v>0</v>
      </c>
      <c r="M70" s="458">
        <f t="shared" si="121"/>
        <v>0</v>
      </c>
      <c r="N70" s="458">
        <f t="shared" si="121"/>
        <v>0</v>
      </c>
      <c r="O70" s="458">
        <f t="shared" si="121"/>
        <v>0</v>
      </c>
      <c r="P70" s="458">
        <f t="shared" si="121"/>
        <v>0</v>
      </c>
      <c r="Q70" s="458">
        <f t="shared" si="121"/>
        <v>0</v>
      </c>
      <c r="R70" s="458">
        <f t="shared" si="121"/>
        <v>0</v>
      </c>
      <c r="S70" s="458">
        <f t="shared" si="121"/>
        <v>0</v>
      </c>
      <c r="T70" s="458">
        <f t="shared" si="121"/>
        <v>0</v>
      </c>
      <c r="U70" s="459">
        <f t="shared" si="121"/>
        <v>0</v>
      </c>
      <c r="V70" s="458">
        <f t="shared" si="121"/>
        <v>0</v>
      </c>
      <c r="W70" s="458">
        <f t="shared" si="121"/>
        <v>0</v>
      </c>
      <c r="X70" s="458">
        <f t="shared" si="121"/>
        <v>0</v>
      </c>
      <c r="Y70" s="458">
        <f t="shared" si="121"/>
        <v>0</v>
      </c>
      <c r="Z70" s="458">
        <f t="shared" si="116"/>
        <v>0</v>
      </c>
      <c r="AA70" s="458">
        <f t="shared" si="116"/>
        <v>0</v>
      </c>
      <c r="AB70" s="458">
        <f t="shared" si="116"/>
        <v>0</v>
      </c>
      <c r="AC70" s="458">
        <f t="shared" si="116"/>
        <v>0</v>
      </c>
      <c r="AD70" s="458">
        <f t="shared" si="116"/>
        <v>0</v>
      </c>
      <c r="AE70" s="458">
        <f t="shared" si="116"/>
        <v>0</v>
      </c>
      <c r="AF70" s="458">
        <f t="shared" si="116"/>
        <v>0</v>
      </c>
      <c r="AG70" s="459">
        <f t="shared" si="116"/>
        <v>0</v>
      </c>
      <c r="AH70" s="458">
        <f t="shared" si="116"/>
        <v>0</v>
      </c>
      <c r="AI70" s="458">
        <f t="shared" si="116"/>
        <v>0</v>
      </c>
      <c r="AJ70" s="458">
        <f t="shared" si="116"/>
        <v>0</v>
      </c>
      <c r="AK70" s="458">
        <f t="shared" si="116"/>
        <v>0</v>
      </c>
      <c r="AL70" s="458">
        <f t="shared" si="116"/>
        <v>0</v>
      </c>
      <c r="AM70" s="458">
        <f t="shared" si="116"/>
        <v>0</v>
      </c>
      <c r="AN70" s="458">
        <f t="shared" si="116"/>
        <v>0</v>
      </c>
      <c r="AO70" s="458">
        <f t="shared" si="123"/>
        <v>0</v>
      </c>
      <c r="AP70" s="458">
        <f t="shared" si="123"/>
        <v>0</v>
      </c>
      <c r="AQ70" s="458">
        <f t="shared" si="123"/>
        <v>0</v>
      </c>
      <c r="AR70" s="458">
        <f t="shared" si="123"/>
        <v>0</v>
      </c>
      <c r="AS70" s="459">
        <f t="shared" si="123"/>
        <v>0</v>
      </c>
      <c r="AT70" s="458">
        <f t="shared" si="123"/>
        <v>0</v>
      </c>
      <c r="AU70" s="458">
        <f t="shared" si="123"/>
        <v>0</v>
      </c>
      <c r="AV70" s="458">
        <f t="shared" si="123"/>
        <v>0</v>
      </c>
      <c r="AW70" s="458">
        <f t="shared" si="123"/>
        <v>0</v>
      </c>
      <c r="AX70" s="458">
        <f t="shared" si="123"/>
        <v>0</v>
      </c>
      <c r="AY70" s="458">
        <f t="shared" si="123"/>
        <v>0</v>
      </c>
      <c r="AZ70" s="458">
        <f t="shared" si="123"/>
        <v>0</v>
      </c>
      <c r="BA70" s="458">
        <f t="shared" si="123"/>
        <v>0</v>
      </c>
      <c r="BB70" s="458">
        <f t="shared" si="123"/>
        <v>0</v>
      </c>
      <c r="BC70" s="458">
        <f t="shared" si="123"/>
        <v>0</v>
      </c>
      <c r="BD70" s="458">
        <f t="shared" si="123"/>
        <v>0</v>
      </c>
      <c r="BE70" s="459">
        <f t="shared" si="117"/>
        <v>0</v>
      </c>
      <c r="BF70" s="458">
        <f t="shared" si="117"/>
        <v>0</v>
      </c>
      <c r="BG70" s="458">
        <f t="shared" si="117"/>
        <v>0</v>
      </c>
      <c r="BH70" s="458">
        <f t="shared" si="117"/>
        <v>0</v>
      </c>
      <c r="BI70" s="458">
        <f t="shared" si="117"/>
        <v>199726.02739726027</v>
      </c>
      <c r="BJ70" s="458">
        <f t="shared" si="117"/>
        <v>206383.56164383562</v>
      </c>
      <c r="BK70" s="458">
        <f t="shared" si="117"/>
        <v>199726.02739726027</v>
      </c>
      <c r="BL70" s="458">
        <f t="shared" si="117"/>
        <v>206383.56164383562</v>
      </c>
      <c r="BM70" s="458">
        <f t="shared" si="117"/>
        <v>206383.56164383562</v>
      </c>
      <c r="BN70" s="458">
        <f t="shared" si="117"/>
        <v>199726.02739726027</v>
      </c>
      <c r="BO70" s="458">
        <f t="shared" si="117"/>
        <v>206383.56164383562</v>
      </c>
      <c r="BP70" s="458">
        <f t="shared" si="117"/>
        <v>199726.02739726027</v>
      </c>
      <c r="BQ70" s="458">
        <f t="shared" si="117"/>
        <v>206383.56164383562</v>
      </c>
      <c r="BR70" s="458">
        <f t="shared" si="117"/>
        <v>206383.56164383562</v>
      </c>
      <c r="BS70" s="458">
        <f t="shared" si="117"/>
        <v>193068.49315068495</v>
      </c>
      <c r="BT70" s="458">
        <f t="shared" si="118"/>
        <v>199726.02739726027</v>
      </c>
      <c r="BU70" s="458">
        <f t="shared" si="118"/>
        <v>0</v>
      </c>
      <c r="BV70" s="458">
        <f t="shared" si="118"/>
        <v>0</v>
      </c>
      <c r="BW70" s="458">
        <f t="shared" si="118"/>
        <v>0</v>
      </c>
      <c r="BX70" s="458">
        <f t="shared" si="118"/>
        <v>0</v>
      </c>
      <c r="BY70" s="458">
        <f t="shared" si="118"/>
        <v>0</v>
      </c>
      <c r="BZ70" s="458">
        <f t="shared" si="118"/>
        <v>0</v>
      </c>
      <c r="CA70" s="458">
        <f t="shared" si="118"/>
        <v>0</v>
      </c>
      <c r="CB70" s="458">
        <f t="shared" si="118"/>
        <v>0</v>
      </c>
      <c r="CC70" s="458">
        <f t="shared" si="118"/>
        <v>0</v>
      </c>
      <c r="CD70" s="458">
        <f t="shared" si="118"/>
        <v>0</v>
      </c>
      <c r="CE70" s="458">
        <f t="shared" si="118"/>
        <v>0</v>
      </c>
      <c r="CF70" s="458">
        <f t="shared" si="118"/>
        <v>0</v>
      </c>
      <c r="CG70" s="458">
        <f t="shared" si="118"/>
        <v>0</v>
      </c>
      <c r="CH70" s="458">
        <f t="shared" si="118"/>
        <v>0</v>
      </c>
      <c r="CI70" s="458">
        <f t="shared" si="118"/>
        <v>0</v>
      </c>
      <c r="CJ70" s="458">
        <f t="shared" si="127"/>
        <v>0</v>
      </c>
      <c r="CK70" s="458">
        <f t="shared" si="127"/>
        <v>0</v>
      </c>
      <c r="CL70" s="458">
        <f t="shared" si="127"/>
        <v>0</v>
      </c>
      <c r="CM70" s="458">
        <f t="shared" si="127"/>
        <v>0</v>
      </c>
      <c r="CN70" s="458">
        <f t="shared" si="127"/>
        <v>0</v>
      </c>
      <c r="CO70" s="458">
        <f t="shared" si="127"/>
        <v>0</v>
      </c>
      <c r="CP70" s="458">
        <f t="shared" si="127"/>
        <v>0</v>
      </c>
      <c r="CQ70" s="458">
        <f t="shared" si="127"/>
        <v>0</v>
      </c>
      <c r="CR70" s="458">
        <f t="shared" si="127"/>
        <v>0</v>
      </c>
      <c r="CS70" s="458">
        <f t="shared" si="127"/>
        <v>0</v>
      </c>
      <c r="CT70" s="458">
        <f t="shared" si="127"/>
        <v>0</v>
      </c>
      <c r="CU70" s="458">
        <f t="shared" si="127"/>
        <v>0</v>
      </c>
      <c r="CV70" s="458">
        <f t="shared" si="127"/>
        <v>0</v>
      </c>
      <c r="CW70" s="458">
        <f t="shared" si="127"/>
        <v>0</v>
      </c>
      <c r="CX70" s="458">
        <f t="shared" si="127"/>
        <v>0</v>
      </c>
      <c r="CY70" s="458">
        <f t="shared" si="127"/>
        <v>0</v>
      </c>
      <c r="CZ70" s="458">
        <f t="shared" si="128"/>
        <v>0</v>
      </c>
      <c r="DA70" s="458">
        <f t="shared" si="128"/>
        <v>0</v>
      </c>
      <c r="DB70" s="458">
        <f t="shared" si="128"/>
        <v>0</v>
      </c>
      <c r="DC70" s="458">
        <f t="shared" si="128"/>
        <v>0</v>
      </c>
      <c r="DD70" s="458">
        <f t="shared" si="128"/>
        <v>0</v>
      </c>
      <c r="DE70" s="458">
        <f t="shared" si="128"/>
        <v>0</v>
      </c>
      <c r="DF70" s="458">
        <f t="shared" si="128"/>
        <v>0</v>
      </c>
      <c r="DG70" s="458">
        <f t="shared" si="128"/>
        <v>0</v>
      </c>
      <c r="DH70" s="458">
        <f t="shared" si="128"/>
        <v>0</v>
      </c>
      <c r="DI70" s="458">
        <f t="shared" si="128"/>
        <v>0</v>
      </c>
      <c r="DJ70" s="458">
        <f t="shared" si="128"/>
        <v>0</v>
      </c>
      <c r="DK70" s="458">
        <f t="shared" si="128"/>
        <v>0</v>
      </c>
      <c r="DL70" s="458">
        <f t="shared" si="128"/>
        <v>0</v>
      </c>
      <c r="DM70" s="458">
        <f t="shared" si="128"/>
        <v>0</v>
      </c>
      <c r="DN70" s="458">
        <f t="shared" si="128"/>
        <v>0</v>
      </c>
      <c r="DO70" s="458">
        <f t="shared" si="128"/>
        <v>0</v>
      </c>
      <c r="DP70" s="458">
        <f t="shared" si="125"/>
        <v>0</v>
      </c>
      <c r="DQ70" s="458">
        <f t="shared" si="125"/>
        <v>0</v>
      </c>
      <c r="DR70" s="458">
        <f t="shared" si="125"/>
        <v>0</v>
      </c>
      <c r="DS70" s="458">
        <f t="shared" si="125"/>
        <v>0</v>
      </c>
      <c r="DT70" s="458">
        <f t="shared" si="125"/>
        <v>0</v>
      </c>
      <c r="DU70" s="458">
        <f t="shared" si="125"/>
        <v>0</v>
      </c>
      <c r="DV70" s="458">
        <f t="shared" si="125"/>
        <v>0</v>
      </c>
      <c r="DW70" s="458">
        <f t="shared" si="125"/>
        <v>0</v>
      </c>
      <c r="DX70" s="458">
        <f t="shared" si="125"/>
        <v>0</v>
      </c>
      <c r="DY70" s="458">
        <f t="shared" si="126"/>
        <v>0</v>
      </c>
      <c r="DZ70" s="458">
        <f t="shared" si="126"/>
        <v>0</v>
      </c>
      <c r="EA70" s="458">
        <f t="shared" si="126"/>
        <v>0</v>
      </c>
      <c r="EB70" s="458">
        <f t="shared" si="126"/>
        <v>0</v>
      </c>
      <c r="EC70" s="458">
        <f t="shared" si="126"/>
        <v>0</v>
      </c>
      <c r="ED70" s="458">
        <f t="shared" si="122"/>
        <v>0</v>
      </c>
      <c r="EE70" s="458">
        <f t="shared" si="122"/>
        <v>0</v>
      </c>
      <c r="EF70" s="458">
        <f t="shared" si="122"/>
        <v>0</v>
      </c>
      <c r="EG70" s="458">
        <f t="shared" si="122"/>
        <v>0</v>
      </c>
      <c r="EH70" s="458">
        <f t="shared" si="122"/>
        <v>0</v>
      </c>
      <c r="EI70" s="458">
        <f t="shared" si="122"/>
        <v>0</v>
      </c>
      <c r="EJ70" s="458">
        <f t="shared" si="122"/>
        <v>0</v>
      </c>
      <c r="EK70" s="458">
        <f t="shared" si="122"/>
        <v>0</v>
      </c>
    </row>
    <row r="71" spans="1:141" s="761" customFormat="1">
      <c r="A71" s="758">
        <v>45047</v>
      </c>
      <c r="B71" s="759">
        <v>2023</v>
      </c>
      <c r="C71" s="705">
        <v>0</v>
      </c>
      <c r="D71" s="448">
        <f t="shared" si="129"/>
        <v>0</v>
      </c>
      <c r="E71" s="457">
        <f t="shared" si="77"/>
        <v>0</v>
      </c>
      <c r="F71" s="760">
        <v>45047</v>
      </c>
      <c r="G71" s="760">
        <f t="shared" si="120"/>
        <v>45047</v>
      </c>
      <c r="H71" s="442">
        <f t="shared" si="79"/>
        <v>45411</v>
      </c>
      <c r="J71" s="458">
        <f t="shared" si="121"/>
        <v>0</v>
      </c>
      <c r="K71" s="458">
        <f t="shared" si="121"/>
        <v>0</v>
      </c>
      <c r="L71" s="458">
        <f t="shared" si="121"/>
        <v>0</v>
      </c>
      <c r="M71" s="458">
        <f t="shared" si="121"/>
        <v>0</v>
      </c>
      <c r="N71" s="458">
        <f t="shared" si="121"/>
        <v>0</v>
      </c>
      <c r="O71" s="458">
        <f t="shared" si="121"/>
        <v>0</v>
      </c>
      <c r="P71" s="458">
        <f t="shared" si="121"/>
        <v>0</v>
      </c>
      <c r="Q71" s="458">
        <f t="shared" si="121"/>
        <v>0</v>
      </c>
      <c r="R71" s="458">
        <f t="shared" si="121"/>
        <v>0</v>
      </c>
      <c r="S71" s="458">
        <f t="shared" si="121"/>
        <v>0</v>
      </c>
      <c r="T71" s="458">
        <f t="shared" si="121"/>
        <v>0</v>
      </c>
      <c r="U71" s="459">
        <f t="shared" si="121"/>
        <v>0</v>
      </c>
      <c r="V71" s="458">
        <f t="shared" si="121"/>
        <v>0</v>
      </c>
      <c r="W71" s="458">
        <f t="shared" si="121"/>
        <v>0</v>
      </c>
      <c r="X71" s="458">
        <f t="shared" si="121"/>
        <v>0</v>
      </c>
      <c r="Y71" s="458">
        <f t="shared" ref="Y71:AN86" si="130">IF((DATE(YEAR($F71),MONTH($F71),1))&lt;=(DATE(YEAR($G71),MONTH($G71),1)),IF(AND($G71&lt;=Y$5,$H71&gt;Y$6),Y$4*($D71/($H71-$G71+1)),IF(AND($G71&gt;Y$5,$G71&lt;=Y$6),(Y$6-$G71+1)*($D71/($H71-$G71+1)),IF(AND($H71&gt;=Y$5,$H71&lt;=Y$6),($H71-Y$5+1)*($D71/($H71-$G71+1)),0))),IF($F71=Y$5,($F71-$G71+Y$4)/($H71-$G71+1)*$D71,IF($F71&lt;Y$5,IF(AND($G71&lt;=Y$5,$H71&gt;Y$6),Y$4*($D71/($H71-$G71+1)),IF(AND($H71&gt;=Y$5,$H71&lt;=Y$6),($H71-Y$5+1)*($D71/($H71-$G71+1)),0)),0)))</f>
        <v>0</v>
      </c>
      <c r="Z71" s="458">
        <f t="shared" si="130"/>
        <v>0</v>
      </c>
      <c r="AA71" s="458">
        <f t="shared" si="130"/>
        <v>0</v>
      </c>
      <c r="AB71" s="458">
        <f t="shared" si="130"/>
        <v>0</v>
      </c>
      <c r="AC71" s="458">
        <f t="shared" si="130"/>
        <v>0</v>
      </c>
      <c r="AD71" s="458">
        <f t="shared" si="130"/>
        <v>0</v>
      </c>
      <c r="AE71" s="458">
        <f t="shared" si="130"/>
        <v>0</v>
      </c>
      <c r="AF71" s="458">
        <f t="shared" si="130"/>
        <v>0</v>
      </c>
      <c r="AG71" s="459">
        <f t="shared" si="130"/>
        <v>0</v>
      </c>
      <c r="AH71" s="458">
        <f t="shared" si="130"/>
        <v>0</v>
      </c>
      <c r="AI71" s="458">
        <f t="shared" si="130"/>
        <v>0</v>
      </c>
      <c r="AJ71" s="458">
        <f t="shared" si="130"/>
        <v>0</v>
      </c>
      <c r="AK71" s="458">
        <f t="shared" si="130"/>
        <v>0</v>
      </c>
      <c r="AL71" s="458">
        <f t="shared" si="130"/>
        <v>0</v>
      </c>
      <c r="AM71" s="458">
        <f t="shared" si="130"/>
        <v>0</v>
      </c>
      <c r="AN71" s="458">
        <f t="shared" si="130"/>
        <v>0</v>
      </c>
      <c r="AO71" s="458">
        <f t="shared" si="123"/>
        <v>0</v>
      </c>
      <c r="AP71" s="458">
        <f t="shared" si="123"/>
        <v>0</v>
      </c>
      <c r="AQ71" s="458">
        <f t="shared" si="123"/>
        <v>0</v>
      </c>
      <c r="AR71" s="458">
        <f t="shared" si="123"/>
        <v>0</v>
      </c>
      <c r="AS71" s="459">
        <f t="shared" si="123"/>
        <v>0</v>
      </c>
      <c r="AT71" s="458">
        <f t="shared" si="123"/>
        <v>0</v>
      </c>
      <c r="AU71" s="458">
        <f t="shared" si="123"/>
        <v>0</v>
      </c>
      <c r="AV71" s="458">
        <f t="shared" si="123"/>
        <v>0</v>
      </c>
      <c r="AW71" s="458">
        <f t="shared" si="123"/>
        <v>0</v>
      </c>
      <c r="AX71" s="458">
        <f t="shared" si="123"/>
        <v>0</v>
      </c>
      <c r="AY71" s="458">
        <f t="shared" si="123"/>
        <v>0</v>
      </c>
      <c r="AZ71" s="458">
        <f t="shared" si="123"/>
        <v>0</v>
      </c>
      <c r="BA71" s="458">
        <f t="shared" si="123"/>
        <v>0</v>
      </c>
      <c r="BB71" s="458">
        <f t="shared" si="123"/>
        <v>0</v>
      </c>
      <c r="BC71" s="458">
        <f t="shared" si="123"/>
        <v>0</v>
      </c>
      <c r="BD71" s="458">
        <f t="shared" si="123"/>
        <v>0</v>
      </c>
      <c r="BE71" s="459">
        <f t="shared" ref="BE71:BT86" si="131">IF((DATE(YEAR($F71),MONTH($F71),1))&lt;=(DATE(YEAR($G71),MONTH($G71),1)),IF(AND($G71&lt;=BE$5,$H71&gt;BE$6),BE$4*($D71/($H71-$G71+1)),IF(AND($G71&gt;BE$5,$G71&lt;=BE$6),(BE$6-$G71+1)*($D71/($H71-$G71+1)),IF(AND($H71&gt;=BE$5,$H71&lt;=BE$6),($H71-BE$5+1)*($D71/($H71-$G71+1)),0))),IF($F71=BE$5,($F71-$G71+BE$4)/($H71-$G71+1)*$D71,IF($F71&lt;BE$5,IF(AND($G71&lt;=BE$5,$H71&gt;BE$6),BE$4*($D71/($H71-$G71+1)),IF(AND($H71&gt;=BE$5,$H71&lt;=BE$6),($H71-BE$5+1)*($D71/($H71-$G71+1)),0)),0)))</f>
        <v>0</v>
      </c>
      <c r="BF71" s="458">
        <f t="shared" si="131"/>
        <v>0</v>
      </c>
      <c r="BG71" s="458">
        <f t="shared" si="131"/>
        <v>0</v>
      </c>
      <c r="BH71" s="458">
        <f t="shared" si="131"/>
        <v>0</v>
      </c>
      <c r="BI71" s="458">
        <f t="shared" si="131"/>
        <v>0</v>
      </c>
      <c r="BJ71" s="458">
        <f t="shared" si="131"/>
        <v>0</v>
      </c>
      <c r="BK71" s="458">
        <f t="shared" si="131"/>
        <v>0</v>
      </c>
      <c r="BL71" s="458">
        <f t="shared" si="131"/>
        <v>0</v>
      </c>
      <c r="BM71" s="458">
        <f t="shared" si="131"/>
        <v>0</v>
      </c>
      <c r="BN71" s="458">
        <f t="shared" si="131"/>
        <v>0</v>
      </c>
      <c r="BO71" s="458">
        <f t="shared" si="131"/>
        <v>0</v>
      </c>
      <c r="BP71" s="458">
        <f t="shared" si="131"/>
        <v>0</v>
      </c>
      <c r="BQ71" s="458">
        <f t="shared" si="131"/>
        <v>0</v>
      </c>
      <c r="BR71" s="458">
        <f t="shared" si="131"/>
        <v>0</v>
      </c>
      <c r="BS71" s="458">
        <f t="shared" si="131"/>
        <v>0</v>
      </c>
      <c r="BT71" s="458">
        <f t="shared" si="131"/>
        <v>0</v>
      </c>
      <c r="BU71" s="458">
        <f t="shared" ref="BU71:CJ86" si="132">IF((DATE(YEAR($F71),MONTH($F71),1))&lt;=(DATE(YEAR($G71),MONTH($G71),1)),IF(AND($G71&lt;=BU$5,$H71&gt;BU$6),BU$4*($D71/($H71-$G71+1)),IF(AND($G71&gt;BU$5,$G71&lt;=BU$6),(BU$6-$G71+1)*($D71/($H71-$G71+1)),IF(AND($H71&gt;=BU$5,$H71&lt;=BU$6),($H71-BU$5+1)*($D71/($H71-$G71+1)),0))),IF($F71=BU$5,($F71-$G71+BU$4)/($H71-$G71+1)*$D71,IF($F71&lt;BU$5,IF(AND($G71&lt;=BU$5,$H71&gt;BU$6),BU$4*($D71/($H71-$G71+1)),IF(AND($H71&gt;=BU$5,$H71&lt;=BU$6),($H71-BU$5+1)*($D71/($H71-$G71+1)),0)),0)))</f>
        <v>0</v>
      </c>
      <c r="BV71" s="458">
        <f t="shared" si="132"/>
        <v>0</v>
      </c>
      <c r="BW71" s="458">
        <f t="shared" si="132"/>
        <v>0</v>
      </c>
      <c r="BX71" s="458">
        <f t="shared" si="132"/>
        <v>0</v>
      </c>
      <c r="BY71" s="458">
        <f t="shared" si="132"/>
        <v>0</v>
      </c>
      <c r="BZ71" s="458">
        <f t="shared" si="132"/>
        <v>0</v>
      </c>
      <c r="CA71" s="458">
        <f t="shared" si="132"/>
        <v>0</v>
      </c>
      <c r="CB71" s="458">
        <f t="shared" si="132"/>
        <v>0</v>
      </c>
      <c r="CC71" s="458">
        <f t="shared" si="132"/>
        <v>0</v>
      </c>
      <c r="CD71" s="458">
        <f t="shared" si="132"/>
        <v>0</v>
      </c>
      <c r="CE71" s="458">
        <f t="shared" si="132"/>
        <v>0</v>
      </c>
      <c r="CF71" s="458">
        <f t="shared" si="132"/>
        <v>0</v>
      </c>
      <c r="CG71" s="458">
        <f t="shared" si="132"/>
        <v>0</v>
      </c>
      <c r="CH71" s="458">
        <f t="shared" si="132"/>
        <v>0</v>
      </c>
      <c r="CI71" s="458">
        <f t="shared" si="132"/>
        <v>0</v>
      </c>
      <c r="CJ71" s="458">
        <f t="shared" si="132"/>
        <v>0</v>
      </c>
      <c r="CK71" s="458">
        <f t="shared" si="127"/>
        <v>0</v>
      </c>
      <c r="CL71" s="458">
        <f t="shared" si="127"/>
        <v>0</v>
      </c>
      <c r="CM71" s="458">
        <f t="shared" si="127"/>
        <v>0</v>
      </c>
      <c r="CN71" s="458">
        <f t="shared" si="127"/>
        <v>0</v>
      </c>
      <c r="CO71" s="458">
        <f t="shared" si="127"/>
        <v>0</v>
      </c>
      <c r="CP71" s="458">
        <f t="shared" si="127"/>
        <v>0</v>
      </c>
      <c r="CQ71" s="458">
        <f t="shared" si="127"/>
        <v>0</v>
      </c>
      <c r="CR71" s="458">
        <f t="shared" si="127"/>
        <v>0</v>
      </c>
      <c r="CS71" s="458">
        <f t="shared" si="127"/>
        <v>0</v>
      </c>
      <c r="CT71" s="458">
        <f t="shared" si="127"/>
        <v>0</v>
      </c>
      <c r="CU71" s="458">
        <f t="shared" si="127"/>
        <v>0</v>
      </c>
      <c r="CV71" s="458">
        <f t="shared" si="127"/>
        <v>0</v>
      </c>
      <c r="CW71" s="458">
        <f t="shared" si="127"/>
        <v>0</v>
      </c>
      <c r="CX71" s="458">
        <f t="shared" si="127"/>
        <v>0</v>
      </c>
      <c r="CY71" s="458">
        <f t="shared" si="127"/>
        <v>0</v>
      </c>
      <c r="CZ71" s="458">
        <f t="shared" si="128"/>
        <v>0</v>
      </c>
      <c r="DA71" s="458">
        <f t="shared" si="128"/>
        <v>0</v>
      </c>
      <c r="DB71" s="458">
        <f t="shared" si="128"/>
        <v>0</v>
      </c>
      <c r="DC71" s="458">
        <f t="shared" si="128"/>
        <v>0</v>
      </c>
      <c r="DD71" s="458">
        <f t="shared" si="128"/>
        <v>0</v>
      </c>
      <c r="DE71" s="458">
        <f t="shared" si="128"/>
        <v>0</v>
      </c>
      <c r="DF71" s="458">
        <f t="shared" si="128"/>
        <v>0</v>
      </c>
      <c r="DG71" s="458">
        <f t="shared" si="128"/>
        <v>0</v>
      </c>
      <c r="DH71" s="458">
        <f t="shared" si="128"/>
        <v>0</v>
      </c>
      <c r="DI71" s="458">
        <f t="shared" si="128"/>
        <v>0</v>
      </c>
      <c r="DJ71" s="458">
        <f t="shared" si="128"/>
        <v>0</v>
      </c>
      <c r="DK71" s="458">
        <f t="shared" si="128"/>
        <v>0</v>
      </c>
      <c r="DL71" s="458">
        <f t="shared" si="128"/>
        <v>0</v>
      </c>
      <c r="DM71" s="458">
        <f t="shared" si="128"/>
        <v>0</v>
      </c>
      <c r="DN71" s="458">
        <f t="shared" si="128"/>
        <v>0</v>
      </c>
      <c r="DO71" s="458">
        <f t="shared" si="128"/>
        <v>0</v>
      </c>
      <c r="DP71" s="458">
        <f t="shared" si="125"/>
        <v>0</v>
      </c>
      <c r="DQ71" s="458">
        <f t="shared" si="125"/>
        <v>0</v>
      </c>
      <c r="DR71" s="458">
        <f t="shared" si="125"/>
        <v>0</v>
      </c>
      <c r="DS71" s="458">
        <f t="shared" si="125"/>
        <v>0</v>
      </c>
      <c r="DT71" s="458">
        <f t="shared" si="125"/>
        <v>0</v>
      </c>
      <c r="DU71" s="458">
        <f t="shared" si="125"/>
        <v>0</v>
      </c>
      <c r="DV71" s="458">
        <f t="shared" si="125"/>
        <v>0</v>
      </c>
      <c r="DW71" s="458">
        <f t="shared" si="125"/>
        <v>0</v>
      </c>
      <c r="DX71" s="458">
        <f t="shared" si="125"/>
        <v>0</v>
      </c>
      <c r="DY71" s="458">
        <f t="shared" si="126"/>
        <v>0</v>
      </c>
      <c r="DZ71" s="458">
        <f t="shared" si="126"/>
        <v>0</v>
      </c>
      <c r="EA71" s="458">
        <f t="shared" si="126"/>
        <v>0</v>
      </c>
      <c r="EB71" s="458">
        <f t="shared" si="126"/>
        <v>0</v>
      </c>
      <c r="EC71" s="458">
        <f t="shared" si="126"/>
        <v>0</v>
      </c>
      <c r="ED71" s="458">
        <f t="shared" si="122"/>
        <v>0</v>
      </c>
      <c r="EE71" s="458">
        <f t="shared" si="122"/>
        <v>0</v>
      </c>
      <c r="EF71" s="458">
        <f t="shared" si="122"/>
        <v>0</v>
      </c>
      <c r="EG71" s="458">
        <f t="shared" si="122"/>
        <v>0</v>
      </c>
      <c r="EH71" s="458">
        <f t="shared" si="122"/>
        <v>0</v>
      </c>
      <c r="EI71" s="458">
        <f t="shared" si="122"/>
        <v>0</v>
      </c>
      <c r="EJ71" s="458">
        <f t="shared" si="122"/>
        <v>0</v>
      </c>
      <c r="EK71" s="458">
        <f t="shared" si="122"/>
        <v>0</v>
      </c>
    </row>
    <row r="72" spans="1:141" s="761" customFormat="1">
      <c r="A72" s="758">
        <v>45078</v>
      </c>
      <c r="B72" s="759">
        <v>2023</v>
      </c>
      <c r="C72" s="705">
        <v>0</v>
      </c>
      <c r="D72" s="448">
        <f t="shared" si="129"/>
        <v>0</v>
      </c>
      <c r="E72" s="457">
        <f t="shared" si="77"/>
        <v>0</v>
      </c>
      <c r="F72" s="760">
        <v>45078</v>
      </c>
      <c r="G72" s="760">
        <f t="shared" si="120"/>
        <v>45078</v>
      </c>
      <c r="H72" s="442">
        <f t="shared" si="79"/>
        <v>45442</v>
      </c>
      <c r="J72" s="458">
        <f t="shared" ref="J72:Y87" si="133">IF((DATE(YEAR($F72),MONTH($F72),1))&lt;=(DATE(YEAR($G72),MONTH($G72),1)),IF(AND($G72&lt;=J$5,$H72&gt;J$6),J$4*($D72/($H72-$G72+1)),IF(AND($G72&gt;J$5,$G72&lt;=J$6),(J$6-$G72+1)*($D72/($H72-$G72+1)),IF(AND($H72&gt;=J$5,$H72&lt;=J$6),($H72-J$5+1)*($D72/($H72-$G72+1)),0))),IF($F72=J$5,($F72-$G72+J$4)/($H72-$G72+1)*$D72,IF($F72&lt;J$5,IF(AND($G72&lt;=J$5,$H72&gt;J$6),J$4*($D72/($H72-$G72+1)),IF(AND($H72&gt;=J$5,$H72&lt;=J$6),($H72-J$5+1)*($D72/($H72-$G72+1)),0)),0)))</f>
        <v>0</v>
      </c>
      <c r="K72" s="458">
        <f t="shared" si="133"/>
        <v>0</v>
      </c>
      <c r="L72" s="458">
        <f t="shared" si="133"/>
        <v>0</v>
      </c>
      <c r="M72" s="458">
        <f t="shared" si="133"/>
        <v>0</v>
      </c>
      <c r="N72" s="458">
        <f t="shared" si="133"/>
        <v>0</v>
      </c>
      <c r="O72" s="458">
        <f t="shared" si="133"/>
        <v>0</v>
      </c>
      <c r="P72" s="458">
        <f t="shared" si="133"/>
        <v>0</v>
      </c>
      <c r="Q72" s="458">
        <f t="shared" si="133"/>
        <v>0</v>
      </c>
      <c r="R72" s="458">
        <f t="shared" si="133"/>
        <v>0</v>
      </c>
      <c r="S72" s="458">
        <f t="shared" si="133"/>
        <v>0</v>
      </c>
      <c r="T72" s="458">
        <f t="shared" si="133"/>
        <v>0</v>
      </c>
      <c r="U72" s="459">
        <f t="shared" si="133"/>
        <v>0</v>
      </c>
      <c r="V72" s="458">
        <f t="shared" si="133"/>
        <v>0</v>
      </c>
      <c r="W72" s="458">
        <f t="shared" si="133"/>
        <v>0</v>
      </c>
      <c r="X72" s="458">
        <f t="shared" si="133"/>
        <v>0</v>
      </c>
      <c r="Y72" s="458">
        <f t="shared" si="133"/>
        <v>0</v>
      </c>
      <c r="Z72" s="458">
        <f t="shared" si="130"/>
        <v>0</v>
      </c>
      <c r="AA72" s="458">
        <f t="shared" si="130"/>
        <v>0</v>
      </c>
      <c r="AB72" s="458">
        <f t="shared" si="130"/>
        <v>0</v>
      </c>
      <c r="AC72" s="458">
        <f t="shared" si="130"/>
        <v>0</v>
      </c>
      <c r="AD72" s="458">
        <f t="shared" si="130"/>
        <v>0</v>
      </c>
      <c r="AE72" s="458">
        <f t="shared" si="130"/>
        <v>0</v>
      </c>
      <c r="AF72" s="458">
        <f t="shared" si="130"/>
        <v>0</v>
      </c>
      <c r="AG72" s="459">
        <f t="shared" si="130"/>
        <v>0</v>
      </c>
      <c r="AH72" s="458">
        <f t="shared" si="130"/>
        <v>0</v>
      </c>
      <c r="AI72" s="458">
        <f t="shared" si="130"/>
        <v>0</v>
      </c>
      <c r="AJ72" s="458">
        <f t="shared" si="130"/>
        <v>0</v>
      </c>
      <c r="AK72" s="458">
        <f t="shared" si="130"/>
        <v>0</v>
      </c>
      <c r="AL72" s="458">
        <f t="shared" si="130"/>
        <v>0</v>
      </c>
      <c r="AM72" s="458">
        <f t="shared" si="130"/>
        <v>0</v>
      </c>
      <c r="AN72" s="458">
        <f t="shared" si="130"/>
        <v>0</v>
      </c>
      <c r="AO72" s="458">
        <f t="shared" si="123"/>
        <v>0</v>
      </c>
      <c r="AP72" s="458">
        <f t="shared" si="123"/>
        <v>0</v>
      </c>
      <c r="AQ72" s="458">
        <f t="shared" si="123"/>
        <v>0</v>
      </c>
      <c r="AR72" s="458">
        <f t="shared" si="123"/>
        <v>0</v>
      </c>
      <c r="AS72" s="459">
        <f t="shared" si="123"/>
        <v>0</v>
      </c>
      <c r="AT72" s="458">
        <f t="shared" si="123"/>
        <v>0</v>
      </c>
      <c r="AU72" s="458">
        <f t="shared" si="123"/>
        <v>0</v>
      </c>
      <c r="AV72" s="458">
        <f t="shared" si="123"/>
        <v>0</v>
      </c>
      <c r="AW72" s="458">
        <f t="shared" si="123"/>
        <v>0</v>
      </c>
      <c r="AX72" s="458">
        <f t="shared" si="123"/>
        <v>0</v>
      </c>
      <c r="AY72" s="458">
        <f t="shared" si="123"/>
        <v>0</v>
      </c>
      <c r="AZ72" s="458">
        <f t="shared" si="123"/>
        <v>0</v>
      </c>
      <c r="BA72" s="458">
        <f t="shared" si="123"/>
        <v>0</v>
      </c>
      <c r="BB72" s="458">
        <f t="shared" si="123"/>
        <v>0</v>
      </c>
      <c r="BC72" s="458">
        <f t="shared" si="123"/>
        <v>0</v>
      </c>
      <c r="BD72" s="458">
        <f t="shared" si="123"/>
        <v>0</v>
      </c>
      <c r="BE72" s="459">
        <f t="shared" si="131"/>
        <v>0</v>
      </c>
      <c r="BF72" s="458">
        <f t="shared" si="131"/>
        <v>0</v>
      </c>
      <c r="BG72" s="458">
        <f t="shared" si="131"/>
        <v>0</v>
      </c>
      <c r="BH72" s="458">
        <f t="shared" si="131"/>
        <v>0</v>
      </c>
      <c r="BI72" s="458">
        <f t="shared" si="131"/>
        <v>0</v>
      </c>
      <c r="BJ72" s="458">
        <f t="shared" si="131"/>
        <v>0</v>
      </c>
      <c r="BK72" s="458">
        <f t="shared" si="131"/>
        <v>0</v>
      </c>
      <c r="BL72" s="458">
        <f t="shared" si="131"/>
        <v>0</v>
      </c>
      <c r="BM72" s="458">
        <f t="shared" si="131"/>
        <v>0</v>
      </c>
      <c r="BN72" s="458">
        <f t="shared" si="131"/>
        <v>0</v>
      </c>
      <c r="BO72" s="458">
        <f t="shared" si="131"/>
        <v>0</v>
      </c>
      <c r="BP72" s="458">
        <f t="shared" si="131"/>
        <v>0</v>
      </c>
      <c r="BQ72" s="458">
        <f t="shared" si="131"/>
        <v>0</v>
      </c>
      <c r="BR72" s="458">
        <f t="shared" si="131"/>
        <v>0</v>
      </c>
      <c r="BS72" s="458">
        <f t="shared" si="131"/>
        <v>0</v>
      </c>
      <c r="BT72" s="458">
        <f t="shared" si="131"/>
        <v>0</v>
      </c>
      <c r="BU72" s="458">
        <f t="shared" si="132"/>
        <v>0</v>
      </c>
      <c r="BV72" s="458">
        <f t="shared" si="132"/>
        <v>0</v>
      </c>
      <c r="BW72" s="458">
        <f t="shared" si="132"/>
        <v>0</v>
      </c>
      <c r="BX72" s="458">
        <f t="shared" si="132"/>
        <v>0</v>
      </c>
      <c r="BY72" s="458">
        <f t="shared" si="132"/>
        <v>0</v>
      </c>
      <c r="BZ72" s="458">
        <f t="shared" si="132"/>
        <v>0</v>
      </c>
      <c r="CA72" s="458">
        <f t="shared" si="132"/>
        <v>0</v>
      </c>
      <c r="CB72" s="458">
        <f t="shared" si="132"/>
        <v>0</v>
      </c>
      <c r="CC72" s="458">
        <f t="shared" si="132"/>
        <v>0</v>
      </c>
      <c r="CD72" s="458">
        <f t="shared" si="132"/>
        <v>0</v>
      </c>
      <c r="CE72" s="458">
        <f t="shared" si="132"/>
        <v>0</v>
      </c>
      <c r="CF72" s="458">
        <f t="shared" si="132"/>
        <v>0</v>
      </c>
      <c r="CG72" s="458">
        <f t="shared" si="132"/>
        <v>0</v>
      </c>
      <c r="CH72" s="458">
        <f t="shared" si="132"/>
        <v>0</v>
      </c>
      <c r="CI72" s="458">
        <f t="shared" si="132"/>
        <v>0</v>
      </c>
      <c r="CJ72" s="458">
        <f t="shared" si="132"/>
        <v>0</v>
      </c>
      <c r="CK72" s="458">
        <f t="shared" si="127"/>
        <v>0</v>
      </c>
      <c r="CL72" s="458">
        <f t="shared" si="127"/>
        <v>0</v>
      </c>
      <c r="CM72" s="458">
        <f t="shared" si="127"/>
        <v>0</v>
      </c>
      <c r="CN72" s="458">
        <f t="shared" si="127"/>
        <v>0</v>
      </c>
      <c r="CO72" s="458">
        <f t="shared" si="127"/>
        <v>0</v>
      </c>
      <c r="CP72" s="458">
        <f t="shared" si="127"/>
        <v>0</v>
      </c>
      <c r="CQ72" s="458">
        <f t="shared" si="127"/>
        <v>0</v>
      </c>
      <c r="CR72" s="458">
        <f t="shared" si="127"/>
        <v>0</v>
      </c>
      <c r="CS72" s="458">
        <f t="shared" si="127"/>
        <v>0</v>
      </c>
      <c r="CT72" s="458">
        <f t="shared" si="127"/>
        <v>0</v>
      </c>
      <c r="CU72" s="458">
        <f t="shared" si="127"/>
        <v>0</v>
      </c>
      <c r="CV72" s="458">
        <f t="shared" si="127"/>
        <v>0</v>
      </c>
      <c r="CW72" s="458">
        <f t="shared" si="127"/>
        <v>0</v>
      </c>
      <c r="CX72" s="458">
        <f t="shared" si="127"/>
        <v>0</v>
      </c>
      <c r="CY72" s="458">
        <f t="shared" si="127"/>
        <v>0</v>
      </c>
      <c r="CZ72" s="458">
        <f t="shared" si="128"/>
        <v>0</v>
      </c>
      <c r="DA72" s="458">
        <f t="shared" si="128"/>
        <v>0</v>
      </c>
      <c r="DB72" s="458">
        <f t="shared" si="128"/>
        <v>0</v>
      </c>
      <c r="DC72" s="458">
        <f t="shared" si="128"/>
        <v>0</v>
      </c>
      <c r="DD72" s="458">
        <f t="shared" si="128"/>
        <v>0</v>
      </c>
      <c r="DE72" s="458">
        <f t="shared" si="128"/>
        <v>0</v>
      </c>
      <c r="DF72" s="458">
        <f t="shared" si="128"/>
        <v>0</v>
      </c>
      <c r="DG72" s="458">
        <f t="shared" si="128"/>
        <v>0</v>
      </c>
      <c r="DH72" s="458">
        <f t="shared" si="128"/>
        <v>0</v>
      </c>
      <c r="DI72" s="458">
        <f t="shared" si="128"/>
        <v>0</v>
      </c>
      <c r="DJ72" s="458">
        <f t="shared" si="128"/>
        <v>0</v>
      </c>
      <c r="DK72" s="458">
        <f t="shared" si="128"/>
        <v>0</v>
      </c>
      <c r="DL72" s="458">
        <f t="shared" si="128"/>
        <v>0</v>
      </c>
      <c r="DM72" s="458">
        <f t="shared" si="128"/>
        <v>0</v>
      </c>
      <c r="DN72" s="458">
        <f t="shared" si="128"/>
        <v>0</v>
      </c>
      <c r="DO72" s="458">
        <f t="shared" si="128"/>
        <v>0</v>
      </c>
      <c r="DP72" s="458">
        <f t="shared" si="125"/>
        <v>0</v>
      </c>
      <c r="DQ72" s="458">
        <f t="shared" si="125"/>
        <v>0</v>
      </c>
      <c r="DR72" s="458">
        <f t="shared" si="125"/>
        <v>0</v>
      </c>
      <c r="DS72" s="458">
        <f t="shared" si="125"/>
        <v>0</v>
      </c>
      <c r="DT72" s="458">
        <f t="shared" si="125"/>
        <v>0</v>
      </c>
      <c r="DU72" s="458">
        <f t="shared" si="125"/>
        <v>0</v>
      </c>
      <c r="DV72" s="458">
        <f t="shared" si="125"/>
        <v>0</v>
      </c>
      <c r="DW72" s="458">
        <f t="shared" si="125"/>
        <v>0</v>
      </c>
      <c r="DX72" s="458">
        <f t="shared" si="125"/>
        <v>0</v>
      </c>
      <c r="DY72" s="458">
        <f t="shared" si="126"/>
        <v>0</v>
      </c>
      <c r="DZ72" s="458">
        <f t="shared" si="126"/>
        <v>0</v>
      </c>
      <c r="EA72" s="458">
        <f t="shared" si="126"/>
        <v>0</v>
      </c>
      <c r="EB72" s="458">
        <f t="shared" si="126"/>
        <v>0</v>
      </c>
      <c r="EC72" s="458">
        <f t="shared" si="126"/>
        <v>0</v>
      </c>
      <c r="ED72" s="458">
        <f t="shared" si="122"/>
        <v>0</v>
      </c>
      <c r="EE72" s="458">
        <f t="shared" si="122"/>
        <v>0</v>
      </c>
      <c r="EF72" s="458">
        <f t="shared" si="122"/>
        <v>0</v>
      </c>
      <c r="EG72" s="458">
        <f t="shared" si="122"/>
        <v>0</v>
      </c>
      <c r="EH72" s="458">
        <f t="shared" si="122"/>
        <v>0</v>
      </c>
      <c r="EI72" s="458">
        <f t="shared" si="122"/>
        <v>0</v>
      </c>
      <c r="EJ72" s="458">
        <f t="shared" si="122"/>
        <v>0</v>
      </c>
      <c r="EK72" s="458">
        <f t="shared" si="122"/>
        <v>0</v>
      </c>
    </row>
    <row r="73" spans="1:141" s="761" customFormat="1">
      <c r="A73" s="758">
        <v>45108</v>
      </c>
      <c r="B73" s="759">
        <v>2023</v>
      </c>
      <c r="C73" s="762">
        <v>9280</v>
      </c>
      <c r="D73" s="448">
        <f t="shared" si="129"/>
        <v>3006720</v>
      </c>
      <c r="E73" s="457">
        <f t="shared" si="77"/>
        <v>0</v>
      </c>
      <c r="F73" s="760">
        <v>45108</v>
      </c>
      <c r="G73" s="760">
        <f t="shared" si="120"/>
        <v>45108</v>
      </c>
      <c r="H73" s="442">
        <f t="shared" si="79"/>
        <v>45472</v>
      </c>
      <c r="J73" s="458">
        <f t="shared" si="133"/>
        <v>0</v>
      </c>
      <c r="K73" s="458">
        <f t="shared" si="133"/>
        <v>0</v>
      </c>
      <c r="L73" s="458">
        <f t="shared" si="133"/>
        <v>0</v>
      </c>
      <c r="M73" s="458">
        <f t="shared" si="133"/>
        <v>0</v>
      </c>
      <c r="N73" s="458">
        <f t="shared" si="133"/>
        <v>0</v>
      </c>
      <c r="O73" s="458">
        <f t="shared" si="133"/>
        <v>0</v>
      </c>
      <c r="P73" s="458">
        <f t="shared" si="133"/>
        <v>0</v>
      </c>
      <c r="Q73" s="458">
        <f t="shared" si="133"/>
        <v>0</v>
      </c>
      <c r="R73" s="458">
        <f t="shared" si="133"/>
        <v>0</v>
      </c>
      <c r="S73" s="458">
        <f t="shared" si="133"/>
        <v>0</v>
      </c>
      <c r="T73" s="458">
        <f t="shared" si="133"/>
        <v>0</v>
      </c>
      <c r="U73" s="459">
        <f t="shared" si="133"/>
        <v>0</v>
      </c>
      <c r="V73" s="458">
        <f t="shared" si="133"/>
        <v>0</v>
      </c>
      <c r="W73" s="458">
        <f t="shared" si="133"/>
        <v>0</v>
      </c>
      <c r="X73" s="458">
        <f t="shared" si="133"/>
        <v>0</v>
      </c>
      <c r="Y73" s="458">
        <f t="shared" si="133"/>
        <v>0</v>
      </c>
      <c r="Z73" s="458">
        <f t="shared" si="130"/>
        <v>0</v>
      </c>
      <c r="AA73" s="458">
        <f t="shared" si="130"/>
        <v>0</v>
      </c>
      <c r="AB73" s="458">
        <f t="shared" si="130"/>
        <v>0</v>
      </c>
      <c r="AC73" s="458">
        <f t="shared" si="130"/>
        <v>0</v>
      </c>
      <c r="AD73" s="458">
        <f t="shared" si="130"/>
        <v>0</v>
      </c>
      <c r="AE73" s="458">
        <f t="shared" si="130"/>
        <v>0</v>
      </c>
      <c r="AF73" s="458">
        <f t="shared" si="130"/>
        <v>0</v>
      </c>
      <c r="AG73" s="459">
        <f t="shared" si="130"/>
        <v>0</v>
      </c>
      <c r="AH73" s="458">
        <f t="shared" si="130"/>
        <v>0</v>
      </c>
      <c r="AI73" s="458">
        <f t="shared" si="130"/>
        <v>0</v>
      </c>
      <c r="AJ73" s="458">
        <f t="shared" si="130"/>
        <v>0</v>
      </c>
      <c r="AK73" s="458">
        <f t="shared" si="130"/>
        <v>0</v>
      </c>
      <c r="AL73" s="458">
        <f t="shared" si="130"/>
        <v>0</v>
      </c>
      <c r="AM73" s="458">
        <f t="shared" si="130"/>
        <v>0</v>
      </c>
      <c r="AN73" s="458">
        <f t="shared" si="130"/>
        <v>0</v>
      </c>
      <c r="AO73" s="458">
        <f t="shared" si="123"/>
        <v>0</v>
      </c>
      <c r="AP73" s="458">
        <f t="shared" si="123"/>
        <v>0</v>
      </c>
      <c r="AQ73" s="458">
        <f t="shared" si="123"/>
        <v>0</v>
      </c>
      <c r="AR73" s="458">
        <f t="shared" si="123"/>
        <v>0</v>
      </c>
      <c r="AS73" s="459">
        <f t="shared" si="123"/>
        <v>0</v>
      </c>
      <c r="AT73" s="458">
        <f t="shared" si="123"/>
        <v>0</v>
      </c>
      <c r="AU73" s="458">
        <f t="shared" si="123"/>
        <v>0</v>
      </c>
      <c r="AV73" s="458">
        <f t="shared" si="123"/>
        <v>0</v>
      </c>
      <c r="AW73" s="458">
        <f t="shared" si="123"/>
        <v>0</v>
      </c>
      <c r="AX73" s="458">
        <f t="shared" si="123"/>
        <v>0</v>
      </c>
      <c r="AY73" s="458">
        <f t="shared" si="123"/>
        <v>0</v>
      </c>
      <c r="AZ73" s="458">
        <f t="shared" si="123"/>
        <v>0</v>
      </c>
      <c r="BA73" s="458">
        <f t="shared" si="123"/>
        <v>0</v>
      </c>
      <c r="BB73" s="458">
        <f t="shared" si="123"/>
        <v>0</v>
      </c>
      <c r="BC73" s="458">
        <f t="shared" si="123"/>
        <v>0</v>
      </c>
      <c r="BD73" s="458">
        <f>IF((DATE(YEAR($F73),MONTH($F73),1))&lt;=(DATE(YEAR($G73),MONTH($G73),1)),IF(AND($G73&lt;=BD$5,$H73&gt;BD$6),BD$4*($D73/($H73-$G73+1)),IF(AND($G73&gt;BD$5,$G73&lt;=BD$6),(BD$6-$G73+1)*($D73/($H73-$G73+1)),IF(AND($H73&gt;=BD$5,$H73&lt;=BD$6),($H73-BD$5+1)*($D73/($H73-$G73+1)),0))),IF($F73=BD$5,($F73-$G73+BD$4)/($H73-$G73+1)*$D73,IF($F73&lt;BD$5,IF(AND($G73&lt;=BD$5,$H73&gt;BD$6),BD$4*($D73/($H73-$G73+1)),IF(AND($H73&gt;=BD$5,$H73&lt;=BD$6),($H73-BD$5+1)*($D73/($H73-$G73+1)),0)),0)))</f>
        <v>0</v>
      </c>
      <c r="BE73" s="459">
        <f t="shared" si="131"/>
        <v>0</v>
      </c>
      <c r="BF73" s="458">
        <f t="shared" si="131"/>
        <v>0</v>
      </c>
      <c r="BG73" s="458">
        <f t="shared" si="131"/>
        <v>0</v>
      </c>
      <c r="BH73" s="458">
        <f t="shared" si="131"/>
        <v>0</v>
      </c>
      <c r="BI73" s="458">
        <f t="shared" si="131"/>
        <v>0</v>
      </c>
      <c r="BJ73" s="458">
        <f t="shared" si="131"/>
        <v>0</v>
      </c>
      <c r="BK73" s="458">
        <f t="shared" si="131"/>
        <v>0</v>
      </c>
      <c r="BL73" s="458">
        <f t="shared" si="131"/>
        <v>255365.26027397261</v>
      </c>
      <c r="BM73" s="458">
        <f t="shared" si="131"/>
        <v>255365.26027397261</v>
      </c>
      <c r="BN73" s="458">
        <f t="shared" si="131"/>
        <v>247127.67123287672</v>
      </c>
      <c r="BO73" s="458">
        <f t="shared" si="131"/>
        <v>255365.26027397261</v>
      </c>
      <c r="BP73" s="458">
        <f t="shared" si="131"/>
        <v>247127.67123287672</v>
      </c>
      <c r="BQ73" s="458">
        <f t="shared" si="131"/>
        <v>255365.26027397261</v>
      </c>
      <c r="BR73" s="458">
        <f t="shared" si="131"/>
        <v>255365.26027397261</v>
      </c>
      <c r="BS73" s="458">
        <f t="shared" si="131"/>
        <v>238890.08219178085</v>
      </c>
      <c r="BT73" s="458">
        <f t="shared" si="131"/>
        <v>255365.26027397261</v>
      </c>
      <c r="BU73" s="458">
        <f t="shared" si="132"/>
        <v>247127.67123287672</v>
      </c>
      <c r="BV73" s="458">
        <f t="shared" si="132"/>
        <v>255365.26027397261</v>
      </c>
      <c r="BW73" s="458">
        <f t="shared" si="132"/>
        <v>238890.08219178085</v>
      </c>
      <c r="BX73" s="458">
        <f t="shared" si="132"/>
        <v>0</v>
      </c>
      <c r="BY73" s="458">
        <f t="shared" si="132"/>
        <v>0</v>
      </c>
      <c r="BZ73" s="458">
        <f t="shared" si="132"/>
        <v>0</v>
      </c>
      <c r="CA73" s="458">
        <f t="shared" si="132"/>
        <v>0</v>
      </c>
      <c r="CB73" s="458">
        <f t="shared" si="132"/>
        <v>0</v>
      </c>
      <c r="CC73" s="458">
        <f t="shared" si="132"/>
        <v>0</v>
      </c>
      <c r="CD73" s="458">
        <f t="shared" si="132"/>
        <v>0</v>
      </c>
      <c r="CE73" s="458">
        <f t="shared" si="132"/>
        <v>0</v>
      </c>
      <c r="CF73" s="458">
        <f t="shared" si="132"/>
        <v>0</v>
      </c>
      <c r="CG73" s="458">
        <f t="shared" si="132"/>
        <v>0</v>
      </c>
      <c r="CH73" s="458">
        <f t="shared" si="132"/>
        <v>0</v>
      </c>
      <c r="CI73" s="458">
        <f t="shared" si="132"/>
        <v>0</v>
      </c>
      <c r="CJ73" s="458">
        <f t="shared" si="132"/>
        <v>0</v>
      </c>
      <c r="CK73" s="458">
        <f t="shared" si="127"/>
        <v>0</v>
      </c>
      <c r="CL73" s="458">
        <f t="shared" si="127"/>
        <v>0</v>
      </c>
      <c r="CM73" s="458">
        <f t="shared" si="127"/>
        <v>0</v>
      </c>
      <c r="CN73" s="458">
        <f t="shared" si="127"/>
        <v>0</v>
      </c>
      <c r="CO73" s="458">
        <f t="shared" si="127"/>
        <v>0</v>
      </c>
      <c r="CP73" s="458">
        <f t="shared" si="127"/>
        <v>0</v>
      </c>
      <c r="CQ73" s="458">
        <f t="shared" si="127"/>
        <v>0</v>
      </c>
      <c r="CR73" s="458">
        <f t="shared" si="127"/>
        <v>0</v>
      </c>
      <c r="CS73" s="458">
        <f t="shared" si="127"/>
        <v>0</v>
      </c>
      <c r="CT73" s="458">
        <f t="shared" si="127"/>
        <v>0</v>
      </c>
      <c r="CU73" s="458">
        <f t="shared" si="127"/>
        <v>0</v>
      </c>
      <c r="CV73" s="458">
        <f t="shared" si="127"/>
        <v>0</v>
      </c>
      <c r="CW73" s="458">
        <f t="shared" si="127"/>
        <v>0</v>
      </c>
      <c r="CX73" s="458">
        <f t="shared" si="127"/>
        <v>0</v>
      </c>
      <c r="CY73" s="458">
        <f t="shared" si="127"/>
        <v>0</v>
      </c>
      <c r="CZ73" s="458">
        <f t="shared" si="128"/>
        <v>0</v>
      </c>
      <c r="DA73" s="458">
        <f t="shared" si="128"/>
        <v>0</v>
      </c>
      <c r="DB73" s="458">
        <f t="shared" si="128"/>
        <v>0</v>
      </c>
      <c r="DC73" s="458">
        <f t="shared" si="128"/>
        <v>0</v>
      </c>
      <c r="DD73" s="458">
        <f t="shared" si="128"/>
        <v>0</v>
      </c>
      <c r="DE73" s="458">
        <f t="shared" si="128"/>
        <v>0</v>
      </c>
      <c r="DF73" s="458">
        <f t="shared" si="128"/>
        <v>0</v>
      </c>
      <c r="DG73" s="458">
        <f t="shared" si="128"/>
        <v>0</v>
      </c>
      <c r="DH73" s="458">
        <f t="shared" si="128"/>
        <v>0</v>
      </c>
      <c r="DI73" s="458">
        <f t="shared" si="128"/>
        <v>0</v>
      </c>
      <c r="DJ73" s="458">
        <f t="shared" si="128"/>
        <v>0</v>
      </c>
      <c r="DK73" s="458">
        <f t="shared" si="128"/>
        <v>0</v>
      </c>
      <c r="DL73" s="458">
        <f t="shared" si="128"/>
        <v>0</v>
      </c>
      <c r="DM73" s="458">
        <f t="shared" si="128"/>
        <v>0</v>
      </c>
      <c r="DN73" s="458">
        <f t="shared" si="128"/>
        <v>0</v>
      </c>
      <c r="DO73" s="458">
        <f t="shared" si="128"/>
        <v>0</v>
      </c>
      <c r="DP73" s="458">
        <f t="shared" si="125"/>
        <v>0</v>
      </c>
      <c r="DQ73" s="458">
        <f t="shared" si="125"/>
        <v>0</v>
      </c>
      <c r="DR73" s="458">
        <f t="shared" si="125"/>
        <v>0</v>
      </c>
      <c r="DS73" s="458">
        <f t="shared" si="125"/>
        <v>0</v>
      </c>
      <c r="DT73" s="458">
        <f t="shared" si="125"/>
        <v>0</v>
      </c>
      <c r="DU73" s="458">
        <f t="shared" si="125"/>
        <v>0</v>
      </c>
      <c r="DV73" s="458">
        <f t="shared" si="125"/>
        <v>0</v>
      </c>
      <c r="DW73" s="458">
        <f t="shared" si="125"/>
        <v>0</v>
      </c>
      <c r="DX73" s="458">
        <f t="shared" si="125"/>
        <v>0</v>
      </c>
      <c r="DY73" s="458">
        <f t="shared" si="126"/>
        <v>0</v>
      </c>
      <c r="DZ73" s="458">
        <f t="shared" si="126"/>
        <v>0</v>
      </c>
      <c r="EA73" s="458">
        <f t="shared" si="126"/>
        <v>0</v>
      </c>
      <c r="EB73" s="458">
        <f t="shared" si="126"/>
        <v>0</v>
      </c>
      <c r="EC73" s="458">
        <f t="shared" si="126"/>
        <v>0</v>
      </c>
      <c r="ED73" s="458">
        <f t="shared" si="126"/>
        <v>0</v>
      </c>
      <c r="EE73" s="458">
        <f t="shared" si="126"/>
        <v>0</v>
      </c>
      <c r="EF73" s="458">
        <f t="shared" si="126"/>
        <v>0</v>
      </c>
      <c r="EG73" s="458">
        <f t="shared" si="126"/>
        <v>0</v>
      </c>
      <c r="EH73" s="458">
        <f t="shared" si="126"/>
        <v>0</v>
      </c>
      <c r="EI73" s="458">
        <f t="shared" si="126"/>
        <v>0</v>
      </c>
      <c r="EJ73" s="458">
        <f t="shared" si="126"/>
        <v>0</v>
      </c>
      <c r="EK73" s="458">
        <f t="shared" si="126"/>
        <v>0</v>
      </c>
    </row>
    <row r="74" spans="1:141" s="761" customFormat="1">
      <c r="A74" s="758">
        <v>45139</v>
      </c>
      <c r="B74" s="759">
        <v>2023</v>
      </c>
      <c r="C74" s="705">
        <v>0</v>
      </c>
      <c r="D74" s="448">
        <f t="shared" si="129"/>
        <v>0</v>
      </c>
      <c r="E74" s="457">
        <f t="shared" si="77"/>
        <v>0</v>
      </c>
      <c r="F74" s="760">
        <v>45139</v>
      </c>
      <c r="G74" s="760">
        <f t="shared" si="120"/>
        <v>45139</v>
      </c>
      <c r="H74" s="442">
        <f t="shared" si="79"/>
        <v>45503</v>
      </c>
      <c r="J74" s="458">
        <f t="shared" si="133"/>
        <v>0</v>
      </c>
      <c r="K74" s="458">
        <f t="shared" si="133"/>
        <v>0</v>
      </c>
      <c r="L74" s="458">
        <f t="shared" si="133"/>
        <v>0</v>
      </c>
      <c r="M74" s="458">
        <f t="shared" si="133"/>
        <v>0</v>
      </c>
      <c r="N74" s="458">
        <f t="shared" si="133"/>
        <v>0</v>
      </c>
      <c r="O74" s="458">
        <f t="shared" si="133"/>
        <v>0</v>
      </c>
      <c r="P74" s="458">
        <f t="shared" si="133"/>
        <v>0</v>
      </c>
      <c r="Q74" s="458">
        <f t="shared" si="133"/>
        <v>0</v>
      </c>
      <c r="R74" s="458">
        <f t="shared" si="133"/>
        <v>0</v>
      </c>
      <c r="S74" s="458">
        <f t="shared" si="133"/>
        <v>0</v>
      </c>
      <c r="T74" s="458">
        <f t="shared" si="133"/>
        <v>0</v>
      </c>
      <c r="U74" s="459">
        <f t="shared" si="133"/>
        <v>0</v>
      </c>
      <c r="V74" s="458">
        <f t="shared" si="133"/>
        <v>0</v>
      </c>
      <c r="W74" s="458">
        <f t="shared" si="133"/>
        <v>0</v>
      </c>
      <c r="X74" s="458">
        <f t="shared" si="133"/>
        <v>0</v>
      </c>
      <c r="Y74" s="458">
        <f t="shared" si="133"/>
        <v>0</v>
      </c>
      <c r="Z74" s="458">
        <f t="shared" si="130"/>
        <v>0</v>
      </c>
      <c r="AA74" s="458">
        <f t="shared" si="130"/>
        <v>0</v>
      </c>
      <c r="AB74" s="458">
        <f t="shared" si="130"/>
        <v>0</v>
      </c>
      <c r="AC74" s="458">
        <f t="shared" si="130"/>
        <v>0</v>
      </c>
      <c r="AD74" s="458">
        <f t="shared" si="130"/>
        <v>0</v>
      </c>
      <c r="AE74" s="458">
        <f t="shared" si="130"/>
        <v>0</v>
      </c>
      <c r="AF74" s="458">
        <f t="shared" si="130"/>
        <v>0</v>
      </c>
      <c r="AG74" s="459">
        <f t="shared" si="130"/>
        <v>0</v>
      </c>
      <c r="AH74" s="458">
        <f t="shared" si="130"/>
        <v>0</v>
      </c>
      <c r="AI74" s="458">
        <f t="shared" si="130"/>
        <v>0</v>
      </c>
      <c r="AJ74" s="458">
        <f t="shared" si="130"/>
        <v>0</v>
      </c>
      <c r="AK74" s="458">
        <f t="shared" si="130"/>
        <v>0</v>
      </c>
      <c r="AL74" s="458">
        <f t="shared" si="130"/>
        <v>0</v>
      </c>
      <c r="AM74" s="458">
        <f t="shared" si="130"/>
        <v>0</v>
      </c>
      <c r="AN74" s="458">
        <f t="shared" si="130"/>
        <v>0</v>
      </c>
      <c r="AO74" s="458">
        <f t="shared" ref="AO74:BD89" si="134">IF((DATE(YEAR($F74),MONTH($F74),1))&lt;=(DATE(YEAR($G74),MONTH($G74),1)),IF(AND($G74&lt;=AO$5,$H74&gt;AO$6),AO$4*($D74/($H74-$G74+1)),IF(AND($G74&gt;AO$5,$G74&lt;=AO$6),(AO$6-$G74+1)*($D74/($H74-$G74+1)),IF(AND($H74&gt;=AO$5,$H74&lt;=AO$6),($H74-AO$5+1)*($D74/($H74-$G74+1)),0))),IF($F74=AO$5,($F74-$G74+AO$4)/($H74-$G74+1)*$D74,IF($F74&lt;AO$5,IF(AND($G74&lt;=AO$5,$H74&gt;AO$6),AO$4*($D74/($H74-$G74+1)),IF(AND($H74&gt;=AO$5,$H74&lt;=AO$6),($H74-AO$5+1)*($D74/($H74-$G74+1)),0)),0)))</f>
        <v>0</v>
      </c>
      <c r="AP74" s="458">
        <f t="shared" si="134"/>
        <v>0</v>
      </c>
      <c r="AQ74" s="458">
        <f t="shared" si="134"/>
        <v>0</v>
      </c>
      <c r="AR74" s="458">
        <f t="shared" si="134"/>
        <v>0</v>
      </c>
      <c r="AS74" s="459">
        <f t="shared" si="134"/>
        <v>0</v>
      </c>
      <c r="AT74" s="458">
        <f t="shared" si="134"/>
        <v>0</v>
      </c>
      <c r="AU74" s="458">
        <f t="shared" si="134"/>
        <v>0</v>
      </c>
      <c r="AV74" s="458">
        <f t="shared" si="134"/>
        <v>0</v>
      </c>
      <c r="AW74" s="458">
        <f t="shared" si="134"/>
        <v>0</v>
      </c>
      <c r="AX74" s="458">
        <f t="shared" si="134"/>
        <v>0</v>
      </c>
      <c r="AY74" s="458">
        <f t="shared" si="134"/>
        <v>0</v>
      </c>
      <c r="AZ74" s="458">
        <f t="shared" si="134"/>
        <v>0</v>
      </c>
      <c r="BA74" s="458">
        <f t="shared" si="134"/>
        <v>0</v>
      </c>
      <c r="BB74" s="458">
        <f t="shared" si="134"/>
        <v>0</v>
      </c>
      <c r="BC74" s="458">
        <f t="shared" si="134"/>
        <v>0</v>
      </c>
      <c r="BD74" s="458">
        <f t="shared" si="134"/>
        <v>0</v>
      </c>
      <c r="BE74" s="459">
        <f t="shared" si="131"/>
        <v>0</v>
      </c>
      <c r="BF74" s="458">
        <f t="shared" si="131"/>
        <v>0</v>
      </c>
      <c r="BG74" s="458">
        <f t="shared" si="131"/>
        <v>0</v>
      </c>
      <c r="BH74" s="458">
        <f t="shared" si="131"/>
        <v>0</v>
      </c>
      <c r="BI74" s="458">
        <f t="shared" si="131"/>
        <v>0</v>
      </c>
      <c r="BJ74" s="458">
        <f t="shared" si="131"/>
        <v>0</v>
      </c>
      <c r="BK74" s="458">
        <f t="shared" si="131"/>
        <v>0</v>
      </c>
      <c r="BL74" s="458">
        <f t="shared" si="131"/>
        <v>0</v>
      </c>
      <c r="BM74" s="458">
        <f t="shared" si="131"/>
        <v>0</v>
      </c>
      <c r="BN74" s="458">
        <f t="shared" si="131"/>
        <v>0</v>
      </c>
      <c r="BO74" s="458">
        <f t="shared" si="131"/>
        <v>0</v>
      </c>
      <c r="BP74" s="458">
        <f t="shared" si="131"/>
        <v>0</v>
      </c>
      <c r="BQ74" s="458">
        <f t="shared" si="131"/>
        <v>0</v>
      </c>
      <c r="BR74" s="458">
        <f t="shared" si="131"/>
        <v>0</v>
      </c>
      <c r="BS74" s="458">
        <f t="shared" si="131"/>
        <v>0</v>
      </c>
      <c r="BT74" s="458">
        <f t="shared" si="131"/>
        <v>0</v>
      </c>
      <c r="BU74" s="458">
        <f t="shared" si="132"/>
        <v>0</v>
      </c>
      <c r="BV74" s="458">
        <f t="shared" si="132"/>
        <v>0</v>
      </c>
      <c r="BW74" s="458">
        <f t="shared" si="132"/>
        <v>0</v>
      </c>
      <c r="BX74" s="458">
        <f t="shared" si="132"/>
        <v>0</v>
      </c>
      <c r="BY74" s="458">
        <f t="shared" si="132"/>
        <v>0</v>
      </c>
      <c r="BZ74" s="458">
        <f t="shared" si="132"/>
        <v>0</v>
      </c>
      <c r="CA74" s="458">
        <f t="shared" si="132"/>
        <v>0</v>
      </c>
      <c r="CB74" s="458">
        <f t="shared" si="132"/>
        <v>0</v>
      </c>
      <c r="CC74" s="458">
        <f t="shared" si="132"/>
        <v>0</v>
      </c>
      <c r="CD74" s="458">
        <f t="shared" si="132"/>
        <v>0</v>
      </c>
      <c r="CE74" s="458">
        <f t="shared" si="132"/>
        <v>0</v>
      </c>
      <c r="CF74" s="458">
        <f t="shared" si="132"/>
        <v>0</v>
      </c>
      <c r="CG74" s="458">
        <f t="shared" si="132"/>
        <v>0</v>
      </c>
      <c r="CH74" s="458">
        <f t="shared" si="132"/>
        <v>0</v>
      </c>
      <c r="CI74" s="458">
        <f t="shared" si="132"/>
        <v>0</v>
      </c>
      <c r="CJ74" s="458">
        <f t="shared" si="132"/>
        <v>0</v>
      </c>
      <c r="CK74" s="458">
        <f t="shared" si="127"/>
        <v>0</v>
      </c>
      <c r="CL74" s="458">
        <f t="shared" si="127"/>
        <v>0</v>
      </c>
      <c r="CM74" s="458">
        <f t="shared" si="127"/>
        <v>0</v>
      </c>
      <c r="CN74" s="458">
        <f t="shared" si="127"/>
        <v>0</v>
      </c>
      <c r="CO74" s="458">
        <f t="shared" si="127"/>
        <v>0</v>
      </c>
      <c r="CP74" s="458">
        <f t="shared" si="127"/>
        <v>0</v>
      </c>
      <c r="CQ74" s="458">
        <f t="shared" si="127"/>
        <v>0</v>
      </c>
      <c r="CR74" s="458">
        <f t="shared" si="127"/>
        <v>0</v>
      </c>
      <c r="CS74" s="458">
        <f t="shared" si="127"/>
        <v>0</v>
      </c>
      <c r="CT74" s="458">
        <f t="shared" si="127"/>
        <v>0</v>
      </c>
      <c r="CU74" s="458">
        <f t="shared" si="127"/>
        <v>0</v>
      </c>
      <c r="CV74" s="458">
        <f t="shared" si="127"/>
        <v>0</v>
      </c>
      <c r="CW74" s="458">
        <f t="shared" si="127"/>
        <v>0</v>
      </c>
      <c r="CX74" s="458">
        <f t="shared" si="127"/>
        <v>0</v>
      </c>
      <c r="CY74" s="458">
        <f t="shared" si="127"/>
        <v>0</v>
      </c>
      <c r="CZ74" s="458">
        <f t="shared" si="128"/>
        <v>0</v>
      </c>
      <c r="DA74" s="458">
        <f t="shared" si="128"/>
        <v>0</v>
      </c>
      <c r="DB74" s="458">
        <f t="shared" si="128"/>
        <v>0</v>
      </c>
      <c r="DC74" s="458">
        <f t="shared" si="128"/>
        <v>0</v>
      </c>
      <c r="DD74" s="458">
        <f t="shared" si="128"/>
        <v>0</v>
      </c>
      <c r="DE74" s="458">
        <f t="shared" si="128"/>
        <v>0</v>
      </c>
      <c r="DF74" s="458">
        <f t="shared" si="128"/>
        <v>0</v>
      </c>
      <c r="DG74" s="458">
        <f t="shared" si="128"/>
        <v>0</v>
      </c>
      <c r="DH74" s="458">
        <f t="shared" si="128"/>
        <v>0</v>
      </c>
      <c r="DI74" s="458">
        <f t="shared" si="128"/>
        <v>0</v>
      </c>
      <c r="DJ74" s="458">
        <f t="shared" si="128"/>
        <v>0</v>
      </c>
      <c r="DK74" s="458">
        <f t="shared" si="128"/>
        <v>0</v>
      </c>
      <c r="DL74" s="458">
        <f t="shared" si="128"/>
        <v>0</v>
      </c>
      <c r="DM74" s="458">
        <f t="shared" si="128"/>
        <v>0</v>
      </c>
      <c r="DN74" s="458">
        <f t="shared" si="128"/>
        <v>0</v>
      </c>
      <c r="DO74" s="458">
        <f t="shared" si="128"/>
        <v>0</v>
      </c>
      <c r="DP74" s="458">
        <f t="shared" si="125"/>
        <v>0</v>
      </c>
      <c r="DQ74" s="458">
        <f t="shared" si="125"/>
        <v>0</v>
      </c>
      <c r="DR74" s="458">
        <f t="shared" si="125"/>
        <v>0</v>
      </c>
      <c r="DS74" s="458">
        <f t="shared" si="125"/>
        <v>0</v>
      </c>
      <c r="DT74" s="458">
        <f t="shared" si="125"/>
        <v>0</v>
      </c>
      <c r="DU74" s="458">
        <f t="shared" si="125"/>
        <v>0</v>
      </c>
      <c r="DV74" s="458">
        <f t="shared" si="125"/>
        <v>0</v>
      </c>
      <c r="DW74" s="458">
        <f t="shared" si="125"/>
        <v>0</v>
      </c>
      <c r="DX74" s="458">
        <f t="shared" si="125"/>
        <v>0</v>
      </c>
      <c r="DY74" s="458">
        <f t="shared" si="126"/>
        <v>0</v>
      </c>
      <c r="DZ74" s="458">
        <f t="shared" si="126"/>
        <v>0</v>
      </c>
      <c r="EA74" s="458">
        <f t="shared" si="126"/>
        <v>0</v>
      </c>
      <c r="EB74" s="458">
        <f t="shared" si="126"/>
        <v>0</v>
      </c>
      <c r="EC74" s="458">
        <f t="shared" si="126"/>
        <v>0</v>
      </c>
      <c r="ED74" s="458">
        <f t="shared" si="126"/>
        <v>0</v>
      </c>
      <c r="EE74" s="458">
        <f t="shared" si="126"/>
        <v>0</v>
      </c>
      <c r="EF74" s="458">
        <f t="shared" si="126"/>
        <v>0</v>
      </c>
      <c r="EG74" s="458">
        <f t="shared" si="126"/>
        <v>0</v>
      </c>
      <c r="EH74" s="458">
        <f t="shared" si="126"/>
        <v>0</v>
      </c>
      <c r="EI74" s="458">
        <f t="shared" si="126"/>
        <v>0</v>
      </c>
      <c r="EJ74" s="458">
        <f t="shared" si="126"/>
        <v>0</v>
      </c>
      <c r="EK74" s="458">
        <f t="shared" si="126"/>
        <v>0</v>
      </c>
    </row>
    <row r="75" spans="1:141" s="761" customFormat="1">
      <c r="A75" s="758">
        <v>45170</v>
      </c>
      <c r="B75" s="759">
        <v>2023</v>
      </c>
      <c r="C75" s="705">
        <v>0</v>
      </c>
      <c r="D75" s="448">
        <f t="shared" si="129"/>
        <v>0</v>
      </c>
      <c r="E75" s="457">
        <f t="shared" si="77"/>
        <v>0</v>
      </c>
      <c r="F75" s="760">
        <v>45170</v>
      </c>
      <c r="G75" s="760">
        <f t="shared" si="120"/>
        <v>45170</v>
      </c>
      <c r="H75" s="442">
        <f t="shared" si="79"/>
        <v>45534</v>
      </c>
      <c r="J75" s="458">
        <f t="shared" si="133"/>
        <v>0</v>
      </c>
      <c r="K75" s="458">
        <f t="shared" si="133"/>
        <v>0</v>
      </c>
      <c r="L75" s="458">
        <f t="shared" si="133"/>
        <v>0</v>
      </c>
      <c r="M75" s="458">
        <f t="shared" si="133"/>
        <v>0</v>
      </c>
      <c r="N75" s="458">
        <f t="shared" si="133"/>
        <v>0</v>
      </c>
      <c r="O75" s="458">
        <f t="shared" si="133"/>
        <v>0</v>
      </c>
      <c r="P75" s="458">
        <f t="shared" si="133"/>
        <v>0</v>
      </c>
      <c r="Q75" s="458">
        <f t="shared" si="133"/>
        <v>0</v>
      </c>
      <c r="R75" s="458">
        <f t="shared" si="133"/>
        <v>0</v>
      </c>
      <c r="S75" s="458">
        <f t="shared" si="133"/>
        <v>0</v>
      </c>
      <c r="T75" s="458">
        <f t="shared" si="133"/>
        <v>0</v>
      </c>
      <c r="U75" s="459">
        <f t="shared" si="133"/>
        <v>0</v>
      </c>
      <c r="V75" s="458">
        <f t="shared" si="133"/>
        <v>0</v>
      </c>
      <c r="W75" s="458">
        <f t="shared" si="133"/>
        <v>0</v>
      </c>
      <c r="X75" s="458">
        <f t="shared" si="133"/>
        <v>0</v>
      </c>
      <c r="Y75" s="458">
        <f t="shared" si="133"/>
        <v>0</v>
      </c>
      <c r="Z75" s="458">
        <f t="shared" si="130"/>
        <v>0</v>
      </c>
      <c r="AA75" s="458">
        <f t="shared" si="130"/>
        <v>0</v>
      </c>
      <c r="AB75" s="458">
        <f t="shared" si="130"/>
        <v>0</v>
      </c>
      <c r="AC75" s="458">
        <f t="shared" si="130"/>
        <v>0</v>
      </c>
      <c r="AD75" s="458">
        <f t="shared" si="130"/>
        <v>0</v>
      </c>
      <c r="AE75" s="458">
        <f t="shared" si="130"/>
        <v>0</v>
      </c>
      <c r="AF75" s="458">
        <f t="shared" si="130"/>
        <v>0</v>
      </c>
      <c r="AG75" s="459">
        <f t="shared" si="130"/>
        <v>0</v>
      </c>
      <c r="AH75" s="458">
        <f t="shared" si="130"/>
        <v>0</v>
      </c>
      <c r="AI75" s="458">
        <f t="shared" si="130"/>
        <v>0</v>
      </c>
      <c r="AJ75" s="458">
        <f t="shared" si="130"/>
        <v>0</v>
      </c>
      <c r="AK75" s="458">
        <f t="shared" si="130"/>
        <v>0</v>
      </c>
      <c r="AL75" s="458">
        <f t="shared" si="130"/>
        <v>0</v>
      </c>
      <c r="AM75" s="458">
        <f t="shared" si="130"/>
        <v>0</v>
      </c>
      <c r="AN75" s="458">
        <f t="shared" si="130"/>
        <v>0</v>
      </c>
      <c r="AO75" s="458">
        <f t="shared" si="134"/>
        <v>0</v>
      </c>
      <c r="AP75" s="458">
        <f t="shared" si="134"/>
        <v>0</v>
      </c>
      <c r="AQ75" s="458">
        <f t="shared" si="134"/>
        <v>0</v>
      </c>
      <c r="AR75" s="458">
        <f t="shared" si="134"/>
        <v>0</v>
      </c>
      <c r="AS75" s="459">
        <f t="shared" si="134"/>
        <v>0</v>
      </c>
      <c r="AT75" s="458">
        <f t="shared" si="134"/>
        <v>0</v>
      </c>
      <c r="AU75" s="458">
        <f t="shared" si="134"/>
        <v>0</v>
      </c>
      <c r="AV75" s="458">
        <f t="shared" si="134"/>
        <v>0</v>
      </c>
      <c r="AW75" s="458">
        <f t="shared" si="134"/>
        <v>0</v>
      </c>
      <c r="AX75" s="458">
        <f t="shared" si="134"/>
        <v>0</v>
      </c>
      <c r="AY75" s="458">
        <f t="shared" si="134"/>
        <v>0</v>
      </c>
      <c r="AZ75" s="458">
        <f t="shared" si="134"/>
        <v>0</v>
      </c>
      <c r="BA75" s="458">
        <f t="shared" si="134"/>
        <v>0</v>
      </c>
      <c r="BB75" s="458">
        <f t="shared" si="134"/>
        <v>0</v>
      </c>
      <c r="BC75" s="458">
        <f t="shared" si="134"/>
        <v>0</v>
      </c>
      <c r="BD75" s="458">
        <f t="shared" si="134"/>
        <v>0</v>
      </c>
      <c r="BE75" s="459">
        <f t="shared" si="131"/>
        <v>0</v>
      </c>
      <c r="BF75" s="458">
        <f t="shared" si="131"/>
        <v>0</v>
      </c>
      <c r="BG75" s="458">
        <f t="shared" si="131"/>
        <v>0</v>
      </c>
      <c r="BH75" s="458">
        <f t="shared" si="131"/>
        <v>0</v>
      </c>
      <c r="BI75" s="458">
        <f t="shared" si="131"/>
        <v>0</v>
      </c>
      <c r="BJ75" s="458">
        <f t="shared" si="131"/>
        <v>0</v>
      </c>
      <c r="BK75" s="458">
        <f t="shared" si="131"/>
        <v>0</v>
      </c>
      <c r="BL75" s="458">
        <f t="shared" si="131"/>
        <v>0</v>
      </c>
      <c r="BM75" s="458">
        <f t="shared" si="131"/>
        <v>0</v>
      </c>
      <c r="BN75" s="458">
        <f t="shared" si="131"/>
        <v>0</v>
      </c>
      <c r="BO75" s="458">
        <f t="shared" si="131"/>
        <v>0</v>
      </c>
      <c r="BP75" s="458">
        <f t="shared" si="131"/>
        <v>0</v>
      </c>
      <c r="BQ75" s="458">
        <f t="shared" si="131"/>
        <v>0</v>
      </c>
      <c r="BR75" s="458">
        <f t="shared" si="131"/>
        <v>0</v>
      </c>
      <c r="BS75" s="458">
        <f t="shared" si="131"/>
        <v>0</v>
      </c>
      <c r="BT75" s="458">
        <f t="shared" si="131"/>
        <v>0</v>
      </c>
      <c r="BU75" s="458">
        <f t="shared" si="132"/>
        <v>0</v>
      </c>
      <c r="BV75" s="458">
        <f t="shared" si="132"/>
        <v>0</v>
      </c>
      <c r="BW75" s="458">
        <f t="shared" si="132"/>
        <v>0</v>
      </c>
      <c r="BX75" s="458">
        <f t="shared" si="132"/>
        <v>0</v>
      </c>
      <c r="BY75" s="458">
        <f t="shared" si="132"/>
        <v>0</v>
      </c>
      <c r="BZ75" s="458">
        <f t="shared" si="132"/>
        <v>0</v>
      </c>
      <c r="CA75" s="458">
        <f t="shared" si="132"/>
        <v>0</v>
      </c>
      <c r="CB75" s="458">
        <f t="shared" si="132"/>
        <v>0</v>
      </c>
      <c r="CC75" s="458">
        <f t="shared" si="132"/>
        <v>0</v>
      </c>
      <c r="CD75" s="458">
        <f t="shared" si="132"/>
        <v>0</v>
      </c>
      <c r="CE75" s="458">
        <f t="shared" si="132"/>
        <v>0</v>
      </c>
      <c r="CF75" s="458">
        <f t="shared" si="132"/>
        <v>0</v>
      </c>
      <c r="CG75" s="458">
        <f t="shared" si="132"/>
        <v>0</v>
      </c>
      <c r="CH75" s="458">
        <f t="shared" si="132"/>
        <v>0</v>
      </c>
      <c r="CI75" s="458">
        <f t="shared" si="132"/>
        <v>0</v>
      </c>
      <c r="CJ75" s="458">
        <f t="shared" si="132"/>
        <v>0</v>
      </c>
      <c r="CK75" s="458">
        <f t="shared" si="127"/>
        <v>0</v>
      </c>
      <c r="CL75" s="458">
        <f t="shared" si="127"/>
        <v>0</v>
      </c>
      <c r="CM75" s="458">
        <f t="shared" si="127"/>
        <v>0</v>
      </c>
      <c r="CN75" s="458">
        <f t="shared" si="127"/>
        <v>0</v>
      </c>
      <c r="CO75" s="458">
        <f t="shared" si="127"/>
        <v>0</v>
      </c>
      <c r="CP75" s="458">
        <f t="shared" si="127"/>
        <v>0</v>
      </c>
      <c r="CQ75" s="458">
        <f t="shared" si="127"/>
        <v>0</v>
      </c>
      <c r="CR75" s="458">
        <f t="shared" si="127"/>
        <v>0</v>
      </c>
      <c r="CS75" s="458">
        <f t="shared" si="127"/>
        <v>0</v>
      </c>
      <c r="CT75" s="458">
        <f t="shared" si="127"/>
        <v>0</v>
      </c>
      <c r="CU75" s="458">
        <f t="shared" si="127"/>
        <v>0</v>
      </c>
      <c r="CV75" s="458">
        <f t="shared" si="127"/>
        <v>0</v>
      </c>
      <c r="CW75" s="458">
        <f t="shared" si="127"/>
        <v>0</v>
      </c>
      <c r="CX75" s="458">
        <f t="shared" si="127"/>
        <v>0</v>
      </c>
      <c r="CY75" s="458">
        <f t="shared" si="127"/>
        <v>0</v>
      </c>
      <c r="CZ75" s="458">
        <f t="shared" si="128"/>
        <v>0</v>
      </c>
      <c r="DA75" s="458">
        <f t="shared" si="128"/>
        <v>0</v>
      </c>
      <c r="DB75" s="458">
        <f t="shared" si="128"/>
        <v>0</v>
      </c>
      <c r="DC75" s="458">
        <f t="shared" si="128"/>
        <v>0</v>
      </c>
      <c r="DD75" s="458">
        <f t="shared" si="128"/>
        <v>0</v>
      </c>
      <c r="DE75" s="458">
        <f t="shared" si="128"/>
        <v>0</v>
      </c>
      <c r="DF75" s="458">
        <f t="shared" si="128"/>
        <v>0</v>
      </c>
      <c r="DG75" s="458">
        <f t="shared" si="128"/>
        <v>0</v>
      </c>
      <c r="DH75" s="458">
        <f t="shared" si="128"/>
        <v>0</v>
      </c>
      <c r="DI75" s="458">
        <f t="shared" si="128"/>
        <v>0</v>
      </c>
      <c r="DJ75" s="458">
        <f t="shared" si="128"/>
        <v>0</v>
      </c>
      <c r="DK75" s="458">
        <f t="shared" si="128"/>
        <v>0</v>
      </c>
      <c r="DL75" s="458">
        <f t="shared" si="128"/>
        <v>0</v>
      </c>
      <c r="DM75" s="458">
        <f t="shared" si="128"/>
        <v>0</v>
      </c>
      <c r="DN75" s="458">
        <f t="shared" si="128"/>
        <v>0</v>
      </c>
      <c r="DO75" s="458">
        <f t="shared" si="128"/>
        <v>0</v>
      </c>
      <c r="DP75" s="458">
        <f t="shared" si="125"/>
        <v>0</v>
      </c>
      <c r="DQ75" s="458">
        <f t="shared" si="125"/>
        <v>0</v>
      </c>
      <c r="DR75" s="458">
        <f t="shared" si="125"/>
        <v>0</v>
      </c>
      <c r="DS75" s="458">
        <f t="shared" si="125"/>
        <v>0</v>
      </c>
      <c r="DT75" s="458">
        <f t="shared" si="125"/>
        <v>0</v>
      </c>
      <c r="DU75" s="458">
        <f t="shared" si="125"/>
        <v>0</v>
      </c>
      <c r="DV75" s="458">
        <f t="shared" si="125"/>
        <v>0</v>
      </c>
      <c r="DW75" s="458">
        <f t="shared" si="125"/>
        <v>0</v>
      </c>
      <c r="DX75" s="458">
        <f t="shared" si="125"/>
        <v>0</v>
      </c>
      <c r="DY75" s="458">
        <f t="shared" si="126"/>
        <v>0</v>
      </c>
      <c r="DZ75" s="458">
        <f t="shared" si="126"/>
        <v>0</v>
      </c>
      <c r="EA75" s="458">
        <f t="shared" si="126"/>
        <v>0</v>
      </c>
      <c r="EB75" s="458">
        <f t="shared" si="126"/>
        <v>0</v>
      </c>
      <c r="EC75" s="458">
        <f t="shared" si="126"/>
        <v>0</v>
      </c>
      <c r="ED75" s="458">
        <f t="shared" si="126"/>
        <v>0</v>
      </c>
      <c r="EE75" s="458">
        <f t="shared" si="126"/>
        <v>0</v>
      </c>
      <c r="EF75" s="458">
        <f t="shared" si="126"/>
        <v>0</v>
      </c>
      <c r="EG75" s="458">
        <f t="shared" si="126"/>
        <v>0</v>
      </c>
      <c r="EH75" s="458">
        <f t="shared" si="126"/>
        <v>0</v>
      </c>
      <c r="EI75" s="458">
        <f t="shared" si="126"/>
        <v>0</v>
      </c>
      <c r="EJ75" s="458">
        <f t="shared" si="126"/>
        <v>0</v>
      </c>
      <c r="EK75" s="458">
        <f t="shared" si="126"/>
        <v>0</v>
      </c>
    </row>
    <row r="76" spans="1:141" s="761" customFormat="1">
      <c r="A76" s="758">
        <v>45200</v>
      </c>
      <c r="B76" s="759">
        <v>2023</v>
      </c>
      <c r="C76" s="762">
        <v>9000</v>
      </c>
      <c r="D76" s="448">
        <f t="shared" si="129"/>
        <v>2916000</v>
      </c>
      <c r="E76" s="457">
        <f t="shared" si="77"/>
        <v>0</v>
      </c>
      <c r="F76" s="760">
        <v>45200</v>
      </c>
      <c r="G76" s="760">
        <f t="shared" si="120"/>
        <v>45200</v>
      </c>
      <c r="H76" s="442">
        <f t="shared" si="79"/>
        <v>45564</v>
      </c>
      <c r="J76" s="458">
        <f t="shared" si="133"/>
        <v>0</v>
      </c>
      <c r="K76" s="458">
        <f t="shared" si="133"/>
        <v>0</v>
      </c>
      <c r="L76" s="458">
        <f t="shared" si="133"/>
        <v>0</v>
      </c>
      <c r="M76" s="458">
        <f t="shared" si="133"/>
        <v>0</v>
      </c>
      <c r="N76" s="458">
        <f t="shared" si="133"/>
        <v>0</v>
      </c>
      <c r="O76" s="458">
        <f t="shared" si="133"/>
        <v>0</v>
      </c>
      <c r="P76" s="458">
        <f t="shared" si="133"/>
        <v>0</v>
      </c>
      <c r="Q76" s="458">
        <f t="shared" si="133"/>
        <v>0</v>
      </c>
      <c r="R76" s="458">
        <f t="shared" si="133"/>
        <v>0</v>
      </c>
      <c r="S76" s="458">
        <f t="shared" si="133"/>
        <v>0</v>
      </c>
      <c r="T76" s="458">
        <f t="shared" si="133"/>
        <v>0</v>
      </c>
      <c r="U76" s="459">
        <f t="shared" si="133"/>
        <v>0</v>
      </c>
      <c r="V76" s="458">
        <f t="shared" si="133"/>
        <v>0</v>
      </c>
      <c r="W76" s="458">
        <f t="shared" si="133"/>
        <v>0</v>
      </c>
      <c r="X76" s="458">
        <f t="shared" si="133"/>
        <v>0</v>
      </c>
      <c r="Y76" s="458">
        <f t="shared" si="133"/>
        <v>0</v>
      </c>
      <c r="Z76" s="458">
        <f t="shared" si="130"/>
        <v>0</v>
      </c>
      <c r="AA76" s="458">
        <f t="shared" si="130"/>
        <v>0</v>
      </c>
      <c r="AB76" s="458">
        <f t="shared" si="130"/>
        <v>0</v>
      </c>
      <c r="AC76" s="458">
        <f t="shared" si="130"/>
        <v>0</v>
      </c>
      <c r="AD76" s="458">
        <f t="shared" si="130"/>
        <v>0</v>
      </c>
      <c r="AE76" s="458">
        <f t="shared" si="130"/>
        <v>0</v>
      </c>
      <c r="AF76" s="458">
        <f t="shared" si="130"/>
        <v>0</v>
      </c>
      <c r="AG76" s="459">
        <f t="shared" si="130"/>
        <v>0</v>
      </c>
      <c r="AH76" s="458">
        <f t="shared" si="130"/>
        <v>0</v>
      </c>
      <c r="AI76" s="458">
        <f t="shared" si="130"/>
        <v>0</v>
      </c>
      <c r="AJ76" s="458">
        <f t="shared" si="130"/>
        <v>0</v>
      </c>
      <c r="AK76" s="458">
        <f t="shared" si="130"/>
        <v>0</v>
      </c>
      <c r="AL76" s="458">
        <f t="shared" si="130"/>
        <v>0</v>
      </c>
      <c r="AM76" s="458">
        <f t="shared" si="130"/>
        <v>0</v>
      </c>
      <c r="AN76" s="458">
        <f t="shared" si="130"/>
        <v>0</v>
      </c>
      <c r="AO76" s="458">
        <f t="shared" si="134"/>
        <v>0</v>
      </c>
      <c r="AP76" s="458">
        <f t="shared" si="134"/>
        <v>0</v>
      </c>
      <c r="AQ76" s="458">
        <f t="shared" si="134"/>
        <v>0</v>
      </c>
      <c r="AR76" s="458">
        <f t="shared" si="134"/>
        <v>0</v>
      </c>
      <c r="AS76" s="459">
        <f t="shared" si="134"/>
        <v>0</v>
      </c>
      <c r="AT76" s="458">
        <f t="shared" si="134"/>
        <v>0</v>
      </c>
      <c r="AU76" s="458">
        <f t="shared" si="134"/>
        <v>0</v>
      </c>
      <c r="AV76" s="458">
        <f t="shared" si="134"/>
        <v>0</v>
      </c>
      <c r="AW76" s="458">
        <f t="shared" si="134"/>
        <v>0</v>
      </c>
      <c r="AX76" s="458">
        <f t="shared" si="134"/>
        <v>0</v>
      </c>
      <c r="AY76" s="458">
        <f t="shared" si="134"/>
        <v>0</v>
      </c>
      <c r="AZ76" s="458">
        <f t="shared" si="134"/>
        <v>0</v>
      </c>
      <c r="BA76" s="458">
        <f t="shared" si="134"/>
        <v>0</v>
      </c>
      <c r="BB76" s="458">
        <f t="shared" si="134"/>
        <v>0</v>
      </c>
      <c r="BC76" s="458">
        <f t="shared" si="134"/>
        <v>0</v>
      </c>
      <c r="BD76" s="458">
        <f t="shared" si="134"/>
        <v>0</v>
      </c>
      <c r="BE76" s="459">
        <f t="shared" si="131"/>
        <v>0</v>
      </c>
      <c r="BF76" s="458">
        <f t="shared" si="131"/>
        <v>0</v>
      </c>
      <c r="BG76" s="458">
        <f t="shared" si="131"/>
        <v>0</v>
      </c>
      <c r="BH76" s="458">
        <f t="shared" si="131"/>
        <v>0</v>
      </c>
      <c r="BI76" s="458">
        <f t="shared" si="131"/>
        <v>0</v>
      </c>
      <c r="BJ76" s="458">
        <f t="shared" si="131"/>
        <v>0</v>
      </c>
      <c r="BK76" s="458">
        <f t="shared" si="131"/>
        <v>0</v>
      </c>
      <c r="BL76" s="458">
        <f t="shared" si="131"/>
        <v>0</v>
      </c>
      <c r="BM76" s="458">
        <f t="shared" si="131"/>
        <v>0</v>
      </c>
      <c r="BN76" s="458">
        <f t="shared" si="131"/>
        <v>0</v>
      </c>
      <c r="BO76" s="458">
        <f t="shared" si="131"/>
        <v>247660.27397260274</v>
      </c>
      <c r="BP76" s="458">
        <f t="shared" si="131"/>
        <v>239671.23287671234</v>
      </c>
      <c r="BQ76" s="458">
        <f t="shared" si="131"/>
        <v>247660.27397260274</v>
      </c>
      <c r="BR76" s="458">
        <f t="shared" si="131"/>
        <v>247660.27397260274</v>
      </c>
      <c r="BS76" s="458">
        <f t="shared" si="131"/>
        <v>231682.19178082192</v>
      </c>
      <c r="BT76" s="458">
        <f t="shared" si="131"/>
        <v>247660.27397260274</v>
      </c>
      <c r="BU76" s="458">
        <f t="shared" si="132"/>
        <v>239671.23287671234</v>
      </c>
      <c r="BV76" s="458">
        <f t="shared" si="132"/>
        <v>247660.27397260274</v>
      </c>
      <c r="BW76" s="458">
        <f t="shared" si="132"/>
        <v>239671.23287671234</v>
      </c>
      <c r="BX76" s="458">
        <f t="shared" si="132"/>
        <v>247660.27397260274</v>
      </c>
      <c r="BY76" s="458">
        <f t="shared" si="132"/>
        <v>247660.27397260274</v>
      </c>
      <c r="BZ76" s="458">
        <f t="shared" si="132"/>
        <v>231682.19178082192</v>
      </c>
      <c r="CA76" s="458">
        <f t="shared" si="132"/>
        <v>0</v>
      </c>
      <c r="CB76" s="458">
        <f t="shared" si="132"/>
        <v>0</v>
      </c>
      <c r="CC76" s="458">
        <f t="shared" si="132"/>
        <v>0</v>
      </c>
      <c r="CD76" s="458">
        <f t="shared" si="132"/>
        <v>0</v>
      </c>
      <c r="CE76" s="458">
        <f t="shared" si="132"/>
        <v>0</v>
      </c>
      <c r="CF76" s="458">
        <f t="shared" si="132"/>
        <v>0</v>
      </c>
      <c r="CG76" s="458">
        <f t="shared" si="132"/>
        <v>0</v>
      </c>
      <c r="CH76" s="458">
        <f t="shared" si="132"/>
        <v>0</v>
      </c>
      <c r="CI76" s="458">
        <f t="shared" si="132"/>
        <v>0</v>
      </c>
      <c r="CJ76" s="458">
        <f t="shared" si="132"/>
        <v>0</v>
      </c>
      <c r="CK76" s="458">
        <f t="shared" si="127"/>
        <v>0</v>
      </c>
      <c r="CL76" s="458">
        <f t="shared" si="127"/>
        <v>0</v>
      </c>
      <c r="CM76" s="458">
        <f t="shared" si="127"/>
        <v>0</v>
      </c>
      <c r="CN76" s="458">
        <f t="shared" si="127"/>
        <v>0</v>
      </c>
      <c r="CO76" s="458">
        <f t="shared" si="127"/>
        <v>0</v>
      </c>
      <c r="CP76" s="458">
        <f t="shared" si="127"/>
        <v>0</v>
      </c>
      <c r="CQ76" s="458">
        <f t="shared" si="127"/>
        <v>0</v>
      </c>
      <c r="CR76" s="458">
        <f t="shared" si="127"/>
        <v>0</v>
      </c>
      <c r="CS76" s="458">
        <f t="shared" si="127"/>
        <v>0</v>
      </c>
      <c r="CT76" s="458">
        <f t="shared" si="127"/>
        <v>0</v>
      </c>
      <c r="CU76" s="458">
        <f t="shared" si="127"/>
        <v>0</v>
      </c>
      <c r="CV76" s="458">
        <f t="shared" si="127"/>
        <v>0</v>
      </c>
      <c r="CW76" s="458">
        <f t="shared" si="127"/>
        <v>0</v>
      </c>
      <c r="CX76" s="458">
        <f t="shared" si="127"/>
        <v>0</v>
      </c>
      <c r="CY76" s="458">
        <f t="shared" si="127"/>
        <v>0</v>
      </c>
      <c r="CZ76" s="458">
        <f t="shared" si="128"/>
        <v>0</v>
      </c>
      <c r="DA76" s="458">
        <f t="shared" si="128"/>
        <v>0</v>
      </c>
      <c r="DB76" s="458">
        <f t="shared" si="128"/>
        <v>0</v>
      </c>
      <c r="DC76" s="458">
        <f t="shared" si="128"/>
        <v>0</v>
      </c>
      <c r="DD76" s="458">
        <f t="shared" si="128"/>
        <v>0</v>
      </c>
      <c r="DE76" s="458">
        <f t="shared" si="128"/>
        <v>0</v>
      </c>
      <c r="DF76" s="458">
        <f t="shared" si="128"/>
        <v>0</v>
      </c>
      <c r="DG76" s="458">
        <f t="shared" si="128"/>
        <v>0</v>
      </c>
      <c r="DH76" s="458">
        <f t="shared" si="128"/>
        <v>0</v>
      </c>
      <c r="DI76" s="458">
        <f t="shared" si="128"/>
        <v>0</v>
      </c>
      <c r="DJ76" s="458">
        <f t="shared" si="128"/>
        <v>0</v>
      </c>
      <c r="DK76" s="458">
        <f t="shared" si="128"/>
        <v>0</v>
      </c>
      <c r="DL76" s="458">
        <f t="shared" si="128"/>
        <v>0</v>
      </c>
      <c r="DM76" s="458">
        <f t="shared" si="128"/>
        <v>0</v>
      </c>
      <c r="DN76" s="458">
        <f t="shared" si="128"/>
        <v>0</v>
      </c>
      <c r="DO76" s="458">
        <f t="shared" si="128"/>
        <v>0</v>
      </c>
      <c r="DP76" s="458">
        <f t="shared" si="125"/>
        <v>0</v>
      </c>
      <c r="DQ76" s="458">
        <f t="shared" si="125"/>
        <v>0</v>
      </c>
      <c r="DR76" s="458">
        <f t="shared" si="125"/>
        <v>0</v>
      </c>
      <c r="DS76" s="458">
        <f t="shared" si="125"/>
        <v>0</v>
      </c>
      <c r="DT76" s="458">
        <f t="shared" si="125"/>
        <v>0</v>
      </c>
      <c r="DU76" s="458">
        <f t="shared" si="125"/>
        <v>0</v>
      </c>
      <c r="DV76" s="458">
        <f t="shared" si="125"/>
        <v>0</v>
      </c>
      <c r="DW76" s="458">
        <f t="shared" si="125"/>
        <v>0</v>
      </c>
      <c r="DX76" s="458">
        <f t="shared" si="125"/>
        <v>0</v>
      </c>
      <c r="DY76" s="458">
        <f t="shared" si="126"/>
        <v>0</v>
      </c>
      <c r="DZ76" s="458">
        <f t="shared" si="126"/>
        <v>0</v>
      </c>
      <c r="EA76" s="458">
        <f t="shared" si="126"/>
        <v>0</v>
      </c>
      <c r="EB76" s="458">
        <f t="shared" si="126"/>
        <v>0</v>
      </c>
      <c r="EC76" s="458">
        <f t="shared" si="126"/>
        <v>0</v>
      </c>
      <c r="ED76" s="458">
        <f t="shared" si="126"/>
        <v>0</v>
      </c>
      <c r="EE76" s="458">
        <f t="shared" si="126"/>
        <v>0</v>
      </c>
      <c r="EF76" s="458">
        <f t="shared" si="126"/>
        <v>0</v>
      </c>
      <c r="EG76" s="458">
        <f t="shared" si="126"/>
        <v>0</v>
      </c>
      <c r="EH76" s="458">
        <f t="shared" si="126"/>
        <v>0</v>
      </c>
      <c r="EI76" s="458">
        <f t="shared" si="126"/>
        <v>0</v>
      </c>
      <c r="EJ76" s="458">
        <f t="shared" si="126"/>
        <v>0</v>
      </c>
      <c r="EK76" s="458">
        <f t="shared" si="126"/>
        <v>0</v>
      </c>
    </row>
    <row r="77" spans="1:141" s="761" customFormat="1">
      <c r="A77" s="758">
        <v>45231</v>
      </c>
      <c r="B77" s="759">
        <v>2023</v>
      </c>
      <c r="C77" s="705">
        <v>0</v>
      </c>
      <c r="D77" s="448">
        <f t="shared" si="129"/>
        <v>0</v>
      </c>
      <c r="E77" s="457">
        <f t="shared" si="77"/>
        <v>0</v>
      </c>
      <c r="F77" s="760">
        <v>45231</v>
      </c>
      <c r="G77" s="760">
        <f t="shared" si="120"/>
        <v>45231</v>
      </c>
      <c r="H77" s="442">
        <f t="shared" si="79"/>
        <v>45595</v>
      </c>
      <c r="J77" s="458">
        <f t="shared" si="133"/>
        <v>0</v>
      </c>
      <c r="K77" s="458">
        <f t="shared" si="133"/>
        <v>0</v>
      </c>
      <c r="L77" s="458">
        <f t="shared" si="133"/>
        <v>0</v>
      </c>
      <c r="M77" s="458">
        <f t="shared" si="133"/>
        <v>0</v>
      </c>
      <c r="N77" s="458">
        <f t="shared" si="133"/>
        <v>0</v>
      </c>
      <c r="O77" s="458">
        <f t="shared" si="133"/>
        <v>0</v>
      </c>
      <c r="P77" s="458">
        <f t="shared" si="133"/>
        <v>0</v>
      </c>
      <c r="Q77" s="458">
        <f t="shared" si="133"/>
        <v>0</v>
      </c>
      <c r="R77" s="458">
        <f t="shared" si="133"/>
        <v>0</v>
      </c>
      <c r="S77" s="458">
        <f t="shared" si="133"/>
        <v>0</v>
      </c>
      <c r="T77" s="458">
        <f t="shared" si="133"/>
        <v>0</v>
      </c>
      <c r="U77" s="459">
        <f t="shared" si="133"/>
        <v>0</v>
      </c>
      <c r="V77" s="458">
        <f t="shared" si="133"/>
        <v>0</v>
      </c>
      <c r="W77" s="458">
        <f t="shared" si="133"/>
        <v>0</v>
      </c>
      <c r="X77" s="458">
        <f t="shared" si="133"/>
        <v>0</v>
      </c>
      <c r="Y77" s="458">
        <f t="shared" si="133"/>
        <v>0</v>
      </c>
      <c r="Z77" s="458">
        <f t="shared" si="130"/>
        <v>0</v>
      </c>
      <c r="AA77" s="458">
        <f t="shared" si="130"/>
        <v>0</v>
      </c>
      <c r="AB77" s="458">
        <f t="shared" si="130"/>
        <v>0</v>
      </c>
      <c r="AC77" s="458">
        <f t="shared" si="130"/>
        <v>0</v>
      </c>
      <c r="AD77" s="458">
        <f t="shared" si="130"/>
        <v>0</v>
      </c>
      <c r="AE77" s="458">
        <f t="shared" si="130"/>
        <v>0</v>
      </c>
      <c r="AF77" s="458">
        <f t="shared" si="130"/>
        <v>0</v>
      </c>
      <c r="AG77" s="459">
        <f t="shared" si="130"/>
        <v>0</v>
      </c>
      <c r="AH77" s="458">
        <f t="shared" si="130"/>
        <v>0</v>
      </c>
      <c r="AI77" s="458">
        <f t="shared" si="130"/>
        <v>0</v>
      </c>
      <c r="AJ77" s="458">
        <f t="shared" si="130"/>
        <v>0</v>
      </c>
      <c r="AK77" s="458">
        <f t="shared" si="130"/>
        <v>0</v>
      </c>
      <c r="AL77" s="458">
        <f t="shared" si="130"/>
        <v>0</v>
      </c>
      <c r="AM77" s="458">
        <f t="shared" si="130"/>
        <v>0</v>
      </c>
      <c r="AN77" s="458">
        <f t="shared" si="130"/>
        <v>0</v>
      </c>
      <c r="AO77" s="458">
        <f t="shared" si="134"/>
        <v>0</v>
      </c>
      <c r="AP77" s="458">
        <f t="shared" si="134"/>
        <v>0</v>
      </c>
      <c r="AQ77" s="458">
        <f t="shared" si="134"/>
        <v>0</v>
      </c>
      <c r="AR77" s="458">
        <f t="shared" si="134"/>
        <v>0</v>
      </c>
      <c r="AS77" s="459">
        <f t="shared" si="134"/>
        <v>0</v>
      </c>
      <c r="AT77" s="458">
        <f t="shared" si="134"/>
        <v>0</v>
      </c>
      <c r="AU77" s="458">
        <f t="shared" si="134"/>
        <v>0</v>
      </c>
      <c r="AV77" s="458">
        <f t="shared" si="134"/>
        <v>0</v>
      </c>
      <c r="AW77" s="458">
        <f t="shared" si="134"/>
        <v>0</v>
      </c>
      <c r="AX77" s="458">
        <f t="shared" si="134"/>
        <v>0</v>
      </c>
      <c r="AY77" s="458">
        <f t="shared" si="134"/>
        <v>0</v>
      </c>
      <c r="AZ77" s="458">
        <f t="shared" si="134"/>
        <v>0</v>
      </c>
      <c r="BA77" s="458">
        <f t="shared" si="134"/>
        <v>0</v>
      </c>
      <c r="BB77" s="458">
        <f t="shared" si="134"/>
        <v>0</v>
      </c>
      <c r="BC77" s="458">
        <f t="shared" si="134"/>
        <v>0</v>
      </c>
      <c r="BD77" s="458">
        <f t="shared" si="134"/>
        <v>0</v>
      </c>
      <c r="BE77" s="459">
        <f t="shared" si="131"/>
        <v>0</v>
      </c>
      <c r="BF77" s="458">
        <f t="shared" si="131"/>
        <v>0</v>
      </c>
      <c r="BG77" s="458">
        <f t="shared" si="131"/>
        <v>0</v>
      </c>
      <c r="BH77" s="458">
        <f t="shared" si="131"/>
        <v>0</v>
      </c>
      <c r="BI77" s="458">
        <f t="shared" si="131"/>
        <v>0</v>
      </c>
      <c r="BJ77" s="458">
        <f t="shared" si="131"/>
        <v>0</v>
      </c>
      <c r="BK77" s="458">
        <f t="shared" si="131"/>
        <v>0</v>
      </c>
      <c r="BL77" s="458">
        <f t="shared" si="131"/>
        <v>0</v>
      </c>
      <c r="BM77" s="458">
        <f t="shared" si="131"/>
        <v>0</v>
      </c>
      <c r="BN77" s="458">
        <f t="shared" si="131"/>
        <v>0</v>
      </c>
      <c r="BO77" s="458">
        <f t="shared" si="131"/>
        <v>0</v>
      </c>
      <c r="BP77" s="458">
        <f t="shared" si="131"/>
        <v>0</v>
      </c>
      <c r="BQ77" s="458">
        <f t="shared" si="131"/>
        <v>0</v>
      </c>
      <c r="BR77" s="458">
        <f t="shared" si="131"/>
        <v>0</v>
      </c>
      <c r="BS77" s="458">
        <f t="shared" si="131"/>
        <v>0</v>
      </c>
      <c r="BT77" s="458">
        <f t="shared" si="131"/>
        <v>0</v>
      </c>
      <c r="BU77" s="458">
        <f t="shared" si="132"/>
        <v>0</v>
      </c>
      <c r="BV77" s="458">
        <f t="shared" si="132"/>
        <v>0</v>
      </c>
      <c r="BW77" s="458">
        <f t="shared" si="132"/>
        <v>0</v>
      </c>
      <c r="BX77" s="458">
        <f t="shared" si="132"/>
        <v>0</v>
      </c>
      <c r="BY77" s="458">
        <f t="shared" si="132"/>
        <v>0</v>
      </c>
      <c r="BZ77" s="458">
        <f t="shared" si="132"/>
        <v>0</v>
      </c>
      <c r="CA77" s="458">
        <f t="shared" si="132"/>
        <v>0</v>
      </c>
      <c r="CB77" s="458">
        <f t="shared" si="132"/>
        <v>0</v>
      </c>
      <c r="CC77" s="458">
        <f t="shared" si="132"/>
        <v>0</v>
      </c>
      <c r="CD77" s="458">
        <f t="shared" si="132"/>
        <v>0</v>
      </c>
      <c r="CE77" s="458">
        <f t="shared" si="132"/>
        <v>0</v>
      </c>
      <c r="CF77" s="458">
        <f t="shared" si="132"/>
        <v>0</v>
      </c>
      <c r="CG77" s="458">
        <f t="shared" si="132"/>
        <v>0</v>
      </c>
      <c r="CH77" s="458">
        <f t="shared" si="132"/>
        <v>0</v>
      </c>
      <c r="CI77" s="458">
        <f t="shared" si="132"/>
        <v>0</v>
      </c>
      <c r="CJ77" s="458">
        <f t="shared" si="132"/>
        <v>0</v>
      </c>
      <c r="CK77" s="458">
        <f t="shared" si="127"/>
        <v>0</v>
      </c>
      <c r="CL77" s="458">
        <f t="shared" si="127"/>
        <v>0</v>
      </c>
      <c r="CM77" s="458">
        <f t="shared" si="127"/>
        <v>0</v>
      </c>
      <c r="CN77" s="458">
        <f t="shared" si="127"/>
        <v>0</v>
      </c>
      <c r="CO77" s="458">
        <f t="shared" si="127"/>
        <v>0</v>
      </c>
      <c r="CP77" s="458">
        <f t="shared" si="127"/>
        <v>0</v>
      </c>
      <c r="CQ77" s="458">
        <f t="shared" si="127"/>
        <v>0</v>
      </c>
      <c r="CR77" s="458">
        <f t="shared" si="127"/>
        <v>0</v>
      </c>
      <c r="CS77" s="458">
        <f t="shared" si="127"/>
        <v>0</v>
      </c>
      <c r="CT77" s="458">
        <f t="shared" si="127"/>
        <v>0</v>
      </c>
      <c r="CU77" s="458">
        <f t="shared" si="127"/>
        <v>0</v>
      </c>
      <c r="CV77" s="458">
        <f t="shared" si="127"/>
        <v>0</v>
      </c>
      <c r="CW77" s="458">
        <f t="shared" si="127"/>
        <v>0</v>
      </c>
      <c r="CX77" s="458">
        <f t="shared" si="127"/>
        <v>0</v>
      </c>
      <c r="CY77" s="458">
        <f t="shared" si="127"/>
        <v>0</v>
      </c>
      <c r="CZ77" s="458">
        <f t="shared" si="128"/>
        <v>0</v>
      </c>
      <c r="DA77" s="458">
        <f t="shared" si="128"/>
        <v>0</v>
      </c>
      <c r="DB77" s="458">
        <f t="shared" si="128"/>
        <v>0</v>
      </c>
      <c r="DC77" s="458">
        <f t="shared" si="128"/>
        <v>0</v>
      </c>
      <c r="DD77" s="458">
        <f t="shared" si="128"/>
        <v>0</v>
      </c>
      <c r="DE77" s="458">
        <f t="shared" si="128"/>
        <v>0</v>
      </c>
      <c r="DF77" s="458">
        <f t="shared" si="128"/>
        <v>0</v>
      </c>
      <c r="DG77" s="458">
        <f t="shared" si="128"/>
        <v>0</v>
      </c>
      <c r="DH77" s="458">
        <f t="shared" si="128"/>
        <v>0</v>
      </c>
      <c r="DI77" s="458">
        <f t="shared" si="128"/>
        <v>0</v>
      </c>
      <c r="DJ77" s="458">
        <f t="shared" si="128"/>
        <v>0</v>
      </c>
      <c r="DK77" s="458">
        <f t="shared" si="128"/>
        <v>0</v>
      </c>
      <c r="DL77" s="458">
        <f t="shared" si="128"/>
        <v>0</v>
      </c>
      <c r="DM77" s="458">
        <f t="shared" si="128"/>
        <v>0</v>
      </c>
      <c r="DN77" s="458">
        <f t="shared" si="128"/>
        <v>0</v>
      </c>
      <c r="DO77" s="458">
        <f t="shared" si="128"/>
        <v>0</v>
      </c>
      <c r="DP77" s="458">
        <f t="shared" si="125"/>
        <v>0</v>
      </c>
      <c r="DQ77" s="458">
        <f t="shared" si="125"/>
        <v>0</v>
      </c>
      <c r="DR77" s="458">
        <f t="shared" si="125"/>
        <v>0</v>
      </c>
      <c r="DS77" s="458">
        <f t="shared" si="125"/>
        <v>0</v>
      </c>
      <c r="DT77" s="458">
        <f t="shared" si="125"/>
        <v>0</v>
      </c>
      <c r="DU77" s="458">
        <f t="shared" si="125"/>
        <v>0</v>
      </c>
      <c r="DV77" s="458">
        <f t="shared" si="125"/>
        <v>0</v>
      </c>
      <c r="DW77" s="458">
        <f t="shared" si="125"/>
        <v>0</v>
      </c>
      <c r="DX77" s="458">
        <f t="shared" si="125"/>
        <v>0</v>
      </c>
      <c r="DY77" s="458">
        <f t="shared" si="126"/>
        <v>0</v>
      </c>
      <c r="DZ77" s="458">
        <f t="shared" si="126"/>
        <v>0</v>
      </c>
      <c r="EA77" s="458">
        <f t="shared" si="126"/>
        <v>0</v>
      </c>
      <c r="EB77" s="458">
        <f t="shared" si="126"/>
        <v>0</v>
      </c>
      <c r="EC77" s="458">
        <f t="shared" si="126"/>
        <v>0</v>
      </c>
      <c r="ED77" s="458">
        <f t="shared" si="126"/>
        <v>0</v>
      </c>
      <c r="EE77" s="458">
        <f t="shared" si="126"/>
        <v>0</v>
      </c>
      <c r="EF77" s="458">
        <f t="shared" si="126"/>
        <v>0</v>
      </c>
      <c r="EG77" s="458">
        <f t="shared" si="126"/>
        <v>0</v>
      </c>
      <c r="EH77" s="458">
        <f t="shared" si="126"/>
        <v>0</v>
      </c>
      <c r="EI77" s="458">
        <f t="shared" si="126"/>
        <v>0</v>
      </c>
      <c r="EJ77" s="458">
        <f t="shared" si="126"/>
        <v>0</v>
      </c>
      <c r="EK77" s="458">
        <f t="shared" si="126"/>
        <v>0</v>
      </c>
    </row>
    <row r="78" spans="1:141" s="470" customFormat="1">
      <c r="A78" s="763">
        <v>45261</v>
      </c>
      <c r="B78" s="461">
        <v>2023</v>
      </c>
      <c r="C78" s="707">
        <v>0</v>
      </c>
      <c r="D78" s="462">
        <f t="shared" si="129"/>
        <v>0</v>
      </c>
      <c r="E78" s="463">
        <f t="shared" si="77"/>
        <v>0</v>
      </c>
      <c r="F78" s="464">
        <v>45261</v>
      </c>
      <c r="G78" s="464">
        <f t="shared" si="120"/>
        <v>45261</v>
      </c>
      <c r="H78" s="465">
        <f t="shared" si="79"/>
        <v>45625</v>
      </c>
      <c r="J78" s="467">
        <f t="shared" si="133"/>
        <v>0</v>
      </c>
      <c r="K78" s="467">
        <f t="shared" si="133"/>
        <v>0</v>
      </c>
      <c r="L78" s="467">
        <f t="shared" si="133"/>
        <v>0</v>
      </c>
      <c r="M78" s="467">
        <f t="shared" si="133"/>
        <v>0</v>
      </c>
      <c r="N78" s="467">
        <f t="shared" si="133"/>
        <v>0</v>
      </c>
      <c r="O78" s="467">
        <f t="shared" si="133"/>
        <v>0</v>
      </c>
      <c r="P78" s="467">
        <f t="shared" si="133"/>
        <v>0</v>
      </c>
      <c r="Q78" s="467">
        <f t="shared" si="133"/>
        <v>0</v>
      </c>
      <c r="R78" s="467">
        <f t="shared" si="133"/>
        <v>0</v>
      </c>
      <c r="S78" s="467">
        <f t="shared" si="133"/>
        <v>0</v>
      </c>
      <c r="T78" s="467">
        <f t="shared" si="133"/>
        <v>0</v>
      </c>
      <c r="U78" s="468">
        <f t="shared" si="133"/>
        <v>0</v>
      </c>
      <c r="V78" s="467">
        <f t="shared" si="133"/>
        <v>0</v>
      </c>
      <c r="W78" s="467">
        <f t="shared" si="133"/>
        <v>0</v>
      </c>
      <c r="X78" s="467">
        <f t="shared" si="133"/>
        <v>0</v>
      </c>
      <c r="Y78" s="467">
        <f t="shared" si="133"/>
        <v>0</v>
      </c>
      <c r="Z78" s="467">
        <f t="shared" si="130"/>
        <v>0</v>
      </c>
      <c r="AA78" s="467">
        <f t="shared" si="130"/>
        <v>0</v>
      </c>
      <c r="AB78" s="467">
        <f t="shared" si="130"/>
        <v>0</v>
      </c>
      <c r="AC78" s="467">
        <f t="shared" si="130"/>
        <v>0</v>
      </c>
      <c r="AD78" s="467">
        <f t="shared" si="130"/>
        <v>0</v>
      </c>
      <c r="AE78" s="467">
        <f t="shared" si="130"/>
        <v>0</v>
      </c>
      <c r="AF78" s="467">
        <f t="shared" si="130"/>
        <v>0</v>
      </c>
      <c r="AG78" s="468">
        <f t="shared" si="130"/>
        <v>0</v>
      </c>
      <c r="AH78" s="467">
        <f t="shared" si="130"/>
        <v>0</v>
      </c>
      <c r="AI78" s="467">
        <f t="shared" si="130"/>
        <v>0</v>
      </c>
      <c r="AJ78" s="467">
        <f t="shared" si="130"/>
        <v>0</v>
      </c>
      <c r="AK78" s="467">
        <f t="shared" si="130"/>
        <v>0</v>
      </c>
      <c r="AL78" s="467">
        <f t="shared" si="130"/>
        <v>0</v>
      </c>
      <c r="AM78" s="467">
        <f t="shared" si="130"/>
        <v>0</v>
      </c>
      <c r="AN78" s="467">
        <f t="shared" si="130"/>
        <v>0</v>
      </c>
      <c r="AO78" s="467">
        <f t="shared" si="134"/>
        <v>0</v>
      </c>
      <c r="AP78" s="467">
        <f t="shared" si="134"/>
        <v>0</v>
      </c>
      <c r="AQ78" s="467">
        <f t="shared" si="134"/>
        <v>0</v>
      </c>
      <c r="AR78" s="467">
        <f t="shared" si="134"/>
        <v>0</v>
      </c>
      <c r="AS78" s="468">
        <f t="shared" si="134"/>
        <v>0</v>
      </c>
      <c r="AT78" s="467">
        <f t="shared" si="134"/>
        <v>0</v>
      </c>
      <c r="AU78" s="467">
        <f t="shared" si="134"/>
        <v>0</v>
      </c>
      <c r="AV78" s="467">
        <f t="shared" si="134"/>
        <v>0</v>
      </c>
      <c r="AW78" s="467">
        <f t="shared" si="134"/>
        <v>0</v>
      </c>
      <c r="AX78" s="467">
        <f t="shared" si="134"/>
        <v>0</v>
      </c>
      <c r="AY78" s="467">
        <f t="shared" si="134"/>
        <v>0</v>
      </c>
      <c r="AZ78" s="467">
        <f t="shared" si="134"/>
        <v>0</v>
      </c>
      <c r="BA78" s="467">
        <f t="shared" si="134"/>
        <v>0</v>
      </c>
      <c r="BB78" s="467">
        <f t="shared" si="134"/>
        <v>0</v>
      </c>
      <c r="BC78" s="467">
        <f t="shared" si="134"/>
        <v>0</v>
      </c>
      <c r="BD78" s="467">
        <f t="shared" si="134"/>
        <v>0</v>
      </c>
      <c r="BE78" s="468">
        <f t="shared" si="131"/>
        <v>0</v>
      </c>
      <c r="BF78" s="467">
        <f t="shared" si="131"/>
        <v>0</v>
      </c>
      <c r="BG78" s="467">
        <f t="shared" si="131"/>
        <v>0</v>
      </c>
      <c r="BH78" s="467">
        <f t="shared" si="131"/>
        <v>0</v>
      </c>
      <c r="BI78" s="467">
        <f t="shared" si="131"/>
        <v>0</v>
      </c>
      <c r="BJ78" s="467">
        <f t="shared" si="131"/>
        <v>0</v>
      </c>
      <c r="BK78" s="467">
        <f t="shared" si="131"/>
        <v>0</v>
      </c>
      <c r="BL78" s="467">
        <f t="shared" si="131"/>
        <v>0</v>
      </c>
      <c r="BM78" s="467">
        <f t="shared" si="131"/>
        <v>0</v>
      </c>
      <c r="BN78" s="467">
        <f t="shared" si="131"/>
        <v>0</v>
      </c>
      <c r="BO78" s="467">
        <f t="shared" si="131"/>
        <v>0</v>
      </c>
      <c r="BP78" s="467">
        <f t="shared" si="131"/>
        <v>0</v>
      </c>
      <c r="BQ78" s="467">
        <f t="shared" si="131"/>
        <v>0</v>
      </c>
      <c r="BR78" s="467">
        <f t="shared" si="131"/>
        <v>0</v>
      </c>
      <c r="BS78" s="467">
        <f t="shared" si="131"/>
        <v>0</v>
      </c>
      <c r="BT78" s="467">
        <f t="shared" si="131"/>
        <v>0</v>
      </c>
      <c r="BU78" s="467">
        <f t="shared" si="132"/>
        <v>0</v>
      </c>
      <c r="BV78" s="467">
        <f t="shared" si="132"/>
        <v>0</v>
      </c>
      <c r="BW78" s="467">
        <f t="shared" si="132"/>
        <v>0</v>
      </c>
      <c r="BX78" s="467">
        <f t="shared" si="132"/>
        <v>0</v>
      </c>
      <c r="BY78" s="467">
        <f t="shared" si="132"/>
        <v>0</v>
      </c>
      <c r="BZ78" s="467">
        <f t="shared" si="132"/>
        <v>0</v>
      </c>
      <c r="CA78" s="467">
        <f t="shared" si="132"/>
        <v>0</v>
      </c>
      <c r="CB78" s="467">
        <f>IF((DATE(YEAR($F78),MONTH($F78),1))&lt;=(DATE(YEAR($G78),MONTH($G78),1)),IF(AND($G78&lt;=CB$5,$H78&gt;CB$6),CB$4*($D78/($H78-$G78+1)),IF(AND($G78&gt;CB$5,$G78&lt;=CB$6),(CB$6-$G78+1)*($D78/($H78-$G78+1)),IF(AND($H78&gt;=CB$5,$H78&lt;=CB$6),($H78-CB$5+1)*($D78/($H78-$G78+1)),0))),IF($F78=CB$5,($F78-$G78+CB$4)/($H78-$G78+1)*$D78,IF($F78&lt;CB$5,IF(AND($G78&lt;=CB$5,$H78&gt;CB$6),CB$4*($D78/($H78-$G78+1)),IF(AND($H78&gt;=CB$5,$H78&lt;=CB$6),($H78-CB$5+1)*($D78/($H78-$G78+1)),0)),0)))</f>
        <v>0</v>
      </c>
      <c r="CC78" s="467">
        <f t="shared" si="132"/>
        <v>0</v>
      </c>
      <c r="CD78" s="467">
        <f t="shared" si="132"/>
        <v>0</v>
      </c>
      <c r="CE78" s="467">
        <f t="shared" si="132"/>
        <v>0</v>
      </c>
      <c r="CF78" s="467">
        <f t="shared" si="132"/>
        <v>0</v>
      </c>
      <c r="CG78" s="467">
        <f t="shared" si="132"/>
        <v>0</v>
      </c>
      <c r="CH78" s="467">
        <f t="shared" si="132"/>
        <v>0</v>
      </c>
      <c r="CI78" s="467">
        <f t="shared" si="132"/>
        <v>0</v>
      </c>
      <c r="CJ78" s="467">
        <f t="shared" si="132"/>
        <v>0</v>
      </c>
      <c r="CK78" s="467">
        <f t="shared" si="127"/>
        <v>0</v>
      </c>
      <c r="CL78" s="467">
        <f t="shared" si="127"/>
        <v>0</v>
      </c>
      <c r="CM78" s="467">
        <f t="shared" si="127"/>
        <v>0</v>
      </c>
      <c r="CN78" s="467">
        <f t="shared" si="127"/>
        <v>0</v>
      </c>
      <c r="CO78" s="467">
        <f t="shared" si="127"/>
        <v>0</v>
      </c>
      <c r="CP78" s="467">
        <f t="shared" si="127"/>
        <v>0</v>
      </c>
      <c r="CQ78" s="467">
        <f t="shared" si="127"/>
        <v>0</v>
      </c>
      <c r="CR78" s="467">
        <f t="shared" si="127"/>
        <v>0</v>
      </c>
      <c r="CS78" s="467">
        <f t="shared" si="127"/>
        <v>0</v>
      </c>
      <c r="CT78" s="467">
        <f t="shared" si="127"/>
        <v>0</v>
      </c>
      <c r="CU78" s="467">
        <f t="shared" si="127"/>
        <v>0</v>
      </c>
      <c r="CV78" s="467">
        <f t="shared" si="127"/>
        <v>0</v>
      </c>
      <c r="CW78" s="467">
        <f t="shared" si="127"/>
        <v>0</v>
      </c>
      <c r="CX78" s="467">
        <f t="shared" si="127"/>
        <v>0</v>
      </c>
      <c r="CY78" s="467">
        <f t="shared" si="127"/>
        <v>0</v>
      </c>
      <c r="CZ78" s="467">
        <f t="shared" si="128"/>
        <v>0</v>
      </c>
      <c r="DA78" s="467">
        <f t="shared" si="128"/>
        <v>0</v>
      </c>
      <c r="DB78" s="467">
        <f t="shared" si="128"/>
        <v>0</v>
      </c>
      <c r="DC78" s="467">
        <f t="shared" si="128"/>
        <v>0</v>
      </c>
      <c r="DD78" s="467">
        <f t="shared" si="128"/>
        <v>0</v>
      </c>
      <c r="DE78" s="467">
        <f t="shared" si="128"/>
        <v>0</v>
      </c>
      <c r="DF78" s="467">
        <f t="shared" si="128"/>
        <v>0</v>
      </c>
      <c r="DG78" s="467">
        <f t="shared" si="128"/>
        <v>0</v>
      </c>
      <c r="DH78" s="467">
        <f t="shared" si="128"/>
        <v>0</v>
      </c>
      <c r="DI78" s="467">
        <f t="shared" si="128"/>
        <v>0</v>
      </c>
      <c r="DJ78" s="467">
        <f t="shared" si="128"/>
        <v>0</v>
      </c>
      <c r="DK78" s="467">
        <f t="shared" si="128"/>
        <v>0</v>
      </c>
      <c r="DL78" s="467">
        <f t="shared" si="128"/>
        <v>0</v>
      </c>
      <c r="DM78" s="467">
        <f t="shared" si="128"/>
        <v>0</v>
      </c>
      <c r="DN78" s="467">
        <f t="shared" si="128"/>
        <v>0</v>
      </c>
      <c r="DO78" s="467">
        <f t="shared" si="128"/>
        <v>0</v>
      </c>
      <c r="DP78" s="467">
        <f t="shared" si="125"/>
        <v>0</v>
      </c>
      <c r="DQ78" s="467">
        <f t="shared" si="125"/>
        <v>0</v>
      </c>
      <c r="DR78" s="467">
        <f t="shared" si="125"/>
        <v>0</v>
      </c>
      <c r="DS78" s="467">
        <f t="shared" si="125"/>
        <v>0</v>
      </c>
      <c r="DT78" s="467">
        <f t="shared" si="125"/>
        <v>0</v>
      </c>
      <c r="DU78" s="467">
        <f t="shared" si="125"/>
        <v>0</v>
      </c>
      <c r="DV78" s="467">
        <f t="shared" si="125"/>
        <v>0</v>
      </c>
      <c r="DW78" s="467">
        <f t="shared" si="125"/>
        <v>0</v>
      </c>
      <c r="DX78" s="467">
        <f t="shared" si="125"/>
        <v>0</v>
      </c>
      <c r="DY78" s="467">
        <f t="shared" si="126"/>
        <v>0</v>
      </c>
      <c r="DZ78" s="467">
        <f t="shared" si="126"/>
        <v>0</v>
      </c>
      <c r="EA78" s="467">
        <f t="shared" si="126"/>
        <v>0</v>
      </c>
      <c r="EB78" s="467">
        <f t="shared" si="126"/>
        <v>0</v>
      </c>
      <c r="EC78" s="467">
        <f t="shared" si="126"/>
        <v>0</v>
      </c>
      <c r="ED78" s="467">
        <f t="shared" si="126"/>
        <v>0</v>
      </c>
      <c r="EE78" s="467">
        <f t="shared" si="126"/>
        <v>0</v>
      </c>
      <c r="EF78" s="467">
        <f t="shared" si="126"/>
        <v>0</v>
      </c>
      <c r="EG78" s="467">
        <f t="shared" si="126"/>
        <v>0</v>
      </c>
      <c r="EH78" s="467">
        <f t="shared" si="126"/>
        <v>0</v>
      </c>
      <c r="EI78" s="467">
        <f t="shared" si="126"/>
        <v>0</v>
      </c>
      <c r="EJ78" s="467">
        <f t="shared" si="126"/>
        <v>0</v>
      </c>
      <c r="EK78" s="467">
        <f t="shared" si="126"/>
        <v>0</v>
      </c>
    </row>
    <row r="79" spans="1:141" s="757" customFormat="1">
      <c r="A79" s="754">
        <v>45292</v>
      </c>
      <c r="B79" s="446">
        <v>2024</v>
      </c>
      <c r="C79" s="755">
        <v>10000</v>
      </c>
      <c r="D79" s="447">
        <f>C79*$B$14</f>
        <v>3720000</v>
      </c>
      <c r="E79" s="450">
        <f t="shared" si="77"/>
        <v>0</v>
      </c>
      <c r="F79" s="451">
        <v>45292</v>
      </c>
      <c r="G79" s="451">
        <f>F79</f>
        <v>45292</v>
      </c>
      <c r="H79" s="756">
        <f t="shared" si="79"/>
        <v>45656</v>
      </c>
      <c r="J79" s="454">
        <f t="shared" si="133"/>
        <v>0</v>
      </c>
      <c r="K79" s="454">
        <f t="shared" si="133"/>
        <v>0</v>
      </c>
      <c r="L79" s="454">
        <f t="shared" si="133"/>
        <v>0</v>
      </c>
      <c r="M79" s="454">
        <f t="shared" si="133"/>
        <v>0</v>
      </c>
      <c r="N79" s="454">
        <f t="shared" si="133"/>
        <v>0</v>
      </c>
      <c r="O79" s="454">
        <f t="shared" si="133"/>
        <v>0</v>
      </c>
      <c r="P79" s="454">
        <f t="shared" si="133"/>
        <v>0</v>
      </c>
      <c r="Q79" s="454">
        <f t="shared" si="133"/>
        <v>0</v>
      </c>
      <c r="R79" s="454">
        <f t="shared" si="133"/>
        <v>0</v>
      </c>
      <c r="S79" s="454">
        <f t="shared" si="133"/>
        <v>0</v>
      </c>
      <c r="T79" s="454">
        <f t="shared" si="133"/>
        <v>0</v>
      </c>
      <c r="U79" s="455">
        <f t="shared" si="133"/>
        <v>0</v>
      </c>
      <c r="V79" s="454">
        <f t="shared" si="133"/>
        <v>0</v>
      </c>
      <c r="W79" s="454">
        <f t="shared" si="133"/>
        <v>0</v>
      </c>
      <c r="X79" s="454">
        <f t="shared" si="133"/>
        <v>0</v>
      </c>
      <c r="Y79" s="454">
        <f t="shared" si="133"/>
        <v>0</v>
      </c>
      <c r="Z79" s="454">
        <f t="shared" si="130"/>
        <v>0</v>
      </c>
      <c r="AA79" s="454">
        <f t="shared" si="130"/>
        <v>0</v>
      </c>
      <c r="AB79" s="454">
        <f t="shared" si="130"/>
        <v>0</v>
      </c>
      <c r="AC79" s="454">
        <f t="shared" si="130"/>
        <v>0</v>
      </c>
      <c r="AD79" s="454">
        <f t="shared" si="130"/>
        <v>0</v>
      </c>
      <c r="AE79" s="454">
        <f t="shared" si="130"/>
        <v>0</v>
      </c>
      <c r="AF79" s="454">
        <f t="shared" si="130"/>
        <v>0</v>
      </c>
      <c r="AG79" s="455">
        <f t="shared" si="130"/>
        <v>0</v>
      </c>
      <c r="AH79" s="454">
        <f t="shared" si="130"/>
        <v>0</v>
      </c>
      <c r="AI79" s="454">
        <f t="shared" si="130"/>
        <v>0</v>
      </c>
      <c r="AJ79" s="454">
        <f t="shared" si="130"/>
        <v>0</v>
      </c>
      <c r="AK79" s="454">
        <f t="shared" si="130"/>
        <v>0</v>
      </c>
      <c r="AL79" s="454">
        <f t="shared" si="130"/>
        <v>0</v>
      </c>
      <c r="AM79" s="454">
        <f t="shared" si="130"/>
        <v>0</v>
      </c>
      <c r="AN79" s="454">
        <f t="shared" si="130"/>
        <v>0</v>
      </c>
      <c r="AO79" s="454">
        <f t="shared" si="134"/>
        <v>0</v>
      </c>
      <c r="AP79" s="454">
        <f t="shared" si="134"/>
        <v>0</v>
      </c>
      <c r="AQ79" s="454">
        <f t="shared" si="134"/>
        <v>0</v>
      </c>
      <c r="AR79" s="454">
        <f t="shared" si="134"/>
        <v>0</v>
      </c>
      <c r="AS79" s="455">
        <f t="shared" si="134"/>
        <v>0</v>
      </c>
      <c r="AT79" s="454">
        <f t="shared" si="134"/>
        <v>0</v>
      </c>
      <c r="AU79" s="454">
        <f t="shared" si="134"/>
        <v>0</v>
      </c>
      <c r="AV79" s="454">
        <f t="shared" si="134"/>
        <v>0</v>
      </c>
      <c r="AW79" s="454">
        <f t="shared" si="134"/>
        <v>0</v>
      </c>
      <c r="AX79" s="454">
        <f t="shared" si="134"/>
        <v>0</v>
      </c>
      <c r="AY79" s="454">
        <f t="shared" si="134"/>
        <v>0</v>
      </c>
      <c r="AZ79" s="454">
        <f t="shared" si="134"/>
        <v>0</v>
      </c>
      <c r="BA79" s="454">
        <f t="shared" si="134"/>
        <v>0</v>
      </c>
      <c r="BB79" s="454">
        <f t="shared" si="134"/>
        <v>0</v>
      </c>
      <c r="BC79" s="454">
        <f t="shared" si="134"/>
        <v>0</v>
      </c>
      <c r="BD79" s="454">
        <f t="shared" si="134"/>
        <v>0</v>
      </c>
      <c r="BE79" s="455">
        <f t="shared" si="131"/>
        <v>0</v>
      </c>
      <c r="BF79" s="454">
        <f t="shared" si="131"/>
        <v>0</v>
      </c>
      <c r="BG79" s="454">
        <f t="shared" si="131"/>
        <v>0</v>
      </c>
      <c r="BH79" s="454">
        <f t="shared" si="131"/>
        <v>0</v>
      </c>
      <c r="BI79" s="454">
        <f t="shared" si="131"/>
        <v>0</v>
      </c>
      <c r="BJ79" s="454">
        <f t="shared" si="131"/>
        <v>0</v>
      </c>
      <c r="BK79" s="454">
        <f t="shared" si="131"/>
        <v>0</v>
      </c>
      <c r="BL79" s="454">
        <f t="shared" si="131"/>
        <v>0</v>
      </c>
      <c r="BM79" s="454">
        <f t="shared" si="131"/>
        <v>0</v>
      </c>
      <c r="BN79" s="454">
        <f t="shared" si="131"/>
        <v>0</v>
      </c>
      <c r="BO79" s="454">
        <f t="shared" si="131"/>
        <v>0</v>
      </c>
      <c r="BP79" s="454">
        <f t="shared" si="131"/>
        <v>0</v>
      </c>
      <c r="BQ79" s="454">
        <f t="shared" si="131"/>
        <v>0</v>
      </c>
      <c r="BR79" s="454">
        <f t="shared" si="131"/>
        <v>315945.20547945204</v>
      </c>
      <c r="BS79" s="454">
        <f t="shared" si="131"/>
        <v>295561.64383561641</v>
      </c>
      <c r="BT79" s="454">
        <f t="shared" si="131"/>
        <v>315945.20547945204</v>
      </c>
      <c r="BU79" s="454">
        <f t="shared" si="132"/>
        <v>305753.42465753423</v>
      </c>
      <c r="BV79" s="454">
        <f t="shared" si="132"/>
        <v>315945.20547945204</v>
      </c>
      <c r="BW79" s="454">
        <f t="shared" si="132"/>
        <v>305753.42465753423</v>
      </c>
      <c r="BX79" s="454">
        <f t="shared" si="132"/>
        <v>315945.20547945204</v>
      </c>
      <c r="BY79" s="454">
        <f t="shared" si="132"/>
        <v>315945.20547945204</v>
      </c>
      <c r="BZ79" s="454">
        <f t="shared" si="132"/>
        <v>305753.42465753423</v>
      </c>
      <c r="CA79" s="454">
        <f t="shared" si="132"/>
        <v>315945.20547945204</v>
      </c>
      <c r="CB79" s="454">
        <f t="shared" si="132"/>
        <v>305753.42465753423</v>
      </c>
      <c r="CC79" s="454">
        <f t="shared" si="132"/>
        <v>305753.42465753423</v>
      </c>
      <c r="CD79" s="454">
        <f t="shared" si="132"/>
        <v>0</v>
      </c>
      <c r="CE79" s="454">
        <f t="shared" si="132"/>
        <v>0</v>
      </c>
      <c r="CF79" s="454">
        <f t="shared" si="132"/>
        <v>0</v>
      </c>
      <c r="CG79" s="454">
        <f t="shared" si="132"/>
        <v>0</v>
      </c>
      <c r="CH79" s="454">
        <f t="shared" si="132"/>
        <v>0</v>
      </c>
      <c r="CI79" s="454">
        <f t="shared" si="132"/>
        <v>0</v>
      </c>
      <c r="CJ79" s="454">
        <f t="shared" si="132"/>
        <v>0</v>
      </c>
      <c r="CK79" s="454">
        <f t="shared" si="127"/>
        <v>0</v>
      </c>
      <c r="CL79" s="454">
        <f t="shared" si="127"/>
        <v>0</v>
      </c>
      <c r="CM79" s="454">
        <f t="shared" si="127"/>
        <v>0</v>
      </c>
      <c r="CN79" s="454">
        <f t="shared" si="127"/>
        <v>0</v>
      </c>
      <c r="CO79" s="454">
        <f t="shared" si="127"/>
        <v>0</v>
      </c>
      <c r="CP79" s="454">
        <f t="shared" si="127"/>
        <v>0</v>
      </c>
      <c r="CQ79" s="454">
        <f t="shared" si="127"/>
        <v>0</v>
      </c>
      <c r="CR79" s="454">
        <f t="shared" si="127"/>
        <v>0</v>
      </c>
      <c r="CS79" s="454">
        <f t="shared" si="127"/>
        <v>0</v>
      </c>
      <c r="CT79" s="454">
        <f t="shared" si="127"/>
        <v>0</v>
      </c>
      <c r="CU79" s="454">
        <f t="shared" si="127"/>
        <v>0</v>
      </c>
      <c r="CV79" s="454">
        <f t="shared" si="127"/>
        <v>0</v>
      </c>
      <c r="CW79" s="454">
        <f t="shared" si="127"/>
        <v>0</v>
      </c>
      <c r="CX79" s="454">
        <f t="shared" si="127"/>
        <v>0</v>
      </c>
      <c r="CY79" s="454">
        <f t="shared" si="127"/>
        <v>0</v>
      </c>
      <c r="CZ79" s="454">
        <f t="shared" si="128"/>
        <v>0</v>
      </c>
      <c r="DA79" s="454">
        <f t="shared" si="128"/>
        <v>0</v>
      </c>
      <c r="DB79" s="454">
        <f t="shared" si="128"/>
        <v>0</v>
      </c>
      <c r="DC79" s="454">
        <f t="shared" si="128"/>
        <v>0</v>
      </c>
      <c r="DD79" s="454">
        <f t="shared" si="128"/>
        <v>0</v>
      </c>
      <c r="DE79" s="454">
        <f t="shared" si="128"/>
        <v>0</v>
      </c>
      <c r="DF79" s="454">
        <f t="shared" si="128"/>
        <v>0</v>
      </c>
      <c r="DG79" s="454">
        <f t="shared" si="128"/>
        <v>0</v>
      </c>
      <c r="DH79" s="454">
        <f t="shared" si="128"/>
        <v>0</v>
      </c>
      <c r="DI79" s="454">
        <f t="shared" si="128"/>
        <v>0</v>
      </c>
      <c r="DJ79" s="454">
        <f t="shared" si="128"/>
        <v>0</v>
      </c>
      <c r="DK79" s="454">
        <f t="shared" si="128"/>
        <v>0</v>
      </c>
      <c r="DL79" s="454">
        <f t="shared" si="128"/>
        <v>0</v>
      </c>
      <c r="DM79" s="454">
        <f t="shared" si="128"/>
        <v>0</v>
      </c>
      <c r="DN79" s="454">
        <f t="shared" si="128"/>
        <v>0</v>
      </c>
      <c r="DO79" s="454">
        <f t="shared" ref="DO79:EK94" si="135">IF((DATE(YEAR($F79),MONTH($F79),1))&lt;=(DATE(YEAR($G79),MONTH($G79),1)),IF(AND($G79&lt;=DO$5,$H79&gt;DO$6),DO$4*($D79/($H79-$G79+1)),IF(AND($G79&gt;DO$5,$G79&lt;=DO$6),(DO$6-$G79+1)*($D79/($H79-$G79+1)),IF(AND($H79&gt;=DO$5,$H79&lt;=DO$6),($H79-DO$5+1)*($D79/($H79-$G79+1)),0))),IF($F79=DO$5,($F79-$G79+DO$4)/($H79-$G79+1)*$D79,IF($F79&lt;DO$5,IF(AND($G79&lt;=DO$5,$H79&gt;DO$6),DO$4*($D79/($H79-$G79+1)),IF(AND($H79&gt;=DO$5,$H79&lt;=DO$6),($H79-DO$5+1)*($D79/($H79-$G79+1)),0)),0)))</f>
        <v>0</v>
      </c>
      <c r="DP79" s="454">
        <f t="shared" si="135"/>
        <v>0</v>
      </c>
      <c r="DQ79" s="454">
        <f t="shared" si="135"/>
        <v>0</v>
      </c>
      <c r="DR79" s="454">
        <f t="shared" si="135"/>
        <v>0</v>
      </c>
      <c r="DS79" s="454">
        <f t="shared" si="135"/>
        <v>0</v>
      </c>
      <c r="DT79" s="454">
        <f t="shared" si="135"/>
        <v>0</v>
      </c>
      <c r="DU79" s="454">
        <f t="shared" si="135"/>
        <v>0</v>
      </c>
      <c r="DV79" s="454">
        <f t="shared" si="135"/>
        <v>0</v>
      </c>
      <c r="DW79" s="454">
        <f t="shared" si="135"/>
        <v>0</v>
      </c>
      <c r="DX79" s="454">
        <f t="shared" si="135"/>
        <v>0</v>
      </c>
      <c r="DY79" s="454">
        <f t="shared" si="135"/>
        <v>0</v>
      </c>
      <c r="DZ79" s="454">
        <f t="shared" si="135"/>
        <v>0</v>
      </c>
      <c r="EA79" s="454">
        <f t="shared" si="135"/>
        <v>0</v>
      </c>
      <c r="EB79" s="454">
        <f t="shared" si="135"/>
        <v>0</v>
      </c>
      <c r="EC79" s="454">
        <f t="shared" si="135"/>
        <v>0</v>
      </c>
      <c r="ED79" s="454">
        <f t="shared" si="126"/>
        <v>0</v>
      </c>
      <c r="EE79" s="454">
        <f t="shared" si="126"/>
        <v>0</v>
      </c>
      <c r="EF79" s="454">
        <f t="shared" si="126"/>
        <v>0</v>
      </c>
      <c r="EG79" s="454">
        <f t="shared" si="126"/>
        <v>0</v>
      </c>
      <c r="EH79" s="454">
        <f t="shared" si="126"/>
        <v>0</v>
      </c>
      <c r="EI79" s="454">
        <f t="shared" si="126"/>
        <v>0</v>
      </c>
      <c r="EJ79" s="454">
        <f t="shared" si="126"/>
        <v>0</v>
      </c>
      <c r="EK79" s="454">
        <f t="shared" si="126"/>
        <v>0</v>
      </c>
    </row>
    <row r="80" spans="1:141" s="761" customFormat="1">
      <c r="A80" s="758">
        <v>45323</v>
      </c>
      <c r="B80" s="759">
        <v>2024</v>
      </c>
      <c r="C80" s="700">
        <v>0</v>
      </c>
      <c r="D80" s="448">
        <f t="shared" ref="D80:D90" si="136">C80*$B$14</f>
        <v>0</v>
      </c>
      <c r="E80" s="457">
        <f t="shared" si="77"/>
        <v>0</v>
      </c>
      <c r="F80" s="760">
        <v>45323</v>
      </c>
      <c r="G80" s="760">
        <f t="shared" ref="G80:G143" si="137">F80</f>
        <v>45323</v>
      </c>
      <c r="H80" s="442">
        <f t="shared" si="79"/>
        <v>45687</v>
      </c>
      <c r="J80" s="458">
        <f t="shared" si="133"/>
        <v>0</v>
      </c>
      <c r="K80" s="458">
        <f t="shared" si="133"/>
        <v>0</v>
      </c>
      <c r="L80" s="458">
        <f t="shared" si="133"/>
        <v>0</v>
      </c>
      <c r="M80" s="458">
        <f t="shared" si="133"/>
        <v>0</v>
      </c>
      <c r="N80" s="458">
        <f t="shared" si="133"/>
        <v>0</v>
      </c>
      <c r="O80" s="458">
        <f t="shared" si="133"/>
        <v>0</v>
      </c>
      <c r="P80" s="458">
        <f t="shared" si="133"/>
        <v>0</v>
      </c>
      <c r="Q80" s="458">
        <f t="shared" si="133"/>
        <v>0</v>
      </c>
      <c r="R80" s="458">
        <f t="shared" si="133"/>
        <v>0</v>
      </c>
      <c r="S80" s="458">
        <f t="shared" si="133"/>
        <v>0</v>
      </c>
      <c r="T80" s="458">
        <f t="shared" si="133"/>
        <v>0</v>
      </c>
      <c r="U80" s="459">
        <f t="shared" si="133"/>
        <v>0</v>
      </c>
      <c r="V80" s="458">
        <f t="shared" si="133"/>
        <v>0</v>
      </c>
      <c r="W80" s="458">
        <f t="shared" si="133"/>
        <v>0</v>
      </c>
      <c r="X80" s="458">
        <f t="shared" si="133"/>
        <v>0</v>
      </c>
      <c r="Y80" s="458">
        <f t="shared" si="133"/>
        <v>0</v>
      </c>
      <c r="Z80" s="458">
        <f t="shared" si="130"/>
        <v>0</v>
      </c>
      <c r="AA80" s="458">
        <f t="shared" si="130"/>
        <v>0</v>
      </c>
      <c r="AB80" s="458">
        <f t="shared" si="130"/>
        <v>0</v>
      </c>
      <c r="AC80" s="458">
        <f t="shared" si="130"/>
        <v>0</v>
      </c>
      <c r="AD80" s="458">
        <f t="shared" si="130"/>
        <v>0</v>
      </c>
      <c r="AE80" s="458">
        <f t="shared" si="130"/>
        <v>0</v>
      </c>
      <c r="AF80" s="458">
        <f t="shared" si="130"/>
        <v>0</v>
      </c>
      <c r="AG80" s="459">
        <f t="shared" si="130"/>
        <v>0</v>
      </c>
      <c r="AH80" s="458">
        <f t="shared" si="130"/>
        <v>0</v>
      </c>
      <c r="AI80" s="458">
        <f t="shared" si="130"/>
        <v>0</v>
      </c>
      <c r="AJ80" s="458">
        <f t="shared" si="130"/>
        <v>0</v>
      </c>
      <c r="AK80" s="458">
        <f t="shared" si="130"/>
        <v>0</v>
      </c>
      <c r="AL80" s="458">
        <f t="shared" si="130"/>
        <v>0</v>
      </c>
      <c r="AM80" s="458">
        <f t="shared" si="130"/>
        <v>0</v>
      </c>
      <c r="AN80" s="458">
        <f t="shared" si="130"/>
        <v>0</v>
      </c>
      <c r="AO80" s="458">
        <f t="shared" si="134"/>
        <v>0</v>
      </c>
      <c r="AP80" s="458">
        <f t="shared" si="134"/>
        <v>0</v>
      </c>
      <c r="AQ80" s="458">
        <f t="shared" si="134"/>
        <v>0</v>
      </c>
      <c r="AR80" s="458">
        <f t="shared" si="134"/>
        <v>0</v>
      </c>
      <c r="AS80" s="459">
        <f t="shared" si="134"/>
        <v>0</v>
      </c>
      <c r="AT80" s="458">
        <f t="shared" si="134"/>
        <v>0</v>
      </c>
      <c r="AU80" s="458">
        <f t="shared" si="134"/>
        <v>0</v>
      </c>
      <c r="AV80" s="458">
        <f t="shared" si="134"/>
        <v>0</v>
      </c>
      <c r="AW80" s="458">
        <f t="shared" si="134"/>
        <v>0</v>
      </c>
      <c r="AX80" s="458">
        <f t="shared" si="134"/>
        <v>0</v>
      </c>
      <c r="AY80" s="458">
        <f t="shared" si="134"/>
        <v>0</v>
      </c>
      <c r="AZ80" s="458">
        <f t="shared" si="134"/>
        <v>0</v>
      </c>
      <c r="BA80" s="458">
        <f t="shared" si="134"/>
        <v>0</v>
      </c>
      <c r="BB80" s="458">
        <f t="shared" si="134"/>
        <v>0</v>
      </c>
      <c r="BC80" s="458">
        <f t="shared" si="134"/>
        <v>0</v>
      </c>
      <c r="BD80" s="458">
        <f t="shared" si="134"/>
        <v>0</v>
      </c>
      <c r="BE80" s="459">
        <f t="shared" si="131"/>
        <v>0</v>
      </c>
      <c r="BF80" s="458">
        <f t="shared" si="131"/>
        <v>0</v>
      </c>
      <c r="BG80" s="458">
        <f t="shared" si="131"/>
        <v>0</v>
      </c>
      <c r="BH80" s="458">
        <f t="shared" si="131"/>
        <v>0</v>
      </c>
      <c r="BI80" s="458">
        <f t="shared" si="131"/>
        <v>0</v>
      </c>
      <c r="BJ80" s="458">
        <f t="shared" si="131"/>
        <v>0</v>
      </c>
      <c r="BK80" s="458">
        <f t="shared" si="131"/>
        <v>0</v>
      </c>
      <c r="BL80" s="458">
        <f t="shared" si="131"/>
        <v>0</v>
      </c>
      <c r="BM80" s="458">
        <f t="shared" si="131"/>
        <v>0</v>
      </c>
      <c r="BN80" s="458">
        <f t="shared" si="131"/>
        <v>0</v>
      </c>
      <c r="BO80" s="458">
        <f t="shared" si="131"/>
        <v>0</v>
      </c>
      <c r="BP80" s="458">
        <f t="shared" si="131"/>
        <v>0</v>
      </c>
      <c r="BQ80" s="458">
        <f t="shared" si="131"/>
        <v>0</v>
      </c>
      <c r="BR80" s="458">
        <f t="shared" si="131"/>
        <v>0</v>
      </c>
      <c r="BS80" s="458">
        <f t="shared" si="131"/>
        <v>0</v>
      </c>
      <c r="BT80" s="458">
        <f t="shared" si="131"/>
        <v>0</v>
      </c>
      <c r="BU80" s="458">
        <f t="shared" si="132"/>
        <v>0</v>
      </c>
      <c r="BV80" s="458">
        <f t="shared" si="132"/>
        <v>0</v>
      </c>
      <c r="BW80" s="458">
        <f t="shared" si="132"/>
        <v>0</v>
      </c>
      <c r="BX80" s="458">
        <f t="shared" si="132"/>
        <v>0</v>
      </c>
      <c r="BY80" s="458">
        <f t="shared" si="132"/>
        <v>0</v>
      </c>
      <c r="BZ80" s="458">
        <f t="shared" si="132"/>
        <v>0</v>
      </c>
      <c r="CA80" s="458">
        <f t="shared" si="132"/>
        <v>0</v>
      </c>
      <c r="CB80" s="458">
        <f t="shared" si="132"/>
        <v>0</v>
      </c>
      <c r="CC80" s="458">
        <f t="shared" si="132"/>
        <v>0</v>
      </c>
      <c r="CD80" s="458">
        <f t="shared" si="132"/>
        <v>0</v>
      </c>
      <c r="CE80" s="458">
        <f t="shared" si="132"/>
        <v>0</v>
      </c>
      <c r="CF80" s="458">
        <f t="shared" si="132"/>
        <v>0</v>
      </c>
      <c r="CG80" s="458">
        <f t="shared" si="132"/>
        <v>0</v>
      </c>
      <c r="CH80" s="458">
        <f t="shared" si="132"/>
        <v>0</v>
      </c>
      <c r="CI80" s="458">
        <f t="shared" si="132"/>
        <v>0</v>
      </c>
      <c r="CJ80" s="458">
        <f t="shared" si="132"/>
        <v>0</v>
      </c>
      <c r="CK80" s="458">
        <f t="shared" ref="CK80:DI91" si="138">IF((DATE(YEAR($F80),MONTH($F80),1))&lt;=(DATE(YEAR($G80),MONTH($G80),1)),IF(AND($G80&lt;=CK$5,$H80&gt;CK$6),CK$4*($D80/($H80-$G80+1)),IF(AND($G80&gt;CK$5,$G80&lt;=CK$6),(CK$6-$G80+1)*($D80/($H80-$G80+1)),IF(AND($H80&gt;=CK$5,$H80&lt;=CK$6),($H80-CK$5+1)*($D80/($H80-$G80+1)),0))),IF($F80=CK$5,($F80-$G80+CK$4)/($H80-$G80+1)*$D80,IF($F80&lt;CK$5,IF(AND($G80&lt;=CK$5,$H80&gt;CK$6),CK$4*($D80/($H80-$G80+1)),IF(AND($H80&gt;=CK$5,$H80&lt;=CK$6),($H80-CK$5+1)*($D80/($H80-$G80+1)),0)),0)))</f>
        <v>0</v>
      </c>
      <c r="CL80" s="458">
        <f t="shared" si="138"/>
        <v>0</v>
      </c>
      <c r="CM80" s="458">
        <f t="shared" si="138"/>
        <v>0</v>
      </c>
      <c r="CN80" s="458">
        <f t="shared" si="138"/>
        <v>0</v>
      </c>
      <c r="CO80" s="458">
        <f t="shared" si="138"/>
        <v>0</v>
      </c>
      <c r="CP80" s="458">
        <f t="shared" si="138"/>
        <v>0</v>
      </c>
      <c r="CQ80" s="458">
        <f t="shared" si="138"/>
        <v>0</v>
      </c>
      <c r="CR80" s="458">
        <f t="shared" si="138"/>
        <v>0</v>
      </c>
      <c r="CS80" s="458">
        <f t="shared" si="138"/>
        <v>0</v>
      </c>
      <c r="CT80" s="458">
        <f t="shared" si="138"/>
        <v>0</v>
      </c>
      <c r="CU80" s="458">
        <f t="shared" si="138"/>
        <v>0</v>
      </c>
      <c r="CV80" s="458">
        <f t="shared" si="138"/>
        <v>0</v>
      </c>
      <c r="CW80" s="458">
        <f t="shared" si="138"/>
        <v>0</v>
      </c>
      <c r="CX80" s="458">
        <f t="shared" si="138"/>
        <v>0</v>
      </c>
      <c r="CY80" s="458">
        <f t="shared" si="138"/>
        <v>0</v>
      </c>
      <c r="CZ80" s="458">
        <f t="shared" si="138"/>
        <v>0</v>
      </c>
      <c r="DA80" s="458">
        <f t="shared" si="138"/>
        <v>0</v>
      </c>
      <c r="DB80" s="458">
        <f t="shared" si="138"/>
        <v>0</v>
      </c>
      <c r="DC80" s="458">
        <f t="shared" si="138"/>
        <v>0</v>
      </c>
      <c r="DD80" s="458">
        <f t="shared" si="138"/>
        <v>0</v>
      </c>
      <c r="DE80" s="458">
        <f t="shared" si="138"/>
        <v>0</v>
      </c>
      <c r="DF80" s="458">
        <f t="shared" si="138"/>
        <v>0</v>
      </c>
      <c r="DG80" s="458">
        <f t="shared" si="138"/>
        <v>0</v>
      </c>
      <c r="DH80" s="458">
        <f t="shared" si="138"/>
        <v>0</v>
      </c>
      <c r="DI80" s="458">
        <f t="shared" si="138"/>
        <v>0</v>
      </c>
      <c r="DJ80" s="458">
        <f t="shared" ref="DJ80:DY95" si="139">IF((DATE(YEAR($F80),MONTH($F80),1))&lt;=(DATE(YEAR($G80),MONTH($G80),1)),IF(AND($G80&lt;=DJ$5,$H80&gt;DJ$6),DJ$4*($D80/($H80-$G80+1)),IF(AND($G80&gt;DJ$5,$G80&lt;=DJ$6),(DJ$6-$G80+1)*($D80/($H80-$G80+1)),IF(AND($H80&gt;=DJ$5,$H80&lt;=DJ$6),($H80-DJ$5+1)*($D80/($H80-$G80+1)),0))),IF($F80=DJ$5,($F80-$G80+DJ$4)/($H80-$G80+1)*$D80,IF($F80&lt;DJ$5,IF(AND($G80&lt;=DJ$5,$H80&gt;DJ$6),DJ$4*($D80/($H80-$G80+1)),IF(AND($H80&gt;=DJ$5,$H80&lt;=DJ$6),($H80-DJ$5+1)*($D80/($H80-$G80+1)),0)),0)))</f>
        <v>0</v>
      </c>
      <c r="DK80" s="458">
        <f t="shared" si="139"/>
        <v>0</v>
      </c>
      <c r="DL80" s="458">
        <f t="shared" si="139"/>
        <v>0</v>
      </c>
      <c r="DM80" s="458">
        <f t="shared" si="139"/>
        <v>0</v>
      </c>
      <c r="DN80" s="458">
        <f t="shared" si="139"/>
        <v>0</v>
      </c>
      <c r="DO80" s="458">
        <f t="shared" si="139"/>
        <v>0</v>
      </c>
      <c r="DP80" s="458">
        <f t="shared" si="139"/>
        <v>0</v>
      </c>
      <c r="DQ80" s="458">
        <f t="shared" si="139"/>
        <v>0</v>
      </c>
      <c r="DR80" s="458">
        <f t="shared" si="139"/>
        <v>0</v>
      </c>
      <c r="DS80" s="458">
        <f t="shared" si="139"/>
        <v>0</v>
      </c>
      <c r="DT80" s="458">
        <f t="shared" si="139"/>
        <v>0</v>
      </c>
      <c r="DU80" s="458">
        <f t="shared" si="135"/>
        <v>0</v>
      </c>
      <c r="DV80" s="458">
        <f t="shared" si="135"/>
        <v>0</v>
      </c>
      <c r="DW80" s="458">
        <f t="shared" si="135"/>
        <v>0</v>
      </c>
      <c r="DX80" s="458">
        <f t="shared" si="135"/>
        <v>0</v>
      </c>
      <c r="DY80" s="458">
        <f t="shared" si="135"/>
        <v>0</v>
      </c>
      <c r="DZ80" s="458">
        <f t="shared" si="135"/>
        <v>0</v>
      </c>
      <c r="EA80" s="458">
        <f t="shared" si="135"/>
        <v>0</v>
      </c>
      <c r="EB80" s="458">
        <f t="shared" si="135"/>
        <v>0</v>
      </c>
      <c r="EC80" s="458">
        <f t="shared" si="135"/>
        <v>0</v>
      </c>
      <c r="ED80" s="458">
        <f t="shared" si="126"/>
        <v>0</v>
      </c>
      <c r="EE80" s="458">
        <f t="shared" si="126"/>
        <v>0</v>
      </c>
      <c r="EF80" s="458">
        <f t="shared" si="126"/>
        <v>0</v>
      </c>
      <c r="EG80" s="458">
        <f t="shared" si="126"/>
        <v>0</v>
      </c>
      <c r="EH80" s="458">
        <f t="shared" si="126"/>
        <v>0</v>
      </c>
      <c r="EI80" s="458">
        <f t="shared" si="126"/>
        <v>0</v>
      </c>
      <c r="EJ80" s="458">
        <f t="shared" si="126"/>
        <v>0</v>
      </c>
      <c r="EK80" s="458">
        <f t="shared" si="126"/>
        <v>0</v>
      </c>
    </row>
    <row r="81" spans="1:141" s="761" customFormat="1">
      <c r="A81" s="758">
        <v>45352</v>
      </c>
      <c r="B81" s="759">
        <v>2024</v>
      </c>
      <c r="C81" s="700">
        <v>0</v>
      </c>
      <c r="D81" s="448">
        <f t="shared" si="136"/>
        <v>0</v>
      </c>
      <c r="E81" s="457">
        <f t="shared" si="77"/>
        <v>0</v>
      </c>
      <c r="F81" s="760">
        <v>45352</v>
      </c>
      <c r="G81" s="760">
        <f t="shared" si="137"/>
        <v>45352</v>
      </c>
      <c r="H81" s="442">
        <f t="shared" si="79"/>
        <v>45716</v>
      </c>
      <c r="J81" s="458">
        <f t="shared" si="133"/>
        <v>0</v>
      </c>
      <c r="K81" s="458">
        <f t="shared" si="133"/>
        <v>0</v>
      </c>
      <c r="L81" s="458">
        <f t="shared" si="133"/>
        <v>0</v>
      </c>
      <c r="M81" s="458">
        <f t="shared" si="133"/>
        <v>0</v>
      </c>
      <c r="N81" s="458">
        <f t="shared" si="133"/>
        <v>0</v>
      </c>
      <c r="O81" s="458">
        <f t="shared" si="133"/>
        <v>0</v>
      </c>
      <c r="P81" s="458">
        <f t="shared" si="133"/>
        <v>0</v>
      </c>
      <c r="Q81" s="458">
        <f t="shared" si="133"/>
        <v>0</v>
      </c>
      <c r="R81" s="458">
        <f t="shared" si="133"/>
        <v>0</v>
      </c>
      <c r="S81" s="458">
        <f t="shared" si="133"/>
        <v>0</v>
      </c>
      <c r="T81" s="458">
        <f t="shared" si="133"/>
        <v>0</v>
      </c>
      <c r="U81" s="459">
        <f t="shared" si="133"/>
        <v>0</v>
      </c>
      <c r="V81" s="458">
        <f t="shared" si="133"/>
        <v>0</v>
      </c>
      <c r="W81" s="458">
        <f t="shared" si="133"/>
        <v>0</v>
      </c>
      <c r="X81" s="458">
        <f t="shared" si="133"/>
        <v>0</v>
      </c>
      <c r="Y81" s="458">
        <f t="shared" si="133"/>
        <v>0</v>
      </c>
      <c r="Z81" s="458">
        <f t="shared" si="130"/>
        <v>0</v>
      </c>
      <c r="AA81" s="458">
        <f t="shared" si="130"/>
        <v>0</v>
      </c>
      <c r="AB81" s="458">
        <f t="shared" si="130"/>
        <v>0</v>
      </c>
      <c r="AC81" s="458">
        <f t="shared" si="130"/>
        <v>0</v>
      </c>
      <c r="AD81" s="458">
        <f t="shared" si="130"/>
        <v>0</v>
      </c>
      <c r="AE81" s="458">
        <f t="shared" si="130"/>
        <v>0</v>
      </c>
      <c r="AF81" s="458">
        <f t="shared" si="130"/>
        <v>0</v>
      </c>
      <c r="AG81" s="459">
        <f t="shared" si="130"/>
        <v>0</v>
      </c>
      <c r="AH81" s="458">
        <f t="shared" si="130"/>
        <v>0</v>
      </c>
      <c r="AI81" s="458">
        <f t="shared" si="130"/>
        <v>0</v>
      </c>
      <c r="AJ81" s="458">
        <f t="shared" si="130"/>
        <v>0</v>
      </c>
      <c r="AK81" s="458">
        <f t="shared" si="130"/>
        <v>0</v>
      </c>
      <c r="AL81" s="458">
        <f t="shared" si="130"/>
        <v>0</v>
      </c>
      <c r="AM81" s="458">
        <f t="shared" si="130"/>
        <v>0</v>
      </c>
      <c r="AN81" s="458">
        <f t="shared" si="130"/>
        <v>0</v>
      </c>
      <c r="AO81" s="458">
        <f t="shared" si="134"/>
        <v>0</v>
      </c>
      <c r="AP81" s="458">
        <f t="shared" si="134"/>
        <v>0</v>
      </c>
      <c r="AQ81" s="458">
        <f t="shared" si="134"/>
        <v>0</v>
      </c>
      <c r="AR81" s="458">
        <f t="shared" si="134"/>
        <v>0</v>
      </c>
      <c r="AS81" s="459">
        <f t="shared" si="134"/>
        <v>0</v>
      </c>
      <c r="AT81" s="458">
        <f t="shared" si="134"/>
        <v>0</v>
      </c>
      <c r="AU81" s="458">
        <f t="shared" si="134"/>
        <v>0</v>
      </c>
      <c r="AV81" s="458">
        <f t="shared" si="134"/>
        <v>0</v>
      </c>
      <c r="AW81" s="458">
        <f t="shared" si="134"/>
        <v>0</v>
      </c>
      <c r="AX81" s="458">
        <f t="shared" si="134"/>
        <v>0</v>
      </c>
      <c r="AY81" s="458">
        <f t="shared" si="134"/>
        <v>0</v>
      </c>
      <c r="AZ81" s="458">
        <f t="shared" si="134"/>
        <v>0</v>
      </c>
      <c r="BA81" s="458">
        <f t="shared" si="134"/>
        <v>0</v>
      </c>
      <c r="BB81" s="458">
        <f t="shared" si="134"/>
        <v>0</v>
      </c>
      <c r="BC81" s="458">
        <f t="shared" si="134"/>
        <v>0</v>
      </c>
      <c r="BD81" s="458">
        <f t="shared" si="134"/>
        <v>0</v>
      </c>
      <c r="BE81" s="459">
        <f t="shared" si="131"/>
        <v>0</v>
      </c>
      <c r="BF81" s="458">
        <f t="shared" si="131"/>
        <v>0</v>
      </c>
      <c r="BG81" s="458">
        <f t="shared" si="131"/>
        <v>0</v>
      </c>
      <c r="BH81" s="458">
        <f t="shared" si="131"/>
        <v>0</v>
      </c>
      <c r="BI81" s="458">
        <f t="shared" si="131"/>
        <v>0</v>
      </c>
      <c r="BJ81" s="458">
        <f t="shared" si="131"/>
        <v>0</v>
      </c>
      <c r="BK81" s="458">
        <f t="shared" si="131"/>
        <v>0</v>
      </c>
      <c r="BL81" s="458">
        <f t="shared" si="131"/>
        <v>0</v>
      </c>
      <c r="BM81" s="458">
        <f t="shared" si="131"/>
        <v>0</v>
      </c>
      <c r="BN81" s="458">
        <f t="shared" si="131"/>
        <v>0</v>
      </c>
      <c r="BO81" s="458">
        <f t="shared" si="131"/>
        <v>0</v>
      </c>
      <c r="BP81" s="458">
        <f t="shared" si="131"/>
        <v>0</v>
      </c>
      <c r="BQ81" s="458">
        <f t="shared" si="131"/>
        <v>0</v>
      </c>
      <c r="BR81" s="458">
        <f t="shared" si="131"/>
        <v>0</v>
      </c>
      <c r="BS81" s="458">
        <f t="shared" si="131"/>
        <v>0</v>
      </c>
      <c r="BT81" s="458">
        <f t="shared" si="131"/>
        <v>0</v>
      </c>
      <c r="BU81" s="458">
        <f t="shared" si="132"/>
        <v>0</v>
      </c>
      <c r="BV81" s="458">
        <f t="shared" si="132"/>
        <v>0</v>
      </c>
      <c r="BW81" s="458">
        <f t="shared" si="132"/>
        <v>0</v>
      </c>
      <c r="BX81" s="458">
        <f t="shared" si="132"/>
        <v>0</v>
      </c>
      <c r="BY81" s="458">
        <f t="shared" si="132"/>
        <v>0</v>
      </c>
      <c r="BZ81" s="458">
        <f t="shared" si="132"/>
        <v>0</v>
      </c>
      <c r="CA81" s="458">
        <f t="shared" si="132"/>
        <v>0</v>
      </c>
      <c r="CB81" s="458">
        <f t="shared" si="132"/>
        <v>0</v>
      </c>
      <c r="CC81" s="458">
        <f t="shared" si="132"/>
        <v>0</v>
      </c>
      <c r="CD81" s="458">
        <f t="shared" si="132"/>
        <v>0</v>
      </c>
      <c r="CE81" s="458">
        <f t="shared" si="132"/>
        <v>0</v>
      </c>
      <c r="CF81" s="458">
        <f t="shared" si="132"/>
        <v>0</v>
      </c>
      <c r="CG81" s="458">
        <f t="shared" si="132"/>
        <v>0</v>
      </c>
      <c r="CH81" s="458">
        <f t="shared" si="132"/>
        <v>0</v>
      </c>
      <c r="CI81" s="458">
        <f t="shared" si="132"/>
        <v>0</v>
      </c>
      <c r="CJ81" s="458">
        <f t="shared" si="132"/>
        <v>0</v>
      </c>
      <c r="CK81" s="458">
        <f t="shared" si="138"/>
        <v>0</v>
      </c>
      <c r="CL81" s="458">
        <f t="shared" si="138"/>
        <v>0</v>
      </c>
      <c r="CM81" s="458">
        <f t="shared" si="138"/>
        <v>0</v>
      </c>
      <c r="CN81" s="458">
        <f t="shared" si="138"/>
        <v>0</v>
      </c>
      <c r="CO81" s="458">
        <f t="shared" si="138"/>
        <v>0</v>
      </c>
      <c r="CP81" s="458">
        <f t="shared" si="138"/>
        <v>0</v>
      </c>
      <c r="CQ81" s="458">
        <f t="shared" si="138"/>
        <v>0</v>
      </c>
      <c r="CR81" s="458">
        <f t="shared" si="138"/>
        <v>0</v>
      </c>
      <c r="CS81" s="458">
        <f t="shared" si="138"/>
        <v>0</v>
      </c>
      <c r="CT81" s="458">
        <f t="shared" si="138"/>
        <v>0</v>
      </c>
      <c r="CU81" s="458">
        <f t="shared" si="138"/>
        <v>0</v>
      </c>
      <c r="CV81" s="458">
        <f t="shared" si="138"/>
        <v>0</v>
      </c>
      <c r="CW81" s="458">
        <f t="shared" si="138"/>
        <v>0</v>
      </c>
      <c r="CX81" s="458">
        <f t="shared" si="138"/>
        <v>0</v>
      </c>
      <c r="CY81" s="458">
        <f t="shared" si="138"/>
        <v>0</v>
      </c>
      <c r="CZ81" s="458">
        <f t="shared" si="138"/>
        <v>0</v>
      </c>
      <c r="DA81" s="458">
        <f t="shared" si="138"/>
        <v>0</v>
      </c>
      <c r="DB81" s="458">
        <f t="shared" si="138"/>
        <v>0</v>
      </c>
      <c r="DC81" s="458">
        <f t="shared" si="138"/>
        <v>0</v>
      </c>
      <c r="DD81" s="458">
        <f t="shared" si="138"/>
        <v>0</v>
      </c>
      <c r="DE81" s="458">
        <f t="shared" si="138"/>
        <v>0</v>
      </c>
      <c r="DF81" s="458">
        <f t="shared" si="138"/>
        <v>0</v>
      </c>
      <c r="DG81" s="458">
        <f t="shared" si="138"/>
        <v>0</v>
      </c>
      <c r="DH81" s="458">
        <f t="shared" si="138"/>
        <v>0</v>
      </c>
      <c r="DI81" s="458">
        <f t="shared" si="138"/>
        <v>0</v>
      </c>
      <c r="DJ81" s="458">
        <f t="shared" si="139"/>
        <v>0</v>
      </c>
      <c r="DK81" s="458">
        <f t="shared" si="139"/>
        <v>0</v>
      </c>
      <c r="DL81" s="458">
        <f t="shared" si="139"/>
        <v>0</v>
      </c>
      <c r="DM81" s="458">
        <f t="shared" si="139"/>
        <v>0</v>
      </c>
      <c r="DN81" s="458">
        <f t="shared" si="139"/>
        <v>0</v>
      </c>
      <c r="DO81" s="458">
        <f t="shared" si="139"/>
        <v>0</v>
      </c>
      <c r="DP81" s="458">
        <f t="shared" si="139"/>
        <v>0</v>
      </c>
      <c r="DQ81" s="458">
        <f t="shared" si="139"/>
        <v>0</v>
      </c>
      <c r="DR81" s="458">
        <f t="shared" si="139"/>
        <v>0</v>
      </c>
      <c r="DS81" s="458">
        <f t="shared" si="139"/>
        <v>0</v>
      </c>
      <c r="DT81" s="458">
        <f t="shared" si="139"/>
        <v>0</v>
      </c>
      <c r="DU81" s="458">
        <f t="shared" si="135"/>
        <v>0</v>
      </c>
      <c r="DV81" s="458">
        <f t="shared" si="135"/>
        <v>0</v>
      </c>
      <c r="DW81" s="458">
        <f t="shared" si="135"/>
        <v>0</v>
      </c>
      <c r="DX81" s="458">
        <f t="shared" si="135"/>
        <v>0</v>
      </c>
      <c r="DY81" s="458">
        <f t="shared" si="135"/>
        <v>0</v>
      </c>
      <c r="DZ81" s="458">
        <f t="shared" si="135"/>
        <v>0</v>
      </c>
      <c r="EA81" s="458">
        <f t="shared" si="135"/>
        <v>0</v>
      </c>
      <c r="EB81" s="458">
        <f t="shared" si="135"/>
        <v>0</v>
      </c>
      <c r="EC81" s="458">
        <f t="shared" si="135"/>
        <v>0</v>
      </c>
      <c r="ED81" s="458">
        <f t="shared" si="135"/>
        <v>0</v>
      </c>
      <c r="EE81" s="458">
        <f t="shared" si="135"/>
        <v>0</v>
      </c>
      <c r="EF81" s="458">
        <f t="shared" si="135"/>
        <v>0</v>
      </c>
      <c r="EG81" s="458">
        <f t="shared" si="135"/>
        <v>0</v>
      </c>
      <c r="EH81" s="458">
        <f t="shared" si="135"/>
        <v>0</v>
      </c>
      <c r="EI81" s="458">
        <f t="shared" si="135"/>
        <v>0</v>
      </c>
      <c r="EJ81" s="458">
        <f t="shared" si="135"/>
        <v>0</v>
      </c>
      <c r="EK81" s="458">
        <f t="shared" si="135"/>
        <v>0</v>
      </c>
    </row>
    <row r="82" spans="1:141" s="761" customFormat="1">
      <c r="A82" s="758">
        <v>45383</v>
      </c>
      <c r="B82" s="759">
        <v>2024</v>
      </c>
      <c r="C82" s="762">
        <v>13500</v>
      </c>
      <c r="D82" s="448">
        <f t="shared" si="136"/>
        <v>5022000</v>
      </c>
      <c r="E82" s="457">
        <f t="shared" si="77"/>
        <v>0</v>
      </c>
      <c r="F82" s="760">
        <v>45383</v>
      </c>
      <c r="G82" s="760">
        <f t="shared" si="137"/>
        <v>45383</v>
      </c>
      <c r="H82" s="442">
        <f t="shared" si="79"/>
        <v>45747</v>
      </c>
      <c r="J82" s="458">
        <f t="shared" si="133"/>
        <v>0</v>
      </c>
      <c r="K82" s="458">
        <f t="shared" si="133"/>
        <v>0</v>
      </c>
      <c r="L82" s="458">
        <f t="shared" si="133"/>
        <v>0</v>
      </c>
      <c r="M82" s="458">
        <f t="shared" si="133"/>
        <v>0</v>
      </c>
      <c r="N82" s="458">
        <f t="shared" si="133"/>
        <v>0</v>
      </c>
      <c r="O82" s="458">
        <f t="shared" si="133"/>
        <v>0</v>
      </c>
      <c r="P82" s="458">
        <f t="shared" si="133"/>
        <v>0</v>
      </c>
      <c r="Q82" s="458">
        <f t="shared" si="133"/>
        <v>0</v>
      </c>
      <c r="R82" s="458">
        <f t="shared" si="133"/>
        <v>0</v>
      </c>
      <c r="S82" s="458">
        <f t="shared" si="133"/>
        <v>0</v>
      </c>
      <c r="T82" s="458">
        <f t="shared" si="133"/>
        <v>0</v>
      </c>
      <c r="U82" s="459">
        <f t="shared" si="133"/>
        <v>0</v>
      </c>
      <c r="V82" s="458">
        <f t="shared" si="133"/>
        <v>0</v>
      </c>
      <c r="W82" s="458">
        <f t="shared" si="133"/>
        <v>0</v>
      </c>
      <c r="X82" s="458">
        <f t="shared" si="133"/>
        <v>0</v>
      </c>
      <c r="Y82" s="458">
        <f t="shared" si="133"/>
        <v>0</v>
      </c>
      <c r="Z82" s="458">
        <f t="shared" si="130"/>
        <v>0</v>
      </c>
      <c r="AA82" s="458">
        <f t="shared" si="130"/>
        <v>0</v>
      </c>
      <c r="AB82" s="458">
        <f t="shared" si="130"/>
        <v>0</v>
      </c>
      <c r="AC82" s="458">
        <f t="shared" si="130"/>
        <v>0</v>
      </c>
      <c r="AD82" s="458">
        <f t="shared" si="130"/>
        <v>0</v>
      </c>
      <c r="AE82" s="458">
        <f t="shared" si="130"/>
        <v>0</v>
      </c>
      <c r="AF82" s="458">
        <f t="shared" si="130"/>
        <v>0</v>
      </c>
      <c r="AG82" s="459">
        <f t="shared" si="130"/>
        <v>0</v>
      </c>
      <c r="AH82" s="458">
        <f t="shared" si="130"/>
        <v>0</v>
      </c>
      <c r="AI82" s="458">
        <f t="shared" si="130"/>
        <v>0</v>
      </c>
      <c r="AJ82" s="458">
        <f t="shared" si="130"/>
        <v>0</v>
      </c>
      <c r="AK82" s="458">
        <f t="shared" si="130"/>
        <v>0</v>
      </c>
      <c r="AL82" s="458">
        <f t="shared" si="130"/>
        <v>0</v>
      </c>
      <c r="AM82" s="458">
        <f t="shared" si="130"/>
        <v>0</v>
      </c>
      <c r="AN82" s="458">
        <f t="shared" si="130"/>
        <v>0</v>
      </c>
      <c r="AO82" s="458">
        <f t="shared" si="134"/>
        <v>0</v>
      </c>
      <c r="AP82" s="458">
        <f t="shared" si="134"/>
        <v>0</v>
      </c>
      <c r="AQ82" s="458">
        <f t="shared" si="134"/>
        <v>0</v>
      </c>
      <c r="AR82" s="458">
        <f t="shared" si="134"/>
        <v>0</v>
      </c>
      <c r="AS82" s="459">
        <f t="shared" si="134"/>
        <v>0</v>
      </c>
      <c r="AT82" s="458">
        <f t="shared" si="134"/>
        <v>0</v>
      </c>
      <c r="AU82" s="458">
        <f t="shared" si="134"/>
        <v>0</v>
      </c>
      <c r="AV82" s="458">
        <f t="shared" si="134"/>
        <v>0</v>
      </c>
      <c r="AW82" s="458">
        <f t="shared" si="134"/>
        <v>0</v>
      </c>
      <c r="AX82" s="458">
        <f t="shared" si="134"/>
        <v>0</v>
      </c>
      <c r="AY82" s="458">
        <f t="shared" si="134"/>
        <v>0</v>
      </c>
      <c r="AZ82" s="458">
        <f t="shared" si="134"/>
        <v>0</v>
      </c>
      <c r="BA82" s="458">
        <f t="shared" si="134"/>
        <v>0</v>
      </c>
      <c r="BB82" s="458">
        <f t="shared" si="134"/>
        <v>0</v>
      </c>
      <c r="BC82" s="458">
        <f t="shared" si="134"/>
        <v>0</v>
      </c>
      <c r="BD82" s="458">
        <f t="shared" si="134"/>
        <v>0</v>
      </c>
      <c r="BE82" s="459">
        <f t="shared" si="131"/>
        <v>0</v>
      </c>
      <c r="BF82" s="458">
        <f t="shared" si="131"/>
        <v>0</v>
      </c>
      <c r="BG82" s="458">
        <f t="shared" si="131"/>
        <v>0</v>
      </c>
      <c r="BH82" s="458">
        <f t="shared" si="131"/>
        <v>0</v>
      </c>
      <c r="BI82" s="458">
        <f t="shared" si="131"/>
        <v>0</v>
      </c>
      <c r="BJ82" s="458">
        <f t="shared" si="131"/>
        <v>0</v>
      </c>
      <c r="BK82" s="458">
        <f t="shared" si="131"/>
        <v>0</v>
      </c>
      <c r="BL82" s="458">
        <f t="shared" si="131"/>
        <v>0</v>
      </c>
      <c r="BM82" s="458">
        <f t="shared" si="131"/>
        <v>0</v>
      </c>
      <c r="BN82" s="458">
        <f t="shared" si="131"/>
        <v>0</v>
      </c>
      <c r="BO82" s="458">
        <f t="shared" si="131"/>
        <v>0</v>
      </c>
      <c r="BP82" s="458">
        <f t="shared" si="131"/>
        <v>0</v>
      </c>
      <c r="BQ82" s="458">
        <f t="shared" si="131"/>
        <v>0</v>
      </c>
      <c r="BR82" s="458">
        <f t="shared" si="131"/>
        <v>0</v>
      </c>
      <c r="BS82" s="458">
        <f t="shared" si="131"/>
        <v>0</v>
      </c>
      <c r="BT82" s="458">
        <f t="shared" si="131"/>
        <v>0</v>
      </c>
      <c r="BU82" s="458">
        <f t="shared" si="132"/>
        <v>412767.12328767125</v>
      </c>
      <c r="BV82" s="458">
        <f t="shared" si="132"/>
        <v>426526.02739726024</v>
      </c>
      <c r="BW82" s="458">
        <f t="shared" si="132"/>
        <v>412767.12328767125</v>
      </c>
      <c r="BX82" s="458">
        <f t="shared" si="132"/>
        <v>426526.02739726024</v>
      </c>
      <c r="BY82" s="458">
        <f t="shared" si="132"/>
        <v>426526.02739726024</v>
      </c>
      <c r="BZ82" s="458">
        <f t="shared" si="132"/>
        <v>412767.12328767125</v>
      </c>
      <c r="CA82" s="458">
        <f t="shared" si="132"/>
        <v>426526.02739726024</v>
      </c>
      <c r="CB82" s="458">
        <f t="shared" si="132"/>
        <v>412767.12328767125</v>
      </c>
      <c r="CC82" s="458">
        <f t="shared" si="132"/>
        <v>426526.02739726024</v>
      </c>
      <c r="CD82" s="458">
        <f t="shared" si="132"/>
        <v>426526.02739726024</v>
      </c>
      <c r="CE82" s="458">
        <f t="shared" si="132"/>
        <v>385249.31506849313</v>
      </c>
      <c r="CF82" s="458">
        <f t="shared" si="132"/>
        <v>426526.02739726024</v>
      </c>
      <c r="CG82" s="458">
        <f t="shared" si="132"/>
        <v>0</v>
      </c>
      <c r="CH82" s="458">
        <f t="shared" si="132"/>
        <v>0</v>
      </c>
      <c r="CI82" s="458">
        <f t="shared" si="132"/>
        <v>0</v>
      </c>
      <c r="CJ82" s="458">
        <f t="shared" si="132"/>
        <v>0</v>
      </c>
      <c r="CK82" s="458">
        <f t="shared" si="138"/>
        <v>0</v>
      </c>
      <c r="CL82" s="458">
        <f t="shared" si="138"/>
        <v>0</v>
      </c>
      <c r="CM82" s="458">
        <f t="shared" si="138"/>
        <v>0</v>
      </c>
      <c r="CN82" s="458">
        <f t="shared" si="138"/>
        <v>0</v>
      </c>
      <c r="CO82" s="458">
        <f t="shared" si="138"/>
        <v>0</v>
      </c>
      <c r="CP82" s="458">
        <f t="shared" si="138"/>
        <v>0</v>
      </c>
      <c r="CQ82" s="458">
        <f t="shared" si="138"/>
        <v>0</v>
      </c>
      <c r="CR82" s="458">
        <f t="shared" si="138"/>
        <v>0</v>
      </c>
      <c r="CS82" s="458">
        <f t="shared" si="138"/>
        <v>0</v>
      </c>
      <c r="CT82" s="458">
        <f t="shared" si="138"/>
        <v>0</v>
      </c>
      <c r="CU82" s="458">
        <f t="shared" si="138"/>
        <v>0</v>
      </c>
      <c r="CV82" s="458">
        <f t="shared" si="138"/>
        <v>0</v>
      </c>
      <c r="CW82" s="458">
        <f t="shared" si="138"/>
        <v>0</v>
      </c>
      <c r="CX82" s="458">
        <f t="shared" si="138"/>
        <v>0</v>
      </c>
      <c r="CY82" s="458">
        <f t="shared" si="138"/>
        <v>0</v>
      </c>
      <c r="CZ82" s="458">
        <f t="shared" si="138"/>
        <v>0</v>
      </c>
      <c r="DA82" s="458">
        <f t="shared" si="138"/>
        <v>0</v>
      </c>
      <c r="DB82" s="458">
        <f t="shared" si="138"/>
        <v>0</v>
      </c>
      <c r="DC82" s="458">
        <f t="shared" si="138"/>
        <v>0</v>
      </c>
      <c r="DD82" s="458">
        <f t="shared" si="138"/>
        <v>0</v>
      </c>
      <c r="DE82" s="458">
        <f t="shared" si="138"/>
        <v>0</v>
      </c>
      <c r="DF82" s="458">
        <f t="shared" si="138"/>
        <v>0</v>
      </c>
      <c r="DG82" s="458">
        <f t="shared" si="138"/>
        <v>0</v>
      </c>
      <c r="DH82" s="458">
        <f t="shared" si="138"/>
        <v>0</v>
      </c>
      <c r="DI82" s="458">
        <f t="shared" si="138"/>
        <v>0</v>
      </c>
      <c r="DJ82" s="458">
        <f t="shared" si="139"/>
        <v>0</v>
      </c>
      <c r="DK82" s="458">
        <f t="shared" si="139"/>
        <v>0</v>
      </c>
      <c r="DL82" s="458">
        <f t="shared" si="139"/>
        <v>0</v>
      </c>
      <c r="DM82" s="458">
        <f t="shared" si="139"/>
        <v>0</v>
      </c>
      <c r="DN82" s="458">
        <f t="shared" si="139"/>
        <v>0</v>
      </c>
      <c r="DO82" s="458">
        <f t="shared" si="139"/>
        <v>0</v>
      </c>
      <c r="DP82" s="458">
        <f t="shared" si="139"/>
        <v>0</v>
      </c>
      <c r="DQ82" s="458">
        <f t="shared" si="139"/>
        <v>0</v>
      </c>
      <c r="DR82" s="458">
        <f t="shared" si="139"/>
        <v>0</v>
      </c>
      <c r="DS82" s="458">
        <f t="shared" si="139"/>
        <v>0</v>
      </c>
      <c r="DT82" s="458">
        <f t="shared" si="139"/>
        <v>0</v>
      </c>
      <c r="DU82" s="458">
        <f t="shared" si="135"/>
        <v>0</v>
      </c>
      <c r="DV82" s="458">
        <f t="shared" si="135"/>
        <v>0</v>
      </c>
      <c r="DW82" s="458">
        <f t="shared" si="135"/>
        <v>0</v>
      </c>
      <c r="DX82" s="458">
        <f t="shared" si="135"/>
        <v>0</v>
      </c>
      <c r="DY82" s="458">
        <f t="shared" si="135"/>
        <v>0</v>
      </c>
      <c r="DZ82" s="458">
        <f t="shared" si="135"/>
        <v>0</v>
      </c>
      <c r="EA82" s="458">
        <f t="shared" si="135"/>
        <v>0</v>
      </c>
      <c r="EB82" s="458">
        <f t="shared" si="135"/>
        <v>0</v>
      </c>
      <c r="EC82" s="458">
        <f t="shared" si="135"/>
        <v>0</v>
      </c>
      <c r="ED82" s="458">
        <f t="shared" si="135"/>
        <v>0</v>
      </c>
      <c r="EE82" s="458">
        <f t="shared" si="135"/>
        <v>0</v>
      </c>
      <c r="EF82" s="458">
        <f t="shared" si="135"/>
        <v>0</v>
      </c>
      <c r="EG82" s="458">
        <f t="shared" si="135"/>
        <v>0</v>
      </c>
      <c r="EH82" s="458">
        <f t="shared" si="135"/>
        <v>0</v>
      </c>
      <c r="EI82" s="458">
        <f t="shared" si="135"/>
        <v>0</v>
      </c>
      <c r="EJ82" s="458">
        <f t="shared" si="135"/>
        <v>0</v>
      </c>
      <c r="EK82" s="458">
        <f t="shared" si="135"/>
        <v>0</v>
      </c>
    </row>
    <row r="83" spans="1:141" s="761" customFormat="1">
      <c r="A83" s="758">
        <v>45413</v>
      </c>
      <c r="B83" s="759">
        <v>2024</v>
      </c>
      <c r="C83" s="700">
        <v>0</v>
      </c>
      <c r="D83" s="448">
        <f t="shared" si="136"/>
        <v>0</v>
      </c>
      <c r="E83" s="457">
        <f t="shared" si="77"/>
        <v>0</v>
      </c>
      <c r="F83" s="760">
        <v>45413</v>
      </c>
      <c r="G83" s="760">
        <f t="shared" si="137"/>
        <v>45413</v>
      </c>
      <c r="H83" s="442">
        <f t="shared" si="79"/>
        <v>45777</v>
      </c>
      <c r="J83" s="458">
        <f t="shared" si="133"/>
        <v>0</v>
      </c>
      <c r="K83" s="458">
        <f t="shared" si="133"/>
        <v>0</v>
      </c>
      <c r="L83" s="458">
        <f t="shared" si="133"/>
        <v>0</v>
      </c>
      <c r="M83" s="458">
        <f t="shared" si="133"/>
        <v>0</v>
      </c>
      <c r="N83" s="458">
        <f t="shared" si="133"/>
        <v>0</v>
      </c>
      <c r="O83" s="458">
        <f t="shared" si="133"/>
        <v>0</v>
      </c>
      <c r="P83" s="458">
        <f t="shared" si="133"/>
        <v>0</v>
      </c>
      <c r="Q83" s="458">
        <f t="shared" si="133"/>
        <v>0</v>
      </c>
      <c r="R83" s="458">
        <f t="shared" si="133"/>
        <v>0</v>
      </c>
      <c r="S83" s="458">
        <f t="shared" si="133"/>
        <v>0</v>
      </c>
      <c r="T83" s="458">
        <f t="shared" si="133"/>
        <v>0</v>
      </c>
      <c r="U83" s="459">
        <f t="shared" si="133"/>
        <v>0</v>
      </c>
      <c r="V83" s="458">
        <f t="shared" si="133"/>
        <v>0</v>
      </c>
      <c r="W83" s="458">
        <f t="shared" si="133"/>
        <v>0</v>
      </c>
      <c r="X83" s="458">
        <f t="shared" si="133"/>
        <v>0</v>
      </c>
      <c r="Y83" s="458">
        <f t="shared" si="133"/>
        <v>0</v>
      </c>
      <c r="Z83" s="458">
        <f t="shared" si="130"/>
        <v>0</v>
      </c>
      <c r="AA83" s="458">
        <f t="shared" si="130"/>
        <v>0</v>
      </c>
      <c r="AB83" s="458">
        <f t="shared" si="130"/>
        <v>0</v>
      </c>
      <c r="AC83" s="458">
        <f t="shared" si="130"/>
        <v>0</v>
      </c>
      <c r="AD83" s="458">
        <f t="shared" si="130"/>
        <v>0</v>
      </c>
      <c r="AE83" s="458">
        <f t="shared" si="130"/>
        <v>0</v>
      </c>
      <c r="AF83" s="458">
        <f t="shared" si="130"/>
        <v>0</v>
      </c>
      <c r="AG83" s="459">
        <f t="shared" si="130"/>
        <v>0</v>
      </c>
      <c r="AH83" s="458">
        <f t="shared" si="130"/>
        <v>0</v>
      </c>
      <c r="AI83" s="458">
        <f t="shared" si="130"/>
        <v>0</v>
      </c>
      <c r="AJ83" s="458">
        <f t="shared" si="130"/>
        <v>0</v>
      </c>
      <c r="AK83" s="458">
        <f t="shared" si="130"/>
        <v>0</v>
      </c>
      <c r="AL83" s="458">
        <f t="shared" si="130"/>
        <v>0</v>
      </c>
      <c r="AM83" s="458">
        <f t="shared" si="130"/>
        <v>0</v>
      </c>
      <c r="AN83" s="458">
        <f t="shared" si="130"/>
        <v>0</v>
      </c>
      <c r="AO83" s="458">
        <f t="shared" si="134"/>
        <v>0</v>
      </c>
      <c r="AP83" s="458">
        <f t="shared" si="134"/>
        <v>0</v>
      </c>
      <c r="AQ83" s="458">
        <f t="shared" si="134"/>
        <v>0</v>
      </c>
      <c r="AR83" s="458">
        <f t="shared" si="134"/>
        <v>0</v>
      </c>
      <c r="AS83" s="459">
        <f t="shared" si="134"/>
        <v>0</v>
      </c>
      <c r="AT83" s="458">
        <f t="shared" si="134"/>
        <v>0</v>
      </c>
      <c r="AU83" s="458">
        <f t="shared" si="134"/>
        <v>0</v>
      </c>
      <c r="AV83" s="458">
        <f t="shared" si="134"/>
        <v>0</v>
      </c>
      <c r="AW83" s="458">
        <f t="shared" si="134"/>
        <v>0</v>
      </c>
      <c r="AX83" s="458">
        <f t="shared" si="134"/>
        <v>0</v>
      </c>
      <c r="AY83" s="458">
        <f t="shared" si="134"/>
        <v>0</v>
      </c>
      <c r="AZ83" s="458">
        <f t="shared" si="134"/>
        <v>0</v>
      </c>
      <c r="BA83" s="458">
        <f t="shared" si="134"/>
        <v>0</v>
      </c>
      <c r="BB83" s="458">
        <f t="shared" si="134"/>
        <v>0</v>
      </c>
      <c r="BC83" s="458">
        <f t="shared" si="134"/>
        <v>0</v>
      </c>
      <c r="BD83" s="458">
        <f t="shared" si="134"/>
        <v>0</v>
      </c>
      <c r="BE83" s="459">
        <f t="shared" si="131"/>
        <v>0</v>
      </c>
      <c r="BF83" s="458">
        <f t="shared" si="131"/>
        <v>0</v>
      </c>
      <c r="BG83" s="458">
        <f t="shared" si="131"/>
        <v>0</v>
      </c>
      <c r="BH83" s="458">
        <f t="shared" si="131"/>
        <v>0</v>
      </c>
      <c r="BI83" s="458">
        <f t="shared" si="131"/>
        <v>0</v>
      </c>
      <c r="BJ83" s="458">
        <f t="shared" si="131"/>
        <v>0</v>
      </c>
      <c r="BK83" s="458">
        <f t="shared" si="131"/>
        <v>0</v>
      </c>
      <c r="BL83" s="458">
        <f t="shared" si="131"/>
        <v>0</v>
      </c>
      <c r="BM83" s="458">
        <f t="shared" si="131"/>
        <v>0</v>
      </c>
      <c r="BN83" s="458">
        <f t="shared" si="131"/>
        <v>0</v>
      </c>
      <c r="BO83" s="458">
        <f t="shared" si="131"/>
        <v>0</v>
      </c>
      <c r="BP83" s="458">
        <f t="shared" si="131"/>
        <v>0</v>
      </c>
      <c r="BQ83" s="458">
        <f t="shared" si="131"/>
        <v>0</v>
      </c>
      <c r="BR83" s="458">
        <f t="shared" si="131"/>
        <v>0</v>
      </c>
      <c r="BS83" s="458">
        <f t="shared" si="131"/>
        <v>0</v>
      </c>
      <c r="BT83" s="458">
        <f t="shared" si="131"/>
        <v>0</v>
      </c>
      <c r="BU83" s="458">
        <f t="shared" si="132"/>
        <v>0</v>
      </c>
      <c r="BV83" s="458">
        <f t="shared" si="132"/>
        <v>0</v>
      </c>
      <c r="BW83" s="458">
        <f t="shared" si="132"/>
        <v>0</v>
      </c>
      <c r="BX83" s="458">
        <f t="shared" si="132"/>
        <v>0</v>
      </c>
      <c r="BY83" s="458">
        <f t="shared" si="132"/>
        <v>0</v>
      </c>
      <c r="BZ83" s="458">
        <f t="shared" si="132"/>
        <v>0</v>
      </c>
      <c r="CA83" s="458">
        <f t="shared" si="132"/>
        <v>0</v>
      </c>
      <c r="CB83" s="458">
        <f t="shared" si="132"/>
        <v>0</v>
      </c>
      <c r="CC83" s="458">
        <f t="shared" si="132"/>
        <v>0</v>
      </c>
      <c r="CD83" s="458">
        <f t="shared" si="132"/>
        <v>0</v>
      </c>
      <c r="CE83" s="458">
        <f t="shared" si="132"/>
        <v>0</v>
      </c>
      <c r="CF83" s="458">
        <f t="shared" si="132"/>
        <v>0</v>
      </c>
      <c r="CG83" s="458">
        <f t="shared" si="132"/>
        <v>0</v>
      </c>
      <c r="CH83" s="458">
        <f t="shared" si="132"/>
        <v>0</v>
      </c>
      <c r="CI83" s="458">
        <f t="shared" si="132"/>
        <v>0</v>
      </c>
      <c r="CJ83" s="458">
        <f t="shared" si="132"/>
        <v>0</v>
      </c>
      <c r="CK83" s="458">
        <f t="shared" si="138"/>
        <v>0</v>
      </c>
      <c r="CL83" s="458">
        <f t="shared" si="138"/>
        <v>0</v>
      </c>
      <c r="CM83" s="458">
        <f t="shared" si="138"/>
        <v>0</v>
      </c>
      <c r="CN83" s="458">
        <f t="shared" si="138"/>
        <v>0</v>
      </c>
      <c r="CO83" s="458">
        <f t="shared" si="138"/>
        <v>0</v>
      </c>
      <c r="CP83" s="458">
        <f t="shared" si="138"/>
        <v>0</v>
      </c>
      <c r="CQ83" s="458">
        <f t="shared" si="138"/>
        <v>0</v>
      </c>
      <c r="CR83" s="458">
        <f t="shared" si="138"/>
        <v>0</v>
      </c>
      <c r="CS83" s="458">
        <f t="shared" si="138"/>
        <v>0</v>
      </c>
      <c r="CT83" s="458">
        <f t="shared" si="138"/>
        <v>0</v>
      </c>
      <c r="CU83" s="458">
        <f t="shared" si="138"/>
        <v>0</v>
      </c>
      <c r="CV83" s="458">
        <f t="shared" si="138"/>
        <v>0</v>
      </c>
      <c r="CW83" s="458">
        <f t="shared" si="138"/>
        <v>0</v>
      </c>
      <c r="CX83" s="458">
        <f t="shared" si="138"/>
        <v>0</v>
      </c>
      <c r="CY83" s="458">
        <f t="shared" si="138"/>
        <v>0</v>
      </c>
      <c r="CZ83" s="458">
        <f t="shared" si="138"/>
        <v>0</v>
      </c>
      <c r="DA83" s="458">
        <f t="shared" si="138"/>
        <v>0</v>
      </c>
      <c r="DB83" s="458">
        <f t="shared" si="138"/>
        <v>0</v>
      </c>
      <c r="DC83" s="458">
        <f t="shared" si="138"/>
        <v>0</v>
      </c>
      <c r="DD83" s="458">
        <f t="shared" si="138"/>
        <v>0</v>
      </c>
      <c r="DE83" s="458">
        <f t="shared" si="138"/>
        <v>0</v>
      </c>
      <c r="DF83" s="458">
        <f t="shared" si="138"/>
        <v>0</v>
      </c>
      <c r="DG83" s="458">
        <f t="shared" si="138"/>
        <v>0</v>
      </c>
      <c r="DH83" s="458">
        <f t="shared" si="138"/>
        <v>0</v>
      </c>
      <c r="DI83" s="458">
        <f t="shared" si="138"/>
        <v>0</v>
      </c>
      <c r="DJ83" s="458">
        <f t="shared" si="139"/>
        <v>0</v>
      </c>
      <c r="DK83" s="458">
        <f t="shared" si="139"/>
        <v>0</v>
      </c>
      <c r="DL83" s="458">
        <f t="shared" si="139"/>
        <v>0</v>
      </c>
      <c r="DM83" s="458">
        <f t="shared" si="139"/>
        <v>0</v>
      </c>
      <c r="DN83" s="458">
        <f t="shared" si="139"/>
        <v>0</v>
      </c>
      <c r="DO83" s="458">
        <f t="shared" si="139"/>
        <v>0</v>
      </c>
      <c r="DP83" s="458">
        <f t="shared" si="139"/>
        <v>0</v>
      </c>
      <c r="DQ83" s="458">
        <f t="shared" si="139"/>
        <v>0</v>
      </c>
      <c r="DR83" s="458">
        <f t="shared" si="139"/>
        <v>0</v>
      </c>
      <c r="DS83" s="458">
        <f t="shared" si="139"/>
        <v>0</v>
      </c>
      <c r="DT83" s="458">
        <f t="shared" si="139"/>
        <v>0</v>
      </c>
      <c r="DU83" s="458">
        <f t="shared" si="135"/>
        <v>0</v>
      </c>
      <c r="DV83" s="458">
        <f t="shared" si="135"/>
        <v>0</v>
      </c>
      <c r="DW83" s="458">
        <f t="shared" si="135"/>
        <v>0</v>
      </c>
      <c r="DX83" s="458">
        <f t="shared" si="135"/>
        <v>0</v>
      </c>
      <c r="DY83" s="458">
        <f t="shared" si="135"/>
        <v>0</v>
      </c>
      <c r="DZ83" s="458">
        <f t="shared" si="135"/>
        <v>0</v>
      </c>
      <c r="EA83" s="458">
        <f t="shared" si="135"/>
        <v>0</v>
      </c>
      <c r="EB83" s="458">
        <f t="shared" si="135"/>
        <v>0</v>
      </c>
      <c r="EC83" s="458">
        <f t="shared" si="135"/>
        <v>0</v>
      </c>
      <c r="ED83" s="458">
        <f t="shared" si="135"/>
        <v>0</v>
      </c>
      <c r="EE83" s="458">
        <f t="shared" si="135"/>
        <v>0</v>
      </c>
      <c r="EF83" s="458">
        <f t="shared" si="135"/>
        <v>0</v>
      </c>
      <c r="EG83" s="458">
        <f t="shared" si="135"/>
        <v>0</v>
      </c>
      <c r="EH83" s="458">
        <f t="shared" si="135"/>
        <v>0</v>
      </c>
      <c r="EI83" s="458">
        <f t="shared" si="135"/>
        <v>0</v>
      </c>
      <c r="EJ83" s="458">
        <f t="shared" si="135"/>
        <v>0</v>
      </c>
      <c r="EK83" s="458">
        <f t="shared" si="135"/>
        <v>0</v>
      </c>
    </row>
    <row r="84" spans="1:141" s="761" customFormat="1">
      <c r="A84" s="758">
        <v>45444</v>
      </c>
      <c r="B84" s="759">
        <v>2024</v>
      </c>
      <c r="C84" s="700">
        <v>0</v>
      </c>
      <c r="D84" s="448">
        <f t="shared" si="136"/>
        <v>0</v>
      </c>
      <c r="E84" s="457">
        <f t="shared" ref="E84:E90" si="140">SUM(J84:EK84)-D84</f>
        <v>0</v>
      </c>
      <c r="F84" s="760">
        <v>45444</v>
      </c>
      <c r="G84" s="760">
        <f t="shared" si="137"/>
        <v>45444</v>
      </c>
      <c r="H84" s="442">
        <f t="shared" ref="H84:H126" si="141">G84+364</f>
        <v>45808</v>
      </c>
      <c r="J84" s="458">
        <f t="shared" si="133"/>
        <v>0</v>
      </c>
      <c r="K84" s="458">
        <f t="shared" si="133"/>
        <v>0</v>
      </c>
      <c r="L84" s="458">
        <f t="shared" si="133"/>
        <v>0</v>
      </c>
      <c r="M84" s="458">
        <f t="shared" si="133"/>
        <v>0</v>
      </c>
      <c r="N84" s="458">
        <f t="shared" si="133"/>
        <v>0</v>
      </c>
      <c r="O84" s="458">
        <f t="shared" si="133"/>
        <v>0</v>
      </c>
      <c r="P84" s="458">
        <f t="shared" si="133"/>
        <v>0</v>
      </c>
      <c r="Q84" s="458">
        <f t="shared" si="133"/>
        <v>0</v>
      </c>
      <c r="R84" s="458">
        <f t="shared" si="133"/>
        <v>0</v>
      </c>
      <c r="S84" s="458">
        <f t="shared" si="133"/>
        <v>0</v>
      </c>
      <c r="T84" s="458">
        <f t="shared" si="133"/>
        <v>0</v>
      </c>
      <c r="U84" s="459">
        <f t="shared" si="133"/>
        <v>0</v>
      </c>
      <c r="V84" s="458">
        <f t="shared" si="133"/>
        <v>0</v>
      </c>
      <c r="W84" s="458">
        <f t="shared" si="133"/>
        <v>0</v>
      </c>
      <c r="X84" s="458">
        <f t="shared" si="133"/>
        <v>0</v>
      </c>
      <c r="Y84" s="458">
        <f t="shared" si="133"/>
        <v>0</v>
      </c>
      <c r="Z84" s="458">
        <f t="shared" si="130"/>
        <v>0</v>
      </c>
      <c r="AA84" s="458">
        <f t="shared" si="130"/>
        <v>0</v>
      </c>
      <c r="AB84" s="458">
        <f t="shared" si="130"/>
        <v>0</v>
      </c>
      <c r="AC84" s="458">
        <f t="shared" si="130"/>
        <v>0</v>
      </c>
      <c r="AD84" s="458">
        <f t="shared" si="130"/>
        <v>0</v>
      </c>
      <c r="AE84" s="458">
        <f t="shared" si="130"/>
        <v>0</v>
      </c>
      <c r="AF84" s="458">
        <f t="shared" si="130"/>
        <v>0</v>
      </c>
      <c r="AG84" s="459">
        <f t="shared" si="130"/>
        <v>0</v>
      </c>
      <c r="AH84" s="458">
        <f t="shared" si="130"/>
        <v>0</v>
      </c>
      <c r="AI84" s="458">
        <f t="shared" si="130"/>
        <v>0</v>
      </c>
      <c r="AJ84" s="458">
        <f t="shared" si="130"/>
        <v>0</v>
      </c>
      <c r="AK84" s="458">
        <f t="shared" si="130"/>
        <v>0</v>
      </c>
      <c r="AL84" s="458">
        <f t="shared" si="130"/>
        <v>0</v>
      </c>
      <c r="AM84" s="458">
        <f t="shared" si="130"/>
        <v>0</v>
      </c>
      <c r="AN84" s="458">
        <f t="shared" si="130"/>
        <v>0</v>
      </c>
      <c r="AO84" s="458">
        <f t="shared" si="134"/>
        <v>0</v>
      </c>
      <c r="AP84" s="458">
        <f t="shared" si="134"/>
        <v>0</v>
      </c>
      <c r="AQ84" s="458">
        <f t="shared" si="134"/>
        <v>0</v>
      </c>
      <c r="AR84" s="458">
        <f t="shared" si="134"/>
        <v>0</v>
      </c>
      <c r="AS84" s="459">
        <f t="shared" si="134"/>
        <v>0</v>
      </c>
      <c r="AT84" s="458">
        <f t="shared" si="134"/>
        <v>0</v>
      </c>
      <c r="AU84" s="458">
        <f t="shared" si="134"/>
        <v>0</v>
      </c>
      <c r="AV84" s="458">
        <f t="shared" si="134"/>
        <v>0</v>
      </c>
      <c r="AW84" s="458">
        <f t="shared" si="134"/>
        <v>0</v>
      </c>
      <c r="AX84" s="458">
        <f t="shared" si="134"/>
        <v>0</v>
      </c>
      <c r="AY84" s="458">
        <f t="shared" si="134"/>
        <v>0</v>
      </c>
      <c r="AZ84" s="458">
        <f t="shared" si="134"/>
        <v>0</v>
      </c>
      <c r="BA84" s="458">
        <f t="shared" si="134"/>
        <v>0</v>
      </c>
      <c r="BB84" s="458">
        <f t="shared" si="134"/>
        <v>0</v>
      </c>
      <c r="BC84" s="458">
        <f t="shared" si="134"/>
        <v>0</v>
      </c>
      <c r="BD84" s="458">
        <f t="shared" si="134"/>
        <v>0</v>
      </c>
      <c r="BE84" s="459">
        <f t="shared" si="131"/>
        <v>0</v>
      </c>
      <c r="BF84" s="458">
        <f t="shared" si="131"/>
        <v>0</v>
      </c>
      <c r="BG84" s="458">
        <f t="shared" si="131"/>
        <v>0</v>
      </c>
      <c r="BH84" s="458">
        <f t="shared" si="131"/>
        <v>0</v>
      </c>
      <c r="BI84" s="458">
        <f t="shared" si="131"/>
        <v>0</v>
      </c>
      <c r="BJ84" s="458">
        <f t="shared" si="131"/>
        <v>0</v>
      </c>
      <c r="BK84" s="458">
        <f t="shared" si="131"/>
        <v>0</v>
      </c>
      <c r="BL84" s="458">
        <f t="shared" si="131"/>
        <v>0</v>
      </c>
      <c r="BM84" s="458">
        <f t="shared" si="131"/>
        <v>0</v>
      </c>
      <c r="BN84" s="458">
        <f t="shared" si="131"/>
        <v>0</v>
      </c>
      <c r="BO84" s="458">
        <f t="shared" si="131"/>
        <v>0</v>
      </c>
      <c r="BP84" s="458">
        <f t="shared" si="131"/>
        <v>0</v>
      </c>
      <c r="BQ84" s="458">
        <f t="shared" si="131"/>
        <v>0</v>
      </c>
      <c r="BR84" s="458">
        <f t="shared" si="131"/>
        <v>0</v>
      </c>
      <c r="BS84" s="458">
        <f t="shared" si="131"/>
        <v>0</v>
      </c>
      <c r="BT84" s="458">
        <f t="shared" si="131"/>
        <v>0</v>
      </c>
      <c r="BU84" s="458">
        <f t="shared" si="132"/>
        <v>0</v>
      </c>
      <c r="BV84" s="458">
        <f t="shared" si="132"/>
        <v>0</v>
      </c>
      <c r="BW84" s="458">
        <f t="shared" si="132"/>
        <v>0</v>
      </c>
      <c r="BX84" s="458">
        <f t="shared" si="132"/>
        <v>0</v>
      </c>
      <c r="BY84" s="458">
        <f t="shared" si="132"/>
        <v>0</v>
      </c>
      <c r="BZ84" s="458">
        <f t="shared" si="132"/>
        <v>0</v>
      </c>
      <c r="CA84" s="458">
        <f t="shared" si="132"/>
        <v>0</v>
      </c>
      <c r="CB84" s="458">
        <f t="shared" si="132"/>
        <v>0</v>
      </c>
      <c r="CC84" s="458">
        <f t="shared" si="132"/>
        <v>0</v>
      </c>
      <c r="CD84" s="458">
        <f t="shared" si="132"/>
        <v>0</v>
      </c>
      <c r="CE84" s="458">
        <f t="shared" si="132"/>
        <v>0</v>
      </c>
      <c r="CF84" s="458">
        <f t="shared" si="132"/>
        <v>0</v>
      </c>
      <c r="CG84" s="458">
        <f t="shared" si="132"/>
        <v>0</v>
      </c>
      <c r="CH84" s="458">
        <f t="shared" si="132"/>
        <v>0</v>
      </c>
      <c r="CI84" s="458">
        <f t="shared" si="132"/>
        <v>0</v>
      </c>
      <c r="CJ84" s="458">
        <f t="shared" si="132"/>
        <v>0</v>
      </c>
      <c r="CK84" s="458">
        <f t="shared" si="138"/>
        <v>0</v>
      </c>
      <c r="CL84" s="458">
        <f t="shared" si="138"/>
        <v>0</v>
      </c>
      <c r="CM84" s="458">
        <f t="shared" si="138"/>
        <v>0</v>
      </c>
      <c r="CN84" s="458">
        <f t="shared" si="138"/>
        <v>0</v>
      </c>
      <c r="CO84" s="458">
        <f t="shared" si="138"/>
        <v>0</v>
      </c>
      <c r="CP84" s="458">
        <f t="shared" si="138"/>
        <v>0</v>
      </c>
      <c r="CQ84" s="458">
        <f t="shared" si="138"/>
        <v>0</v>
      </c>
      <c r="CR84" s="458">
        <f t="shared" si="138"/>
        <v>0</v>
      </c>
      <c r="CS84" s="458">
        <f t="shared" si="138"/>
        <v>0</v>
      </c>
      <c r="CT84" s="458">
        <f t="shared" si="138"/>
        <v>0</v>
      </c>
      <c r="CU84" s="458">
        <f t="shared" si="138"/>
        <v>0</v>
      </c>
      <c r="CV84" s="458">
        <f t="shared" si="138"/>
        <v>0</v>
      </c>
      <c r="CW84" s="458">
        <f t="shared" si="138"/>
        <v>0</v>
      </c>
      <c r="CX84" s="458">
        <f t="shared" si="138"/>
        <v>0</v>
      </c>
      <c r="CY84" s="458">
        <f t="shared" si="138"/>
        <v>0</v>
      </c>
      <c r="CZ84" s="458">
        <f t="shared" si="138"/>
        <v>0</v>
      </c>
      <c r="DA84" s="458">
        <f t="shared" si="138"/>
        <v>0</v>
      </c>
      <c r="DB84" s="458">
        <f t="shared" si="138"/>
        <v>0</v>
      </c>
      <c r="DC84" s="458">
        <f t="shared" si="138"/>
        <v>0</v>
      </c>
      <c r="DD84" s="458">
        <f t="shared" si="138"/>
        <v>0</v>
      </c>
      <c r="DE84" s="458">
        <f t="shared" si="138"/>
        <v>0</v>
      </c>
      <c r="DF84" s="458">
        <f t="shared" si="138"/>
        <v>0</v>
      </c>
      <c r="DG84" s="458">
        <f t="shared" si="138"/>
        <v>0</v>
      </c>
      <c r="DH84" s="458">
        <f t="shared" si="138"/>
        <v>0</v>
      </c>
      <c r="DI84" s="458">
        <f t="shared" si="138"/>
        <v>0</v>
      </c>
      <c r="DJ84" s="458">
        <f t="shared" si="139"/>
        <v>0</v>
      </c>
      <c r="DK84" s="458">
        <f t="shared" si="139"/>
        <v>0</v>
      </c>
      <c r="DL84" s="458">
        <f t="shared" si="139"/>
        <v>0</v>
      </c>
      <c r="DM84" s="458">
        <f t="shared" si="139"/>
        <v>0</v>
      </c>
      <c r="DN84" s="458">
        <f t="shared" si="139"/>
        <v>0</v>
      </c>
      <c r="DO84" s="458">
        <f t="shared" si="139"/>
        <v>0</v>
      </c>
      <c r="DP84" s="458">
        <f t="shared" si="139"/>
        <v>0</v>
      </c>
      <c r="DQ84" s="458">
        <f t="shared" si="139"/>
        <v>0</v>
      </c>
      <c r="DR84" s="458">
        <f t="shared" si="139"/>
        <v>0</v>
      </c>
      <c r="DS84" s="458">
        <f t="shared" si="139"/>
        <v>0</v>
      </c>
      <c r="DT84" s="458">
        <f t="shared" si="139"/>
        <v>0</v>
      </c>
      <c r="DU84" s="458">
        <f t="shared" si="135"/>
        <v>0</v>
      </c>
      <c r="DV84" s="458">
        <f t="shared" si="135"/>
        <v>0</v>
      </c>
      <c r="DW84" s="458">
        <f t="shared" si="135"/>
        <v>0</v>
      </c>
      <c r="DX84" s="458">
        <f t="shared" si="135"/>
        <v>0</v>
      </c>
      <c r="DY84" s="458">
        <f t="shared" si="135"/>
        <v>0</v>
      </c>
      <c r="DZ84" s="458">
        <f t="shared" si="135"/>
        <v>0</v>
      </c>
      <c r="EA84" s="458">
        <f t="shared" si="135"/>
        <v>0</v>
      </c>
      <c r="EB84" s="458">
        <f t="shared" si="135"/>
        <v>0</v>
      </c>
      <c r="EC84" s="458">
        <f t="shared" si="135"/>
        <v>0</v>
      </c>
      <c r="ED84" s="458">
        <f t="shared" si="135"/>
        <v>0</v>
      </c>
      <c r="EE84" s="458">
        <f t="shared" si="135"/>
        <v>0</v>
      </c>
      <c r="EF84" s="458">
        <f t="shared" si="135"/>
        <v>0</v>
      </c>
      <c r="EG84" s="458">
        <f t="shared" si="135"/>
        <v>0</v>
      </c>
      <c r="EH84" s="458">
        <f t="shared" si="135"/>
        <v>0</v>
      </c>
      <c r="EI84" s="458">
        <f t="shared" si="135"/>
        <v>0</v>
      </c>
      <c r="EJ84" s="458">
        <f t="shared" si="135"/>
        <v>0</v>
      </c>
      <c r="EK84" s="458">
        <f t="shared" si="135"/>
        <v>0</v>
      </c>
    </row>
    <row r="85" spans="1:141" s="761" customFormat="1">
      <c r="A85" s="758">
        <v>45474</v>
      </c>
      <c r="B85" s="759">
        <v>2024</v>
      </c>
      <c r="C85" s="762">
        <v>15000</v>
      </c>
      <c r="D85" s="448">
        <f t="shared" si="136"/>
        <v>5580000</v>
      </c>
      <c r="E85" s="457">
        <f t="shared" si="140"/>
        <v>0</v>
      </c>
      <c r="F85" s="760">
        <v>45474</v>
      </c>
      <c r="G85" s="760">
        <f t="shared" si="137"/>
        <v>45474</v>
      </c>
      <c r="H85" s="442">
        <f t="shared" si="141"/>
        <v>45838</v>
      </c>
      <c r="J85" s="458">
        <f t="shared" si="133"/>
        <v>0</v>
      </c>
      <c r="K85" s="458">
        <f t="shared" si="133"/>
        <v>0</v>
      </c>
      <c r="L85" s="458">
        <f t="shared" si="133"/>
        <v>0</v>
      </c>
      <c r="M85" s="458">
        <f t="shared" si="133"/>
        <v>0</v>
      </c>
      <c r="N85" s="458">
        <f t="shared" si="133"/>
        <v>0</v>
      </c>
      <c r="O85" s="458">
        <f t="shared" si="133"/>
        <v>0</v>
      </c>
      <c r="P85" s="458">
        <f t="shared" si="133"/>
        <v>0</v>
      </c>
      <c r="Q85" s="458">
        <f t="shared" si="133"/>
        <v>0</v>
      </c>
      <c r="R85" s="458">
        <f t="shared" si="133"/>
        <v>0</v>
      </c>
      <c r="S85" s="458">
        <f t="shared" si="133"/>
        <v>0</v>
      </c>
      <c r="T85" s="458">
        <f t="shared" si="133"/>
        <v>0</v>
      </c>
      <c r="U85" s="459">
        <f t="shared" si="133"/>
        <v>0</v>
      </c>
      <c r="V85" s="458">
        <f t="shared" si="133"/>
        <v>0</v>
      </c>
      <c r="W85" s="458">
        <f t="shared" si="133"/>
        <v>0</v>
      </c>
      <c r="X85" s="458">
        <f t="shared" si="133"/>
        <v>0</v>
      </c>
      <c r="Y85" s="458">
        <f t="shared" si="133"/>
        <v>0</v>
      </c>
      <c r="Z85" s="458">
        <f t="shared" si="130"/>
        <v>0</v>
      </c>
      <c r="AA85" s="458">
        <f t="shared" si="130"/>
        <v>0</v>
      </c>
      <c r="AB85" s="458">
        <f t="shared" si="130"/>
        <v>0</v>
      </c>
      <c r="AC85" s="458">
        <f t="shared" si="130"/>
        <v>0</v>
      </c>
      <c r="AD85" s="458">
        <f t="shared" si="130"/>
        <v>0</v>
      </c>
      <c r="AE85" s="458">
        <f t="shared" si="130"/>
        <v>0</v>
      </c>
      <c r="AF85" s="458">
        <f t="shared" si="130"/>
        <v>0</v>
      </c>
      <c r="AG85" s="459">
        <f t="shared" si="130"/>
        <v>0</v>
      </c>
      <c r="AH85" s="458">
        <f t="shared" si="130"/>
        <v>0</v>
      </c>
      <c r="AI85" s="458">
        <f t="shared" si="130"/>
        <v>0</v>
      </c>
      <c r="AJ85" s="458">
        <f t="shared" si="130"/>
        <v>0</v>
      </c>
      <c r="AK85" s="458">
        <f t="shared" si="130"/>
        <v>0</v>
      </c>
      <c r="AL85" s="458">
        <f t="shared" si="130"/>
        <v>0</v>
      </c>
      <c r="AM85" s="458">
        <f t="shared" si="130"/>
        <v>0</v>
      </c>
      <c r="AN85" s="458">
        <f t="shared" si="130"/>
        <v>0</v>
      </c>
      <c r="AO85" s="458">
        <f t="shared" si="134"/>
        <v>0</v>
      </c>
      <c r="AP85" s="458">
        <f t="shared" si="134"/>
        <v>0</v>
      </c>
      <c r="AQ85" s="458">
        <f t="shared" si="134"/>
        <v>0</v>
      </c>
      <c r="AR85" s="458">
        <f t="shared" si="134"/>
        <v>0</v>
      </c>
      <c r="AS85" s="459">
        <f t="shared" si="134"/>
        <v>0</v>
      </c>
      <c r="AT85" s="458">
        <f t="shared" si="134"/>
        <v>0</v>
      </c>
      <c r="AU85" s="458">
        <f t="shared" si="134"/>
        <v>0</v>
      </c>
      <c r="AV85" s="458">
        <f t="shared" si="134"/>
        <v>0</v>
      </c>
      <c r="AW85" s="458">
        <f t="shared" si="134"/>
        <v>0</v>
      </c>
      <c r="AX85" s="458">
        <f t="shared" si="134"/>
        <v>0</v>
      </c>
      <c r="AY85" s="458">
        <f t="shared" si="134"/>
        <v>0</v>
      </c>
      <c r="AZ85" s="458">
        <f t="shared" si="134"/>
        <v>0</v>
      </c>
      <c r="BA85" s="458">
        <f t="shared" si="134"/>
        <v>0</v>
      </c>
      <c r="BB85" s="458">
        <f t="shared" si="134"/>
        <v>0</v>
      </c>
      <c r="BC85" s="458">
        <f t="shared" si="134"/>
        <v>0</v>
      </c>
      <c r="BD85" s="458">
        <f t="shared" si="134"/>
        <v>0</v>
      </c>
      <c r="BE85" s="459">
        <f t="shared" si="131"/>
        <v>0</v>
      </c>
      <c r="BF85" s="458">
        <f t="shared" si="131"/>
        <v>0</v>
      </c>
      <c r="BG85" s="458">
        <f t="shared" si="131"/>
        <v>0</v>
      </c>
      <c r="BH85" s="458">
        <f t="shared" si="131"/>
        <v>0</v>
      </c>
      <c r="BI85" s="458">
        <f t="shared" si="131"/>
        <v>0</v>
      </c>
      <c r="BJ85" s="458">
        <f t="shared" si="131"/>
        <v>0</v>
      </c>
      <c r="BK85" s="458">
        <f t="shared" si="131"/>
        <v>0</v>
      </c>
      <c r="BL85" s="458">
        <f t="shared" si="131"/>
        <v>0</v>
      </c>
      <c r="BM85" s="458">
        <f t="shared" si="131"/>
        <v>0</v>
      </c>
      <c r="BN85" s="458">
        <f t="shared" si="131"/>
        <v>0</v>
      </c>
      <c r="BO85" s="458">
        <f t="shared" si="131"/>
        <v>0</v>
      </c>
      <c r="BP85" s="458">
        <f t="shared" si="131"/>
        <v>0</v>
      </c>
      <c r="BQ85" s="458">
        <f t="shared" si="131"/>
        <v>0</v>
      </c>
      <c r="BR85" s="458">
        <f t="shared" si="131"/>
        <v>0</v>
      </c>
      <c r="BS85" s="458">
        <f t="shared" si="131"/>
        <v>0</v>
      </c>
      <c r="BT85" s="458">
        <f t="shared" si="131"/>
        <v>0</v>
      </c>
      <c r="BU85" s="458">
        <f t="shared" si="132"/>
        <v>0</v>
      </c>
      <c r="BV85" s="458">
        <f t="shared" si="132"/>
        <v>0</v>
      </c>
      <c r="BW85" s="458">
        <f t="shared" si="132"/>
        <v>0</v>
      </c>
      <c r="BX85" s="458">
        <f t="shared" si="132"/>
        <v>473917.80821917806</v>
      </c>
      <c r="BY85" s="458">
        <f t="shared" si="132"/>
        <v>473917.80821917806</v>
      </c>
      <c r="BZ85" s="458">
        <f t="shared" si="132"/>
        <v>458630.13698630134</v>
      </c>
      <c r="CA85" s="458">
        <f t="shared" si="132"/>
        <v>473917.80821917806</v>
      </c>
      <c r="CB85" s="458">
        <f t="shared" si="132"/>
        <v>458630.13698630134</v>
      </c>
      <c r="CC85" s="458">
        <f t="shared" si="132"/>
        <v>473917.80821917806</v>
      </c>
      <c r="CD85" s="458">
        <f t="shared" si="132"/>
        <v>473917.80821917806</v>
      </c>
      <c r="CE85" s="458">
        <f t="shared" si="132"/>
        <v>428054.7945205479</v>
      </c>
      <c r="CF85" s="458">
        <f t="shared" si="132"/>
        <v>473917.80821917806</v>
      </c>
      <c r="CG85" s="458">
        <f t="shared" si="132"/>
        <v>458630.13698630134</v>
      </c>
      <c r="CH85" s="458">
        <f t="shared" si="132"/>
        <v>473917.80821917806</v>
      </c>
      <c r="CI85" s="458">
        <f t="shared" si="132"/>
        <v>458630.13698630134</v>
      </c>
      <c r="CJ85" s="458">
        <f t="shared" si="132"/>
        <v>0</v>
      </c>
      <c r="CK85" s="458">
        <f t="shared" si="138"/>
        <v>0</v>
      </c>
      <c r="CL85" s="458">
        <f t="shared" si="138"/>
        <v>0</v>
      </c>
      <c r="CM85" s="458">
        <f t="shared" si="138"/>
        <v>0</v>
      </c>
      <c r="CN85" s="458">
        <f t="shared" si="138"/>
        <v>0</v>
      </c>
      <c r="CO85" s="458">
        <f t="shared" si="138"/>
        <v>0</v>
      </c>
      <c r="CP85" s="458">
        <f t="shared" si="138"/>
        <v>0</v>
      </c>
      <c r="CQ85" s="458">
        <f t="shared" si="138"/>
        <v>0</v>
      </c>
      <c r="CR85" s="458">
        <f t="shared" si="138"/>
        <v>0</v>
      </c>
      <c r="CS85" s="458">
        <f t="shared" si="138"/>
        <v>0</v>
      </c>
      <c r="CT85" s="458">
        <f t="shared" si="138"/>
        <v>0</v>
      </c>
      <c r="CU85" s="458">
        <f t="shared" si="138"/>
        <v>0</v>
      </c>
      <c r="CV85" s="458">
        <f t="shared" si="138"/>
        <v>0</v>
      </c>
      <c r="CW85" s="458">
        <f t="shared" si="138"/>
        <v>0</v>
      </c>
      <c r="CX85" s="458">
        <f t="shared" si="138"/>
        <v>0</v>
      </c>
      <c r="CY85" s="458">
        <f t="shared" si="138"/>
        <v>0</v>
      </c>
      <c r="CZ85" s="458">
        <f t="shared" si="138"/>
        <v>0</v>
      </c>
      <c r="DA85" s="458">
        <f t="shared" si="138"/>
        <v>0</v>
      </c>
      <c r="DB85" s="458">
        <f t="shared" si="138"/>
        <v>0</v>
      </c>
      <c r="DC85" s="458">
        <f t="shared" si="138"/>
        <v>0</v>
      </c>
      <c r="DD85" s="458">
        <f t="shared" si="138"/>
        <v>0</v>
      </c>
      <c r="DE85" s="458">
        <f t="shared" si="138"/>
        <v>0</v>
      </c>
      <c r="DF85" s="458">
        <f t="shared" si="138"/>
        <v>0</v>
      </c>
      <c r="DG85" s="458">
        <f t="shared" si="138"/>
        <v>0</v>
      </c>
      <c r="DH85" s="458">
        <f t="shared" si="138"/>
        <v>0</v>
      </c>
      <c r="DI85" s="458">
        <f t="shared" si="138"/>
        <v>0</v>
      </c>
      <c r="DJ85" s="458">
        <f t="shared" si="139"/>
        <v>0</v>
      </c>
      <c r="DK85" s="458">
        <f t="shared" si="139"/>
        <v>0</v>
      </c>
      <c r="DL85" s="458">
        <f t="shared" si="139"/>
        <v>0</v>
      </c>
      <c r="DM85" s="458">
        <f t="shared" si="139"/>
        <v>0</v>
      </c>
      <c r="DN85" s="458">
        <f t="shared" si="139"/>
        <v>0</v>
      </c>
      <c r="DO85" s="458">
        <f t="shared" si="139"/>
        <v>0</v>
      </c>
      <c r="DP85" s="458">
        <f t="shared" si="139"/>
        <v>0</v>
      </c>
      <c r="DQ85" s="458">
        <f t="shared" si="139"/>
        <v>0</v>
      </c>
      <c r="DR85" s="458">
        <f t="shared" si="139"/>
        <v>0</v>
      </c>
      <c r="DS85" s="458">
        <f t="shared" si="139"/>
        <v>0</v>
      </c>
      <c r="DT85" s="458">
        <f t="shared" si="139"/>
        <v>0</v>
      </c>
      <c r="DU85" s="458">
        <f t="shared" si="135"/>
        <v>0</v>
      </c>
      <c r="DV85" s="458">
        <f t="shared" si="135"/>
        <v>0</v>
      </c>
      <c r="DW85" s="458">
        <f t="shared" si="135"/>
        <v>0</v>
      </c>
      <c r="DX85" s="458">
        <f t="shared" si="135"/>
        <v>0</v>
      </c>
      <c r="DY85" s="458">
        <f t="shared" si="135"/>
        <v>0</v>
      </c>
      <c r="DZ85" s="458">
        <f t="shared" si="135"/>
        <v>0</v>
      </c>
      <c r="EA85" s="458">
        <f t="shared" si="135"/>
        <v>0</v>
      </c>
      <c r="EB85" s="458">
        <f t="shared" si="135"/>
        <v>0</v>
      </c>
      <c r="EC85" s="458">
        <f t="shared" si="135"/>
        <v>0</v>
      </c>
      <c r="ED85" s="458">
        <f t="shared" si="135"/>
        <v>0</v>
      </c>
      <c r="EE85" s="458">
        <f t="shared" si="135"/>
        <v>0</v>
      </c>
      <c r="EF85" s="458">
        <f t="shared" si="135"/>
        <v>0</v>
      </c>
      <c r="EG85" s="458">
        <f t="shared" si="135"/>
        <v>0</v>
      </c>
      <c r="EH85" s="458">
        <f t="shared" si="135"/>
        <v>0</v>
      </c>
      <c r="EI85" s="458">
        <f t="shared" si="135"/>
        <v>0</v>
      </c>
      <c r="EJ85" s="458">
        <f t="shared" si="135"/>
        <v>0</v>
      </c>
      <c r="EK85" s="458">
        <f t="shared" si="135"/>
        <v>0</v>
      </c>
    </row>
    <row r="86" spans="1:141" s="761" customFormat="1">
      <c r="A86" s="758">
        <v>45505</v>
      </c>
      <c r="B86" s="759">
        <v>2024</v>
      </c>
      <c r="C86" s="700">
        <v>0</v>
      </c>
      <c r="D86" s="448">
        <f t="shared" si="136"/>
        <v>0</v>
      </c>
      <c r="E86" s="457">
        <f t="shared" si="140"/>
        <v>0</v>
      </c>
      <c r="F86" s="760">
        <v>45505</v>
      </c>
      <c r="G86" s="760">
        <f t="shared" si="137"/>
        <v>45505</v>
      </c>
      <c r="H86" s="442">
        <f t="shared" si="141"/>
        <v>45869</v>
      </c>
      <c r="J86" s="458">
        <f t="shared" si="133"/>
        <v>0</v>
      </c>
      <c r="K86" s="458">
        <f t="shared" si="133"/>
        <v>0</v>
      </c>
      <c r="L86" s="458">
        <f t="shared" si="133"/>
        <v>0</v>
      </c>
      <c r="M86" s="458">
        <f t="shared" si="133"/>
        <v>0</v>
      </c>
      <c r="N86" s="458">
        <f t="shared" si="133"/>
        <v>0</v>
      </c>
      <c r="O86" s="458">
        <f t="shared" si="133"/>
        <v>0</v>
      </c>
      <c r="P86" s="458">
        <f t="shared" si="133"/>
        <v>0</v>
      </c>
      <c r="Q86" s="458">
        <f t="shared" si="133"/>
        <v>0</v>
      </c>
      <c r="R86" s="458">
        <f t="shared" si="133"/>
        <v>0</v>
      </c>
      <c r="S86" s="458">
        <f t="shared" si="133"/>
        <v>0</v>
      </c>
      <c r="T86" s="458">
        <f t="shared" si="133"/>
        <v>0</v>
      </c>
      <c r="U86" s="459">
        <f t="shared" si="133"/>
        <v>0</v>
      </c>
      <c r="V86" s="458">
        <f t="shared" si="133"/>
        <v>0</v>
      </c>
      <c r="W86" s="458">
        <f t="shared" si="133"/>
        <v>0</v>
      </c>
      <c r="X86" s="458">
        <f t="shared" si="133"/>
        <v>0</v>
      </c>
      <c r="Y86" s="458">
        <f t="shared" si="133"/>
        <v>0</v>
      </c>
      <c r="Z86" s="458">
        <f t="shared" si="130"/>
        <v>0</v>
      </c>
      <c r="AA86" s="458">
        <f t="shared" si="130"/>
        <v>0</v>
      </c>
      <c r="AB86" s="458">
        <f t="shared" si="130"/>
        <v>0</v>
      </c>
      <c r="AC86" s="458">
        <f t="shared" si="130"/>
        <v>0</v>
      </c>
      <c r="AD86" s="458">
        <f t="shared" si="130"/>
        <v>0</v>
      </c>
      <c r="AE86" s="458">
        <f t="shared" si="130"/>
        <v>0</v>
      </c>
      <c r="AF86" s="458">
        <f t="shared" si="130"/>
        <v>0</v>
      </c>
      <c r="AG86" s="459">
        <f t="shared" si="130"/>
        <v>0</v>
      </c>
      <c r="AH86" s="458">
        <f t="shared" si="130"/>
        <v>0</v>
      </c>
      <c r="AI86" s="458">
        <f t="shared" si="130"/>
        <v>0</v>
      </c>
      <c r="AJ86" s="458">
        <f t="shared" si="130"/>
        <v>0</v>
      </c>
      <c r="AK86" s="458">
        <f t="shared" si="130"/>
        <v>0</v>
      </c>
      <c r="AL86" s="458">
        <f t="shared" si="130"/>
        <v>0</v>
      </c>
      <c r="AM86" s="458">
        <f t="shared" si="130"/>
        <v>0</v>
      </c>
      <c r="AN86" s="458">
        <f t="shared" si="130"/>
        <v>0</v>
      </c>
      <c r="AO86" s="458">
        <f t="shared" si="134"/>
        <v>0</v>
      </c>
      <c r="AP86" s="458">
        <f t="shared" si="134"/>
        <v>0</v>
      </c>
      <c r="AQ86" s="458">
        <f t="shared" si="134"/>
        <v>0</v>
      </c>
      <c r="AR86" s="458">
        <f t="shared" si="134"/>
        <v>0</v>
      </c>
      <c r="AS86" s="459">
        <f t="shared" si="134"/>
        <v>0</v>
      </c>
      <c r="AT86" s="458">
        <f t="shared" si="134"/>
        <v>0</v>
      </c>
      <c r="AU86" s="458">
        <f t="shared" si="134"/>
        <v>0</v>
      </c>
      <c r="AV86" s="458">
        <f t="shared" si="134"/>
        <v>0</v>
      </c>
      <c r="AW86" s="458">
        <f t="shared" si="134"/>
        <v>0</v>
      </c>
      <c r="AX86" s="458">
        <f t="shared" si="134"/>
        <v>0</v>
      </c>
      <c r="AY86" s="458">
        <f t="shared" si="134"/>
        <v>0</v>
      </c>
      <c r="AZ86" s="458">
        <f t="shared" si="134"/>
        <v>0</v>
      </c>
      <c r="BA86" s="458">
        <f t="shared" si="134"/>
        <v>0</v>
      </c>
      <c r="BB86" s="458">
        <f t="shared" si="134"/>
        <v>0</v>
      </c>
      <c r="BC86" s="458">
        <f t="shared" si="134"/>
        <v>0</v>
      </c>
      <c r="BD86" s="458">
        <f t="shared" si="134"/>
        <v>0</v>
      </c>
      <c r="BE86" s="459">
        <f t="shared" si="131"/>
        <v>0</v>
      </c>
      <c r="BF86" s="458">
        <f t="shared" si="131"/>
        <v>0</v>
      </c>
      <c r="BG86" s="458">
        <f t="shared" si="131"/>
        <v>0</v>
      </c>
      <c r="BH86" s="458">
        <f t="shared" si="131"/>
        <v>0</v>
      </c>
      <c r="BI86" s="458">
        <f t="shared" si="131"/>
        <v>0</v>
      </c>
      <c r="BJ86" s="458">
        <f t="shared" si="131"/>
        <v>0</v>
      </c>
      <c r="BK86" s="458">
        <f t="shared" si="131"/>
        <v>0</v>
      </c>
      <c r="BL86" s="458">
        <f t="shared" si="131"/>
        <v>0</v>
      </c>
      <c r="BM86" s="458">
        <f t="shared" si="131"/>
        <v>0</v>
      </c>
      <c r="BN86" s="458">
        <f t="shared" si="131"/>
        <v>0</v>
      </c>
      <c r="BO86" s="458">
        <f t="shared" si="131"/>
        <v>0</v>
      </c>
      <c r="BP86" s="458">
        <f t="shared" si="131"/>
        <v>0</v>
      </c>
      <c r="BQ86" s="458">
        <f t="shared" si="131"/>
        <v>0</v>
      </c>
      <c r="BR86" s="458">
        <f t="shared" si="131"/>
        <v>0</v>
      </c>
      <c r="BS86" s="458">
        <f t="shared" si="131"/>
        <v>0</v>
      </c>
      <c r="BT86" s="458">
        <f t="shared" ref="BT86:CO98" si="142">IF((DATE(YEAR($F86),MONTH($F86),1))&lt;=(DATE(YEAR($G86),MONTH($G86),1)),IF(AND($G86&lt;=BT$5,$H86&gt;BT$6),BT$4*($D86/($H86-$G86+1)),IF(AND($G86&gt;BT$5,$G86&lt;=BT$6),(BT$6-$G86+1)*($D86/($H86-$G86+1)),IF(AND($H86&gt;=BT$5,$H86&lt;=BT$6),($H86-BT$5+1)*($D86/($H86-$G86+1)),0))),IF($F86=BT$5,($F86-$G86+BT$4)/($H86-$G86+1)*$D86,IF($F86&lt;BT$5,IF(AND($G86&lt;=BT$5,$H86&gt;BT$6),BT$4*($D86/($H86-$G86+1)),IF(AND($H86&gt;=BT$5,$H86&lt;=BT$6),($H86-BT$5+1)*($D86/($H86-$G86+1)),0)),0)))</f>
        <v>0</v>
      </c>
      <c r="BU86" s="458">
        <f t="shared" si="142"/>
        <v>0</v>
      </c>
      <c r="BV86" s="458">
        <f t="shared" si="142"/>
        <v>0</v>
      </c>
      <c r="BW86" s="458">
        <f t="shared" si="142"/>
        <v>0</v>
      </c>
      <c r="BX86" s="458">
        <f t="shared" si="142"/>
        <v>0</v>
      </c>
      <c r="BY86" s="458">
        <f t="shared" si="142"/>
        <v>0</v>
      </c>
      <c r="BZ86" s="458">
        <f t="shared" si="142"/>
        <v>0</v>
      </c>
      <c r="CA86" s="458">
        <f t="shared" si="142"/>
        <v>0</v>
      </c>
      <c r="CB86" s="458">
        <f t="shared" si="132"/>
        <v>0</v>
      </c>
      <c r="CC86" s="458">
        <f t="shared" si="142"/>
        <v>0</v>
      </c>
      <c r="CD86" s="458">
        <f t="shared" si="142"/>
        <v>0</v>
      </c>
      <c r="CE86" s="458">
        <f t="shared" si="142"/>
        <v>0</v>
      </c>
      <c r="CF86" s="458">
        <f t="shared" si="142"/>
        <v>0</v>
      </c>
      <c r="CG86" s="458">
        <f t="shared" si="142"/>
        <v>0</v>
      </c>
      <c r="CH86" s="458">
        <f t="shared" si="142"/>
        <v>0</v>
      </c>
      <c r="CI86" s="458">
        <f t="shared" si="142"/>
        <v>0</v>
      </c>
      <c r="CJ86" s="458">
        <f t="shared" si="142"/>
        <v>0</v>
      </c>
      <c r="CK86" s="458">
        <f t="shared" si="142"/>
        <v>0</v>
      </c>
      <c r="CL86" s="458">
        <f t="shared" si="142"/>
        <v>0</v>
      </c>
      <c r="CM86" s="458">
        <f t="shared" si="142"/>
        <v>0</v>
      </c>
      <c r="CN86" s="458">
        <f t="shared" si="142"/>
        <v>0</v>
      </c>
      <c r="CO86" s="458">
        <f t="shared" si="142"/>
        <v>0</v>
      </c>
      <c r="CP86" s="458">
        <f t="shared" si="138"/>
        <v>0</v>
      </c>
      <c r="CQ86" s="458">
        <f t="shared" si="138"/>
        <v>0</v>
      </c>
      <c r="CR86" s="458">
        <f t="shared" si="138"/>
        <v>0</v>
      </c>
      <c r="CS86" s="458">
        <f t="shared" si="138"/>
        <v>0</v>
      </c>
      <c r="CT86" s="458">
        <f t="shared" si="138"/>
        <v>0</v>
      </c>
      <c r="CU86" s="458">
        <f t="shared" si="138"/>
        <v>0</v>
      </c>
      <c r="CV86" s="458">
        <f t="shared" si="138"/>
        <v>0</v>
      </c>
      <c r="CW86" s="458">
        <f t="shared" si="138"/>
        <v>0</v>
      </c>
      <c r="CX86" s="458">
        <f t="shared" si="138"/>
        <v>0</v>
      </c>
      <c r="CY86" s="458">
        <f t="shared" si="138"/>
        <v>0</v>
      </c>
      <c r="CZ86" s="458">
        <f t="shared" si="138"/>
        <v>0</v>
      </c>
      <c r="DA86" s="458">
        <f t="shared" si="138"/>
        <v>0</v>
      </c>
      <c r="DB86" s="458">
        <f t="shared" si="138"/>
        <v>0</v>
      </c>
      <c r="DC86" s="458">
        <f t="shared" si="138"/>
        <v>0</v>
      </c>
      <c r="DD86" s="458">
        <f t="shared" si="138"/>
        <v>0</v>
      </c>
      <c r="DE86" s="458">
        <f t="shared" si="138"/>
        <v>0</v>
      </c>
      <c r="DF86" s="458">
        <f t="shared" si="138"/>
        <v>0</v>
      </c>
      <c r="DG86" s="458">
        <f t="shared" si="138"/>
        <v>0</v>
      </c>
      <c r="DH86" s="458">
        <f t="shared" si="138"/>
        <v>0</v>
      </c>
      <c r="DI86" s="458">
        <f t="shared" si="138"/>
        <v>0</v>
      </c>
      <c r="DJ86" s="458">
        <f t="shared" si="139"/>
        <v>0</v>
      </c>
      <c r="DK86" s="458">
        <f t="shared" si="139"/>
        <v>0</v>
      </c>
      <c r="DL86" s="458">
        <f t="shared" si="139"/>
        <v>0</v>
      </c>
      <c r="DM86" s="458">
        <f t="shared" si="139"/>
        <v>0</v>
      </c>
      <c r="DN86" s="458">
        <f t="shared" si="139"/>
        <v>0</v>
      </c>
      <c r="DO86" s="458">
        <f t="shared" si="139"/>
        <v>0</v>
      </c>
      <c r="DP86" s="458">
        <f t="shared" si="139"/>
        <v>0</v>
      </c>
      <c r="DQ86" s="458">
        <f t="shared" si="139"/>
        <v>0</v>
      </c>
      <c r="DR86" s="458">
        <f t="shared" si="139"/>
        <v>0</v>
      </c>
      <c r="DS86" s="458">
        <f t="shared" si="139"/>
        <v>0</v>
      </c>
      <c r="DT86" s="458">
        <f t="shared" si="139"/>
        <v>0</v>
      </c>
      <c r="DU86" s="458">
        <f t="shared" si="135"/>
        <v>0</v>
      </c>
      <c r="DV86" s="458">
        <f t="shared" si="135"/>
        <v>0</v>
      </c>
      <c r="DW86" s="458">
        <f t="shared" si="135"/>
        <v>0</v>
      </c>
      <c r="DX86" s="458">
        <f t="shared" si="135"/>
        <v>0</v>
      </c>
      <c r="DY86" s="458">
        <f t="shared" si="135"/>
        <v>0</v>
      </c>
      <c r="DZ86" s="458">
        <f t="shared" si="135"/>
        <v>0</v>
      </c>
      <c r="EA86" s="458">
        <f t="shared" si="135"/>
        <v>0</v>
      </c>
      <c r="EB86" s="458">
        <f t="shared" si="135"/>
        <v>0</v>
      </c>
      <c r="EC86" s="458">
        <f t="shared" si="135"/>
        <v>0</v>
      </c>
      <c r="ED86" s="458">
        <f t="shared" si="135"/>
        <v>0</v>
      </c>
      <c r="EE86" s="458">
        <f t="shared" si="135"/>
        <v>0</v>
      </c>
      <c r="EF86" s="458">
        <f t="shared" si="135"/>
        <v>0</v>
      </c>
      <c r="EG86" s="458">
        <f t="shared" si="135"/>
        <v>0</v>
      </c>
      <c r="EH86" s="458">
        <f t="shared" si="135"/>
        <v>0</v>
      </c>
      <c r="EI86" s="458">
        <f t="shared" si="135"/>
        <v>0</v>
      </c>
      <c r="EJ86" s="458">
        <f t="shared" si="135"/>
        <v>0</v>
      </c>
      <c r="EK86" s="458">
        <f t="shared" si="135"/>
        <v>0</v>
      </c>
    </row>
    <row r="87" spans="1:141" s="761" customFormat="1">
      <c r="A87" s="758">
        <v>45536</v>
      </c>
      <c r="B87" s="759">
        <v>2024</v>
      </c>
      <c r="C87" s="700">
        <v>0</v>
      </c>
      <c r="D87" s="448">
        <f t="shared" si="136"/>
        <v>0</v>
      </c>
      <c r="E87" s="457">
        <f t="shared" si="140"/>
        <v>0</v>
      </c>
      <c r="F87" s="760">
        <v>45536</v>
      </c>
      <c r="G87" s="760">
        <f t="shared" si="137"/>
        <v>45536</v>
      </c>
      <c r="H87" s="442">
        <f t="shared" si="141"/>
        <v>45900</v>
      </c>
      <c r="J87" s="458">
        <f t="shared" si="133"/>
        <v>0</v>
      </c>
      <c r="K87" s="458">
        <f t="shared" si="133"/>
        <v>0</v>
      </c>
      <c r="L87" s="458">
        <f t="shared" si="133"/>
        <v>0</v>
      </c>
      <c r="M87" s="458">
        <f t="shared" si="133"/>
        <v>0</v>
      </c>
      <c r="N87" s="458">
        <f t="shared" si="133"/>
        <v>0</v>
      </c>
      <c r="O87" s="458">
        <f t="shared" si="133"/>
        <v>0</v>
      </c>
      <c r="P87" s="458">
        <f t="shared" si="133"/>
        <v>0</v>
      </c>
      <c r="Q87" s="458">
        <f t="shared" si="133"/>
        <v>0</v>
      </c>
      <c r="R87" s="458">
        <f t="shared" si="133"/>
        <v>0</v>
      </c>
      <c r="S87" s="458">
        <f t="shared" si="133"/>
        <v>0</v>
      </c>
      <c r="T87" s="458">
        <f t="shared" si="133"/>
        <v>0</v>
      </c>
      <c r="U87" s="459">
        <f t="shared" si="133"/>
        <v>0</v>
      </c>
      <c r="V87" s="458">
        <f t="shared" si="133"/>
        <v>0</v>
      </c>
      <c r="W87" s="458">
        <f t="shared" si="133"/>
        <v>0</v>
      </c>
      <c r="X87" s="458">
        <f t="shared" si="133"/>
        <v>0</v>
      </c>
      <c r="Y87" s="458">
        <f t="shared" ref="Y87:AN102" si="143">IF((DATE(YEAR($F87),MONTH($F87),1))&lt;=(DATE(YEAR($G87),MONTH($G87),1)),IF(AND($G87&lt;=Y$5,$H87&gt;Y$6),Y$4*($D87/($H87-$G87+1)),IF(AND($G87&gt;Y$5,$G87&lt;=Y$6),(Y$6-$G87+1)*($D87/($H87-$G87+1)),IF(AND($H87&gt;=Y$5,$H87&lt;=Y$6),($H87-Y$5+1)*($D87/($H87-$G87+1)),0))),IF($F87=Y$5,($F87-$G87+Y$4)/($H87-$G87+1)*$D87,IF($F87&lt;Y$5,IF(AND($G87&lt;=Y$5,$H87&gt;Y$6),Y$4*($D87/($H87-$G87+1)),IF(AND($H87&gt;=Y$5,$H87&lt;=Y$6),($H87-Y$5+1)*($D87/($H87-$G87+1)),0)),0)))</f>
        <v>0</v>
      </c>
      <c r="Z87" s="458">
        <f t="shared" si="143"/>
        <v>0</v>
      </c>
      <c r="AA87" s="458">
        <f t="shared" si="143"/>
        <v>0</v>
      </c>
      <c r="AB87" s="458">
        <f t="shared" si="143"/>
        <v>0</v>
      </c>
      <c r="AC87" s="458">
        <f t="shared" si="143"/>
        <v>0</v>
      </c>
      <c r="AD87" s="458">
        <f t="shared" si="143"/>
        <v>0</v>
      </c>
      <c r="AE87" s="458">
        <f t="shared" si="143"/>
        <v>0</v>
      </c>
      <c r="AF87" s="458">
        <f t="shared" si="143"/>
        <v>0</v>
      </c>
      <c r="AG87" s="459">
        <f t="shared" si="143"/>
        <v>0</v>
      </c>
      <c r="AH87" s="458">
        <f t="shared" si="143"/>
        <v>0</v>
      </c>
      <c r="AI87" s="458">
        <f t="shared" si="143"/>
        <v>0</v>
      </c>
      <c r="AJ87" s="458">
        <f t="shared" si="143"/>
        <v>0</v>
      </c>
      <c r="AK87" s="458">
        <f t="shared" si="143"/>
        <v>0</v>
      </c>
      <c r="AL87" s="458">
        <f t="shared" si="143"/>
        <v>0</v>
      </c>
      <c r="AM87" s="458">
        <f t="shared" si="143"/>
        <v>0</v>
      </c>
      <c r="AN87" s="458">
        <f t="shared" si="143"/>
        <v>0</v>
      </c>
      <c r="AO87" s="458">
        <f t="shared" si="134"/>
        <v>0</v>
      </c>
      <c r="AP87" s="458">
        <f t="shared" si="134"/>
        <v>0</v>
      </c>
      <c r="AQ87" s="458">
        <f t="shared" si="134"/>
        <v>0</v>
      </c>
      <c r="AR87" s="458">
        <f t="shared" si="134"/>
        <v>0</v>
      </c>
      <c r="AS87" s="459">
        <f t="shared" si="134"/>
        <v>0</v>
      </c>
      <c r="AT87" s="458">
        <f t="shared" si="134"/>
        <v>0</v>
      </c>
      <c r="AU87" s="458">
        <f t="shared" si="134"/>
        <v>0</v>
      </c>
      <c r="AV87" s="458">
        <f t="shared" si="134"/>
        <v>0</v>
      </c>
      <c r="AW87" s="458">
        <f t="shared" si="134"/>
        <v>0</v>
      </c>
      <c r="AX87" s="458">
        <f t="shared" si="134"/>
        <v>0</v>
      </c>
      <c r="AY87" s="458">
        <f t="shared" si="134"/>
        <v>0</v>
      </c>
      <c r="AZ87" s="458">
        <f t="shared" si="134"/>
        <v>0</v>
      </c>
      <c r="BA87" s="458">
        <f t="shared" si="134"/>
        <v>0</v>
      </c>
      <c r="BB87" s="458">
        <f t="shared" si="134"/>
        <v>0</v>
      </c>
      <c r="BC87" s="458">
        <f t="shared" si="134"/>
        <v>0</v>
      </c>
      <c r="BD87" s="458">
        <f t="shared" si="134"/>
        <v>0</v>
      </c>
      <c r="BE87" s="459">
        <f t="shared" ref="BE87:BT102" si="144">IF((DATE(YEAR($F87),MONTH($F87),1))&lt;=(DATE(YEAR($G87),MONTH($G87),1)),IF(AND($G87&lt;=BE$5,$H87&gt;BE$6),BE$4*($D87/($H87-$G87+1)),IF(AND($G87&gt;BE$5,$G87&lt;=BE$6),(BE$6-$G87+1)*($D87/($H87-$G87+1)),IF(AND($H87&gt;=BE$5,$H87&lt;=BE$6),($H87-BE$5+1)*($D87/($H87-$G87+1)),0))),IF($F87=BE$5,($F87-$G87+BE$4)/($H87-$G87+1)*$D87,IF($F87&lt;BE$5,IF(AND($G87&lt;=BE$5,$H87&gt;BE$6),BE$4*($D87/($H87-$G87+1)),IF(AND($H87&gt;=BE$5,$H87&lt;=BE$6),($H87-BE$5+1)*($D87/($H87-$G87+1)),0)),0)))</f>
        <v>0</v>
      </c>
      <c r="BF87" s="458">
        <f t="shared" si="144"/>
        <v>0</v>
      </c>
      <c r="BG87" s="458">
        <f t="shared" si="144"/>
        <v>0</v>
      </c>
      <c r="BH87" s="458">
        <f t="shared" si="144"/>
        <v>0</v>
      </c>
      <c r="BI87" s="458">
        <f t="shared" si="144"/>
        <v>0</v>
      </c>
      <c r="BJ87" s="458">
        <f t="shared" si="144"/>
        <v>0</v>
      </c>
      <c r="BK87" s="458">
        <f t="shared" si="144"/>
        <v>0</v>
      </c>
      <c r="BL87" s="458">
        <f t="shared" si="144"/>
        <v>0</v>
      </c>
      <c r="BM87" s="458">
        <f t="shared" si="144"/>
        <v>0</v>
      </c>
      <c r="BN87" s="458">
        <f t="shared" si="144"/>
        <v>0</v>
      </c>
      <c r="BO87" s="458">
        <f t="shared" si="144"/>
        <v>0</v>
      </c>
      <c r="BP87" s="458">
        <f t="shared" si="144"/>
        <v>0</v>
      </c>
      <c r="BQ87" s="458">
        <f t="shared" si="144"/>
        <v>0</v>
      </c>
      <c r="BR87" s="458">
        <f t="shared" si="144"/>
        <v>0</v>
      </c>
      <c r="BS87" s="458">
        <f t="shared" si="144"/>
        <v>0</v>
      </c>
      <c r="BT87" s="458">
        <f t="shared" si="144"/>
        <v>0</v>
      </c>
      <c r="BU87" s="458">
        <f t="shared" si="142"/>
        <v>0</v>
      </c>
      <c r="BV87" s="458">
        <f t="shared" si="142"/>
        <v>0</v>
      </c>
      <c r="BW87" s="458">
        <f t="shared" si="142"/>
        <v>0</v>
      </c>
      <c r="BX87" s="458">
        <f t="shared" si="142"/>
        <v>0</v>
      </c>
      <c r="BY87" s="458">
        <f t="shared" si="142"/>
        <v>0</v>
      </c>
      <c r="BZ87" s="458">
        <f t="shared" si="142"/>
        <v>0</v>
      </c>
      <c r="CA87" s="458">
        <f t="shared" si="142"/>
        <v>0</v>
      </c>
      <c r="CB87" s="458">
        <f t="shared" si="142"/>
        <v>0</v>
      </c>
      <c r="CC87" s="458">
        <f t="shared" si="142"/>
        <v>0</v>
      </c>
      <c r="CD87" s="458">
        <f t="shared" si="142"/>
        <v>0</v>
      </c>
      <c r="CE87" s="458">
        <f t="shared" si="142"/>
        <v>0</v>
      </c>
      <c r="CF87" s="458">
        <f t="shared" si="142"/>
        <v>0</v>
      </c>
      <c r="CG87" s="458">
        <f t="shared" si="142"/>
        <v>0</v>
      </c>
      <c r="CH87" s="458">
        <f t="shared" si="142"/>
        <v>0</v>
      </c>
      <c r="CI87" s="458">
        <f t="shared" si="142"/>
        <v>0</v>
      </c>
      <c r="CJ87" s="458">
        <f t="shared" si="142"/>
        <v>0</v>
      </c>
      <c r="CK87" s="458">
        <f t="shared" si="142"/>
        <v>0</v>
      </c>
      <c r="CL87" s="458">
        <f t="shared" si="142"/>
        <v>0</v>
      </c>
      <c r="CM87" s="458">
        <f t="shared" si="142"/>
        <v>0</v>
      </c>
      <c r="CN87" s="458">
        <f t="shared" si="142"/>
        <v>0</v>
      </c>
      <c r="CO87" s="458">
        <f t="shared" si="142"/>
        <v>0</v>
      </c>
      <c r="CP87" s="458">
        <f t="shared" si="138"/>
        <v>0</v>
      </c>
      <c r="CQ87" s="458">
        <f t="shared" si="138"/>
        <v>0</v>
      </c>
      <c r="CR87" s="458">
        <f t="shared" si="138"/>
        <v>0</v>
      </c>
      <c r="CS87" s="458">
        <f t="shared" si="138"/>
        <v>0</v>
      </c>
      <c r="CT87" s="458">
        <f t="shared" si="138"/>
        <v>0</v>
      </c>
      <c r="CU87" s="458">
        <f t="shared" si="138"/>
        <v>0</v>
      </c>
      <c r="CV87" s="458">
        <f t="shared" si="138"/>
        <v>0</v>
      </c>
      <c r="CW87" s="458">
        <f t="shared" si="138"/>
        <v>0</v>
      </c>
      <c r="CX87" s="458">
        <f t="shared" si="138"/>
        <v>0</v>
      </c>
      <c r="CY87" s="458">
        <f t="shared" si="138"/>
        <v>0</v>
      </c>
      <c r="CZ87" s="458">
        <f t="shared" si="138"/>
        <v>0</v>
      </c>
      <c r="DA87" s="458">
        <f t="shared" si="138"/>
        <v>0</v>
      </c>
      <c r="DB87" s="458">
        <f t="shared" si="138"/>
        <v>0</v>
      </c>
      <c r="DC87" s="458">
        <f t="shared" si="138"/>
        <v>0</v>
      </c>
      <c r="DD87" s="458">
        <f t="shared" si="138"/>
        <v>0</v>
      </c>
      <c r="DE87" s="458">
        <f t="shared" si="138"/>
        <v>0</v>
      </c>
      <c r="DF87" s="458">
        <f t="shared" si="138"/>
        <v>0</v>
      </c>
      <c r="DG87" s="458">
        <f t="shared" si="138"/>
        <v>0</v>
      </c>
      <c r="DH87" s="458">
        <f t="shared" si="138"/>
        <v>0</v>
      </c>
      <c r="DI87" s="458">
        <f t="shared" si="138"/>
        <v>0</v>
      </c>
      <c r="DJ87" s="458">
        <f t="shared" si="139"/>
        <v>0</v>
      </c>
      <c r="DK87" s="458">
        <f t="shared" si="139"/>
        <v>0</v>
      </c>
      <c r="DL87" s="458">
        <f t="shared" si="139"/>
        <v>0</v>
      </c>
      <c r="DM87" s="458">
        <f t="shared" si="139"/>
        <v>0</v>
      </c>
      <c r="DN87" s="458">
        <f t="shared" si="139"/>
        <v>0</v>
      </c>
      <c r="DO87" s="458">
        <f t="shared" si="139"/>
        <v>0</v>
      </c>
      <c r="DP87" s="458">
        <f t="shared" si="139"/>
        <v>0</v>
      </c>
      <c r="DQ87" s="458">
        <f t="shared" si="139"/>
        <v>0</v>
      </c>
      <c r="DR87" s="458">
        <f t="shared" si="139"/>
        <v>0</v>
      </c>
      <c r="DS87" s="458">
        <f t="shared" si="139"/>
        <v>0</v>
      </c>
      <c r="DT87" s="458">
        <f t="shared" si="139"/>
        <v>0</v>
      </c>
      <c r="DU87" s="458">
        <f t="shared" si="135"/>
        <v>0</v>
      </c>
      <c r="DV87" s="458">
        <f t="shared" si="135"/>
        <v>0</v>
      </c>
      <c r="DW87" s="458">
        <f t="shared" si="135"/>
        <v>0</v>
      </c>
      <c r="DX87" s="458">
        <f t="shared" si="135"/>
        <v>0</v>
      </c>
      <c r="DY87" s="458">
        <f t="shared" si="135"/>
        <v>0</v>
      </c>
      <c r="DZ87" s="458">
        <f t="shared" si="135"/>
        <v>0</v>
      </c>
      <c r="EA87" s="458">
        <f t="shared" si="135"/>
        <v>0</v>
      </c>
      <c r="EB87" s="458">
        <f t="shared" si="135"/>
        <v>0</v>
      </c>
      <c r="EC87" s="458">
        <f t="shared" si="135"/>
        <v>0</v>
      </c>
      <c r="ED87" s="458">
        <f t="shared" si="135"/>
        <v>0</v>
      </c>
      <c r="EE87" s="458">
        <f t="shared" si="135"/>
        <v>0</v>
      </c>
      <c r="EF87" s="458">
        <f t="shared" si="135"/>
        <v>0</v>
      </c>
      <c r="EG87" s="458">
        <f t="shared" si="135"/>
        <v>0</v>
      </c>
      <c r="EH87" s="458">
        <f t="shared" si="135"/>
        <v>0</v>
      </c>
      <c r="EI87" s="458">
        <f t="shared" si="135"/>
        <v>0</v>
      </c>
      <c r="EJ87" s="458">
        <f t="shared" si="135"/>
        <v>0</v>
      </c>
      <c r="EK87" s="458">
        <f t="shared" si="135"/>
        <v>0</v>
      </c>
    </row>
    <row r="88" spans="1:141" s="761" customFormat="1">
      <c r="A88" s="758">
        <v>45566</v>
      </c>
      <c r="B88" s="759">
        <v>2024</v>
      </c>
      <c r="C88" s="762">
        <v>14750</v>
      </c>
      <c r="D88" s="448">
        <f t="shared" si="136"/>
        <v>5487000</v>
      </c>
      <c r="E88" s="457">
        <f t="shared" si="140"/>
        <v>0</v>
      </c>
      <c r="F88" s="760">
        <v>45566</v>
      </c>
      <c r="G88" s="760">
        <f t="shared" si="137"/>
        <v>45566</v>
      </c>
      <c r="H88" s="442">
        <f t="shared" si="141"/>
        <v>45930</v>
      </c>
      <c r="J88" s="458">
        <f t="shared" ref="J88:Y103" si="145">IF((DATE(YEAR($F88),MONTH($F88),1))&lt;=(DATE(YEAR($G88),MONTH($G88),1)),IF(AND($G88&lt;=J$5,$H88&gt;J$6),J$4*($D88/($H88-$G88+1)),IF(AND($G88&gt;J$5,$G88&lt;=J$6),(J$6-$G88+1)*($D88/($H88-$G88+1)),IF(AND($H88&gt;=J$5,$H88&lt;=J$6),($H88-J$5+1)*($D88/($H88-$G88+1)),0))),IF($F88=J$5,($F88-$G88+J$4)/($H88-$G88+1)*$D88,IF($F88&lt;J$5,IF(AND($G88&lt;=J$5,$H88&gt;J$6),J$4*($D88/($H88-$G88+1)),IF(AND($H88&gt;=J$5,$H88&lt;=J$6),($H88-J$5+1)*($D88/($H88-$G88+1)),0)),0)))</f>
        <v>0</v>
      </c>
      <c r="K88" s="458">
        <f t="shared" si="145"/>
        <v>0</v>
      </c>
      <c r="L88" s="458">
        <f t="shared" si="145"/>
        <v>0</v>
      </c>
      <c r="M88" s="458">
        <f t="shared" si="145"/>
        <v>0</v>
      </c>
      <c r="N88" s="458">
        <f t="shared" si="145"/>
        <v>0</v>
      </c>
      <c r="O88" s="458">
        <f t="shared" si="145"/>
        <v>0</v>
      </c>
      <c r="P88" s="458">
        <f t="shared" si="145"/>
        <v>0</v>
      </c>
      <c r="Q88" s="458">
        <f t="shared" si="145"/>
        <v>0</v>
      </c>
      <c r="R88" s="458">
        <f t="shared" si="145"/>
        <v>0</v>
      </c>
      <c r="S88" s="458">
        <f t="shared" si="145"/>
        <v>0</v>
      </c>
      <c r="T88" s="458">
        <f t="shared" si="145"/>
        <v>0</v>
      </c>
      <c r="U88" s="459">
        <f t="shared" si="145"/>
        <v>0</v>
      </c>
      <c r="V88" s="458">
        <f t="shared" si="145"/>
        <v>0</v>
      </c>
      <c r="W88" s="458">
        <f t="shared" si="145"/>
        <v>0</v>
      </c>
      <c r="X88" s="458">
        <f t="shared" si="145"/>
        <v>0</v>
      </c>
      <c r="Y88" s="458">
        <f t="shared" si="145"/>
        <v>0</v>
      </c>
      <c r="Z88" s="458">
        <f t="shared" si="143"/>
        <v>0</v>
      </c>
      <c r="AA88" s="458">
        <f t="shared" si="143"/>
        <v>0</v>
      </c>
      <c r="AB88" s="458">
        <f t="shared" si="143"/>
        <v>0</v>
      </c>
      <c r="AC88" s="458">
        <f t="shared" si="143"/>
        <v>0</v>
      </c>
      <c r="AD88" s="458">
        <f t="shared" si="143"/>
        <v>0</v>
      </c>
      <c r="AE88" s="458">
        <f t="shared" si="143"/>
        <v>0</v>
      </c>
      <c r="AF88" s="458">
        <f t="shared" si="143"/>
        <v>0</v>
      </c>
      <c r="AG88" s="459">
        <f t="shared" si="143"/>
        <v>0</v>
      </c>
      <c r="AH88" s="458">
        <f t="shared" si="143"/>
        <v>0</v>
      </c>
      <c r="AI88" s="458">
        <f t="shared" si="143"/>
        <v>0</v>
      </c>
      <c r="AJ88" s="458">
        <f t="shared" si="143"/>
        <v>0</v>
      </c>
      <c r="AK88" s="458">
        <f t="shared" si="143"/>
        <v>0</v>
      </c>
      <c r="AL88" s="458">
        <f t="shared" si="143"/>
        <v>0</v>
      </c>
      <c r="AM88" s="458">
        <f t="shared" si="143"/>
        <v>0</v>
      </c>
      <c r="AN88" s="458">
        <f t="shared" si="143"/>
        <v>0</v>
      </c>
      <c r="AO88" s="458">
        <f t="shared" si="134"/>
        <v>0</v>
      </c>
      <c r="AP88" s="458">
        <f t="shared" si="134"/>
        <v>0</v>
      </c>
      <c r="AQ88" s="458">
        <f t="shared" si="134"/>
        <v>0</v>
      </c>
      <c r="AR88" s="458">
        <f t="shared" si="134"/>
        <v>0</v>
      </c>
      <c r="AS88" s="459">
        <f t="shared" si="134"/>
        <v>0</v>
      </c>
      <c r="AT88" s="458">
        <f t="shared" si="134"/>
        <v>0</v>
      </c>
      <c r="AU88" s="458">
        <f t="shared" si="134"/>
        <v>0</v>
      </c>
      <c r="AV88" s="458">
        <f t="shared" si="134"/>
        <v>0</v>
      </c>
      <c r="AW88" s="458">
        <f t="shared" si="134"/>
        <v>0</v>
      </c>
      <c r="AX88" s="458">
        <f t="shared" si="134"/>
        <v>0</v>
      </c>
      <c r="AY88" s="458">
        <f t="shared" si="134"/>
        <v>0</v>
      </c>
      <c r="AZ88" s="458">
        <f t="shared" si="134"/>
        <v>0</v>
      </c>
      <c r="BA88" s="458">
        <f t="shared" si="134"/>
        <v>0</v>
      </c>
      <c r="BB88" s="458">
        <f t="shared" si="134"/>
        <v>0</v>
      </c>
      <c r="BC88" s="458">
        <f t="shared" si="134"/>
        <v>0</v>
      </c>
      <c r="BD88" s="458">
        <f t="shared" si="134"/>
        <v>0</v>
      </c>
      <c r="BE88" s="459">
        <f t="shared" si="144"/>
        <v>0</v>
      </c>
      <c r="BF88" s="458">
        <f t="shared" si="144"/>
        <v>0</v>
      </c>
      <c r="BG88" s="458">
        <f t="shared" si="144"/>
        <v>0</v>
      </c>
      <c r="BH88" s="458">
        <f t="shared" si="144"/>
        <v>0</v>
      </c>
      <c r="BI88" s="458">
        <f t="shared" si="144"/>
        <v>0</v>
      </c>
      <c r="BJ88" s="458">
        <f t="shared" si="144"/>
        <v>0</v>
      </c>
      <c r="BK88" s="458">
        <f t="shared" si="144"/>
        <v>0</v>
      </c>
      <c r="BL88" s="458">
        <f t="shared" si="144"/>
        <v>0</v>
      </c>
      <c r="BM88" s="458">
        <f t="shared" si="144"/>
        <v>0</v>
      </c>
      <c r="BN88" s="458">
        <f t="shared" si="144"/>
        <v>0</v>
      </c>
      <c r="BO88" s="458">
        <f t="shared" si="144"/>
        <v>0</v>
      </c>
      <c r="BP88" s="458">
        <f t="shared" si="144"/>
        <v>0</v>
      </c>
      <c r="BQ88" s="458">
        <f t="shared" si="144"/>
        <v>0</v>
      </c>
      <c r="BR88" s="458">
        <f t="shared" si="144"/>
        <v>0</v>
      </c>
      <c r="BS88" s="458">
        <f t="shared" si="144"/>
        <v>0</v>
      </c>
      <c r="BT88" s="458">
        <f t="shared" si="144"/>
        <v>0</v>
      </c>
      <c r="BU88" s="458">
        <f t="shared" si="142"/>
        <v>0</v>
      </c>
      <c r="BV88" s="458">
        <f t="shared" si="142"/>
        <v>0</v>
      </c>
      <c r="BW88" s="458">
        <f t="shared" si="142"/>
        <v>0</v>
      </c>
      <c r="BX88" s="458">
        <f t="shared" si="142"/>
        <v>0</v>
      </c>
      <c r="BY88" s="458">
        <f t="shared" si="142"/>
        <v>0</v>
      </c>
      <c r="BZ88" s="458">
        <f t="shared" si="142"/>
        <v>0</v>
      </c>
      <c r="CA88" s="458">
        <f t="shared" si="142"/>
        <v>466019.17808219179</v>
      </c>
      <c r="CB88" s="458">
        <f t="shared" si="142"/>
        <v>450986.30136986304</v>
      </c>
      <c r="CC88" s="458">
        <f t="shared" si="142"/>
        <v>466019.17808219179</v>
      </c>
      <c r="CD88" s="458">
        <f t="shared" si="142"/>
        <v>466019.17808219179</v>
      </c>
      <c r="CE88" s="458">
        <f t="shared" si="142"/>
        <v>420920.54794520547</v>
      </c>
      <c r="CF88" s="458">
        <f t="shared" si="142"/>
        <v>466019.17808219179</v>
      </c>
      <c r="CG88" s="458">
        <f t="shared" si="142"/>
        <v>450986.30136986304</v>
      </c>
      <c r="CH88" s="458">
        <f t="shared" si="142"/>
        <v>466019.17808219179</v>
      </c>
      <c r="CI88" s="458">
        <f t="shared" si="142"/>
        <v>450986.30136986304</v>
      </c>
      <c r="CJ88" s="458">
        <f t="shared" si="142"/>
        <v>466019.17808219179</v>
      </c>
      <c r="CK88" s="458">
        <f t="shared" si="142"/>
        <v>466019.17808219179</v>
      </c>
      <c r="CL88" s="458">
        <f t="shared" si="142"/>
        <v>450986.30136986304</v>
      </c>
      <c r="CM88" s="458">
        <f t="shared" si="142"/>
        <v>0</v>
      </c>
      <c r="CN88" s="458">
        <f t="shared" si="142"/>
        <v>0</v>
      </c>
      <c r="CO88" s="458">
        <f t="shared" si="142"/>
        <v>0</v>
      </c>
      <c r="CP88" s="458">
        <f t="shared" si="138"/>
        <v>0</v>
      </c>
      <c r="CQ88" s="458">
        <f t="shared" si="138"/>
        <v>0</v>
      </c>
      <c r="CR88" s="458">
        <f t="shared" si="138"/>
        <v>0</v>
      </c>
      <c r="CS88" s="458">
        <f t="shared" si="138"/>
        <v>0</v>
      </c>
      <c r="CT88" s="458">
        <f t="shared" si="138"/>
        <v>0</v>
      </c>
      <c r="CU88" s="458">
        <f t="shared" si="138"/>
        <v>0</v>
      </c>
      <c r="CV88" s="458">
        <f t="shared" si="138"/>
        <v>0</v>
      </c>
      <c r="CW88" s="458">
        <f t="shared" si="138"/>
        <v>0</v>
      </c>
      <c r="CX88" s="458">
        <f t="shared" si="138"/>
        <v>0</v>
      </c>
      <c r="CY88" s="458">
        <f t="shared" si="138"/>
        <v>0</v>
      </c>
      <c r="CZ88" s="458">
        <f t="shared" si="138"/>
        <v>0</v>
      </c>
      <c r="DA88" s="458">
        <f t="shared" si="138"/>
        <v>0</v>
      </c>
      <c r="DB88" s="458">
        <f t="shared" si="138"/>
        <v>0</v>
      </c>
      <c r="DC88" s="458">
        <f t="shared" si="138"/>
        <v>0</v>
      </c>
      <c r="DD88" s="458">
        <f t="shared" si="138"/>
        <v>0</v>
      </c>
      <c r="DE88" s="458">
        <f t="shared" si="138"/>
        <v>0</v>
      </c>
      <c r="DF88" s="458">
        <f t="shared" si="138"/>
        <v>0</v>
      </c>
      <c r="DG88" s="458">
        <f t="shared" si="138"/>
        <v>0</v>
      </c>
      <c r="DH88" s="458">
        <f t="shared" si="138"/>
        <v>0</v>
      </c>
      <c r="DI88" s="458">
        <f t="shared" si="138"/>
        <v>0</v>
      </c>
      <c r="DJ88" s="458">
        <f t="shared" si="139"/>
        <v>0</v>
      </c>
      <c r="DK88" s="458">
        <f t="shared" si="139"/>
        <v>0</v>
      </c>
      <c r="DL88" s="458">
        <f t="shared" si="139"/>
        <v>0</v>
      </c>
      <c r="DM88" s="458">
        <f t="shared" si="139"/>
        <v>0</v>
      </c>
      <c r="DN88" s="458">
        <f t="shared" si="139"/>
        <v>0</v>
      </c>
      <c r="DO88" s="458">
        <f t="shared" si="139"/>
        <v>0</v>
      </c>
      <c r="DP88" s="458">
        <f t="shared" si="139"/>
        <v>0</v>
      </c>
      <c r="DQ88" s="458">
        <f t="shared" si="139"/>
        <v>0</v>
      </c>
      <c r="DR88" s="458">
        <f t="shared" si="139"/>
        <v>0</v>
      </c>
      <c r="DS88" s="458">
        <f t="shared" si="139"/>
        <v>0</v>
      </c>
      <c r="DT88" s="458">
        <f t="shared" si="139"/>
        <v>0</v>
      </c>
      <c r="DU88" s="458">
        <f t="shared" si="135"/>
        <v>0</v>
      </c>
      <c r="DV88" s="458">
        <f t="shared" si="135"/>
        <v>0</v>
      </c>
      <c r="DW88" s="458">
        <f t="shared" si="135"/>
        <v>0</v>
      </c>
      <c r="DX88" s="458">
        <f t="shared" si="135"/>
        <v>0</v>
      </c>
      <c r="DY88" s="458">
        <f t="shared" si="135"/>
        <v>0</v>
      </c>
      <c r="DZ88" s="458">
        <f t="shared" si="135"/>
        <v>0</v>
      </c>
      <c r="EA88" s="458">
        <f t="shared" si="135"/>
        <v>0</v>
      </c>
      <c r="EB88" s="458">
        <f t="shared" si="135"/>
        <v>0</v>
      </c>
      <c r="EC88" s="458">
        <f t="shared" si="135"/>
        <v>0</v>
      </c>
      <c r="ED88" s="458">
        <f t="shared" si="135"/>
        <v>0</v>
      </c>
      <c r="EE88" s="458">
        <f t="shared" si="135"/>
        <v>0</v>
      </c>
      <c r="EF88" s="458">
        <f t="shared" si="135"/>
        <v>0</v>
      </c>
      <c r="EG88" s="458">
        <f t="shared" si="135"/>
        <v>0</v>
      </c>
      <c r="EH88" s="458">
        <f t="shared" si="135"/>
        <v>0</v>
      </c>
      <c r="EI88" s="458">
        <f t="shared" si="135"/>
        <v>0</v>
      </c>
      <c r="EJ88" s="458">
        <f t="shared" si="135"/>
        <v>0</v>
      </c>
      <c r="EK88" s="458">
        <f t="shared" si="135"/>
        <v>0</v>
      </c>
    </row>
    <row r="89" spans="1:141" s="761" customFormat="1">
      <c r="A89" s="758">
        <v>45597</v>
      </c>
      <c r="B89" s="759">
        <v>2024</v>
      </c>
      <c r="C89" s="700">
        <v>0</v>
      </c>
      <c r="D89" s="448">
        <f t="shared" si="136"/>
        <v>0</v>
      </c>
      <c r="E89" s="457">
        <f t="shared" si="140"/>
        <v>0</v>
      </c>
      <c r="F89" s="760">
        <v>45597</v>
      </c>
      <c r="G89" s="760">
        <f t="shared" si="137"/>
        <v>45597</v>
      </c>
      <c r="H89" s="442">
        <f t="shared" si="141"/>
        <v>45961</v>
      </c>
      <c r="J89" s="458">
        <f t="shared" si="145"/>
        <v>0</v>
      </c>
      <c r="K89" s="458">
        <f t="shared" si="145"/>
        <v>0</v>
      </c>
      <c r="L89" s="458">
        <f t="shared" si="145"/>
        <v>0</v>
      </c>
      <c r="M89" s="458">
        <f t="shared" si="145"/>
        <v>0</v>
      </c>
      <c r="N89" s="458">
        <f t="shared" si="145"/>
        <v>0</v>
      </c>
      <c r="O89" s="458">
        <f t="shared" si="145"/>
        <v>0</v>
      </c>
      <c r="P89" s="458">
        <f t="shared" si="145"/>
        <v>0</v>
      </c>
      <c r="Q89" s="458">
        <f t="shared" si="145"/>
        <v>0</v>
      </c>
      <c r="R89" s="458">
        <f t="shared" si="145"/>
        <v>0</v>
      </c>
      <c r="S89" s="458">
        <f t="shared" si="145"/>
        <v>0</v>
      </c>
      <c r="T89" s="458">
        <f t="shared" si="145"/>
        <v>0</v>
      </c>
      <c r="U89" s="459">
        <f t="shared" si="145"/>
        <v>0</v>
      </c>
      <c r="V89" s="458">
        <f t="shared" si="145"/>
        <v>0</v>
      </c>
      <c r="W89" s="458">
        <f t="shared" si="145"/>
        <v>0</v>
      </c>
      <c r="X89" s="458">
        <f t="shared" si="145"/>
        <v>0</v>
      </c>
      <c r="Y89" s="458">
        <f t="shared" si="145"/>
        <v>0</v>
      </c>
      <c r="Z89" s="458">
        <f t="shared" si="143"/>
        <v>0</v>
      </c>
      <c r="AA89" s="458">
        <f t="shared" si="143"/>
        <v>0</v>
      </c>
      <c r="AB89" s="458">
        <f t="shared" si="143"/>
        <v>0</v>
      </c>
      <c r="AC89" s="458">
        <f t="shared" si="143"/>
        <v>0</v>
      </c>
      <c r="AD89" s="458">
        <f t="shared" si="143"/>
        <v>0</v>
      </c>
      <c r="AE89" s="458">
        <f t="shared" si="143"/>
        <v>0</v>
      </c>
      <c r="AF89" s="458">
        <f t="shared" si="143"/>
        <v>0</v>
      </c>
      <c r="AG89" s="459">
        <f t="shared" si="143"/>
        <v>0</v>
      </c>
      <c r="AH89" s="458">
        <f t="shared" si="143"/>
        <v>0</v>
      </c>
      <c r="AI89" s="458">
        <f t="shared" si="143"/>
        <v>0</v>
      </c>
      <c r="AJ89" s="458">
        <f t="shared" si="143"/>
        <v>0</v>
      </c>
      <c r="AK89" s="458">
        <f t="shared" si="143"/>
        <v>0</v>
      </c>
      <c r="AL89" s="458">
        <f t="shared" si="143"/>
        <v>0</v>
      </c>
      <c r="AM89" s="458">
        <f t="shared" si="143"/>
        <v>0</v>
      </c>
      <c r="AN89" s="458">
        <f t="shared" si="143"/>
        <v>0</v>
      </c>
      <c r="AO89" s="458">
        <f t="shared" si="134"/>
        <v>0</v>
      </c>
      <c r="AP89" s="458">
        <f t="shared" si="134"/>
        <v>0</v>
      </c>
      <c r="AQ89" s="458">
        <f t="shared" si="134"/>
        <v>0</v>
      </c>
      <c r="AR89" s="458">
        <f t="shared" si="134"/>
        <v>0</v>
      </c>
      <c r="AS89" s="459">
        <f t="shared" si="134"/>
        <v>0</v>
      </c>
      <c r="AT89" s="458">
        <f t="shared" si="134"/>
        <v>0</v>
      </c>
      <c r="AU89" s="458">
        <f t="shared" si="134"/>
        <v>0</v>
      </c>
      <c r="AV89" s="458">
        <f t="shared" si="134"/>
        <v>0</v>
      </c>
      <c r="AW89" s="458">
        <f t="shared" si="134"/>
        <v>0</v>
      </c>
      <c r="AX89" s="458">
        <f t="shared" si="134"/>
        <v>0</v>
      </c>
      <c r="AY89" s="458">
        <f t="shared" si="134"/>
        <v>0</v>
      </c>
      <c r="AZ89" s="458">
        <f t="shared" si="134"/>
        <v>0</v>
      </c>
      <c r="BA89" s="458">
        <f t="shared" si="134"/>
        <v>0</v>
      </c>
      <c r="BB89" s="458">
        <f t="shared" si="134"/>
        <v>0</v>
      </c>
      <c r="BC89" s="458">
        <f t="shared" si="134"/>
        <v>0</v>
      </c>
      <c r="BD89" s="458">
        <f t="shared" ref="BD89:BS104" si="146">IF((DATE(YEAR($F89),MONTH($F89),1))&lt;=(DATE(YEAR($G89),MONTH($G89),1)),IF(AND($G89&lt;=BD$5,$H89&gt;BD$6),BD$4*($D89/($H89-$G89+1)),IF(AND($G89&gt;BD$5,$G89&lt;=BD$6),(BD$6-$G89+1)*($D89/($H89-$G89+1)),IF(AND($H89&gt;=BD$5,$H89&lt;=BD$6),($H89-BD$5+1)*($D89/($H89-$G89+1)),0))),IF($F89=BD$5,($F89-$G89+BD$4)/($H89-$G89+1)*$D89,IF($F89&lt;BD$5,IF(AND($G89&lt;=BD$5,$H89&gt;BD$6),BD$4*($D89/($H89-$G89+1)),IF(AND($H89&gt;=BD$5,$H89&lt;=BD$6),($H89-BD$5+1)*($D89/($H89-$G89+1)),0)),0)))</f>
        <v>0</v>
      </c>
      <c r="BE89" s="459">
        <f t="shared" si="146"/>
        <v>0</v>
      </c>
      <c r="BF89" s="458">
        <f t="shared" si="146"/>
        <v>0</v>
      </c>
      <c r="BG89" s="458">
        <f t="shared" si="146"/>
        <v>0</v>
      </c>
      <c r="BH89" s="458">
        <f t="shared" si="146"/>
        <v>0</v>
      </c>
      <c r="BI89" s="458">
        <f t="shared" si="146"/>
        <v>0</v>
      </c>
      <c r="BJ89" s="458">
        <f t="shared" si="146"/>
        <v>0</v>
      </c>
      <c r="BK89" s="458">
        <f t="shared" si="146"/>
        <v>0</v>
      </c>
      <c r="BL89" s="458">
        <f t="shared" si="146"/>
        <v>0</v>
      </c>
      <c r="BM89" s="458">
        <f t="shared" si="146"/>
        <v>0</v>
      </c>
      <c r="BN89" s="458">
        <f t="shared" si="146"/>
        <v>0</v>
      </c>
      <c r="BO89" s="458">
        <f t="shared" si="146"/>
        <v>0</v>
      </c>
      <c r="BP89" s="458">
        <f t="shared" si="146"/>
        <v>0</v>
      </c>
      <c r="BQ89" s="458">
        <f t="shared" si="144"/>
        <v>0</v>
      </c>
      <c r="BR89" s="458">
        <f t="shared" si="144"/>
        <v>0</v>
      </c>
      <c r="BS89" s="458">
        <f t="shared" si="144"/>
        <v>0</v>
      </c>
      <c r="BT89" s="458">
        <f t="shared" si="144"/>
        <v>0</v>
      </c>
      <c r="BU89" s="458">
        <f t="shared" si="142"/>
        <v>0</v>
      </c>
      <c r="BV89" s="458">
        <f t="shared" si="142"/>
        <v>0</v>
      </c>
      <c r="BW89" s="458">
        <f t="shared" si="142"/>
        <v>0</v>
      </c>
      <c r="BX89" s="458">
        <f t="shared" si="142"/>
        <v>0</v>
      </c>
      <c r="BY89" s="458">
        <f t="shared" si="142"/>
        <v>0</v>
      </c>
      <c r="BZ89" s="458">
        <f t="shared" si="142"/>
        <v>0</v>
      </c>
      <c r="CA89" s="458">
        <f t="shared" si="142"/>
        <v>0</v>
      </c>
      <c r="CB89" s="458">
        <f t="shared" si="142"/>
        <v>0</v>
      </c>
      <c r="CC89" s="458">
        <f t="shared" si="142"/>
        <v>0</v>
      </c>
      <c r="CD89" s="458">
        <f t="shared" si="142"/>
        <v>0</v>
      </c>
      <c r="CE89" s="458">
        <f t="shared" si="142"/>
        <v>0</v>
      </c>
      <c r="CF89" s="458">
        <f t="shared" si="142"/>
        <v>0</v>
      </c>
      <c r="CG89" s="458">
        <f t="shared" si="142"/>
        <v>0</v>
      </c>
      <c r="CH89" s="458">
        <f t="shared" si="142"/>
        <v>0</v>
      </c>
      <c r="CI89" s="458">
        <f t="shared" si="142"/>
        <v>0</v>
      </c>
      <c r="CJ89" s="458">
        <f t="shared" si="142"/>
        <v>0</v>
      </c>
      <c r="CK89" s="458">
        <f t="shared" si="142"/>
        <v>0</v>
      </c>
      <c r="CL89" s="458">
        <f t="shared" si="142"/>
        <v>0</v>
      </c>
      <c r="CM89" s="458">
        <f t="shared" si="142"/>
        <v>0</v>
      </c>
      <c r="CN89" s="458">
        <f t="shared" si="142"/>
        <v>0</v>
      </c>
      <c r="CO89" s="458">
        <f t="shared" si="142"/>
        <v>0</v>
      </c>
      <c r="CP89" s="458">
        <f t="shared" si="138"/>
        <v>0</v>
      </c>
      <c r="CQ89" s="458">
        <f t="shared" si="138"/>
        <v>0</v>
      </c>
      <c r="CR89" s="458">
        <f t="shared" si="138"/>
        <v>0</v>
      </c>
      <c r="CS89" s="458">
        <f t="shared" si="138"/>
        <v>0</v>
      </c>
      <c r="CT89" s="458">
        <f t="shared" si="138"/>
        <v>0</v>
      </c>
      <c r="CU89" s="458">
        <f t="shared" si="138"/>
        <v>0</v>
      </c>
      <c r="CV89" s="458">
        <f t="shared" si="138"/>
        <v>0</v>
      </c>
      <c r="CW89" s="458">
        <f t="shared" si="138"/>
        <v>0</v>
      </c>
      <c r="CX89" s="458">
        <f t="shared" si="138"/>
        <v>0</v>
      </c>
      <c r="CY89" s="458">
        <f t="shared" si="138"/>
        <v>0</v>
      </c>
      <c r="CZ89" s="458">
        <f t="shared" si="138"/>
        <v>0</v>
      </c>
      <c r="DA89" s="458">
        <f t="shared" si="138"/>
        <v>0</v>
      </c>
      <c r="DB89" s="458">
        <f t="shared" si="138"/>
        <v>0</v>
      </c>
      <c r="DC89" s="458">
        <f t="shared" si="138"/>
        <v>0</v>
      </c>
      <c r="DD89" s="458">
        <f t="shared" si="138"/>
        <v>0</v>
      </c>
      <c r="DE89" s="458">
        <f t="shared" si="138"/>
        <v>0</v>
      </c>
      <c r="DF89" s="458">
        <f t="shared" si="138"/>
        <v>0</v>
      </c>
      <c r="DG89" s="458">
        <f t="shared" si="138"/>
        <v>0</v>
      </c>
      <c r="DH89" s="458">
        <f t="shared" si="138"/>
        <v>0</v>
      </c>
      <c r="DI89" s="458">
        <f t="shared" si="138"/>
        <v>0</v>
      </c>
      <c r="DJ89" s="458">
        <f t="shared" si="139"/>
        <v>0</v>
      </c>
      <c r="DK89" s="458">
        <f t="shared" si="139"/>
        <v>0</v>
      </c>
      <c r="DL89" s="458">
        <f t="shared" si="139"/>
        <v>0</v>
      </c>
      <c r="DM89" s="458">
        <f t="shared" si="139"/>
        <v>0</v>
      </c>
      <c r="DN89" s="458">
        <f t="shared" si="139"/>
        <v>0</v>
      </c>
      <c r="DO89" s="458">
        <f t="shared" si="139"/>
        <v>0</v>
      </c>
      <c r="DP89" s="458">
        <f t="shared" si="139"/>
        <v>0</v>
      </c>
      <c r="DQ89" s="458">
        <f t="shared" si="139"/>
        <v>0</v>
      </c>
      <c r="DR89" s="458">
        <f t="shared" si="139"/>
        <v>0</v>
      </c>
      <c r="DS89" s="458">
        <f t="shared" si="139"/>
        <v>0</v>
      </c>
      <c r="DT89" s="458">
        <f t="shared" si="139"/>
        <v>0</v>
      </c>
      <c r="DU89" s="458">
        <f t="shared" si="135"/>
        <v>0</v>
      </c>
      <c r="DV89" s="458">
        <f t="shared" si="135"/>
        <v>0</v>
      </c>
      <c r="DW89" s="458">
        <f t="shared" si="135"/>
        <v>0</v>
      </c>
      <c r="DX89" s="458">
        <f t="shared" si="135"/>
        <v>0</v>
      </c>
      <c r="DY89" s="458">
        <f t="shared" si="135"/>
        <v>0</v>
      </c>
      <c r="DZ89" s="458">
        <f t="shared" si="135"/>
        <v>0</v>
      </c>
      <c r="EA89" s="458">
        <f t="shared" si="135"/>
        <v>0</v>
      </c>
      <c r="EB89" s="458">
        <f t="shared" si="135"/>
        <v>0</v>
      </c>
      <c r="EC89" s="458">
        <f t="shared" si="135"/>
        <v>0</v>
      </c>
      <c r="ED89" s="458">
        <f t="shared" si="135"/>
        <v>0</v>
      </c>
      <c r="EE89" s="458">
        <f t="shared" si="135"/>
        <v>0</v>
      </c>
      <c r="EF89" s="458">
        <f t="shared" si="135"/>
        <v>0</v>
      </c>
      <c r="EG89" s="458">
        <f t="shared" si="135"/>
        <v>0</v>
      </c>
      <c r="EH89" s="458">
        <f t="shared" si="135"/>
        <v>0</v>
      </c>
      <c r="EI89" s="458">
        <f t="shared" si="135"/>
        <v>0</v>
      </c>
      <c r="EJ89" s="458">
        <f t="shared" si="135"/>
        <v>0</v>
      </c>
      <c r="EK89" s="458">
        <f t="shared" si="135"/>
        <v>0</v>
      </c>
    </row>
    <row r="90" spans="1:141" s="470" customFormat="1">
      <c r="A90" s="763">
        <v>45627</v>
      </c>
      <c r="B90" s="461">
        <v>2024</v>
      </c>
      <c r="C90" s="764">
        <v>0</v>
      </c>
      <c r="D90" s="462">
        <f t="shared" si="136"/>
        <v>0</v>
      </c>
      <c r="E90" s="463">
        <f t="shared" si="140"/>
        <v>0</v>
      </c>
      <c r="F90" s="464">
        <v>45627</v>
      </c>
      <c r="G90" s="464">
        <f t="shared" si="137"/>
        <v>45627</v>
      </c>
      <c r="H90" s="465">
        <f t="shared" si="141"/>
        <v>45991</v>
      </c>
      <c r="J90" s="467">
        <f t="shared" si="145"/>
        <v>0</v>
      </c>
      <c r="K90" s="467">
        <f t="shared" si="145"/>
        <v>0</v>
      </c>
      <c r="L90" s="467">
        <f t="shared" si="145"/>
        <v>0</v>
      </c>
      <c r="M90" s="467">
        <f t="shared" si="145"/>
        <v>0</v>
      </c>
      <c r="N90" s="467">
        <f t="shared" si="145"/>
        <v>0</v>
      </c>
      <c r="O90" s="467">
        <f t="shared" si="145"/>
        <v>0</v>
      </c>
      <c r="P90" s="467">
        <f t="shared" si="145"/>
        <v>0</v>
      </c>
      <c r="Q90" s="467">
        <f t="shared" si="145"/>
        <v>0</v>
      </c>
      <c r="R90" s="467">
        <f t="shared" si="145"/>
        <v>0</v>
      </c>
      <c r="S90" s="467">
        <f t="shared" si="145"/>
        <v>0</v>
      </c>
      <c r="T90" s="467">
        <f t="shared" si="145"/>
        <v>0</v>
      </c>
      <c r="U90" s="468">
        <f t="shared" si="145"/>
        <v>0</v>
      </c>
      <c r="V90" s="467">
        <f t="shared" si="145"/>
        <v>0</v>
      </c>
      <c r="W90" s="467">
        <f t="shared" si="145"/>
        <v>0</v>
      </c>
      <c r="X90" s="467">
        <f t="shared" si="145"/>
        <v>0</v>
      </c>
      <c r="Y90" s="467">
        <f t="shared" si="145"/>
        <v>0</v>
      </c>
      <c r="Z90" s="467">
        <f t="shared" si="143"/>
        <v>0</v>
      </c>
      <c r="AA90" s="467">
        <f t="shared" si="143"/>
        <v>0</v>
      </c>
      <c r="AB90" s="467">
        <f t="shared" si="143"/>
        <v>0</v>
      </c>
      <c r="AC90" s="467">
        <f t="shared" si="143"/>
        <v>0</v>
      </c>
      <c r="AD90" s="467">
        <f t="shared" si="143"/>
        <v>0</v>
      </c>
      <c r="AE90" s="467">
        <f t="shared" si="143"/>
        <v>0</v>
      </c>
      <c r="AF90" s="467">
        <f t="shared" si="143"/>
        <v>0</v>
      </c>
      <c r="AG90" s="468">
        <f t="shared" si="143"/>
        <v>0</v>
      </c>
      <c r="AH90" s="467">
        <f t="shared" si="143"/>
        <v>0</v>
      </c>
      <c r="AI90" s="467">
        <f t="shared" si="143"/>
        <v>0</v>
      </c>
      <c r="AJ90" s="467">
        <f t="shared" si="143"/>
        <v>0</v>
      </c>
      <c r="AK90" s="467">
        <f t="shared" si="143"/>
        <v>0</v>
      </c>
      <c r="AL90" s="467">
        <f t="shared" si="143"/>
        <v>0</v>
      </c>
      <c r="AM90" s="467">
        <f t="shared" si="143"/>
        <v>0</v>
      </c>
      <c r="AN90" s="467">
        <f t="shared" si="143"/>
        <v>0</v>
      </c>
      <c r="AO90" s="467">
        <f t="shared" ref="AO90:BD105" si="147">IF((DATE(YEAR($F90),MONTH($F90),1))&lt;=(DATE(YEAR($G90),MONTH($G90),1)),IF(AND($G90&lt;=AO$5,$H90&gt;AO$6),AO$4*($D90/($H90-$G90+1)),IF(AND($G90&gt;AO$5,$G90&lt;=AO$6),(AO$6-$G90+1)*($D90/($H90-$G90+1)),IF(AND($H90&gt;=AO$5,$H90&lt;=AO$6),($H90-AO$5+1)*($D90/($H90-$G90+1)),0))),IF($F90=AO$5,($F90-$G90+AO$4)/($H90-$G90+1)*$D90,IF($F90&lt;AO$5,IF(AND($G90&lt;=AO$5,$H90&gt;AO$6),AO$4*($D90/($H90-$G90+1)),IF(AND($H90&gt;=AO$5,$H90&lt;=AO$6),($H90-AO$5+1)*($D90/($H90-$G90+1)),0)),0)))</f>
        <v>0</v>
      </c>
      <c r="AP90" s="467">
        <f t="shared" si="147"/>
        <v>0</v>
      </c>
      <c r="AQ90" s="467">
        <f t="shared" si="147"/>
        <v>0</v>
      </c>
      <c r="AR90" s="467">
        <f t="shared" si="147"/>
        <v>0</v>
      </c>
      <c r="AS90" s="468">
        <f t="shared" si="147"/>
        <v>0</v>
      </c>
      <c r="AT90" s="467">
        <f t="shared" si="147"/>
        <v>0</v>
      </c>
      <c r="AU90" s="467">
        <f t="shared" si="147"/>
        <v>0</v>
      </c>
      <c r="AV90" s="467">
        <f t="shared" si="147"/>
        <v>0</v>
      </c>
      <c r="AW90" s="467">
        <f t="shared" si="147"/>
        <v>0</v>
      </c>
      <c r="AX90" s="467">
        <f t="shared" si="147"/>
        <v>0</v>
      </c>
      <c r="AY90" s="467">
        <f t="shared" si="147"/>
        <v>0</v>
      </c>
      <c r="AZ90" s="467">
        <f t="shared" si="147"/>
        <v>0</v>
      </c>
      <c r="BA90" s="467">
        <f t="shared" si="147"/>
        <v>0</v>
      </c>
      <c r="BB90" s="467">
        <f t="shared" si="147"/>
        <v>0</v>
      </c>
      <c r="BC90" s="467">
        <f t="shared" si="147"/>
        <v>0</v>
      </c>
      <c r="BD90" s="467">
        <f t="shared" si="147"/>
        <v>0</v>
      </c>
      <c r="BE90" s="468">
        <f t="shared" si="146"/>
        <v>0</v>
      </c>
      <c r="BF90" s="467">
        <f t="shared" si="146"/>
        <v>0</v>
      </c>
      <c r="BG90" s="467">
        <f t="shared" si="146"/>
        <v>0</v>
      </c>
      <c r="BH90" s="467">
        <f t="shared" si="146"/>
        <v>0</v>
      </c>
      <c r="BI90" s="467">
        <f t="shared" si="146"/>
        <v>0</v>
      </c>
      <c r="BJ90" s="467">
        <f t="shared" si="146"/>
        <v>0</v>
      </c>
      <c r="BK90" s="467">
        <f t="shared" si="146"/>
        <v>0</v>
      </c>
      <c r="BL90" s="467">
        <f t="shared" si="146"/>
        <v>0</v>
      </c>
      <c r="BM90" s="467">
        <f t="shared" si="146"/>
        <v>0</v>
      </c>
      <c r="BN90" s="467">
        <f t="shared" si="146"/>
        <v>0</v>
      </c>
      <c r="BO90" s="467">
        <f t="shared" si="146"/>
        <v>0</v>
      </c>
      <c r="BP90" s="467">
        <f t="shared" si="146"/>
        <v>0</v>
      </c>
      <c r="BQ90" s="467">
        <f t="shared" si="144"/>
        <v>0</v>
      </c>
      <c r="BR90" s="467">
        <f t="shared" si="144"/>
        <v>0</v>
      </c>
      <c r="BS90" s="467">
        <f t="shared" si="144"/>
        <v>0</v>
      </c>
      <c r="BT90" s="467">
        <f t="shared" si="144"/>
        <v>0</v>
      </c>
      <c r="BU90" s="467">
        <f t="shared" si="142"/>
        <v>0</v>
      </c>
      <c r="BV90" s="467">
        <f t="shared" si="142"/>
        <v>0</v>
      </c>
      <c r="BW90" s="467">
        <f t="shared" si="142"/>
        <v>0</v>
      </c>
      <c r="BX90" s="467">
        <f t="shared" si="142"/>
        <v>0</v>
      </c>
      <c r="BY90" s="467">
        <f t="shared" si="142"/>
        <v>0</v>
      </c>
      <c r="BZ90" s="467">
        <f t="shared" si="142"/>
        <v>0</v>
      </c>
      <c r="CA90" s="467">
        <f t="shared" si="142"/>
        <v>0</v>
      </c>
      <c r="CB90" s="467">
        <f t="shared" si="142"/>
        <v>0</v>
      </c>
      <c r="CC90" s="467">
        <f t="shared" si="142"/>
        <v>0</v>
      </c>
      <c r="CD90" s="467">
        <f t="shared" si="142"/>
        <v>0</v>
      </c>
      <c r="CE90" s="467">
        <f t="shared" si="142"/>
        <v>0</v>
      </c>
      <c r="CF90" s="467">
        <f t="shared" si="142"/>
        <v>0</v>
      </c>
      <c r="CG90" s="467">
        <f t="shared" si="142"/>
        <v>0</v>
      </c>
      <c r="CH90" s="467">
        <f t="shared" si="142"/>
        <v>0</v>
      </c>
      <c r="CI90" s="467">
        <f t="shared" si="142"/>
        <v>0</v>
      </c>
      <c r="CJ90" s="467">
        <f t="shared" si="142"/>
        <v>0</v>
      </c>
      <c r="CK90" s="467">
        <f t="shared" si="142"/>
        <v>0</v>
      </c>
      <c r="CL90" s="467">
        <f t="shared" si="142"/>
        <v>0</v>
      </c>
      <c r="CM90" s="467">
        <f t="shared" si="142"/>
        <v>0</v>
      </c>
      <c r="CN90" s="467">
        <f t="shared" si="142"/>
        <v>0</v>
      </c>
      <c r="CO90" s="467">
        <f t="shared" si="142"/>
        <v>0</v>
      </c>
      <c r="CP90" s="467">
        <f t="shared" si="138"/>
        <v>0</v>
      </c>
      <c r="CQ90" s="467">
        <f t="shared" si="138"/>
        <v>0</v>
      </c>
      <c r="CR90" s="467">
        <f t="shared" si="138"/>
        <v>0</v>
      </c>
      <c r="CS90" s="467">
        <f t="shared" si="138"/>
        <v>0</v>
      </c>
      <c r="CT90" s="467">
        <f t="shared" si="138"/>
        <v>0</v>
      </c>
      <c r="CU90" s="467">
        <f t="shared" si="138"/>
        <v>0</v>
      </c>
      <c r="CV90" s="467">
        <f t="shared" si="138"/>
        <v>0</v>
      </c>
      <c r="CW90" s="467">
        <f t="shared" si="138"/>
        <v>0</v>
      </c>
      <c r="CX90" s="467">
        <f t="shared" si="138"/>
        <v>0</v>
      </c>
      <c r="CY90" s="467">
        <f t="shared" si="138"/>
        <v>0</v>
      </c>
      <c r="CZ90" s="467">
        <f t="shared" si="138"/>
        <v>0</v>
      </c>
      <c r="DA90" s="467">
        <f t="shared" si="138"/>
        <v>0</v>
      </c>
      <c r="DB90" s="467">
        <f t="shared" si="138"/>
        <v>0</v>
      </c>
      <c r="DC90" s="467">
        <f t="shared" si="138"/>
        <v>0</v>
      </c>
      <c r="DD90" s="467">
        <f t="shared" si="138"/>
        <v>0</v>
      </c>
      <c r="DE90" s="467">
        <f t="shared" si="138"/>
        <v>0</v>
      </c>
      <c r="DF90" s="467">
        <f t="shared" si="138"/>
        <v>0</v>
      </c>
      <c r="DG90" s="467">
        <f t="shared" si="138"/>
        <v>0</v>
      </c>
      <c r="DH90" s="467">
        <f t="shared" si="138"/>
        <v>0</v>
      </c>
      <c r="DI90" s="467">
        <f t="shared" si="138"/>
        <v>0</v>
      </c>
      <c r="DJ90" s="467">
        <f t="shared" si="139"/>
        <v>0</v>
      </c>
      <c r="DK90" s="467">
        <f t="shared" si="139"/>
        <v>0</v>
      </c>
      <c r="DL90" s="467">
        <f t="shared" si="139"/>
        <v>0</v>
      </c>
      <c r="DM90" s="467">
        <f t="shared" si="139"/>
        <v>0</v>
      </c>
      <c r="DN90" s="467">
        <f t="shared" si="139"/>
        <v>0</v>
      </c>
      <c r="DO90" s="467">
        <f t="shared" si="139"/>
        <v>0</v>
      </c>
      <c r="DP90" s="467">
        <f t="shared" si="139"/>
        <v>0</v>
      </c>
      <c r="DQ90" s="467">
        <f t="shared" si="139"/>
        <v>0</v>
      </c>
      <c r="DR90" s="467">
        <f t="shared" si="139"/>
        <v>0</v>
      </c>
      <c r="DS90" s="467">
        <f t="shared" si="139"/>
        <v>0</v>
      </c>
      <c r="DT90" s="467">
        <f t="shared" si="139"/>
        <v>0</v>
      </c>
      <c r="DU90" s="467">
        <f t="shared" si="135"/>
        <v>0</v>
      </c>
      <c r="DV90" s="467">
        <f t="shared" si="135"/>
        <v>0</v>
      </c>
      <c r="DW90" s="467">
        <f t="shared" si="135"/>
        <v>0</v>
      </c>
      <c r="DX90" s="467">
        <f t="shared" si="135"/>
        <v>0</v>
      </c>
      <c r="DY90" s="467">
        <f t="shared" si="135"/>
        <v>0</v>
      </c>
      <c r="DZ90" s="467">
        <f t="shared" si="135"/>
        <v>0</v>
      </c>
      <c r="EA90" s="467">
        <f t="shared" si="135"/>
        <v>0</v>
      </c>
      <c r="EB90" s="467">
        <f t="shared" si="135"/>
        <v>0</v>
      </c>
      <c r="EC90" s="467">
        <f t="shared" si="135"/>
        <v>0</v>
      </c>
      <c r="ED90" s="467">
        <f t="shared" si="135"/>
        <v>0</v>
      </c>
      <c r="EE90" s="467">
        <f t="shared" si="135"/>
        <v>0</v>
      </c>
      <c r="EF90" s="467">
        <f t="shared" si="135"/>
        <v>0</v>
      </c>
      <c r="EG90" s="467">
        <f t="shared" si="135"/>
        <v>0</v>
      </c>
      <c r="EH90" s="467">
        <f t="shared" si="135"/>
        <v>0</v>
      </c>
      <c r="EI90" s="467">
        <f t="shared" si="135"/>
        <v>0</v>
      </c>
      <c r="EJ90" s="467">
        <f t="shared" si="135"/>
        <v>0</v>
      </c>
      <c r="EK90" s="467">
        <f t="shared" si="135"/>
        <v>0</v>
      </c>
    </row>
    <row r="91" spans="1:141" s="757" customFormat="1">
      <c r="A91" s="754">
        <v>45658</v>
      </c>
      <c r="B91" s="765">
        <v>2025</v>
      </c>
      <c r="C91" s="755">
        <v>20000</v>
      </c>
      <c r="D91" s="447">
        <f>C91*$B$15</f>
        <v>7680000</v>
      </c>
      <c r="F91" s="451">
        <v>45658</v>
      </c>
      <c r="G91" s="451">
        <f t="shared" si="137"/>
        <v>45658</v>
      </c>
      <c r="H91" s="756">
        <f t="shared" si="141"/>
        <v>46022</v>
      </c>
      <c r="J91" s="454">
        <f t="shared" si="145"/>
        <v>0</v>
      </c>
      <c r="K91" s="454">
        <f t="shared" si="145"/>
        <v>0</v>
      </c>
      <c r="L91" s="454">
        <f t="shared" si="145"/>
        <v>0</v>
      </c>
      <c r="M91" s="454">
        <f t="shared" si="145"/>
        <v>0</v>
      </c>
      <c r="N91" s="454">
        <f t="shared" si="145"/>
        <v>0</v>
      </c>
      <c r="O91" s="454">
        <f t="shared" si="145"/>
        <v>0</v>
      </c>
      <c r="P91" s="454">
        <f t="shared" si="145"/>
        <v>0</v>
      </c>
      <c r="Q91" s="454">
        <f t="shared" si="145"/>
        <v>0</v>
      </c>
      <c r="R91" s="454">
        <f t="shared" si="145"/>
        <v>0</v>
      </c>
      <c r="S91" s="454">
        <f t="shared" si="145"/>
        <v>0</v>
      </c>
      <c r="T91" s="454">
        <f t="shared" si="145"/>
        <v>0</v>
      </c>
      <c r="U91" s="455">
        <f t="shared" si="145"/>
        <v>0</v>
      </c>
      <c r="V91" s="454">
        <f t="shared" si="145"/>
        <v>0</v>
      </c>
      <c r="W91" s="454">
        <f t="shared" si="145"/>
        <v>0</v>
      </c>
      <c r="X91" s="454">
        <f t="shared" si="145"/>
        <v>0</v>
      </c>
      <c r="Y91" s="454">
        <f t="shared" si="145"/>
        <v>0</v>
      </c>
      <c r="Z91" s="454">
        <f t="shared" si="143"/>
        <v>0</v>
      </c>
      <c r="AA91" s="454">
        <f t="shared" si="143"/>
        <v>0</v>
      </c>
      <c r="AB91" s="454">
        <f t="shared" si="143"/>
        <v>0</v>
      </c>
      <c r="AC91" s="454">
        <f t="shared" si="143"/>
        <v>0</v>
      </c>
      <c r="AD91" s="454">
        <f t="shared" si="143"/>
        <v>0</v>
      </c>
      <c r="AE91" s="454">
        <f t="shared" si="143"/>
        <v>0</v>
      </c>
      <c r="AF91" s="454">
        <f t="shared" si="143"/>
        <v>0</v>
      </c>
      <c r="AG91" s="455">
        <f t="shared" si="143"/>
        <v>0</v>
      </c>
      <c r="AH91" s="454">
        <f t="shared" si="143"/>
        <v>0</v>
      </c>
      <c r="AI91" s="454">
        <f t="shared" si="143"/>
        <v>0</v>
      </c>
      <c r="AJ91" s="454">
        <f t="shared" si="143"/>
        <v>0</v>
      </c>
      <c r="AK91" s="454">
        <f t="shared" si="143"/>
        <v>0</v>
      </c>
      <c r="AL91" s="454">
        <f t="shared" si="143"/>
        <v>0</v>
      </c>
      <c r="AM91" s="454">
        <f t="shared" si="143"/>
        <v>0</v>
      </c>
      <c r="AN91" s="454">
        <f t="shared" si="143"/>
        <v>0</v>
      </c>
      <c r="AO91" s="454">
        <f t="shared" si="147"/>
        <v>0</v>
      </c>
      <c r="AP91" s="454">
        <f t="shared" si="147"/>
        <v>0</v>
      </c>
      <c r="AQ91" s="454">
        <f t="shared" si="147"/>
        <v>0</v>
      </c>
      <c r="AR91" s="454">
        <f t="shared" si="147"/>
        <v>0</v>
      </c>
      <c r="AS91" s="455">
        <f t="shared" si="147"/>
        <v>0</v>
      </c>
      <c r="AT91" s="454">
        <f t="shared" si="147"/>
        <v>0</v>
      </c>
      <c r="AU91" s="454">
        <f t="shared" si="147"/>
        <v>0</v>
      </c>
      <c r="AV91" s="454">
        <f t="shared" si="147"/>
        <v>0</v>
      </c>
      <c r="AW91" s="454">
        <f t="shared" si="147"/>
        <v>0</v>
      </c>
      <c r="AX91" s="454">
        <f t="shared" si="147"/>
        <v>0</v>
      </c>
      <c r="AY91" s="454">
        <f t="shared" si="147"/>
        <v>0</v>
      </c>
      <c r="AZ91" s="454">
        <f t="shared" si="147"/>
        <v>0</v>
      </c>
      <c r="BA91" s="454">
        <f t="shared" si="147"/>
        <v>0</v>
      </c>
      <c r="BB91" s="454">
        <f t="shared" si="147"/>
        <v>0</v>
      </c>
      <c r="BC91" s="454">
        <f t="shared" si="147"/>
        <v>0</v>
      </c>
      <c r="BD91" s="454">
        <f t="shared" si="147"/>
        <v>0</v>
      </c>
      <c r="BE91" s="455">
        <f t="shared" si="146"/>
        <v>0</v>
      </c>
      <c r="BF91" s="454">
        <f t="shared" si="146"/>
        <v>0</v>
      </c>
      <c r="BG91" s="454">
        <f t="shared" si="146"/>
        <v>0</v>
      </c>
      <c r="BH91" s="454">
        <f t="shared" si="146"/>
        <v>0</v>
      </c>
      <c r="BI91" s="454">
        <f t="shared" si="146"/>
        <v>0</v>
      </c>
      <c r="BJ91" s="454">
        <f t="shared" si="146"/>
        <v>0</v>
      </c>
      <c r="BK91" s="454">
        <f t="shared" si="146"/>
        <v>0</v>
      </c>
      <c r="BL91" s="454">
        <f t="shared" si="146"/>
        <v>0</v>
      </c>
      <c r="BM91" s="454">
        <f t="shared" si="146"/>
        <v>0</v>
      </c>
      <c r="BN91" s="454">
        <f t="shared" si="146"/>
        <v>0</v>
      </c>
      <c r="BO91" s="454">
        <f t="shared" si="146"/>
        <v>0</v>
      </c>
      <c r="BP91" s="454">
        <f t="shared" si="146"/>
        <v>0</v>
      </c>
      <c r="BQ91" s="454">
        <f t="shared" si="144"/>
        <v>0</v>
      </c>
      <c r="BR91" s="454">
        <f t="shared" si="144"/>
        <v>0</v>
      </c>
      <c r="BS91" s="454">
        <f t="shared" si="144"/>
        <v>0</v>
      </c>
      <c r="BT91" s="454">
        <f t="shared" si="144"/>
        <v>0</v>
      </c>
      <c r="BU91" s="454">
        <f t="shared" si="142"/>
        <v>0</v>
      </c>
      <c r="BV91" s="454">
        <f t="shared" si="142"/>
        <v>0</v>
      </c>
      <c r="BW91" s="454">
        <f t="shared" si="142"/>
        <v>0</v>
      </c>
      <c r="BX91" s="454">
        <f t="shared" si="142"/>
        <v>0</v>
      </c>
      <c r="BY91" s="454">
        <f t="shared" si="142"/>
        <v>0</v>
      </c>
      <c r="BZ91" s="454">
        <f t="shared" si="142"/>
        <v>0</v>
      </c>
      <c r="CA91" s="454">
        <f t="shared" si="142"/>
        <v>0</v>
      </c>
      <c r="CB91" s="454">
        <f t="shared" si="142"/>
        <v>0</v>
      </c>
      <c r="CC91" s="454">
        <f t="shared" si="142"/>
        <v>0</v>
      </c>
      <c r="CD91" s="454">
        <f t="shared" si="142"/>
        <v>652273.9726027397</v>
      </c>
      <c r="CE91" s="454">
        <f t="shared" si="142"/>
        <v>589150.68493150687</v>
      </c>
      <c r="CF91" s="454">
        <f t="shared" si="142"/>
        <v>652273.9726027397</v>
      </c>
      <c r="CG91" s="454">
        <f t="shared" si="142"/>
        <v>631232.87671232875</v>
      </c>
      <c r="CH91" s="454">
        <f t="shared" si="142"/>
        <v>652273.9726027397</v>
      </c>
      <c r="CI91" s="454">
        <f t="shared" si="142"/>
        <v>631232.87671232875</v>
      </c>
      <c r="CJ91" s="454">
        <f t="shared" si="142"/>
        <v>652273.9726027397</v>
      </c>
      <c r="CK91" s="454">
        <f t="shared" si="142"/>
        <v>652273.9726027397</v>
      </c>
      <c r="CL91" s="454">
        <f t="shared" si="142"/>
        <v>631232.87671232875</v>
      </c>
      <c r="CM91" s="454">
        <f t="shared" si="142"/>
        <v>652273.9726027397</v>
      </c>
      <c r="CN91" s="454">
        <f t="shared" si="142"/>
        <v>631232.87671232875</v>
      </c>
      <c r="CO91" s="454">
        <f t="shared" si="142"/>
        <v>652273.9726027397</v>
      </c>
      <c r="CP91" s="454">
        <f t="shared" si="138"/>
        <v>0</v>
      </c>
      <c r="CQ91" s="454">
        <f t="shared" si="138"/>
        <v>0</v>
      </c>
      <c r="CR91" s="454">
        <f t="shared" si="138"/>
        <v>0</v>
      </c>
      <c r="CS91" s="454">
        <f t="shared" si="138"/>
        <v>0</v>
      </c>
      <c r="CT91" s="454">
        <f t="shared" si="138"/>
        <v>0</v>
      </c>
      <c r="CU91" s="454">
        <f t="shared" ref="CU91:DJ143" si="148">IF((DATE(YEAR($F91),MONTH($F91),1))&lt;=(DATE(YEAR($G91),MONTH($G91),1)),IF(AND($G91&lt;=CU$5,$H91&gt;CU$6),CU$4*($D91/($H91-$G91+1)),IF(AND($G91&gt;CU$5,$G91&lt;=CU$6),(CU$6-$G91+1)*($D91/($H91-$G91+1)),IF(AND($H91&gt;=CU$5,$H91&lt;=CU$6),($H91-CU$5+1)*($D91/($H91-$G91+1)),0))),IF($F91=CU$5,($F91-$G91+CU$4)/($H91-$G91+1)*$D91,IF($F91&lt;CU$5,IF(AND($G91&lt;=CU$5,$H91&gt;CU$6),CU$4*($D91/($H91-$G91+1)),IF(AND($H91&gt;=CU$5,$H91&lt;=CU$6),($H91-CU$5+1)*($D91/($H91-$G91+1)),0)),0)))</f>
        <v>0</v>
      </c>
      <c r="CV91" s="454">
        <f t="shared" si="148"/>
        <v>0</v>
      </c>
      <c r="CW91" s="454">
        <f t="shared" si="148"/>
        <v>0</v>
      </c>
      <c r="CX91" s="454">
        <f t="shared" si="148"/>
        <v>0</v>
      </c>
      <c r="CY91" s="454">
        <f t="shared" si="148"/>
        <v>0</v>
      </c>
      <c r="CZ91" s="454">
        <f t="shared" si="148"/>
        <v>0</v>
      </c>
      <c r="DA91" s="454">
        <f t="shared" si="148"/>
        <v>0</v>
      </c>
      <c r="DB91" s="454">
        <f t="shared" si="148"/>
        <v>0</v>
      </c>
      <c r="DC91" s="454">
        <f t="shared" si="148"/>
        <v>0</v>
      </c>
      <c r="DD91" s="454">
        <f t="shared" si="148"/>
        <v>0</v>
      </c>
      <c r="DE91" s="454">
        <f t="shared" si="148"/>
        <v>0</v>
      </c>
      <c r="DF91" s="454">
        <f t="shared" si="148"/>
        <v>0</v>
      </c>
      <c r="DG91" s="454">
        <f t="shared" si="148"/>
        <v>0</v>
      </c>
      <c r="DH91" s="454">
        <f t="shared" si="148"/>
        <v>0</v>
      </c>
      <c r="DI91" s="454">
        <f t="shared" si="148"/>
        <v>0</v>
      </c>
      <c r="DJ91" s="454">
        <f t="shared" si="139"/>
        <v>0</v>
      </c>
      <c r="DK91" s="454">
        <f t="shared" si="139"/>
        <v>0</v>
      </c>
      <c r="DL91" s="454">
        <f t="shared" si="139"/>
        <v>0</v>
      </c>
      <c r="DM91" s="454">
        <f t="shared" si="139"/>
        <v>0</v>
      </c>
      <c r="DN91" s="454">
        <f t="shared" si="139"/>
        <v>0</v>
      </c>
      <c r="DO91" s="454">
        <f t="shared" si="139"/>
        <v>0</v>
      </c>
      <c r="DP91" s="454">
        <f t="shared" si="139"/>
        <v>0</v>
      </c>
      <c r="DQ91" s="454">
        <f t="shared" si="139"/>
        <v>0</v>
      </c>
      <c r="DR91" s="454">
        <f t="shared" si="139"/>
        <v>0</v>
      </c>
      <c r="DS91" s="454">
        <f t="shared" si="139"/>
        <v>0</v>
      </c>
      <c r="DT91" s="454">
        <f t="shared" si="139"/>
        <v>0</v>
      </c>
      <c r="DU91" s="454">
        <f t="shared" si="135"/>
        <v>0</v>
      </c>
      <c r="DV91" s="454">
        <f t="shared" si="135"/>
        <v>0</v>
      </c>
      <c r="DW91" s="454">
        <f t="shared" si="135"/>
        <v>0</v>
      </c>
      <c r="DX91" s="454">
        <f t="shared" si="135"/>
        <v>0</v>
      </c>
      <c r="DY91" s="454">
        <f t="shared" si="135"/>
        <v>0</v>
      </c>
      <c r="DZ91" s="454">
        <f t="shared" si="135"/>
        <v>0</v>
      </c>
      <c r="EA91" s="454">
        <f t="shared" si="135"/>
        <v>0</v>
      </c>
      <c r="EB91" s="454">
        <f t="shared" si="135"/>
        <v>0</v>
      </c>
      <c r="EC91" s="454">
        <f t="shared" si="135"/>
        <v>0</v>
      </c>
      <c r="ED91" s="454">
        <f t="shared" si="135"/>
        <v>0</v>
      </c>
      <c r="EE91" s="454">
        <f t="shared" si="135"/>
        <v>0</v>
      </c>
      <c r="EF91" s="454">
        <f t="shared" si="135"/>
        <v>0</v>
      </c>
      <c r="EG91" s="454">
        <f t="shared" si="135"/>
        <v>0</v>
      </c>
      <c r="EH91" s="454">
        <f t="shared" si="135"/>
        <v>0</v>
      </c>
      <c r="EI91" s="454">
        <f t="shared" si="135"/>
        <v>0</v>
      </c>
      <c r="EJ91" s="454">
        <f t="shared" si="135"/>
        <v>0</v>
      </c>
      <c r="EK91" s="454">
        <f t="shared" si="135"/>
        <v>0</v>
      </c>
    </row>
    <row r="92" spans="1:141" s="761" customFormat="1">
      <c r="A92" s="758">
        <v>45689</v>
      </c>
      <c r="B92" s="766">
        <v>2025</v>
      </c>
      <c r="C92" s="700">
        <v>0</v>
      </c>
      <c r="D92" s="448">
        <f t="shared" ref="D92:D148" si="149">C92*$B$15</f>
        <v>0</v>
      </c>
      <c r="F92" s="760">
        <v>45689</v>
      </c>
      <c r="G92" s="760">
        <f t="shared" si="137"/>
        <v>45689</v>
      </c>
      <c r="H92" s="442">
        <f t="shared" si="141"/>
        <v>46053</v>
      </c>
      <c r="J92" s="458">
        <f t="shared" si="145"/>
        <v>0</v>
      </c>
      <c r="K92" s="458">
        <f t="shared" si="145"/>
        <v>0</v>
      </c>
      <c r="L92" s="458">
        <f t="shared" si="145"/>
        <v>0</v>
      </c>
      <c r="M92" s="458">
        <f t="shared" si="145"/>
        <v>0</v>
      </c>
      <c r="N92" s="458">
        <f t="shared" si="145"/>
        <v>0</v>
      </c>
      <c r="O92" s="458">
        <f t="shared" si="145"/>
        <v>0</v>
      </c>
      <c r="P92" s="458">
        <f t="shared" si="145"/>
        <v>0</v>
      </c>
      <c r="Q92" s="458">
        <f t="shared" si="145"/>
        <v>0</v>
      </c>
      <c r="R92" s="458">
        <f t="shared" si="145"/>
        <v>0</v>
      </c>
      <c r="S92" s="458">
        <f t="shared" si="145"/>
        <v>0</v>
      </c>
      <c r="T92" s="458">
        <f t="shared" si="145"/>
        <v>0</v>
      </c>
      <c r="U92" s="459">
        <f t="shared" si="145"/>
        <v>0</v>
      </c>
      <c r="V92" s="458">
        <f t="shared" si="145"/>
        <v>0</v>
      </c>
      <c r="W92" s="458">
        <f t="shared" si="145"/>
        <v>0</v>
      </c>
      <c r="X92" s="458">
        <f t="shared" si="145"/>
        <v>0</v>
      </c>
      <c r="Y92" s="458">
        <f t="shared" si="145"/>
        <v>0</v>
      </c>
      <c r="Z92" s="458">
        <f t="shared" si="143"/>
        <v>0</v>
      </c>
      <c r="AA92" s="458">
        <f t="shared" si="143"/>
        <v>0</v>
      </c>
      <c r="AB92" s="458">
        <f t="shared" si="143"/>
        <v>0</v>
      </c>
      <c r="AC92" s="458">
        <f t="shared" si="143"/>
        <v>0</v>
      </c>
      <c r="AD92" s="458">
        <f t="shared" si="143"/>
        <v>0</v>
      </c>
      <c r="AE92" s="458">
        <f t="shared" si="143"/>
        <v>0</v>
      </c>
      <c r="AF92" s="458">
        <f t="shared" si="143"/>
        <v>0</v>
      </c>
      <c r="AG92" s="459">
        <f t="shared" si="143"/>
        <v>0</v>
      </c>
      <c r="AH92" s="458">
        <f t="shared" si="143"/>
        <v>0</v>
      </c>
      <c r="AI92" s="458">
        <f t="shared" si="143"/>
        <v>0</v>
      </c>
      <c r="AJ92" s="458">
        <f t="shared" si="143"/>
        <v>0</v>
      </c>
      <c r="AK92" s="458">
        <f t="shared" si="143"/>
        <v>0</v>
      </c>
      <c r="AL92" s="458">
        <f t="shared" si="143"/>
        <v>0</v>
      </c>
      <c r="AM92" s="458">
        <f t="shared" si="143"/>
        <v>0</v>
      </c>
      <c r="AN92" s="458">
        <f t="shared" si="143"/>
        <v>0</v>
      </c>
      <c r="AO92" s="458">
        <f t="shared" si="147"/>
        <v>0</v>
      </c>
      <c r="AP92" s="458">
        <f t="shared" si="147"/>
        <v>0</v>
      </c>
      <c r="AQ92" s="458">
        <f t="shared" si="147"/>
        <v>0</v>
      </c>
      <c r="AR92" s="458">
        <f t="shared" si="147"/>
        <v>0</v>
      </c>
      <c r="AS92" s="459">
        <f t="shared" si="147"/>
        <v>0</v>
      </c>
      <c r="AT92" s="458">
        <f t="shared" si="147"/>
        <v>0</v>
      </c>
      <c r="AU92" s="458">
        <f t="shared" si="147"/>
        <v>0</v>
      </c>
      <c r="AV92" s="458">
        <f t="shared" si="147"/>
        <v>0</v>
      </c>
      <c r="AW92" s="458">
        <f t="shared" si="147"/>
        <v>0</v>
      </c>
      <c r="AX92" s="458">
        <f t="shared" si="147"/>
        <v>0</v>
      </c>
      <c r="AY92" s="458">
        <f t="shared" si="147"/>
        <v>0</v>
      </c>
      <c r="AZ92" s="458">
        <f t="shared" si="147"/>
        <v>0</v>
      </c>
      <c r="BA92" s="458">
        <f t="shared" si="147"/>
        <v>0</v>
      </c>
      <c r="BB92" s="458">
        <f t="shared" si="147"/>
        <v>0</v>
      </c>
      <c r="BC92" s="458">
        <f t="shared" si="147"/>
        <v>0</v>
      </c>
      <c r="BD92" s="458">
        <f t="shared" si="147"/>
        <v>0</v>
      </c>
      <c r="BE92" s="459">
        <f t="shared" si="146"/>
        <v>0</v>
      </c>
      <c r="BF92" s="458">
        <f t="shared" si="146"/>
        <v>0</v>
      </c>
      <c r="BG92" s="458">
        <f t="shared" si="146"/>
        <v>0</v>
      </c>
      <c r="BH92" s="458">
        <f t="shared" si="146"/>
        <v>0</v>
      </c>
      <c r="BI92" s="458">
        <f t="shared" si="146"/>
        <v>0</v>
      </c>
      <c r="BJ92" s="458">
        <f t="shared" si="146"/>
        <v>0</v>
      </c>
      <c r="BK92" s="458">
        <f t="shared" si="146"/>
        <v>0</v>
      </c>
      <c r="BL92" s="458">
        <f t="shared" si="146"/>
        <v>0</v>
      </c>
      <c r="BM92" s="458">
        <f t="shared" si="146"/>
        <v>0</v>
      </c>
      <c r="BN92" s="458">
        <f t="shared" si="146"/>
        <v>0</v>
      </c>
      <c r="BO92" s="458">
        <f t="shared" si="146"/>
        <v>0</v>
      </c>
      <c r="BP92" s="458">
        <f t="shared" si="146"/>
        <v>0</v>
      </c>
      <c r="BQ92" s="458">
        <f t="shared" si="144"/>
        <v>0</v>
      </c>
      <c r="BR92" s="458">
        <f t="shared" si="144"/>
        <v>0</v>
      </c>
      <c r="BS92" s="458">
        <f t="shared" si="144"/>
        <v>0</v>
      </c>
      <c r="BT92" s="458">
        <f t="shared" si="144"/>
        <v>0</v>
      </c>
      <c r="BU92" s="458">
        <f t="shared" si="142"/>
        <v>0</v>
      </c>
      <c r="BV92" s="458">
        <f t="shared" si="142"/>
        <v>0</v>
      </c>
      <c r="BW92" s="458">
        <f t="shared" si="142"/>
        <v>0</v>
      </c>
      <c r="BX92" s="458">
        <f t="shared" si="142"/>
        <v>0</v>
      </c>
      <c r="BY92" s="458">
        <f t="shared" si="142"/>
        <v>0</v>
      </c>
      <c r="BZ92" s="458">
        <f t="shared" si="142"/>
        <v>0</v>
      </c>
      <c r="CA92" s="458">
        <f t="shared" si="142"/>
        <v>0</v>
      </c>
      <c r="CB92" s="458">
        <f t="shared" si="142"/>
        <v>0</v>
      </c>
      <c r="CC92" s="458">
        <f t="shared" si="142"/>
        <v>0</v>
      </c>
      <c r="CD92" s="458">
        <f t="shared" si="142"/>
        <v>0</v>
      </c>
      <c r="CE92" s="458">
        <f t="shared" si="142"/>
        <v>0</v>
      </c>
      <c r="CF92" s="458">
        <f t="shared" si="142"/>
        <v>0</v>
      </c>
      <c r="CG92" s="458">
        <f t="shared" si="142"/>
        <v>0</v>
      </c>
      <c r="CH92" s="458">
        <f t="shared" si="142"/>
        <v>0</v>
      </c>
      <c r="CI92" s="458">
        <f t="shared" si="142"/>
        <v>0</v>
      </c>
      <c r="CJ92" s="458">
        <f t="shared" si="142"/>
        <v>0</v>
      </c>
      <c r="CK92" s="458">
        <f t="shared" si="142"/>
        <v>0</v>
      </c>
      <c r="CL92" s="458">
        <f t="shared" si="142"/>
        <v>0</v>
      </c>
      <c r="CM92" s="458">
        <f t="shared" si="142"/>
        <v>0</v>
      </c>
      <c r="CN92" s="458">
        <f t="shared" si="142"/>
        <v>0</v>
      </c>
      <c r="CO92" s="458">
        <f t="shared" si="142"/>
        <v>0</v>
      </c>
      <c r="CP92" s="458">
        <f t="shared" ref="CP92:DE107" si="150">IF((DATE(YEAR($F92),MONTH($F92),1))&lt;=(DATE(YEAR($G92),MONTH($G92),1)),IF(AND($G92&lt;=CP$5,$H92&gt;CP$6),CP$4*($D92/($H92-$G92+1)),IF(AND($G92&gt;CP$5,$G92&lt;=CP$6),(CP$6-$G92+1)*($D92/($H92-$G92+1)),IF(AND($H92&gt;=CP$5,$H92&lt;=CP$6),($H92-CP$5+1)*($D92/($H92-$G92+1)),0))),IF($F92=CP$5,($F92-$G92+CP$4)/($H92-$G92+1)*$D92,IF($F92&lt;CP$5,IF(AND($G92&lt;=CP$5,$H92&gt;CP$6),CP$4*($D92/($H92-$G92+1)),IF(AND($H92&gt;=CP$5,$H92&lt;=CP$6),($H92-CP$5+1)*($D92/($H92-$G92+1)),0)),0)))</f>
        <v>0</v>
      </c>
      <c r="CQ92" s="458">
        <f t="shared" si="150"/>
        <v>0</v>
      </c>
      <c r="CR92" s="458">
        <f t="shared" si="150"/>
        <v>0</v>
      </c>
      <c r="CS92" s="458">
        <f t="shared" si="150"/>
        <v>0</v>
      </c>
      <c r="CT92" s="458">
        <f t="shared" si="150"/>
        <v>0</v>
      </c>
      <c r="CU92" s="458">
        <f t="shared" si="150"/>
        <v>0</v>
      </c>
      <c r="CV92" s="458">
        <f t="shared" si="150"/>
        <v>0</v>
      </c>
      <c r="CW92" s="458">
        <f t="shared" si="150"/>
        <v>0</v>
      </c>
      <c r="CX92" s="458">
        <f t="shared" si="150"/>
        <v>0</v>
      </c>
      <c r="CY92" s="458">
        <f t="shared" si="150"/>
        <v>0</v>
      </c>
      <c r="CZ92" s="458">
        <f t="shared" si="150"/>
        <v>0</v>
      </c>
      <c r="DA92" s="458">
        <f t="shared" si="150"/>
        <v>0</v>
      </c>
      <c r="DB92" s="458">
        <f t="shared" si="150"/>
        <v>0</v>
      </c>
      <c r="DC92" s="458">
        <f t="shared" si="150"/>
        <v>0</v>
      </c>
      <c r="DD92" s="458">
        <f t="shared" si="150"/>
        <v>0</v>
      </c>
      <c r="DE92" s="458">
        <f t="shared" si="150"/>
        <v>0</v>
      </c>
      <c r="DF92" s="458">
        <f t="shared" si="148"/>
        <v>0</v>
      </c>
      <c r="DG92" s="458">
        <f t="shared" si="148"/>
        <v>0</v>
      </c>
      <c r="DH92" s="458">
        <f t="shared" si="148"/>
        <v>0</v>
      </c>
      <c r="DI92" s="458">
        <f t="shared" si="148"/>
        <v>0</v>
      </c>
      <c r="DJ92" s="458">
        <f t="shared" si="139"/>
        <v>0</v>
      </c>
      <c r="DK92" s="458">
        <f t="shared" si="139"/>
        <v>0</v>
      </c>
      <c r="DL92" s="458">
        <f t="shared" si="139"/>
        <v>0</v>
      </c>
      <c r="DM92" s="458">
        <f t="shared" si="139"/>
        <v>0</v>
      </c>
      <c r="DN92" s="458">
        <f t="shared" si="139"/>
        <v>0</v>
      </c>
      <c r="DO92" s="458">
        <f t="shared" si="139"/>
        <v>0</v>
      </c>
      <c r="DP92" s="458">
        <f t="shared" si="139"/>
        <v>0</v>
      </c>
      <c r="DQ92" s="458">
        <f t="shared" si="139"/>
        <v>0</v>
      </c>
      <c r="DR92" s="458">
        <f t="shared" si="139"/>
        <v>0</v>
      </c>
      <c r="DS92" s="458">
        <f t="shared" si="139"/>
        <v>0</v>
      </c>
      <c r="DT92" s="458">
        <f t="shared" si="139"/>
        <v>0</v>
      </c>
      <c r="DU92" s="458">
        <f t="shared" si="135"/>
        <v>0</v>
      </c>
      <c r="DV92" s="458">
        <f t="shared" si="135"/>
        <v>0</v>
      </c>
      <c r="DW92" s="458">
        <f t="shared" si="135"/>
        <v>0</v>
      </c>
      <c r="DX92" s="458">
        <f t="shared" si="135"/>
        <v>0</v>
      </c>
      <c r="DY92" s="458">
        <f t="shared" si="135"/>
        <v>0</v>
      </c>
      <c r="DZ92" s="458">
        <f t="shared" si="135"/>
        <v>0</v>
      </c>
      <c r="EA92" s="458">
        <f t="shared" si="135"/>
        <v>0</v>
      </c>
      <c r="EB92" s="458">
        <f t="shared" si="135"/>
        <v>0</v>
      </c>
      <c r="EC92" s="458">
        <f t="shared" si="135"/>
        <v>0</v>
      </c>
      <c r="ED92" s="458">
        <f t="shared" si="135"/>
        <v>0</v>
      </c>
      <c r="EE92" s="458">
        <f t="shared" si="135"/>
        <v>0</v>
      </c>
      <c r="EF92" s="458">
        <f t="shared" si="135"/>
        <v>0</v>
      </c>
      <c r="EG92" s="458">
        <f t="shared" si="135"/>
        <v>0</v>
      </c>
      <c r="EH92" s="458">
        <f t="shared" si="135"/>
        <v>0</v>
      </c>
      <c r="EI92" s="458">
        <f t="shared" si="135"/>
        <v>0</v>
      </c>
      <c r="EJ92" s="458">
        <f t="shared" si="135"/>
        <v>0</v>
      </c>
      <c r="EK92" s="458">
        <f t="shared" si="135"/>
        <v>0</v>
      </c>
    </row>
    <row r="93" spans="1:141" s="761" customFormat="1">
      <c r="A93" s="758">
        <v>45717</v>
      </c>
      <c r="B93" s="766">
        <v>2025</v>
      </c>
      <c r="C93" s="700">
        <v>0</v>
      </c>
      <c r="D93" s="448">
        <f t="shared" si="149"/>
        <v>0</v>
      </c>
      <c r="F93" s="760">
        <v>45717</v>
      </c>
      <c r="G93" s="760">
        <f t="shared" si="137"/>
        <v>45717</v>
      </c>
      <c r="H93" s="442">
        <f t="shared" si="141"/>
        <v>46081</v>
      </c>
      <c r="J93" s="458">
        <f t="shared" si="145"/>
        <v>0</v>
      </c>
      <c r="K93" s="458">
        <f t="shared" si="145"/>
        <v>0</v>
      </c>
      <c r="L93" s="458">
        <f t="shared" si="145"/>
        <v>0</v>
      </c>
      <c r="M93" s="458">
        <f t="shared" si="145"/>
        <v>0</v>
      </c>
      <c r="N93" s="458">
        <f t="shared" si="145"/>
        <v>0</v>
      </c>
      <c r="O93" s="458">
        <f t="shared" si="145"/>
        <v>0</v>
      </c>
      <c r="P93" s="458">
        <f t="shared" si="145"/>
        <v>0</v>
      </c>
      <c r="Q93" s="458">
        <f t="shared" si="145"/>
        <v>0</v>
      </c>
      <c r="R93" s="458">
        <f t="shared" si="145"/>
        <v>0</v>
      </c>
      <c r="S93" s="458">
        <f t="shared" si="145"/>
        <v>0</v>
      </c>
      <c r="T93" s="458">
        <f t="shared" si="145"/>
        <v>0</v>
      </c>
      <c r="U93" s="459">
        <f t="shared" si="145"/>
        <v>0</v>
      </c>
      <c r="V93" s="458">
        <f t="shared" si="145"/>
        <v>0</v>
      </c>
      <c r="W93" s="458">
        <f t="shared" si="145"/>
        <v>0</v>
      </c>
      <c r="X93" s="458">
        <f t="shared" si="145"/>
        <v>0</v>
      </c>
      <c r="Y93" s="458">
        <f t="shared" si="145"/>
        <v>0</v>
      </c>
      <c r="Z93" s="458">
        <f t="shared" si="143"/>
        <v>0</v>
      </c>
      <c r="AA93" s="458">
        <f t="shared" si="143"/>
        <v>0</v>
      </c>
      <c r="AB93" s="458">
        <f t="shared" si="143"/>
        <v>0</v>
      </c>
      <c r="AC93" s="458">
        <f t="shared" si="143"/>
        <v>0</v>
      </c>
      <c r="AD93" s="458">
        <f t="shared" si="143"/>
        <v>0</v>
      </c>
      <c r="AE93" s="458">
        <f t="shared" si="143"/>
        <v>0</v>
      </c>
      <c r="AF93" s="458">
        <f t="shared" si="143"/>
        <v>0</v>
      </c>
      <c r="AG93" s="459">
        <f t="shared" si="143"/>
        <v>0</v>
      </c>
      <c r="AH93" s="458">
        <f t="shared" si="143"/>
        <v>0</v>
      </c>
      <c r="AI93" s="458">
        <f t="shared" si="143"/>
        <v>0</v>
      </c>
      <c r="AJ93" s="458">
        <f t="shared" si="143"/>
        <v>0</v>
      </c>
      <c r="AK93" s="458">
        <f t="shared" si="143"/>
        <v>0</v>
      </c>
      <c r="AL93" s="458">
        <f t="shared" si="143"/>
        <v>0</v>
      </c>
      <c r="AM93" s="458">
        <f t="shared" si="143"/>
        <v>0</v>
      </c>
      <c r="AN93" s="458">
        <f t="shared" si="143"/>
        <v>0</v>
      </c>
      <c r="AO93" s="458">
        <f t="shared" si="147"/>
        <v>0</v>
      </c>
      <c r="AP93" s="458">
        <f t="shared" si="147"/>
        <v>0</v>
      </c>
      <c r="AQ93" s="458">
        <f t="shared" si="147"/>
        <v>0</v>
      </c>
      <c r="AR93" s="458">
        <f t="shared" si="147"/>
        <v>0</v>
      </c>
      <c r="AS93" s="459">
        <f t="shared" si="147"/>
        <v>0</v>
      </c>
      <c r="AT93" s="458">
        <f t="shared" si="147"/>
        <v>0</v>
      </c>
      <c r="AU93" s="458">
        <f t="shared" si="147"/>
        <v>0</v>
      </c>
      <c r="AV93" s="458">
        <f t="shared" si="147"/>
        <v>0</v>
      </c>
      <c r="AW93" s="458">
        <f t="shared" si="147"/>
        <v>0</v>
      </c>
      <c r="AX93" s="458">
        <f t="shared" si="147"/>
        <v>0</v>
      </c>
      <c r="AY93" s="458">
        <f t="shared" si="147"/>
        <v>0</v>
      </c>
      <c r="AZ93" s="458">
        <f t="shared" si="147"/>
        <v>0</v>
      </c>
      <c r="BA93" s="458">
        <f t="shared" si="147"/>
        <v>0</v>
      </c>
      <c r="BB93" s="458">
        <f t="shared" si="147"/>
        <v>0</v>
      </c>
      <c r="BC93" s="458">
        <f t="shared" si="147"/>
        <v>0</v>
      </c>
      <c r="BD93" s="458">
        <f t="shared" si="147"/>
        <v>0</v>
      </c>
      <c r="BE93" s="459">
        <f t="shared" si="146"/>
        <v>0</v>
      </c>
      <c r="BF93" s="458">
        <f t="shared" si="146"/>
        <v>0</v>
      </c>
      <c r="BG93" s="458">
        <f t="shared" si="146"/>
        <v>0</v>
      </c>
      <c r="BH93" s="458">
        <f t="shared" si="146"/>
        <v>0</v>
      </c>
      <c r="BI93" s="458">
        <f t="shared" si="146"/>
        <v>0</v>
      </c>
      <c r="BJ93" s="458">
        <f t="shared" si="146"/>
        <v>0</v>
      </c>
      <c r="BK93" s="458">
        <f t="shared" si="146"/>
        <v>0</v>
      </c>
      <c r="BL93" s="458">
        <f t="shared" si="146"/>
        <v>0</v>
      </c>
      <c r="BM93" s="458">
        <f t="shared" si="146"/>
        <v>0</v>
      </c>
      <c r="BN93" s="458">
        <f t="shared" si="146"/>
        <v>0</v>
      </c>
      <c r="BO93" s="458">
        <f t="shared" si="146"/>
        <v>0</v>
      </c>
      <c r="BP93" s="458">
        <f t="shared" si="146"/>
        <v>0</v>
      </c>
      <c r="BQ93" s="458">
        <f t="shared" si="144"/>
        <v>0</v>
      </c>
      <c r="BR93" s="458">
        <f t="shared" si="144"/>
        <v>0</v>
      </c>
      <c r="BS93" s="458">
        <f t="shared" si="144"/>
        <v>0</v>
      </c>
      <c r="BT93" s="458">
        <f t="shared" si="144"/>
        <v>0</v>
      </c>
      <c r="BU93" s="458">
        <f t="shared" si="142"/>
        <v>0</v>
      </c>
      <c r="BV93" s="458">
        <f t="shared" si="142"/>
        <v>0</v>
      </c>
      <c r="BW93" s="458">
        <f t="shared" si="142"/>
        <v>0</v>
      </c>
      <c r="BX93" s="458">
        <f t="shared" si="142"/>
        <v>0</v>
      </c>
      <c r="BY93" s="458">
        <f t="shared" si="142"/>
        <v>0</v>
      </c>
      <c r="BZ93" s="458">
        <f t="shared" si="142"/>
        <v>0</v>
      </c>
      <c r="CA93" s="458">
        <f t="shared" si="142"/>
        <v>0</v>
      </c>
      <c r="CB93" s="458">
        <f t="shared" si="142"/>
        <v>0</v>
      </c>
      <c r="CC93" s="458">
        <f t="shared" si="142"/>
        <v>0</v>
      </c>
      <c r="CD93" s="458">
        <f t="shared" si="142"/>
        <v>0</v>
      </c>
      <c r="CE93" s="458">
        <f t="shared" si="142"/>
        <v>0</v>
      </c>
      <c r="CF93" s="458">
        <f t="shared" si="142"/>
        <v>0</v>
      </c>
      <c r="CG93" s="458">
        <f t="shared" si="142"/>
        <v>0</v>
      </c>
      <c r="CH93" s="458">
        <f t="shared" si="142"/>
        <v>0</v>
      </c>
      <c r="CI93" s="458">
        <f t="shared" si="142"/>
        <v>0</v>
      </c>
      <c r="CJ93" s="458">
        <f t="shared" si="142"/>
        <v>0</v>
      </c>
      <c r="CK93" s="458">
        <f t="shared" si="142"/>
        <v>0</v>
      </c>
      <c r="CL93" s="458">
        <f t="shared" si="142"/>
        <v>0</v>
      </c>
      <c r="CM93" s="458">
        <f t="shared" si="142"/>
        <v>0</v>
      </c>
      <c r="CN93" s="458">
        <f t="shared" si="142"/>
        <v>0</v>
      </c>
      <c r="CO93" s="458">
        <f t="shared" si="142"/>
        <v>0</v>
      </c>
      <c r="CP93" s="458">
        <f t="shared" si="150"/>
        <v>0</v>
      </c>
      <c r="CQ93" s="458">
        <f t="shared" si="150"/>
        <v>0</v>
      </c>
      <c r="CR93" s="458">
        <f t="shared" si="150"/>
        <v>0</v>
      </c>
      <c r="CS93" s="458">
        <f t="shared" si="150"/>
        <v>0</v>
      </c>
      <c r="CT93" s="458">
        <f t="shared" si="150"/>
        <v>0</v>
      </c>
      <c r="CU93" s="458">
        <f t="shared" si="150"/>
        <v>0</v>
      </c>
      <c r="CV93" s="458">
        <f t="shared" si="150"/>
        <v>0</v>
      </c>
      <c r="CW93" s="458">
        <f t="shared" si="150"/>
        <v>0</v>
      </c>
      <c r="CX93" s="458">
        <f t="shared" si="150"/>
        <v>0</v>
      </c>
      <c r="CY93" s="458">
        <f t="shared" si="150"/>
        <v>0</v>
      </c>
      <c r="CZ93" s="458">
        <f t="shared" si="150"/>
        <v>0</v>
      </c>
      <c r="DA93" s="458">
        <f t="shared" si="150"/>
        <v>0</v>
      </c>
      <c r="DB93" s="458">
        <f t="shared" si="150"/>
        <v>0</v>
      </c>
      <c r="DC93" s="458">
        <f t="shared" si="150"/>
        <v>0</v>
      </c>
      <c r="DD93" s="458">
        <f t="shared" si="150"/>
        <v>0</v>
      </c>
      <c r="DE93" s="458">
        <f t="shared" si="150"/>
        <v>0</v>
      </c>
      <c r="DF93" s="458">
        <f t="shared" si="148"/>
        <v>0</v>
      </c>
      <c r="DG93" s="458">
        <f t="shared" si="148"/>
        <v>0</v>
      </c>
      <c r="DH93" s="458">
        <f t="shared" si="148"/>
        <v>0</v>
      </c>
      <c r="DI93" s="458">
        <f t="shared" si="148"/>
        <v>0</v>
      </c>
      <c r="DJ93" s="458">
        <f t="shared" si="139"/>
        <v>0</v>
      </c>
      <c r="DK93" s="458">
        <f t="shared" si="139"/>
        <v>0</v>
      </c>
      <c r="DL93" s="458">
        <f t="shared" si="139"/>
        <v>0</v>
      </c>
      <c r="DM93" s="458">
        <f t="shared" si="139"/>
        <v>0</v>
      </c>
      <c r="DN93" s="458">
        <f t="shared" si="139"/>
        <v>0</v>
      </c>
      <c r="DO93" s="458">
        <f t="shared" si="139"/>
        <v>0</v>
      </c>
      <c r="DP93" s="458">
        <f t="shared" si="139"/>
        <v>0</v>
      </c>
      <c r="DQ93" s="458">
        <f t="shared" si="139"/>
        <v>0</v>
      </c>
      <c r="DR93" s="458">
        <f t="shared" si="139"/>
        <v>0</v>
      </c>
      <c r="DS93" s="458">
        <f t="shared" si="139"/>
        <v>0</v>
      </c>
      <c r="DT93" s="458">
        <f t="shared" si="139"/>
        <v>0</v>
      </c>
      <c r="DU93" s="458">
        <f t="shared" si="135"/>
        <v>0</v>
      </c>
      <c r="DV93" s="458">
        <f t="shared" si="135"/>
        <v>0</v>
      </c>
      <c r="DW93" s="458">
        <f t="shared" si="135"/>
        <v>0</v>
      </c>
      <c r="DX93" s="458">
        <f t="shared" si="135"/>
        <v>0</v>
      </c>
      <c r="DY93" s="458">
        <f t="shared" si="135"/>
        <v>0</v>
      </c>
      <c r="DZ93" s="458">
        <f t="shared" si="135"/>
        <v>0</v>
      </c>
      <c r="EA93" s="458">
        <f t="shared" si="135"/>
        <v>0</v>
      </c>
      <c r="EB93" s="458">
        <f t="shared" si="135"/>
        <v>0</v>
      </c>
      <c r="EC93" s="458">
        <f t="shared" si="135"/>
        <v>0</v>
      </c>
      <c r="ED93" s="458">
        <f t="shared" si="135"/>
        <v>0</v>
      </c>
      <c r="EE93" s="458">
        <f t="shared" si="135"/>
        <v>0</v>
      </c>
      <c r="EF93" s="458">
        <f t="shared" si="135"/>
        <v>0</v>
      </c>
      <c r="EG93" s="458">
        <f t="shared" si="135"/>
        <v>0</v>
      </c>
      <c r="EH93" s="458">
        <f t="shared" si="135"/>
        <v>0</v>
      </c>
      <c r="EI93" s="458">
        <f t="shared" si="135"/>
        <v>0</v>
      </c>
      <c r="EJ93" s="458">
        <f t="shared" si="135"/>
        <v>0</v>
      </c>
      <c r="EK93" s="458">
        <f t="shared" si="135"/>
        <v>0</v>
      </c>
    </row>
    <row r="94" spans="1:141" s="761" customFormat="1">
      <c r="A94" s="758">
        <v>45748</v>
      </c>
      <c r="B94" s="766">
        <v>2025</v>
      </c>
      <c r="C94" s="755">
        <v>22000</v>
      </c>
      <c r="D94" s="448">
        <f t="shared" si="149"/>
        <v>8448000</v>
      </c>
      <c r="F94" s="760">
        <v>45748</v>
      </c>
      <c r="G94" s="760">
        <f t="shared" si="137"/>
        <v>45748</v>
      </c>
      <c r="H94" s="442">
        <f t="shared" si="141"/>
        <v>46112</v>
      </c>
      <c r="J94" s="458">
        <f t="shared" si="145"/>
        <v>0</v>
      </c>
      <c r="K94" s="458">
        <f t="shared" si="145"/>
        <v>0</v>
      </c>
      <c r="L94" s="458">
        <f t="shared" si="145"/>
        <v>0</v>
      </c>
      <c r="M94" s="458">
        <f t="shared" si="145"/>
        <v>0</v>
      </c>
      <c r="N94" s="458">
        <f t="shared" si="145"/>
        <v>0</v>
      </c>
      <c r="O94" s="458">
        <f t="shared" si="145"/>
        <v>0</v>
      </c>
      <c r="P94" s="458">
        <f t="shared" si="145"/>
        <v>0</v>
      </c>
      <c r="Q94" s="458">
        <f t="shared" si="145"/>
        <v>0</v>
      </c>
      <c r="R94" s="458">
        <f t="shared" si="145"/>
        <v>0</v>
      </c>
      <c r="S94" s="458">
        <f t="shared" si="145"/>
        <v>0</v>
      </c>
      <c r="T94" s="458">
        <f t="shared" si="145"/>
        <v>0</v>
      </c>
      <c r="U94" s="459">
        <f t="shared" si="145"/>
        <v>0</v>
      </c>
      <c r="V94" s="458">
        <f t="shared" si="145"/>
        <v>0</v>
      </c>
      <c r="W94" s="458">
        <f t="shared" si="145"/>
        <v>0</v>
      </c>
      <c r="X94" s="458">
        <f t="shared" si="145"/>
        <v>0</v>
      </c>
      <c r="Y94" s="458">
        <f t="shared" si="145"/>
        <v>0</v>
      </c>
      <c r="Z94" s="458">
        <f t="shared" si="143"/>
        <v>0</v>
      </c>
      <c r="AA94" s="458">
        <f t="shared" si="143"/>
        <v>0</v>
      </c>
      <c r="AB94" s="458">
        <f t="shared" si="143"/>
        <v>0</v>
      </c>
      <c r="AC94" s="458">
        <f t="shared" si="143"/>
        <v>0</v>
      </c>
      <c r="AD94" s="458">
        <f t="shared" si="143"/>
        <v>0</v>
      </c>
      <c r="AE94" s="458">
        <f t="shared" si="143"/>
        <v>0</v>
      </c>
      <c r="AF94" s="458">
        <f t="shared" si="143"/>
        <v>0</v>
      </c>
      <c r="AG94" s="459">
        <f t="shared" si="143"/>
        <v>0</v>
      </c>
      <c r="AH94" s="458">
        <f t="shared" si="143"/>
        <v>0</v>
      </c>
      <c r="AI94" s="458">
        <f t="shared" si="143"/>
        <v>0</v>
      </c>
      <c r="AJ94" s="458">
        <f t="shared" si="143"/>
        <v>0</v>
      </c>
      <c r="AK94" s="458">
        <f t="shared" si="143"/>
        <v>0</v>
      </c>
      <c r="AL94" s="458">
        <f t="shared" si="143"/>
        <v>0</v>
      </c>
      <c r="AM94" s="458">
        <f t="shared" si="143"/>
        <v>0</v>
      </c>
      <c r="AN94" s="458">
        <f t="shared" si="143"/>
        <v>0</v>
      </c>
      <c r="AO94" s="458">
        <f t="shared" si="147"/>
        <v>0</v>
      </c>
      <c r="AP94" s="458">
        <f t="shared" si="147"/>
        <v>0</v>
      </c>
      <c r="AQ94" s="458">
        <f t="shared" si="147"/>
        <v>0</v>
      </c>
      <c r="AR94" s="458">
        <f t="shared" si="147"/>
        <v>0</v>
      </c>
      <c r="AS94" s="459">
        <f t="shared" si="147"/>
        <v>0</v>
      </c>
      <c r="AT94" s="458">
        <f t="shared" si="147"/>
        <v>0</v>
      </c>
      <c r="AU94" s="458">
        <f t="shared" si="147"/>
        <v>0</v>
      </c>
      <c r="AV94" s="458">
        <f t="shared" si="147"/>
        <v>0</v>
      </c>
      <c r="AW94" s="458">
        <f t="shared" si="147"/>
        <v>0</v>
      </c>
      <c r="AX94" s="458">
        <f t="shared" si="147"/>
        <v>0</v>
      </c>
      <c r="AY94" s="458">
        <f t="shared" si="147"/>
        <v>0</v>
      </c>
      <c r="AZ94" s="458">
        <f t="shared" si="147"/>
        <v>0</v>
      </c>
      <c r="BA94" s="458">
        <f t="shared" si="147"/>
        <v>0</v>
      </c>
      <c r="BB94" s="458">
        <f t="shared" si="147"/>
        <v>0</v>
      </c>
      <c r="BC94" s="458">
        <f t="shared" si="147"/>
        <v>0</v>
      </c>
      <c r="BD94" s="458">
        <f t="shared" si="147"/>
        <v>0</v>
      </c>
      <c r="BE94" s="459">
        <f t="shared" si="146"/>
        <v>0</v>
      </c>
      <c r="BF94" s="458">
        <f t="shared" si="146"/>
        <v>0</v>
      </c>
      <c r="BG94" s="458">
        <f t="shared" si="146"/>
        <v>0</v>
      </c>
      <c r="BH94" s="458">
        <f t="shared" si="146"/>
        <v>0</v>
      </c>
      <c r="BI94" s="458">
        <f t="shared" si="146"/>
        <v>0</v>
      </c>
      <c r="BJ94" s="458">
        <f t="shared" si="146"/>
        <v>0</v>
      </c>
      <c r="BK94" s="458">
        <f t="shared" si="146"/>
        <v>0</v>
      </c>
      <c r="BL94" s="458">
        <f t="shared" si="146"/>
        <v>0</v>
      </c>
      <c r="BM94" s="458">
        <f t="shared" si="146"/>
        <v>0</v>
      </c>
      <c r="BN94" s="458">
        <f t="shared" si="146"/>
        <v>0</v>
      </c>
      <c r="BO94" s="458">
        <f t="shared" si="146"/>
        <v>0</v>
      </c>
      <c r="BP94" s="458">
        <f t="shared" si="146"/>
        <v>0</v>
      </c>
      <c r="BQ94" s="458">
        <f t="shared" si="144"/>
        <v>0</v>
      </c>
      <c r="BR94" s="458">
        <f t="shared" si="144"/>
        <v>0</v>
      </c>
      <c r="BS94" s="458">
        <f t="shared" si="144"/>
        <v>0</v>
      </c>
      <c r="BT94" s="458">
        <f t="shared" si="144"/>
        <v>0</v>
      </c>
      <c r="BU94" s="458">
        <f t="shared" si="142"/>
        <v>0</v>
      </c>
      <c r="BV94" s="458">
        <f t="shared" si="142"/>
        <v>0</v>
      </c>
      <c r="BW94" s="458">
        <f t="shared" si="142"/>
        <v>0</v>
      </c>
      <c r="BX94" s="458">
        <f t="shared" si="142"/>
        <v>0</v>
      </c>
      <c r="BY94" s="458">
        <f t="shared" si="142"/>
        <v>0</v>
      </c>
      <c r="BZ94" s="458">
        <f t="shared" si="142"/>
        <v>0</v>
      </c>
      <c r="CA94" s="458">
        <f t="shared" si="142"/>
        <v>0</v>
      </c>
      <c r="CB94" s="458">
        <f t="shared" si="142"/>
        <v>0</v>
      </c>
      <c r="CC94" s="458">
        <f t="shared" si="142"/>
        <v>0</v>
      </c>
      <c r="CD94" s="458">
        <f t="shared" si="142"/>
        <v>0</v>
      </c>
      <c r="CE94" s="458">
        <f t="shared" si="142"/>
        <v>0</v>
      </c>
      <c r="CF94" s="458">
        <f t="shared" si="142"/>
        <v>0</v>
      </c>
      <c r="CG94" s="458">
        <f t="shared" si="142"/>
        <v>694356.1643835617</v>
      </c>
      <c r="CH94" s="458">
        <f t="shared" si="142"/>
        <v>717501.36986301374</v>
      </c>
      <c r="CI94" s="458">
        <f t="shared" si="142"/>
        <v>694356.1643835617</v>
      </c>
      <c r="CJ94" s="458">
        <f t="shared" si="142"/>
        <v>717501.36986301374</v>
      </c>
      <c r="CK94" s="458">
        <f t="shared" si="142"/>
        <v>717501.36986301374</v>
      </c>
      <c r="CL94" s="458">
        <f t="shared" si="142"/>
        <v>694356.1643835617</v>
      </c>
      <c r="CM94" s="458">
        <f t="shared" si="142"/>
        <v>717501.36986301374</v>
      </c>
      <c r="CN94" s="458">
        <f t="shared" si="142"/>
        <v>694356.1643835617</v>
      </c>
      <c r="CO94" s="458">
        <f t="shared" si="142"/>
        <v>717501.36986301374</v>
      </c>
      <c r="CP94" s="458">
        <f t="shared" si="150"/>
        <v>717501.36986301374</v>
      </c>
      <c r="CQ94" s="458">
        <f t="shared" si="150"/>
        <v>648065.75342465751</v>
      </c>
      <c r="CR94" s="458">
        <f t="shared" si="150"/>
        <v>717501.36986301374</v>
      </c>
      <c r="CS94" s="458">
        <f t="shared" si="150"/>
        <v>0</v>
      </c>
      <c r="CT94" s="458">
        <f t="shared" si="150"/>
        <v>0</v>
      </c>
      <c r="CU94" s="458">
        <f t="shared" si="150"/>
        <v>0</v>
      </c>
      <c r="CV94" s="458">
        <f t="shared" si="150"/>
        <v>0</v>
      </c>
      <c r="CW94" s="458">
        <f t="shared" si="150"/>
        <v>0</v>
      </c>
      <c r="CX94" s="458">
        <f t="shared" si="150"/>
        <v>0</v>
      </c>
      <c r="CY94" s="458">
        <f t="shared" si="150"/>
        <v>0</v>
      </c>
      <c r="CZ94" s="458">
        <f t="shared" si="150"/>
        <v>0</v>
      </c>
      <c r="DA94" s="458">
        <f t="shared" si="150"/>
        <v>0</v>
      </c>
      <c r="DB94" s="458">
        <f t="shared" si="150"/>
        <v>0</v>
      </c>
      <c r="DC94" s="458">
        <f t="shared" si="150"/>
        <v>0</v>
      </c>
      <c r="DD94" s="458">
        <f t="shared" si="150"/>
        <v>0</v>
      </c>
      <c r="DE94" s="458">
        <f t="shared" si="150"/>
        <v>0</v>
      </c>
      <c r="DF94" s="458">
        <f t="shared" si="148"/>
        <v>0</v>
      </c>
      <c r="DG94" s="458">
        <f t="shared" si="148"/>
        <v>0</v>
      </c>
      <c r="DH94" s="458">
        <f t="shared" si="148"/>
        <v>0</v>
      </c>
      <c r="DI94" s="458">
        <f t="shared" si="148"/>
        <v>0</v>
      </c>
      <c r="DJ94" s="458">
        <f t="shared" si="139"/>
        <v>0</v>
      </c>
      <c r="DK94" s="458">
        <f t="shared" si="139"/>
        <v>0</v>
      </c>
      <c r="DL94" s="458">
        <f t="shared" si="139"/>
        <v>0</v>
      </c>
      <c r="DM94" s="458">
        <f t="shared" si="139"/>
        <v>0</v>
      </c>
      <c r="DN94" s="458">
        <f t="shared" si="139"/>
        <v>0</v>
      </c>
      <c r="DO94" s="458">
        <f t="shared" si="139"/>
        <v>0</v>
      </c>
      <c r="DP94" s="458">
        <f t="shared" si="139"/>
        <v>0</v>
      </c>
      <c r="DQ94" s="458">
        <f t="shared" si="139"/>
        <v>0</v>
      </c>
      <c r="DR94" s="458">
        <f t="shared" si="139"/>
        <v>0</v>
      </c>
      <c r="DS94" s="458">
        <f t="shared" si="139"/>
        <v>0</v>
      </c>
      <c r="DT94" s="458">
        <f t="shared" si="139"/>
        <v>0</v>
      </c>
      <c r="DU94" s="458">
        <f t="shared" si="135"/>
        <v>0</v>
      </c>
      <c r="DV94" s="458">
        <f t="shared" si="135"/>
        <v>0</v>
      </c>
      <c r="DW94" s="458">
        <f t="shared" si="135"/>
        <v>0</v>
      </c>
      <c r="DX94" s="458">
        <f t="shared" si="135"/>
        <v>0</v>
      </c>
      <c r="DY94" s="458">
        <f t="shared" si="135"/>
        <v>0</v>
      </c>
      <c r="DZ94" s="458">
        <f t="shared" si="135"/>
        <v>0</v>
      </c>
      <c r="EA94" s="458">
        <f t="shared" si="135"/>
        <v>0</v>
      </c>
      <c r="EB94" s="458">
        <f t="shared" si="135"/>
        <v>0</v>
      </c>
      <c r="EC94" s="458">
        <f t="shared" si="135"/>
        <v>0</v>
      </c>
      <c r="ED94" s="458">
        <f t="shared" si="135"/>
        <v>0</v>
      </c>
      <c r="EE94" s="458">
        <f t="shared" ref="EE94:EK94" si="151">IF((DATE(YEAR($F94),MONTH($F94),1))&lt;=(DATE(YEAR($G94),MONTH($G94),1)),IF(AND($G94&lt;=EE$5,$H94&gt;EE$6),EE$4*($D94/($H94-$G94+1)),IF(AND($G94&gt;EE$5,$G94&lt;=EE$6),(EE$6-$G94+1)*($D94/($H94-$G94+1)),IF(AND($H94&gt;=EE$5,$H94&lt;=EE$6),($H94-EE$5+1)*($D94/($H94-$G94+1)),0))),IF($F94=EE$5,($F94-$G94+EE$4)/($H94-$G94+1)*$D94,IF($F94&lt;EE$5,IF(AND($G94&lt;=EE$5,$H94&gt;EE$6),EE$4*($D94/($H94-$G94+1)),IF(AND($H94&gt;=EE$5,$H94&lt;=EE$6),($H94-EE$5+1)*($D94/($H94-$G94+1)),0)),0)))</f>
        <v>0</v>
      </c>
      <c r="EF94" s="458">
        <f t="shared" si="151"/>
        <v>0</v>
      </c>
      <c r="EG94" s="458">
        <f t="shared" si="151"/>
        <v>0</v>
      </c>
      <c r="EH94" s="458">
        <f t="shared" si="151"/>
        <v>0</v>
      </c>
      <c r="EI94" s="458">
        <f t="shared" si="151"/>
        <v>0</v>
      </c>
      <c r="EJ94" s="458">
        <f t="shared" si="151"/>
        <v>0</v>
      </c>
      <c r="EK94" s="458">
        <f t="shared" si="151"/>
        <v>0</v>
      </c>
    </row>
    <row r="95" spans="1:141" s="761" customFormat="1">
      <c r="A95" s="758">
        <v>45778</v>
      </c>
      <c r="B95" s="766">
        <v>2025</v>
      </c>
      <c r="C95" s="700">
        <v>0</v>
      </c>
      <c r="D95" s="448">
        <f t="shared" si="149"/>
        <v>0</v>
      </c>
      <c r="F95" s="760">
        <v>45778</v>
      </c>
      <c r="G95" s="760">
        <f t="shared" si="137"/>
        <v>45778</v>
      </c>
      <c r="H95" s="442">
        <f t="shared" si="141"/>
        <v>46142</v>
      </c>
      <c r="J95" s="458">
        <f t="shared" si="145"/>
        <v>0</v>
      </c>
      <c r="K95" s="458">
        <f t="shared" si="145"/>
        <v>0</v>
      </c>
      <c r="L95" s="458">
        <f t="shared" si="145"/>
        <v>0</v>
      </c>
      <c r="M95" s="458">
        <f t="shared" si="145"/>
        <v>0</v>
      </c>
      <c r="N95" s="458">
        <f t="shared" si="145"/>
        <v>0</v>
      </c>
      <c r="O95" s="458">
        <f t="shared" si="145"/>
        <v>0</v>
      </c>
      <c r="P95" s="458">
        <f t="shared" si="145"/>
        <v>0</v>
      </c>
      <c r="Q95" s="458">
        <f t="shared" si="145"/>
        <v>0</v>
      </c>
      <c r="R95" s="458">
        <f t="shared" si="145"/>
        <v>0</v>
      </c>
      <c r="S95" s="458">
        <f t="shared" si="145"/>
        <v>0</v>
      </c>
      <c r="T95" s="458">
        <f t="shared" si="145"/>
        <v>0</v>
      </c>
      <c r="U95" s="459">
        <f t="shared" si="145"/>
        <v>0</v>
      </c>
      <c r="V95" s="458">
        <f t="shared" si="145"/>
        <v>0</v>
      </c>
      <c r="W95" s="458">
        <f t="shared" si="145"/>
        <v>0</v>
      </c>
      <c r="X95" s="458">
        <f t="shared" si="145"/>
        <v>0</v>
      </c>
      <c r="Y95" s="458">
        <f t="shared" si="145"/>
        <v>0</v>
      </c>
      <c r="Z95" s="458">
        <f t="shared" si="143"/>
        <v>0</v>
      </c>
      <c r="AA95" s="458">
        <f t="shared" si="143"/>
        <v>0</v>
      </c>
      <c r="AB95" s="458">
        <f t="shared" si="143"/>
        <v>0</v>
      </c>
      <c r="AC95" s="458">
        <f t="shared" si="143"/>
        <v>0</v>
      </c>
      <c r="AD95" s="458">
        <f t="shared" si="143"/>
        <v>0</v>
      </c>
      <c r="AE95" s="458">
        <f t="shared" si="143"/>
        <v>0</v>
      </c>
      <c r="AF95" s="458">
        <f t="shared" si="143"/>
        <v>0</v>
      </c>
      <c r="AG95" s="459">
        <f t="shared" si="143"/>
        <v>0</v>
      </c>
      <c r="AH95" s="458">
        <f t="shared" si="143"/>
        <v>0</v>
      </c>
      <c r="AI95" s="458">
        <f t="shared" si="143"/>
        <v>0</v>
      </c>
      <c r="AJ95" s="458">
        <f t="shared" si="143"/>
        <v>0</v>
      </c>
      <c r="AK95" s="458">
        <f t="shared" si="143"/>
        <v>0</v>
      </c>
      <c r="AL95" s="458">
        <f t="shared" si="143"/>
        <v>0</v>
      </c>
      <c r="AM95" s="458">
        <f t="shared" si="143"/>
        <v>0</v>
      </c>
      <c r="AN95" s="458">
        <f t="shared" si="143"/>
        <v>0</v>
      </c>
      <c r="AO95" s="458">
        <f t="shared" si="147"/>
        <v>0</v>
      </c>
      <c r="AP95" s="458">
        <f t="shared" si="147"/>
        <v>0</v>
      </c>
      <c r="AQ95" s="458">
        <f t="shared" si="147"/>
        <v>0</v>
      </c>
      <c r="AR95" s="458">
        <f t="shared" si="147"/>
        <v>0</v>
      </c>
      <c r="AS95" s="459">
        <f t="shared" si="147"/>
        <v>0</v>
      </c>
      <c r="AT95" s="458">
        <f t="shared" si="147"/>
        <v>0</v>
      </c>
      <c r="AU95" s="458">
        <f t="shared" si="147"/>
        <v>0</v>
      </c>
      <c r="AV95" s="458">
        <f t="shared" si="147"/>
        <v>0</v>
      </c>
      <c r="AW95" s="458">
        <f t="shared" si="147"/>
        <v>0</v>
      </c>
      <c r="AX95" s="458">
        <f t="shared" si="147"/>
        <v>0</v>
      </c>
      <c r="AY95" s="458">
        <f t="shared" si="147"/>
        <v>0</v>
      </c>
      <c r="AZ95" s="458">
        <f t="shared" si="147"/>
        <v>0</v>
      </c>
      <c r="BA95" s="458">
        <f t="shared" si="147"/>
        <v>0</v>
      </c>
      <c r="BB95" s="458">
        <f t="shared" si="147"/>
        <v>0</v>
      </c>
      <c r="BC95" s="458">
        <f t="shared" si="147"/>
        <v>0</v>
      </c>
      <c r="BD95" s="458">
        <f t="shared" si="147"/>
        <v>0</v>
      </c>
      <c r="BE95" s="459">
        <f t="shared" si="146"/>
        <v>0</v>
      </c>
      <c r="BF95" s="458">
        <f t="shared" si="146"/>
        <v>0</v>
      </c>
      <c r="BG95" s="458">
        <f t="shared" si="146"/>
        <v>0</v>
      </c>
      <c r="BH95" s="458">
        <f t="shared" si="146"/>
        <v>0</v>
      </c>
      <c r="BI95" s="458">
        <f t="shared" si="146"/>
        <v>0</v>
      </c>
      <c r="BJ95" s="458">
        <f t="shared" si="146"/>
        <v>0</v>
      </c>
      <c r="BK95" s="458">
        <f t="shared" si="146"/>
        <v>0</v>
      </c>
      <c r="BL95" s="458">
        <f t="shared" si="146"/>
        <v>0</v>
      </c>
      <c r="BM95" s="458">
        <f t="shared" si="146"/>
        <v>0</v>
      </c>
      <c r="BN95" s="458">
        <f t="shared" si="146"/>
        <v>0</v>
      </c>
      <c r="BO95" s="458">
        <f t="shared" si="146"/>
        <v>0</v>
      </c>
      <c r="BP95" s="458">
        <f t="shared" si="146"/>
        <v>0</v>
      </c>
      <c r="BQ95" s="458">
        <f t="shared" si="144"/>
        <v>0</v>
      </c>
      <c r="BR95" s="458">
        <f t="shared" si="144"/>
        <v>0</v>
      </c>
      <c r="BS95" s="458">
        <f t="shared" si="144"/>
        <v>0</v>
      </c>
      <c r="BT95" s="458">
        <f t="shared" si="144"/>
        <v>0</v>
      </c>
      <c r="BU95" s="458">
        <f t="shared" si="142"/>
        <v>0</v>
      </c>
      <c r="BV95" s="458">
        <f t="shared" si="142"/>
        <v>0</v>
      </c>
      <c r="BW95" s="458">
        <f t="shared" si="142"/>
        <v>0</v>
      </c>
      <c r="BX95" s="458">
        <f t="shared" si="142"/>
        <v>0</v>
      </c>
      <c r="BY95" s="458">
        <f t="shared" si="142"/>
        <v>0</v>
      </c>
      <c r="BZ95" s="458">
        <f t="shared" si="142"/>
        <v>0</v>
      </c>
      <c r="CA95" s="458">
        <f t="shared" si="142"/>
        <v>0</v>
      </c>
      <c r="CB95" s="458">
        <f t="shared" si="142"/>
        <v>0</v>
      </c>
      <c r="CC95" s="458">
        <f t="shared" si="142"/>
        <v>0</v>
      </c>
      <c r="CD95" s="458">
        <f t="shared" si="142"/>
        <v>0</v>
      </c>
      <c r="CE95" s="458">
        <f t="shared" si="142"/>
        <v>0</v>
      </c>
      <c r="CF95" s="458">
        <f t="shared" si="142"/>
        <v>0</v>
      </c>
      <c r="CG95" s="458">
        <f t="shared" si="142"/>
        <v>0</v>
      </c>
      <c r="CH95" s="458">
        <f t="shared" si="142"/>
        <v>0</v>
      </c>
      <c r="CI95" s="458">
        <f t="shared" si="142"/>
        <v>0</v>
      </c>
      <c r="CJ95" s="458">
        <f t="shared" si="142"/>
        <v>0</v>
      </c>
      <c r="CK95" s="458">
        <f t="shared" si="142"/>
        <v>0</v>
      </c>
      <c r="CL95" s="458">
        <f t="shared" si="142"/>
        <v>0</v>
      </c>
      <c r="CM95" s="458">
        <f t="shared" si="142"/>
        <v>0</v>
      </c>
      <c r="CN95" s="458">
        <f t="shared" si="142"/>
        <v>0</v>
      </c>
      <c r="CO95" s="458">
        <f t="shared" si="142"/>
        <v>0</v>
      </c>
      <c r="CP95" s="458">
        <f t="shared" si="150"/>
        <v>0</v>
      </c>
      <c r="CQ95" s="458">
        <f t="shared" si="150"/>
        <v>0</v>
      </c>
      <c r="CR95" s="458">
        <f t="shared" si="150"/>
        <v>0</v>
      </c>
      <c r="CS95" s="458">
        <f t="shared" si="150"/>
        <v>0</v>
      </c>
      <c r="CT95" s="458">
        <f t="shared" si="150"/>
        <v>0</v>
      </c>
      <c r="CU95" s="458">
        <f t="shared" si="150"/>
        <v>0</v>
      </c>
      <c r="CV95" s="458">
        <f t="shared" si="150"/>
        <v>0</v>
      </c>
      <c r="CW95" s="458">
        <f t="shared" si="150"/>
        <v>0</v>
      </c>
      <c r="CX95" s="458">
        <f t="shared" si="150"/>
        <v>0</v>
      </c>
      <c r="CY95" s="458">
        <f t="shared" si="150"/>
        <v>0</v>
      </c>
      <c r="CZ95" s="458">
        <f t="shared" si="150"/>
        <v>0</v>
      </c>
      <c r="DA95" s="458">
        <f t="shared" si="150"/>
        <v>0</v>
      </c>
      <c r="DB95" s="458">
        <f t="shared" si="150"/>
        <v>0</v>
      </c>
      <c r="DC95" s="458">
        <f t="shared" si="150"/>
        <v>0</v>
      </c>
      <c r="DD95" s="458">
        <f t="shared" si="150"/>
        <v>0</v>
      </c>
      <c r="DE95" s="458">
        <f t="shared" si="150"/>
        <v>0</v>
      </c>
      <c r="DF95" s="458">
        <f t="shared" si="148"/>
        <v>0</v>
      </c>
      <c r="DG95" s="458">
        <f t="shared" si="148"/>
        <v>0</v>
      </c>
      <c r="DH95" s="458">
        <f t="shared" si="148"/>
        <v>0</v>
      </c>
      <c r="DI95" s="458">
        <f t="shared" si="148"/>
        <v>0</v>
      </c>
      <c r="DJ95" s="458">
        <f t="shared" si="139"/>
        <v>0</v>
      </c>
      <c r="DK95" s="458">
        <f t="shared" si="139"/>
        <v>0</v>
      </c>
      <c r="DL95" s="458">
        <f t="shared" si="139"/>
        <v>0</v>
      </c>
      <c r="DM95" s="458">
        <f t="shared" si="139"/>
        <v>0</v>
      </c>
      <c r="DN95" s="458">
        <f t="shared" si="139"/>
        <v>0</v>
      </c>
      <c r="DO95" s="458">
        <f t="shared" si="139"/>
        <v>0</v>
      </c>
      <c r="DP95" s="458">
        <f t="shared" si="139"/>
        <v>0</v>
      </c>
      <c r="DQ95" s="458">
        <f t="shared" si="139"/>
        <v>0</v>
      </c>
      <c r="DR95" s="458">
        <f t="shared" si="139"/>
        <v>0</v>
      </c>
      <c r="DS95" s="458">
        <f t="shared" si="139"/>
        <v>0</v>
      </c>
      <c r="DT95" s="458">
        <f t="shared" si="139"/>
        <v>0</v>
      </c>
      <c r="DU95" s="458">
        <f t="shared" si="139"/>
        <v>0</v>
      </c>
      <c r="DV95" s="458">
        <f t="shared" si="139"/>
        <v>0</v>
      </c>
      <c r="DW95" s="458">
        <f t="shared" si="139"/>
        <v>0</v>
      </c>
      <c r="DX95" s="458">
        <f t="shared" si="139"/>
        <v>0</v>
      </c>
      <c r="DY95" s="458">
        <f t="shared" si="139"/>
        <v>0</v>
      </c>
      <c r="DZ95" s="458">
        <f t="shared" ref="DZ95:EK110" si="152">IF((DATE(YEAR($F95),MONTH($F95),1))&lt;=(DATE(YEAR($G95),MONTH($G95),1)),IF(AND($G95&lt;=DZ$5,$H95&gt;DZ$6),DZ$4*($D95/($H95-$G95+1)),IF(AND($G95&gt;DZ$5,$G95&lt;=DZ$6),(DZ$6-$G95+1)*($D95/($H95-$G95+1)),IF(AND($H95&gt;=DZ$5,$H95&lt;=DZ$6),($H95-DZ$5+1)*($D95/($H95-$G95+1)),0))),IF($F95=DZ$5,($F95-$G95+DZ$4)/($H95-$G95+1)*$D95,IF($F95&lt;DZ$5,IF(AND($G95&lt;=DZ$5,$H95&gt;DZ$6),DZ$4*($D95/($H95-$G95+1)),IF(AND($H95&gt;=DZ$5,$H95&lt;=DZ$6),($H95-DZ$5+1)*($D95/($H95-$G95+1)),0)),0)))</f>
        <v>0</v>
      </c>
      <c r="EA95" s="458">
        <f t="shared" si="152"/>
        <v>0</v>
      </c>
      <c r="EB95" s="458">
        <f t="shared" si="152"/>
        <v>0</v>
      </c>
      <c r="EC95" s="458">
        <f t="shared" si="152"/>
        <v>0</v>
      </c>
      <c r="ED95" s="458">
        <f t="shared" si="152"/>
        <v>0</v>
      </c>
      <c r="EE95" s="458">
        <f t="shared" si="152"/>
        <v>0</v>
      </c>
      <c r="EF95" s="458">
        <f t="shared" si="152"/>
        <v>0</v>
      </c>
      <c r="EG95" s="458">
        <f t="shared" si="152"/>
        <v>0</v>
      </c>
      <c r="EH95" s="458">
        <f t="shared" si="152"/>
        <v>0</v>
      </c>
      <c r="EI95" s="458">
        <f t="shared" si="152"/>
        <v>0</v>
      </c>
      <c r="EJ95" s="458">
        <f t="shared" si="152"/>
        <v>0</v>
      </c>
      <c r="EK95" s="458">
        <f t="shared" si="152"/>
        <v>0</v>
      </c>
    </row>
    <row r="96" spans="1:141" s="761" customFormat="1">
      <c r="A96" s="758">
        <v>45809</v>
      </c>
      <c r="B96" s="766">
        <v>2025</v>
      </c>
      <c r="C96" s="700">
        <v>0</v>
      </c>
      <c r="D96" s="448">
        <f t="shared" si="149"/>
        <v>0</v>
      </c>
      <c r="F96" s="760">
        <v>45809</v>
      </c>
      <c r="G96" s="760">
        <f t="shared" si="137"/>
        <v>45809</v>
      </c>
      <c r="H96" s="442">
        <f t="shared" si="141"/>
        <v>46173</v>
      </c>
      <c r="J96" s="458">
        <f t="shared" si="145"/>
        <v>0</v>
      </c>
      <c r="K96" s="458">
        <f t="shared" si="145"/>
        <v>0</v>
      </c>
      <c r="L96" s="458">
        <f t="shared" si="145"/>
        <v>0</v>
      </c>
      <c r="M96" s="458">
        <f t="shared" si="145"/>
        <v>0</v>
      </c>
      <c r="N96" s="458">
        <f t="shared" si="145"/>
        <v>0</v>
      </c>
      <c r="O96" s="458">
        <f t="shared" si="145"/>
        <v>0</v>
      </c>
      <c r="P96" s="458">
        <f t="shared" si="145"/>
        <v>0</v>
      </c>
      <c r="Q96" s="458">
        <f t="shared" si="145"/>
        <v>0</v>
      </c>
      <c r="R96" s="458">
        <f t="shared" si="145"/>
        <v>0</v>
      </c>
      <c r="S96" s="458">
        <f t="shared" si="145"/>
        <v>0</v>
      </c>
      <c r="T96" s="458">
        <f t="shared" si="145"/>
        <v>0</v>
      </c>
      <c r="U96" s="459">
        <f t="shared" si="145"/>
        <v>0</v>
      </c>
      <c r="V96" s="458">
        <f t="shared" si="145"/>
        <v>0</v>
      </c>
      <c r="W96" s="458">
        <f t="shared" si="145"/>
        <v>0</v>
      </c>
      <c r="X96" s="458">
        <f t="shared" si="145"/>
        <v>0</v>
      </c>
      <c r="Y96" s="458">
        <f t="shared" si="145"/>
        <v>0</v>
      </c>
      <c r="Z96" s="458">
        <f t="shared" si="143"/>
        <v>0</v>
      </c>
      <c r="AA96" s="458">
        <f t="shared" si="143"/>
        <v>0</v>
      </c>
      <c r="AB96" s="458">
        <f t="shared" si="143"/>
        <v>0</v>
      </c>
      <c r="AC96" s="458">
        <f t="shared" si="143"/>
        <v>0</v>
      </c>
      <c r="AD96" s="458">
        <f t="shared" si="143"/>
        <v>0</v>
      </c>
      <c r="AE96" s="458">
        <f t="shared" si="143"/>
        <v>0</v>
      </c>
      <c r="AF96" s="458">
        <f t="shared" si="143"/>
        <v>0</v>
      </c>
      <c r="AG96" s="459">
        <f t="shared" si="143"/>
        <v>0</v>
      </c>
      <c r="AH96" s="458">
        <f t="shared" si="143"/>
        <v>0</v>
      </c>
      <c r="AI96" s="458">
        <f t="shared" si="143"/>
        <v>0</v>
      </c>
      <c r="AJ96" s="458">
        <f t="shared" si="143"/>
        <v>0</v>
      </c>
      <c r="AK96" s="458">
        <f t="shared" si="143"/>
        <v>0</v>
      </c>
      <c r="AL96" s="458">
        <f t="shared" si="143"/>
        <v>0</v>
      </c>
      <c r="AM96" s="458">
        <f t="shared" si="143"/>
        <v>0</v>
      </c>
      <c r="AN96" s="458">
        <f t="shared" si="143"/>
        <v>0</v>
      </c>
      <c r="AO96" s="458">
        <f t="shared" si="147"/>
        <v>0</v>
      </c>
      <c r="AP96" s="458">
        <f t="shared" si="147"/>
        <v>0</v>
      </c>
      <c r="AQ96" s="458">
        <f t="shared" si="147"/>
        <v>0</v>
      </c>
      <c r="AR96" s="458">
        <f t="shared" si="147"/>
        <v>0</v>
      </c>
      <c r="AS96" s="459">
        <f t="shared" si="147"/>
        <v>0</v>
      </c>
      <c r="AT96" s="458">
        <f t="shared" si="147"/>
        <v>0</v>
      </c>
      <c r="AU96" s="458">
        <f t="shared" si="147"/>
        <v>0</v>
      </c>
      <c r="AV96" s="458">
        <f t="shared" si="147"/>
        <v>0</v>
      </c>
      <c r="AW96" s="458">
        <f t="shared" si="147"/>
        <v>0</v>
      </c>
      <c r="AX96" s="458">
        <f t="shared" si="147"/>
        <v>0</v>
      </c>
      <c r="AY96" s="458">
        <f t="shared" si="147"/>
        <v>0</v>
      </c>
      <c r="AZ96" s="458">
        <f t="shared" si="147"/>
        <v>0</v>
      </c>
      <c r="BA96" s="458">
        <f t="shared" si="147"/>
        <v>0</v>
      </c>
      <c r="BB96" s="458">
        <f t="shared" si="147"/>
        <v>0</v>
      </c>
      <c r="BC96" s="458">
        <f t="shared" si="147"/>
        <v>0</v>
      </c>
      <c r="BD96" s="458">
        <f t="shared" si="147"/>
        <v>0</v>
      </c>
      <c r="BE96" s="459">
        <f t="shared" si="146"/>
        <v>0</v>
      </c>
      <c r="BF96" s="458">
        <f t="shared" si="146"/>
        <v>0</v>
      </c>
      <c r="BG96" s="458">
        <f t="shared" si="146"/>
        <v>0</v>
      </c>
      <c r="BH96" s="458">
        <f t="shared" si="146"/>
        <v>0</v>
      </c>
      <c r="BI96" s="458">
        <f t="shared" si="146"/>
        <v>0</v>
      </c>
      <c r="BJ96" s="458">
        <f t="shared" si="146"/>
        <v>0</v>
      </c>
      <c r="BK96" s="458">
        <f t="shared" si="146"/>
        <v>0</v>
      </c>
      <c r="BL96" s="458">
        <f t="shared" si="146"/>
        <v>0</v>
      </c>
      <c r="BM96" s="458">
        <f t="shared" si="146"/>
        <v>0</v>
      </c>
      <c r="BN96" s="458">
        <f t="shared" si="146"/>
        <v>0</v>
      </c>
      <c r="BO96" s="458">
        <f t="shared" si="146"/>
        <v>0</v>
      </c>
      <c r="BP96" s="458">
        <f t="shared" si="146"/>
        <v>0</v>
      </c>
      <c r="BQ96" s="458">
        <f t="shared" si="144"/>
        <v>0</v>
      </c>
      <c r="BR96" s="458">
        <f t="shared" si="144"/>
        <v>0</v>
      </c>
      <c r="BS96" s="458">
        <f t="shared" si="144"/>
        <v>0</v>
      </c>
      <c r="BT96" s="458">
        <f t="shared" si="144"/>
        <v>0</v>
      </c>
      <c r="BU96" s="458">
        <f t="shared" si="142"/>
        <v>0</v>
      </c>
      <c r="BV96" s="458">
        <f t="shared" si="142"/>
        <v>0</v>
      </c>
      <c r="BW96" s="458">
        <f t="shared" si="142"/>
        <v>0</v>
      </c>
      <c r="BX96" s="458">
        <f t="shared" si="142"/>
        <v>0</v>
      </c>
      <c r="BY96" s="458">
        <f t="shared" si="142"/>
        <v>0</v>
      </c>
      <c r="BZ96" s="458">
        <f t="shared" si="142"/>
        <v>0</v>
      </c>
      <c r="CA96" s="458">
        <f t="shared" si="142"/>
        <v>0</v>
      </c>
      <c r="CB96" s="458">
        <f t="shared" si="142"/>
        <v>0</v>
      </c>
      <c r="CC96" s="458">
        <f t="shared" si="142"/>
        <v>0</v>
      </c>
      <c r="CD96" s="458">
        <f t="shared" si="142"/>
        <v>0</v>
      </c>
      <c r="CE96" s="458">
        <f t="shared" si="142"/>
        <v>0</v>
      </c>
      <c r="CF96" s="458">
        <f t="shared" si="142"/>
        <v>0</v>
      </c>
      <c r="CG96" s="458">
        <f t="shared" si="142"/>
        <v>0</v>
      </c>
      <c r="CH96" s="458">
        <f t="shared" si="142"/>
        <v>0</v>
      </c>
      <c r="CI96" s="458">
        <f t="shared" si="142"/>
        <v>0</v>
      </c>
      <c r="CJ96" s="458">
        <f t="shared" si="142"/>
        <v>0</v>
      </c>
      <c r="CK96" s="458">
        <f t="shared" si="142"/>
        <v>0</v>
      </c>
      <c r="CL96" s="458">
        <f t="shared" si="142"/>
        <v>0</v>
      </c>
      <c r="CM96" s="458">
        <f t="shared" si="142"/>
        <v>0</v>
      </c>
      <c r="CN96" s="458">
        <f t="shared" si="142"/>
        <v>0</v>
      </c>
      <c r="CO96" s="458">
        <f t="shared" si="142"/>
        <v>0</v>
      </c>
      <c r="CP96" s="458">
        <f t="shared" si="150"/>
        <v>0</v>
      </c>
      <c r="CQ96" s="458">
        <f t="shared" si="150"/>
        <v>0</v>
      </c>
      <c r="CR96" s="458">
        <f t="shared" si="150"/>
        <v>0</v>
      </c>
      <c r="CS96" s="458">
        <f t="shared" si="150"/>
        <v>0</v>
      </c>
      <c r="CT96" s="458">
        <f t="shared" si="150"/>
        <v>0</v>
      </c>
      <c r="CU96" s="458">
        <f t="shared" si="150"/>
        <v>0</v>
      </c>
      <c r="CV96" s="458">
        <f t="shared" si="150"/>
        <v>0</v>
      </c>
      <c r="CW96" s="458">
        <f t="shared" si="150"/>
        <v>0</v>
      </c>
      <c r="CX96" s="458">
        <f t="shared" si="150"/>
        <v>0</v>
      </c>
      <c r="CY96" s="458">
        <f t="shared" si="150"/>
        <v>0</v>
      </c>
      <c r="CZ96" s="458">
        <f t="shared" si="150"/>
        <v>0</v>
      </c>
      <c r="DA96" s="458">
        <f t="shared" si="150"/>
        <v>0</v>
      </c>
      <c r="DB96" s="458">
        <f t="shared" si="150"/>
        <v>0</v>
      </c>
      <c r="DC96" s="458">
        <f t="shared" si="150"/>
        <v>0</v>
      </c>
      <c r="DD96" s="458">
        <f t="shared" si="150"/>
        <v>0</v>
      </c>
      <c r="DE96" s="458">
        <f t="shared" si="150"/>
        <v>0</v>
      </c>
      <c r="DF96" s="458">
        <f t="shared" si="148"/>
        <v>0</v>
      </c>
      <c r="DG96" s="458">
        <f t="shared" si="148"/>
        <v>0</v>
      </c>
      <c r="DH96" s="458">
        <f t="shared" si="148"/>
        <v>0</v>
      </c>
      <c r="DI96" s="458">
        <f t="shared" si="148"/>
        <v>0</v>
      </c>
      <c r="DJ96" s="458">
        <f t="shared" si="148"/>
        <v>0</v>
      </c>
      <c r="DK96" s="458">
        <f t="shared" ref="DK96:DZ111" si="153">IF((DATE(YEAR($F96),MONTH($F96),1))&lt;=(DATE(YEAR($G96),MONTH($G96),1)),IF(AND($G96&lt;=DK$5,$H96&gt;DK$6),DK$4*($D96/($H96-$G96+1)),IF(AND($G96&gt;DK$5,$G96&lt;=DK$6),(DK$6-$G96+1)*($D96/($H96-$G96+1)),IF(AND($H96&gt;=DK$5,$H96&lt;=DK$6),($H96-DK$5+1)*($D96/($H96-$G96+1)),0))),IF($F96=DK$5,($F96-$G96+DK$4)/($H96-$G96+1)*$D96,IF($F96&lt;DK$5,IF(AND($G96&lt;=DK$5,$H96&gt;DK$6),DK$4*($D96/($H96-$G96+1)),IF(AND($H96&gt;=DK$5,$H96&lt;=DK$6),($H96-DK$5+1)*($D96/($H96-$G96+1)),0)),0)))</f>
        <v>0</v>
      </c>
      <c r="DL96" s="458">
        <f t="shared" si="153"/>
        <v>0</v>
      </c>
      <c r="DM96" s="458">
        <f t="shared" si="153"/>
        <v>0</v>
      </c>
      <c r="DN96" s="458">
        <f t="shared" si="153"/>
        <v>0</v>
      </c>
      <c r="DO96" s="458">
        <f t="shared" si="153"/>
        <v>0</v>
      </c>
      <c r="DP96" s="458">
        <f t="shared" si="153"/>
        <v>0</v>
      </c>
      <c r="DQ96" s="458">
        <f t="shared" si="153"/>
        <v>0</v>
      </c>
      <c r="DR96" s="458">
        <f t="shared" si="153"/>
        <v>0</v>
      </c>
      <c r="DS96" s="458">
        <f t="shared" si="153"/>
        <v>0</v>
      </c>
      <c r="DT96" s="458">
        <f t="shared" si="153"/>
        <v>0</v>
      </c>
      <c r="DU96" s="458">
        <f t="shared" si="153"/>
        <v>0</v>
      </c>
      <c r="DV96" s="458">
        <f t="shared" si="153"/>
        <v>0</v>
      </c>
      <c r="DW96" s="458">
        <f t="shared" si="153"/>
        <v>0</v>
      </c>
      <c r="DX96" s="458">
        <f t="shared" si="153"/>
        <v>0</v>
      </c>
      <c r="DY96" s="458">
        <f t="shared" si="153"/>
        <v>0</v>
      </c>
      <c r="DZ96" s="458">
        <f t="shared" si="153"/>
        <v>0</v>
      </c>
      <c r="EA96" s="458">
        <f t="shared" si="152"/>
        <v>0</v>
      </c>
      <c r="EB96" s="458">
        <f t="shared" si="152"/>
        <v>0</v>
      </c>
      <c r="EC96" s="458">
        <f t="shared" si="152"/>
        <v>0</v>
      </c>
      <c r="ED96" s="458">
        <f t="shared" si="152"/>
        <v>0</v>
      </c>
      <c r="EE96" s="458">
        <f t="shared" si="152"/>
        <v>0</v>
      </c>
      <c r="EF96" s="458">
        <f t="shared" si="152"/>
        <v>0</v>
      </c>
      <c r="EG96" s="458">
        <f t="shared" si="152"/>
        <v>0</v>
      </c>
      <c r="EH96" s="458">
        <f t="shared" si="152"/>
        <v>0</v>
      </c>
      <c r="EI96" s="458">
        <f t="shared" si="152"/>
        <v>0</v>
      </c>
      <c r="EJ96" s="458">
        <f t="shared" si="152"/>
        <v>0</v>
      </c>
      <c r="EK96" s="458">
        <f t="shared" si="152"/>
        <v>0</v>
      </c>
    </row>
    <row r="97" spans="1:141" s="761" customFormat="1">
      <c r="A97" s="758">
        <v>45839</v>
      </c>
      <c r="B97" s="766">
        <v>2025</v>
      </c>
      <c r="C97" s="755">
        <v>22000</v>
      </c>
      <c r="D97" s="448">
        <f t="shared" si="149"/>
        <v>8448000</v>
      </c>
      <c r="F97" s="760">
        <v>45839</v>
      </c>
      <c r="G97" s="760">
        <f t="shared" si="137"/>
        <v>45839</v>
      </c>
      <c r="H97" s="442">
        <f t="shared" si="141"/>
        <v>46203</v>
      </c>
      <c r="J97" s="458">
        <f t="shared" si="145"/>
        <v>0</v>
      </c>
      <c r="K97" s="458">
        <f t="shared" si="145"/>
        <v>0</v>
      </c>
      <c r="L97" s="458">
        <f t="shared" si="145"/>
        <v>0</v>
      </c>
      <c r="M97" s="458">
        <f t="shared" si="145"/>
        <v>0</v>
      </c>
      <c r="N97" s="458">
        <f t="shared" si="145"/>
        <v>0</v>
      </c>
      <c r="O97" s="458">
        <f t="shared" si="145"/>
        <v>0</v>
      </c>
      <c r="P97" s="458">
        <f t="shared" si="145"/>
        <v>0</v>
      </c>
      <c r="Q97" s="458">
        <f t="shared" si="145"/>
        <v>0</v>
      </c>
      <c r="R97" s="458">
        <f t="shared" si="145"/>
        <v>0</v>
      </c>
      <c r="S97" s="458">
        <f t="shared" si="145"/>
        <v>0</v>
      </c>
      <c r="T97" s="458">
        <f t="shared" si="145"/>
        <v>0</v>
      </c>
      <c r="U97" s="459">
        <f t="shared" si="145"/>
        <v>0</v>
      </c>
      <c r="V97" s="458">
        <f t="shared" si="145"/>
        <v>0</v>
      </c>
      <c r="W97" s="458">
        <f t="shared" si="145"/>
        <v>0</v>
      </c>
      <c r="X97" s="458">
        <f t="shared" si="145"/>
        <v>0</v>
      </c>
      <c r="Y97" s="458">
        <f t="shared" si="145"/>
        <v>0</v>
      </c>
      <c r="Z97" s="458">
        <f t="shared" si="143"/>
        <v>0</v>
      </c>
      <c r="AA97" s="458">
        <f t="shared" si="143"/>
        <v>0</v>
      </c>
      <c r="AB97" s="458">
        <f t="shared" si="143"/>
        <v>0</v>
      </c>
      <c r="AC97" s="458">
        <f t="shared" si="143"/>
        <v>0</v>
      </c>
      <c r="AD97" s="458">
        <f t="shared" si="143"/>
        <v>0</v>
      </c>
      <c r="AE97" s="458">
        <f t="shared" si="143"/>
        <v>0</v>
      </c>
      <c r="AF97" s="458">
        <f t="shared" si="143"/>
        <v>0</v>
      </c>
      <c r="AG97" s="459">
        <f t="shared" si="143"/>
        <v>0</v>
      </c>
      <c r="AH97" s="458">
        <f t="shared" si="143"/>
        <v>0</v>
      </c>
      <c r="AI97" s="458">
        <f t="shared" si="143"/>
        <v>0</v>
      </c>
      <c r="AJ97" s="458">
        <f t="shared" si="143"/>
        <v>0</v>
      </c>
      <c r="AK97" s="458">
        <f t="shared" si="143"/>
        <v>0</v>
      </c>
      <c r="AL97" s="458">
        <f t="shared" si="143"/>
        <v>0</v>
      </c>
      <c r="AM97" s="458">
        <f t="shared" si="143"/>
        <v>0</v>
      </c>
      <c r="AN97" s="458">
        <f t="shared" si="143"/>
        <v>0</v>
      </c>
      <c r="AO97" s="458">
        <f t="shared" si="147"/>
        <v>0</v>
      </c>
      <c r="AP97" s="458">
        <f t="shared" si="147"/>
        <v>0</v>
      </c>
      <c r="AQ97" s="458">
        <f t="shared" si="147"/>
        <v>0</v>
      </c>
      <c r="AR97" s="458">
        <f t="shared" si="147"/>
        <v>0</v>
      </c>
      <c r="AS97" s="459">
        <f t="shared" si="147"/>
        <v>0</v>
      </c>
      <c r="AT97" s="458">
        <f t="shared" si="147"/>
        <v>0</v>
      </c>
      <c r="AU97" s="458">
        <f t="shared" si="147"/>
        <v>0</v>
      </c>
      <c r="AV97" s="458">
        <f t="shared" si="147"/>
        <v>0</v>
      </c>
      <c r="AW97" s="458">
        <f t="shared" si="147"/>
        <v>0</v>
      </c>
      <c r="AX97" s="458">
        <f t="shared" si="147"/>
        <v>0</v>
      </c>
      <c r="AY97" s="458">
        <f t="shared" si="147"/>
        <v>0</v>
      </c>
      <c r="AZ97" s="458">
        <f t="shared" si="147"/>
        <v>0</v>
      </c>
      <c r="BA97" s="458">
        <f t="shared" si="147"/>
        <v>0</v>
      </c>
      <c r="BB97" s="458">
        <f t="shared" si="147"/>
        <v>0</v>
      </c>
      <c r="BC97" s="458">
        <f t="shared" si="147"/>
        <v>0</v>
      </c>
      <c r="BD97" s="458">
        <f t="shared" si="147"/>
        <v>0</v>
      </c>
      <c r="BE97" s="459">
        <f t="shared" si="146"/>
        <v>0</v>
      </c>
      <c r="BF97" s="458">
        <f t="shared" si="146"/>
        <v>0</v>
      </c>
      <c r="BG97" s="458">
        <f t="shared" si="146"/>
        <v>0</v>
      </c>
      <c r="BH97" s="458">
        <f t="shared" si="146"/>
        <v>0</v>
      </c>
      <c r="BI97" s="458">
        <f t="shared" si="146"/>
        <v>0</v>
      </c>
      <c r="BJ97" s="458">
        <f t="shared" si="146"/>
        <v>0</v>
      </c>
      <c r="BK97" s="458">
        <f t="shared" si="146"/>
        <v>0</v>
      </c>
      <c r="BL97" s="458">
        <f t="shared" si="146"/>
        <v>0</v>
      </c>
      <c r="BM97" s="458">
        <f t="shared" si="146"/>
        <v>0</v>
      </c>
      <c r="BN97" s="458">
        <f t="shared" si="146"/>
        <v>0</v>
      </c>
      <c r="BO97" s="458">
        <f t="shared" si="146"/>
        <v>0</v>
      </c>
      <c r="BP97" s="458">
        <f t="shared" si="146"/>
        <v>0</v>
      </c>
      <c r="BQ97" s="458">
        <f t="shared" si="144"/>
        <v>0</v>
      </c>
      <c r="BR97" s="458">
        <f t="shared" si="144"/>
        <v>0</v>
      </c>
      <c r="BS97" s="458">
        <f t="shared" si="144"/>
        <v>0</v>
      </c>
      <c r="BT97" s="458">
        <f t="shared" si="144"/>
        <v>0</v>
      </c>
      <c r="BU97" s="458">
        <f t="shared" si="142"/>
        <v>0</v>
      </c>
      <c r="BV97" s="458">
        <f t="shared" si="142"/>
        <v>0</v>
      </c>
      <c r="BW97" s="458">
        <f t="shared" si="142"/>
        <v>0</v>
      </c>
      <c r="BX97" s="458">
        <f t="shared" si="142"/>
        <v>0</v>
      </c>
      <c r="BY97" s="458">
        <f t="shared" si="142"/>
        <v>0</v>
      </c>
      <c r="BZ97" s="458">
        <f t="shared" si="142"/>
        <v>0</v>
      </c>
      <c r="CA97" s="458">
        <f t="shared" si="142"/>
        <v>0</v>
      </c>
      <c r="CB97" s="458">
        <f t="shared" si="142"/>
        <v>0</v>
      </c>
      <c r="CC97" s="458">
        <f t="shared" si="142"/>
        <v>0</v>
      </c>
      <c r="CD97" s="458">
        <f t="shared" si="142"/>
        <v>0</v>
      </c>
      <c r="CE97" s="458">
        <f t="shared" si="142"/>
        <v>0</v>
      </c>
      <c r="CF97" s="458">
        <f t="shared" si="142"/>
        <v>0</v>
      </c>
      <c r="CG97" s="458">
        <f t="shared" si="142"/>
        <v>0</v>
      </c>
      <c r="CH97" s="458">
        <f t="shared" si="142"/>
        <v>0</v>
      </c>
      <c r="CI97" s="458">
        <f t="shared" si="142"/>
        <v>0</v>
      </c>
      <c r="CJ97" s="458">
        <f t="shared" si="142"/>
        <v>717501.36986301374</v>
      </c>
      <c r="CK97" s="458">
        <f t="shared" si="142"/>
        <v>717501.36986301374</v>
      </c>
      <c r="CL97" s="458">
        <f t="shared" si="142"/>
        <v>694356.1643835617</v>
      </c>
      <c r="CM97" s="458">
        <f t="shared" si="142"/>
        <v>717501.36986301374</v>
      </c>
      <c r="CN97" s="458">
        <f t="shared" si="142"/>
        <v>694356.1643835617</v>
      </c>
      <c r="CO97" s="458">
        <f t="shared" si="142"/>
        <v>717501.36986301374</v>
      </c>
      <c r="CP97" s="458">
        <f t="shared" si="150"/>
        <v>717501.36986301374</v>
      </c>
      <c r="CQ97" s="458">
        <f t="shared" si="150"/>
        <v>648065.75342465751</v>
      </c>
      <c r="CR97" s="458">
        <f t="shared" si="150"/>
        <v>717501.36986301374</v>
      </c>
      <c r="CS97" s="458">
        <f t="shared" si="150"/>
        <v>694356.1643835617</v>
      </c>
      <c r="CT97" s="458">
        <f t="shared" si="150"/>
        <v>717501.36986301374</v>
      </c>
      <c r="CU97" s="458">
        <f t="shared" si="150"/>
        <v>694356.1643835617</v>
      </c>
      <c r="CV97" s="458">
        <f t="shared" si="150"/>
        <v>0</v>
      </c>
      <c r="CW97" s="458">
        <f t="shared" si="150"/>
        <v>0</v>
      </c>
      <c r="CX97" s="458">
        <f t="shared" si="150"/>
        <v>0</v>
      </c>
      <c r="CY97" s="458">
        <f t="shared" si="150"/>
        <v>0</v>
      </c>
      <c r="CZ97" s="458">
        <f t="shared" si="150"/>
        <v>0</v>
      </c>
      <c r="DA97" s="458">
        <f t="shared" si="150"/>
        <v>0</v>
      </c>
      <c r="DB97" s="458">
        <f t="shared" si="150"/>
        <v>0</v>
      </c>
      <c r="DC97" s="458">
        <f t="shared" si="150"/>
        <v>0</v>
      </c>
      <c r="DD97" s="458">
        <f t="shared" si="150"/>
        <v>0</v>
      </c>
      <c r="DE97" s="458">
        <f t="shared" si="150"/>
        <v>0</v>
      </c>
      <c r="DF97" s="458">
        <f t="shared" si="148"/>
        <v>0</v>
      </c>
      <c r="DG97" s="458">
        <f t="shared" si="148"/>
        <v>0</v>
      </c>
      <c r="DH97" s="458">
        <f t="shared" si="148"/>
        <v>0</v>
      </c>
      <c r="DI97" s="458">
        <f t="shared" si="148"/>
        <v>0</v>
      </c>
      <c r="DJ97" s="458">
        <f t="shared" si="148"/>
        <v>0</v>
      </c>
      <c r="DK97" s="458">
        <f t="shared" si="153"/>
        <v>0</v>
      </c>
      <c r="DL97" s="458">
        <f t="shared" si="153"/>
        <v>0</v>
      </c>
      <c r="DM97" s="458">
        <f t="shared" si="153"/>
        <v>0</v>
      </c>
      <c r="DN97" s="458">
        <f t="shared" si="153"/>
        <v>0</v>
      </c>
      <c r="DO97" s="458">
        <f t="shared" si="153"/>
        <v>0</v>
      </c>
      <c r="DP97" s="458">
        <f t="shared" si="153"/>
        <v>0</v>
      </c>
      <c r="DQ97" s="458">
        <f t="shared" si="153"/>
        <v>0</v>
      </c>
      <c r="DR97" s="458">
        <f t="shared" si="153"/>
        <v>0</v>
      </c>
      <c r="DS97" s="458">
        <f t="shared" si="153"/>
        <v>0</v>
      </c>
      <c r="DT97" s="458">
        <f t="shared" si="153"/>
        <v>0</v>
      </c>
      <c r="DU97" s="458">
        <f t="shared" si="153"/>
        <v>0</v>
      </c>
      <c r="DV97" s="458">
        <f t="shared" si="153"/>
        <v>0</v>
      </c>
      <c r="DW97" s="458">
        <f t="shared" si="153"/>
        <v>0</v>
      </c>
      <c r="DX97" s="458">
        <f t="shared" si="153"/>
        <v>0</v>
      </c>
      <c r="DY97" s="458">
        <f t="shared" si="153"/>
        <v>0</v>
      </c>
      <c r="DZ97" s="458">
        <f t="shared" si="153"/>
        <v>0</v>
      </c>
      <c r="EA97" s="458">
        <f t="shared" si="152"/>
        <v>0</v>
      </c>
      <c r="EB97" s="458">
        <f t="shared" si="152"/>
        <v>0</v>
      </c>
      <c r="EC97" s="458">
        <f t="shared" si="152"/>
        <v>0</v>
      </c>
      <c r="ED97" s="458">
        <f t="shared" si="152"/>
        <v>0</v>
      </c>
      <c r="EE97" s="458">
        <f t="shared" si="152"/>
        <v>0</v>
      </c>
      <c r="EF97" s="458">
        <f t="shared" si="152"/>
        <v>0</v>
      </c>
      <c r="EG97" s="458">
        <f t="shared" si="152"/>
        <v>0</v>
      </c>
      <c r="EH97" s="458">
        <f t="shared" si="152"/>
        <v>0</v>
      </c>
      <c r="EI97" s="458">
        <f t="shared" si="152"/>
        <v>0</v>
      </c>
      <c r="EJ97" s="458">
        <f t="shared" si="152"/>
        <v>0</v>
      </c>
      <c r="EK97" s="458">
        <f t="shared" si="152"/>
        <v>0</v>
      </c>
    </row>
    <row r="98" spans="1:141" s="761" customFormat="1">
      <c r="A98" s="758">
        <v>45870</v>
      </c>
      <c r="B98" s="766">
        <v>2025</v>
      </c>
      <c r="C98" s="700">
        <v>0</v>
      </c>
      <c r="D98" s="448">
        <f t="shared" si="149"/>
        <v>0</v>
      </c>
      <c r="F98" s="760">
        <v>45870</v>
      </c>
      <c r="G98" s="760">
        <f t="shared" si="137"/>
        <v>45870</v>
      </c>
      <c r="H98" s="442">
        <f t="shared" si="141"/>
        <v>46234</v>
      </c>
      <c r="J98" s="458">
        <f t="shared" si="145"/>
        <v>0</v>
      </c>
      <c r="K98" s="458">
        <f t="shared" si="145"/>
        <v>0</v>
      </c>
      <c r="L98" s="458">
        <f t="shared" si="145"/>
        <v>0</v>
      </c>
      <c r="M98" s="458">
        <f t="shared" si="145"/>
        <v>0</v>
      </c>
      <c r="N98" s="458">
        <f t="shared" si="145"/>
        <v>0</v>
      </c>
      <c r="O98" s="458">
        <f t="shared" si="145"/>
        <v>0</v>
      </c>
      <c r="P98" s="458">
        <f t="shared" si="145"/>
        <v>0</v>
      </c>
      <c r="Q98" s="458">
        <f t="shared" si="145"/>
        <v>0</v>
      </c>
      <c r="R98" s="458">
        <f t="shared" si="145"/>
        <v>0</v>
      </c>
      <c r="S98" s="458">
        <f t="shared" si="145"/>
        <v>0</v>
      </c>
      <c r="T98" s="458">
        <f t="shared" si="145"/>
        <v>0</v>
      </c>
      <c r="U98" s="459">
        <f t="shared" si="145"/>
        <v>0</v>
      </c>
      <c r="V98" s="458">
        <f t="shared" si="145"/>
        <v>0</v>
      </c>
      <c r="W98" s="458">
        <f t="shared" si="145"/>
        <v>0</v>
      </c>
      <c r="X98" s="458">
        <f t="shared" si="145"/>
        <v>0</v>
      </c>
      <c r="Y98" s="458">
        <f t="shared" si="145"/>
        <v>0</v>
      </c>
      <c r="Z98" s="458">
        <f t="shared" si="143"/>
        <v>0</v>
      </c>
      <c r="AA98" s="458">
        <f t="shared" si="143"/>
        <v>0</v>
      </c>
      <c r="AB98" s="458">
        <f t="shared" si="143"/>
        <v>0</v>
      </c>
      <c r="AC98" s="458">
        <f t="shared" si="143"/>
        <v>0</v>
      </c>
      <c r="AD98" s="458">
        <f t="shared" si="143"/>
        <v>0</v>
      </c>
      <c r="AE98" s="458">
        <f t="shared" si="143"/>
        <v>0</v>
      </c>
      <c r="AF98" s="458">
        <f t="shared" si="143"/>
        <v>0</v>
      </c>
      <c r="AG98" s="459">
        <f t="shared" si="143"/>
        <v>0</v>
      </c>
      <c r="AH98" s="458">
        <f t="shared" si="143"/>
        <v>0</v>
      </c>
      <c r="AI98" s="458">
        <f t="shared" si="143"/>
        <v>0</v>
      </c>
      <c r="AJ98" s="458">
        <f t="shared" si="143"/>
        <v>0</v>
      </c>
      <c r="AK98" s="458">
        <f t="shared" si="143"/>
        <v>0</v>
      </c>
      <c r="AL98" s="458">
        <f t="shared" si="143"/>
        <v>0</v>
      </c>
      <c r="AM98" s="458">
        <f t="shared" si="143"/>
        <v>0</v>
      </c>
      <c r="AN98" s="458">
        <f t="shared" si="143"/>
        <v>0</v>
      </c>
      <c r="AO98" s="458">
        <f t="shared" si="147"/>
        <v>0</v>
      </c>
      <c r="AP98" s="458">
        <f t="shared" si="147"/>
        <v>0</v>
      </c>
      <c r="AQ98" s="458">
        <f t="shared" si="147"/>
        <v>0</v>
      </c>
      <c r="AR98" s="458">
        <f t="shared" si="147"/>
        <v>0</v>
      </c>
      <c r="AS98" s="459">
        <f t="shared" si="147"/>
        <v>0</v>
      </c>
      <c r="AT98" s="458">
        <f t="shared" si="147"/>
        <v>0</v>
      </c>
      <c r="AU98" s="458">
        <f t="shared" si="147"/>
        <v>0</v>
      </c>
      <c r="AV98" s="458">
        <f t="shared" si="147"/>
        <v>0</v>
      </c>
      <c r="AW98" s="458">
        <f t="shared" si="147"/>
        <v>0</v>
      </c>
      <c r="AX98" s="458">
        <f t="shared" si="147"/>
        <v>0</v>
      </c>
      <c r="AY98" s="458">
        <f t="shared" si="147"/>
        <v>0</v>
      </c>
      <c r="AZ98" s="458">
        <f t="shared" si="147"/>
        <v>0</v>
      </c>
      <c r="BA98" s="458">
        <f t="shared" si="147"/>
        <v>0</v>
      </c>
      <c r="BB98" s="458">
        <f t="shared" si="147"/>
        <v>0</v>
      </c>
      <c r="BC98" s="458">
        <f t="shared" si="147"/>
        <v>0</v>
      </c>
      <c r="BD98" s="458">
        <f t="shared" si="147"/>
        <v>0</v>
      </c>
      <c r="BE98" s="459">
        <f t="shared" si="146"/>
        <v>0</v>
      </c>
      <c r="BF98" s="458">
        <f t="shared" si="146"/>
        <v>0</v>
      </c>
      <c r="BG98" s="458">
        <f t="shared" si="146"/>
        <v>0</v>
      </c>
      <c r="BH98" s="458">
        <f t="shared" si="146"/>
        <v>0</v>
      </c>
      <c r="BI98" s="458">
        <f t="shared" si="146"/>
        <v>0</v>
      </c>
      <c r="BJ98" s="458">
        <f t="shared" si="146"/>
        <v>0</v>
      </c>
      <c r="BK98" s="458">
        <f t="shared" si="146"/>
        <v>0</v>
      </c>
      <c r="BL98" s="458">
        <f t="shared" si="146"/>
        <v>0</v>
      </c>
      <c r="BM98" s="458">
        <f t="shared" si="146"/>
        <v>0</v>
      </c>
      <c r="BN98" s="458">
        <f t="shared" si="146"/>
        <v>0</v>
      </c>
      <c r="BO98" s="458">
        <f t="shared" si="146"/>
        <v>0</v>
      </c>
      <c r="BP98" s="458">
        <f t="shared" si="146"/>
        <v>0</v>
      </c>
      <c r="BQ98" s="458">
        <f t="shared" si="144"/>
        <v>0</v>
      </c>
      <c r="BR98" s="458">
        <f t="shared" si="144"/>
        <v>0</v>
      </c>
      <c r="BS98" s="458">
        <f t="shared" si="144"/>
        <v>0</v>
      </c>
      <c r="BT98" s="458">
        <f t="shared" si="144"/>
        <v>0</v>
      </c>
      <c r="BU98" s="458">
        <f t="shared" si="142"/>
        <v>0</v>
      </c>
      <c r="BV98" s="458">
        <f t="shared" si="142"/>
        <v>0</v>
      </c>
      <c r="BW98" s="458">
        <f t="shared" ref="BW98:CL113" si="154">IF((DATE(YEAR($F98),MONTH($F98),1))&lt;=(DATE(YEAR($G98),MONTH($G98),1)),IF(AND($G98&lt;=BW$5,$H98&gt;BW$6),BW$4*($D98/($H98-$G98+1)),IF(AND($G98&gt;BW$5,$G98&lt;=BW$6),(BW$6-$G98+1)*($D98/($H98-$G98+1)),IF(AND($H98&gt;=BW$5,$H98&lt;=BW$6),($H98-BW$5+1)*($D98/($H98-$G98+1)),0))),IF($F98=BW$5,($F98-$G98+BW$4)/($H98-$G98+1)*$D98,IF($F98&lt;BW$5,IF(AND($G98&lt;=BW$5,$H98&gt;BW$6),BW$4*($D98/($H98-$G98+1)),IF(AND($H98&gt;=BW$5,$H98&lt;=BW$6),($H98-BW$5+1)*($D98/($H98-$G98+1)),0)),0)))</f>
        <v>0</v>
      </c>
      <c r="BX98" s="458">
        <f t="shared" si="154"/>
        <v>0</v>
      </c>
      <c r="BY98" s="458">
        <f t="shared" si="154"/>
        <v>0</v>
      </c>
      <c r="BZ98" s="458">
        <f t="shared" si="154"/>
        <v>0</v>
      </c>
      <c r="CA98" s="458">
        <f t="shared" si="154"/>
        <v>0</v>
      </c>
      <c r="CB98" s="458">
        <f t="shared" si="154"/>
        <v>0</v>
      </c>
      <c r="CC98" s="458">
        <f t="shared" si="154"/>
        <v>0</v>
      </c>
      <c r="CD98" s="458">
        <f t="shared" si="154"/>
        <v>0</v>
      </c>
      <c r="CE98" s="458">
        <f t="shared" si="154"/>
        <v>0</v>
      </c>
      <c r="CF98" s="458">
        <f t="shared" si="154"/>
        <v>0</v>
      </c>
      <c r="CG98" s="458">
        <f t="shared" si="154"/>
        <v>0</v>
      </c>
      <c r="CH98" s="458">
        <f t="shared" si="154"/>
        <v>0</v>
      </c>
      <c r="CI98" s="458">
        <f t="shared" si="154"/>
        <v>0</v>
      </c>
      <c r="CJ98" s="458">
        <f t="shared" si="154"/>
        <v>0</v>
      </c>
      <c r="CK98" s="458">
        <f t="shared" si="154"/>
        <v>0</v>
      </c>
      <c r="CL98" s="458">
        <f t="shared" si="154"/>
        <v>0</v>
      </c>
      <c r="CM98" s="458">
        <f t="shared" ref="CM98:DB123" si="155">IF((DATE(YEAR($F98),MONTH($F98),1))&lt;=(DATE(YEAR($G98),MONTH($G98),1)),IF(AND($G98&lt;=CM$5,$H98&gt;CM$6),CM$4*($D98/($H98-$G98+1)),IF(AND($G98&gt;CM$5,$G98&lt;=CM$6),(CM$6-$G98+1)*($D98/($H98-$G98+1)),IF(AND($H98&gt;=CM$5,$H98&lt;=CM$6),($H98-CM$5+1)*($D98/($H98-$G98+1)),0))),IF($F98=CM$5,($F98-$G98+CM$4)/($H98-$G98+1)*$D98,IF($F98&lt;CM$5,IF(AND($G98&lt;=CM$5,$H98&gt;CM$6),CM$4*($D98/($H98-$G98+1)),IF(AND($H98&gt;=CM$5,$H98&lt;=CM$6),($H98-CM$5+1)*($D98/($H98-$G98+1)),0)),0)))</f>
        <v>0</v>
      </c>
      <c r="CN98" s="458">
        <f t="shared" si="155"/>
        <v>0</v>
      </c>
      <c r="CO98" s="458">
        <f t="shared" si="155"/>
        <v>0</v>
      </c>
      <c r="CP98" s="458">
        <f t="shared" si="150"/>
        <v>0</v>
      </c>
      <c r="CQ98" s="458">
        <f t="shared" si="150"/>
        <v>0</v>
      </c>
      <c r="CR98" s="458">
        <f t="shared" si="150"/>
        <v>0</v>
      </c>
      <c r="CS98" s="458">
        <f t="shared" si="150"/>
        <v>0</v>
      </c>
      <c r="CT98" s="458">
        <f t="shared" si="150"/>
        <v>0</v>
      </c>
      <c r="CU98" s="458">
        <f t="shared" si="150"/>
        <v>0</v>
      </c>
      <c r="CV98" s="458">
        <f t="shared" si="150"/>
        <v>0</v>
      </c>
      <c r="CW98" s="458">
        <f t="shared" si="150"/>
        <v>0</v>
      </c>
      <c r="CX98" s="458">
        <f t="shared" si="150"/>
        <v>0</v>
      </c>
      <c r="CY98" s="458">
        <f t="shared" si="150"/>
        <v>0</v>
      </c>
      <c r="CZ98" s="458">
        <f t="shared" si="150"/>
        <v>0</v>
      </c>
      <c r="DA98" s="458">
        <f t="shared" si="150"/>
        <v>0</v>
      </c>
      <c r="DB98" s="458">
        <f t="shared" si="150"/>
        <v>0</v>
      </c>
      <c r="DC98" s="458">
        <f t="shared" si="150"/>
        <v>0</v>
      </c>
      <c r="DD98" s="458">
        <f t="shared" si="150"/>
        <v>0</v>
      </c>
      <c r="DE98" s="458">
        <f t="shared" si="150"/>
        <v>0</v>
      </c>
      <c r="DF98" s="458">
        <f t="shared" si="148"/>
        <v>0</v>
      </c>
      <c r="DG98" s="458">
        <f t="shared" si="148"/>
        <v>0</v>
      </c>
      <c r="DH98" s="458">
        <f t="shared" si="148"/>
        <v>0</v>
      </c>
      <c r="DI98" s="458">
        <f t="shared" si="148"/>
        <v>0</v>
      </c>
      <c r="DJ98" s="458">
        <f t="shared" si="148"/>
        <v>0</v>
      </c>
      <c r="DK98" s="458">
        <f t="shared" si="153"/>
        <v>0</v>
      </c>
      <c r="DL98" s="458">
        <f t="shared" si="153"/>
        <v>0</v>
      </c>
      <c r="DM98" s="458">
        <f t="shared" si="153"/>
        <v>0</v>
      </c>
      <c r="DN98" s="458">
        <f t="shared" si="153"/>
        <v>0</v>
      </c>
      <c r="DO98" s="458">
        <f t="shared" si="153"/>
        <v>0</v>
      </c>
      <c r="DP98" s="458">
        <f t="shared" si="153"/>
        <v>0</v>
      </c>
      <c r="DQ98" s="458">
        <f t="shared" si="153"/>
        <v>0</v>
      </c>
      <c r="DR98" s="458">
        <f t="shared" si="153"/>
        <v>0</v>
      </c>
      <c r="DS98" s="458">
        <f t="shared" si="153"/>
        <v>0</v>
      </c>
      <c r="DT98" s="458">
        <f t="shared" si="153"/>
        <v>0</v>
      </c>
      <c r="DU98" s="458">
        <f t="shared" si="153"/>
        <v>0</v>
      </c>
      <c r="DV98" s="458">
        <f t="shared" si="153"/>
        <v>0</v>
      </c>
      <c r="DW98" s="458">
        <f t="shared" si="153"/>
        <v>0</v>
      </c>
      <c r="DX98" s="458">
        <f t="shared" si="153"/>
        <v>0</v>
      </c>
      <c r="DY98" s="458">
        <f t="shared" si="153"/>
        <v>0</v>
      </c>
      <c r="DZ98" s="458">
        <f t="shared" si="153"/>
        <v>0</v>
      </c>
      <c r="EA98" s="458">
        <f t="shared" si="152"/>
        <v>0</v>
      </c>
      <c r="EB98" s="458">
        <f t="shared" si="152"/>
        <v>0</v>
      </c>
      <c r="EC98" s="458">
        <f t="shared" si="152"/>
        <v>0</v>
      </c>
      <c r="ED98" s="458">
        <f t="shared" si="152"/>
        <v>0</v>
      </c>
      <c r="EE98" s="458">
        <f t="shared" si="152"/>
        <v>0</v>
      </c>
      <c r="EF98" s="458">
        <f t="shared" si="152"/>
        <v>0</v>
      </c>
      <c r="EG98" s="458">
        <f t="shared" si="152"/>
        <v>0</v>
      </c>
      <c r="EH98" s="458">
        <f t="shared" si="152"/>
        <v>0</v>
      </c>
      <c r="EI98" s="458">
        <f t="shared" si="152"/>
        <v>0</v>
      </c>
      <c r="EJ98" s="458">
        <f t="shared" si="152"/>
        <v>0</v>
      </c>
      <c r="EK98" s="458">
        <f t="shared" si="152"/>
        <v>0</v>
      </c>
    </row>
    <row r="99" spans="1:141" s="761" customFormat="1">
      <c r="A99" s="758">
        <v>45901</v>
      </c>
      <c r="B99" s="766">
        <v>2025</v>
      </c>
      <c r="C99" s="700">
        <v>0</v>
      </c>
      <c r="D99" s="448">
        <f t="shared" si="149"/>
        <v>0</v>
      </c>
      <c r="F99" s="760">
        <v>45901</v>
      </c>
      <c r="G99" s="760">
        <f t="shared" si="137"/>
        <v>45901</v>
      </c>
      <c r="H99" s="442">
        <f t="shared" si="141"/>
        <v>46265</v>
      </c>
      <c r="J99" s="458">
        <f t="shared" si="145"/>
        <v>0</v>
      </c>
      <c r="K99" s="458">
        <f t="shared" si="145"/>
        <v>0</v>
      </c>
      <c r="L99" s="458">
        <f t="shared" si="145"/>
        <v>0</v>
      </c>
      <c r="M99" s="458">
        <f t="shared" si="145"/>
        <v>0</v>
      </c>
      <c r="N99" s="458">
        <f t="shared" si="145"/>
        <v>0</v>
      </c>
      <c r="O99" s="458">
        <f t="shared" si="145"/>
        <v>0</v>
      </c>
      <c r="P99" s="458">
        <f t="shared" si="145"/>
        <v>0</v>
      </c>
      <c r="Q99" s="458">
        <f t="shared" si="145"/>
        <v>0</v>
      </c>
      <c r="R99" s="458">
        <f t="shared" si="145"/>
        <v>0</v>
      </c>
      <c r="S99" s="458">
        <f t="shared" si="145"/>
        <v>0</v>
      </c>
      <c r="T99" s="458">
        <f t="shared" si="145"/>
        <v>0</v>
      </c>
      <c r="U99" s="459">
        <f t="shared" si="145"/>
        <v>0</v>
      </c>
      <c r="V99" s="458">
        <f t="shared" si="145"/>
        <v>0</v>
      </c>
      <c r="W99" s="458">
        <f t="shared" si="145"/>
        <v>0</v>
      </c>
      <c r="X99" s="458">
        <f t="shared" si="145"/>
        <v>0</v>
      </c>
      <c r="Y99" s="458">
        <f t="shared" si="145"/>
        <v>0</v>
      </c>
      <c r="Z99" s="458">
        <f t="shared" si="143"/>
        <v>0</v>
      </c>
      <c r="AA99" s="458">
        <f t="shared" si="143"/>
        <v>0</v>
      </c>
      <c r="AB99" s="458">
        <f t="shared" si="143"/>
        <v>0</v>
      </c>
      <c r="AC99" s="458">
        <f t="shared" si="143"/>
        <v>0</v>
      </c>
      <c r="AD99" s="458">
        <f t="shared" si="143"/>
        <v>0</v>
      </c>
      <c r="AE99" s="458">
        <f t="shared" si="143"/>
        <v>0</v>
      </c>
      <c r="AF99" s="458">
        <f t="shared" si="143"/>
        <v>0</v>
      </c>
      <c r="AG99" s="459">
        <f t="shared" si="143"/>
        <v>0</v>
      </c>
      <c r="AH99" s="458">
        <f t="shared" si="143"/>
        <v>0</v>
      </c>
      <c r="AI99" s="458">
        <f t="shared" si="143"/>
        <v>0</v>
      </c>
      <c r="AJ99" s="458">
        <f t="shared" si="143"/>
        <v>0</v>
      </c>
      <c r="AK99" s="458">
        <f t="shared" si="143"/>
        <v>0</v>
      </c>
      <c r="AL99" s="458">
        <f t="shared" si="143"/>
        <v>0</v>
      </c>
      <c r="AM99" s="458">
        <f t="shared" si="143"/>
        <v>0</v>
      </c>
      <c r="AN99" s="458">
        <f t="shared" si="143"/>
        <v>0</v>
      </c>
      <c r="AO99" s="458">
        <f t="shared" si="147"/>
        <v>0</v>
      </c>
      <c r="AP99" s="458">
        <f t="shared" si="147"/>
        <v>0</v>
      </c>
      <c r="AQ99" s="458">
        <f t="shared" si="147"/>
        <v>0</v>
      </c>
      <c r="AR99" s="458">
        <f t="shared" si="147"/>
        <v>0</v>
      </c>
      <c r="AS99" s="459">
        <f t="shared" si="147"/>
        <v>0</v>
      </c>
      <c r="AT99" s="458">
        <f t="shared" si="147"/>
        <v>0</v>
      </c>
      <c r="AU99" s="458">
        <f t="shared" si="147"/>
        <v>0</v>
      </c>
      <c r="AV99" s="458">
        <f t="shared" si="147"/>
        <v>0</v>
      </c>
      <c r="AW99" s="458">
        <f t="shared" si="147"/>
        <v>0</v>
      </c>
      <c r="AX99" s="458">
        <f t="shared" si="147"/>
        <v>0</v>
      </c>
      <c r="AY99" s="458">
        <f t="shared" si="147"/>
        <v>0</v>
      </c>
      <c r="AZ99" s="458">
        <f t="shared" si="147"/>
        <v>0</v>
      </c>
      <c r="BA99" s="458">
        <f t="shared" si="147"/>
        <v>0</v>
      </c>
      <c r="BB99" s="458">
        <f t="shared" si="147"/>
        <v>0</v>
      </c>
      <c r="BC99" s="458">
        <f t="shared" si="147"/>
        <v>0</v>
      </c>
      <c r="BD99" s="458">
        <f t="shared" si="147"/>
        <v>0</v>
      </c>
      <c r="BE99" s="459">
        <f t="shared" si="146"/>
        <v>0</v>
      </c>
      <c r="BF99" s="458">
        <f t="shared" si="146"/>
        <v>0</v>
      </c>
      <c r="BG99" s="458">
        <f t="shared" si="146"/>
        <v>0</v>
      </c>
      <c r="BH99" s="458">
        <f t="shared" si="146"/>
        <v>0</v>
      </c>
      <c r="BI99" s="458">
        <f t="shared" si="146"/>
        <v>0</v>
      </c>
      <c r="BJ99" s="458">
        <f t="shared" si="146"/>
        <v>0</v>
      </c>
      <c r="BK99" s="458">
        <f t="shared" si="146"/>
        <v>0</v>
      </c>
      <c r="BL99" s="458">
        <f t="shared" si="146"/>
        <v>0</v>
      </c>
      <c r="BM99" s="458">
        <f t="shared" si="146"/>
        <v>0</v>
      </c>
      <c r="BN99" s="458">
        <f t="shared" si="146"/>
        <v>0</v>
      </c>
      <c r="BO99" s="458">
        <f t="shared" si="146"/>
        <v>0</v>
      </c>
      <c r="BP99" s="458">
        <f t="shared" si="146"/>
        <v>0</v>
      </c>
      <c r="BQ99" s="458">
        <f t="shared" si="144"/>
        <v>0</v>
      </c>
      <c r="BR99" s="458">
        <f t="shared" si="144"/>
        <v>0</v>
      </c>
      <c r="BS99" s="458">
        <f t="shared" si="144"/>
        <v>0</v>
      </c>
      <c r="BT99" s="458">
        <f t="shared" si="144"/>
        <v>0</v>
      </c>
      <c r="BU99" s="458">
        <f t="shared" ref="BU99:CJ114" si="156">IF((DATE(YEAR($F99),MONTH($F99),1))&lt;=(DATE(YEAR($G99),MONTH($G99),1)),IF(AND($G99&lt;=BU$5,$H99&gt;BU$6),BU$4*($D99/($H99-$G99+1)),IF(AND($G99&gt;BU$5,$G99&lt;=BU$6),(BU$6-$G99+1)*($D99/($H99-$G99+1)),IF(AND($H99&gt;=BU$5,$H99&lt;=BU$6),($H99-BU$5+1)*($D99/($H99-$G99+1)),0))),IF($F99=BU$5,($F99-$G99+BU$4)/($H99-$G99+1)*$D99,IF($F99&lt;BU$5,IF(AND($G99&lt;=BU$5,$H99&gt;BU$6),BU$4*($D99/($H99-$G99+1)),IF(AND($H99&gt;=BU$5,$H99&lt;=BU$6),($H99-BU$5+1)*($D99/($H99-$G99+1)),0)),0)))</f>
        <v>0</v>
      </c>
      <c r="BV99" s="458">
        <f t="shared" si="156"/>
        <v>0</v>
      </c>
      <c r="BW99" s="458">
        <f t="shared" si="156"/>
        <v>0</v>
      </c>
      <c r="BX99" s="458">
        <f t="shared" si="156"/>
        <v>0</v>
      </c>
      <c r="BY99" s="458">
        <f t="shared" si="156"/>
        <v>0</v>
      </c>
      <c r="BZ99" s="458">
        <f t="shared" si="156"/>
        <v>0</v>
      </c>
      <c r="CA99" s="458">
        <f t="shared" si="156"/>
        <v>0</v>
      </c>
      <c r="CB99" s="458">
        <f t="shared" si="156"/>
        <v>0</v>
      </c>
      <c r="CC99" s="458">
        <f t="shared" si="156"/>
        <v>0</v>
      </c>
      <c r="CD99" s="458">
        <f t="shared" si="156"/>
        <v>0</v>
      </c>
      <c r="CE99" s="458">
        <f t="shared" si="156"/>
        <v>0</v>
      </c>
      <c r="CF99" s="458">
        <f t="shared" si="156"/>
        <v>0</v>
      </c>
      <c r="CG99" s="458">
        <f t="shared" si="156"/>
        <v>0</v>
      </c>
      <c r="CH99" s="458">
        <f t="shared" si="156"/>
        <v>0</v>
      </c>
      <c r="CI99" s="458">
        <f t="shared" si="156"/>
        <v>0</v>
      </c>
      <c r="CJ99" s="458">
        <f t="shared" si="156"/>
        <v>0</v>
      </c>
      <c r="CK99" s="458">
        <f t="shared" si="154"/>
        <v>0</v>
      </c>
      <c r="CL99" s="458">
        <f t="shared" si="154"/>
        <v>0</v>
      </c>
      <c r="CM99" s="458">
        <f t="shared" si="155"/>
        <v>0</v>
      </c>
      <c r="CN99" s="458">
        <f t="shared" si="155"/>
        <v>0</v>
      </c>
      <c r="CO99" s="458">
        <f t="shared" si="155"/>
        <v>0</v>
      </c>
      <c r="CP99" s="458">
        <f t="shared" si="150"/>
        <v>0</v>
      </c>
      <c r="CQ99" s="458">
        <f t="shared" si="150"/>
        <v>0</v>
      </c>
      <c r="CR99" s="458">
        <f t="shared" si="150"/>
        <v>0</v>
      </c>
      <c r="CS99" s="458">
        <f t="shared" si="150"/>
        <v>0</v>
      </c>
      <c r="CT99" s="458">
        <f t="shared" si="150"/>
        <v>0</v>
      </c>
      <c r="CU99" s="458">
        <f t="shared" si="150"/>
        <v>0</v>
      </c>
      <c r="CV99" s="458">
        <f t="shared" si="150"/>
        <v>0</v>
      </c>
      <c r="CW99" s="458">
        <f t="shared" si="150"/>
        <v>0</v>
      </c>
      <c r="CX99" s="458">
        <f t="shared" si="150"/>
        <v>0</v>
      </c>
      <c r="CY99" s="458">
        <f t="shared" si="150"/>
        <v>0</v>
      </c>
      <c r="CZ99" s="458">
        <f t="shared" si="150"/>
        <v>0</v>
      </c>
      <c r="DA99" s="458">
        <f t="shared" si="150"/>
        <v>0</v>
      </c>
      <c r="DB99" s="458">
        <f t="shared" si="150"/>
        <v>0</v>
      </c>
      <c r="DC99" s="458">
        <f t="shared" si="150"/>
        <v>0</v>
      </c>
      <c r="DD99" s="458">
        <f t="shared" si="150"/>
        <v>0</v>
      </c>
      <c r="DE99" s="458">
        <f t="shared" si="150"/>
        <v>0</v>
      </c>
      <c r="DF99" s="458">
        <f t="shared" si="148"/>
        <v>0</v>
      </c>
      <c r="DG99" s="458">
        <f t="shared" si="148"/>
        <v>0</v>
      </c>
      <c r="DH99" s="458">
        <f t="shared" si="148"/>
        <v>0</v>
      </c>
      <c r="DI99" s="458">
        <f t="shared" si="148"/>
        <v>0</v>
      </c>
      <c r="DJ99" s="458">
        <f t="shared" si="148"/>
        <v>0</v>
      </c>
      <c r="DK99" s="458">
        <f t="shared" si="153"/>
        <v>0</v>
      </c>
      <c r="DL99" s="458">
        <f t="shared" si="153"/>
        <v>0</v>
      </c>
      <c r="DM99" s="458">
        <f t="shared" si="153"/>
        <v>0</v>
      </c>
      <c r="DN99" s="458">
        <f t="shared" si="153"/>
        <v>0</v>
      </c>
      <c r="DO99" s="458">
        <f t="shared" si="153"/>
        <v>0</v>
      </c>
      <c r="DP99" s="458">
        <f t="shared" si="153"/>
        <v>0</v>
      </c>
      <c r="DQ99" s="458">
        <f t="shared" si="153"/>
        <v>0</v>
      </c>
      <c r="DR99" s="458">
        <f t="shared" si="153"/>
        <v>0</v>
      </c>
      <c r="DS99" s="458">
        <f t="shared" si="153"/>
        <v>0</v>
      </c>
      <c r="DT99" s="458">
        <f t="shared" si="153"/>
        <v>0</v>
      </c>
      <c r="DU99" s="458">
        <f t="shared" si="153"/>
        <v>0</v>
      </c>
      <c r="DV99" s="458">
        <f t="shared" si="153"/>
        <v>0</v>
      </c>
      <c r="DW99" s="458">
        <f t="shared" si="153"/>
        <v>0</v>
      </c>
      <c r="DX99" s="458">
        <f t="shared" si="153"/>
        <v>0</v>
      </c>
      <c r="DY99" s="458">
        <f t="shared" si="153"/>
        <v>0</v>
      </c>
      <c r="DZ99" s="458">
        <f t="shared" si="153"/>
        <v>0</v>
      </c>
      <c r="EA99" s="458">
        <f t="shared" si="152"/>
        <v>0</v>
      </c>
      <c r="EB99" s="458">
        <f t="shared" si="152"/>
        <v>0</v>
      </c>
      <c r="EC99" s="458">
        <f t="shared" si="152"/>
        <v>0</v>
      </c>
      <c r="ED99" s="458">
        <f t="shared" si="152"/>
        <v>0</v>
      </c>
      <c r="EE99" s="458">
        <f t="shared" si="152"/>
        <v>0</v>
      </c>
      <c r="EF99" s="458">
        <f t="shared" si="152"/>
        <v>0</v>
      </c>
      <c r="EG99" s="458">
        <f t="shared" si="152"/>
        <v>0</v>
      </c>
      <c r="EH99" s="458">
        <f t="shared" si="152"/>
        <v>0</v>
      </c>
      <c r="EI99" s="458">
        <f t="shared" si="152"/>
        <v>0</v>
      </c>
      <c r="EJ99" s="458">
        <f t="shared" si="152"/>
        <v>0</v>
      </c>
      <c r="EK99" s="458">
        <f t="shared" si="152"/>
        <v>0</v>
      </c>
    </row>
    <row r="100" spans="1:141" s="761" customFormat="1">
      <c r="A100" s="758">
        <v>45931</v>
      </c>
      <c r="B100" s="766">
        <v>2025</v>
      </c>
      <c r="C100" s="755">
        <v>21200</v>
      </c>
      <c r="D100" s="448">
        <f t="shared" si="149"/>
        <v>8140800</v>
      </c>
      <c r="F100" s="760">
        <v>45931</v>
      </c>
      <c r="G100" s="760">
        <f t="shared" si="137"/>
        <v>45931</v>
      </c>
      <c r="H100" s="442">
        <f t="shared" si="141"/>
        <v>46295</v>
      </c>
      <c r="J100" s="458">
        <f t="shared" si="145"/>
        <v>0</v>
      </c>
      <c r="K100" s="458">
        <f t="shared" si="145"/>
        <v>0</v>
      </c>
      <c r="L100" s="458">
        <f t="shared" si="145"/>
        <v>0</v>
      </c>
      <c r="M100" s="458">
        <f t="shared" si="145"/>
        <v>0</v>
      </c>
      <c r="N100" s="458">
        <f t="shared" si="145"/>
        <v>0</v>
      </c>
      <c r="O100" s="458">
        <f t="shared" si="145"/>
        <v>0</v>
      </c>
      <c r="P100" s="458">
        <f t="shared" si="145"/>
        <v>0</v>
      </c>
      <c r="Q100" s="458">
        <f t="shared" si="145"/>
        <v>0</v>
      </c>
      <c r="R100" s="458">
        <f t="shared" si="145"/>
        <v>0</v>
      </c>
      <c r="S100" s="458">
        <f t="shared" si="145"/>
        <v>0</v>
      </c>
      <c r="T100" s="458">
        <f t="shared" si="145"/>
        <v>0</v>
      </c>
      <c r="U100" s="459">
        <f t="shared" si="145"/>
        <v>0</v>
      </c>
      <c r="V100" s="458">
        <f t="shared" si="145"/>
        <v>0</v>
      </c>
      <c r="W100" s="458">
        <f t="shared" si="145"/>
        <v>0</v>
      </c>
      <c r="X100" s="458">
        <f t="shared" si="145"/>
        <v>0</v>
      </c>
      <c r="Y100" s="458">
        <f t="shared" si="145"/>
        <v>0</v>
      </c>
      <c r="Z100" s="458">
        <f t="shared" si="143"/>
        <v>0</v>
      </c>
      <c r="AA100" s="458">
        <f t="shared" si="143"/>
        <v>0</v>
      </c>
      <c r="AB100" s="458">
        <f t="shared" si="143"/>
        <v>0</v>
      </c>
      <c r="AC100" s="458">
        <f t="shared" si="143"/>
        <v>0</v>
      </c>
      <c r="AD100" s="458">
        <f t="shared" si="143"/>
        <v>0</v>
      </c>
      <c r="AE100" s="458">
        <f t="shared" si="143"/>
        <v>0</v>
      </c>
      <c r="AF100" s="458">
        <f t="shared" si="143"/>
        <v>0</v>
      </c>
      <c r="AG100" s="459">
        <f t="shared" si="143"/>
        <v>0</v>
      </c>
      <c r="AH100" s="458">
        <f t="shared" si="143"/>
        <v>0</v>
      </c>
      <c r="AI100" s="458">
        <f t="shared" si="143"/>
        <v>0</v>
      </c>
      <c r="AJ100" s="458">
        <f t="shared" si="143"/>
        <v>0</v>
      </c>
      <c r="AK100" s="458">
        <f t="shared" si="143"/>
        <v>0</v>
      </c>
      <c r="AL100" s="458">
        <f t="shared" si="143"/>
        <v>0</v>
      </c>
      <c r="AM100" s="458">
        <f t="shared" si="143"/>
        <v>0</v>
      </c>
      <c r="AN100" s="458">
        <f t="shared" si="143"/>
        <v>0</v>
      </c>
      <c r="AO100" s="458">
        <f t="shared" si="147"/>
        <v>0</v>
      </c>
      <c r="AP100" s="458">
        <f t="shared" si="147"/>
        <v>0</v>
      </c>
      <c r="AQ100" s="458">
        <f t="shared" si="147"/>
        <v>0</v>
      </c>
      <c r="AR100" s="458">
        <f t="shared" si="147"/>
        <v>0</v>
      </c>
      <c r="AS100" s="459">
        <f t="shared" si="147"/>
        <v>0</v>
      </c>
      <c r="AT100" s="458">
        <f t="shared" si="147"/>
        <v>0</v>
      </c>
      <c r="AU100" s="458">
        <f t="shared" si="147"/>
        <v>0</v>
      </c>
      <c r="AV100" s="458">
        <f t="shared" si="147"/>
        <v>0</v>
      </c>
      <c r="AW100" s="458">
        <f t="shared" si="147"/>
        <v>0</v>
      </c>
      <c r="AX100" s="458">
        <f t="shared" si="147"/>
        <v>0</v>
      </c>
      <c r="AY100" s="458">
        <f t="shared" si="147"/>
        <v>0</v>
      </c>
      <c r="AZ100" s="458">
        <f t="shared" si="147"/>
        <v>0</v>
      </c>
      <c r="BA100" s="458">
        <f t="shared" si="147"/>
        <v>0</v>
      </c>
      <c r="BB100" s="458">
        <f t="shared" si="147"/>
        <v>0</v>
      </c>
      <c r="BC100" s="458">
        <f t="shared" si="147"/>
        <v>0</v>
      </c>
      <c r="BD100" s="458">
        <f t="shared" si="147"/>
        <v>0</v>
      </c>
      <c r="BE100" s="459">
        <f t="shared" si="146"/>
        <v>0</v>
      </c>
      <c r="BF100" s="458">
        <f t="shared" si="146"/>
        <v>0</v>
      </c>
      <c r="BG100" s="458">
        <f t="shared" si="146"/>
        <v>0</v>
      </c>
      <c r="BH100" s="458">
        <f t="shared" si="146"/>
        <v>0</v>
      </c>
      <c r="BI100" s="458">
        <f t="shared" si="146"/>
        <v>0</v>
      </c>
      <c r="BJ100" s="458">
        <f t="shared" si="146"/>
        <v>0</v>
      </c>
      <c r="BK100" s="458">
        <f t="shared" si="146"/>
        <v>0</v>
      </c>
      <c r="BL100" s="458">
        <f t="shared" si="146"/>
        <v>0</v>
      </c>
      <c r="BM100" s="458">
        <f t="shared" si="146"/>
        <v>0</v>
      </c>
      <c r="BN100" s="458">
        <f t="shared" si="146"/>
        <v>0</v>
      </c>
      <c r="BO100" s="458">
        <f t="shared" si="146"/>
        <v>0</v>
      </c>
      <c r="BP100" s="458">
        <f t="shared" si="146"/>
        <v>0</v>
      </c>
      <c r="BQ100" s="458">
        <f t="shared" si="144"/>
        <v>0</v>
      </c>
      <c r="BR100" s="458">
        <f t="shared" si="144"/>
        <v>0</v>
      </c>
      <c r="BS100" s="458">
        <f t="shared" si="144"/>
        <v>0</v>
      </c>
      <c r="BT100" s="458">
        <f t="shared" si="144"/>
        <v>0</v>
      </c>
      <c r="BU100" s="458">
        <f t="shared" si="156"/>
        <v>0</v>
      </c>
      <c r="BV100" s="458">
        <f t="shared" si="156"/>
        <v>0</v>
      </c>
      <c r="BW100" s="458">
        <f t="shared" si="156"/>
        <v>0</v>
      </c>
      <c r="BX100" s="458">
        <f t="shared" si="156"/>
        <v>0</v>
      </c>
      <c r="BY100" s="458">
        <f t="shared" si="156"/>
        <v>0</v>
      </c>
      <c r="BZ100" s="458">
        <f t="shared" si="156"/>
        <v>0</v>
      </c>
      <c r="CA100" s="458">
        <f t="shared" si="156"/>
        <v>0</v>
      </c>
      <c r="CB100" s="458">
        <f t="shared" si="156"/>
        <v>0</v>
      </c>
      <c r="CC100" s="458">
        <f t="shared" si="156"/>
        <v>0</v>
      </c>
      <c r="CD100" s="458">
        <f t="shared" si="156"/>
        <v>0</v>
      </c>
      <c r="CE100" s="458">
        <f t="shared" si="156"/>
        <v>0</v>
      </c>
      <c r="CF100" s="458">
        <f t="shared" si="156"/>
        <v>0</v>
      </c>
      <c r="CG100" s="458">
        <f t="shared" si="156"/>
        <v>0</v>
      </c>
      <c r="CH100" s="458">
        <f t="shared" si="156"/>
        <v>0</v>
      </c>
      <c r="CI100" s="458">
        <f t="shared" si="156"/>
        <v>0</v>
      </c>
      <c r="CJ100" s="458">
        <f t="shared" si="156"/>
        <v>0</v>
      </c>
      <c r="CK100" s="458">
        <f t="shared" si="154"/>
        <v>0</v>
      </c>
      <c r="CL100" s="458">
        <f t="shared" si="154"/>
        <v>0</v>
      </c>
      <c r="CM100" s="458">
        <f t="shared" si="155"/>
        <v>691410.41095890407</v>
      </c>
      <c r="CN100" s="458">
        <f t="shared" si="155"/>
        <v>669106.84931506845</v>
      </c>
      <c r="CO100" s="458">
        <f t="shared" si="155"/>
        <v>691410.41095890407</v>
      </c>
      <c r="CP100" s="458">
        <f t="shared" si="150"/>
        <v>691410.41095890407</v>
      </c>
      <c r="CQ100" s="458">
        <f t="shared" si="150"/>
        <v>624499.72602739721</v>
      </c>
      <c r="CR100" s="458">
        <f t="shared" si="150"/>
        <v>691410.41095890407</v>
      </c>
      <c r="CS100" s="458">
        <f t="shared" si="150"/>
        <v>669106.84931506845</v>
      </c>
      <c r="CT100" s="458">
        <f t="shared" si="150"/>
        <v>691410.41095890407</v>
      </c>
      <c r="CU100" s="458">
        <f t="shared" si="150"/>
        <v>669106.84931506845</v>
      </c>
      <c r="CV100" s="458">
        <f t="shared" si="150"/>
        <v>691410.41095890407</v>
      </c>
      <c r="CW100" s="458">
        <f t="shared" si="150"/>
        <v>691410.41095890407</v>
      </c>
      <c r="CX100" s="458">
        <f t="shared" si="150"/>
        <v>669106.84931506845</v>
      </c>
      <c r="CY100" s="458">
        <f t="shared" si="150"/>
        <v>0</v>
      </c>
      <c r="CZ100" s="458">
        <f t="shared" si="150"/>
        <v>0</v>
      </c>
      <c r="DA100" s="458">
        <f t="shared" si="150"/>
        <v>0</v>
      </c>
      <c r="DB100" s="458">
        <f t="shared" si="150"/>
        <v>0</v>
      </c>
      <c r="DC100" s="458">
        <f t="shared" si="150"/>
        <v>0</v>
      </c>
      <c r="DD100" s="458">
        <f t="shared" si="150"/>
        <v>0</v>
      </c>
      <c r="DE100" s="458">
        <f t="shared" si="150"/>
        <v>0</v>
      </c>
      <c r="DF100" s="458">
        <f t="shared" si="148"/>
        <v>0</v>
      </c>
      <c r="DG100" s="458">
        <f t="shared" si="148"/>
        <v>0</v>
      </c>
      <c r="DH100" s="458">
        <f t="shared" si="148"/>
        <v>0</v>
      </c>
      <c r="DI100" s="458">
        <f t="shared" si="148"/>
        <v>0</v>
      </c>
      <c r="DJ100" s="458">
        <f t="shared" si="148"/>
        <v>0</v>
      </c>
      <c r="DK100" s="458">
        <f t="shared" si="153"/>
        <v>0</v>
      </c>
      <c r="DL100" s="458">
        <f t="shared" si="153"/>
        <v>0</v>
      </c>
      <c r="DM100" s="458">
        <f t="shared" si="153"/>
        <v>0</v>
      </c>
      <c r="DN100" s="458">
        <f t="shared" si="153"/>
        <v>0</v>
      </c>
      <c r="DO100" s="458">
        <f t="shared" si="153"/>
        <v>0</v>
      </c>
      <c r="DP100" s="458">
        <f t="shared" si="153"/>
        <v>0</v>
      </c>
      <c r="DQ100" s="458">
        <f t="shared" si="153"/>
        <v>0</v>
      </c>
      <c r="DR100" s="458">
        <f t="shared" si="153"/>
        <v>0</v>
      </c>
      <c r="DS100" s="458">
        <f t="shared" si="153"/>
        <v>0</v>
      </c>
      <c r="DT100" s="458">
        <f t="shared" si="153"/>
        <v>0</v>
      </c>
      <c r="DU100" s="458">
        <f t="shared" si="153"/>
        <v>0</v>
      </c>
      <c r="DV100" s="458">
        <f t="shared" si="153"/>
        <v>0</v>
      </c>
      <c r="DW100" s="458">
        <f t="shared" si="153"/>
        <v>0</v>
      </c>
      <c r="DX100" s="458">
        <f t="shared" si="153"/>
        <v>0</v>
      </c>
      <c r="DY100" s="458">
        <f t="shared" si="153"/>
        <v>0</v>
      </c>
      <c r="DZ100" s="458">
        <f t="shared" si="153"/>
        <v>0</v>
      </c>
      <c r="EA100" s="458">
        <f t="shared" si="152"/>
        <v>0</v>
      </c>
      <c r="EB100" s="458">
        <f t="shared" si="152"/>
        <v>0</v>
      </c>
      <c r="EC100" s="458">
        <f t="shared" si="152"/>
        <v>0</v>
      </c>
      <c r="ED100" s="458">
        <f t="shared" si="152"/>
        <v>0</v>
      </c>
      <c r="EE100" s="458">
        <f t="shared" si="152"/>
        <v>0</v>
      </c>
      <c r="EF100" s="458">
        <f t="shared" si="152"/>
        <v>0</v>
      </c>
      <c r="EG100" s="458">
        <f t="shared" si="152"/>
        <v>0</v>
      </c>
      <c r="EH100" s="458">
        <f t="shared" si="152"/>
        <v>0</v>
      </c>
      <c r="EI100" s="458">
        <f t="shared" si="152"/>
        <v>0</v>
      </c>
      <c r="EJ100" s="458">
        <f t="shared" si="152"/>
        <v>0</v>
      </c>
      <c r="EK100" s="458">
        <f t="shared" si="152"/>
        <v>0</v>
      </c>
    </row>
    <row r="101" spans="1:141" s="761" customFormat="1">
      <c r="A101" s="758">
        <v>45962</v>
      </c>
      <c r="B101" s="766">
        <v>2025</v>
      </c>
      <c r="C101" s="700">
        <v>0</v>
      </c>
      <c r="D101" s="448">
        <f t="shared" si="149"/>
        <v>0</v>
      </c>
      <c r="F101" s="760">
        <v>45962</v>
      </c>
      <c r="G101" s="760">
        <f t="shared" si="137"/>
        <v>45962</v>
      </c>
      <c r="H101" s="442">
        <f t="shared" si="141"/>
        <v>46326</v>
      </c>
      <c r="J101" s="458">
        <f t="shared" si="145"/>
        <v>0</v>
      </c>
      <c r="K101" s="458">
        <f t="shared" si="145"/>
        <v>0</v>
      </c>
      <c r="L101" s="458">
        <f t="shared" si="145"/>
        <v>0</v>
      </c>
      <c r="M101" s="458">
        <f t="shared" si="145"/>
        <v>0</v>
      </c>
      <c r="N101" s="458">
        <f t="shared" si="145"/>
        <v>0</v>
      </c>
      <c r="O101" s="458">
        <f t="shared" si="145"/>
        <v>0</v>
      </c>
      <c r="P101" s="458">
        <f t="shared" si="145"/>
        <v>0</v>
      </c>
      <c r="Q101" s="458">
        <f t="shared" si="145"/>
        <v>0</v>
      </c>
      <c r="R101" s="458">
        <f t="shared" si="145"/>
        <v>0</v>
      </c>
      <c r="S101" s="458">
        <f t="shared" si="145"/>
        <v>0</v>
      </c>
      <c r="T101" s="458">
        <f t="shared" si="145"/>
        <v>0</v>
      </c>
      <c r="U101" s="459">
        <f t="shared" si="145"/>
        <v>0</v>
      </c>
      <c r="V101" s="458">
        <f t="shared" si="145"/>
        <v>0</v>
      </c>
      <c r="W101" s="458">
        <f t="shared" si="145"/>
        <v>0</v>
      </c>
      <c r="X101" s="458">
        <f t="shared" si="145"/>
        <v>0</v>
      </c>
      <c r="Y101" s="458">
        <f t="shared" si="145"/>
        <v>0</v>
      </c>
      <c r="Z101" s="458">
        <f t="shared" si="143"/>
        <v>0</v>
      </c>
      <c r="AA101" s="458">
        <f t="shared" si="143"/>
        <v>0</v>
      </c>
      <c r="AB101" s="458">
        <f t="shared" si="143"/>
        <v>0</v>
      </c>
      <c r="AC101" s="458">
        <f t="shared" si="143"/>
        <v>0</v>
      </c>
      <c r="AD101" s="458">
        <f t="shared" si="143"/>
        <v>0</v>
      </c>
      <c r="AE101" s="458">
        <f t="shared" si="143"/>
        <v>0</v>
      </c>
      <c r="AF101" s="458">
        <f t="shared" si="143"/>
        <v>0</v>
      </c>
      <c r="AG101" s="459">
        <f t="shared" si="143"/>
        <v>0</v>
      </c>
      <c r="AH101" s="458">
        <f t="shared" si="143"/>
        <v>0</v>
      </c>
      <c r="AI101" s="458">
        <f t="shared" si="143"/>
        <v>0</v>
      </c>
      <c r="AJ101" s="458">
        <f t="shared" si="143"/>
        <v>0</v>
      </c>
      <c r="AK101" s="458">
        <f t="shared" si="143"/>
        <v>0</v>
      </c>
      <c r="AL101" s="458">
        <f t="shared" si="143"/>
        <v>0</v>
      </c>
      <c r="AM101" s="458">
        <f t="shared" si="143"/>
        <v>0</v>
      </c>
      <c r="AN101" s="458">
        <f t="shared" si="143"/>
        <v>0</v>
      </c>
      <c r="AO101" s="458">
        <f t="shared" si="147"/>
        <v>0</v>
      </c>
      <c r="AP101" s="458">
        <f t="shared" si="147"/>
        <v>0</v>
      </c>
      <c r="AQ101" s="458">
        <f t="shared" si="147"/>
        <v>0</v>
      </c>
      <c r="AR101" s="458">
        <f t="shared" si="147"/>
        <v>0</v>
      </c>
      <c r="AS101" s="459">
        <f t="shared" si="147"/>
        <v>0</v>
      </c>
      <c r="AT101" s="458">
        <f t="shared" si="147"/>
        <v>0</v>
      </c>
      <c r="AU101" s="458">
        <f t="shared" si="147"/>
        <v>0</v>
      </c>
      <c r="AV101" s="458">
        <f t="shared" si="147"/>
        <v>0</v>
      </c>
      <c r="AW101" s="458">
        <f t="shared" si="147"/>
        <v>0</v>
      </c>
      <c r="AX101" s="458">
        <f t="shared" si="147"/>
        <v>0</v>
      </c>
      <c r="AY101" s="458">
        <f t="shared" si="147"/>
        <v>0</v>
      </c>
      <c r="AZ101" s="458">
        <f t="shared" si="147"/>
        <v>0</v>
      </c>
      <c r="BA101" s="458">
        <f t="shared" si="147"/>
        <v>0</v>
      </c>
      <c r="BB101" s="458">
        <f t="shared" si="147"/>
        <v>0</v>
      </c>
      <c r="BC101" s="458">
        <f t="shared" si="147"/>
        <v>0</v>
      </c>
      <c r="BD101" s="458">
        <f t="shared" si="147"/>
        <v>0</v>
      </c>
      <c r="BE101" s="459">
        <f t="shared" si="146"/>
        <v>0</v>
      </c>
      <c r="BF101" s="458">
        <f t="shared" si="146"/>
        <v>0</v>
      </c>
      <c r="BG101" s="458">
        <f t="shared" si="146"/>
        <v>0</v>
      </c>
      <c r="BH101" s="458">
        <f t="shared" si="146"/>
        <v>0</v>
      </c>
      <c r="BI101" s="458">
        <f t="shared" si="146"/>
        <v>0</v>
      </c>
      <c r="BJ101" s="458">
        <f t="shared" si="146"/>
        <v>0</v>
      </c>
      <c r="BK101" s="458">
        <f t="shared" si="146"/>
        <v>0</v>
      </c>
      <c r="BL101" s="458">
        <f t="shared" si="146"/>
        <v>0</v>
      </c>
      <c r="BM101" s="458">
        <f t="shared" si="146"/>
        <v>0</v>
      </c>
      <c r="BN101" s="458">
        <f t="shared" si="146"/>
        <v>0</v>
      </c>
      <c r="BO101" s="458">
        <f t="shared" si="146"/>
        <v>0</v>
      </c>
      <c r="BP101" s="458">
        <f t="shared" si="146"/>
        <v>0</v>
      </c>
      <c r="BQ101" s="458">
        <f t="shared" si="144"/>
        <v>0</v>
      </c>
      <c r="BR101" s="458">
        <f t="shared" si="144"/>
        <v>0</v>
      </c>
      <c r="BS101" s="458">
        <f t="shared" si="144"/>
        <v>0</v>
      </c>
      <c r="BT101" s="458">
        <f t="shared" si="144"/>
        <v>0</v>
      </c>
      <c r="BU101" s="458">
        <f t="shared" si="156"/>
        <v>0</v>
      </c>
      <c r="BV101" s="458">
        <f t="shared" si="156"/>
        <v>0</v>
      </c>
      <c r="BW101" s="458">
        <f t="shared" si="156"/>
        <v>0</v>
      </c>
      <c r="BX101" s="458">
        <f t="shared" si="156"/>
        <v>0</v>
      </c>
      <c r="BY101" s="458">
        <f t="shared" si="156"/>
        <v>0</v>
      </c>
      <c r="BZ101" s="458">
        <f t="shared" si="156"/>
        <v>0</v>
      </c>
      <c r="CA101" s="458">
        <f t="shared" si="156"/>
        <v>0</v>
      </c>
      <c r="CB101" s="458">
        <f t="shared" si="156"/>
        <v>0</v>
      </c>
      <c r="CC101" s="458">
        <f t="shared" si="156"/>
        <v>0</v>
      </c>
      <c r="CD101" s="458">
        <f t="shared" si="156"/>
        <v>0</v>
      </c>
      <c r="CE101" s="458">
        <f t="shared" si="156"/>
        <v>0</v>
      </c>
      <c r="CF101" s="458">
        <f t="shared" si="156"/>
        <v>0</v>
      </c>
      <c r="CG101" s="458">
        <f t="shared" si="156"/>
        <v>0</v>
      </c>
      <c r="CH101" s="458">
        <f t="shared" si="156"/>
        <v>0</v>
      </c>
      <c r="CI101" s="458">
        <f t="shared" si="156"/>
        <v>0</v>
      </c>
      <c r="CJ101" s="458">
        <f t="shared" si="156"/>
        <v>0</v>
      </c>
      <c r="CK101" s="458">
        <f t="shared" si="154"/>
        <v>0</v>
      </c>
      <c r="CL101" s="458">
        <f t="shared" si="154"/>
        <v>0</v>
      </c>
      <c r="CM101" s="458">
        <f t="shared" si="155"/>
        <v>0</v>
      </c>
      <c r="CN101" s="458">
        <f t="shared" si="155"/>
        <v>0</v>
      </c>
      <c r="CO101" s="458">
        <f t="shared" si="155"/>
        <v>0</v>
      </c>
      <c r="CP101" s="458">
        <f t="shared" si="150"/>
        <v>0</v>
      </c>
      <c r="CQ101" s="458">
        <f t="shared" si="150"/>
        <v>0</v>
      </c>
      <c r="CR101" s="458">
        <f t="shared" si="150"/>
        <v>0</v>
      </c>
      <c r="CS101" s="458">
        <f t="shared" si="150"/>
        <v>0</v>
      </c>
      <c r="CT101" s="458">
        <f t="shared" si="150"/>
        <v>0</v>
      </c>
      <c r="CU101" s="458">
        <f t="shared" si="150"/>
        <v>0</v>
      </c>
      <c r="CV101" s="458">
        <f t="shared" si="150"/>
        <v>0</v>
      </c>
      <c r="CW101" s="458">
        <f t="shared" si="150"/>
        <v>0</v>
      </c>
      <c r="CX101" s="458">
        <f t="shared" si="150"/>
        <v>0</v>
      </c>
      <c r="CY101" s="458">
        <f t="shared" si="150"/>
        <v>0</v>
      </c>
      <c r="CZ101" s="458">
        <f t="shared" si="150"/>
        <v>0</v>
      </c>
      <c r="DA101" s="458">
        <f t="shared" si="150"/>
        <v>0</v>
      </c>
      <c r="DB101" s="458">
        <f t="shared" si="150"/>
        <v>0</v>
      </c>
      <c r="DC101" s="458">
        <f t="shared" si="150"/>
        <v>0</v>
      </c>
      <c r="DD101" s="458">
        <f t="shared" si="150"/>
        <v>0</v>
      </c>
      <c r="DE101" s="458">
        <f t="shared" si="150"/>
        <v>0</v>
      </c>
      <c r="DF101" s="458">
        <f t="shared" si="148"/>
        <v>0</v>
      </c>
      <c r="DG101" s="458">
        <f t="shared" si="148"/>
        <v>0</v>
      </c>
      <c r="DH101" s="458">
        <f t="shared" si="148"/>
        <v>0</v>
      </c>
      <c r="DI101" s="458">
        <f t="shared" si="148"/>
        <v>0</v>
      </c>
      <c r="DJ101" s="458">
        <f t="shared" si="148"/>
        <v>0</v>
      </c>
      <c r="DK101" s="458">
        <f t="shared" si="153"/>
        <v>0</v>
      </c>
      <c r="DL101" s="458">
        <f t="shared" si="153"/>
        <v>0</v>
      </c>
      <c r="DM101" s="458">
        <f t="shared" si="153"/>
        <v>0</v>
      </c>
      <c r="DN101" s="458">
        <f t="shared" si="153"/>
        <v>0</v>
      </c>
      <c r="DO101" s="458">
        <f t="shared" si="153"/>
        <v>0</v>
      </c>
      <c r="DP101" s="458">
        <f t="shared" si="153"/>
        <v>0</v>
      </c>
      <c r="DQ101" s="458">
        <f t="shared" si="153"/>
        <v>0</v>
      </c>
      <c r="DR101" s="458">
        <f t="shared" si="153"/>
        <v>0</v>
      </c>
      <c r="DS101" s="458">
        <f t="shared" si="153"/>
        <v>0</v>
      </c>
      <c r="DT101" s="458">
        <f t="shared" si="153"/>
        <v>0</v>
      </c>
      <c r="DU101" s="458">
        <f t="shared" si="153"/>
        <v>0</v>
      </c>
      <c r="DV101" s="458">
        <f t="shared" si="153"/>
        <v>0</v>
      </c>
      <c r="DW101" s="458">
        <f t="shared" si="153"/>
        <v>0</v>
      </c>
      <c r="DX101" s="458">
        <f t="shared" si="153"/>
        <v>0</v>
      </c>
      <c r="DY101" s="458">
        <f t="shared" si="153"/>
        <v>0</v>
      </c>
      <c r="DZ101" s="458">
        <f t="shared" si="153"/>
        <v>0</v>
      </c>
      <c r="EA101" s="458">
        <f t="shared" si="152"/>
        <v>0</v>
      </c>
      <c r="EB101" s="458">
        <f t="shared" si="152"/>
        <v>0</v>
      </c>
      <c r="EC101" s="458">
        <f t="shared" si="152"/>
        <v>0</v>
      </c>
      <c r="ED101" s="458">
        <f t="shared" si="152"/>
        <v>0</v>
      </c>
      <c r="EE101" s="458">
        <f t="shared" si="152"/>
        <v>0</v>
      </c>
      <c r="EF101" s="458">
        <f t="shared" si="152"/>
        <v>0</v>
      </c>
      <c r="EG101" s="458">
        <f t="shared" si="152"/>
        <v>0</v>
      </c>
      <c r="EH101" s="458">
        <f t="shared" si="152"/>
        <v>0</v>
      </c>
      <c r="EI101" s="458">
        <f t="shared" si="152"/>
        <v>0</v>
      </c>
      <c r="EJ101" s="458">
        <f t="shared" si="152"/>
        <v>0</v>
      </c>
      <c r="EK101" s="458">
        <f t="shared" si="152"/>
        <v>0</v>
      </c>
    </row>
    <row r="102" spans="1:141" s="470" customFormat="1">
      <c r="A102" s="763">
        <v>45992</v>
      </c>
      <c r="B102" s="767">
        <v>2025</v>
      </c>
      <c r="C102" s="764">
        <v>0</v>
      </c>
      <c r="D102" s="462">
        <f t="shared" si="149"/>
        <v>0</v>
      </c>
      <c r="F102" s="464">
        <v>45992</v>
      </c>
      <c r="G102" s="464">
        <f t="shared" si="137"/>
        <v>45992</v>
      </c>
      <c r="H102" s="465">
        <f t="shared" si="141"/>
        <v>46356</v>
      </c>
      <c r="J102" s="467">
        <f t="shared" si="145"/>
        <v>0</v>
      </c>
      <c r="K102" s="467">
        <f t="shared" si="145"/>
        <v>0</v>
      </c>
      <c r="L102" s="467">
        <f t="shared" si="145"/>
        <v>0</v>
      </c>
      <c r="M102" s="467">
        <f t="shared" si="145"/>
        <v>0</v>
      </c>
      <c r="N102" s="467">
        <f t="shared" si="145"/>
        <v>0</v>
      </c>
      <c r="O102" s="467">
        <f t="shared" si="145"/>
        <v>0</v>
      </c>
      <c r="P102" s="467">
        <f t="shared" si="145"/>
        <v>0</v>
      </c>
      <c r="Q102" s="467">
        <f t="shared" si="145"/>
        <v>0</v>
      </c>
      <c r="R102" s="467">
        <f t="shared" si="145"/>
        <v>0</v>
      </c>
      <c r="S102" s="467">
        <f t="shared" si="145"/>
        <v>0</v>
      </c>
      <c r="T102" s="467">
        <f t="shared" si="145"/>
        <v>0</v>
      </c>
      <c r="U102" s="468">
        <f t="shared" si="145"/>
        <v>0</v>
      </c>
      <c r="V102" s="467">
        <f t="shared" si="145"/>
        <v>0</v>
      </c>
      <c r="W102" s="467">
        <f t="shared" si="145"/>
        <v>0</v>
      </c>
      <c r="X102" s="467">
        <f t="shared" si="145"/>
        <v>0</v>
      </c>
      <c r="Y102" s="467">
        <f t="shared" si="145"/>
        <v>0</v>
      </c>
      <c r="Z102" s="467">
        <f t="shared" si="143"/>
        <v>0</v>
      </c>
      <c r="AA102" s="467">
        <f t="shared" si="143"/>
        <v>0</v>
      </c>
      <c r="AB102" s="467">
        <f t="shared" si="143"/>
        <v>0</v>
      </c>
      <c r="AC102" s="467">
        <f t="shared" si="143"/>
        <v>0</v>
      </c>
      <c r="AD102" s="467">
        <f t="shared" si="143"/>
        <v>0</v>
      </c>
      <c r="AE102" s="467">
        <f t="shared" si="143"/>
        <v>0</v>
      </c>
      <c r="AF102" s="467">
        <f t="shared" si="143"/>
        <v>0</v>
      </c>
      <c r="AG102" s="468">
        <f t="shared" si="143"/>
        <v>0</v>
      </c>
      <c r="AH102" s="467">
        <f t="shared" si="143"/>
        <v>0</v>
      </c>
      <c r="AI102" s="467">
        <f t="shared" si="143"/>
        <v>0</v>
      </c>
      <c r="AJ102" s="467">
        <f t="shared" si="143"/>
        <v>0</v>
      </c>
      <c r="AK102" s="467">
        <f t="shared" si="143"/>
        <v>0</v>
      </c>
      <c r="AL102" s="467">
        <f t="shared" si="143"/>
        <v>0</v>
      </c>
      <c r="AM102" s="467">
        <f t="shared" si="143"/>
        <v>0</v>
      </c>
      <c r="AN102" s="467">
        <f t="shared" si="143"/>
        <v>0</v>
      </c>
      <c r="AO102" s="467">
        <f t="shared" si="147"/>
        <v>0</v>
      </c>
      <c r="AP102" s="467">
        <f t="shared" si="147"/>
        <v>0</v>
      </c>
      <c r="AQ102" s="467">
        <f t="shared" si="147"/>
        <v>0</v>
      </c>
      <c r="AR102" s="467">
        <f t="shared" si="147"/>
        <v>0</v>
      </c>
      <c r="AS102" s="468">
        <f t="shared" si="147"/>
        <v>0</v>
      </c>
      <c r="AT102" s="467">
        <f t="shared" si="147"/>
        <v>0</v>
      </c>
      <c r="AU102" s="467">
        <f t="shared" si="147"/>
        <v>0</v>
      </c>
      <c r="AV102" s="467">
        <f t="shared" si="147"/>
        <v>0</v>
      </c>
      <c r="AW102" s="467">
        <f t="shared" si="147"/>
        <v>0</v>
      </c>
      <c r="AX102" s="467">
        <f t="shared" si="147"/>
        <v>0</v>
      </c>
      <c r="AY102" s="467">
        <f t="shared" si="147"/>
        <v>0</v>
      </c>
      <c r="AZ102" s="467">
        <f t="shared" si="147"/>
        <v>0</v>
      </c>
      <c r="BA102" s="467">
        <f t="shared" si="147"/>
        <v>0</v>
      </c>
      <c r="BB102" s="467">
        <f t="shared" si="147"/>
        <v>0</v>
      </c>
      <c r="BC102" s="467">
        <f t="shared" si="147"/>
        <v>0</v>
      </c>
      <c r="BD102" s="467">
        <f t="shared" si="147"/>
        <v>0</v>
      </c>
      <c r="BE102" s="468">
        <f t="shared" si="146"/>
        <v>0</v>
      </c>
      <c r="BF102" s="467">
        <f t="shared" si="146"/>
        <v>0</v>
      </c>
      <c r="BG102" s="467">
        <f t="shared" si="146"/>
        <v>0</v>
      </c>
      <c r="BH102" s="467">
        <f t="shared" si="146"/>
        <v>0</v>
      </c>
      <c r="BI102" s="467">
        <f t="shared" si="146"/>
        <v>0</v>
      </c>
      <c r="BJ102" s="467">
        <f t="shared" si="146"/>
        <v>0</v>
      </c>
      <c r="BK102" s="467">
        <f t="shared" si="146"/>
        <v>0</v>
      </c>
      <c r="BL102" s="467">
        <f t="shared" si="146"/>
        <v>0</v>
      </c>
      <c r="BM102" s="467">
        <f t="shared" si="146"/>
        <v>0</v>
      </c>
      <c r="BN102" s="467">
        <f t="shared" si="146"/>
        <v>0</v>
      </c>
      <c r="BO102" s="467">
        <f t="shared" si="146"/>
        <v>0</v>
      </c>
      <c r="BP102" s="467">
        <f t="shared" si="146"/>
        <v>0</v>
      </c>
      <c r="BQ102" s="467">
        <f t="shared" si="144"/>
        <v>0</v>
      </c>
      <c r="BR102" s="467">
        <f t="shared" si="144"/>
        <v>0</v>
      </c>
      <c r="BS102" s="467">
        <f t="shared" si="144"/>
        <v>0</v>
      </c>
      <c r="BT102" s="467">
        <f t="shared" si="144"/>
        <v>0</v>
      </c>
      <c r="BU102" s="467">
        <f t="shared" si="156"/>
        <v>0</v>
      </c>
      <c r="BV102" s="467">
        <f t="shared" si="156"/>
        <v>0</v>
      </c>
      <c r="BW102" s="467">
        <f t="shared" si="156"/>
        <v>0</v>
      </c>
      <c r="BX102" s="467">
        <f t="shared" si="156"/>
        <v>0</v>
      </c>
      <c r="BY102" s="467">
        <f t="shared" si="156"/>
        <v>0</v>
      </c>
      <c r="BZ102" s="467">
        <f t="shared" si="156"/>
        <v>0</v>
      </c>
      <c r="CA102" s="467">
        <f t="shared" si="156"/>
        <v>0</v>
      </c>
      <c r="CB102" s="467">
        <f t="shared" si="156"/>
        <v>0</v>
      </c>
      <c r="CC102" s="467">
        <f t="shared" si="156"/>
        <v>0</v>
      </c>
      <c r="CD102" s="467">
        <f t="shared" si="156"/>
        <v>0</v>
      </c>
      <c r="CE102" s="467">
        <f t="shared" si="156"/>
        <v>0</v>
      </c>
      <c r="CF102" s="467">
        <f t="shared" si="156"/>
        <v>0</v>
      </c>
      <c r="CG102" s="467">
        <f t="shared" si="156"/>
        <v>0</v>
      </c>
      <c r="CH102" s="467">
        <f t="shared" si="156"/>
        <v>0</v>
      </c>
      <c r="CI102" s="467">
        <f t="shared" si="156"/>
        <v>0</v>
      </c>
      <c r="CJ102" s="467">
        <f t="shared" si="156"/>
        <v>0</v>
      </c>
      <c r="CK102" s="467">
        <f t="shared" si="154"/>
        <v>0</v>
      </c>
      <c r="CL102" s="467">
        <f t="shared" si="154"/>
        <v>0</v>
      </c>
      <c r="CM102" s="467">
        <f t="shared" si="155"/>
        <v>0</v>
      </c>
      <c r="CN102" s="467">
        <f t="shared" si="155"/>
        <v>0</v>
      </c>
      <c r="CO102" s="467">
        <f t="shared" si="155"/>
        <v>0</v>
      </c>
      <c r="CP102" s="467">
        <f t="shared" si="150"/>
        <v>0</v>
      </c>
      <c r="CQ102" s="467">
        <f t="shared" si="150"/>
        <v>0</v>
      </c>
      <c r="CR102" s="467">
        <f t="shared" si="150"/>
        <v>0</v>
      </c>
      <c r="CS102" s="467">
        <f t="shared" si="150"/>
        <v>0</v>
      </c>
      <c r="CT102" s="467">
        <f t="shared" si="150"/>
        <v>0</v>
      </c>
      <c r="CU102" s="467">
        <f t="shared" si="150"/>
        <v>0</v>
      </c>
      <c r="CV102" s="467">
        <f t="shared" si="150"/>
        <v>0</v>
      </c>
      <c r="CW102" s="467">
        <f t="shared" si="150"/>
        <v>0</v>
      </c>
      <c r="CX102" s="467">
        <f t="shared" si="150"/>
        <v>0</v>
      </c>
      <c r="CY102" s="467">
        <f t="shared" si="150"/>
        <v>0</v>
      </c>
      <c r="CZ102" s="467">
        <f t="shared" si="150"/>
        <v>0</v>
      </c>
      <c r="DA102" s="467">
        <f t="shared" si="150"/>
        <v>0</v>
      </c>
      <c r="DB102" s="467">
        <f t="shared" si="150"/>
        <v>0</v>
      </c>
      <c r="DC102" s="467">
        <f t="shared" si="150"/>
        <v>0</v>
      </c>
      <c r="DD102" s="467">
        <f t="shared" si="150"/>
        <v>0</v>
      </c>
      <c r="DE102" s="467">
        <f t="shared" si="150"/>
        <v>0</v>
      </c>
      <c r="DF102" s="467">
        <f t="shared" si="148"/>
        <v>0</v>
      </c>
      <c r="DG102" s="467">
        <f t="shared" si="148"/>
        <v>0</v>
      </c>
      <c r="DH102" s="467">
        <f t="shared" si="148"/>
        <v>0</v>
      </c>
      <c r="DI102" s="467">
        <f t="shared" si="148"/>
        <v>0</v>
      </c>
      <c r="DJ102" s="467">
        <f t="shared" si="148"/>
        <v>0</v>
      </c>
      <c r="DK102" s="467">
        <f t="shared" si="153"/>
        <v>0</v>
      </c>
      <c r="DL102" s="467">
        <f t="shared" si="153"/>
        <v>0</v>
      </c>
      <c r="DM102" s="467">
        <f t="shared" si="153"/>
        <v>0</v>
      </c>
      <c r="DN102" s="467">
        <f t="shared" si="153"/>
        <v>0</v>
      </c>
      <c r="DO102" s="467">
        <f t="shared" si="153"/>
        <v>0</v>
      </c>
      <c r="DP102" s="467">
        <f t="shared" si="153"/>
        <v>0</v>
      </c>
      <c r="DQ102" s="467">
        <f t="shared" si="153"/>
        <v>0</v>
      </c>
      <c r="DR102" s="467">
        <f t="shared" si="153"/>
        <v>0</v>
      </c>
      <c r="DS102" s="467">
        <f t="shared" si="153"/>
        <v>0</v>
      </c>
      <c r="DT102" s="467">
        <f t="shared" si="153"/>
        <v>0</v>
      </c>
      <c r="DU102" s="467">
        <f t="shared" si="153"/>
        <v>0</v>
      </c>
      <c r="DV102" s="467">
        <f t="shared" si="153"/>
        <v>0</v>
      </c>
      <c r="DW102" s="467">
        <f t="shared" si="153"/>
        <v>0</v>
      </c>
      <c r="DX102" s="467">
        <f t="shared" si="153"/>
        <v>0</v>
      </c>
      <c r="DY102" s="467">
        <f t="shared" si="153"/>
        <v>0</v>
      </c>
      <c r="DZ102" s="467">
        <f t="shared" si="153"/>
        <v>0</v>
      </c>
      <c r="EA102" s="467">
        <f t="shared" si="152"/>
        <v>0</v>
      </c>
      <c r="EB102" s="467">
        <f t="shared" si="152"/>
        <v>0</v>
      </c>
      <c r="EC102" s="467">
        <f t="shared" si="152"/>
        <v>0</v>
      </c>
      <c r="ED102" s="467">
        <f t="shared" si="152"/>
        <v>0</v>
      </c>
      <c r="EE102" s="467">
        <f t="shared" si="152"/>
        <v>0</v>
      </c>
      <c r="EF102" s="467">
        <f t="shared" si="152"/>
        <v>0</v>
      </c>
      <c r="EG102" s="467">
        <f t="shared" si="152"/>
        <v>0</v>
      </c>
      <c r="EH102" s="467">
        <f t="shared" si="152"/>
        <v>0</v>
      </c>
      <c r="EI102" s="467">
        <f t="shared" si="152"/>
        <v>0</v>
      </c>
      <c r="EJ102" s="467">
        <f t="shared" si="152"/>
        <v>0</v>
      </c>
      <c r="EK102" s="467">
        <f t="shared" si="152"/>
        <v>0</v>
      </c>
    </row>
    <row r="103" spans="1:141" s="757" customFormat="1">
      <c r="A103" s="754">
        <v>46023</v>
      </c>
      <c r="B103" s="765">
        <v>2026</v>
      </c>
      <c r="C103" s="755">
        <v>35000</v>
      </c>
      <c r="D103" s="447">
        <f t="shared" si="149"/>
        <v>13440000</v>
      </c>
      <c r="F103" s="451">
        <v>46023</v>
      </c>
      <c r="G103" s="451">
        <f t="shared" si="137"/>
        <v>46023</v>
      </c>
      <c r="H103" s="756">
        <f t="shared" si="141"/>
        <v>46387</v>
      </c>
      <c r="J103" s="454">
        <f t="shared" si="145"/>
        <v>0</v>
      </c>
      <c r="K103" s="454">
        <f t="shared" si="145"/>
        <v>0</v>
      </c>
      <c r="L103" s="454">
        <f t="shared" si="145"/>
        <v>0</v>
      </c>
      <c r="M103" s="454">
        <f t="shared" si="145"/>
        <v>0</v>
      </c>
      <c r="N103" s="454">
        <f t="shared" si="145"/>
        <v>0</v>
      </c>
      <c r="O103" s="454">
        <f t="shared" si="145"/>
        <v>0</v>
      </c>
      <c r="P103" s="454">
        <f t="shared" si="145"/>
        <v>0</v>
      </c>
      <c r="Q103" s="454">
        <f t="shared" si="145"/>
        <v>0</v>
      </c>
      <c r="R103" s="454">
        <f t="shared" si="145"/>
        <v>0</v>
      </c>
      <c r="S103" s="454">
        <f t="shared" si="145"/>
        <v>0</v>
      </c>
      <c r="T103" s="454">
        <f t="shared" si="145"/>
        <v>0</v>
      </c>
      <c r="U103" s="455">
        <f t="shared" si="145"/>
        <v>0</v>
      </c>
      <c r="V103" s="454">
        <f t="shared" si="145"/>
        <v>0</v>
      </c>
      <c r="W103" s="454">
        <f t="shared" si="145"/>
        <v>0</v>
      </c>
      <c r="X103" s="454">
        <f t="shared" si="145"/>
        <v>0</v>
      </c>
      <c r="Y103" s="454">
        <f t="shared" ref="Y103:AN119" si="157">IF((DATE(YEAR($F103),MONTH($F103),1))&lt;=(DATE(YEAR($G103),MONTH($G103),1)),IF(AND($G103&lt;=Y$5,$H103&gt;Y$6),Y$4*($D103/($H103-$G103+1)),IF(AND($G103&gt;Y$5,$G103&lt;=Y$6),(Y$6-$G103+1)*($D103/($H103-$G103+1)),IF(AND($H103&gt;=Y$5,$H103&lt;=Y$6),($H103-Y$5+1)*($D103/($H103-$G103+1)),0))),IF($F103=Y$5,($F103-$G103+Y$4)/($H103-$G103+1)*$D103,IF($F103&lt;Y$5,IF(AND($G103&lt;=Y$5,$H103&gt;Y$6),Y$4*($D103/($H103-$G103+1)),IF(AND($H103&gt;=Y$5,$H103&lt;=Y$6),($H103-Y$5+1)*($D103/($H103-$G103+1)),0)),0)))</f>
        <v>0</v>
      </c>
      <c r="Z103" s="454">
        <f t="shared" si="157"/>
        <v>0</v>
      </c>
      <c r="AA103" s="454">
        <f t="shared" si="157"/>
        <v>0</v>
      </c>
      <c r="AB103" s="454">
        <f t="shared" si="157"/>
        <v>0</v>
      </c>
      <c r="AC103" s="454">
        <f t="shared" si="157"/>
        <v>0</v>
      </c>
      <c r="AD103" s="454">
        <f t="shared" si="157"/>
        <v>0</v>
      </c>
      <c r="AE103" s="454">
        <f t="shared" si="157"/>
        <v>0</v>
      </c>
      <c r="AF103" s="454">
        <f t="shared" si="157"/>
        <v>0</v>
      </c>
      <c r="AG103" s="455">
        <f t="shared" si="157"/>
        <v>0</v>
      </c>
      <c r="AH103" s="454">
        <f t="shared" si="157"/>
        <v>0</v>
      </c>
      <c r="AI103" s="454">
        <f t="shared" si="157"/>
        <v>0</v>
      </c>
      <c r="AJ103" s="454">
        <f t="shared" si="157"/>
        <v>0</v>
      </c>
      <c r="AK103" s="454">
        <f t="shared" si="157"/>
        <v>0</v>
      </c>
      <c r="AL103" s="454">
        <f t="shared" si="157"/>
        <v>0</v>
      </c>
      <c r="AM103" s="454">
        <f t="shared" si="157"/>
        <v>0</v>
      </c>
      <c r="AN103" s="454">
        <f t="shared" si="157"/>
        <v>0</v>
      </c>
      <c r="AO103" s="454">
        <f t="shared" si="147"/>
        <v>0</v>
      </c>
      <c r="AP103" s="454">
        <f t="shared" si="147"/>
        <v>0</v>
      </c>
      <c r="AQ103" s="454">
        <f t="shared" si="147"/>
        <v>0</v>
      </c>
      <c r="AR103" s="454">
        <f t="shared" si="147"/>
        <v>0</v>
      </c>
      <c r="AS103" s="455">
        <f t="shared" si="147"/>
        <v>0</v>
      </c>
      <c r="AT103" s="454">
        <f t="shared" si="147"/>
        <v>0</v>
      </c>
      <c r="AU103" s="454">
        <f t="shared" si="147"/>
        <v>0</v>
      </c>
      <c r="AV103" s="454">
        <f t="shared" si="147"/>
        <v>0</v>
      </c>
      <c r="AW103" s="454">
        <f t="shared" si="147"/>
        <v>0</v>
      </c>
      <c r="AX103" s="454">
        <f t="shared" si="147"/>
        <v>0</v>
      </c>
      <c r="AY103" s="454">
        <f t="shared" si="147"/>
        <v>0</v>
      </c>
      <c r="AZ103" s="454">
        <f t="shared" si="147"/>
        <v>0</v>
      </c>
      <c r="BA103" s="454">
        <f t="shared" si="147"/>
        <v>0</v>
      </c>
      <c r="BB103" s="454">
        <f t="shared" si="147"/>
        <v>0</v>
      </c>
      <c r="BC103" s="454">
        <f t="shared" si="147"/>
        <v>0</v>
      </c>
      <c r="BD103" s="454">
        <f t="shared" si="147"/>
        <v>0</v>
      </c>
      <c r="BE103" s="455">
        <f t="shared" si="146"/>
        <v>0</v>
      </c>
      <c r="BF103" s="454">
        <f t="shared" si="146"/>
        <v>0</v>
      </c>
      <c r="BG103" s="454">
        <f t="shared" si="146"/>
        <v>0</v>
      </c>
      <c r="BH103" s="454">
        <f t="shared" si="146"/>
        <v>0</v>
      </c>
      <c r="BI103" s="454">
        <f t="shared" si="146"/>
        <v>0</v>
      </c>
      <c r="BJ103" s="454">
        <f t="shared" si="146"/>
        <v>0</v>
      </c>
      <c r="BK103" s="454">
        <f t="shared" si="146"/>
        <v>0</v>
      </c>
      <c r="BL103" s="454">
        <f t="shared" si="146"/>
        <v>0</v>
      </c>
      <c r="BM103" s="454">
        <f t="shared" si="146"/>
        <v>0</v>
      </c>
      <c r="BN103" s="454">
        <f t="shared" si="146"/>
        <v>0</v>
      </c>
      <c r="BO103" s="454">
        <f t="shared" si="146"/>
        <v>0</v>
      </c>
      <c r="BP103" s="454">
        <f t="shared" si="146"/>
        <v>0</v>
      </c>
      <c r="BQ103" s="454">
        <f t="shared" si="146"/>
        <v>0</v>
      </c>
      <c r="BR103" s="454">
        <f t="shared" si="146"/>
        <v>0</v>
      </c>
      <c r="BS103" s="454">
        <f t="shared" si="146"/>
        <v>0</v>
      </c>
      <c r="BT103" s="454">
        <f t="shared" ref="BQ103:CF128" si="158">IF((DATE(YEAR($F103),MONTH($F103),1))&lt;=(DATE(YEAR($G103),MONTH($G103),1)),IF(AND($G103&lt;=BT$5,$H103&gt;BT$6),BT$4*($D103/($H103-$G103+1)),IF(AND($G103&gt;BT$5,$G103&lt;=BT$6),(BT$6-$G103+1)*($D103/($H103-$G103+1)),IF(AND($H103&gt;=BT$5,$H103&lt;=BT$6),($H103-BT$5+1)*($D103/($H103-$G103+1)),0))),IF($F103=BT$5,($F103-$G103+BT$4)/($H103-$G103+1)*$D103,IF($F103&lt;BT$5,IF(AND($G103&lt;=BT$5,$H103&gt;BT$6),BT$4*($D103/($H103-$G103+1)),IF(AND($H103&gt;=BT$5,$H103&lt;=BT$6),($H103-BT$5+1)*($D103/($H103-$G103+1)),0)),0)))</f>
        <v>0</v>
      </c>
      <c r="BU103" s="454">
        <f t="shared" si="156"/>
        <v>0</v>
      </c>
      <c r="BV103" s="454">
        <f t="shared" si="156"/>
        <v>0</v>
      </c>
      <c r="BW103" s="454">
        <f t="shared" si="156"/>
        <v>0</v>
      </c>
      <c r="BX103" s="454">
        <f t="shared" si="156"/>
        <v>0</v>
      </c>
      <c r="BY103" s="454">
        <f t="shared" si="156"/>
        <v>0</v>
      </c>
      <c r="BZ103" s="454">
        <f t="shared" si="156"/>
        <v>0</v>
      </c>
      <c r="CA103" s="454">
        <f t="shared" si="156"/>
        <v>0</v>
      </c>
      <c r="CB103" s="454">
        <f t="shared" si="156"/>
        <v>0</v>
      </c>
      <c r="CC103" s="454">
        <f t="shared" si="156"/>
        <v>0</v>
      </c>
      <c r="CD103" s="454">
        <f t="shared" si="156"/>
        <v>0</v>
      </c>
      <c r="CE103" s="454">
        <f t="shared" si="156"/>
        <v>0</v>
      </c>
      <c r="CF103" s="454">
        <f t="shared" si="156"/>
        <v>0</v>
      </c>
      <c r="CG103" s="454">
        <f t="shared" si="156"/>
        <v>0</v>
      </c>
      <c r="CH103" s="454">
        <f t="shared" si="156"/>
        <v>0</v>
      </c>
      <c r="CI103" s="454">
        <f t="shared" si="156"/>
        <v>0</v>
      </c>
      <c r="CJ103" s="454">
        <f t="shared" si="156"/>
        <v>0</v>
      </c>
      <c r="CK103" s="454">
        <f t="shared" si="154"/>
        <v>0</v>
      </c>
      <c r="CL103" s="454">
        <f t="shared" si="154"/>
        <v>0</v>
      </c>
      <c r="CM103" s="454">
        <f t="shared" si="155"/>
        <v>0</v>
      </c>
      <c r="CN103" s="454">
        <f t="shared" si="155"/>
        <v>0</v>
      </c>
      <c r="CO103" s="454">
        <f t="shared" si="155"/>
        <v>0</v>
      </c>
      <c r="CP103" s="454">
        <f t="shared" si="150"/>
        <v>1141479.4520547946</v>
      </c>
      <c r="CQ103" s="454">
        <f t="shared" si="150"/>
        <v>1031013.698630137</v>
      </c>
      <c r="CR103" s="454">
        <f t="shared" si="150"/>
        <v>1141479.4520547946</v>
      </c>
      <c r="CS103" s="454">
        <f t="shared" si="150"/>
        <v>1104657.5342465753</v>
      </c>
      <c r="CT103" s="454">
        <f t="shared" si="150"/>
        <v>1141479.4520547946</v>
      </c>
      <c r="CU103" s="454">
        <f t="shared" si="150"/>
        <v>1104657.5342465753</v>
      </c>
      <c r="CV103" s="454">
        <f t="shared" si="150"/>
        <v>1141479.4520547946</v>
      </c>
      <c r="CW103" s="454">
        <f t="shared" si="150"/>
        <v>1141479.4520547946</v>
      </c>
      <c r="CX103" s="454">
        <f t="shared" si="150"/>
        <v>1104657.5342465753</v>
      </c>
      <c r="CY103" s="454">
        <f t="shared" si="150"/>
        <v>1141479.4520547946</v>
      </c>
      <c r="CZ103" s="454">
        <f t="shared" si="150"/>
        <v>1104657.5342465753</v>
      </c>
      <c r="DA103" s="454">
        <f t="shared" si="150"/>
        <v>1141479.4520547946</v>
      </c>
      <c r="DB103" s="454">
        <f t="shared" si="150"/>
        <v>0</v>
      </c>
      <c r="DC103" s="454">
        <f t="shared" si="150"/>
        <v>0</v>
      </c>
      <c r="DD103" s="454">
        <f t="shared" si="150"/>
        <v>0</v>
      </c>
      <c r="DE103" s="454">
        <f t="shared" si="150"/>
        <v>0</v>
      </c>
      <c r="DF103" s="454">
        <f t="shared" si="148"/>
        <v>0</v>
      </c>
      <c r="DG103" s="454">
        <f t="shared" si="148"/>
        <v>0</v>
      </c>
      <c r="DH103" s="454">
        <f t="shared" si="148"/>
        <v>0</v>
      </c>
      <c r="DI103" s="454">
        <f t="shared" si="148"/>
        <v>0</v>
      </c>
      <c r="DJ103" s="454">
        <f t="shared" si="148"/>
        <v>0</v>
      </c>
      <c r="DK103" s="454">
        <f t="shared" si="153"/>
        <v>0</v>
      </c>
      <c r="DL103" s="454">
        <f t="shared" si="153"/>
        <v>0</v>
      </c>
      <c r="DM103" s="454">
        <f t="shared" si="153"/>
        <v>0</v>
      </c>
      <c r="DN103" s="454">
        <f t="shared" si="153"/>
        <v>0</v>
      </c>
      <c r="DO103" s="454">
        <f t="shared" si="153"/>
        <v>0</v>
      </c>
      <c r="DP103" s="454">
        <f t="shared" si="153"/>
        <v>0</v>
      </c>
      <c r="DQ103" s="454">
        <f t="shared" si="153"/>
        <v>0</v>
      </c>
      <c r="DR103" s="454">
        <f t="shared" si="153"/>
        <v>0</v>
      </c>
      <c r="DS103" s="454">
        <f t="shared" si="153"/>
        <v>0</v>
      </c>
      <c r="DT103" s="454">
        <f t="shared" si="153"/>
        <v>0</v>
      </c>
      <c r="DU103" s="454">
        <f t="shared" si="153"/>
        <v>0</v>
      </c>
      <c r="DV103" s="454">
        <f t="shared" si="153"/>
        <v>0</v>
      </c>
      <c r="DW103" s="454">
        <f t="shared" si="153"/>
        <v>0</v>
      </c>
      <c r="DX103" s="454">
        <f t="shared" si="153"/>
        <v>0</v>
      </c>
      <c r="DY103" s="454">
        <f t="shared" si="153"/>
        <v>0</v>
      </c>
      <c r="DZ103" s="454">
        <f t="shared" si="153"/>
        <v>0</v>
      </c>
      <c r="EA103" s="454">
        <f t="shared" si="152"/>
        <v>0</v>
      </c>
      <c r="EB103" s="454">
        <f t="shared" si="152"/>
        <v>0</v>
      </c>
      <c r="EC103" s="454">
        <f t="shared" si="152"/>
        <v>0</v>
      </c>
      <c r="ED103" s="454">
        <f t="shared" si="152"/>
        <v>0</v>
      </c>
      <c r="EE103" s="454">
        <f t="shared" si="152"/>
        <v>0</v>
      </c>
      <c r="EF103" s="454">
        <f t="shared" si="152"/>
        <v>0</v>
      </c>
      <c r="EG103" s="454">
        <f t="shared" si="152"/>
        <v>0</v>
      </c>
      <c r="EH103" s="454">
        <f t="shared" si="152"/>
        <v>0</v>
      </c>
      <c r="EI103" s="454">
        <f t="shared" si="152"/>
        <v>0</v>
      </c>
      <c r="EJ103" s="454">
        <f t="shared" si="152"/>
        <v>0</v>
      </c>
      <c r="EK103" s="454">
        <f t="shared" si="152"/>
        <v>0</v>
      </c>
    </row>
    <row r="104" spans="1:141" s="761" customFormat="1">
      <c r="A104" s="758">
        <v>46054</v>
      </c>
      <c r="B104" s="766">
        <v>2026</v>
      </c>
      <c r="C104" s="700">
        <v>0</v>
      </c>
      <c r="D104" s="448">
        <f t="shared" si="149"/>
        <v>0</v>
      </c>
      <c r="F104" s="760">
        <v>46054</v>
      </c>
      <c r="G104" s="760">
        <f t="shared" si="137"/>
        <v>46054</v>
      </c>
      <c r="H104" s="442">
        <f t="shared" si="141"/>
        <v>46418</v>
      </c>
      <c r="J104" s="458">
        <f t="shared" ref="J104:Y119" si="159">IF((DATE(YEAR($F104),MONTH($F104),1))&lt;=(DATE(YEAR($G104),MONTH($G104),1)),IF(AND($G104&lt;=J$5,$H104&gt;J$6),J$4*($D104/($H104-$G104+1)),IF(AND($G104&gt;J$5,$G104&lt;=J$6),(J$6-$G104+1)*($D104/($H104-$G104+1)),IF(AND($H104&gt;=J$5,$H104&lt;=J$6),($H104-J$5+1)*($D104/($H104-$G104+1)),0))),IF($F104=J$5,($F104-$G104+J$4)/($H104-$G104+1)*$D104,IF($F104&lt;J$5,IF(AND($G104&lt;=J$5,$H104&gt;J$6),J$4*($D104/($H104-$G104+1)),IF(AND($H104&gt;=J$5,$H104&lt;=J$6),($H104-J$5+1)*($D104/($H104-$G104+1)),0)),0)))</f>
        <v>0</v>
      </c>
      <c r="K104" s="458">
        <f t="shared" si="159"/>
        <v>0</v>
      </c>
      <c r="L104" s="458">
        <f t="shared" si="159"/>
        <v>0</v>
      </c>
      <c r="M104" s="458">
        <f t="shared" si="159"/>
        <v>0</v>
      </c>
      <c r="N104" s="458">
        <f t="shared" si="159"/>
        <v>0</v>
      </c>
      <c r="O104" s="458">
        <f t="shared" si="159"/>
        <v>0</v>
      </c>
      <c r="P104" s="458">
        <f t="shared" si="159"/>
        <v>0</v>
      </c>
      <c r="Q104" s="458">
        <f t="shared" si="159"/>
        <v>0</v>
      </c>
      <c r="R104" s="458">
        <f t="shared" si="159"/>
        <v>0</v>
      </c>
      <c r="S104" s="458">
        <f t="shared" si="159"/>
        <v>0</v>
      </c>
      <c r="T104" s="458">
        <f t="shared" si="159"/>
        <v>0</v>
      </c>
      <c r="U104" s="459">
        <f t="shared" si="159"/>
        <v>0</v>
      </c>
      <c r="V104" s="458">
        <f t="shared" si="159"/>
        <v>0</v>
      </c>
      <c r="W104" s="458">
        <f t="shared" si="159"/>
        <v>0</v>
      </c>
      <c r="X104" s="458">
        <f t="shared" si="159"/>
        <v>0</v>
      </c>
      <c r="Y104" s="458">
        <f t="shared" si="159"/>
        <v>0</v>
      </c>
      <c r="Z104" s="458">
        <f t="shared" si="157"/>
        <v>0</v>
      </c>
      <c r="AA104" s="458">
        <f t="shared" si="157"/>
        <v>0</v>
      </c>
      <c r="AB104" s="458">
        <f t="shared" si="157"/>
        <v>0</v>
      </c>
      <c r="AC104" s="458">
        <f t="shared" si="157"/>
        <v>0</v>
      </c>
      <c r="AD104" s="458">
        <f t="shared" si="157"/>
        <v>0</v>
      </c>
      <c r="AE104" s="458">
        <f t="shared" si="157"/>
        <v>0</v>
      </c>
      <c r="AF104" s="458">
        <f t="shared" si="157"/>
        <v>0</v>
      </c>
      <c r="AG104" s="459">
        <f t="shared" si="157"/>
        <v>0</v>
      </c>
      <c r="AH104" s="458">
        <f t="shared" si="157"/>
        <v>0</v>
      </c>
      <c r="AI104" s="458">
        <f t="shared" si="157"/>
        <v>0</v>
      </c>
      <c r="AJ104" s="458">
        <f t="shared" si="157"/>
        <v>0</v>
      </c>
      <c r="AK104" s="458">
        <f t="shared" si="157"/>
        <v>0</v>
      </c>
      <c r="AL104" s="458">
        <f t="shared" si="157"/>
        <v>0</v>
      </c>
      <c r="AM104" s="458">
        <f t="shared" si="157"/>
        <v>0</v>
      </c>
      <c r="AN104" s="458">
        <f t="shared" si="157"/>
        <v>0</v>
      </c>
      <c r="AO104" s="458">
        <f t="shared" si="147"/>
        <v>0</v>
      </c>
      <c r="AP104" s="458">
        <f t="shared" si="147"/>
        <v>0</v>
      </c>
      <c r="AQ104" s="458">
        <f t="shared" si="147"/>
        <v>0</v>
      </c>
      <c r="AR104" s="458">
        <f t="shared" si="147"/>
        <v>0</v>
      </c>
      <c r="AS104" s="459">
        <f t="shared" si="147"/>
        <v>0</v>
      </c>
      <c r="AT104" s="458">
        <f t="shared" si="147"/>
        <v>0</v>
      </c>
      <c r="AU104" s="458">
        <f t="shared" si="147"/>
        <v>0</v>
      </c>
      <c r="AV104" s="458">
        <f t="shared" si="147"/>
        <v>0</v>
      </c>
      <c r="AW104" s="458">
        <f t="shared" si="147"/>
        <v>0</v>
      </c>
      <c r="AX104" s="458">
        <f t="shared" si="147"/>
        <v>0</v>
      </c>
      <c r="AY104" s="458">
        <f t="shared" si="147"/>
        <v>0</v>
      </c>
      <c r="AZ104" s="458">
        <f t="shared" si="147"/>
        <v>0</v>
      </c>
      <c r="BA104" s="458">
        <f t="shared" si="147"/>
        <v>0</v>
      </c>
      <c r="BB104" s="458">
        <f t="shared" si="147"/>
        <v>0</v>
      </c>
      <c r="BC104" s="458">
        <f t="shared" si="147"/>
        <v>0</v>
      </c>
      <c r="BD104" s="458">
        <f t="shared" si="147"/>
        <v>0</v>
      </c>
      <c r="BE104" s="459">
        <f t="shared" si="146"/>
        <v>0</v>
      </c>
      <c r="BF104" s="458">
        <f t="shared" si="146"/>
        <v>0</v>
      </c>
      <c r="BG104" s="458">
        <f t="shared" si="146"/>
        <v>0</v>
      </c>
      <c r="BH104" s="458">
        <f t="shared" si="146"/>
        <v>0</v>
      </c>
      <c r="BI104" s="458">
        <f t="shared" si="146"/>
        <v>0</v>
      </c>
      <c r="BJ104" s="458">
        <f t="shared" si="146"/>
        <v>0</v>
      </c>
      <c r="BK104" s="458">
        <f t="shared" si="146"/>
        <v>0</v>
      </c>
      <c r="BL104" s="458">
        <f t="shared" si="146"/>
        <v>0</v>
      </c>
      <c r="BM104" s="458">
        <f t="shared" si="146"/>
        <v>0</v>
      </c>
      <c r="BN104" s="458">
        <f t="shared" si="146"/>
        <v>0</v>
      </c>
      <c r="BO104" s="458">
        <f t="shared" si="146"/>
        <v>0</v>
      </c>
      <c r="BP104" s="458">
        <f t="shared" si="146"/>
        <v>0</v>
      </c>
      <c r="BQ104" s="458">
        <f t="shared" si="158"/>
        <v>0</v>
      </c>
      <c r="BR104" s="458">
        <f t="shared" si="158"/>
        <v>0</v>
      </c>
      <c r="BS104" s="458">
        <f t="shared" si="158"/>
        <v>0</v>
      </c>
      <c r="BT104" s="458">
        <f t="shared" si="158"/>
        <v>0</v>
      </c>
      <c r="BU104" s="458">
        <f t="shared" si="156"/>
        <v>0</v>
      </c>
      <c r="BV104" s="458">
        <f t="shared" si="156"/>
        <v>0</v>
      </c>
      <c r="BW104" s="458">
        <f t="shared" si="156"/>
        <v>0</v>
      </c>
      <c r="BX104" s="458">
        <f t="shared" si="156"/>
        <v>0</v>
      </c>
      <c r="BY104" s="458">
        <f t="shared" si="156"/>
        <v>0</v>
      </c>
      <c r="BZ104" s="458">
        <f t="shared" si="156"/>
        <v>0</v>
      </c>
      <c r="CA104" s="458">
        <f t="shared" si="156"/>
        <v>0</v>
      </c>
      <c r="CB104" s="458">
        <f t="shared" si="156"/>
        <v>0</v>
      </c>
      <c r="CC104" s="458">
        <f t="shared" si="156"/>
        <v>0</v>
      </c>
      <c r="CD104" s="458">
        <f t="shared" si="156"/>
        <v>0</v>
      </c>
      <c r="CE104" s="458">
        <f t="shared" si="156"/>
        <v>0</v>
      </c>
      <c r="CF104" s="458">
        <f t="shared" si="156"/>
        <v>0</v>
      </c>
      <c r="CG104" s="458">
        <f t="shared" si="156"/>
        <v>0</v>
      </c>
      <c r="CH104" s="458">
        <f t="shared" si="156"/>
        <v>0</v>
      </c>
      <c r="CI104" s="458">
        <f t="shared" si="156"/>
        <v>0</v>
      </c>
      <c r="CJ104" s="458">
        <f t="shared" si="156"/>
        <v>0</v>
      </c>
      <c r="CK104" s="458">
        <f t="shared" si="154"/>
        <v>0</v>
      </c>
      <c r="CL104" s="458">
        <f t="shared" si="154"/>
        <v>0</v>
      </c>
      <c r="CM104" s="458">
        <f t="shared" si="155"/>
        <v>0</v>
      </c>
      <c r="CN104" s="458">
        <f t="shared" si="155"/>
        <v>0</v>
      </c>
      <c r="CO104" s="458">
        <f t="shared" si="155"/>
        <v>0</v>
      </c>
      <c r="CP104" s="458">
        <f t="shared" si="150"/>
        <v>0</v>
      </c>
      <c r="CQ104" s="458">
        <f t="shared" si="150"/>
        <v>0</v>
      </c>
      <c r="CR104" s="458">
        <f t="shared" si="150"/>
        <v>0</v>
      </c>
      <c r="CS104" s="458">
        <f t="shared" si="150"/>
        <v>0</v>
      </c>
      <c r="CT104" s="458">
        <f t="shared" si="150"/>
        <v>0</v>
      </c>
      <c r="CU104" s="458">
        <f t="shared" si="150"/>
        <v>0</v>
      </c>
      <c r="CV104" s="458">
        <f t="shared" si="150"/>
        <v>0</v>
      </c>
      <c r="CW104" s="458">
        <f t="shared" si="150"/>
        <v>0</v>
      </c>
      <c r="CX104" s="458">
        <f t="shared" si="150"/>
        <v>0</v>
      </c>
      <c r="CY104" s="458">
        <f t="shared" si="150"/>
        <v>0</v>
      </c>
      <c r="CZ104" s="458">
        <f t="shared" si="150"/>
        <v>0</v>
      </c>
      <c r="DA104" s="458">
        <f t="shared" si="150"/>
        <v>0</v>
      </c>
      <c r="DB104" s="458">
        <f t="shared" si="150"/>
        <v>0</v>
      </c>
      <c r="DC104" s="458">
        <f t="shared" si="150"/>
        <v>0</v>
      </c>
      <c r="DD104" s="458">
        <f t="shared" si="150"/>
        <v>0</v>
      </c>
      <c r="DE104" s="458">
        <f t="shared" si="150"/>
        <v>0</v>
      </c>
      <c r="DF104" s="458">
        <f t="shared" si="148"/>
        <v>0</v>
      </c>
      <c r="DG104" s="458">
        <f t="shared" si="148"/>
        <v>0</v>
      </c>
      <c r="DH104" s="458">
        <f t="shared" si="148"/>
        <v>0</v>
      </c>
      <c r="DI104" s="458">
        <f t="shared" si="148"/>
        <v>0</v>
      </c>
      <c r="DJ104" s="458">
        <f t="shared" si="148"/>
        <v>0</v>
      </c>
      <c r="DK104" s="458">
        <f t="shared" si="153"/>
        <v>0</v>
      </c>
      <c r="DL104" s="458">
        <f t="shared" si="153"/>
        <v>0</v>
      </c>
      <c r="DM104" s="458">
        <f t="shared" si="153"/>
        <v>0</v>
      </c>
      <c r="DN104" s="458">
        <f t="shared" si="153"/>
        <v>0</v>
      </c>
      <c r="DO104" s="458">
        <f t="shared" si="153"/>
        <v>0</v>
      </c>
      <c r="DP104" s="458">
        <f t="shared" si="153"/>
        <v>0</v>
      </c>
      <c r="DQ104" s="458">
        <f t="shared" si="153"/>
        <v>0</v>
      </c>
      <c r="DR104" s="458">
        <f t="shared" si="153"/>
        <v>0</v>
      </c>
      <c r="DS104" s="458">
        <f t="shared" si="153"/>
        <v>0</v>
      </c>
      <c r="DT104" s="458">
        <f t="shared" si="153"/>
        <v>0</v>
      </c>
      <c r="DU104" s="458">
        <f t="shared" si="153"/>
        <v>0</v>
      </c>
      <c r="DV104" s="458">
        <f t="shared" si="153"/>
        <v>0</v>
      </c>
      <c r="DW104" s="458">
        <f t="shared" si="153"/>
        <v>0</v>
      </c>
      <c r="DX104" s="458">
        <f t="shared" si="153"/>
        <v>0</v>
      </c>
      <c r="DY104" s="458">
        <f t="shared" si="153"/>
        <v>0</v>
      </c>
      <c r="DZ104" s="458">
        <f t="shared" si="153"/>
        <v>0</v>
      </c>
      <c r="EA104" s="458">
        <f t="shared" si="152"/>
        <v>0</v>
      </c>
      <c r="EB104" s="458">
        <f t="shared" si="152"/>
        <v>0</v>
      </c>
      <c r="EC104" s="458">
        <f t="shared" si="152"/>
        <v>0</v>
      </c>
      <c r="ED104" s="458">
        <f t="shared" si="152"/>
        <v>0</v>
      </c>
      <c r="EE104" s="458">
        <f t="shared" si="152"/>
        <v>0</v>
      </c>
      <c r="EF104" s="458">
        <f t="shared" si="152"/>
        <v>0</v>
      </c>
      <c r="EG104" s="458">
        <f t="shared" si="152"/>
        <v>0</v>
      </c>
      <c r="EH104" s="458">
        <f t="shared" si="152"/>
        <v>0</v>
      </c>
      <c r="EI104" s="458">
        <f t="shared" si="152"/>
        <v>0</v>
      </c>
      <c r="EJ104" s="458">
        <f t="shared" si="152"/>
        <v>0</v>
      </c>
      <c r="EK104" s="458">
        <f t="shared" si="152"/>
        <v>0</v>
      </c>
    </row>
    <row r="105" spans="1:141" s="761" customFormat="1">
      <c r="A105" s="758">
        <v>46082</v>
      </c>
      <c r="B105" s="766">
        <v>2026</v>
      </c>
      <c r="C105" s="700">
        <v>0</v>
      </c>
      <c r="D105" s="448">
        <f t="shared" si="149"/>
        <v>0</v>
      </c>
      <c r="F105" s="760">
        <v>46082</v>
      </c>
      <c r="G105" s="760">
        <f t="shared" si="137"/>
        <v>46082</v>
      </c>
      <c r="H105" s="442">
        <f t="shared" si="141"/>
        <v>46446</v>
      </c>
      <c r="J105" s="458">
        <f t="shared" si="159"/>
        <v>0</v>
      </c>
      <c r="K105" s="458">
        <f t="shared" si="159"/>
        <v>0</v>
      </c>
      <c r="L105" s="458">
        <f t="shared" si="159"/>
        <v>0</v>
      </c>
      <c r="M105" s="458">
        <f t="shared" si="159"/>
        <v>0</v>
      </c>
      <c r="N105" s="458">
        <f t="shared" si="159"/>
        <v>0</v>
      </c>
      <c r="O105" s="458">
        <f t="shared" si="159"/>
        <v>0</v>
      </c>
      <c r="P105" s="458">
        <f t="shared" si="159"/>
        <v>0</v>
      </c>
      <c r="Q105" s="458">
        <f t="shared" si="159"/>
        <v>0</v>
      </c>
      <c r="R105" s="458">
        <f t="shared" si="159"/>
        <v>0</v>
      </c>
      <c r="S105" s="458">
        <f t="shared" si="159"/>
        <v>0</v>
      </c>
      <c r="T105" s="458">
        <f t="shared" si="159"/>
        <v>0</v>
      </c>
      <c r="U105" s="459">
        <f t="shared" si="159"/>
        <v>0</v>
      </c>
      <c r="V105" s="458">
        <f t="shared" si="159"/>
        <v>0</v>
      </c>
      <c r="W105" s="458">
        <f t="shared" si="159"/>
        <v>0</v>
      </c>
      <c r="X105" s="458">
        <f t="shared" si="159"/>
        <v>0</v>
      </c>
      <c r="Y105" s="458">
        <f t="shared" si="159"/>
        <v>0</v>
      </c>
      <c r="Z105" s="458">
        <f t="shared" si="157"/>
        <v>0</v>
      </c>
      <c r="AA105" s="458">
        <f t="shared" si="157"/>
        <v>0</v>
      </c>
      <c r="AB105" s="458">
        <f t="shared" si="157"/>
        <v>0</v>
      </c>
      <c r="AC105" s="458">
        <f t="shared" si="157"/>
        <v>0</v>
      </c>
      <c r="AD105" s="458">
        <f t="shared" si="157"/>
        <v>0</v>
      </c>
      <c r="AE105" s="458">
        <f t="shared" si="157"/>
        <v>0</v>
      </c>
      <c r="AF105" s="458">
        <f t="shared" si="157"/>
        <v>0</v>
      </c>
      <c r="AG105" s="459">
        <f t="shared" si="157"/>
        <v>0</v>
      </c>
      <c r="AH105" s="458">
        <f t="shared" si="157"/>
        <v>0</v>
      </c>
      <c r="AI105" s="458">
        <f t="shared" si="157"/>
        <v>0</v>
      </c>
      <c r="AJ105" s="458">
        <f t="shared" si="157"/>
        <v>0</v>
      </c>
      <c r="AK105" s="458">
        <f t="shared" si="157"/>
        <v>0</v>
      </c>
      <c r="AL105" s="458">
        <f t="shared" si="157"/>
        <v>0</v>
      </c>
      <c r="AM105" s="458">
        <f t="shared" si="157"/>
        <v>0</v>
      </c>
      <c r="AN105" s="458">
        <f t="shared" si="157"/>
        <v>0</v>
      </c>
      <c r="AO105" s="458">
        <f t="shared" si="147"/>
        <v>0</v>
      </c>
      <c r="AP105" s="458">
        <f t="shared" si="147"/>
        <v>0</v>
      </c>
      <c r="AQ105" s="458">
        <f t="shared" si="147"/>
        <v>0</v>
      </c>
      <c r="AR105" s="458">
        <f t="shared" si="147"/>
        <v>0</v>
      </c>
      <c r="AS105" s="459">
        <f t="shared" si="147"/>
        <v>0</v>
      </c>
      <c r="AT105" s="458">
        <f t="shared" si="147"/>
        <v>0</v>
      </c>
      <c r="AU105" s="458">
        <f t="shared" si="147"/>
        <v>0</v>
      </c>
      <c r="AV105" s="458">
        <f t="shared" si="147"/>
        <v>0</v>
      </c>
      <c r="AW105" s="458">
        <f t="shared" si="147"/>
        <v>0</v>
      </c>
      <c r="AX105" s="458">
        <f t="shared" si="147"/>
        <v>0</v>
      </c>
      <c r="AY105" s="458">
        <f t="shared" si="147"/>
        <v>0</v>
      </c>
      <c r="AZ105" s="458">
        <f t="shared" si="147"/>
        <v>0</v>
      </c>
      <c r="BA105" s="458">
        <f t="shared" si="147"/>
        <v>0</v>
      </c>
      <c r="BB105" s="458">
        <f t="shared" si="147"/>
        <v>0</v>
      </c>
      <c r="BC105" s="458">
        <f t="shared" si="147"/>
        <v>0</v>
      </c>
      <c r="BD105" s="458">
        <f t="shared" ref="BD105:BP126" si="160">IF((DATE(YEAR($F105),MONTH($F105),1))&lt;=(DATE(YEAR($G105),MONTH($G105),1)),IF(AND($G105&lt;=BD$5,$H105&gt;BD$6),BD$4*($D105/($H105-$G105+1)),IF(AND($G105&gt;BD$5,$G105&lt;=BD$6),(BD$6-$G105+1)*($D105/($H105-$G105+1)),IF(AND($H105&gt;=BD$5,$H105&lt;=BD$6),($H105-BD$5+1)*($D105/($H105-$G105+1)),0))),IF($F105=BD$5,($F105-$G105+BD$4)/($H105-$G105+1)*$D105,IF($F105&lt;BD$5,IF(AND($G105&lt;=BD$5,$H105&gt;BD$6),BD$4*($D105/($H105-$G105+1)),IF(AND($H105&gt;=BD$5,$H105&lt;=BD$6),($H105-BD$5+1)*($D105/($H105-$G105+1)),0)),0)))</f>
        <v>0</v>
      </c>
      <c r="BE105" s="459">
        <f t="shared" si="160"/>
        <v>0</v>
      </c>
      <c r="BF105" s="458">
        <f t="shared" si="160"/>
        <v>0</v>
      </c>
      <c r="BG105" s="458">
        <f t="shared" si="160"/>
        <v>0</v>
      </c>
      <c r="BH105" s="458">
        <f t="shared" si="160"/>
        <v>0</v>
      </c>
      <c r="BI105" s="458">
        <f t="shared" si="160"/>
        <v>0</v>
      </c>
      <c r="BJ105" s="458">
        <f t="shared" si="160"/>
        <v>0</v>
      </c>
      <c r="BK105" s="458">
        <f t="shared" si="160"/>
        <v>0</v>
      </c>
      <c r="BL105" s="458">
        <f t="shared" si="160"/>
        <v>0</v>
      </c>
      <c r="BM105" s="458">
        <f t="shared" si="160"/>
        <v>0</v>
      </c>
      <c r="BN105" s="458">
        <f t="shared" si="160"/>
        <v>0</v>
      </c>
      <c r="BO105" s="458">
        <f t="shared" si="160"/>
        <v>0</v>
      </c>
      <c r="BP105" s="458">
        <f t="shared" si="160"/>
        <v>0</v>
      </c>
      <c r="BQ105" s="458">
        <f t="shared" si="158"/>
        <v>0</v>
      </c>
      <c r="BR105" s="458">
        <f t="shared" si="158"/>
        <v>0</v>
      </c>
      <c r="BS105" s="458">
        <f t="shared" si="158"/>
        <v>0</v>
      </c>
      <c r="BT105" s="458">
        <f t="shared" si="158"/>
        <v>0</v>
      </c>
      <c r="BU105" s="458">
        <f t="shared" si="156"/>
        <v>0</v>
      </c>
      <c r="BV105" s="458">
        <f t="shared" si="156"/>
        <v>0</v>
      </c>
      <c r="BW105" s="458">
        <f t="shared" si="156"/>
        <v>0</v>
      </c>
      <c r="BX105" s="458">
        <f t="shared" si="156"/>
        <v>0</v>
      </c>
      <c r="BY105" s="458">
        <f t="shared" si="156"/>
        <v>0</v>
      </c>
      <c r="BZ105" s="458">
        <f t="shared" si="156"/>
        <v>0</v>
      </c>
      <c r="CA105" s="458">
        <f t="shared" si="156"/>
        <v>0</v>
      </c>
      <c r="CB105" s="458">
        <f t="shared" si="156"/>
        <v>0</v>
      </c>
      <c r="CC105" s="458">
        <f t="shared" si="156"/>
        <v>0</v>
      </c>
      <c r="CD105" s="458">
        <f t="shared" si="156"/>
        <v>0</v>
      </c>
      <c r="CE105" s="458">
        <f t="shared" si="156"/>
        <v>0</v>
      </c>
      <c r="CF105" s="458">
        <f t="shared" si="156"/>
        <v>0</v>
      </c>
      <c r="CG105" s="458">
        <f t="shared" si="156"/>
        <v>0</v>
      </c>
      <c r="CH105" s="458">
        <f t="shared" si="156"/>
        <v>0</v>
      </c>
      <c r="CI105" s="458">
        <f t="shared" si="156"/>
        <v>0</v>
      </c>
      <c r="CJ105" s="458">
        <f t="shared" si="156"/>
        <v>0</v>
      </c>
      <c r="CK105" s="458">
        <f t="shared" si="154"/>
        <v>0</v>
      </c>
      <c r="CL105" s="458">
        <f t="shared" si="154"/>
        <v>0</v>
      </c>
      <c r="CM105" s="458">
        <f t="shared" si="155"/>
        <v>0</v>
      </c>
      <c r="CN105" s="458">
        <f t="shared" si="155"/>
        <v>0</v>
      </c>
      <c r="CO105" s="458">
        <f t="shared" si="155"/>
        <v>0</v>
      </c>
      <c r="CP105" s="458">
        <f t="shared" si="150"/>
        <v>0</v>
      </c>
      <c r="CQ105" s="458">
        <f t="shared" si="150"/>
        <v>0</v>
      </c>
      <c r="CR105" s="458">
        <f t="shared" si="150"/>
        <v>0</v>
      </c>
      <c r="CS105" s="458">
        <f t="shared" si="150"/>
        <v>0</v>
      </c>
      <c r="CT105" s="458">
        <f t="shared" si="150"/>
        <v>0</v>
      </c>
      <c r="CU105" s="458">
        <f t="shared" si="150"/>
        <v>0</v>
      </c>
      <c r="CV105" s="458">
        <f t="shared" si="150"/>
        <v>0</v>
      </c>
      <c r="CW105" s="458">
        <f t="shared" si="150"/>
        <v>0</v>
      </c>
      <c r="CX105" s="458">
        <f t="shared" si="150"/>
        <v>0</v>
      </c>
      <c r="CY105" s="458">
        <f t="shared" si="150"/>
        <v>0</v>
      </c>
      <c r="CZ105" s="458">
        <f t="shared" si="150"/>
        <v>0</v>
      </c>
      <c r="DA105" s="458">
        <f t="shared" si="150"/>
        <v>0</v>
      </c>
      <c r="DB105" s="458">
        <f t="shared" si="150"/>
        <v>0</v>
      </c>
      <c r="DC105" s="458">
        <f t="shared" si="150"/>
        <v>0</v>
      </c>
      <c r="DD105" s="458">
        <f t="shared" si="150"/>
        <v>0</v>
      </c>
      <c r="DE105" s="458">
        <f t="shared" si="150"/>
        <v>0</v>
      </c>
      <c r="DF105" s="458">
        <f t="shared" si="148"/>
        <v>0</v>
      </c>
      <c r="DG105" s="458">
        <f t="shared" si="148"/>
        <v>0</v>
      </c>
      <c r="DH105" s="458">
        <f t="shared" si="148"/>
        <v>0</v>
      </c>
      <c r="DI105" s="458">
        <f t="shared" si="148"/>
        <v>0</v>
      </c>
      <c r="DJ105" s="458">
        <f t="shared" si="148"/>
        <v>0</v>
      </c>
      <c r="DK105" s="458">
        <f t="shared" si="153"/>
        <v>0</v>
      </c>
      <c r="DL105" s="458">
        <f t="shared" si="153"/>
        <v>0</v>
      </c>
      <c r="DM105" s="458">
        <f t="shared" si="153"/>
        <v>0</v>
      </c>
      <c r="DN105" s="458">
        <f t="shared" si="153"/>
        <v>0</v>
      </c>
      <c r="DO105" s="458">
        <f t="shared" si="153"/>
        <v>0</v>
      </c>
      <c r="DP105" s="458">
        <f t="shared" si="153"/>
        <v>0</v>
      </c>
      <c r="DQ105" s="458">
        <f t="shared" si="153"/>
        <v>0</v>
      </c>
      <c r="DR105" s="458">
        <f t="shared" si="153"/>
        <v>0</v>
      </c>
      <c r="DS105" s="458">
        <f t="shared" si="153"/>
        <v>0</v>
      </c>
      <c r="DT105" s="458">
        <f t="shared" si="153"/>
        <v>0</v>
      </c>
      <c r="DU105" s="458">
        <f t="shared" si="153"/>
        <v>0</v>
      </c>
      <c r="DV105" s="458">
        <f t="shared" si="153"/>
        <v>0</v>
      </c>
      <c r="DW105" s="458">
        <f t="shared" si="153"/>
        <v>0</v>
      </c>
      <c r="DX105" s="458">
        <f t="shared" si="153"/>
        <v>0</v>
      </c>
      <c r="DY105" s="458">
        <f t="shared" si="153"/>
        <v>0</v>
      </c>
      <c r="DZ105" s="458">
        <f t="shared" si="153"/>
        <v>0</v>
      </c>
      <c r="EA105" s="458">
        <f t="shared" si="152"/>
        <v>0</v>
      </c>
      <c r="EB105" s="458">
        <f t="shared" si="152"/>
        <v>0</v>
      </c>
      <c r="EC105" s="458">
        <f t="shared" si="152"/>
        <v>0</v>
      </c>
      <c r="ED105" s="458">
        <f t="shared" si="152"/>
        <v>0</v>
      </c>
      <c r="EE105" s="458">
        <f t="shared" si="152"/>
        <v>0</v>
      </c>
      <c r="EF105" s="458">
        <f t="shared" si="152"/>
        <v>0</v>
      </c>
      <c r="EG105" s="458">
        <f t="shared" si="152"/>
        <v>0</v>
      </c>
      <c r="EH105" s="458">
        <f t="shared" si="152"/>
        <v>0</v>
      </c>
      <c r="EI105" s="458">
        <f t="shared" si="152"/>
        <v>0</v>
      </c>
      <c r="EJ105" s="458">
        <f t="shared" si="152"/>
        <v>0</v>
      </c>
      <c r="EK105" s="458">
        <f t="shared" si="152"/>
        <v>0</v>
      </c>
    </row>
    <row r="106" spans="1:141" s="761" customFormat="1">
      <c r="A106" s="758">
        <v>46113</v>
      </c>
      <c r="B106" s="766">
        <v>2026</v>
      </c>
      <c r="C106" s="762">
        <v>35000</v>
      </c>
      <c r="D106" s="448">
        <f t="shared" si="149"/>
        <v>13440000</v>
      </c>
      <c r="F106" s="760">
        <v>46113</v>
      </c>
      <c r="G106" s="760">
        <f t="shared" si="137"/>
        <v>46113</v>
      </c>
      <c r="H106" s="442">
        <f t="shared" si="141"/>
        <v>46477</v>
      </c>
      <c r="J106" s="458">
        <f t="shared" si="159"/>
        <v>0</v>
      </c>
      <c r="K106" s="458">
        <f t="shared" si="159"/>
        <v>0</v>
      </c>
      <c r="L106" s="458">
        <f t="shared" si="159"/>
        <v>0</v>
      </c>
      <c r="M106" s="458">
        <f t="shared" si="159"/>
        <v>0</v>
      </c>
      <c r="N106" s="458">
        <f t="shared" si="159"/>
        <v>0</v>
      </c>
      <c r="O106" s="458">
        <f t="shared" si="159"/>
        <v>0</v>
      </c>
      <c r="P106" s="458">
        <f t="shared" si="159"/>
        <v>0</v>
      </c>
      <c r="Q106" s="458">
        <f t="shared" si="159"/>
        <v>0</v>
      </c>
      <c r="R106" s="458">
        <f t="shared" si="159"/>
        <v>0</v>
      </c>
      <c r="S106" s="458">
        <f t="shared" si="159"/>
        <v>0</v>
      </c>
      <c r="T106" s="458">
        <f t="shared" si="159"/>
        <v>0</v>
      </c>
      <c r="U106" s="459">
        <f t="shared" si="159"/>
        <v>0</v>
      </c>
      <c r="V106" s="458">
        <f t="shared" si="159"/>
        <v>0</v>
      </c>
      <c r="W106" s="458">
        <f t="shared" si="159"/>
        <v>0</v>
      </c>
      <c r="X106" s="458">
        <f t="shared" si="159"/>
        <v>0</v>
      </c>
      <c r="Y106" s="458">
        <f t="shared" si="159"/>
        <v>0</v>
      </c>
      <c r="Z106" s="458">
        <f t="shared" si="157"/>
        <v>0</v>
      </c>
      <c r="AA106" s="458">
        <f t="shared" si="157"/>
        <v>0</v>
      </c>
      <c r="AB106" s="458">
        <f t="shared" si="157"/>
        <v>0</v>
      </c>
      <c r="AC106" s="458">
        <f t="shared" si="157"/>
        <v>0</v>
      </c>
      <c r="AD106" s="458">
        <f t="shared" si="157"/>
        <v>0</v>
      </c>
      <c r="AE106" s="458">
        <f t="shared" si="157"/>
        <v>0</v>
      </c>
      <c r="AF106" s="458">
        <f t="shared" si="157"/>
        <v>0</v>
      </c>
      <c r="AG106" s="459">
        <f t="shared" si="157"/>
        <v>0</v>
      </c>
      <c r="AH106" s="458">
        <f t="shared" si="157"/>
        <v>0</v>
      </c>
      <c r="AI106" s="458">
        <f t="shared" si="157"/>
        <v>0</v>
      </c>
      <c r="AJ106" s="458">
        <f t="shared" si="157"/>
        <v>0</v>
      </c>
      <c r="AK106" s="458">
        <f t="shared" si="157"/>
        <v>0</v>
      </c>
      <c r="AL106" s="458">
        <f t="shared" si="157"/>
        <v>0</v>
      </c>
      <c r="AM106" s="458">
        <f t="shared" si="157"/>
        <v>0</v>
      </c>
      <c r="AN106" s="458">
        <f t="shared" si="157"/>
        <v>0</v>
      </c>
      <c r="AO106" s="458">
        <f t="shared" ref="AO106:BD121" si="161">IF((DATE(YEAR($F106),MONTH($F106),1))&lt;=(DATE(YEAR($G106),MONTH($G106),1)),IF(AND($G106&lt;=AO$5,$H106&gt;AO$6),AO$4*($D106/($H106-$G106+1)),IF(AND($G106&gt;AO$5,$G106&lt;=AO$6),(AO$6-$G106+1)*($D106/($H106-$G106+1)),IF(AND($H106&gt;=AO$5,$H106&lt;=AO$6),($H106-AO$5+1)*($D106/($H106-$G106+1)),0))),IF($F106=AO$5,($F106-$G106+AO$4)/($H106-$G106+1)*$D106,IF($F106&lt;AO$5,IF(AND($G106&lt;=AO$5,$H106&gt;AO$6),AO$4*($D106/($H106-$G106+1)),IF(AND($H106&gt;=AO$5,$H106&lt;=AO$6),($H106-AO$5+1)*($D106/($H106-$G106+1)),0)),0)))</f>
        <v>0</v>
      </c>
      <c r="AP106" s="458">
        <f t="shared" si="161"/>
        <v>0</v>
      </c>
      <c r="AQ106" s="458">
        <f t="shared" si="161"/>
        <v>0</v>
      </c>
      <c r="AR106" s="458">
        <f t="shared" si="161"/>
        <v>0</v>
      </c>
      <c r="AS106" s="459">
        <f t="shared" si="161"/>
        <v>0</v>
      </c>
      <c r="AT106" s="458">
        <f t="shared" si="161"/>
        <v>0</v>
      </c>
      <c r="AU106" s="458">
        <f t="shared" si="161"/>
        <v>0</v>
      </c>
      <c r="AV106" s="458">
        <f t="shared" si="161"/>
        <v>0</v>
      </c>
      <c r="AW106" s="458">
        <f t="shared" si="161"/>
        <v>0</v>
      </c>
      <c r="AX106" s="458">
        <f t="shared" si="161"/>
        <v>0</v>
      </c>
      <c r="AY106" s="458">
        <f t="shared" si="161"/>
        <v>0</v>
      </c>
      <c r="AZ106" s="458">
        <f t="shared" si="161"/>
        <v>0</v>
      </c>
      <c r="BA106" s="458">
        <f t="shared" si="161"/>
        <v>0</v>
      </c>
      <c r="BB106" s="458">
        <f t="shared" si="161"/>
        <v>0</v>
      </c>
      <c r="BC106" s="458">
        <f t="shared" si="161"/>
        <v>0</v>
      </c>
      <c r="BD106" s="458">
        <f t="shared" si="161"/>
        <v>0</v>
      </c>
      <c r="BE106" s="459">
        <f t="shared" si="160"/>
        <v>0</v>
      </c>
      <c r="BF106" s="458">
        <f t="shared" si="160"/>
        <v>0</v>
      </c>
      <c r="BG106" s="458">
        <f t="shared" si="160"/>
        <v>0</v>
      </c>
      <c r="BH106" s="458">
        <f t="shared" si="160"/>
        <v>0</v>
      </c>
      <c r="BI106" s="458">
        <f t="shared" si="160"/>
        <v>0</v>
      </c>
      <c r="BJ106" s="458">
        <f t="shared" si="160"/>
        <v>0</v>
      </c>
      <c r="BK106" s="458">
        <f t="shared" si="160"/>
        <v>0</v>
      </c>
      <c r="BL106" s="458">
        <f t="shared" si="160"/>
        <v>0</v>
      </c>
      <c r="BM106" s="458">
        <f t="shared" si="160"/>
        <v>0</v>
      </c>
      <c r="BN106" s="458">
        <f t="shared" si="160"/>
        <v>0</v>
      </c>
      <c r="BO106" s="458">
        <f t="shared" si="160"/>
        <v>0</v>
      </c>
      <c r="BP106" s="458">
        <f t="shared" si="160"/>
        <v>0</v>
      </c>
      <c r="BQ106" s="458">
        <f t="shared" si="158"/>
        <v>0</v>
      </c>
      <c r="BR106" s="458">
        <f t="shared" si="158"/>
        <v>0</v>
      </c>
      <c r="BS106" s="458">
        <f t="shared" si="158"/>
        <v>0</v>
      </c>
      <c r="BT106" s="458">
        <f t="shared" si="158"/>
        <v>0</v>
      </c>
      <c r="BU106" s="458">
        <f t="shared" si="156"/>
        <v>0</v>
      </c>
      <c r="BV106" s="458">
        <f t="shared" si="156"/>
        <v>0</v>
      </c>
      <c r="BW106" s="458">
        <f t="shared" si="156"/>
        <v>0</v>
      </c>
      <c r="BX106" s="458">
        <f t="shared" si="156"/>
        <v>0</v>
      </c>
      <c r="BY106" s="458">
        <f t="shared" si="156"/>
        <v>0</v>
      </c>
      <c r="BZ106" s="458">
        <f t="shared" si="156"/>
        <v>0</v>
      </c>
      <c r="CA106" s="458">
        <f t="shared" si="156"/>
        <v>0</v>
      </c>
      <c r="CB106" s="458">
        <f t="shared" si="156"/>
        <v>0</v>
      </c>
      <c r="CC106" s="458">
        <f t="shared" si="156"/>
        <v>0</v>
      </c>
      <c r="CD106" s="458">
        <f t="shared" si="156"/>
        <v>0</v>
      </c>
      <c r="CE106" s="458">
        <f t="shared" si="156"/>
        <v>0</v>
      </c>
      <c r="CF106" s="458">
        <f t="shared" si="156"/>
        <v>0</v>
      </c>
      <c r="CG106" s="458">
        <f t="shared" si="156"/>
        <v>0</v>
      </c>
      <c r="CH106" s="458">
        <f t="shared" si="156"/>
        <v>0</v>
      </c>
      <c r="CI106" s="458">
        <f t="shared" si="156"/>
        <v>0</v>
      </c>
      <c r="CJ106" s="458">
        <f t="shared" si="156"/>
        <v>0</v>
      </c>
      <c r="CK106" s="458">
        <f t="shared" si="154"/>
        <v>0</v>
      </c>
      <c r="CL106" s="458">
        <f t="shared" si="154"/>
        <v>0</v>
      </c>
      <c r="CM106" s="458">
        <f t="shared" si="155"/>
        <v>0</v>
      </c>
      <c r="CN106" s="458">
        <f t="shared" si="155"/>
        <v>0</v>
      </c>
      <c r="CO106" s="458">
        <f t="shared" si="155"/>
        <v>0</v>
      </c>
      <c r="CP106" s="458">
        <f t="shared" si="150"/>
        <v>0</v>
      </c>
      <c r="CQ106" s="458">
        <f t="shared" si="150"/>
        <v>0</v>
      </c>
      <c r="CR106" s="458">
        <f t="shared" si="150"/>
        <v>0</v>
      </c>
      <c r="CS106" s="458">
        <f t="shared" si="150"/>
        <v>1104657.5342465753</v>
      </c>
      <c r="CT106" s="458">
        <f t="shared" si="150"/>
        <v>1141479.4520547946</v>
      </c>
      <c r="CU106" s="458">
        <f t="shared" si="150"/>
        <v>1104657.5342465753</v>
      </c>
      <c r="CV106" s="458">
        <f t="shared" si="150"/>
        <v>1141479.4520547946</v>
      </c>
      <c r="CW106" s="458">
        <f t="shared" si="150"/>
        <v>1141479.4520547946</v>
      </c>
      <c r="CX106" s="458">
        <f t="shared" si="150"/>
        <v>1104657.5342465753</v>
      </c>
      <c r="CY106" s="458">
        <f t="shared" si="150"/>
        <v>1141479.4520547946</v>
      </c>
      <c r="CZ106" s="458">
        <f t="shared" si="150"/>
        <v>1104657.5342465753</v>
      </c>
      <c r="DA106" s="458">
        <f t="shared" si="150"/>
        <v>1141479.4520547946</v>
      </c>
      <c r="DB106" s="458">
        <f t="shared" si="150"/>
        <v>1141479.4520547946</v>
      </c>
      <c r="DC106" s="458">
        <f t="shared" si="150"/>
        <v>1031013.698630137</v>
      </c>
      <c r="DD106" s="458">
        <f t="shared" si="150"/>
        <v>1141479.4520547946</v>
      </c>
      <c r="DE106" s="458">
        <f t="shared" si="150"/>
        <v>0</v>
      </c>
      <c r="DF106" s="458">
        <f t="shared" si="148"/>
        <v>0</v>
      </c>
      <c r="DG106" s="458">
        <f t="shared" si="148"/>
        <v>0</v>
      </c>
      <c r="DH106" s="458">
        <f t="shared" si="148"/>
        <v>0</v>
      </c>
      <c r="DI106" s="458">
        <f t="shared" si="148"/>
        <v>0</v>
      </c>
      <c r="DJ106" s="458">
        <f t="shared" si="148"/>
        <v>0</v>
      </c>
      <c r="DK106" s="458">
        <f t="shared" si="153"/>
        <v>0</v>
      </c>
      <c r="DL106" s="458">
        <f t="shared" si="153"/>
        <v>0</v>
      </c>
      <c r="DM106" s="458">
        <f t="shared" si="153"/>
        <v>0</v>
      </c>
      <c r="DN106" s="458">
        <f t="shared" si="153"/>
        <v>0</v>
      </c>
      <c r="DO106" s="458">
        <f t="shared" si="153"/>
        <v>0</v>
      </c>
      <c r="DP106" s="458">
        <f t="shared" si="153"/>
        <v>0</v>
      </c>
      <c r="DQ106" s="458">
        <f t="shared" si="153"/>
        <v>0</v>
      </c>
      <c r="DR106" s="458">
        <f t="shared" si="153"/>
        <v>0</v>
      </c>
      <c r="DS106" s="458">
        <f t="shared" si="153"/>
        <v>0</v>
      </c>
      <c r="DT106" s="458">
        <f t="shared" si="153"/>
        <v>0</v>
      </c>
      <c r="DU106" s="458">
        <f t="shared" si="153"/>
        <v>0</v>
      </c>
      <c r="DV106" s="458">
        <f t="shared" si="153"/>
        <v>0</v>
      </c>
      <c r="DW106" s="458">
        <f t="shared" si="153"/>
        <v>0</v>
      </c>
      <c r="DX106" s="458">
        <f t="shared" si="153"/>
        <v>0</v>
      </c>
      <c r="DY106" s="458">
        <f t="shared" si="153"/>
        <v>0</v>
      </c>
      <c r="DZ106" s="458">
        <f t="shared" si="153"/>
        <v>0</v>
      </c>
      <c r="EA106" s="458">
        <f t="shared" si="152"/>
        <v>0</v>
      </c>
      <c r="EB106" s="458">
        <f t="shared" si="152"/>
        <v>0</v>
      </c>
      <c r="EC106" s="458">
        <f t="shared" si="152"/>
        <v>0</v>
      </c>
      <c r="ED106" s="458">
        <f t="shared" si="152"/>
        <v>0</v>
      </c>
      <c r="EE106" s="458">
        <f t="shared" si="152"/>
        <v>0</v>
      </c>
      <c r="EF106" s="458">
        <f t="shared" si="152"/>
        <v>0</v>
      </c>
      <c r="EG106" s="458">
        <f t="shared" si="152"/>
        <v>0</v>
      </c>
      <c r="EH106" s="458">
        <f t="shared" si="152"/>
        <v>0</v>
      </c>
      <c r="EI106" s="458">
        <f t="shared" si="152"/>
        <v>0</v>
      </c>
      <c r="EJ106" s="458">
        <f t="shared" si="152"/>
        <v>0</v>
      </c>
      <c r="EK106" s="458">
        <f t="shared" si="152"/>
        <v>0</v>
      </c>
    </row>
    <row r="107" spans="1:141" s="761" customFormat="1">
      <c r="A107" s="758">
        <v>46143</v>
      </c>
      <c r="B107" s="766">
        <v>2026</v>
      </c>
      <c r="C107" s="700">
        <v>0</v>
      </c>
      <c r="D107" s="448">
        <f t="shared" si="149"/>
        <v>0</v>
      </c>
      <c r="F107" s="760">
        <v>46143</v>
      </c>
      <c r="G107" s="760">
        <f t="shared" si="137"/>
        <v>46143</v>
      </c>
      <c r="H107" s="442">
        <f t="shared" si="141"/>
        <v>46507</v>
      </c>
      <c r="J107" s="458">
        <f t="shared" si="159"/>
        <v>0</v>
      </c>
      <c r="K107" s="458">
        <f t="shared" si="159"/>
        <v>0</v>
      </c>
      <c r="L107" s="458">
        <f t="shared" si="159"/>
        <v>0</v>
      </c>
      <c r="M107" s="458">
        <f t="shared" si="159"/>
        <v>0</v>
      </c>
      <c r="N107" s="458">
        <f t="shared" si="159"/>
        <v>0</v>
      </c>
      <c r="O107" s="458">
        <f t="shared" si="159"/>
        <v>0</v>
      </c>
      <c r="P107" s="458">
        <f t="shared" si="159"/>
        <v>0</v>
      </c>
      <c r="Q107" s="458">
        <f t="shared" si="159"/>
        <v>0</v>
      </c>
      <c r="R107" s="458">
        <f t="shared" si="159"/>
        <v>0</v>
      </c>
      <c r="S107" s="458">
        <f t="shared" si="159"/>
        <v>0</v>
      </c>
      <c r="T107" s="458">
        <f t="shared" si="159"/>
        <v>0</v>
      </c>
      <c r="U107" s="459">
        <f t="shared" si="159"/>
        <v>0</v>
      </c>
      <c r="V107" s="458">
        <f t="shared" si="159"/>
        <v>0</v>
      </c>
      <c r="W107" s="458">
        <f t="shared" si="159"/>
        <v>0</v>
      </c>
      <c r="X107" s="458">
        <f t="shared" si="159"/>
        <v>0</v>
      </c>
      <c r="Y107" s="458">
        <f t="shared" si="159"/>
        <v>0</v>
      </c>
      <c r="Z107" s="458">
        <f t="shared" si="157"/>
        <v>0</v>
      </c>
      <c r="AA107" s="458">
        <f t="shared" si="157"/>
        <v>0</v>
      </c>
      <c r="AB107" s="458">
        <f t="shared" si="157"/>
        <v>0</v>
      </c>
      <c r="AC107" s="458">
        <f t="shared" si="157"/>
        <v>0</v>
      </c>
      <c r="AD107" s="458">
        <f t="shared" si="157"/>
        <v>0</v>
      </c>
      <c r="AE107" s="458">
        <f t="shared" si="157"/>
        <v>0</v>
      </c>
      <c r="AF107" s="458">
        <f t="shared" si="157"/>
        <v>0</v>
      </c>
      <c r="AG107" s="459">
        <f t="shared" si="157"/>
        <v>0</v>
      </c>
      <c r="AH107" s="458">
        <f t="shared" si="157"/>
        <v>0</v>
      </c>
      <c r="AI107" s="458">
        <f t="shared" si="157"/>
        <v>0</v>
      </c>
      <c r="AJ107" s="458">
        <f t="shared" si="157"/>
        <v>0</v>
      </c>
      <c r="AK107" s="458">
        <f t="shared" si="157"/>
        <v>0</v>
      </c>
      <c r="AL107" s="458">
        <f t="shared" si="157"/>
        <v>0</v>
      </c>
      <c r="AM107" s="458">
        <f t="shared" si="157"/>
        <v>0</v>
      </c>
      <c r="AN107" s="458">
        <f t="shared" si="157"/>
        <v>0</v>
      </c>
      <c r="AO107" s="458">
        <f t="shared" si="161"/>
        <v>0</v>
      </c>
      <c r="AP107" s="458">
        <f t="shared" si="161"/>
        <v>0</v>
      </c>
      <c r="AQ107" s="458">
        <f t="shared" si="161"/>
        <v>0</v>
      </c>
      <c r="AR107" s="458">
        <f t="shared" si="161"/>
        <v>0</v>
      </c>
      <c r="AS107" s="459">
        <f t="shared" si="161"/>
        <v>0</v>
      </c>
      <c r="AT107" s="458">
        <f t="shared" si="161"/>
        <v>0</v>
      </c>
      <c r="AU107" s="458">
        <f t="shared" si="161"/>
        <v>0</v>
      </c>
      <c r="AV107" s="458">
        <f t="shared" si="161"/>
        <v>0</v>
      </c>
      <c r="AW107" s="458">
        <f t="shared" si="161"/>
        <v>0</v>
      </c>
      <c r="AX107" s="458">
        <f t="shared" si="161"/>
        <v>0</v>
      </c>
      <c r="AY107" s="458">
        <f t="shared" si="161"/>
        <v>0</v>
      </c>
      <c r="AZ107" s="458">
        <f t="shared" si="161"/>
        <v>0</v>
      </c>
      <c r="BA107" s="458">
        <f t="shared" si="161"/>
        <v>0</v>
      </c>
      <c r="BB107" s="458">
        <f t="shared" si="161"/>
        <v>0</v>
      </c>
      <c r="BC107" s="458">
        <f t="shared" si="161"/>
        <v>0</v>
      </c>
      <c r="BD107" s="458">
        <f t="shared" si="161"/>
        <v>0</v>
      </c>
      <c r="BE107" s="459">
        <f t="shared" si="160"/>
        <v>0</v>
      </c>
      <c r="BF107" s="458">
        <f t="shared" si="160"/>
        <v>0</v>
      </c>
      <c r="BG107" s="458">
        <f t="shared" si="160"/>
        <v>0</v>
      </c>
      <c r="BH107" s="458">
        <f t="shared" si="160"/>
        <v>0</v>
      </c>
      <c r="BI107" s="458">
        <f t="shared" si="160"/>
        <v>0</v>
      </c>
      <c r="BJ107" s="458">
        <f t="shared" si="160"/>
        <v>0</v>
      </c>
      <c r="BK107" s="458">
        <f t="shared" si="160"/>
        <v>0</v>
      </c>
      <c r="BL107" s="458">
        <f t="shared" si="160"/>
        <v>0</v>
      </c>
      <c r="BM107" s="458">
        <f t="shared" si="160"/>
        <v>0</v>
      </c>
      <c r="BN107" s="458">
        <f t="shared" si="160"/>
        <v>0</v>
      </c>
      <c r="BO107" s="458">
        <f t="shared" si="160"/>
        <v>0</v>
      </c>
      <c r="BP107" s="458">
        <f t="shared" si="160"/>
        <v>0</v>
      </c>
      <c r="BQ107" s="458">
        <f t="shared" si="158"/>
        <v>0</v>
      </c>
      <c r="BR107" s="458">
        <f t="shared" si="158"/>
        <v>0</v>
      </c>
      <c r="BS107" s="458">
        <f t="shared" si="158"/>
        <v>0</v>
      </c>
      <c r="BT107" s="458">
        <f t="shared" si="158"/>
        <v>0</v>
      </c>
      <c r="BU107" s="458">
        <f t="shared" si="156"/>
        <v>0</v>
      </c>
      <c r="BV107" s="458">
        <f t="shared" si="156"/>
        <v>0</v>
      </c>
      <c r="BW107" s="458">
        <f t="shared" si="156"/>
        <v>0</v>
      </c>
      <c r="BX107" s="458">
        <f t="shared" si="156"/>
        <v>0</v>
      </c>
      <c r="BY107" s="458">
        <f t="shared" si="156"/>
        <v>0</v>
      </c>
      <c r="BZ107" s="458">
        <f t="shared" si="156"/>
        <v>0</v>
      </c>
      <c r="CA107" s="458">
        <f t="shared" si="156"/>
        <v>0</v>
      </c>
      <c r="CB107" s="458">
        <f t="shared" si="156"/>
        <v>0</v>
      </c>
      <c r="CC107" s="458">
        <f t="shared" si="156"/>
        <v>0</v>
      </c>
      <c r="CD107" s="458">
        <f t="shared" si="156"/>
        <v>0</v>
      </c>
      <c r="CE107" s="458">
        <f t="shared" si="156"/>
        <v>0</v>
      </c>
      <c r="CF107" s="458">
        <f t="shared" si="156"/>
        <v>0</v>
      </c>
      <c r="CG107" s="458">
        <f t="shared" si="156"/>
        <v>0</v>
      </c>
      <c r="CH107" s="458">
        <f t="shared" si="156"/>
        <v>0</v>
      </c>
      <c r="CI107" s="458">
        <f t="shared" si="156"/>
        <v>0</v>
      </c>
      <c r="CJ107" s="458">
        <f t="shared" si="156"/>
        <v>0</v>
      </c>
      <c r="CK107" s="458">
        <f t="shared" si="154"/>
        <v>0</v>
      </c>
      <c r="CL107" s="458">
        <f t="shared" si="154"/>
        <v>0</v>
      </c>
      <c r="CM107" s="458">
        <f t="shared" si="155"/>
        <v>0</v>
      </c>
      <c r="CN107" s="458">
        <f t="shared" si="155"/>
        <v>0</v>
      </c>
      <c r="CO107" s="458">
        <f t="shared" si="155"/>
        <v>0</v>
      </c>
      <c r="CP107" s="458">
        <f t="shared" si="150"/>
        <v>0</v>
      </c>
      <c r="CQ107" s="458">
        <f t="shared" si="150"/>
        <v>0</v>
      </c>
      <c r="CR107" s="458">
        <f t="shared" si="150"/>
        <v>0</v>
      </c>
      <c r="CS107" s="458">
        <f t="shared" si="150"/>
        <v>0</v>
      </c>
      <c r="CT107" s="458">
        <f t="shared" si="150"/>
        <v>0</v>
      </c>
      <c r="CU107" s="458">
        <f t="shared" si="150"/>
        <v>0</v>
      </c>
      <c r="CV107" s="458">
        <f t="shared" si="150"/>
        <v>0</v>
      </c>
      <c r="CW107" s="458">
        <f t="shared" si="150"/>
        <v>0</v>
      </c>
      <c r="CX107" s="458">
        <f t="shared" si="150"/>
        <v>0</v>
      </c>
      <c r="CY107" s="458">
        <f t="shared" si="150"/>
        <v>0</v>
      </c>
      <c r="CZ107" s="458">
        <f t="shared" si="150"/>
        <v>0</v>
      </c>
      <c r="DA107" s="458">
        <f t="shared" si="150"/>
        <v>0</v>
      </c>
      <c r="DB107" s="458">
        <f t="shared" si="150"/>
        <v>0</v>
      </c>
      <c r="DC107" s="458">
        <f t="shared" si="150"/>
        <v>0</v>
      </c>
      <c r="DD107" s="458">
        <f t="shared" si="150"/>
        <v>0</v>
      </c>
      <c r="DE107" s="458">
        <f t="shared" ref="DE107:DI107" si="162">IF((DATE(YEAR($F107),MONTH($F107),1))&lt;=(DATE(YEAR($G107),MONTH($G107),1)),IF(AND($G107&lt;=DE$5,$H107&gt;DE$6),DE$4*($D107/($H107-$G107+1)),IF(AND($G107&gt;DE$5,$G107&lt;=DE$6),(DE$6-$G107+1)*($D107/($H107-$G107+1)),IF(AND($H107&gt;=DE$5,$H107&lt;=DE$6),($H107-DE$5+1)*($D107/($H107-$G107+1)),0))),IF($F107=DE$5,($F107-$G107+DE$4)/($H107-$G107+1)*$D107,IF($F107&lt;DE$5,IF(AND($G107&lt;=DE$5,$H107&gt;DE$6),DE$4*($D107/($H107-$G107+1)),IF(AND($H107&gt;=DE$5,$H107&lt;=DE$6),($H107-DE$5+1)*($D107/($H107-$G107+1)),0)),0)))</f>
        <v>0</v>
      </c>
      <c r="DF107" s="458">
        <f t="shared" si="162"/>
        <v>0</v>
      </c>
      <c r="DG107" s="458">
        <f t="shared" si="162"/>
        <v>0</v>
      </c>
      <c r="DH107" s="458">
        <f t="shared" si="162"/>
        <v>0</v>
      </c>
      <c r="DI107" s="458">
        <f t="shared" si="162"/>
        <v>0</v>
      </c>
      <c r="DJ107" s="458">
        <f t="shared" si="148"/>
        <v>0</v>
      </c>
      <c r="DK107" s="458">
        <f t="shared" si="153"/>
        <v>0</v>
      </c>
      <c r="DL107" s="458">
        <f t="shared" si="153"/>
        <v>0</v>
      </c>
      <c r="DM107" s="458">
        <f t="shared" si="153"/>
        <v>0</v>
      </c>
      <c r="DN107" s="458">
        <f t="shared" si="153"/>
        <v>0</v>
      </c>
      <c r="DO107" s="458">
        <f t="shared" si="153"/>
        <v>0</v>
      </c>
      <c r="DP107" s="458">
        <f t="shared" si="153"/>
        <v>0</v>
      </c>
      <c r="DQ107" s="458">
        <f t="shared" si="153"/>
        <v>0</v>
      </c>
      <c r="DR107" s="458">
        <f t="shared" si="153"/>
        <v>0</v>
      </c>
      <c r="DS107" s="458">
        <f t="shared" si="153"/>
        <v>0</v>
      </c>
      <c r="DT107" s="458">
        <f t="shared" si="153"/>
        <v>0</v>
      </c>
      <c r="DU107" s="458">
        <f t="shared" si="153"/>
        <v>0</v>
      </c>
      <c r="DV107" s="458">
        <f t="shared" si="153"/>
        <v>0</v>
      </c>
      <c r="DW107" s="458">
        <f t="shared" si="153"/>
        <v>0</v>
      </c>
      <c r="DX107" s="458">
        <f t="shared" si="153"/>
        <v>0</v>
      </c>
      <c r="DY107" s="458">
        <f t="shared" si="153"/>
        <v>0</v>
      </c>
      <c r="DZ107" s="458">
        <f t="shared" si="153"/>
        <v>0</v>
      </c>
      <c r="EA107" s="458">
        <f t="shared" si="152"/>
        <v>0</v>
      </c>
      <c r="EB107" s="458">
        <f t="shared" si="152"/>
        <v>0</v>
      </c>
      <c r="EC107" s="458">
        <f t="shared" si="152"/>
        <v>0</v>
      </c>
      <c r="ED107" s="458">
        <f t="shared" si="152"/>
        <v>0</v>
      </c>
      <c r="EE107" s="458">
        <f t="shared" si="152"/>
        <v>0</v>
      </c>
      <c r="EF107" s="458">
        <f t="shared" si="152"/>
        <v>0</v>
      </c>
      <c r="EG107" s="458">
        <f t="shared" si="152"/>
        <v>0</v>
      </c>
      <c r="EH107" s="458">
        <f t="shared" si="152"/>
        <v>0</v>
      </c>
      <c r="EI107" s="458">
        <f t="shared" si="152"/>
        <v>0</v>
      </c>
      <c r="EJ107" s="458">
        <f t="shared" si="152"/>
        <v>0</v>
      </c>
      <c r="EK107" s="458">
        <f t="shared" si="152"/>
        <v>0</v>
      </c>
    </row>
    <row r="108" spans="1:141" s="761" customFormat="1">
      <c r="A108" s="758">
        <v>46174</v>
      </c>
      <c r="B108" s="766">
        <v>2026</v>
      </c>
      <c r="C108" s="700">
        <v>0</v>
      </c>
      <c r="D108" s="448">
        <f t="shared" si="149"/>
        <v>0</v>
      </c>
      <c r="F108" s="760">
        <v>46174</v>
      </c>
      <c r="G108" s="760">
        <f t="shared" si="137"/>
        <v>46174</v>
      </c>
      <c r="H108" s="442">
        <f t="shared" si="141"/>
        <v>46538</v>
      </c>
      <c r="J108" s="458">
        <f t="shared" si="159"/>
        <v>0</v>
      </c>
      <c r="K108" s="458">
        <f t="shared" si="159"/>
        <v>0</v>
      </c>
      <c r="L108" s="458">
        <f t="shared" si="159"/>
        <v>0</v>
      </c>
      <c r="M108" s="458">
        <f t="shared" si="159"/>
        <v>0</v>
      </c>
      <c r="N108" s="458">
        <f t="shared" si="159"/>
        <v>0</v>
      </c>
      <c r="O108" s="458">
        <f t="shared" si="159"/>
        <v>0</v>
      </c>
      <c r="P108" s="458">
        <f t="shared" si="159"/>
        <v>0</v>
      </c>
      <c r="Q108" s="458">
        <f t="shared" si="159"/>
        <v>0</v>
      </c>
      <c r="R108" s="458">
        <f t="shared" si="159"/>
        <v>0</v>
      </c>
      <c r="S108" s="458">
        <f t="shared" si="159"/>
        <v>0</v>
      </c>
      <c r="T108" s="458">
        <f t="shared" si="159"/>
        <v>0</v>
      </c>
      <c r="U108" s="459">
        <f t="shared" si="159"/>
        <v>0</v>
      </c>
      <c r="V108" s="458">
        <f t="shared" si="159"/>
        <v>0</v>
      </c>
      <c r="W108" s="458">
        <f t="shared" si="159"/>
        <v>0</v>
      </c>
      <c r="X108" s="458">
        <f t="shared" si="159"/>
        <v>0</v>
      </c>
      <c r="Y108" s="458">
        <f t="shared" si="159"/>
        <v>0</v>
      </c>
      <c r="Z108" s="458">
        <f t="shared" si="157"/>
        <v>0</v>
      </c>
      <c r="AA108" s="458">
        <f t="shared" si="157"/>
        <v>0</v>
      </c>
      <c r="AB108" s="458">
        <f t="shared" si="157"/>
        <v>0</v>
      </c>
      <c r="AC108" s="458">
        <f t="shared" si="157"/>
        <v>0</v>
      </c>
      <c r="AD108" s="458">
        <f t="shared" si="157"/>
        <v>0</v>
      </c>
      <c r="AE108" s="458">
        <f t="shared" si="157"/>
        <v>0</v>
      </c>
      <c r="AF108" s="458">
        <f t="shared" si="157"/>
        <v>0</v>
      </c>
      <c r="AG108" s="459">
        <f t="shared" si="157"/>
        <v>0</v>
      </c>
      <c r="AH108" s="458">
        <f t="shared" si="157"/>
        <v>0</v>
      </c>
      <c r="AI108" s="458">
        <f t="shared" si="157"/>
        <v>0</v>
      </c>
      <c r="AJ108" s="458">
        <f t="shared" si="157"/>
        <v>0</v>
      </c>
      <c r="AK108" s="458">
        <f t="shared" si="157"/>
        <v>0</v>
      </c>
      <c r="AL108" s="458">
        <f t="shared" si="157"/>
        <v>0</v>
      </c>
      <c r="AM108" s="458">
        <f t="shared" si="157"/>
        <v>0</v>
      </c>
      <c r="AN108" s="458">
        <f t="shared" si="157"/>
        <v>0</v>
      </c>
      <c r="AO108" s="458">
        <f t="shared" si="161"/>
        <v>0</v>
      </c>
      <c r="AP108" s="458">
        <f t="shared" si="161"/>
        <v>0</v>
      </c>
      <c r="AQ108" s="458">
        <f t="shared" si="161"/>
        <v>0</v>
      </c>
      <c r="AR108" s="458">
        <f t="shared" si="161"/>
        <v>0</v>
      </c>
      <c r="AS108" s="459">
        <f t="shared" si="161"/>
        <v>0</v>
      </c>
      <c r="AT108" s="458">
        <f t="shared" si="161"/>
        <v>0</v>
      </c>
      <c r="AU108" s="458">
        <f t="shared" si="161"/>
        <v>0</v>
      </c>
      <c r="AV108" s="458">
        <f t="shared" si="161"/>
        <v>0</v>
      </c>
      <c r="AW108" s="458">
        <f t="shared" si="161"/>
        <v>0</v>
      </c>
      <c r="AX108" s="458">
        <f t="shared" si="161"/>
        <v>0</v>
      </c>
      <c r="AY108" s="458">
        <f t="shared" si="161"/>
        <v>0</v>
      </c>
      <c r="AZ108" s="458">
        <f t="shared" si="161"/>
        <v>0</v>
      </c>
      <c r="BA108" s="458">
        <f t="shared" si="161"/>
        <v>0</v>
      </c>
      <c r="BB108" s="458">
        <f t="shared" si="161"/>
        <v>0</v>
      </c>
      <c r="BC108" s="458">
        <f t="shared" si="161"/>
        <v>0</v>
      </c>
      <c r="BD108" s="458">
        <f t="shared" si="161"/>
        <v>0</v>
      </c>
      <c r="BE108" s="459">
        <f t="shared" si="160"/>
        <v>0</v>
      </c>
      <c r="BF108" s="458">
        <f t="shared" si="160"/>
        <v>0</v>
      </c>
      <c r="BG108" s="458">
        <f t="shared" si="160"/>
        <v>0</v>
      </c>
      <c r="BH108" s="458">
        <f t="shared" si="160"/>
        <v>0</v>
      </c>
      <c r="BI108" s="458">
        <f t="shared" si="160"/>
        <v>0</v>
      </c>
      <c r="BJ108" s="458">
        <f t="shared" si="160"/>
        <v>0</v>
      </c>
      <c r="BK108" s="458">
        <f t="shared" si="160"/>
        <v>0</v>
      </c>
      <c r="BL108" s="458">
        <f t="shared" si="160"/>
        <v>0</v>
      </c>
      <c r="BM108" s="458">
        <f t="shared" si="160"/>
        <v>0</v>
      </c>
      <c r="BN108" s="458">
        <f t="shared" si="160"/>
        <v>0</v>
      </c>
      <c r="BO108" s="458">
        <f t="shared" si="160"/>
        <v>0</v>
      </c>
      <c r="BP108" s="458">
        <f t="shared" si="160"/>
        <v>0</v>
      </c>
      <c r="BQ108" s="458">
        <f t="shared" si="158"/>
        <v>0</v>
      </c>
      <c r="BR108" s="458">
        <f t="shared" si="158"/>
        <v>0</v>
      </c>
      <c r="BS108" s="458">
        <f t="shared" si="158"/>
        <v>0</v>
      </c>
      <c r="BT108" s="458">
        <f t="shared" si="158"/>
        <v>0</v>
      </c>
      <c r="BU108" s="458">
        <f t="shared" si="156"/>
        <v>0</v>
      </c>
      <c r="BV108" s="458">
        <f t="shared" si="156"/>
        <v>0</v>
      </c>
      <c r="BW108" s="458">
        <f t="shared" si="156"/>
        <v>0</v>
      </c>
      <c r="BX108" s="458">
        <f t="shared" si="156"/>
        <v>0</v>
      </c>
      <c r="BY108" s="458">
        <f t="shared" si="156"/>
        <v>0</v>
      </c>
      <c r="BZ108" s="458">
        <f t="shared" si="156"/>
        <v>0</v>
      </c>
      <c r="CA108" s="458">
        <f t="shared" si="156"/>
        <v>0</v>
      </c>
      <c r="CB108" s="458">
        <f t="shared" si="156"/>
        <v>0</v>
      </c>
      <c r="CC108" s="458">
        <f t="shared" si="156"/>
        <v>0</v>
      </c>
      <c r="CD108" s="458">
        <f t="shared" si="156"/>
        <v>0</v>
      </c>
      <c r="CE108" s="458">
        <f t="shared" si="156"/>
        <v>0</v>
      </c>
      <c r="CF108" s="458">
        <f t="shared" si="156"/>
        <v>0</v>
      </c>
      <c r="CG108" s="458">
        <f t="shared" si="156"/>
        <v>0</v>
      </c>
      <c r="CH108" s="458">
        <f t="shared" si="156"/>
        <v>0</v>
      </c>
      <c r="CI108" s="458">
        <f t="shared" si="156"/>
        <v>0</v>
      </c>
      <c r="CJ108" s="458">
        <f t="shared" si="156"/>
        <v>0</v>
      </c>
      <c r="CK108" s="458">
        <f t="shared" si="154"/>
        <v>0</v>
      </c>
      <c r="CL108" s="458">
        <f t="shared" si="154"/>
        <v>0</v>
      </c>
      <c r="CM108" s="458">
        <f t="shared" si="155"/>
        <v>0</v>
      </c>
      <c r="CN108" s="458">
        <f t="shared" si="155"/>
        <v>0</v>
      </c>
      <c r="CO108" s="458">
        <f t="shared" si="155"/>
        <v>0</v>
      </c>
      <c r="CP108" s="458">
        <f t="shared" si="155"/>
        <v>0</v>
      </c>
      <c r="CQ108" s="458">
        <f t="shared" si="155"/>
        <v>0</v>
      </c>
      <c r="CR108" s="458">
        <f t="shared" si="155"/>
        <v>0</v>
      </c>
      <c r="CS108" s="458">
        <f t="shared" si="155"/>
        <v>0</v>
      </c>
      <c r="CT108" s="458">
        <f t="shared" si="155"/>
        <v>0</v>
      </c>
      <c r="CU108" s="458">
        <f t="shared" si="155"/>
        <v>0</v>
      </c>
      <c r="CV108" s="458">
        <f t="shared" si="155"/>
        <v>0</v>
      </c>
      <c r="CW108" s="458">
        <f t="shared" si="155"/>
        <v>0</v>
      </c>
      <c r="CX108" s="458">
        <f t="shared" si="155"/>
        <v>0</v>
      </c>
      <c r="CY108" s="458">
        <f t="shared" si="155"/>
        <v>0</v>
      </c>
      <c r="CZ108" s="458">
        <f t="shared" si="155"/>
        <v>0</v>
      </c>
      <c r="DA108" s="458">
        <f t="shared" si="155"/>
        <v>0</v>
      </c>
      <c r="DB108" s="458">
        <f t="shared" si="155"/>
        <v>0</v>
      </c>
      <c r="DC108" s="458">
        <f t="shared" ref="DC108:DI122" si="163">IF((DATE(YEAR($F108),MONTH($F108),1))&lt;=(DATE(YEAR($G108),MONTH($G108),1)),IF(AND($G108&lt;=DC$5,$H108&gt;DC$6),DC$4*($D108/($H108-$G108+1)),IF(AND($G108&gt;DC$5,$G108&lt;=DC$6),(DC$6-$G108+1)*($D108/($H108-$G108+1)),IF(AND($H108&gt;=DC$5,$H108&lt;=DC$6),($H108-DC$5+1)*($D108/($H108-$G108+1)),0))),IF($F108=DC$5,($F108-$G108+DC$4)/($H108-$G108+1)*$D108,IF($F108&lt;DC$5,IF(AND($G108&lt;=DC$5,$H108&gt;DC$6),DC$4*($D108/($H108-$G108+1)),IF(AND($H108&gt;=DC$5,$H108&lt;=DC$6),($H108-DC$5+1)*($D108/($H108-$G108+1)),0)),0)))</f>
        <v>0</v>
      </c>
      <c r="DD108" s="458">
        <f t="shared" si="163"/>
        <v>0</v>
      </c>
      <c r="DE108" s="458">
        <f t="shared" si="163"/>
        <v>0</v>
      </c>
      <c r="DF108" s="458">
        <f t="shared" si="163"/>
        <v>0</v>
      </c>
      <c r="DG108" s="458">
        <f t="shared" si="163"/>
        <v>0</v>
      </c>
      <c r="DH108" s="458">
        <f t="shared" si="163"/>
        <v>0</v>
      </c>
      <c r="DI108" s="458">
        <f t="shared" si="163"/>
        <v>0</v>
      </c>
      <c r="DJ108" s="458">
        <f t="shared" si="148"/>
        <v>0</v>
      </c>
      <c r="DK108" s="458">
        <f t="shared" si="153"/>
        <v>0</v>
      </c>
      <c r="DL108" s="458">
        <f t="shared" si="153"/>
        <v>0</v>
      </c>
      <c r="DM108" s="458">
        <f t="shared" si="153"/>
        <v>0</v>
      </c>
      <c r="DN108" s="458">
        <f t="shared" si="153"/>
        <v>0</v>
      </c>
      <c r="DO108" s="458">
        <f t="shared" si="153"/>
        <v>0</v>
      </c>
      <c r="DP108" s="458">
        <f t="shared" si="153"/>
        <v>0</v>
      </c>
      <c r="DQ108" s="458">
        <f t="shared" si="153"/>
        <v>0</v>
      </c>
      <c r="DR108" s="458">
        <f t="shared" si="153"/>
        <v>0</v>
      </c>
      <c r="DS108" s="458">
        <f t="shared" si="153"/>
        <v>0</v>
      </c>
      <c r="DT108" s="458">
        <f t="shared" si="153"/>
        <v>0</v>
      </c>
      <c r="DU108" s="458">
        <f t="shared" si="153"/>
        <v>0</v>
      </c>
      <c r="DV108" s="458">
        <f t="shared" si="153"/>
        <v>0</v>
      </c>
      <c r="DW108" s="458">
        <f t="shared" si="153"/>
        <v>0</v>
      </c>
      <c r="DX108" s="458">
        <f t="shared" si="153"/>
        <v>0</v>
      </c>
      <c r="DY108" s="458">
        <f t="shared" si="153"/>
        <v>0</v>
      </c>
      <c r="DZ108" s="458">
        <f t="shared" si="153"/>
        <v>0</v>
      </c>
      <c r="EA108" s="458">
        <f t="shared" si="152"/>
        <v>0</v>
      </c>
      <c r="EB108" s="458">
        <f t="shared" si="152"/>
        <v>0</v>
      </c>
      <c r="EC108" s="458">
        <f t="shared" si="152"/>
        <v>0</v>
      </c>
      <c r="ED108" s="458">
        <f t="shared" si="152"/>
        <v>0</v>
      </c>
      <c r="EE108" s="458">
        <f t="shared" si="152"/>
        <v>0</v>
      </c>
      <c r="EF108" s="458">
        <f t="shared" si="152"/>
        <v>0</v>
      </c>
      <c r="EG108" s="458">
        <f t="shared" si="152"/>
        <v>0</v>
      </c>
      <c r="EH108" s="458">
        <f t="shared" si="152"/>
        <v>0</v>
      </c>
      <c r="EI108" s="458">
        <f t="shared" si="152"/>
        <v>0</v>
      </c>
      <c r="EJ108" s="458">
        <f t="shared" si="152"/>
        <v>0</v>
      </c>
      <c r="EK108" s="458">
        <f t="shared" si="152"/>
        <v>0</v>
      </c>
    </row>
    <row r="109" spans="1:141" s="761" customFormat="1">
      <c r="A109" s="758">
        <v>46204</v>
      </c>
      <c r="B109" s="766">
        <v>2026</v>
      </c>
      <c r="C109" s="762">
        <v>35000</v>
      </c>
      <c r="D109" s="448">
        <f t="shared" si="149"/>
        <v>13440000</v>
      </c>
      <c r="F109" s="760">
        <v>46204</v>
      </c>
      <c r="G109" s="760">
        <f t="shared" si="137"/>
        <v>46204</v>
      </c>
      <c r="H109" s="442">
        <f t="shared" si="141"/>
        <v>46568</v>
      </c>
      <c r="J109" s="458">
        <f t="shared" si="159"/>
        <v>0</v>
      </c>
      <c r="K109" s="458">
        <f t="shared" si="159"/>
        <v>0</v>
      </c>
      <c r="L109" s="458">
        <f t="shared" si="159"/>
        <v>0</v>
      </c>
      <c r="M109" s="458">
        <f t="shared" si="159"/>
        <v>0</v>
      </c>
      <c r="N109" s="458">
        <f t="shared" si="159"/>
        <v>0</v>
      </c>
      <c r="O109" s="458">
        <f t="shared" si="159"/>
        <v>0</v>
      </c>
      <c r="P109" s="458">
        <f t="shared" si="159"/>
        <v>0</v>
      </c>
      <c r="Q109" s="458">
        <f t="shared" si="159"/>
        <v>0</v>
      </c>
      <c r="R109" s="458">
        <f t="shared" si="159"/>
        <v>0</v>
      </c>
      <c r="S109" s="458">
        <f t="shared" si="159"/>
        <v>0</v>
      </c>
      <c r="T109" s="458">
        <f t="shared" si="159"/>
        <v>0</v>
      </c>
      <c r="U109" s="459">
        <f t="shared" si="159"/>
        <v>0</v>
      </c>
      <c r="V109" s="458">
        <f t="shared" si="159"/>
        <v>0</v>
      </c>
      <c r="W109" s="458">
        <f t="shared" si="159"/>
        <v>0</v>
      </c>
      <c r="X109" s="458">
        <f t="shared" si="159"/>
        <v>0</v>
      </c>
      <c r="Y109" s="458">
        <f t="shared" si="159"/>
        <v>0</v>
      </c>
      <c r="Z109" s="458">
        <f t="shared" si="157"/>
        <v>0</v>
      </c>
      <c r="AA109" s="458">
        <f t="shared" si="157"/>
        <v>0</v>
      </c>
      <c r="AB109" s="458">
        <f t="shared" si="157"/>
        <v>0</v>
      </c>
      <c r="AC109" s="458">
        <f t="shared" si="157"/>
        <v>0</v>
      </c>
      <c r="AD109" s="458">
        <f t="shared" si="157"/>
        <v>0</v>
      </c>
      <c r="AE109" s="458">
        <f t="shared" si="157"/>
        <v>0</v>
      </c>
      <c r="AF109" s="458">
        <f t="shared" si="157"/>
        <v>0</v>
      </c>
      <c r="AG109" s="459">
        <f t="shared" si="157"/>
        <v>0</v>
      </c>
      <c r="AH109" s="458">
        <f t="shared" si="157"/>
        <v>0</v>
      </c>
      <c r="AI109" s="458">
        <f t="shared" si="157"/>
        <v>0</v>
      </c>
      <c r="AJ109" s="458">
        <f t="shared" si="157"/>
        <v>0</v>
      </c>
      <c r="AK109" s="458">
        <f t="shared" si="157"/>
        <v>0</v>
      </c>
      <c r="AL109" s="458">
        <f t="shared" si="157"/>
        <v>0</v>
      </c>
      <c r="AM109" s="458">
        <f t="shared" si="157"/>
        <v>0</v>
      </c>
      <c r="AN109" s="458">
        <f t="shared" si="157"/>
        <v>0</v>
      </c>
      <c r="AO109" s="458">
        <f t="shared" si="161"/>
        <v>0</v>
      </c>
      <c r="AP109" s="458">
        <f t="shared" si="161"/>
        <v>0</v>
      </c>
      <c r="AQ109" s="458">
        <f t="shared" si="161"/>
        <v>0</v>
      </c>
      <c r="AR109" s="458">
        <f t="shared" si="161"/>
        <v>0</v>
      </c>
      <c r="AS109" s="459">
        <f t="shared" si="161"/>
        <v>0</v>
      </c>
      <c r="AT109" s="458">
        <f t="shared" si="161"/>
        <v>0</v>
      </c>
      <c r="AU109" s="458">
        <f t="shared" si="161"/>
        <v>0</v>
      </c>
      <c r="AV109" s="458">
        <f t="shared" si="161"/>
        <v>0</v>
      </c>
      <c r="AW109" s="458">
        <f t="shared" si="161"/>
        <v>0</v>
      </c>
      <c r="AX109" s="458">
        <f t="shared" si="161"/>
        <v>0</v>
      </c>
      <c r="AY109" s="458">
        <f t="shared" si="161"/>
        <v>0</v>
      </c>
      <c r="AZ109" s="458">
        <f t="shared" si="161"/>
        <v>0</v>
      </c>
      <c r="BA109" s="458">
        <f t="shared" si="161"/>
        <v>0</v>
      </c>
      <c r="BB109" s="458">
        <f t="shared" si="161"/>
        <v>0</v>
      </c>
      <c r="BC109" s="458">
        <f t="shared" si="161"/>
        <v>0</v>
      </c>
      <c r="BD109" s="458">
        <f t="shared" si="161"/>
        <v>0</v>
      </c>
      <c r="BE109" s="459">
        <f t="shared" si="160"/>
        <v>0</v>
      </c>
      <c r="BF109" s="458">
        <f t="shared" si="160"/>
        <v>0</v>
      </c>
      <c r="BG109" s="458">
        <f t="shared" si="160"/>
        <v>0</v>
      </c>
      <c r="BH109" s="458">
        <f t="shared" si="160"/>
        <v>0</v>
      </c>
      <c r="BI109" s="458">
        <f t="shared" si="160"/>
        <v>0</v>
      </c>
      <c r="BJ109" s="458">
        <f t="shared" si="160"/>
        <v>0</v>
      </c>
      <c r="BK109" s="458">
        <f t="shared" si="160"/>
        <v>0</v>
      </c>
      <c r="BL109" s="458">
        <f t="shared" si="160"/>
        <v>0</v>
      </c>
      <c r="BM109" s="458">
        <f t="shared" si="160"/>
        <v>0</v>
      </c>
      <c r="BN109" s="458">
        <f t="shared" si="160"/>
        <v>0</v>
      </c>
      <c r="BO109" s="458">
        <f t="shared" si="160"/>
        <v>0</v>
      </c>
      <c r="BP109" s="458">
        <f t="shared" si="160"/>
        <v>0</v>
      </c>
      <c r="BQ109" s="458">
        <f t="shared" si="158"/>
        <v>0</v>
      </c>
      <c r="BR109" s="458">
        <f t="shared" si="158"/>
        <v>0</v>
      </c>
      <c r="BS109" s="458">
        <f t="shared" si="158"/>
        <v>0</v>
      </c>
      <c r="BT109" s="458">
        <f t="shared" si="158"/>
        <v>0</v>
      </c>
      <c r="BU109" s="458">
        <f t="shared" si="156"/>
        <v>0</v>
      </c>
      <c r="BV109" s="458">
        <f t="shared" si="156"/>
        <v>0</v>
      </c>
      <c r="BW109" s="458">
        <f t="shared" si="156"/>
        <v>0</v>
      </c>
      <c r="BX109" s="458">
        <f t="shared" si="156"/>
        <v>0</v>
      </c>
      <c r="BY109" s="458">
        <f t="shared" si="156"/>
        <v>0</v>
      </c>
      <c r="BZ109" s="458">
        <f t="shared" si="156"/>
        <v>0</v>
      </c>
      <c r="CA109" s="458">
        <f t="shared" si="156"/>
        <v>0</v>
      </c>
      <c r="CB109" s="458">
        <f t="shared" si="156"/>
        <v>0</v>
      </c>
      <c r="CC109" s="458">
        <f t="shared" si="156"/>
        <v>0</v>
      </c>
      <c r="CD109" s="458">
        <f t="shared" si="156"/>
        <v>0</v>
      </c>
      <c r="CE109" s="458">
        <f t="shared" si="156"/>
        <v>0</v>
      </c>
      <c r="CF109" s="458">
        <f t="shared" si="156"/>
        <v>0</v>
      </c>
      <c r="CG109" s="458">
        <f t="shared" si="156"/>
        <v>0</v>
      </c>
      <c r="CH109" s="458">
        <f t="shared" si="156"/>
        <v>0</v>
      </c>
      <c r="CI109" s="458">
        <f t="shared" si="156"/>
        <v>0</v>
      </c>
      <c r="CJ109" s="458">
        <f t="shared" si="156"/>
        <v>0</v>
      </c>
      <c r="CK109" s="458">
        <f t="shared" si="154"/>
        <v>0</v>
      </c>
      <c r="CL109" s="458">
        <f t="shared" si="154"/>
        <v>0</v>
      </c>
      <c r="CM109" s="458">
        <f t="shared" si="155"/>
        <v>0</v>
      </c>
      <c r="CN109" s="458">
        <f t="shared" si="155"/>
        <v>0</v>
      </c>
      <c r="CO109" s="458">
        <f t="shared" si="155"/>
        <v>0</v>
      </c>
      <c r="CP109" s="458">
        <f t="shared" si="155"/>
        <v>0</v>
      </c>
      <c r="CQ109" s="458">
        <f t="shared" si="155"/>
        <v>0</v>
      </c>
      <c r="CR109" s="458">
        <f t="shared" si="155"/>
        <v>0</v>
      </c>
      <c r="CS109" s="458">
        <f t="shared" si="155"/>
        <v>0</v>
      </c>
      <c r="CT109" s="458">
        <f t="shared" si="155"/>
        <v>0</v>
      </c>
      <c r="CU109" s="458">
        <f t="shared" si="155"/>
        <v>0</v>
      </c>
      <c r="CV109" s="458">
        <f t="shared" si="155"/>
        <v>1141479.4520547946</v>
      </c>
      <c r="CW109" s="458">
        <f t="shared" si="155"/>
        <v>1141479.4520547946</v>
      </c>
      <c r="CX109" s="458">
        <f t="shared" si="155"/>
        <v>1104657.5342465753</v>
      </c>
      <c r="CY109" s="458">
        <f t="shared" si="155"/>
        <v>1141479.4520547946</v>
      </c>
      <c r="CZ109" s="458">
        <f t="shared" si="155"/>
        <v>1104657.5342465753</v>
      </c>
      <c r="DA109" s="458">
        <f t="shared" si="155"/>
        <v>1141479.4520547946</v>
      </c>
      <c r="DB109" s="458">
        <f t="shared" si="155"/>
        <v>1141479.4520547946</v>
      </c>
      <c r="DC109" s="458">
        <f t="shared" si="163"/>
        <v>1031013.698630137</v>
      </c>
      <c r="DD109" s="458">
        <f t="shared" si="163"/>
        <v>1141479.4520547946</v>
      </c>
      <c r="DE109" s="458">
        <f t="shared" si="163"/>
        <v>1104657.5342465753</v>
      </c>
      <c r="DF109" s="458">
        <f t="shared" si="163"/>
        <v>1141479.4520547946</v>
      </c>
      <c r="DG109" s="458">
        <f t="shared" si="163"/>
        <v>1104657.5342465753</v>
      </c>
      <c r="DH109" s="458">
        <f t="shared" si="163"/>
        <v>0</v>
      </c>
      <c r="DI109" s="458">
        <f t="shared" si="163"/>
        <v>0</v>
      </c>
      <c r="DJ109" s="458">
        <f t="shared" si="148"/>
        <v>0</v>
      </c>
      <c r="DK109" s="458">
        <f t="shared" si="153"/>
        <v>0</v>
      </c>
      <c r="DL109" s="458">
        <f t="shared" si="153"/>
        <v>0</v>
      </c>
      <c r="DM109" s="458">
        <f t="shared" si="153"/>
        <v>0</v>
      </c>
      <c r="DN109" s="458">
        <f t="shared" si="153"/>
        <v>0</v>
      </c>
      <c r="DO109" s="458">
        <f t="shared" si="153"/>
        <v>0</v>
      </c>
      <c r="DP109" s="458">
        <f t="shared" si="153"/>
        <v>0</v>
      </c>
      <c r="DQ109" s="458">
        <f t="shared" si="153"/>
        <v>0</v>
      </c>
      <c r="DR109" s="458">
        <f t="shared" si="153"/>
        <v>0</v>
      </c>
      <c r="DS109" s="458">
        <f t="shared" si="153"/>
        <v>0</v>
      </c>
      <c r="DT109" s="458">
        <f t="shared" si="153"/>
        <v>0</v>
      </c>
      <c r="DU109" s="458">
        <f t="shared" si="153"/>
        <v>0</v>
      </c>
      <c r="DV109" s="458">
        <f t="shared" si="153"/>
        <v>0</v>
      </c>
      <c r="DW109" s="458">
        <f t="shared" si="153"/>
        <v>0</v>
      </c>
      <c r="DX109" s="458">
        <f t="shared" si="153"/>
        <v>0</v>
      </c>
      <c r="DY109" s="458">
        <f t="shared" si="153"/>
        <v>0</v>
      </c>
      <c r="DZ109" s="458">
        <f t="shared" si="153"/>
        <v>0</v>
      </c>
      <c r="EA109" s="458">
        <f t="shared" si="152"/>
        <v>0</v>
      </c>
      <c r="EB109" s="458">
        <f t="shared" si="152"/>
        <v>0</v>
      </c>
      <c r="EC109" s="458">
        <f t="shared" si="152"/>
        <v>0</v>
      </c>
      <c r="ED109" s="458">
        <f t="shared" si="152"/>
        <v>0</v>
      </c>
      <c r="EE109" s="458">
        <f t="shared" si="152"/>
        <v>0</v>
      </c>
      <c r="EF109" s="458">
        <f t="shared" si="152"/>
        <v>0</v>
      </c>
      <c r="EG109" s="458">
        <f t="shared" si="152"/>
        <v>0</v>
      </c>
      <c r="EH109" s="458">
        <f t="shared" si="152"/>
        <v>0</v>
      </c>
      <c r="EI109" s="458">
        <f t="shared" si="152"/>
        <v>0</v>
      </c>
      <c r="EJ109" s="458">
        <f t="shared" si="152"/>
        <v>0</v>
      </c>
      <c r="EK109" s="458">
        <f t="shared" si="152"/>
        <v>0</v>
      </c>
    </row>
    <row r="110" spans="1:141" s="761" customFormat="1">
      <c r="A110" s="758">
        <v>46235</v>
      </c>
      <c r="B110" s="766">
        <v>2026</v>
      </c>
      <c r="C110" s="700">
        <v>0</v>
      </c>
      <c r="D110" s="448">
        <f t="shared" si="149"/>
        <v>0</v>
      </c>
      <c r="F110" s="760">
        <v>46235</v>
      </c>
      <c r="G110" s="760">
        <f t="shared" si="137"/>
        <v>46235</v>
      </c>
      <c r="H110" s="442">
        <f t="shared" si="141"/>
        <v>46599</v>
      </c>
      <c r="J110" s="458">
        <f t="shared" si="159"/>
        <v>0</v>
      </c>
      <c r="K110" s="458">
        <f t="shared" si="159"/>
        <v>0</v>
      </c>
      <c r="L110" s="458">
        <f t="shared" si="159"/>
        <v>0</v>
      </c>
      <c r="M110" s="458">
        <f t="shared" si="159"/>
        <v>0</v>
      </c>
      <c r="N110" s="458">
        <f t="shared" si="159"/>
        <v>0</v>
      </c>
      <c r="O110" s="458">
        <f t="shared" si="159"/>
        <v>0</v>
      </c>
      <c r="P110" s="458">
        <f t="shared" si="159"/>
        <v>0</v>
      </c>
      <c r="Q110" s="458">
        <f t="shared" si="159"/>
        <v>0</v>
      </c>
      <c r="R110" s="458">
        <f t="shared" si="159"/>
        <v>0</v>
      </c>
      <c r="S110" s="458">
        <f t="shared" si="159"/>
        <v>0</v>
      </c>
      <c r="T110" s="458">
        <f t="shared" si="159"/>
        <v>0</v>
      </c>
      <c r="U110" s="459">
        <f t="shared" si="159"/>
        <v>0</v>
      </c>
      <c r="V110" s="458">
        <f t="shared" si="159"/>
        <v>0</v>
      </c>
      <c r="W110" s="458">
        <f t="shared" si="159"/>
        <v>0</v>
      </c>
      <c r="X110" s="458">
        <f t="shared" si="159"/>
        <v>0</v>
      </c>
      <c r="Y110" s="458">
        <f t="shared" si="159"/>
        <v>0</v>
      </c>
      <c r="Z110" s="458">
        <f t="shared" si="157"/>
        <v>0</v>
      </c>
      <c r="AA110" s="458">
        <f t="shared" si="157"/>
        <v>0</v>
      </c>
      <c r="AB110" s="458">
        <f t="shared" si="157"/>
        <v>0</v>
      </c>
      <c r="AC110" s="458">
        <f t="shared" si="157"/>
        <v>0</v>
      </c>
      <c r="AD110" s="458">
        <f t="shared" si="157"/>
        <v>0</v>
      </c>
      <c r="AE110" s="458">
        <f t="shared" si="157"/>
        <v>0</v>
      </c>
      <c r="AF110" s="458">
        <f t="shared" si="157"/>
        <v>0</v>
      </c>
      <c r="AG110" s="459">
        <f t="shared" si="157"/>
        <v>0</v>
      </c>
      <c r="AH110" s="458">
        <f t="shared" si="157"/>
        <v>0</v>
      </c>
      <c r="AI110" s="458">
        <f t="shared" si="157"/>
        <v>0</v>
      </c>
      <c r="AJ110" s="458">
        <f t="shared" si="157"/>
        <v>0</v>
      </c>
      <c r="AK110" s="458">
        <f t="shared" si="157"/>
        <v>0</v>
      </c>
      <c r="AL110" s="458">
        <f t="shared" si="157"/>
        <v>0</v>
      </c>
      <c r="AM110" s="458">
        <f t="shared" si="157"/>
        <v>0</v>
      </c>
      <c r="AN110" s="458">
        <f t="shared" si="157"/>
        <v>0</v>
      </c>
      <c r="AO110" s="458">
        <f t="shared" si="161"/>
        <v>0</v>
      </c>
      <c r="AP110" s="458">
        <f t="shared" si="161"/>
        <v>0</v>
      </c>
      <c r="AQ110" s="458">
        <f t="shared" si="161"/>
        <v>0</v>
      </c>
      <c r="AR110" s="458">
        <f t="shared" si="161"/>
        <v>0</v>
      </c>
      <c r="AS110" s="459">
        <f t="shared" si="161"/>
        <v>0</v>
      </c>
      <c r="AT110" s="458">
        <f t="shared" si="161"/>
        <v>0</v>
      </c>
      <c r="AU110" s="458">
        <f t="shared" si="161"/>
        <v>0</v>
      </c>
      <c r="AV110" s="458">
        <f t="shared" si="161"/>
        <v>0</v>
      </c>
      <c r="AW110" s="458">
        <f t="shared" si="161"/>
        <v>0</v>
      </c>
      <c r="AX110" s="458">
        <f t="shared" si="161"/>
        <v>0</v>
      </c>
      <c r="AY110" s="458">
        <f t="shared" si="161"/>
        <v>0</v>
      </c>
      <c r="AZ110" s="458">
        <f t="shared" si="161"/>
        <v>0</v>
      </c>
      <c r="BA110" s="458">
        <f t="shared" si="161"/>
        <v>0</v>
      </c>
      <c r="BB110" s="458">
        <f t="shared" si="161"/>
        <v>0</v>
      </c>
      <c r="BC110" s="458">
        <f t="shared" si="161"/>
        <v>0</v>
      </c>
      <c r="BD110" s="458">
        <f t="shared" si="161"/>
        <v>0</v>
      </c>
      <c r="BE110" s="459">
        <f t="shared" si="160"/>
        <v>0</v>
      </c>
      <c r="BF110" s="458">
        <f t="shared" si="160"/>
        <v>0</v>
      </c>
      <c r="BG110" s="458">
        <f t="shared" si="160"/>
        <v>0</v>
      </c>
      <c r="BH110" s="458">
        <f t="shared" si="160"/>
        <v>0</v>
      </c>
      <c r="BI110" s="458">
        <f t="shared" si="160"/>
        <v>0</v>
      </c>
      <c r="BJ110" s="458">
        <f t="shared" si="160"/>
        <v>0</v>
      </c>
      <c r="BK110" s="458">
        <f t="shared" si="160"/>
        <v>0</v>
      </c>
      <c r="BL110" s="458">
        <f t="shared" si="160"/>
        <v>0</v>
      </c>
      <c r="BM110" s="458">
        <f t="shared" si="160"/>
        <v>0</v>
      </c>
      <c r="BN110" s="458">
        <f t="shared" si="160"/>
        <v>0</v>
      </c>
      <c r="BO110" s="458">
        <f t="shared" si="160"/>
        <v>0</v>
      </c>
      <c r="BP110" s="458">
        <f t="shared" si="160"/>
        <v>0</v>
      </c>
      <c r="BQ110" s="458">
        <f t="shared" si="158"/>
        <v>0</v>
      </c>
      <c r="BR110" s="458">
        <f t="shared" si="158"/>
        <v>0</v>
      </c>
      <c r="BS110" s="458">
        <f t="shared" si="158"/>
        <v>0</v>
      </c>
      <c r="BT110" s="458">
        <f t="shared" si="158"/>
        <v>0</v>
      </c>
      <c r="BU110" s="458">
        <f t="shared" si="156"/>
        <v>0</v>
      </c>
      <c r="BV110" s="458">
        <f t="shared" si="156"/>
        <v>0</v>
      </c>
      <c r="BW110" s="458">
        <f t="shared" si="156"/>
        <v>0</v>
      </c>
      <c r="BX110" s="458">
        <f t="shared" si="156"/>
        <v>0</v>
      </c>
      <c r="BY110" s="458">
        <f t="shared" si="156"/>
        <v>0</v>
      </c>
      <c r="BZ110" s="458">
        <f t="shared" si="156"/>
        <v>0</v>
      </c>
      <c r="CA110" s="458">
        <f t="shared" si="156"/>
        <v>0</v>
      </c>
      <c r="CB110" s="458">
        <f t="shared" si="156"/>
        <v>0</v>
      </c>
      <c r="CC110" s="458">
        <f t="shared" si="156"/>
        <v>0</v>
      </c>
      <c r="CD110" s="458">
        <f t="shared" si="156"/>
        <v>0</v>
      </c>
      <c r="CE110" s="458">
        <f t="shared" si="156"/>
        <v>0</v>
      </c>
      <c r="CF110" s="458">
        <f t="shared" si="156"/>
        <v>0</v>
      </c>
      <c r="CG110" s="458">
        <f t="shared" si="156"/>
        <v>0</v>
      </c>
      <c r="CH110" s="458">
        <f t="shared" si="156"/>
        <v>0</v>
      </c>
      <c r="CI110" s="458">
        <f t="shared" si="156"/>
        <v>0</v>
      </c>
      <c r="CJ110" s="458">
        <f t="shared" si="156"/>
        <v>0</v>
      </c>
      <c r="CK110" s="458">
        <f t="shared" si="154"/>
        <v>0</v>
      </c>
      <c r="CL110" s="458">
        <f t="shared" si="154"/>
        <v>0</v>
      </c>
      <c r="CM110" s="458">
        <f t="shared" si="155"/>
        <v>0</v>
      </c>
      <c r="CN110" s="458">
        <f t="shared" si="155"/>
        <v>0</v>
      </c>
      <c r="CO110" s="458">
        <f t="shared" si="155"/>
        <v>0</v>
      </c>
      <c r="CP110" s="458">
        <f t="shared" si="155"/>
        <v>0</v>
      </c>
      <c r="CQ110" s="458">
        <f t="shared" si="155"/>
        <v>0</v>
      </c>
      <c r="CR110" s="458">
        <f t="shared" si="155"/>
        <v>0</v>
      </c>
      <c r="CS110" s="458">
        <f t="shared" si="155"/>
        <v>0</v>
      </c>
      <c r="CT110" s="458">
        <f t="shared" si="155"/>
        <v>0</v>
      </c>
      <c r="CU110" s="458">
        <f t="shared" si="155"/>
        <v>0</v>
      </c>
      <c r="CV110" s="458">
        <f t="shared" si="155"/>
        <v>0</v>
      </c>
      <c r="CW110" s="458">
        <f t="shared" si="155"/>
        <v>0</v>
      </c>
      <c r="CX110" s="458">
        <f t="shared" si="155"/>
        <v>0</v>
      </c>
      <c r="CY110" s="458">
        <f t="shared" si="155"/>
        <v>0</v>
      </c>
      <c r="CZ110" s="458">
        <f t="shared" si="155"/>
        <v>0</v>
      </c>
      <c r="DA110" s="458">
        <f t="shared" si="155"/>
        <v>0</v>
      </c>
      <c r="DB110" s="458">
        <f t="shared" si="155"/>
        <v>0</v>
      </c>
      <c r="DC110" s="458">
        <f t="shared" si="163"/>
        <v>0</v>
      </c>
      <c r="DD110" s="458">
        <f t="shared" si="163"/>
        <v>0</v>
      </c>
      <c r="DE110" s="458">
        <f t="shared" si="163"/>
        <v>0</v>
      </c>
      <c r="DF110" s="458">
        <f t="shared" si="163"/>
        <v>0</v>
      </c>
      <c r="DG110" s="458">
        <f t="shared" si="163"/>
        <v>0</v>
      </c>
      <c r="DH110" s="458">
        <f t="shared" si="163"/>
        <v>0</v>
      </c>
      <c r="DI110" s="458">
        <f t="shared" si="163"/>
        <v>0</v>
      </c>
      <c r="DJ110" s="458">
        <f t="shared" si="148"/>
        <v>0</v>
      </c>
      <c r="DK110" s="458">
        <f t="shared" si="153"/>
        <v>0</v>
      </c>
      <c r="DL110" s="458">
        <f t="shared" si="153"/>
        <v>0</v>
      </c>
      <c r="DM110" s="458">
        <f t="shared" si="153"/>
        <v>0</v>
      </c>
      <c r="DN110" s="458">
        <f t="shared" si="153"/>
        <v>0</v>
      </c>
      <c r="DO110" s="458">
        <f t="shared" si="153"/>
        <v>0</v>
      </c>
      <c r="DP110" s="458">
        <f t="shared" si="153"/>
        <v>0</v>
      </c>
      <c r="DQ110" s="458">
        <f t="shared" si="153"/>
        <v>0</v>
      </c>
      <c r="DR110" s="458">
        <f t="shared" si="153"/>
        <v>0</v>
      </c>
      <c r="DS110" s="458">
        <f t="shared" si="153"/>
        <v>0</v>
      </c>
      <c r="DT110" s="458">
        <f t="shared" si="153"/>
        <v>0</v>
      </c>
      <c r="DU110" s="458">
        <f t="shared" si="153"/>
        <v>0</v>
      </c>
      <c r="DV110" s="458">
        <f t="shared" si="153"/>
        <v>0</v>
      </c>
      <c r="DW110" s="458">
        <f t="shared" si="153"/>
        <v>0</v>
      </c>
      <c r="DX110" s="458">
        <f t="shared" si="153"/>
        <v>0</v>
      </c>
      <c r="DY110" s="458">
        <f t="shared" si="153"/>
        <v>0</v>
      </c>
      <c r="DZ110" s="458">
        <f t="shared" si="153"/>
        <v>0</v>
      </c>
      <c r="EA110" s="458">
        <f t="shared" si="152"/>
        <v>0</v>
      </c>
      <c r="EB110" s="458">
        <f t="shared" si="152"/>
        <v>0</v>
      </c>
      <c r="EC110" s="458">
        <f t="shared" si="152"/>
        <v>0</v>
      </c>
      <c r="ED110" s="458">
        <f t="shared" si="152"/>
        <v>0</v>
      </c>
      <c r="EE110" s="458">
        <f t="shared" si="152"/>
        <v>0</v>
      </c>
      <c r="EF110" s="458">
        <f t="shared" si="152"/>
        <v>0</v>
      </c>
      <c r="EG110" s="458">
        <f t="shared" si="152"/>
        <v>0</v>
      </c>
      <c r="EH110" s="458">
        <f t="shared" si="152"/>
        <v>0</v>
      </c>
      <c r="EI110" s="458">
        <f t="shared" si="152"/>
        <v>0</v>
      </c>
      <c r="EJ110" s="458">
        <f t="shared" si="152"/>
        <v>0</v>
      </c>
      <c r="EK110" s="458">
        <f t="shared" si="152"/>
        <v>0</v>
      </c>
    </row>
    <row r="111" spans="1:141" s="761" customFormat="1">
      <c r="A111" s="758">
        <v>46266</v>
      </c>
      <c r="B111" s="766">
        <v>2026</v>
      </c>
      <c r="C111" s="700">
        <v>0</v>
      </c>
      <c r="D111" s="448">
        <f t="shared" si="149"/>
        <v>0</v>
      </c>
      <c r="F111" s="760">
        <v>46266</v>
      </c>
      <c r="G111" s="760">
        <f t="shared" si="137"/>
        <v>46266</v>
      </c>
      <c r="H111" s="442">
        <f t="shared" si="141"/>
        <v>46630</v>
      </c>
      <c r="J111" s="458">
        <f t="shared" si="159"/>
        <v>0</v>
      </c>
      <c r="K111" s="458">
        <f t="shared" si="159"/>
        <v>0</v>
      </c>
      <c r="L111" s="458">
        <f t="shared" si="159"/>
        <v>0</v>
      </c>
      <c r="M111" s="458">
        <f t="shared" si="159"/>
        <v>0</v>
      </c>
      <c r="N111" s="458">
        <f t="shared" si="159"/>
        <v>0</v>
      </c>
      <c r="O111" s="458">
        <f t="shared" si="159"/>
        <v>0</v>
      </c>
      <c r="P111" s="458">
        <f t="shared" si="159"/>
        <v>0</v>
      </c>
      <c r="Q111" s="458">
        <f t="shared" si="159"/>
        <v>0</v>
      </c>
      <c r="R111" s="458">
        <f t="shared" si="159"/>
        <v>0</v>
      </c>
      <c r="S111" s="458">
        <f t="shared" si="159"/>
        <v>0</v>
      </c>
      <c r="T111" s="458">
        <f t="shared" si="159"/>
        <v>0</v>
      </c>
      <c r="U111" s="459">
        <f t="shared" si="159"/>
        <v>0</v>
      </c>
      <c r="V111" s="458">
        <f t="shared" si="159"/>
        <v>0</v>
      </c>
      <c r="W111" s="458">
        <f t="shared" si="159"/>
        <v>0</v>
      </c>
      <c r="X111" s="458">
        <f t="shared" si="159"/>
        <v>0</v>
      </c>
      <c r="Y111" s="458">
        <f t="shared" si="159"/>
        <v>0</v>
      </c>
      <c r="Z111" s="458">
        <f t="shared" si="157"/>
        <v>0</v>
      </c>
      <c r="AA111" s="458">
        <f t="shared" si="157"/>
        <v>0</v>
      </c>
      <c r="AB111" s="458">
        <f t="shared" si="157"/>
        <v>0</v>
      </c>
      <c r="AC111" s="458">
        <f t="shared" si="157"/>
        <v>0</v>
      </c>
      <c r="AD111" s="458">
        <f t="shared" si="157"/>
        <v>0</v>
      </c>
      <c r="AE111" s="458">
        <f t="shared" si="157"/>
        <v>0</v>
      </c>
      <c r="AF111" s="458">
        <f t="shared" si="157"/>
        <v>0</v>
      </c>
      <c r="AG111" s="459">
        <f t="shared" si="157"/>
        <v>0</v>
      </c>
      <c r="AH111" s="458">
        <f t="shared" si="157"/>
        <v>0</v>
      </c>
      <c r="AI111" s="458">
        <f t="shared" si="157"/>
        <v>0</v>
      </c>
      <c r="AJ111" s="458">
        <f t="shared" si="157"/>
        <v>0</v>
      </c>
      <c r="AK111" s="458">
        <f t="shared" si="157"/>
        <v>0</v>
      </c>
      <c r="AL111" s="458">
        <f t="shared" si="157"/>
        <v>0</v>
      </c>
      <c r="AM111" s="458">
        <f t="shared" si="157"/>
        <v>0</v>
      </c>
      <c r="AN111" s="458">
        <f t="shared" si="157"/>
        <v>0</v>
      </c>
      <c r="AO111" s="458">
        <f t="shared" si="161"/>
        <v>0</v>
      </c>
      <c r="AP111" s="458">
        <f t="shared" si="161"/>
        <v>0</v>
      </c>
      <c r="AQ111" s="458">
        <f t="shared" si="161"/>
        <v>0</v>
      </c>
      <c r="AR111" s="458">
        <f t="shared" si="161"/>
        <v>0</v>
      </c>
      <c r="AS111" s="459">
        <f t="shared" si="161"/>
        <v>0</v>
      </c>
      <c r="AT111" s="458">
        <f t="shared" si="161"/>
        <v>0</v>
      </c>
      <c r="AU111" s="458">
        <f t="shared" si="161"/>
        <v>0</v>
      </c>
      <c r="AV111" s="458">
        <f t="shared" si="161"/>
        <v>0</v>
      </c>
      <c r="AW111" s="458">
        <f t="shared" si="161"/>
        <v>0</v>
      </c>
      <c r="AX111" s="458">
        <f t="shared" si="161"/>
        <v>0</v>
      </c>
      <c r="AY111" s="458">
        <f t="shared" si="161"/>
        <v>0</v>
      </c>
      <c r="AZ111" s="458">
        <f t="shared" si="161"/>
        <v>0</v>
      </c>
      <c r="BA111" s="458">
        <f t="shared" si="161"/>
        <v>0</v>
      </c>
      <c r="BB111" s="458">
        <f t="shared" si="161"/>
        <v>0</v>
      </c>
      <c r="BC111" s="458">
        <f t="shared" si="161"/>
        <v>0</v>
      </c>
      <c r="BD111" s="458">
        <f t="shared" si="161"/>
        <v>0</v>
      </c>
      <c r="BE111" s="459">
        <f t="shared" si="160"/>
        <v>0</v>
      </c>
      <c r="BF111" s="458">
        <f t="shared" si="160"/>
        <v>0</v>
      </c>
      <c r="BG111" s="458">
        <f t="shared" si="160"/>
        <v>0</v>
      </c>
      <c r="BH111" s="458">
        <f t="shared" si="160"/>
        <v>0</v>
      </c>
      <c r="BI111" s="458">
        <f t="shared" si="160"/>
        <v>0</v>
      </c>
      <c r="BJ111" s="458">
        <f t="shared" si="160"/>
        <v>0</v>
      </c>
      <c r="BK111" s="458">
        <f t="shared" si="160"/>
        <v>0</v>
      </c>
      <c r="BL111" s="458">
        <f t="shared" si="160"/>
        <v>0</v>
      </c>
      <c r="BM111" s="458">
        <f t="shared" si="160"/>
        <v>0</v>
      </c>
      <c r="BN111" s="458">
        <f t="shared" si="160"/>
        <v>0</v>
      </c>
      <c r="BO111" s="458">
        <f t="shared" si="160"/>
        <v>0</v>
      </c>
      <c r="BP111" s="458">
        <f t="shared" si="160"/>
        <v>0</v>
      </c>
      <c r="BQ111" s="458">
        <f t="shared" si="158"/>
        <v>0</v>
      </c>
      <c r="BR111" s="458">
        <f t="shared" si="158"/>
        <v>0</v>
      </c>
      <c r="BS111" s="458">
        <f t="shared" si="158"/>
        <v>0</v>
      </c>
      <c r="BT111" s="458">
        <f t="shared" si="158"/>
        <v>0</v>
      </c>
      <c r="BU111" s="458">
        <f t="shared" si="156"/>
        <v>0</v>
      </c>
      <c r="BV111" s="458">
        <f t="shared" si="156"/>
        <v>0</v>
      </c>
      <c r="BW111" s="458">
        <f t="shared" si="156"/>
        <v>0</v>
      </c>
      <c r="BX111" s="458">
        <f t="shared" si="156"/>
        <v>0</v>
      </c>
      <c r="BY111" s="458">
        <f t="shared" si="156"/>
        <v>0</v>
      </c>
      <c r="BZ111" s="458">
        <f t="shared" si="156"/>
        <v>0</v>
      </c>
      <c r="CA111" s="458">
        <f t="shared" si="156"/>
        <v>0</v>
      </c>
      <c r="CB111" s="458">
        <f t="shared" si="156"/>
        <v>0</v>
      </c>
      <c r="CC111" s="458">
        <f t="shared" si="156"/>
        <v>0</v>
      </c>
      <c r="CD111" s="458">
        <f t="shared" si="156"/>
        <v>0</v>
      </c>
      <c r="CE111" s="458">
        <f t="shared" si="156"/>
        <v>0</v>
      </c>
      <c r="CF111" s="458">
        <f t="shared" si="156"/>
        <v>0</v>
      </c>
      <c r="CG111" s="458">
        <f t="shared" si="156"/>
        <v>0</v>
      </c>
      <c r="CH111" s="458">
        <f t="shared" si="156"/>
        <v>0</v>
      </c>
      <c r="CI111" s="458">
        <f t="shared" si="156"/>
        <v>0</v>
      </c>
      <c r="CJ111" s="458">
        <f t="shared" si="156"/>
        <v>0</v>
      </c>
      <c r="CK111" s="458">
        <f t="shared" si="154"/>
        <v>0</v>
      </c>
      <c r="CL111" s="458">
        <f t="shared" si="154"/>
        <v>0</v>
      </c>
      <c r="CM111" s="458">
        <f t="shared" si="155"/>
        <v>0</v>
      </c>
      <c r="CN111" s="458">
        <f t="shared" si="155"/>
        <v>0</v>
      </c>
      <c r="CO111" s="458">
        <f t="shared" si="155"/>
        <v>0</v>
      </c>
      <c r="CP111" s="458">
        <f t="shared" si="155"/>
        <v>0</v>
      </c>
      <c r="CQ111" s="458">
        <f t="shared" si="155"/>
        <v>0</v>
      </c>
      <c r="CR111" s="458">
        <f t="shared" si="155"/>
        <v>0</v>
      </c>
      <c r="CS111" s="458">
        <f t="shared" si="155"/>
        <v>0</v>
      </c>
      <c r="CT111" s="458">
        <f t="shared" si="155"/>
        <v>0</v>
      </c>
      <c r="CU111" s="458">
        <f t="shared" si="155"/>
        <v>0</v>
      </c>
      <c r="CV111" s="458">
        <f t="shared" si="155"/>
        <v>0</v>
      </c>
      <c r="CW111" s="458">
        <f t="shared" si="155"/>
        <v>0</v>
      </c>
      <c r="CX111" s="458">
        <f t="shared" si="155"/>
        <v>0</v>
      </c>
      <c r="CY111" s="458">
        <f t="shared" si="155"/>
        <v>0</v>
      </c>
      <c r="CZ111" s="458">
        <f t="shared" si="155"/>
        <v>0</v>
      </c>
      <c r="DA111" s="458">
        <f t="shared" si="155"/>
        <v>0</v>
      </c>
      <c r="DB111" s="458">
        <f t="shared" si="155"/>
        <v>0</v>
      </c>
      <c r="DC111" s="458">
        <f t="shared" si="163"/>
        <v>0</v>
      </c>
      <c r="DD111" s="458">
        <f t="shared" si="163"/>
        <v>0</v>
      </c>
      <c r="DE111" s="458">
        <f t="shared" si="163"/>
        <v>0</v>
      </c>
      <c r="DF111" s="458">
        <f t="shared" si="163"/>
        <v>0</v>
      </c>
      <c r="DG111" s="458">
        <f t="shared" si="163"/>
        <v>0</v>
      </c>
      <c r="DH111" s="458">
        <f t="shared" si="163"/>
        <v>0</v>
      </c>
      <c r="DI111" s="458">
        <f t="shared" si="163"/>
        <v>0</v>
      </c>
      <c r="DJ111" s="458">
        <f t="shared" si="148"/>
        <v>0</v>
      </c>
      <c r="DK111" s="458">
        <f t="shared" si="153"/>
        <v>0</v>
      </c>
      <c r="DL111" s="458">
        <f t="shared" si="153"/>
        <v>0</v>
      </c>
      <c r="DM111" s="458">
        <f t="shared" si="153"/>
        <v>0</v>
      </c>
      <c r="DN111" s="458">
        <f t="shared" si="153"/>
        <v>0</v>
      </c>
      <c r="DO111" s="458">
        <f t="shared" si="153"/>
        <v>0</v>
      </c>
      <c r="DP111" s="458">
        <f t="shared" si="153"/>
        <v>0</v>
      </c>
      <c r="DQ111" s="458">
        <f t="shared" si="153"/>
        <v>0</v>
      </c>
      <c r="DR111" s="458">
        <f t="shared" si="153"/>
        <v>0</v>
      </c>
      <c r="DS111" s="458">
        <f t="shared" si="153"/>
        <v>0</v>
      </c>
      <c r="DT111" s="458">
        <f t="shared" si="153"/>
        <v>0</v>
      </c>
      <c r="DU111" s="458">
        <f t="shared" si="153"/>
        <v>0</v>
      </c>
      <c r="DV111" s="458">
        <f t="shared" si="153"/>
        <v>0</v>
      </c>
      <c r="DW111" s="458">
        <f t="shared" si="153"/>
        <v>0</v>
      </c>
      <c r="DX111" s="458">
        <f t="shared" si="153"/>
        <v>0</v>
      </c>
      <c r="DY111" s="458">
        <f t="shared" si="153"/>
        <v>0</v>
      </c>
      <c r="DZ111" s="458">
        <f t="shared" ref="DZ111:EK126" si="164">IF((DATE(YEAR($F111),MONTH($F111),1))&lt;=(DATE(YEAR($G111),MONTH($G111),1)),IF(AND($G111&lt;=DZ$5,$H111&gt;DZ$6),DZ$4*($D111/($H111-$G111+1)),IF(AND($G111&gt;DZ$5,$G111&lt;=DZ$6),(DZ$6-$G111+1)*($D111/($H111-$G111+1)),IF(AND($H111&gt;=DZ$5,$H111&lt;=DZ$6),($H111-DZ$5+1)*($D111/($H111-$G111+1)),0))),IF($F111=DZ$5,($F111-$G111+DZ$4)/($H111-$G111+1)*$D111,IF($F111&lt;DZ$5,IF(AND($G111&lt;=DZ$5,$H111&gt;DZ$6),DZ$4*($D111/($H111-$G111+1)),IF(AND($H111&gt;=DZ$5,$H111&lt;=DZ$6),($H111-DZ$5+1)*($D111/($H111-$G111+1)),0)),0)))</f>
        <v>0</v>
      </c>
      <c r="EA111" s="458">
        <f t="shared" si="164"/>
        <v>0</v>
      </c>
      <c r="EB111" s="458">
        <f t="shared" si="164"/>
        <v>0</v>
      </c>
      <c r="EC111" s="458">
        <f t="shared" si="164"/>
        <v>0</v>
      </c>
      <c r="ED111" s="458">
        <f t="shared" si="164"/>
        <v>0</v>
      </c>
      <c r="EE111" s="458">
        <f t="shared" si="164"/>
        <v>0</v>
      </c>
      <c r="EF111" s="458">
        <f t="shared" si="164"/>
        <v>0</v>
      </c>
      <c r="EG111" s="458">
        <f t="shared" si="164"/>
        <v>0</v>
      </c>
      <c r="EH111" s="458">
        <f t="shared" si="164"/>
        <v>0</v>
      </c>
      <c r="EI111" s="458">
        <f t="shared" si="164"/>
        <v>0</v>
      </c>
      <c r="EJ111" s="458">
        <f t="shared" si="164"/>
        <v>0</v>
      </c>
      <c r="EK111" s="458">
        <f t="shared" si="164"/>
        <v>0</v>
      </c>
    </row>
    <row r="112" spans="1:141" s="761" customFormat="1">
      <c r="A112" s="758">
        <v>46296</v>
      </c>
      <c r="B112" s="766">
        <v>2026</v>
      </c>
      <c r="C112" s="762">
        <v>35000</v>
      </c>
      <c r="D112" s="448">
        <f t="shared" si="149"/>
        <v>13440000</v>
      </c>
      <c r="F112" s="760">
        <v>46296</v>
      </c>
      <c r="G112" s="760">
        <f t="shared" si="137"/>
        <v>46296</v>
      </c>
      <c r="H112" s="442">
        <f t="shared" si="141"/>
        <v>46660</v>
      </c>
      <c r="J112" s="458">
        <f t="shared" si="159"/>
        <v>0</v>
      </c>
      <c r="K112" s="458">
        <f t="shared" si="159"/>
        <v>0</v>
      </c>
      <c r="L112" s="458">
        <f t="shared" si="159"/>
        <v>0</v>
      </c>
      <c r="M112" s="458">
        <f t="shared" si="159"/>
        <v>0</v>
      </c>
      <c r="N112" s="458">
        <f t="shared" si="159"/>
        <v>0</v>
      </c>
      <c r="O112" s="458">
        <f t="shared" si="159"/>
        <v>0</v>
      </c>
      <c r="P112" s="458">
        <f t="shared" si="159"/>
        <v>0</v>
      </c>
      <c r="Q112" s="458">
        <f t="shared" si="159"/>
        <v>0</v>
      </c>
      <c r="R112" s="458">
        <f t="shared" si="159"/>
        <v>0</v>
      </c>
      <c r="S112" s="458">
        <f t="shared" si="159"/>
        <v>0</v>
      </c>
      <c r="T112" s="458">
        <f t="shared" si="159"/>
        <v>0</v>
      </c>
      <c r="U112" s="459">
        <f t="shared" si="159"/>
        <v>0</v>
      </c>
      <c r="V112" s="458">
        <f t="shared" si="159"/>
        <v>0</v>
      </c>
      <c r="W112" s="458">
        <f t="shared" si="159"/>
        <v>0</v>
      </c>
      <c r="X112" s="458">
        <f t="shared" si="159"/>
        <v>0</v>
      </c>
      <c r="Y112" s="458">
        <f t="shared" si="159"/>
        <v>0</v>
      </c>
      <c r="Z112" s="458">
        <f t="shared" si="157"/>
        <v>0</v>
      </c>
      <c r="AA112" s="458">
        <f t="shared" si="157"/>
        <v>0</v>
      </c>
      <c r="AB112" s="458">
        <f t="shared" si="157"/>
        <v>0</v>
      </c>
      <c r="AC112" s="458">
        <f t="shared" si="157"/>
        <v>0</v>
      </c>
      <c r="AD112" s="458">
        <f t="shared" si="157"/>
        <v>0</v>
      </c>
      <c r="AE112" s="458">
        <f t="shared" si="157"/>
        <v>0</v>
      </c>
      <c r="AF112" s="458">
        <f t="shared" si="157"/>
        <v>0</v>
      </c>
      <c r="AG112" s="459">
        <f t="shared" si="157"/>
        <v>0</v>
      </c>
      <c r="AH112" s="458">
        <f t="shared" si="157"/>
        <v>0</v>
      </c>
      <c r="AI112" s="458">
        <f t="shared" si="157"/>
        <v>0</v>
      </c>
      <c r="AJ112" s="458">
        <f t="shared" si="157"/>
        <v>0</v>
      </c>
      <c r="AK112" s="458">
        <f t="shared" si="157"/>
        <v>0</v>
      </c>
      <c r="AL112" s="458">
        <f t="shared" si="157"/>
        <v>0</v>
      </c>
      <c r="AM112" s="458">
        <f t="shared" si="157"/>
        <v>0</v>
      </c>
      <c r="AN112" s="458">
        <f t="shared" si="157"/>
        <v>0</v>
      </c>
      <c r="AO112" s="458">
        <f t="shared" si="161"/>
        <v>0</v>
      </c>
      <c r="AP112" s="458">
        <f t="shared" si="161"/>
        <v>0</v>
      </c>
      <c r="AQ112" s="458">
        <f t="shared" si="161"/>
        <v>0</v>
      </c>
      <c r="AR112" s="458">
        <f t="shared" si="161"/>
        <v>0</v>
      </c>
      <c r="AS112" s="459">
        <f t="shared" si="161"/>
        <v>0</v>
      </c>
      <c r="AT112" s="458">
        <f t="shared" si="161"/>
        <v>0</v>
      </c>
      <c r="AU112" s="458">
        <f t="shared" si="161"/>
        <v>0</v>
      </c>
      <c r="AV112" s="458">
        <f t="shared" si="161"/>
        <v>0</v>
      </c>
      <c r="AW112" s="458">
        <f t="shared" si="161"/>
        <v>0</v>
      </c>
      <c r="AX112" s="458">
        <f t="shared" si="161"/>
        <v>0</v>
      </c>
      <c r="AY112" s="458">
        <f t="shared" si="161"/>
        <v>0</v>
      </c>
      <c r="AZ112" s="458">
        <f t="shared" si="161"/>
        <v>0</v>
      </c>
      <c r="BA112" s="458">
        <f t="shared" si="161"/>
        <v>0</v>
      </c>
      <c r="BB112" s="458">
        <f t="shared" si="161"/>
        <v>0</v>
      </c>
      <c r="BC112" s="458">
        <f t="shared" si="161"/>
        <v>0</v>
      </c>
      <c r="BD112" s="458">
        <f t="shared" si="161"/>
        <v>0</v>
      </c>
      <c r="BE112" s="459">
        <f t="shared" si="160"/>
        <v>0</v>
      </c>
      <c r="BF112" s="458">
        <f t="shared" si="160"/>
        <v>0</v>
      </c>
      <c r="BG112" s="458">
        <f t="shared" si="160"/>
        <v>0</v>
      </c>
      <c r="BH112" s="458">
        <f t="shared" si="160"/>
        <v>0</v>
      </c>
      <c r="BI112" s="458">
        <f t="shared" si="160"/>
        <v>0</v>
      </c>
      <c r="BJ112" s="458">
        <f t="shared" si="160"/>
        <v>0</v>
      </c>
      <c r="BK112" s="458">
        <f t="shared" si="160"/>
        <v>0</v>
      </c>
      <c r="BL112" s="458">
        <f t="shared" si="160"/>
        <v>0</v>
      </c>
      <c r="BM112" s="458">
        <f t="shared" si="160"/>
        <v>0</v>
      </c>
      <c r="BN112" s="458">
        <f t="shared" si="160"/>
        <v>0</v>
      </c>
      <c r="BO112" s="458">
        <f t="shared" si="160"/>
        <v>0</v>
      </c>
      <c r="BP112" s="458">
        <f t="shared" si="160"/>
        <v>0</v>
      </c>
      <c r="BQ112" s="458">
        <f t="shared" si="158"/>
        <v>0</v>
      </c>
      <c r="BR112" s="458">
        <f t="shared" si="158"/>
        <v>0</v>
      </c>
      <c r="BS112" s="458">
        <f t="shared" si="158"/>
        <v>0</v>
      </c>
      <c r="BT112" s="458">
        <f t="shared" si="158"/>
        <v>0</v>
      </c>
      <c r="BU112" s="458">
        <f t="shared" si="156"/>
        <v>0</v>
      </c>
      <c r="BV112" s="458">
        <f t="shared" si="156"/>
        <v>0</v>
      </c>
      <c r="BW112" s="458">
        <f t="shared" si="156"/>
        <v>0</v>
      </c>
      <c r="BX112" s="458">
        <f t="shared" si="156"/>
        <v>0</v>
      </c>
      <c r="BY112" s="458">
        <f t="shared" si="156"/>
        <v>0</v>
      </c>
      <c r="BZ112" s="458">
        <f t="shared" si="156"/>
        <v>0</v>
      </c>
      <c r="CA112" s="458">
        <f t="shared" si="156"/>
        <v>0</v>
      </c>
      <c r="CB112" s="458">
        <f t="shared" si="156"/>
        <v>0</v>
      </c>
      <c r="CC112" s="458">
        <f t="shared" si="156"/>
        <v>0</v>
      </c>
      <c r="CD112" s="458">
        <f t="shared" si="156"/>
        <v>0</v>
      </c>
      <c r="CE112" s="458">
        <f t="shared" si="156"/>
        <v>0</v>
      </c>
      <c r="CF112" s="458">
        <f t="shared" si="156"/>
        <v>0</v>
      </c>
      <c r="CG112" s="458">
        <f t="shared" si="156"/>
        <v>0</v>
      </c>
      <c r="CH112" s="458">
        <f t="shared" si="156"/>
        <v>0</v>
      </c>
      <c r="CI112" s="458">
        <f t="shared" si="156"/>
        <v>0</v>
      </c>
      <c r="CJ112" s="458">
        <f t="shared" si="156"/>
        <v>0</v>
      </c>
      <c r="CK112" s="458">
        <f t="shared" si="154"/>
        <v>0</v>
      </c>
      <c r="CL112" s="458">
        <f t="shared" si="154"/>
        <v>0</v>
      </c>
      <c r="CM112" s="458">
        <f t="shared" si="155"/>
        <v>0</v>
      </c>
      <c r="CN112" s="458">
        <f t="shared" si="155"/>
        <v>0</v>
      </c>
      <c r="CO112" s="458">
        <f t="shared" si="155"/>
        <v>0</v>
      </c>
      <c r="CP112" s="458">
        <f t="shared" si="155"/>
        <v>0</v>
      </c>
      <c r="CQ112" s="458">
        <f t="shared" si="155"/>
        <v>0</v>
      </c>
      <c r="CR112" s="458">
        <f t="shared" si="155"/>
        <v>0</v>
      </c>
      <c r="CS112" s="458">
        <f t="shared" si="155"/>
        <v>0</v>
      </c>
      <c r="CT112" s="458">
        <f t="shared" si="155"/>
        <v>0</v>
      </c>
      <c r="CU112" s="458">
        <f t="shared" si="155"/>
        <v>0</v>
      </c>
      <c r="CV112" s="458">
        <f t="shared" si="155"/>
        <v>0</v>
      </c>
      <c r="CW112" s="458">
        <f t="shared" si="155"/>
        <v>0</v>
      </c>
      <c r="CX112" s="458">
        <f t="shared" si="155"/>
        <v>0</v>
      </c>
      <c r="CY112" s="458">
        <f t="shared" si="155"/>
        <v>1141479.4520547946</v>
      </c>
      <c r="CZ112" s="458">
        <f t="shared" si="155"/>
        <v>1104657.5342465753</v>
      </c>
      <c r="DA112" s="458">
        <f t="shared" si="155"/>
        <v>1141479.4520547946</v>
      </c>
      <c r="DB112" s="458">
        <f t="shared" si="155"/>
        <v>1141479.4520547946</v>
      </c>
      <c r="DC112" s="458">
        <f t="shared" si="163"/>
        <v>1031013.698630137</v>
      </c>
      <c r="DD112" s="458">
        <f t="shared" si="163"/>
        <v>1141479.4520547946</v>
      </c>
      <c r="DE112" s="458">
        <f t="shared" si="163"/>
        <v>1104657.5342465753</v>
      </c>
      <c r="DF112" s="458">
        <f t="shared" si="163"/>
        <v>1141479.4520547946</v>
      </c>
      <c r="DG112" s="458">
        <f t="shared" si="163"/>
        <v>1104657.5342465753</v>
      </c>
      <c r="DH112" s="458">
        <f t="shared" si="163"/>
        <v>1141479.4520547946</v>
      </c>
      <c r="DI112" s="458">
        <f t="shared" si="163"/>
        <v>1141479.4520547946</v>
      </c>
      <c r="DJ112" s="458">
        <f t="shared" si="148"/>
        <v>1104657.5342465753</v>
      </c>
      <c r="DK112" s="458">
        <f t="shared" ref="DK112:DZ127" si="165">IF((DATE(YEAR($F112),MONTH($F112),1))&lt;=(DATE(YEAR($G112),MONTH($G112),1)),IF(AND($G112&lt;=DK$5,$H112&gt;DK$6),DK$4*($D112/($H112-$G112+1)),IF(AND($G112&gt;DK$5,$G112&lt;=DK$6),(DK$6-$G112+1)*($D112/($H112-$G112+1)),IF(AND($H112&gt;=DK$5,$H112&lt;=DK$6),($H112-DK$5+1)*($D112/($H112-$G112+1)),0))),IF($F112=DK$5,($F112-$G112+DK$4)/($H112-$G112+1)*$D112,IF($F112&lt;DK$5,IF(AND($G112&lt;=DK$5,$H112&gt;DK$6),DK$4*($D112/($H112-$G112+1)),IF(AND($H112&gt;=DK$5,$H112&lt;=DK$6),($H112-DK$5+1)*($D112/($H112-$G112+1)),0)),0)))</f>
        <v>0</v>
      </c>
      <c r="DL112" s="458">
        <f t="shared" si="165"/>
        <v>0</v>
      </c>
      <c r="DM112" s="458">
        <f t="shared" si="165"/>
        <v>0</v>
      </c>
      <c r="DN112" s="458">
        <f t="shared" si="165"/>
        <v>0</v>
      </c>
      <c r="DO112" s="458">
        <f t="shared" si="165"/>
        <v>0</v>
      </c>
      <c r="DP112" s="458">
        <f t="shared" si="165"/>
        <v>0</v>
      </c>
      <c r="DQ112" s="458">
        <f t="shared" si="165"/>
        <v>0</v>
      </c>
      <c r="DR112" s="458">
        <f t="shared" si="165"/>
        <v>0</v>
      </c>
      <c r="DS112" s="458">
        <f t="shared" si="165"/>
        <v>0</v>
      </c>
      <c r="DT112" s="458">
        <f t="shared" si="165"/>
        <v>0</v>
      </c>
      <c r="DU112" s="458">
        <f t="shared" si="165"/>
        <v>0</v>
      </c>
      <c r="DV112" s="458">
        <f t="shared" si="165"/>
        <v>0</v>
      </c>
      <c r="DW112" s="458">
        <f t="shared" si="165"/>
        <v>0</v>
      </c>
      <c r="DX112" s="458">
        <f t="shared" si="165"/>
        <v>0</v>
      </c>
      <c r="DY112" s="458">
        <f t="shared" si="165"/>
        <v>0</v>
      </c>
      <c r="DZ112" s="458">
        <f t="shared" si="165"/>
        <v>0</v>
      </c>
      <c r="EA112" s="458">
        <f t="shared" si="164"/>
        <v>0</v>
      </c>
      <c r="EB112" s="458">
        <f t="shared" si="164"/>
        <v>0</v>
      </c>
      <c r="EC112" s="458">
        <f t="shared" si="164"/>
        <v>0</v>
      </c>
      <c r="ED112" s="458">
        <f t="shared" si="164"/>
        <v>0</v>
      </c>
      <c r="EE112" s="458">
        <f t="shared" si="164"/>
        <v>0</v>
      </c>
      <c r="EF112" s="458">
        <f t="shared" si="164"/>
        <v>0</v>
      </c>
      <c r="EG112" s="458">
        <f t="shared" si="164"/>
        <v>0</v>
      </c>
      <c r="EH112" s="458">
        <f t="shared" si="164"/>
        <v>0</v>
      </c>
      <c r="EI112" s="458">
        <f t="shared" si="164"/>
        <v>0</v>
      </c>
      <c r="EJ112" s="458">
        <f t="shared" si="164"/>
        <v>0</v>
      </c>
      <c r="EK112" s="458">
        <f t="shared" si="164"/>
        <v>0</v>
      </c>
    </row>
    <row r="113" spans="1:141" s="761" customFormat="1">
      <c r="A113" s="758">
        <v>46327</v>
      </c>
      <c r="B113" s="766">
        <v>2026</v>
      </c>
      <c r="C113" s="700">
        <v>0</v>
      </c>
      <c r="D113" s="448">
        <f t="shared" si="149"/>
        <v>0</v>
      </c>
      <c r="F113" s="760">
        <v>46327</v>
      </c>
      <c r="G113" s="760">
        <f t="shared" si="137"/>
        <v>46327</v>
      </c>
      <c r="H113" s="442">
        <f t="shared" si="141"/>
        <v>46691</v>
      </c>
      <c r="J113" s="458">
        <f t="shared" si="159"/>
        <v>0</v>
      </c>
      <c r="K113" s="458">
        <f t="shared" si="159"/>
        <v>0</v>
      </c>
      <c r="L113" s="458">
        <f t="shared" si="159"/>
        <v>0</v>
      </c>
      <c r="M113" s="458">
        <f t="shared" si="159"/>
        <v>0</v>
      </c>
      <c r="N113" s="458">
        <f t="shared" si="159"/>
        <v>0</v>
      </c>
      <c r="O113" s="458">
        <f t="shared" si="159"/>
        <v>0</v>
      </c>
      <c r="P113" s="458">
        <f t="shared" si="159"/>
        <v>0</v>
      </c>
      <c r="Q113" s="458">
        <f t="shared" si="159"/>
        <v>0</v>
      </c>
      <c r="R113" s="458">
        <f t="shared" si="159"/>
        <v>0</v>
      </c>
      <c r="S113" s="458">
        <f t="shared" si="159"/>
        <v>0</v>
      </c>
      <c r="T113" s="458">
        <f t="shared" si="159"/>
        <v>0</v>
      </c>
      <c r="U113" s="459">
        <f t="shared" si="159"/>
        <v>0</v>
      </c>
      <c r="V113" s="458">
        <f t="shared" si="159"/>
        <v>0</v>
      </c>
      <c r="W113" s="458">
        <f t="shared" si="159"/>
        <v>0</v>
      </c>
      <c r="X113" s="458">
        <f t="shared" si="159"/>
        <v>0</v>
      </c>
      <c r="Y113" s="458">
        <f t="shared" si="159"/>
        <v>0</v>
      </c>
      <c r="Z113" s="458">
        <f t="shared" si="157"/>
        <v>0</v>
      </c>
      <c r="AA113" s="458">
        <f t="shared" si="157"/>
        <v>0</v>
      </c>
      <c r="AB113" s="458">
        <f t="shared" si="157"/>
        <v>0</v>
      </c>
      <c r="AC113" s="458">
        <f t="shared" si="157"/>
        <v>0</v>
      </c>
      <c r="AD113" s="458">
        <f t="shared" si="157"/>
        <v>0</v>
      </c>
      <c r="AE113" s="458">
        <f t="shared" si="157"/>
        <v>0</v>
      </c>
      <c r="AF113" s="458">
        <f t="shared" si="157"/>
        <v>0</v>
      </c>
      <c r="AG113" s="459">
        <f t="shared" si="157"/>
        <v>0</v>
      </c>
      <c r="AH113" s="458">
        <f t="shared" si="157"/>
        <v>0</v>
      </c>
      <c r="AI113" s="458">
        <f t="shared" si="157"/>
        <v>0</v>
      </c>
      <c r="AJ113" s="458">
        <f t="shared" si="157"/>
        <v>0</v>
      </c>
      <c r="AK113" s="458">
        <f t="shared" si="157"/>
        <v>0</v>
      </c>
      <c r="AL113" s="458">
        <f t="shared" si="157"/>
        <v>0</v>
      </c>
      <c r="AM113" s="458">
        <f t="shared" si="157"/>
        <v>0</v>
      </c>
      <c r="AN113" s="458">
        <f t="shared" si="157"/>
        <v>0</v>
      </c>
      <c r="AO113" s="458">
        <f t="shared" si="161"/>
        <v>0</v>
      </c>
      <c r="AP113" s="458">
        <f t="shared" si="161"/>
        <v>0</v>
      </c>
      <c r="AQ113" s="458">
        <f t="shared" si="161"/>
        <v>0</v>
      </c>
      <c r="AR113" s="458">
        <f t="shared" si="161"/>
        <v>0</v>
      </c>
      <c r="AS113" s="459">
        <f t="shared" si="161"/>
        <v>0</v>
      </c>
      <c r="AT113" s="458">
        <f t="shared" si="161"/>
        <v>0</v>
      </c>
      <c r="AU113" s="458">
        <f t="shared" si="161"/>
        <v>0</v>
      </c>
      <c r="AV113" s="458">
        <f t="shared" si="161"/>
        <v>0</v>
      </c>
      <c r="AW113" s="458">
        <f t="shared" si="161"/>
        <v>0</v>
      </c>
      <c r="AX113" s="458">
        <f t="shared" si="161"/>
        <v>0</v>
      </c>
      <c r="AY113" s="458">
        <f t="shared" si="161"/>
        <v>0</v>
      </c>
      <c r="AZ113" s="458">
        <f t="shared" si="161"/>
        <v>0</v>
      </c>
      <c r="BA113" s="458">
        <f t="shared" si="161"/>
        <v>0</v>
      </c>
      <c r="BB113" s="458">
        <f t="shared" si="161"/>
        <v>0</v>
      </c>
      <c r="BC113" s="458">
        <f t="shared" si="161"/>
        <v>0</v>
      </c>
      <c r="BD113" s="458">
        <f t="shared" si="161"/>
        <v>0</v>
      </c>
      <c r="BE113" s="459">
        <f t="shared" si="160"/>
        <v>0</v>
      </c>
      <c r="BF113" s="458">
        <f t="shared" si="160"/>
        <v>0</v>
      </c>
      <c r="BG113" s="458">
        <f t="shared" si="160"/>
        <v>0</v>
      </c>
      <c r="BH113" s="458">
        <f t="shared" si="160"/>
        <v>0</v>
      </c>
      <c r="BI113" s="458">
        <f t="shared" si="160"/>
        <v>0</v>
      </c>
      <c r="BJ113" s="458">
        <f t="shared" si="160"/>
        <v>0</v>
      </c>
      <c r="BK113" s="458">
        <f t="shared" si="160"/>
        <v>0</v>
      </c>
      <c r="BL113" s="458">
        <f t="shared" si="160"/>
        <v>0</v>
      </c>
      <c r="BM113" s="458">
        <f t="shared" si="160"/>
        <v>0</v>
      </c>
      <c r="BN113" s="458">
        <f t="shared" si="160"/>
        <v>0</v>
      </c>
      <c r="BO113" s="458">
        <f t="shared" si="160"/>
        <v>0</v>
      </c>
      <c r="BP113" s="458">
        <f t="shared" si="160"/>
        <v>0</v>
      </c>
      <c r="BQ113" s="458">
        <f t="shared" si="158"/>
        <v>0</v>
      </c>
      <c r="BR113" s="458">
        <f t="shared" si="158"/>
        <v>0</v>
      </c>
      <c r="BS113" s="458">
        <f t="shared" si="158"/>
        <v>0</v>
      </c>
      <c r="BT113" s="458">
        <f t="shared" si="158"/>
        <v>0</v>
      </c>
      <c r="BU113" s="458">
        <f t="shared" si="156"/>
        <v>0</v>
      </c>
      <c r="BV113" s="458">
        <f t="shared" si="156"/>
        <v>0</v>
      </c>
      <c r="BW113" s="458">
        <f t="shared" si="156"/>
        <v>0</v>
      </c>
      <c r="BX113" s="458">
        <f t="shared" si="156"/>
        <v>0</v>
      </c>
      <c r="BY113" s="458">
        <f t="shared" si="156"/>
        <v>0</v>
      </c>
      <c r="BZ113" s="458">
        <f t="shared" si="156"/>
        <v>0</v>
      </c>
      <c r="CA113" s="458">
        <f t="shared" si="156"/>
        <v>0</v>
      </c>
      <c r="CB113" s="458">
        <f t="shared" si="156"/>
        <v>0</v>
      </c>
      <c r="CC113" s="458">
        <f t="shared" si="156"/>
        <v>0</v>
      </c>
      <c r="CD113" s="458">
        <f t="shared" si="156"/>
        <v>0</v>
      </c>
      <c r="CE113" s="458">
        <f t="shared" si="156"/>
        <v>0</v>
      </c>
      <c r="CF113" s="458">
        <f t="shared" si="156"/>
        <v>0</v>
      </c>
      <c r="CG113" s="458">
        <f t="shared" si="156"/>
        <v>0</v>
      </c>
      <c r="CH113" s="458">
        <f t="shared" si="156"/>
        <v>0</v>
      </c>
      <c r="CI113" s="458">
        <f t="shared" si="156"/>
        <v>0</v>
      </c>
      <c r="CJ113" s="458">
        <f t="shared" si="156"/>
        <v>0</v>
      </c>
      <c r="CK113" s="458">
        <f t="shared" si="154"/>
        <v>0</v>
      </c>
      <c r="CL113" s="458">
        <f t="shared" si="154"/>
        <v>0</v>
      </c>
      <c r="CM113" s="458">
        <f t="shared" si="155"/>
        <v>0</v>
      </c>
      <c r="CN113" s="458">
        <f t="shared" si="155"/>
        <v>0</v>
      </c>
      <c r="CO113" s="458">
        <f t="shared" si="155"/>
        <v>0</v>
      </c>
      <c r="CP113" s="458">
        <f t="shared" si="155"/>
        <v>0</v>
      </c>
      <c r="CQ113" s="458">
        <f t="shared" si="155"/>
        <v>0</v>
      </c>
      <c r="CR113" s="458">
        <f t="shared" si="155"/>
        <v>0</v>
      </c>
      <c r="CS113" s="458">
        <f t="shared" si="155"/>
        <v>0</v>
      </c>
      <c r="CT113" s="458">
        <f t="shared" si="155"/>
        <v>0</v>
      </c>
      <c r="CU113" s="458">
        <f t="shared" si="155"/>
        <v>0</v>
      </c>
      <c r="CV113" s="458">
        <f t="shared" si="155"/>
        <v>0</v>
      </c>
      <c r="CW113" s="458">
        <f t="shared" si="155"/>
        <v>0</v>
      </c>
      <c r="CX113" s="458">
        <f t="shared" si="155"/>
        <v>0</v>
      </c>
      <c r="CY113" s="458">
        <f t="shared" si="155"/>
        <v>0</v>
      </c>
      <c r="CZ113" s="458">
        <f t="shared" si="155"/>
        <v>0</v>
      </c>
      <c r="DA113" s="458">
        <f t="shared" si="155"/>
        <v>0</v>
      </c>
      <c r="DB113" s="458">
        <f t="shared" si="155"/>
        <v>0</v>
      </c>
      <c r="DC113" s="458">
        <f t="shared" si="163"/>
        <v>0</v>
      </c>
      <c r="DD113" s="458">
        <f t="shared" si="163"/>
        <v>0</v>
      </c>
      <c r="DE113" s="458">
        <f t="shared" si="163"/>
        <v>0</v>
      </c>
      <c r="DF113" s="458">
        <f t="shared" si="163"/>
        <v>0</v>
      </c>
      <c r="DG113" s="458">
        <f t="shared" si="163"/>
        <v>0</v>
      </c>
      <c r="DH113" s="458">
        <f t="shared" si="163"/>
        <v>0</v>
      </c>
      <c r="DI113" s="458">
        <f t="shared" si="163"/>
        <v>0</v>
      </c>
      <c r="DJ113" s="458">
        <f t="shared" si="148"/>
        <v>0</v>
      </c>
      <c r="DK113" s="458">
        <f t="shared" si="165"/>
        <v>0</v>
      </c>
      <c r="DL113" s="458">
        <f t="shared" si="165"/>
        <v>0</v>
      </c>
      <c r="DM113" s="458">
        <f t="shared" si="165"/>
        <v>0</v>
      </c>
      <c r="DN113" s="458">
        <f t="shared" si="165"/>
        <v>0</v>
      </c>
      <c r="DO113" s="458">
        <f t="shared" si="165"/>
        <v>0</v>
      </c>
      <c r="DP113" s="458">
        <f t="shared" si="165"/>
        <v>0</v>
      </c>
      <c r="DQ113" s="458">
        <f t="shared" si="165"/>
        <v>0</v>
      </c>
      <c r="DR113" s="458">
        <f t="shared" si="165"/>
        <v>0</v>
      </c>
      <c r="DS113" s="458">
        <f t="shared" si="165"/>
        <v>0</v>
      </c>
      <c r="DT113" s="458">
        <f t="shared" si="165"/>
        <v>0</v>
      </c>
      <c r="DU113" s="458">
        <f t="shared" si="165"/>
        <v>0</v>
      </c>
      <c r="DV113" s="458">
        <f t="shared" si="165"/>
        <v>0</v>
      </c>
      <c r="DW113" s="458">
        <f t="shared" si="165"/>
        <v>0</v>
      </c>
      <c r="DX113" s="458">
        <f t="shared" si="165"/>
        <v>0</v>
      </c>
      <c r="DY113" s="458">
        <f t="shared" si="165"/>
        <v>0</v>
      </c>
      <c r="DZ113" s="458">
        <f t="shared" si="165"/>
        <v>0</v>
      </c>
      <c r="EA113" s="458">
        <f t="shared" si="164"/>
        <v>0</v>
      </c>
      <c r="EB113" s="458">
        <f t="shared" si="164"/>
        <v>0</v>
      </c>
      <c r="EC113" s="458">
        <f t="shared" si="164"/>
        <v>0</v>
      </c>
      <c r="ED113" s="458">
        <f t="shared" si="164"/>
        <v>0</v>
      </c>
      <c r="EE113" s="458">
        <f t="shared" si="164"/>
        <v>0</v>
      </c>
      <c r="EF113" s="458">
        <f t="shared" si="164"/>
        <v>0</v>
      </c>
      <c r="EG113" s="458">
        <f t="shared" si="164"/>
        <v>0</v>
      </c>
      <c r="EH113" s="458">
        <f t="shared" si="164"/>
        <v>0</v>
      </c>
      <c r="EI113" s="458">
        <f t="shared" si="164"/>
        <v>0</v>
      </c>
      <c r="EJ113" s="458">
        <f t="shared" si="164"/>
        <v>0</v>
      </c>
      <c r="EK113" s="458">
        <f t="shared" si="164"/>
        <v>0</v>
      </c>
    </row>
    <row r="114" spans="1:141" s="470" customFormat="1">
      <c r="A114" s="763">
        <v>46357</v>
      </c>
      <c r="B114" s="767">
        <v>2026</v>
      </c>
      <c r="C114" s="764">
        <v>0</v>
      </c>
      <c r="D114" s="462">
        <f t="shared" si="149"/>
        <v>0</v>
      </c>
      <c r="F114" s="464">
        <v>46357</v>
      </c>
      <c r="G114" s="464">
        <f t="shared" si="137"/>
        <v>46357</v>
      </c>
      <c r="H114" s="465">
        <f t="shared" si="141"/>
        <v>46721</v>
      </c>
      <c r="J114" s="467">
        <f t="shared" si="159"/>
        <v>0</v>
      </c>
      <c r="K114" s="467">
        <f t="shared" si="159"/>
        <v>0</v>
      </c>
      <c r="L114" s="467">
        <f t="shared" si="159"/>
        <v>0</v>
      </c>
      <c r="M114" s="467">
        <f t="shared" si="159"/>
        <v>0</v>
      </c>
      <c r="N114" s="467">
        <f t="shared" si="159"/>
        <v>0</v>
      </c>
      <c r="O114" s="467">
        <f t="shared" si="159"/>
        <v>0</v>
      </c>
      <c r="P114" s="467">
        <f t="shared" si="159"/>
        <v>0</v>
      </c>
      <c r="Q114" s="467">
        <f t="shared" si="159"/>
        <v>0</v>
      </c>
      <c r="R114" s="467">
        <f t="shared" si="159"/>
        <v>0</v>
      </c>
      <c r="S114" s="467">
        <f t="shared" si="159"/>
        <v>0</v>
      </c>
      <c r="T114" s="467">
        <f t="shared" si="159"/>
        <v>0</v>
      </c>
      <c r="U114" s="468">
        <f t="shared" si="159"/>
        <v>0</v>
      </c>
      <c r="V114" s="467">
        <f t="shared" si="159"/>
        <v>0</v>
      </c>
      <c r="W114" s="467">
        <f t="shared" si="159"/>
        <v>0</v>
      </c>
      <c r="X114" s="467">
        <f t="shared" si="159"/>
        <v>0</v>
      </c>
      <c r="Y114" s="467">
        <f t="shared" si="159"/>
        <v>0</v>
      </c>
      <c r="Z114" s="467">
        <f t="shared" si="157"/>
        <v>0</v>
      </c>
      <c r="AA114" s="467">
        <f t="shared" si="157"/>
        <v>0</v>
      </c>
      <c r="AB114" s="467">
        <f t="shared" si="157"/>
        <v>0</v>
      </c>
      <c r="AC114" s="467">
        <f t="shared" si="157"/>
        <v>0</v>
      </c>
      <c r="AD114" s="467">
        <f t="shared" si="157"/>
        <v>0</v>
      </c>
      <c r="AE114" s="467">
        <f t="shared" si="157"/>
        <v>0</v>
      </c>
      <c r="AF114" s="467">
        <f t="shared" si="157"/>
        <v>0</v>
      </c>
      <c r="AG114" s="468">
        <f t="shared" si="157"/>
        <v>0</v>
      </c>
      <c r="AH114" s="467">
        <f t="shared" si="157"/>
        <v>0</v>
      </c>
      <c r="AI114" s="467">
        <f t="shared" si="157"/>
        <v>0</v>
      </c>
      <c r="AJ114" s="467">
        <f t="shared" si="157"/>
        <v>0</v>
      </c>
      <c r="AK114" s="467">
        <f t="shared" si="157"/>
        <v>0</v>
      </c>
      <c r="AL114" s="467">
        <f t="shared" si="157"/>
        <v>0</v>
      </c>
      <c r="AM114" s="467">
        <f t="shared" si="157"/>
        <v>0</v>
      </c>
      <c r="AN114" s="467">
        <f t="shared" si="157"/>
        <v>0</v>
      </c>
      <c r="AO114" s="467">
        <f t="shared" si="161"/>
        <v>0</v>
      </c>
      <c r="AP114" s="467">
        <f t="shared" si="161"/>
        <v>0</v>
      </c>
      <c r="AQ114" s="467">
        <f t="shared" si="161"/>
        <v>0</v>
      </c>
      <c r="AR114" s="467">
        <f t="shared" si="161"/>
        <v>0</v>
      </c>
      <c r="AS114" s="468">
        <f t="shared" si="161"/>
        <v>0</v>
      </c>
      <c r="AT114" s="467">
        <f t="shared" si="161"/>
        <v>0</v>
      </c>
      <c r="AU114" s="467">
        <f t="shared" si="161"/>
        <v>0</v>
      </c>
      <c r="AV114" s="467">
        <f t="shared" si="161"/>
        <v>0</v>
      </c>
      <c r="AW114" s="467">
        <f t="shared" si="161"/>
        <v>0</v>
      </c>
      <c r="AX114" s="467">
        <f t="shared" si="161"/>
        <v>0</v>
      </c>
      <c r="AY114" s="467">
        <f t="shared" si="161"/>
        <v>0</v>
      </c>
      <c r="AZ114" s="467">
        <f t="shared" si="161"/>
        <v>0</v>
      </c>
      <c r="BA114" s="467">
        <f t="shared" si="161"/>
        <v>0</v>
      </c>
      <c r="BB114" s="467">
        <f t="shared" si="161"/>
        <v>0</v>
      </c>
      <c r="BC114" s="467">
        <f t="shared" si="161"/>
        <v>0</v>
      </c>
      <c r="BD114" s="467">
        <f t="shared" si="161"/>
        <v>0</v>
      </c>
      <c r="BE114" s="468">
        <f t="shared" si="160"/>
        <v>0</v>
      </c>
      <c r="BF114" s="467">
        <f t="shared" si="160"/>
        <v>0</v>
      </c>
      <c r="BG114" s="467">
        <f t="shared" si="160"/>
        <v>0</v>
      </c>
      <c r="BH114" s="467">
        <f t="shared" si="160"/>
        <v>0</v>
      </c>
      <c r="BI114" s="467">
        <f t="shared" si="160"/>
        <v>0</v>
      </c>
      <c r="BJ114" s="467">
        <f t="shared" si="160"/>
        <v>0</v>
      </c>
      <c r="BK114" s="467">
        <f t="shared" si="160"/>
        <v>0</v>
      </c>
      <c r="BL114" s="467">
        <f t="shared" si="160"/>
        <v>0</v>
      </c>
      <c r="BM114" s="467">
        <f t="shared" si="160"/>
        <v>0</v>
      </c>
      <c r="BN114" s="467">
        <f t="shared" si="160"/>
        <v>0</v>
      </c>
      <c r="BO114" s="467">
        <f t="shared" si="160"/>
        <v>0</v>
      </c>
      <c r="BP114" s="467">
        <f t="shared" si="160"/>
        <v>0</v>
      </c>
      <c r="BQ114" s="467">
        <f t="shared" si="158"/>
        <v>0</v>
      </c>
      <c r="BR114" s="467">
        <f t="shared" si="158"/>
        <v>0</v>
      </c>
      <c r="BS114" s="467">
        <f t="shared" si="158"/>
        <v>0</v>
      </c>
      <c r="BT114" s="467">
        <f t="shared" si="158"/>
        <v>0</v>
      </c>
      <c r="BU114" s="467">
        <f t="shared" si="156"/>
        <v>0</v>
      </c>
      <c r="BV114" s="467">
        <f t="shared" si="156"/>
        <v>0</v>
      </c>
      <c r="BW114" s="467">
        <f t="shared" si="156"/>
        <v>0</v>
      </c>
      <c r="BX114" s="467">
        <f t="shared" si="156"/>
        <v>0</v>
      </c>
      <c r="BY114" s="467">
        <f t="shared" si="156"/>
        <v>0</v>
      </c>
      <c r="BZ114" s="467">
        <f t="shared" si="156"/>
        <v>0</v>
      </c>
      <c r="CA114" s="467">
        <f t="shared" si="156"/>
        <v>0</v>
      </c>
      <c r="CB114" s="467">
        <f t="shared" si="156"/>
        <v>0</v>
      </c>
      <c r="CC114" s="467">
        <f t="shared" si="156"/>
        <v>0</v>
      </c>
      <c r="CD114" s="467">
        <f t="shared" si="156"/>
        <v>0</v>
      </c>
      <c r="CE114" s="467">
        <f t="shared" si="156"/>
        <v>0</v>
      </c>
      <c r="CF114" s="467">
        <f t="shared" si="156"/>
        <v>0</v>
      </c>
      <c r="CG114" s="467">
        <f t="shared" si="156"/>
        <v>0</v>
      </c>
      <c r="CH114" s="467">
        <f t="shared" si="156"/>
        <v>0</v>
      </c>
      <c r="CI114" s="467">
        <f t="shared" si="156"/>
        <v>0</v>
      </c>
      <c r="CJ114" s="467">
        <f t="shared" ref="CJ114:CO114" si="166">IF((DATE(YEAR($F114),MONTH($F114),1))&lt;=(DATE(YEAR($G114),MONTH($G114),1)),IF(AND($G114&lt;=CJ$5,$H114&gt;CJ$6),CJ$4*($D114/($H114-$G114+1)),IF(AND($G114&gt;CJ$5,$G114&lt;=CJ$6),(CJ$6-$G114+1)*($D114/($H114-$G114+1)),IF(AND($H114&gt;=CJ$5,$H114&lt;=CJ$6),($H114-CJ$5+1)*($D114/($H114-$G114+1)),0))),IF($F114=CJ$5,($F114-$G114+CJ$4)/($H114-$G114+1)*$D114,IF($F114&lt;CJ$5,IF(AND($G114&lt;=CJ$5,$H114&gt;CJ$6),CJ$4*($D114/($H114-$G114+1)),IF(AND($H114&gt;=CJ$5,$H114&lt;=CJ$6),($H114-CJ$5+1)*($D114/($H114-$G114+1)),0)),0)))</f>
        <v>0</v>
      </c>
      <c r="CK114" s="467">
        <f t="shared" si="166"/>
        <v>0</v>
      </c>
      <c r="CL114" s="467">
        <f t="shared" si="166"/>
        <v>0</v>
      </c>
      <c r="CM114" s="467">
        <f t="shared" si="166"/>
        <v>0</v>
      </c>
      <c r="CN114" s="467">
        <f t="shared" si="166"/>
        <v>0</v>
      </c>
      <c r="CO114" s="467">
        <f t="shared" si="166"/>
        <v>0</v>
      </c>
      <c r="CP114" s="467">
        <f t="shared" si="155"/>
        <v>0</v>
      </c>
      <c r="CQ114" s="467">
        <f t="shared" si="155"/>
        <v>0</v>
      </c>
      <c r="CR114" s="467">
        <f t="shared" si="155"/>
        <v>0</v>
      </c>
      <c r="CS114" s="467">
        <f t="shared" si="155"/>
        <v>0</v>
      </c>
      <c r="CT114" s="467">
        <f t="shared" si="155"/>
        <v>0</v>
      </c>
      <c r="CU114" s="467">
        <f t="shared" si="155"/>
        <v>0</v>
      </c>
      <c r="CV114" s="467">
        <f t="shared" si="155"/>
        <v>0</v>
      </c>
      <c r="CW114" s="467">
        <f t="shared" si="155"/>
        <v>0</v>
      </c>
      <c r="CX114" s="467">
        <f t="shared" si="155"/>
        <v>0</v>
      </c>
      <c r="CY114" s="467">
        <f t="shared" si="155"/>
        <v>0</v>
      </c>
      <c r="CZ114" s="467">
        <f t="shared" si="155"/>
        <v>0</v>
      </c>
      <c r="DA114" s="467">
        <f t="shared" si="155"/>
        <v>0</v>
      </c>
      <c r="DB114" s="467">
        <f t="shared" si="155"/>
        <v>0</v>
      </c>
      <c r="DC114" s="467">
        <f t="shared" si="163"/>
        <v>0</v>
      </c>
      <c r="DD114" s="467">
        <f t="shared" si="163"/>
        <v>0</v>
      </c>
      <c r="DE114" s="467">
        <f t="shared" si="163"/>
        <v>0</v>
      </c>
      <c r="DF114" s="467">
        <f t="shared" si="163"/>
        <v>0</v>
      </c>
      <c r="DG114" s="467">
        <f t="shared" si="163"/>
        <v>0</v>
      </c>
      <c r="DH114" s="467">
        <f t="shared" si="163"/>
        <v>0</v>
      </c>
      <c r="DI114" s="467">
        <f t="shared" si="163"/>
        <v>0</v>
      </c>
      <c r="DJ114" s="467">
        <f t="shared" si="148"/>
        <v>0</v>
      </c>
      <c r="DK114" s="467">
        <f t="shared" si="165"/>
        <v>0</v>
      </c>
      <c r="DL114" s="467">
        <f t="shared" si="165"/>
        <v>0</v>
      </c>
      <c r="DM114" s="467">
        <f t="shared" si="165"/>
        <v>0</v>
      </c>
      <c r="DN114" s="467">
        <f t="shared" si="165"/>
        <v>0</v>
      </c>
      <c r="DO114" s="467">
        <f t="shared" si="165"/>
        <v>0</v>
      </c>
      <c r="DP114" s="467">
        <f t="shared" si="165"/>
        <v>0</v>
      </c>
      <c r="DQ114" s="467">
        <f t="shared" si="165"/>
        <v>0</v>
      </c>
      <c r="DR114" s="467">
        <f t="shared" si="165"/>
        <v>0</v>
      </c>
      <c r="DS114" s="467">
        <f t="shared" si="165"/>
        <v>0</v>
      </c>
      <c r="DT114" s="467">
        <f t="shared" si="165"/>
        <v>0</v>
      </c>
      <c r="DU114" s="467">
        <f t="shared" si="165"/>
        <v>0</v>
      </c>
      <c r="DV114" s="467">
        <f t="shared" si="165"/>
        <v>0</v>
      </c>
      <c r="DW114" s="467">
        <f t="shared" si="165"/>
        <v>0</v>
      </c>
      <c r="DX114" s="467">
        <f t="shared" si="165"/>
        <v>0</v>
      </c>
      <c r="DY114" s="467">
        <f t="shared" si="165"/>
        <v>0</v>
      </c>
      <c r="DZ114" s="467">
        <f t="shared" si="165"/>
        <v>0</v>
      </c>
      <c r="EA114" s="467">
        <f t="shared" si="164"/>
        <v>0</v>
      </c>
      <c r="EB114" s="467">
        <f t="shared" si="164"/>
        <v>0</v>
      </c>
      <c r="EC114" s="467">
        <f t="shared" si="164"/>
        <v>0</v>
      </c>
      <c r="ED114" s="467">
        <f t="shared" si="164"/>
        <v>0</v>
      </c>
      <c r="EE114" s="467">
        <f t="shared" si="164"/>
        <v>0</v>
      </c>
      <c r="EF114" s="467">
        <f t="shared" si="164"/>
        <v>0</v>
      </c>
      <c r="EG114" s="467">
        <f t="shared" si="164"/>
        <v>0</v>
      </c>
      <c r="EH114" s="467">
        <f t="shared" si="164"/>
        <v>0</v>
      </c>
      <c r="EI114" s="467">
        <f t="shared" si="164"/>
        <v>0</v>
      </c>
      <c r="EJ114" s="467">
        <f t="shared" si="164"/>
        <v>0</v>
      </c>
      <c r="EK114" s="467">
        <f t="shared" si="164"/>
        <v>0</v>
      </c>
    </row>
    <row r="115" spans="1:141" s="1359" customFormat="1">
      <c r="A115" s="1356">
        <v>46388</v>
      </c>
      <c r="B115" s="1357">
        <v>2027</v>
      </c>
      <c r="C115" s="1340">
        <v>33480.345347811795</v>
      </c>
      <c r="D115" s="1358">
        <f t="shared" si="149"/>
        <v>12856452.61355973</v>
      </c>
      <c r="F115" s="1360">
        <v>46388</v>
      </c>
      <c r="G115" s="1360">
        <f t="shared" si="137"/>
        <v>46388</v>
      </c>
      <c r="H115" s="1361">
        <f t="shared" si="141"/>
        <v>46752</v>
      </c>
      <c r="J115" s="1362">
        <f t="shared" si="159"/>
        <v>0</v>
      </c>
      <c r="K115" s="1362">
        <f t="shared" si="159"/>
        <v>0</v>
      </c>
      <c r="L115" s="1362">
        <f t="shared" si="159"/>
        <v>0</v>
      </c>
      <c r="M115" s="1362">
        <f t="shared" si="159"/>
        <v>0</v>
      </c>
      <c r="N115" s="1362">
        <f t="shared" si="159"/>
        <v>0</v>
      </c>
      <c r="O115" s="1362">
        <f t="shared" si="159"/>
        <v>0</v>
      </c>
      <c r="P115" s="1362">
        <f t="shared" si="159"/>
        <v>0</v>
      </c>
      <c r="Q115" s="1362">
        <f t="shared" si="159"/>
        <v>0</v>
      </c>
      <c r="R115" s="1362">
        <f t="shared" si="159"/>
        <v>0</v>
      </c>
      <c r="S115" s="1362">
        <f t="shared" si="159"/>
        <v>0</v>
      </c>
      <c r="T115" s="1362">
        <f t="shared" si="159"/>
        <v>0</v>
      </c>
      <c r="U115" s="1363">
        <f t="shared" si="159"/>
        <v>0</v>
      </c>
      <c r="V115" s="1362">
        <f t="shared" si="159"/>
        <v>0</v>
      </c>
      <c r="W115" s="1362">
        <f t="shared" si="159"/>
        <v>0</v>
      </c>
      <c r="X115" s="1362">
        <f t="shared" si="159"/>
        <v>0</v>
      </c>
      <c r="Y115" s="1362">
        <f t="shared" si="159"/>
        <v>0</v>
      </c>
      <c r="Z115" s="1362">
        <f t="shared" si="157"/>
        <v>0</v>
      </c>
      <c r="AA115" s="1362">
        <f t="shared" si="157"/>
        <v>0</v>
      </c>
      <c r="AB115" s="1362">
        <f t="shared" si="157"/>
        <v>0</v>
      </c>
      <c r="AC115" s="1362">
        <f t="shared" si="157"/>
        <v>0</v>
      </c>
      <c r="AD115" s="1362">
        <f t="shared" si="157"/>
        <v>0</v>
      </c>
      <c r="AE115" s="1362">
        <f t="shared" si="157"/>
        <v>0</v>
      </c>
      <c r="AF115" s="1362">
        <f t="shared" si="157"/>
        <v>0</v>
      </c>
      <c r="AG115" s="1363">
        <f t="shared" si="157"/>
        <v>0</v>
      </c>
      <c r="AH115" s="1362">
        <f t="shared" si="157"/>
        <v>0</v>
      </c>
      <c r="AI115" s="1362">
        <f t="shared" si="157"/>
        <v>0</v>
      </c>
      <c r="AJ115" s="1362">
        <f t="shared" si="157"/>
        <v>0</v>
      </c>
      <c r="AK115" s="1362">
        <f t="shared" si="157"/>
        <v>0</v>
      </c>
      <c r="AL115" s="1362">
        <f t="shared" si="157"/>
        <v>0</v>
      </c>
      <c r="AM115" s="1362">
        <f t="shared" si="157"/>
        <v>0</v>
      </c>
      <c r="AN115" s="1362">
        <f t="shared" si="157"/>
        <v>0</v>
      </c>
      <c r="AO115" s="1362">
        <f t="shared" si="161"/>
        <v>0</v>
      </c>
      <c r="AP115" s="1362">
        <f t="shared" si="161"/>
        <v>0</v>
      </c>
      <c r="AQ115" s="1362">
        <f t="shared" si="161"/>
        <v>0</v>
      </c>
      <c r="AR115" s="1362">
        <f t="shared" si="161"/>
        <v>0</v>
      </c>
      <c r="AS115" s="1363">
        <f t="shared" si="161"/>
        <v>0</v>
      </c>
      <c r="AT115" s="1362">
        <f t="shared" si="161"/>
        <v>0</v>
      </c>
      <c r="AU115" s="1362">
        <f t="shared" si="161"/>
        <v>0</v>
      </c>
      <c r="AV115" s="1362">
        <f t="shared" si="161"/>
        <v>0</v>
      </c>
      <c r="AW115" s="1362">
        <f t="shared" si="161"/>
        <v>0</v>
      </c>
      <c r="AX115" s="1362">
        <f t="shared" si="161"/>
        <v>0</v>
      </c>
      <c r="AY115" s="1362">
        <f t="shared" si="161"/>
        <v>0</v>
      </c>
      <c r="AZ115" s="1362">
        <f t="shared" si="161"/>
        <v>0</v>
      </c>
      <c r="BA115" s="1362">
        <f t="shared" si="161"/>
        <v>0</v>
      </c>
      <c r="BB115" s="1362">
        <f t="shared" si="161"/>
        <v>0</v>
      </c>
      <c r="BC115" s="1362">
        <f t="shared" si="161"/>
        <v>0</v>
      </c>
      <c r="BD115" s="1362">
        <f t="shared" si="161"/>
        <v>0</v>
      </c>
      <c r="BE115" s="1363">
        <f t="shared" si="160"/>
        <v>0</v>
      </c>
      <c r="BF115" s="1362">
        <f t="shared" si="160"/>
        <v>0</v>
      </c>
      <c r="BG115" s="1362">
        <f t="shared" si="160"/>
        <v>0</v>
      </c>
      <c r="BH115" s="1362">
        <f t="shared" si="160"/>
        <v>0</v>
      </c>
      <c r="BI115" s="1362">
        <f t="shared" si="160"/>
        <v>0</v>
      </c>
      <c r="BJ115" s="1362">
        <f t="shared" si="160"/>
        <v>0</v>
      </c>
      <c r="BK115" s="1362">
        <f t="shared" si="160"/>
        <v>0</v>
      </c>
      <c r="BL115" s="1362">
        <f t="shared" si="160"/>
        <v>0</v>
      </c>
      <c r="BM115" s="1362">
        <f t="shared" si="160"/>
        <v>0</v>
      </c>
      <c r="BN115" s="1362">
        <f t="shared" si="160"/>
        <v>0</v>
      </c>
      <c r="BO115" s="1362">
        <f t="shared" si="160"/>
        <v>0</v>
      </c>
      <c r="BP115" s="1362">
        <f t="shared" si="160"/>
        <v>0</v>
      </c>
      <c r="BQ115" s="1362">
        <f t="shared" si="158"/>
        <v>0</v>
      </c>
      <c r="BR115" s="1362">
        <f t="shared" si="158"/>
        <v>0</v>
      </c>
      <c r="BS115" s="1362">
        <f t="shared" si="158"/>
        <v>0</v>
      </c>
      <c r="BT115" s="1362">
        <f t="shared" si="158"/>
        <v>0</v>
      </c>
      <c r="BU115" s="1362">
        <f t="shared" si="158"/>
        <v>0</v>
      </c>
      <c r="BV115" s="1362">
        <f t="shared" si="158"/>
        <v>0</v>
      </c>
      <c r="BW115" s="1362">
        <f t="shared" si="158"/>
        <v>0</v>
      </c>
      <c r="BX115" s="1362">
        <f t="shared" si="158"/>
        <v>0</v>
      </c>
      <c r="BY115" s="1362">
        <f t="shared" si="158"/>
        <v>0</v>
      </c>
      <c r="BZ115" s="1362">
        <f t="shared" si="158"/>
        <v>0</v>
      </c>
      <c r="CA115" s="1362">
        <f t="shared" si="158"/>
        <v>0</v>
      </c>
      <c r="CB115" s="1362">
        <f t="shared" si="158"/>
        <v>0</v>
      </c>
      <c r="CC115" s="1362">
        <f t="shared" si="158"/>
        <v>0</v>
      </c>
      <c r="CD115" s="1362">
        <f t="shared" si="158"/>
        <v>0</v>
      </c>
      <c r="CE115" s="1362">
        <f t="shared" si="158"/>
        <v>0</v>
      </c>
      <c r="CF115" s="1362">
        <f t="shared" si="158"/>
        <v>0</v>
      </c>
      <c r="CG115" s="1362">
        <f t="shared" ref="CG115:CV135" si="167">IF((DATE(YEAR($F115),MONTH($F115),1))&lt;=(DATE(YEAR($G115),MONTH($G115),1)),IF(AND($G115&lt;=CG$5,$H115&gt;CG$6),CG$4*($D115/($H115-$G115+1)),IF(AND($G115&gt;CG$5,$G115&lt;=CG$6),(CG$6-$G115+1)*($D115/($H115-$G115+1)),IF(AND($H115&gt;=CG$5,$H115&lt;=CG$6),($H115-CG$5+1)*($D115/($H115-$G115+1)),0))),IF($F115=CG$5,($F115-$G115+CG$4)/($H115-$G115+1)*$D115,IF($F115&lt;CG$5,IF(AND($G115&lt;=CG$5,$H115&gt;CG$6),CG$4*($D115/($H115-$G115+1)),IF(AND($H115&gt;=CG$5,$H115&lt;=CG$6),($H115-CG$5+1)*($D115/($H115-$G115+1)),0)),0)))</f>
        <v>0</v>
      </c>
      <c r="CH115" s="1362">
        <f t="shared" si="167"/>
        <v>0</v>
      </c>
      <c r="CI115" s="1362">
        <f t="shared" si="167"/>
        <v>0</v>
      </c>
      <c r="CJ115" s="1362">
        <f t="shared" si="167"/>
        <v>0</v>
      </c>
      <c r="CK115" s="1362">
        <f t="shared" si="167"/>
        <v>0</v>
      </c>
      <c r="CL115" s="1362">
        <f t="shared" si="167"/>
        <v>0</v>
      </c>
      <c r="CM115" s="1362">
        <f t="shared" si="167"/>
        <v>0</v>
      </c>
      <c r="CN115" s="1362">
        <f t="shared" si="167"/>
        <v>0</v>
      </c>
      <c r="CO115" s="1362">
        <f t="shared" si="167"/>
        <v>0</v>
      </c>
      <c r="CP115" s="1362">
        <f t="shared" si="155"/>
        <v>0</v>
      </c>
      <c r="CQ115" s="1362">
        <f t="shared" si="155"/>
        <v>0</v>
      </c>
      <c r="CR115" s="1362">
        <f t="shared" si="155"/>
        <v>0</v>
      </c>
      <c r="CS115" s="1362">
        <f t="shared" si="155"/>
        <v>0</v>
      </c>
      <c r="CT115" s="1362">
        <f t="shared" si="155"/>
        <v>0</v>
      </c>
      <c r="CU115" s="1362">
        <f t="shared" si="155"/>
        <v>0</v>
      </c>
      <c r="CV115" s="1362">
        <f t="shared" si="155"/>
        <v>0</v>
      </c>
      <c r="CW115" s="1362">
        <f t="shared" si="155"/>
        <v>0</v>
      </c>
      <c r="CX115" s="1362">
        <f t="shared" si="155"/>
        <v>0</v>
      </c>
      <c r="CY115" s="1362">
        <f t="shared" si="155"/>
        <v>0</v>
      </c>
      <c r="CZ115" s="1362">
        <f t="shared" si="155"/>
        <v>0</v>
      </c>
      <c r="DA115" s="1362">
        <f t="shared" si="155"/>
        <v>0</v>
      </c>
      <c r="DB115" s="1362">
        <f t="shared" si="155"/>
        <v>1091917.8932064429</v>
      </c>
      <c r="DC115" s="1362">
        <f t="shared" si="163"/>
        <v>986248.41967033548</v>
      </c>
      <c r="DD115" s="1362">
        <f t="shared" si="163"/>
        <v>1091917.8932064429</v>
      </c>
      <c r="DE115" s="1362">
        <f t="shared" si="163"/>
        <v>1056694.7353610739</v>
      </c>
      <c r="DF115" s="1362">
        <f t="shared" si="163"/>
        <v>1091917.8932064429</v>
      </c>
      <c r="DG115" s="1362">
        <f t="shared" si="163"/>
        <v>1056694.7353610739</v>
      </c>
      <c r="DH115" s="1362">
        <f t="shared" si="163"/>
        <v>1091917.8932064429</v>
      </c>
      <c r="DI115" s="1362">
        <f t="shared" si="163"/>
        <v>1091917.8932064429</v>
      </c>
      <c r="DJ115" s="1362">
        <f t="shared" si="148"/>
        <v>1056694.7353610739</v>
      </c>
      <c r="DK115" s="1362">
        <f t="shared" si="165"/>
        <v>1091917.8932064429</v>
      </c>
      <c r="DL115" s="1362">
        <f t="shared" si="165"/>
        <v>1056694.7353610739</v>
      </c>
      <c r="DM115" s="1362">
        <f t="shared" si="165"/>
        <v>1091917.8932064429</v>
      </c>
      <c r="DN115" s="1362">
        <f t="shared" si="165"/>
        <v>0</v>
      </c>
      <c r="DO115" s="1362">
        <f t="shared" si="165"/>
        <v>0</v>
      </c>
      <c r="DP115" s="1362">
        <f t="shared" si="165"/>
        <v>0</v>
      </c>
      <c r="DQ115" s="1362">
        <f t="shared" si="165"/>
        <v>0</v>
      </c>
      <c r="DR115" s="1362">
        <f t="shared" si="165"/>
        <v>0</v>
      </c>
      <c r="DS115" s="1362">
        <f t="shared" si="165"/>
        <v>0</v>
      </c>
      <c r="DT115" s="1362">
        <f t="shared" si="165"/>
        <v>0</v>
      </c>
      <c r="DU115" s="1362">
        <f t="shared" si="165"/>
        <v>0</v>
      </c>
      <c r="DV115" s="1362">
        <f t="shared" si="165"/>
        <v>0</v>
      </c>
      <c r="DW115" s="1362">
        <f t="shared" si="165"/>
        <v>0</v>
      </c>
      <c r="DX115" s="1362">
        <f t="shared" si="165"/>
        <v>0</v>
      </c>
      <c r="DY115" s="1362">
        <f t="shared" si="165"/>
        <v>0</v>
      </c>
      <c r="DZ115" s="1362">
        <f t="shared" si="165"/>
        <v>0</v>
      </c>
      <c r="EA115" s="1362">
        <f t="shared" si="164"/>
        <v>0</v>
      </c>
      <c r="EB115" s="1362">
        <f t="shared" si="164"/>
        <v>0</v>
      </c>
      <c r="EC115" s="1362">
        <f t="shared" si="164"/>
        <v>0</v>
      </c>
      <c r="ED115" s="1362">
        <f t="shared" si="164"/>
        <v>0</v>
      </c>
      <c r="EE115" s="1362">
        <f t="shared" si="164"/>
        <v>0</v>
      </c>
      <c r="EF115" s="1362">
        <f t="shared" si="164"/>
        <v>0</v>
      </c>
      <c r="EG115" s="1362">
        <f t="shared" si="164"/>
        <v>0</v>
      </c>
      <c r="EH115" s="1362">
        <f t="shared" si="164"/>
        <v>0</v>
      </c>
      <c r="EI115" s="1362">
        <f t="shared" si="164"/>
        <v>0</v>
      </c>
      <c r="EJ115" s="1362">
        <f t="shared" si="164"/>
        <v>0</v>
      </c>
      <c r="EK115" s="1362">
        <f t="shared" si="164"/>
        <v>0</v>
      </c>
    </row>
    <row r="116" spans="1:141" s="1367" customFormat="1">
      <c r="A116" s="1364">
        <v>46419</v>
      </c>
      <c r="B116" s="1365">
        <v>2027</v>
      </c>
      <c r="C116" s="1341">
        <v>0</v>
      </c>
      <c r="D116" s="1366">
        <f t="shared" si="149"/>
        <v>0</v>
      </c>
      <c r="F116" s="1368">
        <v>46419</v>
      </c>
      <c r="G116" s="1368">
        <f t="shared" si="137"/>
        <v>46419</v>
      </c>
      <c r="H116" s="1369">
        <f t="shared" si="141"/>
        <v>46783</v>
      </c>
      <c r="J116" s="1370">
        <f t="shared" si="159"/>
        <v>0</v>
      </c>
      <c r="K116" s="1370">
        <f t="shared" si="159"/>
        <v>0</v>
      </c>
      <c r="L116" s="1370">
        <f t="shared" si="159"/>
        <v>0</v>
      </c>
      <c r="M116" s="1370">
        <f t="shared" si="159"/>
        <v>0</v>
      </c>
      <c r="N116" s="1370">
        <f t="shared" si="159"/>
        <v>0</v>
      </c>
      <c r="O116" s="1370">
        <f t="shared" si="159"/>
        <v>0</v>
      </c>
      <c r="P116" s="1370">
        <f t="shared" si="159"/>
        <v>0</v>
      </c>
      <c r="Q116" s="1370">
        <f t="shared" si="159"/>
        <v>0</v>
      </c>
      <c r="R116" s="1370">
        <f t="shared" si="159"/>
        <v>0</v>
      </c>
      <c r="S116" s="1370">
        <f t="shared" si="159"/>
        <v>0</v>
      </c>
      <c r="T116" s="1370">
        <f t="shared" si="159"/>
        <v>0</v>
      </c>
      <c r="U116" s="1371">
        <f t="shared" si="159"/>
        <v>0</v>
      </c>
      <c r="V116" s="1370">
        <f t="shared" si="159"/>
        <v>0</v>
      </c>
      <c r="W116" s="1370">
        <f t="shared" si="159"/>
        <v>0</v>
      </c>
      <c r="X116" s="1370">
        <f t="shared" si="159"/>
        <v>0</v>
      </c>
      <c r="Y116" s="1370">
        <f t="shared" si="159"/>
        <v>0</v>
      </c>
      <c r="Z116" s="1370">
        <f t="shared" si="157"/>
        <v>0</v>
      </c>
      <c r="AA116" s="1370">
        <f t="shared" si="157"/>
        <v>0</v>
      </c>
      <c r="AB116" s="1370">
        <f t="shared" si="157"/>
        <v>0</v>
      </c>
      <c r="AC116" s="1370">
        <f t="shared" si="157"/>
        <v>0</v>
      </c>
      <c r="AD116" s="1370">
        <f t="shared" si="157"/>
        <v>0</v>
      </c>
      <c r="AE116" s="1370">
        <f t="shared" si="157"/>
        <v>0</v>
      </c>
      <c r="AF116" s="1370">
        <f t="shared" si="157"/>
        <v>0</v>
      </c>
      <c r="AG116" s="1371">
        <f t="shared" si="157"/>
        <v>0</v>
      </c>
      <c r="AH116" s="1370">
        <f t="shared" si="157"/>
        <v>0</v>
      </c>
      <c r="AI116" s="1370">
        <f t="shared" si="157"/>
        <v>0</v>
      </c>
      <c r="AJ116" s="1370">
        <f t="shared" si="157"/>
        <v>0</v>
      </c>
      <c r="AK116" s="1370">
        <f t="shared" si="157"/>
        <v>0</v>
      </c>
      <c r="AL116" s="1370">
        <f t="shared" si="157"/>
        <v>0</v>
      </c>
      <c r="AM116" s="1370">
        <f t="shared" si="157"/>
        <v>0</v>
      </c>
      <c r="AN116" s="1370">
        <f t="shared" si="157"/>
        <v>0</v>
      </c>
      <c r="AO116" s="1370">
        <f t="shared" si="161"/>
        <v>0</v>
      </c>
      <c r="AP116" s="1370">
        <f t="shared" si="161"/>
        <v>0</v>
      </c>
      <c r="AQ116" s="1370">
        <f t="shared" si="161"/>
        <v>0</v>
      </c>
      <c r="AR116" s="1370">
        <f t="shared" si="161"/>
        <v>0</v>
      </c>
      <c r="AS116" s="1371">
        <f t="shared" si="161"/>
        <v>0</v>
      </c>
      <c r="AT116" s="1370">
        <f t="shared" si="161"/>
        <v>0</v>
      </c>
      <c r="AU116" s="1370">
        <f t="shared" si="161"/>
        <v>0</v>
      </c>
      <c r="AV116" s="1370">
        <f t="shared" si="161"/>
        <v>0</v>
      </c>
      <c r="AW116" s="1370">
        <f t="shared" si="161"/>
        <v>0</v>
      </c>
      <c r="AX116" s="1370">
        <f t="shared" si="161"/>
        <v>0</v>
      </c>
      <c r="AY116" s="1370">
        <f t="shared" si="161"/>
        <v>0</v>
      </c>
      <c r="AZ116" s="1370">
        <f t="shared" si="161"/>
        <v>0</v>
      </c>
      <c r="BA116" s="1370">
        <f t="shared" si="161"/>
        <v>0</v>
      </c>
      <c r="BB116" s="1370">
        <f t="shared" si="161"/>
        <v>0</v>
      </c>
      <c r="BC116" s="1370">
        <f t="shared" si="161"/>
        <v>0</v>
      </c>
      <c r="BD116" s="1370">
        <f t="shared" si="161"/>
        <v>0</v>
      </c>
      <c r="BE116" s="1371">
        <f t="shared" si="160"/>
        <v>0</v>
      </c>
      <c r="BF116" s="1370">
        <f t="shared" si="160"/>
        <v>0</v>
      </c>
      <c r="BG116" s="1370">
        <f t="shared" si="160"/>
        <v>0</v>
      </c>
      <c r="BH116" s="1370">
        <f t="shared" si="160"/>
        <v>0</v>
      </c>
      <c r="BI116" s="1370">
        <f t="shared" si="160"/>
        <v>0</v>
      </c>
      <c r="BJ116" s="1370">
        <f t="shared" si="160"/>
        <v>0</v>
      </c>
      <c r="BK116" s="1370">
        <f t="shared" si="160"/>
        <v>0</v>
      </c>
      <c r="BL116" s="1370">
        <f t="shared" si="160"/>
        <v>0</v>
      </c>
      <c r="BM116" s="1370">
        <f t="shared" si="160"/>
        <v>0</v>
      </c>
      <c r="BN116" s="1370">
        <f t="shared" si="160"/>
        <v>0</v>
      </c>
      <c r="BO116" s="1370">
        <f t="shared" si="160"/>
        <v>0</v>
      </c>
      <c r="BP116" s="1370">
        <f t="shared" si="160"/>
        <v>0</v>
      </c>
      <c r="BQ116" s="1370">
        <f t="shared" si="158"/>
        <v>0</v>
      </c>
      <c r="BR116" s="1370">
        <f t="shared" si="158"/>
        <v>0</v>
      </c>
      <c r="BS116" s="1370">
        <f t="shared" si="158"/>
        <v>0</v>
      </c>
      <c r="BT116" s="1370">
        <f t="shared" si="158"/>
        <v>0</v>
      </c>
      <c r="BU116" s="1370">
        <f t="shared" si="158"/>
        <v>0</v>
      </c>
      <c r="BV116" s="1370">
        <f t="shared" si="158"/>
        <v>0</v>
      </c>
      <c r="BW116" s="1370">
        <f t="shared" si="158"/>
        <v>0</v>
      </c>
      <c r="BX116" s="1370">
        <f t="shared" si="158"/>
        <v>0</v>
      </c>
      <c r="BY116" s="1370">
        <f t="shared" si="158"/>
        <v>0</v>
      </c>
      <c r="BZ116" s="1370">
        <f t="shared" si="158"/>
        <v>0</v>
      </c>
      <c r="CA116" s="1370">
        <f t="shared" si="158"/>
        <v>0</v>
      </c>
      <c r="CB116" s="1370">
        <f t="shared" si="158"/>
        <v>0</v>
      </c>
      <c r="CC116" s="1370">
        <f t="shared" si="158"/>
        <v>0</v>
      </c>
      <c r="CD116" s="1370">
        <f t="shared" si="158"/>
        <v>0</v>
      </c>
      <c r="CE116" s="1370">
        <f t="shared" si="158"/>
        <v>0</v>
      </c>
      <c r="CF116" s="1370">
        <f t="shared" si="158"/>
        <v>0</v>
      </c>
      <c r="CG116" s="1370">
        <f t="shared" si="167"/>
        <v>0</v>
      </c>
      <c r="CH116" s="1370">
        <f t="shared" si="167"/>
        <v>0</v>
      </c>
      <c r="CI116" s="1370">
        <f t="shared" si="167"/>
        <v>0</v>
      </c>
      <c r="CJ116" s="1370">
        <f t="shared" si="167"/>
        <v>0</v>
      </c>
      <c r="CK116" s="1370">
        <f t="shared" si="167"/>
        <v>0</v>
      </c>
      <c r="CL116" s="1370">
        <f t="shared" si="167"/>
        <v>0</v>
      </c>
      <c r="CM116" s="1370">
        <f t="shared" si="167"/>
        <v>0</v>
      </c>
      <c r="CN116" s="1370">
        <f t="shared" si="167"/>
        <v>0</v>
      </c>
      <c r="CO116" s="1370">
        <f t="shared" si="167"/>
        <v>0</v>
      </c>
      <c r="CP116" s="1370">
        <f t="shared" si="155"/>
        <v>0</v>
      </c>
      <c r="CQ116" s="1370">
        <f t="shared" si="155"/>
        <v>0</v>
      </c>
      <c r="CR116" s="1370">
        <f t="shared" si="155"/>
        <v>0</v>
      </c>
      <c r="CS116" s="1370">
        <f t="shared" si="155"/>
        <v>0</v>
      </c>
      <c r="CT116" s="1370">
        <f t="shared" si="155"/>
        <v>0</v>
      </c>
      <c r="CU116" s="1370">
        <f t="shared" si="155"/>
        <v>0</v>
      </c>
      <c r="CV116" s="1370">
        <f t="shared" si="155"/>
        <v>0</v>
      </c>
      <c r="CW116" s="1370">
        <f t="shared" si="155"/>
        <v>0</v>
      </c>
      <c r="CX116" s="1370">
        <f t="shared" si="155"/>
        <v>0</v>
      </c>
      <c r="CY116" s="1370">
        <f t="shared" si="155"/>
        <v>0</v>
      </c>
      <c r="CZ116" s="1370">
        <f t="shared" si="155"/>
        <v>0</v>
      </c>
      <c r="DA116" s="1370">
        <f t="shared" si="155"/>
        <v>0</v>
      </c>
      <c r="DB116" s="1370">
        <f t="shared" si="155"/>
        <v>0</v>
      </c>
      <c r="DC116" s="1370">
        <f t="shared" si="163"/>
        <v>0</v>
      </c>
      <c r="DD116" s="1370">
        <f t="shared" si="163"/>
        <v>0</v>
      </c>
      <c r="DE116" s="1370">
        <f t="shared" si="163"/>
        <v>0</v>
      </c>
      <c r="DF116" s="1370">
        <f t="shared" si="163"/>
        <v>0</v>
      </c>
      <c r="DG116" s="1370">
        <f t="shared" si="163"/>
        <v>0</v>
      </c>
      <c r="DH116" s="1370">
        <f t="shared" si="163"/>
        <v>0</v>
      </c>
      <c r="DI116" s="1370">
        <f t="shared" si="163"/>
        <v>0</v>
      </c>
      <c r="DJ116" s="1370">
        <f t="shared" si="148"/>
        <v>0</v>
      </c>
      <c r="DK116" s="1370">
        <f t="shared" si="165"/>
        <v>0</v>
      </c>
      <c r="DL116" s="1370">
        <f t="shared" si="165"/>
        <v>0</v>
      </c>
      <c r="DM116" s="1370">
        <f t="shared" si="165"/>
        <v>0</v>
      </c>
      <c r="DN116" s="1370">
        <f t="shared" si="165"/>
        <v>0</v>
      </c>
      <c r="DO116" s="1370">
        <f t="shared" si="165"/>
        <v>0</v>
      </c>
      <c r="DP116" s="1370">
        <f t="shared" si="165"/>
        <v>0</v>
      </c>
      <c r="DQ116" s="1370">
        <f t="shared" si="165"/>
        <v>0</v>
      </c>
      <c r="DR116" s="1370">
        <f t="shared" si="165"/>
        <v>0</v>
      </c>
      <c r="DS116" s="1370">
        <f t="shared" si="165"/>
        <v>0</v>
      </c>
      <c r="DT116" s="1370">
        <f t="shared" si="165"/>
        <v>0</v>
      </c>
      <c r="DU116" s="1370">
        <f t="shared" si="165"/>
        <v>0</v>
      </c>
      <c r="DV116" s="1370">
        <f t="shared" si="165"/>
        <v>0</v>
      </c>
      <c r="DW116" s="1370">
        <f t="shared" si="165"/>
        <v>0</v>
      </c>
      <c r="DX116" s="1370">
        <f t="shared" si="165"/>
        <v>0</v>
      </c>
      <c r="DY116" s="1370">
        <f t="shared" si="165"/>
        <v>0</v>
      </c>
      <c r="DZ116" s="1370">
        <f t="shared" si="165"/>
        <v>0</v>
      </c>
      <c r="EA116" s="1370">
        <f t="shared" si="164"/>
        <v>0</v>
      </c>
      <c r="EB116" s="1370">
        <f t="shared" si="164"/>
        <v>0</v>
      </c>
      <c r="EC116" s="1370">
        <f t="shared" si="164"/>
        <v>0</v>
      </c>
      <c r="ED116" s="1370">
        <f t="shared" si="164"/>
        <v>0</v>
      </c>
      <c r="EE116" s="1370">
        <f t="shared" si="164"/>
        <v>0</v>
      </c>
      <c r="EF116" s="1370">
        <f t="shared" si="164"/>
        <v>0</v>
      </c>
      <c r="EG116" s="1370">
        <f t="shared" si="164"/>
        <v>0</v>
      </c>
      <c r="EH116" s="1370">
        <f t="shared" si="164"/>
        <v>0</v>
      </c>
      <c r="EI116" s="1370">
        <f t="shared" si="164"/>
        <v>0</v>
      </c>
      <c r="EJ116" s="1370">
        <f t="shared" si="164"/>
        <v>0</v>
      </c>
      <c r="EK116" s="1370">
        <f t="shared" si="164"/>
        <v>0</v>
      </c>
    </row>
    <row r="117" spans="1:141" s="1367" customFormat="1">
      <c r="A117" s="1364">
        <v>46447</v>
      </c>
      <c r="B117" s="1365">
        <v>2027</v>
      </c>
      <c r="C117" s="1341">
        <v>0</v>
      </c>
      <c r="D117" s="1366">
        <f t="shared" si="149"/>
        <v>0</v>
      </c>
      <c r="F117" s="1368">
        <v>46447</v>
      </c>
      <c r="G117" s="1368">
        <f t="shared" si="137"/>
        <v>46447</v>
      </c>
      <c r="H117" s="1369">
        <f t="shared" si="141"/>
        <v>46811</v>
      </c>
      <c r="J117" s="1370">
        <f t="shared" si="159"/>
        <v>0</v>
      </c>
      <c r="K117" s="1370">
        <f t="shared" si="159"/>
        <v>0</v>
      </c>
      <c r="L117" s="1370">
        <f t="shared" si="159"/>
        <v>0</v>
      </c>
      <c r="M117" s="1370">
        <f t="shared" si="159"/>
        <v>0</v>
      </c>
      <c r="N117" s="1370">
        <f t="shared" si="159"/>
        <v>0</v>
      </c>
      <c r="O117" s="1370">
        <f t="shared" si="159"/>
        <v>0</v>
      </c>
      <c r="P117" s="1370">
        <f t="shared" si="159"/>
        <v>0</v>
      </c>
      <c r="Q117" s="1370">
        <f t="shared" si="159"/>
        <v>0</v>
      </c>
      <c r="R117" s="1370">
        <f t="shared" si="159"/>
        <v>0</v>
      </c>
      <c r="S117" s="1370">
        <f t="shared" si="159"/>
        <v>0</v>
      </c>
      <c r="T117" s="1370">
        <f t="shared" si="159"/>
        <v>0</v>
      </c>
      <c r="U117" s="1371">
        <f t="shared" si="159"/>
        <v>0</v>
      </c>
      <c r="V117" s="1370">
        <f t="shared" si="159"/>
        <v>0</v>
      </c>
      <c r="W117" s="1370">
        <f t="shared" si="159"/>
        <v>0</v>
      </c>
      <c r="X117" s="1370">
        <f t="shared" si="159"/>
        <v>0</v>
      </c>
      <c r="Y117" s="1370">
        <f t="shared" si="159"/>
        <v>0</v>
      </c>
      <c r="Z117" s="1370">
        <f t="shared" si="157"/>
        <v>0</v>
      </c>
      <c r="AA117" s="1370">
        <f t="shared" si="157"/>
        <v>0</v>
      </c>
      <c r="AB117" s="1370">
        <f t="shared" si="157"/>
        <v>0</v>
      </c>
      <c r="AC117" s="1370">
        <f t="shared" si="157"/>
        <v>0</v>
      </c>
      <c r="AD117" s="1370">
        <f t="shared" si="157"/>
        <v>0</v>
      </c>
      <c r="AE117" s="1370">
        <f t="shared" si="157"/>
        <v>0</v>
      </c>
      <c r="AF117" s="1370">
        <f t="shared" si="157"/>
        <v>0</v>
      </c>
      <c r="AG117" s="1371">
        <f t="shared" si="157"/>
        <v>0</v>
      </c>
      <c r="AH117" s="1370">
        <f t="shared" si="157"/>
        <v>0</v>
      </c>
      <c r="AI117" s="1370">
        <f t="shared" si="157"/>
        <v>0</v>
      </c>
      <c r="AJ117" s="1370">
        <f t="shared" si="157"/>
        <v>0</v>
      </c>
      <c r="AK117" s="1370">
        <f t="shared" si="157"/>
        <v>0</v>
      </c>
      <c r="AL117" s="1370">
        <f t="shared" si="157"/>
        <v>0</v>
      </c>
      <c r="AM117" s="1370">
        <f t="shared" si="157"/>
        <v>0</v>
      </c>
      <c r="AN117" s="1370">
        <f t="shared" si="157"/>
        <v>0</v>
      </c>
      <c r="AO117" s="1370">
        <f t="shared" si="161"/>
        <v>0</v>
      </c>
      <c r="AP117" s="1370">
        <f t="shared" si="161"/>
        <v>0</v>
      </c>
      <c r="AQ117" s="1370">
        <f t="shared" si="161"/>
        <v>0</v>
      </c>
      <c r="AR117" s="1370">
        <f t="shared" si="161"/>
        <v>0</v>
      </c>
      <c r="AS117" s="1371">
        <f t="shared" si="161"/>
        <v>0</v>
      </c>
      <c r="AT117" s="1370">
        <f t="shared" si="161"/>
        <v>0</v>
      </c>
      <c r="AU117" s="1370">
        <f t="shared" si="161"/>
        <v>0</v>
      </c>
      <c r="AV117" s="1370">
        <f t="shared" si="161"/>
        <v>0</v>
      </c>
      <c r="AW117" s="1370">
        <f t="shared" si="161"/>
        <v>0</v>
      </c>
      <c r="AX117" s="1370">
        <f t="shared" si="161"/>
        <v>0</v>
      </c>
      <c r="AY117" s="1370">
        <f t="shared" si="161"/>
        <v>0</v>
      </c>
      <c r="AZ117" s="1370">
        <f t="shared" si="161"/>
        <v>0</v>
      </c>
      <c r="BA117" s="1370">
        <f t="shared" si="161"/>
        <v>0</v>
      </c>
      <c r="BB117" s="1370">
        <f t="shared" si="161"/>
        <v>0</v>
      </c>
      <c r="BC117" s="1370">
        <f t="shared" si="161"/>
        <v>0</v>
      </c>
      <c r="BD117" s="1370">
        <f t="shared" si="161"/>
        <v>0</v>
      </c>
      <c r="BE117" s="1371">
        <f t="shared" si="160"/>
        <v>0</v>
      </c>
      <c r="BF117" s="1370">
        <f t="shared" si="160"/>
        <v>0</v>
      </c>
      <c r="BG117" s="1370">
        <f t="shared" si="160"/>
        <v>0</v>
      </c>
      <c r="BH117" s="1370">
        <f t="shared" si="160"/>
        <v>0</v>
      </c>
      <c r="BI117" s="1370">
        <f t="shared" si="160"/>
        <v>0</v>
      </c>
      <c r="BJ117" s="1370">
        <f t="shared" si="160"/>
        <v>0</v>
      </c>
      <c r="BK117" s="1370">
        <f t="shared" si="160"/>
        <v>0</v>
      </c>
      <c r="BL117" s="1370">
        <f t="shared" si="160"/>
        <v>0</v>
      </c>
      <c r="BM117" s="1370">
        <f t="shared" si="160"/>
        <v>0</v>
      </c>
      <c r="BN117" s="1370">
        <f t="shared" si="160"/>
        <v>0</v>
      </c>
      <c r="BO117" s="1370">
        <f t="shared" si="160"/>
        <v>0</v>
      </c>
      <c r="BP117" s="1370">
        <f t="shared" si="160"/>
        <v>0</v>
      </c>
      <c r="BQ117" s="1370">
        <f t="shared" si="158"/>
        <v>0</v>
      </c>
      <c r="BR117" s="1370">
        <f t="shared" si="158"/>
        <v>0</v>
      </c>
      <c r="BS117" s="1370">
        <f t="shared" si="158"/>
        <v>0</v>
      </c>
      <c r="BT117" s="1370">
        <f t="shared" si="158"/>
        <v>0</v>
      </c>
      <c r="BU117" s="1370">
        <f t="shared" si="158"/>
        <v>0</v>
      </c>
      <c r="BV117" s="1370">
        <f t="shared" si="158"/>
        <v>0</v>
      </c>
      <c r="BW117" s="1370">
        <f t="shared" si="158"/>
        <v>0</v>
      </c>
      <c r="BX117" s="1370">
        <f t="shared" si="158"/>
        <v>0</v>
      </c>
      <c r="BY117" s="1370">
        <f t="shared" si="158"/>
        <v>0</v>
      </c>
      <c r="BZ117" s="1370">
        <f t="shared" si="158"/>
        <v>0</v>
      </c>
      <c r="CA117" s="1370">
        <f t="shared" si="158"/>
        <v>0</v>
      </c>
      <c r="CB117" s="1370">
        <f t="shared" si="158"/>
        <v>0</v>
      </c>
      <c r="CC117" s="1370">
        <f t="shared" si="158"/>
        <v>0</v>
      </c>
      <c r="CD117" s="1370">
        <f t="shared" si="158"/>
        <v>0</v>
      </c>
      <c r="CE117" s="1370">
        <f t="shared" si="158"/>
        <v>0</v>
      </c>
      <c r="CF117" s="1370">
        <f t="shared" si="158"/>
        <v>0</v>
      </c>
      <c r="CG117" s="1370">
        <f t="shared" si="167"/>
        <v>0</v>
      </c>
      <c r="CH117" s="1370">
        <f t="shared" si="167"/>
        <v>0</v>
      </c>
      <c r="CI117" s="1370">
        <f t="shared" si="167"/>
        <v>0</v>
      </c>
      <c r="CJ117" s="1370">
        <f t="shared" si="167"/>
        <v>0</v>
      </c>
      <c r="CK117" s="1370">
        <f t="shared" si="167"/>
        <v>0</v>
      </c>
      <c r="CL117" s="1370">
        <f t="shared" si="167"/>
        <v>0</v>
      </c>
      <c r="CM117" s="1370">
        <f t="shared" si="167"/>
        <v>0</v>
      </c>
      <c r="CN117" s="1370">
        <f t="shared" si="167"/>
        <v>0</v>
      </c>
      <c r="CO117" s="1370">
        <f t="shared" si="167"/>
        <v>0</v>
      </c>
      <c r="CP117" s="1370">
        <f t="shared" si="155"/>
        <v>0</v>
      </c>
      <c r="CQ117" s="1370">
        <f t="shared" si="155"/>
        <v>0</v>
      </c>
      <c r="CR117" s="1370">
        <f t="shared" si="155"/>
        <v>0</v>
      </c>
      <c r="CS117" s="1370">
        <f t="shared" si="155"/>
        <v>0</v>
      </c>
      <c r="CT117" s="1370">
        <f t="shared" si="155"/>
        <v>0</v>
      </c>
      <c r="CU117" s="1370">
        <f t="shared" si="155"/>
        <v>0</v>
      </c>
      <c r="CV117" s="1370">
        <f t="shared" si="155"/>
        <v>0</v>
      </c>
      <c r="CW117" s="1370">
        <f t="shared" si="155"/>
        <v>0</v>
      </c>
      <c r="CX117" s="1370">
        <f t="shared" si="155"/>
        <v>0</v>
      </c>
      <c r="CY117" s="1370">
        <f t="shared" si="155"/>
        <v>0</v>
      </c>
      <c r="CZ117" s="1370">
        <f t="shared" si="155"/>
        <v>0</v>
      </c>
      <c r="DA117" s="1370">
        <f t="shared" si="155"/>
        <v>0</v>
      </c>
      <c r="DB117" s="1370">
        <f t="shared" si="155"/>
        <v>0</v>
      </c>
      <c r="DC117" s="1370">
        <f t="shared" si="163"/>
        <v>0</v>
      </c>
      <c r="DD117" s="1370">
        <f t="shared" si="163"/>
        <v>0</v>
      </c>
      <c r="DE117" s="1370">
        <f t="shared" si="163"/>
        <v>0</v>
      </c>
      <c r="DF117" s="1370">
        <f t="shared" si="163"/>
        <v>0</v>
      </c>
      <c r="DG117" s="1370">
        <f t="shared" si="163"/>
        <v>0</v>
      </c>
      <c r="DH117" s="1370">
        <f t="shared" si="163"/>
        <v>0</v>
      </c>
      <c r="DI117" s="1370">
        <f t="shared" si="163"/>
        <v>0</v>
      </c>
      <c r="DJ117" s="1370">
        <f t="shared" si="148"/>
        <v>0</v>
      </c>
      <c r="DK117" s="1370">
        <f t="shared" si="165"/>
        <v>0</v>
      </c>
      <c r="DL117" s="1370">
        <f t="shared" si="165"/>
        <v>0</v>
      </c>
      <c r="DM117" s="1370">
        <f t="shared" si="165"/>
        <v>0</v>
      </c>
      <c r="DN117" s="1370">
        <f t="shared" si="165"/>
        <v>0</v>
      </c>
      <c r="DO117" s="1370">
        <f t="shared" si="165"/>
        <v>0</v>
      </c>
      <c r="DP117" s="1370">
        <f t="shared" si="165"/>
        <v>0</v>
      </c>
      <c r="DQ117" s="1370">
        <f t="shared" si="165"/>
        <v>0</v>
      </c>
      <c r="DR117" s="1370">
        <f t="shared" si="165"/>
        <v>0</v>
      </c>
      <c r="DS117" s="1370">
        <f t="shared" si="165"/>
        <v>0</v>
      </c>
      <c r="DT117" s="1370">
        <f t="shared" si="165"/>
        <v>0</v>
      </c>
      <c r="DU117" s="1370">
        <f t="shared" si="165"/>
        <v>0</v>
      </c>
      <c r="DV117" s="1370">
        <f t="shared" si="165"/>
        <v>0</v>
      </c>
      <c r="DW117" s="1370">
        <f t="shared" si="165"/>
        <v>0</v>
      </c>
      <c r="DX117" s="1370">
        <f t="shared" si="165"/>
        <v>0</v>
      </c>
      <c r="DY117" s="1370">
        <f t="shared" si="165"/>
        <v>0</v>
      </c>
      <c r="DZ117" s="1370">
        <f t="shared" si="165"/>
        <v>0</v>
      </c>
      <c r="EA117" s="1370">
        <f t="shared" si="164"/>
        <v>0</v>
      </c>
      <c r="EB117" s="1370">
        <f t="shared" si="164"/>
        <v>0</v>
      </c>
      <c r="EC117" s="1370">
        <f t="shared" si="164"/>
        <v>0</v>
      </c>
      <c r="ED117" s="1370">
        <f t="shared" si="164"/>
        <v>0</v>
      </c>
      <c r="EE117" s="1370">
        <f t="shared" si="164"/>
        <v>0</v>
      </c>
      <c r="EF117" s="1370">
        <f t="shared" si="164"/>
        <v>0</v>
      </c>
      <c r="EG117" s="1370">
        <f t="shared" si="164"/>
        <v>0</v>
      </c>
      <c r="EH117" s="1370">
        <f t="shared" si="164"/>
        <v>0</v>
      </c>
      <c r="EI117" s="1370">
        <f t="shared" si="164"/>
        <v>0</v>
      </c>
      <c r="EJ117" s="1370">
        <f t="shared" si="164"/>
        <v>0</v>
      </c>
      <c r="EK117" s="1370">
        <f t="shared" si="164"/>
        <v>0</v>
      </c>
    </row>
    <row r="118" spans="1:141" s="1367" customFormat="1">
      <c r="A118" s="1364">
        <v>46478</v>
      </c>
      <c r="B118" s="1365">
        <v>2027</v>
      </c>
      <c r="C118" s="1340">
        <v>40176.414417374152</v>
      </c>
      <c r="D118" s="1366">
        <f t="shared" si="149"/>
        <v>15427743.136271674</v>
      </c>
      <c r="F118" s="1368">
        <v>46478</v>
      </c>
      <c r="G118" s="1368">
        <f t="shared" si="137"/>
        <v>46478</v>
      </c>
      <c r="H118" s="1369">
        <f t="shared" si="141"/>
        <v>46842</v>
      </c>
      <c r="J118" s="1370">
        <f t="shared" si="159"/>
        <v>0</v>
      </c>
      <c r="K118" s="1370">
        <f t="shared" si="159"/>
        <v>0</v>
      </c>
      <c r="L118" s="1370">
        <f t="shared" si="159"/>
        <v>0</v>
      </c>
      <c r="M118" s="1370">
        <f t="shared" si="159"/>
        <v>0</v>
      </c>
      <c r="N118" s="1370">
        <f t="shared" si="159"/>
        <v>0</v>
      </c>
      <c r="O118" s="1370">
        <f t="shared" si="159"/>
        <v>0</v>
      </c>
      <c r="P118" s="1370">
        <f t="shared" si="159"/>
        <v>0</v>
      </c>
      <c r="Q118" s="1370">
        <f t="shared" si="159"/>
        <v>0</v>
      </c>
      <c r="R118" s="1370">
        <f t="shared" si="159"/>
        <v>0</v>
      </c>
      <c r="S118" s="1370">
        <f t="shared" si="159"/>
        <v>0</v>
      </c>
      <c r="T118" s="1370">
        <f t="shared" si="159"/>
        <v>0</v>
      </c>
      <c r="U118" s="1371">
        <f t="shared" si="159"/>
        <v>0</v>
      </c>
      <c r="V118" s="1370">
        <f t="shared" si="159"/>
        <v>0</v>
      </c>
      <c r="W118" s="1370">
        <f t="shared" si="159"/>
        <v>0</v>
      </c>
      <c r="X118" s="1370">
        <f t="shared" si="159"/>
        <v>0</v>
      </c>
      <c r="Y118" s="1370">
        <f t="shared" si="159"/>
        <v>0</v>
      </c>
      <c r="Z118" s="1370">
        <f t="shared" si="157"/>
        <v>0</v>
      </c>
      <c r="AA118" s="1370">
        <f t="shared" si="157"/>
        <v>0</v>
      </c>
      <c r="AB118" s="1370">
        <f t="shared" si="157"/>
        <v>0</v>
      </c>
      <c r="AC118" s="1370">
        <f t="shared" si="157"/>
        <v>0</v>
      </c>
      <c r="AD118" s="1370">
        <f t="shared" si="157"/>
        <v>0</v>
      </c>
      <c r="AE118" s="1370">
        <f t="shared" si="157"/>
        <v>0</v>
      </c>
      <c r="AF118" s="1370">
        <f t="shared" si="157"/>
        <v>0</v>
      </c>
      <c r="AG118" s="1371">
        <f t="shared" si="157"/>
        <v>0</v>
      </c>
      <c r="AH118" s="1370">
        <f t="shared" si="157"/>
        <v>0</v>
      </c>
      <c r="AI118" s="1370">
        <f t="shared" si="157"/>
        <v>0</v>
      </c>
      <c r="AJ118" s="1370">
        <f t="shared" si="157"/>
        <v>0</v>
      </c>
      <c r="AK118" s="1370">
        <f t="shared" si="157"/>
        <v>0</v>
      </c>
      <c r="AL118" s="1370">
        <f t="shared" si="157"/>
        <v>0</v>
      </c>
      <c r="AM118" s="1370">
        <f t="shared" si="157"/>
        <v>0</v>
      </c>
      <c r="AN118" s="1370">
        <f t="shared" si="157"/>
        <v>0</v>
      </c>
      <c r="AO118" s="1370">
        <f t="shared" si="161"/>
        <v>0</v>
      </c>
      <c r="AP118" s="1370">
        <f t="shared" si="161"/>
        <v>0</v>
      </c>
      <c r="AQ118" s="1370">
        <f t="shared" si="161"/>
        <v>0</v>
      </c>
      <c r="AR118" s="1370">
        <f t="shared" si="161"/>
        <v>0</v>
      </c>
      <c r="AS118" s="1371">
        <f t="shared" si="161"/>
        <v>0</v>
      </c>
      <c r="AT118" s="1370">
        <f t="shared" si="161"/>
        <v>0</v>
      </c>
      <c r="AU118" s="1370">
        <f t="shared" si="161"/>
        <v>0</v>
      </c>
      <c r="AV118" s="1370">
        <f t="shared" si="161"/>
        <v>0</v>
      </c>
      <c r="AW118" s="1370">
        <f t="shared" si="161"/>
        <v>0</v>
      </c>
      <c r="AX118" s="1370">
        <f t="shared" si="161"/>
        <v>0</v>
      </c>
      <c r="AY118" s="1370">
        <f t="shared" si="161"/>
        <v>0</v>
      </c>
      <c r="AZ118" s="1370">
        <f t="shared" si="161"/>
        <v>0</v>
      </c>
      <c r="BA118" s="1370">
        <f t="shared" si="161"/>
        <v>0</v>
      </c>
      <c r="BB118" s="1370">
        <f t="shared" si="161"/>
        <v>0</v>
      </c>
      <c r="BC118" s="1370">
        <f t="shared" si="161"/>
        <v>0</v>
      </c>
      <c r="BD118" s="1370">
        <f t="shared" si="161"/>
        <v>0</v>
      </c>
      <c r="BE118" s="1371">
        <f t="shared" si="160"/>
        <v>0</v>
      </c>
      <c r="BF118" s="1370">
        <f t="shared" si="160"/>
        <v>0</v>
      </c>
      <c r="BG118" s="1370">
        <f t="shared" si="160"/>
        <v>0</v>
      </c>
      <c r="BH118" s="1370">
        <f t="shared" si="160"/>
        <v>0</v>
      </c>
      <c r="BI118" s="1370">
        <f t="shared" si="160"/>
        <v>0</v>
      </c>
      <c r="BJ118" s="1370">
        <f t="shared" si="160"/>
        <v>0</v>
      </c>
      <c r="BK118" s="1370">
        <f t="shared" si="160"/>
        <v>0</v>
      </c>
      <c r="BL118" s="1370">
        <f t="shared" si="160"/>
        <v>0</v>
      </c>
      <c r="BM118" s="1370">
        <f t="shared" si="160"/>
        <v>0</v>
      </c>
      <c r="BN118" s="1370">
        <f t="shared" si="160"/>
        <v>0</v>
      </c>
      <c r="BO118" s="1370">
        <f t="shared" si="160"/>
        <v>0</v>
      </c>
      <c r="BP118" s="1370">
        <f t="shared" si="160"/>
        <v>0</v>
      </c>
      <c r="BQ118" s="1370">
        <f t="shared" si="158"/>
        <v>0</v>
      </c>
      <c r="BR118" s="1370">
        <f t="shared" si="158"/>
        <v>0</v>
      </c>
      <c r="BS118" s="1370">
        <f t="shared" si="158"/>
        <v>0</v>
      </c>
      <c r="BT118" s="1370">
        <f t="shared" si="158"/>
        <v>0</v>
      </c>
      <c r="BU118" s="1370">
        <f t="shared" si="158"/>
        <v>0</v>
      </c>
      <c r="BV118" s="1370">
        <f t="shared" si="158"/>
        <v>0</v>
      </c>
      <c r="BW118" s="1370">
        <f t="shared" si="158"/>
        <v>0</v>
      </c>
      <c r="BX118" s="1370">
        <f t="shared" si="158"/>
        <v>0</v>
      </c>
      <c r="BY118" s="1370">
        <f t="shared" si="158"/>
        <v>0</v>
      </c>
      <c r="BZ118" s="1370">
        <f t="shared" si="158"/>
        <v>0</v>
      </c>
      <c r="CA118" s="1370">
        <f t="shared" si="158"/>
        <v>0</v>
      </c>
      <c r="CB118" s="1370">
        <f t="shared" si="158"/>
        <v>0</v>
      </c>
      <c r="CC118" s="1370">
        <f t="shared" si="158"/>
        <v>0</v>
      </c>
      <c r="CD118" s="1370">
        <f t="shared" si="158"/>
        <v>0</v>
      </c>
      <c r="CE118" s="1370">
        <f t="shared" si="158"/>
        <v>0</v>
      </c>
      <c r="CF118" s="1370">
        <f t="shared" si="158"/>
        <v>0</v>
      </c>
      <c r="CG118" s="1370">
        <f t="shared" si="167"/>
        <v>0</v>
      </c>
      <c r="CH118" s="1370">
        <f t="shared" si="167"/>
        <v>0</v>
      </c>
      <c r="CI118" s="1370">
        <f t="shared" si="167"/>
        <v>0</v>
      </c>
      <c r="CJ118" s="1370">
        <f t="shared" si="167"/>
        <v>0</v>
      </c>
      <c r="CK118" s="1370">
        <f t="shared" si="167"/>
        <v>0</v>
      </c>
      <c r="CL118" s="1370">
        <f t="shared" si="167"/>
        <v>0</v>
      </c>
      <c r="CM118" s="1370">
        <f t="shared" si="167"/>
        <v>0</v>
      </c>
      <c r="CN118" s="1370">
        <f t="shared" si="167"/>
        <v>0</v>
      </c>
      <c r="CO118" s="1370">
        <f t="shared" si="167"/>
        <v>0</v>
      </c>
      <c r="CP118" s="1370">
        <f t="shared" si="155"/>
        <v>0</v>
      </c>
      <c r="CQ118" s="1370">
        <f t="shared" si="155"/>
        <v>0</v>
      </c>
      <c r="CR118" s="1370">
        <f t="shared" si="155"/>
        <v>0</v>
      </c>
      <c r="CS118" s="1370">
        <f t="shared" si="155"/>
        <v>0</v>
      </c>
      <c r="CT118" s="1370">
        <f t="shared" si="155"/>
        <v>0</v>
      </c>
      <c r="CU118" s="1370">
        <f t="shared" si="155"/>
        <v>0</v>
      </c>
      <c r="CV118" s="1370">
        <f t="shared" si="155"/>
        <v>0</v>
      </c>
      <c r="CW118" s="1370">
        <f t="shared" si="155"/>
        <v>0</v>
      </c>
      <c r="CX118" s="1370">
        <f t="shared" si="155"/>
        <v>0</v>
      </c>
      <c r="CY118" s="1370">
        <f t="shared" si="155"/>
        <v>0</v>
      </c>
      <c r="CZ118" s="1370">
        <f t="shared" si="155"/>
        <v>0</v>
      </c>
      <c r="DA118" s="1370">
        <f t="shared" si="155"/>
        <v>0</v>
      </c>
      <c r="DB118" s="1370">
        <f t="shared" si="155"/>
        <v>0</v>
      </c>
      <c r="DC118" s="1370">
        <f t="shared" si="163"/>
        <v>0</v>
      </c>
      <c r="DD118" s="1370">
        <f t="shared" si="163"/>
        <v>0</v>
      </c>
      <c r="DE118" s="1370">
        <f t="shared" si="163"/>
        <v>1268033.6824332883</v>
      </c>
      <c r="DF118" s="1370">
        <f t="shared" si="163"/>
        <v>1310301.4718477314</v>
      </c>
      <c r="DG118" s="1370">
        <f t="shared" si="163"/>
        <v>1268033.6824332883</v>
      </c>
      <c r="DH118" s="1370">
        <f t="shared" si="163"/>
        <v>1310301.4718477314</v>
      </c>
      <c r="DI118" s="1370">
        <f t="shared" si="163"/>
        <v>1310301.4718477314</v>
      </c>
      <c r="DJ118" s="1370">
        <f t="shared" si="148"/>
        <v>1268033.6824332883</v>
      </c>
      <c r="DK118" s="1370">
        <f t="shared" si="165"/>
        <v>1310301.4718477314</v>
      </c>
      <c r="DL118" s="1370">
        <f t="shared" si="165"/>
        <v>1268033.6824332883</v>
      </c>
      <c r="DM118" s="1370">
        <f t="shared" si="165"/>
        <v>1310301.4718477314</v>
      </c>
      <c r="DN118" s="1370">
        <f t="shared" si="165"/>
        <v>1310301.4718477314</v>
      </c>
      <c r="DO118" s="1370">
        <f t="shared" si="165"/>
        <v>1225765.8930188455</v>
      </c>
      <c r="DP118" s="1370">
        <f t="shared" si="165"/>
        <v>1268033.6824332883</v>
      </c>
      <c r="DQ118" s="1370">
        <f t="shared" si="165"/>
        <v>0</v>
      </c>
      <c r="DR118" s="1370">
        <f t="shared" si="165"/>
        <v>0</v>
      </c>
      <c r="DS118" s="1370">
        <f t="shared" si="165"/>
        <v>0</v>
      </c>
      <c r="DT118" s="1370">
        <f t="shared" si="165"/>
        <v>0</v>
      </c>
      <c r="DU118" s="1370">
        <f t="shared" si="165"/>
        <v>0</v>
      </c>
      <c r="DV118" s="1370">
        <f t="shared" si="165"/>
        <v>0</v>
      </c>
      <c r="DW118" s="1370">
        <f t="shared" si="165"/>
        <v>0</v>
      </c>
      <c r="DX118" s="1370">
        <f t="shared" si="165"/>
        <v>0</v>
      </c>
      <c r="DY118" s="1370">
        <f t="shared" si="165"/>
        <v>0</v>
      </c>
      <c r="DZ118" s="1370">
        <f t="shared" si="165"/>
        <v>0</v>
      </c>
      <c r="EA118" s="1370">
        <f t="shared" si="164"/>
        <v>0</v>
      </c>
      <c r="EB118" s="1370">
        <f t="shared" si="164"/>
        <v>0</v>
      </c>
      <c r="EC118" s="1370">
        <f t="shared" si="164"/>
        <v>0</v>
      </c>
      <c r="ED118" s="1370">
        <f t="shared" si="164"/>
        <v>0</v>
      </c>
      <c r="EE118" s="1370">
        <f t="shared" si="164"/>
        <v>0</v>
      </c>
      <c r="EF118" s="1370">
        <f t="shared" si="164"/>
        <v>0</v>
      </c>
      <c r="EG118" s="1370">
        <f t="shared" si="164"/>
        <v>0</v>
      </c>
      <c r="EH118" s="1370">
        <f t="shared" si="164"/>
        <v>0</v>
      </c>
      <c r="EI118" s="1370">
        <f t="shared" si="164"/>
        <v>0</v>
      </c>
      <c r="EJ118" s="1370">
        <f t="shared" si="164"/>
        <v>0</v>
      </c>
      <c r="EK118" s="1370">
        <f t="shared" si="164"/>
        <v>0</v>
      </c>
    </row>
    <row r="119" spans="1:141" s="1367" customFormat="1">
      <c r="A119" s="1364">
        <v>46508</v>
      </c>
      <c r="B119" s="1365">
        <v>2027</v>
      </c>
      <c r="C119" s="1341">
        <v>0</v>
      </c>
      <c r="D119" s="1366">
        <f t="shared" si="149"/>
        <v>0</v>
      </c>
      <c r="F119" s="1368">
        <v>46508</v>
      </c>
      <c r="G119" s="1368">
        <f t="shared" si="137"/>
        <v>46508</v>
      </c>
      <c r="H119" s="1369">
        <f t="shared" si="141"/>
        <v>46872</v>
      </c>
      <c r="J119" s="1370">
        <f t="shared" si="159"/>
        <v>0</v>
      </c>
      <c r="K119" s="1370">
        <f t="shared" si="159"/>
        <v>0</v>
      </c>
      <c r="L119" s="1370">
        <f t="shared" si="159"/>
        <v>0</v>
      </c>
      <c r="M119" s="1370">
        <f t="shared" si="159"/>
        <v>0</v>
      </c>
      <c r="N119" s="1370">
        <f t="shared" si="159"/>
        <v>0</v>
      </c>
      <c r="O119" s="1370">
        <f t="shared" si="159"/>
        <v>0</v>
      </c>
      <c r="P119" s="1370">
        <f t="shared" si="159"/>
        <v>0</v>
      </c>
      <c r="Q119" s="1370">
        <f t="shared" si="159"/>
        <v>0</v>
      </c>
      <c r="R119" s="1370">
        <f t="shared" si="159"/>
        <v>0</v>
      </c>
      <c r="S119" s="1370">
        <f t="shared" si="159"/>
        <v>0</v>
      </c>
      <c r="T119" s="1370">
        <f t="shared" si="159"/>
        <v>0</v>
      </c>
      <c r="U119" s="1371">
        <f t="shared" si="159"/>
        <v>0</v>
      </c>
      <c r="V119" s="1370">
        <f t="shared" si="159"/>
        <v>0</v>
      </c>
      <c r="W119" s="1370">
        <f t="shared" si="159"/>
        <v>0</v>
      </c>
      <c r="X119" s="1370">
        <f t="shared" si="159"/>
        <v>0</v>
      </c>
      <c r="Y119" s="1370">
        <f t="shared" ref="J119:Y135" si="168">IF((DATE(YEAR($F119),MONTH($F119),1))&lt;=(DATE(YEAR($G119),MONTH($G119),1)),IF(AND($G119&lt;=Y$5,$H119&gt;Y$6),Y$4*($D119/($H119-$G119+1)),IF(AND($G119&gt;Y$5,$G119&lt;=Y$6),(Y$6-$G119+1)*($D119/($H119-$G119+1)),IF(AND($H119&gt;=Y$5,$H119&lt;=Y$6),($H119-Y$5+1)*($D119/($H119-$G119+1)),0))),IF($F119=Y$5,($F119-$G119+Y$4)/($H119-$G119+1)*$D119,IF($F119&lt;Y$5,IF(AND($G119&lt;=Y$5,$H119&gt;Y$6),Y$4*($D119/($H119-$G119+1)),IF(AND($H119&gt;=Y$5,$H119&lt;=Y$6),($H119-Y$5+1)*($D119/($H119-$G119+1)),0)),0)))</f>
        <v>0</v>
      </c>
      <c r="Z119" s="1370">
        <f t="shared" si="157"/>
        <v>0</v>
      </c>
      <c r="AA119" s="1370">
        <f t="shared" si="157"/>
        <v>0</v>
      </c>
      <c r="AB119" s="1370">
        <f t="shared" si="157"/>
        <v>0</v>
      </c>
      <c r="AC119" s="1370">
        <f t="shared" si="157"/>
        <v>0</v>
      </c>
      <c r="AD119" s="1370">
        <f t="shared" si="157"/>
        <v>0</v>
      </c>
      <c r="AE119" s="1370">
        <f t="shared" si="157"/>
        <v>0</v>
      </c>
      <c r="AF119" s="1370">
        <f t="shared" si="157"/>
        <v>0</v>
      </c>
      <c r="AG119" s="1371">
        <f t="shared" si="157"/>
        <v>0</v>
      </c>
      <c r="AH119" s="1370">
        <f t="shared" si="157"/>
        <v>0</v>
      </c>
      <c r="AI119" s="1370">
        <f t="shared" si="157"/>
        <v>0</v>
      </c>
      <c r="AJ119" s="1370">
        <f t="shared" si="157"/>
        <v>0</v>
      </c>
      <c r="AK119" s="1370">
        <f t="shared" si="157"/>
        <v>0</v>
      </c>
      <c r="AL119" s="1370">
        <f t="shared" si="157"/>
        <v>0</v>
      </c>
      <c r="AM119" s="1370">
        <f t="shared" si="157"/>
        <v>0</v>
      </c>
      <c r="AN119" s="1370">
        <f t="shared" ref="Z119:AN136" si="169">IF((DATE(YEAR($F119),MONTH($F119),1))&lt;=(DATE(YEAR($G119),MONTH($G119),1)),IF(AND($G119&lt;=AN$5,$H119&gt;AN$6),AN$4*($D119/($H119-$G119+1)),IF(AND($G119&gt;AN$5,$G119&lt;=AN$6),(AN$6-$G119+1)*($D119/($H119-$G119+1)),IF(AND($H119&gt;=AN$5,$H119&lt;=AN$6),($H119-AN$5+1)*($D119/($H119-$G119+1)),0))),IF($F119=AN$5,($F119-$G119+AN$4)/($H119-$G119+1)*$D119,IF($F119&lt;AN$5,IF(AND($G119&lt;=AN$5,$H119&gt;AN$6),AN$4*($D119/($H119-$G119+1)),IF(AND($H119&gt;=AN$5,$H119&lt;=AN$6),($H119-AN$5+1)*($D119/($H119-$G119+1)),0)),0)))</f>
        <v>0</v>
      </c>
      <c r="AO119" s="1370">
        <f t="shared" si="161"/>
        <v>0</v>
      </c>
      <c r="AP119" s="1370">
        <f t="shared" si="161"/>
        <v>0</v>
      </c>
      <c r="AQ119" s="1370">
        <f t="shared" si="161"/>
        <v>0</v>
      </c>
      <c r="AR119" s="1370">
        <f t="shared" si="161"/>
        <v>0</v>
      </c>
      <c r="AS119" s="1371">
        <f t="shared" si="161"/>
        <v>0</v>
      </c>
      <c r="AT119" s="1370">
        <f t="shared" si="161"/>
        <v>0</v>
      </c>
      <c r="AU119" s="1370">
        <f t="shared" si="161"/>
        <v>0</v>
      </c>
      <c r="AV119" s="1370">
        <f t="shared" si="161"/>
        <v>0</v>
      </c>
      <c r="AW119" s="1370">
        <f t="shared" si="161"/>
        <v>0</v>
      </c>
      <c r="AX119" s="1370">
        <f t="shared" si="161"/>
        <v>0</v>
      </c>
      <c r="AY119" s="1370">
        <f t="shared" si="161"/>
        <v>0</v>
      </c>
      <c r="AZ119" s="1370">
        <f t="shared" si="161"/>
        <v>0</v>
      </c>
      <c r="BA119" s="1370">
        <f t="shared" si="161"/>
        <v>0</v>
      </c>
      <c r="BB119" s="1370">
        <f t="shared" si="161"/>
        <v>0</v>
      </c>
      <c r="BC119" s="1370">
        <f t="shared" si="161"/>
        <v>0</v>
      </c>
      <c r="BD119" s="1370">
        <f t="shared" si="161"/>
        <v>0</v>
      </c>
      <c r="BE119" s="1371">
        <f t="shared" si="160"/>
        <v>0</v>
      </c>
      <c r="BF119" s="1370">
        <f t="shared" si="160"/>
        <v>0</v>
      </c>
      <c r="BG119" s="1370">
        <f t="shared" si="160"/>
        <v>0</v>
      </c>
      <c r="BH119" s="1370">
        <f t="shared" si="160"/>
        <v>0</v>
      </c>
      <c r="BI119" s="1370">
        <f t="shared" si="160"/>
        <v>0</v>
      </c>
      <c r="BJ119" s="1370">
        <f t="shared" si="160"/>
        <v>0</v>
      </c>
      <c r="BK119" s="1370">
        <f t="shared" si="160"/>
        <v>0</v>
      </c>
      <c r="BL119" s="1370">
        <f t="shared" si="160"/>
        <v>0</v>
      </c>
      <c r="BM119" s="1370">
        <f t="shared" si="160"/>
        <v>0</v>
      </c>
      <c r="BN119" s="1370">
        <f t="shared" si="160"/>
        <v>0</v>
      </c>
      <c r="BO119" s="1370">
        <f t="shared" si="160"/>
        <v>0</v>
      </c>
      <c r="BP119" s="1370">
        <f t="shared" si="160"/>
        <v>0</v>
      </c>
      <c r="BQ119" s="1370">
        <f t="shared" si="158"/>
        <v>0</v>
      </c>
      <c r="BR119" s="1370">
        <f t="shared" si="158"/>
        <v>0</v>
      </c>
      <c r="BS119" s="1370">
        <f t="shared" si="158"/>
        <v>0</v>
      </c>
      <c r="BT119" s="1370">
        <f t="shared" si="158"/>
        <v>0</v>
      </c>
      <c r="BU119" s="1370">
        <f t="shared" si="158"/>
        <v>0</v>
      </c>
      <c r="BV119" s="1370">
        <f t="shared" si="158"/>
        <v>0</v>
      </c>
      <c r="BW119" s="1370">
        <f t="shared" si="158"/>
        <v>0</v>
      </c>
      <c r="BX119" s="1370">
        <f t="shared" si="158"/>
        <v>0</v>
      </c>
      <c r="BY119" s="1370">
        <f t="shared" si="158"/>
        <v>0</v>
      </c>
      <c r="BZ119" s="1370">
        <f t="shared" si="158"/>
        <v>0</v>
      </c>
      <c r="CA119" s="1370">
        <f t="shared" si="158"/>
        <v>0</v>
      </c>
      <c r="CB119" s="1370">
        <f t="shared" si="158"/>
        <v>0</v>
      </c>
      <c r="CC119" s="1370">
        <f t="shared" si="158"/>
        <v>0</v>
      </c>
      <c r="CD119" s="1370">
        <f t="shared" si="158"/>
        <v>0</v>
      </c>
      <c r="CE119" s="1370">
        <f t="shared" si="158"/>
        <v>0</v>
      </c>
      <c r="CF119" s="1370">
        <f t="shared" si="158"/>
        <v>0</v>
      </c>
      <c r="CG119" s="1370">
        <f t="shared" si="167"/>
        <v>0</v>
      </c>
      <c r="CH119" s="1370">
        <f t="shared" si="167"/>
        <v>0</v>
      </c>
      <c r="CI119" s="1370">
        <f t="shared" si="167"/>
        <v>0</v>
      </c>
      <c r="CJ119" s="1370">
        <f t="shared" si="167"/>
        <v>0</v>
      </c>
      <c r="CK119" s="1370">
        <f t="shared" si="167"/>
        <v>0</v>
      </c>
      <c r="CL119" s="1370">
        <f t="shared" si="167"/>
        <v>0</v>
      </c>
      <c r="CM119" s="1370">
        <f t="shared" si="167"/>
        <v>0</v>
      </c>
      <c r="CN119" s="1370">
        <f t="shared" si="167"/>
        <v>0</v>
      </c>
      <c r="CO119" s="1370">
        <f t="shared" si="167"/>
        <v>0</v>
      </c>
      <c r="CP119" s="1370">
        <f t="shared" si="155"/>
        <v>0</v>
      </c>
      <c r="CQ119" s="1370">
        <f t="shared" si="155"/>
        <v>0</v>
      </c>
      <c r="CR119" s="1370">
        <f t="shared" si="155"/>
        <v>0</v>
      </c>
      <c r="CS119" s="1370">
        <f t="shared" si="155"/>
        <v>0</v>
      </c>
      <c r="CT119" s="1370">
        <f t="shared" si="155"/>
        <v>0</v>
      </c>
      <c r="CU119" s="1370">
        <f t="shared" si="155"/>
        <v>0</v>
      </c>
      <c r="CV119" s="1370">
        <f t="shared" si="155"/>
        <v>0</v>
      </c>
      <c r="CW119" s="1370">
        <f t="shared" si="155"/>
        <v>0</v>
      </c>
      <c r="CX119" s="1370">
        <f t="shared" si="155"/>
        <v>0</v>
      </c>
      <c r="CY119" s="1370">
        <f t="shared" si="155"/>
        <v>0</v>
      </c>
      <c r="CZ119" s="1370">
        <f t="shared" si="155"/>
        <v>0</v>
      </c>
      <c r="DA119" s="1370">
        <f t="shared" si="155"/>
        <v>0</v>
      </c>
      <c r="DB119" s="1370">
        <f t="shared" si="155"/>
        <v>0</v>
      </c>
      <c r="DC119" s="1370">
        <f t="shared" si="163"/>
        <v>0</v>
      </c>
      <c r="DD119" s="1370">
        <f t="shared" si="163"/>
        <v>0</v>
      </c>
      <c r="DE119" s="1370">
        <f t="shared" si="163"/>
        <v>0</v>
      </c>
      <c r="DF119" s="1370">
        <f t="shared" si="163"/>
        <v>0</v>
      </c>
      <c r="DG119" s="1370">
        <f t="shared" si="163"/>
        <v>0</v>
      </c>
      <c r="DH119" s="1370">
        <f t="shared" si="163"/>
        <v>0</v>
      </c>
      <c r="DI119" s="1370">
        <f t="shared" si="163"/>
        <v>0</v>
      </c>
      <c r="DJ119" s="1370">
        <f t="shared" si="148"/>
        <v>0</v>
      </c>
      <c r="DK119" s="1370">
        <f t="shared" si="165"/>
        <v>0</v>
      </c>
      <c r="DL119" s="1370">
        <f t="shared" si="165"/>
        <v>0</v>
      </c>
      <c r="DM119" s="1370">
        <f t="shared" si="165"/>
        <v>0</v>
      </c>
      <c r="DN119" s="1370">
        <f t="shared" si="165"/>
        <v>0</v>
      </c>
      <c r="DO119" s="1370">
        <f t="shared" si="165"/>
        <v>0</v>
      </c>
      <c r="DP119" s="1370">
        <f t="shared" si="165"/>
        <v>0</v>
      </c>
      <c r="DQ119" s="1370">
        <f t="shared" si="165"/>
        <v>0</v>
      </c>
      <c r="DR119" s="1370">
        <f t="shared" si="165"/>
        <v>0</v>
      </c>
      <c r="DS119" s="1370">
        <f t="shared" si="165"/>
        <v>0</v>
      </c>
      <c r="DT119" s="1370">
        <f t="shared" si="165"/>
        <v>0</v>
      </c>
      <c r="DU119" s="1370">
        <f t="shared" si="165"/>
        <v>0</v>
      </c>
      <c r="DV119" s="1370">
        <f t="shared" si="165"/>
        <v>0</v>
      </c>
      <c r="DW119" s="1370">
        <f t="shared" si="165"/>
        <v>0</v>
      </c>
      <c r="DX119" s="1370">
        <f t="shared" si="165"/>
        <v>0</v>
      </c>
      <c r="DY119" s="1370">
        <f t="shared" si="165"/>
        <v>0</v>
      </c>
      <c r="DZ119" s="1370">
        <f t="shared" si="165"/>
        <v>0</v>
      </c>
      <c r="EA119" s="1370">
        <f t="shared" si="164"/>
        <v>0</v>
      </c>
      <c r="EB119" s="1370">
        <f t="shared" si="164"/>
        <v>0</v>
      </c>
      <c r="EC119" s="1370">
        <f t="shared" si="164"/>
        <v>0</v>
      </c>
      <c r="ED119" s="1370">
        <f t="shared" si="164"/>
        <v>0</v>
      </c>
      <c r="EE119" s="1370">
        <f t="shared" si="164"/>
        <v>0</v>
      </c>
      <c r="EF119" s="1370">
        <f t="shared" si="164"/>
        <v>0</v>
      </c>
      <c r="EG119" s="1370">
        <f t="shared" si="164"/>
        <v>0</v>
      </c>
      <c r="EH119" s="1370">
        <f t="shared" si="164"/>
        <v>0</v>
      </c>
      <c r="EI119" s="1370">
        <f t="shared" si="164"/>
        <v>0</v>
      </c>
      <c r="EJ119" s="1370">
        <f t="shared" si="164"/>
        <v>0</v>
      </c>
      <c r="EK119" s="1370">
        <f t="shared" si="164"/>
        <v>0</v>
      </c>
    </row>
    <row r="120" spans="1:141" s="1367" customFormat="1">
      <c r="A120" s="1364">
        <v>46539</v>
      </c>
      <c r="B120" s="1365">
        <v>2027</v>
      </c>
      <c r="C120" s="1341">
        <v>0</v>
      </c>
      <c r="D120" s="1366">
        <f t="shared" si="149"/>
        <v>0</v>
      </c>
      <c r="F120" s="1368">
        <v>46539</v>
      </c>
      <c r="G120" s="1368">
        <f t="shared" si="137"/>
        <v>46539</v>
      </c>
      <c r="H120" s="1369">
        <f t="shared" si="141"/>
        <v>46903</v>
      </c>
      <c r="J120" s="1370">
        <f t="shared" si="168"/>
        <v>0</v>
      </c>
      <c r="K120" s="1370">
        <f t="shared" si="168"/>
        <v>0</v>
      </c>
      <c r="L120" s="1370">
        <f t="shared" si="168"/>
        <v>0</v>
      </c>
      <c r="M120" s="1370">
        <f t="shared" si="168"/>
        <v>0</v>
      </c>
      <c r="N120" s="1370">
        <f t="shared" si="168"/>
        <v>0</v>
      </c>
      <c r="O120" s="1370">
        <f t="shared" si="168"/>
        <v>0</v>
      </c>
      <c r="P120" s="1370">
        <f t="shared" si="168"/>
        <v>0</v>
      </c>
      <c r="Q120" s="1370">
        <f t="shared" si="168"/>
        <v>0</v>
      </c>
      <c r="R120" s="1370">
        <f t="shared" si="168"/>
        <v>0</v>
      </c>
      <c r="S120" s="1370">
        <f t="shared" si="168"/>
        <v>0</v>
      </c>
      <c r="T120" s="1370">
        <f t="shared" si="168"/>
        <v>0</v>
      </c>
      <c r="U120" s="1371">
        <f t="shared" si="168"/>
        <v>0</v>
      </c>
      <c r="V120" s="1370">
        <f t="shared" si="168"/>
        <v>0</v>
      </c>
      <c r="W120" s="1370">
        <f t="shared" si="168"/>
        <v>0</v>
      </c>
      <c r="X120" s="1370">
        <f t="shared" si="168"/>
        <v>0</v>
      </c>
      <c r="Y120" s="1370">
        <f t="shared" si="168"/>
        <v>0</v>
      </c>
      <c r="Z120" s="1370">
        <f t="shared" si="169"/>
        <v>0</v>
      </c>
      <c r="AA120" s="1370">
        <f t="shared" si="169"/>
        <v>0</v>
      </c>
      <c r="AB120" s="1370">
        <f t="shared" si="169"/>
        <v>0</v>
      </c>
      <c r="AC120" s="1370">
        <f t="shared" si="169"/>
        <v>0</v>
      </c>
      <c r="AD120" s="1370">
        <f t="shared" si="169"/>
        <v>0</v>
      </c>
      <c r="AE120" s="1370">
        <f t="shared" si="169"/>
        <v>0</v>
      </c>
      <c r="AF120" s="1370">
        <f t="shared" si="169"/>
        <v>0</v>
      </c>
      <c r="AG120" s="1371">
        <f t="shared" si="169"/>
        <v>0</v>
      </c>
      <c r="AH120" s="1370">
        <f t="shared" si="169"/>
        <v>0</v>
      </c>
      <c r="AI120" s="1370">
        <f t="shared" si="169"/>
        <v>0</v>
      </c>
      <c r="AJ120" s="1370">
        <f t="shared" si="169"/>
        <v>0</v>
      </c>
      <c r="AK120" s="1370">
        <f t="shared" si="169"/>
        <v>0</v>
      </c>
      <c r="AL120" s="1370">
        <f t="shared" si="169"/>
        <v>0</v>
      </c>
      <c r="AM120" s="1370">
        <f t="shared" si="169"/>
        <v>0</v>
      </c>
      <c r="AN120" s="1370">
        <f t="shared" si="169"/>
        <v>0</v>
      </c>
      <c r="AO120" s="1370">
        <f t="shared" si="161"/>
        <v>0</v>
      </c>
      <c r="AP120" s="1370">
        <f t="shared" si="161"/>
        <v>0</v>
      </c>
      <c r="AQ120" s="1370">
        <f t="shared" si="161"/>
        <v>0</v>
      </c>
      <c r="AR120" s="1370">
        <f t="shared" si="161"/>
        <v>0</v>
      </c>
      <c r="AS120" s="1371">
        <f t="shared" si="161"/>
        <v>0</v>
      </c>
      <c r="AT120" s="1370">
        <f t="shared" si="161"/>
        <v>0</v>
      </c>
      <c r="AU120" s="1370">
        <f t="shared" si="161"/>
        <v>0</v>
      </c>
      <c r="AV120" s="1370">
        <f t="shared" si="161"/>
        <v>0</v>
      </c>
      <c r="AW120" s="1370">
        <f t="shared" si="161"/>
        <v>0</v>
      </c>
      <c r="AX120" s="1370">
        <f t="shared" si="161"/>
        <v>0</v>
      </c>
      <c r="AY120" s="1370">
        <f t="shared" si="161"/>
        <v>0</v>
      </c>
      <c r="AZ120" s="1370">
        <f t="shared" si="161"/>
        <v>0</v>
      </c>
      <c r="BA120" s="1370">
        <f t="shared" si="161"/>
        <v>0</v>
      </c>
      <c r="BB120" s="1370">
        <f t="shared" si="161"/>
        <v>0</v>
      </c>
      <c r="BC120" s="1370">
        <f t="shared" si="161"/>
        <v>0</v>
      </c>
      <c r="BD120" s="1370">
        <f t="shared" si="161"/>
        <v>0</v>
      </c>
      <c r="BE120" s="1371">
        <f t="shared" si="160"/>
        <v>0</v>
      </c>
      <c r="BF120" s="1370">
        <f t="shared" si="160"/>
        <v>0</v>
      </c>
      <c r="BG120" s="1370">
        <f t="shared" si="160"/>
        <v>0</v>
      </c>
      <c r="BH120" s="1370">
        <f t="shared" si="160"/>
        <v>0</v>
      </c>
      <c r="BI120" s="1370">
        <f t="shared" si="160"/>
        <v>0</v>
      </c>
      <c r="BJ120" s="1370">
        <f t="shared" si="160"/>
        <v>0</v>
      </c>
      <c r="BK120" s="1370">
        <f t="shared" si="160"/>
        <v>0</v>
      </c>
      <c r="BL120" s="1370">
        <f t="shared" si="160"/>
        <v>0</v>
      </c>
      <c r="BM120" s="1370">
        <f t="shared" si="160"/>
        <v>0</v>
      </c>
      <c r="BN120" s="1370">
        <f t="shared" si="160"/>
        <v>0</v>
      </c>
      <c r="BO120" s="1370">
        <f t="shared" si="160"/>
        <v>0</v>
      </c>
      <c r="BP120" s="1370">
        <f t="shared" si="160"/>
        <v>0</v>
      </c>
      <c r="BQ120" s="1370">
        <f t="shared" si="158"/>
        <v>0</v>
      </c>
      <c r="BR120" s="1370">
        <f t="shared" si="158"/>
        <v>0</v>
      </c>
      <c r="BS120" s="1370">
        <f t="shared" si="158"/>
        <v>0</v>
      </c>
      <c r="BT120" s="1370">
        <f t="shared" si="158"/>
        <v>0</v>
      </c>
      <c r="BU120" s="1370">
        <f t="shared" si="158"/>
        <v>0</v>
      </c>
      <c r="BV120" s="1370">
        <f t="shared" si="158"/>
        <v>0</v>
      </c>
      <c r="BW120" s="1370">
        <f t="shared" si="158"/>
        <v>0</v>
      </c>
      <c r="BX120" s="1370">
        <f t="shared" si="158"/>
        <v>0</v>
      </c>
      <c r="BY120" s="1370">
        <f t="shared" si="158"/>
        <v>0</v>
      </c>
      <c r="BZ120" s="1370">
        <f t="shared" si="158"/>
        <v>0</v>
      </c>
      <c r="CA120" s="1370">
        <f t="shared" si="158"/>
        <v>0</v>
      </c>
      <c r="CB120" s="1370">
        <f t="shared" si="158"/>
        <v>0</v>
      </c>
      <c r="CC120" s="1370">
        <f t="shared" si="158"/>
        <v>0</v>
      </c>
      <c r="CD120" s="1370">
        <f t="shared" si="158"/>
        <v>0</v>
      </c>
      <c r="CE120" s="1370">
        <f t="shared" si="158"/>
        <v>0</v>
      </c>
      <c r="CF120" s="1370">
        <f t="shared" si="158"/>
        <v>0</v>
      </c>
      <c r="CG120" s="1370">
        <f t="shared" si="167"/>
        <v>0</v>
      </c>
      <c r="CH120" s="1370">
        <f t="shared" si="167"/>
        <v>0</v>
      </c>
      <c r="CI120" s="1370">
        <f t="shared" si="167"/>
        <v>0</v>
      </c>
      <c r="CJ120" s="1370">
        <f t="shared" si="167"/>
        <v>0</v>
      </c>
      <c r="CK120" s="1370">
        <f t="shared" si="167"/>
        <v>0</v>
      </c>
      <c r="CL120" s="1370">
        <f t="shared" si="167"/>
        <v>0</v>
      </c>
      <c r="CM120" s="1370">
        <f t="shared" si="167"/>
        <v>0</v>
      </c>
      <c r="CN120" s="1370">
        <f t="shared" si="167"/>
        <v>0</v>
      </c>
      <c r="CO120" s="1370">
        <f t="shared" si="167"/>
        <v>0</v>
      </c>
      <c r="CP120" s="1370">
        <f t="shared" si="155"/>
        <v>0</v>
      </c>
      <c r="CQ120" s="1370">
        <f t="shared" si="155"/>
        <v>0</v>
      </c>
      <c r="CR120" s="1370">
        <f t="shared" si="155"/>
        <v>0</v>
      </c>
      <c r="CS120" s="1370">
        <f t="shared" si="155"/>
        <v>0</v>
      </c>
      <c r="CT120" s="1370">
        <f t="shared" si="155"/>
        <v>0</v>
      </c>
      <c r="CU120" s="1370">
        <f t="shared" si="155"/>
        <v>0</v>
      </c>
      <c r="CV120" s="1370">
        <f t="shared" si="155"/>
        <v>0</v>
      </c>
      <c r="CW120" s="1370">
        <f t="shared" si="155"/>
        <v>0</v>
      </c>
      <c r="CX120" s="1370">
        <f t="shared" si="155"/>
        <v>0</v>
      </c>
      <c r="CY120" s="1370">
        <f t="shared" si="155"/>
        <v>0</v>
      </c>
      <c r="CZ120" s="1370">
        <f t="shared" si="155"/>
        <v>0</v>
      </c>
      <c r="DA120" s="1370">
        <f t="shared" si="155"/>
        <v>0</v>
      </c>
      <c r="DB120" s="1370">
        <f t="shared" si="155"/>
        <v>0</v>
      </c>
      <c r="DC120" s="1370">
        <f t="shared" si="163"/>
        <v>0</v>
      </c>
      <c r="DD120" s="1370">
        <f t="shared" si="163"/>
        <v>0</v>
      </c>
      <c r="DE120" s="1370">
        <f t="shared" si="163"/>
        <v>0</v>
      </c>
      <c r="DF120" s="1370">
        <f t="shared" si="163"/>
        <v>0</v>
      </c>
      <c r="DG120" s="1370">
        <f t="shared" si="163"/>
        <v>0</v>
      </c>
      <c r="DH120" s="1370">
        <f t="shared" si="163"/>
        <v>0</v>
      </c>
      <c r="DI120" s="1370">
        <f t="shared" si="163"/>
        <v>0</v>
      </c>
      <c r="DJ120" s="1370">
        <f t="shared" si="148"/>
        <v>0</v>
      </c>
      <c r="DK120" s="1370">
        <f t="shared" si="165"/>
        <v>0</v>
      </c>
      <c r="DL120" s="1370">
        <f t="shared" si="165"/>
        <v>0</v>
      </c>
      <c r="DM120" s="1370">
        <f t="shared" si="165"/>
        <v>0</v>
      </c>
      <c r="DN120" s="1370">
        <f t="shared" si="165"/>
        <v>0</v>
      </c>
      <c r="DO120" s="1370">
        <f t="shared" si="165"/>
        <v>0</v>
      </c>
      <c r="DP120" s="1370">
        <f t="shared" si="165"/>
        <v>0</v>
      </c>
      <c r="DQ120" s="1370">
        <f t="shared" si="165"/>
        <v>0</v>
      </c>
      <c r="DR120" s="1370">
        <f t="shared" si="165"/>
        <v>0</v>
      </c>
      <c r="DS120" s="1370">
        <f t="shared" si="165"/>
        <v>0</v>
      </c>
      <c r="DT120" s="1370">
        <f t="shared" si="165"/>
        <v>0</v>
      </c>
      <c r="DU120" s="1370">
        <f t="shared" si="165"/>
        <v>0</v>
      </c>
      <c r="DV120" s="1370">
        <f t="shared" si="165"/>
        <v>0</v>
      </c>
      <c r="DW120" s="1370">
        <f t="shared" si="165"/>
        <v>0</v>
      </c>
      <c r="DX120" s="1370">
        <f t="shared" si="165"/>
        <v>0</v>
      </c>
      <c r="DY120" s="1370">
        <f t="shared" si="165"/>
        <v>0</v>
      </c>
      <c r="DZ120" s="1370">
        <f t="shared" si="165"/>
        <v>0</v>
      </c>
      <c r="EA120" s="1370">
        <f t="shared" si="164"/>
        <v>0</v>
      </c>
      <c r="EB120" s="1370">
        <f t="shared" si="164"/>
        <v>0</v>
      </c>
      <c r="EC120" s="1370">
        <f t="shared" si="164"/>
        <v>0</v>
      </c>
      <c r="ED120" s="1370">
        <f t="shared" si="164"/>
        <v>0</v>
      </c>
      <c r="EE120" s="1370">
        <f t="shared" si="164"/>
        <v>0</v>
      </c>
      <c r="EF120" s="1370">
        <f t="shared" si="164"/>
        <v>0</v>
      </c>
      <c r="EG120" s="1370">
        <f t="shared" si="164"/>
        <v>0</v>
      </c>
      <c r="EH120" s="1370">
        <f t="shared" si="164"/>
        <v>0</v>
      </c>
      <c r="EI120" s="1370">
        <f t="shared" si="164"/>
        <v>0</v>
      </c>
      <c r="EJ120" s="1370">
        <f t="shared" si="164"/>
        <v>0</v>
      </c>
      <c r="EK120" s="1370">
        <f t="shared" si="164"/>
        <v>0</v>
      </c>
    </row>
    <row r="121" spans="1:141" s="1367" customFormat="1">
      <c r="A121" s="1364">
        <v>46569</v>
      </c>
      <c r="B121" s="1365">
        <v>2027</v>
      </c>
      <c r="C121" s="1340">
        <v>48211.69730084898</v>
      </c>
      <c r="D121" s="1366">
        <f t="shared" si="149"/>
        <v>18513291.763526008</v>
      </c>
      <c r="F121" s="1368">
        <v>46569</v>
      </c>
      <c r="G121" s="1368">
        <f t="shared" si="137"/>
        <v>46569</v>
      </c>
      <c r="H121" s="1369">
        <f t="shared" si="141"/>
        <v>46933</v>
      </c>
      <c r="J121" s="1370">
        <f t="shared" si="168"/>
        <v>0</v>
      </c>
      <c r="K121" s="1370">
        <f t="shared" si="168"/>
        <v>0</v>
      </c>
      <c r="L121" s="1370">
        <f t="shared" si="168"/>
        <v>0</v>
      </c>
      <c r="M121" s="1370">
        <f t="shared" si="168"/>
        <v>0</v>
      </c>
      <c r="N121" s="1370">
        <f t="shared" si="168"/>
        <v>0</v>
      </c>
      <c r="O121" s="1370">
        <f t="shared" si="168"/>
        <v>0</v>
      </c>
      <c r="P121" s="1370">
        <f t="shared" si="168"/>
        <v>0</v>
      </c>
      <c r="Q121" s="1370">
        <f t="shared" si="168"/>
        <v>0</v>
      </c>
      <c r="R121" s="1370">
        <f t="shared" si="168"/>
        <v>0</v>
      </c>
      <c r="S121" s="1370">
        <f t="shared" si="168"/>
        <v>0</v>
      </c>
      <c r="T121" s="1370">
        <f t="shared" si="168"/>
        <v>0</v>
      </c>
      <c r="U121" s="1371">
        <f t="shared" si="168"/>
        <v>0</v>
      </c>
      <c r="V121" s="1370">
        <f t="shared" si="168"/>
        <v>0</v>
      </c>
      <c r="W121" s="1370">
        <f t="shared" si="168"/>
        <v>0</v>
      </c>
      <c r="X121" s="1370">
        <f t="shared" si="168"/>
        <v>0</v>
      </c>
      <c r="Y121" s="1370">
        <f t="shared" si="168"/>
        <v>0</v>
      </c>
      <c r="Z121" s="1370">
        <f t="shared" si="169"/>
        <v>0</v>
      </c>
      <c r="AA121" s="1370">
        <f t="shared" si="169"/>
        <v>0</v>
      </c>
      <c r="AB121" s="1370">
        <f t="shared" si="169"/>
        <v>0</v>
      </c>
      <c r="AC121" s="1370">
        <f t="shared" si="169"/>
        <v>0</v>
      </c>
      <c r="AD121" s="1370">
        <f t="shared" si="169"/>
        <v>0</v>
      </c>
      <c r="AE121" s="1370">
        <f t="shared" si="169"/>
        <v>0</v>
      </c>
      <c r="AF121" s="1370">
        <f t="shared" si="169"/>
        <v>0</v>
      </c>
      <c r="AG121" s="1371">
        <f t="shared" si="169"/>
        <v>0</v>
      </c>
      <c r="AH121" s="1370">
        <f t="shared" si="169"/>
        <v>0</v>
      </c>
      <c r="AI121" s="1370">
        <f t="shared" si="169"/>
        <v>0</v>
      </c>
      <c r="AJ121" s="1370">
        <f t="shared" si="169"/>
        <v>0</v>
      </c>
      <c r="AK121" s="1370">
        <f t="shared" si="169"/>
        <v>0</v>
      </c>
      <c r="AL121" s="1370">
        <f t="shared" si="169"/>
        <v>0</v>
      </c>
      <c r="AM121" s="1370">
        <f t="shared" si="169"/>
        <v>0</v>
      </c>
      <c r="AN121" s="1370">
        <f t="shared" si="169"/>
        <v>0</v>
      </c>
      <c r="AO121" s="1370">
        <f t="shared" si="161"/>
        <v>0</v>
      </c>
      <c r="AP121" s="1370">
        <f t="shared" si="161"/>
        <v>0</v>
      </c>
      <c r="AQ121" s="1370">
        <f t="shared" si="161"/>
        <v>0</v>
      </c>
      <c r="AR121" s="1370">
        <f t="shared" si="161"/>
        <v>0</v>
      </c>
      <c r="AS121" s="1371">
        <f t="shared" si="161"/>
        <v>0</v>
      </c>
      <c r="AT121" s="1370">
        <f t="shared" si="161"/>
        <v>0</v>
      </c>
      <c r="AU121" s="1370">
        <f t="shared" si="161"/>
        <v>0</v>
      </c>
      <c r="AV121" s="1370">
        <f t="shared" si="161"/>
        <v>0</v>
      </c>
      <c r="AW121" s="1370">
        <f t="shared" si="161"/>
        <v>0</v>
      </c>
      <c r="AX121" s="1370">
        <f t="shared" si="161"/>
        <v>0</v>
      </c>
      <c r="AY121" s="1370">
        <f t="shared" si="161"/>
        <v>0</v>
      </c>
      <c r="AZ121" s="1370">
        <f t="shared" si="161"/>
        <v>0</v>
      </c>
      <c r="BA121" s="1370">
        <f t="shared" si="161"/>
        <v>0</v>
      </c>
      <c r="BB121" s="1370">
        <f t="shared" si="161"/>
        <v>0</v>
      </c>
      <c r="BC121" s="1370">
        <f t="shared" si="161"/>
        <v>0</v>
      </c>
      <c r="BD121" s="1370">
        <f t="shared" ref="AO121:BD137" si="170">IF((DATE(YEAR($F121),MONTH($F121),1))&lt;=(DATE(YEAR($G121),MONTH($G121),1)),IF(AND($G121&lt;=BD$5,$H121&gt;BD$6),BD$4*($D121/($H121-$G121+1)),IF(AND($G121&gt;BD$5,$G121&lt;=BD$6),(BD$6-$G121+1)*($D121/($H121-$G121+1)),IF(AND($H121&gt;=BD$5,$H121&lt;=BD$6),($H121-BD$5+1)*($D121/($H121-$G121+1)),0))),IF($F121=BD$5,($F121-$G121+BD$4)/($H121-$G121+1)*$D121,IF($F121&lt;BD$5,IF(AND($G121&lt;=BD$5,$H121&gt;BD$6),BD$4*($D121/($H121-$G121+1)),IF(AND($H121&gt;=BD$5,$H121&lt;=BD$6),($H121-BD$5+1)*($D121/($H121-$G121+1)),0)),0)))</f>
        <v>0</v>
      </c>
      <c r="BE121" s="1371">
        <f t="shared" si="160"/>
        <v>0</v>
      </c>
      <c r="BF121" s="1370">
        <f t="shared" si="160"/>
        <v>0</v>
      </c>
      <c r="BG121" s="1370">
        <f t="shared" si="160"/>
        <v>0</v>
      </c>
      <c r="BH121" s="1370">
        <f t="shared" si="160"/>
        <v>0</v>
      </c>
      <c r="BI121" s="1370">
        <f t="shared" si="160"/>
        <v>0</v>
      </c>
      <c r="BJ121" s="1370">
        <f t="shared" si="160"/>
        <v>0</v>
      </c>
      <c r="BK121" s="1370">
        <f t="shared" si="160"/>
        <v>0</v>
      </c>
      <c r="BL121" s="1370">
        <f t="shared" si="160"/>
        <v>0</v>
      </c>
      <c r="BM121" s="1370">
        <f t="shared" si="160"/>
        <v>0</v>
      </c>
      <c r="BN121" s="1370">
        <f t="shared" si="160"/>
        <v>0</v>
      </c>
      <c r="BO121" s="1370">
        <f t="shared" si="160"/>
        <v>0</v>
      </c>
      <c r="BP121" s="1370">
        <f t="shared" si="160"/>
        <v>0</v>
      </c>
      <c r="BQ121" s="1370">
        <f t="shared" si="158"/>
        <v>0</v>
      </c>
      <c r="BR121" s="1370">
        <f t="shared" si="158"/>
        <v>0</v>
      </c>
      <c r="BS121" s="1370">
        <f t="shared" si="158"/>
        <v>0</v>
      </c>
      <c r="BT121" s="1370">
        <f t="shared" si="158"/>
        <v>0</v>
      </c>
      <c r="BU121" s="1370">
        <f t="shared" si="158"/>
        <v>0</v>
      </c>
      <c r="BV121" s="1370">
        <f t="shared" si="158"/>
        <v>0</v>
      </c>
      <c r="BW121" s="1370">
        <f t="shared" si="158"/>
        <v>0</v>
      </c>
      <c r="BX121" s="1370">
        <f t="shared" si="158"/>
        <v>0</v>
      </c>
      <c r="BY121" s="1370">
        <f t="shared" si="158"/>
        <v>0</v>
      </c>
      <c r="BZ121" s="1370">
        <f t="shared" si="158"/>
        <v>0</v>
      </c>
      <c r="CA121" s="1370">
        <f t="shared" si="158"/>
        <v>0</v>
      </c>
      <c r="CB121" s="1370">
        <f t="shared" si="158"/>
        <v>0</v>
      </c>
      <c r="CC121" s="1370">
        <f t="shared" si="158"/>
        <v>0</v>
      </c>
      <c r="CD121" s="1370">
        <f t="shared" si="158"/>
        <v>0</v>
      </c>
      <c r="CE121" s="1370">
        <f t="shared" si="158"/>
        <v>0</v>
      </c>
      <c r="CF121" s="1370">
        <f t="shared" si="158"/>
        <v>0</v>
      </c>
      <c r="CG121" s="1370">
        <f t="shared" si="167"/>
        <v>0</v>
      </c>
      <c r="CH121" s="1370">
        <f t="shared" si="167"/>
        <v>0</v>
      </c>
      <c r="CI121" s="1370">
        <f t="shared" si="167"/>
        <v>0</v>
      </c>
      <c r="CJ121" s="1370">
        <f t="shared" si="167"/>
        <v>0</v>
      </c>
      <c r="CK121" s="1370">
        <f t="shared" si="167"/>
        <v>0</v>
      </c>
      <c r="CL121" s="1370">
        <f t="shared" si="167"/>
        <v>0</v>
      </c>
      <c r="CM121" s="1370">
        <f t="shared" si="167"/>
        <v>0</v>
      </c>
      <c r="CN121" s="1370">
        <f t="shared" si="167"/>
        <v>0</v>
      </c>
      <c r="CO121" s="1370">
        <f t="shared" si="167"/>
        <v>0</v>
      </c>
      <c r="CP121" s="1370">
        <f t="shared" si="155"/>
        <v>0</v>
      </c>
      <c r="CQ121" s="1370">
        <f t="shared" si="155"/>
        <v>0</v>
      </c>
      <c r="CR121" s="1370">
        <f t="shared" si="155"/>
        <v>0</v>
      </c>
      <c r="CS121" s="1370">
        <f t="shared" si="155"/>
        <v>0</v>
      </c>
      <c r="CT121" s="1370">
        <f t="shared" si="155"/>
        <v>0</v>
      </c>
      <c r="CU121" s="1370">
        <f t="shared" si="155"/>
        <v>0</v>
      </c>
      <c r="CV121" s="1370">
        <f t="shared" si="155"/>
        <v>0</v>
      </c>
      <c r="CW121" s="1370">
        <f t="shared" si="155"/>
        <v>0</v>
      </c>
      <c r="CX121" s="1370">
        <f t="shared" si="155"/>
        <v>0</v>
      </c>
      <c r="CY121" s="1370">
        <f t="shared" si="155"/>
        <v>0</v>
      </c>
      <c r="CZ121" s="1370">
        <f t="shared" si="155"/>
        <v>0</v>
      </c>
      <c r="DA121" s="1370">
        <f t="shared" si="155"/>
        <v>0</v>
      </c>
      <c r="DB121" s="1370">
        <f t="shared" si="155"/>
        <v>0</v>
      </c>
      <c r="DC121" s="1370">
        <f t="shared" si="163"/>
        <v>0</v>
      </c>
      <c r="DD121" s="1370">
        <f t="shared" si="163"/>
        <v>0</v>
      </c>
      <c r="DE121" s="1370">
        <f t="shared" si="163"/>
        <v>0</v>
      </c>
      <c r="DF121" s="1370">
        <f t="shared" si="163"/>
        <v>0</v>
      </c>
      <c r="DG121" s="1370">
        <f t="shared" si="163"/>
        <v>0</v>
      </c>
      <c r="DH121" s="1370">
        <f t="shared" si="163"/>
        <v>1572361.7662172774</v>
      </c>
      <c r="DI121" s="1370">
        <f t="shared" si="163"/>
        <v>1572361.7662172774</v>
      </c>
      <c r="DJ121" s="1370">
        <f t="shared" si="148"/>
        <v>1521640.4189199458</v>
      </c>
      <c r="DK121" s="1370">
        <f t="shared" si="165"/>
        <v>1572361.7662172774</v>
      </c>
      <c r="DL121" s="1370">
        <f t="shared" si="165"/>
        <v>1521640.4189199458</v>
      </c>
      <c r="DM121" s="1370">
        <f t="shared" si="165"/>
        <v>1572361.7662172774</v>
      </c>
      <c r="DN121" s="1370">
        <f t="shared" si="165"/>
        <v>1572361.7662172774</v>
      </c>
      <c r="DO121" s="1370">
        <f t="shared" si="165"/>
        <v>1470919.0716226143</v>
      </c>
      <c r="DP121" s="1370">
        <f t="shared" si="165"/>
        <v>1572361.7662172774</v>
      </c>
      <c r="DQ121" s="1370">
        <f t="shared" si="165"/>
        <v>1521640.4189199458</v>
      </c>
      <c r="DR121" s="1370">
        <f t="shared" si="165"/>
        <v>1572361.7662172774</v>
      </c>
      <c r="DS121" s="1370">
        <f t="shared" si="165"/>
        <v>1470919.0716226143</v>
      </c>
      <c r="DT121" s="1370">
        <f t="shared" si="165"/>
        <v>0</v>
      </c>
      <c r="DU121" s="1370">
        <f t="shared" si="165"/>
        <v>0</v>
      </c>
      <c r="DV121" s="1370">
        <f t="shared" si="165"/>
        <v>0</v>
      </c>
      <c r="DW121" s="1370">
        <f t="shared" si="165"/>
        <v>0</v>
      </c>
      <c r="DX121" s="1370">
        <f t="shared" si="165"/>
        <v>0</v>
      </c>
      <c r="DY121" s="1370">
        <f t="shared" si="165"/>
        <v>0</v>
      </c>
      <c r="DZ121" s="1370">
        <f t="shared" si="165"/>
        <v>0</v>
      </c>
      <c r="EA121" s="1370">
        <f t="shared" si="164"/>
        <v>0</v>
      </c>
      <c r="EB121" s="1370">
        <f t="shared" si="164"/>
        <v>0</v>
      </c>
      <c r="EC121" s="1370">
        <f t="shared" si="164"/>
        <v>0</v>
      </c>
      <c r="ED121" s="1370">
        <f t="shared" si="164"/>
        <v>0</v>
      </c>
      <c r="EE121" s="1370">
        <f t="shared" si="164"/>
        <v>0</v>
      </c>
      <c r="EF121" s="1370">
        <f t="shared" si="164"/>
        <v>0</v>
      </c>
      <c r="EG121" s="1370">
        <f t="shared" si="164"/>
        <v>0</v>
      </c>
      <c r="EH121" s="1370">
        <f t="shared" si="164"/>
        <v>0</v>
      </c>
      <c r="EI121" s="1370">
        <f t="shared" si="164"/>
        <v>0</v>
      </c>
      <c r="EJ121" s="1370">
        <f t="shared" si="164"/>
        <v>0</v>
      </c>
      <c r="EK121" s="1370">
        <f t="shared" si="164"/>
        <v>0</v>
      </c>
    </row>
    <row r="122" spans="1:141" s="1367" customFormat="1">
      <c r="A122" s="1364">
        <v>46600</v>
      </c>
      <c r="B122" s="1365">
        <v>2027</v>
      </c>
      <c r="C122" s="1341">
        <v>0</v>
      </c>
      <c r="D122" s="1366">
        <f t="shared" si="149"/>
        <v>0</v>
      </c>
      <c r="F122" s="1368">
        <v>46600</v>
      </c>
      <c r="G122" s="1368">
        <f t="shared" si="137"/>
        <v>46600</v>
      </c>
      <c r="H122" s="1369">
        <f t="shared" si="141"/>
        <v>46964</v>
      </c>
      <c r="J122" s="1370">
        <f t="shared" si="168"/>
        <v>0</v>
      </c>
      <c r="K122" s="1370">
        <f t="shared" si="168"/>
        <v>0</v>
      </c>
      <c r="L122" s="1370">
        <f t="shared" si="168"/>
        <v>0</v>
      </c>
      <c r="M122" s="1370">
        <f t="shared" si="168"/>
        <v>0</v>
      </c>
      <c r="N122" s="1370">
        <f t="shared" si="168"/>
        <v>0</v>
      </c>
      <c r="O122" s="1370">
        <f t="shared" si="168"/>
        <v>0</v>
      </c>
      <c r="P122" s="1370">
        <f t="shared" si="168"/>
        <v>0</v>
      </c>
      <c r="Q122" s="1370">
        <f t="shared" si="168"/>
        <v>0</v>
      </c>
      <c r="R122" s="1370">
        <f t="shared" si="168"/>
        <v>0</v>
      </c>
      <c r="S122" s="1370">
        <f t="shared" si="168"/>
        <v>0</v>
      </c>
      <c r="T122" s="1370">
        <f t="shared" si="168"/>
        <v>0</v>
      </c>
      <c r="U122" s="1371">
        <f t="shared" si="168"/>
        <v>0</v>
      </c>
      <c r="V122" s="1370">
        <f t="shared" si="168"/>
        <v>0</v>
      </c>
      <c r="W122" s="1370">
        <f t="shared" si="168"/>
        <v>0</v>
      </c>
      <c r="X122" s="1370">
        <f t="shared" si="168"/>
        <v>0</v>
      </c>
      <c r="Y122" s="1370">
        <f t="shared" si="168"/>
        <v>0</v>
      </c>
      <c r="Z122" s="1370">
        <f t="shared" si="169"/>
        <v>0</v>
      </c>
      <c r="AA122" s="1370">
        <f t="shared" si="169"/>
        <v>0</v>
      </c>
      <c r="AB122" s="1370">
        <f t="shared" si="169"/>
        <v>0</v>
      </c>
      <c r="AC122" s="1370">
        <f t="shared" si="169"/>
        <v>0</v>
      </c>
      <c r="AD122" s="1370">
        <f t="shared" si="169"/>
        <v>0</v>
      </c>
      <c r="AE122" s="1370">
        <f t="shared" si="169"/>
        <v>0</v>
      </c>
      <c r="AF122" s="1370">
        <f t="shared" si="169"/>
        <v>0</v>
      </c>
      <c r="AG122" s="1371">
        <f t="shared" si="169"/>
        <v>0</v>
      </c>
      <c r="AH122" s="1370">
        <f t="shared" si="169"/>
        <v>0</v>
      </c>
      <c r="AI122" s="1370">
        <f t="shared" si="169"/>
        <v>0</v>
      </c>
      <c r="AJ122" s="1370">
        <f t="shared" si="169"/>
        <v>0</v>
      </c>
      <c r="AK122" s="1370">
        <f t="shared" si="169"/>
        <v>0</v>
      </c>
      <c r="AL122" s="1370">
        <f t="shared" si="169"/>
        <v>0</v>
      </c>
      <c r="AM122" s="1370">
        <f t="shared" si="169"/>
        <v>0</v>
      </c>
      <c r="AN122" s="1370">
        <f t="shared" si="169"/>
        <v>0</v>
      </c>
      <c r="AO122" s="1370">
        <f t="shared" si="170"/>
        <v>0</v>
      </c>
      <c r="AP122" s="1370">
        <f t="shared" si="170"/>
        <v>0</v>
      </c>
      <c r="AQ122" s="1370">
        <f t="shared" si="170"/>
        <v>0</v>
      </c>
      <c r="AR122" s="1370">
        <f t="shared" si="170"/>
        <v>0</v>
      </c>
      <c r="AS122" s="1371">
        <f t="shared" si="170"/>
        <v>0</v>
      </c>
      <c r="AT122" s="1370">
        <f t="shared" si="170"/>
        <v>0</v>
      </c>
      <c r="AU122" s="1370">
        <f t="shared" si="170"/>
        <v>0</v>
      </c>
      <c r="AV122" s="1370">
        <f t="shared" si="170"/>
        <v>0</v>
      </c>
      <c r="AW122" s="1370">
        <f t="shared" si="170"/>
        <v>0</v>
      </c>
      <c r="AX122" s="1370">
        <f t="shared" si="170"/>
        <v>0</v>
      </c>
      <c r="AY122" s="1370">
        <f t="shared" si="170"/>
        <v>0</v>
      </c>
      <c r="AZ122" s="1370">
        <f t="shared" si="170"/>
        <v>0</v>
      </c>
      <c r="BA122" s="1370">
        <f t="shared" si="170"/>
        <v>0</v>
      </c>
      <c r="BB122" s="1370">
        <f t="shared" si="170"/>
        <v>0</v>
      </c>
      <c r="BC122" s="1370">
        <f t="shared" si="170"/>
        <v>0</v>
      </c>
      <c r="BD122" s="1370">
        <f t="shared" si="170"/>
        <v>0</v>
      </c>
      <c r="BE122" s="1371">
        <f t="shared" si="160"/>
        <v>0</v>
      </c>
      <c r="BF122" s="1370">
        <f t="shared" si="160"/>
        <v>0</v>
      </c>
      <c r="BG122" s="1370">
        <f t="shared" si="160"/>
        <v>0</v>
      </c>
      <c r="BH122" s="1370">
        <f t="shared" si="160"/>
        <v>0</v>
      </c>
      <c r="BI122" s="1370">
        <f t="shared" si="160"/>
        <v>0</v>
      </c>
      <c r="BJ122" s="1370">
        <f t="shared" si="160"/>
        <v>0</v>
      </c>
      <c r="BK122" s="1370">
        <f t="shared" si="160"/>
        <v>0</v>
      </c>
      <c r="BL122" s="1370">
        <f t="shared" si="160"/>
        <v>0</v>
      </c>
      <c r="BM122" s="1370">
        <f t="shared" si="160"/>
        <v>0</v>
      </c>
      <c r="BN122" s="1370">
        <f t="shared" si="160"/>
        <v>0</v>
      </c>
      <c r="BO122" s="1370">
        <f t="shared" si="160"/>
        <v>0</v>
      </c>
      <c r="BP122" s="1370">
        <f t="shared" si="160"/>
        <v>0</v>
      </c>
      <c r="BQ122" s="1370">
        <f t="shared" si="158"/>
        <v>0</v>
      </c>
      <c r="BR122" s="1370">
        <f t="shared" si="158"/>
        <v>0</v>
      </c>
      <c r="BS122" s="1370">
        <f t="shared" si="158"/>
        <v>0</v>
      </c>
      <c r="BT122" s="1370">
        <f t="shared" si="158"/>
        <v>0</v>
      </c>
      <c r="BU122" s="1370">
        <f t="shared" si="158"/>
        <v>0</v>
      </c>
      <c r="BV122" s="1370">
        <f t="shared" si="158"/>
        <v>0</v>
      </c>
      <c r="BW122" s="1370">
        <f t="shared" si="158"/>
        <v>0</v>
      </c>
      <c r="BX122" s="1370">
        <f t="shared" si="158"/>
        <v>0</v>
      </c>
      <c r="BY122" s="1370">
        <f t="shared" si="158"/>
        <v>0</v>
      </c>
      <c r="BZ122" s="1370">
        <f t="shared" si="158"/>
        <v>0</v>
      </c>
      <c r="CA122" s="1370">
        <f t="shared" si="158"/>
        <v>0</v>
      </c>
      <c r="CB122" s="1370">
        <f t="shared" si="158"/>
        <v>0</v>
      </c>
      <c r="CC122" s="1370">
        <f t="shared" si="158"/>
        <v>0</v>
      </c>
      <c r="CD122" s="1370">
        <f t="shared" si="158"/>
        <v>0</v>
      </c>
      <c r="CE122" s="1370">
        <f t="shared" si="158"/>
        <v>0</v>
      </c>
      <c r="CF122" s="1370">
        <f t="shared" si="158"/>
        <v>0</v>
      </c>
      <c r="CG122" s="1370">
        <f t="shared" si="167"/>
        <v>0</v>
      </c>
      <c r="CH122" s="1370">
        <f t="shared" si="167"/>
        <v>0</v>
      </c>
      <c r="CI122" s="1370">
        <f t="shared" si="167"/>
        <v>0</v>
      </c>
      <c r="CJ122" s="1370">
        <f t="shared" si="167"/>
        <v>0</v>
      </c>
      <c r="CK122" s="1370">
        <f t="shared" si="167"/>
        <v>0</v>
      </c>
      <c r="CL122" s="1370">
        <f t="shared" si="167"/>
        <v>0</v>
      </c>
      <c r="CM122" s="1370">
        <f t="shared" si="167"/>
        <v>0</v>
      </c>
      <c r="CN122" s="1370">
        <f t="shared" si="167"/>
        <v>0</v>
      </c>
      <c r="CO122" s="1370">
        <f t="shared" si="167"/>
        <v>0</v>
      </c>
      <c r="CP122" s="1370">
        <f t="shared" si="155"/>
        <v>0</v>
      </c>
      <c r="CQ122" s="1370">
        <f t="shared" si="155"/>
        <v>0</v>
      </c>
      <c r="CR122" s="1370">
        <f t="shared" si="155"/>
        <v>0</v>
      </c>
      <c r="CS122" s="1370">
        <f t="shared" si="155"/>
        <v>0</v>
      </c>
      <c r="CT122" s="1370">
        <f t="shared" si="155"/>
        <v>0</v>
      </c>
      <c r="CU122" s="1370">
        <f t="shared" si="155"/>
        <v>0</v>
      </c>
      <c r="CV122" s="1370">
        <f t="shared" si="155"/>
        <v>0</v>
      </c>
      <c r="CW122" s="1370">
        <f t="shared" si="155"/>
        <v>0</v>
      </c>
      <c r="CX122" s="1370">
        <f t="shared" si="155"/>
        <v>0</v>
      </c>
      <c r="CY122" s="1370">
        <f t="shared" si="155"/>
        <v>0</v>
      </c>
      <c r="CZ122" s="1370">
        <f t="shared" si="155"/>
        <v>0</v>
      </c>
      <c r="DA122" s="1370">
        <f t="shared" si="155"/>
        <v>0</v>
      </c>
      <c r="DB122" s="1370">
        <f t="shared" si="155"/>
        <v>0</v>
      </c>
      <c r="DC122" s="1370">
        <f t="shared" si="163"/>
        <v>0</v>
      </c>
      <c r="DD122" s="1370">
        <f t="shared" si="163"/>
        <v>0</v>
      </c>
      <c r="DE122" s="1370">
        <f t="shared" si="163"/>
        <v>0</v>
      </c>
      <c r="DF122" s="1370">
        <f t="shared" si="163"/>
        <v>0</v>
      </c>
      <c r="DG122" s="1370">
        <f t="shared" si="163"/>
        <v>0</v>
      </c>
      <c r="DH122" s="1370">
        <f t="shared" si="163"/>
        <v>0</v>
      </c>
      <c r="DI122" s="1370">
        <f t="shared" si="163"/>
        <v>0</v>
      </c>
      <c r="DJ122" s="1370">
        <f t="shared" si="148"/>
        <v>0</v>
      </c>
      <c r="DK122" s="1370">
        <f t="shared" si="165"/>
        <v>0</v>
      </c>
      <c r="DL122" s="1370">
        <f t="shared" si="165"/>
        <v>0</v>
      </c>
      <c r="DM122" s="1370">
        <f t="shared" si="165"/>
        <v>0</v>
      </c>
      <c r="DN122" s="1370">
        <f t="shared" si="165"/>
        <v>0</v>
      </c>
      <c r="DO122" s="1370">
        <f t="shared" si="165"/>
        <v>0</v>
      </c>
      <c r="DP122" s="1370">
        <f t="shared" si="165"/>
        <v>0</v>
      </c>
      <c r="DQ122" s="1370">
        <f t="shared" si="165"/>
        <v>0</v>
      </c>
      <c r="DR122" s="1370">
        <f t="shared" si="165"/>
        <v>0</v>
      </c>
      <c r="DS122" s="1370">
        <f t="shared" si="165"/>
        <v>0</v>
      </c>
      <c r="DT122" s="1370">
        <f t="shared" si="165"/>
        <v>0</v>
      </c>
      <c r="DU122" s="1370">
        <f t="shared" si="165"/>
        <v>0</v>
      </c>
      <c r="DV122" s="1370">
        <f t="shared" si="165"/>
        <v>0</v>
      </c>
      <c r="DW122" s="1370">
        <f t="shared" si="165"/>
        <v>0</v>
      </c>
      <c r="DX122" s="1370">
        <f t="shared" si="165"/>
        <v>0</v>
      </c>
      <c r="DY122" s="1370">
        <f t="shared" si="165"/>
        <v>0</v>
      </c>
      <c r="DZ122" s="1370">
        <f t="shared" si="165"/>
        <v>0</v>
      </c>
      <c r="EA122" s="1370">
        <f t="shared" si="164"/>
        <v>0</v>
      </c>
      <c r="EB122" s="1370">
        <f t="shared" si="164"/>
        <v>0</v>
      </c>
      <c r="EC122" s="1370">
        <f t="shared" si="164"/>
        <v>0</v>
      </c>
      <c r="ED122" s="1370">
        <f t="shared" si="164"/>
        <v>0</v>
      </c>
      <c r="EE122" s="1370">
        <f t="shared" si="164"/>
        <v>0</v>
      </c>
      <c r="EF122" s="1370">
        <f t="shared" si="164"/>
        <v>0</v>
      </c>
      <c r="EG122" s="1370">
        <f t="shared" si="164"/>
        <v>0</v>
      </c>
      <c r="EH122" s="1370">
        <f t="shared" si="164"/>
        <v>0</v>
      </c>
      <c r="EI122" s="1370">
        <f t="shared" si="164"/>
        <v>0</v>
      </c>
      <c r="EJ122" s="1370">
        <f t="shared" si="164"/>
        <v>0</v>
      </c>
      <c r="EK122" s="1370">
        <f t="shared" si="164"/>
        <v>0</v>
      </c>
    </row>
    <row r="123" spans="1:141" s="1367" customFormat="1">
      <c r="A123" s="1364">
        <v>46631</v>
      </c>
      <c r="B123" s="1365">
        <v>2027</v>
      </c>
      <c r="C123" s="1341">
        <v>0</v>
      </c>
      <c r="D123" s="1366">
        <f t="shared" si="149"/>
        <v>0</v>
      </c>
      <c r="F123" s="1368">
        <v>46631</v>
      </c>
      <c r="G123" s="1368">
        <f t="shared" si="137"/>
        <v>46631</v>
      </c>
      <c r="H123" s="1369">
        <f t="shared" si="141"/>
        <v>46995</v>
      </c>
      <c r="J123" s="1370">
        <f t="shared" si="168"/>
        <v>0</v>
      </c>
      <c r="K123" s="1370">
        <f t="shared" si="168"/>
        <v>0</v>
      </c>
      <c r="L123" s="1370">
        <f t="shared" si="168"/>
        <v>0</v>
      </c>
      <c r="M123" s="1370">
        <f t="shared" si="168"/>
        <v>0</v>
      </c>
      <c r="N123" s="1370">
        <f t="shared" si="168"/>
        <v>0</v>
      </c>
      <c r="O123" s="1370">
        <f t="shared" si="168"/>
        <v>0</v>
      </c>
      <c r="P123" s="1370">
        <f t="shared" si="168"/>
        <v>0</v>
      </c>
      <c r="Q123" s="1370">
        <f t="shared" si="168"/>
        <v>0</v>
      </c>
      <c r="R123" s="1370">
        <f t="shared" si="168"/>
        <v>0</v>
      </c>
      <c r="S123" s="1370">
        <f t="shared" si="168"/>
        <v>0</v>
      </c>
      <c r="T123" s="1370">
        <f t="shared" si="168"/>
        <v>0</v>
      </c>
      <c r="U123" s="1371">
        <f t="shared" si="168"/>
        <v>0</v>
      </c>
      <c r="V123" s="1370">
        <f t="shared" si="168"/>
        <v>0</v>
      </c>
      <c r="W123" s="1370">
        <f t="shared" si="168"/>
        <v>0</v>
      </c>
      <c r="X123" s="1370">
        <f t="shared" si="168"/>
        <v>0</v>
      </c>
      <c r="Y123" s="1370">
        <f t="shared" si="168"/>
        <v>0</v>
      </c>
      <c r="Z123" s="1370">
        <f t="shared" si="169"/>
        <v>0</v>
      </c>
      <c r="AA123" s="1370">
        <f t="shared" si="169"/>
        <v>0</v>
      </c>
      <c r="AB123" s="1370">
        <f t="shared" si="169"/>
        <v>0</v>
      </c>
      <c r="AC123" s="1370">
        <f t="shared" si="169"/>
        <v>0</v>
      </c>
      <c r="AD123" s="1370">
        <f t="shared" si="169"/>
        <v>0</v>
      </c>
      <c r="AE123" s="1370">
        <f t="shared" si="169"/>
        <v>0</v>
      </c>
      <c r="AF123" s="1370">
        <f t="shared" si="169"/>
        <v>0</v>
      </c>
      <c r="AG123" s="1371">
        <f t="shared" si="169"/>
        <v>0</v>
      </c>
      <c r="AH123" s="1370">
        <f t="shared" si="169"/>
        <v>0</v>
      </c>
      <c r="AI123" s="1370">
        <f t="shared" si="169"/>
        <v>0</v>
      </c>
      <c r="AJ123" s="1370">
        <f t="shared" si="169"/>
        <v>0</v>
      </c>
      <c r="AK123" s="1370">
        <f t="shared" si="169"/>
        <v>0</v>
      </c>
      <c r="AL123" s="1370">
        <f t="shared" si="169"/>
        <v>0</v>
      </c>
      <c r="AM123" s="1370">
        <f t="shared" si="169"/>
        <v>0</v>
      </c>
      <c r="AN123" s="1370">
        <f t="shared" si="169"/>
        <v>0</v>
      </c>
      <c r="AO123" s="1370">
        <f t="shared" si="170"/>
        <v>0</v>
      </c>
      <c r="AP123" s="1370">
        <f t="shared" si="170"/>
        <v>0</v>
      </c>
      <c r="AQ123" s="1370">
        <f t="shared" si="170"/>
        <v>0</v>
      </c>
      <c r="AR123" s="1370">
        <f t="shared" si="170"/>
        <v>0</v>
      </c>
      <c r="AS123" s="1371">
        <f t="shared" si="170"/>
        <v>0</v>
      </c>
      <c r="AT123" s="1370">
        <f t="shared" si="170"/>
        <v>0</v>
      </c>
      <c r="AU123" s="1370">
        <f t="shared" si="170"/>
        <v>0</v>
      </c>
      <c r="AV123" s="1370">
        <f t="shared" si="170"/>
        <v>0</v>
      </c>
      <c r="AW123" s="1370">
        <f t="shared" si="170"/>
        <v>0</v>
      </c>
      <c r="AX123" s="1370">
        <f t="shared" si="170"/>
        <v>0</v>
      </c>
      <c r="AY123" s="1370">
        <f t="shared" si="170"/>
        <v>0</v>
      </c>
      <c r="AZ123" s="1370">
        <f t="shared" si="170"/>
        <v>0</v>
      </c>
      <c r="BA123" s="1370">
        <f t="shared" si="170"/>
        <v>0</v>
      </c>
      <c r="BB123" s="1370">
        <f t="shared" si="170"/>
        <v>0</v>
      </c>
      <c r="BC123" s="1370">
        <f t="shared" si="170"/>
        <v>0</v>
      </c>
      <c r="BD123" s="1370">
        <f t="shared" si="170"/>
        <v>0</v>
      </c>
      <c r="BE123" s="1371">
        <f t="shared" si="160"/>
        <v>0</v>
      </c>
      <c r="BF123" s="1370">
        <f t="shared" si="160"/>
        <v>0</v>
      </c>
      <c r="BG123" s="1370">
        <f t="shared" si="160"/>
        <v>0</v>
      </c>
      <c r="BH123" s="1370">
        <f t="shared" si="160"/>
        <v>0</v>
      </c>
      <c r="BI123" s="1370">
        <f t="shared" si="160"/>
        <v>0</v>
      </c>
      <c r="BJ123" s="1370">
        <f t="shared" si="160"/>
        <v>0</v>
      </c>
      <c r="BK123" s="1370">
        <f t="shared" si="160"/>
        <v>0</v>
      </c>
      <c r="BL123" s="1370">
        <f t="shared" si="160"/>
        <v>0</v>
      </c>
      <c r="BM123" s="1370">
        <f t="shared" si="160"/>
        <v>0</v>
      </c>
      <c r="BN123" s="1370">
        <f t="shared" si="160"/>
        <v>0</v>
      </c>
      <c r="BO123" s="1370">
        <f t="shared" si="160"/>
        <v>0</v>
      </c>
      <c r="BP123" s="1370">
        <f t="shared" si="160"/>
        <v>0</v>
      </c>
      <c r="BQ123" s="1370">
        <f t="shared" si="158"/>
        <v>0</v>
      </c>
      <c r="BR123" s="1370">
        <f t="shared" si="158"/>
        <v>0</v>
      </c>
      <c r="BS123" s="1370">
        <f t="shared" si="158"/>
        <v>0</v>
      </c>
      <c r="BT123" s="1370">
        <f t="shared" si="158"/>
        <v>0</v>
      </c>
      <c r="BU123" s="1370">
        <f t="shared" si="158"/>
        <v>0</v>
      </c>
      <c r="BV123" s="1370">
        <f t="shared" si="158"/>
        <v>0</v>
      </c>
      <c r="BW123" s="1370">
        <f t="shared" si="158"/>
        <v>0</v>
      </c>
      <c r="BX123" s="1370">
        <f t="shared" si="158"/>
        <v>0</v>
      </c>
      <c r="BY123" s="1370">
        <f t="shared" si="158"/>
        <v>0</v>
      </c>
      <c r="BZ123" s="1370">
        <f t="shared" si="158"/>
        <v>0</v>
      </c>
      <c r="CA123" s="1370">
        <f t="shared" si="158"/>
        <v>0</v>
      </c>
      <c r="CB123" s="1370">
        <f t="shared" si="158"/>
        <v>0</v>
      </c>
      <c r="CC123" s="1370">
        <f t="shared" si="158"/>
        <v>0</v>
      </c>
      <c r="CD123" s="1370">
        <f t="shared" si="158"/>
        <v>0</v>
      </c>
      <c r="CE123" s="1370">
        <f t="shared" si="158"/>
        <v>0</v>
      </c>
      <c r="CF123" s="1370">
        <f t="shared" si="158"/>
        <v>0</v>
      </c>
      <c r="CG123" s="1370">
        <f t="shared" si="167"/>
        <v>0</v>
      </c>
      <c r="CH123" s="1370">
        <f t="shared" si="167"/>
        <v>0</v>
      </c>
      <c r="CI123" s="1370">
        <f t="shared" si="167"/>
        <v>0</v>
      </c>
      <c r="CJ123" s="1370">
        <f t="shared" si="167"/>
        <v>0</v>
      </c>
      <c r="CK123" s="1370">
        <f t="shared" si="167"/>
        <v>0</v>
      </c>
      <c r="CL123" s="1370">
        <f t="shared" si="167"/>
        <v>0</v>
      </c>
      <c r="CM123" s="1370">
        <f t="shared" si="167"/>
        <v>0</v>
      </c>
      <c r="CN123" s="1370">
        <f t="shared" si="167"/>
        <v>0</v>
      </c>
      <c r="CO123" s="1370">
        <f t="shared" si="167"/>
        <v>0</v>
      </c>
      <c r="CP123" s="1370">
        <f t="shared" si="155"/>
        <v>0</v>
      </c>
      <c r="CQ123" s="1370">
        <f t="shared" si="155"/>
        <v>0</v>
      </c>
      <c r="CR123" s="1370">
        <f t="shared" si="155"/>
        <v>0</v>
      </c>
      <c r="CS123" s="1370">
        <f t="shared" si="155"/>
        <v>0</v>
      </c>
      <c r="CT123" s="1370">
        <f t="shared" si="155"/>
        <v>0</v>
      </c>
      <c r="CU123" s="1370">
        <f t="shared" si="155"/>
        <v>0</v>
      </c>
      <c r="CV123" s="1370">
        <f t="shared" si="155"/>
        <v>0</v>
      </c>
      <c r="CW123" s="1370">
        <f t="shared" si="155"/>
        <v>0</v>
      </c>
      <c r="CX123" s="1370">
        <f t="shared" si="155"/>
        <v>0</v>
      </c>
      <c r="CY123" s="1370">
        <f t="shared" si="155"/>
        <v>0</v>
      </c>
      <c r="CZ123" s="1370">
        <f t="shared" si="155"/>
        <v>0</v>
      </c>
      <c r="DA123" s="1370">
        <f t="shared" si="155"/>
        <v>0</v>
      </c>
      <c r="DB123" s="1370">
        <f t="shared" ref="DB123:DI123" si="171">IF((DATE(YEAR($F123),MONTH($F123),1))&lt;=(DATE(YEAR($G123),MONTH($G123),1)),IF(AND($G123&lt;=DB$5,$H123&gt;DB$6),DB$4*($D123/($H123-$G123+1)),IF(AND($G123&gt;DB$5,$G123&lt;=DB$6),(DB$6-$G123+1)*($D123/($H123-$G123+1)),IF(AND($H123&gt;=DB$5,$H123&lt;=DB$6),($H123-DB$5+1)*($D123/($H123-$G123+1)),0))),IF($F123=DB$5,($F123-$G123+DB$4)/($H123-$G123+1)*$D123,IF($F123&lt;DB$5,IF(AND($G123&lt;=DB$5,$H123&gt;DB$6),DB$4*($D123/($H123-$G123+1)),IF(AND($H123&gt;=DB$5,$H123&lt;=DB$6),($H123-DB$5+1)*($D123/($H123-$G123+1)),0)),0)))</f>
        <v>0</v>
      </c>
      <c r="DC123" s="1370">
        <f t="shared" si="171"/>
        <v>0</v>
      </c>
      <c r="DD123" s="1370">
        <f t="shared" si="171"/>
        <v>0</v>
      </c>
      <c r="DE123" s="1370">
        <f t="shared" si="171"/>
        <v>0</v>
      </c>
      <c r="DF123" s="1370">
        <f t="shared" si="171"/>
        <v>0</v>
      </c>
      <c r="DG123" s="1370">
        <f t="shared" si="171"/>
        <v>0</v>
      </c>
      <c r="DH123" s="1370">
        <f t="shared" si="171"/>
        <v>0</v>
      </c>
      <c r="DI123" s="1370">
        <f t="shared" si="171"/>
        <v>0</v>
      </c>
      <c r="DJ123" s="1370">
        <f t="shared" si="148"/>
        <v>0</v>
      </c>
      <c r="DK123" s="1370">
        <f t="shared" si="165"/>
        <v>0</v>
      </c>
      <c r="DL123" s="1370">
        <f t="shared" si="165"/>
        <v>0</v>
      </c>
      <c r="DM123" s="1370">
        <f t="shared" si="165"/>
        <v>0</v>
      </c>
      <c r="DN123" s="1370">
        <f t="shared" si="165"/>
        <v>0</v>
      </c>
      <c r="DO123" s="1370">
        <f t="shared" si="165"/>
        <v>0</v>
      </c>
      <c r="DP123" s="1370">
        <f t="shared" si="165"/>
        <v>0</v>
      </c>
      <c r="DQ123" s="1370">
        <f t="shared" si="165"/>
        <v>0</v>
      </c>
      <c r="DR123" s="1370">
        <f t="shared" si="165"/>
        <v>0</v>
      </c>
      <c r="DS123" s="1370">
        <f t="shared" si="165"/>
        <v>0</v>
      </c>
      <c r="DT123" s="1370">
        <f t="shared" si="165"/>
        <v>0</v>
      </c>
      <c r="DU123" s="1370">
        <f t="shared" si="165"/>
        <v>0</v>
      </c>
      <c r="DV123" s="1370">
        <f t="shared" si="165"/>
        <v>0</v>
      </c>
      <c r="DW123" s="1370">
        <f t="shared" si="165"/>
        <v>0</v>
      </c>
      <c r="DX123" s="1370">
        <f t="shared" si="165"/>
        <v>0</v>
      </c>
      <c r="DY123" s="1370">
        <f t="shared" si="165"/>
        <v>0</v>
      </c>
      <c r="DZ123" s="1370">
        <f t="shared" si="165"/>
        <v>0</v>
      </c>
      <c r="EA123" s="1370">
        <f t="shared" si="164"/>
        <v>0</v>
      </c>
      <c r="EB123" s="1370">
        <f t="shared" si="164"/>
        <v>0</v>
      </c>
      <c r="EC123" s="1370">
        <f t="shared" si="164"/>
        <v>0</v>
      </c>
      <c r="ED123" s="1370">
        <f t="shared" si="164"/>
        <v>0</v>
      </c>
      <c r="EE123" s="1370">
        <f t="shared" si="164"/>
        <v>0</v>
      </c>
      <c r="EF123" s="1370">
        <f t="shared" si="164"/>
        <v>0</v>
      </c>
      <c r="EG123" s="1370">
        <f t="shared" si="164"/>
        <v>0</v>
      </c>
      <c r="EH123" s="1370">
        <f t="shared" si="164"/>
        <v>0</v>
      </c>
      <c r="EI123" s="1370">
        <f t="shared" si="164"/>
        <v>0</v>
      </c>
      <c r="EJ123" s="1370">
        <f t="shared" si="164"/>
        <v>0</v>
      </c>
      <c r="EK123" s="1370">
        <f t="shared" si="164"/>
        <v>0</v>
      </c>
    </row>
    <row r="124" spans="1:141" s="1367" customFormat="1">
      <c r="A124" s="1364">
        <v>46661</v>
      </c>
      <c r="B124" s="1365">
        <v>2027</v>
      </c>
      <c r="C124" s="1340">
        <v>57854.036760000003</v>
      </c>
      <c r="D124" s="1366">
        <f t="shared" si="149"/>
        <v>22215950.115840003</v>
      </c>
      <c r="F124" s="1368">
        <v>46661</v>
      </c>
      <c r="G124" s="1368">
        <f t="shared" si="137"/>
        <v>46661</v>
      </c>
      <c r="H124" s="1369">
        <f t="shared" si="141"/>
        <v>47025</v>
      </c>
      <c r="J124" s="1370">
        <f t="shared" si="168"/>
        <v>0</v>
      </c>
      <c r="K124" s="1370">
        <f t="shared" si="168"/>
        <v>0</v>
      </c>
      <c r="L124" s="1370">
        <f t="shared" si="168"/>
        <v>0</v>
      </c>
      <c r="M124" s="1370">
        <f t="shared" si="168"/>
        <v>0</v>
      </c>
      <c r="N124" s="1370">
        <f t="shared" si="168"/>
        <v>0</v>
      </c>
      <c r="O124" s="1370">
        <f t="shared" si="168"/>
        <v>0</v>
      </c>
      <c r="P124" s="1370">
        <f t="shared" si="168"/>
        <v>0</v>
      </c>
      <c r="Q124" s="1370">
        <f t="shared" si="168"/>
        <v>0</v>
      </c>
      <c r="R124" s="1370">
        <f t="shared" si="168"/>
        <v>0</v>
      </c>
      <c r="S124" s="1370">
        <f t="shared" si="168"/>
        <v>0</v>
      </c>
      <c r="T124" s="1370">
        <f t="shared" si="168"/>
        <v>0</v>
      </c>
      <c r="U124" s="1371">
        <f t="shared" si="168"/>
        <v>0</v>
      </c>
      <c r="V124" s="1370">
        <f t="shared" si="168"/>
        <v>0</v>
      </c>
      <c r="W124" s="1370">
        <f t="shared" si="168"/>
        <v>0</v>
      </c>
      <c r="X124" s="1370">
        <f t="shared" si="168"/>
        <v>0</v>
      </c>
      <c r="Y124" s="1370">
        <f t="shared" si="168"/>
        <v>0</v>
      </c>
      <c r="Z124" s="1370">
        <f t="shared" si="169"/>
        <v>0</v>
      </c>
      <c r="AA124" s="1370">
        <f t="shared" si="169"/>
        <v>0</v>
      </c>
      <c r="AB124" s="1370">
        <f t="shared" si="169"/>
        <v>0</v>
      </c>
      <c r="AC124" s="1370">
        <f t="shared" si="169"/>
        <v>0</v>
      </c>
      <c r="AD124" s="1370">
        <f t="shared" si="169"/>
        <v>0</v>
      </c>
      <c r="AE124" s="1370">
        <f t="shared" si="169"/>
        <v>0</v>
      </c>
      <c r="AF124" s="1370">
        <f t="shared" si="169"/>
        <v>0</v>
      </c>
      <c r="AG124" s="1371">
        <f t="shared" si="169"/>
        <v>0</v>
      </c>
      <c r="AH124" s="1370">
        <f t="shared" si="169"/>
        <v>0</v>
      </c>
      <c r="AI124" s="1370">
        <f t="shared" si="169"/>
        <v>0</v>
      </c>
      <c r="AJ124" s="1370">
        <f t="shared" si="169"/>
        <v>0</v>
      </c>
      <c r="AK124" s="1370">
        <f t="shared" si="169"/>
        <v>0</v>
      </c>
      <c r="AL124" s="1370">
        <f t="shared" si="169"/>
        <v>0</v>
      </c>
      <c r="AM124" s="1370">
        <f t="shared" si="169"/>
        <v>0</v>
      </c>
      <c r="AN124" s="1370">
        <f t="shared" si="169"/>
        <v>0</v>
      </c>
      <c r="AO124" s="1370">
        <f t="shared" si="170"/>
        <v>0</v>
      </c>
      <c r="AP124" s="1370">
        <f t="shared" si="170"/>
        <v>0</v>
      </c>
      <c r="AQ124" s="1370">
        <f t="shared" si="170"/>
        <v>0</v>
      </c>
      <c r="AR124" s="1370">
        <f t="shared" si="170"/>
        <v>0</v>
      </c>
      <c r="AS124" s="1371">
        <f t="shared" si="170"/>
        <v>0</v>
      </c>
      <c r="AT124" s="1370">
        <f t="shared" si="170"/>
        <v>0</v>
      </c>
      <c r="AU124" s="1370">
        <f t="shared" si="170"/>
        <v>0</v>
      </c>
      <c r="AV124" s="1370">
        <f t="shared" si="170"/>
        <v>0</v>
      </c>
      <c r="AW124" s="1370">
        <f t="shared" si="170"/>
        <v>0</v>
      </c>
      <c r="AX124" s="1370">
        <f t="shared" si="170"/>
        <v>0</v>
      </c>
      <c r="AY124" s="1370">
        <f t="shared" si="170"/>
        <v>0</v>
      </c>
      <c r="AZ124" s="1370">
        <f t="shared" si="170"/>
        <v>0</v>
      </c>
      <c r="BA124" s="1370">
        <f t="shared" si="170"/>
        <v>0</v>
      </c>
      <c r="BB124" s="1370">
        <f t="shared" si="170"/>
        <v>0</v>
      </c>
      <c r="BC124" s="1370">
        <f t="shared" si="170"/>
        <v>0</v>
      </c>
      <c r="BD124" s="1370">
        <f t="shared" si="170"/>
        <v>0</v>
      </c>
      <c r="BE124" s="1371">
        <f t="shared" si="160"/>
        <v>0</v>
      </c>
      <c r="BF124" s="1370">
        <f t="shared" si="160"/>
        <v>0</v>
      </c>
      <c r="BG124" s="1370">
        <f t="shared" si="160"/>
        <v>0</v>
      </c>
      <c r="BH124" s="1370">
        <f t="shared" si="160"/>
        <v>0</v>
      </c>
      <c r="BI124" s="1370">
        <f t="shared" si="160"/>
        <v>0</v>
      </c>
      <c r="BJ124" s="1370">
        <f t="shared" si="160"/>
        <v>0</v>
      </c>
      <c r="BK124" s="1370">
        <f t="shared" si="160"/>
        <v>0</v>
      </c>
      <c r="BL124" s="1370">
        <f t="shared" si="160"/>
        <v>0</v>
      </c>
      <c r="BM124" s="1370">
        <f t="shared" si="160"/>
        <v>0</v>
      </c>
      <c r="BN124" s="1370">
        <f t="shared" si="160"/>
        <v>0</v>
      </c>
      <c r="BO124" s="1370">
        <f t="shared" si="160"/>
        <v>0</v>
      </c>
      <c r="BP124" s="1370">
        <f t="shared" si="160"/>
        <v>0</v>
      </c>
      <c r="BQ124" s="1370">
        <f t="shared" si="158"/>
        <v>0</v>
      </c>
      <c r="BR124" s="1370">
        <f t="shared" si="158"/>
        <v>0</v>
      </c>
      <c r="BS124" s="1370">
        <f t="shared" si="158"/>
        <v>0</v>
      </c>
      <c r="BT124" s="1370">
        <f t="shared" si="158"/>
        <v>0</v>
      </c>
      <c r="BU124" s="1370">
        <f t="shared" si="158"/>
        <v>0</v>
      </c>
      <c r="BV124" s="1370">
        <f t="shared" si="158"/>
        <v>0</v>
      </c>
      <c r="BW124" s="1370">
        <f t="shared" si="158"/>
        <v>0</v>
      </c>
      <c r="BX124" s="1370">
        <f t="shared" si="158"/>
        <v>0</v>
      </c>
      <c r="BY124" s="1370">
        <f t="shared" si="158"/>
        <v>0</v>
      </c>
      <c r="BZ124" s="1370">
        <f t="shared" si="158"/>
        <v>0</v>
      </c>
      <c r="CA124" s="1370">
        <f t="shared" si="158"/>
        <v>0</v>
      </c>
      <c r="CB124" s="1370">
        <f t="shared" si="158"/>
        <v>0</v>
      </c>
      <c r="CC124" s="1370">
        <f t="shared" si="158"/>
        <v>0</v>
      </c>
      <c r="CD124" s="1370">
        <f t="shared" si="158"/>
        <v>0</v>
      </c>
      <c r="CE124" s="1370">
        <f t="shared" si="158"/>
        <v>0</v>
      </c>
      <c r="CF124" s="1370">
        <f t="shared" si="158"/>
        <v>0</v>
      </c>
      <c r="CG124" s="1370">
        <f t="shared" si="167"/>
        <v>0</v>
      </c>
      <c r="CH124" s="1370">
        <f t="shared" si="167"/>
        <v>0</v>
      </c>
      <c r="CI124" s="1370">
        <f t="shared" si="167"/>
        <v>0</v>
      </c>
      <c r="CJ124" s="1370">
        <f t="shared" si="167"/>
        <v>0</v>
      </c>
      <c r="CK124" s="1370">
        <f t="shared" si="167"/>
        <v>0</v>
      </c>
      <c r="CL124" s="1370">
        <f t="shared" si="167"/>
        <v>0</v>
      </c>
      <c r="CM124" s="1370">
        <f t="shared" si="167"/>
        <v>0</v>
      </c>
      <c r="CN124" s="1370">
        <f t="shared" si="167"/>
        <v>0</v>
      </c>
      <c r="CO124" s="1370">
        <f t="shared" si="167"/>
        <v>0</v>
      </c>
      <c r="CP124" s="1370">
        <f t="shared" si="167"/>
        <v>0</v>
      </c>
      <c r="CQ124" s="1370">
        <f t="shared" si="167"/>
        <v>0</v>
      </c>
      <c r="CR124" s="1370">
        <f t="shared" si="167"/>
        <v>0</v>
      </c>
      <c r="CS124" s="1370">
        <f t="shared" si="167"/>
        <v>0</v>
      </c>
      <c r="CT124" s="1370">
        <f t="shared" si="167"/>
        <v>0</v>
      </c>
      <c r="CU124" s="1370">
        <f t="shared" si="167"/>
        <v>0</v>
      </c>
      <c r="CV124" s="1370">
        <f t="shared" si="167"/>
        <v>0</v>
      </c>
      <c r="CW124" s="1370">
        <f t="shared" ref="CW124:DI134" si="172">IF((DATE(YEAR($F124),MONTH($F124),1))&lt;=(DATE(YEAR($G124),MONTH($G124),1)),IF(AND($G124&lt;=CW$5,$H124&gt;CW$6),CW$4*($D124/($H124-$G124+1)),IF(AND($G124&gt;CW$5,$G124&lt;=CW$6),(CW$6-$G124+1)*($D124/($H124-$G124+1)),IF(AND($H124&gt;=CW$5,$H124&lt;=CW$6),($H124-CW$5+1)*($D124/($H124-$G124+1)),0))),IF($F124=CW$5,($F124-$G124+CW$4)/($H124-$G124+1)*$D124,IF($F124&lt;CW$5,IF(AND($G124&lt;=CW$5,$H124&gt;CW$6),CW$4*($D124/($H124-$G124+1)),IF(AND($H124&gt;=CW$5,$H124&lt;=CW$6),($H124-CW$5+1)*($D124/($H124-$G124+1)),0)),0)))</f>
        <v>0</v>
      </c>
      <c r="CX124" s="1370">
        <f t="shared" si="172"/>
        <v>0</v>
      </c>
      <c r="CY124" s="1370">
        <f t="shared" si="172"/>
        <v>0</v>
      </c>
      <c r="CZ124" s="1370">
        <f t="shared" si="172"/>
        <v>0</v>
      </c>
      <c r="DA124" s="1370">
        <f t="shared" si="172"/>
        <v>0</v>
      </c>
      <c r="DB124" s="1370">
        <f t="shared" si="172"/>
        <v>0</v>
      </c>
      <c r="DC124" s="1370">
        <f t="shared" si="172"/>
        <v>0</v>
      </c>
      <c r="DD124" s="1370">
        <f t="shared" si="172"/>
        <v>0</v>
      </c>
      <c r="DE124" s="1370">
        <f t="shared" si="172"/>
        <v>0</v>
      </c>
      <c r="DF124" s="1370">
        <f t="shared" si="172"/>
        <v>0</v>
      </c>
      <c r="DG124" s="1370">
        <f t="shared" si="172"/>
        <v>0</v>
      </c>
      <c r="DH124" s="1370">
        <f t="shared" si="172"/>
        <v>0</v>
      </c>
      <c r="DI124" s="1370">
        <f t="shared" si="172"/>
        <v>0</v>
      </c>
      <c r="DJ124" s="1370">
        <f t="shared" si="148"/>
        <v>0</v>
      </c>
      <c r="DK124" s="1370">
        <f t="shared" si="165"/>
        <v>1886834.119427507</v>
      </c>
      <c r="DL124" s="1370">
        <f t="shared" si="165"/>
        <v>1825968.502671781</v>
      </c>
      <c r="DM124" s="1370">
        <f t="shared" si="165"/>
        <v>1886834.119427507</v>
      </c>
      <c r="DN124" s="1370">
        <f t="shared" si="165"/>
        <v>1886834.119427507</v>
      </c>
      <c r="DO124" s="1370">
        <f t="shared" si="165"/>
        <v>1765102.8859160549</v>
      </c>
      <c r="DP124" s="1370">
        <f t="shared" si="165"/>
        <v>1886834.119427507</v>
      </c>
      <c r="DQ124" s="1370">
        <f t="shared" si="165"/>
        <v>1825968.502671781</v>
      </c>
      <c r="DR124" s="1370">
        <f t="shared" si="165"/>
        <v>1886834.119427507</v>
      </c>
      <c r="DS124" s="1370">
        <f t="shared" si="165"/>
        <v>1825968.502671781</v>
      </c>
      <c r="DT124" s="1370">
        <f t="shared" si="165"/>
        <v>1886834.119427507</v>
      </c>
      <c r="DU124" s="1370">
        <f t="shared" si="165"/>
        <v>1886834.119427507</v>
      </c>
      <c r="DV124" s="1370">
        <f t="shared" si="165"/>
        <v>1765102.8859160549</v>
      </c>
      <c r="DW124" s="1370">
        <f t="shared" si="165"/>
        <v>0</v>
      </c>
      <c r="DX124" s="1370">
        <f t="shared" si="165"/>
        <v>0</v>
      </c>
      <c r="DY124" s="1370">
        <f t="shared" si="165"/>
        <v>0</v>
      </c>
      <c r="DZ124" s="1370">
        <f t="shared" si="165"/>
        <v>0</v>
      </c>
      <c r="EA124" s="1370">
        <f t="shared" si="164"/>
        <v>0</v>
      </c>
      <c r="EB124" s="1370">
        <f t="shared" si="164"/>
        <v>0</v>
      </c>
      <c r="EC124" s="1370">
        <f t="shared" si="164"/>
        <v>0</v>
      </c>
      <c r="ED124" s="1370">
        <f t="shared" si="164"/>
        <v>0</v>
      </c>
      <c r="EE124" s="1370">
        <f t="shared" si="164"/>
        <v>0</v>
      </c>
      <c r="EF124" s="1370">
        <f t="shared" si="164"/>
        <v>0</v>
      </c>
      <c r="EG124" s="1370">
        <f t="shared" si="164"/>
        <v>0</v>
      </c>
      <c r="EH124" s="1370">
        <f t="shared" si="164"/>
        <v>0</v>
      </c>
      <c r="EI124" s="1370">
        <f t="shared" si="164"/>
        <v>0</v>
      </c>
      <c r="EJ124" s="1370">
        <f t="shared" si="164"/>
        <v>0</v>
      </c>
      <c r="EK124" s="1370">
        <f t="shared" si="164"/>
        <v>0</v>
      </c>
    </row>
    <row r="125" spans="1:141" s="1367" customFormat="1">
      <c r="A125" s="1364">
        <v>46692</v>
      </c>
      <c r="B125" s="1365">
        <v>2027</v>
      </c>
      <c r="C125" s="1341">
        <v>0</v>
      </c>
      <c r="D125" s="1366">
        <f t="shared" si="149"/>
        <v>0</v>
      </c>
      <c r="F125" s="1368">
        <v>46692</v>
      </c>
      <c r="G125" s="1368">
        <f t="shared" si="137"/>
        <v>46692</v>
      </c>
      <c r="H125" s="1369">
        <f t="shared" si="141"/>
        <v>47056</v>
      </c>
      <c r="J125" s="1370">
        <f t="shared" si="168"/>
        <v>0</v>
      </c>
      <c r="K125" s="1370">
        <f t="shared" si="168"/>
        <v>0</v>
      </c>
      <c r="L125" s="1370">
        <f t="shared" si="168"/>
        <v>0</v>
      </c>
      <c r="M125" s="1370">
        <f t="shared" si="168"/>
        <v>0</v>
      </c>
      <c r="N125" s="1370">
        <f t="shared" si="168"/>
        <v>0</v>
      </c>
      <c r="O125" s="1370">
        <f t="shared" si="168"/>
        <v>0</v>
      </c>
      <c r="P125" s="1370">
        <f t="shared" si="168"/>
        <v>0</v>
      </c>
      <c r="Q125" s="1370">
        <f t="shared" si="168"/>
        <v>0</v>
      </c>
      <c r="R125" s="1370">
        <f t="shared" si="168"/>
        <v>0</v>
      </c>
      <c r="S125" s="1370">
        <f t="shared" si="168"/>
        <v>0</v>
      </c>
      <c r="T125" s="1370">
        <f t="shared" si="168"/>
        <v>0</v>
      </c>
      <c r="U125" s="1371">
        <f t="shared" si="168"/>
        <v>0</v>
      </c>
      <c r="V125" s="1370">
        <f t="shared" si="168"/>
        <v>0</v>
      </c>
      <c r="W125" s="1370">
        <f t="shared" si="168"/>
        <v>0</v>
      </c>
      <c r="X125" s="1370">
        <f t="shared" si="168"/>
        <v>0</v>
      </c>
      <c r="Y125" s="1370">
        <f t="shared" si="168"/>
        <v>0</v>
      </c>
      <c r="Z125" s="1370">
        <f t="shared" si="169"/>
        <v>0</v>
      </c>
      <c r="AA125" s="1370">
        <f t="shared" si="169"/>
        <v>0</v>
      </c>
      <c r="AB125" s="1370">
        <f t="shared" si="169"/>
        <v>0</v>
      </c>
      <c r="AC125" s="1370">
        <f t="shared" si="169"/>
        <v>0</v>
      </c>
      <c r="AD125" s="1370">
        <f t="shared" si="169"/>
        <v>0</v>
      </c>
      <c r="AE125" s="1370">
        <f t="shared" si="169"/>
        <v>0</v>
      </c>
      <c r="AF125" s="1370">
        <f t="shared" si="169"/>
        <v>0</v>
      </c>
      <c r="AG125" s="1371">
        <f t="shared" si="169"/>
        <v>0</v>
      </c>
      <c r="AH125" s="1370">
        <f t="shared" si="169"/>
        <v>0</v>
      </c>
      <c r="AI125" s="1370">
        <f t="shared" si="169"/>
        <v>0</v>
      </c>
      <c r="AJ125" s="1370">
        <f t="shared" si="169"/>
        <v>0</v>
      </c>
      <c r="AK125" s="1370">
        <f t="shared" si="169"/>
        <v>0</v>
      </c>
      <c r="AL125" s="1370">
        <f t="shared" si="169"/>
        <v>0</v>
      </c>
      <c r="AM125" s="1370">
        <f t="shared" si="169"/>
        <v>0</v>
      </c>
      <c r="AN125" s="1370">
        <f t="shared" si="169"/>
        <v>0</v>
      </c>
      <c r="AO125" s="1370">
        <f t="shared" si="170"/>
        <v>0</v>
      </c>
      <c r="AP125" s="1370">
        <f t="shared" si="170"/>
        <v>0</v>
      </c>
      <c r="AQ125" s="1370">
        <f t="shared" si="170"/>
        <v>0</v>
      </c>
      <c r="AR125" s="1370">
        <f t="shared" si="170"/>
        <v>0</v>
      </c>
      <c r="AS125" s="1371">
        <f t="shared" si="170"/>
        <v>0</v>
      </c>
      <c r="AT125" s="1370">
        <f t="shared" si="170"/>
        <v>0</v>
      </c>
      <c r="AU125" s="1370">
        <f t="shared" si="170"/>
        <v>0</v>
      </c>
      <c r="AV125" s="1370">
        <f t="shared" si="170"/>
        <v>0</v>
      </c>
      <c r="AW125" s="1370">
        <f t="shared" si="170"/>
        <v>0</v>
      </c>
      <c r="AX125" s="1370">
        <f t="shared" si="170"/>
        <v>0</v>
      </c>
      <c r="AY125" s="1370">
        <f t="shared" si="170"/>
        <v>0</v>
      </c>
      <c r="AZ125" s="1370">
        <f t="shared" si="170"/>
        <v>0</v>
      </c>
      <c r="BA125" s="1370">
        <f t="shared" si="170"/>
        <v>0</v>
      </c>
      <c r="BB125" s="1370">
        <f t="shared" si="170"/>
        <v>0</v>
      </c>
      <c r="BC125" s="1370">
        <f t="shared" si="170"/>
        <v>0</v>
      </c>
      <c r="BD125" s="1370">
        <f t="shared" si="170"/>
        <v>0</v>
      </c>
      <c r="BE125" s="1371">
        <f t="shared" si="160"/>
        <v>0</v>
      </c>
      <c r="BF125" s="1370">
        <f t="shared" si="160"/>
        <v>0</v>
      </c>
      <c r="BG125" s="1370">
        <f t="shared" si="160"/>
        <v>0</v>
      </c>
      <c r="BH125" s="1370">
        <f t="shared" si="160"/>
        <v>0</v>
      </c>
      <c r="BI125" s="1370">
        <f t="shared" si="160"/>
        <v>0</v>
      </c>
      <c r="BJ125" s="1370">
        <f t="shared" si="160"/>
        <v>0</v>
      </c>
      <c r="BK125" s="1370">
        <f t="shared" si="160"/>
        <v>0</v>
      </c>
      <c r="BL125" s="1370">
        <f t="shared" si="160"/>
        <v>0</v>
      </c>
      <c r="BM125" s="1370">
        <f t="shared" si="160"/>
        <v>0</v>
      </c>
      <c r="BN125" s="1370">
        <f t="shared" si="160"/>
        <v>0</v>
      </c>
      <c r="BO125" s="1370">
        <f t="shared" si="160"/>
        <v>0</v>
      </c>
      <c r="BP125" s="1370">
        <f t="shared" si="160"/>
        <v>0</v>
      </c>
      <c r="BQ125" s="1370">
        <f t="shared" si="158"/>
        <v>0</v>
      </c>
      <c r="BR125" s="1370">
        <f t="shared" si="158"/>
        <v>0</v>
      </c>
      <c r="BS125" s="1370">
        <f t="shared" si="158"/>
        <v>0</v>
      </c>
      <c r="BT125" s="1370">
        <f t="shared" si="158"/>
        <v>0</v>
      </c>
      <c r="BU125" s="1370">
        <f t="shared" si="158"/>
        <v>0</v>
      </c>
      <c r="BV125" s="1370">
        <f t="shared" si="158"/>
        <v>0</v>
      </c>
      <c r="BW125" s="1370">
        <f t="shared" si="158"/>
        <v>0</v>
      </c>
      <c r="BX125" s="1370">
        <f t="shared" si="158"/>
        <v>0</v>
      </c>
      <c r="BY125" s="1370">
        <f t="shared" si="158"/>
        <v>0</v>
      </c>
      <c r="BZ125" s="1370">
        <f t="shared" si="158"/>
        <v>0</v>
      </c>
      <c r="CA125" s="1370">
        <f t="shared" si="158"/>
        <v>0</v>
      </c>
      <c r="CB125" s="1370">
        <f t="shared" si="158"/>
        <v>0</v>
      </c>
      <c r="CC125" s="1370">
        <f t="shared" si="158"/>
        <v>0</v>
      </c>
      <c r="CD125" s="1370">
        <f t="shared" si="158"/>
        <v>0</v>
      </c>
      <c r="CE125" s="1370">
        <f t="shared" si="158"/>
        <v>0</v>
      </c>
      <c r="CF125" s="1370">
        <f t="shared" si="158"/>
        <v>0</v>
      </c>
      <c r="CG125" s="1370">
        <f t="shared" si="167"/>
        <v>0</v>
      </c>
      <c r="CH125" s="1370">
        <f t="shared" si="167"/>
        <v>0</v>
      </c>
      <c r="CI125" s="1370">
        <f t="shared" si="167"/>
        <v>0</v>
      </c>
      <c r="CJ125" s="1370">
        <f t="shared" si="167"/>
        <v>0</v>
      </c>
      <c r="CK125" s="1370">
        <f t="shared" si="167"/>
        <v>0</v>
      </c>
      <c r="CL125" s="1370">
        <f t="shared" si="167"/>
        <v>0</v>
      </c>
      <c r="CM125" s="1370">
        <f t="shared" si="167"/>
        <v>0</v>
      </c>
      <c r="CN125" s="1370">
        <f t="shared" si="167"/>
        <v>0</v>
      </c>
      <c r="CO125" s="1370">
        <f t="shared" si="167"/>
        <v>0</v>
      </c>
      <c r="CP125" s="1370">
        <f t="shared" si="167"/>
        <v>0</v>
      </c>
      <c r="CQ125" s="1370">
        <f t="shared" si="167"/>
        <v>0</v>
      </c>
      <c r="CR125" s="1370">
        <f t="shared" si="167"/>
        <v>0</v>
      </c>
      <c r="CS125" s="1370">
        <f t="shared" si="167"/>
        <v>0</v>
      </c>
      <c r="CT125" s="1370">
        <f t="shared" si="167"/>
        <v>0</v>
      </c>
      <c r="CU125" s="1370">
        <f t="shared" si="167"/>
        <v>0</v>
      </c>
      <c r="CV125" s="1370">
        <f t="shared" si="167"/>
        <v>0</v>
      </c>
      <c r="CW125" s="1370">
        <f t="shared" si="172"/>
        <v>0</v>
      </c>
      <c r="CX125" s="1370">
        <f t="shared" si="172"/>
        <v>0</v>
      </c>
      <c r="CY125" s="1370">
        <f t="shared" si="172"/>
        <v>0</v>
      </c>
      <c r="CZ125" s="1370">
        <f t="shared" si="172"/>
        <v>0</v>
      </c>
      <c r="DA125" s="1370">
        <f t="shared" si="172"/>
        <v>0</v>
      </c>
      <c r="DB125" s="1370">
        <f t="shared" si="172"/>
        <v>0</v>
      </c>
      <c r="DC125" s="1370">
        <f t="shared" si="172"/>
        <v>0</v>
      </c>
      <c r="DD125" s="1370">
        <f t="shared" si="172"/>
        <v>0</v>
      </c>
      <c r="DE125" s="1370">
        <f t="shared" si="172"/>
        <v>0</v>
      </c>
      <c r="DF125" s="1370">
        <f t="shared" si="172"/>
        <v>0</v>
      </c>
      <c r="DG125" s="1370">
        <f t="shared" si="172"/>
        <v>0</v>
      </c>
      <c r="DH125" s="1370">
        <f t="shared" si="172"/>
        <v>0</v>
      </c>
      <c r="DI125" s="1370">
        <f t="shared" si="172"/>
        <v>0</v>
      </c>
      <c r="DJ125" s="1370">
        <f t="shared" si="148"/>
        <v>0</v>
      </c>
      <c r="DK125" s="1370">
        <f t="shared" si="165"/>
        <v>0</v>
      </c>
      <c r="DL125" s="1370">
        <f t="shared" si="165"/>
        <v>0</v>
      </c>
      <c r="DM125" s="1370">
        <f t="shared" si="165"/>
        <v>0</v>
      </c>
      <c r="DN125" s="1370">
        <f t="shared" si="165"/>
        <v>0</v>
      </c>
      <c r="DO125" s="1370">
        <f t="shared" si="165"/>
        <v>0</v>
      </c>
      <c r="DP125" s="1370">
        <f t="shared" si="165"/>
        <v>0</v>
      </c>
      <c r="DQ125" s="1370">
        <f t="shared" si="165"/>
        <v>0</v>
      </c>
      <c r="DR125" s="1370">
        <f t="shared" si="165"/>
        <v>0</v>
      </c>
      <c r="DS125" s="1370">
        <f t="shared" si="165"/>
        <v>0</v>
      </c>
      <c r="DT125" s="1370">
        <f t="shared" si="165"/>
        <v>0</v>
      </c>
      <c r="DU125" s="1370">
        <f t="shared" si="165"/>
        <v>0</v>
      </c>
      <c r="DV125" s="1370">
        <f t="shared" si="165"/>
        <v>0</v>
      </c>
      <c r="DW125" s="1370">
        <f t="shared" si="165"/>
        <v>0</v>
      </c>
      <c r="DX125" s="1370">
        <f t="shared" si="165"/>
        <v>0</v>
      </c>
      <c r="DY125" s="1370">
        <f t="shared" si="165"/>
        <v>0</v>
      </c>
      <c r="DZ125" s="1370">
        <f t="shared" si="165"/>
        <v>0</v>
      </c>
      <c r="EA125" s="1370">
        <f t="shared" si="164"/>
        <v>0</v>
      </c>
      <c r="EB125" s="1370">
        <f t="shared" si="164"/>
        <v>0</v>
      </c>
      <c r="EC125" s="1370">
        <f t="shared" si="164"/>
        <v>0</v>
      </c>
      <c r="ED125" s="1370">
        <f t="shared" si="164"/>
        <v>0</v>
      </c>
      <c r="EE125" s="1370">
        <f t="shared" si="164"/>
        <v>0</v>
      </c>
      <c r="EF125" s="1370">
        <f t="shared" si="164"/>
        <v>0</v>
      </c>
      <c r="EG125" s="1370">
        <f t="shared" si="164"/>
        <v>0</v>
      </c>
      <c r="EH125" s="1370">
        <f t="shared" si="164"/>
        <v>0</v>
      </c>
      <c r="EI125" s="1370">
        <f t="shared" si="164"/>
        <v>0</v>
      </c>
      <c r="EJ125" s="1370">
        <f t="shared" si="164"/>
        <v>0</v>
      </c>
      <c r="EK125" s="1370">
        <f t="shared" si="164"/>
        <v>0</v>
      </c>
    </row>
    <row r="126" spans="1:141" s="1375" customFormat="1">
      <c r="A126" s="1372">
        <v>46722</v>
      </c>
      <c r="B126" s="1373">
        <v>2027</v>
      </c>
      <c r="C126" s="1342">
        <v>0</v>
      </c>
      <c r="D126" s="1374">
        <f t="shared" si="149"/>
        <v>0</v>
      </c>
      <c r="F126" s="1376">
        <v>46722</v>
      </c>
      <c r="G126" s="1376">
        <f t="shared" si="137"/>
        <v>46722</v>
      </c>
      <c r="H126" s="1377">
        <f t="shared" si="141"/>
        <v>47086</v>
      </c>
      <c r="J126" s="1378">
        <f t="shared" si="168"/>
        <v>0</v>
      </c>
      <c r="K126" s="1378">
        <f t="shared" si="168"/>
        <v>0</v>
      </c>
      <c r="L126" s="1378">
        <f t="shared" si="168"/>
        <v>0</v>
      </c>
      <c r="M126" s="1378">
        <f t="shared" si="168"/>
        <v>0</v>
      </c>
      <c r="N126" s="1378">
        <f t="shared" si="168"/>
        <v>0</v>
      </c>
      <c r="O126" s="1378">
        <f t="shared" si="168"/>
        <v>0</v>
      </c>
      <c r="P126" s="1378">
        <f t="shared" si="168"/>
        <v>0</v>
      </c>
      <c r="Q126" s="1378">
        <f t="shared" si="168"/>
        <v>0</v>
      </c>
      <c r="R126" s="1378">
        <f t="shared" si="168"/>
        <v>0</v>
      </c>
      <c r="S126" s="1378">
        <f t="shared" si="168"/>
        <v>0</v>
      </c>
      <c r="T126" s="1378">
        <f t="shared" si="168"/>
        <v>0</v>
      </c>
      <c r="U126" s="1379">
        <f t="shared" si="168"/>
        <v>0</v>
      </c>
      <c r="V126" s="1378">
        <f t="shared" si="168"/>
        <v>0</v>
      </c>
      <c r="W126" s="1378">
        <f t="shared" si="168"/>
        <v>0</v>
      </c>
      <c r="X126" s="1378">
        <f t="shared" si="168"/>
        <v>0</v>
      </c>
      <c r="Y126" s="1378">
        <f t="shared" si="168"/>
        <v>0</v>
      </c>
      <c r="Z126" s="1378">
        <f t="shared" si="169"/>
        <v>0</v>
      </c>
      <c r="AA126" s="1378">
        <f t="shared" si="169"/>
        <v>0</v>
      </c>
      <c r="AB126" s="1378">
        <f t="shared" si="169"/>
        <v>0</v>
      </c>
      <c r="AC126" s="1378">
        <f t="shared" si="169"/>
        <v>0</v>
      </c>
      <c r="AD126" s="1378">
        <f t="shared" si="169"/>
        <v>0</v>
      </c>
      <c r="AE126" s="1378">
        <f t="shared" si="169"/>
        <v>0</v>
      </c>
      <c r="AF126" s="1378">
        <f t="shared" si="169"/>
        <v>0</v>
      </c>
      <c r="AG126" s="1379">
        <f t="shared" si="169"/>
        <v>0</v>
      </c>
      <c r="AH126" s="1378">
        <f t="shared" si="169"/>
        <v>0</v>
      </c>
      <c r="AI126" s="1378">
        <f t="shared" si="169"/>
        <v>0</v>
      </c>
      <c r="AJ126" s="1378">
        <f t="shared" si="169"/>
        <v>0</v>
      </c>
      <c r="AK126" s="1378">
        <f t="shared" si="169"/>
        <v>0</v>
      </c>
      <c r="AL126" s="1378">
        <f t="shared" si="169"/>
        <v>0</v>
      </c>
      <c r="AM126" s="1378">
        <f t="shared" si="169"/>
        <v>0</v>
      </c>
      <c r="AN126" s="1378">
        <f t="shared" si="169"/>
        <v>0</v>
      </c>
      <c r="AO126" s="1378">
        <f t="shared" si="170"/>
        <v>0</v>
      </c>
      <c r="AP126" s="1378">
        <f t="shared" si="170"/>
        <v>0</v>
      </c>
      <c r="AQ126" s="1378">
        <f t="shared" si="170"/>
        <v>0</v>
      </c>
      <c r="AR126" s="1378">
        <f t="shared" si="170"/>
        <v>0</v>
      </c>
      <c r="AS126" s="1379">
        <f t="shared" si="170"/>
        <v>0</v>
      </c>
      <c r="AT126" s="1378">
        <f t="shared" si="170"/>
        <v>0</v>
      </c>
      <c r="AU126" s="1378">
        <f t="shared" si="170"/>
        <v>0</v>
      </c>
      <c r="AV126" s="1378">
        <f t="shared" si="170"/>
        <v>0</v>
      </c>
      <c r="AW126" s="1378">
        <f t="shared" si="170"/>
        <v>0</v>
      </c>
      <c r="AX126" s="1378">
        <f t="shared" si="170"/>
        <v>0</v>
      </c>
      <c r="AY126" s="1378">
        <f t="shared" si="170"/>
        <v>0</v>
      </c>
      <c r="AZ126" s="1378">
        <f t="shared" si="170"/>
        <v>0</v>
      </c>
      <c r="BA126" s="1378">
        <f t="shared" si="170"/>
        <v>0</v>
      </c>
      <c r="BB126" s="1378">
        <f t="shared" si="170"/>
        <v>0</v>
      </c>
      <c r="BC126" s="1378">
        <f t="shared" si="170"/>
        <v>0</v>
      </c>
      <c r="BD126" s="1378">
        <f t="shared" si="170"/>
        <v>0</v>
      </c>
      <c r="BE126" s="1379">
        <f t="shared" si="160"/>
        <v>0</v>
      </c>
      <c r="BF126" s="1378">
        <f t="shared" si="160"/>
        <v>0</v>
      </c>
      <c r="BG126" s="1378">
        <f t="shared" ref="BE126:BT141" si="173">IF((DATE(YEAR($F126),MONTH($F126),1))&lt;=(DATE(YEAR($G126),MONTH($G126),1)),IF(AND($G126&lt;=BG$5,$H126&gt;BG$6),BG$4*($D126/($H126-$G126+1)),IF(AND($G126&gt;BG$5,$G126&lt;=BG$6),(BG$6-$G126+1)*($D126/($H126-$G126+1)),IF(AND($H126&gt;=BG$5,$H126&lt;=BG$6),($H126-BG$5+1)*($D126/($H126-$G126+1)),0))),IF($F126=BG$5,($F126-$G126+BG$4)/($H126-$G126+1)*$D126,IF($F126&lt;BG$5,IF(AND($G126&lt;=BG$5,$H126&gt;BG$6),BG$4*($D126/($H126-$G126+1)),IF(AND($H126&gt;=BG$5,$H126&lt;=BG$6),($H126-BG$5+1)*($D126/($H126-$G126+1)),0)),0)))</f>
        <v>0</v>
      </c>
      <c r="BH126" s="1378">
        <f t="shared" si="173"/>
        <v>0</v>
      </c>
      <c r="BI126" s="1378">
        <f t="shared" si="173"/>
        <v>0</v>
      </c>
      <c r="BJ126" s="1378">
        <f t="shared" si="173"/>
        <v>0</v>
      </c>
      <c r="BK126" s="1378">
        <f t="shared" si="173"/>
        <v>0</v>
      </c>
      <c r="BL126" s="1378">
        <f t="shared" si="173"/>
        <v>0</v>
      </c>
      <c r="BM126" s="1378">
        <f t="shared" si="173"/>
        <v>0</v>
      </c>
      <c r="BN126" s="1378">
        <f t="shared" si="173"/>
        <v>0</v>
      </c>
      <c r="BO126" s="1378">
        <f t="shared" si="173"/>
        <v>0</v>
      </c>
      <c r="BP126" s="1378">
        <f t="shared" si="173"/>
        <v>0</v>
      </c>
      <c r="BQ126" s="1378">
        <f t="shared" si="158"/>
        <v>0</v>
      </c>
      <c r="BR126" s="1378">
        <f t="shared" si="158"/>
        <v>0</v>
      </c>
      <c r="BS126" s="1378">
        <f t="shared" si="158"/>
        <v>0</v>
      </c>
      <c r="BT126" s="1378">
        <f t="shared" si="158"/>
        <v>0</v>
      </c>
      <c r="BU126" s="1378">
        <f t="shared" si="158"/>
        <v>0</v>
      </c>
      <c r="BV126" s="1378">
        <f t="shared" si="158"/>
        <v>0</v>
      </c>
      <c r="BW126" s="1378">
        <f t="shared" si="158"/>
        <v>0</v>
      </c>
      <c r="BX126" s="1378">
        <f t="shared" si="158"/>
        <v>0</v>
      </c>
      <c r="BY126" s="1378">
        <f t="shared" si="158"/>
        <v>0</v>
      </c>
      <c r="BZ126" s="1378">
        <f t="shared" si="158"/>
        <v>0</v>
      </c>
      <c r="CA126" s="1378">
        <f t="shared" si="158"/>
        <v>0</v>
      </c>
      <c r="CB126" s="1378">
        <f t="shared" si="158"/>
        <v>0</v>
      </c>
      <c r="CC126" s="1378">
        <f t="shared" si="158"/>
        <v>0</v>
      </c>
      <c r="CD126" s="1378">
        <f t="shared" si="158"/>
        <v>0</v>
      </c>
      <c r="CE126" s="1378">
        <f t="shared" si="158"/>
        <v>0</v>
      </c>
      <c r="CF126" s="1378">
        <f t="shared" si="158"/>
        <v>0</v>
      </c>
      <c r="CG126" s="1378">
        <f t="shared" si="167"/>
        <v>0</v>
      </c>
      <c r="CH126" s="1378">
        <f t="shared" si="167"/>
        <v>0</v>
      </c>
      <c r="CI126" s="1378">
        <f t="shared" si="167"/>
        <v>0</v>
      </c>
      <c r="CJ126" s="1378">
        <f t="shared" si="167"/>
        <v>0</v>
      </c>
      <c r="CK126" s="1378">
        <f t="shared" si="167"/>
        <v>0</v>
      </c>
      <c r="CL126" s="1378">
        <f t="shared" si="167"/>
        <v>0</v>
      </c>
      <c r="CM126" s="1378">
        <f t="shared" si="167"/>
        <v>0</v>
      </c>
      <c r="CN126" s="1378">
        <f t="shared" si="167"/>
        <v>0</v>
      </c>
      <c r="CO126" s="1378">
        <f t="shared" si="167"/>
        <v>0</v>
      </c>
      <c r="CP126" s="1378">
        <f t="shared" si="167"/>
        <v>0</v>
      </c>
      <c r="CQ126" s="1378">
        <f t="shared" si="167"/>
        <v>0</v>
      </c>
      <c r="CR126" s="1378">
        <f t="shared" si="167"/>
        <v>0</v>
      </c>
      <c r="CS126" s="1378">
        <f t="shared" si="167"/>
        <v>0</v>
      </c>
      <c r="CT126" s="1378">
        <f t="shared" si="167"/>
        <v>0</v>
      </c>
      <c r="CU126" s="1378">
        <f t="shared" si="167"/>
        <v>0</v>
      </c>
      <c r="CV126" s="1378">
        <f t="shared" si="167"/>
        <v>0</v>
      </c>
      <c r="CW126" s="1378">
        <f t="shared" si="172"/>
        <v>0</v>
      </c>
      <c r="CX126" s="1378">
        <f t="shared" si="172"/>
        <v>0</v>
      </c>
      <c r="CY126" s="1378">
        <f t="shared" si="172"/>
        <v>0</v>
      </c>
      <c r="CZ126" s="1378">
        <f t="shared" si="172"/>
        <v>0</v>
      </c>
      <c r="DA126" s="1378">
        <f t="shared" si="172"/>
        <v>0</v>
      </c>
      <c r="DB126" s="1378">
        <f t="shared" si="172"/>
        <v>0</v>
      </c>
      <c r="DC126" s="1378">
        <f t="shared" si="172"/>
        <v>0</v>
      </c>
      <c r="DD126" s="1378">
        <f t="shared" si="172"/>
        <v>0</v>
      </c>
      <c r="DE126" s="1378">
        <f t="shared" si="172"/>
        <v>0</v>
      </c>
      <c r="DF126" s="1378">
        <f t="shared" si="172"/>
        <v>0</v>
      </c>
      <c r="DG126" s="1378">
        <f t="shared" si="172"/>
        <v>0</v>
      </c>
      <c r="DH126" s="1378">
        <f t="shared" si="172"/>
        <v>0</v>
      </c>
      <c r="DI126" s="1378">
        <f t="shared" si="172"/>
        <v>0</v>
      </c>
      <c r="DJ126" s="1378">
        <f t="shared" si="148"/>
        <v>0</v>
      </c>
      <c r="DK126" s="1378">
        <f t="shared" si="165"/>
        <v>0</v>
      </c>
      <c r="DL126" s="1378">
        <f t="shared" si="165"/>
        <v>0</v>
      </c>
      <c r="DM126" s="1378">
        <f t="shared" si="165"/>
        <v>0</v>
      </c>
      <c r="DN126" s="1378">
        <f t="shared" si="165"/>
        <v>0</v>
      </c>
      <c r="DO126" s="1378">
        <f t="shared" si="165"/>
        <v>0</v>
      </c>
      <c r="DP126" s="1378">
        <f t="shared" si="165"/>
        <v>0</v>
      </c>
      <c r="DQ126" s="1378">
        <f t="shared" si="165"/>
        <v>0</v>
      </c>
      <c r="DR126" s="1378">
        <f t="shared" si="165"/>
        <v>0</v>
      </c>
      <c r="DS126" s="1378">
        <f t="shared" si="165"/>
        <v>0</v>
      </c>
      <c r="DT126" s="1378">
        <f t="shared" si="165"/>
        <v>0</v>
      </c>
      <c r="DU126" s="1378">
        <f t="shared" si="165"/>
        <v>0</v>
      </c>
      <c r="DV126" s="1378">
        <f t="shared" si="165"/>
        <v>0</v>
      </c>
      <c r="DW126" s="1378">
        <f t="shared" si="165"/>
        <v>0</v>
      </c>
      <c r="DX126" s="1378">
        <f t="shared" si="165"/>
        <v>0</v>
      </c>
      <c r="DY126" s="1378">
        <f t="shared" si="165"/>
        <v>0</v>
      </c>
      <c r="DZ126" s="1378">
        <f t="shared" si="165"/>
        <v>0</v>
      </c>
      <c r="EA126" s="1378">
        <f t="shared" si="164"/>
        <v>0</v>
      </c>
      <c r="EB126" s="1378">
        <f t="shared" si="164"/>
        <v>0</v>
      </c>
      <c r="EC126" s="1378">
        <f t="shared" si="164"/>
        <v>0</v>
      </c>
      <c r="ED126" s="1378">
        <f t="shared" si="164"/>
        <v>0</v>
      </c>
      <c r="EE126" s="1378">
        <f t="shared" si="164"/>
        <v>0</v>
      </c>
      <c r="EF126" s="1378">
        <f t="shared" si="164"/>
        <v>0</v>
      </c>
      <c r="EG126" s="1378">
        <f t="shared" si="164"/>
        <v>0</v>
      </c>
      <c r="EH126" s="1378">
        <f t="shared" si="164"/>
        <v>0</v>
      </c>
      <c r="EI126" s="1378">
        <f t="shared" si="164"/>
        <v>0</v>
      </c>
      <c r="EJ126" s="1378">
        <f t="shared" si="164"/>
        <v>0</v>
      </c>
      <c r="EK126" s="1378">
        <f t="shared" si="164"/>
        <v>0</v>
      </c>
    </row>
    <row r="127" spans="1:141" s="1359" customFormat="1">
      <c r="A127" s="1356">
        <v>46753</v>
      </c>
      <c r="B127" s="1357">
        <v>2028</v>
      </c>
      <c r="C127" s="1380">
        <v>69424.844113222527</v>
      </c>
      <c r="D127" s="1358">
        <f t="shared" si="149"/>
        <v>26659140.13947745</v>
      </c>
      <c r="F127" s="1360">
        <v>46753</v>
      </c>
      <c r="G127" s="1360">
        <f t="shared" si="137"/>
        <v>46753</v>
      </c>
      <c r="H127" s="1361">
        <f t="shared" ref="H127:H148" si="174">G127+364</f>
        <v>47117</v>
      </c>
      <c r="J127" s="1362">
        <f t="shared" si="168"/>
        <v>0</v>
      </c>
      <c r="K127" s="1362">
        <f t="shared" si="168"/>
        <v>0</v>
      </c>
      <c r="L127" s="1362">
        <f t="shared" si="168"/>
        <v>0</v>
      </c>
      <c r="M127" s="1362">
        <f t="shared" si="168"/>
        <v>0</v>
      </c>
      <c r="N127" s="1362">
        <f t="shared" si="168"/>
        <v>0</v>
      </c>
      <c r="O127" s="1362">
        <f t="shared" si="168"/>
        <v>0</v>
      </c>
      <c r="P127" s="1362">
        <f t="shared" si="168"/>
        <v>0</v>
      </c>
      <c r="Q127" s="1362">
        <f t="shared" si="168"/>
        <v>0</v>
      </c>
      <c r="R127" s="1362">
        <f t="shared" si="168"/>
        <v>0</v>
      </c>
      <c r="S127" s="1362">
        <f t="shared" si="168"/>
        <v>0</v>
      </c>
      <c r="T127" s="1362">
        <f t="shared" si="168"/>
        <v>0</v>
      </c>
      <c r="U127" s="1363">
        <f t="shared" si="168"/>
        <v>0</v>
      </c>
      <c r="V127" s="1362">
        <f t="shared" si="168"/>
        <v>0</v>
      </c>
      <c r="W127" s="1362">
        <f t="shared" si="168"/>
        <v>0</v>
      </c>
      <c r="X127" s="1362">
        <f t="shared" si="168"/>
        <v>0</v>
      </c>
      <c r="Y127" s="1362">
        <f t="shared" si="168"/>
        <v>0</v>
      </c>
      <c r="Z127" s="1362">
        <f t="shared" si="169"/>
        <v>0</v>
      </c>
      <c r="AA127" s="1362">
        <f t="shared" si="169"/>
        <v>0</v>
      </c>
      <c r="AB127" s="1362">
        <f t="shared" si="169"/>
        <v>0</v>
      </c>
      <c r="AC127" s="1362">
        <f t="shared" si="169"/>
        <v>0</v>
      </c>
      <c r="AD127" s="1362">
        <f t="shared" si="169"/>
        <v>0</v>
      </c>
      <c r="AE127" s="1362">
        <f t="shared" si="169"/>
        <v>0</v>
      </c>
      <c r="AF127" s="1362">
        <f t="shared" si="169"/>
        <v>0</v>
      </c>
      <c r="AG127" s="1363">
        <f t="shared" si="169"/>
        <v>0</v>
      </c>
      <c r="AH127" s="1362">
        <f t="shared" si="169"/>
        <v>0</v>
      </c>
      <c r="AI127" s="1362">
        <f t="shared" si="169"/>
        <v>0</v>
      </c>
      <c r="AJ127" s="1362">
        <f t="shared" si="169"/>
        <v>0</v>
      </c>
      <c r="AK127" s="1362">
        <f t="shared" si="169"/>
        <v>0</v>
      </c>
      <c r="AL127" s="1362">
        <f t="shared" si="169"/>
        <v>0</v>
      </c>
      <c r="AM127" s="1362">
        <f t="shared" si="169"/>
        <v>0</v>
      </c>
      <c r="AN127" s="1362">
        <f t="shared" si="169"/>
        <v>0</v>
      </c>
      <c r="AO127" s="1362">
        <f t="shared" si="170"/>
        <v>0</v>
      </c>
      <c r="AP127" s="1362">
        <f t="shared" si="170"/>
        <v>0</v>
      </c>
      <c r="AQ127" s="1362">
        <f t="shared" si="170"/>
        <v>0</v>
      </c>
      <c r="AR127" s="1362">
        <f t="shared" si="170"/>
        <v>0</v>
      </c>
      <c r="AS127" s="1363">
        <f t="shared" si="170"/>
        <v>0</v>
      </c>
      <c r="AT127" s="1362">
        <f t="shared" si="170"/>
        <v>0</v>
      </c>
      <c r="AU127" s="1362">
        <f t="shared" si="170"/>
        <v>0</v>
      </c>
      <c r="AV127" s="1362">
        <f t="shared" si="170"/>
        <v>0</v>
      </c>
      <c r="AW127" s="1362">
        <f t="shared" si="170"/>
        <v>0</v>
      </c>
      <c r="AX127" s="1362">
        <f t="shared" si="170"/>
        <v>0</v>
      </c>
      <c r="AY127" s="1362">
        <f t="shared" si="170"/>
        <v>0</v>
      </c>
      <c r="AZ127" s="1362">
        <f t="shared" si="170"/>
        <v>0</v>
      </c>
      <c r="BA127" s="1362">
        <f t="shared" si="170"/>
        <v>0</v>
      </c>
      <c r="BB127" s="1362">
        <f t="shared" si="170"/>
        <v>0</v>
      </c>
      <c r="BC127" s="1362">
        <f t="shared" si="170"/>
        <v>0</v>
      </c>
      <c r="BD127" s="1362">
        <f t="shared" si="170"/>
        <v>0</v>
      </c>
      <c r="BE127" s="1363">
        <f t="shared" si="173"/>
        <v>0</v>
      </c>
      <c r="BF127" s="1362">
        <f t="shared" si="173"/>
        <v>0</v>
      </c>
      <c r="BG127" s="1362">
        <f t="shared" si="173"/>
        <v>0</v>
      </c>
      <c r="BH127" s="1362">
        <f t="shared" si="173"/>
        <v>0</v>
      </c>
      <c r="BI127" s="1362">
        <f t="shared" si="173"/>
        <v>0</v>
      </c>
      <c r="BJ127" s="1362">
        <f t="shared" si="173"/>
        <v>0</v>
      </c>
      <c r="BK127" s="1362">
        <f t="shared" si="173"/>
        <v>0</v>
      </c>
      <c r="BL127" s="1362">
        <f t="shared" si="173"/>
        <v>0</v>
      </c>
      <c r="BM127" s="1362">
        <f t="shared" si="173"/>
        <v>0</v>
      </c>
      <c r="BN127" s="1362">
        <f t="shared" si="173"/>
        <v>0</v>
      </c>
      <c r="BO127" s="1362">
        <f t="shared" si="173"/>
        <v>0</v>
      </c>
      <c r="BP127" s="1362">
        <f t="shared" si="173"/>
        <v>0</v>
      </c>
      <c r="BQ127" s="1362">
        <f t="shared" si="158"/>
        <v>0</v>
      </c>
      <c r="BR127" s="1362">
        <f t="shared" si="158"/>
        <v>0</v>
      </c>
      <c r="BS127" s="1362">
        <f t="shared" si="158"/>
        <v>0</v>
      </c>
      <c r="BT127" s="1362">
        <f t="shared" si="158"/>
        <v>0</v>
      </c>
      <c r="BU127" s="1362">
        <f t="shared" si="158"/>
        <v>0</v>
      </c>
      <c r="BV127" s="1362">
        <f t="shared" si="158"/>
        <v>0</v>
      </c>
      <c r="BW127" s="1362">
        <f t="shared" si="158"/>
        <v>0</v>
      </c>
      <c r="BX127" s="1362">
        <f t="shared" si="158"/>
        <v>0</v>
      </c>
      <c r="BY127" s="1362">
        <f t="shared" si="158"/>
        <v>0</v>
      </c>
      <c r="BZ127" s="1362">
        <f t="shared" si="158"/>
        <v>0</v>
      </c>
      <c r="CA127" s="1362">
        <f t="shared" si="158"/>
        <v>0</v>
      </c>
      <c r="CB127" s="1362">
        <f t="shared" si="158"/>
        <v>0</v>
      </c>
      <c r="CC127" s="1362">
        <f t="shared" si="158"/>
        <v>0</v>
      </c>
      <c r="CD127" s="1362">
        <f t="shared" si="158"/>
        <v>0</v>
      </c>
      <c r="CE127" s="1362">
        <f t="shared" si="158"/>
        <v>0</v>
      </c>
      <c r="CF127" s="1362">
        <f t="shared" si="158"/>
        <v>0</v>
      </c>
      <c r="CG127" s="1362">
        <f t="shared" si="167"/>
        <v>0</v>
      </c>
      <c r="CH127" s="1362">
        <f t="shared" si="167"/>
        <v>0</v>
      </c>
      <c r="CI127" s="1362">
        <f t="shared" si="167"/>
        <v>0</v>
      </c>
      <c r="CJ127" s="1362">
        <f t="shared" si="167"/>
        <v>0</v>
      </c>
      <c r="CK127" s="1362">
        <f t="shared" si="167"/>
        <v>0</v>
      </c>
      <c r="CL127" s="1362">
        <f t="shared" si="167"/>
        <v>0</v>
      </c>
      <c r="CM127" s="1362">
        <f t="shared" si="167"/>
        <v>0</v>
      </c>
      <c r="CN127" s="1362">
        <f t="shared" si="167"/>
        <v>0</v>
      </c>
      <c r="CO127" s="1362">
        <f t="shared" si="167"/>
        <v>0</v>
      </c>
      <c r="CP127" s="1362">
        <f t="shared" si="167"/>
        <v>0</v>
      </c>
      <c r="CQ127" s="1362">
        <f t="shared" si="167"/>
        <v>0</v>
      </c>
      <c r="CR127" s="1362">
        <f t="shared" si="167"/>
        <v>0</v>
      </c>
      <c r="CS127" s="1362">
        <f t="shared" si="167"/>
        <v>0</v>
      </c>
      <c r="CT127" s="1362">
        <f t="shared" si="167"/>
        <v>0</v>
      </c>
      <c r="CU127" s="1362">
        <f t="shared" si="167"/>
        <v>0</v>
      </c>
      <c r="CV127" s="1362">
        <f t="shared" si="167"/>
        <v>0</v>
      </c>
      <c r="CW127" s="1362">
        <f t="shared" si="172"/>
        <v>0</v>
      </c>
      <c r="CX127" s="1362">
        <f t="shared" si="172"/>
        <v>0</v>
      </c>
      <c r="CY127" s="1362">
        <f t="shared" si="172"/>
        <v>0</v>
      </c>
      <c r="CZ127" s="1362">
        <f t="shared" si="172"/>
        <v>0</v>
      </c>
      <c r="DA127" s="1362">
        <f t="shared" si="172"/>
        <v>0</v>
      </c>
      <c r="DB127" s="1362">
        <f t="shared" si="172"/>
        <v>0</v>
      </c>
      <c r="DC127" s="1362">
        <f t="shared" si="172"/>
        <v>0</v>
      </c>
      <c r="DD127" s="1362">
        <f t="shared" si="172"/>
        <v>0</v>
      </c>
      <c r="DE127" s="1362">
        <f t="shared" si="172"/>
        <v>0</v>
      </c>
      <c r="DF127" s="1362">
        <f t="shared" si="172"/>
        <v>0</v>
      </c>
      <c r="DG127" s="1362">
        <f t="shared" si="172"/>
        <v>0</v>
      </c>
      <c r="DH127" s="1362">
        <f t="shared" si="172"/>
        <v>0</v>
      </c>
      <c r="DI127" s="1362">
        <f t="shared" si="172"/>
        <v>0</v>
      </c>
      <c r="DJ127" s="1362">
        <f t="shared" si="148"/>
        <v>0</v>
      </c>
      <c r="DK127" s="1362">
        <f t="shared" si="165"/>
        <v>0</v>
      </c>
      <c r="DL127" s="1362">
        <f t="shared" si="165"/>
        <v>0</v>
      </c>
      <c r="DM127" s="1362">
        <f t="shared" si="165"/>
        <v>0</v>
      </c>
      <c r="DN127" s="1362">
        <f t="shared" si="165"/>
        <v>2264200.943352879</v>
      </c>
      <c r="DO127" s="1362">
        <f t="shared" si="165"/>
        <v>2118123.4631365645</v>
      </c>
      <c r="DP127" s="1362">
        <f t="shared" si="165"/>
        <v>2264200.943352879</v>
      </c>
      <c r="DQ127" s="1362">
        <f t="shared" si="165"/>
        <v>2191162.2032447215</v>
      </c>
      <c r="DR127" s="1362">
        <f t="shared" si="165"/>
        <v>2264200.943352879</v>
      </c>
      <c r="DS127" s="1362">
        <f t="shared" si="165"/>
        <v>2191162.2032447215</v>
      </c>
      <c r="DT127" s="1362">
        <f t="shared" si="165"/>
        <v>2264200.943352879</v>
      </c>
      <c r="DU127" s="1362">
        <f t="shared" si="165"/>
        <v>2264200.943352879</v>
      </c>
      <c r="DV127" s="1362">
        <f t="shared" si="165"/>
        <v>2191162.2032447215</v>
      </c>
      <c r="DW127" s="1362">
        <f t="shared" si="165"/>
        <v>2264200.943352879</v>
      </c>
      <c r="DX127" s="1362">
        <f t="shared" si="165"/>
        <v>2191162.2032447215</v>
      </c>
      <c r="DY127" s="1362">
        <f t="shared" si="165"/>
        <v>2191162.2032447215</v>
      </c>
      <c r="DZ127" s="1362">
        <f t="shared" ref="DZ127:EK142" si="175">IF((DATE(YEAR($F127),MONTH($F127),1))&lt;=(DATE(YEAR($G127),MONTH($G127),1)),IF(AND($G127&lt;=DZ$5,$H127&gt;DZ$6),DZ$4*($D127/($H127-$G127+1)),IF(AND($G127&gt;DZ$5,$G127&lt;=DZ$6),(DZ$6-$G127+1)*($D127/($H127-$G127+1)),IF(AND($H127&gt;=DZ$5,$H127&lt;=DZ$6),($H127-DZ$5+1)*($D127/($H127-$G127+1)),0))),IF($F127=DZ$5,($F127-$G127+DZ$4)/($H127-$G127+1)*$D127,IF($F127&lt;DZ$5,IF(AND($G127&lt;=DZ$5,$H127&gt;DZ$6),DZ$4*($D127/($H127-$G127+1)),IF(AND($H127&gt;=DZ$5,$H127&lt;=DZ$6),($H127-DZ$5+1)*($D127/($H127-$G127+1)),0)),0)))</f>
        <v>0</v>
      </c>
      <c r="EA127" s="1362">
        <f t="shared" si="175"/>
        <v>0</v>
      </c>
      <c r="EB127" s="1362">
        <f t="shared" si="175"/>
        <v>0</v>
      </c>
      <c r="EC127" s="1362">
        <f t="shared" si="175"/>
        <v>0</v>
      </c>
      <c r="ED127" s="1362">
        <f t="shared" si="175"/>
        <v>0</v>
      </c>
      <c r="EE127" s="1362">
        <f t="shared" si="175"/>
        <v>0</v>
      </c>
      <c r="EF127" s="1362">
        <f t="shared" si="175"/>
        <v>0</v>
      </c>
      <c r="EG127" s="1362">
        <f t="shared" si="175"/>
        <v>0</v>
      </c>
      <c r="EH127" s="1362">
        <f t="shared" si="175"/>
        <v>0</v>
      </c>
      <c r="EI127" s="1362">
        <f t="shared" si="175"/>
        <v>0</v>
      </c>
      <c r="EJ127" s="1362">
        <f t="shared" si="175"/>
        <v>0</v>
      </c>
      <c r="EK127" s="1362">
        <f t="shared" si="175"/>
        <v>0</v>
      </c>
    </row>
    <row r="128" spans="1:141" s="1367" customFormat="1">
      <c r="A128" s="1364">
        <v>46784</v>
      </c>
      <c r="B128" s="1365">
        <v>2028</v>
      </c>
      <c r="C128" s="1381">
        <v>0</v>
      </c>
      <c r="D128" s="1366">
        <f t="shared" si="149"/>
        <v>0</v>
      </c>
      <c r="F128" s="1368">
        <v>46784</v>
      </c>
      <c r="G128" s="1368">
        <f t="shared" si="137"/>
        <v>46784</v>
      </c>
      <c r="H128" s="1369">
        <f t="shared" si="174"/>
        <v>47148</v>
      </c>
      <c r="J128" s="1370">
        <f t="shared" si="168"/>
        <v>0</v>
      </c>
      <c r="K128" s="1370">
        <f t="shared" si="168"/>
        <v>0</v>
      </c>
      <c r="L128" s="1370">
        <f t="shared" si="168"/>
        <v>0</v>
      </c>
      <c r="M128" s="1370">
        <f t="shared" si="168"/>
        <v>0</v>
      </c>
      <c r="N128" s="1370">
        <f t="shared" si="168"/>
        <v>0</v>
      </c>
      <c r="O128" s="1370">
        <f t="shared" si="168"/>
        <v>0</v>
      </c>
      <c r="P128" s="1370">
        <f t="shared" si="168"/>
        <v>0</v>
      </c>
      <c r="Q128" s="1370">
        <f t="shared" si="168"/>
        <v>0</v>
      </c>
      <c r="R128" s="1370">
        <f t="shared" si="168"/>
        <v>0</v>
      </c>
      <c r="S128" s="1370">
        <f t="shared" si="168"/>
        <v>0</v>
      </c>
      <c r="T128" s="1370">
        <f t="shared" si="168"/>
        <v>0</v>
      </c>
      <c r="U128" s="1371">
        <f t="shared" si="168"/>
        <v>0</v>
      </c>
      <c r="V128" s="1370">
        <f t="shared" si="168"/>
        <v>0</v>
      </c>
      <c r="W128" s="1370">
        <f t="shared" si="168"/>
        <v>0</v>
      </c>
      <c r="X128" s="1370">
        <f t="shared" si="168"/>
        <v>0</v>
      </c>
      <c r="Y128" s="1370">
        <f t="shared" si="168"/>
        <v>0</v>
      </c>
      <c r="Z128" s="1370">
        <f t="shared" si="169"/>
        <v>0</v>
      </c>
      <c r="AA128" s="1370">
        <f t="shared" si="169"/>
        <v>0</v>
      </c>
      <c r="AB128" s="1370">
        <f t="shared" si="169"/>
        <v>0</v>
      </c>
      <c r="AC128" s="1370">
        <f t="shared" si="169"/>
        <v>0</v>
      </c>
      <c r="AD128" s="1370">
        <f t="shared" si="169"/>
        <v>0</v>
      </c>
      <c r="AE128" s="1370">
        <f t="shared" si="169"/>
        <v>0</v>
      </c>
      <c r="AF128" s="1370">
        <f t="shared" si="169"/>
        <v>0</v>
      </c>
      <c r="AG128" s="1371">
        <f t="shared" si="169"/>
        <v>0</v>
      </c>
      <c r="AH128" s="1370">
        <f t="shared" si="169"/>
        <v>0</v>
      </c>
      <c r="AI128" s="1370">
        <f t="shared" si="169"/>
        <v>0</v>
      </c>
      <c r="AJ128" s="1370">
        <f t="shared" si="169"/>
        <v>0</v>
      </c>
      <c r="AK128" s="1370">
        <f t="shared" si="169"/>
        <v>0</v>
      </c>
      <c r="AL128" s="1370">
        <f t="shared" si="169"/>
        <v>0</v>
      </c>
      <c r="AM128" s="1370">
        <f t="shared" si="169"/>
        <v>0</v>
      </c>
      <c r="AN128" s="1370">
        <f t="shared" si="169"/>
        <v>0</v>
      </c>
      <c r="AO128" s="1370">
        <f t="shared" si="170"/>
        <v>0</v>
      </c>
      <c r="AP128" s="1370">
        <f t="shared" si="170"/>
        <v>0</v>
      </c>
      <c r="AQ128" s="1370">
        <f t="shared" si="170"/>
        <v>0</v>
      </c>
      <c r="AR128" s="1370">
        <f t="shared" si="170"/>
        <v>0</v>
      </c>
      <c r="AS128" s="1371">
        <f t="shared" si="170"/>
        <v>0</v>
      </c>
      <c r="AT128" s="1370">
        <f t="shared" si="170"/>
        <v>0</v>
      </c>
      <c r="AU128" s="1370">
        <f t="shared" si="170"/>
        <v>0</v>
      </c>
      <c r="AV128" s="1370">
        <f t="shared" si="170"/>
        <v>0</v>
      </c>
      <c r="AW128" s="1370">
        <f t="shared" si="170"/>
        <v>0</v>
      </c>
      <c r="AX128" s="1370">
        <f t="shared" si="170"/>
        <v>0</v>
      </c>
      <c r="AY128" s="1370">
        <f t="shared" si="170"/>
        <v>0</v>
      </c>
      <c r="AZ128" s="1370">
        <f t="shared" si="170"/>
        <v>0</v>
      </c>
      <c r="BA128" s="1370">
        <f t="shared" si="170"/>
        <v>0</v>
      </c>
      <c r="BB128" s="1370">
        <f t="shared" si="170"/>
        <v>0</v>
      </c>
      <c r="BC128" s="1370">
        <f t="shared" si="170"/>
        <v>0</v>
      </c>
      <c r="BD128" s="1370">
        <f t="shared" si="170"/>
        <v>0</v>
      </c>
      <c r="BE128" s="1371">
        <f t="shared" si="173"/>
        <v>0</v>
      </c>
      <c r="BF128" s="1370">
        <f t="shared" si="173"/>
        <v>0</v>
      </c>
      <c r="BG128" s="1370">
        <f t="shared" si="173"/>
        <v>0</v>
      </c>
      <c r="BH128" s="1370">
        <f t="shared" si="173"/>
        <v>0</v>
      </c>
      <c r="BI128" s="1370">
        <f t="shared" si="173"/>
        <v>0</v>
      </c>
      <c r="BJ128" s="1370">
        <f t="shared" si="173"/>
        <v>0</v>
      </c>
      <c r="BK128" s="1370">
        <f t="shared" si="173"/>
        <v>0</v>
      </c>
      <c r="BL128" s="1370">
        <f t="shared" si="173"/>
        <v>0</v>
      </c>
      <c r="BM128" s="1370">
        <f t="shared" si="173"/>
        <v>0</v>
      </c>
      <c r="BN128" s="1370">
        <f t="shared" si="173"/>
        <v>0</v>
      </c>
      <c r="BO128" s="1370">
        <f t="shared" si="173"/>
        <v>0</v>
      </c>
      <c r="BP128" s="1370">
        <f t="shared" si="173"/>
        <v>0</v>
      </c>
      <c r="BQ128" s="1370">
        <f t="shared" si="158"/>
        <v>0</v>
      </c>
      <c r="BR128" s="1370">
        <f t="shared" si="158"/>
        <v>0</v>
      </c>
      <c r="BS128" s="1370">
        <f t="shared" ref="BS128:CH143" si="176">IF((DATE(YEAR($F128),MONTH($F128),1))&lt;=(DATE(YEAR($G128),MONTH($G128),1)),IF(AND($G128&lt;=BS$5,$H128&gt;BS$6),BS$4*($D128/($H128-$G128+1)),IF(AND($G128&gt;BS$5,$G128&lt;=BS$6),(BS$6-$G128+1)*($D128/($H128-$G128+1)),IF(AND($H128&gt;=BS$5,$H128&lt;=BS$6),($H128-BS$5+1)*($D128/($H128-$G128+1)),0))),IF($F128=BS$5,($F128-$G128+BS$4)/($H128-$G128+1)*$D128,IF($F128&lt;BS$5,IF(AND($G128&lt;=BS$5,$H128&gt;BS$6),BS$4*($D128/($H128-$G128+1)),IF(AND($H128&gt;=BS$5,$H128&lt;=BS$6),($H128-BS$5+1)*($D128/($H128-$G128+1)),0)),0)))</f>
        <v>0</v>
      </c>
      <c r="BT128" s="1370">
        <f t="shared" si="176"/>
        <v>0</v>
      </c>
      <c r="BU128" s="1370">
        <f t="shared" si="176"/>
        <v>0</v>
      </c>
      <c r="BV128" s="1370">
        <f t="shared" si="176"/>
        <v>0</v>
      </c>
      <c r="BW128" s="1370">
        <f t="shared" si="176"/>
        <v>0</v>
      </c>
      <c r="BX128" s="1370">
        <f t="shared" si="176"/>
        <v>0</v>
      </c>
      <c r="BY128" s="1370">
        <f t="shared" si="176"/>
        <v>0</v>
      </c>
      <c r="BZ128" s="1370">
        <f t="shared" si="176"/>
        <v>0</v>
      </c>
      <c r="CA128" s="1370">
        <f t="shared" si="176"/>
        <v>0</v>
      </c>
      <c r="CB128" s="1370">
        <f t="shared" si="176"/>
        <v>0</v>
      </c>
      <c r="CC128" s="1370">
        <f t="shared" si="176"/>
        <v>0</v>
      </c>
      <c r="CD128" s="1370">
        <f t="shared" si="176"/>
        <v>0</v>
      </c>
      <c r="CE128" s="1370">
        <f t="shared" si="176"/>
        <v>0</v>
      </c>
      <c r="CF128" s="1370">
        <f t="shared" si="176"/>
        <v>0</v>
      </c>
      <c r="CG128" s="1370">
        <f t="shared" si="176"/>
        <v>0</v>
      </c>
      <c r="CH128" s="1370">
        <f t="shared" si="176"/>
        <v>0</v>
      </c>
      <c r="CI128" s="1370">
        <f t="shared" si="167"/>
        <v>0</v>
      </c>
      <c r="CJ128" s="1370">
        <f t="shared" si="167"/>
        <v>0</v>
      </c>
      <c r="CK128" s="1370">
        <f t="shared" si="167"/>
        <v>0</v>
      </c>
      <c r="CL128" s="1370">
        <f t="shared" si="167"/>
        <v>0</v>
      </c>
      <c r="CM128" s="1370">
        <f t="shared" si="167"/>
        <v>0</v>
      </c>
      <c r="CN128" s="1370">
        <f t="shared" si="167"/>
        <v>0</v>
      </c>
      <c r="CO128" s="1370">
        <f t="shared" si="167"/>
        <v>0</v>
      </c>
      <c r="CP128" s="1370">
        <f t="shared" si="167"/>
        <v>0</v>
      </c>
      <c r="CQ128" s="1370">
        <f t="shared" si="167"/>
        <v>0</v>
      </c>
      <c r="CR128" s="1370">
        <f t="shared" si="167"/>
        <v>0</v>
      </c>
      <c r="CS128" s="1370">
        <f t="shared" si="167"/>
        <v>0</v>
      </c>
      <c r="CT128" s="1370">
        <f t="shared" si="167"/>
        <v>0</v>
      </c>
      <c r="CU128" s="1370">
        <f t="shared" si="167"/>
        <v>0</v>
      </c>
      <c r="CV128" s="1370">
        <f t="shared" si="167"/>
        <v>0</v>
      </c>
      <c r="CW128" s="1370">
        <f t="shared" si="172"/>
        <v>0</v>
      </c>
      <c r="CX128" s="1370">
        <f t="shared" si="172"/>
        <v>0</v>
      </c>
      <c r="CY128" s="1370">
        <f t="shared" si="172"/>
        <v>0</v>
      </c>
      <c r="CZ128" s="1370">
        <f t="shared" si="172"/>
        <v>0</v>
      </c>
      <c r="DA128" s="1370">
        <f t="shared" si="172"/>
        <v>0</v>
      </c>
      <c r="DB128" s="1370">
        <f t="shared" si="172"/>
        <v>0</v>
      </c>
      <c r="DC128" s="1370">
        <f t="shared" si="172"/>
        <v>0</v>
      </c>
      <c r="DD128" s="1370">
        <f t="shared" si="172"/>
        <v>0</v>
      </c>
      <c r="DE128" s="1370">
        <f t="shared" si="172"/>
        <v>0</v>
      </c>
      <c r="DF128" s="1370">
        <f t="shared" si="172"/>
        <v>0</v>
      </c>
      <c r="DG128" s="1370">
        <f t="shared" si="172"/>
        <v>0</v>
      </c>
      <c r="DH128" s="1370">
        <f t="shared" si="172"/>
        <v>0</v>
      </c>
      <c r="DI128" s="1370">
        <f t="shared" si="172"/>
        <v>0</v>
      </c>
      <c r="DJ128" s="1370">
        <f t="shared" si="148"/>
        <v>0</v>
      </c>
      <c r="DK128" s="1370">
        <f t="shared" ref="DK128:DZ143" si="177">IF((DATE(YEAR($F128),MONTH($F128),1))&lt;=(DATE(YEAR($G128),MONTH($G128),1)),IF(AND($G128&lt;=DK$5,$H128&gt;DK$6),DK$4*($D128/($H128-$G128+1)),IF(AND($G128&gt;DK$5,$G128&lt;=DK$6),(DK$6-$G128+1)*($D128/($H128-$G128+1)),IF(AND($H128&gt;=DK$5,$H128&lt;=DK$6),($H128-DK$5+1)*($D128/($H128-$G128+1)),0))),IF($F128=DK$5,($F128-$G128+DK$4)/($H128-$G128+1)*$D128,IF($F128&lt;DK$5,IF(AND($G128&lt;=DK$5,$H128&gt;DK$6),DK$4*($D128/($H128-$G128+1)),IF(AND($H128&gt;=DK$5,$H128&lt;=DK$6),($H128-DK$5+1)*($D128/($H128-$G128+1)),0)),0)))</f>
        <v>0</v>
      </c>
      <c r="DL128" s="1370">
        <f t="shared" si="177"/>
        <v>0</v>
      </c>
      <c r="DM128" s="1370">
        <f t="shared" si="177"/>
        <v>0</v>
      </c>
      <c r="DN128" s="1370">
        <f t="shared" si="177"/>
        <v>0</v>
      </c>
      <c r="DO128" s="1370">
        <f t="shared" si="177"/>
        <v>0</v>
      </c>
      <c r="DP128" s="1370">
        <f t="shared" si="177"/>
        <v>0</v>
      </c>
      <c r="DQ128" s="1370">
        <f t="shared" si="177"/>
        <v>0</v>
      </c>
      <c r="DR128" s="1370">
        <f t="shared" si="177"/>
        <v>0</v>
      </c>
      <c r="DS128" s="1370">
        <f t="shared" si="177"/>
        <v>0</v>
      </c>
      <c r="DT128" s="1370">
        <f t="shared" si="177"/>
        <v>0</v>
      </c>
      <c r="DU128" s="1370">
        <f t="shared" si="177"/>
        <v>0</v>
      </c>
      <c r="DV128" s="1370">
        <f t="shared" si="177"/>
        <v>0</v>
      </c>
      <c r="DW128" s="1370">
        <f t="shared" si="177"/>
        <v>0</v>
      </c>
      <c r="DX128" s="1370">
        <f t="shared" si="177"/>
        <v>0</v>
      </c>
      <c r="DY128" s="1370">
        <f t="shared" si="177"/>
        <v>0</v>
      </c>
      <c r="DZ128" s="1370">
        <f t="shared" si="177"/>
        <v>0</v>
      </c>
      <c r="EA128" s="1370">
        <f t="shared" si="175"/>
        <v>0</v>
      </c>
      <c r="EB128" s="1370">
        <f t="shared" si="175"/>
        <v>0</v>
      </c>
      <c r="EC128" s="1370">
        <f t="shared" si="175"/>
        <v>0</v>
      </c>
      <c r="ED128" s="1370">
        <f t="shared" si="175"/>
        <v>0</v>
      </c>
      <c r="EE128" s="1370">
        <f t="shared" si="175"/>
        <v>0</v>
      </c>
      <c r="EF128" s="1370">
        <f t="shared" si="175"/>
        <v>0</v>
      </c>
      <c r="EG128" s="1370">
        <f t="shared" si="175"/>
        <v>0</v>
      </c>
      <c r="EH128" s="1370">
        <f t="shared" si="175"/>
        <v>0</v>
      </c>
      <c r="EI128" s="1370">
        <f t="shared" si="175"/>
        <v>0</v>
      </c>
      <c r="EJ128" s="1370">
        <f t="shared" si="175"/>
        <v>0</v>
      </c>
      <c r="EK128" s="1370">
        <f t="shared" si="175"/>
        <v>0</v>
      </c>
    </row>
    <row r="129" spans="1:141" s="1367" customFormat="1">
      <c r="A129" s="1364">
        <v>46813</v>
      </c>
      <c r="B129" s="1365">
        <v>2028</v>
      </c>
      <c r="C129" s="1381">
        <v>0</v>
      </c>
      <c r="D129" s="1366">
        <f t="shared" si="149"/>
        <v>0</v>
      </c>
      <c r="F129" s="1368">
        <v>46813</v>
      </c>
      <c r="G129" s="1368">
        <f t="shared" si="137"/>
        <v>46813</v>
      </c>
      <c r="H129" s="1369">
        <f t="shared" si="174"/>
        <v>47177</v>
      </c>
      <c r="J129" s="1370">
        <f t="shared" si="168"/>
        <v>0</v>
      </c>
      <c r="K129" s="1370">
        <f t="shared" si="168"/>
        <v>0</v>
      </c>
      <c r="L129" s="1370">
        <f t="shared" si="168"/>
        <v>0</v>
      </c>
      <c r="M129" s="1370">
        <f t="shared" si="168"/>
        <v>0</v>
      </c>
      <c r="N129" s="1370">
        <f t="shared" si="168"/>
        <v>0</v>
      </c>
      <c r="O129" s="1370">
        <f t="shared" si="168"/>
        <v>0</v>
      </c>
      <c r="P129" s="1370">
        <f t="shared" si="168"/>
        <v>0</v>
      </c>
      <c r="Q129" s="1370">
        <f t="shared" si="168"/>
        <v>0</v>
      </c>
      <c r="R129" s="1370">
        <f t="shared" si="168"/>
        <v>0</v>
      </c>
      <c r="S129" s="1370">
        <f t="shared" si="168"/>
        <v>0</v>
      </c>
      <c r="T129" s="1370">
        <f t="shared" si="168"/>
        <v>0</v>
      </c>
      <c r="U129" s="1371">
        <f t="shared" si="168"/>
        <v>0</v>
      </c>
      <c r="V129" s="1370">
        <f t="shared" si="168"/>
        <v>0</v>
      </c>
      <c r="W129" s="1370">
        <f t="shared" si="168"/>
        <v>0</v>
      </c>
      <c r="X129" s="1370">
        <f t="shared" si="168"/>
        <v>0</v>
      </c>
      <c r="Y129" s="1370">
        <f t="shared" si="168"/>
        <v>0</v>
      </c>
      <c r="Z129" s="1370">
        <f t="shared" si="169"/>
        <v>0</v>
      </c>
      <c r="AA129" s="1370">
        <f t="shared" si="169"/>
        <v>0</v>
      </c>
      <c r="AB129" s="1370">
        <f t="shared" si="169"/>
        <v>0</v>
      </c>
      <c r="AC129" s="1370">
        <f t="shared" si="169"/>
        <v>0</v>
      </c>
      <c r="AD129" s="1370">
        <f t="shared" si="169"/>
        <v>0</v>
      </c>
      <c r="AE129" s="1370">
        <f t="shared" si="169"/>
        <v>0</v>
      </c>
      <c r="AF129" s="1370">
        <f t="shared" si="169"/>
        <v>0</v>
      </c>
      <c r="AG129" s="1371">
        <f t="shared" si="169"/>
        <v>0</v>
      </c>
      <c r="AH129" s="1370">
        <f t="shared" si="169"/>
        <v>0</v>
      </c>
      <c r="AI129" s="1370">
        <f t="shared" si="169"/>
        <v>0</v>
      </c>
      <c r="AJ129" s="1370">
        <f t="shared" si="169"/>
        <v>0</v>
      </c>
      <c r="AK129" s="1370">
        <f t="shared" si="169"/>
        <v>0</v>
      </c>
      <c r="AL129" s="1370">
        <f t="shared" si="169"/>
        <v>0</v>
      </c>
      <c r="AM129" s="1370">
        <f t="shared" si="169"/>
        <v>0</v>
      </c>
      <c r="AN129" s="1370">
        <f t="shared" si="169"/>
        <v>0</v>
      </c>
      <c r="AO129" s="1370">
        <f t="shared" si="170"/>
        <v>0</v>
      </c>
      <c r="AP129" s="1370">
        <f t="shared" si="170"/>
        <v>0</v>
      </c>
      <c r="AQ129" s="1370">
        <f t="shared" si="170"/>
        <v>0</v>
      </c>
      <c r="AR129" s="1370">
        <f t="shared" si="170"/>
        <v>0</v>
      </c>
      <c r="AS129" s="1371">
        <f t="shared" si="170"/>
        <v>0</v>
      </c>
      <c r="AT129" s="1370">
        <f t="shared" si="170"/>
        <v>0</v>
      </c>
      <c r="AU129" s="1370">
        <f t="shared" si="170"/>
        <v>0</v>
      </c>
      <c r="AV129" s="1370">
        <f t="shared" si="170"/>
        <v>0</v>
      </c>
      <c r="AW129" s="1370">
        <f t="shared" si="170"/>
        <v>0</v>
      </c>
      <c r="AX129" s="1370">
        <f t="shared" si="170"/>
        <v>0</v>
      </c>
      <c r="AY129" s="1370">
        <f t="shared" si="170"/>
        <v>0</v>
      </c>
      <c r="AZ129" s="1370">
        <f t="shared" si="170"/>
        <v>0</v>
      </c>
      <c r="BA129" s="1370">
        <f t="shared" si="170"/>
        <v>0</v>
      </c>
      <c r="BB129" s="1370">
        <f t="shared" si="170"/>
        <v>0</v>
      </c>
      <c r="BC129" s="1370">
        <f t="shared" si="170"/>
        <v>0</v>
      </c>
      <c r="BD129" s="1370">
        <f t="shared" si="170"/>
        <v>0</v>
      </c>
      <c r="BE129" s="1371">
        <f t="shared" si="173"/>
        <v>0</v>
      </c>
      <c r="BF129" s="1370">
        <f t="shared" si="173"/>
        <v>0</v>
      </c>
      <c r="BG129" s="1370">
        <f t="shared" si="173"/>
        <v>0</v>
      </c>
      <c r="BH129" s="1370">
        <f t="shared" si="173"/>
        <v>0</v>
      </c>
      <c r="BI129" s="1370">
        <f t="shared" si="173"/>
        <v>0</v>
      </c>
      <c r="BJ129" s="1370">
        <f t="shared" si="173"/>
        <v>0</v>
      </c>
      <c r="BK129" s="1370">
        <f t="shared" si="173"/>
        <v>0</v>
      </c>
      <c r="BL129" s="1370">
        <f t="shared" si="173"/>
        <v>0</v>
      </c>
      <c r="BM129" s="1370">
        <f t="shared" si="173"/>
        <v>0</v>
      </c>
      <c r="BN129" s="1370">
        <f t="shared" si="173"/>
        <v>0</v>
      </c>
      <c r="BO129" s="1370">
        <f t="shared" si="173"/>
        <v>0</v>
      </c>
      <c r="BP129" s="1370">
        <f t="shared" si="173"/>
        <v>0</v>
      </c>
      <c r="BQ129" s="1370">
        <f t="shared" si="173"/>
        <v>0</v>
      </c>
      <c r="BR129" s="1370">
        <f t="shared" si="173"/>
        <v>0</v>
      </c>
      <c r="BS129" s="1370">
        <f t="shared" si="173"/>
        <v>0</v>
      </c>
      <c r="BT129" s="1370">
        <f t="shared" si="173"/>
        <v>0</v>
      </c>
      <c r="BU129" s="1370">
        <f t="shared" si="176"/>
        <v>0</v>
      </c>
      <c r="BV129" s="1370">
        <f t="shared" si="176"/>
        <v>0</v>
      </c>
      <c r="BW129" s="1370">
        <f t="shared" si="176"/>
        <v>0</v>
      </c>
      <c r="BX129" s="1370">
        <f t="shared" si="176"/>
        <v>0</v>
      </c>
      <c r="BY129" s="1370">
        <f t="shared" si="176"/>
        <v>0</v>
      </c>
      <c r="BZ129" s="1370">
        <f t="shared" si="176"/>
        <v>0</v>
      </c>
      <c r="CA129" s="1370">
        <f t="shared" si="176"/>
        <v>0</v>
      </c>
      <c r="CB129" s="1370">
        <f t="shared" si="176"/>
        <v>0</v>
      </c>
      <c r="CC129" s="1370">
        <f t="shared" si="176"/>
        <v>0</v>
      </c>
      <c r="CD129" s="1370">
        <f t="shared" si="176"/>
        <v>0</v>
      </c>
      <c r="CE129" s="1370">
        <f t="shared" si="176"/>
        <v>0</v>
      </c>
      <c r="CF129" s="1370">
        <f t="shared" si="176"/>
        <v>0</v>
      </c>
      <c r="CG129" s="1370">
        <f t="shared" si="176"/>
        <v>0</v>
      </c>
      <c r="CH129" s="1370">
        <f t="shared" si="176"/>
        <v>0</v>
      </c>
      <c r="CI129" s="1370">
        <f t="shared" si="167"/>
        <v>0</v>
      </c>
      <c r="CJ129" s="1370">
        <f t="shared" si="167"/>
        <v>0</v>
      </c>
      <c r="CK129" s="1370">
        <f t="shared" si="167"/>
        <v>0</v>
      </c>
      <c r="CL129" s="1370">
        <f t="shared" si="167"/>
        <v>0</v>
      </c>
      <c r="CM129" s="1370">
        <f t="shared" si="167"/>
        <v>0</v>
      </c>
      <c r="CN129" s="1370">
        <f t="shared" si="167"/>
        <v>0</v>
      </c>
      <c r="CO129" s="1370">
        <f t="shared" si="167"/>
        <v>0</v>
      </c>
      <c r="CP129" s="1370">
        <f t="shared" si="167"/>
        <v>0</v>
      </c>
      <c r="CQ129" s="1370">
        <f t="shared" si="167"/>
        <v>0</v>
      </c>
      <c r="CR129" s="1370">
        <f t="shared" si="167"/>
        <v>0</v>
      </c>
      <c r="CS129" s="1370">
        <f t="shared" si="167"/>
        <v>0</v>
      </c>
      <c r="CT129" s="1370">
        <f t="shared" si="167"/>
        <v>0</v>
      </c>
      <c r="CU129" s="1370">
        <f t="shared" si="167"/>
        <v>0</v>
      </c>
      <c r="CV129" s="1370">
        <f t="shared" si="167"/>
        <v>0</v>
      </c>
      <c r="CW129" s="1370">
        <f t="shared" si="172"/>
        <v>0</v>
      </c>
      <c r="CX129" s="1370">
        <f t="shared" si="172"/>
        <v>0</v>
      </c>
      <c r="CY129" s="1370">
        <f t="shared" si="172"/>
        <v>0</v>
      </c>
      <c r="CZ129" s="1370">
        <f t="shared" si="172"/>
        <v>0</v>
      </c>
      <c r="DA129" s="1370">
        <f t="shared" si="172"/>
        <v>0</v>
      </c>
      <c r="DB129" s="1370">
        <f t="shared" si="172"/>
        <v>0</v>
      </c>
      <c r="DC129" s="1370">
        <f t="shared" si="172"/>
        <v>0</v>
      </c>
      <c r="DD129" s="1370">
        <f t="shared" si="172"/>
        <v>0</v>
      </c>
      <c r="DE129" s="1370">
        <f t="shared" si="172"/>
        <v>0</v>
      </c>
      <c r="DF129" s="1370">
        <f t="shared" si="172"/>
        <v>0</v>
      </c>
      <c r="DG129" s="1370">
        <f t="shared" si="172"/>
        <v>0</v>
      </c>
      <c r="DH129" s="1370">
        <f t="shared" si="172"/>
        <v>0</v>
      </c>
      <c r="DI129" s="1370">
        <f t="shared" si="172"/>
        <v>0</v>
      </c>
      <c r="DJ129" s="1370">
        <f t="shared" si="148"/>
        <v>0</v>
      </c>
      <c r="DK129" s="1370">
        <f t="shared" si="177"/>
        <v>0</v>
      </c>
      <c r="DL129" s="1370">
        <f t="shared" si="177"/>
        <v>0</v>
      </c>
      <c r="DM129" s="1370">
        <f t="shared" si="177"/>
        <v>0</v>
      </c>
      <c r="DN129" s="1370">
        <f t="shared" si="177"/>
        <v>0</v>
      </c>
      <c r="DO129" s="1370">
        <f t="shared" si="177"/>
        <v>0</v>
      </c>
      <c r="DP129" s="1370">
        <f t="shared" si="177"/>
        <v>0</v>
      </c>
      <c r="DQ129" s="1370">
        <f t="shared" si="177"/>
        <v>0</v>
      </c>
      <c r="DR129" s="1370">
        <f t="shared" si="177"/>
        <v>0</v>
      </c>
      <c r="DS129" s="1370">
        <f t="shared" si="177"/>
        <v>0</v>
      </c>
      <c r="DT129" s="1370">
        <f t="shared" si="177"/>
        <v>0</v>
      </c>
      <c r="DU129" s="1370">
        <f t="shared" si="177"/>
        <v>0</v>
      </c>
      <c r="DV129" s="1370">
        <f t="shared" si="177"/>
        <v>0</v>
      </c>
      <c r="DW129" s="1370">
        <f t="shared" si="177"/>
        <v>0</v>
      </c>
      <c r="DX129" s="1370">
        <f t="shared" si="177"/>
        <v>0</v>
      </c>
      <c r="DY129" s="1370">
        <f t="shared" si="177"/>
        <v>0</v>
      </c>
      <c r="DZ129" s="1370">
        <f t="shared" si="177"/>
        <v>0</v>
      </c>
      <c r="EA129" s="1370">
        <f t="shared" si="175"/>
        <v>0</v>
      </c>
      <c r="EB129" s="1370">
        <f t="shared" si="175"/>
        <v>0</v>
      </c>
      <c r="EC129" s="1370">
        <f t="shared" si="175"/>
        <v>0</v>
      </c>
      <c r="ED129" s="1370">
        <f t="shared" si="175"/>
        <v>0</v>
      </c>
      <c r="EE129" s="1370">
        <f t="shared" si="175"/>
        <v>0</v>
      </c>
      <c r="EF129" s="1370">
        <f t="shared" si="175"/>
        <v>0</v>
      </c>
      <c r="EG129" s="1370">
        <f t="shared" si="175"/>
        <v>0</v>
      </c>
      <c r="EH129" s="1370">
        <f t="shared" si="175"/>
        <v>0</v>
      </c>
      <c r="EI129" s="1370">
        <f t="shared" si="175"/>
        <v>0</v>
      </c>
      <c r="EJ129" s="1370">
        <f t="shared" si="175"/>
        <v>0</v>
      </c>
      <c r="EK129" s="1370">
        <f t="shared" si="175"/>
        <v>0</v>
      </c>
    </row>
    <row r="130" spans="1:141" s="1367" customFormat="1">
      <c r="A130" s="1364">
        <v>46844</v>
      </c>
      <c r="B130" s="1365">
        <v>2028</v>
      </c>
      <c r="C130" s="1382">
        <v>83309.812935867027</v>
      </c>
      <c r="D130" s="1366">
        <f t="shared" si="149"/>
        <v>31990968.167372938</v>
      </c>
      <c r="F130" s="1368">
        <v>46844</v>
      </c>
      <c r="G130" s="1368">
        <f t="shared" si="137"/>
        <v>46844</v>
      </c>
      <c r="H130" s="1369">
        <f t="shared" si="174"/>
        <v>47208</v>
      </c>
      <c r="J130" s="1370">
        <f t="shared" si="168"/>
        <v>0</v>
      </c>
      <c r="K130" s="1370">
        <f t="shared" si="168"/>
        <v>0</v>
      </c>
      <c r="L130" s="1370">
        <f t="shared" si="168"/>
        <v>0</v>
      </c>
      <c r="M130" s="1370">
        <f t="shared" si="168"/>
        <v>0</v>
      </c>
      <c r="N130" s="1370">
        <f t="shared" si="168"/>
        <v>0</v>
      </c>
      <c r="O130" s="1370">
        <f t="shared" si="168"/>
        <v>0</v>
      </c>
      <c r="P130" s="1370">
        <f t="shared" si="168"/>
        <v>0</v>
      </c>
      <c r="Q130" s="1370">
        <f t="shared" si="168"/>
        <v>0</v>
      </c>
      <c r="R130" s="1370">
        <f t="shared" si="168"/>
        <v>0</v>
      </c>
      <c r="S130" s="1370">
        <f t="shared" si="168"/>
        <v>0</v>
      </c>
      <c r="T130" s="1370">
        <f t="shared" si="168"/>
        <v>0</v>
      </c>
      <c r="U130" s="1371">
        <f t="shared" si="168"/>
        <v>0</v>
      </c>
      <c r="V130" s="1370">
        <f t="shared" si="168"/>
        <v>0</v>
      </c>
      <c r="W130" s="1370">
        <f t="shared" si="168"/>
        <v>0</v>
      </c>
      <c r="X130" s="1370">
        <f t="shared" si="168"/>
        <v>0</v>
      </c>
      <c r="Y130" s="1370">
        <f t="shared" si="168"/>
        <v>0</v>
      </c>
      <c r="Z130" s="1370">
        <f t="shared" si="169"/>
        <v>0</v>
      </c>
      <c r="AA130" s="1370">
        <f t="shared" si="169"/>
        <v>0</v>
      </c>
      <c r="AB130" s="1370">
        <f t="shared" si="169"/>
        <v>0</v>
      </c>
      <c r="AC130" s="1370">
        <f t="shared" si="169"/>
        <v>0</v>
      </c>
      <c r="AD130" s="1370">
        <f t="shared" si="169"/>
        <v>0</v>
      </c>
      <c r="AE130" s="1370">
        <f t="shared" si="169"/>
        <v>0</v>
      </c>
      <c r="AF130" s="1370">
        <f t="shared" si="169"/>
        <v>0</v>
      </c>
      <c r="AG130" s="1371">
        <f t="shared" si="169"/>
        <v>0</v>
      </c>
      <c r="AH130" s="1370">
        <f t="shared" si="169"/>
        <v>0</v>
      </c>
      <c r="AI130" s="1370">
        <f t="shared" si="169"/>
        <v>0</v>
      </c>
      <c r="AJ130" s="1370">
        <f t="shared" si="169"/>
        <v>0</v>
      </c>
      <c r="AK130" s="1370">
        <f t="shared" si="169"/>
        <v>0</v>
      </c>
      <c r="AL130" s="1370">
        <f t="shared" si="169"/>
        <v>0</v>
      </c>
      <c r="AM130" s="1370">
        <f t="shared" si="169"/>
        <v>0</v>
      </c>
      <c r="AN130" s="1370">
        <f t="shared" si="169"/>
        <v>0</v>
      </c>
      <c r="AO130" s="1370">
        <f t="shared" si="170"/>
        <v>0</v>
      </c>
      <c r="AP130" s="1370">
        <f t="shared" si="170"/>
        <v>0</v>
      </c>
      <c r="AQ130" s="1370">
        <f t="shared" si="170"/>
        <v>0</v>
      </c>
      <c r="AR130" s="1370">
        <f t="shared" si="170"/>
        <v>0</v>
      </c>
      <c r="AS130" s="1371">
        <f t="shared" si="170"/>
        <v>0</v>
      </c>
      <c r="AT130" s="1370">
        <f t="shared" si="170"/>
        <v>0</v>
      </c>
      <c r="AU130" s="1370">
        <f t="shared" si="170"/>
        <v>0</v>
      </c>
      <c r="AV130" s="1370">
        <f t="shared" si="170"/>
        <v>0</v>
      </c>
      <c r="AW130" s="1370">
        <f t="shared" si="170"/>
        <v>0</v>
      </c>
      <c r="AX130" s="1370">
        <f t="shared" si="170"/>
        <v>0</v>
      </c>
      <c r="AY130" s="1370">
        <f t="shared" si="170"/>
        <v>0</v>
      </c>
      <c r="AZ130" s="1370">
        <f t="shared" si="170"/>
        <v>0</v>
      </c>
      <c r="BA130" s="1370">
        <f t="shared" si="170"/>
        <v>0</v>
      </c>
      <c r="BB130" s="1370">
        <f t="shared" si="170"/>
        <v>0</v>
      </c>
      <c r="BC130" s="1370">
        <f t="shared" si="170"/>
        <v>0</v>
      </c>
      <c r="BD130" s="1370">
        <f t="shared" si="170"/>
        <v>0</v>
      </c>
      <c r="BE130" s="1371">
        <f t="shared" si="173"/>
        <v>0</v>
      </c>
      <c r="BF130" s="1370">
        <f t="shared" si="173"/>
        <v>0</v>
      </c>
      <c r="BG130" s="1370">
        <f t="shared" si="173"/>
        <v>0</v>
      </c>
      <c r="BH130" s="1370">
        <f t="shared" si="173"/>
        <v>0</v>
      </c>
      <c r="BI130" s="1370">
        <f t="shared" si="173"/>
        <v>0</v>
      </c>
      <c r="BJ130" s="1370">
        <f t="shared" si="173"/>
        <v>0</v>
      </c>
      <c r="BK130" s="1370">
        <f t="shared" si="173"/>
        <v>0</v>
      </c>
      <c r="BL130" s="1370">
        <f t="shared" si="173"/>
        <v>0</v>
      </c>
      <c r="BM130" s="1370">
        <f t="shared" si="173"/>
        <v>0</v>
      </c>
      <c r="BN130" s="1370">
        <f t="shared" si="173"/>
        <v>0</v>
      </c>
      <c r="BO130" s="1370">
        <f t="shared" si="173"/>
        <v>0</v>
      </c>
      <c r="BP130" s="1370">
        <f t="shared" si="173"/>
        <v>0</v>
      </c>
      <c r="BQ130" s="1370">
        <f t="shared" si="173"/>
        <v>0</v>
      </c>
      <c r="BR130" s="1370">
        <f t="shared" si="173"/>
        <v>0</v>
      </c>
      <c r="BS130" s="1370">
        <f t="shared" si="173"/>
        <v>0</v>
      </c>
      <c r="BT130" s="1370">
        <f t="shared" si="173"/>
        <v>0</v>
      </c>
      <c r="BU130" s="1370">
        <f t="shared" si="176"/>
        <v>0</v>
      </c>
      <c r="BV130" s="1370">
        <f t="shared" si="176"/>
        <v>0</v>
      </c>
      <c r="BW130" s="1370">
        <f t="shared" si="176"/>
        <v>0</v>
      </c>
      <c r="BX130" s="1370">
        <f t="shared" si="176"/>
        <v>0</v>
      </c>
      <c r="BY130" s="1370">
        <f t="shared" si="176"/>
        <v>0</v>
      </c>
      <c r="BZ130" s="1370">
        <f t="shared" si="176"/>
        <v>0</v>
      </c>
      <c r="CA130" s="1370">
        <f t="shared" si="176"/>
        <v>0</v>
      </c>
      <c r="CB130" s="1370">
        <f t="shared" si="176"/>
        <v>0</v>
      </c>
      <c r="CC130" s="1370">
        <f t="shared" si="176"/>
        <v>0</v>
      </c>
      <c r="CD130" s="1370">
        <f t="shared" si="176"/>
        <v>0</v>
      </c>
      <c r="CE130" s="1370">
        <f t="shared" si="176"/>
        <v>0</v>
      </c>
      <c r="CF130" s="1370">
        <f t="shared" si="176"/>
        <v>0</v>
      </c>
      <c r="CG130" s="1370">
        <f t="shared" si="176"/>
        <v>0</v>
      </c>
      <c r="CH130" s="1370">
        <f t="shared" si="176"/>
        <v>0</v>
      </c>
      <c r="CI130" s="1370">
        <f t="shared" si="167"/>
        <v>0</v>
      </c>
      <c r="CJ130" s="1370">
        <f t="shared" si="167"/>
        <v>0</v>
      </c>
      <c r="CK130" s="1370">
        <f t="shared" si="167"/>
        <v>0</v>
      </c>
      <c r="CL130" s="1370">
        <f t="shared" si="167"/>
        <v>0</v>
      </c>
      <c r="CM130" s="1370">
        <f t="shared" si="167"/>
        <v>0</v>
      </c>
      <c r="CN130" s="1370">
        <f t="shared" si="167"/>
        <v>0</v>
      </c>
      <c r="CO130" s="1370">
        <f t="shared" si="167"/>
        <v>0</v>
      </c>
      <c r="CP130" s="1370">
        <f t="shared" si="167"/>
        <v>0</v>
      </c>
      <c r="CQ130" s="1370">
        <f t="shared" si="167"/>
        <v>0</v>
      </c>
      <c r="CR130" s="1370">
        <f t="shared" si="167"/>
        <v>0</v>
      </c>
      <c r="CS130" s="1370">
        <f t="shared" si="167"/>
        <v>0</v>
      </c>
      <c r="CT130" s="1370">
        <f t="shared" si="167"/>
        <v>0</v>
      </c>
      <c r="CU130" s="1370">
        <f t="shared" si="167"/>
        <v>0</v>
      </c>
      <c r="CV130" s="1370">
        <f t="shared" si="167"/>
        <v>0</v>
      </c>
      <c r="CW130" s="1370">
        <f t="shared" si="172"/>
        <v>0</v>
      </c>
      <c r="CX130" s="1370">
        <f t="shared" si="172"/>
        <v>0</v>
      </c>
      <c r="CY130" s="1370">
        <f t="shared" si="172"/>
        <v>0</v>
      </c>
      <c r="CZ130" s="1370">
        <f t="shared" si="172"/>
        <v>0</v>
      </c>
      <c r="DA130" s="1370">
        <f t="shared" si="172"/>
        <v>0</v>
      </c>
      <c r="DB130" s="1370">
        <f t="shared" si="172"/>
        <v>0</v>
      </c>
      <c r="DC130" s="1370">
        <f t="shared" si="172"/>
        <v>0</v>
      </c>
      <c r="DD130" s="1370">
        <f t="shared" si="172"/>
        <v>0</v>
      </c>
      <c r="DE130" s="1370">
        <f t="shared" si="172"/>
        <v>0</v>
      </c>
      <c r="DF130" s="1370">
        <f t="shared" si="172"/>
        <v>0</v>
      </c>
      <c r="DG130" s="1370">
        <f t="shared" si="172"/>
        <v>0</v>
      </c>
      <c r="DH130" s="1370">
        <f t="shared" si="172"/>
        <v>0</v>
      </c>
      <c r="DI130" s="1370">
        <f t="shared" si="172"/>
        <v>0</v>
      </c>
      <c r="DJ130" s="1370">
        <f t="shared" si="148"/>
        <v>0</v>
      </c>
      <c r="DK130" s="1370">
        <f t="shared" si="177"/>
        <v>0</v>
      </c>
      <c r="DL130" s="1370">
        <f t="shared" si="177"/>
        <v>0</v>
      </c>
      <c r="DM130" s="1370">
        <f t="shared" si="177"/>
        <v>0</v>
      </c>
      <c r="DN130" s="1370">
        <f t="shared" si="177"/>
        <v>0</v>
      </c>
      <c r="DO130" s="1370">
        <f t="shared" si="177"/>
        <v>0</v>
      </c>
      <c r="DP130" s="1370">
        <f t="shared" si="177"/>
        <v>0</v>
      </c>
      <c r="DQ130" s="1370">
        <f t="shared" si="177"/>
        <v>2629394.6438936666</v>
      </c>
      <c r="DR130" s="1370">
        <f t="shared" si="177"/>
        <v>2717041.1320234551</v>
      </c>
      <c r="DS130" s="1370">
        <f t="shared" si="177"/>
        <v>2629394.6438936666</v>
      </c>
      <c r="DT130" s="1370">
        <f t="shared" si="177"/>
        <v>2717041.1320234551</v>
      </c>
      <c r="DU130" s="1370">
        <f t="shared" si="177"/>
        <v>2717041.1320234551</v>
      </c>
      <c r="DV130" s="1370">
        <f t="shared" si="177"/>
        <v>2629394.6438936666</v>
      </c>
      <c r="DW130" s="1370">
        <f t="shared" si="177"/>
        <v>2717041.1320234551</v>
      </c>
      <c r="DX130" s="1370">
        <f t="shared" si="177"/>
        <v>2629394.6438936666</v>
      </c>
      <c r="DY130" s="1370">
        <f t="shared" si="177"/>
        <v>2717041.1320234551</v>
      </c>
      <c r="DZ130" s="1370">
        <f t="shared" si="177"/>
        <v>2717041.1320234551</v>
      </c>
      <c r="EA130" s="1370">
        <f t="shared" si="175"/>
        <v>2454101.6676340885</v>
      </c>
      <c r="EB130" s="1370">
        <f t="shared" si="175"/>
        <v>2717041.1320234551</v>
      </c>
      <c r="EC130" s="1370">
        <f t="shared" si="175"/>
        <v>0</v>
      </c>
      <c r="ED130" s="1370">
        <f t="shared" si="175"/>
        <v>0</v>
      </c>
      <c r="EE130" s="1370">
        <f t="shared" si="175"/>
        <v>0</v>
      </c>
      <c r="EF130" s="1370">
        <f t="shared" si="175"/>
        <v>0</v>
      </c>
      <c r="EG130" s="1370">
        <f t="shared" si="175"/>
        <v>0</v>
      </c>
      <c r="EH130" s="1370">
        <f t="shared" si="175"/>
        <v>0</v>
      </c>
      <c r="EI130" s="1370">
        <f t="shared" si="175"/>
        <v>0</v>
      </c>
      <c r="EJ130" s="1370">
        <f t="shared" si="175"/>
        <v>0</v>
      </c>
      <c r="EK130" s="1370">
        <f t="shared" si="175"/>
        <v>0</v>
      </c>
    </row>
    <row r="131" spans="1:141" s="1367" customFormat="1">
      <c r="A131" s="1364">
        <v>46874</v>
      </c>
      <c r="B131" s="1365">
        <v>2028</v>
      </c>
      <c r="C131" s="1381">
        <v>0</v>
      </c>
      <c r="D131" s="1366">
        <f t="shared" si="149"/>
        <v>0</v>
      </c>
      <c r="F131" s="1368">
        <v>46874</v>
      </c>
      <c r="G131" s="1368">
        <f t="shared" si="137"/>
        <v>46874</v>
      </c>
      <c r="H131" s="1369">
        <f t="shared" si="174"/>
        <v>47238</v>
      </c>
      <c r="J131" s="1370">
        <f t="shared" si="168"/>
        <v>0</v>
      </c>
      <c r="K131" s="1370">
        <f t="shared" si="168"/>
        <v>0</v>
      </c>
      <c r="L131" s="1370">
        <f t="shared" si="168"/>
        <v>0</v>
      </c>
      <c r="M131" s="1370">
        <f t="shared" si="168"/>
        <v>0</v>
      </c>
      <c r="N131" s="1370">
        <f t="shared" si="168"/>
        <v>0</v>
      </c>
      <c r="O131" s="1370">
        <f t="shared" si="168"/>
        <v>0</v>
      </c>
      <c r="P131" s="1370">
        <f t="shared" si="168"/>
        <v>0</v>
      </c>
      <c r="Q131" s="1370">
        <f t="shared" si="168"/>
        <v>0</v>
      </c>
      <c r="R131" s="1370">
        <f t="shared" si="168"/>
        <v>0</v>
      </c>
      <c r="S131" s="1370">
        <f t="shared" si="168"/>
        <v>0</v>
      </c>
      <c r="T131" s="1370">
        <f t="shared" si="168"/>
        <v>0</v>
      </c>
      <c r="U131" s="1371">
        <f t="shared" si="168"/>
        <v>0</v>
      </c>
      <c r="V131" s="1370">
        <f t="shared" si="168"/>
        <v>0</v>
      </c>
      <c r="W131" s="1370">
        <f t="shared" si="168"/>
        <v>0</v>
      </c>
      <c r="X131" s="1370">
        <f t="shared" si="168"/>
        <v>0</v>
      </c>
      <c r="Y131" s="1370">
        <f t="shared" si="168"/>
        <v>0</v>
      </c>
      <c r="Z131" s="1370">
        <f t="shared" si="169"/>
        <v>0</v>
      </c>
      <c r="AA131" s="1370">
        <f t="shared" si="169"/>
        <v>0</v>
      </c>
      <c r="AB131" s="1370">
        <f t="shared" si="169"/>
        <v>0</v>
      </c>
      <c r="AC131" s="1370">
        <f t="shared" si="169"/>
        <v>0</v>
      </c>
      <c r="AD131" s="1370">
        <f t="shared" si="169"/>
        <v>0</v>
      </c>
      <c r="AE131" s="1370">
        <f t="shared" si="169"/>
        <v>0</v>
      </c>
      <c r="AF131" s="1370">
        <f t="shared" si="169"/>
        <v>0</v>
      </c>
      <c r="AG131" s="1371">
        <f t="shared" si="169"/>
        <v>0</v>
      </c>
      <c r="AH131" s="1370">
        <f t="shared" si="169"/>
        <v>0</v>
      </c>
      <c r="AI131" s="1370">
        <f t="shared" si="169"/>
        <v>0</v>
      </c>
      <c r="AJ131" s="1370">
        <f t="shared" si="169"/>
        <v>0</v>
      </c>
      <c r="AK131" s="1370">
        <f t="shared" si="169"/>
        <v>0</v>
      </c>
      <c r="AL131" s="1370">
        <f t="shared" si="169"/>
        <v>0</v>
      </c>
      <c r="AM131" s="1370">
        <f t="shared" si="169"/>
        <v>0</v>
      </c>
      <c r="AN131" s="1370">
        <f t="shared" si="169"/>
        <v>0</v>
      </c>
      <c r="AO131" s="1370">
        <f t="shared" si="170"/>
        <v>0</v>
      </c>
      <c r="AP131" s="1370">
        <f t="shared" si="170"/>
        <v>0</v>
      </c>
      <c r="AQ131" s="1370">
        <f t="shared" si="170"/>
        <v>0</v>
      </c>
      <c r="AR131" s="1370">
        <f t="shared" si="170"/>
        <v>0</v>
      </c>
      <c r="AS131" s="1371">
        <f t="shared" si="170"/>
        <v>0</v>
      </c>
      <c r="AT131" s="1370">
        <f t="shared" si="170"/>
        <v>0</v>
      </c>
      <c r="AU131" s="1370">
        <f t="shared" si="170"/>
        <v>0</v>
      </c>
      <c r="AV131" s="1370">
        <f t="shared" si="170"/>
        <v>0</v>
      </c>
      <c r="AW131" s="1370">
        <f t="shared" si="170"/>
        <v>0</v>
      </c>
      <c r="AX131" s="1370">
        <f t="shared" si="170"/>
        <v>0</v>
      </c>
      <c r="AY131" s="1370">
        <f t="shared" si="170"/>
        <v>0</v>
      </c>
      <c r="AZ131" s="1370">
        <f t="shared" si="170"/>
        <v>0</v>
      </c>
      <c r="BA131" s="1370">
        <f t="shared" si="170"/>
        <v>0</v>
      </c>
      <c r="BB131" s="1370">
        <f t="shared" si="170"/>
        <v>0</v>
      </c>
      <c r="BC131" s="1370">
        <f t="shared" si="170"/>
        <v>0</v>
      </c>
      <c r="BD131" s="1370">
        <f t="shared" si="170"/>
        <v>0</v>
      </c>
      <c r="BE131" s="1371">
        <f t="shared" si="173"/>
        <v>0</v>
      </c>
      <c r="BF131" s="1370">
        <f t="shared" si="173"/>
        <v>0</v>
      </c>
      <c r="BG131" s="1370">
        <f t="shared" si="173"/>
        <v>0</v>
      </c>
      <c r="BH131" s="1370">
        <f t="shared" si="173"/>
        <v>0</v>
      </c>
      <c r="BI131" s="1370">
        <f t="shared" si="173"/>
        <v>0</v>
      </c>
      <c r="BJ131" s="1370">
        <f t="shared" si="173"/>
        <v>0</v>
      </c>
      <c r="BK131" s="1370">
        <f t="shared" si="173"/>
        <v>0</v>
      </c>
      <c r="BL131" s="1370">
        <f t="shared" si="173"/>
        <v>0</v>
      </c>
      <c r="BM131" s="1370">
        <f t="shared" si="173"/>
        <v>0</v>
      </c>
      <c r="BN131" s="1370">
        <f t="shared" si="173"/>
        <v>0</v>
      </c>
      <c r="BO131" s="1370">
        <f t="shared" si="173"/>
        <v>0</v>
      </c>
      <c r="BP131" s="1370">
        <f t="shared" si="173"/>
        <v>0</v>
      </c>
      <c r="BQ131" s="1370">
        <f t="shared" si="173"/>
        <v>0</v>
      </c>
      <c r="BR131" s="1370">
        <f t="shared" si="173"/>
        <v>0</v>
      </c>
      <c r="BS131" s="1370">
        <f t="shared" si="173"/>
        <v>0</v>
      </c>
      <c r="BT131" s="1370">
        <f t="shared" si="173"/>
        <v>0</v>
      </c>
      <c r="BU131" s="1370">
        <f t="shared" si="176"/>
        <v>0</v>
      </c>
      <c r="BV131" s="1370">
        <f t="shared" si="176"/>
        <v>0</v>
      </c>
      <c r="BW131" s="1370">
        <f t="shared" si="176"/>
        <v>0</v>
      </c>
      <c r="BX131" s="1370">
        <f t="shared" si="176"/>
        <v>0</v>
      </c>
      <c r="BY131" s="1370">
        <f t="shared" si="176"/>
        <v>0</v>
      </c>
      <c r="BZ131" s="1370">
        <f t="shared" si="176"/>
        <v>0</v>
      </c>
      <c r="CA131" s="1370">
        <f t="shared" si="176"/>
        <v>0</v>
      </c>
      <c r="CB131" s="1370">
        <f t="shared" si="176"/>
        <v>0</v>
      </c>
      <c r="CC131" s="1370">
        <f t="shared" si="176"/>
        <v>0</v>
      </c>
      <c r="CD131" s="1370">
        <f t="shared" si="176"/>
        <v>0</v>
      </c>
      <c r="CE131" s="1370">
        <f t="shared" si="176"/>
        <v>0</v>
      </c>
      <c r="CF131" s="1370">
        <f t="shared" si="176"/>
        <v>0</v>
      </c>
      <c r="CG131" s="1370">
        <f t="shared" si="176"/>
        <v>0</v>
      </c>
      <c r="CH131" s="1370">
        <f t="shared" si="176"/>
        <v>0</v>
      </c>
      <c r="CI131" s="1370">
        <f t="shared" si="167"/>
        <v>0</v>
      </c>
      <c r="CJ131" s="1370">
        <f t="shared" si="167"/>
        <v>0</v>
      </c>
      <c r="CK131" s="1370">
        <f t="shared" si="167"/>
        <v>0</v>
      </c>
      <c r="CL131" s="1370">
        <f t="shared" si="167"/>
        <v>0</v>
      </c>
      <c r="CM131" s="1370">
        <f t="shared" si="167"/>
        <v>0</v>
      </c>
      <c r="CN131" s="1370">
        <f t="shared" si="167"/>
        <v>0</v>
      </c>
      <c r="CO131" s="1370">
        <f t="shared" si="167"/>
        <v>0</v>
      </c>
      <c r="CP131" s="1370">
        <f t="shared" si="167"/>
        <v>0</v>
      </c>
      <c r="CQ131" s="1370">
        <f t="shared" si="167"/>
        <v>0</v>
      </c>
      <c r="CR131" s="1370">
        <f t="shared" si="167"/>
        <v>0</v>
      </c>
      <c r="CS131" s="1370">
        <f t="shared" si="167"/>
        <v>0</v>
      </c>
      <c r="CT131" s="1370">
        <f t="shared" si="167"/>
        <v>0</v>
      </c>
      <c r="CU131" s="1370">
        <f t="shared" si="167"/>
        <v>0</v>
      </c>
      <c r="CV131" s="1370">
        <f t="shared" si="167"/>
        <v>0</v>
      </c>
      <c r="CW131" s="1370">
        <f t="shared" si="172"/>
        <v>0</v>
      </c>
      <c r="CX131" s="1370">
        <f t="shared" si="172"/>
        <v>0</v>
      </c>
      <c r="CY131" s="1370">
        <f t="shared" si="172"/>
        <v>0</v>
      </c>
      <c r="CZ131" s="1370">
        <f t="shared" si="172"/>
        <v>0</v>
      </c>
      <c r="DA131" s="1370">
        <f t="shared" si="172"/>
        <v>0</v>
      </c>
      <c r="DB131" s="1370">
        <f t="shared" si="172"/>
        <v>0</v>
      </c>
      <c r="DC131" s="1370">
        <f t="shared" si="172"/>
        <v>0</v>
      </c>
      <c r="DD131" s="1370">
        <f t="shared" si="172"/>
        <v>0</v>
      </c>
      <c r="DE131" s="1370">
        <f t="shared" si="172"/>
        <v>0</v>
      </c>
      <c r="DF131" s="1370">
        <f t="shared" si="172"/>
        <v>0</v>
      </c>
      <c r="DG131" s="1370">
        <f t="shared" si="172"/>
        <v>0</v>
      </c>
      <c r="DH131" s="1370">
        <f t="shared" si="172"/>
        <v>0</v>
      </c>
      <c r="DI131" s="1370">
        <f t="shared" si="172"/>
        <v>0</v>
      </c>
      <c r="DJ131" s="1370">
        <f t="shared" si="148"/>
        <v>0</v>
      </c>
      <c r="DK131" s="1370">
        <f t="shared" si="177"/>
        <v>0</v>
      </c>
      <c r="DL131" s="1370">
        <f t="shared" si="177"/>
        <v>0</v>
      </c>
      <c r="DM131" s="1370">
        <f t="shared" si="177"/>
        <v>0</v>
      </c>
      <c r="DN131" s="1370">
        <f t="shared" si="177"/>
        <v>0</v>
      </c>
      <c r="DO131" s="1370">
        <f t="shared" si="177"/>
        <v>0</v>
      </c>
      <c r="DP131" s="1370">
        <f t="shared" si="177"/>
        <v>0</v>
      </c>
      <c r="DQ131" s="1370">
        <f t="shared" si="177"/>
        <v>0</v>
      </c>
      <c r="DR131" s="1370">
        <f t="shared" si="177"/>
        <v>0</v>
      </c>
      <c r="DS131" s="1370">
        <f t="shared" si="177"/>
        <v>0</v>
      </c>
      <c r="DT131" s="1370">
        <f t="shared" si="177"/>
        <v>0</v>
      </c>
      <c r="DU131" s="1370">
        <f t="shared" si="177"/>
        <v>0</v>
      </c>
      <c r="DV131" s="1370">
        <f t="shared" si="177"/>
        <v>0</v>
      </c>
      <c r="DW131" s="1370">
        <f t="shared" si="177"/>
        <v>0</v>
      </c>
      <c r="DX131" s="1370">
        <f t="shared" si="177"/>
        <v>0</v>
      </c>
      <c r="DY131" s="1370">
        <f t="shared" si="177"/>
        <v>0</v>
      </c>
      <c r="DZ131" s="1370">
        <f t="shared" si="177"/>
        <v>0</v>
      </c>
      <c r="EA131" s="1370">
        <f t="shared" si="175"/>
        <v>0</v>
      </c>
      <c r="EB131" s="1370">
        <f t="shared" si="175"/>
        <v>0</v>
      </c>
      <c r="EC131" s="1370">
        <f t="shared" si="175"/>
        <v>0</v>
      </c>
      <c r="ED131" s="1370">
        <f t="shared" si="175"/>
        <v>0</v>
      </c>
      <c r="EE131" s="1370">
        <f t="shared" si="175"/>
        <v>0</v>
      </c>
      <c r="EF131" s="1370">
        <f t="shared" si="175"/>
        <v>0</v>
      </c>
      <c r="EG131" s="1370">
        <f t="shared" si="175"/>
        <v>0</v>
      </c>
      <c r="EH131" s="1370">
        <f t="shared" si="175"/>
        <v>0</v>
      </c>
      <c r="EI131" s="1370">
        <f t="shared" si="175"/>
        <v>0</v>
      </c>
      <c r="EJ131" s="1370">
        <f t="shared" si="175"/>
        <v>0</v>
      </c>
      <c r="EK131" s="1370">
        <f t="shared" si="175"/>
        <v>0</v>
      </c>
    </row>
    <row r="132" spans="1:141" s="1367" customFormat="1">
      <c r="A132" s="1364">
        <v>46905</v>
      </c>
      <c r="B132" s="1365">
        <v>2028</v>
      </c>
      <c r="C132" s="1381">
        <v>0</v>
      </c>
      <c r="D132" s="1366">
        <f t="shared" si="149"/>
        <v>0</v>
      </c>
      <c r="F132" s="1368">
        <v>46905</v>
      </c>
      <c r="G132" s="1368">
        <f t="shared" si="137"/>
        <v>46905</v>
      </c>
      <c r="H132" s="1369">
        <f t="shared" si="174"/>
        <v>47269</v>
      </c>
      <c r="J132" s="1370">
        <f t="shared" si="168"/>
        <v>0</v>
      </c>
      <c r="K132" s="1370">
        <f t="shared" si="168"/>
        <v>0</v>
      </c>
      <c r="L132" s="1370">
        <f t="shared" si="168"/>
        <v>0</v>
      </c>
      <c r="M132" s="1370">
        <f t="shared" si="168"/>
        <v>0</v>
      </c>
      <c r="N132" s="1370">
        <f t="shared" si="168"/>
        <v>0</v>
      </c>
      <c r="O132" s="1370">
        <f t="shared" si="168"/>
        <v>0</v>
      </c>
      <c r="P132" s="1370">
        <f t="shared" si="168"/>
        <v>0</v>
      </c>
      <c r="Q132" s="1370">
        <f t="shared" si="168"/>
        <v>0</v>
      </c>
      <c r="R132" s="1370">
        <f t="shared" si="168"/>
        <v>0</v>
      </c>
      <c r="S132" s="1370">
        <f t="shared" si="168"/>
        <v>0</v>
      </c>
      <c r="T132" s="1370">
        <f t="shared" si="168"/>
        <v>0</v>
      </c>
      <c r="U132" s="1371">
        <f t="shared" si="168"/>
        <v>0</v>
      </c>
      <c r="V132" s="1370">
        <f t="shared" si="168"/>
        <v>0</v>
      </c>
      <c r="W132" s="1370">
        <f t="shared" si="168"/>
        <v>0</v>
      </c>
      <c r="X132" s="1370">
        <f t="shared" si="168"/>
        <v>0</v>
      </c>
      <c r="Y132" s="1370">
        <f t="shared" si="168"/>
        <v>0</v>
      </c>
      <c r="Z132" s="1370">
        <f t="shared" si="169"/>
        <v>0</v>
      </c>
      <c r="AA132" s="1370">
        <f t="shared" si="169"/>
        <v>0</v>
      </c>
      <c r="AB132" s="1370">
        <f t="shared" si="169"/>
        <v>0</v>
      </c>
      <c r="AC132" s="1370">
        <f t="shared" si="169"/>
        <v>0</v>
      </c>
      <c r="AD132" s="1370">
        <f t="shared" si="169"/>
        <v>0</v>
      </c>
      <c r="AE132" s="1370">
        <f t="shared" si="169"/>
        <v>0</v>
      </c>
      <c r="AF132" s="1370">
        <f t="shared" si="169"/>
        <v>0</v>
      </c>
      <c r="AG132" s="1371">
        <f t="shared" si="169"/>
        <v>0</v>
      </c>
      <c r="AH132" s="1370">
        <f t="shared" si="169"/>
        <v>0</v>
      </c>
      <c r="AI132" s="1370">
        <f t="shared" si="169"/>
        <v>0</v>
      </c>
      <c r="AJ132" s="1370">
        <f t="shared" si="169"/>
        <v>0</v>
      </c>
      <c r="AK132" s="1370">
        <f t="shared" si="169"/>
        <v>0</v>
      </c>
      <c r="AL132" s="1370">
        <f t="shared" si="169"/>
        <v>0</v>
      </c>
      <c r="AM132" s="1370">
        <f t="shared" si="169"/>
        <v>0</v>
      </c>
      <c r="AN132" s="1370">
        <f t="shared" si="169"/>
        <v>0</v>
      </c>
      <c r="AO132" s="1370">
        <f t="shared" si="170"/>
        <v>0</v>
      </c>
      <c r="AP132" s="1370">
        <f t="shared" si="170"/>
        <v>0</v>
      </c>
      <c r="AQ132" s="1370">
        <f t="shared" si="170"/>
        <v>0</v>
      </c>
      <c r="AR132" s="1370">
        <f t="shared" si="170"/>
        <v>0</v>
      </c>
      <c r="AS132" s="1371">
        <f t="shared" si="170"/>
        <v>0</v>
      </c>
      <c r="AT132" s="1370">
        <f t="shared" si="170"/>
        <v>0</v>
      </c>
      <c r="AU132" s="1370">
        <f t="shared" si="170"/>
        <v>0</v>
      </c>
      <c r="AV132" s="1370">
        <f t="shared" si="170"/>
        <v>0</v>
      </c>
      <c r="AW132" s="1370">
        <f t="shared" si="170"/>
        <v>0</v>
      </c>
      <c r="AX132" s="1370">
        <f t="shared" si="170"/>
        <v>0</v>
      </c>
      <c r="AY132" s="1370">
        <f t="shared" si="170"/>
        <v>0</v>
      </c>
      <c r="AZ132" s="1370">
        <f t="shared" si="170"/>
        <v>0</v>
      </c>
      <c r="BA132" s="1370">
        <f t="shared" si="170"/>
        <v>0</v>
      </c>
      <c r="BB132" s="1370">
        <f t="shared" si="170"/>
        <v>0</v>
      </c>
      <c r="BC132" s="1370">
        <f t="shared" si="170"/>
        <v>0</v>
      </c>
      <c r="BD132" s="1370">
        <f t="shared" si="170"/>
        <v>0</v>
      </c>
      <c r="BE132" s="1371">
        <f t="shared" si="173"/>
        <v>0</v>
      </c>
      <c r="BF132" s="1370">
        <f t="shared" si="173"/>
        <v>0</v>
      </c>
      <c r="BG132" s="1370">
        <f t="shared" si="173"/>
        <v>0</v>
      </c>
      <c r="BH132" s="1370">
        <f t="shared" si="173"/>
        <v>0</v>
      </c>
      <c r="BI132" s="1370">
        <f t="shared" si="173"/>
        <v>0</v>
      </c>
      <c r="BJ132" s="1370">
        <f t="shared" si="173"/>
        <v>0</v>
      </c>
      <c r="BK132" s="1370">
        <f t="shared" si="173"/>
        <v>0</v>
      </c>
      <c r="BL132" s="1370">
        <f t="shared" si="173"/>
        <v>0</v>
      </c>
      <c r="BM132" s="1370">
        <f t="shared" si="173"/>
        <v>0</v>
      </c>
      <c r="BN132" s="1370">
        <f t="shared" si="173"/>
        <v>0</v>
      </c>
      <c r="BO132" s="1370">
        <f t="shared" si="173"/>
        <v>0</v>
      </c>
      <c r="BP132" s="1370">
        <f t="shared" si="173"/>
        <v>0</v>
      </c>
      <c r="BQ132" s="1370">
        <f t="shared" si="173"/>
        <v>0</v>
      </c>
      <c r="BR132" s="1370">
        <f t="shared" si="173"/>
        <v>0</v>
      </c>
      <c r="BS132" s="1370">
        <f t="shared" si="173"/>
        <v>0</v>
      </c>
      <c r="BT132" s="1370">
        <f t="shared" si="173"/>
        <v>0</v>
      </c>
      <c r="BU132" s="1370">
        <f t="shared" si="176"/>
        <v>0</v>
      </c>
      <c r="BV132" s="1370">
        <f t="shared" si="176"/>
        <v>0</v>
      </c>
      <c r="BW132" s="1370">
        <f t="shared" si="176"/>
        <v>0</v>
      </c>
      <c r="BX132" s="1370">
        <f t="shared" si="176"/>
        <v>0</v>
      </c>
      <c r="BY132" s="1370">
        <f t="shared" si="176"/>
        <v>0</v>
      </c>
      <c r="BZ132" s="1370">
        <f t="shared" si="176"/>
        <v>0</v>
      </c>
      <c r="CA132" s="1370">
        <f t="shared" si="176"/>
        <v>0</v>
      </c>
      <c r="CB132" s="1370">
        <f t="shared" si="176"/>
        <v>0</v>
      </c>
      <c r="CC132" s="1370">
        <f t="shared" si="176"/>
        <v>0</v>
      </c>
      <c r="CD132" s="1370">
        <f t="shared" si="176"/>
        <v>0</v>
      </c>
      <c r="CE132" s="1370">
        <f t="shared" si="176"/>
        <v>0</v>
      </c>
      <c r="CF132" s="1370">
        <f t="shared" si="176"/>
        <v>0</v>
      </c>
      <c r="CG132" s="1370">
        <f t="shared" si="176"/>
        <v>0</v>
      </c>
      <c r="CH132" s="1370">
        <f t="shared" si="176"/>
        <v>0</v>
      </c>
      <c r="CI132" s="1370">
        <f t="shared" si="167"/>
        <v>0</v>
      </c>
      <c r="CJ132" s="1370">
        <f t="shared" si="167"/>
        <v>0</v>
      </c>
      <c r="CK132" s="1370">
        <f t="shared" si="167"/>
        <v>0</v>
      </c>
      <c r="CL132" s="1370">
        <f t="shared" si="167"/>
        <v>0</v>
      </c>
      <c r="CM132" s="1370">
        <f t="shared" si="167"/>
        <v>0</v>
      </c>
      <c r="CN132" s="1370">
        <f t="shared" si="167"/>
        <v>0</v>
      </c>
      <c r="CO132" s="1370">
        <f t="shared" si="167"/>
        <v>0</v>
      </c>
      <c r="CP132" s="1370">
        <f t="shared" si="167"/>
        <v>0</v>
      </c>
      <c r="CQ132" s="1370">
        <f t="shared" si="167"/>
        <v>0</v>
      </c>
      <c r="CR132" s="1370">
        <f t="shared" si="167"/>
        <v>0</v>
      </c>
      <c r="CS132" s="1370">
        <f t="shared" si="167"/>
        <v>0</v>
      </c>
      <c r="CT132" s="1370">
        <f t="shared" si="167"/>
        <v>0</v>
      </c>
      <c r="CU132" s="1370">
        <f t="shared" si="167"/>
        <v>0</v>
      </c>
      <c r="CV132" s="1370">
        <f t="shared" si="167"/>
        <v>0</v>
      </c>
      <c r="CW132" s="1370">
        <f t="shared" si="172"/>
        <v>0</v>
      </c>
      <c r="CX132" s="1370">
        <f t="shared" si="172"/>
        <v>0</v>
      </c>
      <c r="CY132" s="1370">
        <f t="shared" si="172"/>
        <v>0</v>
      </c>
      <c r="CZ132" s="1370">
        <f t="shared" si="172"/>
        <v>0</v>
      </c>
      <c r="DA132" s="1370">
        <f t="shared" si="172"/>
        <v>0</v>
      </c>
      <c r="DB132" s="1370">
        <f t="shared" si="172"/>
        <v>0</v>
      </c>
      <c r="DC132" s="1370">
        <f t="shared" si="172"/>
        <v>0</v>
      </c>
      <c r="DD132" s="1370">
        <f t="shared" si="172"/>
        <v>0</v>
      </c>
      <c r="DE132" s="1370">
        <f t="shared" si="172"/>
        <v>0</v>
      </c>
      <c r="DF132" s="1370">
        <f t="shared" si="172"/>
        <v>0</v>
      </c>
      <c r="DG132" s="1370">
        <f t="shared" si="172"/>
        <v>0</v>
      </c>
      <c r="DH132" s="1370">
        <f t="shared" si="172"/>
        <v>0</v>
      </c>
      <c r="DI132" s="1370">
        <f t="shared" si="172"/>
        <v>0</v>
      </c>
      <c r="DJ132" s="1370">
        <f t="shared" si="148"/>
        <v>0</v>
      </c>
      <c r="DK132" s="1370">
        <f t="shared" si="177"/>
        <v>0</v>
      </c>
      <c r="DL132" s="1370">
        <f t="shared" si="177"/>
        <v>0</v>
      </c>
      <c r="DM132" s="1370">
        <f t="shared" si="177"/>
        <v>0</v>
      </c>
      <c r="DN132" s="1370">
        <f t="shared" si="177"/>
        <v>0</v>
      </c>
      <c r="DO132" s="1370">
        <f t="shared" si="177"/>
        <v>0</v>
      </c>
      <c r="DP132" s="1370">
        <f t="shared" si="177"/>
        <v>0</v>
      </c>
      <c r="DQ132" s="1370">
        <f t="shared" si="177"/>
        <v>0</v>
      </c>
      <c r="DR132" s="1370">
        <f t="shared" si="177"/>
        <v>0</v>
      </c>
      <c r="DS132" s="1370">
        <f t="shared" si="177"/>
        <v>0</v>
      </c>
      <c r="DT132" s="1370">
        <f t="shared" si="177"/>
        <v>0</v>
      </c>
      <c r="DU132" s="1370">
        <f t="shared" si="177"/>
        <v>0</v>
      </c>
      <c r="DV132" s="1370">
        <f t="shared" si="177"/>
        <v>0</v>
      </c>
      <c r="DW132" s="1370">
        <f t="shared" si="177"/>
        <v>0</v>
      </c>
      <c r="DX132" s="1370">
        <f t="shared" si="177"/>
        <v>0</v>
      </c>
      <c r="DY132" s="1370">
        <f t="shared" si="177"/>
        <v>0</v>
      </c>
      <c r="DZ132" s="1370">
        <f t="shared" si="177"/>
        <v>0</v>
      </c>
      <c r="EA132" s="1370">
        <f t="shared" si="175"/>
        <v>0</v>
      </c>
      <c r="EB132" s="1370">
        <f t="shared" si="175"/>
        <v>0</v>
      </c>
      <c r="EC132" s="1370">
        <f t="shared" si="175"/>
        <v>0</v>
      </c>
      <c r="ED132" s="1370">
        <f t="shared" si="175"/>
        <v>0</v>
      </c>
      <c r="EE132" s="1370">
        <f t="shared" si="175"/>
        <v>0</v>
      </c>
      <c r="EF132" s="1370">
        <f t="shared" si="175"/>
        <v>0</v>
      </c>
      <c r="EG132" s="1370">
        <f t="shared" si="175"/>
        <v>0</v>
      </c>
      <c r="EH132" s="1370">
        <f t="shared" si="175"/>
        <v>0</v>
      </c>
      <c r="EI132" s="1370">
        <f t="shared" si="175"/>
        <v>0</v>
      </c>
      <c r="EJ132" s="1370">
        <f t="shared" si="175"/>
        <v>0</v>
      </c>
      <c r="EK132" s="1370">
        <f t="shared" si="175"/>
        <v>0</v>
      </c>
    </row>
    <row r="133" spans="1:141" s="1367" customFormat="1">
      <c r="A133" s="1364">
        <v>46935</v>
      </c>
      <c r="B133" s="1365">
        <v>2028</v>
      </c>
      <c r="C133" s="1382">
        <v>99971.775523040429</v>
      </c>
      <c r="D133" s="1366">
        <f t="shared" si="149"/>
        <v>38389161.800847523</v>
      </c>
      <c r="F133" s="1368">
        <v>46935</v>
      </c>
      <c r="G133" s="1368">
        <f t="shared" si="137"/>
        <v>46935</v>
      </c>
      <c r="H133" s="1369">
        <f t="shared" si="174"/>
        <v>47299</v>
      </c>
      <c r="J133" s="1370">
        <f t="shared" si="168"/>
        <v>0</v>
      </c>
      <c r="K133" s="1370">
        <f t="shared" si="168"/>
        <v>0</v>
      </c>
      <c r="L133" s="1370">
        <f t="shared" si="168"/>
        <v>0</v>
      </c>
      <c r="M133" s="1370">
        <f t="shared" si="168"/>
        <v>0</v>
      </c>
      <c r="N133" s="1370">
        <f t="shared" si="168"/>
        <v>0</v>
      </c>
      <c r="O133" s="1370">
        <f t="shared" si="168"/>
        <v>0</v>
      </c>
      <c r="P133" s="1370">
        <f t="shared" si="168"/>
        <v>0</v>
      </c>
      <c r="Q133" s="1370">
        <f t="shared" si="168"/>
        <v>0</v>
      </c>
      <c r="R133" s="1370">
        <f t="shared" si="168"/>
        <v>0</v>
      </c>
      <c r="S133" s="1370">
        <f t="shared" si="168"/>
        <v>0</v>
      </c>
      <c r="T133" s="1370">
        <f t="shared" si="168"/>
        <v>0</v>
      </c>
      <c r="U133" s="1371">
        <f t="shared" si="168"/>
        <v>0</v>
      </c>
      <c r="V133" s="1370">
        <f t="shared" si="168"/>
        <v>0</v>
      </c>
      <c r="W133" s="1370">
        <f t="shared" si="168"/>
        <v>0</v>
      </c>
      <c r="X133" s="1370">
        <f t="shared" si="168"/>
        <v>0</v>
      </c>
      <c r="Y133" s="1370">
        <f t="shared" si="168"/>
        <v>0</v>
      </c>
      <c r="Z133" s="1370">
        <f t="shared" si="169"/>
        <v>0</v>
      </c>
      <c r="AA133" s="1370">
        <f t="shared" si="169"/>
        <v>0</v>
      </c>
      <c r="AB133" s="1370">
        <f t="shared" si="169"/>
        <v>0</v>
      </c>
      <c r="AC133" s="1370">
        <f t="shared" si="169"/>
        <v>0</v>
      </c>
      <c r="AD133" s="1370">
        <f t="shared" si="169"/>
        <v>0</v>
      </c>
      <c r="AE133" s="1370">
        <f t="shared" si="169"/>
        <v>0</v>
      </c>
      <c r="AF133" s="1370">
        <f t="shared" si="169"/>
        <v>0</v>
      </c>
      <c r="AG133" s="1371">
        <f t="shared" si="169"/>
        <v>0</v>
      </c>
      <c r="AH133" s="1370">
        <f t="shared" si="169"/>
        <v>0</v>
      </c>
      <c r="AI133" s="1370">
        <f t="shared" si="169"/>
        <v>0</v>
      </c>
      <c r="AJ133" s="1370">
        <f t="shared" si="169"/>
        <v>0</v>
      </c>
      <c r="AK133" s="1370">
        <f t="shared" si="169"/>
        <v>0</v>
      </c>
      <c r="AL133" s="1370">
        <f t="shared" si="169"/>
        <v>0</v>
      </c>
      <c r="AM133" s="1370">
        <f t="shared" si="169"/>
        <v>0</v>
      </c>
      <c r="AN133" s="1370">
        <f t="shared" si="169"/>
        <v>0</v>
      </c>
      <c r="AO133" s="1370">
        <f t="shared" si="170"/>
        <v>0</v>
      </c>
      <c r="AP133" s="1370">
        <f t="shared" si="170"/>
        <v>0</v>
      </c>
      <c r="AQ133" s="1370">
        <f t="shared" si="170"/>
        <v>0</v>
      </c>
      <c r="AR133" s="1370">
        <f t="shared" si="170"/>
        <v>0</v>
      </c>
      <c r="AS133" s="1371">
        <f t="shared" si="170"/>
        <v>0</v>
      </c>
      <c r="AT133" s="1370">
        <f t="shared" si="170"/>
        <v>0</v>
      </c>
      <c r="AU133" s="1370">
        <f t="shared" si="170"/>
        <v>0</v>
      </c>
      <c r="AV133" s="1370">
        <f t="shared" si="170"/>
        <v>0</v>
      </c>
      <c r="AW133" s="1370">
        <f t="shared" si="170"/>
        <v>0</v>
      </c>
      <c r="AX133" s="1370">
        <f t="shared" si="170"/>
        <v>0</v>
      </c>
      <c r="AY133" s="1370">
        <f t="shared" si="170"/>
        <v>0</v>
      </c>
      <c r="AZ133" s="1370">
        <f t="shared" si="170"/>
        <v>0</v>
      </c>
      <c r="BA133" s="1370">
        <f t="shared" si="170"/>
        <v>0</v>
      </c>
      <c r="BB133" s="1370">
        <f t="shared" si="170"/>
        <v>0</v>
      </c>
      <c r="BC133" s="1370">
        <f t="shared" si="170"/>
        <v>0</v>
      </c>
      <c r="BD133" s="1370">
        <f t="shared" si="170"/>
        <v>0</v>
      </c>
      <c r="BE133" s="1371">
        <f t="shared" si="173"/>
        <v>0</v>
      </c>
      <c r="BF133" s="1370">
        <f t="shared" si="173"/>
        <v>0</v>
      </c>
      <c r="BG133" s="1370">
        <f t="shared" si="173"/>
        <v>0</v>
      </c>
      <c r="BH133" s="1370">
        <f t="shared" si="173"/>
        <v>0</v>
      </c>
      <c r="BI133" s="1370">
        <f t="shared" si="173"/>
        <v>0</v>
      </c>
      <c r="BJ133" s="1370">
        <f t="shared" si="173"/>
        <v>0</v>
      </c>
      <c r="BK133" s="1370">
        <f t="shared" si="173"/>
        <v>0</v>
      </c>
      <c r="BL133" s="1370">
        <f t="shared" si="173"/>
        <v>0</v>
      </c>
      <c r="BM133" s="1370">
        <f t="shared" si="173"/>
        <v>0</v>
      </c>
      <c r="BN133" s="1370">
        <f t="shared" si="173"/>
        <v>0</v>
      </c>
      <c r="BO133" s="1370">
        <f t="shared" si="173"/>
        <v>0</v>
      </c>
      <c r="BP133" s="1370">
        <f t="shared" si="173"/>
        <v>0</v>
      </c>
      <c r="BQ133" s="1370">
        <f t="shared" si="173"/>
        <v>0</v>
      </c>
      <c r="BR133" s="1370">
        <f t="shared" si="173"/>
        <v>0</v>
      </c>
      <c r="BS133" s="1370">
        <f t="shared" si="173"/>
        <v>0</v>
      </c>
      <c r="BT133" s="1370">
        <f t="shared" si="173"/>
        <v>0</v>
      </c>
      <c r="BU133" s="1370">
        <f t="shared" si="176"/>
        <v>0</v>
      </c>
      <c r="BV133" s="1370">
        <f t="shared" si="176"/>
        <v>0</v>
      </c>
      <c r="BW133" s="1370">
        <f t="shared" si="176"/>
        <v>0</v>
      </c>
      <c r="BX133" s="1370">
        <f t="shared" si="176"/>
        <v>0</v>
      </c>
      <c r="BY133" s="1370">
        <f t="shared" si="176"/>
        <v>0</v>
      </c>
      <c r="BZ133" s="1370">
        <f t="shared" si="176"/>
        <v>0</v>
      </c>
      <c r="CA133" s="1370">
        <f t="shared" si="176"/>
        <v>0</v>
      </c>
      <c r="CB133" s="1370">
        <f t="shared" si="176"/>
        <v>0</v>
      </c>
      <c r="CC133" s="1370">
        <f t="shared" si="176"/>
        <v>0</v>
      </c>
      <c r="CD133" s="1370">
        <f t="shared" si="176"/>
        <v>0</v>
      </c>
      <c r="CE133" s="1370">
        <f t="shared" si="176"/>
        <v>0</v>
      </c>
      <c r="CF133" s="1370">
        <f t="shared" si="176"/>
        <v>0</v>
      </c>
      <c r="CG133" s="1370">
        <f t="shared" si="176"/>
        <v>0</v>
      </c>
      <c r="CH133" s="1370">
        <f t="shared" si="176"/>
        <v>0</v>
      </c>
      <c r="CI133" s="1370">
        <f t="shared" si="167"/>
        <v>0</v>
      </c>
      <c r="CJ133" s="1370">
        <f t="shared" si="167"/>
        <v>0</v>
      </c>
      <c r="CK133" s="1370">
        <f t="shared" si="167"/>
        <v>0</v>
      </c>
      <c r="CL133" s="1370">
        <f t="shared" si="167"/>
        <v>0</v>
      </c>
      <c r="CM133" s="1370">
        <f t="shared" si="167"/>
        <v>0</v>
      </c>
      <c r="CN133" s="1370">
        <f t="shared" si="167"/>
        <v>0</v>
      </c>
      <c r="CO133" s="1370">
        <f t="shared" si="167"/>
        <v>0</v>
      </c>
      <c r="CP133" s="1370">
        <f t="shared" si="167"/>
        <v>0</v>
      </c>
      <c r="CQ133" s="1370">
        <f t="shared" si="167"/>
        <v>0</v>
      </c>
      <c r="CR133" s="1370">
        <f t="shared" si="167"/>
        <v>0</v>
      </c>
      <c r="CS133" s="1370">
        <f t="shared" si="167"/>
        <v>0</v>
      </c>
      <c r="CT133" s="1370">
        <f t="shared" si="167"/>
        <v>0</v>
      </c>
      <c r="CU133" s="1370">
        <f t="shared" si="167"/>
        <v>0</v>
      </c>
      <c r="CV133" s="1370">
        <f t="shared" si="167"/>
        <v>0</v>
      </c>
      <c r="CW133" s="1370">
        <f t="shared" si="172"/>
        <v>0</v>
      </c>
      <c r="CX133" s="1370">
        <f t="shared" si="172"/>
        <v>0</v>
      </c>
      <c r="CY133" s="1370">
        <f t="shared" si="172"/>
        <v>0</v>
      </c>
      <c r="CZ133" s="1370">
        <f t="shared" si="172"/>
        <v>0</v>
      </c>
      <c r="DA133" s="1370">
        <f t="shared" si="172"/>
        <v>0</v>
      </c>
      <c r="DB133" s="1370">
        <f t="shared" si="172"/>
        <v>0</v>
      </c>
      <c r="DC133" s="1370">
        <f t="shared" si="172"/>
        <v>0</v>
      </c>
      <c r="DD133" s="1370">
        <f t="shared" si="172"/>
        <v>0</v>
      </c>
      <c r="DE133" s="1370">
        <f t="shared" si="172"/>
        <v>0</v>
      </c>
      <c r="DF133" s="1370">
        <f t="shared" si="172"/>
        <v>0</v>
      </c>
      <c r="DG133" s="1370">
        <f t="shared" si="172"/>
        <v>0</v>
      </c>
      <c r="DH133" s="1370">
        <f t="shared" si="172"/>
        <v>0</v>
      </c>
      <c r="DI133" s="1370">
        <f t="shared" si="172"/>
        <v>0</v>
      </c>
      <c r="DJ133" s="1370">
        <f t="shared" si="148"/>
        <v>0</v>
      </c>
      <c r="DK133" s="1370">
        <f t="shared" si="177"/>
        <v>0</v>
      </c>
      <c r="DL133" s="1370">
        <f t="shared" si="177"/>
        <v>0</v>
      </c>
      <c r="DM133" s="1370">
        <f t="shared" si="177"/>
        <v>0</v>
      </c>
      <c r="DN133" s="1370">
        <f t="shared" si="177"/>
        <v>0</v>
      </c>
      <c r="DO133" s="1370">
        <f t="shared" si="177"/>
        <v>0</v>
      </c>
      <c r="DP133" s="1370">
        <f t="shared" si="177"/>
        <v>0</v>
      </c>
      <c r="DQ133" s="1370">
        <f t="shared" si="177"/>
        <v>0</v>
      </c>
      <c r="DR133" s="1370">
        <f t="shared" si="177"/>
        <v>0</v>
      </c>
      <c r="DS133" s="1370">
        <f t="shared" si="177"/>
        <v>0</v>
      </c>
      <c r="DT133" s="1370">
        <f t="shared" si="177"/>
        <v>3260449.3584281458</v>
      </c>
      <c r="DU133" s="1370">
        <f t="shared" si="177"/>
        <v>3260449.3584281458</v>
      </c>
      <c r="DV133" s="1370">
        <f t="shared" si="177"/>
        <v>3155273.5726723992</v>
      </c>
      <c r="DW133" s="1370">
        <f t="shared" si="177"/>
        <v>3260449.3584281458</v>
      </c>
      <c r="DX133" s="1370">
        <f t="shared" si="177"/>
        <v>3155273.5726723992</v>
      </c>
      <c r="DY133" s="1370">
        <f t="shared" si="177"/>
        <v>3260449.3584281458</v>
      </c>
      <c r="DZ133" s="1370">
        <f t="shared" si="177"/>
        <v>3260449.3584281458</v>
      </c>
      <c r="EA133" s="1370">
        <f t="shared" si="175"/>
        <v>2944922.0011609057</v>
      </c>
      <c r="EB133" s="1370">
        <f t="shared" si="175"/>
        <v>3260449.3584281458</v>
      </c>
      <c r="EC133" s="1370">
        <f t="shared" si="175"/>
        <v>3155273.5726723992</v>
      </c>
      <c r="ED133" s="1370">
        <f t="shared" si="175"/>
        <v>3260449.3584281458</v>
      </c>
      <c r="EE133" s="1370">
        <f t="shared" si="175"/>
        <v>3155273.5726723992</v>
      </c>
      <c r="EF133" s="1370">
        <f t="shared" si="175"/>
        <v>0</v>
      </c>
      <c r="EG133" s="1370">
        <f t="shared" si="175"/>
        <v>0</v>
      </c>
      <c r="EH133" s="1370">
        <f t="shared" si="175"/>
        <v>0</v>
      </c>
      <c r="EI133" s="1370">
        <f t="shared" si="175"/>
        <v>0</v>
      </c>
      <c r="EJ133" s="1370">
        <f t="shared" si="175"/>
        <v>0</v>
      </c>
      <c r="EK133" s="1370">
        <f t="shared" si="175"/>
        <v>0</v>
      </c>
    </row>
    <row r="134" spans="1:141" s="1367" customFormat="1">
      <c r="A134" s="1364">
        <v>46966</v>
      </c>
      <c r="B134" s="1365">
        <v>2028</v>
      </c>
      <c r="C134" s="1381">
        <v>0</v>
      </c>
      <c r="D134" s="1366">
        <f t="shared" si="149"/>
        <v>0</v>
      </c>
      <c r="F134" s="1368">
        <v>46966</v>
      </c>
      <c r="G134" s="1368">
        <f t="shared" si="137"/>
        <v>46966</v>
      </c>
      <c r="H134" s="1369">
        <f t="shared" si="174"/>
        <v>47330</v>
      </c>
      <c r="J134" s="1370">
        <f t="shared" si="168"/>
        <v>0</v>
      </c>
      <c r="K134" s="1370">
        <f t="shared" si="168"/>
        <v>0</v>
      </c>
      <c r="L134" s="1370">
        <f t="shared" si="168"/>
        <v>0</v>
      </c>
      <c r="M134" s="1370">
        <f t="shared" si="168"/>
        <v>0</v>
      </c>
      <c r="N134" s="1370">
        <f t="shared" si="168"/>
        <v>0</v>
      </c>
      <c r="O134" s="1370">
        <f t="shared" si="168"/>
        <v>0</v>
      </c>
      <c r="P134" s="1370">
        <f t="shared" si="168"/>
        <v>0</v>
      </c>
      <c r="Q134" s="1370">
        <f t="shared" si="168"/>
        <v>0</v>
      </c>
      <c r="R134" s="1370">
        <f t="shared" si="168"/>
        <v>0</v>
      </c>
      <c r="S134" s="1370">
        <f t="shared" si="168"/>
        <v>0</v>
      </c>
      <c r="T134" s="1370">
        <f t="shared" si="168"/>
        <v>0</v>
      </c>
      <c r="U134" s="1371">
        <f t="shared" si="168"/>
        <v>0</v>
      </c>
      <c r="V134" s="1370">
        <f t="shared" si="168"/>
        <v>0</v>
      </c>
      <c r="W134" s="1370">
        <f t="shared" si="168"/>
        <v>0</v>
      </c>
      <c r="X134" s="1370">
        <f t="shared" si="168"/>
        <v>0</v>
      </c>
      <c r="Y134" s="1370">
        <f t="shared" si="168"/>
        <v>0</v>
      </c>
      <c r="Z134" s="1370">
        <f t="shared" si="169"/>
        <v>0</v>
      </c>
      <c r="AA134" s="1370">
        <f t="shared" si="169"/>
        <v>0</v>
      </c>
      <c r="AB134" s="1370">
        <f t="shared" si="169"/>
        <v>0</v>
      </c>
      <c r="AC134" s="1370">
        <f t="shared" si="169"/>
        <v>0</v>
      </c>
      <c r="AD134" s="1370">
        <f t="shared" si="169"/>
        <v>0</v>
      </c>
      <c r="AE134" s="1370">
        <f t="shared" si="169"/>
        <v>0</v>
      </c>
      <c r="AF134" s="1370">
        <f t="shared" si="169"/>
        <v>0</v>
      </c>
      <c r="AG134" s="1371">
        <f t="shared" si="169"/>
        <v>0</v>
      </c>
      <c r="AH134" s="1370">
        <f t="shared" si="169"/>
        <v>0</v>
      </c>
      <c r="AI134" s="1370">
        <f t="shared" si="169"/>
        <v>0</v>
      </c>
      <c r="AJ134" s="1370">
        <f t="shared" si="169"/>
        <v>0</v>
      </c>
      <c r="AK134" s="1370">
        <f t="shared" si="169"/>
        <v>0</v>
      </c>
      <c r="AL134" s="1370">
        <f t="shared" si="169"/>
        <v>0</v>
      </c>
      <c r="AM134" s="1370">
        <f t="shared" si="169"/>
        <v>0</v>
      </c>
      <c r="AN134" s="1370">
        <f t="shared" si="169"/>
        <v>0</v>
      </c>
      <c r="AO134" s="1370">
        <f t="shared" si="170"/>
        <v>0</v>
      </c>
      <c r="AP134" s="1370">
        <f t="shared" si="170"/>
        <v>0</v>
      </c>
      <c r="AQ134" s="1370">
        <f t="shared" si="170"/>
        <v>0</v>
      </c>
      <c r="AR134" s="1370">
        <f t="shared" si="170"/>
        <v>0</v>
      </c>
      <c r="AS134" s="1371">
        <f t="shared" si="170"/>
        <v>0</v>
      </c>
      <c r="AT134" s="1370">
        <f t="shared" si="170"/>
        <v>0</v>
      </c>
      <c r="AU134" s="1370">
        <f t="shared" si="170"/>
        <v>0</v>
      </c>
      <c r="AV134" s="1370">
        <f t="shared" si="170"/>
        <v>0</v>
      </c>
      <c r="AW134" s="1370">
        <f t="shared" si="170"/>
        <v>0</v>
      </c>
      <c r="AX134" s="1370">
        <f t="shared" si="170"/>
        <v>0</v>
      </c>
      <c r="AY134" s="1370">
        <f t="shared" si="170"/>
        <v>0</v>
      </c>
      <c r="AZ134" s="1370">
        <f t="shared" si="170"/>
        <v>0</v>
      </c>
      <c r="BA134" s="1370">
        <f t="shared" si="170"/>
        <v>0</v>
      </c>
      <c r="BB134" s="1370">
        <f t="shared" si="170"/>
        <v>0</v>
      </c>
      <c r="BC134" s="1370">
        <f t="shared" si="170"/>
        <v>0</v>
      </c>
      <c r="BD134" s="1370">
        <f t="shared" si="170"/>
        <v>0</v>
      </c>
      <c r="BE134" s="1371">
        <f t="shared" si="173"/>
        <v>0</v>
      </c>
      <c r="BF134" s="1370">
        <f t="shared" si="173"/>
        <v>0</v>
      </c>
      <c r="BG134" s="1370">
        <f t="shared" si="173"/>
        <v>0</v>
      </c>
      <c r="BH134" s="1370">
        <f t="shared" si="173"/>
        <v>0</v>
      </c>
      <c r="BI134" s="1370">
        <f t="shared" si="173"/>
        <v>0</v>
      </c>
      <c r="BJ134" s="1370">
        <f t="shared" si="173"/>
        <v>0</v>
      </c>
      <c r="BK134" s="1370">
        <f t="shared" si="173"/>
        <v>0</v>
      </c>
      <c r="BL134" s="1370">
        <f t="shared" si="173"/>
        <v>0</v>
      </c>
      <c r="BM134" s="1370">
        <f t="shared" si="173"/>
        <v>0</v>
      </c>
      <c r="BN134" s="1370">
        <f t="shared" si="173"/>
        <v>0</v>
      </c>
      <c r="BO134" s="1370">
        <f t="shared" si="173"/>
        <v>0</v>
      </c>
      <c r="BP134" s="1370">
        <f t="shared" si="173"/>
        <v>0</v>
      </c>
      <c r="BQ134" s="1370">
        <f t="shared" si="173"/>
        <v>0</v>
      </c>
      <c r="BR134" s="1370">
        <f t="shared" si="173"/>
        <v>0</v>
      </c>
      <c r="BS134" s="1370">
        <f t="shared" si="173"/>
        <v>0</v>
      </c>
      <c r="BT134" s="1370">
        <f t="shared" si="173"/>
        <v>0</v>
      </c>
      <c r="BU134" s="1370">
        <f t="shared" si="176"/>
        <v>0</v>
      </c>
      <c r="BV134" s="1370">
        <f t="shared" si="176"/>
        <v>0</v>
      </c>
      <c r="BW134" s="1370">
        <f t="shared" si="176"/>
        <v>0</v>
      </c>
      <c r="BX134" s="1370">
        <f t="shared" si="176"/>
        <v>0</v>
      </c>
      <c r="BY134" s="1370">
        <f t="shared" si="176"/>
        <v>0</v>
      </c>
      <c r="BZ134" s="1370">
        <f t="shared" si="176"/>
        <v>0</v>
      </c>
      <c r="CA134" s="1370">
        <f t="shared" si="176"/>
        <v>0</v>
      </c>
      <c r="CB134" s="1370">
        <f t="shared" si="176"/>
        <v>0</v>
      </c>
      <c r="CC134" s="1370">
        <f t="shared" si="176"/>
        <v>0</v>
      </c>
      <c r="CD134" s="1370">
        <f t="shared" si="176"/>
        <v>0</v>
      </c>
      <c r="CE134" s="1370">
        <f t="shared" si="176"/>
        <v>0</v>
      </c>
      <c r="CF134" s="1370">
        <f t="shared" si="176"/>
        <v>0</v>
      </c>
      <c r="CG134" s="1370">
        <f t="shared" si="176"/>
        <v>0</v>
      </c>
      <c r="CH134" s="1370">
        <f t="shared" si="176"/>
        <v>0</v>
      </c>
      <c r="CI134" s="1370">
        <f t="shared" si="167"/>
        <v>0</v>
      </c>
      <c r="CJ134" s="1370">
        <f t="shared" si="167"/>
        <v>0</v>
      </c>
      <c r="CK134" s="1370">
        <f t="shared" si="167"/>
        <v>0</v>
      </c>
      <c r="CL134" s="1370">
        <f t="shared" si="167"/>
        <v>0</v>
      </c>
      <c r="CM134" s="1370">
        <f t="shared" si="167"/>
        <v>0</v>
      </c>
      <c r="CN134" s="1370">
        <f t="shared" si="167"/>
        <v>0</v>
      </c>
      <c r="CO134" s="1370">
        <f t="shared" si="167"/>
        <v>0</v>
      </c>
      <c r="CP134" s="1370">
        <f t="shared" si="167"/>
        <v>0</v>
      </c>
      <c r="CQ134" s="1370">
        <f t="shared" si="167"/>
        <v>0</v>
      </c>
      <c r="CR134" s="1370">
        <f t="shared" si="167"/>
        <v>0</v>
      </c>
      <c r="CS134" s="1370">
        <f t="shared" si="167"/>
        <v>0</v>
      </c>
      <c r="CT134" s="1370">
        <f t="shared" si="167"/>
        <v>0</v>
      </c>
      <c r="CU134" s="1370">
        <f t="shared" si="167"/>
        <v>0</v>
      </c>
      <c r="CV134" s="1370">
        <f t="shared" si="167"/>
        <v>0</v>
      </c>
      <c r="CW134" s="1370">
        <f t="shared" si="172"/>
        <v>0</v>
      </c>
      <c r="CX134" s="1370">
        <f t="shared" si="172"/>
        <v>0</v>
      </c>
      <c r="CY134" s="1370">
        <f t="shared" si="172"/>
        <v>0</v>
      </c>
      <c r="CZ134" s="1370">
        <f t="shared" si="172"/>
        <v>0</v>
      </c>
      <c r="DA134" s="1370">
        <f t="shared" si="172"/>
        <v>0</v>
      </c>
      <c r="DB134" s="1370">
        <f t="shared" si="172"/>
        <v>0</v>
      </c>
      <c r="DC134" s="1370">
        <f t="shared" si="172"/>
        <v>0</v>
      </c>
      <c r="DD134" s="1370">
        <f t="shared" si="172"/>
        <v>0</v>
      </c>
      <c r="DE134" s="1370">
        <f t="shared" si="172"/>
        <v>0</v>
      </c>
      <c r="DF134" s="1370">
        <f t="shared" si="172"/>
        <v>0</v>
      </c>
      <c r="DG134" s="1370">
        <f t="shared" si="172"/>
        <v>0</v>
      </c>
      <c r="DH134" s="1370">
        <f t="shared" si="172"/>
        <v>0</v>
      </c>
      <c r="DI134" s="1370">
        <f t="shared" si="172"/>
        <v>0</v>
      </c>
      <c r="DJ134" s="1370">
        <f t="shared" si="148"/>
        <v>0</v>
      </c>
      <c r="DK134" s="1370">
        <f t="shared" si="177"/>
        <v>0</v>
      </c>
      <c r="DL134" s="1370">
        <f t="shared" si="177"/>
        <v>0</v>
      </c>
      <c r="DM134" s="1370">
        <f t="shared" si="177"/>
        <v>0</v>
      </c>
      <c r="DN134" s="1370">
        <f t="shared" si="177"/>
        <v>0</v>
      </c>
      <c r="DO134" s="1370">
        <f t="shared" si="177"/>
        <v>0</v>
      </c>
      <c r="DP134" s="1370">
        <f t="shared" si="177"/>
        <v>0</v>
      </c>
      <c r="DQ134" s="1370">
        <f t="shared" si="177"/>
        <v>0</v>
      </c>
      <c r="DR134" s="1370">
        <f t="shared" si="177"/>
        <v>0</v>
      </c>
      <c r="DS134" s="1370">
        <f t="shared" si="177"/>
        <v>0</v>
      </c>
      <c r="DT134" s="1370">
        <f t="shared" si="177"/>
        <v>0</v>
      </c>
      <c r="DU134" s="1370">
        <f t="shared" si="177"/>
        <v>0</v>
      </c>
      <c r="DV134" s="1370">
        <f t="shared" si="177"/>
        <v>0</v>
      </c>
      <c r="DW134" s="1370">
        <f t="shared" si="177"/>
        <v>0</v>
      </c>
      <c r="DX134" s="1370">
        <f t="shared" si="177"/>
        <v>0</v>
      </c>
      <c r="DY134" s="1370">
        <f t="shared" si="177"/>
        <v>0</v>
      </c>
      <c r="DZ134" s="1370">
        <f t="shared" si="177"/>
        <v>0</v>
      </c>
      <c r="EA134" s="1370">
        <f t="shared" si="175"/>
        <v>0</v>
      </c>
      <c r="EB134" s="1370">
        <f t="shared" si="175"/>
        <v>0</v>
      </c>
      <c r="EC134" s="1370">
        <f t="shared" si="175"/>
        <v>0</v>
      </c>
      <c r="ED134" s="1370">
        <f t="shared" si="175"/>
        <v>0</v>
      </c>
      <c r="EE134" s="1370">
        <f t="shared" si="175"/>
        <v>0</v>
      </c>
      <c r="EF134" s="1370">
        <f t="shared" si="175"/>
        <v>0</v>
      </c>
      <c r="EG134" s="1370">
        <f t="shared" si="175"/>
        <v>0</v>
      </c>
      <c r="EH134" s="1370">
        <f t="shared" si="175"/>
        <v>0</v>
      </c>
      <c r="EI134" s="1370">
        <f t="shared" si="175"/>
        <v>0</v>
      </c>
      <c r="EJ134" s="1370">
        <f t="shared" si="175"/>
        <v>0</v>
      </c>
      <c r="EK134" s="1370">
        <f t="shared" si="175"/>
        <v>0</v>
      </c>
    </row>
    <row r="135" spans="1:141" s="1367" customFormat="1">
      <c r="A135" s="1364">
        <v>46997</v>
      </c>
      <c r="B135" s="1365">
        <v>2028</v>
      </c>
      <c r="C135" s="1381">
        <v>0</v>
      </c>
      <c r="D135" s="1366">
        <f t="shared" si="149"/>
        <v>0</v>
      </c>
      <c r="F135" s="1368">
        <v>46997</v>
      </c>
      <c r="G135" s="1368">
        <f t="shared" si="137"/>
        <v>46997</v>
      </c>
      <c r="H135" s="1369">
        <f t="shared" si="174"/>
        <v>47361</v>
      </c>
      <c r="J135" s="1370">
        <f t="shared" si="168"/>
        <v>0</v>
      </c>
      <c r="K135" s="1370">
        <f t="shared" si="168"/>
        <v>0</v>
      </c>
      <c r="L135" s="1370">
        <f t="shared" si="168"/>
        <v>0</v>
      </c>
      <c r="M135" s="1370">
        <f t="shared" si="168"/>
        <v>0</v>
      </c>
      <c r="N135" s="1370">
        <f t="shared" si="168"/>
        <v>0</v>
      </c>
      <c r="O135" s="1370">
        <f t="shared" si="168"/>
        <v>0</v>
      </c>
      <c r="P135" s="1370">
        <f t="shared" si="168"/>
        <v>0</v>
      </c>
      <c r="Q135" s="1370">
        <f t="shared" si="168"/>
        <v>0</v>
      </c>
      <c r="R135" s="1370">
        <f t="shared" si="168"/>
        <v>0</v>
      </c>
      <c r="S135" s="1370">
        <f t="shared" si="168"/>
        <v>0</v>
      </c>
      <c r="T135" s="1370">
        <f t="shared" si="168"/>
        <v>0</v>
      </c>
      <c r="U135" s="1371">
        <f t="shared" si="168"/>
        <v>0</v>
      </c>
      <c r="V135" s="1370">
        <f t="shared" si="168"/>
        <v>0</v>
      </c>
      <c r="W135" s="1370">
        <f t="shared" si="168"/>
        <v>0</v>
      </c>
      <c r="X135" s="1370">
        <f t="shared" ref="J135:Y148" si="178">IF((DATE(YEAR($F135),MONTH($F135),1))&lt;=(DATE(YEAR($G135),MONTH($G135),1)),IF(AND($G135&lt;=X$5,$H135&gt;X$6),X$4*($D135/($H135-$G135+1)),IF(AND($G135&gt;X$5,$G135&lt;=X$6),(X$6-$G135+1)*($D135/($H135-$G135+1)),IF(AND($H135&gt;=X$5,$H135&lt;=X$6),($H135-X$5+1)*($D135/($H135-$G135+1)),0))),IF($F135=X$5,($F135-$G135+X$4)/($H135-$G135+1)*$D135,IF($F135&lt;X$5,IF(AND($G135&lt;=X$5,$H135&gt;X$6),X$4*($D135/($H135-$G135+1)),IF(AND($H135&gt;=X$5,$H135&lt;=X$6),($H135-X$5+1)*($D135/($H135-$G135+1)),0)),0)))</f>
        <v>0</v>
      </c>
      <c r="Y135" s="1370">
        <f t="shared" si="178"/>
        <v>0</v>
      </c>
      <c r="Z135" s="1370">
        <f t="shared" si="169"/>
        <v>0</v>
      </c>
      <c r="AA135" s="1370">
        <f t="shared" si="169"/>
        <v>0</v>
      </c>
      <c r="AB135" s="1370">
        <f t="shared" si="169"/>
        <v>0</v>
      </c>
      <c r="AC135" s="1370">
        <f t="shared" si="169"/>
        <v>0</v>
      </c>
      <c r="AD135" s="1370">
        <f t="shared" si="169"/>
        <v>0</v>
      </c>
      <c r="AE135" s="1370">
        <f t="shared" si="169"/>
        <v>0</v>
      </c>
      <c r="AF135" s="1370">
        <f t="shared" si="169"/>
        <v>0</v>
      </c>
      <c r="AG135" s="1371">
        <f t="shared" si="169"/>
        <v>0</v>
      </c>
      <c r="AH135" s="1370">
        <f t="shared" si="169"/>
        <v>0</v>
      </c>
      <c r="AI135" s="1370">
        <f t="shared" si="169"/>
        <v>0</v>
      </c>
      <c r="AJ135" s="1370">
        <f t="shared" si="169"/>
        <v>0</v>
      </c>
      <c r="AK135" s="1370">
        <f t="shared" si="169"/>
        <v>0</v>
      </c>
      <c r="AL135" s="1370">
        <f t="shared" si="169"/>
        <v>0</v>
      </c>
      <c r="AM135" s="1370">
        <f t="shared" si="169"/>
        <v>0</v>
      </c>
      <c r="AN135" s="1370">
        <f t="shared" si="169"/>
        <v>0</v>
      </c>
      <c r="AO135" s="1370">
        <f t="shared" si="170"/>
        <v>0</v>
      </c>
      <c r="AP135" s="1370">
        <f t="shared" si="170"/>
        <v>0</v>
      </c>
      <c r="AQ135" s="1370">
        <f t="shared" si="170"/>
        <v>0</v>
      </c>
      <c r="AR135" s="1370">
        <f t="shared" si="170"/>
        <v>0</v>
      </c>
      <c r="AS135" s="1371">
        <f t="shared" si="170"/>
        <v>0</v>
      </c>
      <c r="AT135" s="1370">
        <f t="shared" si="170"/>
        <v>0</v>
      </c>
      <c r="AU135" s="1370">
        <f t="shared" si="170"/>
        <v>0</v>
      </c>
      <c r="AV135" s="1370">
        <f t="shared" si="170"/>
        <v>0</v>
      </c>
      <c r="AW135" s="1370">
        <f t="shared" si="170"/>
        <v>0</v>
      </c>
      <c r="AX135" s="1370">
        <f t="shared" si="170"/>
        <v>0</v>
      </c>
      <c r="AY135" s="1370">
        <f t="shared" si="170"/>
        <v>0</v>
      </c>
      <c r="AZ135" s="1370">
        <f t="shared" si="170"/>
        <v>0</v>
      </c>
      <c r="BA135" s="1370">
        <f t="shared" si="170"/>
        <v>0</v>
      </c>
      <c r="BB135" s="1370">
        <f t="shared" si="170"/>
        <v>0</v>
      </c>
      <c r="BC135" s="1370">
        <f t="shared" si="170"/>
        <v>0</v>
      </c>
      <c r="BD135" s="1370">
        <f t="shared" si="170"/>
        <v>0</v>
      </c>
      <c r="BE135" s="1371">
        <f t="shared" si="173"/>
        <v>0</v>
      </c>
      <c r="BF135" s="1370">
        <f t="shared" si="173"/>
        <v>0</v>
      </c>
      <c r="BG135" s="1370">
        <f t="shared" si="173"/>
        <v>0</v>
      </c>
      <c r="BH135" s="1370">
        <f t="shared" si="173"/>
        <v>0</v>
      </c>
      <c r="BI135" s="1370">
        <f t="shared" si="173"/>
        <v>0</v>
      </c>
      <c r="BJ135" s="1370">
        <f t="shared" si="173"/>
        <v>0</v>
      </c>
      <c r="BK135" s="1370">
        <f t="shared" si="173"/>
        <v>0</v>
      </c>
      <c r="BL135" s="1370">
        <f t="shared" si="173"/>
        <v>0</v>
      </c>
      <c r="BM135" s="1370">
        <f t="shared" si="173"/>
        <v>0</v>
      </c>
      <c r="BN135" s="1370">
        <f t="shared" si="173"/>
        <v>0</v>
      </c>
      <c r="BO135" s="1370">
        <f t="shared" si="173"/>
        <v>0</v>
      </c>
      <c r="BP135" s="1370">
        <f t="shared" si="173"/>
        <v>0</v>
      </c>
      <c r="BQ135" s="1370">
        <f t="shared" si="173"/>
        <v>0</v>
      </c>
      <c r="BR135" s="1370">
        <f t="shared" si="173"/>
        <v>0</v>
      </c>
      <c r="BS135" s="1370">
        <f t="shared" si="173"/>
        <v>0</v>
      </c>
      <c r="BT135" s="1370">
        <f t="shared" si="173"/>
        <v>0</v>
      </c>
      <c r="BU135" s="1370">
        <f t="shared" si="176"/>
        <v>0</v>
      </c>
      <c r="BV135" s="1370">
        <f t="shared" si="176"/>
        <v>0</v>
      </c>
      <c r="BW135" s="1370">
        <f t="shared" si="176"/>
        <v>0</v>
      </c>
      <c r="BX135" s="1370">
        <f t="shared" si="176"/>
        <v>0</v>
      </c>
      <c r="BY135" s="1370">
        <f t="shared" si="176"/>
        <v>0</v>
      </c>
      <c r="BZ135" s="1370">
        <f t="shared" si="176"/>
        <v>0</v>
      </c>
      <c r="CA135" s="1370">
        <f t="shared" si="176"/>
        <v>0</v>
      </c>
      <c r="CB135" s="1370">
        <f t="shared" si="176"/>
        <v>0</v>
      </c>
      <c r="CC135" s="1370">
        <f t="shared" si="176"/>
        <v>0</v>
      </c>
      <c r="CD135" s="1370">
        <f t="shared" si="176"/>
        <v>0</v>
      </c>
      <c r="CE135" s="1370">
        <f t="shared" si="176"/>
        <v>0</v>
      </c>
      <c r="CF135" s="1370">
        <f t="shared" si="176"/>
        <v>0</v>
      </c>
      <c r="CG135" s="1370">
        <f t="shared" si="176"/>
        <v>0</v>
      </c>
      <c r="CH135" s="1370">
        <f t="shared" si="176"/>
        <v>0</v>
      </c>
      <c r="CI135" s="1370">
        <f t="shared" si="167"/>
        <v>0</v>
      </c>
      <c r="CJ135" s="1370">
        <f t="shared" si="167"/>
        <v>0</v>
      </c>
      <c r="CK135" s="1370">
        <f t="shared" si="167"/>
        <v>0</v>
      </c>
      <c r="CL135" s="1370">
        <f t="shared" si="167"/>
        <v>0</v>
      </c>
      <c r="CM135" s="1370">
        <f t="shared" si="167"/>
        <v>0</v>
      </c>
      <c r="CN135" s="1370">
        <f t="shared" si="167"/>
        <v>0</v>
      </c>
      <c r="CO135" s="1370">
        <f t="shared" si="167"/>
        <v>0</v>
      </c>
      <c r="CP135" s="1370">
        <f t="shared" si="167"/>
        <v>0</v>
      </c>
      <c r="CQ135" s="1370">
        <f t="shared" si="167"/>
        <v>0</v>
      </c>
      <c r="CR135" s="1370">
        <f t="shared" si="167"/>
        <v>0</v>
      </c>
      <c r="CS135" s="1370">
        <f t="shared" si="167"/>
        <v>0</v>
      </c>
      <c r="CT135" s="1370">
        <f t="shared" si="167"/>
        <v>0</v>
      </c>
      <c r="CU135" s="1370">
        <f t="shared" ref="CU135:DJ147" si="179">IF((DATE(YEAR($F135),MONTH($F135),1))&lt;=(DATE(YEAR($G135),MONTH($G135),1)),IF(AND($G135&lt;=CU$5,$H135&gt;CU$6),CU$4*($D135/($H135-$G135+1)),IF(AND($G135&gt;CU$5,$G135&lt;=CU$6),(CU$6-$G135+1)*($D135/($H135-$G135+1)),IF(AND($H135&gt;=CU$5,$H135&lt;=CU$6),($H135-CU$5+1)*($D135/($H135-$G135+1)),0))),IF($F135=CU$5,($F135-$G135+CU$4)/($H135-$G135+1)*$D135,IF($F135&lt;CU$5,IF(AND($G135&lt;=CU$5,$H135&gt;CU$6),CU$4*($D135/($H135-$G135+1)),IF(AND($H135&gt;=CU$5,$H135&lt;=CU$6),($H135-CU$5+1)*($D135/($H135-$G135+1)),0)),0)))</f>
        <v>0</v>
      </c>
      <c r="CV135" s="1370">
        <f t="shared" si="179"/>
        <v>0</v>
      </c>
      <c r="CW135" s="1370">
        <f t="shared" si="179"/>
        <v>0</v>
      </c>
      <c r="CX135" s="1370">
        <f t="shared" si="179"/>
        <v>0</v>
      </c>
      <c r="CY135" s="1370">
        <f t="shared" si="179"/>
        <v>0</v>
      </c>
      <c r="CZ135" s="1370">
        <f t="shared" si="179"/>
        <v>0</v>
      </c>
      <c r="DA135" s="1370">
        <f t="shared" si="179"/>
        <v>0</v>
      </c>
      <c r="DB135" s="1370">
        <f t="shared" si="179"/>
        <v>0</v>
      </c>
      <c r="DC135" s="1370">
        <f t="shared" si="179"/>
        <v>0</v>
      </c>
      <c r="DD135" s="1370">
        <f t="shared" si="179"/>
        <v>0</v>
      </c>
      <c r="DE135" s="1370">
        <f t="shared" si="179"/>
        <v>0</v>
      </c>
      <c r="DF135" s="1370">
        <f t="shared" si="179"/>
        <v>0</v>
      </c>
      <c r="DG135" s="1370">
        <f t="shared" si="179"/>
        <v>0</v>
      </c>
      <c r="DH135" s="1370">
        <f t="shared" si="179"/>
        <v>0</v>
      </c>
      <c r="DI135" s="1370">
        <f t="shared" si="179"/>
        <v>0</v>
      </c>
      <c r="DJ135" s="1370">
        <f t="shared" si="148"/>
        <v>0</v>
      </c>
      <c r="DK135" s="1370">
        <f t="shared" si="177"/>
        <v>0</v>
      </c>
      <c r="DL135" s="1370">
        <f t="shared" si="177"/>
        <v>0</v>
      </c>
      <c r="DM135" s="1370">
        <f t="shared" si="177"/>
        <v>0</v>
      </c>
      <c r="DN135" s="1370">
        <f t="shared" si="177"/>
        <v>0</v>
      </c>
      <c r="DO135" s="1370">
        <f t="shared" si="177"/>
        <v>0</v>
      </c>
      <c r="DP135" s="1370">
        <f t="shared" si="177"/>
        <v>0</v>
      </c>
      <c r="DQ135" s="1370">
        <f t="shared" si="177"/>
        <v>0</v>
      </c>
      <c r="DR135" s="1370">
        <f t="shared" si="177"/>
        <v>0</v>
      </c>
      <c r="DS135" s="1370">
        <f t="shared" si="177"/>
        <v>0</v>
      </c>
      <c r="DT135" s="1370">
        <f t="shared" si="177"/>
        <v>0</v>
      </c>
      <c r="DU135" s="1370">
        <f t="shared" si="177"/>
        <v>0</v>
      </c>
      <c r="DV135" s="1370">
        <f t="shared" si="177"/>
        <v>0</v>
      </c>
      <c r="DW135" s="1370">
        <f t="shared" si="177"/>
        <v>0</v>
      </c>
      <c r="DX135" s="1370">
        <f t="shared" si="177"/>
        <v>0</v>
      </c>
      <c r="DY135" s="1370">
        <f t="shared" si="177"/>
        <v>0</v>
      </c>
      <c r="DZ135" s="1370">
        <f t="shared" si="177"/>
        <v>0</v>
      </c>
      <c r="EA135" s="1370">
        <f t="shared" si="175"/>
        <v>0</v>
      </c>
      <c r="EB135" s="1370">
        <f t="shared" si="175"/>
        <v>0</v>
      </c>
      <c r="EC135" s="1370">
        <f t="shared" si="175"/>
        <v>0</v>
      </c>
      <c r="ED135" s="1370">
        <f t="shared" si="175"/>
        <v>0</v>
      </c>
      <c r="EE135" s="1370">
        <f t="shared" si="175"/>
        <v>0</v>
      </c>
      <c r="EF135" s="1370">
        <f t="shared" si="175"/>
        <v>0</v>
      </c>
      <c r="EG135" s="1370">
        <f t="shared" si="175"/>
        <v>0</v>
      </c>
      <c r="EH135" s="1370">
        <f t="shared" si="175"/>
        <v>0</v>
      </c>
      <c r="EI135" s="1370">
        <f t="shared" si="175"/>
        <v>0</v>
      </c>
      <c r="EJ135" s="1370">
        <f t="shared" si="175"/>
        <v>0</v>
      </c>
      <c r="EK135" s="1370">
        <f t="shared" si="175"/>
        <v>0</v>
      </c>
    </row>
    <row r="136" spans="1:141" s="1367" customFormat="1">
      <c r="A136" s="1364">
        <v>47027</v>
      </c>
      <c r="B136" s="1365">
        <v>2028</v>
      </c>
      <c r="C136" s="1382">
        <v>119966.13062764851</v>
      </c>
      <c r="D136" s="1366">
        <f t="shared" si="149"/>
        <v>46066994.16101703</v>
      </c>
      <c r="F136" s="1368">
        <v>47027</v>
      </c>
      <c r="G136" s="1368">
        <f t="shared" si="137"/>
        <v>47027</v>
      </c>
      <c r="H136" s="1369">
        <f t="shared" si="174"/>
        <v>47391</v>
      </c>
      <c r="J136" s="1370">
        <f t="shared" si="178"/>
        <v>0</v>
      </c>
      <c r="K136" s="1370">
        <f t="shared" si="178"/>
        <v>0</v>
      </c>
      <c r="L136" s="1370">
        <f t="shared" si="178"/>
        <v>0</v>
      </c>
      <c r="M136" s="1370">
        <f t="shared" si="178"/>
        <v>0</v>
      </c>
      <c r="N136" s="1370">
        <f t="shared" si="178"/>
        <v>0</v>
      </c>
      <c r="O136" s="1370">
        <f t="shared" si="178"/>
        <v>0</v>
      </c>
      <c r="P136" s="1370">
        <f t="shared" si="178"/>
        <v>0</v>
      </c>
      <c r="Q136" s="1370">
        <f t="shared" si="178"/>
        <v>0</v>
      </c>
      <c r="R136" s="1370">
        <f t="shared" si="178"/>
        <v>0</v>
      </c>
      <c r="S136" s="1370">
        <f t="shared" si="178"/>
        <v>0</v>
      </c>
      <c r="T136" s="1370">
        <f t="shared" si="178"/>
        <v>0</v>
      </c>
      <c r="U136" s="1371">
        <f t="shared" si="178"/>
        <v>0</v>
      </c>
      <c r="V136" s="1370">
        <f t="shared" si="178"/>
        <v>0</v>
      </c>
      <c r="W136" s="1370">
        <f t="shared" si="178"/>
        <v>0</v>
      </c>
      <c r="X136" s="1370">
        <f t="shared" si="178"/>
        <v>0</v>
      </c>
      <c r="Y136" s="1370">
        <f t="shared" si="178"/>
        <v>0</v>
      </c>
      <c r="Z136" s="1370">
        <f t="shared" si="169"/>
        <v>0</v>
      </c>
      <c r="AA136" s="1370">
        <f t="shared" si="169"/>
        <v>0</v>
      </c>
      <c r="AB136" s="1370">
        <f t="shared" si="169"/>
        <v>0</v>
      </c>
      <c r="AC136" s="1370">
        <f t="shared" si="169"/>
        <v>0</v>
      </c>
      <c r="AD136" s="1370">
        <f t="shared" si="169"/>
        <v>0</v>
      </c>
      <c r="AE136" s="1370">
        <f t="shared" si="169"/>
        <v>0</v>
      </c>
      <c r="AF136" s="1370">
        <f t="shared" si="169"/>
        <v>0</v>
      </c>
      <c r="AG136" s="1371">
        <f t="shared" si="169"/>
        <v>0</v>
      </c>
      <c r="AH136" s="1370">
        <f t="shared" si="169"/>
        <v>0</v>
      </c>
      <c r="AI136" s="1370">
        <f t="shared" si="169"/>
        <v>0</v>
      </c>
      <c r="AJ136" s="1370">
        <f t="shared" si="169"/>
        <v>0</v>
      </c>
      <c r="AK136" s="1370">
        <f t="shared" si="169"/>
        <v>0</v>
      </c>
      <c r="AL136" s="1370">
        <f t="shared" si="169"/>
        <v>0</v>
      </c>
      <c r="AM136" s="1370">
        <f t="shared" si="169"/>
        <v>0</v>
      </c>
      <c r="AN136" s="1370">
        <f t="shared" ref="Z136:AN148" si="180">IF((DATE(YEAR($F136),MONTH($F136),1))&lt;=(DATE(YEAR($G136),MONTH($G136),1)),IF(AND($G136&lt;=AN$5,$H136&gt;AN$6),AN$4*($D136/($H136-$G136+1)),IF(AND($G136&gt;AN$5,$G136&lt;=AN$6),(AN$6-$G136+1)*($D136/($H136-$G136+1)),IF(AND($H136&gt;=AN$5,$H136&lt;=AN$6),($H136-AN$5+1)*($D136/($H136-$G136+1)),0))),IF($F136=AN$5,($F136-$G136+AN$4)/($H136-$G136+1)*$D136,IF($F136&lt;AN$5,IF(AND($G136&lt;=AN$5,$H136&gt;AN$6),AN$4*($D136/($H136-$G136+1)),IF(AND($H136&gt;=AN$5,$H136&lt;=AN$6),($H136-AN$5+1)*($D136/($H136-$G136+1)),0)),0)))</f>
        <v>0</v>
      </c>
      <c r="AO136" s="1370">
        <f t="shared" si="170"/>
        <v>0</v>
      </c>
      <c r="AP136" s="1370">
        <f t="shared" si="170"/>
        <v>0</v>
      </c>
      <c r="AQ136" s="1370">
        <f t="shared" si="170"/>
        <v>0</v>
      </c>
      <c r="AR136" s="1370">
        <f t="shared" si="170"/>
        <v>0</v>
      </c>
      <c r="AS136" s="1371">
        <f t="shared" si="170"/>
        <v>0</v>
      </c>
      <c r="AT136" s="1370">
        <f t="shared" si="170"/>
        <v>0</v>
      </c>
      <c r="AU136" s="1370">
        <f t="shared" si="170"/>
        <v>0</v>
      </c>
      <c r="AV136" s="1370">
        <f t="shared" si="170"/>
        <v>0</v>
      </c>
      <c r="AW136" s="1370">
        <f t="shared" si="170"/>
        <v>0</v>
      </c>
      <c r="AX136" s="1370">
        <f t="shared" si="170"/>
        <v>0</v>
      </c>
      <c r="AY136" s="1370">
        <f t="shared" si="170"/>
        <v>0</v>
      </c>
      <c r="AZ136" s="1370">
        <f t="shared" si="170"/>
        <v>0</v>
      </c>
      <c r="BA136" s="1370">
        <f t="shared" si="170"/>
        <v>0</v>
      </c>
      <c r="BB136" s="1370">
        <f t="shared" si="170"/>
        <v>0</v>
      </c>
      <c r="BC136" s="1370">
        <f t="shared" si="170"/>
        <v>0</v>
      </c>
      <c r="BD136" s="1370">
        <f t="shared" si="170"/>
        <v>0</v>
      </c>
      <c r="BE136" s="1371">
        <f t="shared" si="173"/>
        <v>0</v>
      </c>
      <c r="BF136" s="1370">
        <f t="shared" si="173"/>
        <v>0</v>
      </c>
      <c r="BG136" s="1370">
        <f t="shared" si="173"/>
        <v>0</v>
      </c>
      <c r="BH136" s="1370">
        <f t="shared" si="173"/>
        <v>0</v>
      </c>
      <c r="BI136" s="1370">
        <f t="shared" si="173"/>
        <v>0</v>
      </c>
      <c r="BJ136" s="1370">
        <f t="shared" si="173"/>
        <v>0</v>
      </c>
      <c r="BK136" s="1370">
        <f t="shared" si="173"/>
        <v>0</v>
      </c>
      <c r="BL136" s="1370">
        <f t="shared" si="173"/>
        <v>0</v>
      </c>
      <c r="BM136" s="1370">
        <f t="shared" si="173"/>
        <v>0</v>
      </c>
      <c r="BN136" s="1370">
        <f t="shared" si="173"/>
        <v>0</v>
      </c>
      <c r="BO136" s="1370">
        <f t="shared" si="173"/>
        <v>0</v>
      </c>
      <c r="BP136" s="1370">
        <f t="shared" si="173"/>
        <v>0</v>
      </c>
      <c r="BQ136" s="1370">
        <f t="shared" si="173"/>
        <v>0</v>
      </c>
      <c r="BR136" s="1370">
        <f t="shared" si="173"/>
        <v>0</v>
      </c>
      <c r="BS136" s="1370">
        <f t="shared" si="173"/>
        <v>0</v>
      </c>
      <c r="BT136" s="1370">
        <f t="shared" si="173"/>
        <v>0</v>
      </c>
      <c r="BU136" s="1370">
        <f t="shared" si="176"/>
        <v>0</v>
      </c>
      <c r="BV136" s="1370">
        <f t="shared" si="176"/>
        <v>0</v>
      </c>
      <c r="BW136" s="1370">
        <f t="shared" si="176"/>
        <v>0</v>
      </c>
      <c r="BX136" s="1370">
        <f t="shared" si="176"/>
        <v>0</v>
      </c>
      <c r="BY136" s="1370">
        <f t="shared" si="176"/>
        <v>0</v>
      </c>
      <c r="BZ136" s="1370">
        <f t="shared" si="176"/>
        <v>0</v>
      </c>
      <c r="CA136" s="1370">
        <f t="shared" si="176"/>
        <v>0</v>
      </c>
      <c r="CB136" s="1370">
        <f t="shared" si="176"/>
        <v>0</v>
      </c>
      <c r="CC136" s="1370">
        <f t="shared" si="176"/>
        <v>0</v>
      </c>
      <c r="CD136" s="1370">
        <f t="shared" si="176"/>
        <v>0</v>
      </c>
      <c r="CE136" s="1370">
        <f t="shared" si="176"/>
        <v>0</v>
      </c>
      <c r="CF136" s="1370">
        <f t="shared" si="176"/>
        <v>0</v>
      </c>
      <c r="CG136" s="1370">
        <f t="shared" si="176"/>
        <v>0</v>
      </c>
      <c r="CH136" s="1370">
        <f t="shared" si="176"/>
        <v>0</v>
      </c>
      <c r="CI136" s="1370">
        <f t="shared" ref="CI136:CX148" si="181">IF((DATE(YEAR($F136),MONTH($F136),1))&lt;=(DATE(YEAR($G136),MONTH($G136),1)),IF(AND($G136&lt;=CI$5,$H136&gt;CI$6),CI$4*($D136/($H136-$G136+1)),IF(AND($G136&gt;CI$5,$G136&lt;=CI$6),(CI$6-$G136+1)*($D136/($H136-$G136+1)),IF(AND($H136&gt;=CI$5,$H136&lt;=CI$6),($H136-CI$5+1)*($D136/($H136-$G136+1)),0))),IF($F136=CI$5,($F136-$G136+CI$4)/($H136-$G136+1)*$D136,IF($F136&lt;CI$5,IF(AND($G136&lt;=CI$5,$H136&gt;CI$6),CI$4*($D136/($H136-$G136+1)),IF(AND($H136&gt;=CI$5,$H136&lt;=CI$6),($H136-CI$5+1)*($D136/($H136-$G136+1)),0)),0)))</f>
        <v>0</v>
      </c>
      <c r="CJ136" s="1370">
        <f t="shared" si="181"/>
        <v>0</v>
      </c>
      <c r="CK136" s="1370">
        <f t="shared" si="181"/>
        <v>0</v>
      </c>
      <c r="CL136" s="1370">
        <f t="shared" si="181"/>
        <v>0</v>
      </c>
      <c r="CM136" s="1370">
        <f t="shared" si="181"/>
        <v>0</v>
      </c>
      <c r="CN136" s="1370">
        <f t="shared" si="181"/>
        <v>0</v>
      </c>
      <c r="CO136" s="1370">
        <f t="shared" si="181"/>
        <v>0</v>
      </c>
      <c r="CP136" s="1370">
        <f t="shared" si="181"/>
        <v>0</v>
      </c>
      <c r="CQ136" s="1370">
        <f t="shared" si="181"/>
        <v>0</v>
      </c>
      <c r="CR136" s="1370">
        <f t="shared" si="181"/>
        <v>0</v>
      </c>
      <c r="CS136" s="1370">
        <f t="shared" si="181"/>
        <v>0</v>
      </c>
      <c r="CT136" s="1370">
        <f t="shared" si="181"/>
        <v>0</v>
      </c>
      <c r="CU136" s="1370">
        <f t="shared" si="181"/>
        <v>0</v>
      </c>
      <c r="CV136" s="1370">
        <f t="shared" si="181"/>
        <v>0</v>
      </c>
      <c r="CW136" s="1370">
        <f t="shared" si="181"/>
        <v>0</v>
      </c>
      <c r="CX136" s="1370">
        <f t="shared" si="181"/>
        <v>0</v>
      </c>
      <c r="CY136" s="1370">
        <f t="shared" si="179"/>
        <v>0</v>
      </c>
      <c r="CZ136" s="1370">
        <f t="shared" si="179"/>
        <v>0</v>
      </c>
      <c r="DA136" s="1370">
        <f t="shared" si="179"/>
        <v>0</v>
      </c>
      <c r="DB136" s="1370">
        <f t="shared" si="179"/>
        <v>0</v>
      </c>
      <c r="DC136" s="1370">
        <f t="shared" si="179"/>
        <v>0</v>
      </c>
      <c r="DD136" s="1370">
        <f t="shared" si="179"/>
        <v>0</v>
      </c>
      <c r="DE136" s="1370">
        <f t="shared" si="179"/>
        <v>0</v>
      </c>
      <c r="DF136" s="1370">
        <f t="shared" si="179"/>
        <v>0</v>
      </c>
      <c r="DG136" s="1370">
        <f t="shared" si="179"/>
        <v>0</v>
      </c>
      <c r="DH136" s="1370">
        <f t="shared" si="179"/>
        <v>0</v>
      </c>
      <c r="DI136" s="1370">
        <f t="shared" si="179"/>
        <v>0</v>
      </c>
      <c r="DJ136" s="1370">
        <f t="shared" si="148"/>
        <v>0</v>
      </c>
      <c r="DK136" s="1370">
        <f t="shared" si="177"/>
        <v>0</v>
      </c>
      <c r="DL136" s="1370">
        <f t="shared" si="177"/>
        <v>0</v>
      </c>
      <c r="DM136" s="1370">
        <f t="shared" si="177"/>
        <v>0</v>
      </c>
      <c r="DN136" s="1370">
        <f t="shared" si="177"/>
        <v>0</v>
      </c>
      <c r="DO136" s="1370">
        <f t="shared" si="177"/>
        <v>0</v>
      </c>
      <c r="DP136" s="1370">
        <f t="shared" si="177"/>
        <v>0</v>
      </c>
      <c r="DQ136" s="1370">
        <f t="shared" si="177"/>
        <v>0</v>
      </c>
      <c r="DR136" s="1370">
        <f t="shared" si="177"/>
        <v>0</v>
      </c>
      <c r="DS136" s="1370">
        <f t="shared" si="177"/>
        <v>0</v>
      </c>
      <c r="DT136" s="1370">
        <f t="shared" si="177"/>
        <v>0</v>
      </c>
      <c r="DU136" s="1370">
        <f t="shared" si="177"/>
        <v>0</v>
      </c>
      <c r="DV136" s="1370">
        <f t="shared" si="177"/>
        <v>0</v>
      </c>
      <c r="DW136" s="1370">
        <f t="shared" si="177"/>
        <v>3912539.230113775</v>
      </c>
      <c r="DX136" s="1370">
        <f t="shared" si="177"/>
        <v>3786328.2872068794</v>
      </c>
      <c r="DY136" s="1370">
        <f t="shared" si="177"/>
        <v>3912539.230113775</v>
      </c>
      <c r="DZ136" s="1370">
        <f t="shared" si="177"/>
        <v>3912539.230113775</v>
      </c>
      <c r="EA136" s="1370">
        <f t="shared" si="175"/>
        <v>3533906.4013930871</v>
      </c>
      <c r="EB136" s="1370">
        <f t="shared" si="175"/>
        <v>3912539.230113775</v>
      </c>
      <c r="EC136" s="1370">
        <f t="shared" si="175"/>
        <v>3786328.2872068794</v>
      </c>
      <c r="ED136" s="1370">
        <f t="shared" si="175"/>
        <v>3912539.230113775</v>
      </c>
      <c r="EE136" s="1370">
        <f t="shared" si="175"/>
        <v>3786328.2872068794</v>
      </c>
      <c r="EF136" s="1370">
        <f t="shared" si="175"/>
        <v>3912539.230113775</v>
      </c>
      <c r="EG136" s="1370">
        <f t="shared" si="175"/>
        <v>3912539.230113775</v>
      </c>
      <c r="EH136" s="1370">
        <f t="shared" si="175"/>
        <v>3786328.2872068794</v>
      </c>
      <c r="EI136" s="1370">
        <f t="shared" si="175"/>
        <v>0</v>
      </c>
      <c r="EJ136" s="1370">
        <f t="shared" si="175"/>
        <v>0</v>
      </c>
      <c r="EK136" s="1370">
        <f t="shared" si="175"/>
        <v>0</v>
      </c>
    </row>
    <row r="137" spans="1:141" s="1367" customFormat="1">
      <c r="A137" s="1364">
        <v>47058</v>
      </c>
      <c r="B137" s="1365">
        <v>2028</v>
      </c>
      <c r="C137" s="1381">
        <v>0</v>
      </c>
      <c r="D137" s="1366">
        <f t="shared" si="149"/>
        <v>0</v>
      </c>
      <c r="F137" s="1368">
        <v>47058</v>
      </c>
      <c r="G137" s="1368">
        <f t="shared" si="137"/>
        <v>47058</v>
      </c>
      <c r="H137" s="1369">
        <f t="shared" si="174"/>
        <v>47422</v>
      </c>
      <c r="J137" s="1370">
        <f t="shared" si="178"/>
        <v>0</v>
      </c>
      <c r="K137" s="1370">
        <f t="shared" si="178"/>
        <v>0</v>
      </c>
      <c r="L137" s="1370">
        <f t="shared" si="178"/>
        <v>0</v>
      </c>
      <c r="M137" s="1370">
        <f t="shared" si="178"/>
        <v>0</v>
      </c>
      <c r="N137" s="1370">
        <f t="shared" si="178"/>
        <v>0</v>
      </c>
      <c r="O137" s="1370">
        <f t="shared" si="178"/>
        <v>0</v>
      </c>
      <c r="P137" s="1370">
        <f t="shared" si="178"/>
        <v>0</v>
      </c>
      <c r="Q137" s="1370">
        <f t="shared" si="178"/>
        <v>0</v>
      </c>
      <c r="R137" s="1370">
        <f t="shared" si="178"/>
        <v>0</v>
      </c>
      <c r="S137" s="1370">
        <f t="shared" si="178"/>
        <v>0</v>
      </c>
      <c r="T137" s="1370">
        <f t="shared" si="178"/>
        <v>0</v>
      </c>
      <c r="U137" s="1371">
        <f t="shared" si="178"/>
        <v>0</v>
      </c>
      <c r="V137" s="1370">
        <f t="shared" si="178"/>
        <v>0</v>
      </c>
      <c r="W137" s="1370">
        <f t="shared" si="178"/>
        <v>0</v>
      </c>
      <c r="X137" s="1370">
        <f t="shared" si="178"/>
        <v>0</v>
      </c>
      <c r="Y137" s="1370">
        <f t="shared" si="178"/>
        <v>0</v>
      </c>
      <c r="Z137" s="1370">
        <f t="shared" si="180"/>
        <v>0</v>
      </c>
      <c r="AA137" s="1370">
        <f t="shared" si="180"/>
        <v>0</v>
      </c>
      <c r="AB137" s="1370">
        <f t="shared" si="180"/>
        <v>0</v>
      </c>
      <c r="AC137" s="1370">
        <f t="shared" si="180"/>
        <v>0</v>
      </c>
      <c r="AD137" s="1370">
        <f t="shared" si="180"/>
        <v>0</v>
      </c>
      <c r="AE137" s="1370">
        <f t="shared" si="180"/>
        <v>0</v>
      </c>
      <c r="AF137" s="1370">
        <f t="shared" si="180"/>
        <v>0</v>
      </c>
      <c r="AG137" s="1371">
        <f t="shared" si="180"/>
        <v>0</v>
      </c>
      <c r="AH137" s="1370">
        <f t="shared" si="180"/>
        <v>0</v>
      </c>
      <c r="AI137" s="1370">
        <f t="shared" si="180"/>
        <v>0</v>
      </c>
      <c r="AJ137" s="1370">
        <f t="shared" si="180"/>
        <v>0</v>
      </c>
      <c r="AK137" s="1370">
        <f t="shared" si="180"/>
        <v>0</v>
      </c>
      <c r="AL137" s="1370">
        <f t="shared" si="180"/>
        <v>0</v>
      </c>
      <c r="AM137" s="1370">
        <f t="shared" si="180"/>
        <v>0</v>
      </c>
      <c r="AN137" s="1370">
        <f t="shared" si="180"/>
        <v>0</v>
      </c>
      <c r="AO137" s="1370">
        <f t="shared" si="170"/>
        <v>0</v>
      </c>
      <c r="AP137" s="1370">
        <f t="shared" si="170"/>
        <v>0</v>
      </c>
      <c r="AQ137" s="1370">
        <f t="shared" si="170"/>
        <v>0</v>
      </c>
      <c r="AR137" s="1370">
        <f t="shared" si="170"/>
        <v>0</v>
      </c>
      <c r="AS137" s="1371">
        <f t="shared" si="170"/>
        <v>0</v>
      </c>
      <c r="AT137" s="1370">
        <f t="shared" si="170"/>
        <v>0</v>
      </c>
      <c r="AU137" s="1370">
        <f t="shared" si="170"/>
        <v>0</v>
      </c>
      <c r="AV137" s="1370">
        <f t="shared" si="170"/>
        <v>0</v>
      </c>
      <c r="AW137" s="1370">
        <f t="shared" si="170"/>
        <v>0</v>
      </c>
      <c r="AX137" s="1370">
        <f t="shared" si="170"/>
        <v>0</v>
      </c>
      <c r="AY137" s="1370">
        <f t="shared" si="170"/>
        <v>0</v>
      </c>
      <c r="AZ137" s="1370">
        <f t="shared" si="170"/>
        <v>0</v>
      </c>
      <c r="BA137" s="1370">
        <f t="shared" si="170"/>
        <v>0</v>
      </c>
      <c r="BB137" s="1370">
        <f t="shared" si="170"/>
        <v>0</v>
      </c>
      <c r="BC137" s="1370">
        <f t="shared" ref="AO137:BD148" si="182">IF((DATE(YEAR($F137),MONTH($F137),1))&lt;=(DATE(YEAR($G137),MONTH($G137),1)),IF(AND($G137&lt;=BC$5,$H137&gt;BC$6),BC$4*($D137/($H137-$G137+1)),IF(AND($G137&gt;BC$5,$G137&lt;=BC$6),(BC$6-$G137+1)*($D137/($H137-$G137+1)),IF(AND($H137&gt;=BC$5,$H137&lt;=BC$6),($H137-BC$5+1)*($D137/($H137-$G137+1)),0))),IF($F137=BC$5,($F137-$G137+BC$4)/($H137-$G137+1)*$D137,IF($F137&lt;BC$5,IF(AND($G137&lt;=BC$5,$H137&gt;BC$6),BC$4*($D137/($H137-$G137+1)),IF(AND($H137&gt;=BC$5,$H137&lt;=BC$6),($H137-BC$5+1)*($D137/($H137-$G137+1)),0)),0)))</f>
        <v>0</v>
      </c>
      <c r="BD137" s="1370">
        <f t="shared" si="182"/>
        <v>0</v>
      </c>
      <c r="BE137" s="1371">
        <f t="shared" si="173"/>
        <v>0</v>
      </c>
      <c r="BF137" s="1370">
        <f t="shared" si="173"/>
        <v>0</v>
      </c>
      <c r="BG137" s="1370">
        <f t="shared" si="173"/>
        <v>0</v>
      </c>
      <c r="BH137" s="1370">
        <f t="shared" si="173"/>
        <v>0</v>
      </c>
      <c r="BI137" s="1370">
        <f t="shared" si="173"/>
        <v>0</v>
      </c>
      <c r="BJ137" s="1370">
        <f t="shared" si="173"/>
        <v>0</v>
      </c>
      <c r="BK137" s="1370">
        <f t="shared" si="173"/>
        <v>0</v>
      </c>
      <c r="BL137" s="1370">
        <f t="shared" si="173"/>
        <v>0</v>
      </c>
      <c r="BM137" s="1370">
        <f t="shared" si="173"/>
        <v>0</v>
      </c>
      <c r="BN137" s="1370">
        <f t="shared" si="173"/>
        <v>0</v>
      </c>
      <c r="BO137" s="1370">
        <f t="shared" si="173"/>
        <v>0</v>
      </c>
      <c r="BP137" s="1370">
        <f t="shared" si="173"/>
        <v>0</v>
      </c>
      <c r="BQ137" s="1370">
        <f t="shared" si="173"/>
        <v>0</v>
      </c>
      <c r="BR137" s="1370">
        <f t="shared" si="173"/>
        <v>0</v>
      </c>
      <c r="BS137" s="1370">
        <f t="shared" si="173"/>
        <v>0</v>
      </c>
      <c r="BT137" s="1370">
        <f t="shared" si="173"/>
        <v>0</v>
      </c>
      <c r="BU137" s="1370">
        <f t="shared" si="176"/>
        <v>0</v>
      </c>
      <c r="BV137" s="1370">
        <f t="shared" si="176"/>
        <v>0</v>
      </c>
      <c r="BW137" s="1370">
        <f t="shared" si="176"/>
        <v>0</v>
      </c>
      <c r="BX137" s="1370">
        <f t="shared" si="176"/>
        <v>0</v>
      </c>
      <c r="BY137" s="1370">
        <f t="shared" si="176"/>
        <v>0</v>
      </c>
      <c r="BZ137" s="1370">
        <f t="shared" si="176"/>
        <v>0</v>
      </c>
      <c r="CA137" s="1370">
        <f t="shared" si="176"/>
        <v>0</v>
      </c>
      <c r="CB137" s="1370">
        <f t="shared" si="176"/>
        <v>0</v>
      </c>
      <c r="CC137" s="1370">
        <f t="shared" si="176"/>
        <v>0</v>
      </c>
      <c r="CD137" s="1370">
        <f t="shared" si="176"/>
        <v>0</v>
      </c>
      <c r="CE137" s="1370">
        <f t="shared" si="176"/>
        <v>0</v>
      </c>
      <c r="CF137" s="1370">
        <f t="shared" si="176"/>
        <v>0</v>
      </c>
      <c r="CG137" s="1370">
        <f t="shared" si="176"/>
        <v>0</v>
      </c>
      <c r="CH137" s="1370">
        <f t="shared" si="176"/>
        <v>0</v>
      </c>
      <c r="CI137" s="1370">
        <f t="shared" si="181"/>
        <v>0</v>
      </c>
      <c r="CJ137" s="1370">
        <f t="shared" si="181"/>
        <v>0</v>
      </c>
      <c r="CK137" s="1370">
        <f t="shared" si="181"/>
        <v>0</v>
      </c>
      <c r="CL137" s="1370">
        <f t="shared" si="181"/>
        <v>0</v>
      </c>
      <c r="CM137" s="1370">
        <f t="shared" si="181"/>
        <v>0</v>
      </c>
      <c r="CN137" s="1370">
        <f t="shared" si="181"/>
        <v>0</v>
      </c>
      <c r="CO137" s="1370">
        <f t="shared" si="181"/>
        <v>0</v>
      </c>
      <c r="CP137" s="1370">
        <f t="shared" si="181"/>
        <v>0</v>
      </c>
      <c r="CQ137" s="1370">
        <f t="shared" si="181"/>
        <v>0</v>
      </c>
      <c r="CR137" s="1370">
        <f t="shared" si="181"/>
        <v>0</v>
      </c>
      <c r="CS137" s="1370">
        <f t="shared" si="181"/>
        <v>0</v>
      </c>
      <c r="CT137" s="1370">
        <f t="shared" si="181"/>
        <v>0</v>
      </c>
      <c r="CU137" s="1370">
        <f t="shared" si="181"/>
        <v>0</v>
      </c>
      <c r="CV137" s="1370">
        <f t="shared" si="181"/>
        <v>0</v>
      </c>
      <c r="CW137" s="1370">
        <f t="shared" si="181"/>
        <v>0</v>
      </c>
      <c r="CX137" s="1370">
        <f t="shared" si="181"/>
        <v>0</v>
      </c>
      <c r="CY137" s="1370">
        <f t="shared" si="179"/>
        <v>0</v>
      </c>
      <c r="CZ137" s="1370">
        <f t="shared" si="179"/>
        <v>0</v>
      </c>
      <c r="DA137" s="1370">
        <f t="shared" si="179"/>
        <v>0</v>
      </c>
      <c r="DB137" s="1370">
        <f t="shared" si="179"/>
        <v>0</v>
      </c>
      <c r="DC137" s="1370">
        <f t="shared" si="179"/>
        <v>0</v>
      </c>
      <c r="DD137" s="1370">
        <f t="shared" si="179"/>
        <v>0</v>
      </c>
      <c r="DE137" s="1370">
        <f t="shared" si="179"/>
        <v>0</v>
      </c>
      <c r="DF137" s="1370">
        <f t="shared" si="179"/>
        <v>0</v>
      </c>
      <c r="DG137" s="1370">
        <f t="shared" si="179"/>
        <v>0</v>
      </c>
      <c r="DH137" s="1370">
        <f t="shared" si="179"/>
        <v>0</v>
      </c>
      <c r="DI137" s="1370">
        <f t="shared" si="179"/>
        <v>0</v>
      </c>
      <c r="DJ137" s="1370">
        <f t="shared" si="148"/>
        <v>0</v>
      </c>
      <c r="DK137" s="1370">
        <f t="shared" si="177"/>
        <v>0</v>
      </c>
      <c r="DL137" s="1370">
        <f t="shared" si="177"/>
        <v>0</v>
      </c>
      <c r="DM137" s="1370">
        <f t="shared" si="177"/>
        <v>0</v>
      </c>
      <c r="DN137" s="1370">
        <f t="shared" si="177"/>
        <v>0</v>
      </c>
      <c r="DO137" s="1370">
        <f t="shared" si="177"/>
        <v>0</v>
      </c>
      <c r="DP137" s="1370">
        <f t="shared" si="177"/>
        <v>0</v>
      </c>
      <c r="DQ137" s="1370">
        <f t="shared" si="177"/>
        <v>0</v>
      </c>
      <c r="DR137" s="1370">
        <f t="shared" si="177"/>
        <v>0</v>
      </c>
      <c r="DS137" s="1370">
        <f t="shared" si="177"/>
        <v>0</v>
      </c>
      <c r="DT137" s="1370">
        <f t="shared" si="177"/>
        <v>0</v>
      </c>
      <c r="DU137" s="1370">
        <f t="shared" si="177"/>
        <v>0</v>
      </c>
      <c r="DV137" s="1370">
        <f t="shared" si="177"/>
        <v>0</v>
      </c>
      <c r="DW137" s="1370">
        <f t="shared" si="177"/>
        <v>0</v>
      </c>
      <c r="DX137" s="1370">
        <f t="shared" si="177"/>
        <v>0</v>
      </c>
      <c r="DY137" s="1370">
        <f t="shared" si="177"/>
        <v>0</v>
      </c>
      <c r="DZ137" s="1370">
        <f t="shared" si="177"/>
        <v>0</v>
      </c>
      <c r="EA137" s="1370">
        <f t="shared" si="175"/>
        <v>0</v>
      </c>
      <c r="EB137" s="1370">
        <f t="shared" si="175"/>
        <v>0</v>
      </c>
      <c r="EC137" s="1370">
        <f t="shared" si="175"/>
        <v>0</v>
      </c>
      <c r="ED137" s="1370">
        <f t="shared" si="175"/>
        <v>0</v>
      </c>
      <c r="EE137" s="1370">
        <f t="shared" si="175"/>
        <v>0</v>
      </c>
      <c r="EF137" s="1370">
        <f t="shared" si="175"/>
        <v>0</v>
      </c>
      <c r="EG137" s="1370">
        <f t="shared" si="175"/>
        <v>0</v>
      </c>
      <c r="EH137" s="1370">
        <f t="shared" si="175"/>
        <v>0</v>
      </c>
      <c r="EI137" s="1370">
        <f t="shared" si="175"/>
        <v>0</v>
      </c>
      <c r="EJ137" s="1370">
        <f t="shared" si="175"/>
        <v>0</v>
      </c>
      <c r="EK137" s="1370">
        <f t="shared" si="175"/>
        <v>0</v>
      </c>
    </row>
    <row r="138" spans="1:141" s="1375" customFormat="1">
      <c r="A138" s="1372">
        <v>47088</v>
      </c>
      <c r="B138" s="1373">
        <v>2028</v>
      </c>
      <c r="C138" s="1383">
        <v>0</v>
      </c>
      <c r="D138" s="1374">
        <f t="shared" si="149"/>
        <v>0</v>
      </c>
      <c r="F138" s="1376">
        <v>47088</v>
      </c>
      <c r="G138" s="1376">
        <f t="shared" si="137"/>
        <v>47088</v>
      </c>
      <c r="H138" s="1377">
        <f t="shared" si="174"/>
        <v>47452</v>
      </c>
      <c r="J138" s="1378">
        <f t="shared" si="178"/>
        <v>0</v>
      </c>
      <c r="K138" s="1378">
        <f t="shared" si="178"/>
        <v>0</v>
      </c>
      <c r="L138" s="1378">
        <f t="shared" si="178"/>
        <v>0</v>
      </c>
      <c r="M138" s="1378">
        <f t="shared" si="178"/>
        <v>0</v>
      </c>
      <c r="N138" s="1378">
        <f t="shared" si="178"/>
        <v>0</v>
      </c>
      <c r="O138" s="1378">
        <f t="shared" si="178"/>
        <v>0</v>
      </c>
      <c r="P138" s="1378">
        <f t="shared" si="178"/>
        <v>0</v>
      </c>
      <c r="Q138" s="1378">
        <f t="shared" si="178"/>
        <v>0</v>
      </c>
      <c r="R138" s="1378">
        <f t="shared" si="178"/>
        <v>0</v>
      </c>
      <c r="S138" s="1378">
        <f t="shared" si="178"/>
        <v>0</v>
      </c>
      <c r="T138" s="1378">
        <f t="shared" si="178"/>
        <v>0</v>
      </c>
      <c r="U138" s="1379">
        <f t="shared" si="178"/>
        <v>0</v>
      </c>
      <c r="V138" s="1378">
        <f t="shared" si="178"/>
        <v>0</v>
      </c>
      <c r="W138" s="1378">
        <f t="shared" si="178"/>
        <v>0</v>
      </c>
      <c r="X138" s="1378">
        <f t="shared" si="178"/>
        <v>0</v>
      </c>
      <c r="Y138" s="1378">
        <f t="shared" si="178"/>
        <v>0</v>
      </c>
      <c r="Z138" s="1378">
        <f t="shared" si="180"/>
        <v>0</v>
      </c>
      <c r="AA138" s="1378">
        <f t="shared" si="180"/>
        <v>0</v>
      </c>
      <c r="AB138" s="1378">
        <f t="shared" si="180"/>
        <v>0</v>
      </c>
      <c r="AC138" s="1378">
        <f t="shared" si="180"/>
        <v>0</v>
      </c>
      <c r="AD138" s="1378">
        <f t="shared" si="180"/>
        <v>0</v>
      </c>
      <c r="AE138" s="1378">
        <f t="shared" si="180"/>
        <v>0</v>
      </c>
      <c r="AF138" s="1378">
        <f t="shared" si="180"/>
        <v>0</v>
      </c>
      <c r="AG138" s="1379">
        <f t="shared" si="180"/>
        <v>0</v>
      </c>
      <c r="AH138" s="1378">
        <f t="shared" si="180"/>
        <v>0</v>
      </c>
      <c r="AI138" s="1378">
        <f t="shared" si="180"/>
        <v>0</v>
      </c>
      <c r="AJ138" s="1378">
        <f t="shared" si="180"/>
        <v>0</v>
      </c>
      <c r="AK138" s="1378">
        <f t="shared" si="180"/>
        <v>0</v>
      </c>
      <c r="AL138" s="1378">
        <f t="shared" si="180"/>
        <v>0</v>
      </c>
      <c r="AM138" s="1378">
        <f t="shared" si="180"/>
        <v>0</v>
      </c>
      <c r="AN138" s="1378">
        <f t="shared" si="180"/>
        <v>0</v>
      </c>
      <c r="AO138" s="1378">
        <f t="shared" si="182"/>
        <v>0</v>
      </c>
      <c r="AP138" s="1378">
        <f t="shared" si="182"/>
        <v>0</v>
      </c>
      <c r="AQ138" s="1378">
        <f t="shared" si="182"/>
        <v>0</v>
      </c>
      <c r="AR138" s="1378">
        <f t="shared" si="182"/>
        <v>0</v>
      </c>
      <c r="AS138" s="1379">
        <f t="shared" si="182"/>
        <v>0</v>
      </c>
      <c r="AT138" s="1378">
        <f t="shared" si="182"/>
        <v>0</v>
      </c>
      <c r="AU138" s="1378">
        <f t="shared" si="182"/>
        <v>0</v>
      </c>
      <c r="AV138" s="1378">
        <f t="shared" si="182"/>
        <v>0</v>
      </c>
      <c r="AW138" s="1378">
        <f t="shared" si="182"/>
        <v>0</v>
      </c>
      <c r="AX138" s="1378">
        <f t="shared" si="182"/>
        <v>0</v>
      </c>
      <c r="AY138" s="1378">
        <f t="shared" si="182"/>
        <v>0</v>
      </c>
      <c r="AZ138" s="1378">
        <f t="shared" si="182"/>
        <v>0</v>
      </c>
      <c r="BA138" s="1378">
        <f t="shared" si="182"/>
        <v>0</v>
      </c>
      <c r="BB138" s="1378">
        <f t="shared" si="182"/>
        <v>0</v>
      </c>
      <c r="BC138" s="1378">
        <f t="shared" si="182"/>
        <v>0</v>
      </c>
      <c r="BD138" s="1378">
        <f t="shared" si="182"/>
        <v>0</v>
      </c>
      <c r="BE138" s="1379">
        <f t="shared" si="173"/>
        <v>0</v>
      </c>
      <c r="BF138" s="1378">
        <f t="shared" si="173"/>
        <v>0</v>
      </c>
      <c r="BG138" s="1378">
        <f t="shared" si="173"/>
        <v>0</v>
      </c>
      <c r="BH138" s="1378">
        <f t="shared" si="173"/>
        <v>0</v>
      </c>
      <c r="BI138" s="1378">
        <f t="shared" si="173"/>
        <v>0</v>
      </c>
      <c r="BJ138" s="1378">
        <f t="shared" si="173"/>
        <v>0</v>
      </c>
      <c r="BK138" s="1378">
        <f t="shared" si="173"/>
        <v>0</v>
      </c>
      <c r="BL138" s="1378">
        <f t="shared" si="173"/>
        <v>0</v>
      </c>
      <c r="BM138" s="1378">
        <f t="shared" si="173"/>
        <v>0</v>
      </c>
      <c r="BN138" s="1378">
        <f t="shared" si="173"/>
        <v>0</v>
      </c>
      <c r="BO138" s="1378">
        <f t="shared" si="173"/>
        <v>0</v>
      </c>
      <c r="BP138" s="1378">
        <f t="shared" si="173"/>
        <v>0</v>
      </c>
      <c r="BQ138" s="1378">
        <f t="shared" si="173"/>
        <v>0</v>
      </c>
      <c r="BR138" s="1378">
        <f t="shared" si="173"/>
        <v>0</v>
      </c>
      <c r="BS138" s="1378">
        <f t="shared" si="173"/>
        <v>0</v>
      </c>
      <c r="BT138" s="1378">
        <f t="shared" si="173"/>
        <v>0</v>
      </c>
      <c r="BU138" s="1378">
        <f t="shared" si="176"/>
        <v>0</v>
      </c>
      <c r="BV138" s="1378">
        <f t="shared" si="176"/>
        <v>0</v>
      </c>
      <c r="BW138" s="1378">
        <f t="shared" si="176"/>
        <v>0</v>
      </c>
      <c r="BX138" s="1378">
        <f t="shared" si="176"/>
        <v>0</v>
      </c>
      <c r="BY138" s="1378">
        <f t="shared" si="176"/>
        <v>0</v>
      </c>
      <c r="BZ138" s="1378">
        <f t="shared" si="176"/>
        <v>0</v>
      </c>
      <c r="CA138" s="1378">
        <f t="shared" si="176"/>
        <v>0</v>
      </c>
      <c r="CB138" s="1378">
        <f t="shared" si="176"/>
        <v>0</v>
      </c>
      <c r="CC138" s="1378">
        <f t="shared" si="176"/>
        <v>0</v>
      </c>
      <c r="CD138" s="1378">
        <f t="shared" si="176"/>
        <v>0</v>
      </c>
      <c r="CE138" s="1378">
        <f t="shared" si="176"/>
        <v>0</v>
      </c>
      <c r="CF138" s="1378">
        <f t="shared" si="176"/>
        <v>0</v>
      </c>
      <c r="CG138" s="1378">
        <f t="shared" si="176"/>
        <v>0</v>
      </c>
      <c r="CH138" s="1378">
        <f t="shared" si="176"/>
        <v>0</v>
      </c>
      <c r="CI138" s="1378">
        <f t="shared" si="181"/>
        <v>0</v>
      </c>
      <c r="CJ138" s="1378">
        <f t="shared" si="181"/>
        <v>0</v>
      </c>
      <c r="CK138" s="1378">
        <f t="shared" si="181"/>
        <v>0</v>
      </c>
      <c r="CL138" s="1378">
        <f t="shared" si="181"/>
        <v>0</v>
      </c>
      <c r="CM138" s="1378">
        <f t="shared" si="181"/>
        <v>0</v>
      </c>
      <c r="CN138" s="1378">
        <f t="shared" si="181"/>
        <v>0</v>
      </c>
      <c r="CO138" s="1378">
        <f t="shared" si="181"/>
        <v>0</v>
      </c>
      <c r="CP138" s="1378">
        <f t="shared" si="181"/>
        <v>0</v>
      </c>
      <c r="CQ138" s="1378">
        <f t="shared" si="181"/>
        <v>0</v>
      </c>
      <c r="CR138" s="1378">
        <f t="shared" si="181"/>
        <v>0</v>
      </c>
      <c r="CS138" s="1378">
        <f t="shared" si="181"/>
        <v>0</v>
      </c>
      <c r="CT138" s="1378">
        <f t="shared" si="181"/>
        <v>0</v>
      </c>
      <c r="CU138" s="1378">
        <f t="shared" si="181"/>
        <v>0</v>
      </c>
      <c r="CV138" s="1378">
        <f t="shared" si="181"/>
        <v>0</v>
      </c>
      <c r="CW138" s="1378">
        <f t="shared" si="181"/>
        <v>0</v>
      </c>
      <c r="CX138" s="1378">
        <f t="shared" si="181"/>
        <v>0</v>
      </c>
      <c r="CY138" s="1378">
        <f t="shared" si="179"/>
        <v>0</v>
      </c>
      <c r="CZ138" s="1378">
        <f t="shared" si="179"/>
        <v>0</v>
      </c>
      <c r="DA138" s="1378">
        <f t="shared" si="179"/>
        <v>0</v>
      </c>
      <c r="DB138" s="1378">
        <f t="shared" si="179"/>
        <v>0</v>
      </c>
      <c r="DC138" s="1378">
        <f t="shared" si="179"/>
        <v>0</v>
      </c>
      <c r="DD138" s="1378">
        <f t="shared" si="179"/>
        <v>0</v>
      </c>
      <c r="DE138" s="1378">
        <f t="shared" si="179"/>
        <v>0</v>
      </c>
      <c r="DF138" s="1378">
        <f t="shared" si="179"/>
        <v>0</v>
      </c>
      <c r="DG138" s="1378">
        <f t="shared" si="179"/>
        <v>0</v>
      </c>
      <c r="DH138" s="1378">
        <f t="shared" si="179"/>
        <v>0</v>
      </c>
      <c r="DI138" s="1378">
        <f t="shared" si="179"/>
        <v>0</v>
      </c>
      <c r="DJ138" s="1378">
        <f t="shared" si="148"/>
        <v>0</v>
      </c>
      <c r="DK138" s="1378">
        <f t="shared" si="177"/>
        <v>0</v>
      </c>
      <c r="DL138" s="1378">
        <f t="shared" si="177"/>
        <v>0</v>
      </c>
      <c r="DM138" s="1378">
        <f t="shared" si="177"/>
        <v>0</v>
      </c>
      <c r="DN138" s="1378">
        <f t="shared" si="177"/>
        <v>0</v>
      </c>
      <c r="DO138" s="1378">
        <f t="shared" si="177"/>
        <v>0</v>
      </c>
      <c r="DP138" s="1378">
        <f t="shared" si="177"/>
        <v>0</v>
      </c>
      <c r="DQ138" s="1378">
        <f t="shared" si="177"/>
        <v>0</v>
      </c>
      <c r="DR138" s="1378">
        <f t="shared" si="177"/>
        <v>0</v>
      </c>
      <c r="DS138" s="1378">
        <f t="shared" si="177"/>
        <v>0</v>
      </c>
      <c r="DT138" s="1378">
        <f t="shared" si="177"/>
        <v>0</v>
      </c>
      <c r="DU138" s="1378">
        <f t="shared" si="177"/>
        <v>0</v>
      </c>
      <c r="DV138" s="1378">
        <f t="shared" si="177"/>
        <v>0</v>
      </c>
      <c r="DW138" s="1378">
        <f t="shared" si="177"/>
        <v>0</v>
      </c>
      <c r="DX138" s="1378">
        <f t="shared" si="177"/>
        <v>0</v>
      </c>
      <c r="DY138" s="1378">
        <f t="shared" si="177"/>
        <v>0</v>
      </c>
      <c r="DZ138" s="1378">
        <f t="shared" si="177"/>
        <v>0</v>
      </c>
      <c r="EA138" s="1378">
        <f t="shared" si="175"/>
        <v>0</v>
      </c>
      <c r="EB138" s="1378">
        <f t="shared" si="175"/>
        <v>0</v>
      </c>
      <c r="EC138" s="1378">
        <f t="shared" si="175"/>
        <v>0</v>
      </c>
      <c r="ED138" s="1378">
        <f t="shared" si="175"/>
        <v>0</v>
      </c>
      <c r="EE138" s="1378">
        <f t="shared" si="175"/>
        <v>0</v>
      </c>
      <c r="EF138" s="1378">
        <f t="shared" si="175"/>
        <v>0</v>
      </c>
      <c r="EG138" s="1378">
        <f t="shared" si="175"/>
        <v>0</v>
      </c>
      <c r="EH138" s="1378">
        <f t="shared" si="175"/>
        <v>0</v>
      </c>
      <c r="EI138" s="1378">
        <f t="shared" si="175"/>
        <v>0</v>
      </c>
      <c r="EJ138" s="1378">
        <f t="shared" si="175"/>
        <v>0</v>
      </c>
      <c r="EK138" s="1378">
        <f t="shared" si="175"/>
        <v>0</v>
      </c>
    </row>
    <row r="139" spans="1:141" s="1388" customFormat="1">
      <c r="A139" s="1384">
        <v>47119</v>
      </c>
      <c r="B139" s="1385">
        <v>2029</v>
      </c>
      <c r="C139" s="1386">
        <v>143959.3567531782</v>
      </c>
      <c r="D139" s="1387">
        <f t="shared" si="149"/>
        <v>55280392.993220434</v>
      </c>
      <c r="F139" s="1389">
        <v>47119</v>
      </c>
      <c r="G139" s="1389">
        <f t="shared" si="137"/>
        <v>47119</v>
      </c>
      <c r="H139" s="1369">
        <f t="shared" si="174"/>
        <v>47483</v>
      </c>
      <c r="J139" s="1390">
        <f t="shared" si="178"/>
        <v>0</v>
      </c>
      <c r="K139" s="1390">
        <f t="shared" si="178"/>
        <v>0</v>
      </c>
      <c r="L139" s="1390">
        <f t="shared" si="178"/>
        <v>0</v>
      </c>
      <c r="M139" s="1390">
        <f t="shared" si="178"/>
        <v>0</v>
      </c>
      <c r="N139" s="1390">
        <f t="shared" si="178"/>
        <v>0</v>
      </c>
      <c r="O139" s="1390">
        <f t="shared" si="178"/>
        <v>0</v>
      </c>
      <c r="P139" s="1390">
        <f t="shared" si="178"/>
        <v>0</v>
      </c>
      <c r="Q139" s="1390">
        <f t="shared" si="178"/>
        <v>0</v>
      </c>
      <c r="R139" s="1390">
        <f t="shared" si="178"/>
        <v>0</v>
      </c>
      <c r="S139" s="1390">
        <f t="shared" si="178"/>
        <v>0</v>
      </c>
      <c r="T139" s="1390">
        <f t="shared" si="178"/>
        <v>0</v>
      </c>
      <c r="U139" s="1391">
        <f t="shared" si="178"/>
        <v>0</v>
      </c>
      <c r="V139" s="1390">
        <f t="shared" si="178"/>
        <v>0</v>
      </c>
      <c r="W139" s="1390">
        <f t="shared" si="178"/>
        <v>0</v>
      </c>
      <c r="X139" s="1390">
        <f t="shared" si="178"/>
        <v>0</v>
      </c>
      <c r="Y139" s="1390">
        <f t="shared" si="178"/>
        <v>0</v>
      </c>
      <c r="Z139" s="1390">
        <f t="shared" si="180"/>
        <v>0</v>
      </c>
      <c r="AA139" s="1390">
        <f t="shared" si="180"/>
        <v>0</v>
      </c>
      <c r="AB139" s="1390">
        <f t="shared" si="180"/>
        <v>0</v>
      </c>
      <c r="AC139" s="1390">
        <f t="shared" si="180"/>
        <v>0</v>
      </c>
      <c r="AD139" s="1390">
        <f t="shared" si="180"/>
        <v>0</v>
      </c>
      <c r="AE139" s="1390">
        <f t="shared" si="180"/>
        <v>0</v>
      </c>
      <c r="AF139" s="1390">
        <f t="shared" si="180"/>
        <v>0</v>
      </c>
      <c r="AG139" s="1391">
        <f t="shared" si="180"/>
        <v>0</v>
      </c>
      <c r="AH139" s="1390">
        <f t="shared" si="180"/>
        <v>0</v>
      </c>
      <c r="AI139" s="1390">
        <f t="shared" si="180"/>
        <v>0</v>
      </c>
      <c r="AJ139" s="1390">
        <f t="shared" si="180"/>
        <v>0</v>
      </c>
      <c r="AK139" s="1390">
        <f t="shared" si="180"/>
        <v>0</v>
      </c>
      <c r="AL139" s="1390">
        <f t="shared" si="180"/>
        <v>0</v>
      </c>
      <c r="AM139" s="1390">
        <f t="shared" si="180"/>
        <v>0</v>
      </c>
      <c r="AN139" s="1390">
        <f t="shared" si="180"/>
        <v>0</v>
      </c>
      <c r="AO139" s="1390">
        <f t="shared" si="182"/>
        <v>0</v>
      </c>
      <c r="AP139" s="1390">
        <f t="shared" si="182"/>
        <v>0</v>
      </c>
      <c r="AQ139" s="1390">
        <f t="shared" si="182"/>
        <v>0</v>
      </c>
      <c r="AR139" s="1390">
        <f t="shared" si="182"/>
        <v>0</v>
      </c>
      <c r="AS139" s="1391">
        <f t="shared" si="182"/>
        <v>0</v>
      </c>
      <c r="AT139" s="1390">
        <f t="shared" si="182"/>
        <v>0</v>
      </c>
      <c r="AU139" s="1390">
        <f t="shared" si="182"/>
        <v>0</v>
      </c>
      <c r="AV139" s="1390">
        <f t="shared" si="182"/>
        <v>0</v>
      </c>
      <c r="AW139" s="1390">
        <f t="shared" si="182"/>
        <v>0</v>
      </c>
      <c r="AX139" s="1390">
        <f t="shared" si="182"/>
        <v>0</v>
      </c>
      <c r="AY139" s="1390">
        <f t="shared" si="182"/>
        <v>0</v>
      </c>
      <c r="AZ139" s="1390">
        <f t="shared" si="182"/>
        <v>0</v>
      </c>
      <c r="BA139" s="1390">
        <f t="shared" si="182"/>
        <v>0</v>
      </c>
      <c r="BB139" s="1390">
        <f t="shared" si="182"/>
        <v>0</v>
      </c>
      <c r="BC139" s="1390">
        <f t="shared" si="182"/>
        <v>0</v>
      </c>
      <c r="BD139" s="1390">
        <f t="shared" si="182"/>
        <v>0</v>
      </c>
      <c r="BE139" s="1391">
        <f t="shared" si="173"/>
        <v>0</v>
      </c>
      <c r="BF139" s="1390">
        <f t="shared" si="173"/>
        <v>0</v>
      </c>
      <c r="BG139" s="1390">
        <f t="shared" si="173"/>
        <v>0</v>
      </c>
      <c r="BH139" s="1390">
        <f t="shared" si="173"/>
        <v>0</v>
      </c>
      <c r="BI139" s="1390">
        <f t="shared" si="173"/>
        <v>0</v>
      </c>
      <c r="BJ139" s="1390">
        <f t="shared" si="173"/>
        <v>0</v>
      </c>
      <c r="BK139" s="1390">
        <f t="shared" si="173"/>
        <v>0</v>
      </c>
      <c r="BL139" s="1390">
        <f t="shared" si="173"/>
        <v>0</v>
      </c>
      <c r="BM139" s="1390">
        <f t="shared" si="173"/>
        <v>0</v>
      </c>
      <c r="BN139" s="1390">
        <f t="shared" si="173"/>
        <v>0</v>
      </c>
      <c r="BO139" s="1390">
        <f t="shared" si="173"/>
        <v>0</v>
      </c>
      <c r="BP139" s="1390">
        <f t="shared" si="173"/>
        <v>0</v>
      </c>
      <c r="BQ139" s="1390">
        <f t="shared" si="173"/>
        <v>0</v>
      </c>
      <c r="BR139" s="1390">
        <f t="shared" si="173"/>
        <v>0</v>
      </c>
      <c r="BS139" s="1390">
        <f t="shared" si="173"/>
        <v>0</v>
      </c>
      <c r="BT139" s="1390">
        <f t="shared" si="173"/>
        <v>0</v>
      </c>
      <c r="BU139" s="1390">
        <f t="shared" si="176"/>
        <v>0</v>
      </c>
      <c r="BV139" s="1390">
        <f t="shared" si="176"/>
        <v>0</v>
      </c>
      <c r="BW139" s="1390">
        <f t="shared" si="176"/>
        <v>0</v>
      </c>
      <c r="BX139" s="1390">
        <f t="shared" si="176"/>
        <v>0</v>
      </c>
      <c r="BY139" s="1390">
        <f t="shared" si="176"/>
        <v>0</v>
      </c>
      <c r="BZ139" s="1390">
        <f t="shared" si="176"/>
        <v>0</v>
      </c>
      <c r="CA139" s="1390">
        <f t="shared" si="176"/>
        <v>0</v>
      </c>
      <c r="CB139" s="1390">
        <f t="shared" si="176"/>
        <v>0</v>
      </c>
      <c r="CC139" s="1390">
        <f t="shared" si="176"/>
        <v>0</v>
      </c>
      <c r="CD139" s="1390">
        <f t="shared" si="176"/>
        <v>0</v>
      </c>
      <c r="CE139" s="1390">
        <f t="shared" si="176"/>
        <v>0</v>
      </c>
      <c r="CF139" s="1390">
        <f t="shared" si="176"/>
        <v>0</v>
      </c>
      <c r="CG139" s="1390">
        <f t="shared" si="176"/>
        <v>0</v>
      </c>
      <c r="CH139" s="1390">
        <f t="shared" si="176"/>
        <v>0</v>
      </c>
      <c r="CI139" s="1390">
        <f t="shared" si="181"/>
        <v>0</v>
      </c>
      <c r="CJ139" s="1390">
        <f t="shared" si="181"/>
        <v>0</v>
      </c>
      <c r="CK139" s="1390">
        <f t="shared" si="181"/>
        <v>0</v>
      </c>
      <c r="CL139" s="1390">
        <f t="shared" si="181"/>
        <v>0</v>
      </c>
      <c r="CM139" s="1390">
        <f t="shared" si="181"/>
        <v>0</v>
      </c>
      <c r="CN139" s="1390">
        <f t="shared" si="181"/>
        <v>0</v>
      </c>
      <c r="CO139" s="1390">
        <f t="shared" si="181"/>
        <v>0</v>
      </c>
      <c r="CP139" s="1390">
        <f t="shared" si="181"/>
        <v>0</v>
      </c>
      <c r="CQ139" s="1390">
        <f t="shared" si="181"/>
        <v>0</v>
      </c>
      <c r="CR139" s="1390">
        <f t="shared" si="181"/>
        <v>0</v>
      </c>
      <c r="CS139" s="1390">
        <f t="shared" si="181"/>
        <v>0</v>
      </c>
      <c r="CT139" s="1390">
        <f t="shared" si="181"/>
        <v>0</v>
      </c>
      <c r="CU139" s="1390">
        <f t="shared" si="181"/>
        <v>0</v>
      </c>
      <c r="CV139" s="1390">
        <f t="shared" si="181"/>
        <v>0</v>
      </c>
      <c r="CW139" s="1390">
        <f t="shared" si="181"/>
        <v>0</v>
      </c>
      <c r="CX139" s="1390">
        <f t="shared" si="181"/>
        <v>0</v>
      </c>
      <c r="CY139" s="1390">
        <f t="shared" si="179"/>
        <v>0</v>
      </c>
      <c r="CZ139" s="1390">
        <f t="shared" si="179"/>
        <v>0</v>
      </c>
      <c r="DA139" s="1390">
        <f t="shared" si="179"/>
        <v>0</v>
      </c>
      <c r="DB139" s="1390">
        <f t="shared" si="179"/>
        <v>0</v>
      </c>
      <c r="DC139" s="1390">
        <f t="shared" si="179"/>
        <v>0</v>
      </c>
      <c r="DD139" s="1390">
        <f t="shared" si="179"/>
        <v>0</v>
      </c>
      <c r="DE139" s="1390">
        <f t="shared" si="179"/>
        <v>0</v>
      </c>
      <c r="DF139" s="1390">
        <f t="shared" si="179"/>
        <v>0</v>
      </c>
      <c r="DG139" s="1390">
        <f t="shared" si="179"/>
        <v>0</v>
      </c>
      <c r="DH139" s="1390">
        <f t="shared" si="179"/>
        <v>0</v>
      </c>
      <c r="DI139" s="1390">
        <f t="shared" si="179"/>
        <v>0</v>
      </c>
      <c r="DJ139" s="1390">
        <f t="shared" si="148"/>
        <v>0</v>
      </c>
      <c r="DK139" s="1390">
        <f t="shared" si="177"/>
        <v>0</v>
      </c>
      <c r="DL139" s="1390">
        <f t="shared" si="177"/>
        <v>0</v>
      </c>
      <c r="DM139" s="1390">
        <f t="shared" si="177"/>
        <v>0</v>
      </c>
      <c r="DN139" s="1390">
        <f t="shared" si="177"/>
        <v>0</v>
      </c>
      <c r="DO139" s="1390">
        <f t="shared" si="177"/>
        <v>0</v>
      </c>
      <c r="DP139" s="1390">
        <f t="shared" si="177"/>
        <v>0</v>
      </c>
      <c r="DQ139" s="1390">
        <f t="shared" si="177"/>
        <v>0</v>
      </c>
      <c r="DR139" s="1390">
        <f t="shared" si="177"/>
        <v>0</v>
      </c>
      <c r="DS139" s="1390">
        <f t="shared" si="177"/>
        <v>0</v>
      </c>
      <c r="DT139" s="1390">
        <f t="shared" si="177"/>
        <v>0</v>
      </c>
      <c r="DU139" s="1390">
        <f t="shared" si="177"/>
        <v>0</v>
      </c>
      <c r="DV139" s="1390">
        <f t="shared" si="177"/>
        <v>0</v>
      </c>
      <c r="DW139" s="1390">
        <f t="shared" si="177"/>
        <v>0</v>
      </c>
      <c r="DX139" s="1390">
        <f t="shared" si="177"/>
        <v>0</v>
      </c>
      <c r="DY139" s="1390">
        <f t="shared" si="177"/>
        <v>0</v>
      </c>
      <c r="DZ139" s="1390">
        <f t="shared" si="177"/>
        <v>4695047.0761365304</v>
      </c>
      <c r="EA139" s="1390">
        <f t="shared" si="175"/>
        <v>4240687.6816717042</v>
      </c>
      <c r="EB139" s="1390">
        <f t="shared" si="175"/>
        <v>4695047.0761365304</v>
      </c>
      <c r="EC139" s="1390">
        <f t="shared" si="175"/>
        <v>4543593.9446482547</v>
      </c>
      <c r="ED139" s="1390">
        <f t="shared" si="175"/>
        <v>4695047.0761365304</v>
      </c>
      <c r="EE139" s="1390">
        <f t="shared" si="175"/>
        <v>4543593.9446482547</v>
      </c>
      <c r="EF139" s="1390">
        <f t="shared" si="175"/>
        <v>4695047.0761365304</v>
      </c>
      <c r="EG139" s="1390">
        <f t="shared" si="175"/>
        <v>4695047.0761365304</v>
      </c>
      <c r="EH139" s="1390">
        <f t="shared" si="175"/>
        <v>4543593.9446482547</v>
      </c>
      <c r="EI139" s="1390">
        <f t="shared" si="175"/>
        <v>4695047.0761365304</v>
      </c>
      <c r="EJ139" s="1390">
        <f t="shared" si="175"/>
        <v>4543593.9446482547</v>
      </c>
      <c r="EK139" s="1390">
        <f t="shared" si="175"/>
        <v>4695047.0761365304</v>
      </c>
    </row>
    <row r="140" spans="1:141" s="1388" customFormat="1">
      <c r="A140" s="1384">
        <v>47150</v>
      </c>
      <c r="B140" s="1385">
        <v>2029</v>
      </c>
      <c r="C140" s="1381">
        <v>0</v>
      </c>
      <c r="D140" s="1387">
        <f t="shared" si="149"/>
        <v>0</v>
      </c>
      <c r="F140" s="1389">
        <v>47150</v>
      </c>
      <c r="G140" s="1389">
        <f t="shared" si="137"/>
        <v>47150</v>
      </c>
      <c r="H140" s="1369">
        <f t="shared" si="174"/>
        <v>47514</v>
      </c>
      <c r="J140" s="1390">
        <f t="shared" si="178"/>
        <v>0</v>
      </c>
      <c r="K140" s="1390">
        <f t="shared" si="178"/>
        <v>0</v>
      </c>
      <c r="L140" s="1390">
        <f t="shared" si="178"/>
        <v>0</v>
      </c>
      <c r="M140" s="1390">
        <f t="shared" si="178"/>
        <v>0</v>
      </c>
      <c r="N140" s="1390">
        <f t="shared" si="178"/>
        <v>0</v>
      </c>
      <c r="O140" s="1390">
        <f t="shared" si="178"/>
        <v>0</v>
      </c>
      <c r="P140" s="1390">
        <f t="shared" si="178"/>
        <v>0</v>
      </c>
      <c r="Q140" s="1390">
        <f t="shared" si="178"/>
        <v>0</v>
      </c>
      <c r="R140" s="1390">
        <f t="shared" si="178"/>
        <v>0</v>
      </c>
      <c r="S140" s="1390">
        <f t="shared" si="178"/>
        <v>0</v>
      </c>
      <c r="T140" s="1390">
        <f t="shared" si="178"/>
        <v>0</v>
      </c>
      <c r="U140" s="1391">
        <f t="shared" si="178"/>
        <v>0</v>
      </c>
      <c r="V140" s="1390">
        <f t="shared" si="178"/>
        <v>0</v>
      </c>
      <c r="W140" s="1390">
        <f t="shared" si="178"/>
        <v>0</v>
      </c>
      <c r="X140" s="1390">
        <f t="shared" si="178"/>
        <v>0</v>
      </c>
      <c r="Y140" s="1390">
        <f t="shared" si="178"/>
        <v>0</v>
      </c>
      <c r="Z140" s="1390">
        <f t="shared" si="180"/>
        <v>0</v>
      </c>
      <c r="AA140" s="1390">
        <f t="shared" si="180"/>
        <v>0</v>
      </c>
      <c r="AB140" s="1390">
        <f t="shared" si="180"/>
        <v>0</v>
      </c>
      <c r="AC140" s="1390">
        <f t="shared" si="180"/>
        <v>0</v>
      </c>
      <c r="AD140" s="1390">
        <f t="shared" si="180"/>
        <v>0</v>
      </c>
      <c r="AE140" s="1390">
        <f t="shared" si="180"/>
        <v>0</v>
      </c>
      <c r="AF140" s="1390">
        <f t="shared" si="180"/>
        <v>0</v>
      </c>
      <c r="AG140" s="1391">
        <f t="shared" si="180"/>
        <v>0</v>
      </c>
      <c r="AH140" s="1390">
        <f t="shared" si="180"/>
        <v>0</v>
      </c>
      <c r="AI140" s="1390">
        <f t="shared" si="180"/>
        <v>0</v>
      </c>
      <c r="AJ140" s="1390">
        <f t="shared" si="180"/>
        <v>0</v>
      </c>
      <c r="AK140" s="1390">
        <f t="shared" si="180"/>
        <v>0</v>
      </c>
      <c r="AL140" s="1390">
        <f t="shared" si="180"/>
        <v>0</v>
      </c>
      <c r="AM140" s="1390">
        <f t="shared" si="180"/>
        <v>0</v>
      </c>
      <c r="AN140" s="1390">
        <f t="shared" si="180"/>
        <v>0</v>
      </c>
      <c r="AO140" s="1390">
        <f t="shared" si="182"/>
        <v>0</v>
      </c>
      <c r="AP140" s="1390">
        <f t="shared" si="182"/>
        <v>0</v>
      </c>
      <c r="AQ140" s="1390">
        <f t="shared" si="182"/>
        <v>0</v>
      </c>
      <c r="AR140" s="1390">
        <f t="shared" si="182"/>
        <v>0</v>
      </c>
      <c r="AS140" s="1391">
        <f t="shared" si="182"/>
        <v>0</v>
      </c>
      <c r="AT140" s="1390">
        <f t="shared" si="182"/>
        <v>0</v>
      </c>
      <c r="AU140" s="1390">
        <f t="shared" si="182"/>
        <v>0</v>
      </c>
      <c r="AV140" s="1390">
        <f t="shared" si="182"/>
        <v>0</v>
      </c>
      <c r="AW140" s="1390">
        <f t="shared" si="182"/>
        <v>0</v>
      </c>
      <c r="AX140" s="1390">
        <f t="shared" si="182"/>
        <v>0</v>
      </c>
      <c r="AY140" s="1390">
        <f t="shared" si="182"/>
        <v>0</v>
      </c>
      <c r="AZ140" s="1390">
        <f t="shared" si="182"/>
        <v>0</v>
      </c>
      <c r="BA140" s="1390">
        <f t="shared" si="182"/>
        <v>0</v>
      </c>
      <c r="BB140" s="1390">
        <f t="shared" si="182"/>
        <v>0</v>
      </c>
      <c r="BC140" s="1390">
        <f t="shared" si="182"/>
        <v>0</v>
      </c>
      <c r="BD140" s="1390">
        <f t="shared" si="182"/>
        <v>0</v>
      </c>
      <c r="BE140" s="1391">
        <f t="shared" si="173"/>
        <v>0</v>
      </c>
      <c r="BF140" s="1390">
        <f t="shared" si="173"/>
        <v>0</v>
      </c>
      <c r="BG140" s="1390">
        <f t="shared" si="173"/>
        <v>0</v>
      </c>
      <c r="BH140" s="1390">
        <f t="shared" si="173"/>
        <v>0</v>
      </c>
      <c r="BI140" s="1390">
        <f t="shared" si="173"/>
        <v>0</v>
      </c>
      <c r="BJ140" s="1390">
        <f t="shared" si="173"/>
        <v>0</v>
      </c>
      <c r="BK140" s="1390">
        <f t="shared" si="173"/>
        <v>0</v>
      </c>
      <c r="BL140" s="1390">
        <f t="shared" si="173"/>
        <v>0</v>
      </c>
      <c r="BM140" s="1390">
        <f t="shared" si="173"/>
        <v>0</v>
      </c>
      <c r="BN140" s="1390">
        <f t="shared" si="173"/>
        <v>0</v>
      </c>
      <c r="BO140" s="1390">
        <f t="shared" si="173"/>
        <v>0</v>
      </c>
      <c r="BP140" s="1390">
        <f t="shared" si="173"/>
        <v>0</v>
      </c>
      <c r="BQ140" s="1390">
        <f t="shared" si="173"/>
        <v>0</v>
      </c>
      <c r="BR140" s="1390">
        <f t="shared" si="173"/>
        <v>0</v>
      </c>
      <c r="BS140" s="1390">
        <f t="shared" si="173"/>
        <v>0</v>
      </c>
      <c r="BT140" s="1390">
        <f t="shared" si="173"/>
        <v>0</v>
      </c>
      <c r="BU140" s="1390">
        <f t="shared" si="176"/>
        <v>0</v>
      </c>
      <c r="BV140" s="1390">
        <f t="shared" si="176"/>
        <v>0</v>
      </c>
      <c r="BW140" s="1390">
        <f t="shared" si="176"/>
        <v>0</v>
      </c>
      <c r="BX140" s="1390">
        <f t="shared" si="176"/>
        <v>0</v>
      </c>
      <c r="BY140" s="1390">
        <f t="shared" si="176"/>
        <v>0</v>
      </c>
      <c r="BZ140" s="1390">
        <f t="shared" si="176"/>
        <v>0</v>
      </c>
      <c r="CA140" s="1390">
        <f t="shared" si="176"/>
        <v>0</v>
      </c>
      <c r="CB140" s="1390">
        <f t="shared" si="176"/>
        <v>0</v>
      </c>
      <c r="CC140" s="1390">
        <f t="shared" si="176"/>
        <v>0</v>
      </c>
      <c r="CD140" s="1390">
        <f t="shared" si="176"/>
        <v>0</v>
      </c>
      <c r="CE140" s="1390">
        <f t="shared" si="176"/>
        <v>0</v>
      </c>
      <c r="CF140" s="1390">
        <f t="shared" si="176"/>
        <v>0</v>
      </c>
      <c r="CG140" s="1390">
        <f t="shared" si="176"/>
        <v>0</v>
      </c>
      <c r="CH140" s="1390">
        <f t="shared" si="176"/>
        <v>0</v>
      </c>
      <c r="CI140" s="1390">
        <f t="shared" si="181"/>
        <v>0</v>
      </c>
      <c r="CJ140" s="1390">
        <f t="shared" si="181"/>
        <v>0</v>
      </c>
      <c r="CK140" s="1390">
        <f t="shared" si="181"/>
        <v>0</v>
      </c>
      <c r="CL140" s="1390">
        <f t="shared" si="181"/>
        <v>0</v>
      </c>
      <c r="CM140" s="1390">
        <f t="shared" si="181"/>
        <v>0</v>
      </c>
      <c r="CN140" s="1390">
        <f t="shared" si="181"/>
        <v>0</v>
      </c>
      <c r="CO140" s="1390">
        <f t="shared" si="181"/>
        <v>0</v>
      </c>
      <c r="CP140" s="1390">
        <f t="shared" si="181"/>
        <v>0</v>
      </c>
      <c r="CQ140" s="1390">
        <f t="shared" si="181"/>
        <v>0</v>
      </c>
      <c r="CR140" s="1390">
        <f t="shared" si="181"/>
        <v>0</v>
      </c>
      <c r="CS140" s="1390">
        <f t="shared" si="181"/>
        <v>0</v>
      </c>
      <c r="CT140" s="1390">
        <f t="shared" si="181"/>
        <v>0</v>
      </c>
      <c r="CU140" s="1390">
        <f t="shared" si="181"/>
        <v>0</v>
      </c>
      <c r="CV140" s="1390">
        <f t="shared" si="181"/>
        <v>0</v>
      </c>
      <c r="CW140" s="1390">
        <f t="shared" si="181"/>
        <v>0</v>
      </c>
      <c r="CX140" s="1390">
        <f t="shared" si="181"/>
        <v>0</v>
      </c>
      <c r="CY140" s="1390">
        <f t="shared" si="179"/>
        <v>0</v>
      </c>
      <c r="CZ140" s="1390">
        <f t="shared" si="179"/>
        <v>0</v>
      </c>
      <c r="DA140" s="1390">
        <f t="shared" si="179"/>
        <v>0</v>
      </c>
      <c r="DB140" s="1390">
        <f t="shared" si="179"/>
        <v>0</v>
      </c>
      <c r="DC140" s="1390">
        <f t="shared" si="179"/>
        <v>0</v>
      </c>
      <c r="DD140" s="1390">
        <f t="shared" si="179"/>
        <v>0</v>
      </c>
      <c r="DE140" s="1390">
        <f t="shared" si="179"/>
        <v>0</v>
      </c>
      <c r="DF140" s="1390">
        <f t="shared" si="179"/>
        <v>0</v>
      </c>
      <c r="DG140" s="1390">
        <f t="shared" si="179"/>
        <v>0</v>
      </c>
      <c r="DH140" s="1390">
        <f t="shared" si="179"/>
        <v>0</v>
      </c>
      <c r="DI140" s="1390">
        <f t="shared" si="179"/>
        <v>0</v>
      </c>
      <c r="DJ140" s="1390">
        <f t="shared" si="148"/>
        <v>0</v>
      </c>
      <c r="DK140" s="1390">
        <f t="shared" si="177"/>
        <v>0</v>
      </c>
      <c r="DL140" s="1390">
        <f t="shared" si="177"/>
        <v>0</v>
      </c>
      <c r="DM140" s="1390">
        <f t="shared" si="177"/>
        <v>0</v>
      </c>
      <c r="DN140" s="1390">
        <f t="shared" si="177"/>
        <v>0</v>
      </c>
      <c r="DO140" s="1390">
        <f t="shared" si="177"/>
        <v>0</v>
      </c>
      <c r="DP140" s="1390">
        <f t="shared" si="177"/>
        <v>0</v>
      </c>
      <c r="DQ140" s="1390">
        <f t="shared" si="177"/>
        <v>0</v>
      </c>
      <c r="DR140" s="1390">
        <f t="shared" si="177"/>
        <v>0</v>
      </c>
      <c r="DS140" s="1390">
        <f t="shared" si="177"/>
        <v>0</v>
      </c>
      <c r="DT140" s="1390">
        <f t="shared" si="177"/>
        <v>0</v>
      </c>
      <c r="DU140" s="1390">
        <f t="shared" si="177"/>
        <v>0</v>
      </c>
      <c r="DV140" s="1390">
        <f t="shared" si="177"/>
        <v>0</v>
      </c>
      <c r="DW140" s="1390">
        <f t="shared" si="177"/>
        <v>0</v>
      </c>
      <c r="DX140" s="1390">
        <f t="shared" si="177"/>
        <v>0</v>
      </c>
      <c r="DY140" s="1390">
        <f t="shared" si="177"/>
        <v>0</v>
      </c>
      <c r="DZ140" s="1390">
        <f t="shared" si="177"/>
        <v>0</v>
      </c>
      <c r="EA140" s="1390">
        <f t="shared" si="175"/>
        <v>0</v>
      </c>
      <c r="EB140" s="1390">
        <f t="shared" si="175"/>
        <v>0</v>
      </c>
      <c r="EC140" s="1390">
        <f t="shared" si="175"/>
        <v>0</v>
      </c>
      <c r="ED140" s="1390">
        <f t="shared" si="175"/>
        <v>0</v>
      </c>
      <c r="EE140" s="1390">
        <f t="shared" si="175"/>
        <v>0</v>
      </c>
      <c r="EF140" s="1390">
        <f t="shared" si="175"/>
        <v>0</v>
      </c>
      <c r="EG140" s="1390">
        <f t="shared" si="175"/>
        <v>0</v>
      </c>
      <c r="EH140" s="1390">
        <f t="shared" si="175"/>
        <v>0</v>
      </c>
      <c r="EI140" s="1390">
        <f t="shared" si="175"/>
        <v>0</v>
      </c>
      <c r="EJ140" s="1390">
        <f t="shared" si="175"/>
        <v>0</v>
      </c>
      <c r="EK140" s="1390">
        <f t="shared" si="175"/>
        <v>0</v>
      </c>
    </row>
    <row r="141" spans="1:141" s="1388" customFormat="1">
      <c r="A141" s="1384">
        <v>47178</v>
      </c>
      <c r="B141" s="1385">
        <v>2029</v>
      </c>
      <c r="C141" s="1381">
        <v>0</v>
      </c>
      <c r="D141" s="1387">
        <f t="shared" si="149"/>
        <v>0</v>
      </c>
      <c r="F141" s="1389">
        <v>47178</v>
      </c>
      <c r="G141" s="1389">
        <f t="shared" si="137"/>
        <v>47178</v>
      </c>
      <c r="H141" s="1369">
        <f t="shared" si="174"/>
        <v>47542</v>
      </c>
      <c r="J141" s="1390">
        <f t="shared" si="178"/>
        <v>0</v>
      </c>
      <c r="K141" s="1390">
        <f t="shared" si="178"/>
        <v>0</v>
      </c>
      <c r="L141" s="1390">
        <f t="shared" si="178"/>
        <v>0</v>
      </c>
      <c r="M141" s="1390">
        <f t="shared" si="178"/>
        <v>0</v>
      </c>
      <c r="N141" s="1390">
        <f t="shared" si="178"/>
        <v>0</v>
      </c>
      <c r="O141" s="1390">
        <f t="shared" si="178"/>
        <v>0</v>
      </c>
      <c r="P141" s="1390">
        <f t="shared" si="178"/>
        <v>0</v>
      </c>
      <c r="Q141" s="1390">
        <f t="shared" si="178"/>
        <v>0</v>
      </c>
      <c r="R141" s="1390">
        <f t="shared" si="178"/>
        <v>0</v>
      </c>
      <c r="S141" s="1390">
        <f t="shared" si="178"/>
        <v>0</v>
      </c>
      <c r="T141" s="1390">
        <f t="shared" si="178"/>
        <v>0</v>
      </c>
      <c r="U141" s="1391">
        <f t="shared" si="178"/>
        <v>0</v>
      </c>
      <c r="V141" s="1390">
        <f t="shared" si="178"/>
        <v>0</v>
      </c>
      <c r="W141" s="1390">
        <f t="shared" si="178"/>
        <v>0</v>
      </c>
      <c r="X141" s="1390">
        <f t="shared" si="178"/>
        <v>0</v>
      </c>
      <c r="Y141" s="1390">
        <f t="shared" si="178"/>
        <v>0</v>
      </c>
      <c r="Z141" s="1390">
        <f t="shared" si="180"/>
        <v>0</v>
      </c>
      <c r="AA141" s="1390">
        <f t="shared" si="180"/>
        <v>0</v>
      </c>
      <c r="AB141" s="1390">
        <f t="shared" si="180"/>
        <v>0</v>
      </c>
      <c r="AC141" s="1390">
        <f t="shared" si="180"/>
        <v>0</v>
      </c>
      <c r="AD141" s="1390">
        <f t="shared" si="180"/>
        <v>0</v>
      </c>
      <c r="AE141" s="1390">
        <f t="shared" si="180"/>
        <v>0</v>
      </c>
      <c r="AF141" s="1390">
        <f t="shared" si="180"/>
        <v>0</v>
      </c>
      <c r="AG141" s="1391">
        <f t="shared" si="180"/>
        <v>0</v>
      </c>
      <c r="AH141" s="1390">
        <f t="shared" si="180"/>
        <v>0</v>
      </c>
      <c r="AI141" s="1390">
        <f t="shared" si="180"/>
        <v>0</v>
      </c>
      <c r="AJ141" s="1390">
        <f t="shared" si="180"/>
        <v>0</v>
      </c>
      <c r="AK141" s="1390">
        <f t="shared" si="180"/>
        <v>0</v>
      </c>
      <c r="AL141" s="1390">
        <f t="shared" si="180"/>
        <v>0</v>
      </c>
      <c r="AM141" s="1390">
        <f t="shared" si="180"/>
        <v>0</v>
      </c>
      <c r="AN141" s="1390">
        <f t="shared" si="180"/>
        <v>0</v>
      </c>
      <c r="AO141" s="1390">
        <f t="shared" si="182"/>
        <v>0</v>
      </c>
      <c r="AP141" s="1390">
        <f t="shared" si="182"/>
        <v>0</v>
      </c>
      <c r="AQ141" s="1390">
        <f t="shared" si="182"/>
        <v>0</v>
      </c>
      <c r="AR141" s="1390">
        <f t="shared" si="182"/>
        <v>0</v>
      </c>
      <c r="AS141" s="1391">
        <f t="shared" si="182"/>
        <v>0</v>
      </c>
      <c r="AT141" s="1390">
        <f t="shared" si="182"/>
        <v>0</v>
      </c>
      <c r="AU141" s="1390">
        <f t="shared" si="182"/>
        <v>0</v>
      </c>
      <c r="AV141" s="1390">
        <f t="shared" si="182"/>
        <v>0</v>
      </c>
      <c r="AW141" s="1390">
        <f t="shared" si="182"/>
        <v>0</v>
      </c>
      <c r="AX141" s="1390">
        <f t="shared" si="182"/>
        <v>0</v>
      </c>
      <c r="AY141" s="1390">
        <f t="shared" si="182"/>
        <v>0</v>
      </c>
      <c r="AZ141" s="1390">
        <f t="shared" si="182"/>
        <v>0</v>
      </c>
      <c r="BA141" s="1390">
        <f t="shared" si="182"/>
        <v>0</v>
      </c>
      <c r="BB141" s="1390">
        <f t="shared" si="182"/>
        <v>0</v>
      </c>
      <c r="BC141" s="1390">
        <f t="shared" si="182"/>
        <v>0</v>
      </c>
      <c r="BD141" s="1390">
        <f t="shared" si="182"/>
        <v>0</v>
      </c>
      <c r="BE141" s="1391">
        <f t="shared" si="173"/>
        <v>0</v>
      </c>
      <c r="BF141" s="1390">
        <f t="shared" si="173"/>
        <v>0</v>
      </c>
      <c r="BG141" s="1390">
        <f t="shared" si="173"/>
        <v>0</v>
      </c>
      <c r="BH141" s="1390">
        <f t="shared" si="173"/>
        <v>0</v>
      </c>
      <c r="BI141" s="1390">
        <f t="shared" si="173"/>
        <v>0</v>
      </c>
      <c r="BJ141" s="1390">
        <f t="shared" si="173"/>
        <v>0</v>
      </c>
      <c r="BK141" s="1390">
        <f t="shared" si="173"/>
        <v>0</v>
      </c>
      <c r="BL141" s="1390">
        <f t="shared" si="173"/>
        <v>0</v>
      </c>
      <c r="BM141" s="1390">
        <f t="shared" si="173"/>
        <v>0</v>
      </c>
      <c r="BN141" s="1390">
        <f t="shared" si="173"/>
        <v>0</v>
      </c>
      <c r="BO141" s="1390">
        <f t="shared" si="173"/>
        <v>0</v>
      </c>
      <c r="BP141" s="1390">
        <f t="shared" si="173"/>
        <v>0</v>
      </c>
      <c r="BQ141" s="1390">
        <f t="shared" si="173"/>
        <v>0</v>
      </c>
      <c r="BR141" s="1390">
        <f t="shared" si="173"/>
        <v>0</v>
      </c>
      <c r="BS141" s="1390">
        <f t="shared" si="173"/>
        <v>0</v>
      </c>
      <c r="BT141" s="1390">
        <f t="shared" si="173"/>
        <v>0</v>
      </c>
      <c r="BU141" s="1390">
        <f t="shared" si="176"/>
        <v>0</v>
      </c>
      <c r="BV141" s="1390">
        <f t="shared" si="176"/>
        <v>0</v>
      </c>
      <c r="BW141" s="1390">
        <f t="shared" si="176"/>
        <v>0</v>
      </c>
      <c r="BX141" s="1390">
        <f t="shared" si="176"/>
        <v>0</v>
      </c>
      <c r="BY141" s="1390">
        <f t="shared" si="176"/>
        <v>0</v>
      </c>
      <c r="BZ141" s="1390">
        <f t="shared" si="176"/>
        <v>0</v>
      </c>
      <c r="CA141" s="1390">
        <f t="shared" si="176"/>
        <v>0</v>
      </c>
      <c r="CB141" s="1390">
        <f t="shared" si="176"/>
        <v>0</v>
      </c>
      <c r="CC141" s="1390">
        <f t="shared" si="176"/>
        <v>0</v>
      </c>
      <c r="CD141" s="1390">
        <f t="shared" si="176"/>
        <v>0</v>
      </c>
      <c r="CE141" s="1390">
        <f t="shared" si="176"/>
        <v>0</v>
      </c>
      <c r="CF141" s="1390">
        <f t="shared" si="176"/>
        <v>0</v>
      </c>
      <c r="CG141" s="1390">
        <f t="shared" si="176"/>
        <v>0</v>
      </c>
      <c r="CH141" s="1390">
        <f t="shared" si="176"/>
        <v>0</v>
      </c>
      <c r="CI141" s="1390">
        <f t="shared" si="181"/>
        <v>0</v>
      </c>
      <c r="CJ141" s="1390">
        <f t="shared" si="181"/>
        <v>0</v>
      </c>
      <c r="CK141" s="1390">
        <f t="shared" si="181"/>
        <v>0</v>
      </c>
      <c r="CL141" s="1390">
        <f t="shared" si="181"/>
        <v>0</v>
      </c>
      <c r="CM141" s="1390">
        <f t="shared" si="181"/>
        <v>0</v>
      </c>
      <c r="CN141" s="1390">
        <f t="shared" si="181"/>
        <v>0</v>
      </c>
      <c r="CO141" s="1390">
        <f t="shared" si="181"/>
        <v>0</v>
      </c>
      <c r="CP141" s="1390">
        <f t="shared" si="181"/>
        <v>0</v>
      </c>
      <c r="CQ141" s="1390">
        <f t="shared" si="181"/>
        <v>0</v>
      </c>
      <c r="CR141" s="1390">
        <f t="shared" si="181"/>
        <v>0</v>
      </c>
      <c r="CS141" s="1390">
        <f t="shared" si="181"/>
        <v>0</v>
      </c>
      <c r="CT141" s="1390">
        <f t="shared" si="181"/>
        <v>0</v>
      </c>
      <c r="CU141" s="1390">
        <f t="shared" si="181"/>
        <v>0</v>
      </c>
      <c r="CV141" s="1390">
        <f t="shared" si="181"/>
        <v>0</v>
      </c>
      <c r="CW141" s="1390">
        <f t="shared" si="181"/>
        <v>0</v>
      </c>
      <c r="CX141" s="1390">
        <f t="shared" si="181"/>
        <v>0</v>
      </c>
      <c r="CY141" s="1390">
        <f t="shared" si="179"/>
        <v>0</v>
      </c>
      <c r="CZ141" s="1390">
        <f t="shared" si="179"/>
        <v>0</v>
      </c>
      <c r="DA141" s="1390">
        <f t="shared" si="179"/>
        <v>0</v>
      </c>
      <c r="DB141" s="1390">
        <f t="shared" si="179"/>
        <v>0</v>
      </c>
      <c r="DC141" s="1390">
        <f t="shared" si="179"/>
        <v>0</v>
      </c>
      <c r="DD141" s="1390">
        <f t="shared" si="179"/>
        <v>0</v>
      </c>
      <c r="DE141" s="1390">
        <f t="shared" si="179"/>
        <v>0</v>
      </c>
      <c r="DF141" s="1390">
        <f t="shared" si="179"/>
        <v>0</v>
      </c>
      <c r="DG141" s="1390">
        <f t="shared" si="179"/>
        <v>0</v>
      </c>
      <c r="DH141" s="1390">
        <f t="shared" si="179"/>
        <v>0</v>
      </c>
      <c r="DI141" s="1390">
        <f t="shared" si="179"/>
        <v>0</v>
      </c>
      <c r="DJ141" s="1390">
        <f t="shared" si="148"/>
        <v>0</v>
      </c>
      <c r="DK141" s="1390">
        <f t="shared" si="177"/>
        <v>0</v>
      </c>
      <c r="DL141" s="1390">
        <f t="shared" si="177"/>
        <v>0</v>
      </c>
      <c r="DM141" s="1390">
        <f t="shared" si="177"/>
        <v>0</v>
      </c>
      <c r="DN141" s="1390">
        <f t="shared" si="177"/>
        <v>0</v>
      </c>
      <c r="DO141" s="1390">
        <f t="shared" si="177"/>
        <v>0</v>
      </c>
      <c r="DP141" s="1390">
        <f t="shared" si="177"/>
        <v>0</v>
      </c>
      <c r="DQ141" s="1390">
        <f t="shared" si="177"/>
        <v>0</v>
      </c>
      <c r="DR141" s="1390">
        <f t="shared" si="177"/>
        <v>0</v>
      </c>
      <c r="DS141" s="1390">
        <f t="shared" si="177"/>
        <v>0</v>
      </c>
      <c r="DT141" s="1390">
        <f t="shared" si="177"/>
        <v>0</v>
      </c>
      <c r="DU141" s="1390">
        <f t="shared" si="177"/>
        <v>0</v>
      </c>
      <c r="DV141" s="1390">
        <f t="shared" si="177"/>
        <v>0</v>
      </c>
      <c r="DW141" s="1390">
        <f t="shared" si="177"/>
        <v>0</v>
      </c>
      <c r="DX141" s="1390">
        <f t="shared" si="177"/>
        <v>0</v>
      </c>
      <c r="DY141" s="1390">
        <f t="shared" si="177"/>
        <v>0</v>
      </c>
      <c r="DZ141" s="1390">
        <f t="shared" si="177"/>
        <v>0</v>
      </c>
      <c r="EA141" s="1390">
        <f t="shared" si="175"/>
        <v>0</v>
      </c>
      <c r="EB141" s="1390">
        <f t="shared" si="175"/>
        <v>0</v>
      </c>
      <c r="EC141" s="1390">
        <f t="shared" si="175"/>
        <v>0</v>
      </c>
      <c r="ED141" s="1390">
        <f t="shared" si="175"/>
        <v>0</v>
      </c>
      <c r="EE141" s="1390">
        <f t="shared" si="175"/>
        <v>0</v>
      </c>
      <c r="EF141" s="1390">
        <f t="shared" si="175"/>
        <v>0</v>
      </c>
      <c r="EG141" s="1390">
        <f t="shared" si="175"/>
        <v>0</v>
      </c>
      <c r="EH141" s="1390">
        <f t="shared" si="175"/>
        <v>0</v>
      </c>
      <c r="EI141" s="1390">
        <f t="shared" si="175"/>
        <v>0</v>
      </c>
      <c r="EJ141" s="1390">
        <f t="shared" si="175"/>
        <v>0</v>
      </c>
      <c r="EK141" s="1390">
        <f t="shared" si="175"/>
        <v>0</v>
      </c>
    </row>
    <row r="142" spans="1:141" s="1388" customFormat="1">
      <c r="A142" s="1384">
        <v>47209</v>
      </c>
      <c r="B142" s="1385">
        <v>2029</v>
      </c>
      <c r="C142" s="1386">
        <v>172751.22810381383</v>
      </c>
      <c r="D142" s="1387">
        <f t="shared" si="149"/>
        <v>66336471.591864511</v>
      </c>
      <c r="F142" s="1389">
        <v>47209</v>
      </c>
      <c r="G142" s="1389">
        <f t="shared" si="137"/>
        <v>47209</v>
      </c>
      <c r="H142" s="1369">
        <f t="shared" si="174"/>
        <v>47573</v>
      </c>
      <c r="J142" s="1390">
        <f t="shared" si="178"/>
        <v>0</v>
      </c>
      <c r="K142" s="1390">
        <f t="shared" si="178"/>
        <v>0</v>
      </c>
      <c r="L142" s="1390">
        <f t="shared" si="178"/>
        <v>0</v>
      </c>
      <c r="M142" s="1390">
        <f t="shared" si="178"/>
        <v>0</v>
      </c>
      <c r="N142" s="1390">
        <f t="shared" si="178"/>
        <v>0</v>
      </c>
      <c r="O142" s="1390">
        <f t="shared" si="178"/>
        <v>0</v>
      </c>
      <c r="P142" s="1390">
        <f t="shared" si="178"/>
        <v>0</v>
      </c>
      <c r="Q142" s="1390">
        <f t="shared" si="178"/>
        <v>0</v>
      </c>
      <c r="R142" s="1390">
        <f t="shared" si="178"/>
        <v>0</v>
      </c>
      <c r="S142" s="1390">
        <f t="shared" si="178"/>
        <v>0</v>
      </c>
      <c r="T142" s="1390">
        <f t="shared" si="178"/>
        <v>0</v>
      </c>
      <c r="U142" s="1391">
        <f t="shared" si="178"/>
        <v>0</v>
      </c>
      <c r="V142" s="1390">
        <f t="shared" si="178"/>
        <v>0</v>
      </c>
      <c r="W142" s="1390">
        <f t="shared" si="178"/>
        <v>0</v>
      </c>
      <c r="X142" s="1390">
        <f t="shared" si="178"/>
        <v>0</v>
      </c>
      <c r="Y142" s="1390">
        <f t="shared" si="178"/>
        <v>0</v>
      </c>
      <c r="Z142" s="1390">
        <f t="shared" si="180"/>
        <v>0</v>
      </c>
      <c r="AA142" s="1390">
        <f t="shared" si="180"/>
        <v>0</v>
      </c>
      <c r="AB142" s="1390">
        <f t="shared" si="180"/>
        <v>0</v>
      </c>
      <c r="AC142" s="1390">
        <f t="shared" si="180"/>
        <v>0</v>
      </c>
      <c r="AD142" s="1390">
        <f t="shared" si="180"/>
        <v>0</v>
      </c>
      <c r="AE142" s="1390">
        <f t="shared" si="180"/>
        <v>0</v>
      </c>
      <c r="AF142" s="1390">
        <f t="shared" si="180"/>
        <v>0</v>
      </c>
      <c r="AG142" s="1391">
        <f t="shared" si="180"/>
        <v>0</v>
      </c>
      <c r="AH142" s="1390">
        <f t="shared" si="180"/>
        <v>0</v>
      </c>
      <c r="AI142" s="1390">
        <f t="shared" si="180"/>
        <v>0</v>
      </c>
      <c r="AJ142" s="1390">
        <f t="shared" si="180"/>
        <v>0</v>
      </c>
      <c r="AK142" s="1390">
        <f t="shared" si="180"/>
        <v>0</v>
      </c>
      <c r="AL142" s="1390">
        <f t="shared" si="180"/>
        <v>0</v>
      </c>
      <c r="AM142" s="1390">
        <f t="shared" si="180"/>
        <v>0</v>
      </c>
      <c r="AN142" s="1390">
        <f t="shared" si="180"/>
        <v>0</v>
      </c>
      <c r="AO142" s="1390">
        <f t="shared" si="182"/>
        <v>0</v>
      </c>
      <c r="AP142" s="1390">
        <f t="shared" si="182"/>
        <v>0</v>
      </c>
      <c r="AQ142" s="1390">
        <f t="shared" si="182"/>
        <v>0</v>
      </c>
      <c r="AR142" s="1390">
        <f t="shared" si="182"/>
        <v>0</v>
      </c>
      <c r="AS142" s="1391">
        <f t="shared" si="182"/>
        <v>0</v>
      </c>
      <c r="AT142" s="1390">
        <f t="shared" si="182"/>
        <v>0</v>
      </c>
      <c r="AU142" s="1390">
        <f t="shared" si="182"/>
        <v>0</v>
      </c>
      <c r="AV142" s="1390">
        <f t="shared" si="182"/>
        <v>0</v>
      </c>
      <c r="AW142" s="1390">
        <f t="shared" si="182"/>
        <v>0</v>
      </c>
      <c r="AX142" s="1390">
        <f t="shared" si="182"/>
        <v>0</v>
      </c>
      <c r="AY142" s="1390">
        <f t="shared" si="182"/>
        <v>0</v>
      </c>
      <c r="AZ142" s="1390">
        <f t="shared" si="182"/>
        <v>0</v>
      </c>
      <c r="BA142" s="1390">
        <f t="shared" si="182"/>
        <v>0</v>
      </c>
      <c r="BB142" s="1390">
        <f t="shared" si="182"/>
        <v>0</v>
      </c>
      <c r="BC142" s="1390">
        <f t="shared" si="182"/>
        <v>0</v>
      </c>
      <c r="BD142" s="1390">
        <f t="shared" si="182"/>
        <v>0</v>
      </c>
      <c r="BE142" s="1391">
        <f t="shared" ref="BE142:BT148" si="183">IF((DATE(YEAR($F142),MONTH($F142),1))&lt;=(DATE(YEAR($G142),MONTH($G142),1)),IF(AND($G142&lt;=BE$5,$H142&gt;BE$6),BE$4*($D142/($H142-$G142+1)),IF(AND($G142&gt;BE$5,$G142&lt;=BE$6),(BE$6-$G142+1)*($D142/($H142-$G142+1)),IF(AND($H142&gt;=BE$5,$H142&lt;=BE$6),($H142-BE$5+1)*($D142/($H142-$G142+1)),0))),IF($F142=BE$5,($F142-$G142+BE$4)/($H142-$G142+1)*$D142,IF($F142&lt;BE$5,IF(AND($G142&lt;=BE$5,$H142&gt;BE$6),BE$4*($D142/($H142-$G142+1)),IF(AND($H142&gt;=BE$5,$H142&lt;=BE$6),($H142-BE$5+1)*($D142/($H142-$G142+1)),0)),0)))</f>
        <v>0</v>
      </c>
      <c r="BF142" s="1390">
        <f t="shared" si="183"/>
        <v>0</v>
      </c>
      <c r="BG142" s="1390">
        <f t="shared" si="183"/>
        <v>0</v>
      </c>
      <c r="BH142" s="1390">
        <f t="shared" si="183"/>
        <v>0</v>
      </c>
      <c r="BI142" s="1390">
        <f t="shared" si="183"/>
        <v>0</v>
      </c>
      <c r="BJ142" s="1390">
        <f t="shared" si="183"/>
        <v>0</v>
      </c>
      <c r="BK142" s="1390">
        <f t="shared" si="183"/>
        <v>0</v>
      </c>
      <c r="BL142" s="1390">
        <f t="shared" si="183"/>
        <v>0</v>
      </c>
      <c r="BM142" s="1390">
        <f t="shared" si="183"/>
        <v>0</v>
      </c>
      <c r="BN142" s="1390">
        <f t="shared" si="183"/>
        <v>0</v>
      </c>
      <c r="BO142" s="1390">
        <f t="shared" si="183"/>
        <v>0</v>
      </c>
      <c r="BP142" s="1390">
        <f t="shared" si="183"/>
        <v>0</v>
      </c>
      <c r="BQ142" s="1390">
        <f t="shared" si="183"/>
        <v>0</v>
      </c>
      <c r="BR142" s="1390">
        <f t="shared" si="183"/>
        <v>0</v>
      </c>
      <c r="BS142" s="1390">
        <f t="shared" si="183"/>
        <v>0</v>
      </c>
      <c r="BT142" s="1390">
        <f t="shared" si="183"/>
        <v>0</v>
      </c>
      <c r="BU142" s="1390">
        <f t="shared" si="176"/>
        <v>0</v>
      </c>
      <c r="BV142" s="1390">
        <f t="shared" si="176"/>
        <v>0</v>
      </c>
      <c r="BW142" s="1390">
        <f t="shared" si="176"/>
        <v>0</v>
      </c>
      <c r="BX142" s="1390">
        <f t="shared" si="176"/>
        <v>0</v>
      </c>
      <c r="BY142" s="1390">
        <f t="shared" si="176"/>
        <v>0</v>
      </c>
      <c r="BZ142" s="1390">
        <f t="shared" si="176"/>
        <v>0</v>
      </c>
      <c r="CA142" s="1390">
        <f t="shared" si="176"/>
        <v>0</v>
      </c>
      <c r="CB142" s="1390">
        <f t="shared" si="176"/>
        <v>0</v>
      </c>
      <c r="CC142" s="1390">
        <f t="shared" si="176"/>
        <v>0</v>
      </c>
      <c r="CD142" s="1390">
        <f t="shared" si="176"/>
        <v>0</v>
      </c>
      <c r="CE142" s="1390">
        <f t="shared" si="176"/>
        <v>0</v>
      </c>
      <c r="CF142" s="1390">
        <f t="shared" si="176"/>
        <v>0</v>
      </c>
      <c r="CG142" s="1390">
        <f t="shared" si="176"/>
        <v>0</v>
      </c>
      <c r="CH142" s="1390">
        <f t="shared" si="176"/>
        <v>0</v>
      </c>
      <c r="CI142" s="1390">
        <f t="shared" si="181"/>
        <v>0</v>
      </c>
      <c r="CJ142" s="1390">
        <f t="shared" si="181"/>
        <v>0</v>
      </c>
      <c r="CK142" s="1390">
        <f t="shared" si="181"/>
        <v>0</v>
      </c>
      <c r="CL142" s="1390">
        <f t="shared" si="181"/>
        <v>0</v>
      </c>
      <c r="CM142" s="1390">
        <f t="shared" si="181"/>
        <v>0</v>
      </c>
      <c r="CN142" s="1390">
        <f t="shared" si="181"/>
        <v>0</v>
      </c>
      <c r="CO142" s="1390">
        <f t="shared" si="181"/>
        <v>0</v>
      </c>
      <c r="CP142" s="1390">
        <f t="shared" si="181"/>
        <v>0</v>
      </c>
      <c r="CQ142" s="1390">
        <f t="shared" si="181"/>
        <v>0</v>
      </c>
      <c r="CR142" s="1390">
        <f t="shared" si="181"/>
        <v>0</v>
      </c>
      <c r="CS142" s="1390">
        <f t="shared" si="181"/>
        <v>0</v>
      </c>
      <c r="CT142" s="1390">
        <f t="shared" si="181"/>
        <v>0</v>
      </c>
      <c r="CU142" s="1390">
        <f t="shared" si="181"/>
        <v>0</v>
      </c>
      <c r="CV142" s="1390">
        <f t="shared" si="181"/>
        <v>0</v>
      </c>
      <c r="CW142" s="1390">
        <f t="shared" si="181"/>
        <v>0</v>
      </c>
      <c r="CX142" s="1390">
        <f t="shared" si="181"/>
        <v>0</v>
      </c>
      <c r="CY142" s="1390">
        <f t="shared" si="179"/>
        <v>0</v>
      </c>
      <c r="CZ142" s="1390">
        <f t="shared" si="179"/>
        <v>0</v>
      </c>
      <c r="DA142" s="1390">
        <f t="shared" si="179"/>
        <v>0</v>
      </c>
      <c r="DB142" s="1390">
        <f t="shared" si="179"/>
        <v>0</v>
      </c>
      <c r="DC142" s="1390">
        <f t="shared" si="179"/>
        <v>0</v>
      </c>
      <c r="DD142" s="1390">
        <f t="shared" si="179"/>
        <v>0</v>
      </c>
      <c r="DE142" s="1390">
        <f t="shared" si="179"/>
        <v>0</v>
      </c>
      <c r="DF142" s="1390">
        <f t="shared" si="179"/>
        <v>0</v>
      </c>
      <c r="DG142" s="1390">
        <f t="shared" si="179"/>
        <v>0</v>
      </c>
      <c r="DH142" s="1390">
        <f t="shared" si="179"/>
        <v>0</v>
      </c>
      <c r="DI142" s="1390">
        <f t="shared" si="179"/>
        <v>0</v>
      </c>
      <c r="DJ142" s="1390">
        <f t="shared" si="179"/>
        <v>0</v>
      </c>
      <c r="DK142" s="1390">
        <f t="shared" si="177"/>
        <v>0</v>
      </c>
      <c r="DL142" s="1390">
        <f t="shared" si="177"/>
        <v>0</v>
      </c>
      <c r="DM142" s="1390">
        <f t="shared" si="177"/>
        <v>0</v>
      </c>
      <c r="DN142" s="1390">
        <f t="shared" si="177"/>
        <v>0</v>
      </c>
      <c r="DO142" s="1390">
        <f t="shared" si="177"/>
        <v>0</v>
      </c>
      <c r="DP142" s="1390">
        <f t="shared" si="177"/>
        <v>0</v>
      </c>
      <c r="DQ142" s="1390">
        <f t="shared" si="177"/>
        <v>0</v>
      </c>
      <c r="DR142" s="1390">
        <f t="shared" si="177"/>
        <v>0</v>
      </c>
      <c r="DS142" s="1390">
        <f t="shared" si="177"/>
        <v>0</v>
      </c>
      <c r="DT142" s="1390">
        <f t="shared" si="177"/>
        <v>0</v>
      </c>
      <c r="DU142" s="1390">
        <f t="shared" si="177"/>
        <v>0</v>
      </c>
      <c r="DV142" s="1390">
        <f t="shared" si="177"/>
        <v>0</v>
      </c>
      <c r="DW142" s="1390">
        <f t="shared" si="177"/>
        <v>0</v>
      </c>
      <c r="DX142" s="1390">
        <f t="shared" si="177"/>
        <v>0</v>
      </c>
      <c r="DY142" s="1390">
        <f t="shared" si="177"/>
        <v>0</v>
      </c>
      <c r="DZ142" s="1390">
        <f t="shared" si="177"/>
        <v>0</v>
      </c>
      <c r="EA142" s="1390">
        <f t="shared" si="175"/>
        <v>0</v>
      </c>
      <c r="EB142" s="1390">
        <f t="shared" si="175"/>
        <v>0</v>
      </c>
      <c r="EC142" s="1390">
        <f t="shared" si="175"/>
        <v>5452312.7335779052</v>
      </c>
      <c r="ED142" s="1390">
        <f t="shared" si="175"/>
        <v>5634056.4913638355</v>
      </c>
      <c r="EE142" s="1390">
        <f t="shared" si="175"/>
        <v>5452312.7335779052</v>
      </c>
      <c r="EF142" s="1390">
        <f t="shared" si="175"/>
        <v>5634056.4913638355</v>
      </c>
      <c r="EG142" s="1390">
        <f t="shared" si="175"/>
        <v>5634056.4913638355</v>
      </c>
      <c r="EH142" s="1390">
        <f t="shared" si="175"/>
        <v>5452312.7335779052</v>
      </c>
      <c r="EI142" s="1390">
        <f t="shared" si="175"/>
        <v>5634056.4913638355</v>
      </c>
      <c r="EJ142" s="1390">
        <f t="shared" si="175"/>
        <v>5452312.7335779052</v>
      </c>
      <c r="EK142" s="1390">
        <f t="shared" si="175"/>
        <v>5634056.4913638355</v>
      </c>
    </row>
    <row r="143" spans="1:141" s="1388" customFormat="1">
      <c r="A143" s="1384">
        <v>47239</v>
      </c>
      <c r="B143" s="1385">
        <v>2029</v>
      </c>
      <c r="C143" s="1381">
        <v>0</v>
      </c>
      <c r="D143" s="1387">
        <f t="shared" si="149"/>
        <v>0</v>
      </c>
      <c r="F143" s="1389">
        <v>47239</v>
      </c>
      <c r="G143" s="1389">
        <f t="shared" si="137"/>
        <v>47239</v>
      </c>
      <c r="H143" s="1369">
        <f t="shared" si="174"/>
        <v>47603</v>
      </c>
      <c r="J143" s="1390">
        <f t="shared" si="178"/>
        <v>0</v>
      </c>
      <c r="K143" s="1390">
        <f t="shared" si="178"/>
        <v>0</v>
      </c>
      <c r="L143" s="1390">
        <f t="shared" si="178"/>
        <v>0</v>
      </c>
      <c r="M143" s="1390">
        <f t="shared" si="178"/>
        <v>0</v>
      </c>
      <c r="N143" s="1390">
        <f t="shared" si="178"/>
        <v>0</v>
      </c>
      <c r="O143" s="1390">
        <f t="shared" si="178"/>
        <v>0</v>
      </c>
      <c r="P143" s="1390">
        <f t="shared" si="178"/>
        <v>0</v>
      </c>
      <c r="Q143" s="1390">
        <f t="shared" si="178"/>
        <v>0</v>
      </c>
      <c r="R143" s="1390">
        <f t="shared" si="178"/>
        <v>0</v>
      </c>
      <c r="S143" s="1390">
        <f t="shared" si="178"/>
        <v>0</v>
      </c>
      <c r="T143" s="1390">
        <f t="shared" si="178"/>
        <v>0</v>
      </c>
      <c r="U143" s="1391">
        <f t="shared" si="178"/>
        <v>0</v>
      </c>
      <c r="V143" s="1390">
        <f t="shared" si="178"/>
        <v>0</v>
      </c>
      <c r="W143" s="1390">
        <f t="shared" si="178"/>
        <v>0</v>
      </c>
      <c r="X143" s="1390">
        <f t="shared" si="178"/>
        <v>0</v>
      </c>
      <c r="Y143" s="1390">
        <f t="shared" si="178"/>
        <v>0</v>
      </c>
      <c r="Z143" s="1390">
        <f t="shared" si="180"/>
        <v>0</v>
      </c>
      <c r="AA143" s="1390">
        <f t="shared" si="180"/>
        <v>0</v>
      </c>
      <c r="AB143" s="1390">
        <f t="shared" si="180"/>
        <v>0</v>
      </c>
      <c r="AC143" s="1390">
        <f t="shared" si="180"/>
        <v>0</v>
      </c>
      <c r="AD143" s="1390">
        <f t="shared" si="180"/>
        <v>0</v>
      </c>
      <c r="AE143" s="1390">
        <f t="shared" si="180"/>
        <v>0</v>
      </c>
      <c r="AF143" s="1390">
        <f t="shared" si="180"/>
        <v>0</v>
      </c>
      <c r="AG143" s="1391">
        <f t="shared" si="180"/>
        <v>0</v>
      </c>
      <c r="AH143" s="1390">
        <f t="shared" si="180"/>
        <v>0</v>
      </c>
      <c r="AI143" s="1390">
        <f t="shared" si="180"/>
        <v>0</v>
      </c>
      <c r="AJ143" s="1390">
        <f t="shared" si="180"/>
        <v>0</v>
      </c>
      <c r="AK143" s="1390">
        <f t="shared" si="180"/>
        <v>0</v>
      </c>
      <c r="AL143" s="1390">
        <f t="shared" si="180"/>
        <v>0</v>
      </c>
      <c r="AM143" s="1390">
        <f t="shared" si="180"/>
        <v>0</v>
      </c>
      <c r="AN143" s="1390">
        <f t="shared" si="180"/>
        <v>0</v>
      </c>
      <c r="AO143" s="1390">
        <f t="shared" si="182"/>
        <v>0</v>
      </c>
      <c r="AP143" s="1390">
        <f t="shared" si="182"/>
        <v>0</v>
      </c>
      <c r="AQ143" s="1390">
        <f t="shared" si="182"/>
        <v>0</v>
      </c>
      <c r="AR143" s="1390">
        <f t="shared" si="182"/>
        <v>0</v>
      </c>
      <c r="AS143" s="1391">
        <f t="shared" si="182"/>
        <v>0</v>
      </c>
      <c r="AT143" s="1390">
        <f t="shared" si="182"/>
        <v>0</v>
      </c>
      <c r="AU143" s="1390">
        <f t="shared" si="182"/>
        <v>0</v>
      </c>
      <c r="AV143" s="1390">
        <f t="shared" si="182"/>
        <v>0</v>
      </c>
      <c r="AW143" s="1390">
        <f t="shared" si="182"/>
        <v>0</v>
      </c>
      <c r="AX143" s="1390">
        <f t="shared" si="182"/>
        <v>0</v>
      </c>
      <c r="AY143" s="1390">
        <f t="shared" si="182"/>
        <v>0</v>
      </c>
      <c r="AZ143" s="1390">
        <f t="shared" si="182"/>
        <v>0</v>
      </c>
      <c r="BA143" s="1390">
        <f t="shared" si="182"/>
        <v>0</v>
      </c>
      <c r="BB143" s="1390">
        <f t="shared" si="182"/>
        <v>0</v>
      </c>
      <c r="BC143" s="1390">
        <f t="shared" si="182"/>
        <v>0</v>
      </c>
      <c r="BD143" s="1390">
        <f t="shared" si="182"/>
        <v>0</v>
      </c>
      <c r="BE143" s="1391">
        <f t="shared" si="183"/>
        <v>0</v>
      </c>
      <c r="BF143" s="1390">
        <f t="shared" si="183"/>
        <v>0</v>
      </c>
      <c r="BG143" s="1390">
        <f t="shared" si="183"/>
        <v>0</v>
      </c>
      <c r="BH143" s="1390">
        <f t="shared" si="183"/>
        <v>0</v>
      </c>
      <c r="BI143" s="1390">
        <f t="shared" si="183"/>
        <v>0</v>
      </c>
      <c r="BJ143" s="1390">
        <f t="shared" si="183"/>
        <v>0</v>
      </c>
      <c r="BK143" s="1390">
        <f t="shared" si="183"/>
        <v>0</v>
      </c>
      <c r="BL143" s="1390">
        <f t="shared" si="183"/>
        <v>0</v>
      </c>
      <c r="BM143" s="1390">
        <f t="shared" si="183"/>
        <v>0</v>
      </c>
      <c r="BN143" s="1390">
        <f t="shared" si="183"/>
        <v>0</v>
      </c>
      <c r="BO143" s="1390">
        <f t="shared" si="183"/>
        <v>0</v>
      </c>
      <c r="BP143" s="1390">
        <f t="shared" si="183"/>
        <v>0</v>
      </c>
      <c r="BQ143" s="1390">
        <f t="shared" si="183"/>
        <v>0</v>
      </c>
      <c r="BR143" s="1390">
        <f t="shared" si="183"/>
        <v>0</v>
      </c>
      <c r="BS143" s="1390">
        <f t="shared" si="183"/>
        <v>0</v>
      </c>
      <c r="BT143" s="1390">
        <f t="shared" si="183"/>
        <v>0</v>
      </c>
      <c r="BU143" s="1390">
        <f t="shared" si="176"/>
        <v>0</v>
      </c>
      <c r="BV143" s="1390">
        <f t="shared" si="176"/>
        <v>0</v>
      </c>
      <c r="BW143" s="1390">
        <f t="shared" si="176"/>
        <v>0</v>
      </c>
      <c r="BX143" s="1390">
        <f t="shared" si="176"/>
        <v>0</v>
      </c>
      <c r="BY143" s="1390">
        <f t="shared" si="176"/>
        <v>0</v>
      </c>
      <c r="BZ143" s="1390">
        <f t="shared" si="176"/>
        <v>0</v>
      </c>
      <c r="CA143" s="1390">
        <f t="shared" si="176"/>
        <v>0</v>
      </c>
      <c r="CB143" s="1390">
        <f t="shared" si="176"/>
        <v>0</v>
      </c>
      <c r="CC143" s="1390">
        <f t="shared" si="176"/>
        <v>0</v>
      </c>
      <c r="CD143" s="1390">
        <f t="shared" si="176"/>
        <v>0</v>
      </c>
      <c r="CE143" s="1390">
        <f t="shared" si="176"/>
        <v>0</v>
      </c>
      <c r="CF143" s="1390">
        <f t="shared" si="176"/>
        <v>0</v>
      </c>
      <c r="CG143" s="1390">
        <f t="shared" si="176"/>
        <v>0</v>
      </c>
      <c r="CH143" s="1390">
        <f t="shared" si="176"/>
        <v>0</v>
      </c>
      <c r="CI143" s="1390">
        <f t="shared" si="181"/>
        <v>0</v>
      </c>
      <c r="CJ143" s="1390">
        <f t="shared" si="181"/>
        <v>0</v>
      </c>
      <c r="CK143" s="1390">
        <f t="shared" si="181"/>
        <v>0</v>
      </c>
      <c r="CL143" s="1390">
        <f t="shared" si="181"/>
        <v>0</v>
      </c>
      <c r="CM143" s="1390">
        <f t="shared" si="181"/>
        <v>0</v>
      </c>
      <c r="CN143" s="1390">
        <f t="shared" si="181"/>
        <v>0</v>
      </c>
      <c r="CO143" s="1390">
        <f t="shared" si="181"/>
        <v>0</v>
      </c>
      <c r="CP143" s="1390">
        <f t="shared" si="181"/>
        <v>0</v>
      </c>
      <c r="CQ143" s="1390">
        <f t="shared" si="181"/>
        <v>0</v>
      </c>
      <c r="CR143" s="1390">
        <f t="shared" si="181"/>
        <v>0</v>
      </c>
      <c r="CS143" s="1390">
        <f t="shared" si="181"/>
        <v>0</v>
      </c>
      <c r="CT143" s="1390">
        <f t="shared" si="181"/>
        <v>0</v>
      </c>
      <c r="CU143" s="1390">
        <f t="shared" si="148"/>
        <v>0</v>
      </c>
      <c r="CV143" s="1390">
        <f t="shared" si="148"/>
        <v>0</v>
      </c>
      <c r="CW143" s="1390">
        <f t="shared" si="148"/>
        <v>0</v>
      </c>
      <c r="CX143" s="1390">
        <f t="shared" si="148"/>
        <v>0</v>
      </c>
      <c r="CY143" s="1390">
        <f t="shared" si="148"/>
        <v>0</v>
      </c>
      <c r="CZ143" s="1390">
        <f t="shared" si="148"/>
        <v>0</v>
      </c>
      <c r="DA143" s="1390">
        <f t="shared" si="148"/>
        <v>0</v>
      </c>
      <c r="DB143" s="1390">
        <f t="shared" si="148"/>
        <v>0</v>
      </c>
      <c r="DC143" s="1390">
        <f t="shared" si="148"/>
        <v>0</v>
      </c>
      <c r="DD143" s="1390">
        <f t="shared" si="148"/>
        <v>0</v>
      </c>
      <c r="DE143" s="1390">
        <f t="shared" si="148"/>
        <v>0</v>
      </c>
      <c r="DF143" s="1390">
        <f t="shared" si="148"/>
        <v>0</v>
      </c>
      <c r="DG143" s="1390">
        <f t="shared" si="148"/>
        <v>0</v>
      </c>
      <c r="DH143" s="1390">
        <f t="shared" si="148"/>
        <v>0</v>
      </c>
      <c r="DI143" s="1390">
        <f t="shared" si="148"/>
        <v>0</v>
      </c>
      <c r="DJ143" s="1390">
        <f t="shared" si="179"/>
        <v>0</v>
      </c>
      <c r="DK143" s="1390">
        <f t="shared" si="177"/>
        <v>0</v>
      </c>
      <c r="DL143" s="1390">
        <f t="shared" si="177"/>
        <v>0</v>
      </c>
      <c r="DM143" s="1390">
        <f t="shared" si="177"/>
        <v>0</v>
      </c>
      <c r="DN143" s="1390">
        <f t="shared" si="177"/>
        <v>0</v>
      </c>
      <c r="DO143" s="1390">
        <f t="shared" si="177"/>
        <v>0</v>
      </c>
      <c r="DP143" s="1390">
        <f t="shared" si="177"/>
        <v>0</v>
      </c>
      <c r="DQ143" s="1390">
        <f t="shared" si="177"/>
        <v>0</v>
      </c>
      <c r="DR143" s="1390">
        <f t="shared" si="177"/>
        <v>0</v>
      </c>
      <c r="DS143" s="1390">
        <f t="shared" si="177"/>
        <v>0</v>
      </c>
      <c r="DT143" s="1390">
        <f t="shared" si="177"/>
        <v>0</v>
      </c>
      <c r="DU143" s="1390">
        <f t="shared" si="177"/>
        <v>0</v>
      </c>
      <c r="DV143" s="1390">
        <f t="shared" si="177"/>
        <v>0</v>
      </c>
      <c r="DW143" s="1390">
        <f t="shared" si="177"/>
        <v>0</v>
      </c>
      <c r="DX143" s="1390">
        <f t="shared" si="177"/>
        <v>0</v>
      </c>
      <c r="DY143" s="1390">
        <f t="shared" si="177"/>
        <v>0</v>
      </c>
      <c r="DZ143" s="1390">
        <f t="shared" ref="DZ143:EK148" si="184">IF((DATE(YEAR($F143),MONTH($F143),1))&lt;=(DATE(YEAR($G143),MONTH($G143),1)),IF(AND($G143&lt;=DZ$5,$H143&gt;DZ$6),DZ$4*($D143/($H143-$G143+1)),IF(AND($G143&gt;DZ$5,$G143&lt;=DZ$6),(DZ$6-$G143+1)*($D143/($H143-$G143+1)),IF(AND($H143&gt;=DZ$5,$H143&lt;=DZ$6),($H143-DZ$5+1)*($D143/($H143-$G143+1)),0))),IF($F143=DZ$5,($F143-$G143+DZ$4)/($H143-$G143+1)*$D143,IF($F143&lt;DZ$5,IF(AND($G143&lt;=DZ$5,$H143&gt;DZ$6),DZ$4*($D143/($H143-$G143+1)),IF(AND($H143&gt;=DZ$5,$H143&lt;=DZ$6),($H143-DZ$5+1)*($D143/($H143-$G143+1)),0)),0)))</f>
        <v>0</v>
      </c>
      <c r="EA143" s="1390">
        <f t="shared" si="184"/>
        <v>0</v>
      </c>
      <c r="EB143" s="1390">
        <f t="shared" si="184"/>
        <v>0</v>
      </c>
      <c r="EC143" s="1390">
        <f t="shared" si="184"/>
        <v>0</v>
      </c>
      <c r="ED143" s="1390">
        <f t="shared" si="184"/>
        <v>0</v>
      </c>
      <c r="EE143" s="1390">
        <f t="shared" si="184"/>
        <v>0</v>
      </c>
      <c r="EF143" s="1390">
        <f t="shared" si="184"/>
        <v>0</v>
      </c>
      <c r="EG143" s="1390">
        <f t="shared" si="184"/>
        <v>0</v>
      </c>
      <c r="EH143" s="1390">
        <f t="shared" si="184"/>
        <v>0</v>
      </c>
      <c r="EI143" s="1390">
        <f t="shared" si="184"/>
        <v>0</v>
      </c>
      <c r="EJ143" s="1390">
        <f t="shared" si="184"/>
        <v>0</v>
      </c>
      <c r="EK143" s="1390">
        <f t="shared" si="184"/>
        <v>0</v>
      </c>
    </row>
    <row r="144" spans="1:141" s="1388" customFormat="1">
      <c r="A144" s="1384">
        <v>47270</v>
      </c>
      <c r="B144" s="1385">
        <v>2029</v>
      </c>
      <c r="C144" s="1381">
        <v>0</v>
      </c>
      <c r="D144" s="1387">
        <f t="shared" si="149"/>
        <v>0</v>
      </c>
      <c r="F144" s="1389">
        <v>47270</v>
      </c>
      <c r="G144" s="1389">
        <f t="shared" ref="G144:G148" si="185">F144</f>
        <v>47270</v>
      </c>
      <c r="H144" s="1369">
        <f t="shared" si="174"/>
        <v>47634</v>
      </c>
      <c r="J144" s="1390">
        <f t="shared" si="178"/>
        <v>0</v>
      </c>
      <c r="K144" s="1390">
        <f t="shared" si="178"/>
        <v>0</v>
      </c>
      <c r="L144" s="1390">
        <f t="shared" si="178"/>
        <v>0</v>
      </c>
      <c r="M144" s="1390">
        <f t="shared" si="178"/>
        <v>0</v>
      </c>
      <c r="N144" s="1390">
        <f t="shared" si="178"/>
        <v>0</v>
      </c>
      <c r="O144" s="1390">
        <f t="shared" si="178"/>
        <v>0</v>
      </c>
      <c r="P144" s="1390">
        <f t="shared" si="178"/>
        <v>0</v>
      </c>
      <c r="Q144" s="1390">
        <f t="shared" si="178"/>
        <v>0</v>
      </c>
      <c r="R144" s="1390">
        <f t="shared" si="178"/>
        <v>0</v>
      </c>
      <c r="S144" s="1390">
        <f t="shared" si="178"/>
        <v>0</v>
      </c>
      <c r="T144" s="1390">
        <f t="shared" si="178"/>
        <v>0</v>
      </c>
      <c r="U144" s="1391">
        <f t="shared" si="178"/>
        <v>0</v>
      </c>
      <c r="V144" s="1390">
        <f t="shared" si="178"/>
        <v>0</v>
      </c>
      <c r="W144" s="1390">
        <f t="shared" si="178"/>
        <v>0</v>
      </c>
      <c r="X144" s="1390">
        <f t="shared" si="178"/>
        <v>0</v>
      </c>
      <c r="Y144" s="1390">
        <f t="shared" si="178"/>
        <v>0</v>
      </c>
      <c r="Z144" s="1390">
        <f t="shared" si="180"/>
        <v>0</v>
      </c>
      <c r="AA144" s="1390">
        <f t="shared" si="180"/>
        <v>0</v>
      </c>
      <c r="AB144" s="1390">
        <f t="shared" si="180"/>
        <v>0</v>
      </c>
      <c r="AC144" s="1390">
        <f t="shared" si="180"/>
        <v>0</v>
      </c>
      <c r="AD144" s="1390">
        <f t="shared" si="180"/>
        <v>0</v>
      </c>
      <c r="AE144" s="1390">
        <f t="shared" si="180"/>
        <v>0</v>
      </c>
      <c r="AF144" s="1390">
        <f t="shared" si="180"/>
        <v>0</v>
      </c>
      <c r="AG144" s="1391">
        <f t="shared" si="180"/>
        <v>0</v>
      </c>
      <c r="AH144" s="1390">
        <f t="shared" si="180"/>
        <v>0</v>
      </c>
      <c r="AI144" s="1390">
        <f t="shared" si="180"/>
        <v>0</v>
      </c>
      <c r="AJ144" s="1390">
        <f t="shared" si="180"/>
        <v>0</v>
      </c>
      <c r="AK144" s="1390">
        <f t="shared" si="180"/>
        <v>0</v>
      </c>
      <c r="AL144" s="1390">
        <f t="shared" si="180"/>
        <v>0</v>
      </c>
      <c r="AM144" s="1390">
        <f t="shared" si="180"/>
        <v>0</v>
      </c>
      <c r="AN144" s="1390">
        <f t="shared" si="180"/>
        <v>0</v>
      </c>
      <c r="AO144" s="1390">
        <f t="shared" si="182"/>
        <v>0</v>
      </c>
      <c r="AP144" s="1390">
        <f t="shared" si="182"/>
        <v>0</v>
      </c>
      <c r="AQ144" s="1390">
        <f t="shared" si="182"/>
        <v>0</v>
      </c>
      <c r="AR144" s="1390">
        <f t="shared" si="182"/>
        <v>0</v>
      </c>
      <c r="AS144" s="1391">
        <f t="shared" si="182"/>
        <v>0</v>
      </c>
      <c r="AT144" s="1390">
        <f t="shared" si="182"/>
        <v>0</v>
      </c>
      <c r="AU144" s="1390">
        <f t="shared" si="182"/>
        <v>0</v>
      </c>
      <c r="AV144" s="1390">
        <f t="shared" si="182"/>
        <v>0</v>
      </c>
      <c r="AW144" s="1390">
        <f t="shared" si="182"/>
        <v>0</v>
      </c>
      <c r="AX144" s="1390">
        <f t="shared" si="182"/>
        <v>0</v>
      </c>
      <c r="AY144" s="1390">
        <f t="shared" si="182"/>
        <v>0</v>
      </c>
      <c r="AZ144" s="1390">
        <f t="shared" si="182"/>
        <v>0</v>
      </c>
      <c r="BA144" s="1390">
        <f t="shared" si="182"/>
        <v>0</v>
      </c>
      <c r="BB144" s="1390">
        <f t="shared" si="182"/>
        <v>0</v>
      </c>
      <c r="BC144" s="1390">
        <f t="shared" si="182"/>
        <v>0</v>
      </c>
      <c r="BD144" s="1390">
        <f t="shared" si="182"/>
        <v>0</v>
      </c>
      <c r="BE144" s="1391">
        <f t="shared" si="183"/>
        <v>0</v>
      </c>
      <c r="BF144" s="1390">
        <f t="shared" si="183"/>
        <v>0</v>
      </c>
      <c r="BG144" s="1390">
        <f t="shared" si="183"/>
        <v>0</v>
      </c>
      <c r="BH144" s="1390">
        <f t="shared" si="183"/>
        <v>0</v>
      </c>
      <c r="BI144" s="1390">
        <f t="shared" si="183"/>
        <v>0</v>
      </c>
      <c r="BJ144" s="1390">
        <f t="shared" si="183"/>
        <v>0</v>
      </c>
      <c r="BK144" s="1390">
        <f t="shared" si="183"/>
        <v>0</v>
      </c>
      <c r="BL144" s="1390">
        <f t="shared" si="183"/>
        <v>0</v>
      </c>
      <c r="BM144" s="1390">
        <f t="shared" si="183"/>
        <v>0</v>
      </c>
      <c r="BN144" s="1390">
        <f t="shared" si="183"/>
        <v>0</v>
      </c>
      <c r="BO144" s="1390">
        <f t="shared" si="183"/>
        <v>0</v>
      </c>
      <c r="BP144" s="1390">
        <f t="shared" si="183"/>
        <v>0</v>
      </c>
      <c r="BQ144" s="1390">
        <f t="shared" si="183"/>
        <v>0</v>
      </c>
      <c r="BR144" s="1390">
        <f t="shared" si="183"/>
        <v>0</v>
      </c>
      <c r="BS144" s="1390">
        <f t="shared" si="183"/>
        <v>0</v>
      </c>
      <c r="BT144" s="1390">
        <f t="shared" si="183"/>
        <v>0</v>
      </c>
      <c r="BU144" s="1390">
        <f t="shared" ref="BU144:CO148" si="186">IF((DATE(YEAR($F144),MONTH($F144),1))&lt;=(DATE(YEAR($G144),MONTH($G144),1)),IF(AND($G144&lt;=BU$5,$H144&gt;BU$6),BU$4*($D144/($H144-$G144+1)),IF(AND($G144&gt;BU$5,$G144&lt;=BU$6),(BU$6-$G144+1)*($D144/($H144-$G144+1)),IF(AND($H144&gt;=BU$5,$H144&lt;=BU$6),($H144-BU$5+1)*($D144/($H144-$G144+1)),0))),IF($F144=BU$5,($F144-$G144+BU$4)/($H144-$G144+1)*$D144,IF($F144&lt;BU$5,IF(AND($G144&lt;=BU$5,$H144&gt;BU$6),BU$4*($D144/($H144-$G144+1)),IF(AND($H144&gt;=BU$5,$H144&lt;=BU$6),($H144-BU$5+1)*($D144/($H144-$G144+1)),0)),0)))</f>
        <v>0</v>
      </c>
      <c r="BV144" s="1390">
        <f t="shared" si="186"/>
        <v>0</v>
      </c>
      <c r="BW144" s="1390">
        <f t="shared" si="186"/>
        <v>0</v>
      </c>
      <c r="BX144" s="1390">
        <f t="shared" si="186"/>
        <v>0</v>
      </c>
      <c r="BY144" s="1390">
        <f t="shared" si="186"/>
        <v>0</v>
      </c>
      <c r="BZ144" s="1390">
        <f t="shared" si="186"/>
        <v>0</v>
      </c>
      <c r="CA144" s="1390">
        <f t="shared" si="186"/>
        <v>0</v>
      </c>
      <c r="CB144" s="1390">
        <f t="shared" si="186"/>
        <v>0</v>
      </c>
      <c r="CC144" s="1390">
        <f t="shared" si="186"/>
        <v>0</v>
      </c>
      <c r="CD144" s="1390">
        <f t="shared" si="186"/>
        <v>0</v>
      </c>
      <c r="CE144" s="1390">
        <f t="shared" si="186"/>
        <v>0</v>
      </c>
      <c r="CF144" s="1390">
        <f t="shared" si="186"/>
        <v>0</v>
      </c>
      <c r="CG144" s="1390">
        <f t="shared" si="186"/>
        <v>0</v>
      </c>
      <c r="CH144" s="1390">
        <f t="shared" si="186"/>
        <v>0</v>
      </c>
      <c r="CI144" s="1390">
        <f t="shared" si="186"/>
        <v>0</v>
      </c>
      <c r="CJ144" s="1390">
        <f t="shared" si="186"/>
        <v>0</v>
      </c>
      <c r="CK144" s="1390">
        <f t="shared" si="186"/>
        <v>0</v>
      </c>
      <c r="CL144" s="1390">
        <f t="shared" si="186"/>
        <v>0</v>
      </c>
      <c r="CM144" s="1390">
        <f t="shared" si="186"/>
        <v>0</v>
      </c>
      <c r="CN144" s="1390">
        <f t="shared" si="186"/>
        <v>0</v>
      </c>
      <c r="CO144" s="1390">
        <f t="shared" si="186"/>
        <v>0</v>
      </c>
      <c r="CP144" s="1390">
        <f t="shared" si="181"/>
        <v>0</v>
      </c>
      <c r="CQ144" s="1390">
        <f t="shared" si="181"/>
        <v>0</v>
      </c>
      <c r="CR144" s="1390">
        <f t="shared" si="181"/>
        <v>0</v>
      </c>
      <c r="CS144" s="1390">
        <f t="shared" si="181"/>
        <v>0</v>
      </c>
      <c r="CT144" s="1390">
        <f t="shared" si="181"/>
        <v>0</v>
      </c>
      <c r="CU144" s="1390">
        <f t="shared" si="181"/>
        <v>0</v>
      </c>
      <c r="CV144" s="1390">
        <f t="shared" si="181"/>
        <v>0</v>
      </c>
      <c r="CW144" s="1390">
        <f t="shared" si="181"/>
        <v>0</v>
      </c>
      <c r="CX144" s="1390">
        <f t="shared" si="181"/>
        <v>0</v>
      </c>
      <c r="CY144" s="1390">
        <f t="shared" ref="CY144:DJ148" si="187">IF((DATE(YEAR($F144),MONTH($F144),1))&lt;=(DATE(YEAR($G144),MONTH($G144),1)),IF(AND($G144&lt;=CY$5,$H144&gt;CY$6),CY$4*($D144/($H144-$G144+1)),IF(AND($G144&gt;CY$5,$G144&lt;=CY$6),(CY$6-$G144+1)*($D144/($H144-$G144+1)),IF(AND($H144&gt;=CY$5,$H144&lt;=CY$6),($H144-CY$5+1)*($D144/($H144-$G144+1)),0))),IF($F144=CY$5,($F144-$G144+CY$4)/($H144-$G144+1)*$D144,IF($F144&lt;CY$5,IF(AND($G144&lt;=CY$5,$H144&gt;CY$6),CY$4*($D144/($H144-$G144+1)),IF(AND($H144&gt;=CY$5,$H144&lt;=CY$6),($H144-CY$5+1)*($D144/($H144-$G144+1)),0)),0)))</f>
        <v>0</v>
      </c>
      <c r="CZ144" s="1390">
        <f t="shared" si="187"/>
        <v>0</v>
      </c>
      <c r="DA144" s="1390">
        <f t="shared" si="187"/>
        <v>0</v>
      </c>
      <c r="DB144" s="1390">
        <f t="shared" si="187"/>
        <v>0</v>
      </c>
      <c r="DC144" s="1390">
        <f t="shared" si="187"/>
        <v>0</v>
      </c>
      <c r="DD144" s="1390">
        <f t="shared" si="187"/>
        <v>0</v>
      </c>
      <c r="DE144" s="1390">
        <f t="shared" si="187"/>
        <v>0</v>
      </c>
      <c r="DF144" s="1390">
        <f t="shared" si="187"/>
        <v>0</v>
      </c>
      <c r="DG144" s="1390">
        <f t="shared" si="187"/>
        <v>0</v>
      </c>
      <c r="DH144" s="1390">
        <f t="shared" si="187"/>
        <v>0</v>
      </c>
      <c r="DI144" s="1390">
        <f t="shared" si="187"/>
        <v>0</v>
      </c>
      <c r="DJ144" s="1390">
        <f t="shared" si="179"/>
        <v>0</v>
      </c>
      <c r="DK144" s="1390">
        <f t="shared" ref="DK144:DZ148" si="188">IF((DATE(YEAR($F144),MONTH($F144),1))&lt;=(DATE(YEAR($G144),MONTH($G144),1)),IF(AND($G144&lt;=DK$5,$H144&gt;DK$6),DK$4*($D144/($H144-$G144+1)),IF(AND($G144&gt;DK$5,$G144&lt;=DK$6),(DK$6-$G144+1)*($D144/($H144-$G144+1)),IF(AND($H144&gt;=DK$5,$H144&lt;=DK$6),($H144-DK$5+1)*($D144/($H144-$G144+1)),0))),IF($F144=DK$5,($F144-$G144+DK$4)/($H144-$G144+1)*$D144,IF($F144&lt;DK$5,IF(AND($G144&lt;=DK$5,$H144&gt;DK$6),DK$4*($D144/($H144-$G144+1)),IF(AND($H144&gt;=DK$5,$H144&lt;=DK$6),($H144-DK$5+1)*($D144/($H144-$G144+1)),0)),0)))</f>
        <v>0</v>
      </c>
      <c r="DL144" s="1390">
        <f t="shared" si="188"/>
        <v>0</v>
      </c>
      <c r="DM144" s="1390">
        <f t="shared" si="188"/>
        <v>0</v>
      </c>
      <c r="DN144" s="1390">
        <f t="shared" si="188"/>
        <v>0</v>
      </c>
      <c r="DO144" s="1390">
        <f t="shared" si="188"/>
        <v>0</v>
      </c>
      <c r="DP144" s="1390">
        <f t="shared" si="188"/>
        <v>0</v>
      </c>
      <c r="DQ144" s="1390">
        <f t="shared" si="188"/>
        <v>0</v>
      </c>
      <c r="DR144" s="1390">
        <f t="shared" si="188"/>
        <v>0</v>
      </c>
      <c r="DS144" s="1390">
        <f t="shared" si="188"/>
        <v>0</v>
      </c>
      <c r="DT144" s="1390">
        <f t="shared" si="188"/>
        <v>0</v>
      </c>
      <c r="DU144" s="1390">
        <f t="shared" si="188"/>
        <v>0</v>
      </c>
      <c r="DV144" s="1390">
        <f t="shared" si="188"/>
        <v>0</v>
      </c>
      <c r="DW144" s="1390">
        <f t="shared" si="188"/>
        <v>0</v>
      </c>
      <c r="DX144" s="1390">
        <f t="shared" si="188"/>
        <v>0</v>
      </c>
      <c r="DY144" s="1390">
        <f t="shared" si="188"/>
        <v>0</v>
      </c>
      <c r="DZ144" s="1390">
        <f t="shared" si="188"/>
        <v>0</v>
      </c>
      <c r="EA144" s="1390">
        <f t="shared" si="184"/>
        <v>0</v>
      </c>
      <c r="EB144" s="1390">
        <f t="shared" si="184"/>
        <v>0</v>
      </c>
      <c r="EC144" s="1390">
        <f t="shared" si="184"/>
        <v>0</v>
      </c>
      <c r="ED144" s="1390">
        <f t="shared" si="184"/>
        <v>0</v>
      </c>
      <c r="EE144" s="1390">
        <f t="shared" si="184"/>
        <v>0</v>
      </c>
      <c r="EF144" s="1390">
        <f t="shared" si="184"/>
        <v>0</v>
      </c>
      <c r="EG144" s="1390">
        <f t="shared" si="184"/>
        <v>0</v>
      </c>
      <c r="EH144" s="1390">
        <f t="shared" si="184"/>
        <v>0</v>
      </c>
      <c r="EI144" s="1390">
        <f t="shared" si="184"/>
        <v>0</v>
      </c>
      <c r="EJ144" s="1390">
        <f t="shared" si="184"/>
        <v>0</v>
      </c>
      <c r="EK144" s="1390">
        <f t="shared" si="184"/>
        <v>0</v>
      </c>
    </row>
    <row r="145" spans="1:141" s="1388" customFormat="1">
      <c r="A145" s="1384">
        <v>47300</v>
      </c>
      <c r="B145" s="1385">
        <v>2029</v>
      </c>
      <c r="C145" s="1386">
        <v>207301.47372457659</v>
      </c>
      <c r="D145" s="1387">
        <f t="shared" si="149"/>
        <v>79603765.910237402</v>
      </c>
      <c r="F145" s="1389">
        <v>47300</v>
      </c>
      <c r="G145" s="1389">
        <f t="shared" si="185"/>
        <v>47300</v>
      </c>
      <c r="H145" s="1369">
        <f t="shared" si="174"/>
        <v>47664</v>
      </c>
      <c r="J145" s="1390">
        <f t="shared" si="178"/>
        <v>0</v>
      </c>
      <c r="K145" s="1390">
        <f t="shared" si="178"/>
        <v>0</v>
      </c>
      <c r="L145" s="1390">
        <f t="shared" si="178"/>
        <v>0</v>
      </c>
      <c r="M145" s="1390">
        <f t="shared" si="178"/>
        <v>0</v>
      </c>
      <c r="N145" s="1390">
        <f t="shared" si="178"/>
        <v>0</v>
      </c>
      <c r="O145" s="1390">
        <f t="shared" si="178"/>
        <v>0</v>
      </c>
      <c r="P145" s="1390">
        <f t="shared" si="178"/>
        <v>0</v>
      </c>
      <c r="Q145" s="1390">
        <f t="shared" si="178"/>
        <v>0</v>
      </c>
      <c r="R145" s="1390">
        <f t="shared" si="178"/>
        <v>0</v>
      </c>
      <c r="S145" s="1390">
        <f t="shared" si="178"/>
        <v>0</v>
      </c>
      <c r="T145" s="1390">
        <f t="shared" si="178"/>
        <v>0</v>
      </c>
      <c r="U145" s="1391">
        <f t="shared" si="178"/>
        <v>0</v>
      </c>
      <c r="V145" s="1390">
        <f t="shared" si="178"/>
        <v>0</v>
      </c>
      <c r="W145" s="1390">
        <f t="shared" si="178"/>
        <v>0</v>
      </c>
      <c r="X145" s="1390">
        <f t="shared" si="178"/>
        <v>0</v>
      </c>
      <c r="Y145" s="1390">
        <f t="shared" si="178"/>
        <v>0</v>
      </c>
      <c r="Z145" s="1390">
        <f t="shared" si="180"/>
        <v>0</v>
      </c>
      <c r="AA145" s="1390">
        <f t="shared" si="180"/>
        <v>0</v>
      </c>
      <c r="AB145" s="1390">
        <f t="shared" si="180"/>
        <v>0</v>
      </c>
      <c r="AC145" s="1390">
        <f t="shared" si="180"/>
        <v>0</v>
      </c>
      <c r="AD145" s="1390">
        <f t="shared" si="180"/>
        <v>0</v>
      </c>
      <c r="AE145" s="1390">
        <f t="shared" si="180"/>
        <v>0</v>
      </c>
      <c r="AF145" s="1390">
        <f t="shared" si="180"/>
        <v>0</v>
      </c>
      <c r="AG145" s="1391">
        <f t="shared" si="180"/>
        <v>0</v>
      </c>
      <c r="AH145" s="1390">
        <f t="shared" si="180"/>
        <v>0</v>
      </c>
      <c r="AI145" s="1390">
        <f t="shared" si="180"/>
        <v>0</v>
      </c>
      <c r="AJ145" s="1390">
        <f t="shared" si="180"/>
        <v>0</v>
      </c>
      <c r="AK145" s="1390">
        <f t="shared" si="180"/>
        <v>0</v>
      </c>
      <c r="AL145" s="1390">
        <f t="shared" si="180"/>
        <v>0</v>
      </c>
      <c r="AM145" s="1390">
        <f t="shared" si="180"/>
        <v>0</v>
      </c>
      <c r="AN145" s="1390">
        <f t="shared" si="180"/>
        <v>0</v>
      </c>
      <c r="AO145" s="1390">
        <f t="shared" si="182"/>
        <v>0</v>
      </c>
      <c r="AP145" s="1390">
        <f t="shared" si="182"/>
        <v>0</v>
      </c>
      <c r="AQ145" s="1390">
        <f t="shared" si="182"/>
        <v>0</v>
      </c>
      <c r="AR145" s="1390">
        <f t="shared" si="182"/>
        <v>0</v>
      </c>
      <c r="AS145" s="1391">
        <f t="shared" si="182"/>
        <v>0</v>
      </c>
      <c r="AT145" s="1390">
        <f t="shared" si="182"/>
        <v>0</v>
      </c>
      <c r="AU145" s="1390">
        <f t="shared" si="182"/>
        <v>0</v>
      </c>
      <c r="AV145" s="1390">
        <f t="shared" si="182"/>
        <v>0</v>
      </c>
      <c r="AW145" s="1390">
        <f t="shared" si="182"/>
        <v>0</v>
      </c>
      <c r="AX145" s="1390">
        <f t="shared" si="182"/>
        <v>0</v>
      </c>
      <c r="AY145" s="1390">
        <f t="shared" si="182"/>
        <v>0</v>
      </c>
      <c r="AZ145" s="1390">
        <f t="shared" si="182"/>
        <v>0</v>
      </c>
      <c r="BA145" s="1390">
        <f t="shared" si="182"/>
        <v>0</v>
      </c>
      <c r="BB145" s="1390">
        <f t="shared" si="182"/>
        <v>0</v>
      </c>
      <c r="BC145" s="1390">
        <f t="shared" si="182"/>
        <v>0</v>
      </c>
      <c r="BD145" s="1390">
        <f t="shared" si="182"/>
        <v>0</v>
      </c>
      <c r="BE145" s="1391">
        <f t="shared" si="183"/>
        <v>0</v>
      </c>
      <c r="BF145" s="1390">
        <f t="shared" si="183"/>
        <v>0</v>
      </c>
      <c r="BG145" s="1390">
        <f t="shared" si="183"/>
        <v>0</v>
      </c>
      <c r="BH145" s="1390">
        <f t="shared" si="183"/>
        <v>0</v>
      </c>
      <c r="BI145" s="1390">
        <f t="shared" si="183"/>
        <v>0</v>
      </c>
      <c r="BJ145" s="1390">
        <f t="shared" si="183"/>
        <v>0</v>
      </c>
      <c r="BK145" s="1390">
        <f t="shared" si="183"/>
        <v>0</v>
      </c>
      <c r="BL145" s="1390">
        <f t="shared" si="183"/>
        <v>0</v>
      </c>
      <c r="BM145" s="1390">
        <f t="shared" si="183"/>
        <v>0</v>
      </c>
      <c r="BN145" s="1390">
        <f t="shared" si="183"/>
        <v>0</v>
      </c>
      <c r="BO145" s="1390">
        <f t="shared" si="183"/>
        <v>0</v>
      </c>
      <c r="BP145" s="1390">
        <f t="shared" si="183"/>
        <v>0</v>
      </c>
      <c r="BQ145" s="1390">
        <f t="shared" si="183"/>
        <v>0</v>
      </c>
      <c r="BR145" s="1390">
        <f t="shared" si="183"/>
        <v>0</v>
      </c>
      <c r="BS145" s="1390">
        <f t="shared" si="183"/>
        <v>0</v>
      </c>
      <c r="BT145" s="1390">
        <f t="shared" si="183"/>
        <v>0</v>
      </c>
      <c r="BU145" s="1390">
        <f t="shared" si="186"/>
        <v>0</v>
      </c>
      <c r="BV145" s="1390">
        <f t="shared" si="186"/>
        <v>0</v>
      </c>
      <c r="BW145" s="1390">
        <f t="shared" si="186"/>
        <v>0</v>
      </c>
      <c r="BX145" s="1390">
        <f t="shared" si="186"/>
        <v>0</v>
      </c>
      <c r="BY145" s="1390">
        <f t="shared" si="186"/>
        <v>0</v>
      </c>
      <c r="BZ145" s="1390">
        <f t="shared" si="186"/>
        <v>0</v>
      </c>
      <c r="CA145" s="1390">
        <f t="shared" si="186"/>
        <v>0</v>
      </c>
      <c r="CB145" s="1390">
        <f t="shared" si="186"/>
        <v>0</v>
      </c>
      <c r="CC145" s="1390">
        <f t="shared" si="186"/>
        <v>0</v>
      </c>
      <c r="CD145" s="1390">
        <f t="shared" si="186"/>
        <v>0</v>
      </c>
      <c r="CE145" s="1390">
        <f t="shared" si="186"/>
        <v>0</v>
      </c>
      <c r="CF145" s="1390">
        <f t="shared" si="186"/>
        <v>0</v>
      </c>
      <c r="CG145" s="1390">
        <f t="shared" si="186"/>
        <v>0</v>
      </c>
      <c r="CH145" s="1390">
        <f t="shared" si="186"/>
        <v>0</v>
      </c>
      <c r="CI145" s="1390">
        <f t="shared" si="186"/>
        <v>0</v>
      </c>
      <c r="CJ145" s="1390">
        <f t="shared" si="186"/>
        <v>0</v>
      </c>
      <c r="CK145" s="1390">
        <f t="shared" si="186"/>
        <v>0</v>
      </c>
      <c r="CL145" s="1390">
        <f t="shared" si="186"/>
        <v>0</v>
      </c>
      <c r="CM145" s="1390">
        <f t="shared" si="186"/>
        <v>0</v>
      </c>
      <c r="CN145" s="1390">
        <f t="shared" si="186"/>
        <v>0</v>
      </c>
      <c r="CO145" s="1390">
        <f t="shared" si="186"/>
        <v>0</v>
      </c>
      <c r="CP145" s="1390">
        <f t="shared" si="181"/>
        <v>0</v>
      </c>
      <c r="CQ145" s="1390">
        <f t="shared" si="181"/>
        <v>0</v>
      </c>
      <c r="CR145" s="1390">
        <f t="shared" si="181"/>
        <v>0</v>
      </c>
      <c r="CS145" s="1390">
        <f t="shared" si="181"/>
        <v>0</v>
      </c>
      <c r="CT145" s="1390">
        <f t="shared" si="181"/>
        <v>0</v>
      </c>
      <c r="CU145" s="1390">
        <f t="shared" si="181"/>
        <v>0</v>
      </c>
      <c r="CV145" s="1390">
        <f t="shared" si="181"/>
        <v>0</v>
      </c>
      <c r="CW145" s="1390">
        <f t="shared" si="181"/>
        <v>0</v>
      </c>
      <c r="CX145" s="1390">
        <f t="shared" si="181"/>
        <v>0</v>
      </c>
      <c r="CY145" s="1390">
        <f t="shared" si="187"/>
        <v>0</v>
      </c>
      <c r="CZ145" s="1390">
        <f t="shared" si="187"/>
        <v>0</v>
      </c>
      <c r="DA145" s="1390">
        <f t="shared" si="187"/>
        <v>0</v>
      </c>
      <c r="DB145" s="1390">
        <f t="shared" si="187"/>
        <v>0</v>
      </c>
      <c r="DC145" s="1390">
        <f t="shared" si="187"/>
        <v>0</v>
      </c>
      <c r="DD145" s="1390">
        <f t="shared" si="187"/>
        <v>0</v>
      </c>
      <c r="DE145" s="1390">
        <f t="shared" si="187"/>
        <v>0</v>
      </c>
      <c r="DF145" s="1390">
        <f t="shared" si="187"/>
        <v>0</v>
      </c>
      <c r="DG145" s="1390">
        <f t="shared" si="187"/>
        <v>0</v>
      </c>
      <c r="DH145" s="1390">
        <f t="shared" si="187"/>
        <v>0</v>
      </c>
      <c r="DI145" s="1390">
        <f t="shared" si="187"/>
        <v>0</v>
      </c>
      <c r="DJ145" s="1390">
        <f t="shared" si="179"/>
        <v>0</v>
      </c>
      <c r="DK145" s="1390">
        <f t="shared" si="188"/>
        <v>0</v>
      </c>
      <c r="DL145" s="1390">
        <f t="shared" si="188"/>
        <v>0</v>
      </c>
      <c r="DM145" s="1390">
        <f t="shared" si="188"/>
        <v>0</v>
      </c>
      <c r="DN145" s="1390">
        <f t="shared" si="188"/>
        <v>0</v>
      </c>
      <c r="DO145" s="1390">
        <f t="shared" si="188"/>
        <v>0</v>
      </c>
      <c r="DP145" s="1390">
        <f t="shared" si="188"/>
        <v>0</v>
      </c>
      <c r="DQ145" s="1390">
        <f t="shared" si="188"/>
        <v>0</v>
      </c>
      <c r="DR145" s="1390">
        <f t="shared" si="188"/>
        <v>0</v>
      </c>
      <c r="DS145" s="1390">
        <f t="shared" si="188"/>
        <v>0</v>
      </c>
      <c r="DT145" s="1390">
        <f t="shared" si="188"/>
        <v>0</v>
      </c>
      <c r="DU145" s="1390">
        <f t="shared" si="188"/>
        <v>0</v>
      </c>
      <c r="DV145" s="1390">
        <f t="shared" si="188"/>
        <v>0</v>
      </c>
      <c r="DW145" s="1390">
        <f t="shared" si="188"/>
        <v>0</v>
      </c>
      <c r="DX145" s="1390">
        <f t="shared" si="188"/>
        <v>0</v>
      </c>
      <c r="DY145" s="1390">
        <f t="shared" si="188"/>
        <v>0</v>
      </c>
      <c r="DZ145" s="1390">
        <f t="shared" si="188"/>
        <v>0</v>
      </c>
      <c r="EA145" s="1390">
        <f t="shared" si="184"/>
        <v>0</v>
      </c>
      <c r="EB145" s="1390">
        <f t="shared" si="184"/>
        <v>0</v>
      </c>
      <c r="EC145" s="1390">
        <f t="shared" si="184"/>
        <v>0</v>
      </c>
      <c r="ED145" s="1390">
        <f t="shared" si="184"/>
        <v>0</v>
      </c>
      <c r="EE145" s="1390">
        <f t="shared" si="184"/>
        <v>0</v>
      </c>
      <c r="EF145" s="1390">
        <f t="shared" si="184"/>
        <v>6760867.7896366008</v>
      </c>
      <c r="EG145" s="1390">
        <f t="shared" si="184"/>
        <v>6760867.7896366008</v>
      </c>
      <c r="EH145" s="1390">
        <f t="shared" si="184"/>
        <v>6542775.2802934851</v>
      </c>
      <c r="EI145" s="1390">
        <f t="shared" si="184"/>
        <v>6760867.7896366008</v>
      </c>
      <c r="EJ145" s="1390">
        <f t="shared" si="184"/>
        <v>6542775.2802934851</v>
      </c>
      <c r="EK145" s="1390">
        <f t="shared" si="184"/>
        <v>6760867.7896366008</v>
      </c>
    </row>
    <row r="146" spans="1:141" s="1388" customFormat="1">
      <c r="A146" s="1384">
        <v>47331</v>
      </c>
      <c r="B146" s="1385">
        <v>2029</v>
      </c>
      <c r="C146" s="1381">
        <v>0</v>
      </c>
      <c r="D146" s="1387">
        <f t="shared" si="149"/>
        <v>0</v>
      </c>
      <c r="F146" s="1389">
        <v>47331</v>
      </c>
      <c r="G146" s="1389">
        <f t="shared" si="185"/>
        <v>47331</v>
      </c>
      <c r="H146" s="1369">
        <f t="shared" si="174"/>
        <v>47695</v>
      </c>
      <c r="J146" s="1390">
        <f t="shared" si="178"/>
        <v>0</v>
      </c>
      <c r="K146" s="1390">
        <f t="shared" si="178"/>
        <v>0</v>
      </c>
      <c r="L146" s="1390">
        <f t="shared" si="178"/>
        <v>0</v>
      </c>
      <c r="M146" s="1390">
        <f t="shared" si="178"/>
        <v>0</v>
      </c>
      <c r="N146" s="1390">
        <f t="shared" si="178"/>
        <v>0</v>
      </c>
      <c r="O146" s="1390">
        <f t="shared" si="178"/>
        <v>0</v>
      </c>
      <c r="P146" s="1390">
        <f t="shared" si="178"/>
        <v>0</v>
      </c>
      <c r="Q146" s="1390">
        <f t="shared" si="178"/>
        <v>0</v>
      </c>
      <c r="R146" s="1390">
        <f t="shared" si="178"/>
        <v>0</v>
      </c>
      <c r="S146" s="1390">
        <f t="shared" si="178"/>
        <v>0</v>
      </c>
      <c r="T146" s="1390">
        <f t="shared" si="178"/>
        <v>0</v>
      </c>
      <c r="U146" s="1391">
        <f t="shared" si="178"/>
        <v>0</v>
      </c>
      <c r="V146" s="1390">
        <f t="shared" si="178"/>
        <v>0</v>
      </c>
      <c r="W146" s="1390">
        <f t="shared" si="178"/>
        <v>0</v>
      </c>
      <c r="X146" s="1390">
        <f t="shared" si="178"/>
        <v>0</v>
      </c>
      <c r="Y146" s="1390">
        <f t="shared" si="178"/>
        <v>0</v>
      </c>
      <c r="Z146" s="1390">
        <f t="shared" si="180"/>
        <v>0</v>
      </c>
      <c r="AA146" s="1390">
        <f t="shared" si="180"/>
        <v>0</v>
      </c>
      <c r="AB146" s="1390">
        <f t="shared" si="180"/>
        <v>0</v>
      </c>
      <c r="AC146" s="1390">
        <f t="shared" si="180"/>
        <v>0</v>
      </c>
      <c r="AD146" s="1390">
        <f t="shared" si="180"/>
        <v>0</v>
      </c>
      <c r="AE146" s="1390">
        <f t="shared" si="180"/>
        <v>0</v>
      </c>
      <c r="AF146" s="1390">
        <f t="shared" si="180"/>
        <v>0</v>
      </c>
      <c r="AG146" s="1391">
        <f t="shared" si="180"/>
        <v>0</v>
      </c>
      <c r="AH146" s="1390">
        <f t="shared" si="180"/>
        <v>0</v>
      </c>
      <c r="AI146" s="1390">
        <f t="shared" si="180"/>
        <v>0</v>
      </c>
      <c r="AJ146" s="1390">
        <f t="shared" si="180"/>
        <v>0</v>
      </c>
      <c r="AK146" s="1390">
        <f t="shared" si="180"/>
        <v>0</v>
      </c>
      <c r="AL146" s="1390">
        <f t="shared" si="180"/>
        <v>0</v>
      </c>
      <c r="AM146" s="1390">
        <f t="shared" si="180"/>
        <v>0</v>
      </c>
      <c r="AN146" s="1390">
        <f t="shared" si="180"/>
        <v>0</v>
      </c>
      <c r="AO146" s="1390">
        <f t="shared" si="182"/>
        <v>0</v>
      </c>
      <c r="AP146" s="1390">
        <f t="shared" si="182"/>
        <v>0</v>
      </c>
      <c r="AQ146" s="1390">
        <f t="shared" si="182"/>
        <v>0</v>
      </c>
      <c r="AR146" s="1390">
        <f t="shared" si="182"/>
        <v>0</v>
      </c>
      <c r="AS146" s="1391">
        <f t="shared" si="182"/>
        <v>0</v>
      </c>
      <c r="AT146" s="1390">
        <f t="shared" si="182"/>
        <v>0</v>
      </c>
      <c r="AU146" s="1390">
        <f t="shared" si="182"/>
        <v>0</v>
      </c>
      <c r="AV146" s="1390">
        <f t="shared" si="182"/>
        <v>0</v>
      </c>
      <c r="AW146" s="1390">
        <f t="shared" si="182"/>
        <v>0</v>
      </c>
      <c r="AX146" s="1390">
        <f t="shared" si="182"/>
        <v>0</v>
      </c>
      <c r="AY146" s="1390">
        <f t="shared" si="182"/>
        <v>0</v>
      </c>
      <c r="AZ146" s="1390">
        <f t="shared" si="182"/>
        <v>0</v>
      </c>
      <c r="BA146" s="1390">
        <f t="shared" si="182"/>
        <v>0</v>
      </c>
      <c r="BB146" s="1390">
        <f t="shared" si="182"/>
        <v>0</v>
      </c>
      <c r="BC146" s="1390">
        <f t="shared" si="182"/>
        <v>0</v>
      </c>
      <c r="BD146" s="1390">
        <f t="shared" si="182"/>
        <v>0</v>
      </c>
      <c r="BE146" s="1391">
        <f t="shared" si="183"/>
        <v>0</v>
      </c>
      <c r="BF146" s="1390">
        <f t="shared" si="183"/>
        <v>0</v>
      </c>
      <c r="BG146" s="1390">
        <f t="shared" si="183"/>
        <v>0</v>
      </c>
      <c r="BH146" s="1390">
        <f t="shared" si="183"/>
        <v>0</v>
      </c>
      <c r="BI146" s="1390">
        <f t="shared" si="183"/>
        <v>0</v>
      </c>
      <c r="BJ146" s="1390">
        <f t="shared" si="183"/>
        <v>0</v>
      </c>
      <c r="BK146" s="1390">
        <f t="shared" si="183"/>
        <v>0</v>
      </c>
      <c r="BL146" s="1390">
        <f t="shared" si="183"/>
        <v>0</v>
      </c>
      <c r="BM146" s="1390">
        <f t="shared" si="183"/>
        <v>0</v>
      </c>
      <c r="BN146" s="1390">
        <f t="shared" si="183"/>
        <v>0</v>
      </c>
      <c r="BO146" s="1390">
        <f t="shared" si="183"/>
        <v>0</v>
      </c>
      <c r="BP146" s="1390">
        <f t="shared" si="183"/>
        <v>0</v>
      </c>
      <c r="BQ146" s="1390">
        <f t="shared" si="183"/>
        <v>0</v>
      </c>
      <c r="BR146" s="1390">
        <f t="shared" si="183"/>
        <v>0</v>
      </c>
      <c r="BS146" s="1390">
        <f t="shared" si="183"/>
        <v>0</v>
      </c>
      <c r="BT146" s="1390">
        <f t="shared" si="183"/>
        <v>0</v>
      </c>
      <c r="BU146" s="1390">
        <f t="shared" si="186"/>
        <v>0</v>
      </c>
      <c r="BV146" s="1390">
        <f t="shared" si="186"/>
        <v>0</v>
      </c>
      <c r="BW146" s="1390">
        <f t="shared" si="186"/>
        <v>0</v>
      </c>
      <c r="BX146" s="1390">
        <f t="shared" si="186"/>
        <v>0</v>
      </c>
      <c r="BY146" s="1390">
        <f t="shared" si="186"/>
        <v>0</v>
      </c>
      <c r="BZ146" s="1390">
        <f t="shared" si="186"/>
        <v>0</v>
      </c>
      <c r="CA146" s="1390">
        <f t="shared" si="186"/>
        <v>0</v>
      </c>
      <c r="CB146" s="1390">
        <f t="shared" si="186"/>
        <v>0</v>
      </c>
      <c r="CC146" s="1390">
        <f t="shared" si="186"/>
        <v>0</v>
      </c>
      <c r="CD146" s="1390">
        <f t="shared" si="186"/>
        <v>0</v>
      </c>
      <c r="CE146" s="1390">
        <f t="shared" si="186"/>
        <v>0</v>
      </c>
      <c r="CF146" s="1390">
        <f t="shared" si="186"/>
        <v>0</v>
      </c>
      <c r="CG146" s="1390">
        <f t="shared" si="186"/>
        <v>0</v>
      </c>
      <c r="CH146" s="1390">
        <f t="shared" si="186"/>
        <v>0</v>
      </c>
      <c r="CI146" s="1390">
        <f t="shared" si="186"/>
        <v>0</v>
      </c>
      <c r="CJ146" s="1390">
        <f t="shared" si="186"/>
        <v>0</v>
      </c>
      <c r="CK146" s="1390">
        <f t="shared" si="186"/>
        <v>0</v>
      </c>
      <c r="CL146" s="1390">
        <f t="shared" si="186"/>
        <v>0</v>
      </c>
      <c r="CM146" s="1390">
        <f t="shared" si="186"/>
        <v>0</v>
      </c>
      <c r="CN146" s="1390">
        <f t="shared" si="186"/>
        <v>0</v>
      </c>
      <c r="CO146" s="1390">
        <f t="shared" si="186"/>
        <v>0</v>
      </c>
      <c r="CP146" s="1390">
        <f t="shared" si="181"/>
        <v>0</v>
      </c>
      <c r="CQ146" s="1390">
        <f t="shared" si="181"/>
        <v>0</v>
      </c>
      <c r="CR146" s="1390">
        <f t="shared" si="181"/>
        <v>0</v>
      </c>
      <c r="CS146" s="1390">
        <f t="shared" si="181"/>
        <v>0</v>
      </c>
      <c r="CT146" s="1390">
        <f t="shared" si="181"/>
        <v>0</v>
      </c>
      <c r="CU146" s="1390">
        <f t="shared" si="181"/>
        <v>0</v>
      </c>
      <c r="CV146" s="1390">
        <f t="shared" si="181"/>
        <v>0</v>
      </c>
      <c r="CW146" s="1390">
        <f t="shared" si="181"/>
        <v>0</v>
      </c>
      <c r="CX146" s="1390">
        <f t="shared" si="181"/>
        <v>0</v>
      </c>
      <c r="CY146" s="1390">
        <f t="shared" si="187"/>
        <v>0</v>
      </c>
      <c r="CZ146" s="1390">
        <f t="shared" si="187"/>
        <v>0</v>
      </c>
      <c r="DA146" s="1390">
        <f t="shared" si="187"/>
        <v>0</v>
      </c>
      <c r="DB146" s="1390">
        <f t="shared" si="187"/>
        <v>0</v>
      </c>
      <c r="DC146" s="1390">
        <f t="shared" si="187"/>
        <v>0</v>
      </c>
      <c r="DD146" s="1390">
        <f t="shared" si="187"/>
        <v>0</v>
      </c>
      <c r="DE146" s="1390">
        <f t="shared" si="187"/>
        <v>0</v>
      </c>
      <c r="DF146" s="1390">
        <f t="shared" si="187"/>
        <v>0</v>
      </c>
      <c r="DG146" s="1390">
        <f t="shared" si="187"/>
        <v>0</v>
      </c>
      <c r="DH146" s="1390">
        <f t="shared" si="187"/>
        <v>0</v>
      </c>
      <c r="DI146" s="1390">
        <f t="shared" si="187"/>
        <v>0</v>
      </c>
      <c r="DJ146" s="1390">
        <f t="shared" si="179"/>
        <v>0</v>
      </c>
      <c r="DK146" s="1390">
        <f t="shared" si="188"/>
        <v>0</v>
      </c>
      <c r="DL146" s="1390">
        <f t="shared" si="188"/>
        <v>0</v>
      </c>
      <c r="DM146" s="1390">
        <f t="shared" si="188"/>
        <v>0</v>
      </c>
      <c r="DN146" s="1390">
        <f t="shared" si="188"/>
        <v>0</v>
      </c>
      <c r="DO146" s="1390">
        <f t="shared" si="188"/>
        <v>0</v>
      </c>
      <c r="DP146" s="1390">
        <f t="shared" si="188"/>
        <v>0</v>
      </c>
      <c r="DQ146" s="1390">
        <f t="shared" si="188"/>
        <v>0</v>
      </c>
      <c r="DR146" s="1390">
        <f t="shared" si="188"/>
        <v>0</v>
      </c>
      <c r="DS146" s="1390">
        <f t="shared" si="188"/>
        <v>0</v>
      </c>
      <c r="DT146" s="1390">
        <f t="shared" si="188"/>
        <v>0</v>
      </c>
      <c r="DU146" s="1390">
        <f t="shared" si="188"/>
        <v>0</v>
      </c>
      <c r="DV146" s="1390">
        <f t="shared" si="188"/>
        <v>0</v>
      </c>
      <c r="DW146" s="1390">
        <f t="shared" si="188"/>
        <v>0</v>
      </c>
      <c r="DX146" s="1390">
        <f t="shared" si="188"/>
        <v>0</v>
      </c>
      <c r="DY146" s="1390">
        <f t="shared" si="188"/>
        <v>0</v>
      </c>
      <c r="DZ146" s="1390">
        <f t="shared" si="188"/>
        <v>0</v>
      </c>
      <c r="EA146" s="1390">
        <f t="shared" si="184"/>
        <v>0</v>
      </c>
      <c r="EB146" s="1390">
        <f t="shared" si="184"/>
        <v>0</v>
      </c>
      <c r="EC146" s="1390">
        <f t="shared" si="184"/>
        <v>0</v>
      </c>
      <c r="ED146" s="1390">
        <f t="shared" si="184"/>
        <v>0</v>
      </c>
      <c r="EE146" s="1390">
        <f t="shared" si="184"/>
        <v>0</v>
      </c>
      <c r="EF146" s="1390">
        <f t="shared" si="184"/>
        <v>0</v>
      </c>
      <c r="EG146" s="1390">
        <f t="shared" si="184"/>
        <v>0</v>
      </c>
      <c r="EH146" s="1390">
        <f t="shared" si="184"/>
        <v>0</v>
      </c>
      <c r="EI146" s="1390">
        <f t="shared" si="184"/>
        <v>0</v>
      </c>
      <c r="EJ146" s="1390">
        <f t="shared" si="184"/>
        <v>0</v>
      </c>
      <c r="EK146" s="1390">
        <f t="shared" si="184"/>
        <v>0</v>
      </c>
    </row>
    <row r="147" spans="1:141" s="1388" customFormat="1">
      <c r="A147" s="1384">
        <v>47362</v>
      </c>
      <c r="B147" s="1385">
        <v>2029</v>
      </c>
      <c r="C147" s="1381">
        <v>0</v>
      </c>
      <c r="D147" s="1387">
        <f t="shared" si="149"/>
        <v>0</v>
      </c>
      <c r="F147" s="1389">
        <v>47362</v>
      </c>
      <c r="G147" s="1389">
        <f t="shared" si="185"/>
        <v>47362</v>
      </c>
      <c r="H147" s="1369">
        <f t="shared" si="174"/>
        <v>47726</v>
      </c>
      <c r="J147" s="1390">
        <f t="shared" si="178"/>
        <v>0</v>
      </c>
      <c r="K147" s="1390">
        <f t="shared" si="178"/>
        <v>0</v>
      </c>
      <c r="L147" s="1390">
        <f t="shared" si="178"/>
        <v>0</v>
      </c>
      <c r="M147" s="1390">
        <f t="shared" si="178"/>
        <v>0</v>
      </c>
      <c r="N147" s="1390">
        <f t="shared" si="178"/>
        <v>0</v>
      </c>
      <c r="O147" s="1390">
        <f t="shared" si="178"/>
        <v>0</v>
      </c>
      <c r="P147" s="1390">
        <f t="shared" si="178"/>
        <v>0</v>
      </c>
      <c r="Q147" s="1390">
        <f t="shared" si="178"/>
        <v>0</v>
      </c>
      <c r="R147" s="1390">
        <f t="shared" si="178"/>
        <v>0</v>
      </c>
      <c r="S147" s="1390">
        <f t="shared" si="178"/>
        <v>0</v>
      </c>
      <c r="T147" s="1390">
        <f t="shared" si="178"/>
        <v>0</v>
      </c>
      <c r="U147" s="1391">
        <f t="shared" si="178"/>
        <v>0</v>
      </c>
      <c r="V147" s="1390">
        <f t="shared" si="178"/>
        <v>0</v>
      </c>
      <c r="W147" s="1390">
        <f t="shared" si="178"/>
        <v>0</v>
      </c>
      <c r="X147" s="1390">
        <f t="shared" si="178"/>
        <v>0</v>
      </c>
      <c r="Y147" s="1390">
        <f t="shared" si="178"/>
        <v>0</v>
      </c>
      <c r="Z147" s="1390">
        <f t="shared" si="180"/>
        <v>0</v>
      </c>
      <c r="AA147" s="1390">
        <f t="shared" si="180"/>
        <v>0</v>
      </c>
      <c r="AB147" s="1390">
        <f t="shared" si="180"/>
        <v>0</v>
      </c>
      <c r="AC147" s="1390">
        <f t="shared" si="180"/>
        <v>0</v>
      </c>
      <c r="AD147" s="1390">
        <f t="shared" si="180"/>
        <v>0</v>
      </c>
      <c r="AE147" s="1390">
        <f t="shared" si="180"/>
        <v>0</v>
      </c>
      <c r="AF147" s="1390">
        <f t="shared" si="180"/>
        <v>0</v>
      </c>
      <c r="AG147" s="1391">
        <f t="shared" si="180"/>
        <v>0</v>
      </c>
      <c r="AH147" s="1390">
        <f t="shared" si="180"/>
        <v>0</v>
      </c>
      <c r="AI147" s="1390">
        <f t="shared" si="180"/>
        <v>0</v>
      </c>
      <c r="AJ147" s="1390">
        <f t="shared" si="180"/>
        <v>0</v>
      </c>
      <c r="AK147" s="1390">
        <f t="shared" si="180"/>
        <v>0</v>
      </c>
      <c r="AL147" s="1390">
        <f t="shared" si="180"/>
        <v>0</v>
      </c>
      <c r="AM147" s="1390">
        <f t="shared" si="180"/>
        <v>0</v>
      </c>
      <c r="AN147" s="1390">
        <f t="shared" si="180"/>
        <v>0</v>
      </c>
      <c r="AO147" s="1390">
        <f t="shared" si="182"/>
        <v>0</v>
      </c>
      <c r="AP147" s="1390">
        <f t="shared" si="182"/>
        <v>0</v>
      </c>
      <c r="AQ147" s="1390">
        <f t="shared" si="182"/>
        <v>0</v>
      </c>
      <c r="AR147" s="1390">
        <f t="shared" si="182"/>
        <v>0</v>
      </c>
      <c r="AS147" s="1391">
        <f t="shared" si="182"/>
        <v>0</v>
      </c>
      <c r="AT147" s="1390">
        <f t="shared" si="182"/>
        <v>0</v>
      </c>
      <c r="AU147" s="1390">
        <f t="shared" si="182"/>
        <v>0</v>
      </c>
      <c r="AV147" s="1390">
        <f t="shared" si="182"/>
        <v>0</v>
      </c>
      <c r="AW147" s="1390">
        <f t="shared" si="182"/>
        <v>0</v>
      </c>
      <c r="AX147" s="1390">
        <f t="shared" si="182"/>
        <v>0</v>
      </c>
      <c r="AY147" s="1390">
        <f t="shared" si="182"/>
        <v>0</v>
      </c>
      <c r="AZ147" s="1390">
        <f t="shared" si="182"/>
        <v>0</v>
      </c>
      <c r="BA147" s="1390">
        <f t="shared" si="182"/>
        <v>0</v>
      </c>
      <c r="BB147" s="1390">
        <f t="shared" si="182"/>
        <v>0</v>
      </c>
      <c r="BC147" s="1390">
        <f t="shared" si="182"/>
        <v>0</v>
      </c>
      <c r="BD147" s="1390">
        <f t="shared" si="182"/>
        <v>0</v>
      </c>
      <c r="BE147" s="1391">
        <f t="shared" si="183"/>
        <v>0</v>
      </c>
      <c r="BF147" s="1390">
        <f t="shared" si="183"/>
        <v>0</v>
      </c>
      <c r="BG147" s="1390">
        <f t="shared" si="183"/>
        <v>0</v>
      </c>
      <c r="BH147" s="1390">
        <f t="shared" si="183"/>
        <v>0</v>
      </c>
      <c r="BI147" s="1390">
        <f t="shared" si="183"/>
        <v>0</v>
      </c>
      <c r="BJ147" s="1390">
        <f t="shared" si="183"/>
        <v>0</v>
      </c>
      <c r="BK147" s="1390">
        <f t="shared" si="183"/>
        <v>0</v>
      </c>
      <c r="BL147" s="1390">
        <f t="shared" si="183"/>
        <v>0</v>
      </c>
      <c r="BM147" s="1390">
        <f t="shared" si="183"/>
        <v>0</v>
      </c>
      <c r="BN147" s="1390">
        <f t="shared" si="183"/>
        <v>0</v>
      </c>
      <c r="BO147" s="1390">
        <f t="shared" si="183"/>
        <v>0</v>
      </c>
      <c r="BP147" s="1390">
        <f t="shared" si="183"/>
        <v>0</v>
      </c>
      <c r="BQ147" s="1390">
        <f t="shared" si="183"/>
        <v>0</v>
      </c>
      <c r="BR147" s="1390">
        <f t="shared" si="183"/>
        <v>0</v>
      </c>
      <c r="BS147" s="1390">
        <f t="shared" si="183"/>
        <v>0</v>
      </c>
      <c r="BT147" s="1390">
        <f t="shared" si="183"/>
        <v>0</v>
      </c>
      <c r="BU147" s="1390">
        <f t="shared" si="186"/>
        <v>0</v>
      </c>
      <c r="BV147" s="1390">
        <f t="shared" si="186"/>
        <v>0</v>
      </c>
      <c r="BW147" s="1390">
        <f t="shared" si="186"/>
        <v>0</v>
      </c>
      <c r="BX147" s="1390">
        <f t="shared" si="186"/>
        <v>0</v>
      </c>
      <c r="BY147" s="1390">
        <f t="shared" si="186"/>
        <v>0</v>
      </c>
      <c r="BZ147" s="1390">
        <f t="shared" si="186"/>
        <v>0</v>
      </c>
      <c r="CA147" s="1390">
        <f t="shared" si="186"/>
        <v>0</v>
      </c>
      <c r="CB147" s="1390">
        <f t="shared" si="186"/>
        <v>0</v>
      </c>
      <c r="CC147" s="1390">
        <f t="shared" si="186"/>
        <v>0</v>
      </c>
      <c r="CD147" s="1390">
        <f t="shared" si="186"/>
        <v>0</v>
      </c>
      <c r="CE147" s="1390">
        <f t="shared" si="186"/>
        <v>0</v>
      </c>
      <c r="CF147" s="1390">
        <f t="shared" si="186"/>
        <v>0</v>
      </c>
      <c r="CG147" s="1390">
        <f t="shared" si="186"/>
        <v>0</v>
      </c>
      <c r="CH147" s="1390">
        <f t="shared" si="186"/>
        <v>0</v>
      </c>
      <c r="CI147" s="1390">
        <f t="shared" si="186"/>
        <v>0</v>
      </c>
      <c r="CJ147" s="1390">
        <f t="shared" si="186"/>
        <v>0</v>
      </c>
      <c r="CK147" s="1390">
        <f t="shared" si="186"/>
        <v>0</v>
      </c>
      <c r="CL147" s="1390">
        <f t="shared" si="186"/>
        <v>0</v>
      </c>
      <c r="CM147" s="1390">
        <f t="shared" si="186"/>
        <v>0</v>
      </c>
      <c r="CN147" s="1390">
        <f t="shared" si="186"/>
        <v>0</v>
      </c>
      <c r="CO147" s="1390">
        <f t="shared" si="186"/>
        <v>0</v>
      </c>
      <c r="CP147" s="1390">
        <f t="shared" si="181"/>
        <v>0</v>
      </c>
      <c r="CQ147" s="1390">
        <f t="shared" si="181"/>
        <v>0</v>
      </c>
      <c r="CR147" s="1390">
        <f t="shared" si="181"/>
        <v>0</v>
      </c>
      <c r="CS147" s="1390">
        <f t="shared" si="181"/>
        <v>0</v>
      </c>
      <c r="CT147" s="1390">
        <f t="shared" si="181"/>
        <v>0</v>
      </c>
      <c r="CU147" s="1390">
        <f t="shared" si="181"/>
        <v>0</v>
      </c>
      <c r="CV147" s="1390">
        <f t="shared" si="181"/>
        <v>0</v>
      </c>
      <c r="CW147" s="1390">
        <f t="shared" si="181"/>
        <v>0</v>
      </c>
      <c r="CX147" s="1390">
        <f t="shared" si="181"/>
        <v>0</v>
      </c>
      <c r="CY147" s="1390">
        <f t="shared" si="187"/>
        <v>0</v>
      </c>
      <c r="CZ147" s="1390">
        <f t="shared" si="187"/>
        <v>0</v>
      </c>
      <c r="DA147" s="1390">
        <f t="shared" si="187"/>
        <v>0</v>
      </c>
      <c r="DB147" s="1390">
        <f t="shared" si="187"/>
        <v>0</v>
      </c>
      <c r="DC147" s="1390">
        <f t="shared" si="187"/>
        <v>0</v>
      </c>
      <c r="DD147" s="1390">
        <f t="shared" si="187"/>
        <v>0</v>
      </c>
      <c r="DE147" s="1390">
        <f t="shared" si="187"/>
        <v>0</v>
      </c>
      <c r="DF147" s="1390">
        <f t="shared" si="187"/>
        <v>0</v>
      </c>
      <c r="DG147" s="1390">
        <f t="shared" si="187"/>
        <v>0</v>
      </c>
      <c r="DH147" s="1390">
        <f t="shared" si="187"/>
        <v>0</v>
      </c>
      <c r="DI147" s="1390">
        <f t="shared" si="187"/>
        <v>0</v>
      </c>
      <c r="DJ147" s="1390">
        <f t="shared" si="179"/>
        <v>0</v>
      </c>
      <c r="DK147" s="1390">
        <f t="shared" si="188"/>
        <v>0</v>
      </c>
      <c r="DL147" s="1390">
        <f t="shared" si="188"/>
        <v>0</v>
      </c>
      <c r="DM147" s="1390">
        <f t="shared" si="188"/>
        <v>0</v>
      </c>
      <c r="DN147" s="1390">
        <f t="shared" si="188"/>
        <v>0</v>
      </c>
      <c r="DO147" s="1390">
        <f t="shared" si="188"/>
        <v>0</v>
      </c>
      <c r="DP147" s="1390">
        <f t="shared" si="188"/>
        <v>0</v>
      </c>
      <c r="DQ147" s="1390">
        <f t="shared" si="188"/>
        <v>0</v>
      </c>
      <c r="DR147" s="1390">
        <f t="shared" si="188"/>
        <v>0</v>
      </c>
      <c r="DS147" s="1390">
        <f t="shared" si="188"/>
        <v>0</v>
      </c>
      <c r="DT147" s="1390">
        <f t="shared" si="188"/>
        <v>0</v>
      </c>
      <c r="DU147" s="1390">
        <f t="shared" si="188"/>
        <v>0</v>
      </c>
      <c r="DV147" s="1390">
        <f t="shared" si="188"/>
        <v>0</v>
      </c>
      <c r="DW147" s="1390">
        <f t="shared" si="188"/>
        <v>0</v>
      </c>
      <c r="DX147" s="1390">
        <f t="shared" si="188"/>
        <v>0</v>
      </c>
      <c r="DY147" s="1390">
        <f t="shared" si="188"/>
        <v>0</v>
      </c>
      <c r="DZ147" s="1390">
        <f t="shared" si="188"/>
        <v>0</v>
      </c>
      <c r="EA147" s="1390">
        <f t="shared" si="184"/>
        <v>0</v>
      </c>
      <c r="EB147" s="1390">
        <f t="shared" si="184"/>
        <v>0</v>
      </c>
      <c r="EC147" s="1390">
        <f t="shared" si="184"/>
        <v>0</v>
      </c>
      <c r="ED147" s="1390">
        <f t="shared" si="184"/>
        <v>0</v>
      </c>
      <c r="EE147" s="1390">
        <f t="shared" si="184"/>
        <v>0</v>
      </c>
      <c r="EF147" s="1390">
        <f t="shared" si="184"/>
        <v>0</v>
      </c>
      <c r="EG147" s="1390">
        <f t="shared" si="184"/>
        <v>0</v>
      </c>
      <c r="EH147" s="1390">
        <f t="shared" si="184"/>
        <v>0</v>
      </c>
      <c r="EI147" s="1390">
        <f t="shared" si="184"/>
        <v>0</v>
      </c>
      <c r="EJ147" s="1390">
        <f t="shared" si="184"/>
        <v>0</v>
      </c>
      <c r="EK147" s="1390">
        <f t="shared" si="184"/>
        <v>0</v>
      </c>
    </row>
    <row r="148" spans="1:141" s="1388" customFormat="1">
      <c r="A148" s="1384">
        <v>47392</v>
      </c>
      <c r="B148" s="1385">
        <v>2029</v>
      </c>
      <c r="C148" s="1386">
        <v>248761.76846949189</v>
      </c>
      <c r="D148" s="1387">
        <f t="shared" si="149"/>
        <v>95524519.092284888</v>
      </c>
      <c r="F148" s="1389">
        <v>47392</v>
      </c>
      <c r="G148" s="1389">
        <f t="shared" si="185"/>
        <v>47392</v>
      </c>
      <c r="H148" s="1369">
        <f t="shared" si="174"/>
        <v>47756</v>
      </c>
      <c r="J148" s="1390">
        <f t="shared" si="178"/>
        <v>0</v>
      </c>
      <c r="K148" s="1390">
        <f t="shared" si="178"/>
        <v>0</v>
      </c>
      <c r="L148" s="1390">
        <f t="shared" si="178"/>
        <v>0</v>
      </c>
      <c r="M148" s="1390">
        <f t="shared" si="178"/>
        <v>0</v>
      </c>
      <c r="N148" s="1390">
        <f t="shared" si="178"/>
        <v>0</v>
      </c>
      <c r="O148" s="1390">
        <f t="shared" si="178"/>
        <v>0</v>
      </c>
      <c r="P148" s="1390">
        <f t="shared" si="178"/>
        <v>0</v>
      </c>
      <c r="Q148" s="1390">
        <f t="shared" si="178"/>
        <v>0</v>
      </c>
      <c r="R148" s="1390">
        <f t="shared" si="178"/>
        <v>0</v>
      </c>
      <c r="S148" s="1390">
        <f t="shared" si="178"/>
        <v>0</v>
      </c>
      <c r="T148" s="1390">
        <f t="shared" si="178"/>
        <v>0</v>
      </c>
      <c r="U148" s="1391">
        <f t="shared" si="178"/>
        <v>0</v>
      </c>
      <c r="V148" s="1390">
        <f t="shared" si="178"/>
        <v>0</v>
      </c>
      <c r="W148" s="1390">
        <f t="shared" si="178"/>
        <v>0</v>
      </c>
      <c r="X148" s="1390">
        <f t="shared" si="178"/>
        <v>0</v>
      </c>
      <c r="Y148" s="1390">
        <f t="shared" si="178"/>
        <v>0</v>
      </c>
      <c r="Z148" s="1390">
        <f t="shared" si="180"/>
        <v>0</v>
      </c>
      <c r="AA148" s="1390">
        <f t="shared" si="180"/>
        <v>0</v>
      </c>
      <c r="AB148" s="1390">
        <f t="shared" si="180"/>
        <v>0</v>
      </c>
      <c r="AC148" s="1390">
        <f t="shared" si="180"/>
        <v>0</v>
      </c>
      <c r="AD148" s="1390">
        <f t="shared" si="180"/>
        <v>0</v>
      </c>
      <c r="AE148" s="1390">
        <f t="shared" si="180"/>
        <v>0</v>
      </c>
      <c r="AF148" s="1390">
        <f t="shared" si="180"/>
        <v>0</v>
      </c>
      <c r="AG148" s="1391">
        <f t="shared" si="180"/>
        <v>0</v>
      </c>
      <c r="AH148" s="1390">
        <f t="shared" si="180"/>
        <v>0</v>
      </c>
      <c r="AI148" s="1390">
        <f t="shared" si="180"/>
        <v>0</v>
      </c>
      <c r="AJ148" s="1390">
        <f t="shared" si="180"/>
        <v>0</v>
      </c>
      <c r="AK148" s="1390">
        <f t="shared" si="180"/>
        <v>0</v>
      </c>
      <c r="AL148" s="1390">
        <f t="shared" si="180"/>
        <v>0</v>
      </c>
      <c r="AM148" s="1390">
        <f t="shared" si="180"/>
        <v>0</v>
      </c>
      <c r="AN148" s="1390">
        <f t="shared" si="180"/>
        <v>0</v>
      </c>
      <c r="AO148" s="1390">
        <f t="shared" si="182"/>
        <v>0</v>
      </c>
      <c r="AP148" s="1390">
        <f t="shared" si="182"/>
        <v>0</v>
      </c>
      <c r="AQ148" s="1390">
        <f t="shared" si="182"/>
        <v>0</v>
      </c>
      <c r="AR148" s="1390">
        <f t="shared" si="182"/>
        <v>0</v>
      </c>
      <c r="AS148" s="1391">
        <f t="shared" si="182"/>
        <v>0</v>
      </c>
      <c r="AT148" s="1390">
        <f t="shared" si="182"/>
        <v>0</v>
      </c>
      <c r="AU148" s="1390">
        <f t="shared" si="182"/>
        <v>0</v>
      </c>
      <c r="AV148" s="1390">
        <f t="shared" si="182"/>
        <v>0</v>
      </c>
      <c r="AW148" s="1390">
        <f t="shared" si="182"/>
        <v>0</v>
      </c>
      <c r="AX148" s="1390">
        <f t="shared" si="182"/>
        <v>0</v>
      </c>
      <c r="AY148" s="1390">
        <f t="shared" si="182"/>
        <v>0</v>
      </c>
      <c r="AZ148" s="1390">
        <f t="shared" si="182"/>
        <v>0</v>
      </c>
      <c r="BA148" s="1390">
        <f t="shared" si="182"/>
        <v>0</v>
      </c>
      <c r="BB148" s="1390">
        <f t="shared" si="182"/>
        <v>0</v>
      </c>
      <c r="BC148" s="1390">
        <f t="shared" si="182"/>
        <v>0</v>
      </c>
      <c r="BD148" s="1390">
        <f t="shared" si="182"/>
        <v>0</v>
      </c>
      <c r="BE148" s="1391">
        <f t="shared" si="183"/>
        <v>0</v>
      </c>
      <c r="BF148" s="1390">
        <f t="shared" si="183"/>
        <v>0</v>
      </c>
      <c r="BG148" s="1390">
        <f t="shared" si="183"/>
        <v>0</v>
      </c>
      <c r="BH148" s="1390">
        <f t="shared" si="183"/>
        <v>0</v>
      </c>
      <c r="BI148" s="1390">
        <f t="shared" si="183"/>
        <v>0</v>
      </c>
      <c r="BJ148" s="1390">
        <f t="shared" si="183"/>
        <v>0</v>
      </c>
      <c r="BK148" s="1390">
        <f t="shared" si="183"/>
        <v>0</v>
      </c>
      <c r="BL148" s="1390">
        <f t="shared" si="183"/>
        <v>0</v>
      </c>
      <c r="BM148" s="1390">
        <f t="shared" si="183"/>
        <v>0</v>
      </c>
      <c r="BN148" s="1390">
        <f t="shared" si="183"/>
        <v>0</v>
      </c>
      <c r="BO148" s="1390">
        <f t="shared" si="183"/>
        <v>0</v>
      </c>
      <c r="BP148" s="1390">
        <f t="shared" si="183"/>
        <v>0</v>
      </c>
      <c r="BQ148" s="1390">
        <f t="shared" si="183"/>
        <v>0</v>
      </c>
      <c r="BR148" s="1390">
        <f t="shared" si="183"/>
        <v>0</v>
      </c>
      <c r="BS148" s="1390">
        <f t="shared" si="183"/>
        <v>0</v>
      </c>
      <c r="BT148" s="1390">
        <f t="shared" si="183"/>
        <v>0</v>
      </c>
      <c r="BU148" s="1390">
        <f t="shared" si="186"/>
        <v>0</v>
      </c>
      <c r="BV148" s="1390">
        <f t="shared" si="186"/>
        <v>0</v>
      </c>
      <c r="BW148" s="1390">
        <f t="shared" si="186"/>
        <v>0</v>
      </c>
      <c r="BX148" s="1390">
        <f t="shared" si="186"/>
        <v>0</v>
      </c>
      <c r="BY148" s="1390">
        <f t="shared" si="186"/>
        <v>0</v>
      </c>
      <c r="BZ148" s="1390">
        <f t="shared" si="186"/>
        <v>0</v>
      </c>
      <c r="CA148" s="1390">
        <f t="shared" si="186"/>
        <v>0</v>
      </c>
      <c r="CB148" s="1390">
        <f t="shared" si="186"/>
        <v>0</v>
      </c>
      <c r="CC148" s="1390">
        <f t="shared" si="186"/>
        <v>0</v>
      </c>
      <c r="CD148" s="1390">
        <f t="shared" si="186"/>
        <v>0</v>
      </c>
      <c r="CE148" s="1390">
        <f t="shared" si="186"/>
        <v>0</v>
      </c>
      <c r="CF148" s="1390">
        <f t="shared" si="186"/>
        <v>0</v>
      </c>
      <c r="CG148" s="1390">
        <f t="shared" si="186"/>
        <v>0</v>
      </c>
      <c r="CH148" s="1390">
        <f t="shared" si="186"/>
        <v>0</v>
      </c>
      <c r="CI148" s="1390">
        <f t="shared" si="186"/>
        <v>0</v>
      </c>
      <c r="CJ148" s="1390">
        <f t="shared" si="186"/>
        <v>0</v>
      </c>
      <c r="CK148" s="1390">
        <f t="shared" si="186"/>
        <v>0</v>
      </c>
      <c r="CL148" s="1390">
        <f t="shared" si="186"/>
        <v>0</v>
      </c>
      <c r="CM148" s="1390">
        <f t="shared" si="186"/>
        <v>0</v>
      </c>
      <c r="CN148" s="1390">
        <f t="shared" si="186"/>
        <v>0</v>
      </c>
      <c r="CO148" s="1390">
        <f t="shared" si="186"/>
        <v>0</v>
      </c>
      <c r="CP148" s="1390">
        <f t="shared" si="181"/>
        <v>0</v>
      </c>
      <c r="CQ148" s="1390">
        <f t="shared" si="181"/>
        <v>0</v>
      </c>
      <c r="CR148" s="1390">
        <f t="shared" si="181"/>
        <v>0</v>
      </c>
      <c r="CS148" s="1390">
        <f t="shared" si="181"/>
        <v>0</v>
      </c>
      <c r="CT148" s="1390">
        <f t="shared" si="181"/>
        <v>0</v>
      </c>
      <c r="CU148" s="1390">
        <f t="shared" si="181"/>
        <v>0</v>
      </c>
      <c r="CV148" s="1390">
        <f t="shared" si="181"/>
        <v>0</v>
      </c>
      <c r="CW148" s="1390">
        <f t="shared" si="181"/>
        <v>0</v>
      </c>
      <c r="CX148" s="1390">
        <f t="shared" si="181"/>
        <v>0</v>
      </c>
      <c r="CY148" s="1390">
        <f t="shared" si="187"/>
        <v>0</v>
      </c>
      <c r="CZ148" s="1390">
        <f t="shared" si="187"/>
        <v>0</v>
      </c>
      <c r="DA148" s="1390">
        <f t="shared" si="187"/>
        <v>0</v>
      </c>
      <c r="DB148" s="1390">
        <f t="shared" si="187"/>
        <v>0</v>
      </c>
      <c r="DC148" s="1390">
        <f t="shared" si="187"/>
        <v>0</v>
      </c>
      <c r="DD148" s="1390">
        <f t="shared" si="187"/>
        <v>0</v>
      </c>
      <c r="DE148" s="1390">
        <f t="shared" si="187"/>
        <v>0</v>
      </c>
      <c r="DF148" s="1390">
        <f t="shared" si="187"/>
        <v>0</v>
      </c>
      <c r="DG148" s="1390">
        <f t="shared" si="187"/>
        <v>0</v>
      </c>
      <c r="DH148" s="1390">
        <f t="shared" si="187"/>
        <v>0</v>
      </c>
      <c r="DI148" s="1390">
        <f t="shared" si="187"/>
        <v>0</v>
      </c>
      <c r="DJ148" s="1390">
        <f t="shared" si="187"/>
        <v>0</v>
      </c>
      <c r="DK148" s="1390">
        <f t="shared" si="188"/>
        <v>0</v>
      </c>
      <c r="DL148" s="1390">
        <f t="shared" si="188"/>
        <v>0</v>
      </c>
      <c r="DM148" s="1390">
        <f t="shared" si="188"/>
        <v>0</v>
      </c>
      <c r="DN148" s="1390">
        <f t="shared" si="188"/>
        <v>0</v>
      </c>
      <c r="DO148" s="1390">
        <f t="shared" si="188"/>
        <v>0</v>
      </c>
      <c r="DP148" s="1390">
        <f t="shared" si="188"/>
        <v>0</v>
      </c>
      <c r="DQ148" s="1390">
        <f t="shared" si="188"/>
        <v>0</v>
      </c>
      <c r="DR148" s="1390">
        <f t="shared" si="188"/>
        <v>0</v>
      </c>
      <c r="DS148" s="1390">
        <f t="shared" si="188"/>
        <v>0</v>
      </c>
      <c r="DT148" s="1390">
        <f t="shared" si="188"/>
        <v>0</v>
      </c>
      <c r="DU148" s="1390">
        <f t="shared" si="188"/>
        <v>0</v>
      </c>
      <c r="DV148" s="1390">
        <f t="shared" si="188"/>
        <v>0</v>
      </c>
      <c r="DW148" s="1390">
        <f t="shared" si="188"/>
        <v>0</v>
      </c>
      <c r="DX148" s="1390">
        <f t="shared" si="188"/>
        <v>0</v>
      </c>
      <c r="DY148" s="1390">
        <f t="shared" si="188"/>
        <v>0</v>
      </c>
      <c r="DZ148" s="1390">
        <f t="shared" si="188"/>
        <v>0</v>
      </c>
      <c r="EA148" s="1390">
        <f t="shared" si="184"/>
        <v>0</v>
      </c>
      <c r="EB148" s="1390">
        <f t="shared" si="184"/>
        <v>0</v>
      </c>
      <c r="EC148" s="1390">
        <f t="shared" si="184"/>
        <v>0</v>
      </c>
      <c r="ED148" s="1390">
        <f t="shared" si="184"/>
        <v>0</v>
      </c>
      <c r="EE148" s="1390">
        <f t="shared" si="184"/>
        <v>0</v>
      </c>
      <c r="EF148" s="1390">
        <f t="shared" si="184"/>
        <v>0</v>
      </c>
      <c r="EG148" s="1390">
        <f t="shared" si="184"/>
        <v>0</v>
      </c>
      <c r="EH148" s="1390">
        <f t="shared" si="184"/>
        <v>0</v>
      </c>
      <c r="EI148" s="1390">
        <f t="shared" si="184"/>
        <v>8113041.3475639215</v>
      </c>
      <c r="EJ148" s="1390">
        <f t="shared" si="184"/>
        <v>7851330.3363521826</v>
      </c>
      <c r="EK148" s="1390">
        <f t="shared" si="184"/>
        <v>8113041.3475639215</v>
      </c>
    </row>
  </sheetData>
  <pageMargins left="0.7" right="0.7" top="0.75" bottom="0.75" header="0.3" footer="0.3"/>
  <pageSetup orientation="portrait" horizontalDpi="0" verticalDpi="0"/>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018B9-7AAD-FC4F-BDBC-56B020B61674}">
  <sheetPr>
    <tabColor theme="9"/>
  </sheetPr>
  <dimension ref="B1:P44"/>
  <sheetViews>
    <sheetView topLeftCell="A4" workbookViewId="0">
      <selection activeCell="F6" sqref="F6"/>
    </sheetView>
  </sheetViews>
  <sheetFormatPr baseColWidth="10" defaultColWidth="9.1640625" defaultRowHeight="14"/>
  <cols>
    <col min="1" max="1" width="1.6640625" style="482" customWidth="1"/>
    <col min="2" max="2" width="18.83203125" style="482" customWidth="1"/>
    <col min="3" max="3" width="9.33203125" style="482" customWidth="1"/>
    <col min="4" max="5" width="14.5" style="482" bestFit="1" customWidth="1"/>
    <col min="6" max="6" width="14.5" style="520" bestFit="1" customWidth="1"/>
    <col min="7" max="7" width="14.5" style="521" bestFit="1" customWidth="1"/>
    <col min="8" max="8" width="13.83203125" style="520" bestFit="1" customWidth="1"/>
    <col min="9" max="9" width="13.83203125" style="482" bestFit="1" customWidth="1"/>
    <col min="10" max="10" width="19.5" style="482" bestFit="1" customWidth="1"/>
    <col min="11" max="11" width="17.5" style="482" bestFit="1" customWidth="1"/>
    <col min="12" max="12" width="21.83203125" style="482" customWidth="1"/>
    <col min="13" max="13" width="15.6640625" style="482" bestFit="1" customWidth="1"/>
    <col min="14" max="14" width="16.83203125" style="482" customWidth="1"/>
    <col min="15" max="15" width="4" style="482" customWidth="1"/>
    <col min="16" max="16" width="14" style="482" bestFit="1" customWidth="1"/>
    <col min="17" max="256" width="9.1640625" style="482"/>
    <col min="257" max="257" width="1.6640625" style="482" customWidth="1"/>
    <col min="258" max="258" width="16.33203125" style="482" customWidth="1"/>
    <col min="259" max="259" width="9.6640625" style="482" customWidth="1"/>
    <col min="260" max="270" width="12.6640625" style="482" customWidth="1"/>
    <col min="271" max="512" width="9.1640625" style="482"/>
    <col min="513" max="513" width="1.6640625" style="482" customWidth="1"/>
    <col min="514" max="514" width="16.33203125" style="482" customWidth="1"/>
    <col min="515" max="515" width="9.6640625" style="482" customWidth="1"/>
    <col min="516" max="526" width="12.6640625" style="482" customWidth="1"/>
    <col min="527" max="768" width="9.1640625" style="482"/>
    <col min="769" max="769" width="1.6640625" style="482" customWidth="1"/>
    <col min="770" max="770" width="16.33203125" style="482" customWidth="1"/>
    <col min="771" max="771" width="9.6640625" style="482" customWidth="1"/>
    <col min="772" max="782" width="12.6640625" style="482" customWidth="1"/>
    <col min="783" max="1024" width="9.1640625" style="482"/>
    <col min="1025" max="1025" width="1.6640625" style="482" customWidth="1"/>
    <col min="1026" max="1026" width="16.33203125" style="482" customWidth="1"/>
    <col min="1027" max="1027" width="9.6640625" style="482" customWidth="1"/>
    <col min="1028" max="1038" width="12.6640625" style="482" customWidth="1"/>
    <col min="1039" max="1280" width="9.1640625" style="482"/>
    <col min="1281" max="1281" width="1.6640625" style="482" customWidth="1"/>
    <col min="1282" max="1282" width="16.33203125" style="482" customWidth="1"/>
    <col min="1283" max="1283" width="9.6640625" style="482" customWidth="1"/>
    <col min="1284" max="1294" width="12.6640625" style="482" customWidth="1"/>
    <col min="1295" max="1536" width="9.1640625" style="482"/>
    <col min="1537" max="1537" width="1.6640625" style="482" customWidth="1"/>
    <col min="1538" max="1538" width="16.33203125" style="482" customWidth="1"/>
    <col min="1539" max="1539" width="9.6640625" style="482" customWidth="1"/>
    <col min="1540" max="1550" width="12.6640625" style="482" customWidth="1"/>
    <col min="1551" max="1792" width="9.1640625" style="482"/>
    <col min="1793" max="1793" width="1.6640625" style="482" customWidth="1"/>
    <col min="1794" max="1794" width="16.33203125" style="482" customWidth="1"/>
    <col min="1795" max="1795" width="9.6640625" style="482" customWidth="1"/>
    <col min="1796" max="1806" width="12.6640625" style="482" customWidth="1"/>
    <col min="1807" max="2048" width="9.1640625" style="482"/>
    <col min="2049" max="2049" width="1.6640625" style="482" customWidth="1"/>
    <col min="2050" max="2050" width="16.33203125" style="482" customWidth="1"/>
    <col min="2051" max="2051" width="9.6640625" style="482" customWidth="1"/>
    <col min="2052" max="2062" width="12.6640625" style="482" customWidth="1"/>
    <col min="2063" max="2304" width="9.1640625" style="482"/>
    <col min="2305" max="2305" width="1.6640625" style="482" customWidth="1"/>
    <col min="2306" max="2306" width="16.33203125" style="482" customWidth="1"/>
    <col min="2307" max="2307" width="9.6640625" style="482" customWidth="1"/>
    <col min="2308" max="2318" width="12.6640625" style="482" customWidth="1"/>
    <col min="2319" max="2560" width="9.1640625" style="482"/>
    <col min="2561" max="2561" width="1.6640625" style="482" customWidth="1"/>
    <col min="2562" max="2562" width="16.33203125" style="482" customWidth="1"/>
    <col min="2563" max="2563" width="9.6640625" style="482" customWidth="1"/>
    <col min="2564" max="2574" width="12.6640625" style="482" customWidth="1"/>
    <col min="2575" max="2816" width="9.1640625" style="482"/>
    <col min="2817" max="2817" width="1.6640625" style="482" customWidth="1"/>
    <col min="2818" max="2818" width="16.33203125" style="482" customWidth="1"/>
    <col min="2819" max="2819" width="9.6640625" style="482" customWidth="1"/>
    <col min="2820" max="2830" width="12.6640625" style="482" customWidth="1"/>
    <col min="2831" max="3072" width="9.1640625" style="482"/>
    <col min="3073" max="3073" width="1.6640625" style="482" customWidth="1"/>
    <col min="3074" max="3074" width="16.33203125" style="482" customWidth="1"/>
    <col min="3075" max="3075" width="9.6640625" style="482" customWidth="1"/>
    <col min="3076" max="3086" width="12.6640625" style="482" customWidth="1"/>
    <col min="3087" max="3328" width="9.1640625" style="482"/>
    <col min="3329" max="3329" width="1.6640625" style="482" customWidth="1"/>
    <col min="3330" max="3330" width="16.33203125" style="482" customWidth="1"/>
    <col min="3331" max="3331" width="9.6640625" style="482" customWidth="1"/>
    <col min="3332" max="3342" width="12.6640625" style="482" customWidth="1"/>
    <col min="3343" max="3584" width="9.1640625" style="482"/>
    <col min="3585" max="3585" width="1.6640625" style="482" customWidth="1"/>
    <col min="3586" max="3586" width="16.33203125" style="482" customWidth="1"/>
    <col min="3587" max="3587" width="9.6640625" style="482" customWidth="1"/>
    <col min="3588" max="3598" width="12.6640625" style="482" customWidth="1"/>
    <col min="3599" max="3840" width="9.1640625" style="482"/>
    <col min="3841" max="3841" width="1.6640625" style="482" customWidth="1"/>
    <col min="3842" max="3842" width="16.33203125" style="482" customWidth="1"/>
    <col min="3843" max="3843" width="9.6640625" style="482" customWidth="1"/>
    <col min="3844" max="3854" width="12.6640625" style="482" customWidth="1"/>
    <col min="3855" max="4096" width="9.1640625" style="482"/>
    <col min="4097" max="4097" width="1.6640625" style="482" customWidth="1"/>
    <col min="4098" max="4098" width="16.33203125" style="482" customWidth="1"/>
    <col min="4099" max="4099" width="9.6640625" style="482" customWidth="1"/>
    <col min="4100" max="4110" width="12.6640625" style="482" customWidth="1"/>
    <col min="4111" max="4352" width="9.1640625" style="482"/>
    <col min="4353" max="4353" width="1.6640625" style="482" customWidth="1"/>
    <col min="4354" max="4354" width="16.33203125" style="482" customWidth="1"/>
    <col min="4355" max="4355" width="9.6640625" style="482" customWidth="1"/>
    <col min="4356" max="4366" width="12.6640625" style="482" customWidth="1"/>
    <col min="4367" max="4608" width="9.1640625" style="482"/>
    <col min="4609" max="4609" width="1.6640625" style="482" customWidth="1"/>
    <col min="4610" max="4610" width="16.33203125" style="482" customWidth="1"/>
    <col min="4611" max="4611" width="9.6640625" style="482" customWidth="1"/>
    <col min="4612" max="4622" width="12.6640625" style="482" customWidth="1"/>
    <col min="4623" max="4864" width="9.1640625" style="482"/>
    <col min="4865" max="4865" width="1.6640625" style="482" customWidth="1"/>
    <col min="4866" max="4866" width="16.33203125" style="482" customWidth="1"/>
    <col min="4867" max="4867" width="9.6640625" style="482" customWidth="1"/>
    <col min="4868" max="4878" width="12.6640625" style="482" customWidth="1"/>
    <col min="4879" max="5120" width="9.1640625" style="482"/>
    <col min="5121" max="5121" width="1.6640625" style="482" customWidth="1"/>
    <col min="5122" max="5122" width="16.33203125" style="482" customWidth="1"/>
    <col min="5123" max="5123" width="9.6640625" style="482" customWidth="1"/>
    <col min="5124" max="5134" width="12.6640625" style="482" customWidth="1"/>
    <col min="5135" max="5376" width="9.1640625" style="482"/>
    <col min="5377" max="5377" width="1.6640625" style="482" customWidth="1"/>
    <col min="5378" max="5378" width="16.33203125" style="482" customWidth="1"/>
    <col min="5379" max="5379" width="9.6640625" style="482" customWidth="1"/>
    <col min="5380" max="5390" width="12.6640625" style="482" customWidth="1"/>
    <col min="5391" max="5632" width="9.1640625" style="482"/>
    <col min="5633" max="5633" width="1.6640625" style="482" customWidth="1"/>
    <col min="5634" max="5634" width="16.33203125" style="482" customWidth="1"/>
    <col min="5635" max="5635" width="9.6640625" style="482" customWidth="1"/>
    <col min="5636" max="5646" width="12.6640625" style="482" customWidth="1"/>
    <col min="5647" max="5888" width="9.1640625" style="482"/>
    <col min="5889" max="5889" width="1.6640625" style="482" customWidth="1"/>
    <col min="5890" max="5890" width="16.33203125" style="482" customWidth="1"/>
    <col min="5891" max="5891" width="9.6640625" style="482" customWidth="1"/>
    <col min="5892" max="5902" width="12.6640625" style="482" customWidth="1"/>
    <col min="5903" max="6144" width="9.1640625" style="482"/>
    <col min="6145" max="6145" width="1.6640625" style="482" customWidth="1"/>
    <col min="6146" max="6146" width="16.33203125" style="482" customWidth="1"/>
    <col min="6147" max="6147" width="9.6640625" style="482" customWidth="1"/>
    <col min="6148" max="6158" width="12.6640625" style="482" customWidth="1"/>
    <col min="6159" max="6400" width="9.1640625" style="482"/>
    <col min="6401" max="6401" width="1.6640625" style="482" customWidth="1"/>
    <col min="6402" max="6402" width="16.33203125" style="482" customWidth="1"/>
    <col min="6403" max="6403" width="9.6640625" style="482" customWidth="1"/>
    <col min="6404" max="6414" width="12.6640625" style="482" customWidth="1"/>
    <col min="6415" max="6656" width="9.1640625" style="482"/>
    <col min="6657" max="6657" width="1.6640625" style="482" customWidth="1"/>
    <col min="6658" max="6658" width="16.33203125" style="482" customWidth="1"/>
    <col min="6659" max="6659" width="9.6640625" style="482" customWidth="1"/>
    <col min="6660" max="6670" width="12.6640625" style="482" customWidth="1"/>
    <col min="6671" max="6912" width="9.1640625" style="482"/>
    <col min="6913" max="6913" width="1.6640625" style="482" customWidth="1"/>
    <col min="6914" max="6914" width="16.33203125" style="482" customWidth="1"/>
    <col min="6915" max="6915" width="9.6640625" style="482" customWidth="1"/>
    <col min="6916" max="6926" width="12.6640625" style="482" customWidth="1"/>
    <col min="6927" max="7168" width="9.1640625" style="482"/>
    <col min="7169" max="7169" width="1.6640625" style="482" customWidth="1"/>
    <col min="7170" max="7170" width="16.33203125" style="482" customWidth="1"/>
    <col min="7171" max="7171" width="9.6640625" style="482" customWidth="1"/>
    <col min="7172" max="7182" width="12.6640625" style="482" customWidth="1"/>
    <col min="7183" max="7424" width="9.1640625" style="482"/>
    <col min="7425" max="7425" width="1.6640625" style="482" customWidth="1"/>
    <col min="7426" max="7426" width="16.33203125" style="482" customWidth="1"/>
    <col min="7427" max="7427" width="9.6640625" style="482" customWidth="1"/>
    <col min="7428" max="7438" width="12.6640625" style="482" customWidth="1"/>
    <col min="7439" max="7680" width="9.1640625" style="482"/>
    <col min="7681" max="7681" width="1.6640625" style="482" customWidth="1"/>
    <col min="7682" max="7682" width="16.33203125" style="482" customWidth="1"/>
    <col min="7683" max="7683" width="9.6640625" style="482" customWidth="1"/>
    <col min="7684" max="7694" width="12.6640625" style="482" customWidth="1"/>
    <col min="7695" max="7936" width="9.1640625" style="482"/>
    <col min="7937" max="7937" width="1.6640625" style="482" customWidth="1"/>
    <col min="7938" max="7938" width="16.33203125" style="482" customWidth="1"/>
    <col min="7939" max="7939" width="9.6640625" style="482" customWidth="1"/>
    <col min="7940" max="7950" width="12.6640625" style="482" customWidth="1"/>
    <col min="7951" max="8192" width="9.1640625" style="482"/>
    <col min="8193" max="8193" width="1.6640625" style="482" customWidth="1"/>
    <col min="8194" max="8194" width="16.33203125" style="482" customWidth="1"/>
    <col min="8195" max="8195" width="9.6640625" style="482" customWidth="1"/>
    <col min="8196" max="8206" width="12.6640625" style="482" customWidth="1"/>
    <col min="8207" max="8448" width="9.1640625" style="482"/>
    <col min="8449" max="8449" width="1.6640625" style="482" customWidth="1"/>
    <col min="8450" max="8450" width="16.33203125" style="482" customWidth="1"/>
    <col min="8451" max="8451" width="9.6640625" style="482" customWidth="1"/>
    <col min="8452" max="8462" width="12.6640625" style="482" customWidth="1"/>
    <col min="8463" max="8704" width="9.1640625" style="482"/>
    <col min="8705" max="8705" width="1.6640625" style="482" customWidth="1"/>
    <col min="8706" max="8706" width="16.33203125" style="482" customWidth="1"/>
    <col min="8707" max="8707" width="9.6640625" style="482" customWidth="1"/>
    <col min="8708" max="8718" width="12.6640625" style="482" customWidth="1"/>
    <col min="8719" max="8960" width="9.1640625" style="482"/>
    <col min="8961" max="8961" width="1.6640625" style="482" customWidth="1"/>
    <col min="8962" max="8962" width="16.33203125" style="482" customWidth="1"/>
    <col min="8963" max="8963" width="9.6640625" style="482" customWidth="1"/>
    <col min="8964" max="8974" width="12.6640625" style="482" customWidth="1"/>
    <col min="8975" max="9216" width="9.1640625" style="482"/>
    <col min="9217" max="9217" width="1.6640625" style="482" customWidth="1"/>
    <col min="9218" max="9218" width="16.33203125" style="482" customWidth="1"/>
    <col min="9219" max="9219" width="9.6640625" style="482" customWidth="1"/>
    <col min="9220" max="9230" width="12.6640625" style="482" customWidth="1"/>
    <col min="9231" max="9472" width="9.1640625" style="482"/>
    <col min="9473" max="9473" width="1.6640625" style="482" customWidth="1"/>
    <col min="9474" max="9474" width="16.33203125" style="482" customWidth="1"/>
    <col min="9475" max="9475" width="9.6640625" style="482" customWidth="1"/>
    <col min="9476" max="9486" width="12.6640625" style="482" customWidth="1"/>
    <col min="9487" max="9728" width="9.1640625" style="482"/>
    <col min="9729" max="9729" width="1.6640625" style="482" customWidth="1"/>
    <col min="9730" max="9730" width="16.33203125" style="482" customWidth="1"/>
    <col min="9731" max="9731" width="9.6640625" style="482" customWidth="1"/>
    <col min="9732" max="9742" width="12.6640625" style="482" customWidth="1"/>
    <col min="9743" max="9984" width="9.1640625" style="482"/>
    <col min="9985" max="9985" width="1.6640625" style="482" customWidth="1"/>
    <col min="9986" max="9986" width="16.33203125" style="482" customWidth="1"/>
    <col min="9987" max="9987" width="9.6640625" style="482" customWidth="1"/>
    <col min="9988" max="9998" width="12.6640625" style="482" customWidth="1"/>
    <col min="9999" max="10240" width="9.1640625" style="482"/>
    <col min="10241" max="10241" width="1.6640625" style="482" customWidth="1"/>
    <col min="10242" max="10242" width="16.33203125" style="482" customWidth="1"/>
    <col min="10243" max="10243" width="9.6640625" style="482" customWidth="1"/>
    <col min="10244" max="10254" width="12.6640625" style="482" customWidth="1"/>
    <col min="10255" max="10496" width="9.1640625" style="482"/>
    <col min="10497" max="10497" width="1.6640625" style="482" customWidth="1"/>
    <col min="10498" max="10498" width="16.33203125" style="482" customWidth="1"/>
    <col min="10499" max="10499" width="9.6640625" style="482" customWidth="1"/>
    <col min="10500" max="10510" width="12.6640625" style="482" customWidth="1"/>
    <col min="10511" max="10752" width="9.1640625" style="482"/>
    <col min="10753" max="10753" width="1.6640625" style="482" customWidth="1"/>
    <col min="10754" max="10754" width="16.33203125" style="482" customWidth="1"/>
    <col min="10755" max="10755" width="9.6640625" style="482" customWidth="1"/>
    <col min="10756" max="10766" width="12.6640625" style="482" customWidth="1"/>
    <col min="10767" max="11008" width="9.1640625" style="482"/>
    <col min="11009" max="11009" width="1.6640625" style="482" customWidth="1"/>
    <col min="11010" max="11010" width="16.33203125" style="482" customWidth="1"/>
    <col min="11011" max="11011" width="9.6640625" style="482" customWidth="1"/>
    <col min="11012" max="11022" width="12.6640625" style="482" customWidth="1"/>
    <col min="11023" max="11264" width="9.1640625" style="482"/>
    <col min="11265" max="11265" width="1.6640625" style="482" customWidth="1"/>
    <col min="11266" max="11266" width="16.33203125" style="482" customWidth="1"/>
    <col min="11267" max="11267" width="9.6640625" style="482" customWidth="1"/>
    <col min="11268" max="11278" width="12.6640625" style="482" customWidth="1"/>
    <col min="11279" max="11520" width="9.1640625" style="482"/>
    <col min="11521" max="11521" width="1.6640625" style="482" customWidth="1"/>
    <col min="11522" max="11522" width="16.33203125" style="482" customWidth="1"/>
    <col min="11523" max="11523" width="9.6640625" style="482" customWidth="1"/>
    <col min="11524" max="11534" width="12.6640625" style="482" customWidth="1"/>
    <col min="11535" max="11776" width="9.1640625" style="482"/>
    <col min="11777" max="11777" width="1.6640625" style="482" customWidth="1"/>
    <col min="11778" max="11778" width="16.33203125" style="482" customWidth="1"/>
    <col min="11779" max="11779" width="9.6640625" style="482" customWidth="1"/>
    <col min="11780" max="11790" width="12.6640625" style="482" customWidth="1"/>
    <col min="11791" max="12032" width="9.1640625" style="482"/>
    <col min="12033" max="12033" width="1.6640625" style="482" customWidth="1"/>
    <col min="12034" max="12034" width="16.33203125" style="482" customWidth="1"/>
    <col min="12035" max="12035" width="9.6640625" style="482" customWidth="1"/>
    <col min="12036" max="12046" width="12.6640625" style="482" customWidth="1"/>
    <col min="12047" max="12288" width="9.1640625" style="482"/>
    <col min="12289" max="12289" width="1.6640625" style="482" customWidth="1"/>
    <col min="12290" max="12290" width="16.33203125" style="482" customWidth="1"/>
    <col min="12291" max="12291" width="9.6640625" style="482" customWidth="1"/>
    <col min="12292" max="12302" width="12.6640625" style="482" customWidth="1"/>
    <col min="12303" max="12544" width="9.1640625" style="482"/>
    <col min="12545" max="12545" width="1.6640625" style="482" customWidth="1"/>
    <col min="12546" max="12546" width="16.33203125" style="482" customWidth="1"/>
    <col min="12547" max="12547" width="9.6640625" style="482" customWidth="1"/>
    <col min="12548" max="12558" width="12.6640625" style="482" customWidth="1"/>
    <col min="12559" max="12800" width="9.1640625" style="482"/>
    <col min="12801" max="12801" width="1.6640625" style="482" customWidth="1"/>
    <col min="12802" max="12802" width="16.33203125" style="482" customWidth="1"/>
    <col min="12803" max="12803" width="9.6640625" style="482" customWidth="1"/>
    <col min="12804" max="12814" width="12.6640625" style="482" customWidth="1"/>
    <col min="12815" max="13056" width="9.1640625" style="482"/>
    <col min="13057" max="13057" width="1.6640625" style="482" customWidth="1"/>
    <col min="13058" max="13058" width="16.33203125" style="482" customWidth="1"/>
    <col min="13059" max="13059" width="9.6640625" style="482" customWidth="1"/>
    <col min="13060" max="13070" width="12.6640625" style="482" customWidth="1"/>
    <col min="13071" max="13312" width="9.1640625" style="482"/>
    <col min="13313" max="13313" width="1.6640625" style="482" customWidth="1"/>
    <col min="13314" max="13314" width="16.33203125" style="482" customWidth="1"/>
    <col min="13315" max="13315" width="9.6640625" style="482" customWidth="1"/>
    <col min="13316" max="13326" width="12.6640625" style="482" customWidth="1"/>
    <col min="13327" max="13568" width="9.1640625" style="482"/>
    <col min="13569" max="13569" width="1.6640625" style="482" customWidth="1"/>
    <col min="13570" max="13570" width="16.33203125" style="482" customWidth="1"/>
    <col min="13571" max="13571" width="9.6640625" style="482" customWidth="1"/>
    <col min="13572" max="13582" width="12.6640625" style="482" customWidth="1"/>
    <col min="13583" max="13824" width="9.1640625" style="482"/>
    <col min="13825" max="13825" width="1.6640625" style="482" customWidth="1"/>
    <col min="13826" max="13826" width="16.33203125" style="482" customWidth="1"/>
    <col min="13827" max="13827" width="9.6640625" style="482" customWidth="1"/>
    <col min="13828" max="13838" width="12.6640625" style="482" customWidth="1"/>
    <col min="13839" max="14080" width="9.1640625" style="482"/>
    <col min="14081" max="14081" width="1.6640625" style="482" customWidth="1"/>
    <col min="14082" max="14082" width="16.33203125" style="482" customWidth="1"/>
    <col min="14083" max="14083" width="9.6640625" style="482" customWidth="1"/>
    <col min="14084" max="14094" width="12.6640625" style="482" customWidth="1"/>
    <col min="14095" max="14336" width="9.1640625" style="482"/>
    <col min="14337" max="14337" width="1.6640625" style="482" customWidth="1"/>
    <col min="14338" max="14338" width="16.33203125" style="482" customWidth="1"/>
    <col min="14339" max="14339" width="9.6640625" style="482" customWidth="1"/>
    <col min="14340" max="14350" width="12.6640625" style="482" customWidth="1"/>
    <col min="14351" max="14592" width="9.1640625" style="482"/>
    <col min="14593" max="14593" width="1.6640625" style="482" customWidth="1"/>
    <col min="14594" max="14594" width="16.33203125" style="482" customWidth="1"/>
    <col min="14595" max="14595" width="9.6640625" style="482" customWidth="1"/>
    <col min="14596" max="14606" width="12.6640625" style="482" customWidth="1"/>
    <col min="14607" max="14848" width="9.1640625" style="482"/>
    <col min="14849" max="14849" width="1.6640625" style="482" customWidth="1"/>
    <col min="14850" max="14850" width="16.33203125" style="482" customWidth="1"/>
    <col min="14851" max="14851" width="9.6640625" style="482" customWidth="1"/>
    <col min="14852" max="14862" width="12.6640625" style="482" customWidth="1"/>
    <col min="14863" max="15104" width="9.1640625" style="482"/>
    <col min="15105" max="15105" width="1.6640625" style="482" customWidth="1"/>
    <col min="15106" max="15106" width="16.33203125" style="482" customWidth="1"/>
    <col min="15107" max="15107" width="9.6640625" style="482" customWidth="1"/>
    <col min="15108" max="15118" width="12.6640625" style="482" customWidth="1"/>
    <col min="15119" max="15360" width="9.1640625" style="482"/>
    <col min="15361" max="15361" width="1.6640625" style="482" customWidth="1"/>
    <col min="15362" max="15362" width="16.33203125" style="482" customWidth="1"/>
    <col min="15363" max="15363" width="9.6640625" style="482" customWidth="1"/>
    <col min="15364" max="15374" width="12.6640625" style="482" customWidth="1"/>
    <col min="15375" max="15616" width="9.1640625" style="482"/>
    <col min="15617" max="15617" width="1.6640625" style="482" customWidth="1"/>
    <col min="15618" max="15618" width="16.33203125" style="482" customWidth="1"/>
    <col min="15619" max="15619" width="9.6640625" style="482" customWidth="1"/>
    <col min="15620" max="15630" width="12.6640625" style="482" customWidth="1"/>
    <col min="15631" max="15872" width="9.1640625" style="482"/>
    <col min="15873" max="15873" width="1.6640625" style="482" customWidth="1"/>
    <col min="15874" max="15874" width="16.33203125" style="482" customWidth="1"/>
    <col min="15875" max="15875" width="9.6640625" style="482" customWidth="1"/>
    <col min="15876" max="15886" width="12.6640625" style="482" customWidth="1"/>
    <col min="15887" max="16128" width="9.1640625" style="482"/>
    <col min="16129" max="16129" width="1.6640625" style="482" customWidth="1"/>
    <col min="16130" max="16130" width="16.33203125" style="482" customWidth="1"/>
    <col min="16131" max="16131" width="9.6640625" style="482" customWidth="1"/>
    <col min="16132" max="16142" width="12.6640625" style="482" customWidth="1"/>
    <col min="16143" max="16384" width="9.1640625" style="482"/>
  </cols>
  <sheetData>
    <row r="1" spans="2:16" s="476" customFormat="1" ht="16">
      <c r="B1" s="1424" t="s">
        <v>535</v>
      </c>
      <c r="C1" s="1424"/>
      <c r="D1" s="473"/>
      <c r="E1" s="473"/>
      <c r="F1" s="473"/>
      <c r="G1" s="473"/>
      <c r="H1" s="473"/>
      <c r="I1" s="473"/>
      <c r="J1" s="474"/>
      <c r="K1" s="475"/>
      <c r="L1" s="475"/>
      <c r="M1" s="475"/>
      <c r="N1" s="475"/>
    </row>
    <row r="2" spans="2:16" ht="16">
      <c r="B2" s="477" t="s">
        <v>536</v>
      </c>
      <c r="C2" s="477"/>
      <c r="D2" s="478"/>
      <c r="E2" s="478"/>
      <c r="F2" s="478"/>
      <c r="G2" s="479"/>
      <c r="H2" s="480"/>
      <c r="I2" s="481"/>
      <c r="J2" s="481"/>
      <c r="K2" s="481"/>
      <c r="L2" s="481"/>
      <c r="M2" s="481"/>
      <c r="N2" s="481"/>
    </row>
    <row r="3" spans="2:16" s="488" customFormat="1" ht="16">
      <c r="B3" s="483" t="s">
        <v>537</v>
      </c>
      <c r="C3" s="483"/>
      <c r="D3" s="484"/>
      <c r="E3" s="484"/>
      <c r="F3" s="484"/>
      <c r="G3" s="485"/>
      <c r="H3" s="486"/>
      <c r="I3" s="486"/>
      <c r="J3" s="487"/>
      <c r="K3" s="487"/>
      <c r="L3" s="487"/>
      <c r="M3" s="487"/>
      <c r="N3" s="487"/>
      <c r="O3" s="487"/>
    </row>
    <row r="4" spans="2:16" ht="51">
      <c r="B4" s="489" t="s">
        <v>538</v>
      </c>
      <c r="C4" s="489"/>
      <c r="D4" s="490"/>
      <c r="E4" s="491"/>
      <c r="F4" s="492"/>
      <c r="G4" s="493"/>
      <c r="H4" s="494"/>
      <c r="I4" s="690" t="s">
        <v>473</v>
      </c>
      <c r="J4" s="690" t="s">
        <v>539</v>
      </c>
      <c r="K4" s="690" t="s">
        <v>540</v>
      </c>
      <c r="L4" s="690" t="s">
        <v>541</v>
      </c>
      <c r="M4" s="690" t="s">
        <v>542</v>
      </c>
      <c r="N4" s="690" t="s">
        <v>357</v>
      </c>
      <c r="O4" s="481"/>
    </row>
    <row r="5" spans="2:16" ht="16">
      <c r="B5" s="495"/>
      <c r="C5" s="495" t="s">
        <v>543</v>
      </c>
      <c r="D5" s="481"/>
      <c r="E5" s="492"/>
      <c r="F5" s="496">
        <v>312</v>
      </c>
      <c r="G5" s="494"/>
      <c r="H5" s="497"/>
      <c r="I5" s="695">
        <v>2020</v>
      </c>
      <c r="J5" s="696">
        <v>2000</v>
      </c>
      <c r="K5" s="692">
        <f t="shared" ref="K5:K11" si="0">Total_fixed</f>
        <v>1517992.1112500001</v>
      </c>
      <c r="L5" s="691">
        <f t="shared" ref="L5:L11" si="1">J5*Variable_Unit_Cost</f>
        <v>446598</v>
      </c>
      <c r="M5" s="693">
        <f>K5+L5</f>
        <v>1964590.1112500001</v>
      </c>
      <c r="N5" s="691">
        <f>Sales_price_unit*Table2[[#This Row],[No. Units Sold]]</f>
        <v>624000</v>
      </c>
      <c r="O5" s="481"/>
      <c r="P5" s="694">
        <f t="shared" ref="P5:P11" si="2">N5-M5</f>
        <v>-1340590.1112500001</v>
      </c>
    </row>
    <row r="6" spans="2:16" ht="16">
      <c r="B6" s="483"/>
      <c r="C6" s="483" t="s">
        <v>544</v>
      </c>
      <c r="D6" s="481"/>
      <c r="E6" s="481"/>
      <c r="F6" s="498">
        <v>2000</v>
      </c>
      <c r="G6" s="499"/>
      <c r="H6" s="497"/>
      <c r="I6" s="695">
        <v>2021</v>
      </c>
      <c r="J6" s="696">
        <v>10810</v>
      </c>
      <c r="K6" s="692">
        <f t="shared" si="0"/>
        <v>1517992.1112500001</v>
      </c>
      <c r="L6" s="691">
        <f t="shared" si="1"/>
        <v>2413862.19</v>
      </c>
      <c r="M6" s="693">
        <f t="shared" ref="M6:M11" si="3">K6+L6</f>
        <v>3931854.30125</v>
      </c>
      <c r="N6" s="691">
        <f>Sales_price_unit*Table2[[#This Row],[No. Units Sold]]</f>
        <v>3372720</v>
      </c>
      <c r="O6" s="481"/>
      <c r="P6" s="694">
        <f t="shared" si="2"/>
        <v>-559134.30125000002</v>
      </c>
    </row>
    <row r="7" spans="2:16" ht="16">
      <c r="B7" s="483"/>
      <c r="C7" s="500" t="s">
        <v>545</v>
      </c>
      <c r="D7" s="481"/>
      <c r="E7" s="481"/>
      <c r="F7" s="497"/>
      <c r="G7" s="501">
        <f>IF(OR(Sales_price_unit&lt;&gt;0,Sales_volume_units&lt;&gt;0),Sales_price_unit*Sales_volume_units,0)</f>
        <v>624000</v>
      </c>
      <c r="H7" s="497"/>
      <c r="I7" s="695">
        <v>2022</v>
      </c>
      <c r="J7" s="696">
        <v>18192</v>
      </c>
      <c r="K7" s="692">
        <f t="shared" si="0"/>
        <v>1517992.1112500001</v>
      </c>
      <c r="L7" s="691">
        <f t="shared" si="1"/>
        <v>4062255.4080000003</v>
      </c>
      <c r="M7" s="693">
        <f t="shared" si="3"/>
        <v>5580247.5192499999</v>
      </c>
      <c r="N7" s="691">
        <f>Sales_price_unit*Table2[[#This Row],[No. Units Sold]]</f>
        <v>5675904</v>
      </c>
      <c r="O7" s="481"/>
      <c r="P7" s="694">
        <f t="shared" si="2"/>
        <v>95656.480750000104</v>
      </c>
    </row>
    <row r="8" spans="2:16" ht="16">
      <c r="B8" s="495"/>
      <c r="C8" s="495"/>
      <c r="D8" s="492"/>
      <c r="E8" s="492"/>
      <c r="F8" s="493"/>
      <c r="G8" s="493"/>
      <c r="H8" s="497"/>
      <c r="I8" s="695">
        <v>2023</v>
      </c>
      <c r="J8" s="696">
        <v>27343</v>
      </c>
      <c r="K8" s="692">
        <f t="shared" si="0"/>
        <v>1517992.1112500001</v>
      </c>
      <c r="L8" s="691">
        <f t="shared" si="1"/>
        <v>6105664.557</v>
      </c>
      <c r="M8" s="693">
        <f t="shared" si="3"/>
        <v>7623656.6682500001</v>
      </c>
      <c r="N8" s="691">
        <f>Sales_price_unit*Table2[[#This Row],[No. Units Sold]]</f>
        <v>8531016</v>
      </c>
      <c r="O8" s="481"/>
      <c r="P8" s="694">
        <f t="shared" si="2"/>
        <v>907359.3317499999</v>
      </c>
    </row>
    <row r="9" spans="2:16" ht="16">
      <c r="B9" s="502" t="s">
        <v>546</v>
      </c>
      <c r="C9" s="502"/>
      <c r="D9" s="503"/>
      <c r="E9" s="503"/>
      <c r="F9" s="493"/>
      <c r="G9" s="493"/>
      <c r="H9" s="497"/>
      <c r="I9" s="695">
        <v>2024</v>
      </c>
      <c r="J9" s="696">
        <v>40247</v>
      </c>
      <c r="K9" s="692">
        <f t="shared" si="0"/>
        <v>1517992.1112500001</v>
      </c>
      <c r="L9" s="691">
        <f t="shared" si="1"/>
        <v>8987114.8530000001</v>
      </c>
      <c r="M9" s="693">
        <f t="shared" si="3"/>
        <v>10505106.96425</v>
      </c>
      <c r="N9" s="691">
        <f>Sales_price_unit*Table2[[#This Row],[No. Units Sold]]</f>
        <v>12557064</v>
      </c>
      <c r="O9" s="481"/>
      <c r="P9" s="694">
        <f t="shared" si="2"/>
        <v>2051957.0357499998</v>
      </c>
    </row>
    <row r="10" spans="2:16" ht="16">
      <c r="B10" s="495"/>
      <c r="C10" s="495" t="s">
        <v>547</v>
      </c>
      <c r="D10" s="481"/>
      <c r="E10" s="492"/>
      <c r="F10" s="504">
        <v>0.01</v>
      </c>
      <c r="G10" s="493"/>
      <c r="H10" s="497"/>
      <c r="I10" s="695">
        <v>2025</v>
      </c>
      <c r="J10" s="696">
        <v>58992</v>
      </c>
      <c r="K10" s="692">
        <f t="shared" si="0"/>
        <v>1517992.1112500001</v>
      </c>
      <c r="L10" s="691">
        <f t="shared" si="1"/>
        <v>13172854.608000001</v>
      </c>
      <c r="M10" s="693">
        <f t="shared" si="3"/>
        <v>14690846.719250001</v>
      </c>
      <c r="N10" s="691">
        <f>Sales_price_unit*Table2[[#This Row],[No. Units Sold]]</f>
        <v>18405504</v>
      </c>
      <c r="O10" s="481"/>
      <c r="P10" s="694">
        <f t="shared" si="2"/>
        <v>3714657.280749999</v>
      </c>
    </row>
    <row r="11" spans="2:16" ht="16">
      <c r="B11" s="495"/>
      <c r="C11" s="495" t="s">
        <v>548</v>
      </c>
      <c r="D11" s="481"/>
      <c r="E11" s="492"/>
      <c r="F11" s="505">
        <v>8.8999999999999996E-2</v>
      </c>
      <c r="G11" s="493"/>
      <c r="H11" s="497"/>
      <c r="I11" s="695">
        <v>2026</v>
      </c>
      <c r="J11" s="696">
        <v>72534</v>
      </c>
      <c r="K11" s="692">
        <f t="shared" si="0"/>
        <v>1517992.1112500001</v>
      </c>
      <c r="L11" s="691">
        <f t="shared" si="1"/>
        <v>16196769.666000001</v>
      </c>
      <c r="M11" s="693">
        <f t="shared" si="3"/>
        <v>17714761.777249999</v>
      </c>
      <c r="N11" s="691">
        <f>Sales_price_unit*Table2[[#This Row],[No. Units Sold]]</f>
        <v>22630608</v>
      </c>
      <c r="O11" s="481"/>
      <c r="P11" s="694">
        <f t="shared" si="2"/>
        <v>4915846.2227500007</v>
      </c>
    </row>
    <row r="12" spans="2:16" ht="16">
      <c r="B12" s="495"/>
      <c r="C12" s="495" t="s">
        <v>516</v>
      </c>
      <c r="D12" s="481"/>
      <c r="E12" s="492"/>
      <c r="F12" s="504">
        <v>114</v>
      </c>
      <c r="G12" s="493"/>
      <c r="H12" s="497"/>
      <c r="I12" s="481"/>
      <c r="J12" s="481"/>
      <c r="K12" s="481"/>
      <c r="L12" s="481"/>
      <c r="M12" s="481"/>
      <c r="N12" s="481"/>
      <c r="O12" s="481"/>
      <c r="P12" s="694"/>
    </row>
    <row r="13" spans="2:16" ht="16">
      <c r="B13" s="495"/>
      <c r="C13" s="495" t="s">
        <v>549</v>
      </c>
      <c r="D13" s="481"/>
      <c r="E13" s="492"/>
      <c r="F13" s="504">
        <f>0.05*Sales_price_unit</f>
        <v>15.600000000000001</v>
      </c>
      <c r="G13" s="493"/>
      <c r="H13" s="497"/>
      <c r="I13" s="481"/>
      <c r="J13" s="481"/>
      <c r="K13" s="481"/>
      <c r="L13" s="481"/>
      <c r="M13" s="481"/>
      <c r="N13" s="481"/>
      <c r="O13" s="481"/>
      <c r="P13" s="694"/>
    </row>
    <row r="14" spans="2:16" ht="16">
      <c r="B14" s="495"/>
      <c r="C14" s="495" t="s">
        <v>550</v>
      </c>
      <c r="D14" s="481"/>
      <c r="E14" s="492"/>
      <c r="F14" s="504">
        <f>Sales_price_unit*0.3</f>
        <v>93.6</v>
      </c>
      <c r="G14" s="493"/>
      <c r="H14" s="497"/>
      <c r="I14" s="481"/>
      <c r="J14" s="481"/>
      <c r="K14" s="481"/>
      <c r="L14" s="481"/>
      <c r="M14" s="481"/>
      <c r="N14" s="481"/>
      <c r="O14" s="481"/>
      <c r="P14" s="694"/>
    </row>
    <row r="15" spans="2:16" ht="16">
      <c r="B15" s="495"/>
      <c r="C15" s="506" t="s">
        <v>551</v>
      </c>
      <c r="D15" s="481"/>
      <c r="E15" s="492"/>
      <c r="F15" s="507">
        <f>SUM(F10:F14)</f>
        <v>223.29900000000001</v>
      </c>
      <c r="G15" s="497"/>
      <c r="H15" s="497"/>
      <c r="I15" s="481"/>
      <c r="J15" s="481"/>
      <c r="K15" s="481"/>
      <c r="L15" s="481"/>
      <c r="M15" s="481"/>
      <c r="N15" s="481"/>
      <c r="O15" s="481"/>
      <c r="P15" s="694"/>
    </row>
    <row r="16" spans="2:16" ht="17" thickBot="1">
      <c r="B16" s="495"/>
      <c r="C16" s="506" t="s">
        <v>552</v>
      </c>
      <c r="D16" s="481"/>
      <c r="E16" s="492"/>
      <c r="F16" s="493"/>
      <c r="G16" s="508">
        <f>IF(Variable_Unit_Cost,Variable_Unit_Cost*Sales_volume_units,0)</f>
        <v>446598</v>
      </c>
      <c r="H16" s="497"/>
      <c r="I16" s="481"/>
      <c r="J16" s="481"/>
      <c r="K16" s="481"/>
      <c r="L16" s="481"/>
      <c r="M16" s="481"/>
      <c r="N16" s="481"/>
      <c r="O16" s="481"/>
      <c r="P16" s="694"/>
    </row>
    <row r="17" spans="2:16" ht="16">
      <c r="B17" s="495"/>
      <c r="C17" s="506"/>
      <c r="D17" s="481"/>
      <c r="E17" s="492"/>
      <c r="F17" s="493"/>
      <c r="G17" s="493"/>
      <c r="H17" s="481"/>
      <c r="I17" s="481"/>
      <c r="J17" s="481"/>
      <c r="K17" s="481"/>
      <c r="L17" s="481"/>
      <c r="M17" s="481"/>
      <c r="N17" s="481"/>
      <c r="O17" s="481"/>
      <c r="P17" s="694"/>
    </row>
    <row r="18" spans="2:16" ht="16">
      <c r="B18" s="495"/>
      <c r="C18" s="506" t="s">
        <v>553</v>
      </c>
      <c r="D18" s="481"/>
      <c r="E18" s="492"/>
      <c r="F18" s="501">
        <f>IF(Sales_price_unit&gt;0,MAX(0,Sales_price_unit-Variable_Unit_Cost),0)</f>
        <v>88.700999999999993</v>
      </c>
      <c r="G18" s="493"/>
      <c r="H18" s="481"/>
      <c r="I18" s="481"/>
      <c r="J18" s="481"/>
      <c r="K18" s="481"/>
      <c r="L18" s="481"/>
      <c r="M18" s="481"/>
      <c r="N18" s="481"/>
    </row>
    <row r="19" spans="2:16" ht="16">
      <c r="B19" s="495"/>
      <c r="C19" s="506" t="s">
        <v>554</v>
      </c>
      <c r="D19" s="481"/>
      <c r="E19" s="492"/>
      <c r="F19" s="493"/>
      <c r="G19" s="501">
        <f>IF(OR(Total_Sales&lt;&gt;0,Total_variable&lt;&gt;0),Total_Sales-Total_variable,0)</f>
        <v>177402</v>
      </c>
      <c r="H19" s="481"/>
      <c r="I19" s="481"/>
      <c r="J19" s="481"/>
      <c r="K19" s="481"/>
      <c r="L19" s="481"/>
      <c r="M19" s="481"/>
      <c r="N19" s="481"/>
    </row>
    <row r="20" spans="2:16" ht="16">
      <c r="B20" s="495"/>
      <c r="C20" s="495"/>
      <c r="D20" s="500"/>
      <c r="E20" s="492"/>
      <c r="F20" s="493"/>
      <c r="G20" s="493"/>
      <c r="H20" s="481"/>
      <c r="I20" s="481"/>
      <c r="J20" s="481"/>
      <c r="K20" s="481"/>
      <c r="L20" s="481"/>
      <c r="M20" s="481"/>
      <c r="N20" s="481"/>
    </row>
    <row r="21" spans="2:16" ht="16">
      <c r="B21" s="502" t="s">
        <v>555</v>
      </c>
      <c r="C21" s="502"/>
      <c r="D21" s="503"/>
      <c r="E21" s="503"/>
      <c r="F21" s="509"/>
      <c r="G21" s="493"/>
      <c r="H21" s="481"/>
      <c r="I21" s="481"/>
      <c r="J21" s="481"/>
      <c r="K21" s="481"/>
      <c r="L21" s="481"/>
      <c r="M21" s="481"/>
      <c r="N21" s="481"/>
    </row>
    <row r="22" spans="2:16" ht="17">
      <c r="B22" s="495"/>
      <c r="C22" s="495" t="s">
        <v>556</v>
      </c>
      <c r="D22" s="481"/>
      <c r="E22" s="492"/>
      <c r="F22" s="840">
        <v>1183631.6112500001</v>
      </c>
      <c r="G22" s="481"/>
      <c r="H22" s="481"/>
      <c r="I22" s="481"/>
      <c r="J22" s="481"/>
      <c r="K22" s="481"/>
      <c r="L22" s="481"/>
      <c r="M22" s="481"/>
      <c r="N22" s="481"/>
    </row>
    <row r="23" spans="2:16" ht="17">
      <c r="B23" s="495"/>
      <c r="C23" s="495" t="s">
        <v>557</v>
      </c>
      <c r="D23" s="481"/>
      <c r="E23" s="492"/>
      <c r="F23" s="841">
        <v>240000</v>
      </c>
      <c r="G23" s="481"/>
      <c r="H23" s="481"/>
      <c r="I23" s="481"/>
      <c r="J23" s="481"/>
      <c r="K23" s="481"/>
      <c r="L23" s="481"/>
      <c r="M23" s="481"/>
      <c r="N23" s="481"/>
    </row>
    <row r="24" spans="2:16" ht="17">
      <c r="B24" s="495"/>
      <c r="C24" s="495" t="s">
        <v>558</v>
      </c>
      <c r="D24" s="481"/>
      <c r="E24" s="492"/>
      <c r="F24" s="841">
        <v>40000</v>
      </c>
      <c r="G24" s="481"/>
      <c r="H24" s="481"/>
      <c r="I24" s="481"/>
      <c r="J24" s="481"/>
      <c r="K24" s="481"/>
      <c r="L24" s="481"/>
      <c r="M24" s="481"/>
      <c r="N24" s="481"/>
    </row>
    <row r="25" spans="2:16" ht="17">
      <c r="B25" s="495"/>
      <c r="C25" s="495" t="s">
        <v>559</v>
      </c>
      <c r="D25" s="481"/>
      <c r="E25" s="492"/>
      <c r="F25" s="841">
        <v>27000</v>
      </c>
      <c r="G25" s="481"/>
      <c r="H25" s="481"/>
      <c r="I25" s="481"/>
      <c r="J25" s="481"/>
      <c r="K25" s="481"/>
      <c r="L25" s="481"/>
      <c r="M25" s="481"/>
      <c r="N25" s="481"/>
    </row>
    <row r="26" spans="2:16" ht="17">
      <c r="B26" s="495"/>
      <c r="C26" s="495" t="s">
        <v>560</v>
      </c>
      <c r="D26" s="481"/>
      <c r="E26" s="492"/>
      <c r="F26" s="842">
        <v>13360.5</v>
      </c>
      <c r="G26" s="481"/>
      <c r="H26" s="481"/>
      <c r="I26" s="481"/>
      <c r="J26" s="481"/>
      <c r="K26" s="481"/>
      <c r="L26" s="481"/>
      <c r="M26" s="481"/>
      <c r="N26" s="481"/>
    </row>
    <row r="27" spans="2:16" ht="17">
      <c r="B27" s="495"/>
      <c r="C27" s="495" t="s">
        <v>561</v>
      </c>
      <c r="D27" s="481"/>
      <c r="E27" s="492"/>
      <c r="F27" s="842">
        <v>14000</v>
      </c>
      <c r="G27" s="481"/>
      <c r="H27" s="481"/>
      <c r="I27" s="481"/>
      <c r="J27" s="481"/>
      <c r="K27" s="481"/>
      <c r="L27" s="481"/>
      <c r="M27" s="481"/>
      <c r="N27" s="481"/>
    </row>
    <row r="28" spans="2:16" ht="17">
      <c r="B28" s="495"/>
      <c r="C28" s="495" t="s">
        <v>562</v>
      </c>
      <c r="D28" s="481"/>
      <c r="E28" s="492"/>
      <c r="F28" s="842"/>
      <c r="G28" s="481"/>
      <c r="H28" s="481"/>
      <c r="I28" s="481"/>
      <c r="J28" s="481"/>
      <c r="K28" s="481"/>
      <c r="L28" s="481"/>
      <c r="M28" s="481"/>
      <c r="N28" s="481"/>
    </row>
    <row r="29" spans="2:16" ht="17" thickBot="1">
      <c r="B29" s="495"/>
      <c r="C29" s="506" t="s">
        <v>563</v>
      </c>
      <c r="D29" s="481"/>
      <c r="E29" s="492"/>
      <c r="F29" s="843"/>
      <c r="G29" s="510">
        <f>SUM(F22:F28)</f>
        <v>1517992.1112500001</v>
      </c>
      <c r="H29" s="481"/>
      <c r="I29" s="481"/>
      <c r="J29" s="481"/>
      <c r="K29" s="481"/>
      <c r="L29" s="481"/>
      <c r="M29" s="481"/>
      <c r="N29" s="481"/>
    </row>
    <row r="30" spans="2:16" ht="17" thickBot="1">
      <c r="B30" s="483"/>
      <c r="C30" s="483"/>
      <c r="D30" s="481"/>
      <c r="E30" s="481"/>
      <c r="F30" s="493"/>
      <c r="G30" s="497"/>
      <c r="H30" s="481"/>
      <c r="I30" s="481"/>
      <c r="J30" s="481"/>
      <c r="K30" s="481"/>
      <c r="L30" s="481"/>
      <c r="M30" s="481"/>
      <c r="N30" s="481"/>
    </row>
    <row r="31" spans="2:16" ht="17" thickBot="1">
      <c r="B31" s="495"/>
      <c r="C31" s="506" t="s">
        <v>564</v>
      </c>
      <c r="D31" s="481"/>
      <c r="E31" s="492"/>
      <c r="F31" s="497"/>
      <c r="G31" s="511">
        <f>IF(OR(Gross_margin&lt;&gt;0,Total_fixed&lt;&gt;0),Gross_margin-Total_fixed,0)</f>
        <v>-1340590.1112500001</v>
      </c>
      <c r="H31" s="481"/>
      <c r="I31" s="481"/>
      <c r="J31" s="481"/>
      <c r="K31" s="481"/>
      <c r="L31" s="481"/>
      <c r="M31" s="481"/>
      <c r="N31" s="481"/>
    </row>
    <row r="32" spans="2:16" ht="16">
      <c r="B32" s="483"/>
      <c r="C32" s="483"/>
      <c r="D32" s="481"/>
      <c r="E32" s="481"/>
      <c r="F32" s="497"/>
      <c r="G32" s="497"/>
      <c r="H32" s="497"/>
      <c r="I32" s="481"/>
      <c r="J32" s="481"/>
      <c r="K32" s="481"/>
      <c r="L32" s="481"/>
      <c r="M32" s="481"/>
      <c r="N32" s="481"/>
    </row>
    <row r="33" spans="2:14" ht="19">
      <c r="B33" s="483"/>
      <c r="C33" s="483"/>
      <c r="D33" s="481"/>
      <c r="E33" s="481"/>
      <c r="F33" s="512"/>
      <c r="G33" s="499"/>
      <c r="H33" s="497"/>
      <c r="I33" s="481"/>
      <c r="J33" s="481"/>
      <c r="K33" s="481"/>
      <c r="L33" s="481"/>
      <c r="M33" s="481"/>
      <c r="N33" s="481"/>
    </row>
    <row r="34" spans="2:14" ht="19">
      <c r="B34" s="483"/>
      <c r="C34" s="483"/>
      <c r="D34" s="481"/>
      <c r="E34" s="481"/>
      <c r="F34" s="512"/>
      <c r="G34" s="499"/>
      <c r="H34" s="497"/>
      <c r="I34" s="481"/>
      <c r="J34" s="481"/>
      <c r="K34" s="481"/>
      <c r="L34" s="481"/>
      <c r="M34" s="481"/>
      <c r="N34" s="481"/>
    </row>
    <row r="35" spans="2:14" ht="19">
      <c r="B35" s="512" t="s">
        <v>565</v>
      </c>
      <c r="C35" s="512"/>
      <c r="D35" s="512"/>
      <c r="E35" s="512"/>
      <c r="F35" s="497"/>
      <c r="G35" s="481"/>
      <c r="H35" s="481"/>
      <c r="I35" s="481"/>
      <c r="J35" s="481"/>
      <c r="K35" s="481"/>
      <c r="L35" s="481"/>
      <c r="M35" s="481"/>
      <c r="N35" s="481"/>
    </row>
    <row r="36" spans="2:14" ht="16">
      <c r="B36" s="506" t="s">
        <v>566</v>
      </c>
      <c r="C36" s="506"/>
      <c r="D36" s="481"/>
      <c r="E36" s="481"/>
      <c r="F36" s="513">
        <f>IF(AND(Unit_contrib_margin&gt;0,Total_fixed&gt;0),Total_fixed/Unit_contrib_margin,"")</f>
        <v>17113.585092050824</v>
      </c>
      <c r="G36" s="500"/>
      <c r="H36" s="481"/>
      <c r="I36" s="481"/>
      <c r="J36" s="514"/>
      <c r="K36" s="481"/>
      <c r="L36" s="481"/>
      <c r="M36" s="481"/>
      <c r="N36" s="481"/>
    </row>
    <row r="37" spans="2:14" ht="16">
      <c r="B37" s="506" t="s">
        <v>567</v>
      </c>
      <c r="C37" s="506"/>
      <c r="D37" s="481">
        <v>0</v>
      </c>
      <c r="E37" s="515">
        <v>0.75</v>
      </c>
      <c r="F37" s="515">
        <f>E37*1.5</f>
        <v>1.125</v>
      </c>
      <c r="G37" s="515">
        <f t="shared" ref="G37:N37" si="4">F37*1.5</f>
        <v>1.6875</v>
      </c>
      <c r="H37" s="515">
        <f t="shared" si="4"/>
        <v>2.53125</v>
      </c>
      <c r="I37" s="515">
        <f>H37*1.5</f>
        <v>3.796875</v>
      </c>
      <c r="J37" s="515">
        <f>I37*1.5</f>
        <v>5.6953125</v>
      </c>
      <c r="K37" s="515">
        <f t="shared" si="4"/>
        <v>8.54296875</v>
      </c>
      <c r="L37" s="515">
        <f t="shared" si="4"/>
        <v>12.814453125</v>
      </c>
      <c r="M37" s="515">
        <f t="shared" si="4"/>
        <v>19.2216796875</v>
      </c>
      <c r="N37" s="515">
        <f t="shared" si="4"/>
        <v>28.83251953125</v>
      </c>
    </row>
    <row r="38" spans="2:14" ht="16">
      <c r="B38" s="483" t="s">
        <v>544</v>
      </c>
      <c r="C38" s="483"/>
      <c r="D38" s="516">
        <f>IF(Sales_volume_units,Sales_volume_units*0,0)</f>
        <v>0</v>
      </c>
      <c r="E38" s="516">
        <v>2000</v>
      </c>
      <c r="F38" s="516">
        <f>IF(Sales_volume_units,Sales_volume_units*F37,0)</f>
        <v>2250</v>
      </c>
      <c r="G38" s="516">
        <f t="shared" ref="G38:N38" si="5">IF(Sales_volume_units,Sales_volume_units*G37,0)</f>
        <v>3375</v>
      </c>
      <c r="H38" s="516">
        <f t="shared" si="5"/>
        <v>5062.5</v>
      </c>
      <c r="I38" s="516">
        <f t="shared" si="5"/>
        <v>7593.75</v>
      </c>
      <c r="J38" s="516">
        <f t="shared" si="5"/>
        <v>11390.625</v>
      </c>
      <c r="K38" s="516">
        <f t="shared" si="5"/>
        <v>17085.9375</v>
      </c>
      <c r="L38" s="516">
        <f t="shared" si="5"/>
        <v>25628.90625</v>
      </c>
      <c r="M38" s="516">
        <f t="shared" si="5"/>
        <v>38443.359375</v>
      </c>
      <c r="N38" s="516">
        <f t="shared" si="5"/>
        <v>57665.0390625</v>
      </c>
    </row>
    <row r="39" spans="2:14" ht="16">
      <c r="B39" s="483" t="s">
        <v>543</v>
      </c>
      <c r="C39" s="483"/>
      <c r="D39" s="517">
        <f t="shared" ref="D39:N39" si="6">Sales_price_unit</f>
        <v>312</v>
      </c>
      <c r="E39" s="517">
        <f t="shared" si="6"/>
        <v>312</v>
      </c>
      <c r="F39" s="517">
        <f t="shared" si="6"/>
        <v>312</v>
      </c>
      <c r="G39" s="517">
        <f t="shared" si="6"/>
        <v>312</v>
      </c>
      <c r="H39" s="517">
        <f t="shared" si="6"/>
        <v>312</v>
      </c>
      <c r="I39" s="517">
        <f t="shared" si="6"/>
        <v>312</v>
      </c>
      <c r="J39" s="517">
        <f t="shared" si="6"/>
        <v>312</v>
      </c>
      <c r="K39" s="517">
        <f t="shared" si="6"/>
        <v>312</v>
      </c>
      <c r="L39" s="517">
        <f t="shared" si="6"/>
        <v>312</v>
      </c>
      <c r="M39" s="517">
        <f>Sales_price_unit</f>
        <v>312</v>
      </c>
      <c r="N39" s="517">
        <f t="shared" si="6"/>
        <v>312</v>
      </c>
    </row>
    <row r="40" spans="2:14" ht="16">
      <c r="B40" s="483" t="s">
        <v>568</v>
      </c>
      <c r="C40" s="483"/>
      <c r="D40" s="517">
        <f>Total_fixed</f>
        <v>1517992.1112500001</v>
      </c>
      <c r="E40" s="517">
        <f t="shared" ref="E40:N40" si="7">Total_fixed</f>
        <v>1517992.1112500001</v>
      </c>
      <c r="F40" s="517">
        <f t="shared" si="7"/>
        <v>1517992.1112500001</v>
      </c>
      <c r="G40" s="517">
        <f t="shared" si="7"/>
        <v>1517992.1112500001</v>
      </c>
      <c r="H40" s="517">
        <f t="shared" si="7"/>
        <v>1517992.1112500001</v>
      </c>
      <c r="I40" s="517">
        <f t="shared" si="7"/>
        <v>1517992.1112500001</v>
      </c>
      <c r="J40" s="517">
        <f t="shared" si="7"/>
        <v>1517992.1112500001</v>
      </c>
      <c r="K40" s="517">
        <f t="shared" si="7"/>
        <v>1517992.1112500001</v>
      </c>
      <c r="L40" s="517">
        <f t="shared" si="7"/>
        <v>1517992.1112500001</v>
      </c>
      <c r="M40" s="517">
        <f t="shared" si="7"/>
        <v>1517992.1112500001</v>
      </c>
      <c r="N40" s="517">
        <f t="shared" si="7"/>
        <v>1517992.1112500001</v>
      </c>
    </row>
    <row r="41" spans="2:14" ht="16">
      <c r="B41" s="483" t="s">
        <v>569</v>
      </c>
      <c r="C41" s="483"/>
      <c r="D41" s="517">
        <f t="shared" ref="D41:N41" si="8">Variable_Unit_Cost*D38</f>
        <v>0</v>
      </c>
      <c r="E41" s="517">
        <f t="shared" si="8"/>
        <v>446598</v>
      </c>
      <c r="F41" s="517">
        <f t="shared" si="8"/>
        <v>502422.75</v>
      </c>
      <c r="G41" s="517">
        <f t="shared" si="8"/>
        <v>753634.125</v>
      </c>
      <c r="H41" s="517">
        <f t="shared" si="8"/>
        <v>1130451.1875</v>
      </c>
      <c r="I41" s="517">
        <f t="shared" si="8"/>
        <v>1695676.78125</v>
      </c>
      <c r="J41" s="517">
        <f t="shared" si="8"/>
        <v>2543515.171875</v>
      </c>
      <c r="K41" s="517">
        <f t="shared" si="8"/>
        <v>3815272.7578125</v>
      </c>
      <c r="L41" s="517">
        <f t="shared" si="8"/>
        <v>5722909.13671875</v>
      </c>
      <c r="M41" s="517">
        <f t="shared" si="8"/>
        <v>8584363.705078125</v>
      </c>
      <c r="N41" s="517">
        <f t="shared" si="8"/>
        <v>12876545.557617188</v>
      </c>
    </row>
    <row r="42" spans="2:14" ht="16">
      <c r="B42" s="483" t="s">
        <v>570</v>
      </c>
      <c r="C42" s="483"/>
      <c r="D42" s="517">
        <f t="shared" ref="D42:M42" si="9">SUM(D40:D41)</f>
        <v>1517992.1112500001</v>
      </c>
      <c r="E42" s="517">
        <f t="shared" si="9"/>
        <v>1964590.1112500001</v>
      </c>
      <c r="F42" s="517">
        <f t="shared" si="9"/>
        <v>2020414.8612500001</v>
      </c>
      <c r="G42" s="517">
        <f t="shared" si="9"/>
        <v>2271626.2362500001</v>
      </c>
      <c r="H42" s="517">
        <f t="shared" si="9"/>
        <v>2648443.2987500001</v>
      </c>
      <c r="I42" s="517">
        <f t="shared" si="9"/>
        <v>3213668.8925000001</v>
      </c>
      <c r="J42" s="517">
        <f t="shared" si="9"/>
        <v>4061507.2831250001</v>
      </c>
      <c r="K42" s="517">
        <f t="shared" si="9"/>
        <v>5333264.8690625001</v>
      </c>
      <c r="L42" s="517">
        <f t="shared" si="9"/>
        <v>7240901.2479687501</v>
      </c>
      <c r="M42" s="517">
        <f t="shared" si="9"/>
        <v>10102355.816328125</v>
      </c>
      <c r="N42" s="517">
        <f>SUM(N40:N41)</f>
        <v>14394537.668867188</v>
      </c>
    </row>
    <row r="43" spans="2:14" ht="17" thickBot="1">
      <c r="B43" s="483" t="s">
        <v>571</v>
      </c>
      <c r="C43" s="483"/>
      <c r="D43" s="518">
        <f t="shared" ref="D43:N43" si="10">D39*D38</f>
        <v>0</v>
      </c>
      <c r="E43" s="518">
        <f>E39*E38</f>
        <v>624000</v>
      </c>
      <c r="F43" s="518">
        <f t="shared" si="10"/>
        <v>702000</v>
      </c>
      <c r="G43" s="518">
        <f t="shared" si="10"/>
        <v>1053000</v>
      </c>
      <c r="H43" s="518">
        <f t="shared" si="10"/>
        <v>1579500</v>
      </c>
      <c r="I43" s="518">
        <f t="shared" si="10"/>
        <v>2369250</v>
      </c>
      <c r="J43" s="518">
        <f t="shared" si="10"/>
        <v>3553875</v>
      </c>
      <c r="K43" s="518">
        <f t="shared" si="10"/>
        <v>5330812.5</v>
      </c>
      <c r="L43" s="518">
        <f t="shared" si="10"/>
        <v>7996218.75</v>
      </c>
      <c r="M43" s="518">
        <f t="shared" si="10"/>
        <v>11994328.125</v>
      </c>
      <c r="N43" s="518">
        <f t="shared" si="10"/>
        <v>17991492.1875</v>
      </c>
    </row>
    <row r="44" spans="2:14" ht="16">
      <c r="B44" s="483" t="s">
        <v>572</v>
      </c>
      <c r="C44" s="483"/>
      <c r="D44" s="519">
        <f>D43-D42</f>
        <v>-1517992.1112500001</v>
      </c>
      <c r="E44" s="519">
        <f t="shared" ref="E44:M44" si="11">E43-E42</f>
        <v>-1340590.1112500001</v>
      </c>
      <c r="F44" s="519">
        <f t="shared" si="11"/>
        <v>-1318414.8612500001</v>
      </c>
      <c r="G44" s="519">
        <f t="shared" si="11"/>
        <v>-1218626.2362500001</v>
      </c>
      <c r="H44" s="519">
        <f t="shared" si="11"/>
        <v>-1068943.2987500001</v>
      </c>
      <c r="I44" s="519">
        <f t="shared" si="11"/>
        <v>-844418.89250000007</v>
      </c>
      <c r="J44" s="519">
        <f t="shared" si="11"/>
        <v>-507632.28312500007</v>
      </c>
      <c r="K44" s="519">
        <f t="shared" si="11"/>
        <v>-2452.3690625000745</v>
      </c>
      <c r="L44" s="519">
        <f t="shared" si="11"/>
        <v>755317.50203124993</v>
      </c>
      <c r="M44" s="519">
        <f t="shared" si="11"/>
        <v>1891972.3086718749</v>
      </c>
      <c r="N44" s="519">
        <f>N43-N42</f>
        <v>3596954.5186328124</v>
      </c>
    </row>
  </sheetData>
  <mergeCells count="1">
    <mergeCell ref="B1:C1"/>
  </mergeCells>
  <dataValidations count="1">
    <dataValidation type="decimal" allowBlank="1" showInputMessage="1" showErrorMessage="1" error="Please enter an amount between (10,000,000) and 10,000,000." sqref="F5:F6 JC5:JC6 SY5:SY6 ACU5:ACU6 AMQ5:AMQ6 AWM5:AWM6 BGI5:BGI6 BQE5:BQE6 CAA5:CAA6 CJW5:CJW6 CTS5:CTS6 DDO5:DDO6 DNK5:DNK6 DXG5:DXG6 EHC5:EHC6 EQY5:EQY6 FAU5:FAU6 FKQ5:FKQ6 FUM5:FUM6 GEI5:GEI6 GOE5:GOE6 GYA5:GYA6 HHW5:HHW6 HRS5:HRS6 IBO5:IBO6 ILK5:ILK6 IVG5:IVG6 JFC5:JFC6 JOY5:JOY6 JYU5:JYU6 KIQ5:KIQ6 KSM5:KSM6 LCI5:LCI6 LME5:LME6 LWA5:LWA6 MFW5:MFW6 MPS5:MPS6 MZO5:MZO6 NJK5:NJK6 NTG5:NTG6 ODC5:ODC6 OMY5:OMY6 OWU5:OWU6 PGQ5:PGQ6 PQM5:PQM6 QAI5:QAI6 QKE5:QKE6 QUA5:QUA6 RDW5:RDW6 RNS5:RNS6 RXO5:RXO6 SHK5:SHK6 SRG5:SRG6 TBC5:TBC6 TKY5:TKY6 TUU5:TUU6 UEQ5:UEQ6 UOM5:UOM6 UYI5:UYI6 VIE5:VIE6 VSA5:VSA6 WBW5:WBW6 WLS5:WLS6 WVO5:WVO6 F65544:F65545 JB65544:JB65545 SX65544:SX65545 ACT65544:ACT65545 AMP65544:AMP65545 AWL65544:AWL65545 BGH65544:BGH65545 BQD65544:BQD65545 BZZ65544:BZZ65545 CJV65544:CJV65545 CTR65544:CTR65545 DDN65544:DDN65545 DNJ65544:DNJ65545 DXF65544:DXF65545 EHB65544:EHB65545 EQX65544:EQX65545 FAT65544:FAT65545 FKP65544:FKP65545 FUL65544:FUL65545 GEH65544:GEH65545 GOD65544:GOD65545 GXZ65544:GXZ65545 HHV65544:HHV65545 HRR65544:HRR65545 IBN65544:IBN65545 ILJ65544:ILJ65545 IVF65544:IVF65545 JFB65544:JFB65545 JOX65544:JOX65545 JYT65544:JYT65545 KIP65544:KIP65545 KSL65544:KSL65545 LCH65544:LCH65545 LMD65544:LMD65545 LVZ65544:LVZ65545 MFV65544:MFV65545 MPR65544:MPR65545 MZN65544:MZN65545 NJJ65544:NJJ65545 NTF65544:NTF65545 ODB65544:ODB65545 OMX65544:OMX65545 OWT65544:OWT65545 PGP65544:PGP65545 PQL65544:PQL65545 QAH65544:QAH65545 QKD65544:QKD65545 QTZ65544:QTZ65545 RDV65544:RDV65545 RNR65544:RNR65545 RXN65544:RXN65545 SHJ65544:SHJ65545 SRF65544:SRF65545 TBB65544:TBB65545 TKX65544:TKX65545 TUT65544:TUT65545 UEP65544:UEP65545 UOL65544:UOL65545 UYH65544:UYH65545 VID65544:VID65545 VRZ65544:VRZ65545 WBV65544:WBV65545 WLR65544:WLR65545 WVN65544:WVN65545 F131080:F131081 JB131080:JB131081 SX131080:SX131081 ACT131080:ACT131081 AMP131080:AMP131081 AWL131080:AWL131081 BGH131080:BGH131081 BQD131080:BQD131081 BZZ131080:BZZ131081 CJV131080:CJV131081 CTR131080:CTR131081 DDN131080:DDN131081 DNJ131080:DNJ131081 DXF131080:DXF131081 EHB131080:EHB131081 EQX131080:EQX131081 FAT131080:FAT131081 FKP131080:FKP131081 FUL131080:FUL131081 GEH131080:GEH131081 GOD131080:GOD131081 GXZ131080:GXZ131081 HHV131080:HHV131081 HRR131080:HRR131081 IBN131080:IBN131081 ILJ131080:ILJ131081 IVF131080:IVF131081 JFB131080:JFB131081 JOX131080:JOX131081 JYT131080:JYT131081 KIP131080:KIP131081 KSL131080:KSL131081 LCH131080:LCH131081 LMD131080:LMD131081 LVZ131080:LVZ131081 MFV131080:MFV131081 MPR131080:MPR131081 MZN131080:MZN131081 NJJ131080:NJJ131081 NTF131080:NTF131081 ODB131080:ODB131081 OMX131080:OMX131081 OWT131080:OWT131081 PGP131080:PGP131081 PQL131080:PQL131081 QAH131080:QAH131081 QKD131080:QKD131081 QTZ131080:QTZ131081 RDV131080:RDV131081 RNR131080:RNR131081 RXN131080:RXN131081 SHJ131080:SHJ131081 SRF131080:SRF131081 TBB131080:TBB131081 TKX131080:TKX131081 TUT131080:TUT131081 UEP131080:UEP131081 UOL131080:UOL131081 UYH131080:UYH131081 VID131080:VID131081 VRZ131080:VRZ131081 WBV131080:WBV131081 WLR131080:WLR131081 WVN131080:WVN131081 F196616:F196617 JB196616:JB196617 SX196616:SX196617 ACT196616:ACT196617 AMP196616:AMP196617 AWL196616:AWL196617 BGH196616:BGH196617 BQD196616:BQD196617 BZZ196616:BZZ196617 CJV196616:CJV196617 CTR196616:CTR196617 DDN196616:DDN196617 DNJ196616:DNJ196617 DXF196616:DXF196617 EHB196616:EHB196617 EQX196616:EQX196617 FAT196616:FAT196617 FKP196616:FKP196617 FUL196616:FUL196617 GEH196616:GEH196617 GOD196616:GOD196617 GXZ196616:GXZ196617 HHV196616:HHV196617 HRR196616:HRR196617 IBN196616:IBN196617 ILJ196616:ILJ196617 IVF196616:IVF196617 JFB196616:JFB196617 JOX196616:JOX196617 JYT196616:JYT196617 KIP196616:KIP196617 KSL196616:KSL196617 LCH196616:LCH196617 LMD196616:LMD196617 LVZ196616:LVZ196617 MFV196616:MFV196617 MPR196616:MPR196617 MZN196616:MZN196617 NJJ196616:NJJ196617 NTF196616:NTF196617 ODB196616:ODB196617 OMX196616:OMX196617 OWT196616:OWT196617 PGP196616:PGP196617 PQL196616:PQL196617 QAH196616:QAH196617 QKD196616:QKD196617 QTZ196616:QTZ196617 RDV196616:RDV196617 RNR196616:RNR196617 RXN196616:RXN196617 SHJ196616:SHJ196617 SRF196616:SRF196617 TBB196616:TBB196617 TKX196616:TKX196617 TUT196616:TUT196617 UEP196616:UEP196617 UOL196616:UOL196617 UYH196616:UYH196617 VID196616:VID196617 VRZ196616:VRZ196617 WBV196616:WBV196617 WLR196616:WLR196617 WVN196616:WVN196617 F262152:F262153 JB262152:JB262153 SX262152:SX262153 ACT262152:ACT262153 AMP262152:AMP262153 AWL262152:AWL262153 BGH262152:BGH262153 BQD262152:BQD262153 BZZ262152:BZZ262153 CJV262152:CJV262153 CTR262152:CTR262153 DDN262152:DDN262153 DNJ262152:DNJ262153 DXF262152:DXF262153 EHB262152:EHB262153 EQX262152:EQX262153 FAT262152:FAT262153 FKP262152:FKP262153 FUL262152:FUL262153 GEH262152:GEH262153 GOD262152:GOD262153 GXZ262152:GXZ262153 HHV262152:HHV262153 HRR262152:HRR262153 IBN262152:IBN262153 ILJ262152:ILJ262153 IVF262152:IVF262153 JFB262152:JFB262153 JOX262152:JOX262153 JYT262152:JYT262153 KIP262152:KIP262153 KSL262152:KSL262153 LCH262152:LCH262153 LMD262152:LMD262153 LVZ262152:LVZ262153 MFV262152:MFV262153 MPR262152:MPR262153 MZN262152:MZN262153 NJJ262152:NJJ262153 NTF262152:NTF262153 ODB262152:ODB262153 OMX262152:OMX262153 OWT262152:OWT262153 PGP262152:PGP262153 PQL262152:PQL262153 QAH262152:QAH262153 QKD262152:QKD262153 QTZ262152:QTZ262153 RDV262152:RDV262153 RNR262152:RNR262153 RXN262152:RXN262153 SHJ262152:SHJ262153 SRF262152:SRF262153 TBB262152:TBB262153 TKX262152:TKX262153 TUT262152:TUT262153 UEP262152:UEP262153 UOL262152:UOL262153 UYH262152:UYH262153 VID262152:VID262153 VRZ262152:VRZ262153 WBV262152:WBV262153 WLR262152:WLR262153 WVN262152:WVN262153 F327688:F327689 JB327688:JB327689 SX327688:SX327689 ACT327688:ACT327689 AMP327688:AMP327689 AWL327688:AWL327689 BGH327688:BGH327689 BQD327688:BQD327689 BZZ327688:BZZ327689 CJV327688:CJV327689 CTR327688:CTR327689 DDN327688:DDN327689 DNJ327688:DNJ327689 DXF327688:DXF327689 EHB327688:EHB327689 EQX327688:EQX327689 FAT327688:FAT327689 FKP327688:FKP327689 FUL327688:FUL327689 GEH327688:GEH327689 GOD327688:GOD327689 GXZ327688:GXZ327689 HHV327688:HHV327689 HRR327688:HRR327689 IBN327688:IBN327689 ILJ327688:ILJ327689 IVF327688:IVF327689 JFB327688:JFB327689 JOX327688:JOX327689 JYT327688:JYT327689 KIP327688:KIP327689 KSL327688:KSL327689 LCH327688:LCH327689 LMD327688:LMD327689 LVZ327688:LVZ327689 MFV327688:MFV327689 MPR327688:MPR327689 MZN327688:MZN327689 NJJ327688:NJJ327689 NTF327688:NTF327689 ODB327688:ODB327689 OMX327688:OMX327689 OWT327688:OWT327689 PGP327688:PGP327689 PQL327688:PQL327689 QAH327688:QAH327689 QKD327688:QKD327689 QTZ327688:QTZ327689 RDV327688:RDV327689 RNR327688:RNR327689 RXN327688:RXN327689 SHJ327688:SHJ327689 SRF327688:SRF327689 TBB327688:TBB327689 TKX327688:TKX327689 TUT327688:TUT327689 UEP327688:UEP327689 UOL327688:UOL327689 UYH327688:UYH327689 VID327688:VID327689 VRZ327688:VRZ327689 WBV327688:WBV327689 WLR327688:WLR327689 WVN327688:WVN327689 F393224:F393225 JB393224:JB393225 SX393224:SX393225 ACT393224:ACT393225 AMP393224:AMP393225 AWL393224:AWL393225 BGH393224:BGH393225 BQD393224:BQD393225 BZZ393224:BZZ393225 CJV393224:CJV393225 CTR393224:CTR393225 DDN393224:DDN393225 DNJ393224:DNJ393225 DXF393224:DXF393225 EHB393224:EHB393225 EQX393224:EQX393225 FAT393224:FAT393225 FKP393224:FKP393225 FUL393224:FUL393225 GEH393224:GEH393225 GOD393224:GOD393225 GXZ393224:GXZ393225 HHV393224:HHV393225 HRR393224:HRR393225 IBN393224:IBN393225 ILJ393224:ILJ393225 IVF393224:IVF393225 JFB393224:JFB393225 JOX393224:JOX393225 JYT393224:JYT393225 KIP393224:KIP393225 KSL393224:KSL393225 LCH393224:LCH393225 LMD393224:LMD393225 LVZ393224:LVZ393225 MFV393224:MFV393225 MPR393224:MPR393225 MZN393224:MZN393225 NJJ393224:NJJ393225 NTF393224:NTF393225 ODB393224:ODB393225 OMX393224:OMX393225 OWT393224:OWT393225 PGP393224:PGP393225 PQL393224:PQL393225 QAH393224:QAH393225 QKD393224:QKD393225 QTZ393224:QTZ393225 RDV393224:RDV393225 RNR393224:RNR393225 RXN393224:RXN393225 SHJ393224:SHJ393225 SRF393224:SRF393225 TBB393224:TBB393225 TKX393224:TKX393225 TUT393224:TUT393225 UEP393224:UEP393225 UOL393224:UOL393225 UYH393224:UYH393225 VID393224:VID393225 VRZ393224:VRZ393225 WBV393224:WBV393225 WLR393224:WLR393225 WVN393224:WVN393225 F458760:F458761 JB458760:JB458761 SX458760:SX458761 ACT458760:ACT458761 AMP458760:AMP458761 AWL458760:AWL458761 BGH458760:BGH458761 BQD458760:BQD458761 BZZ458760:BZZ458761 CJV458760:CJV458761 CTR458760:CTR458761 DDN458760:DDN458761 DNJ458760:DNJ458761 DXF458760:DXF458761 EHB458760:EHB458761 EQX458760:EQX458761 FAT458760:FAT458761 FKP458760:FKP458761 FUL458760:FUL458761 GEH458760:GEH458761 GOD458760:GOD458761 GXZ458760:GXZ458761 HHV458760:HHV458761 HRR458760:HRR458761 IBN458760:IBN458761 ILJ458760:ILJ458761 IVF458760:IVF458761 JFB458760:JFB458761 JOX458760:JOX458761 JYT458760:JYT458761 KIP458760:KIP458761 KSL458760:KSL458761 LCH458760:LCH458761 LMD458760:LMD458761 LVZ458760:LVZ458761 MFV458760:MFV458761 MPR458760:MPR458761 MZN458760:MZN458761 NJJ458760:NJJ458761 NTF458760:NTF458761 ODB458760:ODB458761 OMX458760:OMX458761 OWT458760:OWT458761 PGP458760:PGP458761 PQL458760:PQL458761 QAH458760:QAH458761 QKD458760:QKD458761 QTZ458760:QTZ458761 RDV458760:RDV458761 RNR458760:RNR458761 RXN458760:RXN458761 SHJ458760:SHJ458761 SRF458760:SRF458761 TBB458760:TBB458761 TKX458760:TKX458761 TUT458760:TUT458761 UEP458760:UEP458761 UOL458760:UOL458761 UYH458760:UYH458761 VID458760:VID458761 VRZ458760:VRZ458761 WBV458760:WBV458761 WLR458760:WLR458761 WVN458760:WVN458761 F524296:F524297 JB524296:JB524297 SX524296:SX524297 ACT524296:ACT524297 AMP524296:AMP524297 AWL524296:AWL524297 BGH524296:BGH524297 BQD524296:BQD524297 BZZ524296:BZZ524297 CJV524296:CJV524297 CTR524296:CTR524297 DDN524296:DDN524297 DNJ524296:DNJ524297 DXF524296:DXF524297 EHB524296:EHB524297 EQX524296:EQX524297 FAT524296:FAT524297 FKP524296:FKP524297 FUL524296:FUL524297 GEH524296:GEH524297 GOD524296:GOD524297 GXZ524296:GXZ524297 HHV524296:HHV524297 HRR524296:HRR524297 IBN524296:IBN524297 ILJ524296:ILJ524297 IVF524296:IVF524297 JFB524296:JFB524297 JOX524296:JOX524297 JYT524296:JYT524297 KIP524296:KIP524297 KSL524296:KSL524297 LCH524296:LCH524297 LMD524296:LMD524297 LVZ524296:LVZ524297 MFV524296:MFV524297 MPR524296:MPR524297 MZN524296:MZN524297 NJJ524296:NJJ524297 NTF524296:NTF524297 ODB524296:ODB524297 OMX524296:OMX524297 OWT524296:OWT524297 PGP524296:PGP524297 PQL524296:PQL524297 QAH524296:QAH524297 QKD524296:QKD524297 QTZ524296:QTZ524297 RDV524296:RDV524297 RNR524296:RNR524297 RXN524296:RXN524297 SHJ524296:SHJ524297 SRF524296:SRF524297 TBB524296:TBB524297 TKX524296:TKX524297 TUT524296:TUT524297 UEP524296:UEP524297 UOL524296:UOL524297 UYH524296:UYH524297 VID524296:VID524297 VRZ524296:VRZ524297 WBV524296:WBV524297 WLR524296:WLR524297 WVN524296:WVN524297 F589832:F589833 JB589832:JB589833 SX589832:SX589833 ACT589832:ACT589833 AMP589832:AMP589833 AWL589832:AWL589833 BGH589832:BGH589833 BQD589832:BQD589833 BZZ589832:BZZ589833 CJV589832:CJV589833 CTR589832:CTR589833 DDN589832:DDN589833 DNJ589832:DNJ589833 DXF589832:DXF589833 EHB589832:EHB589833 EQX589832:EQX589833 FAT589832:FAT589833 FKP589832:FKP589833 FUL589832:FUL589833 GEH589832:GEH589833 GOD589832:GOD589833 GXZ589832:GXZ589833 HHV589832:HHV589833 HRR589832:HRR589833 IBN589832:IBN589833 ILJ589832:ILJ589833 IVF589832:IVF589833 JFB589832:JFB589833 JOX589832:JOX589833 JYT589832:JYT589833 KIP589832:KIP589833 KSL589832:KSL589833 LCH589832:LCH589833 LMD589832:LMD589833 LVZ589832:LVZ589833 MFV589832:MFV589833 MPR589832:MPR589833 MZN589832:MZN589833 NJJ589832:NJJ589833 NTF589832:NTF589833 ODB589832:ODB589833 OMX589832:OMX589833 OWT589832:OWT589833 PGP589832:PGP589833 PQL589832:PQL589833 QAH589832:QAH589833 QKD589832:QKD589833 QTZ589832:QTZ589833 RDV589832:RDV589833 RNR589832:RNR589833 RXN589832:RXN589833 SHJ589832:SHJ589833 SRF589832:SRF589833 TBB589832:TBB589833 TKX589832:TKX589833 TUT589832:TUT589833 UEP589832:UEP589833 UOL589832:UOL589833 UYH589832:UYH589833 VID589832:VID589833 VRZ589832:VRZ589833 WBV589832:WBV589833 WLR589832:WLR589833 WVN589832:WVN589833 F655368:F655369 JB655368:JB655369 SX655368:SX655369 ACT655368:ACT655369 AMP655368:AMP655369 AWL655368:AWL655369 BGH655368:BGH655369 BQD655368:BQD655369 BZZ655368:BZZ655369 CJV655368:CJV655369 CTR655368:CTR655369 DDN655368:DDN655369 DNJ655368:DNJ655369 DXF655368:DXF655369 EHB655368:EHB655369 EQX655368:EQX655369 FAT655368:FAT655369 FKP655368:FKP655369 FUL655368:FUL655369 GEH655368:GEH655369 GOD655368:GOD655369 GXZ655368:GXZ655369 HHV655368:HHV655369 HRR655368:HRR655369 IBN655368:IBN655369 ILJ655368:ILJ655369 IVF655368:IVF655369 JFB655368:JFB655369 JOX655368:JOX655369 JYT655368:JYT655369 KIP655368:KIP655369 KSL655368:KSL655369 LCH655368:LCH655369 LMD655368:LMD655369 LVZ655368:LVZ655369 MFV655368:MFV655369 MPR655368:MPR655369 MZN655368:MZN655369 NJJ655368:NJJ655369 NTF655368:NTF655369 ODB655368:ODB655369 OMX655368:OMX655369 OWT655368:OWT655369 PGP655368:PGP655369 PQL655368:PQL655369 QAH655368:QAH655369 QKD655368:QKD655369 QTZ655368:QTZ655369 RDV655368:RDV655369 RNR655368:RNR655369 RXN655368:RXN655369 SHJ655368:SHJ655369 SRF655368:SRF655369 TBB655368:TBB655369 TKX655368:TKX655369 TUT655368:TUT655369 UEP655368:UEP655369 UOL655368:UOL655369 UYH655368:UYH655369 VID655368:VID655369 VRZ655368:VRZ655369 WBV655368:WBV655369 WLR655368:WLR655369 WVN655368:WVN655369 F720904:F720905 JB720904:JB720905 SX720904:SX720905 ACT720904:ACT720905 AMP720904:AMP720905 AWL720904:AWL720905 BGH720904:BGH720905 BQD720904:BQD720905 BZZ720904:BZZ720905 CJV720904:CJV720905 CTR720904:CTR720905 DDN720904:DDN720905 DNJ720904:DNJ720905 DXF720904:DXF720905 EHB720904:EHB720905 EQX720904:EQX720905 FAT720904:FAT720905 FKP720904:FKP720905 FUL720904:FUL720905 GEH720904:GEH720905 GOD720904:GOD720905 GXZ720904:GXZ720905 HHV720904:HHV720905 HRR720904:HRR720905 IBN720904:IBN720905 ILJ720904:ILJ720905 IVF720904:IVF720905 JFB720904:JFB720905 JOX720904:JOX720905 JYT720904:JYT720905 KIP720904:KIP720905 KSL720904:KSL720905 LCH720904:LCH720905 LMD720904:LMD720905 LVZ720904:LVZ720905 MFV720904:MFV720905 MPR720904:MPR720905 MZN720904:MZN720905 NJJ720904:NJJ720905 NTF720904:NTF720905 ODB720904:ODB720905 OMX720904:OMX720905 OWT720904:OWT720905 PGP720904:PGP720905 PQL720904:PQL720905 QAH720904:QAH720905 QKD720904:QKD720905 QTZ720904:QTZ720905 RDV720904:RDV720905 RNR720904:RNR720905 RXN720904:RXN720905 SHJ720904:SHJ720905 SRF720904:SRF720905 TBB720904:TBB720905 TKX720904:TKX720905 TUT720904:TUT720905 UEP720904:UEP720905 UOL720904:UOL720905 UYH720904:UYH720905 VID720904:VID720905 VRZ720904:VRZ720905 WBV720904:WBV720905 WLR720904:WLR720905 WVN720904:WVN720905 F786440:F786441 JB786440:JB786441 SX786440:SX786441 ACT786440:ACT786441 AMP786440:AMP786441 AWL786440:AWL786441 BGH786440:BGH786441 BQD786440:BQD786441 BZZ786440:BZZ786441 CJV786440:CJV786441 CTR786440:CTR786441 DDN786440:DDN786441 DNJ786440:DNJ786441 DXF786440:DXF786441 EHB786440:EHB786441 EQX786440:EQX786441 FAT786440:FAT786441 FKP786440:FKP786441 FUL786440:FUL786441 GEH786440:GEH786441 GOD786440:GOD786441 GXZ786440:GXZ786441 HHV786440:HHV786441 HRR786440:HRR786441 IBN786440:IBN786441 ILJ786440:ILJ786441 IVF786440:IVF786441 JFB786440:JFB786441 JOX786440:JOX786441 JYT786440:JYT786441 KIP786440:KIP786441 KSL786440:KSL786441 LCH786440:LCH786441 LMD786440:LMD786441 LVZ786440:LVZ786441 MFV786440:MFV786441 MPR786440:MPR786441 MZN786440:MZN786441 NJJ786440:NJJ786441 NTF786440:NTF786441 ODB786440:ODB786441 OMX786440:OMX786441 OWT786440:OWT786441 PGP786440:PGP786441 PQL786440:PQL786441 QAH786440:QAH786441 QKD786440:QKD786441 QTZ786440:QTZ786441 RDV786440:RDV786441 RNR786440:RNR786441 RXN786440:RXN786441 SHJ786440:SHJ786441 SRF786440:SRF786441 TBB786440:TBB786441 TKX786440:TKX786441 TUT786440:TUT786441 UEP786440:UEP786441 UOL786440:UOL786441 UYH786440:UYH786441 VID786440:VID786441 VRZ786440:VRZ786441 WBV786440:WBV786441 WLR786440:WLR786441 WVN786440:WVN786441 F851976:F851977 JB851976:JB851977 SX851976:SX851977 ACT851976:ACT851977 AMP851976:AMP851977 AWL851976:AWL851977 BGH851976:BGH851977 BQD851976:BQD851977 BZZ851976:BZZ851977 CJV851976:CJV851977 CTR851976:CTR851977 DDN851976:DDN851977 DNJ851976:DNJ851977 DXF851976:DXF851977 EHB851976:EHB851977 EQX851976:EQX851977 FAT851976:FAT851977 FKP851976:FKP851977 FUL851976:FUL851977 GEH851976:GEH851977 GOD851976:GOD851977 GXZ851976:GXZ851977 HHV851976:HHV851977 HRR851976:HRR851977 IBN851976:IBN851977 ILJ851976:ILJ851977 IVF851976:IVF851977 JFB851976:JFB851977 JOX851976:JOX851977 JYT851976:JYT851977 KIP851976:KIP851977 KSL851976:KSL851977 LCH851976:LCH851977 LMD851976:LMD851977 LVZ851976:LVZ851977 MFV851976:MFV851977 MPR851976:MPR851977 MZN851976:MZN851977 NJJ851976:NJJ851977 NTF851976:NTF851977 ODB851976:ODB851977 OMX851976:OMX851977 OWT851976:OWT851977 PGP851976:PGP851977 PQL851976:PQL851977 QAH851976:QAH851977 QKD851976:QKD851977 QTZ851976:QTZ851977 RDV851976:RDV851977 RNR851976:RNR851977 RXN851976:RXN851977 SHJ851976:SHJ851977 SRF851976:SRF851977 TBB851976:TBB851977 TKX851976:TKX851977 TUT851976:TUT851977 UEP851976:UEP851977 UOL851976:UOL851977 UYH851976:UYH851977 VID851976:VID851977 VRZ851976:VRZ851977 WBV851976:WBV851977 WLR851976:WLR851977 WVN851976:WVN851977 F917512:F917513 JB917512:JB917513 SX917512:SX917513 ACT917512:ACT917513 AMP917512:AMP917513 AWL917512:AWL917513 BGH917512:BGH917513 BQD917512:BQD917513 BZZ917512:BZZ917513 CJV917512:CJV917513 CTR917512:CTR917513 DDN917512:DDN917513 DNJ917512:DNJ917513 DXF917512:DXF917513 EHB917512:EHB917513 EQX917512:EQX917513 FAT917512:FAT917513 FKP917512:FKP917513 FUL917512:FUL917513 GEH917512:GEH917513 GOD917512:GOD917513 GXZ917512:GXZ917513 HHV917512:HHV917513 HRR917512:HRR917513 IBN917512:IBN917513 ILJ917512:ILJ917513 IVF917512:IVF917513 JFB917512:JFB917513 JOX917512:JOX917513 JYT917512:JYT917513 KIP917512:KIP917513 KSL917512:KSL917513 LCH917512:LCH917513 LMD917512:LMD917513 LVZ917512:LVZ917513 MFV917512:MFV917513 MPR917512:MPR917513 MZN917512:MZN917513 NJJ917512:NJJ917513 NTF917512:NTF917513 ODB917512:ODB917513 OMX917512:OMX917513 OWT917512:OWT917513 PGP917512:PGP917513 PQL917512:PQL917513 QAH917512:QAH917513 QKD917512:QKD917513 QTZ917512:QTZ917513 RDV917512:RDV917513 RNR917512:RNR917513 RXN917512:RXN917513 SHJ917512:SHJ917513 SRF917512:SRF917513 TBB917512:TBB917513 TKX917512:TKX917513 TUT917512:TUT917513 UEP917512:UEP917513 UOL917512:UOL917513 UYH917512:UYH917513 VID917512:VID917513 VRZ917512:VRZ917513 WBV917512:WBV917513 WLR917512:WLR917513 WVN917512:WVN917513 F983048:F983049 JB983048:JB983049 SX983048:SX983049 ACT983048:ACT983049 AMP983048:AMP983049 AWL983048:AWL983049 BGH983048:BGH983049 BQD983048:BQD983049 BZZ983048:BZZ983049 CJV983048:CJV983049 CTR983048:CTR983049 DDN983048:DDN983049 DNJ983048:DNJ983049 DXF983048:DXF983049 EHB983048:EHB983049 EQX983048:EQX983049 FAT983048:FAT983049 FKP983048:FKP983049 FUL983048:FUL983049 GEH983048:GEH983049 GOD983048:GOD983049 GXZ983048:GXZ983049 HHV983048:HHV983049 HRR983048:HRR983049 IBN983048:IBN983049 ILJ983048:ILJ983049 IVF983048:IVF983049 JFB983048:JFB983049 JOX983048:JOX983049 JYT983048:JYT983049 KIP983048:KIP983049 KSL983048:KSL983049 LCH983048:LCH983049 LMD983048:LMD983049 LVZ983048:LVZ983049 MFV983048:MFV983049 MPR983048:MPR983049 MZN983048:MZN983049 NJJ983048:NJJ983049 NTF983048:NTF983049 ODB983048:ODB983049 OMX983048:OMX983049 OWT983048:OWT983049 PGP983048:PGP983049 PQL983048:PQL983049 QAH983048:QAH983049 QKD983048:QKD983049 QTZ983048:QTZ983049 RDV983048:RDV983049 RNR983048:RNR983049 RXN983048:RXN983049 SHJ983048:SHJ983049 SRF983048:SRF983049 TBB983048:TBB983049 TKX983048:TKX983049 TUT983048:TUT983049 UEP983048:UEP983049 UOL983048:UOL983049 UYH983048:UYH983049 VID983048:VID983049 VRZ983048:VRZ983049 WBV983048:WBV983049 WLR983048:WLR983049 WVN983048:WVN983049 F65549:F65553 JB65549:JB65553 SX65549:SX65553 ACT65549:ACT65553 AMP65549:AMP65553 AWL65549:AWL65553 BGH65549:BGH65553 BQD65549:BQD65553 BZZ65549:BZZ65553 CJV65549:CJV65553 CTR65549:CTR65553 DDN65549:DDN65553 DNJ65549:DNJ65553 DXF65549:DXF65553 EHB65549:EHB65553 EQX65549:EQX65553 FAT65549:FAT65553 FKP65549:FKP65553 FUL65549:FUL65553 GEH65549:GEH65553 GOD65549:GOD65553 GXZ65549:GXZ65553 HHV65549:HHV65553 HRR65549:HRR65553 IBN65549:IBN65553 ILJ65549:ILJ65553 IVF65549:IVF65553 JFB65549:JFB65553 JOX65549:JOX65553 JYT65549:JYT65553 KIP65549:KIP65553 KSL65549:KSL65553 LCH65549:LCH65553 LMD65549:LMD65553 LVZ65549:LVZ65553 MFV65549:MFV65553 MPR65549:MPR65553 MZN65549:MZN65553 NJJ65549:NJJ65553 NTF65549:NTF65553 ODB65549:ODB65553 OMX65549:OMX65553 OWT65549:OWT65553 PGP65549:PGP65553 PQL65549:PQL65553 QAH65549:QAH65553 QKD65549:QKD65553 QTZ65549:QTZ65553 RDV65549:RDV65553 RNR65549:RNR65553 RXN65549:RXN65553 SHJ65549:SHJ65553 SRF65549:SRF65553 TBB65549:TBB65553 TKX65549:TKX65553 TUT65549:TUT65553 UEP65549:UEP65553 UOL65549:UOL65553 UYH65549:UYH65553 VID65549:VID65553 VRZ65549:VRZ65553 WBV65549:WBV65553 WLR65549:WLR65553 WVN65549:WVN65553 F131085:F131089 JB131085:JB131089 SX131085:SX131089 ACT131085:ACT131089 AMP131085:AMP131089 AWL131085:AWL131089 BGH131085:BGH131089 BQD131085:BQD131089 BZZ131085:BZZ131089 CJV131085:CJV131089 CTR131085:CTR131089 DDN131085:DDN131089 DNJ131085:DNJ131089 DXF131085:DXF131089 EHB131085:EHB131089 EQX131085:EQX131089 FAT131085:FAT131089 FKP131085:FKP131089 FUL131085:FUL131089 GEH131085:GEH131089 GOD131085:GOD131089 GXZ131085:GXZ131089 HHV131085:HHV131089 HRR131085:HRR131089 IBN131085:IBN131089 ILJ131085:ILJ131089 IVF131085:IVF131089 JFB131085:JFB131089 JOX131085:JOX131089 JYT131085:JYT131089 KIP131085:KIP131089 KSL131085:KSL131089 LCH131085:LCH131089 LMD131085:LMD131089 LVZ131085:LVZ131089 MFV131085:MFV131089 MPR131085:MPR131089 MZN131085:MZN131089 NJJ131085:NJJ131089 NTF131085:NTF131089 ODB131085:ODB131089 OMX131085:OMX131089 OWT131085:OWT131089 PGP131085:PGP131089 PQL131085:PQL131089 QAH131085:QAH131089 QKD131085:QKD131089 QTZ131085:QTZ131089 RDV131085:RDV131089 RNR131085:RNR131089 RXN131085:RXN131089 SHJ131085:SHJ131089 SRF131085:SRF131089 TBB131085:TBB131089 TKX131085:TKX131089 TUT131085:TUT131089 UEP131085:UEP131089 UOL131085:UOL131089 UYH131085:UYH131089 VID131085:VID131089 VRZ131085:VRZ131089 WBV131085:WBV131089 WLR131085:WLR131089 WVN131085:WVN131089 F196621:F196625 JB196621:JB196625 SX196621:SX196625 ACT196621:ACT196625 AMP196621:AMP196625 AWL196621:AWL196625 BGH196621:BGH196625 BQD196621:BQD196625 BZZ196621:BZZ196625 CJV196621:CJV196625 CTR196621:CTR196625 DDN196621:DDN196625 DNJ196621:DNJ196625 DXF196621:DXF196625 EHB196621:EHB196625 EQX196621:EQX196625 FAT196621:FAT196625 FKP196621:FKP196625 FUL196621:FUL196625 GEH196621:GEH196625 GOD196621:GOD196625 GXZ196621:GXZ196625 HHV196621:HHV196625 HRR196621:HRR196625 IBN196621:IBN196625 ILJ196621:ILJ196625 IVF196621:IVF196625 JFB196621:JFB196625 JOX196621:JOX196625 JYT196621:JYT196625 KIP196621:KIP196625 KSL196621:KSL196625 LCH196621:LCH196625 LMD196621:LMD196625 LVZ196621:LVZ196625 MFV196621:MFV196625 MPR196621:MPR196625 MZN196621:MZN196625 NJJ196621:NJJ196625 NTF196621:NTF196625 ODB196621:ODB196625 OMX196621:OMX196625 OWT196621:OWT196625 PGP196621:PGP196625 PQL196621:PQL196625 QAH196621:QAH196625 QKD196621:QKD196625 QTZ196621:QTZ196625 RDV196621:RDV196625 RNR196621:RNR196625 RXN196621:RXN196625 SHJ196621:SHJ196625 SRF196621:SRF196625 TBB196621:TBB196625 TKX196621:TKX196625 TUT196621:TUT196625 UEP196621:UEP196625 UOL196621:UOL196625 UYH196621:UYH196625 VID196621:VID196625 VRZ196621:VRZ196625 WBV196621:WBV196625 WLR196621:WLR196625 WVN196621:WVN196625 F262157:F262161 JB262157:JB262161 SX262157:SX262161 ACT262157:ACT262161 AMP262157:AMP262161 AWL262157:AWL262161 BGH262157:BGH262161 BQD262157:BQD262161 BZZ262157:BZZ262161 CJV262157:CJV262161 CTR262157:CTR262161 DDN262157:DDN262161 DNJ262157:DNJ262161 DXF262157:DXF262161 EHB262157:EHB262161 EQX262157:EQX262161 FAT262157:FAT262161 FKP262157:FKP262161 FUL262157:FUL262161 GEH262157:GEH262161 GOD262157:GOD262161 GXZ262157:GXZ262161 HHV262157:HHV262161 HRR262157:HRR262161 IBN262157:IBN262161 ILJ262157:ILJ262161 IVF262157:IVF262161 JFB262157:JFB262161 JOX262157:JOX262161 JYT262157:JYT262161 KIP262157:KIP262161 KSL262157:KSL262161 LCH262157:LCH262161 LMD262157:LMD262161 LVZ262157:LVZ262161 MFV262157:MFV262161 MPR262157:MPR262161 MZN262157:MZN262161 NJJ262157:NJJ262161 NTF262157:NTF262161 ODB262157:ODB262161 OMX262157:OMX262161 OWT262157:OWT262161 PGP262157:PGP262161 PQL262157:PQL262161 QAH262157:QAH262161 QKD262157:QKD262161 QTZ262157:QTZ262161 RDV262157:RDV262161 RNR262157:RNR262161 RXN262157:RXN262161 SHJ262157:SHJ262161 SRF262157:SRF262161 TBB262157:TBB262161 TKX262157:TKX262161 TUT262157:TUT262161 UEP262157:UEP262161 UOL262157:UOL262161 UYH262157:UYH262161 VID262157:VID262161 VRZ262157:VRZ262161 WBV262157:WBV262161 WLR262157:WLR262161 WVN262157:WVN262161 F327693:F327697 JB327693:JB327697 SX327693:SX327697 ACT327693:ACT327697 AMP327693:AMP327697 AWL327693:AWL327697 BGH327693:BGH327697 BQD327693:BQD327697 BZZ327693:BZZ327697 CJV327693:CJV327697 CTR327693:CTR327697 DDN327693:DDN327697 DNJ327693:DNJ327697 DXF327693:DXF327697 EHB327693:EHB327697 EQX327693:EQX327697 FAT327693:FAT327697 FKP327693:FKP327697 FUL327693:FUL327697 GEH327693:GEH327697 GOD327693:GOD327697 GXZ327693:GXZ327697 HHV327693:HHV327697 HRR327693:HRR327697 IBN327693:IBN327697 ILJ327693:ILJ327697 IVF327693:IVF327697 JFB327693:JFB327697 JOX327693:JOX327697 JYT327693:JYT327697 KIP327693:KIP327697 KSL327693:KSL327697 LCH327693:LCH327697 LMD327693:LMD327697 LVZ327693:LVZ327697 MFV327693:MFV327697 MPR327693:MPR327697 MZN327693:MZN327697 NJJ327693:NJJ327697 NTF327693:NTF327697 ODB327693:ODB327697 OMX327693:OMX327697 OWT327693:OWT327697 PGP327693:PGP327697 PQL327693:PQL327697 QAH327693:QAH327697 QKD327693:QKD327697 QTZ327693:QTZ327697 RDV327693:RDV327697 RNR327693:RNR327697 RXN327693:RXN327697 SHJ327693:SHJ327697 SRF327693:SRF327697 TBB327693:TBB327697 TKX327693:TKX327697 TUT327693:TUT327697 UEP327693:UEP327697 UOL327693:UOL327697 UYH327693:UYH327697 VID327693:VID327697 VRZ327693:VRZ327697 WBV327693:WBV327697 WLR327693:WLR327697 WVN327693:WVN327697 F393229:F393233 JB393229:JB393233 SX393229:SX393233 ACT393229:ACT393233 AMP393229:AMP393233 AWL393229:AWL393233 BGH393229:BGH393233 BQD393229:BQD393233 BZZ393229:BZZ393233 CJV393229:CJV393233 CTR393229:CTR393233 DDN393229:DDN393233 DNJ393229:DNJ393233 DXF393229:DXF393233 EHB393229:EHB393233 EQX393229:EQX393233 FAT393229:FAT393233 FKP393229:FKP393233 FUL393229:FUL393233 GEH393229:GEH393233 GOD393229:GOD393233 GXZ393229:GXZ393233 HHV393229:HHV393233 HRR393229:HRR393233 IBN393229:IBN393233 ILJ393229:ILJ393233 IVF393229:IVF393233 JFB393229:JFB393233 JOX393229:JOX393233 JYT393229:JYT393233 KIP393229:KIP393233 KSL393229:KSL393233 LCH393229:LCH393233 LMD393229:LMD393233 LVZ393229:LVZ393233 MFV393229:MFV393233 MPR393229:MPR393233 MZN393229:MZN393233 NJJ393229:NJJ393233 NTF393229:NTF393233 ODB393229:ODB393233 OMX393229:OMX393233 OWT393229:OWT393233 PGP393229:PGP393233 PQL393229:PQL393233 QAH393229:QAH393233 QKD393229:QKD393233 QTZ393229:QTZ393233 RDV393229:RDV393233 RNR393229:RNR393233 RXN393229:RXN393233 SHJ393229:SHJ393233 SRF393229:SRF393233 TBB393229:TBB393233 TKX393229:TKX393233 TUT393229:TUT393233 UEP393229:UEP393233 UOL393229:UOL393233 UYH393229:UYH393233 VID393229:VID393233 VRZ393229:VRZ393233 WBV393229:WBV393233 WLR393229:WLR393233 WVN393229:WVN393233 F458765:F458769 JB458765:JB458769 SX458765:SX458769 ACT458765:ACT458769 AMP458765:AMP458769 AWL458765:AWL458769 BGH458765:BGH458769 BQD458765:BQD458769 BZZ458765:BZZ458769 CJV458765:CJV458769 CTR458765:CTR458769 DDN458765:DDN458769 DNJ458765:DNJ458769 DXF458765:DXF458769 EHB458765:EHB458769 EQX458765:EQX458769 FAT458765:FAT458769 FKP458765:FKP458769 FUL458765:FUL458769 GEH458765:GEH458769 GOD458765:GOD458769 GXZ458765:GXZ458769 HHV458765:HHV458769 HRR458765:HRR458769 IBN458765:IBN458769 ILJ458765:ILJ458769 IVF458765:IVF458769 JFB458765:JFB458769 JOX458765:JOX458769 JYT458765:JYT458769 KIP458765:KIP458769 KSL458765:KSL458769 LCH458765:LCH458769 LMD458765:LMD458769 LVZ458765:LVZ458769 MFV458765:MFV458769 MPR458765:MPR458769 MZN458765:MZN458769 NJJ458765:NJJ458769 NTF458765:NTF458769 ODB458765:ODB458769 OMX458765:OMX458769 OWT458765:OWT458769 PGP458765:PGP458769 PQL458765:PQL458769 QAH458765:QAH458769 QKD458765:QKD458769 QTZ458765:QTZ458769 RDV458765:RDV458769 RNR458765:RNR458769 RXN458765:RXN458769 SHJ458765:SHJ458769 SRF458765:SRF458769 TBB458765:TBB458769 TKX458765:TKX458769 TUT458765:TUT458769 UEP458765:UEP458769 UOL458765:UOL458769 UYH458765:UYH458769 VID458765:VID458769 VRZ458765:VRZ458769 WBV458765:WBV458769 WLR458765:WLR458769 WVN458765:WVN458769 F524301:F524305 JB524301:JB524305 SX524301:SX524305 ACT524301:ACT524305 AMP524301:AMP524305 AWL524301:AWL524305 BGH524301:BGH524305 BQD524301:BQD524305 BZZ524301:BZZ524305 CJV524301:CJV524305 CTR524301:CTR524305 DDN524301:DDN524305 DNJ524301:DNJ524305 DXF524301:DXF524305 EHB524301:EHB524305 EQX524301:EQX524305 FAT524301:FAT524305 FKP524301:FKP524305 FUL524301:FUL524305 GEH524301:GEH524305 GOD524301:GOD524305 GXZ524301:GXZ524305 HHV524301:HHV524305 HRR524301:HRR524305 IBN524301:IBN524305 ILJ524301:ILJ524305 IVF524301:IVF524305 JFB524301:JFB524305 JOX524301:JOX524305 JYT524301:JYT524305 KIP524301:KIP524305 KSL524301:KSL524305 LCH524301:LCH524305 LMD524301:LMD524305 LVZ524301:LVZ524305 MFV524301:MFV524305 MPR524301:MPR524305 MZN524301:MZN524305 NJJ524301:NJJ524305 NTF524301:NTF524305 ODB524301:ODB524305 OMX524301:OMX524305 OWT524301:OWT524305 PGP524301:PGP524305 PQL524301:PQL524305 QAH524301:QAH524305 QKD524301:QKD524305 QTZ524301:QTZ524305 RDV524301:RDV524305 RNR524301:RNR524305 RXN524301:RXN524305 SHJ524301:SHJ524305 SRF524301:SRF524305 TBB524301:TBB524305 TKX524301:TKX524305 TUT524301:TUT524305 UEP524301:UEP524305 UOL524301:UOL524305 UYH524301:UYH524305 VID524301:VID524305 VRZ524301:VRZ524305 WBV524301:WBV524305 WLR524301:WLR524305 WVN524301:WVN524305 F589837:F589841 JB589837:JB589841 SX589837:SX589841 ACT589837:ACT589841 AMP589837:AMP589841 AWL589837:AWL589841 BGH589837:BGH589841 BQD589837:BQD589841 BZZ589837:BZZ589841 CJV589837:CJV589841 CTR589837:CTR589841 DDN589837:DDN589841 DNJ589837:DNJ589841 DXF589837:DXF589841 EHB589837:EHB589841 EQX589837:EQX589841 FAT589837:FAT589841 FKP589837:FKP589841 FUL589837:FUL589841 GEH589837:GEH589841 GOD589837:GOD589841 GXZ589837:GXZ589841 HHV589837:HHV589841 HRR589837:HRR589841 IBN589837:IBN589841 ILJ589837:ILJ589841 IVF589837:IVF589841 JFB589837:JFB589841 JOX589837:JOX589841 JYT589837:JYT589841 KIP589837:KIP589841 KSL589837:KSL589841 LCH589837:LCH589841 LMD589837:LMD589841 LVZ589837:LVZ589841 MFV589837:MFV589841 MPR589837:MPR589841 MZN589837:MZN589841 NJJ589837:NJJ589841 NTF589837:NTF589841 ODB589837:ODB589841 OMX589837:OMX589841 OWT589837:OWT589841 PGP589837:PGP589841 PQL589837:PQL589841 QAH589837:QAH589841 QKD589837:QKD589841 QTZ589837:QTZ589841 RDV589837:RDV589841 RNR589837:RNR589841 RXN589837:RXN589841 SHJ589837:SHJ589841 SRF589837:SRF589841 TBB589837:TBB589841 TKX589837:TKX589841 TUT589837:TUT589841 UEP589837:UEP589841 UOL589837:UOL589841 UYH589837:UYH589841 VID589837:VID589841 VRZ589837:VRZ589841 WBV589837:WBV589841 WLR589837:WLR589841 WVN589837:WVN589841 F655373:F655377 JB655373:JB655377 SX655373:SX655377 ACT655373:ACT655377 AMP655373:AMP655377 AWL655373:AWL655377 BGH655373:BGH655377 BQD655373:BQD655377 BZZ655373:BZZ655377 CJV655373:CJV655377 CTR655373:CTR655377 DDN655373:DDN655377 DNJ655373:DNJ655377 DXF655373:DXF655377 EHB655373:EHB655377 EQX655373:EQX655377 FAT655373:FAT655377 FKP655373:FKP655377 FUL655373:FUL655377 GEH655373:GEH655377 GOD655373:GOD655377 GXZ655373:GXZ655377 HHV655373:HHV655377 HRR655373:HRR655377 IBN655373:IBN655377 ILJ655373:ILJ655377 IVF655373:IVF655377 JFB655373:JFB655377 JOX655373:JOX655377 JYT655373:JYT655377 KIP655373:KIP655377 KSL655373:KSL655377 LCH655373:LCH655377 LMD655373:LMD655377 LVZ655373:LVZ655377 MFV655373:MFV655377 MPR655373:MPR655377 MZN655373:MZN655377 NJJ655373:NJJ655377 NTF655373:NTF655377 ODB655373:ODB655377 OMX655373:OMX655377 OWT655373:OWT655377 PGP655373:PGP655377 PQL655373:PQL655377 QAH655373:QAH655377 QKD655373:QKD655377 QTZ655373:QTZ655377 RDV655373:RDV655377 RNR655373:RNR655377 RXN655373:RXN655377 SHJ655373:SHJ655377 SRF655373:SRF655377 TBB655373:TBB655377 TKX655373:TKX655377 TUT655373:TUT655377 UEP655373:UEP655377 UOL655373:UOL655377 UYH655373:UYH655377 VID655373:VID655377 VRZ655373:VRZ655377 WBV655373:WBV655377 WLR655373:WLR655377 WVN655373:WVN655377 F720909:F720913 JB720909:JB720913 SX720909:SX720913 ACT720909:ACT720913 AMP720909:AMP720913 AWL720909:AWL720913 BGH720909:BGH720913 BQD720909:BQD720913 BZZ720909:BZZ720913 CJV720909:CJV720913 CTR720909:CTR720913 DDN720909:DDN720913 DNJ720909:DNJ720913 DXF720909:DXF720913 EHB720909:EHB720913 EQX720909:EQX720913 FAT720909:FAT720913 FKP720909:FKP720913 FUL720909:FUL720913 GEH720909:GEH720913 GOD720909:GOD720913 GXZ720909:GXZ720913 HHV720909:HHV720913 HRR720909:HRR720913 IBN720909:IBN720913 ILJ720909:ILJ720913 IVF720909:IVF720913 JFB720909:JFB720913 JOX720909:JOX720913 JYT720909:JYT720913 KIP720909:KIP720913 KSL720909:KSL720913 LCH720909:LCH720913 LMD720909:LMD720913 LVZ720909:LVZ720913 MFV720909:MFV720913 MPR720909:MPR720913 MZN720909:MZN720913 NJJ720909:NJJ720913 NTF720909:NTF720913 ODB720909:ODB720913 OMX720909:OMX720913 OWT720909:OWT720913 PGP720909:PGP720913 PQL720909:PQL720913 QAH720909:QAH720913 QKD720909:QKD720913 QTZ720909:QTZ720913 RDV720909:RDV720913 RNR720909:RNR720913 RXN720909:RXN720913 SHJ720909:SHJ720913 SRF720909:SRF720913 TBB720909:TBB720913 TKX720909:TKX720913 TUT720909:TUT720913 UEP720909:UEP720913 UOL720909:UOL720913 UYH720909:UYH720913 VID720909:VID720913 VRZ720909:VRZ720913 WBV720909:WBV720913 WLR720909:WLR720913 WVN720909:WVN720913 F786445:F786449 JB786445:JB786449 SX786445:SX786449 ACT786445:ACT786449 AMP786445:AMP786449 AWL786445:AWL786449 BGH786445:BGH786449 BQD786445:BQD786449 BZZ786445:BZZ786449 CJV786445:CJV786449 CTR786445:CTR786449 DDN786445:DDN786449 DNJ786445:DNJ786449 DXF786445:DXF786449 EHB786445:EHB786449 EQX786445:EQX786449 FAT786445:FAT786449 FKP786445:FKP786449 FUL786445:FUL786449 GEH786445:GEH786449 GOD786445:GOD786449 GXZ786445:GXZ786449 HHV786445:HHV786449 HRR786445:HRR786449 IBN786445:IBN786449 ILJ786445:ILJ786449 IVF786445:IVF786449 JFB786445:JFB786449 JOX786445:JOX786449 JYT786445:JYT786449 KIP786445:KIP786449 KSL786445:KSL786449 LCH786445:LCH786449 LMD786445:LMD786449 LVZ786445:LVZ786449 MFV786445:MFV786449 MPR786445:MPR786449 MZN786445:MZN786449 NJJ786445:NJJ786449 NTF786445:NTF786449 ODB786445:ODB786449 OMX786445:OMX786449 OWT786445:OWT786449 PGP786445:PGP786449 PQL786445:PQL786449 QAH786445:QAH786449 QKD786445:QKD786449 QTZ786445:QTZ786449 RDV786445:RDV786449 RNR786445:RNR786449 RXN786445:RXN786449 SHJ786445:SHJ786449 SRF786445:SRF786449 TBB786445:TBB786449 TKX786445:TKX786449 TUT786445:TUT786449 UEP786445:UEP786449 UOL786445:UOL786449 UYH786445:UYH786449 VID786445:VID786449 VRZ786445:VRZ786449 WBV786445:WBV786449 WLR786445:WLR786449 WVN786445:WVN786449 F851981:F851985 JB851981:JB851985 SX851981:SX851985 ACT851981:ACT851985 AMP851981:AMP851985 AWL851981:AWL851985 BGH851981:BGH851985 BQD851981:BQD851985 BZZ851981:BZZ851985 CJV851981:CJV851985 CTR851981:CTR851985 DDN851981:DDN851985 DNJ851981:DNJ851985 DXF851981:DXF851985 EHB851981:EHB851985 EQX851981:EQX851985 FAT851981:FAT851985 FKP851981:FKP851985 FUL851981:FUL851985 GEH851981:GEH851985 GOD851981:GOD851985 GXZ851981:GXZ851985 HHV851981:HHV851985 HRR851981:HRR851985 IBN851981:IBN851985 ILJ851981:ILJ851985 IVF851981:IVF851985 JFB851981:JFB851985 JOX851981:JOX851985 JYT851981:JYT851985 KIP851981:KIP851985 KSL851981:KSL851985 LCH851981:LCH851985 LMD851981:LMD851985 LVZ851981:LVZ851985 MFV851981:MFV851985 MPR851981:MPR851985 MZN851981:MZN851985 NJJ851981:NJJ851985 NTF851981:NTF851985 ODB851981:ODB851985 OMX851981:OMX851985 OWT851981:OWT851985 PGP851981:PGP851985 PQL851981:PQL851985 QAH851981:QAH851985 QKD851981:QKD851985 QTZ851981:QTZ851985 RDV851981:RDV851985 RNR851981:RNR851985 RXN851981:RXN851985 SHJ851981:SHJ851985 SRF851981:SRF851985 TBB851981:TBB851985 TKX851981:TKX851985 TUT851981:TUT851985 UEP851981:UEP851985 UOL851981:UOL851985 UYH851981:UYH851985 VID851981:VID851985 VRZ851981:VRZ851985 WBV851981:WBV851985 WLR851981:WLR851985 WVN851981:WVN851985 F917517:F917521 JB917517:JB917521 SX917517:SX917521 ACT917517:ACT917521 AMP917517:AMP917521 AWL917517:AWL917521 BGH917517:BGH917521 BQD917517:BQD917521 BZZ917517:BZZ917521 CJV917517:CJV917521 CTR917517:CTR917521 DDN917517:DDN917521 DNJ917517:DNJ917521 DXF917517:DXF917521 EHB917517:EHB917521 EQX917517:EQX917521 FAT917517:FAT917521 FKP917517:FKP917521 FUL917517:FUL917521 GEH917517:GEH917521 GOD917517:GOD917521 GXZ917517:GXZ917521 HHV917517:HHV917521 HRR917517:HRR917521 IBN917517:IBN917521 ILJ917517:ILJ917521 IVF917517:IVF917521 JFB917517:JFB917521 JOX917517:JOX917521 JYT917517:JYT917521 KIP917517:KIP917521 KSL917517:KSL917521 LCH917517:LCH917521 LMD917517:LMD917521 LVZ917517:LVZ917521 MFV917517:MFV917521 MPR917517:MPR917521 MZN917517:MZN917521 NJJ917517:NJJ917521 NTF917517:NTF917521 ODB917517:ODB917521 OMX917517:OMX917521 OWT917517:OWT917521 PGP917517:PGP917521 PQL917517:PQL917521 QAH917517:QAH917521 QKD917517:QKD917521 QTZ917517:QTZ917521 RDV917517:RDV917521 RNR917517:RNR917521 RXN917517:RXN917521 SHJ917517:SHJ917521 SRF917517:SRF917521 TBB917517:TBB917521 TKX917517:TKX917521 TUT917517:TUT917521 UEP917517:UEP917521 UOL917517:UOL917521 UYH917517:UYH917521 VID917517:VID917521 VRZ917517:VRZ917521 WBV917517:WBV917521 WLR917517:WLR917521 WVN917517:WVN917521 F983053:F983057 JB983053:JB983057 SX983053:SX983057 ACT983053:ACT983057 AMP983053:AMP983057 AWL983053:AWL983057 BGH983053:BGH983057 BQD983053:BQD983057 BZZ983053:BZZ983057 CJV983053:CJV983057 CTR983053:CTR983057 DDN983053:DDN983057 DNJ983053:DNJ983057 DXF983053:DXF983057 EHB983053:EHB983057 EQX983053:EQX983057 FAT983053:FAT983057 FKP983053:FKP983057 FUL983053:FUL983057 GEH983053:GEH983057 GOD983053:GOD983057 GXZ983053:GXZ983057 HHV983053:HHV983057 HRR983053:HRR983057 IBN983053:IBN983057 ILJ983053:ILJ983057 IVF983053:IVF983057 JFB983053:JFB983057 JOX983053:JOX983057 JYT983053:JYT983057 KIP983053:KIP983057 KSL983053:KSL983057 LCH983053:LCH983057 LMD983053:LMD983057 LVZ983053:LVZ983057 MFV983053:MFV983057 MPR983053:MPR983057 MZN983053:MZN983057 NJJ983053:NJJ983057 NTF983053:NTF983057 ODB983053:ODB983057 OMX983053:OMX983057 OWT983053:OWT983057 PGP983053:PGP983057 PQL983053:PQL983057 QAH983053:QAH983057 QKD983053:QKD983057 QTZ983053:QTZ983057 RDV983053:RDV983057 RNR983053:RNR983057 RXN983053:RXN983057 SHJ983053:SHJ983057 SRF983053:SRF983057 TBB983053:TBB983057 TKX983053:TKX983057 TUT983053:TUT983057 UEP983053:UEP983057 UOL983053:UOL983057 UYH983053:UYH983057 VID983053:VID983057 VRZ983053:VRZ983057 WBV983053:WBV983057 WLR983053:WLR983057 WVN983053:WVN983057 JB22:JB28 SX22:SX28 ACT22:ACT28 AMP22:AMP28 AWL22:AWL28 BGH22:BGH28 BQD22:BQD28 BZZ22:BZZ28 CJV22:CJV28 CTR22:CTR28 DDN22:DDN28 DNJ22:DNJ28 DXF22:DXF28 EHB22:EHB28 EQX22:EQX28 FAT22:FAT28 FKP22:FKP28 FUL22:FUL28 GEH22:GEH28 GOD22:GOD28 GXZ22:GXZ28 HHV22:HHV28 HRR22:HRR28 IBN22:IBN28 ILJ22:ILJ28 IVF22:IVF28 JFB22:JFB28 JOX22:JOX28 JYT22:JYT28 KIP22:KIP28 KSL22:KSL28 LCH22:LCH28 LMD22:LMD28 LVZ22:LVZ28 MFV22:MFV28 MPR22:MPR28 MZN22:MZN28 NJJ22:NJJ28 NTF22:NTF28 ODB22:ODB28 OMX22:OMX28 OWT22:OWT28 PGP22:PGP28 PQL22:PQL28 QAH22:QAH28 QKD22:QKD28 QTZ22:QTZ28 RDV22:RDV28 RNR22:RNR28 RXN22:RXN28 SHJ22:SHJ28 SRF22:SRF28 TBB22:TBB28 TKX22:TKX28 TUT22:TUT28 UEP22:UEP28 UOL22:UOL28 UYH22:UYH28 VID22:VID28 VRZ22:VRZ28 WBV22:WBV28 WLR22:WLR28 WVN22:WVN28 F65561:F65565 JB65561:JB65565 SX65561:SX65565 ACT65561:ACT65565 AMP65561:AMP65565 AWL65561:AWL65565 BGH65561:BGH65565 BQD65561:BQD65565 BZZ65561:BZZ65565 CJV65561:CJV65565 CTR65561:CTR65565 DDN65561:DDN65565 DNJ65561:DNJ65565 DXF65561:DXF65565 EHB65561:EHB65565 EQX65561:EQX65565 FAT65561:FAT65565 FKP65561:FKP65565 FUL65561:FUL65565 GEH65561:GEH65565 GOD65561:GOD65565 GXZ65561:GXZ65565 HHV65561:HHV65565 HRR65561:HRR65565 IBN65561:IBN65565 ILJ65561:ILJ65565 IVF65561:IVF65565 JFB65561:JFB65565 JOX65561:JOX65565 JYT65561:JYT65565 KIP65561:KIP65565 KSL65561:KSL65565 LCH65561:LCH65565 LMD65561:LMD65565 LVZ65561:LVZ65565 MFV65561:MFV65565 MPR65561:MPR65565 MZN65561:MZN65565 NJJ65561:NJJ65565 NTF65561:NTF65565 ODB65561:ODB65565 OMX65561:OMX65565 OWT65561:OWT65565 PGP65561:PGP65565 PQL65561:PQL65565 QAH65561:QAH65565 QKD65561:QKD65565 QTZ65561:QTZ65565 RDV65561:RDV65565 RNR65561:RNR65565 RXN65561:RXN65565 SHJ65561:SHJ65565 SRF65561:SRF65565 TBB65561:TBB65565 TKX65561:TKX65565 TUT65561:TUT65565 UEP65561:UEP65565 UOL65561:UOL65565 UYH65561:UYH65565 VID65561:VID65565 VRZ65561:VRZ65565 WBV65561:WBV65565 WLR65561:WLR65565 WVN65561:WVN65565 F131097:F131101 JB131097:JB131101 SX131097:SX131101 ACT131097:ACT131101 AMP131097:AMP131101 AWL131097:AWL131101 BGH131097:BGH131101 BQD131097:BQD131101 BZZ131097:BZZ131101 CJV131097:CJV131101 CTR131097:CTR131101 DDN131097:DDN131101 DNJ131097:DNJ131101 DXF131097:DXF131101 EHB131097:EHB131101 EQX131097:EQX131101 FAT131097:FAT131101 FKP131097:FKP131101 FUL131097:FUL131101 GEH131097:GEH131101 GOD131097:GOD131101 GXZ131097:GXZ131101 HHV131097:HHV131101 HRR131097:HRR131101 IBN131097:IBN131101 ILJ131097:ILJ131101 IVF131097:IVF131101 JFB131097:JFB131101 JOX131097:JOX131101 JYT131097:JYT131101 KIP131097:KIP131101 KSL131097:KSL131101 LCH131097:LCH131101 LMD131097:LMD131101 LVZ131097:LVZ131101 MFV131097:MFV131101 MPR131097:MPR131101 MZN131097:MZN131101 NJJ131097:NJJ131101 NTF131097:NTF131101 ODB131097:ODB131101 OMX131097:OMX131101 OWT131097:OWT131101 PGP131097:PGP131101 PQL131097:PQL131101 QAH131097:QAH131101 QKD131097:QKD131101 QTZ131097:QTZ131101 RDV131097:RDV131101 RNR131097:RNR131101 RXN131097:RXN131101 SHJ131097:SHJ131101 SRF131097:SRF131101 TBB131097:TBB131101 TKX131097:TKX131101 TUT131097:TUT131101 UEP131097:UEP131101 UOL131097:UOL131101 UYH131097:UYH131101 VID131097:VID131101 VRZ131097:VRZ131101 WBV131097:WBV131101 WLR131097:WLR131101 WVN131097:WVN131101 F196633:F196637 JB196633:JB196637 SX196633:SX196637 ACT196633:ACT196637 AMP196633:AMP196637 AWL196633:AWL196637 BGH196633:BGH196637 BQD196633:BQD196637 BZZ196633:BZZ196637 CJV196633:CJV196637 CTR196633:CTR196637 DDN196633:DDN196637 DNJ196633:DNJ196637 DXF196633:DXF196637 EHB196633:EHB196637 EQX196633:EQX196637 FAT196633:FAT196637 FKP196633:FKP196637 FUL196633:FUL196637 GEH196633:GEH196637 GOD196633:GOD196637 GXZ196633:GXZ196637 HHV196633:HHV196637 HRR196633:HRR196637 IBN196633:IBN196637 ILJ196633:ILJ196637 IVF196633:IVF196637 JFB196633:JFB196637 JOX196633:JOX196637 JYT196633:JYT196637 KIP196633:KIP196637 KSL196633:KSL196637 LCH196633:LCH196637 LMD196633:LMD196637 LVZ196633:LVZ196637 MFV196633:MFV196637 MPR196633:MPR196637 MZN196633:MZN196637 NJJ196633:NJJ196637 NTF196633:NTF196637 ODB196633:ODB196637 OMX196633:OMX196637 OWT196633:OWT196637 PGP196633:PGP196637 PQL196633:PQL196637 QAH196633:QAH196637 QKD196633:QKD196637 QTZ196633:QTZ196637 RDV196633:RDV196637 RNR196633:RNR196637 RXN196633:RXN196637 SHJ196633:SHJ196637 SRF196633:SRF196637 TBB196633:TBB196637 TKX196633:TKX196637 TUT196633:TUT196637 UEP196633:UEP196637 UOL196633:UOL196637 UYH196633:UYH196637 VID196633:VID196637 VRZ196633:VRZ196637 WBV196633:WBV196637 WLR196633:WLR196637 WVN196633:WVN196637 F262169:F262173 JB262169:JB262173 SX262169:SX262173 ACT262169:ACT262173 AMP262169:AMP262173 AWL262169:AWL262173 BGH262169:BGH262173 BQD262169:BQD262173 BZZ262169:BZZ262173 CJV262169:CJV262173 CTR262169:CTR262173 DDN262169:DDN262173 DNJ262169:DNJ262173 DXF262169:DXF262173 EHB262169:EHB262173 EQX262169:EQX262173 FAT262169:FAT262173 FKP262169:FKP262173 FUL262169:FUL262173 GEH262169:GEH262173 GOD262169:GOD262173 GXZ262169:GXZ262173 HHV262169:HHV262173 HRR262169:HRR262173 IBN262169:IBN262173 ILJ262169:ILJ262173 IVF262169:IVF262173 JFB262169:JFB262173 JOX262169:JOX262173 JYT262169:JYT262173 KIP262169:KIP262173 KSL262169:KSL262173 LCH262169:LCH262173 LMD262169:LMD262173 LVZ262169:LVZ262173 MFV262169:MFV262173 MPR262169:MPR262173 MZN262169:MZN262173 NJJ262169:NJJ262173 NTF262169:NTF262173 ODB262169:ODB262173 OMX262169:OMX262173 OWT262169:OWT262173 PGP262169:PGP262173 PQL262169:PQL262173 QAH262169:QAH262173 QKD262169:QKD262173 QTZ262169:QTZ262173 RDV262169:RDV262173 RNR262169:RNR262173 RXN262169:RXN262173 SHJ262169:SHJ262173 SRF262169:SRF262173 TBB262169:TBB262173 TKX262169:TKX262173 TUT262169:TUT262173 UEP262169:UEP262173 UOL262169:UOL262173 UYH262169:UYH262173 VID262169:VID262173 VRZ262169:VRZ262173 WBV262169:WBV262173 WLR262169:WLR262173 WVN262169:WVN262173 F327705:F327709 JB327705:JB327709 SX327705:SX327709 ACT327705:ACT327709 AMP327705:AMP327709 AWL327705:AWL327709 BGH327705:BGH327709 BQD327705:BQD327709 BZZ327705:BZZ327709 CJV327705:CJV327709 CTR327705:CTR327709 DDN327705:DDN327709 DNJ327705:DNJ327709 DXF327705:DXF327709 EHB327705:EHB327709 EQX327705:EQX327709 FAT327705:FAT327709 FKP327705:FKP327709 FUL327705:FUL327709 GEH327705:GEH327709 GOD327705:GOD327709 GXZ327705:GXZ327709 HHV327705:HHV327709 HRR327705:HRR327709 IBN327705:IBN327709 ILJ327705:ILJ327709 IVF327705:IVF327709 JFB327705:JFB327709 JOX327705:JOX327709 JYT327705:JYT327709 KIP327705:KIP327709 KSL327705:KSL327709 LCH327705:LCH327709 LMD327705:LMD327709 LVZ327705:LVZ327709 MFV327705:MFV327709 MPR327705:MPR327709 MZN327705:MZN327709 NJJ327705:NJJ327709 NTF327705:NTF327709 ODB327705:ODB327709 OMX327705:OMX327709 OWT327705:OWT327709 PGP327705:PGP327709 PQL327705:PQL327709 QAH327705:QAH327709 QKD327705:QKD327709 QTZ327705:QTZ327709 RDV327705:RDV327709 RNR327705:RNR327709 RXN327705:RXN327709 SHJ327705:SHJ327709 SRF327705:SRF327709 TBB327705:TBB327709 TKX327705:TKX327709 TUT327705:TUT327709 UEP327705:UEP327709 UOL327705:UOL327709 UYH327705:UYH327709 VID327705:VID327709 VRZ327705:VRZ327709 WBV327705:WBV327709 WLR327705:WLR327709 WVN327705:WVN327709 F393241:F393245 JB393241:JB393245 SX393241:SX393245 ACT393241:ACT393245 AMP393241:AMP393245 AWL393241:AWL393245 BGH393241:BGH393245 BQD393241:BQD393245 BZZ393241:BZZ393245 CJV393241:CJV393245 CTR393241:CTR393245 DDN393241:DDN393245 DNJ393241:DNJ393245 DXF393241:DXF393245 EHB393241:EHB393245 EQX393241:EQX393245 FAT393241:FAT393245 FKP393241:FKP393245 FUL393241:FUL393245 GEH393241:GEH393245 GOD393241:GOD393245 GXZ393241:GXZ393245 HHV393241:HHV393245 HRR393241:HRR393245 IBN393241:IBN393245 ILJ393241:ILJ393245 IVF393241:IVF393245 JFB393241:JFB393245 JOX393241:JOX393245 JYT393241:JYT393245 KIP393241:KIP393245 KSL393241:KSL393245 LCH393241:LCH393245 LMD393241:LMD393245 LVZ393241:LVZ393245 MFV393241:MFV393245 MPR393241:MPR393245 MZN393241:MZN393245 NJJ393241:NJJ393245 NTF393241:NTF393245 ODB393241:ODB393245 OMX393241:OMX393245 OWT393241:OWT393245 PGP393241:PGP393245 PQL393241:PQL393245 QAH393241:QAH393245 QKD393241:QKD393245 QTZ393241:QTZ393245 RDV393241:RDV393245 RNR393241:RNR393245 RXN393241:RXN393245 SHJ393241:SHJ393245 SRF393241:SRF393245 TBB393241:TBB393245 TKX393241:TKX393245 TUT393241:TUT393245 UEP393241:UEP393245 UOL393241:UOL393245 UYH393241:UYH393245 VID393241:VID393245 VRZ393241:VRZ393245 WBV393241:WBV393245 WLR393241:WLR393245 WVN393241:WVN393245 F458777:F458781 JB458777:JB458781 SX458777:SX458781 ACT458777:ACT458781 AMP458777:AMP458781 AWL458777:AWL458781 BGH458777:BGH458781 BQD458777:BQD458781 BZZ458777:BZZ458781 CJV458777:CJV458781 CTR458777:CTR458781 DDN458777:DDN458781 DNJ458777:DNJ458781 DXF458777:DXF458781 EHB458777:EHB458781 EQX458777:EQX458781 FAT458777:FAT458781 FKP458777:FKP458781 FUL458777:FUL458781 GEH458777:GEH458781 GOD458777:GOD458781 GXZ458777:GXZ458781 HHV458777:HHV458781 HRR458777:HRR458781 IBN458777:IBN458781 ILJ458777:ILJ458781 IVF458777:IVF458781 JFB458777:JFB458781 JOX458777:JOX458781 JYT458777:JYT458781 KIP458777:KIP458781 KSL458777:KSL458781 LCH458777:LCH458781 LMD458777:LMD458781 LVZ458777:LVZ458781 MFV458777:MFV458781 MPR458777:MPR458781 MZN458777:MZN458781 NJJ458777:NJJ458781 NTF458777:NTF458781 ODB458777:ODB458781 OMX458777:OMX458781 OWT458777:OWT458781 PGP458777:PGP458781 PQL458777:PQL458781 QAH458777:QAH458781 QKD458777:QKD458781 QTZ458777:QTZ458781 RDV458777:RDV458781 RNR458777:RNR458781 RXN458777:RXN458781 SHJ458777:SHJ458781 SRF458777:SRF458781 TBB458777:TBB458781 TKX458777:TKX458781 TUT458777:TUT458781 UEP458777:UEP458781 UOL458777:UOL458781 UYH458777:UYH458781 VID458777:VID458781 VRZ458777:VRZ458781 WBV458777:WBV458781 WLR458777:WLR458781 WVN458777:WVN458781 F524313:F524317 JB524313:JB524317 SX524313:SX524317 ACT524313:ACT524317 AMP524313:AMP524317 AWL524313:AWL524317 BGH524313:BGH524317 BQD524313:BQD524317 BZZ524313:BZZ524317 CJV524313:CJV524317 CTR524313:CTR524317 DDN524313:DDN524317 DNJ524313:DNJ524317 DXF524313:DXF524317 EHB524313:EHB524317 EQX524313:EQX524317 FAT524313:FAT524317 FKP524313:FKP524317 FUL524313:FUL524317 GEH524313:GEH524317 GOD524313:GOD524317 GXZ524313:GXZ524317 HHV524313:HHV524317 HRR524313:HRR524317 IBN524313:IBN524317 ILJ524313:ILJ524317 IVF524313:IVF524317 JFB524313:JFB524317 JOX524313:JOX524317 JYT524313:JYT524317 KIP524313:KIP524317 KSL524313:KSL524317 LCH524313:LCH524317 LMD524313:LMD524317 LVZ524313:LVZ524317 MFV524313:MFV524317 MPR524313:MPR524317 MZN524313:MZN524317 NJJ524313:NJJ524317 NTF524313:NTF524317 ODB524313:ODB524317 OMX524313:OMX524317 OWT524313:OWT524317 PGP524313:PGP524317 PQL524313:PQL524317 QAH524313:QAH524317 QKD524313:QKD524317 QTZ524313:QTZ524317 RDV524313:RDV524317 RNR524313:RNR524317 RXN524313:RXN524317 SHJ524313:SHJ524317 SRF524313:SRF524317 TBB524313:TBB524317 TKX524313:TKX524317 TUT524313:TUT524317 UEP524313:UEP524317 UOL524313:UOL524317 UYH524313:UYH524317 VID524313:VID524317 VRZ524313:VRZ524317 WBV524313:WBV524317 WLR524313:WLR524317 WVN524313:WVN524317 F589849:F589853 JB589849:JB589853 SX589849:SX589853 ACT589849:ACT589853 AMP589849:AMP589853 AWL589849:AWL589853 BGH589849:BGH589853 BQD589849:BQD589853 BZZ589849:BZZ589853 CJV589849:CJV589853 CTR589849:CTR589853 DDN589849:DDN589853 DNJ589849:DNJ589853 DXF589849:DXF589853 EHB589849:EHB589853 EQX589849:EQX589853 FAT589849:FAT589853 FKP589849:FKP589853 FUL589849:FUL589853 GEH589849:GEH589853 GOD589849:GOD589853 GXZ589849:GXZ589853 HHV589849:HHV589853 HRR589849:HRR589853 IBN589849:IBN589853 ILJ589849:ILJ589853 IVF589849:IVF589853 JFB589849:JFB589853 JOX589849:JOX589853 JYT589849:JYT589853 KIP589849:KIP589853 KSL589849:KSL589853 LCH589849:LCH589853 LMD589849:LMD589853 LVZ589849:LVZ589853 MFV589849:MFV589853 MPR589849:MPR589853 MZN589849:MZN589853 NJJ589849:NJJ589853 NTF589849:NTF589853 ODB589849:ODB589853 OMX589849:OMX589853 OWT589849:OWT589853 PGP589849:PGP589853 PQL589849:PQL589853 QAH589849:QAH589853 QKD589849:QKD589853 QTZ589849:QTZ589853 RDV589849:RDV589853 RNR589849:RNR589853 RXN589849:RXN589853 SHJ589849:SHJ589853 SRF589849:SRF589853 TBB589849:TBB589853 TKX589849:TKX589853 TUT589849:TUT589853 UEP589849:UEP589853 UOL589849:UOL589853 UYH589849:UYH589853 VID589849:VID589853 VRZ589849:VRZ589853 WBV589849:WBV589853 WLR589849:WLR589853 WVN589849:WVN589853 F655385:F655389 JB655385:JB655389 SX655385:SX655389 ACT655385:ACT655389 AMP655385:AMP655389 AWL655385:AWL655389 BGH655385:BGH655389 BQD655385:BQD655389 BZZ655385:BZZ655389 CJV655385:CJV655389 CTR655385:CTR655389 DDN655385:DDN655389 DNJ655385:DNJ655389 DXF655385:DXF655389 EHB655385:EHB655389 EQX655385:EQX655389 FAT655385:FAT655389 FKP655385:FKP655389 FUL655385:FUL655389 GEH655385:GEH655389 GOD655385:GOD655389 GXZ655385:GXZ655389 HHV655385:HHV655389 HRR655385:HRR655389 IBN655385:IBN655389 ILJ655385:ILJ655389 IVF655385:IVF655389 JFB655385:JFB655389 JOX655385:JOX655389 JYT655385:JYT655389 KIP655385:KIP655389 KSL655385:KSL655389 LCH655385:LCH655389 LMD655385:LMD655389 LVZ655385:LVZ655389 MFV655385:MFV655389 MPR655385:MPR655389 MZN655385:MZN655389 NJJ655385:NJJ655389 NTF655385:NTF655389 ODB655385:ODB655389 OMX655385:OMX655389 OWT655385:OWT655389 PGP655385:PGP655389 PQL655385:PQL655389 QAH655385:QAH655389 QKD655385:QKD655389 QTZ655385:QTZ655389 RDV655385:RDV655389 RNR655385:RNR655389 RXN655385:RXN655389 SHJ655385:SHJ655389 SRF655385:SRF655389 TBB655385:TBB655389 TKX655385:TKX655389 TUT655385:TUT655389 UEP655385:UEP655389 UOL655385:UOL655389 UYH655385:UYH655389 VID655385:VID655389 VRZ655385:VRZ655389 WBV655385:WBV655389 WLR655385:WLR655389 WVN655385:WVN655389 F720921:F720925 JB720921:JB720925 SX720921:SX720925 ACT720921:ACT720925 AMP720921:AMP720925 AWL720921:AWL720925 BGH720921:BGH720925 BQD720921:BQD720925 BZZ720921:BZZ720925 CJV720921:CJV720925 CTR720921:CTR720925 DDN720921:DDN720925 DNJ720921:DNJ720925 DXF720921:DXF720925 EHB720921:EHB720925 EQX720921:EQX720925 FAT720921:FAT720925 FKP720921:FKP720925 FUL720921:FUL720925 GEH720921:GEH720925 GOD720921:GOD720925 GXZ720921:GXZ720925 HHV720921:HHV720925 HRR720921:HRR720925 IBN720921:IBN720925 ILJ720921:ILJ720925 IVF720921:IVF720925 JFB720921:JFB720925 JOX720921:JOX720925 JYT720921:JYT720925 KIP720921:KIP720925 KSL720921:KSL720925 LCH720921:LCH720925 LMD720921:LMD720925 LVZ720921:LVZ720925 MFV720921:MFV720925 MPR720921:MPR720925 MZN720921:MZN720925 NJJ720921:NJJ720925 NTF720921:NTF720925 ODB720921:ODB720925 OMX720921:OMX720925 OWT720921:OWT720925 PGP720921:PGP720925 PQL720921:PQL720925 QAH720921:QAH720925 QKD720921:QKD720925 QTZ720921:QTZ720925 RDV720921:RDV720925 RNR720921:RNR720925 RXN720921:RXN720925 SHJ720921:SHJ720925 SRF720921:SRF720925 TBB720921:TBB720925 TKX720921:TKX720925 TUT720921:TUT720925 UEP720921:UEP720925 UOL720921:UOL720925 UYH720921:UYH720925 VID720921:VID720925 VRZ720921:VRZ720925 WBV720921:WBV720925 WLR720921:WLR720925 WVN720921:WVN720925 F786457:F786461 JB786457:JB786461 SX786457:SX786461 ACT786457:ACT786461 AMP786457:AMP786461 AWL786457:AWL786461 BGH786457:BGH786461 BQD786457:BQD786461 BZZ786457:BZZ786461 CJV786457:CJV786461 CTR786457:CTR786461 DDN786457:DDN786461 DNJ786457:DNJ786461 DXF786457:DXF786461 EHB786457:EHB786461 EQX786457:EQX786461 FAT786457:FAT786461 FKP786457:FKP786461 FUL786457:FUL786461 GEH786457:GEH786461 GOD786457:GOD786461 GXZ786457:GXZ786461 HHV786457:HHV786461 HRR786457:HRR786461 IBN786457:IBN786461 ILJ786457:ILJ786461 IVF786457:IVF786461 JFB786457:JFB786461 JOX786457:JOX786461 JYT786457:JYT786461 KIP786457:KIP786461 KSL786457:KSL786461 LCH786457:LCH786461 LMD786457:LMD786461 LVZ786457:LVZ786461 MFV786457:MFV786461 MPR786457:MPR786461 MZN786457:MZN786461 NJJ786457:NJJ786461 NTF786457:NTF786461 ODB786457:ODB786461 OMX786457:OMX786461 OWT786457:OWT786461 PGP786457:PGP786461 PQL786457:PQL786461 QAH786457:QAH786461 QKD786457:QKD786461 QTZ786457:QTZ786461 RDV786457:RDV786461 RNR786457:RNR786461 RXN786457:RXN786461 SHJ786457:SHJ786461 SRF786457:SRF786461 TBB786457:TBB786461 TKX786457:TKX786461 TUT786457:TUT786461 UEP786457:UEP786461 UOL786457:UOL786461 UYH786457:UYH786461 VID786457:VID786461 VRZ786457:VRZ786461 WBV786457:WBV786461 WLR786457:WLR786461 WVN786457:WVN786461 F851993:F851997 JB851993:JB851997 SX851993:SX851997 ACT851993:ACT851997 AMP851993:AMP851997 AWL851993:AWL851997 BGH851993:BGH851997 BQD851993:BQD851997 BZZ851993:BZZ851997 CJV851993:CJV851997 CTR851993:CTR851997 DDN851993:DDN851997 DNJ851993:DNJ851997 DXF851993:DXF851997 EHB851993:EHB851997 EQX851993:EQX851997 FAT851993:FAT851997 FKP851993:FKP851997 FUL851993:FUL851997 GEH851993:GEH851997 GOD851993:GOD851997 GXZ851993:GXZ851997 HHV851993:HHV851997 HRR851993:HRR851997 IBN851993:IBN851997 ILJ851993:ILJ851997 IVF851993:IVF851997 JFB851993:JFB851997 JOX851993:JOX851997 JYT851993:JYT851997 KIP851993:KIP851997 KSL851993:KSL851997 LCH851993:LCH851997 LMD851993:LMD851997 LVZ851993:LVZ851997 MFV851993:MFV851997 MPR851993:MPR851997 MZN851993:MZN851997 NJJ851993:NJJ851997 NTF851993:NTF851997 ODB851993:ODB851997 OMX851993:OMX851997 OWT851993:OWT851997 PGP851993:PGP851997 PQL851993:PQL851997 QAH851993:QAH851997 QKD851993:QKD851997 QTZ851993:QTZ851997 RDV851993:RDV851997 RNR851993:RNR851997 RXN851993:RXN851997 SHJ851993:SHJ851997 SRF851993:SRF851997 TBB851993:TBB851997 TKX851993:TKX851997 TUT851993:TUT851997 UEP851993:UEP851997 UOL851993:UOL851997 UYH851993:UYH851997 VID851993:VID851997 VRZ851993:VRZ851997 WBV851993:WBV851997 WLR851993:WLR851997 WVN851993:WVN851997 F917529:F917533 JB917529:JB917533 SX917529:SX917533 ACT917529:ACT917533 AMP917529:AMP917533 AWL917529:AWL917533 BGH917529:BGH917533 BQD917529:BQD917533 BZZ917529:BZZ917533 CJV917529:CJV917533 CTR917529:CTR917533 DDN917529:DDN917533 DNJ917529:DNJ917533 DXF917529:DXF917533 EHB917529:EHB917533 EQX917529:EQX917533 FAT917529:FAT917533 FKP917529:FKP917533 FUL917529:FUL917533 GEH917529:GEH917533 GOD917529:GOD917533 GXZ917529:GXZ917533 HHV917529:HHV917533 HRR917529:HRR917533 IBN917529:IBN917533 ILJ917529:ILJ917533 IVF917529:IVF917533 JFB917529:JFB917533 JOX917529:JOX917533 JYT917529:JYT917533 KIP917529:KIP917533 KSL917529:KSL917533 LCH917529:LCH917533 LMD917529:LMD917533 LVZ917529:LVZ917533 MFV917529:MFV917533 MPR917529:MPR917533 MZN917529:MZN917533 NJJ917529:NJJ917533 NTF917529:NTF917533 ODB917529:ODB917533 OMX917529:OMX917533 OWT917529:OWT917533 PGP917529:PGP917533 PQL917529:PQL917533 QAH917529:QAH917533 QKD917529:QKD917533 QTZ917529:QTZ917533 RDV917529:RDV917533 RNR917529:RNR917533 RXN917529:RXN917533 SHJ917529:SHJ917533 SRF917529:SRF917533 TBB917529:TBB917533 TKX917529:TKX917533 TUT917529:TUT917533 UEP917529:UEP917533 UOL917529:UOL917533 UYH917529:UYH917533 VID917529:VID917533 VRZ917529:VRZ917533 WBV917529:WBV917533 WLR917529:WLR917533 WVN917529:WVN917533 F983065:F983069 JB983065:JB983069 SX983065:SX983069 ACT983065:ACT983069 AMP983065:AMP983069 AWL983065:AWL983069 BGH983065:BGH983069 BQD983065:BQD983069 BZZ983065:BZZ983069 CJV983065:CJV983069 CTR983065:CTR983069 DDN983065:DDN983069 DNJ983065:DNJ983069 DXF983065:DXF983069 EHB983065:EHB983069 EQX983065:EQX983069 FAT983065:FAT983069 FKP983065:FKP983069 FUL983065:FUL983069 GEH983065:GEH983069 GOD983065:GOD983069 GXZ983065:GXZ983069 HHV983065:HHV983069 HRR983065:HRR983069 IBN983065:IBN983069 ILJ983065:ILJ983069 IVF983065:IVF983069 JFB983065:JFB983069 JOX983065:JOX983069 JYT983065:JYT983069 KIP983065:KIP983069 KSL983065:KSL983069 LCH983065:LCH983069 LMD983065:LMD983069 LVZ983065:LVZ983069 MFV983065:MFV983069 MPR983065:MPR983069 MZN983065:MZN983069 NJJ983065:NJJ983069 NTF983065:NTF983069 ODB983065:ODB983069 OMX983065:OMX983069 OWT983065:OWT983069 PGP983065:PGP983069 PQL983065:PQL983069 QAH983065:QAH983069 QKD983065:QKD983069 QTZ983065:QTZ983069 RDV983065:RDV983069 RNR983065:RNR983069 RXN983065:RXN983069 SHJ983065:SHJ983069 SRF983065:SRF983069 TBB983065:TBB983069 TKX983065:TKX983069 TUT983065:TUT983069 UEP983065:UEP983069 UOL983065:UOL983069 UYH983065:UYH983069 VID983065:VID983069 VRZ983065:VRZ983069 WBV983065:WBV983069 WLR983065:WLR983069 WVN983065:WVN983069 F22:F28 F10:F14 WVO10:WVO14 WLS10:WLS14 WBW10:WBW14 VSA10:VSA14 VIE10:VIE14 UYI10:UYI14 UOM10:UOM14 UEQ10:UEQ14 TUU10:TUU14 TKY10:TKY14 TBC10:TBC14 SRG10:SRG14 SHK10:SHK14 RXO10:RXO14 RNS10:RNS14 RDW10:RDW14 QUA10:QUA14 QKE10:QKE14 QAI10:QAI14 PQM10:PQM14 PGQ10:PGQ14 OWU10:OWU14 OMY10:OMY14 ODC10:ODC14 NTG10:NTG14 NJK10:NJK14 MZO10:MZO14 MPS10:MPS14 MFW10:MFW14 LWA10:LWA14 LME10:LME14 LCI10:LCI14 KSM10:KSM14 KIQ10:KIQ14 JYU10:JYU14 JOY10:JOY14 JFC10:JFC14 IVG10:IVG14 ILK10:ILK14 IBO10:IBO14 HRS10:HRS14 HHW10:HHW14 GYA10:GYA14 GOE10:GOE14 GEI10:GEI14 FUM10:FUM14 FKQ10:FKQ14 FAU10:FAU14 EQY10:EQY14 EHC10:EHC14 DXG10:DXG14 DNK10:DNK14 DDO10:DDO14 CTS10:CTS14 CJW10:CJW14 CAA10:CAA14 BQE10:BQE14 BGI10:BGI14 AWM10:AWM14 AMQ10:AMQ14 ACU10:ACU14 SY10:SY14 JC10:JC14" xr:uid="{88B56CE5-D636-E040-A400-D1A0FCFB44AD}">
      <formula1>-10000000</formula1>
      <formula2>10000000</formula2>
    </dataValidation>
  </dataValidations>
  <pageMargins left="0.7" right="0.7" top="0.75" bottom="0.75" header="0.3" footer="0.3"/>
  <pageSetup orientation="portrait" horizontalDpi="0" verticalDpi="0"/>
  <drawing r:id="rId1"/>
  <tableParts count="1">
    <tablePart r:id="rId2"/>
  </tableParts>
  <extLst>
    <ext xmlns:x14="http://schemas.microsoft.com/office/spreadsheetml/2009/9/main" uri="{CCE6A557-97BC-4b89-ADB6-D9C93CAAB3DF}">
      <x14:dataValidations xmlns:xm="http://schemas.microsoft.com/office/excel/2006/main" count="2">
        <x14:dataValidation allowBlank="1" showInputMessage="1" showErrorMessage="1" error="Please enter an amount between -10,000,000 and 10,000,000." xr:uid="{9F70828F-7B32-9146-82B0-2CBC622DE8AD}">
          <xm:sqref>F36 JB36 SX36 ACT36 AMP36 AWL36 BGH36 BQD36 BZZ36 CJV36 CTR36 DDN36 DNJ36 DXF36 EHB36 EQX36 FAT36 FKP36 FUL36 GEH36 GOD36 GXZ36 HHV36 HRR36 IBN36 ILJ36 IVF36 JFB36 JOX36 JYT36 KIP36 KSL36 LCH36 LMD36 LVZ36 MFV36 MPR36 MZN36 NJJ36 NTF36 ODB36 OMX36 OWT36 PGP36 PQL36 QAH36 QKD36 QTZ36 RDV36 RNR36 RXN36 SHJ36 SRF36 TBB36 TKX36 TUT36 UEP36 UOL36 UYH36 VID36 VRZ36 WBV36 WLR36 WVN36 F65572 JB65572 SX65572 ACT65572 AMP65572 AWL65572 BGH65572 BQD65572 BZZ65572 CJV65572 CTR65572 DDN65572 DNJ65572 DXF65572 EHB65572 EQX65572 FAT65572 FKP65572 FUL65572 GEH65572 GOD65572 GXZ65572 HHV65572 HRR65572 IBN65572 ILJ65572 IVF65572 JFB65572 JOX65572 JYT65572 KIP65572 KSL65572 LCH65572 LMD65572 LVZ65572 MFV65572 MPR65572 MZN65572 NJJ65572 NTF65572 ODB65572 OMX65572 OWT65572 PGP65572 PQL65572 QAH65572 QKD65572 QTZ65572 RDV65572 RNR65572 RXN65572 SHJ65572 SRF65572 TBB65572 TKX65572 TUT65572 UEP65572 UOL65572 UYH65572 VID65572 VRZ65572 WBV65572 WLR65572 WVN65572 F131108 JB131108 SX131108 ACT131108 AMP131108 AWL131108 BGH131108 BQD131108 BZZ131108 CJV131108 CTR131108 DDN131108 DNJ131108 DXF131108 EHB131108 EQX131108 FAT131108 FKP131108 FUL131108 GEH131108 GOD131108 GXZ131108 HHV131108 HRR131108 IBN131108 ILJ131108 IVF131108 JFB131108 JOX131108 JYT131108 KIP131108 KSL131108 LCH131108 LMD131108 LVZ131108 MFV131108 MPR131108 MZN131108 NJJ131108 NTF131108 ODB131108 OMX131108 OWT131108 PGP131108 PQL131108 QAH131108 QKD131108 QTZ131108 RDV131108 RNR131108 RXN131108 SHJ131108 SRF131108 TBB131108 TKX131108 TUT131108 UEP131108 UOL131108 UYH131108 VID131108 VRZ131108 WBV131108 WLR131108 WVN131108 F196644 JB196644 SX196644 ACT196644 AMP196644 AWL196644 BGH196644 BQD196644 BZZ196644 CJV196644 CTR196644 DDN196644 DNJ196644 DXF196644 EHB196644 EQX196644 FAT196644 FKP196644 FUL196644 GEH196644 GOD196644 GXZ196644 HHV196644 HRR196644 IBN196644 ILJ196644 IVF196644 JFB196644 JOX196644 JYT196644 KIP196644 KSL196644 LCH196644 LMD196644 LVZ196644 MFV196644 MPR196644 MZN196644 NJJ196644 NTF196644 ODB196644 OMX196644 OWT196644 PGP196644 PQL196644 QAH196644 QKD196644 QTZ196644 RDV196644 RNR196644 RXN196644 SHJ196644 SRF196644 TBB196644 TKX196644 TUT196644 UEP196644 UOL196644 UYH196644 VID196644 VRZ196644 WBV196644 WLR196644 WVN196644 F262180 JB262180 SX262180 ACT262180 AMP262180 AWL262180 BGH262180 BQD262180 BZZ262180 CJV262180 CTR262180 DDN262180 DNJ262180 DXF262180 EHB262180 EQX262180 FAT262180 FKP262180 FUL262180 GEH262180 GOD262180 GXZ262180 HHV262180 HRR262180 IBN262180 ILJ262180 IVF262180 JFB262180 JOX262180 JYT262180 KIP262180 KSL262180 LCH262180 LMD262180 LVZ262180 MFV262180 MPR262180 MZN262180 NJJ262180 NTF262180 ODB262180 OMX262180 OWT262180 PGP262180 PQL262180 QAH262180 QKD262180 QTZ262180 RDV262180 RNR262180 RXN262180 SHJ262180 SRF262180 TBB262180 TKX262180 TUT262180 UEP262180 UOL262180 UYH262180 VID262180 VRZ262180 WBV262180 WLR262180 WVN262180 F327716 JB327716 SX327716 ACT327716 AMP327716 AWL327716 BGH327716 BQD327716 BZZ327716 CJV327716 CTR327716 DDN327716 DNJ327716 DXF327716 EHB327716 EQX327716 FAT327716 FKP327716 FUL327716 GEH327716 GOD327716 GXZ327716 HHV327716 HRR327716 IBN327716 ILJ327716 IVF327716 JFB327716 JOX327716 JYT327716 KIP327716 KSL327716 LCH327716 LMD327716 LVZ327716 MFV327716 MPR327716 MZN327716 NJJ327716 NTF327716 ODB327716 OMX327716 OWT327716 PGP327716 PQL327716 QAH327716 QKD327716 QTZ327716 RDV327716 RNR327716 RXN327716 SHJ327716 SRF327716 TBB327716 TKX327716 TUT327716 UEP327716 UOL327716 UYH327716 VID327716 VRZ327716 WBV327716 WLR327716 WVN327716 F393252 JB393252 SX393252 ACT393252 AMP393252 AWL393252 BGH393252 BQD393252 BZZ393252 CJV393252 CTR393252 DDN393252 DNJ393252 DXF393252 EHB393252 EQX393252 FAT393252 FKP393252 FUL393252 GEH393252 GOD393252 GXZ393252 HHV393252 HRR393252 IBN393252 ILJ393252 IVF393252 JFB393252 JOX393252 JYT393252 KIP393252 KSL393252 LCH393252 LMD393252 LVZ393252 MFV393252 MPR393252 MZN393252 NJJ393252 NTF393252 ODB393252 OMX393252 OWT393252 PGP393252 PQL393252 QAH393252 QKD393252 QTZ393252 RDV393252 RNR393252 RXN393252 SHJ393252 SRF393252 TBB393252 TKX393252 TUT393252 UEP393252 UOL393252 UYH393252 VID393252 VRZ393252 WBV393252 WLR393252 WVN393252 F458788 JB458788 SX458788 ACT458788 AMP458788 AWL458788 BGH458788 BQD458788 BZZ458788 CJV458788 CTR458788 DDN458788 DNJ458788 DXF458788 EHB458788 EQX458788 FAT458788 FKP458788 FUL458788 GEH458788 GOD458788 GXZ458788 HHV458788 HRR458788 IBN458788 ILJ458788 IVF458788 JFB458788 JOX458788 JYT458788 KIP458788 KSL458788 LCH458788 LMD458788 LVZ458788 MFV458788 MPR458788 MZN458788 NJJ458788 NTF458788 ODB458788 OMX458788 OWT458788 PGP458788 PQL458788 QAH458788 QKD458788 QTZ458788 RDV458788 RNR458788 RXN458788 SHJ458788 SRF458788 TBB458788 TKX458788 TUT458788 UEP458788 UOL458788 UYH458788 VID458788 VRZ458788 WBV458788 WLR458788 WVN458788 F524324 JB524324 SX524324 ACT524324 AMP524324 AWL524324 BGH524324 BQD524324 BZZ524324 CJV524324 CTR524324 DDN524324 DNJ524324 DXF524324 EHB524324 EQX524324 FAT524324 FKP524324 FUL524324 GEH524324 GOD524324 GXZ524324 HHV524324 HRR524324 IBN524324 ILJ524324 IVF524324 JFB524324 JOX524324 JYT524324 KIP524324 KSL524324 LCH524324 LMD524324 LVZ524324 MFV524324 MPR524324 MZN524324 NJJ524324 NTF524324 ODB524324 OMX524324 OWT524324 PGP524324 PQL524324 QAH524324 QKD524324 QTZ524324 RDV524324 RNR524324 RXN524324 SHJ524324 SRF524324 TBB524324 TKX524324 TUT524324 UEP524324 UOL524324 UYH524324 VID524324 VRZ524324 WBV524324 WLR524324 WVN524324 F589860 JB589860 SX589860 ACT589860 AMP589860 AWL589860 BGH589860 BQD589860 BZZ589860 CJV589860 CTR589860 DDN589860 DNJ589860 DXF589860 EHB589860 EQX589860 FAT589860 FKP589860 FUL589860 GEH589860 GOD589860 GXZ589860 HHV589860 HRR589860 IBN589860 ILJ589860 IVF589860 JFB589860 JOX589860 JYT589860 KIP589860 KSL589860 LCH589860 LMD589860 LVZ589860 MFV589860 MPR589860 MZN589860 NJJ589860 NTF589860 ODB589860 OMX589860 OWT589860 PGP589860 PQL589860 QAH589860 QKD589860 QTZ589860 RDV589860 RNR589860 RXN589860 SHJ589860 SRF589860 TBB589860 TKX589860 TUT589860 UEP589860 UOL589860 UYH589860 VID589860 VRZ589860 WBV589860 WLR589860 WVN589860 F655396 JB655396 SX655396 ACT655396 AMP655396 AWL655396 BGH655396 BQD655396 BZZ655396 CJV655396 CTR655396 DDN655396 DNJ655396 DXF655396 EHB655396 EQX655396 FAT655396 FKP655396 FUL655396 GEH655396 GOD655396 GXZ655396 HHV655396 HRR655396 IBN655396 ILJ655396 IVF655396 JFB655396 JOX655396 JYT655396 KIP655396 KSL655396 LCH655396 LMD655396 LVZ655396 MFV655396 MPR655396 MZN655396 NJJ655396 NTF655396 ODB655396 OMX655396 OWT655396 PGP655396 PQL655396 QAH655396 QKD655396 QTZ655396 RDV655396 RNR655396 RXN655396 SHJ655396 SRF655396 TBB655396 TKX655396 TUT655396 UEP655396 UOL655396 UYH655396 VID655396 VRZ655396 WBV655396 WLR655396 WVN655396 F720932 JB720932 SX720932 ACT720932 AMP720932 AWL720932 BGH720932 BQD720932 BZZ720932 CJV720932 CTR720932 DDN720932 DNJ720932 DXF720932 EHB720932 EQX720932 FAT720932 FKP720932 FUL720932 GEH720932 GOD720932 GXZ720932 HHV720932 HRR720932 IBN720932 ILJ720932 IVF720932 JFB720932 JOX720932 JYT720932 KIP720932 KSL720932 LCH720932 LMD720932 LVZ720932 MFV720932 MPR720932 MZN720932 NJJ720932 NTF720932 ODB720932 OMX720932 OWT720932 PGP720932 PQL720932 QAH720932 QKD720932 QTZ720932 RDV720932 RNR720932 RXN720932 SHJ720932 SRF720932 TBB720932 TKX720932 TUT720932 UEP720932 UOL720932 UYH720932 VID720932 VRZ720932 WBV720932 WLR720932 WVN720932 F786468 JB786468 SX786468 ACT786468 AMP786468 AWL786468 BGH786468 BQD786468 BZZ786468 CJV786468 CTR786468 DDN786468 DNJ786468 DXF786468 EHB786468 EQX786468 FAT786468 FKP786468 FUL786468 GEH786468 GOD786468 GXZ786468 HHV786468 HRR786468 IBN786468 ILJ786468 IVF786468 JFB786468 JOX786468 JYT786468 KIP786468 KSL786468 LCH786468 LMD786468 LVZ786468 MFV786468 MPR786468 MZN786468 NJJ786468 NTF786468 ODB786468 OMX786468 OWT786468 PGP786468 PQL786468 QAH786468 QKD786468 QTZ786468 RDV786468 RNR786468 RXN786468 SHJ786468 SRF786468 TBB786468 TKX786468 TUT786468 UEP786468 UOL786468 UYH786468 VID786468 VRZ786468 WBV786468 WLR786468 WVN786468 F852004 JB852004 SX852004 ACT852004 AMP852004 AWL852004 BGH852004 BQD852004 BZZ852004 CJV852004 CTR852004 DDN852004 DNJ852004 DXF852004 EHB852004 EQX852004 FAT852004 FKP852004 FUL852004 GEH852004 GOD852004 GXZ852004 HHV852004 HRR852004 IBN852004 ILJ852004 IVF852004 JFB852004 JOX852004 JYT852004 KIP852004 KSL852004 LCH852004 LMD852004 LVZ852004 MFV852004 MPR852004 MZN852004 NJJ852004 NTF852004 ODB852004 OMX852004 OWT852004 PGP852004 PQL852004 QAH852004 QKD852004 QTZ852004 RDV852004 RNR852004 RXN852004 SHJ852004 SRF852004 TBB852004 TKX852004 TUT852004 UEP852004 UOL852004 UYH852004 VID852004 VRZ852004 WBV852004 WLR852004 WVN852004 F917540 JB917540 SX917540 ACT917540 AMP917540 AWL917540 BGH917540 BQD917540 BZZ917540 CJV917540 CTR917540 DDN917540 DNJ917540 DXF917540 EHB917540 EQX917540 FAT917540 FKP917540 FUL917540 GEH917540 GOD917540 GXZ917540 HHV917540 HRR917540 IBN917540 ILJ917540 IVF917540 JFB917540 JOX917540 JYT917540 KIP917540 KSL917540 LCH917540 LMD917540 LVZ917540 MFV917540 MPR917540 MZN917540 NJJ917540 NTF917540 ODB917540 OMX917540 OWT917540 PGP917540 PQL917540 QAH917540 QKD917540 QTZ917540 RDV917540 RNR917540 RXN917540 SHJ917540 SRF917540 TBB917540 TKX917540 TUT917540 UEP917540 UOL917540 UYH917540 VID917540 VRZ917540 WBV917540 WLR917540 WVN917540 F983076 JB983076 SX983076 ACT983076 AMP983076 AWL983076 BGH983076 BQD983076 BZZ983076 CJV983076 CTR983076 DDN983076 DNJ983076 DXF983076 EHB983076 EQX983076 FAT983076 FKP983076 FUL983076 GEH983076 GOD983076 GXZ983076 HHV983076 HRR983076 IBN983076 ILJ983076 IVF983076 JFB983076 JOX983076 JYT983076 KIP983076 KSL983076 LCH983076 LMD983076 LVZ983076 MFV983076 MPR983076 MZN983076 NJJ983076 NTF983076 ODB983076 OMX983076 OWT983076 PGP983076 PQL983076 QAH983076 QKD983076 QTZ983076 RDV983076 RNR983076 RXN983076 SHJ983076 SRF983076 TBB983076 TKX983076 TUT983076 UEP983076 UOL983076 UYH983076 VID983076 VRZ983076 WBV983076 WLR983076 WVN983076 G16:G20 G65555:G65559 JC65555:JC65559 SY65555:SY65559 ACU65555:ACU65559 AMQ65555:AMQ65559 AWM65555:AWM65559 BGI65555:BGI65559 BQE65555:BQE65559 CAA65555:CAA65559 CJW65555:CJW65559 CTS65555:CTS65559 DDO65555:DDO65559 DNK65555:DNK65559 DXG65555:DXG65559 EHC65555:EHC65559 EQY65555:EQY65559 FAU65555:FAU65559 FKQ65555:FKQ65559 FUM65555:FUM65559 GEI65555:GEI65559 GOE65555:GOE65559 GYA65555:GYA65559 HHW65555:HHW65559 HRS65555:HRS65559 IBO65555:IBO65559 ILK65555:ILK65559 IVG65555:IVG65559 JFC65555:JFC65559 JOY65555:JOY65559 JYU65555:JYU65559 KIQ65555:KIQ65559 KSM65555:KSM65559 LCI65555:LCI65559 LME65555:LME65559 LWA65555:LWA65559 MFW65555:MFW65559 MPS65555:MPS65559 MZO65555:MZO65559 NJK65555:NJK65559 NTG65555:NTG65559 ODC65555:ODC65559 OMY65555:OMY65559 OWU65555:OWU65559 PGQ65555:PGQ65559 PQM65555:PQM65559 QAI65555:QAI65559 QKE65555:QKE65559 QUA65555:QUA65559 RDW65555:RDW65559 RNS65555:RNS65559 RXO65555:RXO65559 SHK65555:SHK65559 SRG65555:SRG65559 TBC65555:TBC65559 TKY65555:TKY65559 TUU65555:TUU65559 UEQ65555:UEQ65559 UOM65555:UOM65559 UYI65555:UYI65559 VIE65555:VIE65559 VSA65555:VSA65559 WBW65555:WBW65559 WLS65555:WLS65559 WVO65555:WVO65559 G131091:G131095 JC131091:JC131095 SY131091:SY131095 ACU131091:ACU131095 AMQ131091:AMQ131095 AWM131091:AWM131095 BGI131091:BGI131095 BQE131091:BQE131095 CAA131091:CAA131095 CJW131091:CJW131095 CTS131091:CTS131095 DDO131091:DDO131095 DNK131091:DNK131095 DXG131091:DXG131095 EHC131091:EHC131095 EQY131091:EQY131095 FAU131091:FAU131095 FKQ131091:FKQ131095 FUM131091:FUM131095 GEI131091:GEI131095 GOE131091:GOE131095 GYA131091:GYA131095 HHW131091:HHW131095 HRS131091:HRS131095 IBO131091:IBO131095 ILK131091:ILK131095 IVG131091:IVG131095 JFC131091:JFC131095 JOY131091:JOY131095 JYU131091:JYU131095 KIQ131091:KIQ131095 KSM131091:KSM131095 LCI131091:LCI131095 LME131091:LME131095 LWA131091:LWA131095 MFW131091:MFW131095 MPS131091:MPS131095 MZO131091:MZO131095 NJK131091:NJK131095 NTG131091:NTG131095 ODC131091:ODC131095 OMY131091:OMY131095 OWU131091:OWU131095 PGQ131091:PGQ131095 PQM131091:PQM131095 QAI131091:QAI131095 QKE131091:QKE131095 QUA131091:QUA131095 RDW131091:RDW131095 RNS131091:RNS131095 RXO131091:RXO131095 SHK131091:SHK131095 SRG131091:SRG131095 TBC131091:TBC131095 TKY131091:TKY131095 TUU131091:TUU131095 UEQ131091:UEQ131095 UOM131091:UOM131095 UYI131091:UYI131095 VIE131091:VIE131095 VSA131091:VSA131095 WBW131091:WBW131095 WLS131091:WLS131095 WVO131091:WVO131095 G196627:G196631 JC196627:JC196631 SY196627:SY196631 ACU196627:ACU196631 AMQ196627:AMQ196631 AWM196627:AWM196631 BGI196627:BGI196631 BQE196627:BQE196631 CAA196627:CAA196631 CJW196627:CJW196631 CTS196627:CTS196631 DDO196627:DDO196631 DNK196627:DNK196631 DXG196627:DXG196631 EHC196627:EHC196631 EQY196627:EQY196631 FAU196627:FAU196631 FKQ196627:FKQ196631 FUM196627:FUM196631 GEI196627:GEI196631 GOE196627:GOE196631 GYA196627:GYA196631 HHW196627:HHW196631 HRS196627:HRS196631 IBO196627:IBO196631 ILK196627:ILK196631 IVG196627:IVG196631 JFC196627:JFC196631 JOY196627:JOY196631 JYU196627:JYU196631 KIQ196627:KIQ196631 KSM196627:KSM196631 LCI196627:LCI196631 LME196627:LME196631 LWA196627:LWA196631 MFW196627:MFW196631 MPS196627:MPS196631 MZO196627:MZO196631 NJK196627:NJK196631 NTG196627:NTG196631 ODC196627:ODC196631 OMY196627:OMY196631 OWU196627:OWU196631 PGQ196627:PGQ196631 PQM196627:PQM196631 QAI196627:QAI196631 QKE196627:QKE196631 QUA196627:QUA196631 RDW196627:RDW196631 RNS196627:RNS196631 RXO196627:RXO196631 SHK196627:SHK196631 SRG196627:SRG196631 TBC196627:TBC196631 TKY196627:TKY196631 TUU196627:TUU196631 UEQ196627:UEQ196631 UOM196627:UOM196631 UYI196627:UYI196631 VIE196627:VIE196631 VSA196627:VSA196631 WBW196627:WBW196631 WLS196627:WLS196631 WVO196627:WVO196631 G262163:G262167 JC262163:JC262167 SY262163:SY262167 ACU262163:ACU262167 AMQ262163:AMQ262167 AWM262163:AWM262167 BGI262163:BGI262167 BQE262163:BQE262167 CAA262163:CAA262167 CJW262163:CJW262167 CTS262163:CTS262167 DDO262163:DDO262167 DNK262163:DNK262167 DXG262163:DXG262167 EHC262163:EHC262167 EQY262163:EQY262167 FAU262163:FAU262167 FKQ262163:FKQ262167 FUM262163:FUM262167 GEI262163:GEI262167 GOE262163:GOE262167 GYA262163:GYA262167 HHW262163:HHW262167 HRS262163:HRS262167 IBO262163:IBO262167 ILK262163:ILK262167 IVG262163:IVG262167 JFC262163:JFC262167 JOY262163:JOY262167 JYU262163:JYU262167 KIQ262163:KIQ262167 KSM262163:KSM262167 LCI262163:LCI262167 LME262163:LME262167 LWA262163:LWA262167 MFW262163:MFW262167 MPS262163:MPS262167 MZO262163:MZO262167 NJK262163:NJK262167 NTG262163:NTG262167 ODC262163:ODC262167 OMY262163:OMY262167 OWU262163:OWU262167 PGQ262163:PGQ262167 PQM262163:PQM262167 QAI262163:QAI262167 QKE262163:QKE262167 QUA262163:QUA262167 RDW262163:RDW262167 RNS262163:RNS262167 RXO262163:RXO262167 SHK262163:SHK262167 SRG262163:SRG262167 TBC262163:TBC262167 TKY262163:TKY262167 TUU262163:TUU262167 UEQ262163:UEQ262167 UOM262163:UOM262167 UYI262163:UYI262167 VIE262163:VIE262167 VSA262163:VSA262167 WBW262163:WBW262167 WLS262163:WLS262167 WVO262163:WVO262167 G327699:G327703 JC327699:JC327703 SY327699:SY327703 ACU327699:ACU327703 AMQ327699:AMQ327703 AWM327699:AWM327703 BGI327699:BGI327703 BQE327699:BQE327703 CAA327699:CAA327703 CJW327699:CJW327703 CTS327699:CTS327703 DDO327699:DDO327703 DNK327699:DNK327703 DXG327699:DXG327703 EHC327699:EHC327703 EQY327699:EQY327703 FAU327699:FAU327703 FKQ327699:FKQ327703 FUM327699:FUM327703 GEI327699:GEI327703 GOE327699:GOE327703 GYA327699:GYA327703 HHW327699:HHW327703 HRS327699:HRS327703 IBO327699:IBO327703 ILK327699:ILK327703 IVG327699:IVG327703 JFC327699:JFC327703 JOY327699:JOY327703 JYU327699:JYU327703 KIQ327699:KIQ327703 KSM327699:KSM327703 LCI327699:LCI327703 LME327699:LME327703 LWA327699:LWA327703 MFW327699:MFW327703 MPS327699:MPS327703 MZO327699:MZO327703 NJK327699:NJK327703 NTG327699:NTG327703 ODC327699:ODC327703 OMY327699:OMY327703 OWU327699:OWU327703 PGQ327699:PGQ327703 PQM327699:PQM327703 QAI327699:QAI327703 QKE327699:QKE327703 QUA327699:QUA327703 RDW327699:RDW327703 RNS327699:RNS327703 RXO327699:RXO327703 SHK327699:SHK327703 SRG327699:SRG327703 TBC327699:TBC327703 TKY327699:TKY327703 TUU327699:TUU327703 UEQ327699:UEQ327703 UOM327699:UOM327703 UYI327699:UYI327703 VIE327699:VIE327703 VSA327699:VSA327703 WBW327699:WBW327703 WLS327699:WLS327703 WVO327699:WVO327703 G393235:G393239 JC393235:JC393239 SY393235:SY393239 ACU393235:ACU393239 AMQ393235:AMQ393239 AWM393235:AWM393239 BGI393235:BGI393239 BQE393235:BQE393239 CAA393235:CAA393239 CJW393235:CJW393239 CTS393235:CTS393239 DDO393235:DDO393239 DNK393235:DNK393239 DXG393235:DXG393239 EHC393235:EHC393239 EQY393235:EQY393239 FAU393235:FAU393239 FKQ393235:FKQ393239 FUM393235:FUM393239 GEI393235:GEI393239 GOE393235:GOE393239 GYA393235:GYA393239 HHW393235:HHW393239 HRS393235:HRS393239 IBO393235:IBO393239 ILK393235:ILK393239 IVG393235:IVG393239 JFC393235:JFC393239 JOY393235:JOY393239 JYU393235:JYU393239 KIQ393235:KIQ393239 KSM393235:KSM393239 LCI393235:LCI393239 LME393235:LME393239 LWA393235:LWA393239 MFW393235:MFW393239 MPS393235:MPS393239 MZO393235:MZO393239 NJK393235:NJK393239 NTG393235:NTG393239 ODC393235:ODC393239 OMY393235:OMY393239 OWU393235:OWU393239 PGQ393235:PGQ393239 PQM393235:PQM393239 QAI393235:QAI393239 QKE393235:QKE393239 QUA393235:QUA393239 RDW393235:RDW393239 RNS393235:RNS393239 RXO393235:RXO393239 SHK393235:SHK393239 SRG393235:SRG393239 TBC393235:TBC393239 TKY393235:TKY393239 TUU393235:TUU393239 UEQ393235:UEQ393239 UOM393235:UOM393239 UYI393235:UYI393239 VIE393235:VIE393239 VSA393235:VSA393239 WBW393235:WBW393239 WLS393235:WLS393239 WVO393235:WVO393239 G458771:G458775 JC458771:JC458775 SY458771:SY458775 ACU458771:ACU458775 AMQ458771:AMQ458775 AWM458771:AWM458775 BGI458771:BGI458775 BQE458771:BQE458775 CAA458771:CAA458775 CJW458771:CJW458775 CTS458771:CTS458775 DDO458771:DDO458775 DNK458771:DNK458775 DXG458771:DXG458775 EHC458771:EHC458775 EQY458771:EQY458775 FAU458771:FAU458775 FKQ458771:FKQ458775 FUM458771:FUM458775 GEI458771:GEI458775 GOE458771:GOE458775 GYA458771:GYA458775 HHW458771:HHW458775 HRS458771:HRS458775 IBO458771:IBO458775 ILK458771:ILK458775 IVG458771:IVG458775 JFC458771:JFC458775 JOY458771:JOY458775 JYU458771:JYU458775 KIQ458771:KIQ458775 KSM458771:KSM458775 LCI458771:LCI458775 LME458771:LME458775 LWA458771:LWA458775 MFW458771:MFW458775 MPS458771:MPS458775 MZO458771:MZO458775 NJK458771:NJK458775 NTG458771:NTG458775 ODC458771:ODC458775 OMY458771:OMY458775 OWU458771:OWU458775 PGQ458771:PGQ458775 PQM458771:PQM458775 QAI458771:QAI458775 QKE458771:QKE458775 QUA458771:QUA458775 RDW458771:RDW458775 RNS458771:RNS458775 RXO458771:RXO458775 SHK458771:SHK458775 SRG458771:SRG458775 TBC458771:TBC458775 TKY458771:TKY458775 TUU458771:TUU458775 UEQ458771:UEQ458775 UOM458771:UOM458775 UYI458771:UYI458775 VIE458771:VIE458775 VSA458771:VSA458775 WBW458771:WBW458775 WLS458771:WLS458775 WVO458771:WVO458775 G524307:G524311 JC524307:JC524311 SY524307:SY524311 ACU524307:ACU524311 AMQ524307:AMQ524311 AWM524307:AWM524311 BGI524307:BGI524311 BQE524307:BQE524311 CAA524307:CAA524311 CJW524307:CJW524311 CTS524307:CTS524311 DDO524307:DDO524311 DNK524307:DNK524311 DXG524307:DXG524311 EHC524307:EHC524311 EQY524307:EQY524311 FAU524307:FAU524311 FKQ524307:FKQ524311 FUM524307:FUM524311 GEI524307:GEI524311 GOE524307:GOE524311 GYA524307:GYA524311 HHW524307:HHW524311 HRS524307:HRS524311 IBO524307:IBO524311 ILK524307:ILK524311 IVG524307:IVG524311 JFC524307:JFC524311 JOY524307:JOY524311 JYU524307:JYU524311 KIQ524307:KIQ524311 KSM524307:KSM524311 LCI524307:LCI524311 LME524307:LME524311 LWA524307:LWA524311 MFW524307:MFW524311 MPS524307:MPS524311 MZO524307:MZO524311 NJK524307:NJK524311 NTG524307:NTG524311 ODC524307:ODC524311 OMY524307:OMY524311 OWU524307:OWU524311 PGQ524307:PGQ524311 PQM524307:PQM524311 QAI524307:QAI524311 QKE524307:QKE524311 QUA524307:QUA524311 RDW524307:RDW524311 RNS524307:RNS524311 RXO524307:RXO524311 SHK524307:SHK524311 SRG524307:SRG524311 TBC524307:TBC524311 TKY524307:TKY524311 TUU524307:TUU524311 UEQ524307:UEQ524311 UOM524307:UOM524311 UYI524307:UYI524311 VIE524307:VIE524311 VSA524307:VSA524311 WBW524307:WBW524311 WLS524307:WLS524311 WVO524307:WVO524311 G589843:G589847 JC589843:JC589847 SY589843:SY589847 ACU589843:ACU589847 AMQ589843:AMQ589847 AWM589843:AWM589847 BGI589843:BGI589847 BQE589843:BQE589847 CAA589843:CAA589847 CJW589843:CJW589847 CTS589843:CTS589847 DDO589843:DDO589847 DNK589843:DNK589847 DXG589843:DXG589847 EHC589843:EHC589847 EQY589843:EQY589847 FAU589843:FAU589847 FKQ589843:FKQ589847 FUM589843:FUM589847 GEI589843:GEI589847 GOE589843:GOE589847 GYA589843:GYA589847 HHW589843:HHW589847 HRS589843:HRS589847 IBO589843:IBO589847 ILK589843:ILK589847 IVG589843:IVG589847 JFC589843:JFC589847 JOY589843:JOY589847 JYU589843:JYU589847 KIQ589843:KIQ589847 KSM589843:KSM589847 LCI589843:LCI589847 LME589843:LME589847 LWA589843:LWA589847 MFW589843:MFW589847 MPS589843:MPS589847 MZO589843:MZO589847 NJK589843:NJK589847 NTG589843:NTG589847 ODC589843:ODC589847 OMY589843:OMY589847 OWU589843:OWU589847 PGQ589843:PGQ589847 PQM589843:PQM589847 QAI589843:QAI589847 QKE589843:QKE589847 QUA589843:QUA589847 RDW589843:RDW589847 RNS589843:RNS589847 RXO589843:RXO589847 SHK589843:SHK589847 SRG589843:SRG589847 TBC589843:TBC589847 TKY589843:TKY589847 TUU589843:TUU589847 UEQ589843:UEQ589847 UOM589843:UOM589847 UYI589843:UYI589847 VIE589843:VIE589847 VSA589843:VSA589847 WBW589843:WBW589847 WLS589843:WLS589847 WVO589843:WVO589847 G655379:G655383 JC655379:JC655383 SY655379:SY655383 ACU655379:ACU655383 AMQ655379:AMQ655383 AWM655379:AWM655383 BGI655379:BGI655383 BQE655379:BQE655383 CAA655379:CAA655383 CJW655379:CJW655383 CTS655379:CTS655383 DDO655379:DDO655383 DNK655379:DNK655383 DXG655379:DXG655383 EHC655379:EHC655383 EQY655379:EQY655383 FAU655379:FAU655383 FKQ655379:FKQ655383 FUM655379:FUM655383 GEI655379:GEI655383 GOE655379:GOE655383 GYA655379:GYA655383 HHW655379:HHW655383 HRS655379:HRS655383 IBO655379:IBO655383 ILK655379:ILK655383 IVG655379:IVG655383 JFC655379:JFC655383 JOY655379:JOY655383 JYU655379:JYU655383 KIQ655379:KIQ655383 KSM655379:KSM655383 LCI655379:LCI655383 LME655379:LME655383 LWA655379:LWA655383 MFW655379:MFW655383 MPS655379:MPS655383 MZO655379:MZO655383 NJK655379:NJK655383 NTG655379:NTG655383 ODC655379:ODC655383 OMY655379:OMY655383 OWU655379:OWU655383 PGQ655379:PGQ655383 PQM655379:PQM655383 QAI655379:QAI655383 QKE655379:QKE655383 QUA655379:QUA655383 RDW655379:RDW655383 RNS655379:RNS655383 RXO655379:RXO655383 SHK655379:SHK655383 SRG655379:SRG655383 TBC655379:TBC655383 TKY655379:TKY655383 TUU655379:TUU655383 UEQ655379:UEQ655383 UOM655379:UOM655383 UYI655379:UYI655383 VIE655379:VIE655383 VSA655379:VSA655383 WBW655379:WBW655383 WLS655379:WLS655383 WVO655379:WVO655383 G720915:G720919 JC720915:JC720919 SY720915:SY720919 ACU720915:ACU720919 AMQ720915:AMQ720919 AWM720915:AWM720919 BGI720915:BGI720919 BQE720915:BQE720919 CAA720915:CAA720919 CJW720915:CJW720919 CTS720915:CTS720919 DDO720915:DDO720919 DNK720915:DNK720919 DXG720915:DXG720919 EHC720915:EHC720919 EQY720915:EQY720919 FAU720915:FAU720919 FKQ720915:FKQ720919 FUM720915:FUM720919 GEI720915:GEI720919 GOE720915:GOE720919 GYA720915:GYA720919 HHW720915:HHW720919 HRS720915:HRS720919 IBO720915:IBO720919 ILK720915:ILK720919 IVG720915:IVG720919 JFC720915:JFC720919 JOY720915:JOY720919 JYU720915:JYU720919 KIQ720915:KIQ720919 KSM720915:KSM720919 LCI720915:LCI720919 LME720915:LME720919 LWA720915:LWA720919 MFW720915:MFW720919 MPS720915:MPS720919 MZO720915:MZO720919 NJK720915:NJK720919 NTG720915:NTG720919 ODC720915:ODC720919 OMY720915:OMY720919 OWU720915:OWU720919 PGQ720915:PGQ720919 PQM720915:PQM720919 QAI720915:QAI720919 QKE720915:QKE720919 QUA720915:QUA720919 RDW720915:RDW720919 RNS720915:RNS720919 RXO720915:RXO720919 SHK720915:SHK720919 SRG720915:SRG720919 TBC720915:TBC720919 TKY720915:TKY720919 TUU720915:TUU720919 UEQ720915:UEQ720919 UOM720915:UOM720919 UYI720915:UYI720919 VIE720915:VIE720919 VSA720915:VSA720919 WBW720915:WBW720919 WLS720915:WLS720919 WVO720915:WVO720919 G786451:G786455 JC786451:JC786455 SY786451:SY786455 ACU786451:ACU786455 AMQ786451:AMQ786455 AWM786451:AWM786455 BGI786451:BGI786455 BQE786451:BQE786455 CAA786451:CAA786455 CJW786451:CJW786455 CTS786451:CTS786455 DDO786451:DDO786455 DNK786451:DNK786455 DXG786451:DXG786455 EHC786451:EHC786455 EQY786451:EQY786455 FAU786451:FAU786455 FKQ786451:FKQ786455 FUM786451:FUM786455 GEI786451:GEI786455 GOE786451:GOE786455 GYA786451:GYA786455 HHW786451:HHW786455 HRS786451:HRS786455 IBO786451:IBO786455 ILK786451:ILK786455 IVG786451:IVG786455 JFC786451:JFC786455 JOY786451:JOY786455 JYU786451:JYU786455 KIQ786451:KIQ786455 KSM786451:KSM786455 LCI786451:LCI786455 LME786451:LME786455 LWA786451:LWA786455 MFW786451:MFW786455 MPS786451:MPS786455 MZO786451:MZO786455 NJK786451:NJK786455 NTG786451:NTG786455 ODC786451:ODC786455 OMY786451:OMY786455 OWU786451:OWU786455 PGQ786451:PGQ786455 PQM786451:PQM786455 QAI786451:QAI786455 QKE786451:QKE786455 QUA786451:QUA786455 RDW786451:RDW786455 RNS786451:RNS786455 RXO786451:RXO786455 SHK786451:SHK786455 SRG786451:SRG786455 TBC786451:TBC786455 TKY786451:TKY786455 TUU786451:TUU786455 UEQ786451:UEQ786455 UOM786451:UOM786455 UYI786451:UYI786455 VIE786451:VIE786455 VSA786451:VSA786455 WBW786451:WBW786455 WLS786451:WLS786455 WVO786451:WVO786455 G851987:G851991 JC851987:JC851991 SY851987:SY851991 ACU851987:ACU851991 AMQ851987:AMQ851991 AWM851987:AWM851991 BGI851987:BGI851991 BQE851987:BQE851991 CAA851987:CAA851991 CJW851987:CJW851991 CTS851987:CTS851991 DDO851987:DDO851991 DNK851987:DNK851991 DXG851987:DXG851991 EHC851987:EHC851991 EQY851987:EQY851991 FAU851987:FAU851991 FKQ851987:FKQ851991 FUM851987:FUM851991 GEI851987:GEI851991 GOE851987:GOE851991 GYA851987:GYA851991 HHW851987:HHW851991 HRS851987:HRS851991 IBO851987:IBO851991 ILK851987:ILK851991 IVG851987:IVG851991 JFC851987:JFC851991 JOY851987:JOY851991 JYU851987:JYU851991 KIQ851987:KIQ851991 KSM851987:KSM851991 LCI851987:LCI851991 LME851987:LME851991 LWA851987:LWA851991 MFW851987:MFW851991 MPS851987:MPS851991 MZO851987:MZO851991 NJK851987:NJK851991 NTG851987:NTG851991 ODC851987:ODC851991 OMY851987:OMY851991 OWU851987:OWU851991 PGQ851987:PGQ851991 PQM851987:PQM851991 QAI851987:QAI851991 QKE851987:QKE851991 QUA851987:QUA851991 RDW851987:RDW851991 RNS851987:RNS851991 RXO851987:RXO851991 SHK851987:SHK851991 SRG851987:SRG851991 TBC851987:TBC851991 TKY851987:TKY851991 TUU851987:TUU851991 UEQ851987:UEQ851991 UOM851987:UOM851991 UYI851987:UYI851991 VIE851987:VIE851991 VSA851987:VSA851991 WBW851987:WBW851991 WLS851987:WLS851991 WVO851987:WVO851991 G917523:G917527 JC917523:JC917527 SY917523:SY917527 ACU917523:ACU917527 AMQ917523:AMQ917527 AWM917523:AWM917527 BGI917523:BGI917527 BQE917523:BQE917527 CAA917523:CAA917527 CJW917523:CJW917527 CTS917523:CTS917527 DDO917523:DDO917527 DNK917523:DNK917527 DXG917523:DXG917527 EHC917523:EHC917527 EQY917523:EQY917527 FAU917523:FAU917527 FKQ917523:FKQ917527 FUM917523:FUM917527 GEI917523:GEI917527 GOE917523:GOE917527 GYA917523:GYA917527 HHW917523:HHW917527 HRS917523:HRS917527 IBO917523:IBO917527 ILK917523:ILK917527 IVG917523:IVG917527 JFC917523:JFC917527 JOY917523:JOY917527 JYU917523:JYU917527 KIQ917523:KIQ917527 KSM917523:KSM917527 LCI917523:LCI917527 LME917523:LME917527 LWA917523:LWA917527 MFW917523:MFW917527 MPS917523:MPS917527 MZO917523:MZO917527 NJK917523:NJK917527 NTG917523:NTG917527 ODC917523:ODC917527 OMY917523:OMY917527 OWU917523:OWU917527 PGQ917523:PGQ917527 PQM917523:PQM917527 QAI917523:QAI917527 QKE917523:QKE917527 QUA917523:QUA917527 RDW917523:RDW917527 RNS917523:RNS917527 RXO917523:RXO917527 SHK917523:SHK917527 SRG917523:SRG917527 TBC917523:TBC917527 TKY917523:TKY917527 TUU917523:TUU917527 UEQ917523:UEQ917527 UOM917523:UOM917527 UYI917523:UYI917527 VIE917523:VIE917527 VSA917523:VSA917527 WBW917523:WBW917527 WLS917523:WLS917527 WVO917523:WVO917527 G983059:G983063 JC983059:JC983063 SY983059:SY983063 ACU983059:ACU983063 AMQ983059:AMQ983063 AWM983059:AWM983063 BGI983059:BGI983063 BQE983059:BQE983063 CAA983059:CAA983063 CJW983059:CJW983063 CTS983059:CTS983063 DDO983059:DDO983063 DNK983059:DNK983063 DXG983059:DXG983063 EHC983059:EHC983063 EQY983059:EQY983063 FAU983059:FAU983063 FKQ983059:FKQ983063 FUM983059:FUM983063 GEI983059:GEI983063 GOE983059:GOE983063 GYA983059:GYA983063 HHW983059:HHW983063 HRS983059:HRS983063 IBO983059:IBO983063 ILK983059:ILK983063 IVG983059:IVG983063 JFC983059:JFC983063 JOY983059:JOY983063 JYU983059:JYU983063 KIQ983059:KIQ983063 KSM983059:KSM983063 LCI983059:LCI983063 LME983059:LME983063 LWA983059:LWA983063 MFW983059:MFW983063 MPS983059:MPS983063 MZO983059:MZO983063 NJK983059:NJK983063 NTG983059:NTG983063 ODC983059:ODC983063 OMY983059:OMY983063 OWU983059:OWU983063 PGQ983059:PGQ983063 PQM983059:PQM983063 QAI983059:QAI983063 QKE983059:QKE983063 QUA983059:QUA983063 RDW983059:RDW983063 RNS983059:RNS983063 RXO983059:RXO983063 SHK983059:SHK983063 SRG983059:SRG983063 TBC983059:TBC983063 TKY983059:TKY983063 TUU983059:TUU983063 UEQ983059:UEQ983063 UOM983059:UOM983063 UYI983059:UYI983063 VIE983059:VIE983063 VSA983059:VSA983063 WBW983059:WBW983063 WLS983059:WLS983063 WVO983059:WVO983063 G5:G7 JD5:JD7 SZ5:SZ7 ACV5:ACV7 AMR5:AMR7 AWN5:AWN7 BGJ5:BGJ7 BQF5:BQF7 CAB5:CAB7 CJX5:CJX7 CTT5:CTT7 DDP5:DDP7 DNL5:DNL7 DXH5:DXH7 EHD5:EHD7 EQZ5:EQZ7 FAV5:FAV7 FKR5:FKR7 FUN5:FUN7 GEJ5:GEJ7 GOF5:GOF7 GYB5:GYB7 HHX5:HHX7 HRT5:HRT7 IBP5:IBP7 ILL5:ILL7 IVH5:IVH7 JFD5:JFD7 JOZ5:JOZ7 JYV5:JYV7 KIR5:KIR7 KSN5:KSN7 LCJ5:LCJ7 LMF5:LMF7 LWB5:LWB7 MFX5:MFX7 MPT5:MPT7 MZP5:MZP7 NJL5:NJL7 NTH5:NTH7 ODD5:ODD7 OMZ5:OMZ7 OWV5:OWV7 PGR5:PGR7 PQN5:PQN7 QAJ5:QAJ7 QKF5:QKF7 QUB5:QUB7 RDX5:RDX7 RNT5:RNT7 RXP5:RXP7 SHL5:SHL7 SRH5:SRH7 TBD5:TBD7 TKZ5:TKZ7 TUV5:TUV7 UER5:UER7 UON5:UON7 UYJ5:UYJ7 VIF5:VIF7 VSB5:VSB7 WBX5:WBX7 WLT5:WLT7 WVP5:WVP7 G65544:G65546 JC65544:JC65546 SY65544:SY65546 ACU65544:ACU65546 AMQ65544:AMQ65546 AWM65544:AWM65546 BGI65544:BGI65546 BQE65544:BQE65546 CAA65544:CAA65546 CJW65544:CJW65546 CTS65544:CTS65546 DDO65544:DDO65546 DNK65544:DNK65546 DXG65544:DXG65546 EHC65544:EHC65546 EQY65544:EQY65546 FAU65544:FAU65546 FKQ65544:FKQ65546 FUM65544:FUM65546 GEI65544:GEI65546 GOE65544:GOE65546 GYA65544:GYA65546 HHW65544:HHW65546 HRS65544:HRS65546 IBO65544:IBO65546 ILK65544:ILK65546 IVG65544:IVG65546 JFC65544:JFC65546 JOY65544:JOY65546 JYU65544:JYU65546 KIQ65544:KIQ65546 KSM65544:KSM65546 LCI65544:LCI65546 LME65544:LME65546 LWA65544:LWA65546 MFW65544:MFW65546 MPS65544:MPS65546 MZO65544:MZO65546 NJK65544:NJK65546 NTG65544:NTG65546 ODC65544:ODC65546 OMY65544:OMY65546 OWU65544:OWU65546 PGQ65544:PGQ65546 PQM65544:PQM65546 QAI65544:QAI65546 QKE65544:QKE65546 QUA65544:QUA65546 RDW65544:RDW65546 RNS65544:RNS65546 RXO65544:RXO65546 SHK65544:SHK65546 SRG65544:SRG65546 TBC65544:TBC65546 TKY65544:TKY65546 TUU65544:TUU65546 UEQ65544:UEQ65546 UOM65544:UOM65546 UYI65544:UYI65546 VIE65544:VIE65546 VSA65544:VSA65546 WBW65544:WBW65546 WLS65544:WLS65546 WVO65544:WVO65546 G131080:G131082 JC131080:JC131082 SY131080:SY131082 ACU131080:ACU131082 AMQ131080:AMQ131082 AWM131080:AWM131082 BGI131080:BGI131082 BQE131080:BQE131082 CAA131080:CAA131082 CJW131080:CJW131082 CTS131080:CTS131082 DDO131080:DDO131082 DNK131080:DNK131082 DXG131080:DXG131082 EHC131080:EHC131082 EQY131080:EQY131082 FAU131080:FAU131082 FKQ131080:FKQ131082 FUM131080:FUM131082 GEI131080:GEI131082 GOE131080:GOE131082 GYA131080:GYA131082 HHW131080:HHW131082 HRS131080:HRS131082 IBO131080:IBO131082 ILK131080:ILK131082 IVG131080:IVG131082 JFC131080:JFC131082 JOY131080:JOY131082 JYU131080:JYU131082 KIQ131080:KIQ131082 KSM131080:KSM131082 LCI131080:LCI131082 LME131080:LME131082 LWA131080:LWA131082 MFW131080:MFW131082 MPS131080:MPS131082 MZO131080:MZO131082 NJK131080:NJK131082 NTG131080:NTG131082 ODC131080:ODC131082 OMY131080:OMY131082 OWU131080:OWU131082 PGQ131080:PGQ131082 PQM131080:PQM131082 QAI131080:QAI131082 QKE131080:QKE131082 QUA131080:QUA131082 RDW131080:RDW131082 RNS131080:RNS131082 RXO131080:RXO131082 SHK131080:SHK131082 SRG131080:SRG131082 TBC131080:TBC131082 TKY131080:TKY131082 TUU131080:TUU131082 UEQ131080:UEQ131082 UOM131080:UOM131082 UYI131080:UYI131082 VIE131080:VIE131082 VSA131080:VSA131082 WBW131080:WBW131082 WLS131080:WLS131082 WVO131080:WVO131082 G196616:G196618 JC196616:JC196618 SY196616:SY196618 ACU196616:ACU196618 AMQ196616:AMQ196618 AWM196616:AWM196618 BGI196616:BGI196618 BQE196616:BQE196618 CAA196616:CAA196618 CJW196616:CJW196618 CTS196616:CTS196618 DDO196616:DDO196618 DNK196616:DNK196618 DXG196616:DXG196618 EHC196616:EHC196618 EQY196616:EQY196618 FAU196616:FAU196618 FKQ196616:FKQ196618 FUM196616:FUM196618 GEI196616:GEI196618 GOE196616:GOE196618 GYA196616:GYA196618 HHW196616:HHW196618 HRS196616:HRS196618 IBO196616:IBO196618 ILK196616:ILK196618 IVG196616:IVG196618 JFC196616:JFC196618 JOY196616:JOY196618 JYU196616:JYU196618 KIQ196616:KIQ196618 KSM196616:KSM196618 LCI196616:LCI196618 LME196616:LME196618 LWA196616:LWA196618 MFW196616:MFW196618 MPS196616:MPS196618 MZO196616:MZO196618 NJK196616:NJK196618 NTG196616:NTG196618 ODC196616:ODC196618 OMY196616:OMY196618 OWU196616:OWU196618 PGQ196616:PGQ196618 PQM196616:PQM196618 QAI196616:QAI196618 QKE196616:QKE196618 QUA196616:QUA196618 RDW196616:RDW196618 RNS196616:RNS196618 RXO196616:RXO196618 SHK196616:SHK196618 SRG196616:SRG196618 TBC196616:TBC196618 TKY196616:TKY196618 TUU196616:TUU196618 UEQ196616:UEQ196618 UOM196616:UOM196618 UYI196616:UYI196618 VIE196616:VIE196618 VSA196616:VSA196618 WBW196616:WBW196618 WLS196616:WLS196618 WVO196616:WVO196618 G262152:G262154 JC262152:JC262154 SY262152:SY262154 ACU262152:ACU262154 AMQ262152:AMQ262154 AWM262152:AWM262154 BGI262152:BGI262154 BQE262152:BQE262154 CAA262152:CAA262154 CJW262152:CJW262154 CTS262152:CTS262154 DDO262152:DDO262154 DNK262152:DNK262154 DXG262152:DXG262154 EHC262152:EHC262154 EQY262152:EQY262154 FAU262152:FAU262154 FKQ262152:FKQ262154 FUM262152:FUM262154 GEI262152:GEI262154 GOE262152:GOE262154 GYA262152:GYA262154 HHW262152:HHW262154 HRS262152:HRS262154 IBO262152:IBO262154 ILK262152:ILK262154 IVG262152:IVG262154 JFC262152:JFC262154 JOY262152:JOY262154 JYU262152:JYU262154 KIQ262152:KIQ262154 KSM262152:KSM262154 LCI262152:LCI262154 LME262152:LME262154 LWA262152:LWA262154 MFW262152:MFW262154 MPS262152:MPS262154 MZO262152:MZO262154 NJK262152:NJK262154 NTG262152:NTG262154 ODC262152:ODC262154 OMY262152:OMY262154 OWU262152:OWU262154 PGQ262152:PGQ262154 PQM262152:PQM262154 QAI262152:QAI262154 QKE262152:QKE262154 QUA262152:QUA262154 RDW262152:RDW262154 RNS262152:RNS262154 RXO262152:RXO262154 SHK262152:SHK262154 SRG262152:SRG262154 TBC262152:TBC262154 TKY262152:TKY262154 TUU262152:TUU262154 UEQ262152:UEQ262154 UOM262152:UOM262154 UYI262152:UYI262154 VIE262152:VIE262154 VSA262152:VSA262154 WBW262152:WBW262154 WLS262152:WLS262154 WVO262152:WVO262154 G327688:G327690 JC327688:JC327690 SY327688:SY327690 ACU327688:ACU327690 AMQ327688:AMQ327690 AWM327688:AWM327690 BGI327688:BGI327690 BQE327688:BQE327690 CAA327688:CAA327690 CJW327688:CJW327690 CTS327688:CTS327690 DDO327688:DDO327690 DNK327688:DNK327690 DXG327688:DXG327690 EHC327688:EHC327690 EQY327688:EQY327690 FAU327688:FAU327690 FKQ327688:FKQ327690 FUM327688:FUM327690 GEI327688:GEI327690 GOE327688:GOE327690 GYA327688:GYA327690 HHW327688:HHW327690 HRS327688:HRS327690 IBO327688:IBO327690 ILK327688:ILK327690 IVG327688:IVG327690 JFC327688:JFC327690 JOY327688:JOY327690 JYU327688:JYU327690 KIQ327688:KIQ327690 KSM327688:KSM327690 LCI327688:LCI327690 LME327688:LME327690 LWA327688:LWA327690 MFW327688:MFW327690 MPS327688:MPS327690 MZO327688:MZO327690 NJK327688:NJK327690 NTG327688:NTG327690 ODC327688:ODC327690 OMY327688:OMY327690 OWU327688:OWU327690 PGQ327688:PGQ327690 PQM327688:PQM327690 QAI327688:QAI327690 QKE327688:QKE327690 QUA327688:QUA327690 RDW327688:RDW327690 RNS327688:RNS327690 RXO327688:RXO327690 SHK327688:SHK327690 SRG327688:SRG327690 TBC327688:TBC327690 TKY327688:TKY327690 TUU327688:TUU327690 UEQ327688:UEQ327690 UOM327688:UOM327690 UYI327688:UYI327690 VIE327688:VIE327690 VSA327688:VSA327690 WBW327688:WBW327690 WLS327688:WLS327690 WVO327688:WVO327690 G393224:G393226 JC393224:JC393226 SY393224:SY393226 ACU393224:ACU393226 AMQ393224:AMQ393226 AWM393224:AWM393226 BGI393224:BGI393226 BQE393224:BQE393226 CAA393224:CAA393226 CJW393224:CJW393226 CTS393224:CTS393226 DDO393224:DDO393226 DNK393224:DNK393226 DXG393224:DXG393226 EHC393224:EHC393226 EQY393224:EQY393226 FAU393224:FAU393226 FKQ393224:FKQ393226 FUM393224:FUM393226 GEI393224:GEI393226 GOE393224:GOE393226 GYA393224:GYA393226 HHW393224:HHW393226 HRS393224:HRS393226 IBO393224:IBO393226 ILK393224:ILK393226 IVG393224:IVG393226 JFC393224:JFC393226 JOY393224:JOY393226 JYU393224:JYU393226 KIQ393224:KIQ393226 KSM393224:KSM393226 LCI393224:LCI393226 LME393224:LME393226 LWA393224:LWA393226 MFW393224:MFW393226 MPS393224:MPS393226 MZO393224:MZO393226 NJK393224:NJK393226 NTG393224:NTG393226 ODC393224:ODC393226 OMY393224:OMY393226 OWU393224:OWU393226 PGQ393224:PGQ393226 PQM393224:PQM393226 QAI393224:QAI393226 QKE393224:QKE393226 QUA393224:QUA393226 RDW393224:RDW393226 RNS393224:RNS393226 RXO393224:RXO393226 SHK393224:SHK393226 SRG393224:SRG393226 TBC393224:TBC393226 TKY393224:TKY393226 TUU393224:TUU393226 UEQ393224:UEQ393226 UOM393224:UOM393226 UYI393224:UYI393226 VIE393224:VIE393226 VSA393224:VSA393226 WBW393224:WBW393226 WLS393224:WLS393226 WVO393224:WVO393226 G458760:G458762 JC458760:JC458762 SY458760:SY458762 ACU458760:ACU458762 AMQ458760:AMQ458762 AWM458760:AWM458762 BGI458760:BGI458762 BQE458760:BQE458762 CAA458760:CAA458762 CJW458760:CJW458762 CTS458760:CTS458762 DDO458760:DDO458762 DNK458760:DNK458762 DXG458760:DXG458762 EHC458760:EHC458762 EQY458760:EQY458762 FAU458760:FAU458762 FKQ458760:FKQ458762 FUM458760:FUM458762 GEI458760:GEI458762 GOE458760:GOE458762 GYA458760:GYA458762 HHW458760:HHW458762 HRS458760:HRS458762 IBO458760:IBO458762 ILK458760:ILK458762 IVG458760:IVG458762 JFC458760:JFC458762 JOY458760:JOY458762 JYU458760:JYU458762 KIQ458760:KIQ458762 KSM458760:KSM458762 LCI458760:LCI458762 LME458760:LME458762 LWA458760:LWA458762 MFW458760:MFW458762 MPS458760:MPS458762 MZO458760:MZO458762 NJK458760:NJK458762 NTG458760:NTG458762 ODC458760:ODC458762 OMY458760:OMY458762 OWU458760:OWU458762 PGQ458760:PGQ458762 PQM458760:PQM458762 QAI458760:QAI458762 QKE458760:QKE458762 QUA458760:QUA458762 RDW458760:RDW458762 RNS458760:RNS458762 RXO458760:RXO458762 SHK458760:SHK458762 SRG458760:SRG458762 TBC458760:TBC458762 TKY458760:TKY458762 TUU458760:TUU458762 UEQ458760:UEQ458762 UOM458760:UOM458762 UYI458760:UYI458762 VIE458760:VIE458762 VSA458760:VSA458762 WBW458760:WBW458762 WLS458760:WLS458762 WVO458760:WVO458762 G524296:G524298 JC524296:JC524298 SY524296:SY524298 ACU524296:ACU524298 AMQ524296:AMQ524298 AWM524296:AWM524298 BGI524296:BGI524298 BQE524296:BQE524298 CAA524296:CAA524298 CJW524296:CJW524298 CTS524296:CTS524298 DDO524296:DDO524298 DNK524296:DNK524298 DXG524296:DXG524298 EHC524296:EHC524298 EQY524296:EQY524298 FAU524296:FAU524298 FKQ524296:FKQ524298 FUM524296:FUM524298 GEI524296:GEI524298 GOE524296:GOE524298 GYA524296:GYA524298 HHW524296:HHW524298 HRS524296:HRS524298 IBO524296:IBO524298 ILK524296:ILK524298 IVG524296:IVG524298 JFC524296:JFC524298 JOY524296:JOY524298 JYU524296:JYU524298 KIQ524296:KIQ524298 KSM524296:KSM524298 LCI524296:LCI524298 LME524296:LME524298 LWA524296:LWA524298 MFW524296:MFW524298 MPS524296:MPS524298 MZO524296:MZO524298 NJK524296:NJK524298 NTG524296:NTG524298 ODC524296:ODC524298 OMY524296:OMY524298 OWU524296:OWU524298 PGQ524296:PGQ524298 PQM524296:PQM524298 QAI524296:QAI524298 QKE524296:QKE524298 QUA524296:QUA524298 RDW524296:RDW524298 RNS524296:RNS524298 RXO524296:RXO524298 SHK524296:SHK524298 SRG524296:SRG524298 TBC524296:TBC524298 TKY524296:TKY524298 TUU524296:TUU524298 UEQ524296:UEQ524298 UOM524296:UOM524298 UYI524296:UYI524298 VIE524296:VIE524298 VSA524296:VSA524298 WBW524296:WBW524298 WLS524296:WLS524298 WVO524296:WVO524298 G589832:G589834 JC589832:JC589834 SY589832:SY589834 ACU589832:ACU589834 AMQ589832:AMQ589834 AWM589832:AWM589834 BGI589832:BGI589834 BQE589832:BQE589834 CAA589832:CAA589834 CJW589832:CJW589834 CTS589832:CTS589834 DDO589832:DDO589834 DNK589832:DNK589834 DXG589832:DXG589834 EHC589832:EHC589834 EQY589832:EQY589834 FAU589832:FAU589834 FKQ589832:FKQ589834 FUM589832:FUM589834 GEI589832:GEI589834 GOE589832:GOE589834 GYA589832:GYA589834 HHW589832:HHW589834 HRS589832:HRS589834 IBO589832:IBO589834 ILK589832:ILK589834 IVG589832:IVG589834 JFC589832:JFC589834 JOY589832:JOY589834 JYU589832:JYU589834 KIQ589832:KIQ589834 KSM589832:KSM589834 LCI589832:LCI589834 LME589832:LME589834 LWA589832:LWA589834 MFW589832:MFW589834 MPS589832:MPS589834 MZO589832:MZO589834 NJK589832:NJK589834 NTG589832:NTG589834 ODC589832:ODC589834 OMY589832:OMY589834 OWU589832:OWU589834 PGQ589832:PGQ589834 PQM589832:PQM589834 QAI589832:QAI589834 QKE589832:QKE589834 QUA589832:QUA589834 RDW589832:RDW589834 RNS589832:RNS589834 RXO589832:RXO589834 SHK589832:SHK589834 SRG589832:SRG589834 TBC589832:TBC589834 TKY589832:TKY589834 TUU589832:TUU589834 UEQ589832:UEQ589834 UOM589832:UOM589834 UYI589832:UYI589834 VIE589832:VIE589834 VSA589832:VSA589834 WBW589832:WBW589834 WLS589832:WLS589834 WVO589832:WVO589834 G655368:G655370 JC655368:JC655370 SY655368:SY655370 ACU655368:ACU655370 AMQ655368:AMQ655370 AWM655368:AWM655370 BGI655368:BGI655370 BQE655368:BQE655370 CAA655368:CAA655370 CJW655368:CJW655370 CTS655368:CTS655370 DDO655368:DDO655370 DNK655368:DNK655370 DXG655368:DXG655370 EHC655368:EHC655370 EQY655368:EQY655370 FAU655368:FAU655370 FKQ655368:FKQ655370 FUM655368:FUM655370 GEI655368:GEI655370 GOE655368:GOE655370 GYA655368:GYA655370 HHW655368:HHW655370 HRS655368:HRS655370 IBO655368:IBO655370 ILK655368:ILK655370 IVG655368:IVG655370 JFC655368:JFC655370 JOY655368:JOY655370 JYU655368:JYU655370 KIQ655368:KIQ655370 KSM655368:KSM655370 LCI655368:LCI655370 LME655368:LME655370 LWA655368:LWA655370 MFW655368:MFW655370 MPS655368:MPS655370 MZO655368:MZO655370 NJK655368:NJK655370 NTG655368:NTG655370 ODC655368:ODC655370 OMY655368:OMY655370 OWU655368:OWU655370 PGQ655368:PGQ655370 PQM655368:PQM655370 QAI655368:QAI655370 QKE655368:QKE655370 QUA655368:QUA655370 RDW655368:RDW655370 RNS655368:RNS655370 RXO655368:RXO655370 SHK655368:SHK655370 SRG655368:SRG655370 TBC655368:TBC655370 TKY655368:TKY655370 TUU655368:TUU655370 UEQ655368:UEQ655370 UOM655368:UOM655370 UYI655368:UYI655370 VIE655368:VIE655370 VSA655368:VSA655370 WBW655368:WBW655370 WLS655368:WLS655370 WVO655368:WVO655370 G720904:G720906 JC720904:JC720906 SY720904:SY720906 ACU720904:ACU720906 AMQ720904:AMQ720906 AWM720904:AWM720906 BGI720904:BGI720906 BQE720904:BQE720906 CAA720904:CAA720906 CJW720904:CJW720906 CTS720904:CTS720906 DDO720904:DDO720906 DNK720904:DNK720906 DXG720904:DXG720906 EHC720904:EHC720906 EQY720904:EQY720906 FAU720904:FAU720906 FKQ720904:FKQ720906 FUM720904:FUM720906 GEI720904:GEI720906 GOE720904:GOE720906 GYA720904:GYA720906 HHW720904:HHW720906 HRS720904:HRS720906 IBO720904:IBO720906 ILK720904:ILK720906 IVG720904:IVG720906 JFC720904:JFC720906 JOY720904:JOY720906 JYU720904:JYU720906 KIQ720904:KIQ720906 KSM720904:KSM720906 LCI720904:LCI720906 LME720904:LME720906 LWA720904:LWA720906 MFW720904:MFW720906 MPS720904:MPS720906 MZO720904:MZO720906 NJK720904:NJK720906 NTG720904:NTG720906 ODC720904:ODC720906 OMY720904:OMY720906 OWU720904:OWU720906 PGQ720904:PGQ720906 PQM720904:PQM720906 QAI720904:QAI720906 QKE720904:QKE720906 QUA720904:QUA720906 RDW720904:RDW720906 RNS720904:RNS720906 RXO720904:RXO720906 SHK720904:SHK720906 SRG720904:SRG720906 TBC720904:TBC720906 TKY720904:TKY720906 TUU720904:TUU720906 UEQ720904:UEQ720906 UOM720904:UOM720906 UYI720904:UYI720906 VIE720904:VIE720906 VSA720904:VSA720906 WBW720904:WBW720906 WLS720904:WLS720906 WVO720904:WVO720906 G786440:G786442 JC786440:JC786442 SY786440:SY786442 ACU786440:ACU786442 AMQ786440:AMQ786442 AWM786440:AWM786442 BGI786440:BGI786442 BQE786440:BQE786442 CAA786440:CAA786442 CJW786440:CJW786442 CTS786440:CTS786442 DDO786440:DDO786442 DNK786440:DNK786442 DXG786440:DXG786442 EHC786440:EHC786442 EQY786440:EQY786442 FAU786440:FAU786442 FKQ786440:FKQ786442 FUM786440:FUM786442 GEI786440:GEI786442 GOE786440:GOE786442 GYA786440:GYA786442 HHW786440:HHW786442 HRS786440:HRS786442 IBO786440:IBO786442 ILK786440:ILK786442 IVG786440:IVG786442 JFC786440:JFC786442 JOY786440:JOY786442 JYU786440:JYU786442 KIQ786440:KIQ786442 KSM786440:KSM786442 LCI786440:LCI786442 LME786440:LME786442 LWA786440:LWA786442 MFW786440:MFW786442 MPS786440:MPS786442 MZO786440:MZO786442 NJK786440:NJK786442 NTG786440:NTG786442 ODC786440:ODC786442 OMY786440:OMY786442 OWU786440:OWU786442 PGQ786440:PGQ786442 PQM786440:PQM786442 QAI786440:QAI786442 QKE786440:QKE786442 QUA786440:QUA786442 RDW786440:RDW786442 RNS786440:RNS786442 RXO786440:RXO786442 SHK786440:SHK786442 SRG786440:SRG786442 TBC786440:TBC786442 TKY786440:TKY786442 TUU786440:TUU786442 UEQ786440:UEQ786442 UOM786440:UOM786442 UYI786440:UYI786442 VIE786440:VIE786442 VSA786440:VSA786442 WBW786440:WBW786442 WLS786440:WLS786442 WVO786440:WVO786442 G851976:G851978 JC851976:JC851978 SY851976:SY851978 ACU851976:ACU851978 AMQ851976:AMQ851978 AWM851976:AWM851978 BGI851976:BGI851978 BQE851976:BQE851978 CAA851976:CAA851978 CJW851976:CJW851978 CTS851976:CTS851978 DDO851976:DDO851978 DNK851976:DNK851978 DXG851976:DXG851978 EHC851976:EHC851978 EQY851976:EQY851978 FAU851976:FAU851978 FKQ851976:FKQ851978 FUM851976:FUM851978 GEI851976:GEI851978 GOE851976:GOE851978 GYA851976:GYA851978 HHW851976:HHW851978 HRS851976:HRS851978 IBO851976:IBO851978 ILK851976:ILK851978 IVG851976:IVG851978 JFC851976:JFC851978 JOY851976:JOY851978 JYU851976:JYU851978 KIQ851976:KIQ851978 KSM851976:KSM851978 LCI851976:LCI851978 LME851976:LME851978 LWA851976:LWA851978 MFW851976:MFW851978 MPS851976:MPS851978 MZO851976:MZO851978 NJK851976:NJK851978 NTG851976:NTG851978 ODC851976:ODC851978 OMY851976:OMY851978 OWU851976:OWU851978 PGQ851976:PGQ851978 PQM851976:PQM851978 QAI851976:QAI851978 QKE851976:QKE851978 QUA851976:QUA851978 RDW851976:RDW851978 RNS851976:RNS851978 RXO851976:RXO851978 SHK851976:SHK851978 SRG851976:SRG851978 TBC851976:TBC851978 TKY851976:TKY851978 TUU851976:TUU851978 UEQ851976:UEQ851978 UOM851976:UOM851978 UYI851976:UYI851978 VIE851976:VIE851978 VSA851976:VSA851978 WBW851976:WBW851978 WLS851976:WLS851978 WVO851976:WVO851978 G917512:G917514 JC917512:JC917514 SY917512:SY917514 ACU917512:ACU917514 AMQ917512:AMQ917514 AWM917512:AWM917514 BGI917512:BGI917514 BQE917512:BQE917514 CAA917512:CAA917514 CJW917512:CJW917514 CTS917512:CTS917514 DDO917512:DDO917514 DNK917512:DNK917514 DXG917512:DXG917514 EHC917512:EHC917514 EQY917512:EQY917514 FAU917512:FAU917514 FKQ917512:FKQ917514 FUM917512:FUM917514 GEI917512:GEI917514 GOE917512:GOE917514 GYA917512:GYA917514 HHW917512:HHW917514 HRS917512:HRS917514 IBO917512:IBO917514 ILK917512:ILK917514 IVG917512:IVG917514 JFC917512:JFC917514 JOY917512:JOY917514 JYU917512:JYU917514 KIQ917512:KIQ917514 KSM917512:KSM917514 LCI917512:LCI917514 LME917512:LME917514 LWA917512:LWA917514 MFW917512:MFW917514 MPS917512:MPS917514 MZO917512:MZO917514 NJK917512:NJK917514 NTG917512:NTG917514 ODC917512:ODC917514 OMY917512:OMY917514 OWU917512:OWU917514 PGQ917512:PGQ917514 PQM917512:PQM917514 QAI917512:QAI917514 QKE917512:QKE917514 QUA917512:QUA917514 RDW917512:RDW917514 RNS917512:RNS917514 RXO917512:RXO917514 SHK917512:SHK917514 SRG917512:SRG917514 TBC917512:TBC917514 TKY917512:TKY917514 TUU917512:TUU917514 UEQ917512:UEQ917514 UOM917512:UOM917514 UYI917512:UYI917514 VIE917512:VIE917514 VSA917512:VSA917514 WBW917512:WBW917514 WLS917512:WLS917514 WVO917512:WVO917514 G983048:G983050 JC983048:JC983050 SY983048:SY983050 ACU983048:ACU983050 AMQ983048:AMQ983050 AWM983048:AWM983050 BGI983048:BGI983050 BQE983048:BQE983050 CAA983048:CAA983050 CJW983048:CJW983050 CTS983048:CTS983050 DDO983048:DDO983050 DNK983048:DNK983050 DXG983048:DXG983050 EHC983048:EHC983050 EQY983048:EQY983050 FAU983048:FAU983050 FKQ983048:FKQ983050 FUM983048:FUM983050 GEI983048:GEI983050 GOE983048:GOE983050 GYA983048:GYA983050 HHW983048:HHW983050 HRS983048:HRS983050 IBO983048:IBO983050 ILK983048:ILK983050 IVG983048:IVG983050 JFC983048:JFC983050 JOY983048:JOY983050 JYU983048:JYU983050 KIQ983048:KIQ983050 KSM983048:KSM983050 LCI983048:LCI983050 LME983048:LME983050 LWA983048:LWA983050 MFW983048:MFW983050 MPS983048:MPS983050 MZO983048:MZO983050 NJK983048:NJK983050 NTG983048:NTG983050 ODC983048:ODC983050 OMY983048:OMY983050 OWU983048:OWU983050 PGQ983048:PGQ983050 PQM983048:PQM983050 QAI983048:QAI983050 QKE983048:QKE983050 QUA983048:QUA983050 RDW983048:RDW983050 RNS983048:RNS983050 RXO983048:RXO983050 SHK983048:SHK983050 SRG983048:SRG983050 TBC983048:TBC983050 TKY983048:TKY983050 TUU983048:TUU983050 UEQ983048:UEQ983050 UOM983048:UOM983050 UYI983048:UYI983050 VIE983048:VIE983050 VSA983048:VSA983050 WBW983048:WBW983050 WLS983048:WLS983050 WVO983048:WVO983050 JE4 TA4 ACW4 AMS4 AWO4 BGK4 BQG4 CAC4 CJY4 CTU4 DDQ4 DNM4 DXI4 EHE4 ERA4 FAW4 FKS4 FUO4 GEK4 GOG4 GYC4 HHY4 HRU4 IBQ4 ILM4 IVI4 JFE4 JPA4 JYW4 KIS4 KSO4 LCK4 LMG4 LWC4 MFY4 MPU4 MZQ4 NJM4 NTI4 ODE4 ONA4 OWW4 PGS4 PQO4 QAK4 QKG4 QUC4 RDY4 RNU4 RXQ4 SHM4 SRI4 TBE4 TLA4 TUW4 UES4 UOO4 UYK4 VIG4 VSC4 WBY4 WLU4 WVQ4 H65543 JD65543 SZ65543 ACV65543 AMR65543 AWN65543 BGJ65543 BQF65543 CAB65543 CJX65543 CTT65543 DDP65543 DNL65543 DXH65543 EHD65543 EQZ65543 FAV65543 FKR65543 FUN65543 GEJ65543 GOF65543 GYB65543 HHX65543 HRT65543 IBP65543 ILL65543 IVH65543 JFD65543 JOZ65543 JYV65543 KIR65543 KSN65543 LCJ65543 LMF65543 LWB65543 MFX65543 MPT65543 MZP65543 NJL65543 NTH65543 ODD65543 OMZ65543 OWV65543 PGR65543 PQN65543 QAJ65543 QKF65543 QUB65543 RDX65543 RNT65543 RXP65543 SHL65543 SRH65543 TBD65543 TKZ65543 TUV65543 UER65543 UON65543 UYJ65543 VIF65543 VSB65543 WBX65543 WLT65543 WVP65543 H131079 JD131079 SZ131079 ACV131079 AMR131079 AWN131079 BGJ131079 BQF131079 CAB131079 CJX131079 CTT131079 DDP131079 DNL131079 DXH131079 EHD131079 EQZ131079 FAV131079 FKR131079 FUN131079 GEJ131079 GOF131079 GYB131079 HHX131079 HRT131079 IBP131079 ILL131079 IVH131079 JFD131079 JOZ131079 JYV131079 KIR131079 KSN131079 LCJ131079 LMF131079 LWB131079 MFX131079 MPT131079 MZP131079 NJL131079 NTH131079 ODD131079 OMZ131079 OWV131079 PGR131079 PQN131079 QAJ131079 QKF131079 QUB131079 RDX131079 RNT131079 RXP131079 SHL131079 SRH131079 TBD131079 TKZ131079 TUV131079 UER131079 UON131079 UYJ131079 VIF131079 VSB131079 WBX131079 WLT131079 WVP131079 H196615 JD196615 SZ196615 ACV196615 AMR196615 AWN196615 BGJ196615 BQF196615 CAB196615 CJX196615 CTT196615 DDP196615 DNL196615 DXH196615 EHD196615 EQZ196615 FAV196615 FKR196615 FUN196615 GEJ196615 GOF196615 GYB196615 HHX196615 HRT196615 IBP196615 ILL196615 IVH196615 JFD196615 JOZ196615 JYV196615 KIR196615 KSN196615 LCJ196615 LMF196615 LWB196615 MFX196615 MPT196615 MZP196615 NJL196615 NTH196615 ODD196615 OMZ196615 OWV196615 PGR196615 PQN196615 QAJ196615 QKF196615 QUB196615 RDX196615 RNT196615 RXP196615 SHL196615 SRH196615 TBD196615 TKZ196615 TUV196615 UER196615 UON196615 UYJ196615 VIF196615 VSB196615 WBX196615 WLT196615 WVP196615 H262151 JD262151 SZ262151 ACV262151 AMR262151 AWN262151 BGJ262151 BQF262151 CAB262151 CJX262151 CTT262151 DDP262151 DNL262151 DXH262151 EHD262151 EQZ262151 FAV262151 FKR262151 FUN262151 GEJ262151 GOF262151 GYB262151 HHX262151 HRT262151 IBP262151 ILL262151 IVH262151 JFD262151 JOZ262151 JYV262151 KIR262151 KSN262151 LCJ262151 LMF262151 LWB262151 MFX262151 MPT262151 MZP262151 NJL262151 NTH262151 ODD262151 OMZ262151 OWV262151 PGR262151 PQN262151 QAJ262151 QKF262151 QUB262151 RDX262151 RNT262151 RXP262151 SHL262151 SRH262151 TBD262151 TKZ262151 TUV262151 UER262151 UON262151 UYJ262151 VIF262151 VSB262151 WBX262151 WLT262151 WVP262151 H327687 JD327687 SZ327687 ACV327687 AMR327687 AWN327687 BGJ327687 BQF327687 CAB327687 CJX327687 CTT327687 DDP327687 DNL327687 DXH327687 EHD327687 EQZ327687 FAV327687 FKR327687 FUN327687 GEJ327687 GOF327687 GYB327687 HHX327687 HRT327687 IBP327687 ILL327687 IVH327687 JFD327687 JOZ327687 JYV327687 KIR327687 KSN327687 LCJ327687 LMF327687 LWB327687 MFX327687 MPT327687 MZP327687 NJL327687 NTH327687 ODD327687 OMZ327687 OWV327687 PGR327687 PQN327687 QAJ327687 QKF327687 QUB327687 RDX327687 RNT327687 RXP327687 SHL327687 SRH327687 TBD327687 TKZ327687 TUV327687 UER327687 UON327687 UYJ327687 VIF327687 VSB327687 WBX327687 WLT327687 WVP327687 H393223 JD393223 SZ393223 ACV393223 AMR393223 AWN393223 BGJ393223 BQF393223 CAB393223 CJX393223 CTT393223 DDP393223 DNL393223 DXH393223 EHD393223 EQZ393223 FAV393223 FKR393223 FUN393223 GEJ393223 GOF393223 GYB393223 HHX393223 HRT393223 IBP393223 ILL393223 IVH393223 JFD393223 JOZ393223 JYV393223 KIR393223 KSN393223 LCJ393223 LMF393223 LWB393223 MFX393223 MPT393223 MZP393223 NJL393223 NTH393223 ODD393223 OMZ393223 OWV393223 PGR393223 PQN393223 QAJ393223 QKF393223 QUB393223 RDX393223 RNT393223 RXP393223 SHL393223 SRH393223 TBD393223 TKZ393223 TUV393223 UER393223 UON393223 UYJ393223 VIF393223 VSB393223 WBX393223 WLT393223 WVP393223 H458759 JD458759 SZ458759 ACV458759 AMR458759 AWN458759 BGJ458759 BQF458759 CAB458759 CJX458759 CTT458759 DDP458759 DNL458759 DXH458759 EHD458759 EQZ458759 FAV458759 FKR458759 FUN458759 GEJ458759 GOF458759 GYB458759 HHX458759 HRT458759 IBP458759 ILL458759 IVH458759 JFD458759 JOZ458759 JYV458759 KIR458759 KSN458759 LCJ458759 LMF458759 LWB458759 MFX458759 MPT458759 MZP458759 NJL458759 NTH458759 ODD458759 OMZ458759 OWV458759 PGR458759 PQN458759 QAJ458759 QKF458759 QUB458759 RDX458759 RNT458759 RXP458759 SHL458759 SRH458759 TBD458759 TKZ458759 TUV458759 UER458759 UON458759 UYJ458759 VIF458759 VSB458759 WBX458759 WLT458759 WVP458759 H524295 JD524295 SZ524295 ACV524295 AMR524295 AWN524295 BGJ524295 BQF524295 CAB524295 CJX524295 CTT524295 DDP524295 DNL524295 DXH524295 EHD524295 EQZ524295 FAV524295 FKR524295 FUN524295 GEJ524295 GOF524295 GYB524295 HHX524295 HRT524295 IBP524295 ILL524295 IVH524295 JFD524295 JOZ524295 JYV524295 KIR524295 KSN524295 LCJ524295 LMF524295 LWB524295 MFX524295 MPT524295 MZP524295 NJL524295 NTH524295 ODD524295 OMZ524295 OWV524295 PGR524295 PQN524295 QAJ524295 QKF524295 QUB524295 RDX524295 RNT524295 RXP524295 SHL524295 SRH524295 TBD524295 TKZ524295 TUV524295 UER524295 UON524295 UYJ524295 VIF524295 VSB524295 WBX524295 WLT524295 WVP524295 H589831 JD589831 SZ589831 ACV589831 AMR589831 AWN589831 BGJ589831 BQF589831 CAB589831 CJX589831 CTT589831 DDP589831 DNL589831 DXH589831 EHD589831 EQZ589831 FAV589831 FKR589831 FUN589831 GEJ589831 GOF589831 GYB589831 HHX589831 HRT589831 IBP589831 ILL589831 IVH589831 JFD589831 JOZ589831 JYV589831 KIR589831 KSN589831 LCJ589831 LMF589831 LWB589831 MFX589831 MPT589831 MZP589831 NJL589831 NTH589831 ODD589831 OMZ589831 OWV589831 PGR589831 PQN589831 QAJ589831 QKF589831 QUB589831 RDX589831 RNT589831 RXP589831 SHL589831 SRH589831 TBD589831 TKZ589831 TUV589831 UER589831 UON589831 UYJ589831 VIF589831 VSB589831 WBX589831 WLT589831 WVP589831 H655367 JD655367 SZ655367 ACV655367 AMR655367 AWN655367 BGJ655367 BQF655367 CAB655367 CJX655367 CTT655367 DDP655367 DNL655367 DXH655367 EHD655367 EQZ655367 FAV655367 FKR655367 FUN655367 GEJ655367 GOF655367 GYB655367 HHX655367 HRT655367 IBP655367 ILL655367 IVH655367 JFD655367 JOZ655367 JYV655367 KIR655367 KSN655367 LCJ655367 LMF655367 LWB655367 MFX655367 MPT655367 MZP655367 NJL655367 NTH655367 ODD655367 OMZ655367 OWV655367 PGR655367 PQN655367 QAJ655367 QKF655367 QUB655367 RDX655367 RNT655367 RXP655367 SHL655367 SRH655367 TBD655367 TKZ655367 TUV655367 UER655367 UON655367 UYJ655367 VIF655367 VSB655367 WBX655367 WLT655367 WVP655367 H720903 JD720903 SZ720903 ACV720903 AMR720903 AWN720903 BGJ720903 BQF720903 CAB720903 CJX720903 CTT720903 DDP720903 DNL720903 DXH720903 EHD720903 EQZ720903 FAV720903 FKR720903 FUN720903 GEJ720903 GOF720903 GYB720903 HHX720903 HRT720903 IBP720903 ILL720903 IVH720903 JFD720903 JOZ720903 JYV720903 KIR720903 KSN720903 LCJ720903 LMF720903 LWB720903 MFX720903 MPT720903 MZP720903 NJL720903 NTH720903 ODD720903 OMZ720903 OWV720903 PGR720903 PQN720903 QAJ720903 QKF720903 QUB720903 RDX720903 RNT720903 RXP720903 SHL720903 SRH720903 TBD720903 TKZ720903 TUV720903 UER720903 UON720903 UYJ720903 VIF720903 VSB720903 WBX720903 WLT720903 WVP720903 H786439 JD786439 SZ786439 ACV786439 AMR786439 AWN786439 BGJ786439 BQF786439 CAB786439 CJX786439 CTT786439 DDP786439 DNL786439 DXH786439 EHD786439 EQZ786439 FAV786439 FKR786439 FUN786439 GEJ786439 GOF786439 GYB786439 HHX786439 HRT786439 IBP786439 ILL786439 IVH786439 JFD786439 JOZ786439 JYV786439 KIR786439 KSN786439 LCJ786439 LMF786439 LWB786439 MFX786439 MPT786439 MZP786439 NJL786439 NTH786439 ODD786439 OMZ786439 OWV786439 PGR786439 PQN786439 QAJ786439 QKF786439 QUB786439 RDX786439 RNT786439 RXP786439 SHL786439 SRH786439 TBD786439 TKZ786439 TUV786439 UER786439 UON786439 UYJ786439 VIF786439 VSB786439 WBX786439 WLT786439 WVP786439 H851975 JD851975 SZ851975 ACV851975 AMR851975 AWN851975 BGJ851975 BQF851975 CAB851975 CJX851975 CTT851975 DDP851975 DNL851975 DXH851975 EHD851975 EQZ851975 FAV851975 FKR851975 FUN851975 GEJ851975 GOF851975 GYB851975 HHX851975 HRT851975 IBP851975 ILL851975 IVH851975 JFD851975 JOZ851975 JYV851975 KIR851975 KSN851975 LCJ851975 LMF851975 LWB851975 MFX851975 MPT851975 MZP851975 NJL851975 NTH851975 ODD851975 OMZ851975 OWV851975 PGR851975 PQN851975 QAJ851975 QKF851975 QUB851975 RDX851975 RNT851975 RXP851975 SHL851975 SRH851975 TBD851975 TKZ851975 TUV851975 UER851975 UON851975 UYJ851975 VIF851975 VSB851975 WBX851975 WLT851975 WVP851975 H917511 JD917511 SZ917511 ACV917511 AMR917511 AWN917511 BGJ917511 BQF917511 CAB917511 CJX917511 CTT917511 DDP917511 DNL917511 DXH917511 EHD917511 EQZ917511 FAV917511 FKR917511 FUN917511 GEJ917511 GOF917511 GYB917511 HHX917511 HRT917511 IBP917511 ILL917511 IVH917511 JFD917511 JOZ917511 JYV917511 KIR917511 KSN917511 LCJ917511 LMF917511 LWB917511 MFX917511 MPT917511 MZP917511 NJL917511 NTH917511 ODD917511 OMZ917511 OWV917511 PGR917511 PQN917511 QAJ917511 QKF917511 QUB917511 RDX917511 RNT917511 RXP917511 SHL917511 SRH917511 TBD917511 TKZ917511 TUV917511 UER917511 UON917511 UYJ917511 VIF917511 VSB917511 WBX917511 WLT917511 WVP917511 H983047 JD983047 SZ983047 ACV983047 AMR983047 AWN983047 BGJ983047 BQF983047 CAB983047 CJX983047 CTT983047 DDP983047 DNL983047 DXH983047 EHD983047 EQZ983047 FAV983047 FKR983047 FUN983047 GEJ983047 GOF983047 GYB983047 HHX983047 HRT983047 IBP983047 ILL983047 IVH983047 JFD983047 JOZ983047 JYV983047 KIR983047 KSN983047 LCJ983047 LMF983047 LWB983047 MFX983047 MPT983047 MZP983047 NJL983047 NTH983047 ODD983047 OMZ983047 OWV983047 PGR983047 PQN983047 QAJ983047 QKF983047 QUB983047 RDX983047 RNT983047 RXP983047 SHL983047 SRH983047 TBD983047 TKZ983047 TUV983047 UER983047 UON983047 UYJ983047 VIF983047 VSB983047 WBX983047 WLT983047 WVP983047 H2 JD2 SZ2 ACV2 AMR2 AWN2 BGJ2 BQF2 CAB2 CJX2 CTT2 DDP2 DNL2 DXH2 EHD2 EQZ2 FAV2 FKR2 FUN2 GEJ2 GOF2 GYB2 HHX2 HRT2 IBP2 ILL2 IVH2 JFD2 JOZ2 JYV2 KIR2 KSN2 LCJ2 LMF2 LWB2 MFX2 MPT2 MZP2 NJL2 NTH2 ODD2 OMZ2 OWV2 PGR2 PQN2 QAJ2 QKF2 QUB2 RDX2 RNT2 RXP2 SHL2 SRH2 TBD2 TKZ2 TUV2 UER2 UON2 UYJ2 VIF2 VSB2 WBX2 WLT2 WVP2 H65541 JD65541 SZ65541 ACV65541 AMR65541 AWN65541 BGJ65541 BQF65541 CAB65541 CJX65541 CTT65541 DDP65541 DNL65541 DXH65541 EHD65541 EQZ65541 FAV65541 FKR65541 FUN65541 GEJ65541 GOF65541 GYB65541 HHX65541 HRT65541 IBP65541 ILL65541 IVH65541 JFD65541 JOZ65541 JYV65541 KIR65541 KSN65541 LCJ65541 LMF65541 LWB65541 MFX65541 MPT65541 MZP65541 NJL65541 NTH65541 ODD65541 OMZ65541 OWV65541 PGR65541 PQN65541 QAJ65541 QKF65541 QUB65541 RDX65541 RNT65541 RXP65541 SHL65541 SRH65541 TBD65541 TKZ65541 TUV65541 UER65541 UON65541 UYJ65541 VIF65541 VSB65541 WBX65541 WLT65541 WVP65541 H131077 JD131077 SZ131077 ACV131077 AMR131077 AWN131077 BGJ131077 BQF131077 CAB131077 CJX131077 CTT131077 DDP131077 DNL131077 DXH131077 EHD131077 EQZ131077 FAV131077 FKR131077 FUN131077 GEJ131077 GOF131077 GYB131077 HHX131077 HRT131077 IBP131077 ILL131077 IVH131077 JFD131077 JOZ131077 JYV131077 KIR131077 KSN131077 LCJ131077 LMF131077 LWB131077 MFX131077 MPT131077 MZP131077 NJL131077 NTH131077 ODD131077 OMZ131077 OWV131077 PGR131077 PQN131077 QAJ131077 QKF131077 QUB131077 RDX131077 RNT131077 RXP131077 SHL131077 SRH131077 TBD131077 TKZ131077 TUV131077 UER131077 UON131077 UYJ131077 VIF131077 VSB131077 WBX131077 WLT131077 WVP131077 H196613 JD196613 SZ196613 ACV196613 AMR196613 AWN196613 BGJ196613 BQF196613 CAB196613 CJX196613 CTT196613 DDP196613 DNL196613 DXH196613 EHD196613 EQZ196613 FAV196613 FKR196613 FUN196613 GEJ196613 GOF196613 GYB196613 HHX196613 HRT196613 IBP196613 ILL196613 IVH196613 JFD196613 JOZ196613 JYV196613 KIR196613 KSN196613 LCJ196613 LMF196613 LWB196613 MFX196613 MPT196613 MZP196613 NJL196613 NTH196613 ODD196613 OMZ196613 OWV196613 PGR196613 PQN196613 QAJ196613 QKF196613 QUB196613 RDX196613 RNT196613 RXP196613 SHL196613 SRH196613 TBD196613 TKZ196613 TUV196613 UER196613 UON196613 UYJ196613 VIF196613 VSB196613 WBX196613 WLT196613 WVP196613 H262149 JD262149 SZ262149 ACV262149 AMR262149 AWN262149 BGJ262149 BQF262149 CAB262149 CJX262149 CTT262149 DDP262149 DNL262149 DXH262149 EHD262149 EQZ262149 FAV262149 FKR262149 FUN262149 GEJ262149 GOF262149 GYB262149 HHX262149 HRT262149 IBP262149 ILL262149 IVH262149 JFD262149 JOZ262149 JYV262149 KIR262149 KSN262149 LCJ262149 LMF262149 LWB262149 MFX262149 MPT262149 MZP262149 NJL262149 NTH262149 ODD262149 OMZ262149 OWV262149 PGR262149 PQN262149 QAJ262149 QKF262149 QUB262149 RDX262149 RNT262149 RXP262149 SHL262149 SRH262149 TBD262149 TKZ262149 TUV262149 UER262149 UON262149 UYJ262149 VIF262149 VSB262149 WBX262149 WLT262149 WVP262149 H327685 JD327685 SZ327685 ACV327685 AMR327685 AWN327685 BGJ327685 BQF327685 CAB327685 CJX327685 CTT327685 DDP327685 DNL327685 DXH327685 EHD327685 EQZ327685 FAV327685 FKR327685 FUN327685 GEJ327685 GOF327685 GYB327685 HHX327685 HRT327685 IBP327685 ILL327685 IVH327685 JFD327685 JOZ327685 JYV327685 KIR327685 KSN327685 LCJ327685 LMF327685 LWB327685 MFX327685 MPT327685 MZP327685 NJL327685 NTH327685 ODD327685 OMZ327685 OWV327685 PGR327685 PQN327685 QAJ327685 QKF327685 QUB327685 RDX327685 RNT327685 RXP327685 SHL327685 SRH327685 TBD327685 TKZ327685 TUV327685 UER327685 UON327685 UYJ327685 VIF327685 VSB327685 WBX327685 WLT327685 WVP327685 H393221 JD393221 SZ393221 ACV393221 AMR393221 AWN393221 BGJ393221 BQF393221 CAB393221 CJX393221 CTT393221 DDP393221 DNL393221 DXH393221 EHD393221 EQZ393221 FAV393221 FKR393221 FUN393221 GEJ393221 GOF393221 GYB393221 HHX393221 HRT393221 IBP393221 ILL393221 IVH393221 JFD393221 JOZ393221 JYV393221 KIR393221 KSN393221 LCJ393221 LMF393221 LWB393221 MFX393221 MPT393221 MZP393221 NJL393221 NTH393221 ODD393221 OMZ393221 OWV393221 PGR393221 PQN393221 QAJ393221 QKF393221 QUB393221 RDX393221 RNT393221 RXP393221 SHL393221 SRH393221 TBD393221 TKZ393221 TUV393221 UER393221 UON393221 UYJ393221 VIF393221 VSB393221 WBX393221 WLT393221 WVP393221 H458757 JD458757 SZ458757 ACV458757 AMR458757 AWN458757 BGJ458757 BQF458757 CAB458757 CJX458757 CTT458757 DDP458757 DNL458757 DXH458757 EHD458757 EQZ458757 FAV458757 FKR458757 FUN458757 GEJ458757 GOF458757 GYB458757 HHX458757 HRT458757 IBP458757 ILL458757 IVH458757 JFD458757 JOZ458757 JYV458757 KIR458757 KSN458757 LCJ458757 LMF458757 LWB458757 MFX458757 MPT458757 MZP458757 NJL458757 NTH458757 ODD458757 OMZ458757 OWV458757 PGR458757 PQN458757 QAJ458757 QKF458757 QUB458757 RDX458757 RNT458757 RXP458757 SHL458757 SRH458757 TBD458757 TKZ458757 TUV458757 UER458757 UON458757 UYJ458757 VIF458757 VSB458757 WBX458757 WLT458757 WVP458757 H524293 JD524293 SZ524293 ACV524293 AMR524293 AWN524293 BGJ524293 BQF524293 CAB524293 CJX524293 CTT524293 DDP524293 DNL524293 DXH524293 EHD524293 EQZ524293 FAV524293 FKR524293 FUN524293 GEJ524293 GOF524293 GYB524293 HHX524293 HRT524293 IBP524293 ILL524293 IVH524293 JFD524293 JOZ524293 JYV524293 KIR524293 KSN524293 LCJ524293 LMF524293 LWB524293 MFX524293 MPT524293 MZP524293 NJL524293 NTH524293 ODD524293 OMZ524293 OWV524293 PGR524293 PQN524293 QAJ524293 QKF524293 QUB524293 RDX524293 RNT524293 RXP524293 SHL524293 SRH524293 TBD524293 TKZ524293 TUV524293 UER524293 UON524293 UYJ524293 VIF524293 VSB524293 WBX524293 WLT524293 WVP524293 H589829 JD589829 SZ589829 ACV589829 AMR589829 AWN589829 BGJ589829 BQF589829 CAB589829 CJX589829 CTT589829 DDP589829 DNL589829 DXH589829 EHD589829 EQZ589829 FAV589829 FKR589829 FUN589829 GEJ589829 GOF589829 GYB589829 HHX589829 HRT589829 IBP589829 ILL589829 IVH589829 JFD589829 JOZ589829 JYV589829 KIR589829 KSN589829 LCJ589829 LMF589829 LWB589829 MFX589829 MPT589829 MZP589829 NJL589829 NTH589829 ODD589829 OMZ589829 OWV589829 PGR589829 PQN589829 QAJ589829 QKF589829 QUB589829 RDX589829 RNT589829 RXP589829 SHL589829 SRH589829 TBD589829 TKZ589829 TUV589829 UER589829 UON589829 UYJ589829 VIF589829 VSB589829 WBX589829 WLT589829 WVP589829 H655365 JD655365 SZ655365 ACV655365 AMR655365 AWN655365 BGJ655365 BQF655365 CAB655365 CJX655365 CTT655365 DDP655365 DNL655365 DXH655365 EHD655365 EQZ655365 FAV655365 FKR655365 FUN655365 GEJ655365 GOF655365 GYB655365 HHX655365 HRT655365 IBP655365 ILL655365 IVH655365 JFD655365 JOZ655365 JYV655365 KIR655365 KSN655365 LCJ655365 LMF655365 LWB655365 MFX655365 MPT655365 MZP655365 NJL655365 NTH655365 ODD655365 OMZ655365 OWV655365 PGR655365 PQN655365 QAJ655365 QKF655365 QUB655365 RDX655365 RNT655365 RXP655365 SHL655365 SRH655365 TBD655365 TKZ655365 TUV655365 UER655365 UON655365 UYJ655365 VIF655365 VSB655365 WBX655365 WLT655365 WVP655365 H720901 JD720901 SZ720901 ACV720901 AMR720901 AWN720901 BGJ720901 BQF720901 CAB720901 CJX720901 CTT720901 DDP720901 DNL720901 DXH720901 EHD720901 EQZ720901 FAV720901 FKR720901 FUN720901 GEJ720901 GOF720901 GYB720901 HHX720901 HRT720901 IBP720901 ILL720901 IVH720901 JFD720901 JOZ720901 JYV720901 KIR720901 KSN720901 LCJ720901 LMF720901 LWB720901 MFX720901 MPT720901 MZP720901 NJL720901 NTH720901 ODD720901 OMZ720901 OWV720901 PGR720901 PQN720901 QAJ720901 QKF720901 QUB720901 RDX720901 RNT720901 RXP720901 SHL720901 SRH720901 TBD720901 TKZ720901 TUV720901 UER720901 UON720901 UYJ720901 VIF720901 VSB720901 WBX720901 WLT720901 WVP720901 H786437 JD786437 SZ786437 ACV786437 AMR786437 AWN786437 BGJ786437 BQF786437 CAB786437 CJX786437 CTT786437 DDP786437 DNL786437 DXH786437 EHD786437 EQZ786437 FAV786437 FKR786437 FUN786437 GEJ786437 GOF786437 GYB786437 HHX786437 HRT786437 IBP786437 ILL786437 IVH786437 JFD786437 JOZ786437 JYV786437 KIR786437 KSN786437 LCJ786437 LMF786437 LWB786437 MFX786437 MPT786437 MZP786437 NJL786437 NTH786437 ODD786437 OMZ786437 OWV786437 PGR786437 PQN786437 QAJ786437 QKF786437 QUB786437 RDX786437 RNT786437 RXP786437 SHL786437 SRH786437 TBD786437 TKZ786437 TUV786437 UER786437 UON786437 UYJ786437 VIF786437 VSB786437 WBX786437 WLT786437 WVP786437 H851973 JD851973 SZ851973 ACV851973 AMR851973 AWN851973 BGJ851973 BQF851973 CAB851973 CJX851973 CTT851973 DDP851973 DNL851973 DXH851973 EHD851973 EQZ851973 FAV851973 FKR851973 FUN851973 GEJ851973 GOF851973 GYB851973 HHX851973 HRT851973 IBP851973 ILL851973 IVH851973 JFD851973 JOZ851973 JYV851973 KIR851973 KSN851973 LCJ851973 LMF851973 LWB851973 MFX851973 MPT851973 MZP851973 NJL851973 NTH851973 ODD851973 OMZ851973 OWV851973 PGR851973 PQN851973 QAJ851973 QKF851973 QUB851973 RDX851973 RNT851973 RXP851973 SHL851973 SRH851973 TBD851973 TKZ851973 TUV851973 UER851973 UON851973 UYJ851973 VIF851973 VSB851973 WBX851973 WLT851973 WVP851973 H917509 JD917509 SZ917509 ACV917509 AMR917509 AWN917509 BGJ917509 BQF917509 CAB917509 CJX917509 CTT917509 DDP917509 DNL917509 DXH917509 EHD917509 EQZ917509 FAV917509 FKR917509 FUN917509 GEJ917509 GOF917509 GYB917509 HHX917509 HRT917509 IBP917509 ILL917509 IVH917509 JFD917509 JOZ917509 JYV917509 KIR917509 KSN917509 LCJ917509 LMF917509 LWB917509 MFX917509 MPT917509 MZP917509 NJL917509 NTH917509 ODD917509 OMZ917509 OWV917509 PGR917509 PQN917509 QAJ917509 QKF917509 QUB917509 RDX917509 RNT917509 RXP917509 SHL917509 SRH917509 TBD917509 TKZ917509 TUV917509 UER917509 UON917509 UYJ917509 VIF917509 VSB917509 WBX917509 WLT917509 WVP917509 H983045 JD983045 SZ983045 ACV983045 AMR983045 AWN983045 BGJ983045 BQF983045 CAB983045 CJX983045 CTT983045 DDP983045 DNL983045 DXH983045 EHD983045 EQZ983045 FAV983045 FKR983045 FUN983045 GEJ983045 GOF983045 GYB983045 HHX983045 HRT983045 IBP983045 ILL983045 IVH983045 JFD983045 JOZ983045 JYV983045 KIR983045 KSN983045 LCJ983045 LMF983045 LWB983045 MFX983045 MPT983045 MZP983045 NJL983045 NTH983045 ODD983045 OMZ983045 OWV983045 PGR983045 PQN983045 QAJ983045 QKF983045 QUB983045 RDX983045 RNT983045 RXP983045 SHL983045 SRH983045 TBD983045 TKZ983045 TUV983045 UER983045 UON983045 UYJ983045 VIF983045 VSB983045 WBX983045 WLT983045 WVP983045 F15:F19 F65554:F65558 JB65554:JB65558 SX65554:SX65558 ACT65554:ACT65558 AMP65554:AMP65558 AWL65554:AWL65558 BGH65554:BGH65558 BQD65554:BQD65558 BZZ65554:BZZ65558 CJV65554:CJV65558 CTR65554:CTR65558 DDN65554:DDN65558 DNJ65554:DNJ65558 DXF65554:DXF65558 EHB65554:EHB65558 EQX65554:EQX65558 FAT65554:FAT65558 FKP65554:FKP65558 FUL65554:FUL65558 GEH65554:GEH65558 GOD65554:GOD65558 GXZ65554:GXZ65558 HHV65554:HHV65558 HRR65554:HRR65558 IBN65554:IBN65558 ILJ65554:ILJ65558 IVF65554:IVF65558 JFB65554:JFB65558 JOX65554:JOX65558 JYT65554:JYT65558 KIP65554:KIP65558 KSL65554:KSL65558 LCH65554:LCH65558 LMD65554:LMD65558 LVZ65554:LVZ65558 MFV65554:MFV65558 MPR65554:MPR65558 MZN65554:MZN65558 NJJ65554:NJJ65558 NTF65554:NTF65558 ODB65554:ODB65558 OMX65554:OMX65558 OWT65554:OWT65558 PGP65554:PGP65558 PQL65554:PQL65558 QAH65554:QAH65558 QKD65554:QKD65558 QTZ65554:QTZ65558 RDV65554:RDV65558 RNR65554:RNR65558 RXN65554:RXN65558 SHJ65554:SHJ65558 SRF65554:SRF65558 TBB65554:TBB65558 TKX65554:TKX65558 TUT65554:TUT65558 UEP65554:UEP65558 UOL65554:UOL65558 UYH65554:UYH65558 VID65554:VID65558 VRZ65554:VRZ65558 WBV65554:WBV65558 WLR65554:WLR65558 WVN65554:WVN65558 F131090:F131094 JB131090:JB131094 SX131090:SX131094 ACT131090:ACT131094 AMP131090:AMP131094 AWL131090:AWL131094 BGH131090:BGH131094 BQD131090:BQD131094 BZZ131090:BZZ131094 CJV131090:CJV131094 CTR131090:CTR131094 DDN131090:DDN131094 DNJ131090:DNJ131094 DXF131090:DXF131094 EHB131090:EHB131094 EQX131090:EQX131094 FAT131090:FAT131094 FKP131090:FKP131094 FUL131090:FUL131094 GEH131090:GEH131094 GOD131090:GOD131094 GXZ131090:GXZ131094 HHV131090:HHV131094 HRR131090:HRR131094 IBN131090:IBN131094 ILJ131090:ILJ131094 IVF131090:IVF131094 JFB131090:JFB131094 JOX131090:JOX131094 JYT131090:JYT131094 KIP131090:KIP131094 KSL131090:KSL131094 LCH131090:LCH131094 LMD131090:LMD131094 LVZ131090:LVZ131094 MFV131090:MFV131094 MPR131090:MPR131094 MZN131090:MZN131094 NJJ131090:NJJ131094 NTF131090:NTF131094 ODB131090:ODB131094 OMX131090:OMX131094 OWT131090:OWT131094 PGP131090:PGP131094 PQL131090:PQL131094 QAH131090:QAH131094 QKD131090:QKD131094 QTZ131090:QTZ131094 RDV131090:RDV131094 RNR131090:RNR131094 RXN131090:RXN131094 SHJ131090:SHJ131094 SRF131090:SRF131094 TBB131090:TBB131094 TKX131090:TKX131094 TUT131090:TUT131094 UEP131090:UEP131094 UOL131090:UOL131094 UYH131090:UYH131094 VID131090:VID131094 VRZ131090:VRZ131094 WBV131090:WBV131094 WLR131090:WLR131094 WVN131090:WVN131094 F196626:F196630 JB196626:JB196630 SX196626:SX196630 ACT196626:ACT196630 AMP196626:AMP196630 AWL196626:AWL196630 BGH196626:BGH196630 BQD196626:BQD196630 BZZ196626:BZZ196630 CJV196626:CJV196630 CTR196626:CTR196630 DDN196626:DDN196630 DNJ196626:DNJ196630 DXF196626:DXF196630 EHB196626:EHB196630 EQX196626:EQX196630 FAT196626:FAT196630 FKP196626:FKP196630 FUL196626:FUL196630 GEH196626:GEH196630 GOD196626:GOD196630 GXZ196626:GXZ196630 HHV196626:HHV196630 HRR196626:HRR196630 IBN196626:IBN196630 ILJ196626:ILJ196630 IVF196626:IVF196630 JFB196626:JFB196630 JOX196626:JOX196630 JYT196626:JYT196630 KIP196626:KIP196630 KSL196626:KSL196630 LCH196626:LCH196630 LMD196626:LMD196630 LVZ196626:LVZ196630 MFV196626:MFV196630 MPR196626:MPR196630 MZN196626:MZN196630 NJJ196626:NJJ196630 NTF196626:NTF196630 ODB196626:ODB196630 OMX196626:OMX196630 OWT196626:OWT196630 PGP196626:PGP196630 PQL196626:PQL196630 QAH196626:QAH196630 QKD196626:QKD196630 QTZ196626:QTZ196630 RDV196626:RDV196630 RNR196626:RNR196630 RXN196626:RXN196630 SHJ196626:SHJ196630 SRF196626:SRF196630 TBB196626:TBB196630 TKX196626:TKX196630 TUT196626:TUT196630 UEP196626:UEP196630 UOL196626:UOL196630 UYH196626:UYH196630 VID196626:VID196630 VRZ196626:VRZ196630 WBV196626:WBV196630 WLR196626:WLR196630 WVN196626:WVN196630 F262162:F262166 JB262162:JB262166 SX262162:SX262166 ACT262162:ACT262166 AMP262162:AMP262166 AWL262162:AWL262166 BGH262162:BGH262166 BQD262162:BQD262166 BZZ262162:BZZ262166 CJV262162:CJV262166 CTR262162:CTR262166 DDN262162:DDN262166 DNJ262162:DNJ262166 DXF262162:DXF262166 EHB262162:EHB262166 EQX262162:EQX262166 FAT262162:FAT262166 FKP262162:FKP262166 FUL262162:FUL262166 GEH262162:GEH262166 GOD262162:GOD262166 GXZ262162:GXZ262166 HHV262162:HHV262166 HRR262162:HRR262166 IBN262162:IBN262166 ILJ262162:ILJ262166 IVF262162:IVF262166 JFB262162:JFB262166 JOX262162:JOX262166 JYT262162:JYT262166 KIP262162:KIP262166 KSL262162:KSL262166 LCH262162:LCH262166 LMD262162:LMD262166 LVZ262162:LVZ262166 MFV262162:MFV262166 MPR262162:MPR262166 MZN262162:MZN262166 NJJ262162:NJJ262166 NTF262162:NTF262166 ODB262162:ODB262166 OMX262162:OMX262166 OWT262162:OWT262166 PGP262162:PGP262166 PQL262162:PQL262166 QAH262162:QAH262166 QKD262162:QKD262166 QTZ262162:QTZ262166 RDV262162:RDV262166 RNR262162:RNR262166 RXN262162:RXN262166 SHJ262162:SHJ262166 SRF262162:SRF262166 TBB262162:TBB262166 TKX262162:TKX262166 TUT262162:TUT262166 UEP262162:UEP262166 UOL262162:UOL262166 UYH262162:UYH262166 VID262162:VID262166 VRZ262162:VRZ262166 WBV262162:WBV262166 WLR262162:WLR262166 WVN262162:WVN262166 F327698:F327702 JB327698:JB327702 SX327698:SX327702 ACT327698:ACT327702 AMP327698:AMP327702 AWL327698:AWL327702 BGH327698:BGH327702 BQD327698:BQD327702 BZZ327698:BZZ327702 CJV327698:CJV327702 CTR327698:CTR327702 DDN327698:DDN327702 DNJ327698:DNJ327702 DXF327698:DXF327702 EHB327698:EHB327702 EQX327698:EQX327702 FAT327698:FAT327702 FKP327698:FKP327702 FUL327698:FUL327702 GEH327698:GEH327702 GOD327698:GOD327702 GXZ327698:GXZ327702 HHV327698:HHV327702 HRR327698:HRR327702 IBN327698:IBN327702 ILJ327698:ILJ327702 IVF327698:IVF327702 JFB327698:JFB327702 JOX327698:JOX327702 JYT327698:JYT327702 KIP327698:KIP327702 KSL327698:KSL327702 LCH327698:LCH327702 LMD327698:LMD327702 LVZ327698:LVZ327702 MFV327698:MFV327702 MPR327698:MPR327702 MZN327698:MZN327702 NJJ327698:NJJ327702 NTF327698:NTF327702 ODB327698:ODB327702 OMX327698:OMX327702 OWT327698:OWT327702 PGP327698:PGP327702 PQL327698:PQL327702 QAH327698:QAH327702 QKD327698:QKD327702 QTZ327698:QTZ327702 RDV327698:RDV327702 RNR327698:RNR327702 RXN327698:RXN327702 SHJ327698:SHJ327702 SRF327698:SRF327702 TBB327698:TBB327702 TKX327698:TKX327702 TUT327698:TUT327702 UEP327698:UEP327702 UOL327698:UOL327702 UYH327698:UYH327702 VID327698:VID327702 VRZ327698:VRZ327702 WBV327698:WBV327702 WLR327698:WLR327702 WVN327698:WVN327702 F393234:F393238 JB393234:JB393238 SX393234:SX393238 ACT393234:ACT393238 AMP393234:AMP393238 AWL393234:AWL393238 BGH393234:BGH393238 BQD393234:BQD393238 BZZ393234:BZZ393238 CJV393234:CJV393238 CTR393234:CTR393238 DDN393234:DDN393238 DNJ393234:DNJ393238 DXF393234:DXF393238 EHB393234:EHB393238 EQX393234:EQX393238 FAT393234:FAT393238 FKP393234:FKP393238 FUL393234:FUL393238 GEH393234:GEH393238 GOD393234:GOD393238 GXZ393234:GXZ393238 HHV393234:HHV393238 HRR393234:HRR393238 IBN393234:IBN393238 ILJ393234:ILJ393238 IVF393234:IVF393238 JFB393234:JFB393238 JOX393234:JOX393238 JYT393234:JYT393238 KIP393234:KIP393238 KSL393234:KSL393238 LCH393234:LCH393238 LMD393234:LMD393238 LVZ393234:LVZ393238 MFV393234:MFV393238 MPR393234:MPR393238 MZN393234:MZN393238 NJJ393234:NJJ393238 NTF393234:NTF393238 ODB393234:ODB393238 OMX393234:OMX393238 OWT393234:OWT393238 PGP393234:PGP393238 PQL393234:PQL393238 QAH393234:QAH393238 QKD393234:QKD393238 QTZ393234:QTZ393238 RDV393234:RDV393238 RNR393234:RNR393238 RXN393234:RXN393238 SHJ393234:SHJ393238 SRF393234:SRF393238 TBB393234:TBB393238 TKX393234:TKX393238 TUT393234:TUT393238 UEP393234:UEP393238 UOL393234:UOL393238 UYH393234:UYH393238 VID393234:VID393238 VRZ393234:VRZ393238 WBV393234:WBV393238 WLR393234:WLR393238 WVN393234:WVN393238 F458770:F458774 JB458770:JB458774 SX458770:SX458774 ACT458770:ACT458774 AMP458770:AMP458774 AWL458770:AWL458774 BGH458770:BGH458774 BQD458770:BQD458774 BZZ458770:BZZ458774 CJV458770:CJV458774 CTR458770:CTR458774 DDN458770:DDN458774 DNJ458770:DNJ458774 DXF458770:DXF458774 EHB458770:EHB458774 EQX458770:EQX458774 FAT458770:FAT458774 FKP458770:FKP458774 FUL458770:FUL458774 GEH458770:GEH458774 GOD458770:GOD458774 GXZ458770:GXZ458774 HHV458770:HHV458774 HRR458770:HRR458774 IBN458770:IBN458774 ILJ458770:ILJ458774 IVF458770:IVF458774 JFB458770:JFB458774 JOX458770:JOX458774 JYT458770:JYT458774 KIP458770:KIP458774 KSL458770:KSL458774 LCH458770:LCH458774 LMD458770:LMD458774 LVZ458770:LVZ458774 MFV458770:MFV458774 MPR458770:MPR458774 MZN458770:MZN458774 NJJ458770:NJJ458774 NTF458770:NTF458774 ODB458770:ODB458774 OMX458770:OMX458774 OWT458770:OWT458774 PGP458770:PGP458774 PQL458770:PQL458774 QAH458770:QAH458774 QKD458770:QKD458774 QTZ458770:QTZ458774 RDV458770:RDV458774 RNR458770:RNR458774 RXN458770:RXN458774 SHJ458770:SHJ458774 SRF458770:SRF458774 TBB458770:TBB458774 TKX458770:TKX458774 TUT458770:TUT458774 UEP458770:UEP458774 UOL458770:UOL458774 UYH458770:UYH458774 VID458770:VID458774 VRZ458770:VRZ458774 WBV458770:WBV458774 WLR458770:WLR458774 WVN458770:WVN458774 F524306:F524310 JB524306:JB524310 SX524306:SX524310 ACT524306:ACT524310 AMP524306:AMP524310 AWL524306:AWL524310 BGH524306:BGH524310 BQD524306:BQD524310 BZZ524306:BZZ524310 CJV524306:CJV524310 CTR524306:CTR524310 DDN524306:DDN524310 DNJ524306:DNJ524310 DXF524306:DXF524310 EHB524306:EHB524310 EQX524306:EQX524310 FAT524306:FAT524310 FKP524306:FKP524310 FUL524306:FUL524310 GEH524306:GEH524310 GOD524306:GOD524310 GXZ524306:GXZ524310 HHV524306:HHV524310 HRR524306:HRR524310 IBN524306:IBN524310 ILJ524306:ILJ524310 IVF524306:IVF524310 JFB524306:JFB524310 JOX524306:JOX524310 JYT524306:JYT524310 KIP524306:KIP524310 KSL524306:KSL524310 LCH524306:LCH524310 LMD524306:LMD524310 LVZ524306:LVZ524310 MFV524306:MFV524310 MPR524306:MPR524310 MZN524306:MZN524310 NJJ524306:NJJ524310 NTF524306:NTF524310 ODB524306:ODB524310 OMX524306:OMX524310 OWT524306:OWT524310 PGP524306:PGP524310 PQL524306:PQL524310 QAH524306:QAH524310 QKD524306:QKD524310 QTZ524306:QTZ524310 RDV524306:RDV524310 RNR524306:RNR524310 RXN524306:RXN524310 SHJ524306:SHJ524310 SRF524306:SRF524310 TBB524306:TBB524310 TKX524306:TKX524310 TUT524306:TUT524310 UEP524306:UEP524310 UOL524306:UOL524310 UYH524306:UYH524310 VID524306:VID524310 VRZ524306:VRZ524310 WBV524306:WBV524310 WLR524306:WLR524310 WVN524306:WVN524310 F589842:F589846 JB589842:JB589846 SX589842:SX589846 ACT589842:ACT589846 AMP589842:AMP589846 AWL589842:AWL589846 BGH589842:BGH589846 BQD589842:BQD589846 BZZ589842:BZZ589846 CJV589842:CJV589846 CTR589842:CTR589846 DDN589842:DDN589846 DNJ589842:DNJ589846 DXF589842:DXF589846 EHB589842:EHB589846 EQX589842:EQX589846 FAT589842:FAT589846 FKP589842:FKP589846 FUL589842:FUL589846 GEH589842:GEH589846 GOD589842:GOD589846 GXZ589842:GXZ589846 HHV589842:HHV589846 HRR589842:HRR589846 IBN589842:IBN589846 ILJ589842:ILJ589846 IVF589842:IVF589846 JFB589842:JFB589846 JOX589842:JOX589846 JYT589842:JYT589846 KIP589842:KIP589846 KSL589842:KSL589846 LCH589842:LCH589846 LMD589842:LMD589846 LVZ589842:LVZ589846 MFV589842:MFV589846 MPR589842:MPR589846 MZN589842:MZN589846 NJJ589842:NJJ589846 NTF589842:NTF589846 ODB589842:ODB589846 OMX589842:OMX589846 OWT589842:OWT589846 PGP589842:PGP589846 PQL589842:PQL589846 QAH589842:QAH589846 QKD589842:QKD589846 QTZ589842:QTZ589846 RDV589842:RDV589846 RNR589842:RNR589846 RXN589842:RXN589846 SHJ589842:SHJ589846 SRF589842:SRF589846 TBB589842:TBB589846 TKX589842:TKX589846 TUT589842:TUT589846 UEP589842:UEP589846 UOL589842:UOL589846 UYH589842:UYH589846 VID589842:VID589846 VRZ589842:VRZ589846 WBV589842:WBV589846 WLR589842:WLR589846 WVN589842:WVN589846 F655378:F655382 JB655378:JB655382 SX655378:SX655382 ACT655378:ACT655382 AMP655378:AMP655382 AWL655378:AWL655382 BGH655378:BGH655382 BQD655378:BQD655382 BZZ655378:BZZ655382 CJV655378:CJV655382 CTR655378:CTR655382 DDN655378:DDN655382 DNJ655378:DNJ655382 DXF655378:DXF655382 EHB655378:EHB655382 EQX655378:EQX655382 FAT655378:FAT655382 FKP655378:FKP655382 FUL655378:FUL655382 GEH655378:GEH655382 GOD655378:GOD655382 GXZ655378:GXZ655382 HHV655378:HHV655382 HRR655378:HRR655382 IBN655378:IBN655382 ILJ655378:ILJ655382 IVF655378:IVF655382 JFB655378:JFB655382 JOX655378:JOX655382 JYT655378:JYT655382 KIP655378:KIP655382 KSL655378:KSL655382 LCH655378:LCH655382 LMD655378:LMD655382 LVZ655378:LVZ655382 MFV655378:MFV655382 MPR655378:MPR655382 MZN655378:MZN655382 NJJ655378:NJJ655382 NTF655378:NTF655382 ODB655378:ODB655382 OMX655378:OMX655382 OWT655378:OWT655382 PGP655378:PGP655382 PQL655378:PQL655382 QAH655378:QAH655382 QKD655378:QKD655382 QTZ655378:QTZ655382 RDV655378:RDV655382 RNR655378:RNR655382 RXN655378:RXN655382 SHJ655378:SHJ655382 SRF655378:SRF655382 TBB655378:TBB655382 TKX655378:TKX655382 TUT655378:TUT655382 UEP655378:UEP655382 UOL655378:UOL655382 UYH655378:UYH655382 VID655378:VID655382 VRZ655378:VRZ655382 WBV655378:WBV655382 WLR655378:WLR655382 WVN655378:WVN655382 F720914:F720918 JB720914:JB720918 SX720914:SX720918 ACT720914:ACT720918 AMP720914:AMP720918 AWL720914:AWL720918 BGH720914:BGH720918 BQD720914:BQD720918 BZZ720914:BZZ720918 CJV720914:CJV720918 CTR720914:CTR720918 DDN720914:DDN720918 DNJ720914:DNJ720918 DXF720914:DXF720918 EHB720914:EHB720918 EQX720914:EQX720918 FAT720914:FAT720918 FKP720914:FKP720918 FUL720914:FUL720918 GEH720914:GEH720918 GOD720914:GOD720918 GXZ720914:GXZ720918 HHV720914:HHV720918 HRR720914:HRR720918 IBN720914:IBN720918 ILJ720914:ILJ720918 IVF720914:IVF720918 JFB720914:JFB720918 JOX720914:JOX720918 JYT720914:JYT720918 KIP720914:KIP720918 KSL720914:KSL720918 LCH720914:LCH720918 LMD720914:LMD720918 LVZ720914:LVZ720918 MFV720914:MFV720918 MPR720914:MPR720918 MZN720914:MZN720918 NJJ720914:NJJ720918 NTF720914:NTF720918 ODB720914:ODB720918 OMX720914:OMX720918 OWT720914:OWT720918 PGP720914:PGP720918 PQL720914:PQL720918 QAH720914:QAH720918 QKD720914:QKD720918 QTZ720914:QTZ720918 RDV720914:RDV720918 RNR720914:RNR720918 RXN720914:RXN720918 SHJ720914:SHJ720918 SRF720914:SRF720918 TBB720914:TBB720918 TKX720914:TKX720918 TUT720914:TUT720918 UEP720914:UEP720918 UOL720914:UOL720918 UYH720914:UYH720918 VID720914:VID720918 VRZ720914:VRZ720918 WBV720914:WBV720918 WLR720914:WLR720918 WVN720914:WVN720918 F786450:F786454 JB786450:JB786454 SX786450:SX786454 ACT786450:ACT786454 AMP786450:AMP786454 AWL786450:AWL786454 BGH786450:BGH786454 BQD786450:BQD786454 BZZ786450:BZZ786454 CJV786450:CJV786454 CTR786450:CTR786454 DDN786450:DDN786454 DNJ786450:DNJ786454 DXF786450:DXF786454 EHB786450:EHB786454 EQX786450:EQX786454 FAT786450:FAT786454 FKP786450:FKP786454 FUL786450:FUL786454 GEH786450:GEH786454 GOD786450:GOD786454 GXZ786450:GXZ786454 HHV786450:HHV786454 HRR786450:HRR786454 IBN786450:IBN786454 ILJ786450:ILJ786454 IVF786450:IVF786454 JFB786450:JFB786454 JOX786450:JOX786454 JYT786450:JYT786454 KIP786450:KIP786454 KSL786450:KSL786454 LCH786450:LCH786454 LMD786450:LMD786454 LVZ786450:LVZ786454 MFV786450:MFV786454 MPR786450:MPR786454 MZN786450:MZN786454 NJJ786450:NJJ786454 NTF786450:NTF786454 ODB786450:ODB786454 OMX786450:OMX786454 OWT786450:OWT786454 PGP786450:PGP786454 PQL786450:PQL786454 QAH786450:QAH786454 QKD786450:QKD786454 QTZ786450:QTZ786454 RDV786450:RDV786454 RNR786450:RNR786454 RXN786450:RXN786454 SHJ786450:SHJ786454 SRF786450:SRF786454 TBB786450:TBB786454 TKX786450:TKX786454 TUT786450:TUT786454 UEP786450:UEP786454 UOL786450:UOL786454 UYH786450:UYH786454 VID786450:VID786454 VRZ786450:VRZ786454 WBV786450:WBV786454 WLR786450:WLR786454 WVN786450:WVN786454 F851986:F851990 JB851986:JB851990 SX851986:SX851990 ACT851986:ACT851990 AMP851986:AMP851990 AWL851986:AWL851990 BGH851986:BGH851990 BQD851986:BQD851990 BZZ851986:BZZ851990 CJV851986:CJV851990 CTR851986:CTR851990 DDN851986:DDN851990 DNJ851986:DNJ851990 DXF851986:DXF851990 EHB851986:EHB851990 EQX851986:EQX851990 FAT851986:FAT851990 FKP851986:FKP851990 FUL851986:FUL851990 GEH851986:GEH851990 GOD851986:GOD851990 GXZ851986:GXZ851990 HHV851986:HHV851990 HRR851986:HRR851990 IBN851986:IBN851990 ILJ851986:ILJ851990 IVF851986:IVF851990 JFB851986:JFB851990 JOX851986:JOX851990 JYT851986:JYT851990 KIP851986:KIP851990 KSL851986:KSL851990 LCH851986:LCH851990 LMD851986:LMD851990 LVZ851986:LVZ851990 MFV851986:MFV851990 MPR851986:MPR851990 MZN851986:MZN851990 NJJ851986:NJJ851990 NTF851986:NTF851990 ODB851986:ODB851990 OMX851986:OMX851990 OWT851986:OWT851990 PGP851986:PGP851990 PQL851986:PQL851990 QAH851986:QAH851990 QKD851986:QKD851990 QTZ851986:QTZ851990 RDV851986:RDV851990 RNR851986:RNR851990 RXN851986:RXN851990 SHJ851986:SHJ851990 SRF851986:SRF851990 TBB851986:TBB851990 TKX851986:TKX851990 TUT851986:TUT851990 UEP851986:UEP851990 UOL851986:UOL851990 UYH851986:UYH851990 VID851986:VID851990 VRZ851986:VRZ851990 WBV851986:WBV851990 WLR851986:WLR851990 WVN851986:WVN851990 F917522:F917526 JB917522:JB917526 SX917522:SX917526 ACT917522:ACT917526 AMP917522:AMP917526 AWL917522:AWL917526 BGH917522:BGH917526 BQD917522:BQD917526 BZZ917522:BZZ917526 CJV917522:CJV917526 CTR917522:CTR917526 DDN917522:DDN917526 DNJ917522:DNJ917526 DXF917522:DXF917526 EHB917522:EHB917526 EQX917522:EQX917526 FAT917522:FAT917526 FKP917522:FKP917526 FUL917522:FUL917526 GEH917522:GEH917526 GOD917522:GOD917526 GXZ917522:GXZ917526 HHV917522:HHV917526 HRR917522:HRR917526 IBN917522:IBN917526 ILJ917522:ILJ917526 IVF917522:IVF917526 JFB917522:JFB917526 JOX917522:JOX917526 JYT917522:JYT917526 KIP917522:KIP917526 KSL917522:KSL917526 LCH917522:LCH917526 LMD917522:LMD917526 LVZ917522:LVZ917526 MFV917522:MFV917526 MPR917522:MPR917526 MZN917522:MZN917526 NJJ917522:NJJ917526 NTF917522:NTF917526 ODB917522:ODB917526 OMX917522:OMX917526 OWT917522:OWT917526 PGP917522:PGP917526 PQL917522:PQL917526 QAH917522:QAH917526 QKD917522:QKD917526 QTZ917522:QTZ917526 RDV917522:RDV917526 RNR917522:RNR917526 RXN917522:RXN917526 SHJ917522:SHJ917526 SRF917522:SRF917526 TBB917522:TBB917526 TKX917522:TKX917526 TUT917522:TUT917526 UEP917522:UEP917526 UOL917522:UOL917526 UYH917522:UYH917526 VID917522:VID917526 VRZ917522:VRZ917526 WBV917522:WBV917526 WLR917522:WLR917526 WVN917522:WVN917526 F983058:F983062 JB983058:JB983062 SX983058:SX983062 ACT983058:ACT983062 AMP983058:AMP983062 AWL983058:AWL983062 BGH983058:BGH983062 BQD983058:BQD983062 BZZ983058:BZZ983062 CJV983058:CJV983062 CTR983058:CTR983062 DDN983058:DDN983062 DNJ983058:DNJ983062 DXF983058:DXF983062 EHB983058:EHB983062 EQX983058:EQX983062 FAT983058:FAT983062 FKP983058:FKP983062 FUL983058:FUL983062 GEH983058:GEH983062 GOD983058:GOD983062 GXZ983058:GXZ983062 HHV983058:HHV983062 HRR983058:HRR983062 IBN983058:IBN983062 ILJ983058:ILJ983062 IVF983058:IVF983062 JFB983058:JFB983062 JOX983058:JOX983062 JYT983058:JYT983062 KIP983058:KIP983062 KSL983058:KSL983062 LCH983058:LCH983062 LMD983058:LMD983062 LVZ983058:LVZ983062 MFV983058:MFV983062 MPR983058:MPR983062 MZN983058:MZN983062 NJJ983058:NJJ983062 NTF983058:NTF983062 ODB983058:ODB983062 OMX983058:OMX983062 OWT983058:OWT983062 PGP983058:PGP983062 PQL983058:PQL983062 QAH983058:QAH983062 QKD983058:QKD983062 QTZ983058:QTZ983062 RDV983058:RDV983062 RNR983058:RNR983062 RXN983058:RXN983062 SHJ983058:SHJ983062 SRF983058:SRF983062 TBB983058:TBB983062 TKX983058:TKX983062 TUT983058:TUT983062 UEP983058:UEP983062 UOL983058:UOL983062 UYH983058:UYH983062 VID983058:VID983062 VRZ983058:VRZ983062 WBV983058:WBV983062 WLR983058:WLR983062 WVN983058:WVN983062 G48:G65539 JC48:JC65539 SY48:SY65539 ACU48:ACU65539 AMQ48:AMQ65539 AWM48:AWM65539 BGI48:BGI65539 BQE48:BQE65539 CAA48:CAA65539 CJW48:CJW65539 CTS48:CTS65539 DDO48:DDO65539 DNK48:DNK65539 DXG48:DXG65539 EHC48:EHC65539 EQY48:EQY65539 FAU48:FAU65539 FKQ48:FKQ65539 FUM48:FUM65539 GEI48:GEI65539 GOE48:GOE65539 GYA48:GYA65539 HHW48:HHW65539 HRS48:HRS65539 IBO48:IBO65539 ILK48:ILK65539 IVG48:IVG65539 JFC48:JFC65539 JOY48:JOY65539 JYU48:JYU65539 KIQ48:KIQ65539 KSM48:KSM65539 LCI48:LCI65539 LME48:LME65539 LWA48:LWA65539 MFW48:MFW65539 MPS48:MPS65539 MZO48:MZO65539 NJK48:NJK65539 NTG48:NTG65539 ODC48:ODC65539 OMY48:OMY65539 OWU48:OWU65539 PGQ48:PGQ65539 PQM48:PQM65539 QAI48:QAI65539 QKE48:QKE65539 QUA48:QUA65539 RDW48:RDW65539 RNS48:RNS65539 RXO48:RXO65539 SHK48:SHK65539 SRG48:SRG65539 TBC48:TBC65539 TKY48:TKY65539 TUU48:TUU65539 UEQ48:UEQ65539 UOM48:UOM65539 UYI48:UYI65539 VIE48:VIE65539 VSA48:VSA65539 WBW48:WBW65539 WLS48:WLS65539 WVO48:WVO65539 G65584:G131075 JC65584:JC131075 SY65584:SY131075 ACU65584:ACU131075 AMQ65584:AMQ131075 AWM65584:AWM131075 BGI65584:BGI131075 BQE65584:BQE131075 CAA65584:CAA131075 CJW65584:CJW131075 CTS65584:CTS131075 DDO65584:DDO131075 DNK65584:DNK131075 DXG65584:DXG131075 EHC65584:EHC131075 EQY65584:EQY131075 FAU65584:FAU131075 FKQ65584:FKQ131075 FUM65584:FUM131075 GEI65584:GEI131075 GOE65584:GOE131075 GYA65584:GYA131075 HHW65584:HHW131075 HRS65584:HRS131075 IBO65584:IBO131075 ILK65584:ILK131075 IVG65584:IVG131075 JFC65584:JFC131075 JOY65584:JOY131075 JYU65584:JYU131075 KIQ65584:KIQ131075 KSM65584:KSM131075 LCI65584:LCI131075 LME65584:LME131075 LWA65584:LWA131075 MFW65584:MFW131075 MPS65584:MPS131075 MZO65584:MZO131075 NJK65584:NJK131075 NTG65584:NTG131075 ODC65584:ODC131075 OMY65584:OMY131075 OWU65584:OWU131075 PGQ65584:PGQ131075 PQM65584:PQM131075 QAI65584:QAI131075 QKE65584:QKE131075 QUA65584:QUA131075 RDW65584:RDW131075 RNS65584:RNS131075 RXO65584:RXO131075 SHK65584:SHK131075 SRG65584:SRG131075 TBC65584:TBC131075 TKY65584:TKY131075 TUU65584:TUU131075 UEQ65584:UEQ131075 UOM65584:UOM131075 UYI65584:UYI131075 VIE65584:VIE131075 VSA65584:VSA131075 WBW65584:WBW131075 WLS65584:WLS131075 WVO65584:WVO131075 G131120:G196611 JC131120:JC196611 SY131120:SY196611 ACU131120:ACU196611 AMQ131120:AMQ196611 AWM131120:AWM196611 BGI131120:BGI196611 BQE131120:BQE196611 CAA131120:CAA196611 CJW131120:CJW196611 CTS131120:CTS196611 DDO131120:DDO196611 DNK131120:DNK196611 DXG131120:DXG196611 EHC131120:EHC196611 EQY131120:EQY196611 FAU131120:FAU196611 FKQ131120:FKQ196611 FUM131120:FUM196611 GEI131120:GEI196611 GOE131120:GOE196611 GYA131120:GYA196611 HHW131120:HHW196611 HRS131120:HRS196611 IBO131120:IBO196611 ILK131120:ILK196611 IVG131120:IVG196611 JFC131120:JFC196611 JOY131120:JOY196611 JYU131120:JYU196611 KIQ131120:KIQ196611 KSM131120:KSM196611 LCI131120:LCI196611 LME131120:LME196611 LWA131120:LWA196611 MFW131120:MFW196611 MPS131120:MPS196611 MZO131120:MZO196611 NJK131120:NJK196611 NTG131120:NTG196611 ODC131120:ODC196611 OMY131120:OMY196611 OWU131120:OWU196611 PGQ131120:PGQ196611 PQM131120:PQM196611 QAI131120:QAI196611 QKE131120:QKE196611 QUA131120:QUA196611 RDW131120:RDW196611 RNS131120:RNS196611 RXO131120:RXO196611 SHK131120:SHK196611 SRG131120:SRG196611 TBC131120:TBC196611 TKY131120:TKY196611 TUU131120:TUU196611 UEQ131120:UEQ196611 UOM131120:UOM196611 UYI131120:UYI196611 VIE131120:VIE196611 VSA131120:VSA196611 WBW131120:WBW196611 WLS131120:WLS196611 WVO131120:WVO196611 G196656:G262147 JC196656:JC262147 SY196656:SY262147 ACU196656:ACU262147 AMQ196656:AMQ262147 AWM196656:AWM262147 BGI196656:BGI262147 BQE196656:BQE262147 CAA196656:CAA262147 CJW196656:CJW262147 CTS196656:CTS262147 DDO196656:DDO262147 DNK196656:DNK262147 DXG196656:DXG262147 EHC196656:EHC262147 EQY196656:EQY262147 FAU196656:FAU262147 FKQ196656:FKQ262147 FUM196656:FUM262147 GEI196656:GEI262147 GOE196656:GOE262147 GYA196656:GYA262147 HHW196656:HHW262147 HRS196656:HRS262147 IBO196656:IBO262147 ILK196656:ILK262147 IVG196656:IVG262147 JFC196656:JFC262147 JOY196656:JOY262147 JYU196656:JYU262147 KIQ196656:KIQ262147 KSM196656:KSM262147 LCI196656:LCI262147 LME196656:LME262147 LWA196656:LWA262147 MFW196656:MFW262147 MPS196656:MPS262147 MZO196656:MZO262147 NJK196656:NJK262147 NTG196656:NTG262147 ODC196656:ODC262147 OMY196656:OMY262147 OWU196656:OWU262147 PGQ196656:PGQ262147 PQM196656:PQM262147 QAI196656:QAI262147 QKE196656:QKE262147 QUA196656:QUA262147 RDW196656:RDW262147 RNS196656:RNS262147 RXO196656:RXO262147 SHK196656:SHK262147 SRG196656:SRG262147 TBC196656:TBC262147 TKY196656:TKY262147 TUU196656:TUU262147 UEQ196656:UEQ262147 UOM196656:UOM262147 UYI196656:UYI262147 VIE196656:VIE262147 VSA196656:VSA262147 WBW196656:WBW262147 WLS196656:WLS262147 WVO196656:WVO262147 G262192:G327683 JC262192:JC327683 SY262192:SY327683 ACU262192:ACU327683 AMQ262192:AMQ327683 AWM262192:AWM327683 BGI262192:BGI327683 BQE262192:BQE327683 CAA262192:CAA327683 CJW262192:CJW327683 CTS262192:CTS327683 DDO262192:DDO327683 DNK262192:DNK327683 DXG262192:DXG327683 EHC262192:EHC327683 EQY262192:EQY327683 FAU262192:FAU327683 FKQ262192:FKQ327683 FUM262192:FUM327683 GEI262192:GEI327683 GOE262192:GOE327683 GYA262192:GYA327683 HHW262192:HHW327683 HRS262192:HRS327683 IBO262192:IBO327683 ILK262192:ILK327683 IVG262192:IVG327683 JFC262192:JFC327683 JOY262192:JOY327683 JYU262192:JYU327683 KIQ262192:KIQ327683 KSM262192:KSM327683 LCI262192:LCI327683 LME262192:LME327683 LWA262192:LWA327683 MFW262192:MFW327683 MPS262192:MPS327683 MZO262192:MZO327683 NJK262192:NJK327683 NTG262192:NTG327683 ODC262192:ODC327683 OMY262192:OMY327683 OWU262192:OWU327683 PGQ262192:PGQ327683 PQM262192:PQM327683 QAI262192:QAI327683 QKE262192:QKE327683 QUA262192:QUA327683 RDW262192:RDW327683 RNS262192:RNS327683 RXO262192:RXO327683 SHK262192:SHK327683 SRG262192:SRG327683 TBC262192:TBC327683 TKY262192:TKY327683 TUU262192:TUU327683 UEQ262192:UEQ327683 UOM262192:UOM327683 UYI262192:UYI327683 VIE262192:VIE327683 VSA262192:VSA327683 WBW262192:WBW327683 WLS262192:WLS327683 WVO262192:WVO327683 G327728:G393219 JC327728:JC393219 SY327728:SY393219 ACU327728:ACU393219 AMQ327728:AMQ393219 AWM327728:AWM393219 BGI327728:BGI393219 BQE327728:BQE393219 CAA327728:CAA393219 CJW327728:CJW393219 CTS327728:CTS393219 DDO327728:DDO393219 DNK327728:DNK393219 DXG327728:DXG393219 EHC327728:EHC393219 EQY327728:EQY393219 FAU327728:FAU393219 FKQ327728:FKQ393219 FUM327728:FUM393219 GEI327728:GEI393219 GOE327728:GOE393219 GYA327728:GYA393219 HHW327728:HHW393219 HRS327728:HRS393219 IBO327728:IBO393219 ILK327728:ILK393219 IVG327728:IVG393219 JFC327728:JFC393219 JOY327728:JOY393219 JYU327728:JYU393219 KIQ327728:KIQ393219 KSM327728:KSM393219 LCI327728:LCI393219 LME327728:LME393219 LWA327728:LWA393219 MFW327728:MFW393219 MPS327728:MPS393219 MZO327728:MZO393219 NJK327728:NJK393219 NTG327728:NTG393219 ODC327728:ODC393219 OMY327728:OMY393219 OWU327728:OWU393219 PGQ327728:PGQ393219 PQM327728:PQM393219 QAI327728:QAI393219 QKE327728:QKE393219 QUA327728:QUA393219 RDW327728:RDW393219 RNS327728:RNS393219 RXO327728:RXO393219 SHK327728:SHK393219 SRG327728:SRG393219 TBC327728:TBC393219 TKY327728:TKY393219 TUU327728:TUU393219 UEQ327728:UEQ393219 UOM327728:UOM393219 UYI327728:UYI393219 VIE327728:VIE393219 VSA327728:VSA393219 WBW327728:WBW393219 WLS327728:WLS393219 WVO327728:WVO393219 G393264:G458755 JC393264:JC458755 SY393264:SY458755 ACU393264:ACU458755 AMQ393264:AMQ458755 AWM393264:AWM458755 BGI393264:BGI458755 BQE393264:BQE458755 CAA393264:CAA458755 CJW393264:CJW458755 CTS393264:CTS458755 DDO393264:DDO458755 DNK393264:DNK458755 DXG393264:DXG458755 EHC393264:EHC458755 EQY393264:EQY458755 FAU393264:FAU458755 FKQ393264:FKQ458755 FUM393264:FUM458755 GEI393264:GEI458755 GOE393264:GOE458755 GYA393264:GYA458755 HHW393264:HHW458755 HRS393264:HRS458755 IBO393264:IBO458755 ILK393264:ILK458755 IVG393264:IVG458755 JFC393264:JFC458755 JOY393264:JOY458755 JYU393264:JYU458755 KIQ393264:KIQ458755 KSM393264:KSM458755 LCI393264:LCI458755 LME393264:LME458755 LWA393264:LWA458755 MFW393264:MFW458755 MPS393264:MPS458755 MZO393264:MZO458755 NJK393264:NJK458755 NTG393264:NTG458755 ODC393264:ODC458755 OMY393264:OMY458755 OWU393264:OWU458755 PGQ393264:PGQ458755 PQM393264:PQM458755 QAI393264:QAI458755 QKE393264:QKE458755 QUA393264:QUA458755 RDW393264:RDW458755 RNS393264:RNS458755 RXO393264:RXO458755 SHK393264:SHK458755 SRG393264:SRG458755 TBC393264:TBC458755 TKY393264:TKY458755 TUU393264:TUU458755 UEQ393264:UEQ458755 UOM393264:UOM458755 UYI393264:UYI458755 VIE393264:VIE458755 VSA393264:VSA458755 WBW393264:WBW458755 WLS393264:WLS458755 WVO393264:WVO458755 G458800:G524291 JC458800:JC524291 SY458800:SY524291 ACU458800:ACU524291 AMQ458800:AMQ524291 AWM458800:AWM524291 BGI458800:BGI524291 BQE458800:BQE524291 CAA458800:CAA524291 CJW458800:CJW524291 CTS458800:CTS524291 DDO458800:DDO524291 DNK458800:DNK524291 DXG458800:DXG524291 EHC458800:EHC524291 EQY458800:EQY524291 FAU458800:FAU524291 FKQ458800:FKQ524291 FUM458800:FUM524291 GEI458800:GEI524291 GOE458800:GOE524291 GYA458800:GYA524291 HHW458800:HHW524291 HRS458800:HRS524291 IBO458800:IBO524291 ILK458800:ILK524291 IVG458800:IVG524291 JFC458800:JFC524291 JOY458800:JOY524291 JYU458800:JYU524291 KIQ458800:KIQ524291 KSM458800:KSM524291 LCI458800:LCI524291 LME458800:LME524291 LWA458800:LWA524291 MFW458800:MFW524291 MPS458800:MPS524291 MZO458800:MZO524291 NJK458800:NJK524291 NTG458800:NTG524291 ODC458800:ODC524291 OMY458800:OMY524291 OWU458800:OWU524291 PGQ458800:PGQ524291 PQM458800:PQM524291 QAI458800:QAI524291 QKE458800:QKE524291 QUA458800:QUA524291 RDW458800:RDW524291 RNS458800:RNS524291 RXO458800:RXO524291 SHK458800:SHK524291 SRG458800:SRG524291 TBC458800:TBC524291 TKY458800:TKY524291 TUU458800:TUU524291 UEQ458800:UEQ524291 UOM458800:UOM524291 UYI458800:UYI524291 VIE458800:VIE524291 VSA458800:VSA524291 WBW458800:WBW524291 WLS458800:WLS524291 WVO458800:WVO524291 G524336:G589827 JC524336:JC589827 SY524336:SY589827 ACU524336:ACU589827 AMQ524336:AMQ589827 AWM524336:AWM589827 BGI524336:BGI589827 BQE524336:BQE589827 CAA524336:CAA589827 CJW524336:CJW589827 CTS524336:CTS589827 DDO524336:DDO589827 DNK524336:DNK589827 DXG524336:DXG589827 EHC524336:EHC589827 EQY524336:EQY589827 FAU524336:FAU589827 FKQ524336:FKQ589827 FUM524336:FUM589827 GEI524336:GEI589827 GOE524336:GOE589827 GYA524336:GYA589827 HHW524336:HHW589827 HRS524336:HRS589827 IBO524336:IBO589827 ILK524336:ILK589827 IVG524336:IVG589827 JFC524336:JFC589827 JOY524336:JOY589827 JYU524336:JYU589827 KIQ524336:KIQ589827 KSM524336:KSM589827 LCI524336:LCI589827 LME524336:LME589827 LWA524336:LWA589827 MFW524336:MFW589827 MPS524336:MPS589827 MZO524336:MZO589827 NJK524336:NJK589827 NTG524336:NTG589827 ODC524336:ODC589827 OMY524336:OMY589827 OWU524336:OWU589827 PGQ524336:PGQ589827 PQM524336:PQM589827 QAI524336:QAI589827 QKE524336:QKE589827 QUA524336:QUA589827 RDW524336:RDW589827 RNS524336:RNS589827 RXO524336:RXO589827 SHK524336:SHK589827 SRG524336:SRG589827 TBC524336:TBC589827 TKY524336:TKY589827 TUU524336:TUU589827 UEQ524336:UEQ589827 UOM524336:UOM589827 UYI524336:UYI589827 VIE524336:VIE589827 VSA524336:VSA589827 WBW524336:WBW589827 WLS524336:WLS589827 WVO524336:WVO589827 G589872:G655363 JC589872:JC655363 SY589872:SY655363 ACU589872:ACU655363 AMQ589872:AMQ655363 AWM589872:AWM655363 BGI589872:BGI655363 BQE589872:BQE655363 CAA589872:CAA655363 CJW589872:CJW655363 CTS589872:CTS655363 DDO589872:DDO655363 DNK589872:DNK655363 DXG589872:DXG655363 EHC589872:EHC655363 EQY589872:EQY655363 FAU589872:FAU655363 FKQ589872:FKQ655363 FUM589872:FUM655363 GEI589872:GEI655363 GOE589872:GOE655363 GYA589872:GYA655363 HHW589872:HHW655363 HRS589872:HRS655363 IBO589872:IBO655363 ILK589872:ILK655363 IVG589872:IVG655363 JFC589872:JFC655363 JOY589872:JOY655363 JYU589872:JYU655363 KIQ589872:KIQ655363 KSM589872:KSM655363 LCI589872:LCI655363 LME589872:LME655363 LWA589872:LWA655363 MFW589872:MFW655363 MPS589872:MPS655363 MZO589872:MZO655363 NJK589872:NJK655363 NTG589872:NTG655363 ODC589872:ODC655363 OMY589872:OMY655363 OWU589872:OWU655363 PGQ589872:PGQ655363 PQM589872:PQM655363 QAI589872:QAI655363 QKE589872:QKE655363 QUA589872:QUA655363 RDW589872:RDW655363 RNS589872:RNS655363 RXO589872:RXO655363 SHK589872:SHK655363 SRG589872:SRG655363 TBC589872:TBC655363 TKY589872:TKY655363 TUU589872:TUU655363 UEQ589872:UEQ655363 UOM589872:UOM655363 UYI589872:UYI655363 VIE589872:VIE655363 VSA589872:VSA655363 WBW589872:WBW655363 WLS589872:WLS655363 WVO589872:WVO655363 G655408:G720899 JC655408:JC720899 SY655408:SY720899 ACU655408:ACU720899 AMQ655408:AMQ720899 AWM655408:AWM720899 BGI655408:BGI720899 BQE655408:BQE720899 CAA655408:CAA720899 CJW655408:CJW720899 CTS655408:CTS720899 DDO655408:DDO720899 DNK655408:DNK720899 DXG655408:DXG720899 EHC655408:EHC720899 EQY655408:EQY720899 FAU655408:FAU720899 FKQ655408:FKQ720899 FUM655408:FUM720899 GEI655408:GEI720899 GOE655408:GOE720899 GYA655408:GYA720899 HHW655408:HHW720899 HRS655408:HRS720899 IBO655408:IBO720899 ILK655408:ILK720899 IVG655408:IVG720899 JFC655408:JFC720899 JOY655408:JOY720899 JYU655408:JYU720899 KIQ655408:KIQ720899 KSM655408:KSM720899 LCI655408:LCI720899 LME655408:LME720899 LWA655408:LWA720899 MFW655408:MFW720899 MPS655408:MPS720899 MZO655408:MZO720899 NJK655408:NJK720899 NTG655408:NTG720899 ODC655408:ODC720899 OMY655408:OMY720899 OWU655408:OWU720899 PGQ655408:PGQ720899 PQM655408:PQM720899 QAI655408:QAI720899 QKE655408:QKE720899 QUA655408:QUA720899 RDW655408:RDW720899 RNS655408:RNS720899 RXO655408:RXO720899 SHK655408:SHK720899 SRG655408:SRG720899 TBC655408:TBC720899 TKY655408:TKY720899 TUU655408:TUU720899 UEQ655408:UEQ720899 UOM655408:UOM720899 UYI655408:UYI720899 VIE655408:VIE720899 VSA655408:VSA720899 WBW655408:WBW720899 WLS655408:WLS720899 WVO655408:WVO720899 G720944:G786435 JC720944:JC786435 SY720944:SY786435 ACU720944:ACU786435 AMQ720944:AMQ786435 AWM720944:AWM786435 BGI720944:BGI786435 BQE720944:BQE786435 CAA720944:CAA786435 CJW720944:CJW786435 CTS720944:CTS786435 DDO720944:DDO786435 DNK720944:DNK786435 DXG720944:DXG786435 EHC720944:EHC786435 EQY720944:EQY786435 FAU720944:FAU786435 FKQ720944:FKQ786435 FUM720944:FUM786435 GEI720944:GEI786435 GOE720944:GOE786435 GYA720944:GYA786435 HHW720944:HHW786435 HRS720944:HRS786435 IBO720944:IBO786435 ILK720944:ILK786435 IVG720944:IVG786435 JFC720944:JFC786435 JOY720944:JOY786435 JYU720944:JYU786435 KIQ720944:KIQ786435 KSM720944:KSM786435 LCI720944:LCI786435 LME720944:LME786435 LWA720944:LWA786435 MFW720944:MFW786435 MPS720944:MPS786435 MZO720944:MZO786435 NJK720944:NJK786435 NTG720944:NTG786435 ODC720944:ODC786435 OMY720944:OMY786435 OWU720944:OWU786435 PGQ720944:PGQ786435 PQM720944:PQM786435 QAI720944:QAI786435 QKE720944:QKE786435 QUA720944:QUA786435 RDW720944:RDW786435 RNS720944:RNS786435 RXO720944:RXO786435 SHK720944:SHK786435 SRG720944:SRG786435 TBC720944:TBC786435 TKY720944:TKY786435 TUU720944:TUU786435 UEQ720944:UEQ786435 UOM720944:UOM786435 UYI720944:UYI786435 VIE720944:VIE786435 VSA720944:VSA786435 WBW720944:WBW786435 WLS720944:WLS786435 WVO720944:WVO786435 G786480:G851971 JC786480:JC851971 SY786480:SY851971 ACU786480:ACU851971 AMQ786480:AMQ851971 AWM786480:AWM851971 BGI786480:BGI851971 BQE786480:BQE851971 CAA786480:CAA851971 CJW786480:CJW851971 CTS786480:CTS851971 DDO786480:DDO851971 DNK786480:DNK851971 DXG786480:DXG851971 EHC786480:EHC851971 EQY786480:EQY851971 FAU786480:FAU851971 FKQ786480:FKQ851971 FUM786480:FUM851971 GEI786480:GEI851971 GOE786480:GOE851971 GYA786480:GYA851971 HHW786480:HHW851971 HRS786480:HRS851971 IBO786480:IBO851971 ILK786480:ILK851971 IVG786480:IVG851971 JFC786480:JFC851971 JOY786480:JOY851971 JYU786480:JYU851971 KIQ786480:KIQ851971 KSM786480:KSM851971 LCI786480:LCI851971 LME786480:LME851971 LWA786480:LWA851971 MFW786480:MFW851971 MPS786480:MPS851971 MZO786480:MZO851971 NJK786480:NJK851971 NTG786480:NTG851971 ODC786480:ODC851971 OMY786480:OMY851971 OWU786480:OWU851971 PGQ786480:PGQ851971 PQM786480:PQM851971 QAI786480:QAI851971 QKE786480:QKE851971 QUA786480:QUA851971 RDW786480:RDW851971 RNS786480:RNS851971 RXO786480:RXO851971 SHK786480:SHK851971 SRG786480:SRG851971 TBC786480:TBC851971 TKY786480:TKY851971 TUU786480:TUU851971 UEQ786480:UEQ851971 UOM786480:UOM851971 UYI786480:UYI851971 VIE786480:VIE851971 VSA786480:VSA851971 WBW786480:WBW851971 WLS786480:WLS851971 WVO786480:WVO851971 G852016:G917507 JC852016:JC917507 SY852016:SY917507 ACU852016:ACU917507 AMQ852016:AMQ917507 AWM852016:AWM917507 BGI852016:BGI917507 BQE852016:BQE917507 CAA852016:CAA917507 CJW852016:CJW917507 CTS852016:CTS917507 DDO852016:DDO917507 DNK852016:DNK917507 DXG852016:DXG917507 EHC852016:EHC917507 EQY852016:EQY917507 FAU852016:FAU917507 FKQ852016:FKQ917507 FUM852016:FUM917507 GEI852016:GEI917507 GOE852016:GOE917507 GYA852016:GYA917507 HHW852016:HHW917507 HRS852016:HRS917507 IBO852016:IBO917507 ILK852016:ILK917507 IVG852016:IVG917507 JFC852016:JFC917507 JOY852016:JOY917507 JYU852016:JYU917507 KIQ852016:KIQ917507 KSM852016:KSM917507 LCI852016:LCI917507 LME852016:LME917507 LWA852016:LWA917507 MFW852016:MFW917507 MPS852016:MPS917507 MZO852016:MZO917507 NJK852016:NJK917507 NTG852016:NTG917507 ODC852016:ODC917507 OMY852016:OMY917507 OWU852016:OWU917507 PGQ852016:PGQ917507 PQM852016:PQM917507 QAI852016:QAI917507 QKE852016:QKE917507 QUA852016:QUA917507 RDW852016:RDW917507 RNS852016:RNS917507 RXO852016:RXO917507 SHK852016:SHK917507 SRG852016:SRG917507 TBC852016:TBC917507 TKY852016:TKY917507 TUU852016:TUU917507 UEQ852016:UEQ917507 UOM852016:UOM917507 UYI852016:UYI917507 VIE852016:VIE917507 VSA852016:VSA917507 WBW852016:WBW917507 WLS852016:WLS917507 WVO852016:WVO917507 G917552:G983043 JC917552:JC983043 SY917552:SY983043 ACU917552:ACU983043 AMQ917552:AMQ983043 AWM917552:AWM983043 BGI917552:BGI983043 BQE917552:BQE983043 CAA917552:CAA983043 CJW917552:CJW983043 CTS917552:CTS983043 DDO917552:DDO983043 DNK917552:DNK983043 DXG917552:DXG983043 EHC917552:EHC983043 EQY917552:EQY983043 FAU917552:FAU983043 FKQ917552:FKQ983043 FUM917552:FUM983043 GEI917552:GEI983043 GOE917552:GOE983043 GYA917552:GYA983043 HHW917552:HHW983043 HRS917552:HRS983043 IBO917552:IBO983043 ILK917552:ILK983043 IVG917552:IVG983043 JFC917552:JFC983043 JOY917552:JOY983043 JYU917552:JYU983043 KIQ917552:KIQ983043 KSM917552:KSM983043 LCI917552:LCI983043 LME917552:LME983043 LWA917552:LWA983043 MFW917552:MFW983043 MPS917552:MPS983043 MZO917552:MZO983043 NJK917552:NJK983043 NTG917552:NTG983043 ODC917552:ODC983043 OMY917552:OMY983043 OWU917552:OWU983043 PGQ917552:PGQ983043 PQM917552:PQM983043 QAI917552:QAI983043 QKE917552:QKE983043 QUA917552:QUA983043 RDW917552:RDW983043 RNS917552:RNS983043 RXO917552:RXO983043 SHK917552:SHK983043 SRG917552:SRG983043 TBC917552:TBC983043 TKY917552:TKY983043 TUU917552:TUU983043 UEQ917552:UEQ983043 UOM917552:UOM983043 UYI917552:UYI983043 VIE917552:VIE983043 VSA917552:VSA983043 WBW917552:WBW983043 WLS917552:WLS983043 WVO917552:WVO983043 G983088:G1048576 JC983088:JC1048576 SY983088:SY1048576 ACU983088:ACU1048576 AMQ983088:AMQ1048576 AWM983088:AWM1048576 BGI983088:BGI1048576 BQE983088:BQE1048576 CAA983088:CAA1048576 CJW983088:CJW1048576 CTS983088:CTS1048576 DDO983088:DDO1048576 DNK983088:DNK1048576 DXG983088:DXG1048576 EHC983088:EHC1048576 EQY983088:EQY1048576 FAU983088:FAU1048576 FKQ983088:FKQ1048576 FUM983088:FUM1048576 GEI983088:GEI1048576 GOE983088:GOE1048576 GYA983088:GYA1048576 HHW983088:HHW1048576 HRS983088:HRS1048576 IBO983088:IBO1048576 ILK983088:ILK1048576 IVG983088:IVG1048576 JFC983088:JFC1048576 JOY983088:JOY1048576 JYU983088:JYU1048576 KIQ983088:KIQ1048576 KSM983088:KSM1048576 LCI983088:LCI1048576 LME983088:LME1048576 LWA983088:LWA1048576 MFW983088:MFW1048576 MPS983088:MPS1048576 MZO983088:MZO1048576 NJK983088:NJK1048576 NTG983088:NTG1048576 ODC983088:ODC1048576 OMY983088:OMY1048576 OWU983088:OWU1048576 PGQ983088:PGQ1048576 PQM983088:PQM1048576 QAI983088:QAI1048576 QKE983088:QKE1048576 QUA983088:QUA1048576 RDW983088:RDW1048576 RNS983088:RNS1048576 RXO983088:RXO1048576 SHK983088:SHK1048576 SRG983088:SRG1048576 TBC983088:TBC1048576 TKY983088:TKY1048576 TUU983088:TUU1048576 UEQ983088:UEQ1048576 UOM983088:UOM1048576 UYI983088:UYI1048576 VIE983088:VIE1048576 VSA983088:VSA1048576 WBW983088:WBW1048576 WLS983088:WLS1048576 WVO983088:WVO1048576 G29 JC29 SY29 ACU29 AMQ29 AWM29 BGI29 BQE29 CAA29 CJW29 CTS29 DDO29 DNK29 DXG29 EHC29 EQY29 FAU29 FKQ29 FUM29 GEI29 GOE29 GYA29 HHW29 HRS29 IBO29 ILK29 IVG29 JFC29 JOY29 JYU29 KIQ29 KSM29 LCI29 LME29 LWA29 MFW29 MPS29 MZO29 NJK29 NTG29 ODC29 OMY29 OWU29 PGQ29 PQM29 QAI29 QKE29 QUA29 RDW29 RNS29 RXO29 SHK29 SRG29 TBC29 TKY29 TUU29 UEQ29 UOM29 UYI29 VIE29 VSA29 WBW29 WLS29 WVO29 G65566 JC65566 SY65566 ACU65566 AMQ65566 AWM65566 BGI65566 BQE65566 CAA65566 CJW65566 CTS65566 DDO65566 DNK65566 DXG65566 EHC65566 EQY65566 FAU65566 FKQ65566 FUM65566 GEI65566 GOE65566 GYA65566 HHW65566 HRS65566 IBO65566 ILK65566 IVG65566 JFC65566 JOY65566 JYU65566 KIQ65566 KSM65566 LCI65566 LME65566 LWA65566 MFW65566 MPS65566 MZO65566 NJK65566 NTG65566 ODC65566 OMY65566 OWU65566 PGQ65566 PQM65566 QAI65566 QKE65566 QUA65566 RDW65566 RNS65566 RXO65566 SHK65566 SRG65566 TBC65566 TKY65566 TUU65566 UEQ65566 UOM65566 UYI65566 VIE65566 VSA65566 WBW65566 WLS65566 WVO65566 G131102 JC131102 SY131102 ACU131102 AMQ131102 AWM131102 BGI131102 BQE131102 CAA131102 CJW131102 CTS131102 DDO131102 DNK131102 DXG131102 EHC131102 EQY131102 FAU131102 FKQ131102 FUM131102 GEI131102 GOE131102 GYA131102 HHW131102 HRS131102 IBO131102 ILK131102 IVG131102 JFC131102 JOY131102 JYU131102 KIQ131102 KSM131102 LCI131102 LME131102 LWA131102 MFW131102 MPS131102 MZO131102 NJK131102 NTG131102 ODC131102 OMY131102 OWU131102 PGQ131102 PQM131102 QAI131102 QKE131102 QUA131102 RDW131102 RNS131102 RXO131102 SHK131102 SRG131102 TBC131102 TKY131102 TUU131102 UEQ131102 UOM131102 UYI131102 VIE131102 VSA131102 WBW131102 WLS131102 WVO131102 G196638 JC196638 SY196638 ACU196638 AMQ196638 AWM196638 BGI196638 BQE196638 CAA196638 CJW196638 CTS196638 DDO196638 DNK196638 DXG196638 EHC196638 EQY196638 FAU196638 FKQ196638 FUM196638 GEI196638 GOE196638 GYA196638 HHW196638 HRS196638 IBO196638 ILK196638 IVG196638 JFC196638 JOY196638 JYU196638 KIQ196638 KSM196638 LCI196638 LME196638 LWA196638 MFW196638 MPS196638 MZO196638 NJK196638 NTG196638 ODC196638 OMY196638 OWU196638 PGQ196638 PQM196638 QAI196638 QKE196638 QUA196638 RDW196638 RNS196638 RXO196638 SHK196638 SRG196638 TBC196638 TKY196638 TUU196638 UEQ196638 UOM196638 UYI196638 VIE196638 VSA196638 WBW196638 WLS196638 WVO196638 G262174 JC262174 SY262174 ACU262174 AMQ262174 AWM262174 BGI262174 BQE262174 CAA262174 CJW262174 CTS262174 DDO262174 DNK262174 DXG262174 EHC262174 EQY262174 FAU262174 FKQ262174 FUM262174 GEI262174 GOE262174 GYA262174 HHW262174 HRS262174 IBO262174 ILK262174 IVG262174 JFC262174 JOY262174 JYU262174 KIQ262174 KSM262174 LCI262174 LME262174 LWA262174 MFW262174 MPS262174 MZO262174 NJK262174 NTG262174 ODC262174 OMY262174 OWU262174 PGQ262174 PQM262174 QAI262174 QKE262174 QUA262174 RDW262174 RNS262174 RXO262174 SHK262174 SRG262174 TBC262174 TKY262174 TUU262174 UEQ262174 UOM262174 UYI262174 VIE262174 VSA262174 WBW262174 WLS262174 WVO262174 G327710 JC327710 SY327710 ACU327710 AMQ327710 AWM327710 BGI327710 BQE327710 CAA327710 CJW327710 CTS327710 DDO327710 DNK327710 DXG327710 EHC327710 EQY327710 FAU327710 FKQ327710 FUM327710 GEI327710 GOE327710 GYA327710 HHW327710 HRS327710 IBO327710 ILK327710 IVG327710 JFC327710 JOY327710 JYU327710 KIQ327710 KSM327710 LCI327710 LME327710 LWA327710 MFW327710 MPS327710 MZO327710 NJK327710 NTG327710 ODC327710 OMY327710 OWU327710 PGQ327710 PQM327710 QAI327710 QKE327710 QUA327710 RDW327710 RNS327710 RXO327710 SHK327710 SRG327710 TBC327710 TKY327710 TUU327710 UEQ327710 UOM327710 UYI327710 VIE327710 VSA327710 WBW327710 WLS327710 WVO327710 G393246 JC393246 SY393246 ACU393246 AMQ393246 AWM393246 BGI393246 BQE393246 CAA393246 CJW393246 CTS393246 DDO393246 DNK393246 DXG393246 EHC393246 EQY393246 FAU393246 FKQ393246 FUM393246 GEI393246 GOE393246 GYA393246 HHW393246 HRS393246 IBO393246 ILK393246 IVG393246 JFC393246 JOY393246 JYU393246 KIQ393246 KSM393246 LCI393246 LME393246 LWA393246 MFW393246 MPS393246 MZO393246 NJK393246 NTG393246 ODC393246 OMY393246 OWU393246 PGQ393246 PQM393246 QAI393246 QKE393246 QUA393246 RDW393246 RNS393246 RXO393246 SHK393246 SRG393246 TBC393246 TKY393246 TUU393246 UEQ393246 UOM393246 UYI393246 VIE393246 VSA393246 WBW393246 WLS393246 WVO393246 G458782 JC458782 SY458782 ACU458782 AMQ458782 AWM458782 BGI458782 BQE458782 CAA458782 CJW458782 CTS458782 DDO458782 DNK458782 DXG458782 EHC458782 EQY458782 FAU458782 FKQ458782 FUM458782 GEI458782 GOE458782 GYA458782 HHW458782 HRS458782 IBO458782 ILK458782 IVG458782 JFC458782 JOY458782 JYU458782 KIQ458782 KSM458782 LCI458782 LME458782 LWA458782 MFW458782 MPS458782 MZO458782 NJK458782 NTG458782 ODC458782 OMY458782 OWU458782 PGQ458782 PQM458782 QAI458782 QKE458782 QUA458782 RDW458782 RNS458782 RXO458782 SHK458782 SRG458782 TBC458782 TKY458782 TUU458782 UEQ458782 UOM458782 UYI458782 VIE458782 VSA458782 WBW458782 WLS458782 WVO458782 G524318 JC524318 SY524318 ACU524318 AMQ524318 AWM524318 BGI524318 BQE524318 CAA524318 CJW524318 CTS524318 DDO524318 DNK524318 DXG524318 EHC524318 EQY524318 FAU524318 FKQ524318 FUM524318 GEI524318 GOE524318 GYA524318 HHW524318 HRS524318 IBO524318 ILK524318 IVG524318 JFC524318 JOY524318 JYU524318 KIQ524318 KSM524318 LCI524318 LME524318 LWA524318 MFW524318 MPS524318 MZO524318 NJK524318 NTG524318 ODC524318 OMY524318 OWU524318 PGQ524318 PQM524318 QAI524318 QKE524318 QUA524318 RDW524318 RNS524318 RXO524318 SHK524318 SRG524318 TBC524318 TKY524318 TUU524318 UEQ524318 UOM524318 UYI524318 VIE524318 VSA524318 WBW524318 WLS524318 WVO524318 G589854 JC589854 SY589854 ACU589854 AMQ589854 AWM589854 BGI589854 BQE589854 CAA589854 CJW589854 CTS589854 DDO589854 DNK589854 DXG589854 EHC589854 EQY589854 FAU589854 FKQ589854 FUM589854 GEI589854 GOE589854 GYA589854 HHW589854 HRS589854 IBO589854 ILK589854 IVG589854 JFC589854 JOY589854 JYU589854 KIQ589854 KSM589854 LCI589854 LME589854 LWA589854 MFW589854 MPS589854 MZO589854 NJK589854 NTG589854 ODC589854 OMY589854 OWU589854 PGQ589854 PQM589854 QAI589854 QKE589854 QUA589854 RDW589854 RNS589854 RXO589854 SHK589854 SRG589854 TBC589854 TKY589854 TUU589854 UEQ589854 UOM589854 UYI589854 VIE589854 VSA589854 WBW589854 WLS589854 WVO589854 G655390 JC655390 SY655390 ACU655390 AMQ655390 AWM655390 BGI655390 BQE655390 CAA655390 CJW655390 CTS655390 DDO655390 DNK655390 DXG655390 EHC655390 EQY655390 FAU655390 FKQ655390 FUM655390 GEI655390 GOE655390 GYA655390 HHW655390 HRS655390 IBO655390 ILK655390 IVG655390 JFC655390 JOY655390 JYU655390 KIQ655390 KSM655390 LCI655390 LME655390 LWA655390 MFW655390 MPS655390 MZO655390 NJK655390 NTG655390 ODC655390 OMY655390 OWU655390 PGQ655390 PQM655390 QAI655390 QKE655390 QUA655390 RDW655390 RNS655390 RXO655390 SHK655390 SRG655390 TBC655390 TKY655390 TUU655390 UEQ655390 UOM655390 UYI655390 VIE655390 VSA655390 WBW655390 WLS655390 WVO655390 G720926 JC720926 SY720926 ACU720926 AMQ720926 AWM720926 BGI720926 BQE720926 CAA720926 CJW720926 CTS720926 DDO720926 DNK720926 DXG720926 EHC720926 EQY720926 FAU720926 FKQ720926 FUM720926 GEI720926 GOE720926 GYA720926 HHW720926 HRS720926 IBO720926 ILK720926 IVG720926 JFC720926 JOY720926 JYU720926 KIQ720926 KSM720926 LCI720926 LME720926 LWA720926 MFW720926 MPS720926 MZO720926 NJK720926 NTG720926 ODC720926 OMY720926 OWU720926 PGQ720926 PQM720926 QAI720926 QKE720926 QUA720926 RDW720926 RNS720926 RXO720926 SHK720926 SRG720926 TBC720926 TKY720926 TUU720926 UEQ720926 UOM720926 UYI720926 VIE720926 VSA720926 WBW720926 WLS720926 WVO720926 G786462 JC786462 SY786462 ACU786462 AMQ786462 AWM786462 BGI786462 BQE786462 CAA786462 CJW786462 CTS786462 DDO786462 DNK786462 DXG786462 EHC786462 EQY786462 FAU786462 FKQ786462 FUM786462 GEI786462 GOE786462 GYA786462 HHW786462 HRS786462 IBO786462 ILK786462 IVG786462 JFC786462 JOY786462 JYU786462 KIQ786462 KSM786462 LCI786462 LME786462 LWA786462 MFW786462 MPS786462 MZO786462 NJK786462 NTG786462 ODC786462 OMY786462 OWU786462 PGQ786462 PQM786462 QAI786462 QKE786462 QUA786462 RDW786462 RNS786462 RXO786462 SHK786462 SRG786462 TBC786462 TKY786462 TUU786462 UEQ786462 UOM786462 UYI786462 VIE786462 VSA786462 WBW786462 WLS786462 WVO786462 G851998 JC851998 SY851998 ACU851998 AMQ851998 AWM851998 BGI851998 BQE851998 CAA851998 CJW851998 CTS851998 DDO851998 DNK851998 DXG851998 EHC851998 EQY851998 FAU851998 FKQ851998 FUM851998 GEI851998 GOE851998 GYA851998 HHW851998 HRS851998 IBO851998 ILK851998 IVG851998 JFC851998 JOY851998 JYU851998 KIQ851998 KSM851998 LCI851998 LME851998 LWA851998 MFW851998 MPS851998 MZO851998 NJK851998 NTG851998 ODC851998 OMY851998 OWU851998 PGQ851998 PQM851998 QAI851998 QKE851998 QUA851998 RDW851998 RNS851998 RXO851998 SHK851998 SRG851998 TBC851998 TKY851998 TUU851998 UEQ851998 UOM851998 UYI851998 VIE851998 VSA851998 WBW851998 WLS851998 WVO851998 G917534 JC917534 SY917534 ACU917534 AMQ917534 AWM917534 BGI917534 BQE917534 CAA917534 CJW917534 CTS917534 DDO917534 DNK917534 DXG917534 EHC917534 EQY917534 FAU917534 FKQ917534 FUM917534 GEI917534 GOE917534 GYA917534 HHW917534 HRS917534 IBO917534 ILK917534 IVG917534 JFC917534 JOY917534 JYU917534 KIQ917534 KSM917534 LCI917534 LME917534 LWA917534 MFW917534 MPS917534 MZO917534 NJK917534 NTG917534 ODC917534 OMY917534 OWU917534 PGQ917534 PQM917534 QAI917534 QKE917534 QUA917534 RDW917534 RNS917534 RXO917534 SHK917534 SRG917534 TBC917534 TKY917534 TUU917534 UEQ917534 UOM917534 UYI917534 VIE917534 VSA917534 WBW917534 WLS917534 WVO917534 G983070 JC983070 SY983070 ACU983070 AMQ983070 AWM983070 BGI983070 BQE983070 CAA983070 CJW983070 CTS983070 DDO983070 DNK983070 DXG983070 EHC983070 EQY983070 FAU983070 FKQ983070 FUM983070 GEI983070 GOE983070 GYA983070 HHW983070 HRS983070 IBO983070 ILK983070 IVG983070 JFC983070 JOY983070 JYU983070 KIQ983070 KSM983070 LCI983070 LME983070 LWA983070 MFW983070 MPS983070 MZO983070 NJK983070 NTG983070 ODC983070 OMY983070 OWU983070 PGQ983070 PQM983070 QAI983070 QKE983070 QUA983070 RDW983070 RNS983070 RXO983070 SHK983070 SRG983070 TBC983070 TKY983070 TUU983070 UEQ983070 UOM983070 UYI983070 VIE983070 VSA983070 WBW983070 WLS983070 WVO983070 F30 JB30 SX30 ACT30 AMP30 AWL30 BGH30 BQD30 BZZ30 CJV30 CTR30 DDN30 DNJ30 DXF30 EHB30 EQX30 FAT30 FKP30 FUL30 GEH30 GOD30 GXZ30 HHV30 HRR30 IBN30 ILJ30 IVF30 JFB30 JOX30 JYT30 KIP30 KSL30 LCH30 LMD30 LVZ30 MFV30 MPR30 MZN30 NJJ30 NTF30 ODB30 OMX30 OWT30 PGP30 PQL30 QAH30 QKD30 QTZ30 RDV30 RNR30 RXN30 SHJ30 SRF30 TBB30 TKX30 TUT30 UEP30 UOL30 UYH30 VID30 VRZ30 WBV30 WLR30 WVN30 F65567 JB65567 SX65567 ACT65567 AMP65567 AWL65567 BGH65567 BQD65567 BZZ65567 CJV65567 CTR65567 DDN65567 DNJ65567 DXF65567 EHB65567 EQX65567 FAT65567 FKP65567 FUL65567 GEH65567 GOD65567 GXZ65567 HHV65567 HRR65567 IBN65567 ILJ65567 IVF65567 JFB65567 JOX65567 JYT65567 KIP65567 KSL65567 LCH65567 LMD65567 LVZ65567 MFV65567 MPR65567 MZN65567 NJJ65567 NTF65567 ODB65567 OMX65567 OWT65567 PGP65567 PQL65567 QAH65567 QKD65567 QTZ65567 RDV65567 RNR65567 RXN65567 SHJ65567 SRF65567 TBB65567 TKX65567 TUT65567 UEP65567 UOL65567 UYH65567 VID65567 VRZ65567 WBV65567 WLR65567 WVN65567 F131103 JB131103 SX131103 ACT131103 AMP131103 AWL131103 BGH131103 BQD131103 BZZ131103 CJV131103 CTR131103 DDN131103 DNJ131103 DXF131103 EHB131103 EQX131103 FAT131103 FKP131103 FUL131103 GEH131103 GOD131103 GXZ131103 HHV131103 HRR131103 IBN131103 ILJ131103 IVF131103 JFB131103 JOX131103 JYT131103 KIP131103 KSL131103 LCH131103 LMD131103 LVZ131103 MFV131103 MPR131103 MZN131103 NJJ131103 NTF131103 ODB131103 OMX131103 OWT131103 PGP131103 PQL131103 QAH131103 QKD131103 QTZ131103 RDV131103 RNR131103 RXN131103 SHJ131103 SRF131103 TBB131103 TKX131103 TUT131103 UEP131103 UOL131103 UYH131103 VID131103 VRZ131103 WBV131103 WLR131103 WVN131103 F196639 JB196639 SX196639 ACT196639 AMP196639 AWL196639 BGH196639 BQD196639 BZZ196639 CJV196639 CTR196639 DDN196639 DNJ196639 DXF196639 EHB196639 EQX196639 FAT196639 FKP196639 FUL196639 GEH196639 GOD196639 GXZ196639 HHV196639 HRR196639 IBN196639 ILJ196639 IVF196639 JFB196639 JOX196639 JYT196639 KIP196639 KSL196639 LCH196639 LMD196639 LVZ196639 MFV196639 MPR196639 MZN196639 NJJ196639 NTF196639 ODB196639 OMX196639 OWT196639 PGP196639 PQL196639 QAH196639 QKD196639 QTZ196639 RDV196639 RNR196639 RXN196639 SHJ196639 SRF196639 TBB196639 TKX196639 TUT196639 UEP196639 UOL196639 UYH196639 VID196639 VRZ196639 WBV196639 WLR196639 WVN196639 F262175 JB262175 SX262175 ACT262175 AMP262175 AWL262175 BGH262175 BQD262175 BZZ262175 CJV262175 CTR262175 DDN262175 DNJ262175 DXF262175 EHB262175 EQX262175 FAT262175 FKP262175 FUL262175 GEH262175 GOD262175 GXZ262175 HHV262175 HRR262175 IBN262175 ILJ262175 IVF262175 JFB262175 JOX262175 JYT262175 KIP262175 KSL262175 LCH262175 LMD262175 LVZ262175 MFV262175 MPR262175 MZN262175 NJJ262175 NTF262175 ODB262175 OMX262175 OWT262175 PGP262175 PQL262175 QAH262175 QKD262175 QTZ262175 RDV262175 RNR262175 RXN262175 SHJ262175 SRF262175 TBB262175 TKX262175 TUT262175 UEP262175 UOL262175 UYH262175 VID262175 VRZ262175 WBV262175 WLR262175 WVN262175 F327711 JB327711 SX327711 ACT327711 AMP327711 AWL327711 BGH327711 BQD327711 BZZ327711 CJV327711 CTR327711 DDN327711 DNJ327711 DXF327711 EHB327711 EQX327711 FAT327711 FKP327711 FUL327711 GEH327711 GOD327711 GXZ327711 HHV327711 HRR327711 IBN327711 ILJ327711 IVF327711 JFB327711 JOX327711 JYT327711 KIP327711 KSL327711 LCH327711 LMD327711 LVZ327711 MFV327711 MPR327711 MZN327711 NJJ327711 NTF327711 ODB327711 OMX327711 OWT327711 PGP327711 PQL327711 QAH327711 QKD327711 QTZ327711 RDV327711 RNR327711 RXN327711 SHJ327711 SRF327711 TBB327711 TKX327711 TUT327711 UEP327711 UOL327711 UYH327711 VID327711 VRZ327711 WBV327711 WLR327711 WVN327711 F393247 JB393247 SX393247 ACT393247 AMP393247 AWL393247 BGH393247 BQD393247 BZZ393247 CJV393247 CTR393247 DDN393247 DNJ393247 DXF393247 EHB393247 EQX393247 FAT393247 FKP393247 FUL393247 GEH393247 GOD393247 GXZ393247 HHV393247 HRR393247 IBN393247 ILJ393247 IVF393247 JFB393247 JOX393247 JYT393247 KIP393247 KSL393247 LCH393247 LMD393247 LVZ393247 MFV393247 MPR393247 MZN393247 NJJ393247 NTF393247 ODB393247 OMX393247 OWT393247 PGP393247 PQL393247 QAH393247 QKD393247 QTZ393247 RDV393247 RNR393247 RXN393247 SHJ393247 SRF393247 TBB393247 TKX393247 TUT393247 UEP393247 UOL393247 UYH393247 VID393247 VRZ393247 WBV393247 WLR393247 WVN393247 F458783 JB458783 SX458783 ACT458783 AMP458783 AWL458783 BGH458783 BQD458783 BZZ458783 CJV458783 CTR458783 DDN458783 DNJ458783 DXF458783 EHB458783 EQX458783 FAT458783 FKP458783 FUL458783 GEH458783 GOD458783 GXZ458783 HHV458783 HRR458783 IBN458783 ILJ458783 IVF458783 JFB458783 JOX458783 JYT458783 KIP458783 KSL458783 LCH458783 LMD458783 LVZ458783 MFV458783 MPR458783 MZN458783 NJJ458783 NTF458783 ODB458783 OMX458783 OWT458783 PGP458783 PQL458783 QAH458783 QKD458783 QTZ458783 RDV458783 RNR458783 RXN458783 SHJ458783 SRF458783 TBB458783 TKX458783 TUT458783 UEP458783 UOL458783 UYH458783 VID458783 VRZ458783 WBV458783 WLR458783 WVN458783 F524319 JB524319 SX524319 ACT524319 AMP524319 AWL524319 BGH524319 BQD524319 BZZ524319 CJV524319 CTR524319 DDN524319 DNJ524319 DXF524319 EHB524319 EQX524319 FAT524319 FKP524319 FUL524319 GEH524319 GOD524319 GXZ524319 HHV524319 HRR524319 IBN524319 ILJ524319 IVF524319 JFB524319 JOX524319 JYT524319 KIP524319 KSL524319 LCH524319 LMD524319 LVZ524319 MFV524319 MPR524319 MZN524319 NJJ524319 NTF524319 ODB524319 OMX524319 OWT524319 PGP524319 PQL524319 QAH524319 QKD524319 QTZ524319 RDV524319 RNR524319 RXN524319 SHJ524319 SRF524319 TBB524319 TKX524319 TUT524319 UEP524319 UOL524319 UYH524319 VID524319 VRZ524319 WBV524319 WLR524319 WVN524319 F589855 JB589855 SX589855 ACT589855 AMP589855 AWL589855 BGH589855 BQD589855 BZZ589855 CJV589855 CTR589855 DDN589855 DNJ589855 DXF589855 EHB589855 EQX589855 FAT589855 FKP589855 FUL589855 GEH589855 GOD589855 GXZ589855 HHV589855 HRR589855 IBN589855 ILJ589855 IVF589855 JFB589855 JOX589855 JYT589855 KIP589855 KSL589855 LCH589855 LMD589855 LVZ589855 MFV589855 MPR589855 MZN589855 NJJ589855 NTF589855 ODB589855 OMX589855 OWT589855 PGP589855 PQL589855 QAH589855 QKD589855 QTZ589855 RDV589855 RNR589855 RXN589855 SHJ589855 SRF589855 TBB589855 TKX589855 TUT589855 UEP589855 UOL589855 UYH589855 VID589855 VRZ589855 WBV589855 WLR589855 WVN589855 F655391 JB655391 SX655391 ACT655391 AMP655391 AWL655391 BGH655391 BQD655391 BZZ655391 CJV655391 CTR655391 DDN655391 DNJ655391 DXF655391 EHB655391 EQX655391 FAT655391 FKP655391 FUL655391 GEH655391 GOD655391 GXZ655391 HHV655391 HRR655391 IBN655391 ILJ655391 IVF655391 JFB655391 JOX655391 JYT655391 KIP655391 KSL655391 LCH655391 LMD655391 LVZ655391 MFV655391 MPR655391 MZN655391 NJJ655391 NTF655391 ODB655391 OMX655391 OWT655391 PGP655391 PQL655391 QAH655391 QKD655391 QTZ655391 RDV655391 RNR655391 RXN655391 SHJ655391 SRF655391 TBB655391 TKX655391 TUT655391 UEP655391 UOL655391 UYH655391 VID655391 VRZ655391 WBV655391 WLR655391 WVN655391 F720927 JB720927 SX720927 ACT720927 AMP720927 AWL720927 BGH720927 BQD720927 BZZ720927 CJV720927 CTR720927 DDN720927 DNJ720927 DXF720927 EHB720927 EQX720927 FAT720927 FKP720927 FUL720927 GEH720927 GOD720927 GXZ720927 HHV720927 HRR720927 IBN720927 ILJ720927 IVF720927 JFB720927 JOX720927 JYT720927 KIP720927 KSL720927 LCH720927 LMD720927 LVZ720927 MFV720927 MPR720927 MZN720927 NJJ720927 NTF720927 ODB720927 OMX720927 OWT720927 PGP720927 PQL720927 QAH720927 QKD720927 QTZ720927 RDV720927 RNR720927 RXN720927 SHJ720927 SRF720927 TBB720927 TKX720927 TUT720927 UEP720927 UOL720927 UYH720927 VID720927 VRZ720927 WBV720927 WLR720927 WVN720927 F786463 JB786463 SX786463 ACT786463 AMP786463 AWL786463 BGH786463 BQD786463 BZZ786463 CJV786463 CTR786463 DDN786463 DNJ786463 DXF786463 EHB786463 EQX786463 FAT786463 FKP786463 FUL786463 GEH786463 GOD786463 GXZ786463 HHV786463 HRR786463 IBN786463 ILJ786463 IVF786463 JFB786463 JOX786463 JYT786463 KIP786463 KSL786463 LCH786463 LMD786463 LVZ786463 MFV786463 MPR786463 MZN786463 NJJ786463 NTF786463 ODB786463 OMX786463 OWT786463 PGP786463 PQL786463 QAH786463 QKD786463 QTZ786463 RDV786463 RNR786463 RXN786463 SHJ786463 SRF786463 TBB786463 TKX786463 TUT786463 UEP786463 UOL786463 UYH786463 VID786463 VRZ786463 WBV786463 WLR786463 WVN786463 F851999 JB851999 SX851999 ACT851999 AMP851999 AWL851999 BGH851999 BQD851999 BZZ851999 CJV851999 CTR851999 DDN851999 DNJ851999 DXF851999 EHB851999 EQX851999 FAT851999 FKP851999 FUL851999 GEH851999 GOD851999 GXZ851999 HHV851999 HRR851999 IBN851999 ILJ851999 IVF851999 JFB851999 JOX851999 JYT851999 KIP851999 KSL851999 LCH851999 LMD851999 LVZ851999 MFV851999 MPR851999 MZN851999 NJJ851999 NTF851999 ODB851999 OMX851999 OWT851999 PGP851999 PQL851999 QAH851999 QKD851999 QTZ851999 RDV851999 RNR851999 RXN851999 SHJ851999 SRF851999 TBB851999 TKX851999 TUT851999 UEP851999 UOL851999 UYH851999 VID851999 VRZ851999 WBV851999 WLR851999 WVN851999 F917535 JB917535 SX917535 ACT917535 AMP917535 AWL917535 BGH917535 BQD917535 BZZ917535 CJV917535 CTR917535 DDN917535 DNJ917535 DXF917535 EHB917535 EQX917535 FAT917535 FKP917535 FUL917535 GEH917535 GOD917535 GXZ917535 HHV917535 HRR917535 IBN917535 ILJ917535 IVF917535 JFB917535 JOX917535 JYT917535 KIP917535 KSL917535 LCH917535 LMD917535 LVZ917535 MFV917535 MPR917535 MZN917535 NJJ917535 NTF917535 ODB917535 OMX917535 OWT917535 PGP917535 PQL917535 QAH917535 QKD917535 QTZ917535 RDV917535 RNR917535 RXN917535 SHJ917535 SRF917535 TBB917535 TKX917535 TUT917535 UEP917535 UOL917535 UYH917535 VID917535 VRZ917535 WBV917535 WLR917535 WVN917535 F983071 JB983071 SX983071 ACT983071 AMP983071 AWL983071 BGH983071 BQD983071 BZZ983071 CJV983071 CTR983071 DDN983071 DNJ983071 DXF983071 EHB983071 EQX983071 FAT983071 FKP983071 FUL983071 GEH983071 GOD983071 GXZ983071 HHV983071 HRR983071 IBN983071 ILJ983071 IVF983071 JFB983071 JOX983071 JYT983071 KIP983071 KSL983071 LCH983071 LMD983071 LVZ983071 MFV983071 MPR983071 MZN983071 NJJ983071 NTF983071 ODB983071 OMX983071 OWT983071 PGP983071 PQL983071 QAH983071 QKD983071 QTZ983071 RDV983071 RNR983071 RXN983071 SHJ983071 SRF983071 TBB983071 TKX983071 TUT983071 UEP983071 UOL983071 UYH983071 VID983071 VRZ983071 WBV983071 WLR983071 WVN983071 G31 JC31 SY31 ACU31 AMQ31 AWM31 BGI31 BQE31 CAA31 CJW31 CTS31 DDO31 DNK31 DXG31 EHC31 EQY31 FAU31 FKQ31 FUM31 GEI31 GOE31 GYA31 HHW31 HRS31 IBO31 ILK31 IVG31 JFC31 JOY31 JYU31 KIQ31 KSM31 LCI31 LME31 LWA31 MFW31 MPS31 MZO31 NJK31 NTG31 ODC31 OMY31 OWU31 PGQ31 PQM31 QAI31 QKE31 QUA31 RDW31 RNS31 RXO31 SHK31 SRG31 TBC31 TKY31 TUU31 UEQ31 UOM31 UYI31 VIE31 VSA31 WBW31 WLS31 WVO31 G65568 JC65568 SY65568 ACU65568 AMQ65568 AWM65568 BGI65568 BQE65568 CAA65568 CJW65568 CTS65568 DDO65568 DNK65568 DXG65568 EHC65568 EQY65568 FAU65568 FKQ65568 FUM65568 GEI65568 GOE65568 GYA65568 HHW65568 HRS65568 IBO65568 ILK65568 IVG65568 JFC65568 JOY65568 JYU65568 KIQ65568 KSM65568 LCI65568 LME65568 LWA65568 MFW65568 MPS65568 MZO65568 NJK65568 NTG65568 ODC65568 OMY65568 OWU65568 PGQ65568 PQM65568 QAI65568 QKE65568 QUA65568 RDW65568 RNS65568 RXO65568 SHK65568 SRG65568 TBC65568 TKY65568 TUU65568 UEQ65568 UOM65568 UYI65568 VIE65568 VSA65568 WBW65568 WLS65568 WVO65568 G131104 JC131104 SY131104 ACU131104 AMQ131104 AWM131104 BGI131104 BQE131104 CAA131104 CJW131104 CTS131104 DDO131104 DNK131104 DXG131104 EHC131104 EQY131104 FAU131104 FKQ131104 FUM131104 GEI131104 GOE131104 GYA131104 HHW131104 HRS131104 IBO131104 ILK131104 IVG131104 JFC131104 JOY131104 JYU131104 KIQ131104 KSM131104 LCI131104 LME131104 LWA131104 MFW131104 MPS131104 MZO131104 NJK131104 NTG131104 ODC131104 OMY131104 OWU131104 PGQ131104 PQM131104 QAI131104 QKE131104 QUA131104 RDW131104 RNS131104 RXO131104 SHK131104 SRG131104 TBC131104 TKY131104 TUU131104 UEQ131104 UOM131104 UYI131104 VIE131104 VSA131104 WBW131104 WLS131104 WVO131104 G196640 JC196640 SY196640 ACU196640 AMQ196640 AWM196640 BGI196640 BQE196640 CAA196640 CJW196640 CTS196640 DDO196640 DNK196640 DXG196640 EHC196640 EQY196640 FAU196640 FKQ196640 FUM196640 GEI196640 GOE196640 GYA196640 HHW196640 HRS196640 IBO196640 ILK196640 IVG196640 JFC196640 JOY196640 JYU196640 KIQ196640 KSM196640 LCI196640 LME196640 LWA196640 MFW196640 MPS196640 MZO196640 NJK196640 NTG196640 ODC196640 OMY196640 OWU196640 PGQ196640 PQM196640 QAI196640 QKE196640 QUA196640 RDW196640 RNS196640 RXO196640 SHK196640 SRG196640 TBC196640 TKY196640 TUU196640 UEQ196640 UOM196640 UYI196640 VIE196640 VSA196640 WBW196640 WLS196640 WVO196640 G262176 JC262176 SY262176 ACU262176 AMQ262176 AWM262176 BGI262176 BQE262176 CAA262176 CJW262176 CTS262176 DDO262176 DNK262176 DXG262176 EHC262176 EQY262176 FAU262176 FKQ262176 FUM262176 GEI262176 GOE262176 GYA262176 HHW262176 HRS262176 IBO262176 ILK262176 IVG262176 JFC262176 JOY262176 JYU262176 KIQ262176 KSM262176 LCI262176 LME262176 LWA262176 MFW262176 MPS262176 MZO262176 NJK262176 NTG262176 ODC262176 OMY262176 OWU262176 PGQ262176 PQM262176 QAI262176 QKE262176 QUA262176 RDW262176 RNS262176 RXO262176 SHK262176 SRG262176 TBC262176 TKY262176 TUU262176 UEQ262176 UOM262176 UYI262176 VIE262176 VSA262176 WBW262176 WLS262176 WVO262176 G327712 JC327712 SY327712 ACU327712 AMQ327712 AWM327712 BGI327712 BQE327712 CAA327712 CJW327712 CTS327712 DDO327712 DNK327712 DXG327712 EHC327712 EQY327712 FAU327712 FKQ327712 FUM327712 GEI327712 GOE327712 GYA327712 HHW327712 HRS327712 IBO327712 ILK327712 IVG327712 JFC327712 JOY327712 JYU327712 KIQ327712 KSM327712 LCI327712 LME327712 LWA327712 MFW327712 MPS327712 MZO327712 NJK327712 NTG327712 ODC327712 OMY327712 OWU327712 PGQ327712 PQM327712 QAI327712 QKE327712 QUA327712 RDW327712 RNS327712 RXO327712 SHK327712 SRG327712 TBC327712 TKY327712 TUU327712 UEQ327712 UOM327712 UYI327712 VIE327712 VSA327712 WBW327712 WLS327712 WVO327712 G393248 JC393248 SY393248 ACU393248 AMQ393248 AWM393248 BGI393248 BQE393248 CAA393248 CJW393248 CTS393248 DDO393248 DNK393248 DXG393248 EHC393248 EQY393248 FAU393248 FKQ393248 FUM393248 GEI393248 GOE393248 GYA393248 HHW393248 HRS393248 IBO393248 ILK393248 IVG393248 JFC393248 JOY393248 JYU393248 KIQ393248 KSM393248 LCI393248 LME393248 LWA393248 MFW393248 MPS393248 MZO393248 NJK393248 NTG393248 ODC393248 OMY393248 OWU393248 PGQ393248 PQM393248 QAI393248 QKE393248 QUA393248 RDW393248 RNS393248 RXO393248 SHK393248 SRG393248 TBC393248 TKY393248 TUU393248 UEQ393248 UOM393248 UYI393248 VIE393248 VSA393248 WBW393248 WLS393248 WVO393248 G458784 JC458784 SY458784 ACU458784 AMQ458784 AWM458784 BGI458784 BQE458784 CAA458784 CJW458784 CTS458784 DDO458784 DNK458784 DXG458784 EHC458784 EQY458784 FAU458784 FKQ458784 FUM458784 GEI458784 GOE458784 GYA458784 HHW458784 HRS458784 IBO458784 ILK458784 IVG458784 JFC458784 JOY458784 JYU458784 KIQ458784 KSM458784 LCI458784 LME458784 LWA458784 MFW458784 MPS458784 MZO458784 NJK458784 NTG458784 ODC458784 OMY458784 OWU458784 PGQ458784 PQM458784 QAI458784 QKE458784 QUA458784 RDW458784 RNS458784 RXO458784 SHK458784 SRG458784 TBC458784 TKY458784 TUU458784 UEQ458784 UOM458784 UYI458784 VIE458784 VSA458784 WBW458784 WLS458784 WVO458784 G524320 JC524320 SY524320 ACU524320 AMQ524320 AWM524320 BGI524320 BQE524320 CAA524320 CJW524320 CTS524320 DDO524320 DNK524320 DXG524320 EHC524320 EQY524320 FAU524320 FKQ524320 FUM524320 GEI524320 GOE524320 GYA524320 HHW524320 HRS524320 IBO524320 ILK524320 IVG524320 JFC524320 JOY524320 JYU524320 KIQ524320 KSM524320 LCI524320 LME524320 LWA524320 MFW524320 MPS524320 MZO524320 NJK524320 NTG524320 ODC524320 OMY524320 OWU524320 PGQ524320 PQM524320 QAI524320 QKE524320 QUA524320 RDW524320 RNS524320 RXO524320 SHK524320 SRG524320 TBC524320 TKY524320 TUU524320 UEQ524320 UOM524320 UYI524320 VIE524320 VSA524320 WBW524320 WLS524320 WVO524320 G589856 JC589856 SY589856 ACU589856 AMQ589856 AWM589856 BGI589856 BQE589856 CAA589856 CJW589856 CTS589856 DDO589856 DNK589856 DXG589856 EHC589856 EQY589856 FAU589856 FKQ589856 FUM589856 GEI589856 GOE589856 GYA589856 HHW589856 HRS589856 IBO589856 ILK589856 IVG589856 JFC589856 JOY589856 JYU589856 KIQ589856 KSM589856 LCI589856 LME589856 LWA589856 MFW589856 MPS589856 MZO589856 NJK589856 NTG589856 ODC589856 OMY589856 OWU589856 PGQ589856 PQM589856 QAI589856 QKE589856 QUA589856 RDW589856 RNS589856 RXO589856 SHK589856 SRG589856 TBC589856 TKY589856 TUU589856 UEQ589856 UOM589856 UYI589856 VIE589856 VSA589856 WBW589856 WLS589856 WVO589856 G655392 JC655392 SY655392 ACU655392 AMQ655392 AWM655392 BGI655392 BQE655392 CAA655392 CJW655392 CTS655392 DDO655392 DNK655392 DXG655392 EHC655392 EQY655392 FAU655392 FKQ655392 FUM655392 GEI655392 GOE655392 GYA655392 HHW655392 HRS655392 IBO655392 ILK655392 IVG655392 JFC655392 JOY655392 JYU655392 KIQ655392 KSM655392 LCI655392 LME655392 LWA655392 MFW655392 MPS655392 MZO655392 NJK655392 NTG655392 ODC655392 OMY655392 OWU655392 PGQ655392 PQM655392 QAI655392 QKE655392 QUA655392 RDW655392 RNS655392 RXO655392 SHK655392 SRG655392 TBC655392 TKY655392 TUU655392 UEQ655392 UOM655392 UYI655392 VIE655392 VSA655392 WBW655392 WLS655392 WVO655392 G720928 JC720928 SY720928 ACU720928 AMQ720928 AWM720928 BGI720928 BQE720928 CAA720928 CJW720928 CTS720928 DDO720928 DNK720928 DXG720928 EHC720928 EQY720928 FAU720928 FKQ720928 FUM720928 GEI720928 GOE720928 GYA720928 HHW720928 HRS720928 IBO720928 ILK720928 IVG720928 JFC720928 JOY720928 JYU720928 KIQ720928 KSM720928 LCI720928 LME720928 LWA720928 MFW720928 MPS720928 MZO720928 NJK720928 NTG720928 ODC720928 OMY720928 OWU720928 PGQ720928 PQM720928 QAI720928 QKE720928 QUA720928 RDW720928 RNS720928 RXO720928 SHK720928 SRG720928 TBC720928 TKY720928 TUU720928 UEQ720928 UOM720928 UYI720928 VIE720928 VSA720928 WBW720928 WLS720928 WVO720928 G786464 JC786464 SY786464 ACU786464 AMQ786464 AWM786464 BGI786464 BQE786464 CAA786464 CJW786464 CTS786464 DDO786464 DNK786464 DXG786464 EHC786464 EQY786464 FAU786464 FKQ786464 FUM786464 GEI786464 GOE786464 GYA786464 HHW786464 HRS786464 IBO786464 ILK786464 IVG786464 JFC786464 JOY786464 JYU786464 KIQ786464 KSM786464 LCI786464 LME786464 LWA786464 MFW786464 MPS786464 MZO786464 NJK786464 NTG786464 ODC786464 OMY786464 OWU786464 PGQ786464 PQM786464 QAI786464 QKE786464 QUA786464 RDW786464 RNS786464 RXO786464 SHK786464 SRG786464 TBC786464 TKY786464 TUU786464 UEQ786464 UOM786464 UYI786464 VIE786464 VSA786464 WBW786464 WLS786464 WVO786464 G852000 JC852000 SY852000 ACU852000 AMQ852000 AWM852000 BGI852000 BQE852000 CAA852000 CJW852000 CTS852000 DDO852000 DNK852000 DXG852000 EHC852000 EQY852000 FAU852000 FKQ852000 FUM852000 GEI852000 GOE852000 GYA852000 HHW852000 HRS852000 IBO852000 ILK852000 IVG852000 JFC852000 JOY852000 JYU852000 KIQ852000 KSM852000 LCI852000 LME852000 LWA852000 MFW852000 MPS852000 MZO852000 NJK852000 NTG852000 ODC852000 OMY852000 OWU852000 PGQ852000 PQM852000 QAI852000 QKE852000 QUA852000 RDW852000 RNS852000 RXO852000 SHK852000 SRG852000 TBC852000 TKY852000 TUU852000 UEQ852000 UOM852000 UYI852000 VIE852000 VSA852000 WBW852000 WLS852000 WVO852000 G917536 JC917536 SY917536 ACU917536 AMQ917536 AWM917536 BGI917536 BQE917536 CAA917536 CJW917536 CTS917536 DDO917536 DNK917536 DXG917536 EHC917536 EQY917536 FAU917536 FKQ917536 FUM917536 GEI917536 GOE917536 GYA917536 HHW917536 HRS917536 IBO917536 ILK917536 IVG917536 JFC917536 JOY917536 JYU917536 KIQ917536 KSM917536 LCI917536 LME917536 LWA917536 MFW917536 MPS917536 MZO917536 NJK917536 NTG917536 ODC917536 OMY917536 OWU917536 PGQ917536 PQM917536 QAI917536 QKE917536 QUA917536 RDW917536 RNS917536 RXO917536 SHK917536 SRG917536 TBC917536 TKY917536 TUU917536 UEQ917536 UOM917536 UYI917536 VIE917536 VSA917536 WBW917536 WLS917536 WVO917536 G983072 JC983072 SY983072 ACU983072 AMQ983072 AWM983072 BGI983072 BQE983072 CAA983072 CJW983072 CTS983072 DDO983072 DNK983072 DXG983072 EHC983072 EQY983072 FAU983072 FKQ983072 FUM983072 GEI983072 GOE983072 GYA983072 HHW983072 HRS983072 IBO983072 ILK983072 IVG983072 JFC983072 JOY983072 JYU983072 KIQ983072 KSM983072 LCI983072 LME983072 LWA983072 MFW983072 MPS983072 MZO983072 NJK983072 NTG983072 ODC983072 OMY983072 OWU983072 PGQ983072 PQM983072 QAI983072 QKE983072 QUA983072 RDW983072 RNS983072 RXO983072 SHK983072 SRG983072 TBC983072 TKY983072 TUU983072 UEQ983072 UOM983072 UYI983072 VIE983072 VSA983072 WBW983072 WLS983072 WVO983072 H4:I4 WVN18:WVN19 WLR18:WLR19 WBV18:WBV19 VRZ18:VRZ19 VID18:VID19 UYH18:UYH19 UOL18:UOL19 UEP18:UEP19 TUT18:TUT19 TKX18:TKX19 TBB18:TBB19 SRF18:SRF19 SHJ18:SHJ19 RXN18:RXN19 RNR18:RNR19 RDV18:RDV19 QTZ18:QTZ19 QKD18:QKD19 QAH18:QAH19 PQL18:PQL19 PGP18:PGP19 OWT18:OWT19 OMX18:OMX19 ODB18:ODB19 NTF18:NTF19 NJJ18:NJJ19 MZN18:MZN19 MPR18:MPR19 MFV18:MFV19 LVZ18:LVZ19 LMD18:LMD19 LCH18:LCH19 KSL18:KSL19 KIP18:KIP19 JYT18:JYT19 JOX18:JOX19 JFB18:JFB19 IVF18:IVF19 ILJ18:ILJ19 IBN18:IBN19 HRR18:HRR19 HHV18:HHV19 GXZ18:GXZ19 GOD18:GOD19 GEH18:GEH19 FUL18:FUL19 FKP18:FKP19 FAT18:FAT19 EQX18:EQX19 EHB18:EHB19 DXF18:DXF19 DNJ18:DNJ19 DDN18:DDN19 CTR18:CTR19 CJV18:CJV19 BZZ18:BZZ19 BQD18:BQD19 BGH18:BGH19 AWL18:AWL19 AMP18:AMP19 ACT18:ACT19 SX18:SX19 JB18:JB19 WVP16:WVP17 WVO15:WVO20 WLT16:WLT17 WLS15:WLS20 WBX16:WBX17 WBW15:WBW20 VSB16:VSB17 VSA15:VSA20 VIF16:VIF17 VIE15:VIE20 UYJ16:UYJ17 UYI15:UYI20 UON16:UON17 UOM15:UOM20 UER16:UER17 UEQ15:UEQ20 TUV16:TUV17 TUU15:TUU20 TKZ16:TKZ17 TKY15:TKY20 TBD16:TBD17 TBC15:TBC20 SRH16:SRH17 SRG15:SRG20 SHL16:SHL17 SHK15:SHK20 RXP16:RXP17 RXO15:RXO20 RNT16:RNT17 RNS15:RNS20 RDX16:RDX17 RDW15:RDW20 QUB16:QUB17 QUA15:QUA20 QKF16:QKF17 QKE15:QKE20 QAJ16:QAJ17 QAI15:QAI20 PQN16:PQN17 PQM15:PQM20 PGR16:PGR17 PGQ15:PGQ20 OWV16:OWV17 OWU15:OWU20 OMZ16:OMZ17 OMY15:OMY20 ODD16:ODD17 ODC15:ODC20 NTH16:NTH17 NTG15:NTG20 NJL16:NJL17 NJK15:NJK20 MZP16:MZP17 MZO15:MZO20 MPT16:MPT17 MPS15:MPS20 MFX16:MFX17 MFW15:MFW20 LWB16:LWB17 LWA15:LWA20 LMF16:LMF17 LME15:LME20 LCJ16:LCJ17 LCI15:LCI20 KSN16:KSN17 KSM15:KSM20 KIR16:KIR17 KIQ15:KIQ20 JYV16:JYV17 JYU15:JYU20 JOZ16:JOZ17 JOY15:JOY20 JFD16:JFD17 JFC15:JFC20 IVH16:IVH17 IVG15:IVG20 ILL16:ILL17 ILK15:ILK20 IBP16:IBP17 IBO15:IBO20 HRT16:HRT17 HRS15:HRS20 HHX16:HHX17 HHW15:HHW20 GYB16:GYB17 GYA15:GYA20 GOF16:GOF17 GOE15:GOE20 GEJ16:GEJ17 GEI15:GEI20 FUN16:FUN17 FUM15:FUM20 FKR16:FKR17 FKQ15:FKQ20 FAV16:FAV17 FAU15:FAU20 EQZ16:EQZ17 EQY15:EQY20 EHD16:EHD17 EHC15:EHC20 DXH16:DXH17 DXG15:DXG20 DNL16:DNL17 DNK15:DNK20 DDP16:DDP17 DDO15:DDO20 CTT16:CTT17 CTS15:CTS20 CJX16:CJX17 CJW15:CJW20 CAB16:CAB17 CAA15:CAA20 BQF16:BQF17 BQE15:BQE20 BGJ16:BGJ17 BGI15:BGI20 AWN16:AWN17 AWM15:AWM20 AMR16:AMR17 AMQ15:AMQ20 ACV16:ACV17 ACU15:ACU20 SZ16:SZ17 SY15:SY20 JD16:JD17 JC15:JC20</xm:sqref>
        </x14:dataValidation>
        <x14:dataValidation type="decimal" allowBlank="1" showInputMessage="1" showErrorMessage="1" error="Please enter an amount between -10,000,000 and 10,000,000." xr:uid="{124C9A4C-D65F-9B41-8CF2-D0479F3452E1}">
          <x14:formula1>
            <xm:f>-10000000</xm:f>
          </x14:formula1>
          <x14:formula2>
            <xm:f>10000000</xm:f>
          </x14:formula2>
          <xm:sqref>J36 JB37 SX37 ACT37 AMP37 AWL37 BGH37 BQD37 BZZ37 CJV37 CTR37 DDN37 DNJ37 DXF37 EHB37 EQX37 FAT37 FKP37 FUL37 GEH37 GOD37 GXZ37 HHV37 HRR37 IBN37 ILJ37 IVF37 JFB37 JOX37 JYT37 KIP37 KSL37 LCH37 LMD37 LVZ37 MFV37 MPR37 MZN37 NJJ37 NTF37 ODB37 OMX37 OWT37 PGP37 PQL37 QAH37 QKD37 QTZ37 RDV37 RNR37 RXN37 SHJ37 SRF37 TBB37 TKX37 TUT37 UEP37 UOL37 UYH37 VID37 VRZ37 WBV37 WLR37 WVN37 F65573 JB65573 SX65573 ACT65573 AMP65573 AWL65573 BGH65573 BQD65573 BZZ65573 CJV65573 CTR65573 DDN65573 DNJ65573 DXF65573 EHB65573 EQX65573 FAT65573 FKP65573 FUL65573 GEH65573 GOD65573 GXZ65573 HHV65573 HRR65573 IBN65573 ILJ65573 IVF65573 JFB65573 JOX65573 JYT65573 KIP65573 KSL65573 LCH65573 LMD65573 LVZ65573 MFV65573 MPR65573 MZN65573 NJJ65573 NTF65573 ODB65573 OMX65573 OWT65573 PGP65573 PQL65573 QAH65573 QKD65573 QTZ65573 RDV65573 RNR65573 RXN65573 SHJ65573 SRF65573 TBB65573 TKX65573 TUT65573 UEP65573 UOL65573 UYH65573 VID65573 VRZ65573 WBV65573 WLR65573 WVN65573 F131109 JB131109 SX131109 ACT131109 AMP131109 AWL131109 BGH131109 BQD131109 BZZ131109 CJV131109 CTR131109 DDN131109 DNJ131109 DXF131109 EHB131109 EQX131109 FAT131109 FKP131109 FUL131109 GEH131109 GOD131109 GXZ131109 HHV131109 HRR131109 IBN131109 ILJ131109 IVF131109 JFB131109 JOX131109 JYT131109 KIP131109 KSL131109 LCH131109 LMD131109 LVZ131109 MFV131109 MPR131109 MZN131109 NJJ131109 NTF131109 ODB131109 OMX131109 OWT131109 PGP131109 PQL131109 QAH131109 QKD131109 QTZ131109 RDV131109 RNR131109 RXN131109 SHJ131109 SRF131109 TBB131109 TKX131109 TUT131109 UEP131109 UOL131109 UYH131109 VID131109 VRZ131109 WBV131109 WLR131109 WVN131109 F196645 JB196645 SX196645 ACT196645 AMP196645 AWL196645 BGH196645 BQD196645 BZZ196645 CJV196645 CTR196645 DDN196645 DNJ196645 DXF196645 EHB196645 EQX196645 FAT196645 FKP196645 FUL196645 GEH196645 GOD196645 GXZ196645 HHV196645 HRR196645 IBN196645 ILJ196645 IVF196645 JFB196645 JOX196645 JYT196645 KIP196645 KSL196645 LCH196645 LMD196645 LVZ196645 MFV196645 MPR196645 MZN196645 NJJ196645 NTF196645 ODB196645 OMX196645 OWT196645 PGP196645 PQL196645 QAH196645 QKD196645 QTZ196645 RDV196645 RNR196645 RXN196645 SHJ196645 SRF196645 TBB196645 TKX196645 TUT196645 UEP196645 UOL196645 UYH196645 VID196645 VRZ196645 WBV196645 WLR196645 WVN196645 F262181 JB262181 SX262181 ACT262181 AMP262181 AWL262181 BGH262181 BQD262181 BZZ262181 CJV262181 CTR262181 DDN262181 DNJ262181 DXF262181 EHB262181 EQX262181 FAT262181 FKP262181 FUL262181 GEH262181 GOD262181 GXZ262181 HHV262181 HRR262181 IBN262181 ILJ262181 IVF262181 JFB262181 JOX262181 JYT262181 KIP262181 KSL262181 LCH262181 LMD262181 LVZ262181 MFV262181 MPR262181 MZN262181 NJJ262181 NTF262181 ODB262181 OMX262181 OWT262181 PGP262181 PQL262181 QAH262181 QKD262181 QTZ262181 RDV262181 RNR262181 RXN262181 SHJ262181 SRF262181 TBB262181 TKX262181 TUT262181 UEP262181 UOL262181 UYH262181 VID262181 VRZ262181 WBV262181 WLR262181 WVN262181 F327717 JB327717 SX327717 ACT327717 AMP327717 AWL327717 BGH327717 BQD327717 BZZ327717 CJV327717 CTR327717 DDN327717 DNJ327717 DXF327717 EHB327717 EQX327717 FAT327717 FKP327717 FUL327717 GEH327717 GOD327717 GXZ327717 HHV327717 HRR327717 IBN327717 ILJ327717 IVF327717 JFB327717 JOX327717 JYT327717 KIP327717 KSL327717 LCH327717 LMD327717 LVZ327717 MFV327717 MPR327717 MZN327717 NJJ327717 NTF327717 ODB327717 OMX327717 OWT327717 PGP327717 PQL327717 QAH327717 QKD327717 QTZ327717 RDV327717 RNR327717 RXN327717 SHJ327717 SRF327717 TBB327717 TKX327717 TUT327717 UEP327717 UOL327717 UYH327717 VID327717 VRZ327717 WBV327717 WLR327717 WVN327717 F393253 JB393253 SX393253 ACT393253 AMP393253 AWL393253 BGH393253 BQD393253 BZZ393253 CJV393253 CTR393253 DDN393253 DNJ393253 DXF393253 EHB393253 EQX393253 FAT393253 FKP393253 FUL393253 GEH393253 GOD393253 GXZ393253 HHV393253 HRR393253 IBN393253 ILJ393253 IVF393253 JFB393253 JOX393253 JYT393253 KIP393253 KSL393253 LCH393253 LMD393253 LVZ393253 MFV393253 MPR393253 MZN393253 NJJ393253 NTF393253 ODB393253 OMX393253 OWT393253 PGP393253 PQL393253 QAH393253 QKD393253 QTZ393253 RDV393253 RNR393253 RXN393253 SHJ393253 SRF393253 TBB393253 TKX393253 TUT393253 UEP393253 UOL393253 UYH393253 VID393253 VRZ393253 WBV393253 WLR393253 WVN393253 F458789 JB458789 SX458789 ACT458789 AMP458789 AWL458789 BGH458789 BQD458789 BZZ458789 CJV458789 CTR458789 DDN458789 DNJ458789 DXF458789 EHB458789 EQX458789 FAT458789 FKP458789 FUL458789 GEH458789 GOD458789 GXZ458789 HHV458789 HRR458789 IBN458789 ILJ458789 IVF458789 JFB458789 JOX458789 JYT458789 KIP458789 KSL458789 LCH458789 LMD458789 LVZ458789 MFV458789 MPR458789 MZN458789 NJJ458789 NTF458789 ODB458789 OMX458789 OWT458789 PGP458789 PQL458789 QAH458789 QKD458789 QTZ458789 RDV458789 RNR458789 RXN458789 SHJ458789 SRF458789 TBB458789 TKX458789 TUT458789 UEP458789 UOL458789 UYH458789 VID458789 VRZ458789 WBV458789 WLR458789 WVN458789 F524325 JB524325 SX524325 ACT524325 AMP524325 AWL524325 BGH524325 BQD524325 BZZ524325 CJV524325 CTR524325 DDN524325 DNJ524325 DXF524325 EHB524325 EQX524325 FAT524325 FKP524325 FUL524325 GEH524325 GOD524325 GXZ524325 HHV524325 HRR524325 IBN524325 ILJ524325 IVF524325 JFB524325 JOX524325 JYT524325 KIP524325 KSL524325 LCH524325 LMD524325 LVZ524325 MFV524325 MPR524325 MZN524325 NJJ524325 NTF524325 ODB524325 OMX524325 OWT524325 PGP524325 PQL524325 QAH524325 QKD524325 QTZ524325 RDV524325 RNR524325 RXN524325 SHJ524325 SRF524325 TBB524325 TKX524325 TUT524325 UEP524325 UOL524325 UYH524325 VID524325 VRZ524325 WBV524325 WLR524325 WVN524325 F589861 JB589861 SX589861 ACT589861 AMP589861 AWL589861 BGH589861 BQD589861 BZZ589861 CJV589861 CTR589861 DDN589861 DNJ589861 DXF589861 EHB589861 EQX589861 FAT589861 FKP589861 FUL589861 GEH589861 GOD589861 GXZ589861 HHV589861 HRR589861 IBN589861 ILJ589861 IVF589861 JFB589861 JOX589861 JYT589861 KIP589861 KSL589861 LCH589861 LMD589861 LVZ589861 MFV589861 MPR589861 MZN589861 NJJ589861 NTF589861 ODB589861 OMX589861 OWT589861 PGP589861 PQL589861 QAH589861 QKD589861 QTZ589861 RDV589861 RNR589861 RXN589861 SHJ589861 SRF589861 TBB589861 TKX589861 TUT589861 UEP589861 UOL589861 UYH589861 VID589861 VRZ589861 WBV589861 WLR589861 WVN589861 F655397 JB655397 SX655397 ACT655397 AMP655397 AWL655397 BGH655397 BQD655397 BZZ655397 CJV655397 CTR655397 DDN655397 DNJ655397 DXF655397 EHB655397 EQX655397 FAT655397 FKP655397 FUL655397 GEH655397 GOD655397 GXZ655397 HHV655397 HRR655397 IBN655397 ILJ655397 IVF655397 JFB655397 JOX655397 JYT655397 KIP655397 KSL655397 LCH655397 LMD655397 LVZ655397 MFV655397 MPR655397 MZN655397 NJJ655397 NTF655397 ODB655397 OMX655397 OWT655397 PGP655397 PQL655397 QAH655397 QKD655397 QTZ655397 RDV655397 RNR655397 RXN655397 SHJ655397 SRF655397 TBB655397 TKX655397 TUT655397 UEP655397 UOL655397 UYH655397 VID655397 VRZ655397 WBV655397 WLR655397 WVN655397 F720933 JB720933 SX720933 ACT720933 AMP720933 AWL720933 BGH720933 BQD720933 BZZ720933 CJV720933 CTR720933 DDN720933 DNJ720933 DXF720933 EHB720933 EQX720933 FAT720933 FKP720933 FUL720933 GEH720933 GOD720933 GXZ720933 HHV720933 HRR720933 IBN720933 ILJ720933 IVF720933 JFB720933 JOX720933 JYT720933 KIP720933 KSL720933 LCH720933 LMD720933 LVZ720933 MFV720933 MPR720933 MZN720933 NJJ720933 NTF720933 ODB720933 OMX720933 OWT720933 PGP720933 PQL720933 QAH720933 QKD720933 QTZ720933 RDV720933 RNR720933 RXN720933 SHJ720933 SRF720933 TBB720933 TKX720933 TUT720933 UEP720933 UOL720933 UYH720933 VID720933 VRZ720933 WBV720933 WLR720933 WVN720933 F786469 JB786469 SX786469 ACT786469 AMP786469 AWL786469 BGH786469 BQD786469 BZZ786469 CJV786469 CTR786469 DDN786469 DNJ786469 DXF786469 EHB786469 EQX786469 FAT786469 FKP786469 FUL786469 GEH786469 GOD786469 GXZ786469 HHV786469 HRR786469 IBN786469 ILJ786469 IVF786469 JFB786469 JOX786469 JYT786469 KIP786469 KSL786469 LCH786469 LMD786469 LVZ786469 MFV786469 MPR786469 MZN786469 NJJ786469 NTF786469 ODB786469 OMX786469 OWT786469 PGP786469 PQL786469 QAH786469 QKD786469 QTZ786469 RDV786469 RNR786469 RXN786469 SHJ786469 SRF786469 TBB786469 TKX786469 TUT786469 UEP786469 UOL786469 UYH786469 VID786469 VRZ786469 WBV786469 WLR786469 WVN786469 F852005 JB852005 SX852005 ACT852005 AMP852005 AWL852005 BGH852005 BQD852005 BZZ852005 CJV852005 CTR852005 DDN852005 DNJ852005 DXF852005 EHB852005 EQX852005 FAT852005 FKP852005 FUL852005 GEH852005 GOD852005 GXZ852005 HHV852005 HRR852005 IBN852005 ILJ852005 IVF852005 JFB852005 JOX852005 JYT852005 KIP852005 KSL852005 LCH852005 LMD852005 LVZ852005 MFV852005 MPR852005 MZN852005 NJJ852005 NTF852005 ODB852005 OMX852005 OWT852005 PGP852005 PQL852005 QAH852005 QKD852005 QTZ852005 RDV852005 RNR852005 RXN852005 SHJ852005 SRF852005 TBB852005 TKX852005 TUT852005 UEP852005 UOL852005 UYH852005 VID852005 VRZ852005 WBV852005 WLR852005 WVN852005 F917541 JB917541 SX917541 ACT917541 AMP917541 AWL917541 BGH917541 BQD917541 BZZ917541 CJV917541 CTR917541 DDN917541 DNJ917541 DXF917541 EHB917541 EQX917541 FAT917541 FKP917541 FUL917541 GEH917541 GOD917541 GXZ917541 HHV917541 HRR917541 IBN917541 ILJ917541 IVF917541 JFB917541 JOX917541 JYT917541 KIP917541 KSL917541 LCH917541 LMD917541 LVZ917541 MFV917541 MPR917541 MZN917541 NJJ917541 NTF917541 ODB917541 OMX917541 OWT917541 PGP917541 PQL917541 QAH917541 QKD917541 QTZ917541 RDV917541 RNR917541 RXN917541 SHJ917541 SRF917541 TBB917541 TKX917541 TUT917541 UEP917541 UOL917541 UYH917541 VID917541 VRZ917541 WBV917541 WLR917541 WVN917541 F983077 JB983077 SX983077 ACT983077 AMP983077 AWL983077 BGH983077 BQD983077 BZZ983077 CJV983077 CTR983077 DDN983077 DNJ983077 DXF983077 EHB983077 EQX983077 FAT983077 FKP983077 FUL983077 GEH983077 GOD983077 GXZ983077 HHV983077 HRR983077 IBN983077 ILJ983077 IVF983077 JFB983077 JOX983077 JYT983077 KIP983077 KSL983077 LCH983077 LMD983077 LVZ983077 MFV983077 MPR983077 MZN983077 NJJ983077 NTF983077 ODB983077 OMX983077 OWT983077 PGP983077 PQL983077 QAH983077 QKD983077 QTZ983077 RDV983077 RNR983077 RXN983077 SHJ983077 SRF983077 TBB983077 TKX983077 TUT983077 UEP983077 UOL983077 UYH983077 VID983077 VRZ983077 WBV983077 WLR983077 WVN983077 F20:F21 JB20:JB21 SX20:SX21 ACT20:ACT21 AMP20:AMP21 AWL20:AWL21 BGH20:BGH21 BQD20:BQD21 BZZ20:BZZ21 CJV20:CJV21 CTR20:CTR21 DDN20:DDN21 DNJ20:DNJ21 DXF20:DXF21 EHB20:EHB21 EQX20:EQX21 FAT20:FAT21 FKP20:FKP21 FUL20:FUL21 GEH20:GEH21 GOD20:GOD21 GXZ20:GXZ21 HHV20:HHV21 HRR20:HRR21 IBN20:IBN21 ILJ20:ILJ21 IVF20:IVF21 JFB20:JFB21 JOX20:JOX21 JYT20:JYT21 KIP20:KIP21 KSL20:KSL21 LCH20:LCH21 LMD20:LMD21 LVZ20:LVZ21 MFV20:MFV21 MPR20:MPR21 MZN20:MZN21 NJJ20:NJJ21 NTF20:NTF21 ODB20:ODB21 OMX20:OMX21 OWT20:OWT21 PGP20:PGP21 PQL20:PQL21 QAH20:QAH21 QKD20:QKD21 QTZ20:QTZ21 RDV20:RDV21 RNR20:RNR21 RXN20:RXN21 SHJ20:SHJ21 SRF20:SRF21 TBB20:TBB21 TKX20:TKX21 TUT20:TUT21 UEP20:UEP21 UOL20:UOL21 UYH20:UYH21 VID20:VID21 VRZ20:VRZ21 WBV20:WBV21 WLR20:WLR21 WVN20:WVN21 F65559:F65560 JB65559:JB65560 SX65559:SX65560 ACT65559:ACT65560 AMP65559:AMP65560 AWL65559:AWL65560 BGH65559:BGH65560 BQD65559:BQD65560 BZZ65559:BZZ65560 CJV65559:CJV65560 CTR65559:CTR65560 DDN65559:DDN65560 DNJ65559:DNJ65560 DXF65559:DXF65560 EHB65559:EHB65560 EQX65559:EQX65560 FAT65559:FAT65560 FKP65559:FKP65560 FUL65559:FUL65560 GEH65559:GEH65560 GOD65559:GOD65560 GXZ65559:GXZ65560 HHV65559:HHV65560 HRR65559:HRR65560 IBN65559:IBN65560 ILJ65559:ILJ65560 IVF65559:IVF65560 JFB65559:JFB65560 JOX65559:JOX65560 JYT65559:JYT65560 KIP65559:KIP65560 KSL65559:KSL65560 LCH65559:LCH65560 LMD65559:LMD65560 LVZ65559:LVZ65560 MFV65559:MFV65560 MPR65559:MPR65560 MZN65559:MZN65560 NJJ65559:NJJ65560 NTF65559:NTF65560 ODB65559:ODB65560 OMX65559:OMX65560 OWT65559:OWT65560 PGP65559:PGP65560 PQL65559:PQL65560 QAH65559:QAH65560 QKD65559:QKD65560 QTZ65559:QTZ65560 RDV65559:RDV65560 RNR65559:RNR65560 RXN65559:RXN65560 SHJ65559:SHJ65560 SRF65559:SRF65560 TBB65559:TBB65560 TKX65559:TKX65560 TUT65559:TUT65560 UEP65559:UEP65560 UOL65559:UOL65560 UYH65559:UYH65560 VID65559:VID65560 VRZ65559:VRZ65560 WBV65559:WBV65560 WLR65559:WLR65560 WVN65559:WVN65560 F131095:F131096 JB131095:JB131096 SX131095:SX131096 ACT131095:ACT131096 AMP131095:AMP131096 AWL131095:AWL131096 BGH131095:BGH131096 BQD131095:BQD131096 BZZ131095:BZZ131096 CJV131095:CJV131096 CTR131095:CTR131096 DDN131095:DDN131096 DNJ131095:DNJ131096 DXF131095:DXF131096 EHB131095:EHB131096 EQX131095:EQX131096 FAT131095:FAT131096 FKP131095:FKP131096 FUL131095:FUL131096 GEH131095:GEH131096 GOD131095:GOD131096 GXZ131095:GXZ131096 HHV131095:HHV131096 HRR131095:HRR131096 IBN131095:IBN131096 ILJ131095:ILJ131096 IVF131095:IVF131096 JFB131095:JFB131096 JOX131095:JOX131096 JYT131095:JYT131096 KIP131095:KIP131096 KSL131095:KSL131096 LCH131095:LCH131096 LMD131095:LMD131096 LVZ131095:LVZ131096 MFV131095:MFV131096 MPR131095:MPR131096 MZN131095:MZN131096 NJJ131095:NJJ131096 NTF131095:NTF131096 ODB131095:ODB131096 OMX131095:OMX131096 OWT131095:OWT131096 PGP131095:PGP131096 PQL131095:PQL131096 QAH131095:QAH131096 QKD131095:QKD131096 QTZ131095:QTZ131096 RDV131095:RDV131096 RNR131095:RNR131096 RXN131095:RXN131096 SHJ131095:SHJ131096 SRF131095:SRF131096 TBB131095:TBB131096 TKX131095:TKX131096 TUT131095:TUT131096 UEP131095:UEP131096 UOL131095:UOL131096 UYH131095:UYH131096 VID131095:VID131096 VRZ131095:VRZ131096 WBV131095:WBV131096 WLR131095:WLR131096 WVN131095:WVN131096 F196631:F196632 JB196631:JB196632 SX196631:SX196632 ACT196631:ACT196632 AMP196631:AMP196632 AWL196631:AWL196632 BGH196631:BGH196632 BQD196631:BQD196632 BZZ196631:BZZ196632 CJV196631:CJV196632 CTR196631:CTR196632 DDN196631:DDN196632 DNJ196631:DNJ196632 DXF196631:DXF196632 EHB196631:EHB196632 EQX196631:EQX196632 FAT196631:FAT196632 FKP196631:FKP196632 FUL196631:FUL196632 GEH196631:GEH196632 GOD196631:GOD196632 GXZ196631:GXZ196632 HHV196631:HHV196632 HRR196631:HRR196632 IBN196631:IBN196632 ILJ196631:ILJ196632 IVF196631:IVF196632 JFB196631:JFB196632 JOX196631:JOX196632 JYT196631:JYT196632 KIP196631:KIP196632 KSL196631:KSL196632 LCH196631:LCH196632 LMD196631:LMD196632 LVZ196631:LVZ196632 MFV196631:MFV196632 MPR196631:MPR196632 MZN196631:MZN196632 NJJ196631:NJJ196632 NTF196631:NTF196632 ODB196631:ODB196632 OMX196631:OMX196632 OWT196631:OWT196632 PGP196631:PGP196632 PQL196631:PQL196632 QAH196631:QAH196632 QKD196631:QKD196632 QTZ196631:QTZ196632 RDV196631:RDV196632 RNR196631:RNR196632 RXN196631:RXN196632 SHJ196631:SHJ196632 SRF196631:SRF196632 TBB196631:TBB196632 TKX196631:TKX196632 TUT196631:TUT196632 UEP196631:UEP196632 UOL196631:UOL196632 UYH196631:UYH196632 VID196631:VID196632 VRZ196631:VRZ196632 WBV196631:WBV196632 WLR196631:WLR196632 WVN196631:WVN196632 F262167:F262168 JB262167:JB262168 SX262167:SX262168 ACT262167:ACT262168 AMP262167:AMP262168 AWL262167:AWL262168 BGH262167:BGH262168 BQD262167:BQD262168 BZZ262167:BZZ262168 CJV262167:CJV262168 CTR262167:CTR262168 DDN262167:DDN262168 DNJ262167:DNJ262168 DXF262167:DXF262168 EHB262167:EHB262168 EQX262167:EQX262168 FAT262167:FAT262168 FKP262167:FKP262168 FUL262167:FUL262168 GEH262167:GEH262168 GOD262167:GOD262168 GXZ262167:GXZ262168 HHV262167:HHV262168 HRR262167:HRR262168 IBN262167:IBN262168 ILJ262167:ILJ262168 IVF262167:IVF262168 JFB262167:JFB262168 JOX262167:JOX262168 JYT262167:JYT262168 KIP262167:KIP262168 KSL262167:KSL262168 LCH262167:LCH262168 LMD262167:LMD262168 LVZ262167:LVZ262168 MFV262167:MFV262168 MPR262167:MPR262168 MZN262167:MZN262168 NJJ262167:NJJ262168 NTF262167:NTF262168 ODB262167:ODB262168 OMX262167:OMX262168 OWT262167:OWT262168 PGP262167:PGP262168 PQL262167:PQL262168 QAH262167:QAH262168 QKD262167:QKD262168 QTZ262167:QTZ262168 RDV262167:RDV262168 RNR262167:RNR262168 RXN262167:RXN262168 SHJ262167:SHJ262168 SRF262167:SRF262168 TBB262167:TBB262168 TKX262167:TKX262168 TUT262167:TUT262168 UEP262167:UEP262168 UOL262167:UOL262168 UYH262167:UYH262168 VID262167:VID262168 VRZ262167:VRZ262168 WBV262167:WBV262168 WLR262167:WLR262168 WVN262167:WVN262168 F327703:F327704 JB327703:JB327704 SX327703:SX327704 ACT327703:ACT327704 AMP327703:AMP327704 AWL327703:AWL327704 BGH327703:BGH327704 BQD327703:BQD327704 BZZ327703:BZZ327704 CJV327703:CJV327704 CTR327703:CTR327704 DDN327703:DDN327704 DNJ327703:DNJ327704 DXF327703:DXF327704 EHB327703:EHB327704 EQX327703:EQX327704 FAT327703:FAT327704 FKP327703:FKP327704 FUL327703:FUL327704 GEH327703:GEH327704 GOD327703:GOD327704 GXZ327703:GXZ327704 HHV327703:HHV327704 HRR327703:HRR327704 IBN327703:IBN327704 ILJ327703:ILJ327704 IVF327703:IVF327704 JFB327703:JFB327704 JOX327703:JOX327704 JYT327703:JYT327704 KIP327703:KIP327704 KSL327703:KSL327704 LCH327703:LCH327704 LMD327703:LMD327704 LVZ327703:LVZ327704 MFV327703:MFV327704 MPR327703:MPR327704 MZN327703:MZN327704 NJJ327703:NJJ327704 NTF327703:NTF327704 ODB327703:ODB327704 OMX327703:OMX327704 OWT327703:OWT327704 PGP327703:PGP327704 PQL327703:PQL327704 QAH327703:QAH327704 QKD327703:QKD327704 QTZ327703:QTZ327704 RDV327703:RDV327704 RNR327703:RNR327704 RXN327703:RXN327704 SHJ327703:SHJ327704 SRF327703:SRF327704 TBB327703:TBB327704 TKX327703:TKX327704 TUT327703:TUT327704 UEP327703:UEP327704 UOL327703:UOL327704 UYH327703:UYH327704 VID327703:VID327704 VRZ327703:VRZ327704 WBV327703:WBV327704 WLR327703:WLR327704 WVN327703:WVN327704 F393239:F393240 JB393239:JB393240 SX393239:SX393240 ACT393239:ACT393240 AMP393239:AMP393240 AWL393239:AWL393240 BGH393239:BGH393240 BQD393239:BQD393240 BZZ393239:BZZ393240 CJV393239:CJV393240 CTR393239:CTR393240 DDN393239:DDN393240 DNJ393239:DNJ393240 DXF393239:DXF393240 EHB393239:EHB393240 EQX393239:EQX393240 FAT393239:FAT393240 FKP393239:FKP393240 FUL393239:FUL393240 GEH393239:GEH393240 GOD393239:GOD393240 GXZ393239:GXZ393240 HHV393239:HHV393240 HRR393239:HRR393240 IBN393239:IBN393240 ILJ393239:ILJ393240 IVF393239:IVF393240 JFB393239:JFB393240 JOX393239:JOX393240 JYT393239:JYT393240 KIP393239:KIP393240 KSL393239:KSL393240 LCH393239:LCH393240 LMD393239:LMD393240 LVZ393239:LVZ393240 MFV393239:MFV393240 MPR393239:MPR393240 MZN393239:MZN393240 NJJ393239:NJJ393240 NTF393239:NTF393240 ODB393239:ODB393240 OMX393239:OMX393240 OWT393239:OWT393240 PGP393239:PGP393240 PQL393239:PQL393240 QAH393239:QAH393240 QKD393239:QKD393240 QTZ393239:QTZ393240 RDV393239:RDV393240 RNR393239:RNR393240 RXN393239:RXN393240 SHJ393239:SHJ393240 SRF393239:SRF393240 TBB393239:TBB393240 TKX393239:TKX393240 TUT393239:TUT393240 UEP393239:UEP393240 UOL393239:UOL393240 UYH393239:UYH393240 VID393239:VID393240 VRZ393239:VRZ393240 WBV393239:WBV393240 WLR393239:WLR393240 WVN393239:WVN393240 F458775:F458776 JB458775:JB458776 SX458775:SX458776 ACT458775:ACT458776 AMP458775:AMP458776 AWL458775:AWL458776 BGH458775:BGH458776 BQD458775:BQD458776 BZZ458775:BZZ458776 CJV458775:CJV458776 CTR458775:CTR458776 DDN458775:DDN458776 DNJ458775:DNJ458776 DXF458775:DXF458776 EHB458775:EHB458776 EQX458775:EQX458776 FAT458775:FAT458776 FKP458775:FKP458776 FUL458775:FUL458776 GEH458775:GEH458776 GOD458775:GOD458776 GXZ458775:GXZ458776 HHV458775:HHV458776 HRR458775:HRR458776 IBN458775:IBN458776 ILJ458775:ILJ458776 IVF458775:IVF458776 JFB458775:JFB458776 JOX458775:JOX458776 JYT458775:JYT458776 KIP458775:KIP458776 KSL458775:KSL458776 LCH458775:LCH458776 LMD458775:LMD458776 LVZ458775:LVZ458776 MFV458775:MFV458776 MPR458775:MPR458776 MZN458775:MZN458776 NJJ458775:NJJ458776 NTF458775:NTF458776 ODB458775:ODB458776 OMX458775:OMX458776 OWT458775:OWT458776 PGP458775:PGP458776 PQL458775:PQL458776 QAH458775:QAH458776 QKD458775:QKD458776 QTZ458775:QTZ458776 RDV458775:RDV458776 RNR458775:RNR458776 RXN458775:RXN458776 SHJ458775:SHJ458776 SRF458775:SRF458776 TBB458775:TBB458776 TKX458775:TKX458776 TUT458775:TUT458776 UEP458775:UEP458776 UOL458775:UOL458776 UYH458775:UYH458776 VID458775:VID458776 VRZ458775:VRZ458776 WBV458775:WBV458776 WLR458775:WLR458776 WVN458775:WVN458776 F524311:F524312 JB524311:JB524312 SX524311:SX524312 ACT524311:ACT524312 AMP524311:AMP524312 AWL524311:AWL524312 BGH524311:BGH524312 BQD524311:BQD524312 BZZ524311:BZZ524312 CJV524311:CJV524312 CTR524311:CTR524312 DDN524311:DDN524312 DNJ524311:DNJ524312 DXF524311:DXF524312 EHB524311:EHB524312 EQX524311:EQX524312 FAT524311:FAT524312 FKP524311:FKP524312 FUL524311:FUL524312 GEH524311:GEH524312 GOD524311:GOD524312 GXZ524311:GXZ524312 HHV524311:HHV524312 HRR524311:HRR524312 IBN524311:IBN524312 ILJ524311:ILJ524312 IVF524311:IVF524312 JFB524311:JFB524312 JOX524311:JOX524312 JYT524311:JYT524312 KIP524311:KIP524312 KSL524311:KSL524312 LCH524311:LCH524312 LMD524311:LMD524312 LVZ524311:LVZ524312 MFV524311:MFV524312 MPR524311:MPR524312 MZN524311:MZN524312 NJJ524311:NJJ524312 NTF524311:NTF524312 ODB524311:ODB524312 OMX524311:OMX524312 OWT524311:OWT524312 PGP524311:PGP524312 PQL524311:PQL524312 QAH524311:QAH524312 QKD524311:QKD524312 QTZ524311:QTZ524312 RDV524311:RDV524312 RNR524311:RNR524312 RXN524311:RXN524312 SHJ524311:SHJ524312 SRF524311:SRF524312 TBB524311:TBB524312 TKX524311:TKX524312 TUT524311:TUT524312 UEP524311:UEP524312 UOL524311:UOL524312 UYH524311:UYH524312 VID524311:VID524312 VRZ524311:VRZ524312 WBV524311:WBV524312 WLR524311:WLR524312 WVN524311:WVN524312 F589847:F589848 JB589847:JB589848 SX589847:SX589848 ACT589847:ACT589848 AMP589847:AMP589848 AWL589847:AWL589848 BGH589847:BGH589848 BQD589847:BQD589848 BZZ589847:BZZ589848 CJV589847:CJV589848 CTR589847:CTR589848 DDN589847:DDN589848 DNJ589847:DNJ589848 DXF589847:DXF589848 EHB589847:EHB589848 EQX589847:EQX589848 FAT589847:FAT589848 FKP589847:FKP589848 FUL589847:FUL589848 GEH589847:GEH589848 GOD589847:GOD589848 GXZ589847:GXZ589848 HHV589847:HHV589848 HRR589847:HRR589848 IBN589847:IBN589848 ILJ589847:ILJ589848 IVF589847:IVF589848 JFB589847:JFB589848 JOX589847:JOX589848 JYT589847:JYT589848 KIP589847:KIP589848 KSL589847:KSL589848 LCH589847:LCH589848 LMD589847:LMD589848 LVZ589847:LVZ589848 MFV589847:MFV589848 MPR589847:MPR589848 MZN589847:MZN589848 NJJ589847:NJJ589848 NTF589847:NTF589848 ODB589847:ODB589848 OMX589847:OMX589848 OWT589847:OWT589848 PGP589847:PGP589848 PQL589847:PQL589848 QAH589847:QAH589848 QKD589847:QKD589848 QTZ589847:QTZ589848 RDV589847:RDV589848 RNR589847:RNR589848 RXN589847:RXN589848 SHJ589847:SHJ589848 SRF589847:SRF589848 TBB589847:TBB589848 TKX589847:TKX589848 TUT589847:TUT589848 UEP589847:UEP589848 UOL589847:UOL589848 UYH589847:UYH589848 VID589847:VID589848 VRZ589847:VRZ589848 WBV589847:WBV589848 WLR589847:WLR589848 WVN589847:WVN589848 F655383:F655384 JB655383:JB655384 SX655383:SX655384 ACT655383:ACT655384 AMP655383:AMP655384 AWL655383:AWL655384 BGH655383:BGH655384 BQD655383:BQD655384 BZZ655383:BZZ655384 CJV655383:CJV655384 CTR655383:CTR655384 DDN655383:DDN655384 DNJ655383:DNJ655384 DXF655383:DXF655384 EHB655383:EHB655384 EQX655383:EQX655384 FAT655383:FAT655384 FKP655383:FKP655384 FUL655383:FUL655384 GEH655383:GEH655384 GOD655383:GOD655384 GXZ655383:GXZ655384 HHV655383:HHV655384 HRR655383:HRR655384 IBN655383:IBN655384 ILJ655383:ILJ655384 IVF655383:IVF655384 JFB655383:JFB655384 JOX655383:JOX655384 JYT655383:JYT655384 KIP655383:KIP655384 KSL655383:KSL655384 LCH655383:LCH655384 LMD655383:LMD655384 LVZ655383:LVZ655384 MFV655383:MFV655384 MPR655383:MPR655384 MZN655383:MZN655384 NJJ655383:NJJ655384 NTF655383:NTF655384 ODB655383:ODB655384 OMX655383:OMX655384 OWT655383:OWT655384 PGP655383:PGP655384 PQL655383:PQL655384 QAH655383:QAH655384 QKD655383:QKD655384 QTZ655383:QTZ655384 RDV655383:RDV655384 RNR655383:RNR655384 RXN655383:RXN655384 SHJ655383:SHJ655384 SRF655383:SRF655384 TBB655383:TBB655384 TKX655383:TKX655384 TUT655383:TUT655384 UEP655383:UEP655384 UOL655383:UOL655384 UYH655383:UYH655384 VID655383:VID655384 VRZ655383:VRZ655384 WBV655383:WBV655384 WLR655383:WLR655384 WVN655383:WVN655384 F720919:F720920 JB720919:JB720920 SX720919:SX720920 ACT720919:ACT720920 AMP720919:AMP720920 AWL720919:AWL720920 BGH720919:BGH720920 BQD720919:BQD720920 BZZ720919:BZZ720920 CJV720919:CJV720920 CTR720919:CTR720920 DDN720919:DDN720920 DNJ720919:DNJ720920 DXF720919:DXF720920 EHB720919:EHB720920 EQX720919:EQX720920 FAT720919:FAT720920 FKP720919:FKP720920 FUL720919:FUL720920 GEH720919:GEH720920 GOD720919:GOD720920 GXZ720919:GXZ720920 HHV720919:HHV720920 HRR720919:HRR720920 IBN720919:IBN720920 ILJ720919:ILJ720920 IVF720919:IVF720920 JFB720919:JFB720920 JOX720919:JOX720920 JYT720919:JYT720920 KIP720919:KIP720920 KSL720919:KSL720920 LCH720919:LCH720920 LMD720919:LMD720920 LVZ720919:LVZ720920 MFV720919:MFV720920 MPR720919:MPR720920 MZN720919:MZN720920 NJJ720919:NJJ720920 NTF720919:NTF720920 ODB720919:ODB720920 OMX720919:OMX720920 OWT720919:OWT720920 PGP720919:PGP720920 PQL720919:PQL720920 QAH720919:QAH720920 QKD720919:QKD720920 QTZ720919:QTZ720920 RDV720919:RDV720920 RNR720919:RNR720920 RXN720919:RXN720920 SHJ720919:SHJ720920 SRF720919:SRF720920 TBB720919:TBB720920 TKX720919:TKX720920 TUT720919:TUT720920 UEP720919:UEP720920 UOL720919:UOL720920 UYH720919:UYH720920 VID720919:VID720920 VRZ720919:VRZ720920 WBV720919:WBV720920 WLR720919:WLR720920 WVN720919:WVN720920 F786455:F786456 JB786455:JB786456 SX786455:SX786456 ACT786455:ACT786456 AMP786455:AMP786456 AWL786455:AWL786456 BGH786455:BGH786456 BQD786455:BQD786456 BZZ786455:BZZ786456 CJV786455:CJV786456 CTR786455:CTR786456 DDN786455:DDN786456 DNJ786455:DNJ786456 DXF786455:DXF786456 EHB786455:EHB786456 EQX786455:EQX786456 FAT786455:FAT786456 FKP786455:FKP786456 FUL786455:FUL786456 GEH786455:GEH786456 GOD786455:GOD786456 GXZ786455:GXZ786456 HHV786455:HHV786456 HRR786455:HRR786456 IBN786455:IBN786456 ILJ786455:ILJ786456 IVF786455:IVF786456 JFB786455:JFB786456 JOX786455:JOX786456 JYT786455:JYT786456 KIP786455:KIP786456 KSL786455:KSL786456 LCH786455:LCH786456 LMD786455:LMD786456 LVZ786455:LVZ786456 MFV786455:MFV786456 MPR786455:MPR786456 MZN786455:MZN786456 NJJ786455:NJJ786456 NTF786455:NTF786456 ODB786455:ODB786456 OMX786455:OMX786456 OWT786455:OWT786456 PGP786455:PGP786456 PQL786455:PQL786456 QAH786455:QAH786456 QKD786455:QKD786456 QTZ786455:QTZ786456 RDV786455:RDV786456 RNR786455:RNR786456 RXN786455:RXN786456 SHJ786455:SHJ786456 SRF786455:SRF786456 TBB786455:TBB786456 TKX786455:TKX786456 TUT786455:TUT786456 UEP786455:UEP786456 UOL786455:UOL786456 UYH786455:UYH786456 VID786455:VID786456 VRZ786455:VRZ786456 WBV786455:WBV786456 WLR786455:WLR786456 WVN786455:WVN786456 F851991:F851992 JB851991:JB851992 SX851991:SX851992 ACT851991:ACT851992 AMP851991:AMP851992 AWL851991:AWL851992 BGH851991:BGH851992 BQD851991:BQD851992 BZZ851991:BZZ851992 CJV851991:CJV851992 CTR851991:CTR851992 DDN851991:DDN851992 DNJ851991:DNJ851992 DXF851991:DXF851992 EHB851991:EHB851992 EQX851991:EQX851992 FAT851991:FAT851992 FKP851991:FKP851992 FUL851991:FUL851992 GEH851991:GEH851992 GOD851991:GOD851992 GXZ851991:GXZ851992 HHV851991:HHV851992 HRR851991:HRR851992 IBN851991:IBN851992 ILJ851991:ILJ851992 IVF851991:IVF851992 JFB851991:JFB851992 JOX851991:JOX851992 JYT851991:JYT851992 KIP851991:KIP851992 KSL851991:KSL851992 LCH851991:LCH851992 LMD851991:LMD851992 LVZ851991:LVZ851992 MFV851991:MFV851992 MPR851991:MPR851992 MZN851991:MZN851992 NJJ851991:NJJ851992 NTF851991:NTF851992 ODB851991:ODB851992 OMX851991:OMX851992 OWT851991:OWT851992 PGP851991:PGP851992 PQL851991:PQL851992 QAH851991:QAH851992 QKD851991:QKD851992 QTZ851991:QTZ851992 RDV851991:RDV851992 RNR851991:RNR851992 RXN851991:RXN851992 SHJ851991:SHJ851992 SRF851991:SRF851992 TBB851991:TBB851992 TKX851991:TKX851992 TUT851991:TUT851992 UEP851991:UEP851992 UOL851991:UOL851992 UYH851991:UYH851992 VID851991:VID851992 VRZ851991:VRZ851992 WBV851991:WBV851992 WLR851991:WLR851992 WVN851991:WVN851992 F917527:F917528 JB917527:JB917528 SX917527:SX917528 ACT917527:ACT917528 AMP917527:AMP917528 AWL917527:AWL917528 BGH917527:BGH917528 BQD917527:BQD917528 BZZ917527:BZZ917528 CJV917527:CJV917528 CTR917527:CTR917528 DDN917527:DDN917528 DNJ917527:DNJ917528 DXF917527:DXF917528 EHB917527:EHB917528 EQX917527:EQX917528 FAT917527:FAT917528 FKP917527:FKP917528 FUL917527:FUL917528 GEH917527:GEH917528 GOD917527:GOD917528 GXZ917527:GXZ917528 HHV917527:HHV917528 HRR917527:HRR917528 IBN917527:IBN917528 ILJ917527:ILJ917528 IVF917527:IVF917528 JFB917527:JFB917528 JOX917527:JOX917528 JYT917527:JYT917528 KIP917527:KIP917528 KSL917527:KSL917528 LCH917527:LCH917528 LMD917527:LMD917528 LVZ917527:LVZ917528 MFV917527:MFV917528 MPR917527:MPR917528 MZN917527:MZN917528 NJJ917527:NJJ917528 NTF917527:NTF917528 ODB917527:ODB917528 OMX917527:OMX917528 OWT917527:OWT917528 PGP917527:PGP917528 PQL917527:PQL917528 QAH917527:QAH917528 QKD917527:QKD917528 QTZ917527:QTZ917528 RDV917527:RDV917528 RNR917527:RNR917528 RXN917527:RXN917528 SHJ917527:SHJ917528 SRF917527:SRF917528 TBB917527:TBB917528 TKX917527:TKX917528 TUT917527:TUT917528 UEP917527:UEP917528 UOL917527:UOL917528 UYH917527:UYH917528 VID917527:VID917528 VRZ917527:VRZ917528 WBV917527:WBV917528 WLR917527:WLR917528 WVN917527:WVN917528 F983063:F983064 JB983063:JB983064 SX983063:SX983064 ACT983063:ACT983064 AMP983063:AMP983064 AWL983063:AWL983064 BGH983063:BGH983064 BQD983063:BQD983064 BZZ983063:BZZ983064 CJV983063:CJV983064 CTR983063:CTR983064 DDN983063:DDN983064 DNJ983063:DNJ983064 DXF983063:DXF983064 EHB983063:EHB983064 EQX983063:EQX983064 FAT983063:FAT983064 FKP983063:FKP983064 FUL983063:FUL983064 GEH983063:GEH983064 GOD983063:GOD983064 GXZ983063:GXZ983064 HHV983063:HHV983064 HRR983063:HRR983064 IBN983063:IBN983064 ILJ983063:ILJ983064 IVF983063:IVF983064 JFB983063:JFB983064 JOX983063:JOX983064 JYT983063:JYT983064 KIP983063:KIP983064 KSL983063:KSL983064 LCH983063:LCH983064 LMD983063:LMD983064 LVZ983063:LVZ983064 MFV983063:MFV983064 MPR983063:MPR983064 MZN983063:MZN983064 NJJ983063:NJJ983064 NTF983063:NTF983064 ODB983063:ODB983064 OMX983063:OMX983064 OWT983063:OWT983064 PGP983063:PGP983064 PQL983063:PQL983064 QAH983063:QAH983064 QKD983063:QKD983064 QTZ983063:QTZ983064 RDV983063:RDV983064 RNR983063:RNR983064 RXN983063:RXN983064 SHJ983063:SHJ983064 SRF983063:SRF983064 TBB983063:TBB983064 TKX983063:TKX983064 TUT983063:TUT983064 UEP983063:UEP983064 UOL983063:UOL983064 UYH983063:UYH983064 VID983063:VID983064 VRZ983063:VRZ983064 WBV983063:WBV983064 WLR983063:WLR983064 WVN983063:WVN983064 F47:F65539 JB47:JB65539 SX47:SX65539 ACT47:ACT65539 AMP47:AMP65539 AWL47:AWL65539 BGH47:BGH65539 BQD47:BQD65539 BZZ47:BZZ65539 CJV47:CJV65539 CTR47:CTR65539 DDN47:DDN65539 DNJ47:DNJ65539 DXF47:DXF65539 EHB47:EHB65539 EQX47:EQX65539 FAT47:FAT65539 FKP47:FKP65539 FUL47:FUL65539 GEH47:GEH65539 GOD47:GOD65539 GXZ47:GXZ65539 HHV47:HHV65539 HRR47:HRR65539 IBN47:IBN65539 ILJ47:ILJ65539 IVF47:IVF65539 JFB47:JFB65539 JOX47:JOX65539 JYT47:JYT65539 KIP47:KIP65539 KSL47:KSL65539 LCH47:LCH65539 LMD47:LMD65539 LVZ47:LVZ65539 MFV47:MFV65539 MPR47:MPR65539 MZN47:MZN65539 NJJ47:NJJ65539 NTF47:NTF65539 ODB47:ODB65539 OMX47:OMX65539 OWT47:OWT65539 PGP47:PGP65539 PQL47:PQL65539 QAH47:QAH65539 QKD47:QKD65539 QTZ47:QTZ65539 RDV47:RDV65539 RNR47:RNR65539 RXN47:RXN65539 SHJ47:SHJ65539 SRF47:SRF65539 TBB47:TBB65539 TKX47:TKX65539 TUT47:TUT65539 UEP47:UEP65539 UOL47:UOL65539 UYH47:UYH65539 VID47:VID65539 VRZ47:VRZ65539 WBV47:WBV65539 WLR47:WLR65539 WVN47:WVN65539 F65583:F131075 JB65583:JB131075 SX65583:SX131075 ACT65583:ACT131075 AMP65583:AMP131075 AWL65583:AWL131075 BGH65583:BGH131075 BQD65583:BQD131075 BZZ65583:BZZ131075 CJV65583:CJV131075 CTR65583:CTR131075 DDN65583:DDN131075 DNJ65583:DNJ131075 DXF65583:DXF131075 EHB65583:EHB131075 EQX65583:EQX131075 FAT65583:FAT131075 FKP65583:FKP131075 FUL65583:FUL131075 GEH65583:GEH131075 GOD65583:GOD131075 GXZ65583:GXZ131075 HHV65583:HHV131075 HRR65583:HRR131075 IBN65583:IBN131075 ILJ65583:ILJ131075 IVF65583:IVF131075 JFB65583:JFB131075 JOX65583:JOX131075 JYT65583:JYT131075 KIP65583:KIP131075 KSL65583:KSL131075 LCH65583:LCH131075 LMD65583:LMD131075 LVZ65583:LVZ131075 MFV65583:MFV131075 MPR65583:MPR131075 MZN65583:MZN131075 NJJ65583:NJJ131075 NTF65583:NTF131075 ODB65583:ODB131075 OMX65583:OMX131075 OWT65583:OWT131075 PGP65583:PGP131075 PQL65583:PQL131075 QAH65583:QAH131075 QKD65583:QKD131075 QTZ65583:QTZ131075 RDV65583:RDV131075 RNR65583:RNR131075 RXN65583:RXN131075 SHJ65583:SHJ131075 SRF65583:SRF131075 TBB65583:TBB131075 TKX65583:TKX131075 TUT65583:TUT131075 UEP65583:UEP131075 UOL65583:UOL131075 UYH65583:UYH131075 VID65583:VID131075 VRZ65583:VRZ131075 WBV65583:WBV131075 WLR65583:WLR131075 WVN65583:WVN131075 F131119:F196611 JB131119:JB196611 SX131119:SX196611 ACT131119:ACT196611 AMP131119:AMP196611 AWL131119:AWL196611 BGH131119:BGH196611 BQD131119:BQD196611 BZZ131119:BZZ196611 CJV131119:CJV196611 CTR131119:CTR196611 DDN131119:DDN196611 DNJ131119:DNJ196611 DXF131119:DXF196611 EHB131119:EHB196611 EQX131119:EQX196611 FAT131119:FAT196611 FKP131119:FKP196611 FUL131119:FUL196611 GEH131119:GEH196611 GOD131119:GOD196611 GXZ131119:GXZ196611 HHV131119:HHV196611 HRR131119:HRR196611 IBN131119:IBN196611 ILJ131119:ILJ196611 IVF131119:IVF196611 JFB131119:JFB196611 JOX131119:JOX196611 JYT131119:JYT196611 KIP131119:KIP196611 KSL131119:KSL196611 LCH131119:LCH196611 LMD131119:LMD196611 LVZ131119:LVZ196611 MFV131119:MFV196611 MPR131119:MPR196611 MZN131119:MZN196611 NJJ131119:NJJ196611 NTF131119:NTF196611 ODB131119:ODB196611 OMX131119:OMX196611 OWT131119:OWT196611 PGP131119:PGP196611 PQL131119:PQL196611 QAH131119:QAH196611 QKD131119:QKD196611 QTZ131119:QTZ196611 RDV131119:RDV196611 RNR131119:RNR196611 RXN131119:RXN196611 SHJ131119:SHJ196611 SRF131119:SRF196611 TBB131119:TBB196611 TKX131119:TKX196611 TUT131119:TUT196611 UEP131119:UEP196611 UOL131119:UOL196611 UYH131119:UYH196611 VID131119:VID196611 VRZ131119:VRZ196611 WBV131119:WBV196611 WLR131119:WLR196611 WVN131119:WVN196611 F196655:F262147 JB196655:JB262147 SX196655:SX262147 ACT196655:ACT262147 AMP196655:AMP262147 AWL196655:AWL262147 BGH196655:BGH262147 BQD196655:BQD262147 BZZ196655:BZZ262147 CJV196655:CJV262147 CTR196655:CTR262147 DDN196655:DDN262147 DNJ196655:DNJ262147 DXF196655:DXF262147 EHB196655:EHB262147 EQX196655:EQX262147 FAT196655:FAT262147 FKP196655:FKP262147 FUL196655:FUL262147 GEH196655:GEH262147 GOD196655:GOD262147 GXZ196655:GXZ262147 HHV196655:HHV262147 HRR196655:HRR262147 IBN196655:IBN262147 ILJ196655:ILJ262147 IVF196655:IVF262147 JFB196655:JFB262147 JOX196655:JOX262147 JYT196655:JYT262147 KIP196655:KIP262147 KSL196655:KSL262147 LCH196655:LCH262147 LMD196655:LMD262147 LVZ196655:LVZ262147 MFV196655:MFV262147 MPR196655:MPR262147 MZN196655:MZN262147 NJJ196655:NJJ262147 NTF196655:NTF262147 ODB196655:ODB262147 OMX196655:OMX262147 OWT196655:OWT262147 PGP196655:PGP262147 PQL196655:PQL262147 QAH196655:QAH262147 QKD196655:QKD262147 QTZ196655:QTZ262147 RDV196655:RDV262147 RNR196655:RNR262147 RXN196655:RXN262147 SHJ196655:SHJ262147 SRF196655:SRF262147 TBB196655:TBB262147 TKX196655:TKX262147 TUT196655:TUT262147 UEP196655:UEP262147 UOL196655:UOL262147 UYH196655:UYH262147 VID196655:VID262147 VRZ196655:VRZ262147 WBV196655:WBV262147 WLR196655:WLR262147 WVN196655:WVN262147 F262191:F327683 JB262191:JB327683 SX262191:SX327683 ACT262191:ACT327683 AMP262191:AMP327683 AWL262191:AWL327683 BGH262191:BGH327683 BQD262191:BQD327683 BZZ262191:BZZ327683 CJV262191:CJV327683 CTR262191:CTR327683 DDN262191:DDN327683 DNJ262191:DNJ327683 DXF262191:DXF327683 EHB262191:EHB327683 EQX262191:EQX327683 FAT262191:FAT327683 FKP262191:FKP327683 FUL262191:FUL327683 GEH262191:GEH327683 GOD262191:GOD327683 GXZ262191:GXZ327683 HHV262191:HHV327683 HRR262191:HRR327683 IBN262191:IBN327683 ILJ262191:ILJ327683 IVF262191:IVF327683 JFB262191:JFB327683 JOX262191:JOX327683 JYT262191:JYT327683 KIP262191:KIP327683 KSL262191:KSL327683 LCH262191:LCH327683 LMD262191:LMD327683 LVZ262191:LVZ327683 MFV262191:MFV327683 MPR262191:MPR327683 MZN262191:MZN327683 NJJ262191:NJJ327683 NTF262191:NTF327683 ODB262191:ODB327683 OMX262191:OMX327683 OWT262191:OWT327683 PGP262191:PGP327683 PQL262191:PQL327683 QAH262191:QAH327683 QKD262191:QKD327683 QTZ262191:QTZ327683 RDV262191:RDV327683 RNR262191:RNR327683 RXN262191:RXN327683 SHJ262191:SHJ327683 SRF262191:SRF327683 TBB262191:TBB327683 TKX262191:TKX327683 TUT262191:TUT327683 UEP262191:UEP327683 UOL262191:UOL327683 UYH262191:UYH327683 VID262191:VID327683 VRZ262191:VRZ327683 WBV262191:WBV327683 WLR262191:WLR327683 WVN262191:WVN327683 F327727:F393219 JB327727:JB393219 SX327727:SX393219 ACT327727:ACT393219 AMP327727:AMP393219 AWL327727:AWL393219 BGH327727:BGH393219 BQD327727:BQD393219 BZZ327727:BZZ393219 CJV327727:CJV393219 CTR327727:CTR393219 DDN327727:DDN393219 DNJ327727:DNJ393219 DXF327727:DXF393219 EHB327727:EHB393219 EQX327727:EQX393219 FAT327727:FAT393219 FKP327727:FKP393219 FUL327727:FUL393219 GEH327727:GEH393219 GOD327727:GOD393219 GXZ327727:GXZ393219 HHV327727:HHV393219 HRR327727:HRR393219 IBN327727:IBN393219 ILJ327727:ILJ393219 IVF327727:IVF393219 JFB327727:JFB393219 JOX327727:JOX393219 JYT327727:JYT393219 KIP327727:KIP393219 KSL327727:KSL393219 LCH327727:LCH393219 LMD327727:LMD393219 LVZ327727:LVZ393219 MFV327727:MFV393219 MPR327727:MPR393219 MZN327727:MZN393219 NJJ327727:NJJ393219 NTF327727:NTF393219 ODB327727:ODB393219 OMX327727:OMX393219 OWT327727:OWT393219 PGP327727:PGP393219 PQL327727:PQL393219 QAH327727:QAH393219 QKD327727:QKD393219 QTZ327727:QTZ393219 RDV327727:RDV393219 RNR327727:RNR393219 RXN327727:RXN393219 SHJ327727:SHJ393219 SRF327727:SRF393219 TBB327727:TBB393219 TKX327727:TKX393219 TUT327727:TUT393219 UEP327727:UEP393219 UOL327727:UOL393219 UYH327727:UYH393219 VID327727:VID393219 VRZ327727:VRZ393219 WBV327727:WBV393219 WLR327727:WLR393219 WVN327727:WVN393219 F393263:F458755 JB393263:JB458755 SX393263:SX458755 ACT393263:ACT458755 AMP393263:AMP458755 AWL393263:AWL458755 BGH393263:BGH458755 BQD393263:BQD458755 BZZ393263:BZZ458755 CJV393263:CJV458755 CTR393263:CTR458755 DDN393263:DDN458755 DNJ393263:DNJ458755 DXF393263:DXF458755 EHB393263:EHB458755 EQX393263:EQX458755 FAT393263:FAT458755 FKP393263:FKP458755 FUL393263:FUL458755 GEH393263:GEH458755 GOD393263:GOD458755 GXZ393263:GXZ458755 HHV393263:HHV458755 HRR393263:HRR458755 IBN393263:IBN458755 ILJ393263:ILJ458755 IVF393263:IVF458755 JFB393263:JFB458755 JOX393263:JOX458755 JYT393263:JYT458755 KIP393263:KIP458755 KSL393263:KSL458755 LCH393263:LCH458755 LMD393263:LMD458755 LVZ393263:LVZ458755 MFV393263:MFV458755 MPR393263:MPR458755 MZN393263:MZN458755 NJJ393263:NJJ458755 NTF393263:NTF458755 ODB393263:ODB458755 OMX393263:OMX458755 OWT393263:OWT458755 PGP393263:PGP458755 PQL393263:PQL458755 QAH393263:QAH458755 QKD393263:QKD458755 QTZ393263:QTZ458755 RDV393263:RDV458755 RNR393263:RNR458755 RXN393263:RXN458755 SHJ393263:SHJ458755 SRF393263:SRF458755 TBB393263:TBB458755 TKX393263:TKX458755 TUT393263:TUT458755 UEP393263:UEP458755 UOL393263:UOL458755 UYH393263:UYH458755 VID393263:VID458755 VRZ393263:VRZ458755 WBV393263:WBV458755 WLR393263:WLR458755 WVN393263:WVN458755 F458799:F524291 JB458799:JB524291 SX458799:SX524291 ACT458799:ACT524291 AMP458799:AMP524291 AWL458799:AWL524291 BGH458799:BGH524291 BQD458799:BQD524291 BZZ458799:BZZ524291 CJV458799:CJV524291 CTR458799:CTR524291 DDN458799:DDN524291 DNJ458799:DNJ524291 DXF458799:DXF524291 EHB458799:EHB524291 EQX458799:EQX524291 FAT458799:FAT524291 FKP458799:FKP524291 FUL458799:FUL524291 GEH458799:GEH524291 GOD458799:GOD524291 GXZ458799:GXZ524291 HHV458799:HHV524291 HRR458799:HRR524291 IBN458799:IBN524291 ILJ458799:ILJ524291 IVF458799:IVF524291 JFB458799:JFB524291 JOX458799:JOX524291 JYT458799:JYT524291 KIP458799:KIP524291 KSL458799:KSL524291 LCH458799:LCH524291 LMD458799:LMD524291 LVZ458799:LVZ524291 MFV458799:MFV524291 MPR458799:MPR524291 MZN458799:MZN524291 NJJ458799:NJJ524291 NTF458799:NTF524291 ODB458799:ODB524291 OMX458799:OMX524291 OWT458799:OWT524291 PGP458799:PGP524291 PQL458799:PQL524291 QAH458799:QAH524291 QKD458799:QKD524291 QTZ458799:QTZ524291 RDV458799:RDV524291 RNR458799:RNR524291 RXN458799:RXN524291 SHJ458799:SHJ524291 SRF458799:SRF524291 TBB458799:TBB524291 TKX458799:TKX524291 TUT458799:TUT524291 UEP458799:UEP524291 UOL458799:UOL524291 UYH458799:UYH524291 VID458799:VID524291 VRZ458799:VRZ524291 WBV458799:WBV524291 WLR458799:WLR524291 WVN458799:WVN524291 F524335:F589827 JB524335:JB589827 SX524335:SX589827 ACT524335:ACT589827 AMP524335:AMP589827 AWL524335:AWL589827 BGH524335:BGH589827 BQD524335:BQD589827 BZZ524335:BZZ589827 CJV524335:CJV589827 CTR524335:CTR589827 DDN524335:DDN589827 DNJ524335:DNJ589827 DXF524335:DXF589827 EHB524335:EHB589827 EQX524335:EQX589827 FAT524335:FAT589827 FKP524335:FKP589827 FUL524335:FUL589827 GEH524335:GEH589827 GOD524335:GOD589827 GXZ524335:GXZ589827 HHV524335:HHV589827 HRR524335:HRR589827 IBN524335:IBN589827 ILJ524335:ILJ589827 IVF524335:IVF589827 JFB524335:JFB589827 JOX524335:JOX589827 JYT524335:JYT589827 KIP524335:KIP589827 KSL524335:KSL589827 LCH524335:LCH589827 LMD524335:LMD589827 LVZ524335:LVZ589827 MFV524335:MFV589827 MPR524335:MPR589827 MZN524335:MZN589827 NJJ524335:NJJ589827 NTF524335:NTF589827 ODB524335:ODB589827 OMX524335:OMX589827 OWT524335:OWT589827 PGP524335:PGP589827 PQL524335:PQL589827 QAH524335:QAH589827 QKD524335:QKD589827 QTZ524335:QTZ589827 RDV524335:RDV589827 RNR524335:RNR589827 RXN524335:RXN589827 SHJ524335:SHJ589827 SRF524335:SRF589827 TBB524335:TBB589827 TKX524335:TKX589827 TUT524335:TUT589827 UEP524335:UEP589827 UOL524335:UOL589827 UYH524335:UYH589827 VID524335:VID589827 VRZ524335:VRZ589827 WBV524335:WBV589827 WLR524335:WLR589827 WVN524335:WVN589827 F589871:F655363 JB589871:JB655363 SX589871:SX655363 ACT589871:ACT655363 AMP589871:AMP655363 AWL589871:AWL655363 BGH589871:BGH655363 BQD589871:BQD655363 BZZ589871:BZZ655363 CJV589871:CJV655363 CTR589871:CTR655363 DDN589871:DDN655363 DNJ589871:DNJ655363 DXF589871:DXF655363 EHB589871:EHB655363 EQX589871:EQX655363 FAT589871:FAT655363 FKP589871:FKP655363 FUL589871:FUL655363 GEH589871:GEH655363 GOD589871:GOD655363 GXZ589871:GXZ655363 HHV589871:HHV655363 HRR589871:HRR655363 IBN589871:IBN655363 ILJ589871:ILJ655363 IVF589871:IVF655363 JFB589871:JFB655363 JOX589871:JOX655363 JYT589871:JYT655363 KIP589871:KIP655363 KSL589871:KSL655363 LCH589871:LCH655363 LMD589871:LMD655363 LVZ589871:LVZ655363 MFV589871:MFV655363 MPR589871:MPR655363 MZN589871:MZN655363 NJJ589871:NJJ655363 NTF589871:NTF655363 ODB589871:ODB655363 OMX589871:OMX655363 OWT589871:OWT655363 PGP589871:PGP655363 PQL589871:PQL655363 QAH589871:QAH655363 QKD589871:QKD655363 QTZ589871:QTZ655363 RDV589871:RDV655363 RNR589871:RNR655363 RXN589871:RXN655363 SHJ589871:SHJ655363 SRF589871:SRF655363 TBB589871:TBB655363 TKX589871:TKX655363 TUT589871:TUT655363 UEP589871:UEP655363 UOL589871:UOL655363 UYH589871:UYH655363 VID589871:VID655363 VRZ589871:VRZ655363 WBV589871:WBV655363 WLR589871:WLR655363 WVN589871:WVN655363 F655407:F720899 JB655407:JB720899 SX655407:SX720899 ACT655407:ACT720899 AMP655407:AMP720899 AWL655407:AWL720899 BGH655407:BGH720899 BQD655407:BQD720899 BZZ655407:BZZ720899 CJV655407:CJV720899 CTR655407:CTR720899 DDN655407:DDN720899 DNJ655407:DNJ720899 DXF655407:DXF720899 EHB655407:EHB720899 EQX655407:EQX720899 FAT655407:FAT720899 FKP655407:FKP720899 FUL655407:FUL720899 GEH655407:GEH720899 GOD655407:GOD720899 GXZ655407:GXZ720899 HHV655407:HHV720899 HRR655407:HRR720899 IBN655407:IBN720899 ILJ655407:ILJ720899 IVF655407:IVF720899 JFB655407:JFB720899 JOX655407:JOX720899 JYT655407:JYT720899 KIP655407:KIP720899 KSL655407:KSL720899 LCH655407:LCH720899 LMD655407:LMD720899 LVZ655407:LVZ720899 MFV655407:MFV720899 MPR655407:MPR720899 MZN655407:MZN720899 NJJ655407:NJJ720899 NTF655407:NTF720899 ODB655407:ODB720899 OMX655407:OMX720899 OWT655407:OWT720899 PGP655407:PGP720899 PQL655407:PQL720899 QAH655407:QAH720899 QKD655407:QKD720899 QTZ655407:QTZ720899 RDV655407:RDV720899 RNR655407:RNR720899 RXN655407:RXN720899 SHJ655407:SHJ720899 SRF655407:SRF720899 TBB655407:TBB720899 TKX655407:TKX720899 TUT655407:TUT720899 UEP655407:UEP720899 UOL655407:UOL720899 UYH655407:UYH720899 VID655407:VID720899 VRZ655407:VRZ720899 WBV655407:WBV720899 WLR655407:WLR720899 WVN655407:WVN720899 F720943:F786435 JB720943:JB786435 SX720943:SX786435 ACT720943:ACT786435 AMP720943:AMP786435 AWL720943:AWL786435 BGH720943:BGH786435 BQD720943:BQD786435 BZZ720943:BZZ786435 CJV720943:CJV786435 CTR720943:CTR786435 DDN720943:DDN786435 DNJ720943:DNJ786435 DXF720943:DXF786435 EHB720943:EHB786435 EQX720943:EQX786435 FAT720943:FAT786435 FKP720943:FKP786435 FUL720943:FUL786435 GEH720943:GEH786435 GOD720943:GOD786435 GXZ720943:GXZ786435 HHV720943:HHV786435 HRR720943:HRR786435 IBN720943:IBN786435 ILJ720943:ILJ786435 IVF720943:IVF786435 JFB720943:JFB786435 JOX720943:JOX786435 JYT720943:JYT786435 KIP720943:KIP786435 KSL720943:KSL786435 LCH720943:LCH786435 LMD720943:LMD786435 LVZ720943:LVZ786435 MFV720943:MFV786435 MPR720943:MPR786435 MZN720943:MZN786435 NJJ720943:NJJ786435 NTF720943:NTF786435 ODB720943:ODB786435 OMX720943:OMX786435 OWT720943:OWT786435 PGP720943:PGP786435 PQL720943:PQL786435 QAH720943:QAH786435 QKD720943:QKD786435 QTZ720943:QTZ786435 RDV720943:RDV786435 RNR720943:RNR786435 RXN720943:RXN786435 SHJ720943:SHJ786435 SRF720943:SRF786435 TBB720943:TBB786435 TKX720943:TKX786435 TUT720943:TUT786435 UEP720943:UEP786435 UOL720943:UOL786435 UYH720943:UYH786435 VID720943:VID786435 VRZ720943:VRZ786435 WBV720943:WBV786435 WLR720943:WLR786435 WVN720943:WVN786435 F786479:F851971 JB786479:JB851971 SX786479:SX851971 ACT786479:ACT851971 AMP786479:AMP851971 AWL786479:AWL851971 BGH786479:BGH851971 BQD786479:BQD851971 BZZ786479:BZZ851971 CJV786479:CJV851971 CTR786479:CTR851971 DDN786479:DDN851971 DNJ786479:DNJ851971 DXF786479:DXF851971 EHB786479:EHB851971 EQX786479:EQX851971 FAT786479:FAT851971 FKP786479:FKP851971 FUL786479:FUL851971 GEH786479:GEH851971 GOD786479:GOD851971 GXZ786479:GXZ851971 HHV786479:HHV851971 HRR786479:HRR851971 IBN786479:IBN851971 ILJ786479:ILJ851971 IVF786479:IVF851971 JFB786479:JFB851971 JOX786479:JOX851971 JYT786479:JYT851971 KIP786479:KIP851971 KSL786479:KSL851971 LCH786479:LCH851971 LMD786479:LMD851971 LVZ786479:LVZ851971 MFV786479:MFV851971 MPR786479:MPR851971 MZN786479:MZN851971 NJJ786479:NJJ851971 NTF786479:NTF851971 ODB786479:ODB851971 OMX786479:OMX851971 OWT786479:OWT851971 PGP786479:PGP851971 PQL786479:PQL851971 QAH786479:QAH851971 QKD786479:QKD851971 QTZ786479:QTZ851971 RDV786479:RDV851971 RNR786479:RNR851971 RXN786479:RXN851971 SHJ786479:SHJ851971 SRF786479:SRF851971 TBB786479:TBB851971 TKX786479:TKX851971 TUT786479:TUT851971 UEP786479:UEP851971 UOL786479:UOL851971 UYH786479:UYH851971 VID786479:VID851971 VRZ786479:VRZ851971 WBV786479:WBV851971 WLR786479:WLR851971 WVN786479:WVN851971 F852015:F917507 JB852015:JB917507 SX852015:SX917507 ACT852015:ACT917507 AMP852015:AMP917507 AWL852015:AWL917507 BGH852015:BGH917507 BQD852015:BQD917507 BZZ852015:BZZ917507 CJV852015:CJV917507 CTR852015:CTR917507 DDN852015:DDN917507 DNJ852015:DNJ917507 DXF852015:DXF917507 EHB852015:EHB917507 EQX852015:EQX917507 FAT852015:FAT917507 FKP852015:FKP917507 FUL852015:FUL917507 GEH852015:GEH917507 GOD852015:GOD917507 GXZ852015:GXZ917507 HHV852015:HHV917507 HRR852015:HRR917507 IBN852015:IBN917507 ILJ852015:ILJ917507 IVF852015:IVF917507 JFB852015:JFB917507 JOX852015:JOX917507 JYT852015:JYT917507 KIP852015:KIP917507 KSL852015:KSL917507 LCH852015:LCH917507 LMD852015:LMD917507 LVZ852015:LVZ917507 MFV852015:MFV917507 MPR852015:MPR917507 MZN852015:MZN917507 NJJ852015:NJJ917507 NTF852015:NTF917507 ODB852015:ODB917507 OMX852015:OMX917507 OWT852015:OWT917507 PGP852015:PGP917507 PQL852015:PQL917507 QAH852015:QAH917507 QKD852015:QKD917507 QTZ852015:QTZ917507 RDV852015:RDV917507 RNR852015:RNR917507 RXN852015:RXN917507 SHJ852015:SHJ917507 SRF852015:SRF917507 TBB852015:TBB917507 TKX852015:TKX917507 TUT852015:TUT917507 UEP852015:UEP917507 UOL852015:UOL917507 UYH852015:UYH917507 VID852015:VID917507 VRZ852015:VRZ917507 WBV852015:WBV917507 WLR852015:WLR917507 WVN852015:WVN917507 F917551:F983043 JB917551:JB983043 SX917551:SX983043 ACT917551:ACT983043 AMP917551:AMP983043 AWL917551:AWL983043 BGH917551:BGH983043 BQD917551:BQD983043 BZZ917551:BZZ983043 CJV917551:CJV983043 CTR917551:CTR983043 DDN917551:DDN983043 DNJ917551:DNJ983043 DXF917551:DXF983043 EHB917551:EHB983043 EQX917551:EQX983043 FAT917551:FAT983043 FKP917551:FKP983043 FUL917551:FUL983043 GEH917551:GEH983043 GOD917551:GOD983043 GXZ917551:GXZ983043 HHV917551:HHV983043 HRR917551:HRR983043 IBN917551:IBN983043 ILJ917551:ILJ983043 IVF917551:IVF983043 JFB917551:JFB983043 JOX917551:JOX983043 JYT917551:JYT983043 KIP917551:KIP983043 KSL917551:KSL983043 LCH917551:LCH983043 LMD917551:LMD983043 LVZ917551:LVZ983043 MFV917551:MFV983043 MPR917551:MPR983043 MZN917551:MZN983043 NJJ917551:NJJ983043 NTF917551:NTF983043 ODB917551:ODB983043 OMX917551:OMX983043 OWT917551:OWT983043 PGP917551:PGP983043 PQL917551:PQL983043 QAH917551:QAH983043 QKD917551:QKD983043 QTZ917551:QTZ983043 RDV917551:RDV983043 RNR917551:RNR983043 RXN917551:RXN983043 SHJ917551:SHJ983043 SRF917551:SRF983043 TBB917551:TBB983043 TKX917551:TKX983043 TUT917551:TUT983043 UEP917551:UEP983043 UOL917551:UOL983043 UYH917551:UYH983043 VID917551:VID983043 VRZ917551:VRZ983043 WBV917551:WBV983043 WLR917551:WLR983043 WVN917551:WVN983043 F983087:F1048576 JB983087:JB1048576 SX983087:SX1048576 ACT983087:ACT1048576 AMP983087:AMP1048576 AWL983087:AWL1048576 BGH983087:BGH1048576 BQD983087:BQD1048576 BZZ983087:BZZ1048576 CJV983087:CJV1048576 CTR983087:CTR1048576 DDN983087:DDN1048576 DNJ983087:DNJ1048576 DXF983087:DXF1048576 EHB983087:EHB1048576 EQX983087:EQX1048576 FAT983087:FAT1048576 FKP983087:FKP1048576 FUL983087:FUL1048576 GEH983087:GEH1048576 GOD983087:GOD1048576 GXZ983087:GXZ1048576 HHV983087:HHV1048576 HRR983087:HRR1048576 IBN983087:IBN1048576 ILJ983087:ILJ1048576 IVF983087:IVF1048576 JFB983087:JFB1048576 JOX983087:JOX1048576 JYT983087:JYT1048576 KIP983087:KIP1048576 KSL983087:KSL1048576 LCH983087:LCH1048576 LMD983087:LMD1048576 LVZ983087:LVZ1048576 MFV983087:MFV1048576 MPR983087:MPR1048576 MZN983087:MZN1048576 NJJ983087:NJJ1048576 NTF983087:NTF1048576 ODB983087:ODB1048576 OMX983087:OMX1048576 OWT983087:OWT1048576 PGP983087:PGP1048576 PQL983087:PQL1048576 QAH983087:QAH1048576 QKD983087:QKD1048576 QTZ983087:QTZ1048576 RDV983087:RDV1048576 RNR983087:RNR1048576 RXN983087:RXN1048576 SHJ983087:SHJ1048576 SRF983087:SRF1048576 TBB983087:TBB1048576 TKX983087:TKX1048576 TUT983087:TUT1048576 UEP983087:UEP1048576 UOL983087:UOL1048576 UYH983087:UYH1048576 VID983087:VID1048576 VRZ983087:VRZ1048576 WBV983087:WBV1048576 WLR983087:WLR1048576 WVN983087:WVN1048576 G4 JD4 SZ4 ACV4 AMR4 AWN4 BGJ4 BQF4 CAB4 CJX4 CTT4 DDP4 DNL4 DXH4 EHD4 EQZ4 FAV4 FKR4 FUN4 GEJ4 GOF4 GYB4 HHX4 HRT4 IBP4 ILL4 IVH4 JFD4 JOZ4 JYV4 KIR4 KSN4 LCJ4 LMF4 LWB4 MFX4 MPT4 MZP4 NJL4 NTH4 ODD4 OMZ4 OWV4 PGR4 PQN4 QAJ4 QKF4 QUB4 RDX4 RNT4 RXP4 SHL4 SRH4 TBD4 TKZ4 TUV4 UER4 UON4 UYJ4 VIF4 VSB4 WBX4 WLT4 WVP4 G65543 JC65543 SY65543 ACU65543 AMQ65543 AWM65543 BGI65543 BQE65543 CAA65543 CJW65543 CTS65543 DDO65543 DNK65543 DXG65543 EHC65543 EQY65543 FAU65543 FKQ65543 FUM65543 GEI65543 GOE65543 GYA65543 HHW65543 HRS65543 IBO65543 ILK65543 IVG65543 JFC65543 JOY65543 JYU65543 KIQ65543 KSM65543 LCI65543 LME65543 LWA65543 MFW65543 MPS65543 MZO65543 NJK65543 NTG65543 ODC65543 OMY65543 OWU65543 PGQ65543 PQM65543 QAI65543 QKE65543 QUA65543 RDW65543 RNS65543 RXO65543 SHK65543 SRG65543 TBC65543 TKY65543 TUU65543 UEQ65543 UOM65543 UYI65543 VIE65543 VSA65543 WBW65543 WLS65543 WVO65543 G131079 JC131079 SY131079 ACU131079 AMQ131079 AWM131079 BGI131079 BQE131079 CAA131079 CJW131079 CTS131079 DDO131079 DNK131079 DXG131079 EHC131079 EQY131079 FAU131079 FKQ131079 FUM131079 GEI131079 GOE131079 GYA131079 HHW131079 HRS131079 IBO131079 ILK131079 IVG131079 JFC131079 JOY131079 JYU131079 KIQ131079 KSM131079 LCI131079 LME131079 LWA131079 MFW131079 MPS131079 MZO131079 NJK131079 NTG131079 ODC131079 OMY131079 OWU131079 PGQ131079 PQM131079 QAI131079 QKE131079 QUA131079 RDW131079 RNS131079 RXO131079 SHK131079 SRG131079 TBC131079 TKY131079 TUU131079 UEQ131079 UOM131079 UYI131079 VIE131079 VSA131079 WBW131079 WLS131079 WVO131079 G196615 JC196615 SY196615 ACU196615 AMQ196615 AWM196615 BGI196615 BQE196615 CAA196615 CJW196615 CTS196615 DDO196615 DNK196615 DXG196615 EHC196615 EQY196615 FAU196615 FKQ196615 FUM196615 GEI196615 GOE196615 GYA196615 HHW196615 HRS196615 IBO196615 ILK196615 IVG196615 JFC196615 JOY196615 JYU196615 KIQ196615 KSM196615 LCI196615 LME196615 LWA196615 MFW196615 MPS196615 MZO196615 NJK196615 NTG196615 ODC196615 OMY196615 OWU196615 PGQ196615 PQM196615 QAI196615 QKE196615 QUA196615 RDW196615 RNS196615 RXO196615 SHK196615 SRG196615 TBC196615 TKY196615 TUU196615 UEQ196615 UOM196615 UYI196615 VIE196615 VSA196615 WBW196615 WLS196615 WVO196615 G262151 JC262151 SY262151 ACU262151 AMQ262151 AWM262151 BGI262151 BQE262151 CAA262151 CJW262151 CTS262151 DDO262151 DNK262151 DXG262151 EHC262151 EQY262151 FAU262151 FKQ262151 FUM262151 GEI262151 GOE262151 GYA262151 HHW262151 HRS262151 IBO262151 ILK262151 IVG262151 JFC262151 JOY262151 JYU262151 KIQ262151 KSM262151 LCI262151 LME262151 LWA262151 MFW262151 MPS262151 MZO262151 NJK262151 NTG262151 ODC262151 OMY262151 OWU262151 PGQ262151 PQM262151 QAI262151 QKE262151 QUA262151 RDW262151 RNS262151 RXO262151 SHK262151 SRG262151 TBC262151 TKY262151 TUU262151 UEQ262151 UOM262151 UYI262151 VIE262151 VSA262151 WBW262151 WLS262151 WVO262151 G327687 JC327687 SY327687 ACU327687 AMQ327687 AWM327687 BGI327687 BQE327687 CAA327687 CJW327687 CTS327687 DDO327687 DNK327687 DXG327687 EHC327687 EQY327687 FAU327687 FKQ327687 FUM327687 GEI327687 GOE327687 GYA327687 HHW327687 HRS327687 IBO327687 ILK327687 IVG327687 JFC327687 JOY327687 JYU327687 KIQ327687 KSM327687 LCI327687 LME327687 LWA327687 MFW327687 MPS327687 MZO327687 NJK327687 NTG327687 ODC327687 OMY327687 OWU327687 PGQ327687 PQM327687 QAI327687 QKE327687 QUA327687 RDW327687 RNS327687 RXO327687 SHK327687 SRG327687 TBC327687 TKY327687 TUU327687 UEQ327687 UOM327687 UYI327687 VIE327687 VSA327687 WBW327687 WLS327687 WVO327687 G393223 JC393223 SY393223 ACU393223 AMQ393223 AWM393223 BGI393223 BQE393223 CAA393223 CJW393223 CTS393223 DDO393223 DNK393223 DXG393223 EHC393223 EQY393223 FAU393223 FKQ393223 FUM393223 GEI393223 GOE393223 GYA393223 HHW393223 HRS393223 IBO393223 ILK393223 IVG393223 JFC393223 JOY393223 JYU393223 KIQ393223 KSM393223 LCI393223 LME393223 LWA393223 MFW393223 MPS393223 MZO393223 NJK393223 NTG393223 ODC393223 OMY393223 OWU393223 PGQ393223 PQM393223 QAI393223 QKE393223 QUA393223 RDW393223 RNS393223 RXO393223 SHK393223 SRG393223 TBC393223 TKY393223 TUU393223 UEQ393223 UOM393223 UYI393223 VIE393223 VSA393223 WBW393223 WLS393223 WVO393223 G458759 JC458759 SY458759 ACU458759 AMQ458759 AWM458759 BGI458759 BQE458759 CAA458759 CJW458759 CTS458759 DDO458759 DNK458759 DXG458759 EHC458759 EQY458759 FAU458759 FKQ458759 FUM458759 GEI458759 GOE458759 GYA458759 HHW458759 HRS458759 IBO458759 ILK458759 IVG458759 JFC458759 JOY458759 JYU458759 KIQ458759 KSM458759 LCI458759 LME458759 LWA458759 MFW458759 MPS458759 MZO458759 NJK458759 NTG458759 ODC458759 OMY458759 OWU458759 PGQ458759 PQM458759 QAI458759 QKE458759 QUA458759 RDW458759 RNS458759 RXO458759 SHK458759 SRG458759 TBC458759 TKY458759 TUU458759 UEQ458759 UOM458759 UYI458759 VIE458759 VSA458759 WBW458759 WLS458759 WVO458759 G524295 JC524295 SY524295 ACU524295 AMQ524295 AWM524295 BGI524295 BQE524295 CAA524295 CJW524295 CTS524295 DDO524295 DNK524295 DXG524295 EHC524295 EQY524295 FAU524295 FKQ524295 FUM524295 GEI524295 GOE524295 GYA524295 HHW524295 HRS524295 IBO524295 ILK524295 IVG524295 JFC524295 JOY524295 JYU524295 KIQ524295 KSM524295 LCI524295 LME524295 LWA524295 MFW524295 MPS524295 MZO524295 NJK524295 NTG524295 ODC524295 OMY524295 OWU524295 PGQ524295 PQM524295 QAI524295 QKE524295 QUA524295 RDW524295 RNS524295 RXO524295 SHK524295 SRG524295 TBC524295 TKY524295 TUU524295 UEQ524295 UOM524295 UYI524295 VIE524295 VSA524295 WBW524295 WLS524295 WVO524295 G589831 JC589831 SY589831 ACU589831 AMQ589831 AWM589831 BGI589831 BQE589831 CAA589831 CJW589831 CTS589831 DDO589831 DNK589831 DXG589831 EHC589831 EQY589831 FAU589831 FKQ589831 FUM589831 GEI589831 GOE589831 GYA589831 HHW589831 HRS589831 IBO589831 ILK589831 IVG589831 JFC589831 JOY589831 JYU589831 KIQ589831 KSM589831 LCI589831 LME589831 LWA589831 MFW589831 MPS589831 MZO589831 NJK589831 NTG589831 ODC589831 OMY589831 OWU589831 PGQ589831 PQM589831 QAI589831 QKE589831 QUA589831 RDW589831 RNS589831 RXO589831 SHK589831 SRG589831 TBC589831 TKY589831 TUU589831 UEQ589831 UOM589831 UYI589831 VIE589831 VSA589831 WBW589831 WLS589831 WVO589831 G655367 JC655367 SY655367 ACU655367 AMQ655367 AWM655367 BGI655367 BQE655367 CAA655367 CJW655367 CTS655367 DDO655367 DNK655367 DXG655367 EHC655367 EQY655367 FAU655367 FKQ655367 FUM655367 GEI655367 GOE655367 GYA655367 HHW655367 HRS655367 IBO655367 ILK655367 IVG655367 JFC655367 JOY655367 JYU655367 KIQ655367 KSM655367 LCI655367 LME655367 LWA655367 MFW655367 MPS655367 MZO655367 NJK655367 NTG655367 ODC655367 OMY655367 OWU655367 PGQ655367 PQM655367 QAI655367 QKE655367 QUA655367 RDW655367 RNS655367 RXO655367 SHK655367 SRG655367 TBC655367 TKY655367 TUU655367 UEQ655367 UOM655367 UYI655367 VIE655367 VSA655367 WBW655367 WLS655367 WVO655367 G720903 JC720903 SY720903 ACU720903 AMQ720903 AWM720903 BGI720903 BQE720903 CAA720903 CJW720903 CTS720903 DDO720903 DNK720903 DXG720903 EHC720903 EQY720903 FAU720903 FKQ720903 FUM720903 GEI720903 GOE720903 GYA720903 HHW720903 HRS720903 IBO720903 ILK720903 IVG720903 JFC720903 JOY720903 JYU720903 KIQ720903 KSM720903 LCI720903 LME720903 LWA720903 MFW720903 MPS720903 MZO720903 NJK720903 NTG720903 ODC720903 OMY720903 OWU720903 PGQ720903 PQM720903 QAI720903 QKE720903 QUA720903 RDW720903 RNS720903 RXO720903 SHK720903 SRG720903 TBC720903 TKY720903 TUU720903 UEQ720903 UOM720903 UYI720903 VIE720903 VSA720903 WBW720903 WLS720903 WVO720903 G786439 JC786439 SY786439 ACU786439 AMQ786439 AWM786439 BGI786439 BQE786439 CAA786439 CJW786439 CTS786439 DDO786439 DNK786439 DXG786439 EHC786439 EQY786439 FAU786439 FKQ786439 FUM786439 GEI786439 GOE786439 GYA786439 HHW786439 HRS786439 IBO786439 ILK786439 IVG786439 JFC786439 JOY786439 JYU786439 KIQ786439 KSM786439 LCI786439 LME786439 LWA786439 MFW786439 MPS786439 MZO786439 NJK786439 NTG786439 ODC786439 OMY786439 OWU786439 PGQ786439 PQM786439 QAI786439 QKE786439 QUA786439 RDW786439 RNS786439 RXO786439 SHK786439 SRG786439 TBC786439 TKY786439 TUU786439 UEQ786439 UOM786439 UYI786439 VIE786439 VSA786439 WBW786439 WLS786439 WVO786439 G851975 JC851975 SY851975 ACU851975 AMQ851975 AWM851975 BGI851975 BQE851975 CAA851975 CJW851975 CTS851975 DDO851975 DNK851975 DXG851975 EHC851975 EQY851975 FAU851975 FKQ851975 FUM851975 GEI851975 GOE851975 GYA851975 HHW851975 HRS851975 IBO851975 ILK851975 IVG851975 JFC851975 JOY851975 JYU851975 KIQ851975 KSM851975 LCI851975 LME851975 LWA851975 MFW851975 MPS851975 MZO851975 NJK851975 NTG851975 ODC851975 OMY851975 OWU851975 PGQ851975 PQM851975 QAI851975 QKE851975 QUA851975 RDW851975 RNS851975 RXO851975 SHK851975 SRG851975 TBC851975 TKY851975 TUU851975 UEQ851975 UOM851975 UYI851975 VIE851975 VSA851975 WBW851975 WLS851975 WVO851975 G917511 JC917511 SY917511 ACU917511 AMQ917511 AWM917511 BGI917511 BQE917511 CAA917511 CJW917511 CTS917511 DDO917511 DNK917511 DXG917511 EHC917511 EQY917511 FAU917511 FKQ917511 FUM917511 GEI917511 GOE917511 GYA917511 HHW917511 HRS917511 IBO917511 ILK917511 IVG917511 JFC917511 JOY917511 JYU917511 KIQ917511 KSM917511 LCI917511 LME917511 LWA917511 MFW917511 MPS917511 MZO917511 NJK917511 NTG917511 ODC917511 OMY917511 OWU917511 PGQ917511 PQM917511 QAI917511 QKE917511 QUA917511 RDW917511 RNS917511 RXO917511 SHK917511 SRG917511 TBC917511 TKY917511 TUU917511 UEQ917511 UOM917511 UYI917511 VIE917511 VSA917511 WBW917511 WLS917511 WVO917511 G983047 JC983047 SY983047 ACU983047 AMQ983047 AWM983047 BGI983047 BQE983047 CAA983047 CJW983047 CTS983047 DDO983047 DNK983047 DXG983047 EHC983047 EQY983047 FAU983047 FKQ983047 FUM983047 GEI983047 GOE983047 GYA983047 HHW983047 HRS983047 IBO983047 ILK983047 IVG983047 JFC983047 JOY983047 JYU983047 KIQ983047 KSM983047 LCI983047 LME983047 LWA983047 MFW983047 MPS983047 MZO983047 NJK983047 NTG983047 ODC983047 OMY983047 OWU983047 PGQ983047 PQM983047 QAI983047 QKE983047 QUA983047 RDW983047 RNS983047 RXO983047 SHK983047 SRG983047 TBC983047 TKY983047 TUU983047 UEQ983047 UOM983047 UYI983047 VIE983047 VSA983047 WBW983047 WLS983047 WVO983047 G2 JC2 SY2 ACU2 AMQ2 AWM2 BGI2 BQE2 CAA2 CJW2 CTS2 DDO2 DNK2 DXG2 EHC2 EQY2 FAU2 FKQ2 FUM2 GEI2 GOE2 GYA2 HHW2 HRS2 IBO2 ILK2 IVG2 JFC2 JOY2 JYU2 KIQ2 KSM2 LCI2 LME2 LWA2 MFW2 MPS2 MZO2 NJK2 NTG2 ODC2 OMY2 OWU2 PGQ2 PQM2 QAI2 QKE2 QUA2 RDW2 RNS2 RXO2 SHK2 SRG2 TBC2 TKY2 TUU2 UEQ2 UOM2 UYI2 VIE2 VSA2 WBW2 WLS2 WVO2 G65541 JC65541 SY65541 ACU65541 AMQ65541 AWM65541 BGI65541 BQE65541 CAA65541 CJW65541 CTS65541 DDO65541 DNK65541 DXG65541 EHC65541 EQY65541 FAU65541 FKQ65541 FUM65541 GEI65541 GOE65541 GYA65541 HHW65541 HRS65541 IBO65541 ILK65541 IVG65541 JFC65541 JOY65541 JYU65541 KIQ65541 KSM65541 LCI65541 LME65541 LWA65541 MFW65541 MPS65541 MZO65541 NJK65541 NTG65541 ODC65541 OMY65541 OWU65541 PGQ65541 PQM65541 QAI65541 QKE65541 QUA65541 RDW65541 RNS65541 RXO65541 SHK65541 SRG65541 TBC65541 TKY65541 TUU65541 UEQ65541 UOM65541 UYI65541 VIE65541 VSA65541 WBW65541 WLS65541 WVO65541 G131077 JC131077 SY131077 ACU131077 AMQ131077 AWM131077 BGI131077 BQE131077 CAA131077 CJW131077 CTS131077 DDO131077 DNK131077 DXG131077 EHC131077 EQY131077 FAU131077 FKQ131077 FUM131077 GEI131077 GOE131077 GYA131077 HHW131077 HRS131077 IBO131077 ILK131077 IVG131077 JFC131077 JOY131077 JYU131077 KIQ131077 KSM131077 LCI131077 LME131077 LWA131077 MFW131077 MPS131077 MZO131077 NJK131077 NTG131077 ODC131077 OMY131077 OWU131077 PGQ131077 PQM131077 QAI131077 QKE131077 QUA131077 RDW131077 RNS131077 RXO131077 SHK131077 SRG131077 TBC131077 TKY131077 TUU131077 UEQ131077 UOM131077 UYI131077 VIE131077 VSA131077 WBW131077 WLS131077 WVO131077 G196613 JC196613 SY196613 ACU196613 AMQ196613 AWM196613 BGI196613 BQE196613 CAA196613 CJW196613 CTS196613 DDO196613 DNK196613 DXG196613 EHC196613 EQY196613 FAU196613 FKQ196613 FUM196613 GEI196613 GOE196613 GYA196613 HHW196613 HRS196613 IBO196613 ILK196613 IVG196613 JFC196613 JOY196613 JYU196613 KIQ196613 KSM196613 LCI196613 LME196613 LWA196613 MFW196613 MPS196613 MZO196613 NJK196613 NTG196613 ODC196613 OMY196613 OWU196613 PGQ196613 PQM196613 QAI196613 QKE196613 QUA196613 RDW196613 RNS196613 RXO196613 SHK196613 SRG196613 TBC196613 TKY196613 TUU196613 UEQ196613 UOM196613 UYI196613 VIE196613 VSA196613 WBW196613 WLS196613 WVO196613 G262149 JC262149 SY262149 ACU262149 AMQ262149 AWM262149 BGI262149 BQE262149 CAA262149 CJW262149 CTS262149 DDO262149 DNK262149 DXG262149 EHC262149 EQY262149 FAU262149 FKQ262149 FUM262149 GEI262149 GOE262149 GYA262149 HHW262149 HRS262149 IBO262149 ILK262149 IVG262149 JFC262149 JOY262149 JYU262149 KIQ262149 KSM262149 LCI262149 LME262149 LWA262149 MFW262149 MPS262149 MZO262149 NJK262149 NTG262149 ODC262149 OMY262149 OWU262149 PGQ262149 PQM262149 QAI262149 QKE262149 QUA262149 RDW262149 RNS262149 RXO262149 SHK262149 SRG262149 TBC262149 TKY262149 TUU262149 UEQ262149 UOM262149 UYI262149 VIE262149 VSA262149 WBW262149 WLS262149 WVO262149 G327685 JC327685 SY327685 ACU327685 AMQ327685 AWM327685 BGI327685 BQE327685 CAA327685 CJW327685 CTS327685 DDO327685 DNK327685 DXG327685 EHC327685 EQY327685 FAU327685 FKQ327685 FUM327685 GEI327685 GOE327685 GYA327685 HHW327685 HRS327685 IBO327685 ILK327685 IVG327685 JFC327685 JOY327685 JYU327685 KIQ327685 KSM327685 LCI327685 LME327685 LWA327685 MFW327685 MPS327685 MZO327685 NJK327685 NTG327685 ODC327685 OMY327685 OWU327685 PGQ327685 PQM327685 QAI327685 QKE327685 QUA327685 RDW327685 RNS327685 RXO327685 SHK327685 SRG327685 TBC327685 TKY327685 TUU327685 UEQ327685 UOM327685 UYI327685 VIE327685 VSA327685 WBW327685 WLS327685 WVO327685 G393221 JC393221 SY393221 ACU393221 AMQ393221 AWM393221 BGI393221 BQE393221 CAA393221 CJW393221 CTS393221 DDO393221 DNK393221 DXG393221 EHC393221 EQY393221 FAU393221 FKQ393221 FUM393221 GEI393221 GOE393221 GYA393221 HHW393221 HRS393221 IBO393221 ILK393221 IVG393221 JFC393221 JOY393221 JYU393221 KIQ393221 KSM393221 LCI393221 LME393221 LWA393221 MFW393221 MPS393221 MZO393221 NJK393221 NTG393221 ODC393221 OMY393221 OWU393221 PGQ393221 PQM393221 QAI393221 QKE393221 QUA393221 RDW393221 RNS393221 RXO393221 SHK393221 SRG393221 TBC393221 TKY393221 TUU393221 UEQ393221 UOM393221 UYI393221 VIE393221 VSA393221 WBW393221 WLS393221 WVO393221 G458757 JC458757 SY458757 ACU458757 AMQ458757 AWM458757 BGI458757 BQE458757 CAA458757 CJW458757 CTS458757 DDO458757 DNK458757 DXG458757 EHC458757 EQY458757 FAU458757 FKQ458757 FUM458757 GEI458757 GOE458757 GYA458757 HHW458757 HRS458757 IBO458757 ILK458757 IVG458757 JFC458757 JOY458757 JYU458757 KIQ458757 KSM458757 LCI458757 LME458757 LWA458757 MFW458757 MPS458757 MZO458757 NJK458757 NTG458757 ODC458757 OMY458757 OWU458757 PGQ458757 PQM458757 QAI458757 QKE458757 QUA458757 RDW458757 RNS458757 RXO458757 SHK458757 SRG458757 TBC458757 TKY458757 TUU458757 UEQ458757 UOM458757 UYI458757 VIE458757 VSA458757 WBW458757 WLS458757 WVO458757 G524293 JC524293 SY524293 ACU524293 AMQ524293 AWM524293 BGI524293 BQE524293 CAA524293 CJW524293 CTS524293 DDO524293 DNK524293 DXG524293 EHC524293 EQY524293 FAU524293 FKQ524293 FUM524293 GEI524293 GOE524293 GYA524293 HHW524293 HRS524293 IBO524293 ILK524293 IVG524293 JFC524293 JOY524293 JYU524293 KIQ524293 KSM524293 LCI524293 LME524293 LWA524293 MFW524293 MPS524293 MZO524293 NJK524293 NTG524293 ODC524293 OMY524293 OWU524293 PGQ524293 PQM524293 QAI524293 QKE524293 QUA524293 RDW524293 RNS524293 RXO524293 SHK524293 SRG524293 TBC524293 TKY524293 TUU524293 UEQ524293 UOM524293 UYI524293 VIE524293 VSA524293 WBW524293 WLS524293 WVO524293 G589829 JC589829 SY589829 ACU589829 AMQ589829 AWM589829 BGI589829 BQE589829 CAA589829 CJW589829 CTS589829 DDO589829 DNK589829 DXG589829 EHC589829 EQY589829 FAU589829 FKQ589829 FUM589829 GEI589829 GOE589829 GYA589829 HHW589829 HRS589829 IBO589829 ILK589829 IVG589829 JFC589829 JOY589829 JYU589829 KIQ589829 KSM589829 LCI589829 LME589829 LWA589829 MFW589829 MPS589829 MZO589829 NJK589829 NTG589829 ODC589829 OMY589829 OWU589829 PGQ589829 PQM589829 QAI589829 QKE589829 QUA589829 RDW589829 RNS589829 RXO589829 SHK589829 SRG589829 TBC589829 TKY589829 TUU589829 UEQ589829 UOM589829 UYI589829 VIE589829 VSA589829 WBW589829 WLS589829 WVO589829 G655365 JC655365 SY655365 ACU655365 AMQ655365 AWM655365 BGI655365 BQE655365 CAA655365 CJW655365 CTS655365 DDO655365 DNK655365 DXG655365 EHC655365 EQY655365 FAU655365 FKQ655365 FUM655365 GEI655365 GOE655365 GYA655365 HHW655365 HRS655365 IBO655365 ILK655365 IVG655365 JFC655365 JOY655365 JYU655365 KIQ655365 KSM655365 LCI655365 LME655365 LWA655365 MFW655365 MPS655365 MZO655365 NJK655365 NTG655365 ODC655365 OMY655365 OWU655365 PGQ655365 PQM655365 QAI655365 QKE655365 QUA655365 RDW655365 RNS655365 RXO655365 SHK655365 SRG655365 TBC655365 TKY655365 TUU655365 UEQ655365 UOM655365 UYI655365 VIE655365 VSA655365 WBW655365 WLS655365 WVO655365 G720901 JC720901 SY720901 ACU720901 AMQ720901 AWM720901 BGI720901 BQE720901 CAA720901 CJW720901 CTS720901 DDO720901 DNK720901 DXG720901 EHC720901 EQY720901 FAU720901 FKQ720901 FUM720901 GEI720901 GOE720901 GYA720901 HHW720901 HRS720901 IBO720901 ILK720901 IVG720901 JFC720901 JOY720901 JYU720901 KIQ720901 KSM720901 LCI720901 LME720901 LWA720901 MFW720901 MPS720901 MZO720901 NJK720901 NTG720901 ODC720901 OMY720901 OWU720901 PGQ720901 PQM720901 QAI720901 QKE720901 QUA720901 RDW720901 RNS720901 RXO720901 SHK720901 SRG720901 TBC720901 TKY720901 TUU720901 UEQ720901 UOM720901 UYI720901 VIE720901 VSA720901 WBW720901 WLS720901 WVO720901 G786437 JC786437 SY786437 ACU786437 AMQ786437 AWM786437 BGI786437 BQE786437 CAA786437 CJW786437 CTS786437 DDO786437 DNK786437 DXG786437 EHC786437 EQY786437 FAU786437 FKQ786437 FUM786437 GEI786437 GOE786437 GYA786437 HHW786437 HRS786437 IBO786437 ILK786437 IVG786437 JFC786437 JOY786437 JYU786437 KIQ786437 KSM786437 LCI786437 LME786437 LWA786437 MFW786437 MPS786437 MZO786437 NJK786437 NTG786437 ODC786437 OMY786437 OWU786437 PGQ786437 PQM786437 QAI786437 QKE786437 QUA786437 RDW786437 RNS786437 RXO786437 SHK786437 SRG786437 TBC786437 TKY786437 TUU786437 UEQ786437 UOM786437 UYI786437 VIE786437 VSA786437 WBW786437 WLS786437 WVO786437 G851973 JC851973 SY851973 ACU851973 AMQ851973 AWM851973 BGI851973 BQE851973 CAA851973 CJW851973 CTS851973 DDO851973 DNK851973 DXG851973 EHC851973 EQY851973 FAU851973 FKQ851973 FUM851973 GEI851973 GOE851973 GYA851973 HHW851973 HRS851973 IBO851973 ILK851973 IVG851973 JFC851973 JOY851973 JYU851973 KIQ851973 KSM851973 LCI851973 LME851973 LWA851973 MFW851973 MPS851973 MZO851973 NJK851973 NTG851973 ODC851973 OMY851973 OWU851973 PGQ851973 PQM851973 QAI851973 QKE851973 QUA851973 RDW851973 RNS851973 RXO851973 SHK851973 SRG851973 TBC851973 TKY851973 TUU851973 UEQ851973 UOM851973 UYI851973 VIE851973 VSA851973 WBW851973 WLS851973 WVO851973 G917509 JC917509 SY917509 ACU917509 AMQ917509 AWM917509 BGI917509 BQE917509 CAA917509 CJW917509 CTS917509 DDO917509 DNK917509 DXG917509 EHC917509 EQY917509 FAU917509 FKQ917509 FUM917509 GEI917509 GOE917509 GYA917509 HHW917509 HRS917509 IBO917509 ILK917509 IVG917509 JFC917509 JOY917509 JYU917509 KIQ917509 KSM917509 LCI917509 LME917509 LWA917509 MFW917509 MPS917509 MZO917509 NJK917509 NTG917509 ODC917509 OMY917509 OWU917509 PGQ917509 PQM917509 QAI917509 QKE917509 QUA917509 RDW917509 RNS917509 RXO917509 SHK917509 SRG917509 TBC917509 TKY917509 TUU917509 UEQ917509 UOM917509 UYI917509 VIE917509 VSA917509 WBW917509 WLS917509 WVO917509 G983045 JC983045 SY983045 ACU983045 AMQ983045 AWM983045 BGI983045 BQE983045 CAA983045 CJW983045 CTS983045 DDO983045 DNK983045 DXG983045 EHC983045 EQY983045 FAU983045 FKQ983045 FUM983045 GEI983045 GOE983045 GYA983045 HHW983045 HRS983045 IBO983045 ILK983045 IVG983045 JFC983045 JOY983045 JYU983045 KIQ983045 KSM983045 LCI983045 LME983045 LWA983045 MFW983045 MPS983045 MZO983045 NJK983045 NTG983045 ODC983045 OMY983045 OWU983045 PGQ983045 PQM983045 QAI983045 QKE983045 QUA983045 RDW983045 RNS983045 RXO983045 SHK983045 SRG983045 TBC983045 TKY983045 TUU983045 UEQ983045 UOM983045 UYI983045 VIE983045 VSA983045 WBW983045 WLS983045 WVO983045 G30 JC30 SY30 ACU30 AMQ30 AWM30 BGI30 BQE30 CAA30 CJW30 CTS30 DDO30 DNK30 DXG30 EHC30 EQY30 FAU30 FKQ30 FUM30 GEI30 GOE30 GYA30 HHW30 HRS30 IBO30 ILK30 IVG30 JFC30 JOY30 JYU30 KIQ30 KSM30 LCI30 LME30 LWA30 MFW30 MPS30 MZO30 NJK30 NTG30 ODC30 OMY30 OWU30 PGQ30 PQM30 QAI30 QKE30 QUA30 RDW30 RNS30 RXO30 SHK30 SRG30 TBC30 TKY30 TUU30 UEQ30 UOM30 UYI30 VIE30 VSA30 WBW30 WLS30 WVO30 G65567 JC65567 SY65567 ACU65567 AMQ65567 AWM65567 BGI65567 BQE65567 CAA65567 CJW65567 CTS65567 DDO65567 DNK65567 DXG65567 EHC65567 EQY65567 FAU65567 FKQ65567 FUM65567 GEI65567 GOE65567 GYA65567 HHW65567 HRS65567 IBO65567 ILK65567 IVG65567 JFC65567 JOY65567 JYU65567 KIQ65567 KSM65567 LCI65567 LME65567 LWA65567 MFW65567 MPS65567 MZO65567 NJK65567 NTG65567 ODC65567 OMY65567 OWU65567 PGQ65567 PQM65567 QAI65567 QKE65567 QUA65567 RDW65567 RNS65567 RXO65567 SHK65567 SRG65567 TBC65567 TKY65567 TUU65567 UEQ65567 UOM65567 UYI65567 VIE65567 VSA65567 WBW65567 WLS65567 WVO65567 G131103 JC131103 SY131103 ACU131103 AMQ131103 AWM131103 BGI131103 BQE131103 CAA131103 CJW131103 CTS131103 DDO131103 DNK131103 DXG131103 EHC131103 EQY131103 FAU131103 FKQ131103 FUM131103 GEI131103 GOE131103 GYA131103 HHW131103 HRS131103 IBO131103 ILK131103 IVG131103 JFC131103 JOY131103 JYU131103 KIQ131103 KSM131103 LCI131103 LME131103 LWA131103 MFW131103 MPS131103 MZO131103 NJK131103 NTG131103 ODC131103 OMY131103 OWU131103 PGQ131103 PQM131103 QAI131103 QKE131103 QUA131103 RDW131103 RNS131103 RXO131103 SHK131103 SRG131103 TBC131103 TKY131103 TUU131103 UEQ131103 UOM131103 UYI131103 VIE131103 VSA131103 WBW131103 WLS131103 WVO131103 G196639 JC196639 SY196639 ACU196639 AMQ196639 AWM196639 BGI196639 BQE196639 CAA196639 CJW196639 CTS196639 DDO196639 DNK196639 DXG196639 EHC196639 EQY196639 FAU196639 FKQ196639 FUM196639 GEI196639 GOE196639 GYA196639 HHW196639 HRS196639 IBO196639 ILK196639 IVG196639 JFC196639 JOY196639 JYU196639 KIQ196639 KSM196639 LCI196639 LME196639 LWA196639 MFW196639 MPS196639 MZO196639 NJK196639 NTG196639 ODC196639 OMY196639 OWU196639 PGQ196639 PQM196639 QAI196639 QKE196639 QUA196639 RDW196639 RNS196639 RXO196639 SHK196639 SRG196639 TBC196639 TKY196639 TUU196639 UEQ196639 UOM196639 UYI196639 VIE196639 VSA196639 WBW196639 WLS196639 WVO196639 G262175 JC262175 SY262175 ACU262175 AMQ262175 AWM262175 BGI262175 BQE262175 CAA262175 CJW262175 CTS262175 DDO262175 DNK262175 DXG262175 EHC262175 EQY262175 FAU262175 FKQ262175 FUM262175 GEI262175 GOE262175 GYA262175 HHW262175 HRS262175 IBO262175 ILK262175 IVG262175 JFC262175 JOY262175 JYU262175 KIQ262175 KSM262175 LCI262175 LME262175 LWA262175 MFW262175 MPS262175 MZO262175 NJK262175 NTG262175 ODC262175 OMY262175 OWU262175 PGQ262175 PQM262175 QAI262175 QKE262175 QUA262175 RDW262175 RNS262175 RXO262175 SHK262175 SRG262175 TBC262175 TKY262175 TUU262175 UEQ262175 UOM262175 UYI262175 VIE262175 VSA262175 WBW262175 WLS262175 WVO262175 G327711 JC327711 SY327711 ACU327711 AMQ327711 AWM327711 BGI327711 BQE327711 CAA327711 CJW327711 CTS327711 DDO327711 DNK327711 DXG327711 EHC327711 EQY327711 FAU327711 FKQ327711 FUM327711 GEI327711 GOE327711 GYA327711 HHW327711 HRS327711 IBO327711 ILK327711 IVG327711 JFC327711 JOY327711 JYU327711 KIQ327711 KSM327711 LCI327711 LME327711 LWA327711 MFW327711 MPS327711 MZO327711 NJK327711 NTG327711 ODC327711 OMY327711 OWU327711 PGQ327711 PQM327711 QAI327711 QKE327711 QUA327711 RDW327711 RNS327711 RXO327711 SHK327711 SRG327711 TBC327711 TKY327711 TUU327711 UEQ327711 UOM327711 UYI327711 VIE327711 VSA327711 WBW327711 WLS327711 WVO327711 G393247 JC393247 SY393247 ACU393247 AMQ393247 AWM393247 BGI393247 BQE393247 CAA393247 CJW393247 CTS393247 DDO393247 DNK393247 DXG393247 EHC393247 EQY393247 FAU393247 FKQ393247 FUM393247 GEI393247 GOE393247 GYA393247 HHW393247 HRS393247 IBO393247 ILK393247 IVG393247 JFC393247 JOY393247 JYU393247 KIQ393247 KSM393247 LCI393247 LME393247 LWA393247 MFW393247 MPS393247 MZO393247 NJK393247 NTG393247 ODC393247 OMY393247 OWU393247 PGQ393247 PQM393247 QAI393247 QKE393247 QUA393247 RDW393247 RNS393247 RXO393247 SHK393247 SRG393247 TBC393247 TKY393247 TUU393247 UEQ393247 UOM393247 UYI393247 VIE393247 VSA393247 WBW393247 WLS393247 WVO393247 G458783 JC458783 SY458783 ACU458783 AMQ458783 AWM458783 BGI458783 BQE458783 CAA458783 CJW458783 CTS458783 DDO458783 DNK458783 DXG458783 EHC458783 EQY458783 FAU458783 FKQ458783 FUM458783 GEI458783 GOE458783 GYA458783 HHW458783 HRS458783 IBO458783 ILK458783 IVG458783 JFC458783 JOY458783 JYU458783 KIQ458783 KSM458783 LCI458783 LME458783 LWA458783 MFW458783 MPS458783 MZO458783 NJK458783 NTG458783 ODC458783 OMY458783 OWU458783 PGQ458783 PQM458783 QAI458783 QKE458783 QUA458783 RDW458783 RNS458783 RXO458783 SHK458783 SRG458783 TBC458783 TKY458783 TUU458783 UEQ458783 UOM458783 UYI458783 VIE458783 VSA458783 WBW458783 WLS458783 WVO458783 G524319 JC524319 SY524319 ACU524319 AMQ524319 AWM524319 BGI524319 BQE524319 CAA524319 CJW524319 CTS524319 DDO524319 DNK524319 DXG524319 EHC524319 EQY524319 FAU524319 FKQ524319 FUM524319 GEI524319 GOE524319 GYA524319 HHW524319 HRS524319 IBO524319 ILK524319 IVG524319 JFC524319 JOY524319 JYU524319 KIQ524319 KSM524319 LCI524319 LME524319 LWA524319 MFW524319 MPS524319 MZO524319 NJK524319 NTG524319 ODC524319 OMY524319 OWU524319 PGQ524319 PQM524319 QAI524319 QKE524319 QUA524319 RDW524319 RNS524319 RXO524319 SHK524319 SRG524319 TBC524319 TKY524319 TUU524319 UEQ524319 UOM524319 UYI524319 VIE524319 VSA524319 WBW524319 WLS524319 WVO524319 G589855 JC589855 SY589855 ACU589855 AMQ589855 AWM589855 BGI589855 BQE589855 CAA589855 CJW589855 CTS589855 DDO589855 DNK589855 DXG589855 EHC589855 EQY589855 FAU589855 FKQ589855 FUM589855 GEI589855 GOE589855 GYA589855 HHW589855 HRS589855 IBO589855 ILK589855 IVG589855 JFC589855 JOY589855 JYU589855 KIQ589855 KSM589855 LCI589855 LME589855 LWA589855 MFW589855 MPS589855 MZO589855 NJK589855 NTG589855 ODC589855 OMY589855 OWU589855 PGQ589855 PQM589855 QAI589855 QKE589855 QUA589855 RDW589855 RNS589855 RXO589855 SHK589855 SRG589855 TBC589855 TKY589855 TUU589855 UEQ589855 UOM589855 UYI589855 VIE589855 VSA589855 WBW589855 WLS589855 WVO589855 G655391 JC655391 SY655391 ACU655391 AMQ655391 AWM655391 BGI655391 BQE655391 CAA655391 CJW655391 CTS655391 DDO655391 DNK655391 DXG655391 EHC655391 EQY655391 FAU655391 FKQ655391 FUM655391 GEI655391 GOE655391 GYA655391 HHW655391 HRS655391 IBO655391 ILK655391 IVG655391 JFC655391 JOY655391 JYU655391 KIQ655391 KSM655391 LCI655391 LME655391 LWA655391 MFW655391 MPS655391 MZO655391 NJK655391 NTG655391 ODC655391 OMY655391 OWU655391 PGQ655391 PQM655391 QAI655391 QKE655391 QUA655391 RDW655391 RNS655391 RXO655391 SHK655391 SRG655391 TBC655391 TKY655391 TUU655391 UEQ655391 UOM655391 UYI655391 VIE655391 VSA655391 WBW655391 WLS655391 WVO655391 G720927 JC720927 SY720927 ACU720927 AMQ720927 AWM720927 BGI720927 BQE720927 CAA720927 CJW720927 CTS720927 DDO720927 DNK720927 DXG720927 EHC720927 EQY720927 FAU720927 FKQ720927 FUM720927 GEI720927 GOE720927 GYA720927 HHW720927 HRS720927 IBO720927 ILK720927 IVG720927 JFC720927 JOY720927 JYU720927 KIQ720927 KSM720927 LCI720927 LME720927 LWA720927 MFW720927 MPS720927 MZO720927 NJK720927 NTG720927 ODC720927 OMY720927 OWU720927 PGQ720927 PQM720927 QAI720927 QKE720927 QUA720927 RDW720927 RNS720927 RXO720927 SHK720927 SRG720927 TBC720927 TKY720927 TUU720927 UEQ720927 UOM720927 UYI720927 VIE720927 VSA720927 WBW720927 WLS720927 WVO720927 G786463 JC786463 SY786463 ACU786463 AMQ786463 AWM786463 BGI786463 BQE786463 CAA786463 CJW786463 CTS786463 DDO786463 DNK786463 DXG786463 EHC786463 EQY786463 FAU786463 FKQ786463 FUM786463 GEI786463 GOE786463 GYA786463 HHW786463 HRS786463 IBO786463 ILK786463 IVG786463 JFC786463 JOY786463 JYU786463 KIQ786463 KSM786463 LCI786463 LME786463 LWA786463 MFW786463 MPS786463 MZO786463 NJK786463 NTG786463 ODC786463 OMY786463 OWU786463 PGQ786463 PQM786463 QAI786463 QKE786463 QUA786463 RDW786463 RNS786463 RXO786463 SHK786463 SRG786463 TBC786463 TKY786463 TUU786463 UEQ786463 UOM786463 UYI786463 VIE786463 VSA786463 WBW786463 WLS786463 WVO786463 G851999 JC851999 SY851999 ACU851999 AMQ851999 AWM851999 BGI851999 BQE851999 CAA851999 CJW851999 CTS851999 DDO851999 DNK851999 DXG851999 EHC851999 EQY851999 FAU851999 FKQ851999 FUM851999 GEI851999 GOE851999 GYA851999 HHW851999 HRS851999 IBO851999 ILK851999 IVG851999 JFC851999 JOY851999 JYU851999 KIQ851999 KSM851999 LCI851999 LME851999 LWA851999 MFW851999 MPS851999 MZO851999 NJK851999 NTG851999 ODC851999 OMY851999 OWU851999 PGQ851999 PQM851999 QAI851999 QKE851999 QUA851999 RDW851999 RNS851999 RXO851999 SHK851999 SRG851999 TBC851999 TKY851999 TUU851999 UEQ851999 UOM851999 UYI851999 VIE851999 VSA851999 WBW851999 WLS851999 WVO851999 G917535 JC917535 SY917535 ACU917535 AMQ917535 AWM917535 BGI917535 BQE917535 CAA917535 CJW917535 CTS917535 DDO917535 DNK917535 DXG917535 EHC917535 EQY917535 FAU917535 FKQ917535 FUM917535 GEI917535 GOE917535 GYA917535 HHW917535 HRS917535 IBO917535 ILK917535 IVG917535 JFC917535 JOY917535 JYU917535 KIQ917535 KSM917535 LCI917535 LME917535 LWA917535 MFW917535 MPS917535 MZO917535 NJK917535 NTG917535 ODC917535 OMY917535 OWU917535 PGQ917535 PQM917535 QAI917535 QKE917535 QUA917535 RDW917535 RNS917535 RXO917535 SHK917535 SRG917535 TBC917535 TKY917535 TUU917535 UEQ917535 UOM917535 UYI917535 VIE917535 VSA917535 WBW917535 WLS917535 WVO917535 G983071 JC983071 SY983071 ACU983071 AMQ983071 AWM983071 BGI983071 BQE983071 CAA983071 CJW983071 CTS983071 DDO983071 DNK983071 DXG983071 EHC983071 EQY983071 FAU983071 FKQ983071 FUM983071 GEI983071 GOE983071 GYA983071 HHW983071 HRS983071 IBO983071 ILK983071 IVG983071 JFC983071 JOY983071 JYU983071 KIQ983071 KSM983071 LCI983071 LME983071 LWA983071 MFW983071 MPS983071 MZO983071 NJK983071 NTG983071 ODC983071 OMY983071 OWU983071 PGQ983071 PQM983071 QAI983071 QKE983071 QUA983071 RDW983071 RNS983071 RXO983071 SHK983071 SRG983071 TBC983071 TKY983071 TUU983071 UEQ983071 UOM983071 UYI983071 VIE983071 VSA983071 WBW983071 WLS983071 WVO983071 F29 JB29 SX29 ACT29 AMP29 AWL29 BGH29 BQD29 BZZ29 CJV29 CTR29 DDN29 DNJ29 DXF29 EHB29 EQX29 FAT29 FKP29 FUL29 GEH29 GOD29 GXZ29 HHV29 HRR29 IBN29 ILJ29 IVF29 JFB29 JOX29 JYT29 KIP29 KSL29 LCH29 LMD29 LVZ29 MFV29 MPR29 MZN29 NJJ29 NTF29 ODB29 OMX29 OWT29 PGP29 PQL29 QAH29 QKD29 QTZ29 RDV29 RNR29 RXN29 SHJ29 SRF29 TBB29 TKX29 TUT29 UEP29 UOL29 UYH29 VID29 VRZ29 WBV29 WLR29 WVN29 F65566 JB65566 SX65566 ACT65566 AMP65566 AWL65566 BGH65566 BQD65566 BZZ65566 CJV65566 CTR65566 DDN65566 DNJ65566 DXF65566 EHB65566 EQX65566 FAT65566 FKP65566 FUL65566 GEH65566 GOD65566 GXZ65566 HHV65566 HRR65566 IBN65566 ILJ65566 IVF65566 JFB65566 JOX65566 JYT65566 KIP65566 KSL65566 LCH65566 LMD65566 LVZ65566 MFV65566 MPR65566 MZN65566 NJJ65566 NTF65566 ODB65566 OMX65566 OWT65566 PGP65566 PQL65566 QAH65566 QKD65566 QTZ65566 RDV65566 RNR65566 RXN65566 SHJ65566 SRF65566 TBB65566 TKX65566 TUT65566 UEP65566 UOL65566 UYH65566 VID65566 VRZ65566 WBV65566 WLR65566 WVN65566 F131102 JB131102 SX131102 ACT131102 AMP131102 AWL131102 BGH131102 BQD131102 BZZ131102 CJV131102 CTR131102 DDN131102 DNJ131102 DXF131102 EHB131102 EQX131102 FAT131102 FKP131102 FUL131102 GEH131102 GOD131102 GXZ131102 HHV131102 HRR131102 IBN131102 ILJ131102 IVF131102 JFB131102 JOX131102 JYT131102 KIP131102 KSL131102 LCH131102 LMD131102 LVZ131102 MFV131102 MPR131102 MZN131102 NJJ131102 NTF131102 ODB131102 OMX131102 OWT131102 PGP131102 PQL131102 QAH131102 QKD131102 QTZ131102 RDV131102 RNR131102 RXN131102 SHJ131102 SRF131102 TBB131102 TKX131102 TUT131102 UEP131102 UOL131102 UYH131102 VID131102 VRZ131102 WBV131102 WLR131102 WVN131102 F196638 JB196638 SX196638 ACT196638 AMP196638 AWL196638 BGH196638 BQD196638 BZZ196638 CJV196638 CTR196638 DDN196638 DNJ196638 DXF196638 EHB196638 EQX196638 FAT196638 FKP196638 FUL196638 GEH196638 GOD196638 GXZ196638 HHV196638 HRR196638 IBN196638 ILJ196638 IVF196638 JFB196638 JOX196638 JYT196638 KIP196638 KSL196638 LCH196638 LMD196638 LVZ196638 MFV196638 MPR196638 MZN196638 NJJ196638 NTF196638 ODB196638 OMX196638 OWT196638 PGP196638 PQL196638 QAH196638 QKD196638 QTZ196638 RDV196638 RNR196638 RXN196638 SHJ196638 SRF196638 TBB196638 TKX196638 TUT196638 UEP196638 UOL196638 UYH196638 VID196638 VRZ196638 WBV196638 WLR196638 WVN196638 F262174 JB262174 SX262174 ACT262174 AMP262174 AWL262174 BGH262174 BQD262174 BZZ262174 CJV262174 CTR262174 DDN262174 DNJ262174 DXF262174 EHB262174 EQX262174 FAT262174 FKP262174 FUL262174 GEH262174 GOD262174 GXZ262174 HHV262174 HRR262174 IBN262174 ILJ262174 IVF262174 JFB262174 JOX262174 JYT262174 KIP262174 KSL262174 LCH262174 LMD262174 LVZ262174 MFV262174 MPR262174 MZN262174 NJJ262174 NTF262174 ODB262174 OMX262174 OWT262174 PGP262174 PQL262174 QAH262174 QKD262174 QTZ262174 RDV262174 RNR262174 RXN262174 SHJ262174 SRF262174 TBB262174 TKX262174 TUT262174 UEP262174 UOL262174 UYH262174 VID262174 VRZ262174 WBV262174 WLR262174 WVN262174 F327710 JB327710 SX327710 ACT327710 AMP327710 AWL327710 BGH327710 BQD327710 BZZ327710 CJV327710 CTR327710 DDN327710 DNJ327710 DXF327710 EHB327710 EQX327710 FAT327710 FKP327710 FUL327710 GEH327710 GOD327710 GXZ327710 HHV327710 HRR327710 IBN327710 ILJ327710 IVF327710 JFB327710 JOX327710 JYT327710 KIP327710 KSL327710 LCH327710 LMD327710 LVZ327710 MFV327710 MPR327710 MZN327710 NJJ327710 NTF327710 ODB327710 OMX327710 OWT327710 PGP327710 PQL327710 QAH327710 QKD327710 QTZ327710 RDV327710 RNR327710 RXN327710 SHJ327710 SRF327710 TBB327710 TKX327710 TUT327710 UEP327710 UOL327710 UYH327710 VID327710 VRZ327710 WBV327710 WLR327710 WVN327710 F393246 JB393246 SX393246 ACT393246 AMP393246 AWL393246 BGH393246 BQD393246 BZZ393246 CJV393246 CTR393246 DDN393246 DNJ393246 DXF393246 EHB393246 EQX393246 FAT393246 FKP393246 FUL393246 GEH393246 GOD393246 GXZ393246 HHV393246 HRR393246 IBN393246 ILJ393246 IVF393246 JFB393246 JOX393246 JYT393246 KIP393246 KSL393246 LCH393246 LMD393246 LVZ393246 MFV393246 MPR393246 MZN393246 NJJ393246 NTF393246 ODB393246 OMX393246 OWT393246 PGP393246 PQL393246 QAH393246 QKD393246 QTZ393246 RDV393246 RNR393246 RXN393246 SHJ393246 SRF393246 TBB393246 TKX393246 TUT393246 UEP393246 UOL393246 UYH393246 VID393246 VRZ393246 WBV393246 WLR393246 WVN393246 F458782 JB458782 SX458782 ACT458782 AMP458782 AWL458782 BGH458782 BQD458782 BZZ458782 CJV458782 CTR458782 DDN458782 DNJ458782 DXF458782 EHB458782 EQX458782 FAT458782 FKP458782 FUL458782 GEH458782 GOD458782 GXZ458782 HHV458782 HRR458782 IBN458782 ILJ458782 IVF458782 JFB458782 JOX458782 JYT458782 KIP458782 KSL458782 LCH458782 LMD458782 LVZ458782 MFV458782 MPR458782 MZN458782 NJJ458782 NTF458782 ODB458782 OMX458782 OWT458782 PGP458782 PQL458782 QAH458782 QKD458782 QTZ458782 RDV458782 RNR458782 RXN458782 SHJ458782 SRF458782 TBB458782 TKX458782 TUT458782 UEP458782 UOL458782 UYH458782 VID458782 VRZ458782 WBV458782 WLR458782 WVN458782 F524318 JB524318 SX524318 ACT524318 AMP524318 AWL524318 BGH524318 BQD524318 BZZ524318 CJV524318 CTR524318 DDN524318 DNJ524318 DXF524318 EHB524318 EQX524318 FAT524318 FKP524318 FUL524318 GEH524318 GOD524318 GXZ524318 HHV524318 HRR524318 IBN524318 ILJ524318 IVF524318 JFB524318 JOX524318 JYT524318 KIP524318 KSL524318 LCH524318 LMD524318 LVZ524318 MFV524318 MPR524318 MZN524318 NJJ524318 NTF524318 ODB524318 OMX524318 OWT524318 PGP524318 PQL524318 QAH524318 QKD524318 QTZ524318 RDV524318 RNR524318 RXN524318 SHJ524318 SRF524318 TBB524318 TKX524318 TUT524318 UEP524318 UOL524318 UYH524318 VID524318 VRZ524318 WBV524318 WLR524318 WVN524318 F589854 JB589854 SX589854 ACT589854 AMP589854 AWL589854 BGH589854 BQD589854 BZZ589854 CJV589854 CTR589854 DDN589854 DNJ589854 DXF589854 EHB589854 EQX589854 FAT589854 FKP589854 FUL589854 GEH589854 GOD589854 GXZ589854 HHV589854 HRR589854 IBN589854 ILJ589854 IVF589854 JFB589854 JOX589854 JYT589854 KIP589854 KSL589854 LCH589854 LMD589854 LVZ589854 MFV589854 MPR589854 MZN589854 NJJ589854 NTF589854 ODB589854 OMX589854 OWT589854 PGP589854 PQL589854 QAH589854 QKD589854 QTZ589854 RDV589854 RNR589854 RXN589854 SHJ589854 SRF589854 TBB589854 TKX589854 TUT589854 UEP589854 UOL589854 UYH589854 VID589854 VRZ589854 WBV589854 WLR589854 WVN589854 F655390 JB655390 SX655390 ACT655390 AMP655390 AWL655390 BGH655390 BQD655390 BZZ655390 CJV655390 CTR655390 DDN655390 DNJ655390 DXF655390 EHB655390 EQX655390 FAT655390 FKP655390 FUL655390 GEH655390 GOD655390 GXZ655390 HHV655390 HRR655390 IBN655390 ILJ655390 IVF655390 JFB655390 JOX655390 JYT655390 KIP655390 KSL655390 LCH655390 LMD655390 LVZ655390 MFV655390 MPR655390 MZN655390 NJJ655390 NTF655390 ODB655390 OMX655390 OWT655390 PGP655390 PQL655390 QAH655390 QKD655390 QTZ655390 RDV655390 RNR655390 RXN655390 SHJ655390 SRF655390 TBB655390 TKX655390 TUT655390 UEP655390 UOL655390 UYH655390 VID655390 VRZ655390 WBV655390 WLR655390 WVN655390 F720926 JB720926 SX720926 ACT720926 AMP720926 AWL720926 BGH720926 BQD720926 BZZ720926 CJV720926 CTR720926 DDN720926 DNJ720926 DXF720926 EHB720926 EQX720926 FAT720926 FKP720926 FUL720926 GEH720926 GOD720926 GXZ720926 HHV720926 HRR720926 IBN720926 ILJ720926 IVF720926 JFB720926 JOX720926 JYT720926 KIP720926 KSL720926 LCH720926 LMD720926 LVZ720926 MFV720926 MPR720926 MZN720926 NJJ720926 NTF720926 ODB720926 OMX720926 OWT720926 PGP720926 PQL720926 QAH720926 QKD720926 QTZ720926 RDV720926 RNR720926 RXN720926 SHJ720926 SRF720926 TBB720926 TKX720926 TUT720926 UEP720926 UOL720926 UYH720926 VID720926 VRZ720926 WBV720926 WLR720926 WVN720926 F786462 JB786462 SX786462 ACT786462 AMP786462 AWL786462 BGH786462 BQD786462 BZZ786462 CJV786462 CTR786462 DDN786462 DNJ786462 DXF786462 EHB786462 EQX786462 FAT786462 FKP786462 FUL786462 GEH786462 GOD786462 GXZ786462 HHV786462 HRR786462 IBN786462 ILJ786462 IVF786462 JFB786462 JOX786462 JYT786462 KIP786462 KSL786462 LCH786462 LMD786462 LVZ786462 MFV786462 MPR786462 MZN786462 NJJ786462 NTF786462 ODB786462 OMX786462 OWT786462 PGP786462 PQL786462 QAH786462 QKD786462 QTZ786462 RDV786462 RNR786462 RXN786462 SHJ786462 SRF786462 TBB786462 TKX786462 TUT786462 UEP786462 UOL786462 UYH786462 VID786462 VRZ786462 WBV786462 WLR786462 WVN786462 F851998 JB851998 SX851998 ACT851998 AMP851998 AWL851998 BGH851998 BQD851998 BZZ851998 CJV851998 CTR851998 DDN851998 DNJ851998 DXF851998 EHB851998 EQX851998 FAT851998 FKP851998 FUL851998 GEH851998 GOD851998 GXZ851998 HHV851998 HRR851998 IBN851998 ILJ851998 IVF851998 JFB851998 JOX851998 JYT851998 KIP851998 KSL851998 LCH851998 LMD851998 LVZ851998 MFV851998 MPR851998 MZN851998 NJJ851998 NTF851998 ODB851998 OMX851998 OWT851998 PGP851998 PQL851998 QAH851998 QKD851998 QTZ851998 RDV851998 RNR851998 RXN851998 SHJ851998 SRF851998 TBB851998 TKX851998 TUT851998 UEP851998 UOL851998 UYH851998 VID851998 VRZ851998 WBV851998 WLR851998 WVN851998 F917534 JB917534 SX917534 ACT917534 AMP917534 AWL917534 BGH917534 BQD917534 BZZ917534 CJV917534 CTR917534 DDN917534 DNJ917534 DXF917534 EHB917534 EQX917534 FAT917534 FKP917534 FUL917534 GEH917534 GOD917534 GXZ917534 HHV917534 HRR917534 IBN917534 ILJ917534 IVF917534 JFB917534 JOX917534 JYT917534 KIP917534 KSL917534 LCH917534 LMD917534 LVZ917534 MFV917534 MPR917534 MZN917534 NJJ917534 NTF917534 ODB917534 OMX917534 OWT917534 PGP917534 PQL917534 QAH917534 QKD917534 QTZ917534 RDV917534 RNR917534 RXN917534 SHJ917534 SRF917534 TBB917534 TKX917534 TUT917534 UEP917534 UOL917534 UYH917534 VID917534 VRZ917534 WBV917534 WLR917534 WVN917534 F983070 JB983070 SX983070 ACT983070 AMP983070 AWL983070 BGH983070 BQD983070 BZZ983070 CJV983070 CTR983070 DDN983070 DNJ983070 DXF983070 EHB983070 EQX983070 FAT983070 FKP983070 FUL983070 GEH983070 GOD983070 GXZ983070 HHV983070 HRR983070 IBN983070 ILJ983070 IVF983070 JFB983070 JOX983070 JYT983070 KIP983070 KSL983070 LCH983070 LMD983070 LVZ983070 MFV983070 MPR983070 MZN983070 NJJ983070 NTF983070 ODB983070 OMX983070 OWT983070 PGP983070 PQL983070 QAH983070 QKD983070 QTZ983070 RDV983070 RNR983070 RXN983070 SHJ983070 SRF983070 TBB983070 TKX983070 TUT983070 UEP983070 UOL983070 UYH983070 VID983070 VRZ983070 WBV983070 WLR983070 WVN983070 G32 JC32 SY32 ACU32 AMQ32 AWM32 BGI32 BQE32 CAA32 CJW32 CTS32 DDO32 DNK32 DXG32 EHC32 EQY32 FAU32 FKQ32 FUM32 GEI32 GOE32 GYA32 HHW32 HRS32 IBO32 ILK32 IVG32 JFC32 JOY32 JYU32 KIQ32 KSM32 LCI32 LME32 LWA32 MFW32 MPS32 MZO32 NJK32 NTG32 ODC32 OMY32 OWU32 PGQ32 PQM32 QAI32 QKE32 QUA32 RDW32 RNS32 RXO32 SHK32 SRG32 TBC32 TKY32 TUU32 UEQ32 UOM32 UYI32 VIE32 VSA32 WBW32 WLS32 WVO32 G65569 JC65569 SY65569 ACU65569 AMQ65569 AWM65569 BGI65569 BQE65569 CAA65569 CJW65569 CTS65569 DDO65569 DNK65569 DXG65569 EHC65569 EQY65569 FAU65569 FKQ65569 FUM65569 GEI65569 GOE65569 GYA65569 HHW65569 HRS65569 IBO65569 ILK65569 IVG65569 JFC65569 JOY65569 JYU65569 KIQ65569 KSM65569 LCI65569 LME65569 LWA65569 MFW65569 MPS65569 MZO65569 NJK65569 NTG65569 ODC65569 OMY65569 OWU65569 PGQ65569 PQM65569 QAI65569 QKE65569 QUA65569 RDW65569 RNS65569 RXO65569 SHK65569 SRG65569 TBC65569 TKY65569 TUU65569 UEQ65569 UOM65569 UYI65569 VIE65569 VSA65569 WBW65569 WLS65569 WVO65569 G131105 JC131105 SY131105 ACU131105 AMQ131105 AWM131105 BGI131105 BQE131105 CAA131105 CJW131105 CTS131105 DDO131105 DNK131105 DXG131105 EHC131105 EQY131105 FAU131105 FKQ131105 FUM131105 GEI131105 GOE131105 GYA131105 HHW131105 HRS131105 IBO131105 ILK131105 IVG131105 JFC131105 JOY131105 JYU131105 KIQ131105 KSM131105 LCI131105 LME131105 LWA131105 MFW131105 MPS131105 MZO131105 NJK131105 NTG131105 ODC131105 OMY131105 OWU131105 PGQ131105 PQM131105 QAI131105 QKE131105 QUA131105 RDW131105 RNS131105 RXO131105 SHK131105 SRG131105 TBC131105 TKY131105 TUU131105 UEQ131105 UOM131105 UYI131105 VIE131105 VSA131105 WBW131105 WLS131105 WVO131105 G196641 JC196641 SY196641 ACU196641 AMQ196641 AWM196641 BGI196641 BQE196641 CAA196641 CJW196641 CTS196641 DDO196641 DNK196641 DXG196641 EHC196641 EQY196641 FAU196641 FKQ196641 FUM196641 GEI196641 GOE196641 GYA196641 HHW196641 HRS196641 IBO196641 ILK196641 IVG196641 JFC196641 JOY196641 JYU196641 KIQ196641 KSM196641 LCI196641 LME196641 LWA196641 MFW196641 MPS196641 MZO196641 NJK196641 NTG196641 ODC196641 OMY196641 OWU196641 PGQ196641 PQM196641 QAI196641 QKE196641 QUA196641 RDW196641 RNS196641 RXO196641 SHK196641 SRG196641 TBC196641 TKY196641 TUU196641 UEQ196641 UOM196641 UYI196641 VIE196641 VSA196641 WBW196641 WLS196641 WVO196641 G262177 JC262177 SY262177 ACU262177 AMQ262177 AWM262177 BGI262177 BQE262177 CAA262177 CJW262177 CTS262177 DDO262177 DNK262177 DXG262177 EHC262177 EQY262177 FAU262177 FKQ262177 FUM262177 GEI262177 GOE262177 GYA262177 HHW262177 HRS262177 IBO262177 ILK262177 IVG262177 JFC262177 JOY262177 JYU262177 KIQ262177 KSM262177 LCI262177 LME262177 LWA262177 MFW262177 MPS262177 MZO262177 NJK262177 NTG262177 ODC262177 OMY262177 OWU262177 PGQ262177 PQM262177 QAI262177 QKE262177 QUA262177 RDW262177 RNS262177 RXO262177 SHK262177 SRG262177 TBC262177 TKY262177 TUU262177 UEQ262177 UOM262177 UYI262177 VIE262177 VSA262177 WBW262177 WLS262177 WVO262177 G327713 JC327713 SY327713 ACU327713 AMQ327713 AWM327713 BGI327713 BQE327713 CAA327713 CJW327713 CTS327713 DDO327713 DNK327713 DXG327713 EHC327713 EQY327713 FAU327713 FKQ327713 FUM327713 GEI327713 GOE327713 GYA327713 HHW327713 HRS327713 IBO327713 ILK327713 IVG327713 JFC327713 JOY327713 JYU327713 KIQ327713 KSM327713 LCI327713 LME327713 LWA327713 MFW327713 MPS327713 MZO327713 NJK327713 NTG327713 ODC327713 OMY327713 OWU327713 PGQ327713 PQM327713 QAI327713 QKE327713 QUA327713 RDW327713 RNS327713 RXO327713 SHK327713 SRG327713 TBC327713 TKY327713 TUU327713 UEQ327713 UOM327713 UYI327713 VIE327713 VSA327713 WBW327713 WLS327713 WVO327713 G393249 JC393249 SY393249 ACU393249 AMQ393249 AWM393249 BGI393249 BQE393249 CAA393249 CJW393249 CTS393249 DDO393249 DNK393249 DXG393249 EHC393249 EQY393249 FAU393249 FKQ393249 FUM393249 GEI393249 GOE393249 GYA393249 HHW393249 HRS393249 IBO393249 ILK393249 IVG393249 JFC393249 JOY393249 JYU393249 KIQ393249 KSM393249 LCI393249 LME393249 LWA393249 MFW393249 MPS393249 MZO393249 NJK393249 NTG393249 ODC393249 OMY393249 OWU393249 PGQ393249 PQM393249 QAI393249 QKE393249 QUA393249 RDW393249 RNS393249 RXO393249 SHK393249 SRG393249 TBC393249 TKY393249 TUU393249 UEQ393249 UOM393249 UYI393249 VIE393249 VSA393249 WBW393249 WLS393249 WVO393249 G458785 JC458785 SY458785 ACU458785 AMQ458785 AWM458785 BGI458785 BQE458785 CAA458785 CJW458785 CTS458785 DDO458785 DNK458785 DXG458785 EHC458785 EQY458785 FAU458785 FKQ458785 FUM458785 GEI458785 GOE458785 GYA458785 HHW458785 HRS458785 IBO458785 ILK458785 IVG458785 JFC458785 JOY458785 JYU458785 KIQ458785 KSM458785 LCI458785 LME458785 LWA458785 MFW458785 MPS458785 MZO458785 NJK458785 NTG458785 ODC458785 OMY458785 OWU458785 PGQ458785 PQM458785 QAI458785 QKE458785 QUA458785 RDW458785 RNS458785 RXO458785 SHK458785 SRG458785 TBC458785 TKY458785 TUU458785 UEQ458785 UOM458785 UYI458785 VIE458785 VSA458785 WBW458785 WLS458785 WVO458785 G524321 JC524321 SY524321 ACU524321 AMQ524321 AWM524321 BGI524321 BQE524321 CAA524321 CJW524321 CTS524321 DDO524321 DNK524321 DXG524321 EHC524321 EQY524321 FAU524321 FKQ524321 FUM524321 GEI524321 GOE524321 GYA524321 HHW524321 HRS524321 IBO524321 ILK524321 IVG524321 JFC524321 JOY524321 JYU524321 KIQ524321 KSM524321 LCI524321 LME524321 LWA524321 MFW524321 MPS524321 MZO524321 NJK524321 NTG524321 ODC524321 OMY524321 OWU524321 PGQ524321 PQM524321 QAI524321 QKE524321 QUA524321 RDW524321 RNS524321 RXO524321 SHK524321 SRG524321 TBC524321 TKY524321 TUU524321 UEQ524321 UOM524321 UYI524321 VIE524321 VSA524321 WBW524321 WLS524321 WVO524321 G589857 JC589857 SY589857 ACU589857 AMQ589857 AWM589857 BGI589857 BQE589857 CAA589857 CJW589857 CTS589857 DDO589857 DNK589857 DXG589857 EHC589857 EQY589857 FAU589857 FKQ589857 FUM589857 GEI589857 GOE589857 GYA589857 HHW589857 HRS589857 IBO589857 ILK589857 IVG589857 JFC589857 JOY589857 JYU589857 KIQ589857 KSM589857 LCI589857 LME589857 LWA589857 MFW589857 MPS589857 MZO589857 NJK589857 NTG589857 ODC589857 OMY589857 OWU589857 PGQ589857 PQM589857 QAI589857 QKE589857 QUA589857 RDW589857 RNS589857 RXO589857 SHK589857 SRG589857 TBC589857 TKY589857 TUU589857 UEQ589857 UOM589857 UYI589857 VIE589857 VSA589857 WBW589857 WLS589857 WVO589857 G655393 JC655393 SY655393 ACU655393 AMQ655393 AWM655393 BGI655393 BQE655393 CAA655393 CJW655393 CTS655393 DDO655393 DNK655393 DXG655393 EHC655393 EQY655393 FAU655393 FKQ655393 FUM655393 GEI655393 GOE655393 GYA655393 HHW655393 HRS655393 IBO655393 ILK655393 IVG655393 JFC655393 JOY655393 JYU655393 KIQ655393 KSM655393 LCI655393 LME655393 LWA655393 MFW655393 MPS655393 MZO655393 NJK655393 NTG655393 ODC655393 OMY655393 OWU655393 PGQ655393 PQM655393 QAI655393 QKE655393 QUA655393 RDW655393 RNS655393 RXO655393 SHK655393 SRG655393 TBC655393 TKY655393 TUU655393 UEQ655393 UOM655393 UYI655393 VIE655393 VSA655393 WBW655393 WLS655393 WVO655393 G720929 JC720929 SY720929 ACU720929 AMQ720929 AWM720929 BGI720929 BQE720929 CAA720929 CJW720929 CTS720929 DDO720929 DNK720929 DXG720929 EHC720929 EQY720929 FAU720929 FKQ720929 FUM720929 GEI720929 GOE720929 GYA720929 HHW720929 HRS720929 IBO720929 ILK720929 IVG720929 JFC720929 JOY720929 JYU720929 KIQ720929 KSM720929 LCI720929 LME720929 LWA720929 MFW720929 MPS720929 MZO720929 NJK720929 NTG720929 ODC720929 OMY720929 OWU720929 PGQ720929 PQM720929 QAI720929 QKE720929 QUA720929 RDW720929 RNS720929 RXO720929 SHK720929 SRG720929 TBC720929 TKY720929 TUU720929 UEQ720929 UOM720929 UYI720929 VIE720929 VSA720929 WBW720929 WLS720929 WVO720929 G786465 JC786465 SY786465 ACU786465 AMQ786465 AWM786465 BGI786465 BQE786465 CAA786465 CJW786465 CTS786465 DDO786465 DNK786465 DXG786465 EHC786465 EQY786465 FAU786465 FKQ786465 FUM786465 GEI786465 GOE786465 GYA786465 HHW786465 HRS786465 IBO786465 ILK786465 IVG786465 JFC786465 JOY786465 JYU786465 KIQ786465 KSM786465 LCI786465 LME786465 LWA786465 MFW786465 MPS786465 MZO786465 NJK786465 NTG786465 ODC786465 OMY786465 OWU786465 PGQ786465 PQM786465 QAI786465 QKE786465 QUA786465 RDW786465 RNS786465 RXO786465 SHK786465 SRG786465 TBC786465 TKY786465 TUU786465 UEQ786465 UOM786465 UYI786465 VIE786465 VSA786465 WBW786465 WLS786465 WVO786465 G852001 JC852001 SY852001 ACU852001 AMQ852001 AWM852001 BGI852001 BQE852001 CAA852001 CJW852001 CTS852001 DDO852001 DNK852001 DXG852001 EHC852001 EQY852001 FAU852001 FKQ852001 FUM852001 GEI852001 GOE852001 GYA852001 HHW852001 HRS852001 IBO852001 ILK852001 IVG852001 JFC852001 JOY852001 JYU852001 KIQ852001 KSM852001 LCI852001 LME852001 LWA852001 MFW852001 MPS852001 MZO852001 NJK852001 NTG852001 ODC852001 OMY852001 OWU852001 PGQ852001 PQM852001 QAI852001 QKE852001 QUA852001 RDW852001 RNS852001 RXO852001 SHK852001 SRG852001 TBC852001 TKY852001 TUU852001 UEQ852001 UOM852001 UYI852001 VIE852001 VSA852001 WBW852001 WLS852001 WVO852001 G917537 JC917537 SY917537 ACU917537 AMQ917537 AWM917537 BGI917537 BQE917537 CAA917537 CJW917537 CTS917537 DDO917537 DNK917537 DXG917537 EHC917537 EQY917537 FAU917537 FKQ917537 FUM917537 GEI917537 GOE917537 GYA917537 HHW917537 HRS917537 IBO917537 ILK917537 IVG917537 JFC917537 JOY917537 JYU917537 KIQ917537 KSM917537 LCI917537 LME917537 LWA917537 MFW917537 MPS917537 MZO917537 NJK917537 NTG917537 ODC917537 OMY917537 OWU917537 PGQ917537 PQM917537 QAI917537 QKE917537 QUA917537 RDW917537 RNS917537 RXO917537 SHK917537 SRG917537 TBC917537 TKY917537 TUU917537 UEQ917537 UOM917537 UYI917537 VIE917537 VSA917537 WBW917537 WLS917537 WVO917537 G983073 JC983073 SY983073 ACU983073 AMQ983073 AWM983073 BGI983073 BQE983073 CAA983073 CJW983073 CTS983073 DDO983073 DNK983073 DXG983073 EHC983073 EQY983073 FAU983073 FKQ983073 FUM983073 GEI983073 GOE983073 GYA983073 HHW983073 HRS983073 IBO983073 ILK983073 IVG983073 JFC983073 JOY983073 JYU983073 KIQ983073 KSM983073 LCI983073 LME983073 LWA983073 MFW983073 MPS983073 MZO983073 NJK983073 NTG983073 ODC983073 OMY983073 OWU983073 PGQ983073 PQM983073 QAI983073 QKE983073 QUA983073 RDW983073 RNS983073 RXO983073 SHK983073 SRG983073 TBC983073 TKY983073 TUU983073 UEQ983073 UOM983073 UYI983073 VIE983073 VSA983073 WBW983073 WLS983073 WVO983073 F31 JB31 SX31 ACT31 AMP31 AWL31 BGH31 BQD31 BZZ31 CJV31 CTR31 DDN31 DNJ31 DXF31 EHB31 EQX31 FAT31 FKP31 FUL31 GEH31 GOD31 GXZ31 HHV31 HRR31 IBN31 ILJ31 IVF31 JFB31 JOX31 JYT31 KIP31 KSL31 LCH31 LMD31 LVZ31 MFV31 MPR31 MZN31 NJJ31 NTF31 ODB31 OMX31 OWT31 PGP31 PQL31 QAH31 QKD31 QTZ31 RDV31 RNR31 RXN31 SHJ31 SRF31 TBB31 TKX31 TUT31 UEP31 UOL31 UYH31 VID31 VRZ31 WBV31 WLR31 WVN31 F65568 JB65568 SX65568 ACT65568 AMP65568 AWL65568 BGH65568 BQD65568 BZZ65568 CJV65568 CTR65568 DDN65568 DNJ65568 DXF65568 EHB65568 EQX65568 FAT65568 FKP65568 FUL65568 GEH65568 GOD65568 GXZ65568 HHV65568 HRR65568 IBN65568 ILJ65568 IVF65568 JFB65568 JOX65568 JYT65568 KIP65568 KSL65568 LCH65568 LMD65568 LVZ65568 MFV65568 MPR65568 MZN65568 NJJ65568 NTF65568 ODB65568 OMX65568 OWT65568 PGP65568 PQL65568 QAH65568 QKD65568 QTZ65568 RDV65568 RNR65568 RXN65568 SHJ65568 SRF65568 TBB65568 TKX65568 TUT65568 UEP65568 UOL65568 UYH65568 VID65568 VRZ65568 WBV65568 WLR65568 WVN65568 F131104 JB131104 SX131104 ACT131104 AMP131104 AWL131104 BGH131104 BQD131104 BZZ131104 CJV131104 CTR131104 DDN131104 DNJ131104 DXF131104 EHB131104 EQX131104 FAT131104 FKP131104 FUL131104 GEH131104 GOD131104 GXZ131104 HHV131104 HRR131104 IBN131104 ILJ131104 IVF131104 JFB131104 JOX131104 JYT131104 KIP131104 KSL131104 LCH131104 LMD131104 LVZ131104 MFV131104 MPR131104 MZN131104 NJJ131104 NTF131104 ODB131104 OMX131104 OWT131104 PGP131104 PQL131104 QAH131104 QKD131104 QTZ131104 RDV131104 RNR131104 RXN131104 SHJ131104 SRF131104 TBB131104 TKX131104 TUT131104 UEP131104 UOL131104 UYH131104 VID131104 VRZ131104 WBV131104 WLR131104 WVN131104 F196640 JB196640 SX196640 ACT196640 AMP196640 AWL196640 BGH196640 BQD196640 BZZ196640 CJV196640 CTR196640 DDN196640 DNJ196640 DXF196640 EHB196640 EQX196640 FAT196640 FKP196640 FUL196640 GEH196640 GOD196640 GXZ196640 HHV196640 HRR196640 IBN196640 ILJ196640 IVF196640 JFB196640 JOX196640 JYT196640 KIP196640 KSL196640 LCH196640 LMD196640 LVZ196640 MFV196640 MPR196640 MZN196640 NJJ196640 NTF196640 ODB196640 OMX196640 OWT196640 PGP196640 PQL196640 QAH196640 QKD196640 QTZ196640 RDV196640 RNR196640 RXN196640 SHJ196640 SRF196640 TBB196640 TKX196640 TUT196640 UEP196640 UOL196640 UYH196640 VID196640 VRZ196640 WBV196640 WLR196640 WVN196640 F262176 JB262176 SX262176 ACT262176 AMP262176 AWL262176 BGH262176 BQD262176 BZZ262176 CJV262176 CTR262176 DDN262176 DNJ262176 DXF262176 EHB262176 EQX262176 FAT262176 FKP262176 FUL262176 GEH262176 GOD262176 GXZ262176 HHV262176 HRR262176 IBN262176 ILJ262176 IVF262176 JFB262176 JOX262176 JYT262176 KIP262176 KSL262176 LCH262176 LMD262176 LVZ262176 MFV262176 MPR262176 MZN262176 NJJ262176 NTF262176 ODB262176 OMX262176 OWT262176 PGP262176 PQL262176 QAH262176 QKD262176 QTZ262176 RDV262176 RNR262176 RXN262176 SHJ262176 SRF262176 TBB262176 TKX262176 TUT262176 UEP262176 UOL262176 UYH262176 VID262176 VRZ262176 WBV262176 WLR262176 WVN262176 F327712 JB327712 SX327712 ACT327712 AMP327712 AWL327712 BGH327712 BQD327712 BZZ327712 CJV327712 CTR327712 DDN327712 DNJ327712 DXF327712 EHB327712 EQX327712 FAT327712 FKP327712 FUL327712 GEH327712 GOD327712 GXZ327712 HHV327712 HRR327712 IBN327712 ILJ327712 IVF327712 JFB327712 JOX327712 JYT327712 KIP327712 KSL327712 LCH327712 LMD327712 LVZ327712 MFV327712 MPR327712 MZN327712 NJJ327712 NTF327712 ODB327712 OMX327712 OWT327712 PGP327712 PQL327712 QAH327712 QKD327712 QTZ327712 RDV327712 RNR327712 RXN327712 SHJ327712 SRF327712 TBB327712 TKX327712 TUT327712 UEP327712 UOL327712 UYH327712 VID327712 VRZ327712 WBV327712 WLR327712 WVN327712 F393248 JB393248 SX393248 ACT393248 AMP393248 AWL393248 BGH393248 BQD393248 BZZ393248 CJV393248 CTR393248 DDN393248 DNJ393248 DXF393248 EHB393248 EQX393248 FAT393248 FKP393248 FUL393248 GEH393248 GOD393248 GXZ393248 HHV393248 HRR393248 IBN393248 ILJ393248 IVF393248 JFB393248 JOX393248 JYT393248 KIP393248 KSL393248 LCH393248 LMD393248 LVZ393248 MFV393248 MPR393248 MZN393248 NJJ393248 NTF393248 ODB393248 OMX393248 OWT393248 PGP393248 PQL393248 QAH393248 QKD393248 QTZ393248 RDV393248 RNR393248 RXN393248 SHJ393248 SRF393248 TBB393248 TKX393248 TUT393248 UEP393248 UOL393248 UYH393248 VID393248 VRZ393248 WBV393248 WLR393248 WVN393248 F458784 JB458784 SX458784 ACT458784 AMP458784 AWL458784 BGH458784 BQD458784 BZZ458784 CJV458784 CTR458784 DDN458784 DNJ458784 DXF458784 EHB458784 EQX458784 FAT458784 FKP458784 FUL458784 GEH458784 GOD458784 GXZ458784 HHV458784 HRR458784 IBN458784 ILJ458784 IVF458784 JFB458784 JOX458784 JYT458784 KIP458784 KSL458784 LCH458784 LMD458784 LVZ458784 MFV458784 MPR458784 MZN458784 NJJ458784 NTF458784 ODB458784 OMX458784 OWT458784 PGP458784 PQL458784 QAH458784 QKD458784 QTZ458784 RDV458784 RNR458784 RXN458784 SHJ458784 SRF458784 TBB458784 TKX458784 TUT458784 UEP458784 UOL458784 UYH458784 VID458784 VRZ458784 WBV458784 WLR458784 WVN458784 F524320 JB524320 SX524320 ACT524320 AMP524320 AWL524320 BGH524320 BQD524320 BZZ524320 CJV524320 CTR524320 DDN524320 DNJ524320 DXF524320 EHB524320 EQX524320 FAT524320 FKP524320 FUL524320 GEH524320 GOD524320 GXZ524320 HHV524320 HRR524320 IBN524320 ILJ524320 IVF524320 JFB524320 JOX524320 JYT524320 KIP524320 KSL524320 LCH524320 LMD524320 LVZ524320 MFV524320 MPR524320 MZN524320 NJJ524320 NTF524320 ODB524320 OMX524320 OWT524320 PGP524320 PQL524320 QAH524320 QKD524320 QTZ524320 RDV524320 RNR524320 RXN524320 SHJ524320 SRF524320 TBB524320 TKX524320 TUT524320 UEP524320 UOL524320 UYH524320 VID524320 VRZ524320 WBV524320 WLR524320 WVN524320 F589856 JB589856 SX589856 ACT589856 AMP589856 AWL589856 BGH589856 BQD589856 BZZ589856 CJV589856 CTR589856 DDN589856 DNJ589856 DXF589856 EHB589856 EQX589856 FAT589856 FKP589856 FUL589856 GEH589856 GOD589856 GXZ589856 HHV589856 HRR589856 IBN589856 ILJ589856 IVF589856 JFB589856 JOX589856 JYT589856 KIP589856 KSL589856 LCH589856 LMD589856 LVZ589856 MFV589856 MPR589856 MZN589856 NJJ589856 NTF589856 ODB589856 OMX589856 OWT589856 PGP589856 PQL589856 QAH589856 QKD589856 QTZ589856 RDV589856 RNR589856 RXN589856 SHJ589856 SRF589856 TBB589856 TKX589856 TUT589856 UEP589856 UOL589856 UYH589856 VID589856 VRZ589856 WBV589856 WLR589856 WVN589856 F655392 JB655392 SX655392 ACT655392 AMP655392 AWL655392 BGH655392 BQD655392 BZZ655392 CJV655392 CTR655392 DDN655392 DNJ655392 DXF655392 EHB655392 EQX655392 FAT655392 FKP655392 FUL655392 GEH655392 GOD655392 GXZ655392 HHV655392 HRR655392 IBN655392 ILJ655392 IVF655392 JFB655392 JOX655392 JYT655392 KIP655392 KSL655392 LCH655392 LMD655392 LVZ655392 MFV655392 MPR655392 MZN655392 NJJ655392 NTF655392 ODB655392 OMX655392 OWT655392 PGP655392 PQL655392 QAH655392 QKD655392 QTZ655392 RDV655392 RNR655392 RXN655392 SHJ655392 SRF655392 TBB655392 TKX655392 TUT655392 UEP655392 UOL655392 UYH655392 VID655392 VRZ655392 WBV655392 WLR655392 WVN655392 F720928 JB720928 SX720928 ACT720928 AMP720928 AWL720928 BGH720928 BQD720928 BZZ720928 CJV720928 CTR720928 DDN720928 DNJ720928 DXF720928 EHB720928 EQX720928 FAT720928 FKP720928 FUL720928 GEH720928 GOD720928 GXZ720928 HHV720928 HRR720928 IBN720928 ILJ720928 IVF720928 JFB720928 JOX720928 JYT720928 KIP720928 KSL720928 LCH720928 LMD720928 LVZ720928 MFV720928 MPR720928 MZN720928 NJJ720928 NTF720928 ODB720928 OMX720928 OWT720928 PGP720928 PQL720928 QAH720928 QKD720928 QTZ720928 RDV720928 RNR720928 RXN720928 SHJ720928 SRF720928 TBB720928 TKX720928 TUT720928 UEP720928 UOL720928 UYH720928 VID720928 VRZ720928 WBV720928 WLR720928 WVN720928 F786464 JB786464 SX786464 ACT786464 AMP786464 AWL786464 BGH786464 BQD786464 BZZ786464 CJV786464 CTR786464 DDN786464 DNJ786464 DXF786464 EHB786464 EQX786464 FAT786464 FKP786464 FUL786464 GEH786464 GOD786464 GXZ786464 HHV786464 HRR786464 IBN786464 ILJ786464 IVF786464 JFB786464 JOX786464 JYT786464 KIP786464 KSL786464 LCH786464 LMD786464 LVZ786464 MFV786464 MPR786464 MZN786464 NJJ786464 NTF786464 ODB786464 OMX786464 OWT786464 PGP786464 PQL786464 QAH786464 QKD786464 QTZ786464 RDV786464 RNR786464 RXN786464 SHJ786464 SRF786464 TBB786464 TKX786464 TUT786464 UEP786464 UOL786464 UYH786464 VID786464 VRZ786464 WBV786464 WLR786464 WVN786464 F852000 JB852000 SX852000 ACT852000 AMP852000 AWL852000 BGH852000 BQD852000 BZZ852000 CJV852000 CTR852000 DDN852000 DNJ852000 DXF852000 EHB852000 EQX852000 FAT852000 FKP852000 FUL852000 GEH852000 GOD852000 GXZ852000 HHV852000 HRR852000 IBN852000 ILJ852000 IVF852000 JFB852000 JOX852000 JYT852000 KIP852000 KSL852000 LCH852000 LMD852000 LVZ852000 MFV852000 MPR852000 MZN852000 NJJ852000 NTF852000 ODB852000 OMX852000 OWT852000 PGP852000 PQL852000 QAH852000 QKD852000 QTZ852000 RDV852000 RNR852000 RXN852000 SHJ852000 SRF852000 TBB852000 TKX852000 TUT852000 UEP852000 UOL852000 UYH852000 VID852000 VRZ852000 WBV852000 WLR852000 WVN852000 F917536 JB917536 SX917536 ACT917536 AMP917536 AWL917536 BGH917536 BQD917536 BZZ917536 CJV917536 CTR917536 DDN917536 DNJ917536 DXF917536 EHB917536 EQX917536 FAT917536 FKP917536 FUL917536 GEH917536 GOD917536 GXZ917536 HHV917536 HRR917536 IBN917536 ILJ917536 IVF917536 JFB917536 JOX917536 JYT917536 KIP917536 KSL917536 LCH917536 LMD917536 LVZ917536 MFV917536 MPR917536 MZN917536 NJJ917536 NTF917536 ODB917536 OMX917536 OWT917536 PGP917536 PQL917536 QAH917536 QKD917536 QTZ917536 RDV917536 RNR917536 RXN917536 SHJ917536 SRF917536 TBB917536 TKX917536 TUT917536 UEP917536 UOL917536 UYH917536 VID917536 VRZ917536 WBV917536 WLR917536 WVN917536 F983072 JB983072 SX983072 ACT983072 AMP983072 AWL983072 BGH983072 BQD983072 BZZ983072 CJV983072 CTR983072 DDN983072 DNJ983072 DXF983072 EHB983072 EQX983072 FAT983072 FKP983072 FUL983072 GEH983072 GOD983072 GXZ983072 HHV983072 HRR983072 IBN983072 ILJ983072 IVF983072 JFB983072 JOX983072 JYT983072 KIP983072 KSL983072 LCH983072 LMD983072 LVZ983072 MFV983072 MPR983072 MZN983072 NJJ983072 NTF983072 ODB983072 OMX983072 OWT983072 PGP983072 PQL983072 QAH983072 QKD983072 QTZ983072 RDV983072 RNR983072 RXN983072 SHJ983072 SRF983072 TBB983072 TKX983072 TUT983072 UEP983072 UOL983072 UYH983072 VID983072 VRZ983072 WBV983072 WLR983072 WVN983072 D41:N41 IZ41:JJ41 SV41:TF41 ACR41:ADB41 AMN41:AMX41 AWJ41:AWT41 BGF41:BGP41 BQB41:BQL41 BZX41:CAH41 CJT41:CKD41 CTP41:CTZ41 DDL41:DDV41 DNH41:DNR41 DXD41:DXN41 EGZ41:EHJ41 EQV41:ERF41 FAR41:FBB41 FKN41:FKX41 FUJ41:FUT41 GEF41:GEP41 GOB41:GOL41 GXX41:GYH41 HHT41:HID41 HRP41:HRZ41 IBL41:IBV41 ILH41:ILR41 IVD41:IVN41 JEZ41:JFJ41 JOV41:JPF41 JYR41:JZB41 KIN41:KIX41 KSJ41:KST41 LCF41:LCP41 LMB41:LML41 LVX41:LWH41 MFT41:MGD41 MPP41:MPZ41 MZL41:MZV41 NJH41:NJR41 NTD41:NTN41 OCZ41:ODJ41 OMV41:ONF41 OWR41:OXB41 PGN41:PGX41 PQJ41:PQT41 QAF41:QAP41 QKB41:QKL41 QTX41:QUH41 RDT41:RED41 RNP41:RNZ41 RXL41:RXV41 SHH41:SHR41 SRD41:SRN41 TAZ41:TBJ41 TKV41:TLF41 TUR41:TVB41 UEN41:UEX41 UOJ41:UOT41 UYF41:UYP41 VIB41:VIL41 VRX41:VSH41 WBT41:WCD41 WLP41:WLZ41 WVL41:WVV41 D65577:N65577 IZ65577:JJ65577 SV65577:TF65577 ACR65577:ADB65577 AMN65577:AMX65577 AWJ65577:AWT65577 BGF65577:BGP65577 BQB65577:BQL65577 BZX65577:CAH65577 CJT65577:CKD65577 CTP65577:CTZ65577 DDL65577:DDV65577 DNH65577:DNR65577 DXD65577:DXN65577 EGZ65577:EHJ65577 EQV65577:ERF65577 FAR65577:FBB65577 FKN65577:FKX65577 FUJ65577:FUT65577 GEF65577:GEP65577 GOB65577:GOL65577 GXX65577:GYH65577 HHT65577:HID65577 HRP65577:HRZ65577 IBL65577:IBV65577 ILH65577:ILR65577 IVD65577:IVN65577 JEZ65577:JFJ65577 JOV65577:JPF65577 JYR65577:JZB65577 KIN65577:KIX65577 KSJ65577:KST65577 LCF65577:LCP65577 LMB65577:LML65577 LVX65577:LWH65577 MFT65577:MGD65577 MPP65577:MPZ65577 MZL65577:MZV65577 NJH65577:NJR65577 NTD65577:NTN65577 OCZ65577:ODJ65577 OMV65577:ONF65577 OWR65577:OXB65577 PGN65577:PGX65577 PQJ65577:PQT65577 QAF65577:QAP65577 QKB65577:QKL65577 QTX65577:QUH65577 RDT65577:RED65577 RNP65577:RNZ65577 RXL65577:RXV65577 SHH65577:SHR65577 SRD65577:SRN65577 TAZ65577:TBJ65577 TKV65577:TLF65577 TUR65577:TVB65577 UEN65577:UEX65577 UOJ65577:UOT65577 UYF65577:UYP65577 VIB65577:VIL65577 VRX65577:VSH65577 WBT65577:WCD65577 WLP65577:WLZ65577 WVL65577:WVV65577 D131113:N131113 IZ131113:JJ131113 SV131113:TF131113 ACR131113:ADB131113 AMN131113:AMX131113 AWJ131113:AWT131113 BGF131113:BGP131113 BQB131113:BQL131113 BZX131113:CAH131113 CJT131113:CKD131113 CTP131113:CTZ131113 DDL131113:DDV131113 DNH131113:DNR131113 DXD131113:DXN131113 EGZ131113:EHJ131113 EQV131113:ERF131113 FAR131113:FBB131113 FKN131113:FKX131113 FUJ131113:FUT131113 GEF131113:GEP131113 GOB131113:GOL131113 GXX131113:GYH131113 HHT131113:HID131113 HRP131113:HRZ131113 IBL131113:IBV131113 ILH131113:ILR131113 IVD131113:IVN131113 JEZ131113:JFJ131113 JOV131113:JPF131113 JYR131113:JZB131113 KIN131113:KIX131113 KSJ131113:KST131113 LCF131113:LCP131113 LMB131113:LML131113 LVX131113:LWH131113 MFT131113:MGD131113 MPP131113:MPZ131113 MZL131113:MZV131113 NJH131113:NJR131113 NTD131113:NTN131113 OCZ131113:ODJ131113 OMV131113:ONF131113 OWR131113:OXB131113 PGN131113:PGX131113 PQJ131113:PQT131113 QAF131113:QAP131113 QKB131113:QKL131113 QTX131113:QUH131113 RDT131113:RED131113 RNP131113:RNZ131113 RXL131113:RXV131113 SHH131113:SHR131113 SRD131113:SRN131113 TAZ131113:TBJ131113 TKV131113:TLF131113 TUR131113:TVB131113 UEN131113:UEX131113 UOJ131113:UOT131113 UYF131113:UYP131113 VIB131113:VIL131113 VRX131113:VSH131113 WBT131113:WCD131113 WLP131113:WLZ131113 WVL131113:WVV131113 D196649:N196649 IZ196649:JJ196649 SV196649:TF196649 ACR196649:ADB196649 AMN196649:AMX196649 AWJ196649:AWT196649 BGF196649:BGP196649 BQB196649:BQL196649 BZX196649:CAH196649 CJT196649:CKD196649 CTP196649:CTZ196649 DDL196649:DDV196649 DNH196649:DNR196649 DXD196649:DXN196649 EGZ196649:EHJ196649 EQV196649:ERF196649 FAR196649:FBB196649 FKN196649:FKX196649 FUJ196649:FUT196649 GEF196649:GEP196649 GOB196649:GOL196649 GXX196649:GYH196649 HHT196649:HID196649 HRP196649:HRZ196649 IBL196649:IBV196649 ILH196649:ILR196649 IVD196649:IVN196649 JEZ196649:JFJ196649 JOV196649:JPF196649 JYR196649:JZB196649 KIN196649:KIX196649 KSJ196649:KST196649 LCF196649:LCP196649 LMB196649:LML196649 LVX196649:LWH196649 MFT196649:MGD196649 MPP196649:MPZ196649 MZL196649:MZV196649 NJH196649:NJR196649 NTD196649:NTN196649 OCZ196649:ODJ196649 OMV196649:ONF196649 OWR196649:OXB196649 PGN196649:PGX196649 PQJ196649:PQT196649 QAF196649:QAP196649 QKB196649:QKL196649 QTX196649:QUH196649 RDT196649:RED196649 RNP196649:RNZ196649 RXL196649:RXV196649 SHH196649:SHR196649 SRD196649:SRN196649 TAZ196649:TBJ196649 TKV196649:TLF196649 TUR196649:TVB196649 UEN196649:UEX196649 UOJ196649:UOT196649 UYF196649:UYP196649 VIB196649:VIL196649 VRX196649:VSH196649 WBT196649:WCD196649 WLP196649:WLZ196649 WVL196649:WVV196649 D262185:N262185 IZ262185:JJ262185 SV262185:TF262185 ACR262185:ADB262185 AMN262185:AMX262185 AWJ262185:AWT262185 BGF262185:BGP262185 BQB262185:BQL262185 BZX262185:CAH262185 CJT262185:CKD262185 CTP262185:CTZ262185 DDL262185:DDV262185 DNH262185:DNR262185 DXD262185:DXN262185 EGZ262185:EHJ262185 EQV262185:ERF262185 FAR262185:FBB262185 FKN262185:FKX262185 FUJ262185:FUT262185 GEF262185:GEP262185 GOB262185:GOL262185 GXX262185:GYH262185 HHT262185:HID262185 HRP262185:HRZ262185 IBL262185:IBV262185 ILH262185:ILR262185 IVD262185:IVN262185 JEZ262185:JFJ262185 JOV262185:JPF262185 JYR262185:JZB262185 KIN262185:KIX262185 KSJ262185:KST262185 LCF262185:LCP262185 LMB262185:LML262185 LVX262185:LWH262185 MFT262185:MGD262185 MPP262185:MPZ262185 MZL262185:MZV262185 NJH262185:NJR262185 NTD262185:NTN262185 OCZ262185:ODJ262185 OMV262185:ONF262185 OWR262185:OXB262185 PGN262185:PGX262185 PQJ262185:PQT262185 QAF262185:QAP262185 QKB262185:QKL262185 QTX262185:QUH262185 RDT262185:RED262185 RNP262185:RNZ262185 RXL262185:RXV262185 SHH262185:SHR262185 SRD262185:SRN262185 TAZ262185:TBJ262185 TKV262185:TLF262185 TUR262185:TVB262185 UEN262185:UEX262185 UOJ262185:UOT262185 UYF262185:UYP262185 VIB262185:VIL262185 VRX262185:VSH262185 WBT262185:WCD262185 WLP262185:WLZ262185 WVL262185:WVV262185 D327721:N327721 IZ327721:JJ327721 SV327721:TF327721 ACR327721:ADB327721 AMN327721:AMX327721 AWJ327721:AWT327721 BGF327721:BGP327721 BQB327721:BQL327721 BZX327721:CAH327721 CJT327721:CKD327721 CTP327721:CTZ327721 DDL327721:DDV327721 DNH327721:DNR327721 DXD327721:DXN327721 EGZ327721:EHJ327721 EQV327721:ERF327721 FAR327721:FBB327721 FKN327721:FKX327721 FUJ327721:FUT327721 GEF327721:GEP327721 GOB327721:GOL327721 GXX327721:GYH327721 HHT327721:HID327721 HRP327721:HRZ327721 IBL327721:IBV327721 ILH327721:ILR327721 IVD327721:IVN327721 JEZ327721:JFJ327721 JOV327721:JPF327721 JYR327721:JZB327721 KIN327721:KIX327721 KSJ327721:KST327721 LCF327721:LCP327721 LMB327721:LML327721 LVX327721:LWH327721 MFT327721:MGD327721 MPP327721:MPZ327721 MZL327721:MZV327721 NJH327721:NJR327721 NTD327721:NTN327721 OCZ327721:ODJ327721 OMV327721:ONF327721 OWR327721:OXB327721 PGN327721:PGX327721 PQJ327721:PQT327721 QAF327721:QAP327721 QKB327721:QKL327721 QTX327721:QUH327721 RDT327721:RED327721 RNP327721:RNZ327721 RXL327721:RXV327721 SHH327721:SHR327721 SRD327721:SRN327721 TAZ327721:TBJ327721 TKV327721:TLF327721 TUR327721:TVB327721 UEN327721:UEX327721 UOJ327721:UOT327721 UYF327721:UYP327721 VIB327721:VIL327721 VRX327721:VSH327721 WBT327721:WCD327721 WLP327721:WLZ327721 WVL327721:WVV327721 D393257:N393257 IZ393257:JJ393257 SV393257:TF393257 ACR393257:ADB393257 AMN393257:AMX393257 AWJ393257:AWT393257 BGF393257:BGP393257 BQB393257:BQL393257 BZX393257:CAH393257 CJT393257:CKD393257 CTP393257:CTZ393257 DDL393257:DDV393257 DNH393257:DNR393257 DXD393257:DXN393257 EGZ393257:EHJ393257 EQV393257:ERF393257 FAR393257:FBB393257 FKN393257:FKX393257 FUJ393257:FUT393257 GEF393257:GEP393257 GOB393257:GOL393257 GXX393257:GYH393257 HHT393257:HID393257 HRP393257:HRZ393257 IBL393257:IBV393257 ILH393257:ILR393257 IVD393257:IVN393257 JEZ393257:JFJ393257 JOV393257:JPF393257 JYR393257:JZB393257 KIN393257:KIX393257 KSJ393257:KST393257 LCF393257:LCP393257 LMB393257:LML393257 LVX393257:LWH393257 MFT393257:MGD393257 MPP393257:MPZ393257 MZL393257:MZV393257 NJH393257:NJR393257 NTD393257:NTN393257 OCZ393257:ODJ393257 OMV393257:ONF393257 OWR393257:OXB393257 PGN393257:PGX393257 PQJ393257:PQT393257 QAF393257:QAP393257 QKB393257:QKL393257 QTX393257:QUH393257 RDT393257:RED393257 RNP393257:RNZ393257 RXL393257:RXV393257 SHH393257:SHR393257 SRD393257:SRN393257 TAZ393257:TBJ393257 TKV393257:TLF393257 TUR393257:TVB393257 UEN393257:UEX393257 UOJ393257:UOT393257 UYF393257:UYP393257 VIB393257:VIL393257 VRX393257:VSH393257 WBT393257:WCD393257 WLP393257:WLZ393257 WVL393257:WVV393257 D458793:N458793 IZ458793:JJ458793 SV458793:TF458793 ACR458793:ADB458793 AMN458793:AMX458793 AWJ458793:AWT458793 BGF458793:BGP458793 BQB458793:BQL458793 BZX458793:CAH458793 CJT458793:CKD458793 CTP458793:CTZ458793 DDL458793:DDV458793 DNH458793:DNR458793 DXD458793:DXN458793 EGZ458793:EHJ458793 EQV458793:ERF458793 FAR458793:FBB458793 FKN458793:FKX458793 FUJ458793:FUT458793 GEF458793:GEP458793 GOB458793:GOL458793 GXX458793:GYH458793 HHT458793:HID458793 HRP458793:HRZ458793 IBL458793:IBV458793 ILH458793:ILR458793 IVD458793:IVN458793 JEZ458793:JFJ458793 JOV458793:JPF458793 JYR458793:JZB458793 KIN458793:KIX458793 KSJ458793:KST458793 LCF458793:LCP458793 LMB458793:LML458793 LVX458793:LWH458793 MFT458793:MGD458793 MPP458793:MPZ458793 MZL458793:MZV458793 NJH458793:NJR458793 NTD458793:NTN458793 OCZ458793:ODJ458793 OMV458793:ONF458793 OWR458793:OXB458793 PGN458793:PGX458793 PQJ458793:PQT458793 QAF458793:QAP458793 QKB458793:QKL458793 QTX458793:QUH458793 RDT458793:RED458793 RNP458793:RNZ458793 RXL458793:RXV458793 SHH458793:SHR458793 SRD458793:SRN458793 TAZ458793:TBJ458793 TKV458793:TLF458793 TUR458793:TVB458793 UEN458793:UEX458793 UOJ458793:UOT458793 UYF458793:UYP458793 VIB458793:VIL458793 VRX458793:VSH458793 WBT458793:WCD458793 WLP458793:WLZ458793 WVL458793:WVV458793 D524329:N524329 IZ524329:JJ524329 SV524329:TF524329 ACR524329:ADB524329 AMN524329:AMX524329 AWJ524329:AWT524329 BGF524329:BGP524329 BQB524329:BQL524329 BZX524329:CAH524329 CJT524329:CKD524329 CTP524329:CTZ524329 DDL524329:DDV524329 DNH524329:DNR524329 DXD524329:DXN524329 EGZ524329:EHJ524329 EQV524329:ERF524329 FAR524329:FBB524329 FKN524329:FKX524329 FUJ524329:FUT524329 GEF524329:GEP524329 GOB524329:GOL524329 GXX524329:GYH524329 HHT524329:HID524329 HRP524329:HRZ524329 IBL524329:IBV524329 ILH524329:ILR524329 IVD524329:IVN524329 JEZ524329:JFJ524329 JOV524329:JPF524329 JYR524329:JZB524329 KIN524329:KIX524329 KSJ524329:KST524329 LCF524329:LCP524329 LMB524329:LML524329 LVX524329:LWH524329 MFT524329:MGD524329 MPP524329:MPZ524329 MZL524329:MZV524329 NJH524329:NJR524329 NTD524329:NTN524329 OCZ524329:ODJ524329 OMV524329:ONF524329 OWR524329:OXB524329 PGN524329:PGX524329 PQJ524329:PQT524329 QAF524329:QAP524329 QKB524329:QKL524329 QTX524329:QUH524329 RDT524329:RED524329 RNP524329:RNZ524329 RXL524329:RXV524329 SHH524329:SHR524329 SRD524329:SRN524329 TAZ524329:TBJ524329 TKV524329:TLF524329 TUR524329:TVB524329 UEN524329:UEX524329 UOJ524329:UOT524329 UYF524329:UYP524329 VIB524329:VIL524329 VRX524329:VSH524329 WBT524329:WCD524329 WLP524329:WLZ524329 WVL524329:WVV524329 D589865:N589865 IZ589865:JJ589865 SV589865:TF589865 ACR589865:ADB589865 AMN589865:AMX589865 AWJ589865:AWT589865 BGF589865:BGP589865 BQB589865:BQL589865 BZX589865:CAH589865 CJT589865:CKD589865 CTP589865:CTZ589865 DDL589865:DDV589865 DNH589865:DNR589865 DXD589865:DXN589865 EGZ589865:EHJ589865 EQV589865:ERF589865 FAR589865:FBB589865 FKN589865:FKX589865 FUJ589865:FUT589865 GEF589865:GEP589865 GOB589865:GOL589865 GXX589865:GYH589865 HHT589865:HID589865 HRP589865:HRZ589865 IBL589865:IBV589865 ILH589865:ILR589865 IVD589865:IVN589865 JEZ589865:JFJ589865 JOV589865:JPF589865 JYR589865:JZB589865 KIN589865:KIX589865 KSJ589865:KST589865 LCF589865:LCP589865 LMB589865:LML589865 LVX589865:LWH589865 MFT589865:MGD589865 MPP589865:MPZ589865 MZL589865:MZV589865 NJH589865:NJR589865 NTD589865:NTN589865 OCZ589865:ODJ589865 OMV589865:ONF589865 OWR589865:OXB589865 PGN589865:PGX589865 PQJ589865:PQT589865 QAF589865:QAP589865 QKB589865:QKL589865 QTX589865:QUH589865 RDT589865:RED589865 RNP589865:RNZ589865 RXL589865:RXV589865 SHH589865:SHR589865 SRD589865:SRN589865 TAZ589865:TBJ589865 TKV589865:TLF589865 TUR589865:TVB589865 UEN589865:UEX589865 UOJ589865:UOT589865 UYF589865:UYP589865 VIB589865:VIL589865 VRX589865:VSH589865 WBT589865:WCD589865 WLP589865:WLZ589865 WVL589865:WVV589865 D655401:N655401 IZ655401:JJ655401 SV655401:TF655401 ACR655401:ADB655401 AMN655401:AMX655401 AWJ655401:AWT655401 BGF655401:BGP655401 BQB655401:BQL655401 BZX655401:CAH655401 CJT655401:CKD655401 CTP655401:CTZ655401 DDL655401:DDV655401 DNH655401:DNR655401 DXD655401:DXN655401 EGZ655401:EHJ655401 EQV655401:ERF655401 FAR655401:FBB655401 FKN655401:FKX655401 FUJ655401:FUT655401 GEF655401:GEP655401 GOB655401:GOL655401 GXX655401:GYH655401 HHT655401:HID655401 HRP655401:HRZ655401 IBL655401:IBV655401 ILH655401:ILR655401 IVD655401:IVN655401 JEZ655401:JFJ655401 JOV655401:JPF655401 JYR655401:JZB655401 KIN655401:KIX655401 KSJ655401:KST655401 LCF655401:LCP655401 LMB655401:LML655401 LVX655401:LWH655401 MFT655401:MGD655401 MPP655401:MPZ655401 MZL655401:MZV655401 NJH655401:NJR655401 NTD655401:NTN655401 OCZ655401:ODJ655401 OMV655401:ONF655401 OWR655401:OXB655401 PGN655401:PGX655401 PQJ655401:PQT655401 QAF655401:QAP655401 QKB655401:QKL655401 QTX655401:QUH655401 RDT655401:RED655401 RNP655401:RNZ655401 RXL655401:RXV655401 SHH655401:SHR655401 SRD655401:SRN655401 TAZ655401:TBJ655401 TKV655401:TLF655401 TUR655401:TVB655401 UEN655401:UEX655401 UOJ655401:UOT655401 UYF655401:UYP655401 VIB655401:VIL655401 VRX655401:VSH655401 WBT655401:WCD655401 WLP655401:WLZ655401 WVL655401:WVV655401 D720937:N720937 IZ720937:JJ720937 SV720937:TF720937 ACR720937:ADB720937 AMN720937:AMX720937 AWJ720937:AWT720937 BGF720937:BGP720937 BQB720937:BQL720937 BZX720937:CAH720937 CJT720937:CKD720937 CTP720937:CTZ720937 DDL720937:DDV720937 DNH720937:DNR720937 DXD720937:DXN720937 EGZ720937:EHJ720937 EQV720937:ERF720937 FAR720937:FBB720937 FKN720937:FKX720937 FUJ720937:FUT720937 GEF720937:GEP720937 GOB720937:GOL720937 GXX720937:GYH720937 HHT720937:HID720937 HRP720937:HRZ720937 IBL720937:IBV720937 ILH720937:ILR720937 IVD720937:IVN720937 JEZ720937:JFJ720937 JOV720937:JPF720937 JYR720937:JZB720937 KIN720937:KIX720937 KSJ720937:KST720937 LCF720937:LCP720937 LMB720937:LML720937 LVX720937:LWH720937 MFT720937:MGD720937 MPP720937:MPZ720937 MZL720937:MZV720937 NJH720937:NJR720937 NTD720937:NTN720937 OCZ720937:ODJ720937 OMV720937:ONF720937 OWR720937:OXB720937 PGN720937:PGX720937 PQJ720937:PQT720937 QAF720937:QAP720937 QKB720937:QKL720937 QTX720937:QUH720937 RDT720937:RED720937 RNP720937:RNZ720937 RXL720937:RXV720937 SHH720937:SHR720937 SRD720937:SRN720937 TAZ720937:TBJ720937 TKV720937:TLF720937 TUR720937:TVB720937 UEN720937:UEX720937 UOJ720937:UOT720937 UYF720937:UYP720937 VIB720937:VIL720937 VRX720937:VSH720937 WBT720937:WCD720937 WLP720937:WLZ720937 WVL720937:WVV720937 D786473:N786473 IZ786473:JJ786473 SV786473:TF786473 ACR786473:ADB786473 AMN786473:AMX786473 AWJ786473:AWT786473 BGF786473:BGP786473 BQB786473:BQL786473 BZX786473:CAH786473 CJT786473:CKD786473 CTP786473:CTZ786473 DDL786473:DDV786473 DNH786473:DNR786473 DXD786473:DXN786473 EGZ786473:EHJ786473 EQV786473:ERF786473 FAR786473:FBB786473 FKN786473:FKX786473 FUJ786473:FUT786473 GEF786473:GEP786473 GOB786473:GOL786473 GXX786473:GYH786473 HHT786473:HID786473 HRP786473:HRZ786473 IBL786473:IBV786473 ILH786473:ILR786473 IVD786473:IVN786473 JEZ786473:JFJ786473 JOV786473:JPF786473 JYR786473:JZB786473 KIN786473:KIX786473 KSJ786473:KST786473 LCF786473:LCP786473 LMB786473:LML786473 LVX786473:LWH786473 MFT786473:MGD786473 MPP786473:MPZ786473 MZL786473:MZV786473 NJH786473:NJR786473 NTD786473:NTN786473 OCZ786473:ODJ786473 OMV786473:ONF786473 OWR786473:OXB786473 PGN786473:PGX786473 PQJ786473:PQT786473 QAF786473:QAP786473 QKB786473:QKL786473 QTX786473:QUH786473 RDT786473:RED786473 RNP786473:RNZ786473 RXL786473:RXV786473 SHH786473:SHR786473 SRD786473:SRN786473 TAZ786473:TBJ786473 TKV786473:TLF786473 TUR786473:TVB786473 UEN786473:UEX786473 UOJ786473:UOT786473 UYF786473:UYP786473 VIB786473:VIL786473 VRX786473:VSH786473 WBT786473:WCD786473 WLP786473:WLZ786473 WVL786473:WVV786473 D852009:N852009 IZ852009:JJ852009 SV852009:TF852009 ACR852009:ADB852009 AMN852009:AMX852009 AWJ852009:AWT852009 BGF852009:BGP852009 BQB852009:BQL852009 BZX852009:CAH852009 CJT852009:CKD852009 CTP852009:CTZ852009 DDL852009:DDV852009 DNH852009:DNR852009 DXD852009:DXN852009 EGZ852009:EHJ852009 EQV852009:ERF852009 FAR852009:FBB852009 FKN852009:FKX852009 FUJ852009:FUT852009 GEF852009:GEP852009 GOB852009:GOL852009 GXX852009:GYH852009 HHT852009:HID852009 HRP852009:HRZ852009 IBL852009:IBV852009 ILH852009:ILR852009 IVD852009:IVN852009 JEZ852009:JFJ852009 JOV852009:JPF852009 JYR852009:JZB852009 KIN852009:KIX852009 KSJ852009:KST852009 LCF852009:LCP852009 LMB852009:LML852009 LVX852009:LWH852009 MFT852009:MGD852009 MPP852009:MPZ852009 MZL852009:MZV852009 NJH852009:NJR852009 NTD852009:NTN852009 OCZ852009:ODJ852009 OMV852009:ONF852009 OWR852009:OXB852009 PGN852009:PGX852009 PQJ852009:PQT852009 QAF852009:QAP852009 QKB852009:QKL852009 QTX852009:QUH852009 RDT852009:RED852009 RNP852009:RNZ852009 RXL852009:RXV852009 SHH852009:SHR852009 SRD852009:SRN852009 TAZ852009:TBJ852009 TKV852009:TLF852009 TUR852009:TVB852009 UEN852009:UEX852009 UOJ852009:UOT852009 UYF852009:UYP852009 VIB852009:VIL852009 VRX852009:VSH852009 WBT852009:WCD852009 WLP852009:WLZ852009 WVL852009:WVV852009 D917545:N917545 IZ917545:JJ917545 SV917545:TF917545 ACR917545:ADB917545 AMN917545:AMX917545 AWJ917545:AWT917545 BGF917545:BGP917545 BQB917545:BQL917545 BZX917545:CAH917545 CJT917545:CKD917545 CTP917545:CTZ917545 DDL917545:DDV917545 DNH917545:DNR917545 DXD917545:DXN917545 EGZ917545:EHJ917545 EQV917545:ERF917545 FAR917545:FBB917545 FKN917545:FKX917545 FUJ917545:FUT917545 GEF917545:GEP917545 GOB917545:GOL917545 GXX917545:GYH917545 HHT917545:HID917545 HRP917545:HRZ917545 IBL917545:IBV917545 ILH917545:ILR917545 IVD917545:IVN917545 JEZ917545:JFJ917545 JOV917545:JPF917545 JYR917545:JZB917545 KIN917545:KIX917545 KSJ917545:KST917545 LCF917545:LCP917545 LMB917545:LML917545 LVX917545:LWH917545 MFT917545:MGD917545 MPP917545:MPZ917545 MZL917545:MZV917545 NJH917545:NJR917545 NTD917545:NTN917545 OCZ917545:ODJ917545 OMV917545:ONF917545 OWR917545:OXB917545 PGN917545:PGX917545 PQJ917545:PQT917545 QAF917545:QAP917545 QKB917545:QKL917545 QTX917545:QUH917545 RDT917545:RED917545 RNP917545:RNZ917545 RXL917545:RXV917545 SHH917545:SHR917545 SRD917545:SRN917545 TAZ917545:TBJ917545 TKV917545:TLF917545 TUR917545:TVB917545 UEN917545:UEX917545 UOJ917545:UOT917545 UYF917545:UYP917545 VIB917545:VIL917545 VRX917545:VSH917545 WBT917545:WCD917545 WLP917545:WLZ917545 WVL917545:WVV917545 D983081:N983081 IZ983081:JJ983081 SV983081:TF983081 ACR983081:ADB983081 AMN983081:AMX983081 AWJ983081:AWT983081 BGF983081:BGP983081 BQB983081:BQL983081 BZX983081:CAH983081 CJT983081:CKD983081 CTP983081:CTZ983081 DDL983081:DDV983081 DNH983081:DNR983081 DXD983081:DXN983081 EGZ983081:EHJ983081 EQV983081:ERF983081 FAR983081:FBB983081 FKN983081:FKX983081 FUJ983081:FUT983081 GEF983081:GEP983081 GOB983081:GOL983081 GXX983081:GYH983081 HHT983081:HID983081 HRP983081:HRZ983081 IBL983081:IBV983081 ILH983081:ILR983081 IVD983081:IVN983081 JEZ983081:JFJ983081 JOV983081:JPF983081 JYR983081:JZB983081 KIN983081:KIX983081 KSJ983081:KST983081 LCF983081:LCP983081 LMB983081:LML983081 LVX983081:LWH983081 MFT983081:MGD983081 MPP983081:MPZ983081 MZL983081:MZV983081 NJH983081:NJR983081 NTD983081:NTN983081 OCZ983081:ODJ983081 OMV983081:ONF983081 OWR983081:OXB983081 PGN983081:PGX983081 PQJ983081:PQT983081 QAF983081:QAP983081 QKB983081:QKL983081 QTX983081:QUH983081 RDT983081:RED983081 RNP983081:RNZ983081 RXL983081:RXV983081 SHH983081:SHR983081 SRD983081:SRN983081 TAZ983081:TBJ983081 TKV983081:TLF983081 TUR983081:TVB983081 UEN983081:UEX983081 UOJ983081:UOT983081 UYF983081:UYP983081 VIB983081:VIL983081 VRX983081:VSH983081 WBT983081:WCD983081 WLP983081:WLZ983081 WVL983081:WVV983081 H48:H65539 JD48:JD65539 SZ48:SZ65539 ACV48:ACV65539 AMR48:AMR65539 AWN48:AWN65539 BGJ48:BGJ65539 BQF48:BQF65539 CAB48:CAB65539 CJX48:CJX65539 CTT48:CTT65539 DDP48:DDP65539 DNL48:DNL65539 DXH48:DXH65539 EHD48:EHD65539 EQZ48:EQZ65539 FAV48:FAV65539 FKR48:FKR65539 FUN48:FUN65539 GEJ48:GEJ65539 GOF48:GOF65539 GYB48:GYB65539 HHX48:HHX65539 HRT48:HRT65539 IBP48:IBP65539 ILL48:ILL65539 IVH48:IVH65539 JFD48:JFD65539 JOZ48:JOZ65539 JYV48:JYV65539 KIR48:KIR65539 KSN48:KSN65539 LCJ48:LCJ65539 LMF48:LMF65539 LWB48:LWB65539 MFX48:MFX65539 MPT48:MPT65539 MZP48:MZP65539 NJL48:NJL65539 NTH48:NTH65539 ODD48:ODD65539 OMZ48:OMZ65539 OWV48:OWV65539 PGR48:PGR65539 PQN48:PQN65539 QAJ48:QAJ65539 QKF48:QKF65539 QUB48:QUB65539 RDX48:RDX65539 RNT48:RNT65539 RXP48:RXP65539 SHL48:SHL65539 SRH48:SRH65539 TBD48:TBD65539 TKZ48:TKZ65539 TUV48:TUV65539 UER48:UER65539 UON48:UON65539 UYJ48:UYJ65539 VIF48:VIF65539 VSB48:VSB65539 WBX48:WBX65539 WLT48:WLT65539 WVP48:WVP65539 H65584:H131075 JD65584:JD131075 SZ65584:SZ131075 ACV65584:ACV131075 AMR65584:AMR131075 AWN65584:AWN131075 BGJ65584:BGJ131075 BQF65584:BQF131075 CAB65584:CAB131075 CJX65584:CJX131075 CTT65584:CTT131075 DDP65584:DDP131075 DNL65584:DNL131075 DXH65584:DXH131075 EHD65584:EHD131075 EQZ65584:EQZ131075 FAV65584:FAV131075 FKR65584:FKR131075 FUN65584:FUN131075 GEJ65584:GEJ131075 GOF65584:GOF131075 GYB65584:GYB131075 HHX65584:HHX131075 HRT65584:HRT131075 IBP65584:IBP131075 ILL65584:ILL131075 IVH65584:IVH131075 JFD65584:JFD131075 JOZ65584:JOZ131075 JYV65584:JYV131075 KIR65584:KIR131075 KSN65584:KSN131075 LCJ65584:LCJ131075 LMF65584:LMF131075 LWB65584:LWB131075 MFX65584:MFX131075 MPT65584:MPT131075 MZP65584:MZP131075 NJL65584:NJL131075 NTH65584:NTH131075 ODD65584:ODD131075 OMZ65584:OMZ131075 OWV65584:OWV131075 PGR65584:PGR131075 PQN65584:PQN131075 QAJ65584:QAJ131075 QKF65584:QKF131075 QUB65584:QUB131075 RDX65584:RDX131075 RNT65584:RNT131075 RXP65584:RXP131075 SHL65584:SHL131075 SRH65584:SRH131075 TBD65584:TBD131075 TKZ65584:TKZ131075 TUV65584:TUV131075 UER65584:UER131075 UON65584:UON131075 UYJ65584:UYJ131075 VIF65584:VIF131075 VSB65584:VSB131075 WBX65584:WBX131075 WLT65584:WLT131075 WVP65584:WVP131075 H131120:H196611 JD131120:JD196611 SZ131120:SZ196611 ACV131120:ACV196611 AMR131120:AMR196611 AWN131120:AWN196611 BGJ131120:BGJ196611 BQF131120:BQF196611 CAB131120:CAB196611 CJX131120:CJX196611 CTT131120:CTT196611 DDP131120:DDP196611 DNL131120:DNL196611 DXH131120:DXH196611 EHD131120:EHD196611 EQZ131120:EQZ196611 FAV131120:FAV196611 FKR131120:FKR196611 FUN131120:FUN196611 GEJ131120:GEJ196611 GOF131120:GOF196611 GYB131120:GYB196611 HHX131120:HHX196611 HRT131120:HRT196611 IBP131120:IBP196611 ILL131120:ILL196611 IVH131120:IVH196611 JFD131120:JFD196611 JOZ131120:JOZ196611 JYV131120:JYV196611 KIR131120:KIR196611 KSN131120:KSN196611 LCJ131120:LCJ196611 LMF131120:LMF196611 LWB131120:LWB196611 MFX131120:MFX196611 MPT131120:MPT196611 MZP131120:MZP196611 NJL131120:NJL196611 NTH131120:NTH196611 ODD131120:ODD196611 OMZ131120:OMZ196611 OWV131120:OWV196611 PGR131120:PGR196611 PQN131120:PQN196611 QAJ131120:QAJ196611 QKF131120:QKF196611 QUB131120:QUB196611 RDX131120:RDX196611 RNT131120:RNT196611 RXP131120:RXP196611 SHL131120:SHL196611 SRH131120:SRH196611 TBD131120:TBD196611 TKZ131120:TKZ196611 TUV131120:TUV196611 UER131120:UER196611 UON131120:UON196611 UYJ131120:UYJ196611 VIF131120:VIF196611 VSB131120:VSB196611 WBX131120:WBX196611 WLT131120:WLT196611 WVP131120:WVP196611 H196656:H262147 JD196656:JD262147 SZ196656:SZ262147 ACV196656:ACV262147 AMR196656:AMR262147 AWN196656:AWN262147 BGJ196656:BGJ262147 BQF196656:BQF262147 CAB196656:CAB262147 CJX196656:CJX262147 CTT196656:CTT262147 DDP196656:DDP262147 DNL196656:DNL262147 DXH196656:DXH262147 EHD196656:EHD262147 EQZ196656:EQZ262147 FAV196656:FAV262147 FKR196656:FKR262147 FUN196656:FUN262147 GEJ196656:GEJ262147 GOF196656:GOF262147 GYB196656:GYB262147 HHX196656:HHX262147 HRT196656:HRT262147 IBP196656:IBP262147 ILL196656:ILL262147 IVH196656:IVH262147 JFD196656:JFD262147 JOZ196656:JOZ262147 JYV196656:JYV262147 KIR196656:KIR262147 KSN196656:KSN262147 LCJ196656:LCJ262147 LMF196656:LMF262147 LWB196656:LWB262147 MFX196656:MFX262147 MPT196656:MPT262147 MZP196656:MZP262147 NJL196656:NJL262147 NTH196656:NTH262147 ODD196656:ODD262147 OMZ196656:OMZ262147 OWV196656:OWV262147 PGR196656:PGR262147 PQN196656:PQN262147 QAJ196656:QAJ262147 QKF196656:QKF262147 QUB196656:QUB262147 RDX196656:RDX262147 RNT196656:RNT262147 RXP196656:RXP262147 SHL196656:SHL262147 SRH196656:SRH262147 TBD196656:TBD262147 TKZ196656:TKZ262147 TUV196656:TUV262147 UER196656:UER262147 UON196656:UON262147 UYJ196656:UYJ262147 VIF196656:VIF262147 VSB196656:VSB262147 WBX196656:WBX262147 WLT196656:WLT262147 WVP196656:WVP262147 H262192:H327683 JD262192:JD327683 SZ262192:SZ327683 ACV262192:ACV327683 AMR262192:AMR327683 AWN262192:AWN327683 BGJ262192:BGJ327683 BQF262192:BQF327683 CAB262192:CAB327683 CJX262192:CJX327683 CTT262192:CTT327683 DDP262192:DDP327683 DNL262192:DNL327683 DXH262192:DXH327683 EHD262192:EHD327683 EQZ262192:EQZ327683 FAV262192:FAV327683 FKR262192:FKR327683 FUN262192:FUN327683 GEJ262192:GEJ327683 GOF262192:GOF327683 GYB262192:GYB327683 HHX262192:HHX327683 HRT262192:HRT327683 IBP262192:IBP327683 ILL262192:ILL327683 IVH262192:IVH327683 JFD262192:JFD327683 JOZ262192:JOZ327683 JYV262192:JYV327683 KIR262192:KIR327683 KSN262192:KSN327683 LCJ262192:LCJ327683 LMF262192:LMF327683 LWB262192:LWB327683 MFX262192:MFX327683 MPT262192:MPT327683 MZP262192:MZP327683 NJL262192:NJL327683 NTH262192:NTH327683 ODD262192:ODD327683 OMZ262192:OMZ327683 OWV262192:OWV327683 PGR262192:PGR327683 PQN262192:PQN327683 QAJ262192:QAJ327683 QKF262192:QKF327683 QUB262192:QUB327683 RDX262192:RDX327683 RNT262192:RNT327683 RXP262192:RXP327683 SHL262192:SHL327683 SRH262192:SRH327683 TBD262192:TBD327683 TKZ262192:TKZ327683 TUV262192:TUV327683 UER262192:UER327683 UON262192:UON327683 UYJ262192:UYJ327683 VIF262192:VIF327683 VSB262192:VSB327683 WBX262192:WBX327683 WLT262192:WLT327683 WVP262192:WVP327683 H327728:H393219 JD327728:JD393219 SZ327728:SZ393219 ACV327728:ACV393219 AMR327728:AMR393219 AWN327728:AWN393219 BGJ327728:BGJ393219 BQF327728:BQF393219 CAB327728:CAB393219 CJX327728:CJX393219 CTT327728:CTT393219 DDP327728:DDP393219 DNL327728:DNL393219 DXH327728:DXH393219 EHD327728:EHD393219 EQZ327728:EQZ393219 FAV327728:FAV393219 FKR327728:FKR393219 FUN327728:FUN393219 GEJ327728:GEJ393219 GOF327728:GOF393219 GYB327728:GYB393219 HHX327728:HHX393219 HRT327728:HRT393219 IBP327728:IBP393219 ILL327728:ILL393219 IVH327728:IVH393219 JFD327728:JFD393219 JOZ327728:JOZ393219 JYV327728:JYV393219 KIR327728:KIR393219 KSN327728:KSN393219 LCJ327728:LCJ393219 LMF327728:LMF393219 LWB327728:LWB393219 MFX327728:MFX393219 MPT327728:MPT393219 MZP327728:MZP393219 NJL327728:NJL393219 NTH327728:NTH393219 ODD327728:ODD393219 OMZ327728:OMZ393219 OWV327728:OWV393219 PGR327728:PGR393219 PQN327728:PQN393219 QAJ327728:QAJ393219 QKF327728:QKF393219 QUB327728:QUB393219 RDX327728:RDX393219 RNT327728:RNT393219 RXP327728:RXP393219 SHL327728:SHL393219 SRH327728:SRH393219 TBD327728:TBD393219 TKZ327728:TKZ393219 TUV327728:TUV393219 UER327728:UER393219 UON327728:UON393219 UYJ327728:UYJ393219 VIF327728:VIF393219 VSB327728:VSB393219 WBX327728:WBX393219 WLT327728:WLT393219 WVP327728:WVP393219 H393264:H458755 JD393264:JD458755 SZ393264:SZ458755 ACV393264:ACV458755 AMR393264:AMR458755 AWN393264:AWN458755 BGJ393264:BGJ458755 BQF393264:BQF458755 CAB393264:CAB458755 CJX393264:CJX458755 CTT393264:CTT458755 DDP393264:DDP458755 DNL393264:DNL458755 DXH393264:DXH458755 EHD393264:EHD458755 EQZ393264:EQZ458755 FAV393264:FAV458755 FKR393264:FKR458755 FUN393264:FUN458755 GEJ393264:GEJ458755 GOF393264:GOF458755 GYB393264:GYB458755 HHX393264:HHX458755 HRT393264:HRT458755 IBP393264:IBP458755 ILL393264:ILL458755 IVH393264:IVH458755 JFD393264:JFD458755 JOZ393264:JOZ458755 JYV393264:JYV458755 KIR393264:KIR458755 KSN393264:KSN458755 LCJ393264:LCJ458755 LMF393264:LMF458755 LWB393264:LWB458755 MFX393264:MFX458755 MPT393264:MPT458755 MZP393264:MZP458755 NJL393264:NJL458755 NTH393264:NTH458755 ODD393264:ODD458755 OMZ393264:OMZ458755 OWV393264:OWV458755 PGR393264:PGR458755 PQN393264:PQN458755 QAJ393264:QAJ458755 QKF393264:QKF458755 QUB393264:QUB458755 RDX393264:RDX458755 RNT393264:RNT458755 RXP393264:RXP458755 SHL393264:SHL458755 SRH393264:SRH458755 TBD393264:TBD458755 TKZ393264:TKZ458755 TUV393264:TUV458755 UER393264:UER458755 UON393264:UON458755 UYJ393264:UYJ458755 VIF393264:VIF458755 VSB393264:VSB458755 WBX393264:WBX458755 WLT393264:WLT458755 WVP393264:WVP458755 H458800:H524291 JD458800:JD524291 SZ458800:SZ524291 ACV458800:ACV524291 AMR458800:AMR524291 AWN458800:AWN524291 BGJ458800:BGJ524291 BQF458800:BQF524291 CAB458800:CAB524291 CJX458800:CJX524291 CTT458800:CTT524291 DDP458800:DDP524291 DNL458800:DNL524291 DXH458800:DXH524291 EHD458800:EHD524291 EQZ458800:EQZ524291 FAV458800:FAV524291 FKR458800:FKR524291 FUN458800:FUN524291 GEJ458800:GEJ524291 GOF458800:GOF524291 GYB458800:GYB524291 HHX458800:HHX524291 HRT458800:HRT524291 IBP458800:IBP524291 ILL458800:ILL524291 IVH458800:IVH524291 JFD458800:JFD524291 JOZ458800:JOZ524291 JYV458800:JYV524291 KIR458800:KIR524291 KSN458800:KSN524291 LCJ458800:LCJ524291 LMF458800:LMF524291 LWB458800:LWB524291 MFX458800:MFX524291 MPT458800:MPT524291 MZP458800:MZP524291 NJL458800:NJL524291 NTH458800:NTH524291 ODD458800:ODD524291 OMZ458800:OMZ524291 OWV458800:OWV524291 PGR458800:PGR524291 PQN458800:PQN524291 QAJ458800:QAJ524291 QKF458800:QKF524291 QUB458800:QUB524291 RDX458800:RDX524291 RNT458800:RNT524291 RXP458800:RXP524291 SHL458800:SHL524291 SRH458800:SRH524291 TBD458800:TBD524291 TKZ458800:TKZ524291 TUV458800:TUV524291 UER458800:UER524291 UON458800:UON524291 UYJ458800:UYJ524291 VIF458800:VIF524291 VSB458800:VSB524291 WBX458800:WBX524291 WLT458800:WLT524291 WVP458800:WVP524291 H524336:H589827 JD524336:JD589827 SZ524336:SZ589827 ACV524336:ACV589827 AMR524336:AMR589827 AWN524336:AWN589827 BGJ524336:BGJ589827 BQF524336:BQF589827 CAB524336:CAB589827 CJX524336:CJX589827 CTT524336:CTT589827 DDP524336:DDP589827 DNL524336:DNL589827 DXH524336:DXH589827 EHD524336:EHD589827 EQZ524336:EQZ589827 FAV524336:FAV589827 FKR524336:FKR589827 FUN524336:FUN589827 GEJ524336:GEJ589827 GOF524336:GOF589827 GYB524336:GYB589827 HHX524336:HHX589827 HRT524336:HRT589827 IBP524336:IBP589827 ILL524336:ILL589827 IVH524336:IVH589827 JFD524336:JFD589827 JOZ524336:JOZ589827 JYV524336:JYV589827 KIR524336:KIR589827 KSN524336:KSN589827 LCJ524336:LCJ589827 LMF524336:LMF589827 LWB524336:LWB589827 MFX524336:MFX589827 MPT524336:MPT589827 MZP524336:MZP589827 NJL524336:NJL589827 NTH524336:NTH589827 ODD524336:ODD589827 OMZ524336:OMZ589827 OWV524336:OWV589827 PGR524336:PGR589827 PQN524336:PQN589827 QAJ524336:QAJ589827 QKF524336:QKF589827 QUB524336:QUB589827 RDX524336:RDX589827 RNT524336:RNT589827 RXP524336:RXP589827 SHL524336:SHL589827 SRH524336:SRH589827 TBD524336:TBD589827 TKZ524336:TKZ589827 TUV524336:TUV589827 UER524336:UER589827 UON524336:UON589827 UYJ524336:UYJ589827 VIF524336:VIF589827 VSB524336:VSB589827 WBX524336:WBX589827 WLT524336:WLT589827 WVP524336:WVP589827 H589872:H655363 JD589872:JD655363 SZ589872:SZ655363 ACV589872:ACV655363 AMR589872:AMR655363 AWN589872:AWN655363 BGJ589872:BGJ655363 BQF589872:BQF655363 CAB589872:CAB655363 CJX589872:CJX655363 CTT589872:CTT655363 DDP589872:DDP655363 DNL589872:DNL655363 DXH589872:DXH655363 EHD589872:EHD655363 EQZ589872:EQZ655363 FAV589872:FAV655363 FKR589872:FKR655363 FUN589872:FUN655363 GEJ589872:GEJ655363 GOF589872:GOF655363 GYB589872:GYB655363 HHX589872:HHX655363 HRT589872:HRT655363 IBP589872:IBP655363 ILL589872:ILL655363 IVH589872:IVH655363 JFD589872:JFD655363 JOZ589872:JOZ655363 JYV589872:JYV655363 KIR589872:KIR655363 KSN589872:KSN655363 LCJ589872:LCJ655363 LMF589872:LMF655363 LWB589872:LWB655363 MFX589872:MFX655363 MPT589872:MPT655363 MZP589872:MZP655363 NJL589872:NJL655363 NTH589872:NTH655363 ODD589872:ODD655363 OMZ589872:OMZ655363 OWV589872:OWV655363 PGR589872:PGR655363 PQN589872:PQN655363 QAJ589872:QAJ655363 QKF589872:QKF655363 QUB589872:QUB655363 RDX589872:RDX655363 RNT589872:RNT655363 RXP589872:RXP655363 SHL589872:SHL655363 SRH589872:SRH655363 TBD589872:TBD655363 TKZ589872:TKZ655363 TUV589872:TUV655363 UER589872:UER655363 UON589872:UON655363 UYJ589872:UYJ655363 VIF589872:VIF655363 VSB589872:VSB655363 WBX589872:WBX655363 WLT589872:WLT655363 WVP589872:WVP655363 H655408:H720899 JD655408:JD720899 SZ655408:SZ720899 ACV655408:ACV720899 AMR655408:AMR720899 AWN655408:AWN720899 BGJ655408:BGJ720899 BQF655408:BQF720899 CAB655408:CAB720899 CJX655408:CJX720899 CTT655408:CTT720899 DDP655408:DDP720899 DNL655408:DNL720899 DXH655408:DXH720899 EHD655408:EHD720899 EQZ655408:EQZ720899 FAV655408:FAV720899 FKR655408:FKR720899 FUN655408:FUN720899 GEJ655408:GEJ720899 GOF655408:GOF720899 GYB655408:GYB720899 HHX655408:HHX720899 HRT655408:HRT720899 IBP655408:IBP720899 ILL655408:ILL720899 IVH655408:IVH720899 JFD655408:JFD720899 JOZ655408:JOZ720899 JYV655408:JYV720899 KIR655408:KIR720899 KSN655408:KSN720899 LCJ655408:LCJ720899 LMF655408:LMF720899 LWB655408:LWB720899 MFX655408:MFX720899 MPT655408:MPT720899 MZP655408:MZP720899 NJL655408:NJL720899 NTH655408:NTH720899 ODD655408:ODD720899 OMZ655408:OMZ720899 OWV655408:OWV720899 PGR655408:PGR720899 PQN655408:PQN720899 QAJ655408:QAJ720899 QKF655408:QKF720899 QUB655408:QUB720899 RDX655408:RDX720899 RNT655408:RNT720899 RXP655408:RXP720899 SHL655408:SHL720899 SRH655408:SRH720899 TBD655408:TBD720899 TKZ655408:TKZ720899 TUV655408:TUV720899 UER655408:UER720899 UON655408:UON720899 UYJ655408:UYJ720899 VIF655408:VIF720899 VSB655408:VSB720899 WBX655408:WBX720899 WLT655408:WLT720899 WVP655408:WVP720899 H720944:H786435 JD720944:JD786435 SZ720944:SZ786435 ACV720944:ACV786435 AMR720944:AMR786435 AWN720944:AWN786435 BGJ720944:BGJ786435 BQF720944:BQF786435 CAB720944:CAB786435 CJX720944:CJX786435 CTT720944:CTT786435 DDP720944:DDP786435 DNL720944:DNL786435 DXH720944:DXH786435 EHD720944:EHD786435 EQZ720944:EQZ786435 FAV720944:FAV786435 FKR720944:FKR786435 FUN720944:FUN786435 GEJ720944:GEJ786435 GOF720944:GOF786435 GYB720944:GYB786435 HHX720944:HHX786435 HRT720944:HRT786435 IBP720944:IBP786435 ILL720944:ILL786435 IVH720944:IVH786435 JFD720944:JFD786435 JOZ720944:JOZ786435 JYV720944:JYV786435 KIR720944:KIR786435 KSN720944:KSN786435 LCJ720944:LCJ786435 LMF720944:LMF786435 LWB720944:LWB786435 MFX720944:MFX786435 MPT720944:MPT786435 MZP720944:MZP786435 NJL720944:NJL786435 NTH720944:NTH786435 ODD720944:ODD786435 OMZ720944:OMZ786435 OWV720944:OWV786435 PGR720944:PGR786435 PQN720944:PQN786435 QAJ720944:QAJ786435 QKF720944:QKF786435 QUB720944:QUB786435 RDX720944:RDX786435 RNT720944:RNT786435 RXP720944:RXP786435 SHL720944:SHL786435 SRH720944:SRH786435 TBD720944:TBD786435 TKZ720944:TKZ786435 TUV720944:TUV786435 UER720944:UER786435 UON720944:UON786435 UYJ720944:UYJ786435 VIF720944:VIF786435 VSB720944:VSB786435 WBX720944:WBX786435 WLT720944:WLT786435 WVP720944:WVP786435 H786480:H851971 JD786480:JD851971 SZ786480:SZ851971 ACV786480:ACV851971 AMR786480:AMR851971 AWN786480:AWN851971 BGJ786480:BGJ851971 BQF786480:BQF851971 CAB786480:CAB851971 CJX786480:CJX851971 CTT786480:CTT851971 DDP786480:DDP851971 DNL786480:DNL851971 DXH786480:DXH851971 EHD786480:EHD851971 EQZ786480:EQZ851971 FAV786480:FAV851971 FKR786480:FKR851971 FUN786480:FUN851971 GEJ786480:GEJ851971 GOF786480:GOF851971 GYB786480:GYB851971 HHX786480:HHX851971 HRT786480:HRT851971 IBP786480:IBP851971 ILL786480:ILL851971 IVH786480:IVH851971 JFD786480:JFD851971 JOZ786480:JOZ851971 JYV786480:JYV851971 KIR786480:KIR851971 KSN786480:KSN851971 LCJ786480:LCJ851971 LMF786480:LMF851971 LWB786480:LWB851971 MFX786480:MFX851971 MPT786480:MPT851971 MZP786480:MZP851971 NJL786480:NJL851971 NTH786480:NTH851971 ODD786480:ODD851971 OMZ786480:OMZ851971 OWV786480:OWV851971 PGR786480:PGR851971 PQN786480:PQN851971 QAJ786480:QAJ851971 QKF786480:QKF851971 QUB786480:QUB851971 RDX786480:RDX851971 RNT786480:RNT851971 RXP786480:RXP851971 SHL786480:SHL851971 SRH786480:SRH851971 TBD786480:TBD851971 TKZ786480:TKZ851971 TUV786480:TUV851971 UER786480:UER851971 UON786480:UON851971 UYJ786480:UYJ851971 VIF786480:VIF851971 VSB786480:VSB851971 WBX786480:WBX851971 WLT786480:WLT851971 WVP786480:WVP851971 H852016:H917507 JD852016:JD917507 SZ852016:SZ917507 ACV852016:ACV917507 AMR852016:AMR917507 AWN852016:AWN917507 BGJ852016:BGJ917507 BQF852016:BQF917507 CAB852016:CAB917507 CJX852016:CJX917507 CTT852016:CTT917507 DDP852016:DDP917507 DNL852016:DNL917507 DXH852016:DXH917507 EHD852016:EHD917507 EQZ852016:EQZ917507 FAV852016:FAV917507 FKR852016:FKR917507 FUN852016:FUN917507 GEJ852016:GEJ917507 GOF852016:GOF917507 GYB852016:GYB917507 HHX852016:HHX917507 HRT852016:HRT917507 IBP852016:IBP917507 ILL852016:ILL917507 IVH852016:IVH917507 JFD852016:JFD917507 JOZ852016:JOZ917507 JYV852016:JYV917507 KIR852016:KIR917507 KSN852016:KSN917507 LCJ852016:LCJ917507 LMF852016:LMF917507 LWB852016:LWB917507 MFX852016:MFX917507 MPT852016:MPT917507 MZP852016:MZP917507 NJL852016:NJL917507 NTH852016:NTH917507 ODD852016:ODD917507 OMZ852016:OMZ917507 OWV852016:OWV917507 PGR852016:PGR917507 PQN852016:PQN917507 QAJ852016:QAJ917507 QKF852016:QKF917507 QUB852016:QUB917507 RDX852016:RDX917507 RNT852016:RNT917507 RXP852016:RXP917507 SHL852016:SHL917507 SRH852016:SRH917507 TBD852016:TBD917507 TKZ852016:TKZ917507 TUV852016:TUV917507 UER852016:UER917507 UON852016:UON917507 UYJ852016:UYJ917507 VIF852016:VIF917507 VSB852016:VSB917507 WBX852016:WBX917507 WLT852016:WLT917507 WVP852016:WVP917507 H917552:H983043 JD917552:JD983043 SZ917552:SZ983043 ACV917552:ACV983043 AMR917552:AMR983043 AWN917552:AWN983043 BGJ917552:BGJ983043 BQF917552:BQF983043 CAB917552:CAB983043 CJX917552:CJX983043 CTT917552:CTT983043 DDP917552:DDP983043 DNL917552:DNL983043 DXH917552:DXH983043 EHD917552:EHD983043 EQZ917552:EQZ983043 FAV917552:FAV983043 FKR917552:FKR983043 FUN917552:FUN983043 GEJ917552:GEJ983043 GOF917552:GOF983043 GYB917552:GYB983043 HHX917552:HHX983043 HRT917552:HRT983043 IBP917552:IBP983043 ILL917552:ILL983043 IVH917552:IVH983043 JFD917552:JFD983043 JOZ917552:JOZ983043 JYV917552:JYV983043 KIR917552:KIR983043 KSN917552:KSN983043 LCJ917552:LCJ983043 LMF917552:LMF983043 LWB917552:LWB983043 MFX917552:MFX983043 MPT917552:MPT983043 MZP917552:MZP983043 NJL917552:NJL983043 NTH917552:NTH983043 ODD917552:ODD983043 OMZ917552:OMZ983043 OWV917552:OWV983043 PGR917552:PGR983043 PQN917552:PQN983043 QAJ917552:QAJ983043 QKF917552:QKF983043 QUB917552:QUB983043 RDX917552:RDX983043 RNT917552:RNT983043 RXP917552:RXP983043 SHL917552:SHL983043 SRH917552:SRH983043 TBD917552:TBD983043 TKZ917552:TKZ983043 TUV917552:TUV983043 UER917552:UER983043 UON917552:UON983043 UYJ917552:UYJ983043 VIF917552:VIF983043 VSB917552:VSB983043 WBX917552:WBX983043 WLT917552:WLT983043 WVP917552:WVP983043 H983088:H1048576 JD983088:JD1048576 SZ983088:SZ1048576 ACV983088:ACV1048576 AMR983088:AMR1048576 AWN983088:AWN1048576 BGJ983088:BGJ1048576 BQF983088:BQF1048576 CAB983088:CAB1048576 CJX983088:CJX1048576 CTT983088:CTT1048576 DDP983088:DDP1048576 DNL983088:DNL1048576 DXH983088:DXH1048576 EHD983088:EHD1048576 EQZ983088:EQZ1048576 FAV983088:FAV1048576 FKR983088:FKR1048576 FUN983088:FUN1048576 GEJ983088:GEJ1048576 GOF983088:GOF1048576 GYB983088:GYB1048576 HHX983088:HHX1048576 HRT983088:HRT1048576 IBP983088:IBP1048576 ILL983088:ILL1048576 IVH983088:IVH1048576 JFD983088:JFD1048576 JOZ983088:JOZ1048576 JYV983088:JYV1048576 KIR983088:KIR1048576 KSN983088:KSN1048576 LCJ983088:LCJ1048576 LMF983088:LMF1048576 LWB983088:LWB1048576 MFX983088:MFX1048576 MPT983088:MPT1048576 MZP983088:MZP1048576 NJL983088:NJL1048576 NTH983088:NTH1048576 ODD983088:ODD1048576 OMZ983088:OMZ1048576 OWV983088:OWV1048576 PGR983088:PGR1048576 PQN983088:PQN1048576 QAJ983088:QAJ1048576 QKF983088:QKF1048576 QUB983088:QUB1048576 RDX983088:RDX1048576 RNT983088:RNT1048576 RXP983088:RXP1048576 SHL983088:SHL1048576 SRH983088:SRH1048576 TBD983088:TBD1048576 TKZ983088:TKZ1048576 TUV983088:TUV1048576 UER983088:UER1048576 UON983088:UON1048576 UYJ983088:UYJ1048576 VIF983088:VIF1048576 VSB983088:VSB1048576 WBX983088:WBX1048576 WLT983088:WLT1048576 WVP983088:WVP1048576 WVO983051:WVO983057 JF36:JF37 TB36:TB37 ACX36:ACX37 AMT36:AMT37 AWP36:AWP37 BGL36:BGL37 BQH36:BQH37 CAD36:CAD37 CJZ36:CJZ37 CTV36:CTV37 DDR36:DDR37 DNN36:DNN37 DXJ36:DXJ37 EHF36:EHF37 ERB36:ERB37 FAX36:FAX37 FKT36:FKT37 FUP36:FUP37 GEL36:GEL37 GOH36:GOH37 GYD36:GYD37 HHZ36:HHZ37 HRV36:HRV37 IBR36:IBR37 ILN36:ILN37 IVJ36:IVJ37 JFF36:JFF37 JPB36:JPB37 JYX36:JYX37 KIT36:KIT37 KSP36:KSP37 LCL36:LCL37 LMH36:LMH37 LWD36:LWD37 MFZ36:MFZ37 MPV36:MPV37 MZR36:MZR37 NJN36:NJN37 NTJ36:NTJ37 ODF36:ODF37 ONB36:ONB37 OWX36:OWX37 PGT36:PGT37 PQP36:PQP37 QAL36:QAL37 QKH36:QKH37 QUD36:QUD37 RDZ36:RDZ37 RNV36:RNV37 RXR36:RXR37 SHN36:SHN37 SRJ36:SRJ37 TBF36:TBF37 TLB36:TLB37 TUX36:TUX37 UET36:UET37 UOP36:UOP37 UYL36:UYL37 VIH36:VIH37 VSD36:VSD37 WBZ36:WBZ37 WLV36:WLV37 WVR36:WVR37 J65572:J65573 JF65572:JF65573 TB65572:TB65573 ACX65572:ACX65573 AMT65572:AMT65573 AWP65572:AWP65573 BGL65572:BGL65573 BQH65572:BQH65573 CAD65572:CAD65573 CJZ65572:CJZ65573 CTV65572:CTV65573 DDR65572:DDR65573 DNN65572:DNN65573 DXJ65572:DXJ65573 EHF65572:EHF65573 ERB65572:ERB65573 FAX65572:FAX65573 FKT65572:FKT65573 FUP65572:FUP65573 GEL65572:GEL65573 GOH65572:GOH65573 GYD65572:GYD65573 HHZ65572:HHZ65573 HRV65572:HRV65573 IBR65572:IBR65573 ILN65572:ILN65573 IVJ65572:IVJ65573 JFF65572:JFF65573 JPB65572:JPB65573 JYX65572:JYX65573 KIT65572:KIT65573 KSP65572:KSP65573 LCL65572:LCL65573 LMH65572:LMH65573 LWD65572:LWD65573 MFZ65572:MFZ65573 MPV65572:MPV65573 MZR65572:MZR65573 NJN65572:NJN65573 NTJ65572:NTJ65573 ODF65572:ODF65573 ONB65572:ONB65573 OWX65572:OWX65573 PGT65572:PGT65573 PQP65572:PQP65573 QAL65572:QAL65573 QKH65572:QKH65573 QUD65572:QUD65573 RDZ65572:RDZ65573 RNV65572:RNV65573 RXR65572:RXR65573 SHN65572:SHN65573 SRJ65572:SRJ65573 TBF65572:TBF65573 TLB65572:TLB65573 TUX65572:TUX65573 UET65572:UET65573 UOP65572:UOP65573 UYL65572:UYL65573 VIH65572:VIH65573 VSD65572:VSD65573 WBZ65572:WBZ65573 WLV65572:WLV65573 WVR65572:WVR65573 J131108:J131109 JF131108:JF131109 TB131108:TB131109 ACX131108:ACX131109 AMT131108:AMT131109 AWP131108:AWP131109 BGL131108:BGL131109 BQH131108:BQH131109 CAD131108:CAD131109 CJZ131108:CJZ131109 CTV131108:CTV131109 DDR131108:DDR131109 DNN131108:DNN131109 DXJ131108:DXJ131109 EHF131108:EHF131109 ERB131108:ERB131109 FAX131108:FAX131109 FKT131108:FKT131109 FUP131108:FUP131109 GEL131108:GEL131109 GOH131108:GOH131109 GYD131108:GYD131109 HHZ131108:HHZ131109 HRV131108:HRV131109 IBR131108:IBR131109 ILN131108:ILN131109 IVJ131108:IVJ131109 JFF131108:JFF131109 JPB131108:JPB131109 JYX131108:JYX131109 KIT131108:KIT131109 KSP131108:KSP131109 LCL131108:LCL131109 LMH131108:LMH131109 LWD131108:LWD131109 MFZ131108:MFZ131109 MPV131108:MPV131109 MZR131108:MZR131109 NJN131108:NJN131109 NTJ131108:NTJ131109 ODF131108:ODF131109 ONB131108:ONB131109 OWX131108:OWX131109 PGT131108:PGT131109 PQP131108:PQP131109 QAL131108:QAL131109 QKH131108:QKH131109 QUD131108:QUD131109 RDZ131108:RDZ131109 RNV131108:RNV131109 RXR131108:RXR131109 SHN131108:SHN131109 SRJ131108:SRJ131109 TBF131108:TBF131109 TLB131108:TLB131109 TUX131108:TUX131109 UET131108:UET131109 UOP131108:UOP131109 UYL131108:UYL131109 VIH131108:VIH131109 VSD131108:VSD131109 WBZ131108:WBZ131109 WLV131108:WLV131109 WVR131108:WVR131109 J196644:J196645 JF196644:JF196645 TB196644:TB196645 ACX196644:ACX196645 AMT196644:AMT196645 AWP196644:AWP196645 BGL196644:BGL196645 BQH196644:BQH196645 CAD196644:CAD196645 CJZ196644:CJZ196645 CTV196644:CTV196645 DDR196644:DDR196645 DNN196644:DNN196645 DXJ196644:DXJ196645 EHF196644:EHF196645 ERB196644:ERB196645 FAX196644:FAX196645 FKT196644:FKT196645 FUP196644:FUP196645 GEL196644:GEL196645 GOH196644:GOH196645 GYD196644:GYD196645 HHZ196644:HHZ196645 HRV196644:HRV196645 IBR196644:IBR196645 ILN196644:ILN196645 IVJ196644:IVJ196645 JFF196644:JFF196645 JPB196644:JPB196645 JYX196644:JYX196645 KIT196644:KIT196645 KSP196644:KSP196645 LCL196644:LCL196645 LMH196644:LMH196645 LWD196644:LWD196645 MFZ196644:MFZ196645 MPV196644:MPV196645 MZR196644:MZR196645 NJN196644:NJN196645 NTJ196644:NTJ196645 ODF196644:ODF196645 ONB196644:ONB196645 OWX196644:OWX196645 PGT196644:PGT196645 PQP196644:PQP196645 QAL196644:QAL196645 QKH196644:QKH196645 QUD196644:QUD196645 RDZ196644:RDZ196645 RNV196644:RNV196645 RXR196644:RXR196645 SHN196644:SHN196645 SRJ196644:SRJ196645 TBF196644:TBF196645 TLB196644:TLB196645 TUX196644:TUX196645 UET196644:UET196645 UOP196644:UOP196645 UYL196644:UYL196645 VIH196644:VIH196645 VSD196644:VSD196645 WBZ196644:WBZ196645 WLV196644:WLV196645 WVR196644:WVR196645 J262180:J262181 JF262180:JF262181 TB262180:TB262181 ACX262180:ACX262181 AMT262180:AMT262181 AWP262180:AWP262181 BGL262180:BGL262181 BQH262180:BQH262181 CAD262180:CAD262181 CJZ262180:CJZ262181 CTV262180:CTV262181 DDR262180:DDR262181 DNN262180:DNN262181 DXJ262180:DXJ262181 EHF262180:EHF262181 ERB262180:ERB262181 FAX262180:FAX262181 FKT262180:FKT262181 FUP262180:FUP262181 GEL262180:GEL262181 GOH262180:GOH262181 GYD262180:GYD262181 HHZ262180:HHZ262181 HRV262180:HRV262181 IBR262180:IBR262181 ILN262180:ILN262181 IVJ262180:IVJ262181 JFF262180:JFF262181 JPB262180:JPB262181 JYX262180:JYX262181 KIT262180:KIT262181 KSP262180:KSP262181 LCL262180:LCL262181 LMH262180:LMH262181 LWD262180:LWD262181 MFZ262180:MFZ262181 MPV262180:MPV262181 MZR262180:MZR262181 NJN262180:NJN262181 NTJ262180:NTJ262181 ODF262180:ODF262181 ONB262180:ONB262181 OWX262180:OWX262181 PGT262180:PGT262181 PQP262180:PQP262181 QAL262180:QAL262181 QKH262180:QKH262181 QUD262180:QUD262181 RDZ262180:RDZ262181 RNV262180:RNV262181 RXR262180:RXR262181 SHN262180:SHN262181 SRJ262180:SRJ262181 TBF262180:TBF262181 TLB262180:TLB262181 TUX262180:TUX262181 UET262180:UET262181 UOP262180:UOP262181 UYL262180:UYL262181 VIH262180:VIH262181 VSD262180:VSD262181 WBZ262180:WBZ262181 WLV262180:WLV262181 WVR262180:WVR262181 J327716:J327717 JF327716:JF327717 TB327716:TB327717 ACX327716:ACX327717 AMT327716:AMT327717 AWP327716:AWP327717 BGL327716:BGL327717 BQH327716:BQH327717 CAD327716:CAD327717 CJZ327716:CJZ327717 CTV327716:CTV327717 DDR327716:DDR327717 DNN327716:DNN327717 DXJ327716:DXJ327717 EHF327716:EHF327717 ERB327716:ERB327717 FAX327716:FAX327717 FKT327716:FKT327717 FUP327716:FUP327717 GEL327716:GEL327717 GOH327716:GOH327717 GYD327716:GYD327717 HHZ327716:HHZ327717 HRV327716:HRV327717 IBR327716:IBR327717 ILN327716:ILN327717 IVJ327716:IVJ327717 JFF327716:JFF327717 JPB327716:JPB327717 JYX327716:JYX327717 KIT327716:KIT327717 KSP327716:KSP327717 LCL327716:LCL327717 LMH327716:LMH327717 LWD327716:LWD327717 MFZ327716:MFZ327717 MPV327716:MPV327717 MZR327716:MZR327717 NJN327716:NJN327717 NTJ327716:NTJ327717 ODF327716:ODF327717 ONB327716:ONB327717 OWX327716:OWX327717 PGT327716:PGT327717 PQP327716:PQP327717 QAL327716:QAL327717 QKH327716:QKH327717 QUD327716:QUD327717 RDZ327716:RDZ327717 RNV327716:RNV327717 RXR327716:RXR327717 SHN327716:SHN327717 SRJ327716:SRJ327717 TBF327716:TBF327717 TLB327716:TLB327717 TUX327716:TUX327717 UET327716:UET327717 UOP327716:UOP327717 UYL327716:UYL327717 VIH327716:VIH327717 VSD327716:VSD327717 WBZ327716:WBZ327717 WLV327716:WLV327717 WVR327716:WVR327717 J393252:J393253 JF393252:JF393253 TB393252:TB393253 ACX393252:ACX393253 AMT393252:AMT393253 AWP393252:AWP393253 BGL393252:BGL393253 BQH393252:BQH393253 CAD393252:CAD393253 CJZ393252:CJZ393253 CTV393252:CTV393253 DDR393252:DDR393253 DNN393252:DNN393253 DXJ393252:DXJ393253 EHF393252:EHF393253 ERB393252:ERB393253 FAX393252:FAX393253 FKT393252:FKT393253 FUP393252:FUP393253 GEL393252:GEL393253 GOH393252:GOH393253 GYD393252:GYD393253 HHZ393252:HHZ393253 HRV393252:HRV393253 IBR393252:IBR393253 ILN393252:ILN393253 IVJ393252:IVJ393253 JFF393252:JFF393253 JPB393252:JPB393253 JYX393252:JYX393253 KIT393252:KIT393253 KSP393252:KSP393253 LCL393252:LCL393253 LMH393252:LMH393253 LWD393252:LWD393253 MFZ393252:MFZ393253 MPV393252:MPV393253 MZR393252:MZR393253 NJN393252:NJN393253 NTJ393252:NTJ393253 ODF393252:ODF393253 ONB393252:ONB393253 OWX393252:OWX393253 PGT393252:PGT393253 PQP393252:PQP393253 QAL393252:QAL393253 QKH393252:QKH393253 QUD393252:QUD393253 RDZ393252:RDZ393253 RNV393252:RNV393253 RXR393252:RXR393253 SHN393252:SHN393253 SRJ393252:SRJ393253 TBF393252:TBF393253 TLB393252:TLB393253 TUX393252:TUX393253 UET393252:UET393253 UOP393252:UOP393253 UYL393252:UYL393253 VIH393252:VIH393253 VSD393252:VSD393253 WBZ393252:WBZ393253 WLV393252:WLV393253 WVR393252:WVR393253 J458788:J458789 JF458788:JF458789 TB458788:TB458789 ACX458788:ACX458789 AMT458788:AMT458789 AWP458788:AWP458789 BGL458788:BGL458789 BQH458788:BQH458789 CAD458788:CAD458789 CJZ458788:CJZ458789 CTV458788:CTV458789 DDR458788:DDR458789 DNN458788:DNN458789 DXJ458788:DXJ458789 EHF458788:EHF458789 ERB458788:ERB458789 FAX458788:FAX458789 FKT458788:FKT458789 FUP458788:FUP458789 GEL458788:GEL458789 GOH458788:GOH458789 GYD458788:GYD458789 HHZ458788:HHZ458789 HRV458788:HRV458789 IBR458788:IBR458789 ILN458788:ILN458789 IVJ458788:IVJ458789 JFF458788:JFF458789 JPB458788:JPB458789 JYX458788:JYX458789 KIT458788:KIT458789 KSP458788:KSP458789 LCL458788:LCL458789 LMH458788:LMH458789 LWD458788:LWD458789 MFZ458788:MFZ458789 MPV458788:MPV458789 MZR458788:MZR458789 NJN458788:NJN458789 NTJ458788:NTJ458789 ODF458788:ODF458789 ONB458788:ONB458789 OWX458788:OWX458789 PGT458788:PGT458789 PQP458788:PQP458789 QAL458788:QAL458789 QKH458788:QKH458789 QUD458788:QUD458789 RDZ458788:RDZ458789 RNV458788:RNV458789 RXR458788:RXR458789 SHN458788:SHN458789 SRJ458788:SRJ458789 TBF458788:TBF458789 TLB458788:TLB458789 TUX458788:TUX458789 UET458788:UET458789 UOP458788:UOP458789 UYL458788:UYL458789 VIH458788:VIH458789 VSD458788:VSD458789 WBZ458788:WBZ458789 WLV458788:WLV458789 WVR458788:WVR458789 J524324:J524325 JF524324:JF524325 TB524324:TB524325 ACX524324:ACX524325 AMT524324:AMT524325 AWP524324:AWP524325 BGL524324:BGL524325 BQH524324:BQH524325 CAD524324:CAD524325 CJZ524324:CJZ524325 CTV524324:CTV524325 DDR524324:DDR524325 DNN524324:DNN524325 DXJ524324:DXJ524325 EHF524324:EHF524325 ERB524324:ERB524325 FAX524324:FAX524325 FKT524324:FKT524325 FUP524324:FUP524325 GEL524324:GEL524325 GOH524324:GOH524325 GYD524324:GYD524325 HHZ524324:HHZ524325 HRV524324:HRV524325 IBR524324:IBR524325 ILN524324:ILN524325 IVJ524324:IVJ524325 JFF524324:JFF524325 JPB524324:JPB524325 JYX524324:JYX524325 KIT524324:KIT524325 KSP524324:KSP524325 LCL524324:LCL524325 LMH524324:LMH524325 LWD524324:LWD524325 MFZ524324:MFZ524325 MPV524324:MPV524325 MZR524324:MZR524325 NJN524324:NJN524325 NTJ524324:NTJ524325 ODF524324:ODF524325 ONB524324:ONB524325 OWX524324:OWX524325 PGT524324:PGT524325 PQP524324:PQP524325 QAL524324:QAL524325 QKH524324:QKH524325 QUD524324:QUD524325 RDZ524324:RDZ524325 RNV524324:RNV524325 RXR524324:RXR524325 SHN524324:SHN524325 SRJ524324:SRJ524325 TBF524324:TBF524325 TLB524324:TLB524325 TUX524324:TUX524325 UET524324:UET524325 UOP524324:UOP524325 UYL524324:UYL524325 VIH524324:VIH524325 VSD524324:VSD524325 WBZ524324:WBZ524325 WLV524324:WLV524325 WVR524324:WVR524325 J589860:J589861 JF589860:JF589861 TB589860:TB589861 ACX589860:ACX589861 AMT589860:AMT589861 AWP589860:AWP589861 BGL589860:BGL589861 BQH589860:BQH589861 CAD589860:CAD589861 CJZ589860:CJZ589861 CTV589860:CTV589861 DDR589860:DDR589861 DNN589860:DNN589861 DXJ589860:DXJ589861 EHF589860:EHF589861 ERB589860:ERB589861 FAX589860:FAX589861 FKT589860:FKT589861 FUP589860:FUP589861 GEL589860:GEL589861 GOH589860:GOH589861 GYD589860:GYD589861 HHZ589860:HHZ589861 HRV589860:HRV589861 IBR589860:IBR589861 ILN589860:ILN589861 IVJ589860:IVJ589861 JFF589860:JFF589861 JPB589860:JPB589861 JYX589860:JYX589861 KIT589860:KIT589861 KSP589860:KSP589861 LCL589860:LCL589861 LMH589860:LMH589861 LWD589860:LWD589861 MFZ589860:MFZ589861 MPV589860:MPV589861 MZR589860:MZR589861 NJN589860:NJN589861 NTJ589860:NTJ589861 ODF589860:ODF589861 ONB589860:ONB589861 OWX589860:OWX589861 PGT589860:PGT589861 PQP589860:PQP589861 QAL589860:QAL589861 QKH589860:QKH589861 QUD589860:QUD589861 RDZ589860:RDZ589861 RNV589860:RNV589861 RXR589860:RXR589861 SHN589860:SHN589861 SRJ589860:SRJ589861 TBF589860:TBF589861 TLB589860:TLB589861 TUX589860:TUX589861 UET589860:UET589861 UOP589860:UOP589861 UYL589860:UYL589861 VIH589860:VIH589861 VSD589860:VSD589861 WBZ589860:WBZ589861 WLV589860:WLV589861 WVR589860:WVR589861 J655396:J655397 JF655396:JF655397 TB655396:TB655397 ACX655396:ACX655397 AMT655396:AMT655397 AWP655396:AWP655397 BGL655396:BGL655397 BQH655396:BQH655397 CAD655396:CAD655397 CJZ655396:CJZ655397 CTV655396:CTV655397 DDR655396:DDR655397 DNN655396:DNN655397 DXJ655396:DXJ655397 EHF655396:EHF655397 ERB655396:ERB655397 FAX655396:FAX655397 FKT655396:FKT655397 FUP655396:FUP655397 GEL655396:GEL655397 GOH655396:GOH655397 GYD655396:GYD655397 HHZ655396:HHZ655397 HRV655396:HRV655397 IBR655396:IBR655397 ILN655396:ILN655397 IVJ655396:IVJ655397 JFF655396:JFF655397 JPB655396:JPB655397 JYX655396:JYX655397 KIT655396:KIT655397 KSP655396:KSP655397 LCL655396:LCL655397 LMH655396:LMH655397 LWD655396:LWD655397 MFZ655396:MFZ655397 MPV655396:MPV655397 MZR655396:MZR655397 NJN655396:NJN655397 NTJ655396:NTJ655397 ODF655396:ODF655397 ONB655396:ONB655397 OWX655396:OWX655397 PGT655396:PGT655397 PQP655396:PQP655397 QAL655396:QAL655397 QKH655396:QKH655397 QUD655396:QUD655397 RDZ655396:RDZ655397 RNV655396:RNV655397 RXR655396:RXR655397 SHN655396:SHN655397 SRJ655396:SRJ655397 TBF655396:TBF655397 TLB655396:TLB655397 TUX655396:TUX655397 UET655396:UET655397 UOP655396:UOP655397 UYL655396:UYL655397 VIH655396:VIH655397 VSD655396:VSD655397 WBZ655396:WBZ655397 WLV655396:WLV655397 WVR655396:WVR655397 J720932:J720933 JF720932:JF720933 TB720932:TB720933 ACX720932:ACX720933 AMT720932:AMT720933 AWP720932:AWP720933 BGL720932:BGL720933 BQH720932:BQH720933 CAD720932:CAD720933 CJZ720932:CJZ720933 CTV720932:CTV720933 DDR720932:DDR720933 DNN720932:DNN720933 DXJ720932:DXJ720933 EHF720932:EHF720933 ERB720932:ERB720933 FAX720932:FAX720933 FKT720932:FKT720933 FUP720932:FUP720933 GEL720932:GEL720933 GOH720932:GOH720933 GYD720932:GYD720933 HHZ720932:HHZ720933 HRV720932:HRV720933 IBR720932:IBR720933 ILN720932:ILN720933 IVJ720932:IVJ720933 JFF720932:JFF720933 JPB720932:JPB720933 JYX720932:JYX720933 KIT720932:KIT720933 KSP720932:KSP720933 LCL720932:LCL720933 LMH720932:LMH720933 LWD720932:LWD720933 MFZ720932:MFZ720933 MPV720932:MPV720933 MZR720932:MZR720933 NJN720932:NJN720933 NTJ720932:NTJ720933 ODF720932:ODF720933 ONB720932:ONB720933 OWX720932:OWX720933 PGT720932:PGT720933 PQP720932:PQP720933 QAL720932:QAL720933 QKH720932:QKH720933 QUD720932:QUD720933 RDZ720932:RDZ720933 RNV720932:RNV720933 RXR720932:RXR720933 SHN720932:SHN720933 SRJ720932:SRJ720933 TBF720932:TBF720933 TLB720932:TLB720933 TUX720932:TUX720933 UET720932:UET720933 UOP720932:UOP720933 UYL720932:UYL720933 VIH720932:VIH720933 VSD720932:VSD720933 WBZ720932:WBZ720933 WLV720932:WLV720933 WVR720932:WVR720933 J786468:J786469 JF786468:JF786469 TB786468:TB786469 ACX786468:ACX786469 AMT786468:AMT786469 AWP786468:AWP786469 BGL786468:BGL786469 BQH786468:BQH786469 CAD786468:CAD786469 CJZ786468:CJZ786469 CTV786468:CTV786469 DDR786468:DDR786469 DNN786468:DNN786469 DXJ786468:DXJ786469 EHF786468:EHF786469 ERB786468:ERB786469 FAX786468:FAX786469 FKT786468:FKT786469 FUP786468:FUP786469 GEL786468:GEL786469 GOH786468:GOH786469 GYD786468:GYD786469 HHZ786468:HHZ786469 HRV786468:HRV786469 IBR786468:IBR786469 ILN786468:ILN786469 IVJ786468:IVJ786469 JFF786468:JFF786469 JPB786468:JPB786469 JYX786468:JYX786469 KIT786468:KIT786469 KSP786468:KSP786469 LCL786468:LCL786469 LMH786468:LMH786469 LWD786468:LWD786469 MFZ786468:MFZ786469 MPV786468:MPV786469 MZR786468:MZR786469 NJN786468:NJN786469 NTJ786468:NTJ786469 ODF786468:ODF786469 ONB786468:ONB786469 OWX786468:OWX786469 PGT786468:PGT786469 PQP786468:PQP786469 QAL786468:QAL786469 QKH786468:QKH786469 QUD786468:QUD786469 RDZ786468:RDZ786469 RNV786468:RNV786469 RXR786468:RXR786469 SHN786468:SHN786469 SRJ786468:SRJ786469 TBF786468:TBF786469 TLB786468:TLB786469 TUX786468:TUX786469 UET786468:UET786469 UOP786468:UOP786469 UYL786468:UYL786469 VIH786468:VIH786469 VSD786468:VSD786469 WBZ786468:WBZ786469 WLV786468:WLV786469 WVR786468:WVR786469 J852004:J852005 JF852004:JF852005 TB852004:TB852005 ACX852004:ACX852005 AMT852004:AMT852005 AWP852004:AWP852005 BGL852004:BGL852005 BQH852004:BQH852005 CAD852004:CAD852005 CJZ852004:CJZ852005 CTV852004:CTV852005 DDR852004:DDR852005 DNN852004:DNN852005 DXJ852004:DXJ852005 EHF852004:EHF852005 ERB852004:ERB852005 FAX852004:FAX852005 FKT852004:FKT852005 FUP852004:FUP852005 GEL852004:GEL852005 GOH852004:GOH852005 GYD852004:GYD852005 HHZ852004:HHZ852005 HRV852004:HRV852005 IBR852004:IBR852005 ILN852004:ILN852005 IVJ852004:IVJ852005 JFF852004:JFF852005 JPB852004:JPB852005 JYX852004:JYX852005 KIT852004:KIT852005 KSP852004:KSP852005 LCL852004:LCL852005 LMH852004:LMH852005 LWD852004:LWD852005 MFZ852004:MFZ852005 MPV852004:MPV852005 MZR852004:MZR852005 NJN852004:NJN852005 NTJ852004:NTJ852005 ODF852004:ODF852005 ONB852004:ONB852005 OWX852004:OWX852005 PGT852004:PGT852005 PQP852004:PQP852005 QAL852004:QAL852005 QKH852004:QKH852005 QUD852004:QUD852005 RDZ852004:RDZ852005 RNV852004:RNV852005 RXR852004:RXR852005 SHN852004:SHN852005 SRJ852004:SRJ852005 TBF852004:TBF852005 TLB852004:TLB852005 TUX852004:TUX852005 UET852004:UET852005 UOP852004:UOP852005 UYL852004:UYL852005 VIH852004:VIH852005 VSD852004:VSD852005 WBZ852004:WBZ852005 WLV852004:WLV852005 WVR852004:WVR852005 J917540:J917541 JF917540:JF917541 TB917540:TB917541 ACX917540:ACX917541 AMT917540:AMT917541 AWP917540:AWP917541 BGL917540:BGL917541 BQH917540:BQH917541 CAD917540:CAD917541 CJZ917540:CJZ917541 CTV917540:CTV917541 DDR917540:DDR917541 DNN917540:DNN917541 DXJ917540:DXJ917541 EHF917540:EHF917541 ERB917540:ERB917541 FAX917540:FAX917541 FKT917540:FKT917541 FUP917540:FUP917541 GEL917540:GEL917541 GOH917540:GOH917541 GYD917540:GYD917541 HHZ917540:HHZ917541 HRV917540:HRV917541 IBR917540:IBR917541 ILN917540:ILN917541 IVJ917540:IVJ917541 JFF917540:JFF917541 JPB917540:JPB917541 JYX917540:JYX917541 KIT917540:KIT917541 KSP917540:KSP917541 LCL917540:LCL917541 LMH917540:LMH917541 LWD917540:LWD917541 MFZ917540:MFZ917541 MPV917540:MPV917541 MZR917540:MZR917541 NJN917540:NJN917541 NTJ917540:NTJ917541 ODF917540:ODF917541 ONB917540:ONB917541 OWX917540:OWX917541 PGT917540:PGT917541 PQP917540:PQP917541 QAL917540:QAL917541 QKH917540:QKH917541 QUD917540:QUD917541 RDZ917540:RDZ917541 RNV917540:RNV917541 RXR917540:RXR917541 SHN917540:SHN917541 SRJ917540:SRJ917541 TBF917540:TBF917541 TLB917540:TLB917541 TUX917540:TUX917541 UET917540:UET917541 UOP917540:UOP917541 UYL917540:UYL917541 VIH917540:VIH917541 VSD917540:VSD917541 WBZ917540:WBZ917541 WLV917540:WLV917541 WVR917540:WVR917541 J983076:J983077 JF983076:JF983077 TB983076:TB983077 ACX983076:ACX983077 AMT983076:AMT983077 AWP983076:AWP983077 BGL983076:BGL983077 BQH983076:BQH983077 CAD983076:CAD983077 CJZ983076:CJZ983077 CTV983076:CTV983077 DDR983076:DDR983077 DNN983076:DNN983077 DXJ983076:DXJ983077 EHF983076:EHF983077 ERB983076:ERB983077 FAX983076:FAX983077 FKT983076:FKT983077 FUP983076:FUP983077 GEL983076:GEL983077 GOH983076:GOH983077 GYD983076:GYD983077 HHZ983076:HHZ983077 HRV983076:HRV983077 IBR983076:IBR983077 ILN983076:ILN983077 IVJ983076:IVJ983077 JFF983076:JFF983077 JPB983076:JPB983077 JYX983076:JYX983077 KIT983076:KIT983077 KSP983076:KSP983077 LCL983076:LCL983077 LMH983076:LMH983077 LWD983076:LWD983077 MFZ983076:MFZ983077 MPV983076:MPV983077 MZR983076:MZR983077 NJN983076:NJN983077 NTJ983076:NTJ983077 ODF983076:ODF983077 ONB983076:ONB983077 OWX983076:OWX983077 PGT983076:PGT983077 PQP983076:PQP983077 QAL983076:QAL983077 QKH983076:QKH983077 QUD983076:QUD983077 RDZ983076:RDZ983077 RNV983076:RNV983077 RXR983076:RXR983077 SHN983076:SHN983077 SRJ983076:SRJ983077 TBF983076:TBF983077 TLB983076:TLB983077 TUX983076:TUX983077 UET983076:UET983077 UOP983076:UOP983077 UYL983076:UYL983077 VIH983076:VIH983077 VSD983076:VSD983077 WBZ983076:WBZ983077 WLV983076:WLV983077 WVR983076:WVR983077 G21 JC21 SY21 ACU21 AMQ21 AWM21 BGI21 BQE21 CAA21 CJW21 CTS21 DDO21 DNK21 DXG21 EHC21 EQY21 FAU21 FKQ21 FUM21 GEI21 GOE21 GYA21 HHW21 HRS21 IBO21 ILK21 IVG21 JFC21 JOY21 JYU21 KIQ21 KSM21 LCI21 LME21 LWA21 MFW21 MPS21 MZO21 NJK21 NTG21 ODC21 OMY21 OWU21 PGQ21 PQM21 QAI21 QKE21 QUA21 RDW21 RNS21 RXO21 SHK21 SRG21 TBC21 TKY21 TUU21 UEQ21 UOM21 UYI21 VIE21 VSA21 WBW21 WLS21 WVO21 G65560 JC65560 SY65560 ACU65560 AMQ65560 AWM65560 BGI65560 BQE65560 CAA65560 CJW65560 CTS65560 DDO65560 DNK65560 DXG65560 EHC65560 EQY65560 FAU65560 FKQ65560 FUM65560 GEI65560 GOE65560 GYA65560 HHW65560 HRS65560 IBO65560 ILK65560 IVG65560 JFC65560 JOY65560 JYU65560 KIQ65560 KSM65560 LCI65560 LME65560 LWA65560 MFW65560 MPS65560 MZO65560 NJK65560 NTG65560 ODC65560 OMY65560 OWU65560 PGQ65560 PQM65560 QAI65560 QKE65560 QUA65560 RDW65560 RNS65560 RXO65560 SHK65560 SRG65560 TBC65560 TKY65560 TUU65560 UEQ65560 UOM65560 UYI65560 VIE65560 VSA65560 WBW65560 WLS65560 WVO65560 G131096 JC131096 SY131096 ACU131096 AMQ131096 AWM131096 BGI131096 BQE131096 CAA131096 CJW131096 CTS131096 DDO131096 DNK131096 DXG131096 EHC131096 EQY131096 FAU131096 FKQ131096 FUM131096 GEI131096 GOE131096 GYA131096 HHW131096 HRS131096 IBO131096 ILK131096 IVG131096 JFC131096 JOY131096 JYU131096 KIQ131096 KSM131096 LCI131096 LME131096 LWA131096 MFW131096 MPS131096 MZO131096 NJK131096 NTG131096 ODC131096 OMY131096 OWU131096 PGQ131096 PQM131096 QAI131096 QKE131096 QUA131096 RDW131096 RNS131096 RXO131096 SHK131096 SRG131096 TBC131096 TKY131096 TUU131096 UEQ131096 UOM131096 UYI131096 VIE131096 VSA131096 WBW131096 WLS131096 WVO131096 G196632 JC196632 SY196632 ACU196632 AMQ196632 AWM196632 BGI196632 BQE196632 CAA196632 CJW196632 CTS196632 DDO196632 DNK196632 DXG196632 EHC196632 EQY196632 FAU196632 FKQ196632 FUM196632 GEI196632 GOE196632 GYA196632 HHW196632 HRS196632 IBO196632 ILK196632 IVG196632 JFC196632 JOY196632 JYU196632 KIQ196632 KSM196632 LCI196632 LME196632 LWA196632 MFW196632 MPS196632 MZO196632 NJK196632 NTG196632 ODC196632 OMY196632 OWU196632 PGQ196632 PQM196632 QAI196632 QKE196632 QUA196632 RDW196632 RNS196632 RXO196632 SHK196632 SRG196632 TBC196632 TKY196632 TUU196632 UEQ196632 UOM196632 UYI196632 VIE196632 VSA196632 WBW196632 WLS196632 WVO196632 G262168 JC262168 SY262168 ACU262168 AMQ262168 AWM262168 BGI262168 BQE262168 CAA262168 CJW262168 CTS262168 DDO262168 DNK262168 DXG262168 EHC262168 EQY262168 FAU262168 FKQ262168 FUM262168 GEI262168 GOE262168 GYA262168 HHW262168 HRS262168 IBO262168 ILK262168 IVG262168 JFC262168 JOY262168 JYU262168 KIQ262168 KSM262168 LCI262168 LME262168 LWA262168 MFW262168 MPS262168 MZO262168 NJK262168 NTG262168 ODC262168 OMY262168 OWU262168 PGQ262168 PQM262168 QAI262168 QKE262168 QUA262168 RDW262168 RNS262168 RXO262168 SHK262168 SRG262168 TBC262168 TKY262168 TUU262168 UEQ262168 UOM262168 UYI262168 VIE262168 VSA262168 WBW262168 WLS262168 WVO262168 G327704 JC327704 SY327704 ACU327704 AMQ327704 AWM327704 BGI327704 BQE327704 CAA327704 CJW327704 CTS327704 DDO327704 DNK327704 DXG327704 EHC327704 EQY327704 FAU327704 FKQ327704 FUM327704 GEI327704 GOE327704 GYA327704 HHW327704 HRS327704 IBO327704 ILK327704 IVG327704 JFC327704 JOY327704 JYU327704 KIQ327704 KSM327704 LCI327704 LME327704 LWA327704 MFW327704 MPS327704 MZO327704 NJK327704 NTG327704 ODC327704 OMY327704 OWU327704 PGQ327704 PQM327704 QAI327704 QKE327704 QUA327704 RDW327704 RNS327704 RXO327704 SHK327704 SRG327704 TBC327704 TKY327704 TUU327704 UEQ327704 UOM327704 UYI327704 VIE327704 VSA327704 WBW327704 WLS327704 WVO327704 G393240 JC393240 SY393240 ACU393240 AMQ393240 AWM393240 BGI393240 BQE393240 CAA393240 CJW393240 CTS393240 DDO393240 DNK393240 DXG393240 EHC393240 EQY393240 FAU393240 FKQ393240 FUM393240 GEI393240 GOE393240 GYA393240 HHW393240 HRS393240 IBO393240 ILK393240 IVG393240 JFC393240 JOY393240 JYU393240 KIQ393240 KSM393240 LCI393240 LME393240 LWA393240 MFW393240 MPS393240 MZO393240 NJK393240 NTG393240 ODC393240 OMY393240 OWU393240 PGQ393240 PQM393240 QAI393240 QKE393240 QUA393240 RDW393240 RNS393240 RXO393240 SHK393240 SRG393240 TBC393240 TKY393240 TUU393240 UEQ393240 UOM393240 UYI393240 VIE393240 VSA393240 WBW393240 WLS393240 WVO393240 G458776 JC458776 SY458776 ACU458776 AMQ458776 AWM458776 BGI458776 BQE458776 CAA458776 CJW458776 CTS458776 DDO458776 DNK458776 DXG458776 EHC458776 EQY458776 FAU458776 FKQ458776 FUM458776 GEI458776 GOE458776 GYA458776 HHW458776 HRS458776 IBO458776 ILK458776 IVG458776 JFC458776 JOY458776 JYU458776 KIQ458776 KSM458776 LCI458776 LME458776 LWA458776 MFW458776 MPS458776 MZO458776 NJK458776 NTG458776 ODC458776 OMY458776 OWU458776 PGQ458776 PQM458776 QAI458776 QKE458776 QUA458776 RDW458776 RNS458776 RXO458776 SHK458776 SRG458776 TBC458776 TKY458776 TUU458776 UEQ458776 UOM458776 UYI458776 VIE458776 VSA458776 WBW458776 WLS458776 WVO458776 G524312 JC524312 SY524312 ACU524312 AMQ524312 AWM524312 BGI524312 BQE524312 CAA524312 CJW524312 CTS524312 DDO524312 DNK524312 DXG524312 EHC524312 EQY524312 FAU524312 FKQ524312 FUM524312 GEI524312 GOE524312 GYA524312 HHW524312 HRS524312 IBO524312 ILK524312 IVG524312 JFC524312 JOY524312 JYU524312 KIQ524312 KSM524312 LCI524312 LME524312 LWA524312 MFW524312 MPS524312 MZO524312 NJK524312 NTG524312 ODC524312 OMY524312 OWU524312 PGQ524312 PQM524312 QAI524312 QKE524312 QUA524312 RDW524312 RNS524312 RXO524312 SHK524312 SRG524312 TBC524312 TKY524312 TUU524312 UEQ524312 UOM524312 UYI524312 VIE524312 VSA524312 WBW524312 WLS524312 WVO524312 G589848 JC589848 SY589848 ACU589848 AMQ589848 AWM589848 BGI589848 BQE589848 CAA589848 CJW589848 CTS589848 DDO589848 DNK589848 DXG589848 EHC589848 EQY589848 FAU589848 FKQ589848 FUM589848 GEI589848 GOE589848 GYA589848 HHW589848 HRS589848 IBO589848 ILK589848 IVG589848 JFC589848 JOY589848 JYU589848 KIQ589848 KSM589848 LCI589848 LME589848 LWA589848 MFW589848 MPS589848 MZO589848 NJK589848 NTG589848 ODC589848 OMY589848 OWU589848 PGQ589848 PQM589848 QAI589848 QKE589848 QUA589848 RDW589848 RNS589848 RXO589848 SHK589848 SRG589848 TBC589848 TKY589848 TUU589848 UEQ589848 UOM589848 UYI589848 VIE589848 VSA589848 WBW589848 WLS589848 WVO589848 G655384 JC655384 SY655384 ACU655384 AMQ655384 AWM655384 BGI655384 BQE655384 CAA655384 CJW655384 CTS655384 DDO655384 DNK655384 DXG655384 EHC655384 EQY655384 FAU655384 FKQ655384 FUM655384 GEI655384 GOE655384 GYA655384 HHW655384 HRS655384 IBO655384 ILK655384 IVG655384 JFC655384 JOY655384 JYU655384 KIQ655384 KSM655384 LCI655384 LME655384 LWA655384 MFW655384 MPS655384 MZO655384 NJK655384 NTG655384 ODC655384 OMY655384 OWU655384 PGQ655384 PQM655384 QAI655384 QKE655384 QUA655384 RDW655384 RNS655384 RXO655384 SHK655384 SRG655384 TBC655384 TKY655384 TUU655384 UEQ655384 UOM655384 UYI655384 VIE655384 VSA655384 WBW655384 WLS655384 WVO655384 G720920 JC720920 SY720920 ACU720920 AMQ720920 AWM720920 BGI720920 BQE720920 CAA720920 CJW720920 CTS720920 DDO720920 DNK720920 DXG720920 EHC720920 EQY720920 FAU720920 FKQ720920 FUM720920 GEI720920 GOE720920 GYA720920 HHW720920 HRS720920 IBO720920 ILK720920 IVG720920 JFC720920 JOY720920 JYU720920 KIQ720920 KSM720920 LCI720920 LME720920 LWA720920 MFW720920 MPS720920 MZO720920 NJK720920 NTG720920 ODC720920 OMY720920 OWU720920 PGQ720920 PQM720920 QAI720920 QKE720920 QUA720920 RDW720920 RNS720920 RXO720920 SHK720920 SRG720920 TBC720920 TKY720920 TUU720920 UEQ720920 UOM720920 UYI720920 VIE720920 VSA720920 WBW720920 WLS720920 WVO720920 G786456 JC786456 SY786456 ACU786456 AMQ786456 AWM786456 BGI786456 BQE786456 CAA786456 CJW786456 CTS786456 DDO786456 DNK786456 DXG786456 EHC786456 EQY786456 FAU786456 FKQ786456 FUM786456 GEI786456 GOE786456 GYA786456 HHW786456 HRS786456 IBO786456 ILK786456 IVG786456 JFC786456 JOY786456 JYU786456 KIQ786456 KSM786456 LCI786456 LME786456 LWA786456 MFW786456 MPS786456 MZO786456 NJK786456 NTG786456 ODC786456 OMY786456 OWU786456 PGQ786456 PQM786456 QAI786456 QKE786456 QUA786456 RDW786456 RNS786456 RXO786456 SHK786456 SRG786456 TBC786456 TKY786456 TUU786456 UEQ786456 UOM786456 UYI786456 VIE786456 VSA786456 WBW786456 WLS786456 WVO786456 G851992 JC851992 SY851992 ACU851992 AMQ851992 AWM851992 BGI851992 BQE851992 CAA851992 CJW851992 CTS851992 DDO851992 DNK851992 DXG851992 EHC851992 EQY851992 FAU851992 FKQ851992 FUM851992 GEI851992 GOE851992 GYA851992 HHW851992 HRS851992 IBO851992 ILK851992 IVG851992 JFC851992 JOY851992 JYU851992 KIQ851992 KSM851992 LCI851992 LME851992 LWA851992 MFW851992 MPS851992 MZO851992 NJK851992 NTG851992 ODC851992 OMY851992 OWU851992 PGQ851992 PQM851992 QAI851992 QKE851992 QUA851992 RDW851992 RNS851992 RXO851992 SHK851992 SRG851992 TBC851992 TKY851992 TUU851992 UEQ851992 UOM851992 UYI851992 VIE851992 VSA851992 WBW851992 WLS851992 WVO851992 G917528 JC917528 SY917528 ACU917528 AMQ917528 AWM917528 BGI917528 BQE917528 CAA917528 CJW917528 CTS917528 DDO917528 DNK917528 DXG917528 EHC917528 EQY917528 FAU917528 FKQ917528 FUM917528 GEI917528 GOE917528 GYA917528 HHW917528 HRS917528 IBO917528 ILK917528 IVG917528 JFC917528 JOY917528 JYU917528 KIQ917528 KSM917528 LCI917528 LME917528 LWA917528 MFW917528 MPS917528 MZO917528 NJK917528 NTG917528 ODC917528 OMY917528 OWU917528 PGQ917528 PQM917528 QAI917528 QKE917528 QUA917528 RDW917528 RNS917528 RXO917528 SHK917528 SRG917528 TBC917528 TKY917528 TUU917528 UEQ917528 UOM917528 UYI917528 VIE917528 VSA917528 WBW917528 WLS917528 WVO917528 G983064 JC983064 SY983064 ACU983064 AMQ983064 AWM983064 BGI983064 BQE983064 CAA983064 CJW983064 CTS983064 DDO983064 DNK983064 DXG983064 EHC983064 EQY983064 FAU983064 FKQ983064 FUM983064 GEI983064 GOE983064 GYA983064 HHW983064 HRS983064 IBO983064 ILK983064 IVG983064 JFC983064 JOY983064 JYU983064 KIQ983064 KSM983064 LCI983064 LME983064 LWA983064 MFW983064 MPS983064 MZO983064 NJK983064 NTG983064 ODC983064 OMY983064 OWU983064 PGQ983064 PQM983064 QAI983064 QKE983064 QUA983064 RDW983064 RNS983064 RXO983064 SHK983064 SRG983064 TBC983064 TKY983064 TUU983064 UEQ983064 UOM983064 UYI983064 VIE983064 VSA983064 WBW983064 WLS983064 WVO983064 F8:F9 JC8:JC9 SY8:SY9 ACU8:ACU9 AMQ8:AMQ9 AWM8:AWM9 BGI8:BGI9 BQE8:BQE9 CAA8:CAA9 CJW8:CJW9 CTS8:CTS9 DDO8:DDO9 DNK8:DNK9 DXG8:DXG9 EHC8:EHC9 EQY8:EQY9 FAU8:FAU9 FKQ8:FKQ9 FUM8:FUM9 GEI8:GEI9 GOE8:GOE9 GYA8:GYA9 HHW8:HHW9 HRS8:HRS9 IBO8:IBO9 ILK8:ILK9 IVG8:IVG9 JFC8:JFC9 JOY8:JOY9 JYU8:JYU9 KIQ8:KIQ9 KSM8:KSM9 LCI8:LCI9 LME8:LME9 LWA8:LWA9 MFW8:MFW9 MPS8:MPS9 MZO8:MZO9 NJK8:NJK9 NTG8:NTG9 ODC8:ODC9 OMY8:OMY9 OWU8:OWU9 PGQ8:PGQ9 PQM8:PQM9 QAI8:QAI9 QKE8:QKE9 QUA8:QUA9 RDW8:RDW9 RNS8:RNS9 RXO8:RXO9 SHK8:SHK9 SRG8:SRG9 TBC8:TBC9 TKY8:TKY9 TUU8:TUU9 UEQ8:UEQ9 UOM8:UOM9 UYI8:UYI9 VIE8:VIE9 VSA8:VSA9 WBW8:WBW9 WLS8:WLS9 WVO8:WVO9 F65547:F65548 JB65547:JB65548 SX65547:SX65548 ACT65547:ACT65548 AMP65547:AMP65548 AWL65547:AWL65548 BGH65547:BGH65548 BQD65547:BQD65548 BZZ65547:BZZ65548 CJV65547:CJV65548 CTR65547:CTR65548 DDN65547:DDN65548 DNJ65547:DNJ65548 DXF65547:DXF65548 EHB65547:EHB65548 EQX65547:EQX65548 FAT65547:FAT65548 FKP65547:FKP65548 FUL65547:FUL65548 GEH65547:GEH65548 GOD65547:GOD65548 GXZ65547:GXZ65548 HHV65547:HHV65548 HRR65547:HRR65548 IBN65547:IBN65548 ILJ65547:ILJ65548 IVF65547:IVF65548 JFB65547:JFB65548 JOX65547:JOX65548 JYT65547:JYT65548 KIP65547:KIP65548 KSL65547:KSL65548 LCH65547:LCH65548 LMD65547:LMD65548 LVZ65547:LVZ65548 MFV65547:MFV65548 MPR65547:MPR65548 MZN65547:MZN65548 NJJ65547:NJJ65548 NTF65547:NTF65548 ODB65547:ODB65548 OMX65547:OMX65548 OWT65547:OWT65548 PGP65547:PGP65548 PQL65547:PQL65548 QAH65547:QAH65548 QKD65547:QKD65548 QTZ65547:QTZ65548 RDV65547:RDV65548 RNR65547:RNR65548 RXN65547:RXN65548 SHJ65547:SHJ65548 SRF65547:SRF65548 TBB65547:TBB65548 TKX65547:TKX65548 TUT65547:TUT65548 UEP65547:UEP65548 UOL65547:UOL65548 UYH65547:UYH65548 VID65547:VID65548 VRZ65547:VRZ65548 WBV65547:WBV65548 WLR65547:WLR65548 WVN65547:WVN65548 F131083:F131084 JB131083:JB131084 SX131083:SX131084 ACT131083:ACT131084 AMP131083:AMP131084 AWL131083:AWL131084 BGH131083:BGH131084 BQD131083:BQD131084 BZZ131083:BZZ131084 CJV131083:CJV131084 CTR131083:CTR131084 DDN131083:DDN131084 DNJ131083:DNJ131084 DXF131083:DXF131084 EHB131083:EHB131084 EQX131083:EQX131084 FAT131083:FAT131084 FKP131083:FKP131084 FUL131083:FUL131084 GEH131083:GEH131084 GOD131083:GOD131084 GXZ131083:GXZ131084 HHV131083:HHV131084 HRR131083:HRR131084 IBN131083:IBN131084 ILJ131083:ILJ131084 IVF131083:IVF131084 JFB131083:JFB131084 JOX131083:JOX131084 JYT131083:JYT131084 KIP131083:KIP131084 KSL131083:KSL131084 LCH131083:LCH131084 LMD131083:LMD131084 LVZ131083:LVZ131084 MFV131083:MFV131084 MPR131083:MPR131084 MZN131083:MZN131084 NJJ131083:NJJ131084 NTF131083:NTF131084 ODB131083:ODB131084 OMX131083:OMX131084 OWT131083:OWT131084 PGP131083:PGP131084 PQL131083:PQL131084 QAH131083:QAH131084 QKD131083:QKD131084 QTZ131083:QTZ131084 RDV131083:RDV131084 RNR131083:RNR131084 RXN131083:RXN131084 SHJ131083:SHJ131084 SRF131083:SRF131084 TBB131083:TBB131084 TKX131083:TKX131084 TUT131083:TUT131084 UEP131083:UEP131084 UOL131083:UOL131084 UYH131083:UYH131084 VID131083:VID131084 VRZ131083:VRZ131084 WBV131083:WBV131084 WLR131083:WLR131084 WVN131083:WVN131084 F196619:F196620 JB196619:JB196620 SX196619:SX196620 ACT196619:ACT196620 AMP196619:AMP196620 AWL196619:AWL196620 BGH196619:BGH196620 BQD196619:BQD196620 BZZ196619:BZZ196620 CJV196619:CJV196620 CTR196619:CTR196620 DDN196619:DDN196620 DNJ196619:DNJ196620 DXF196619:DXF196620 EHB196619:EHB196620 EQX196619:EQX196620 FAT196619:FAT196620 FKP196619:FKP196620 FUL196619:FUL196620 GEH196619:GEH196620 GOD196619:GOD196620 GXZ196619:GXZ196620 HHV196619:HHV196620 HRR196619:HRR196620 IBN196619:IBN196620 ILJ196619:ILJ196620 IVF196619:IVF196620 JFB196619:JFB196620 JOX196619:JOX196620 JYT196619:JYT196620 KIP196619:KIP196620 KSL196619:KSL196620 LCH196619:LCH196620 LMD196619:LMD196620 LVZ196619:LVZ196620 MFV196619:MFV196620 MPR196619:MPR196620 MZN196619:MZN196620 NJJ196619:NJJ196620 NTF196619:NTF196620 ODB196619:ODB196620 OMX196619:OMX196620 OWT196619:OWT196620 PGP196619:PGP196620 PQL196619:PQL196620 QAH196619:QAH196620 QKD196619:QKD196620 QTZ196619:QTZ196620 RDV196619:RDV196620 RNR196619:RNR196620 RXN196619:RXN196620 SHJ196619:SHJ196620 SRF196619:SRF196620 TBB196619:TBB196620 TKX196619:TKX196620 TUT196619:TUT196620 UEP196619:UEP196620 UOL196619:UOL196620 UYH196619:UYH196620 VID196619:VID196620 VRZ196619:VRZ196620 WBV196619:WBV196620 WLR196619:WLR196620 WVN196619:WVN196620 F262155:F262156 JB262155:JB262156 SX262155:SX262156 ACT262155:ACT262156 AMP262155:AMP262156 AWL262155:AWL262156 BGH262155:BGH262156 BQD262155:BQD262156 BZZ262155:BZZ262156 CJV262155:CJV262156 CTR262155:CTR262156 DDN262155:DDN262156 DNJ262155:DNJ262156 DXF262155:DXF262156 EHB262155:EHB262156 EQX262155:EQX262156 FAT262155:FAT262156 FKP262155:FKP262156 FUL262155:FUL262156 GEH262155:GEH262156 GOD262155:GOD262156 GXZ262155:GXZ262156 HHV262155:HHV262156 HRR262155:HRR262156 IBN262155:IBN262156 ILJ262155:ILJ262156 IVF262155:IVF262156 JFB262155:JFB262156 JOX262155:JOX262156 JYT262155:JYT262156 KIP262155:KIP262156 KSL262155:KSL262156 LCH262155:LCH262156 LMD262155:LMD262156 LVZ262155:LVZ262156 MFV262155:MFV262156 MPR262155:MPR262156 MZN262155:MZN262156 NJJ262155:NJJ262156 NTF262155:NTF262156 ODB262155:ODB262156 OMX262155:OMX262156 OWT262155:OWT262156 PGP262155:PGP262156 PQL262155:PQL262156 QAH262155:QAH262156 QKD262155:QKD262156 QTZ262155:QTZ262156 RDV262155:RDV262156 RNR262155:RNR262156 RXN262155:RXN262156 SHJ262155:SHJ262156 SRF262155:SRF262156 TBB262155:TBB262156 TKX262155:TKX262156 TUT262155:TUT262156 UEP262155:UEP262156 UOL262155:UOL262156 UYH262155:UYH262156 VID262155:VID262156 VRZ262155:VRZ262156 WBV262155:WBV262156 WLR262155:WLR262156 WVN262155:WVN262156 F327691:F327692 JB327691:JB327692 SX327691:SX327692 ACT327691:ACT327692 AMP327691:AMP327692 AWL327691:AWL327692 BGH327691:BGH327692 BQD327691:BQD327692 BZZ327691:BZZ327692 CJV327691:CJV327692 CTR327691:CTR327692 DDN327691:DDN327692 DNJ327691:DNJ327692 DXF327691:DXF327692 EHB327691:EHB327692 EQX327691:EQX327692 FAT327691:FAT327692 FKP327691:FKP327692 FUL327691:FUL327692 GEH327691:GEH327692 GOD327691:GOD327692 GXZ327691:GXZ327692 HHV327691:HHV327692 HRR327691:HRR327692 IBN327691:IBN327692 ILJ327691:ILJ327692 IVF327691:IVF327692 JFB327691:JFB327692 JOX327691:JOX327692 JYT327691:JYT327692 KIP327691:KIP327692 KSL327691:KSL327692 LCH327691:LCH327692 LMD327691:LMD327692 LVZ327691:LVZ327692 MFV327691:MFV327692 MPR327691:MPR327692 MZN327691:MZN327692 NJJ327691:NJJ327692 NTF327691:NTF327692 ODB327691:ODB327692 OMX327691:OMX327692 OWT327691:OWT327692 PGP327691:PGP327692 PQL327691:PQL327692 QAH327691:QAH327692 QKD327691:QKD327692 QTZ327691:QTZ327692 RDV327691:RDV327692 RNR327691:RNR327692 RXN327691:RXN327692 SHJ327691:SHJ327692 SRF327691:SRF327692 TBB327691:TBB327692 TKX327691:TKX327692 TUT327691:TUT327692 UEP327691:UEP327692 UOL327691:UOL327692 UYH327691:UYH327692 VID327691:VID327692 VRZ327691:VRZ327692 WBV327691:WBV327692 WLR327691:WLR327692 WVN327691:WVN327692 F393227:F393228 JB393227:JB393228 SX393227:SX393228 ACT393227:ACT393228 AMP393227:AMP393228 AWL393227:AWL393228 BGH393227:BGH393228 BQD393227:BQD393228 BZZ393227:BZZ393228 CJV393227:CJV393228 CTR393227:CTR393228 DDN393227:DDN393228 DNJ393227:DNJ393228 DXF393227:DXF393228 EHB393227:EHB393228 EQX393227:EQX393228 FAT393227:FAT393228 FKP393227:FKP393228 FUL393227:FUL393228 GEH393227:GEH393228 GOD393227:GOD393228 GXZ393227:GXZ393228 HHV393227:HHV393228 HRR393227:HRR393228 IBN393227:IBN393228 ILJ393227:ILJ393228 IVF393227:IVF393228 JFB393227:JFB393228 JOX393227:JOX393228 JYT393227:JYT393228 KIP393227:KIP393228 KSL393227:KSL393228 LCH393227:LCH393228 LMD393227:LMD393228 LVZ393227:LVZ393228 MFV393227:MFV393228 MPR393227:MPR393228 MZN393227:MZN393228 NJJ393227:NJJ393228 NTF393227:NTF393228 ODB393227:ODB393228 OMX393227:OMX393228 OWT393227:OWT393228 PGP393227:PGP393228 PQL393227:PQL393228 QAH393227:QAH393228 QKD393227:QKD393228 QTZ393227:QTZ393228 RDV393227:RDV393228 RNR393227:RNR393228 RXN393227:RXN393228 SHJ393227:SHJ393228 SRF393227:SRF393228 TBB393227:TBB393228 TKX393227:TKX393228 TUT393227:TUT393228 UEP393227:UEP393228 UOL393227:UOL393228 UYH393227:UYH393228 VID393227:VID393228 VRZ393227:VRZ393228 WBV393227:WBV393228 WLR393227:WLR393228 WVN393227:WVN393228 F458763:F458764 JB458763:JB458764 SX458763:SX458764 ACT458763:ACT458764 AMP458763:AMP458764 AWL458763:AWL458764 BGH458763:BGH458764 BQD458763:BQD458764 BZZ458763:BZZ458764 CJV458763:CJV458764 CTR458763:CTR458764 DDN458763:DDN458764 DNJ458763:DNJ458764 DXF458763:DXF458764 EHB458763:EHB458764 EQX458763:EQX458764 FAT458763:FAT458764 FKP458763:FKP458764 FUL458763:FUL458764 GEH458763:GEH458764 GOD458763:GOD458764 GXZ458763:GXZ458764 HHV458763:HHV458764 HRR458763:HRR458764 IBN458763:IBN458764 ILJ458763:ILJ458764 IVF458763:IVF458764 JFB458763:JFB458764 JOX458763:JOX458764 JYT458763:JYT458764 KIP458763:KIP458764 KSL458763:KSL458764 LCH458763:LCH458764 LMD458763:LMD458764 LVZ458763:LVZ458764 MFV458763:MFV458764 MPR458763:MPR458764 MZN458763:MZN458764 NJJ458763:NJJ458764 NTF458763:NTF458764 ODB458763:ODB458764 OMX458763:OMX458764 OWT458763:OWT458764 PGP458763:PGP458764 PQL458763:PQL458764 QAH458763:QAH458764 QKD458763:QKD458764 QTZ458763:QTZ458764 RDV458763:RDV458764 RNR458763:RNR458764 RXN458763:RXN458764 SHJ458763:SHJ458764 SRF458763:SRF458764 TBB458763:TBB458764 TKX458763:TKX458764 TUT458763:TUT458764 UEP458763:UEP458764 UOL458763:UOL458764 UYH458763:UYH458764 VID458763:VID458764 VRZ458763:VRZ458764 WBV458763:WBV458764 WLR458763:WLR458764 WVN458763:WVN458764 F524299:F524300 JB524299:JB524300 SX524299:SX524300 ACT524299:ACT524300 AMP524299:AMP524300 AWL524299:AWL524300 BGH524299:BGH524300 BQD524299:BQD524300 BZZ524299:BZZ524300 CJV524299:CJV524300 CTR524299:CTR524300 DDN524299:DDN524300 DNJ524299:DNJ524300 DXF524299:DXF524300 EHB524299:EHB524300 EQX524299:EQX524300 FAT524299:FAT524300 FKP524299:FKP524300 FUL524299:FUL524300 GEH524299:GEH524300 GOD524299:GOD524300 GXZ524299:GXZ524300 HHV524299:HHV524300 HRR524299:HRR524300 IBN524299:IBN524300 ILJ524299:ILJ524300 IVF524299:IVF524300 JFB524299:JFB524300 JOX524299:JOX524300 JYT524299:JYT524300 KIP524299:KIP524300 KSL524299:KSL524300 LCH524299:LCH524300 LMD524299:LMD524300 LVZ524299:LVZ524300 MFV524299:MFV524300 MPR524299:MPR524300 MZN524299:MZN524300 NJJ524299:NJJ524300 NTF524299:NTF524300 ODB524299:ODB524300 OMX524299:OMX524300 OWT524299:OWT524300 PGP524299:PGP524300 PQL524299:PQL524300 QAH524299:QAH524300 QKD524299:QKD524300 QTZ524299:QTZ524300 RDV524299:RDV524300 RNR524299:RNR524300 RXN524299:RXN524300 SHJ524299:SHJ524300 SRF524299:SRF524300 TBB524299:TBB524300 TKX524299:TKX524300 TUT524299:TUT524300 UEP524299:UEP524300 UOL524299:UOL524300 UYH524299:UYH524300 VID524299:VID524300 VRZ524299:VRZ524300 WBV524299:WBV524300 WLR524299:WLR524300 WVN524299:WVN524300 F589835:F589836 JB589835:JB589836 SX589835:SX589836 ACT589835:ACT589836 AMP589835:AMP589836 AWL589835:AWL589836 BGH589835:BGH589836 BQD589835:BQD589836 BZZ589835:BZZ589836 CJV589835:CJV589836 CTR589835:CTR589836 DDN589835:DDN589836 DNJ589835:DNJ589836 DXF589835:DXF589836 EHB589835:EHB589836 EQX589835:EQX589836 FAT589835:FAT589836 FKP589835:FKP589836 FUL589835:FUL589836 GEH589835:GEH589836 GOD589835:GOD589836 GXZ589835:GXZ589836 HHV589835:HHV589836 HRR589835:HRR589836 IBN589835:IBN589836 ILJ589835:ILJ589836 IVF589835:IVF589836 JFB589835:JFB589836 JOX589835:JOX589836 JYT589835:JYT589836 KIP589835:KIP589836 KSL589835:KSL589836 LCH589835:LCH589836 LMD589835:LMD589836 LVZ589835:LVZ589836 MFV589835:MFV589836 MPR589835:MPR589836 MZN589835:MZN589836 NJJ589835:NJJ589836 NTF589835:NTF589836 ODB589835:ODB589836 OMX589835:OMX589836 OWT589835:OWT589836 PGP589835:PGP589836 PQL589835:PQL589836 QAH589835:QAH589836 QKD589835:QKD589836 QTZ589835:QTZ589836 RDV589835:RDV589836 RNR589835:RNR589836 RXN589835:RXN589836 SHJ589835:SHJ589836 SRF589835:SRF589836 TBB589835:TBB589836 TKX589835:TKX589836 TUT589835:TUT589836 UEP589835:UEP589836 UOL589835:UOL589836 UYH589835:UYH589836 VID589835:VID589836 VRZ589835:VRZ589836 WBV589835:WBV589836 WLR589835:WLR589836 WVN589835:WVN589836 F655371:F655372 JB655371:JB655372 SX655371:SX655372 ACT655371:ACT655372 AMP655371:AMP655372 AWL655371:AWL655372 BGH655371:BGH655372 BQD655371:BQD655372 BZZ655371:BZZ655372 CJV655371:CJV655372 CTR655371:CTR655372 DDN655371:DDN655372 DNJ655371:DNJ655372 DXF655371:DXF655372 EHB655371:EHB655372 EQX655371:EQX655372 FAT655371:FAT655372 FKP655371:FKP655372 FUL655371:FUL655372 GEH655371:GEH655372 GOD655371:GOD655372 GXZ655371:GXZ655372 HHV655371:HHV655372 HRR655371:HRR655372 IBN655371:IBN655372 ILJ655371:ILJ655372 IVF655371:IVF655372 JFB655371:JFB655372 JOX655371:JOX655372 JYT655371:JYT655372 KIP655371:KIP655372 KSL655371:KSL655372 LCH655371:LCH655372 LMD655371:LMD655372 LVZ655371:LVZ655372 MFV655371:MFV655372 MPR655371:MPR655372 MZN655371:MZN655372 NJJ655371:NJJ655372 NTF655371:NTF655372 ODB655371:ODB655372 OMX655371:OMX655372 OWT655371:OWT655372 PGP655371:PGP655372 PQL655371:PQL655372 QAH655371:QAH655372 QKD655371:QKD655372 QTZ655371:QTZ655372 RDV655371:RDV655372 RNR655371:RNR655372 RXN655371:RXN655372 SHJ655371:SHJ655372 SRF655371:SRF655372 TBB655371:TBB655372 TKX655371:TKX655372 TUT655371:TUT655372 UEP655371:UEP655372 UOL655371:UOL655372 UYH655371:UYH655372 VID655371:VID655372 VRZ655371:VRZ655372 WBV655371:WBV655372 WLR655371:WLR655372 WVN655371:WVN655372 F720907:F720908 JB720907:JB720908 SX720907:SX720908 ACT720907:ACT720908 AMP720907:AMP720908 AWL720907:AWL720908 BGH720907:BGH720908 BQD720907:BQD720908 BZZ720907:BZZ720908 CJV720907:CJV720908 CTR720907:CTR720908 DDN720907:DDN720908 DNJ720907:DNJ720908 DXF720907:DXF720908 EHB720907:EHB720908 EQX720907:EQX720908 FAT720907:FAT720908 FKP720907:FKP720908 FUL720907:FUL720908 GEH720907:GEH720908 GOD720907:GOD720908 GXZ720907:GXZ720908 HHV720907:HHV720908 HRR720907:HRR720908 IBN720907:IBN720908 ILJ720907:ILJ720908 IVF720907:IVF720908 JFB720907:JFB720908 JOX720907:JOX720908 JYT720907:JYT720908 KIP720907:KIP720908 KSL720907:KSL720908 LCH720907:LCH720908 LMD720907:LMD720908 LVZ720907:LVZ720908 MFV720907:MFV720908 MPR720907:MPR720908 MZN720907:MZN720908 NJJ720907:NJJ720908 NTF720907:NTF720908 ODB720907:ODB720908 OMX720907:OMX720908 OWT720907:OWT720908 PGP720907:PGP720908 PQL720907:PQL720908 QAH720907:QAH720908 QKD720907:QKD720908 QTZ720907:QTZ720908 RDV720907:RDV720908 RNR720907:RNR720908 RXN720907:RXN720908 SHJ720907:SHJ720908 SRF720907:SRF720908 TBB720907:TBB720908 TKX720907:TKX720908 TUT720907:TUT720908 UEP720907:UEP720908 UOL720907:UOL720908 UYH720907:UYH720908 VID720907:VID720908 VRZ720907:VRZ720908 WBV720907:WBV720908 WLR720907:WLR720908 WVN720907:WVN720908 F786443:F786444 JB786443:JB786444 SX786443:SX786444 ACT786443:ACT786444 AMP786443:AMP786444 AWL786443:AWL786444 BGH786443:BGH786444 BQD786443:BQD786444 BZZ786443:BZZ786444 CJV786443:CJV786444 CTR786443:CTR786444 DDN786443:DDN786444 DNJ786443:DNJ786444 DXF786443:DXF786444 EHB786443:EHB786444 EQX786443:EQX786444 FAT786443:FAT786444 FKP786443:FKP786444 FUL786443:FUL786444 GEH786443:GEH786444 GOD786443:GOD786444 GXZ786443:GXZ786444 HHV786443:HHV786444 HRR786443:HRR786444 IBN786443:IBN786444 ILJ786443:ILJ786444 IVF786443:IVF786444 JFB786443:JFB786444 JOX786443:JOX786444 JYT786443:JYT786444 KIP786443:KIP786444 KSL786443:KSL786444 LCH786443:LCH786444 LMD786443:LMD786444 LVZ786443:LVZ786444 MFV786443:MFV786444 MPR786443:MPR786444 MZN786443:MZN786444 NJJ786443:NJJ786444 NTF786443:NTF786444 ODB786443:ODB786444 OMX786443:OMX786444 OWT786443:OWT786444 PGP786443:PGP786444 PQL786443:PQL786444 QAH786443:QAH786444 QKD786443:QKD786444 QTZ786443:QTZ786444 RDV786443:RDV786444 RNR786443:RNR786444 RXN786443:RXN786444 SHJ786443:SHJ786444 SRF786443:SRF786444 TBB786443:TBB786444 TKX786443:TKX786444 TUT786443:TUT786444 UEP786443:UEP786444 UOL786443:UOL786444 UYH786443:UYH786444 VID786443:VID786444 VRZ786443:VRZ786444 WBV786443:WBV786444 WLR786443:WLR786444 WVN786443:WVN786444 F851979:F851980 JB851979:JB851980 SX851979:SX851980 ACT851979:ACT851980 AMP851979:AMP851980 AWL851979:AWL851980 BGH851979:BGH851980 BQD851979:BQD851980 BZZ851979:BZZ851980 CJV851979:CJV851980 CTR851979:CTR851980 DDN851979:DDN851980 DNJ851979:DNJ851980 DXF851979:DXF851980 EHB851979:EHB851980 EQX851979:EQX851980 FAT851979:FAT851980 FKP851979:FKP851980 FUL851979:FUL851980 GEH851979:GEH851980 GOD851979:GOD851980 GXZ851979:GXZ851980 HHV851979:HHV851980 HRR851979:HRR851980 IBN851979:IBN851980 ILJ851979:ILJ851980 IVF851979:IVF851980 JFB851979:JFB851980 JOX851979:JOX851980 JYT851979:JYT851980 KIP851979:KIP851980 KSL851979:KSL851980 LCH851979:LCH851980 LMD851979:LMD851980 LVZ851979:LVZ851980 MFV851979:MFV851980 MPR851979:MPR851980 MZN851979:MZN851980 NJJ851979:NJJ851980 NTF851979:NTF851980 ODB851979:ODB851980 OMX851979:OMX851980 OWT851979:OWT851980 PGP851979:PGP851980 PQL851979:PQL851980 QAH851979:QAH851980 QKD851979:QKD851980 QTZ851979:QTZ851980 RDV851979:RDV851980 RNR851979:RNR851980 RXN851979:RXN851980 SHJ851979:SHJ851980 SRF851979:SRF851980 TBB851979:TBB851980 TKX851979:TKX851980 TUT851979:TUT851980 UEP851979:UEP851980 UOL851979:UOL851980 UYH851979:UYH851980 VID851979:VID851980 VRZ851979:VRZ851980 WBV851979:WBV851980 WLR851979:WLR851980 WVN851979:WVN851980 F917515:F917516 JB917515:JB917516 SX917515:SX917516 ACT917515:ACT917516 AMP917515:AMP917516 AWL917515:AWL917516 BGH917515:BGH917516 BQD917515:BQD917516 BZZ917515:BZZ917516 CJV917515:CJV917516 CTR917515:CTR917516 DDN917515:DDN917516 DNJ917515:DNJ917516 DXF917515:DXF917516 EHB917515:EHB917516 EQX917515:EQX917516 FAT917515:FAT917516 FKP917515:FKP917516 FUL917515:FUL917516 GEH917515:GEH917516 GOD917515:GOD917516 GXZ917515:GXZ917516 HHV917515:HHV917516 HRR917515:HRR917516 IBN917515:IBN917516 ILJ917515:ILJ917516 IVF917515:IVF917516 JFB917515:JFB917516 JOX917515:JOX917516 JYT917515:JYT917516 KIP917515:KIP917516 KSL917515:KSL917516 LCH917515:LCH917516 LMD917515:LMD917516 LVZ917515:LVZ917516 MFV917515:MFV917516 MPR917515:MPR917516 MZN917515:MZN917516 NJJ917515:NJJ917516 NTF917515:NTF917516 ODB917515:ODB917516 OMX917515:OMX917516 OWT917515:OWT917516 PGP917515:PGP917516 PQL917515:PQL917516 QAH917515:QAH917516 QKD917515:QKD917516 QTZ917515:QTZ917516 RDV917515:RDV917516 RNR917515:RNR917516 RXN917515:RXN917516 SHJ917515:SHJ917516 SRF917515:SRF917516 TBB917515:TBB917516 TKX917515:TKX917516 TUT917515:TUT917516 UEP917515:UEP917516 UOL917515:UOL917516 UYH917515:UYH917516 VID917515:VID917516 VRZ917515:VRZ917516 WBV917515:WBV917516 WLR917515:WLR917516 WVN917515:WVN917516 F983051:F983052 JB983051:JB983052 SX983051:SX983052 ACT983051:ACT983052 AMP983051:AMP983052 AWL983051:AWL983052 BGH983051:BGH983052 BQD983051:BQD983052 BZZ983051:BZZ983052 CJV983051:CJV983052 CTR983051:CTR983052 DDN983051:DDN983052 DNJ983051:DNJ983052 DXF983051:DXF983052 EHB983051:EHB983052 EQX983051:EQX983052 FAT983051:FAT983052 FKP983051:FKP983052 FUL983051:FUL983052 GEH983051:GEH983052 GOD983051:GOD983052 GXZ983051:GXZ983052 HHV983051:HHV983052 HRR983051:HRR983052 IBN983051:IBN983052 ILJ983051:ILJ983052 IVF983051:IVF983052 JFB983051:JFB983052 JOX983051:JOX983052 JYT983051:JYT983052 KIP983051:KIP983052 KSL983051:KSL983052 LCH983051:LCH983052 LMD983051:LMD983052 LVZ983051:LVZ983052 MFV983051:MFV983052 MPR983051:MPR983052 MZN983051:MZN983052 NJJ983051:NJJ983052 NTF983051:NTF983052 ODB983051:ODB983052 OMX983051:OMX983052 OWT983051:OWT983052 PGP983051:PGP983052 PQL983051:PQL983052 QAH983051:QAH983052 QKD983051:QKD983052 QTZ983051:QTZ983052 RDV983051:RDV983052 RNR983051:RNR983052 RXN983051:RXN983052 SHJ983051:SHJ983052 SRF983051:SRF983052 TBB983051:TBB983052 TKX983051:TKX983052 TUT983051:TUT983052 UEP983051:UEP983052 UOL983051:UOL983052 UYH983051:UYH983052 VID983051:VID983052 VRZ983051:VRZ983052 WBV983051:WBV983052 WLR983051:WLR983052 WVN983051:WVN983052 G65547:G65553 JC65547:JC65553 SY65547:SY65553 ACU65547:ACU65553 AMQ65547:AMQ65553 AWM65547:AWM65553 BGI65547:BGI65553 BQE65547:BQE65553 CAA65547:CAA65553 CJW65547:CJW65553 CTS65547:CTS65553 DDO65547:DDO65553 DNK65547:DNK65553 DXG65547:DXG65553 EHC65547:EHC65553 EQY65547:EQY65553 FAU65547:FAU65553 FKQ65547:FKQ65553 FUM65547:FUM65553 GEI65547:GEI65553 GOE65547:GOE65553 GYA65547:GYA65553 HHW65547:HHW65553 HRS65547:HRS65553 IBO65547:IBO65553 ILK65547:ILK65553 IVG65547:IVG65553 JFC65547:JFC65553 JOY65547:JOY65553 JYU65547:JYU65553 KIQ65547:KIQ65553 KSM65547:KSM65553 LCI65547:LCI65553 LME65547:LME65553 LWA65547:LWA65553 MFW65547:MFW65553 MPS65547:MPS65553 MZO65547:MZO65553 NJK65547:NJK65553 NTG65547:NTG65553 ODC65547:ODC65553 OMY65547:OMY65553 OWU65547:OWU65553 PGQ65547:PGQ65553 PQM65547:PQM65553 QAI65547:QAI65553 QKE65547:QKE65553 QUA65547:QUA65553 RDW65547:RDW65553 RNS65547:RNS65553 RXO65547:RXO65553 SHK65547:SHK65553 SRG65547:SRG65553 TBC65547:TBC65553 TKY65547:TKY65553 TUU65547:TUU65553 UEQ65547:UEQ65553 UOM65547:UOM65553 UYI65547:UYI65553 VIE65547:VIE65553 VSA65547:VSA65553 WBW65547:WBW65553 WLS65547:WLS65553 WVO65547:WVO65553 G131083:G131089 JC131083:JC131089 SY131083:SY131089 ACU131083:ACU131089 AMQ131083:AMQ131089 AWM131083:AWM131089 BGI131083:BGI131089 BQE131083:BQE131089 CAA131083:CAA131089 CJW131083:CJW131089 CTS131083:CTS131089 DDO131083:DDO131089 DNK131083:DNK131089 DXG131083:DXG131089 EHC131083:EHC131089 EQY131083:EQY131089 FAU131083:FAU131089 FKQ131083:FKQ131089 FUM131083:FUM131089 GEI131083:GEI131089 GOE131083:GOE131089 GYA131083:GYA131089 HHW131083:HHW131089 HRS131083:HRS131089 IBO131083:IBO131089 ILK131083:ILK131089 IVG131083:IVG131089 JFC131083:JFC131089 JOY131083:JOY131089 JYU131083:JYU131089 KIQ131083:KIQ131089 KSM131083:KSM131089 LCI131083:LCI131089 LME131083:LME131089 LWA131083:LWA131089 MFW131083:MFW131089 MPS131083:MPS131089 MZO131083:MZO131089 NJK131083:NJK131089 NTG131083:NTG131089 ODC131083:ODC131089 OMY131083:OMY131089 OWU131083:OWU131089 PGQ131083:PGQ131089 PQM131083:PQM131089 QAI131083:QAI131089 QKE131083:QKE131089 QUA131083:QUA131089 RDW131083:RDW131089 RNS131083:RNS131089 RXO131083:RXO131089 SHK131083:SHK131089 SRG131083:SRG131089 TBC131083:TBC131089 TKY131083:TKY131089 TUU131083:TUU131089 UEQ131083:UEQ131089 UOM131083:UOM131089 UYI131083:UYI131089 VIE131083:VIE131089 VSA131083:VSA131089 WBW131083:WBW131089 WLS131083:WLS131089 WVO131083:WVO131089 G196619:G196625 JC196619:JC196625 SY196619:SY196625 ACU196619:ACU196625 AMQ196619:AMQ196625 AWM196619:AWM196625 BGI196619:BGI196625 BQE196619:BQE196625 CAA196619:CAA196625 CJW196619:CJW196625 CTS196619:CTS196625 DDO196619:DDO196625 DNK196619:DNK196625 DXG196619:DXG196625 EHC196619:EHC196625 EQY196619:EQY196625 FAU196619:FAU196625 FKQ196619:FKQ196625 FUM196619:FUM196625 GEI196619:GEI196625 GOE196619:GOE196625 GYA196619:GYA196625 HHW196619:HHW196625 HRS196619:HRS196625 IBO196619:IBO196625 ILK196619:ILK196625 IVG196619:IVG196625 JFC196619:JFC196625 JOY196619:JOY196625 JYU196619:JYU196625 KIQ196619:KIQ196625 KSM196619:KSM196625 LCI196619:LCI196625 LME196619:LME196625 LWA196619:LWA196625 MFW196619:MFW196625 MPS196619:MPS196625 MZO196619:MZO196625 NJK196619:NJK196625 NTG196619:NTG196625 ODC196619:ODC196625 OMY196619:OMY196625 OWU196619:OWU196625 PGQ196619:PGQ196625 PQM196619:PQM196625 QAI196619:QAI196625 QKE196619:QKE196625 QUA196619:QUA196625 RDW196619:RDW196625 RNS196619:RNS196625 RXO196619:RXO196625 SHK196619:SHK196625 SRG196619:SRG196625 TBC196619:TBC196625 TKY196619:TKY196625 TUU196619:TUU196625 UEQ196619:UEQ196625 UOM196619:UOM196625 UYI196619:UYI196625 VIE196619:VIE196625 VSA196619:VSA196625 WBW196619:WBW196625 WLS196619:WLS196625 WVO196619:WVO196625 G262155:G262161 JC262155:JC262161 SY262155:SY262161 ACU262155:ACU262161 AMQ262155:AMQ262161 AWM262155:AWM262161 BGI262155:BGI262161 BQE262155:BQE262161 CAA262155:CAA262161 CJW262155:CJW262161 CTS262155:CTS262161 DDO262155:DDO262161 DNK262155:DNK262161 DXG262155:DXG262161 EHC262155:EHC262161 EQY262155:EQY262161 FAU262155:FAU262161 FKQ262155:FKQ262161 FUM262155:FUM262161 GEI262155:GEI262161 GOE262155:GOE262161 GYA262155:GYA262161 HHW262155:HHW262161 HRS262155:HRS262161 IBO262155:IBO262161 ILK262155:ILK262161 IVG262155:IVG262161 JFC262155:JFC262161 JOY262155:JOY262161 JYU262155:JYU262161 KIQ262155:KIQ262161 KSM262155:KSM262161 LCI262155:LCI262161 LME262155:LME262161 LWA262155:LWA262161 MFW262155:MFW262161 MPS262155:MPS262161 MZO262155:MZO262161 NJK262155:NJK262161 NTG262155:NTG262161 ODC262155:ODC262161 OMY262155:OMY262161 OWU262155:OWU262161 PGQ262155:PGQ262161 PQM262155:PQM262161 QAI262155:QAI262161 QKE262155:QKE262161 QUA262155:QUA262161 RDW262155:RDW262161 RNS262155:RNS262161 RXO262155:RXO262161 SHK262155:SHK262161 SRG262155:SRG262161 TBC262155:TBC262161 TKY262155:TKY262161 TUU262155:TUU262161 UEQ262155:UEQ262161 UOM262155:UOM262161 UYI262155:UYI262161 VIE262155:VIE262161 VSA262155:VSA262161 WBW262155:WBW262161 WLS262155:WLS262161 WVO262155:WVO262161 G327691:G327697 JC327691:JC327697 SY327691:SY327697 ACU327691:ACU327697 AMQ327691:AMQ327697 AWM327691:AWM327697 BGI327691:BGI327697 BQE327691:BQE327697 CAA327691:CAA327697 CJW327691:CJW327697 CTS327691:CTS327697 DDO327691:DDO327697 DNK327691:DNK327697 DXG327691:DXG327697 EHC327691:EHC327697 EQY327691:EQY327697 FAU327691:FAU327697 FKQ327691:FKQ327697 FUM327691:FUM327697 GEI327691:GEI327697 GOE327691:GOE327697 GYA327691:GYA327697 HHW327691:HHW327697 HRS327691:HRS327697 IBO327691:IBO327697 ILK327691:ILK327697 IVG327691:IVG327697 JFC327691:JFC327697 JOY327691:JOY327697 JYU327691:JYU327697 KIQ327691:KIQ327697 KSM327691:KSM327697 LCI327691:LCI327697 LME327691:LME327697 LWA327691:LWA327697 MFW327691:MFW327697 MPS327691:MPS327697 MZO327691:MZO327697 NJK327691:NJK327697 NTG327691:NTG327697 ODC327691:ODC327697 OMY327691:OMY327697 OWU327691:OWU327697 PGQ327691:PGQ327697 PQM327691:PQM327697 QAI327691:QAI327697 QKE327691:QKE327697 QUA327691:QUA327697 RDW327691:RDW327697 RNS327691:RNS327697 RXO327691:RXO327697 SHK327691:SHK327697 SRG327691:SRG327697 TBC327691:TBC327697 TKY327691:TKY327697 TUU327691:TUU327697 UEQ327691:UEQ327697 UOM327691:UOM327697 UYI327691:UYI327697 VIE327691:VIE327697 VSA327691:VSA327697 WBW327691:WBW327697 WLS327691:WLS327697 WVO327691:WVO327697 G393227:G393233 JC393227:JC393233 SY393227:SY393233 ACU393227:ACU393233 AMQ393227:AMQ393233 AWM393227:AWM393233 BGI393227:BGI393233 BQE393227:BQE393233 CAA393227:CAA393233 CJW393227:CJW393233 CTS393227:CTS393233 DDO393227:DDO393233 DNK393227:DNK393233 DXG393227:DXG393233 EHC393227:EHC393233 EQY393227:EQY393233 FAU393227:FAU393233 FKQ393227:FKQ393233 FUM393227:FUM393233 GEI393227:GEI393233 GOE393227:GOE393233 GYA393227:GYA393233 HHW393227:HHW393233 HRS393227:HRS393233 IBO393227:IBO393233 ILK393227:ILK393233 IVG393227:IVG393233 JFC393227:JFC393233 JOY393227:JOY393233 JYU393227:JYU393233 KIQ393227:KIQ393233 KSM393227:KSM393233 LCI393227:LCI393233 LME393227:LME393233 LWA393227:LWA393233 MFW393227:MFW393233 MPS393227:MPS393233 MZO393227:MZO393233 NJK393227:NJK393233 NTG393227:NTG393233 ODC393227:ODC393233 OMY393227:OMY393233 OWU393227:OWU393233 PGQ393227:PGQ393233 PQM393227:PQM393233 QAI393227:QAI393233 QKE393227:QKE393233 QUA393227:QUA393233 RDW393227:RDW393233 RNS393227:RNS393233 RXO393227:RXO393233 SHK393227:SHK393233 SRG393227:SRG393233 TBC393227:TBC393233 TKY393227:TKY393233 TUU393227:TUU393233 UEQ393227:UEQ393233 UOM393227:UOM393233 UYI393227:UYI393233 VIE393227:VIE393233 VSA393227:VSA393233 WBW393227:WBW393233 WLS393227:WLS393233 WVO393227:WVO393233 G458763:G458769 JC458763:JC458769 SY458763:SY458769 ACU458763:ACU458769 AMQ458763:AMQ458769 AWM458763:AWM458769 BGI458763:BGI458769 BQE458763:BQE458769 CAA458763:CAA458769 CJW458763:CJW458769 CTS458763:CTS458769 DDO458763:DDO458769 DNK458763:DNK458769 DXG458763:DXG458769 EHC458763:EHC458769 EQY458763:EQY458769 FAU458763:FAU458769 FKQ458763:FKQ458769 FUM458763:FUM458769 GEI458763:GEI458769 GOE458763:GOE458769 GYA458763:GYA458769 HHW458763:HHW458769 HRS458763:HRS458769 IBO458763:IBO458769 ILK458763:ILK458769 IVG458763:IVG458769 JFC458763:JFC458769 JOY458763:JOY458769 JYU458763:JYU458769 KIQ458763:KIQ458769 KSM458763:KSM458769 LCI458763:LCI458769 LME458763:LME458769 LWA458763:LWA458769 MFW458763:MFW458769 MPS458763:MPS458769 MZO458763:MZO458769 NJK458763:NJK458769 NTG458763:NTG458769 ODC458763:ODC458769 OMY458763:OMY458769 OWU458763:OWU458769 PGQ458763:PGQ458769 PQM458763:PQM458769 QAI458763:QAI458769 QKE458763:QKE458769 QUA458763:QUA458769 RDW458763:RDW458769 RNS458763:RNS458769 RXO458763:RXO458769 SHK458763:SHK458769 SRG458763:SRG458769 TBC458763:TBC458769 TKY458763:TKY458769 TUU458763:TUU458769 UEQ458763:UEQ458769 UOM458763:UOM458769 UYI458763:UYI458769 VIE458763:VIE458769 VSA458763:VSA458769 WBW458763:WBW458769 WLS458763:WLS458769 WVO458763:WVO458769 G524299:G524305 JC524299:JC524305 SY524299:SY524305 ACU524299:ACU524305 AMQ524299:AMQ524305 AWM524299:AWM524305 BGI524299:BGI524305 BQE524299:BQE524305 CAA524299:CAA524305 CJW524299:CJW524305 CTS524299:CTS524305 DDO524299:DDO524305 DNK524299:DNK524305 DXG524299:DXG524305 EHC524299:EHC524305 EQY524299:EQY524305 FAU524299:FAU524305 FKQ524299:FKQ524305 FUM524299:FUM524305 GEI524299:GEI524305 GOE524299:GOE524305 GYA524299:GYA524305 HHW524299:HHW524305 HRS524299:HRS524305 IBO524299:IBO524305 ILK524299:ILK524305 IVG524299:IVG524305 JFC524299:JFC524305 JOY524299:JOY524305 JYU524299:JYU524305 KIQ524299:KIQ524305 KSM524299:KSM524305 LCI524299:LCI524305 LME524299:LME524305 LWA524299:LWA524305 MFW524299:MFW524305 MPS524299:MPS524305 MZO524299:MZO524305 NJK524299:NJK524305 NTG524299:NTG524305 ODC524299:ODC524305 OMY524299:OMY524305 OWU524299:OWU524305 PGQ524299:PGQ524305 PQM524299:PQM524305 QAI524299:QAI524305 QKE524299:QKE524305 QUA524299:QUA524305 RDW524299:RDW524305 RNS524299:RNS524305 RXO524299:RXO524305 SHK524299:SHK524305 SRG524299:SRG524305 TBC524299:TBC524305 TKY524299:TKY524305 TUU524299:TUU524305 UEQ524299:UEQ524305 UOM524299:UOM524305 UYI524299:UYI524305 VIE524299:VIE524305 VSA524299:VSA524305 WBW524299:WBW524305 WLS524299:WLS524305 WVO524299:WVO524305 G589835:G589841 JC589835:JC589841 SY589835:SY589841 ACU589835:ACU589841 AMQ589835:AMQ589841 AWM589835:AWM589841 BGI589835:BGI589841 BQE589835:BQE589841 CAA589835:CAA589841 CJW589835:CJW589841 CTS589835:CTS589841 DDO589835:DDO589841 DNK589835:DNK589841 DXG589835:DXG589841 EHC589835:EHC589841 EQY589835:EQY589841 FAU589835:FAU589841 FKQ589835:FKQ589841 FUM589835:FUM589841 GEI589835:GEI589841 GOE589835:GOE589841 GYA589835:GYA589841 HHW589835:HHW589841 HRS589835:HRS589841 IBO589835:IBO589841 ILK589835:ILK589841 IVG589835:IVG589841 JFC589835:JFC589841 JOY589835:JOY589841 JYU589835:JYU589841 KIQ589835:KIQ589841 KSM589835:KSM589841 LCI589835:LCI589841 LME589835:LME589841 LWA589835:LWA589841 MFW589835:MFW589841 MPS589835:MPS589841 MZO589835:MZO589841 NJK589835:NJK589841 NTG589835:NTG589841 ODC589835:ODC589841 OMY589835:OMY589841 OWU589835:OWU589841 PGQ589835:PGQ589841 PQM589835:PQM589841 QAI589835:QAI589841 QKE589835:QKE589841 QUA589835:QUA589841 RDW589835:RDW589841 RNS589835:RNS589841 RXO589835:RXO589841 SHK589835:SHK589841 SRG589835:SRG589841 TBC589835:TBC589841 TKY589835:TKY589841 TUU589835:TUU589841 UEQ589835:UEQ589841 UOM589835:UOM589841 UYI589835:UYI589841 VIE589835:VIE589841 VSA589835:VSA589841 WBW589835:WBW589841 WLS589835:WLS589841 WVO589835:WVO589841 G655371:G655377 JC655371:JC655377 SY655371:SY655377 ACU655371:ACU655377 AMQ655371:AMQ655377 AWM655371:AWM655377 BGI655371:BGI655377 BQE655371:BQE655377 CAA655371:CAA655377 CJW655371:CJW655377 CTS655371:CTS655377 DDO655371:DDO655377 DNK655371:DNK655377 DXG655371:DXG655377 EHC655371:EHC655377 EQY655371:EQY655377 FAU655371:FAU655377 FKQ655371:FKQ655377 FUM655371:FUM655377 GEI655371:GEI655377 GOE655371:GOE655377 GYA655371:GYA655377 HHW655371:HHW655377 HRS655371:HRS655377 IBO655371:IBO655377 ILK655371:ILK655377 IVG655371:IVG655377 JFC655371:JFC655377 JOY655371:JOY655377 JYU655371:JYU655377 KIQ655371:KIQ655377 KSM655371:KSM655377 LCI655371:LCI655377 LME655371:LME655377 LWA655371:LWA655377 MFW655371:MFW655377 MPS655371:MPS655377 MZO655371:MZO655377 NJK655371:NJK655377 NTG655371:NTG655377 ODC655371:ODC655377 OMY655371:OMY655377 OWU655371:OWU655377 PGQ655371:PGQ655377 PQM655371:PQM655377 QAI655371:QAI655377 QKE655371:QKE655377 QUA655371:QUA655377 RDW655371:RDW655377 RNS655371:RNS655377 RXO655371:RXO655377 SHK655371:SHK655377 SRG655371:SRG655377 TBC655371:TBC655377 TKY655371:TKY655377 TUU655371:TUU655377 UEQ655371:UEQ655377 UOM655371:UOM655377 UYI655371:UYI655377 VIE655371:VIE655377 VSA655371:VSA655377 WBW655371:WBW655377 WLS655371:WLS655377 WVO655371:WVO655377 G720907:G720913 JC720907:JC720913 SY720907:SY720913 ACU720907:ACU720913 AMQ720907:AMQ720913 AWM720907:AWM720913 BGI720907:BGI720913 BQE720907:BQE720913 CAA720907:CAA720913 CJW720907:CJW720913 CTS720907:CTS720913 DDO720907:DDO720913 DNK720907:DNK720913 DXG720907:DXG720913 EHC720907:EHC720913 EQY720907:EQY720913 FAU720907:FAU720913 FKQ720907:FKQ720913 FUM720907:FUM720913 GEI720907:GEI720913 GOE720907:GOE720913 GYA720907:GYA720913 HHW720907:HHW720913 HRS720907:HRS720913 IBO720907:IBO720913 ILK720907:ILK720913 IVG720907:IVG720913 JFC720907:JFC720913 JOY720907:JOY720913 JYU720907:JYU720913 KIQ720907:KIQ720913 KSM720907:KSM720913 LCI720907:LCI720913 LME720907:LME720913 LWA720907:LWA720913 MFW720907:MFW720913 MPS720907:MPS720913 MZO720907:MZO720913 NJK720907:NJK720913 NTG720907:NTG720913 ODC720907:ODC720913 OMY720907:OMY720913 OWU720907:OWU720913 PGQ720907:PGQ720913 PQM720907:PQM720913 QAI720907:QAI720913 QKE720907:QKE720913 QUA720907:QUA720913 RDW720907:RDW720913 RNS720907:RNS720913 RXO720907:RXO720913 SHK720907:SHK720913 SRG720907:SRG720913 TBC720907:TBC720913 TKY720907:TKY720913 TUU720907:TUU720913 UEQ720907:UEQ720913 UOM720907:UOM720913 UYI720907:UYI720913 VIE720907:VIE720913 VSA720907:VSA720913 WBW720907:WBW720913 WLS720907:WLS720913 WVO720907:WVO720913 G786443:G786449 JC786443:JC786449 SY786443:SY786449 ACU786443:ACU786449 AMQ786443:AMQ786449 AWM786443:AWM786449 BGI786443:BGI786449 BQE786443:BQE786449 CAA786443:CAA786449 CJW786443:CJW786449 CTS786443:CTS786449 DDO786443:DDO786449 DNK786443:DNK786449 DXG786443:DXG786449 EHC786443:EHC786449 EQY786443:EQY786449 FAU786443:FAU786449 FKQ786443:FKQ786449 FUM786443:FUM786449 GEI786443:GEI786449 GOE786443:GOE786449 GYA786443:GYA786449 HHW786443:HHW786449 HRS786443:HRS786449 IBO786443:IBO786449 ILK786443:ILK786449 IVG786443:IVG786449 JFC786443:JFC786449 JOY786443:JOY786449 JYU786443:JYU786449 KIQ786443:KIQ786449 KSM786443:KSM786449 LCI786443:LCI786449 LME786443:LME786449 LWA786443:LWA786449 MFW786443:MFW786449 MPS786443:MPS786449 MZO786443:MZO786449 NJK786443:NJK786449 NTG786443:NTG786449 ODC786443:ODC786449 OMY786443:OMY786449 OWU786443:OWU786449 PGQ786443:PGQ786449 PQM786443:PQM786449 QAI786443:QAI786449 QKE786443:QKE786449 QUA786443:QUA786449 RDW786443:RDW786449 RNS786443:RNS786449 RXO786443:RXO786449 SHK786443:SHK786449 SRG786443:SRG786449 TBC786443:TBC786449 TKY786443:TKY786449 TUU786443:TUU786449 UEQ786443:UEQ786449 UOM786443:UOM786449 UYI786443:UYI786449 VIE786443:VIE786449 VSA786443:VSA786449 WBW786443:WBW786449 WLS786443:WLS786449 WVO786443:WVO786449 G851979:G851985 JC851979:JC851985 SY851979:SY851985 ACU851979:ACU851985 AMQ851979:AMQ851985 AWM851979:AWM851985 BGI851979:BGI851985 BQE851979:BQE851985 CAA851979:CAA851985 CJW851979:CJW851985 CTS851979:CTS851985 DDO851979:DDO851985 DNK851979:DNK851985 DXG851979:DXG851985 EHC851979:EHC851985 EQY851979:EQY851985 FAU851979:FAU851985 FKQ851979:FKQ851985 FUM851979:FUM851985 GEI851979:GEI851985 GOE851979:GOE851985 GYA851979:GYA851985 HHW851979:HHW851985 HRS851979:HRS851985 IBO851979:IBO851985 ILK851979:ILK851985 IVG851979:IVG851985 JFC851979:JFC851985 JOY851979:JOY851985 JYU851979:JYU851985 KIQ851979:KIQ851985 KSM851979:KSM851985 LCI851979:LCI851985 LME851979:LME851985 LWA851979:LWA851985 MFW851979:MFW851985 MPS851979:MPS851985 MZO851979:MZO851985 NJK851979:NJK851985 NTG851979:NTG851985 ODC851979:ODC851985 OMY851979:OMY851985 OWU851979:OWU851985 PGQ851979:PGQ851985 PQM851979:PQM851985 QAI851979:QAI851985 QKE851979:QKE851985 QUA851979:QUA851985 RDW851979:RDW851985 RNS851979:RNS851985 RXO851979:RXO851985 SHK851979:SHK851985 SRG851979:SRG851985 TBC851979:TBC851985 TKY851979:TKY851985 TUU851979:TUU851985 UEQ851979:UEQ851985 UOM851979:UOM851985 UYI851979:UYI851985 VIE851979:VIE851985 VSA851979:VSA851985 WBW851979:WBW851985 WLS851979:WLS851985 WVO851979:WVO851985 G917515:G917521 JC917515:JC917521 SY917515:SY917521 ACU917515:ACU917521 AMQ917515:AMQ917521 AWM917515:AWM917521 BGI917515:BGI917521 BQE917515:BQE917521 CAA917515:CAA917521 CJW917515:CJW917521 CTS917515:CTS917521 DDO917515:DDO917521 DNK917515:DNK917521 DXG917515:DXG917521 EHC917515:EHC917521 EQY917515:EQY917521 FAU917515:FAU917521 FKQ917515:FKQ917521 FUM917515:FUM917521 GEI917515:GEI917521 GOE917515:GOE917521 GYA917515:GYA917521 HHW917515:HHW917521 HRS917515:HRS917521 IBO917515:IBO917521 ILK917515:ILK917521 IVG917515:IVG917521 JFC917515:JFC917521 JOY917515:JOY917521 JYU917515:JYU917521 KIQ917515:KIQ917521 KSM917515:KSM917521 LCI917515:LCI917521 LME917515:LME917521 LWA917515:LWA917521 MFW917515:MFW917521 MPS917515:MPS917521 MZO917515:MZO917521 NJK917515:NJK917521 NTG917515:NTG917521 ODC917515:ODC917521 OMY917515:OMY917521 OWU917515:OWU917521 PGQ917515:PGQ917521 PQM917515:PQM917521 QAI917515:QAI917521 QKE917515:QKE917521 QUA917515:QUA917521 RDW917515:RDW917521 RNS917515:RNS917521 RXO917515:RXO917521 SHK917515:SHK917521 SRG917515:SRG917521 TBC917515:TBC917521 TKY917515:TKY917521 TUU917515:TUU917521 UEQ917515:UEQ917521 UOM917515:UOM917521 UYI917515:UYI917521 VIE917515:VIE917521 VSA917515:VSA917521 WBW917515:WBW917521 WLS917515:WLS917521 WVO917515:WVO917521 G983051:G983057 JC983051:JC983057 SY983051:SY983057 ACU983051:ACU983057 AMQ983051:AMQ983057 AWM983051:AWM983057 BGI983051:BGI983057 BQE983051:BQE983057 CAA983051:CAA983057 CJW983051:CJW983057 CTS983051:CTS983057 DDO983051:DDO983057 DNK983051:DNK983057 DXG983051:DXG983057 EHC983051:EHC983057 EQY983051:EQY983057 FAU983051:FAU983057 FKQ983051:FKQ983057 FUM983051:FUM983057 GEI983051:GEI983057 GOE983051:GOE983057 GYA983051:GYA983057 HHW983051:HHW983057 HRS983051:HRS983057 IBO983051:IBO983057 ILK983051:ILK983057 IVG983051:IVG983057 JFC983051:JFC983057 JOY983051:JOY983057 JYU983051:JYU983057 KIQ983051:KIQ983057 KSM983051:KSM983057 LCI983051:LCI983057 LME983051:LME983057 LWA983051:LWA983057 MFW983051:MFW983057 MPS983051:MPS983057 MZO983051:MZO983057 NJK983051:NJK983057 NTG983051:NTG983057 ODC983051:ODC983057 OMY983051:OMY983057 OWU983051:OWU983057 PGQ983051:PGQ983057 PQM983051:PQM983057 QAI983051:QAI983057 QKE983051:QKE983057 QUA983051:QUA983057 RDW983051:RDW983057 RNS983051:RNS983057 RXO983051:RXO983057 SHK983051:SHK983057 SRG983051:SRG983057 TBC983051:TBC983057 TKY983051:TKY983057 TUU983051:TUU983057 UEQ983051:UEQ983057 UOM983051:UOM983057 UYI983051:UYI983057 VIE983051:VIE983057 VSA983051:VSA983057 WBW983051:WBW983057 WLS983051:WLS983057 WVP8:WVP14 WLT8:WLT14 WBX8:WBX14 VSB8:VSB14 VIF8:VIF14 UYJ8:UYJ14 UON8:UON14 UER8:UER14 TUV8:TUV14 TKZ8:TKZ14 TBD8:TBD14 SRH8:SRH14 SHL8:SHL14 RXP8:RXP14 RNT8:RNT14 RDX8:RDX14 QUB8:QUB14 QKF8:QKF14 QAJ8:QAJ14 PQN8:PQN14 PGR8:PGR14 OWV8:OWV14 OMZ8:OMZ14 ODD8:ODD14 NTH8:NTH14 NJL8:NJL14 MZP8:MZP14 MPT8:MPT14 MFX8:MFX14 LWB8:LWB14 LMF8:LMF14 LCJ8:LCJ14 KSN8:KSN14 KIR8:KIR14 JYV8:JYV14 JOZ8:JOZ14 JFD8:JFD14 IVH8:IVH14 ILL8:ILL14 IBP8:IBP14 HRT8:HRT14 HHX8:HHX14 GYB8:GYB14 GOF8:GOF14 GEJ8:GEJ14 FUN8:FUN14 FKR8:FKR14 FAV8:FAV14 EQZ8:EQZ14 EHD8:EHD14 DXH8:DXH14 DNL8:DNL14 DDP8:DDP14 CTT8:CTT14 CJX8:CJX14 CAB8:CAB14 BQF8:BQF14 BGJ8:BGJ14 AWN8:AWN14 AMR8:AMR14 ACV8:ACV14 SZ8:SZ14 JD8:JD14 G8:G14</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L1000"/>
  <sheetViews>
    <sheetView showGridLines="0" workbookViewId="0">
      <pane xSplit="3" ySplit="7" topLeftCell="V18" activePane="bottomRight" state="frozen"/>
      <selection pane="topRight" activeCell="D1" sqref="D1"/>
      <selection pane="bottomLeft" activeCell="A8" sqref="A8"/>
      <selection pane="bottomRight" activeCell="D21" sqref="D21"/>
    </sheetView>
  </sheetViews>
  <sheetFormatPr baseColWidth="10" defaultColWidth="12.6640625" defaultRowHeight="14" outlineLevelRow="1"/>
  <cols>
    <col min="1" max="1" width="38.6640625" customWidth="1"/>
    <col min="2" max="87" width="11.1640625" customWidth="1"/>
    <col min="88" max="90" width="11.1640625" hidden="1" customWidth="1"/>
  </cols>
  <sheetData>
    <row r="1" spans="1:90" ht="16">
      <c r="A1" s="1230" t="str">
        <f>Settings!C5</f>
        <v>VReeMind</v>
      </c>
      <c r="B1" s="1231"/>
      <c r="C1" s="1232"/>
      <c r="D1" s="78"/>
      <c r="E1" s="78"/>
      <c r="F1" s="78"/>
      <c r="G1" s="78"/>
      <c r="H1" s="78"/>
      <c r="I1" s="78"/>
      <c r="J1" s="78"/>
      <c r="K1" s="78"/>
      <c r="L1" s="78"/>
      <c r="M1" s="78"/>
      <c r="N1" s="78"/>
      <c r="O1" s="78"/>
      <c r="P1" s="78"/>
      <c r="Q1" s="78"/>
      <c r="R1" s="78"/>
      <c r="S1" s="78"/>
      <c r="T1" s="78"/>
      <c r="U1" s="78"/>
      <c r="V1" s="78"/>
      <c r="W1" s="78"/>
      <c r="X1" s="78"/>
      <c r="Y1" s="78"/>
      <c r="Z1" s="78"/>
      <c r="AA1" s="78"/>
      <c r="AB1" s="78"/>
      <c r="AC1" s="78"/>
      <c r="AD1" s="78"/>
      <c r="AE1" s="78"/>
      <c r="AF1" s="78"/>
      <c r="AG1" s="78"/>
      <c r="AH1" s="78"/>
      <c r="AI1" s="78"/>
      <c r="AJ1" s="78"/>
      <c r="AK1" s="78"/>
      <c r="AL1" s="78"/>
      <c r="AM1" s="78"/>
      <c r="AN1" s="78"/>
      <c r="AO1" s="78"/>
      <c r="AP1" s="78"/>
      <c r="AQ1" s="78"/>
      <c r="AR1" s="78"/>
      <c r="AS1" s="78"/>
      <c r="AT1" s="78"/>
      <c r="AU1" s="78"/>
      <c r="AV1" s="78"/>
      <c r="AW1" s="78"/>
      <c r="AX1" s="78"/>
      <c r="AY1" s="78"/>
      <c r="AZ1" s="78"/>
      <c r="BA1" s="78"/>
      <c r="BB1" s="78"/>
      <c r="BC1" s="78"/>
      <c r="BD1" s="78"/>
      <c r="BE1" s="78"/>
      <c r="BF1" s="78"/>
      <c r="BG1" s="78"/>
      <c r="BH1" s="78"/>
      <c r="BI1" s="78"/>
      <c r="BJ1" s="78"/>
      <c r="BK1" s="78"/>
      <c r="BL1" s="78"/>
      <c r="BM1" s="78"/>
      <c r="BN1" s="78"/>
      <c r="BO1" s="78"/>
      <c r="BP1" s="78"/>
      <c r="BQ1" s="78"/>
      <c r="BR1" s="78"/>
      <c r="BS1" s="78"/>
      <c r="BT1" s="78"/>
      <c r="BU1" s="78"/>
      <c r="BV1" s="78"/>
      <c r="BW1" s="78"/>
      <c r="BX1" s="78"/>
      <c r="BY1" s="78"/>
      <c r="BZ1" s="78"/>
      <c r="CA1" s="78"/>
      <c r="CB1" s="78"/>
      <c r="CC1" s="78"/>
      <c r="CD1" s="78"/>
      <c r="CE1" s="78"/>
      <c r="CF1" s="78"/>
      <c r="CG1" s="78"/>
      <c r="CH1" s="78"/>
      <c r="CI1" s="78"/>
      <c r="CJ1" s="78"/>
      <c r="CK1" s="78"/>
      <c r="CL1" s="78"/>
    </row>
    <row r="2" spans="1:90" ht="23">
      <c r="A2" s="957" t="s">
        <v>573</v>
      </c>
      <c r="B2" s="1231"/>
      <c r="C2" s="1232"/>
      <c r="D2" s="264"/>
      <c r="E2" s="264"/>
      <c r="F2" s="264"/>
      <c r="G2" s="264"/>
      <c r="H2" s="264"/>
      <c r="I2" s="264"/>
      <c r="J2" s="264"/>
      <c r="K2" s="264"/>
      <c r="L2" s="264"/>
      <c r="M2" s="264"/>
      <c r="N2" s="264"/>
      <c r="O2" s="264"/>
      <c r="P2" s="264"/>
      <c r="Q2" s="264"/>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8"/>
      <c r="BB2" s="78"/>
      <c r="BC2" s="78"/>
      <c r="BD2" s="78"/>
      <c r="BE2" s="78"/>
      <c r="BF2" s="78"/>
      <c r="BG2" s="78"/>
      <c r="BH2" s="78"/>
      <c r="BI2" s="78"/>
      <c r="BJ2" s="78"/>
      <c r="BK2" s="78"/>
      <c r="BL2" s="78"/>
      <c r="BM2" s="78"/>
      <c r="BN2" s="78"/>
      <c r="BO2" s="78"/>
      <c r="BP2" s="78"/>
      <c r="BQ2" s="78"/>
      <c r="BR2" s="78"/>
      <c r="BS2" s="78"/>
      <c r="BT2" s="78"/>
      <c r="BU2" s="78"/>
      <c r="BV2" s="78"/>
      <c r="BW2" s="78"/>
      <c r="BX2" s="78"/>
      <c r="BY2" s="78"/>
      <c r="BZ2" s="78"/>
      <c r="CA2" s="78"/>
      <c r="CB2" s="78"/>
      <c r="CC2" s="78"/>
      <c r="CD2" s="78"/>
      <c r="CE2" s="78"/>
      <c r="CF2" s="78"/>
      <c r="CG2" s="78"/>
      <c r="CH2" s="78"/>
      <c r="CI2" s="78"/>
      <c r="CJ2" s="78"/>
      <c r="CK2" s="78"/>
      <c r="CL2" s="78"/>
    </row>
    <row r="3" spans="1:90" ht="16">
      <c r="A3" s="1233">
        <f ca="1">+TODAY()</f>
        <v>44143</v>
      </c>
      <c r="B3" s="1231"/>
      <c r="C3" s="1232"/>
      <c r="D3" s="78"/>
      <c r="E3" s="78"/>
      <c r="F3" s="78"/>
      <c r="G3" s="78"/>
      <c r="H3" s="78"/>
      <c r="I3" s="78"/>
      <c r="J3" s="78"/>
      <c r="K3" s="78"/>
      <c r="L3" s="78"/>
      <c r="M3" s="78"/>
      <c r="N3" s="78"/>
      <c r="O3" s="78"/>
      <c r="P3" s="78"/>
      <c r="Q3" s="264"/>
      <c r="R3" s="78"/>
      <c r="S3" s="78"/>
      <c r="T3" s="78"/>
      <c r="U3" s="78"/>
      <c r="V3" s="78"/>
      <c r="W3" s="78"/>
      <c r="X3" s="78"/>
      <c r="Y3" s="78"/>
      <c r="Z3" s="78"/>
      <c r="AA3" s="78"/>
      <c r="AB3" s="78"/>
      <c r="AC3" s="78"/>
      <c r="AD3" s="78"/>
      <c r="AE3" s="78"/>
      <c r="AF3" s="78"/>
      <c r="AG3" s="78"/>
      <c r="AH3" s="78"/>
      <c r="AI3" s="78"/>
      <c r="AJ3" s="78"/>
      <c r="AK3" s="78"/>
      <c r="AL3" s="78"/>
      <c r="AM3" s="78"/>
      <c r="AN3" s="78"/>
      <c r="AO3" s="78"/>
      <c r="AP3" s="78"/>
      <c r="AQ3" s="78"/>
      <c r="AR3" s="78"/>
      <c r="AS3" s="78"/>
      <c r="AT3" s="78"/>
      <c r="AU3" s="78"/>
      <c r="AV3" s="78"/>
      <c r="AW3" s="78"/>
      <c r="AX3" s="78"/>
      <c r="AY3" s="78"/>
      <c r="AZ3" s="78"/>
      <c r="BA3" s="78"/>
      <c r="BB3" s="78"/>
      <c r="BC3" s="78"/>
      <c r="BD3" s="78"/>
      <c r="BE3" s="78"/>
      <c r="BF3" s="78"/>
      <c r="BG3" s="78"/>
      <c r="BH3" s="78"/>
      <c r="BI3" s="78"/>
      <c r="BJ3" s="78"/>
      <c r="BK3" s="78"/>
      <c r="BL3" s="78"/>
      <c r="BM3" s="78"/>
      <c r="BN3" s="78"/>
      <c r="BO3" s="78"/>
      <c r="BP3" s="78"/>
      <c r="BQ3" s="78"/>
      <c r="BR3" s="78"/>
      <c r="BS3" s="78"/>
      <c r="BT3" s="78"/>
      <c r="BU3" s="78"/>
      <c r="BV3" s="78"/>
      <c r="BW3" s="78"/>
      <c r="BX3" s="78"/>
      <c r="BY3" s="78"/>
      <c r="BZ3" s="78"/>
      <c r="CA3" s="78"/>
      <c r="CB3" s="78"/>
      <c r="CC3" s="78"/>
      <c r="CD3" s="78"/>
      <c r="CE3" s="78"/>
      <c r="CF3" s="78"/>
      <c r="CG3" s="78"/>
      <c r="CH3" s="78"/>
      <c r="CI3" s="78"/>
      <c r="CJ3" s="78"/>
      <c r="CK3" s="78"/>
      <c r="CL3" s="78"/>
    </row>
    <row r="4" spans="1:90" ht="16">
      <c r="A4" s="1233"/>
      <c r="B4" s="1234"/>
      <c r="C4" s="1235"/>
      <c r="D4" s="78"/>
      <c r="E4" s="78"/>
      <c r="F4" s="78"/>
      <c r="G4" s="78"/>
      <c r="H4" s="78"/>
      <c r="I4" s="78"/>
      <c r="J4" s="78"/>
      <c r="K4" s="78"/>
      <c r="L4" s="78"/>
      <c r="M4" s="78"/>
      <c r="N4" s="78"/>
      <c r="O4" s="78"/>
      <c r="P4" s="78"/>
      <c r="Q4" s="78"/>
      <c r="R4" s="78"/>
      <c r="S4" s="78"/>
      <c r="T4" s="78"/>
      <c r="U4" s="78"/>
      <c r="V4" s="78"/>
      <c r="W4" s="78"/>
      <c r="X4" s="78"/>
      <c r="Y4" s="78"/>
      <c r="Z4" s="78"/>
      <c r="AA4" s="78"/>
      <c r="AB4" s="78"/>
      <c r="AC4" s="78"/>
      <c r="AD4" s="78"/>
      <c r="AE4" s="78"/>
      <c r="AF4" s="78"/>
      <c r="AG4" s="78"/>
      <c r="AH4" s="78"/>
      <c r="AI4" s="78"/>
      <c r="AJ4" s="78"/>
      <c r="AK4" s="78"/>
      <c r="AL4" s="78"/>
      <c r="AM4" s="78"/>
      <c r="AN4" s="78"/>
      <c r="AO4" s="78"/>
      <c r="AP4" s="78"/>
      <c r="AQ4" s="78"/>
      <c r="AR4" s="78"/>
      <c r="AS4" s="78"/>
      <c r="AT4" s="78"/>
      <c r="AU4" s="78"/>
      <c r="AV4" s="78"/>
      <c r="AW4" s="78"/>
      <c r="AX4" s="78"/>
      <c r="AY4" s="78"/>
      <c r="AZ4" s="78"/>
      <c r="BA4" s="78"/>
      <c r="BB4" s="78"/>
      <c r="BC4" s="78"/>
      <c r="BD4" s="78"/>
      <c r="BE4" s="78"/>
      <c r="BF4" s="78"/>
      <c r="BG4" s="78"/>
      <c r="BH4" s="78"/>
      <c r="BI4" s="78"/>
      <c r="BJ4" s="78"/>
      <c r="BK4" s="78"/>
      <c r="BL4" s="78"/>
      <c r="BM4" s="78"/>
      <c r="BN4" s="78"/>
      <c r="BO4" s="78"/>
      <c r="BP4" s="78"/>
      <c r="BQ4" s="78"/>
      <c r="BR4" s="78"/>
      <c r="BS4" s="78"/>
      <c r="BT4" s="78"/>
      <c r="BU4" s="78"/>
      <c r="BV4" s="78"/>
      <c r="BW4" s="78"/>
      <c r="BX4" s="78"/>
      <c r="BY4" s="78"/>
      <c r="BZ4" s="78"/>
      <c r="CA4" s="78"/>
      <c r="CB4" s="78"/>
      <c r="CC4" s="78"/>
      <c r="CD4" s="78"/>
      <c r="CE4" s="78"/>
      <c r="CF4" s="78"/>
      <c r="CG4" s="78"/>
      <c r="CH4" s="78"/>
      <c r="CI4" s="78"/>
      <c r="CJ4" s="78"/>
      <c r="CK4" s="78"/>
      <c r="CL4" s="78"/>
    </row>
    <row r="5" spans="1:90" ht="16">
      <c r="A5" s="1233"/>
      <c r="B5" s="1234"/>
      <c r="C5" s="1235"/>
      <c r="D5" s="84"/>
      <c r="E5" s="78"/>
      <c r="F5" s="247"/>
      <c r="G5" s="84"/>
      <c r="H5" s="78"/>
      <c r="I5" s="247"/>
      <c r="J5" s="78"/>
      <c r="K5" s="78"/>
      <c r="L5" s="78"/>
      <c r="M5" s="78"/>
      <c r="N5" s="78"/>
      <c r="O5" s="78"/>
      <c r="P5" s="78"/>
      <c r="Q5" s="78"/>
      <c r="R5" s="78"/>
      <c r="S5" s="78"/>
      <c r="T5" s="78"/>
      <c r="U5" s="78"/>
      <c r="V5" s="78"/>
      <c r="W5" s="78"/>
      <c r="X5" s="78"/>
      <c r="Y5" s="78"/>
      <c r="Z5" s="78"/>
      <c r="AA5" s="78"/>
      <c r="AB5" s="78"/>
      <c r="AC5" s="78"/>
      <c r="AD5" s="78"/>
      <c r="AE5" s="78"/>
      <c r="AF5" s="78"/>
      <c r="AG5" s="78"/>
      <c r="AH5" s="78"/>
      <c r="AI5" s="78"/>
      <c r="AJ5" s="78"/>
      <c r="AK5" s="78"/>
      <c r="AL5" s="78"/>
      <c r="AM5" s="78"/>
      <c r="AN5" s="78"/>
      <c r="AO5" s="78"/>
      <c r="AP5" s="78"/>
      <c r="AQ5" s="78"/>
      <c r="AR5" s="78"/>
      <c r="AS5" s="78"/>
      <c r="AT5" s="78"/>
      <c r="AU5" s="78"/>
      <c r="AV5" s="78"/>
      <c r="AW5" s="78"/>
      <c r="AX5" s="78"/>
      <c r="AY5" s="78"/>
      <c r="AZ5" s="78"/>
      <c r="BA5" s="78"/>
      <c r="BB5" s="78"/>
      <c r="BC5" s="78"/>
      <c r="BD5" s="78"/>
      <c r="BE5" s="78"/>
      <c r="BF5" s="78"/>
      <c r="BG5" s="78"/>
      <c r="BH5" s="78"/>
      <c r="BI5" s="78"/>
      <c r="BJ5" s="78"/>
      <c r="BK5" s="78"/>
      <c r="BL5" s="78"/>
      <c r="BM5" s="78"/>
      <c r="BN5" s="78"/>
      <c r="BO5" s="78"/>
      <c r="BP5" s="78"/>
      <c r="BQ5" s="78"/>
      <c r="BR5" s="78"/>
      <c r="BS5" s="78"/>
      <c r="BT5" s="78"/>
      <c r="BU5" s="78"/>
      <c r="BV5" s="78"/>
      <c r="BW5" s="78"/>
      <c r="BX5" s="78"/>
      <c r="BY5" s="78"/>
      <c r="BZ5" s="78"/>
      <c r="CA5" s="78"/>
      <c r="CB5" s="78"/>
      <c r="CC5" s="78"/>
      <c r="CD5" s="78"/>
      <c r="CE5" s="78"/>
      <c r="CF5" s="78"/>
      <c r="CG5" s="78"/>
      <c r="CH5" s="78"/>
      <c r="CI5" s="78"/>
      <c r="CJ5" s="78"/>
      <c r="CK5" s="78"/>
      <c r="CL5" s="78"/>
    </row>
    <row r="6" spans="1:90" ht="16">
      <c r="A6" s="1236"/>
      <c r="B6" s="1237"/>
      <c r="C6" s="1238"/>
      <c r="D6" s="1239">
        <f>'FS-Month'!D6</f>
        <v>43466</v>
      </c>
      <c r="E6" s="1239">
        <f>'FS-Month'!E6</f>
        <v>43497</v>
      </c>
      <c r="F6" s="1239">
        <f>'FS-Month'!F6</f>
        <v>43525</v>
      </c>
      <c r="G6" s="1239">
        <f>'FS-Month'!G6</f>
        <v>43556</v>
      </c>
      <c r="H6" s="1239">
        <f>'FS-Month'!H6</f>
        <v>43586</v>
      </c>
      <c r="I6" s="1239">
        <f>'FS-Month'!I6</f>
        <v>43617</v>
      </c>
      <c r="J6" s="1239">
        <f>'FS-Month'!J6</f>
        <v>43647</v>
      </c>
      <c r="K6" s="1239">
        <f>'FS-Month'!K6</f>
        <v>43678</v>
      </c>
      <c r="L6" s="1239">
        <f>'FS-Month'!L6</f>
        <v>43709</v>
      </c>
      <c r="M6" s="1239">
        <f>'FS-Month'!M6</f>
        <v>43739</v>
      </c>
      <c r="N6" s="1239">
        <f>'FS-Month'!N6</f>
        <v>43770</v>
      </c>
      <c r="O6" s="1239">
        <f>'FS-Month'!O6</f>
        <v>43800</v>
      </c>
      <c r="P6" s="1239">
        <f>'FS-Month'!P6</f>
        <v>43831</v>
      </c>
      <c r="Q6" s="1239">
        <f>'FS-Month'!Q6</f>
        <v>43862</v>
      </c>
      <c r="R6" s="1239">
        <f>'FS-Month'!R6</f>
        <v>43891</v>
      </c>
      <c r="S6" s="1239">
        <f>'FS-Month'!S6</f>
        <v>43922</v>
      </c>
      <c r="T6" s="1239">
        <f>'FS-Month'!T6</f>
        <v>43952</v>
      </c>
      <c r="U6" s="1239">
        <f>'FS-Month'!U6</f>
        <v>43983</v>
      </c>
      <c r="V6" s="1239">
        <f>'FS-Month'!V6</f>
        <v>44013</v>
      </c>
      <c r="W6" s="1239">
        <f>'FS-Month'!W6</f>
        <v>44044</v>
      </c>
      <c r="X6" s="1239">
        <f>'FS-Month'!X6</f>
        <v>44075</v>
      </c>
      <c r="Y6" s="1239">
        <f>'FS-Month'!Y6</f>
        <v>44105</v>
      </c>
      <c r="Z6" s="1239">
        <f>'FS-Month'!Z6</f>
        <v>44136</v>
      </c>
      <c r="AA6" s="1239">
        <f>'FS-Month'!AA6</f>
        <v>44166</v>
      </c>
      <c r="AB6" s="1239">
        <f>'FS-Month'!AB6</f>
        <v>44197</v>
      </c>
      <c r="AC6" s="1239">
        <f>'FS-Month'!AC6</f>
        <v>44228</v>
      </c>
      <c r="AD6" s="1239">
        <f>'FS-Month'!AD6</f>
        <v>44256</v>
      </c>
      <c r="AE6" s="1239">
        <f>'FS-Month'!AE6</f>
        <v>44287</v>
      </c>
      <c r="AF6" s="1239">
        <f>'FS-Month'!AF6</f>
        <v>44317</v>
      </c>
      <c r="AG6" s="1239">
        <f>'FS-Month'!AG6</f>
        <v>44348</v>
      </c>
      <c r="AH6" s="1239">
        <f>'FS-Month'!AH6</f>
        <v>44378</v>
      </c>
      <c r="AI6" s="1239">
        <f>'FS-Month'!AI6</f>
        <v>44409</v>
      </c>
      <c r="AJ6" s="1239">
        <f>'FS-Month'!AJ6</f>
        <v>44440</v>
      </c>
      <c r="AK6" s="1239">
        <f>'FS-Month'!AK6</f>
        <v>44470</v>
      </c>
      <c r="AL6" s="1239">
        <f>'FS-Month'!AL6</f>
        <v>44501</v>
      </c>
      <c r="AM6" s="1239">
        <f>'FS-Month'!AM6</f>
        <v>44531</v>
      </c>
      <c r="AN6" s="1239">
        <f>'FS-Month'!AN6</f>
        <v>44562</v>
      </c>
      <c r="AO6" s="1239">
        <f>'FS-Month'!AO6</f>
        <v>44593</v>
      </c>
      <c r="AP6" s="1239">
        <f>'FS-Month'!AP6</f>
        <v>44621</v>
      </c>
      <c r="AQ6" s="1239">
        <f>'FS-Month'!AQ6</f>
        <v>44652</v>
      </c>
      <c r="AR6" s="1240">
        <f>'FS-Month'!AR6</f>
        <v>44682</v>
      </c>
      <c r="AS6" s="1240">
        <f>'FS-Month'!AS6</f>
        <v>44713</v>
      </c>
      <c r="AT6" s="1240">
        <f>'FS-Month'!AT6</f>
        <v>44743</v>
      </c>
      <c r="AU6" s="1240">
        <f>'FS-Month'!AU6</f>
        <v>44774</v>
      </c>
      <c r="AV6" s="1240">
        <f>'FS-Month'!AV6</f>
        <v>44805</v>
      </c>
      <c r="AW6" s="1240">
        <f>'FS-Month'!AW6</f>
        <v>44835</v>
      </c>
      <c r="AX6" s="1240">
        <f>'FS-Month'!AX6</f>
        <v>44866</v>
      </c>
      <c r="AY6" s="1240">
        <f>'FS-Month'!AY6</f>
        <v>44896</v>
      </c>
      <c r="AZ6" s="1240">
        <f>'FS-Month'!AZ6</f>
        <v>44927</v>
      </c>
      <c r="BA6" s="1240">
        <f>'FS-Month'!BA6</f>
        <v>44958</v>
      </c>
      <c r="BB6" s="1240">
        <f>'FS-Month'!BB6</f>
        <v>44986</v>
      </c>
      <c r="BC6" s="1240">
        <f>'FS-Month'!BC6</f>
        <v>45017</v>
      </c>
      <c r="BD6" s="1240">
        <f>'FS-Month'!BD6</f>
        <v>45047</v>
      </c>
      <c r="BE6" s="1240">
        <f>'FS-Month'!BE6</f>
        <v>45078</v>
      </c>
      <c r="BF6" s="1240">
        <f>'FS-Month'!BF6</f>
        <v>45108</v>
      </c>
      <c r="BG6" s="1240">
        <f>'FS-Month'!BG6</f>
        <v>45139</v>
      </c>
      <c r="BH6" s="1240">
        <f>'FS-Month'!BH6</f>
        <v>45170</v>
      </c>
      <c r="BI6" s="1240">
        <f>'FS-Month'!BI6</f>
        <v>45200</v>
      </c>
      <c r="BJ6" s="1240">
        <f>'FS-Month'!BJ6</f>
        <v>45231</v>
      </c>
      <c r="BK6" s="1240">
        <f>'FS-Month'!BK6</f>
        <v>45261</v>
      </c>
      <c r="BL6" s="1240" t="e">
        <f>'FS-Month'!#REF!</f>
        <v>#REF!</v>
      </c>
      <c r="BM6" s="1240" t="e">
        <f>'FS-Month'!#REF!</f>
        <v>#REF!</v>
      </c>
      <c r="BN6" s="1240" t="e">
        <f>'FS-Month'!#REF!</f>
        <v>#REF!</v>
      </c>
      <c r="BO6" s="1240" t="e">
        <f>'FS-Month'!#REF!</f>
        <v>#REF!</v>
      </c>
      <c r="BP6" s="1240" t="e">
        <f>'FS-Month'!#REF!</f>
        <v>#REF!</v>
      </c>
      <c r="BQ6" s="1240" t="e">
        <f>'FS-Month'!#REF!</f>
        <v>#REF!</v>
      </c>
      <c r="BR6" s="1240" t="e">
        <f>'FS-Month'!#REF!</f>
        <v>#REF!</v>
      </c>
      <c r="BS6" s="1240" t="e">
        <f>'FS-Month'!#REF!</f>
        <v>#REF!</v>
      </c>
      <c r="BT6" s="1240" t="e">
        <f>'FS-Month'!#REF!</f>
        <v>#REF!</v>
      </c>
      <c r="BU6" s="1240" t="e">
        <f>'FS-Month'!#REF!</f>
        <v>#REF!</v>
      </c>
      <c r="BV6" s="1240" t="e">
        <f>'FS-Month'!#REF!</f>
        <v>#REF!</v>
      </c>
      <c r="BW6" s="1240" t="e">
        <f>'FS-Month'!#REF!</f>
        <v>#REF!</v>
      </c>
      <c r="BX6" s="1240" t="e">
        <f>'FS-Month'!#REF!</f>
        <v>#REF!</v>
      </c>
      <c r="BY6" s="1240" t="e">
        <f>'FS-Month'!#REF!</f>
        <v>#REF!</v>
      </c>
      <c r="BZ6" s="1240" t="e">
        <f>'FS-Month'!#REF!</f>
        <v>#REF!</v>
      </c>
      <c r="CA6" s="1240" t="e">
        <f>'FS-Month'!#REF!</f>
        <v>#REF!</v>
      </c>
      <c r="CB6" s="1240" t="e">
        <f>'FS-Month'!#REF!</f>
        <v>#REF!</v>
      </c>
      <c r="CC6" s="1240" t="e">
        <f>'FS-Month'!#REF!</f>
        <v>#REF!</v>
      </c>
      <c r="CD6" s="1240" t="e">
        <f>'FS-Month'!#REF!</f>
        <v>#REF!</v>
      </c>
      <c r="CE6" s="1240" t="e">
        <f>'FS-Month'!#REF!</f>
        <v>#REF!</v>
      </c>
      <c r="CF6" s="1240" t="e">
        <f>'FS-Month'!#REF!</f>
        <v>#REF!</v>
      </c>
      <c r="CG6" s="1240" t="e">
        <f>'FS-Month'!#REF!</f>
        <v>#REF!</v>
      </c>
      <c r="CH6" s="1240" t="e">
        <f>'FS-Month'!#REF!</f>
        <v>#REF!</v>
      </c>
      <c r="CI6" s="1240" t="e">
        <f>'FS-Month'!#REF!</f>
        <v>#REF!</v>
      </c>
      <c r="CJ6" s="78"/>
      <c r="CK6" s="78"/>
      <c r="CL6" s="78"/>
    </row>
    <row r="7" spans="1:90" ht="16">
      <c r="A7" s="1176"/>
      <c r="B7" s="251"/>
      <c r="C7" s="313" t="s">
        <v>272</v>
      </c>
      <c r="D7" s="1241">
        <f>'FS-Month'!D7</f>
        <v>1</v>
      </c>
      <c r="E7" s="1241">
        <f>'FS-Month'!E7</f>
        <v>2</v>
      </c>
      <c r="F7" s="1241">
        <f>'FS-Month'!F7</f>
        <v>3</v>
      </c>
      <c r="G7" s="1241">
        <f>'FS-Month'!G7</f>
        <v>4</v>
      </c>
      <c r="H7" s="1241">
        <f>'FS-Month'!H7</f>
        <v>5</v>
      </c>
      <c r="I7" s="1241">
        <f>'FS-Month'!I7</f>
        <v>6</v>
      </c>
      <c r="J7" s="1241">
        <f>'FS-Month'!J7</f>
        <v>7</v>
      </c>
      <c r="K7" s="1241">
        <f>'FS-Month'!K7</f>
        <v>8</v>
      </c>
      <c r="L7" s="1241">
        <f>'FS-Month'!L7</f>
        <v>9</v>
      </c>
      <c r="M7" s="1241">
        <f>'FS-Month'!M7</f>
        <v>10</v>
      </c>
      <c r="N7" s="1241">
        <f>'FS-Month'!N7</f>
        <v>11</v>
      </c>
      <c r="O7" s="1241">
        <f>'FS-Month'!O7</f>
        <v>12</v>
      </c>
      <c r="P7" s="1241">
        <f>'FS-Month'!P7</f>
        <v>13</v>
      </c>
      <c r="Q7" s="1241">
        <f>'FS-Month'!Q7</f>
        <v>14</v>
      </c>
      <c r="R7" s="1241">
        <f>'FS-Month'!R7</f>
        <v>15</v>
      </c>
      <c r="S7" s="1241">
        <f>'FS-Month'!S7</f>
        <v>16</v>
      </c>
      <c r="T7" s="1241">
        <f>'FS-Month'!T7</f>
        <v>17</v>
      </c>
      <c r="U7" s="1241">
        <f>'FS-Month'!U7</f>
        <v>18</v>
      </c>
      <c r="V7" s="1241">
        <f>'FS-Month'!V7</f>
        <v>19</v>
      </c>
      <c r="W7" s="1241">
        <f>'FS-Month'!W7</f>
        <v>20</v>
      </c>
      <c r="X7" s="1241">
        <f>'FS-Month'!X7</f>
        <v>21</v>
      </c>
      <c r="Y7" s="1241">
        <f>'FS-Month'!Y7</f>
        <v>22</v>
      </c>
      <c r="Z7" s="1241">
        <f>'FS-Month'!Z7</f>
        <v>23</v>
      </c>
      <c r="AA7" s="1241">
        <f>'FS-Month'!AA7</f>
        <v>24</v>
      </c>
      <c r="AB7" s="1241">
        <f>'FS-Month'!AB7</f>
        <v>25</v>
      </c>
      <c r="AC7" s="1241">
        <f>'FS-Month'!AC7</f>
        <v>26</v>
      </c>
      <c r="AD7" s="1241">
        <f>'FS-Month'!AD7</f>
        <v>27</v>
      </c>
      <c r="AE7" s="1241">
        <f>'FS-Month'!AE7</f>
        <v>28</v>
      </c>
      <c r="AF7" s="1241">
        <f>'FS-Month'!AF7</f>
        <v>29</v>
      </c>
      <c r="AG7" s="1241">
        <f>'FS-Month'!AG7</f>
        <v>30</v>
      </c>
      <c r="AH7" s="1241">
        <f>'FS-Month'!AH7</f>
        <v>31</v>
      </c>
      <c r="AI7" s="1241">
        <f>'FS-Month'!AI7</f>
        <v>32</v>
      </c>
      <c r="AJ7" s="1241">
        <f>'FS-Month'!AJ7</f>
        <v>33</v>
      </c>
      <c r="AK7" s="1241">
        <f>'FS-Month'!AK7</f>
        <v>34</v>
      </c>
      <c r="AL7" s="1241">
        <f>'FS-Month'!AL7</f>
        <v>35</v>
      </c>
      <c r="AM7" s="1241">
        <f>'FS-Month'!AM7</f>
        <v>36</v>
      </c>
      <c r="AN7" s="1241">
        <f>'FS-Month'!AN7</f>
        <v>37</v>
      </c>
      <c r="AO7" s="1241">
        <f>'FS-Month'!AO7</f>
        <v>38</v>
      </c>
      <c r="AP7" s="1241">
        <f>'FS-Month'!AP7</f>
        <v>39</v>
      </c>
      <c r="AQ7" s="1241">
        <f>'FS-Month'!AQ7</f>
        <v>40</v>
      </c>
      <c r="AR7" s="1242">
        <f>'FS-Month'!AR7</f>
        <v>41</v>
      </c>
      <c r="AS7" s="1242">
        <f>'FS-Month'!AS7</f>
        <v>42</v>
      </c>
      <c r="AT7" s="1242">
        <f>'FS-Month'!AT7</f>
        <v>43</v>
      </c>
      <c r="AU7" s="1242">
        <f>'FS-Month'!AU7</f>
        <v>44</v>
      </c>
      <c r="AV7" s="1242">
        <f>'FS-Month'!AV7</f>
        <v>45</v>
      </c>
      <c r="AW7" s="1242">
        <f>'FS-Month'!AW7</f>
        <v>46</v>
      </c>
      <c r="AX7" s="1242">
        <f>'FS-Month'!AX7</f>
        <v>47</v>
      </c>
      <c r="AY7" s="1242">
        <f>'FS-Month'!AY7</f>
        <v>48</v>
      </c>
      <c r="AZ7" s="1242">
        <f>'FS-Month'!AZ7</f>
        <v>49</v>
      </c>
      <c r="BA7" s="1242">
        <f>'FS-Month'!BA7</f>
        <v>50</v>
      </c>
      <c r="BB7" s="1242">
        <f>'FS-Month'!BB7</f>
        <v>51</v>
      </c>
      <c r="BC7" s="1242">
        <f>'FS-Month'!BC7</f>
        <v>52</v>
      </c>
      <c r="BD7" s="1242">
        <f>'FS-Month'!BD7</f>
        <v>53</v>
      </c>
      <c r="BE7" s="1242">
        <f>'FS-Month'!BE7</f>
        <v>54</v>
      </c>
      <c r="BF7" s="1242">
        <f>'FS-Month'!BF7</f>
        <v>55</v>
      </c>
      <c r="BG7" s="1242">
        <f>'FS-Month'!BG7</f>
        <v>56</v>
      </c>
      <c r="BH7" s="1242">
        <f>'FS-Month'!BH7</f>
        <v>57</v>
      </c>
      <c r="BI7" s="1242">
        <f>'FS-Month'!BI7</f>
        <v>58</v>
      </c>
      <c r="BJ7" s="1242">
        <f>'FS-Month'!BJ7</f>
        <v>59</v>
      </c>
      <c r="BK7" s="1242">
        <f>'FS-Month'!BK7</f>
        <v>60</v>
      </c>
      <c r="BL7" s="1242" t="e">
        <f>'FS-Month'!#REF!</f>
        <v>#REF!</v>
      </c>
      <c r="BM7" s="1242" t="e">
        <f>'FS-Month'!#REF!</f>
        <v>#REF!</v>
      </c>
      <c r="BN7" s="1242" t="e">
        <f>'FS-Month'!#REF!</f>
        <v>#REF!</v>
      </c>
      <c r="BO7" s="1242" t="e">
        <f>'FS-Month'!#REF!</f>
        <v>#REF!</v>
      </c>
      <c r="BP7" s="1242" t="e">
        <f>'FS-Month'!#REF!</f>
        <v>#REF!</v>
      </c>
      <c r="BQ7" s="1242" t="e">
        <f>'FS-Month'!#REF!</f>
        <v>#REF!</v>
      </c>
      <c r="BR7" s="1242" t="e">
        <f>'FS-Month'!#REF!</f>
        <v>#REF!</v>
      </c>
      <c r="BS7" s="1242" t="e">
        <f>'FS-Month'!#REF!</f>
        <v>#REF!</v>
      </c>
      <c r="BT7" s="1242" t="e">
        <f>'FS-Month'!#REF!</f>
        <v>#REF!</v>
      </c>
      <c r="BU7" s="1242" t="e">
        <f>'FS-Month'!#REF!</f>
        <v>#REF!</v>
      </c>
      <c r="BV7" s="1242" t="e">
        <f>'FS-Month'!#REF!</f>
        <v>#REF!</v>
      </c>
      <c r="BW7" s="1242" t="e">
        <f>'FS-Month'!#REF!</f>
        <v>#REF!</v>
      </c>
      <c r="BX7" s="1242" t="e">
        <f>'FS-Month'!#REF!</f>
        <v>#REF!</v>
      </c>
      <c r="BY7" s="1242" t="e">
        <f>'FS-Month'!#REF!</f>
        <v>#REF!</v>
      </c>
      <c r="BZ7" s="1242" t="e">
        <f>'FS-Month'!#REF!</f>
        <v>#REF!</v>
      </c>
      <c r="CA7" s="1242" t="e">
        <f>'FS-Month'!#REF!</f>
        <v>#REF!</v>
      </c>
      <c r="CB7" s="1242" t="e">
        <f>'FS-Month'!#REF!</f>
        <v>#REF!</v>
      </c>
      <c r="CC7" s="1242" t="e">
        <f>'FS-Month'!#REF!</f>
        <v>#REF!</v>
      </c>
      <c r="CD7" s="1242" t="e">
        <f>'FS-Month'!#REF!</f>
        <v>#REF!</v>
      </c>
      <c r="CE7" s="1242" t="e">
        <f>'FS-Month'!#REF!</f>
        <v>#REF!</v>
      </c>
      <c r="CF7" s="1242" t="e">
        <f>'FS-Month'!#REF!</f>
        <v>#REF!</v>
      </c>
      <c r="CG7" s="1242" t="e">
        <f>'FS-Month'!#REF!</f>
        <v>#REF!</v>
      </c>
      <c r="CH7" s="1242" t="e">
        <f>'FS-Month'!#REF!</f>
        <v>#REF!</v>
      </c>
      <c r="CI7" s="1242" t="e">
        <f>'FS-Month'!#REF!</f>
        <v>#REF!</v>
      </c>
      <c r="CJ7" s="78"/>
      <c r="CK7" s="78"/>
      <c r="CL7" s="78"/>
    </row>
    <row r="8" spans="1:90" ht="16">
      <c r="A8" s="1176"/>
      <c r="B8" s="251"/>
      <c r="C8" s="313"/>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8"/>
      <c r="CF8" s="88"/>
      <c r="CG8" s="88"/>
      <c r="CH8" s="88"/>
      <c r="CI8" s="88"/>
      <c r="CJ8" s="78"/>
      <c r="CK8" s="78">
        <v>2</v>
      </c>
      <c r="CL8" s="78"/>
    </row>
    <row r="9" spans="1:90" ht="23">
      <c r="A9" s="314" t="s">
        <v>274</v>
      </c>
      <c r="B9" s="315"/>
      <c r="C9" s="316"/>
      <c r="D9" s="317"/>
      <c r="E9" s="315"/>
      <c r="F9" s="315"/>
      <c r="G9" s="315"/>
      <c r="H9" s="315"/>
      <c r="I9" s="315"/>
      <c r="J9" s="315"/>
      <c r="K9" s="315"/>
      <c r="L9" s="315"/>
      <c r="M9" s="315"/>
      <c r="N9" s="315"/>
      <c r="O9" s="315"/>
      <c r="P9" s="315"/>
      <c r="Q9" s="315"/>
      <c r="R9" s="315"/>
      <c r="S9" s="315"/>
      <c r="T9" s="315"/>
      <c r="U9" s="315"/>
      <c r="V9" s="315"/>
      <c r="W9" s="315"/>
      <c r="X9" s="315"/>
      <c r="Y9" s="315"/>
      <c r="Z9" s="315"/>
      <c r="AA9" s="315"/>
      <c r="AB9" s="315"/>
      <c r="AC9" s="315"/>
      <c r="AD9" s="315"/>
      <c r="AE9" s="315"/>
      <c r="AF9" s="315"/>
      <c r="AG9" s="315"/>
      <c r="AH9" s="315"/>
      <c r="AI9" s="315"/>
      <c r="AJ9" s="315"/>
      <c r="AK9" s="315"/>
      <c r="AL9" s="315"/>
      <c r="AM9" s="315"/>
      <c r="AN9" s="315"/>
      <c r="AO9" s="315"/>
      <c r="AP9" s="315"/>
      <c r="AQ9" s="315"/>
      <c r="AR9" s="315"/>
      <c r="AS9" s="315"/>
      <c r="AT9" s="315"/>
      <c r="AU9" s="315"/>
      <c r="AV9" s="315"/>
      <c r="AW9" s="315"/>
      <c r="AX9" s="315"/>
      <c r="AY9" s="315"/>
      <c r="AZ9" s="315"/>
      <c r="BA9" s="315"/>
      <c r="BB9" s="315"/>
      <c r="BC9" s="315"/>
      <c r="BD9" s="315"/>
      <c r="BE9" s="315"/>
      <c r="BF9" s="315"/>
      <c r="BG9" s="315"/>
      <c r="BH9" s="315"/>
      <c r="BI9" s="315"/>
      <c r="BJ9" s="315"/>
      <c r="BK9" s="315"/>
      <c r="BL9" s="315"/>
      <c r="BM9" s="315"/>
      <c r="BN9" s="315"/>
      <c r="BO9" s="315"/>
      <c r="BP9" s="315"/>
      <c r="BQ9" s="315"/>
      <c r="BR9" s="315"/>
      <c r="BS9" s="315"/>
      <c r="BT9" s="315"/>
      <c r="BU9" s="315"/>
      <c r="BV9" s="315"/>
      <c r="BW9" s="315"/>
      <c r="BX9" s="315"/>
      <c r="BY9" s="315"/>
      <c r="BZ9" s="315"/>
      <c r="CA9" s="315"/>
      <c r="CB9" s="315"/>
      <c r="CC9" s="315"/>
      <c r="CD9" s="315"/>
      <c r="CE9" s="315"/>
      <c r="CF9" s="315"/>
      <c r="CG9" s="315"/>
      <c r="CH9" s="315"/>
      <c r="CI9" s="315"/>
      <c r="CJ9" s="318"/>
      <c r="CK9" s="318">
        <v>3</v>
      </c>
      <c r="CL9" s="318"/>
    </row>
    <row r="10" spans="1:90">
      <c r="A10" s="92"/>
      <c r="B10" s="188"/>
      <c r="C10" s="319"/>
      <c r="D10" s="92"/>
      <c r="E10" s="92"/>
      <c r="F10" s="92"/>
      <c r="G10" s="92"/>
      <c r="H10" s="92"/>
      <c r="I10" s="92"/>
      <c r="J10" s="92"/>
      <c r="K10" s="92"/>
      <c r="L10" s="92"/>
      <c r="M10" s="92"/>
      <c r="N10" s="92"/>
      <c r="O10" s="92"/>
      <c r="P10" s="92"/>
      <c r="Q10" s="92"/>
      <c r="R10" s="92"/>
      <c r="S10" s="92"/>
      <c r="T10" s="92"/>
      <c r="U10" s="92"/>
      <c r="V10" s="92"/>
      <c r="W10" s="92"/>
      <c r="X10" s="92"/>
      <c r="Y10" s="92"/>
      <c r="Z10" s="92"/>
      <c r="AA10" s="92"/>
      <c r="AB10" s="92"/>
      <c r="AC10" s="92"/>
      <c r="AD10" s="92"/>
      <c r="AE10" s="92"/>
      <c r="AF10" s="92"/>
      <c r="AG10" s="92"/>
      <c r="AH10" s="92"/>
      <c r="AI10" s="92"/>
      <c r="AJ10" s="92"/>
      <c r="AK10" s="92"/>
      <c r="AL10" s="92"/>
      <c r="AM10" s="92"/>
      <c r="AN10" s="92"/>
      <c r="AO10" s="92"/>
      <c r="AP10" s="92"/>
      <c r="AQ10" s="92"/>
      <c r="AR10" s="92"/>
      <c r="AS10" s="92"/>
      <c r="AT10" s="92"/>
      <c r="AU10" s="92"/>
      <c r="AV10" s="92"/>
      <c r="AW10" s="92"/>
      <c r="AX10" s="92"/>
      <c r="AY10" s="92"/>
      <c r="AZ10" s="92"/>
      <c r="BA10" s="92"/>
      <c r="BB10" s="92"/>
      <c r="BC10" s="92"/>
      <c r="BD10" s="92"/>
      <c r="BE10" s="92"/>
      <c r="BF10" s="92"/>
      <c r="BG10" s="92"/>
      <c r="BH10" s="92"/>
      <c r="BI10" s="92"/>
      <c r="BJ10" s="92"/>
      <c r="BK10" s="92"/>
      <c r="BL10" s="92"/>
      <c r="BM10" s="92"/>
      <c r="BN10" s="92"/>
      <c r="BO10" s="92"/>
      <c r="BP10" s="92"/>
      <c r="BQ10" s="92"/>
      <c r="BR10" s="92"/>
      <c r="BS10" s="92"/>
      <c r="BT10" s="92"/>
      <c r="BU10" s="92"/>
      <c r="BV10" s="92"/>
      <c r="BW10" s="92"/>
      <c r="BX10" s="92"/>
      <c r="BY10" s="92"/>
      <c r="BZ10" s="92"/>
      <c r="CA10" s="92"/>
      <c r="CB10" s="92"/>
      <c r="CC10" s="92"/>
      <c r="CD10" s="92"/>
      <c r="CE10" s="92"/>
      <c r="CF10" s="92"/>
      <c r="CG10" s="92"/>
      <c r="CH10" s="92"/>
      <c r="CI10" s="92"/>
      <c r="CJ10" s="92"/>
      <c r="CK10" s="320">
        <v>4</v>
      </c>
      <c r="CL10" s="92"/>
    </row>
    <row r="11" spans="1:90">
      <c r="A11" s="168"/>
      <c r="B11" s="1054"/>
      <c r="C11" s="1243"/>
      <c r="D11" s="162"/>
      <c r="E11" s="162"/>
      <c r="F11" s="162"/>
      <c r="G11" s="162"/>
      <c r="H11" s="186"/>
      <c r="I11" s="162"/>
      <c r="J11" s="162"/>
      <c r="K11" s="162"/>
      <c r="L11" s="162"/>
      <c r="M11" s="162"/>
      <c r="N11" s="162"/>
      <c r="O11" s="162"/>
      <c r="P11" s="162"/>
      <c r="Q11" s="162"/>
      <c r="R11" s="162"/>
      <c r="S11" s="162"/>
      <c r="T11" s="162"/>
      <c r="U11" s="162"/>
      <c r="V11" s="162"/>
      <c r="W11" s="162"/>
      <c r="X11" s="162"/>
      <c r="Y11" s="162"/>
      <c r="Z11" s="162"/>
      <c r="AA11" s="162"/>
      <c r="AB11" s="162"/>
      <c r="AC11" s="162"/>
      <c r="AD11" s="162"/>
      <c r="AE11" s="162"/>
      <c r="AF11" s="162"/>
      <c r="AG11" s="162"/>
      <c r="AH11" s="162"/>
      <c r="AI11" s="162"/>
      <c r="AJ11" s="162"/>
      <c r="AK11" s="162"/>
      <c r="AL11" s="162"/>
      <c r="AM11" s="162"/>
      <c r="AN11" s="162"/>
      <c r="AO11" s="162"/>
      <c r="AP11" s="162"/>
      <c r="AQ11" s="162"/>
      <c r="AR11" s="162"/>
      <c r="AS11" s="162"/>
      <c r="AT11" s="162"/>
      <c r="AU11" s="162"/>
      <c r="AV11" s="162"/>
      <c r="AW11" s="162"/>
      <c r="AX11" s="162"/>
      <c r="AY11" s="162"/>
      <c r="AZ11" s="162"/>
      <c r="BA11" s="162"/>
      <c r="BB11" s="162"/>
      <c r="BC11" s="162"/>
      <c r="BD11" s="162"/>
      <c r="BE11" s="162"/>
      <c r="BF11" s="162"/>
      <c r="BG11" s="162"/>
      <c r="BH11" s="162"/>
      <c r="BI11" s="162"/>
      <c r="BJ11" s="162"/>
      <c r="BK11" s="162"/>
      <c r="BL11" s="162"/>
      <c r="BM11" s="162"/>
      <c r="BN11" s="162"/>
      <c r="BO11" s="162"/>
      <c r="BP11" s="162"/>
      <c r="BQ11" s="162"/>
      <c r="BR11" s="162"/>
      <c r="BS11" s="162"/>
      <c r="BT11" s="162"/>
      <c r="BU11" s="162"/>
      <c r="BV11" s="162"/>
      <c r="BW11" s="162"/>
      <c r="BX11" s="162"/>
      <c r="BY11" s="162"/>
      <c r="BZ11" s="162"/>
      <c r="CA11" s="162"/>
      <c r="CB11" s="162"/>
      <c r="CC11" s="162"/>
      <c r="CD11" s="162"/>
      <c r="CE11" s="162"/>
      <c r="CF11" s="162"/>
      <c r="CG11" s="162"/>
      <c r="CH11" s="162"/>
      <c r="CI11" s="162"/>
      <c r="CJ11" s="92"/>
      <c r="CK11" s="320">
        <v>5</v>
      </c>
      <c r="CL11" s="92"/>
    </row>
    <row r="12" spans="1:90">
      <c r="A12" s="168"/>
      <c r="B12" s="1054"/>
      <c r="C12" s="1243"/>
      <c r="D12" s="162"/>
      <c r="E12" s="162"/>
      <c r="F12" s="162"/>
      <c r="G12" s="162"/>
      <c r="H12" s="186"/>
      <c r="I12" s="162"/>
      <c r="J12" s="162"/>
      <c r="K12" s="162"/>
      <c r="L12" s="162"/>
      <c r="M12" s="162"/>
      <c r="N12" s="162"/>
      <c r="O12" s="162"/>
      <c r="P12" s="162"/>
      <c r="Q12" s="162"/>
      <c r="R12" s="162"/>
      <c r="S12" s="162"/>
      <c r="T12" s="162"/>
      <c r="U12" s="162"/>
      <c r="V12" s="162"/>
      <c r="W12" s="162"/>
      <c r="X12" s="162"/>
      <c r="Y12" s="162"/>
      <c r="Z12" s="162"/>
      <c r="AA12" s="162"/>
      <c r="AB12" s="162"/>
      <c r="AC12" s="162"/>
      <c r="AD12" s="162"/>
      <c r="AE12" s="162"/>
      <c r="AF12" s="162"/>
      <c r="AG12" s="162"/>
      <c r="AH12" s="162"/>
      <c r="AI12" s="162"/>
      <c r="AJ12" s="162"/>
      <c r="AK12" s="162"/>
      <c r="AL12" s="162"/>
      <c r="AM12" s="162"/>
      <c r="AN12" s="162"/>
      <c r="AO12" s="162"/>
      <c r="AP12" s="162"/>
      <c r="AQ12" s="162"/>
      <c r="AR12" s="162"/>
      <c r="AS12" s="162"/>
      <c r="AT12" s="162"/>
      <c r="AU12" s="162"/>
      <c r="AV12" s="162"/>
      <c r="AW12" s="162"/>
      <c r="AX12" s="162"/>
      <c r="AY12" s="162"/>
      <c r="AZ12" s="162"/>
      <c r="BA12" s="162"/>
      <c r="BB12" s="162"/>
      <c r="BC12" s="162"/>
      <c r="BD12" s="162"/>
      <c r="BE12" s="162"/>
      <c r="BF12" s="162"/>
      <c r="BG12" s="162"/>
      <c r="BH12" s="162"/>
      <c r="BI12" s="162"/>
      <c r="BJ12" s="162"/>
      <c r="BK12" s="162"/>
      <c r="BL12" s="162"/>
      <c r="BM12" s="162"/>
      <c r="BN12" s="162"/>
      <c r="BO12" s="162"/>
      <c r="BP12" s="162"/>
      <c r="BQ12" s="162"/>
      <c r="BR12" s="162"/>
      <c r="BS12" s="162"/>
      <c r="BT12" s="162"/>
      <c r="BU12" s="162"/>
      <c r="BV12" s="162"/>
      <c r="BW12" s="162"/>
      <c r="BX12" s="162"/>
      <c r="BY12" s="162"/>
      <c r="BZ12" s="162"/>
      <c r="CA12" s="162"/>
      <c r="CB12" s="162"/>
      <c r="CC12" s="162"/>
      <c r="CD12" s="162"/>
      <c r="CE12" s="162"/>
      <c r="CF12" s="162"/>
      <c r="CG12" s="162"/>
      <c r="CH12" s="162"/>
      <c r="CI12" s="162"/>
      <c r="CJ12" s="92"/>
      <c r="CK12" s="320">
        <v>6</v>
      </c>
      <c r="CL12" s="92"/>
    </row>
    <row r="13" spans="1:90">
      <c r="A13" s="168"/>
      <c r="B13" s="1054"/>
      <c r="C13" s="1243"/>
      <c r="D13" s="162"/>
      <c r="E13" s="162"/>
      <c r="F13" s="162"/>
      <c r="G13" s="162"/>
      <c r="H13" s="186"/>
      <c r="I13" s="162"/>
      <c r="J13" s="162"/>
      <c r="K13" s="162"/>
      <c r="L13" s="162"/>
      <c r="M13" s="162"/>
      <c r="N13" s="162"/>
      <c r="O13" s="162"/>
      <c r="P13" s="162"/>
      <c r="Q13" s="162"/>
      <c r="R13" s="162"/>
      <c r="S13" s="162"/>
      <c r="T13" s="162"/>
      <c r="U13" s="162"/>
      <c r="V13" s="162"/>
      <c r="W13" s="162"/>
      <c r="X13" s="162"/>
      <c r="Y13" s="162"/>
      <c r="Z13" s="162"/>
      <c r="AA13" s="162"/>
      <c r="AB13" s="162"/>
      <c r="AC13" s="162"/>
      <c r="AD13" s="162"/>
      <c r="AE13" s="162"/>
      <c r="AF13" s="162"/>
      <c r="AG13" s="162"/>
      <c r="AH13" s="162"/>
      <c r="AI13" s="162"/>
      <c r="AJ13" s="162"/>
      <c r="AK13" s="162"/>
      <c r="AL13" s="162"/>
      <c r="AM13" s="162"/>
      <c r="AN13" s="162"/>
      <c r="AO13" s="162"/>
      <c r="AP13" s="162"/>
      <c r="AQ13" s="162"/>
      <c r="AR13" s="162"/>
      <c r="AS13" s="162"/>
      <c r="AT13" s="162"/>
      <c r="AU13" s="162"/>
      <c r="AV13" s="162"/>
      <c r="AW13" s="162"/>
      <c r="AX13" s="162"/>
      <c r="AY13" s="162"/>
      <c r="AZ13" s="162"/>
      <c r="BA13" s="162"/>
      <c r="BB13" s="162"/>
      <c r="BC13" s="162"/>
      <c r="BD13" s="162"/>
      <c r="BE13" s="162"/>
      <c r="BF13" s="162"/>
      <c r="BG13" s="162"/>
      <c r="BH13" s="162"/>
      <c r="BI13" s="162"/>
      <c r="BJ13" s="162"/>
      <c r="BK13" s="162"/>
      <c r="BL13" s="162"/>
      <c r="BM13" s="162"/>
      <c r="BN13" s="162"/>
      <c r="BO13" s="162"/>
      <c r="BP13" s="162"/>
      <c r="BQ13" s="162"/>
      <c r="BR13" s="162"/>
      <c r="BS13" s="162"/>
      <c r="BT13" s="162"/>
      <c r="BU13" s="162"/>
      <c r="BV13" s="162"/>
      <c r="BW13" s="162"/>
      <c r="BX13" s="162"/>
      <c r="BY13" s="162"/>
      <c r="BZ13" s="162"/>
      <c r="CA13" s="162"/>
      <c r="CB13" s="162"/>
      <c r="CC13" s="162"/>
      <c r="CD13" s="162"/>
      <c r="CE13" s="162"/>
      <c r="CF13" s="162"/>
      <c r="CG13" s="162"/>
      <c r="CH13" s="162"/>
      <c r="CI13" s="162"/>
      <c r="CJ13" s="92"/>
      <c r="CK13" s="320">
        <v>7</v>
      </c>
      <c r="CL13" s="92"/>
    </row>
    <row r="14" spans="1:90">
      <c r="A14" s="168"/>
      <c r="B14" s="1054"/>
      <c r="C14" s="1243"/>
      <c r="D14" s="162"/>
      <c r="E14" s="162"/>
      <c r="F14" s="162"/>
      <c r="G14" s="162"/>
      <c r="H14" s="186"/>
      <c r="I14" s="162"/>
      <c r="J14" s="162"/>
      <c r="K14" s="162"/>
      <c r="L14" s="162"/>
      <c r="M14" s="162"/>
      <c r="N14" s="162"/>
      <c r="O14" s="162"/>
      <c r="P14" s="162"/>
      <c r="Q14" s="162"/>
      <c r="R14" s="162"/>
      <c r="S14" s="162"/>
      <c r="T14" s="162"/>
      <c r="U14" s="162"/>
      <c r="V14" s="162"/>
      <c r="W14" s="162"/>
      <c r="X14" s="162"/>
      <c r="Y14" s="162"/>
      <c r="Z14" s="162"/>
      <c r="AA14" s="162"/>
      <c r="AB14" s="162"/>
      <c r="AC14" s="162"/>
      <c r="AD14" s="162"/>
      <c r="AE14" s="162"/>
      <c r="AF14" s="162"/>
      <c r="AG14" s="162"/>
      <c r="AH14" s="162"/>
      <c r="AI14" s="162"/>
      <c r="AJ14" s="162"/>
      <c r="AK14" s="162"/>
      <c r="AL14" s="162"/>
      <c r="AM14" s="162"/>
      <c r="AN14" s="162"/>
      <c r="AO14" s="162"/>
      <c r="AP14" s="162"/>
      <c r="AQ14" s="162"/>
      <c r="AR14" s="162"/>
      <c r="AS14" s="162"/>
      <c r="AT14" s="162"/>
      <c r="AU14" s="162"/>
      <c r="AV14" s="162"/>
      <c r="AW14" s="162"/>
      <c r="AX14" s="162"/>
      <c r="AY14" s="162"/>
      <c r="AZ14" s="162"/>
      <c r="BA14" s="162"/>
      <c r="BB14" s="162"/>
      <c r="BC14" s="162"/>
      <c r="BD14" s="162"/>
      <c r="BE14" s="162"/>
      <c r="BF14" s="162"/>
      <c r="BG14" s="162"/>
      <c r="BH14" s="162"/>
      <c r="BI14" s="162"/>
      <c r="BJ14" s="162"/>
      <c r="BK14" s="162"/>
      <c r="BL14" s="162"/>
      <c r="BM14" s="162"/>
      <c r="BN14" s="162"/>
      <c r="BO14" s="162"/>
      <c r="BP14" s="162"/>
      <c r="BQ14" s="162"/>
      <c r="BR14" s="162"/>
      <c r="BS14" s="162"/>
      <c r="BT14" s="162"/>
      <c r="BU14" s="162"/>
      <c r="BV14" s="162"/>
      <c r="BW14" s="162"/>
      <c r="BX14" s="162"/>
      <c r="BY14" s="162"/>
      <c r="BZ14" s="162"/>
      <c r="CA14" s="162"/>
      <c r="CB14" s="162"/>
      <c r="CC14" s="162"/>
      <c r="CD14" s="162"/>
      <c r="CE14" s="162"/>
      <c r="CF14" s="162"/>
      <c r="CG14" s="162"/>
      <c r="CH14" s="162"/>
      <c r="CI14" s="162"/>
      <c r="CJ14" s="92"/>
      <c r="CK14" s="320">
        <v>8</v>
      </c>
      <c r="CL14" s="92"/>
    </row>
    <row r="15" spans="1:90">
      <c r="A15" s="168"/>
      <c r="B15" s="1054"/>
      <c r="C15" s="1243"/>
      <c r="D15" s="162"/>
      <c r="E15" s="162"/>
      <c r="F15" s="162"/>
      <c r="G15" s="162"/>
      <c r="H15" s="186"/>
      <c r="I15" s="162"/>
      <c r="J15" s="162"/>
      <c r="K15" s="162"/>
      <c r="L15" s="162"/>
      <c r="M15" s="162"/>
      <c r="N15" s="162"/>
      <c r="O15" s="162"/>
      <c r="P15" s="162"/>
      <c r="Q15" s="162"/>
      <c r="R15" s="162"/>
      <c r="S15" s="162"/>
      <c r="T15" s="162"/>
      <c r="U15" s="162"/>
      <c r="V15" s="162"/>
      <c r="W15" s="162"/>
      <c r="X15" s="162"/>
      <c r="Y15" s="162"/>
      <c r="Z15" s="162"/>
      <c r="AA15" s="162"/>
      <c r="AB15" s="162"/>
      <c r="AC15" s="162"/>
      <c r="AD15" s="162"/>
      <c r="AE15" s="162"/>
      <c r="AF15" s="162"/>
      <c r="AG15" s="162"/>
      <c r="AH15" s="162"/>
      <c r="AI15" s="162"/>
      <c r="AJ15" s="162"/>
      <c r="AK15" s="162"/>
      <c r="AL15" s="162"/>
      <c r="AM15" s="162"/>
      <c r="AN15" s="162"/>
      <c r="AO15" s="162"/>
      <c r="AP15" s="162"/>
      <c r="AQ15" s="162"/>
      <c r="AR15" s="162"/>
      <c r="AS15" s="162"/>
      <c r="AT15" s="162"/>
      <c r="AU15" s="162"/>
      <c r="AV15" s="162"/>
      <c r="AW15" s="162"/>
      <c r="AX15" s="162"/>
      <c r="AY15" s="162"/>
      <c r="AZ15" s="162"/>
      <c r="BA15" s="162"/>
      <c r="BB15" s="162"/>
      <c r="BC15" s="162"/>
      <c r="BD15" s="162"/>
      <c r="BE15" s="162"/>
      <c r="BF15" s="162"/>
      <c r="BG15" s="162"/>
      <c r="BH15" s="162"/>
      <c r="BI15" s="162"/>
      <c r="BJ15" s="162"/>
      <c r="BK15" s="162"/>
      <c r="BL15" s="162"/>
      <c r="BM15" s="162"/>
      <c r="BN15" s="162"/>
      <c r="BO15" s="162"/>
      <c r="BP15" s="162"/>
      <c r="BQ15" s="162"/>
      <c r="BR15" s="162"/>
      <c r="BS15" s="162"/>
      <c r="BT15" s="162"/>
      <c r="BU15" s="162"/>
      <c r="BV15" s="162"/>
      <c r="BW15" s="162"/>
      <c r="BX15" s="162"/>
      <c r="BY15" s="162"/>
      <c r="BZ15" s="162"/>
      <c r="CA15" s="162"/>
      <c r="CB15" s="162"/>
      <c r="CC15" s="162"/>
      <c r="CD15" s="162"/>
      <c r="CE15" s="162"/>
      <c r="CF15" s="162"/>
      <c r="CG15" s="162"/>
      <c r="CH15" s="162"/>
      <c r="CI15" s="162"/>
      <c r="CJ15" s="92"/>
      <c r="CK15" s="320">
        <v>9</v>
      </c>
      <c r="CL15" s="92"/>
    </row>
    <row r="16" spans="1:90">
      <c r="A16" s="168"/>
      <c r="B16" s="1054"/>
      <c r="C16" s="1243"/>
      <c r="D16" s="162"/>
      <c r="E16" s="162"/>
      <c r="F16" s="162"/>
      <c r="G16" s="162"/>
      <c r="H16" s="186"/>
      <c r="I16" s="162"/>
      <c r="J16" s="162"/>
      <c r="K16" s="162"/>
      <c r="L16" s="162"/>
      <c r="M16" s="162"/>
      <c r="N16" s="162"/>
      <c r="O16" s="162"/>
      <c r="P16" s="162"/>
      <c r="Q16" s="162"/>
      <c r="R16" s="162"/>
      <c r="S16" s="162"/>
      <c r="T16" s="162"/>
      <c r="U16" s="162"/>
      <c r="V16" s="162"/>
      <c r="W16" s="162"/>
      <c r="X16" s="162"/>
      <c r="Y16" s="162"/>
      <c r="Z16" s="162"/>
      <c r="AA16" s="162"/>
      <c r="AB16" s="162"/>
      <c r="AC16" s="162"/>
      <c r="AD16" s="162"/>
      <c r="AE16" s="162"/>
      <c r="AF16" s="162"/>
      <c r="AG16" s="162"/>
      <c r="AH16" s="162"/>
      <c r="AI16" s="162"/>
      <c r="AJ16" s="162"/>
      <c r="AK16" s="162"/>
      <c r="AL16" s="162"/>
      <c r="AM16" s="162"/>
      <c r="AN16" s="162"/>
      <c r="AO16" s="162"/>
      <c r="AP16" s="162"/>
      <c r="AQ16" s="162"/>
      <c r="AR16" s="162"/>
      <c r="AS16" s="162"/>
      <c r="AT16" s="162"/>
      <c r="AU16" s="162"/>
      <c r="AV16" s="162"/>
      <c r="AW16" s="162"/>
      <c r="AX16" s="162"/>
      <c r="AY16" s="162"/>
      <c r="AZ16" s="162"/>
      <c r="BA16" s="162"/>
      <c r="BB16" s="162"/>
      <c r="BC16" s="162"/>
      <c r="BD16" s="162"/>
      <c r="BE16" s="162"/>
      <c r="BF16" s="162"/>
      <c r="BG16" s="162"/>
      <c r="BH16" s="162"/>
      <c r="BI16" s="162"/>
      <c r="BJ16" s="162"/>
      <c r="BK16" s="162"/>
      <c r="BL16" s="162"/>
      <c r="BM16" s="162"/>
      <c r="BN16" s="162"/>
      <c r="BO16" s="162"/>
      <c r="BP16" s="162"/>
      <c r="BQ16" s="162"/>
      <c r="BR16" s="162"/>
      <c r="BS16" s="162"/>
      <c r="BT16" s="162"/>
      <c r="BU16" s="162"/>
      <c r="BV16" s="162"/>
      <c r="BW16" s="162"/>
      <c r="BX16" s="162"/>
      <c r="BY16" s="162"/>
      <c r="BZ16" s="162"/>
      <c r="CA16" s="162"/>
      <c r="CB16" s="162"/>
      <c r="CC16" s="162"/>
      <c r="CD16" s="162"/>
      <c r="CE16" s="162"/>
      <c r="CF16" s="162"/>
      <c r="CG16" s="162"/>
      <c r="CH16" s="162"/>
      <c r="CI16" s="162"/>
      <c r="CJ16" s="92"/>
      <c r="CK16" s="320">
        <v>10</v>
      </c>
      <c r="CL16" s="92"/>
    </row>
    <row r="17" spans="1:90" ht="23">
      <c r="A17" s="314" t="s">
        <v>574</v>
      </c>
      <c r="B17" s="315"/>
      <c r="C17" s="316"/>
      <c r="D17" s="317"/>
      <c r="E17" s="315"/>
      <c r="F17" s="315"/>
      <c r="G17" s="315"/>
      <c r="H17" s="315"/>
      <c r="I17" s="315"/>
      <c r="J17" s="315"/>
      <c r="K17" s="315"/>
      <c r="L17" s="315"/>
      <c r="M17" s="315"/>
      <c r="N17" s="315"/>
      <c r="O17" s="315"/>
      <c r="P17" s="315"/>
      <c r="Q17" s="315"/>
      <c r="R17" s="315"/>
      <c r="S17" s="315"/>
      <c r="T17" s="315"/>
      <c r="U17" s="315"/>
      <c r="V17" s="315"/>
      <c r="W17" s="315"/>
      <c r="X17" s="315"/>
      <c r="Y17" s="315"/>
      <c r="Z17" s="315"/>
      <c r="AA17" s="315"/>
      <c r="AB17" s="315"/>
      <c r="AC17" s="315"/>
      <c r="AD17" s="315"/>
      <c r="AE17" s="315"/>
      <c r="AF17" s="315"/>
      <c r="AG17" s="315"/>
      <c r="AH17" s="315"/>
      <c r="AI17" s="315"/>
      <c r="AJ17" s="315"/>
      <c r="AK17" s="315"/>
      <c r="AL17" s="315"/>
      <c r="AM17" s="315"/>
      <c r="AN17" s="315"/>
      <c r="AO17" s="315"/>
      <c r="AP17" s="315"/>
      <c r="AQ17" s="315"/>
      <c r="AR17" s="315"/>
      <c r="AS17" s="315"/>
      <c r="AT17" s="315"/>
      <c r="AU17" s="315"/>
      <c r="AV17" s="315"/>
      <c r="AW17" s="315"/>
      <c r="AX17" s="315"/>
      <c r="AY17" s="315"/>
      <c r="AZ17" s="315"/>
      <c r="BA17" s="315"/>
      <c r="BB17" s="315"/>
      <c r="BC17" s="315"/>
      <c r="BD17" s="315"/>
      <c r="BE17" s="315"/>
      <c r="BF17" s="315"/>
      <c r="BG17" s="315"/>
      <c r="BH17" s="315"/>
      <c r="BI17" s="315"/>
      <c r="BJ17" s="315"/>
      <c r="BK17" s="315"/>
      <c r="BL17" s="315"/>
      <c r="BM17" s="315"/>
      <c r="BN17" s="315"/>
      <c r="BO17" s="315"/>
      <c r="BP17" s="315"/>
      <c r="BQ17" s="315"/>
      <c r="BR17" s="315"/>
      <c r="BS17" s="315"/>
      <c r="BT17" s="315"/>
      <c r="BU17" s="315"/>
      <c r="BV17" s="315"/>
      <c r="BW17" s="315"/>
      <c r="BX17" s="315"/>
      <c r="BY17" s="315"/>
      <c r="BZ17" s="315"/>
      <c r="CA17" s="315"/>
      <c r="CB17" s="315"/>
      <c r="CC17" s="315"/>
      <c r="CD17" s="315"/>
      <c r="CE17" s="315"/>
      <c r="CF17" s="315"/>
      <c r="CG17" s="315"/>
      <c r="CH17" s="315"/>
      <c r="CI17" s="315"/>
      <c r="CJ17" s="318"/>
      <c r="CK17" s="318">
        <v>11</v>
      </c>
      <c r="CL17" s="318"/>
    </row>
    <row r="18" spans="1:90">
      <c r="A18" s="92"/>
      <c r="B18" s="188"/>
      <c r="C18" s="319"/>
      <c r="D18" s="92"/>
      <c r="E18" s="92"/>
      <c r="F18" s="92"/>
      <c r="G18" s="92"/>
      <c r="H18" s="92"/>
      <c r="I18" s="92"/>
      <c r="J18" s="92"/>
      <c r="K18" s="92"/>
      <c r="L18" s="92"/>
      <c r="M18" s="92"/>
      <c r="N18" s="92"/>
      <c r="O18" s="92"/>
      <c r="P18" s="92"/>
      <c r="Q18" s="92"/>
      <c r="R18" s="92"/>
      <c r="S18" s="92"/>
      <c r="T18" s="92"/>
      <c r="U18" s="92"/>
      <c r="V18" s="92"/>
      <c r="W18" s="92"/>
      <c r="X18" s="92"/>
      <c r="Y18" s="92"/>
      <c r="Z18" s="92"/>
      <c r="AA18" s="92"/>
      <c r="AB18" s="92"/>
      <c r="AC18" s="92"/>
      <c r="AD18" s="92"/>
      <c r="AE18" s="92"/>
      <c r="AF18" s="92"/>
      <c r="AG18" s="92"/>
      <c r="AH18" s="92"/>
      <c r="AI18" s="92"/>
      <c r="AJ18" s="92"/>
      <c r="AK18" s="92"/>
      <c r="AL18" s="92"/>
      <c r="AM18" s="92"/>
      <c r="AN18" s="92"/>
      <c r="AO18" s="92"/>
      <c r="AP18" s="92"/>
      <c r="AQ18" s="92"/>
      <c r="AR18" s="92"/>
      <c r="AS18" s="92"/>
      <c r="AT18" s="92"/>
      <c r="AU18" s="92"/>
      <c r="AV18" s="92"/>
      <c r="AW18" s="92"/>
      <c r="AX18" s="92"/>
      <c r="AY18" s="92"/>
      <c r="AZ18" s="92"/>
      <c r="BA18" s="92"/>
      <c r="BB18" s="92"/>
      <c r="BC18" s="92"/>
      <c r="BD18" s="92"/>
      <c r="BE18" s="92"/>
      <c r="BF18" s="92"/>
      <c r="BG18" s="92"/>
      <c r="BH18" s="92"/>
      <c r="BI18" s="92"/>
      <c r="BJ18" s="92"/>
      <c r="BK18" s="92"/>
      <c r="BL18" s="92"/>
      <c r="BM18" s="92"/>
      <c r="BN18" s="92"/>
      <c r="BO18" s="92"/>
      <c r="BP18" s="92"/>
      <c r="BQ18" s="92"/>
      <c r="BR18" s="92"/>
      <c r="BS18" s="92"/>
      <c r="BT18" s="92"/>
      <c r="BU18" s="92"/>
      <c r="BV18" s="92"/>
      <c r="BW18" s="92"/>
      <c r="BX18" s="92"/>
      <c r="BY18" s="92"/>
      <c r="BZ18" s="92"/>
      <c r="CA18" s="92"/>
      <c r="CB18" s="92"/>
      <c r="CC18" s="92"/>
      <c r="CD18" s="92"/>
      <c r="CE18" s="92"/>
      <c r="CF18" s="92"/>
      <c r="CG18" s="92"/>
      <c r="CH18" s="92"/>
      <c r="CI18" s="92"/>
      <c r="CJ18" s="92"/>
      <c r="CK18" s="320">
        <v>12</v>
      </c>
      <c r="CL18" s="92"/>
    </row>
    <row r="19" spans="1:90" ht="16">
      <c r="A19" s="1244" t="s">
        <v>575</v>
      </c>
      <c r="B19" s="223"/>
      <c r="C19" s="321"/>
      <c r="D19" s="174"/>
      <c r="E19" s="174"/>
      <c r="F19" s="174"/>
      <c r="G19" s="174"/>
      <c r="H19" s="174"/>
      <c r="I19" s="174"/>
      <c r="J19" s="114"/>
      <c r="K19" s="114"/>
      <c r="L19" s="114"/>
      <c r="M19" s="114"/>
      <c r="N19" s="114"/>
      <c r="O19" s="114"/>
      <c r="P19" s="114"/>
      <c r="Q19" s="114"/>
      <c r="R19" s="114"/>
      <c r="S19" s="114"/>
      <c r="T19" s="114"/>
      <c r="U19" s="114"/>
      <c r="V19" s="114"/>
      <c r="W19" s="114"/>
      <c r="X19" s="114"/>
      <c r="Y19" s="114"/>
      <c r="Z19" s="114"/>
      <c r="AA19" s="114"/>
      <c r="AB19" s="114"/>
      <c r="AC19" s="114"/>
      <c r="AD19" s="114"/>
      <c r="AE19" s="114"/>
      <c r="AF19" s="114"/>
      <c r="AG19" s="114"/>
      <c r="AH19" s="114"/>
      <c r="AI19" s="114"/>
      <c r="AJ19" s="114"/>
      <c r="AK19" s="114"/>
      <c r="AL19" s="114"/>
      <c r="AM19" s="114"/>
      <c r="AN19" s="114"/>
      <c r="AO19" s="114"/>
      <c r="AP19" s="114"/>
      <c r="AQ19" s="114"/>
      <c r="AR19" s="114"/>
      <c r="AS19" s="114"/>
      <c r="AT19" s="114"/>
      <c r="AU19" s="114"/>
      <c r="AV19" s="114"/>
      <c r="AW19" s="114"/>
      <c r="AX19" s="114"/>
      <c r="AY19" s="114"/>
      <c r="AZ19" s="114"/>
      <c r="BA19" s="114"/>
      <c r="BB19" s="114"/>
      <c r="BC19" s="114"/>
      <c r="BD19" s="114"/>
      <c r="BE19" s="114"/>
      <c r="BF19" s="114"/>
      <c r="BG19" s="114"/>
      <c r="BH19" s="114"/>
      <c r="BI19" s="114"/>
      <c r="BJ19" s="114"/>
      <c r="BK19" s="114"/>
      <c r="BL19" s="114"/>
      <c r="BM19" s="114"/>
      <c r="BN19" s="114"/>
      <c r="BO19" s="114"/>
      <c r="BP19" s="114"/>
      <c r="BQ19" s="114"/>
      <c r="BR19" s="114"/>
      <c r="BS19" s="114"/>
      <c r="BT19" s="114"/>
      <c r="BU19" s="114"/>
      <c r="BV19" s="114"/>
      <c r="BW19" s="114"/>
      <c r="BX19" s="114"/>
      <c r="BY19" s="114"/>
      <c r="BZ19" s="114"/>
      <c r="CA19" s="114"/>
      <c r="CB19" s="114"/>
      <c r="CC19" s="114"/>
      <c r="CD19" s="114"/>
      <c r="CE19" s="114"/>
      <c r="CF19" s="114"/>
      <c r="CG19" s="114"/>
      <c r="CH19" s="114"/>
      <c r="CI19" s="114"/>
      <c r="CJ19" s="114"/>
      <c r="CK19" s="114">
        <v>13</v>
      </c>
      <c r="CL19" s="114"/>
    </row>
    <row r="20" spans="1:90" ht="16">
      <c r="A20" s="114" t="s">
        <v>99</v>
      </c>
      <c r="B20" s="223"/>
      <c r="C20" s="321" t="str">
        <f>Settings!$C$6</f>
        <v>USD</v>
      </c>
      <c r="D20" s="174">
        <v>0</v>
      </c>
      <c r="E20" s="174">
        <f t="shared" ref="E20:CI20" si="0">D20</f>
        <v>0</v>
      </c>
      <c r="F20" s="174">
        <f t="shared" si="0"/>
        <v>0</v>
      </c>
      <c r="G20" s="174">
        <f t="shared" si="0"/>
        <v>0</v>
      </c>
      <c r="H20" s="174">
        <f t="shared" si="0"/>
        <v>0</v>
      </c>
      <c r="I20" s="174">
        <f t="shared" si="0"/>
        <v>0</v>
      </c>
      <c r="J20" s="174">
        <f t="shared" si="0"/>
        <v>0</v>
      </c>
      <c r="K20" s="174">
        <f t="shared" si="0"/>
        <v>0</v>
      </c>
      <c r="L20" s="174">
        <f t="shared" si="0"/>
        <v>0</v>
      </c>
      <c r="M20" s="174">
        <f t="shared" si="0"/>
        <v>0</v>
      </c>
      <c r="N20" s="174">
        <f t="shared" si="0"/>
        <v>0</v>
      </c>
      <c r="O20" s="174">
        <f t="shared" si="0"/>
        <v>0</v>
      </c>
      <c r="P20" s="174">
        <f t="shared" si="0"/>
        <v>0</v>
      </c>
      <c r="Q20" s="174">
        <f t="shared" si="0"/>
        <v>0</v>
      </c>
      <c r="R20" s="174">
        <f t="shared" si="0"/>
        <v>0</v>
      </c>
      <c r="S20" s="174">
        <f t="shared" si="0"/>
        <v>0</v>
      </c>
      <c r="T20" s="174">
        <f t="shared" si="0"/>
        <v>0</v>
      </c>
      <c r="U20" s="174">
        <f t="shared" si="0"/>
        <v>0</v>
      </c>
      <c r="V20" s="174">
        <f t="shared" si="0"/>
        <v>0</v>
      </c>
      <c r="W20" s="174">
        <f t="shared" si="0"/>
        <v>0</v>
      </c>
      <c r="X20" s="174">
        <f t="shared" si="0"/>
        <v>0</v>
      </c>
      <c r="Y20" s="174">
        <f t="shared" si="0"/>
        <v>0</v>
      </c>
      <c r="Z20" s="174">
        <f t="shared" si="0"/>
        <v>0</v>
      </c>
      <c r="AA20" s="174">
        <f t="shared" si="0"/>
        <v>0</v>
      </c>
      <c r="AB20" s="174">
        <f t="shared" si="0"/>
        <v>0</v>
      </c>
      <c r="AC20" s="174">
        <f t="shared" si="0"/>
        <v>0</v>
      </c>
      <c r="AD20" s="174">
        <f t="shared" si="0"/>
        <v>0</v>
      </c>
      <c r="AE20" s="174">
        <f t="shared" si="0"/>
        <v>0</v>
      </c>
      <c r="AF20" s="174">
        <f t="shared" si="0"/>
        <v>0</v>
      </c>
      <c r="AG20" s="174">
        <f t="shared" si="0"/>
        <v>0</v>
      </c>
      <c r="AH20" s="174">
        <f t="shared" si="0"/>
        <v>0</v>
      </c>
      <c r="AI20" s="174">
        <f t="shared" si="0"/>
        <v>0</v>
      </c>
      <c r="AJ20" s="174">
        <f t="shared" si="0"/>
        <v>0</v>
      </c>
      <c r="AK20" s="174">
        <f t="shared" si="0"/>
        <v>0</v>
      </c>
      <c r="AL20" s="174">
        <f t="shared" si="0"/>
        <v>0</v>
      </c>
      <c r="AM20" s="174">
        <f t="shared" si="0"/>
        <v>0</v>
      </c>
      <c r="AN20" s="174">
        <f t="shared" si="0"/>
        <v>0</v>
      </c>
      <c r="AO20" s="174">
        <f t="shared" si="0"/>
        <v>0</v>
      </c>
      <c r="AP20" s="174">
        <f t="shared" si="0"/>
        <v>0</v>
      </c>
      <c r="AQ20" s="174">
        <f t="shared" si="0"/>
        <v>0</v>
      </c>
      <c r="AR20" s="174">
        <f t="shared" si="0"/>
        <v>0</v>
      </c>
      <c r="AS20" s="174">
        <f t="shared" si="0"/>
        <v>0</v>
      </c>
      <c r="AT20" s="174">
        <f t="shared" si="0"/>
        <v>0</v>
      </c>
      <c r="AU20" s="174">
        <f t="shared" si="0"/>
        <v>0</v>
      </c>
      <c r="AV20" s="174">
        <f t="shared" si="0"/>
        <v>0</v>
      </c>
      <c r="AW20" s="174">
        <f t="shared" si="0"/>
        <v>0</v>
      </c>
      <c r="AX20" s="174">
        <f t="shared" si="0"/>
        <v>0</v>
      </c>
      <c r="AY20" s="174">
        <f t="shared" si="0"/>
        <v>0</v>
      </c>
      <c r="AZ20" s="174">
        <f t="shared" si="0"/>
        <v>0</v>
      </c>
      <c r="BA20" s="174">
        <f t="shared" si="0"/>
        <v>0</v>
      </c>
      <c r="BB20" s="174">
        <f t="shared" si="0"/>
        <v>0</v>
      </c>
      <c r="BC20" s="174">
        <f t="shared" si="0"/>
        <v>0</v>
      </c>
      <c r="BD20" s="174">
        <f t="shared" si="0"/>
        <v>0</v>
      </c>
      <c r="BE20" s="174">
        <f t="shared" si="0"/>
        <v>0</v>
      </c>
      <c r="BF20" s="174">
        <f t="shared" si="0"/>
        <v>0</v>
      </c>
      <c r="BG20" s="174">
        <f t="shared" si="0"/>
        <v>0</v>
      </c>
      <c r="BH20" s="174">
        <f t="shared" si="0"/>
        <v>0</v>
      </c>
      <c r="BI20" s="174">
        <f t="shared" si="0"/>
        <v>0</v>
      </c>
      <c r="BJ20" s="174">
        <f t="shared" si="0"/>
        <v>0</v>
      </c>
      <c r="BK20" s="174">
        <f t="shared" si="0"/>
        <v>0</v>
      </c>
      <c r="BL20" s="174">
        <f t="shared" si="0"/>
        <v>0</v>
      </c>
      <c r="BM20" s="174">
        <f t="shared" si="0"/>
        <v>0</v>
      </c>
      <c r="BN20" s="174">
        <f t="shared" si="0"/>
        <v>0</v>
      </c>
      <c r="BO20" s="174">
        <f t="shared" si="0"/>
        <v>0</v>
      </c>
      <c r="BP20" s="174">
        <f t="shared" si="0"/>
        <v>0</v>
      </c>
      <c r="BQ20" s="174">
        <f t="shared" si="0"/>
        <v>0</v>
      </c>
      <c r="BR20" s="174">
        <f t="shared" si="0"/>
        <v>0</v>
      </c>
      <c r="BS20" s="174">
        <f t="shared" si="0"/>
        <v>0</v>
      </c>
      <c r="BT20" s="174">
        <f t="shared" si="0"/>
        <v>0</v>
      </c>
      <c r="BU20" s="174">
        <f t="shared" si="0"/>
        <v>0</v>
      </c>
      <c r="BV20" s="174">
        <f t="shared" si="0"/>
        <v>0</v>
      </c>
      <c r="BW20" s="174">
        <f t="shared" si="0"/>
        <v>0</v>
      </c>
      <c r="BX20" s="174">
        <f t="shared" si="0"/>
        <v>0</v>
      </c>
      <c r="BY20" s="174">
        <f t="shared" si="0"/>
        <v>0</v>
      </c>
      <c r="BZ20" s="174">
        <f t="shared" si="0"/>
        <v>0</v>
      </c>
      <c r="CA20" s="174">
        <f t="shared" si="0"/>
        <v>0</v>
      </c>
      <c r="CB20" s="174">
        <f t="shared" si="0"/>
        <v>0</v>
      </c>
      <c r="CC20" s="174">
        <f t="shared" si="0"/>
        <v>0</v>
      </c>
      <c r="CD20" s="174">
        <f t="shared" si="0"/>
        <v>0</v>
      </c>
      <c r="CE20" s="174">
        <f t="shared" si="0"/>
        <v>0</v>
      </c>
      <c r="CF20" s="174">
        <f t="shared" si="0"/>
        <v>0</v>
      </c>
      <c r="CG20" s="174">
        <f t="shared" si="0"/>
        <v>0</v>
      </c>
      <c r="CH20" s="174">
        <f t="shared" si="0"/>
        <v>0</v>
      </c>
      <c r="CI20" s="174">
        <f t="shared" si="0"/>
        <v>0</v>
      </c>
      <c r="CJ20" s="114"/>
      <c r="CK20" s="114">
        <v>14</v>
      </c>
      <c r="CL20" s="114"/>
    </row>
    <row r="21" spans="1:90" ht="16">
      <c r="A21" s="114" t="s">
        <v>100</v>
      </c>
      <c r="B21" s="223"/>
      <c r="C21" s="321" t="s">
        <v>84</v>
      </c>
      <c r="D21" s="175">
        <f>Settings!$C$30</f>
        <v>0.1</v>
      </c>
      <c r="E21" s="175">
        <f t="shared" ref="E21:CI21" si="1">D21</f>
        <v>0.1</v>
      </c>
      <c r="F21" s="175">
        <f t="shared" si="1"/>
        <v>0.1</v>
      </c>
      <c r="G21" s="175">
        <f t="shared" si="1"/>
        <v>0.1</v>
      </c>
      <c r="H21" s="175">
        <f t="shared" si="1"/>
        <v>0.1</v>
      </c>
      <c r="I21" s="175">
        <f t="shared" si="1"/>
        <v>0.1</v>
      </c>
      <c r="J21" s="175">
        <f t="shared" si="1"/>
        <v>0.1</v>
      </c>
      <c r="K21" s="175">
        <f t="shared" si="1"/>
        <v>0.1</v>
      </c>
      <c r="L21" s="175">
        <f t="shared" si="1"/>
        <v>0.1</v>
      </c>
      <c r="M21" s="175">
        <f t="shared" si="1"/>
        <v>0.1</v>
      </c>
      <c r="N21" s="175">
        <f t="shared" si="1"/>
        <v>0.1</v>
      </c>
      <c r="O21" s="175">
        <f t="shared" si="1"/>
        <v>0.1</v>
      </c>
      <c r="P21" s="175">
        <f t="shared" si="1"/>
        <v>0.1</v>
      </c>
      <c r="Q21" s="175">
        <f t="shared" si="1"/>
        <v>0.1</v>
      </c>
      <c r="R21" s="175">
        <f t="shared" si="1"/>
        <v>0.1</v>
      </c>
      <c r="S21" s="175">
        <f t="shared" si="1"/>
        <v>0.1</v>
      </c>
      <c r="T21" s="175">
        <f t="shared" si="1"/>
        <v>0.1</v>
      </c>
      <c r="U21" s="175">
        <f t="shared" si="1"/>
        <v>0.1</v>
      </c>
      <c r="V21" s="175">
        <f t="shared" si="1"/>
        <v>0.1</v>
      </c>
      <c r="W21" s="175">
        <f t="shared" si="1"/>
        <v>0.1</v>
      </c>
      <c r="X21" s="175">
        <f t="shared" si="1"/>
        <v>0.1</v>
      </c>
      <c r="Y21" s="175">
        <f t="shared" si="1"/>
        <v>0.1</v>
      </c>
      <c r="Z21" s="175">
        <f t="shared" si="1"/>
        <v>0.1</v>
      </c>
      <c r="AA21" s="175">
        <f t="shared" si="1"/>
        <v>0.1</v>
      </c>
      <c r="AB21" s="175">
        <f t="shared" si="1"/>
        <v>0.1</v>
      </c>
      <c r="AC21" s="175">
        <f t="shared" si="1"/>
        <v>0.1</v>
      </c>
      <c r="AD21" s="175">
        <f t="shared" si="1"/>
        <v>0.1</v>
      </c>
      <c r="AE21" s="175">
        <f t="shared" si="1"/>
        <v>0.1</v>
      </c>
      <c r="AF21" s="175">
        <f t="shared" si="1"/>
        <v>0.1</v>
      </c>
      <c r="AG21" s="175">
        <f t="shared" si="1"/>
        <v>0.1</v>
      </c>
      <c r="AH21" s="175">
        <f t="shared" si="1"/>
        <v>0.1</v>
      </c>
      <c r="AI21" s="175">
        <f t="shared" si="1"/>
        <v>0.1</v>
      </c>
      <c r="AJ21" s="175">
        <f t="shared" si="1"/>
        <v>0.1</v>
      </c>
      <c r="AK21" s="175">
        <f t="shared" si="1"/>
        <v>0.1</v>
      </c>
      <c r="AL21" s="175">
        <f t="shared" si="1"/>
        <v>0.1</v>
      </c>
      <c r="AM21" s="175">
        <f t="shared" si="1"/>
        <v>0.1</v>
      </c>
      <c r="AN21" s="175">
        <f t="shared" si="1"/>
        <v>0.1</v>
      </c>
      <c r="AO21" s="175">
        <f t="shared" si="1"/>
        <v>0.1</v>
      </c>
      <c r="AP21" s="175">
        <f t="shared" si="1"/>
        <v>0.1</v>
      </c>
      <c r="AQ21" s="175">
        <f t="shared" si="1"/>
        <v>0.1</v>
      </c>
      <c r="AR21" s="175">
        <f t="shared" si="1"/>
        <v>0.1</v>
      </c>
      <c r="AS21" s="175">
        <f t="shared" si="1"/>
        <v>0.1</v>
      </c>
      <c r="AT21" s="175">
        <f t="shared" si="1"/>
        <v>0.1</v>
      </c>
      <c r="AU21" s="175">
        <f t="shared" si="1"/>
        <v>0.1</v>
      </c>
      <c r="AV21" s="175">
        <f t="shared" si="1"/>
        <v>0.1</v>
      </c>
      <c r="AW21" s="175">
        <f t="shared" si="1"/>
        <v>0.1</v>
      </c>
      <c r="AX21" s="175">
        <f t="shared" si="1"/>
        <v>0.1</v>
      </c>
      <c r="AY21" s="175">
        <f t="shared" si="1"/>
        <v>0.1</v>
      </c>
      <c r="AZ21" s="175">
        <f t="shared" si="1"/>
        <v>0.1</v>
      </c>
      <c r="BA21" s="175">
        <f t="shared" si="1"/>
        <v>0.1</v>
      </c>
      <c r="BB21" s="175">
        <f t="shared" si="1"/>
        <v>0.1</v>
      </c>
      <c r="BC21" s="175">
        <f t="shared" si="1"/>
        <v>0.1</v>
      </c>
      <c r="BD21" s="175">
        <f t="shared" si="1"/>
        <v>0.1</v>
      </c>
      <c r="BE21" s="175">
        <f t="shared" si="1"/>
        <v>0.1</v>
      </c>
      <c r="BF21" s="175">
        <f t="shared" si="1"/>
        <v>0.1</v>
      </c>
      <c r="BG21" s="175">
        <f t="shared" si="1"/>
        <v>0.1</v>
      </c>
      <c r="BH21" s="175">
        <f t="shared" si="1"/>
        <v>0.1</v>
      </c>
      <c r="BI21" s="175">
        <f t="shared" si="1"/>
        <v>0.1</v>
      </c>
      <c r="BJ21" s="175">
        <f t="shared" si="1"/>
        <v>0.1</v>
      </c>
      <c r="BK21" s="175">
        <f t="shared" si="1"/>
        <v>0.1</v>
      </c>
      <c r="BL21" s="175">
        <f t="shared" si="1"/>
        <v>0.1</v>
      </c>
      <c r="BM21" s="175">
        <f t="shared" si="1"/>
        <v>0.1</v>
      </c>
      <c r="BN21" s="175">
        <f t="shared" si="1"/>
        <v>0.1</v>
      </c>
      <c r="BO21" s="175">
        <f t="shared" si="1"/>
        <v>0.1</v>
      </c>
      <c r="BP21" s="175">
        <f t="shared" si="1"/>
        <v>0.1</v>
      </c>
      <c r="BQ21" s="175">
        <f t="shared" si="1"/>
        <v>0.1</v>
      </c>
      <c r="BR21" s="175">
        <f t="shared" si="1"/>
        <v>0.1</v>
      </c>
      <c r="BS21" s="175">
        <f t="shared" si="1"/>
        <v>0.1</v>
      </c>
      <c r="BT21" s="175">
        <f t="shared" si="1"/>
        <v>0.1</v>
      </c>
      <c r="BU21" s="175">
        <f t="shared" si="1"/>
        <v>0.1</v>
      </c>
      <c r="BV21" s="175">
        <f t="shared" si="1"/>
        <v>0.1</v>
      </c>
      <c r="BW21" s="175">
        <f t="shared" si="1"/>
        <v>0.1</v>
      </c>
      <c r="BX21" s="175">
        <f t="shared" si="1"/>
        <v>0.1</v>
      </c>
      <c r="BY21" s="175">
        <f t="shared" si="1"/>
        <v>0.1</v>
      </c>
      <c r="BZ21" s="175">
        <f t="shared" si="1"/>
        <v>0.1</v>
      </c>
      <c r="CA21" s="175">
        <f t="shared" si="1"/>
        <v>0.1</v>
      </c>
      <c r="CB21" s="175">
        <f t="shared" si="1"/>
        <v>0.1</v>
      </c>
      <c r="CC21" s="175">
        <f t="shared" si="1"/>
        <v>0.1</v>
      </c>
      <c r="CD21" s="175">
        <f t="shared" si="1"/>
        <v>0.1</v>
      </c>
      <c r="CE21" s="175">
        <f t="shared" si="1"/>
        <v>0.1</v>
      </c>
      <c r="CF21" s="175">
        <f t="shared" si="1"/>
        <v>0.1</v>
      </c>
      <c r="CG21" s="175">
        <f t="shared" si="1"/>
        <v>0.1</v>
      </c>
      <c r="CH21" s="175">
        <f t="shared" si="1"/>
        <v>0.1</v>
      </c>
      <c r="CI21" s="175">
        <f t="shared" si="1"/>
        <v>0.1</v>
      </c>
      <c r="CJ21" s="114"/>
      <c r="CK21" s="114">
        <v>15</v>
      </c>
      <c r="CL21" s="114"/>
    </row>
    <row r="22" spans="1:90" ht="16">
      <c r="A22" s="114"/>
      <c r="B22" s="223"/>
      <c r="C22" s="321"/>
      <c r="D22" s="331"/>
      <c r="E22" s="331"/>
      <c r="F22" s="331"/>
      <c r="G22" s="331"/>
      <c r="H22" s="331"/>
      <c r="I22" s="331"/>
      <c r="J22" s="174"/>
      <c r="K22" s="174"/>
      <c r="L22" s="174"/>
      <c r="M22" s="174"/>
      <c r="N22" s="174"/>
      <c r="O22" s="174"/>
      <c r="P22" s="174"/>
      <c r="Q22" s="174"/>
      <c r="R22" s="174"/>
      <c r="S22" s="174"/>
      <c r="T22" s="174"/>
      <c r="U22" s="174"/>
      <c r="V22" s="174"/>
      <c r="W22" s="174"/>
      <c r="X22" s="174"/>
      <c r="Y22" s="174"/>
      <c r="Z22" s="174"/>
      <c r="AA22" s="174"/>
      <c r="AB22" s="174"/>
      <c r="AC22" s="174"/>
      <c r="AD22" s="174"/>
      <c r="AE22" s="174"/>
      <c r="AF22" s="174"/>
      <c r="AG22" s="174"/>
      <c r="AH22" s="174"/>
      <c r="AI22" s="174"/>
      <c r="AJ22" s="174"/>
      <c r="AK22" s="174"/>
      <c r="AL22" s="174"/>
      <c r="AM22" s="174"/>
      <c r="AN22" s="174"/>
      <c r="AO22" s="174"/>
      <c r="AP22" s="174"/>
      <c r="AQ22" s="174"/>
      <c r="AR22" s="174"/>
      <c r="AS22" s="174"/>
      <c r="AT22" s="174"/>
      <c r="AU22" s="174"/>
      <c r="AV22" s="174"/>
      <c r="AW22" s="174"/>
      <c r="AX22" s="174"/>
      <c r="AY22" s="174"/>
      <c r="AZ22" s="174"/>
      <c r="BA22" s="174"/>
      <c r="BB22" s="174"/>
      <c r="BC22" s="174"/>
      <c r="BD22" s="174"/>
      <c r="BE22" s="174"/>
      <c r="BF22" s="174"/>
      <c r="BG22" s="174"/>
      <c r="BH22" s="174"/>
      <c r="BI22" s="174"/>
      <c r="BJ22" s="174"/>
      <c r="BK22" s="174"/>
      <c r="BL22" s="174"/>
      <c r="BM22" s="174"/>
      <c r="BN22" s="174"/>
      <c r="BO22" s="174"/>
      <c r="BP22" s="174"/>
      <c r="BQ22" s="174"/>
      <c r="BR22" s="174"/>
      <c r="BS22" s="174"/>
      <c r="BT22" s="174"/>
      <c r="BU22" s="174"/>
      <c r="BV22" s="174"/>
      <c r="BW22" s="174"/>
      <c r="BX22" s="174"/>
      <c r="BY22" s="174"/>
      <c r="BZ22" s="174"/>
      <c r="CA22" s="174"/>
      <c r="CB22" s="174"/>
      <c r="CC22" s="174"/>
      <c r="CD22" s="174"/>
      <c r="CE22" s="174"/>
      <c r="CF22" s="174"/>
      <c r="CG22" s="174"/>
      <c r="CH22" s="174"/>
      <c r="CI22" s="174"/>
      <c r="CJ22" s="114"/>
      <c r="CK22" s="114">
        <v>16</v>
      </c>
      <c r="CL22" s="114"/>
    </row>
    <row r="23" spans="1:90" ht="16">
      <c r="A23" s="1244" t="s">
        <v>101</v>
      </c>
      <c r="B23" s="223"/>
      <c r="C23" s="321"/>
      <c r="D23" s="174"/>
      <c r="E23" s="174"/>
      <c r="F23" s="174"/>
      <c r="G23" s="174"/>
      <c r="H23" s="174"/>
      <c r="I23" s="174"/>
      <c r="J23" s="114"/>
      <c r="K23" s="114"/>
      <c r="L23" s="114"/>
      <c r="M23" s="114"/>
      <c r="N23" s="114"/>
      <c r="O23" s="114"/>
      <c r="P23" s="114"/>
      <c r="Q23" s="114"/>
      <c r="R23" s="114"/>
      <c r="S23" s="114"/>
      <c r="T23" s="114"/>
      <c r="U23" s="114"/>
      <c r="V23" s="114"/>
      <c r="W23" s="114"/>
      <c r="X23" s="114"/>
      <c r="Y23" s="114"/>
      <c r="Z23" s="114"/>
      <c r="AA23" s="114"/>
      <c r="AB23" s="114"/>
      <c r="AC23" s="114"/>
      <c r="AD23" s="114"/>
      <c r="AE23" s="114"/>
      <c r="AF23" s="114"/>
      <c r="AG23" s="114"/>
      <c r="AH23" s="114"/>
      <c r="AI23" s="114"/>
      <c r="AJ23" s="114"/>
      <c r="AK23" s="114"/>
      <c r="AL23" s="114"/>
      <c r="AM23" s="114"/>
      <c r="AN23" s="114"/>
      <c r="AO23" s="114"/>
      <c r="AP23" s="114"/>
      <c r="AQ23" s="114"/>
      <c r="AR23" s="114"/>
      <c r="AS23" s="114"/>
      <c r="AT23" s="114"/>
      <c r="AU23" s="114"/>
      <c r="AV23" s="114"/>
      <c r="AW23" s="114"/>
      <c r="AX23" s="114"/>
      <c r="AY23" s="114"/>
      <c r="AZ23" s="114"/>
      <c r="BA23" s="114"/>
      <c r="BB23" s="114"/>
      <c r="BC23" s="114"/>
      <c r="BD23" s="114"/>
      <c r="BE23" s="114"/>
      <c r="BF23" s="114"/>
      <c r="BG23" s="114"/>
      <c r="BH23" s="114"/>
      <c r="BI23" s="114"/>
      <c r="BJ23" s="114"/>
      <c r="BK23" s="114"/>
      <c r="BL23" s="114"/>
      <c r="BM23" s="114"/>
      <c r="BN23" s="114"/>
      <c r="BO23" s="114"/>
      <c r="BP23" s="114"/>
      <c r="BQ23" s="114"/>
      <c r="BR23" s="114"/>
      <c r="BS23" s="114"/>
      <c r="BT23" s="114"/>
      <c r="BU23" s="114"/>
      <c r="BV23" s="114"/>
      <c r="BW23" s="114"/>
      <c r="BX23" s="114"/>
      <c r="BY23" s="114"/>
      <c r="BZ23" s="114"/>
      <c r="CA23" s="114"/>
      <c r="CB23" s="114"/>
      <c r="CC23" s="114"/>
      <c r="CD23" s="114"/>
      <c r="CE23" s="114"/>
      <c r="CF23" s="114"/>
      <c r="CG23" s="114"/>
      <c r="CH23" s="114"/>
      <c r="CI23" s="114"/>
      <c r="CJ23" s="114"/>
      <c r="CK23" s="114">
        <v>17</v>
      </c>
      <c r="CL23" s="114"/>
    </row>
    <row r="24" spans="1:90" ht="16">
      <c r="A24" s="114" t="s">
        <v>576</v>
      </c>
      <c r="B24" s="223"/>
      <c r="C24" s="321"/>
      <c r="D24" s="174"/>
      <c r="E24" s="174"/>
      <c r="F24" s="174"/>
      <c r="G24" s="174"/>
      <c r="H24" s="174"/>
      <c r="I24" s="174"/>
      <c r="J24" s="114"/>
      <c r="K24" s="114"/>
      <c r="L24" s="114"/>
      <c r="M24" s="114"/>
      <c r="N24" s="114"/>
      <c r="O24" s="114"/>
      <c r="P24" s="114"/>
      <c r="Q24" s="114"/>
      <c r="R24" s="114"/>
      <c r="S24" s="114"/>
      <c r="T24" s="114"/>
      <c r="U24" s="114"/>
      <c r="V24" s="114"/>
      <c r="W24" s="114"/>
      <c r="X24" s="114"/>
      <c r="Y24" s="114"/>
      <c r="Z24" s="114"/>
      <c r="AA24" s="114"/>
      <c r="AB24" s="114"/>
      <c r="AC24" s="114"/>
      <c r="AD24" s="114"/>
      <c r="AE24" s="114"/>
      <c r="AF24" s="114"/>
      <c r="AG24" s="114"/>
      <c r="AH24" s="114"/>
      <c r="AI24" s="114"/>
      <c r="AJ24" s="114"/>
      <c r="AK24" s="114"/>
      <c r="AL24" s="114"/>
      <c r="AM24" s="114"/>
      <c r="AN24" s="114"/>
      <c r="AO24" s="114"/>
      <c r="AP24" s="114"/>
      <c r="AQ24" s="114"/>
      <c r="AR24" s="114"/>
      <c r="AS24" s="114"/>
      <c r="AT24" s="114"/>
      <c r="AU24" s="114"/>
      <c r="AV24" s="114"/>
      <c r="AW24" s="114"/>
      <c r="AX24" s="114"/>
      <c r="AY24" s="114"/>
      <c r="AZ24" s="114"/>
      <c r="BA24" s="114"/>
      <c r="BB24" s="114"/>
      <c r="BC24" s="114"/>
      <c r="BD24" s="114"/>
      <c r="BE24" s="114"/>
      <c r="BF24" s="114"/>
      <c r="BG24" s="114"/>
      <c r="BH24" s="114"/>
      <c r="BI24" s="114"/>
      <c r="BJ24" s="114"/>
      <c r="BK24" s="114"/>
      <c r="BL24" s="114"/>
      <c r="BM24" s="114"/>
      <c r="BN24" s="114"/>
      <c r="BO24" s="114"/>
      <c r="BP24" s="114"/>
      <c r="BQ24" s="114"/>
      <c r="BR24" s="114"/>
      <c r="BS24" s="114"/>
      <c r="BT24" s="114"/>
      <c r="BU24" s="114"/>
      <c r="BV24" s="114"/>
      <c r="BW24" s="114"/>
      <c r="BX24" s="114"/>
      <c r="BY24" s="114"/>
      <c r="BZ24" s="114"/>
      <c r="CA24" s="114"/>
      <c r="CB24" s="114"/>
      <c r="CC24" s="114"/>
      <c r="CD24" s="114"/>
      <c r="CE24" s="114"/>
      <c r="CF24" s="114"/>
      <c r="CG24" s="114"/>
      <c r="CH24" s="114"/>
      <c r="CI24" s="114"/>
      <c r="CJ24" s="114"/>
      <c r="CK24" s="114">
        <v>18</v>
      </c>
      <c r="CL24" s="114"/>
    </row>
    <row r="25" spans="1:90" ht="16">
      <c r="A25" s="209" t="s">
        <v>99</v>
      </c>
      <c r="B25" s="223"/>
      <c r="C25" s="321" t="str">
        <f>Settings!$C$6</f>
        <v>USD</v>
      </c>
      <c r="D25" s="174">
        <f>D26*Revenue!D21</f>
        <v>0</v>
      </c>
      <c r="E25" s="174">
        <f>E26*Revenue!E21</f>
        <v>0</v>
      </c>
      <c r="F25" s="174">
        <f>F26*Revenue!F21</f>
        <v>0</v>
      </c>
      <c r="G25" s="174">
        <f>G26*Revenue!G21</f>
        <v>0</v>
      </c>
      <c r="H25" s="174">
        <f>H26*Revenue!H21</f>
        <v>0</v>
      </c>
      <c r="I25" s="174">
        <f>I26*Revenue!I21</f>
        <v>0</v>
      </c>
      <c r="J25" s="174">
        <f>J26*Revenue!J21</f>
        <v>0</v>
      </c>
      <c r="K25" s="174">
        <f>K26*Revenue!K21</f>
        <v>0</v>
      </c>
      <c r="L25" s="174">
        <f>L26*Revenue!L21</f>
        <v>0</v>
      </c>
      <c r="M25" s="174">
        <f>M26*Revenue!M21</f>
        <v>0</v>
      </c>
      <c r="N25" s="174">
        <f>N26*Revenue!N21</f>
        <v>0</v>
      </c>
      <c r="O25" s="174">
        <f>O26*Revenue!O21</f>
        <v>0</v>
      </c>
      <c r="P25" s="174">
        <f>P26*Revenue!P21</f>
        <v>0</v>
      </c>
      <c r="Q25" s="174">
        <f>Q26*Revenue!Q21</f>
        <v>0</v>
      </c>
      <c r="R25" s="174">
        <f>R26*Revenue!R21</f>
        <v>0</v>
      </c>
      <c r="S25" s="174">
        <f>S26*Revenue!S21</f>
        <v>0</v>
      </c>
      <c r="T25" s="174">
        <f>T26*Revenue!T21</f>
        <v>0</v>
      </c>
      <c r="U25" s="174">
        <f>U26*Revenue!U21</f>
        <v>0</v>
      </c>
      <c r="V25" s="174">
        <f>V26*Revenue!V21</f>
        <v>0</v>
      </c>
      <c r="W25" s="174">
        <f>W26*Revenue!W21</f>
        <v>0</v>
      </c>
      <c r="X25" s="174">
        <f>X26*Revenue!X21</f>
        <v>0</v>
      </c>
      <c r="Y25" s="174">
        <f>Y26*Revenue!Y21</f>
        <v>0</v>
      </c>
      <c r="Z25" s="174">
        <f>Z26*Revenue!Z21</f>
        <v>0</v>
      </c>
      <c r="AA25" s="174">
        <f>AA26*Revenue!AA21</f>
        <v>0</v>
      </c>
      <c r="AB25" s="174">
        <f>AB26*Revenue!AB21</f>
        <v>0</v>
      </c>
      <c r="AC25" s="174">
        <f>AC26*Revenue!AC21</f>
        <v>0</v>
      </c>
      <c r="AD25" s="174">
        <f>AD26*Revenue!AD21</f>
        <v>0</v>
      </c>
      <c r="AE25" s="174">
        <f>AE26*Revenue!AE21</f>
        <v>0</v>
      </c>
      <c r="AF25" s="174">
        <f>AF26*Revenue!AF21</f>
        <v>0</v>
      </c>
      <c r="AG25" s="174">
        <f>AG26*Revenue!AG21</f>
        <v>0</v>
      </c>
      <c r="AH25" s="174">
        <f>AH26*Revenue!AH21</f>
        <v>0</v>
      </c>
      <c r="AI25" s="174">
        <f>AI26*Revenue!AI21</f>
        <v>0</v>
      </c>
      <c r="AJ25" s="174">
        <f>AJ26*Revenue!AJ21</f>
        <v>0</v>
      </c>
      <c r="AK25" s="174">
        <f>AK26*Revenue!AK21</f>
        <v>0</v>
      </c>
      <c r="AL25" s="174">
        <f>AL26*Revenue!AL21</f>
        <v>0</v>
      </c>
      <c r="AM25" s="174">
        <f>AM26*Revenue!AM21</f>
        <v>0</v>
      </c>
      <c r="AN25" s="174">
        <f>AN26*Revenue!AN21</f>
        <v>0</v>
      </c>
      <c r="AO25" s="174">
        <f>AO26*Revenue!AO21</f>
        <v>0</v>
      </c>
      <c r="AP25" s="174">
        <f>AP26*Revenue!AP21</f>
        <v>0</v>
      </c>
      <c r="AQ25" s="174">
        <f>AQ26*Revenue!AQ21</f>
        <v>0</v>
      </c>
      <c r="AR25" s="174">
        <f>AR26*Revenue!AR21</f>
        <v>0</v>
      </c>
      <c r="AS25" s="174">
        <f>AS26*Revenue!AS21</f>
        <v>0</v>
      </c>
      <c r="AT25" s="174">
        <f>AT26*Revenue!AT21</f>
        <v>0</v>
      </c>
      <c r="AU25" s="174">
        <f>AU26*Revenue!AU21</f>
        <v>0</v>
      </c>
      <c r="AV25" s="174">
        <f>AV26*Revenue!AV21</f>
        <v>0</v>
      </c>
      <c r="AW25" s="174">
        <f>AW26*Revenue!AW21</f>
        <v>0</v>
      </c>
      <c r="AX25" s="174">
        <f>AX26*Revenue!AX21</f>
        <v>0</v>
      </c>
      <c r="AY25" s="174">
        <f>AY26*Revenue!AY21</f>
        <v>0</v>
      </c>
      <c r="AZ25" s="174">
        <f>AZ26*Revenue!AZ21</f>
        <v>0</v>
      </c>
      <c r="BA25" s="174">
        <f>BA26*Revenue!BA21</f>
        <v>0</v>
      </c>
      <c r="BB25" s="174">
        <f>BB26*Revenue!BB21</f>
        <v>0</v>
      </c>
      <c r="BC25" s="174">
        <f>BC26*Revenue!BC21</f>
        <v>0</v>
      </c>
      <c r="BD25" s="174">
        <f>BD26*Revenue!BD21</f>
        <v>0</v>
      </c>
      <c r="BE25" s="174">
        <f>BE26*Revenue!BE21</f>
        <v>0</v>
      </c>
      <c r="BF25" s="174">
        <f>BF26*Revenue!BF21</f>
        <v>0</v>
      </c>
      <c r="BG25" s="174">
        <f>BG26*Revenue!BG21</f>
        <v>0</v>
      </c>
      <c r="BH25" s="174">
        <f>BH26*Revenue!BH21</f>
        <v>0</v>
      </c>
      <c r="BI25" s="174">
        <f>BI26*Revenue!BI21</f>
        <v>0</v>
      </c>
      <c r="BJ25" s="174">
        <f>BJ26*Revenue!BJ21</f>
        <v>0</v>
      </c>
      <c r="BK25" s="174">
        <f>BK26*Revenue!BK21</f>
        <v>0</v>
      </c>
      <c r="BL25" s="174" t="e">
        <f>BL26*Revenue!#REF!</f>
        <v>#REF!</v>
      </c>
      <c r="BM25" s="174" t="e">
        <f>BM26*Revenue!#REF!</f>
        <v>#REF!</v>
      </c>
      <c r="BN25" s="174" t="e">
        <f>BN26*Revenue!#REF!</f>
        <v>#REF!</v>
      </c>
      <c r="BO25" s="174" t="e">
        <f>BO26*Revenue!#REF!</f>
        <v>#REF!</v>
      </c>
      <c r="BP25" s="174" t="e">
        <f>BP26*Revenue!#REF!</f>
        <v>#REF!</v>
      </c>
      <c r="BQ25" s="174" t="e">
        <f>BQ26*Revenue!#REF!</f>
        <v>#REF!</v>
      </c>
      <c r="BR25" s="174" t="e">
        <f>BR26*Revenue!#REF!</f>
        <v>#REF!</v>
      </c>
      <c r="BS25" s="174" t="e">
        <f>BS26*Revenue!#REF!</f>
        <v>#REF!</v>
      </c>
      <c r="BT25" s="174" t="e">
        <f>BT26*Revenue!#REF!</f>
        <v>#REF!</v>
      </c>
      <c r="BU25" s="174" t="e">
        <f>BU26*Revenue!#REF!</f>
        <v>#REF!</v>
      </c>
      <c r="BV25" s="174" t="e">
        <f>BV26*Revenue!#REF!</f>
        <v>#REF!</v>
      </c>
      <c r="BW25" s="174" t="e">
        <f>BW26*Revenue!#REF!</f>
        <v>#REF!</v>
      </c>
      <c r="BX25" s="174" t="e">
        <f>BX26*Revenue!#REF!</f>
        <v>#REF!</v>
      </c>
      <c r="BY25" s="174" t="e">
        <f>BY26*Revenue!#REF!</f>
        <v>#REF!</v>
      </c>
      <c r="BZ25" s="174" t="e">
        <f>BZ26*Revenue!#REF!</f>
        <v>#REF!</v>
      </c>
      <c r="CA25" s="174" t="e">
        <f>CA26*Revenue!#REF!</f>
        <v>#REF!</v>
      </c>
      <c r="CB25" s="174" t="e">
        <f>CB26*Revenue!#REF!</f>
        <v>#REF!</v>
      </c>
      <c r="CC25" s="174" t="e">
        <f>CC26*Revenue!#REF!</f>
        <v>#REF!</v>
      </c>
      <c r="CD25" s="174" t="e">
        <f>CD26*Revenue!#REF!</f>
        <v>#REF!</v>
      </c>
      <c r="CE25" s="174" t="e">
        <f>CE26*Revenue!#REF!</f>
        <v>#REF!</v>
      </c>
      <c r="CF25" s="174" t="e">
        <f>CF26*Revenue!#REF!</f>
        <v>#REF!</v>
      </c>
      <c r="CG25" s="174" t="e">
        <f>CG26*Revenue!#REF!</f>
        <v>#REF!</v>
      </c>
      <c r="CH25" s="174" t="e">
        <f>CH26*Revenue!#REF!</f>
        <v>#REF!</v>
      </c>
      <c r="CI25" s="174" t="e">
        <f>CI26*Revenue!#REF!</f>
        <v>#REF!</v>
      </c>
      <c r="CJ25" s="114"/>
      <c r="CK25" s="114">
        <v>19</v>
      </c>
      <c r="CL25" s="114"/>
    </row>
    <row r="26" spans="1:90" ht="16">
      <c r="A26" s="209" t="s">
        <v>102</v>
      </c>
      <c r="B26" s="223"/>
      <c r="C26" s="321" t="s">
        <v>84</v>
      </c>
      <c r="D26" s="322">
        <f>Settings!C33</f>
        <v>0</v>
      </c>
      <c r="E26" s="322">
        <f t="shared" ref="E26:CI26" si="2">D26</f>
        <v>0</v>
      </c>
      <c r="F26" s="322">
        <f t="shared" si="2"/>
        <v>0</v>
      </c>
      <c r="G26" s="322">
        <f t="shared" si="2"/>
        <v>0</v>
      </c>
      <c r="H26" s="322">
        <f t="shared" si="2"/>
        <v>0</v>
      </c>
      <c r="I26" s="322">
        <f t="shared" si="2"/>
        <v>0</v>
      </c>
      <c r="J26" s="322">
        <f t="shared" si="2"/>
        <v>0</v>
      </c>
      <c r="K26" s="322">
        <f t="shared" si="2"/>
        <v>0</v>
      </c>
      <c r="L26" s="322">
        <f t="shared" si="2"/>
        <v>0</v>
      </c>
      <c r="M26" s="322">
        <f t="shared" si="2"/>
        <v>0</v>
      </c>
      <c r="N26" s="322">
        <f t="shared" si="2"/>
        <v>0</v>
      </c>
      <c r="O26" s="322">
        <f t="shared" si="2"/>
        <v>0</v>
      </c>
      <c r="P26" s="322">
        <f t="shared" si="2"/>
        <v>0</v>
      </c>
      <c r="Q26" s="322">
        <f t="shared" si="2"/>
        <v>0</v>
      </c>
      <c r="R26" s="322">
        <f t="shared" si="2"/>
        <v>0</v>
      </c>
      <c r="S26" s="322">
        <f t="shared" si="2"/>
        <v>0</v>
      </c>
      <c r="T26" s="322">
        <f t="shared" si="2"/>
        <v>0</v>
      </c>
      <c r="U26" s="322">
        <f t="shared" si="2"/>
        <v>0</v>
      </c>
      <c r="V26" s="322">
        <f t="shared" si="2"/>
        <v>0</v>
      </c>
      <c r="W26" s="322">
        <f t="shared" si="2"/>
        <v>0</v>
      </c>
      <c r="X26" s="322">
        <f t="shared" si="2"/>
        <v>0</v>
      </c>
      <c r="Y26" s="322">
        <f t="shared" si="2"/>
        <v>0</v>
      </c>
      <c r="Z26" s="322">
        <f t="shared" si="2"/>
        <v>0</v>
      </c>
      <c r="AA26" s="322">
        <f t="shared" si="2"/>
        <v>0</v>
      </c>
      <c r="AB26" s="322">
        <f t="shared" si="2"/>
        <v>0</v>
      </c>
      <c r="AC26" s="322">
        <f t="shared" si="2"/>
        <v>0</v>
      </c>
      <c r="AD26" s="322">
        <f t="shared" si="2"/>
        <v>0</v>
      </c>
      <c r="AE26" s="322">
        <f t="shared" si="2"/>
        <v>0</v>
      </c>
      <c r="AF26" s="322">
        <f t="shared" si="2"/>
        <v>0</v>
      </c>
      <c r="AG26" s="322">
        <f t="shared" si="2"/>
        <v>0</v>
      </c>
      <c r="AH26" s="322">
        <f t="shared" si="2"/>
        <v>0</v>
      </c>
      <c r="AI26" s="322">
        <f t="shared" si="2"/>
        <v>0</v>
      </c>
      <c r="AJ26" s="322">
        <f t="shared" si="2"/>
        <v>0</v>
      </c>
      <c r="AK26" s="322">
        <f t="shared" si="2"/>
        <v>0</v>
      </c>
      <c r="AL26" s="322">
        <f t="shared" si="2"/>
        <v>0</v>
      </c>
      <c r="AM26" s="322">
        <f t="shared" si="2"/>
        <v>0</v>
      </c>
      <c r="AN26" s="322">
        <f t="shared" si="2"/>
        <v>0</v>
      </c>
      <c r="AO26" s="322">
        <f t="shared" si="2"/>
        <v>0</v>
      </c>
      <c r="AP26" s="322">
        <f t="shared" si="2"/>
        <v>0</v>
      </c>
      <c r="AQ26" s="322">
        <f t="shared" si="2"/>
        <v>0</v>
      </c>
      <c r="AR26" s="322">
        <f t="shared" si="2"/>
        <v>0</v>
      </c>
      <c r="AS26" s="322">
        <f t="shared" si="2"/>
        <v>0</v>
      </c>
      <c r="AT26" s="322">
        <f t="shared" si="2"/>
        <v>0</v>
      </c>
      <c r="AU26" s="322">
        <f t="shared" si="2"/>
        <v>0</v>
      </c>
      <c r="AV26" s="322">
        <f t="shared" si="2"/>
        <v>0</v>
      </c>
      <c r="AW26" s="322">
        <f t="shared" si="2"/>
        <v>0</v>
      </c>
      <c r="AX26" s="322">
        <f t="shared" si="2"/>
        <v>0</v>
      </c>
      <c r="AY26" s="322">
        <f t="shared" si="2"/>
        <v>0</v>
      </c>
      <c r="AZ26" s="322">
        <f t="shared" si="2"/>
        <v>0</v>
      </c>
      <c r="BA26" s="322">
        <f t="shared" si="2"/>
        <v>0</v>
      </c>
      <c r="BB26" s="322">
        <f t="shared" si="2"/>
        <v>0</v>
      </c>
      <c r="BC26" s="322">
        <f t="shared" si="2"/>
        <v>0</v>
      </c>
      <c r="BD26" s="322">
        <f t="shared" si="2"/>
        <v>0</v>
      </c>
      <c r="BE26" s="322">
        <f t="shared" si="2"/>
        <v>0</v>
      </c>
      <c r="BF26" s="322">
        <f t="shared" si="2"/>
        <v>0</v>
      </c>
      <c r="BG26" s="322">
        <f t="shared" si="2"/>
        <v>0</v>
      </c>
      <c r="BH26" s="322">
        <f t="shared" si="2"/>
        <v>0</v>
      </c>
      <c r="BI26" s="322">
        <f t="shared" si="2"/>
        <v>0</v>
      </c>
      <c r="BJ26" s="322">
        <f t="shared" si="2"/>
        <v>0</v>
      </c>
      <c r="BK26" s="322">
        <f t="shared" si="2"/>
        <v>0</v>
      </c>
      <c r="BL26" s="322">
        <f t="shared" si="2"/>
        <v>0</v>
      </c>
      <c r="BM26" s="322">
        <f t="shared" si="2"/>
        <v>0</v>
      </c>
      <c r="BN26" s="322">
        <f t="shared" si="2"/>
        <v>0</v>
      </c>
      <c r="BO26" s="322">
        <f t="shared" si="2"/>
        <v>0</v>
      </c>
      <c r="BP26" s="322">
        <f t="shared" si="2"/>
        <v>0</v>
      </c>
      <c r="BQ26" s="322">
        <f t="shared" si="2"/>
        <v>0</v>
      </c>
      <c r="BR26" s="322">
        <f t="shared" si="2"/>
        <v>0</v>
      </c>
      <c r="BS26" s="322">
        <f t="shared" si="2"/>
        <v>0</v>
      </c>
      <c r="BT26" s="322">
        <f t="shared" si="2"/>
        <v>0</v>
      </c>
      <c r="BU26" s="322">
        <f t="shared" si="2"/>
        <v>0</v>
      </c>
      <c r="BV26" s="322">
        <f t="shared" si="2"/>
        <v>0</v>
      </c>
      <c r="BW26" s="322">
        <f t="shared" si="2"/>
        <v>0</v>
      </c>
      <c r="BX26" s="322">
        <f t="shared" si="2"/>
        <v>0</v>
      </c>
      <c r="BY26" s="322">
        <f t="shared" si="2"/>
        <v>0</v>
      </c>
      <c r="BZ26" s="322">
        <f t="shared" si="2"/>
        <v>0</v>
      </c>
      <c r="CA26" s="322">
        <f t="shared" si="2"/>
        <v>0</v>
      </c>
      <c r="CB26" s="322">
        <f t="shared" si="2"/>
        <v>0</v>
      </c>
      <c r="CC26" s="322">
        <f t="shared" si="2"/>
        <v>0</v>
      </c>
      <c r="CD26" s="322">
        <f t="shared" si="2"/>
        <v>0</v>
      </c>
      <c r="CE26" s="322">
        <f t="shared" si="2"/>
        <v>0</v>
      </c>
      <c r="CF26" s="322">
        <f t="shared" si="2"/>
        <v>0</v>
      </c>
      <c r="CG26" s="322">
        <f t="shared" si="2"/>
        <v>0</v>
      </c>
      <c r="CH26" s="322">
        <f t="shared" si="2"/>
        <v>0</v>
      </c>
      <c r="CI26" s="322">
        <f t="shared" si="2"/>
        <v>0</v>
      </c>
      <c r="CJ26" s="114"/>
      <c r="CK26" s="114">
        <v>20</v>
      </c>
      <c r="CL26" s="114"/>
    </row>
    <row r="27" spans="1:90" ht="16">
      <c r="A27" s="114" t="s">
        <v>103</v>
      </c>
      <c r="B27" s="223"/>
      <c r="C27" s="321"/>
      <c r="D27" s="331"/>
      <c r="E27" s="322"/>
      <c r="F27" s="322"/>
      <c r="G27" s="322"/>
      <c r="H27" s="322"/>
      <c r="I27" s="322"/>
      <c r="J27" s="322"/>
      <c r="K27" s="322"/>
      <c r="L27" s="322"/>
      <c r="M27" s="322"/>
      <c r="N27" s="322"/>
      <c r="O27" s="322"/>
      <c r="P27" s="322"/>
      <c r="Q27" s="322"/>
      <c r="R27" s="322"/>
      <c r="S27" s="322"/>
      <c r="T27" s="322"/>
      <c r="U27" s="322"/>
      <c r="V27" s="322"/>
      <c r="W27" s="322"/>
      <c r="X27" s="322"/>
      <c r="Y27" s="322"/>
      <c r="Z27" s="322"/>
      <c r="AA27" s="322"/>
      <c r="AB27" s="322"/>
      <c r="AC27" s="322"/>
      <c r="AD27" s="322"/>
      <c r="AE27" s="322"/>
      <c r="AF27" s="322"/>
      <c r="AG27" s="322"/>
      <c r="AH27" s="322"/>
      <c r="AI27" s="322"/>
      <c r="AJ27" s="322"/>
      <c r="AK27" s="322"/>
      <c r="AL27" s="322"/>
      <c r="AM27" s="322"/>
      <c r="AN27" s="322"/>
      <c r="AO27" s="322"/>
      <c r="AP27" s="322"/>
      <c r="AQ27" s="322"/>
      <c r="AR27" s="322"/>
      <c r="AS27" s="322"/>
      <c r="AT27" s="322"/>
      <c r="AU27" s="322"/>
      <c r="AV27" s="322"/>
      <c r="AW27" s="322"/>
      <c r="AX27" s="322"/>
      <c r="AY27" s="322"/>
      <c r="AZ27" s="322"/>
      <c r="BA27" s="322"/>
      <c r="BB27" s="322"/>
      <c r="BC27" s="322"/>
      <c r="BD27" s="322"/>
      <c r="BE27" s="322"/>
      <c r="BF27" s="322"/>
      <c r="BG27" s="322"/>
      <c r="BH27" s="322"/>
      <c r="BI27" s="322"/>
      <c r="BJ27" s="322"/>
      <c r="BK27" s="322"/>
      <c r="BL27" s="322"/>
      <c r="BM27" s="322"/>
      <c r="BN27" s="322"/>
      <c r="BO27" s="322"/>
      <c r="BP27" s="322"/>
      <c r="BQ27" s="322"/>
      <c r="BR27" s="322"/>
      <c r="BS27" s="322"/>
      <c r="BT27" s="322"/>
      <c r="BU27" s="322"/>
      <c r="BV27" s="322"/>
      <c r="BW27" s="322"/>
      <c r="BX27" s="322"/>
      <c r="BY27" s="322"/>
      <c r="BZ27" s="322"/>
      <c r="CA27" s="322"/>
      <c r="CB27" s="322"/>
      <c r="CC27" s="322"/>
      <c r="CD27" s="322"/>
      <c r="CE27" s="322"/>
      <c r="CF27" s="322"/>
      <c r="CG27" s="322"/>
      <c r="CH27" s="322"/>
      <c r="CI27" s="322"/>
      <c r="CJ27" s="114"/>
      <c r="CK27" s="114">
        <v>21</v>
      </c>
      <c r="CL27" s="114"/>
    </row>
    <row r="28" spans="1:90" ht="16">
      <c r="A28" s="209" t="s">
        <v>99</v>
      </c>
      <c r="B28" s="223"/>
      <c r="C28" s="321" t="str">
        <f>Settings!$C$6</f>
        <v>USD</v>
      </c>
      <c r="D28" s="174" t="e">
        <f t="shared" ref="D28:CI28" si="3">HLOOKUP(D6+D30+1,$E$6:$BW$30,16,TRUE)</f>
        <v>#N/A</v>
      </c>
      <c r="E28" s="174">
        <f t="shared" si="3"/>
        <v>0.1</v>
      </c>
      <c r="F28" s="174">
        <f t="shared" si="3"/>
        <v>0.1</v>
      </c>
      <c r="G28" s="174">
        <f t="shared" si="3"/>
        <v>0.1</v>
      </c>
      <c r="H28" s="174">
        <f t="shared" si="3"/>
        <v>0.1</v>
      </c>
      <c r="I28" s="174">
        <f t="shared" si="3"/>
        <v>0.1</v>
      </c>
      <c r="J28" s="174">
        <f t="shared" si="3"/>
        <v>0.1</v>
      </c>
      <c r="K28" s="174">
        <f t="shared" si="3"/>
        <v>0.1</v>
      </c>
      <c r="L28" s="174">
        <f t="shared" si="3"/>
        <v>0.1</v>
      </c>
      <c r="M28" s="174">
        <f t="shared" si="3"/>
        <v>0.1</v>
      </c>
      <c r="N28" s="174">
        <f t="shared" si="3"/>
        <v>0.1</v>
      </c>
      <c r="O28" s="174">
        <f t="shared" si="3"/>
        <v>0.1</v>
      </c>
      <c r="P28" s="174">
        <f t="shared" si="3"/>
        <v>0.1</v>
      </c>
      <c r="Q28" s="174">
        <f t="shared" si="3"/>
        <v>0.1</v>
      </c>
      <c r="R28" s="174">
        <f t="shared" si="3"/>
        <v>0.1</v>
      </c>
      <c r="S28" s="174">
        <f t="shared" si="3"/>
        <v>0.1</v>
      </c>
      <c r="T28" s="174">
        <f t="shared" si="3"/>
        <v>0.1</v>
      </c>
      <c r="U28" s="174">
        <f t="shared" si="3"/>
        <v>0.1</v>
      </c>
      <c r="V28" s="174">
        <f t="shared" si="3"/>
        <v>0.1</v>
      </c>
      <c r="W28" s="174">
        <f t="shared" si="3"/>
        <v>0.1</v>
      </c>
      <c r="X28" s="174">
        <f t="shared" si="3"/>
        <v>0.1</v>
      </c>
      <c r="Y28" s="174">
        <f t="shared" si="3"/>
        <v>0.1</v>
      </c>
      <c r="Z28" s="174">
        <f t="shared" si="3"/>
        <v>0.1</v>
      </c>
      <c r="AA28" s="174">
        <f t="shared" si="3"/>
        <v>0.1</v>
      </c>
      <c r="AB28" s="174">
        <f t="shared" si="3"/>
        <v>0.1</v>
      </c>
      <c r="AC28" s="174">
        <f t="shared" si="3"/>
        <v>0.1</v>
      </c>
      <c r="AD28" s="174">
        <f t="shared" si="3"/>
        <v>0.1</v>
      </c>
      <c r="AE28" s="174">
        <f t="shared" si="3"/>
        <v>0.1</v>
      </c>
      <c r="AF28" s="174">
        <f t="shared" si="3"/>
        <v>0.1</v>
      </c>
      <c r="AG28" s="174">
        <f t="shared" si="3"/>
        <v>0.1</v>
      </c>
      <c r="AH28" s="174">
        <f t="shared" si="3"/>
        <v>0.1</v>
      </c>
      <c r="AI28" s="174">
        <f t="shared" si="3"/>
        <v>0.1</v>
      </c>
      <c r="AJ28" s="174">
        <f t="shared" si="3"/>
        <v>0.1</v>
      </c>
      <c r="AK28" s="174">
        <f t="shared" si="3"/>
        <v>0.1</v>
      </c>
      <c r="AL28" s="174">
        <f t="shared" si="3"/>
        <v>0.1</v>
      </c>
      <c r="AM28" s="174">
        <f t="shared" si="3"/>
        <v>0.1</v>
      </c>
      <c r="AN28" s="174">
        <f t="shared" si="3"/>
        <v>0.1</v>
      </c>
      <c r="AO28" s="174">
        <f t="shared" si="3"/>
        <v>0.1</v>
      </c>
      <c r="AP28" s="174">
        <f t="shared" si="3"/>
        <v>0.1</v>
      </c>
      <c r="AQ28" s="174">
        <f t="shared" si="3"/>
        <v>0.1</v>
      </c>
      <c r="AR28" s="174">
        <f t="shared" si="3"/>
        <v>0.1</v>
      </c>
      <c r="AS28" s="174">
        <f t="shared" si="3"/>
        <v>0.1</v>
      </c>
      <c r="AT28" s="174">
        <f t="shared" si="3"/>
        <v>0.1</v>
      </c>
      <c r="AU28" s="174">
        <f t="shared" si="3"/>
        <v>0.1</v>
      </c>
      <c r="AV28" s="174">
        <f t="shared" si="3"/>
        <v>0.1</v>
      </c>
      <c r="AW28" s="174">
        <f t="shared" si="3"/>
        <v>0.1</v>
      </c>
      <c r="AX28" s="174">
        <f t="shared" si="3"/>
        <v>0.1</v>
      </c>
      <c r="AY28" s="174">
        <f t="shared" si="3"/>
        <v>0.1</v>
      </c>
      <c r="AZ28" s="174">
        <f t="shared" si="3"/>
        <v>0.1</v>
      </c>
      <c r="BA28" s="174">
        <f t="shared" si="3"/>
        <v>0.1</v>
      </c>
      <c r="BB28" s="174">
        <f t="shared" si="3"/>
        <v>0.1</v>
      </c>
      <c r="BC28" s="174">
        <f t="shared" si="3"/>
        <v>0.1</v>
      </c>
      <c r="BD28" s="174">
        <f t="shared" si="3"/>
        <v>0.1</v>
      </c>
      <c r="BE28" s="174">
        <f t="shared" si="3"/>
        <v>0.1</v>
      </c>
      <c r="BF28" s="174">
        <f t="shared" si="3"/>
        <v>0.1</v>
      </c>
      <c r="BG28" s="174">
        <f t="shared" si="3"/>
        <v>0.1</v>
      </c>
      <c r="BH28" s="174">
        <f t="shared" si="3"/>
        <v>0.1</v>
      </c>
      <c r="BI28" s="174">
        <f t="shared" si="3"/>
        <v>0.1</v>
      </c>
      <c r="BJ28" s="174">
        <f t="shared" si="3"/>
        <v>0.1</v>
      </c>
      <c r="BK28" s="174">
        <f t="shared" si="3"/>
        <v>0.1</v>
      </c>
      <c r="BL28" s="174" t="e">
        <f t="shared" si="3"/>
        <v>#REF!</v>
      </c>
      <c r="BM28" s="174" t="e">
        <f t="shared" si="3"/>
        <v>#REF!</v>
      </c>
      <c r="BN28" s="174" t="e">
        <f t="shared" si="3"/>
        <v>#REF!</v>
      </c>
      <c r="BO28" s="174" t="e">
        <f t="shared" si="3"/>
        <v>#REF!</v>
      </c>
      <c r="BP28" s="174" t="e">
        <f t="shared" si="3"/>
        <v>#REF!</v>
      </c>
      <c r="BQ28" s="174" t="e">
        <f t="shared" si="3"/>
        <v>#REF!</v>
      </c>
      <c r="BR28" s="174" t="e">
        <f t="shared" si="3"/>
        <v>#REF!</v>
      </c>
      <c r="BS28" s="174" t="e">
        <f t="shared" si="3"/>
        <v>#REF!</v>
      </c>
      <c r="BT28" s="174" t="e">
        <f t="shared" si="3"/>
        <v>#REF!</v>
      </c>
      <c r="BU28" s="174" t="e">
        <f t="shared" si="3"/>
        <v>#REF!</v>
      </c>
      <c r="BV28" s="174" t="e">
        <f t="shared" si="3"/>
        <v>#REF!</v>
      </c>
      <c r="BW28" s="174" t="e">
        <f t="shared" si="3"/>
        <v>#REF!</v>
      </c>
      <c r="BX28" s="174" t="e">
        <f t="shared" si="3"/>
        <v>#REF!</v>
      </c>
      <c r="BY28" s="174" t="e">
        <f t="shared" si="3"/>
        <v>#REF!</v>
      </c>
      <c r="BZ28" s="174" t="e">
        <f t="shared" si="3"/>
        <v>#REF!</v>
      </c>
      <c r="CA28" s="174" t="e">
        <f t="shared" si="3"/>
        <v>#REF!</v>
      </c>
      <c r="CB28" s="174" t="e">
        <f t="shared" si="3"/>
        <v>#REF!</v>
      </c>
      <c r="CC28" s="174" t="e">
        <f t="shared" si="3"/>
        <v>#REF!</v>
      </c>
      <c r="CD28" s="174" t="e">
        <f t="shared" si="3"/>
        <v>#REF!</v>
      </c>
      <c r="CE28" s="174" t="e">
        <f t="shared" si="3"/>
        <v>#REF!</v>
      </c>
      <c r="CF28" s="174" t="e">
        <f t="shared" si="3"/>
        <v>#REF!</v>
      </c>
      <c r="CG28" s="174" t="e">
        <f t="shared" si="3"/>
        <v>#REF!</v>
      </c>
      <c r="CH28" s="174" t="e">
        <f t="shared" si="3"/>
        <v>#REF!</v>
      </c>
      <c r="CI28" s="174" t="e">
        <f t="shared" si="3"/>
        <v>#REF!</v>
      </c>
      <c r="CJ28" s="114"/>
      <c r="CK28" s="114">
        <v>22</v>
      </c>
      <c r="CL28" s="114"/>
    </row>
    <row r="29" spans="1:90" ht="16">
      <c r="A29" s="209" t="s">
        <v>577</v>
      </c>
      <c r="B29" s="223"/>
      <c r="C29" s="321" t="str">
        <f>Settings!$C$6</f>
        <v>USD</v>
      </c>
      <c r="D29" s="174">
        <f>SUM(COGS!E20:E21)</f>
        <v>0</v>
      </c>
      <c r="E29" s="174">
        <f>SUM(COGS!F20:F21)</f>
        <v>0</v>
      </c>
      <c r="F29" s="174">
        <f>SUM(COGS!G20:G21)</f>
        <v>0</v>
      </c>
      <c r="G29" s="174">
        <f>SUM(COGS!H20:H21)</f>
        <v>0</v>
      </c>
      <c r="H29" s="174">
        <f>SUM(COGS!I20:I21)</f>
        <v>0</v>
      </c>
      <c r="I29" s="174">
        <f>SUM(COGS!J20:J21)</f>
        <v>0</v>
      </c>
      <c r="J29" s="174">
        <f>SUM(COGS!K20:K21)</f>
        <v>0</v>
      </c>
      <c r="K29" s="174">
        <f>SUM(COGS!L20:L21)</f>
        <v>0</v>
      </c>
      <c r="L29" s="174">
        <f>SUM(COGS!M20:M21)</f>
        <v>0</v>
      </c>
      <c r="M29" s="174">
        <f>SUM(COGS!N20:N21)</f>
        <v>0</v>
      </c>
      <c r="N29" s="174">
        <f>SUM(COGS!O20:O21)</f>
        <v>0</v>
      </c>
      <c r="O29" s="174">
        <f>SUM(COGS!P20:P21)</f>
        <v>0</v>
      </c>
      <c r="P29" s="174">
        <f>SUM(COGS!Q20:Q21)</f>
        <v>0</v>
      </c>
      <c r="Q29" s="174">
        <f>SUM(COGS!R20:R21)</f>
        <v>0</v>
      </c>
      <c r="R29" s="174">
        <f>SUM(COGS!S20:S21)</f>
        <v>0</v>
      </c>
      <c r="S29" s="174">
        <f>SUM(COGS!T20:T21)</f>
        <v>0</v>
      </c>
      <c r="T29" s="174">
        <f>SUM(COGS!U20:U21)</f>
        <v>0</v>
      </c>
      <c r="U29" s="174">
        <f>SUM(COGS!V20:V21)</f>
        <v>0</v>
      </c>
      <c r="V29" s="174">
        <f>SUM(COGS!W20:W21)</f>
        <v>0</v>
      </c>
      <c r="W29" s="174">
        <f>SUM(COGS!X20:X21)</f>
        <v>0</v>
      </c>
      <c r="X29" s="174">
        <f>SUM(COGS!Y20:Y21)</f>
        <v>0</v>
      </c>
      <c r="Y29" s="174">
        <f>SUM(COGS!Z20:Z21)</f>
        <v>332413.15068493143</v>
      </c>
      <c r="Z29" s="174">
        <f>SUM(COGS!AA20:AA21)</f>
        <v>23819.178082191782</v>
      </c>
      <c r="AA29" s="174">
        <f>SUM(COGS!AB20:AB21)</f>
        <v>24613.150684931512</v>
      </c>
      <c r="AB29" s="174">
        <f>SUM(COGS!AC20:AC21)</f>
        <v>416173.97260273964</v>
      </c>
      <c r="AC29" s="174">
        <f>SUM(COGS!AD20:AD21)</f>
        <v>51550.684931506854</v>
      </c>
      <c r="AD29" s="174">
        <f>SUM(COGS!AE20:AE21)</f>
        <v>57073.972602739726</v>
      </c>
      <c r="AE29" s="174">
        <f>SUM(COGS!AF20:AF21)</f>
        <v>445746.57534246572</v>
      </c>
      <c r="AF29" s="174">
        <f>SUM(COGS!AG20:AG21)</f>
        <v>89534.794520547934</v>
      </c>
      <c r="AG29" s="174">
        <f>SUM(COGS!AH20:AH21)</f>
        <v>86646.575342465745</v>
      </c>
      <c r="AH29" s="174">
        <f>SUM(COGS!AI20:AI21)</f>
        <v>537032.87671232875</v>
      </c>
      <c r="AI29" s="174">
        <f>SUM(COGS!AJ20:AJ21)</f>
        <v>126632.87671232875</v>
      </c>
      <c r="AJ29" s="174">
        <f>SUM(COGS!AK20:AK21)</f>
        <v>122547.94520547945</v>
      </c>
      <c r="AK29" s="174">
        <f>SUM(COGS!AL20:AL21)</f>
        <v>737285.26027397264</v>
      </c>
      <c r="AL29" s="174">
        <f>SUM(COGS!AM20:AM21)</f>
        <v>135527.67123287672</v>
      </c>
      <c r="AM29" s="174">
        <f>SUM(COGS!AN20:AN21)</f>
        <v>140045.26027397258</v>
      </c>
      <c r="AN29" s="174">
        <f>SUM(COGS!AO20:AO21)</f>
        <v>872967.04109589034</v>
      </c>
      <c r="AO29" s="174">
        <f>SUM(COGS!AP20:AP21)</f>
        <v>139057.97260273973</v>
      </c>
      <c r="AP29" s="174">
        <f>SUM(COGS!AQ20:AQ21)</f>
        <v>153957.04109589042</v>
      </c>
      <c r="AQ29" s="174">
        <f>SUM(COGS!AR20:AR21)</f>
        <v>914936.30136986286</v>
      </c>
      <c r="AR29" s="174">
        <f>SUM(COGS!AS20:AS21)</f>
        <v>170651.17808219179</v>
      </c>
      <c r="AS29" s="174">
        <f>SUM(COGS!AT20:AT21)</f>
        <v>165146.30136986301</v>
      </c>
      <c r="AT29" s="174">
        <f>SUM(COGS!AU20:AU21)</f>
        <v>956334.32876712317</v>
      </c>
      <c r="AU29" s="174">
        <f>SUM(COGS!AV20:AV21)</f>
        <v>182244.32876712331</v>
      </c>
      <c r="AV29" s="174">
        <f>SUM(COGS!AW20:AW21)</f>
        <v>176365.4794520548</v>
      </c>
      <c r="AW29" s="174">
        <f>SUM(COGS!AX20:AX21)</f>
        <v>1025860.0273972602</v>
      </c>
      <c r="AX29" s="174">
        <f>SUM(COGS!AY20:AY21)</f>
        <v>186687.12328767127</v>
      </c>
      <c r="AY29" s="174">
        <f>SUM(COGS!AZ20:AZ21)</f>
        <v>192910.0273972603</v>
      </c>
      <c r="AZ29" s="174">
        <f>SUM(COGS!BA20:BA21)</f>
        <v>1350908.6712328768</v>
      </c>
      <c r="BA29" s="174">
        <f>SUM(COGS!BB20:BB21)</f>
        <v>197600.21917808219</v>
      </c>
      <c r="BB29" s="174">
        <f>SUM(COGS!BC20:BC21)</f>
        <v>218771.67123287672</v>
      </c>
      <c r="BC29" s="174">
        <f>SUM(COGS!BD20:BD21)</f>
        <v>1384168.3150684931</v>
      </c>
      <c r="BD29" s="174">
        <f>SUM(COGS!BE20:BE21)</f>
        <v>241850.9589041096</v>
      </c>
      <c r="BE29" s="174">
        <f>SUM(COGS!BF20:BF21)</f>
        <v>234049.31506849316</v>
      </c>
      <c r="BF29" s="174">
        <f>SUM(COGS!BG20:BG21)</f>
        <v>1621278.5671232874</v>
      </c>
      <c r="BG29" s="174">
        <f>SUM(COGS!BH20:BH21)</f>
        <v>282537.56712328771</v>
      </c>
      <c r="BH29" s="174">
        <f>SUM(COGS!BI20:BI21)</f>
        <v>273423.45205479453</v>
      </c>
      <c r="BI29" s="174">
        <f>SUM(COGS!BJ20:BJ21)</f>
        <v>1648522.4301369863</v>
      </c>
      <c r="BJ29" s="174">
        <f>SUM(COGS!BK20:BK21)</f>
        <v>310187.8356164383</v>
      </c>
      <c r="BK29" s="174">
        <f>SUM(COGS!BL20:BL21)</f>
        <v>320527.43013698631</v>
      </c>
      <c r="BL29" s="174" t="e">
        <f>SUM(COGS!#REF!)</f>
        <v>#REF!</v>
      </c>
      <c r="BM29" s="174" t="e">
        <f>SUM(COGS!#REF!)</f>
        <v>#REF!</v>
      </c>
      <c r="BN29" s="174" t="e">
        <f>SUM(COGS!#REF!)</f>
        <v>#REF!</v>
      </c>
      <c r="BO29" s="174" t="e">
        <f>SUM(COGS!#REF!)</f>
        <v>#REF!</v>
      </c>
      <c r="BP29" s="174" t="e">
        <f>SUM(COGS!#REF!)</f>
        <v>#REF!</v>
      </c>
      <c r="BQ29" s="174" t="e">
        <f>SUM(COGS!#REF!)</f>
        <v>#REF!</v>
      </c>
      <c r="BR29" s="174" t="e">
        <f>SUM(COGS!#REF!)</f>
        <v>#REF!</v>
      </c>
      <c r="BS29" s="174" t="e">
        <f>SUM(COGS!#REF!)</f>
        <v>#REF!</v>
      </c>
      <c r="BT29" s="174" t="e">
        <f>SUM(COGS!#REF!)</f>
        <v>#REF!</v>
      </c>
      <c r="BU29" s="174" t="e">
        <f>SUM(COGS!#REF!)</f>
        <v>#REF!</v>
      </c>
      <c r="BV29" s="174" t="e">
        <f>SUM(COGS!#REF!)</f>
        <v>#REF!</v>
      </c>
      <c r="BW29" s="174" t="e">
        <f>SUM(COGS!#REF!)</f>
        <v>#REF!</v>
      </c>
      <c r="BX29" s="174" t="e">
        <f>SUM(COGS!#REF!)</f>
        <v>#REF!</v>
      </c>
      <c r="BY29" s="174" t="e">
        <f>SUM(COGS!#REF!)</f>
        <v>#REF!</v>
      </c>
      <c r="BZ29" s="174" t="e">
        <f>SUM(COGS!#REF!)</f>
        <v>#REF!</v>
      </c>
      <c r="CA29" s="174" t="e">
        <f>SUM(COGS!#REF!)</f>
        <v>#REF!</v>
      </c>
      <c r="CB29" s="174" t="e">
        <f>SUM(COGS!#REF!)</f>
        <v>#REF!</v>
      </c>
      <c r="CC29" s="174" t="e">
        <f>SUM(COGS!#REF!)</f>
        <v>#REF!</v>
      </c>
      <c r="CD29" s="174" t="e">
        <f>SUM(COGS!#REF!)</f>
        <v>#REF!</v>
      </c>
      <c r="CE29" s="174" t="e">
        <f>SUM(COGS!#REF!)</f>
        <v>#REF!</v>
      </c>
      <c r="CF29" s="174" t="e">
        <f>SUM(COGS!#REF!)</f>
        <v>#REF!</v>
      </c>
      <c r="CG29" s="174" t="e">
        <f>SUM(COGS!#REF!)</f>
        <v>#REF!</v>
      </c>
      <c r="CH29" s="174" t="e">
        <f>SUM(COGS!#REF!)</f>
        <v>#REF!</v>
      </c>
      <c r="CI29" s="174" t="e">
        <f>SUM(COGS!#REF!)</f>
        <v>#REF!</v>
      </c>
      <c r="CJ29" s="114"/>
      <c r="CK29" s="114">
        <v>23</v>
      </c>
      <c r="CL29" s="114"/>
    </row>
    <row r="30" spans="1:90" ht="16">
      <c r="A30" s="209" t="s">
        <v>104</v>
      </c>
      <c r="B30" s="223"/>
      <c r="C30" s="321" t="s">
        <v>105</v>
      </c>
      <c r="D30" s="174"/>
      <c r="E30" s="174"/>
      <c r="F30" s="174"/>
      <c r="G30" s="174"/>
      <c r="H30" s="174"/>
      <c r="I30" s="174"/>
      <c r="J30" s="174"/>
      <c r="K30" s="174"/>
      <c r="L30" s="174"/>
      <c r="M30" s="174"/>
      <c r="N30" s="174"/>
      <c r="O30" s="174"/>
      <c r="P30" s="174"/>
      <c r="Q30" s="174"/>
      <c r="R30" s="174"/>
      <c r="S30" s="174"/>
      <c r="T30" s="174"/>
      <c r="U30" s="174"/>
      <c r="V30" s="174"/>
      <c r="W30" s="174"/>
      <c r="X30" s="174"/>
      <c r="Y30" s="174"/>
      <c r="Z30" s="174"/>
      <c r="AA30" s="174"/>
      <c r="AB30" s="174"/>
      <c r="AC30" s="174"/>
      <c r="AD30" s="174"/>
      <c r="AE30" s="174"/>
      <c r="AF30" s="174"/>
      <c r="AG30" s="174"/>
      <c r="AH30" s="174"/>
      <c r="AI30" s="174"/>
      <c r="AJ30" s="174"/>
      <c r="AK30" s="174"/>
      <c r="AL30" s="174"/>
      <c r="AM30" s="174"/>
      <c r="AN30" s="174"/>
      <c r="AO30" s="174"/>
      <c r="AP30" s="174"/>
      <c r="AQ30" s="174"/>
      <c r="AR30" s="174"/>
      <c r="AS30" s="174"/>
      <c r="AT30" s="174"/>
      <c r="AU30" s="174"/>
      <c r="AV30" s="174"/>
      <c r="AW30" s="174"/>
      <c r="AX30" s="174"/>
      <c r="AY30" s="174"/>
      <c r="AZ30" s="174"/>
      <c r="BA30" s="174"/>
      <c r="BB30" s="174"/>
      <c r="BC30" s="174"/>
      <c r="BD30" s="174"/>
      <c r="BE30" s="174"/>
      <c r="BF30" s="174"/>
      <c r="BG30" s="174"/>
      <c r="BH30" s="174"/>
      <c r="BI30" s="174"/>
      <c r="BJ30" s="174"/>
      <c r="BK30" s="174"/>
      <c r="BL30" s="174"/>
      <c r="BM30" s="174"/>
      <c r="BN30" s="174"/>
      <c r="BO30" s="174"/>
      <c r="BP30" s="174"/>
      <c r="BQ30" s="174"/>
      <c r="BR30" s="174"/>
      <c r="BS30" s="174"/>
      <c r="BT30" s="174"/>
      <c r="BU30" s="174"/>
      <c r="BV30" s="174"/>
      <c r="BW30" s="174"/>
      <c r="BX30" s="174"/>
      <c r="BY30" s="174"/>
      <c r="BZ30" s="174"/>
      <c r="CA30" s="174"/>
      <c r="CB30" s="174"/>
      <c r="CC30" s="174"/>
      <c r="CD30" s="174"/>
      <c r="CE30" s="174"/>
      <c r="CF30" s="174"/>
      <c r="CG30" s="174"/>
      <c r="CH30" s="174"/>
      <c r="CI30" s="174"/>
      <c r="CJ30" s="114"/>
      <c r="CK30" s="114">
        <v>24</v>
      </c>
      <c r="CL30" s="114"/>
    </row>
    <row r="31" spans="1:90" ht="16">
      <c r="A31" s="114"/>
      <c r="B31" s="223"/>
      <c r="C31" s="321"/>
      <c r="D31" s="331"/>
      <c r="E31" s="331"/>
      <c r="F31" s="331"/>
      <c r="G31" s="331"/>
      <c r="H31" s="331"/>
      <c r="I31" s="331"/>
      <c r="J31" s="174"/>
      <c r="K31" s="174"/>
      <c r="L31" s="174"/>
      <c r="M31" s="174"/>
      <c r="N31" s="174"/>
      <c r="O31" s="174"/>
      <c r="P31" s="174"/>
      <c r="Q31" s="174"/>
      <c r="R31" s="174"/>
      <c r="S31" s="174"/>
      <c r="T31" s="174"/>
      <c r="U31" s="174"/>
      <c r="V31" s="174"/>
      <c r="W31" s="174"/>
      <c r="X31" s="174"/>
      <c r="Y31" s="174"/>
      <c r="Z31" s="174"/>
      <c r="AA31" s="174"/>
      <c r="AB31" s="174"/>
      <c r="AC31" s="174"/>
      <c r="AD31" s="174"/>
      <c r="AE31" s="174"/>
      <c r="AF31" s="174"/>
      <c r="AG31" s="174"/>
      <c r="AH31" s="174"/>
      <c r="AI31" s="174"/>
      <c r="AJ31" s="174"/>
      <c r="AK31" s="174"/>
      <c r="AL31" s="174"/>
      <c r="AM31" s="174"/>
      <c r="AN31" s="174"/>
      <c r="AO31" s="174"/>
      <c r="AP31" s="174"/>
      <c r="AQ31" s="174"/>
      <c r="AR31" s="174"/>
      <c r="AS31" s="174"/>
      <c r="AT31" s="174"/>
      <c r="AU31" s="174"/>
      <c r="AV31" s="174"/>
      <c r="AW31" s="174"/>
      <c r="AX31" s="174"/>
      <c r="AY31" s="174"/>
      <c r="AZ31" s="174"/>
      <c r="BA31" s="174"/>
      <c r="BB31" s="174"/>
      <c r="BC31" s="174"/>
      <c r="BD31" s="174"/>
      <c r="BE31" s="174"/>
      <c r="BF31" s="174"/>
      <c r="BG31" s="174"/>
      <c r="BH31" s="174"/>
      <c r="BI31" s="174"/>
      <c r="BJ31" s="174"/>
      <c r="BK31" s="174"/>
      <c r="BL31" s="174"/>
      <c r="BM31" s="174"/>
      <c r="BN31" s="174"/>
      <c r="BO31" s="174"/>
      <c r="BP31" s="174"/>
      <c r="BQ31" s="174"/>
      <c r="BR31" s="174"/>
      <c r="BS31" s="174"/>
      <c r="BT31" s="174"/>
      <c r="BU31" s="174"/>
      <c r="BV31" s="174"/>
      <c r="BW31" s="174"/>
      <c r="BX31" s="174"/>
      <c r="BY31" s="174"/>
      <c r="BZ31" s="174"/>
      <c r="CA31" s="174"/>
      <c r="CB31" s="174"/>
      <c r="CC31" s="174"/>
      <c r="CD31" s="174"/>
      <c r="CE31" s="174"/>
      <c r="CF31" s="174"/>
      <c r="CG31" s="174"/>
      <c r="CH31" s="174"/>
      <c r="CI31" s="174"/>
      <c r="CJ31" s="114"/>
      <c r="CK31" s="114">
        <v>25</v>
      </c>
      <c r="CL31" s="114"/>
    </row>
    <row r="32" spans="1:90" ht="16">
      <c r="A32" s="1244" t="s">
        <v>106</v>
      </c>
      <c r="B32" s="223"/>
      <c r="C32" s="321"/>
      <c r="D32" s="323"/>
      <c r="E32" s="323"/>
      <c r="F32" s="323"/>
      <c r="G32" s="323"/>
      <c r="H32" s="323"/>
      <c r="I32" s="323"/>
      <c r="J32" s="323"/>
      <c r="K32" s="323"/>
      <c r="L32" s="323"/>
      <c r="M32" s="323"/>
      <c r="N32" s="323"/>
      <c r="O32" s="323"/>
      <c r="P32" s="323"/>
      <c r="Q32" s="323"/>
      <c r="R32" s="323"/>
      <c r="S32" s="323"/>
      <c r="T32" s="323"/>
      <c r="U32" s="323"/>
      <c r="V32" s="323"/>
      <c r="W32" s="323"/>
      <c r="X32" s="323"/>
      <c r="Y32" s="323"/>
      <c r="Z32" s="323"/>
      <c r="AA32" s="323"/>
      <c r="AB32" s="323"/>
      <c r="AC32" s="323"/>
      <c r="AD32" s="323"/>
      <c r="AE32" s="323"/>
      <c r="AF32" s="323"/>
      <c r="AG32" s="323"/>
      <c r="AH32" s="323"/>
      <c r="AI32" s="323"/>
      <c r="AJ32" s="323"/>
      <c r="AK32" s="323"/>
      <c r="AL32" s="323"/>
      <c r="AM32" s="323"/>
      <c r="AN32" s="323"/>
      <c r="AO32" s="323"/>
      <c r="AP32" s="323"/>
      <c r="AQ32" s="323"/>
      <c r="AR32" s="323"/>
      <c r="AS32" s="323"/>
      <c r="AT32" s="323"/>
      <c r="AU32" s="323"/>
      <c r="AV32" s="323"/>
      <c r="AW32" s="323"/>
      <c r="AX32" s="323"/>
      <c r="AY32" s="323"/>
      <c r="AZ32" s="323"/>
      <c r="BA32" s="323"/>
      <c r="BB32" s="323"/>
      <c r="BC32" s="323"/>
      <c r="BD32" s="323"/>
      <c r="BE32" s="323"/>
      <c r="BF32" s="323"/>
      <c r="BG32" s="323"/>
      <c r="BH32" s="323"/>
      <c r="BI32" s="323"/>
      <c r="BJ32" s="323"/>
      <c r="BK32" s="323"/>
      <c r="BL32" s="323"/>
      <c r="BM32" s="323"/>
      <c r="BN32" s="323"/>
      <c r="BO32" s="323"/>
      <c r="BP32" s="323"/>
      <c r="BQ32" s="323"/>
      <c r="BR32" s="323"/>
      <c r="BS32" s="323"/>
      <c r="BT32" s="323"/>
      <c r="BU32" s="323"/>
      <c r="BV32" s="323"/>
      <c r="BW32" s="323"/>
      <c r="BX32" s="323"/>
      <c r="BY32" s="323"/>
      <c r="BZ32" s="323"/>
      <c r="CA32" s="323"/>
      <c r="CB32" s="323"/>
      <c r="CC32" s="323"/>
      <c r="CD32" s="323"/>
      <c r="CE32" s="323"/>
      <c r="CF32" s="323"/>
      <c r="CG32" s="323"/>
      <c r="CH32" s="323"/>
      <c r="CI32" s="323"/>
      <c r="CJ32" s="114"/>
      <c r="CK32" s="114">
        <v>26</v>
      </c>
      <c r="CL32" s="114"/>
    </row>
    <row r="33" spans="1:90" ht="16">
      <c r="A33" s="114" t="s">
        <v>99</v>
      </c>
      <c r="B33" s="223"/>
      <c r="C33" s="321" t="str">
        <f>Settings!$C$6</f>
        <v>USD</v>
      </c>
      <c r="D33" s="174">
        <f>D34*COGS!E22</f>
        <v>0</v>
      </c>
      <c r="E33" s="174">
        <f>E34*COGS!F22</f>
        <v>0</v>
      </c>
      <c r="F33" s="174">
        <f>F34*COGS!G22</f>
        <v>0</v>
      </c>
      <c r="G33" s="174">
        <f>G34*COGS!H22</f>
        <v>0</v>
      </c>
      <c r="H33" s="174">
        <f>H34*COGS!I22</f>
        <v>0</v>
      </c>
      <c r="I33" s="174">
        <f>I34*COGS!J22</f>
        <v>0</v>
      </c>
      <c r="J33" s="174">
        <f>J34*COGS!K22</f>
        <v>0</v>
      </c>
      <c r="K33" s="174">
        <f>K34*COGS!L22</f>
        <v>0</v>
      </c>
      <c r="L33" s="174">
        <f>L34*COGS!M22</f>
        <v>0</v>
      </c>
      <c r="M33" s="174">
        <f>M34*COGS!N22</f>
        <v>0</v>
      </c>
      <c r="N33" s="174">
        <f>N34*COGS!O22</f>
        <v>0</v>
      </c>
      <c r="O33" s="174">
        <f>O34*COGS!P22</f>
        <v>0</v>
      </c>
      <c r="P33" s="174">
        <f>P34*COGS!Q22</f>
        <v>0</v>
      </c>
      <c r="Q33" s="174">
        <f>Q34*COGS!R22</f>
        <v>0</v>
      </c>
      <c r="R33" s="174">
        <f>R34*COGS!S22</f>
        <v>0</v>
      </c>
      <c r="S33" s="174">
        <f>S34*COGS!T22</f>
        <v>0</v>
      </c>
      <c r="T33" s="174">
        <f>T34*COGS!U22</f>
        <v>0</v>
      </c>
      <c r="U33" s="174">
        <f>U34*COGS!V22</f>
        <v>0</v>
      </c>
      <c r="V33" s="174">
        <f>V34*COGS!W22</f>
        <v>0</v>
      </c>
      <c r="W33" s="174">
        <f>W34*COGS!X22</f>
        <v>0</v>
      </c>
      <c r="X33" s="174">
        <f>X34*COGS!Y22</f>
        <v>0</v>
      </c>
      <c r="Y33" s="174">
        <f>Y34*COGS!Z22</f>
        <v>0</v>
      </c>
      <c r="Z33" s="174">
        <f>Z34*COGS!AA22</f>
        <v>0</v>
      </c>
      <c r="AA33" s="174">
        <f>AA34*COGS!AB22</f>
        <v>0</v>
      </c>
      <c r="AB33" s="174">
        <f>AB34*COGS!AC22</f>
        <v>0</v>
      </c>
      <c r="AC33" s="174">
        <f>AC34*COGS!AD22</f>
        <v>0</v>
      </c>
      <c r="AD33" s="174">
        <f>AD34*COGS!AE22</f>
        <v>0</v>
      </c>
      <c r="AE33" s="174">
        <f>AE34*COGS!AF22</f>
        <v>0</v>
      </c>
      <c r="AF33" s="174">
        <f>AF34*COGS!AG22</f>
        <v>0</v>
      </c>
      <c r="AG33" s="174">
        <f>AG34*COGS!AH22</f>
        <v>0</v>
      </c>
      <c r="AH33" s="174">
        <f>AH34*COGS!AI22</f>
        <v>0</v>
      </c>
      <c r="AI33" s="174">
        <f>AI34*COGS!AJ22</f>
        <v>0</v>
      </c>
      <c r="AJ33" s="174">
        <f>AJ34*COGS!AK22</f>
        <v>0</v>
      </c>
      <c r="AK33" s="174">
        <f>AK34*COGS!AL22</f>
        <v>0</v>
      </c>
      <c r="AL33" s="174">
        <f>AL34*COGS!AM22</f>
        <v>0</v>
      </c>
      <c r="AM33" s="174">
        <f>AM34*COGS!AN22</f>
        <v>0</v>
      </c>
      <c r="AN33" s="174">
        <f>AN34*COGS!AO22</f>
        <v>0</v>
      </c>
      <c r="AO33" s="174">
        <f>AO34*COGS!AP22</f>
        <v>0</v>
      </c>
      <c r="AP33" s="174">
        <f>AP34*COGS!AQ22</f>
        <v>0</v>
      </c>
      <c r="AQ33" s="174">
        <f>AQ34*COGS!AR22</f>
        <v>0</v>
      </c>
      <c r="AR33" s="174">
        <f>AR34*COGS!AS22</f>
        <v>0</v>
      </c>
      <c r="AS33" s="174">
        <f>AS34*COGS!AT22</f>
        <v>0</v>
      </c>
      <c r="AT33" s="174">
        <f>AT34*COGS!AU22</f>
        <v>0</v>
      </c>
      <c r="AU33" s="174">
        <f>AU34*COGS!AV22</f>
        <v>0</v>
      </c>
      <c r="AV33" s="174">
        <f>AV34*COGS!AW22</f>
        <v>0</v>
      </c>
      <c r="AW33" s="174">
        <f>AW34*COGS!AX22</f>
        <v>0</v>
      </c>
      <c r="AX33" s="174">
        <f>AX34*COGS!AY22</f>
        <v>0</v>
      </c>
      <c r="AY33" s="174">
        <f>AY34*COGS!AZ22</f>
        <v>0</v>
      </c>
      <c r="AZ33" s="174">
        <f>AZ34*COGS!BA22</f>
        <v>0</v>
      </c>
      <c r="BA33" s="174">
        <f>BA34*COGS!BB22</f>
        <v>0</v>
      </c>
      <c r="BB33" s="174">
        <f>BB34*COGS!BC22</f>
        <v>0</v>
      </c>
      <c r="BC33" s="174">
        <f>BC34*COGS!BD22</f>
        <v>0</v>
      </c>
      <c r="BD33" s="174">
        <f>BD34*COGS!BE22</f>
        <v>0</v>
      </c>
      <c r="BE33" s="174">
        <f>BE34*COGS!BF22</f>
        <v>0</v>
      </c>
      <c r="BF33" s="174">
        <f>BF34*COGS!BG22</f>
        <v>0</v>
      </c>
      <c r="BG33" s="174">
        <f>BG34*COGS!BH22</f>
        <v>0</v>
      </c>
      <c r="BH33" s="174">
        <f>BH34*COGS!BI22</f>
        <v>0</v>
      </c>
      <c r="BI33" s="174">
        <f>BI34*COGS!BJ22</f>
        <v>0</v>
      </c>
      <c r="BJ33" s="174">
        <f>BJ34*COGS!BK22</f>
        <v>0</v>
      </c>
      <c r="BK33" s="174">
        <f>BK34*COGS!BL22</f>
        <v>0</v>
      </c>
      <c r="BL33" s="174" t="e">
        <f>BL34*COGS!#REF!</f>
        <v>#REF!</v>
      </c>
      <c r="BM33" s="174" t="e">
        <f>BM34*COGS!#REF!</f>
        <v>#REF!</v>
      </c>
      <c r="BN33" s="174" t="e">
        <f>BN34*COGS!#REF!</f>
        <v>#REF!</v>
      </c>
      <c r="BO33" s="174" t="e">
        <f>BO34*COGS!#REF!</f>
        <v>#REF!</v>
      </c>
      <c r="BP33" s="174" t="e">
        <f>BP34*COGS!#REF!</f>
        <v>#REF!</v>
      </c>
      <c r="BQ33" s="174" t="e">
        <f>BQ34*COGS!#REF!</f>
        <v>#REF!</v>
      </c>
      <c r="BR33" s="174" t="e">
        <f>BR34*COGS!#REF!</f>
        <v>#REF!</v>
      </c>
      <c r="BS33" s="174" t="e">
        <f>BS34*COGS!#REF!</f>
        <v>#REF!</v>
      </c>
      <c r="BT33" s="174" t="e">
        <f>BT34*COGS!#REF!</f>
        <v>#REF!</v>
      </c>
      <c r="BU33" s="174" t="e">
        <f>BU34*COGS!#REF!</f>
        <v>#REF!</v>
      </c>
      <c r="BV33" s="174" t="e">
        <f>BV34*COGS!#REF!</f>
        <v>#REF!</v>
      </c>
      <c r="BW33" s="174" t="e">
        <f>BW34*COGS!#REF!</f>
        <v>#REF!</v>
      </c>
      <c r="BX33" s="174" t="e">
        <f>BX34*COGS!#REF!</f>
        <v>#REF!</v>
      </c>
      <c r="BY33" s="174" t="e">
        <f>BY34*COGS!#REF!</f>
        <v>#REF!</v>
      </c>
      <c r="BZ33" s="174" t="e">
        <f>BZ34*COGS!#REF!</f>
        <v>#REF!</v>
      </c>
      <c r="CA33" s="174" t="e">
        <f>CA34*COGS!#REF!</f>
        <v>#REF!</v>
      </c>
      <c r="CB33" s="174" t="e">
        <f>CB34*COGS!#REF!</f>
        <v>#REF!</v>
      </c>
      <c r="CC33" s="174" t="e">
        <f>CC34*COGS!#REF!</f>
        <v>#REF!</v>
      </c>
      <c r="CD33" s="174" t="e">
        <f>CD34*COGS!#REF!</f>
        <v>#REF!</v>
      </c>
      <c r="CE33" s="174" t="e">
        <f>CE34*COGS!#REF!</f>
        <v>#REF!</v>
      </c>
      <c r="CF33" s="174" t="e">
        <f>CF34*COGS!#REF!</f>
        <v>#REF!</v>
      </c>
      <c r="CG33" s="174" t="e">
        <f>CG34*COGS!#REF!</f>
        <v>#REF!</v>
      </c>
      <c r="CH33" s="174" t="e">
        <f>CH34*COGS!#REF!</f>
        <v>#REF!</v>
      </c>
      <c r="CI33" s="174" t="e">
        <f>CI34*COGS!#REF!</f>
        <v>#REF!</v>
      </c>
      <c r="CJ33" s="114"/>
      <c r="CK33" s="114">
        <v>27</v>
      </c>
      <c r="CL33" s="114"/>
    </row>
    <row r="34" spans="1:90" ht="16">
      <c r="A34" s="114" t="s">
        <v>107</v>
      </c>
      <c r="B34" s="223"/>
      <c r="C34" s="321" t="s">
        <v>84</v>
      </c>
      <c r="D34" s="322">
        <f>Settings!$C$39</f>
        <v>0</v>
      </c>
      <c r="E34" s="322">
        <f>Settings!$C$39</f>
        <v>0</v>
      </c>
      <c r="F34" s="322">
        <f>Settings!$C$39</f>
        <v>0</v>
      </c>
      <c r="G34" s="322">
        <f>Settings!$C$39</f>
        <v>0</v>
      </c>
      <c r="H34" s="322">
        <f>Settings!$C$39</f>
        <v>0</v>
      </c>
      <c r="I34" s="322">
        <f>Settings!$C$39</f>
        <v>0</v>
      </c>
      <c r="J34" s="322">
        <f>Settings!$C$39</f>
        <v>0</v>
      </c>
      <c r="K34" s="322">
        <f>Settings!$C$39</f>
        <v>0</v>
      </c>
      <c r="L34" s="322">
        <f>Settings!$C$39</f>
        <v>0</v>
      </c>
      <c r="M34" s="322">
        <f>Settings!$C$39</f>
        <v>0</v>
      </c>
      <c r="N34" s="322">
        <f>Settings!$C$39</f>
        <v>0</v>
      </c>
      <c r="O34" s="322">
        <f>Settings!$C$39</f>
        <v>0</v>
      </c>
      <c r="P34" s="322">
        <f>Settings!$C$39</f>
        <v>0</v>
      </c>
      <c r="Q34" s="322">
        <f>Settings!$C$39</f>
        <v>0</v>
      </c>
      <c r="R34" s="322">
        <f>Settings!$C$39</f>
        <v>0</v>
      </c>
      <c r="S34" s="322">
        <f>Settings!$C$39</f>
        <v>0</v>
      </c>
      <c r="T34" s="322">
        <f>Settings!$C$39</f>
        <v>0</v>
      </c>
      <c r="U34" s="322">
        <f>Settings!$C$39</f>
        <v>0</v>
      </c>
      <c r="V34" s="322">
        <f>Settings!$C$39</f>
        <v>0</v>
      </c>
      <c r="W34" s="322">
        <f>Settings!$C$39</f>
        <v>0</v>
      </c>
      <c r="X34" s="322">
        <f>Settings!$C$39</f>
        <v>0</v>
      </c>
      <c r="Y34" s="322">
        <f>Settings!$C$39</f>
        <v>0</v>
      </c>
      <c r="Z34" s="322">
        <f>Settings!$C$39</f>
        <v>0</v>
      </c>
      <c r="AA34" s="322">
        <f>Settings!$C$39</f>
        <v>0</v>
      </c>
      <c r="AB34" s="322">
        <f>Settings!$C$39</f>
        <v>0</v>
      </c>
      <c r="AC34" s="322">
        <f>Settings!$C$39</f>
        <v>0</v>
      </c>
      <c r="AD34" s="322">
        <f>Settings!$C$39</f>
        <v>0</v>
      </c>
      <c r="AE34" s="322">
        <f>Settings!$C$39</f>
        <v>0</v>
      </c>
      <c r="AF34" s="322">
        <f>Settings!$C$39</f>
        <v>0</v>
      </c>
      <c r="AG34" s="322">
        <f>Settings!$C$39</f>
        <v>0</v>
      </c>
      <c r="AH34" s="322">
        <f>Settings!$C$39</f>
        <v>0</v>
      </c>
      <c r="AI34" s="322">
        <f>Settings!$C$39</f>
        <v>0</v>
      </c>
      <c r="AJ34" s="322">
        <f>Settings!$C$39</f>
        <v>0</v>
      </c>
      <c r="AK34" s="322">
        <f>Settings!$C$39</f>
        <v>0</v>
      </c>
      <c r="AL34" s="322">
        <f>Settings!$C$39</f>
        <v>0</v>
      </c>
      <c r="AM34" s="322">
        <f>Settings!$C$39</f>
        <v>0</v>
      </c>
      <c r="AN34" s="322">
        <f>Settings!$C$39</f>
        <v>0</v>
      </c>
      <c r="AO34" s="322">
        <f>Settings!$C$39</f>
        <v>0</v>
      </c>
      <c r="AP34" s="322">
        <f>Settings!$C$39</f>
        <v>0</v>
      </c>
      <c r="AQ34" s="322">
        <f>Settings!$C$39</f>
        <v>0</v>
      </c>
      <c r="AR34" s="322">
        <f>Settings!$C$39</f>
        <v>0</v>
      </c>
      <c r="AS34" s="322">
        <f>Settings!$C$39</f>
        <v>0</v>
      </c>
      <c r="AT34" s="322">
        <f>Settings!$C$39</f>
        <v>0</v>
      </c>
      <c r="AU34" s="322">
        <f>Settings!$C$39</f>
        <v>0</v>
      </c>
      <c r="AV34" s="322">
        <f>Settings!$C$39</f>
        <v>0</v>
      </c>
      <c r="AW34" s="322">
        <f>Settings!$C$39</f>
        <v>0</v>
      </c>
      <c r="AX34" s="322">
        <f>Settings!$C$39</f>
        <v>0</v>
      </c>
      <c r="AY34" s="322">
        <f>Settings!$C$39</f>
        <v>0</v>
      </c>
      <c r="AZ34" s="322">
        <f>Settings!$C$39</f>
        <v>0</v>
      </c>
      <c r="BA34" s="322">
        <f>Settings!$C$39</f>
        <v>0</v>
      </c>
      <c r="BB34" s="322">
        <f>Settings!$C$39</f>
        <v>0</v>
      </c>
      <c r="BC34" s="322">
        <f>Settings!$C$39</f>
        <v>0</v>
      </c>
      <c r="BD34" s="322">
        <f>Settings!$C$39</f>
        <v>0</v>
      </c>
      <c r="BE34" s="322">
        <f>Settings!$C$39</f>
        <v>0</v>
      </c>
      <c r="BF34" s="322">
        <f>Settings!$C$39</f>
        <v>0</v>
      </c>
      <c r="BG34" s="322">
        <f>Settings!$C$39</f>
        <v>0</v>
      </c>
      <c r="BH34" s="322">
        <f>Settings!$C$39</f>
        <v>0</v>
      </c>
      <c r="BI34" s="322">
        <f>Settings!$C$39</f>
        <v>0</v>
      </c>
      <c r="BJ34" s="322">
        <f>Settings!$C$39</f>
        <v>0</v>
      </c>
      <c r="BK34" s="322">
        <f>Settings!$C$39</f>
        <v>0</v>
      </c>
      <c r="BL34" s="322">
        <f>Settings!$C$39</f>
        <v>0</v>
      </c>
      <c r="BM34" s="322">
        <f>Settings!$C$39</f>
        <v>0</v>
      </c>
      <c r="BN34" s="322">
        <f>Settings!$C$39</f>
        <v>0</v>
      </c>
      <c r="BO34" s="322">
        <f>Settings!$C$39</f>
        <v>0</v>
      </c>
      <c r="BP34" s="322">
        <f>Settings!$C$39</f>
        <v>0</v>
      </c>
      <c r="BQ34" s="322">
        <f>Settings!$C$39</f>
        <v>0</v>
      </c>
      <c r="BR34" s="322">
        <f>Settings!$C$39</f>
        <v>0</v>
      </c>
      <c r="BS34" s="322">
        <f>Settings!$C$39</f>
        <v>0</v>
      </c>
      <c r="BT34" s="322">
        <f>Settings!$C$39</f>
        <v>0</v>
      </c>
      <c r="BU34" s="322">
        <f>Settings!$C$39</f>
        <v>0</v>
      </c>
      <c r="BV34" s="322">
        <f>Settings!$C$39</f>
        <v>0</v>
      </c>
      <c r="BW34" s="322">
        <f>Settings!$C$39</f>
        <v>0</v>
      </c>
      <c r="BX34" s="322">
        <f>Settings!$C$39</f>
        <v>0</v>
      </c>
      <c r="BY34" s="322">
        <f>Settings!$C$39</f>
        <v>0</v>
      </c>
      <c r="BZ34" s="322">
        <f>Settings!$C$39</f>
        <v>0</v>
      </c>
      <c r="CA34" s="322">
        <f>Settings!$C$39</f>
        <v>0</v>
      </c>
      <c r="CB34" s="322">
        <f>Settings!$C$39</f>
        <v>0</v>
      </c>
      <c r="CC34" s="322">
        <f>Settings!$C$39</f>
        <v>0</v>
      </c>
      <c r="CD34" s="322">
        <f>Settings!$C$39</f>
        <v>0</v>
      </c>
      <c r="CE34" s="322">
        <f>Settings!$C$39</f>
        <v>0</v>
      </c>
      <c r="CF34" s="322">
        <f>Settings!$C$39</f>
        <v>0</v>
      </c>
      <c r="CG34" s="322">
        <f>Settings!$C$39</f>
        <v>0</v>
      </c>
      <c r="CH34" s="322">
        <f>Settings!$C$39</f>
        <v>0</v>
      </c>
      <c r="CI34" s="322">
        <f>Settings!$C$39</f>
        <v>0</v>
      </c>
      <c r="CJ34" s="114"/>
      <c r="CK34" s="114">
        <v>28</v>
      </c>
      <c r="CL34" s="114"/>
    </row>
    <row r="35" spans="1:90" ht="16">
      <c r="A35" s="114"/>
      <c r="B35" s="223"/>
      <c r="C35" s="321"/>
      <c r="D35" s="331"/>
      <c r="E35" s="331"/>
      <c r="F35" s="331"/>
      <c r="G35" s="331"/>
      <c r="H35" s="331"/>
      <c r="I35" s="331"/>
      <c r="J35" s="174"/>
      <c r="K35" s="174"/>
      <c r="L35" s="174"/>
      <c r="M35" s="174"/>
      <c r="N35" s="174"/>
      <c r="O35" s="174"/>
      <c r="P35" s="174"/>
      <c r="Q35" s="174"/>
      <c r="R35" s="174"/>
      <c r="S35" s="174"/>
      <c r="T35" s="174"/>
      <c r="U35" s="174"/>
      <c r="V35" s="174"/>
      <c r="W35" s="174"/>
      <c r="X35" s="174"/>
      <c r="Y35" s="174"/>
      <c r="Z35" s="174"/>
      <c r="AA35" s="174"/>
      <c r="AB35" s="174"/>
      <c r="AC35" s="174"/>
      <c r="AD35" s="174"/>
      <c r="AE35" s="174"/>
      <c r="AF35" s="174"/>
      <c r="AG35" s="174"/>
      <c r="AH35" s="174"/>
      <c r="AI35" s="174"/>
      <c r="AJ35" s="174"/>
      <c r="AK35" s="174"/>
      <c r="AL35" s="174"/>
      <c r="AM35" s="174"/>
      <c r="AN35" s="174"/>
      <c r="AO35" s="174"/>
      <c r="AP35" s="174"/>
      <c r="AQ35" s="174"/>
      <c r="AR35" s="174"/>
      <c r="AS35" s="174"/>
      <c r="AT35" s="174"/>
      <c r="AU35" s="174"/>
      <c r="AV35" s="174"/>
      <c r="AW35" s="174"/>
      <c r="AX35" s="174"/>
      <c r="AY35" s="174"/>
      <c r="AZ35" s="174"/>
      <c r="BA35" s="174"/>
      <c r="BB35" s="174"/>
      <c r="BC35" s="174"/>
      <c r="BD35" s="174"/>
      <c r="BE35" s="174"/>
      <c r="BF35" s="174"/>
      <c r="BG35" s="174"/>
      <c r="BH35" s="174"/>
      <c r="BI35" s="174"/>
      <c r="BJ35" s="174"/>
      <c r="BK35" s="174"/>
      <c r="BL35" s="174"/>
      <c r="BM35" s="174"/>
      <c r="BN35" s="174"/>
      <c r="BO35" s="174"/>
      <c r="BP35" s="174"/>
      <c r="BQ35" s="174"/>
      <c r="BR35" s="174"/>
      <c r="BS35" s="174"/>
      <c r="BT35" s="174"/>
      <c r="BU35" s="174"/>
      <c r="BV35" s="174"/>
      <c r="BW35" s="174"/>
      <c r="BX35" s="174"/>
      <c r="BY35" s="174"/>
      <c r="BZ35" s="174"/>
      <c r="CA35" s="174"/>
      <c r="CB35" s="174"/>
      <c r="CC35" s="174"/>
      <c r="CD35" s="174"/>
      <c r="CE35" s="174"/>
      <c r="CF35" s="174"/>
      <c r="CG35" s="174"/>
      <c r="CH35" s="174"/>
      <c r="CI35" s="174"/>
      <c r="CJ35" s="114"/>
      <c r="CK35" s="114">
        <v>29</v>
      </c>
      <c r="CL35" s="114"/>
    </row>
    <row r="36" spans="1:90" ht="16">
      <c r="A36" s="1244" t="s">
        <v>463</v>
      </c>
      <c r="B36" s="223"/>
      <c r="C36" s="321"/>
      <c r="D36" s="323"/>
      <c r="E36" s="114"/>
      <c r="F36" s="114"/>
      <c r="G36" s="114"/>
      <c r="H36" s="114"/>
      <c r="I36" s="114"/>
      <c r="J36" s="114"/>
      <c r="K36" s="114"/>
      <c r="L36" s="114"/>
      <c r="M36" s="114"/>
      <c r="N36" s="114"/>
      <c r="O36" s="114"/>
      <c r="P36" s="114"/>
      <c r="Q36" s="114"/>
      <c r="R36" s="114"/>
      <c r="S36" s="114"/>
      <c r="T36" s="114"/>
      <c r="U36" s="114"/>
      <c r="V36" s="114"/>
      <c r="W36" s="114"/>
      <c r="X36" s="114"/>
      <c r="Y36" s="114"/>
      <c r="Z36" s="114"/>
      <c r="AA36" s="114"/>
      <c r="AB36" s="114"/>
      <c r="AC36" s="114"/>
      <c r="AD36" s="114"/>
      <c r="AE36" s="114"/>
      <c r="AF36" s="114"/>
      <c r="AG36" s="114"/>
      <c r="AH36" s="114"/>
      <c r="AI36" s="114"/>
      <c r="AJ36" s="114"/>
      <c r="AK36" s="114"/>
      <c r="AL36" s="114"/>
      <c r="AM36" s="114"/>
      <c r="AN36" s="114"/>
      <c r="AO36" s="114"/>
      <c r="AP36" s="114"/>
      <c r="AQ36" s="114"/>
      <c r="AR36" s="114"/>
      <c r="AS36" s="114"/>
      <c r="AT36" s="114"/>
      <c r="AU36" s="114"/>
      <c r="AV36" s="114"/>
      <c r="AW36" s="114"/>
      <c r="AX36" s="114"/>
      <c r="AY36" s="114"/>
      <c r="AZ36" s="114"/>
      <c r="BA36" s="114"/>
      <c r="BB36" s="114"/>
      <c r="BC36" s="114"/>
      <c r="BD36" s="114"/>
      <c r="BE36" s="114"/>
      <c r="BF36" s="114"/>
      <c r="BG36" s="114"/>
      <c r="BH36" s="114"/>
      <c r="BI36" s="114"/>
      <c r="BJ36" s="114"/>
      <c r="BK36" s="114"/>
      <c r="BL36" s="114"/>
      <c r="BM36" s="114"/>
      <c r="BN36" s="114"/>
      <c r="BO36" s="114"/>
      <c r="BP36" s="114"/>
      <c r="BQ36" s="114"/>
      <c r="BR36" s="114"/>
      <c r="BS36" s="114"/>
      <c r="BT36" s="114"/>
      <c r="BU36" s="114"/>
      <c r="BV36" s="114"/>
      <c r="BW36" s="114"/>
      <c r="BX36" s="114"/>
      <c r="BY36" s="114"/>
      <c r="BZ36" s="114"/>
      <c r="CA36" s="114"/>
      <c r="CB36" s="114"/>
      <c r="CC36" s="114"/>
      <c r="CD36" s="114"/>
      <c r="CE36" s="114"/>
      <c r="CF36" s="114"/>
      <c r="CG36" s="114"/>
      <c r="CH36" s="114"/>
      <c r="CI36" s="114"/>
      <c r="CJ36" s="114"/>
      <c r="CK36" s="114">
        <v>30</v>
      </c>
      <c r="CL36" s="114"/>
    </row>
    <row r="37" spans="1:90" ht="16">
      <c r="A37" s="209" t="s">
        <v>99</v>
      </c>
      <c r="B37" s="223"/>
      <c r="C37" s="321" t="str">
        <f>Settings!$C$6</f>
        <v>USD</v>
      </c>
      <c r="D37" s="174"/>
      <c r="E37" s="174">
        <f t="shared" ref="E37:CI37" si="4">SUM(E38:E43)</f>
        <v>0</v>
      </c>
      <c r="F37" s="174">
        <f t="shared" si="4"/>
        <v>0</v>
      </c>
      <c r="G37" s="174">
        <f>SUM(G38:G43)</f>
        <v>0</v>
      </c>
      <c r="H37" s="174">
        <f>SUM(H38:H43)</f>
        <v>0</v>
      </c>
      <c r="I37" s="174">
        <f t="shared" si="4"/>
        <v>0</v>
      </c>
      <c r="J37" s="174">
        <f t="shared" si="4"/>
        <v>0</v>
      </c>
      <c r="K37" s="174">
        <f t="shared" si="4"/>
        <v>0</v>
      </c>
      <c r="L37" s="174">
        <f t="shared" si="4"/>
        <v>0</v>
      </c>
      <c r="M37" s="174">
        <f t="shared" si="4"/>
        <v>0</v>
      </c>
      <c r="N37" s="174">
        <f t="shared" si="4"/>
        <v>0</v>
      </c>
      <c r="O37" s="174">
        <f t="shared" si="4"/>
        <v>0</v>
      </c>
      <c r="P37" s="174">
        <f t="shared" si="4"/>
        <v>0</v>
      </c>
      <c r="Q37" s="174">
        <f t="shared" si="4"/>
        <v>0</v>
      </c>
      <c r="R37" s="174">
        <f t="shared" si="4"/>
        <v>0</v>
      </c>
      <c r="S37" s="174">
        <f t="shared" si="4"/>
        <v>0</v>
      </c>
      <c r="T37" s="174">
        <f t="shared" si="4"/>
        <v>0</v>
      </c>
      <c r="U37" s="174">
        <f t="shared" si="4"/>
        <v>0</v>
      </c>
      <c r="V37" s="174">
        <f t="shared" si="4"/>
        <v>0</v>
      </c>
      <c r="W37" s="174">
        <f t="shared" si="4"/>
        <v>0</v>
      </c>
      <c r="X37" s="174">
        <f t="shared" si="4"/>
        <v>0</v>
      </c>
      <c r="Y37" s="174">
        <f t="shared" si="4"/>
        <v>0</v>
      </c>
      <c r="Z37" s="174">
        <f t="shared" si="4"/>
        <v>0</v>
      </c>
      <c r="AA37" s="174">
        <f t="shared" si="4"/>
        <v>0</v>
      </c>
      <c r="AB37" s="174">
        <f t="shared" si="4"/>
        <v>0</v>
      </c>
      <c r="AC37" s="174">
        <f t="shared" si="4"/>
        <v>0</v>
      </c>
      <c r="AD37" s="174">
        <f t="shared" si="4"/>
        <v>0</v>
      </c>
      <c r="AE37" s="174">
        <f t="shared" si="4"/>
        <v>0</v>
      </c>
      <c r="AF37" s="174">
        <f t="shared" si="4"/>
        <v>0</v>
      </c>
      <c r="AG37" s="174">
        <f t="shared" si="4"/>
        <v>0</v>
      </c>
      <c r="AH37" s="174">
        <f t="shared" si="4"/>
        <v>0</v>
      </c>
      <c r="AI37" s="174">
        <f t="shared" si="4"/>
        <v>0</v>
      </c>
      <c r="AJ37" s="174">
        <f t="shared" si="4"/>
        <v>0</v>
      </c>
      <c r="AK37" s="174">
        <f t="shared" si="4"/>
        <v>0</v>
      </c>
      <c r="AL37" s="174">
        <f t="shared" si="4"/>
        <v>0</v>
      </c>
      <c r="AM37" s="174">
        <f t="shared" si="4"/>
        <v>0</v>
      </c>
      <c r="AN37" s="174">
        <f t="shared" si="4"/>
        <v>0</v>
      </c>
      <c r="AO37" s="174">
        <f t="shared" si="4"/>
        <v>0</v>
      </c>
      <c r="AP37" s="174">
        <f t="shared" si="4"/>
        <v>0</v>
      </c>
      <c r="AQ37" s="174">
        <f t="shared" si="4"/>
        <v>0</v>
      </c>
      <c r="AR37" s="174">
        <f t="shared" si="4"/>
        <v>0</v>
      </c>
      <c r="AS37" s="174">
        <f t="shared" si="4"/>
        <v>0</v>
      </c>
      <c r="AT37" s="174">
        <f t="shared" si="4"/>
        <v>0</v>
      </c>
      <c r="AU37" s="174">
        <f t="shared" si="4"/>
        <v>0</v>
      </c>
      <c r="AV37" s="174">
        <f t="shared" si="4"/>
        <v>0</v>
      </c>
      <c r="AW37" s="174">
        <f t="shared" si="4"/>
        <v>0</v>
      </c>
      <c r="AX37" s="174">
        <f t="shared" si="4"/>
        <v>0</v>
      </c>
      <c r="AY37" s="174">
        <f t="shared" si="4"/>
        <v>0</v>
      </c>
      <c r="AZ37" s="174">
        <f t="shared" si="4"/>
        <v>0</v>
      </c>
      <c r="BA37" s="174">
        <f t="shared" si="4"/>
        <v>0</v>
      </c>
      <c r="BB37" s="174">
        <f t="shared" si="4"/>
        <v>0</v>
      </c>
      <c r="BC37" s="174">
        <f t="shared" si="4"/>
        <v>0</v>
      </c>
      <c r="BD37" s="174">
        <f t="shared" si="4"/>
        <v>0</v>
      </c>
      <c r="BE37" s="174">
        <f t="shared" si="4"/>
        <v>0</v>
      </c>
      <c r="BF37" s="174">
        <f t="shared" si="4"/>
        <v>0</v>
      </c>
      <c r="BG37" s="174">
        <f t="shared" si="4"/>
        <v>0</v>
      </c>
      <c r="BH37" s="174">
        <f t="shared" si="4"/>
        <v>0</v>
      </c>
      <c r="BI37" s="174">
        <f t="shared" si="4"/>
        <v>0</v>
      </c>
      <c r="BJ37" s="174">
        <f t="shared" si="4"/>
        <v>0</v>
      </c>
      <c r="BK37" s="174">
        <f t="shared" si="4"/>
        <v>0</v>
      </c>
      <c r="BL37" s="174" t="e">
        <f t="shared" si="4"/>
        <v>#REF!</v>
      </c>
      <c r="BM37" s="174" t="e">
        <f t="shared" si="4"/>
        <v>#REF!</v>
      </c>
      <c r="BN37" s="174" t="e">
        <f t="shared" si="4"/>
        <v>#REF!</v>
      </c>
      <c r="BO37" s="174" t="e">
        <f t="shared" si="4"/>
        <v>#REF!</v>
      </c>
      <c r="BP37" s="174" t="e">
        <f t="shared" si="4"/>
        <v>#REF!</v>
      </c>
      <c r="BQ37" s="174" t="e">
        <f t="shared" si="4"/>
        <v>#REF!</v>
      </c>
      <c r="BR37" s="174" t="e">
        <f t="shared" si="4"/>
        <v>#REF!</v>
      </c>
      <c r="BS37" s="174" t="e">
        <f t="shared" si="4"/>
        <v>#REF!</v>
      </c>
      <c r="BT37" s="174" t="e">
        <f t="shared" si="4"/>
        <v>#REF!</v>
      </c>
      <c r="BU37" s="174" t="e">
        <f t="shared" si="4"/>
        <v>#REF!</v>
      </c>
      <c r="BV37" s="174" t="e">
        <f t="shared" si="4"/>
        <v>#REF!</v>
      </c>
      <c r="BW37" s="174" t="e">
        <f t="shared" si="4"/>
        <v>#REF!</v>
      </c>
      <c r="BX37" s="174" t="e">
        <f t="shared" si="4"/>
        <v>#REF!</v>
      </c>
      <c r="BY37" s="174" t="e">
        <f t="shared" si="4"/>
        <v>#REF!</v>
      </c>
      <c r="BZ37" s="174" t="e">
        <f t="shared" si="4"/>
        <v>#REF!</v>
      </c>
      <c r="CA37" s="174" t="e">
        <f t="shared" si="4"/>
        <v>#REF!</v>
      </c>
      <c r="CB37" s="174" t="e">
        <f t="shared" si="4"/>
        <v>#REF!</v>
      </c>
      <c r="CC37" s="174" t="e">
        <f t="shared" si="4"/>
        <v>#REF!</v>
      </c>
      <c r="CD37" s="174" t="e">
        <f t="shared" si="4"/>
        <v>#REF!</v>
      </c>
      <c r="CE37" s="174" t="e">
        <f t="shared" si="4"/>
        <v>#REF!</v>
      </c>
      <c r="CF37" s="174" t="e">
        <f t="shared" si="4"/>
        <v>#REF!</v>
      </c>
      <c r="CG37" s="174" t="e">
        <f t="shared" si="4"/>
        <v>#REF!</v>
      </c>
      <c r="CH37" s="174" t="e">
        <f t="shared" si="4"/>
        <v>#REF!</v>
      </c>
      <c r="CI37" s="174" t="e">
        <f t="shared" si="4"/>
        <v>#REF!</v>
      </c>
      <c r="CJ37" s="114"/>
      <c r="CK37" s="114">
        <v>31</v>
      </c>
      <c r="CL37" s="114"/>
    </row>
    <row r="38" spans="1:90" ht="16" outlineLevel="1">
      <c r="A38" s="209" t="str">
        <f t="shared" ref="A38:A43" si="5">A59</f>
        <v>Apartment/office fixings</v>
      </c>
      <c r="B38" s="223"/>
      <c r="C38" s="321" t="s">
        <v>77</v>
      </c>
      <c r="D38" s="174"/>
      <c r="E38" s="174">
        <f t="shared" ref="E38:CI38" si="6">SUM($D59:E59)-SUM($D71:E71)</f>
        <v>0</v>
      </c>
      <c r="F38" s="174">
        <f t="shared" si="6"/>
        <v>0</v>
      </c>
      <c r="G38" s="174">
        <f t="shared" si="6"/>
        <v>0</v>
      </c>
      <c r="H38" s="174">
        <f t="shared" si="6"/>
        <v>0</v>
      </c>
      <c r="I38" s="174">
        <f t="shared" si="6"/>
        <v>0</v>
      </c>
      <c r="J38" s="174">
        <f t="shared" si="6"/>
        <v>0</v>
      </c>
      <c r="K38" s="174">
        <f t="shared" si="6"/>
        <v>0</v>
      </c>
      <c r="L38" s="174">
        <f t="shared" si="6"/>
        <v>0</v>
      </c>
      <c r="M38" s="174">
        <f t="shared" si="6"/>
        <v>0</v>
      </c>
      <c r="N38" s="174">
        <f t="shared" si="6"/>
        <v>0</v>
      </c>
      <c r="O38" s="174">
        <f t="shared" si="6"/>
        <v>0</v>
      </c>
      <c r="P38" s="174">
        <f t="shared" si="6"/>
        <v>0</v>
      </c>
      <c r="Q38" s="174">
        <f t="shared" si="6"/>
        <v>0</v>
      </c>
      <c r="R38" s="174">
        <f t="shared" si="6"/>
        <v>0</v>
      </c>
      <c r="S38" s="174">
        <f t="shared" si="6"/>
        <v>0</v>
      </c>
      <c r="T38" s="174">
        <f t="shared" si="6"/>
        <v>0</v>
      </c>
      <c r="U38" s="174">
        <f t="shared" si="6"/>
        <v>0</v>
      </c>
      <c r="V38" s="174">
        <f t="shared" si="6"/>
        <v>0</v>
      </c>
      <c r="W38" s="174">
        <f t="shared" si="6"/>
        <v>0</v>
      </c>
      <c r="X38" s="174">
        <f t="shared" si="6"/>
        <v>0</v>
      </c>
      <c r="Y38" s="174">
        <f t="shared" si="6"/>
        <v>0</v>
      </c>
      <c r="Z38" s="174">
        <f t="shared" si="6"/>
        <v>0</v>
      </c>
      <c r="AA38" s="174">
        <f t="shared" si="6"/>
        <v>0</v>
      </c>
      <c r="AB38" s="174">
        <f t="shared" si="6"/>
        <v>0</v>
      </c>
      <c r="AC38" s="174">
        <f t="shared" si="6"/>
        <v>0</v>
      </c>
      <c r="AD38" s="174">
        <f t="shared" si="6"/>
        <v>0</v>
      </c>
      <c r="AE38" s="174">
        <f t="shared" si="6"/>
        <v>0</v>
      </c>
      <c r="AF38" s="174">
        <f t="shared" si="6"/>
        <v>0</v>
      </c>
      <c r="AG38" s="174">
        <f t="shared" si="6"/>
        <v>0</v>
      </c>
      <c r="AH38" s="174">
        <f t="shared" si="6"/>
        <v>0</v>
      </c>
      <c r="AI38" s="174">
        <f t="shared" si="6"/>
        <v>0</v>
      </c>
      <c r="AJ38" s="174">
        <f t="shared" si="6"/>
        <v>0</v>
      </c>
      <c r="AK38" s="174">
        <f t="shared" si="6"/>
        <v>0</v>
      </c>
      <c r="AL38" s="174">
        <f t="shared" si="6"/>
        <v>0</v>
      </c>
      <c r="AM38" s="174">
        <f t="shared" si="6"/>
        <v>0</v>
      </c>
      <c r="AN38" s="174">
        <f t="shared" si="6"/>
        <v>0</v>
      </c>
      <c r="AO38" s="174">
        <f t="shared" si="6"/>
        <v>0</v>
      </c>
      <c r="AP38" s="174">
        <f t="shared" si="6"/>
        <v>0</v>
      </c>
      <c r="AQ38" s="174">
        <f t="shared" si="6"/>
        <v>0</v>
      </c>
      <c r="AR38" s="174">
        <f t="shared" si="6"/>
        <v>0</v>
      </c>
      <c r="AS38" s="174">
        <f t="shared" si="6"/>
        <v>0</v>
      </c>
      <c r="AT38" s="174">
        <f t="shared" si="6"/>
        <v>0</v>
      </c>
      <c r="AU38" s="174">
        <f t="shared" si="6"/>
        <v>0</v>
      </c>
      <c r="AV38" s="174">
        <f t="shared" si="6"/>
        <v>0</v>
      </c>
      <c r="AW38" s="174">
        <f t="shared" si="6"/>
        <v>0</v>
      </c>
      <c r="AX38" s="174">
        <f t="shared" si="6"/>
        <v>0</v>
      </c>
      <c r="AY38" s="174">
        <f t="shared" si="6"/>
        <v>0</v>
      </c>
      <c r="AZ38" s="174">
        <f t="shared" si="6"/>
        <v>0</v>
      </c>
      <c r="BA38" s="174">
        <f t="shared" si="6"/>
        <v>0</v>
      </c>
      <c r="BB38" s="174">
        <f t="shared" si="6"/>
        <v>0</v>
      </c>
      <c r="BC38" s="174">
        <f t="shared" si="6"/>
        <v>0</v>
      </c>
      <c r="BD38" s="174">
        <f t="shared" si="6"/>
        <v>0</v>
      </c>
      <c r="BE38" s="174">
        <f t="shared" si="6"/>
        <v>0</v>
      </c>
      <c r="BF38" s="174">
        <f t="shared" si="6"/>
        <v>0</v>
      </c>
      <c r="BG38" s="174">
        <f t="shared" si="6"/>
        <v>0</v>
      </c>
      <c r="BH38" s="174">
        <f t="shared" si="6"/>
        <v>0</v>
      </c>
      <c r="BI38" s="174">
        <f t="shared" si="6"/>
        <v>0</v>
      </c>
      <c r="BJ38" s="174">
        <f t="shared" si="6"/>
        <v>0</v>
      </c>
      <c r="BK38" s="174">
        <f t="shared" si="6"/>
        <v>0</v>
      </c>
      <c r="BL38" s="174" t="e">
        <f t="shared" si="6"/>
        <v>#REF!</v>
      </c>
      <c r="BM38" s="174" t="e">
        <f t="shared" si="6"/>
        <v>#REF!</v>
      </c>
      <c r="BN38" s="174" t="e">
        <f t="shared" si="6"/>
        <v>#REF!</v>
      </c>
      <c r="BO38" s="174" t="e">
        <f t="shared" si="6"/>
        <v>#REF!</v>
      </c>
      <c r="BP38" s="174" t="e">
        <f t="shared" si="6"/>
        <v>#REF!</v>
      </c>
      <c r="BQ38" s="174" t="e">
        <f t="shared" si="6"/>
        <v>#REF!</v>
      </c>
      <c r="BR38" s="174" t="e">
        <f t="shared" si="6"/>
        <v>#REF!</v>
      </c>
      <c r="BS38" s="174" t="e">
        <f t="shared" si="6"/>
        <v>#REF!</v>
      </c>
      <c r="BT38" s="174" t="e">
        <f t="shared" si="6"/>
        <v>#REF!</v>
      </c>
      <c r="BU38" s="174" t="e">
        <f t="shared" si="6"/>
        <v>#REF!</v>
      </c>
      <c r="BV38" s="174" t="e">
        <f t="shared" si="6"/>
        <v>#REF!</v>
      </c>
      <c r="BW38" s="174" t="e">
        <f t="shared" si="6"/>
        <v>#REF!</v>
      </c>
      <c r="BX38" s="174" t="e">
        <f t="shared" si="6"/>
        <v>#REF!</v>
      </c>
      <c r="BY38" s="174" t="e">
        <f t="shared" si="6"/>
        <v>#REF!</v>
      </c>
      <c r="BZ38" s="174" t="e">
        <f t="shared" si="6"/>
        <v>#REF!</v>
      </c>
      <c r="CA38" s="174" t="e">
        <f t="shared" si="6"/>
        <v>#REF!</v>
      </c>
      <c r="CB38" s="174" t="e">
        <f t="shared" si="6"/>
        <v>#REF!</v>
      </c>
      <c r="CC38" s="174" t="e">
        <f t="shared" si="6"/>
        <v>#REF!</v>
      </c>
      <c r="CD38" s="174" t="e">
        <f t="shared" si="6"/>
        <v>#REF!</v>
      </c>
      <c r="CE38" s="174" t="e">
        <f t="shared" si="6"/>
        <v>#REF!</v>
      </c>
      <c r="CF38" s="174" t="e">
        <f t="shared" si="6"/>
        <v>#REF!</v>
      </c>
      <c r="CG38" s="174" t="e">
        <f t="shared" si="6"/>
        <v>#REF!</v>
      </c>
      <c r="CH38" s="174" t="e">
        <f t="shared" si="6"/>
        <v>#REF!</v>
      </c>
      <c r="CI38" s="174" t="e">
        <f t="shared" si="6"/>
        <v>#REF!</v>
      </c>
      <c r="CJ38" s="114"/>
      <c r="CK38" s="114">
        <v>32</v>
      </c>
      <c r="CL38" s="114"/>
    </row>
    <row r="39" spans="1:90" ht="16" outlineLevel="1">
      <c r="A39" s="209" t="str">
        <f t="shared" si="5"/>
        <v>Office furniture</v>
      </c>
      <c r="B39" s="223"/>
      <c r="C39" s="321" t="s">
        <v>77</v>
      </c>
      <c r="D39" s="174"/>
      <c r="E39" s="174">
        <f t="shared" ref="E39:CI39" si="7">SUM($D60:E60)-SUM($D72:E72)</f>
        <v>0</v>
      </c>
      <c r="F39" s="174">
        <f t="shared" si="7"/>
        <v>0</v>
      </c>
      <c r="G39" s="174">
        <f t="shared" si="7"/>
        <v>0</v>
      </c>
      <c r="H39" s="174">
        <f t="shared" si="7"/>
        <v>0</v>
      </c>
      <c r="I39" s="174">
        <f t="shared" si="7"/>
        <v>0</v>
      </c>
      <c r="J39" s="174">
        <f t="shared" si="7"/>
        <v>0</v>
      </c>
      <c r="K39" s="174">
        <f t="shared" si="7"/>
        <v>0</v>
      </c>
      <c r="L39" s="174">
        <f t="shared" si="7"/>
        <v>0</v>
      </c>
      <c r="M39" s="174">
        <f t="shared" si="7"/>
        <v>0</v>
      </c>
      <c r="N39" s="174">
        <f t="shared" si="7"/>
        <v>0</v>
      </c>
      <c r="O39" s="174">
        <f t="shared" si="7"/>
        <v>0</v>
      </c>
      <c r="P39" s="174">
        <f t="shared" si="7"/>
        <v>0</v>
      </c>
      <c r="Q39" s="174">
        <f t="shared" si="7"/>
        <v>0</v>
      </c>
      <c r="R39" s="174">
        <f t="shared" si="7"/>
        <v>0</v>
      </c>
      <c r="S39" s="174">
        <f t="shared" si="7"/>
        <v>0</v>
      </c>
      <c r="T39" s="174">
        <f t="shared" si="7"/>
        <v>0</v>
      </c>
      <c r="U39" s="174">
        <f t="shared" si="7"/>
        <v>0</v>
      </c>
      <c r="V39" s="174">
        <f t="shared" si="7"/>
        <v>0</v>
      </c>
      <c r="W39" s="174">
        <f t="shared" si="7"/>
        <v>0</v>
      </c>
      <c r="X39" s="174">
        <f t="shared" si="7"/>
        <v>0</v>
      </c>
      <c r="Y39" s="174">
        <f t="shared" si="7"/>
        <v>0</v>
      </c>
      <c r="Z39" s="174">
        <f t="shared" si="7"/>
        <v>0</v>
      </c>
      <c r="AA39" s="174">
        <f t="shared" si="7"/>
        <v>0</v>
      </c>
      <c r="AB39" s="174">
        <f t="shared" si="7"/>
        <v>0</v>
      </c>
      <c r="AC39" s="174">
        <f t="shared" si="7"/>
        <v>0</v>
      </c>
      <c r="AD39" s="174">
        <f t="shared" si="7"/>
        <v>0</v>
      </c>
      <c r="AE39" s="174">
        <f t="shared" si="7"/>
        <v>0</v>
      </c>
      <c r="AF39" s="174">
        <f t="shared" si="7"/>
        <v>0</v>
      </c>
      <c r="AG39" s="174">
        <f t="shared" si="7"/>
        <v>0</v>
      </c>
      <c r="AH39" s="174">
        <f t="shared" si="7"/>
        <v>0</v>
      </c>
      <c r="AI39" s="174">
        <f t="shared" si="7"/>
        <v>0</v>
      </c>
      <c r="AJ39" s="174">
        <f t="shared" si="7"/>
        <v>0</v>
      </c>
      <c r="AK39" s="174">
        <f t="shared" si="7"/>
        <v>0</v>
      </c>
      <c r="AL39" s="174">
        <f t="shared" si="7"/>
        <v>0</v>
      </c>
      <c r="AM39" s="174">
        <f t="shared" si="7"/>
        <v>0</v>
      </c>
      <c r="AN39" s="174">
        <f t="shared" si="7"/>
        <v>0</v>
      </c>
      <c r="AO39" s="174">
        <f t="shared" si="7"/>
        <v>0</v>
      </c>
      <c r="AP39" s="174">
        <f t="shared" si="7"/>
        <v>0</v>
      </c>
      <c r="AQ39" s="174">
        <f t="shared" si="7"/>
        <v>0</v>
      </c>
      <c r="AR39" s="174">
        <f t="shared" si="7"/>
        <v>0</v>
      </c>
      <c r="AS39" s="174">
        <f t="shared" si="7"/>
        <v>0</v>
      </c>
      <c r="AT39" s="174">
        <f t="shared" si="7"/>
        <v>0</v>
      </c>
      <c r="AU39" s="174">
        <f t="shared" si="7"/>
        <v>0</v>
      </c>
      <c r="AV39" s="174">
        <f t="shared" si="7"/>
        <v>0</v>
      </c>
      <c r="AW39" s="174">
        <f t="shared" si="7"/>
        <v>0</v>
      </c>
      <c r="AX39" s="174">
        <f t="shared" si="7"/>
        <v>0</v>
      </c>
      <c r="AY39" s="174">
        <f t="shared" si="7"/>
        <v>0</v>
      </c>
      <c r="AZ39" s="174">
        <f t="shared" si="7"/>
        <v>0</v>
      </c>
      <c r="BA39" s="174">
        <f t="shared" si="7"/>
        <v>0</v>
      </c>
      <c r="BB39" s="174">
        <f t="shared" si="7"/>
        <v>0</v>
      </c>
      <c r="BC39" s="174">
        <f t="shared" si="7"/>
        <v>0</v>
      </c>
      <c r="BD39" s="174">
        <f t="shared" si="7"/>
        <v>0</v>
      </c>
      <c r="BE39" s="174">
        <f t="shared" si="7"/>
        <v>0</v>
      </c>
      <c r="BF39" s="174">
        <f t="shared" si="7"/>
        <v>0</v>
      </c>
      <c r="BG39" s="174">
        <f t="shared" si="7"/>
        <v>0</v>
      </c>
      <c r="BH39" s="174">
        <f t="shared" si="7"/>
        <v>0</v>
      </c>
      <c r="BI39" s="174">
        <f t="shared" si="7"/>
        <v>0</v>
      </c>
      <c r="BJ39" s="174">
        <f t="shared" si="7"/>
        <v>0</v>
      </c>
      <c r="BK39" s="174">
        <f t="shared" si="7"/>
        <v>0</v>
      </c>
      <c r="BL39" s="174" t="e">
        <f t="shared" si="7"/>
        <v>#REF!</v>
      </c>
      <c r="BM39" s="174" t="e">
        <f t="shared" si="7"/>
        <v>#REF!</v>
      </c>
      <c r="BN39" s="174" t="e">
        <f t="shared" si="7"/>
        <v>#REF!</v>
      </c>
      <c r="BO39" s="174" t="e">
        <f t="shared" si="7"/>
        <v>#REF!</v>
      </c>
      <c r="BP39" s="174" t="e">
        <f t="shared" si="7"/>
        <v>#REF!</v>
      </c>
      <c r="BQ39" s="174" t="e">
        <f t="shared" si="7"/>
        <v>#REF!</v>
      </c>
      <c r="BR39" s="174" t="e">
        <f t="shared" si="7"/>
        <v>#REF!</v>
      </c>
      <c r="BS39" s="174" t="e">
        <f t="shared" si="7"/>
        <v>#REF!</v>
      </c>
      <c r="BT39" s="174" t="e">
        <f t="shared" si="7"/>
        <v>#REF!</v>
      </c>
      <c r="BU39" s="174" t="e">
        <f t="shared" si="7"/>
        <v>#REF!</v>
      </c>
      <c r="BV39" s="174" t="e">
        <f t="shared" si="7"/>
        <v>#REF!</v>
      </c>
      <c r="BW39" s="174" t="e">
        <f t="shared" si="7"/>
        <v>#REF!</v>
      </c>
      <c r="BX39" s="174" t="e">
        <f t="shared" si="7"/>
        <v>#REF!</v>
      </c>
      <c r="BY39" s="174" t="e">
        <f t="shared" si="7"/>
        <v>#REF!</v>
      </c>
      <c r="BZ39" s="174" t="e">
        <f t="shared" si="7"/>
        <v>#REF!</v>
      </c>
      <c r="CA39" s="174" t="e">
        <f t="shared" si="7"/>
        <v>#REF!</v>
      </c>
      <c r="CB39" s="174" t="e">
        <f t="shared" si="7"/>
        <v>#REF!</v>
      </c>
      <c r="CC39" s="174" t="e">
        <f t="shared" si="7"/>
        <v>#REF!</v>
      </c>
      <c r="CD39" s="174" t="e">
        <f t="shared" si="7"/>
        <v>#REF!</v>
      </c>
      <c r="CE39" s="174" t="e">
        <f t="shared" si="7"/>
        <v>#REF!</v>
      </c>
      <c r="CF39" s="174" t="e">
        <f t="shared" si="7"/>
        <v>#REF!</v>
      </c>
      <c r="CG39" s="174" t="e">
        <f t="shared" si="7"/>
        <v>#REF!</v>
      </c>
      <c r="CH39" s="174" t="e">
        <f t="shared" si="7"/>
        <v>#REF!</v>
      </c>
      <c r="CI39" s="174" t="e">
        <f t="shared" si="7"/>
        <v>#REF!</v>
      </c>
      <c r="CJ39" s="114"/>
      <c r="CK39" s="114">
        <v>33</v>
      </c>
      <c r="CL39" s="114"/>
    </row>
    <row r="40" spans="1:90" ht="16" outlineLevel="1">
      <c r="A40" s="209" t="str">
        <f t="shared" si="5"/>
        <v>Computers</v>
      </c>
      <c r="B40" s="223"/>
      <c r="C40" s="321" t="s">
        <v>77</v>
      </c>
      <c r="D40" s="174"/>
      <c r="E40" s="174">
        <f>SUM($D61:E61)-SUM($D73:E73)</f>
        <v>0</v>
      </c>
      <c r="F40" s="174">
        <f>SUM($D61:F61)-SUM($D73:F73)</f>
        <v>0</v>
      </c>
      <c r="G40" s="174"/>
      <c r="H40" s="174"/>
      <c r="I40" s="174"/>
      <c r="J40" s="174"/>
      <c r="K40" s="174"/>
      <c r="L40" s="174"/>
      <c r="M40" s="174"/>
      <c r="N40" s="174"/>
      <c r="O40" s="174"/>
      <c r="P40" s="174"/>
      <c r="Q40" s="174"/>
      <c r="R40" s="174"/>
      <c r="S40" s="174"/>
      <c r="T40" s="174"/>
      <c r="U40" s="174"/>
      <c r="V40" s="174"/>
      <c r="W40" s="174"/>
      <c r="X40" s="174"/>
      <c r="Y40" s="174"/>
      <c r="Z40" s="174"/>
      <c r="AA40" s="174"/>
      <c r="AB40" s="174"/>
      <c r="AC40" s="174"/>
      <c r="AD40" s="174"/>
      <c r="AE40" s="174"/>
      <c r="AF40" s="174"/>
      <c r="AG40" s="174"/>
      <c r="AH40" s="174"/>
      <c r="AI40" s="174"/>
      <c r="AJ40" s="174"/>
      <c r="AK40" s="174"/>
      <c r="AL40" s="174"/>
      <c r="AM40" s="174"/>
      <c r="AN40" s="174"/>
      <c r="AO40" s="174"/>
      <c r="AP40" s="174"/>
      <c r="AQ40" s="174"/>
      <c r="AR40" s="174"/>
      <c r="AS40" s="174"/>
      <c r="AT40" s="174"/>
      <c r="AU40" s="174"/>
      <c r="AV40" s="174"/>
      <c r="AW40" s="174"/>
      <c r="AX40" s="174"/>
      <c r="AY40" s="174"/>
      <c r="AZ40" s="174"/>
      <c r="BA40" s="174"/>
      <c r="BB40" s="174"/>
      <c r="BC40" s="174"/>
      <c r="BD40" s="174"/>
      <c r="BE40" s="174"/>
      <c r="BF40" s="174"/>
      <c r="BG40" s="174"/>
      <c r="BH40" s="174"/>
      <c r="BI40" s="174"/>
      <c r="BJ40" s="174"/>
      <c r="BK40" s="174"/>
      <c r="BL40" s="174"/>
      <c r="BM40" s="174"/>
      <c r="BN40" s="174"/>
      <c r="BO40" s="174"/>
      <c r="BP40" s="174"/>
      <c r="BQ40" s="174"/>
      <c r="BR40" s="174"/>
      <c r="BS40" s="174"/>
      <c r="BT40" s="174"/>
      <c r="BU40" s="174"/>
      <c r="BV40" s="174"/>
      <c r="BW40" s="174"/>
      <c r="BX40" s="174"/>
      <c r="BY40" s="174"/>
      <c r="BZ40" s="174"/>
      <c r="CA40" s="174"/>
      <c r="CB40" s="174"/>
      <c r="CC40" s="174"/>
      <c r="CD40" s="174"/>
      <c r="CE40" s="174"/>
      <c r="CF40" s="174"/>
      <c r="CG40" s="174"/>
      <c r="CH40" s="174"/>
      <c r="CI40" s="174"/>
      <c r="CJ40" s="114"/>
      <c r="CK40" s="114">
        <v>34</v>
      </c>
      <c r="CL40" s="114"/>
    </row>
    <row r="41" spans="1:90" ht="16" outlineLevel="1">
      <c r="A41" s="209" t="str">
        <f t="shared" si="5"/>
        <v>Telecom equipment</v>
      </c>
      <c r="B41" s="223"/>
      <c r="C41" s="321" t="s">
        <v>77</v>
      </c>
      <c r="D41" s="174"/>
      <c r="E41" s="174">
        <f t="shared" ref="E41:CI41" si="8">SUM($D62:E62)-SUM($D74:E74)</f>
        <v>0</v>
      </c>
      <c r="F41" s="174">
        <f t="shared" si="8"/>
        <v>0</v>
      </c>
      <c r="G41" s="174">
        <f t="shared" si="8"/>
        <v>0</v>
      </c>
      <c r="H41" s="174">
        <f t="shared" si="8"/>
        <v>0</v>
      </c>
      <c r="I41" s="174">
        <f t="shared" si="8"/>
        <v>0</v>
      </c>
      <c r="J41" s="174">
        <f t="shared" si="8"/>
        <v>0</v>
      </c>
      <c r="K41" s="174">
        <f t="shared" si="8"/>
        <v>0</v>
      </c>
      <c r="L41" s="174">
        <f t="shared" si="8"/>
        <v>0</v>
      </c>
      <c r="M41" s="174">
        <f t="shared" si="8"/>
        <v>0</v>
      </c>
      <c r="N41" s="174">
        <f t="shared" si="8"/>
        <v>0</v>
      </c>
      <c r="O41" s="174">
        <f t="shared" si="8"/>
        <v>0</v>
      </c>
      <c r="P41" s="174">
        <f t="shared" si="8"/>
        <v>0</v>
      </c>
      <c r="Q41" s="174">
        <f t="shared" si="8"/>
        <v>0</v>
      </c>
      <c r="R41" s="174">
        <f t="shared" si="8"/>
        <v>0</v>
      </c>
      <c r="S41" s="174">
        <f t="shared" si="8"/>
        <v>0</v>
      </c>
      <c r="T41" s="174">
        <f t="shared" si="8"/>
        <v>0</v>
      </c>
      <c r="U41" s="174">
        <f t="shared" si="8"/>
        <v>0</v>
      </c>
      <c r="V41" s="174">
        <f t="shared" si="8"/>
        <v>0</v>
      </c>
      <c r="W41" s="174">
        <f t="shared" si="8"/>
        <v>0</v>
      </c>
      <c r="X41" s="174">
        <f t="shared" si="8"/>
        <v>0</v>
      </c>
      <c r="Y41" s="174">
        <f t="shared" si="8"/>
        <v>0</v>
      </c>
      <c r="Z41" s="174">
        <f t="shared" si="8"/>
        <v>0</v>
      </c>
      <c r="AA41" s="174">
        <f t="shared" si="8"/>
        <v>0</v>
      </c>
      <c r="AB41" s="174">
        <f t="shared" si="8"/>
        <v>0</v>
      </c>
      <c r="AC41" s="174">
        <f t="shared" si="8"/>
        <v>0</v>
      </c>
      <c r="AD41" s="174">
        <f t="shared" si="8"/>
        <v>0</v>
      </c>
      <c r="AE41" s="174">
        <f t="shared" si="8"/>
        <v>0</v>
      </c>
      <c r="AF41" s="174">
        <f t="shared" si="8"/>
        <v>0</v>
      </c>
      <c r="AG41" s="174">
        <f t="shared" si="8"/>
        <v>0</v>
      </c>
      <c r="AH41" s="174">
        <f t="shared" si="8"/>
        <v>0</v>
      </c>
      <c r="AI41" s="174">
        <f t="shared" si="8"/>
        <v>0</v>
      </c>
      <c r="AJ41" s="174">
        <f t="shared" si="8"/>
        <v>0</v>
      </c>
      <c r="AK41" s="174">
        <f t="shared" si="8"/>
        <v>0</v>
      </c>
      <c r="AL41" s="174">
        <f t="shared" si="8"/>
        <v>0</v>
      </c>
      <c r="AM41" s="174">
        <f t="shared" si="8"/>
        <v>0</v>
      </c>
      <c r="AN41" s="174">
        <f t="shared" si="8"/>
        <v>0</v>
      </c>
      <c r="AO41" s="174">
        <f t="shared" si="8"/>
        <v>0</v>
      </c>
      <c r="AP41" s="174">
        <f t="shared" si="8"/>
        <v>0</v>
      </c>
      <c r="AQ41" s="174">
        <f t="shared" si="8"/>
        <v>0</v>
      </c>
      <c r="AR41" s="174">
        <f t="shared" si="8"/>
        <v>0</v>
      </c>
      <c r="AS41" s="174">
        <f t="shared" si="8"/>
        <v>0</v>
      </c>
      <c r="AT41" s="174">
        <f t="shared" si="8"/>
        <v>0</v>
      </c>
      <c r="AU41" s="174">
        <f t="shared" si="8"/>
        <v>0</v>
      </c>
      <c r="AV41" s="174">
        <f t="shared" si="8"/>
        <v>0</v>
      </c>
      <c r="AW41" s="174">
        <f t="shared" si="8"/>
        <v>0</v>
      </c>
      <c r="AX41" s="174">
        <f t="shared" si="8"/>
        <v>0</v>
      </c>
      <c r="AY41" s="174">
        <f t="shared" si="8"/>
        <v>0</v>
      </c>
      <c r="AZ41" s="174">
        <f t="shared" si="8"/>
        <v>0</v>
      </c>
      <c r="BA41" s="174">
        <f t="shared" si="8"/>
        <v>0</v>
      </c>
      <c r="BB41" s="174">
        <f t="shared" si="8"/>
        <v>0</v>
      </c>
      <c r="BC41" s="174">
        <f t="shared" si="8"/>
        <v>0</v>
      </c>
      <c r="BD41" s="174">
        <f t="shared" si="8"/>
        <v>0</v>
      </c>
      <c r="BE41" s="174">
        <f t="shared" si="8"/>
        <v>0</v>
      </c>
      <c r="BF41" s="174">
        <f t="shared" si="8"/>
        <v>0</v>
      </c>
      <c r="BG41" s="174">
        <f t="shared" si="8"/>
        <v>0</v>
      </c>
      <c r="BH41" s="174">
        <f t="shared" si="8"/>
        <v>0</v>
      </c>
      <c r="BI41" s="174">
        <f t="shared" si="8"/>
        <v>0</v>
      </c>
      <c r="BJ41" s="174">
        <f t="shared" si="8"/>
        <v>0</v>
      </c>
      <c r="BK41" s="174">
        <f t="shared" si="8"/>
        <v>0</v>
      </c>
      <c r="BL41" s="174" t="e">
        <f t="shared" si="8"/>
        <v>#REF!</v>
      </c>
      <c r="BM41" s="174" t="e">
        <f t="shared" si="8"/>
        <v>#REF!</v>
      </c>
      <c r="BN41" s="174" t="e">
        <f t="shared" si="8"/>
        <v>#REF!</v>
      </c>
      <c r="BO41" s="174" t="e">
        <f t="shared" si="8"/>
        <v>#REF!</v>
      </c>
      <c r="BP41" s="174" t="e">
        <f t="shared" si="8"/>
        <v>#REF!</v>
      </c>
      <c r="BQ41" s="174" t="e">
        <f t="shared" si="8"/>
        <v>#REF!</v>
      </c>
      <c r="BR41" s="174" t="e">
        <f t="shared" si="8"/>
        <v>#REF!</v>
      </c>
      <c r="BS41" s="174" t="e">
        <f t="shared" si="8"/>
        <v>#REF!</v>
      </c>
      <c r="BT41" s="174" t="e">
        <f t="shared" si="8"/>
        <v>#REF!</v>
      </c>
      <c r="BU41" s="174" t="e">
        <f t="shared" si="8"/>
        <v>#REF!</v>
      </c>
      <c r="BV41" s="174" t="e">
        <f t="shared" si="8"/>
        <v>#REF!</v>
      </c>
      <c r="BW41" s="174" t="e">
        <f t="shared" si="8"/>
        <v>#REF!</v>
      </c>
      <c r="BX41" s="174" t="e">
        <f t="shared" si="8"/>
        <v>#REF!</v>
      </c>
      <c r="BY41" s="174" t="e">
        <f t="shared" si="8"/>
        <v>#REF!</v>
      </c>
      <c r="BZ41" s="174" t="e">
        <f t="shared" si="8"/>
        <v>#REF!</v>
      </c>
      <c r="CA41" s="174" t="e">
        <f t="shared" si="8"/>
        <v>#REF!</v>
      </c>
      <c r="CB41" s="174" t="e">
        <f t="shared" si="8"/>
        <v>#REF!</v>
      </c>
      <c r="CC41" s="174" t="e">
        <f t="shared" si="8"/>
        <v>#REF!</v>
      </c>
      <c r="CD41" s="174" t="e">
        <f t="shared" si="8"/>
        <v>#REF!</v>
      </c>
      <c r="CE41" s="174" t="e">
        <f t="shared" si="8"/>
        <v>#REF!</v>
      </c>
      <c r="CF41" s="174" t="e">
        <f t="shared" si="8"/>
        <v>#REF!</v>
      </c>
      <c r="CG41" s="174" t="e">
        <f t="shared" si="8"/>
        <v>#REF!</v>
      </c>
      <c r="CH41" s="174" t="e">
        <f t="shared" si="8"/>
        <v>#REF!</v>
      </c>
      <c r="CI41" s="174" t="e">
        <f t="shared" si="8"/>
        <v>#REF!</v>
      </c>
      <c r="CJ41" s="114"/>
      <c r="CK41" s="114">
        <v>35</v>
      </c>
      <c r="CL41" s="114"/>
    </row>
    <row r="42" spans="1:90" ht="16" outlineLevel="1">
      <c r="A42" s="209" t="str">
        <f t="shared" si="5"/>
        <v>Servers &amp; other tech infrastructure</v>
      </c>
      <c r="B42" s="223"/>
      <c r="C42" s="321" t="s">
        <v>77</v>
      </c>
      <c r="D42" s="174"/>
      <c r="E42" s="174">
        <f t="shared" ref="E42:CI42" si="9">SUM($D63:E63)-SUM($D75:E75)</f>
        <v>0</v>
      </c>
      <c r="F42" s="174">
        <f t="shared" si="9"/>
        <v>0</v>
      </c>
      <c r="G42" s="174">
        <f t="shared" si="9"/>
        <v>0</v>
      </c>
      <c r="H42" s="174">
        <f t="shared" si="9"/>
        <v>0</v>
      </c>
      <c r="I42" s="174">
        <f t="shared" si="9"/>
        <v>0</v>
      </c>
      <c r="J42" s="174">
        <f t="shared" si="9"/>
        <v>0</v>
      </c>
      <c r="K42" s="174">
        <f t="shared" si="9"/>
        <v>0</v>
      </c>
      <c r="L42" s="174">
        <f t="shared" si="9"/>
        <v>0</v>
      </c>
      <c r="M42" s="174">
        <f t="shared" si="9"/>
        <v>0</v>
      </c>
      <c r="N42" s="174">
        <f t="shared" si="9"/>
        <v>0</v>
      </c>
      <c r="O42" s="174">
        <f t="shared" si="9"/>
        <v>0</v>
      </c>
      <c r="P42" s="174">
        <f t="shared" si="9"/>
        <v>0</v>
      </c>
      <c r="Q42" s="174">
        <f t="shared" si="9"/>
        <v>0</v>
      </c>
      <c r="R42" s="174">
        <f t="shared" si="9"/>
        <v>0</v>
      </c>
      <c r="S42" s="174">
        <f t="shared" si="9"/>
        <v>0</v>
      </c>
      <c r="T42" s="174">
        <f t="shared" si="9"/>
        <v>0</v>
      </c>
      <c r="U42" s="174">
        <f t="shared" si="9"/>
        <v>0</v>
      </c>
      <c r="V42" s="174">
        <f t="shared" si="9"/>
        <v>0</v>
      </c>
      <c r="W42" s="174">
        <f t="shared" si="9"/>
        <v>0</v>
      </c>
      <c r="X42" s="174">
        <f t="shared" si="9"/>
        <v>0</v>
      </c>
      <c r="Y42" s="174">
        <f t="shared" si="9"/>
        <v>0</v>
      </c>
      <c r="Z42" s="174">
        <f t="shared" si="9"/>
        <v>0</v>
      </c>
      <c r="AA42" s="174">
        <f t="shared" si="9"/>
        <v>0</v>
      </c>
      <c r="AB42" s="174">
        <f t="shared" si="9"/>
        <v>0</v>
      </c>
      <c r="AC42" s="174">
        <f t="shared" si="9"/>
        <v>0</v>
      </c>
      <c r="AD42" s="174">
        <f t="shared" si="9"/>
        <v>0</v>
      </c>
      <c r="AE42" s="174">
        <f t="shared" si="9"/>
        <v>0</v>
      </c>
      <c r="AF42" s="174">
        <f t="shared" si="9"/>
        <v>0</v>
      </c>
      <c r="AG42" s="174">
        <f t="shared" si="9"/>
        <v>0</v>
      </c>
      <c r="AH42" s="174">
        <f t="shared" si="9"/>
        <v>0</v>
      </c>
      <c r="AI42" s="174">
        <f t="shared" si="9"/>
        <v>0</v>
      </c>
      <c r="AJ42" s="174">
        <f t="shared" si="9"/>
        <v>0</v>
      </c>
      <c r="AK42" s="174">
        <f t="shared" si="9"/>
        <v>0</v>
      </c>
      <c r="AL42" s="174">
        <f t="shared" si="9"/>
        <v>0</v>
      </c>
      <c r="AM42" s="174">
        <f t="shared" si="9"/>
        <v>0</v>
      </c>
      <c r="AN42" s="174">
        <f t="shared" si="9"/>
        <v>0</v>
      </c>
      <c r="AO42" s="174">
        <f t="shared" si="9"/>
        <v>0</v>
      </c>
      <c r="AP42" s="174">
        <f t="shared" si="9"/>
        <v>0</v>
      </c>
      <c r="AQ42" s="174">
        <f t="shared" si="9"/>
        <v>0</v>
      </c>
      <c r="AR42" s="174">
        <f t="shared" si="9"/>
        <v>0</v>
      </c>
      <c r="AS42" s="174">
        <f t="shared" si="9"/>
        <v>0</v>
      </c>
      <c r="AT42" s="174">
        <f t="shared" si="9"/>
        <v>0</v>
      </c>
      <c r="AU42" s="174">
        <f t="shared" si="9"/>
        <v>0</v>
      </c>
      <c r="AV42" s="174">
        <f t="shared" si="9"/>
        <v>0</v>
      </c>
      <c r="AW42" s="174">
        <f t="shared" si="9"/>
        <v>0</v>
      </c>
      <c r="AX42" s="174">
        <f t="shared" si="9"/>
        <v>0</v>
      </c>
      <c r="AY42" s="174">
        <f t="shared" si="9"/>
        <v>0</v>
      </c>
      <c r="AZ42" s="174">
        <f t="shared" si="9"/>
        <v>0</v>
      </c>
      <c r="BA42" s="174">
        <f t="shared" si="9"/>
        <v>0</v>
      </c>
      <c r="BB42" s="174">
        <f t="shared" si="9"/>
        <v>0</v>
      </c>
      <c r="BC42" s="174">
        <f t="shared" si="9"/>
        <v>0</v>
      </c>
      <c r="BD42" s="174">
        <f t="shared" si="9"/>
        <v>0</v>
      </c>
      <c r="BE42" s="174">
        <f t="shared" si="9"/>
        <v>0</v>
      </c>
      <c r="BF42" s="174">
        <f t="shared" si="9"/>
        <v>0</v>
      </c>
      <c r="BG42" s="174">
        <f t="shared" si="9"/>
        <v>0</v>
      </c>
      <c r="BH42" s="174">
        <f t="shared" si="9"/>
        <v>0</v>
      </c>
      <c r="BI42" s="174">
        <f t="shared" si="9"/>
        <v>0</v>
      </c>
      <c r="BJ42" s="174">
        <f t="shared" si="9"/>
        <v>0</v>
      </c>
      <c r="BK42" s="174">
        <f t="shared" si="9"/>
        <v>0</v>
      </c>
      <c r="BL42" s="174" t="e">
        <f t="shared" si="9"/>
        <v>#REF!</v>
      </c>
      <c r="BM42" s="174" t="e">
        <f t="shared" si="9"/>
        <v>#REF!</v>
      </c>
      <c r="BN42" s="174" t="e">
        <f t="shared" si="9"/>
        <v>#REF!</v>
      </c>
      <c r="BO42" s="174" t="e">
        <f t="shared" si="9"/>
        <v>#REF!</v>
      </c>
      <c r="BP42" s="174" t="e">
        <f t="shared" si="9"/>
        <v>#REF!</v>
      </c>
      <c r="BQ42" s="174" t="e">
        <f t="shared" si="9"/>
        <v>#REF!</v>
      </c>
      <c r="BR42" s="174" t="e">
        <f t="shared" si="9"/>
        <v>#REF!</v>
      </c>
      <c r="BS42" s="174" t="e">
        <f t="shared" si="9"/>
        <v>#REF!</v>
      </c>
      <c r="BT42" s="174" t="e">
        <f t="shared" si="9"/>
        <v>#REF!</v>
      </c>
      <c r="BU42" s="174" t="e">
        <f t="shared" si="9"/>
        <v>#REF!</v>
      </c>
      <c r="BV42" s="174" t="e">
        <f t="shared" si="9"/>
        <v>#REF!</v>
      </c>
      <c r="BW42" s="174" t="e">
        <f t="shared" si="9"/>
        <v>#REF!</v>
      </c>
      <c r="BX42" s="174" t="e">
        <f t="shared" si="9"/>
        <v>#REF!</v>
      </c>
      <c r="BY42" s="174" t="e">
        <f t="shared" si="9"/>
        <v>#REF!</v>
      </c>
      <c r="BZ42" s="174" t="e">
        <f t="shared" si="9"/>
        <v>#REF!</v>
      </c>
      <c r="CA42" s="174" t="e">
        <f t="shared" si="9"/>
        <v>#REF!</v>
      </c>
      <c r="CB42" s="174" t="e">
        <f t="shared" si="9"/>
        <v>#REF!</v>
      </c>
      <c r="CC42" s="174" t="e">
        <f t="shared" si="9"/>
        <v>#REF!</v>
      </c>
      <c r="CD42" s="174" t="e">
        <f t="shared" si="9"/>
        <v>#REF!</v>
      </c>
      <c r="CE42" s="174" t="e">
        <f t="shared" si="9"/>
        <v>#REF!</v>
      </c>
      <c r="CF42" s="174" t="e">
        <f t="shared" si="9"/>
        <v>#REF!</v>
      </c>
      <c r="CG42" s="174" t="e">
        <f t="shared" si="9"/>
        <v>#REF!</v>
      </c>
      <c r="CH42" s="174" t="e">
        <f t="shared" si="9"/>
        <v>#REF!</v>
      </c>
      <c r="CI42" s="174" t="e">
        <f t="shared" si="9"/>
        <v>#REF!</v>
      </c>
      <c r="CJ42" s="114"/>
      <c r="CK42" s="114">
        <v>36</v>
      </c>
      <c r="CL42" s="114"/>
    </row>
    <row r="43" spans="1:90" ht="16" outlineLevel="1">
      <c r="A43" s="209" t="str">
        <f t="shared" si="5"/>
        <v>Other</v>
      </c>
      <c r="B43" s="223"/>
      <c r="C43" s="321" t="s">
        <v>77</v>
      </c>
      <c r="D43" s="174"/>
      <c r="E43" s="174">
        <f t="shared" ref="E43:CI43" si="10">SUM($D64:E64)-SUM($D76:E76)</f>
        <v>0</v>
      </c>
      <c r="F43" s="174">
        <f t="shared" si="10"/>
        <v>0</v>
      </c>
      <c r="G43" s="174">
        <f t="shared" si="10"/>
        <v>0</v>
      </c>
      <c r="H43" s="174">
        <f t="shared" si="10"/>
        <v>0</v>
      </c>
      <c r="I43" s="174">
        <f t="shared" si="10"/>
        <v>0</v>
      </c>
      <c r="J43" s="174">
        <f t="shared" si="10"/>
        <v>0</v>
      </c>
      <c r="K43" s="174">
        <f t="shared" si="10"/>
        <v>0</v>
      </c>
      <c r="L43" s="174">
        <f t="shared" si="10"/>
        <v>0</v>
      </c>
      <c r="M43" s="174">
        <f t="shared" si="10"/>
        <v>0</v>
      </c>
      <c r="N43" s="174">
        <f t="shared" si="10"/>
        <v>0</v>
      </c>
      <c r="O43" s="174">
        <f t="shared" si="10"/>
        <v>0</v>
      </c>
      <c r="P43" s="174">
        <f t="shared" si="10"/>
        <v>0</v>
      </c>
      <c r="Q43" s="174">
        <f t="shared" si="10"/>
        <v>0</v>
      </c>
      <c r="R43" s="174">
        <f t="shared" si="10"/>
        <v>0</v>
      </c>
      <c r="S43" s="174">
        <f t="shared" si="10"/>
        <v>0</v>
      </c>
      <c r="T43" s="174">
        <f t="shared" si="10"/>
        <v>0</v>
      </c>
      <c r="U43" s="174">
        <f t="shared" si="10"/>
        <v>0</v>
      </c>
      <c r="V43" s="174">
        <f t="shared" si="10"/>
        <v>0</v>
      </c>
      <c r="W43" s="174">
        <f t="shared" si="10"/>
        <v>0</v>
      </c>
      <c r="X43" s="174">
        <f t="shared" si="10"/>
        <v>0</v>
      </c>
      <c r="Y43" s="174">
        <f t="shared" si="10"/>
        <v>0</v>
      </c>
      <c r="Z43" s="174">
        <f t="shared" si="10"/>
        <v>0</v>
      </c>
      <c r="AA43" s="174">
        <f t="shared" si="10"/>
        <v>0</v>
      </c>
      <c r="AB43" s="174">
        <f t="shared" si="10"/>
        <v>0</v>
      </c>
      <c r="AC43" s="174">
        <f t="shared" si="10"/>
        <v>0</v>
      </c>
      <c r="AD43" s="174">
        <f t="shared" si="10"/>
        <v>0</v>
      </c>
      <c r="AE43" s="174">
        <f t="shared" si="10"/>
        <v>0</v>
      </c>
      <c r="AF43" s="174">
        <f t="shared" si="10"/>
        <v>0</v>
      </c>
      <c r="AG43" s="174">
        <f t="shared" si="10"/>
        <v>0</v>
      </c>
      <c r="AH43" s="174">
        <f t="shared" si="10"/>
        <v>0</v>
      </c>
      <c r="AI43" s="174">
        <f t="shared" si="10"/>
        <v>0</v>
      </c>
      <c r="AJ43" s="174">
        <f t="shared" si="10"/>
        <v>0</v>
      </c>
      <c r="AK43" s="174">
        <f t="shared" si="10"/>
        <v>0</v>
      </c>
      <c r="AL43" s="174">
        <f t="shared" si="10"/>
        <v>0</v>
      </c>
      <c r="AM43" s="174">
        <f t="shared" si="10"/>
        <v>0</v>
      </c>
      <c r="AN43" s="174">
        <f t="shared" si="10"/>
        <v>0</v>
      </c>
      <c r="AO43" s="174">
        <f t="shared" si="10"/>
        <v>0</v>
      </c>
      <c r="AP43" s="174">
        <f t="shared" si="10"/>
        <v>0</v>
      </c>
      <c r="AQ43" s="174">
        <f t="shared" si="10"/>
        <v>0</v>
      </c>
      <c r="AR43" s="174">
        <f t="shared" si="10"/>
        <v>0</v>
      </c>
      <c r="AS43" s="174">
        <f t="shared" si="10"/>
        <v>0</v>
      </c>
      <c r="AT43" s="174">
        <f t="shared" si="10"/>
        <v>0</v>
      </c>
      <c r="AU43" s="174">
        <f t="shared" si="10"/>
        <v>0</v>
      </c>
      <c r="AV43" s="174">
        <f t="shared" si="10"/>
        <v>0</v>
      </c>
      <c r="AW43" s="174">
        <f t="shared" si="10"/>
        <v>0</v>
      </c>
      <c r="AX43" s="174">
        <f t="shared" si="10"/>
        <v>0</v>
      </c>
      <c r="AY43" s="174">
        <f t="shared" si="10"/>
        <v>0</v>
      </c>
      <c r="AZ43" s="174">
        <f t="shared" si="10"/>
        <v>0</v>
      </c>
      <c r="BA43" s="174">
        <f t="shared" si="10"/>
        <v>0</v>
      </c>
      <c r="BB43" s="174">
        <f t="shared" si="10"/>
        <v>0</v>
      </c>
      <c r="BC43" s="174">
        <f t="shared" si="10"/>
        <v>0</v>
      </c>
      <c r="BD43" s="174">
        <f t="shared" si="10"/>
        <v>0</v>
      </c>
      <c r="BE43" s="174">
        <f t="shared" si="10"/>
        <v>0</v>
      </c>
      <c r="BF43" s="174">
        <f t="shared" si="10"/>
        <v>0</v>
      </c>
      <c r="BG43" s="174">
        <f t="shared" si="10"/>
        <v>0</v>
      </c>
      <c r="BH43" s="174">
        <f t="shared" si="10"/>
        <v>0</v>
      </c>
      <c r="BI43" s="174">
        <f t="shared" si="10"/>
        <v>0</v>
      </c>
      <c r="BJ43" s="174">
        <f t="shared" si="10"/>
        <v>0</v>
      </c>
      <c r="BK43" s="174">
        <f t="shared" si="10"/>
        <v>0</v>
      </c>
      <c r="BL43" s="174" t="e">
        <f t="shared" si="10"/>
        <v>#REF!</v>
      </c>
      <c r="BM43" s="174" t="e">
        <f t="shared" si="10"/>
        <v>#REF!</v>
      </c>
      <c r="BN43" s="174" t="e">
        <f t="shared" si="10"/>
        <v>#REF!</v>
      </c>
      <c r="BO43" s="174" t="e">
        <f t="shared" si="10"/>
        <v>#REF!</v>
      </c>
      <c r="BP43" s="174" t="e">
        <f t="shared" si="10"/>
        <v>#REF!</v>
      </c>
      <c r="BQ43" s="174" t="e">
        <f t="shared" si="10"/>
        <v>#REF!</v>
      </c>
      <c r="BR43" s="174" t="e">
        <f t="shared" si="10"/>
        <v>#REF!</v>
      </c>
      <c r="BS43" s="174" t="e">
        <f t="shared" si="10"/>
        <v>#REF!</v>
      </c>
      <c r="BT43" s="174" t="e">
        <f t="shared" si="10"/>
        <v>#REF!</v>
      </c>
      <c r="BU43" s="174" t="e">
        <f t="shared" si="10"/>
        <v>#REF!</v>
      </c>
      <c r="BV43" s="174" t="e">
        <f t="shared" si="10"/>
        <v>#REF!</v>
      </c>
      <c r="BW43" s="174" t="e">
        <f t="shared" si="10"/>
        <v>#REF!</v>
      </c>
      <c r="BX43" s="174" t="e">
        <f t="shared" si="10"/>
        <v>#REF!</v>
      </c>
      <c r="BY43" s="174" t="e">
        <f t="shared" si="10"/>
        <v>#REF!</v>
      </c>
      <c r="BZ43" s="174" t="e">
        <f t="shared" si="10"/>
        <v>#REF!</v>
      </c>
      <c r="CA43" s="174" t="e">
        <f t="shared" si="10"/>
        <v>#REF!</v>
      </c>
      <c r="CB43" s="174" t="e">
        <f t="shared" si="10"/>
        <v>#REF!</v>
      </c>
      <c r="CC43" s="174" t="e">
        <f t="shared" si="10"/>
        <v>#REF!</v>
      </c>
      <c r="CD43" s="174" t="e">
        <f t="shared" si="10"/>
        <v>#REF!</v>
      </c>
      <c r="CE43" s="174" t="e">
        <f t="shared" si="10"/>
        <v>#REF!</v>
      </c>
      <c r="CF43" s="174" t="e">
        <f t="shared" si="10"/>
        <v>#REF!</v>
      </c>
      <c r="CG43" s="174" t="e">
        <f t="shared" si="10"/>
        <v>#REF!</v>
      </c>
      <c r="CH43" s="174" t="e">
        <f t="shared" si="10"/>
        <v>#REF!</v>
      </c>
      <c r="CI43" s="174" t="e">
        <f t="shared" si="10"/>
        <v>#REF!</v>
      </c>
      <c r="CJ43" s="114"/>
      <c r="CK43" s="114">
        <v>37</v>
      </c>
      <c r="CL43" s="114"/>
    </row>
    <row r="44" spans="1:90" ht="16">
      <c r="A44" s="1245" t="s">
        <v>97</v>
      </c>
      <c r="B44" s="1246"/>
      <c r="C44" s="1247" t="str">
        <f>Settings!$C$6</f>
        <v>USD</v>
      </c>
      <c r="D44" s="1248"/>
      <c r="E44" s="1248">
        <f>E65</f>
        <v>0</v>
      </c>
      <c r="F44" s="1248">
        <f>F65</f>
        <v>0</v>
      </c>
      <c r="G44" s="1248"/>
      <c r="H44" s="1248"/>
      <c r="I44" s="1248"/>
      <c r="J44" s="1248"/>
      <c r="K44" s="1248"/>
      <c r="L44" s="1248"/>
      <c r="M44" s="1248"/>
      <c r="N44" s="1248"/>
      <c r="O44" s="1248"/>
      <c r="P44" s="1248"/>
      <c r="Q44" s="1248"/>
      <c r="R44" s="1248"/>
      <c r="S44" s="1248"/>
      <c r="T44" s="1248"/>
      <c r="U44" s="1248"/>
      <c r="V44" s="1248"/>
      <c r="W44" s="1248"/>
      <c r="X44" s="1248"/>
      <c r="Y44" s="1248"/>
      <c r="Z44" s="1248"/>
      <c r="AA44" s="1248"/>
      <c r="AB44" s="1248"/>
      <c r="AC44" s="1248"/>
      <c r="AD44" s="1248"/>
      <c r="AE44" s="1248"/>
      <c r="AF44" s="1248"/>
      <c r="AG44" s="1248"/>
      <c r="AH44" s="1248"/>
      <c r="AI44" s="1248"/>
      <c r="AJ44" s="1248"/>
      <c r="AK44" s="1248"/>
      <c r="AL44" s="1248"/>
      <c r="AM44" s="1248"/>
      <c r="AN44" s="1248"/>
      <c r="AO44" s="1248"/>
      <c r="AP44" s="1248"/>
      <c r="AQ44" s="1248"/>
      <c r="AR44" s="1248"/>
      <c r="AS44" s="1248"/>
      <c r="AT44" s="1248"/>
      <c r="AU44" s="1248"/>
      <c r="AV44" s="1248"/>
      <c r="AW44" s="1248"/>
      <c r="AX44" s="1248"/>
      <c r="AY44" s="1248"/>
      <c r="AZ44" s="1248"/>
      <c r="BA44" s="1248"/>
      <c r="BB44" s="1248"/>
      <c r="BC44" s="1248"/>
      <c r="BD44" s="1248"/>
      <c r="BE44" s="1248"/>
      <c r="BF44" s="1248"/>
      <c r="BG44" s="1248"/>
      <c r="BH44" s="1248"/>
      <c r="BI44" s="1248"/>
      <c r="BJ44" s="1248"/>
      <c r="BK44" s="1248"/>
      <c r="BL44" s="1248"/>
      <c r="BM44" s="1248"/>
      <c r="BN44" s="1248"/>
      <c r="BO44" s="1248"/>
      <c r="BP44" s="1248"/>
      <c r="BQ44" s="1248"/>
      <c r="BR44" s="1248"/>
      <c r="BS44" s="1248"/>
      <c r="BT44" s="1248"/>
      <c r="BU44" s="1248"/>
      <c r="BV44" s="1248"/>
      <c r="BW44" s="1248"/>
      <c r="BX44" s="1248"/>
      <c r="BY44" s="1248"/>
      <c r="BZ44" s="1248"/>
      <c r="CA44" s="1248"/>
      <c r="CB44" s="1248"/>
      <c r="CC44" s="1248"/>
      <c r="CD44" s="1248"/>
      <c r="CE44" s="1248"/>
      <c r="CF44" s="1248"/>
      <c r="CG44" s="1248"/>
      <c r="CH44" s="1248"/>
      <c r="CI44" s="1248"/>
      <c r="CJ44" s="1249"/>
      <c r="CK44" s="1249">
        <v>38</v>
      </c>
      <c r="CL44" s="1249"/>
    </row>
    <row r="45" spans="1:90" ht="16">
      <c r="A45" s="209" t="s">
        <v>578</v>
      </c>
      <c r="B45" s="223"/>
      <c r="C45" s="321" t="str">
        <f>Settings!$C$6</f>
        <v>USD</v>
      </c>
      <c r="D45" s="174"/>
      <c r="E45" s="174">
        <f t="shared" ref="E45:CI45" si="11">SUM(E71:E76)</f>
        <v>0</v>
      </c>
      <c r="F45" s="174">
        <f t="shared" si="11"/>
        <v>0</v>
      </c>
      <c r="G45" s="174">
        <f t="shared" si="11"/>
        <v>0</v>
      </c>
      <c r="H45" s="174">
        <f>SUM(H71:H76)</f>
        <v>0</v>
      </c>
      <c r="I45" s="174">
        <f t="shared" si="11"/>
        <v>0</v>
      </c>
      <c r="J45" s="174">
        <f t="shared" si="11"/>
        <v>0</v>
      </c>
      <c r="K45" s="174">
        <f t="shared" si="11"/>
        <v>0</v>
      </c>
      <c r="L45" s="174">
        <f t="shared" si="11"/>
        <v>0</v>
      </c>
      <c r="M45" s="174">
        <f t="shared" si="11"/>
        <v>0</v>
      </c>
      <c r="N45" s="174">
        <f t="shared" si="11"/>
        <v>0</v>
      </c>
      <c r="O45" s="174">
        <f t="shared" si="11"/>
        <v>0</v>
      </c>
      <c r="P45" s="174">
        <f t="shared" si="11"/>
        <v>0</v>
      </c>
      <c r="Q45" s="174">
        <f t="shared" si="11"/>
        <v>0</v>
      </c>
      <c r="R45" s="174">
        <f t="shared" si="11"/>
        <v>0</v>
      </c>
      <c r="S45" s="174">
        <f t="shared" si="11"/>
        <v>0</v>
      </c>
      <c r="T45" s="174">
        <f t="shared" si="11"/>
        <v>0</v>
      </c>
      <c r="U45" s="174">
        <f t="shared" si="11"/>
        <v>0</v>
      </c>
      <c r="V45" s="174">
        <f t="shared" si="11"/>
        <v>0</v>
      </c>
      <c r="W45" s="174">
        <f t="shared" si="11"/>
        <v>0</v>
      </c>
      <c r="X45" s="174">
        <f t="shared" si="11"/>
        <v>0</v>
      </c>
      <c r="Y45" s="174">
        <f t="shared" si="11"/>
        <v>0</v>
      </c>
      <c r="Z45" s="174">
        <f t="shared" si="11"/>
        <v>0</v>
      </c>
      <c r="AA45" s="174">
        <f t="shared" si="11"/>
        <v>0</v>
      </c>
      <c r="AB45" s="174">
        <f t="shared" si="11"/>
        <v>0</v>
      </c>
      <c r="AC45" s="174">
        <f t="shared" si="11"/>
        <v>0</v>
      </c>
      <c r="AD45" s="174">
        <f t="shared" si="11"/>
        <v>0</v>
      </c>
      <c r="AE45" s="174">
        <f t="shared" si="11"/>
        <v>0</v>
      </c>
      <c r="AF45" s="174">
        <f t="shared" si="11"/>
        <v>0</v>
      </c>
      <c r="AG45" s="174">
        <f t="shared" si="11"/>
        <v>0</v>
      </c>
      <c r="AH45" s="174">
        <f t="shared" si="11"/>
        <v>0</v>
      </c>
      <c r="AI45" s="174">
        <f t="shared" si="11"/>
        <v>0</v>
      </c>
      <c r="AJ45" s="174">
        <f t="shared" si="11"/>
        <v>0</v>
      </c>
      <c r="AK45" s="174">
        <f t="shared" si="11"/>
        <v>0</v>
      </c>
      <c r="AL45" s="174">
        <f t="shared" si="11"/>
        <v>0</v>
      </c>
      <c r="AM45" s="174">
        <f t="shared" si="11"/>
        <v>0</v>
      </c>
      <c r="AN45" s="174">
        <f t="shared" si="11"/>
        <v>0</v>
      </c>
      <c r="AO45" s="174">
        <f t="shared" si="11"/>
        <v>0</v>
      </c>
      <c r="AP45" s="174">
        <f t="shared" si="11"/>
        <v>0</v>
      </c>
      <c r="AQ45" s="174">
        <f t="shared" si="11"/>
        <v>0</v>
      </c>
      <c r="AR45" s="174">
        <f t="shared" si="11"/>
        <v>0</v>
      </c>
      <c r="AS45" s="174">
        <f t="shared" si="11"/>
        <v>0</v>
      </c>
      <c r="AT45" s="174">
        <f t="shared" si="11"/>
        <v>0</v>
      </c>
      <c r="AU45" s="174">
        <f t="shared" si="11"/>
        <v>0</v>
      </c>
      <c r="AV45" s="174">
        <f t="shared" si="11"/>
        <v>0</v>
      </c>
      <c r="AW45" s="174">
        <f t="shared" si="11"/>
        <v>0</v>
      </c>
      <c r="AX45" s="174">
        <f t="shared" si="11"/>
        <v>0</v>
      </c>
      <c r="AY45" s="174">
        <f t="shared" si="11"/>
        <v>0</v>
      </c>
      <c r="AZ45" s="174">
        <f t="shared" si="11"/>
        <v>0</v>
      </c>
      <c r="BA45" s="174">
        <f t="shared" si="11"/>
        <v>0</v>
      </c>
      <c r="BB45" s="174">
        <f t="shared" si="11"/>
        <v>0</v>
      </c>
      <c r="BC45" s="174">
        <f t="shared" si="11"/>
        <v>0</v>
      </c>
      <c r="BD45" s="174">
        <f t="shared" si="11"/>
        <v>0</v>
      </c>
      <c r="BE45" s="174">
        <f t="shared" si="11"/>
        <v>0</v>
      </c>
      <c r="BF45" s="174">
        <f t="shared" si="11"/>
        <v>0</v>
      </c>
      <c r="BG45" s="174">
        <f t="shared" si="11"/>
        <v>0</v>
      </c>
      <c r="BH45" s="174">
        <f t="shared" si="11"/>
        <v>0</v>
      </c>
      <c r="BI45" s="174">
        <f t="shared" si="11"/>
        <v>0</v>
      </c>
      <c r="BJ45" s="174">
        <f t="shared" si="11"/>
        <v>0</v>
      </c>
      <c r="BK45" s="174">
        <f t="shared" si="11"/>
        <v>0</v>
      </c>
      <c r="BL45" s="174" t="e">
        <f t="shared" si="11"/>
        <v>#REF!</v>
      </c>
      <c r="BM45" s="174" t="e">
        <f t="shared" si="11"/>
        <v>#REF!</v>
      </c>
      <c r="BN45" s="174" t="e">
        <f t="shared" si="11"/>
        <v>#REF!</v>
      </c>
      <c r="BO45" s="174" t="e">
        <f t="shared" si="11"/>
        <v>#REF!</v>
      </c>
      <c r="BP45" s="174" t="e">
        <f t="shared" si="11"/>
        <v>#REF!</v>
      </c>
      <c r="BQ45" s="174" t="e">
        <f t="shared" si="11"/>
        <v>#REF!</v>
      </c>
      <c r="BR45" s="174" t="e">
        <f t="shared" si="11"/>
        <v>#REF!</v>
      </c>
      <c r="BS45" s="174" t="e">
        <f t="shared" si="11"/>
        <v>#REF!</v>
      </c>
      <c r="BT45" s="174" t="e">
        <f t="shared" si="11"/>
        <v>#REF!</v>
      </c>
      <c r="BU45" s="174" t="e">
        <f t="shared" si="11"/>
        <v>#REF!</v>
      </c>
      <c r="BV45" s="174" t="e">
        <f t="shared" si="11"/>
        <v>#REF!</v>
      </c>
      <c r="BW45" s="174" t="e">
        <f t="shared" si="11"/>
        <v>#REF!</v>
      </c>
      <c r="BX45" s="174" t="e">
        <f t="shared" si="11"/>
        <v>#REF!</v>
      </c>
      <c r="BY45" s="174" t="e">
        <f t="shared" si="11"/>
        <v>#REF!</v>
      </c>
      <c r="BZ45" s="174" t="e">
        <f t="shared" si="11"/>
        <v>#REF!</v>
      </c>
      <c r="CA45" s="174" t="e">
        <f t="shared" si="11"/>
        <v>#REF!</v>
      </c>
      <c r="CB45" s="174" t="e">
        <f t="shared" si="11"/>
        <v>#REF!</v>
      </c>
      <c r="CC45" s="174" t="e">
        <f t="shared" si="11"/>
        <v>#REF!</v>
      </c>
      <c r="CD45" s="174" t="e">
        <f t="shared" si="11"/>
        <v>#REF!</v>
      </c>
      <c r="CE45" s="174" t="e">
        <f t="shared" si="11"/>
        <v>#REF!</v>
      </c>
      <c r="CF45" s="174" t="e">
        <f t="shared" si="11"/>
        <v>#REF!</v>
      </c>
      <c r="CG45" s="174" t="e">
        <f t="shared" si="11"/>
        <v>#REF!</v>
      </c>
      <c r="CH45" s="174" t="e">
        <f t="shared" si="11"/>
        <v>#REF!</v>
      </c>
      <c r="CI45" s="174" t="e">
        <f t="shared" si="11"/>
        <v>#REF!</v>
      </c>
      <c r="CJ45" s="174"/>
      <c r="CK45" s="114">
        <v>39</v>
      </c>
      <c r="CL45" s="174"/>
    </row>
    <row r="46" spans="1:90" ht="16">
      <c r="A46" s="84"/>
      <c r="B46" s="144"/>
      <c r="C46" s="324"/>
      <c r="D46" s="90"/>
      <c r="E46" s="90"/>
      <c r="F46" s="90"/>
      <c r="G46" s="90"/>
      <c r="H46" s="90"/>
      <c r="I46" s="90"/>
      <c r="J46" s="90"/>
      <c r="K46" s="90"/>
      <c r="L46" s="90"/>
      <c r="M46" s="90"/>
      <c r="N46" s="90"/>
      <c r="O46" s="90"/>
      <c r="P46" s="90"/>
      <c r="Q46" s="90"/>
      <c r="R46" s="90"/>
      <c r="S46" s="90"/>
      <c r="T46" s="90"/>
      <c r="U46" s="90"/>
      <c r="V46" s="90"/>
      <c r="W46" s="90"/>
      <c r="X46" s="90"/>
      <c r="Y46" s="90"/>
      <c r="Z46" s="90"/>
      <c r="AA46" s="90"/>
      <c r="AB46" s="90"/>
      <c r="AC46" s="90"/>
      <c r="AD46" s="90"/>
      <c r="AE46" s="90"/>
      <c r="AF46" s="90"/>
      <c r="AG46" s="90"/>
      <c r="AH46" s="90"/>
      <c r="AI46" s="90"/>
      <c r="AJ46" s="90"/>
      <c r="AK46" s="90"/>
      <c r="AL46" s="90"/>
      <c r="AM46" s="90"/>
      <c r="AN46" s="90"/>
      <c r="AO46" s="90"/>
      <c r="AP46" s="90"/>
      <c r="AQ46" s="90"/>
      <c r="AR46" s="90"/>
      <c r="AS46" s="90"/>
      <c r="AT46" s="90"/>
      <c r="AU46" s="90"/>
      <c r="AV46" s="90"/>
      <c r="AW46" s="90"/>
      <c r="AX46" s="90"/>
      <c r="AY46" s="90"/>
      <c r="AZ46" s="90"/>
      <c r="BA46" s="90"/>
      <c r="BB46" s="90"/>
      <c r="BC46" s="90"/>
      <c r="BD46" s="90"/>
      <c r="BE46" s="90"/>
      <c r="BF46" s="90"/>
      <c r="BG46" s="90"/>
      <c r="BH46" s="90"/>
      <c r="BI46" s="90"/>
      <c r="BJ46" s="90"/>
      <c r="BK46" s="90"/>
      <c r="BL46" s="90"/>
      <c r="BM46" s="90"/>
      <c r="BN46" s="90"/>
      <c r="BO46" s="90"/>
      <c r="BP46" s="90"/>
      <c r="BQ46" s="90"/>
      <c r="BR46" s="90"/>
      <c r="BS46" s="90"/>
      <c r="BT46" s="90"/>
      <c r="BU46" s="90"/>
      <c r="BV46" s="90"/>
      <c r="BW46" s="90"/>
      <c r="BX46" s="90"/>
      <c r="BY46" s="90"/>
      <c r="BZ46" s="90"/>
      <c r="CA46" s="90"/>
      <c r="CB46" s="90"/>
      <c r="CC46" s="90"/>
      <c r="CD46" s="90"/>
      <c r="CE46" s="90"/>
      <c r="CF46" s="90"/>
      <c r="CG46" s="90"/>
      <c r="CH46" s="90"/>
      <c r="CI46" s="90"/>
      <c r="CJ46" s="78"/>
      <c r="CK46" s="325">
        <v>40</v>
      </c>
      <c r="CL46" s="78"/>
    </row>
    <row r="47" spans="1:90" ht="16">
      <c r="A47" s="84"/>
      <c r="B47" s="144"/>
      <c r="C47" s="324"/>
      <c r="D47" s="90"/>
      <c r="E47" s="90"/>
      <c r="F47" s="90"/>
      <c r="G47" s="90"/>
      <c r="H47" s="90"/>
      <c r="I47" s="90"/>
      <c r="J47" s="90"/>
      <c r="K47" s="90"/>
      <c r="L47" s="90"/>
      <c r="M47" s="90"/>
      <c r="N47" s="90"/>
      <c r="O47" s="90"/>
      <c r="P47" s="90"/>
      <c r="Q47" s="90"/>
      <c r="R47" s="90"/>
      <c r="S47" s="90"/>
      <c r="T47" s="90"/>
      <c r="U47" s="90"/>
      <c r="V47" s="90"/>
      <c r="W47" s="90"/>
      <c r="X47" s="90"/>
      <c r="Y47" s="90"/>
      <c r="Z47" s="90"/>
      <c r="AA47" s="90"/>
      <c r="AB47" s="90"/>
      <c r="AC47" s="90"/>
      <c r="AD47" s="90"/>
      <c r="AE47" s="90"/>
      <c r="AF47" s="90"/>
      <c r="AG47" s="90"/>
      <c r="AH47" s="90"/>
      <c r="AI47" s="90"/>
      <c r="AJ47" s="90"/>
      <c r="AK47" s="90"/>
      <c r="AL47" s="90"/>
      <c r="AM47" s="90"/>
      <c r="AN47" s="90"/>
      <c r="AO47" s="90"/>
      <c r="AP47" s="90"/>
      <c r="AQ47" s="90"/>
      <c r="AR47" s="90"/>
      <c r="AS47" s="90"/>
      <c r="AT47" s="90"/>
      <c r="AU47" s="90"/>
      <c r="AV47" s="90"/>
      <c r="AW47" s="90"/>
      <c r="AX47" s="90"/>
      <c r="AY47" s="90"/>
      <c r="AZ47" s="90"/>
      <c r="BA47" s="90"/>
      <c r="BB47" s="90"/>
      <c r="BC47" s="90"/>
      <c r="BD47" s="90"/>
      <c r="BE47" s="90"/>
      <c r="BF47" s="90"/>
      <c r="BG47" s="90"/>
      <c r="BH47" s="90"/>
      <c r="BI47" s="90"/>
      <c r="BJ47" s="90"/>
      <c r="BK47" s="90"/>
      <c r="BL47" s="90"/>
      <c r="BM47" s="90"/>
      <c r="BN47" s="90"/>
      <c r="BO47" s="90"/>
      <c r="BP47" s="90"/>
      <c r="BQ47" s="90"/>
      <c r="BR47" s="90"/>
      <c r="BS47" s="90"/>
      <c r="BT47" s="90"/>
      <c r="BU47" s="90"/>
      <c r="BV47" s="90"/>
      <c r="BW47" s="90"/>
      <c r="BX47" s="90"/>
      <c r="BY47" s="90"/>
      <c r="BZ47" s="90"/>
      <c r="CA47" s="90"/>
      <c r="CB47" s="90"/>
      <c r="CC47" s="90"/>
      <c r="CD47" s="90"/>
      <c r="CE47" s="90"/>
      <c r="CF47" s="90"/>
      <c r="CG47" s="90"/>
      <c r="CH47" s="90"/>
      <c r="CI47" s="90"/>
      <c r="CJ47" s="78"/>
      <c r="CK47" s="325">
        <v>41</v>
      </c>
      <c r="CL47" s="78"/>
    </row>
    <row r="48" spans="1:90" ht="23">
      <c r="A48" s="314" t="s">
        <v>579</v>
      </c>
      <c r="B48" s="315"/>
      <c r="C48" s="316"/>
      <c r="D48" s="317"/>
      <c r="E48" s="315"/>
      <c r="F48" s="315"/>
      <c r="G48" s="315"/>
      <c r="H48" s="315"/>
      <c r="I48" s="315"/>
      <c r="J48" s="315"/>
      <c r="K48" s="315"/>
      <c r="L48" s="315"/>
      <c r="M48" s="315"/>
      <c r="N48" s="315"/>
      <c r="O48" s="315"/>
      <c r="P48" s="315"/>
      <c r="Q48" s="315"/>
      <c r="R48" s="315"/>
      <c r="S48" s="315"/>
      <c r="T48" s="315"/>
      <c r="U48" s="315"/>
      <c r="V48" s="315"/>
      <c r="W48" s="315"/>
      <c r="X48" s="315"/>
      <c r="Y48" s="315"/>
      <c r="Z48" s="315"/>
      <c r="AA48" s="315"/>
      <c r="AB48" s="315"/>
      <c r="AC48" s="315"/>
      <c r="AD48" s="315"/>
      <c r="AE48" s="315"/>
      <c r="AF48" s="315"/>
      <c r="AG48" s="315"/>
      <c r="AH48" s="315"/>
      <c r="AI48" s="315"/>
      <c r="AJ48" s="315"/>
      <c r="AK48" s="315"/>
      <c r="AL48" s="315"/>
      <c r="AM48" s="315"/>
      <c r="AN48" s="315"/>
      <c r="AO48" s="315"/>
      <c r="AP48" s="315"/>
      <c r="AQ48" s="315"/>
      <c r="AR48" s="315"/>
      <c r="AS48" s="315"/>
      <c r="AT48" s="315"/>
      <c r="AU48" s="315"/>
      <c r="AV48" s="315"/>
      <c r="AW48" s="315"/>
      <c r="AX48" s="315"/>
      <c r="AY48" s="315"/>
      <c r="AZ48" s="315"/>
      <c r="BA48" s="315"/>
      <c r="BB48" s="315"/>
      <c r="BC48" s="315"/>
      <c r="BD48" s="315"/>
      <c r="BE48" s="315"/>
      <c r="BF48" s="315"/>
      <c r="BG48" s="315"/>
      <c r="BH48" s="315"/>
      <c r="BI48" s="315"/>
      <c r="BJ48" s="315"/>
      <c r="BK48" s="315"/>
      <c r="BL48" s="315"/>
      <c r="BM48" s="315"/>
      <c r="BN48" s="315"/>
      <c r="BO48" s="315"/>
      <c r="BP48" s="315"/>
      <c r="BQ48" s="315"/>
      <c r="BR48" s="315"/>
      <c r="BS48" s="315"/>
      <c r="BT48" s="315"/>
      <c r="BU48" s="315"/>
      <c r="BV48" s="315"/>
      <c r="BW48" s="315"/>
      <c r="BX48" s="315"/>
      <c r="BY48" s="315"/>
      <c r="BZ48" s="315"/>
      <c r="CA48" s="315"/>
      <c r="CB48" s="315"/>
      <c r="CC48" s="315"/>
      <c r="CD48" s="315"/>
      <c r="CE48" s="315"/>
      <c r="CF48" s="315"/>
      <c r="CG48" s="315"/>
      <c r="CH48" s="315"/>
      <c r="CI48" s="315"/>
      <c r="CJ48" s="318"/>
      <c r="CK48" s="318">
        <v>42</v>
      </c>
      <c r="CL48" s="318"/>
    </row>
    <row r="49" spans="1:90" ht="16">
      <c r="A49" s="78"/>
      <c r="B49" s="144"/>
      <c r="C49" s="144"/>
      <c r="D49" s="78"/>
      <c r="E49" s="78"/>
      <c r="F49" s="78"/>
      <c r="G49" s="78"/>
      <c r="H49" s="78"/>
      <c r="I49" s="78"/>
      <c r="J49" s="78"/>
      <c r="K49" s="78"/>
      <c r="L49" s="78"/>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325">
        <v>43</v>
      </c>
      <c r="CL49" s="78"/>
    </row>
    <row r="50" spans="1:90" ht="16">
      <c r="A50" s="114" t="s">
        <v>580</v>
      </c>
      <c r="B50" s="223"/>
      <c r="C50" s="321" t="str">
        <f>Settings!$C$6</f>
        <v>USD</v>
      </c>
      <c r="D50" s="174"/>
      <c r="E50" s="174">
        <f t="shared" ref="E50:CI50" si="12">D20-E20</f>
        <v>0</v>
      </c>
      <c r="F50" s="174">
        <f t="shared" si="12"/>
        <v>0</v>
      </c>
      <c r="G50" s="174">
        <f t="shared" si="12"/>
        <v>0</v>
      </c>
      <c r="H50" s="174">
        <f t="shared" si="12"/>
        <v>0</v>
      </c>
      <c r="I50" s="174">
        <f t="shared" si="12"/>
        <v>0</v>
      </c>
      <c r="J50" s="174">
        <f t="shared" si="12"/>
        <v>0</v>
      </c>
      <c r="K50" s="174">
        <f t="shared" si="12"/>
        <v>0</v>
      </c>
      <c r="L50" s="174">
        <f t="shared" si="12"/>
        <v>0</v>
      </c>
      <c r="M50" s="174">
        <f t="shared" si="12"/>
        <v>0</v>
      </c>
      <c r="N50" s="174">
        <f t="shared" si="12"/>
        <v>0</v>
      </c>
      <c r="O50" s="174">
        <f t="shared" si="12"/>
        <v>0</v>
      </c>
      <c r="P50" s="174">
        <f t="shared" si="12"/>
        <v>0</v>
      </c>
      <c r="Q50" s="174">
        <f t="shared" si="12"/>
        <v>0</v>
      </c>
      <c r="R50" s="174">
        <f t="shared" si="12"/>
        <v>0</v>
      </c>
      <c r="S50" s="174">
        <f t="shared" si="12"/>
        <v>0</v>
      </c>
      <c r="T50" s="174">
        <f t="shared" si="12"/>
        <v>0</v>
      </c>
      <c r="U50" s="174">
        <f t="shared" si="12"/>
        <v>0</v>
      </c>
      <c r="V50" s="174">
        <f t="shared" si="12"/>
        <v>0</v>
      </c>
      <c r="W50" s="174">
        <f t="shared" si="12"/>
        <v>0</v>
      </c>
      <c r="X50" s="174">
        <f t="shared" si="12"/>
        <v>0</v>
      </c>
      <c r="Y50" s="174">
        <f t="shared" si="12"/>
        <v>0</v>
      </c>
      <c r="Z50" s="174">
        <f t="shared" si="12"/>
        <v>0</v>
      </c>
      <c r="AA50" s="174">
        <f t="shared" si="12"/>
        <v>0</v>
      </c>
      <c r="AB50" s="174">
        <f t="shared" si="12"/>
        <v>0</v>
      </c>
      <c r="AC50" s="174">
        <f t="shared" si="12"/>
        <v>0</v>
      </c>
      <c r="AD50" s="174">
        <f t="shared" si="12"/>
        <v>0</v>
      </c>
      <c r="AE50" s="174">
        <f t="shared" si="12"/>
        <v>0</v>
      </c>
      <c r="AF50" s="174">
        <f t="shared" si="12"/>
        <v>0</v>
      </c>
      <c r="AG50" s="174">
        <f t="shared" si="12"/>
        <v>0</v>
      </c>
      <c r="AH50" s="174">
        <f t="shared" si="12"/>
        <v>0</v>
      </c>
      <c r="AI50" s="174">
        <f t="shared" si="12"/>
        <v>0</v>
      </c>
      <c r="AJ50" s="174">
        <f t="shared" si="12"/>
        <v>0</v>
      </c>
      <c r="AK50" s="174">
        <f t="shared" si="12"/>
        <v>0</v>
      </c>
      <c r="AL50" s="174">
        <f t="shared" si="12"/>
        <v>0</v>
      </c>
      <c r="AM50" s="174">
        <f t="shared" si="12"/>
        <v>0</v>
      </c>
      <c r="AN50" s="174">
        <f t="shared" si="12"/>
        <v>0</v>
      </c>
      <c r="AO50" s="174">
        <f t="shared" si="12"/>
        <v>0</v>
      </c>
      <c r="AP50" s="174">
        <f t="shared" si="12"/>
        <v>0</v>
      </c>
      <c r="AQ50" s="174">
        <f t="shared" si="12"/>
        <v>0</v>
      </c>
      <c r="AR50" s="174">
        <f t="shared" si="12"/>
        <v>0</v>
      </c>
      <c r="AS50" s="174">
        <f t="shared" si="12"/>
        <v>0</v>
      </c>
      <c r="AT50" s="174">
        <f t="shared" si="12"/>
        <v>0</v>
      </c>
      <c r="AU50" s="174">
        <f t="shared" si="12"/>
        <v>0</v>
      </c>
      <c r="AV50" s="174">
        <f t="shared" si="12"/>
        <v>0</v>
      </c>
      <c r="AW50" s="174">
        <f t="shared" si="12"/>
        <v>0</v>
      </c>
      <c r="AX50" s="174">
        <f t="shared" si="12"/>
        <v>0</v>
      </c>
      <c r="AY50" s="174">
        <f t="shared" si="12"/>
        <v>0</v>
      </c>
      <c r="AZ50" s="174">
        <f t="shared" si="12"/>
        <v>0</v>
      </c>
      <c r="BA50" s="174">
        <f t="shared" si="12"/>
        <v>0</v>
      </c>
      <c r="BB50" s="174">
        <f t="shared" si="12"/>
        <v>0</v>
      </c>
      <c r="BC50" s="174">
        <f t="shared" si="12"/>
        <v>0</v>
      </c>
      <c r="BD50" s="174">
        <f t="shared" si="12"/>
        <v>0</v>
      </c>
      <c r="BE50" s="174">
        <f t="shared" si="12"/>
        <v>0</v>
      </c>
      <c r="BF50" s="174">
        <f t="shared" si="12"/>
        <v>0</v>
      </c>
      <c r="BG50" s="174">
        <f t="shared" si="12"/>
        <v>0</v>
      </c>
      <c r="BH50" s="174">
        <f t="shared" si="12"/>
        <v>0</v>
      </c>
      <c r="BI50" s="174">
        <f t="shared" si="12"/>
        <v>0</v>
      </c>
      <c r="BJ50" s="174">
        <f t="shared" si="12"/>
        <v>0</v>
      </c>
      <c r="BK50" s="174">
        <f t="shared" si="12"/>
        <v>0</v>
      </c>
      <c r="BL50" s="174">
        <f t="shared" si="12"/>
        <v>0</v>
      </c>
      <c r="BM50" s="174">
        <f t="shared" si="12"/>
        <v>0</v>
      </c>
      <c r="BN50" s="174">
        <f t="shared" si="12"/>
        <v>0</v>
      </c>
      <c r="BO50" s="174">
        <f t="shared" si="12"/>
        <v>0</v>
      </c>
      <c r="BP50" s="174">
        <f t="shared" si="12"/>
        <v>0</v>
      </c>
      <c r="BQ50" s="174">
        <f t="shared" si="12"/>
        <v>0</v>
      </c>
      <c r="BR50" s="174">
        <f t="shared" si="12"/>
        <v>0</v>
      </c>
      <c r="BS50" s="174">
        <f t="shared" si="12"/>
        <v>0</v>
      </c>
      <c r="BT50" s="174">
        <f t="shared" si="12"/>
        <v>0</v>
      </c>
      <c r="BU50" s="174">
        <f t="shared" si="12"/>
        <v>0</v>
      </c>
      <c r="BV50" s="174">
        <f t="shared" si="12"/>
        <v>0</v>
      </c>
      <c r="BW50" s="174">
        <f t="shared" si="12"/>
        <v>0</v>
      </c>
      <c r="BX50" s="174">
        <f t="shared" si="12"/>
        <v>0</v>
      </c>
      <c r="BY50" s="174">
        <f t="shared" si="12"/>
        <v>0</v>
      </c>
      <c r="BZ50" s="174">
        <f t="shared" si="12"/>
        <v>0</v>
      </c>
      <c r="CA50" s="174">
        <f t="shared" si="12"/>
        <v>0</v>
      </c>
      <c r="CB50" s="174">
        <f t="shared" si="12"/>
        <v>0</v>
      </c>
      <c r="CC50" s="174">
        <f t="shared" si="12"/>
        <v>0</v>
      </c>
      <c r="CD50" s="174">
        <f t="shared" si="12"/>
        <v>0</v>
      </c>
      <c r="CE50" s="174">
        <f t="shared" si="12"/>
        <v>0</v>
      </c>
      <c r="CF50" s="174">
        <f t="shared" si="12"/>
        <v>0</v>
      </c>
      <c r="CG50" s="174">
        <f t="shared" si="12"/>
        <v>0</v>
      </c>
      <c r="CH50" s="174">
        <f t="shared" si="12"/>
        <v>0</v>
      </c>
      <c r="CI50" s="174">
        <f t="shared" si="12"/>
        <v>0</v>
      </c>
      <c r="CJ50" s="114"/>
      <c r="CK50" s="114">
        <v>44</v>
      </c>
      <c r="CL50" s="114"/>
    </row>
    <row r="51" spans="1:90" ht="16">
      <c r="A51" s="114" t="s">
        <v>581</v>
      </c>
      <c r="B51" s="223"/>
      <c r="C51" s="321" t="str">
        <f>Settings!$C$6</f>
        <v>USD</v>
      </c>
      <c r="D51" s="174"/>
      <c r="E51" s="174">
        <v>0</v>
      </c>
      <c r="F51" s="174">
        <f t="shared" ref="F51:CI51" si="13">SUM(E25,E28)-SUM(F25,F28)</f>
        <v>0</v>
      </c>
      <c r="G51" s="174">
        <f t="shared" si="13"/>
        <v>0</v>
      </c>
      <c r="H51" s="174">
        <f t="shared" si="13"/>
        <v>0</v>
      </c>
      <c r="I51" s="174">
        <f t="shared" si="13"/>
        <v>0</v>
      </c>
      <c r="J51" s="174">
        <f t="shared" si="13"/>
        <v>0</v>
      </c>
      <c r="K51" s="174">
        <f t="shared" si="13"/>
        <v>0</v>
      </c>
      <c r="L51" s="174">
        <f t="shared" si="13"/>
        <v>0</v>
      </c>
      <c r="M51" s="174">
        <f t="shared" si="13"/>
        <v>0</v>
      </c>
      <c r="N51" s="174">
        <f t="shared" si="13"/>
        <v>0</v>
      </c>
      <c r="O51" s="174">
        <f t="shared" si="13"/>
        <v>0</v>
      </c>
      <c r="P51" s="174">
        <f t="shared" si="13"/>
        <v>0</v>
      </c>
      <c r="Q51" s="174">
        <f t="shared" si="13"/>
        <v>0</v>
      </c>
      <c r="R51" s="174">
        <f t="shared" si="13"/>
        <v>0</v>
      </c>
      <c r="S51" s="174">
        <f t="shared" si="13"/>
        <v>0</v>
      </c>
      <c r="T51" s="174">
        <f t="shared" si="13"/>
        <v>0</v>
      </c>
      <c r="U51" s="174">
        <f t="shared" si="13"/>
        <v>0</v>
      </c>
      <c r="V51" s="174">
        <f t="shared" si="13"/>
        <v>0</v>
      </c>
      <c r="W51" s="174">
        <f t="shared" si="13"/>
        <v>0</v>
      </c>
      <c r="X51" s="174">
        <f t="shared" si="13"/>
        <v>0</v>
      </c>
      <c r="Y51" s="174">
        <f t="shared" si="13"/>
        <v>0</v>
      </c>
      <c r="Z51" s="174">
        <f t="shared" si="13"/>
        <v>0</v>
      </c>
      <c r="AA51" s="174">
        <f t="shared" si="13"/>
        <v>0</v>
      </c>
      <c r="AB51" s="174">
        <f t="shared" si="13"/>
        <v>0</v>
      </c>
      <c r="AC51" s="174">
        <f t="shared" si="13"/>
        <v>0</v>
      </c>
      <c r="AD51" s="174">
        <f t="shared" si="13"/>
        <v>0</v>
      </c>
      <c r="AE51" s="174">
        <f t="shared" si="13"/>
        <v>0</v>
      </c>
      <c r="AF51" s="174">
        <f t="shared" si="13"/>
        <v>0</v>
      </c>
      <c r="AG51" s="174">
        <f t="shared" si="13"/>
        <v>0</v>
      </c>
      <c r="AH51" s="174">
        <f t="shared" si="13"/>
        <v>0</v>
      </c>
      <c r="AI51" s="174">
        <f t="shared" si="13"/>
        <v>0</v>
      </c>
      <c r="AJ51" s="174">
        <f t="shared" si="13"/>
        <v>0</v>
      </c>
      <c r="AK51" s="174">
        <f t="shared" si="13"/>
        <v>0</v>
      </c>
      <c r="AL51" s="174">
        <f t="shared" si="13"/>
        <v>0</v>
      </c>
      <c r="AM51" s="174">
        <f t="shared" si="13"/>
        <v>0</v>
      </c>
      <c r="AN51" s="174">
        <f t="shared" si="13"/>
        <v>0</v>
      </c>
      <c r="AO51" s="174">
        <f t="shared" si="13"/>
        <v>0</v>
      </c>
      <c r="AP51" s="174">
        <f t="shared" si="13"/>
        <v>0</v>
      </c>
      <c r="AQ51" s="174">
        <f t="shared" si="13"/>
        <v>0</v>
      </c>
      <c r="AR51" s="174">
        <f t="shared" si="13"/>
        <v>0</v>
      </c>
      <c r="AS51" s="174">
        <f t="shared" si="13"/>
        <v>0</v>
      </c>
      <c r="AT51" s="174">
        <f t="shared" si="13"/>
        <v>0</v>
      </c>
      <c r="AU51" s="174">
        <f t="shared" si="13"/>
        <v>0</v>
      </c>
      <c r="AV51" s="174">
        <f t="shared" si="13"/>
        <v>0</v>
      </c>
      <c r="AW51" s="174">
        <f t="shared" si="13"/>
        <v>0</v>
      </c>
      <c r="AX51" s="174">
        <f t="shared" si="13"/>
        <v>0</v>
      </c>
      <c r="AY51" s="174">
        <f t="shared" si="13"/>
        <v>0</v>
      </c>
      <c r="AZ51" s="174">
        <f t="shared" si="13"/>
        <v>0</v>
      </c>
      <c r="BA51" s="174">
        <f t="shared" si="13"/>
        <v>0</v>
      </c>
      <c r="BB51" s="174">
        <f t="shared" si="13"/>
        <v>0</v>
      </c>
      <c r="BC51" s="174">
        <f t="shared" si="13"/>
        <v>0</v>
      </c>
      <c r="BD51" s="174">
        <f t="shared" si="13"/>
        <v>0</v>
      </c>
      <c r="BE51" s="174">
        <f t="shared" si="13"/>
        <v>0</v>
      </c>
      <c r="BF51" s="174">
        <f t="shared" si="13"/>
        <v>0</v>
      </c>
      <c r="BG51" s="174">
        <f t="shared" si="13"/>
        <v>0</v>
      </c>
      <c r="BH51" s="174">
        <f t="shared" si="13"/>
        <v>0</v>
      </c>
      <c r="BI51" s="174">
        <f t="shared" si="13"/>
        <v>0</v>
      </c>
      <c r="BJ51" s="174">
        <f t="shared" si="13"/>
        <v>0</v>
      </c>
      <c r="BK51" s="174">
        <f t="shared" si="13"/>
        <v>0</v>
      </c>
      <c r="BL51" s="174" t="e">
        <f t="shared" si="13"/>
        <v>#REF!</v>
      </c>
      <c r="BM51" s="174" t="e">
        <f t="shared" si="13"/>
        <v>#REF!</v>
      </c>
      <c r="BN51" s="174" t="e">
        <f t="shared" si="13"/>
        <v>#REF!</v>
      </c>
      <c r="BO51" s="174" t="e">
        <f t="shared" si="13"/>
        <v>#REF!</v>
      </c>
      <c r="BP51" s="174" t="e">
        <f t="shared" si="13"/>
        <v>#REF!</v>
      </c>
      <c r="BQ51" s="174" t="e">
        <f t="shared" si="13"/>
        <v>#REF!</v>
      </c>
      <c r="BR51" s="174" t="e">
        <f t="shared" si="13"/>
        <v>#REF!</v>
      </c>
      <c r="BS51" s="174" t="e">
        <f t="shared" si="13"/>
        <v>#REF!</v>
      </c>
      <c r="BT51" s="174" t="e">
        <f t="shared" si="13"/>
        <v>#REF!</v>
      </c>
      <c r="BU51" s="174" t="e">
        <f t="shared" si="13"/>
        <v>#REF!</v>
      </c>
      <c r="BV51" s="174" t="e">
        <f t="shared" si="13"/>
        <v>#REF!</v>
      </c>
      <c r="BW51" s="174" t="e">
        <f t="shared" si="13"/>
        <v>#REF!</v>
      </c>
      <c r="BX51" s="174" t="e">
        <f t="shared" si="13"/>
        <v>#REF!</v>
      </c>
      <c r="BY51" s="174" t="e">
        <f t="shared" si="13"/>
        <v>#REF!</v>
      </c>
      <c r="BZ51" s="174" t="e">
        <f t="shared" si="13"/>
        <v>#REF!</v>
      </c>
      <c r="CA51" s="174" t="e">
        <f t="shared" si="13"/>
        <v>#REF!</v>
      </c>
      <c r="CB51" s="174" t="e">
        <f t="shared" si="13"/>
        <v>#REF!</v>
      </c>
      <c r="CC51" s="174" t="e">
        <f t="shared" si="13"/>
        <v>#REF!</v>
      </c>
      <c r="CD51" s="174" t="e">
        <f t="shared" si="13"/>
        <v>#REF!</v>
      </c>
      <c r="CE51" s="174" t="e">
        <f t="shared" si="13"/>
        <v>#REF!</v>
      </c>
      <c r="CF51" s="174" t="e">
        <f t="shared" si="13"/>
        <v>#REF!</v>
      </c>
      <c r="CG51" s="174" t="e">
        <f t="shared" si="13"/>
        <v>#REF!</v>
      </c>
      <c r="CH51" s="174" t="e">
        <f t="shared" si="13"/>
        <v>#REF!</v>
      </c>
      <c r="CI51" s="174" t="e">
        <f t="shared" si="13"/>
        <v>#REF!</v>
      </c>
      <c r="CJ51" s="114"/>
      <c r="CK51" s="114">
        <v>45</v>
      </c>
      <c r="CL51" s="114"/>
    </row>
    <row r="52" spans="1:90" ht="16">
      <c r="A52" s="114" t="s">
        <v>582</v>
      </c>
      <c r="B52" s="223"/>
      <c r="C52" s="321" t="str">
        <f>Settings!$C$6</f>
        <v>USD</v>
      </c>
      <c r="D52" s="174"/>
      <c r="E52" s="174">
        <f t="shared" ref="E52:CI52" si="14">E33-D33</f>
        <v>0</v>
      </c>
      <c r="F52" s="174">
        <f t="shared" si="14"/>
        <v>0</v>
      </c>
      <c r="G52" s="174">
        <f t="shared" si="14"/>
        <v>0</v>
      </c>
      <c r="H52" s="174">
        <f t="shared" si="14"/>
        <v>0</v>
      </c>
      <c r="I52" s="174">
        <f t="shared" si="14"/>
        <v>0</v>
      </c>
      <c r="J52" s="174">
        <f t="shared" si="14"/>
        <v>0</v>
      </c>
      <c r="K52" s="174">
        <f t="shared" si="14"/>
        <v>0</v>
      </c>
      <c r="L52" s="174">
        <f t="shared" si="14"/>
        <v>0</v>
      </c>
      <c r="M52" s="174">
        <f t="shared" si="14"/>
        <v>0</v>
      </c>
      <c r="N52" s="174">
        <f t="shared" si="14"/>
        <v>0</v>
      </c>
      <c r="O52" s="174">
        <f t="shared" si="14"/>
        <v>0</v>
      </c>
      <c r="P52" s="174">
        <f t="shared" si="14"/>
        <v>0</v>
      </c>
      <c r="Q52" s="174">
        <f t="shared" si="14"/>
        <v>0</v>
      </c>
      <c r="R52" s="174">
        <f t="shared" si="14"/>
        <v>0</v>
      </c>
      <c r="S52" s="174">
        <f t="shared" si="14"/>
        <v>0</v>
      </c>
      <c r="T52" s="174">
        <f t="shared" si="14"/>
        <v>0</v>
      </c>
      <c r="U52" s="174">
        <f t="shared" si="14"/>
        <v>0</v>
      </c>
      <c r="V52" s="174">
        <f t="shared" si="14"/>
        <v>0</v>
      </c>
      <c r="W52" s="174">
        <f t="shared" si="14"/>
        <v>0</v>
      </c>
      <c r="X52" s="174">
        <f t="shared" si="14"/>
        <v>0</v>
      </c>
      <c r="Y52" s="174">
        <f t="shared" si="14"/>
        <v>0</v>
      </c>
      <c r="Z52" s="174">
        <f t="shared" si="14"/>
        <v>0</v>
      </c>
      <c r="AA52" s="174">
        <f t="shared" si="14"/>
        <v>0</v>
      </c>
      <c r="AB52" s="174">
        <f t="shared" si="14"/>
        <v>0</v>
      </c>
      <c r="AC52" s="174">
        <f t="shared" si="14"/>
        <v>0</v>
      </c>
      <c r="AD52" s="174">
        <f t="shared" si="14"/>
        <v>0</v>
      </c>
      <c r="AE52" s="174">
        <f t="shared" si="14"/>
        <v>0</v>
      </c>
      <c r="AF52" s="174">
        <f t="shared" si="14"/>
        <v>0</v>
      </c>
      <c r="AG52" s="174">
        <f t="shared" si="14"/>
        <v>0</v>
      </c>
      <c r="AH52" s="174">
        <f t="shared" si="14"/>
        <v>0</v>
      </c>
      <c r="AI52" s="174">
        <f t="shared" si="14"/>
        <v>0</v>
      </c>
      <c r="AJ52" s="174">
        <f t="shared" si="14"/>
        <v>0</v>
      </c>
      <c r="AK52" s="174">
        <f t="shared" si="14"/>
        <v>0</v>
      </c>
      <c r="AL52" s="174">
        <f t="shared" si="14"/>
        <v>0</v>
      </c>
      <c r="AM52" s="174">
        <f t="shared" si="14"/>
        <v>0</v>
      </c>
      <c r="AN52" s="174">
        <f t="shared" si="14"/>
        <v>0</v>
      </c>
      <c r="AO52" s="174">
        <f t="shared" si="14"/>
        <v>0</v>
      </c>
      <c r="AP52" s="174">
        <f t="shared" si="14"/>
        <v>0</v>
      </c>
      <c r="AQ52" s="174">
        <f t="shared" si="14"/>
        <v>0</v>
      </c>
      <c r="AR52" s="174">
        <f t="shared" si="14"/>
        <v>0</v>
      </c>
      <c r="AS52" s="174">
        <f t="shared" si="14"/>
        <v>0</v>
      </c>
      <c r="AT52" s="174">
        <f t="shared" si="14"/>
        <v>0</v>
      </c>
      <c r="AU52" s="174">
        <f t="shared" si="14"/>
        <v>0</v>
      </c>
      <c r="AV52" s="174">
        <f t="shared" si="14"/>
        <v>0</v>
      </c>
      <c r="AW52" s="174">
        <f t="shared" si="14"/>
        <v>0</v>
      </c>
      <c r="AX52" s="174">
        <f t="shared" si="14"/>
        <v>0</v>
      </c>
      <c r="AY52" s="174">
        <f t="shared" si="14"/>
        <v>0</v>
      </c>
      <c r="AZ52" s="174">
        <f t="shared" si="14"/>
        <v>0</v>
      </c>
      <c r="BA52" s="174">
        <f t="shared" si="14"/>
        <v>0</v>
      </c>
      <c r="BB52" s="174">
        <f t="shared" si="14"/>
        <v>0</v>
      </c>
      <c r="BC52" s="174">
        <f t="shared" si="14"/>
        <v>0</v>
      </c>
      <c r="BD52" s="174">
        <f t="shared" si="14"/>
        <v>0</v>
      </c>
      <c r="BE52" s="174">
        <f t="shared" si="14"/>
        <v>0</v>
      </c>
      <c r="BF52" s="174">
        <f t="shared" si="14"/>
        <v>0</v>
      </c>
      <c r="BG52" s="174">
        <f t="shared" si="14"/>
        <v>0</v>
      </c>
      <c r="BH52" s="174">
        <f t="shared" si="14"/>
        <v>0</v>
      </c>
      <c r="BI52" s="174">
        <f t="shared" si="14"/>
        <v>0</v>
      </c>
      <c r="BJ52" s="174">
        <f t="shared" si="14"/>
        <v>0</v>
      </c>
      <c r="BK52" s="174">
        <f t="shared" si="14"/>
        <v>0</v>
      </c>
      <c r="BL52" s="174" t="e">
        <f t="shared" si="14"/>
        <v>#REF!</v>
      </c>
      <c r="BM52" s="174" t="e">
        <f t="shared" si="14"/>
        <v>#REF!</v>
      </c>
      <c r="BN52" s="174" t="e">
        <f t="shared" si="14"/>
        <v>#REF!</v>
      </c>
      <c r="BO52" s="174" t="e">
        <f t="shared" si="14"/>
        <v>#REF!</v>
      </c>
      <c r="BP52" s="174" t="e">
        <f t="shared" si="14"/>
        <v>#REF!</v>
      </c>
      <c r="BQ52" s="174" t="e">
        <f t="shared" si="14"/>
        <v>#REF!</v>
      </c>
      <c r="BR52" s="174" t="e">
        <f t="shared" si="14"/>
        <v>#REF!</v>
      </c>
      <c r="BS52" s="174" t="e">
        <f t="shared" si="14"/>
        <v>#REF!</v>
      </c>
      <c r="BT52" s="174" t="e">
        <f t="shared" si="14"/>
        <v>#REF!</v>
      </c>
      <c r="BU52" s="174" t="e">
        <f t="shared" si="14"/>
        <v>#REF!</v>
      </c>
      <c r="BV52" s="174" t="e">
        <f t="shared" si="14"/>
        <v>#REF!</v>
      </c>
      <c r="BW52" s="174" t="e">
        <f t="shared" si="14"/>
        <v>#REF!</v>
      </c>
      <c r="BX52" s="174" t="e">
        <f t="shared" si="14"/>
        <v>#REF!</v>
      </c>
      <c r="BY52" s="174" t="e">
        <f t="shared" si="14"/>
        <v>#REF!</v>
      </c>
      <c r="BZ52" s="174" t="e">
        <f t="shared" si="14"/>
        <v>#REF!</v>
      </c>
      <c r="CA52" s="174" t="e">
        <f t="shared" si="14"/>
        <v>#REF!</v>
      </c>
      <c r="CB52" s="174" t="e">
        <f t="shared" si="14"/>
        <v>#REF!</v>
      </c>
      <c r="CC52" s="174" t="e">
        <f t="shared" si="14"/>
        <v>#REF!</v>
      </c>
      <c r="CD52" s="174" t="e">
        <f t="shared" si="14"/>
        <v>#REF!</v>
      </c>
      <c r="CE52" s="174" t="e">
        <f t="shared" si="14"/>
        <v>#REF!</v>
      </c>
      <c r="CF52" s="174" t="e">
        <f t="shared" si="14"/>
        <v>#REF!</v>
      </c>
      <c r="CG52" s="174" t="e">
        <f t="shared" si="14"/>
        <v>#REF!</v>
      </c>
      <c r="CH52" s="174" t="e">
        <f t="shared" si="14"/>
        <v>#REF!</v>
      </c>
      <c r="CI52" s="174" t="e">
        <f t="shared" si="14"/>
        <v>#REF!</v>
      </c>
      <c r="CJ52" s="114"/>
      <c r="CK52" s="114">
        <v>46</v>
      </c>
      <c r="CL52" s="114"/>
    </row>
    <row r="53" spans="1:90" ht="16">
      <c r="A53" s="1250" t="s">
        <v>583</v>
      </c>
      <c r="B53" s="1246"/>
      <c r="C53" s="1247" t="str">
        <f>Settings!$C$6</f>
        <v>USD</v>
      </c>
      <c r="D53" s="1251"/>
      <c r="E53" s="1251">
        <f t="shared" ref="E53:CI53" si="15">SUM(E50:E52)</f>
        <v>0</v>
      </c>
      <c r="F53" s="1251">
        <f t="shared" si="15"/>
        <v>0</v>
      </c>
      <c r="G53" s="1251">
        <f t="shared" si="15"/>
        <v>0</v>
      </c>
      <c r="H53" s="1251">
        <f t="shared" si="15"/>
        <v>0</v>
      </c>
      <c r="I53" s="1251">
        <f t="shared" si="15"/>
        <v>0</v>
      </c>
      <c r="J53" s="1251">
        <f t="shared" si="15"/>
        <v>0</v>
      </c>
      <c r="K53" s="1251">
        <f t="shared" si="15"/>
        <v>0</v>
      </c>
      <c r="L53" s="1251">
        <f t="shared" si="15"/>
        <v>0</v>
      </c>
      <c r="M53" s="1251">
        <f t="shared" si="15"/>
        <v>0</v>
      </c>
      <c r="N53" s="1251">
        <f t="shared" si="15"/>
        <v>0</v>
      </c>
      <c r="O53" s="1251">
        <f t="shared" si="15"/>
        <v>0</v>
      </c>
      <c r="P53" s="1251">
        <f t="shared" si="15"/>
        <v>0</v>
      </c>
      <c r="Q53" s="1251">
        <f t="shared" si="15"/>
        <v>0</v>
      </c>
      <c r="R53" s="1251">
        <f t="shared" si="15"/>
        <v>0</v>
      </c>
      <c r="S53" s="1251">
        <f t="shared" si="15"/>
        <v>0</v>
      </c>
      <c r="T53" s="1251">
        <f t="shared" si="15"/>
        <v>0</v>
      </c>
      <c r="U53" s="1251">
        <f t="shared" si="15"/>
        <v>0</v>
      </c>
      <c r="V53" s="1251">
        <f t="shared" si="15"/>
        <v>0</v>
      </c>
      <c r="W53" s="1251">
        <f t="shared" si="15"/>
        <v>0</v>
      </c>
      <c r="X53" s="1251">
        <f t="shared" si="15"/>
        <v>0</v>
      </c>
      <c r="Y53" s="1251">
        <f t="shared" si="15"/>
        <v>0</v>
      </c>
      <c r="Z53" s="1251">
        <f t="shared" si="15"/>
        <v>0</v>
      </c>
      <c r="AA53" s="1251">
        <f t="shared" si="15"/>
        <v>0</v>
      </c>
      <c r="AB53" s="1251">
        <f t="shared" si="15"/>
        <v>0</v>
      </c>
      <c r="AC53" s="1251">
        <f t="shared" si="15"/>
        <v>0</v>
      </c>
      <c r="AD53" s="1251">
        <f t="shared" si="15"/>
        <v>0</v>
      </c>
      <c r="AE53" s="1251">
        <f t="shared" si="15"/>
        <v>0</v>
      </c>
      <c r="AF53" s="1251">
        <f t="shared" si="15"/>
        <v>0</v>
      </c>
      <c r="AG53" s="1251">
        <f t="shared" si="15"/>
        <v>0</v>
      </c>
      <c r="AH53" s="1251">
        <f t="shared" si="15"/>
        <v>0</v>
      </c>
      <c r="AI53" s="1251">
        <f t="shared" si="15"/>
        <v>0</v>
      </c>
      <c r="AJ53" s="1251">
        <f t="shared" si="15"/>
        <v>0</v>
      </c>
      <c r="AK53" s="1251">
        <f t="shared" si="15"/>
        <v>0</v>
      </c>
      <c r="AL53" s="1251">
        <f t="shared" si="15"/>
        <v>0</v>
      </c>
      <c r="AM53" s="1251">
        <f t="shared" si="15"/>
        <v>0</v>
      </c>
      <c r="AN53" s="1251">
        <f t="shared" si="15"/>
        <v>0</v>
      </c>
      <c r="AO53" s="1251">
        <f t="shared" si="15"/>
        <v>0</v>
      </c>
      <c r="AP53" s="1251">
        <f t="shared" si="15"/>
        <v>0</v>
      </c>
      <c r="AQ53" s="1251">
        <f t="shared" si="15"/>
        <v>0</v>
      </c>
      <c r="AR53" s="1251">
        <f t="shared" si="15"/>
        <v>0</v>
      </c>
      <c r="AS53" s="1251">
        <f t="shared" si="15"/>
        <v>0</v>
      </c>
      <c r="AT53" s="1251">
        <f t="shared" si="15"/>
        <v>0</v>
      </c>
      <c r="AU53" s="1251">
        <f t="shared" si="15"/>
        <v>0</v>
      </c>
      <c r="AV53" s="1251">
        <f t="shared" si="15"/>
        <v>0</v>
      </c>
      <c r="AW53" s="1251">
        <f t="shared" si="15"/>
        <v>0</v>
      </c>
      <c r="AX53" s="1251">
        <f t="shared" si="15"/>
        <v>0</v>
      </c>
      <c r="AY53" s="1251">
        <f t="shared" si="15"/>
        <v>0</v>
      </c>
      <c r="AZ53" s="1251">
        <f t="shared" si="15"/>
        <v>0</v>
      </c>
      <c r="BA53" s="1251">
        <f t="shared" si="15"/>
        <v>0</v>
      </c>
      <c r="BB53" s="1251">
        <f t="shared" si="15"/>
        <v>0</v>
      </c>
      <c r="BC53" s="1251">
        <f t="shared" si="15"/>
        <v>0</v>
      </c>
      <c r="BD53" s="1251">
        <f t="shared" si="15"/>
        <v>0</v>
      </c>
      <c r="BE53" s="1251">
        <f t="shared" si="15"/>
        <v>0</v>
      </c>
      <c r="BF53" s="1251">
        <f t="shared" si="15"/>
        <v>0</v>
      </c>
      <c r="BG53" s="1251">
        <f t="shared" si="15"/>
        <v>0</v>
      </c>
      <c r="BH53" s="1251">
        <f t="shared" si="15"/>
        <v>0</v>
      </c>
      <c r="BI53" s="1251">
        <f t="shared" si="15"/>
        <v>0</v>
      </c>
      <c r="BJ53" s="1251">
        <f t="shared" si="15"/>
        <v>0</v>
      </c>
      <c r="BK53" s="1251">
        <f t="shared" si="15"/>
        <v>0</v>
      </c>
      <c r="BL53" s="1251" t="e">
        <f t="shared" si="15"/>
        <v>#REF!</v>
      </c>
      <c r="BM53" s="1251" t="e">
        <f t="shared" si="15"/>
        <v>#REF!</v>
      </c>
      <c r="BN53" s="1251" t="e">
        <f t="shared" si="15"/>
        <v>#REF!</v>
      </c>
      <c r="BO53" s="1251" t="e">
        <f t="shared" si="15"/>
        <v>#REF!</v>
      </c>
      <c r="BP53" s="1251" t="e">
        <f t="shared" si="15"/>
        <v>#REF!</v>
      </c>
      <c r="BQ53" s="1251" t="e">
        <f t="shared" si="15"/>
        <v>#REF!</v>
      </c>
      <c r="BR53" s="1251" t="e">
        <f t="shared" si="15"/>
        <v>#REF!</v>
      </c>
      <c r="BS53" s="1251" t="e">
        <f t="shared" si="15"/>
        <v>#REF!</v>
      </c>
      <c r="BT53" s="1251" t="e">
        <f t="shared" si="15"/>
        <v>#REF!</v>
      </c>
      <c r="BU53" s="1251" t="e">
        <f t="shared" si="15"/>
        <v>#REF!</v>
      </c>
      <c r="BV53" s="1251" t="e">
        <f t="shared" si="15"/>
        <v>#REF!</v>
      </c>
      <c r="BW53" s="1251" t="e">
        <f t="shared" si="15"/>
        <v>#REF!</v>
      </c>
      <c r="BX53" s="1251" t="e">
        <f t="shared" si="15"/>
        <v>#REF!</v>
      </c>
      <c r="BY53" s="1251" t="e">
        <f t="shared" si="15"/>
        <v>#REF!</v>
      </c>
      <c r="BZ53" s="1251" t="e">
        <f t="shared" si="15"/>
        <v>#REF!</v>
      </c>
      <c r="CA53" s="1251" t="e">
        <f t="shared" si="15"/>
        <v>#REF!</v>
      </c>
      <c r="CB53" s="1251" t="e">
        <f t="shared" si="15"/>
        <v>#REF!</v>
      </c>
      <c r="CC53" s="1251" t="e">
        <f t="shared" si="15"/>
        <v>#REF!</v>
      </c>
      <c r="CD53" s="1251" t="e">
        <f t="shared" si="15"/>
        <v>#REF!</v>
      </c>
      <c r="CE53" s="1251" t="e">
        <f t="shared" si="15"/>
        <v>#REF!</v>
      </c>
      <c r="CF53" s="1251" t="e">
        <f t="shared" si="15"/>
        <v>#REF!</v>
      </c>
      <c r="CG53" s="1251" t="e">
        <f t="shared" si="15"/>
        <v>#REF!</v>
      </c>
      <c r="CH53" s="1251" t="e">
        <f t="shared" si="15"/>
        <v>#REF!</v>
      </c>
      <c r="CI53" s="1251" t="e">
        <f t="shared" si="15"/>
        <v>#REF!</v>
      </c>
      <c r="CJ53" s="1249"/>
      <c r="CK53" s="1249">
        <v>47</v>
      </c>
      <c r="CL53" s="1249"/>
    </row>
    <row r="54" spans="1:90" ht="16">
      <c r="A54" s="78"/>
      <c r="B54" s="144"/>
      <c r="C54" s="324"/>
      <c r="D54" s="88"/>
      <c r="E54" s="83"/>
      <c r="F54" s="83"/>
      <c r="G54" s="88"/>
      <c r="H54" s="88"/>
      <c r="I54" s="88"/>
      <c r="J54" s="88"/>
      <c r="K54" s="88"/>
      <c r="L54" s="88"/>
      <c r="M54" s="88"/>
      <c r="N54" s="88"/>
      <c r="O54" s="88"/>
      <c r="P54" s="88"/>
      <c r="Q54" s="88"/>
      <c r="R54" s="88"/>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8"/>
      <c r="BQ54" s="88"/>
      <c r="BR54" s="88"/>
      <c r="BS54" s="88"/>
      <c r="BT54" s="88"/>
      <c r="BU54" s="88"/>
      <c r="BV54" s="88"/>
      <c r="BW54" s="88"/>
      <c r="BX54" s="88"/>
      <c r="BY54" s="88"/>
      <c r="BZ54" s="88"/>
      <c r="CA54" s="88"/>
      <c r="CB54" s="88"/>
      <c r="CC54" s="88"/>
      <c r="CD54" s="88"/>
      <c r="CE54" s="88"/>
      <c r="CF54" s="88"/>
      <c r="CG54" s="88"/>
      <c r="CH54" s="88"/>
      <c r="CI54" s="88"/>
      <c r="CJ54" s="78"/>
      <c r="CK54" s="325">
        <v>48</v>
      </c>
      <c r="CL54" s="78"/>
    </row>
    <row r="55" spans="1:90" ht="16">
      <c r="A55" s="78"/>
      <c r="B55" s="251"/>
      <c r="C55" s="313"/>
      <c r="D55" s="88"/>
      <c r="E55" s="88"/>
      <c r="F55" s="88"/>
      <c r="G55" s="88"/>
      <c r="H55" s="88"/>
      <c r="I55" s="88"/>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8"/>
      <c r="BQ55" s="88"/>
      <c r="BR55" s="88"/>
      <c r="BS55" s="88"/>
      <c r="BT55" s="88"/>
      <c r="BU55" s="88"/>
      <c r="BV55" s="88"/>
      <c r="BW55" s="88"/>
      <c r="BX55" s="88"/>
      <c r="BY55" s="88"/>
      <c r="BZ55" s="88"/>
      <c r="CA55" s="88"/>
      <c r="CB55" s="88"/>
      <c r="CC55" s="88"/>
      <c r="CD55" s="88"/>
      <c r="CE55" s="88"/>
      <c r="CF55" s="88"/>
      <c r="CG55" s="88"/>
      <c r="CH55" s="88"/>
      <c r="CI55" s="88"/>
      <c r="CJ55" s="78"/>
      <c r="CK55" s="325">
        <v>49</v>
      </c>
      <c r="CL55" s="78"/>
    </row>
    <row r="56" spans="1:90" ht="23">
      <c r="A56" s="314" t="s">
        <v>108</v>
      </c>
      <c r="B56" s="315"/>
      <c r="C56" s="316"/>
      <c r="D56" s="317"/>
      <c r="E56" s="315"/>
      <c r="F56" s="315"/>
      <c r="G56" s="315"/>
      <c r="H56" s="315"/>
      <c r="I56" s="315"/>
      <c r="J56" s="315"/>
      <c r="K56" s="315"/>
      <c r="L56" s="315"/>
      <c r="M56" s="315"/>
      <c r="N56" s="315"/>
      <c r="O56" s="315"/>
      <c r="P56" s="315"/>
      <c r="Q56" s="315"/>
      <c r="R56" s="315"/>
      <c r="S56" s="315"/>
      <c r="T56" s="315"/>
      <c r="U56" s="315"/>
      <c r="V56" s="315"/>
      <c r="W56" s="315"/>
      <c r="X56" s="315"/>
      <c r="Y56" s="315"/>
      <c r="Z56" s="315"/>
      <c r="AA56" s="315"/>
      <c r="AB56" s="315"/>
      <c r="AC56" s="315"/>
      <c r="AD56" s="315"/>
      <c r="AE56" s="315"/>
      <c r="AF56" s="315"/>
      <c r="AG56" s="315"/>
      <c r="AH56" s="315"/>
      <c r="AI56" s="315"/>
      <c r="AJ56" s="315"/>
      <c r="AK56" s="315"/>
      <c r="AL56" s="315"/>
      <c r="AM56" s="315"/>
      <c r="AN56" s="315"/>
      <c r="AO56" s="315"/>
      <c r="AP56" s="315"/>
      <c r="AQ56" s="315"/>
      <c r="AR56" s="315"/>
      <c r="AS56" s="315"/>
      <c r="AT56" s="315"/>
      <c r="AU56" s="315"/>
      <c r="AV56" s="315"/>
      <c r="AW56" s="315"/>
      <c r="AX56" s="315"/>
      <c r="AY56" s="315"/>
      <c r="AZ56" s="315"/>
      <c r="BA56" s="315"/>
      <c r="BB56" s="315"/>
      <c r="BC56" s="315"/>
      <c r="BD56" s="315"/>
      <c r="BE56" s="315"/>
      <c r="BF56" s="315"/>
      <c r="BG56" s="315"/>
      <c r="BH56" s="315"/>
      <c r="BI56" s="315"/>
      <c r="BJ56" s="315"/>
      <c r="BK56" s="315"/>
      <c r="BL56" s="315"/>
      <c r="BM56" s="315"/>
      <c r="BN56" s="315"/>
      <c r="BO56" s="315"/>
      <c r="BP56" s="315"/>
      <c r="BQ56" s="315"/>
      <c r="BR56" s="315"/>
      <c r="BS56" s="315"/>
      <c r="BT56" s="315"/>
      <c r="BU56" s="315"/>
      <c r="BV56" s="315"/>
      <c r="BW56" s="315"/>
      <c r="BX56" s="315"/>
      <c r="BY56" s="315"/>
      <c r="BZ56" s="315"/>
      <c r="CA56" s="315"/>
      <c r="CB56" s="315"/>
      <c r="CC56" s="315"/>
      <c r="CD56" s="315"/>
      <c r="CE56" s="315"/>
      <c r="CF56" s="315"/>
      <c r="CG56" s="315"/>
      <c r="CH56" s="315"/>
      <c r="CI56" s="315"/>
      <c r="CJ56" s="318"/>
      <c r="CK56" s="318">
        <v>50</v>
      </c>
      <c r="CL56" s="318"/>
    </row>
    <row r="57" spans="1:90" ht="16">
      <c r="A57" s="78"/>
      <c r="B57" s="144"/>
      <c r="C57" s="144"/>
      <c r="D57" s="78"/>
      <c r="E57" s="78"/>
      <c r="F57" s="78"/>
      <c r="G57" s="78"/>
      <c r="H57" s="78"/>
      <c r="I57" s="78"/>
      <c r="J57" s="78"/>
      <c r="K57" s="78"/>
      <c r="L57" s="78"/>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325">
        <v>51</v>
      </c>
      <c r="CL57" s="78"/>
    </row>
    <row r="58" spans="1:90" ht="16">
      <c r="A58" s="1252" t="s">
        <v>584</v>
      </c>
      <c r="B58" s="326"/>
      <c r="C58" s="223" t="str">
        <f>Settings!$C$6</f>
        <v>USD</v>
      </c>
      <c r="D58" s="327"/>
      <c r="E58" s="327"/>
      <c r="F58" s="327"/>
      <c r="G58" s="327"/>
      <c r="H58" s="327"/>
      <c r="I58" s="327"/>
      <c r="J58" s="327"/>
      <c r="K58" s="327"/>
      <c r="L58" s="327"/>
      <c r="M58" s="327"/>
      <c r="N58" s="327"/>
      <c r="O58" s="327"/>
      <c r="P58" s="327"/>
      <c r="Q58" s="327"/>
      <c r="R58" s="327"/>
      <c r="S58" s="327"/>
      <c r="T58" s="327"/>
      <c r="U58" s="327"/>
      <c r="V58" s="327"/>
      <c r="W58" s="327"/>
      <c r="X58" s="327"/>
      <c r="Y58" s="327"/>
      <c r="Z58" s="327"/>
      <c r="AA58" s="327"/>
      <c r="AB58" s="327"/>
      <c r="AC58" s="327"/>
      <c r="AD58" s="327"/>
      <c r="AE58" s="327"/>
      <c r="AF58" s="327"/>
      <c r="AG58" s="327"/>
      <c r="AH58" s="327"/>
      <c r="AI58" s="327"/>
      <c r="AJ58" s="327"/>
      <c r="AK58" s="327"/>
      <c r="AL58" s="327"/>
      <c r="AM58" s="327"/>
      <c r="AN58" s="327"/>
      <c r="AO58" s="327"/>
      <c r="AP58" s="327"/>
      <c r="AQ58" s="327"/>
      <c r="AR58" s="327"/>
      <c r="AS58" s="327"/>
      <c r="AT58" s="327"/>
      <c r="AU58" s="327"/>
      <c r="AV58" s="327"/>
      <c r="AW58" s="327"/>
      <c r="AX58" s="327"/>
      <c r="AY58" s="327"/>
      <c r="AZ58" s="327"/>
      <c r="BA58" s="327"/>
      <c r="BB58" s="327"/>
      <c r="BC58" s="327"/>
      <c r="BD58" s="327"/>
      <c r="BE58" s="327"/>
      <c r="BF58" s="327"/>
      <c r="BG58" s="327"/>
      <c r="BH58" s="327"/>
      <c r="BI58" s="327"/>
      <c r="BJ58" s="327"/>
      <c r="BK58" s="327"/>
      <c r="BL58" s="327"/>
      <c r="BM58" s="327"/>
      <c r="BN58" s="327"/>
      <c r="BO58" s="327"/>
      <c r="BP58" s="327"/>
      <c r="BQ58" s="327"/>
      <c r="BR58" s="327"/>
      <c r="BS58" s="327"/>
      <c r="BT58" s="327"/>
      <c r="BU58" s="327"/>
      <c r="BV58" s="327"/>
      <c r="BW58" s="327"/>
      <c r="BX58" s="327"/>
      <c r="BY58" s="327"/>
      <c r="BZ58" s="327"/>
      <c r="CA58" s="327"/>
      <c r="CB58" s="327"/>
      <c r="CC58" s="327"/>
      <c r="CD58" s="327"/>
      <c r="CE58" s="327"/>
      <c r="CF58" s="327"/>
      <c r="CG58" s="327"/>
      <c r="CH58" s="327"/>
      <c r="CI58" s="327"/>
      <c r="CJ58" s="326"/>
      <c r="CK58" s="328">
        <v>52</v>
      </c>
      <c r="CL58" s="326"/>
    </row>
    <row r="59" spans="1:90" ht="16">
      <c r="A59" s="329" t="s">
        <v>114</v>
      </c>
      <c r="B59" s="326"/>
      <c r="C59" s="223" t="str">
        <f>Settings!$C$6</f>
        <v>USD</v>
      </c>
      <c r="D59" s="327"/>
      <c r="E59" s="335">
        <f>IF(E$7&gt;=(Settings!$C$46*12+1),HLOOKUP(E$7-Settings!$C$46*12,$D$7:$CI$59,$CK59,FALSE)*(1+Settings!$C$17/12*(COUNT('WK+CAPEX'!$D$7:E$7)-1)),0)</f>
        <v>0</v>
      </c>
      <c r="F59" s="335">
        <f>IF(F$7&gt;=(Settings!$C$46*12+1),HLOOKUP(F$7-Settings!$C$46*12,$D$7:$CI$59,$CK59,FALSE)*(1+Settings!$C$17/12*(COUNT('WK+CAPEX'!$D$7:F$7)-1)),0)</f>
        <v>0</v>
      </c>
      <c r="G59" s="335">
        <f>IF(G$7&gt;=(Settings!$C$46*12+1),HLOOKUP(G$7-Settings!$C$46*12,$D$7:$CI$59,$CK59,FALSE)*(1+Settings!$C$17/12*(COUNT('WK+CAPEX'!$D$7:G$7)-1)),0)</f>
        <v>0</v>
      </c>
      <c r="H59" s="335">
        <f>IF(H$7&gt;=(Settings!$C$46*12+1),HLOOKUP(H$7-Settings!$C$46*12,$D$7:$CI$59,$CK59,FALSE)*(1+Settings!$C$17/12*(COUNT('WK+CAPEX'!$D$7:H$7)-1)),0)</f>
        <v>0</v>
      </c>
      <c r="I59" s="335">
        <f>IF(I$7&gt;=(Settings!$C$46*12+1),HLOOKUP(I$7-Settings!$C$46*12,$D$7:$CI$59,$CK59,FALSE)*(1+Settings!$C$17/12*(COUNT('WK+CAPEX'!$D$7:I$7)-1)),0)</f>
        <v>0</v>
      </c>
      <c r="J59" s="335">
        <f>IF(J$7&gt;=(Settings!$C$46*12+1),HLOOKUP(J$7-Settings!$C$46*12,$D$7:$CI$59,$CK59,FALSE)*(1+Settings!$C$17/12*(COUNT('WK+CAPEX'!$D$7:J$7)-1)),0)</f>
        <v>0</v>
      </c>
      <c r="K59" s="335">
        <f>IF(K$7&gt;=(Settings!$C$46*12+1),HLOOKUP(K$7-Settings!$C$46*12,$D$7:$CI$59,$CK59,FALSE)*(1+Settings!$C$17/12*(COUNT('WK+CAPEX'!$D$7:K$7)-1)),0)</f>
        <v>0</v>
      </c>
      <c r="L59" s="335">
        <f>IF(L$7&gt;=(Settings!$C$46*12+1),HLOOKUP(L$7-Settings!$C$46*12,$D$7:$CI$59,$CK59,FALSE)*(1+Settings!$C$17/12*(COUNT('WK+CAPEX'!$D$7:L$7)-1)),0)</f>
        <v>0</v>
      </c>
      <c r="M59" s="335">
        <f>IF(M$7&gt;=(Settings!$C$46*12+1),HLOOKUP(M$7-Settings!$C$46*12,$D$7:$CI$59,$CK59,FALSE)*(1+Settings!$C$17/12*(COUNT('WK+CAPEX'!$D$7:M$7)-1)),0)</f>
        <v>0</v>
      </c>
      <c r="N59" s="335">
        <f>IF(N$7&gt;=(Settings!$C$46*12+1),HLOOKUP(N$7-Settings!$C$46*12,$D$7:$CI$59,$CK59,FALSE)*(1+Settings!$C$17/12*(COUNT('WK+CAPEX'!$D$7:N$7)-1)),0)</f>
        <v>0</v>
      </c>
      <c r="O59" s="335">
        <f>IF(O$7&gt;=(Settings!$C$46*12+1),HLOOKUP(O$7-Settings!$C$46*12,$D$7:$CI$59,$CK59,FALSE)*(1+Settings!$C$17/12*(COUNT('WK+CAPEX'!$D$7:O$7)-1)),0)</f>
        <v>0</v>
      </c>
      <c r="P59" s="335">
        <f>IF(P$7&gt;=(Settings!$C$46*12+1),HLOOKUP(P$7-Settings!$C$46*12,$D$7:$CI$59,$CK59,FALSE)*(1+Settings!$C$17/12*(COUNT('WK+CAPEX'!$D$7:P$7)-1)),0)</f>
        <v>0</v>
      </c>
      <c r="Q59" s="335">
        <f>IF(Q$7&gt;=(Settings!$C$46*12+1),HLOOKUP(Q$7-Settings!$C$46*12,$D$7:$CI$59,$CK59,FALSE)*(1+Settings!$C$17/12*(COUNT('WK+CAPEX'!$D$7:Q$7)-1)),0)</f>
        <v>0</v>
      </c>
      <c r="R59" s="335">
        <f>IF(R$7&gt;=(Settings!$C$46*12+1),HLOOKUP(R$7-Settings!$C$46*12,$D$7:$CI$59,$CK59,FALSE)*(1+Settings!$C$17/12*(COUNT('WK+CAPEX'!$D$7:R$7)-1)),0)</f>
        <v>0</v>
      </c>
      <c r="S59" s="335">
        <f>IF(S$7&gt;=(Settings!$C$46*12+1),HLOOKUP(S$7-Settings!$C$46*12,$D$7:$CI$59,$CK59,FALSE)*(1+Settings!$C$17/12*(COUNT('WK+CAPEX'!$D$7:S$7)-1)),0)</f>
        <v>0</v>
      </c>
      <c r="T59" s="335">
        <f>IF(T$7&gt;=(Settings!$C$46*12+1),HLOOKUP(T$7-Settings!$C$46*12,$D$7:$CI$59,$CK59,FALSE)*(1+Settings!$C$17/12*(COUNT('WK+CAPEX'!$D$7:T$7)-1)),0)</f>
        <v>0</v>
      </c>
      <c r="U59" s="335">
        <f>IF(U$7&gt;=(Settings!$C$46*12+1),HLOOKUP(U$7-Settings!$C$46*12,$D$7:$CI$59,$CK59,FALSE)*(1+Settings!$C$17/12*(COUNT('WK+CAPEX'!$D$7:U$7)-1)),0)</f>
        <v>0</v>
      </c>
      <c r="V59" s="335">
        <f>IF(V$7&gt;=(Settings!$C$46*12+1),HLOOKUP(V$7-Settings!$C$46*12,$D$7:$CI$59,$CK59,FALSE)*(1+Settings!$C$17/12*(COUNT('WK+CAPEX'!$D$7:V$7)-1)),0)</f>
        <v>0</v>
      </c>
      <c r="W59" s="335">
        <f>IF(W$7&gt;=(Settings!$C$46*12+1),HLOOKUP(W$7-Settings!$C$46*12,$D$7:$CI$59,$CK59,FALSE)*(1+Settings!$C$17/12*(COUNT('WK+CAPEX'!$D$7:W$7)-1)),0)</f>
        <v>0</v>
      </c>
      <c r="X59" s="335">
        <f>IF(X$7&gt;=(Settings!$C$46*12+1),HLOOKUP(X$7-Settings!$C$46*12,$D$7:$CI$59,$CK59,FALSE)*(1+Settings!$C$17/12*(COUNT('WK+CAPEX'!$D$7:X$7)-1)),0)</f>
        <v>0</v>
      </c>
      <c r="Y59" s="335">
        <f>IF(Y$7&gt;=(Settings!$C$46*12+1),HLOOKUP(Y$7-Settings!$C$46*12,$D$7:$CI$59,$CK59,FALSE)*(1+Settings!$C$17/12*(COUNT('WK+CAPEX'!$D$7:Y$7)-1)),0)</f>
        <v>0</v>
      </c>
      <c r="Z59" s="335">
        <f>IF(Z$7&gt;=(Settings!$C$46*12+1),HLOOKUP(Z$7-Settings!$C$46*12,$D$7:$CI$59,$CK59,FALSE)*(1+Settings!$C$17/12*(COUNT('WK+CAPEX'!$D$7:Z$7)-1)),0)</f>
        <v>0</v>
      </c>
      <c r="AA59" s="335">
        <f>IF(AA$7&gt;=(Settings!$C$46*12+1),HLOOKUP(AA$7-Settings!$C$46*12,$D$7:$CI$59,$CK59,FALSE)*(1+Settings!$C$17/12*(COUNT('WK+CAPEX'!$D$7:AA$7)-1)),0)</f>
        <v>0</v>
      </c>
      <c r="AB59" s="335">
        <f>IF(AB$7&gt;=(Settings!$C$46*12+1),HLOOKUP(AB$7-Settings!$C$46*12,$D$7:$CI$59,$CK59,FALSE)*(1+Settings!$C$17/12*(COUNT('WK+CAPEX'!$D$7:AB$7)-1)),0)</f>
        <v>0</v>
      </c>
      <c r="AC59" s="335">
        <f>IF(AC$7&gt;=(Settings!$C$46*12+1),HLOOKUP(AC$7-Settings!$C$46*12,$D$7:$CI$59,$CK59,FALSE)*(1+Settings!$C$17/12*(COUNT('WK+CAPEX'!$D$7:AC$7)-1)),0)</f>
        <v>0</v>
      </c>
      <c r="AD59" s="335">
        <f>IF(AD$7&gt;=(Settings!$C$46*12+1),HLOOKUP(AD$7-Settings!$C$46*12,$D$7:$CI$59,$CK59,FALSE)*(1+Settings!$C$17/12*(COUNT('WK+CAPEX'!$D$7:AD$7)-1)),0)</f>
        <v>0</v>
      </c>
      <c r="AE59" s="335">
        <f>IF(AE$7&gt;=(Settings!$C$46*12+1),HLOOKUP(AE$7-Settings!$C$46*12,$D$7:$CI$59,$CK59,FALSE)*(1+Settings!$C$17/12*(COUNT('WK+CAPEX'!$D$7:AE$7)-1)),0)</f>
        <v>0</v>
      </c>
      <c r="AF59" s="335">
        <f>IF(AF$7&gt;=(Settings!$C$46*12+1),HLOOKUP(AF$7-Settings!$C$46*12,$D$7:$CI$59,$CK59,FALSE)*(1+Settings!$C$17/12*(COUNT('WK+CAPEX'!$D$7:AF$7)-1)),0)</f>
        <v>0</v>
      </c>
      <c r="AG59" s="335">
        <f>IF(AG$7&gt;=(Settings!$C$46*12+1),HLOOKUP(AG$7-Settings!$C$46*12,$D$7:$CI$59,$CK59,FALSE)*(1+Settings!$C$17/12*(COUNT('WK+CAPEX'!$D$7:AG$7)-1)),0)</f>
        <v>0</v>
      </c>
      <c r="AH59" s="335">
        <f>IF(AH$7&gt;=(Settings!$C$46*12+1),HLOOKUP(AH$7-Settings!$C$46*12,$D$7:$CI$59,$CK59,FALSE)*(1+Settings!$C$17/12*(COUNT('WK+CAPEX'!$D$7:AH$7)-1)),0)</f>
        <v>0</v>
      </c>
      <c r="AI59" s="335">
        <f>IF(AI$7&gt;=(Settings!$C$46*12+1),HLOOKUP(AI$7-Settings!$C$46*12,$D$7:$CI$59,$CK59,FALSE)*(1+Settings!$C$17/12*(COUNT('WK+CAPEX'!$D$7:AI$7)-1)),0)</f>
        <v>0</v>
      </c>
      <c r="AJ59" s="335">
        <f>IF(AJ$7&gt;=(Settings!$C$46*12+1),HLOOKUP(AJ$7-Settings!$C$46*12,$D$7:$CI$59,$CK59,FALSE)*(1+Settings!$C$17/12*(COUNT('WK+CAPEX'!$D$7:AJ$7)-1)),0)</f>
        <v>0</v>
      </c>
      <c r="AK59" s="335">
        <f>IF(AK$7&gt;=(Settings!$C$46*12+1),HLOOKUP(AK$7-Settings!$C$46*12,$D$7:$CI$59,$CK59,FALSE)*(1+Settings!$C$17/12*(COUNT('WK+CAPEX'!$D$7:AK$7)-1)),0)</f>
        <v>0</v>
      </c>
      <c r="AL59" s="335">
        <f>IF(AL$7&gt;=(Settings!$C$46*12+1),HLOOKUP(AL$7-Settings!$C$46*12,$D$7:$CI$59,$CK59,FALSE)*(1+Settings!$C$17/12*(COUNT('WK+CAPEX'!$D$7:AL$7)-1)),0)</f>
        <v>0</v>
      </c>
      <c r="AM59" s="335">
        <f>IF(AM$7&gt;=(Settings!$C$46*12+1),HLOOKUP(AM$7-Settings!$C$46*12,$D$7:$CI$59,$CK59,FALSE)*(1+Settings!$C$17/12*(COUNT('WK+CAPEX'!$D$7:AM$7)-1)),0)</f>
        <v>0</v>
      </c>
      <c r="AN59" s="335">
        <f>IF(AN$7&gt;=(Settings!$C$46*12+1),HLOOKUP(AN$7-Settings!$C$46*12,$D$7:$CI$59,$CK59,FALSE)*(1+Settings!$C$17/12*(COUNT('WK+CAPEX'!$D$7:AN$7)-1)),0)</f>
        <v>0</v>
      </c>
      <c r="AO59" s="335">
        <f>IF(AO$7&gt;=(Settings!$C$46*12+1),HLOOKUP(AO$7-Settings!$C$46*12,$D$7:$CI$59,$CK59,FALSE)*(1+Settings!$C$17/12*(COUNT('WK+CAPEX'!$D$7:AO$7)-1)),0)</f>
        <v>0</v>
      </c>
      <c r="AP59" s="335">
        <f>IF(AP$7&gt;=(Settings!$C$46*12+1),HLOOKUP(AP$7-Settings!$C$46*12,$D$7:$CI$59,$CK59,FALSE)*(1+Settings!$C$17/12*(COUNT('WK+CAPEX'!$D$7:AP$7)-1)),0)</f>
        <v>0</v>
      </c>
      <c r="AQ59" s="335">
        <f>IF(AQ$7&gt;=(Settings!$C$46*12+1),HLOOKUP(AQ$7-Settings!$C$46*12,$D$7:$CI$59,$CK59,FALSE)*(1+Settings!$C$17/12*(COUNT('WK+CAPEX'!$D$7:AQ$7)-1)),0)</f>
        <v>0</v>
      </c>
      <c r="AR59" s="335">
        <f>IF(AR$7&gt;=(Settings!$C$46*12+1),HLOOKUP(AR$7-Settings!$C$46*12,$D$7:$CI$59,$CK59,FALSE)*(1+Settings!$C$17/12*(COUNT('WK+CAPEX'!$D$7:AR$7)-1)),0)</f>
        <v>0</v>
      </c>
      <c r="AS59" s="335">
        <f>IF(AS$7&gt;=(Settings!$C$46*12+1),HLOOKUP(AS$7-Settings!$C$46*12,$D$7:$CI$59,$CK59,FALSE)*(1+Settings!$C$17/12*(COUNT('WK+CAPEX'!$D$7:AS$7)-1)),0)</f>
        <v>0</v>
      </c>
      <c r="AT59" s="335">
        <f>IF(AT$7&gt;=(Settings!$C$46*12+1),HLOOKUP(AT$7-Settings!$C$46*12,$D$7:$CI$59,$CK59,FALSE)*(1+Settings!$C$17/12*(COUNT('WK+CAPEX'!$D$7:AT$7)-1)),0)</f>
        <v>0</v>
      </c>
      <c r="AU59" s="335">
        <f>IF(AU$7&gt;=(Settings!$C$46*12+1),HLOOKUP(AU$7-Settings!$C$46*12,$D$7:$CI$59,$CK59,FALSE)*(1+Settings!$C$17/12*(COUNT('WK+CAPEX'!$D$7:AU$7)-1)),0)</f>
        <v>0</v>
      </c>
      <c r="AV59" s="335">
        <f>IF(AV$7&gt;=(Settings!$C$46*12+1),HLOOKUP(AV$7-Settings!$C$46*12,$D$7:$CI$59,$CK59,FALSE)*(1+Settings!$C$17/12*(COUNT('WK+CAPEX'!$D$7:AV$7)-1)),0)</f>
        <v>0</v>
      </c>
      <c r="AW59" s="335">
        <f>IF(AW$7&gt;=(Settings!$C$46*12+1),HLOOKUP(AW$7-Settings!$C$46*12,$D$7:$CI$59,$CK59,FALSE)*(1+Settings!$C$17/12*(COUNT('WK+CAPEX'!$D$7:AW$7)-1)),0)</f>
        <v>0</v>
      </c>
      <c r="AX59" s="335">
        <f>IF(AX$7&gt;=(Settings!$C$46*12+1),HLOOKUP(AX$7-Settings!$C$46*12,$D$7:$CI$59,$CK59,FALSE)*(1+Settings!$C$17/12*(COUNT('WK+CAPEX'!$D$7:AX$7)-1)),0)</f>
        <v>0</v>
      </c>
      <c r="AY59" s="335">
        <f>IF(AY$7&gt;=(Settings!$C$46*12+1),HLOOKUP(AY$7-Settings!$C$46*12,$D$7:$CI$59,$CK59,FALSE)*(1+Settings!$C$17/12*(COUNT('WK+CAPEX'!$D$7:AY$7)-1)),0)</f>
        <v>0</v>
      </c>
      <c r="AZ59" s="335">
        <f>IF(AZ$7&gt;=(Settings!$C$46*12+1),HLOOKUP(AZ$7-Settings!$C$46*12,$D$7:$CI$59,$CK59,FALSE)*(1+Settings!$C$17/12*(COUNT('WK+CAPEX'!$D$7:AZ$7)-1)),0)</f>
        <v>0</v>
      </c>
      <c r="BA59" s="335">
        <f>IF(BA$7&gt;=(Settings!$C$46*12+1),HLOOKUP(BA$7-Settings!$C$46*12,$D$7:$CI$59,$CK59,FALSE)*(1+Settings!$C$17/12*(COUNT('WK+CAPEX'!$D$7:BA$7)-1)),0)</f>
        <v>0</v>
      </c>
      <c r="BB59" s="335">
        <f>IF(BB$7&gt;=(Settings!$C$46*12+1),HLOOKUP(BB$7-Settings!$C$46*12,$D$7:$CI$59,$CK59,FALSE)*(1+Settings!$C$17/12*(COUNT('WK+CAPEX'!$D$7:BB$7)-1)),0)</f>
        <v>0</v>
      </c>
      <c r="BC59" s="335">
        <f>IF(BC$7&gt;=(Settings!$C$46*12+1),HLOOKUP(BC$7-Settings!$C$46*12,$D$7:$CI$59,$CK59,FALSE)*(1+Settings!$C$17/12*(COUNT('WK+CAPEX'!$D$7:BC$7)-1)),0)</f>
        <v>0</v>
      </c>
      <c r="BD59" s="335">
        <f>IF(BD$7&gt;=(Settings!$C$46*12+1),HLOOKUP(BD$7-Settings!$C$46*12,$D$7:$CI$59,$CK59,FALSE)*(1+Settings!$C$17/12*(COUNT('WK+CAPEX'!$D$7:BD$7)-1)),0)</f>
        <v>0</v>
      </c>
      <c r="BE59" s="335">
        <f>IF(BE$7&gt;=(Settings!$C$46*12+1),HLOOKUP(BE$7-Settings!$C$46*12,$D$7:$CI$59,$CK59,FALSE)*(1+Settings!$C$17/12*(COUNT('WK+CAPEX'!$D$7:BE$7)-1)),0)</f>
        <v>0</v>
      </c>
      <c r="BF59" s="335">
        <f>IF(BF$7&gt;=(Settings!$C$46*12+1),HLOOKUP(BF$7-Settings!$C$46*12,$D$7:$CI$59,$CK59,FALSE)*(1+Settings!$C$17/12*(COUNT('WK+CAPEX'!$D$7:BF$7)-1)),0)</f>
        <v>0</v>
      </c>
      <c r="BG59" s="335">
        <f>IF(BG$7&gt;=(Settings!$C$46*12+1),HLOOKUP(BG$7-Settings!$C$46*12,$D$7:$CI$59,$CK59,FALSE)*(1+Settings!$C$17/12*(COUNT('WK+CAPEX'!$D$7:BG$7)-1)),0)</f>
        <v>0</v>
      </c>
      <c r="BH59" s="335">
        <f>IF(BH$7&gt;=(Settings!$C$46*12+1),HLOOKUP(BH$7-Settings!$C$46*12,$D$7:$CI$59,$CK59,FALSE)*(1+Settings!$C$17/12*(COUNT('WK+CAPEX'!$D$7:BH$7)-1)),0)</f>
        <v>0</v>
      </c>
      <c r="BI59" s="335">
        <f>IF(BI$7&gt;=(Settings!$C$46*12+1),HLOOKUP(BI$7-Settings!$C$46*12,$D$7:$CI$59,$CK59,FALSE)*(1+Settings!$C$17/12*(COUNT('WK+CAPEX'!$D$7:BI$7)-1)),0)</f>
        <v>0</v>
      </c>
      <c r="BJ59" s="335">
        <f>IF(BJ$7&gt;=(Settings!$C$46*12+1),HLOOKUP(BJ$7-Settings!$C$46*12,$D$7:$CI$59,$CK59,FALSE)*(1+Settings!$C$17/12*(COUNT('WK+CAPEX'!$D$7:BJ$7)-1)),0)</f>
        <v>0</v>
      </c>
      <c r="BK59" s="335">
        <f>IF(BK$7&gt;=(Settings!$C$46*12+1),HLOOKUP(BK$7-Settings!$C$46*12,$D$7:$CI$59,$CK59,FALSE)*(1+Settings!$C$17/12*(COUNT('WK+CAPEX'!$D$7:BK$7)-1)),0)</f>
        <v>0</v>
      </c>
      <c r="BL59" s="335" t="e">
        <f>IF(BL$7&gt;=(Settings!$C$46*12+1),HLOOKUP(BL$7-Settings!$C$46*12,$D$7:$CI$59,$CK59,FALSE)*(1+Settings!$C$17/12*(COUNT('WK+CAPEX'!$D$7:BL$7)-1)),0)</f>
        <v>#REF!</v>
      </c>
      <c r="BM59" s="335" t="e">
        <f>IF(BM$7&gt;=(Settings!$C$46*12+1),HLOOKUP(BM$7-Settings!$C$46*12,$D$7:$CI$59,$CK59,FALSE)*(1+Settings!$C$17/12*(COUNT('WK+CAPEX'!$D$7:BM$7)-1)),0)</f>
        <v>#REF!</v>
      </c>
      <c r="BN59" s="335" t="e">
        <f>IF(BN$7&gt;=(Settings!$C$46*12+1),HLOOKUP(BN$7-Settings!$C$46*12,$D$7:$CI$59,$CK59,FALSE)*(1+Settings!$C$17/12*(COUNT('WK+CAPEX'!$D$7:BN$7)-1)),0)</f>
        <v>#REF!</v>
      </c>
      <c r="BO59" s="335" t="e">
        <f>IF(BO$7&gt;=(Settings!$C$46*12+1),HLOOKUP(BO$7-Settings!$C$46*12,$D$7:$CI$59,$CK59,FALSE)*(1+Settings!$C$17/12*(COUNT('WK+CAPEX'!$D$7:BO$7)-1)),0)</f>
        <v>#REF!</v>
      </c>
      <c r="BP59" s="335" t="e">
        <f>IF(BP$7&gt;=(Settings!$C$46*12+1),HLOOKUP(BP$7-Settings!$C$46*12,$D$7:$CI$59,$CK59,FALSE)*(1+Settings!$C$17/12*(COUNT('WK+CAPEX'!$D$7:BP$7)-1)),0)</f>
        <v>#REF!</v>
      </c>
      <c r="BQ59" s="335" t="e">
        <f>IF(BQ$7&gt;=(Settings!$C$46*12+1),HLOOKUP(BQ$7-Settings!$C$46*12,$D$7:$CI$59,$CK59,FALSE)*(1+Settings!$C$17/12*(COUNT('WK+CAPEX'!$D$7:BQ$7)-1)),0)</f>
        <v>#REF!</v>
      </c>
      <c r="BR59" s="335" t="e">
        <f>IF(BR$7&gt;=(Settings!$C$46*12+1),HLOOKUP(BR$7-Settings!$C$46*12,$D$7:$CI$59,$CK59,FALSE)*(1+Settings!$C$17/12*(COUNT('WK+CAPEX'!$D$7:BR$7)-1)),0)</f>
        <v>#REF!</v>
      </c>
      <c r="BS59" s="335" t="e">
        <f>IF(BS$7&gt;=(Settings!$C$46*12+1),HLOOKUP(BS$7-Settings!$C$46*12,$D$7:$CI$59,$CK59,FALSE)*(1+Settings!$C$17/12*(COUNT('WK+CAPEX'!$D$7:BS$7)-1)),0)</f>
        <v>#REF!</v>
      </c>
      <c r="BT59" s="335" t="e">
        <f>IF(BT$7&gt;=(Settings!$C$46*12+1),HLOOKUP(BT$7-Settings!$C$46*12,$D$7:$CI$59,$CK59,FALSE)*(1+Settings!$C$17/12*(COUNT('WK+CAPEX'!$D$7:BT$7)-1)),0)</f>
        <v>#REF!</v>
      </c>
      <c r="BU59" s="335" t="e">
        <f>IF(BU$7&gt;=(Settings!$C$46*12+1),HLOOKUP(BU$7-Settings!$C$46*12,$D$7:$CI$59,$CK59,FALSE)*(1+Settings!$C$17/12*(COUNT('WK+CAPEX'!$D$7:BU$7)-1)),0)</f>
        <v>#REF!</v>
      </c>
      <c r="BV59" s="335" t="e">
        <f>IF(BV$7&gt;=(Settings!$C$46*12+1),HLOOKUP(BV$7-Settings!$C$46*12,$D$7:$CI$59,$CK59,FALSE)*(1+Settings!$C$17/12*(COUNT('WK+CAPEX'!$D$7:BV$7)-1)),0)</f>
        <v>#REF!</v>
      </c>
      <c r="BW59" s="335" t="e">
        <f>IF(BW$7&gt;=(Settings!$C$46*12+1),HLOOKUP(BW$7-Settings!$C$46*12,$D$7:$CI$59,$CK59,FALSE)*(1+Settings!$C$17/12*(COUNT('WK+CAPEX'!$D$7:BW$7)-1)),0)</f>
        <v>#REF!</v>
      </c>
      <c r="BX59" s="335" t="e">
        <f>IF(BX$7&gt;=(Settings!$C$46*12+1),HLOOKUP(BX$7-Settings!$C$46*12,$D$7:$CI$59,$CK59,FALSE)*(1+Settings!$C$17/12*(COUNT('WK+CAPEX'!$D$7:BX$7)-1)),0)</f>
        <v>#REF!</v>
      </c>
      <c r="BY59" s="335" t="e">
        <f>IF(BY$7&gt;=(Settings!$C$46*12+1),HLOOKUP(BY$7-Settings!$C$46*12,$D$7:$CI$59,$CK59,FALSE)*(1+Settings!$C$17/12*(COUNT('WK+CAPEX'!$D$7:BY$7)-1)),0)</f>
        <v>#REF!</v>
      </c>
      <c r="BZ59" s="335" t="e">
        <f>IF(BZ$7&gt;=(Settings!$C$46*12+1),HLOOKUP(BZ$7-Settings!$C$46*12,$D$7:$CI$59,$CK59,FALSE)*(1+Settings!$C$17/12*(COUNT('WK+CAPEX'!$D$7:BZ$7)-1)),0)</f>
        <v>#REF!</v>
      </c>
      <c r="CA59" s="335" t="e">
        <f>IF(CA$7&gt;=(Settings!$C$46*12+1),HLOOKUP(CA$7-Settings!$C$46*12,$D$7:$CI$59,$CK59,FALSE)*(1+Settings!$C$17/12*(COUNT('WK+CAPEX'!$D$7:CA$7)-1)),0)</f>
        <v>#REF!</v>
      </c>
      <c r="CB59" s="335" t="e">
        <f>IF(CB$7&gt;=(Settings!$C$46*12+1),HLOOKUP(CB$7-Settings!$C$46*12,$D$7:$CI$59,$CK59,FALSE)*(1+Settings!$C$17/12*(COUNT('WK+CAPEX'!$D$7:CB$7)-1)),0)</f>
        <v>#REF!</v>
      </c>
      <c r="CC59" s="335" t="e">
        <f>IF(CC$7&gt;=(Settings!$C$46*12+1),HLOOKUP(CC$7-Settings!$C$46*12,$D$7:$CI$59,$CK59,FALSE)*(1+Settings!$C$17/12*(COUNT('WK+CAPEX'!$D$7:CC$7)-1)),0)</f>
        <v>#REF!</v>
      </c>
      <c r="CD59" s="335" t="e">
        <f>IF(CD$7&gt;=(Settings!$C$46*12+1),HLOOKUP(CD$7-Settings!$C$46*12,$D$7:$CI$59,$CK59,FALSE)*(1+Settings!$C$17/12*(COUNT('WK+CAPEX'!$D$7:CD$7)-1)),0)</f>
        <v>#REF!</v>
      </c>
      <c r="CE59" s="335" t="e">
        <f>IF(CE$7&gt;=(Settings!$C$46*12+1),HLOOKUP(CE$7-Settings!$C$46*12,$D$7:$CI$59,$CK59,FALSE)*(1+Settings!$C$17/12*(COUNT('WK+CAPEX'!$D$7:CE$7)-1)),0)</f>
        <v>#REF!</v>
      </c>
      <c r="CF59" s="335" t="e">
        <f>IF(CF$7&gt;=(Settings!$C$46*12+1),HLOOKUP(CF$7-Settings!$C$46*12,$D$7:$CI$59,$CK59,FALSE)*(1+Settings!$C$17/12*(COUNT('WK+CAPEX'!$D$7:CF$7)-1)),0)</f>
        <v>#REF!</v>
      </c>
      <c r="CG59" s="335" t="e">
        <f>IF(CG$7&gt;=(Settings!$C$46*12+1),HLOOKUP(CG$7-Settings!$C$46*12,$D$7:$CI$59,$CK59,FALSE)*(1+Settings!$C$17/12*(COUNT('WK+CAPEX'!$D$7:CG$7)-1)),0)</f>
        <v>#REF!</v>
      </c>
      <c r="CH59" s="335" t="e">
        <f>IF(CH$7&gt;=(Settings!$C$46*12+1),HLOOKUP(CH$7-Settings!$C$46*12,$D$7:$CI$59,$CK59,FALSE)*(1+Settings!$C$17/12*(COUNT('WK+CAPEX'!$D$7:CH$7)-1)),0)</f>
        <v>#REF!</v>
      </c>
      <c r="CI59" s="335" t="e">
        <f>IF(CI$7&gt;=(Settings!$C$46*12+1),HLOOKUP(CI$7-Settings!$C$46*12,$D$7:$CI$59,$CK59,FALSE)*(1+Settings!$C$17/12*(COUNT('WK+CAPEX'!$D$7:CI$7)-1)),0)</f>
        <v>#REF!</v>
      </c>
      <c r="CJ59" s="326"/>
      <c r="CK59" s="328">
        <v>53</v>
      </c>
      <c r="CL59" s="326"/>
    </row>
    <row r="60" spans="1:90" ht="16">
      <c r="A60" s="329" t="s">
        <v>116</v>
      </c>
      <c r="B60" s="326"/>
      <c r="C60" s="223" t="str">
        <f>Settings!$C$6</f>
        <v>USD</v>
      </c>
      <c r="D60" s="327"/>
      <c r="E60" s="335">
        <f>IF(E$7&gt;=(Settings!$C$47*12+1),HLOOKUP(E$7-Settings!$C$47*12,$D$7:$CI$60,$CK60,FALSE)*(1+Settings!$C$17/12*(COUNT('WK+CAPEX'!$D$7:E$7)-1)),0)</f>
        <v>0</v>
      </c>
      <c r="F60" s="335">
        <f>IF(F$7&gt;=(Settings!$C$47*12+1),HLOOKUP(F$7-Settings!$C$47*12,$D$7:$CI$60,$CK60,FALSE)*(1+Settings!$C$17/12*(COUNT('WK+CAPEX'!$D$7:F$7)-1)),0)</f>
        <v>0</v>
      </c>
      <c r="G60" s="335">
        <f>IF(G$7&gt;=(Settings!$C$47*12+1),HLOOKUP(G$7-Settings!$C$47*12,$D$7:$CI$60,$CK60,FALSE)*(1+Settings!$C$17/12*(COUNT('WK+CAPEX'!$D$7:G$7)-1)),0)</f>
        <v>0</v>
      </c>
      <c r="H60" s="335">
        <f>IF(H$7&gt;=(Settings!$C$47*12+1),HLOOKUP(H$7-Settings!$C$47*12,$D$7:$CI$60,$CK60,FALSE)*(1+Settings!$C$17/12*(COUNT('WK+CAPEX'!$D$7:H$7)-1)),0)</f>
        <v>0</v>
      </c>
      <c r="I60" s="335">
        <f>IF(I$7&gt;=(Settings!$C$47*12+1),HLOOKUP(I$7-Settings!$C$47*12,$D$7:$CI$60,$CK60,FALSE)*(1+Settings!$C$17/12*(COUNT('WK+CAPEX'!$D$7:I$7)-1)),0)</f>
        <v>0</v>
      </c>
      <c r="J60" s="335">
        <f>IF(J$7&gt;=(Settings!$C$47*12+1),HLOOKUP(J$7-Settings!$C$47*12,$D$7:$CI$60,$CK60,FALSE)*(1+Settings!$C$17/12*(COUNT('WK+CAPEX'!$D$7:J$7)-1)),0)</f>
        <v>0</v>
      </c>
      <c r="K60" s="335">
        <f>IF(K$7&gt;=(Settings!$C$47*12+1),HLOOKUP(K$7-Settings!$C$47*12,$D$7:$CI$60,$CK60,FALSE)*(1+Settings!$C$17/12*(COUNT('WK+CAPEX'!$D$7:K$7)-1)),0)</f>
        <v>0</v>
      </c>
      <c r="L60" s="335">
        <f>IF(L$7&gt;=(Settings!$C$47*12+1),HLOOKUP(L$7-Settings!$C$47*12,$D$7:$CI$60,$CK60,FALSE)*(1+Settings!$C$17/12*(COUNT('WK+CAPEX'!$D$7:L$7)-1)),0)</f>
        <v>0</v>
      </c>
      <c r="M60" s="335">
        <f>IF(M$7&gt;=(Settings!$C$47*12+1),HLOOKUP(M$7-Settings!$C$47*12,$D$7:$CI$60,$CK60,FALSE)*(1+Settings!$C$17/12*(COUNT('WK+CAPEX'!$D$7:M$7)-1)),0)</f>
        <v>0</v>
      </c>
      <c r="N60" s="335">
        <f>IF(N$7&gt;=(Settings!$C$47*12+1),HLOOKUP(N$7-Settings!$C$47*12,$D$7:$CI$60,$CK60,FALSE)*(1+Settings!$C$17/12*(COUNT('WK+CAPEX'!$D$7:N$7)-1)),0)</f>
        <v>0</v>
      </c>
      <c r="O60" s="335">
        <f>IF(O$7&gt;=(Settings!$C$47*12+1),HLOOKUP(O$7-Settings!$C$47*12,$D$7:$CI$60,$CK60,FALSE)*(1+Settings!$C$17/12*(COUNT('WK+CAPEX'!$D$7:O$7)-1)),0)</f>
        <v>0</v>
      </c>
      <c r="P60" s="335">
        <f>IF(P$7&gt;=(Settings!$C$47*12+1),HLOOKUP(P$7-Settings!$C$47*12,$D$7:$CI$60,$CK60,FALSE)*(1+Settings!$C$17/12*(COUNT('WK+CAPEX'!$D$7:P$7)-1)),0)</f>
        <v>0</v>
      </c>
      <c r="Q60" s="335">
        <f>IF(Q$7&gt;=(Settings!$C$47*12+1),HLOOKUP(Q$7-Settings!$C$47*12,$D$7:$CI$60,$CK60,FALSE)*(1+Settings!$C$17/12*(COUNT('WK+CAPEX'!$D$7:Q$7)-1)),0)</f>
        <v>0</v>
      </c>
      <c r="R60" s="335">
        <f>IF(R$7&gt;=(Settings!$C$47*12+1),HLOOKUP(R$7-Settings!$C$47*12,$D$7:$CI$60,$CK60,FALSE)*(1+Settings!$C$17/12*(COUNT('WK+CAPEX'!$D$7:R$7)-1)),0)</f>
        <v>0</v>
      </c>
      <c r="S60" s="335">
        <f>IF(S$7&gt;=(Settings!$C$47*12+1),HLOOKUP(S$7-Settings!$C$47*12,$D$7:$CI$60,$CK60,FALSE)*(1+Settings!$C$17/12*(COUNT('WK+CAPEX'!$D$7:S$7)-1)),0)</f>
        <v>0</v>
      </c>
      <c r="T60" s="335">
        <f>IF(T$7&gt;=(Settings!$C$47*12+1),HLOOKUP(T$7-Settings!$C$47*12,$D$7:$CI$60,$CK60,FALSE)*(1+Settings!$C$17/12*(COUNT('WK+CAPEX'!$D$7:T$7)-1)),0)</f>
        <v>0</v>
      </c>
      <c r="U60" s="335">
        <f>IF(U$7&gt;=(Settings!$C$47*12+1),HLOOKUP(U$7-Settings!$C$47*12,$D$7:$CI$60,$CK60,FALSE)*(1+Settings!$C$17/12*(COUNT('WK+CAPEX'!$D$7:U$7)-1)),0)</f>
        <v>0</v>
      </c>
      <c r="V60" s="335">
        <f>IF(V$7&gt;=(Settings!$C$47*12+1),HLOOKUP(V$7-Settings!$C$47*12,$D$7:$CI$60,$CK60,FALSE)*(1+Settings!$C$17/12*(COUNT('WK+CAPEX'!$D$7:V$7)-1)),0)</f>
        <v>0</v>
      </c>
      <c r="W60" s="335">
        <f>IF(W$7&gt;=(Settings!$C$47*12+1),HLOOKUP(W$7-Settings!$C$47*12,$D$7:$CI$60,$CK60,FALSE)*(1+Settings!$C$17/12*(COUNT('WK+CAPEX'!$D$7:W$7)-1)),0)</f>
        <v>0</v>
      </c>
      <c r="X60" s="335">
        <f>IF(X$7&gt;=(Settings!$C$47*12+1),HLOOKUP(X$7-Settings!$C$47*12,$D$7:$CI$60,$CK60,FALSE)*(1+Settings!$C$17/12*(COUNT('WK+CAPEX'!$D$7:X$7)-1)),0)</f>
        <v>0</v>
      </c>
      <c r="Y60" s="335">
        <f>IF(Y$7&gt;=(Settings!$C$47*12+1),HLOOKUP(Y$7-Settings!$C$47*12,$D$7:$CI$60,$CK60,FALSE)*(1+Settings!$C$17/12*(COUNT('WK+CAPEX'!$D$7:Y$7)-1)),0)</f>
        <v>0</v>
      </c>
      <c r="Z60" s="335">
        <f>IF(Z$7&gt;=(Settings!$C$47*12+1),HLOOKUP(Z$7-Settings!$C$47*12,$D$7:$CI$60,$CK60,FALSE)*(1+Settings!$C$17/12*(COUNT('WK+CAPEX'!$D$7:Z$7)-1)),0)</f>
        <v>0</v>
      </c>
      <c r="AA60" s="335">
        <f>IF(AA$7&gt;=(Settings!$C$47*12+1),HLOOKUP(AA$7-Settings!$C$47*12,$D$7:$CI$60,$CK60,FALSE)*(1+Settings!$C$17/12*(COUNT('WK+CAPEX'!$D$7:AA$7)-1)),0)</f>
        <v>0</v>
      </c>
      <c r="AB60" s="335">
        <f>IF(AB$7&gt;=(Settings!$C$47*12+1),HLOOKUP(AB$7-Settings!$C$47*12,$D$7:$CI$60,$CK60,FALSE)*(1+Settings!$C$17/12*(COUNT('WK+CAPEX'!$D$7:AB$7)-1)),0)</f>
        <v>0</v>
      </c>
      <c r="AC60" s="335">
        <f>IF(AC$7&gt;=(Settings!$C$47*12+1),HLOOKUP(AC$7-Settings!$C$47*12,$D$7:$CI$60,$CK60,FALSE)*(1+Settings!$C$17/12*(COUNT('WK+CAPEX'!$D$7:AC$7)-1)),0)</f>
        <v>0</v>
      </c>
      <c r="AD60" s="335">
        <f>IF(AD$7&gt;=(Settings!$C$47*12+1),HLOOKUP(AD$7-Settings!$C$47*12,$D$7:$CI$60,$CK60,FALSE)*(1+Settings!$C$17/12*(COUNT('WK+CAPEX'!$D$7:AD$7)-1)),0)</f>
        <v>0</v>
      </c>
      <c r="AE60" s="335">
        <f>IF(AE$7&gt;=(Settings!$C$47*12+1),HLOOKUP(AE$7-Settings!$C$47*12,$D$7:$CI$60,$CK60,FALSE)*(1+Settings!$C$17/12*(COUNT('WK+CAPEX'!$D$7:AE$7)-1)),0)</f>
        <v>0</v>
      </c>
      <c r="AF60" s="335">
        <f>IF(AF$7&gt;=(Settings!$C$47*12+1),HLOOKUP(AF$7-Settings!$C$47*12,$D$7:$CI$60,$CK60,FALSE)*(1+Settings!$C$17/12*(COUNT('WK+CAPEX'!$D$7:AF$7)-1)),0)</f>
        <v>0</v>
      </c>
      <c r="AG60" s="335">
        <f>IF(AG$7&gt;=(Settings!$C$47*12+1),HLOOKUP(AG$7-Settings!$C$47*12,$D$7:$CI$60,$CK60,FALSE)*(1+Settings!$C$17/12*(COUNT('WK+CAPEX'!$D$7:AG$7)-1)),0)</f>
        <v>0</v>
      </c>
      <c r="AH60" s="335">
        <f>IF(AH$7&gt;=(Settings!$C$47*12+1),HLOOKUP(AH$7-Settings!$C$47*12,$D$7:$CI$60,$CK60,FALSE)*(1+Settings!$C$17/12*(COUNT('WK+CAPEX'!$D$7:AH$7)-1)),0)</f>
        <v>0</v>
      </c>
      <c r="AI60" s="335">
        <f>IF(AI$7&gt;=(Settings!$C$47*12+1),HLOOKUP(AI$7-Settings!$C$47*12,$D$7:$CI$60,$CK60,FALSE)*(1+Settings!$C$17/12*(COUNT('WK+CAPEX'!$D$7:AI$7)-1)),0)</f>
        <v>0</v>
      </c>
      <c r="AJ60" s="335">
        <f>IF(AJ$7&gt;=(Settings!$C$47*12+1),HLOOKUP(AJ$7-Settings!$C$47*12,$D$7:$CI$60,$CK60,FALSE)*(1+Settings!$C$17/12*(COUNT('WK+CAPEX'!$D$7:AJ$7)-1)),0)</f>
        <v>0</v>
      </c>
      <c r="AK60" s="335">
        <f>IF(AK$7&gt;=(Settings!$C$47*12+1),HLOOKUP(AK$7-Settings!$C$47*12,$D$7:$CI$60,$CK60,FALSE)*(1+Settings!$C$17/12*(COUNT('WK+CAPEX'!$D$7:AK$7)-1)),0)</f>
        <v>0</v>
      </c>
      <c r="AL60" s="335">
        <f>IF(AL$7&gt;=(Settings!$C$47*12+1),HLOOKUP(AL$7-Settings!$C$47*12,$D$7:$CI$60,$CK60,FALSE)*(1+Settings!$C$17/12*(COUNT('WK+CAPEX'!$D$7:AL$7)-1)),0)</f>
        <v>0</v>
      </c>
      <c r="AM60" s="335">
        <f>IF(AM$7&gt;=(Settings!$C$47*12+1),HLOOKUP(AM$7-Settings!$C$47*12,$D$7:$CI$60,$CK60,FALSE)*(1+Settings!$C$17/12*(COUNT('WK+CAPEX'!$D$7:AM$7)-1)),0)</f>
        <v>0</v>
      </c>
      <c r="AN60" s="335">
        <f>IF(AN$7&gt;=(Settings!$C$47*12+1),HLOOKUP(AN$7-Settings!$C$47*12,$D$7:$CI$60,$CK60,FALSE)*(1+Settings!$C$17/12*(COUNT('WK+CAPEX'!$D$7:AN$7)-1)),0)</f>
        <v>0</v>
      </c>
      <c r="AO60" s="335">
        <f>IF(AO$7&gt;=(Settings!$C$47*12+1),HLOOKUP(AO$7-Settings!$C$47*12,$D$7:$CI$60,$CK60,FALSE)*(1+Settings!$C$17/12*(COUNT('WK+CAPEX'!$D$7:AO$7)-1)),0)</f>
        <v>0</v>
      </c>
      <c r="AP60" s="335">
        <f>IF(AP$7&gt;=(Settings!$C$47*12+1),HLOOKUP(AP$7-Settings!$C$47*12,$D$7:$CI$60,$CK60,FALSE)*(1+Settings!$C$17/12*(COUNT('WK+CAPEX'!$D$7:AP$7)-1)),0)</f>
        <v>0</v>
      </c>
      <c r="AQ60" s="335">
        <f>IF(AQ$7&gt;=(Settings!$C$47*12+1),HLOOKUP(AQ$7-Settings!$C$47*12,$D$7:$CI$60,$CK60,FALSE)*(1+Settings!$C$17/12*(COUNT('WK+CAPEX'!$D$7:AQ$7)-1)),0)</f>
        <v>0</v>
      </c>
      <c r="AR60" s="335">
        <f>IF(AR$7&gt;=(Settings!$C$47*12+1),HLOOKUP(AR$7-Settings!$C$47*12,$D$7:$CI$60,$CK60,FALSE)*(1+Settings!$C$17/12*(COUNT('WK+CAPEX'!$D$7:AR$7)-1)),0)</f>
        <v>0</v>
      </c>
      <c r="AS60" s="335">
        <f>IF(AS$7&gt;=(Settings!$C$47*12+1),HLOOKUP(AS$7-Settings!$C$47*12,$D$7:$CI$60,$CK60,FALSE)*(1+Settings!$C$17/12*(COUNT('WK+CAPEX'!$D$7:AS$7)-1)),0)</f>
        <v>0</v>
      </c>
      <c r="AT60" s="335">
        <f>IF(AT$7&gt;=(Settings!$C$47*12+1),HLOOKUP(AT$7-Settings!$C$47*12,$D$7:$CI$60,$CK60,FALSE)*(1+Settings!$C$17/12*(COUNT('WK+CAPEX'!$D$7:AT$7)-1)),0)</f>
        <v>0</v>
      </c>
      <c r="AU60" s="335">
        <f>IF(AU$7&gt;=(Settings!$C$47*12+1),HLOOKUP(AU$7-Settings!$C$47*12,$D$7:$CI$60,$CK60,FALSE)*(1+Settings!$C$17/12*(COUNT('WK+CAPEX'!$D$7:AU$7)-1)),0)</f>
        <v>0</v>
      </c>
      <c r="AV60" s="335">
        <f>IF(AV$7&gt;=(Settings!$C$47*12+1),HLOOKUP(AV$7-Settings!$C$47*12,$D$7:$CI$60,$CK60,FALSE)*(1+Settings!$C$17/12*(COUNT('WK+CAPEX'!$D$7:AV$7)-1)),0)</f>
        <v>0</v>
      </c>
      <c r="AW60" s="335">
        <f>IF(AW$7&gt;=(Settings!$C$47*12+1),HLOOKUP(AW$7-Settings!$C$47*12,$D$7:$CI$60,$CK60,FALSE)*(1+Settings!$C$17/12*(COUNT('WK+CAPEX'!$D$7:AW$7)-1)),0)</f>
        <v>0</v>
      </c>
      <c r="AX60" s="335">
        <f>IF(AX$7&gt;=(Settings!$C$47*12+1),HLOOKUP(AX$7-Settings!$C$47*12,$D$7:$CI$60,$CK60,FALSE)*(1+Settings!$C$17/12*(COUNT('WK+CAPEX'!$D$7:AX$7)-1)),0)</f>
        <v>0</v>
      </c>
      <c r="AY60" s="335">
        <f>IF(AY$7&gt;=(Settings!$C$47*12+1),HLOOKUP(AY$7-Settings!$C$47*12,$D$7:$CI$60,$CK60,FALSE)*(1+Settings!$C$17/12*(COUNT('WK+CAPEX'!$D$7:AY$7)-1)),0)</f>
        <v>0</v>
      </c>
      <c r="AZ60" s="335">
        <f>IF(AZ$7&gt;=(Settings!$C$47*12+1),HLOOKUP(AZ$7-Settings!$C$47*12,$D$7:$CI$60,$CK60,FALSE)*(1+Settings!$C$17/12*(COUNT('WK+CAPEX'!$D$7:AZ$7)-1)),0)</f>
        <v>0</v>
      </c>
      <c r="BA60" s="335">
        <f>IF(BA$7&gt;=(Settings!$C$47*12+1),HLOOKUP(BA$7-Settings!$C$47*12,$D$7:$CI$60,$CK60,FALSE)*(1+Settings!$C$17/12*(COUNT('WK+CAPEX'!$D$7:BA$7)-1)),0)</f>
        <v>0</v>
      </c>
      <c r="BB60" s="335">
        <f>IF(BB$7&gt;=(Settings!$C$47*12+1),HLOOKUP(BB$7-Settings!$C$47*12,$D$7:$CI$60,$CK60,FALSE)*(1+Settings!$C$17/12*(COUNT('WK+CAPEX'!$D$7:BB$7)-1)),0)</f>
        <v>0</v>
      </c>
      <c r="BC60" s="335">
        <f>IF(BC$7&gt;=(Settings!$C$47*12+1),HLOOKUP(BC$7-Settings!$C$47*12,$D$7:$CI$60,$CK60,FALSE)*(1+Settings!$C$17/12*(COUNT('WK+CAPEX'!$D$7:BC$7)-1)),0)</f>
        <v>0</v>
      </c>
      <c r="BD60" s="335">
        <f>IF(BD$7&gt;=(Settings!$C$47*12+1),HLOOKUP(BD$7-Settings!$C$47*12,$D$7:$CI$60,$CK60,FALSE)*(1+Settings!$C$17/12*(COUNT('WK+CAPEX'!$D$7:BD$7)-1)),0)</f>
        <v>0</v>
      </c>
      <c r="BE60" s="335">
        <f>IF(BE$7&gt;=(Settings!$C$47*12+1),HLOOKUP(BE$7-Settings!$C$47*12,$D$7:$CI$60,$CK60,FALSE)*(1+Settings!$C$17/12*(COUNT('WK+CAPEX'!$D$7:BE$7)-1)),0)</f>
        <v>0</v>
      </c>
      <c r="BF60" s="335">
        <f>IF(BF$7&gt;=(Settings!$C$47*12+1),HLOOKUP(BF$7-Settings!$C$47*12,$D$7:$CI$60,$CK60,FALSE)*(1+Settings!$C$17/12*(COUNT('WK+CAPEX'!$D$7:BF$7)-1)),0)</f>
        <v>0</v>
      </c>
      <c r="BG60" s="335">
        <f>IF(BG$7&gt;=(Settings!$C$47*12+1),HLOOKUP(BG$7-Settings!$C$47*12,$D$7:$CI$60,$CK60,FALSE)*(1+Settings!$C$17/12*(COUNT('WK+CAPEX'!$D$7:BG$7)-1)),0)</f>
        <v>0</v>
      </c>
      <c r="BH60" s="335">
        <f>IF(BH$7&gt;=(Settings!$C$47*12+1),HLOOKUP(BH$7-Settings!$C$47*12,$D$7:$CI$60,$CK60,FALSE)*(1+Settings!$C$17/12*(COUNT('WK+CAPEX'!$D$7:BH$7)-1)),0)</f>
        <v>0</v>
      </c>
      <c r="BI60" s="335">
        <f>IF(BI$7&gt;=(Settings!$C$47*12+1),HLOOKUP(BI$7-Settings!$C$47*12,$D$7:$CI$60,$CK60,FALSE)*(1+Settings!$C$17/12*(COUNT('WK+CAPEX'!$D$7:BI$7)-1)),0)</f>
        <v>0</v>
      </c>
      <c r="BJ60" s="335">
        <f>IF(BJ$7&gt;=(Settings!$C$47*12+1),HLOOKUP(BJ$7-Settings!$C$47*12,$D$7:$CI$60,$CK60,FALSE)*(1+Settings!$C$17/12*(COUNT('WK+CAPEX'!$D$7:BJ$7)-1)),0)</f>
        <v>0</v>
      </c>
      <c r="BK60" s="335">
        <f>IF(BK$7&gt;=(Settings!$C$47*12+1),HLOOKUP(BK$7-Settings!$C$47*12,$D$7:$CI$60,$CK60,FALSE)*(1+Settings!$C$17/12*(COUNT('WK+CAPEX'!$D$7:BK$7)-1)),0)</f>
        <v>0</v>
      </c>
      <c r="BL60" s="335" t="e">
        <f>IF(BL$7&gt;=(Settings!$C$47*12+1),HLOOKUP(BL$7-Settings!$C$47*12,$D$7:$CI$60,$CK60,FALSE)*(1+Settings!$C$17/12*(COUNT('WK+CAPEX'!$D$7:BL$7)-1)),0)</f>
        <v>#REF!</v>
      </c>
      <c r="BM60" s="335" t="e">
        <f>IF(BM$7&gt;=(Settings!$C$47*12+1),HLOOKUP(BM$7-Settings!$C$47*12,$D$7:$CI$60,$CK60,FALSE)*(1+Settings!$C$17/12*(COUNT('WK+CAPEX'!$D$7:BM$7)-1)),0)</f>
        <v>#REF!</v>
      </c>
      <c r="BN60" s="335" t="e">
        <f>IF(BN$7&gt;=(Settings!$C$47*12+1),HLOOKUP(BN$7-Settings!$C$47*12,$D$7:$CI$60,$CK60,FALSE)*(1+Settings!$C$17/12*(COUNT('WK+CAPEX'!$D$7:BN$7)-1)),0)</f>
        <v>#REF!</v>
      </c>
      <c r="BO60" s="335" t="e">
        <f>IF(BO$7&gt;=(Settings!$C$47*12+1),HLOOKUP(BO$7-Settings!$C$47*12,$D$7:$CI$60,$CK60,FALSE)*(1+Settings!$C$17/12*(COUNT('WK+CAPEX'!$D$7:BO$7)-1)),0)</f>
        <v>#REF!</v>
      </c>
      <c r="BP60" s="335" t="e">
        <f>IF(BP$7&gt;=(Settings!$C$47*12+1),HLOOKUP(BP$7-Settings!$C$47*12,$D$7:$CI$60,$CK60,FALSE)*(1+Settings!$C$17/12*(COUNT('WK+CAPEX'!$D$7:BP$7)-1)),0)</f>
        <v>#REF!</v>
      </c>
      <c r="BQ60" s="335" t="e">
        <f>IF(BQ$7&gt;=(Settings!$C$47*12+1),HLOOKUP(BQ$7-Settings!$C$47*12,$D$7:$CI$60,$CK60,FALSE)*(1+Settings!$C$17/12*(COUNT('WK+CAPEX'!$D$7:BQ$7)-1)),0)</f>
        <v>#REF!</v>
      </c>
      <c r="BR60" s="335" t="e">
        <f>IF(BR$7&gt;=(Settings!$C$47*12+1),HLOOKUP(BR$7-Settings!$C$47*12,$D$7:$CI$60,$CK60,FALSE)*(1+Settings!$C$17/12*(COUNT('WK+CAPEX'!$D$7:BR$7)-1)),0)</f>
        <v>#REF!</v>
      </c>
      <c r="BS60" s="335" t="e">
        <f>IF(BS$7&gt;=(Settings!$C$47*12+1),HLOOKUP(BS$7-Settings!$C$47*12,$D$7:$CI$60,$CK60,FALSE)*(1+Settings!$C$17/12*(COUNT('WK+CAPEX'!$D$7:BS$7)-1)),0)</f>
        <v>#REF!</v>
      </c>
      <c r="BT60" s="335" t="e">
        <f>IF(BT$7&gt;=(Settings!$C$47*12+1),HLOOKUP(BT$7-Settings!$C$47*12,$D$7:$CI$60,$CK60,FALSE)*(1+Settings!$C$17/12*(COUNT('WK+CAPEX'!$D$7:BT$7)-1)),0)</f>
        <v>#REF!</v>
      </c>
      <c r="BU60" s="335" t="e">
        <f>IF(BU$7&gt;=(Settings!$C$47*12+1),HLOOKUP(BU$7-Settings!$C$47*12,$D$7:$CI$60,$CK60,FALSE)*(1+Settings!$C$17/12*(COUNT('WK+CAPEX'!$D$7:BU$7)-1)),0)</f>
        <v>#REF!</v>
      </c>
      <c r="BV60" s="335" t="e">
        <f>IF(BV$7&gt;=(Settings!$C$47*12+1),HLOOKUP(BV$7-Settings!$C$47*12,$D$7:$CI$60,$CK60,FALSE)*(1+Settings!$C$17/12*(COUNT('WK+CAPEX'!$D$7:BV$7)-1)),0)</f>
        <v>#REF!</v>
      </c>
      <c r="BW60" s="335" t="e">
        <f>IF(BW$7&gt;=(Settings!$C$47*12+1),HLOOKUP(BW$7-Settings!$C$47*12,$D$7:$CI$60,$CK60,FALSE)*(1+Settings!$C$17/12*(COUNT('WK+CAPEX'!$D$7:BW$7)-1)),0)</f>
        <v>#REF!</v>
      </c>
      <c r="BX60" s="335" t="e">
        <f>IF(BX$7&gt;=(Settings!$C$47*12+1),HLOOKUP(BX$7-Settings!$C$47*12,$D$7:$CI$60,$CK60,FALSE)*(1+Settings!$C$17/12*(COUNT('WK+CAPEX'!$D$7:BX$7)-1)),0)</f>
        <v>#REF!</v>
      </c>
      <c r="BY60" s="335" t="e">
        <f>IF(BY$7&gt;=(Settings!$C$47*12+1),HLOOKUP(BY$7-Settings!$C$47*12,$D$7:$CI$60,$CK60,FALSE)*(1+Settings!$C$17/12*(COUNT('WK+CAPEX'!$D$7:BY$7)-1)),0)</f>
        <v>#REF!</v>
      </c>
      <c r="BZ60" s="335" t="e">
        <f>IF(BZ$7&gt;=(Settings!$C$47*12+1),HLOOKUP(BZ$7-Settings!$C$47*12,$D$7:$CI$60,$CK60,FALSE)*(1+Settings!$C$17/12*(COUNT('WK+CAPEX'!$D$7:BZ$7)-1)),0)</f>
        <v>#REF!</v>
      </c>
      <c r="CA60" s="335" t="e">
        <f>IF(CA$7&gt;=(Settings!$C$47*12+1),HLOOKUP(CA$7-Settings!$C$47*12,$D$7:$CI$60,$CK60,FALSE)*(1+Settings!$C$17/12*(COUNT('WK+CAPEX'!$D$7:CA$7)-1)),0)</f>
        <v>#REF!</v>
      </c>
      <c r="CB60" s="335" t="e">
        <f>IF(CB$7&gt;=(Settings!$C$47*12+1),HLOOKUP(CB$7-Settings!$C$47*12,$D$7:$CI$60,$CK60,FALSE)*(1+Settings!$C$17/12*(COUNT('WK+CAPEX'!$D$7:CB$7)-1)),0)</f>
        <v>#REF!</v>
      </c>
      <c r="CC60" s="335" t="e">
        <f>IF(CC$7&gt;=(Settings!$C$47*12+1),HLOOKUP(CC$7-Settings!$C$47*12,$D$7:$CI$60,$CK60,FALSE)*(1+Settings!$C$17/12*(COUNT('WK+CAPEX'!$D$7:CC$7)-1)),0)</f>
        <v>#REF!</v>
      </c>
      <c r="CD60" s="335" t="e">
        <f>IF(CD$7&gt;=(Settings!$C$47*12+1),HLOOKUP(CD$7-Settings!$C$47*12,$D$7:$CI$60,$CK60,FALSE)*(1+Settings!$C$17/12*(COUNT('WK+CAPEX'!$D$7:CD$7)-1)),0)</f>
        <v>#REF!</v>
      </c>
      <c r="CE60" s="335" t="e">
        <f>IF(CE$7&gt;=(Settings!$C$47*12+1),HLOOKUP(CE$7-Settings!$C$47*12,$D$7:$CI$60,$CK60,FALSE)*(1+Settings!$C$17/12*(COUNT('WK+CAPEX'!$D$7:CE$7)-1)),0)</f>
        <v>#REF!</v>
      </c>
      <c r="CF60" s="335" t="e">
        <f>IF(CF$7&gt;=(Settings!$C$47*12+1),HLOOKUP(CF$7-Settings!$C$47*12,$D$7:$CI$60,$CK60,FALSE)*(1+Settings!$C$17/12*(COUNT('WK+CAPEX'!$D$7:CF$7)-1)),0)</f>
        <v>#REF!</v>
      </c>
      <c r="CG60" s="335" t="e">
        <f>IF(CG$7&gt;=(Settings!$C$47*12+1),HLOOKUP(CG$7-Settings!$C$47*12,$D$7:$CI$60,$CK60,FALSE)*(1+Settings!$C$17/12*(COUNT('WK+CAPEX'!$D$7:CG$7)-1)),0)</f>
        <v>#REF!</v>
      </c>
      <c r="CH60" s="335" t="e">
        <f>IF(CH$7&gt;=(Settings!$C$47*12+1),HLOOKUP(CH$7-Settings!$C$47*12,$D$7:$CI$60,$CK60,FALSE)*(1+Settings!$C$17/12*(COUNT('WK+CAPEX'!$D$7:CH$7)-1)),0)</f>
        <v>#REF!</v>
      </c>
      <c r="CI60" s="335" t="e">
        <f>IF(CI$7&gt;=(Settings!$C$47*12+1),HLOOKUP(CI$7-Settings!$C$47*12,$D$7:$CI$60,$CK60,FALSE)*(1+Settings!$C$17/12*(COUNT('WK+CAPEX'!$D$7:CI$7)-1)),0)</f>
        <v>#REF!</v>
      </c>
      <c r="CJ60" s="326"/>
      <c r="CK60" s="328">
        <v>54</v>
      </c>
      <c r="CL60" s="326"/>
    </row>
    <row r="61" spans="1:90" ht="16">
      <c r="A61" s="224" t="s">
        <v>117</v>
      </c>
      <c r="B61" s="330"/>
      <c r="C61" s="331" t="str">
        <f>Settings!$C$6</f>
        <v>USD</v>
      </c>
      <c r="D61" s="332"/>
      <c r="E61" s="333">
        <f>IF(Settings!$C$42="Yes",SUM('SG&amp;A'!G154-'SG&amp;A'!F154)*Settings!$C$43+IF(E$7&gt;=(Settings!$C$48*12+1),HLOOKUP(E$7-Settings!$C$48*12,$D$7:$CI$61,$CK61,FALSE)*(1+Settings!$C$17/12*(COUNT('WK+CAPEX'!$D$7:E$7)-1)),0),0)</f>
        <v>0</v>
      </c>
      <c r="F61" s="333">
        <f>IF(Settings!$C$42="Yes",SUM('SG&amp;A'!H154-'SG&amp;A'!G154)*Settings!$C$43+IF(F$7&gt;=(Settings!$C$48*12+1),HLOOKUP(F$7-Settings!$C$48*12,$D$7:$CI$61,$CK61,FALSE)*(1+Settings!$C$17/12*(COUNT('WK+CAPEX'!$D$7:F$7)-1)),0),0)</f>
        <v>0</v>
      </c>
      <c r="G61" s="333"/>
      <c r="H61" s="333"/>
      <c r="I61" s="333"/>
      <c r="J61" s="333"/>
      <c r="K61" s="333"/>
      <c r="L61" s="333"/>
      <c r="M61" s="333"/>
      <c r="N61" s="333"/>
      <c r="O61" s="333"/>
      <c r="P61" s="333"/>
      <c r="Q61" s="333"/>
      <c r="R61" s="333"/>
      <c r="S61" s="333"/>
      <c r="T61" s="333"/>
      <c r="U61" s="333"/>
      <c r="V61" s="333"/>
      <c r="W61" s="333"/>
      <c r="X61" s="333"/>
      <c r="Y61" s="333"/>
      <c r="Z61" s="333"/>
      <c r="AA61" s="333"/>
      <c r="AB61" s="333"/>
      <c r="AC61" s="333"/>
      <c r="AD61" s="333"/>
      <c r="AE61" s="333"/>
      <c r="AF61" s="333"/>
      <c r="AG61" s="333"/>
      <c r="AH61" s="333"/>
      <c r="AI61" s="333"/>
      <c r="AJ61" s="333"/>
      <c r="AK61" s="333"/>
      <c r="AL61" s="333"/>
      <c r="AM61" s="333"/>
      <c r="AN61" s="333"/>
      <c r="AO61" s="333"/>
      <c r="AP61" s="333"/>
      <c r="AQ61" s="333"/>
      <c r="AR61" s="333"/>
      <c r="AS61" s="333"/>
      <c r="AT61" s="333"/>
      <c r="AU61" s="333"/>
      <c r="AV61" s="333"/>
      <c r="AW61" s="333"/>
      <c r="AX61" s="333"/>
      <c r="AY61" s="333"/>
      <c r="AZ61" s="333"/>
      <c r="BA61" s="333"/>
      <c r="BB61" s="333"/>
      <c r="BC61" s="333"/>
      <c r="BD61" s="333"/>
      <c r="BE61" s="333"/>
      <c r="BF61" s="333"/>
      <c r="BG61" s="333"/>
      <c r="BH61" s="333"/>
      <c r="BI61" s="333"/>
      <c r="BJ61" s="333"/>
      <c r="BK61" s="333"/>
      <c r="BL61" s="333"/>
      <c r="BM61" s="333"/>
      <c r="BN61" s="333"/>
      <c r="BO61" s="333"/>
      <c r="BP61" s="333"/>
      <c r="BQ61" s="333"/>
      <c r="BR61" s="333"/>
      <c r="BS61" s="333"/>
      <c r="BT61" s="333"/>
      <c r="BU61" s="333"/>
      <c r="BV61" s="333"/>
      <c r="BW61" s="333"/>
      <c r="BX61" s="333"/>
      <c r="BY61" s="333"/>
      <c r="BZ61" s="333"/>
      <c r="CA61" s="333"/>
      <c r="CB61" s="333"/>
      <c r="CC61" s="333"/>
      <c r="CD61" s="333"/>
      <c r="CE61" s="333"/>
      <c r="CF61" s="333"/>
      <c r="CG61" s="333"/>
      <c r="CH61" s="333"/>
      <c r="CI61" s="333"/>
      <c r="CJ61" s="330"/>
      <c r="CK61" s="334">
        <v>55</v>
      </c>
      <c r="CL61" s="330"/>
    </row>
    <row r="62" spans="1:90" ht="16">
      <c r="A62" s="329" t="s">
        <v>118</v>
      </c>
      <c r="B62" s="326"/>
      <c r="C62" s="223" t="str">
        <f>Settings!$C$6</f>
        <v>USD</v>
      </c>
      <c r="D62" s="327"/>
      <c r="E62" s="335">
        <f>IF(E$7&gt;=(Settings!$C$49*12+1),HLOOKUP(E$7-Settings!$C$49*12,$D$7:$CI$62,$CK62,FALSE)*(1+Settings!$C$17/12*(COUNT('WK+CAPEX'!$D$7:E$7)-1)),0)</f>
        <v>0</v>
      </c>
      <c r="F62" s="335">
        <f>IF(F$7&gt;=(Settings!$C$49*12+1),HLOOKUP(F$7-Settings!$C$49*12,$D$7:$CI$62,$CK62,FALSE)*(1+Settings!$C$17/12*(COUNT('WK+CAPEX'!$D$7:F$7)-1)),0)</f>
        <v>0</v>
      </c>
      <c r="G62" s="335">
        <f>IF(G$7&gt;=(Settings!$C$49*12+1),HLOOKUP(G$7-Settings!$C$49*12,$D$7:$CI$62,$CK62,FALSE)*(1+Settings!$C$17/12*(COUNT('WK+CAPEX'!$D$7:G$7)-1)),0)</f>
        <v>0</v>
      </c>
      <c r="H62" s="335">
        <f>IF(H$7&gt;=(Settings!$C$49*12+1),HLOOKUP(H$7-Settings!$C$49*12,$D$7:$CI$62,$CK62,FALSE)*(1+Settings!$C$17/12*(COUNT('WK+CAPEX'!$D$7:H$7)-1)),0)</f>
        <v>0</v>
      </c>
      <c r="I62" s="335">
        <f>IF(I$7&gt;=(Settings!$C$49*12+1),HLOOKUP(I$7-Settings!$C$49*12,$D$7:$CI$62,$CK62,FALSE)*(1+Settings!$C$17/12*(COUNT('WK+CAPEX'!$D$7:I$7)-1)),0)</f>
        <v>0</v>
      </c>
      <c r="J62" s="335">
        <f>IF(J$7&gt;=(Settings!$C$49*12+1),HLOOKUP(J$7-Settings!$C$49*12,$D$7:$CI$62,$CK62,FALSE)*(1+Settings!$C$17/12*(COUNT('WK+CAPEX'!$D$7:J$7)-1)),0)</f>
        <v>0</v>
      </c>
      <c r="K62" s="335">
        <f>IF(K$7&gt;=(Settings!$C$49*12+1),HLOOKUP(K$7-Settings!$C$49*12,$D$7:$CI$62,$CK62,FALSE)*(1+Settings!$C$17/12*(COUNT('WK+CAPEX'!$D$7:K$7)-1)),0)</f>
        <v>0</v>
      </c>
      <c r="L62" s="335">
        <f>IF(L$7&gt;=(Settings!$C$49*12+1),HLOOKUP(L$7-Settings!$C$49*12,$D$7:$CI$62,$CK62,FALSE)*(1+Settings!$C$17/12*(COUNT('WK+CAPEX'!$D$7:L$7)-1)),0)</f>
        <v>0</v>
      </c>
      <c r="M62" s="335">
        <f>IF(M$7&gt;=(Settings!$C$49*12+1),HLOOKUP(M$7-Settings!$C$49*12,$D$7:$CI$62,$CK62,FALSE)*(1+Settings!$C$17/12*(COUNT('WK+CAPEX'!$D$7:M$7)-1)),0)</f>
        <v>0</v>
      </c>
      <c r="N62" s="335">
        <f>IF(N$7&gt;=(Settings!$C$49*12+1),HLOOKUP(N$7-Settings!$C$49*12,$D$7:$CI$62,$CK62,FALSE)*(1+Settings!$C$17/12*(COUNT('WK+CAPEX'!$D$7:N$7)-1)),0)</f>
        <v>0</v>
      </c>
      <c r="O62" s="335">
        <f>IF(O$7&gt;=(Settings!$C$49*12+1),HLOOKUP(O$7-Settings!$C$49*12,$D$7:$CI$62,$CK62,FALSE)*(1+Settings!$C$17/12*(COUNT('WK+CAPEX'!$D$7:O$7)-1)),0)</f>
        <v>0</v>
      </c>
      <c r="P62" s="335">
        <f>IF(P$7&gt;=(Settings!$C$49*12+1),HLOOKUP(P$7-Settings!$C$49*12,$D$7:$CI$62,$CK62,FALSE)*(1+Settings!$C$17/12*(COUNT('WK+CAPEX'!$D$7:P$7)-1)),0)</f>
        <v>0</v>
      </c>
      <c r="Q62" s="335">
        <f>IF(Q$7&gt;=(Settings!$C$49*12+1),HLOOKUP(Q$7-Settings!$C$49*12,$D$7:$CI$62,$CK62,FALSE)*(1+Settings!$C$17/12*(COUNT('WK+CAPEX'!$D$7:Q$7)-1)),0)</f>
        <v>0</v>
      </c>
      <c r="R62" s="335">
        <f>IF(R$7&gt;=(Settings!$C$49*12+1),HLOOKUP(R$7-Settings!$C$49*12,$D$7:$CI$62,$CK62,FALSE)*(1+Settings!$C$17/12*(COUNT('WK+CAPEX'!$D$7:R$7)-1)),0)</f>
        <v>0</v>
      </c>
      <c r="S62" s="335">
        <f>IF(S$7&gt;=(Settings!$C$49*12+1),HLOOKUP(S$7-Settings!$C$49*12,$D$7:$CI$62,$CK62,FALSE)*(1+Settings!$C$17/12*(COUNT('WK+CAPEX'!$D$7:S$7)-1)),0)</f>
        <v>0</v>
      </c>
      <c r="T62" s="335">
        <f>IF(T$7&gt;=(Settings!$C$49*12+1),HLOOKUP(T$7-Settings!$C$49*12,$D$7:$CI$62,$CK62,FALSE)*(1+Settings!$C$17/12*(COUNT('WK+CAPEX'!$D$7:T$7)-1)),0)</f>
        <v>0</v>
      </c>
      <c r="U62" s="335">
        <f>IF(U$7&gt;=(Settings!$C$49*12+1),HLOOKUP(U$7-Settings!$C$49*12,$D$7:$CI$62,$CK62,FALSE)*(1+Settings!$C$17/12*(COUNT('WK+CAPEX'!$D$7:U$7)-1)),0)</f>
        <v>0</v>
      </c>
      <c r="V62" s="335">
        <f>IF(V$7&gt;=(Settings!$C$49*12+1),HLOOKUP(V$7-Settings!$C$49*12,$D$7:$CI$62,$CK62,FALSE)*(1+Settings!$C$17/12*(COUNT('WK+CAPEX'!$D$7:V$7)-1)),0)</f>
        <v>0</v>
      </c>
      <c r="W62" s="335">
        <f>IF(W$7&gt;=(Settings!$C$49*12+1),HLOOKUP(W$7-Settings!$C$49*12,$D$7:$CI$62,$CK62,FALSE)*(1+Settings!$C$17/12*(COUNT('WK+CAPEX'!$D$7:W$7)-1)),0)</f>
        <v>0</v>
      </c>
      <c r="X62" s="335">
        <f>IF(X$7&gt;=(Settings!$C$49*12+1),HLOOKUP(X$7-Settings!$C$49*12,$D$7:$CI$62,$CK62,FALSE)*(1+Settings!$C$17/12*(COUNT('WK+CAPEX'!$D$7:X$7)-1)),0)</f>
        <v>0</v>
      </c>
      <c r="Y62" s="335">
        <f>IF(Y$7&gt;=(Settings!$C$49*12+1),HLOOKUP(Y$7-Settings!$C$49*12,$D$7:$CI$62,$CK62,FALSE)*(1+Settings!$C$17/12*(COUNT('WK+CAPEX'!$D$7:Y$7)-1)),0)</f>
        <v>0</v>
      </c>
      <c r="Z62" s="335">
        <f>IF(Z$7&gt;=(Settings!$C$49*12+1),HLOOKUP(Z$7-Settings!$C$49*12,$D$7:$CI$62,$CK62,FALSE)*(1+Settings!$C$17/12*(COUNT('WK+CAPEX'!$D$7:Z$7)-1)),0)</f>
        <v>0</v>
      </c>
      <c r="AA62" s="335">
        <f>IF(AA$7&gt;=(Settings!$C$49*12+1),HLOOKUP(AA$7-Settings!$C$49*12,$D$7:$CI$62,$CK62,FALSE)*(1+Settings!$C$17/12*(COUNT('WK+CAPEX'!$D$7:AA$7)-1)),0)</f>
        <v>0</v>
      </c>
      <c r="AB62" s="335">
        <f>IF(AB$7&gt;=(Settings!$C$49*12+1),HLOOKUP(AB$7-Settings!$C$49*12,$D$7:$CI$62,$CK62,FALSE)*(1+Settings!$C$17/12*(COUNT('WK+CAPEX'!$D$7:AB$7)-1)),0)</f>
        <v>0</v>
      </c>
      <c r="AC62" s="335">
        <f>IF(AC$7&gt;=(Settings!$C$49*12+1),HLOOKUP(AC$7-Settings!$C$49*12,$D$7:$CI$62,$CK62,FALSE)*(1+Settings!$C$17/12*(COUNT('WK+CAPEX'!$D$7:AC$7)-1)),0)</f>
        <v>0</v>
      </c>
      <c r="AD62" s="335">
        <f>IF(AD$7&gt;=(Settings!$C$49*12+1),HLOOKUP(AD$7-Settings!$C$49*12,$D$7:$CI$62,$CK62,FALSE)*(1+Settings!$C$17/12*(COUNT('WK+CAPEX'!$D$7:AD$7)-1)),0)</f>
        <v>0</v>
      </c>
      <c r="AE62" s="335">
        <f>IF(AE$7&gt;=(Settings!$C$49*12+1),HLOOKUP(AE$7-Settings!$C$49*12,$D$7:$CI$62,$CK62,FALSE)*(1+Settings!$C$17/12*(COUNT('WK+CAPEX'!$D$7:AE$7)-1)),0)</f>
        <v>0</v>
      </c>
      <c r="AF62" s="335">
        <f>IF(AF$7&gt;=(Settings!$C$49*12+1),HLOOKUP(AF$7-Settings!$C$49*12,$D$7:$CI$62,$CK62,FALSE)*(1+Settings!$C$17/12*(COUNT('WK+CAPEX'!$D$7:AF$7)-1)),0)</f>
        <v>0</v>
      </c>
      <c r="AG62" s="335">
        <f>IF(AG$7&gt;=(Settings!$C$49*12+1),HLOOKUP(AG$7-Settings!$C$49*12,$D$7:$CI$62,$CK62,FALSE)*(1+Settings!$C$17/12*(COUNT('WK+CAPEX'!$D$7:AG$7)-1)),0)</f>
        <v>0</v>
      </c>
      <c r="AH62" s="335">
        <f>IF(AH$7&gt;=(Settings!$C$49*12+1),HLOOKUP(AH$7-Settings!$C$49*12,$D$7:$CI$62,$CK62,FALSE)*(1+Settings!$C$17/12*(COUNT('WK+CAPEX'!$D$7:AH$7)-1)),0)</f>
        <v>0</v>
      </c>
      <c r="AI62" s="335">
        <f>IF(AI$7&gt;=(Settings!$C$49*12+1),HLOOKUP(AI$7-Settings!$C$49*12,$D$7:$CI$62,$CK62,FALSE)*(1+Settings!$C$17/12*(COUNT('WK+CAPEX'!$D$7:AI$7)-1)),0)</f>
        <v>0</v>
      </c>
      <c r="AJ62" s="335">
        <f>IF(AJ$7&gt;=(Settings!$C$49*12+1),HLOOKUP(AJ$7-Settings!$C$49*12,$D$7:$CI$62,$CK62,FALSE)*(1+Settings!$C$17/12*(COUNT('WK+CAPEX'!$D$7:AJ$7)-1)),0)</f>
        <v>0</v>
      </c>
      <c r="AK62" s="335">
        <f>IF(AK$7&gt;=(Settings!$C$49*12+1),HLOOKUP(AK$7-Settings!$C$49*12,$D$7:$CI$62,$CK62,FALSE)*(1+Settings!$C$17/12*(COUNT('WK+CAPEX'!$D$7:AK$7)-1)),0)</f>
        <v>0</v>
      </c>
      <c r="AL62" s="335">
        <f>IF(AL$7&gt;=(Settings!$C$49*12+1),HLOOKUP(AL$7-Settings!$C$49*12,$D$7:$CI$62,$CK62,FALSE)*(1+Settings!$C$17/12*(COUNT('WK+CAPEX'!$D$7:AL$7)-1)),0)</f>
        <v>0</v>
      </c>
      <c r="AM62" s="335">
        <f>IF(AM$7&gt;=(Settings!$C$49*12+1),HLOOKUP(AM$7-Settings!$C$49*12,$D$7:$CI$62,$CK62,FALSE)*(1+Settings!$C$17/12*(COUNT('WK+CAPEX'!$D$7:AM$7)-1)),0)</f>
        <v>0</v>
      </c>
      <c r="AN62" s="335">
        <f>IF(AN$7&gt;=(Settings!$C$49*12+1),HLOOKUP(AN$7-Settings!$C$49*12,$D$7:$CI$62,$CK62,FALSE)*(1+Settings!$C$17/12*(COUNT('WK+CAPEX'!$D$7:AN$7)-1)),0)</f>
        <v>0</v>
      </c>
      <c r="AO62" s="335">
        <f>IF(AO$7&gt;=(Settings!$C$49*12+1),HLOOKUP(AO$7-Settings!$C$49*12,$D$7:$CI$62,$CK62,FALSE)*(1+Settings!$C$17/12*(COUNT('WK+CAPEX'!$D$7:AO$7)-1)),0)</f>
        <v>0</v>
      </c>
      <c r="AP62" s="335">
        <f>IF(AP$7&gt;=(Settings!$C$49*12+1),HLOOKUP(AP$7-Settings!$C$49*12,$D$7:$CI$62,$CK62,FALSE)*(1+Settings!$C$17/12*(COUNT('WK+CAPEX'!$D$7:AP$7)-1)),0)</f>
        <v>0</v>
      </c>
      <c r="AQ62" s="335">
        <f>IF(AQ$7&gt;=(Settings!$C$49*12+1),HLOOKUP(AQ$7-Settings!$C$49*12,$D$7:$CI$62,$CK62,FALSE)*(1+Settings!$C$17/12*(COUNT('WK+CAPEX'!$D$7:AQ$7)-1)),0)</f>
        <v>0</v>
      </c>
      <c r="AR62" s="335">
        <f>IF(AR$7&gt;=(Settings!$C$49*12+1),HLOOKUP(AR$7-Settings!$C$49*12,$D$7:$CI$62,$CK62,FALSE)*(1+Settings!$C$17/12*(COUNT('WK+CAPEX'!$D$7:AR$7)-1)),0)</f>
        <v>0</v>
      </c>
      <c r="AS62" s="335">
        <f>IF(AS$7&gt;=(Settings!$C$49*12+1),HLOOKUP(AS$7-Settings!$C$49*12,$D$7:$CI$62,$CK62,FALSE)*(1+Settings!$C$17/12*(COUNT('WK+CAPEX'!$D$7:AS$7)-1)),0)</f>
        <v>0</v>
      </c>
      <c r="AT62" s="335">
        <f>IF(AT$7&gt;=(Settings!$C$49*12+1),HLOOKUP(AT$7-Settings!$C$49*12,$D$7:$CI$62,$CK62,FALSE)*(1+Settings!$C$17/12*(COUNT('WK+CAPEX'!$D$7:AT$7)-1)),0)</f>
        <v>0</v>
      </c>
      <c r="AU62" s="335">
        <f>IF(AU$7&gt;=(Settings!$C$49*12+1),HLOOKUP(AU$7-Settings!$C$49*12,$D$7:$CI$62,$CK62,FALSE)*(1+Settings!$C$17/12*(COUNT('WK+CAPEX'!$D$7:AU$7)-1)),0)</f>
        <v>0</v>
      </c>
      <c r="AV62" s="335">
        <f>IF(AV$7&gt;=(Settings!$C$49*12+1),HLOOKUP(AV$7-Settings!$C$49*12,$D$7:$CI$62,$CK62,FALSE)*(1+Settings!$C$17/12*(COUNT('WK+CAPEX'!$D$7:AV$7)-1)),0)</f>
        <v>0</v>
      </c>
      <c r="AW62" s="335">
        <f>IF(AW$7&gt;=(Settings!$C$49*12+1),HLOOKUP(AW$7-Settings!$C$49*12,$D$7:$CI$62,$CK62,FALSE)*(1+Settings!$C$17/12*(COUNT('WK+CAPEX'!$D$7:AW$7)-1)),0)</f>
        <v>0</v>
      </c>
      <c r="AX62" s="335">
        <f>IF(AX$7&gt;=(Settings!$C$49*12+1),HLOOKUP(AX$7-Settings!$C$49*12,$D$7:$CI$62,$CK62,FALSE)*(1+Settings!$C$17/12*(COUNT('WK+CAPEX'!$D$7:AX$7)-1)),0)</f>
        <v>0</v>
      </c>
      <c r="AY62" s="335">
        <f>IF(AY$7&gt;=(Settings!$C$49*12+1),HLOOKUP(AY$7-Settings!$C$49*12,$D$7:$CI$62,$CK62,FALSE)*(1+Settings!$C$17/12*(COUNT('WK+CAPEX'!$D$7:AY$7)-1)),0)</f>
        <v>0</v>
      </c>
      <c r="AZ62" s="335">
        <f>IF(AZ$7&gt;=(Settings!$C$49*12+1),HLOOKUP(AZ$7-Settings!$C$49*12,$D$7:$CI$62,$CK62,FALSE)*(1+Settings!$C$17/12*(COUNT('WK+CAPEX'!$D$7:AZ$7)-1)),0)</f>
        <v>0</v>
      </c>
      <c r="BA62" s="335">
        <f>IF(BA$7&gt;=(Settings!$C$49*12+1),HLOOKUP(BA$7-Settings!$C$49*12,$D$7:$CI$62,$CK62,FALSE)*(1+Settings!$C$17/12*(COUNT('WK+CAPEX'!$D$7:BA$7)-1)),0)</f>
        <v>0</v>
      </c>
      <c r="BB62" s="335">
        <f>IF(BB$7&gt;=(Settings!$C$49*12+1),HLOOKUP(BB$7-Settings!$C$49*12,$D$7:$CI$62,$CK62,FALSE)*(1+Settings!$C$17/12*(COUNT('WK+CAPEX'!$D$7:BB$7)-1)),0)</f>
        <v>0</v>
      </c>
      <c r="BC62" s="335">
        <f>IF(BC$7&gt;=(Settings!$C$49*12+1),HLOOKUP(BC$7-Settings!$C$49*12,$D$7:$CI$62,$CK62,FALSE)*(1+Settings!$C$17/12*(COUNT('WK+CAPEX'!$D$7:BC$7)-1)),0)</f>
        <v>0</v>
      </c>
      <c r="BD62" s="335">
        <f>IF(BD$7&gt;=(Settings!$C$49*12+1),HLOOKUP(BD$7-Settings!$C$49*12,$D$7:$CI$62,$CK62,FALSE)*(1+Settings!$C$17/12*(COUNT('WK+CAPEX'!$D$7:BD$7)-1)),0)</f>
        <v>0</v>
      </c>
      <c r="BE62" s="335">
        <f>IF(BE$7&gt;=(Settings!$C$49*12+1),HLOOKUP(BE$7-Settings!$C$49*12,$D$7:$CI$62,$CK62,FALSE)*(1+Settings!$C$17/12*(COUNT('WK+CAPEX'!$D$7:BE$7)-1)),0)</f>
        <v>0</v>
      </c>
      <c r="BF62" s="335">
        <f>IF(BF$7&gt;=(Settings!$C$49*12+1),HLOOKUP(BF$7-Settings!$C$49*12,$D$7:$CI$62,$CK62,FALSE)*(1+Settings!$C$17/12*(COUNT('WK+CAPEX'!$D$7:BF$7)-1)),0)</f>
        <v>0</v>
      </c>
      <c r="BG62" s="335">
        <f>IF(BG$7&gt;=(Settings!$C$49*12+1),HLOOKUP(BG$7-Settings!$C$49*12,$D$7:$CI$62,$CK62,FALSE)*(1+Settings!$C$17/12*(COUNT('WK+CAPEX'!$D$7:BG$7)-1)),0)</f>
        <v>0</v>
      </c>
      <c r="BH62" s="335">
        <f>IF(BH$7&gt;=(Settings!$C$49*12+1),HLOOKUP(BH$7-Settings!$C$49*12,$D$7:$CI$62,$CK62,FALSE)*(1+Settings!$C$17/12*(COUNT('WK+CAPEX'!$D$7:BH$7)-1)),0)</f>
        <v>0</v>
      </c>
      <c r="BI62" s="335">
        <f>IF(BI$7&gt;=(Settings!$C$49*12+1),HLOOKUP(BI$7-Settings!$C$49*12,$D$7:$CI$62,$CK62,FALSE)*(1+Settings!$C$17/12*(COUNT('WK+CAPEX'!$D$7:BI$7)-1)),0)</f>
        <v>0</v>
      </c>
      <c r="BJ62" s="335">
        <f>IF(BJ$7&gt;=(Settings!$C$49*12+1),HLOOKUP(BJ$7-Settings!$C$49*12,$D$7:$CI$62,$CK62,FALSE)*(1+Settings!$C$17/12*(COUNT('WK+CAPEX'!$D$7:BJ$7)-1)),0)</f>
        <v>0</v>
      </c>
      <c r="BK62" s="335">
        <f>IF(BK$7&gt;=(Settings!$C$49*12+1),HLOOKUP(BK$7-Settings!$C$49*12,$D$7:$CI$62,$CK62,FALSE)*(1+Settings!$C$17/12*(COUNT('WK+CAPEX'!$D$7:BK$7)-1)),0)</f>
        <v>0</v>
      </c>
      <c r="BL62" s="335" t="e">
        <f>IF(BL$7&gt;=(Settings!$C$49*12+1),HLOOKUP(BL$7-Settings!$C$49*12,$D$7:$CI$62,$CK62,FALSE)*(1+Settings!$C$17/12*(COUNT('WK+CAPEX'!$D$7:BL$7)-1)),0)</f>
        <v>#REF!</v>
      </c>
      <c r="BM62" s="335" t="e">
        <f>IF(BM$7&gt;=(Settings!$C$49*12+1),HLOOKUP(BM$7-Settings!$C$49*12,$D$7:$CI$62,$CK62,FALSE)*(1+Settings!$C$17/12*(COUNT('WK+CAPEX'!$D$7:BM$7)-1)),0)</f>
        <v>#REF!</v>
      </c>
      <c r="BN62" s="335" t="e">
        <f>IF(BN$7&gt;=(Settings!$C$49*12+1),HLOOKUP(BN$7-Settings!$C$49*12,$D$7:$CI$62,$CK62,FALSE)*(1+Settings!$C$17/12*(COUNT('WK+CAPEX'!$D$7:BN$7)-1)),0)</f>
        <v>#REF!</v>
      </c>
      <c r="BO62" s="335" t="e">
        <f>IF(BO$7&gt;=(Settings!$C$49*12+1),HLOOKUP(BO$7-Settings!$C$49*12,$D$7:$CI$62,$CK62,FALSE)*(1+Settings!$C$17/12*(COUNT('WK+CAPEX'!$D$7:BO$7)-1)),0)</f>
        <v>#REF!</v>
      </c>
      <c r="BP62" s="335" t="e">
        <f>IF(BP$7&gt;=(Settings!$C$49*12+1),HLOOKUP(BP$7-Settings!$C$49*12,$D$7:$CI$62,$CK62,FALSE)*(1+Settings!$C$17/12*(COUNT('WK+CAPEX'!$D$7:BP$7)-1)),0)</f>
        <v>#REF!</v>
      </c>
      <c r="BQ62" s="335" t="e">
        <f>IF(BQ$7&gt;=(Settings!$C$49*12+1),HLOOKUP(BQ$7-Settings!$C$49*12,$D$7:$CI$62,$CK62,FALSE)*(1+Settings!$C$17/12*(COUNT('WK+CAPEX'!$D$7:BQ$7)-1)),0)</f>
        <v>#REF!</v>
      </c>
      <c r="BR62" s="335" t="e">
        <f>IF(BR$7&gt;=(Settings!$C$49*12+1),HLOOKUP(BR$7-Settings!$C$49*12,$D$7:$CI$62,$CK62,FALSE)*(1+Settings!$C$17/12*(COUNT('WK+CAPEX'!$D$7:BR$7)-1)),0)</f>
        <v>#REF!</v>
      </c>
      <c r="BS62" s="335" t="e">
        <f>IF(BS$7&gt;=(Settings!$C$49*12+1),HLOOKUP(BS$7-Settings!$C$49*12,$D$7:$CI$62,$CK62,FALSE)*(1+Settings!$C$17/12*(COUNT('WK+CAPEX'!$D$7:BS$7)-1)),0)</f>
        <v>#REF!</v>
      </c>
      <c r="BT62" s="335" t="e">
        <f>IF(BT$7&gt;=(Settings!$C$49*12+1),HLOOKUP(BT$7-Settings!$C$49*12,$D$7:$CI$62,$CK62,FALSE)*(1+Settings!$C$17/12*(COUNT('WK+CAPEX'!$D$7:BT$7)-1)),0)</f>
        <v>#REF!</v>
      </c>
      <c r="BU62" s="335" t="e">
        <f>IF(BU$7&gt;=(Settings!$C$49*12+1),HLOOKUP(BU$7-Settings!$C$49*12,$D$7:$CI$62,$CK62,FALSE)*(1+Settings!$C$17/12*(COUNT('WK+CAPEX'!$D$7:BU$7)-1)),0)</f>
        <v>#REF!</v>
      </c>
      <c r="BV62" s="335" t="e">
        <f>IF(BV$7&gt;=(Settings!$C$49*12+1),HLOOKUP(BV$7-Settings!$C$49*12,$D$7:$CI$62,$CK62,FALSE)*(1+Settings!$C$17/12*(COUNT('WK+CAPEX'!$D$7:BV$7)-1)),0)</f>
        <v>#REF!</v>
      </c>
      <c r="BW62" s="335" t="e">
        <f>IF(BW$7&gt;=(Settings!$C$49*12+1),HLOOKUP(BW$7-Settings!$C$49*12,$D$7:$CI$62,$CK62,FALSE)*(1+Settings!$C$17/12*(COUNT('WK+CAPEX'!$D$7:BW$7)-1)),0)</f>
        <v>#REF!</v>
      </c>
      <c r="BX62" s="335" t="e">
        <f>IF(BX$7&gt;=(Settings!$C$49*12+1),HLOOKUP(BX$7-Settings!$C$49*12,$D$7:$CI$62,$CK62,FALSE)*(1+Settings!$C$17/12*(COUNT('WK+CAPEX'!$D$7:BX$7)-1)),0)</f>
        <v>#REF!</v>
      </c>
      <c r="BY62" s="335" t="e">
        <f>IF(BY$7&gt;=(Settings!$C$49*12+1),HLOOKUP(BY$7-Settings!$C$49*12,$D$7:$CI$62,$CK62,FALSE)*(1+Settings!$C$17/12*(COUNT('WK+CAPEX'!$D$7:BY$7)-1)),0)</f>
        <v>#REF!</v>
      </c>
      <c r="BZ62" s="335" t="e">
        <f>IF(BZ$7&gt;=(Settings!$C$49*12+1),HLOOKUP(BZ$7-Settings!$C$49*12,$D$7:$CI$62,$CK62,FALSE)*(1+Settings!$C$17/12*(COUNT('WK+CAPEX'!$D$7:BZ$7)-1)),0)</f>
        <v>#REF!</v>
      </c>
      <c r="CA62" s="335" t="e">
        <f>IF(CA$7&gt;=(Settings!$C$49*12+1),HLOOKUP(CA$7-Settings!$C$49*12,$D$7:$CI$62,$CK62,FALSE)*(1+Settings!$C$17/12*(COUNT('WK+CAPEX'!$D$7:CA$7)-1)),0)</f>
        <v>#REF!</v>
      </c>
      <c r="CB62" s="335" t="e">
        <f>IF(CB$7&gt;=(Settings!$C$49*12+1),HLOOKUP(CB$7-Settings!$C$49*12,$D$7:$CI$62,$CK62,FALSE)*(1+Settings!$C$17/12*(COUNT('WK+CAPEX'!$D$7:CB$7)-1)),0)</f>
        <v>#REF!</v>
      </c>
      <c r="CC62" s="335" t="e">
        <f>IF(CC$7&gt;=(Settings!$C$49*12+1),HLOOKUP(CC$7-Settings!$C$49*12,$D$7:$CI$62,$CK62,FALSE)*(1+Settings!$C$17/12*(COUNT('WK+CAPEX'!$D$7:CC$7)-1)),0)</f>
        <v>#REF!</v>
      </c>
      <c r="CD62" s="335" t="e">
        <f>IF(CD$7&gt;=(Settings!$C$49*12+1),HLOOKUP(CD$7-Settings!$C$49*12,$D$7:$CI$62,$CK62,FALSE)*(1+Settings!$C$17/12*(COUNT('WK+CAPEX'!$D$7:CD$7)-1)),0)</f>
        <v>#REF!</v>
      </c>
      <c r="CE62" s="335" t="e">
        <f>IF(CE$7&gt;=(Settings!$C$49*12+1),HLOOKUP(CE$7-Settings!$C$49*12,$D$7:$CI$62,$CK62,FALSE)*(1+Settings!$C$17/12*(COUNT('WK+CAPEX'!$D$7:CE$7)-1)),0)</f>
        <v>#REF!</v>
      </c>
      <c r="CF62" s="335" t="e">
        <f>IF(CF$7&gt;=(Settings!$C$49*12+1),HLOOKUP(CF$7-Settings!$C$49*12,$D$7:$CI$62,$CK62,FALSE)*(1+Settings!$C$17/12*(COUNT('WK+CAPEX'!$D$7:CF$7)-1)),0)</f>
        <v>#REF!</v>
      </c>
      <c r="CG62" s="335" t="e">
        <f>IF(CG$7&gt;=(Settings!$C$49*12+1),HLOOKUP(CG$7-Settings!$C$49*12,$D$7:$CI$62,$CK62,FALSE)*(1+Settings!$C$17/12*(COUNT('WK+CAPEX'!$D$7:CG$7)-1)),0)</f>
        <v>#REF!</v>
      </c>
      <c r="CH62" s="335" t="e">
        <f>IF(CH$7&gt;=(Settings!$C$49*12+1),HLOOKUP(CH$7-Settings!$C$49*12,$D$7:$CI$62,$CK62,FALSE)*(1+Settings!$C$17/12*(COUNT('WK+CAPEX'!$D$7:CH$7)-1)),0)</f>
        <v>#REF!</v>
      </c>
      <c r="CI62" s="335" t="e">
        <f>IF(CI$7&gt;=(Settings!$C$49*12+1),HLOOKUP(CI$7-Settings!$C$49*12,$D$7:$CI$62,$CK62,FALSE)*(1+Settings!$C$17/12*(COUNT('WK+CAPEX'!$D$7:CI$7)-1)),0)</f>
        <v>#REF!</v>
      </c>
      <c r="CJ62" s="326"/>
      <c r="CK62" s="328">
        <v>56</v>
      </c>
      <c r="CL62" s="326"/>
    </row>
    <row r="63" spans="1:90" ht="16">
      <c r="A63" s="329" t="s">
        <v>119</v>
      </c>
      <c r="B63" s="326"/>
      <c r="C63" s="223" t="str">
        <f>Settings!$C$6</f>
        <v>USD</v>
      </c>
      <c r="D63" s="327"/>
      <c r="E63" s="335">
        <f>IF(E$7&gt;=(Settings!$C$50*12+1),HLOOKUP(E$7-Settings!$C$50*12,$D$7:$CI$63,$CK63,FALSE)*(1+Settings!$C$17/12*(COUNT('WK+CAPEX'!$D$7:E$7)-1)),0)</f>
        <v>0</v>
      </c>
      <c r="F63" s="335">
        <f>IF(F$7&gt;=(Settings!$C$50*12+1),HLOOKUP(F$7-Settings!$C$50*12,$D$7:$CI$63,$CK63,FALSE)*(1+Settings!$C$17/12*(COUNT('WK+CAPEX'!$D$7:F$7)-1)),0)</f>
        <v>0</v>
      </c>
      <c r="G63" s="335">
        <f>IF(G$7&gt;=(Settings!$C$50*12+1),HLOOKUP(G$7-Settings!$C$50*12,$D$7:$CI$63,$CK63,FALSE)*(1+Settings!$C$17/12*(COUNT('WK+CAPEX'!$D$7:G$7)-1)),0)</f>
        <v>0</v>
      </c>
      <c r="H63" s="335">
        <f>IF(H$7&gt;=(Settings!$C$50*12+1),HLOOKUP(H$7-Settings!$C$50*12,$D$7:$CI$63,$CK63,FALSE)*(1+Settings!$C$17/12*(COUNT('WK+CAPEX'!$D$7:H$7)-1)),0)</f>
        <v>0</v>
      </c>
      <c r="I63" s="335">
        <f>IF(I$7&gt;=(Settings!$C$50*12+1),HLOOKUP(I$7-Settings!$C$50*12,$D$7:$CI$63,$CK63,FALSE)*(1+Settings!$C$17/12*(COUNT('WK+CAPEX'!$D$7:I$7)-1)),0)</f>
        <v>0</v>
      </c>
      <c r="J63" s="335">
        <f>IF(J$7&gt;=(Settings!$C$50*12+1),HLOOKUP(J$7-Settings!$C$50*12,$D$7:$CI$63,$CK63,FALSE)*(1+Settings!$C$17/12*(COUNT('WK+CAPEX'!$D$7:J$7)-1)),0)</f>
        <v>0</v>
      </c>
      <c r="K63" s="335">
        <f>IF(K$7&gt;=(Settings!$C$50*12+1),HLOOKUP(K$7-Settings!$C$50*12,$D$7:$CI$63,$CK63,FALSE)*(1+Settings!$C$17/12*(COUNT('WK+CAPEX'!$D$7:K$7)-1)),0)</f>
        <v>0</v>
      </c>
      <c r="L63" s="335">
        <f>IF(L$7&gt;=(Settings!$C$50*12+1),HLOOKUP(L$7-Settings!$C$50*12,$D$7:$CI$63,$CK63,FALSE)*(1+Settings!$C$17/12*(COUNT('WK+CAPEX'!$D$7:L$7)-1)),0)</f>
        <v>0</v>
      </c>
      <c r="M63" s="335">
        <f>IF(M$7&gt;=(Settings!$C$50*12+1),HLOOKUP(M$7-Settings!$C$50*12,$D$7:$CI$63,$CK63,FALSE)*(1+Settings!$C$17/12*(COUNT('WK+CAPEX'!$D$7:M$7)-1)),0)</f>
        <v>0</v>
      </c>
      <c r="N63" s="335">
        <f>IF(N$7&gt;=(Settings!$C$50*12+1),HLOOKUP(N$7-Settings!$C$50*12,$D$7:$CI$63,$CK63,FALSE)*(1+Settings!$C$17/12*(COUNT('WK+CAPEX'!$D$7:N$7)-1)),0)</f>
        <v>0</v>
      </c>
      <c r="O63" s="335">
        <f>IF(O$7&gt;=(Settings!$C$50*12+1),HLOOKUP(O$7-Settings!$C$50*12,$D$7:$CI$63,$CK63,FALSE)*(1+Settings!$C$17/12*(COUNT('WK+CAPEX'!$D$7:O$7)-1)),0)</f>
        <v>0</v>
      </c>
      <c r="P63" s="335">
        <f>IF(P$7&gt;=(Settings!$C$50*12+1),HLOOKUP(P$7-Settings!$C$50*12,$D$7:$CI$63,$CK63,FALSE)*(1+Settings!$C$17/12*(COUNT('WK+CAPEX'!$D$7:P$7)-1)),0)</f>
        <v>0</v>
      </c>
      <c r="Q63" s="335">
        <f>IF(Q$7&gt;=(Settings!$C$50*12+1),HLOOKUP(Q$7-Settings!$C$50*12,$D$7:$CI$63,$CK63,FALSE)*(1+Settings!$C$17/12*(COUNT('WK+CAPEX'!$D$7:Q$7)-1)),0)</f>
        <v>0</v>
      </c>
      <c r="R63" s="335">
        <f>IF(R$7&gt;=(Settings!$C$50*12+1),HLOOKUP(R$7-Settings!$C$50*12,$D$7:$CI$63,$CK63,FALSE)*(1+Settings!$C$17/12*(COUNT('WK+CAPEX'!$D$7:R$7)-1)),0)</f>
        <v>0</v>
      </c>
      <c r="S63" s="335">
        <f>IF(S$7&gt;=(Settings!$C$50*12+1),HLOOKUP(S$7-Settings!$C$50*12,$D$7:$CI$63,$CK63,FALSE)*(1+Settings!$C$17/12*(COUNT('WK+CAPEX'!$D$7:S$7)-1)),0)</f>
        <v>0</v>
      </c>
      <c r="T63" s="335">
        <f>IF(T$7&gt;=(Settings!$C$50*12+1),HLOOKUP(T$7-Settings!$C$50*12,$D$7:$CI$63,$CK63,FALSE)*(1+Settings!$C$17/12*(COUNT('WK+CAPEX'!$D$7:T$7)-1)),0)</f>
        <v>0</v>
      </c>
      <c r="U63" s="335">
        <f>IF(U$7&gt;=(Settings!$C$50*12+1),HLOOKUP(U$7-Settings!$C$50*12,$D$7:$CI$63,$CK63,FALSE)*(1+Settings!$C$17/12*(COUNT('WK+CAPEX'!$D$7:U$7)-1)),0)</f>
        <v>0</v>
      </c>
      <c r="V63" s="335">
        <f>IF(V$7&gt;=(Settings!$C$50*12+1),HLOOKUP(V$7-Settings!$C$50*12,$D$7:$CI$63,$CK63,FALSE)*(1+Settings!$C$17/12*(COUNT('WK+CAPEX'!$D$7:V$7)-1)),0)</f>
        <v>0</v>
      </c>
      <c r="W63" s="335">
        <f>IF(W$7&gt;=(Settings!$C$50*12+1),HLOOKUP(W$7-Settings!$C$50*12,$D$7:$CI$63,$CK63,FALSE)*(1+Settings!$C$17/12*(COUNT('WK+CAPEX'!$D$7:W$7)-1)),0)</f>
        <v>0</v>
      </c>
      <c r="X63" s="335">
        <f>IF(X$7&gt;=(Settings!$C$50*12+1),HLOOKUP(X$7-Settings!$C$50*12,$D$7:$CI$63,$CK63,FALSE)*(1+Settings!$C$17/12*(COUNT('WK+CAPEX'!$D$7:X$7)-1)),0)</f>
        <v>0</v>
      </c>
      <c r="Y63" s="335">
        <f>IF(Y$7&gt;=(Settings!$C$50*12+1),HLOOKUP(Y$7-Settings!$C$50*12,$D$7:$CI$63,$CK63,FALSE)*(1+Settings!$C$17/12*(COUNT('WK+CAPEX'!$D$7:Y$7)-1)),0)</f>
        <v>0</v>
      </c>
      <c r="Z63" s="335">
        <f>IF(Z$7&gt;=(Settings!$C$50*12+1),HLOOKUP(Z$7-Settings!$C$50*12,$D$7:$CI$63,$CK63,FALSE)*(1+Settings!$C$17/12*(COUNT('WK+CAPEX'!$D$7:Z$7)-1)),0)</f>
        <v>0</v>
      </c>
      <c r="AA63" s="335">
        <f>IF(AA$7&gt;=(Settings!$C$50*12+1),HLOOKUP(AA$7-Settings!$C$50*12,$D$7:$CI$63,$CK63,FALSE)*(1+Settings!$C$17/12*(COUNT('WK+CAPEX'!$D$7:AA$7)-1)),0)</f>
        <v>0</v>
      </c>
      <c r="AB63" s="335">
        <f>IF(AB$7&gt;=(Settings!$C$50*12+1),HLOOKUP(AB$7-Settings!$C$50*12,$D$7:$CI$63,$CK63,FALSE)*(1+Settings!$C$17/12*(COUNT('WK+CAPEX'!$D$7:AB$7)-1)),0)</f>
        <v>0</v>
      </c>
      <c r="AC63" s="335">
        <f>IF(AC$7&gt;=(Settings!$C$50*12+1),HLOOKUP(AC$7-Settings!$C$50*12,$D$7:$CI$63,$CK63,FALSE)*(1+Settings!$C$17/12*(COUNT('WK+CAPEX'!$D$7:AC$7)-1)),0)</f>
        <v>0</v>
      </c>
      <c r="AD63" s="335">
        <f>IF(AD$7&gt;=(Settings!$C$50*12+1),HLOOKUP(AD$7-Settings!$C$50*12,$D$7:$CI$63,$CK63,FALSE)*(1+Settings!$C$17/12*(COUNT('WK+CAPEX'!$D$7:AD$7)-1)),0)</f>
        <v>0</v>
      </c>
      <c r="AE63" s="335">
        <f>IF(AE$7&gt;=(Settings!$C$50*12+1),HLOOKUP(AE$7-Settings!$C$50*12,$D$7:$CI$63,$CK63,FALSE)*(1+Settings!$C$17/12*(COUNT('WK+CAPEX'!$D$7:AE$7)-1)),0)</f>
        <v>0</v>
      </c>
      <c r="AF63" s="335">
        <f>IF(AF$7&gt;=(Settings!$C$50*12+1),HLOOKUP(AF$7-Settings!$C$50*12,$D$7:$CI$63,$CK63,FALSE)*(1+Settings!$C$17/12*(COUNT('WK+CAPEX'!$D$7:AF$7)-1)),0)</f>
        <v>0</v>
      </c>
      <c r="AG63" s="335">
        <f>IF(AG$7&gt;=(Settings!$C$50*12+1),HLOOKUP(AG$7-Settings!$C$50*12,$D$7:$CI$63,$CK63,FALSE)*(1+Settings!$C$17/12*(COUNT('WK+CAPEX'!$D$7:AG$7)-1)),0)</f>
        <v>0</v>
      </c>
      <c r="AH63" s="335">
        <f>IF(AH$7&gt;=(Settings!$C$50*12+1),HLOOKUP(AH$7-Settings!$C$50*12,$D$7:$CI$63,$CK63,FALSE)*(1+Settings!$C$17/12*(COUNT('WK+CAPEX'!$D$7:AH$7)-1)),0)</f>
        <v>0</v>
      </c>
      <c r="AI63" s="335">
        <f>IF(AI$7&gt;=(Settings!$C$50*12+1),HLOOKUP(AI$7-Settings!$C$50*12,$D$7:$CI$63,$CK63,FALSE)*(1+Settings!$C$17/12*(COUNT('WK+CAPEX'!$D$7:AI$7)-1)),0)</f>
        <v>0</v>
      </c>
      <c r="AJ63" s="335">
        <f>IF(AJ$7&gt;=(Settings!$C$50*12+1),HLOOKUP(AJ$7-Settings!$C$50*12,$D$7:$CI$63,$CK63,FALSE)*(1+Settings!$C$17/12*(COUNT('WK+CAPEX'!$D$7:AJ$7)-1)),0)</f>
        <v>0</v>
      </c>
      <c r="AK63" s="335">
        <f>IF(AK$7&gt;=(Settings!$C$50*12+1),HLOOKUP(AK$7-Settings!$C$50*12,$D$7:$CI$63,$CK63,FALSE)*(1+Settings!$C$17/12*(COUNT('WK+CAPEX'!$D$7:AK$7)-1)),0)</f>
        <v>0</v>
      </c>
      <c r="AL63" s="335">
        <f>IF(AL$7&gt;=(Settings!$C$50*12+1),HLOOKUP(AL$7-Settings!$C$50*12,$D$7:$CI$63,$CK63,FALSE)*(1+Settings!$C$17/12*(COUNT('WK+CAPEX'!$D$7:AL$7)-1)),0)</f>
        <v>0</v>
      </c>
      <c r="AM63" s="335">
        <f>IF(AM$7&gt;=(Settings!$C$50*12+1),HLOOKUP(AM$7-Settings!$C$50*12,$D$7:$CI$63,$CK63,FALSE)*(1+Settings!$C$17/12*(COUNT('WK+CAPEX'!$D$7:AM$7)-1)),0)</f>
        <v>0</v>
      </c>
      <c r="AN63" s="335">
        <f>IF(AN$7&gt;=(Settings!$C$50*12+1),HLOOKUP(AN$7-Settings!$C$50*12,$D$7:$CI$63,$CK63,FALSE)*(1+Settings!$C$17/12*(COUNT('WK+CAPEX'!$D$7:AN$7)-1)),0)</f>
        <v>0</v>
      </c>
      <c r="AO63" s="335">
        <f>IF(AO$7&gt;=(Settings!$C$50*12+1),HLOOKUP(AO$7-Settings!$C$50*12,$D$7:$CI$63,$CK63,FALSE)*(1+Settings!$C$17/12*(COUNT('WK+CAPEX'!$D$7:AO$7)-1)),0)</f>
        <v>0</v>
      </c>
      <c r="AP63" s="335">
        <f>IF(AP$7&gt;=(Settings!$C$50*12+1),HLOOKUP(AP$7-Settings!$C$50*12,$D$7:$CI$63,$CK63,FALSE)*(1+Settings!$C$17/12*(COUNT('WK+CAPEX'!$D$7:AP$7)-1)),0)</f>
        <v>0</v>
      </c>
      <c r="AQ63" s="335">
        <f>IF(AQ$7&gt;=(Settings!$C$50*12+1),HLOOKUP(AQ$7-Settings!$C$50*12,$D$7:$CI$63,$CK63,FALSE)*(1+Settings!$C$17/12*(COUNT('WK+CAPEX'!$D$7:AQ$7)-1)),0)</f>
        <v>0</v>
      </c>
      <c r="AR63" s="335">
        <f>IF(AR$7&gt;=(Settings!$C$50*12+1),HLOOKUP(AR$7-Settings!$C$50*12,$D$7:$CI$63,$CK63,FALSE)*(1+Settings!$C$17/12*(COUNT('WK+CAPEX'!$D$7:AR$7)-1)),0)</f>
        <v>0</v>
      </c>
      <c r="AS63" s="335">
        <f>IF(AS$7&gt;=(Settings!$C$50*12+1),HLOOKUP(AS$7-Settings!$C$50*12,$D$7:$CI$63,$CK63,FALSE)*(1+Settings!$C$17/12*(COUNT('WK+CAPEX'!$D$7:AS$7)-1)),0)</f>
        <v>0</v>
      </c>
      <c r="AT63" s="335">
        <f>IF(AT$7&gt;=(Settings!$C$50*12+1),HLOOKUP(AT$7-Settings!$C$50*12,$D$7:$CI$63,$CK63,FALSE)*(1+Settings!$C$17/12*(COUNT('WK+CAPEX'!$D$7:AT$7)-1)),0)</f>
        <v>0</v>
      </c>
      <c r="AU63" s="335">
        <f>IF(AU$7&gt;=(Settings!$C$50*12+1),HLOOKUP(AU$7-Settings!$C$50*12,$D$7:$CI$63,$CK63,FALSE)*(1+Settings!$C$17/12*(COUNT('WK+CAPEX'!$D$7:AU$7)-1)),0)</f>
        <v>0</v>
      </c>
      <c r="AV63" s="335">
        <f>IF(AV$7&gt;=(Settings!$C$50*12+1),HLOOKUP(AV$7-Settings!$C$50*12,$D$7:$CI$63,$CK63,FALSE)*(1+Settings!$C$17/12*(COUNT('WK+CAPEX'!$D$7:AV$7)-1)),0)</f>
        <v>0</v>
      </c>
      <c r="AW63" s="335">
        <f>IF(AW$7&gt;=(Settings!$C$50*12+1),HLOOKUP(AW$7-Settings!$C$50*12,$D$7:$CI$63,$CK63,FALSE)*(1+Settings!$C$17/12*(COUNT('WK+CAPEX'!$D$7:AW$7)-1)),0)</f>
        <v>0</v>
      </c>
      <c r="AX63" s="335">
        <f>IF(AX$7&gt;=(Settings!$C$50*12+1),HLOOKUP(AX$7-Settings!$C$50*12,$D$7:$CI$63,$CK63,FALSE)*(1+Settings!$C$17/12*(COUNT('WK+CAPEX'!$D$7:AX$7)-1)),0)</f>
        <v>0</v>
      </c>
      <c r="AY63" s="335">
        <f>IF(AY$7&gt;=(Settings!$C$50*12+1),HLOOKUP(AY$7-Settings!$C$50*12,$D$7:$CI$63,$CK63,FALSE)*(1+Settings!$C$17/12*(COUNT('WK+CAPEX'!$D$7:AY$7)-1)),0)</f>
        <v>0</v>
      </c>
      <c r="AZ63" s="335">
        <f>IF(AZ$7&gt;=(Settings!$C$50*12+1),HLOOKUP(AZ$7-Settings!$C$50*12,$D$7:$CI$63,$CK63,FALSE)*(1+Settings!$C$17/12*(COUNT('WK+CAPEX'!$D$7:AZ$7)-1)),0)</f>
        <v>0</v>
      </c>
      <c r="BA63" s="335">
        <f>IF(BA$7&gt;=(Settings!$C$50*12+1),HLOOKUP(BA$7-Settings!$C$50*12,$D$7:$CI$63,$CK63,FALSE)*(1+Settings!$C$17/12*(COUNT('WK+CAPEX'!$D$7:BA$7)-1)),0)</f>
        <v>0</v>
      </c>
      <c r="BB63" s="335">
        <f>IF(BB$7&gt;=(Settings!$C$50*12+1),HLOOKUP(BB$7-Settings!$C$50*12,$D$7:$CI$63,$CK63,FALSE)*(1+Settings!$C$17/12*(COUNT('WK+CAPEX'!$D$7:BB$7)-1)),0)</f>
        <v>0</v>
      </c>
      <c r="BC63" s="335">
        <f>IF(BC$7&gt;=(Settings!$C$50*12+1),HLOOKUP(BC$7-Settings!$C$50*12,$D$7:$CI$63,$CK63,FALSE)*(1+Settings!$C$17/12*(COUNT('WK+CAPEX'!$D$7:BC$7)-1)),0)</f>
        <v>0</v>
      </c>
      <c r="BD63" s="335">
        <f>IF(BD$7&gt;=(Settings!$C$50*12+1),HLOOKUP(BD$7-Settings!$C$50*12,$D$7:$CI$63,$CK63,FALSE)*(1+Settings!$C$17/12*(COUNT('WK+CAPEX'!$D$7:BD$7)-1)),0)</f>
        <v>0</v>
      </c>
      <c r="BE63" s="335">
        <f>IF(BE$7&gt;=(Settings!$C$50*12+1),HLOOKUP(BE$7-Settings!$C$50*12,$D$7:$CI$63,$CK63,FALSE)*(1+Settings!$C$17/12*(COUNT('WK+CAPEX'!$D$7:BE$7)-1)),0)</f>
        <v>0</v>
      </c>
      <c r="BF63" s="335">
        <f>IF(BF$7&gt;=(Settings!$C$50*12+1),HLOOKUP(BF$7-Settings!$C$50*12,$D$7:$CI$63,$CK63,FALSE)*(1+Settings!$C$17/12*(COUNT('WK+CAPEX'!$D$7:BF$7)-1)),0)</f>
        <v>0</v>
      </c>
      <c r="BG63" s="335">
        <f>IF(BG$7&gt;=(Settings!$C$50*12+1),HLOOKUP(BG$7-Settings!$C$50*12,$D$7:$CI$63,$CK63,FALSE)*(1+Settings!$C$17/12*(COUNT('WK+CAPEX'!$D$7:BG$7)-1)),0)</f>
        <v>0</v>
      </c>
      <c r="BH63" s="335">
        <f>IF(BH$7&gt;=(Settings!$C$50*12+1),HLOOKUP(BH$7-Settings!$C$50*12,$D$7:$CI$63,$CK63,FALSE)*(1+Settings!$C$17/12*(COUNT('WK+CAPEX'!$D$7:BH$7)-1)),0)</f>
        <v>0</v>
      </c>
      <c r="BI63" s="335">
        <f>IF(BI$7&gt;=(Settings!$C$50*12+1),HLOOKUP(BI$7-Settings!$C$50*12,$D$7:$CI$63,$CK63,FALSE)*(1+Settings!$C$17/12*(COUNT('WK+CAPEX'!$D$7:BI$7)-1)),0)</f>
        <v>0</v>
      </c>
      <c r="BJ63" s="335">
        <f>IF(BJ$7&gt;=(Settings!$C$50*12+1),HLOOKUP(BJ$7-Settings!$C$50*12,$D$7:$CI$63,$CK63,FALSE)*(1+Settings!$C$17/12*(COUNT('WK+CAPEX'!$D$7:BJ$7)-1)),0)</f>
        <v>0</v>
      </c>
      <c r="BK63" s="335">
        <f>IF(BK$7&gt;=(Settings!$C$50*12+1),HLOOKUP(BK$7-Settings!$C$50*12,$D$7:$CI$63,$CK63,FALSE)*(1+Settings!$C$17/12*(COUNT('WK+CAPEX'!$D$7:BK$7)-1)),0)</f>
        <v>0</v>
      </c>
      <c r="BL63" s="335" t="e">
        <f>IF(BL$7&gt;=(Settings!$C$50*12+1),HLOOKUP(BL$7-Settings!$C$50*12,$D$7:$CI$63,$CK63,FALSE)*(1+Settings!$C$17/12*(COUNT('WK+CAPEX'!$D$7:BL$7)-1)),0)</f>
        <v>#REF!</v>
      </c>
      <c r="BM63" s="335" t="e">
        <f>IF(BM$7&gt;=(Settings!$C$50*12+1),HLOOKUP(BM$7-Settings!$C$50*12,$D$7:$CI$63,$CK63,FALSE)*(1+Settings!$C$17/12*(COUNT('WK+CAPEX'!$D$7:BM$7)-1)),0)</f>
        <v>#REF!</v>
      </c>
      <c r="BN63" s="335" t="e">
        <f>IF(BN$7&gt;=(Settings!$C$50*12+1),HLOOKUP(BN$7-Settings!$C$50*12,$D$7:$CI$63,$CK63,FALSE)*(1+Settings!$C$17/12*(COUNT('WK+CAPEX'!$D$7:BN$7)-1)),0)</f>
        <v>#REF!</v>
      </c>
      <c r="BO63" s="335" t="e">
        <f>IF(BO$7&gt;=(Settings!$C$50*12+1),HLOOKUP(BO$7-Settings!$C$50*12,$D$7:$CI$63,$CK63,FALSE)*(1+Settings!$C$17/12*(COUNT('WK+CAPEX'!$D$7:BO$7)-1)),0)</f>
        <v>#REF!</v>
      </c>
      <c r="BP63" s="335" t="e">
        <f>IF(BP$7&gt;=(Settings!$C$50*12+1),HLOOKUP(BP$7-Settings!$C$50*12,$D$7:$CI$63,$CK63,FALSE)*(1+Settings!$C$17/12*(COUNT('WK+CAPEX'!$D$7:BP$7)-1)),0)</f>
        <v>#REF!</v>
      </c>
      <c r="BQ63" s="335" t="e">
        <f>IF(BQ$7&gt;=(Settings!$C$50*12+1),HLOOKUP(BQ$7-Settings!$C$50*12,$D$7:$CI$63,$CK63,FALSE)*(1+Settings!$C$17/12*(COUNT('WK+CAPEX'!$D$7:BQ$7)-1)),0)</f>
        <v>#REF!</v>
      </c>
      <c r="BR63" s="335" t="e">
        <f>IF(BR$7&gt;=(Settings!$C$50*12+1),HLOOKUP(BR$7-Settings!$C$50*12,$D$7:$CI$63,$CK63,FALSE)*(1+Settings!$C$17/12*(COUNT('WK+CAPEX'!$D$7:BR$7)-1)),0)</f>
        <v>#REF!</v>
      </c>
      <c r="BS63" s="335" t="e">
        <f>IF(BS$7&gt;=(Settings!$C$50*12+1),HLOOKUP(BS$7-Settings!$C$50*12,$D$7:$CI$63,$CK63,FALSE)*(1+Settings!$C$17/12*(COUNT('WK+CAPEX'!$D$7:BS$7)-1)),0)</f>
        <v>#REF!</v>
      </c>
      <c r="BT63" s="335" t="e">
        <f>IF(BT$7&gt;=(Settings!$C$50*12+1),HLOOKUP(BT$7-Settings!$C$50*12,$D$7:$CI$63,$CK63,FALSE)*(1+Settings!$C$17/12*(COUNT('WK+CAPEX'!$D$7:BT$7)-1)),0)</f>
        <v>#REF!</v>
      </c>
      <c r="BU63" s="335" t="e">
        <f>IF(BU$7&gt;=(Settings!$C$50*12+1),HLOOKUP(BU$7-Settings!$C$50*12,$D$7:$CI$63,$CK63,FALSE)*(1+Settings!$C$17/12*(COUNT('WK+CAPEX'!$D$7:BU$7)-1)),0)</f>
        <v>#REF!</v>
      </c>
      <c r="BV63" s="335" t="e">
        <f>IF(BV$7&gt;=(Settings!$C$50*12+1),HLOOKUP(BV$7-Settings!$C$50*12,$D$7:$CI$63,$CK63,FALSE)*(1+Settings!$C$17/12*(COUNT('WK+CAPEX'!$D$7:BV$7)-1)),0)</f>
        <v>#REF!</v>
      </c>
      <c r="BW63" s="335" t="e">
        <f>IF(BW$7&gt;=(Settings!$C$50*12+1),HLOOKUP(BW$7-Settings!$C$50*12,$D$7:$CI$63,$CK63,FALSE)*(1+Settings!$C$17/12*(COUNT('WK+CAPEX'!$D$7:BW$7)-1)),0)</f>
        <v>#REF!</v>
      </c>
      <c r="BX63" s="335" t="e">
        <f>IF(BX$7&gt;=(Settings!$C$50*12+1),HLOOKUP(BX$7-Settings!$C$50*12,$D$7:$CI$63,$CK63,FALSE)*(1+Settings!$C$17/12*(COUNT('WK+CAPEX'!$D$7:BX$7)-1)),0)</f>
        <v>#REF!</v>
      </c>
      <c r="BY63" s="335" t="e">
        <f>IF(BY$7&gt;=(Settings!$C$50*12+1),HLOOKUP(BY$7-Settings!$C$50*12,$D$7:$CI$63,$CK63,FALSE)*(1+Settings!$C$17/12*(COUNT('WK+CAPEX'!$D$7:BY$7)-1)),0)</f>
        <v>#REF!</v>
      </c>
      <c r="BZ63" s="335" t="e">
        <f>IF(BZ$7&gt;=(Settings!$C$50*12+1),HLOOKUP(BZ$7-Settings!$C$50*12,$D$7:$CI$63,$CK63,FALSE)*(1+Settings!$C$17/12*(COUNT('WK+CAPEX'!$D$7:BZ$7)-1)),0)</f>
        <v>#REF!</v>
      </c>
      <c r="CA63" s="335" t="e">
        <f>IF(CA$7&gt;=(Settings!$C$50*12+1),HLOOKUP(CA$7-Settings!$C$50*12,$D$7:$CI$63,$CK63,FALSE)*(1+Settings!$C$17/12*(COUNT('WK+CAPEX'!$D$7:CA$7)-1)),0)</f>
        <v>#REF!</v>
      </c>
      <c r="CB63" s="335" t="e">
        <f>IF(CB$7&gt;=(Settings!$C$50*12+1),HLOOKUP(CB$7-Settings!$C$50*12,$D$7:$CI$63,$CK63,FALSE)*(1+Settings!$C$17/12*(COUNT('WK+CAPEX'!$D$7:CB$7)-1)),0)</f>
        <v>#REF!</v>
      </c>
      <c r="CC63" s="335" t="e">
        <f>IF(CC$7&gt;=(Settings!$C$50*12+1),HLOOKUP(CC$7-Settings!$C$50*12,$D$7:$CI$63,$CK63,FALSE)*(1+Settings!$C$17/12*(COUNT('WK+CAPEX'!$D$7:CC$7)-1)),0)</f>
        <v>#REF!</v>
      </c>
      <c r="CD63" s="335">
        <v>0</v>
      </c>
      <c r="CE63" s="335" t="e">
        <f>IF(CE$7&gt;=(Settings!$C$50*12+1),HLOOKUP(CE$7-Settings!$C$50*12,$D$7:$CI$63,$CK63,FALSE)*(1+Settings!$C$17/12*(COUNT('WK+CAPEX'!$D$7:CE$7)-1)),0)</f>
        <v>#REF!</v>
      </c>
      <c r="CF63" s="335" t="e">
        <f>IF(CF$7&gt;=(Settings!$C$50*12+1),HLOOKUP(CF$7-Settings!$C$50*12,$D$7:$CI$63,$CK63,FALSE)*(1+Settings!$C$17/12*(COUNT('WK+CAPEX'!$D$7:CF$7)-1)),0)</f>
        <v>#REF!</v>
      </c>
      <c r="CG63" s="335" t="e">
        <f>IF(CG$7&gt;=(Settings!$C$50*12+1),HLOOKUP(CG$7-Settings!$C$50*12,$D$7:$CI$63,$CK63,FALSE)*(1+Settings!$C$17/12*(COUNT('WK+CAPEX'!$D$7:CG$7)-1)),0)</f>
        <v>#REF!</v>
      </c>
      <c r="CH63" s="335" t="e">
        <f>IF(CH$7&gt;=(Settings!$C$50*12+1),HLOOKUP(CH$7-Settings!$C$50*12,$D$7:$CI$63,$CK63,FALSE)*(1+Settings!$C$17/12*(COUNT('WK+CAPEX'!$D$7:CH$7)-1)),0)</f>
        <v>#REF!</v>
      </c>
      <c r="CI63" s="335" t="e">
        <f>IF(CI$7&gt;=(Settings!$C$50*12+1),HLOOKUP(CI$7-Settings!$C$50*12,$D$7:$CI$63,$CK63,FALSE)*(1+Settings!$C$17/12*(COUNT('WK+CAPEX'!$D$7:CI$7)-1)),0)</f>
        <v>#REF!</v>
      </c>
      <c r="CJ63" s="326"/>
      <c r="CK63" s="328">
        <v>57</v>
      </c>
      <c r="CL63" s="326"/>
    </row>
    <row r="64" spans="1:90" ht="16">
      <c r="A64" s="1253" t="s">
        <v>120</v>
      </c>
      <c r="B64" s="1254"/>
      <c r="C64" s="347" t="str">
        <f>Settings!$C$6</f>
        <v>USD</v>
      </c>
      <c r="D64" s="327"/>
      <c r="E64" s="335">
        <f>IF(E$7&gt;=(Settings!$C$51*12+1),HLOOKUP(E$7-Settings!$C$51*12,$D$7:$CI$64,$CK64,FALSE)*(1+Settings!$C$17/12*(COUNT('WK+CAPEX'!$D$7:E$7)-1)),0)</f>
        <v>0</v>
      </c>
      <c r="F64" s="335">
        <f>IF(F$7&gt;=(Settings!$C$51*12+1),HLOOKUP(F$7-Settings!$C$51*12,$D$7:$CI$64,$CK64,FALSE)*(1+Settings!$C$17/12*(COUNT('WK+CAPEX'!$D$7:F$7)-1)),0)</f>
        <v>0</v>
      </c>
      <c r="G64" s="335">
        <f>IF(G$7&gt;=(Settings!$C$51*12+1),HLOOKUP(G$7-Settings!$C$51*12,$D$7:$CI$64,$CK64,FALSE)*(1+Settings!$C$17/12*(COUNT('WK+CAPEX'!$D$7:G$7)-1)),0)</f>
        <v>0</v>
      </c>
      <c r="H64" s="335">
        <f>IF(H$7&gt;=(Settings!$C$51*12+1),HLOOKUP(H$7-Settings!$C$51*12,$D$7:$CI$64,$CK64,FALSE)*(1+Settings!$C$17/12*(COUNT('WK+CAPEX'!$D$7:H$7)-1)),0)</f>
        <v>0</v>
      </c>
      <c r="I64" s="335">
        <f>IF(I$7&gt;=(Settings!$C$51*12+1),HLOOKUP(I$7-Settings!$C$51*12,$D$7:$CI$64,$CK64,FALSE)*(1+Settings!$C$17/12*(COUNT('WK+CAPEX'!$D$7:I$7)-1)),0)</f>
        <v>0</v>
      </c>
      <c r="J64" s="335">
        <f>IF(J$7&gt;=(Settings!$C$51*12+1),HLOOKUP(J$7-Settings!$C$51*12,$D$7:$CI$64,$CK64,FALSE)*(1+Settings!$C$17/12*(COUNT('WK+CAPEX'!$D$7:J$7)-1)),0)</f>
        <v>0</v>
      </c>
      <c r="K64" s="335">
        <f>IF(K$7&gt;=(Settings!$C$51*12+1),HLOOKUP(K$7-Settings!$C$51*12,$D$7:$CI$64,$CK64,FALSE)*(1+Settings!$C$17/12*(COUNT('WK+CAPEX'!$D$7:K$7)-1)),0)</f>
        <v>0</v>
      </c>
      <c r="L64" s="335">
        <f>IF(L$7&gt;=(Settings!$C$51*12+1),HLOOKUP(L$7-Settings!$C$51*12,$D$7:$CI$64,$CK64,FALSE)*(1+Settings!$C$17/12*(COUNT('WK+CAPEX'!$D$7:L$7)-1)),0)</f>
        <v>0</v>
      </c>
      <c r="M64" s="335">
        <f>IF(M$7&gt;=(Settings!$C$51*12+1),HLOOKUP(M$7-Settings!$C$51*12,$D$7:$CI$64,$CK64,FALSE)*(1+Settings!$C$17/12*(COUNT('WK+CAPEX'!$D$7:M$7)-1)),0)</f>
        <v>0</v>
      </c>
      <c r="N64" s="335">
        <f>IF(N$7&gt;=(Settings!$C$51*12+1),HLOOKUP(N$7-Settings!$C$51*12,$D$7:$CI$64,$CK64,FALSE)*(1+Settings!$C$17/12*(COUNT('WK+CAPEX'!$D$7:N$7)-1)),0)</f>
        <v>0</v>
      </c>
      <c r="O64" s="335">
        <f>IF(O$7&gt;=(Settings!$C$51*12+1),HLOOKUP(O$7-Settings!$C$51*12,$D$7:$CI$64,$CK64,FALSE)*(1+Settings!$C$17/12*(COUNT('WK+CAPEX'!$D$7:O$7)-1)),0)</f>
        <v>0</v>
      </c>
      <c r="P64" s="335">
        <f>IF(P$7&gt;=(Settings!$C$51*12+1),HLOOKUP(P$7-Settings!$C$51*12,$D$7:$CI$64,$CK64,FALSE)*(1+Settings!$C$17/12*(COUNT('WK+CAPEX'!$D$7:P$7)-1)),0)</f>
        <v>0</v>
      </c>
      <c r="Q64" s="335">
        <f>IF(Q$7&gt;=(Settings!$C$51*12+1),HLOOKUP(Q$7-Settings!$C$51*12,$D$7:$CI$64,$CK64,FALSE)*(1+Settings!$C$17/12*(COUNT('WK+CAPEX'!$D$7:Q$7)-1)),0)</f>
        <v>0</v>
      </c>
      <c r="R64" s="335">
        <f>IF(R$7&gt;=(Settings!$C$51*12+1),HLOOKUP(R$7-Settings!$C$51*12,$D$7:$CI$64,$CK64,FALSE)*(1+Settings!$C$17/12*(COUNT('WK+CAPEX'!$D$7:R$7)-1)),0)</f>
        <v>0</v>
      </c>
      <c r="S64" s="335">
        <f>IF(S$7&gt;=(Settings!$C$51*12+1),HLOOKUP(S$7-Settings!$C$51*12,$D$7:$CI$64,$CK64,FALSE)*(1+Settings!$C$17/12*(COUNT('WK+CAPEX'!$D$7:S$7)-1)),0)</f>
        <v>0</v>
      </c>
      <c r="T64" s="335">
        <f>IF(T$7&gt;=(Settings!$C$51*12+1),HLOOKUP(T$7-Settings!$C$51*12,$D$7:$CI$64,$CK64,FALSE)*(1+Settings!$C$17/12*(COUNT('WK+CAPEX'!$D$7:T$7)-1)),0)</f>
        <v>0</v>
      </c>
      <c r="U64" s="335">
        <f>IF(U$7&gt;=(Settings!$C$51*12+1),HLOOKUP(U$7-Settings!$C$51*12,$D$7:$CI$64,$CK64,FALSE)*(1+Settings!$C$17/12*(COUNT('WK+CAPEX'!$D$7:U$7)-1)),0)</f>
        <v>0</v>
      </c>
      <c r="V64" s="335">
        <f>IF(V$7&gt;=(Settings!$C$51*12+1),HLOOKUP(V$7-Settings!$C$51*12,$D$7:$CI$64,$CK64,FALSE)*(1+Settings!$C$17/12*(COUNT('WK+CAPEX'!$D$7:V$7)-1)),0)</f>
        <v>0</v>
      </c>
      <c r="W64" s="335">
        <f>IF(W$7&gt;=(Settings!$C$51*12+1),HLOOKUP(W$7-Settings!$C$51*12,$D$7:$CI$64,$CK64,FALSE)*(1+Settings!$C$17/12*(COUNT('WK+CAPEX'!$D$7:W$7)-1)),0)</f>
        <v>0</v>
      </c>
      <c r="X64" s="335">
        <f>IF(X$7&gt;=(Settings!$C$51*12+1),HLOOKUP(X$7-Settings!$C$51*12,$D$7:$CI$64,$CK64,FALSE)*(1+Settings!$C$17/12*(COUNT('WK+CAPEX'!$D$7:X$7)-1)),0)</f>
        <v>0</v>
      </c>
      <c r="Y64" s="335">
        <f>IF(Y$7&gt;=(Settings!$C$51*12+1),HLOOKUP(Y$7-Settings!$C$51*12,$D$7:$CI$64,$CK64,FALSE)*(1+Settings!$C$17/12*(COUNT('WK+CAPEX'!$D$7:Y$7)-1)),0)</f>
        <v>0</v>
      </c>
      <c r="Z64" s="335">
        <f>IF(Z$7&gt;=(Settings!$C$51*12+1),HLOOKUP(Z$7-Settings!$C$51*12,$D$7:$CI$64,$CK64,FALSE)*(1+Settings!$C$17/12*(COUNT('WK+CAPEX'!$D$7:Z$7)-1)),0)</f>
        <v>0</v>
      </c>
      <c r="AA64" s="335">
        <f>IF(AA$7&gt;=(Settings!$C$51*12+1),HLOOKUP(AA$7-Settings!$C$51*12,$D$7:$CI$64,$CK64,FALSE)*(1+Settings!$C$17/12*(COUNT('WK+CAPEX'!$D$7:AA$7)-1)),0)</f>
        <v>0</v>
      </c>
      <c r="AB64" s="335">
        <f>IF(AB$7&gt;=(Settings!$C$51*12+1),HLOOKUP(AB$7-Settings!$C$51*12,$D$7:$CI$64,$CK64,FALSE)*(1+Settings!$C$17/12*(COUNT('WK+CAPEX'!$D$7:AB$7)-1)),0)</f>
        <v>0</v>
      </c>
      <c r="AC64" s="335">
        <f>IF(AC$7&gt;=(Settings!$C$51*12+1),HLOOKUP(AC$7-Settings!$C$51*12,$D$7:$CI$64,$CK64,FALSE)*(1+Settings!$C$17/12*(COUNT('WK+CAPEX'!$D$7:AC$7)-1)),0)</f>
        <v>0</v>
      </c>
      <c r="AD64" s="335">
        <f>IF(AD$7&gt;=(Settings!$C$51*12+1),HLOOKUP(AD$7-Settings!$C$51*12,$D$7:$CI$64,$CK64,FALSE)*(1+Settings!$C$17/12*(COUNT('WK+CAPEX'!$D$7:AD$7)-1)),0)</f>
        <v>0</v>
      </c>
      <c r="AE64" s="335">
        <f>IF(AE$7&gt;=(Settings!$C$51*12+1),HLOOKUP(AE$7-Settings!$C$51*12,$D$7:$CI$64,$CK64,FALSE)*(1+Settings!$C$17/12*(COUNT('WK+CAPEX'!$D$7:AE$7)-1)),0)</f>
        <v>0</v>
      </c>
      <c r="AF64" s="335">
        <f>IF(AF$7&gt;=(Settings!$C$51*12+1),HLOOKUP(AF$7-Settings!$C$51*12,$D$7:$CI$64,$CK64,FALSE)*(1+Settings!$C$17/12*(COUNT('WK+CAPEX'!$D$7:AF$7)-1)),0)</f>
        <v>0</v>
      </c>
      <c r="AG64" s="335">
        <f>IF(AG$7&gt;=(Settings!$C$51*12+1),HLOOKUP(AG$7-Settings!$C$51*12,$D$7:$CI$64,$CK64,FALSE)*(1+Settings!$C$17/12*(COUNT('WK+CAPEX'!$D$7:AG$7)-1)),0)</f>
        <v>0</v>
      </c>
      <c r="AH64" s="335">
        <f>IF(AH$7&gt;=(Settings!$C$51*12+1),HLOOKUP(AH$7-Settings!$C$51*12,$D$7:$CI$64,$CK64,FALSE)*(1+Settings!$C$17/12*(COUNT('WK+CAPEX'!$D$7:AH$7)-1)),0)</f>
        <v>0</v>
      </c>
      <c r="AI64" s="335">
        <f>IF(AI$7&gt;=(Settings!$C$51*12+1),HLOOKUP(AI$7-Settings!$C$51*12,$D$7:$CI$64,$CK64,FALSE)*(1+Settings!$C$17/12*(COUNT('WK+CAPEX'!$D$7:AI$7)-1)),0)</f>
        <v>0</v>
      </c>
      <c r="AJ64" s="335">
        <f>IF(AJ$7&gt;=(Settings!$C$51*12+1),HLOOKUP(AJ$7-Settings!$C$51*12,$D$7:$CI$64,$CK64,FALSE)*(1+Settings!$C$17/12*(COUNT('WK+CAPEX'!$D$7:AJ$7)-1)),0)</f>
        <v>0</v>
      </c>
      <c r="AK64" s="335">
        <f>IF(AK$7&gt;=(Settings!$C$51*12+1),HLOOKUP(AK$7-Settings!$C$51*12,$D$7:$CI$64,$CK64,FALSE)*(1+Settings!$C$17/12*(COUNT('WK+CAPEX'!$D$7:AK$7)-1)),0)</f>
        <v>0</v>
      </c>
      <c r="AL64" s="335">
        <f>IF(AL$7&gt;=(Settings!$C$51*12+1),HLOOKUP(AL$7-Settings!$C$51*12,$D$7:$CI$64,$CK64,FALSE)*(1+Settings!$C$17/12*(COUNT('WK+CAPEX'!$D$7:AL$7)-1)),0)</f>
        <v>0</v>
      </c>
      <c r="AM64" s="335">
        <f>IF(AM$7&gt;=(Settings!$C$51*12+1),HLOOKUP(AM$7-Settings!$C$51*12,$D$7:$CI$64,$CK64,FALSE)*(1+Settings!$C$17/12*(COUNT('WK+CAPEX'!$D$7:AM$7)-1)),0)</f>
        <v>0</v>
      </c>
      <c r="AN64" s="335">
        <f>IF(AN$7&gt;=(Settings!$C$51*12+1),HLOOKUP(AN$7-Settings!$C$51*12,$D$7:$CI$64,$CK64,FALSE)*(1+Settings!$C$17/12*(COUNT('WK+CAPEX'!$D$7:AN$7)-1)),0)</f>
        <v>0</v>
      </c>
      <c r="AO64" s="335">
        <f>IF(AO$7&gt;=(Settings!$C$51*12+1),HLOOKUP(AO$7-Settings!$C$51*12,$D$7:$CI$64,$CK64,FALSE)*(1+Settings!$C$17/12*(COUNT('WK+CAPEX'!$D$7:AO$7)-1)),0)</f>
        <v>0</v>
      </c>
      <c r="AP64" s="335">
        <f>IF(AP$7&gt;=(Settings!$C$51*12+1),HLOOKUP(AP$7-Settings!$C$51*12,$D$7:$CI$64,$CK64,FALSE)*(1+Settings!$C$17/12*(COUNT('WK+CAPEX'!$D$7:AP$7)-1)),0)</f>
        <v>0</v>
      </c>
      <c r="AQ64" s="335">
        <f>IF(AQ$7&gt;=(Settings!$C$51*12+1),HLOOKUP(AQ$7-Settings!$C$51*12,$D$7:$CI$64,$CK64,FALSE)*(1+Settings!$C$17/12*(COUNT('WK+CAPEX'!$D$7:AQ$7)-1)),0)</f>
        <v>0</v>
      </c>
      <c r="AR64" s="335">
        <f>IF(AR$7&gt;=(Settings!$C$51*12+1),HLOOKUP(AR$7-Settings!$C$51*12,$D$7:$CI$64,$CK64,FALSE)*(1+Settings!$C$17/12*(COUNT('WK+CAPEX'!$D$7:AR$7)-1)),0)</f>
        <v>0</v>
      </c>
      <c r="AS64" s="335">
        <f>IF(AS$7&gt;=(Settings!$C$51*12+1),HLOOKUP(AS$7-Settings!$C$51*12,$D$7:$CI$64,$CK64,FALSE)*(1+Settings!$C$17/12*(COUNT('WK+CAPEX'!$D$7:AS$7)-1)),0)</f>
        <v>0</v>
      </c>
      <c r="AT64" s="335">
        <f>IF(AT$7&gt;=(Settings!$C$51*12+1),HLOOKUP(AT$7-Settings!$C$51*12,$D$7:$CI$64,$CK64,FALSE)*(1+Settings!$C$17/12*(COUNT('WK+CAPEX'!$D$7:AT$7)-1)),0)</f>
        <v>0</v>
      </c>
      <c r="AU64" s="335">
        <f>IF(AU$7&gt;=(Settings!$C$51*12+1),HLOOKUP(AU$7-Settings!$C$51*12,$D$7:$CI$64,$CK64,FALSE)*(1+Settings!$C$17/12*(COUNT('WK+CAPEX'!$D$7:AU$7)-1)),0)</f>
        <v>0</v>
      </c>
      <c r="AV64" s="335">
        <f>IF(AV$7&gt;=(Settings!$C$51*12+1),HLOOKUP(AV$7-Settings!$C$51*12,$D$7:$CI$64,$CK64,FALSE)*(1+Settings!$C$17/12*(COUNT('WK+CAPEX'!$D$7:AV$7)-1)),0)</f>
        <v>0</v>
      </c>
      <c r="AW64" s="335">
        <f>IF(AW$7&gt;=(Settings!$C$51*12+1),HLOOKUP(AW$7-Settings!$C$51*12,$D$7:$CI$64,$CK64,FALSE)*(1+Settings!$C$17/12*(COUNT('WK+CAPEX'!$D$7:AW$7)-1)),0)</f>
        <v>0</v>
      </c>
      <c r="AX64" s="335">
        <f>IF(AX$7&gt;=(Settings!$C$51*12+1),HLOOKUP(AX$7-Settings!$C$51*12,$D$7:$CI$64,$CK64,FALSE)*(1+Settings!$C$17/12*(COUNT('WK+CAPEX'!$D$7:AX$7)-1)),0)</f>
        <v>0</v>
      </c>
      <c r="AY64" s="335">
        <f>IF(AY$7&gt;=(Settings!$C$51*12+1),HLOOKUP(AY$7-Settings!$C$51*12,$D$7:$CI$64,$CK64,FALSE)*(1+Settings!$C$17/12*(COUNT('WK+CAPEX'!$D$7:AY$7)-1)),0)</f>
        <v>0</v>
      </c>
      <c r="AZ64" s="335">
        <f>IF(AZ$7&gt;=(Settings!$C$51*12+1),HLOOKUP(AZ$7-Settings!$C$51*12,$D$7:$CI$64,$CK64,FALSE)*(1+Settings!$C$17/12*(COUNT('WK+CAPEX'!$D$7:AZ$7)-1)),0)</f>
        <v>0</v>
      </c>
      <c r="BA64" s="335">
        <f>IF(BA$7&gt;=(Settings!$C$51*12+1),HLOOKUP(BA$7-Settings!$C$51*12,$D$7:$CI$64,$CK64,FALSE)*(1+Settings!$C$17/12*(COUNT('WK+CAPEX'!$D$7:BA$7)-1)),0)</f>
        <v>0</v>
      </c>
      <c r="BB64" s="335">
        <f>IF(BB$7&gt;=(Settings!$C$51*12+1),HLOOKUP(BB$7-Settings!$C$51*12,$D$7:$CI$64,$CK64,FALSE)*(1+Settings!$C$17/12*(COUNT('WK+CAPEX'!$D$7:BB$7)-1)),0)</f>
        <v>0</v>
      </c>
      <c r="BC64" s="335">
        <f>IF(BC$7&gt;=(Settings!$C$51*12+1),HLOOKUP(BC$7-Settings!$C$51*12,$D$7:$CI$64,$CK64,FALSE)*(1+Settings!$C$17/12*(COUNT('WK+CAPEX'!$D$7:BC$7)-1)),0)</f>
        <v>0</v>
      </c>
      <c r="BD64" s="335">
        <f>IF(BD$7&gt;=(Settings!$C$51*12+1),HLOOKUP(BD$7-Settings!$C$51*12,$D$7:$CI$64,$CK64,FALSE)*(1+Settings!$C$17/12*(COUNT('WK+CAPEX'!$D$7:BD$7)-1)),0)</f>
        <v>0</v>
      </c>
      <c r="BE64" s="335">
        <f>IF(BE$7&gt;=(Settings!$C$51*12+1),HLOOKUP(BE$7-Settings!$C$51*12,$D$7:$CI$64,$CK64,FALSE)*(1+Settings!$C$17/12*(COUNT('WK+CAPEX'!$D$7:BE$7)-1)),0)</f>
        <v>0</v>
      </c>
      <c r="BF64" s="335">
        <f>IF(BF$7&gt;=(Settings!$C$51*12+1),HLOOKUP(BF$7-Settings!$C$51*12,$D$7:$CI$64,$CK64,FALSE)*(1+Settings!$C$17/12*(COUNT('WK+CAPEX'!$D$7:BF$7)-1)),0)</f>
        <v>0</v>
      </c>
      <c r="BG64" s="335">
        <f>IF(BG$7&gt;=(Settings!$C$51*12+1),HLOOKUP(BG$7-Settings!$C$51*12,$D$7:$CI$64,$CK64,FALSE)*(1+Settings!$C$17/12*(COUNT('WK+CAPEX'!$D$7:BG$7)-1)),0)</f>
        <v>0</v>
      </c>
      <c r="BH64" s="335">
        <f>IF(BH$7&gt;=(Settings!$C$51*12+1),HLOOKUP(BH$7-Settings!$C$51*12,$D$7:$CI$64,$CK64,FALSE)*(1+Settings!$C$17/12*(COUNT('WK+CAPEX'!$D$7:BH$7)-1)),0)</f>
        <v>0</v>
      </c>
      <c r="BI64" s="335">
        <f>IF(BI$7&gt;=(Settings!$C$51*12+1),HLOOKUP(BI$7-Settings!$C$51*12,$D$7:$CI$64,$CK64,FALSE)*(1+Settings!$C$17/12*(COUNT('WK+CAPEX'!$D$7:BI$7)-1)),0)</f>
        <v>0</v>
      </c>
      <c r="BJ64" s="335">
        <f>IF(BJ$7&gt;=(Settings!$C$51*12+1),HLOOKUP(BJ$7-Settings!$C$51*12,$D$7:$CI$64,$CK64,FALSE)*(1+Settings!$C$17/12*(COUNT('WK+CAPEX'!$D$7:BJ$7)-1)),0)</f>
        <v>0</v>
      </c>
      <c r="BK64" s="335">
        <f>IF(BK$7&gt;=(Settings!$C$51*12+1),HLOOKUP(BK$7-Settings!$C$51*12,$D$7:$CI$64,$CK64,FALSE)*(1+Settings!$C$17/12*(COUNT('WK+CAPEX'!$D$7:BK$7)-1)),0)</f>
        <v>0</v>
      </c>
      <c r="BL64" s="335" t="e">
        <f>IF(BL$7&gt;=(Settings!$C$51*12+1),HLOOKUP(BL$7-Settings!$C$51*12,$D$7:$CI$64,$CK64,FALSE)*(1+Settings!$C$17/12*(COUNT('WK+CAPEX'!$D$7:BL$7)-1)),0)</f>
        <v>#REF!</v>
      </c>
      <c r="BM64" s="335" t="e">
        <f>IF(BM$7&gt;=(Settings!$C$51*12+1),HLOOKUP(BM$7-Settings!$C$51*12,$D$7:$CI$64,$CK64,FALSE)*(1+Settings!$C$17/12*(COUNT('WK+CAPEX'!$D$7:BM$7)-1)),0)</f>
        <v>#REF!</v>
      </c>
      <c r="BN64" s="335" t="e">
        <f>IF(BN$7&gt;=(Settings!$C$51*12+1),HLOOKUP(BN$7-Settings!$C$51*12,$D$7:$CI$64,$CK64,FALSE)*(1+Settings!$C$17/12*(COUNT('WK+CAPEX'!$D$7:BN$7)-1)),0)</f>
        <v>#REF!</v>
      </c>
      <c r="BO64" s="335" t="e">
        <f>IF(BO$7&gt;=(Settings!$C$51*12+1),HLOOKUP(BO$7-Settings!$C$51*12,$D$7:$CI$64,$CK64,FALSE)*(1+Settings!$C$17/12*(COUNT('WK+CAPEX'!$D$7:BO$7)-1)),0)</f>
        <v>#REF!</v>
      </c>
      <c r="BP64" s="335" t="e">
        <f>IF(BP$7&gt;=(Settings!$C$51*12+1),HLOOKUP(BP$7-Settings!$C$51*12,$D$7:$CI$64,$CK64,FALSE)*(1+Settings!$C$17/12*(COUNT('WK+CAPEX'!$D$7:BP$7)-1)),0)</f>
        <v>#REF!</v>
      </c>
      <c r="BQ64" s="335" t="e">
        <f>IF(BQ$7&gt;=(Settings!$C$51*12+1),HLOOKUP(BQ$7-Settings!$C$51*12,$D$7:$CI$64,$CK64,FALSE)*(1+Settings!$C$17/12*(COUNT('WK+CAPEX'!$D$7:BQ$7)-1)),0)</f>
        <v>#REF!</v>
      </c>
      <c r="BR64" s="335" t="e">
        <f>IF(BR$7&gt;=(Settings!$C$51*12+1),HLOOKUP(BR$7-Settings!$C$51*12,$D$7:$CI$64,$CK64,FALSE)*(1+Settings!$C$17/12*(COUNT('WK+CAPEX'!$D$7:BR$7)-1)),0)</f>
        <v>#REF!</v>
      </c>
      <c r="BS64" s="335" t="e">
        <f>IF(BS$7&gt;=(Settings!$C$51*12+1),HLOOKUP(BS$7-Settings!$C$51*12,$D$7:$CI$64,$CK64,FALSE)*(1+Settings!$C$17/12*(COUNT('WK+CAPEX'!$D$7:BS$7)-1)),0)</f>
        <v>#REF!</v>
      </c>
      <c r="BT64" s="335" t="e">
        <f>IF(BT$7&gt;=(Settings!$C$51*12+1),HLOOKUP(BT$7-Settings!$C$51*12,$D$7:$CI$64,$CK64,FALSE)*(1+Settings!$C$17/12*(COUNT('WK+CAPEX'!$D$7:BT$7)-1)),0)</f>
        <v>#REF!</v>
      </c>
      <c r="BU64" s="335" t="e">
        <f>IF(BU$7&gt;=(Settings!$C$51*12+1),HLOOKUP(BU$7-Settings!$C$51*12,$D$7:$CI$64,$CK64,FALSE)*(1+Settings!$C$17/12*(COUNT('WK+CAPEX'!$D$7:BU$7)-1)),0)</f>
        <v>#REF!</v>
      </c>
      <c r="BV64" s="335" t="e">
        <f>IF(BV$7&gt;=(Settings!$C$51*12+1),HLOOKUP(BV$7-Settings!$C$51*12,$D$7:$CI$64,$CK64,FALSE)*(1+Settings!$C$17/12*(COUNT('WK+CAPEX'!$D$7:BV$7)-1)),0)</f>
        <v>#REF!</v>
      </c>
      <c r="BW64" s="335" t="e">
        <f>IF(BW$7&gt;=(Settings!$C$51*12+1),HLOOKUP(BW$7-Settings!$C$51*12,$D$7:$CI$64,$CK64,FALSE)*(1+Settings!$C$17/12*(COUNT('WK+CAPEX'!$D$7:BW$7)-1)),0)</f>
        <v>#REF!</v>
      </c>
      <c r="BX64" s="335" t="e">
        <f>IF(BX$7&gt;=(Settings!$C$51*12+1),HLOOKUP(BX$7-Settings!$C$51*12,$D$7:$CI$64,$CK64,FALSE)*(1+Settings!$C$17/12*(COUNT('WK+CAPEX'!$D$7:BX$7)-1)),0)</f>
        <v>#REF!</v>
      </c>
      <c r="BY64" s="335" t="e">
        <f>IF(BY$7&gt;=(Settings!$C$51*12+1),HLOOKUP(BY$7-Settings!$C$51*12,$D$7:$CI$64,$CK64,FALSE)*(1+Settings!$C$17/12*(COUNT('WK+CAPEX'!$D$7:BY$7)-1)),0)</f>
        <v>#REF!</v>
      </c>
      <c r="BZ64" s="335" t="e">
        <f>IF(BZ$7&gt;=(Settings!$C$51*12+1),HLOOKUP(BZ$7-Settings!$C$51*12,$D$7:$CI$64,$CK64,FALSE)*(1+Settings!$C$17/12*(COUNT('WK+CAPEX'!$D$7:BZ$7)-1)),0)</f>
        <v>#REF!</v>
      </c>
      <c r="CA64" s="335" t="e">
        <f>IF(CA$7&gt;=(Settings!$C$51*12+1),HLOOKUP(CA$7-Settings!$C$51*12,$D$7:$CI$64,$CK64,FALSE)*(1+Settings!$C$17/12*(COUNT('WK+CAPEX'!$D$7:CA$7)-1)),0)</f>
        <v>#REF!</v>
      </c>
      <c r="CB64" s="335" t="e">
        <f>IF(CB$7&gt;=(Settings!$C$51*12+1),HLOOKUP(CB$7-Settings!$C$51*12,$D$7:$CI$64,$CK64,FALSE)*(1+Settings!$C$17/12*(COUNT('WK+CAPEX'!$D$7:CB$7)-1)),0)</f>
        <v>#REF!</v>
      </c>
      <c r="CC64" s="335" t="e">
        <f>IF(CC$7&gt;=(Settings!$C$51*12+1),HLOOKUP(CC$7-Settings!$C$51*12,$D$7:$CI$64,$CK64,FALSE)*(1+Settings!$C$17/12*(COUNT('WK+CAPEX'!$D$7:CC$7)-1)),0)</f>
        <v>#REF!</v>
      </c>
      <c r="CD64" s="335" t="e">
        <f>IF(CD$7&gt;=(Settings!$C$51*12+1),HLOOKUP(CD$7-Settings!$C$51*12,$D$7:$CI$64,$CK64,FALSE)*(1+Settings!$C$17/12*(COUNT('WK+CAPEX'!$D$7:CD$7)-1)),0)</f>
        <v>#REF!</v>
      </c>
      <c r="CE64" s="335" t="e">
        <f>IF(CE$7&gt;=(Settings!$C$51*12+1),HLOOKUP(CE$7-Settings!$C$51*12,$D$7:$CI$64,$CK64,FALSE)*(1+Settings!$C$17/12*(COUNT('WK+CAPEX'!$D$7:CE$7)-1)),0)</f>
        <v>#REF!</v>
      </c>
      <c r="CF64" s="335" t="e">
        <f>IF(CF$7&gt;=(Settings!$C$51*12+1),HLOOKUP(CF$7-Settings!$C$51*12,$D$7:$CI$64,$CK64,FALSE)*(1+Settings!$C$17/12*(COUNT('WK+CAPEX'!$D$7:CF$7)-1)),0)</f>
        <v>#REF!</v>
      </c>
      <c r="CG64" s="335" t="e">
        <f>IF(CG$7&gt;=(Settings!$C$51*12+1),HLOOKUP(CG$7-Settings!$C$51*12,$D$7:$CI$64,$CK64,FALSE)*(1+Settings!$C$17/12*(COUNT('WK+CAPEX'!$D$7:CG$7)-1)),0)</f>
        <v>#REF!</v>
      </c>
      <c r="CH64" s="335" t="e">
        <f>IF(CH$7&gt;=(Settings!$C$51*12+1),HLOOKUP(CH$7-Settings!$C$51*12,$D$7:$CI$64,$CK64,FALSE)*(1+Settings!$C$17/12*(COUNT('WK+CAPEX'!$D$7:CH$7)-1)),0)</f>
        <v>#REF!</v>
      </c>
      <c r="CI64" s="335" t="e">
        <f>IF(CI$7&gt;=(Settings!$C$51*12+1),HLOOKUP(CI$7-Settings!$C$51*12,$D$7:$CI$64,$CK64,FALSE)*(1+Settings!$C$17/12*(COUNT('WK+CAPEX'!$D$7:CI$7)-1)),0)</f>
        <v>#REF!</v>
      </c>
      <c r="CJ64" s="1254"/>
      <c r="CK64" s="1255">
        <v>58</v>
      </c>
      <c r="CL64" s="1254"/>
    </row>
    <row r="65" spans="1:90" ht="18">
      <c r="A65" s="336" t="s">
        <v>585</v>
      </c>
      <c r="B65" s="1256"/>
      <c r="C65" s="1256" t="str">
        <f>Settings!$C$6</f>
        <v>USD</v>
      </c>
      <c r="D65" s="1257"/>
      <c r="E65" s="1257">
        <f t="shared" ref="E65:CI65" si="16">SUM(E59:E64)</f>
        <v>0</v>
      </c>
      <c r="F65" s="1257">
        <f t="shared" si="16"/>
        <v>0</v>
      </c>
      <c r="G65" s="1257">
        <f t="shared" si="16"/>
        <v>0</v>
      </c>
      <c r="H65" s="1257">
        <f t="shared" si="16"/>
        <v>0</v>
      </c>
      <c r="I65" s="1257">
        <f t="shared" si="16"/>
        <v>0</v>
      </c>
      <c r="J65" s="1257">
        <f t="shared" si="16"/>
        <v>0</v>
      </c>
      <c r="K65" s="1257">
        <f t="shared" si="16"/>
        <v>0</v>
      </c>
      <c r="L65" s="1257">
        <f t="shared" si="16"/>
        <v>0</v>
      </c>
      <c r="M65" s="1257">
        <f t="shared" si="16"/>
        <v>0</v>
      </c>
      <c r="N65" s="1257">
        <f t="shared" si="16"/>
        <v>0</v>
      </c>
      <c r="O65" s="1257">
        <f t="shared" si="16"/>
        <v>0</v>
      </c>
      <c r="P65" s="1257">
        <f t="shared" si="16"/>
        <v>0</v>
      </c>
      <c r="Q65" s="1257">
        <f t="shared" si="16"/>
        <v>0</v>
      </c>
      <c r="R65" s="1257">
        <f t="shared" si="16"/>
        <v>0</v>
      </c>
      <c r="S65" s="1257">
        <f t="shared" si="16"/>
        <v>0</v>
      </c>
      <c r="T65" s="1257">
        <f t="shared" si="16"/>
        <v>0</v>
      </c>
      <c r="U65" s="1257">
        <f t="shared" si="16"/>
        <v>0</v>
      </c>
      <c r="V65" s="1257">
        <f t="shared" si="16"/>
        <v>0</v>
      </c>
      <c r="W65" s="1257">
        <f t="shared" si="16"/>
        <v>0</v>
      </c>
      <c r="X65" s="1257">
        <f t="shared" si="16"/>
        <v>0</v>
      </c>
      <c r="Y65" s="1257">
        <f t="shared" si="16"/>
        <v>0</v>
      </c>
      <c r="Z65" s="1257">
        <f t="shared" si="16"/>
        <v>0</v>
      </c>
      <c r="AA65" s="1257">
        <f t="shared" si="16"/>
        <v>0</v>
      </c>
      <c r="AB65" s="1257">
        <f t="shared" si="16"/>
        <v>0</v>
      </c>
      <c r="AC65" s="1257">
        <f t="shared" si="16"/>
        <v>0</v>
      </c>
      <c r="AD65" s="1257">
        <f t="shared" si="16"/>
        <v>0</v>
      </c>
      <c r="AE65" s="1257">
        <f t="shared" si="16"/>
        <v>0</v>
      </c>
      <c r="AF65" s="1257">
        <f t="shared" si="16"/>
        <v>0</v>
      </c>
      <c r="AG65" s="1257">
        <f t="shared" si="16"/>
        <v>0</v>
      </c>
      <c r="AH65" s="1257">
        <f t="shared" si="16"/>
        <v>0</v>
      </c>
      <c r="AI65" s="1257">
        <f t="shared" si="16"/>
        <v>0</v>
      </c>
      <c r="AJ65" s="1257">
        <f t="shared" si="16"/>
        <v>0</v>
      </c>
      <c r="AK65" s="1257">
        <f t="shared" si="16"/>
        <v>0</v>
      </c>
      <c r="AL65" s="1257">
        <f t="shared" si="16"/>
        <v>0</v>
      </c>
      <c r="AM65" s="1257">
        <f t="shared" si="16"/>
        <v>0</v>
      </c>
      <c r="AN65" s="1257">
        <f t="shared" si="16"/>
        <v>0</v>
      </c>
      <c r="AO65" s="1257">
        <f t="shared" si="16"/>
        <v>0</v>
      </c>
      <c r="AP65" s="1257">
        <f t="shared" si="16"/>
        <v>0</v>
      </c>
      <c r="AQ65" s="1257">
        <f t="shared" si="16"/>
        <v>0</v>
      </c>
      <c r="AR65" s="1257">
        <f t="shared" si="16"/>
        <v>0</v>
      </c>
      <c r="AS65" s="1257">
        <f t="shared" si="16"/>
        <v>0</v>
      </c>
      <c r="AT65" s="1257">
        <f t="shared" si="16"/>
        <v>0</v>
      </c>
      <c r="AU65" s="1257">
        <f t="shared" si="16"/>
        <v>0</v>
      </c>
      <c r="AV65" s="1257">
        <f t="shared" si="16"/>
        <v>0</v>
      </c>
      <c r="AW65" s="1257">
        <f t="shared" si="16"/>
        <v>0</v>
      </c>
      <c r="AX65" s="1257">
        <f t="shared" si="16"/>
        <v>0</v>
      </c>
      <c r="AY65" s="1257">
        <f t="shared" si="16"/>
        <v>0</v>
      </c>
      <c r="AZ65" s="1257">
        <f t="shared" si="16"/>
        <v>0</v>
      </c>
      <c r="BA65" s="1257">
        <f t="shared" si="16"/>
        <v>0</v>
      </c>
      <c r="BB65" s="1257">
        <f t="shared" si="16"/>
        <v>0</v>
      </c>
      <c r="BC65" s="1257">
        <f t="shared" si="16"/>
        <v>0</v>
      </c>
      <c r="BD65" s="1257">
        <f t="shared" si="16"/>
        <v>0</v>
      </c>
      <c r="BE65" s="1257">
        <f t="shared" si="16"/>
        <v>0</v>
      </c>
      <c r="BF65" s="1257">
        <f t="shared" si="16"/>
        <v>0</v>
      </c>
      <c r="BG65" s="1257">
        <f t="shared" si="16"/>
        <v>0</v>
      </c>
      <c r="BH65" s="1257">
        <f t="shared" si="16"/>
        <v>0</v>
      </c>
      <c r="BI65" s="1257">
        <f t="shared" si="16"/>
        <v>0</v>
      </c>
      <c r="BJ65" s="1257">
        <f t="shared" si="16"/>
        <v>0</v>
      </c>
      <c r="BK65" s="1257">
        <f t="shared" si="16"/>
        <v>0</v>
      </c>
      <c r="BL65" s="1257" t="e">
        <f t="shared" si="16"/>
        <v>#REF!</v>
      </c>
      <c r="BM65" s="1257" t="e">
        <f t="shared" si="16"/>
        <v>#REF!</v>
      </c>
      <c r="BN65" s="1257" t="e">
        <f t="shared" si="16"/>
        <v>#REF!</v>
      </c>
      <c r="BO65" s="1257" t="e">
        <f t="shared" si="16"/>
        <v>#REF!</v>
      </c>
      <c r="BP65" s="1257" t="e">
        <f t="shared" si="16"/>
        <v>#REF!</v>
      </c>
      <c r="BQ65" s="1257" t="e">
        <f t="shared" si="16"/>
        <v>#REF!</v>
      </c>
      <c r="BR65" s="1257" t="e">
        <f t="shared" si="16"/>
        <v>#REF!</v>
      </c>
      <c r="BS65" s="1257" t="e">
        <f t="shared" si="16"/>
        <v>#REF!</v>
      </c>
      <c r="BT65" s="1257" t="e">
        <f t="shared" si="16"/>
        <v>#REF!</v>
      </c>
      <c r="BU65" s="1257" t="e">
        <f t="shared" si="16"/>
        <v>#REF!</v>
      </c>
      <c r="BV65" s="1257" t="e">
        <f t="shared" si="16"/>
        <v>#REF!</v>
      </c>
      <c r="BW65" s="1257" t="e">
        <f t="shared" si="16"/>
        <v>#REF!</v>
      </c>
      <c r="BX65" s="1257" t="e">
        <f t="shared" si="16"/>
        <v>#REF!</v>
      </c>
      <c r="BY65" s="1257" t="e">
        <f t="shared" si="16"/>
        <v>#REF!</v>
      </c>
      <c r="BZ65" s="1257" t="e">
        <f t="shared" si="16"/>
        <v>#REF!</v>
      </c>
      <c r="CA65" s="1257" t="e">
        <f t="shared" si="16"/>
        <v>#REF!</v>
      </c>
      <c r="CB65" s="1257" t="e">
        <f t="shared" si="16"/>
        <v>#REF!</v>
      </c>
      <c r="CC65" s="1257" t="e">
        <f t="shared" si="16"/>
        <v>#REF!</v>
      </c>
      <c r="CD65" s="1257" t="e">
        <f t="shared" si="16"/>
        <v>#REF!</v>
      </c>
      <c r="CE65" s="1257" t="e">
        <f t="shared" si="16"/>
        <v>#REF!</v>
      </c>
      <c r="CF65" s="1257" t="e">
        <f t="shared" si="16"/>
        <v>#REF!</v>
      </c>
      <c r="CG65" s="1257" t="e">
        <f t="shared" si="16"/>
        <v>#REF!</v>
      </c>
      <c r="CH65" s="1257" t="e">
        <f t="shared" si="16"/>
        <v>#REF!</v>
      </c>
      <c r="CI65" s="1257" t="e">
        <f t="shared" si="16"/>
        <v>#REF!</v>
      </c>
      <c r="CJ65" s="1256"/>
      <c r="CK65" s="1258">
        <v>59</v>
      </c>
      <c r="CL65" s="1256"/>
    </row>
    <row r="66" spans="1:90" ht="16">
      <c r="A66" s="953"/>
      <c r="B66" s="953"/>
      <c r="C66" s="953"/>
      <c r="D66" s="953"/>
      <c r="E66" s="1071"/>
      <c r="F66" s="1071"/>
      <c r="G66" s="1071"/>
      <c r="H66" s="1071"/>
      <c r="I66" s="1071"/>
      <c r="J66" s="1071"/>
      <c r="K66" s="1071"/>
      <c r="L66" s="1071"/>
      <c r="M66" s="1071"/>
      <c r="N66" s="1071"/>
      <c r="O66" s="1071"/>
      <c r="P66" s="1071"/>
      <c r="Q66" s="1071"/>
      <c r="R66" s="1071"/>
      <c r="S66" s="1071"/>
      <c r="T66" s="1071"/>
      <c r="U66" s="1071"/>
      <c r="V66" s="1071"/>
      <c r="W66" s="1071"/>
      <c r="X66" s="1071"/>
      <c r="Y66" s="1071"/>
      <c r="Z66" s="1071"/>
      <c r="AA66" s="1071"/>
      <c r="AB66" s="1071"/>
      <c r="AC66" s="1071"/>
      <c r="AD66" s="1071"/>
      <c r="AE66" s="1071"/>
      <c r="AF66" s="1071"/>
      <c r="AG66" s="1071"/>
      <c r="AH66" s="1071"/>
      <c r="AI66" s="1071"/>
      <c r="AJ66" s="1071"/>
      <c r="AK66" s="1071"/>
      <c r="AL66" s="1071"/>
      <c r="AM66" s="1071"/>
      <c r="AN66" s="1071"/>
      <c r="AO66" s="1071"/>
      <c r="AP66" s="1071"/>
      <c r="AQ66" s="1071"/>
      <c r="AR66" s="1071"/>
      <c r="AS66" s="1071"/>
      <c r="AT66" s="1071"/>
      <c r="AU66" s="1071"/>
      <c r="AV66" s="1071"/>
      <c r="AW66" s="1071"/>
      <c r="AX66" s="1071"/>
      <c r="AY66" s="1071"/>
      <c r="AZ66" s="1071"/>
      <c r="BA66" s="1071"/>
      <c r="BB66" s="1071"/>
      <c r="BC66" s="1071"/>
      <c r="BD66" s="1071"/>
      <c r="BE66" s="1071"/>
      <c r="BF66" s="1071"/>
      <c r="BG66" s="1071"/>
      <c r="BH66" s="1071"/>
      <c r="BI66" s="1071"/>
      <c r="BJ66" s="1071"/>
      <c r="BK66" s="1071"/>
      <c r="BL66" s="1071"/>
      <c r="BM66" s="1071"/>
      <c r="BN66" s="1071"/>
      <c r="BO66" s="1071"/>
      <c r="BP66" s="1071"/>
      <c r="BQ66" s="1071"/>
      <c r="BR66" s="1071"/>
      <c r="BS66" s="1071"/>
      <c r="BT66" s="1071"/>
      <c r="BU66" s="1071"/>
      <c r="BV66" s="1071"/>
      <c r="BW66" s="1071"/>
      <c r="BX66" s="1071"/>
      <c r="BY66" s="1071"/>
      <c r="BZ66" s="1071"/>
      <c r="CA66" s="1071"/>
      <c r="CB66" s="1071"/>
      <c r="CC66" s="1071"/>
      <c r="CD66" s="1071"/>
      <c r="CE66" s="1071"/>
      <c r="CF66" s="1071"/>
      <c r="CG66" s="1071"/>
      <c r="CH66" s="1071"/>
      <c r="CI66" s="1071"/>
      <c r="CJ66" s="953"/>
      <c r="CK66" s="337">
        <v>60</v>
      </c>
      <c r="CL66" s="953"/>
    </row>
    <row r="67" spans="1:90" ht="16">
      <c r="A67" s="953"/>
      <c r="B67" s="953"/>
      <c r="C67" s="953"/>
      <c r="D67" s="953"/>
      <c r="E67" s="953"/>
      <c r="F67" s="953"/>
      <c r="G67" s="953"/>
      <c r="H67" s="953"/>
      <c r="I67" s="953"/>
      <c r="J67" s="953"/>
      <c r="K67" s="953"/>
      <c r="L67" s="953"/>
      <c r="M67" s="953"/>
      <c r="N67" s="953"/>
      <c r="O67" s="953"/>
      <c r="P67" s="953"/>
      <c r="Q67" s="953"/>
      <c r="R67" s="953"/>
      <c r="S67" s="953"/>
      <c r="T67" s="953"/>
      <c r="U67" s="953"/>
      <c r="V67" s="953"/>
      <c r="W67" s="953"/>
      <c r="X67" s="953"/>
      <c r="Y67" s="953"/>
      <c r="Z67" s="953"/>
      <c r="AA67" s="953"/>
      <c r="AB67" s="953"/>
      <c r="AC67" s="953"/>
      <c r="AD67" s="953"/>
      <c r="AE67" s="953"/>
      <c r="AF67" s="953"/>
      <c r="AG67" s="953"/>
      <c r="AH67" s="953"/>
      <c r="AI67" s="953"/>
      <c r="AJ67" s="953"/>
      <c r="AK67" s="953"/>
      <c r="AL67" s="953"/>
      <c r="AM67" s="953"/>
      <c r="AN67" s="953"/>
      <c r="AO67" s="953"/>
      <c r="AP67" s="953"/>
      <c r="AQ67" s="953"/>
      <c r="AR67" s="953"/>
      <c r="AS67" s="953"/>
      <c r="AT67" s="953"/>
      <c r="AU67" s="953"/>
      <c r="AV67" s="953"/>
      <c r="AW67" s="953"/>
      <c r="AX67" s="953"/>
      <c r="AY67" s="953"/>
      <c r="AZ67" s="953"/>
      <c r="BA67" s="953"/>
      <c r="BB67" s="953"/>
      <c r="BC67" s="953"/>
      <c r="BD67" s="953"/>
      <c r="BE67" s="953"/>
      <c r="BF67" s="953"/>
      <c r="BG67" s="953"/>
      <c r="BH67" s="953"/>
      <c r="BI67" s="953"/>
      <c r="BJ67" s="953"/>
      <c r="BK67" s="953"/>
      <c r="BL67" s="953"/>
      <c r="BM67" s="953"/>
      <c r="BN67" s="953"/>
      <c r="BO67" s="953"/>
      <c r="BP67" s="953"/>
      <c r="BQ67" s="953"/>
      <c r="BR67" s="953"/>
      <c r="BS67" s="953"/>
      <c r="BT67" s="953"/>
      <c r="BU67" s="953"/>
      <c r="BV67" s="953"/>
      <c r="BW67" s="953"/>
      <c r="BX67" s="953"/>
      <c r="BY67" s="953"/>
      <c r="BZ67" s="953"/>
      <c r="CA67" s="953"/>
      <c r="CB67" s="953"/>
      <c r="CC67" s="953"/>
      <c r="CD67" s="953"/>
      <c r="CE67" s="953"/>
      <c r="CF67" s="953"/>
      <c r="CG67" s="953"/>
      <c r="CH67" s="953"/>
      <c r="CI67" s="953"/>
      <c r="CJ67" s="953"/>
      <c r="CK67" s="337">
        <v>61</v>
      </c>
      <c r="CL67" s="953"/>
    </row>
    <row r="68" spans="1:90" ht="23">
      <c r="A68" s="314" t="s">
        <v>586</v>
      </c>
      <c r="B68" s="315"/>
      <c r="C68" s="316"/>
      <c r="D68" s="317"/>
      <c r="E68" s="315"/>
      <c r="F68" s="315"/>
      <c r="G68" s="315"/>
      <c r="H68" s="315"/>
      <c r="I68" s="315"/>
      <c r="J68" s="315"/>
      <c r="K68" s="315"/>
      <c r="L68" s="315"/>
      <c r="M68" s="315"/>
      <c r="N68" s="315"/>
      <c r="O68" s="315"/>
      <c r="P68" s="315"/>
      <c r="Q68" s="315"/>
      <c r="R68" s="315"/>
      <c r="S68" s="315"/>
      <c r="T68" s="315"/>
      <c r="U68" s="315"/>
      <c r="V68" s="315"/>
      <c r="W68" s="315"/>
      <c r="X68" s="315"/>
      <c r="Y68" s="315"/>
      <c r="Z68" s="315"/>
      <c r="AA68" s="315"/>
      <c r="AB68" s="315"/>
      <c r="AC68" s="315"/>
      <c r="AD68" s="315"/>
      <c r="AE68" s="315"/>
      <c r="AF68" s="315"/>
      <c r="AG68" s="315"/>
      <c r="AH68" s="315"/>
      <c r="AI68" s="315"/>
      <c r="AJ68" s="315"/>
      <c r="AK68" s="315"/>
      <c r="AL68" s="315"/>
      <c r="AM68" s="315"/>
      <c r="AN68" s="315"/>
      <c r="AO68" s="315"/>
      <c r="AP68" s="315"/>
      <c r="AQ68" s="315"/>
      <c r="AR68" s="315"/>
      <c r="AS68" s="315"/>
      <c r="AT68" s="315"/>
      <c r="AU68" s="315"/>
      <c r="AV68" s="315"/>
      <c r="AW68" s="315"/>
      <c r="AX68" s="315"/>
      <c r="AY68" s="315"/>
      <c r="AZ68" s="315"/>
      <c r="BA68" s="315"/>
      <c r="BB68" s="315"/>
      <c r="BC68" s="315"/>
      <c r="BD68" s="315"/>
      <c r="BE68" s="315"/>
      <c r="BF68" s="315"/>
      <c r="BG68" s="315"/>
      <c r="BH68" s="315"/>
      <c r="BI68" s="315"/>
      <c r="BJ68" s="315"/>
      <c r="BK68" s="315"/>
      <c r="BL68" s="315"/>
      <c r="BM68" s="315"/>
      <c r="BN68" s="315"/>
      <c r="BO68" s="315"/>
      <c r="BP68" s="315"/>
      <c r="BQ68" s="315"/>
      <c r="BR68" s="315"/>
      <c r="BS68" s="315"/>
      <c r="BT68" s="315"/>
      <c r="BU68" s="315"/>
      <c r="BV68" s="315"/>
      <c r="BW68" s="315"/>
      <c r="BX68" s="315"/>
      <c r="BY68" s="315"/>
      <c r="BZ68" s="315"/>
      <c r="CA68" s="315"/>
      <c r="CB68" s="315"/>
      <c r="CC68" s="315"/>
      <c r="CD68" s="315"/>
      <c r="CE68" s="315"/>
      <c r="CF68" s="315"/>
      <c r="CG68" s="315"/>
      <c r="CH68" s="315"/>
      <c r="CI68" s="315"/>
      <c r="CJ68" s="318"/>
      <c r="CK68" s="318">
        <v>62</v>
      </c>
      <c r="CL68" s="318"/>
    </row>
    <row r="69" spans="1:90" ht="16">
      <c r="A69" s="953"/>
      <c r="B69" s="953"/>
      <c r="C69" s="953"/>
      <c r="D69" s="953"/>
      <c r="E69" s="953"/>
      <c r="F69" s="953"/>
      <c r="G69" s="953"/>
      <c r="H69" s="953"/>
      <c r="I69" s="953"/>
      <c r="J69" s="953"/>
      <c r="K69" s="953"/>
      <c r="L69" s="953"/>
      <c r="M69" s="953"/>
      <c r="N69" s="953"/>
      <c r="O69" s="953"/>
      <c r="P69" s="953"/>
      <c r="Q69" s="953"/>
      <c r="R69" s="953"/>
      <c r="S69" s="953"/>
      <c r="T69" s="953"/>
      <c r="U69" s="953"/>
      <c r="V69" s="953"/>
      <c r="W69" s="953"/>
      <c r="X69" s="953"/>
      <c r="Y69" s="953"/>
      <c r="Z69" s="953"/>
      <c r="AA69" s="953"/>
      <c r="AB69" s="953"/>
      <c r="AC69" s="953"/>
      <c r="AD69" s="953"/>
      <c r="AE69" s="953"/>
      <c r="AF69" s="953"/>
      <c r="AG69" s="953"/>
      <c r="AH69" s="953"/>
      <c r="AI69" s="953"/>
      <c r="AJ69" s="953"/>
      <c r="AK69" s="953"/>
      <c r="AL69" s="953"/>
      <c r="AM69" s="953"/>
      <c r="AN69" s="953"/>
      <c r="AO69" s="953"/>
      <c r="AP69" s="953"/>
      <c r="AQ69" s="953"/>
      <c r="AR69" s="953"/>
      <c r="AS69" s="953"/>
      <c r="AT69" s="953"/>
      <c r="AU69" s="953"/>
      <c r="AV69" s="953"/>
      <c r="AW69" s="953"/>
      <c r="AX69" s="953"/>
      <c r="AY69" s="953"/>
      <c r="AZ69" s="953"/>
      <c r="BA69" s="953"/>
      <c r="BB69" s="953"/>
      <c r="BC69" s="953"/>
      <c r="BD69" s="953"/>
      <c r="BE69" s="953"/>
      <c r="BF69" s="953"/>
      <c r="BG69" s="953"/>
      <c r="BH69" s="953"/>
      <c r="BI69" s="953"/>
      <c r="BJ69" s="953"/>
      <c r="BK69" s="953"/>
      <c r="BL69" s="953"/>
      <c r="BM69" s="953"/>
      <c r="BN69" s="953"/>
      <c r="BO69" s="953"/>
      <c r="BP69" s="953"/>
      <c r="BQ69" s="953"/>
      <c r="BR69" s="953"/>
      <c r="BS69" s="953"/>
      <c r="BT69" s="953"/>
      <c r="BU69" s="953"/>
      <c r="BV69" s="953"/>
      <c r="BW69" s="953"/>
      <c r="BX69" s="953"/>
      <c r="BY69" s="953"/>
      <c r="BZ69" s="953"/>
      <c r="CA69" s="953"/>
      <c r="CB69" s="953"/>
      <c r="CC69" s="953"/>
      <c r="CD69" s="953"/>
      <c r="CE69" s="953"/>
      <c r="CF69" s="953"/>
      <c r="CG69" s="953"/>
      <c r="CH69" s="953"/>
      <c r="CI69" s="953"/>
      <c r="CJ69" s="953"/>
      <c r="CK69" s="337">
        <v>63</v>
      </c>
      <c r="CL69" s="953"/>
    </row>
    <row r="70" spans="1:90" ht="16">
      <c r="A70" s="1259" t="s">
        <v>578</v>
      </c>
      <c r="B70" s="1211"/>
      <c r="C70" s="1211"/>
      <c r="D70" s="1260"/>
      <c r="E70" s="1260"/>
      <c r="F70" s="1260"/>
      <c r="G70" s="1260"/>
      <c r="H70" s="1260"/>
      <c r="I70" s="1260"/>
      <c r="J70" s="1260"/>
      <c r="K70" s="1260"/>
      <c r="L70" s="1260"/>
      <c r="M70" s="1260"/>
      <c r="N70" s="1260"/>
      <c r="O70" s="1260"/>
      <c r="P70" s="1260"/>
      <c r="Q70" s="1260"/>
      <c r="R70" s="1260"/>
      <c r="S70" s="1260"/>
      <c r="T70" s="1260"/>
      <c r="U70" s="1260"/>
      <c r="V70" s="1260"/>
      <c r="W70" s="1260"/>
      <c r="X70" s="1260"/>
      <c r="Y70" s="1260"/>
      <c r="Z70" s="1260"/>
      <c r="AA70" s="1260"/>
      <c r="AB70" s="1260"/>
      <c r="AC70" s="1260"/>
      <c r="AD70" s="1260"/>
      <c r="AE70" s="1260"/>
      <c r="AF70" s="1260"/>
      <c r="AG70" s="1260"/>
      <c r="AH70" s="1260"/>
      <c r="AI70" s="1260"/>
      <c r="AJ70" s="1260"/>
      <c r="AK70" s="1260"/>
      <c r="AL70" s="1260"/>
      <c r="AM70" s="1260"/>
      <c r="AN70" s="1211"/>
      <c r="AO70" s="1211"/>
      <c r="AP70" s="1211"/>
      <c r="AQ70" s="1211"/>
      <c r="AR70" s="1211"/>
      <c r="AS70" s="1211"/>
      <c r="AT70" s="1211"/>
      <c r="AU70" s="1211"/>
      <c r="AV70" s="1211"/>
      <c r="AW70" s="1211"/>
      <c r="AX70" s="1211"/>
      <c r="AY70" s="1211"/>
      <c r="AZ70" s="1211"/>
      <c r="BA70" s="1211"/>
      <c r="BB70" s="1211"/>
      <c r="BC70" s="1211"/>
      <c r="BD70" s="1211"/>
      <c r="BE70" s="1211"/>
      <c r="BF70" s="1211"/>
      <c r="BG70" s="1211"/>
      <c r="BH70" s="1211"/>
      <c r="BI70" s="1211"/>
      <c r="BJ70" s="1211"/>
      <c r="BK70" s="1211"/>
      <c r="BL70" s="1211"/>
      <c r="BM70" s="1211"/>
      <c r="BN70" s="1211"/>
      <c r="BO70" s="1211"/>
      <c r="BP70" s="1211"/>
      <c r="BQ70" s="1211"/>
      <c r="BR70" s="1211"/>
      <c r="BS70" s="1211"/>
      <c r="BT70" s="1211"/>
      <c r="BU70" s="1211"/>
      <c r="BV70" s="1211"/>
      <c r="BW70" s="1211"/>
      <c r="BX70" s="1211"/>
      <c r="BY70" s="1211"/>
      <c r="BZ70" s="1211"/>
      <c r="CA70" s="1211"/>
      <c r="CB70" s="1211"/>
      <c r="CC70" s="1211"/>
      <c r="CD70" s="1211"/>
      <c r="CE70" s="1211"/>
      <c r="CF70" s="1211"/>
      <c r="CG70" s="1211"/>
      <c r="CH70" s="1211"/>
      <c r="CI70" s="1211"/>
      <c r="CJ70" s="1211"/>
      <c r="CK70" s="338">
        <v>64</v>
      </c>
      <c r="CL70" s="1211"/>
    </row>
    <row r="71" spans="1:90" ht="16">
      <c r="A71" s="226" t="s">
        <v>114</v>
      </c>
      <c r="B71" s="1211"/>
      <c r="C71" s="223" t="str">
        <f>Settings!$C$6</f>
        <v>USD</v>
      </c>
      <c r="D71" s="286"/>
      <c r="E71" s="286">
        <f>IF((E$7-$E$7)&lt;=(Settings!$C46*12),$E59/(Settings!$C46*12),0)</f>
        <v>0</v>
      </c>
      <c r="F71" s="286">
        <f>IF((F$7-$E$7)&lt;=(Settings!$C46*12),$E59/(Settings!$C46*12),0)</f>
        <v>0</v>
      </c>
      <c r="G71" s="286">
        <f>IF((G$7-$F$7)&lt;=(Settings!$C46*12),$F59/(Settings!$C46*12),0)+IF((G$7-$E$7)&lt;=(Settings!$C46*12),$E59/(Settings!$C46*12),0)</f>
        <v>0</v>
      </c>
      <c r="H71" s="286">
        <f>IF((H$7-$G$7)&lt;=(Settings!$C46*12),$G59/(Settings!$C46*12),0)+IF((H$7-$F$7)&lt;=(Settings!$C46*12),$F59/(Settings!$C46*12),0)+IF((H$7-$E$7)&lt;=(Settings!$C46*12),$E59/(Settings!$C46*12),0)</f>
        <v>0</v>
      </c>
      <c r="I71" s="286">
        <f>IF((I$7-$H$7)&lt;=(Settings!$C46*12),$H59/(Settings!$C46*12),0)+IF((I$7-$G$7)&lt;=(Settings!$C46*12),$G59/(Settings!$C46*12),0)+IF((I$7-$F$7)&lt;=(Settings!$C46*12),$F59/(Settings!$C46*12),0)+IF((I$7-$E$7)&lt;=(Settings!$C46*12),$E59/(Settings!$C46*12),0)</f>
        <v>0</v>
      </c>
      <c r="J71" s="286">
        <f>IF((J$7-$I$7)&lt;=(Settings!$C46*12),$I59/(Settings!$C46*12),0)+IF((J$7-$H$7)&lt;=(Settings!$C46*12),$H59/(Settings!$C46*12),0)+IF((J$7-$G$7)&lt;=(Settings!$C46*12),$G59/(Settings!$C46*12),0)+IF((J$7-$F$7)&lt;=(Settings!$C46*12),$F59/(Settings!$C46*12),0)+IF((J$7-$E$7)&lt;=(Settings!$C46*12),$E59/(Settings!$C46*12),0)</f>
        <v>0</v>
      </c>
      <c r="K71" s="286">
        <f>IF((K$7-$J$7)&lt;=(Settings!$C46*12),$J59/(Settings!$C46*12),0)+IF((K$7-$I$7)&lt;=(Settings!$C46*12),$I59/(Settings!$C46*12),0)+IF((K$7-$H$7)&lt;=(Settings!$C46*12),$H59/(Settings!$C46*12),0)+IF((K$7-$G$7)&lt;=(Settings!$C46*12),$G59/(Settings!$C46*12),0)+IF((K$7-$F$7)&lt;=(Settings!$C46*12),$F59/(Settings!$C46*12),0)+IF((K$7-$E$7)&lt;=(Settings!$C46*12),$E59/(Settings!$C46*12),0)</f>
        <v>0</v>
      </c>
      <c r="L71" s="286">
        <f>IF((L$7-$K$7)&lt;=(Settings!$C46*12),$K59/(Settings!$C46*12),0)+IF((L$7-$J$7)&lt;=(Settings!$C46*12),$J59/(Settings!$C46*12),0)+IF((L$7-$I$7)&lt;=(Settings!$C46*12),$I59/(Settings!$C46*12),0)+IF((L$7-$H$7)&lt;=(Settings!$C46*12),$H59/(Settings!$C46*12),0)+IF((L$7-$G$7)&lt;=(Settings!$C46*12),$G59/(Settings!$C46*12),0)+IF((L$7-$F$7)&lt;=(Settings!$C46*12),$F59/(Settings!$C46*12),0)+IF((L$7-$E$7)&lt;=(Settings!$C46*12),$E59/(Settings!$C46*12),0)</f>
        <v>0</v>
      </c>
      <c r="M71" s="286">
        <f>IF((M$7-$L$7)&lt;=(Settings!$C46*12),$L59/(Settings!$C46*12),0)+IF((M$7-$K$7)&lt;=(Settings!$C46*12),$K59/(Settings!$C46*12),0)+IF((M$7-$J$7)&lt;=(Settings!$C46*12),$J59/(Settings!$C46*12),0)+IF((M$7-$I$7)&lt;=(Settings!$C46*12),$I59/(Settings!$C46*12),0)+IF((M$7-$H$7)&lt;=(Settings!$C46*12),$H59/(Settings!$C46*12),0)+IF((M$7-$G$7)&lt;=(Settings!$C46*12),$G59/(Settings!$C46*12),0)+IF((M$7-$F$7)&lt;=(Settings!$C46*12),$F59/(Settings!$C46*12),0)+IF((M$7-$E$7)&lt;=(Settings!$C46*12),$E59/(Settings!$C46*12),0)</f>
        <v>0</v>
      </c>
      <c r="N71" s="286">
        <f>IF((N$7-$M$7)&lt;=(Settings!$C46*12),$M59/(Settings!$C46*12),0)+IF((N$7-$L$7)&lt;=(Settings!$C46*12),$L59/(Settings!$C46*12),0)+IF((N$7-$K$7)&lt;=(Settings!$C46*12),$K59/(Settings!$C46*12),0)+IF((N$7-$J$7)&lt;=(Settings!$C46*12),$J59/(Settings!$C46*12),0)+IF((N$7-$I$7)&lt;=(Settings!$C46*12),$I59/(Settings!$C46*12),0)+IF((N$7-$H$7)&lt;=(Settings!$C46*12),$H59/(Settings!$C46*12),0)+IF((N$7-$G$7)&lt;=(Settings!$C46*12),$G59/(Settings!$C46*12),0)+IF((N$7-$F$7)&lt;=(Settings!$C46*12),$F59/(Settings!$C46*12),0)+IF((N$7-$E$7)&lt;=(Settings!$C46*12),$E59/(Settings!$C46*12),0)</f>
        <v>0</v>
      </c>
      <c r="O71" s="286">
        <f>IF((O$7-$N$7)&lt;=(Settings!$C46*12),$N59/(Settings!$C46*12),0)+IF((O$7-$M$7)&lt;=(Settings!$C46*12),$M59/(Settings!$C46*12),0)+IF((O$7-$L$7)&lt;=(Settings!$C46*12),$L59/(Settings!$C46*12),0)+IF((O$7-$K$7)&lt;=(Settings!$C46*12),$K59/(Settings!$C46*12),0)+IF((O$7-$J$7)&lt;=(Settings!$C46*12),$J59/(Settings!$C46*12),0)+IF((O$7-$I$7)&lt;=(Settings!$C46*12),$I59/(Settings!$C46*12),0)+IF((O$7-$H$7)&lt;=(Settings!$C46*12),$H59/(Settings!$C46*12),0)+IF((O$7-$G$7)&lt;=(Settings!$C46*12),$G59/(Settings!$C46*12),0)+IF((O$7-$F$7)&lt;=(Settings!$C46*12),$F59/(Settings!$C46*12),0)+IF((O$7-$E$7)&lt;=(Settings!$C46*12),$E59/(Settings!$C46*12),0)</f>
        <v>0</v>
      </c>
      <c r="P71" s="286">
        <f>IF((P$7-$O$7)&lt;=(Settings!$C46*12),$O59/(Settings!$C46*12),0)+IF((P$7-$N$7)&lt;=(Settings!$C46*12),$N59/(Settings!$C46*12),0)+IF((P$7-$M$7)&lt;=(Settings!$C46*12),$M59/(Settings!$C46*12),0)+IF((P$7-$L$7)&lt;=(Settings!$C46*12),$L59/(Settings!$C46*12),0)+IF((P$7-$K$7)&lt;=(Settings!$C46*12),$K59/(Settings!$C46*12),0)+IF((P$7-$J$7)&lt;=(Settings!$C46*12),$J59/(Settings!$C46*12),0)+IF((P$7-$I$7)&lt;=(Settings!$C46*12),$I59/(Settings!$C46*12),0)+IF((P$7-$H$7)&lt;=(Settings!$C46*12),$H59/(Settings!$C46*12),0)+IF((P$7-$G$7)&lt;=(Settings!$C46*12),$G59/(Settings!$C46*12),0)+IF((P$7-$F$7)&lt;=(Settings!$C46*12),$F59/(Settings!$C46*12),0)+IF((P$7-$E$7)&lt;=(Settings!$C46*12),$E59/(Settings!$C46*12),0)</f>
        <v>0</v>
      </c>
      <c r="Q71" s="286">
        <f>IF((Q$7-$P$7)&lt;=(Settings!$C46*12),$P59/(Settings!$C46*12),0)+IF((Q$7-$O$7)&lt;=(Settings!$C46*12),$O59/(Settings!$C46*12),0)+IF((Q$7-$N$7)&lt;=(Settings!$C46*12),$N59/(Settings!$C46*12),0)+IF((Q$7-$M$7)&lt;=(Settings!$C46*12),$M59/(Settings!$C46*12),0)+IF((Q$7-$L$7)&lt;=(Settings!$C46*12),$L59/(Settings!$C46*12),0)+IF((Q$7-$K$7)&lt;=(Settings!$C46*12),$K59/(Settings!$C46*12),0)+IF((Q$7-$J$7)&lt;=(Settings!$C46*12),$J59/(Settings!$C46*12),0)+IF((Q$7-$I$7)&lt;=(Settings!$C46*12),$I59/(Settings!$C46*12),0)+IF((Q$7-$H$7)&lt;=(Settings!$C46*12),$H59/(Settings!$C46*12),0)+IF((Q$7-$G$7)&lt;=(Settings!$C46*12),$G59/(Settings!$C46*12),0)+IF((Q$7-$F$7)&lt;=(Settings!$C46*12),$F59/(Settings!$C46*12),0)+IF((Q$7-$E$7)&lt;=(Settings!$C46*12),$E59/(Settings!$C46*12),0)</f>
        <v>0</v>
      </c>
      <c r="R71" s="286">
        <f>IF((R$7-$Q$7)&lt;=(Settings!$C46*12),$Q59/(Settings!$C46*12),0)+IF((R$7-$P$7)&lt;=(Settings!$C46*12),$P59/(Settings!$C46*12),0)+IF((R$7-$O$7)&lt;=(Settings!$C46*12),$O59/(Settings!$C46*12),0)+IF((R$7-$N$7)&lt;=(Settings!$C46*12),$N59/(Settings!$C46*12),0)+IF((R$7-$M$7)&lt;=(Settings!$C46*12),$M59/(Settings!$C46*12),0)+IF((R$7-$L$7)&lt;=(Settings!$C46*12),$L59/(Settings!$C46*12),0)+IF((R$7-$K$7)&lt;=(Settings!$C46*12),$K59/(Settings!$C46*12),0)+IF((R$7-$J$7)&lt;=(Settings!$C46*12),$J59/(Settings!$C46*12),0)+IF((R$7-$I$7)&lt;=(Settings!$C46*12),$I59/(Settings!$C46*12),0)+IF((R$7-$H$7)&lt;=(Settings!$C46*12),$H59/(Settings!$C46*12),0)+IF((R$7-$G$7)&lt;=(Settings!$C46*12),$G59/(Settings!$C46*12),0)+IF((R$7-$F$7)&lt;=(Settings!$C46*12),$F59/(Settings!$C46*12),0)+IF((R$7-$E$7)&lt;=(Settings!$C46*12),$E59/(Settings!$C46*12),0)</f>
        <v>0</v>
      </c>
      <c r="S71" s="286">
        <f>IF((S$7-$R$7)&lt;=(Settings!$C46*12),$R59/(Settings!$C46*12),0)+IF((S$7-$Q$7)&lt;=(Settings!$C46*12),$Q59/(Settings!$C46*12),0)+IF((S$7-$P$7)&lt;=(Settings!$C46*12),$P59/(Settings!$C46*12),0)+IF((S$7-$O$7)&lt;=(Settings!$C46*12),$O59/(Settings!$C46*12),0)+IF((S$7-$N$7)&lt;=(Settings!$C46*12),$N59/(Settings!$C46*12),0)+IF((S$7-$M$7)&lt;=(Settings!$C46*12),$M59/(Settings!$C46*12),0)+IF((S$7-$L$7)&lt;=(Settings!$C46*12),$L59/(Settings!$C46*12),0)+IF((S$7-$K$7)&lt;=(Settings!$C46*12),$K59/(Settings!$C46*12),0)+IF((S$7-$J$7)&lt;=(Settings!$C46*12),$J59/(Settings!$C46*12),0)+IF((S$7-$I$7)&lt;=(Settings!$C46*12),$I59/(Settings!$C46*12),0)+IF((S$7-$H$7)&lt;=(Settings!$C46*12),$H59/(Settings!$C46*12),0)+IF((S$7-$G$7)&lt;=(Settings!$C46*12),$G59/(Settings!$C46*12),0)+IF((S$7-$F$7)&lt;=(Settings!$C46*12),$F59/(Settings!$C46*12),0)+IF((S$7-$E$7)&lt;=(Settings!$C46*12),$E59/(Settings!$C46*12),0)</f>
        <v>0</v>
      </c>
      <c r="T71" s="286">
        <f>IF((T$7-$S$7)&lt;=(Settings!$C46*12),$S59/(Settings!$C46*12),0)+IF((T$7-$R$7)&lt;=(Settings!$C46*12),$R59/(Settings!$C46*12),0)+IF((T$7-$Q$7)&lt;=(Settings!$C46*12),$Q59/(Settings!$C46*12),0)+IF((T$7-$P$7)&lt;=(Settings!$C46*12),$P59/(Settings!$C46*12),0)+IF((T$7-$O$7)&lt;=(Settings!$C46*12),$O59/(Settings!$C46*12),0)+IF((T$7-$N$7)&lt;=(Settings!$C46*12),$N59/(Settings!$C46*12),0)+IF((T$7-$M$7)&lt;=(Settings!$C46*12),$M59/(Settings!$C46*12),0)+IF((T$7-$L$7)&lt;=(Settings!$C46*12),$L59/(Settings!$C46*12),0)+IF((T$7-$K$7)&lt;=(Settings!$C46*12),$K59/(Settings!$C46*12),0)+IF((T$7-$J$7)&lt;=(Settings!$C46*12),$J59/(Settings!$C46*12),0)+IF((T$7-$I$7)&lt;=(Settings!$C46*12),$I59/(Settings!$C46*12),0)+IF((T$7-$H$7)&lt;=(Settings!$C46*12),$H59/(Settings!$C46*12),0)+IF((T$7-$G$7)&lt;=(Settings!$C46*12),$G59/(Settings!$C46*12),0)+IF((T$7-$F$7)&lt;=(Settings!$C46*12),$F59/(Settings!$C46*12),0)+IF((T$7-$E$7)&lt;=(Settings!$C46*12),$E59/(Settings!$C46*12),0)</f>
        <v>0</v>
      </c>
      <c r="U71" s="286">
        <f>IF((U$7-$T$7)&lt;=(Settings!$C46*12),$T59/(Settings!$C46*12),0)+IF((U$7-$S$7)&lt;=(Settings!$C46*12),$S59/(Settings!$C46*12),0)+IF((U$7-$R$7)&lt;=(Settings!$C46*12),$R59/(Settings!$C46*12),0)+IF((U$7-$Q$7)&lt;=(Settings!$C46*12),$Q59/(Settings!$C46*12),0)+IF((U$7-$P$7)&lt;=(Settings!$C46*12),$P59/(Settings!$C46*12),0)+IF((U$7-$O$7)&lt;=(Settings!$C46*12),$O59/(Settings!$C46*12),0)+IF((U$7-$N$7)&lt;=(Settings!$C46*12),$N59/(Settings!$C46*12),0)+IF((U$7-$M$7)&lt;=(Settings!$C46*12),$M59/(Settings!$C46*12),0)+IF((U$7-$L$7)&lt;=(Settings!$C46*12),$L59/(Settings!$C46*12),0)+IF((U$7-$K$7)&lt;=(Settings!$C46*12),$K59/(Settings!$C46*12),0)+IF((U$7-$J$7)&lt;=(Settings!$C46*12),$J59/(Settings!$C46*12),0)+IF((U$7-$I$7)&lt;=(Settings!$C46*12),$I59/(Settings!$C46*12),0)+IF((U$7-$H$7)&lt;=(Settings!$C46*12),$H59/(Settings!$C46*12),0)+IF((U$7-$G$7)&lt;=(Settings!$C46*12),$G59/(Settings!$C46*12),0)+IF((U$7-$F$7)&lt;=(Settings!$C46*12),$F59/(Settings!$C46*12),0)+IF((U$7-$E$7)&lt;=(Settings!$C46*12),$E59/(Settings!$C46*12),0)</f>
        <v>0</v>
      </c>
      <c r="V71" s="286">
        <f>IF((V$7-$U$7)&lt;=(Settings!$C46*12),$U59/(Settings!$C46*12),0)+IF((V$7-$T$7)&lt;=(Settings!$C46*12),$T59/(Settings!$C46*12),0)+IF((V$7-$S$7)&lt;=(Settings!$C46*12),$S59/(Settings!$C46*12),0)+IF((V$7-$R$7)&lt;=(Settings!$C46*12),$R59/(Settings!$C46*12),0)+IF((V$7-$Q$7)&lt;=(Settings!$C46*12),$Q59/(Settings!$C46*12),0)+IF((V$7-$P$7)&lt;=(Settings!$C46*12),$P59/(Settings!$C46*12),0)+IF((V$7-$O$7)&lt;=(Settings!$C46*12),$O59/(Settings!$C46*12),0)+IF((V$7-$N$7)&lt;=(Settings!$C46*12),$N59/(Settings!$C46*12),0)+IF((V$7-$M$7)&lt;=(Settings!$C46*12),$M59/(Settings!$C46*12),0)+IF((V$7-$L$7)&lt;=(Settings!$C46*12),$L59/(Settings!$C46*12),0)+IF((V$7-$K$7)&lt;=(Settings!$C46*12),$K59/(Settings!$C46*12),0)+IF((V$7-$J$7)&lt;=(Settings!$C46*12),$J59/(Settings!$C46*12),0)+IF((V$7-$I$7)&lt;=(Settings!$C46*12),$I59/(Settings!$C46*12),0)+IF((V$7-$H$7)&lt;=(Settings!$C46*12),$H59/(Settings!$C46*12),0)+IF((V$7-$G$7)&lt;=(Settings!$C46*12),$G59/(Settings!$C46*12),0)+IF((V$7-$F$7)&lt;=(Settings!$C46*12),$F59/(Settings!$C46*12),0)+IF((V$7-$E$7)&lt;=(Settings!$C46*12),$E59/(Settings!$C46*12),0)</f>
        <v>0</v>
      </c>
      <c r="W71" s="286">
        <f>IF((W$7-$V$7)&lt;=(Settings!$C46*12),$V59/(Settings!$C46*12),0)+IF((W$7-$U$7)&lt;=(Settings!$C46*12),$U59/(Settings!$C46*12),0)+IF((W$7-$T$7)&lt;=(Settings!$C46*12),$T59/(Settings!$C46*12),0)+IF((W$7-$S$7)&lt;=(Settings!$C46*12),$S59/(Settings!$C46*12),0)+IF((W$7-$R$7)&lt;=(Settings!$C46*12),$R59/(Settings!$C46*12),0)+IF((W$7-$Q$7)&lt;=(Settings!$C46*12),$Q59/(Settings!$C46*12),0)+IF((W$7-$P$7)&lt;=(Settings!$C46*12),$P59/(Settings!$C46*12),0)+IF((W$7-$O$7)&lt;=(Settings!$C46*12),$O59/(Settings!$C46*12),0)+IF((W$7-$N$7)&lt;=(Settings!$C46*12),$N59/(Settings!$C46*12),0)+IF((W$7-$M$7)&lt;=(Settings!$C46*12),$M59/(Settings!$C46*12),0)+IF((W$7-$L$7)&lt;=(Settings!$C46*12),$L59/(Settings!$C46*12),0)+IF((W$7-$K$7)&lt;=(Settings!$C46*12),$K59/(Settings!$C46*12),0)+IF((W$7-$J$7)&lt;=(Settings!$C46*12),$J59/(Settings!$C46*12),0)+IF((W$7-$I$7)&lt;=(Settings!$C46*12),$I59/(Settings!$C46*12),0)+IF((W$7-$H$7)&lt;=(Settings!$C46*12),$H59/(Settings!$C46*12),0)+IF((W$7-$G$7)&lt;=(Settings!$C46*12),$G59/(Settings!$C46*12),0)+IF((W$7-$F$7)&lt;=(Settings!$C46*12),$F59/(Settings!$C46*12),0)+IF((W$7-$E$7)&lt;=(Settings!$C46*12),$E59/(Settings!$C46*12),0)</f>
        <v>0</v>
      </c>
      <c r="X71" s="286">
        <f>IF((X$7-$W$7)&lt;=(Settings!$C46*12),$W59/(Settings!$C46*12),0)+IF((X$7-$V$7)&lt;=(Settings!$C46*12),$V59/(Settings!$C46*12),0)+IF((X$7-$U$7)&lt;=(Settings!$C46*12),$U59/(Settings!$C46*12),0)+IF((X$7-$T$7)&lt;=(Settings!$C46*12),$T59/(Settings!$C46*12),0)+IF((X$7-$S$7)&lt;=(Settings!$C46*12),$S59/(Settings!$C46*12),0)+IF((X$7-$R$7)&lt;=(Settings!$C46*12),$R59/(Settings!$C46*12),0)+IF((X$7-$Q$7)&lt;=(Settings!$C46*12),$Q59/(Settings!$C46*12),0)+IF((X$7-$P$7)&lt;=(Settings!$C46*12),$P59/(Settings!$C46*12),0)+IF((X$7-$O$7)&lt;=(Settings!$C46*12),$O59/(Settings!$C46*12),0)+IF((X$7-$N$7)&lt;=(Settings!$C46*12),$N59/(Settings!$C46*12),0)+IF((X$7-$M$7)&lt;=(Settings!$C46*12),$M59/(Settings!$C46*12),0)+IF((X$7-$L$7)&lt;=(Settings!$C46*12),$L59/(Settings!$C46*12),0)+IF((X$7-$K$7)&lt;=(Settings!$C46*12),$K59/(Settings!$C46*12),0)+IF((X$7-$J$7)&lt;=(Settings!$C46*12),$J59/(Settings!$C46*12),0)+IF((X$7-$I$7)&lt;=(Settings!$C46*12),$I59/(Settings!$C46*12),0)+IF((X$7-$H$7)&lt;=(Settings!$C46*12),$H59/(Settings!$C46*12),0)+IF((X$7-$G$7)&lt;=(Settings!$C46*12),$G59/(Settings!$C46*12),0)+IF((X$7-$F$7)&lt;=(Settings!$C46*12),$F59/(Settings!$C46*12),0)+IF((X$7-$E$7)&lt;=(Settings!$C46*12),$E59/(Settings!$C46*12),0)</f>
        <v>0</v>
      </c>
      <c r="Y71" s="286">
        <f>IF((Y$7-$X$7)&lt;=(Settings!$C46*12),$X59/(Settings!$C46*12),0)+IF((Y$7-$W$7)&lt;=(Settings!$C46*12),$W59/(Settings!$C46*12),0)+IF((Y$7-$V$7)&lt;=(Settings!$C46*12),$V59/(Settings!$C46*12),0)+IF((Y$7-$U$7)&lt;=(Settings!$C46*12),$U59/(Settings!$C46*12),0)+IF((Y$7-$T$7)&lt;=(Settings!$C46*12),$T59/(Settings!$C46*12),0)+IF((Y$7-$S$7)&lt;=(Settings!$C46*12),$S59/(Settings!$C46*12),0)+IF((Y$7-$R$7)&lt;=(Settings!$C46*12),$R59/(Settings!$C46*12),0)+IF((Y$7-$Q$7)&lt;=(Settings!$C46*12),$Q59/(Settings!$C46*12),0)+IF((Y$7-$P$7)&lt;=(Settings!$C46*12),$P59/(Settings!$C46*12),0)+IF((Y$7-$O$7)&lt;=(Settings!$C46*12),$O59/(Settings!$C46*12),0)+IF((Y$7-$N$7)&lt;=(Settings!$C46*12),$N59/(Settings!$C46*12),0)+IF((Y$7-$M$7)&lt;=(Settings!$C46*12),$M59/(Settings!$C46*12),0)+IF((Y$7-$L$7)&lt;=(Settings!$C46*12),$L59/(Settings!$C46*12),0)+IF((Y$7-$K$7)&lt;=(Settings!$C46*12),$K59/(Settings!$C46*12),0)+IF((Y$7-$J$7)&lt;=(Settings!$C46*12),$J59/(Settings!$C46*12),0)+IF((Y$7-$I$7)&lt;=(Settings!$C46*12),$I59/(Settings!$C46*12),0)+IF((Y$7-$H$7)&lt;=(Settings!$C46*12),$H59/(Settings!$C46*12),0)+IF((Y$7-$G$7)&lt;=(Settings!$C46*12),$G59/(Settings!$C46*12),0)+IF((Y$7-$F$7)&lt;=(Settings!$C46*12),$F59/(Settings!$C46*12),0)+IF((Y$7-$E$7)&lt;=(Settings!$C46*12),$E59/(Settings!$C46*12),0)</f>
        <v>0</v>
      </c>
      <c r="Z71" s="286">
        <f>IF((Z$7-$Y$7)&lt;=(Settings!$C46*12),$Y59/(Settings!$C46*12),0)+IF((Z$7-$X$7)&lt;=(Settings!$C46*12),$X59/(Settings!$C46*12),0)+IF((Z$7-$W$7)&lt;=(Settings!$C46*12),$W59/(Settings!$C46*12),0)+IF((Z$7-$V$7)&lt;=(Settings!$C46*12),$V59/(Settings!$C46*12),0)+IF((Z$7-$U$7)&lt;=(Settings!$C46*12),$U59/(Settings!$C46*12),0)+IF((Z$7-$T$7)&lt;=(Settings!$C46*12),$T59/(Settings!$C46*12),0)+IF((Z$7-$S$7)&lt;=(Settings!$C46*12),$S59/(Settings!$C46*12),0)+IF((Z$7-$R$7)&lt;=(Settings!$C46*12),$R59/(Settings!$C46*12),0)+IF((Z$7-$Q$7)&lt;=(Settings!$C46*12),$Q59/(Settings!$C46*12),0)+IF((Z$7-$P$7)&lt;=(Settings!$C46*12),$P59/(Settings!$C46*12),0)+IF((Z$7-$O$7)&lt;=(Settings!$C46*12),$O59/(Settings!$C46*12),0)+IF((Z$7-$N$7)&lt;=(Settings!$C46*12),$N59/(Settings!$C46*12),0)+IF((Z$7-$M$7)&lt;=(Settings!$C46*12),$M59/(Settings!$C46*12),0)+IF((Z$7-$L$7)&lt;=(Settings!$C46*12),$L59/(Settings!$C46*12),0)+IF((Z$7-$K$7)&lt;=(Settings!$C46*12),$K59/(Settings!$C46*12),0)+IF((Z$7-$J$7)&lt;=(Settings!$C46*12),$J59/(Settings!$C46*12),0)+IF((Z$7-$I$7)&lt;=(Settings!$C46*12),$I59/(Settings!$C46*12),0)+IF((Z$7-$H$7)&lt;=(Settings!$C46*12),$H59/(Settings!$C46*12),0)+IF((Z$7-$G$7)&lt;=(Settings!$C46*12),$G59/(Settings!$C46*12),0)+IF((Z$7-$F$7)&lt;=(Settings!$C46*12),$F59/(Settings!$C46*12),0)+IF((Z$7-$E$7)&lt;=(Settings!$C46*12),$E59/(Settings!$C46*12),0)</f>
        <v>0</v>
      </c>
      <c r="AA71" s="286">
        <f>IF((AA$7-$Z$7)&lt;=(Settings!$C46*12),$Z59/(Settings!$C46*12),0)+IF((AA$7-$Y$7)&lt;=(Settings!$C46*12),$Y59/(Settings!$C46*12),0)+IF((AA$7-$X$7)&lt;=(Settings!$C46*12),$X59/(Settings!$C46*12),0)+IF((AA$7-$W$7)&lt;=(Settings!$C46*12),$W59/(Settings!$C46*12),0)+IF((AA$7-$V$7)&lt;=(Settings!$C46*12),$V59/(Settings!$C46*12),0)+IF((AA$7-$U$7)&lt;=(Settings!$C46*12),$U59/(Settings!$C46*12),0)+IF((AA$7-$T$7)&lt;=(Settings!$C46*12),$T59/(Settings!$C46*12),0)+IF((AA$7-$S$7)&lt;=(Settings!$C46*12),$S59/(Settings!$C46*12),0)+IF((AA$7-$R$7)&lt;=(Settings!$C46*12),$R59/(Settings!$C46*12),0)+IF((AA$7-$Q$7)&lt;=(Settings!$C46*12),$Q59/(Settings!$C46*12),0)+IF((AA$7-$P$7)&lt;=(Settings!$C46*12),$P59/(Settings!$C46*12),0)+IF((AA$7-$O$7)&lt;=(Settings!$C46*12),$O59/(Settings!$C46*12),0)+IF((AA$7-$N$7)&lt;=(Settings!$C46*12),$N59/(Settings!$C46*12),0)+IF((AA$7-$M$7)&lt;=(Settings!$C46*12),$M59/(Settings!$C46*12),0)+IF((AA$7-$L$7)&lt;=(Settings!$C46*12),$L59/(Settings!$C46*12),0)+IF((AA$7-$K$7)&lt;=(Settings!$C46*12),$K59/(Settings!$C46*12),0)+IF((AA$7-$J$7)&lt;=(Settings!$C46*12),$J59/(Settings!$C46*12),0)+IF((AA$7-$I$7)&lt;=(Settings!$C46*12),$I59/(Settings!$C46*12),0)+IF((AA$7-$H$7)&lt;=(Settings!$C46*12),$H59/(Settings!$C46*12),0)+IF((AA$7-$G$7)&lt;=(Settings!$C46*12),$G59/(Settings!$C46*12),0)+IF((AA$7-$F$7)&lt;=(Settings!$C46*12),$F59/(Settings!$C46*12),0)+IF((AA$7-$E$7)&lt;=(Settings!$C46*12),$E59/(Settings!$C46*12),0)</f>
        <v>0</v>
      </c>
      <c r="AB71" s="286">
        <f>IF((AB$7-$AA$7)&lt;=(Settings!$C46*12),$AA59/(Settings!$C46*12),0)+IF((AB$7-$Z$7)&lt;=(Settings!$C46*12),$Z59/(Settings!$C46*12),0)+IF((AB$7-$Y$7)&lt;=(Settings!$C46*12),$Y59/(Settings!$C46*12),0)+IF((AB$7-$X$7)&lt;=(Settings!$C46*12),$X59/(Settings!$C46*12),0)+IF((AB$7-$W$7)&lt;=(Settings!$C46*12),$W59/(Settings!$C46*12),0)+IF((AB$7-$V$7)&lt;=(Settings!$C46*12),$V59/(Settings!$C46*12),0)+IF((AB$7-$U$7)&lt;=(Settings!$C46*12),$U59/(Settings!$C46*12),0)+IF((AB$7-$T$7)&lt;=(Settings!$C46*12),$T59/(Settings!$C46*12),0)+IF((AB$7-$S$7)&lt;=(Settings!$C46*12),$S59/(Settings!$C46*12),0)+IF((AB$7-$R$7)&lt;=(Settings!$C46*12),$R59/(Settings!$C46*12),0)+IF((AB$7-$Q$7)&lt;=(Settings!$C46*12),$Q59/(Settings!$C46*12),0)+IF((AB$7-$P$7)&lt;=(Settings!$C46*12),$P59/(Settings!$C46*12),0)+IF((AB$7-$O$7)&lt;=(Settings!$C46*12),$O59/(Settings!$C46*12),0)+IF((AB$7-$N$7)&lt;=(Settings!$C46*12),$N59/(Settings!$C46*12),0)+IF((AB$7-$M$7)&lt;=(Settings!$C46*12),$M59/(Settings!$C46*12),0)+IF((AB$7-$L$7)&lt;=(Settings!$C46*12),$L59/(Settings!$C46*12),0)+IF((AB$7-$K$7)&lt;=(Settings!$C46*12),$K59/(Settings!$C46*12),0)+IF((AB$7-$J$7)&lt;=(Settings!$C46*12),$J59/(Settings!$C46*12),0)+IF((AB$7-$I$7)&lt;=(Settings!$C46*12),$I59/(Settings!$C46*12),0)+IF((AB$7-$H$7)&lt;=(Settings!$C46*12),$H59/(Settings!$C46*12),0)+IF((AB$7-$G$7)&lt;=(Settings!$C46*12),$G59/(Settings!$C46*12),0)+IF((AB$7-$F$7)&lt;=(Settings!$C46*12),$F59/(Settings!$C46*12),0)+IF((AB$7-$E$7)&lt;=(Settings!$C46*12),$E59/(Settings!$C46*12),0)</f>
        <v>0</v>
      </c>
      <c r="AC71" s="286">
        <f>IF((AC$7-$AB$7)&lt;=(Settings!$C46*12),$AB59/(Settings!$C46*12),0)+IF((AC$7-$AA$7)&lt;=(Settings!$C46*12),$AA59/(Settings!$C46*12),0)+IF((AC$7-$Z$7)&lt;=(Settings!$C46*12),$Z59/(Settings!$C46*12),0)+IF((AC$7-$Y$7)&lt;=(Settings!$C46*12),$Y59/(Settings!$C46*12),0)+IF((AC$7-$X$7)&lt;=(Settings!$C46*12),$X59/(Settings!$C46*12),0)+IF((AC$7-$W$7)&lt;=(Settings!$C46*12),$W59/(Settings!$C46*12),0)+IF((AC$7-$V$7)&lt;=(Settings!$C46*12),$V59/(Settings!$C46*12),0)+IF((AC$7-$U$7)&lt;=(Settings!$C46*12),$U59/(Settings!$C46*12),0)+IF((AC$7-$T$7)&lt;=(Settings!$C46*12),$T59/(Settings!$C46*12),0)+IF((AC$7-$S$7)&lt;=(Settings!$C46*12),$S59/(Settings!$C46*12),0)+IF((AC$7-$R$7)&lt;=(Settings!$C46*12),$R59/(Settings!$C46*12),0)+IF((AC$7-$Q$7)&lt;=(Settings!$C46*12),$Q59/(Settings!$C46*12),0)+IF((AC$7-$P$7)&lt;=(Settings!$C46*12),$P59/(Settings!$C46*12),0)+IF((AC$7-$O$7)&lt;=(Settings!$C46*12),$O59/(Settings!$C46*12),0)+IF((AC$7-$N$7)&lt;=(Settings!$C46*12),$N59/(Settings!$C46*12),0)+IF((AC$7-$M$7)&lt;=(Settings!$C46*12),$M59/(Settings!$C46*12),0)+IF((AC$7-$L$7)&lt;=(Settings!$C46*12),$L59/(Settings!$C46*12),0)+IF((AC$7-$K$7)&lt;=(Settings!$C46*12),$K59/(Settings!$C46*12),0)+IF((AC$7-$J$7)&lt;=(Settings!$C46*12),$J59/(Settings!$C46*12),0)+IF((AC$7-$I$7)&lt;=(Settings!$C46*12),$I59/(Settings!$C46*12),0)+IF((AC$7-$H$7)&lt;=(Settings!$C46*12),$H59/(Settings!$C46*12),0)+IF((AC$7-$G$7)&lt;=(Settings!$C46*12),$G59/(Settings!$C46*12),0)+IF((AC$7-$F$7)&lt;=(Settings!$C46*12),$F59/(Settings!$C46*12),0)+IF((AC$7-$E$7)&lt;=(Settings!$C46*12),$E59/(Settings!$C46*12),0)</f>
        <v>0</v>
      </c>
      <c r="AD71" s="286">
        <f>IF((AD$7-$AC$7)&lt;=(Settings!$C46*12),$AC59/(Settings!$C46*12),0)+IF((AD$7-$AB$7)&lt;=(Settings!$C46*12),$AB59/(Settings!$C46*12),0)+IF((AD$7-$AA$7)&lt;=(Settings!$C46*12),$AA59/(Settings!$C46*12),0)+IF((AD$7-$Z$7)&lt;=(Settings!$C46*12),$Z59/(Settings!$C46*12),0)+IF((AD$7-$Y$7)&lt;=(Settings!$C46*12),$Y59/(Settings!$C46*12),0)+IF((AD$7-$X$7)&lt;=(Settings!$C46*12),$X59/(Settings!$C46*12),0)+IF((AD$7-$W$7)&lt;=(Settings!$C46*12),$W59/(Settings!$C46*12),0)+IF((AD$7-$V$7)&lt;=(Settings!$C46*12),$V59/(Settings!$C46*12),0)+IF((AD$7-$U$7)&lt;=(Settings!$C46*12),$U59/(Settings!$C46*12),0)+IF((AD$7-$T$7)&lt;=(Settings!$C46*12),$T59/(Settings!$C46*12),0)+IF((AD$7-$S$7)&lt;=(Settings!$C46*12),$S59/(Settings!$C46*12),0)+IF((AD$7-$R$7)&lt;=(Settings!$C46*12),$R59/(Settings!$C46*12),0)+IF((AD$7-$Q$7)&lt;=(Settings!$C46*12),$Q59/(Settings!$C46*12),0)+IF((AD$7-$P$7)&lt;=(Settings!$C46*12),$P59/(Settings!$C46*12),0)+IF((AD$7-$O$7)&lt;=(Settings!$C46*12),$O59/(Settings!$C46*12),0)+IF((AD$7-$N$7)&lt;=(Settings!$C46*12),$N59/(Settings!$C46*12),0)+IF((AD$7-$M$7)&lt;=(Settings!$C46*12),$M59/(Settings!$C46*12),0)+IF((AD$7-$L$7)&lt;=(Settings!$C46*12),$L59/(Settings!$C46*12),0)+IF((AD$7-$K$7)&lt;=(Settings!$C46*12),$K59/(Settings!$C46*12),0)+IF((AD$7-$J$7)&lt;=(Settings!$C46*12),$J59/(Settings!$C46*12),0)+IF((AD$7-$I$7)&lt;=(Settings!$C46*12),$I59/(Settings!$C46*12),0)+IF((AD$7-$H$7)&lt;=(Settings!$C46*12),$H59/(Settings!$C46*12),0)+IF((AD$7-$G$7)&lt;=(Settings!$C46*12),$G59/(Settings!$C46*12),0)+IF((AD$7-$F$7)&lt;=(Settings!$C46*12),$F59/(Settings!$C46*12),0)+IF((AD$7-$E$7)&lt;=(Settings!$C46*12),$E59/(Settings!$C46*12),0)</f>
        <v>0</v>
      </c>
      <c r="AE71" s="286">
        <f>IF((AE$7-$AD$7)&lt;=(Settings!$C46*12),$AD59/(Settings!$C46*12),0)+IF((AE$7-$AC$7)&lt;=(Settings!$C46*12),$AC59/(Settings!$C46*12),0)+IF((AE$7-$AB$7)&lt;=(Settings!$C46*12),$AB59/(Settings!$C46*12),0)+IF((AE$7-$AA$7)&lt;=(Settings!$C46*12),$AA59/(Settings!$C46*12),0)+IF((AE$7-$Z$7)&lt;=(Settings!$C46*12),$Z59/(Settings!$C46*12),0)+IF((AE$7-$Y$7)&lt;=(Settings!$C46*12),$Y59/(Settings!$C46*12),0)+IF((AE$7-$X$7)&lt;=(Settings!$C46*12),$X59/(Settings!$C46*12),0)+IF((AE$7-$W$7)&lt;=(Settings!$C46*12),$W59/(Settings!$C46*12),0)+IF((AE$7-$V$7)&lt;=(Settings!$C46*12),$V59/(Settings!$C46*12),0)+IF((AE$7-$U$7)&lt;=(Settings!$C46*12),$U59/(Settings!$C46*12),0)+IF((AE$7-$T$7)&lt;=(Settings!$C46*12),$T59/(Settings!$C46*12),0)+IF((AE$7-$S$7)&lt;=(Settings!$C46*12),$S59/(Settings!$C46*12),0)+IF((AE$7-$R$7)&lt;=(Settings!$C46*12),$R59/(Settings!$C46*12),0)+IF((AE$7-$Q$7)&lt;=(Settings!$C46*12),$Q59/(Settings!$C46*12),0)+IF((AE$7-$P$7)&lt;=(Settings!$C46*12),$P59/(Settings!$C46*12),0)+IF((AE$7-$O$7)&lt;=(Settings!$C46*12),$O59/(Settings!$C46*12),0)+IF((AE$7-$N$7)&lt;=(Settings!$C46*12),$N59/(Settings!$C46*12),0)+IF((AE$7-$M$7)&lt;=(Settings!$C46*12),$M59/(Settings!$C46*12),0)+IF((AE$7-$L$7)&lt;=(Settings!$C46*12),$L59/(Settings!$C46*12),0)+IF((AE$7-$K$7)&lt;=(Settings!$C46*12),$K59/(Settings!$C46*12),0)+IF((AE$7-$J$7)&lt;=(Settings!$C46*12),$J59/(Settings!$C46*12),0)+IF((AE$7-$I$7)&lt;=(Settings!$C46*12),$I59/(Settings!$C46*12),0)+IF((AE$7-$H$7)&lt;=(Settings!$C46*12),$H59/(Settings!$C46*12),0)+IF((AE$7-$G$7)&lt;=(Settings!$C46*12),$G59/(Settings!$C46*12),0)+IF((AE$7-$F$7)&lt;=(Settings!$C46*12),$F59/(Settings!$C46*12),0)+IF((AE$7-$E$7)&lt;=(Settings!$C46*12),$E59/(Settings!$C46*12),0)</f>
        <v>0</v>
      </c>
      <c r="AF71" s="286">
        <f>IF((AF$7-$AE$7)&lt;=(Settings!$C46*12),$AE59/(Settings!$C46*12),0)+IF((AF$7-$AD$7)&lt;=(Settings!$C46*12),$AD59/(Settings!$C46*12),0)+IF((AF$7-$AC$7)&lt;=(Settings!$C46*12),$AC59/(Settings!$C46*12),0)+IF((AF$7-$AB$7)&lt;=(Settings!$C46*12),$AB59/(Settings!$C46*12),0)+IF((AF$7-$AA$7)&lt;=(Settings!$C46*12),$AA59/(Settings!$C46*12),0)+IF((AF$7-$Z$7)&lt;=(Settings!$C46*12),$Z59/(Settings!$C46*12),0)+IF((AF$7-$Y$7)&lt;=(Settings!$C46*12),$Y59/(Settings!$C46*12),0)+IF((AF$7-$X$7)&lt;=(Settings!$C46*12),$X59/(Settings!$C46*12),0)+IF((AF$7-$W$7)&lt;=(Settings!$C46*12),$W59/(Settings!$C46*12),0)+IF((AF$7-$V$7)&lt;=(Settings!$C46*12),$V59/(Settings!$C46*12),0)+IF((AF$7-$U$7)&lt;=(Settings!$C46*12),$U59/(Settings!$C46*12),0)+IF((AF$7-$T$7)&lt;=(Settings!$C46*12),$T59/(Settings!$C46*12),0)+IF((AF$7-$S$7)&lt;=(Settings!$C46*12),$S59/(Settings!$C46*12),0)+IF((AF$7-$R$7)&lt;=(Settings!$C46*12),$R59/(Settings!$C46*12),0)+IF((AF$7-$Q$7)&lt;=(Settings!$C46*12),$Q59/(Settings!$C46*12),0)+IF((AF$7-$P$7)&lt;=(Settings!$C46*12),$P59/(Settings!$C46*12),0)+IF((AF$7-$O$7)&lt;=(Settings!$C46*12),$O59/(Settings!$C46*12),0)+IF((AF$7-$N$7)&lt;=(Settings!$C46*12),$N59/(Settings!$C46*12),0)+IF((AF$7-$M$7)&lt;=(Settings!$C46*12),$M59/(Settings!$C46*12),0)+IF((AF$7-$L$7)&lt;=(Settings!$C46*12),$L59/(Settings!$C46*12),0)+IF((AF$7-$K$7)&lt;=(Settings!$C46*12),$K59/(Settings!$C46*12),0)+IF((AF$7-$J$7)&lt;=(Settings!$C46*12),$J59/(Settings!$C46*12),0)+IF((AF$7-$I$7)&lt;=(Settings!$C46*12),$I59/(Settings!$C46*12),0)+IF((AF$7-$H$7)&lt;=(Settings!$C46*12),$H59/(Settings!$C46*12),0)+IF((AF$7-$G$7)&lt;=(Settings!$C46*12),$G59/(Settings!$C46*12),0)+IF((AF$7-$F$7)&lt;=(Settings!$C46*12),$F59/(Settings!$C46*12),0)+IF((AF$7-$E$7)&lt;=(Settings!$C46*12),$E59/(Settings!$C46*12),0)</f>
        <v>0</v>
      </c>
      <c r="AG71" s="286">
        <f>IF((AG$7-$AF$7)&lt;=(Settings!$C46*12),$AF59/(Settings!$C46*12),0)+IF((AG$7-$AE$7)&lt;=(Settings!$C46*12),$AE59/(Settings!$C46*12),0)+IF((AG$7-$AD$7)&lt;=(Settings!$C46*12),$AD59/(Settings!$C46*12),0)+IF((AG$7-$AC$7)&lt;=(Settings!$C46*12),$AC59/(Settings!$C46*12),0)+IF((AG$7-$AB$7)&lt;=(Settings!$C46*12),$AB59/(Settings!$C46*12),0)+IF((AG$7-$AA$7)&lt;=(Settings!$C46*12),$AA59/(Settings!$C46*12),0)+IF((AG$7-$Z$7)&lt;=(Settings!$C46*12),$Z59/(Settings!$C46*12),0)+IF((AG$7-$Y$7)&lt;=(Settings!$C46*12),$Y59/(Settings!$C46*12),0)+IF((AG$7-$X$7)&lt;=(Settings!$C46*12),$X59/(Settings!$C46*12),0)+IF((AG$7-$W$7)&lt;=(Settings!$C46*12),$W59/(Settings!$C46*12),0)+IF((AG$7-$V$7)&lt;=(Settings!$C46*12),$V59/(Settings!$C46*12),0)+IF((AG$7-$U$7)&lt;=(Settings!$C46*12),$U59/(Settings!$C46*12),0)+IF((AG$7-$T$7)&lt;=(Settings!$C46*12),$T59/(Settings!$C46*12),0)+IF((AG$7-$S$7)&lt;=(Settings!$C46*12),$S59/(Settings!$C46*12),0)+IF((AG$7-$R$7)&lt;=(Settings!$C46*12),$R59/(Settings!$C46*12),0)+IF((AG$7-$Q$7)&lt;=(Settings!$C46*12),$Q59/(Settings!$C46*12),0)+IF((AG$7-$P$7)&lt;=(Settings!$C46*12),$P59/(Settings!$C46*12),0)+IF((AG$7-$O$7)&lt;=(Settings!$C46*12),$O59/(Settings!$C46*12),0)+IF((AG$7-$N$7)&lt;=(Settings!$C46*12),$N59/(Settings!$C46*12),0)+IF((AG$7-$M$7)&lt;=(Settings!$C46*12),$M59/(Settings!$C46*12),0)+IF((AG$7-$L$7)&lt;=(Settings!$C46*12),$L59/(Settings!$C46*12),0)+IF((AG$7-$K$7)&lt;=(Settings!$C46*12),$K59/(Settings!$C46*12),0)+IF((AG$7-$J$7)&lt;=(Settings!$C46*12),$J59/(Settings!$C46*12),0)+IF((AG$7-$I$7)&lt;=(Settings!$C46*12),$I59/(Settings!$C46*12),0)+IF((AG$7-$H$7)&lt;=(Settings!$C46*12),$H59/(Settings!$C46*12),0)+IF((AG$7-$G$7)&lt;=(Settings!$C46*12),$G59/(Settings!$C46*12),0)+IF((AG$7-$F$7)&lt;=(Settings!$C46*12),$F59/(Settings!$C46*12),0)+IF((AG$7-$E$7)&lt;=(Settings!$C46*12),$E59/(Settings!$C46*12),0)</f>
        <v>0</v>
      </c>
      <c r="AH71" s="286">
        <f>IF((AH$7-$AG$7)&lt;=(Settings!$C46*12),$AG59/(Settings!$C46*12),0)+IF((AH$7-$AF$7)&lt;=(Settings!$C46*12),$AF59/(Settings!$C46*12),0)+IF((AH$7-$AE$7)&lt;=(Settings!$C46*12),$AE59/(Settings!$C46*12),0)+IF((AH$7-$AD$7)&lt;=(Settings!$C46*12),$AD59/(Settings!$C46*12),0)+IF((AH$7-$AC$7)&lt;=(Settings!$C46*12),$AC59/(Settings!$C46*12),0)+IF((AH$7-$AB$7)&lt;=(Settings!$C46*12),$AB59/(Settings!$C46*12),0)+IF((AH$7-$AA$7)&lt;=(Settings!$C46*12),$AA59/(Settings!$C46*12),0)+IF((AH$7-$Z$7)&lt;=(Settings!$C46*12),$Z59/(Settings!$C46*12),0)+IF((AH$7-$Y$7)&lt;=(Settings!$C46*12),$Y59/(Settings!$C46*12),0)+IF((AH$7-$X$7)&lt;=(Settings!$C46*12),$X59/(Settings!$C46*12),0)+IF((AH$7-$W$7)&lt;=(Settings!$C46*12),$W59/(Settings!$C46*12),0)+IF((AH$7-$V$7)&lt;=(Settings!$C46*12),$V59/(Settings!$C46*12),0)+IF((AH$7-$U$7)&lt;=(Settings!$C46*12),$U59/(Settings!$C46*12),0)+IF((AH$7-$T$7)&lt;=(Settings!$C46*12),$T59/(Settings!$C46*12),0)+IF((AH$7-$S$7)&lt;=(Settings!$C46*12),$S59/(Settings!$C46*12),0)+IF((AH$7-$R$7)&lt;=(Settings!$C46*12),$R59/(Settings!$C46*12),0)+IF((AH$7-$Q$7)&lt;=(Settings!$C46*12),$Q59/(Settings!$C46*12),0)+IF((AH$7-$P$7)&lt;=(Settings!$C46*12),$P59/(Settings!$C46*12),0)+IF((AH$7-$O$7)&lt;=(Settings!$C46*12),$O59/(Settings!$C46*12),0)+IF((AH$7-$N$7)&lt;=(Settings!$C46*12),$N59/(Settings!$C46*12),0)+IF((AH$7-$M$7)&lt;=(Settings!$C46*12),$M59/(Settings!$C46*12),0)+IF((AH$7-$L$7)&lt;=(Settings!$C46*12),$L59/(Settings!$C46*12),0)+IF((AH$7-$K$7)&lt;=(Settings!$C46*12),$K59/(Settings!$C46*12),0)+IF((AH$7-$J$7)&lt;=(Settings!$C46*12),$J59/(Settings!$C46*12),0)+IF((AH$7-$I$7)&lt;=(Settings!$C46*12),$I59/(Settings!$C46*12),0)+IF((AH$7-$H$7)&lt;=(Settings!$C46*12),$H59/(Settings!$C46*12),0)+IF((AH$7-$G$7)&lt;=(Settings!$C46*12),$G59/(Settings!$C46*12),0)+IF((AH$7-$F$7)&lt;=(Settings!$C46*12),$F59/(Settings!$C46*12),0)+IF((AH$7-$E$7)&lt;=(Settings!$C46*12),$E59/(Settings!$C46*12),0)</f>
        <v>0</v>
      </c>
      <c r="AI71" s="286">
        <f>IF((AI$7-$AH$7)&lt;=(Settings!$C46*12),$AH59/(Settings!$C46*12),0)+IF((AI$7-$AG$7)&lt;=(Settings!$C46*12),$AG59/(Settings!$C46*12),0)+IF((AI$7-$AF$7)&lt;=(Settings!$C46*12),$AF59/(Settings!$C46*12),0)+IF((AI$7-$AE$7)&lt;=(Settings!$C46*12),$AE59/(Settings!$C46*12),0)+IF((AI$7-$AD$7)&lt;=(Settings!$C46*12),$AD59/(Settings!$C46*12),0)+IF((AI$7-$AC$7)&lt;=(Settings!$C46*12),$AC59/(Settings!$C46*12),0)+IF((AI$7-$AB$7)&lt;=(Settings!$C46*12),$AB59/(Settings!$C46*12),0)+IF((AI$7-$AA$7)&lt;=(Settings!$C46*12),$AA59/(Settings!$C46*12),0)+IF((AI$7-$Z$7)&lt;=(Settings!$C46*12),$Z59/(Settings!$C46*12),0)+IF((AI$7-$Y$7)&lt;=(Settings!$C46*12),$Y59/(Settings!$C46*12),0)+IF((AI$7-$X$7)&lt;=(Settings!$C46*12),$X59/(Settings!$C46*12),0)+IF((AI$7-$W$7)&lt;=(Settings!$C46*12),$W59/(Settings!$C46*12),0)+IF((AI$7-$V$7)&lt;=(Settings!$C46*12),$V59/(Settings!$C46*12),0)+IF((AI$7-$U$7)&lt;=(Settings!$C46*12),$U59/(Settings!$C46*12),0)+IF((AI$7-$T$7)&lt;=(Settings!$C46*12),$T59/(Settings!$C46*12),0)+IF((AI$7-$S$7)&lt;=(Settings!$C46*12),$S59/(Settings!$C46*12),0)+IF((AI$7-$R$7)&lt;=(Settings!$C46*12),$R59/(Settings!$C46*12),0)+IF((AI$7-$Q$7)&lt;=(Settings!$C46*12),$Q59/(Settings!$C46*12),0)+IF((AI$7-$P$7)&lt;=(Settings!$C46*12),$P59/(Settings!$C46*12),0)+IF((AI$7-$O$7)&lt;=(Settings!$C46*12),$O59/(Settings!$C46*12),0)+IF((AI$7-$N$7)&lt;=(Settings!$C46*12),$N59/(Settings!$C46*12),0)+IF((AI$7-$M$7)&lt;=(Settings!$C46*12),$M59/(Settings!$C46*12),0)+IF((AI$7-$L$7)&lt;=(Settings!$C46*12),$L59/(Settings!$C46*12),0)+IF((AI$7-$K$7)&lt;=(Settings!$C46*12),$K59/(Settings!$C46*12),0)+IF((AI$7-$J$7)&lt;=(Settings!$C46*12),$J59/(Settings!$C46*12),0)+IF((AI$7-$I$7)&lt;=(Settings!$C46*12),$I59/(Settings!$C46*12),0)+IF((AI$7-$H$7)&lt;=(Settings!$C46*12),$H59/(Settings!$C46*12),0)+IF((AI$7-$G$7)&lt;=(Settings!$C46*12),$G59/(Settings!$C46*12),0)+IF((AI$7-$F$7)&lt;=(Settings!$C46*12),$F59/(Settings!$C46*12),0)+IF((AI$7-$E$7)&lt;=(Settings!$C46*12),$E59/(Settings!$C46*12),0)</f>
        <v>0</v>
      </c>
      <c r="AJ71" s="286">
        <f>IF((AJ$7-$AI$7)&lt;=(Settings!$C46*12),$AI59/(Settings!$C46*12),0)+IF((AJ$7-$AH$7)&lt;=(Settings!$C46*12),$AH59/(Settings!$C46*12),0)+IF((AJ$7-$AG$7)&lt;=(Settings!$C46*12),$AG59/(Settings!$C46*12),0)+IF((AJ$7-$AF$7)&lt;=(Settings!$C46*12),$AF59/(Settings!$C46*12),0)+IF((AJ$7-$AE$7)&lt;=(Settings!$C46*12),$AE59/(Settings!$C46*12),0)+IF((AJ$7-$AD$7)&lt;=(Settings!$C46*12),$AD59/(Settings!$C46*12),0)+IF((AJ$7-$AC$7)&lt;=(Settings!$C46*12),$AC59/(Settings!$C46*12),0)+IF((AJ$7-$AB$7)&lt;=(Settings!$C46*12),$AB59/(Settings!$C46*12),0)+IF((AJ$7-$AA$7)&lt;=(Settings!$C46*12),$AA59/(Settings!$C46*12),0)+IF((AJ$7-$Z$7)&lt;=(Settings!$C46*12),$Z59/(Settings!$C46*12),0)+IF((AJ$7-$Y$7)&lt;=(Settings!$C46*12),$Y59/(Settings!$C46*12),0)+IF((AJ$7-$X$7)&lt;=(Settings!$C46*12),$X59/(Settings!$C46*12),0)+IF((AJ$7-$W$7)&lt;=(Settings!$C46*12),$W59/(Settings!$C46*12),0)+IF((AJ$7-$V$7)&lt;=(Settings!$C46*12),$V59/(Settings!$C46*12),0)+IF((AJ$7-$U$7)&lt;=(Settings!$C46*12),$U59/(Settings!$C46*12),0)+IF((AJ$7-$T$7)&lt;=(Settings!$C46*12),$T59/(Settings!$C46*12),0)+IF((AJ$7-$S$7)&lt;=(Settings!$C46*12),$S59/(Settings!$C46*12),0)+IF((AJ$7-$R$7)&lt;=(Settings!$C46*12),$R59/(Settings!$C46*12),0)+IF((AJ$7-$Q$7)&lt;=(Settings!$C46*12),$Q59/(Settings!$C46*12),0)+IF((AJ$7-$P$7)&lt;=(Settings!$C46*12),$P59/(Settings!$C46*12),0)+IF((AJ$7-$O$7)&lt;=(Settings!$C46*12),$O59/(Settings!$C46*12),0)+IF((AJ$7-$N$7)&lt;=(Settings!$C46*12),$N59/(Settings!$C46*12),0)+IF((AJ$7-$M$7)&lt;=(Settings!$C46*12),$M59/(Settings!$C46*12),0)+IF((AJ$7-$L$7)&lt;=(Settings!$C46*12),$L59/(Settings!$C46*12),0)+IF((AJ$7-$K$7)&lt;=(Settings!$C46*12),$K59/(Settings!$C46*12),0)+IF((AJ$7-$J$7)&lt;=(Settings!$C46*12),$J59/(Settings!$C46*12),0)+IF((AJ$7-$I$7)&lt;=(Settings!$C46*12),$I59/(Settings!$C46*12),0)+IF((AJ$7-$H$7)&lt;=(Settings!$C46*12),$H59/(Settings!$C46*12),0)+IF((AJ$7-$G$7)&lt;=(Settings!$C46*12),$G59/(Settings!$C46*12),0)+IF((AJ$7-$F$7)&lt;=(Settings!$C46*12),$F59/(Settings!$C46*12),0)+IF((AJ$7-$E$7)&lt;=(Settings!$C46*12),$E59/(Settings!$C46*12),0)</f>
        <v>0</v>
      </c>
      <c r="AK71" s="286">
        <f>IF((AK$7-$AJ$7)&lt;=(Settings!$C46*12),$AJ59/(Settings!$C46*12),0)+IF((AK$7-$AI$7)&lt;=(Settings!$C46*12),$AI59/(Settings!$C46*12),0)+IF((AK$7-$AH$7)&lt;=(Settings!$C46*12),$AH59/(Settings!$C46*12),0)+IF((AK$7-$AG$7)&lt;=(Settings!$C46*12),$AG59/(Settings!$C46*12),0)+IF((AK$7-$AF$7)&lt;=(Settings!$C46*12),$AF59/(Settings!$C46*12),0)+IF((AK$7-$AE$7)&lt;=(Settings!$C46*12),$AE59/(Settings!$C46*12),0)+IF((AK$7-$AD$7)&lt;=(Settings!$C46*12),$AD59/(Settings!$C46*12),0)+IF((AK$7-$AC$7)&lt;=(Settings!$C46*12),$AC59/(Settings!$C46*12),0)+IF((AK$7-$AB$7)&lt;=(Settings!$C46*12),$AB59/(Settings!$C46*12),0)+IF((AK$7-$AA$7)&lt;=(Settings!$C46*12),$AA59/(Settings!$C46*12),0)+IF((AK$7-$Z$7)&lt;=(Settings!$C46*12),$Z59/(Settings!$C46*12),0)+IF((AK$7-$Y$7)&lt;=(Settings!$C46*12),$Y59/(Settings!$C46*12),0)+IF((AK$7-$X$7)&lt;=(Settings!$C46*12),$X59/(Settings!$C46*12),0)+IF((AK$7-$W$7)&lt;=(Settings!$C46*12),$W59/(Settings!$C46*12),0)+IF((AK$7-$V$7)&lt;=(Settings!$C46*12),$V59/(Settings!$C46*12),0)+IF((AK$7-$U$7)&lt;=(Settings!$C46*12),$U59/(Settings!$C46*12),0)+IF((AK$7-$T$7)&lt;=(Settings!$C46*12),$T59/(Settings!$C46*12),0)+IF((AK$7-$S$7)&lt;=(Settings!$C46*12),$S59/(Settings!$C46*12),0)+IF((AK$7-$R$7)&lt;=(Settings!$C46*12),$R59/(Settings!$C46*12),0)+IF((AK$7-$Q$7)&lt;=(Settings!$C46*12),$Q59/(Settings!$C46*12),0)+IF((AK$7-$P$7)&lt;=(Settings!$C46*12),$P59/(Settings!$C46*12),0)+IF((AK$7-$O$7)&lt;=(Settings!$C46*12),$O59/(Settings!$C46*12),0)+IF((AK$7-$N$7)&lt;=(Settings!$C46*12),$N59/(Settings!$C46*12),0)+IF((AK$7-$M$7)&lt;=(Settings!$C46*12),$M59/(Settings!$C46*12),0)+IF((AK$7-$L$7)&lt;=(Settings!$C46*12),$L59/(Settings!$C46*12),0)+IF((AK$7-$K$7)&lt;=(Settings!$C46*12),$K59/(Settings!$C46*12),0)+IF((AK$7-$J$7)&lt;=(Settings!$C46*12),$J59/(Settings!$C46*12),0)+IF((AK$7-$I$7)&lt;=(Settings!$C46*12),$I59/(Settings!$C46*12),0)+IF((AK$7-$H$7)&lt;=(Settings!$C46*12),$H59/(Settings!$C46*12),0)+IF((AK$7-$G$7)&lt;=(Settings!$C46*12),$G59/(Settings!$C46*12),0)+IF((AK$7-$F$7)&lt;=(Settings!$C46*12),$F59/(Settings!$C46*12),0)+IF((AK$7-$E$7)&lt;=(Settings!$C46*12),$E59/(Settings!$C46*12),0)</f>
        <v>0</v>
      </c>
      <c r="AL71" s="286">
        <f>IF((AL$7-$AK$7)&lt;=(Settings!$C46*12),$AK59/(Settings!$C46*12),0)+IF((AL$7-$AJ$7)&lt;=(Settings!$C46*12),$AJ59/(Settings!$C46*12),0)+IF((AL$7-$AI$7)&lt;=(Settings!$C46*12),$AI59/(Settings!$C46*12),0)+IF((AL$7-$AH$7)&lt;=(Settings!$C46*12),$AH59/(Settings!$C46*12),0)+IF((AL$7-$AG$7)&lt;=(Settings!$C46*12),$AG59/(Settings!$C46*12),0)+IF((AL$7-$AF$7)&lt;=(Settings!$C46*12),$AF59/(Settings!$C46*12),0)+IF((AL$7-$AE$7)&lt;=(Settings!$C46*12),$AE59/(Settings!$C46*12),0)+IF((AL$7-$AD$7)&lt;=(Settings!$C46*12),$AD59/(Settings!$C46*12),0)+IF((AL$7-$AC$7)&lt;=(Settings!$C46*12),$AC59/(Settings!$C46*12),0)+IF((AL$7-$AB$7)&lt;=(Settings!$C46*12),$AB59/(Settings!$C46*12),0)+IF((AL$7-$AA$7)&lt;=(Settings!$C46*12),$AA59/(Settings!$C46*12),0)+IF((AL$7-$Z$7)&lt;=(Settings!$C46*12),$Z59/(Settings!$C46*12),0)+IF((AL$7-$Y$7)&lt;=(Settings!$C46*12),$Y59/(Settings!$C46*12),0)+IF((AL$7-$X$7)&lt;=(Settings!$C46*12),$X59/(Settings!$C46*12),0)+IF((AL$7-$W$7)&lt;=(Settings!$C46*12),$W59/(Settings!$C46*12),0)+IF((AL$7-$V$7)&lt;=(Settings!$C46*12),$V59/(Settings!$C46*12),0)+IF((AL$7-$U$7)&lt;=(Settings!$C46*12),$U59/(Settings!$C46*12),0)+IF((AL$7-$T$7)&lt;=(Settings!$C46*12),$T59/(Settings!$C46*12),0)+IF((AL$7-$S$7)&lt;=(Settings!$C46*12),$S59/(Settings!$C46*12),0)+IF((AL$7-$R$7)&lt;=(Settings!$C46*12),$R59/(Settings!$C46*12),0)+IF((AL$7-$Q$7)&lt;=(Settings!$C46*12),$Q59/(Settings!$C46*12),0)+IF((AL$7-$P$7)&lt;=(Settings!$C46*12),$P59/(Settings!$C46*12),0)+IF((AL$7-$O$7)&lt;=(Settings!$C46*12),$O59/(Settings!$C46*12),0)+IF((AL$7-$N$7)&lt;=(Settings!$C46*12),$N59/(Settings!$C46*12),0)+IF((AL$7-$M$7)&lt;=(Settings!$C46*12),$M59/(Settings!$C46*12),0)+IF((AL$7-$L$7)&lt;=(Settings!$C46*12),$L59/(Settings!$C46*12),0)+IF((AL$7-$K$7)&lt;=(Settings!$C46*12),$K59/(Settings!$C46*12),0)+IF((AL$7-$J$7)&lt;=(Settings!$C46*12),$J59/(Settings!$C46*12),0)+IF((AL$7-$I$7)&lt;=(Settings!$C46*12),$I59/(Settings!$C46*12),0)+IF((AL$7-$H$7)&lt;=(Settings!$C46*12),$H59/(Settings!$C46*12),0)+IF((AL$7-$G$7)&lt;=(Settings!$C46*12),$G59/(Settings!$C46*12),0)+IF((AL$7-$F$7)&lt;=(Settings!$C46*12),$F59/(Settings!$C46*12),0)+IF((AL$7-$E$7)&lt;=(Settings!$C46*12),$E59/(Settings!$C46*12),0)</f>
        <v>0</v>
      </c>
      <c r="AM71" s="286">
        <f>IF((AM$7-$AL$7)&lt;=(Settings!$C46*12),$AL59/(Settings!$C46*12),0)+IF((AM$7-$AK$7)&lt;=(Settings!$C46*12),$AK59/(Settings!$C46*12),0)+IF((AM$7-$AJ$7)&lt;=(Settings!$C46*12),$AJ59/(Settings!$C46*12),0)+IF((AM$7-$AI$7)&lt;=(Settings!$C46*12),$AI59/(Settings!$C46*12),0)+IF((AM$7-$AH$7)&lt;=(Settings!$C46*12),$AH59/(Settings!$C46*12),0)+IF((AM$7-$AG$7)&lt;=(Settings!$C46*12),$AG59/(Settings!$C46*12),0)+IF((AM$7-$AF$7)&lt;=(Settings!$C46*12),$AF59/(Settings!$C46*12),0)+IF((AM$7-$AE$7)&lt;=(Settings!$C46*12),$AE59/(Settings!$C46*12),0)+IF((AM$7-$AD$7)&lt;=(Settings!$C46*12),$AD59/(Settings!$C46*12),0)+IF((AM$7-$AC$7)&lt;=(Settings!$C46*12),$AC59/(Settings!$C46*12),0)+IF((AM$7-$AB$7)&lt;=(Settings!$C46*12),$AB59/(Settings!$C46*12),0)+IF((AM$7-$AA$7)&lt;=(Settings!$C46*12),$AA59/(Settings!$C46*12),0)+IF((AM$7-$Z$7)&lt;=(Settings!$C46*12),$Z59/(Settings!$C46*12),0)+IF((AM$7-$Y$7)&lt;=(Settings!$C46*12),$Y59/(Settings!$C46*12),0)+IF((AM$7-$X$7)&lt;=(Settings!$C46*12),$X59/(Settings!$C46*12),0)+IF((AM$7-$W$7)&lt;=(Settings!$C46*12),$W59/(Settings!$C46*12),0)+IF((AM$7-$V$7)&lt;=(Settings!$C46*12),$V59/(Settings!$C46*12),0)+IF((AM$7-$U$7)&lt;=(Settings!$C46*12),$U59/(Settings!$C46*12),0)+IF((AM$7-$T$7)&lt;=(Settings!$C46*12),$T59/(Settings!$C46*12),0)+IF((AM$7-$S$7)&lt;=(Settings!$C46*12),$S59/(Settings!$C46*12),0)+IF((AM$7-$R$7)&lt;=(Settings!$C46*12),$R59/(Settings!$C46*12),0)+IF((AM$7-$Q$7)&lt;=(Settings!$C46*12),$Q59/(Settings!$C46*12),0)+IF((AM$7-$P$7)&lt;=(Settings!$C46*12),$P59/(Settings!$C46*12),0)+IF((AM$7-$O$7)&lt;=(Settings!$C46*12),$O59/(Settings!$C46*12),0)+IF((AM$7-$N$7)&lt;=(Settings!$C46*12),$N59/(Settings!$C46*12),0)+IF((AM$7-$M$7)&lt;=(Settings!$C46*12),$M59/(Settings!$C46*12),0)+IF((AM$7-$L$7)&lt;=(Settings!$C46*12),$L59/(Settings!$C46*12),0)+IF((AM$7-$K$7)&lt;=(Settings!$C46*12),$K59/(Settings!$C46*12),0)+IF((AM$7-$J$7)&lt;=(Settings!$C46*12),$J59/(Settings!$C46*12),0)+IF((AM$7-$I$7)&lt;=(Settings!$C46*12),$I59/(Settings!$C46*12),0)+IF((AM$7-$H$7)&lt;=(Settings!$C46*12),$H59/(Settings!$C46*12),0)+IF((AM$7-$G$7)&lt;=(Settings!$C46*12),$G59/(Settings!$C46*12),0)+IF((AM$7-$F$7)&lt;=(Settings!$C46*12),$F59/(Settings!$C46*12),0)+IF((AM$7-$E$7)&lt;=(Settings!$C46*12),$E59/(Settings!$C46*12),0)</f>
        <v>0</v>
      </c>
      <c r="AN71" s="286">
        <f>IF((AN$7-$AM$7)&lt;=(Settings!$C46*12),$AM59/(Settings!$C46*12),0)+IF((AN$7-$AL$7)&lt;=(Settings!$C46*12),$AL59/(Settings!$C46*12),0)+IF((AN$7-$AK$7)&lt;=(Settings!$C46*12),$AK59/(Settings!$C46*12),0)+IF((AN$7-$AJ$7)&lt;=(Settings!$C46*12),$AJ59/(Settings!$C46*12),0)+IF((AN$7-$AI$7)&lt;=(Settings!$C46*12),$AI59/(Settings!$C46*12),0)+IF((AN$7-$AH$7)&lt;=(Settings!$C46*12),$AH59/(Settings!$C46*12),0)+IF((AN$7-$AG$7)&lt;=(Settings!$C46*12),$AG59/(Settings!$C46*12),0)+IF((AN$7-$AF$7)&lt;=(Settings!$C46*12),$AF59/(Settings!$C46*12),0)+IF((AN$7-$AE$7)&lt;=(Settings!$C46*12),$AE59/(Settings!$C46*12),0)+IF((AN$7-$AD$7)&lt;=(Settings!$C46*12),$AD59/(Settings!$C46*12),0)+IF((AN$7-$AC$7)&lt;=(Settings!$C46*12),$AC59/(Settings!$C46*12),0)+IF((AN$7-$AB$7)&lt;=(Settings!$C46*12),$AB59/(Settings!$C46*12),0)+IF((AN$7-$AA$7)&lt;=(Settings!$C46*12),$AA59/(Settings!$C46*12),0)+IF((AN$7-$Z$7)&lt;=(Settings!$C46*12),$Z59/(Settings!$C46*12),0)+IF((AN$7-$Y$7)&lt;=(Settings!$C46*12),$Y59/(Settings!$C46*12),0)+IF((AN$7-$X$7)&lt;=(Settings!$C46*12),$X59/(Settings!$C46*12),0)+IF((AN$7-$W$7)&lt;=(Settings!$C46*12),$W59/(Settings!$C46*12),0)+IF((AN$7-$V$7)&lt;=(Settings!$C46*12),$V59/(Settings!$C46*12),0)+IF((AN$7-$U$7)&lt;=(Settings!$C46*12),$U59/(Settings!$C46*12),0)+IF((AN$7-$T$7)&lt;=(Settings!$C46*12),$T59/(Settings!$C46*12),0)+IF((AN$7-$S$7)&lt;=(Settings!$C46*12),$S59/(Settings!$C46*12),0)+IF((AN$7-$R$7)&lt;=(Settings!$C46*12),$R59/(Settings!$C46*12),0)+IF((AN$7-$Q$7)&lt;=(Settings!$C46*12),$Q59/(Settings!$C46*12),0)+IF((AN$7-$P$7)&lt;=(Settings!$C46*12),$P59/(Settings!$C46*12),0)+IF((AN$7-$O$7)&lt;=(Settings!$C46*12),$O59/(Settings!$C46*12),0)+IF((AN$7-$N$7)&lt;=(Settings!$C46*12),$N59/(Settings!$C46*12),0)+IF((AN$7-$M$7)&lt;=(Settings!$C46*12),$M59/(Settings!$C46*12),0)+IF((AN$7-$L$7)&lt;=(Settings!$C46*12),$L59/(Settings!$C46*12),0)+IF((AN$7-$K$7)&lt;=(Settings!$C46*12),$K59/(Settings!$C46*12),0)+IF((AN$7-$J$7)&lt;=(Settings!$C46*12),$J59/(Settings!$C46*12),0)+IF((AN$7-$I$7)&lt;=(Settings!$C46*12),$I59/(Settings!$C46*12),0)+IF((AN$7-$H$7)&lt;=(Settings!$C46*12),$H59/(Settings!$C46*12),0)+IF((AN$7-$G$7)&lt;=(Settings!$C46*12),$G59/(Settings!$C46*12),0)+IF((AN$7-$F$7)&lt;=(Settings!$C46*12),$F59/(Settings!$C46*12),0)+IF((AN$7-$E$7)&lt;=(Settings!$C46*12),$E59/(Settings!$C46*12),0)</f>
        <v>0</v>
      </c>
      <c r="AO71" s="286">
        <f>IF((AO$7-$AN$7)&lt;=(Settings!$C46*12),$AN59/(Settings!$C46*12),0)+IF((AO$7-$AM$7)&lt;=(Settings!$C46*12),$AM59/(Settings!$C46*12),0)+IF((AO$7-$AL$7)&lt;=(Settings!$C46*12),$AL59/(Settings!$C46*12),0)+IF((AO$7-$AK$7)&lt;=(Settings!$C46*12),$AK59/(Settings!$C46*12),0)+IF((AO$7-$AJ$7)&lt;=(Settings!$C46*12),$AJ59/(Settings!$C46*12),0)+IF((AO$7-$AI$7)&lt;=(Settings!$C46*12),$AI59/(Settings!$C46*12),0)+IF((AO$7-$AH$7)&lt;=(Settings!$C46*12),$AH59/(Settings!$C46*12),0)+IF((AO$7-$AG$7)&lt;=(Settings!$C46*12),$AG59/(Settings!$C46*12),0)+IF((AO$7-$AF$7)&lt;=(Settings!$C46*12),$AF59/(Settings!$C46*12),0)+IF((AO$7-$AE$7)&lt;=(Settings!$C46*12),$AE59/(Settings!$C46*12),0)+IF((AO$7-$AD$7)&lt;=(Settings!$C46*12),$AD59/(Settings!$C46*12),0)+IF((AO$7-$AC$7)&lt;=(Settings!$C46*12),$AC59/(Settings!$C46*12),0)+IF((AO$7-$AB$7)&lt;=(Settings!$C46*12),$AB59/(Settings!$C46*12),0)+IF((AO$7-$AA$7)&lt;=(Settings!$C46*12),$AA59/(Settings!$C46*12),0)+IF((AO$7-$Z$7)&lt;=(Settings!$C46*12),$Z59/(Settings!$C46*12),0)+IF((AO$7-$Y$7)&lt;=(Settings!$C46*12),$Y59/(Settings!$C46*12),0)+IF((AO$7-$X$7)&lt;=(Settings!$C46*12),$X59/(Settings!$C46*12),0)+IF((AO$7-$W$7)&lt;=(Settings!$C46*12),$W59/(Settings!$C46*12),0)+IF((AO$7-$V$7)&lt;=(Settings!$C46*12),$V59/(Settings!$C46*12),0)+IF((AO$7-$U$7)&lt;=(Settings!$C46*12),$U59/(Settings!$C46*12),0)+IF((AO$7-$T$7)&lt;=(Settings!$C46*12),$T59/(Settings!$C46*12),0)+IF((AO$7-$S$7)&lt;=(Settings!$C46*12),$S59/(Settings!$C46*12),0)+IF((AO$7-$R$7)&lt;=(Settings!$C46*12),$R59/(Settings!$C46*12),0)+IF((AO$7-$Q$7)&lt;=(Settings!$C46*12),$Q59/(Settings!$C46*12),0)+IF((AO$7-$P$7)&lt;=(Settings!$C46*12),$P59/(Settings!$C46*12),0)+IF((AO$7-$O$7)&lt;=(Settings!$C46*12),$O59/(Settings!$C46*12),0)+IF((AO$7-$N$7)&lt;=(Settings!$C46*12),$N59/(Settings!$C46*12),0)+IF((AO$7-$M$7)&lt;=(Settings!$C46*12),$M59/(Settings!$C46*12),0)+IF((AO$7-$L$7)&lt;=(Settings!$C46*12),$L59/(Settings!$C46*12),0)+IF((AO$7-$K$7)&lt;=(Settings!$C46*12),$K59/(Settings!$C46*12),0)+IF((AO$7-$J$7)&lt;=(Settings!$C46*12),$J59/(Settings!$C46*12),0)+IF((AO$7-$I$7)&lt;=(Settings!$C46*12),$I59/(Settings!$C46*12),0)+IF((AO$7-$H$7)&lt;=(Settings!$C46*12),$H59/(Settings!$C46*12),0)+IF((AO$7-$G$7)&lt;=(Settings!$C46*12),$G59/(Settings!$C46*12),0)+IF((AO$7-$F$7)&lt;=(Settings!$C46*12),$F59/(Settings!$C46*12),0)+IF((AO$7-$E$7)&lt;=(Settings!$C46*12),$E59/(Settings!$C46*12),0)</f>
        <v>0</v>
      </c>
      <c r="AP71" s="286">
        <f>IF((AP$7-$AO$7)&lt;=(Settings!$C46*12),$AO59/(Settings!$C46*12),0)+IF((AP$7-$AN$7)&lt;=(Settings!$C46*12),$AN59/(Settings!$C46*12),0)+IF((AP$7-$AM$7)&lt;=(Settings!$C46*12),$AM59/(Settings!$C46*12),0)+IF((AP$7-$AL$7)&lt;=(Settings!$C46*12),$AL59/(Settings!$C46*12),0)+IF((AP$7-$AK$7)&lt;=(Settings!$C46*12),$AK59/(Settings!$C46*12),0)+IF((AP$7-$AJ$7)&lt;=(Settings!$C46*12),$AJ59/(Settings!$C46*12),0)+IF((AP$7-$AI$7)&lt;=(Settings!$C46*12),$AI59/(Settings!$C46*12),0)+IF((AP$7-$AH$7)&lt;=(Settings!$C46*12),$AH59/(Settings!$C46*12),0)+IF((AP$7-$AG$7)&lt;=(Settings!$C46*12),$AG59/(Settings!$C46*12),0)+IF((AP$7-$AF$7)&lt;=(Settings!$C46*12),$AF59/(Settings!$C46*12),0)+IF((AP$7-$AE$7)&lt;=(Settings!$C46*12),$AE59/(Settings!$C46*12),0)+IF((AP$7-$AD$7)&lt;=(Settings!$C46*12),$AD59/(Settings!$C46*12),0)+IF((AP$7-$AC$7)&lt;=(Settings!$C46*12),$AC59/(Settings!$C46*12),0)+IF((AP$7-$AB$7)&lt;=(Settings!$C46*12),$AB59/(Settings!$C46*12),0)+IF((AP$7-$AA$7)&lt;=(Settings!$C46*12),$AA59/(Settings!$C46*12),0)+IF((AP$7-$Z$7)&lt;=(Settings!$C46*12),$Z59/(Settings!$C46*12),0)+IF((AP$7-$Y$7)&lt;=(Settings!$C46*12),$Y59/(Settings!$C46*12),0)+IF((AP$7-$X$7)&lt;=(Settings!$C46*12),$X59/(Settings!$C46*12),0)+IF((AP$7-$W$7)&lt;=(Settings!$C46*12),$W59/(Settings!$C46*12),0)+IF((AP$7-$V$7)&lt;=(Settings!$C46*12),$V59/(Settings!$C46*12),0)+IF((AP$7-$U$7)&lt;=(Settings!$C46*12),$U59/(Settings!$C46*12),0)+IF((AP$7-$T$7)&lt;=(Settings!$C46*12),$T59/(Settings!$C46*12),0)+IF((AP$7-$S$7)&lt;=(Settings!$C46*12),$S59/(Settings!$C46*12),0)+IF((AP$7-$R$7)&lt;=(Settings!$C46*12),$R59/(Settings!$C46*12),0)+IF((AP$7-$Q$7)&lt;=(Settings!$C46*12),$Q59/(Settings!$C46*12),0)+IF((AP$7-$P$7)&lt;=(Settings!$C46*12),$P59/(Settings!$C46*12),0)+IF((AP$7-$O$7)&lt;=(Settings!$C46*12),$O59/(Settings!$C46*12),0)+IF((AP$7-$N$7)&lt;=(Settings!$C46*12),$N59/(Settings!$C46*12),0)+IF((AP$7-$M$7)&lt;=(Settings!$C46*12),$M59/(Settings!$C46*12),0)+IF((AP$7-$L$7)&lt;=(Settings!$C46*12),$L59/(Settings!$C46*12),0)+IF((AP$7-$K$7)&lt;=(Settings!$C46*12),$K59/(Settings!$C46*12),0)+IF((AP$7-$J$7)&lt;=(Settings!$C46*12),$J59/(Settings!$C46*12),0)+IF((AP$7-$I$7)&lt;=(Settings!$C46*12),$I59/(Settings!$C46*12),0)+IF((AP$7-$H$7)&lt;=(Settings!$C46*12),$H59/(Settings!$C46*12),0)+IF((AP$7-$G$7)&lt;=(Settings!$C46*12),$G59/(Settings!$C46*12),0)+IF((AP$7-$F$7)&lt;=(Settings!$C46*12),$F59/(Settings!$C46*12),0)+IF((AP$7-$E$7)&lt;=(Settings!$C46*12),$E59/(Settings!$C46*12),0)</f>
        <v>0</v>
      </c>
      <c r="AQ71" s="286">
        <f>IF((AQ$7-$AP$7)&lt;=(Settings!$C46*12),$AP59/(Settings!$C46*12),0)+IF((AQ$7-$AO$7)&lt;=(Settings!$C46*12),$AO59/(Settings!$C46*12),0)+IF((AQ$7-$AN$7)&lt;=(Settings!$C46*12),$AN59/(Settings!$C46*12),0)+IF((AQ$7-$AM$7)&lt;=(Settings!$C46*12),$AM59/(Settings!$C46*12),0)+IF((AQ$7-$AL$7)&lt;=(Settings!$C46*12),$AL59/(Settings!$C46*12),0)+IF((AQ$7-$AK$7)&lt;=(Settings!$C46*12),$AK59/(Settings!$C46*12),0)+IF((AQ$7-$AJ$7)&lt;=(Settings!$C46*12),$AJ59/(Settings!$C46*12),0)+IF((AQ$7-$AI$7)&lt;=(Settings!$C46*12),$AI59/(Settings!$C46*12),0)+IF((AQ$7-$AH$7)&lt;=(Settings!$C46*12),$AH59/(Settings!$C46*12),0)+IF((AQ$7-$AG$7)&lt;=(Settings!$C46*12),$AG59/(Settings!$C46*12),0)+IF((AQ$7-$AF$7)&lt;=(Settings!$C46*12),$AF59/(Settings!$C46*12),0)+IF((AQ$7-$AE$7)&lt;=(Settings!$C46*12),$AE59/(Settings!$C46*12),0)+IF((AQ$7-$AD$7)&lt;=(Settings!$C46*12),$AD59/(Settings!$C46*12),0)+IF((AQ$7-$AC$7)&lt;=(Settings!$C46*12),$AC59/(Settings!$C46*12),0)+IF((AQ$7-$AB$7)&lt;=(Settings!$C46*12),$AB59/(Settings!$C46*12),0)+IF((AQ$7-$AA$7)&lt;=(Settings!$C46*12),$AA59/(Settings!$C46*12),0)+IF((AQ$7-$Z$7)&lt;=(Settings!$C46*12),$Z59/(Settings!$C46*12),0)+IF((AQ$7-$Y$7)&lt;=(Settings!$C46*12),$Y59/(Settings!$C46*12),0)+IF((AQ$7-$X$7)&lt;=(Settings!$C46*12),$X59/(Settings!$C46*12),0)+IF((AQ$7-$W$7)&lt;=(Settings!$C46*12),$W59/(Settings!$C46*12),0)+IF((AQ$7-$V$7)&lt;=(Settings!$C46*12),$V59/(Settings!$C46*12),0)+IF((AQ$7-$U$7)&lt;=(Settings!$C46*12),$U59/(Settings!$C46*12),0)+IF((AQ$7-$T$7)&lt;=(Settings!$C46*12),$T59/(Settings!$C46*12),0)+IF((AQ$7-$S$7)&lt;=(Settings!$C46*12),$S59/(Settings!$C46*12),0)+IF((AQ$7-$R$7)&lt;=(Settings!$C46*12),$R59/(Settings!$C46*12),0)+IF((AQ$7-$Q$7)&lt;=(Settings!$C46*12),$Q59/(Settings!$C46*12),0)+IF((AQ$7-$P$7)&lt;=(Settings!$C46*12),$P59/(Settings!$C46*12),0)+IF((AQ$7-$O$7)&lt;=(Settings!$C46*12),$O59/(Settings!$C46*12),0)+IF((AQ$7-$N$7)&lt;=(Settings!$C46*12),$N59/(Settings!$C46*12),0)+IF((AQ$7-$M$7)&lt;=(Settings!$C46*12),$M59/(Settings!$C46*12),0)+IF((AQ$7-$L$7)&lt;=(Settings!$C46*12),$L59/(Settings!$C46*12),0)+IF((AQ$7-$K$7)&lt;=(Settings!$C46*12),$K59/(Settings!$C46*12),0)+IF((AQ$7-$J$7)&lt;=(Settings!$C46*12),$J59/(Settings!$C46*12),0)+IF((AQ$7-$I$7)&lt;=(Settings!$C46*12),$I59/(Settings!$C46*12),0)+IF((AQ$7-$H$7)&lt;=(Settings!$C46*12),$H59/(Settings!$C46*12),0)+IF((AQ$7-$G$7)&lt;=(Settings!$C46*12),$G59/(Settings!$C46*12),0)+IF((AQ$7-$F$7)&lt;=(Settings!$C46*12),$F59/(Settings!$C46*12),0)+IF((AQ$7-$E$7)&lt;=(Settings!$C46*12),$E59/(Settings!$C46*12),0)</f>
        <v>0</v>
      </c>
      <c r="AR71" s="286">
        <f>IF((AR$7-$AQ$7)&lt;=(Settings!$C46*12),$AQ59/(Settings!$C46*12),0)+IF((AR$7-$AP$7)&lt;=(Settings!$C46*12),$AP59/(Settings!$C46*12),0)+IF((AR$7-$AO$7)&lt;=(Settings!$C46*12),$AO59/(Settings!$C46*12),0)+IF((AR$7-$AN$7)&lt;=(Settings!$C46*12),$AN59/(Settings!$C46*12),0)+IF((AR$7-$AM$7)&lt;=(Settings!$C46*12),$AM59/(Settings!$C46*12),0)+IF((AR$7-$AL$7)&lt;=(Settings!$C46*12),$AL59/(Settings!$C46*12),0)+IF((AR$7-$AK$7)&lt;=(Settings!$C46*12),$AK59/(Settings!$C46*12),0)+IF((AR$7-$AJ$7)&lt;=(Settings!$C46*12),$AJ59/(Settings!$C46*12),0)+IF((AR$7-$AI$7)&lt;=(Settings!$C46*12),$AI59/(Settings!$C46*12),0)+IF((AR$7-$AH$7)&lt;=(Settings!$C46*12),$AH59/(Settings!$C46*12),0)+IF((AR$7-$AG$7)&lt;=(Settings!$C46*12),$AG59/(Settings!$C46*12),0)+IF((AR$7-$AF$7)&lt;=(Settings!$C46*12),$AF59/(Settings!$C46*12),0)+IF((AR$7-$AE$7)&lt;=(Settings!$C46*12),$AE59/(Settings!$C46*12),0)+IF((AR$7-$AD$7)&lt;=(Settings!$C46*12),$AD59/(Settings!$C46*12),0)+IF((AR$7-$AC$7)&lt;=(Settings!$C46*12),$AC59/(Settings!$C46*12),0)+IF((AR$7-$AB$7)&lt;=(Settings!$C46*12),$AB59/(Settings!$C46*12),0)+IF((AR$7-$AA$7)&lt;=(Settings!$C46*12),$AA59/(Settings!$C46*12),0)+IF((AR$7-$Z$7)&lt;=(Settings!$C46*12),$Z59/(Settings!$C46*12),0)+IF((AR$7-$Y$7)&lt;=(Settings!$C46*12),$Y59/(Settings!$C46*12),0)+IF((AR$7-$X$7)&lt;=(Settings!$C46*12),$X59/(Settings!$C46*12),0)+IF((AR$7-$W$7)&lt;=(Settings!$C46*12),$W59/(Settings!$C46*12),0)+IF((AR$7-$V$7)&lt;=(Settings!$C46*12),$V59/(Settings!$C46*12),0)+IF((AR$7-$U$7)&lt;=(Settings!$C46*12),$U59/(Settings!$C46*12),0)+IF((AR$7-$T$7)&lt;=(Settings!$C46*12),$T59/(Settings!$C46*12),0)+IF((AR$7-$S$7)&lt;=(Settings!$C46*12),$S59/(Settings!$C46*12),0)+IF((AR$7-$R$7)&lt;=(Settings!$C46*12),$R59/(Settings!$C46*12),0)+IF((AR$7-$Q$7)&lt;=(Settings!$C46*12),$Q59/(Settings!$C46*12),0)+IF((AR$7-$P$7)&lt;=(Settings!$C46*12),$P59/(Settings!$C46*12),0)+IF((AR$7-$O$7)&lt;=(Settings!$C46*12),$O59/(Settings!$C46*12),0)+IF((AR$7-$N$7)&lt;=(Settings!$C46*12),$N59/(Settings!$C46*12),0)+IF((AR$7-$M$7)&lt;=(Settings!$C46*12),$M59/(Settings!$C46*12),0)+IF((AR$7-$L$7)&lt;=(Settings!$C46*12),$L59/(Settings!$C46*12),0)+IF((AR$7-$K$7)&lt;=(Settings!$C46*12),$K59/(Settings!$C46*12),0)+IF((AR$7-$J$7)&lt;=(Settings!$C46*12),$J59/(Settings!$C46*12),0)+IF((AR$7-$I$7)&lt;=(Settings!$C46*12),$I59/(Settings!$C46*12),0)+IF((AR$7-$H$7)&lt;=(Settings!$C46*12),$H59/(Settings!$C46*12),0)+IF((AR$7-$G$7)&lt;=(Settings!$C46*12),$G59/(Settings!$C46*12),0)+IF((AR$7-$F$7)&lt;=(Settings!$C46*12),$F59/(Settings!$C46*12),0)+IF((AR$7-$E$7)&lt;=(Settings!$C46*12),$E59/(Settings!$C46*12),0)</f>
        <v>0</v>
      </c>
      <c r="AS71" s="286">
        <f>IF((AS$7-$AR$7)&lt;=(Settings!$C46*12),$AR59/(Settings!$C46*12),0)+IF((AS$7-$AQ$7)&lt;=(Settings!$C46*12),$AQ59/(Settings!$C46*12),0)+IF((AS$7-$AP$7)&lt;=(Settings!$C46*12),$AP59/(Settings!$C46*12),0)+IF((AS$7-$AO$7)&lt;=(Settings!$C46*12),$AO59/(Settings!$C46*12),0)+IF((AS$7-$AN$7)&lt;=(Settings!$C46*12),$AN59/(Settings!$C46*12),0)+IF((AS$7-$AM$7)&lt;=(Settings!$C46*12),$AM59/(Settings!$C46*12),0)+IF((AS$7-$AL$7)&lt;=(Settings!$C46*12),$AL59/(Settings!$C46*12),0)+IF((AS$7-$AK$7)&lt;=(Settings!$C46*12),$AK59/(Settings!$C46*12),0)+IF((AS$7-$AJ$7)&lt;=(Settings!$C46*12),$AJ59/(Settings!$C46*12),0)+IF((AS$7-$AI$7)&lt;=(Settings!$C46*12),$AI59/(Settings!$C46*12),0)+IF((AS$7-$AH$7)&lt;=(Settings!$C46*12),$AH59/(Settings!$C46*12),0)+IF((AS$7-$AG$7)&lt;=(Settings!$C46*12),$AG59/(Settings!$C46*12),0)+IF((AS$7-$AF$7)&lt;=(Settings!$C46*12),$AF59/(Settings!$C46*12),0)+IF((AS$7-$AE$7)&lt;=(Settings!$C46*12),$AE59/(Settings!$C46*12),0)+IF((AS$7-$AD$7)&lt;=(Settings!$C46*12),$AD59/(Settings!$C46*12),0)+IF((AS$7-$AC$7)&lt;=(Settings!$C46*12),$AC59/(Settings!$C46*12),0)+IF((AS$7-$AB$7)&lt;=(Settings!$C46*12),$AB59/(Settings!$C46*12),0)+IF((AS$7-$AA$7)&lt;=(Settings!$C46*12),$AA59/(Settings!$C46*12),0)+IF((AS$7-$Z$7)&lt;=(Settings!$C46*12),$Z59/(Settings!$C46*12),0)+IF((AS$7-$Y$7)&lt;=(Settings!$C46*12),$Y59/(Settings!$C46*12),0)+IF((AS$7-$X$7)&lt;=(Settings!$C46*12),$X59/(Settings!$C46*12),0)+IF((AS$7-$W$7)&lt;=(Settings!$C46*12),$W59/(Settings!$C46*12),0)+IF((AS$7-$V$7)&lt;=(Settings!$C46*12),$V59/(Settings!$C46*12),0)+IF((AS$7-$U$7)&lt;=(Settings!$C46*12),$U59/(Settings!$C46*12),0)+IF((AS$7-$T$7)&lt;=(Settings!$C46*12),$T59/(Settings!$C46*12),0)+IF((AS$7-$S$7)&lt;=(Settings!$C46*12),$S59/(Settings!$C46*12),0)+IF((AS$7-$R$7)&lt;=(Settings!$C46*12),$R59/(Settings!$C46*12),0)+IF((AS$7-$Q$7)&lt;=(Settings!$C46*12),$Q59/(Settings!$C46*12),0)+IF((AS$7-$P$7)&lt;=(Settings!$C46*12),$P59/(Settings!$C46*12),0)+IF((AS$7-$O$7)&lt;=(Settings!$C46*12),$O59/(Settings!$C46*12),0)+IF((AS$7-$N$7)&lt;=(Settings!$C46*12),$N59/(Settings!$C46*12),0)+IF((AS$7-$M$7)&lt;=(Settings!$C46*12),$M59/(Settings!$C46*12),0)+IF((AS$7-$L$7)&lt;=(Settings!$C46*12),$L59/(Settings!$C46*12),0)+IF((AS$7-$K$7)&lt;=(Settings!$C46*12),$K59/(Settings!$C46*12),0)+IF((AS$7-$J$7)&lt;=(Settings!$C46*12),$J59/(Settings!$C46*12),0)+IF((AS$7-$I$7)&lt;=(Settings!$C46*12),$I59/(Settings!$C46*12),0)+IF((AS$7-$H$7)&lt;=(Settings!$C46*12),$H59/(Settings!$C46*12),0)+IF((AS$7-$G$7)&lt;=(Settings!$C46*12),$G59/(Settings!$C46*12),0)+IF((AS$7-$F$7)&lt;=(Settings!$C46*12),$F59/(Settings!$C46*12),0)+IF((AS$7-$E$7)&lt;=(Settings!$C46*12),$E59/(Settings!$C46*12),0)</f>
        <v>0</v>
      </c>
      <c r="AT71" s="286">
        <f>IF((AT$7-$AS$7)&lt;=(Settings!$C46*12),$AS59/(Settings!$C46*12),0)+IF((AT$7-$AR$7)&lt;=(Settings!$C46*12),$AR59/(Settings!$C46*12),0)+IF((AT$7-$AQ$7)&lt;=(Settings!$C46*12),$AQ59/(Settings!$C46*12),0)+IF((AT$7-$AP$7)&lt;=(Settings!$C46*12),$AP59/(Settings!$C46*12),0)+IF((AT$7-$AO$7)&lt;=(Settings!$C46*12),$AO59/(Settings!$C46*12),0)+IF((AT$7-$AN$7)&lt;=(Settings!$C46*12),$AN59/(Settings!$C46*12),0)+IF((AT$7-$AM$7)&lt;=(Settings!$C46*12),$AM59/(Settings!$C46*12),0)+IF((AT$7-$AL$7)&lt;=(Settings!$C46*12),$AL59/(Settings!$C46*12),0)+IF((AT$7-$AK$7)&lt;=(Settings!$C46*12),$AK59/(Settings!$C46*12),0)+IF((AT$7-$AJ$7)&lt;=(Settings!$C46*12),$AJ59/(Settings!$C46*12),0)+IF((AT$7-$AI$7)&lt;=(Settings!$C46*12),$AI59/(Settings!$C46*12),0)+IF((AT$7-$AH$7)&lt;=(Settings!$C46*12),$AH59/(Settings!$C46*12),0)+IF((AT$7-$AG$7)&lt;=(Settings!$C46*12),$AG59/(Settings!$C46*12),0)+IF((AT$7-$AF$7)&lt;=(Settings!$C46*12),$AF59/(Settings!$C46*12),0)+IF((AT$7-$AE$7)&lt;=(Settings!$C46*12),$AE59/(Settings!$C46*12),0)+IF((AT$7-$AD$7)&lt;=(Settings!$C46*12),$AD59/(Settings!$C46*12),0)+IF((AT$7-$AC$7)&lt;=(Settings!$C46*12),$AC59/(Settings!$C46*12),0)+IF((AT$7-$AB$7)&lt;=(Settings!$C46*12),$AB59/(Settings!$C46*12),0)+IF((AT$7-$AA$7)&lt;=(Settings!$C46*12),$AA59/(Settings!$C46*12),0)+IF((AT$7-$Z$7)&lt;=(Settings!$C46*12),$Z59/(Settings!$C46*12),0)+IF((AT$7-$Y$7)&lt;=(Settings!$C46*12),$Y59/(Settings!$C46*12),0)+IF((AT$7-$X$7)&lt;=(Settings!$C46*12),$X59/(Settings!$C46*12),0)+IF((AT$7-$W$7)&lt;=(Settings!$C46*12),$W59/(Settings!$C46*12),0)+IF((AT$7-$V$7)&lt;=(Settings!$C46*12),$V59/(Settings!$C46*12),0)+IF((AT$7-$U$7)&lt;=(Settings!$C46*12),$U59/(Settings!$C46*12),0)+IF((AT$7-$T$7)&lt;=(Settings!$C46*12),$T59/(Settings!$C46*12),0)+IF((AT$7-$S$7)&lt;=(Settings!$C46*12),$S59/(Settings!$C46*12),0)+IF((AT$7-$R$7)&lt;=(Settings!$C46*12),$R59/(Settings!$C46*12),0)+IF((AT$7-$Q$7)&lt;=(Settings!$C46*12),$Q59/(Settings!$C46*12),0)+IF((AT$7-$P$7)&lt;=(Settings!$C46*12),$P59/(Settings!$C46*12),0)+IF((AT$7-$O$7)&lt;=(Settings!$C46*12),$O59/(Settings!$C46*12),0)+IF((AT$7-$N$7)&lt;=(Settings!$C46*12),$N59/(Settings!$C46*12),0)+IF((AT$7-$M$7)&lt;=(Settings!$C46*12),$M59/(Settings!$C46*12),0)+IF((AT$7-$L$7)&lt;=(Settings!$C46*12),$L59/(Settings!$C46*12),0)+IF((AT$7-$K$7)&lt;=(Settings!$C46*12),$K59/(Settings!$C46*12),0)+IF((AT$7-$J$7)&lt;=(Settings!$C46*12),$J59/(Settings!$C46*12),0)+IF((AT$7-$I$7)&lt;=(Settings!$C46*12),$I59/(Settings!$C46*12),0)+IF((AT$7-$H$7)&lt;=(Settings!$C46*12),$H59/(Settings!$C46*12),0)+IF((AT$7-$G$7)&lt;=(Settings!$C46*12),$G59/(Settings!$C46*12),0)+IF((AT$7-$F$7)&lt;=(Settings!$C46*12),$F59/(Settings!$C46*12),0)+IF((AT$7-$E$7)&lt;=(Settings!$C46*12),$E59/(Settings!$C46*12),0)</f>
        <v>0</v>
      </c>
      <c r="AU71" s="286">
        <f>IF((AU$7-$AT$7)&lt;=(Settings!$C46*12),$AT59/(Settings!$C46*12),0)+IF((AU$7-$AS$7)&lt;=(Settings!$C46*12),$AS59/(Settings!$C46*12),0)+IF((AU$7-$AR$7)&lt;=(Settings!$C46*12),$AR59/(Settings!$C46*12),0)+IF((AU$7-$AQ$7)&lt;=(Settings!$C46*12),$AQ59/(Settings!$C46*12),0)+IF((AU$7-$AP$7)&lt;=(Settings!$C46*12),$AP59/(Settings!$C46*12),0)+IF((AU$7-$AO$7)&lt;=(Settings!$C46*12),$AO59/(Settings!$C46*12),0)+IF((AU$7-$AN$7)&lt;=(Settings!$C46*12),$AN59/(Settings!$C46*12),0)+IF((AU$7-$AM$7)&lt;=(Settings!$C46*12),$AM59/(Settings!$C46*12),0)+IF((AU$7-$AL$7)&lt;=(Settings!$C46*12),$AL59/(Settings!$C46*12),0)+IF((AU$7-$AK$7)&lt;=(Settings!$C46*12),$AK59/(Settings!$C46*12),0)+IF((AU$7-$AJ$7)&lt;=(Settings!$C46*12),$AJ59/(Settings!$C46*12),0)+IF((AU$7-$AI$7)&lt;=(Settings!$C46*12),$AI59/(Settings!$C46*12),0)+IF((AU$7-$AH$7)&lt;=(Settings!$C46*12),$AH59/(Settings!$C46*12),0)+IF((AU$7-$AG$7)&lt;=(Settings!$C46*12),$AG59/(Settings!$C46*12),0)+IF((AU$7-$AF$7)&lt;=(Settings!$C46*12),$AF59/(Settings!$C46*12),0)+IF((AU$7-$AE$7)&lt;=(Settings!$C46*12),$AE59/(Settings!$C46*12),0)+IF((AU$7-$AD$7)&lt;=(Settings!$C46*12),$AD59/(Settings!$C46*12),0)+IF((AU$7-$AC$7)&lt;=(Settings!$C46*12),$AC59/(Settings!$C46*12),0)+IF((AU$7-$AB$7)&lt;=(Settings!$C46*12),$AB59/(Settings!$C46*12),0)+IF((AU$7-$AA$7)&lt;=(Settings!$C46*12),$AA59/(Settings!$C46*12),0)+IF((AU$7-$Z$7)&lt;=(Settings!$C46*12),$Z59/(Settings!$C46*12),0)+IF((AU$7-$Y$7)&lt;=(Settings!$C46*12),$Y59/(Settings!$C46*12),0)+IF((AU$7-$X$7)&lt;=(Settings!$C46*12),$X59/(Settings!$C46*12),0)+IF((AU$7-$W$7)&lt;=(Settings!$C46*12),$W59/(Settings!$C46*12),0)+IF((AU$7-$V$7)&lt;=(Settings!$C46*12),$V59/(Settings!$C46*12),0)+IF((AU$7-$U$7)&lt;=(Settings!$C46*12),$U59/(Settings!$C46*12),0)+IF((AU$7-$T$7)&lt;=(Settings!$C46*12),$T59/(Settings!$C46*12),0)+IF((AU$7-$S$7)&lt;=(Settings!$C46*12),$S59/(Settings!$C46*12),0)+IF((AU$7-$R$7)&lt;=(Settings!$C46*12),$R59/(Settings!$C46*12),0)+IF((AU$7-$Q$7)&lt;=(Settings!$C46*12),$Q59/(Settings!$C46*12),0)+IF((AU$7-$P$7)&lt;=(Settings!$C46*12),$P59/(Settings!$C46*12),0)+IF((AU$7-$O$7)&lt;=(Settings!$C46*12),$O59/(Settings!$C46*12),0)+IF((AU$7-$N$7)&lt;=(Settings!$C46*12),$N59/(Settings!$C46*12),0)+IF((AU$7-$M$7)&lt;=(Settings!$C46*12),$M59/(Settings!$C46*12),0)+IF((AU$7-$L$7)&lt;=(Settings!$C46*12),$L59/(Settings!$C46*12),0)+IF((AU$7-$K$7)&lt;=(Settings!$C46*12),$K59/(Settings!$C46*12),0)+IF((AU$7-$J$7)&lt;=(Settings!$C46*12),$J59/(Settings!$C46*12),0)+IF((AU$7-$I$7)&lt;=(Settings!$C46*12),$I59/(Settings!$C46*12),0)+IF((AU$7-$H$7)&lt;=(Settings!$C46*12),$H59/(Settings!$C46*12),0)+IF((AU$7-$G$7)&lt;=(Settings!$C46*12),$G59/(Settings!$C46*12),0)+IF((AU$7-$F$7)&lt;=(Settings!$C46*12),$F59/(Settings!$C46*12),0)+IF((AU$7-$E$7)&lt;=(Settings!$C46*12),$E59/(Settings!$C46*12),0)</f>
        <v>0</v>
      </c>
      <c r="AV71" s="286">
        <f>IF((AV$7-$AU$7)&lt;=(Settings!$C46*12),$AU59/(Settings!$C46*12),0)+IF((AV$7-$AT$7)&lt;=(Settings!$C46*12),$AT59/(Settings!$C46*12),0)+IF((AV$7-$AS$7)&lt;=(Settings!$C46*12),$AS59/(Settings!$C46*12),0)+IF((AV$7-$AR$7)&lt;=(Settings!$C46*12),$AR59/(Settings!$C46*12),0)+IF((AV$7-$AQ$7)&lt;=(Settings!$C46*12),$AQ59/(Settings!$C46*12),0)+IF((AV$7-$AP$7)&lt;=(Settings!$C46*12),$AP59/(Settings!$C46*12),0)+IF((AV$7-$AO$7)&lt;=(Settings!$C46*12),$AO59/(Settings!$C46*12),0)+IF((AV$7-$AN$7)&lt;=(Settings!$C46*12),$AN59/(Settings!$C46*12),0)+IF((AV$7-$AM$7)&lt;=(Settings!$C46*12),$AM59/(Settings!$C46*12),0)+IF((AV$7-$AL$7)&lt;=(Settings!$C46*12),$AL59/(Settings!$C46*12),0)+IF((AV$7-$AK$7)&lt;=(Settings!$C46*12),$AK59/(Settings!$C46*12),0)+IF((AV$7-$AJ$7)&lt;=(Settings!$C46*12),$AJ59/(Settings!$C46*12),0)+IF((AV$7-$AI$7)&lt;=(Settings!$C46*12),$AI59/(Settings!$C46*12),0)+IF((AV$7-$AH$7)&lt;=(Settings!$C46*12),$AH59/(Settings!$C46*12),0)+IF((AV$7-$AG$7)&lt;=(Settings!$C46*12),$AG59/(Settings!$C46*12),0)+IF((AV$7-$AF$7)&lt;=(Settings!$C46*12),$AF59/(Settings!$C46*12),0)+IF((AV$7-$AE$7)&lt;=(Settings!$C46*12),$AE59/(Settings!$C46*12),0)+IF((AV$7-$AD$7)&lt;=(Settings!$C46*12),$AD59/(Settings!$C46*12),0)+IF((AV$7-$AC$7)&lt;=(Settings!$C46*12),$AC59/(Settings!$C46*12),0)+IF((AV$7-$AB$7)&lt;=(Settings!$C46*12),$AB59/(Settings!$C46*12),0)+IF((AV$7-$AA$7)&lt;=(Settings!$C46*12),$AA59/(Settings!$C46*12),0)+IF((AV$7-$Z$7)&lt;=(Settings!$C46*12),$Z59/(Settings!$C46*12),0)+IF((AV$7-$Y$7)&lt;=(Settings!$C46*12),$Y59/(Settings!$C46*12),0)+IF((AV$7-$X$7)&lt;=(Settings!$C46*12),$X59/(Settings!$C46*12),0)+IF((AV$7-$W$7)&lt;=(Settings!$C46*12),$W59/(Settings!$C46*12),0)+IF((AV$7-$V$7)&lt;=(Settings!$C46*12),$V59/(Settings!$C46*12),0)+IF((AV$7-$U$7)&lt;=(Settings!$C46*12),$U59/(Settings!$C46*12),0)+IF((AV$7-$T$7)&lt;=(Settings!$C46*12),$T59/(Settings!$C46*12),0)+IF((AV$7-$S$7)&lt;=(Settings!$C46*12),$S59/(Settings!$C46*12),0)+IF((AV$7-$R$7)&lt;=(Settings!$C46*12),$R59/(Settings!$C46*12),0)+IF((AV$7-$Q$7)&lt;=(Settings!$C46*12),$Q59/(Settings!$C46*12),0)+IF((AV$7-$P$7)&lt;=(Settings!$C46*12),$P59/(Settings!$C46*12),0)+IF((AV$7-$O$7)&lt;=(Settings!$C46*12),$O59/(Settings!$C46*12),0)+IF((AV$7-$N$7)&lt;=(Settings!$C46*12),$N59/(Settings!$C46*12),0)+IF((AV$7-$M$7)&lt;=(Settings!$C46*12),$M59/(Settings!$C46*12),0)+IF((AV$7-$L$7)&lt;=(Settings!$C46*12),$L59/(Settings!$C46*12),0)+IF((AV$7-$K$7)&lt;=(Settings!$C46*12),$K59/(Settings!$C46*12),0)+IF((AV$7-$J$7)&lt;=(Settings!$C46*12),$J59/(Settings!$C46*12),0)+IF((AV$7-$I$7)&lt;=(Settings!$C46*12),$I59/(Settings!$C46*12),0)+IF((AV$7-$H$7)&lt;=(Settings!$C46*12),$H59/(Settings!$C46*12),0)+IF((AV$7-$G$7)&lt;=(Settings!$C46*12),$G59/(Settings!$C46*12),0)+IF((AV$7-$F$7)&lt;=(Settings!$C46*12),$F59/(Settings!$C46*12),0)+IF((AV$7-$E$7)&lt;=(Settings!$C46*12),$E59/(Settings!$C46*12),0)</f>
        <v>0</v>
      </c>
      <c r="AW71" s="286">
        <f>IF((AW$7-$AV$7)&lt;=(Settings!$C46*12),$AV59/(Settings!$C46*12),0)+IF((AW$7-$AU$7)&lt;=(Settings!$C46*12),$AU59/(Settings!$C46*12),0)+IF((AW$7-$AT$7)&lt;=(Settings!$C46*12),$AT59/(Settings!$C46*12),0)+IF((AW$7-$AS$7)&lt;=(Settings!$C46*12),$AS59/(Settings!$C46*12),0)+IF((AW$7-$AR$7)&lt;=(Settings!$C46*12),$AR59/(Settings!$C46*12),0)+IF((AW$7-$AQ$7)&lt;=(Settings!$C46*12),$AQ59/(Settings!$C46*12),0)+IF((AW$7-$AP$7)&lt;=(Settings!$C46*12),$AP59/(Settings!$C46*12),0)+IF((AW$7-$AO$7)&lt;=(Settings!$C46*12),$AO59/(Settings!$C46*12),0)+IF((AW$7-$AN$7)&lt;=(Settings!$C46*12),$AN59/(Settings!$C46*12),0)+IF((AW$7-$AM$7)&lt;=(Settings!$C46*12),$AM59/(Settings!$C46*12),0)+IF((AW$7-$AL$7)&lt;=(Settings!$C46*12),$AL59/(Settings!$C46*12),0)+IF((AW$7-$AK$7)&lt;=(Settings!$C46*12),$AK59/(Settings!$C46*12),0)+IF((AW$7-$AJ$7)&lt;=(Settings!$C46*12),$AJ59/(Settings!$C46*12),0)+IF((AW$7-$AI$7)&lt;=(Settings!$C46*12),$AI59/(Settings!$C46*12),0)+IF((AW$7-$AH$7)&lt;=(Settings!$C46*12),$AH59/(Settings!$C46*12),0)+IF((AW$7-$AG$7)&lt;=(Settings!$C46*12),$AG59/(Settings!$C46*12),0)+IF((AW$7-$AF$7)&lt;=(Settings!$C46*12),$AF59/(Settings!$C46*12),0)+IF((AW$7-$AE$7)&lt;=(Settings!$C46*12),$AE59/(Settings!$C46*12),0)+IF((AW$7-$AD$7)&lt;=(Settings!$C46*12),$AD59/(Settings!$C46*12),0)+IF((AW$7-$AC$7)&lt;=(Settings!$C46*12),$AC59/(Settings!$C46*12),0)+IF((AW$7-$AB$7)&lt;=(Settings!$C46*12),$AB59/(Settings!$C46*12),0)+IF((AW$7-$AA$7)&lt;=(Settings!$C46*12),$AA59/(Settings!$C46*12),0)+IF((AW$7-$Z$7)&lt;=(Settings!$C46*12),$Z59/(Settings!$C46*12),0)+IF((AW$7-$Y$7)&lt;=(Settings!$C46*12),$Y59/(Settings!$C46*12),0)+IF((AW$7-$X$7)&lt;=(Settings!$C46*12),$X59/(Settings!$C46*12),0)+IF((AW$7-$W$7)&lt;=(Settings!$C46*12),$W59/(Settings!$C46*12),0)+IF((AW$7-$V$7)&lt;=(Settings!$C46*12),$V59/(Settings!$C46*12),0)+IF((AW$7-$U$7)&lt;=(Settings!$C46*12),$U59/(Settings!$C46*12),0)+IF((AW$7-$T$7)&lt;=(Settings!$C46*12),$T59/(Settings!$C46*12),0)+IF((AW$7-$S$7)&lt;=(Settings!$C46*12),$S59/(Settings!$C46*12),0)+IF((AW$7-$R$7)&lt;=(Settings!$C46*12),$R59/(Settings!$C46*12),0)+IF((AW$7-$Q$7)&lt;=(Settings!$C46*12),$Q59/(Settings!$C46*12),0)+IF((AW$7-$P$7)&lt;=(Settings!$C46*12),$P59/(Settings!$C46*12),0)+IF((AW$7-$O$7)&lt;=(Settings!$C46*12),$O59/(Settings!$C46*12),0)+IF((AW$7-$N$7)&lt;=(Settings!$C46*12),$N59/(Settings!$C46*12),0)+IF((AW$7-$M$7)&lt;=(Settings!$C46*12),$M59/(Settings!$C46*12),0)+IF((AW$7-$L$7)&lt;=(Settings!$C46*12),$L59/(Settings!$C46*12),0)+IF((AW$7-$K$7)&lt;=(Settings!$C46*12),$K59/(Settings!$C46*12),0)+IF((AW$7-$J$7)&lt;=(Settings!$C46*12),$J59/(Settings!$C46*12),0)+IF((AW$7-$I$7)&lt;=(Settings!$C46*12),$I59/(Settings!$C46*12),0)+IF((AW$7-$H$7)&lt;=(Settings!$C46*12),$H59/(Settings!$C46*12),0)+IF((AW$7-$G$7)&lt;=(Settings!$C46*12),$G59/(Settings!$C46*12),0)+IF((AW$7-$F$7)&lt;=(Settings!$C46*12),$F59/(Settings!$C46*12),0)+IF((AW$7-$E$7)&lt;=(Settings!$C46*12),$E59/(Settings!$C46*12),0)</f>
        <v>0</v>
      </c>
      <c r="AX71" s="286">
        <f>IF((AX$7-$AW$7)&lt;=(Settings!$C46*12),$AW59/(Settings!$C46*12),0)+IF((AX$7-$AV$7)&lt;=(Settings!$C46*12),$AV59/(Settings!$C46*12),0)+IF((AX$7-$AU$7)&lt;=(Settings!$C46*12),$AU59/(Settings!$C46*12),0)+IF((AX$7-$AT$7)&lt;=(Settings!$C46*12),$AT59/(Settings!$C46*12),0)+IF((AX$7-$AS$7)&lt;=(Settings!$C46*12),$AS59/(Settings!$C46*12),0)+IF((AX$7-$AR$7)&lt;=(Settings!$C46*12),$AR59/(Settings!$C46*12),0)+IF((AX$7-$AQ$7)&lt;=(Settings!$C46*12),$AQ59/(Settings!$C46*12),0)+IF((AX$7-$AP$7)&lt;=(Settings!$C46*12),$AP59/(Settings!$C46*12),0)+IF((AX$7-$AO$7)&lt;=(Settings!$C46*12),$AO59/(Settings!$C46*12),0)+IF((AX$7-$AN$7)&lt;=(Settings!$C46*12),$AN59/(Settings!$C46*12),0)+IF((AX$7-$AM$7)&lt;=(Settings!$C46*12),$AM59/(Settings!$C46*12),0)+IF((AX$7-$AL$7)&lt;=(Settings!$C46*12),$AL59/(Settings!$C46*12),0)+IF((AX$7-$AK$7)&lt;=(Settings!$C46*12),$AK59/(Settings!$C46*12),0)+IF((AX$7-$AJ$7)&lt;=(Settings!$C46*12),$AJ59/(Settings!$C46*12),0)+IF((AX$7-$AI$7)&lt;=(Settings!$C46*12),$AI59/(Settings!$C46*12),0)+IF((AX$7-$AH$7)&lt;=(Settings!$C46*12),$AH59/(Settings!$C46*12),0)+IF((AX$7-$AG$7)&lt;=(Settings!$C46*12),$AG59/(Settings!$C46*12),0)+IF((AX$7-$AF$7)&lt;=(Settings!$C46*12),$AF59/(Settings!$C46*12),0)+IF((AX$7-$AE$7)&lt;=(Settings!$C46*12),$AE59/(Settings!$C46*12),0)+IF((AX$7-$AD$7)&lt;=(Settings!$C46*12),$AD59/(Settings!$C46*12),0)+IF((AX$7-$AC$7)&lt;=(Settings!$C46*12),$AC59/(Settings!$C46*12),0)+IF((AX$7-$AB$7)&lt;=(Settings!$C46*12),$AB59/(Settings!$C46*12),0)+IF((AX$7-$AA$7)&lt;=(Settings!$C46*12),$AA59/(Settings!$C46*12),0)+IF((AX$7-$Z$7)&lt;=(Settings!$C46*12),$Z59/(Settings!$C46*12),0)+IF((AX$7-$Y$7)&lt;=(Settings!$C46*12),$Y59/(Settings!$C46*12),0)+IF((AX$7-$X$7)&lt;=(Settings!$C46*12),$X59/(Settings!$C46*12),0)+IF((AX$7-$W$7)&lt;=(Settings!$C46*12),$W59/(Settings!$C46*12),0)+IF((AX$7-$V$7)&lt;=(Settings!$C46*12),$V59/(Settings!$C46*12),0)+IF((AX$7-$U$7)&lt;=(Settings!$C46*12),$U59/(Settings!$C46*12),0)+IF((AX$7-$T$7)&lt;=(Settings!$C46*12),$T59/(Settings!$C46*12),0)+IF((AX$7-$S$7)&lt;=(Settings!$C46*12),$S59/(Settings!$C46*12),0)+IF((AX$7-$R$7)&lt;=(Settings!$C46*12),$R59/(Settings!$C46*12),0)+IF((AX$7-$Q$7)&lt;=(Settings!$C46*12),$Q59/(Settings!$C46*12),0)+IF((AX$7-$P$7)&lt;=(Settings!$C46*12),$P59/(Settings!$C46*12),0)+IF((AX$7-$O$7)&lt;=(Settings!$C46*12),$O59/(Settings!$C46*12),0)+IF((AX$7-$N$7)&lt;=(Settings!$C46*12),$N59/(Settings!$C46*12),0)+IF((AX$7-$M$7)&lt;=(Settings!$C46*12),$M59/(Settings!$C46*12),0)+IF((AX$7-$L$7)&lt;=(Settings!$C46*12),$L59/(Settings!$C46*12),0)+IF((AX$7-$K$7)&lt;=(Settings!$C46*12),$K59/(Settings!$C46*12),0)+IF((AX$7-$J$7)&lt;=(Settings!$C46*12),$J59/(Settings!$C46*12),0)+IF((AX$7-$I$7)&lt;=(Settings!$C46*12),$I59/(Settings!$C46*12),0)+IF((AX$7-$H$7)&lt;=(Settings!$C46*12),$H59/(Settings!$C46*12),0)+IF((AX$7-$G$7)&lt;=(Settings!$C46*12),$G59/(Settings!$C46*12),0)+IF((AX$7-$F$7)&lt;=(Settings!$C46*12),$F59/(Settings!$C46*12),0)+IF((AX$7-$E$7)&lt;=(Settings!$C46*12),$E59/(Settings!$C46*12),0)</f>
        <v>0</v>
      </c>
      <c r="AY71" s="286">
        <f>IF((AY$7-$AX$7)&lt;=(Settings!$C46*12),$AX59/(Settings!$C46*12),0)+IF((AY$7-$AW$7)&lt;=(Settings!$C46*12),$AW59/(Settings!$C46*12),0)+IF((AY$7-$AV$7)&lt;=(Settings!$C46*12),$AV59/(Settings!$C46*12),0)+IF((AY$7-$AU$7)&lt;=(Settings!$C46*12),$AU59/(Settings!$C46*12),0)+IF((AY$7-$AT$7)&lt;=(Settings!$C46*12),$AT59/(Settings!$C46*12),0)+IF((AY$7-$AS$7)&lt;=(Settings!$C46*12),$AS59/(Settings!$C46*12),0)+IF((AY$7-$AR$7)&lt;=(Settings!$C46*12),$AR59/(Settings!$C46*12),0)+IF((AY$7-$AQ$7)&lt;=(Settings!$C46*12),$AQ59/(Settings!$C46*12),0)+IF((AY$7-$AP$7)&lt;=(Settings!$C46*12),$AP59/(Settings!$C46*12),0)+IF((AY$7-$AO$7)&lt;=(Settings!$C46*12),$AO59/(Settings!$C46*12),0)+IF((AY$7-$AN$7)&lt;=(Settings!$C46*12),$AN59/(Settings!$C46*12),0)+IF((AY$7-$AM$7)&lt;=(Settings!$C46*12),$AM59/(Settings!$C46*12),0)+IF((AY$7-$AL$7)&lt;=(Settings!$C46*12),$AL59/(Settings!$C46*12),0)+IF((AY$7-$AK$7)&lt;=(Settings!$C46*12),$AK59/(Settings!$C46*12),0)+IF((AY$7-$AJ$7)&lt;=(Settings!$C46*12),$AJ59/(Settings!$C46*12),0)+IF((AY$7-$AI$7)&lt;=(Settings!$C46*12),$AI59/(Settings!$C46*12),0)+IF((AY$7-$AH$7)&lt;=(Settings!$C46*12),$AH59/(Settings!$C46*12),0)+IF((AY$7-$AG$7)&lt;=(Settings!$C46*12),$AG59/(Settings!$C46*12),0)+IF((AY$7-$AF$7)&lt;=(Settings!$C46*12),$AF59/(Settings!$C46*12),0)+IF((AY$7-$AE$7)&lt;=(Settings!$C46*12),$AE59/(Settings!$C46*12),0)+IF((AY$7-$AD$7)&lt;=(Settings!$C46*12),$AD59/(Settings!$C46*12),0)+IF((AY$7-$AC$7)&lt;=(Settings!$C46*12),$AC59/(Settings!$C46*12),0)+IF((AY$7-$AB$7)&lt;=(Settings!$C46*12),$AB59/(Settings!$C46*12),0)+IF((AY$7-$AA$7)&lt;=(Settings!$C46*12),$AA59/(Settings!$C46*12),0)+IF((AY$7-$Z$7)&lt;=(Settings!$C46*12),$Z59/(Settings!$C46*12),0)+IF((AY$7-$Y$7)&lt;=(Settings!$C46*12),$Y59/(Settings!$C46*12),0)+IF((AY$7-$X$7)&lt;=(Settings!$C46*12),$X59/(Settings!$C46*12),0)+IF((AY$7-$W$7)&lt;=(Settings!$C46*12),$W59/(Settings!$C46*12),0)+IF((AY$7-$V$7)&lt;=(Settings!$C46*12),$V59/(Settings!$C46*12),0)+IF((AY$7-$U$7)&lt;=(Settings!$C46*12),$U59/(Settings!$C46*12),0)+IF((AY$7-$T$7)&lt;=(Settings!$C46*12),$T59/(Settings!$C46*12),0)+IF((AY$7-$S$7)&lt;=(Settings!$C46*12),$S59/(Settings!$C46*12),0)+IF((AY$7-$R$7)&lt;=(Settings!$C46*12),$R59/(Settings!$C46*12),0)+IF((AY$7-$Q$7)&lt;=(Settings!$C46*12),$Q59/(Settings!$C46*12),0)+IF((AY$7-$P$7)&lt;=(Settings!$C46*12),$P59/(Settings!$C46*12),0)+IF((AY$7-$O$7)&lt;=(Settings!$C46*12),$O59/(Settings!$C46*12),0)+IF((AY$7-$N$7)&lt;=(Settings!$C46*12),$N59/(Settings!$C46*12),0)+IF((AY$7-$M$7)&lt;=(Settings!$C46*12),$M59/(Settings!$C46*12),0)+IF((AY$7-$L$7)&lt;=(Settings!$C46*12),$L59/(Settings!$C46*12),0)+IF((AY$7-$K$7)&lt;=(Settings!$C46*12),$K59/(Settings!$C46*12),0)+IF((AY$7-$J$7)&lt;=(Settings!$C46*12),$J59/(Settings!$C46*12),0)+IF((AY$7-$I$7)&lt;=(Settings!$C46*12),$I59/(Settings!$C46*12),0)+IF((AY$7-$H$7)&lt;=(Settings!$C46*12),$H59/(Settings!$C46*12),0)+IF((AY$7-$G$7)&lt;=(Settings!$C46*12),$G59/(Settings!$C46*12),0)+IF((AY$7-$F$7)&lt;=(Settings!$C46*12),$F59/(Settings!$C46*12),0)+IF((AY$7-$E$7)&lt;=(Settings!$C46*12),$E59/(Settings!$C46*12),0)</f>
        <v>0</v>
      </c>
      <c r="AZ71" s="286">
        <f>IF((AZ$7-$AY$7)&lt;=(Settings!$C46*12),$AY59/(Settings!$C46*12),0)+IF((AZ$7-$AX$7)&lt;=(Settings!$C46*12),$AX59/(Settings!$C46*12),0)+IF((AZ$7-$AW$7)&lt;=(Settings!$C46*12),$AW59/(Settings!$C46*12),0)+IF((AZ$7-$AV$7)&lt;=(Settings!$C46*12),$AV59/(Settings!$C46*12),0)+IF((AZ$7-$AU$7)&lt;=(Settings!$C46*12),$AU59/(Settings!$C46*12),0)+IF((AZ$7-$AT$7)&lt;=(Settings!$C46*12),$AT59/(Settings!$C46*12),0)+IF((AZ$7-$AS$7)&lt;=(Settings!$C46*12),$AS59/(Settings!$C46*12),0)+IF((AZ$7-$AR$7)&lt;=(Settings!$C46*12),$AR59/(Settings!$C46*12),0)+IF((AZ$7-$AQ$7)&lt;=(Settings!$C46*12),$AQ59/(Settings!$C46*12),0)+IF((AZ$7-$AP$7)&lt;=(Settings!$C46*12),$AP59/(Settings!$C46*12),0)+IF((AZ$7-$AO$7)&lt;=(Settings!$C46*12),$AO59/(Settings!$C46*12),0)+IF((AZ$7-$AN$7)&lt;=(Settings!$C46*12),$AN59/(Settings!$C46*12),0)+IF((AZ$7-$AM$7)&lt;=(Settings!$C46*12),$AM59/(Settings!$C46*12),0)+IF((AZ$7-$AL$7)&lt;=(Settings!$C46*12),$AL59/(Settings!$C46*12),0)+IF((AZ$7-$AK$7)&lt;=(Settings!$C46*12),$AK59/(Settings!$C46*12),0)+IF((AZ$7-$AJ$7)&lt;=(Settings!$C46*12),$AJ59/(Settings!$C46*12),0)+IF((AZ$7-$AI$7)&lt;=(Settings!$C46*12),$AI59/(Settings!$C46*12),0)+IF((AZ$7-$AH$7)&lt;=(Settings!$C46*12),$AH59/(Settings!$C46*12),0)+IF((AZ$7-$AG$7)&lt;=(Settings!$C46*12),$AG59/(Settings!$C46*12),0)+IF((AZ$7-$AF$7)&lt;=(Settings!$C46*12),$AF59/(Settings!$C46*12),0)+IF((AZ$7-$AE$7)&lt;=(Settings!$C46*12),$AE59/(Settings!$C46*12),0)+IF((AZ$7-$AD$7)&lt;=(Settings!$C46*12),$AD59/(Settings!$C46*12),0)+IF((AZ$7-$AC$7)&lt;=(Settings!$C46*12),$AC59/(Settings!$C46*12),0)+IF((AZ$7-$AB$7)&lt;=(Settings!$C46*12),$AB59/(Settings!$C46*12),0)+IF((AZ$7-$AA$7)&lt;=(Settings!$C46*12),$AA59/(Settings!$C46*12),0)+IF((AZ$7-$Z$7)&lt;=(Settings!$C46*12),$Z59/(Settings!$C46*12),0)+IF((AZ$7-$Y$7)&lt;=(Settings!$C46*12),$Y59/(Settings!$C46*12),0)+IF((AZ$7-$X$7)&lt;=(Settings!$C46*12),$X59/(Settings!$C46*12),0)+IF((AZ$7-$W$7)&lt;=(Settings!$C46*12),$W59/(Settings!$C46*12),0)+IF((AZ$7-$V$7)&lt;=(Settings!$C46*12),$V59/(Settings!$C46*12),0)+IF((AZ$7-$U$7)&lt;=(Settings!$C46*12),$U59/(Settings!$C46*12),0)+IF((AZ$7-$T$7)&lt;=(Settings!$C46*12),$T59/(Settings!$C46*12),0)+IF((AZ$7-$S$7)&lt;=(Settings!$C46*12),$S59/(Settings!$C46*12),0)+IF((AZ$7-$R$7)&lt;=(Settings!$C46*12),$R59/(Settings!$C46*12),0)+IF((AZ$7-$Q$7)&lt;=(Settings!$C46*12),$Q59/(Settings!$C46*12),0)+IF((AZ$7-$P$7)&lt;=(Settings!$C46*12),$P59/(Settings!$C46*12),0)+IF((AZ$7-$O$7)&lt;=(Settings!$C46*12),$O59/(Settings!$C46*12),0)+IF((AZ$7-$N$7)&lt;=(Settings!$C46*12),$N59/(Settings!$C46*12),0)+IF((AZ$7-$M$7)&lt;=(Settings!$C46*12),$M59/(Settings!$C46*12),0)+IF((AZ$7-$L$7)&lt;=(Settings!$C46*12),$L59/(Settings!$C46*12),0)+IF((AZ$7-$K$7)&lt;=(Settings!$C46*12),$K59/(Settings!$C46*12),0)+IF((AZ$7-$J$7)&lt;=(Settings!$C46*12),$J59/(Settings!$C46*12),0)+IF((AZ$7-$I$7)&lt;=(Settings!$C46*12),$I59/(Settings!$C46*12),0)+IF((AZ$7-$H$7)&lt;=(Settings!$C46*12),$H59/(Settings!$C46*12),0)+IF((AZ$7-$G$7)&lt;=(Settings!$C46*12),$G59/(Settings!$C46*12),0)+IF((AZ$7-$F$7)&lt;=(Settings!$C46*12),$F59/(Settings!$C46*12),0)+IF((AZ$7-$E$7)&lt;=(Settings!$C46*12),$E59/(Settings!$C46*12),0)</f>
        <v>0</v>
      </c>
      <c r="BA71" s="286">
        <f>IF((BA$7-$AZ$7)&lt;=(Settings!$C46*12),$AZ59/(Settings!$C46*12),0)+IF((BA$7-$AY$7)&lt;=(Settings!$C46*12),$AY59/(Settings!$C46*12),0)+IF((BA$7-$AX$7)&lt;=(Settings!$C46*12),$AX59/(Settings!$C46*12),0)+IF((BA$7-$AW$7)&lt;=(Settings!$C46*12),$AW59/(Settings!$C46*12),0)+IF((BA$7-$AV$7)&lt;=(Settings!$C46*12),$AV59/(Settings!$C46*12),0)+IF((BA$7-$AU$7)&lt;=(Settings!$C46*12),$AU59/(Settings!$C46*12),0)+IF((BA$7-$AT$7)&lt;=(Settings!$C46*12),$AT59/(Settings!$C46*12),0)+IF((BA$7-$AS$7)&lt;=(Settings!$C46*12),$AS59/(Settings!$C46*12),0)+IF((BA$7-$AR$7)&lt;=(Settings!$C46*12),$AR59/(Settings!$C46*12),0)+IF((BA$7-$AQ$7)&lt;=(Settings!$C46*12),$AQ59/(Settings!$C46*12),0)+IF((BA$7-$AP$7)&lt;=(Settings!$C46*12),$AP59/(Settings!$C46*12),0)+IF((BA$7-$AO$7)&lt;=(Settings!$C46*12),$AO59/(Settings!$C46*12),0)+IF((BA$7-$AN$7)&lt;=(Settings!$C46*12),$AN59/(Settings!$C46*12),0)+IF((BA$7-$AM$7)&lt;=(Settings!$C46*12),$AM59/(Settings!$C46*12),0)+IF((BA$7-$AL$7)&lt;=(Settings!$C46*12),$AL59/(Settings!$C46*12),0)+IF((BA$7-$AK$7)&lt;=(Settings!$C46*12),$AK59/(Settings!$C46*12),0)+IF((BA$7-$AJ$7)&lt;=(Settings!$C46*12),$AJ59/(Settings!$C46*12),0)+IF((BA$7-$AI$7)&lt;=(Settings!$C46*12),$AI59/(Settings!$C46*12),0)+IF((BA$7-$AH$7)&lt;=(Settings!$C46*12),$AH59/(Settings!$C46*12),0)+IF((BA$7-$AG$7)&lt;=(Settings!$C46*12),$AG59/(Settings!$C46*12),0)+IF((BA$7-$AF$7)&lt;=(Settings!$C46*12),$AF59/(Settings!$C46*12),0)+IF((BA$7-$AE$7)&lt;=(Settings!$C46*12),$AE59/(Settings!$C46*12),0)+IF((BA$7-$AD$7)&lt;=(Settings!$C46*12),$AD59/(Settings!$C46*12),0)+IF((BA$7-$AC$7)&lt;=(Settings!$C46*12),$AC59/(Settings!$C46*12),0)+IF((BA$7-$AB$7)&lt;=(Settings!$C46*12),$AB59/(Settings!$C46*12),0)+IF((BA$7-$AA$7)&lt;=(Settings!$C46*12),$AA59/(Settings!$C46*12),0)+IF((BA$7-$Z$7)&lt;=(Settings!$C46*12),$Z59/(Settings!$C46*12),0)+IF((BA$7-$Y$7)&lt;=(Settings!$C46*12),$Y59/(Settings!$C46*12),0)+IF((BA$7-$X$7)&lt;=(Settings!$C46*12),$X59/(Settings!$C46*12),0)+IF((BA$7-$W$7)&lt;=(Settings!$C46*12),$W59/(Settings!$C46*12),0)+IF((BA$7-$V$7)&lt;=(Settings!$C46*12),$V59/(Settings!$C46*12),0)+IF((BA$7-$U$7)&lt;=(Settings!$C46*12),$U59/(Settings!$C46*12),0)+IF((BA$7-$T$7)&lt;=(Settings!$C46*12),$T59/(Settings!$C46*12),0)+IF((BA$7-$S$7)&lt;=(Settings!$C46*12),$S59/(Settings!$C46*12),0)+IF((BA$7-$R$7)&lt;=(Settings!$C46*12),$R59/(Settings!$C46*12),0)+IF((BA$7-$Q$7)&lt;=(Settings!$C46*12),$Q59/(Settings!$C46*12),0)+IF((BA$7-$P$7)&lt;=(Settings!$C46*12),$P59/(Settings!$C46*12),0)+IF((BA$7-$O$7)&lt;=(Settings!$C46*12),$O59/(Settings!$C46*12),0)+IF((BA$7-$N$7)&lt;=(Settings!$C46*12),$N59/(Settings!$C46*12),0)+IF((BA$7-$M$7)&lt;=(Settings!$C46*12),$M59/(Settings!$C46*12),0)+IF((BA$7-$L$7)&lt;=(Settings!$C46*12),$L59/(Settings!$C46*12),0)+IF((BA$7-$K$7)&lt;=(Settings!$C46*12),$K59/(Settings!$C46*12),0)+IF((BA$7-$J$7)&lt;=(Settings!$C46*12),$J59/(Settings!$C46*12),0)+IF((BA$7-$I$7)&lt;=(Settings!$C46*12),$I59/(Settings!$C46*12),0)+IF((BA$7-$H$7)&lt;=(Settings!$C46*12),$H59/(Settings!$C46*12),0)+IF((BA$7-$G$7)&lt;=(Settings!$C46*12),$G59/(Settings!$C46*12),0)+IF((BA$7-$F$7)&lt;=(Settings!$C46*12),$F59/(Settings!$C46*12),0)+IF((BA$7-$E$7)&lt;=(Settings!$C46*12),$E59/(Settings!$C46*12),0)</f>
        <v>0</v>
      </c>
      <c r="BB71" s="286">
        <f>IF((BB$7-$BA$7)&lt;=(Settings!$C46*12),$BA59/(Settings!$C46*12),0)+IF((BB$7-$AZ$7)&lt;=(Settings!$C46*12),$AZ59/(Settings!$C46*12),0)+IF((BB$7-$AY$7)&lt;=(Settings!$C46*12),$AY59/(Settings!$C46*12),0)+IF((BB$7-$AX$7)&lt;=(Settings!$C46*12),$AX59/(Settings!$C46*12),0)+IF((BB$7-$AW$7)&lt;=(Settings!$C46*12),$AW59/(Settings!$C46*12),0)+IF((BB$7-$AV$7)&lt;=(Settings!$C46*12),$AV59/(Settings!$C46*12),0)+IF((BB$7-$AU$7)&lt;=(Settings!$C46*12),$AU59/(Settings!$C46*12),0)+IF((BB$7-$AT$7)&lt;=(Settings!$C46*12),$AT59/(Settings!$C46*12),0)+IF((BB$7-$AS$7)&lt;=(Settings!$C46*12),$AS59/(Settings!$C46*12),0)+IF((BB$7-$AR$7)&lt;=(Settings!$C46*12),$AR59/(Settings!$C46*12),0)+IF((BB$7-$AQ$7)&lt;=(Settings!$C46*12),$AQ59/(Settings!$C46*12),0)+IF((BB$7-$AP$7)&lt;=(Settings!$C46*12),$AP59/(Settings!$C46*12),0)+IF((BB$7-$AO$7)&lt;=(Settings!$C46*12),$AO59/(Settings!$C46*12),0)+IF((BB$7-$AN$7)&lt;=(Settings!$C46*12),$AN59/(Settings!$C46*12),0)+IF((BB$7-$AM$7)&lt;=(Settings!$C46*12),$AM59/(Settings!$C46*12),0)+IF((BB$7-$AL$7)&lt;=(Settings!$C46*12),$AL59/(Settings!$C46*12),0)+IF((BB$7-$AK$7)&lt;=(Settings!$C46*12),$AK59/(Settings!$C46*12),0)+IF((BB$7-$AJ$7)&lt;=(Settings!$C46*12),$AJ59/(Settings!$C46*12),0)+IF((BB$7-$AI$7)&lt;=(Settings!$C46*12),$AI59/(Settings!$C46*12),0)+IF((BB$7-$AH$7)&lt;=(Settings!$C46*12),$AH59/(Settings!$C46*12),0)+IF((BB$7-$AG$7)&lt;=(Settings!$C46*12),$AG59/(Settings!$C46*12),0)+IF((BB$7-$AF$7)&lt;=(Settings!$C46*12),$AF59/(Settings!$C46*12),0)+IF((BB$7-$AE$7)&lt;=(Settings!$C46*12),$AE59/(Settings!$C46*12),0)+IF((BB$7-$AD$7)&lt;=(Settings!$C46*12),$AD59/(Settings!$C46*12),0)+IF((BB$7-$AC$7)&lt;=(Settings!$C46*12),$AC59/(Settings!$C46*12),0)+IF((BB$7-$AB$7)&lt;=(Settings!$C46*12),$AB59/(Settings!$C46*12),0)+IF((BB$7-$AA$7)&lt;=(Settings!$C46*12),$AA59/(Settings!$C46*12),0)+IF((BB$7-$Z$7)&lt;=(Settings!$C46*12),$Z59/(Settings!$C46*12),0)+IF((BB$7-$Y$7)&lt;=(Settings!$C46*12),$Y59/(Settings!$C46*12),0)+IF((BB$7-$X$7)&lt;=(Settings!$C46*12),$X59/(Settings!$C46*12),0)+IF((BB$7-$W$7)&lt;=(Settings!$C46*12),$W59/(Settings!$C46*12),0)+IF((BB$7-$V$7)&lt;=(Settings!$C46*12),$V59/(Settings!$C46*12),0)+IF((BB$7-$U$7)&lt;=(Settings!$C46*12),$U59/(Settings!$C46*12),0)+IF((BB$7-$T$7)&lt;=(Settings!$C46*12),$T59/(Settings!$C46*12),0)+IF((BB$7-$S$7)&lt;=(Settings!$C46*12),$S59/(Settings!$C46*12),0)+IF((BB$7-$R$7)&lt;=(Settings!$C46*12),$R59/(Settings!$C46*12),0)+IF((BB$7-$Q$7)&lt;=(Settings!$C46*12),$Q59/(Settings!$C46*12),0)+IF((BB$7-$P$7)&lt;=(Settings!$C46*12),$P59/(Settings!$C46*12),0)+IF((BB$7-$O$7)&lt;=(Settings!$C46*12),$O59/(Settings!$C46*12),0)+IF((BB$7-$N$7)&lt;=(Settings!$C46*12),$N59/(Settings!$C46*12),0)+IF((BB$7-$M$7)&lt;=(Settings!$C46*12),$M59/(Settings!$C46*12),0)+IF((BB$7-$L$7)&lt;=(Settings!$C46*12),$L59/(Settings!$C46*12),0)+IF((BB$7-$K$7)&lt;=(Settings!$C46*12),$K59/(Settings!$C46*12),0)+IF((BB$7-$J$7)&lt;=(Settings!$C46*12),$J59/(Settings!$C46*12),0)+IF((BB$7-$I$7)&lt;=(Settings!$C46*12),$I59/(Settings!$C46*12),0)+IF((BB$7-$H$7)&lt;=(Settings!$C46*12),$H59/(Settings!$C46*12),0)+IF((BB$7-$G$7)&lt;=(Settings!$C46*12),$G59/(Settings!$C46*12),0)+IF((BB$7-$F$7)&lt;=(Settings!$C46*12),$F59/(Settings!$C46*12),0)+IF((BB$7-$E$7)&lt;=(Settings!$C46*12),$E59/(Settings!$C46*12),0)</f>
        <v>0</v>
      </c>
      <c r="BC71" s="286">
        <f>IF((BC$7-$BB$7)&lt;=(Settings!$C46*12),$BB59/(Settings!$C46*12),0)+IF((BC$7-$BA$7)&lt;=(Settings!$C46*12),$BA59/(Settings!$C46*12),0)+IF((BC$7-$AZ$7)&lt;=(Settings!$C46*12),$AZ59/(Settings!$C46*12),0)+IF((BC$7-$AY$7)&lt;=(Settings!$C46*12),$AY59/(Settings!$C46*12),0)+IF((BC$7-$AX$7)&lt;=(Settings!$C46*12),$AX59/(Settings!$C46*12),0)+IF((BC$7-$AW$7)&lt;=(Settings!$C46*12),$AW59/(Settings!$C46*12),0)+IF((BC$7-$AV$7)&lt;=(Settings!$C46*12),$AV59/(Settings!$C46*12),0)+IF((BC$7-$AU$7)&lt;=(Settings!$C46*12),$AU59/(Settings!$C46*12),0)+IF((BC$7-$AT$7)&lt;=(Settings!$C46*12),$AT59/(Settings!$C46*12),0)+IF((BC$7-$AS$7)&lt;=(Settings!$C46*12),$AS59/(Settings!$C46*12),0)+IF((BC$7-$AR$7)&lt;=(Settings!$C46*12),$AR59/(Settings!$C46*12),0)+IF((BC$7-$AQ$7)&lt;=(Settings!$C46*12),$AQ59/(Settings!$C46*12),0)+IF((BC$7-$AP$7)&lt;=(Settings!$C46*12),$AP59/(Settings!$C46*12),0)+IF((BC$7-$AO$7)&lt;=(Settings!$C46*12),$AO59/(Settings!$C46*12),0)+IF((BC$7-$AN$7)&lt;=(Settings!$C46*12),$AN59/(Settings!$C46*12),0)+IF((BC$7-$AM$7)&lt;=(Settings!$C46*12),$AM59/(Settings!$C46*12),0)+IF((BC$7-$AL$7)&lt;=(Settings!$C46*12),$AL59/(Settings!$C46*12),0)+IF((BC$7-$AK$7)&lt;=(Settings!$C46*12),$AK59/(Settings!$C46*12),0)+IF((BC$7-$AJ$7)&lt;=(Settings!$C46*12),$AJ59/(Settings!$C46*12),0)+IF((BC$7-$AI$7)&lt;=(Settings!$C46*12),$AI59/(Settings!$C46*12),0)+IF((BC$7-$AH$7)&lt;=(Settings!$C46*12),$AH59/(Settings!$C46*12),0)+IF((BC$7-$AG$7)&lt;=(Settings!$C46*12),$AG59/(Settings!$C46*12),0)+IF((BC$7-$AF$7)&lt;=(Settings!$C46*12),$AF59/(Settings!$C46*12),0)+IF((BC$7-$AE$7)&lt;=(Settings!$C46*12),$AE59/(Settings!$C46*12),0)+IF((BC$7-$AD$7)&lt;=(Settings!$C46*12),$AD59/(Settings!$C46*12),0)+IF((BC$7-$AC$7)&lt;=(Settings!$C46*12),$AC59/(Settings!$C46*12),0)+IF((BC$7-$AB$7)&lt;=(Settings!$C46*12),$AB59/(Settings!$C46*12),0)+IF((BC$7-$AA$7)&lt;=(Settings!$C46*12),$AA59/(Settings!$C46*12),0)+IF((BC$7-$Z$7)&lt;=(Settings!$C46*12),$Z59/(Settings!$C46*12),0)+IF((BC$7-$Y$7)&lt;=(Settings!$C46*12),$Y59/(Settings!$C46*12),0)+IF((BC$7-$X$7)&lt;=(Settings!$C46*12),$X59/(Settings!$C46*12),0)+IF((BC$7-$W$7)&lt;=(Settings!$C46*12),$W59/(Settings!$C46*12),0)+IF((BC$7-$V$7)&lt;=(Settings!$C46*12),$V59/(Settings!$C46*12),0)+IF((BC$7-$U$7)&lt;=(Settings!$C46*12),$U59/(Settings!$C46*12),0)+IF((BC$7-$T$7)&lt;=(Settings!$C46*12),$T59/(Settings!$C46*12),0)+IF((BC$7-$S$7)&lt;=(Settings!$C46*12),$S59/(Settings!$C46*12),0)+IF((BC$7-$R$7)&lt;=(Settings!$C46*12),$R59/(Settings!$C46*12),0)+IF((BC$7-$Q$7)&lt;=(Settings!$C46*12),$Q59/(Settings!$C46*12),0)+IF((BC$7-$P$7)&lt;=(Settings!$C46*12),$P59/(Settings!$C46*12),0)+IF((BC$7-$O$7)&lt;=(Settings!$C46*12),$O59/(Settings!$C46*12),0)+IF((BC$7-$N$7)&lt;=(Settings!$C46*12),$N59/(Settings!$C46*12),0)+IF((BC$7-$M$7)&lt;=(Settings!$C46*12),$M59/(Settings!$C46*12),0)+IF((BC$7-$L$7)&lt;=(Settings!$C46*12),$L59/(Settings!$C46*12),0)+IF((BC$7-$K$7)&lt;=(Settings!$C46*12),$K59/(Settings!$C46*12),0)+IF((BC$7-$J$7)&lt;=(Settings!$C46*12),$J59/(Settings!$C46*12),0)+IF((BC$7-$I$7)&lt;=(Settings!$C46*12),$I59/(Settings!$C46*12),0)+IF((BC$7-$H$7)&lt;=(Settings!$C46*12),$H59/(Settings!$C46*12),0)+IF((BC$7-$G$7)&lt;=(Settings!$C46*12),$G59/(Settings!$C46*12),0)+IF((BC$7-$F$7)&lt;=(Settings!$C46*12),$F59/(Settings!$C46*12),0)+IF((BC$7-$E$7)&lt;=(Settings!$C46*12),$E59/(Settings!$C46*12),0)</f>
        <v>0</v>
      </c>
      <c r="BD71" s="286">
        <f>IF((BD$7-$BC$7)&lt;=(Settings!$C46*12),$BC59/(Settings!$C46*12),0)+IF((BD$7-$BB$7)&lt;=(Settings!$C46*12),$BB59/(Settings!$C46*12),0)+IF((BD$7-$BA$7)&lt;=(Settings!$C46*12),$BA59/(Settings!$C46*12),0)+IF((BD$7-$AZ$7)&lt;=(Settings!$C46*12),$AZ59/(Settings!$C46*12),0)+IF((BD$7-$AY$7)&lt;=(Settings!$C46*12),$AY59/(Settings!$C46*12),0)+IF((BD$7-$AX$7)&lt;=(Settings!$C46*12),$AX59/(Settings!$C46*12),0)+IF((BD$7-$AW$7)&lt;=(Settings!$C46*12),$AW59/(Settings!$C46*12),0)+IF((BD$7-$AV$7)&lt;=(Settings!$C46*12),$AV59/(Settings!$C46*12),0)+IF((BD$7-$AU$7)&lt;=(Settings!$C46*12),$AU59/(Settings!$C46*12),0)+IF((BD$7-$AT$7)&lt;=(Settings!$C46*12),$AT59/(Settings!$C46*12),0)+IF((BD$7-$AS$7)&lt;=(Settings!$C46*12),$AS59/(Settings!$C46*12),0)+IF((BD$7-$AR$7)&lt;=(Settings!$C46*12),$AR59/(Settings!$C46*12),0)+IF((BD$7-$AQ$7)&lt;=(Settings!$C46*12),$AQ59/(Settings!$C46*12),0)+IF((BD$7-$AP$7)&lt;=(Settings!$C46*12),$AP59/(Settings!$C46*12),0)+IF((BD$7-$AO$7)&lt;=(Settings!$C46*12),$AO59/(Settings!$C46*12),0)+IF((BD$7-$AN$7)&lt;=(Settings!$C46*12),$AN59/(Settings!$C46*12),0)+IF((BD$7-$AM$7)&lt;=(Settings!$C46*12),$AM59/(Settings!$C46*12),0)+IF((BD$7-$AL$7)&lt;=(Settings!$C46*12),$AL59/(Settings!$C46*12),0)+IF((BD$7-$AK$7)&lt;=(Settings!$C46*12),$AK59/(Settings!$C46*12),0)+IF((BD$7-$AJ$7)&lt;=(Settings!$C46*12),$AJ59/(Settings!$C46*12),0)+IF((BD$7-$AI$7)&lt;=(Settings!$C46*12),$AI59/(Settings!$C46*12),0)+IF((BD$7-$AH$7)&lt;=(Settings!$C46*12),$AH59/(Settings!$C46*12),0)+IF((BD$7-$AG$7)&lt;=(Settings!$C46*12),$AG59/(Settings!$C46*12),0)+IF((BD$7-$AF$7)&lt;=(Settings!$C46*12),$AF59/(Settings!$C46*12),0)+IF((BD$7-$AE$7)&lt;=(Settings!$C46*12),$AE59/(Settings!$C46*12),0)+IF((BD$7-$AD$7)&lt;=(Settings!$C46*12),$AD59/(Settings!$C46*12),0)+IF((BD$7-$AC$7)&lt;=(Settings!$C46*12),$AC59/(Settings!$C46*12),0)+IF((BD$7-$AB$7)&lt;=(Settings!$C46*12),$AB59/(Settings!$C46*12),0)+IF((BD$7-$AA$7)&lt;=(Settings!$C46*12),$AA59/(Settings!$C46*12),0)+IF((BD$7-$Z$7)&lt;=(Settings!$C46*12),$Z59/(Settings!$C46*12),0)+IF((BD$7-$Y$7)&lt;=(Settings!$C46*12),$Y59/(Settings!$C46*12),0)+IF((BD$7-$X$7)&lt;=(Settings!$C46*12),$X59/(Settings!$C46*12),0)+IF((BD$7-$W$7)&lt;=(Settings!$C46*12),$W59/(Settings!$C46*12),0)+IF((BD$7-$V$7)&lt;=(Settings!$C46*12),$V59/(Settings!$C46*12),0)+IF((BD$7-$U$7)&lt;=(Settings!$C46*12),$U59/(Settings!$C46*12),0)+IF((BD$7-$T$7)&lt;=(Settings!$C46*12),$T59/(Settings!$C46*12),0)+IF((BD$7-$S$7)&lt;=(Settings!$C46*12),$S59/(Settings!$C46*12),0)+IF((BD$7-$R$7)&lt;=(Settings!$C46*12),$R59/(Settings!$C46*12),0)+IF((BD$7-$Q$7)&lt;=(Settings!$C46*12),$Q59/(Settings!$C46*12),0)+IF((BD$7-$P$7)&lt;=(Settings!$C46*12),$P59/(Settings!$C46*12),0)+IF((BD$7-$O$7)&lt;=(Settings!$C46*12),$O59/(Settings!$C46*12),0)+IF((BD$7-$N$7)&lt;=(Settings!$C46*12),$N59/(Settings!$C46*12),0)+IF((BD$7-$M$7)&lt;=(Settings!$C46*12),$M59/(Settings!$C46*12),0)+IF((BD$7-$L$7)&lt;=(Settings!$C46*12),$L59/(Settings!$C46*12),0)+IF((BD$7-$K$7)&lt;=(Settings!$C46*12),$K59/(Settings!$C46*12),0)+IF((BD$7-$J$7)&lt;=(Settings!$C46*12),$J59/(Settings!$C46*12),0)+IF((BD$7-$I$7)&lt;=(Settings!$C46*12),$I59/(Settings!$C46*12),0)+IF((BD$7-$H$7)&lt;=(Settings!$C46*12),$H59/(Settings!$C46*12),0)+IF((BD$7-$G$7)&lt;=(Settings!$C46*12),$G59/(Settings!$C46*12),0)+IF((BD$7-$F$7)&lt;=(Settings!$C46*12),$F59/(Settings!$C46*12),0)+IF((BD$7-$E$7)&lt;=(Settings!$C46*12),$E59/(Settings!$C46*12),0)</f>
        <v>0</v>
      </c>
      <c r="BE71" s="286">
        <f>IF((BE$7-$BD$7)&lt;=(Settings!$C46*12),$BD59/(Settings!$C46*12),0)+IF((BE$7-$BC$7)&lt;=(Settings!$C46*12),$BC59/(Settings!$C46*12),0)+IF((BE$7-$BB$7)&lt;=(Settings!$C46*12),$BB59/(Settings!$C46*12),0)+IF((BE$7-$BA$7)&lt;=(Settings!$C46*12),$BA59/(Settings!$C46*12),0)+IF((BE$7-$AZ$7)&lt;=(Settings!$C46*12),$AZ59/(Settings!$C46*12),0)+IF((BE$7-$AY$7)&lt;=(Settings!$C46*12),$AY59/(Settings!$C46*12),0)+IF((BE$7-$AX$7)&lt;=(Settings!$C46*12),$AX59/(Settings!$C46*12),0)+IF((BE$7-$AW$7)&lt;=(Settings!$C46*12),$AW59/(Settings!$C46*12),0)+IF((BE$7-$AV$7)&lt;=(Settings!$C46*12),$AV59/(Settings!$C46*12),0)+IF((BE$7-$AU$7)&lt;=(Settings!$C46*12),$AU59/(Settings!$C46*12),0)+IF((BE$7-$AT$7)&lt;=(Settings!$C46*12),$AT59/(Settings!$C46*12),0)+IF((BE$7-$AS$7)&lt;=(Settings!$C46*12),$AS59/(Settings!$C46*12),0)+IF((BE$7-$AR$7)&lt;=(Settings!$C46*12),$AR59/(Settings!$C46*12),0)+IF((BE$7-$AQ$7)&lt;=(Settings!$C46*12),$AQ59/(Settings!$C46*12),0)+IF((BE$7-$AP$7)&lt;=(Settings!$C46*12),$AP59/(Settings!$C46*12),0)+IF((BE$7-$AO$7)&lt;=(Settings!$C46*12),$AO59/(Settings!$C46*12),0)+IF((BE$7-$AN$7)&lt;=(Settings!$C46*12),$AN59/(Settings!$C46*12),0)+IF((BE$7-$AM$7)&lt;=(Settings!$C46*12),$AM59/(Settings!$C46*12),0)+IF((BE$7-$AL$7)&lt;=(Settings!$C46*12),$AL59/(Settings!$C46*12),0)+IF((BE$7-$AK$7)&lt;=(Settings!$C46*12),$AK59/(Settings!$C46*12),0)+IF((BE$7-$AJ$7)&lt;=(Settings!$C46*12),$AJ59/(Settings!$C46*12),0)+IF((BE$7-$AI$7)&lt;=(Settings!$C46*12),$AI59/(Settings!$C46*12),0)+IF((BE$7-$AH$7)&lt;=(Settings!$C46*12),$AH59/(Settings!$C46*12),0)+IF((BE$7-$AG$7)&lt;=(Settings!$C46*12),$AG59/(Settings!$C46*12),0)+IF((BE$7-$AF$7)&lt;=(Settings!$C46*12),$AF59/(Settings!$C46*12),0)+IF((BE$7-$AE$7)&lt;=(Settings!$C46*12),$AE59/(Settings!$C46*12),0)+IF((BE$7-$AD$7)&lt;=(Settings!$C46*12),$AD59/(Settings!$C46*12),0)+IF((BE$7-$AC$7)&lt;=(Settings!$C46*12),$AC59/(Settings!$C46*12),0)+IF((BE$7-$AB$7)&lt;=(Settings!$C46*12),$AB59/(Settings!$C46*12),0)+IF((BE$7-$AA$7)&lt;=(Settings!$C46*12),$AA59/(Settings!$C46*12),0)+IF((BE$7-$Z$7)&lt;=(Settings!$C46*12),$Z59/(Settings!$C46*12),0)+IF((BE$7-$Y$7)&lt;=(Settings!$C46*12),$Y59/(Settings!$C46*12),0)+IF((BE$7-$X$7)&lt;=(Settings!$C46*12),$X59/(Settings!$C46*12),0)+IF((BE$7-$W$7)&lt;=(Settings!$C46*12),$W59/(Settings!$C46*12),0)+IF((BE$7-$V$7)&lt;=(Settings!$C46*12),$V59/(Settings!$C46*12),0)+IF((BE$7-$U$7)&lt;=(Settings!$C46*12),$U59/(Settings!$C46*12),0)+IF((BE$7-$T$7)&lt;=(Settings!$C46*12),$T59/(Settings!$C46*12),0)+IF((BE$7-$S$7)&lt;=(Settings!$C46*12),$S59/(Settings!$C46*12),0)+IF((BE$7-$R$7)&lt;=(Settings!$C46*12),$R59/(Settings!$C46*12),0)+IF((BE$7-$Q$7)&lt;=(Settings!$C46*12),$Q59/(Settings!$C46*12),0)+IF((BE$7-$P$7)&lt;=(Settings!$C46*12),$P59/(Settings!$C46*12),0)+IF((BE$7-$O$7)&lt;=(Settings!$C46*12),$O59/(Settings!$C46*12),0)+IF((BE$7-$N$7)&lt;=(Settings!$C46*12),$N59/(Settings!$C46*12),0)+IF((BE$7-$M$7)&lt;=(Settings!$C46*12),$M59/(Settings!$C46*12),0)+IF((BE$7-$L$7)&lt;=(Settings!$C46*12),$L59/(Settings!$C46*12),0)+IF((BE$7-$K$7)&lt;=(Settings!$C46*12),$K59/(Settings!$C46*12),0)+IF((BE$7-$J$7)&lt;=(Settings!$C46*12),$J59/(Settings!$C46*12),0)+IF((BE$7-$I$7)&lt;=(Settings!$C46*12),$I59/(Settings!$C46*12),0)+IF((BE$7-$H$7)&lt;=(Settings!$C46*12),$H59/(Settings!$C46*12),0)+IF((BE$7-$G$7)&lt;=(Settings!$C46*12),$G59/(Settings!$C46*12),0)+IF((BE$7-$F$7)&lt;=(Settings!$C46*12),$F59/(Settings!$C46*12),0)+IF((BE$7-$E$7)&lt;=(Settings!$C46*12),$E59/(Settings!$C46*12),0)</f>
        <v>0</v>
      </c>
      <c r="BF71" s="286">
        <f>IF((BF$7-$BE$7)&lt;=(Settings!$C46*12),$BE59/(Settings!$C46*12),0)+IF((BF$7-$BD$7)&lt;=(Settings!$C46*12),$BD59/(Settings!$C46*12),0)+IF((BF$7-$BC$7)&lt;=(Settings!$C46*12),$BC59/(Settings!$C46*12),0)+IF((BF$7-$BB$7)&lt;=(Settings!$C46*12),$BB59/(Settings!$C46*12),0)+IF((BF$7-$BA$7)&lt;=(Settings!$C46*12),$BA59/(Settings!$C46*12),0)+IF((BF$7-$AZ$7)&lt;=(Settings!$C46*12),$AZ59/(Settings!$C46*12),0)+IF((BF$7-$AY$7)&lt;=(Settings!$C46*12),$AY59/(Settings!$C46*12),0)+IF((BF$7-$AX$7)&lt;=(Settings!$C46*12),$AX59/(Settings!$C46*12),0)+IF((BF$7-$AW$7)&lt;=(Settings!$C46*12),$AW59/(Settings!$C46*12),0)+IF((BF$7-$AV$7)&lt;=(Settings!$C46*12),$AV59/(Settings!$C46*12),0)+IF((BF$7-$AU$7)&lt;=(Settings!$C46*12),$AU59/(Settings!$C46*12),0)+IF((BF$7-$AT$7)&lt;=(Settings!$C46*12),$AT59/(Settings!$C46*12),0)+IF((BF$7-$AS$7)&lt;=(Settings!$C46*12),$AS59/(Settings!$C46*12),0)+IF((BF$7-$AR$7)&lt;=(Settings!$C46*12),$AR59/(Settings!$C46*12),0)+IF((BF$7-$AQ$7)&lt;=(Settings!$C46*12),$AQ59/(Settings!$C46*12),0)+IF((BF$7-$AP$7)&lt;=(Settings!$C46*12),$AP59/(Settings!$C46*12),0)+IF((BF$7-$AO$7)&lt;=(Settings!$C46*12),$AO59/(Settings!$C46*12),0)+IF((BF$7-$AN$7)&lt;=(Settings!$C46*12),$AN59/(Settings!$C46*12),0)+IF((BF$7-$AM$7)&lt;=(Settings!$C46*12),$AM59/(Settings!$C46*12),0)+IF((BF$7-$AL$7)&lt;=(Settings!$C46*12),$AL59/(Settings!$C46*12),0)+IF((BF$7-$AK$7)&lt;=(Settings!$C46*12),$AK59/(Settings!$C46*12),0)+IF((BF$7-$AJ$7)&lt;=(Settings!$C46*12),$AJ59/(Settings!$C46*12),0)+IF((BF$7-$AI$7)&lt;=(Settings!$C46*12),$AI59/(Settings!$C46*12),0)+IF((BF$7-$AH$7)&lt;=(Settings!$C46*12),$AH59/(Settings!$C46*12),0)+IF((BF$7-$AG$7)&lt;=(Settings!$C46*12),$AG59/(Settings!$C46*12),0)+IF((BF$7-$AF$7)&lt;=(Settings!$C46*12),$AF59/(Settings!$C46*12),0)+IF((BF$7-$AE$7)&lt;=(Settings!$C46*12),$AE59/(Settings!$C46*12),0)+IF((BF$7-$AD$7)&lt;=(Settings!$C46*12),$AD59/(Settings!$C46*12),0)+IF((BF$7-$AC$7)&lt;=(Settings!$C46*12),$AC59/(Settings!$C46*12),0)+IF((BF$7-$AB$7)&lt;=(Settings!$C46*12),$AB59/(Settings!$C46*12),0)+IF((BF$7-$AA$7)&lt;=(Settings!$C46*12),$AA59/(Settings!$C46*12),0)+IF((BF$7-$Z$7)&lt;=(Settings!$C46*12),$Z59/(Settings!$C46*12),0)+IF((BF$7-$Y$7)&lt;=(Settings!$C46*12),$Y59/(Settings!$C46*12),0)+IF((BF$7-$X$7)&lt;=(Settings!$C46*12),$X59/(Settings!$C46*12),0)+IF((BF$7-$W$7)&lt;=(Settings!$C46*12),$W59/(Settings!$C46*12),0)+IF((BF$7-$V$7)&lt;=(Settings!$C46*12),$V59/(Settings!$C46*12),0)+IF((BF$7-$U$7)&lt;=(Settings!$C46*12),$U59/(Settings!$C46*12),0)+IF((BF$7-$T$7)&lt;=(Settings!$C46*12),$T59/(Settings!$C46*12),0)+IF((BF$7-$S$7)&lt;=(Settings!$C46*12),$S59/(Settings!$C46*12),0)+IF((BF$7-$R$7)&lt;=(Settings!$C46*12),$R59/(Settings!$C46*12),0)+IF((BF$7-$Q$7)&lt;=(Settings!$C46*12),$Q59/(Settings!$C46*12),0)+IF((BF$7-$P$7)&lt;=(Settings!$C46*12),$P59/(Settings!$C46*12),0)+IF((BF$7-$O$7)&lt;=(Settings!$C46*12),$O59/(Settings!$C46*12),0)+IF((BF$7-$N$7)&lt;=(Settings!$C46*12),$N59/(Settings!$C46*12),0)+IF((BF$7-$M$7)&lt;=(Settings!$C46*12),$M59/(Settings!$C46*12),0)+IF((BF$7-$L$7)&lt;=(Settings!$C46*12),$L59/(Settings!$C46*12),0)+IF((BF$7-$K$7)&lt;=(Settings!$C46*12),$K59/(Settings!$C46*12),0)+IF((BF$7-$J$7)&lt;=(Settings!$C46*12),$J59/(Settings!$C46*12),0)+IF((BF$7-$I$7)&lt;=(Settings!$C46*12),$I59/(Settings!$C46*12),0)+IF((BF$7-$H$7)&lt;=(Settings!$C46*12),$H59/(Settings!$C46*12),0)+IF((BF$7-$G$7)&lt;=(Settings!$C46*12),$G59/(Settings!$C46*12),0)+IF((BF$7-$F$7)&lt;=(Settings!$C46*12),$F59/(Settings!$C46*12),0)+IF((BF$7-$E$7)&lt;=(Settings!$C46*12),$E59/(Settings!$C46*12),0)</f>
        <v>0</v>
      </c>
      <c r="BG71" s="286">
        <f>IF((BG$7-$BF$7)&lt;=(Settings!$C46*12),$BF59/(Settings!$C46*12),0)+IF((BG$7-$BE$7)&lt;=(Settings!$C46*12),$BE59/(Settings!$C46*12),0)+IF((BG$7-$BD$7)&lt;=(Settings!$C46*12),$BD59/(Settings!$C46*12),0)+IF((BG$7-$BC$7)&lt;=(Settings!$C46*12),$BC59/(Settings!$C46*12),0)+IF((BG$7-$BB$7)&lt;=(Settings!$C46*12),$BB59/(Settings!$C46*12),0)+IF((BG$7-$BA$7)&lt;=(Settings!$C46*12),$BA59/(Settings!$C46*12),0)+IF((BG$7-$AZ$7)&lt;=(Settings!$C46*12),$AZ59/(Settings!$C46*12),0)+IF((BG$7-$AY$7)&lt;=(Settings!$C46*12),$AY59/(Settings!$C46*12),0)+IF((BG$7-$AX$7)&lt;=(Settings!$C46*12),$AX59/(Settings!$C46*12),0)+IF((BG$7-$AW$7)&lt;=(Settings!$C46*12),$AW59/(Settings!$C46*12),0)+IF((BG$7-$AV$7)&lt;=(Settings!$C46*12),$AV59/(Settings!$C46*12),0)+IF((BG$7-$AU$7)&lt;=(Settings!$C46*12),$AU59/(Settings!$C46*12),0)+IF((BG$7-$AT$7)&lt;=(Settings!$C46*12),$AT59/(Settings!$C46*12),0)+IF((BG$7-$AS$7)&lt;=(Settings!$C46*12),$AS59/(Settings!$C46*12),0)+IF((BG$7-$AR$7)&lt;=(Settings!$C46*12),$AR59/(Settings!$C46*12),0)+IF((BG$7-$AQ$7)&lt;=(Settings!$C46*12),$AQ59/(Settings!$C46*12),0)+IF((BG$7-$AP$7)&lt;=(Settings!$C46*12),$AP59/(Settings!$C46*12),0)+IF((BG$7-$AO$7)&lt;=(Settings!$C46*12),$AO59/(Settings!$C46*12),0)+IF((BG$7-$AN$7)&lt;=(Settings!$C46*12),$AN59/(Settings!$C46*12),0)+IF((BG$7-$AM$7)&lt;=(Settings!$C46*12),$AM59/(Settings!$C46*12),0)+IF((BG$7-$AL$7)&lt;=(Settings!$C46*12),$AL59/(Settings!$C46*12),0)+IF((BG$7-$AK$7)&lt;=(Settings!$C46*12),$AK59/(Settings!$C46*12),0)+IF((BG$7-$AJ$7)&lt;=(Settings!$C46*12),$AJ59/(Settings!$C46*12),0)+IF((BG$7-$AI$7)&lt;=(Settings!$C46*12),$AI59/(Settings!$C46*12),0)+IF((BG$7-$AH$7)&lt;=(Settings!$C46*12),$AH59/(Settings!$C46*12),0)+IF((BG$7-$AG$7)&lt;=(Settings!$C46*12),$AG59/(Settings!$C46*12),0)+IF((BG$7-$AF$7)&lt;=(Settings!$C46*12),$AF59/(Settings!$C46*12),0)+IF((BG$7-$AE$7)&lt;=(Settings!$C46*12),$AE59/(Settings!$C46*12),0)+IF((BG$7-$AD$7)&lt;=(Settings!$C46*12),$AD59/(Settings!$C46*12),0)+IF((BG$7-$AC$7)&lt;=(Settings!$C46*12),$AC59/(Settings!$C46*12),0)+IF((BG$7-$AB$7)&lt;=(Settings!$C46*12),$AB59/(Settings!$C46*12),0)+IF((BG$7-$AA$7)&lt;=(Settings!$C46*12),$AA59/(Settings!$C46*12),0)+IF((BG$7-$Z$7)&lt;=(Settings!$C46*12),$Z59/(Settings!$C46*12),0)+IF((BG$7-$Y$7)&lt;=(Settings!$C46*12),$Y59/(Settings!$C46*12),0)+IF((BG$7-$X$7)&lt;=(Settings!$C46*12),$X59/(Settings!$C46*12),0)+IF((BG$7-$W$7)&lt;=(Settings!$C46*12),$W59/(Settings!$C46*12),0)+IF((BG$7-$V$7)&lt;=(Settings!$C46*12),$V59/(Settings!$C46*12),0)+IF((BG$7-$U$7)&lt;=(Settings!$C46*12),$U59/(Settings!$C46*12),0)+IF((BG$7-$T$7)&lt;=(Settings!$C46*12),$T59/(Settings!$C46*12),0)+IF((BG$7-$S$7)&lt;=(Settings!$C46*12),$S59/(Settings!$C46*12),0)+IF((BG$7-$R$7)&lt;=(Settings!$C46*12),$R59/(Settings!$C46*12),0)+IF((BG$7-$Q$7)&lt;=(Settings!$C46*12),$Q59/(Settings!$C46*12),0)+IF((BG$7-$P$7)&lt;=(Settings!$C46*12),$P59/(Settings!$C46*12),0)+IF((BG$7-$O$7)&lt;=(Settings!$C46*12),$O59/(Settings!$C46*12),0)+IF((BG$7-$N$7)&lt;=(Settings!$C46*12),$N59/(Settings!$C46*12),0)+IF((BG$7-$M$7)&lt;=(Settings!$C46*12),$M59/(Settings!$C46*12),0)+IF((BG$7-$L$7)&lt;=(Settings!$C46*12),$L59/(Settings!$C46*12),0)+IF((BG$7-$K$7)&lt;=(Settings!$C46*12),$K59/(Settings!$C46*12),0)+IF((BG$7-$J$7)&lt;=(Settings!$C46*12),$J59/(Settings!$C46*12),0)+IF((BG$7-$I$7)&lt;=(Settings!$C46*12),$I59/(Settings!$C46*12),0)+IF((BG$7-$H$7)&lt;=(Settings!$C46*12),$H59/(Settings!$C46*12),0)+IF((BG$7-$G$7)&lt;=(Settings!$C46*12),$G59/(Settings!$C46*12),0)+IF((BG$7-$F$7)&lt;=(Settings!$C46*12),$F59/(Settings!$C46*12),0)+IF((BG$7-$E$7)&lt;=(Settings!$C46*12),$E59/(Settings!$C46*12),0)</f>
        <v>0</v>
      </c>
      <c r="BH71" s="286">
        <f>IF((BH$7-$BG$7)&lt;=(Settings!$C46*12),$BG59/(Settings!$C46*12),0)+IF((BH$7-$BF$7)&lt;=(Settings!$C46*12),$BF59/(Settings!$C46*12),0)+IF((BH$7-$BE$7)&lt;=(Settings!$C46*12),$BE59/(Settings!$C46*12),0)+IF((BH$7-$BD$7)&lt;=(Settings!$C46*12),$BD59/(Settings!$C46*12),0)+IF((BH$7-$BC$7)&lt;=(Settings!$C46*12),$BC59/(Settings!$C46*12),0)+IF((BH$7-$BB$7)&lt;=(Settings!$C46*12),$BB59/(Settings!$C46*12),0)+IF((BH$7-$BA$7)&lt;=(Settings!$C46*12),$BA59/(Settings!$C46*12),0)+IF((BH$7-$AZ$7)&lt;=(Settings!$C46*12),$AZ59/(Settings!$C46*12),0)+IF((BH$7-$AY$7)&lt;=(Settings!$C46*12),$AY59/(Settings!$C46*12),0)+IF((BH$7-$AX$7)&lt;=(Settings!$C46*12),$AX59/(Settings!$C46*12),0)+IF((BH$7-$AW$7)&lt;=(Settings!$C46*12),$AW59/(Settings!$C46*12),0)+IF((BH$7-$AV$7)&lt;=(Settings!$C46*12),$AV59/(Settings!$C46*12),0)+IF((BH$7-$AU$7)&lt;=(Settings!$C46*12),$AU59/(Settings!$C46*12),0)+IF((BH$7-$AT$7)&lt;=(Settings!$C46*12),$AT59/(Settings!$C46*12),0)+IF((BH$7-$AS$7)&lt;=(Settings!$C46*12),$AS59/(Settings!$C46*12),0)+IF((BH$7-$AR$7)&lt;=(Settings!$C46*12),$AR59/(Settings!$C46*12),0)+IF((BH$7-$AQ$7)&lt;=(Settings!$C46*12),$AQ59/(Settings!$C46*12),0)+IF((BH$7-$AP$7)&lt;=(Settings!$C46*12),$AP59/(Settings!$C46*12),0)+IF((BH$7-$AO$7)&lt;=(Settings!$C46*12),$AO59/(Settings!$C46*12),0)+IF((BH$7-$AN$7)&lt;=(Settings!$C46*12),$AN59/(Settings!$C46*12),0)+IF((BH$7-$AM$7)&lt;=(Settings!$C46*12),$AM59/(Settings!$C46*12),0)+IF((BH$7-$AL$7)&lt;=(Settings!$C46*12),$AL59/(Settings!$C46*12),0)+IF((BH$7-$AK$7)&lt;=(Settings!$C46*12),$AK59/(Settings!$C46*12),0)+IF((BH$7-$AJ$7)&lt;=(Settings!$C46*12),$AJ59/(Settings!$C46*12),0)+IF((BH$7-$AI$7)&lt;=(Settings!$C46*12),$AI59/(Settings!$C46*12),0)+IF((BH$7-$AH$7)&lt;=(Settings!$C46*12),$AH59/(Settings!$C46*12),0)+IF((BH$7-$AG$7)&lt;=(Settings!$C46*12),$AG59/(Settings!$C46*12),0)+IF((BH$7-$AF$7)&lt;=(Settings!$C46*12),$AF59/(Settings!$C46*12),0)+IF((BH$7-$AE$7)&lt;=(Settings!$C46*12),$AE59/(Settings!$C46*12),0)+IF((BH$7-$AD$7)&lt;=(Settings!$C46*12),$AD59/(Settings!$C46*12),0)+IF((BH$7-$AC$7)&lt;=(Settings!$C46*12),$AC59/(Settings!$C46*12),0)+IF((BH$7-$AB$7)&lt;=(Settings!$C46*12),$AB59/(Settings!$C46*12),0)+IF((BH$7-$AA$7)&lt;=(Settings!$C46*12),$AA59/(Settings!$C46*12),0)+IF((BH$7-$Z$7)&lt;=(Settings!$C46*12),$Z59/(Settings!$C46*12),0)+IF((BH$7-$Y$7)&lt;=(Settings!$C46*12),$Y59/(Settings!$C46*12),0)+IF((BH$7-$X$7)&lt;=(Settings!$C46*12),$X59/(Settings!$C46*12),0)+IF((BH$7-$W$7)&lt;=(Settings!$C46*12),$W59/(Settings!$C46*12),0)+IF((BH$7-$V$7)&lt;=(Settings!$C46*12),$V59/(Settings!$C46*12),0)+IF((BH$7-$U$7)&lt;=(Settings!$C46*12),$U59/(Settings!$C46*12),0)+IF((BH$7-$T$7)&lt;=(Settings!$C46*12),$T59/(Settings!$C46*12),0)+IF((BH$7-$S$7)&lt;=(Settings!$C46*12),$S59/(Settings!$C46*12),0)+IF((BH$7-$R$7)&lt;=(Settings!$C46*12),$R59/(Settings!$C46*12),0)+IF((BH$7-$Q$7)&lt;=(Settings!$C46*12),$Q59/(Settings!$C46*12),0)+IF((BH$7-$P$7)&lt;=(Settings!$C46*12),$P59/(Settings!$C46*12),0)+IF((BH$7-$O$7)&lt;=(Settings!$C46*12),$O59/(Settings!$C46*12),0)+IF((BH$7-$N$7)&lt;=(Settings!$C46*12),$N59/(Settings!$C46*12),0)+IF((BH$7-$M$7)&lt;=(Settings!$C46*12),$M59/(Settings!$C46*12),0)+IF((BH$7-$L$7)&lt;=(Settings!$C46*12),$L59/(Settings!$C46*12),0)+IF((BH$7-$K$7)&lt;=(Settings!$C46*12),$K59/(Settings!$C46*12),0)+IF((BH$7-$J$7)&lt;=(Settings!$C46*12),$J59/(Settings!$C46*12),0)+IF((BH$7-$I$7)&lt;=(Settings!$C46*12),$I59/(Settings!$C46*12),0)+IF((BH$7-$H$7)&lt;=(Settings!$C46*12),$H59/(Settings!$C46*12),0)+IF((BH$7-$G$7)&lt;=(Settings!$C46*12),$G59/(Settings!$C46*12),0)+IF((BH$7-$F$7)&lt;=(Settings!$C46*12),$F59/(Settings!$C46*12),0)+IF((BH$7-$E$7)&lt;=(Settings!$C46*12),$E59/(Settings!$C46*12),0)</f>
        <v>0</v>
      </c>
      <c r="BI71" s="286">
        <f>IF((BI$7-$BH$7)&lt;=(Settings!$C46*12),$BH59/(Settings!$C46*12),0)+IF((BI$7-$BG$7)&lt;=(Settings!$C46*12),$BG59/(Settings!$C46*12),0)+IF((BI$7-$BF$7)&lt;=(Settings!$C46*12),$BF59/(Settings!$C46*12),0)+IF((BI$7-$BE$7)&lt;=(Settings!$C46*12),$BE59/(Settings!$C46*12),0)+IF((BI$7-$BD$7)&lt;=(Settings!$C46*12),$BD59/(Settings!$C46*12),0)+IF((BI$7-$BC$7)&lt;=(Settings!$C46*12),$BC59/(Settings!$C46*12),0)+IF((BI$7-$BB$7)&lt;=(Settings!$C46*12),$BB59/(Settings!$C46*12),0)+IF((BI$7-$BA$7)&lt;=(Settings!$C46*12),$BA59/(Settings!$C46*12),0)+IF((BI$7-$AZ$7)&lt;=(Settings!$C46*12),$AZ59/(Settings!$C46*12),0)+IF((BI$7-$AY$7)&lt;=(Settings!$C46*12),$AY59/(Settings!$C46*12),0)+IF((BI$7-$AX$7)&lt;=(Settings!$C46*12),$AX59/(Settings!$C46*12),0)+IF((BI$7-$AW$7)&lt;=(Settings!$C46*12),$AW59/(Settings!$C46*12),0)+IF((BI$7-$AV$7)&lt;=(Settings!$C46*12),$AV59/(Settings!$C46*12),0)+IF((BI$7-$AU$7)&lt;=(Settings!$C46*12),$AU59/(Settings!$C46*12),0)+IF((BI$7-$AT$7)&lt;=(Settings!$C46*12),$AT59/(Settings!$C46*12),0)+IF((BI$7-$AS$7)&lt;=(Settings!$C46*12),$AS59/(Settings!$C46*12),0)+IF((BI$7-$AR$7)&lt;=(Settings!$C46*12),$AR59/(Settings!$C46*12),0)+IF((BI$7-$AQ$7)&lt;=(Settings!$C46*12),$AQ59/(Settings!$C46*12),0)+IF((BI$7-$AP$7)&lt;=(Settings!$C46*12),$AP59/(Settings!$C46*12),0)+IF((BI$7-$AO$7)&lt;=(Settings!$C46*12),$AO59/(Settings!$C46*12),0)+IF((BI$7-$AN$7)&lt;=(Settings!$C46*12),$AN59/(Settings!$C46*12),0)+IF((BI$7-$AM$7)&lt;=(Settings!$C46*12),$AM59/(Settings!$C46*12),0)+IF((BI$7-$AL$7)&lt;=(Settings!$C46*12),$AL59/(Settings!$C46*12),0)+IF((BI$7-$AK$7)&lt;=(Settings!$C46*12),$AK59/(Settings!$C46*12),0)+IF((BI$7-$AJ$7)&lt;=(Settings!$C46*12),$AJ59/(Settings!$C46*12),0)+IF((BI$7-$AI$7)&lt;=(Settings!$C46*12),$AI59/(Settings!$C46*12),0)+IF((BI$7-$AH$7)&lt;=(Settings!$C46*12),$AH59/(Settings!$C46*12),0)+IF((BI$7-$AG$7)&lt;=(Settings!$C46*12),$AG59/(Settings!$C46*12),0)+IF((BI$7-$AF$7)&lt;=(Settings!$C46*12),$AF59/(Settings!$C46*12),0)+IF((BI$7-$AE$7)&lt;=(Settings!$C46*12),$AE59/(Settings!$C46*12),0)+IF((BI$7-$AD$7)&lt;=(Settings!$C46*12),$AD59/(Settings!$C46*12),0)+IF((BI$7-$AC$7)&lt;=(Settings!$C46*12),$AC59/(Settings!$C46*12),0)+IF((BI$7-$AB$7)&lt;=(Settings!$C46*12),$AB59/(Settings!$C46*12),0)+IF((BI$7-$AA$7)&lt;=(Settings!$C46*12),$AA59/(Settings!$C46*12),0)+IF((BI$7-$Z$7)&lt;=(Settings!$C46*12),$Z59/(Settings!$C46*12),0)+IF((BI$7-$Y$7)&lt;=(Settings!$C46*12),$Y59/(Settings!$C46*12),0)+IF((BI$7-$X$7)&lt;=(Settings!$C46*12),$X59/(Settings!$C46*12),0)+IF((BI$7-$W$7)&lt;=(Settings!$C46*12),$W59/(Settings!$C46*12),0)+IF((BI$7-$V$7)&lt;=(Settings!$C46*12),$V59/(Settings!$C46*12),0)+IF((BI$7-$U$7)&lt;=(Settings!$C46*12),$U59/(Settings!$C46*12),0)+IF((BI$7-$T$7)&lt;=(Settings!$C46*12),$T59/(Settings!$C46*12),0)+IF((BI$7-$S$7)&lt;=(Settings!$C46*12),$S59/(Settings!$C46*12),0)+IF((BI$7-$R$7)&lt;=(Settings!$C46*12),$R59/(Settings!$C46*12),0)+IF((BI$7-$Q$7)&lt;=(Settings!$C46*12),$Q59/(Settings!$C46*12),0)+IF((BI$7-$P$7)&lt;=(Settings!$C46*12),$P59/(Settings!$C46*12),0)+IF((BI$7-$O$7)&lt;=(Settings!$C46*12),$O59/(Settings!$C46*12),0)+IF((BI$7-$N$7)&lt;=(Settings!$C46*12),$N59/(Settings!$C46*12),0)+IF((BI$7-$M$7)&lt;=(Settings!$C46*12),$M59/(Settings!$C46*12),0)+IF((BI$7-$L$7)&lt;=(Settings!$C46*12),$L59/(Settings!$C46*12),0)+IF((BI$7-$K$7)&lt;=(Settings!$C46*12),$K59/(Settings!$C46*12),0)+IF((BI$7-$J$7)&lt;=(Settings!$C46*12),$J59/(Settings!$C46*12),0)+IF((BI$7-$I$7)&lt;=(Settings!$C46*12),$I59/(Settings!$C46*12),0)+IF((BI$7-$H$7)&lt;=(Settings!$C46*12),$H59/(Settings!$C46*12),0)+IF((BI$7-$G$7)&lt;=(Settings!$C46*12),$G59/(Settings!$C46*12),0)+IF((BI$7-$F$7)&lt;=(Settings!$C46*12),$F59/(Settings!$C46*12),0)+IF((BI$7-$E$7)&lt;=(Settings!$C46*12),$E59/(Settings!$C46*12),0)</f>
        <v>0</v>
      </c>
      <c r="BJ71" s="286">
        <f>IF((BJ$7-$BI$7)&lt;=(Settings!$C46*12),$BI59/(Settings!$C46*12),0)+IF((BJ$7-$BH$7)&lt;=(Settings!$C46*12),$BH59/(Settings!$C46*12),0)+IF((BJ$7-$BG$7)&lt;=(Settings!$C46*12),$BG59/(Settings!$C46*12),0)+IF((BJ$7-$BF$7)&lt;=(Settings!$C46*12),$BF59/(Settings!$C46*12),0)+IF((BJ$7-$BE$7)&lt;=(Settings!$C46*12),$BE59/(Settings!$C46*12),0)+IF((BJ$7-$BD$7)&lt;=(Settings!$C46*12),$BD59/(Settings!$C46*12),0)+IF((BJ$7-$BC$7)&lt;=(Settings!$C46*12),$BC59/(Settings!$C46*12),0)+IF((BJ$7-$BB$7)&lt;=(Settings!$C46*12),$BB59/(Settings!$C46*12),0)+IF((BJ$7-$BA$7)&lt;=(Settings!$C46*12),$BA59/(Settings!$C46*12),0)+IF((BJ$7-$AZ$7)&lt;=(Settings!$C46*12),$AZ59/(Settings!$C46*12),0)+IF((BJ$7-$AY$7)&lt;=(Settings!$C46*12),$AY59/(Settings!$C46*12),0)+IF((BJ$7-$AX$7)&lt;=(Settings!$C46*12),$AX59/(Settings!$C46*12),0)+IF((BJ$7-$AW$7)&lt;=(Settings!$C46*12),$AW59/(Settings!$C46*12),0)+IF((BJ$7-$AV$7)&lt;=(Settings!$C46*12),$AV59/(Settings!$C46*12),0)+IF((BJ$7-$AU$7)&lt;=(Settings!$C46*12),$AU59/(Settings!$C46*12),0)+IF((BJ$7-$AT$7)&lt;=(Settings!$C46*12),$AT59/(Settings!$C46*12),0)+IF((BJ$7-$AS$7)&lt;=(Settings!$C46*12),$AS59/(Settings!$C46*12),0)+IF((BJ$7-$AR$7)&lt;=(Settings!$C46*12),$AR59/(Settings!$C46*12),0)+IF((BJ$7-$AQ$7)&lt;=(Settings!$C46*12),$AQ59/(Settings!$C46*12),0)+IF((BJ$7-$AP$7)&lt;=(Settings!$C46*12),$AP59/(Settings!$C46*12),0)+IF((BJ$7-$AO$7)&lt;=(Settings!$C46*12),$AO59/(Settings!$C46*12),0)+IF((BJ$7-$AN$7)&lt;=(Settings!$C46*12),$AN59/(Settings!$C46*12),0)+IF((BJ$7-$AM$7)&lt;=(Settings!$C46*12),$AM59/(Settings!$C46*12),0)+IF((BJ$7-$AL$7)&lt;=(Settings!$C46*12),$AL59/(Settings!$C46*12),0)+IF((BJ$7-$AK$7)&lt;=(Settings!$C46*12),$AK59/(Settings!$C46*12),0)+IF((BJ$7-$AJ$7)&lt;=(Settings!$C46*12),$AJ59/(Settings!$C46*12),0)+IF((BJ$7-$AI$7)&lt;=(Settings!$C46*12),$AI59/(Settings!$C46*12),0)+IF((BJ$7-$AH$7)&lt;=(Settings!$C46*12),$AH59/(Settings!$C46*12),0)+IF((BJ$7-$AG$7)&lt;=(Settings!$C46*12),$AG59/(Settings!$C46*12),0)+IF((BJ$7-$AF$7)&lt;=(Settings!$C46*12),$AF59/(Settings!$C46*12),0)+IF((BJ$7-$AE$7)&lt;=(Settings!$C46*12),$AE59/(Settings!$C46*12),0)+IF((BJ$7-$AD$7)&lt;=(Settings!$C46*12),$AD59/(Settings!$C46*12),0)+IF((BJ$7-$AC$7)&lt;=(Settings!$C46*12),$AC59/(Settings!$C46*12),0)+IF((BJ$7-$AB$7)&lt;=(Settings!$C46*12),$AB59/(Settings!$C46*12),0)+IF((BJ$7-$AA$7)&lt;=(Settings!$C46*12),$AA59/(Settings!$C46*12),0)+IF((BJ$7-$Z$7)&lt;=(Settings!$C46*12),$Z59/(Settings!$C46*12),0)+IF((BJ$7-$Y$7)&lt;=(Settings!$C46*12),$Y59/(Settings!$C46*12),0)+IF((BJ$7-$X$7)&lt;=(Settings!$C46*12),$X59/(Settings!$C46*12),0)+IF((BJ$7-$W$7)&lt;=(Settings!$C46*12),$W59/(Settings!$C46*12),0)+IF((BJ$7-$V$7)&lt;=(Settings!$C46*12),$V59/(Settings!$C46*12),0)+IF((BJ$7-$U$7)&lt;=(Settings!$C46*12),$U59/(Settings!$C46*12),0)+IF((BJ$7-$T$7)&lt;=(Settings!$C46*12),$T59/(Settings!$C46*12),0)+IF((BJ$7-$S$7)&lt;=(Settings!$C46*12),$S59/(Settings!$C46*12),0)+IF((BJ$7-$R$7)&lt;=(Settings!$C46*12),$R59/(Settings!$C46*12),0)+IF((BJ$7-$Q$7)&lt;=(Settings!$C46*12),$Q59/(Settings!$C46*12),0)+IF((BJ$7-$P$7)&lt;=(Settings!$C46*12),$P59/(Settings!$C46*12),0)+IF((BJ$7-$O$7)&lt;=(Settings!$C46*12),$O59/(Settings!$C46*12),0)+IF((BJ$7-$N$7)&lt;=(Settings!$C46*12),$N59/(Settings!$C46*12),0)+IF((BJ$7-$M$7)&lt;=(Settings!$C46*12),$M59/(Settings!$C46*12),0)+IF((BJ$7-$L$7)&lt;=(Settings!$C46*12),$L59/(Settings!$C46*12),0)+IF((BJ$7-$K$7)&lt;=(Settings!$C46*12),$K59/(Settings!$C46*12),0)+IF((BJ$7-$J$7)&lt;=(Settings!$C46*12),$J59/(Settings!$C46*12),0)+IF((BJ$7-$I$7)&lt;=(Settings!$C46*12),$I59/(Settings!$C46*12),0)+IF((BJ$7-$H$7)&lt;=(Settings!$C46*12),$H59/(Settings!$C46*12),0)+IF((BJ$7-$G$7)&lt;=(Settings!$C46*12),$G59/(Settings!$C46*12),0)+IF((BJ$7-$F$7)&lt;=(Settings!$C46*12),$F59/(Settings!$C46*12),0)+IF((BJ$7-$E$7)&lt;=(Settings!$C46*12),$E59/(Settings!$C46*12),0)</f>
        <v>0</v>
      </c>
      <c r="BK71" s="286">
        <f>IF((BK$7-$BJ$7)&lt;=(Settings!$C46*12),$BJ59/(Settings!$C46*12),0)+IF((BK$7-$BI$7)&lt;=(Settings!$C46*12),$BI59/(Settings!$C46*12),0)+IF((BK$7-$BH$7)&lt;=(Settings!$C46*12),$BH59/(Settings!$C46*12),0)+IF((BK$7-$BG$7)&lt;=(Settings!$C46*12),$BG59/(Settings!$C46*12),0)+IF((BK$7-$BF$7)&lt;=(Settings!$C46*12),$BF59/(Settings!$C46*12),0)+IF((BK$7-$BE$7)&lt;=(Settings!$C46*12),$BE59/(Settings!$C46*12),0)+IF((BK$7-$BD$7)&lt;=(Settings!$C46*12),$BD59/(Settings!$C46*12),0)+IF((BK$7-$BC$7)&lt;=(Settings!$C46*12),$BC59/(Settings!$C46*12),0)+IF((BK$7-$BB$7)&lt;=(Settings!$C46*12),$BB59/(Settings!$C46*12),0)+IF((BK$7-$BA$7)&lt;=(Settings!$C46*12),$BA59/(Settings!$C46*12),0)+IF((BK$7-$AZ$7)&lt;=(Settings!$C46*12),$AZ59/(Settings!$C46*12),0)+IF((BK$7-$AY$7)&lt;=(Settings!$C46*12),$AY59/(Settings!$C46*12),0)+IF((BK$7-$AX$7)&lt;=(Settings!$C46*12),$AX59/(Settings!$C46*12),0)+IF((BK$7-$AW$7)&lt;=(Settings!$C46*12),$AW59/(Settings!$C46*12),0)+IF((BK$7-$AV$7)&lt;=(Settings!$C46*12),$AV59/(Settings!$C46*12),0)+IF((BK$7-$AU$7)&lt;=(Settings!$C46*12),$AU59/(Settings!$C46*12),0)+IF((BK$7-$AT$7)&lt;=(Settings!$C46*12),$AT59/(Settings!$C46*12),0)+IF((BK$7-$AS$7)&lt;=(Settings!$C46*12),$AS59/(Settings!$C46*12),0)+IF((BK$7-$AR$7)&lt;=(Settings!$C46*12),$AR59/(Settings!$C46*12),0)+IF((BK$7-$AQ$7)&lt;=(Settings!$C46*12),$AQ59/(Settings!$C46*12),0)+IF((BK$7-$AP$7)&lt;=(Settings!$C46*12),$AP59/(Settings!$C46*12),0)+IF((BK$7-$AO$7)&lt;=(Settings!$C46*12),$AO59/(Settings!$C46*12),0)+IF((BK$7-$AN$7)&lt;=(Settings!$C46*12),$AN59/(Settings!$C46*12),0)+IF((BK$7-$AM$7)&lt;=(Settings!$C46*12),$AM59/(Settings!$C46*12),0)+IF((BK$7-$AL$7)&lt;=(Settings!$C46*12),$AL59/(Settings!$C46*12),0)+IF((BK$7-$AK$7)&lt;=(Settings!$C46*12),$AK59/(Settings!$C46*12),0)+IF((BK$7-$AJ$7)&lt;=(Settings!$C46*12),$AJ59/(Settings!$C46*12),0)+IF((BK$7-$AI$7)&lt;=(Settings!$C46*12),$AI59/(Settings!$C46*12),0)+IF((BK$7-$AH$7)&lt;=(Settings!$C46*12),$AH59/(Settings!$C46*12),0)+IF((BK$7-$AG$7)&lt;=(Settings!$C46*12),$AG59/(Settings!$C46*12),0)+IF((BK$7-$AF$7)&lt;=(Settings!$C46*12),$AF59/(Settings!$C46*12),0)+IF((BK$7-$AE$7)&lt;=(Settings!$C46*12),$AE59/(Settings!$C46*12),0)+IF((BK$7-$AD$7)&lt;=(Settings!$C46*12),$AD59/(Settings!$C46*12),0)+IF((BK$7-$AC$7)&lt;=(Settings!$C46*12),$AC59/(Settings!$C46*12),0)+IF((BK$7-$AB$7)&lt;=(Settings!$C46*12),$AB59/(Settings!$C46*12),0)+IF((BK$7-$AA$7)&lt;=(Settings!$C46*12),$AA59/(Settings!$C46*12),0)+IF((BK$7-$Z$7)&lt;=(Settings!$C46*12),$Z59/(Settings!$C46*12),0)+IF((BK$7-$Y$7)&lt;=(Settings!$C46*12),$Y59/(Settings!$C46*12),0)+IF((BK$7-$X$7)&lt;=(Settings!$C46*12),$X59/(Settings!$C46*12),0)+IF((BK$7-$W$7)&lt;=(Settings!$C46*12),$W59/(Settings!$C46*12),0)+IF((BK$7-$V$7)&lt;=(Settings!$C46*12),$V59/(Settings!$C46*12),0)+IF((BK$7-$U$7)&lt;=(Settings!$C46*12),$U59/(Settings!$C46*12),0)+IF((BK$7-$T$7)&lt;=(Settings!$C46*12),$T59/(Settings!$C46*12),0)+IF((BK$7-$S$7)&lt;=(Settings!$C46*12),$S59/(Settings!$C46*12),0)+IF((BK$7-$R$7)&lt;=(Settings!$C46*12),$R59/(Settings!$C46*12),0)+IF((BK$7-$Q$7)&lt;=(Settings!$C46*12),$Q59/(Settings!$C46*12),0)+IF((BK$7-$P$7)&lt;=(Settings!$C46*12),$P59/(Settings!$C46*12),0)+IF((BK$7-$O$7)&lt;=(Settings!$C46*12),$O59/(Settings!$C46*12),0)+IF((BK$7-$N$7)&lt;=(Settings!$C46*12),$N59/(Settings!$C46*12),0)+IF((BK$7-$M$7)&lt;=(Settings!$C46*12),$M59/(Settings!$C46*12),0)+IF((BK$7-$L$7)&lt;=(Settings!$C46*12),$L59/(Settings!$C46*12),0)+IF((BK$7-$K$7)&lt;=(Settings!$C46*12),$K59/(Settings!$C46*12),0)+IF((BK$7-$J$7)&lt;=(Settings!$C46*12),$J59/(Settings!$C46*12),0)+IF((BK$7-$I$7)&lt;=(Settings!$C46*12),$I59/(Settings!$C46*12),0)+IF((BK$7-$H$7)&lt;=(Settings!$C46*12),$H59/(Settings!$C46*12),0)+IF((BK$7-$G$7)&lt;=(Settings!$C46*12),$G59/(Settings!$C46*12),0)+IF((BK$7-$F$7)&lt;=(Settings!$C46*12),$F59/(Settings!$C46*12),0)+IF((BK$7-$E$7)&lt;=(Settings!$C46*12),$E59/(Settings!$C46*12),0)</f>
        <v>0</v>
      </c>
      <c r="BL71" s="286" t="e">
        <f>IF((BL$7-$BK$7)&lt;=(Settings!$C46*12),$BK59/(Settings!$C46*12),0)+IF((BL$7-$BJ$7)&lt;=(Settings!$C46*12),$BJ59/(Settings!$C46*12),0)+IF((BL$7-$BI$7)&lt;=(Settings!$C46*12),$BI59/(Settings!$C46*12),0)+IF((BL$7-$BH$7)&lt;=(Settings!$C46*12),$BH59/(Settings!$C46*12),0)+IF((BL$7-$BG$7)&lt;=(Settings!$C46*12),$BG59/(Settings!$C46*12),0)+IF((BL$7-$BF$7)&lt;=(Settings!$C46*12),$BF59/(Settings!$C46*12),0)+IF((BL$7-$BE$7)&lt;=(Settings!$C46*12),$BE59/(Settings!$C46*12),0)+IF((BL$7-$BD$7)&lt;=(Settings!$C46*12),$BD59/(Settings!$C46*12),0)+IF((BL$7-$BC$7)&lt;=(Settings!$C46*12),$BC59/(Settings!$C46*12),0)+IF((BL$7-$BB$7)&lt;=(Settings!$C46*12),$BB59/(Settings!$C46*12),0)+IF((BL$7-$BA$7)&lt;=(Settings!$C46*12),$BA59/(Settings!$C46*12),0)+IF((BL$7-$AZ$7)&lt;=(Settings!$C46*12),$AZ59/(Settings!$C46*12),0)+IF((BL$7-$AY$7)&lt;=(Settings!$C46*12),$AY59/(Settings!$C46*12),0)+IF((BL$7-$AX$7)&lt;=(Settings!$C46*12),$AX59/(Settings!$C46*12),0)+IF((BL$7-$AW$7)&lt;=(Settings!$C46*12),$AW59/(Settings!$C46*12),0)+IF((BL$7-$AV$7)&lt;=(Settings!$C46*12),$AV59/(Settings!$C46*12),0)+IF((BL$7-$AU$7)&lt;=(Settings!$C46*12),$AU59/(Settings!$C46*12),0)+IF((BL$7-$AT$7)&lt;=(Settings!$C46*12),$AT59/(Settings!$C46*12),0)+IF((BL$7-$AS$7)&lt;=(Settings!$C46*12),$AS59/(Settings!$C46*12),0)+IF((BL$7-$AR$7)&lt;=(Settings!$C46*12),$AR59/(Settings!$C46*12),0)+IF((BL$7-$AQ$7)&lt;=(Settings!$C46*12),$AQ59/(Settings!$C46*12),0)+IF((BL$7-$AP$7)&lt;=(Settings!$C46*12),$AP59/(Settings!$C46*12),0)+IF((BL$7-$AO$7)&lt;=(Settings!$C46*12),$AO59/(Settings!$C46*12),0)+IF((BL$7-$AN$7)&lt;=(Settings!$C46*12),$AN59/(Settings!$C46*12),0)+IF((BL$7-$AM$7)&lt;=(Settings!$C46*12),$AM59/(Settings!$C46*12),0)+IF((BL$7-$AL$7)&lt;=(Settings!$C46*12),$AL59/(Settings!$C46*12),0)+IF((BL$7-$AK$7)&lt;=(Settings!$C46*12),$AK59/(Settings!$C46*12),0)+IF((BL$7-$AJ$7)&lt;=(Settings!$C46*12),$AJ59/(Settings!$C46*12),0)+IF((BL$7-$AI$7)&lt;=(Settings!$C46*12),$AI59/(Settings!$C46*12),0)+IF((BL$7-$AH$7)&lt;=(Settings!$C46*12),$AH59/(Settings!$C46*12),0)+IF((BL$7-$AG$7)&lt;=(Settings!$C46*12),$AG59/(Settings!$C46*12),0)+IF((BL$7-$AF$7)&lt;=(Settings!$C46*12),$AF59/(Settings!$C46*12),0)+IF((BL$7-$AE$7)&lt;=(Settings!$C46*12),$AE59/(Settings!$C46*12),0)+IF((BL$7-$AD$7)&lt;=(Settings!$C46*12),$AD59/(Settings!$C46*12),0)+IF((BL$7-$AC$7)&lt;=(Settings!$C46*12),$AC59/(Settings!$C46*12),0)+IF((BL$7-$AB$7)&lt;=(Settings!$C46*12),$AB59/(Settings!$C46*12),0)+IF((BL$7-$AA$7)&lt;=(Settings!$C46*12),$AA59/(Settings!$C46*12),0)+IF((BL$7-$Z$7)&lt;=(Settings!$C46*12),$Z59/(Settings!$C46*12),0)+IF((BL$7-$Y$7)&lt;=(Settings!$C46*12),$Y59/(Settings!$C46*12),0)+IF((BL$7-$X$7)&lt;=(Settings!$C46*12),$X59/(Settings!$C46*12),0)+IF((BL$7-$W$7)&lt;=(Settings!$C46*12),$W59/(Settings!$C46*12),0)+IF((BL$7-$V$7)&lt;=(Settings!$C46*12),$V59/(Settings!$C46*12),0)+IF((BL$7-$U$7)&lt;=(Settings!$C46*12),$U59/(Settings!$C46*12),0)+IF((BL$7-$T$7)&lt;=(Settings!$C46*12),$T59/(Settings!$C46*12),0)+IF((BL$7-$S$7)&lt;=(Settings!$C46*12),$S59/(Settings!$C46*12),0)+IF((BL$7-$R$7)&lt;=(Settings!$C46*12),$R59/(Settings!$C46*12),0)+IF((BL$7-$Q$7)&lt;=(Settings!$C46*12),$Q59/(Settings!$C46*12),0)+IF((BL$7-$P$7)&lt;=(Settings!$C46*12),$P59/(Settings!$C46*12),0)+IF((BL$7-$O$7)&lt;=(Settings!$C46*12),$O59/(Settings!$C46*12),0)+IF((BL$7-$N$7)&lt;=(Settings!$C46*12),$N59/(Settings!$C46*12),0)+IF((BL$7-$M$7)&lt;=(Settings!$C46*12),$M59/(Settings!$C46*12),0)+IF((BL$7-$L$7)&lt;=(Settings!$C46*12),$L59/(Settings!$C46*12),0)+IF((BL$7-$K$7)&lt;=(Settings!$C46*12),$K59/(Settings!$C46*12),0)+IF((BL$7-$J$7)&lt;=(Settings!$C46*12),$J59/(Settings!$C46*12),0)+IF((BL$7-$I$7)&lt;=(Settings!$C46*12),$I59/(Settings!$C46*12),0)+IF((BL$7-$H$7)&lt;=(Settings!$C46*12),$H59/(Settings!$C46*12),0)+IF((BL$7-$G$7)&lt;=(Settings!$C46*12),$G59/(Settings!$C46*12),0)+IF((BL$7-$F$7)&lt;=(Settings!$C46*12),$F59/(Settings!$C46*12),0)+IF((BL$7-$E$7)&lt;=(Settings!$C46*12),$E59/(Settings!$C46*12),0)</f>
        <v>#REF!</v>
      </c>
      <c r="BM71" s="286" t="e">
        <f>IF((BM$7-$BL$7)&lt;=(Settings!$C46*12),$BL59/(Settings!$C46*12),0)+IF((BM$7-$BK$7)&lt;=(Settings!$C46*12),$BK59/(Settings!$C46*12),0)+IF((BM$7-$BJ$7)&lt;=(Settings!$C46*12),$BJ59/(Settings!$C46*12),0)+IF((BM$7-$BI$7)&lt;=(Settings!$C46*12),$BI59/(Settings!$C46*12),0)+IF((BM$7-$BH$7)&lt;=(Settings!$C46*12),$BH59/(Settings!$C46*12),0)+IF((BM$7-$BG$7)&lt;=(Settings!$C46*12),$BG59/(Settings!$C46*12),0)+IF((BM$7-$BF$7)&lt;=(Settings!$C46*12),$BF59/(Settings!$C46*12),0)+IF((BM$7-$BE$7)&lt;=(Settings!$C46*12),$BE59/(Settings!$C46*12),0)+IF((BM$7-$BD$7)&lt;=(Settings!$C46*12),$BD59/(Settings!$C46*12),0)+IF((BM$7-$BC$7)&lt;=(Settings!$C46*12),$BC59/(Settings!$C46*12),0)+IF((BM$7-$BB$7)&lt;=(Settings!$C46*12),$BB59/(Settings!$C46*12),0)+IF((BM$7-$BA$7)&lt;=(Settings!$C46*12),$BA59/(Settings!$C46*12),0)+IF((BM$7-$AZ$7)&lt;=(Settings!$C46*12),$AZ59/(Settings!$C46*12),0)+IF((BM$7-$AY$7)&lt;=(Settings!$C46*12),$AY59/(Settings!$C46*12),0)+IF((BM$7-$AX$7)&lt;=(Settings!$C46*12),$AX59/(Settings!$C46*12),0)+IF((BM$7-$AW$7)&lt;=(Settings!$C46*12),$AW59/(Settings!$C46*12),0)+IF((BM$7-$AV$7)&lt;=(Settings!$C46*12),$AV59/(Settings!$C46*12),0)+IF((BM$7-$AU$7)&lt;=(Settings!$C46*12),$AU59/(Settings!$C46*12),0)+IF((BM$7-$AT$7)&lt;=(Settings!$C46*12),$AT59/(Settings!$C46*12),0)+IF((BM$7-$AS$7)&lt;=(Settings!$C46*12),$AS59/(Settings!$C46*12),0)+IF((BM$7-$AR$7)&lt;=(Settings!$C46*12),$AR59/(Settings!$C46*12),0)+IF((BM$7-$AQ$7)&lt;=(Settings!$C46*12),$AQ59/(Settings!$C46*12),0)+IF((BM$7-$AP$7)&lt;=(Settings!$C46*12),$AP59/(Settings!$C46*12),0)+IF((BM$7-$AO$7)&lt;=(Settings!$C46*12),$AO59/(Settings!$C46*12),0)+IF((BM$7-$AN$7)&lt;=(Settings!$C46*12),$AN59/(Settings!$C46*12),0)+IF((BM$7-$AM$7)&lt;=(Settings!$C46*12),$AM59/(Settings!$C46*12),0)+IF((BM$7-$AL$7)&lt;=(Settings!$C46*12),$AL59/(Settings!$C46*12),0)+IF((BM$7-$AK$7)&lt;=(Settings!$C46*12),$AK59/(Settings!$C46*12),0)+IF((BM$7-$AJ$7)&lt;=(Settings!$C46*12),$AJ59/(Settings!$C46*12),0)+IF((BM$7-$AI$7)&lt;=(Settings!$C46*12),$AI59/(Settings!$C46*12),0)+IF((BM$7-$AH$7)&lt;=(Settings!$C46*12),$AH59/(Settings!$C46*12),0)+IF((BM$7-$AG$7)&lt;=(Settings!$C46*12),$AG59/(Settings!$C46*12),0)+IF((BM$7-$AF$7)&lt;=(Settings!$C46*12),$AF59/(Settings!$C46*12),0)+IF((BM$7-$AE$7)&lt;=(Settings!$C46*12),$AE59/(Settings!$C46*12),0)+IF((BM$7-$AD$7)&lt;=(Settings!$C46*12),$AD59/(Settings!$C46*12),0)+IF((BM$7-$AC$7)&lt;=(Settings!$C46*12),$AC59/(Settings!$C46*12),0)+IF((BM$7-$AB$7)&lt;=(Settings!$C46*12),$AB59/(Settings!$C46*12),0)+IF((BM$7-$AA$7)&lt;=(Settings!$C46*12),$AA59/(Settings!$C46*12),0)+IF((BM$7-$Z$7)&lt;=(Settings!$C46*12),$Z59/(Settings!$C46*12),0)+IF((BM$7-$Y$7)&lt;=(Settings!$C46*12),$Y59/(Settings!$C46*12),0)+IF((BM$7-$X$7)&lt;=(Settings!$C46*12),$X59/(Settings!$C46*12),0)+IF((BM$7-$W$7)&lt;=(Settings!$C46*12),$W59/(Settings!$C46*12),0)+IF((BM$7-$V$7)&lt;=(Settings!$C46*12),$V59/(Settings!$C46*12),0)+IF((BM$7-$U$7)&lt;=(Settings!$C46*12),$U59/(Settings!$C46*12),0)+IF((BM$7-$T$7)&lt;=(Settings!$C46*12),$T59/(Settings!$C46*12),0)+IF((BM$7-$S$7)&lt;=(Settings!$C46*12),$S59/(Settings!$C46*12),0)+IF((BM$7-$R$7)&lt;=(Settings!$C46*12),$R59/(Settings!$C46*12),0)+IF((BM$7-$Q$7)&lt;=(Settings!$C46*12),$Q59/(Settings!$C46*12),0)+IF((BM$7-$P$7)&lt;=(Settings!$C46*12),$P59/(Settings!$C46*12),0)+IF((BM$7-$O$7)&lt;=(Settings!$C46*12),$O59/(Settings!$C46*12),0)+IF((BM$7-$N$7)&lt;=(Settings!$C46*12),$N59/(Settings!$C46*12),0)+IF((BM$7-$M$7)&lt;=(Settings!$C46*12),$M59/(Settings!$C46*12),0)+IF((BM$7-$L$7)&lt;=(Settings!$C46*12),$L59/(Settings!$C46*12),0)+IF((BM$7-$K$7)&lt;=(Settings!$C46*12),$K59/(Settings!$C46*12),0)+IF((BM$7-$J$7)&lt;=(Settings!$C46*12),$J59/(Settings!$C46*12),0)+IF((BM$7-$I$7)&lt;=(Settings!$C46*12),$I59/(Settings!$C46*12),0)+IF((BM$7-$H$7)&lt;=(Settings!$C46*12),$H59/(Settings!$C46*12),0)+IF((BM$7-$G$7)&lt;=(Settings!$C46*12),$G59/(Settings!$C46*12),0)+IF((BM$7-$F$7)&lt;=(Settings!$C46*12),$F59/(Settings!$C46*12),0)+IF((BM$7-$E$7)&lt;=(Settings!$C46*12),$E59/(Settings!$C46*12),0)</f>
        <v>#REF!</v>
      </c>
      <c r="BN71" s="286" t="e">
        <f>IF((BN$7-$BM$7)&lt;=(Settings!$C46*12),$BM59/(Settings!$C46*12),0)+IF((BN$7-$BL$7)&lt;=(Settings!$C46*12),$BL59/(Settings!$C46*12),0)+IF((BN$7-$BK$7)&lt;=(Settings!$C46*12),$BK59/(Settings!$C46*12),0)+IF((BN$7-$BJ$7)&lt;=(Settings!$C46*12),$BJ59/(Settings!$C46*12),0)+IF((BN$7-$BI$7)&lt;=(Settings!$C46*12),$BI59/(Settings!$C46*12),0)+IF((BN$7-$BH$7)&lt;=(Settings!$C46*12),$BH59/(Settings!$C46*12),0)+IF((BN$7-$BG$7)&lt;=(Settings!$C46*12),$BG59/(Settings!$C46*12),0)+IF((BN$7-$BF$7)&lt;=(Settings!$C46*12),$BF59/(Settings!$C46*12),0)+IF((BN$7-$BE$7)&lt;=(Settings!$C46*12),$BE59/(Settings!$C46*12),0)+IF((BN$7-$BD$7)&lt;=(Settings!$C46*12),$BD59/(Settings!$C46*12),0)+IF((BN$7-$BC$7)&lt;=(Settings!$C46*12),$BC59/(Settings!$C46*12),0)+IF((BN$7-$BB$7)&lt;=(Settings!$C46*12),$BB59/(Settings!$C46*12),0)+IF((BN$7-$BA$7)&lt;=(Settings!$C46*12),$BA59/(Settings!$C46*12),0)+IF((BN$7-$AZ$7)&lt;=(Settings!$C46*12),$AZ59/(Settings!$C46*12),0)+IF((BN$7-$AY$7)&lt;=(Settings!$C46*12),$AY59/(Settings!$C46*12),0)+IF((BN$7-$AX$7)&lt;=(Settings!$C46*12),$AX59/(Settings!$C46*12),0)+IF((BN$7-$AW$7)&lt;=(Settings!$C46*12),$AW59/(Settings!$C46*12),0)+IF((BN$7-$AV$7)&lt;=(Settings!$C46*12),$AV59/(Settings!$C46*12),0)+IF((BN$7-$AU$7)&lt;=(Settings!$C46*12),$AU59/(Settings!$C46*12),0)+IF((BN$7-$AT$7)&lt;=(Settings!$C46*12),$AT59/(Settings!$C46*12),0)+IF((BN$7-$AS$7)&lt;=(Settings!$C46*12),$AS59/(Settings!$C46*12),0)+IF((BN$7-$AR$7)&lt;=(Settings!$C46*12),$AR59/(Settings!$C46*12),0)+IF((BN$7-$AQ$7)&lt;=(Settings!$C46*12),$AQ59/(Settings!$C46*12),0)+IF((BN$7-$AP$7)&lt;=(Settings!$C46*12),$AP59/(Settings!$C46*12),0)+IF((BN$7-$AO$7)&lt;=(Settings!$C46*12),$AO59/(Settings!$C46*12),0)+IF((BN$7-$AN$7)&lt;=(Settings!$C46*12),$AN59/(Settings!$C46*12),0)+IF((BN$7-$AM$7)&lt;=(Settings!$C46*12),$AM59/(Settings!$C46*12),0)+IF((BN$7-$AL$7)&lt;=(Settings!$C46*12),$AL59/(Settings!$C46*12),0)+IF((BN$7-$AK$7)&lt;=(Settings!$C46*12),$AK59/(Settings!$C46*12),0)+IF((BN$7-$AJ$7)&lt;=(Settings!$C46*12),$AJ59/(Settings!$C46*12),0)+IF((BN$7-$AI$7)&lt;=(Settings!$C46*12),$AI59/(Settings!$C46*12),0)+IF((BN$7-$AH$7)&lt;=(Settings!$C46*12),$AH59/(Settings!$C46*12),0)+IF((BN$7-$AG$7)&lt;=(Settings!$C46*12),$AG59/(Settings!$C46*12),0)+IF((BN$7-$AF$7)&lt;=(Settings!$C46*12),$AF59/(Settings!$C46*12),0)+IF((BN$7-$AE$7)&lt;=(Settings!$C46*12),$AE59/(Settings!$C46*12),0)+IF((BN$7-$AD$7)&lt;=(Settings!$C46*12),$AD59/(Settings!$C46*12),0)+IF((BN$7-$AC$7)&lt;=(Settings!$C46*12),$AC59/(Settings!$C46*12),0)+IF((BN$7-$AB$7)&lt;=(Settings!$C46*12),$AB59/(Settings!$C46*12),0)+IF((BN$7-$AA$7)&lt;=(Settings!$C46*12),$AA59/(Settings!$C46*12),0)+IF((BN$7-$Z$7)&lt;=(Settings!$C46*12),$Z59/(Settings!$C46*12),0)+IF((BN$7-$Y$7)&lt;=(Settings!$C46*12),$Y59/(Settings!$C46*12),0)+IF((BN$7-$X$7)&lt;=(Settings!$C46*12),$X59/(Settings!$C46*12),0)+IF((BN$7-$W$7)&lt;=(Settings!$C46*12),$W59/(Settings!$C46*12),0)+IF((BN$7-$V$7)&lt;=(Settings!$C46*12),$V59/(Settings!$C46*12),0)+IF((BN$7-$U$7)&lt;=(Settings!$C46*12),$U59/(Settings!$C46*12),0)+IF((BN$7-$T$7)&lt;=(Settings!$C46*12),$T59/(Settings!$C46*12),0)+IF((BN$7-$S$7)&lt;=(Settings!$C46*12),$S59/(Settings!$C46*12),0)+IF((BN$7-$R$7)&lt;=(Settings!$C46*12),$R59/(Settings!$C46*12),0)+IF((BN$7-$Q$7)&lt;=(Settings!$C46*12),$Q59/(Settings!$C46*12),0)+IF((BN$7-$P$7)&lt;=(Settings!$C46*12),$P59/(Settings!$C46*12),0)+IF((BN$7-$O$7)&lt;=(Settings!$C46*12),$O59/(Settings!$C46*12),0)+IF((BN$7-$N$7)&lt;=(Settings!$C46*12),$N59/(Settings!$C46*12),0)+IF((BN$7-$M$7)&lt;=(Settings!$C46*12),$M59/(Settings!$C46*12),0)+IF((BN$7-$L$7)&lt;=(Settings!$C46*12),$L59/(Settings!$C46*12),0)+IF((BN$7-$K$7)&lt;=(Settings!$C46*12),$K59/(Settings!$C46*12),0)+IF((BN$7-$J$7)&lt;=(Settings!$C46*12),$J59/(Settings!$C46*12),0)+IF((BN$7-$I$7)&lt;=(Settings!$C46*12),$I59/(Settings!$C46*12),0)+IF((BN$7-$H$7)&lt;=(Settings!$C46*12),$H59/(Settings!$C46*12),0)+IF((BN$7-$G$7)&lt;=(Settings!$C46*12),$G59/(Settings!$C46*12),0)+IF((BN$7-$F$7)&lt;=(Settings!$C46*12),$F59/(Settings!$C46*12),0)+IF((BN$7-$E$7)&lt;=(Settings!$C46*12),$E59/(Settings!$C46*12),0)</f>
        <v>#REF!</v>
      </c>
      <c r="BO71" s="286" t="e">
        <f>IF((BO$7-$BN$7)&lt;=(Settings!$C46*12),$BN59/(Settings!$C46*12),0)+IF((BO$7-$BM$7)&lt;=(Settings!$C46*12),$BM59/(Settings!$C46*12),0)+IF((BO$7-$BL$7)&lt;=(Settings!$C46*12),$BL59/(Settings!$C46*12),0)+IF((BO$7-$BK$7)&lt;=(Settings!$C46*12),$BK59/(Settings!$C46*12),0)+IF((BO$7-$BJ$7)&lt;=(Settings!$C46*12),$BJ59/(Settings!$C46*12),0)+IF((BO$7-$BI$7)&lt;=(Settings!$C46*12),$BI59/(Settings!$C46*12),0)+IF((BO$7-$BH$7)&lt;=(Settings!$C46*12),$BH59/(Settings!$C46*12),0)+IF((BO$7-$BG$7)&lt;=(Settings!$C46*12),$BG59/(Settings!$C46*12),0)+IF((BO$7-$BF$7)&lt;=(Settings!$C46*12),$BF59/(Settings!$C46*12),0)+IF((BO$7-$BE$7)&lt;=(Settings!$C46*12),$BE59/(Settings!$C46*12),0)+IF((BO$7-$BD$7)&lt;=(Settings!$C46*12),$BD59/(Settings!$C46*12),0)+IF((BO$7-$BC$7)&lt;=(Settings!$C46*12),$BC59/(Settings!$C46*12),0)+IF((BO$7-$BB$7)&lt;=(Settings!$C46*12),$BB59/(Settings!$C46*12),0)+IF((BO$7-$BA$7)&lt;=(Settings!$C46*12),$BA59/(Settings!$C46*12),0)+IF((BO$7-$AZ$7)&lt;=(Settings!$C46*12),$AZ59/(Settings!$C46*12),0)+IF((BO$7-$AY$7)&lt;=(Settings!$C46*12),$AY59/(Settings!$C46*12),0)+IF((BO$7-$AX$7)&lt;=(Settings!$C46*12),$AX59/(Settings!$C46*12),0)+IF((BO$7-$AW$7)&lt;=(Settings!$C46*12),$AW59/(Settings!$C46*12),0)+IF((BO$7-$AV$7)&lt;=(Settings!$C46*12),$AV59/(Settings!$C46*12),0)+IF((BO$7-$AU$7)&lt;=(Settings!$C46*12),$AU59/(Settings!$C46*12),0)+IF((BO$7-$AT$7)&lt;=(Settings!$C46*12),$AT59/(Settings!$C46*12),0)+IF((BO$7-$AS$7)&lt;=(Settings!$C46*12),$AS59/(Settings!$C46*12),0)+IF((BO$7-$AR$7)&lt;=(Settings!$C46*12),$AR59/(Settings!$C46*12),0)+IF((BO$7-$AQ$7)&lt;=(Settings!$C46*12),$AQ59/(Settings!$C46*12),0)+IF((BO$7-$AP$7)&lt;=(Settings!$C46*12),$AP59/(Settings!$C46*12),0)+IF((BO$7-$AO$7)&lt;=(Settings!$C46*12),$AO59/(Settings!$C46*12),0)+IF((BO$7-$AN$7)&lt;=(Settings!$C46*12),$AN59/(Settings!$C46*12),0)+IF((BO$7-$AM$7)&lt;=(Settings!$C46*12),$AM59/(Settings!$C46*12),0)+IF((BO$7-$AL$7)&lt;=(Settings!$C46*12),$AL59/(Settings!$C46*12),0)+IF((BO$7-$AK$7)&lt;=(Settings!$C46*12),$AK59/(Settings!$C46*12),0)+IF((BO$7-$AJ$7)&lt;=(Settings!$C46*12),$AJ59/(Settings!$C46*12),0)+IF((BO$7-$AI$7)&lt;=(Settings!$C46*12),$AI59/(Settings!$C46*12),0)+IF((BO$7-$AH$7)&lt;=(Settings!$C46*12),$AH59/(Settings!$C46*12),0)+IF((BO$7-$AG$7)&lt;=(Settings!$C46*12),$AG59/(Settings!$C46*12),0)+IF((BO$7-$AF$7)&lt;=(Settings!$C46*12),$AF59/(Settings!$C46*12),0)+IF((BO$7-$AE$7)&lt;=(Settings!$C46*12),$AE59/(Settings!$C46*12),0)+IF((BO$7-$AD$7)&lt;=(Settings!$C46*12),$AD59/(Settings!$C46*12),0)+IF((BO$7-$AC$7)&lt;=(Settings!$C46*12),$AC59/(Settings!$C46*12),0)+IF((BO$7-$AB$7)&lt;=(Settings!$C46*12),$AB59/(Settings!$C46*12),0)+IF((BO$7-$AA$7)&lt;=(Settings!$C46*12),$AA59/(Settings!$C46*12),0)+IF((BO$7-$Z$7)&lt;=(Settings!$C46*12),$Z59/(Settings!$C46*12),0)+IF((BO$7-$Y$7)&lt;=(Settings!$C46*12),$Y59/(Settings!$C46*12),0)+IF((BO$7-$X$7)&lt;=(Settings!$C46*12),$X59/(Settings!$C46*12),0)+IF((BO$7-$W$7)&lt;=(Settings!$C46*12),$W59/(Settings!$C46*12),0)+IF((BO$7-$V$7)&lt;=(Settings!$C46*12),$V59/(Settings!$C46*12),0)+IF((BO$7-$U$7)&lt;=(Settings!$C46*12),$U59/(Settings!$C46*12),0)+IF((BO$7-$T$7)&lt;=(Settings!$C46*12),$T59/(Settings!$C46*12),0)+IF((BO$7-$S$7)&lt;=(Settings!$C46*12),$S59/(Settings!$C46*12),0)+IF((BO$7-$R$7)&lt;=(Settings!$C46*12),$R59/(Settings!$C46*12),0)+IF((BO$7-$Q$7)&lt;=(Settings!$C46*12),$Q59/(Settings!$C46*12),0)+IF((BO$7-$P$7)&lt;=(Settings!$C46*12),$P59/(Settings!$C46*12),0)+IF((BO$7-$O$7)&lt;=(Settings!$C46*12),$O59/(Settings!$C46*12),0)+IF((BO$7-$N$7)&lt;=(Settings!$C46*12),$N59/(Settings!$C46*12),0)+IF((BO$7-$M$7)&lt;=(Settings!$C46*12),$M59/(Settings!$C46*12),0)+IF((BO$7-$L$7)&lt;=(Settings!$C46*12),$L59/(Settings!$C46*12),0)+IF((BO$7-$K$7)&lt;=(Settings!$C46*12),$K59/(Settings!$C46*12),0)+IF((BO$7-$J$7)&lt;=(Settings!$C46*12),$J59/(Settings!$C46*12),0)+IF((BO$7-$I$7)&lt;=(Settings!$C46*12),$I59/(Settings!$C46*12),0)+IF((BO$7-$H$7)&lt;=(Settings!$C46*12),$H59/(Settings!$C46*12),0)+IF((BO$7-$G$7)&lt;=(Settings!$C46*12),$G59/(Settings!$C46*12),0)+IF((BO$7-$F$7)&lt;=(Settings!$C46*12),$F59/(Settings!$C46*12),0)+IF((BO$7-$E$7)&lt;=(Settings!$C46*12),$E59/(Settings!$C46*12),0)</f>
        <v>#REF!</v>
      </c>
      <c r="BP71" s="286" t="e">
        <f>IF((BP$7-$BO$7)&lt;=(Settings!$C46*12),$BO59/(Settings!$C46*12),0)+IF((BP$7-$BN$7)&lt;=(Settings!$C46*12),$BN59/(Settings!$C46*12),0)+IF((BP$7-$BM$7)&lt;=(Settings!$C46*12),$BM59/(Settings!$C46*12),0)+IF((BP$7-$BL$7)&lt;=(Settings!$C46*12),$BL59/(Settings!$C46*12),0)+IF((BP$7-$BK$7)&lt;=(Settings!$C46*12),$BK59/(Settings!$C46*12),0)+IF((BP$7-$BJ$7)&lt;=(Settings!$C46*12),$BJ59/(Settings!$C46*12),0)+IF((BP$7-$BI$7)&lt;=(Settings!$C46*12),$BI59/(Settings!$C46*12),0)+IF((BP$7-$BH$7)&lt;=(Settings!$C46*12),$BH59/(Settings!$C46*12),0)+IF((BP$7-$BG$7)&lt;=(Settings!$C46*12),$BG59/(Settings!$C46*12),0)+IF((BP$7-$BF$7)&lt;=(Settings!$C46*12),$BF59/(Settings!$C46*12),0)+IF((BP$7-$BE$7)&lt;=(Settings!$C46*12),$BE59/(Settings!$C46*12),0)+IF((BP$7-$BD$7)&lt;=(Settings!$C46*12),$BD59/(Settings!$C46*12),0)+IF((BP$7-$BC$7)&lt;=(Settings!$C46*12),$BC59/(Settings!$C46*12),0)+IF((BP$7-$BB$7)&lt;=(Settings!$C46*12),$BB59/(Settings!$C46*12),0)+IF((BP$7-$BA$7)&lt;=(Settings!$C46*12),$BA59/(Settings!$C46*12),0)+IF((BP$7-$AZ$7)&lt;=(Settings!$C46*12),$AZ59/(Settings!$C46*12),0)+IF((BP$7-$AY$7)&lt;=(Settings!$C46*12),$AY59/(Settings!$C46*12),0)+IF((BP$7-$AX$7)&lt;=(Settings!$C46*12),$AX59/(Settings!$C46*12),0)+IF((BP$7-$AW$7)&lt;=(Settings!$C46*12),$AW59/(Settings!$C46*12),0)+IF((BP$7-$AV$7)&lt;=(Settings!$C46*12),$AV59/(Settings!$C46*12),0)+IF((BP$7-$AU$7)&lt;=(Settings!$C46*12),$AU59/(Settings!$C46*12),0)+IF((BP$7-$AT$7)&lt;=(Settings!$C46*12),$AT59/(Settings!$C46*12),0)+IF((BP$7-$AS$7)&lt;=(Settings!$C46*12),$AS59/(Settings!$C46*12),0)+IF((BP$7-$AR$7)&lt;=(Settings!$C46*12),$AR59/(Settings!$C46*12),0)+IF((BP$7-$AQ$7)&lt;=(Settings!$C46*12),$AQ59/(Settings!$C46*12),0)+IF((BP$7-$AP$7)&lt;=(Settings!$C46*12),$AP59/(Settings!$C46*12),0)+IF((BP$7-$AO$7)&lt;=(Settings!$C46*12),$AO59/(Settings!$C46*12),0)+IF((BP$7-$AN$7)&lt;=(Settings!$C46*12),$AN59/(Settings!$C46*12),0)+IF((BP$7-$AM$7)&lt;=(Settings!$C46*12),$AM59/(Settings!$C46*12),0)+IF((BP$7-$AL$7)&lt;=(Settings!$C46*12),$AL59/(Settings!$C46*12),0)+IF((BP$7-$AK$7)&lt;=(Settings!$C46*12),$AK59/(Settings!$C46*12),0)+IF((BP$7-$AJ$7)&lt;=(Settings!$C46*12),$AJ59/(Settings!$C46*12),0)+IF((BP$7-$AI$7)&lt;=(Settings!$C46*12),$AI59/(Settings!$C46*12),0)+IF((BP$7-$AH$7)&lt;=(Settings!$C46*12),$AH59/(Settings!$C46*12),0)+IF((BP$7-$AG$7)&lt;=(Settings!$C46*12),$AG59/(Settings!$C46*12),0)+IF((BP$7-$AF$7)&lt;=(Settings!$C46*12),$AF59/(Settings!$C46*12),0)+IF((BP$7-$AE$7)&lt;=(Settings!$C46*12),$AE59/(Settings!$C46*12),0)+IF((BP$7-$AD$7)&lt;=(Settings!$C46*12),$AD59/(Settings!$C46*12),0)+IF((BP$7-$AC$7)&lt;=(Settings!$C46*12),$AC59/(Settings!$C46*12),0)+IF((BP$7-$AB$7)&lt;=(Settings!$C46*12),$AB59/(Settings!$C46*12),0)+IF((BP$7-$AA$7)&lt;=(Settings!$C46*12),$AA59/(Settings!$C46*12),0)+IF((BP$7-$Z$7)&lt;=(Settings!$C46*12),$Z59/(Settings!$C46*12),0)+IF((BP$7-$Y$7)&lt;=(Settings!$C46*12),$Y59/(Settings!$C46*12),0)+IF((BP$7-$X$7)&lt;=(Settings!$C46*12),$X59/(Settings!$C46*12),0)+IF((BP$7-$W$7)&lt;=(Settings!$C46*12),$W59/(Settings!$C46*12),0)+IF((BP$7-$V$7)&lt;=(Settings!$C46*12),$V59/(Settings!$C46*12),0)+IF((BP$7-$U$7)&lt;=(Settings!$C46*12),$U59/(Settings!$C46*12),0)+IF((BP$7-$T$7)&lt;=(Settings!$C46*12),$T59/(Settings!$C46*12),0)+IF((BP$7-$S$7)&lt;=(Settings!$C46*12),$S59/(Settings!$C46*12),0)+IF((BP$7-$R$7)&lt;=(Settings!$C46*12),$R59/(Settings!$C46*12),0)+IF((BP$7-$Q$7)&lt;=(Settings!$C46*12),$Q59/(Settings!$C46*12),0)+IF((BP$7-$P$7)&lt;=(Settings!$C46*12),$P59/(Settings!$C46*12),0)+IF((BP$7-$O$7)&lt;=(Settings!$C46*12),$O59/(Settings!$C46*12),0)+IF((BP$7-$N$7)&lt;=(Settings!$C46*12),$N59/(Settings!$C46*12),0)+IF((BP$7-$M$7)&lt;=(Settings!$C46*12),$M59/(Settings!$C46*12),0)+IF((BP$7-$L$7)&lt;=(Settings!$C46*12),$L59/(Settings!$C46*12),0)+IF((BP$7-$K$7)&lt;=(Settings!$C46*12),$K59/(Settings!$C46*12),0)+IF((BP$7-$J$7)&lt;=(Settings!$C46*12),$J59/(Settings!$C46*12),0)+IF((BP$7-$I$7)&lt;=(Settings!$C46*12),$I59/(Settings!$C46*12),0)+IF((BP$7-$H$7)&lt;=(Settings!$C46*12),$H59/(Settings!$C46*12),0)+IF((BP$7-$G$7)&lt;=(Settings!$C46*12),$G59/(Settings!$C46*12),0)+IF((BP$7-$F$7)&lt;=(Settings!$C46*12),$F59/(Settings!$C46*12),0)+IF((BP$7-$E$7)&lt;=(Settings!$C46*12),$E59/(Settings!$C46*12),0)</f>
        <v>#REF!</v>
      </c>
      <c r="BQ71" s="286" t="e">
        <f>IF((BQ$7-$BP$7)&lt;=(Settings!$C46*12),$BP59/(Settings!$C46*12),0)+IF((BQ$7-$BO$7)&lt;=(Settings!$C46*12),$BO59/(Settings!$C46*12),0)+IF((BQ$7-$BN$7)&lt;=(Settings!$C46*12),$BN59/(Settings!$C46*12),0)+IF((BQ$7-$BM$7)&lt;=(Settings!$C46*12),$BM59/(Settings!$C46*12),0)+IF((BQ$7-$BL$7)&lt;=(Settings!$C46*12),$BL59/(Settings!$C46*12),0)+IF((BQ$7-$BK$7)&lt;=(Settings!$C46*12),$BK59/(Settings!$C46*12),0)+IF((BQ$7-$BJ$7)&lt;=(Settings!$C46*12),$BJ59/(Settings!$C46*12),0)+IF((BQ$7-$BI$7)&lt;=(Settings!$C46*12),$BI59/(Settings!$C46*12),0)+IF((BQ$7-$BH$7)&lt;=(Settings!$C46*12),$BH59/(Settings!$C46*12),0)+IF((BQ$7-$BG$7)&lt;=(Settings!$C46*12),$BG59/(Settings!$C46*12),0)+IF((BQ$7-$BF$7)&lt;=(Settings!$C46*12),$BF59/(Settings!$C46*12),0)+IF((BQ$7-$BE$7)&lt;=(Settings!$C46*12),$BE59/(Settings!$C46*12),0)+IF((BQ$7-$BD$7)&lt;=(Settings!$C46*12),$BD59/(Settings!$C46*12),0)+IF((BQ$7-$BC$7)&lt;=(Settings!$C46*12),$BC59/(Settings!$C46*12),0)+IF((BQ$7-$BB$7)&lt;=(Settings!$C46*12),$BB59/(Settings!$C46*12),0)+IF((BQ$7-$BA$7)&lt;=(Settings!$C46*12),$BA59/(Settings!$C46*12),0)+IF((BQ$7-$AZ$7)&lt;=(Settings!$C46*12),$AZ59/(Settings!$C46*12),0)+IF((BQ$7-$AY$7)&lt;=(Settings!$C46*12),$AY59/(Settings!$C46*12),0)+IF((BQ$7-$AX$7)&lt;=(Settings!$C46*12),$AX59/(Settings!$C46*12),0)+IF((BQ$7-$AW$7)&lt;=(Settings!$C46*12),$AW59/(Settings!$C46*12),0)+IF((BQ$7-$AV$7)&lt;=(Settings!$C46*12),$AV59/(Settings!$C46*12),0)+IF((BQ$7-$AU$7)&lt;=(Settings!$C46*12),$AU59/(Settings!$C46*12),0)+IF((BQ$7-$AT$7)&lt;=(Settings!$C46*12),$AT59/(Settings!$C46*12),0)+IF((BQ$7-$AS$7)&lt;=(Settings!$C46*12),$AS59/(Settings!$C46*12),0)+IF((BQ$7-$AR$7)&lt;=(Settings!$C46*12),$AR59/(Settings!$C46*12),0)+IF((BQ$7-$AQ$7)&lt;=(Settings!$C46*12),$AQ59/(Settings!$C46*12),0)+IF((BQ$7-$AP$7)&lt;=(Settings!$C46*12),$AP59/(Settings!$C46*12),0)+IF((BQ$7-$AO$7)&lt;=(Settings!$C46*12),$AO59/(Settings!$C46*12),0)+IF((BQ$7-$AN$7)&lt;=(Settings!$C46*12),$AN59/(Settings!$C46*12),0)+IF((BQ$7-$AM$7)&lt;=(Settings!$C46*12),$AM59/(Settings!$C46*12),0)+IF((BQ$7-$AL$7)&lt;=(Settings!$C46*12),$AL59/(Settings!$C46*12),0)+IF((BQ$7-$AK$7)&lt;=(Settings!$C46*12),$AK59/(Settings!$C46*12),0)+IF((BQ$7-$AJ$7)&lt;=(Settings!$C46*12),$AJ59/(Settings!$C46*12),0)+IF((BQ$7-$AI$7)&lt;=(Settings!$C46*12),$AI59/(Settings!$C46*12),0)+IF((BQ$7-$AH$7)&lt;=(Settings!$C46*12),$AH59/(Settings!$C46*12),0)+IF((BQ$7-$AG$7)&lt;=(Settings!$C46*12),$AG59/(Settings!$C46*12),0)+IF((BQ$7-$AF$7)&lt;=(Settings!$C46*12),$AF59/(Settings!$C46*12),0)+IF((BQ$7-$AE$7)&lt;=(Settings!$C46*12),$AE59/(Settings!$C46*12),0)+IF((BQ$7-$AD$7)&lt;=(Settings!$C46*12),$AD59/(Settings!$C46*12),0)+IF((BQ$7-$AC$7)&lt;=(Settings!$C46*12),$AC59/(Settings!$C46*12),0)+IF((BQ$7-$AB$7)&lt;=(Settings!$C46*12),$AB59/(Settings!$C46*12),0)+IF((BQ$7-$AA$7)&lt;=(Settings!$C46*12),$AA59/(Settings!$C46*12),0)+IF((BQ$7-$Z$7)&lt;=(Settings!$C46*12),$Z59/(Settings!$C46*12),0)+IF((BQ$7-$Y$7)&lt;=(Settings!$C46*12),$Y59/(Settings!$C46*12),0)+IF((BQ$7-$X$7)&lt;=(Settings!$C46*12),$X59/(Settings!$C46*12),0)+IF((BQ$7-$W$7)&lt;=(Settings!$C46*12),$W59/(Settings!$C46*12),0)+IF((BQ$7-$V$7)&lt;=(Settings!$C46*12),$V59/(Settings!$C46*12),0)+IF((BQ$7-$U$7)&lt;=(Settings!$C46*12),$U59/(Settings!$C46*12),0)+IF((BQ$7-$T$7)&lt;=(Settings!$C46*12),$T59/(Settings!$C46*12),0)+IF((BQ$7-$S$7)&lt;=(Settings!$C46*12),$S59/(Settings!$C46*12),0)+IF((BQ$7-$R$7)&lt;=(Settings!$C46*12),$R59/(Settings!$C46*12),0)+IF((BQ$7-$Q$7)&lt;=(Settings!$C46*12),$Q59/(Settings!$C46*12),0)+IF((BQ$7-$P$7)&lt;=(Settings!$C46*12),$P59/(Settings!$C46*12),0)+IF((BQ$7-$O$7)&lt;=(Settings!$C46*12),$O59/(Settings!$C46*12),0)+IF((BQ$7-$N$7)&lt;=(Settings!$C46*12),$N59/(Settings!$C46*12),0)+IF((BQ$7-$M$7)&lt;=(Settings!$C46*12),$M59/(Settings!$C46*12),0)+IF((BQ$7-$L$7)&lt;=(Settings!$C46*12),$L59/(Settings!$C46*12),0)+IF((BQ$7-$K$7)&lt;=(Settings!$C46*12),$K59/(Settings!$C46*12),0)+IF((BQ$7-$J$7)&lt;=(Settings!$C46*12),$J59/(Settings!$C46*12),0)+IF((BQ$7-$I$7)&lt;=(Settings!$C46*12),$I59/(Settings!$C46*12),0)+IF((BQ$7-$H$7)&lt;=(Settings!$C46*12),$H59/(Settings!$C46*12),0)+IF((BQ$7-$G$7)&lt;=(Settings!$C46*12),$G59/(Settings!$C46*12),0)+IF((BQ$7-$F$7)&lt;=(Settings!$C46*12),$F59/(Settings!$C46*12),0)+IF((BQ$7-$E$7)&lt;=(Settings!$C46*12),$E59/(Settings!$C46*12),0)</f>
        <v>#REF!</v>
      </c>
      <c r="BR71" s="286" t="e">
        <f>IF((BR$7-$BQ$7)&lt;=(Settings!$C46*12),$BQ59/(Settings!$C46*12),0)+IF((BR$7-$BP$7)&lt;=(Settings!$C46*12),$BP59/(Settings!$C46*12),0)+IF((BR$7-$BO$7)&lt;=(Settings!$C46*12),$BO59/(Settings!$C46*12),0)+IF((BR$7-$BN$7)&lt;=(Settings!$C46*12),$BN59/(Settings!$C46*12),0)+IF((BR$7-$BM$7)&lt;=(Settings!$C46*12),$BM59/(Settings!$C46*12),0)+IF((BR$7-$BL$7)&lt;=(Settings!$C46*12),$BL59/(Settings!$C46*12),0)+IF((BR$7-$BK$7)&lt;=(Settings!$C46*12),$BK59/(Settings!$C46*12),0)+IF((BR$7-$BJ$7)&lt;=(Settings!$C46*12),$BJ59/(Settings!$C46*12),0)+IF((BR$7-$BI$7)&lt;=(Settings!$C46*12),$BI59/(Settings!$C46*12),0)+IF((BR$7-$BH$7)&lt;=(Settings!$C46*12),$BH59/(Settings!$C46*12),0)+IF((BR$7-$BG$7)&lt;=(Settings!$C46*12),$BG59/(Settings!$C46*12),0)+IF((BR$7-$BF$7)&lt;=(Settings!$C46*12),$BF59/(Settings!$C46*12),0)+IF((BR$7-$BE$7)&lt;=(Settings!$C46*12),$BE59/(Settings!$C46*12),0)+IF((BR$7-$BD$7)&lt;=(Settings!$C46*12),$BD59/(Settings!$C46*12),0)+IF((BR$7-$BC$7)&lt;=(Settings!$C46*12),$BC59/(Settings!$C46*12),0)+IF((BR$7-$BB$7)&lt;=(Settings!$C46*12),$BB59/(Settings!$C46*12),0)+IF((BR$7-$BA$7)&lt;=(Settings!$C46*12),$BA59/(Settings!$C46*12),0)+IF((BR$7-$AZ$7)&lt;=(Settings!$C46*12),$AZ59/(Settings!$C46*12),0)+IF((BR$7-$AY$7)&lt;=(Settings!$C46*12),$AY59/(Settings!$C46*12),0)+IF((BR$7-$AX$7)&lt;=(Settings!$C46*12),$AX59/(Settings!$C46*12),0)+IF((BR$7-$AW$7)&lt;=(Settings!$C46*12),$AW59/(Settings!$C46*12),0)+IF((BR$7-$AV$7)&lt;=(Settings!$C46*12),$AV59/(Settings!$C46*12),0)+IF((BR$7-$AU$7)&lt;=(Settings!$C46*12),$AU59/(Settings!$C46*12),0)+IF((BR$7-$AT$7)&lt;=(Settings!$C46*12),$AT59/(Settings!$C46*12),0)+IF((BR$7-$AS$7)&lt;=(Settings!$C46*12),$AS59/(Settings!$C46*12),0)+IF((BR$7-$AR$7)&lt;=(Settings!$C46*12),$AR59/(Settings!$C46*12),0)+IF((BR$7-$AQ$7)&lt;=(Settings!$C46*12),$AQ59/(Settings!$C46*12),0)+IF((BR$7-$AP$7)&lt;=(Settings!$C46*12),$AP59/(Settings!$C46*12),0)+IF((BR$7-$AO$7)&lt;=(Settings!$C46*12),$AO59/(Settings!$C46*12),0)+IF((BR$7-$AN$7)&lt;=(Settings!$C46*12),$AN59/(Settings!$C46*12),0)+IF((BR$7-$AM$7)&lt;=(Settings!$C46*12),$AM59/(Settings!$C46*12),0)+IF((BR$7-$AL$7)&lt;=(Settings!$C46*12),$AL59/(Settings!$C46*12),0)+IF((BR$7-$AK$7)&lt;=(Settings!$C46*12),$AK59/(Settings!$C46*12),0)+IF((BR$7-$AJ$7)&lt;=(Settings!$C46*12),$AJ59/(Settings!$C46*12),0)+IF((BR$7-$AI$7)&lt;=(Settings!$C46*12),$AI59/(Settings!$C46*12),0)+IF((BR$7-$AH$7)&lt;=(Settings!$C46*12),$AH59/(Settings!$C46*12),0)+IF((BR$7-$AG$7)&lt;=(Settings!$C46*12),$AG59/(Settings!$C46*12),0)+IF((BR$7-$AF$7)&lt;=(Settings!$C46*12),$AF59/(Settings!$C46*12),0)+IF((BR$7-$AE$7)&lt;=(Settings!$C46*12),$AE59/(Settings!$C46*12),0)+IF((BR$7-$AD$7)&lt;=(Settings!$C46*12),$AD59/(Settings!$C46*12),0)+IF((BR$7-$AC$7)&lt;=(Settings!$C46*12),$AC59/(Settings!$C46*12),0)+IF((BR$7-$AB$7)&lt;=(Settings!$C46*12),$AB59/(Settings!$C46*12),0)+IF((BR$7-$AA$7)&lt;=(Settings!$C46*12),$AA59/(Settings!$C46*12),0)+IF((BR$7-$Z$7)&lt;=(Settings!$C46*12),$Z59/(Settings!$C46*12),0)+IF((BR$7-$Y$7)&lt;=(Settings!$C46*12),$Y59/(Settings!$C46*12),0)+IF((BR$7-$X$7)&lt;=(Settings!$C46*12),$X59/(Settings!$C46*12),0)+IF((BR$7-$W$7)&lt;=(Settings!$C46*12),$W59/(Settings!$C46*12),0)+IF((BR$7-$V$7)&lt;=(Settings!$C46*12),$V59/(Settings!$C46*12),0)+IF((BR$7-$U$7)&lt;=(Settings!$C46*12),$U59/(Settings!$C46*12),0)+IF((BR$7-$T$7)&lt;=(Settings!$C46*12),$T59/(Settings!$C46*12),0)+IF((BR$7-$S$7)&lt;=(Settings!$C46*12),$S59/(Settings!$C46*12),0)+IF((BR$7-$R$7)&lt;=(Settings!$C46*12),$R59/(Settings!$C46*12),0)+IF((BR$7-$Q$7)&lt;=(Settings!$C46*12),$Q59/(Settings!$C46*12),0)+IF((BR$7-$P$7)&lt;=(Settings!$C46*12),$P59/(Settings!$C46*12),0)+IF((BR$7-$O$7)&lt;=(Settings!$C46*12),$O59/(Settings!$C46*12),0)+IF((BR$7-$N$7)&lt;=(Settings!$C46*12),$N59/(Settings!$C46*12),0)+IF((BR$7-$M$7)&lt;=(Settings!$C46*12),$M59/(Settings!$C46*12),0)+IF((BR$7-$L$7)&lt;=(Settings!$C46*12),$L59/(Settings!$C46*12),0)+IF((BR$7-$K$7)&lt;=(Settings!$C46*12),$K59/(Settings!$C46*12),0)+IF((BR$7-$J$7)&lt;=(Settings!$C46*12),$J59/(Settings!$C46*12),0)+IF((BR$7-$I$7)&lt;=(Settings!$C46*12),$I59/(Settings!$C46*12),0)+IF((BR$7-$H$7)&lt;=(Settings!$C46*12),$H59/(Settings!$C46*12),0)+IF((BR$7-$G$7)&lt;=(Settings!$C46*12),$G59/(Settings!$C46*12),0)+IF((BR$7-$F$7)&lt;=(Settings!$C46*12),$F59/(Settings!$C46*12),0)+IF((BR$7-$E$7)&lt;=(Settings!$C46*12),$E59/(Settings!$C46*12),0)</f>
        <v>#REF!</v>
      </c>
      <c r="BS71" s="286" t="e">
        <f>IF((BS$7-$BR$7)&lt;=(Settings!$C46*12),$BR59/(Settings!$C46*12),0)+IF((BS$7-$BQ$7)&lt;=(Settings!$C46*12),$BQ59/(Settings!$C46*12),0)+IF((BS$7-$BP$7)&lt;=(Settings!$C46*12),$BP59/(Settings!$C46*12),0)+IF((BS$7-$BO$7)&lt;=(Settings!$C46*12),$BO59/(Settings!$C46*12),0)+IF((BS$7-$BN$7)&lt;=(Settings!$C46*12),$BN59/(Settings!$C46*12),0)+IF((BS$7-$BM$7)&lt;=(Settings!$C46*12),$BM59/(Settings!$C46*12),0)+IF((BS$7-$BL$7)&lt;=(Settings!$C46*12),$BL59/(Settings!$C46*12),0)+IF((BS$7-$BK$7)&lt;=(Settings!$C46*12),$BK59/(Settings!$C46*12),0)+IF((BS$7-$BJ$7)&lt;=(Settings!$C46*12),$BJ59/(Settings!$C46*12),0)+IF((BS$7-$BI$7)&lt;=(Settings!$C46*12),$BI59/(Settings!$C46*12),0)+IF((BS$7-$BH$7)&lt;=(Settings!$C46*12),$BH59/(Settings!$C46*12),0)+IF((BS$7-$BG$7)&lt;=(Settings!$C46*12),$BG59/(Settings!$C46*12),0)+IF((BS$7-$BF$7)&lt;=(Settings!$C46*12),$BF59/(Settings!$C46*12),0)+IF((BS$7-$BE$7)&lt;=(Settings!$C46*12),$BE59/(Settings!$C46*12),0)+IF((BS$7-$BD$7)&lt;=(Settings!$C46*12),$BD59/(Settings!$C46*12),0)+IF((BS$7-$BC$7)&lt;=(Settings!$C46*12),$BC59/(Settings!$C46*12),0)+IF((BS$7-$BB$7)&lt;=(Settings!$C46*12),$BB59/(Settings!$C46*12),0)+IF((BS$7-$BA$7)&lt;=(Settings!$C46*12),$BA59/(Settings!$C46*12),0)+IF((BS$7-$AZ$7)&lt;=(Settings!$C46*12),$AZ59/(Settings!$C46*12),0)+IF((BS$7-$AY$7)&lt;=(Settings!$C46*12),$AY59/(Settings!$C46*12),0)+IF((BS$7-$AX$7)&lt;=(Settings!$C46*12),$AX59/(Settings!$C46*12),0)+IF((BS$7-$AW$7)&lt;=(Settings!$C46*12),$AW59/(Settings!$C46*12),0)+IF((BS$7-$AV$7)&lt;=(Settings!$C46*12),$AV59/(Settings!$C46*12),0)+IF((BS$7-$AU$7)&lt;=(Settings!$C46*12),$AU59/(Settings!$C46*12),0)+IF((BS$7-$AT$7)&lt;=(Settings!$C46*12),$AT59/(Settings!$C46*12),0)+IF((BS$7-$AS$7)&lt;=(Settings!$C46*12),$AS59/(Settings!$C46*12),0)+IF((BS$7-$AR$7)&lt;=(Settings!$C46*12),$AR59/(Settings!$C46*12),0)+IF((BS$7-$AQ$7)&lt;=(Settings!$C46*12),$AQ59/(Settings!$C46*12),0)+IF((BS$7-$AP$7)&lt;=(Settings!$C46*12),$AP59/(Settings!$C46*12),0)+IF((BS$7-$AO$7)&lt;=(Settings!$C46*12),$AO59/(Settings!$C46*12),0)+IF((BS$7-$AN$7)&lt;=(Settings!$C46*12),$AN59/(Settings!$C46*12),0)+IF((BS$7-$AM$7)&lt;=(Settings!$C46*12),$AM59/(Settings!$C46*12),0)+IF((BS$7-$AL$7)&lt;=(Settings!$C46*12),$AL59/(Settings!$C46*12),0)+IF((BS$7-$AK$7)&lt;=(Settings!$C46*12),$AK59/(Settings!$C46*12),0)+IF((BS$7-$AJ$7)&lt;=(Settings!$C46*12),$AJ59/(Settings!$C46*12),0)+IF((BS$7-$AI$7)&lt;=(Settings!$C46*12),$AI59/(Settings!$C46*12),0)+IF((BS$7-$AH$7)&lt;=(Settings!$C46*12),$AH59/(Settings!$C46*12),0)+IF((BS$7-$AG$7)&lt;=(Settings!$C46*12),$AG59/(Settings!$C46*12),0)+IF((BS$7-$AF$7)&lt;=(Settings!$C46*12),$AF59/(Settings!$C46*12),0)+IF((BS$7-$AE$7)&lt;=(Settings!$C46*12),$AE59/(Settings!$C46*12),0)+IF((BS$7-$AD$7)&lt;=(Settings!$C46*12),$AD59/(Settings!$C46*12),0)+IF((BS$7-$AC$7)&lt;=(Settings!$C46*12),$AC59/(Settings!$C46*12),0)+IF((BS$7-$AB$7)&lt;=(Settings!$C46*12),$AB59/(Settings!$C46*12),0)+IF((BS$7-$AA$7)&lt;=(Settings!$C46*12),$AA59/(Settings!$C46*12),0)+IF((BS$7-$Z$7)&lt;=(Settings!$C46*12),$Z59/(Settings!$C46*12),0)+IF((BS$7-$Y$7)&lt;=(Settings!$C46*12),$Y59/(Settings!$C46*12),0)+IF((BS$7-$X$7)&lt;=(Settings!$C46*12),$X59/(Settings!$C46*12),0)+IF((BS$7-$W$7)&lt;=(Settings!$C46*12),$W59/(Settings!$C46*12),0)+IF((BS$7-$V$7)&lt;=(Settings!$C46*12),$V59/(Settings!$C46*12),0)+IF((BS$7-$U$7)&lt;=(Settings!$C46*12),$U59/(Settings!$C46*12),0)+IF((BS$7-$T$7)&lt;=(Settings!$C46*12),$T59/(Settings!$C46*12),0)+IF((BS$7-$S$7)&lt;=(Settings!$C46*12),$S59/(Settings!$C46*12),0)+IF((BS$7-$R$7)&lt;=(Settings!$C46*12),$R59/(Settings!$C46*12),0)+IF((BS$7-$Q$7)&lt;=(Settings!$C46*12),$Q59/(Settings!$C46*12),0)+IF((BS$7-$P$7)&lt;=(Settings!$C46*12),$P59/(Settings!$C46*12),0)+IF((BS$7-$O$7)&lt;=(Settings!$C46*12),$O59/(Settings!$C46*12),0)+IF((BS$7-$N$7)&lt;=(Settings!$C46*12),$N59/(Settings!$C46*12),0)+IF((BS$7-$M$7)&lt;=(Settings!$C46*12),$M59/(Settings!$C46*12),0)+IF((BS$7-$L$7)&lt;=(Settings!$C46*12),$L59/(Settings!$C46*12),0)+IF((BS$7-$K$7)&lt;=(Settings!$C46*12),$K59/(Settings!$C46*12),0)+IF((BS$7-$J$7)&lt;=(Settings!$C46*12),$J59/(Settings!$C46*12),0)+IF((BS$7-$I$7)&lt;=(Settings!$C46*12),$I59/(Settings!$C46*12),0)+IF((BS$7-$H$7)&lt;=(Settings!$C46*12),$H59/(Settings!$C46*12),0)+IF((BS$7-$G$7)&lt;=(Settings!$C46*12),$G59/(Settings!$C46*12),0)+IF((BS$7-$F$7)&lt;=(Settings!$C46*12),$F59/(Settings!$C46*12),0)+IF((BS$7-$E$7)&lt;=(Settings!$C46*12),$E59/(Settings!$C46*12),0)</f>
        <v>#REF!</v>
      </c>
      <c r="BT71" s="286" t="e">
        <f>IF((BT$7-$BS$7)&lt;=(Settings!$C46*12),$BS59/(Settings!$C46*12),0)+IF((BT$7-$BR$7)&lt;=(Settings!$C46*12),$BR59/(Settings!$C46*12),0)+IF((BT$7-$BQ$7)&lt;=(Settings!$C46*12),$BQ59/(Settings!$C46*12),0)+IF((BT$7-$BP$7)&lt;=(Settings!$C46*12),$BP59/(Settings!$C46*12),0)+IF((BT$7-$BO$7)&lt;=(Settings!$C46*12),$BO59/(Settings!$C46*12),0)+IF((BT$7-$BN$7)&lt;=(Settings!$C46*12),$BN59/(Settings!$C46*12),0)+IF((BT$7-$BM$7)&lt;=(Settings!$C46*12),$BM59/(Settings!$C46*12),0)+IF((BT$7-$BL$7)&lt;=(Settings!$C46*12),$BL59/(Settings!$C46*12),0)+IF((BT$7-$BK$7)&lt;=(Settings!$C46*12),$BK59/(Settings!$C46*12),0)+IF((BT$7-$BJ$7)&lt;=(Settings!$C46*12),$BJ59/(Settings!$C46*12),0)+IF((BT$7-$BI$7)&lt;=(Settings!$C46*12),$BI59/(Settings!$C46*12),0)+IF((BT$7-$BH$7)&lt;=(Settings!$C46*12),$BH59/(Settings!$C46*12),0)+IF((BT$7-$BG$7)&lt;=(Settings!$C46*12),$BG59/(Settings!$C46*12),0)+IF((BT$7-$BF$7)&lt;=(Settings!$C46*12),$BF59/(Settings!$C46*12),0)+IF((BT$7-$BE$7)&lt;=(Settings!$C46*12),$BE59/(Settings!$C46*12),0)+IF((BT$7-$BD$7)&lt;=(Settings!$C46*12),$BD59/(Settings!$C46*12),0)+IF((BT$7-$BC$7)&lt;=(Settings!$C46*12),$BC59/(Settings!$C46*12),0)+IF((BT$7-$BB$7)&lt;=(Settings!$C46*12),$BB59/(Settings!$C46*12),0)+IF((BT$7-$BA$7)&lt;=(Settings!$C46*12),$BA59/(Settings!$C46*12),0)+IF((BT$7-$AZ$7)&lt;=(Settings!$C46*12),$AZ59/(Settings!$C46*12),0)+IF((BT$7-$AY$7)&lt;=(Settings!$C46*12),$AY59/(Settings!$C46*12),0)+IF((BT$7-$AX$7)&lt;=(Settings!$C46*12),$AX59/(Settings!$C46*12),0)+IF((BT$7-$AW$7)&lt;=(Settings!$C46*12),$AW59/(Settings!$C46*12),0)+IF((BT$7-$AV$7)&lt;=(Settings!$C46*12),$AV59/(Settings!$C46*12),0)+IF((BT$7-$AU$7)&lt;=(Settings!$C46*12),$AU59/(Settings!$C46*12),0)+IF((BT$7-$AT$7)&lt;=(Settings!$C46*12),$AT59/(Settings!$C46*12),0)+IF((BT$7-$AS$7)&lt;=(Settings!$C46*12),$AS59/(Settings!$C46*12),0)+IF((BT$7-$AR$7)&lt;=(Settings!$C46*12),$AR59/(Settings!$C46*12),0)+IF((BT$7-$AQ$7)&lt;=(Settings!$C46*12),$AQ59/(Settings!$C46*12),0)+IF((BT$7-$AP$7)&lt;=(Settings!$C46*12),$AP59/(Settings!$C46*12),0)+IF((BT$7-$AO$7)&lt;=(Settings!$C46*12),$AO59/(Settings!$C46*12),0)+IF((BT$7-$AN$7)&lt;=(Settings!$C46*12),$AN59/(Settings!$C46*12),0)+IF((BT$7-$AM$7)&lt;=(Settings!$C46*12),$AM59/(Settings!$C46*12),0)+IF((BT$7-$AL$7)&lt;=(Settings!$C46*12),$AL59/(Settings!$C46*12),0)+IF((BT$7-$AK$7)&lt;=(Settings!$C46*12),$AK59/(Settings!$C46*12),0)+IF((BT$7-$AJ$7)&lt;=(Settings!$C46*12),$AJ59/(Settings!$C46*12),0)+IF((BT$7-$AI$7)&lt;=(Settings!$C46*12),$AI59/(Settings!$C46*12),0)+IF((BT$7-$AH$7)&lt;=(Settings!$C46*12),$AH59/(Settings!$C46*12),0)+IF((BT$7-$AG$7)&lt;=(Settings!$C46*12),$AG59/(Settings!$C46*12),0)+IF((BT$7-$AF$7)&lt;=(Settings!$C46*12),$AF59/(Settings!$C46*12),0)+IF((BT$7-$AE$7)&lt;=(Settings!$C46*12),$AE59/(Settings!$C46*12),0)+IF((BT$7-$AD$7)&lt;=(Settings!$C46*12),$AD59/(Settings!$C46*12),0)+IF((BT$7-$AC$7)&lt;=(Settings!$C46*12),$AC59/(Settings!$C46*12),0)+IF((BT$7-$AB$7)&lt;=(Settings!$C46*12),$AB59/(Settings!$C46*12),0)+IF((BT$7-$AA$7)&lt;=(Settings!$C46*12),$AA59/(Settings!$C46*12),0)+IF((BT$7-$Z$7)&lt;=(Settings!$C46*12),$Z59/(Settings!$C46*12),0)+IF((BT$7-$Y$7)&lt;=(Settings!$C46*12),$Y59/(Settings!$C46*12),0)+IF((BT$7-$X$7)&lt;=(Settings!$C46*12),$X59/(Settings!$C46*12),0)+IF((BT$7-$W$7)&lt;=(Settings!$C46*12),$W59/(Settings!$C46*12),0)+IF((BT$7-$V$7)&lt;=(Settings!$C46*12),$V59/(Settings!$C46*12),0)+IF((BT$7-$U$7)&lt;=(Settings!$C46*12),$U59/(Settings!$C46*12),0)+IF((BT$7-$T$7)&lt;=(Settings!$C46*12),$T59/(Settings!$C46*12),0)+IF((BT$7-$S$7)&lt;=(Settings!$C46*12),$S59/(Settings!$C46*12),0)+IF((BT$7-$R$7)&lt;=(Settings!$C46*12),$R59/(Settings!$C46*12),0)+IF((BT$7-$Q$7)&lt;=(Settings!$C46*12),$Q59/(Settings!$C46*12),0)+IF((BT$7-$P$7)&lt;=(Settings!$C46*12),$P59/(Settings!$C46*12),0)+IF((BT$7-$O$7)&lt;=(Settings!$C46*12),$O59/(Settings!$C46*12),0)+IF((BT$7-$N$7)&lt;=(Settings!$C46*12),$N59/(Settings!$C46*12),0)+IF((BT$7-$M$7)&lt;=(Settings!$C46*12),$M59/(Settings!$C46*12),0)+IF((BT$7-$L$7)&lt;=(Settings!$C46*12),$L59/(Settings!$C46*12),0)+IF((BT$7-$K$7)&lt;=(Settings!$C46*12),$K59/(Settings!$C46*12),0)+IF((BT$7-$J$7)&lt;=(Settings!$C46*12),$J59/(Settings!$C46*12),0)+IF((BT$7-$I$7)&lt;=(Settings!$C46*12),$I59/(Settings!$C46*12),0)+IF((BT$7-$H$7)&lt;=(Settings!$C46*12),$H59/(Settings!$C46*12),0)+IF((BT$7-$G$7)&lt;=(Settings!$C46*12),$G59/(Settings!$C46*12),0)+IF((BT$7-$F$7)&lt;=(Settings!$C46*12),$F59/(Settings!$C46*12),0)+IF((BT$7-$E$7)&lt;=(Settings!$C46*12),$E59/(Settings!$C46*12),0)</f>
        <v>#REF!</v>
      </c>
      <c r="BU71" s="286" t="e">
        <f>IF((BU$7-$BT$7)&lt;=(Settings!$C46*12),$BT59/(Settings!$C46*12),0)+IF((BU$7-$BS$7)&lt;=(Settings!$C46*12),$BS59/(Settings!$C46*12),0)+IF((BU$7-$BR$7)&lt;=(Settings!$C46*12),$BR59/(Settings!$C46*12),0)+IF((BU$7-$BQ$7)&lt;=(Settings!$C46*12),$BQ59/(Settings!$C46*12),0)+IF((BU$7-$BP$7)&lt;=(Settings!$C46*12),$BP59/(Settings!$C46*12),0)+IF((BU$7-$BO$7)&lt;=(Settings!$C46*12),$BO59/(Settings!$C46*12),0)+IF((BU$7-$BN$7)&lt;=(Settings!$C46*12),$BN59/(Settings!$C46*12),0)+IF((BU$7-$BM$7)&lt;=(Settings!$C46*12),$BM59/(Settings!$C46*12),0)+IF((BU$7-$BL$7)&lt;=(Settings!$C46*12),$BL59/(Settings!$C46*12),0)+IF((BU$7-$BK$7)&lt;=(Settings!$C46*12),$BK59/(Settings!$C46*12),0)+IF((BU$7-$BJ$7)&lt;=(Settings!$C46*12),$BJ59/(Settings!$C46*12),0)+IF((BU$7-$BI$7)&lt;=(Settings!$C46*12),$BI59/(Settings!$C46*12),0)+IF((BU$7-$BH$7)&lt;=(Settings!$C46*12),$BH59/(Settings!$C46*12),0)+IF((BU$7-$BG$7)&lt;=(Settings!$C46*12),$BG59/(Settings!$C46*12),0)+IF((BU$7-$BF$7)&lt;=(Settings!$C46*12),$BF59/(Settings!$C46*12),0)+IF((BU$7-$BE$7)&lt;=(Settings!$C46*12),$BE59/(Settings!$C46*12),0)+IF((BU$7-$BD$7)&lt;=(Settings!$C46*12),$BD59/(Settings!$C46*12),0)+IF((BU$7-$BC$7)&lt;=(Settings!$C46*12),$BC59/(Settings!$C46*12),0)+IF((BU$7-$BB$7)&lt;=(Settings!$C46*12),$BB59/(Settings!$C46*12),0)+IF((BU$7-$BA$7)&lt;=(Settings!$C46*12),$BA59/(Settings!$C46*12),0)+IF((BU$7-$AZ$7)&lt;=(Settings!$C46*12),$AZ59/(Settings!$C46*12),0)+IF((BU$7-$AY$7)&lt;=(Settings!$C46*12),$AY59/(Settings!$C46*12),0)+IF((BU$7-$AX$7)&lt;=(Settings!$C46*12),$AX59/(Settings!$C46*12),0)+IF((BU$7-$AW$7)&lt;=(Settings!$C46*12),$AW59/(Settings!$C46*12),0)+IF((BU$7-$AV$7)&lt;=(Settings!$C46*12),$AV59/(Settings!$C46*12),0)+IF((BU$7-$AU$7)&lt;=(Settings!$C46*12),$AU59/(Settings!$C46*12),0)+IF((BU$7-$AT$7)&lt;=(Settings!$C46*12),$AT59/(Settings!$C46*12),0)+IF((BU$7-$AS$7)&lt;=(Settings!$C46*12),$AS59/(Settings!$C46*12),0)+IF((BU$7-$AR$7)&lt;=(Settings!$C46*12),$AR59/(Settings!$C46*12),0)+IF((BU$7-$AQ$7)&lt;=(Settings!$C46*12),$AQ59/(Settings!$C46*12),0)+IF((BU$7-$AP$7)&lt;=(Settings!$C46*12),$AP59/(Settings!$C46*12),0)+IF((BU$7-$AO$7)&lt;=(Settings!$C46*12),$AO59/(Settings!$C46*12),0)+IF((BU$7-$AN$7)&lt;=(Settings!$C46*12),$AN59/(Settings!$C46*12),0)+IF((BU$7-$AM$7)&lt;=(Settings!$C46*12),$AM59/(Settings!$C46*12),0)+IF((BU$7-$AL$7)&lt;=(Settings!$C46*12),$AL59/(Settings!$C46*12),0)+IF((BU$7-$AK$7)&lt;=(Settings!$C46*12),$AK59/(Settings!$C46*12),0)+IF((BU$7-$AJ$7)&lt;=(Settings!$C46*12),$AJ59/(Settings!$C46*12),0)+IF((BU$7-$AI$7)&lt;=(Settings!$C46*12),$AI59/(Settings!$C46*12),0)+IF((BU$7-$AH$7)&lt;=(Settings!$C46*12),$AH59/(Settings!$C46*12),0)+IF((BU$7-$AG$7)&lt;=(Settings!$C46*12),$AG59/(Settings!$C46*12),0)+IF((BU$7-$AF$7)&lt;=(Settings!$C46*12),$AF59/(Settings!$C46*12),0)+IF((BU$7-$AE$7)&lt;=(Settings!$C46*12),$AE59/(Settings!$C46*12),0)+IF((BU$7-$AD$7)&lt;=(Settings!$C46*12),$AD59/(Settings!$C46*12),0)+IF((BU$7-$AC$7)&lt;=(Settings!$C46*12),$AC59/(Settings!$C46*12),0)+IF((BU$7-$AB$7)&lt;=(Settings!$C46*12),$AB59/(Settings!$C46*12),0)+IF((BU$7-$AA$7)&lt;=(Settings!$C46*12),$AA59/(Settings!$C46*12),0)+IF((BU$7-$Z$7)&lt;=(Settings!$C46*12),$Z59/(Settings!$C46*12),0)+IF((BU$7-$Y$7)&lt;=(Settings!$C46*12),$Y59/(Settings!$C46*12),0)+IF((BU$7-$X$7)&lt;=(Settings!$C46*12),$X59/(Settings!$C46*12),0)+IF((BU$7-$W$7)&lt;=(Settings!$C46*12),$W59/(Settings!$C46*12),0)+IF((BU$7-$V$7)&lt;=(Settings!$C46*12),$V59/(Settings!$C46*12),0)+IF((BU$7-$U$7)&lt;=(Settings!$C46*12),$U59/(Settings!$C46*12),0)+IF((BU$7-$T$7)&lt;=(Settings!$C46*12),$T59/(Settings!$C46*12),0)+IF((BU$7-$S$7)&lt;=(Settings!$C46*12),$S59/(Settings!$C46*12),0)+IF((BU$7-$R$7)&lt;=(Settings!$C46*12),$R59/(Settings!$C46*12),0)+IF((BU$7-$Q$7)&lt;=(Settings!$C46*12),$Q59/(Settings!$C46*12),0)+IF((BU$7-$P$7)&lt;=(Settings!$C46*12),$P59/(Settings!$C46*12),0)+IF((BU$7-$O$7)&lt;=(Settings!$C46*12),$O59/(Settings!$C46*12),0)+IF((BU$7-$N$7)&lt;=(Settings!$C46*12),$N59/(Settings!$C46*12),0)+IF((BU$7-$M$7)&lt;=(Settings!$C46*12),$M59/(Settings!$C46*12),0)+IF((BU$7-$L$7)&lt;=(Settings!$C46*12),$L59/(Settings!$C46*12),0)+IF((BU$7-$K$7)&lt;=(Settings!$C46*12),$K59/(Settings!$C46*12),0)+IF((BU$7-$J$7)&lt;=(Settings!$C46*12),$J59/(Settings!$C46*12),0)+IF((BU$7-$I$7)&lt;=(Settings!$C46*12),$I59/(Settings!$C46*12),0)+IF((BU$7-$H$7)&lt;=(Settings!$C46*12),$H59/(Settings!$C46*12),0)+IF((BU$7-$G$7)&lt;=(Settings!$C46*12),$G59/(Settings!$C46*12),0)+IF((BU$7-$F$7)&lt;=(Settings!$C46*12),$F59/(Settings!$C46*12),0)+IF((BU$7-$E$7)&lt;=(Settings!$C46*12),$E59/(Settings!$C46*12),0)</f>
        <v>#REF!</v>
      </c>
      <c r="BV71" s="286" t="e">
        <f>IF((BV$7-$BU$7)&lt;=(Settings!$C46*12),$BU59/(Settings!$C46*12),0)+IF((BV$7-$BT$7)&lt;=(Settings!$C46*12),$BT59/(Settings!$C46*12),0)+IF((BV$7-$BS$7)&lt;=(Settings!$C46*12),$BS59/(Settings!$C46*12),0)+IF((BV$7-$BR$7)&lt;=(Settings!$C46*12),$BR59/(Settings!$C46*12),0)+IF((BV$7-$BQ$7)&lt;=(Settings!$C46*12),$BQ59/(Settings!$C46*12),0)+IF((BV$7-$BP$7)&lt;=(Settings!$C46*12),$BP59/(Settings!$C46*12),0)+IF((BV$7-$BO$7)&lt;=(Settings!$C46*12),$BO59/(Settings!$C46*12),0)+IF((BV$7-$BN$7)&lt;=(Settings!$C46*12),$BN59/(Settings!$C46*12),0)+IF((BV$7-$BM$7)&lt;=(Settings!$C46*12),$BM59/(Settings!$C46*12),0)+IF((BV$7-$BL$7)&lt;=(Settings!$C46*12),$BL59/(Settings!$C46*12),0)+IF((BV$7-$BK$7)&lt;=(Settings!$C46*12),$BK59/(Settings!$C46*12),0)+IF((BV$7-$BJ$7)&lt;=(Settings!$C46*12),$BJ59/(Settings!$C46*12),0)+IF((BV$7-$BI$7)&lt;=(Settings!$C46*12),$BI59/(Settings!$C46*12),0)+IF((BV$7-$BH$7)&lt;=(Settings!$C46*12),$BH59/(Settings!$C46*12),0)+IF((BV$7-$BG$7)&lt;=(Settings!$C46*12),$BG59/(Settings!$C46*12),0)+IF((BV$7-$BF$7)&lt;=(Settings!$C46*12),$BF59/(Settings!$C46*12),0)+IF((BV$7-$BE$7)&lt;=(Settings!$C46*12),$BE59/(Settings!$C46*12),0)+IF((BV$7-$BD$7)&lt;=(Settings!$C46*12),$BD59/(Settings!$C46*12),0)+IF((BV$7-$BC$7)&lt;=(Settings!$C46*12),$BC59/(Settings!$C46*12),0)+IF((BV$7-$BB$7)&lt;=(Settings!$C46*12),$BB59/(Settings!$C46*12),0)+IF((BV$7-$BA$7)&lt;=(Settings!$C46*12),$BA59/(Settings!$C46*12),0)+IF((BV$7-$AZ$7)&lt;=(Settings!$C46*12),$AZ59/(Settings!$C46*12),0)+IF((BV$7-$AY$7)&lt;=(Settings!$C46*12),$AY59/(Settings!$C46*12),0)+IF((BV$7-$AX$7)&lt;=(Settings!$C46*12),$AX59/(Settings!$C46*12),0)+IF((BV$7-$AW$7)&lt;=(Settings!$C46*12),$AW59/(Settings!$C46*12),0)+IF((BV$7-$AV$7)&lt;=(Settings!$C46*12),$AV59/(Settings!$C46*12),0)+IF((BV$7-$AU$7)&lt;=(Settings!$C46*12),$AU59/(Settings!$C46*12),0)+IF((BV$7-$AT$7)&lt;=(Settings!$C46*12),$AT59/(Settings!$C46*12),0)+IF((BV$7-$AS$7)&lt;=(Settings!$C46*12),$AS59/(Settings!$C46*12),0)+IF((BV$7-$AR$7)&lt;=(Settings!$C46*12),$AR59/(Settings!$C46*12),0)+IF((BV$7-$AQ$7)&lt;=(Settings!$C46*12),$AQ59/(Settings!$C46*12),0)+IF((BV$7-$AP$7)&lt;=(Settings!$C46*12),$AP59/(Settings!$C46*12),0)+IF((BV$7-$AO$7)&lt;=(Settings!$C46*12),$AO59/(Settings!$C46*12),0)+IF((BV$7-$AN$7)&lt;=(Settings!$C46*12),$AN59/(Settings!$C46*12),0)+IF((BV$7-$AM$7)&lt;=(Settings!$C46*12),$AM59/(Settings!$C46*12),0)+IF((BV$7-$AL$7)&lt;=(Settings!$C46*12),$AL59/(Settings!$C46*12),0)+IF((BV$7-$AK$7)&lt;=(Settings!$C46*12),$AK59/(Settings!$C46*12),0)+IF((BV$7-$AJ$7)&lt;=(Settings!$C46*12),$AJ59/(Settings!$C46*12),0)+IF((BV$7-$AI$7)&lt;=(Settings!$C46*12),$AI59/(Settings!$C46*12),0)+IF((BV$7-$AH$7)&lt;=(Settings!$C46*12),$AH59/(Settings!$C46*12),0)+IF((BV$7-$AG$7)&lt;=(Settings!$C46*12),$AG59/(Settings!$C46*12),0)+IF((BV$7-$AF$7)&lt;=(Settings!$C46*12),$AF59/(Settings!$C46*12),0)+IF((BV$7-$AE$7)&lt;=(Settings!$C46*12),$AE59/(Settings!$C46*12),0)+IF((BV$7-$AD$7)&lt;=(Settings!$C46*12),$AD59/(Settings!$C46*12),0)+IF((BV$7-$AC$7)&lt;=(Settings!$C46*12),$AC59/(Settings!$C46*12),0)+IF((BV$7-$AB$7)&lt;=(Settings!$C46*12),$AB59/(Settings!$C46*12),0)+IF((BV$7-$AA$7)&lt;=(Settings!$C46*12),$AA59/(Settings!$C46*12),0)+IF((BV$7-$Z$7)&lt;=(Settings!$C46*12),$Z59/(Settings!$C46*12),0)+IF((BV$7-$Y$7)&lt;=(Settings!$C46*12),$Y59/(Settings!$C46*12),0)+IF((BV$7-$X$7)&lt;=(Settings!$C46*12),$X59/(Settings!$C46*12),0)+IF((BV$7-$W$7)&lt;=(Settings!$C46*12),$W59/(Settings!$C46*12),0)+IF((BV$7-$V$7)&lt;=(Settings!$C46*12),$V59/(Settings!$C46*12),0)+IF((BV$7-$U$7)&lt;=(Settings!$C46*12),$U59/(Settings!$C46*12),0)+IF((BV$7-$T$7)&lt;=(Settings!$C46*12),$T59/(Settings!$C46*12),0)+IF((BV$7-$S$7)&lt;=(Settings!$C46*12),$S59/(Settings!$C46*12),0)+IF((BV$7-$R$7)&lt;=(Settings!$C46*12),$R59/(Settings!$C46*12),0)+IF((BV$7-$Q$7)&lt;=(Settings!$C46*12),$Q59/(Settings!$C46*12),0)+IF((BV$7-$P$7)&lt;=(Settings!$C46*12),$P59/(Settings!$C46*12),0)+IF((BV$7-$O$7)&lt;=(Settings!$C46*12),$O59/(Settings!$C46*12),0)+IF((BV$7-$N$7)&lt;=(Settings!$C46*12),$N59/(Settings!$C46*12),0)+IF((BV$7-$M$7)&lt;=(Settings!$C46*12),$M59/(Settings!$C46*12),0)+IF((BV$7-$L$7)&lt;=(Settings!$C46*12),$L59/(Settings!$C46*12),0)+IF((BV$7-$K$7)&lt;=(Settings!$C46*12),$K59/(Settings!$C46*12),0)+IF((BV$7-$J$7)&lt;=(Settings!$C46*12),$J59/(Settings!$C46*12),0)+IF((BV$7-$I$7)&lt;=(Settings!$C46*12),$I59/(Settings!$C46*12),0)+IF((BV$7-$H$7)&lt;=(Settings!$C46*12),$H59/(Settings!$C46*12),0)+IF((BV$7-$G$7)&lt;=(Settings!$C46*12),$G59/(Settings!$C46*12),0)+IF((BV$7-$F$7)&lt;=(Settings!$C46*12),$F59/(Settings!$C46*12),0)+IF((BV$7-$E$7)&lt;=(Settings!$C46*12),$E59/(Settings!$C46*12),0)</f>
        <v>#REF!</v>
      </c>
      <c r="BW71" s="286" t="e">
        <f>IF((BW$7-$BV$7)&lt;=(Settings!$C46*12),$BV59/(Settings!$C46*12),0)+IF((BW$7-$BU$7)&lt;=(Settings!$C46*12),$BU59/(Settings!$C46*12),0)+IF((BW$7-$BT$7)&lt;=(Settings!$C46*12),$BT59/(Settings!$C46*12),0)+IF((BW$7-$BS$7)&lt;=(Settings!$C46*12),$BS59/(Settings!$C46*12),0)+IF((BW$7-$BR$7)&lt;=(Settings!$C46*12),$BR59/(Settings!$C46*12),0)+IF((BW$7-$BQ$7)&lt;=(Settings!$C46*12),$BQ59/(Settings!$C46*12),0)+IF((BW$7-$BP$7)&lt;=(Settings!$C46*12),$BP59/(Settings!$C46*12),0)+IF((BW$7-$BO$7)&lt;=(Settings!$C46*12),$BO59/(Settings!$C46*12),0)+IF((BW$7-$BN$7)&lt;=(Settings!$C46*12),$BN59/(Settings!$C46*12),0)+IF((BW$7-$BM$7)&lt;=(Settings!$C46*12),$BM59/(Settings!$C46*12),0)+IF((BW$7-$BL$7)&lt;=(Settings!$C46*12),$BL59/(Settings!$C46*12),0)+IF((BW$7-$BK$7)&lt;=(Settings!$C46*12),$BK59/(Settings!$C46*12),0)+IF((BW$7-$BJ$7)&lt;=(Settings!$C46*12),$BJ59/(Settings!$C46*12),0)+IF((BW$7-$BI$7)&lt;=(Settings!$C46*12),$BI59/(Settings!$C46*12),0)+IF((BW$7-$BH$7)&lt;=(Settings!$C46*12),$BH59/(Settings!$C46*12),0)+IF((BW$7-$BG$7)&lt;=(Settings!$C46*12),$BG59/(Settings!$C46*12),0)+IF((BW$7-$BF$7)&lt;=(Settings!$C46*12),$BF59/(Settings!$C46*12),0)+IF((BW$7-$BE$7)&lt;=(Settings!$C46*12),$BE59/(Settings!$C46*12),0)+IF((BW$7-$BD$7)&lt;=(Settings!$C46*12),$BD59/(Settings!$C46*12),0)+IF((BW$7-$BC$7)&lt;=(Settings!$C46*12),$BC59/(Settings!$C46*12),0)+IF((BW$7-$BB$7)&lt;=(Settings!$C46*12),$BB59/(Settings!$C46*12),0)+IF((BW$7-$BA$7)&lt;=(Settings!$C46*12),$BA59/(Settings!$C46*12),0)+IF((BW$7-$AZ$7)&lt;=(Settings!$C46*12),$AZ59/(Settings!$C46*12),0)+IF((BW$7-$AY$7)&lt;=(Settings!$C46*12),$AY59/(Settings!$C46*12),0)+IF((BW$7-$AX$7)&lt;=(Settings!$C46*12),$AX59/(Settings!$C46*12),0)+IF((BW$7-$AW$7)&lt;=(Settings!$C46*12),$AW59/(Settings!$C46*12),0)+IF((BW$7-$AV$7)&lt;=(Settings!$C46*12),$AV59/(Settings!$C46*12),0)+IF((BW$7-$AU$7)&lt;=(Settings!$C46*12),$AU59/(Settings!$C46*12),0)+IF((BW$7-$AT$7)&lt;=(Settings!$C46*12),$AT59/(Settings!$C46*12),0)+IF((BW$7-$AS$7)&lt;=(Settings!$C46*12),$AS59/(Settings!$C46*12),0)+IF((BW$7-$AR$7)&lt;=(Settings!$C46*12),$AR59/(Settings!$C46*12),0)+IF((BW$7-$AQ$7)&lt;=(Settings!$C46*12),$AQ59/(Settings!$C46*12),0)+IF((BW$7-$AP$7)&lt;=(Settings!$C46*12),$AP59/(Settings!$C46*12),0)+IF((BW$7-$AO$7)&lt;=(Settings!$C46*12),$AO59/(Settings!$C46*12),0)+IF((BW$7-$AN$7)&lt;=(Settings!$C46*12),$AN59/(Settings!$C46*12),0)+IF((BW$7-$AM$7)&lt;=(Settings!$C46*12),$AM59/(Settings!$C46*12),0)+IF((BW$7-$AL$7)&lt;=(Settings!$C46*12),$AL59/(Settings!$C46*12),0)+IF((BW$7-$AK$7)&lt;=(Settings!$C46*12),$AK59/(Settings!$C46*12),0)+IF((BW$7-$AJ$7)&lt;=(Settings!$C46*12),$AJ59/(Settings!$C46*12),0)+IF((BW$7-$AI$7)&lt;=(Settings!$C46*12),$AI59/(Settings!$C46*12),0)+IF((BW$7-$AH$7)&lt;=(Settings!$C46*12),$AH59/(Settings!$C46*12),0)+IF((BW$7-$AG$7)&lt;=(Settings!$C46*12),$AG59/(Settings!$C46*12),0)+IF((BW$7-$AF$7)&lt;=(Settings!$C46*12),$AF59/(Settings!$C46*12),0)+IF((BW$7-$AE$7)&lt;=(Settings!$C46*12),$AE59/(Settings!$C46*12),0)+IF((BW$7-$AD$7)&lt;=(Settings!$C46*12),$AD59/(Settings!$C46*12),0)+IF((BW$7-$AC$7)&lt;=(Settings!$C46*12),$AC59/(Settings!$C46*12),0)+IF((BW$7-$AB$7)&lt;=(Settings!$C46*12),$AB59/(Settings!$C46*12),0)+IF((BW$7-$AA$7)&lt;=(Settings!$C46*12),$AA59/(Settings!$C46*12),0)+IF((BW$7-$Z$7)&lt;=(Settings!$C46*12),$Z59/(Settings!$C46*12),0)+IF((BW$7-$Y$7)&lt;=(Settings!$C46*12),$Y59/(Settings!$C46*12),0)+IF((BW$7-$X$7)&lt;=(Settings!$C46*12),$X59/(Settings!$C46*12),0)+IF((BW$7-$W$7)&lt;=(Settings!$C46*12),$W59/(Settings!$C46*12),0)+IF((BW$7-$V$7)&lt;=(Settings!$C46*12),$V59/(Settings!$C46*12),0)+IF((BW$7-$U$7)&lt;=(Settings!$C46*12),$U59/(Settings!$C46*12),0)+IF((BW$7-$T$7)&lt;=(Settings!$C46*12),$T59/(Settings!$C46*12),0)+IF((BW$7-$S$7)&lt;=(Settings!$C46*12),$S59/(Settings!$C46*12),0)+IF((BW$7-$R$7)&lt;=(Settings!$C46*12),$R59/(Settings!$C46*12),0)+IF((BW$7-$Q$7)&lt;=(Settings!$C46*12),$Q59/(Settings!$C46*12),0)+IF((BW$7-$P$7)&lt;=(Settings!$C46*12),$P59/(Settings!$C46*12),0)+IF((BW$7-$O$7)&lt;=(Settings!$C46*12),$O59/(Settings!$C46*12),0)+IF((BW$7-$N$7)&lt;=(Settings!$C46*12),$N59/(Settings!$C46*12),0)+IF((BW$7-$M$7)&lt;=(Settings!$C46*12),$M59/(Settings!$C46*12),0)+IF((BW$7-$L$7)&lt;=(Settings!$C46*12),$L59/(Settings!$C46*12),0)+IF((BW$7-$K$7)&lt;=(Settings!$C46*12),$K59/(Settings!$C46*12),0)+IF((BW$7-$J$7)&lt;=(Settings!$C46*12),$J59/(Settings!$C46*12),0)+IF((BW$7-$I$7)&lt;=(Settings!$C46*12),$I59/(Settings!$C46*12),0)+IF((BW$7-$H$7)&lt;=(Settings!$C46*12),$H59/(Settings!$C46*12),0)+IF((BW$7-$G$7)&lt;=(Settings!$C46*12),$G59/(Settings!$C46*12),0)+IF((BW$7-$F$7)&lt;=(Settings!$C46*12),$F59/(Settings!$C46*12),0)+IF((BW$7-$E$7)&lt;=(Settings!$C46*12),$E59/(Settings!$C46*12),0)</f>
        <v>#REF!</v>
      </c>
      <c r="BX71" s="286" t="e">
        <f>IF((BX$7-BW$7)&lt;=(Settings!$C46*12),$BW59/(Settings!$C46*12),0)+IF((BX$7-$BV$7)&lt;=(Settings!$C46*12),$BV59/(Settings!$C46*12),0)+IF((BX$7-$BU$7)&lt;=(Settings!$C46*12),$BU59/(Settings!$C46*12),0)+IF((BX$7-$BT$7)&lt;=(Settings!$C46*12),$BT59/(Settings!$C46*12),0)+IF((BX$7-$BS$7)&lt;=(Settings!$C46*12),$BS59/(Settings!$C46*12),0)+IF((BX$7-$BR$7)&lt;=(Settings!$C46*12),$BR59/(Settings!$C46*12),0)+IF((BX$7-$BQ$7)&lt;=(Settings!$C46*12),$BQ59/(Settings!$C46*12),0)+IF((BX$7-$BP$7)&lt;=(Settings!$C46*12),$BP59/(Settings!$C46*12),0)+IF((BX$7-$BO$7)&lt;=(Settings!$C46*12),$BO59/(Settings!$C46*12),0)+IF((BX$7-$BN$7)&lt;=(Settings!$C46*12),$BN59/(Settings!$C46*12),0)+IF((BX$7-$BM$7)&lt;=(Settings!$C46*12),$BM59/(Settings!$C46*12),0)+IF((BX$7-$BL$7)&lt;=(Settings!$C46*12),$BL59/(Settings!$C46*12),0)+IF((BX$7-$BK$7)&lt;=(Settings!$C46*12),$BK59/(Settings!$C46*12),0)+IF((BX$7-$BJ$7)&lt;=(Settings!$C46*12),$BJ59/(Settings!$C46*12),0)+IF((BX$7-$BI$7)&lt;=(Settings!$C46*12),$BI59/(Settings!$C46*12),0)+IF((BX$7-$BH$7)&lt;=(Settings!$C46*12),$BH59/(Settings!$C46*12),0)+IF((BX$7-$BG$7)&lt;=(Settings!$C46*12),$BG59/(Settings!$C46*12),0)+IF((BX$7-$BF$7)&lt;=(Settings!$C46*12),$BF59/(Settings!$C46*12),0)+IF((BX$7-$BE$7)&lt;=(Settings!$C46*12),$BE59/(Settings!$C46*12),0)+IF((BX$7-$BD$7)&lt;=(Settings!$C46*12),$BD59/(Settings!$C46*12),0)+IF((BX$7-$BC$7)&lt;=(Settings!$C46*12),$BC59/(Settings!$C46*12),0)+IF((BX$7-$BB$7)&lt;=(Settings!$C46*12),$BB59/(Settings!$C46*12),0)+IF((BX$7-$BA$7)&lt;=(Settings!$C46*12),$BA59/(Settings!$C46*12),0)+IF((BX$7-$AZ$7)&lt;=(Settings!$C46*12),$AZ59/(Settings!$C46*12),0)+IF((BX$7-$AY$7)&lt;=(Settings!$C46*12),$AY59/(Settings!$C46*12),0)+IF((BX$7-$AX$7)&lt;=(Settings!$C46*12),$AX59/(Settings!$C46*12),0)+IF((BX$7-$AW$7)&lt;=(Settings!$C46*12),$AW59/(Settings!$C46*12),0)+IF((BX$7-$AV$7)&lt;=(Settings!$C46*12),$AV59/(Settings!$C46*12),0)+IF((BX$7-$AU$7)&lt;=(Settings!$C46*12),$AU59/(Settings!$C46*12),0)+IF((BX$7-$AT$7)&lt;=(Settings!$C46*12),$AT59/(Settings!$C46*12),0)+IF((BX$7-$AS$7)&lt;=(Settings!$C46*12),$AS59/(Settings!$C46*12),0)+IF((BX$7-$AR$7)&lt;=(Settings!$C46*12),$AR59/(Settings!$C46*12),0)+IF((BX$7-$AQ$7)&lt;=(Settings!$C46*12),$AQ59/(Settings!$C46*12),0)+IF((BX$7-$AP$7)&lt;=(Settings!$C46*12),$AP59/(Settings!$C46*12),0)+IF((BX$7-$AO$7)&lt;=(Settings!$C46*12),$AO59/(Settings!$C46*12),0)+IF((BX$7-$AN$7)&lt;=(Settings!$C46*12),$AN59/(Settings!$C46*12),0)+IF((BX$7-$AM$7)&lt;=(Settings!$C46*12),$AM59/(Settings!$C46*12),0)+IF((BX$7-$AL$7)&lt;=(Settings!$C46*12),$AL59/(Settings!$C46*12),0)+IF((BX$7-$AK$7)&lt;=(Settings!$C46*12),$AK59/(Settings!$C46*12),0)+IF((BX$7-$AJ$7)&lt;=(Settings!$C46*12),$AJ59/(Settings!$C46*12),0)+IF((BX$7-$AI$7)&lt;=(Settings!$C46*12),$AI59/(Settings!$C46*12),0)+IF((BX$7-$AH$7)&lt;=(Settings!$C46*12),$AH59/(Settings!$C46*12),0)+IF((BX$7-$AG$7)&lt;=(Settings!$C46*12),$AG59/(Settings!$C46*12),0)+IF((BX$7-$AF$7)&lt;=(Settings!$C46*12),$AF59/(Settings!$C46*12),0)+IF((BX$7-$AE$7)&lt;=(Settings!$C46*12),$AE59/(Settings!$C46*12),0)+IF((BX$7-$AD$7)&lt;=(Settings!$C46*12),$AD59/(Settings!$C46*12),0)+IF((BX$7-$AC$7)&lt;=(Settings!$C46*12),$AC59/(Settings!$C46*12),0)+IF((BX$7-$AB$7)&lt;=(Settings!$C46*12),$AB59/(Settings!$C46*12),0)+IF((BX$7-$AA$7)&lt;=(Settings!$C46*12),$AA59/(Settings!$C46*12),0)+IF((BX$7-$Z$7)&lt;=(Settings!$C46*12),$Z59/(Settings!$C46*12),0)+IF((BX$7-$Y$7)&lt;=(Settings!$C46*12),$Y59/(Settings!$C46*12),0)+IF((BX$7-$X$7)&lt;=(Settings!$C46*12),$X59/(Settings!$C46*12),0)+IF((BX$7-$W$7)&lt;=(Settings!$C46*12),$W59/(Settings!$C46*12),0)+IF((BX$7-$V$7)&lt;=(Settings!$C46*12),$V59/(Settings!$C46*12),0)+IF((BX$7-$U$7)&lt;=(Settings!$C46*12),$U59/(Settings!$C46*12),0)+IF((BX$7-$T$7)&lt;=(Settings!$C46*12),$T59/(Settings!$C46*12),0)+IF((BX$7-$S$7)&lt;=(Settings!$C46*12),$S59/(Settings!$C46*12),0)+IF((BX$7-$R$7)&lt;=(Settings!$C46*12),$R59/(Settings!$C46*12),0)+IF((BX$7-$Q$7)&lt;=(Settings!$C46*12),$Q59/(Settings!$C46*12),0)+IF((BX$7-$P$7)&lt;=(Settings!$C46*12),$P59/(Settings!$C46*12),0)+IF((BX$7-$O$7)&lt;=(Settings!$C46*12),$O59/(Settings!$C46*12),0)+IF((BX$7-$N$7)&lt;=(Settings!$C46*12),$N59/(Settings!$C46*12),0)+IF((BX$7-$M$7)&lt;=(Settings!$C46*12),$M59/(Settings!$C46*12),0)+IF((BX$7-$L$7)&lt;=(Settings!$C46*12),$L59/(Settings!$C46*12),0)+IF((BX$7-$K$7)&lt;=(Settings!$C46*12),$K59/(Settings!$C46*12),0)+IF((BX$7-$J$7)&lt;=(Settings!$C46*12),$J59/(Settings!$C46*12),0)+IF((BX$7-$I$7)&lt;=(Settings!$C46*12),$I59/(Settings!$C46*12),0)+IF((BX$7-$H$7)&lt;=(Settings!$C46*12),$H59/(Settings!$C46*12),0)+IF((BX$7-$G$7)&lt;=(Settings!$C46*12),$G59/(Settings!$C46*12),0)+IF((BX$7-$F$7)&lt;=(Settings!$C46*12),$F59/(Settings!$C46*12),0)+IF((BX$7-$E$7)&lt;=(Settings!$C46*12),$E59/(Settings!$C46*12),0)</f>
        <v>#REF!</v>
      </c>
      <c r="BY71" s="286" t="e">
        <f>IF((BY$7-BX$7)&lt;=(Settings!$C46*12),$BX59/(Settings!$C46*12),0)+IF((BY$7-$BW$7)&lt;=(Settings!$C46*12),$BW59/(Settings!$C46*12),0)+IF((BY$7-$BV$7)&lt;=(Settings!$C46*12),$BV59/(Settings!$C46*12),0)+IF((BY$7-$BU$7)&lt;=(Settings!$C46*12),$BU59/(Settings!$C46*12),0)+IF((BY$7-$BT$7)&lt;=(Settings!$C46*12),$BT59/(Settings!$C46*12),0)+IF((BY$7-$BS$7)&lt;=(Settings!$C46*12),$BS59/(Settings!$C46*12),0)+IF((BY$7-$BR$7)&lt;=(Settings!$C46*12),$BR59/(Settings!$C46*12),0)+IF((BY$7-$BQ$7)&lt;=(Settings!$C46*12),$BQ59/(Settings!$C46*12),0)+IF((BY$7-$BP$7)&lt;=(Settings!$C46*12),$BP59/(Settings!$C46*12),0)+IF((BY$7-$BO$7)&lt;=(Settings!$C46*12),$BO59/(Settings!$C46*12),0)+IF((BY$7-$BN$7)&lt;=(Settings!$C46*12),$BN59/(Settings!$C46*12),0)+IF((BY$7-$BM$7)&lt;=(Settings!$C46*12),$BM59/(Settings!$C46*12),0)+IF((BY$7-$BL$7)&lt;=(Settings!$C46*12),$BL59/(Settings!$C46*12),0)+IF((BY$7-$BK$7)&lt;=(Settings!$C46*12),$BK59/(Settings!$C46*12),0)+IF((BY$7-$BJ$7)&lt;=(Settings!$C46*12),$BJ59/(Settings!$C46*12),0)+IF((BY$7-$BI$7)&lt;=(Settings!$C46*12),$BI59/(Settings!$C46*12),0)+IF((BY$7-$BH$7)&lt;=(Settings!$C46*12),$BH59/(Settings!$C46*12),0)+IF((BY$7-$BG$7)&lt;=(Settings!$C46*12),$BG59/(Settings!$C46*12),0)+IF((BY$7-$BF$7)&lt;=(Settings!$C46*12),$BF59/(Settings!$C46*12),0)+IF((BY$7-$BE$7)&lt;=(Settings!$C46*12),$BE59/(Settings!$C46*12),0)+IF((BY$7-$BD$7)&lt;=(Settings!$C46*12),$BD59/(Settings!$C46*12),0)+IF((BY$7-$BC$7)&lt;=(Settings!$C46*12),$BC59/(Settings!$C46*12),0)+IF((BY$7-$BB$7)&lt;=(Settings!$C46*12),$BB59/(Settings!$C46*12),0)+IF((BY$7-$BA$7)&lt;=(Settings!$C46*12),$BA59/(Settings!$C46*12),0)+IF((BY$7-$AZ$7)&lt;=(Settings!$C46*12),$AZ59/(Settings!$C46*12),0)+IF((BY$7-$AY$7)&lt;=(Settings!$C46*12),$AY59/(Settings!$C46*12),0)+IF((BY$7-$AX$7)&lt;=(Settings!$C46*12),$AX59/(Settings!$C46*12),0)+IF((BY$7-$AW$7)&lt;=(Settings!$C46*12),$AW59/(Settings!$C46*12),0)+IF((BY$7-$AV$7)&lt;=(Settings!$C46*12),$AV59/(Settings!$C46*12),0)+IF((BY$7-$AU$7)&lt;=(Settings!$C46*12),$AU59/(Settings!$C46*12),0)+IF((BY$7-$AT$7)&lt;=(Settings!$C46*12),$AT59/(Settings!$C46*12),0)+IF((BY$7-$AS$7)&lt;=(Settings!$C46*12),$AS59/(Settings!$C46*12),0)+IF((BY$7-$AR$7)&lt;=(Settings!$C46*12),$AR59/(Settings!$C46*12),0)+IF((BY$7-$AQ$7)&lt;=(Settings!$C46*12),$AQ59/(Settings!$C46*12),0)+IF((BY$7-$AP$7)&lt;=(Settings!$C46*12),$AP59/(Settings!$C46*12),0)+IF((BY$7-$AO$7)&lt;=(Settings!$C46*12),$AO59/(Settings!$C46*12),0)+IF((BY$7-$AN$7)&lt;=(Settings!$C46*12),$AN59/(Settings!$C46*12),0)+IF((BY$7-$AM$7)&lt;=(Settings!$C46*12),$AM59/(Settings!$C46*12),0)+IF((BY$7-$AL$7)&lt;=(Settings!$C46*12),$AL59/(Settings!$C46*12),0)+IF((BY$7-$AK$7)&lt;=(Settings!$C46*12),$AK59/(Settings!$C46*12),0)+IF((BY$7-$AJ$7)&lt;=(Settings!$C46*12),$AJ59/(Settings!$C46*12),0)+IF((BY$7-$AI$7)&lt;=(Settings!$C46*12),$AI59/(Settings!$C46*12),0)+IF((BY$7-$AH$7)&lt;=(Settings!$C46*12),$AH59/(Settings!$C46*12),0)+IF((BY$7-$AG$7)&lt;=(Settings!$C46*12),$AG59/(Settings!$C46*12),0)+IF((BY$7-$AF$7)&lt;=(Settings!$C46*12),$AF59/(Settings!$C46*12),0)+IF((BY$7-$AE$7)&lt;=(Settings!$C46*12),$AE59/(Settings!$C46*12),0)+IF((BY$7-$AD$7)&lt;=(Settings!$C46*12),$AD59/(Settings!$C46*12),0)+IF((BY$7-$AC$7)&lt;=(Settings!$C46*12),$AC59/(Settings!$C46*12),0)+IF((BY$7-$AB$7)&lt;=(Settings!$C46*12),$AB59/(Settings!$C46*12),0)+IF((BY$7-$AA$7)&lt;=(Settings!$C46*12),$AA59/(Settings!$C46*12),0)+IF((BY$7-$Z$7)&lt;=(Settings!$C46*12),$Z59/(Settings!$C46*12),0)+IF((BY$7-$Y$7)&lt;=(Settings!$C46*12),$Y59/(Settings!$C46*12),0)+IF((BY$7-$X$7)&lt;=(Settings!$C46*12),$X59/(Settings!$C46*12),0)+IF((BY$7-$W$7)&lt;=(Settings!$C46*12),$W59/(Settings!$C46*12),0)+IF((BY$7-$V$7)&lt;=(Settings!$C46*12),$V59/(Settings!$C46*12),0)+IF((BY$7-$U$7)&lt;=(Settings!$C46*12),$U59/(Settings!$C46*12),0)+IF((BY$7-$T$7)&lt;=(Settings!$C46*12),$T59/(Settings!$C46*12),0)+IF((BY$7-$S$7)&lt;=(Settings!$C46*12),$S59/(Settings!$C46*12),0)+IF((BY$7-$R$7)&lt;=(Settings!$C46*12),$R59/(Settings!$C46*12),0)+IF((BY$7-$Q$7)&lt;=(Settings!$C46*12),$Q59/(Settings!$C46*12),0)+IF((BY$7-$P$7)&lt;=(Settings!$C46*12),$P59/(Settings!$C46*12),0)+IF((BY$7-$O$7)&lt;=(Settings!$C46*12),$O59/(Settings!$C46*12),0)+IF((BY$7-$N$7)&lt;=(Settings!$C46*12),$N59/(Settings!$C46*12),0)+IF((BY$7-$M$7)&lt;=(Settings!$C46*12),$M59/(Settings!$C46*12),0)+IF((BY$7-$L$7)&lt;=(Settings!$C46*12),$L59/(Settings!$C46*12),0)+IF((BY$7-$K$7)&lt;=(Settings!$C46*12),$K59/(Settings!$C46*12),0)+IF((BY$7-$J$7)&lt;=(Settings!$C46*12),$J59/(Settings!$C46*12),0)+IF((BY$7-$I$7)&lt;=(Settings!$C46*12),$I59/(Settings!$C46*12),0)+IF((BY$7-$H$7)&lt;=(Settings!$C46*12),$H59/(Settings!$C46*12),0)+IF((BY$7-$G$7)&lt;=(Settings!$C46*12),$G59/(Settings!$C46*12),0)+IF((BY$7-$F$7)&lt;=(Settings!$C46*12),$F59/(Settings!$C46*12),0)+IF((BY$7-$E$7)&lt;=(Settings!$C46*12),$E59/(Settings!$C46*12),0)</f>
        <v>#REF!</v>
      </c>
      <c r="BZ71" s="286" t="e">
        <f>IF((BZ$7-BY$7)&lt;=(Settings!$C46*12),$BY59/(Settings!$C46*12),0)+IF((BZ$7-$BX$7)&lt;=(Settings!$C46*12),$BX59/(Settings!$C46*12),0)+IF((BZ$7-$BW$7)&lt;=(Settings!$C46*12),$BW59/(Settings!$C46*12),0)+IF((BZ$7-$BV$7)&lt;=(Settings!$C46*12),$BV59/(Settings!$C46*12),0)+IF((BZ$7-$BU$7)&lt;=(Settings!$C46*12),$BU59/(Settings!$C46*12),0)+IF((BZ$7-$BT$7)&lt;=(Settings!$C46*12),$BT59/(Settings!$C46*12),0)+IF((BZ$7-$BS$7)&lt;=(Settings!$C46*12),$BS59/(Settings!$C46*12),0)+IF((BZ$7-$BR$7)&lt;=(Settings!$C46*12),$BR59/(Settings!$C46*12),0)+IF((BZ$7-$BQ$7)&lt;=(Settings!$C46*12),$BQ59/(Settings!$C46*12),0)+IF((BZ$7-$BP$7)&lt;=(Settings!$C46*12),$BP59/(Settings!$C46*12),0)+IF((BZ$7-$BO$7)&lt;=(Settings!$C46*12),$BO59/(Settings!$C46*12),0)+IF((BZ$7-$BN$7)&lt;=(Settings!$C46*12),$BN59/(Settings!$C46*12),0)+IF((BZ$7-$BM$7)&lt;=(Settings!$C46*12),$BM59/(Settings!$C46*12),0)+IF((BZ$7-$BL$7)&lt;=(Settings!$C46*12),$BL59/(Settings!$C46*12),0)+IF((BZ$7-$BK$7)&lt;=(Settings!$C46*12),$BK59/(Settings!$C46*12),0)+IF((BZ$7-$BJ$7)&lt;=(Settings!$C46*12),$BJ59/(Settings!$C46*12),0)+IF((BZ$7-$BI$7)&lt;=(Settings!$C46*12),$BI59/(Settings!$C46*12),0)+IF((BZ$7-$BH$7)&lt;=(Settings!$C46*12),$BH59/(Settings!$C46*12),0)+IF((BZ$7-$BG$7)&lt;=(Settings!$C46*12),$BG59/(Settings!$C46*12),0)+IF((BZ$7-$BF$7)&lt;=(Settings!$C46*12),$BF59/(Settings!$C46*12),0)+IF((BZ$7-$BE$7)&lt;=(Settings!$C46*12),$BE59/(Settings!$C46*12),0)+IF((BZ$7-$BD$7)&lt;=(Settings!$C46*12),$BD59/(Settings!$C46*12),0)+IF((BZ$7-$BC$7)&lt;=(Settings!$C46*12),$BC59/(Settings!$C46*12),0)+IF((BZ$7-$BB$7)&lt;=(Settings!$C46*12),$BB59/(Settings!$C46*12),0)+IF((BZ$7-$BA$7)&lt;=(Settings!$C46*12),$BA59/(Settings!$C46*12),0)+IF((BZ$7-$AZ$7)&lt;=(Settings!$C46*12),$AZ59/(Settings!$C46*12),0)+IF((BZ$7-$AY$7)&lt;=(Settings!$C46*12),$AY59/(Settings!$C46*12),0)+IF((BZ$7-$AX$7)&lt;=(Settings!$C46*12),$AX59/(Settings!$C46*12),0)+IF((BZ$7-$AW$7)&lt;=(Settings!$C46*12),$AW59/(Settings!$C46*12),0)+IF((BZ$7-$AV$7)&lt;=(Settings!$C46*12),$AV59/(Settings!$C46*12),0)+IF((BZ$7-$AU$7)&lt;=(Settings!$C46*12),$AU59/(Settings!$C46*12),0)+IF((BZ$7-$AT$7)&lt;=(Settings!$C46*12),$AT59/(Settings!$C46*12),0)+IF((BZ$7-$AS$7)&lt;=(Settings!$C46*12),$AS59/(Settings!$C46*12),0)+IF((BZ$7-$AR$7)&lt;=(Settings!$C46*12),$AR59/(Settings!$C46*12),0)+IF((BZ$7-$AQ$7)&lt;=(Settings!$C46*12),$AQ59/(Settings!$C46*12),0)+IF((BZ$7-$AP$7)&lt;=(Settings!$C46*12),$AP59/(Settings!$C46*12),0)+IF((BZ$7-$AO$7)&lt;=(Settings!$C46*12),$AO59/(Settings!$C46*12),0)+IF((BZ$7-$AN$7)&lt;=(Settings!$C46*12),$AN59/(Settings!$C46*12),0)+IF((BZ$7-$AM$7)&lt;=(Settings!$C46*12),$AM59/(Settings!$C46*12),0)+IF((BZ$7-$AL$7)&lt;=(Settings!$C46*12),$AL59/(Settings!$C46*12),0)+IF((BZ$7-$AK$7)&lt;=(Settings!$C46*12),$AK59/(Settings!$C46*12),0)+IF((BZ$7-$AJ$7)&lt;=(Settings!$C46*12),$AJ59/(Settings!$C46*12),0)+IF((BZ$7-$AI$7)&lt;=(Settings!$C46*12),$AI59/(Settings!$C46*12),0)+IF((BZ$7-$AH$7)&lt;=(Settings!$C46*12),$AH59/(Settings!$C46*12),0)+IF((BZ$7-$AG$7)&lt;=(Settings!$C46*12),$AG59/(Settings!$C46*12),0)+IF((BZ$7-$AF$7)&lt;=(Settings!$C46*12),$AF59/(Settings!$C46*12),0)+IF((BZ$7-$AE$7)&lt;=(Settings!$C46*12),$AE59/(Settings!$C46*12),0)+IF((BZ$7-$AD$7)&lt;=(Settings!$C46*12),$AD59/(Settings!$C46*12),0)+IF((BZ$7-$AC$7)&lt;=(Settings!$C46*12),$AC59/(Settings!$C46*12),0)+IF((BZ$7-$AB$7)&lt;=(Settings!$C46*12),$AB59/(Settings!$C46*12),0)+IF((BZ$7-$AA$7)&lt;=(Settings!$C46*12),$AA59/(Settings!$C46*12),0)+IF((BZ$7-$Z$7)&lt;=(Settings!$C46*12),$Z59/(Settings!$C46*12),0)+IF((BZ$7-$Y$7)&lt;=(Settings!$C46*12),$Y59/(Settings!$C46*12),0)+IF((BZ$7-$X$7)&lt;=(Settings!$C46*12),$X59/(Settings!$C46*12),0)+IF((BZ$7-$W$7)&lt;=(Settings!$C46*12),$W59/(Settings!$C46*12),0)+IF((BZ$7-$V$7)&lt;=(Settings!$C46*12),$V59/(Settings!$C46*12),0)+IF((BZ$7-$U$7)&lt;=(Settings!$C46*12),$U59/(Settings!$C46*12),0)+IF((BZ$7-$T$7)&lt;=(Settings!$C46*12),$T59/(Settings!$C46*12),0)+IF((BZ$7-$S$7)&lt;=(Settings!$C46*12),$S59/(Settings!$C46*12),0)+IF((BZ$7-$R$7)&lt;=(Settings!$C46*12),$R59/(Settings!$C46*12),0)+IF((BZ$7-$Q$7)&lt;=(Settings!$C46*12),$Q59/(Settings!$C46*12),0)+IF((BZ$7-$P$7)&lt;=(Settings!$C46*12),$P59/(Settings!$C46*12),0)+IF((BZ$7-$O$7)&lt;=(Settings!$C46*12),$O59/(Settings!$C46*12),0)+IF((BZ$7-$N$7)&lt;=(Settings!$C46*12),$N59/(Settings!$C46*12),0)+IF((BZ$7-$M$7)&lt;=(Settings!$C46*12),$M59/(Settings!$C46*12),0)+IF((BZ$7-$L$7)&lt;=(Settings!$C46*12),$L59/(Settings!$C46*12),0)+IF((BZ$7-$K$7)&lt;=(Settings!$C46*12),$K59/(Settings!$C46*12),0)+IF((BZ$7-$J$7)&lt;=(Settings!$C46*12),$J59/(Settings!$C46*12),0)+IF((BZ$7-$I$7)&lt;=(Settings!$C46*12),$I59/(Settings!$C46*12),0)+IF((BZ$7-$H$7)&lt;=(Settings!$C46*12),$H59/(Settings!$C46*12),0)+IF((BZ$7-$G$7)&lt;=(Settings!$C46*12),$G59/(Settings!$C46*12),0)+IF((BZ$7-$F$7)&lt;=(Settings!$C46*12),$F59/(Settings!$C46*12),0)+IF((BZ$7-$E$7)&lt;=(Settings!$C46*12),$E59/(Settings!$C46*12),0)</f>
        <v>#REF!</v>
      </c>
      <c r="CA71" s="286" t="e">
        <f>IF((CA$7-BZ$7)&lt;=(Settings!$C46*12),$BZ59/(Settings!$C46*12),0)+IF((CA$7-$BY$7)&lt;=(Settings!$C46*12),$BY59/(Settings!$C46*12),0)+IF((CA$7-$BX$7)&lt;=(Settings!$C46*12),$BX59/(Settings!$C46*12),0)+IF((CA$7-$BW$7)&lt;=(Settings!$C46*12),$BW59/(Settings!$C46*12),0)+IF((CA$7-$BV$7)&lt;=(Settings!$C46*12),$BV59/(Settings!$C46*12),0)+IF((CA$7-$BU$7)&lt;=(Settings!$C46*12),$BU59/(Settings!$C46*12),0)+IF((CA$7-$BT$7)&lt;=(Settings!$C46*12),$BT59/(Settings!$C46*12),0)+IF((CA$7-$BS$7)&lt;=(Settings!$C46*12),$BS59/(Settings!$C46*12),0)+IF((CA$7-$BR$7)&lt;=(Settings!$C46*12),$BR59/(Settings!$C46*12),0)+IF((CA$7-$BQ$7)&lt;=(Settings!$C46*12),$BQ59/(Settings!$C46*12),0)+IF((CA$7-$BP$7)&lt;=(Settings!$C46*12),$BP59/(Settings!$C46*12),0)+IF((CA$7-$BO$7)&lt;=(Settings!$C46*12),$BO59/(Settings!$C46*12),0)+IF((CA$7-$BN$7)&lt;=(Settings!$C46*12),$BN59/(Settings!$C46*12),0)+IF((CA$7-$BM$7)&lt;=(Settings!$C46*12),$BM59/(Settings!$C46*12),0)+IF((CA$7-$BL$7)&lt;=(Settings!$C46*12),$BL59/(Settings!$C46*12),0)+IF((CA$7-$BK$7)&lt;=(Settings!$C46*12),$BK59/(Settings!$C46*12),0)+IF((CA$7-$BJ$7)&lt;=(Settings!$C46*12),$BJ59/(Settings!$C46*12),0)+IF((CA$7-$BI$7)&lt;=(Settings!$C46*12),$BI59/(Settings!$C46*12),0)+IF((CA$7-$BH$7)&lt;=(Settings!$C46*12),$BH59/(Settings!$C46*12),0)+IF((CA$7-$BG$7)&lt;=(Settings!$C46*12),$BG59/(Settings!$C46*12),0)+IF((CA$7-$BF$7)&lt;=(Settings!$C46*12),$BF59/(Settings!$C46*12),0)+IF((CA$7-$BE$7)&lt;=(Settings!$C46*12),$BE59/(Settings!$C46*12),0)+IF((CA$7-$BD$7)&lt;=(Settings!$C46*12),$BD59/(Settings!$C46*12),0)+IF((CA$7-$BC$7)&lt;=(Settings!$C46*12),$BC59/(Settings!$C46*12),0)+IF((CA$7-$BB$7)&lt;=(Settings!$C46*12),$BB59/(Settings!$C46*12),0)+IF((CA$7-$BA$7)&lt;=(Settings!$C46*12),$BA59/(Settings!$C46*12),0)+IF((CA$7-$AZ$7)&lt;=(Settings!$C46*12),$AZ59/(Settings!$C46*12),0)+IF((CA$7-$AY$7)&lt;=(Settings!$C46*12),$AY59/(Settings!$C46*12),0)+IF((CA$7-$AX$7)&lt;=(Settings!$C46*12),$AX59/(Settings!$C46*12),0)+IF((CA$7-$AW$7)&lt;=(Settings!$C46*12),$AW59/(Settings!$C46*12),0)+IF((CA$7-$AV$7)&lt;=(Settings!$C46*12),$AV59/(Settings!$C46*12),0)+IF((CA$7-$AU$7)&lt;=(Settings!$C46*12),$AU59/(Settings!$C46*12),0)+IF((CA$7-$AT$7)&lt;=(Settings!$C46*12),$AT59/(Settings!$C46*12),0)+IF((CA$7-$AS$7)&lt;=(Settings!$C46*12),$AS59/(Settings!$C46*12),0)+IF((CA$7-$AR$7)&lt;=(Settings!$C46*12),$AR59/(Settings!$C46*12),0)+IF((CA$7-$AQ$7)&lt;=(Settings!$C46*12),$AQ59/(Settings!$C46*12),0)+IF((CA$7-$AP$7)&lt;=(Settings!$C46*12),$AP59/(Settings!$C46*12),0)+IF((CA$7-$AO$7)&lt;=(Settings!$C46*12),$AO59/(Settings!$C46*12),0)+IF((CA$7-$AN$7)&lt;=(Settings!$C46*12),$AN59/(Settings!$C46*12),0)+IF((CA$7-$AM$7)&lt;=(Settings!$C46*12),$AM59/(Settings!$C46*12),0)+IF((CA$7-$AL$7)&lt;=(Settings!$C46*12),$AL59/(Settings!$C46*12),0)+IF((CA$7-$AK$7)&lt;=(Settings!$C46*12),$AK59/(Settings!$C46*12),0)+IF((CA$7-$AJ$7)&lt;=(Settings!$C46*12),$AJ59/(Settings!$C46*12),0)+IF((CA$7-$AI$7)&lt;=(Settings!$C46*12),$AI59/(Settings!$C46*12),0)+IF((CA$7-$AH$7)&lt;=(Settings!$C46*12),$AH59/(Settings!$C46*12),0)+IF((CA$7-$AG$7)&lt;=(Settings!$C46*12),$AG59/(Settings!$C46*12),0)+IF((CA$7-$AF$7)&lt;=(Settings!$C46*12),$AF59/(Settings!$C46*12),0)+IF((CA$7-$AE$7)&lt;=(Settings!$C46*12),$AE59/(Settings!$C46*12),0)+IF((CA$7-$AD$7)&lt;=(Settings!$C46*12),$AD59/(Settings!$C46*12),0)+IF((CA$7-$AC$7)&lt;=(Settings!$C46*12),$AC59/(Settings!$C46*12),0)+IF((CA$7-$AB$7)&lt;=(Settings!$C46*12),$AB59/(Settings!$C46*12),0)+IF((CA$7-$AA$7)&lt;=(Settings!$C46*12),$AA59/(Settings!$C46*12),0)+IF((CA$7-$Z$7)&lt;=(Settings!$C46*12),$Z59/(Settings!$C46*12),0)+IF((CA$7-$Y$7)&lt;=(Settings!$C46*12),$Y59/(Settings!$C46*12),0)+IF((CA$7-$X$7)&lt;=(Settings!$C46*12),$X59/(Settings!$C46*12),0)+IF((CA$7-$W$7)&lt;=(Settings!$C46*12),$W59/(Settings!$C46*12),0)+IF((CA$7-$V$7)&lt;=(Settings!$C46*12),$V59/(Settings!$C46*12),0)+IF((CA$7-$U$7)&lt;=(Settings!$C46*12),$U59/(Settings!$C46*12),0)+IF((CA$7-$T$7)&lt;=(Settings!$C46*12),$T59/(Settings!$C46*12),0)+IF((CA$7-$S$7)&lt;=(Settings!$C46*12),$S59/(Settings!$C46*12),0)+IF((CA$7-$R$7)&lt;=(Settings!$C46*12),$R59/(Settings!$C46*12),0)+IF((CA$7-$Q$7)&lt;=(Settings!$C46*12),$Q59/(Settings!$C46*12),0)+IF((CA$7-$P$7)&lt;=(Settings!$C46*12),$P59/(Settings!$C46*12),0)+IF((CA$7-$O$7)&lt;=(Settings!$C46*12),$O59/(Settings!$C46*12),0)+IF((CA$7-$N$7)&lt;=(Settings!$C46*12),$N59/(Settings!$C46*12),0)+IF((CA$7-$M$7)&lt;=(Settings!$C46*12),$M59/(Settings!$C46*12),0)+IF((CA$7-$L$7)&lt;=(Settings!$C46*12),$L59/(Settings!$C46*12),0)+IF((CA$7-$K$7)&lt;=(Settings!$C46*12),$K59/(Settings!$C46*12),0)+IF((CA$7-$J$7)&lt;=(Settings!$C46*12),$J59/(Settings!$C46*12),0)+IF((CA$7-$I$7)&lt;=(Settings!$C46*12),$I59/(Settings!$C46*12),0)+IF((CA$7-$H$7)&lt;=(Settings!$C46*12),$H59/(Settings!$C46*12),0)+IF((CA$7-$G$7)&lt;=(Settings!$C46*12),$G59/(Settings!$C46*12),0)+IF((CA$7-$F$7)&lt;=(Settings!$C46*12),$F59/(Settings!$C46*12),0)+IF((CA$7-$E$7)&lt;=(Settings!$C46*12),$E59/(Settings!$C46*12),0)</f>
        <v>#REF!</v>
      </c>
      <c r="CB71" s="286" t="e">
        <f>IF((CB$7-CA$7)&lt;=(Settings!$C46*12),$CA59/(Settings!$C46*12),0)+IF((CB$7-$BZ$7)&lt;=(Settings!$C46*12),$BZ59/(Settings!$C46*12),0)+IF((CB$7-$BY$7)&lt;=(Settings!$C46*12),$BY59/(Settings!$C46*12),0)+IF((CB$7-$BX$7)&lt;=(Settings!$C46*12),$BX59/(Settings!$C46*12),0)+IF((CB$7-$BW$7)&lt;=(Settings!$C46*12),$BW59/(Settings!$C46*12),0)+IF((CB$7-$BV$7)&lt;=(Settings!$C46*12),$BV59/(Settings!$C46*12),0)+IF((CB$7-$BU$7)&lt;=(Settings!$C46*12),$BU59/(Settings!$C46*12),0)+IF((CB$7-$BT$7)&lt;=(Settings!$C46*12),$BT59/(Settings!$C46*12),0)+IF((CB$7-$BS$7)&lt;=(Settings!$C46*12),$BS59/(Settings!$C46*12),0)+IF((CB$7-$BR$7)&lt;=(Settings!$C46*12),$BR59/(Settings!$C46*12),0)+IF((CB$7-$BQ$7)&lt;=(Settings!$C46*12),$BQ59/(Settings!$C46*12),0)+IF((CB$7-$BP$7)&lt;=(Settings!$C46*12),$BP59/(Settings!$C46*12),0)+IF((CB$7-$BO$7)&lt;=(Settings!$C46*12),$BO59/(Settings!$C46*12),0)+IF((CB$7-$BN$7)&lt;=(Settings!$C46*12),$BN59/(Settings!$C46*12),0)+IF((CB$7-$BM$7)&lt;=(Settings!$C46*12),$BM59/(Settings!$C46*12),0)+IF((CB$7-$BL$7)&lt;=(Settings!$C46*12),$BL59/(Settings!$C46*12),0)+IF((CB$7-$BK$7)&lt;=(Settings!$C46*12),$BK59/(Settings!$C46*12),0)+IF((CB$7-$BJ$7)&lt;=(Settings!$C46*12),$BJ59/(Settings!$C46*12),0)+IF((CB$7-$BI$7)&lt;=(Settings!$C46*12),$BI59/(Settings!$C46*12),0)+IF((CB$7-$BH$7)&lt;=(Settings!$C46*12),$BH59/(Settings!$C46*12),0)+IF((CB$7-$BG$7)&lt;=(Settings!$C46*12),$BG59/(Settings!$C46*12),0)+IF((CB$7-$BF$7)&lt;=(Settings!$C46*12),$BF59/(Settings!$C46*12),0)+IF((CB$7-$BE$7)&lt;=(Settings!$C46*12),$BE59/(Settings!$C46*12),0)+IF((CB$7-$BD$7)&lt;=(Settings!$C46*12),$BD59/(Settings!$C46*12),0)+IF((CB$7-$BC$7)&lt;=(Settings!$C46*12),$BC59/(Settings!$C46*12),0)+IF((CB$7-$BB$7)&lt;=(Settings!$C46*12),$BB59/(Settings!$C46*12),0)+IF((CB$7-$BA$7)&lt;=(Settings!$C46*12),$BA59/(Settings!$C46*12),0)+IF((CB$7-$AZ$7)&lt;=(Settings!$C46*12),$AZ59/(Settings!$C46*12),0)+IF((CB$7-$AY$7)&lt;=(Settings!$C46*12),$AY59/(Settings!$C46*12),0)+IF((CB$7-$AX$7)&lt;=(Settings!$C46*12),$AX59/(Settings!$C46*12),0)+IF((CB$7-$AW$7)&lt;=(Settings!$C46*12),$AW59/(Settings!$C46*12),0)+IF((CB$7-$AV$7)&lt;=(Settings!$C46*12),$AV59/(Settings!$C46*12),0)+IF((CB$7-$AU$7)&lt;=(Settings!$C46*12),$AU59/(Settings!$C46*12),0)+IF((CB$7-$AT$7)&lt;=(Settings!$C46*12),$AT59/(Settings!$C46*12),0)+IF((CB$7-$AS$7)&lt;=(Settings!$C46*12),$AS59/(Settings!$C46*12),0)+IF((CB$7-$AR$7)&lt;=(Settings!$C46*12),$AR59/(Settings!$C46*12),0)+IF((CB$7-$AQ$7)&lt;=(Settings!$C46*12),$AQ59/(Settings!$C46*12),0)+IF((CB$7-$AP$7)&lt;=(Settings!$C46*12),$AP59/(Settings!$C46*12),0)+IF((CB$7-$AO$7)&lt;=(Settings!$C46*12),$AO59/(Settings!$C46*12),0)+IF((CB$7-$AN$7)&lt;=(Settings!$C46*12),$AN59/(Settings!$C46*12),0)+IF((CB$7-$AM$7)&lt;=(Settings!$C46*12),$AM59/(Settings!$C46*12),0)+IF((CB$7-$AL$7)&lt;=(Settings!$C46*12),$AL59/(Settings!$C46*12),0)+IF((CB$7-$AK$7)&lt;=(Settings!$C46*12),$AK59/(Settings!$C46*12),0)+IF((CB$7-$AJ$7)&lt;=(Settings!$C46*12),$AJ59/(Settings!$C46*12),0)+IF((CB$7-$AI$7)&lt;=(Settings!$C46*12),$AI59/(Settings!$C46*12),0)+IF((CB$7-$AH$7)&lt;=(Settings!$C46*12),$AH59/(Settings!$C46*12),0)+IF((CB$7-$AG$7)&lt;=(Settings!$C46*12),$AG59/(Settings!$C46*12),0)+IF((CB$7-$AF$7)&lt;=(Settings!$C46*12),$AF59/(Settings!$C46*12),0)+IF((CB$7-$AE$7)&lt;=(Settings!$C46*12),$AE59/(Settings!$C46*12),0)+IF((CB$7-$AD$7)&lt;=(Settings!$C46*12),$AD59/(Settings!$C46*12),0)+IF((CB$7-$AC$7)&lt;=(Settings!$C46*12),$AC59/(Settings!$C46*12),0)+IF((CB$7-$AB$7)&lt;=(Settings!$C46*12),$AB59/(Settings!$C46*12),0)+IF((CB$7-$AA$7)&lt;=(Settings!$C46*12),$AA59/(Settings!$C46*12),0)+IF((CB$7-$Z$7)&lt;=(Settings!$C46*12),$Z59/(Settings!$C46*12),0)+IF((CB$7-$Y$7)&lt;=(Settings!$C46*12),$Y59/(Settings!$C46*12),0)+IF((CB$7-$X$7)&lt;=(Settings!$C46*12),$X59/(Settings!$C46*12),0)+IF((CB$7-$W$7)&lt;=(Settings!$C46*12),$W59/(Settings!$C46*12),0)+IF((CB$7-$V$7)&lt;=(Settings!$C46*12),$V59/(Settings!$C46*12),0)+IF((CB$7-$U$7)&lt;=(Settings!$C46*12),$U59/(Settings!$C46*12),0)+IF((CB$7-$T$7)&lt;=(Settings!$C46*12),$T59/(Settings!$C46*12),0)+IF((CB$7-$S$7)&lt;=(Settings!$C46*12),$S59/(Settings!$C46*12),0)+IF((CB$7-$R$7)&lt;=(Settings!$C46*12),$R59/(Settings!$C46*12),0)+IF((CB$7-$Q$7)&lt;=(Settings!$C46*12),$Q59/(Settings!$C46*12),0)+IF((CB$7-$P$7)&lt;=(Settings!$C46*12),$P59/(Settings!$C46*12),0)+IF((CB$7-$O$7)&lt;=(Settings!$C46*12),$O59/(Settings!$C46*12),0)+IF((CB$7-$N$7)&lt;=(Settings!$C46*12),$N59/(Settings!$C46*12),0)+IF((CB$7-$M$7)&lt;=(Settings!$C46*12),$M59/(Settings!$C46*12),0)+IF((CB$7-$L$7)&lt;=(Settings!$C46*12),$L59/(Settings!$C46*12),0)+IF((CB$7-$K$7)&lt;=(Settings!$C46*12),$K59/(Settings!$C46*12),0)+IF((CB$7-$J$7)&lt;=(Settings!$C46*12),$J59/(Settings!$C46*12),0)+IF((CB$7-$I$7)&lt;=(Settings!$C46*12),$I59/(Settings!$C46*12),0)+IF((CB$7-$H$7)&lt;=(Settings!$C46*12),$H59/(Settings!$C46*12),0)+IF((CB$7-$G$7)&lt;=(Settings!$C46*12),$G59/(Settings!$C46*12),0)+IF((CB$7-$F$7)&lt;=(Settings!$C46*12),$F59/(Settings!$C46*12),0)+IF((CB$7-$E$7)&lt;=(Settings!$C46*12),$E59/(Settings!$C46*12),0)</f>
        <v>#REF!</v>
      </c>
      <c r="CC71" s="286" t="e">
        <f>IF((CC$7-CB$7)&lt;=(Settings!$C46*12),$CB59/(Settings!$C46*12),0)+IF((CC$7-$CA$7)&lt;=(Settings!$C46*12),$CA59/(Settings!$C46*12),0)+IF((CC$7-$BZ$7)&lt;=(Settings!$C46*12),$BZ59/(Settings!$C46*12),0)+IF((CC$7-$BY$7)&lt;=(Settings!$C46*12),$BY59/(Settings!$C46*12),0)+IF((CC$7-$BX$7)&lt;=(Settings!$C46*12),$BX59/(Settings!$C46*12),0)+IF((CC$7-$BW$7)&lt;=(Settings!$C46*12),$BW59/(Settings!$C46*12),0)+IF((CC$7-$BV$7)&lt;=(Settings!$C46*12),$BV59/(Settings!$C46*12),0)+IF((CC$7-$BU$7)&lt;=(Settings!$C46*12),$BU59/(Settings!$C46*12),0)+IF((CC$7-$BT$7)&lt;=(Settings!$C46*12),$BT59/(Settings!$C46*12),0)+IF((CC$7-$BS$7)&lt;=(Settings!$C46*12),$BS59/(Settings!$C46*12),0)+IF((CC$7-$BR$7)&lt;=(Settings!$C46*12),$BR59/(Settings!$C46*12),0)+IF((CC$7-$BQ$7)&lt;=(Settings!$C46*12),$BQ59/(Settings!$C46*12),0)+IF((CC$7-$BP$7)&lt;=(Settings!$C46*12),$BP59/(Settings!$C46*12),0)+IF((CC$7-$BO$7)&lt;=(Settings!$C46*12),$BO59/(Settings!$C46*12),0)+IF((CC$7-$BN$7)&lt;=(Settings!$C46*12),$BN59/(Settings!$C46*12),0)+IF((CC$7-$BM$7)&lt;=(Settings!$C46*12),$BM59/(Settings!$C46*12),0)+IF((CC$7-$BL$7)&lt;=(Settings!$C46*12),$BL59/(Settings!$C46*12),0)+IF((CC$7-$BK$7)&lt;=(Settings!$C46*12),$BK59/(Settings!$C46*12),0)+IF((CC$7-$BJ$7)&lt;=(Settings!$C46*12),$BJ59/(Settings!$C46*12),0)+IF((CC$7-$BI$7)&lt;=(Settings!$C46*12),$BI59/(Settings!$C46*12),0)+IF((CC$7-$BH$7)&lt;=(Settings!$C46*12),$BH59/(Settings!$C46*12),0)+IF((CC$7-$BG$7)&lt;=(Settings!$C46*12),$BG59/(Settings!$C46*12),0)+IF((CC$7-$BF$7)&lt;=(Settings!$C46*12),$BF59/(Settings!$C46*12),0)+IF((CC$7-$BE$7)&lt;=(Settings!$C46*12),$BE59/(Settings!$C46*12),0)+IF((CC$7-$BD$7)&lt;=(Settings!$C46*12),$BD59/(Settings!$C46*12),0)+IF((CC$7-$BC$7)&lt;=(Settings!$C46*12),$BC59/(Settings!$C46*12),0)+IF((CC$7-$BB$7)&lt;=(Settings!$C46*12),$BB59/(Settings!$C46*12),0)+IF((CC$7-$BA$7)&lt;=(Settings!$C46*12),$BA59/(Settings!$C46*12),0)+IF((CC$7-$AZ$7)&lt;=(Settings!$C46*12),$AZ59/(Settings!$C46*12),0)+IF((CC$7-$AY$7)&lt;=(Settings!$C46*12),$AY59/(Settings!$C46*12),0)+IF((CC$7-$AX$7)&lt;=(Settings!$C46*12),$AX59/(Settings!$C46*12),0)+IF((CC$7-$AW$7)&lt;=(Settings!$C46*12),$AW59/(Settings!$C46*12),0)+IF((CC$7-$AV$7)&lt;=(Settings!$C46*12),$AV59/(Settings!$C46*12),0)+IF((CC$7-$AU$7)&lt;=(Settings!$C46*12),$AU59/(Settings!$C46*12),0)+IF((CC$7-$AT$7)&lt;=(Settings!$C46*12),$AT59/(Settings!$C46*12),0)+IF((CC$7-$AS$7)&lt;=(Settings!$C46*12),$AS59/(Settings!$C46*12),0)+IF((CC$7-$AR$7)&lt;=(Settings!$C46*12),$AR59/(Settings!$C46*12),0)+IF((CC$7-$AQ$7)&lt;=(Settings!$C46*12),$AQ59/(Settings!$C46*12),0)+IF((CC$7-$AP$7)&lt;=(Settings!$C46*12),$AP59/(Settings!$C46*12),0)+IF((CC$7-$AO$7)&lt;=(Settings!$C46*12),$AO59/(Settings!$C46*12),0)+IF((CC$7-$AN$7)&lt;=(Settings!$C46*12),$AN59/(Settings!$C46*12),0)+IF((CC$7-$AM$7)&lt;=(Settings!$C46*12),$AM59/(Settings!$C46*12),0)+IF((CC$7-$AL$7)&lt;=(Settings!$C46*12),$AL59/(Settings!$C46*12),0)+IF((CC$7-$AK$7)&lt;=(Settings!$C46*12),$AK59/(Settings!$C46*12),0)+IF((CC$7-$AJ$7)&lt;=(Settings!$C46*12),$AJ59/(Settings!$C46*12),0)+IF((CC$7-$AI$7)&lt;=(Settings!$C46*12),$AI59/(Settings!$C46*12),0)+IF((CC$7-$AH$7)&lt;=(Settings!$C46*12),$AH59/(Settings!$C46*12),0)+IF((CC$7-$AG$7)&lt;=(Settings!$C46*12),$AG59/(Settings!$C46*12),0)+IF((CC$7-$AF$7)&lt;=(Settings!$C46*12),$AF59/(Settings!$C46*12),0)+IF((CC$7-$AE$7)&lt;=(Settings!$C46*12),$AE59/(Settings!$C46*12),0)+IF((CC$7-$AD$7)&lt;=(Settings!$C46*12),$AD59/(Settings!$C46*12),0)+IF((CC$7-$AC$7)&lt;=(Settings!$C46*12),$AC59/(Settings!$C46*12),0)+IF((CC$7-$AB$7)&lt;=(Settings!$C46*12),$AB59/(Settings!$C46*12),0)+IF((CC$7-$AA$7)&lt;=(Settings!$C46*12),$AA59/(Settings!$C46*12),0)+IF((CC$7-$Z$7)&lt;=(Settings!$C46*12),$Z59/(Settings!$C46*12),0)+IF((CC$7-$Y$7)&lt;=(Settings!$C46*12),$Y59/(Settings!$C46*12),0)+IF((CC$7-$X$7)&lt;=(Settings!$C46*12),$X59/(Settings!$C46*12),0)+IF((CC$7-$W$7)&lt;=(Settings!$C46*12),$W59/(Settings!$C46*12),0)+IF((CC$7-$V$7)&lt;=(Settings!$C46*12),$V59/(Settings!$C46*12),0)+IF((CC$7-$U$7)&lt;=(Settings!$C46*12),$U59/(Settings!$C46*12),0)+IF((CC$7-$T$7)&lt;=(Settings!$C46*12),$T59/(Settings!$C46*12),0)+IF((CC$7-$S$7)&lt;=(Settings!$C46*12),$S59/(Settings!$C46*12),0)+IF((CC$7-$R$7)&lt;=(Settings!$C46*12),$R59/(Settings!$C46*12),0)+IF((CC$7-$Q$7)&lt;=(Settings!$C46*12),$Q59/(Settings!$C46*12),0)+IF((CC$7-$P$7)&lt;=(Settings!$C46*12),$P59/(Settings!$C46*12),0)+IF((CC$7-$O$7)&lt;=(Settings!$C46*12),$O59/(Settings!$C46*12),0)+IF((CC$7-$N$7)&lt;=(Settings!$C46*12),$N59/(Settings!$C46*12),0)+IF((CC$7-$M$7)&lt;=(Settings!$C46*12),$M59/(Settings!$C46*12),0)+IF((CC$7-$L$7)&lt;=(Settings!$C46*12),$L59/(Settings!$C46*12),0)+IF((CC$7-$K$7)&lt;=(Settings!$C46*12),$K59/(Settings!$C46*12),0)+IF((CC$7-$J$7)&lt;=(Settings!$C46*12),$J59/(Settings!$C46*12),0)+IF((CC$7-$I$7)&lt;=(Settings!$C46*12),$I59/(Settings!$C46*12),0)+IF((CC$7-$H$7)&lt;=(Settings!$C46*12),$H59/(Settings!$C46*12),0)+IF((CC$7-$G$7)&lt;=(Settings!$C46*12),$G59/(Settings!$C46*12),0)+IF((CC$7-$F$7)&lt;=(Settings!$C46*12),$F59/(Settings!$C46*12),0)+IF((CC$7-$E$7)&lt;=(Settings!$C46*12),$E59/(Settings!$C46*12),0)</f>
        <v>#REF!</v>
      </c>
      <c r="CD71" s="286" t="e">
        <f>IF((CD$7-CC$7)&lt;=(Settings!$C46*12),$CC59/(Settings!$C46*12),0)+IF((CD$7-$CB$7)&lt;=(Settings!$C46*12),$CB59/(Settings!$C46*12),0)+IF((CD$7-$CA$7)&lt;=(Settings!$C46*12),$CA59/(Settings!$C46*12),0)+IF((CD$7-$BZ$7)&lt;=(Settings!$C46*12),$BZ59/(Settings!$C46*12),0)+IF((CD$7-$BY$7)&lt;=(Settings!$C46*12),$BY59/(Settings!$C46*12),0)+IF((CD$7-$BX$7)&lt;=(Settings!$C46*12),$BX59/(Settings!$C46*12),0)+IF((CD$7-$BW$7)&lt;=(Settings!$C46*12),$BW59/(Settings!$C46*12),0)+IF((CD$7-$BV$7)&lt;=(Settings!$C46*12),$BV59/(Settings!$C46*12),0)+IF((CD$7-$BU$7)&lt;=(Settings!$C46*12),$BU59/(Settings!$C46*12),0)+IF((CD$7-$BT$7)&lt;=(Settings!$C46*12),$BT59/(Settings!$C46*12),0)+IF((CD$7-$BS$7)&lt;=(Settings!$C46*12),$BS59/(Settings!$C46*12),0)+IF((CD$7-$BR$7)&lt;=(Settings!$C46*12),$BR59/(Settings!$C46*12),0)+IF((CD$7-$BQ$7)&lt;=(Settings!$C46*12),$BQ59/(Settings!$C46*12),0)+IF((CD$7-$BP$7)&lt;=(Settings!$C46*12),$BP59/(Settings!$C46*12),0)+IF((CD$7-$BO$7)&lt;=(Settings!$C46*12),$BO59/(Settings!$C46*12),0)+IF((CD$7-$BN$7)&lt;=(Settings!$C46*12),$BN59/(Settings!$C46*12),0)+IF((CD$7-$BM$7)&lt;=(Settings!$C46*12),$BM59/(Settings!$C46*12),0)+IF((CD$7-$BL$7)&lt;=(Settings!$C46*12),$BL59/(Settings!$C46*12),0)+IF((CD$7-$BK$7)&lt;=(Settings!$C46*12),$BK59/(Settings!$C46*12),0)+IF((CD$7-$BJ$7)&lt;=(Settings!$C46*12),$BJ59/(Settings!$C46*12),0)+IF((CD$7-$BI$7)&lt;=(Settings!$C46*12),$BI59/(Settings!$C46*12),0)+IF((CD$7-$BH$7)&lt;=(Settings!$C46*12),$BH59/(Settings!$C46*12),0)+IF((CD$7-$BG$7)&lt;=(Settings!$C46*12),$BG59/(Settings!$C46*12),0)+IF((CD$7-$BF$7)&lt;=(Settings!$C46*12),$BF59/(Settings!$C46*12),0)+IF((CD$7-$BE$7)&lt;=(Settings!$C46*12),$BE59/(Settings!$C46*12),0)+IF((CD$7-$BD$7)&lt;=(Settings!$C46*12),$BD59/(Settings!$C46*12),0)+IF((CD$7-$BC$7)&lt;=(Settings!$C46*12),$BC59/(Settings!$C46*12),0)+IF((CD$7-$BB$7)&lt;=(Settings!$C46*12),$BB59/(Settings!$C46*12),0)+IF((CD$7-$BA$7)&lt;=(Settings!$C46*12),$BA59/(Settings!$C46*12),0)+IF((CD$7-$AZ$7)&lt;=(Settings!$C46*12),$AZ59/(Settings!$C46*12),0)+IF((CD$7-$AY$7)&lt;=(Settings!$C46*12),$AY59/(Settings!$C46*12),0)+IF((CD$7-$AX$7)&lt;=(Settings!$C46*12),$AX59/(Settings!$C46*12),0)+IF((CD$7-$AW$7)&lt;=(Settings!$C46*12),$AW59/(Settings!$C46*12),0)+IF((CD$7-$AV$7)&lt;=(Settings!$C46*12),$AV59/(Settings!$C46*12),0)+IF((CD$7-$AU$7)&lt;=(Settings!$C46*12),$AU59/(Settings!$C46*12),0)+IF((CD$7-$AT$7)&lt;=(Settings!$C46*12),$AT59/(Settings!$C46*12),0)+IF((CD$7-$AS$7)&lt;=(Settings!$C46*12),$AS59/(Settings!$C46*12),0)+IF((CD$7-$AR$7)&lt;=(Settings!$C46*12),$AR59/(Settings!$C46*12),0)+IF((CD$7-$AQ$7)&lt;=(Settings!$C46*12),$AQ59/(Settings!$C46*12),0)+IF((CD$7-$AP$7)&lt;=(Settings!$C46*12),$AP59/(Settings!$C46*12),0)+IF((CD$7-$AO$7)&lt;=(Settings!$C46*12),$AO59/(Settings!$C46*12),0)+IF((CD$7-$AN$7)&lt;=(Settings!$C46*12),$AN59/(Settings!$C46*12),0)+IF((CD$7-$AM$7)&lt;=(Settings!$C46*12),$AM59/(Settings!$C46*12),0)+IF((CD$7-$AL$7)&lt;=(Settings!$C46*12),$AL59/(Settings!$C46*12),0)+IF((CD$7-$AK$7)&lt;=(Settings!$C46*12),$AK59/(Settings!$C46*12),0)+IF((CD$7-$AJ$7)&lt;=(Settings!$C46*12),$AJ59/(Settings!$C46*12),0)+IF((CD$7-$AI$7)&lt;=(Settings!$C46*12),$AI59/(Settings!$C46*12),0)+IF((CD$7-$AH$7)&lt;=(Settings!$C46*12),$AH59/(Settings!$C46*12),0)+IF((CD$7-$AG$7)&lt;=(Settings!$C46*12),$AG59/(Settings!$C46*12),0)+IF((CD$7-$AF$7)&lt;=(Settings!$C46*12),$AF59/(Settings!$C46*12),0)+IF((CD$7-$AE$7)&lt;=(Settings!$C46*12),$AE59/(Settings!$C46*12),0)+IF((CD$7-$AD$7)&lt;=(Settings!$C46*12),$AD59/(Settings!$C46*12),0)+IF((CD$7-$AC$7)&lt;=(Settings!$C46*12),$AC59/(Settings!$C46*12),0)+IF((CD$7-$AB$7)&lt;=(Settings!$C46*12),$AB59/(Settings!$C46*12),0)+IF((CD$7-$AA$7)&lt;=(Settings!$C46*12),$AA59/(Settings!$C46*12),0)+IF((CD$7-$Z$7)&lt;=(Settings!$C46*12),$Z59/(Settings!$C46*12),0)+IF((CD$7-$Y$7)&lt;=(Settings!$C46*12),$Y59/(Settings!$C46*12),0)+IF((CD$7-$X$7)&lt;=(Settings!$C46*12),$X59/(Settings!$C46*12),0)+IF((CD$7-$W$7)&lt;=(Settings!$C46*12),$W59/(Settings!$C46*12),0)+IF((CD$7-$V$7)&lt;=(Settings!$C46*12),$V59/(Settings!$C46*12),0)+IF((CD$7-$U$7)&lt;=(Settings!$C46*12),$U59/(Settings!$C46*12),0)+IF((CD$7-$T$7)&lt;=(Settings!$C46*12),$T59/(Settings!$C46*12),0)+IF((CD$7-$S$7)&lt;=(Settings!$C46*12),$S59/(Settings!$C46*12),0)+IF((CD$7-$R$7)&lt;=(Settings!$C46*12),$R59/(Settings!$C46*12),0)+IF((CD$7-$Q$7)&lt;=(Settings!$C46*12),$Q59/(Settings!$C46*12),0)+IF((CD$7-$P$7)&lt;=(Settings!$C46*12),$P59/(Settings!$C46*12),0)+IF((CD$7-$O$7)&lt;=(Settings!$C46*12),$O59/(Settings!$C46*12),0)+IF((CD$7-$N$7)&lt;=(Settings!$C46*12),$N59/(Settings!$C46*12),0)+IF((CD$7-$M$7)&lt;=(Settings!$C46*12),$M59/(Settings!$C46*12),0)+IF((CD$7-$L$7)&lt;=(Settings!$C46*12),$L59/(Settings!$C46*12),0)+IF((CD$7-$K$7)&lt;=(Settings!$C46*12),$K59/(Settings!$C46*12),0)+IF((CD$7-$J$7)&lt;=(Settings!$C46*12),$J59/(Settings!$C46*12),0)+IF((CD$7-$I$7)&lt;=(Settings!$C46*12),$I59/(Settings!$C46*12),0)+IF((CD$7-$H$7)&lt;=(Settings!$C46*12),$H59/(Settings!$C46*12),0)+IF((CD$7-$G$7)&lt;=(Settings!$C46*12),$G59/(Settings!$C46*12),0)+IF((CD$7-$F$7)&lt;=(Settings!$C46*12),$F59/(Settings!$C46*12),0)+IF((CD$7-$E$7)&lt;=(Settings!$C46*12),$E59/(Settings!$C46*12),0)</f>
        <v>#REF!</v>
      </c>
      <c r="CE71" s="286" t="e">
        <f>IF((CE$7-CD$7)&lt;=(Settings!$C46*12),$CD59/(Settings!$C46*12),0)+IF((CE$7-$CC$7)&lt;=(Settings!$C46*12),$CC59/(Settings!$C46*12),0)+IF((CE$7-$CB$7)&lt;=(Settings!$C46*12),$CB59/(Settings!$C46*12),0)+IF((CE$7-$CA$7)&lt;=(Settings!$C46*12),$CA59/(Settings!$C46*12),0)+IF((CE$7-$BZ$7)&lt;=(Settings!$C46*12),$BZ59/(Settings!$C46*12),0)+IF((CE$7-$BY$7)&lt;=(Settings!$C46*12),$BY59/(Settings!$C46*12),0)+IF((CE$7-$BX$7)&lt;=(Settings!$C46*12),$BX59/(Settings!$C46*12),0)+IF((CE$7-$BW$7)&lt;=(Settings!$C46*12),$BW59/(Settings!$C46*12),0)+IF((CE$7-$BV$7)&lt;=(Settings!$C46*12),$BV59/(Settings!$C46*12),0)+IF((CE$7-$BU$7)&lt;=(Settings!$C46*12),$BU59/(Settings!$C46*12),0)+IF((CE$7-$BT$7)&lt;=(Settings!$C46*12),$BT59/(Settings!$C46*12),0)+IF((CE$7-$BS$7)&lt;=(Settings!$C46*12),$BS59/(Settings!$C46*12),0)+IF((CE$7-$BR$7)&lt;=(Settings!$C46*12),$BR59/(Settings!$C46*12),0)+IF((CE$7-$BQ$7)&lt;=(Settings!$C46*12),$BQ59/(Settings!$C46*12),0)+IF((CE$7-$BP$7)&lt;=(Settings!$C46*12),$BP59/(Settings!$C46*12),0)+IF((CE$7-$BO$7)&lt;=(Settings!$C46*12),$BO59/(Settings!$C46*12),0)+IF((CE$7-$BN$7)&lt;=(Settings!$C46*12),$BN59/(Settings!$C46*12),0)+IF((CE$7-$BM$7)&lt;=(Settings!$C46*12),$BM59/(Settings!$C46*12),0)+IF((CE$7-$BL$7)&lt;=(Settings!$C46*12),$BL59/(Settings!$C46*12),0)+IF((CE$7-$BK$7)&lt;=(Settings!$C46*12),$BK59/(Settings!$C46*12),0)+IF((CE$7-$BJ$7)&lt;=(Settings!$C46*12),$BJ59/(Settings!$C46*12),0)+IF((CE$7-$BI$7)&lt;=(Settings!$C46*12),$BI59/(Settings!$C46*12),0)+IF((CE$7-$BH$7)&lt;=(Settings!$C46*12),$BH59/(Settings!$C46*12),0)+IF((CE$7-$BG$7)&lt;=(Settings!$C46*12),$BG59/(Settings!$C46*12),0)+IF((CE$7-$BF$7)&lt;=(Settings!$C46*12),$BF59/(Settings!$C46*12),0)+IF((CE$7-$BE$7)&lt;=(Settings!$C46*12),$BE59/(Settings!$C46*12),0)+IF((CE$7-$BD$7)&lt;=(Settings!$C46*12),$BD59/(Settings!$C46*12),0)+IF((CE$7-$BC$7)&lt;=(Settings!$C46*12),$BC59/(Settings!$C46*12),0)+IF((CE$7-$BB$7)&lt;=(Settings!$C46*12),$BB59/(Settings!$C46*12),0)+IF((CE$7-$BA$7)&lt;=(Settings!$C46*12),$BA59/(Settings!$C46*12),0)+IF((CE$7-$AZ$7)&lt;=(Settings!$C46*12),$AZ59/(Settings!$C46*12),0)+IF((CE$7-$AY$7)&lt;=(Settings!$C46*12),$AY59/(Settings!$C46*12),0)+IF((CE$7-$AX$7)&lt;=(Settings!$C46*12),$AX59/(Settings!$C46*12),0)+IF((CE$7-$AW$7)&lt;=(Settings!$C46*12),$AW59/(Settings!$C46*12),0)+IF((CE$7-$AV$7)&lt;=(Settings!$C46*12),$AV59/(Settings!$C46*12),0)+IF((CE$7-$AU$7)&lt;=(Settings!$C46*12),$AU59/(Settings!$C46*12),0)+IF((CE$7-$AT$7)&lt;=(Settings!$C46*12),$AT59/(Settings!$C46*12),0)+IF((CE$7-$AS$7)&lt;=(Settings!$C46*12),$AS59/(Settings!$C46*12),0)+IF((CE$7-$AR$7)&lt;=(Settings!$C46*12),$AR59/(Settings!$C46*12),0)+IF((CE$7-$AQ$7)&lt;=(Settings!$C46*12),$AQ59/(Settings!$C46*12),0)+IF((CE$7-$AP$7)&lt;=(Settings!$C46*12),$AP59/(Settings!$C46*12),0)+IF((CE$7-$AO$7)&lt;=(Settings!$C46*12),$AO59/(Settings!$C46*12),0)+IF((CE$7-$AN$7)&lt;=(Settings!$C46*12),$AN59/(Settings!$C46*12),0)+IF((CE$7-$AM$7)&lt;=(Settings!$C46*12),$AM59/(Settings!$C46*12),0)+IF((CE$7-$AL$7)&lt;=(Settings!$C46*12),$AL59/(Settings!$C46*12),0)+IF((CE$7-$AK$7)&lt;=(Settings!$C46*12),$AK59/(Settings!$C46*12),0)+IF((CE$7-$AJ$7)&lt;=(Settings!$C46*12),$AJ59/(Settings!$C46*12),0)+IF((CE$7-$AI$7)&lt;=(Settings!$C46*12),$AI59/(Settings!$C46*12),0)+IF((CE$7-$AH$7)&lt;=(Settings!$C46*12),$AH59/(Settings!$C46*12),0)+IF((CE$7-$AG$7)&lt;=(Settings!$C46*12),$AG59/(Settings!$C46*12),0)+IF((CE$7-$AF$7)&lt;=(Settings!$C46*12),$AF59/(Settings!$C46*12),0)+IF((CE$7-$AE$7)&lt;=(Settings!$C46*12),$AE59/(Settings!$C46*12),0)+IF((CE$7-$AD$7)&lt;=(Settings!$C46*12),$AD59/(Settings!$C46*12),0)+IF((CE$7-$AC$7)&lt;=(Settings!$C46*12),$AC59/(Settings!$C46*12),0)+IF((CE$7-$AB$7)&lt;=(Settings!$C46*12),$AB59/(Settings!$C46*12),0)+IF((CE$7-$AA$7)&lt;=(Settings!$C46*12),$AA59/(Settings!$C46*12),0)+IF((CE$7-$Z$7)&lt;=(Settings!$C46*12),$Z59/(Settings!$C46*12),0)+IF((CE$7-$Y$7)&lt;=(Settings!$C46*12),$Y59/(Settings!$C46*12),0)+IF((CE$7-$X$7)&lt;=(Settings!$C46*12),$X59/(Settings!$C46*12),0)+IF((CE$7-$W$7)&lt;=(Settings!$C46*12),$W59/(Settings!$C46*12),0)+IF((CE$7-$V$7)&lt;=(Settings!$C46*12),$V59/(Settings!$C46*12),0)+IF((CE$7-$U$7)&lt;=(Settings!$C46*12),$U59/(Settings!$C46*12),0)+IF((CE$7-$T$7)&lt;=(Settings!$C46*12),$T59/(Settings!$C46*12),0)+IF((CE$7-$S$7)&lt;=(Settings!$C46*12),$S59/(Settings!$C46*12),0)+IF((CE$7-$R$7)&lt;=(Settings!$C46*12),$R59/(Settings!$C46*12),0)+IF((CE$7-$Q$7)&lt;=(Settings!$C46*12),$Q59/(Settings!$C46*12),0)+IF((CE$7-$P$7)&lt;=(Settings!$C46*12),$P59/(Settings!$C46*12),0)+IF((CE$7-$O$7)&lt;=(Settings!$C46*12),$O59/(Settings!$C46*12),0)+IF((CE$7-$N$7)&lt;=(Settings!$C46*12),$N59/(Settings!$C46*12),0)+IF((CE$7-$M$7)&lt;=(Settings!$C46*12),$M59/(Settings!$C46*12),0)+IF((CE$7-$L$7)&lt;=(Settings!$C46*12),$L59/(Settings!$C46*12),0)+IF((CE$7-$K$7)&lt;=(Settings!$C46*12),$K59/(Settings!$C46*12),0)+IF((CE$7-$J$7)&lt;=(Settings!$C46*12),$J59/(Settings!$C46*12),0)+IF((CE$7-$I$7)&lt;=(Settings!$C46*12),$I59/(Settings!$C46*12),0)+IF((CE$7-$H$7)&lt;=(Settings!$C46*12),$H59/(Settings!$C46*12),0)+IF((CE$7-$G$7)&lt;=(Settings!$C46*12),$G59/(Settings!$C46*12),0)+IF((CE$7-$F$7)&lt;=(Settings!$C46*12),$F59/(Settings!$C46*12),0)+IF((CE$7-$E$7)&lt;=(Settings!$C46*12),$E59/(Settings!$C46*12),0)</f>
        <v>#REF!</v>
      </c>
      <c r="CF71" s="286" t="e">
        <f>IF((CF$7-CE$7)&lt;=(Settings!$C46*12),$CE59/(Settings!$C46*12),0)+IF((CF$7-$CD$7)&lt;=(Settings!$C46*12),$CD59/(Settings!$C46*12),0)+IF((CF$7-$CC$7)&lt;=(Settings!$C46*12),$CC59/(Settings!$C46*12),0)+IF((CF$7-$CB$7)&lt;=(Settings!$C46*12),$CB59/(Settings!$C46*12),0)+IF((CF$7-$CA$7)&lt;=(Settings!$C46*12),$CA59/(Settings!$C46*12),0)+IF((CF$7-$BZ$7)&lt;=(Settings!$C46*12),$BZ59/(Settings!$C46*12),0)+IF((CF$7-$BY$7)&lt;=(Settings!$C46*12),$BY59/(Settings!$C46*12),0)+IF((CF$7-$BX$7)&lt;=(Settings!$C46*12),$BX59/(Settings!$C46*12),0)+IF((CF$7-$BW$7)&lt;=(Settings!$C46*12),$BW59/(Settings!$C46*12),0)+IF((CF$7-$BV$7)&lt;=(Settings!$C46*12),$BV59/(Settings!$C46*12),0)+IF((CF$7-$BU$7)&lt;=(Settings!$C46*12),$BU59/(Settings!$C46*12),0)+IF((CF$7-$BT$7)&lt;=(Settings!$C46*12),$BT59/(Settings!$C46*12),0)+IF((CF$7-$BS$7)&lt;=(Settings!$C46*12),$BS59/(Settings!$C46*12),0)+IF((CF$7-$BR$7)&lt;=(Settings!$C46*12),$BR59/(Settings!$C46*12),0)+IF((CF$7-$BQ$7)&lt;=(Settings!$C46*12),$BQ59/(Settings!$C46*12),0)+IF((CF$7-$BP$7)&lt;=(Settings!$C46*12),$BP59/(Settings!$C46*12),0)+IF((CF$7-$BO$7)&lt;=(Settings!$C46*12),$BO59/(Settings!$C46*12),0)+IF((CF$7-$BN$7)&lt;=(Settings!$C46*12),$BN59/(Settings!$C46*12),0)+IF((CF$7-$BM$7)&lt;=(Settings!$C46*12),$BM59/(Settings!$C46*12),0)+IF((CF$7-$BL$7)&lt;=(Settings!$C46*12),$BL59/(Settings!$C46*12),0)+IF((CF$7-$BK$7)&lt;=(Settings!$C46*12),$BK59/(Settings!$C46*12),0)+IF((CF$7-$BJ$7)&lt;=(Settings!$C46*12),$BJ59/(Settings!$C46*12),0)+IF((CF$7-$BI$7)&lt;=(Settings!$C46*12),$BI59/(Settings!$C46*12),0)+IF((CF$7-$BH$7)&lt;=(Settings!$C46*12),$BH59/(Settings!$C46*12),0)+IF((CF$7-$BG$7)&lt;=(Settings!$C46*12),$BG59/(Settings!$C46*12),0)+IF((CF$7-$BF$7)&lt;=(Settings!$C46*12),$BF59/(Settings!$C46*12),0)+IF((CF$7-$BE$7)&lt;=(Settings!$C46*12),$BE59/(Settings!$C46*12),0)+IF((CF$7-$BD$7)&lt;=(Settings!$C46*12),$BD59/(Settings!$C46*12),0)+IF((CF$7-$BC$7)&lt;=(Settings!$C46*12),$BC59/(Settings!$C46*12),0)+IF((CF$7-$BB$7)&lt;=(Settings!$C46*12),$BB59/(Settings!$C46*12),0)+IF((CF$7-$BA$7)&lt;=(Settings!$C46*12),$BA59/(Settings!$C46*12),0)+IF((CF$7-$AZ$7)&lt;=(Settings!$C46*12),$AZ59/(Settings!$C46*12),0)+IF((CF$7-$AY$7)&lt;=(Settings!$C46*12),$AY59/(Settings!$C46*12),0)+IF((CF$7-$AX$7)&lt;=(Settings!$C46*12),$AX59/(Settings!$C46*12),0)+IF((CF$7-$AW$7)&lt;=(Settings!$C46*12),$AW59/(Settings!$C46*12),0)+IF((CF$7-$AV$7)&lt;=(Settings!$C46*12),$AV59/(Settings!$C46*12),0)+IF((CF$7-$AU$7)&lt;=(Settings!$C46*12),$AU59/(Settings!$C46*12),0)+IF((CF$7-$AT$7)&lt;=(Settings!$C46*12),$AT59/(Settings!$C46*12),0)+IF((CF$7-$AS$7)&lt;=(Settings!$C46*12),$AS59/(Settings!$C46*12),0)+IF((CF$7-$AR$7)&lt;=(Settings!$C46*12),$AR59/(Settings!$C46*12),0)+IF((CF$7-$AQ$7)&lt;=(Settings!$C46*12),$AQ59/(Settings!$C46*12),0)+IF((CF$7-$AP$7)&lt;=(Settings!$C46*12),$AP59/(Settings!$C46*12),0)+IF((CF$7-$AO$7)&lt;=(Settings!$C46*12),$AO59/(Settings!$C46*12),0)+IF((CF$7-$AN$7)&lt;=(Settings!$C46*12),$AN59/(Settings!$C46*12),0)+IF((CF$7-$AM$7)&lt;=(Settings!$C46*12),$AM59/(Settings!$C46*12),0)+IF((CF$7-$AL$7)&lt;=(Settings!$C46*12),$AL59/(Settings!$C46*12),0)+IF((CF$7-$AK$7)&lt;=(Settings!$C46*12),$AK59/(Settings!$C46*12),0)+IF((CF$7-$AJ$7)&lt;=(Settings!$C46*12),$AJ59/(Settings!$C46*12),0)+IF((CF$7-$AI$7)&lt;=(Settings!$C46*12),$AI59/(Settings!$C46*12),0)+IF((CF$7-$AH$7)&lt;=(Settings!$C46*12),$AH59/(Settings!$C46*12),0)+IF((CF$7-$AG$7)&lt;=(Settings!$C46*12),$AG59/(Settings!$C46*12),0)+IF((CF$7-$AF$7)&lt;=(Settings!$C46*12),$AF59/(Settings!$C46*12),0)+IF((CF$7-$AE$7)&lt;=(Settings!$C46*12),$AE59/(Settings!$C46*12),0)+IF((CF$7-$AD$7)&lt;=(Settings!$C46*12),$AD59/(Settings!$C46*12),0)+IF((CF$7-$AC$7)&lt;=(Settings!$C46*12),$AC59/(Settings!$C46*12),0)+IF((CF$7-$AB$7)&lt;=(Settings!$C46*12),$AB59/(Settings!$C46*12),0)+IF((CF$7-$AA$7)&lt;=(Settings!$C46*12),$AA59/(Settings!$C46*12),0)+IF((CF$7-$Z$7)&lt;=(Settings!$C46*12),$Z59/(Settings!$C46*12),0)+IF((CF$7-$Y$7)&lt;=(Settings!$C46*12),$Y59/(Settings!$C46*12),0)+IF((CF$7-$X$7)&lt;=(Settings!$C46*12),$X59/(Settings!$C46*12),0)+IF((CF$7-$W$7)&lt;=(Settings!$C46*12),$W59/(Settings!$C46*12),0)+IF((CF$7-$V$7)&lt;=(Settings!$C46*12),$V59/(Settings!$C46*12),0)+IF((CF$7-$U$7)&lt;=(Settings!$C46*12),$U59/(Settings!$C46*12),0)+IF((CF$7-$T$7)&lt;=(Settings!$C46*12),$T59/(Settings!$C46*12),0)+IF((CF$7-$S$7)&lt;=(Settings!$C46*12),$S59/(Settings!$C46*12),0)+IF((CF$7-$R$7)&lt;=(Settings!$C46*12),$R59/(Settings!$C46*12),0)+IF((CF$7-$Q$7)&lt;=(Settings!$C46*12),$Q59/(Settings!$C46*12),0)+IF((CF$7-$P$7)&lt;=(Settings!$C46*12),$P59/(Settings!$C46*12),0)+IF((CF$7-$O$7)&lt;=(Settings!$C46*12),$O59/(Settings!$C46*12),0)+IF((CF$7-$N$7)&lt;=(Settings!$C46*12),$N59/(Settings!$C46*12),0)+IF((CF$7-$M$7)&lt;=(Settings!$C46*12),$M59/(Settings!$C46*12),0)+IF((CF$7-$L$7)&lt;=(Settings!$C46*12),$L59/(Settings!$C46*12),0)+IF((CF$7-$K$7)&lt;=(Settings!$C46*12),$K59/(Settings!$C46*12),0)+IF((CF$7-$J$7)&lt;=(Settings!$C46*12),$J59/(Settings!$C46*12),0)+IF((CF$7-$I$7)&lt;=(Settings!$C46*12),$I59/(Settings!$C46*12),0)+IF((CF$7-$H$7)&lt;=(Settings!$C46*12),$H59/(Settings!$C46*12),0)+IF((CF$7-$G$7)&lt;=(Settings!$C46*12),$G59/(Settings!$C46*12),0)+IF((CF$7-$F$7)&lt;=(Settings!$C46*12),$F59/(Settings!$C46*12),0)+IF((CF$7-$E$7)&lt;=(Settings!$C46*12),$E59/(Settings!$C46*12),0)</f>
        <v>#REF!</v>
      </c>
      <c r="CG71" s="286" t="e">
        <f>IF((CG$7-CF$7)&lt;=(Settings!$C46*12),$CF59/(Settings!$C46*12),0)+IF((CG$7-$CE$7)&lt;=(Settings!$C46*12),$CE59/(Settings!$C46*12),0)+IF((CG$7-$CD$7)&lt;=(Settings!$C46*12),$CD59/(Settings!$C46*12),0)+IF((CG$7-$CC$7)&lt;=(Settings!$C46*12),$CC59/(Settings!$C46*12),0)+IF((CG$7-$CB$7)&lt;=(Settings!$C46*12),$CB59/(Settings!$C46*12),0)+IF((CG$7-$CA$7)&lt;=(Settings!$C46*12),$CA59/(Settings!$C46*12),0)+IF((CG$7-$BZ$7)&lt;=(Settings!$C46*12),$BZ59/(Settings!$C46*12),0)+IF((CG$7-$BY$7)&lt;=(Settings!$C46*12),$BY59/(Settings!$C46*12),0)+IF((CG$7-$BX$7)&lt;=(Settings!$C46*12),$BX59/(Settings!$C46*12),0)+IF((CG$7-$BW$7)&lt;=(Settings!$C46*12),$BW59/(Settings!$C46*12),0)+IF((CG$7-$BV$7)&lt;=(Settings!$C46*12),$BV59/(Settings!$C46*12),0)+IF((CG$7-$BU$7)&lt;=(Settings!$C46*12),$BU59/(Settings!$C46*12),0)+IF((CG$7-$BT$7)&lt;=(Settings!$C46*12),$BT59/(Settings!$C46*12),0)+IF((CG$7-$BS$7)&lt;=(Settings!$C46*12),$BS59/(Settings!$C46*12),0)+IF((CG$7-$BR$7)&lt;=(Settings!$C46*12),$BR59/(Settings!$C46*12),0)+IF((CG$7-$BQ$7)&lt;=(Settings!$C46*12),$BQ59/(Settings!$C46*12),0)+IF((CG$7-$BP$7)&lt;=(Settings!$C46*12),$BP59/(Settings!$C46*12),0)+IF((CG$7-$BO$7)&lt;=(Settings!$C46*12),$BO59/(Settings!$C46*12),0)+IF((CG$7-$BN$7)&lt;=(Settings!$C46*12),$BN59/(Settings!$C46*12),0)+IF((CG$7-$BM$7)&lt;=(Settings!$C46*12),$BM59/(Settings!$C46*12),0)+IF((CG$7-$BL$7)&lt;=(Settings!$C46*12),$BL59/(Settings!$C46*12),0)+IF((CG$7-$BK$7)&lt;=(Settings!$C46*12),$BK59/(Settings!$C46*12),0)+IF((CG$7-$BJ$7)&lt;=(Settings!$C46*12),$BJ59/(Settings!$C46*12),0)+IF((CG$7-$BI$7)&lt;=(Settings!$C46*12),$BI59/(Settings!$C46*12),0)+IF((CG$7-$BH$7)&lt;=(Settings!$C46*12),$BH59/(Settings!$C46*12),0)+IF((CG$7-$BG$7)&lt;=(Settings!$C46*12),$BG59/(Settings!$C46*12),0)+IF((CG$7-$BF$7)&lt;=(Settings!$C46*12),$BF59/(Settings!$C46*12),0)+IF((CG$7-$BE$7)&lt;=(Settings!$C46*12),$BE59/(Settings!$C46*12),0)+IF((CG$7-$BD$7)&lt;=(Settings!$C46*12),$BD59/(Settings!$C46*12),0)+IF((CG$7-$BC$7)&lt;=(Settings!$C46*12),$BC59/(Settings!$C46*12),0)+IF((CG$7-$BB$7)&lt;=(Settings!$C46*12),$BB59/(Settings!$C46*12),0)+IF((CG$7-$BA$7)&lt;=(Settings!$C46*12),$BA59/(Settings!$C46*12),0)+IF((CG$7-$AZ$7)&lt;=(Settings!$C46*12),$AZ59/(Settings!$C46*12),0)+IF((CG$7-$AY$7)&lt;=(Settings!$C46*12),$AY59/(Settings!$C46*12),0)+IF((CG$7-$AX$7)&lt;=(Settings!$C46*12),$AX59/(Settings!$C46*12),0)+IF((CG$7-$AW$7)&lt;=(Settings!$C46*12),$AW59/(Settings!$C46*12),0)+IF((CG$7-$AV$7)&lt;=(Settings!$C46*12),$AV59/(Settings!$C46*12),0)+IF((CG$7-$AU$7)&lt;=(Settings!$C46*12),$AU59/(Settings!$C46*12),0)+IF((CG$7-$AT$7)&lt;=(Settings!$C46*12),$AT59/(Settings!$C46*12),0)+IF((CG$7-$AS$7)&lt;=(Settings!$C46*12),$AS59/(Settings!$C46*12),0)+IF((CG$7-$AR$7)&lt;=(Settings!$C46*12),$AR59/(Settings!$C46*12),0)+IF((CG$7-$AQ$7)&lt;=(Settings!$C46*12),$AQ59/(Settings!$C46*12),0)+IF((CG$7-$AP$7)&lt;=(Settings!$C46*12),$AP59/(Settings!$C46*12),0)+IF((CG$7-$AO$7)&lt;=(Settings!$C46*12),$AO59/(Settings!$C46*12),0)+IF((CG$7-$AN$7)&lt;=(Settings!$C46*12),$AN59/(Settings!$C46*12),0)+IF((CG$7-$AM$7)&lt;=(Settings!$C46*12),$AM59/(Settings!$C46*12),0)+IF((CG$7-$AL$7)&lt;=(Settings!$C46*12),$AL59/(Settings!$C46*12),0)+IF((CG$7-$AK$7)&lt;=(Settings!$C46*12),$AK59/(Settings!$C46*12),0)+IF((CG$7-$AJ$7)&lt;=(Settings!$C46*12),$AJ59/(Settings!$C46*12),0)+IF((CG$7-$AI$7)&lt;=(Settings!$C46*12),$AI59/(Settings!$C46*12),0)+IF((CG$7-$AH$7)&lt;=(Settings!$C46*12),$AH59/(Settings!$C46*12),0)+IF((CG$7-$AG$7)&lt;=(Settings!$C46*12),$AG59/(Settings!$C46*12),0)+IF((CG$7-$AF$7)&lt;=(Settings!$C46*12),$AF59/(Settings!$C46*12),0)+IF((CG$7-$AE$7)&lt;=(Settings!$C46*12),$AE59/(Settings!$C46*12),0)+IF((CG$7-$AD$7)&lt;=(Settings!$C46*12),$AD59/(Settings!$C46*12),0)+IF((CG$7-$AC$7)&lt;=(Settings!$C46*12),$AC59/(Settings!$C46*12),0)+IF((CG$7-$AB$7)&lt;=(Settings!$C46*12),$AB59/(Settings!$C46*12),0)+IF((CG$7-$AA$7)&lt;=(Settings!$C46*12),$AA59/(Settings!$C46*12),0)+IF((CG$7-$Z$7)&lt;=(Settings!$C46*12),$Z59/(Settings!$C46*12),0)+IF((CG$7-$Y$7)&lt;=(Settings!$C46*12),$Y59/(Settings!$C46*12),0)+IF((CG$7-$X$7)&lt;=(Settings!$C46*12),$X59/(Settings!$C46*12),0)+IF((CG$7-$W$7)&lt;=(Settings!$C46*12),$W59/(Settings!$C46*12),0)+IF((CG$7-$V$7)&lt;=(Settings!$C46*12),$V59/(Settings!$C46*12),0)+IF((CG$7-$U$7)&lt;=(Settings!$C46*12),$U59/(Settings!$C46*12),0)+IF((CG$7-$T$7)&lt;=(Settings!$C46*12),$T59/(Settings!$C46*12),0)+IF((CG$7-$S$7)&lt;=(Settings!$C46*12),$S59/(Settings!$C46*12),0)+IF((CG$7-$R$7)&lt;=(Settings!$C46*12),$R59/(Settings!$C46*12),0)+IF((CG$7-$Q$7)&lt;=(Settings!$C46*12),$Q59/(Settings!$C46*12),0)+IF((CG$7-$P$7)&lt;=(Settings!$C46*12),$P59/(Settings!$C46*12),0)+IF((CG$7-$O$7)&lt;=(Settings!$C46*12),$O59/(Settings!$C46*12),0)+IF((CG$7-$N$7)&lt;=(Settings!$C46*12),$N59/(Settings!$C46*12),0)+IF((CG$7-$M$7)&lt;=(Settings!$C46*12),$M59/(Settings!$C46*12),0)+IF((CG$7-$L$7)&lt;=(Settings!$C46*12),$L59/(Settings!$C46*12),0)+IF((CG$7-$K$7)&lt;=(Settings!$C46*12),$K59/(Settings!$C46*12),0)+IF((CG$7-$J$7)&lt;=(Settings!$C46*12),$J59/(Settings!$C46*12),0)+IF((CG$7-$I$7)&lt;=(Settings!$C46*12),$I59/(Settings!$C46*12),0)+IF((CG$7-$H$7)&lt;=(Settings!$C46*12),$H59/(Settings!$C46*12),0)+IF((CG$7-$G$7)&lt;=(Settings!$C46*12),$G59/(Settings!$C46*12),0)+IF((CG$7-$F$7)&lt;=(Settings!$C46*12),$F59/(Settings!$C46*12),0)+IF((CG$7-$E$7)&lt;=(Settings!$C46*12),$E59/(Settings!$C46*12),0)</f>
        <v>#REF!</v>
      </c>
      <c r="CH71" s="286" t="e">
        <f>IF((CH$7-CG$7)&lt;=(Settings!$C46*12),$CG59/(Settings!$C46*12),0)+IF((CH$7-$CF$7)&lt;=(Settings!$C46*12),$CF59/(Settings!$C46*12),0)+IF((CH$7-$CE$7)&lt;=(Settings!$C46*12),$CE59/(Settings!$C46*12),0)+IF((CH$7-$CD$7)&lt;=(Settings!$C46*12),$CD59/(Settings!$C46*12),0)+IF((CH$7-$CC$7)&lt;=(Settings!$C46*12),$CC59/(Settings!$C46*12),0)+IF((CH$7-$CB$7)&lt;=(Settings!$C46*12),$CB59/(Settings!$C46*12),0)+IF((CH$7-$CA$7)&lt;=(Settings!$C46*12),$CA59/(Settings!$C46*12),0)+IF((CH$7-$BZ$7)&lt;=(Settings!$C46*12),$BZ59/(Settings!$C46*12),0)+IF((CH$7-$BY$7)&lt;=(Settings!$C46*12),$BY59/(Settings!$C46*12),0)+IF((CH$7-$BX$7)&lt;=(Settings!$C46*12),$BX59/(Settings!$C46*12),0)+IF((CH$7-$BW$7)&lt;=(Settings!$C46*12),$BW59/(Settings!$C46*12),0)+IF((CH$7-$BV$7)&lt;=(Settings!$C46*12),$BV59/(Settings!$C46*12),0)+IF((CH$7-$BU$7)&lt;=(Settings!$C46*12),$BU59/(Settings!$C46*12),0)+IF((CH$7-$BT$7)&lt;=(Settings!$C46*12),$BT59/(Settings!$C46*12),0)+IF((CH$7-$BS$7)&lt;=(Settings!$C46*12),$BS59/(Settings!$C46*12),0)+IF((CH$7-$BR$7)&lt;=(Settings!$C46*12),$BR59/(Settings!$C46*12),0)+IF((CH$7-$BQ$7)&lt;=(Settings!$C46*12),$BQ59/(Settings!$C46*12),0)+IF((CH$7-$BP$7)&lt;=(Settings!$C46*12),$BP59/(Settings!$C46*12),0)+IF((CH$7-$BO$7)&lt;=(Settings!$C46*12),$BO59/(Settings!$C46*12),0)+IF((CH$7-$BN$7)&lt;=(Settings!$C46*12),$BN59/(Settings!$C46*12),0)+IF((CH$7-$BM$7)&lt;=(Settings!$C46*12),$BM59/(Settings!$C46*12),0)+IF((CH$7-$BL$7)&lt;=(Settings!$C46*12),$BL59/(Settings!$C46*12),0)+IF((CH$7-$BK$7)&lt;=(Settings!$C46*12),$BK59/(Settings!$C46*12),0)+IF((CH$7-$BJ$7)&lt;=(Settings!$C46*12),$BJ59/(Settings!$C46*12),0)+IF((CH$7-$BI$7)&lt;=(Settings!$C46*12),$BI59/(Settings!$C46*12),0)+IF((CH$7-$BH$7)&lt;=(Settings!$C46*12),$BH59/(Settings!$C46*12),0)+IF((CH$7-$BG$7)&lt;=(Settings!$C46*12),$BG59/(Settings!$C46*12),0)+IF((CH$7-$BF$7)&lt;=(Settings!$C46*12),$BF59/(Settings!$C46*12),0)+IF((CH$7-$BE$7)&lt;=(Settings!$C46*12),$BE59/(Settings!$C46*12),0)+IF((CH$7-$BD$7)&lt;=(Settings!$C46*12),$BD59/(Settings!$C46*12),0)+IF((CH$7-$BC$7)&lt;=(Settings!$C46*12),$BC59/(Settings!$C46*12),0)+IF((CH$7-$BB$7)&lt;=(Settings!$C46*12),$BB59/(Settings!$C46*12),0)+IF((CH$7-$BA$7)&lt;=(Settings!$C46*12),$BA59/(Settings!$C46*12),0)+IF((CH$7-$AZ$7)&lt;=(Settings!$C46*12),$AZ59/(Settings!$C46*12),0)+IF((CH$7-$AY$7)&lt;=(Settings!$C46*12),$AY59/(Settings!$C46*12),0)+IF((CH$7-$AX$7)&lt;=(Settings!$C46*12),$AX59/(Settings!$C46*12),0)+IF((CH$7-$AW$7)&lt;=(Settings!$C46*12),$AW59/(Settings!$C46*12),0)+IF((CH$7-$AV$7)&lt;=(Settings!$C46*12),$AV59/(Settings!$C46*12),0)+IF((CH$7-$AU$7)&lt;=(Settings!$C46*12),$AU59/(Settings!$C46*12),0)+IF((CH$7-$AT$7)&lt;=(Settings!$C46*12),$AT59/(Settings!$C46*12),0)+IF((CH$7-$AS$7)&lt;=(Settings!$C46*12),$AS59/(Settings!$C46*12),0)+IF((CH$7-$AR$7)&lt;=(Settings!$C46*12),$AR59/(Settings!$C46*12),0)+IF((CH$7-$AQ$7)&lt;=(Settings!$C46*12),$AQ59/(Settings!$C46*12),0)+IF((CH$7-$AP$7)&lt;=(Settings!$C46*12),$AP59/(Settings!$C46*12),0)+IF((CH$7-$AO$7)&lt;=(Settings!$C46*12),$AO59/(Settings!$C46*12),0)+IF((CH$7-$AN$7)&lt;=(Settings!$C46*12),$AN59/(Settings!$C46*12),0)+IF((CH$7-$AM$7)&lt;=(Settings!$C46*12),$AM59/(Settings!$C46*12),0)+IF((CH$7-$AL$7)&lt;=(Settings!$C46*12),$AL59/(Settings!$C46*12),0)+IF((CH$7-$AK$7)&lt;=(Settings!$C46*12),$AK59/(Settings!$C46*12),0)+IF((CH$7-$AJ$7)&lt;=(Settings!$C46*12),$AJ59/(Settings!$C46*12),0)+IF((CH$7-$AI$7)&lt;=(Settings!$C46*12),$AI59/(Settings!$C46*12),0)+IF((CH$7-$AH$7)&lt;=(Settings!$C46*12),$AH59/(Settings!$C46*12),0)+IF((CH$7-$AG$7)&lt;=(Settings!$C46*12),$AG59/(Settings!$C46*12),0)+IF((CH$7-$AF$7)&lt;=(Settings!$C46*12),$AF59/(Settings!$C46*12),0)+IF((CH$7-$AE$7)&lt;=(Settings!$C46*12),$AE59/(Settings!$C46*12),0)+IF((CH$7-$AD$7)&lt;=(Settings!$C46*12),$AD59/(Settings!$C46*12),0)+IF((CH$7-$AC$7)&lt;=(Settings!$C46*12),$AC59/(Settings!$C46*12),0)+IF((CH$7-$AB$7)&lt;=(Settings!$C46*12),$AB59/(Settings!$C46*12),0)+IF((CH$7-$AA$7)&lt;=(Settings!$C46*12),$AA59/(Settings!$C46*12),0)+IF((CH$7-$Z$7)&lt;=(Settings!$C46*12),$Z59/(Settings!$C46*12),0)+IF((CH$7-$Y$7)&lt;=(Settings!$C46*12),$Y59/(Settings!$C46*12),0)+IF((CH$7-$X$7)&lt;=(Settings!$C46*12),$X59/(Settings!$C46*12),0)+IF((CH$7-$W$7)&lt;=(Settings!$C46*12),$W59/(Settings!$C46*12),0)+IF((CH$7-$V$7)&lt;=(Settings!$C46*12),$V59/(Settings!$C46*12),0)+IF((CH$7-$U$7)&lt;=(Settings!$C46*12),$U59/(Settings!$C46*12),0)+IF((CH$7-$T$7)&lt;=(Settings!$C46*12),$T59/(Settings!$C46*12),0)+IF((CH$7-$S$7)&lt;=(Settings!$C46*12),$S59/(Settings!$C46*12),0)+IF((CH$7-$R$7)&lt;=(Settings!$C46*12),$R59/(Settings!$C46*12),0)+IF((CH$7-$Q$7)&lt;=(Settings!$C46*12),$Q59/(Settings!$C46*12),0)+IF((CH$7-$P$7)&lt;=(Settings!$C46*12),$P59/(Settings!$C46*12),0)+IF((CH$7-$O$7)&lt;=(Settings!$C46*12),$O59/(Settings!$C46*12),0)+IF((CH$7-$N$7)&lt;=(Settings!$C46*12),$N59/(Settings!$C46*12),0)+IF((CH$7-$M$7)&lt;=(Settings!$C46*12),$M59/(Settings!$C46*12),0)+IF((CH$7-$L$7)&lt;=(Settings!$C46*12),$L59/(Settings!$C46*12),0)+IF((CH$7-$K$7)&lt;=(Settings!$C46*12),$K59/(Settings!$C46*12),0)+IF((CH$7-$J$7)&lt;=(Settings!$C46*12),$J59/(Settings!$C46*12),0)+IF((CH$7-$I$7)&lt;=(Settings!$C46*12),$I59/(Settings!$C46*12),0)+IF((CH$7-$H$7)&lt;=(Settings!$C46*12),$H59/(Settings!$C46*12),0)+IF((CH$7-$G$7)&lt;=(Settings!$C46*12),$G59/(Settings!$C46*12),0)+IF((CH$7-$F$7)&lt;=(Settings!$C46*12),$F59/(Settings!$C46*12),0)+IF((CH$7-$E$7)&lt;=(Settings!$C46*12),$E59/(Settings!$C46*12),0)</f>
        <v>#REF!</v>
      </c>
      <c r="CI71" s="286" t="e">
        <f>IF((CI$7-CH$7)&lt;=(Settings!$C46*12),$CH59/(Settings!$C46*12),0)+IF((CI$7-$CG$7)&lt;=(Settings!$C46*12),$CG59/(Settings!$C46*12),0)+IF((CI$7-$CF$7)&lt;=(Settings!$C46*12),$CF59/(Settings!$C46*12),0)+IF((CI$7-$CE$7)&lt;=(Settings!$C46*12),$CE59/(Settings!$C46*12),0)+IF((CI$7-$CD$7)&lt;=(Settings!$C46*12),$CD59/(Settings!$C46*12),0)+IF((CI$7-$CC$7)&lt;=(Settings!$C46*12),$CC59/(Settings!$C46*12),0)+IF((CI$7-$CB$7)&lt;=(Settings!$C46*12),$CB59/(Settings!$C46*12),0)+IF((CI$7-$CA$7)&lt;=(Settings!$C46*12),$CA59/(Settings!$C46*12),0)+IF((CI$7-$BZ$7)&lt;=(Settings!$C46*12),$BZ59/(Settings!$C46*12),0)+IF((CI$7-$BY$7)&lt;=(Settings!$C46*12),$BY59/(Settings!$C46*12),0)+IF((CI$7-$BX$7)&lt;=(Settings!$C46*12),$BX59/(Settings!$C46*12),0)+IF((CI$7-$BW$7)&lt;=(Settings!$C46*12),$BW59/(Settings!$C46*12),0)+IF((CI$7-$BV$7)&lt;=(Settings!$C46*12),$BV59/(Settings!$C46*12),0)+IF((CI$7-$BU$7)&lt;=(Settings!$C46*12),$BU59/(Settings!$C46*12),0)+IF((CI$7-$BT$7)&lt;=(Settings!$C46*12),$BT59/(Settings!$C46*12),0)+IF((CI$7-$BS$7)&lt;=(Settings!$C46*12),$BS59/(Settings!$C46*12),0)+IF((CI$7-$BR$7)&lt;=(Settings!$C46*12),$BR59/(Settings!$C46*12),0)+IF((CI$7-$BQ$7)&lt;=(Settings!$C46*12),$BQ59/(Settings!$C46*12),0)+IF((CI$7-$BP$7)&lt;=(Settings!$C46*12),$BP59/(Settings!$C46*12),0)+IF((CI$7-$BO$7)&lt;=(Settings!$C46*12),$BO59/(Settings!$C46*12),0)+IF((CI$7-$BN$7)&lt;=(Settings!$C46*12),$BN59/(Settings!$C46*12),0)+IF((CI$7-$BM$7)&lt;=(Settings!$C46*12),$BM59/(Settings!$C46*12),0)+IF((CI$7-$BL$7)&lt;=(Settings!$C46*12),$BL59/(Settings!$C46*12),0)+IF((CI$7-$BK$7)&lt;=(Settings!$C46*12),$BK59/(Settings!$C46*12),0)+IF((CI$7-$BJ$7)&lt;=(Settings!$C46*12),$BJ59/(Settings!$C46*12),0)+IF((CI$7-$BI$7)&lt;=(Settings!$C46*12),$BI59/(Settings!$C46*12),0)+IF((CI$7-$BH$7)&lt;=(Settings!$C46*12),$BH59/(Settings!$C46*12),0)+IF((CI$7-$BG$7)&lt;=(Settings!$C46*12),$BG59/(Settings!$C46*12),0)+IF((CI$7-$BF$7)&lt;=(Settings!$C46*12),$BF59/(Settings!$C46*12),0)+IF((CI$7-$BE$7)&lt;=(Settings!$C46*12),$BE59/(Settings!$C46*12),0)+IF((CI$7-$BD$7)&lt;=(Settings!$C46*12),$BD59/(Settings!$C46*12),0)+IF((CI$7-$BC$7)&lt;=(Settings!$C46*12),$BC59/(Settings!$C46*12),0)+IF((CI$7-$BB$7)&lt;=(Settings!$C46*12),$BB59/(Settings!$C46*12),0)+IF((CI$7-$BA$7)&lt;=(Settings!$C46*12),$BA59/(Settings!$C46*12),0)+IF((CI$7-$AZ$7)&lt;=(Settings!$C46*12),$AZ59/(Settings!$C46*12),0)+IF((CI$7-$AY$7)&lt;=(Settings!$C46*12),$AY59/(Settings!$C46*12),0)+IF((CI$7-$AX$7)&lt;=(Settings!$C46*12),$AX59/(Settings!$C46*12),0)+IF((CI$7-$AW$7)&lt;=(Settings!$C46*12),$AW59/(Settings!$C46*12),0)+IF((CI$7-$AV$7)&lt;=(Settings!$C46*12),$AV59/(Settings!$C46*12),0)+IF((CI$7-$AU$7)&lt;=(Settings!$C46*12),$AU59/(Settings!$C46*12),0)+IF((CI$7-$AT$7)&lt;=(Settings!$C46*12),$AT59/(Settings!$C46*12),0)+IF((CI$7-$AS$7)&lt;=(Settings!$C46*12),$AS59/(Settings!$C46*12),0)+IF((CI$7-$AR$7)&lt;=(Settings!$C46*12),$AR59/(Settings!$C46*12),0)+IF((CI$7-$AQ$7)&lt;=(Settings!$C46*12),$AQ59/(Settings!$C46*12),0)+IF((CI$7-$AP$7)&lt;=(Settings!$C46*12),$AP59/(Settings!$C46*12),0)+IF((CI$7-$AO$7)&lt;=(Settings!$C46*12),$AO59/(Settings!$C46*12),0)+IF((CI$7-$AN$7)&lt;=(Settings!$C46*12),$AN59/(Settings!$C46*12),0)+IF((CI$7-$AM$7)&lt;=(Settings!$C46*12),$AM59/(Settings!$C46*12),0)+IF((CI$7-$AL$7)&lt;=(Settings!$C46*12),$AL59/(Settings!$C46*12),0)+IF((CI$7-$AK$7)&lt;=(Settings!$C46*12),$AK59/(Settings!$C46*12),0)+IF((CI$7-$AJ$7)&lt;=(Settings!$C46*12),$AJ59/(Settings!$C46*12),0)+IF((CI$7-$AI$7)&lt;=(Settings!$C46*12),$AI59/(Settings!$C46*12),0)+IF((CI$7-$AH$7)&lt;=(Settings!$C46*12),$AH59/(Settings!$C46*12),0)+IF((CI$7-$AG$7)&lt;=(Settings!$C46*12),$AG59/(Settings!$C46*12),0)+IF((CI$7-$AF$7)&lt;=(Settings!$C46*12),$AF59/(Settings!$C46*12),0)+IF((CI$7-$AE$7)&lt;=(Settings!$C46*12),$AE59/(Settings!$C46*12),0)+IF((CI$7-$AD$7)&lt;=(Settings!$C46*12),$AD59/(Settings!$C46*12),0)+IF((CI$7-$AC$7)&lt;=(Settings!$C46*12),$AC59/(Settings!$C46*12),0)+IF((CI$7-$AB$7)&lt;=(Settings!$C46*12),$AB59/(Settings!$C46*12),0)+IF((CI$7-$AA$7)&lt;=(Settings!$C46*12),$AA59/(Settings!$C46*12),0)+IF((CI$7-$Z$7)&lt;=(Settings!$C46*12),$Z59/(Settings!$C46*12),0)+IF((CI$7-$Y$7)&lt;=(Settings!$C46*12),$Y59/(Settings!$C46*12),0)+IF((CI$7-$X$7)&lt;=(Settings!$C46*12),$X59/(Settings!$C46*12),0)+IF((CI$7-$W$7)&lt;=(Settings!$C46*12),$W59/(Settings!$C46*12),0)+IF((CI$7-$V$7)&lt;=(Settings!$C46*12),$V59/(Settings!$C46*12),0)+IF((CI$7-$U$7)&lt;=(Settings!$C46*12),$U59/(Settings!$C46*12),0)+IF((CI$7-$T$7)&lt;=(Settings!$C46*12),$T59/(Settings!$C46*12),0)+IF((CI$7-$S$7)&lt;=(Settings!$C46*12),$S59/(Settings!$C46*12),0)+IF((CI$7-$R$7)&lt;=(Settings!$C46*12),$R59/(Settings!$C46*12),0)+IF((CI$7-$Q$7)&lt;=(Settings!$C46*12),$Q59/(Settings!$C46*12),0)+IF((CI$7-$P$7)&lt;=(Settings!$C46*12),$P59/(Settings!$C46*12),0)+IF((CI$7-$O$7)&lt;=(Settings!$C46*12),$O59/(Settings!$C46*12),0)+IF((CI$7-$N$7)&lt;=(Settings!$C46*12),$N59/(Settings!$C46*12),0)+IF((CI$7-$M$7)&lt;=(Settings!$C46*12),$M59/(Settings!$C46*12),0)+IF((CI$7-$L$7)&lt;=(Settings!$C46*12),$L59/(Settings!$C46*12),0)+IF((CI$7-$K$7)&lt;=(Settings!$C46*12),$K59/(Settings!$C46*12),0)+IF((CI$7-$J$7)&lt;=(Settings!$C46*12),$J59/(Settings!$C46*12),0)+IF((CI$7-$I$7)&lt;=(Settings!$C46*12),$I59/(Settings!$C46*12),0)+IF((CI$7-$H$7)&lt;=(Settings!$C46*12),$H59/(Settings!$C46*12),0)+IF((CI$7-$G$7)&lt;=(Settings!$C46*12),$G59/(Settings!$C46*12),0)+IF((CI$7-$F$7)&lt;=(Settings!$C46*12),$F59/(Settings!$C46*12),0)+IF((CI$7-$E$7)&lt;=(Settings!$C46*12),$E59/(Settings!$C46*12),0)</f>
        <v>#REF!</v>
      </c>
      <c r="CJ71" s="1211"/>
      <c r="CK71" s="338">
        <v>65</v>
      </c>
      <c r="CL71" s="1211"/>
    </row>
    <row r="72" spans="1:90" ht="16">
      <c r="A72" s="226" t="s">
        <v>116</v>
      </c>
      <c r="B72" s="1211"/>
      <c r="C72" s="223" t="str">
        <f>Settings!$C$6</f>
        <v>USD</v>
      </c>
      <c r="D72" s="286"/>
      <c r="E72" s="286">
        <f>IF((E$7-$E$7)&lt;=(Settings!$C47*12),$D60/(Settings!$C47*12),0)</f>
        <v>0</v>
      </c>
      <c r="F72" s="286">
        <f>IF((F$7-$E$7)&lt;=(Settings!$C47*12),$D60/(Settings!$C47*12),0)</f>
        <v>0</v>
      </c>
      <c r="G72" s="286">
        <f>IF((G$7-$F$7)&lt;=(Settings!$C47*12),$F60/(Settings!$C47*12),0)+IF((G$7-$E$7)&lt;=(Settings!$C47*12),$D60/(Settings!$C47*12),0)</f>
        <v>0</v>
      </c>
      <c r="H72" s="286">
        <f>IF((H$7-$G$7)&lt;=(Settings!$C47*12),$G60/(Settings!$C47*12),0)+IF((H$7-$F$7)&lt;=(Settings!$C47*12),$F60/(Settings!$C47*12),0)+IF((H$7-$E$7)&lt;=(Settings!$C47*12),$D60/(Settings!$C47*12),0)</f>
        <v>0</v>
      </c>
      <c r="I72" s="286">
        <f>IF((I$7-$H$7)&lt;=(Settings!$C47*12),$H60/(Settings!$C47*12),0)+IF((I$7-$G$7)&lt;=(Settings!$C47*12),$G60/(Settings!$C47*12),0)+IF((I$7-$F$7)&lt;=(Settings!$C47*12),$F60/(Settings!$C47*12),0)+IF((I$7-$E$7)&lt;=(Settings!$C47*12),$D60/(Settings!$C47*12),0)</f>
        <v>0</v>
      </c>
      <c r="J72" s="286">
        <f>IF((J$7-$I$7)&lt;=(Settings!$C47*12),$I60/(Settings!$C47*12),0)+IF((J$7-$H$7)&lt;=(Settings!$C47*12),$H60/(Settings!$C47*12),0)+IF((J$7-$G$7)&lt;=(Settings!$C47*12),$G60/(Settings!$C47*12),0)+IF((J$7-$F$7)&lt;=(Settings!$C47*12),$F60/(Settings!$C47*12),0)+IF((J$7-$E$7)&lt;=(Settings!$C47*12),$D60/(Settings!$C47*12),0)</f>
        <v>0</v>
      </c>
      <c r="K72" s="286">
        <f>IF((K$7-$J$7)&lt;=(Settings!$C47*12),$J60/(Settings!$C47*12),0)+IF((K$7-$I$7)&lt;=(Settings!$C47*12),$I60/(Settings!$C47*12),0)+IF((K$7-$H$7)&lt;=(Settings!$C47*12),$H60/(Settings!$C47*12),0)+IF((K$7-$G$7)&lt;=(Settings!$C47*12),$G60/(Settings!$C47*12),0)+IF((K$7-$F$7)&lt;=(Settings!$C47*12),$F60/(Settings!$C47*12),0)+IF((K$7-$E$7)&lt;=(Settings!$C47*12),$D60/(Settings!$C47*12),0)</f>
        <v>0</v>
      </c>
      <c r="L72" s="286">
        <f>IF((L$7-$K$7)&lt;=(Settings!$C47*12),$K60/(Settings!$C47*12),0)+IF((L$7-$J$7)&lt;=(Settings!$C47*12),$J60/(Settings!$C47*12),0)+IF((L$7-$I$7)&lt;=(Settings!$C47*12),$I60/(Settings!$C47*12),0)+IF((L$7-$H$7)&lt;=(Settings!$C47*12),$H60/(Settings!$C47*12),0)+IF((L$7-$G$7)&lt;=(Settings!$C47*12),$G60/(Settings!$C47*12),0)+IF((L$7-$F$7)&lt;=(Settings!$C47*12),$F60/(Settings!$C47*12),0)+IF((L$7-$E$7)&lt;=(Settings!$C47*12),$D60/(Settings!$C47*12),0)</f>
        <v>0</v>
      </c>
      <c r="M72" s="286">
        <f>IF((M$7-$L$7)&lt;=(Settings!$C47*12),$L60/(Settings!$C47*12),0)+IF((M$7-$K$7)&lt;=(Settings!$C47*12),$K60/(Settings!$C47*12),0)+IF((M$7-$J$7)&lt;=(Settings!$C47*12),$J60/(Settings!$C47*12),0)+IF((M$7-$I$7)&lt;=(Settings!$C47*12),$I60/(Settings!$C47*12),0)+IF((M$7-$H$7)&lt;=(Settings!$C47*12),$H60/(Settings!$C47*12),0)+IF((M$7-$G$7)&lt;=(Settings!$C47*12),$G60/(Settings!$C47*12),0)+IF((M$7-$F$7)&lt;=(Settings!$C47*12),$F60/(Settings!$C47*12),0)+IF((M$7-$E$7)&lt;=(Settings!$C47*12),$D60/(Settings!$C47*12),0)</f>
        <v>0</v>
      </c>
      <c r="N72" s="286">
        <f>IF((N$7-$M$7)&lt;=(Settings!$C47*12),$M60/(Settings!$C47*12),0)+IF((N$7-$L$7)&lt;=(Settings!$C47*12),$L60/(Settings!$C47*12),0)+IF((N$7-$K$7)&lt;=(Settings!$C47*12),$K60/(Settings!$C47*12),0)+IF((N$7-$J$7)&lt;=(Settings!$C47*12),$J60/(Settings!$C47*12),0)+IF((N$7-$I$7)&lt;=(Settings!$C47*12),$I60/(Settings!$C47*12),0)+IF((N$7-$H$7)&lt;=(Settings!$C47*12),$H60/(Settings!$C47*12),0)+IF((N$7-$G$7)&lt;=(Settings!$C47*12),$G60/(Settings!$C47*12),0)+IF((N$7-$F$7)&lt;=(Settings!$C47*12),$F60/(Settings!$C47*12),0)+IF((N$7-$E$7)&lt;=(Settings!$C47*12),$D60/(Settings!$C47*12),0)</f>
        <v>0</v>
      </c>
      <c r="O72" s="286">
        <f>IF((O$7-$N$7)&lt;=(Settings!$C47*12),$N60/(Settings!$C47*12),0)+IF((O$7-$M$7)&lt;=(Settings!$C47*12),$M60/(Settings!$C47*12),0)+IF((O$7-$L$7)&lt;=(Settings!$C47*12),$L60/(Settings!$C47*12),0)+IF((O$7-$K$7)&lt;=(Settings!$C47*12),$K60/(Settings!$C47*12),0)+IF((O$7-$J$7)&lt;=(Settings!$C47*12),$J60/(Settings!$C47*12),0)+IF((O$7-$I$7)&lt;=(Settings!$C47*12),$I60/(Settings!$C47*12),0)+IF((O$7-$H$7)&lt;=(Settings!$C47*12),$H60/(Settings!$C47*12),0)+IF((O$7-$G$7)&lt;=(Settings!$C47*12),$G60/(Settings!$C47*12),0)+IF((O$7-$F$7)&lt;=(Settings!$C47*12),$F60/(Settings!$C47*12),0)+IF((O$7-$E$7)&lt;=(Settings!$C47*12),$D60/(Settings!$C47*12),0)</f>
        <v>0</v>
      </c>
      <c r="P72" s="286">
        <f>IF((P$7-$O$7)&lt;=(Settings!$C47*12),$O60/(Settings!$C47*12),0)+IF((P$7-$N$7)&lt;=(Settings!$C47*12),$N60/(Settings!$C47*12),0)+IF((P$7-$M$7)&lt;=(Settings!$C47*12),$M60/(Settings!$C47*12),0)+IF((P$7-$L$7)&lt;=(Settings!$C47*12),$L60/(Settings!$C47*12),0)+IF((P$7-$K$7)&lt;=(Settings!$C47*12),$K60/(Settings!$C47*12),0)+IF((P$7-$J$7)&lt;=(Settings!$C47*12),$J60/(Settings!$C47*12),0)+IF((P$7-$I$7)&lt;=(Settings!$C47*12),$I60/(Settings!$C47*12),0)+IF((P$7-$H$7)&lt;=(Settings!$C47*12),$H60/(Settings!$C47*12),0)+IF((P$7-$G$7)&lt;=(Settings!$C47*12),$G60/(Settings!$C47*12),0)+IF((P$7-$F$7)&lt;=(Settings!$C47*12),$F60/(Settings!$C47*12),0)+IF((P$7-$E$7)&lt;=(Settings!$C47*12),$D60/(Settings!$C47*12),0)</f>
        <v>0</v>
      </c>
      <c r="Q72" s="286">
        <f>IF((Q$7-$P$7)&lt;=(Settings!$C47*12),$P60/(Settings!$C47*12),0)+IF((Q$7-$O$7)&lt;=(Settings!$C47*12),$O60/(Settings!$C47*12),0)+IF((Q$7-$N$7)&lt;=(Settings!$C47*12),$N60/(Settings!$C47*12),0)+IF((Q$7-$M$7)&lt;=(Settings!$C47*12),$M60/(Settings!$C47*12),0)+IF((Q$7-$L$7)&lt;=(Settings!$C47*12),$L60/(Settings!$C47*12),0)+IF((Q$7-$K$7)&lt;=(Settings!$C47*12),$K60/(Settings!$C47*12),0)+IF((Q$7-$J$7)&lt;=(Settings!$C47*12),$J60/(Settings!$C47*12),0)+IF((Q$7-$I$7)&lt;=(Settings!$C47*12),$I60/(Settings!$C47*12),0)+IF((Q$7-$H$7)&lt;=(Settings!$C47*12),$H60/(Settings!$C47*12),0)+IF((Q$7-$G$7)&lt;=(Settings!$C47*12),$G60/(Settings!$C47*12),0)+IF((Q$7-$F$7)&lt;=(Settings!$C47*12),$F60/(Settings!$C47*12),0)+IF((Q$7-$E$7)&lt;=(Settings!$C47*12),$D60/(Settings!$C47*12),0)</f>
        <v>0</v>
      </c>
      <c r="R72" s="286">
        <f>IF((R$7-$Q$7)&lt;=(Settings!$C47*12),$Q60/(Settings!$C47*12),0)+IF((R$7-$P$7)&lt;=(Settings!$C47*12),$P60/(Settings!$C47*12),0)+IF((R$7-$O$7)&lt;=(Settings!$C47*12),$O60/(Settings!$C47*12),0)+IF((R$7-$N$7)&lt;=(Settings!$C47*12),$N60/(Settings!$C47*12),0)+IF((R$7-$M$7)&lt;=(Settings!$C47*12),$M60/(Settings!$C47*12),0)+IF((R$7-$L$7)&lt;=(Settings!$C47*12),$L60/(Settings!$C47*12),0)+IF((R$7-$K$7)&lt;=(Settings!$C47*12),$K60/(Settings!$C47*12),0)+IF((R$7-$J$7)&lt;=(Settings!$C47*12),$J60/(Settings!$C47*12),0)+IF((R$7-$I$7)&lt;=(Settings!$C47*12),$I60/(Settings!$C47*12),0)+IF((R$7-$H$7)&lt;=(Settings!$C47*12),$H60/(Settings!$C47*12),0)+IF((R$7-$G$7)&lt;=(Settings!$C47*12),$G60/(Settings!$C47*12),0)+IF((R$7-$F$7)&lt;=(Settings!$C47*12),$F60/(Settings!$C47*12),0)+IF((R$7-$E$7)&lt;=(Settings!$C47*12),$D60/(Settings!$C47*12),0)</f>
        <v>0</v>
      </c>
      <c r="S72" s="286">
        <f>IF((S$7-$R$7)&lt;=(Settings!$C47*12),$R60/(Settings!$C47*12),0)+IF((S$7-$Q$7)&lt;=(Settings!$C47*12),$Q60/(Settings!$C47*12),0)+IF((S$7-$P$7)&lt;=(Settings!$C47*12),$P60/(Settings!$C47*12),0)+IF((S$7-$O$7)&lt;=(Settings!$C47*12),$O60/(Settings!$C47*12),0)+IF((S$7-$N$7)&lt;=(Settings!$C47*12),$N60/(Settings!$C47*12),0)+IF((S$7-$M$7)&lt;=(Settings!$C47*12),$M60/(Settings!$C47*12),0)+IF((S$7-$L$7)&lt;=(Settings!$C47*12),$L60/(Settings!$C47*12),0)+IF((S$7-$K$7)&lt;=(Settings!$C47*12),$K60/(Settings!$C47*12),0)+IF((S$7-$J$7)&lt;=(Settings!$C47*12),$J60/(Settings!$C47*12),0)+IF((S$7-$I$7)&lt;=(Settings!$C47*12),$I60/(Settings!$C47*12),0)+IF((S$7-$H$7)&lt;=(Settings!$C47*12),$H60/(Settings!$C47*12),0)+IF((S$7-$G$7)&lt;=(Settings!$C47*12),$G60/(Settings!$C47*12),0)+IF((S$7-$F$7)&lt;=(Settings!$C47*12),$F60/(Settings!$C47*12),0)+IF((S$7-$E$7)&lt;=(Settings!$C47*12),$D60/(Settings!$C47*12),0)</f>
        <v>0</v>
      </c>
      <c r="T72" s="286">
        <f>IF((T$7-$S$7)&lt;=(Settings!$C47*12),$S60/(Settings!$C47*12),0)+IF((T$7-$R$7)&lt;=(Settings!$C47*12),$R60/(Settings!$C47*12),0)+IF((T$7-$Q$7)&lt;=(Settings!$C47*12),$Q60/(Settings!$C47*12),0)+IF((T$7-$P$7)&lt;=(Settings!$C47*12),$P60/(Settings!$C47*12),0)+IF((T$7-$O$7)&lt;=(Settings!$C47*12),$O60/(Settings!$C47*12),0)+IF((T$7-$N$7)&lt;=(Settings!$C47*12),$N60/(Settings!$C47*12),0)+IF((T$7-$M$7)&lt;=(Settings!$C47*12),$M60/(Settings!$C47*12),0)+IF((T$7-$L$7)&lt;=(Settings!$C47*12),$L60/(Settings!$C47*12),0)+IF((T$7-$K$7)&lt;=(Settings!$C47*12),$K60/(Settings!$C47*12),0)+IF((T$7-$J$7)&lt;=(Settings!$C47*12),$J60/(Settings!$C47*12),0)+IF((T$7-$I$7)&lt;=(Settings!$C47*12),$I60/(Settings!$C47*12),0)+IF((T$7-$H$7)&lt;=(Settings!$C47*12),$H60/(Settings!$C47*12),0)+IF((T$7-$G$7)&lt;=(Settings!$C47*12),$G60/(Settings!$C47*12),0)+IF((T$7-$F$7)&lt;=(Settings!$C47*12),$F60/(Settings!$C47*12),0)+IF((T$7-$E$7)&lt;=(Settings!$C47*12),$D60/(Settings!$C47*12),0)</f>
        <v>0</v>
      </c>
      <c r="U72" s="286">
        <f>IF((U$7-$T$7)&lt;=(Settings!$C47*12),$T60/(Settings!$C47*12),0)+IF((U$7-$S$7)&lt;=(Settings!$C47*12),$S60/(Settings!$C47*12),0)+IF((U$7-$R$7)&lt;=(Settings!$C47*12),$R60/(Settings!$C47*12),0)+IF((U$7-$Q$7)&lt;=(Settings!$C47*12),$Q60/(Settings!$C47*12),0)+IF((U$7-$P$7)&lt;=(Settings!$C47*12),$P60/(Settings!$C47*12),0)+IF((U$7-$O$7)&lt;=(Settings!$C47*12),$O60/(Settings!$C47*12),0)+IF((U$7-$N$7)&lt;=(Settings!$C47*12),$N60/(Settings!$C47*12),0)+IF((U$7-$M$7)&lt;=(Settings!$C47*12),$M60/(Settings!$C47*12),0)+IF((U$7-$L$7)&lt;=(Settings!$C47*12),$L60/(Settings!$C47*12),0)+IF((U$7-$K$7)&lt;=(Settings!$C47*12),$K60/(Settings!$C47*12),0)+IF((U$7-$J$7)&lt;=(Settings!$C47*12),$J60/(Settings!$C47*12),0)+IF((U$7-$I$7)&lt;=(Settings!$C47*12),$I60/(Settings!$C47*12),0)+IF((U$7-$H$7)&lt;=(Settings!$C47*12),$H60/(Settings!$C47*12),0)+IF((U$7-$G$7)&lt;=(Settings!$C47*12),$G60/(Settings!$C47*12),0)+IF((U$7-$F$7)&lt;=(Settings!$C47*12),$F60/(Settings!$C47*12),0)+IF((U$7-$E$7)&lt;=(Settings!$C47*12),$D60/(Settings!$C47*12),0)</f>
        <v>0</v>
      </c>
      <c r="V72" s="286">
        <f>IF((V$7-$U$7)&lt;=(Settings!$C47*12),$U60/(Settings!$C47*12),0)+IF((V$7-$T$7)&lt;=(Settings!$C47*12),$T60/(Settings!$C47*12),0)+IF((V$7-$S$7)&lt;=(Settings!$C47*12),$S60/(Settings!$C47*12),0)+IF((V$7-$R$7)&lt;=(Settings!$C47*12),$R60/(Settings!$C47*12),0)+IF((V$7-$Q$7)&lt;=(Settings!$C47*12),$Q60/(Settings!$C47*12),0)+IF((V$7-$P$7)&lt;=(Settings!$C47*12),$P60/(Settings!$C47*12),0)+IF((V$7-$O$7)&lt;=(Settings!$C47*12),$O60/(Settings!$C47*12),0)+IF((V$7-$N$7)&lt;=(Settings!$C47*12),$N60/(Settings!$C47*12),0)+IF((V$7-$M$7)&lt;=(Settings!$C47*12),$M60/(Settings!$C47*12),0)+IF((V$7-$L$7)&lt;=(Settings!$C47*12),$L60/(Settings!$C47*12),0)+IF((V$7-$K$7)&lt;=(Settings!$C47*12),$K60/(Settings!$C47*12),0)+IF((V$7-$J$7)&lt;=(Settings!$C47*12),$J60/(Settings!$C47*12),0)+IF((V$7-$I$7)&lt;=(Settings!$C47*12),$I60/(Settings!$C47*12),0)+IF((V$7-$H$7)&lt;=(Settings!$C47*12),$H60/(Settings!$C47*12),0)+IF((V$7-$G$7)&lt;=(Settings!$C47*12),$G60/(Settings!$C47*12),0)+IF((V$7-$F$7)&lt;=(Settings!$C47*12),$F60/(Settings!$C47*12),0)+IF((V$7-$E$7)&lt;=(Settings!$C47*12),$D60/(Settings!$C47*12),0)</f>
        <v>0</v>
      </c>
      <c r="W72" s="286">
        <f>IF((W$7-$V$7)&lt;=(Settings!$C47*12),$V60/(Settings!$C47*12),0)+IF((W$7-$U$7)&lt;=(Settings!$C47*12),$U60/(Settings!$C47*12),0)+IF((W$7-$T$7)&lt;=(Settings!$C47*12),$T60/(Settings!$C47*12),0)+IF((W$7-$S$7)&lt;=(Settings!$C47*12),$S60/(Settings!$C47*12),0)+IF((W$7-$R$7)&lt;=(Settings!$C47*12),$R60/(Settings!$C47*12),0)+IF((W$7-$Q$7)&lt;=(Settings!$C47*12),$Q60/(Settings!$C47*12),0)+IF((W$7-$P$7)&lt;=(Settings!$C47*12),$P60/(Settings!$C47*12),0)+IF((W$7-$O$7)&lt;=(Settings!$C47*12),$O60/(Settings!$C47*12),0)+IF((W$7-$N$7)&lt;=(Settings!$C47*12),$N60/(Settings!$C47*12),0)+IF((W$7-$M$7)&lt;=(Settings!$C47*12),$M60/(Settings!$C47*12),0)+IF((W$7-$L$7)&lt;=(Settings!$C47*12),$L60/(Settings!$C47*12),0)+IF((W$7-$K$7)&lt;=(Settings!$C47*12),$K60/(Settings!$C47*12),0)+IF((W$7-$J$7)&lt;=(Settings!$C47*12),$J60/(Settings!$C47*12),0)+IF((W$7-$I$7)&lt;=(Settings!$C47*12),$I60/(Settings!$C47*12),0)+IF((W$7-$H$7)&lt;=(Settings!$C47*12),$H60/(Settings!$C47*12),0)+IF((W$7-$G$7)&lt;=(Settings!$C47*12),$G60/(Settings!$C47*12),0)+IF((W$7-$F$7)&lt;=(Settings!$C47*12),$F60/(Settings!$C47*12),0)+IF((W$7-$E$7)&lt;=(Settings!$C47*12),$D60/(Settings!$C47*12),0)</f>
        <v>0</v>
      </c>
      <c r="X72" s="286">
        <f>IF((X$7-$W$7)&lt;=(Settings!$C47*12),$W60/(Settings!$C47*12),0)+IF((X$7-$V$7)&lt;=(Settings!$C47*12),$V60/(Settings!$C47*12),0)+IF((X$7-$U$7)&lt;=(Settings!$C47*12),$U60/(Settings!$C47*12),0)+IF((X$7-$T$7)&lt;=(Settings!$C47*12),$T60/(Settings!$C47*12),0)+IF((X$7-$S$7)&lt;=(Settings!$C47*12),$S60/(Settings!$C47*12),0)+IF((X$7-$R$7)&lt;=(Settings!$C47*12),$R60/(Settings!$C47*12),0)+IF((X$7-$Q$7)&lt;=(Settings!$C47*12),$Q60/(Settings!$C47*12),0)+IF((X$7-$P$7)&lt;=(Settings!$C47*12),$P60/(Settings!$C47*12),0)+IF((X$7-$O$7)&lt;=(Settings!$C47*12),$O60/(Settings!$C47*12),0)+IF((X$7-$N$7)&lt;=(Settings!$C47*12),$N60/(Settings!$C47*12),0)+IF((X$7-$M$7)&lt;=(Settings!$C47*12),$M60/(Settings!$C47*12),0)+IF((X$7-$L$7)&lt;=(Settings!$C47*12),$L60/(Settings!$C47*12),0)+IF((X$7-$K$7)&lt;=(Settings!$C47*12),$K60/(Settings!$C47*12),0)+IF((X$7-$J$7)&lt;=(Settings!$C47*12),$J60/(Settings!$C47*12),0)+IF((X$7-$I$7)&lt;=(Settings!$C47*12),$I60/(Settings!$C47*12),0)+IF((X$7-$H$7)&lt;=(Settings!$C47*12),$H60/(Settings!$C47*12),0)+IF((X$7-$G$7)&lt;=(Settings!$C47*12),$G60/(Settings!$C47*12),0)+IF((X$7-$F$7)&lt;=(Settings!$C47*12),$F60/(Settings!$C47*12),0)+IF((X$7-$E$7)&lt;=(Settings!$C47*12),$D60/(Settings!$C47*12),0)</f>
        <v>0</v>
      </c>
      <c r="Y72" s="286">
        <f>IF((Y$7-$X$7)&lt;=(Settings!$C47*12),$X60/(Settings!$C47*12),0)+IF((Y$7-$W$7)&lt;=(Settings!$C47*12),$W60/(Settings!$C47*12),0)+IF((Y$7-$V$7)&lt;=(Settings!$C47*12),$V60/(Settings!$C47*12),0)+IF((Y$7-$U$7)&lt;=(Settings!$C47*12),$U60/(Settings!$C47*12),0)+IF((Y$7-$T$7)&lt;=(Settings!$C47*12),$T60/(Settings!$C47*12),0)+IF((Y$7-$S$7)&lt;=(Settings!$C47*12),$S60/(Settings!$C47*12),0)+IF((Y$7-$R$7)&lt;=(Settings!$C47*12),$R60/(Settings!$C47*12),0)+IF((Y$7-$Q$7)&lt;=(Settings!$C47*12),$Q60/(Settings!$C47*12),0)+IF((Y$7-$P$7)&lt;=(Settings!$C47*12),$P60/(Settings!$C47*12),0)+IF((Y$7-$O$7)&lt;=(Settings!$C47*12),$O60/(Settings!$C47*12),0)+IF((Y$7-$N$7)&lt;=(Settings!$C47*12),$N60/(Settings!$C47*12),0)+IF((Y$7-$M$7)&lt;=(Settings!$C47*12),$M60/(Settings!$C47*12),0)+IF((Y$7-$L$7)&lt;=(Settings!$C47*12),$L60/(Settings!$C47*12),0)+IF((Y$7-$K$7)&lt;=(Settings!$C47*12),$K60/(Settings!$C47*12),0)+IF((Y$7-$J$7)&lt;=(Settings!$C47*12),$J60/(Settings!$C47*12),0)+IF((Y$7-$I$7)&lt;=(Settings!$C47*12),$I60/(Settings!$C47*12),0)+IF((Y$7-$H$7)&lt;=(Settings!$C47*12),$H60/(Settings!$C47*12),0)+IF((Y$7-$G$7)&lt;=(Settings!$C47*12),$G60/(Settings!$C47*12),0)+IF((Y$7-$F$7)&lt;=(Settings!$C47*12),$F60/(Settings!$C47*12),0)+IF((Y$7-$E$7)&lt;=(Settings!$C47*12),$D60/(Settings!$C47*12),0)</f>
        <v>0</v>
      </c>
      <c r="Z72" s="286">
        <f>IF((Z$7-$Y$7)&lt;=(Settings!$C47*12),$Y60/(Settings!$C47*12),0)+IF((Z$7-$X$7)&lt;=(Settings!$C47*12),$X60/(Settings!$C47*12),0)+IF((Z$7-$W$7)&lt;=(Settings!$C47*12),$W60/(Settings!$C47*12),0)+IF((Z$7-$V$7)&lt;=(Settings!$C47*12),$V60/(Settings!$C47*12),0)+IF((Z$7-$U$7)&lt;=(Settings!$C47*12),$U60/(Settings!$C47*12),0)+IF((Z$7-$T$7)&lt;=(Settings!$C47*12),$T60/(Settings!$C47*12),0)+IF((Z$7-$S$7)&lt;=(Settings!$C47*12),$S60/(Settings!$C47*12),0)+IF((Z$7-$R$7)&lt;=(Settings!$C47*12),$R60/(Settings!$C47*12),0)+IF((Z$7-$Q$7)&lt;=(Settings!$C47*12),$Q60/(Settings!$C47*12),0)+IF((Z$7-$P$7)&lt;=(Settings!$C47*12),$P60/(Settings!$C47*12),0)+IF((Z$7-$O$7)&lt;=(Settings!$C47*12),$O60/(Settings!$C47*12),0)+IF((Z$7-$N$7)&lt;=(Settings!$C47*12),$N60/(Settings!$C47*12),0)+IF((Z$7-$M$7)&lt;=(Settings!$C47*12),$M60/(Settings!$C47*12),0)+IF((Z$7-$L$7)&lt;=(Settings!$C47*12),$L60/(Settings!$C47*12),0)+IF((Z$7-$K$7)&lt;=(Settings!$C47*12),$K60/(Settings!$C47*12),0)+IF((Z$7-$J$7)&lt;=(Settings!$C47*12),$J60/(Settings!$C47*12),0)+IF((Z$7-$I$7)&lt;=(Settings!$C47*12),$I60/(Settings!$C47*12),0)+IF((Z$7-$H$7)&lt;=(Settings!$C47*12),$H60/(Settings!$C47*12),0)+IF((Z$7-$G$7)&lt;=(Settings!$C47*12),$G60/(Settings!$C47*12),0)+IF((Z$7-$F$7)&lt;=(Settings!$C47*12),$F60/(Settings!$C47*12),0)+IF((Z$7-$E$7)&lt;=(Settings!$C47*12),$D60/(Settings!$C47*12),0)</f>
        <v>0</v>
      </c>
      <c r="AA72" s="286">
        <f>IF((AA$7-$Z$7)&lt;=(Settings!$C47*12),$Z60/(Settings!$C47*12),0)+IF((AA$7-$Y$7)&lt;=(Settings!$C47*12),$Y60/(Settings!$C47*12),0)+IF((AA$7-$X$7)&lt;=(Settings!$C47*12),$X60/(Settings!$C47*12),0)+IF((AA$7-$W$7)&lt;=(Settings!$C47*12),$W60/(Settings!$C47*12),0)+IF((AA$7-$V$7)&lt;=(Settings!$C47*12),$V60/(Settings!$C47*12),0)+IF((AA$7-$U$7)&lt;=(Settings!$C47*12),$U60/(Settings!$C47*12),0)+IF((AA$7-$T$7)&lt;=(Settings!$C47*12),$T60/(Settings!$C47*12),0)+IF((AA$7-$S$7)&lt;=(Settings!$C47*12),$S60/(Settings!$C47*12),0)+IF((AA$7-$R$7)&lt;=(Settings!$C47*12),$R60/(Settings!$C47*12),0)+IF((AA$7-$Q$7)&lt;=(Settings!$C47*12),$Q60/(Settings!$C47*12),0)+IF((AA$7-$P$7)&lt;=(Settings!$C47*12),$P60/(Settings!$C47*12),0)+IF((AA$7-$O$7)&lt;=(Settings!$C47*12),$O60/(Settings!$C47*12),0)+IF((AA$7-$N$7)&lt;=(Settings!$C47*12),$N60/(Settings!$C47*12),0)+IF((AA$7-$M$7)&lt;=(Settings!$C47*12),$M60/(Settings!$C47*12),0)+IF((AA$7-$L$7)&lt;=(Settings!$C47*12),$L60/(Settings!$C47*12),0)+IF((AA$7-$K$7)&lt;=(Settings!$C47*12),$K60/(Settings!$C47*12),0)+IF((AA$7-$J$7)&lt;=(Settings!$C47*12),$J60/(Settings!$C47*12),0)+IF((AA$7-$I$7)&lt;=(Settings!$C47*12),$I60/(Settings!$C47*12),0)+IF((AA$7-$H$7)&lt;=(Settings!$C47*12),$H60/(Settings!$C47*12),0)+IF((AA$7-$G$7)&lt;=(Settings!$C47*12),$G60/(Settings!$C47*12),0)+IF((AA$7-$F$7)&lt;=(Settings!$C47*12),$F60/(Settings!$C47*12),0)+IF((AA$7-$E$7)&lt;=(Settings!$C47*12),$D60/(Settings!$C47*12),0)</f>
        <v>0</v>
      </c>
      <c r="AB72" s="286">
        <f>IF((AB$7-$AA$7)&lt;=(Settings!$C47*12),$AA60/(Settings!$C47*12),0)+IF((AB$7-$Z$7)&lt;=(Settings!$C47*12),$Z60/(Settings!$C47*12),0)+IF((AB$7-$Y$7)&lt;=(Settings!$C47*12),$Y60/(Settings!$C47*12),0)+IF((AB$7-$X$7)&lt;=(Settings!$C47*12),$X60/(Settings!$C47*12),0)+IF((AB$7-$W$7)&lt;=(Settings!$C47*12),$W60/(Settings!$C47*12),0)+IF((AB$7-$V$7)&lt;=(Settings!$C47*12),$V60/(Settings!$C47*12),0)+IF((AB$7-$U$7)&lt;=(Settings!$C47*12),$U60/(Settings!$C47*12),0)+IF((AB$7-$T$7)&lt;=(Settings!$C47*12),$T60/(Settings!$C47*12),0)+IF((AB$7-$S$7)&lt;=(Settings!$C47*12),$S60/(Settings!$C47*12),0)+IF((AB$7-$R$7)&lt;=(Settings!$C47*12),$R60/(Settings!$C47*12),0)+IF((AB$7-$Q$7)&lt;=(Settings!$C47*12),$Q60/(Settings!$C47*12),0)+IF((AB$7-$P$7)&lt;=(Settings!$C47*12),$P60/(Settings!$C47*12),0)+IF((AB$7-$O$7)&lt;=(Settings!$C47*12),$O60/(Settings!$C47*12),0)+IF((AB$7-$N$7)&lt;=(Settings!$C47*12),$N60/(Settings!$C47*12),0)+IF((AB$7-$M$7)&lt;=(Settings!$C47*12),$M60/(Settings!$C47*12),0)+IF((AB$7-$L$7)&lt;=(Settings!$C47*12),$L60/(Settings!$C47*12),0)+IF((AB$7-$K$7)&lt;=(Settings!$C47*12),$K60/(Settings!$C47*12),0)+IF((AB$7-$J$7)&lt;=(Settings!$C47*12),$J60/(Settings!$C47*12),0)+IF((AB$7-$I$7)&lt;=(Settings!$C47*12),$I60/(Settings!$C47*12),0)+IF((AB$7-$H$7)&lt;=(Settings!$C47*12),$H60/(Settings!$C47*12),0)+IF((AB$7-$G$7)&lt;=(Settings!$C47*12),$G60/(Settings!$C47*12),0)+IF((AB$7-$F$7)&lt;=(Settings!$C47*12),$F60/(Settings!$C47*12),0)+IF((AB$7-$E$7)&lt;=(Settings!$C47*12),$D60/(Settings!$C47*12),0)</f>
        <v>0</v>
      </c>
      <c r="AC72" s="286">
        <f>IF((AC$7-$AB$7)&lt;=(Settings!$C47*12),$AB60/(Settings!$C47*12),0)+IF((AC$7-$AA$7)&lt;=(Settings!$C47*12),$AA60/(Settings!$C47*12),0)+IF((AC$7-$Z$7)&lt;=(Settings!$C47*12),$Z60/(Settings!$C47*12),0)+IF((AC$7-$Y$7)&lt;=(Settings!$C47*12),$Y60/(Settings!$C47*12),0)+IF((AC$7-$X$7)&lt;=(Settings!$C47*12),$X60/(Settings!$C47*12),0)+IF((AC$7-$W$7)&lt;=(Settings!$C47*12),$W60/(Settings!$C47*12),0)+IF((AC$7-$V$7)&lt;=(Settings!$C47*12),$V60/(Settings!$C47*12),0)+IF((AC$7-$U$7)&lt;=(Settings!$C47*12),$U60/(Settings!$C47*12),0)+IF((AC$7-$T$7)&lt;=(Settings!$C47*12),$T60/(Settings!$C47*12),0)+IF((AC$7-$S$7)&lt;=(Settings!$C47*12),$S60/(Settings!$C47*12),0)+IF((AC$7-$R$7)&lt;=(Settings!$C47*12),$R60/(Settings!$C47*12),0)+IF((AC$7-$Q$7)&lt;=(Settings!$C47*12),$Q60/(Settings!$C47*12),0)+IF((AC$7-$P$7)&lt;=(Settings!$C47*12),$P60/(Settings!$C47*12),0)+IF((AC$7-$O$7)&lt;=(Settings!$C47*12),$O60/(Settings!$C47*12),0)+IF((AC$7-$N$7)&lt;=(Settings!$C47*12),$N60/(Settings!$C47*12),0)+IF((AC$7-$M$7)&lt;=(Settings!$C47*12),$M60/(Settings!$C47*12),0)+IF((AC$7-$L$7)&lt;=(Settings!$C47*12),$L60/(Settings!$C47*12),0)+IF((AC$7-$K$7)&lt;=(Settings!$C47*12),$K60/(Settings!$C47*12),0)+IF((AC$7-$J$7)&lt;=(Settings!$C47*12),$J60/(Settings!$C47*12),0)+IF((AC$7-$I$7)&lt;=(Settings!$C47*12),$I60/(Settings!$C47*12),0)+IF((AC$7-$H$7)&lt;=(Settings!$C47*12),$H60/(Settings!$C47*12),0)+IF((AC$7-$G$7)&lt;=(Settings!$C47*12),$G60/(Settings!$C47*12),0)+IF((AC$7-$F$7)&lt;=(Settings!$C47*12),$F60/(Settings!$C47*12),0)+IF((AC$7-$E$7)&lt;=(Settings!$C47*12),$D60/(Settings!$C47*12),0)</f>
        <v>0</v>
      </c>
      <c r="AD72" s="286">
        <f>IF((AD$7-$AC$7)&lt;=(Settings!$C47*12),$AC60/(Settings!$C47*12),0)+IF((AD$7-$AB$7)&lt;=(Settings!$C47*12),$AB60/(Settings!$C47*12),0)+IF((AD$7-$AA$7)&lt;=(Settings!$C47*12),$AA60/(Settings!$C47*12),0)+IF((AD$7-$Z$7)&lt;=(Settings!$C47*12),$Z60/(Settings!$C47*12),0)+IF((AD$7-$Y$7)&lt;=(Settings!$C47*12),$Y60/(Settings!$C47*12),0)+IF((AD$7-$X$7)&lt;=(Settings!$C47*12),$X60/(Settings!$C47*12),0)+IF((AD$7-$W$7)&lt;=(Settings!$C47*12),$W60/(Settings!$C47*12),0)+IF((AD$7-$V$7)&lt;=(Settings!$C47*12),$V60/(Settings!$C47*12),0)+IF((AD$7-$U$7)&lt;=(Settings!$C47*12),$U60/(Settings!$C47*12),0)+IF((AD$7-$T$7)&lt;=(Settings!$C47*12),$T60/(Settings!$C47*12),0)+IF((AD$7-$S$7)&lt;=(Settings!$C47*12),$S60/(Settings!$C47*12),0)+IF((AD$7-$R$7)&lt;=(Settings!$C47*12),$R60/(Settings!$C47*12),0)+IF((AD$7-$Q$7)&lt;=(Settings!$C47*12),$Q60/(Settings!$C47*12),0)+IF((AD$7-$P$7)&lt;=(Settings!$C47*12),$P60/(Settings!$C47*12),0)+IF((AD$7-$O$7)&lt;=(Settings!$C47*12),$O60/(Settings!$C47*12),0)+IF((AD$7-$N$7)&lt;=(Settings!$C47*12),$N60/(Settings!$C47*12),0)+IF((AD$7-$M$7)&lt;=(Settings!$C47*12),$M60/(Settings!$C47*12),0)+IF((AD$7-$L$7)&lt;=(Settings!$C47*12),$L60/(Settings!$C47*12),0)+IF((AD$7-$K$7)&lt;=(Settings!$C47*12),$K60/(Settings!$C47*12),0)+IF((AD$7-$J$7)&lt;=(Settings!$C47*12),$J60/(Settings!$C47*12),0)+IF((AD$7-$I$7)&lt;=(Settings!$C47*12),$I60/(Settings!$C47*12),0)+IF((AD$7-$H$7)&lt;=(Settings!$C47*12),$H60/(Settings!$C47*12),0)+IF((AD$7-$G$7)&lt;=(Settings!$C47*12),$G60/(Settings!$C47*12),0)+IF((AD$7-$F$7)&lt;=(Settings!$C47*12),$F60/(Settings!$C47*12),0)+IF((AD$7-$E$7)&lt;=(Settings!$C47*12),$D60/(Settings!$C47*12),0)</f>
        <v>0</v>
      </c>
      <c r="AE72" s="286">
        <f>IF((AE$7-$AD$7)&lt;=(Settings!$C47*12),$AD60/(Settings!$C47*12),0)+IF((AE$7-$AC$7)&lt;=(Settings!$C47*12),$AC60/(Settings!$C47*12),0)+IF((AE$7-$AB$7)&lt;=(Settings!$C47*12),$AB60/(Settings!$C47*12),0)+IF((AE$7-$AA$7)&lt;=(Settings!$C47*12),$AA60/(Settings!$C47*12),0)+IF((AE$7-$Z$7)&lt;=(Settings!$C47*12),$Z60/(Settings!$C47*12),0)+IF((AE$7-$Y$7)&lt;=(Settings!$C47*12),$Y60/(Settings!$C47*12),0)+IF((AE$7-$X$7)&lt;=(Settings!$C47*12),$X60/(Settings!$C47*12),0)+IF((AE$7-$W$7)&lt;=(Settings!$C47*12),$W60/(Settings!$C47*12),0)+IF((AE$7-$V$7)&lt;=(Settings!$C47*12),$V60/(Settings!$C47*12),0)+IF((AE$7-$U$7)&lt;=(Settings!$C47*12),$U60/(Settings!$C47*12),0)+IF((AE$7-$T$7)&lt;=(Settings!$C47*12),$T60/(Settings!$C47*12),0)+IF((AE$7-$S$7)&lt;=(Settings!$C47*12),$S60/(Settings!$C47*12),0)+IF((AE$7-$R$7)&lt;=(Settings!$C47*12),$R60/(Settings!$C47*12),0)+IF((AE$7-$Q$7)&lt;=(Settings!$C47*12),$Q60/(Settings!$C47*12),0)+IF((AE$7-$P$7)&lt;=(Settings!$C47*12),$P60/(Settings!$C47*12),0)+IF((AE$7-$O$7)&lt;=(Settings!$C47*12),$O60/(Settings!$C47*12),0)+IF((AE$7-$N$7)&lt;=(Settings!$C47*12),$N60/(Settings!$C47*12),0)+IF((AE$7-$M$7)&lt;=(Settings!$C47*12),$M60/(Settings!$C47*12),0)+IF((AE$7-$L$7)&lt;=(Settings!$C47*12),$L60/(Settings!$C47*12),0)+IF((AE$7-$K$7)&lt;=(Settings!$C47*12),$K60/(Settings!$C47*12),0)+IF((AE$7-$J$7)&lt;=(Settings!$C47*12),$J60/(Settings!$C47*12),0)+IF((AE$7-$I$7)&lt;=(Settings!$C47*12),$I60/(Settings!$C47*12),0)+IF((AE$7-$H$7)&lt;=(Settings!$C47*12),$H60/(Settings!$C47*12),0)+IF((AE$7-$G$7)&lt;=(Settings!$C47*12),$G60/(Settings!$C47*12),0)+IF((AE$7-$F$7)&lt;=(Settings!$C47*12),$F60/(Settings!$C47*12),0)+IF((AE$7-$E$7)&lt;=(Settings!$C47*12),$D60/(Settings!$C47*12),0)</f>
        <v>0</v>
      </c>
      <c r="AF72" s="286">
        <f>IF((AF$7-$AE$7)&lt;=(Settings!$C47*12),$AE60/(Settings!$C47*12),0)+IF((AF$7-$AD$7)&lt;=(Settings!$C47*12),$AD60/(Settings!$C47*12),0)+IF((AF$7-$AC$7)&lt;=(Settings!$C47*12),$AC60/(Settings!$C47*12),0)+IF((AF$7-$AB$7)&lt;=(Settings!$C47*12),$AB60/(Settings!$C47*12),0)+IF((AF$7-$AA$7)&lt;=(Settings!$C47*12),$AA60/(Settings!$C47*12),0)+IF((AF$7-$Z$7)&lt;=(Settings!$C47*12),$Z60/(Settings!$C47*12),0)+IF((AF$7-$Y$7)&lt;=(Settings!$C47*12),$Y60/(Settings!$C47*12),0)+IF((AF$7-$X$7)&lt;=(Settings!$C47*12),$X60/(Settings!$C47*12),0)+IF((AF$7-$W$7)&lt;=(Settings!$C47*12),$W60/(Settings!$C47*12),0)+IF((AF$7-$V$7)&lt;=(Settings!$C47*12),$V60/(Settings!$C47*12),0)+IF((AF$7-$U$7)&lt;=(Settings!$C47*12),$U60/(Settings!$C47*12),0)+IF((AF$7-$T$7)&lt;=(Settings!$C47*12),$T60/(Settings!$C47*12),0)+IF((AF$7-$S$7)&lt;=(Settings!$C47*12),$S60/(Settings!$C47*12),0)+IF((AF$7-$R$7)&lt;=(Settings!$C47*12),$R60/(Settings!$C47*12),0)+IF((AF$7-$Q$7)&lt;=(Settings!$C47*12),$Q60/(Settings!$C47*12),0)+IF((AF$7-$P$7)&lt;=(Settings!$C47*12),$P60/(Settings!$C47*12),0)+IF((AF$7-$O$7)&lt;=(Settings!$C47*12),$O60/(Settings!$C47*12),0)+IF((AF$7-$N$7)&lt;=(Settings!$C47*12),$N60/(Settings!$C47*12),0)+IF((AF$7-$M$7)&lt;=(Settings!$C47*12),$M60/(Settings!$C47*12),0)+IF((AF$7-$L$7)&lt;=(Settings!$C47*12),$L60/(Settings!$C47*12),0)+IF((AF$7-$K$7)&lt;=(Settings!$C47*12),$K60/(Settings!$C47*12),0)+IF((AF$7-$J$7)&lt;=(Settings!$C47*12),$J60/(Settings!$C47*12),0)+IF((AF$7-$I$7)&lt;=(Settings!$C47*12),$I60/(Settings!$C47*12),0)+IF((AF$7-$H$7)&lt;=(Settings!$C47*12),$H60/(Settings!$C47*12),0)+IF((AF$7-$G$7)&lt;=(Settings!$C47*12),$G60/(Settings!$C47*12),0)+IF((AF$7-$F$7)&lt;=(Settings!$C47*12),$F60/(Settings!$C47*12),0)+IF((AF$7-$E$7)&lt;=(Settings!$C47*12),$D60/(Settings!$C47*12),0)</f>
        <v>0</v>
      </c>
      <c r="AG72" s="286">
        <f>IF((AG$7-$AF$7)&lt;=(Settings!$C47*12),$AF60/(Settings!$C47*12),0)+IF((AG$7-$AE$7)&lt;=(Settings!$C47*12),$AE60/(Settings!$C47*12),0)+IF((AG$7-$AD$7)&lt;=(Settings!$C47*12),$AD60/(Settings!$C47*12),0)+IF((AG$7-$AC$7)&lt;=(Settings!$C47*12),$AC60/(Settings!$C47*12),0)+IF((AG$7-$AB$7)&lt;=(Settings!$C47*12),$AB60/(Settings!$C47*12),0)+IF((AG$7-$AA$7)&lt;=(Settings!$C47*12),$AA60/(Settings!$C47*12),0)+IF((AG$7-$Z$7)&lt;=(Settings!$C47*12),$Z60/(Settings!$C47*12),0)+IF((AG$7-$Y$7)&lt;=(Settings!$C47*12),$Y60/(Settings!$C47*12),0)+IF((AG$7-$X$7)&lt;=(Settings!$C47*12),$X60/(Settings!$C47*12),0)+IF((AG$7-$W$7)&lt;=(Settings!$C47*12),$W60/(Settings!$C47*12),0)+IF((AG$7-$V$7)&lt;=(Settings!$C47*12),$V60/(Settings!$C47*12),0)+IF((AG$7-$U$7)&lt;=(Settings!$C47*12),$U60/(Settings!$C47*12),0)+IF((AG$7-$T$7)&lt;=(Settings!$C47*12),$T60/(Settings!$C47*12),0)+IF((AG$7-$S$7)&lt;=(Settings!$C47*12),$S60/(Settings!$C47*12),0)+IF((AG$7-$R$7)&lt;=(Settings!$C47*12),$R60/(Settings!$C47*12),0)+IF((AG$7-$Q$7)&lt;=(Settings!$C47*12),$Q60/(Settings!$C47*12),0)+IF((AG$7-$P$7)&lt;=(Settings!$C47*12),$P60/(Settings!$C47*12),0)+IF((AG$7-$O$7)&lt;=(Settings!$C47*12),$O60/(Settings!$C47*12),0)+IF((AG$7-$N$7)&lt;=(Settings!$C47*12),$N60/(Settings!$C47*12),0)+IF((AG$7-$M$7)&lt;=(Settings!$C47*12),$M60/(Settings!$C47*12),0)+IF((AG$7-$L$7)&lt;=(Settings!$C47*12),$L60/(Settings!$C47*12),0)+IF((AG$7-$K$7)&lt;=(Settings!$C47*12),$K60/(Settings!$C47*12),0)+IF((AG$7-$J$7)&lt;=(Settings!$C47*12),$J60/(Settings!$C47*12),0)+IF((AG$7-$I$7)&lt;=(Settings!$C47*12),$I60/(Settings!$C47*12),0)+IF((AG$7-$H$7)&lt;=(Settings!$C47*12),$H60/(Settings!$C47*12),0)+IF((AG$7-$G$7)&lt;=(Settings!$C47*12),$G60/(Settings!$C47*12),0)+IF((AG$7-$F$7)&lt;=(Settings!$C47*12),$F60/(Settings!$C47*12),0)+IF((AG$7-$E$7)&lt;=(Settings!$C47*12),$D60/(Settings!$C47*12),0)</f>
        <v>0</v>
      </c>
      <c r="AH72" s="286">
        <f>IF((AH$7-$AG$7)&lt;=(Settings!$C47*12),$AG60/(Settings!$C47*12),0)+IF((AH$7-$AF$7)&lt;=(Settings!$C47*12),$AF60/(Settings!$C47*12),0)+IF((AH$7-$AE$7)&lt;=(Settings!$C47*12),$AE60/(Settings!$C47*12),0)+IF((AH$7-$AD$7)&lt;=(Settings!$C47*12),$AD60/(Settings!$C47*12),0)+IF((AH$7-$AC$7)&lt;=(Settings!$C47*12),$AC60/(Settings!$C47*12),0)+IF((AH$7-$AB$7)&lt;=(Settings!$C47*12),$AB60/(Settings!$C47*12),0)+IF((AH$7-$AA$7)&lt;=(Settings!$C47*12),$AA60/(Settings!$C47*12),0)+IF((AH$7-$Z$7)&lt;=(Settings!$C47*12),$Z60/(Settings!$C47*12),0)+IF((AH$7-$Y$7)&lt;=(Settings!$C47*12),$Y60/(Settings!$C47*12),0)+IF((AH$7-$X$7)&lt;=(Settings!$C47*12),$X60/(Settings!$C47*12),0)+IF((AH$7-$W$7)&lt;=(Settings!$C47*12),$W60/(Settings!$C47*12),0)+IF((AH$7-$V$7)&lt;=(Settings!$C47*12),$V60/(Settings!$C47*12),0)+IF((AH$7-$U$7)&lt;=(Settings!$C47*12),$U60/(Settings!$C47*12),0)+IF((AH$7-$T$7)&lt;=(Settings!$C47*12),$T60/(Settings!$C47*12),0)+IF((AH$7-$S$7)&lt;=(Settings!$C47*12),$S60/(Settings!$C47*12),0)+IF((AH$7-$R$7)&lt;=(Settings!$C47*12),$R60/(Settings!$C47*12),0)+IF((AH$7-$Q$7)&lt;=(Settings!$C47*12),$Q60/(Settings!$C47*12),0)+IF((AH$7-$P$7)&lt;=(Settings!$C47*12),$P60/(Settings!$C47*12),0)+IF((AH$7-$O$7)&lt;=(Settings!$C47*12),$O60/(Settings!$C47*12),0)+IF((AH$7-$N$7)&lt;=(Settings!$C47*12),$N60/(Settings!$C47*12),0)+IF((AH$7-$M$7)&lt;=(Settings!$C47*12),$M60/(Settings!$C47*12),0)+IF((AH$7-$L$7)&lt;=(Settings!$C47*12),$L60/(Settings!$C47*12),0)+IF((AH$7-$K$7)&lt;=(Settings!$C47*12),$K60/(Settings!$C47*12),0)+IF((AH$7-$J$7)&lt;=(Settings!$C47*12),$J60/(Settings!$C47*12),0)+IF((AH$7-$I$7)&lt;=(Settings!$C47*12),$I60/(Settings!$C47*12),0)+IF((AH$7-$H$7)&lt;=(Settings!$C47*12),$H60/(Settings!$C47*12),0)+IF((AH$7-$G$7)&lt;=(Settings!$C47*12),$G60/(Settings!$C47*12),0)+IF((AH$7-$F$7)&lt;=(Settings!$C47*12),$F60/(Settings!$C47*12),0)+IF((AH$7-$E$7)&lt;=(Settings!$C47*12),$D60/(Settings!$C47*12),0)</f>
        <v>0</v>
      </c>
      <c r="AI72" s="286">
        <f>IF((AI$7-$AH$7)&lt;=(Settings!$C47*12),$AH60/(Settings!$C47*12),0)+IF((AI$7-$AG$7)&lt;=(Settings!$C47*12),$AG60/(Settings!$C47*12),0)+IF((AI$7-$AF$7)&lt;=(Settings!$C47*12),$AF60/(Settings!$C47*12),0)+IF((AI$7-$AE$7)&lt;=(Settings!$C47*12),$AE60/(Settings!$C47*12),0)+IF((AI$7-$AD$7)&lt;=(Settings!$C47*12),$AD60/(Settings!$C47*12),0)+IF((AI$7-$AC$7)&lt;=(Settings!$C47*12),$AC60/(Settings!$C47*12),0)+IF((AI$7-$AB$7)&lt;=(Settings!$C47*12),$AB60/(Settings!$C47*12),0)+IF((AI$7-$AA$7)&lt;=(Settings!$C47*12),$AA60/(Settings!$C47*12),0)+IF((AI$7-$Z$7)&lt;=(Settings!$C47*12),$Z60/(Settings!$C47*12),0)+IF((AI$7-$Y$7)&lt;=(Settings!$C47*12),$Y60/(Settings!$C47*12),0)+IF((AI$7-$X$7)&lt;=(Settings!$C47*12),$X60/(Settings!$C47*12),0)+IF((AI$7-$W$7)&lt;=(Settings!$C47*12),$W60/(Settings!$C47*12),0)+IF((AI$7-$V$7)&lt;=(Settings!$C47*12),$V60/(Settings!$C47*12),0)+IF((AI$7-$U$7)&lt;=(Settings!$C47*12),$U60/(Settings!$C47*12),0)+IF((AI$7-$T$7)&lt;=(Settings!$C47*12),$T60/(Settings!$C47*12),0)+IF((AI$7-$S$7)&lt;=(Settings!$C47*12),$S60/(Settings!$C47*12),0)+IF((AI$7-$R$7)&lt;=(Settings!$C47*12),$R60/(Settings!$C47*12),0)+IF((AI$7-$Q$7)&lt;=(Settings!$C47*12),$Q60/(Settings!$C47*12),0)+IF((AI$7-$P$7)&lt;=(Settings!$C47*12),$P60/(Settings!$C47*12),0)+IF((AI$7-$O$7)&lt;=(Settings!$C47*12),$O60/(Settings!$C47*12),0)+IF((AI$7-$N$7)&lt;=(Settings!$C47*12),$N60/(Settings!$C47*12),0)+IF((AI$7-$M$7)&lt;=(Settings!$C47*12),$M60/(Settings!$C47*12),0)+IF((AI$7-$L$7)&lt;=(Settings!$C47*12),$L60/(Settings!$C47*12),0)+IF((AI$7-$K$7)&lt;=(Settings!$C47*12),$K60/(Settings!$C47*12),0)+IF((AI$7-$J$7)&lt;=(Settings!$C47*12),$J60/(Settings!$C47*12),0)+IF((AI$7-$I$7)&lt;=(Settings!$C47*12),$I60/(Settings!$C47*12),0)+IF((AI$7-$H$7)&lt;=(Settings!$C47*12),$H60/(Settings!$C47*12),0)+IF((AI$7-$G$7)&lt;=(Settings!$C47*12),$G60/(Settings!$C47*12),0)+IF((AI$7-$F$7)&lt;=(Settings!$C47*12),$F60/(Settings!$C47*12),0)+IF((AI$7-$E$7)&lt;=(Settings!$C47*12),$D60/(Settings!$C47*12),0)</f>
        <v>0</v>
      </c>
      <c r="AJ72" s="286">
        <f>IF((AJ$7-$AI$7)&lt;=(Settings!$C47*12),$AI60/(Settings!$C47*12),0)+IF((AJ$7-$AH$7)&lt;=(Settings!$C47*12),$AH60/(Settings!$C47*12),0)+IF((AJ$7-$AG$7)&lt;=(Settings!$C47*12),$AG60/(Settings!$C47*12),0)+IF((AJ$7-$AF$7)&lt;=(Settings!$C47*12),$AF60/(Settings!$C47*12),0)+IF((AJ$7-$AE$7)&lt;=(Settings!$C47*12),$AE60/(Settings!$C47*12),0)+IF((AJ$7-$AD$7)&lt;=(Settings!$C47*12),$AD60/(Settings!$C47*12),0)+IF((AJ$7-$AC$7)&lt;=(Settings!$C47*12),$AC60/(Settings!$C47*12),0)+IF((AJ$7-$AB$7)&lt;=(Settings!$C47*12),$AB60/(Settings!$C47*12),0)+IF((AJ$7-$AA$7)&lt;=(Settings!$C47*12),$AA60/(Settings!$C47*12),0)+IF((AJ$7-$Z$7)&lt;=(Settings!$C47*12),$Z60/(Settings!$C47*12),0)+IF((AJ$7-$Y$7)&lt;=(Settings!$C47*12),$Y60/(Settings!$C47*12),0)+IF((AJ$7-$X$7)&lt;=(Settings!$C47*12),$X60/(Settings!$C47*12),0)+IF((AJ$7-$W$7)&lt;=(Settings!$C47*12),$W60/(Settings!$C47*12),0)+IF((AJ$7-$V$7)&lt;=(Settings!$C47*12),$V60/(Settings!$C47*12),0)+IF((AJ$7-$U$7)&lt;=(Settings!$C47*12),$U60/(Settings!$C47*12),0)+IF((AJ$7-$T$7)&lt;=(Settings!$C47*12),$T60/(Settings!$C47*12),0)+IF((AJ$7-$S$7)&lt;=(Settings!$C47*12),$S60/(Settings!$C47*12),0)+IF((AJ$7-$R$7)&lt;=(Settings!$C47*12),$R60/(Settings!$C47*12),0)+IF((AJ$7-$Q$7)&lt;=(Settings!$C47*12),$Q60/(Settings!$C47*12),0)+IF((AJ$7-$P$7)&lt;=(Settings!$C47*12),$P60/(Settings!$C47*12),0)+IF((AJ$7-$O$7)&lt;=(Settings!$C47*12),$O60/(Settings!$C47*12),0)+IF((AJ$7-$N$7)&lt;=(Settings!$C47*12),$N60/(Settings!$C47*12),0)+IF((AJ$7-$M$7)&lt;=(Settings!$C47*12),$M60/(Settings!$C47*12),0)+IF((AJ$7-$L$7)&lt;=(Settings!$C47*12),$L60/(Settings!$C47*12),0)+IF((AJ$7-$K$7)&lt;=(Settings!$C47*12),$K60/(Settings!$C47*12),0)+IF((AJ$7-$J$7)&lt;=(Settings!$C47*12),$J60/(Settings!$C47*12),0)+IF((AJ$7-$I$7)&lt;=(Settings!$C47*12),$I60/(Settings!$C47*12),0)+IF((AJ$7-$H$7)&lt;=(Settings!$C47*12),$H60/(Settings!$C47*12),0)+IF((AJ$7-$G$7)&lt;=(Settings!$C47*12),$G60/(Settings!$C47*12),0)+IF((AJ$7-$F$7)&lt;=(Settings!$C47*12),$F60/(Settings!$C47*12),0)+IF((AJ$7-$E$7)&lt;=(Settings!$C47*12),$D60/(Settings!$C47*12),0)</f>
        <v>0</v>
      </c>
      <c r="AK72" s="286">
        <f>IF((AK$7-$AJ$7)&lt;=(Settings!$C47*12),$AJ60/(Settings!$C47*12),0)+IF((AK$7-$AI$7)&lt;=(Settings!$C47*12),$AI60/(Settings!$C47*12),0)+IF((AK$7-$AH$7)&lt;=(Settings!$C47*12),$AH60/(Settings!$C47*12),0)+IF((AK$7-$AG$7)&lt;=(Settings!$C47*12),$AG60/(Settings!$C47*12),0)+IF((AK$7-$AF$7)&lt;=(Settings!$C47*12),$AF60/(Settings!$C47*12),0)+IF((AK$7-$AE$7)&lt;=(Settings!$C47*12),$AE60/(Settings!$C47*12),0)+IF((AK$7-$AD$7)&lt;=(Settings!$C47*12),$AD60/(Settings!$C47*12),0)+IF((AK$7-$AC$7)&lt;=(Settings!$C47*12),$AC60/(Settings!$C47*12),0)+IF((AK$7-$AB$7)&lt;=(Settings!$C47*12),$AB60/(Settings!$C47*12),0)+IF((AK$7-$AA$7)&lt;=(Settings!$C47*12),$AA60/(Settings!$C47*12),0)+IF((AK$7-$Z$7)&lt;=(Settings!$C47*12),$Z60/(Settings!$C47*12),0)+IF((AK$7-$Y$7)&lt;=(Settings!$C47*12),$Y60/(Settings!$C47*12),0)+IF((AK$7-$X$7)&lt;=(Settings!$C47*12),$X60/(Settings!$C47*12),0)+IF((AK$7-$W$7)&lt;=(Settings!$C47*12),$W60/(Settings!$C47*12),0)+IF((AK$7-$V$7)&lt;=(Settings!$C47*12),$V60/(Settings!$C47*12),0)+IF((AK$7-$U$7)&lt;=(Settings!$C47*12),$U60/(Settings!$C47*12),0)+IF((AK$7-$T$7)&lt;=(Settings!$C47*12),$T60/(Settings!$C47*12),0)+IF((AK$7-$S$7)&lt;=(Settings!$C47*12),$S60/(Settings!$C47*12),0)+IF((AK$7-$R$7)&lt;=(Settings!$C47*12),$R60/(Settings!$C47*12),0)+IF((AK$7-$Q$7)&lt;=(Settings!$C47*12),$Q60/(Settings!$C47*12),0)+IF((AK$7-$P$7)&lt;=(Settings!$C47*12),$P60/(Settings!$C47*12),0)+IF((AK$7-$O$7)&lt;=(Settings!$C47*12),$O60/(Settings!$C47*12),0)+IF((AK$7-$N$7)&lt;=(Settings!$C47*12),$N60/(Settings!$C47*12),0)+IF((AK$7-$M$7)&lt;=(Settings!$C47*12),$M60/(Settings!$C47*12),0)+IF((AK$7-$L$7)&lt;=(Settings!$C47*12),$L60/(Settings!$C47*12),0)+IF((AK$7-$K$7)&lt;=(Settings!$C47*12),$K60/(Settings!$C47*12),0)+IF((AK$7-$J$7)&lt;=(Settings!$C47*12),$J60/(Settings!$C47*12),0)+IF((AK$7-$I$7)&lt;=(Settings!$C47*12),$I60/(Settings!$C47*12),0)+IF((AK$7-$H$7)&lt;=(Settings!$C47*12),$H60/(Settings!$C47*12),0)+IF((AK$7-$G$7)&lt;=(Settings!$C47*12),$G60/(Settings!$C47*12),0)+IF((AK$7-$F$7)&lt;=(Settings!$C47*12),$F60/(Settings!$C47*12),0)+IF((AK$7-$E$7)&lt;=(Settings!$C47*12),$D60/(Settings!$C47*12),0)</f>
        <v>0</v>
      </c>
      <c r="AL72" s="286">
        <f>IF((AL$7-$AK$7)&lt;=(Settings!$C47*12),$AK60/(Settings!$C47*12),0)+IF((AL$7-$AJ$7)&lt;=(Settings!$C47*12),$AJ60/(Settings!$C47*12),0)+IF((AL$7-$AI$7)&lt;=(Settings!$C47*12),$AI60/(Settings!$C47*12),0)+IF((AL$7-$AH$7)&lt;=(Settings!$C47*12),$AH60/(Settings!$C47*12),0)+IF((AL$7-$AG$7)&lt;=(Settings!$C47*12),$AG60/(Settings!$C47*12),0)+IF((AL$7-$AF$7)&lt;=(Settings!$C47*12),$AF60/(Settings!$C47*12),0)+IF((AL$7-$AE$7)&lt;=(Settings!$C47*12),$AE60/(Settings!$C47*12),0)+IF((AL$7-$AD$7)&lt;=(Settings!$C47*12),$AD60/(Settings!$C47*12),0)+IF((AL$7-$AC$7)&lt;=(Settings!$C47*12),$AC60/(Settings!$C47*12),0)+IF((AL$7-$AB$7)&lt;=(Settings!$C47*12),$AB60/(Settings!$C47*12),0)+IF((AL$7-$AA$7)&lt;=(Settings!$C47*12),$AA60/(Settings!$C47*12),0)+IF((AL$7-$Z$7)&lt;=(Settings!$C47*12),$Z60/(Settings!$C47*12),0)+IF((AL$7-$Y$7)&lt;=(Settings!$C47*12),$Y60/(Settings!$C47*12),0)+IF((AL$7-$X$7)&lt;=(Settings!$C47*12),$X60/(Settings!$C47*12),0)+IF((AL$7-$W$7)&lt;=(Settings!$C47*12),$W60/(Settings!$C47*12),0)+IF((AL$7-$V$7)&lt;=(Settings!$C47*12),$V60/(Settings!$C47*12),0)+IF((AL$7-$U$7)&lt;=(Settings!$C47*12),$U60/(Settings!$C47*12),0)+IF((AL$7-$T$7)&lt;=(Settings!$C47*12),$T60/(Settings!$C47*12),0)+IF((AL$7-$S$7)&lt;=(Settings!$C47*12),$S60/(Settings!$C47*12),0)+IF((AL$7-$R$7)&lt;=(Settings!$C47*12),$R60/(Settings!$C47*12),0)+IF((AL$7-$Q$7)&lt;=(Settings!$C47*12),$Q60/(Settings!$C47*12),0)+IF((AL$7-$P$7)&lt;=(Settings!$C47*12),$P60/(Settings!$C47*12),0)+IF((AL$7-$O$7)&lt;=(Settings!$C47*12),$O60/(Settings!$C47*12),0)+IF((AL$7-$N$7)&lt;=(Settings!$C47*12),$N60/(Settings!$C47*12),0)+IF((AL$7-$M$7)&lt;=(Settings!$C47*12),$M60/(Settings!$C47*12),0)+IF((AL$7-$L$7)&lt;=(Settings!$C47*12),$L60/(Settings!$C47*12),0)+IF((AL$7-$K$7)&lt;=(Settings!$C47*12),$K60/(Settings!$C47*12),0)+IF((AL$7-$J$7)&lt;=(Settings!$C47*12),$J60/(Settings!$C47*12),0)+IF((AL$7-$I$7)&lt;=(Settings!$C47*12),$I60/(Settings!$C47*12),0)+IF((AL$7-$H$7)&lt;=(Settings!$C47*12),$H60/(Settings!$C47*12),0)+IF((AL$7-$G$7)&lt;=(Settings!$C47*12),$G60/(Settings!$C47*12),0)+IF((AL$7-$F$7)&lt;=(Settings!$C47*12),$F60/(Settings!$C47*12),0)+IF((AL$7-$E$7)&lt;=(Settings!$C47*12),$D60/(Settings!$C47*12),0)</f>
        <v>0</v>
      </c>
      <c r="AM72" s="286">
        <f>IF((AM$7-$AL$7)&lt;=(Settings!$C47*12),$AL60/(Settings!$C47*12),0)+IF((AM$7-$AK$7)&lt;=(Settings!$C47*12),$AK60/(Settings!$C47*12),0)+IF((AM$7-$AJ$7)&lt;=(Settings!$C47*12),$AJ60/(Settings!$C47*12),0)+IF((AM$7-$AI$7)&lt;=(Settings!$C47*12),$AI60/(Settings!$C47*12),0)+IF((AM$7-$AH$7)&lt;=(Settings!$C47*12),$AH60/(Settings!$C47*12),0)+IF((AM$7-$AG$7)&lt;=(Settings!$C47*12),$AG60/(Settings!$C47*12),0)+IF((AM$7-$AF$7)&lt;=(Settings!$C47*12),$AF60/(Settings!$C47*12),0)+IF((AM$7-$AE$7)&lt;=(Settings!$C47*12),$AE60/(Settings!$C47*12),0)+IF((AM$7-$AD$7)&lt;=(Settings!$C47*12),$AD60/(Settings!$C47*12),0)+IF((AM$7-$AC$7)&lt;=(Settings!$C47*12),$AC60/(Settings!$C47*12),0)+IF((AM$7-$AB$7)&lt;=(Settings!$C47*12),$AB60/(Settings!$C47*12),0)+IF((AM$7-$AA$7)&lt;=(Settings!$C47*12),$AA60/(Settings!$C47*12),0)+IF((AM$7-$Z$7)&lt;=(Settings!$C47*12),$Z60/(Settings!$C47*12),0)+IF((AM$7-$Y$7)&lt;=(Settings!$C47*12),$Y60/(Settings!$C47*12),0)+IF((AM$7-$X$7)&lt;=(Settings!$C47*12),$X60/(Settings!$C47*12),0)+IF((AM$7-$W$7)&lt;=(Settings!$C47*12),$W60/(Settings!$C47*12),0)+IF((AM$7-$V$7)&lt;=(Settings!$C47*12),$V60/(Settings!$C47*12),0)+IF((AM$7-$U$7)&lt;=(Settings!$C47*12),$U60/(Settings!$C47*12),0)+IF((AM$7-$T$7)&lt;=(Settings!$C47*12),$T60/(Settings!$C47*12),0)+IF((AM$7-$S$7)&lt;=(Settings!$C47*12),$S60/(Settings!$C47*12),0)+IF((AM$7-$R$7)&lt;=(Settings!$C47*12),$R60/(Settings!$C47*12),0)+IF((AM$7-$Q$7)&lt;=(Settings!$C47*12),$Q60/(Settings!$C47*12),0)+IF((AM$7-$P$7)&lt;=(Settings!$C47*12),$P60/(Settings!$C47*12),0)+IF((AM$7-$O$7)&lt;=(Settings!$C47*12),$O60/(Settings!$C47*12),0)+IF((AM$7-$N$7)&lt;=(Settings!$C47*12),$N60/(Settings!$C47*12),0)+IF((AM$7-$M$7)&lt;=(Settings!$C47*12),$M60/(Settings!$C47*12),0)+IF((AM$7-$L$7)&lt;=(Settings!$C47*12),$L60/(Settings!$C47*12),0)+IF((AM$7-$K$7)&lt;=(Settings!$C47*12),$K60/(Settings!$C47*12),0)+IF((AM$7-$J$7)&lt;=(Settings!$C47*12),$J60/(Settings!$C47*12),0)+IF((AM$7-$I$7)&lt;=(Settings!$C47*12),$I60/(Settings!$C47*12),0)+IF((AM$7-$H$7)&lt;=(Settings!$C47*12),$H60/(Settings!$C47*12),0)+IF((AM$7-$G$7)&lt;=(Settings!$C47*12),$G60/(Settings!$C47*12),0)+IF((AM$7-$F$7)&lt;=(Settings!$C47*12),$F60/(Settings!$C47*12),0)+IF((AM$7-$E$7)&lt;=(Settings!$C47*12),$D60/(Settings!$C47*12),0)</f>
        <v>0</v>
      </c>
      <c r="AN72" s="286">
        <f>IF((AN$7-$AM$7)&lt;=(Settings!$C47*12),$AM60/(Settings!$C47*12),0)+IF((AN$7-$AL$7)&lt;=(Settings!$C47*12),$AL60/(Settings!$C47*12),0)+IF((AN$7-$AK$7)&lt;=(Settings!$C47*12),$AK60/(Settings!$C47*12),0)+IF((AN$7-$AJ$7)&lt;=(Settings!$C47*12),$AJ60/(Settings!$C47*12),0)+IF((AN$7-$AI$7)&lt;=(Settings!$C47*12),$AI60/(Settings!$C47*12),0)+IF((AN$7-$AH$7)&lt;=(Settings!$C47*12),$AH60/(Settings!$C47*12),0)+IF((AN$7-$AG$7)&lt;=(Settings!$C47*12),$AG60/(Settings!$C47*12),0)+IF((AN$7-$AF$7)&lt;=(Settings!$C47*12),$AF60/(Settings!$C47*12),0)+IF((AN$7-$AE$7)&lt;=(Settings!$C47*12),$AE60/(Settings!$C47*12),0)+IF((AN$7-$AD$7)&lt;=(Settings!$C47*12),$AD60/(Settings!$C47*12),0)+IF((AN$7-$AC$7)&lt;=(Settings!$C47*12),$AC60/(Settings!$C47*12),0)+IF((AN$7-$AB$7)&lt;=(Settings!$C47*12),$AB60/(Settings!$C47*12),0)+IF((AN$7-$AA$7)&lt;=(Settings!$C47*12),$AA60/(Settings!$C47*12),0)+IF((AN$7-$Z$7)&lt;=(Settings!$C47*12),$Z60/(Settings!$C47*12),0)+IF((AN$7-$Y$7)&lt;=(Settings!$C47*12),$Y60/(Settings!$C47*12),0)+IF((AN$7-$X$7)&lt;=(Settings!$C47*12),$X60/(Settings!$C47*12),0)+IF((AN$7-$W$7)&lt;=(Settings!$C47*12),$W60/(Settings!$C47*12),0)+IF((AN$7-$V$7)&lt;=(Settings!$C47*12),$V60/(Settings!$C47*12),0)+IF((AN$7-$U$7)&lt;=(Settings!$C47*12),$U60/(Settings!$C47*12),0)+IF((AN$7-$T$7)&lt;=(Settings!$C47*12),$T60/(Settings!$C47*12),0)+IF((AN$7-$S$7)&lt;=(Settings!$C47*12),$S60/(Settings!$C47*12),0)+IF((AN$7-$R$7)&lt;=(Settings!$C47*12),$R60/(Settings!$C47*12),0)+IF((AN$7-$Q$7)&lt;=(Settings!$C47*12),$Q60/(Settings!$C47*12),0)+IF((AN$7-$P$7)&lt;=(Settings!$C47*12),$P60/(Settings!$C47*12),0)+IF((AN$7-$O$7)&lt;=(Settings!$C47*12),$O60/(Settings!$C47*12),0)+IF((AN$7-$N$7)&lt;=(Settings!$C47*12),$N60/(Settings!$C47*12),0)+IF((AN$7-$M$7)&lt;=(Settings!$C47*12),$M60/(Settings!$C47*12),0)+IF((AN$7-$L$7)&lt;=(Settings!$C47*12),$L60/(Settings!$C47*12),0)+IF((AN$7-$K$7)&lt;=(Settings!$C47*12),$K60/(Settings!$C47*12),0)+IF((AN$7-$J$7)&lt;=(Settings!$C47*12),$J60/(Settings!$C47*12),0)+IF((AN$7-$I$7)&lt;=(Settings!$C47*12),$I60/(Settings!$C47*12),0)+IF((AN$7-$H$7)&lt;=(Settings!$C47*12),$H60/(Settings!$C47*12),0)+IF((AN$7-$G$7)&lt;=(Settings!$C47*12),$G60/(Settings!$C47*12),0)+IF((AN$7-$F$7)&lt;=(Settings!$C47*12),$F60/(Settings!$C47*12),0)+IF((AN$7-$E$7)&lt;=(Settings!$C47*12),$D60/(Settings!$C47*12),0)</f>
        <v>0</v>
      </c>
      <c r="AO72" s="286">
        <f>IF((AO$7-$AN$7)&lt;=(Settings!$C47*12),$AN60/(Settings!$C47*12),0)+IF((AO$7-$AM$7)&lt;=(Settings!$C47*12),$AM60/(Settings!$C47*12),0)+IF((AO$7-$AL$7)&lt;=(Settings!$C47*12),$AL60/(Settings!$C47*12),0)+IF((AO$7-$AK$7)&lt;=(Settings!$C47*12),$AK60/(Settings!$C47*12),0)+IF((AO$7-$AJ$7)&lt;=(Settings!$C47*12),$AJ60/(Settings!$C47*12),0)+IF((AO$7-$AI$7)&lt;=(Settings!$C47*12),$AI60/(Settings!$C47*12),0)+IF((AO$7-$AH$7)&lt;=(Settings!$C47*12),$AH60/(Settings!$C47*12),0)+IF((AO$7-$AG$7)&lt;=(Settings!$C47*12),$AG60/(Settings!$C47*12),0)+IF((AO$7-$AF$7)&lt;=(Settings!$C47*12),$AF60/(Settings!$C47*12),0)+IF((AO$7-$AE$7)&lt;=(Settings!$C47*12),$AE60/(Settings!$C47*12),0)+IF((AO$7-$AD$7)&lt;=(Settings!$C47*12),$AD60/(Settings!$C47*12),0)+IF((AO$7-$AC$7)&lt;=(Settings!$C47*12),$AC60/(Settings!$C47*12),0)+IF((AO$7-$AB$7)&lt;=(Settings!$C47*12),$AB60/(Settings!$C47*12),0)+IF((AO$7-$AA$7)&lt;=(Settings!$C47*12),$AA60/(Settings!$C47*12),0)+IF((AO$7-$Z$7)&lt;=(Settings!$C47*12),$Z60/(Settings!$C47*12),0)+IF((AO$7-$Y$7)&lt;=(Settings!$C47*12),$Y60/(Settings!$C47*12),0)+IF((AO$7-$X$7)&lt;=(Settings!$C47*12),$X60/(Settings!$C47*12),0)+IF((AO$7-$W$7)&lt;=(Settings!$C47*12),$W60/(Settings!$C47*12),0)+IF((AO$7-$V$7)&lt;=(Settings!$C47*12),$V60/(Settings!$C47*12),0)+IF((AO$7-$U$7)&lt;=(Settings!$C47*12),$U60/(Settings!$C47*12),0)+IF((AO$7-$T$7)&lt;=(Settings!$C47*12),$T60/(Settings!$C47*12),0)+IF((AO$7-$S$7)&lt;=(Settings!$C47*12),$S60/(Settings!$C47*12),0)+IF((AO$7-$R$7)&lt;=(Settings!$C47*12),$R60/(Settings!$C47*12),0)+IF((AO$7-$Q$7)&lt;=(Settings!$C47*12),$Q60/(Settings!$C47*12),0)+IF((AO$7-$P$7)&lt;=(Settings!$C47*12),$P60/(Settings!$C47*12),0)+IF((AO$7-$O$7)&lt;=(Settings!$C47*12),$O60/(Settings!$C47*12),0)+IF((AO$7-$N$7)&lt;=(Settings!$C47*12),$N60/(Settings!$C47*12),0)+IF((AO$7-$M$7)&lt;=(Settings!$C47*12),$M60/(Settings!$C47*12),0)+IF((AO$7-$L$7)&lt;=(Settings!$C47*12),$L60/(Settings!$C47*12),0)+IF((AO$7-$K$7)&lt;=(Settings!$C47*12),$K60/(Settings!$C47*12),0)+IF((AO$7-$J$7)&lt;=(Settings!$C47*12),$J60/(Settings!$C47*12),0)+IF((AO$7-$I$7)&lt;=(Settings!$C47*12),$I60/(Settings!$C47*12),0)+IF((AO$7-$H$7)&lt;=(Settings!$C47*12),$H60/(Settings!$C47*12),0)+IF((AO$7-$G$7)&lt;=(Settings!$C47*12),$G60/(Settings!$C47*12),0)+IF((AO$7-$F$7)&lt;=(Settings!$C47*12),$F60/(Settings!$C47*12),0)+IF((AO$7-$E$7)&lt;=(Settings!$C47*12),$D60/(Settings!$C47*12),0)</f>
        <v>0</v>
      </c>
      <c r="AP72" s="286">
        <f>IF((AP$7-$AO$7)&lt;=(Settings!$C47*12),$AO60/(Settings!$C47*12),0)+IF((AP$7-$AN$7)&lt;=(Settings!$C47*12),$AN60/(Settings!$C47*12),0)+IF((AP$7-$AM$7)&lt;=(Settings!$C47*12),$AM60/(Settings!$C47*12),0)+IF((AP$7-$AL$7)&lt;=(Settings!$C47*12),$AL60/(Settings!$C47*12),0)+IF((AP$7-$AK$7)&lt;=(Settings!$C47*12),$AK60/(Settings!$C47*12),0)+IF((AP$7-$AJ$7)&lt;=(Settings!$C47*12),$AJ60/(Settings!$C47*12),0)+IF((AP$7-$AI$7)&lt;=(Settings!$C47*12),$AI60/(Settings!$C47*12),0)+IF((AP$7-$AH$7)&lt;=(Settings!$C47*12),$AH60/(Settings!$C47*12),0)+IF((AP$7-$AG$7)&lt;=(Settings!$C47*12),$AG60/(Settings!$C47*12),0)+IF((AP$7-$AF$7)&lt;=(Settings!$C47*12),$AF60/(Settings!$C47*12),0)+IF((AP$7-$AE$7)&lt;=(Settings!$C47*12),$AE60/(Settings!$C47*12),0)+IF((AP$7-$AD$7)&lt;=(Settings!$C47*12),$AD60/(Settings!$C47*12),0)+IF((AP$7-$AC$7)&lt;=(Settings!$C47*12),$AC60/(Settings!$C47*12),0)+IF((AP$7-$AB$7)&lt;=(Settings!$C47*12),$AB60/(Settings!$C47*12),0)+IF((AP$7-$AA$7)&lt;=(Settings!$C47*12),$AA60/(Settings!$C47*12),0)+IF((AP$7-$Z$7)&lt;=(Settings!$C47*12),$Z60/(Settings!$C47*12),0)+IF((AP$7-$Y$7)&lt;=(Settings!$C47*12),$Y60/(Settings!$C47*12),0)+IF((AP$7-$X$7)&lt;=(Settings!$C47*12),$X60/(Settings!$C47*12),0)+IF((AP$7-$W$7)&lt;=(Settings!$C47*12),$W60/(Settings!$C47*12),0)+IF((AP$7-$V$7)&lt;=(Settings!$C47*12),$V60/(Settings!$C47*12),0)+IF((AP$7-$U$7)&lt;=(Settings!$C47*12),$U60/(Settings!$C47*12),0)+IF((AP$7-$T$7)&lt;=(Settings!$C47*12),$T60/(Settings!$C47*12),0)+IF((AP$7-$S$7)&lt;=(Settings!$C47*12),$S60/(Settings!$C47*12),0)+IF((AP$7-$R$7)&lt;=(Settings!$C47*12),$R60/(Settings!$C47*12),0)+IF((AP$7-$Q$7)&lt;=(Settings!$C47*12),$Q60/(Settings!$C47*12),0)+IF((AP$7-$P$7)&lt;=(Settings!$C47*12),$P60/(Settings!$C47*12),0)+IF((AP$7-$O$7)&lt;=(Settings!$C47*12),$O60/(Settings!$C47*12),0)+IF((AP$7-$N$7)&lt;=(Settings!$C47*12),$N60/(Settings!$C47*12),0)+IF((AP$7-$M$7)&lt;=(Settings!$C47*12),$M60/(Settings!$C47*12),0)+IF((AP$7-$L$7)&lt;=(Settings!$C47*12),$L60/(Settings!$C47*12),0)+IF((AP$7-$K$7)&lt;=(Settings!$C47*12),$K60/(Settings!$C47*12),0)+IF((AP$7-$J$7)&lt;=(Settings!$C47*12),$J60/(Settings!$C47*12),0)+IF((AP$7-$I$7)&lt;=(Settings!$C47*12),$I60/(Settings!$C47*12),0)+IF((AP$7-$H$7)&lt;=(Settings!$C47*12),$H60/(Settings!$C47*12),0)+IF((AP$7-$G$7)&lt;=(Settings!$C47*12),$G60/(Settings!$C47*12),0)+IF((AP$7-$F$7)&lt;=(Settings!$C47*12),$F60/(Settings!$C47*12),0)+IF((AP$7-$E$7)&lt;=(Settings!$C47*12),$D60/(Settings!$C47*12),0)</f>
        <v>0</v>
      </c>
      <c r="AQ72" s="286">
        <f>IF((AQ$7-$AP$7)&lt;=(Settings!$C47*12),$AP60/(Settings!$C47*12),0)+IF((AQ$7-$AO$7)&lt;=(Settings!$C47*12),$AO60/(Settings!$C47*12),0)+IF((AQ$7-$AN$7)&lt;=(Settings!$C47*12),$AN60/(Settings!$C47*12),0)+IF((AQ$7-$AM$7)&lt;=(Settings!$C47*12),$AM60/(Settings!$C47*12),0)+IF((AQ$7-$AL$7)&lt;=(Settings!$C47*12),$AL60/(Settings!$C47*12),0)+IF((AQ$7-$AK$7)&lt;=(Settings!$C47*12),$AK60/(Settings!$C47*12),0)+IF((AQ$7-$AJ$7)&lt;=(Settings!$C47*12),$AJ60/(Settings!$C47*12),0)+IF((AQ$7-$AI$7)&lt;=(Settings!$C47*12),$AI60/(Settings!$C47*12),0)+IF((AQ$7-$AH$7)&lt;=(Settings!$C47*12),$AH60/(Settings!$C47*12),0)+IF((AQ$7-$AG$7)&lt;=(Settings!$C47*12),$AG60/(Settings!$C47*12),0)+IF((AQ$7-$AF$7)&lt;=(Settings!$C47*12),$AF60/(Settings!$C47*12),0)+IF((AQ$7-$AE$7)&lt;=(Settings!$C47*12),$AE60/(Settings!$C47*12),0)+IF((AQ$7-$AD$7)&lt;=(Settings!$C47*12),$AD60/(Settings!$C47*12),0)+IF((AQ$7-$AC$7)&lt;=(Settings!$C47*12),$AC60/(Settings!$C47*12),0)+IF((AQ$7-$AB$7)&lt;=(Settings!$C47*12),$AB60/(Settings!$C47*12),0)+IF((AQ$7-$AA$7)&lt;=(Settings!$C47*12),$AA60/(Settings!$C47*12),0)+IF((AQ$7-$Z$7)&lt;=(Settings!$C47*12),$Z60/(Settings!$C47*12),0)+IF((AQ$7-$Y$7)&lt;=(Settings!$C47*12),$Y60/(Settings!$C47*12),0)+IF((AQ$7-$X$7)&lt;=(Settings!$C47*12),$X60/(Settings!$C47*12),0)+IF((AQ$7-$W$7)&lt;=(Settings!$C47*12),$W60/(Settings!$C47*12),0)+IF((AQ$7-$V$7)&lt;=(Settings!$C47*12),$V60/(Settings!$C47*12),0)+IF((AQ$7-$U$7)&lt;=(Settings!$C47*12),$U60/(Settings!$C47*12),0)+IF((AQ$7-$T$7)&lt;=(Settings!$C47*12),$T60/(Settings!$C47*12),0)+IF((AQ$7-$S$7)&lt;=(Settings!$C47*12),$S60/(Settings!$C47*12),0)+IF((AQ$7-$R$7)&lt;=(Settings!$C47*12),$R60/(Settings!$C47*12),0)+IF((AQ$7-$Q$7)&lt;=(Settings!$C47*12),$Q60/(Settings!$C47*12),0)+IF((AQ$7-$P$7)&lt;=(Settings!$C47*12),$P60/(Settings!$C47*12),0)+IF((AQ$7-$O$7)&lt;=(Settings!$C47*12),$O60/(Settings!$C47*12),0)+IF((AQ$7-$N$7)&lt;=(Settings!$C47*12),$N60/(Settings!$C47*12),0)+IF((AQ$7-$M$7)&lt;=(Settings!$C47*12),$M60/(Settings!$C47*12),0)+IF((AQ$7-$L$7)&lt;=(Settings!$C47*12),$L60/(Settings!$C47*12),0)+IF((AQ$7-$K$7)&lt;=(Settings!$C47*12),$K60/(Settings!$C47*12),0)+IF((AQ$7-$J$7)&lt;=(Settings!$C47*12),$J60/(Settings!$C47*12),0)+IF((AQ$7-$I$7)&lt;=(Settings!$C47*12),$I60/(Settings!$C47*12),0)+IF((AQ$7-$H$7)&lt;=(Settings!$C47*12),$H60/(Settings!$C47*12),0)+IF((AQ$7-$G$7)&lt;=(Settings!$C47*12),$G60/(Settings!$C47*12),0)+IF((AQ$7-$F$7)&lt;=(Settings!$C47*12),$F60/(Settings!$C47*12),0)+IF((AQ$7-$E$7)&lt;=(Settings!$C47*12),$D60/(Settings!$C47*12),0)</f>
        <v>0</v>
      </c>
      <c r="AR72" s="286">
        <f>IF((AR$7-$AQ$7)&lt;=(Settings!$C47*12),$AQ60/(Settings!$C47*12),0)+IF((AR$7-$AP$7)&lt;=(Settings!$C47*12),$AP60/(Settings!$C47*12),0)+IF((AR$7-$AO$7)&lt;=(Settings!$C47*12),$AO60/(Settings!$C47*12),0)+IF((AR$7-$AN$7)&lt;=(Settings!$C47*12),$AN60/(Settings!$C47*12),0)+IF((AR$7-$AM$7)&lt;=(Settings!$C47*12),$AM60/(Settings!$C47*12),0)+IF((AR$7-$AL$7)&lt;=(Settings!$C47*12),$AL60/(Settings!$C47*12),0)+IF((AR$7-$AK$7)&lt;=(Settings!$C47*12),$AK60/(Settings!$C47*12),0)+IF((AR$7-$AJ$7)&lt;=(Settings!$C47*12),$AJ60/(Settings!$C47*12),0)+IF((AR$7-$AI$7)&lt;=(Settings!$C47*12),$AI60/(Settings!$C47*12),0)+IF((AR$7-$AH$7)&lt;=(Settings!$C47*12),$AH60/(Settings!$C47*12),0)+IF((AR$7-$AG$7)&lt;=(Settings!$C47*12),$AG60/(Settings!$C47*12),0)+IF((AR$7-$AF$7)&lt;=(Settings!$C47*12),$AF60/(Settings!$C47*12),0)+IF((AR$7-$AE$7)&lt;=(Settings!$C47*12),$AE60/(Settings!$C47*12),0)+IF((AR$7-$AD$7)&lt;=(Settings!$C47*12),$AD60/(Settings!$C47*12),0)+IF((AR$7-$AC$7)&lt;=(Settings!$C47*12),$AC60/(Settings!$C47*12),0)+IF((AR$7-$AB$7)&lt;=(Settings!$C47*12),$AB60/(Settings!$C47*12),0)+IF((AR$7-$AA$7)&lt;=(Settings!$C47*12),$AA60/(Settings!$C47*12),0)+IF((AR$7-$Z$7)&lt;=(Settings!$C47*12),$Z60/(Settings!$C47*12),0)+IF((AR$7-$Y$7)&lt;=(Settings!$C47*12),$Y60/(Settings!$C47*12),0)+IF((AR$7-$X$7)&lt;=(Settings!$C47*12),$X60/(Settings!$C47*12),0)+IF((AR$7-$W$7)&lt;=(Settings!$C47*12),$W60/(Settings!$C47*12),0)+IF((AR$7-$V$7)&lt;=(Settings!$C47*12),$V60/(Settings!$C47*12),0)+IF((AR$7-$U$7)&lt;=(Settings!$C47*12),$U60/(Settings!$C47*12),0)+IF((AR$7-$T$7)&lt;=(Settings!$C47*12),$T60/(Settings!$C47*12),0)+IF((AR$7-$S$7)&lt;=(Settings!$C47*12),$S60/(Settings!$C47*12),0)+IF((AR$7-$R$7)&lt;=(Settings!$C47*12),$R60/(Settings!$C47*12),0)+IF((AR$7-$Q$7)&lt;=(Settings!$C47*12),$Q60/(Settings!$C47*12),0)+IF((AR$7-$P$7)&lt;=(Settings!$C47*12),$P60/(Settings!$C47*12),0)+IF((AR$7-$O$7)&lt;=(Settings!$C47*12),$O60/(Settings!$C47*12),0)+IF((AR$7-$N$7)&lt;=(Settings!$C47*12),$N60/(Settings!$C47*12),0)+IF((AR$7-$M$7)&lt;=(Settings!$C47*12),$M60/(Settings!$C47*12),0)+IF((AR$7-$L$7)&lt;=(Settings!$C47*12),$L60/(Settings!$C47*12),0)+IF((AR$7-$K$7)&lt;=(Settings!$C47*12),$K60/(Settings!$C47*12),0)+IF((AR$7-$J$7)&lt;=(Settings!$C47*12),$J60/(Settings!$C47*12),0)+IF((AR$7-$I$7)&lt;=(Settings!$C47*12),$I60/(Settings!$C47*12),0)+IF((AR$7-$H$7)&lt;=(Settings!$C47*12),$H60/(Settings!$C47*12),0)+IF((AR$7-$G$7)&lt;=(Settings!$C47*12),$G60/(Settings!$C47*12),0)+IF((AR$7-$F$7)&lt;=(Settings!$C47*12),$F60/(Settings!$C47*12),0)+IF((AR$7-$E$7)&lt;=(Settings!$C47*12),$D60/(Settings!$C47*12),0)</f>
        <v>0</v>
      </c>
      <c r="AS72" s="286">
        <f>IF((AS$7-$AR$7)&lt;=(Settings!$C47*12),$AR60/(Settings!$C47*12),0)+IF((AS$7-$AQ$7)&lt;=(Settings!$C47*12),$AQ60/(Settings!$C47*12),0)+IF((AS$7-$AP$7)&lt;=(Settings!$C47*12),$AP60/(Settings!$C47*12),0)+IF((AS$7-$AO$7)&lt;=(Settings!$C47*12),$AO60/(Settings!$C47*12),0)+IF((AS$7-$AN$7)&lt;=(Settings!$C47*12),$AN60/(Settings!$C47*12),0)+IF((AS$7-$AM$7)&lt;=(Settings!$C47*12),$AM60/(Settings!$C47*12),0)+IF((AS$7-$AL$7)&lt;=(Settings!$C47*12),$AL60/(Settings!$C47*12),0)+IF((AS$7-$AK$7)&lt;=(Settings!$C47*12),$AK60/(Settings!$C47*12),0)+IF((AS$7-$AJ$7)&lt;=(Settings!$C47*12),$AJ60/(Settings!$C47*12),0)+IF((AS$7-$AI$7)&lt;=(Settings!$C47*12),$AI60/(Settings!$C47*12),0)+IF((AS$7-$AH$7)&lt;=(Settings!$C47*12),$AH60/(Settings!$C47*12),0)+IF((AS$7-$AG$7)&lt;=(Settings!$C47*12),$AG60/(Settings!$C47*12),0)+IF((AS$7-$AF$7)&lt;=(Settings!$C47*12),$AF60/(Settings!$C47*12),0)+IF((AS$7-$AE$7)&lt;=(Settings!$C47*12),$AE60/(Settings!$C47*12),0)+IF((AS$7-$AD$7)&lt;=(Settings!$C47*12),$AD60/(Settings!$C47*12),0)+IF((AS$7-$AC$7)&lt;=(Settings!$C47*12),$AC60/(Settings!$C47*12),0)+IF((AS$7-$AB$7)&lt;=(Settings!$C47*12),$AB60/(Settings!$C47*12),0)+IF((AS$7-$AA$7)&lt;=(Settings!$C47*12),$AA60/(Settings!$C47*12),0)+IF((AS$7-$Z$7)&lt;=(Settings!$C47*12),$Z60/(Settings!$C47*12),0)+IF((AS$7-$Y$7)&lt;=(Settings!$C47*12),$Y60/(Settings!$C47*12),0)+IF((AS$7-$X$7)&lt;=(Settings!$C47*12),$X60/(Settings!$C47*12),0)+IF((AS$7-$W$7)&lt;=(Settings!$C47*12),$W60/(Settings!$C47*12),0)+IF((AS$7-$V$7)&lt;=(Settings!$C47*12),$V60/(Settings!$C47*12),0)+IF((AS$7-$U$7)&lt;=(Settings!$C47*12),$U60/(Settings!$C47*12),0)+IF((AS$7-$T$7)&lt;=(Settings!$C47*12),$T60/(Settings!$C47*12),0)+IF((AS$7-$S$7)&lt;=(Settings!$C47*12),$S60/(Settings!$C47*12),0)+IF((AS$7-$R$7)&lt;=(Settings!$C47*12),$R60/(Settings!$C47*12),0)+IF((AS$7-$Q$7)&lt;=(Settings!$C47*12),$Q60/(Settings!$C47*12),0)+IF((AS$7-$P$7)&lt;=(Settings!$C47*12),$P60/(Settings!$C47*12),0)+IF((AS$7-$O$7)&lt;=(Settings!$C47*12),$O60/(Settings!$C47*12),0)+IF((AS$7-$N$7)&lt;=(Settings!$C47*12),$N60/(Settings!$C47*12),0)+IF((AS$7-$M$7)&lt;=(Settings!$C47*12),$M60/(Settings!$C47*12),0)+IF((AS$7-$L$7)&lt;=(Settings!$C47*12),$L60/(Settings!$C47*12),0)+IF((AS$7-$K$7)&lt;=(Settings!$C47*12),$K60/(Settings!$C47*12),0)+IF((AS$7-$J$7)&lt;=(Settings!$C47*12),$J60/(Settings!$C47*12),0)+IF((AS$7-$I$7)&lt;=(Settings!$C47*12),$I60/(Settings!$C47*12),0)+IF((AS$7-$H$7)&lt;=(Settings!$C47*12),$H60/(Settings!$C47*12),0)+IF((AS$7-$G$7)&lt;=(Settings!$C47*12),$G60/(Settings!$C47*12),0)+IF((AS$7-$F$7)&lt;=(Settings!$C47*12),$F60/(Settings!$C47*12),0)+IF((AS$7-$E$7)&lt;=(Settings!$C47*12),$D60/(Settings!$C47*12),0)</f>
        <v>0</v>
      </c>
      <c r="AT72" s="286">
        <f>IF((AT$7-$AS$7)&lt;=(Settings!$C47*12),$AS60/(Settings!$C47*12),0)+IF((AT$7-$AR$7)&lt;=(Settings!$C47*12),$AR60/(Settings!$C47*12),0)+IF((AT$7-$AQ$7)&lt;=(Settings!$C47*12),$AQ60/(Settings!$C47*12),0)+IF((AT$7-$AP$7)&lt;=(Settings!$C47*12),$AP60/(Settings!$C47*12),0)+IF((AT$7-$AO$7)&lt;=(Settings!$C47*12),$AO60/(Settings!$C47*12),0)+IF((AT$7-$AN$7)&lt;=(Settings!$C47*12),$AN60/(Settings!$C47*12),0)+IF((AT$7-$AM$7)&lt;=(Settings!$C47*12),$AM60/(Settings!$C47*12),0)+IF((AT$7-$AL$7)&lt;=(Settings!$C47*12),$AL60/(Settings!$C47*12),0)+IF((AT$7-$AK$7)&lt;=(Settings!$C47*12),$AK60/(Settings!$C47*12),0)+IF((AT$7-$AJ$7)&lt;=(Settings!$C47*12),$AJ60/(Settings!$C47*12),0)+IF((AT$7-$AI$7)&lt;=(Settings!$C47*12),$AI60/(Settings!$C47*12),0)+IF((AT$7-$AH$7)&lt;=(Settings!$C47*12),$AH60/(Settings!$C47*12),0)+IF((AT$7-$AG$7)&lt;=(Settings!$C47*12),$AG60/(Settings!$C47*12),0)+IF((AT$7-$AF$7)&lt;=(Settings!$C47*12),$AF60/(Settings!$C47*12),0)+IF((AT$7-$AE$7)&lt;=(Settings!$C47*12),$AE60/(Settings!$C47*12),0)+IF((AT$7-$AD$7)&lt;=(Settings!$C47*12),$AD60/(Settings!$C47*12),0)+IF((AT$7-$AC$7)&lt;=(Settings!$C47*12),$AC60/(Settings!$C47*12),0)+IF((AT$7-$AB$7)&lt;=(Settings!$C47*12),$AB60/(Settings!$C47*12),0)+IF((AT$7-$AA$7)&lt;=(Settings!$C47*12),$AA60/(Settings!$C47*12),0)+IF((AT$7-$Z$7)&lt;=(Settings!$C47*12),$Z60/(Settings!$C47*12),0)+IF((AT$7-$Y$7)&lt;=(Settings!$C47*12),$Y60/(Settings!$C47*12),0)+IF((AT$7-$X$7)&lt;=(Settings!$C47*12),$X60/(Settings!$C47*12),0)+IF((AT$7-$W$7)&lt;=(Settings!$C47*12),$W60/(Settings!$C47*12),0)+IF((AT$7-$V$7)&lt;=(Settings!$C47*12),$V60/(Settings!$C47*12),0)+IF((AT$7-$U$7)&lt;=(Settings!$C47*12),$U60/(Settings!$C47*12),0)+IF((AT$7-$T$7)&lt;=(Settings!$C47*12),$T60/(Settings!$C47*12),0)+IF((AT$7-$S$7)&lt;=(Settings!$C47*12),$S60/(Settings!$C47*12),0)+IF((AT$7-$R$7)&lt;=(Settings!$C47*12),$R60/(Settings!$C47*12),0)+IF((AT$7-$Q$7)&lt;=(Settings!$C47*12),$Q60/(Settings!$C47*12),0)+IF((AT$7-$P$7)&lt;=(Settings!$C47*12),$P60/(Settings!$C47*12),0)+IF((AT$7-$O$7)&lt;=(Settings!$C47*12),$O60/(Settings!$C47*12),0)+IF((AT$7-$N$7)&lt;=(Settings!$C47*12),$N60/(Settings!$C47*12),0)+IF((AT$7-$M$7)&lt;=(Settings!$C47*12),$M60/(Settings!$C47*12),0)+IF((AT$7-$L$7)&lt;=(Settings!$C47*12),$L60/(Settings!$C47*12),0)+IF((AT$7-$K$7)&lt;=(Settings!$C47*12),$K60/(Settings!$C47*12),0)+IF((AT$7-$J$7)&lt;=(Settings!$C47*12),$J60/(Settings!$C47*12),0)+IF((AT$7-$I$7)&lt;=(Settings!$C47*12),$I60/(Settings!$C47*12),0)+IF((AT$7-$H$7)&lt;=(Settings!$C47*12),$H60/(Settings!$C47*12),0)+IF((AT$7-$G$7)&lt;=(Settings!$C47*12),$G60/(Settings!$C47*12),0)+IF((AT$7-$F$7)&lt;=(Settings!$C47*12),$F60/(Settings!$C47*12),0)+IF((AT$7-$E$7)&lt;=(Settings!$C47*12),$D60/(Settings!$C47*12),0)</f>
        <v>0</v>
      </c>
      <c r="AU72" s="286">
        <f>IF((AU$7-$AT$7)&lt;=(Settings!$C47*12),$AT60/(Settings!$C47*12),0)+IF((AU$7-$AS$7)&lt;=(Settings!$C47*12),$AS60/(Settings!$C47*12),0)+IF((AU$7-$AR$7)&lt;=(Settings!$C47*12),$AR60/(Settings!$C47*12),0)+IF((AU$7-$AQ$7)&lt;=(Settings!$C47*12),$AQ60/(Settings!$C47*12),0)+IF((AU$7-$AP$7)&lt;=(Settings!$C47*12),$AP60/(Settings!$C47*12),0)+IF((AU$7-$AO$7)&lt;=(Settings!$C47*12),$AO60/(Settings!$C47*12),0)+IF((AU$7-$AN$7)&lt;=(Settings!$C47*12),$AN60/(Settings!$C47*12),0)+IF((AU$7-$AM$7)&lt;=(Settings!$C47*12),$AM60/(Settings!$C47*12),0)+IF((AU$7-$AL$7)&lt;=(Settings!$C47*12),$AL60/(Settings!$C47*12),0)+IF((AU$7-$AK$7)&lt;=(Settings!$C47*12),$AK60/(Settings!$C47*12),0)+IF((AU$7-$AJ$7)&lt;=(Settings!$C47*12),$AJ60/(Settings!$C47*12),0)+IF((AU$7-$AI$7)&lt;=(Settings!$C47*12),$AI60/(Settings!$C47*12),0)+IF((AU$7-$AH$7)&lt;=(Settings!$C47*12),$AH60/(Settings!$C47*12),0)+IF((AU$7-$AG$7)&lt;=(Settings!$C47*12),$AG60/(Settings!$C47*12),0)+IF((AU$7-$AF$7)&lt;=(Settings!$C47*12),$AF60/(Settings!$C47*12),0)+IF((AU$7-$AE$7)&lt;=(Settings!$C47*12),$AE60/(Settings!$C47*12),0)+IF((AU$7-$AD$7)&lt;=(Settings!$C47*12),$AD60/(Settings!$C47*12),0)+IF((AU$7-$AC$7)&lt;=(Settings!$C47*12),$AC60/(Settings!$C47*12),0)+IF((AU$7-$AB$7)&lt;=(Settings!$C47*12),$AB60/(Settings!$C47*12),0)+IF((AU$7-$AA$7)&lt;=(Settings!$C47*12),$AA60/(Settings!$C47*12),0)+IF((AU$7-$Z$7)&lt;=(Settings!$C47*12),$Z60/(Settings!$C47*12),0)+IF((AU$7-$Y$7)&lt;=(Settings!$C47*12),$Y60/(Settings!$C47*12),0)+IF((AU$7-$X$7)&lt;=(Settings!$C47*12),$X60/(Settings!$C47*12),0)+IF((AU$7-$W$7)&lt;=(Settings!$C47*12),$W60/(Settings!$C47*12),0)+IF((AU$7-$V$7)&lt;=(Settings!$C47*12),$V60/(Settings!$C47*12),0)+IF((AU$7-$U$7)&lt;=(Settings!$C47*12),$U60/(Settings!$C47*12),0)+IF((AU$7-$T$7)&lt;=(Settings!$C47*12),$T60/(Settings!$C47*12),0)+IF((AU$7-$S$7)&lt;=(Settings!$C47*12),$S60/(Settings!$C47*12),0)+IF((AU$7-$R$7)&lt;=(Settings!$C47*12),$R60/(Settings!$C47*12),0)+IF((AU$7-$Q$7)&lt;=(Settings!$C47*12),$Q60/(Settings!$C47*12),0)+IF((AU$7-$P$7)&lt;=(Settings!$C47*12),$P60/(Settings!$C47*12),0)+IF((AU$7-$O$7)&lt;=(Settings!$C47*12),$O60/(Settings!$C47*12),0)+IF((AU$7-$N$7)&lt;=(Settings!$C47*12),$N60/(Settings!$C47*12),0)+IF((AU$7-$M$7)&lt;=(Settings!$C47*12),$M60/(Settings!$C47*12),0)+IF((AU$7-$L$7)&lt;=(Settings!$C47*12),$L60/(Settings!$C47*12),0)+IF((AU$7-$K$7)&lt;=(Settings!$C47*12),$K60/(Settings!$C47*12),0)+IF((AU$7-$J$7)&lt;=(Settings!$C47*12),$J60/(Settings!$C47*12),0)+IF((AU$7-$I$7)&lt;=(Settings!$C47*12),$I60/(Settings!$C47*12),0)+IF((AU$7-$H$7)&lt;=(Settings!$C47*12),$H60/(Settings!$C47*12),0)+IF((AU$7-$G$7)&lt;=(Settings!$C47*12),$G60/(Settings!$C47*12),0)+IF((AU$7-$F$7)&lt;=(Settings!$C47*12),$F60/(Settings!$C47*12),0)+IF((AU$7-$E$7)&lt;=(Settings!$C47*12),$D60/(Settings!$C47*12),0)</f>
        <v>0</v>
      </c>
      <c r="AV72" s="286">
        <f>IF((AV$7-$AU$7)&lt;=(Settings!$C47*12),$AU60/(Settings!$C47*12),0)+IF((AV$7-$AT$7)&lt;=(Settings!$C47*12),$AT60/(Settings!$C47*12),0)+IF((AV$7-$AS$7)&lt;=(Settings!$C47*12),$AS60/(Settings!$C47*12),0)+IF((AV$7-$AR$7)&lt;=(Settings!$C47*12),$AR60/(Settings!$C47*12),0)+IF((AV$7-$AQ$7)&lt;=(Settings!$C47*12),$AQ60/(Settings!$C47*12),0)+IF((AV$7-$AP$7)&lt;=(Settings!$C47*12),$AP60/(Settings!$C47*12),0)+IF((AV$7-$AO$7)&lt;=(Settings!$C47*12),$AO60/(Settings!$C47*12),0)+IF((AV$7-$AN$7)&lt;=(Settings!$C47*12),$AN60/(Settings!$C47*12),0)+IF((AV$7-$AM$7)&lt;=(Settings!$C47*12),$AM60/(Settings!$C47*12),0)+IF((AV$7-$AL$7)&lt;=(Settings!$C47*12),$AL60/(Settings!$C47*12),0)+IF((AV$7-$AK$7)&lt;=(Settings!$C47*12),$AK60/(Settings!$C47*12),0)+IF((AV$7-$AJ$7)&lt;=(Settings!$C47*12),$AJ60/(Settings!$C47*12),0)+IF((AV$7-$AI$7)&lt;=(Settings!$C47*12),$AI60/(Settings!$C47*12),0)+IF((AV$7-$AH$7)&lt;=(Settings!$C47*12),$AH60/(Settings!$C47*12),0)+IF((AV$7-$AG$7)&lt;=(Settings!$C47*12),$AG60/(Settings!$C47*12),0)+IF((AV$7-$AF$7)&lt;=(Settings!$C47*12),$AF60/(Settings!$C47*12),0)+IF((AV$7-$AE$7)&lt;=(Settings!$C47*12),$AE60/(Settings!$C47*12),0)+IF((AV$7-$AD$7)&lt;=(Settings!$C47*12),$AD60/(Settings!$C47*12),0)+IF((AV$7-$AC$7)&lt;=(Settings!$C47*12),$AC60/(Settings!$C47*12),0)+IF((AV$7-$AB$7)&lt;=(Settings!$C47*12),$AB60/(Settings!$C47*12),0)+IF((AV$7-$AA$7)&lt;=(Settings!$C47*12),$AA60/(Settings!$C47*12),0)+IF((AV$7-$Z$7)&lt;=(Settings!$C47*12),$Z60/(Settings!$C47*12),0)+IF((AV$7-$Y$7)&lt;=(Settings!$C47*12),$Y60/(Settings!$C47*12),0)+IF((AV$7-$X$7)&lt;=(Settings!$C47*12),$X60/(Settings!$C47*12),0)+IF((AV$7-$W$7)&lt;=(Settings!$C47*12),$W60/(Settings!$C47*12),0)+IF((AV$7-$V$7)&lt;=(Settings!$C47*12),$V60/(Settings!$C47*12),0)+IF((AV$7-$U$7)&lt;=(Settings!$C47*12),$U60/(Settings!$C47*12),0)+IF((AV$7-$T$7)&lt;=(Settings!$C47*12),$T60/(Settings!$C47*12),0)+IF((AV$7-$S$7)&lt;=(Settings!$C47*12),$S60/(Settings!$C47*12),0)+IF((AV$7-$R$7)&lt;=(Settings!$C47*12),$R60/(Settings!$C47*12),0)+IF((AV$7-$Q$7)&lt;=(Settings!$C47*12),$Q60/(Settings!$C47*12),0)+IF((AV$7-$P$7)&lt;=(Settings!$C47*12),$P60/(Settings!$C47*12),0)+IF((AV$7-$O$7)&lt;=(Settings!$C47*12),$O60/(Settings!$C47*12),0)+IF((AV$7-$N$7)&lt;=(Settings!$C47*12),$N60/(Settings!$C47*12),0)+IF((AV$7-$M$7)&lt;=(Settings!$C47*12),$M60/(Settings!$C47*12),0)+IF((AV$7-$L$7)&lt;=(Settings!$C47*12),$L60/(Settings!$C47*12),0)+IF((AV$7-$K$7)&lt;=(Settings!$C47*12),$K60/(Settings!$C47*12),0)+IF((AV$7-$J$7)&lt;=(Settings!$C47*12),$J60/(Settings!$C47*12),0)+IF((AV$7-$I$7)&lt;=(Settings!$C47*12),$I60/(Settings!$C47*12),0)+IF((AV$7-$H$7)&lt;=(Settings!$C47*12),$H60/(Settings!$C47*12),0)+IF((AV$7-$G$7)&lt;=(Settings!$C47*12),$G60/(Settings!$C47*12),0)+IF((AV$7-$F$7)&lt;=(Settings!$C47*12),$F60/(Settings!$C47*12),0)+IF((AV$7-$E$7)&lt;=(Settings!$C47*12),$D60/(Settings!$C47*12),0)</f>
        <v>0</v>
      </c>
      <c r="AW72" s="286">
        <f>IF((AW$7-$AV$7)&lt;=(Settings!$C47*12),$AV60/(Settings!$C47*12),0)+IF((AW$7-$AU$7)&lt;=(Settings!$C47*12),$AU60/(Settings!$C47*12),0)+IF((AW$7-$AT$7)&lt;=(Settings!$C47*12),$AT60/(Settings!$C47*12),0)+IF((AW$7-$AS$7)&lt;=(Settings!$C47*12),$AS60/(Settings!$C47*12),0)+IF((AW$7-$AR$7)&lt;=(Settings!$C47*12),$AR60/(Settings!$C47*12),0)+IF((AW$7-$AQ$7)&lt;=(Settings!$C47*12),$AQ60/(Settings!$C47*12),0)+IF((AW$7-$AP$7)&lt;=(Settings!$C47*12),$AP60/(Settings!$C47*12),0)+IF((AW$7-$AO$7)&lt;=(Settings!$C47*12),$AO60/(Settings!$C47*12),0)+IF((AW$7-$AN$7)&lt;=(Settings!$C47*12),$AN60/(Settings!$C47*12),0)+IF((AW$7-$AM$7)&lt;=(Settings!$C47*12),$AM60/(Settings!$C47*12),0)+IF((AW$7-$AL$7)&lt;=(Settings!$C47*12),$AL60/(Settings!$C47*12),0)+IF((AW$7-$AK$7)&lt;=(Settings!$C47*12),$AK60/(Settings!$C47*12),0)+IF((AW$7-$AJ$7)&lt;=(Settings!$C47*12),$AJ60/(Settings!$C47*12),0)+IF((AW$7-$AI$7)&lt;=(Settings!$C47*12),$AI60/(Settings!$C47*12),0)+IF((AW$7-$AH$7)&lt;=(Settings!$C47*12),$AH60/(Settings!$C47*12),0)+IF((AW$7-$AG$7)&lt;=(Settings!$C47*12),$AG60/(Settings!$C47*12),0)+IF((AW$7-$AF$7)&lt;=(Settings!$C47*12),$AF60/(Settings!$C47*12),0)+IF((AW$7-$AE$7)&lt;=(Settings!$C47*12),$AE60/(Settings!$C47*12),0)+IF((AW$7-$AD$7)&lt;=(Settings!$C47*12),$AD60/(Settings!$C47*12),0)+IF((AW$7-$AC$7)&lt;=(Settings!$C47*12),$AC60/(Settings!$C47*12),0)+IF((AW$7-$AB$7)&lt;=(Settings!$C47*12),$AB60/(Settings!$C47*12),0)+IF((AW$7-$AA$7)&lt;=(Settings!$C47*12),$AA60/(Settings!$C47*12),0)+IF((AW$7-$Z$7)&lt;=(Settings!$C47*12),$Z60/(Settings!$C47*12),0)+IF((AW$7-$Y$7)&lt;=(Settings!$C47*12),$Y60/(Settings!$C47*12),0)+IF((AW$7-$X$7)&lt;=(Settings!$C47*12),$X60/(Settings!$C47*12),0)+IF((AW$7-$W$7)&lt;=(Settings!$C47*12),$W60/(Settings!$C47*12),0)+IF((AW$7-$V$7)&lt;=(Settings!$C47*12),$V60/(Settings!$C47*12),0)+IF((AW$7-$U$7)&lt;=(Settings!$C47*12),$U60/(Settings!$C47*12),0)+IF((AW$7-$T$7)&lt;=(Settings!$C47*12),$T60/(Settings!$C47*12),0)+IF((AW$7-$S$7)&lt;=(Settings!$C47*12),$S60/(Settings!$C47*12),0)+IF((AW$7-$R$7)&lt;=(Settings!$C47*12),$R60/(Settings!$C47*12),0)+IF((AW$7-$Q$7)&lt;=(Settings!$C47*12),$Q60/(Settings!$C47*12),0)+IF((AW$7-$P$7)&lt;=(Settings!$C47*12),$P60/(Settings!$C47*12),0)+IF((AW$7-$O$7)&lt;=(Settings!$C47*12),$O60/(Settings!$C47*12),0)+IF((AW$7-$N$7)&lt;=(Settings!$C47*12),$N60/(Settings!$C47*12),0)+IF((AW$7-$M$7)&lt;=(Settings!$C47*12),$M60/(Settings!$C47*12),0)+IF((AW$7-$L$7)&lt;=(Settings!$C47*12),$L60/(Settings!$C47*12),0)+IF((AW$7-$K$7)&lt;=(Settings!$C47*12),$K60/(Settings!$C47*12),0)+IF((AW$7-$J$7)&lt;=(Settings!$C47*12),$J60/(Settings!$C47*12),0)+IF((AW$7-$I$7)&lt;=(Settings!$C47*12),$I60/(Settings!$C47*12),0)+IF((AW$7-$H$7)&lt;=(Settings!$C47*12),$H60/(Settings!$C47*12),0)+IF((AW$7-$G$7)&lt;=(Settings!$C47*12),$G60/(Settings!$C47*12),0)+IF((AW$7-$F$7)&lt;=(Settings!$C47*12),$F60/(Settings!$C47*12),0)+IF((AW$7-$E$7)&lt;=(Settings!$C47*12),$D60/(Settings!$C47*12),0)</f>
        <v>0</v>
      </c>
      <c r="AX72" s="286">
        <f>IF((AX$7-$AW$7)&lt;=(Settings!$C47*12),$AW60/(Settings!$C47*12),0)+IF((AX$7-$AV$7)&lt;=(Settings!$C47*12),$AV60/(Settings!$C47*12),0)+IF((AX$7-$AU$7)&lt;=(Settings!$C47*12),$AU60/(Settings!$C47*12),0)+IF((AX$7-$AT$7)&lt;=(Settings!$C47*12),$AT60/(Settings!$C47*12),0)+IF((AX$7-$AS$7)&lt;=(Settings!$C47*12),$AS60/(Settings!$C47*12),0)+IF((AX$7-$AR$7)&lt;=(Settings!$C47*12),$AR60/(Settings!$C47*12),0)+IF((AX$7-$AQ$7)&lt;=(Settings!$C47*12),$AQ60/(Settings!$C47*12),0)+IF((AX$7-$AP$7)&lt;=(Settings!$C47*12),$AP60/(Settings!$C47*12),0)+IF((AX$7-$AO$7)&lt;=(Settings!$C47*12),$AO60/(Settings!$C47*12),0)+IF((AX$7-$AN$7)&lt;=(Settings!$C47*12),$AN60/(Settings!$C47*12),0)+IF((AX$7-$AM$7)&lt;=(Settings!$C47*12),$AM60/(Settings!$C47*12),0)+IF((AX$7-$AL$7)&lt;=(Settings!$C47*12),$AL60/(Settings!$C47*12),0)+IF((AX$7-$AK$7)&lt;=(Settings!$C47*12),$AK60/(Settings!$C47*12),0)+IF((AX$7-$AJ$7)&lt;=(Settings!$C47*12),$AJ60/(Settings!$C47*12),0)+IF((AX$7-$AI$7)&lt;=(Settings!$C47*12),$AI60/(Settings!$C47*12),0)+IF((AX$7-$AH$7)&lt;=(Settings!$C47*12),$AH60/(Settings!$C47*12),0)+IF((AX$7-$AG$7)&lt;=(Settings!$C47*12),$AG60/(Settings!$C47*12),0)+IF((AX$7-$AF$7)&lt;=(Settings!$C47*12),$AF60/(Settings!$C47*12),0)+IF((AX$7-$AE$7)&lt;=(Settings!$C47*12),$AE60/(Settings!$C47*12),0)+IF((AX$7-$AD$7)&lt;=(Settings!$C47*12),$AD60/(Settings!$C47*12),0)+IF((AX$7-$AC$7)&lt;=(Settings!$C47*12),$AC60/(Settings!$C47*12),0)+IF((AX$7-$AB$7)&lt;=(Settings!$C47*12),$AB60/(Settings!$C47*12),0)+IF((AX$7-$AA$7)&lt;=(Settings!$C47*12),$AA60/(Settings!$C47*12),0)+IF((AX$7-$Z$7)&lt;=(Settings!$C47*12),$Z60/(Settings!$C47*12),0)+IF((AX$7-$Y$7)&lt;=(Settings!$C47*12),$Y60/(Settings!$C47*12),0)+IF((AX$7-$X$7)&lt;=(Settings!$C47*12),$X60/(Settings!$C47*12),0)+IF((AX$7-$W$7)&lt;=(Settings!$C47*12),$W60/(Settings!$C47*12),0)+IF((AX$7-$V$7)&lt;=(Settings!$C47*12),$V60/(Settings!$C47*12),0)+IF((AX$7-$U$7)&lt;=(Settings!$C47*12),$U60/(Settings!$C47*12),0)+IF((AX$7-$T$7)&lt;=(Settings!$C47*12),$T60/(Settings!$C47*12),0)+IF((AX$7-$S$7)&lt;=(Settings!$C47*12),$S60/(Settings!$C47*12),0)+IF((AX$7-$R$7)&lt;=(Settings!$C47*12),$R60/(Settings!$C47*12),0)+IF((AX$7-$Q$7)&lt;=(Settings!$C47*12),$Q60/(Settings!$C47*12),0)+IF((AX$7-$P$7)&lt;=(Settings!$C47*12),$P60/(Settings!$C47*12),0)+IF((AX$7-$O$7)&lt;=(Settings!$C47*12),$O60/(Settings!$C47*12),0)+IF((AX$7-$N$7)&lt;=(Settings!$C47*12),$N60/(Settings!$C47*12),0)+IF((AX$7-$M$7)&lt;=(Settings!$C47*12),$M60/(Settings!$C47*12),0)+IF((AX$7-$L$7)&lt;=(Settings!$C47*12),$L60/(Settings!$C47*12),0)+IF((AX$7-$K$7)&lt;=(Settings!$C47*12),$K60/(Settings!$C47*12),0)+IF((AX$7-$J$7)&lt;=(Settings!$C47*12),$J60/(Settings!$C47*12),0)+IF((AX$7-$I$7)&lt;=(Settings!$C47*12),$I60/(Settings!$C47*12),0)+IF((AX$7-$H$7)&lt;=(Settings!$C47*12),$H60/(Settings!$C47*12),0)+IF((AX$7-$G$7)&lt;=(Settings!$C47*12),$G60/(Settings!$C47*12),0)+IF((AX$7-$F$7)&lt;=(Settings!$C47*12),$F60/(Settings!$C47*12),0)+IF((AX$7-$E$7)&lt;=(Settings!$C47*12),$D60/(Settings!$C47*12),0)</f>
        <v>0</v>
      </c>
      <c r="AY72" s="286">
        <f>IF((AY$7-$AX$7)&lt;=(Settings!$C47*12),$AX60/(Settings!$C47*12),0)+IF((AY$7-$AW$7)&lt;=(Settings!$C47*12),$AW60/(Settings!$C47*12),0)+IF((AY$7-$AV$7)&lt;=(Settings!$C47*12),$AV60/(Settings!$C47*12),0)+IF((AY$7-$AU$7)&lt;=(Settings!$C47*12),$AU60/(Settings!$C47*12),0)+IF((AY$7-$AT$7)&lt;=(Settings!$C47*12),$AT60/(Settings!$C47*12),0)+IF((AY$7-$AS$7)&lt;=(Settings!$C47*12),$AS60/(Settings!$C47*12),0)+IF((AY$7-$AR$7)&lt;=(Settings!$C47*12),$AR60/(Settings!$C47*12),0)+IF((AY$7-$AQ$7)&lt;=(Settings!$C47*12),$AQ60/(Settings!$C47*12),0)+IF((AY$7-$AP$7)&lt;=(Settings!$C47*12),$AP60/(Settings!$C47*12),0)+IF((AY$7-$AO$7)&lt;=(Settings!$C47*12),$AO60/(Settings!$C47*12),0)+IF((AY$7-$AN$7)&lt;=(Settings!$C47*12),$AN60/(Settings!$C47*12),0)+IF((AY$7-$AM$7)&lt;=(Settings!$C47*12),$AM60/(Settings!$C47*12),0)+IF((AY$7-$AL$7)&lt;=(Settings!$C47*12),$AL60/(Settings!$C47*12),0)+IF((AY$7-$AK$7)&lt;=(Settings!$C47*12),$AK60/(Settings!$C47*12),0)+IF((AY$7-$AJ$7)&lt;=(Settings!$C47*12),$AJ60/(Settings!$C47*12),0)+IF((AY$7-$AI$7)&lt;=(Settings!$C47*12),$AI60/(Settings!$C47*12),0)+IF((AY$7-$AH$7)&lt;=(Settings!$C47*12),$AH60/(Settings!$C47*12),0)+IF((AY$7-$AG$7)&lt;=(Settings!$C47*12),$AG60/(Settings!$C47*12),0)+IF((AY$7-$AF$7)&lt;=(Settings!$C47*12),$AF60/(Settings!$C47*12),0)+IF((AY$7-$AE$7)&lt;=(Settings!$C47*12),$AE60/(Settings!$C47*12),0)+IF((AY$7-$AD$7)&lt;=(Settings!$C47*12),$AD60/(Settings!$C47*12),0)+IF((AY$7-$AC$7)&lt;=(Settings!$C47*12),$AC60/(Settings!$C47*12),0)+IF((AY$7-$AB$7)&lt;=(Settings!$C47*12),$AB60/(Settings!$C47*12),0)+IF((AY$7-$AA$7)&lt;=(Settings!$C47*12),$AA60/(Settings!$C47*12),0)+IF((AY$7-$Z$7)&lt;=(Settings!$C47*12),$Z60/(Settings!$C47*12),0)+IF((AY$7-$Y$7)&lt;=(Settings!$C47*12),$Y60/(Settings!$C47*12),0)+IF((AY$7-$X$7)&lt;=(Settings!$C47*12),$X60/(Settings!$C47*12),0)+IF((AY$7-$W$7)&lt;=(Settings!$C47*12),$W60/(Settings!$C47*12),0)+IF((AY$7-$V$7)&lt;=(Settings!$C47*12),$V60/(Settings!$C47*12),0)+IF((AY$7-$U$7)&lt;=(Settings!$C47*12),$U60/(Settings!$C47*12),0)+IF((AY$7-$T$7)&lt;=(Settings!$C47*12),$T60/(Settings!$C47*12),0)+IF((AY$7-$S$7)&lt;=(Settings!$C47*12),$S60/(Settings!$C47*12),0)+IF((AY$7-$R$7)&lt;=(Settings!$C47*12),$R60/(Settings!$C47*12),0)+IF((AY$7-$Q$7)&lt;=(Settings!$C47*12),$Q60/(Settings!$C47*12),0)+IF((AY$7-$P$7)&lt;=(Settings!$C47*12),$P60/(Settings!$C47*12),0)+IF((AY$7-$O$7)&lt;=(Settings!$C47*12),$O60/(Settings!$C47*12),0)+IF((AY$7-$N$7)&lt;=(Settings!$C47*12),$N60/(Settings!$C47*12),0)+IF((AY$7-$M$7)&lt;=(Settings!$C47*12),$M60/(Settings!$C47*12),0)+IF((AY$7-$L$7)&lt;=(Settings!$C47*12),$L60/(Settings!$C47*12),0)+IF((AY$7-$K$7)&lt;=(Settings!$C47*12),$K60/(Settings!$C47*12),0)+IF((AY$7-$J$7)&lt;=(Settings!$C47*12),$J60/(Settings!$C47*12),0)+IF((AY$7-$I$7)&lt;=(Settings!$C47*12),$I60/(Settings!$C47*12),0)+IF((AY$7-$H$7)&lt;=(Settings!$C47*12),$H60/(Settings!$C47*12),0)+IF((AY$7-$G$7)&lt;=(Settings!$C47*12),$G60/(Settings!$C47*12),0)+IF((AY$7-$F$7)&lt;=(Settings!$C47*12),$F60/(Settings!$C47*12),0)+IF((AY$7-$E$7)&lt;=(Settings!$C47*12),$D60/(Settings!$C47*12),0)</f>
        <v>0</v>
      </c>
      <c r="AZ72" s="286">
        <f>IF((AZ$7-$AY$7)&lt;=(Settings!$C47*12),$AY60/(Settings!$C47*12),0)+IF((AZ$7-$AX$7)&lt;=(Settings!$C47*12),$AX60/(Settings!$C47*12),0)+IF((AZ$7-$AW$7)&lt;=(Settings!$C47*12),$AW60/(Settings!$C47*12),0)+IF((AZ$7-$AV$7)&lt;=(Settings!$C47*12),$AV60/(Settings!$C47*12),0)+IF((AZ$7-$AU$7)&lt;=(Settings!$C47*12),$AU60/(Settings!$C47*12),0)+IF((AZ$7-$AT$7)&lt;=(Settings!$C47*12),$AT60/(Settings!$C47*12),0)+IF((AZ$7-$AS$7)&lt;=(Settings!$C47*12),$AS60/(Settings!$C47*12),0)+IF((AZ$7-$AR$7)&lt;=(Settings!$C47*12),$AR60/(Settings!$C47*12),0)+IF((AZ$7-$AQ$7)&lt;=(Settings!$C47*12),$AQ60/(Settings!$C47*12),0)+IF((AZ$7-$AP$7)&lt;=(Settings!$C47*12),$AP60/(Settings!$C47*12),0)+IF((AZ$7-$AO$7)&lt;=(Settings!$C47*12),$AO60/(Settings!$C47*12),0)+IF((AZ$7-$AN$7)&lt;=(Settings!$C47*12),$AN60/(Settings!$C47*12),0)+IF((AZ$7-$AM$7)&lt;=(Settings!$C47*12),$AM60/(Settings!$C47*12),0)+IF((AZ$7-$AL$7)&lt;=(Settings!$C47*12),$AL60/(Settings!$C47*12),0)+IF((AZ$7-$AK$7)&lt;=(Settings!$C47*12),$AK60/(Settings!$C47*12),0)+IF((AZ$7-$AJ$7)&lt;=(Settings!$C47*12),$AJ60/(Settings!$C47*12),0)+IF((AZ$7-$AI$7)&lt;=(Settings!$C47*12),$AI60/(Settings!$C47*12),0)+IF((AZ$7-$AH$7)&lt;=(Settings!$C47*12),$AH60/(Settings!$C47*12),0)+IF((AZ$7-$AG$7)&lt;=(Settings!$C47*12),$AG60/(Settings!$C47*12),0)+IF((AZ$7-$AF$7)&lt;=(Settings!$C47*12),$AF60/(Settings!$C47*12),0)+IF((AZ$7-$AE$7)&lt;=(Settings!$C47*12),$AE60/(Settings!$C47*12),0)+IF((AZ$7-$AD$7)&lt;=(Settings!$C47*12),$AD60/(Settings!$C47*12),0)+IF((AZ$7-$AC$7)&lt;=(Settings!$C47*12),$AC60/(Settings!$C47*12),0)+IF((AZ$7-$AB$7)&lt;=(Settings!$C47*12),$AB60/(Settings!$C47*12),0)+IF((AZ$7-$AA$7)&lt;=(Settings!$C47*12),$AA60/(Settings!$C47*12),0)+IF((AZ$7-$Z$7)&lt;=(Settings!$C47*12),$Z60/(Settings!$C47*12),0)+IF((AZ$7-$Y$7)&lt;=(Settings!$C47*12),$Y60/(Settings!$C47*12),0)+IF((AZ$7-$X$7)&lt;=(Settings!$C47*12),$X60/(Settings!$C47*12),0)+IF((AZ$7-$W$7)&lt;=(Settings!$C47*12),$W60/(Settings!$C47*12),0)+IF((AZ$7-$V$7)&lt;=(Settings!$C47*12),$V60/(Settings!$C47*12),0)+IF((AZ$7-$U$7)&lt;=(Settings!$C47*12),$U60/(Settings!$C47*12),0)+IF((AZ$7-$T$7)&lt;=(Settings!$C47*12),$T60/(Settings!$C47*12),0)+IF((AZ$7-$S$7)&lt;=(Settings!$C47*12),$S60/(Settings!$C47*12),0)+IF((AZ$7-$R$7)&lt;=(Settings!$C47*12),$R60/(Settings!$C47*12),0)+IF((AZ$7-$Q$7)&lt;=(Settings!$C47*12),$Q60/(Settings!$C47*12),0)+IF((AZ$7-$P$7)&lt;=(Settings!$C47*12),$P60/(Settings!$C47*12),0)+IF((AZ$7-$O$7)&lt;=(Settings!$C47*12),$O60/(Settings!$C47*12),0)+IF((AZ$7-$N$7)&lt;=(Settings!$C47*12),$N60/(Settings!$C47*12),0)+IF((AZ$7-$M$7)&lt;=(Settings!$C47*12),$M60/(Settings!$C47*12),0)+IF((AZ$7-$L$7)&lt;=(Settings!$C47*12),$L60/(Settings!$C47*12),0)+IF((AZ$7-$K$7)&lt;=(Settings!$C47*12),$K60/(Settings!$C47*12),0)+IF((AZ$7-$J$7)&lt;=(Settings!$C47*12),$J60/(Settings!$C47*12),0)+IF((AZ$7-$I$7)&lt;=(Settings!$C47*12),$I60/(Settings!$C47*12),0)+IF((AZ$7-$H$7)&lt;=(Settings!$C47*12),$H60/(Settings!$C47*12),0)+IF((AZ$7-$G$7)&lt;=(Settings!$C47*12),$G60/(Settings!$C47*12),0)+IF((AZ$7-$F$7)&lt;=(Settings!$C47*12),$F60/(Settings!$C47*12),0)+IF((AZ$7-$E$7)&lt;=(Settings!$C47*12),$D60/(Settings!$C47*12),0)</f>
        <v>0</v>
      </c>
      <c r="BA72" s="286">
        <f>IF((BA$7-$AZ$7)&lt;=(Settings!$C47*12),$AZ60/(Settings!$C47*12),0)+IF((BA$7-$AY$7)&lt;=(Settings!$C47*12),$AY60/(Settings!$C47*12),0)+IF((BA$7-$AX$7)&lt;=(Settings!$C47*12),$AX60/(Settings!$C47*12),0)+IF((BA$7-$AW$7)&lt;=(Settings!$C47*12),$AW60/(Settings!$C47*12),0)+IF((BA$7-$AV$7)&lt;=(Settings!$C47*12),$AV60/(Settings!$C47*12),0)+IF((BA$7-$AU$7)&lt;=(Settings!$C47*12),$AU60/(Settings!$C47*12),0)+IF((BA$7-$AT$7)&lt;=(Settings!$C47*12),$AT60/(Settings!$C47*12),0)+IF((BA$7-$AS$7)&lt;=(Settings!$C47*12),$AS60/(Settings!$C47*12),0)+IF((BA$7-$AR$7)&lt;=(Settings!$C47*12),$AR60/(Settings!$C47*12),0)+IF((BA$7-$AQ$7)&lt;=(Settings!$C47*12),$AQ60/(Settings!$C47*12),0)+IF((BA$7-$AP$7)&lt;=(Settings!$C47*12),$AP60/(Settings!$C47*12),0)+IF((BA$7-$AO$7)&lt;=(Settings!$C47*12),$AO60/(Settings!$C47*12),0)+IF((BA$7-$AN$7)&lt;=(Settings!$C47*12),$AN60/(Settings!$C47*12),0)+IF((BA$7-$AM$7)&lt;=(Settings!$C47*12),$AM60/(Settings!$C47*12),0)+IF((BA$7-$AL$7)&lt;=(Settings!$C47*12),$AL60/(Settings!$C47*12),0)+IF((BA$7-$AK$7)&lt;=(Settings!$C47*12),$AK60/(Settings!$C47*12),0)+IF((BA$7-$AJ$7)&lt;=(Settings!$C47*12),$AJ60/(Settings!$C47*12),0)+IF((BA$7-$AI$7)&lt;=(Settings!$C47*12),$AI60/(Settings!$C47*12),0)+IF((BA$7-$AH$7)&lt;=(Settings!$C47*12),$AH60/(Settings!$C47*12),0)+IF((BA$7-$AG$7)&lt;=(Settings!$C47*12),$AG60/(Settings!$C47*12),0)+IF((BA$7-$AF$7)&lt;=(Settings!$C47*12),$AF60/(Settings!$C47*12),0)+IF((BA$7-$AE$7)&lt;=(Settings!$C47*12),$AE60/(Settings!$C47*12),0)+IF((BA$7-$AD$7)&lt;=(Settings!$C47*12),$AD60/(Settings!$C47*12),0)+IF((BA$7-$AC$7)&lt;=(Settings!$C47*12),$AC60/(Settings!$C47*12),0)+IF((BA$7-$AB$7)&lt;=(Settings!$C47*12),$AB60/(Settings!$C47*12),0)+IF((BA$7-$AA$7)&lt;=(Settings!$C47*12),$AA60/(Settings!$C47*12),0)+IF((BA$7-$Z$7)&lt;=(Settings!$C47*12),$Z60/(Settings!$C47*12),0)+IF((BA$7-$Y$7)&lt;=(Settings!$C47*12),$Y60/(Settings!$C47*12),0)+IF((BA$7-$X$7)&lt;=(Settings!$C47*12),$X60/(Settings!$C47*12),0)+IF((BA$7-$W$7)&lt;=(Settings!$C47*12),$W60/(Settings!$C47*12),0)+IF((BA$7-$V$7)&lt;=(Settings!$C47*12),$V60/(Settings!$C47*12),0)+IF((BA$7-$U$7)&lt;=(Settings!$C47*12),$U60/(Settings!$C47*12),0)+IF((BA$7-$T$7)&lt;=(Settings!$C47*12),$T60/(Settings!$C47*12),0)+IF((BA$7-$S$7)&lt;=(Settings!$C47*12),$S60/(Settings!$C47*12),0)+IF((BA$7-$R$7)&lt;=(Settings!$C47*12),$R60/(Settings!$C47*12),0)+IF((BA$7-$Q$7)&lt;=(Settings!$C47*12),$Q60/(Settings!$C47*12),0)+IF((BA$7-$P$7)&lt;=(Settings!$C47*12),$P60/(Settings!$C47*12),0)+IF((BA$7-$O$7)&lt;=(Settings!$C47*12),$O60/(Settings!$C47*12),0)+IF((BA$7-$N$7)&lt;=(Settings!$C47*12),$N60/(Settings!$C47*12),0)+IF((BA$7-$M$7)&lt;=(Settings!$C47*12),$M60/(Settings!$C47*12),0)+IF((BA$7-$L$7)&lt;=(Settings!$C47*12),$L60/(Settings!$C47*12),0)+IF((BA$7-$K$7)&lt;=(Settings!$C47*12),$K60/(Settings!$C47*12),0)+IF((BA$7-$J$7)&lt;=(Settings!$C47*12),$J60/(Settings!$C47*12),0)+IF((BA$7-$I$7)&lt;=(Settings!$C47*12),$I60/(Settings!$C47*12),0)+IF((BA$7-$H$7)&lt;=(Settings!$C47*12),$H60/(Settings!$C47*12),0)+IF((BA$7-$G$7)&lt;=(Settings!$C47*12),$G60/(Settings!$C47*12),0)+IF((BA$7-$F$7)&lt;=(Settings!$C47*12),$F60/(Settings!$C47*12),0)+IF((BA$7-$E$7)&lt;=(Settings!$C47*12),$D60/(Settings!$C47*12),0)</f>
        <v>0</v>
      </c>
      <c r="BB72" s="286">
        <f>IF((BB$7-$BA$7)&lt;=(Settings!$C47*12),$BA60/(Settings!$C47*12),0)+IF((BB$7-$AZ$7)&lt;=(Settings!$C47*12),$AZ60/(Settings!$C47*12),0)+IF((BB$7-$AY$7)&lt;=(Settings!$C47*12),$AY60/(Settings!$C47*12),0)+IF((BB$7-$AX$7)&lt;=(Settings!$C47*12),$AX60/(Settings!$C47*12),0)+IF((BB$7-$AW$7)&lt;=(Settings!$C47*12),$AW60/(Settings!$C47*12),0)+IF((BB$7-$AV$7)&lt;=(Settings!$C47*12),$AV60/(Settings!$C47*12),0)+IF((BB$7-$AU$7)&lt;=(Settings!$C47*12),$AU60/(Settings!$C47*12),0)+IF((BB$7-$AT$7)&lt;=(Settings!$C47*12),$AT60/(Settings!$C47*12),0)+IF((BB$7-$AS$7)&lt;=(Settings!$C47*12),$AS60/(Settings!$C47*12),0)+IF((BB$7-$AR$7)&lt;=(Settings!$C47*12),$AR60/(Settings!$C47*12),0)+IF((BB$7-$AQ$7)&lt;=(Settings!$C47*12),$AQ60/(Settings!$C47*12),0)+IF((BB$7-$AP$7)&lt;=(Settings!$C47*12),$AP60/(Settings!$C47*12),0)+IF((BB$7-$AO$7)&lt;=(Settings!$C47*12),$AO60/(Settings!$C47*12),0)+IF((BB$7-$AN$7)&lt;=(Settings!$C47*12),$AN60/(Settings!$C47*12),0)+IF((BB$7-$AM$7)&lt;=(Settings!$C47*12),$AM60/(Settings!$C47*12),0)+IF((BB$7-$AL$7)&lt;=(Settings!$C47*12),$AL60/(Settings!$C47*12),0)+IF((BB$7-$AK$7)&lt;=(Settings!$C47*12),$AK60/(Settings!$C47*12),0)+IF((BB$7-$AJ$7)&lt;=(Settings!$C47*12),$AJ60/(Settings!$C47*12),0)+IF((BB$7-$AI$7)&lt;=(Settings!$C47*12),$AI60/(Settings!$C47*12),0)+IF((BB$7-$AH$7)&lt;=(Settings!$C47*12),$AH60/(Settings!$C47*12),0)+IF((BB$7-$AG$7)&lt;=(Settings!$C47*12),$AG60/(Settings!$C47*12),0)+IF((BB$7-$AF$7)&lt;=(Settings!$C47*12),$AF60/(Settings!$C47*12),0)+IF((BB$7-$AE$7)&lt;=(Settings!$C47*12),$AE60/(Settings!$C47*12),0)+IF((BB$7-$AD$7)&lt;=(Settings!$C47*12),$AD60/(Settings!$C47*12),0)+IF((BB$7-$AC$7)&lt;=(Settings!$C47*12),$AC60/(Settings!$C47*12),0)+IF((BB$7-$AB$7)&lt;=(Settings!$C47*12),$AB60/(Settings!$C47*12),0)+IF((BB$7-$AA$7)&lt;=(Settings!$C47*12),$AA60/(Settings!$C47*12),0)+IF((BB$7-$Z$7)&lt;=(Settings!$C47*12),$Z60/(Settings!$C47*12),0)+IF((BB$7-$Y$7)&lt;=(Settings!$C47*12),$Y60/(Settings!$C47*12),0)+IF((BB$7-$X$7)&lt;=(Settings!$C47*12),$X60/(Settings!$C47*12),0)+IF((BB$7-$W$7)&lt;=(Settings!$C47*12),$W60/(Settings!$C47*12),0)+IF((BB$7-$V$7)&lt;=(Settings!$C47*12),$V60/(Settings!$C47*12),0)+IF((BB$7-$U$7)&lt;=(Settings!$C47*12),$U60/(Settings!$C47*12),0)+IF((BB$7-$T$7)&lt;=(Settings!$C47*12),$T60/(Settings!$C47*12),0)+IF((BB$7-$S$7)&lt;=(Settings!$C47*12),$S60/(Settings!$C47*12),0)+IF((BB$7-$R$7)&lt;=(Settings!$C47*12),$R60/(Settings!$C47*12),0)+IF((BB$7-$Q$7)&lt;=(Settings!$C47*12),$Q60/(Settings!$C47*12),0)+IF((BB$7-$P$7)&lt;=(Settings!$C47*12),$P60/(Settings!$C47*12),0)+IF((BB$7-$O$7)&lt;=(Settings!$C47*12),$O60/(Settings!$C47*12),0)+IF((BB$7-$N$7)&lt;=(Settings!$C47*12),$N60/(Settings!$C47*12),0)+IF((BB$7-$M$7)&lt;=(Settings!$C47*12),$M60/(Settings!$C47*12),0)+IF((BB$7-$L$7)&lt;=(Settings!$C47*12),$L60/(Settings!$C47*12),0)+IF((BB$7-$K$7)&lt;=(Settings!$C47*12),$K60/(Settings!$C47*12),0)+IF((BB$7-$J$7)&lt;=(Settings!$C47*12),$J60/(Settings!$C47*12),0)+IF((BB$7-$I$7)&lt;=(Settings!$C47*12),$I60/(Settings!$C47*12),0)+IF((BB$7-$H$7)&lt;=(Settings!$C47*12),$H60/(Settings!$C47*12),0)+IF((BB$7-$G$7)&lt;=(Settings!$C47*12),$G60/(Settings!$C47*12),0)+IF((BB$7-$F$7)&lt;=(Settings!$C47*12),$F60/(Settings!$C47*12),0)+IF((BB$7-$E$7)&lt;=(Settings!$C47*12),$D60/(Settings!$C47*12),0)</f>
        <v>0</v>
      </c>
      <c r="BC72" s="286">
        <f>IF((BC$7-$BB$7)&lt;=(Settings!$C47*12),$BB60/(Settings!$C47*12),0)+IF((BC$7-$BA$7)&lt;=(Settings!$C47*12),$BA60/(Settings!$C47*12),0)+IF((BC$7-$AZ$7)&lt;=(Settings!$C47*12),$AZ60/(Settings!$C47*12),0)+IF((BC$7-$AY$7)&lt;=(Settings!$C47*12),$AY60/(Settings!$C47*12),0)+IF((BC$7-$AX$7)&lt;=(Settings!$C47*12),$AX60/(Settings!$C47*12),0)+IF((BC$7-$AW$7)&lt;=(Settings!$C47*12),$AW60/(Settings!$C47*12),0)+IF((BC$7-$AV$7)&lt;=(Settings!$C47*12),$AV60/(Settings!$C47*12),0)+IF((BC$7-$AU$7)&lt;=(Settings!$C47*12),$AU60/(Settings!$C47*12),0)+IF((BC$7-$AT$7)&lt;=(Settings!$C47*12),$AT60/(Settings!$C47*12),0)+IF((BC$7-$AS$7)&lt;=(Settings!$C47*12),$AS60/(Settings!$C47*12),0)+IF((BC$7-$AR$7)&lt;=(Settings!$C47*12),$AR60/(Settings!$C47*12),0)+IF((BC$7-$AQ$7)&lt;=(Settings!$C47*12),$AQ60/(Settings!$C47*12),0)+IF((BC$7-$AP$7)&lt;=(Settings!$C47*12),$AP60/(Settings!$C47*12),0)+IF((BC$7-$AO$7)&lt;=(Settings!$C47*12),$AO60/(Settings!$C47*12),0)+IF((BC$7-$AN$7)&lt;=(Settings!$C47*12),$AN60/(Settings!$C47*12),0)+IF((BC$7-$AM$7)&lt;=(Settings!$C47*12),$AM60/(Settings!$C47*12),0)+IF((BC$7-$AL$7)&lt;=(Settings!$C47*12),$AL60/(Settings!$C47*12),0)+IF((BC$7-$AK$7)&lt;=(Settings!$C47*12),$AK60/(Settings!$C47*12),0)+IF((BC$7-$AJ$7)&lt;=(Settings!$C47*12),$AJ60/(Settings!$C47*12),0)+IF((BC$7-$AI$7)&lt;=(Settings!$C47*12),$AI60/(Settings!$C47*12),0)+IF((BC$7-$AH$7)&lt;=(Settings!$C47*12),$AH60/(Settings!$C47*12),0)+IF((BC$7-$AG$7)&lt;=(Settings!$C47*12),$AG60/(Settings!$C47*12),0)+IF((BC$7-$AF$7)&lt;=(Settings!$C47*12),$AF60/(Settings!$C47*12),0)+IF((BC$7-$AE$7)&lt;=(Settings!$C47*12),$AE60/(Settings!$C47*12),0)+IF((BC$7-$AD$7)&lt;=(Settings!$C47*12),$AD60/(Settings!$C47*12),0)+IF((BC$7-$AC$7)&lt;=(Settings!$C47*12),$AC60/(Settings!$C47*12),0)+IF((BC$7-$AB$7)&lt;=(Settings!$C47*12),$AB60/(Settings!$C47*12),0)+IF((BC$7-$AA$7)&lt;=(Settings!$C47*12),$AA60/(Settings!$C47*12),0)+IF((BC$7-$Z$7)&lt;=(Settings!$C47*12),$Z60/(Settings!$C47*12),0)+IF((BC$7-$Y$7)&lt;=(Settings!$C47*12),$Y60/(Settings!$C47*12),0)+IF((BC$7-$X$7)&lt;=(Settings!$C47*12),$X60/(Settings!$C47*12),0)+IF((BC$7-$W$7)&lt;=(Settings!$C47*12),$W60/(Settings!$C47*12),0)+IF((BC$7-$V$7)&lt;=(Settings!$C47*12),$V60/(Settings!$C47*12),0)+IF((BC$7-$U$7)&lt;=(Settings!$C47*12),$U60/(Settings!$C47*12),0)+IF((BC$7-$T$7)&lt;=(Settings!$C47*12),$T60/(Settings!$C47*12),0)+IF((BC$7-$S$7)&lt;=(Settings!$C47*12),$S60/(Settings!$C47*12),0)+IF((BC$7-$R$7)&lt;=(Settings!$C47*12),$R60/(Settings!$C47*12),0)+IF((BC$7-$Q$7)&lt;=(Settings!$C47*12),$Q60/(Settings!$C47*12),0)+IF((BC$7-$P$7)&lt;=(Settings!$C47*12),$P60/(Settings!$C47*12),0)+IF((BC$7-$O$7)&lt;=(Settings!$C47*12),$O60/(Settings!$C47*12),0)+IF((BC$7-$N$7)&lt;=(Settings!$C47*12),$N60/(Settings!$C47*12),0)+IF((BC$7-$M$7)&lt;=(Settings!$C47*12),$M60/(Settings!$C47*12),0)+IF((BC$7-$L$7)&lt;=(Settings!$C47*12),$L60/(Settings!$C47*12),0)+IF((BC$7-$K$7)&lt;=(Settings!$C47*12),$K60/(Settings!$C47*12),0)+IF((BC$7-$J$7)&lt;=(Settings!$C47*12),$J60/(Settings!$C47*12),0)+IF((BC$7-$I$7)&lt;=(Settings!$C47*12),$I60/(Settings!$C47*12),0)+IF((BC$7-$H$7)&lt;=(Settings!$C47*12),$H60/(Settings!$C47*12),0)+IF((BC$7-$G$7)&lt;=(Settings!$C47*12),$G60/(Settings!$C47*12),0)+IF((BC$7-$F$7)&lt;=(Settings!$C47*12),$F60/(Settings!$C47*12),0)+IF((BC$7-$E$7)&lt;=(Settings!$C47*12),$D60/(Settings!$C47*12),0)</f>
        <v>0</v>
      </c>
      <c r="BD72" s="286">
        <f>IF((BD$7-$BC$7)&lt;=(Settings!$C47*12),$BC60/(Settings!$C47*12),0)+IF((BD$7-$BB$7)&lt;=(Settings!$C47*12),$BB60/(Settings!$C47*12),0)+IF((BD$7-$BA$7)&lt;=(Settings!$C47*12),$BA60/(Settings!$C47*12),0)+IF((BD$7-$AZ$7)&lt;=(Settings!$C47*12),$AZ60/(Settings!$C47*12),0)+IF((BD$7-$AY$7)&lt;=(Settings!$C47*12),$AY60/(Settings!$C47*12),0)+IF((BD$7-$AX$7)&lt;=(Settings!$C47*12),$AX60/(Settings!$C47*12),0)+IF((BD$7-$AW$7)&lt;=(Settings!$C47*12),$AW60/(Settings!$C47*12),0)+IF((BD$7-$AV$7)&lt;=(Settings!$C47*12),$AV60/(Settings!$C47*12),0)+IF((BD$7-$AU$7)&lt;=(Settings!$C47*12),$AU60/(Settings!$C47*12),0)+IF((BD$7-$AT$7)&lt;=(Settings!$C47*12),$AT60/(Settings!$C47*12),0)+IF((BD$7-$AS$7)&lt;=(Settings!$C47*12),$AS60/(Settings!$C47*12),0)+IF((BD$7-$AR$7)&lt;=(Settings!$C47*12),$AR60/(Settings!$C47*12),0)+IF((BD$7-$AQ$7)&lt;=(Settings!$C47*12),$AQ60/(Settings!$C47*12),0)+IF((BD$7-$AP$7)&lt;=(Settings!$C47*12),$AP60/(Settings!$C47*12),0)+IF((BD$7-$AO$7)&lt;=(Settings!$C47*12),$AO60/(Settings!$C47*12),0)+IF((BD$7-$AN$7)&lt;=(Settings!$C47*12),$AN60/(Settings!$C47*12),0)+IF((BD$7-$AM$7)&lt;=(Settings!$C47*12),$AM60/(Settings!$C47*12),0)+IF((BD$7-$AL$7)&lt;=(Settings!$C47*12),$AL60/(Settings!$C47*12),0)+IF((BD$7-$AK$7)&lt;=(Settings!$C47*12),$AK60/(Settings!$C47*12),0)+IF((BD$7-$AJ$7)&lt;=(Settings!$C47*12),$AJ60/(Settings!$C47*12),0)+IF((BD$7-$AI$7)&lt;=(Settings!$C47*12),$AI60/(Settings!$C47*12),0)+IF((BD$7-$AH$7)&lt;=(Settings!$C47*12),$AH60/(Settings!$C47*12),0)+IF((BD$7-$AG$7)&lt;=(Settings!$C47*12),$AG60/(Settings!$C47*12),0)+IF((BD$7-$AF$7)&lt;=(Settings!$C47*12),$AF60/(Settings!$C47*12),0)+IF((BD$7-$AE$7)&lt;=(Settings!$C47*12),$AE60/(Settings!$C47*12),0)+IF((BD$7-$AD$7)&lt;=(Settings!$C47*12),$AD60/(Settings!$C47*12),0)+IF((BD$7-$AC$7)&lt;=(Settings!$C47*12),$AC60/(Settings!$C47*12),0)+IF((BD$7-$AB$7)&lt;=(Settings!$C47*12),$AB60/(Settings!$C47*12),0)+IF((BD$7-$AA$7)&lt;=(Settings!$C47*12),$AA60/(Settings!$C47*12),0)+IF((BD$7-$Z$7)&lt;=(Settings!$C47*12),$Z60/(Settings!$C47*12),0)+IF((BD$7-$Y$7)&lt;=(Settings!$C47*12),$Y60/(Settings!$C47*12),0)+IF((BD$7-$X$7)&lt;=(Settings!$C47*12),$X60/(Settings!$C47*12),0)+IF((BD$7-$W$7)&lt;=(Settings!$C47*12),$W60/(Settings!$C47*12),0)+IF((BD$7-$V$7)&lt;=(Settings!$C47*12),$V60/(Settings!$C47*12),0)+IF((BD$7-$U$7)&lt;=(Settings!$C47*12),$U60/(Settings!$C47*12),0)+IF((BD$7-$T$7)&lt;=(Settings!$C47*12),$T60/(Settings!$C47*12),0)+IF((BD$7-$S$7)&lt;=(Settings!$C47*12),$S60/(Settings!$C47*12),0)+IF((BD$7-$R$7)&lt;=(Settings!$C47*12),$R60/(Settings!$C47*12),0)+IF((BD$7-$Q$7)&lt;=(Settings!$C47*12),$Q60/(Settings!$C47*12),0)+IF((BD$7-$P$7)&lt;=(Settings!$C47*12),$P60/(Settings!$C47*12),0)+IF((BD$7-$O$7)&lt;=(Settings!$C47*12),$O60/(Settings!$C47*12),0)+IF((BD$7-$N$7)&lt;=(Settings!$C47*12),$N60/(Settings!$C47*12),0)+IF((BD$7-$M$7)&lt;=(Settings!$C47*12),$M60/(Settings!$C47*12),0)+IF((BD$7-$L$7)&lt;=(Settings!$C47*12),$L60/(Settings!$C47*12),0)+IF((BD$7-$K$7)&lt;=(Settings!$C47*12),$K60/(Settings!$C47*12),0)+IF((BD$7-$J$7)&lt;=(Settings!$C47*12),$J60/(Settings!$C47*12),0)+IF((BD$7-$I$7)&lt;=(Settings!$C47*12),$I60/(Settings!$C47*12),0)+IF((BD$7-$H$7)&lt;=(Settings!$C47*12),$H60/(Settings!$C47*12),0)+IF((BD$7-$G$7)&lt;=(Settings!$C47*12),$G60/(Settings!$C47*12),0)+IF((BD$7-$F$7)&lt;=(Settings!$C47*12),$F60/(Settings!$C47*12),0)+IF((BD$7-$E$7)&lt;=(Settings!$C47*12),$D60/(Settings!$C47*12),0)</f>
        <v>0</v>
      </c>
      <c r="BE72" s="286">
        <f>IF((BE$7-$BD$7)&lt;=(Settings!$C47*12),$BD60/(Settings!$C47*12),0)+IF((BE$7-$BC$7)&lt;=(Settings!$C47*12),$BC60/(Settings!$C47*12),0)+IF((BE$7-$BB$7)&lt;=(Settings!$C47*12),$BB60/(Settings!$C47*12),0)+IF((BE$7-$BA$7)&lt;=(Settings!$C47*12),$BA60/(Settings!$C47*12),0)+IF((BE$7-$AZ$7)&lt;=(Settings!$C47*12),$AZ60/(Settings!$C47*12),0)+IF((BE$7-$AY$7)&lt;=(Settings!$C47*12),$AY60/(Settings!$C47*12),0)+IF((BE$7-$AX$7)&lt;=(Settings!$C47*12),$AX60/(Settings!$C47*12),0)+IF((BE$7-$AW$7)&lt;=(Settings!$C47*12),$AW60/(Settings!$C47*12),0)+IF((BE$7-$AV$7)&lt;=(Settings!$C47*12),$AV60/(Settings!$C47*12),0)+IF((BE$7-$AU$7)&lt;=(Settings!$C47*12),$AU60/(Settings!$C47*12),0)+IF((BE$7-$AT$7)&lt;=(Settings!$C47*12),$AT60/(Settings!$C47*12),0)+IF((BE$7-$AS$7)&lt;=(Settings!$C47*12),$AS60/(Settings!$C47*12),0)+IF((BE$7-$AR$7)&lt;=(Settings!$C47*12),$AR60/(Settings!$C47*12),0)+IF((BE$7-$AQ$7)&lt;=(Settings!$C47*12),$AQ60/(Settings!$C47*12),0)+IF((BE$7-$AP$7)&lt;=(Settings!$C47*12),$AP60/(Settings!$C47*12),0)+IF((BE$7-$AO$7)&lt;=(Settings!$C47*12),$AO60/(Settings!$C47*12),0)+IF((BE$7-$AN$7)&lt;=(Settings!$C47*12),$AN60/(Settings!$C47*12),0)+IF((BE$7-$AM$7)&lt;=(Settings!$C47*12),$AM60/(Settings!$C47*12),0)+IF((BE$7-$AL$7)&lt;=(Settings!$C47*12),$AL60/(Settings!$C47*12),0)+IF((BE$7-$AK$7)&lt;=(Settings!$C47*12),$AK60/(Settings!$C47*12),0)+IF((BE$7-$AJ$7)&lt;=(Settings!$C47*12),$AJ60/(Settings!$C47*12),0)+IF((BE$7-$AI$7)&lt;=(Settings!$C47*12),$AI60/(Settings!$C47*12),0)+IF((BE$7-$AH$7)&lt;=(Settings!$C47*12),$AH60/(Settings!$C47*12),0)+IF((BE$7-$AG$7)&lt;=(Settings!$C47*12),$AG60/(Settings!$C47*12),0)+IF((BE$7-$AF$7)&lt;=(Settings!$C47*12),$AF60/(Settings!$C47*12),0)+IF((BE$7-$AE$7)&lt;=(Settings!$C47*12),$AE60/(Settings!$C47*12),0)+IF((BE$7-$AD$7)&lt;=(Settings!$C47*12),$AD60/(Settings!$C47*12),0)+IF((BE$7-$AC$7)&lt;=(Settings!$C47*12),$AC60/(Settings!$C47*12),0)+IF((BE$7-$AB$7)&lt;=(Settings!$C47*12),$AB60/(Settings!$C47*12),0)+IF((BE$7-$AA$7)&lt;=(Settings!$C47*12),$AA60/(Settings!$C47*12),0)+IF((BE$7-$Z$7)&lt;=(Settings!$C47*12),$Z60/(Settings!$C47*12),0)+IF((BE$7-$Y$7)&lt;=(Settings!$C47*12),$Y60/(Settings!$C47*12),0)+IF((BE$7-$X$7)&lt;=(Settings!$C47*12),$X60/(Settings!$C47*12),0)+IF((BE$7-$W$7)&lt;=(Settings!$C47*12),$W60/(Settings!$C47*12),0)+IF((BE$7-$V$7)&lt;=(Settings!$C47*12),$V60/(Settings!$C47*12),0)+IF((BE$7-$U$7)&lt;=(Settings!$C47*12),$U60/(Settings!$C47*12),0)+IF((BE$7-$T$7)&lt;=(Settings!$C47*12),$T60/(Settings!$C47*12),0)+IF((BE$7-$S$7)&lt;=(Settings!$C47*12),$S60/(Settings!$C47*12),0)+IF((BE$7-$R$7)&lt;=(Settings!$C47*12),$R60/(Settings!$C47*12),0)+IF((BE$7-$Q$7)&lt;=(Settings!$C47*12),$Q60/(Settings!$C47*12),0)+IF((BE$7-$P$7)&lt;=(Settings!$C47*12),$P60/(Settings!$C47*12),0)+IF((BE$7-$O$7)&lt;=(Settings!$C47*12),$O60/(Settings!$C47*12),0)+IF((BE$7-$N$7)&lt;=(Settings!$C47*12),$N60/(Settings!$C47*12),0)+IF((BE$7-$M$7)&lt;=(Settings!$C47*12),$M60/(Settings!$C47*12),0)+IF((BE$7-$L$7)&lt;=(Settings!$C47*12),$L60/(Settings!$C47*12),0)+IF((BE$7-$K$7)&lt;=(Settings!$C47*12),$K60/(Settings!$C47*12),0)+IF((BE$7-$J$7)&lt;=(Settings!$C47*12),$J60/(Settings!$C47*12),0)+IF((BE$7-$I$7)&lt;=(Settings!$C47*12),$I60/(Settings!$C47*12),0)+IF((BE$7-$H$7)&lt;=(Settings!$C47*12),$H60/(Settings!$C47*12),0)+IF((BE$7-$G$7)&lt;=(Settings!$C47*12),$G60/(Settings!$C47*12),0)+IF((BE$7-$F$7)&lt;=(Settings!$C47*12),$F60/(Settings!$C47*12),0)+IF((BE$7-$E$7)&lt;=(Settings!$C47*12),$D60/(Settings!$C47*12),0)</f>
        <v>0</v>
      </c>
      <c r="BF72" s="286">
        <f>IF((BF$7-$BE$7)&lt;=(Settings!$C47*12),$BE60/(Settings!$C47*12),0)+IF((BF$7-$BD$7)&lt;=(Settings!$C47*12),$BD60/(Settings!$C47*12),0)+IF((BF$7-$BC$7)&lt;=(Settings!$C47*12),$BC60/(Settings!$C47*12),0)+IF((BF$7-$BB$7)&lt;=(Settings!$C47*12),$BB60/(Settings!$C47*12),0)+IF((BF$7-$BA$7)&lt;=(Settings!$C47*12),$BA60/(Settings!$C47*12),0)+IF((BF$7-$AZ$7)&lt;=(Settings!$C47*12),$AZ60/(Settings!$C47*12),0)+IF((BF$7-$AY$7)&lt;=(Settings!$C47*12),$AY60/(Settings!$C47*12),0)+IF((BF$7-$AX$7)&lt;=(Settings!$C47*12),$AX60/(Settings!$C47*12),0)+IF((BF$7-$AW$7)&lt;=(Settings!$C47*12),$AW60/(Settings!$C47*12),0)+IF((BF$7-$AV$7)&lt;=(Settings!$C47*12),$AV60/(Settings!$C47*12),0)+IF((BF$7-$AU$7)&lt;=(Settings!$C47*12),$AU60/(Settings!$C47*12),0)+IF((BF$7-$AT$7)&lt;=(Settings!$C47*12),$AT60/(Settings!$C47*12),0)+IF((BF$7-$AS$7)&lt;=(Settings!$C47*12),$AS60/(Settings!$C47*12),0)+IF((BF$7-$AR$7)&lt;=(Settings!$C47*12),$AR60/(Settings!$C47*12),0)+IF((BF$7-$AQ$7)&lt;=(Settings!$C47*12),$AQ60/(Settings!$C47*12),0)+IF((BF$7-$AP$7)&lt;=(Settings!$C47*12),$AP60/(Settings!$C47*12),0)+IF((BF$7-$AO$7)&lt;=(Settings!$C47*12),$AO60/(Settings!$C47*12),0)+IF((BF$7-$AN$7)&lt;=(Settings!$C47*12),$AN60/(Settings!$C47*12),0)+IF((BF$7-$AM$7)&lt;=(Settings!$C47*12),$AM60/(Settings!$C47*12),0)+IF((BF$7-$AL$7)&lt;=(Settings!$C47*12),$AL60/(Settings!$C47*12),0)+IF((BF$7-$AK$7)&lt;=(Settings!$C47*12),$AK60/(Settings!$C47*12),0)+IF((BF$7-$AJ$7)&lt;=(Settings!$C47*12),$AJ60/(Settings!$C47*12),0)+IF((BF$7-$AI$7)&lt;=(Settings!$C47*12),$AI60/(Settings!$C47*12),0)+IF((BF$7-$AH$7)&lt;=(Settings!$C47*12),$AH60/(Settings!$C47*12),0)+IF((BF$7-$AG$7)&lt;=(Settings!$C47*12),$AG60/(Settings!$C47*12),0)+IF((BF$7-$AF$7)&lt;=(Settings!$C47*12),$AF60/(Settings!$C47*12),0)+IF((BF$7-$AE$7)&lt;=(Settings!$C47*12),$AE60/(Settings!$C47*12),0)+IF((BF$7-$AD$7)&lt;=(Settings!$C47*12),$AD60/(Settings!$C47*12),0)+IF((BF$7-$AC$7)&lt;=(Settings!$C47*12),$AC60/(Settings!$C47*12),0)+IF((BF$7-$AB$7)&lt;=(Settings!$C47*12),$AB60/(Settings!$C47*12),0)+IF((BF$7-$AA$7)&lt;=(Settings!$C47*12),$AA60/(Settings!$C47*12),0)+IF((BF$7-$Z$7)&lt;=(Settings!$C47*12),$Z60/(Settings!$C47*12),0)+IF((BF$7-$Y$7)&lt;=(Settings!$C47*12),$Y60/(Settings!$C47*12),0)+IF((BF$7-$X$7)&lt;=(Settings!$C47*12),$X60/(Settings!$C47*12),0)+IF((BF$7-$W$7)&lt;=(Settings!$C47*12),$W60/(Settings!$C47*12),0)+IF((BF$7-$V$7)&lt;=(Settings!$C47*12),$V60/(Settings!$C47*12),0)+IF((BF$7-$U$7)&lt;=(Settings!$C47*12),$U60/(Settings!$C47*12),0)+IF((BF$7-$T$7)&lt;=(Settings!$C47*12),$T60/(Settings!$C47*12),0)+IF((BF$7-$S$7)&lt;=(Settings!$C47*12),$S60/(Settings!$C47*12),0)+IF((BF$7-$R$7)&lt;=(Settings!$C47*12),$R60/(Settings!$C47*12),0)+IF((BF$7-$Q$7)&lt;=(Settings!$C47*12),$Q60/(Settings!$C47*12),0)+IF((BF$7-$P$7)&lt;=(Settings!$C47*12),$P60/(Settings!$C47*12),0)+IF((BF$7-$O$7)&lt;=(Settings!$C47*12),$O60/(Settings!$C47*12),0)+IF((BF$7-$N$7)&lt;=(Settings!$C47*12),$N60/(Settings!$C47*12),0)+IF((BF$7-$M$7)&lt;=(Settings!$C47*12),$M60/(Settings!$C47*12),0)+IF((BF$7-$L$7)&lt;=(Settings!$C47*12),$L60/(Settings!$C47*12),0)+IF((BF$7-$K$7)&lt;=(Settings!$C47*12),$K60/(Settings!$C47*12),0)+IF((BF$7-$J$7)&lt;=(Settings!$C47*12),$J60/(Settings!$C47*12),0)+IF((BF$7-$I$7)&lt;=(Settings!$C47*12),$I60/(Settings!$C47*12),0)+IF((BF$7-$H$7)&lt;=(Settings!$C47*12),$H60/(Settings!$C47*12),0)+IF((BF$7-$G$7)&lt;=(Settings!$C47*12),$G60/(Settings!$C47*12),0)+IF((BF$7-$F$7)&lt;=(Settings!$C47*12),$F60/(Settings!$C47*12),0)+IF((BF$7-$E$7)&lt;=(Settings!$C47*12),$D60/(Settings!$C47*12),0)</f>
        <v>0</v>
      </c>
      <c r="BG72" s="286">
        <f>IF((BG$7-$BF$7)&lt;=(Settings!$C47*12),$BF60/(Settings!$C47*12),0)+IF((BG$7-$BE$7)&lt;=(Settings!$C47*12),$BE60/(Settings!$C47*12),0)+IF((BG$7-$BD$7)&lt;=(Settings!$C47*12),$BD60/(Settings!$C47*12),0)+IF((BG$7-$BC$7)&lt;=(Settings!$C47*12),$BC60/(Settings!$C47*12),0)+IF((BG$7-$BB$7)&lt;=(Settings!$C47*12),$BB60/(Settings!$C47*12),0)+IF((BG$7-$BA$7)&lt;=(Settings!$C47*12),$BA60/(Settings!$C47*12),0)+IF((BG$7-$AZ$7)&lt;=(Settings!$C47*12),$AZ60/(Settings!$C47*12),0)+IF((BG$7-$AY$7)&lt;=(Settings!$C47*12),$AY60/(Settings!$C47*12),0)+IF((BG$7-$AX$7)&lt;=(Settings!$C47*12),$AX60/(Settings!$C47*12),0)+IF((BG$7-$AW$7)&lt;=(Settings!$C47*12),$AW60/(Settings!$C47*12),0)+IF((BG$7-$AV$7)&lt;=(Settings!$C47*12),$AV60/(Settings!$C47*12),0)+IF((BG$7-$AU$7)&lt;=(Settings!$C47*12),$AU60/(Settings!$C47*12),0)+IF((BG$7-$AT$7)&lt;=(Settings!$C47*12),$AT60/(Settings!$C47*12),0)+IF((BG$7-$AS$7)&lt;=(Settings!$C47*12),$AS60/(Settings!$C47*12),0)+IF((BG$7-$AR$7)&lt;=(Settings!$C47*12),$AR60/(Settings!$C47*12),0)+IF((BG$7-$AQ$7)&lt;=(Settings!$C47*12),$AQ60/(Settings!$C47*12),0)+IF((BG$7-$AP$7)&lt;=(Settings!$C47*12),$AP60/(Settings!$C47*12),0)+IF((BG$7-$AO$7)&lt;=(Settings!$C47*12),$AO60/(Settings!$C47*12),0)+IF((BG$7-$AN$7)&lt;=(Settings!$C47*12),$AN60/(Settings!$C47*12),0)+IF((BG$7-$AM$7)&lt;=(Settings!$C47*12),$AM60/(Settings!$C47*12),0)+IF((BG$7-$AL$7)&lt;=(Settings!$C47*12),$AL60/(Settings!$C47*12),0)+IF((BG$7-$AK$7)&lt;=(Settings!$C47*12),$AK60/(Settings!$C47*12),0)+IF((BG$7-$AJ$7)&lt;=(Settings!$C47*12),$AJ60/(Settings!$C47*12),0)+IF((BG$7-$AI$7)&lt;=(Settings!$C47*12),$AI60/(Settings!$C47*12),0)+IF((BG$7-$AH$7)&lt;=(Settings!$C47*12),$AH60/(Settings!$C47*12),0)+IF((BG$7-$AG$7)&lt;=(Settings!$C47*12),$AG60/(Settings!$C47*12),0)+IF((BG$7-$AF$7)&lt;=(Settings!$C47*12),$AF60/(Settings!$C47*12),0)+IF((BG$7-$AE$7)&lt;=(Settings!$C47*12),$AE60/(Settings!$C47*12),0)+IF((BG$7-$AD$7)&lt;=(Settings!$C47*12),$AD60/(Settings!$C47*12),0)+IF((BG$7-$AC$7)&lt;=(Settings!$C47*12),$AC60/(Settings!$C47*12),0)+IF((BG$7-$AB$7)&lt;=(Settings!$C47*12),$AB60/(Settings!$C47*12),0)+IF((BG$7-$AA$7)&lt;=(Settings!$C47*12),$AA60/(Settings!$C47*12),0)+IF((BG$7-$Z$7)&lt;=(Settings!$C47*12),$Z60/(Settings!$C47*12),0)+IF((BG$7-$Y$7)&lt;=(Settings!$C47*12),$Y60/(Settings!$C47*12),0)+IF((BG$7-$X$7)&lt;=(Settings!$C47*12),$X60/(Settings!$C47*12),0)+IF((BG$7-$W$7)&lt;=(Settings!$C47*12),$W60/(Settings!$C47*12),0)+IF((BG$7-$V$7)&lt;=(Settings!$C47*12),$V60/(Settings!$C47*12),0)+IF((BG$7-$U$7)&lt;=(Settings!$C47*12),$U60/(Settings!$C47*12),0)+IF((BG$7-$T$7)&lt;=(Settings!$C47*12),$T60/(Settings!$C47*12),0)+IF((BG$7-$S$7)&lt;=(Settings!$C47*12),$S60/(Settings!$C47*12),0)+IF((BG$7-$R$7)&lt;=(Settings!$C47*12),$R60/(Settings!$C47*12),0)+IF((BG$7-$Q$7)&lt;=(Settings!$C47*12),$Q60/(Settings!$C47*12),0)+IF((BG$7-$P$7)&lt;=(Settings!$C47*12),$P60/(Settings!$C47*12),0)+IF((BG$7-$O$7)&lt;=(Settings!$C47*12),$O60/(Settings!$C47*12),0)+IF((BG$7-$N$7)&lt;=(Settings!$C47*12),$N60/(Settings!$C47*12),0)+IF((BG$7-$M$7)&lt;=(Settings!$C47*12),$M60/(Settings!$C47*12),0)+IF((BG$7-$L$7)&lt;=(Settings!$C47*12),$L60/(Settings!$C47*12),0)+IF((BG$7-$K$7)&lt;=(Settings!$C47*12),$K60/(Settings!$C47*12),0)+IF((BG$7-$J$7)&lt;=(Settings!$C47*12),$J60/(Settings!$C47*12),0)+IF((BG$7-$I$7)&lt;=(Settings!$C47*12),$I60/(Settings!$C47*12),0)+IF((BG$7-$H$7)&lt;=(Settings!$C47*12),$H60/(Settings!$C47*12),0)+IF((BG$7-$G$7)&lt;=(Settings!$C47*12),$G60/(Settings!$C47*12),0)+IF((BG$7-$F$7)&lt;=(Settings!$C47*12),$F60/(Settings!$C47*12),0)+IF((BG$7-$E$7)&lt;=(Settings!$C47*12),$D60/(Settings!$C47*12),0)</f>
        <v>0</v>
      </c>
      <c r="BH72" s="286">
        <f>IF((BH$7-$BG$7)&lt;=(Settings!$C47*12),$BG60/(Settings!$C47*12),0)+IF((BH$7-$BF$7)&lt;=(Settings!$C47*12),$BF60/(Settings!$C47*12),0)+IF((BH$7-$BE$7)&lt;=(Settings!$C47*12),$BE60/(Settings!$C47*12),0)+IF((BH$7-$BD$7)&lt;=(Settings!$C47*12),$BD60/(Settings!$C47*12),0)+IF((BH$7-$BC$7)&lt;=(Settings!$C47*12),$BC60/(Settings!$C47*12),0)+IF((BH$7-$BB$7)&lt;=(Settings!$C47*12),$BB60/(Settings!$C47*12),0)+IF((BH$7-$BA$7)&lt;=(Settings!$C47*12),$BA60/(Settings!$C47*12),0)+IF((BH$7-$AZ$7)&lt;=(Settings!$C47*12),$AZ60/(Settings!$C47*12),0)+IF((BH$7-$AY$7)&lt;=(Settings!$C47*12),$AY60/(Settings!$C47*12),0)+IF((BH$7-$AX$7)&lt;=(Settings!$C47*12),$AX60/(Settings!$C47*12),0)+IF((BH$7-$AW$7)&lt;=(Settings!$C47*12),$AW60/(Settings!$C47*12),0)+IF((BH$7-$AV$7)&lt;=(Settings!$C47*12),$AV60/(Settings!$C47*12),0)+IF((BH$7-$AU$7)&lt;=(Settings!$C47*12),$AU60/(Settings!$C47*12),0)+IF((BH$7-$AT$7)&lt;=(Settings!$C47*12),$AT60/(Settings!$C47*12),0)+IF((BH$7-$AS$7)&lt;=(Settings!$C47*12),$AS60/(Settings!$C47*12),0)+IF((BH$7-$AR$7)&lt;=(Settings!$C47*12),$AR60/(Settings!$C47*12),0)+IF((BH$7-$AQ$7)&lt;=(Settings!$C47*12),$AQ60/(Settings!$C47*12),0)+IF((BH$7-$AP$7)&lt;=(Settings!$C47*12),$AP60/(Settings!$C47*12),0)+IF((BH$7-$AO$7)&lt;=(Settings!$C47*12),$AO60/(Settings!$C47*12),0)+IF((BH$7-$AN$7)&lt;=(Settings!$C47*12),$AN60/(Settings!$C47*12),0)+IF((BH$7-$AM$7)&lt;=(Settings!$C47*12),$AM60/(Settings!$C47*12),0)+IF((BH$7-$AL$7)&lt;=(Settings!$C47*12),$AL60/(Settings!$C47*12),0)+IF((BH$7-$AK$7)&lt;=(Settings!$C47*12),$AK60/(Settings!$C47*12),0)+IF((BH$7-$AJ$7)&lt;=(Settings!$C47*12),$AJ60/(Settings!$C47*12),0)+IF((BH$7-$AI$7)&lt;=(Settings!$C47*12),$AI60/(Settings!$C47*12),0)+IF((BH$7-$AH$7)&lt;=(Settings!$C47*12),$AH60/(Settings!$C47*12),0)+IF((BH$7-$AG$7)&lt;=(Settings!$C47*12),$AG60/(Settings!$C47*12),0)+IF((BH$7-$AF$7)&lt;=(Settings!$C47*12),$AF60/(Settings!$C47*12),0)+IF((BH$7-$AE$7)&lt;=(Settings!$C47*12),$AE60/(Settings!$C47*12),0)+IF((BH$7-$AD$7)&lt;=(Settings!$C47*12),$AD60/(Settings!$C47*12),0)+IF((BH$7-$AC$7)&lt;=(Settings!$C47*12),$AC60/(Settings!$C47*12),0)+IF((BH$7-$AB$7)&lt;=(Settings!$C47*12),$AB60/(Settings!$C47*12),0)+IF((BH$7-$AA$7)&lt;=(Settings!$C47*12),$AA60/(Settings!$C47*12),0)+IF((BH$7-$Z$7)&lt;=(Settings!$C47*12),$Z60/(Settings!$C47*12),0)+IF((BH$7-$Y$7)&lt;=(Settings!$C47*12),$Y60/(Settings!$C47*12),0)+IF((BH$7-$X$7)&lt;=(Settings!$C47*12),$X60/(Settings!$C47*12),0)+IF((BH$7-$W$7)&lt;=(Settings!$C47*12),$W60/(Settings!$C47*12),0)+IF((BH$7-$V$7)&lt;=(Settings!$C47*12),$V60/(Settings!$C47*12),0)+IF((BH$7-$U$7)&lt;=(Settings!$C47*12),$U60/(Settings!$C47*12),0)+IF((BH$7-$T$7)&lt;=(Settings!$C47*12),$T60/(Settings!$C47*12),0)+IF((BH$7-$S$7)&lt;=(Settings!$C47*12),$S60/(Settings!$C47*12),0)+IF((BH$7-$R$7)&lt;=(Settings!$C47*12),$R60/(Settings!$C47*12),0)+IF((BH$7-$Q$7)&lt;=(Settings!$C47*12),$Q60/(Settings!$C47*12),0)+IF((BH$7-$P$7)&lt;=(Settings!$C47*12),$P60/(Settings!$C47*12),0)+IF((BH$7-$O$7)&lt;=(Settings!$C47*12),$O60/(Settings!$C47*12),0)+IF((BH$7-$N$7)&lt;=(Settings!$C47*12),$N60/(Settings!$C47*12),0)+IF((BH$7-$M$7)&lt;=(Settings!$C47*12),$M60/(Settings!$C47*12),0)+IF((BH$7-$L$7)&lt;=(Settings!$C47*12),$L60/(Settings!$C47*12),0)+IF((BH$7-$K$7)&lt;=(Settings!$C47*12),$K60/(Settings!$C47*12),0)+IF((BH$7-$J$7)&lt;=(Settings!$C47*12),$J60/(Settings!$C47*12),0)+IF((BH$7-$I$7)&lt;=(Settings!$C47*12),$I60/(Settings!$C47*12),0)+IF((BH$7-$H$7)&lt;=(Settings!$C47*12),$H60/(Settings!$C47*12),0)+IF((BH$7-$G$7)&lt;=(Settings!$C47*12),$G60/(Settings!$C47*12),0)+IF((BH$7-$F$7)&lt;=(Settings!$C47*12),$F60/(Settings!$C47*12),0)+IF((BH$7-$E$7)&lt;=(Settings!$C47*12),$D60/(Settings!$C47*12),0)</f>
        <v>0</v>
      </c>
      <c r="BI72" s="286">
        <f>IF((BI$7-$BH$7)&lt;=(Settings!$C47*12),$BH60/(Settings!$C47*12),0)+IF((BI$7-$BG$7)&lt;=(Settings!$C47*12),$BG60/(Settings!$C47*12),0)+IF((BI$7-$BF$7)&lt;=(Settings!$C47*12),$BF60/(Settings!$C47*12),0)+IF((BI$7-$BE$7)&lt;=(Settings!$C47*12),$BE60/(Settings!$C47*12),0)+IF((BI$7-$BD$7)&lt;=(Settings!$C47*12),$BD60/(Settings!$C47*12),0)+IF((BI$7-$BC$7)&lt;=(Settings!$C47*12),$BC60/(Settings!$C47*12),0)+IF((BI$7-$BB$7)&lt;=(Settings!$C47*12),$BB60/(Settings!$C47*12),0)+IF((BI$7-$BA$7)&lt;=(Settings!$C47*12),$BA60/(Settings!$C47*12),0)+IF((BI$7-$AZ$7)&lt;=(Settings!$C47*12),$AZ60/(Settings!$C47*12),0)+IF((BI$7-$AY$7)&lt;=(Settings!$C47*12),$AY60/(Settings!$C47*12),0)+IF((BI$7-$AX$7)&lt;=(Settings!$C47*12),$AX60/(Settings!$C47*12),0)+IF((BI$7-$AW$7)&lt;=(Settings!$C47*12),$AW60/(Settings!$C47*12),0)+IF((BI$7-$AV$7)&lt;=(Settings!$C47*12),$AV60/(Settings!$C47*12),0)+IF((BI$7-$AU$7)&lt;=(Settings!$C47*12),$AU60/(Settings!$C47*12),0)+IF((BI$7-$AT$7)&lt;=(Settings!$C47*12),$AT60/(Settings!$C47*12),0)+IF((BI$7-$AS$7)&lt;=(Settings!$C47*12),$AS60/(Settings!$C47*12),0)+IF((BI$7-$AR$7)&lt;=(Settings!$C47*12),$AR60/(Settings!$C47*12),0)+IF((BI$7-$AQ$7)&lt;=(Settings!$C47*12),$AQ60/(Settings!$C47*12),0)+IF((BI$7-$AP$7)&lt;=(Settings!$C47*12),$AP60/(Settings!$C47*12),0)+IF((BI$7-$AO$7)&lt;=(Settings!$C47*12),$AO60/(Settings!$C47*12),0)+IF((BI$7-$AN$7)&lt;=(Settings!$C47*12),$AN60/(Settings!$C47*12),0)+IF((BI$7-$AM$7)&lt;=(Settings!$C47*12),$AM60/(Settings!$C47*12),0)+IF((BI$7-$AL$7)&lt;=(Settings!$C47*12),$AL60/(Settings!$C47*12),0)+IF((BI$7-$AK$7)&lt;=(Settings!$C47*12),$AK60/(Settings!$C47*12),0)+IF((BI$7-$AJ$7)&lt;=(Settings!$C47*12),$AJ60/(Settings!$C47*12),0)+IF((BI$7-$AI$7)&lt;=(Settings!$C47*12),$AI60/(Settings!$C47*12),0)+IF((BI$7-$AH$7)&lt;=(Settings!$C47*12),$AH60/(Settings!$C47*12),0)+IF((BI$7-$AG$7)&lt;=(Settings!$C47*12),$AG60/(Settings!$C47*12),0)+IF((BI$7-$AF$7)&lt;=(Settings!$C47*12),$AF60/(Settings!$C47*12),0)+IF((BI$7-$AE$7)&lt;=(Settings!$C47*12),$AE60/(Settings!$C47*12),0)+IF((BI$7-$AD$7)&lt;=(Settings!$C47*12),$AD60/(Settings!$C47*12),0)+IF((BI$7-$AC$7)&lt;=(Settings!$C47*12),$AC60/(Settings!$C47*12),0)+IF((BI$7-$AB$7)&lt;=(Settings!$C47*12),$AB60/(Settings!$C47*12),0)+IF((BI$7-$AA$7)&lt;=(Settings!$C47*12),$AA60/(Settings!$C47*12),0)+IF((BI$7-$Z$7)&lt;=(Settings!$C47*12),$Z60/(Settings!$C47*12),0)+IF((BI$7-$Y$7)&lt;=(Settings!$C47*12),$Y60/(Settings!$C47*12),0)+IF((BI$7-$X$7)&lt;=(Settings!$C47*12),$X60/(Settings!$C47*12),0)+IF((BI$7-$W$7)&lt;=(Settings!$C47*12),$W60/(Settings!$C47*12),0)+IF((BI$7-$V$7)&lt;=(Settings!$C47*12),$V60/(Settings!$C47*12),0)+IF((BI$7-$U$7)&lt;=(Settings!$C47*12),$U60/(Settings!$C47*12),0)+IF((BI$7-$T$7)&lt;=(Settings!$C47*12),$T60/(Settings!$C47*12),0)+IF((BI$7-$S$7)&lt;=(Settings!$C47*12),$S60/(Settings!$C47*12),0)+IF((BI$7-$R$7)&lt;=(Settings!$C47*12),$R60/(Settings!$C47*12),0)+IF((BI$7-$Q$7)&lt;=(Settings!$C47*12),$Q60/(Settings!$C47*12),0)+IF((BI$7-$P$7)&lt;=(Settings!$C47*12),$P60/(Settings!$C47*12),0)+IF((BI$7-$O$7)&lt;=(Settings!$C47*12),$O60/(Settings!$C47*12),0)+IF((BI$7-$N$7)&lt;=(Settings!$C47*12),$N60/(Settings!$C47*12),0)+IF((BI$7-$M$7)&lt;=(Settings!$C47*12),$M60/(Settings!$C47*12),0)+IF((BI$7-$L$7)&lt;=(Settings!$C47*12),$L60/(Settings!$C47*12),0)+IF((BI$7-$K$7)&lt;=(Settings!$C47*12),$K60/(Settings!$C47*12),0)+IF((BI$7-$J$7)&lt;=(Settings!$C47*12),$J60/(Settings!$C47*12),0)+IF((BI$7-$I$7)&lt;=(Settings!$C47*12),$I60/(Settings!$C47*12),0)+IF((BI$7-$H$7)&lt;=(Settings!$C47*12),$H60/(Settings!$C47*12),0)+IF((BI$7-$G$7)&lt;=(Settings!$C47*12),$G60/(Settings!$C47*12),0)+IF((BI$7-$F$7)&lt;=(Settings!$C47*12),$F60/(Settings!$C47*12),0)+IF((BI$7-$E$7)&lt;=(Settings!$C47*12),$D60/(Settings!$C47*12),0)</f>
        <v>0</v>
      </c>
      <c r="BJ72" s="286">
        <f>IF((BJ$7-$BI$7)&lt;=(Settings!$C47*12),$BI60/(Settings!$C47*12),0)+IF((BJ$7-$BH$7)&lt;=(Settings!$C47*12),$BH60/(Settings!$C47*12),0)+IF((BJ$7-$BG$7)&lt;=(Settings!$C47*12),$BG60/(Settings!$C47*12),0)+IF((BJ$7-$BF$7)&lt;=(Settings!$C47*12),$BF60/(Settings!$C47*12),0)+IF((BJ$7-$BE$7)&lt;=(Settings!$C47*12),$BE60/(Settings!$C47*12),0)+IF((BJ$7-$BD$7)&lt;=(Settings!$C47*12),$BD60/(Settings!$C47*12),0)+IF((BJ$7-$BC$7)&lt;=(Settings!$C47*12),$BC60/(Settings!$C47*12),0)+IF((BJ$7-$BB$7)&lt;=(Settings!$C47*12),$BB60/(Settings!$C47*12),0)+IF((BJ$7-$BA$7)&lt;=(Settings!$C47*12),$BA60/(Settings!$C47*12),0)+IF((BJ$7-$AZ$7)&lt;=(Settings!$C47*12),$AZ60/(Settings!$C47*12),0)+IF((BJ$7-$AY$7)&lt;=(Settings!$C47*12),$AY60/(Settings!$C47*12),0)+IF((BJ$7-$AX$7)&lt;=(Settings!$C47*12),$AX60/(Settings!$C47*12),0)+IF((BJ$7-$AW$7)&lt;=(Settings!$C47*12),$AW60/(Settings!$C47*12),0)+IF((BJ$7-$AV$7)&lt;=(Settings!$C47*12),$AV60/(Settings!$C47*12),0)+IF((BJ$7-$AU$7)&lt;=(Settings!$C47*12),$AU60/(Settings!$C47*12),0)+IF((BJ$7-$AT$7)&lt;=(Settings!$C47*12),$AT60/(Settings!$C47*12),0)+IF((BJ$7-$AS$7)&lt;=(Settings!$C47*12),$AS60/(Settings!$C47*12),0)+IF((BJ$7-$AR$7)&lt;=(Settings!$C47*12),$AR60/(Settings!$C47*12),0)+IF((BJ$7-$AQ$7)&lt;=(Settings!$C47*12),$AQ60/(Settings!$C47*12),0)+IF((BJ$7-$AP$7)&lt;=(Settings!$C47*12),$AP60/(Settings!$C47*12),0)+IF((BJ$7-$AO$7)&lt;=(Settings!$C47*12),$AO60/(Settings!$C47*12),0)+IF((BJ$7-$AN$7)&lt;=(Settings!$C47*12),$AN60/(Settings!$C47*12),0)+IF((BJ$7-$AM$7)&lt;=(Settings!$C47*12),$AM60/(Settings!$C47*12),0)+IF((BJ$7-$AL$7)&lt;=(Settings!$C47*12),$AL60/(Settings!$C47*12),0)+IF((BJ$7-$AK$7)&lt;=(Settings!$C47*12),$AK60/(Settings!$C47*12),0)+IF((BJ$7-$AJ$7)&lt;=(Settings!$C47*12),$AJ60/(Settings!$C47*12),0)+IF((BJ$7-$AI$7)&lt;=(Settings!$C47*12),$AI60/(Settings!$C47*12),0)+IF((BJ$7-$AH$7)&lt;=(Settings!$C47*12),$AH60/(Settings!$C47*12),0)+IF((BJ$7-$AG$7)&lt;=(Settings!$C47*12),$AG60/(Settings!$C47*12),0)+IF((BJ$7-$AF$7)&lt;=(Settings!$C47*12),$AF60/(Settings!$C47*12),0)+IF((BJ$7-$AE$7)&lt;=(Settings!$C47*12),$AE60/(Settings!$C47*12),0)+IF((BJ$7-$AD$7)&lt;=(Settings!$C47*12),$AD60/(Settings!$C47*12),0)+IF((BJ$7-$AC$7)&lt;=(Settings!$C47*12),$AC60/(Settings!$C47*12),0)+IF((BJ$7-$AB$7)&lt;=(Settings!$C47*12),$AB60/(Settings!$C47*12),0)+IF((BJ$7-$AA$7)&lt;=(Settings!$C47*12),$AA60/(Settings!$C47*12),0)+IF((BJ$7-$Z$7)&lt;=(Settings!$C47*12),$Z60/(Settings!$C47*12),0)+IF((BJ$7-$Y$7)&lt;=(Settings!$C47*12),$Y60/(Settings!$C47*12),0)+IF((BJ$7-$X$7)&lt;=(Settings!$C47*12),$X60/(Settings!$C47*12),0)+IF((BJ$7-$W$7)&lt;=(Settings!$C47*12),$W60/(Settings!$C47*12),0)+IF((BJ$7-$V$7)&lt;=(Settings!$C47*12),$V60/(Settings!$C47*12),0)+IF((BJ$7-$U$7)&lt;=(Settings!$C47*12),$U60/(Settings!$C47*12),0)+IF((BJ$7-$T$7)&lt;=(Settings!$C47*12),$T60/(Settings!$C47*12),0)+IF((BJ$7-$S$7)&lt;=(Settings!$C47*12),$S60/(Settings!$C47*12),0)+IF((BJ$7-$R$7)&lt;=(Settings!$C47*12),$R60/(Settings!$C47*12),0)+IF((BJ$7-$Q$7)&lt;=(Settings!$C47*12),$Q60/(Settings!$C47*12),0)+IF((BJ$7-$P$7)&lt;=(Settings!$C47*12),$P60/(Settings!$C47*12),0)+IF((BJ$7-$O$7)&lt;=(Settings!$C47*12),$O60/(Settings!$C47*12),0)+IF((BJ$7-$N$7)&lt;=(Settings!$C47*12),$N60/(Settings!$C47*12),0)+IF((BJ$7-$M$7)&lt;=(Settings!$C47*12),$M60/(Settings!$C47*12),0)+IF((BJ$7-$L$7)&lt;=(Settings!$C47*12),$L60/(Settings!$C47*12),0)+IF((BJ$7-$K$7)&lt;=(Settings!$C47*12),$K60/(Settings!$C47*12),0)+IF((BJ$7-$J$7)&lt;=(Settings!$C47*12),$J60/(Settings!$C47*12),0)+IF((BJ$7-$I$7)&lt;=(Settings!$C47*12),$I60/(Settings!$C47*12),0)+IF((BJ$7-$H$7)&lt;=(Settings!$C47*12),$H60/(Settings!$C47*12),0)+IF((BJ$7-$G$7)&lt;=(Settings!$C47*12),$G60/(Settings!$C47*12),0)+IF((BJ$7-$F$7)&lt;=(Settings!$C47*12),$F60/(Settings!$C47*12),0)+IF((BJ$7-$E$7)&lt;=(Settings!$C47*12),$D60/(Settings!$C47*12),0)</f>
        <v>0</v>
      </c>
      <c r="BK72" s="286">
        <f>IF((BK$7-$BJ$7)&lt;=(Settings!$C47*12),$BJ60/(Settings!$C47*12),0)+IF((BK$7-$BI$7)&lt;=(Settings!$C47*12),$BI60/(Settings!$C47*12),0)+IF((BK$7-$BH$7)&lt;=(Settings!$C47*12),$BH60/(Settings!$C47*12),0)+IF((BK$7-$BG$7)&lt;=(Settings!$C47*12),$BG60/(Settings!$C47*12),0)+IF((BK$7-$BF$7)&lt;=(Settings!$C47*12),$BF60/(Settings!$C47*12),0)+IF((BK$7-$BE$7)&lt;=(Settings!$C47*12),$BE60/(Settings!$C47*12),0)+IF((BK$7-$BD$7)&lt;=(Settings!$C47*12),$BD60/(Settings!$C47*12),0)+IF((BK$7-$BC$7)&lt;=(Settings!$C47*12),$BC60/(Settings!$C47*12),0)+IF((BK$7-$BB$7)&lt;=(Settings!$C47*12),$BB60/(Settings!$C47*12),0)+IF((BK$7-$BA$7)&lt;=(Settings!$C47*12),$BA60/(Settings!$C47*12),0)+IF((BK$7-$AZ$7)&lt;=(Settings!$C47*12),$AZ60/(Settings!$C47*12),0)+IF((BK$7-$AY$7)&lt;=(Settings!$C47*12),$AY60/(Settings!$C47*12),0)+IF((BK$7-$AX$7)&lt;=(Settings!$C47*12),$AX60/(Settings!$C47*12),0)+IF((BK$7-$AW$7)&lt;=(Settings!$C47*12),$AW60/(Settings!$C47*12),0)+IF((BK$7-$AV$7)&lt;=(Settings!$C47*12),$AV60/(Settings!$C47*12),0)+IF((BK$7-$AU$7)&lt;=(Settings!$C47*12),$AU60/(Settings!$C47*12),0)+IF((BK$7-$AT$7)&lt;=(Settings!$C47*12),$AT60/(Settings!$C47*12),0)+IF((BK$7-$AS$7)&lt;=(Settings!$C47*12),$AS60/(Settings!$C47*12),0)+IF((BK$7-$AR$7)&lt;=(Settings!$C47*12),$AR60/(Settings!$C47*12),0)+IF((BK$7-$AQ$7)&lt;=(Settings!$C47*12),$AQ60/(Settings!$C47*12),0)+IF((BK$7-$AP$7)&lt;=(Settings!$C47*12),$AP60/(Settings!$C47*12),0)+IF((BK$7-$AO$7)&lt;=(Settings!$C47*12),$AO60/(Settings!$C47*12),0)+IF((BK$7-$AN$7)&lt;=(Settings!$C47*12),$AN60/(Settings!$C47*12),0)+IF((BK$7-$AM$7)&lt;=(Settings!$C47*12),$AM60/(Settings!$C47*12),0)+IF((BK$7-$AL$7)&lt;=(Settings!$C47*12),$AL60/(Settings!$C47*12),0)+IF((BK$7-$AK$7)&lt;=(Settings!$C47*12),$AK60/(Settings!$C47*12),0)+IF((BK$7-$AJ$7)&lt;=(Settings!$C47*12),$AJ60/(Settings!$C47*12),0)+IF((BK$7-$AI$7)&lt;=(Settings!$C47*12),$AI60/(Settings!$C47*12),0)+IF((BK$7-$AH$7)&lt;=(Settings!$C47*12),$AH60/(Settings!$C47*12),0)+IF((BK$7-$AG$7)&lt;=(Settings!$C47*12),$AG60/(Settings!$C47*12),0)+IF((BK$7-$AF$7)&lt;=(Settings!$C47*12),$AF60/(Settings!$C47*12),0)+IF((BK$7-$AE$7)&lt;=(Settings!$C47*12),$AE60/(Settings!$C47*12),0)+IF((BK$7-$AD$7)&lt;=(Settings!$C47*12),$AD60/(Settings!$C47*12),0)+IF((BK$7-$AC$7)&lt;=(Settings!$C47*12),$AC60/(Settings!$C47*12),0)+IF((BK$7-$AB$7)&lt;=(Settings!$C47*12),$AB60/(Settings!$C47*12),0)+IF((BK$7-$AA$7)&lt;=(Settings!$C47*12),$AA60/(Settings!$C47*12),0)+IF((BK$7-$Z$7)&lt;=(Settings!$C47*12),$Z60/(Settings!$C47*12),0)+IF((BK$7-$Y$7)&lt;=(Settings!$C47*12),$Y60/(Settings!$C47*12),0)+IF((BK$7-$X$7)&lt;=(Settings!$C47*12),$X60/(Settings!$C47*12),0)+IF((BK$7-$W$7)&lt;=(Settings!$C47*12),$W60/(Settings!$C47*12),0)+IF((BK$7-$V$7)&lt;=(Settings!$C47*12),$V60/(Settings!$C47*12),0)+IF((BK$7-$U$7)&lt;=(Settings!$C47*12),$U60/(Settings!$C47*12),0)+IF((BK$7-$T$7)&lt;=(Settings!$C47*12),$T60/(Settings!$C47*12),0)+IF((BK$7-$S$7)&lt;=(Settings!$C47*12),$S60/(Settings!$C47*12),0)+IF((BK$7-$R$7)&lt;=(Settings!$C47*12),$R60/(Settings!$C47*12),0)+IF((BK$7-$Q$7)&lt;=(Settings!$C47*12),$Q60/(Settings!$C47*12),0)+IF((BK$7-$P$7)&lt;=(Settings!$C47*12),$P60/(Settings!$C47*12),0)+IF((BK$7-$O$7)&lt;=(Settings!$C47*12),$O60/(Settings!$C47*12),0)+IF((BK$7-$N$7)&lt;=(Settings!$C47*12),$N60/(Settings!$C47*12),0)+IF((BK$7-$M$7)&lt;=(Settings!$C47*12),$M60/(Settings!$C47*12),0)+IF((BK$7-$L$7)&lt;=(Settings!$C47*12),$L60/(Settings!$C47*12),0)+IF((BK$7-$K$7)&lt;=(Settings!$C47*12),$K60/(Settings!$C47*12),0)+IF((BK$7-$J$7)&lt;=(Settings!$C47*12),$J60/(Settings!$C47*12),0)+IF((BK$7-$I$7)&lt;=(Settings!$C47*12),$I60/(Settings!$C47*12),0)+IF((BK$7-$H$7)&lt;=(Settings!$C47*12),$H60/(Settings!$C47*12),0)+IF((BK$7-$G$7)&lt;=(Settings!$C47*12),$G60/(Settings!$C47*12),0)+IF((BK$7-$F$7)&lt;=(Settings!$C47*12),$F60/(Settings!$C47*12),0)+IF((BK$7-$E$7)&lt;=(Settings!$C47*12),$D60/(Settings!$C47*12),0)</f>
        <v>0</v>
      </c>
      <c r="BL72" s="286" t="e">
        <f>IF((BL$7-$BK$7)&lt;=(Settings!$C47*12),$BK60/(Settings!$C47*12),0)+IF((BL$7-$BJ$7)&lt;=(Settings!$C47*12),$BJ60/(Settings!$C47*12),0)+IF((BL$7-$BI$7)&lt;=(Settings!$C47*12),$BI60/(Settings!$C47*12),0)+IF((BL$7-$BH$7)&lt;=(Settings!$C47*12),$BH60/(Settings!$C47*12),0)+IF((BL$7-$BG$7)&lt;=(Settings!$C47*12),$BG60/(Settings!$C47*12),0)+IF((BL$7-$BF$7)&lt;=(Settings!$C47*12),$BF60/(Settings!$C47*12),0)+IF((BL$7-$BE$7)&lt;=(Settings!$C47*12),$BE60/(Settings!$C47*12),0)+IF((BL$7-$BD$7)&lt;=(Settings!$C47*12),$BD60/(Settings!$C47*12),0)+IF((BL$7-$BC$7)&lt;=(Settings!$C47*12),$BC60/(Settings!$C47*12),0)+IF((BL$7-$BB$7)&lt;=(Settings!$C47*12),$BB60/(Settings!$C47*12),0)+IF((BL$7-$BA$7)&lt;=(Settings!$C47*12),$BA60/(Settings!$C47*12),0)+IF((BL$7-$AZ$7)&lt;=(Settings!$C47*12),$AZ60/(Settings!$C47*12),0)+IF((BL$7-$AY$7)&lt;=(Settings!$C47*12),$AY60/(Settings!$C47*12),0)+IF((BL$7-$AX$7)&lt;=(Settings!$C47*12),$AX60/(Settings!$C47*12),0)+IF((BL$7-$AW$7)&lt;=(Settings!$C47*12),$AW60/(Settings!$C47*12),0)+IF((BL$7-$AV$7)&lt;=(Settings!$C47*12),$AV60/(Settings!$C47*12),0)+IF((BL$7-$AU$7)&lt;=(Settings!$C47*12),$AU60/(Settings!$C47*12),0)+IF((BL$7-$AT$7)&lt;=(Settings!$C47*12),$AT60/(Settings!$C47*12),0)+IF((BL$7-$AS$7)&lt;=(Settings!$C47*12),$AS60/(Settings!$C47*12),0)+IF((BL$7-$AR$7)&lt;=(Settings!$C47*12),$AR60/(Settings!$C47*12),0)+IF((BL$7-$AQ$7)&lt;=(Settings!$C47*12),$AQ60/(Settings!$C47*12),0)+IF((BL$7-$AP$7)&lt;=(Settings!$C47*12),$AP60/(Settings!$C47*12),0)+IF((BL$7-$AO$7)&lt;=(Settings!$C47*12),$AO60/(Settings!$C47*12),0)+IF((BL$7-$AN$7)&lt;=(Settings!$C47*12),$AN60/(Settings!$C47*12),0)+IF((BL$7-$AM$7)&lt;=(Settings!$C47*12),$AM60/(Settings!$C47*12),0)+IF((BL$7-$AL$7)&lt;=(Settings!$C47*12),$AL60/(Settings!$C47*12),0)+IF((BL$7-$AK$7)&lt;=(Settings!$C47*12),$AK60/(Settings!$C47*12),0)+IF((BL$7-$AJ$7)&lt;=(Settings!$C47*12),$AJ60/(Settings!$C47*12),0)+IF((BL$7-$AI$7)&lt;=(Settings!$C47*12),$AI60/(Settings!$C47*12),0)+IF((BL$7-$AH$7)&lt;=(Settings!$C47*12),$AH60/(Settings!$C47*12),0)+IF((BL$7-$AG$7)&lt;=(Settings!$C47*12),$AG60/(Settings!$C47*12),0)+IF((BL$7-$AF$7)&lt;=(Settings!$C47*12),$AF60/(Settings!$C47*12),0)+IF((BL$7-$AE$7)&lt;=(Settings!$C47*12),$AE60/(Settings!$C47*12),0)+IF((BL$7-$AD$7)&lt;=(Settings!$C47*12),$AD60/(Settings!$C47*12),0)+IF((BL$7-$AC$7)&lt;=(Settings!$C47*12),$AC60/(Settings!$C47*12),0)+IF((BL$7-$AB$7)&lt;=(Settings!$C47*12),$AB60/(Settings!$C47*12),0)+IF((BL$7-$AA$7)&lt;=(Settings!$C47*12),$AA60/(Settings!$C47*12),0)+IF((BL$7-$Z$7)&lt;=(Settings!$C47*12),$Z60/(Settings!$C47*12),0)+IF((BL$7-$Y$7)&lt;=(Settings!$C47*12),$Y60/(Settings!$C47*12),0)+IF((BL$7-$X$7)&lt;=(Settings!$C47*12),$X60/(Settings!$C47*12),0)+IF((BL$7-$W$7)&lt;=(Settings!$C47*12),$W60/(Settings!$C47*12),0)+IF((BL$7-$V$7)&lt;=(Settings!$C47*12),$V60/(Settings!$C47*12),0)+IF((BL$7-$U$7)&lt;=(Settings!$C47*12),$U60/(Settings!$C47*12),0)+IF((BL$7-$T$7)&lt;=(Settings!$C47*12),$T60/(Settings!$C47*12),0)+IF((BL$7-$S$7)&lt;=(Settings!$C47*12),$S60/(Settings!$C47*12),0)+IF((BL$7-$R$7)&lt;=(Settings!$C47*12),$R60/(Settings!$C47*12),0)+IF((BL$7-$Q$7)&lt;=(Settings!$C47*12),$Q60/(Settings!$C47*12),0)+IF((BL$7-$P$7)&lt;=(Settings!$C47*12),$P60/(Settings!$C47*12),0)+IF((BL$7-$O$7)&lt;=(Settings!$C47*12),$O60/(Settings!$C47*12),0)+IF((BL$7-$N$7)&lt;=(Settings!$C47*12),$N60/(Settings!$C47*12),0)+IF((BL$7-$M$7)&lt;=(Settings!$C47*12),$M60/(Settings!$C47*12),0)+IF((BL$7-$L$7)&lt;=(Settings!$C47*12),$L60/(Settings!$C47*12),0)+IF((BL$7-$K$7)&lt;=(Settings!$C47*12),$K60/(Settings!$C47*12),0)+IF((BL$7-$J$7)&lt;=(Settings!$C47*12),$J60/(Settings!$C47*12),0)+IF((BL$7-$I$7)&lt;=(Settings!$C47*12),$I60/(Settings!$C47*12),0)+IF((BL$7-$H$7)&lt;=(Settings!$C47*12),$H60/(Settings!$C47*12),0)+IF((BL$7-$G$7)&lt;=(Settings!$C47*12),$G60/(Settings!$C47*12),0)+IF((BL$7-$F$7)&lt;=(Settings!$C47*12),$F60/(Settings!$C47*12),0)+IF((BL$7-$E$7)&lt;=(Settings!$C47*12),$D60/(Settings!$C47*12),0)</f>
        <v>#REF!</v>
      </c>
      <c r="BM72" s="286" t="e">
        <f>IF((BM$7-$BL$7)&lt;=(Settings!$C47*12),$BL60/(Settings!$C47*12),0)+IF((BM$7-$BK$7)&lt;=(Settings!$C47*12),$BK60/(Settings!$C47*12),0)+IF((BM$7-$BJ$7)&lt;=(Settings!$C47*12),$BJ60/(Settings!$C47*12),0)+IF((BM$7-$BI$7)&lt;=(Settings!$C47*12),$BI60/(Settings!$C47*12),0)+IF((BM$7-$BH$7)&lt;=(Settings!$C47*12),$BH60/(Settings!$C47*12),0)+IF((BM$7-$BG$7)&lt;=(Settings!$C47*12),$BG60/(Settings!$C47*12),0)+IF((BM$7-$BF$7)&lt;=(Settings!$C47*12),$BF60/(Settings!$C47*12),0)+IF((BM$7-$BE$7)&lt;=(Settings!$C47*12),$BE60/(Settings!$C47*12),0)+IF((BM$7-$BD$7)&lt;=(Settings!$C47*12),$BD60/(Settings!$C47*12),0)+IF((BM$7-$BC$7)&lt;=(Settings!$C47*12),$BC60/(Settings!$C47*12),0)+IF((BM$7-$BB$7)&lt;=(Settings!$C47*12),$BB60/(Settings!$C47*12),0)+IF((BM$7-$BA$7)&lt;=(Settings!$C47*12),$BA60/(Settings!$C47*12),0)+IF((BM$7-$AZ$7)&lt;=(Settings!$C47*12),$AZ60/(Settings!$C47*12),0)+IF((BM$7-$AY$7)&lt;=(Settings!$C47*12),$AY60/(Settings!$C47*12),0)+IF((BM$7-$AX$7)&lt;=(Settings!$C47*12),$AX60/(Settings!$C47*12),0)+IF((BM$7-$AW$7)&lt;=(Settings!$C47*12),$AW60/(Settings!$C47*12),0)+IF((BM$7-$AV$7)&lt;=(Settings!$C47*12),$AV60/(Settings!$C47*12),0)+IF((BM$7-$AU$7)&lt;=(Settings!$C47*12),$AU60/(Settings!$C47*12),0)+IF((BM$7-$AT$7)&lt;=(Settings!$C47*12),$AT60/(Settings!$C47*12),0)+IF((BM$7-$AS$7)&lt;=(Settings!$C47*12),$AS60/(Settings!$C47*12),0)+IF((BM$7-$AR$7)&lt;=(Settings!$C47*12),$AR60/(Settings!$C47*12),0)+IF((BM$7-$AQ$7)&lt;=(Settings!$C47*12),$AQ60/(Settings!$C47*12),0)+IF((BM$7-$AP$7)&lt;=(Settings!$C47*12),$AP60/(Settings!$C47*12),0)+IF((BM$7-$AO$7)&lt;=(Settings!$C47*12),$AO60/(Settings!$C47*12),0)+IF((BM$7-$AN$7)&lt;=(Settings!$C47*12),$AN60/(Settings!$C47*12),0)+IF((BM$7-$AM$7)&lt;=(Settings!$C47*12),$AM60/(Settings!$C47*12),0)+IF((BM$7-$AL$7)&lt;=(Settings!$C47*12),$AL60/(Settings!$C47*12),0)+IF((BM$7-$AK$7)&lt;=(Settings!$C47*12),$AK60/(Settings!$C47*12),0)+IF((BM$7-$AJ$7)&lt;=(Settings!$C47*12),$AJ60/(Settings!$C47*12),0)+IF((BM$7-$AI$7)&lt;=(Settings!$C47*12),$AI60/(Settings!$C47*12),0)+IF((BM$7-$AH$7)&lt;=(Settings!$C47*12),$AH60/(Settings!$C47*12),0)+IF((BM$7-$AG$7)&lt;=(Settings!$C47*12),$AG60/(Settings!$C47*12),0)+IF((BM$7-$AF$7)&lt;=(Settings!$C47*12),$AF60/(Settings!$C47*12),0)+IF((BM$7-$AE$7)&lt;=(Settings!$C47*12),$AE60/(Settings!$C47*12),0)+IF((BM$7-$AD$7)&lt;=(Settings!$C47*12),$AD60/(Settings!$C47*12),0)+IF((BM$7-$AC$7)&lt;=(Settings!$C47*12),$AC60/(Settings!$C47*12),0)+IF((BM$7-$AB$7)&lt;=(Settings!$C47*12),$AB60/(Settings!$C47*12),0)+IF((BM$7-$AA$7)&lt;=(Settings!$C47*12),$AA60/(Settings!$C47*12),0)+IF((BM$7-$Z$7)&lt;=(Settings!$C47*12),$Z60/(Settings!$C47*12),0)+IF((BM$7-$Y$7)&lt;=(Settings!$C47*12),$Y60/(Settings!$C47*12),0)+IF((BM$7-$X$7)&lt;=(Settings!$C47*12),$X60/(Settings!$C47*12),0)+IF((BM$7-$W$7)&lt;=(Settings!$C47*12),$W60/(Settings!$C47*12),0)+IF((BM$7-$V$7)&lt;=(Settings!$C47*12),$V60/(Settings!$C47*12),0)+IF((BM$7-$U$7)&lt;=(Settings!$C47*12),$U60/(Settings!$C47*12),0)+IF((BM$7-$T$7)&lt;=(Settings!$C47*12),$T60/(Settings!$C47*12),0)+IF((BM$7-$S$7)&lt;=(Settings!$C47*12),$S60/(Settings!$C47*12),0)+IF((BM$7-$R$7)&lt;=(Settings!$C47*12),$R60/(Settings!$C47*12),0)+IF((BM$7-$Q$7)&lt;=(Settings!$C47*12),$Q60/(Settings!$C47*12),0)+IF((BM$7-$P$7)&lt;=(Settings!$C47*12),$P60/(Settings!$C47*12),0)+IF((BM$7-$O$7)&lt;=(Settings!$C47*12),$O60/(Settings!$C47*12),0)+IF((BM$7-$N$7)&lt;=(Settings!$C47*12),$N60/(Settings!$C47*12),0)+IF((BM$7-$M$7)&lt;=(Settings!$C47*12),$M60/(Settings!$C47*12),0)+IF((BM$7-$L$7)&lt;=(Settings!$C47*12),$L60/(Settings!$C47*12),0)+IF((BM$7-$K$7)&lt;=(Settings!$C47*12),$K60/(Settings!$C47*12),0)+IF((BM$7-$J$7)&lt;=(Settings!$C47*12),$J60/(Settings!$C47*12),0)+IF((BM$7-$I$7)&lt;=(Settings!$C47*12),$I60/(Settings!$C47*12),0)+IF((BM$7-$H$7)&lt;=(Settings!$C47*12),$H60/(Settings!$C47*12),0)+IF((BM$7-$G$7)&lt;=(Settings!$C47*12),$G60/(Settings!$C47*12),0)+IF((BM$7-$F$7)&lt;=(Settings!$C47*12),$F60/(Settings!$C47*12),0)+IF((BM$7-$E$7)&lt;=(Settings!$C47*12),$D60/(Settings!$C47*12),0)</f>
        <v>#REF!</v>
      </c>
      <c r="BN72" s="286" t="e">
        <f>IF((BN$7-$BM$7)&lt;=(Settings!$C47*12),$BM60/(Settings!$C47*12),0)+IF((BN$7-$BL$7)&lt;=(Settings!$C47*12),$BL60/(Settings!$C47*12),0)+IF((BN$7-$BK$7)&lt;=(Settings!$C47*12),$BK60/(Settings!$C47*12),0)+IF((BN$7-$BJ$7)&lt;=(Settings!$C47*12),$BJ60/(Settings!$C47*12),0)+IF((BN$7-$BI$7)&lt;=(Settings!$C47*12),$BI60/(Settings!$C47*12),0)+IF((BN$7-$BH$7)&lt;=(Settings!$C47*12),$BH60/(Settings!$C47*12),0)+IF((BN$7-$BG$7)&lt;=(Settings!$C47*12),$BG60/(Settings!$C47*12),0)+IF((BN$7-$BF$7)&lt;=(Settings!$C47*12),$BF60/(Settings!$C47*12),0)+IF((BN$7-$BE$7)&lt;=(Settings!$C47*12),$BE60/(Settings!$C47*12),0)+IF((BN$7-$BD$7)&lt;=(Settings!$C47*12),$BD60/(Settings!$C47*12),0)+IF((BN$7-$BC$7)&lt;=(Settings!$C47*12),$BC60/(Settings!$C47*12),0)+IF((BN$7-$BB$7)&lt;=(Settings!$C47*12),$BB60/(Settings!$C47*12),0)+IF((BN$7-$BA$7)&lt;=(Settings!$C47*12),$BA60/(Settings!$C47*12),0)+IF((BN$7-$AZ$7)&lt;=(Settings!$C47*12),$AZ60/(Settings!$C47*12),0)+IF((BN$7-$AY$7)&lt;=(Settings!$C47*12),$AY60/(Settings!$C47*12),0)+IF((BN$7-$AX$7)&lt;=(Settings!$C47*12),$AX60/(Settings!$C47*12),0)+IF((BN$7-$AW$7)&lt;=(Settings!$C47*12),$AW60/(Settings!$C47*12),0)+IF((BN$7-$AV$7)&lt;=(Settings!$C47*12),$AV60/(Settings!$C47*12),0)+IF((BN$7-$AU$7)&lt;=(Settings!$C47*12),$AU60/(Settings!$C47*12),0)+IF((BN$7-$AT$7)&lt;=(Settings!$C47*12),$AT60/(Settings!$C47*12),0)+IF((BN$7-$AS$7)&lt;=(Settings!$C47*12),$AS60/(Settings!$C47*12),0)+IF((BN$7-$AR$7)&lt;=(Settings!$C47*12),$AR60/(Settings!$C47*12),0)+IF((BN$7-$AQ$7)&lt;=(Settings!$C47*12),$AQ60/(Settings!$C47*12),0)+IF((BN$7-$AP$7)&lt;=(Settings!$C47*12),$AP60/(Settings!$C47*12),0)+IF((BN$7-$AO$7)&lt;=(Settings!$C47*12),$AO60/(Settings!$C47*12),0)+IF((BN$7-$AN$7)&lt;=(Settings!$C47*12),$AN60/(Settings!$C47*12),0)+IF((BN$7-$AM$7)&lt;=(Settings!$C47*12),$AM60/(Settings!$C47*12),0)+IF((BN$7-$AL$7)&lt;=(Settings!$C47*12),$AL60/(Settings!$C47*12),0)+IF((BN$7-$AK$7)&lt;=(Settings!$C47*12),$AK60/(Settings!$C47*12),0)+IF((BN$7-$AJ$7)&lt;=(Settings!$C47*12),$AJ60/(Settings!$C47*12),0)+IF((BN$7-$AI$7)&lt;=(Settings!$C47*12),$AI60/(Settings!$C47*12),0)+IF((BN$7-$AH$7)&lt;=(Settings!$C47*12),$AH60/(Settings!$C47*12),0)+IF((BN$7-$AG$7)&lt;=(Settings!$C47*12),$AG60/(Settings!$C47*12),0)+IF((BN$7-$AF$7)&lt;=(Settings!$C47*12),$AF60/(Settings!$C47*12),0)+IF((BN$7-$AE$7)&lt;=(Settings!$C47*12),$AE60/(Settings!$C47*12),0)+IF((BN$7-$AD$7)&lt;=(Settings!$C47*12),$AD60/(Settings!$C47*12),0)+IF((BN$7-$AC$7)&lt;=(Settings!$C47*12),$AC60/(Settings!$C47*12),0)+IF((BN$7-$AB$7)&lt;=(Settings!$C47*12),$AB60/(Settings!$C47*12),0)+IF((BN$7-$AA$7)&lt;=(Settings!$C47*12),$AA60/(Settings!$C47*12),0)+IF((BN$7-$Z$7)&lt;=(Settings!$C47*12),$Z60/(Settings!$C47*12),0)+IF((BN$7-$Y$7)&lt;=(Settings!$C47*12),$Y60/(Settings!$C47*12),0)+IF((BN$7-$X$7)&lt;=(Settings!$C47*12),$X60/(Settings!$C47*12),0)+IF((BN$7-$W$7)&lt;=(Settings!$C47*12),$W60/(Settings!$C47*12),0)+IF((BN$7-$V$7)&lt;=(Settings!$C47*12),$V60/(Settings!$C47*12),0)+IF((BN$7-$U$7)&lt;=(Settings!$C47*12),$U60/(Settings!$C47*12),0)+IF((BN$7-$T$7)&lt;=(Settings!$C47*12),$T60/(Settings!$C47*12),0)+IF((BN$7-$S$7)&lt;=(Settings!$C47*12),$S60/(Settings!$C47*12),0)+IF((BN$7-$R$7)&lt;=(Settings!$C47*12),$R60/(Settings!$C47*12),0)+IF((BN$7-$Q$7)&lt;=(Settings!$C47*12),$Q60/(Settings!$C47*12),0)+IF((BN$7-$P$7)&lt;=(Settings!$C47*12),$P60/(Settings!$C47*12),0)+IF((BN$7-$O$7)&lt;=(Settings!$C47*12),$O60/(Settings!$C47*12),0)+IF((BN$7-$N$7)&lt;=(Settings!$C47*12),$N60/(Settings!$C47*12),0)+IF((BN$7-$M$7)&lt;=(Settings!$C47*12),$M60/(Settings!$C47*12),0)+IF((BN$7-$L$7)&lt;=(Settings!$C47*12),$L60/(Settings!$C47*12),0)+IF((BN$7-$K$7)&lt;=(Settings!$C47*12),$K60/(Settings!$C47*12),0)+IF((BN$7-$J$7)&lt;=(Settings!$C47*12),$J60/(Settings!$C47*12),0)+IF((BN$7-$I$7)&lt;=(Settings!$C47*12),$I60/(Settings!$C47*12),0)+IF((BN$7-$H$7)&lt;=(Settings!$C47*12),$H60/(Settings!$C47*12),0)+IF((BN$7-$G$7)&lt;=(Settings!$C47*12),$G60/(Settings!$C47*12),0)+IF((BN$7-$F$7)&lt;=(Settings!$C47*12),$F60/(Settings!$C47*12),0)+IF((BN$7-$E$7)&lt;=(Settings!$C47*12),$D60/(Settings!$C47*12),0)</f>
        <v>#REF!</v>
      </c>
      <c r="BO72" s="286" t="e">
        <f>IF((BO$7-$BN$7)&lt;=(Settings!$C47*12),$BN60/(Settings!$C47*12),0)+IF((BO$7-$BM$7)&lt;=(Settings!$C47*12),$BM60/(Settings!$C47*12),0)+IF((BO$7-$BL$7)&lt;=(Settings!$C47*12),$BL60/(Settings!$C47*12),0)+IF((BO$7-$BK$7)&lt;=(Settings!$C47*12),$BK60/(Settings!$C47*12),0)+IF((BO$7-$BJ$7)&lt;=(Settings!$C47*12),$BJ60/(Settings!$C47*12),0)+IF((BO$7-$BI$7)&lt;=(Settings!$C47*12),$BI60/(Settings!$C47*12),0)+IF((BO$7-$BH$7)&lt;=(Settings!$C47*12),$BH60/(Settings!$C47*12),0)+IF((BO$7-$BG$7)&lt;=(Settings!$C47*12),$BG60/(Settings!$C47*12),0)+IF((BO$7-$BF$7)&lt;=(Settings!$C47*12),$BF60/(Settings!$C47*12),0)+IF((BO$7-$BE$7)&lt;=(Settings!$C47*12),$BE60/(Settings!$C47*12),0)+IF((BO$7-$BD$7)&lt;=(Settings!$C47*12),$BD60/(Settings!$C47*12),0)+IF((BO$7-$BC$7)&lt;=(Settings!$C47*12),$BC60/(Settings!$C47*12),0)+IF((BO$7-$BB$7)&lt;=(Settings!$C47*12),$BB60/(Settings!$C47*12),0)+IF((BO$7-$BA$7)&lt;=(Settings!$C47*12),$BA60/(Settings!$C47*12),0)+IF((BO$7-$AZ$7)&lt;=(Settings!$C47*12),$AZ60/(Settings!$C47*12),0)+IF((BO$7-$AY$7)&lt;=(Settings!$C47*12),$AY60/(Settings!$C47*12),0)+IF((BO$7-$AX$7)&lt;=(Settings!$C47*12),$AX60/(Settings!$C47*12),0)+IF((BO$7-$AW$7)&lt;=(Settings!$C47*12),$AW60/(Settings!$C47*12),0)+IF((BO$7-$AV$7)&lt;=(Settings!$C47*12),$AV60/(Settings!$C47*12),0)+IF((BO$7-$AU$7)&lt;=(Settings!$C47*12),$AU60/(Settings!$C47*12),0)+IF((BO$7-$AT$7)&lt;=(Settings!$C47*12),$AT60/(Settings!$C47*12),0)+IF((BO$7-$AS$7)&lt;=(Settings!$C47*12),$AS60/(Settings!$C47*12),0)+IF((BO$7-$AR$7)&lt;=(Settings!$C47*12),$AR60/(Settings!$C47*12),0)+IF((BO$7-$AQ$7)&lt;=(Settings!$C47*12),$AQ60/(Settings!$C47*12),0)+IF((BO$7-$AP$7)&lt;=(Settings!$C47*12),$AP60/(Settings!$C47*12),0)+IF((BO$7-$AO$7)&lt;=(Settings!$C47*12),$AO60/(Settings!$C47*12),0)+IF((BO$7-$AN$7)&lt;=(Settings!$C47*12),$AN60/(Settings!$C47*12),0)+IF((BO$7-$AM$7)&lt;=(Settings!$C47*12),$AM60/(Settings!$C47*12),0)+IF((BO$7-$AL$7)&lt;=(Settings!$C47*12),$AL60/(Settings!$C47*12),0)+IF((BO$7-$AK$7)&lt;=(Settings!$C47*12),$AK60/(Settings!$C47*12),0)+IF((BO$7-$AJ$7)&lt;=(Settings!$C47*12),$AJ60/(Settings!$C47*12),0)+IF((BO$7-$AI$7)&lt;=(Settings!$C47*12),$AI60/(Settings!$C47*12),0)+IF((BO$7-$AH$7)&lt;=(Settings!$C47*12),$AH60/(Settings!$C47*12),0)+IF((BO$7-$AG$7)&lt;=(Settings!$C47*12),$AG60/(Settings!$C47*12),0)+IF((BO$7-$AF$7)&lt;=(Settings!$C47*12),$AF60/(Settings!$C47*12),0)+IF((BO$7-$AE$7)&lt;=(Settings!$C47*12),$AE60/(Settings!$C47*12),0)+IF((BO$7-$AD$7)&lt;=(Settings!$C47*12),$AD60/(Settings!$C47*12),0)+IF((BO$7-$AC$7)&lt;=(Settings!$C47*12),$AC60/(Settings!$C47*12),0)+IF((BO$7-$AB$7)&lt;=(Settings!$C47*12),$AB60/(Settings!$C47*12),0)+IF((BO$7-$AA$7)&lt;=(Settings!$C47*12),$AA60/(Settings!$C47*12),0)+IF((BO$7-$Z$7)&lt;=(Settings!$C47*12),$Z60/(Settings!$C47*12),0)+IF((BO$7-$Y$7)&lt;=(Settings!$C47*12),$Y60/(Settings!$C47*12),0)+IF((BO$7-$X$7)&lt;=(Settings!$C47*12),$X60/(Settings!$C47*12),0)+IF((BO$7-$W$7)&lt;=(Settings!$C47*12),$W60/(Settings!$C47*12),0)+IF((BO$7-$V$7)&lt;=(Settings!$C47*12),$V60/(Settings!$C47*12),0)+IF((BO$7-$U$7)&lt;=(Settings!$C47*12),$U60/(Settings!$C47*12),0)+IF((BO$7-$T$7)&lt;=(Settings!$C47*12),$T60/(Settings!$C47*12),0)+IF((BO$7-$S$7)&lt;=(Settings!$C47*12),$S60/(Settings!$C47*12),0)+IF((BO$7-$R$7)&lt;=(Settings!$C47*12),$R60/(Settings!$C47*12),0)+IF((BO$7-$Q$7)&lt;=(Settings!$C47*12),$Q60/(Settings!$C47*12),0)+IF((BO$7-$P$7)&lt;=(Settings!$C47*12),$P60/(Settings!$C47*12),0)+IF((BO$7-$O$7)&lt;=(Settings!$C47*12),$O60/(Settings!$C47*12),0)+IF((BO$7-$N$7)&lt;=(Settings!$C47*12),$N60/(Settings!$C47*12),0)+IF((BO$7-$M$7)&lt;=(Settings!$C47*12),$M60/(Settings!$C47*12),0)+IF((BO$7-$L$7)&lt;=(Settings!$C47*12),$L60/(Settings!$C47*12),0)+IF((BO$7-$K$7)&lt;=(Settings!$C47*12),$K60/(Settings!$C47*12),0)+IF((BO$7-$J$7)&lt;=(Settings!$C47*12),$J60/(Settings!$C47*12),0)+IF((BO$7-$I$7)&lt;=(Settings!$C47*12),$I60/(Settings!$C47*12),0)+IF((BO$7-$H$7)&lt;=(Settings!$C47*12),$H60/(Settings!$C47*12),0)+IF((BO$7-$G$7)&lt;=(Settings!$C47*12),$G60/(Settings!$C47*12),0)+IF((BO$7-$F$7)&lt;=(Settings!$C47*12),$F60/(Settings!$C47*12),0)+IF((BO$7-$E$7)&lt;=(Settings!$C47*12),$D60/(Settings!$C47*12),0)</f>
        <v>#REF!</v>
      </c>
      <c r="BP72" s="286" t="e">
        <f>IF((BP$7-$BO$7)&lt;=(Settings!$C47*12),$BO60/(Settings!$C47*12),0)+IF((BP$7-$BN$7)&lt;=(Settings!$C47*12),$BN60/(Settings!$C47*12),0)+IF((BP$7-$BM$7)&lt;=(Settings!$C47*12),$BM60/(Settings!$C47*12),0)+IF((BP$7-$BL$7)&lt;=(Settings!$C47*12),$BL60/(Settings!$C47*12),0)+IF((BP$7-$BK$7)&lt;=(Settings!$C47*12),$BK60/(Settings!$C47*12),0)+IF((BP$7-$BJ$7)&lt;=(Settings!$C47*12),$BJ60/(Settings!$C47*12),0)+IF((BP$7-$BI$7)&lt;=(Settings!$C47*12),$BI60/(Settings!$C47*12),0)+IF((BP$7-$BH$7)&lt;=(Settings!$C47*12),$BH60/(Settings!$C47*12),0)+IF((BP$7-$BG$7)&lt;=(Settings!$C47*12),$BG60/(Settings!$C47*12),0)+IF((BP$7-$BF$7)&lt;=(Settings!$C47*12),$BF60/(Settings!$C47*12),0)+IF((BP$7-$BE$7)&lt;=(Settings!$C47*12),$BE60/(Settings!$C47*12),0)+IF((BP$7-$BD$7)&lt;=(Settings!$C47*12),$BD60/(Settings!$C47*12),0)+IF((BP$7-$BC$7)&lt;=(Settings!$C47*12),$BC60/(Settings!$C47*12),0)+IF((BP$7-$BB$7)&lt;=(Settings!$C47*12),$BB60/(Settings!$C47*12),0)+IF((BP$7-$BA$7)&lt;=(Settings!$C47*12),$BA60/(Settings!$C47*12),0)+IF((BP$7-$AZ$7)&lt;=(Settings!$C47*12),$AZ60/(Settings!$C47*12),0)+IF((BP$7-$AY$7)&lt;=(Settings!$C47*12),$AY60/(Settings!$C47*12),0)+IF((BP$7-$AX$7)&lt;=(Settings!$C47*12),$AX60/(Settings!$C47*12),0)+IF((BP$7-$AW$7)&lt;=(Settings!$C47*12),$AW60/(Settings!$C47*12),0)+IF((BP$7-$AV$7)&lt;=(Settings!$C47*12),$AV60/(Settings!$C47*12),0)+IF((BP$7-$AU$7)&lt;=(Settings!$C47*12),$AU60/(Settings!$C47*12),0)+IF((BP$7-$AT$7)&lt;=(Settings!$C47*12),$AT60/(Settings!$C47*12),0)+IF((BP$7-$AS$7)&lt;=(Settings!$C47*12),$AS60/(Settings!$C47*12),0)+IF((BP$7-$AR$7)&lt;=(Settings!$C47*12),$AR60/(Settings!$C47*12),0)+IF((BP$7-$AQ$7)&lt;=(Settings!$C47*12),$AQ60/(Settings!$C47*12),0)+IF((BP$7-$AP$7)&lt;=(Settings!$C47*12),$AP60/(Settings!$C47*12),0)+IF((BP$7-$AO$7)&lt;=(Settings!$C47*12),$AO60/(Settings!$C47*12),0)+IF((BP$7-$AN$7)&lt;=(Settings!$C47*12),$AN60/(Settings!$C47*12),0)+IF((BP$7-$AM$7)&lt;=(Settings!$C47*12),$AM60/(Settings!$C47*12),0)+IF((BP$7-$AL$7)&lt;=(Settings!$C47*12),$AL60/(Settings!$C47*12),0)+IF((BP$7-$AK$7)&lt;=(Settings!$C47*12),$AK60/(Settings!$C47*12),0)+IF((BP$7-$AJ$7)&lt;=(Settings!$C47*12),$AJ60/(Settings!$C47*12),0)+IF((BP$7-$AI$7)&lt;=(Settings!$C47*12),$AI60/(Settings!$C47*12),0)+IF((BP$7-$AH$7)&lt;=(Settings!$C47*12),$AH60/(Settings!$C47*12),0)+IF((BP$7-$AG$7)&lt;=(Settings!$C47*12),$AG60/(Settings!$C47*12),0)+IF((BP$7-$AF$7)&lt;=(Settings!$C47*12),$AF60/(Settings!$C47*12),0)+IF((BP$7-$AE$7)&lt;=(Settings!$C47*12),$AE60/(Settings!$C47*12),0)+IF((BP$7-$AD$7)&lt;=(Settings!$C47*12),$AD60/(Settings!$C47*12),0)+IF((BP$7-$AC$7)&lt;=(Settings!$C47*12),$AC60/(Settings!$C47*12),0)+IF((BP$7-$AB$7)&lt;=(Settings!$C47*12),$AB60/(Settings!$C47*12),0)+IF((BP$7-$AA$7)&lt;=(Settings!$C47*12),$AA60/(Settings!$C47*12),0)+IF((BP$7-$Z$7)&lt;=(Settings!$C47*12),$Z60/(Settings!$C47*12),0)+IF((BP$7-$Y$7)&lt;=(Settings!$C47*12),$Y60/(Settings!$C47*12),0)+IF((BP$7-$X$7)&lt;=(Settings!$C47*12),$X60/(Settings!$C47*12),0)+IF((BP$7-$W$7)&lt;=(Settings!$C47*12),$W60/(Settings!$C47*12),0)+IF((BP$7-$V$7)&lt;=(Settings!$C47*12),$V60/(Settings!$C47*12),0)+IF((BP$7-$U$7)&lt;=(Settings!$C47*12),$U60/(Settings!$C47*12),0)+IF((BP$7-$T$7)&lt;=(Settings!$C47*12),$T60/(Settings!$C47*12),0)+IF((BP$7-$S$7)&lt;=(Settings!$C47*12),$S60/(Settings!$C47*12),0)+IF((BP$7-$R$7)&lt;=(Settings!$C47*12),$R60/(Settings!$C47*12),0)+IF((BP$7-$Q$7)&lt;=(Settings!$C47*12),$Q60/(Settings!$C47*12),0)+IF((BP$7-$P$7)&lt;=(Settings!$C47*12),$P60/(Settings!$C47*12),0)+IF((BP$7-$O$7)&lt;=(Settings!$C47*12),$O60/(Settings!$C47*12),0)+IF((BP$7-$N$7)&lt;=(Settings!$C47*12),$N60/(Settings!$C47*12),0)+IF((BP$7-$M$7)&lt;=(Settings!$C47*12),$M60/(Settings!$C47*12),0)+IF((BP$7-$L$7)&lt;=(Settings!$C47*12),$L60/(Settings!$C47*12),0)+IF((BP$7-$K$7)&lt;=(Settings!$C47*12),$K60/(Settings!$C47*12),0)+IF((BP$7-$J$7)&lt;=(Settings!$C47*12),$J60/(Settings!$C47*12),0)+IF((BP$7-$I$7)&lt;=(Settings!$C47*12),$I60/(Settings!$C47*12),0)+IF((BP$7-$H$7)&lt;=(Settings!$C47*12),$H60/(Settings!$C47*12),0)+IF((BP$7-$G$7)&lt;=(Settings!$C47*12),$G60/(Settings!$C47*12),0)+IF((BP$7-$F$7)&lt;=(Settings!$C47*12),$F60/(Settings!$C47*12),0)+IF((BP$7-$E$7)&lt;=(Settings!$C47*12),$D60/(Settings!$C47*12),0)</f>
        <v>#REF!</v>
      </c>
      <c r="BQ72" s="286" t="e">
        <f>IF((BQ$7-$BP$7)&lt;=(Settings!$C47*12),$BP60/(Settings!$C47*12),0)+IF((BQ$7-$BO$7)&lt;=(Settings!$C47*12),$BO60/(Settings!$C47*12),0)+IF((BQ$7-$BN$7)&lt;=(Settings!$C47*12),$BN60/(Settings!$C47*12),0)+IF((BQ$7-$BM$7)&lt;=(Settings!$C47*12),$BM60/(Settings!$C47*12),0)+IF((BQ$7-$BL$7)&lt;=(Settings!$C47*12),$BL60/(Settings!$C47*12),0)+IF((BQ$7-$BK$7)&lt;=(Settings!$C47*12),$BK60/(Settings!$C47*12),0)+IF((BQ$7-$BJ$7)&lt;=(Settings!$C47*12),$BJ60/(Settings!$C47*12),0)+IF((BQ$7-$BI$7)&lt;=(Settings!$C47*12),$BI60/(Settings!$C47*12),0)+IF((BQ$7-$BH$7)&lt;=(Settings!$C47*12),$BH60/(Settings!$C47*12),0)+IF((BQ$7-$BG$7)&lt;=(Settings!$C47*12),$BG60/(Settings!$C47*12),0)+IF((BQ$7-$BF$7)&lt;=(Settings!$C47*12),$BF60/(Settings!$C47*12),0)+IF((BQ$7-$BE$7)&lt;=(Settings!$C47*12),$BE60/(Settings!$C47*12),0)+IF((BQ$7-$BD$7)&lt;=(Settings!$C47*12),$BD60/(Settings!$C47*12),0)+IF((BQ$7-$BC$7)&lt;=(Settings!$C47*12),$BC60/(Settings!$C47*12),0)+IF((BQ$7-$BB$7)&lt;=(Settings!$C47*12),$BB60/(Settings!$C47*12),0)+IF((BQ$7-$BA$7)&lt;=(Settings!$C47*12),$BA60/(Settings!$C47*12),0)+IF((BQ$7-$AZ$7)&lt;=(Settings!$C47*12),$AZ60/(Settings!$C47*12),0)+IF((BQ$7-$AY$7)&lt;=(Settings!$C47*12),$AY60/(Settings!$C47*12),0)+IF((BQ$7-$AX$7)&lt;=(Settings!$C47*12),$AX60/(Settings!$C47*12),0)+IF((BQ$7-$AW$7)&lt;=(Settings!$C47*12),$AW60/(Settings!$C47*12),0)+IF((BQ$7-$AV$7)&lt;=(Settings!$C47*12),$AV60/(Settings!$C47*12),0)+IF((BQ$7-$AU$7)&lt;=(Settings!$C47*12),$AU60/(Settings!$C47*12),0)+IF((BQ$7-$AT$7)&lt;=(Settings!$C47*12),$AT60/(Settings!$C47*12),0)+IF((BQ$7-$AS$7)&lt;=(Settings!$C47*12),$AS60/(Settings!$C47*12),0)+IF((BQ$7-$AR$7)&lt;=(Settings!$C47*12),$AR60/(Settings!$C47*12),0)+IF((BQ$7-$AQ$7)&lt;=(Settings!$C47*12),$AQ60/(Settings!$C47*12),0)+IF((BQ$7-$AP$7)&lt;=(Settings!$C47*12),$AP60/(Settings!$C47*12),0)+IF((BQ$7-$AO$7)&lt;=(Settings!$C47*12),$AO60/(Settings!$C47*12),0)+IF((BQ$7-$AN$7)&lt;=(Settings!$C47*12),$AN60/(Settings!$C47*12),0)+IF((BQ$7-$AM$7)&lt;=(Settings!$C47*12),$AM60/(Settings!$C47*12),0)+IF((BQ$7-$AL$7)&lt;=(Settings!$C47*12),$AL60/(Settings!$C47*12),0)+IF((BQ$7-$AK$7)&lt;=(Settings!$C47*12),$AK60/(Settings!$C47*12),0)+IF((BQ$7-$AJ$7)&lt;=(Settings!$C47*12),$AJ60/(Settings!$C47*12),0)+IF((BQ$7-$AI$7)&lt;=(Settings!$C47*12),$AI60/(Settings!$C47*12),0)+IF((BQ$7-$AH$7)&lt;=(Settings!$C47*12),$AH60/(Settings!$C47*12),0)+IF((BQ$7-$AG$7)&lt;=(Settings!$C47*12),$AG60/(Settings!$C47*12),0)+IF((BQ$7-$AF$7)&lt;=(Settings!$C47*12),$AF60/(Settings!$C47*12),0)+IF((BQ$7-$AE$7)&lt;=(Settings!$C47*12),$AE60/(Settings!$C47*12),0)+IF((BQ$7-$AD$7)&lt;=(Settings!$C47*12),$AD60/(Settings!$C47*12),0)+IF((BQ$7-$AC$7)&lt;=(Settings!$C47*12),$AC60/(Settings!$C47*12),0)+IF((BQ$7-$AB$7)&lt;=(Settings!$C47*12),$AB60/(Settings!$C47*12),0)+IF((BQ$7-$AA$7)&lt;=(Settings!$C47*12),$AA60/(Settings!$C47*12),0)+IF((BQ$7-$Z$7)&lt;=(Settings!$C47*12),$Z60/(Settings!$C47*12),0)+IF((BQ$7-$Y$7)&lt;=(Settings!$C47*12),$Y60/(Settings!$C47*12),0)+IF((BQ$7-$X$7)&lt;=(Settings!$C47*12),$X60/(Settings!$C47*12),0)+IF((BQ$7-$W$7)&lt;=(Settings!$C47*12),$W60/(Settings!$C47*12),0)+IF((BQ$7-$V$7)&lt;=(Settings!$C47*12),$V60/(Settings!$C47*12),0)+IF((BQ$7-$U$7)&lt;=(Settings!$C47*12),$U60/(Settings!$C47*12),0)+IF((BQ$7-$T$7)&lt;=(Settings!$C47*12),$T60/(Settings!$C47*12),0)+IF((BQ$7-$S$7)&lt;=(Settings!$C47*12),$S60/(Settings!$C47*12),0)+IF((BQ$7-$R$7)&lt;=(Settings!$C47*12),$R60/(Settings!$C47*12),0)+IF((BQ$7-$Q$7)&lt;=(Settings!$C47*12),$Q60/(Settings!$C47*12),0)+IF((BQ$7-$P$7)&lt;=(Settings!$C47*12),$P60/(Settings!$C47*12),0)+IF((BQ$7-$O$7)&lt;=(Settings!$C47*12),$O60/(Settings!$C47*12),0)+IF((BQ$7-$N$7)&lt;=(Settings!$C47*12),$N60/(Settings!$C47*12),0)+IF((BQ$7-$M$7)&lt;=(Settings!$C47*12),$M60/(Settings!$C47*12),0)+IF((BQ$7-$L$7)&lt;=(Settings!$C47*12),$L60/(Settings!$C47*12),0)+IF((BQ$7-$K$7)&lt;=(Settings!$C47*12),$K60/(Settings!$C47*12),0)+IF((BQ$7-$J$7)&lt;=(Settings!$C47*12),$J60/(Settings!$C47*12),0)+IF((BQ$7-$I$7)&lt;=(Settings!$C47*12),$I60/(Settings!$C47*12),0)+IF((BQ$7-$H$7)&lt;=(Settings!$C47*12),$H60/(Settings!$C47*12),0)+IF((BQ$7-$G$7)&lt;=(Settings!$C47*12),$G60/(Settings!$C47*12),0)+IF((BQ$7-$F$7)&lt;=(Settings!$C47*12),$F60/(Settings!$C47*12),0)+IF((BQ$7-$E$7)&lt;=(Settings!$C47*12),$D60/(Settings!$C47*12),0)</f>
        <v>#REF!</v>
      </c>
      <c r="BR72" s="286" t="e">
        <f>IF((BR$7-$BQ$7)&lt;=(Settings!$C47*12),$BQ60/(Settings!$C47*12),0)+IF((BR$7-$BP$7)&lt;=(Settings!$C47*12),$BP60/(Settings!$C47*12),0)+IF((BR$7-$BO$7)&lt;=(Settings!$C47*12),$BO60/(Settings!$C47*12),0)+IF((BR$7-$BN$7)&lt;=(Settings!$C47*12),$BN60/(Settings!$C47*12),0)+IF((BR$7-$BM$7)&lt;=(Settings!$C47*12),$BM60/(Settings!$C47*12),0)+IF((BR$7-$BL$7)&lt;=(Settings!$C47*12),$BL60/(Settings!$C47*12),0)+IF((BR$7-$BK$7)&lt;=(Settings!$C47*12),$BK60/(Settings!$C47*12),0)+IF((BR$7-$BJ$7)&lt;=(Settings!$C47*12),$BJ60/(Settings!$C47*12),0)+IF((BR$7-$BI$7)&lt;=(Settings!$C47*12),$BI60/(Settings!$C47*12),0)+IF((BR$7-$BH$7)&lt;=(Settings!$C47*12),$BH60/(Settings!$C47*12),0)+IF((BR$7-$BG$7)&lt;=(Settings!$C47*12),$BG60/(Settings!$C47*12),0)+IF((BR$7-$BF$7)&lt;=(Settings!$C47*12),$BF60/(Settings!$C47*12),0)+IF((BR$7-$BE$7)&lt;=(Settings!$C47*12),$BE60/(Settings!$C47*12),0)+IF((BR$7-$BD$7)&lt;=(Settings!$C47*12),$BD60/(Settings!$C47*12),0)+IF((BR$7-$BC$7)&lt;=(Settings!$C47*12),$BC60/(Settings!$C47*12),0)+IF((BR$7-$BB$7)&lt;=(Settings!$C47*12),$BB60/(Settings!$C47*12),0)+IF((BR$7-$BA$7)&lt;=(Settings!$C47*12),$BA60/(Settings!$C47*12),0)+IF((BR$7-$AZ$7)&lt;=(Settings!$C47*12),$AZ60/(Settings!$C47*12),0)+IF((BR$7-$AY$7)&lt;=(Settings!$C47*12),$AY60/(Settings!$C47*12),0)+IF((BR$7-$AX$7)&lt;=(Settings!$C47*12),$AX60/(Settings!$C47*12),0)+IF((BR$7-$AW$7)&lt;=(Settings!$C47*12),$AW60/(Settings!$C47*12),0)+IF((BR$7-$AV$7)&lt;=(Settings!$C47*12),$AV60/(Settings!$C47*12),0)+IF((BR$7-$AU$7)&lt;=(Settings!$C47*12),$AU60/(Settings!$C47*12),0)+IF((BR$7-$AT$7)&lt;=(Settings!$C47*12),$AT60/(Settings!$C47*12),0)+IF((BR$7-$AS$7)&lt;=(Settings!$C47*12),$AS60/(Settings!$C47*12),0)+IF((BR$7-$AR$7)&lt;=(Settings!$C47*12),$AR60/(Settings!$C47*12),0)+IF((BR$7-$AQ$7)&lt;=(Settings!$C47*12),$AQ60/(Settings!$C47*12),0)+IF((BR$7-$AP$7)&lt;=(Settings!$C47*12),$AP60/(Settings!$C47*12),0)+IF((BR$7-$AO$7)&lt;=(Settings!$C47*12),$AO60/(Settings!$C47*12),0)+IF((BR$7-$AN$7)&lt;=(Settings!$C47*12),$AN60/(Settings!$C47*12),0)+IF((BR$7-$AM$7)&lt;=(Settings!$C47*12),$AM60/(Settings!$C47*12),0)+IF((BR$7-$AL$7)&lt;=(Settings!$C47*12),$AL60/(Settings!$C47*12),0)+IF((BR$7-$AK$7)&lt;=(Settings!$C47*12),$AK60/(Settings!$C47*12),0)+IF((BR$7-$AJ$7)&lt;=(Settings!$C47*12),$AJ60/(Settings!$C47*12),0)+IF((BR$7-$AI$7)&lt;=(Settings!$C47*12),$AI60/(Settings!$C47*12),0)+IF((BR$7-$AH$7)&lt;=(Settings!$C47*12),$AH60/(Settings!$C47*12),0)+IF((BR$7-$AG$7)&lt;=(Settings!$C47*12),$AG60/(Settings!$C47*12),0)+IF((BR$7-$AF$7)&lt;=(Settings!$C47*12),$AF60/(Settings!$C47*12),0)+IF((BR$7-$AE$7)&lt;=(Settings!$C47*12),$AE60/(Settings!$C47*12),0)+IF((BR$7-$AD$7)&lt;=(Settings!$C47*12),$AD60/(Settings!$C47*12),0)+IF((BR$7-$AC$7)&lt;=(Settings!$C47*12),$AC60/(Settings!$C47*12),0)+IF((BR$7-$AB$7)&lt;=(Settings!$C47*12),$AB60/(Settings!$C47*12),0)+IF((BR$7-$AA$7)&lt;=(Settings!$C47*12),$AA60/(Settings!$C47*12),0)+IF((BR$7-$Z$7)&lt;=(Settings!$C47*12),$Z60/(Settings!$C47*12),0)+IF((BR$7-$Y$7)&lt;=(Settings!$C47*12),$Y60/(Settings!$C47*12),0)+IF((BR$7-$X$7)&lt;=(Settings!$C47*12),$X60/(Settings!$C47*12),0)+IF((BR$7-$W$7)&lt;=(Settings!$C47*12),$W60/(Settings!$C47*12),0)+IF((BR$7-$V$7)&lt;=(Settings!$C47*12),$V60/(Settings!$C47*12),0)+IF((BR$7-$U$7)&lt;=(Settings!$C47*12),$U60/(Settings!$C47*12),0)+IF((BR$7-$T$7)&lt;=(Settings!$C47*12),$T60/(Settings!$C47*12),0)+IF((BR$7-$S$7)&lt;=(Settings!$C47*12),$S60/(Settings!$C47*12),0)+IF((BR$7-$R$7)&lt;=(Settings!$C47*12),$R60/(Settings!$C47*12),0)+IF((BR$7-$Q$7)&lt;=(Settings!$C47*12),$Q60/(Settings!$C47*12),0)+IF((BR$7-$P$7)&lt;=(Settings!$C47*12),$P60/(Settings!$C47*12),0)+IF((BR$7-$O$7)&lt;=(Settings!$C47*12),$O60/(Settings!$C47*12),0)+IF((BR$7-$N$7)&lt;=(Settings!$C47*12),$N60/(Settings!$C47*12),0)+IF((BR$7-$M$7)&lt;=(Settings!$C47*12),$M60/(Settings!$C47*12),0)+IF((BR$7-$L$7)&lt;=(Settings!$C47*12),$L60/(Settings!$C47*12),0)+IF((BR$7-$K$7)&lt;=(Settings!$C47*12),$K60/(Settings!$C47*12),0)+IF((BR$7-$J$7)&lt;=(Settings!$C47*12),$J60/(Settings!$C47*12),0)+IF((BR$7-$I$7)&lt;=(Settings!$C47*12),$I60/(Settings!$C47*12),0)+IF((BR$7-$H$7)&lt;=(Settings!$C47*12),$H60/(Settings!$C47*12),0)+IF((BR$7-$G$7)&lt;=(Settings!$C47*12),$G60/(Settings!$C47*12),0)+IF((BR$7-$F$7)&lt;=(Settings!$C47*12),$F60/(Settings!$C47*12),0)+IF((BR$7-$E$7)&lt;=(Settings!$C47*12),$D60/(Settings!$C47*12),0)</f>
        <v>#REF!</v>
      </c>
      <c r="BS72" s="286" t="e">
        <f>IF((BS$7-$BR$7)&lt;=(Settings!$C47*12),$BR60/(Settings!$C47*12),0)+IF((BS$7-$BQ$7)&lt;=(Settings!$C47*12),$BQ60/(Settings!$C47*12),0)+IF((BS$7-$BP$7)&lt;=(Settings!$C47*12),$BP60/(Settings!$C47*12),0)+IF((BS$7-$BO$7)&lt;=(Settings!$C47*12),$BO60/(Settings!$C47*12),0)+IF((BS$7-$BN$7)&lt;=(Settings!$C47*12),$BN60/(Settings!$C47*12),0)+IF((BS$7-$BM$7)&lt;=(Settings!$C47*12),$BM60/(Settings!$C47*12),0)+IF((BS$7-$BL$7)&lt;=(Settings!$C47*12),$BL60/(Settings!$C47*12),0)+IF((BS$7-$BK$7)&lt;=(Settings!$C47*12),$BK60/(Settings!$C47*12),0)+IF((BS$7-$BJ$7)&lt;=(Settings!$C47*12),$BJ60/(Settings!$C47*12),0)+IF((BS$7-$BI$7)&lt;=(Settings!$C47*12),$BI60/(Settings!$C47*12),0)+IF((BS$7-$BH$7)&lt;=(Settings!$C47*12),$BH60/(Settings!$C47*12),0)+IF((BS$7-$BG$7)&lt;=(Settings!$C47*12),$BG60/(Settings!$C47*12),0)+IF((BS$7-$BF$7)&lt;=(Settings!$C47*12),$BF60/(Settings!$C47*12),0)+IF((BS$7-$BE$7)&lt;=(Settings!$C47*12),$BE60/(Settings!$C47*12),0)+IF((BS$7-$BD$7)&lt;=(Settings!$C47*12),$BD60/(Settings!$C47*12),0)+IF((BS$7-$BC$7)&lt;=(Settings!$C47*12),$BC60/(Settings!$C47*12),0)+IF((BS$7-$BB$7)&lt;=(Settings!$C47*12),$BB60/(Settings!$C47*12),0)+IF((BS$7-$BA$7)&lt;=(Settings!$C47*12),$BA60/(Settings!$C47*12),0)+IF((BS$7-$AZ$7)&lt;=(Settings!$C47*12),$AZ60/(Settings!$C47*12),0)+IF((BS$7-$AY$7)&lt;=(Settings!$C47*12),$AY60/(Settings!$C47*12),0)+IF((BS$7-$AX$7)&lt;=(Settings!$C47*12),$AX60/(Settings!$C47*12),0)+IF((BS$7-$AW$7)&lt;=(Settings!$C47*12),$AW60/(Settings!$C47*12),0)+IF((BS$7-$AV$7)&lt;=(Settings!$C47*12),$AV60/(Settings!$C47*12),0)+IF((BS$7-$AU$7)&lt;=(Settings!$C47*12),$AU60/(Settings!$C47*12),0)+IF((BS$7-$AT$7)&lt;=(Settings!$C47*12),$AT60/(Settings!$C47*12),0)+IF((BS$7-$AS$7)&lt;=(Settings!$C47*12),$AS60/(Settings!$C47*12),0)+IF((BS$7-$AR$7)&lt;=(Settings!$C47*12),$AR60/(Settings!$C47*12),0)+IF((BS$7-$AQ$7)&lt;=(Settings!$C47*12),$AQ60/(Settings!$C47*12),0)+IF((BS$7-$AP$7)&lt;=(Settings!$C47*12),$AP60/(Settings!$C47*12),0)+IF((BS$7-$AO$7)&lt;=(Settings!$C47*12),$AO60/(Settings!$C47*12),0)+IF((BS$7-$AN$7)&lt;=(Settings!$C47*12),$AN60/(Settings!$C47*12),0)+IF((BS$7-$AM$7)&lt;=(Settings!$C47*12),$AM60/(Settings!$C47*12),0)+IF((BS$7-$AL$7)&lt;=(Settings!$C47*12),$AL60/(Settings!$C47*12),0)+IF((BS$7-$AK$7)&lt;=(Settings!$C47*12),$AK60/(Settings!$C47*12),0)+IF((BS$7-$AJ$7)&lt;=(Settings!$C47*12),$AJ60/(Settings!$C47*12),0)+IF((BS$7-$AI$7)&lt;=(Settings!$C47*12),$AI60/(Settings!$C47*12),0)+IF((BS$7-$AH$7)&lt;=(Settings!$C47*12),$AH60/(Settings!$C47*12),0)+IF((BS$7-$AG$7)&lt;=(Settings!$C47*12),$AG60/(Settings!$C47*12),0)+IF((BS$7-$AF$7)&lt;=(Settings!$C47*12),$AF60/(Settings!$C47*12),0)+IF((BS$7-$AE$7)&lt;=(Settings!$C47*12),$AE60/(Settings!$C47*12),0)+IF((BS$7-$AD$7)&lt;=(Settings!$C47*12),$AD60/(Settings!$C47*12),0)+IF((BS$7-$AC$7)&lt;=(Settings!$C47*12),$AC60/(Settings!$C47*12),0)+IF((BS$7-$AB$7)&lt;=(Settings!$C47*12),$AB60/(Settings!$C47*12),0)+IF((BS$7-$AA$7)&lt;=(Settings!$C47*12),$AA60/(Settings!$C47*12),0)+IF((BS$7-$Z$7)&lt;=(Settings!$C47*12),$Z60/(Settings!$C47*12),0)+IF((BS$7-$Y$7)&lt;=(Settings!$C47*12),$Y60/(Settings!$C47*12),0)+IF((BS$7-$X$7)&lt;=(Settings!$C47*12),$X60/(Settings!$C47*12),0)+IF((BS$7-$W$7)&lt;=(Settings!$C47*12),$W60/(Settings!$C47*12),0)+IF((BS$7-$V$7)&lt;=(Settings!$C47*12),$V60/(Settings!$C47*12),0)+IF((BS$7-$U$7)&lt;=(Settings!$C47*12),$U60/(Settings!$C47*12),0)+IF((BS$7-$T$7)&lt;=(Settings!$C47*12),$T60/(Settings!$C47*12),0)+IF((BS$7-$S$7)&lt;=(Settings!$C47*12),$S60/(Settings!$C47*12),0)+IF((BS$7-$R$7)&lt;=(Settings!$C47*12),$R60/(Settings!$C47*12),0)+IF((BS$7-$Q$7)&lt;=(Settings!$C47*12),$Q60/(Settings!$C47*12),0)+IF((BS$7-$P$7)&lt;=(Settings!$C47*12),$P60/(Settings!$C47*12),0)+IF((BS$7-$O$7)&lt;=(Settings!$C47*12),$O60/(Settings!$C47*12),0)+IF((BS$7-$N$7)&lt;=(Settings!$C47*12),$N60/(Settings!$C47*12),0)+IF((BS$7-$M$7)&lt;=(Settings!$C47*12),$M60/(Settings!$C47*12),0)+IF((BS$7-$L$7)&lt;=(Settings!$C47*12),$L60/(Settings!$C47*12),0)+IF((BS$7-$K$7)&lt;=(Settings!$C47*12),$K60/(Settings!$C47*12),0)+IF((BS$7-$J$7)&lt;=(Settings!$C47*12),$J60/(Settings!$C47*12),0)+IF((BS$7-$I$7)&lt;=(Settings!$C47*12),$I60/(Settings!$C47*12),0)+IF((BS$7-$H$7)&lt;=(Settings!$C47*12),$H60/(Settings!$C47*12),0)+IF((BS$7-$G$7)&lt;=(Settings!$C47*12),$G60/(Settings!$C47*12),0)+IF((BS$7-$F$7)&lt;=(Settings!$C47*12),$F60/(Settings!$C47*12),0)+IF((BS$7-$E$7)&lt;=(Settings!$C47*12),$D60/(Settings!$C47*12),0)</f>
        <v>#REF!</v>
      </c>
      <c r="BT72" s="286" t="e">
        <f>IF((BT$7-$BS$7)&lt;=(Settings!$C47*12),$BS60/(Settings!$C47*12),0)+IF((BT$7-$BR$7)&lt;=(Settings!$C47*12),$BR60/(Settings!$C47*12),0)+IF((BT$7-$BQ$7)&lt;=(Settings!$C47*12),$BQ60/(Settings!$C47*12),0)+IF((BT$7-$BP$7)&lt;=(Settings!$C47*12),$BP60/(Settings!$C47*12),0)+IF((BT$7-$BO$7)&lt;=(Settings!$C47*12),$BO60/(Settings!$C47*12),0)+IF((BT$7-$BN$7)&lt;=(Settings!$C47*12),$BN60/(Settings!$C47*12),0)+IF((BT$7-$BM$7)&lt;=(Settings!$C47*12),$BM60/(Settings!$C47*12),0)+IF((BT$7-$BL$7)&lt;=(Settings!$C47*12),$BL60/(Settings!$C47*12),0)+IF((BT$7-$BK$7)&lt;=(Settings!$C47*12),$BK60/(Settings!$C47*12),0)+IF((BT$7-$BJ$7)&lt;=(Settings!$C47*12),$BJ60/(Settings!$C47*12),0)+IF((BT$7-$BI$7)&lt;=(Settings!$C47*12),$BI60/(Settings!$C47*12),0)+IF((BT$7-$BH$7)&lt;=(Settings!$C47*12),$BH60/(Settings!$C47*12),0)+IF((BT$7-$BG$7)&lt;=(Settings!$C47*12),$BG60/(Settings!$C47*12),0)+IF((BT$7-$BF$7)&lt;=(Settings!$C47*12),$BF60/(Settings!$C47*12),0)+IF((BT$7-$BE$7)&lt;=(Settings!$C47*12),$BE60/(Settings!$C47*12),0)+IF((BT$7-$BD$7)&lt;=(Settings!$C47*12),$BD60/(Settings!$C47*12),0)+IF((BT$7-$BC$7)&lt;=(Settings!$C47*12),$BC60/(Settings!$C47*12),0)+IF((BT$7-$BB$7)&lt;=(Settings!$C47*12),$BB60/(Settings!$C47*12),0)+IF((BT$7-$BA$7)&lt;=(Settings!$C47*12),$BA60/(Settings!$C47*12),0)+IF((BT$7-$AZ$7)&lt;=(Settings!$C47*12),$AZ60/(Settings!$C47*12),0)+IF((BT$7-$AY$7)&lt;=(Settings!$C47*12),$AY60/(Settings!$C47*12),0)+IF((BT$7-$AX$7)&lt;=(Settings!$C47*12),$AX60/(Settings!$C47*12),0)+IF((BT$7-$AW$7)&lt;=(Settings!$C47*12),$AW60/(Settings!$C47*12),0)+IF((BT$7-$AV$7)&lt;=(Settings!$C47*12),$AV60/(Settings!$C47*12),0)+IF((BT$7-$AU$7)&lt;=(Settings!$C47*12),$AU60/(Settings!$C47*12),0)+IF((BT$7-$AT$7)&lt;=(Settings!$C47*12),$AT60/(Settings!$C47*12),0)+IF((BT$7-$AS$7)&lt;=(Settings!$C47*12),$AS60/(Settings!$C47*12),0)+IF((BT$7-$AR$7)&lt;=(Settings!$C47*12),$AR60/(Settings!$C47*12),0)+IF((BT$7-$AQ$7)&lt;=(Settings!$C47*12),$AQ60/(Settings!$C47*12),0)+IF((BT$7-$AP$7)&lt;=(Settings!$C47*12),$AP60/(Settings!$C47*12),0)+IF((BT$7-$AO$7)&lt;=(Settings!$C47*12),$AO60/(Settings!$C47*12),0)+IF((BT$7-$AN$7)&lt;=(Settings!$C47*12),$AN60/(Settings!$C47*12),0)+IF((BT$7-$AM$7)&lt;=(Settings!$C47*12),$AM60/(Settings!$C47*12),0)+IF((BT$7-$AL$7)&lt;=(Settings!$C47*12),$AL60/(Settings!$C47*12),0)+IF((BT$7-$AK$7)&lt;=(Settings!$C47*12),$AK60/(Settings!$C47*12),0)+IF((BT$7-$AJ$7)&lt;=(Settings!$C47*12),$AJ60/(Settings!$C47*12),0)+IF((BT$7-$AI$7)&lt;=(Settings!$C47*12),$AI60/(Settings!$C47*12),0)+IF((BT$7-$AH$7)&lt;=(Settings!$C47*12),$AH60/(Settings!$C47*12),0)+IF((BT$7-$AG$7)&lt;=(Settings!$C47*12),$AG60/(Settings!$C47*12),0)+IF((BT$7-$AF$7)&lt;=(Settings!$C47*12),$AF60/(Settings!$C47*12),0)+IF((BT$7-$AE$7)&lt;=(Settings!$C47*12),$AE60/(Settings!$C47*12),0)+IF((BT$7-$AD$7)&lt;=(Settings!$C47*12),$AD60/(Settings!$C47*12),0)+IF((BT$7-$AC$7)&lt;=(Settings!$C47*12),$AC60/(Settings!$C47*12),0)+IF((BT$7-$AB$7)&lt;=(Settings!$C47*12),$AB60/(Settings!$C47*12),0)+IF((BT$7-$AA$7)&lt;=(Settings!$C47*12),$AA60/(Settings!$C47*12),0)+IF((BT$7-$Z$7)&lt;=(Settings!$C47*12),$Z60/(Settings!$C47*12),0)+IF((BT$7-$Y$7)&lt;=(Settings!$C47*12),$Y60/(Settings!$C47*12),0)+IF((BT$7-$X$7)&lt;=(Settings!$C47*12),$X60/(Settings!$C47*12),0)+IF((BT$7-$W$7)&lt;=(Settings!$C47*12),$W60/(Settings!$C47*12),0)+IF((BT$7-$V$7)&lt;=(Settings!$C47*12),$V60/(Settings!$C47*12),0)+IF((BT$7-$U$7)&lt;=(Settings!$C47*12),$U60/(Settings!$C47*12),0)+IF((BT$7-$T$7)&lt;=(Settings!$C47*12),$T60/(Settings!$C47*12),0)+IF((BT$7-$S$7)&lt;=(Settings!$C47*12),$S60/(Settings!$C47*12),0)+IF((BT$7-$R$7)&lt;=(Settings!$C47*12),$R60/(Settings!$C47*12),0)+IF((BT$7-$Q$7)&lt;=(Settings!$C47*12),$Q60/(Settings!$C47*12),0)+IF((BT$7-$P$7)&lt;=(Settings!$C47*12),$P60/(Settings!$C47*12),0)+IF((BT$7-$O$7)&lt;=(Settings!$C47*12),$O60/(Settings!$C47*12),0)+IF((BT$7-$N$7)&lt;=(Settings!$C47*12),$N60/(Settings!$C47*12),0)+IF((BT$7-$M$7)&lt;=(Settings!$C47*12),$M60/(Settings!$C47*12),0)+IF((BT$7-$L$7)&lt;=(Settings!$C47*12),$L60/(Settings!$C47*12),0)+IF((BT$7-$K$7)&lt;=(Settings!$C47*12),$K60/(Settings!$C47*12),0)+IF((BT$7-$J$7)&lt;=(Settings!$C47*12),$J60/(Settings!$C47*12),0)+IF((BT$7-$I$7)&lt;=(Settings!$C47*12),$I60/(Settings!$C47*12),0)+IF((BT$7-$H$7)&lt;=(Settings!$C47*12),$H60/(Settings!$C47*12),0)+IF((BT$7-$G$7)&lt;=(Settings!$C47*12),$G60/(Settings!$C47*12),0)+IF((BT$7-$F$7)&lt;=(Settings!$C47*12),$F60/(Settings!$C47*12),0)+IF((BT$7-$E$7)&lt;=(Settings!$C47*12),$D60/(Settings!$C47*12),0)</f>
        <v>#REF!</v>
      </c>
      <c r="BU72" s="286" t="e">
        <f>IF((BU$7-$BT$7)&lt;=(Settings!$C47*12),$BT60/(Settings!$C47*12),0)+IF((BU$7-$BS$7)&lt;=(Settings!$C47*12),$BS60/(Settings!$C47*12),0)+IF((BU$7-$BR$7)&lt;=(Settings!$C47*12),$BR60/(Settings!$C47*12),0)+IF((BU$7-$BQ$7)&lt;=(Settings!$C47*12),$BQ60/(Settings!$C47*12),0)+IF((BU$7-$BP$7)&lt;=(Settings!$C47*12),$BP60/(Settings!$C47*12),0)+IF((BU$7-$BO$7)&lt;=(Settings!$C47*12),$BO60/(Settings!$C47*12),0)+IF((BU$7-$BN$7)&lt;=(Settings!$C47*12),$BN60/(Settings!$C47*12),0)+IF((BU$7-$BM$7)&lt;=(Settings!$C47*12),$BM60/(Settings!$C47*12),0)+IF((BU$7-$BL$7)&lt;=(Settings!$C47*12),$BL60/(Settings!$C47*12),0)+IF((BU$7-$BK$7)&lt;=(Settings!$C47*12),$BK60/(Settings!$C47*12),0)+IF((BU$7-$BJ$7)&lt;=(Settings!$C47*12),$BJ60/(Settings!$C47*12),0)+IF((BU$7-$BI$7)&lt;=(Settings!$C47*12),$BI60/(Settings!$C47*12),0)+IF((BU$7-$BH$7)&lt;=(Settings!$C47*12),$BH60/(Settings!$C47*12),0)+IF((BU$7-$BG$7)&lt;=(Settings!$C47*12),$BG60/(Settings!$C47*12),0)+IF((BU$7-$BF$7)&lt;=(Settings!$C47*12),$BF60/(Settings!$C47*12),0)+IF((BU$7-$BE$7)&lt;=(Settings!$C47*12),$BE60/(Settings!$C47*12),0)+IF((BU$7-$BD$7)&lt;=(Settings!$C47*12),$BD60/(Settings!$C47*12),0)+IF((BU$7-$BC$7)&lt;=(Settings!$C47*12),$BC60/(Settings!$C47*12),0)+IF((BU$7-$BB$7)&lt;=(Settings!$C47*12),$BB60/(Settings!$C47*12),0)+IF((BU$7-$BA$7)&lt;=(Settings!$C47*12),$BA60/(Settings!$C47*12),0)+IF((BU$7-$AZ$7)&lt;=(Settings!$C47*12),$AZ60/(Settings!$C47*12),0)+IF((BU$7-$AY$7)&lt;=(Settings!$C47*12),$AY60/(Settings!$C47*12),0)+IF((BU$7-$AX$7)&lt;=(Settings!$C47*12),$AX60/(Settings!$C47*12),0)+IF((BU$7-$AW$7)&lt;=(Settings!$C47*12),$AW60/(Settings!$C47*12),0)+IF((BU$7-$AV$7)&lt;=(Settings!$C47*12),$AV60/(Settings!$C47*12),0)+IF((BU$7-$AU$7)&lt;=(Settings!$C47*12),$AU60/(Settings!$C47*12),0)+IF((BU$7-$AT$7)&lt;=(Settings!$C47*12),$AT60/(Settings!$C47*12),0)+IF((BU$7-$AS$7)&lt;=(Settings!$C47*12),$AS60/(Settings!$C47*12),0)+IF((BU$7-$AR$7)&lt;=(Settings!$C47*12),$AR60/(Settings!$C47*12),0)+IF((BU$7-$AQ$7)&lt;=(Settings!$C47*12),$AQ60/(Settings!$C47*12),0)+IF((BU$7-$AP$7)&lt;=(Settings!$C47*12),$AP60/(Settings!$C47*12),0)+IF((BU$7-$AO$7)&lt;=(Settings!$C47*12),$AO60/(Settings!$C47*12),0)+IF((BU$7-$AN$7)&lt;=(Settings!$C47*12),$AN60/(Settings!$C47*12),0)+IF((BU$7-$AM$7)&lt;=(Settings!$C47*12),$AM60/(Settings!$C47*12),0)+IF((BU$7-$AL$7)&lt;=(Settings!$C47*12),$AL60/(Settings!$C47*12),0)+IF((BU$7-$AK$7)&lt;=(Settings!$C47*12),$AK60/(Settings!$C47*12),0)+IF((BU$7-$AJ$7)&lt;=(Settings!$C47*12),$AJ60/(Settings!$C47*12),0)+IF((BU$7-$AI$7)&lt;=(Settings!$C47*12),$AI60/(Settings!$C47*12),0)+IF((BU$7-$AH$7)&lt;=(Settings!$C47*12),$AH60/(Settings!$C47*12),0)+IF((BU$7-$AG$7)&lt;=(Settings!$C47*12),$AG60/(Settings!$C47*12),0)+IF((BU$7-$AF$7)&lt;=(Settings!$C47*12),$AF60/(Settings!$C47*12),0)+IF((BU$7-$AE$7)&lt;=(Settings!$C47*12),$AE60/(Settings!$C47*12),0)+IF((BU$7-$AD$7)&lt;=(Settings!$C47*12),$AD60/(Settings!$C47*12),0)+IF((BU$7-$AC$7)&lt;=(Settings!$C47*12),$AC60/(Settings!$C47*12),0)+IF((BU$7-$AB$7)&lt;=(Settings!$C47*12),$AB60/(Settings!$C47*12),0)+IF((BU$7-$AA$7)&lt;=(Settings!$C47*12),$AA60/(Settings!$C47*12),0)+IF((BU$7-$Z$7)&lt;=(Settings!$C47*12),$Z60/(Settings!$C47*12),0)+IF((BU$7-$Y$7)&lt;=(Settings!$C47*12),$Y60/(Settings!$C47*12),0)+IF((BU$7-$X$7)&lt;=(Settings!$C47*12),$X60/(Settings!$C47*12),0)+IF((BU$7-$W$7)&lt;=(Settings!$C47*12),$W60/(Settings!$C47*12),0)+IF((BU$7-$V$7)&lt;=(Settings!$C47*12),$V60/(Settings!$C47*12),0)+IF((BU$7-$U$7)&lt;=(Settings!$C47*12),$U60/(Settings!$C47*12),0)+IF((BU$7-$T$7)&lt;=(Settings!$C47*12),$T60/(Settings!$C47*12),0)+IF((BU$7-$S$7)&lt;=(Settings!$C47*12),$S60/(Settings!$C47*12),0)+IF((BU$7-$R$7)&lt;=(Settings!$C47*12),$R60/(Settings!$C47*12),0)+IF((BU$7-$Q$7)&lt;=(Settings!$C47*12),$Q60/(Settings!$C47*12),0)+IF((BU$7-$P$7)&lt;=(Settings!$C47*12),$P60/(Settings!$C47*12),0)+IF((BU$7-$O$7)&lt;=(Settings!$C47*12),$O60/(Settings!$C47*12),0)+IF((BU$7-$N$7)&lt;=(Settings!$C47*12),$N60/(Settings!$C47*12),0)+IF((BU$7-$M$7)&lt;=(Settings!$C47*12),$M60/(Settings!$C47*12),0)+IF((BU$7-$L$7)&lt;=(Settings!$C47*12),$L60/(Settings!$C47*12),0)+IF((BU$7-$K$7)&lt;=(Settings!$C47*12),$K60/(Settings!$C47*12),0)+IF((BU$7-$J$7)&lt;=(Settings!$C47*12),$J60/(Settings!$C47*12),0)+IF((BU$7-$I$7)&lt;=(Settings!$C47*12),$I60/(Settings!$C47*12),0)+IF((BU$7-$H$7)&lt;=(Settings!$C47*12),$H60/(Settings!$C47*12),0)+IF((BU$7-$G$7)&lt;=(Settings!$C47*12),$G60/(Settings!$C47*12),0)+IF((BU$7-$F$7)&lt;=(Settings!$C47*12),$F60/(Settings!$C47*12),0)+IF((BU$7-$E$7)&lt;=(Settings!$C47*12),$D60/(Settings!$C47*12),0)</f>
        <v>#REF!</v>
      </c>
      <c r="BV72" s="286" t="e">
        <f>IF((BV$7-$BU$7)&lt;=(Settings!$C47*12),$BU60/(Settings!$C47*12),0)+IF((BV$7-$BT$7)&lt;=(Settings!$C47*12),$BT60/(Settings!$C47*12),0)+IF((BV$7-$BS$7)&lt;=(Settings!$C47*12),$BS60/(Settings!$C47*12),0)+IF((BV$7-$BR$7)&lt;=(Settings!$C47*12),$BR60/(Settings!$C47*12),0)+IF((BV$7-$BQ$7)&lt;=(Settings!$C47*12),$BQ60/(Settings!$C47*12),0)+IF((BV$7-$BP$7)&lt;=(Settings!$C47*12),$BP60/(Settings!$C47*12),0)+IF((BV$7-$BO$7)&lt;=(Settings!$C47*12),$BO60/(Settings!$C47*12),0)+IF((BV$7-$BN$7)&lt;=(Settings!$C47*12),$BN60/(Settings!$C47*12),0)+IF((BV$7-$BM$7)&lt;=(Settings!$C47*12),$BM60/(Settings!$C47*12),0)+IF((BV$7-$BL$7)&lt;=(Settings!$C47*12),$BL60/(Settings!$C47*12),0)+IF((BV$7-$BK$7)&lt;=(Settings!$C47*12),$BK60/(Settings!$C47*12),0)+IF((BV$7-$BJ$7)&lt;=(Settings!$C47*12),$BJ60/(Settings!$C47*12),0)+IF((BV$7-$BI$7)&lt;=(Settings!$C47*12),$BI60/(Settings!$C47*12),0)+IF((BV$7-$BH$7)&lt;=(Settings!$C47*12),$BH60/(Settings!$C47*12),0)+IF((BV$7-$BG$7)&lt;=(Settings!$C47*12),$BG60/(Settings!$C47*12),0)+IF((BV$7-$BF$7)&lt;=(Settings!$C47*12),$BF60/(Settings!$C47*12),0)+IF((BV$7-$BE$7)&lt;=(Settings!$C47*12),$BE60/(Settings!$C47*12),0)+IF((BV$7-$BD$7)&lt;=(Settings!$C47*12),$BD60/(Settings!$C47*12),0)+IF((BV$7-$BC$7)&lt;=(Settings!$C47*12),$BC60/(Settings!$C47*12),0)+IF((BV$7-$BB$7)&lt;=(Settings!$C47*12),$BB60/(Settings!$C47*12),0)+IF((BV$7-$BA$7)&lt;=(Settings!$C47*12),$BA60/(Settings!$C47*12),0)+IF((BV$7-$AZ$7)&lt;=(Settings!$C47*12),$AZ60/(Settings!$C47*12),0)+IF((BV$7-$AY$7)&lt;=(Settings!$C47*12),$AY60/(Settings!$C47*12),0)+IF((BV$7-$AX$7)&lt;=(Settings!$C47*12),$AX60/(Settings!$C47*12),0)+IF((BV$7-$AW$7)&lt;=(Settings!$C47*12),$AW60/(Settings!$C47*12),0)+IF((BV$7-$AV$7)&lt;=(Settings!$C47*12),$AV60/(Settings!$C47*12),0)+IF((BV$7-$AU$7)&lt;=(Settings!$C47*12),$AU60/(Settings!$C47*12),0)+IF((BV$7-$AT$7)&lt;=(Settings!$C47*12),$AT60/(Settings!$C47*12),0)+IF((BV$7-$AS$7)&lt;=(Settings!$C47*12),$AS60/(Settings!$C47*12),0)+IF((BV$7-$AR$7)&lt;=(Settings!$C47*12),$AR60/(Settings!$C47*12),0)+IF((BV$7-$AQ$7)&lt;=(Settings!$C47*12),$AQ60/(Settings!$C47*12),0)+IF((BV$7-$AP$7)&lt;=(Settings!$C47*12),$AP60/(Settings!$C47*12),0)+IF((BV$7-$AO$7)&lt;=(Settings!$C47*12),$AO60/(Settings!$C47*12),0)+IF((BV$7-$AN$7)&lt;=(Settings!$C47*12),$AN60/(Settings!$C47*12),0)+IF((BV$7-$AM$7)&lt;=(Settings!$C47*12),$AM60/(Settings!$C47*12),0)+IF((BV$7-$AL$7)&lt;=(Settings!$C47*12),$AL60/(Settings!$C47*12),0)+IF((BV$7-$AK$7)&lt;=(Settings!$C47*12),$AK60/(Settings!$C47*12),0)+IF((BV$7-$AJ$7)&lt;=(Settings!$C47*12),$AJ60/(Settings!$C47*12),0)+IF((BV$7-$AI$7)&lt;=(Settings!$C47*12),$AI60/(Settings!$C47*12),0)+IF((BV$7-$AH$7)&lt;=(Settings!$C47*12),$AH60/(Settings!$C47*12),0)+IF((BV$7-$AG$7)&lt;=(Settings!$C47*12),$AG60/(Settings!$C47*12),0)+IF((BV$7-$AF$7)&lt;=(Settings!$C47*12),$AF60/(Settings!$C47*12),0)+IF((BV$7-$AE$7)&lt;=(Settings!$C47*12),$AE60/(Settings!$C47*12),0)+IF((BV$7-$AD$7)&lt;=(Settings!$C47*12),$AD60/(Settings!$C47*12),0)+IF((BV$7-$AC$7)&lt;=(Settings!$C47*12),$AC60/(Settings!$C47*12),0)+IF((BV$7-$AB$7)&lt;=(Settings!$C47*12),$AB60/(Settings!$C47*12),0)+IF((BV$7-$AA$7)&lt;=(Settings!$C47*12),$AA60/(Settings!$C47*12),0)+IF((BV$7-$Z$7)&lt;=(Settings!$C47*12),$Z60/(Settings!$C47*12),0)+IF((BV$7-$Y$7)&lt;=(Settings!$C47*12),$Y60/(Settings!$C47*12),0)+IF((BV$7-$X$7)&lt;=(Settings!$C47*12),$X60/(Settings!$C47*12),0)+IF((BV$7-$W$7)&lt;=(Settings!$C47*12),$W60/(Settings!$C47*12),0)+IF((BV$7-$V$7)&lt;=(Settings!$C47*12),$V60/(Settings!$C47*12),0)+IF((BV$7-$U$7)&lt;=(Settings!$C47*12),$U60/(Settings!$C47*12),0)+IF((BV$7-$T$7)&lt;=(Settings!$C47*12),$T60/(Settings!$C47*12),0)+IF((BV$7-$S$7)&lt;=(Settings!$C47*12),$S60/(Settings!$C47*12),0)+IF((BV$7-$R$7)&lt;=(Settings!$C47*12),$R60/(Settings!$C47*12),0)+IF((BV$7-$Q$7)&lt;=(Settings!$C47*12),$Q60/(Settings!$C47*12),0)+IF((BV$7-$P$7)&lt;=(Settings!$C47*12),$P60/(Settings!$C47*12),0)+IF((BV$7-$O$7)&lt;=(Settings!$C47*12),$O60/(Settings!$C47*12),0)+IF((BV$7-$N$7)&lt;=(Settings!$C47*12),$N60/(Settings!$C47*12),0)+IF((BV$7-$M$7)&lt;=(Settings!$C47*12),$M60/(Settings!$C47*12),0)+IF((BV$7-$L$7)&lt;=(Settings!$C47*12),$L60/(Settings!$C47*12),0)+IF((BV$7-$K$7)&lt;=(Settings!$C47*12),$K60/(Settings!$C47*12),0)+IF((BV$7-$J$7)&lt;=(Settings!$C47*12),$J60/(Settings!$C47*12),0)+IF((BV$7-$I$7)&lt;=(Settings!$C47*12),$I60/(Settings!$C47*12),0)+IF((BV$7-$H$7)&lt;=(Settings!$C47*12),$H60/(Settings!$C47*12),0)+IF((BV$7-$G$7)&lt;=(Settings!$C47*12),$G60/(Settings!$C47*12),0)+IF((BV$7-$F$7)&lt;=(Settings!$C47*12),$F60/(Settings!$C47*12),0)+IF((BV$7-$E$7)&lt;=(Settings!$C47*12),$D60/(Settings!$C47*12),0)</f>
        <v>#REF!</v>
      </c>
      <c r="BW72" s="286" t="e">
        <f>IF((BW$7-$BV$7)&lt;=(Settings!$C47*12),$BV60/(Settings!$C47*12),0)+IF((BW$7-$BU$7)&lt;=(Settings!$C47*12),$BU60/(Settings!$C47*12),0)+IF((BW$7-$BT$7)&lt;=(Settings!$C47*12),$BT60/(Settings!$C47*12),0)+IF((BW$7-$BS$7)&lt;=(Settings!$C47*12),$BS60/(Settings!$C47*12),0)+IF((BW$7-$BR$7)&lt;=(Settings!$C47*12),$BR60/(Settings!$C47*12),0)+IF((BW$7-$BQ$7)&lt;=(Settings!$C47*12),$BQ60/(Settings!$C47*12),0)+IF((BW$7-$BP$7)&lt;=(Settings!$C47*12),$BP60/(Settings!$C47*12),0)+IF((BW$7-$BO$7)&lt;=(Settings!$C47*12),$BO60/(Settings!$C47*12),0)+IF((BW$7-$BN$7)&lt;=(Settings!$C47*12),$BN60/(Settings!$C47*12),0)+IF((BW$7-$BM$7)&lt;=(Settings!$C47*12),$BM60/(Settings!$C47*12),0)+IF((BW$7-$BL$7)&lt;=(Settings!$C47*12),$BL60/(Settings!$C47*12),0)+IF((BW$7-$BK$7)&lt;=(Settings!$C47*12),$BK60/(Settings!$C47*12),0)+IF((BW$7-$BJ$7)&lt;=(Settings!$C47*12),$BJ60/(Settings!$C47*12),0)+IF((BW$7-$BI$7)&lt;=(Settings!$C47*12),$BI60/(Settings!$C47*12),0)+IF((BW$7-$BH$7)&lt;=(Settings!$C47*12),$BH60/(Settings!$C47*12),0)+IF((BW$7-$BG$7)&lt;=(Settings!$C47*12),$BG60/(Settings!$C47*12),0)+IF((BW$7-$BF$7)&lt;=(Settings!$C47*12),$BF60/(Settings!$C47*12),0)+IF((BW$7-$BE$7)&lt;=(Settings!$C47*12),$BE60/(Settings!$C47*12),0)+IF((BW$7-$BD$7)&lt;=(Settings!$C47*12),$BD60/(Settings!$C47*12),0)+IF((BW$7-$BC$7)&lt;=(Settings!$C47*12),$BC60/(Settings!$C47*12),0)+IF((BW$7-$BB$7)&lt;=(Settings!$C47*12),$BB60/(Settings!$C47*12),0)+IF((BW$7-$BA$7)&lt;=(Settings!$C47*12),$BA60/(Settings!$C47*12),0)+IF((BW$7-$AZ$7)&lt;=(Settings!$C47*12),$AZ60/(Settings!$C47*12),0)+IF((BW$7-$AY$7)&lt;=(Settings!$C47*12),$AY60/(Settings!$C47*12),0)+IF((BW$7-$AX$7)&lt;=(Settings!$C47*12),$AX60/(Settings!$C47*12),0)+IF((BW$7-$AW$7)&lt;=(Settings!$C47*12),$AW60/(Settings!$C47*12),0)+IF((BW$7-$AV$7)&lt;=(Settings!$C47*12),$AV60/(Settings!$C47*12),0)+IF((BW$7-$AU$7)&lt;=(Settings!$C47*12),$AU60/(Settings!$C47*12),0)+IF((BW$7-$AT$7)&lt;=(Settings!$C47*12),$AT60/(Settings!$C47*12),0)+IF((BW$7-$AS$7)&lt;=(Settings!$C47*12),$AS60/(Settings!$C47*12),0)+IF((BW$7-$AR$7)&lt;=(Settings!$C47*12),$AR60/(Settings!$C47*12),0)+IF((BW$7-$AQ$7)&lt;=(Settings!$C47*12),$AQ60/(Settings!$C47*12),0)+IF((BW$7-$AP$7)&lt;=(Settings!$C47*12),$AP60/(Settings!$C47*12),0)+IF((BW$7-$AO$7)&lt;=(Settings!$C47*12),$AO60/(Settings!$C47*12),0)+IF((BW$7-$AN$7)&lt;=(Settings!$C47*12),$AN60/(Settings!$C47*12),0)+IF((BW$7-$AM$7)&lt;=(Settings!$C47*12),$AM60/(Settings!$C47*12),0)+IF((BW$7-$AL$7)&lt;=(Settings!$C47*12),$AL60/(Settings!$C47*12),0)+IF((BW$7-$AK$7)&lt;=(Settings!$C47*12),$AK60/(Settings!$C47*12),0)+IF((BW$7-$AJ$7)&lt;=(Settings!$C47*12),$AJ60/(Settings!$C47*12),0)+IF((BW$7-$AI$7)&lt;=(Settings!$C47*12),$AI60/(Settings!$C47*12),0)+IF((BW$7-$AH$7)&lt;=(Settings!$C47*12),$AH60/(Settings!$C47*12),0)+IF((BW$7-$AG$7)&lt;=(Settings!$C47*12),$AG60/(Settings!$C47*12),0)+IF((BW$7-$AF$7)&lt;=(Settings!$C47*12),$AF60/(Settings!$C47*12),0)+IF((BW$7-$AE$7)&lt;=(Settings!$C47*12),$AE60/(Settings!$C47*12),0)+IF((BW$7-$AD$7)&lt;=(Settings!$C47*12),$AD60/(Settings!$C47*12),0)+IF((BW$7-$AC$7)&lt;=(Settings!$C47*12),$AC60/(Settings!$C47*12),0)+IF((BW$7-$AB$7)&lt;=(Settings!$C47*12),$AB60/(Settings!$C47*12),0)+IF((BW$7-$AA$7)&lt;=(Settings!$C47*12),$AA60/(Settings!$C47*12),0)+IF((BW$7-$Z$7)&lt;=(Settings!$C47*12),$Z60/(Settings!$C47*12),0)+IF((BW$7-$Y$7)&lt;=(Settings!$C47*12),$Y60/(Settings!$C47*12),0)+IF((BW$7-$X$7)&lt;=(Settings!$C47*12),$X60/(Settings!$C47*12),0)+IF((BW$7-$W$7)&lt;=(Settings!$C47*12),$W60/(Settings!$C47*12),0)+IF((BW$7-$V$7)&lt;=(Settings!$C47*12),$V60/(Settings!$C47*12),0)+IF((BW$7-$U$7)&lt;=(Settings!$C47*12),$U60/(Settings!$C47*12),0)+IF((BW$7-$T$7)&lt;=(Settings!$C47*12),$T60/(Settings!$C47*12),0)+IF((BW$7-$S$7)&lt;=(Settings!$C47*12),$S60/(Settings!$C47*12),0)+IF((BW$7-$R$7)&lt;=(Settings!$C47*12),$R60/(Settings!$C47*12),0)+IF((BW$7-$Q$7)&lt;=(Settings!$C47*12),$Q60/(Settings!$C47*12),0)+IF((BW$7-$P$7)&lt;=(Settings!$C47*12),$P60/(Settings!$C47*12),0)+IF((BW$7-$O$7)&lt;=(Settings!$C47*12),$O60/(Settings!$C47*12),0)+IF((BW$7-$N$7)&lt;=(Settings!$C47*12),$N60/(Settings!$C47*12),0)+IF((BW$7-$M$7)&lt;=(Settings!$C47*12),$M60/(Settings!$C47*12),0)+IF((BW$7-$L$7)&lt;=(Settings!$C47*12),$L60/(Settings!$C47*12),0)+IF((BW$7-$K$7)&lt;=(Settings!$C47*12),$K60/(Settings!$C47*12),0)+IF((BW$7-$J$7)&lt;=(Settings!$C47*12),$J60/(Settings!$C47*12),0)+IF((BW$7-$I$7)&lt;=(Settings!$C47*12),$I60/(Settings!$C47*12),0)+IF((BW$7-$H$7)&lt;=(Settings!$C47*12),$H60/(Settings!$C47*12),0)+IF((BW$7-$G$7)&lt;=(Settings!$C47*12),$G60/(Settings!$C47*12),0)+IF((BW$7-$F$7)&lt;=(Settings!$C47*12),$F60/(Settings!$C47*12),0)+IF((BW$7-$E$7)&lt;=(Settings!$C47*12),$D60/(Settings!$C47*12),0)</f>
        <v>#REF!</v>
      </c>
      <c r="BX72" s="286" t="e">
        <f>IF((BX$7-BW$7)&lt;=(Settings!$C47*12),$BW60/(Settings!$C47*12),0)+IF((BX$7-$BV$7)&lt;=(Settings!$C47*12),$BV60/(Settings!$C47*12),0)+IF((BX$7-$BU$7)&lt;=(Settings!$C47*12),$BU60/(Settings!$C47*12),0)+IF((BX$7-$BT$7)&lt;=(Settings!$C47*12),$BT60/(Settings!$C47*12),0)+IF((BX$7-$BS$7)&lt;=(Settings!$C47*12),$BS60/(Settings!$C47*12),0)+IF((BX$7-$BR$7)&lt;=(Settings!$C47*12),$BR60/(Settings!$C47*12),0)+IF((BX$7-$BQ$7)&lt;=(Settings!$C47*12),$BQ60/(Settings!$C47*12),0)+IF((BX$7-$BP$7)&lt;=(Settings!$C47*12),$BP60/(Settings!$C47*12),0)+IF((BX$7-$BO$7)&lt;=(Settings!$C47*12),$BO60/(Settings!$C47*12),0)+IF((BX$7-$BN$7)&lt;=(Settings!$C47*12),$BN60/(Settings!$C47*12),0)+IF((BX$7-$BM$7)&lt;=(Settings!$C47*12),$BM60/(Settings!$C47*12),0)+IF((BX$7-$BL$7)&lt;=(Settings!$C47*12),$BL60/(Settings!$C47*12),0)+IF((BX$7-$BK$7)&lt;=(Settings!$C47*12),$BK60/(Settings!$C47*12),0)+IF((BX$7-$BJ$7)&lt;=(Settings!$C47*12),$BJ60/(Settings!$C47*12),0)+IF((BX$7-$BI$7)&lt;=(Settings!$C47*12),$BI60/(Settings!$C47*12),0)+IF((BX$7-$BH$7)&lt;=(Settings!$C47*12),$BH60/(Settings!$C47*12),0)+IF((BX$7-$BG$7)&lt;=(Settings!$C47*12),$BG60/(Settings!$C47*12),0)+IF((BX$7-$BF$7)&lt;=(Settings!$C47*12),$BF60/(Settings!$C47*12),0)+IF((BX$7-$BE$7)&lt;=(Settings!$C47*12),$BE60/(Settings!$C47*12),0)+IF((BX$7-$BD$7)&lt;=(Settings!$C47*12),$BD60/(Settings!$C47*12),0)+IF((BX$7-$BC$7)&lt;=(Settings!$C47*12),$BC60/(Settings!$C47*12),0)+IF((BX$7-$BB$7)&lt;=(Settings!$C47*12),$BB60/(Settings!$C47*12),0)+IF((BX$7-$BA$7)&lt;=(Settings!$C47*12),$BA60/(Settings!$C47*12),0)+IF((BX$7-$AZ$7)&lt;=(Settings!$C47*12),$AZ60/(Settings!$C47*12),0)+IF((BX$7-$AY$7)&lt;=(Settings!$C47*12),$AY60/(Settings!$C47*12),0)+IF((BX$7-$AX$7)&lt;=(Settings!$C47*12),$AX60/(Settings!$C47*12),0)+IF((BX$7-$AW$7)&lt;=(Settings!$C47*12),$AW60/(Settings!$C47*12),0)+IF((BX$7-$AV$7)&lt;=(Settings!$C47*12),$AV60/(Settings!$C47*12),0)+IF((BX$7-$AU$7)&lt;=(Settings!$C47*12),$AU60/(Settings!$C47*12),0)+IF((BX$7-$AT$7)&lt;=(Settings!$C47*12),$AT60/(Settings!$C47*12),0)+IF((BX$7-$AS$7)&lt;=(Settings!$C47*12),$AS60/(Settings!$C47*12),0)+IF((BX$7-$AR$7)&lt;=(Settings!$C47*12),$AR60/(Settings!$C47*12),0)+IF((BX$7-$AQ$7)&lt;=(Settings!$C47*12),$AQ60/(Settings!$C47*12),0)+IF((BX$7-$AP$7)&lt;=(Settings!$C47*12),$AP60/(Settings!$C47*12),0)+IF((BX$7-$AO$7)&lt;=(Settings!$C47*12),$AO60/(Settings!$C47*12),0)+IF((BX$7-$AN$7)&lt;=(Settings!$C47*12),$AN60/(Settings!$C47*12),0)+IF((BX$7-$AM$7)&lt;=(Settings!$C47*12),$AM60/(Settings!$C47*12),0)+IF((BX$7-$AL$7)&lt;=(Settings!$C47*12),$AL60/(Settings!$C47*12),0)+IF((BX$7-$AK$7)&lt;=(Settings!$C47*12),$AK60/(Settings!$C47*12),0)+IF((BX$7-$AJ$7)&lt;=(Settings!$C47*12),$AJ60/(Settings!$C47*12),0)+IF((BX$7-$AI$7)&lt;=(Settings!$C47*12),$AI60/(Settings!$C47*12),0)+IF((BX$7-$AH$7)&lt;=(Settings!$C47*12),$AH60/(Settings!$C47*12),0)+IF((BX$7-$AG$7)&lt;=(Settings!$C47*12),$AG60/(Settings!$C47*12),0)+IF((BX$7-$AF$7)&lt;=(Settings!$C47*12),$AF60/(Settings!$C47*12),0)+IF((BX$7-$AE$7)&lt;=(Settings!$C47*12),$AE60/(Settings!$C47*12),0)+IF((BX$7-$AD$7)&lt;=(Settings!$C47*12),$AD60/(Settings!$C47*12),0)+IF((BX$7-$AC$7)&lt;=(Settings!$C47*12),$AC60/(Settings!$C47*12),0)+IF((BX$7-$AB$7)&lt;=(Settings!$C47*12),$AB60/(Settings!$C47*12),0)+IF((BX$7-$AA$7)&lt;=(Settings!$C47*12),$AA60/(Settings!$C47*12),0)+IF((BX$7-$Z$7)&lt;=(Settings!$C47*12),$Z60/(Settings!$C47*12),0)+IF((BX$7-$Y$7)&lt;=(Settings!$C47*12),$Y60/(Settings!$C47*12),0)+IF((BX$7-$X$7)&lt;=(Settings!$C47*12),$X60/(Settings!$C47*12),0)+IF((BX$7-$W$7)&lt;=(Settings!$C47*12),$W60/(Settings!$C47*12),0)+IF((BX$7-$V$7)&lt;=(Settings!$C47*12),$V60/(Settings!$C47*12),0)+IF((BX$7-$U$7)&lt;=(Settings!$C47*12),$U60/(Settings!$C47*12),0)+IF((BX$7-$T$7)&lt;=(Settings!$C47*12),$T60/(Settings!$C47*12),0)+IF((BX$7-$S$7)&lt;=(Settings!$C47*12),$S60/(Settings!$C47*12),0)+IF((BX$7-$R$7)&lt;=(Settings!$C47*12),$R60/(Settings!$C47*12),0)+IF((BX$7-$Q$7)&lt;=(Settings!$C47*12),$Q60/(Settings!$C47*12),0)+IF((BX$7-$P$7)&lt;=(Settings!$C47*12),$P60/(Settings!$C47*12),0)+IF((BX$7-$O$7)&lt;=(Settings!$C47*12),$O60/(Settings!$C47*12),0)+IF((BX$7-$N$7)&lt;=(Settings!$C47*12),$N60/(Settings!$C47*12),0)+IF((BX$7-$M$7)&lt;=(Settings!$C47*12),$M60/(Settings!$C47*12),0)+IF((BX$7-$L$7)&lt;=(Settings!$C47*12),$L60/(Settings!$C47*12),0)+IF((BX$7-$K$7)&lt;=(Settings!$C47*12),$K60/(Settings!$C47*12),0)+IF((BX$7-$J$7)&lt;=(Settings!$C47*12),$J60/(Settings!$C47*12),0)+IF((BX$7-$I$7)&lt;=(Settings!$C47*12),$I60/(Settings!$C47*12),0)+IF((BX$7-$H$7)&lt;=(Settings!$C47*12),$H60/(Settings!$C47*12),0)+IF((BX$7-$G$7)&lt;=(Settings!$C47*12),$G60/(Settings!$C47*12),0)+IF((BX$7-$F$7)&lt;=(Settings!$C47*12),$F60/(Settings!$C47*12),0)+IF((BX$7-$E$7)&lt;=(Settings!$C47*12),$E60/(Settings!$C47*12),0)</f>
        <v>#REF!</v>
      </c>
      <c r="BY72" s="286" t="e">
        <f>IF((BY$7-BX$7)&lt;=(Settings!$C47*12),$BX60/(Settings!$C47*12),0)+IF((BY$7-$BW$7)&lt;=(Settings!$C47*12),$BW60/(Settings!$C47*12),0)+IF((BY$7-$BV$7)&lt;=(Settings!$C47*12),$BV60/(Settings!$C47*12),0)+IF((BY$7-$BU$7)&lt;=(Settings!$C47*12),$BU60/(Settings!$C47*12),0)+IF((BY$7-$BT$7)&lt;=(Settings!$C47*12),$BT60/(Settings!$C47*12),0)+IF((BY$7-$BS$7)&lt;=(Settings!$C47*12),$BS60/(Settings!$C47*12),0)+IF((BY$7-$BR$7)&lt;=(Settings!$C47*12),$BR60/(Settings!$C47*12),0)+IF((BY$7-$BQ$7)&lt;=(Settings!$C47*12),$BQ60/(Settings!$C47*12),0)+IF((BY$7-$BP$7)&lt;=(Settings!$C47*12),$BP60/(Settings!$C47*12),0)+IF((BY$7-$BO$7)&lt;=(Settings!$C47*12),$BO60/(Settings!$C47*12),0)+IF((BY$7-$BN$7)&lt;=(Settings!$C47*12),$BN60/(Settings!$C47*12),0)+IF((BY$7-$BM$7)&lt;=(Settings!$C47*12),$BM60/(Settings!$C47*12),0)+IF((BY$7-$BL$7)&lt;=(Settings!$C47*12),$BL60/(Settings!$C47*12),0)+IF((BY$7-$BK$7)&lt;=(Settings!$C47*12),$BK60/(Settings!$C47*12),0)+IF((BY$7-$BJ$7)&lt;=(Settings!$C47*12),$BJ60/(Settings!$C47*12),0)+IF((BY$7-$BI$7)&lt;=(Settings!$C47*12),$BI60/(Settings!$C47*12),0)+IF((BY$7-$BH$7)&lt;=(Settings!$C47*12),$BH60/(Settings!$C47*12),0)+IF((BY$7-$BG$7)&lt;=(Settings!$C47*12),$BG60/(Settings!$C47*12),0)+IF((BY$7-$BF$7)&lt;=(Settings!$C47*12),$BF60/(Settings!$C47*12),0)+IF((BY$7-$BE$7)&lt;=(Settings!$C47*12),$BE60/(Settings!$C47*12),0)+IF((BY$7-$BD$7)&lt;=(Settings!$C47*12),$BD60/(Settings!$C47*12),0)+IF((BY$7-$BC$7)&lt;=(Settings!$C47*12),$BC60/(Settings!$C47*12),0)+IF((BY$7-$BB$7)&lt;=(Settings!$C47*12),$BB60/(Settings!$C47*12),0)+IF((BY$7-$BA$7)&lt;=(Settings!$C47*12),$BA60/(Settings!$C47*12),0)+IF((BY$7-$AZ$7)&lt;=(Settings!$C47*12),$AZ60/(Settings!$C47*12),0)+IF((BY$7-$AY$7)&lt;=(Settings!$C47*12),$AY60/(Settings!$C47*12),0)+IF((BY$7-$AX$7)&lt;=(Settings!$C47*12),$AX60/(Settings!$C47*12),0)+IF((BY$7-$AW$7)&lt;=(Settings!$C47*12),$AW60/(Settings!$C47*12),0)+IF((BY$7-$AV$7)&lt;=(Settings!$C47*12),$AV60/(Settings!$C47*12),0)+IF((BY$7-$AU$7)&lt;=(Settings!$C47*12),$AU60/(Settings!$C47*12),0)+IF((BY$7-$AT$7)&lt;=(Settings!$C47*12),$AT60/(Settings!$C47*12),0)+IF((BY$7-$AS$7)&lt;=(Settings!$C47*12),$AS60/(Settings!$C47*12),0)+IF((BY$7-$AR$7)&lt;=(Settings!$C47*12),$AR60/(Settings!$C47*12),0)+IF((BY$7-$AQ$7)&lt;=(Settings!$C47*12),$AQ60/(Settings!$C47*12),0)+IF((BY$7-$AP$7)&lt;=(Settings!$C47*12),$AP60/(Settings!$C47*12),0)+IF((BY$7-$AO$7)&lt;=(Settings!$C47*12),$AO60/(Settings!$C47*12),0)+IF((BY$7-$AN$7)&lt;=(Settings!$C47*12),$AN60/(Settings!$C47*12),0)+IF((BY$7-$AM$7)&lt;=(Settings!$C47*12),$AM60/(Settings!$C47*12),0)+IF((BY$7-$AL$7)&lt;=(Settings!$C47*12),$AL60/(Settings!$C47*12),0)+IF((BY$7-$AK$7)&lt;=(Settings!$C47*12),$AK60/(Settings!$C47*12),0)+IF((BY$7-$AJ$7)&lt;=(Settings!$C47*12),$AJ60/(Settings!$C47*12),0)+IF((BY$7-$AI$7)&lt;=(Settings!$C47*12),$AI60/(Settings!$C47*12),0)+IF((BY$7-$AH$7)&lt;=(Settings!$C47*12),$AH60/(Settings!$C47*12),0)+IF((BY$7-$AG$7)&lt;=(Settings!$C47*12),$AG60/(Settings!$C47*12),0)+IF((BY$7-$AF$7)&lt;=(Settings!$C47*12),$AF60/(Settings!$C47*12),0)+IF((BY$7-$AE$7)&lt;=(Settings!$C47*12),$AE60/(Settings!$C47*12),0)+IF((BY$7-$AD$7)&lt;=(Settings!$C47*12),$AD60/(Settings!$C47*12),0)+IF((BY$7-$AC$7)&lt;=(Settings!$C47*12),$AC60/(Settings!$C47*12),0)+IF((BY$7-$AB$7)&lt;=(Settings!$C47*12),$AB60/(Settings!$C47*12),0)+IF((BY$7-$AA$7)&lt;=(Settings!$C47*12),$AA60/(Settings!$C47*12),0)+IF((BY$7-$Z$7)&lt;=(Settings!$C47*12),$Z60/(Settings!$C47*12),0)+IF((BY$7-$Y$7)&lt;=(Settings!$C47*12),$Y60/(Settings!$C47*12),0)+IF((BY$7-$X$7)&lt;=(Settings!$C47*12),$X60/(Settings!$C47*12),0)+IF((BY$7-$W$7)&lt;=(Settings!$C47*12),$W60/(Settings!$C47*12),0)+IF((BY$7-$V$7)&lt;=(Settings!$C47*12),$V60/(Settings!$C47*12),0)+IF((BY$7-$U$7)&lt;=(Settings!$C47*12),$U60/(Settings!$C47*12),0)+IF((BY$7-$T$7)&lt;=(Settings!$C47*12),$T60/(Settings!$C47*12),0)+IF((BY$7-$S$7)&lt;=(Settings!$C47*12),$S60/(Settings!$C47*12),0)+IF((BY$7-$R$7)&lt;=(Settings!$C47*12),$R60/(Settings!$C47*12),0)+IF((BY$7-$Q$7)&lt;=(Settings!$C47*12),$Q60/(Settings!$C47*12),0)+IF((BY$7-$P$7)&lt;=(Settings!$C47*12),$P60/(Settings!$C47*12),0)+IF((BY$7-$O$7)&lt;=(Settings!$C47*12),$O60/(Settings!$C47*12),0)+IF((BY$7-$N$7)&lt;=(Settings!$C47*12),$N60/(Settings!$C47*12),0)+IF((BY$7-$M$7)&lt;=(Settings!$C47*12),$M60/(Settings!$C47*12),0)+IF((BY$7-$L$7)&lt;=(Settings!$C47*12),$L60/(Settings!$C47*12),0)+IF((BY$7-$K$7)&lt;=(Settings!$C47*12),$K60/(Settings!$C47*12),0)+IF((BY$7-$J$7)&lt;=(Settings!$C47*12),$J60/(Settings!$C47*12),0)+IF((BY$7-$I$7)&lt;=(Settings!$C47*12),$I60/(Settings!$C47*12),0)+IF((BY$7-$H$7)&lt;=(Settings!$C47*12),$H60/(Settings!$C47*12),0)+IF((BY$7-$G$7)&lt;=(Settings!$C47*12),$G60/(Settings!$C47*12),0)+IF((BY$7-$F$7)&lt;=(Settings!$C47*12),$F60/(Settings!$C47*12),0)+IF((BY$7-$E$7)&lt;=(Settings!$C47*12),$E60/(Settings!$C47*12),0)</f>
        <v>#REF!</v>
      </c>
      <c r="BZ72" s="286" t="e">
        <f>IF((BZ$7-BY$7)&lt;=(Settings!$C47*12),$BY60/(Settings!$C47*12),0)+IF((BZ$7-$BX$7)&lt;=(Settings!$C47*12),$BX60/(Settings!$C47*12),0)+IF((BZ$7-$BW$7)&lt;=(Settings!$C47*12),$BW60/(Settings!$C47*12),0)+IF((BZ$7-$BV$7)&lt;=(Settings!$C47*12),$BV60/(Settings!$C47*12),0)+IF((BZ$7-$BU$7)&lt;=(Settings!$C47*12),$BU60/(Settings!$C47*12),0)+IF((BZ$7-$BT$7)&lt;=(Settings!$C47*12),$BT60/(Settings!$C47*12),0)+IF((BZ$7-$BS$7)&lt;=(Settings!$C47*12),$BS60/(Settings!$C47*12),0)+IF((BZ$7-$BR$7)&lt;=(Settings!$C47*12),$BR60/(Settings!$C47*12),0)+IF((BZ$7-$BQ$7)&lt;=(Settings!$C47*12),$BQ60/(Settings!$C47*12),0)+IF((BZ$7-$BP$7)&lt;=(Settings!$C47*12),$BP60/(Settings!$C47*12),0)+IF((BZ$7-$BO$7)&lt;=(Settings!$C47*12),$BO60/(Settings!$C47*12),0)+IF((BZ$7-$BN$7)&lt;=(Settings!$C47*12),$BN60/(Settings!$C47*12),0)+IF((BZ$7-$BM$7)&lt;=(Settings!$C47*12),$BM60/(Settings!$C47*12),0)+IF((BZ$7-$BL$7)&lt;=(Settings!$C47*12),$BL60/(Settings!$C47*12),0)+IF((BZ$7-$BK$7)&lt;=(Settings!$C47*12),$BK60/(Settings!$C47*12),0)+IF((BZ$7-$BJ$7)&lt;=(Settings!$C47*12),$BJ60/(Settings!$C47*12),0)+IF((BZ$7-$BI$7)&lt;=(Settings!$C47*12),$BI60/(Settings!$C47*12),0)+IF((BZ$7-$BH$7)&lt;=(Settings!$C47*12),$BH60/(Settings!$C47*12),0)+IF((BZ$7-$BG$7)&lt;=(Settings!$C47*12),$BG60/(Settings!$C47*12),0)+IF((BZ$7-$BF$7)&lt;=(Settings!$C47*12),$BF60/(Settings!$C47*12),0)+IF((BZ$7-$BE$7)&lt;=(Settings!$C47*12),$BE60/(Settings!$C47*12),0)+IF((BZ$7-$BD$7)&lt;=(Settings!$C47*12),$BD60/(Settings!$C47*12),0)+IF((BZ$7-$BC$7)&lt;=(Settings!$C47*12),$BC60/(Settings!$C47*12),0)+IF((BZ$7-$BB$7)&lt;=(Settings!$C47*12),$BB60/(Settings!$C47*12),0)+IF((BZ$7-$BA$7)&lt;=(Settings!$C47*12),$BA60/(Settings!$C47*12),0)+IF((BZ$7-$AZ$7)&lt;=(Settings!$C47*12),$AZ60/(Settings!$C47*12),0)+IF((BZ$7-$AY$7)&lt;=(Settings!$C47*12),$AY60/(Settings!$C47*12),0)+IF((BZ$7-$AX$7)&lt;=(Settings!$C47*12),$AX60/(Settings!$C47*12),0)+IF((BZ$7-$AW$7)&lt;=(Settings!$C47*12),$AW60/(Settings!$C47*12),0)+IF((BZ$7-$AV$7)&lt;=(Settings!$C47*12),$AV60/(Settings!$C47*12),0)+IF((BZ$7-$AU$7)&lt;=(Settings!$C47*12),$AU60/(Settings!$C47*12),0)+IF((BZ$7-$AT$7)&lt;=(Settings!$C47*12),$AT60/(Settings!$C47*12),0)+IF((BZ$7-$AS$7)&lt;=(Settings!$C47*12),$AS60/(Settings!$C47*12),0)+IF((BZ$7-$AR$7)&lt;=(Settings!$C47*12),$AR60/(Settings!$C47*12),0)+IF((BZ$7-$AQ$7)&lt;=(Settings!$C47*12),$AQ60/(Settings!$C47*12),0)+IF((BZ$7-$AP$7)&lt;=(Settings!$C47*12),$AP60/(Settings!$C47*12),0)+IF((BZ$7-$AO$7)&lt;=(Settings!$C47*12),$AO60/(Settings!$C47*12),0)+IF((BZ$7-$AN$7)&lt;=(Settings!$C47*12),$AN60/(Settings!$C47*12),0)+IF((BZ$7-$AM$7)&lt;=(Settings!$C47*12),$AM60/(Settings!$C47*12),0)+IF((BZ$7-$AL$7)&lt;=(Settings!$C47*12),$AL60/(Settings!$C47*12),0)+IF((BZ$7-$AK$7)&lt;=(Settings!$C47*12),$AK60/(Settings!$C47*12),0)+IF((BZ$7-$AJ$7)&lt;=(Settings!$C47*12),$AJ60/(Settings!$C47*12),0)+IF((BZ$7-$AI$7)&lt;=(Settings!$C47*12),$AI60/(Settings!$C47*12),0)+IF((BZ$7-$AH$7)&lt;=(Settings!$C47*12),$AH60/(Settings!$C47*12),0)+IF((BZ$7-$AG$7)&lt;=(Settings!$C47*12),$AG60/(Settings!$C47*12),0)+IF((BZ$7-$AF$7)&lt;=(Settings!$C47*12),$AF60/(Settings!$C47*12),0)+IF((BZ$7-$AE$7)&lt;=(Settings!$C47*12),$AE60/(Settings!$C47*12),0)+IF((BZ$7-$AD$7)&lt;=(Settings!$C47*12),$AD60/(Settings!$C47*12),0)+IF((BZ$7-$AC$7)&lt;=(Settings!$C47*12),$AC60/(Settings!$C47*12),0)+IF((BZ$7-$AB$7)&lt;=(Settings!$C47*12),$AB60/(Settings!$C47*12),0)+IF((BZ$7-$AA$7)&lt;=(Settings!$C47*12),$AA60/(Settings!$C47*12),0)+IF((BZ$7-$Z$7)&lt;=(Settings!$C47*12),$Z60/(Settings!$C47*12),0)+IF((BZ$7-$Y$7)&lt;=(Settings!$C47*12),$Y60/(Settings!$C47*12),0)+IF((BZ$7-$X$7)&lt;=(Settings!$C47*12),$X60/(Settings!$C47*12),0)+IF((BZ$7-$W$7)&lt;=(Settings!$C47*12),$W60/(Settings!$C47*12),0)+IF((BZ$7-$V$7)&lt;=(Settings!$C47*12),$V60/(Settings!$C47*12),0)+IF((BZ$7-$U$7)&lt;=(Settings!$C47*12),$U60/(Settings!$C47*12),0)+IF((BZ$7-$T$7)&lt;=(Settings!$C47*12),$T60/(Settings!$C47*12),0)+IF((BZ$7-$S$7)&lt;=(Settings!$C47*12),$S60/(Settings!$C47*12),0)+IF((BZ$7-$R$7)&lt;=(Settings!$C47*12),$R60/(Settings!$C47*12),0)+IF((BZ$7-$Q$7)&lt;=(Settings!$C47*12),$Q60/(Settings!$C47*12),0)+IF((BZ$7-$P$7)&lt;=(Settings!$C47*12),$P60/(Settings!$C47*12),0)+IF((BZ$7-$O$7)&lt;=(Settings!$C47*12),$O60/(Settings!$C47*12),0)+IF((BZ$7-$N$7)&lt;=(Settings!$C47*12),$N60/(Settings!$C47*12),0)+IF((BZ$7-$M$7)&lt;=(Settings!$C47*12),$M60/(Settings!$C47*12),0)+IF((BZ$7-$L$7)&lt;=(Settings!$C47*12),$L60/(Settings!$C47*12),0)+IF((BZ$7-$K$7)&lt;=(Settings!$C47*12),$K60/(Settings!$C47*12),0)+IF((BZ$7-$J$7)&lt;=(Settings!$C47*12),$J60/(Settings!$C47*12),0)+IF((BZ$7-$I$7)&lt;=(Settings!$C47*12),$I60/(Settings!$C47*12),0)+IF((BZ$7-$H$7)&lt;=(Settings!$C47*12),$H60/(Settings!$C47*12),0)+IF((BZ$7-$G$7)&lt;=(Settings!$C47*12),$G60/(Settings!$C47*12),0)+IF((BZ$7-$F$7)&lt;=(Settings!$C47*12),$F60/(Settings!$C47*12),0)+IF((BZ$7-$E$7)&lt;=(Settings!$C47*12),$E60/(Settings!$C47*12),0)</f>
        <v>#REF!</v>
      </c>
      <c r="CA72" s="286" t="e">
        <f>IF((CA$7-BZ$7)&lt;=(Settings!$C47*12),$BZ60/(Settings!$C47*12),0)+IF((CA$7-$BY$7)&lt;=(Settings!$C47*12),$BY60/(Settings!$C47*12),0)+IF((CA$7-$BX$7)&lt;=(Settings!$C47*12),$BX60/(Settings!$C47*12),0)+IF((CA$7-$BW$7)&lt;=(Settings!$C47*12),$BW60/(Settings!$C47*12),0)+IF((CA$7-$BV$7)&lt;=(Settings!$C47*12),$BV60/(Settings!$C47*12),0)+IF((CA$7-$BU$7)&lt;=(Settings!$C47*12),$BU60/(Settings!$C47*12),0)+IF((CA$7-$BT$7)&lt;=(Settings!$C47*12),$BT60/(Settings!$C47*12),0)+IF((CA$7-$BS$7)&lt;=(Settings!$C47*12),$BS60/(Settings!$C47*12),0)+IF((CA$7-$BR$7)&lt;=(Settings!$C47*12),$BR60/(Settings!$C47*12),0)+IF((CA$7-$BQ$7)&lt;=(Settings!$C47*12),$BQ60/(Settings!$C47*12),0)+IF((CA$7-$BP$7)&lt;=(Settings!$C47*12),$BP60/(Settings!$C47*12),0)+IF((CA$7-$BO$7)&lt;=(Settings!$C47*12),$BO60/(Settings!$C47*12),0)+IF((CA$7-$BN$7)&lt;=(Settings!$C47*12),$BN60/(Settings!$C47*12),0)+IF((CA$7-$BM$7)&lt;=(Settings!$C47*12),$BM60/(Settings!$C47*12),0)+IF((CA$7-$BL$7)&lt;=(Settings!$C47*12),$BL60/(Settings!$C47*12),0)+IF((CA$7-$BK$7)&lt;=(Settings!$C47*12),$BK60/(Settings!$C47*12),0)+IF((CA$7-$BJ$7)&lt;=(Settings!$C47*12),$BJ60/(Settings!$C47*12),0)+IF((CA$7-$BI$7)&lt;=(Settings!$C47*12),$BI60/(Settings!$C47*12),0)+IF((CA$7-$BH$7)&lt;=(Settings!$C47*12),$BH60/(Settings!$C47*12),0)+IF((CA$7-$BG$7)&lt;=(Settings!$C47*12),$BG60/(Settings!$C47*12),0)+IF((CA$7-$BF$7)&lt;=(Settings!$C47*12),$BF60/(Settings!$C47*12),0)+IF((CA$7-$BE$7)&lt;=(Settings!$C47*12),$BE60/(Settings!$C47*12),0)+IF((CA$7-$BD$7)&lt;=(Settings!$C47*12),$BD60/(Settings!$C47*12),0)+IF((CA$7-$BC$7)&lt;=(Settings!$C47*12),$BC60/(Settings!$C47*12),0)+IF((CA$7-$BB$7)&lt;=(Settings!$C47*12),$BB60/(Settings!$C47*12),0)+IF((CA$7-$BA$7)&lt;=(Settings!$C47*12),$BA60/(Settings!$C47*12),0)+IF((CA$7-$AZ$7)&lt;=(Settings!$C47*12),$AZ60/(Settings!$C47*12),0)+IF((CA$7-$AY$7)&lt;=(Settings!$C47*12),$AY60/(Settings!$C47*12),0)+IF((CA$7-$AX$7)&lt;=(Settings!$C47*12),$AX60/(Settings!$C47*12),0)+IF((CA$7-$AW$7)&lt;=(Settings!$C47*12),$AW60/(Settings!$C47*12),0)+IF((CA$7-$AV$7)&lt;=(Settings!$C47*12),$AV60/(Settings!$C47*12),0)+IF((CA$7-$AU$7)&lt;=(Settings!$C47*12),$AU60/(Settings!$C47*12),0)+IF((CA$7-$AT$7)&lt;=(Settings!$C47*12),$AT60/(Settings!$C47*12),0)+IF((CA$7-$AS$7)&lt;=(Settings!$C47*12),$AS60/(Settings!$C47*12),0)+IF((CA$7-$AR$7)&lt;=(Settings!$C47*12),$AR60/(Settings!$C47*12),0)+IF((CA$7-$AQ$7)&lt;=(Settings!$C47*12),$AQ60/(Settings!$C47*12),0)+IF((CA$7-$AP$7)&lt;=(Settings!$C47*12),$AP60/(Settings!$C47*12),0)+IF((CA$7-$AO$7)&lt;=(Settings!$C47*12),$AO60/(Settings!$C47*12),0)+IF((CA$7-$AN$7)&lt;=(Settings!$C47*12),$AN60/(Settings!$C47*12),0)+IF((CA$7-$AM$7)&lt;=(Settings!$C47*12),$AM60/(Settings!$C47*12),0)+IF((CA$7-$AL$7)&lt;=(Settings!$C47*12),$AL60/(Settings!$C47*12),0)+IF((CA$7-$AK$7)&lt;=(Settings!$C47*12),$AK60/(Settings!$C47*12),0)+IF((CA$7-$AJ$7)&lt;=(Settings!$C47*12),$AJ60/(Settings!$C47*12),0)+IF((CA$7-$AI$7)&lt;=(Settings!$C47*12),$AI60/(Settings!$C47*12),0)+IF((CA$7-$AH$7)&lt;=(Settings!$C47*12),$AH60/(Settings!$C47*12),0)+IF((CA$7-$AG$7)&lt;=(Settings!$C47*12),$AG60/(Settings!$C47*12),0)+IF((CA$7-$AF$7)&lt;=(Settings!$C47*12),$AF60/(Settings!$C47*12),0)+IF((CA$7-$AE$7)&lt;=(Settings!$C47*12),$AE60/(Settings!$C47*12),0)+IF((CA$7-$AD$7)&lt;=(Settings!$C47*12),$AD60/(Settings!$C47*12),0)+IF((CA$7-$AC$7)&lt;=(Settings!$C47*12),$AC60/(Settings!$C47*12),0)+IF((CA$7-$AB$7)&lt;=(Settings!$C47*12),$AB60/(Settings!$C47*12),0)+IF((CA$7-$AA$7)&lt;=(Settings!$C47*12),$AA60/(Settings!$C47*12),0)+IF((CA$7-$Z$7)&lt;=(Settings!$C47*12),$Z60/(Settings!$C47*12),0)+IF((CA$7-$Y$7)&lt;=(Settings!$C47*12),$Y60/(Settings!$C47*12),0)+IF((CA$7-$X$7)&lt;=(Settings!$C47*12),$X60/(Settings!$C47*12),0)+IF((CA$7-$W$7)&lt;=(Settings!$C47*12),$W60/(Settings!$C47*12),0)+IF((CA$7-$V$7)&lt;=(Settings!$C47*12),$V60/(Settings!$C47*12),0)+IF((CA$7-$U$7)&lt;=(Settings!$C47*12),$U60/(Settings!$C47*12),0)+IF((CA$7-$T$7)&lt;=(Settings!$C47*12),$T60/(Settings!$C47*12),0)+IF((CA$7-$S$7)&lt;=(Settings!$C47*12),$S60/(Settings!$C47*12),0)+IF((CA$7-$R$7)&lt;=(Settings!$C47*12),$R60/(Settings!$C47*12),0)+IF((CA$7-$Q$7)&lt;=(Settings!$C47*12),$Q60/(Settings!$C47*12),0)+IF((CA$7-$P$7)&lt;=(Settings!$C47*12),$P60/(Settings!$C47*12),0)+IF((CA$7-$O$7)&lt;=(Settings!$C47*12),$O60/(Settings!$C47*12),0)+IF((CA$7-$N$7)&lt;=(Settings!$C47*12),$N60/(Settings!$C47*12),0)+IF((CA$7-$M$7)&lt;=(Settings!$C47*12),$M60/(Settings!$C47*12),0)+IF((CA$7-$L$7)&lt;=(Settings!$C47*12),$L60/(Settings!$C47*12),0)+IF((CA$7-$K$7)&lt;=(Settings!$C47*12),$K60/(Settings!$C47*12),0)+IF((CA$7-$J$7)&lt;=(Settings!$C47*12),$J60/(Settings!$C47*12),0)+IF((CA$7-$I$7)&lt;=(Settings!$C47*12),$I60/(Settings!$C47*12),0)+IF((CA$7-$H$7)&lt;=(Settings!$C47*12),$H60/(Settings!$C47*12),0)+IF((CA$7-$G$7)&lt;=(Settings!$C47*12),$G60/(Settings!$C47*12),0)+IF((CA$7-$F$7)&lt;=(Settings!$C47*12),$F60/(Settings!$C47*12),0)+IF((CA$7-$E$7)&lt;=(Settings!$C47*12),$E60/(Settings!$C47*12),0)</f>
        <v>#REF!</v>
      </c>
      <c r="CB72" s="286" t="e">
        <f>IF((CB$7-CA$7)&lt;=(Settings!$C47*12),$CA60/(Settings!$C47*12),0)+IF((CB$7-$BZ$7)&lt;=(Settings!$C47*12),$BZ60/(Settings!$C47*12),0)+IF((CB$7-$BY$7)&lt;=(Settings!$C47*12),$BY60/(Settings!$C47*12),0)+IF((CB$7-$BX$7)&lt;=(Settings!$C47*12),$BX60/(Settings!$C47*12),0)+IF((CB$7-$BW$7)&lt;=(Settings!$C47*12),$BW60/(Settings!$C47*12),0)+IF((CB$7-$BV$7)&lt;=(Settings!$C47*12),$BV60/(Settings!$C47*12),0)+IF((CB$7-$BU$7)&lt;=(Settings!$C47*12),$BU60/(Settings!$C47*12),0)+IF((CB$7-$BT$7)&lt;=(Settings!$C47*12),$BT60/(Settings!$C47*12),0)+IF((CB$7-$BS$7)&lt;=(Settings!$C47*12),$BS60/(Settings!$C47*12),0)+IF((CB$7-$BR$7)&lt;=(Settings!$C47*12),$BR60/(Settings!$C47*12),0)+IF((CB$7-$BQ$7)&lt;=(Settings!$C47*12),$BQ60/(Settings!$C47*12),0)+IF((CB$7-$BP$7)&lt;=(Settings!$C47*12),$BP60/(Settings!$C47*12),0)+IF((CB$7-$BO$7)&lt;=(Settings!$C47*12),$BO60/(Settings!$C47*12),0)+IF((CB$7-$BN$7)&lt;=(Settings!$C47*12),$BN60/(Settings!$C47*12),0)+IF((CB$7-$BM$7)&lt;=(Settings!$C47*12),$BM60/(Settings!$C47*12),0)+IF((CB$7-$BL$7)&lt;=(Settings!$C47*12),$BL60/(Settings!$C47*12),0)+IF((CB$7-$BK$7)&lt;=(Settings!$C47*12),$BK60/(Settings!$C47*12),0)+IF((CB$7-$BJ$7)&lt;=(Settings!$C47*12),$BJ60/(Settings!$C47*12),0)+IF((CB$7-$BI$7)&lt;=(Settings!$C47*12),$BI60/(Settings!$C47*12),0)+IF((CB$7-$BH$7)&lt;=(Settings!$C47*12),$BH60/(Settings!$C47*12),0)+IF((CB$7-$BG$7)&lt;=(Settings!$C47*12),$BG60/(Settings!$C47*12),0)+IF((CB$7-$BF$7)&lt;=(Settings!$C47*12),$BF60/(Settings!$C47*12),0)+IF((CB$7-$BE$7)&lt;=(Settings!$C47*12),$BE60/(Settings!$C47*12),0)+IF((CB$7-$BD$7)&lt;=(Settings!$C47*12),$BD60/(Settings!$C47*12),0)+IF((CB$7-$BC$7)&lt;=(Settings!$C47*12),$BC60/(Settings!$C47*12),0)+IF((CB$7-$BB$7)&lt;=(Settings!$C47*12),$BB60/(Settings!$C47*12),0)+IF((CB$7-$BA$7)&lt;=(Settings!$C47*12),$BA60/(Settings!$C47*12),0)+IF((CB$7-$AZ$7)&lt;=(Settings!$C47*12),$AZ60/(Settings!$C47*12),0)+IF((CB$7-$AY$7)&lt;=(Settings!$C47*12),$AY60/(Settings!$C47*12),0)+IF((CB$7-$AX$7)&lt;=(Settings!$C47*12),$AX60/(Settings!$C47*12),0)+IF((CB$7-$AW$7)&lt;=(Settings!$C47*12),$AW60/(Settings!$C47*12),0)+IF((CB$7-$AV$7)&lt;=(Settings!$C47*12),$AV60/(Settings!$C47*12),0)+IF((CB$7-$AU$7)&lt;=(Settings!$C47*12),$AU60/(Settings!$C47*12),0)+IF((CB$7-$AT$7)&lt;=(Settings!$C47*12),$AT60/(Settings!$C47*12),0)+IF((CB$7-$AS$7)&lt;=(Settings!$C47*12),$AS60/(Settings!$C47*12),0)+IF((CB$7-$AR$7)&lt;=(Settings!$C47*12),$AR60/(Settings!$C47*12),0)+IF((CB$7-$AQ$7)&lt;=(Settings!$C47*12),$AQ60/(Settings!$C47*12),0)+IF((CB$7-$AP$7)&lt;=(Settings!$C47*12),$AP60/(Settings!$C47*12),0)+IF((CB$7-$AO$7)&lt;=(Settings!$C47*12),$AO60/(Settings!$C47*12),0)+IF((CB$7-$AN$7)&lt;=(Settings!$C47*12),$AN60/(Settings!$C47*12),0)+IF((CB$7-$AM$7)&lt;=(Settings!$C47*12),$AM60/(Settings!$C47*12),0)+IF((CB$7-$AL$7)&lt;=(Settings!$C47*12),$AL60/(Settings!$C47*12),0)+IF((CB$7-$AK$7)&lt;=(Settings!$C47*12),$AK60/(Settings!$C47*12),0)+IF((CB$7-$AJ$7)&lt;=(Settings!$C47*12),$AJ60/(Settings!$C47*12),0)+IF((CB$7-$AI$7)&lt;=(Settings!$C47*12),$AI60/(Settings!$C47*12),0)+IF((CB$7-$AH$7)&lt;=(Settings!$C47*12),$AH60/(Settings!$C47*12),0)+IF((CB$7-$AG$7)&lt;=(Settings!$C47*12),$AG60/(Settings!$C47*12),0)+IF((CB$7-$AF$7)&lt;=(Settings!$C47*12),$AF60/(Settings!$C47*12),0)+IF((CB$7-$AE$7)&lt;=(Settings!$C47*12),$AE60/(Settings!$C47*12),0)+IF((CB$7-$AD$7)&lt;=(Settings!$C47*12),$AD60/(Settings!$C47*12),0)+IF((CB$7-$AC$7)&lt;=(Settings!$C47*12),$AC60/(Settings!$C47*12),0)+IF((CB$7-$AB$7)&lt;=(Settings!$C47*12),$AB60/(Settings!$C47*12),0)+IF((CB$7-$AA$7)&lt;=(Settings!$C47*12),$AA60/(Settings!$C47*12),0)+IF((CB$7-$Z$7)&lt;=(Settings!$C47*12),$Z60/(Settings!$C47*12),0)+IF((CB$7-$Y$7)&lt;=(Settings!$C47*12),$Y60/(Settings!$C47*12),0)+IF((CB$7-$X$7)&lt;=(Settings!$C47*12),$X60/(Settings!$C47*12),0)+IF((CB$7-$W$7)&lt;=(Settings!$C47*12),$W60/(Settings!$C47*12),0)+IF((CB$7-$V$7)&lt;=(Settings!$C47*12),$V60/(Settings!$C47*12),0)+IF((CB$7-$U$7)&lt;=(Settings!$C47*12),$U60/(Settings!$C47*12),0)+IF((CB$7-$T$7)&lt;=(Settings!$C47*12),$T60/(Settings!$C47*12),0)+IF((CB$7-$S$7)&lt;=(Settings!$C47*12),$S60/(Settings!$C47*12),0)+IF((CB$7-$R$7)&lt;=(Settings!$C47*12),$R60/(Settings!$C47*12),0)+IF((CB$7-$Q$7)&lt;=(Settings!$C47*12),$Q60/(Settings!$C47*12),0)+IF((CB$7-$P$7)&lt;=(Settings!$C47*12),$P60/(Settings!$C47*12),0)+IF((CB$7-$O$7)&lt;=(Settings!$C47*12),$O60/(Settings!$C47*12),0)+IF((CB$7-$N$7)&lt;=(Settings!$C47*12),$N60/(Settings!$C47*12),0)+IF((CB$7-$M$7)&lt;=(Settings!$C47*12),$M60/(Settings!$C47*12),0)+IF((CB$7-$L$7)&lt;=(Settings!$C47*12),$L60/(Settings!$C47*12),0)+IF((CB$7-$K$7)&lt;=(Settings!$C47*12),$K60/(Settings!$C47*12),0)+IF((CB$7-$J$7)&lt;=(Settings!$C47*12),$J60/(Settings!$C47*12),0)+IF((CB$7-$I$7)&lt;=(Settings!$C47*12),$I60/(Settings!$C47*12),0)+IF((CB$7-$H$7)&lt;=(Settings!$C47*12),$H60/(Settings!$C47*12),0)+IF((CB$7-$G$7)&lt;=(Settings!$C47*12),$G60/(Settings!$C47*12),0)+IF((CB$7-$F$7)&lt;=(Settings!$C47*12),$F60/(Settings!$C47*12),0)+IF((CB$7-$E$7)&lt;=(Settings!$C47*12),$E60/(Settings!$C47*12),0)</f>
        <v>#REF!</v>
      </c>
      <c r="CC72" s="286" t="e">
        <f>IF((CC$7-CB$7)&lt;=(Settings!$C47*12),$CB60/(Settings!$C47*12),0)+IF((CC$7-$CA$7)&lt;=(Settings!$C47*12),$CA60/(Settings!$C47*12),0)+IF((CC$7-$BZ$7)&lt;=(Settings!$C47*12),$BZ60/(Settings!$C47*12),0)+IF((CC$7-$BY$7)&lt;=(Settings!$C47*12),$BY60/(Settings!$C47*12),0)+IF((CC$7-$BX$7)&lt;=(Settings!$C47*12),$BX60/(Settings!$C47*12),0)+IF((CC$7-$BW$7)&lt;=(Settings!$C47*12),$BW60/(Settings!$C47*12),0)+IF((CC$7-$BV$7)&lt;=(Settings!$C47*12),$BV60/(Settings!$C47*12),0)+IF((CC$7-$BU$7)&lt;=(Settings!$C47*12),$BU60/(Settings!$C47*12),0)+IF((CC$7-$BT$7)&lt;=(Settings!$C47*12),$BT60/(Settings!$C47*12),0)+IF((CC$7-$BS$7)&lt;=(Settings!$C47*12),$BS60/(Settings!$C47*12),0)+IF((CC$7-$BR$7)&lt;=(Settings!$C47*12),$BR60/(Settings!$C47*12),0)+IF((CC$7-$BQ$7)&lt;=(Settings!$C47*12),$BQ60/(Settings!$C47*12),0)+IF((CC$7-$BP$7)&lt;=(Settings!$C47*12),$BP60/(Settings!$C47*12),0)+IF((CC$7-$BO$7)&lt;=(Settings!$C47*12),$BO60/(Settings!$C47*12),0)+IF((CC$7-$BN$7)&lt;=(Settings!$C47*12),$BN60/(Settings!$C47*12),0)+IF((CC$7-$BM$7)&lt;=(Settings!$C47*12),$BM60/(Settings!$C47*12),0)+IF((CC$7-$BL$7)&lt;=(Settings!$C47*12),$BL60/(Settings!$C47*12),0)+IF((CC$7-$BK$7)&lt;=(Settings!$C47*12),$BK60/(Settings!$C47*12),0)+IF((CC$7-$BJ$7)&lt;=(Settings!$C47*12),$BJ60/(Settings!$C47*12),0)+IF((CC$7-$BI$7)&lt;=(Settings!$C47*12),$BI60/(Settings!$C47*12),0)+IF((CC$7-$BH$7)&lt;=(Settings!$C47*12),$BH60/(Settings!$C47*12),0)+IF((CC$7-$BG$7)&lt;=(Settings!$C47*12),$BG60/(Settings!$C47*12),0)+IF((CC$7-$BF$7)&lt;=(Settings!$C47*12),$BF60/(Settings!$C47*12),0)+IF((CC$7-$BE$7)&lt;=(Settings!$C47*12),$BE60/(Settings!$C47*12),0)+IF((CC$7-$BD$7)&lt;=(Settings!$C47*12),$BD60/(Settings!$C47*12),0)+IF((CC$7-$BC$7)&lt;=(Settings!$C47*12),$BC60/(Settings!$C47*12),0)+IF((CC$7-$BB$7)&lt;=(Settings!$C47*12),$BB60/(Settings!$C47*12),0)+IF((CC$7-$BA$7)&lt;=(Settings!$C47*12),$BA60/(Settings!$C47*12),0)+IF((CC$7-$AZ$7)&lt;=(Settings!$C47*12),$AZ60/(Settings!$C47*12),0)+IF((CC$7-$AY$7)&lt;=(Settings!$C47*12),$AY60/(Settings!$C47*12),0)+IF((CC$7-$AX$7)&lt;=(Settings!$C47*12),$AX60/(Settings!$C47*12),0)+IF((CC$7-$AW$7)&lt;=(Settings!$C47*12),$AW60/(Settings!$C47*12),0)+IF((CC$7-$AV$7)&lt;=(Settings!$C47*12),$AV60/(Settings!$C47*12),0)+IF((CC$7-$AU$7)&lt;=(Settings!$C47*12),$AU60/(Settings!$C47*12),0)+IF((CC$7-$AT$7)&lt;=(Settings!$C47*12),$AT60/(Settings!$C47*12),0)+IF((CC$7-$AS$7)&lt;=(Settings!$C47*12),$AS60/(Settings!$C47*12),0)+IF((CC$7-$AR$7)&lt;=(Settings!$C47*12),$AR60/(Settings!$C47*12),0)+IF((CC$7-$AQ$7)&lt;=(Settings!$C47*12),$AQ60/(Settings!$C47*12),0)+IF((CC$7-$AP$7)&lt;=(Settings!$C47*12),$AP60/(Settings!$C47*12),0)+IF((CC$7-$AO$7)&lt;=(Settings!$C47*12),$AO60/(Settings!$C47*12),0)+IF((CC$7-$AN$7)&lt;=(Settings!$C47*12),$AN60/(Settings!$C47*12),0)+IF((CC$7-$AM$7)&lt;=(Settings!$C47*12),$AM60/(Settings!$C47*12),0)+IF((CC$7-$AL$7)&lt;=(Settings!$C47*12),$AL60/(Settings!$C47*12),0)+IF((CC$7-$AK$7)&lt;=(Settings!$C47*12),$AK60/(Settings!$C47*12),0)+IF((CC$7-$AJ$7)&lt;=(Settings!$C47*12),$AJ60/(Settings!$C47*12),0)+IF((CC$7-$AI$7)&lt;=(Settings!$C47*12),$AI60/(Settings!$C47*12),0)+IF((CC$7-$AH$7)&lt;=(Settings!$C47*12),$AH60/(Settings!$C47*12),0)+IF((CC$7-$AG$7)&lt;=(Settings!$C47*12),$AG60/(Settings!$C47*12),0)+IF((CC$7-$AF$7)&lt;=(Settings!$C47*12),$AF60/(Settings!$C47*12),0)+IF((CC$7-$AE$7)&lt;=(Settings!$C47*12),$AE60/(Settings!$C47*12),0)+IF((CC$7-$AD$7)&lt;=(Settings!$C47*12),$AD60/(Settings!$C47*12),0)+IF((CC$7-$AC$7)&lt;=(Settings!$C47*12),$AC60/(Settings!$C47*12),0)+IF((CC$7-$AB$7)&lt;=(Settings!$C47*12),$AB60/(Settings!$C47*12),0)+IF((CC$7-$AA$7)&lt;=(Settings!$C47*12),$AA60/(Settings!$C47*12),0)+IF((CC$7-$Z$7)&lt;=(Settings!$C47*12),$Z60/(Settings!$C47*12),0)+IF((CC$7-$Y$7)&lt;=(Settings!$C47*12),$Y60/(Settings!$C47*12),0)+IF((CC$7-$X$7)&lt;=(Settings!$C47*12),$X60/(Settings!$C47*12),0)+IF((CC$7-$W$7)&lt;=(Settings!$C47*12),$W60/(Settings!$C47*12),0)+IF((CC$7-$V$7)&lt;=(Settings!$C47*12),$V60/(Settings!$C47*12),0)+IF((CC$7-$U$7)&lt;=(Settings!$C47*12),$U60/(Settings!$C47*12),0)+IF((CC$7-$T$7)&lt;=(Settings!$C47*12),$T60/(Settings!$C47*12),0)+IF((CC$7-$S$7)&lt;=(Settings!$C47*12),$S60/(Settings!$C47*12),0)+IF((CC$7-$R$7)&lt;=(Settings!$C47*12),$R60/(Settings!$C47*12),0)+IF((CC$7-$Q$7)&lt;=(Settings!$C47*12),$Q60/(Settings!$C47*12),0)+IF((CC$7-$P$7)&lt;=(Settings!$C47*12),$P60/(Settings!$C47*12),0)+IF((CC$7-$O$7)&lt;=(Settings!$C47*12),$O60/(Settings!$C47*12),0)+IF((CC$7-$N$7)&lt;=(Settings!$C47*12),$N60/(Settings!$C47*12),0)+IF((CC$7-$M$7)&lt;=(Settings!$C47*12),$M60/(Settings!$C47*12),0)+IF((CC$7-$L$7)&lt;=(Settings!$C47*12),$L60/(Settings!$C47*12),0)+IF((CC$7-$K$7)&lt;=(Settings!$C47*12),$K60/(Settings!$C47*12),0)+IF((CC$7-$J$7)&lt;=(Settings!$C47*12),$J60/(Settings!$C47*12),0)+IF((CC$7-$I$7)&lt;=(Settings!$C47*12),$I60/(Settings!$C47*12),0)+IF((CC$7-$H$7)&lt;=(Settings!$C47*12),$H60/(Settings!$C47*12),0)+IF((CC$7-$G$7)&lt;=(Settings!$C47*12),$G60/(Settings!$C47*12),0)+IF((CC$7-$F$7)&lt;=(Settings!$C47*12),$F60/(Settings!$C47*12),0)+IF((CC$7-$E$7)&lt;=(Settings!$C47*12),$E60/(Settings!$C47*12),0)</f>
        <v>#REF!</v>
      </c>
      <c r="CD72" s="286" t="e">
        <f>IF((CD$7-CC$7)&lt;=(Settings!$C47*12),$CC60/(Settings!$C47*12),0)+IF((CD$7-$CB$7)&lt;=(Settings!$C47*12),$CB60/(Settings!$C47*12),0)+IF((CD$7-$CA$7)&lt;=(Settings!$C47*12),$CA60/(Settings!$C47*12),0)+IF((CD$7-$BZ$7)&lt;=(Settings!$C47*12),$BZ60/(Settings!$C47*12),0)+IF((CD$7-$BY$7)&lt;=(Settings!$C47*12),$BY60/(Settings!$C47*12),0)+IF((CD$7-$BX$7)&lt;=(Settings!$C47*12),$BX60/(Settings!$C47*12),0)+IF((CD$7-$BW$7)&lt;=(Settings!$C47*12),$BW60/(Settings!$C47*12),0)+IF((CD$7-$BV$7)&lt;=(Settings!$C47*12),$BV60/(Settings!$C47*12),0)+IF((CD$7-$BU$7)&lt;=(Settings!$C47*12),$BU60/(Settings!$C47*12),0)+IF((CD$7-$BT$7)&lt;=(Settings!$C47*12),$BT60/(Settings!$C47*12),0)+IF((CD$7-$BS$7)&lt;=(Settings!$C47*12),$BS60/(Settings!$C47*12),0)+IF((CD$7-$BR$7)&lt;=(Settings!$C47*12),$BR60/(Settings!$C47*12),0)+IF((CD$7-$BQ$7)&lt;=(Settings!$C47*12),$BQ60/(Settings!$C47*12),0)+IF((CD$7-$BP$7)&lt;=(Settings!$C47*12),$BP60/(Settings!$C47*12),0)+IF((CD$7-$BO$7)&lt;=(Settings!$C47*12),$BO60/(Settings!$C47*12),0)+IF((CD$7-$BN$7)&lt;=(Settings!$C47*12),$BN60/(Settings!$C47*12),0)+IF((CD$7-$BM$7)&lt;=(Settings!$C47*12),$BM60/(Settings!$C47*12),0)+IF((CD$7-$BL$7)&lt;=(Settings!$C47*12),$BL60/(Settings!$C47*12),0)+IF((CD$7-$BK$7)&lt;=(Settings!$C47*12),$BK60/(Settings!$C47*12),0)+IF((CD$7-$BJ$7)&lt;=(Settings!$C47*12),$BJ60/(Settings!$C47*12),0)+IF((CD$7-$BI$7)&lt;=(Settings!$C47*12),$BI60/(Settings!$C47*12),0)+IF((CD$7-$BH$7)&lt;=(Settings!$C47*12),$BH60/(Settings!$C47*12),0)+IF((CD$7-$BG$7)&lt;=(Settings!$C47*12),$BG60/(Settings!$C47*12),0)+IF((CD$7-$BF$7)&lt;=(Settings!$C47*12),$BF60/(Settings!$C47*12),0)+IF((CD$7-$BE$7)&lt;=(Settings!$C47*12),$BE60/(Settings!$C47*12),0)+IF((CD$7-$BD$7)&lt;=(Settings!$C47*12),$BD60/(Settings!$C47*12),0)+IF((CD$7-$BC$7)&lt;=(Settings!$C47*12),$BC60/(Settings!$C47*12),0)+IF((CD$7-$BB$7)&lt;=(Settings!$C47*12),$BB60/(Settings!$C47*12),0)+IF((CD$7-$BA$7)&lt;=(Settings!$C47*12),$BA60/(Settings!$C47*12),0)+IF((CD$7-$AZ$7)&lt;=(Settings!$C47*12),$AZ60/(Settings!$C47*12),0)+IF((CD$7-$AY$7)&lt;=(Settings!$C47*12),$AY60/(Settings!$C47*12),0)+IF((CD$7-$AX$7)&lt;=(Settings!$C47*12),$AX60/(Settings!$C47*12),0)+IF((CD$7-$AW$7)&lt;=(Settings!$C47*12),$AW60/(Settings!$C47*12),0)+IF((CD$7-$AV$7)&lt;=(Settings!$C47*12),$AV60/(Settings!$C47*12),0)+IF((CD$7-$AU$7)&lt;=(Settings!$C47*12),$AU60/(Settings!$C47*12),0)+IF((CD$7-$AT$7)&lt;=(Settings!$C47*12),$AT60/(Settings!$C47*12),0)+IF((CD$7-$AS$7)&lt;=(Settings!$C47*12),$AS60/(Settings!$C47*12),0)+IF((CD$7-$AR$7)&lt;=(Settings!$C47*12),$AR60/(Settings!$C47*12),0)+IF((CD$7-$AQ$7)&lt;=(Settings!$C47*12),$AQ60/(Settings!$C47*12),0)+IF((CD$7-$AP$7)&lt;=(Settings!$C47*12),$AP60/(Settings!$C47*12),0)+IF((CD$7-$AO$7)&lt;=(Settings!$C47*12),$AO60/(Settings!$C47*12),0)+IF((CD$7-$AN$7)&lt;=(Settings!$C47*12),$AN60/(Settings!$C47*12),0)+IF((CD$7-$AM$7)&lt;=(Settings!$C47*12),$AM60/(Settings!$C47*12),0)+IF((CD$7-$AL$7)&lt;=(Settings!$C47*12),$AL60/(Settings!$C47*12),0)+IF((CD$7-$AK$7)&lt;=(Settings!$C47*12),$AK60/(Settings!$C47*12),0)+IF((CD$7-$AJ$7)&lt;=(Settings!$C47*12),$AJ60/(Settings!$C47*12),0)+IF((CD$7-$AI$7)&lt;=(Settings!$C47*12),$AI60/(Settings!$C47*12),0)+IF((CD$7-$AH$7)&lt;=(Settings!$C47*12),$AH60/(Settings!$C47*12),0)+IF((CD$7-$AG$7)&lt;=(Settings!$C47*12),$AG60/(Settings!$C47*12),0)+IF((CD$7-$AF$7)&lt;=(Settings!$C47*12),$AF60/(Settings!$C47*12),0)+IF((CD$7-$AE$7)&lt;=(Settings!$C47*12),$AE60/(Settings!$C47*12),0)+IF((CD$7-$AD$7)&lt;=(Settings!$C47*12),$AD60/(Settings!$C47*12),0)+IF((CD$7-$AC$7)&lt;=(Settings!$C47*12),$AC60/(Settings!$C47*12),0)+IF((CD$7-$AB$7)&lt;=(Settings!$C47*12),$AB60/(Settings!$C47*12),0)+IF((CD$7-$AA$7)&lt;=(Settings!$C47*12),$AA60/(Settings!$C47*12),0)+IF((CD$7-$Z$7)&lt;=(Settings!$C47*12),$Z60/(Settings!$C47*12),0)+IF((CD$7-$Y$7)&lt;=(Settings!$C47*12),$Y60/(Settings!$C47*12),0)+IF((CD$7-$X$7)&lt;=(Settings!$C47*12),$X60/(Settings!$C47*12),0)+IF((CD$7-$W$7)&lt;=(Settings!$C47*12),$W60/(Settings!$C47*12),0)+IF((CD$7-$V$7)&lt;=(Settings!$C47*12),$V60/(Settings!$C47*12),0)+IF((CD$7-$U$7)&lt;=(Settings!$C47*12),$U60/(Settings!$C47*12),0)+IF((CD$7-$T$7)&lt;=(Settings!$C47*12),$T60/(Settings!$C47*12),0)+IF((CD$7-$S$7)&lt;=(Settings!$C47*12),$S60/(Settings!$C47*12),0)+IF((CD$7-$R$7)&lt;=(Settings!$C47*12),$R60/(Settings!$C47*12),0)+IF((CD$7-$Q$7)&lt;=(Settings!$C47*12),$Q60/(Settings!$C47*12),0)+IF((CD$7-$P$7)&lt;=(Settings!$C47*12),$P60/(Settings!$C47*12),0)+IF((CD$7-$O$7)&lt;=(Settings!$C47*12),$O60/(Settings!$C47*12),0)+IF((CD$7-$N$7)&lt;=(Settings!$C47*12),$N60/(Settings!$C47*12),0)+IF((CD$7-$M$7)&lt;=(Settings!$C47*12),$M60/(Settings!$C47*12),0)+IF((CD$7-$L$7)&lt;=(Settings!$C47*12),$L60/(Settings!$C47*12),0)+IF((CD$7-$K$7)&lt;=(Settings!$C47*12),$K60/(Settings!$C47*12),0)+IF((CD$7-$J$7)&lt;=(Settings!$C47*12),$J60/(Settings!$C47*12),0)+IF((CD$7-$I$7)&lt;=(Settings!$C47*12),$I60/(Settings!$C47*12),0)+IF((CD$7-$H$7)&lt;=(Settings!$C47*12),$H60/(Settings!$C47*12),0)+IF((CD$7-$G$7)&lt;=(Settings!$C47*12),$G60/(Settings!$C47*12),0)+IF((CD$7-$F$7)&lt;=(Settings!$C47*12),$F60/(Settings!$C47*12),0)+IF((CD$7-$E$7)&lt;=(Settings!$C47*12),$E60/(Settings!$C47*12),0)</f>
        <v>#REF!</v>
      </c>
      <c r="CE72" s="286" t="e">
        <f>IF((CE$7-CD$7)&lt;=(Settings!$C47*12),$CD60/(Settings!$C47*12),0)+IF((CE$7-$CC$7)&lt;=(Settings!$C47*12),$CC60/(Settings!$C47*12),0)+IF((CE$7-$CB$7)&lt;=(Settings!$C47*12),$CB60/(Settings!$C47*12),0)+IF((CE$7-$CA$7)&lt;=(Settings!$C47*12),$CA60/(Settings!$C47*12),0)+IF((CE$7-$BZ$7)&lt;=(Settings!$C47*12),$BZ60/(Settings!$C47*12),0)+IF((CE$7-$BY$7)&lt;=(Settings!$C47*12),$BY60/(Settings!$C47*12),0)+IF((CE$7-$BX$7)&lt;=(Settings!$C47*12),$BX60/(Settings!$C47*12),0)+IF((CE$7-$BW$7)&lt;=(Settings!$C47*12),$BW60/(Settings!$C47*12),0)+IF((CE$7-$BV$7)&lt;=(Settings!$C47*12),$BV60/(Settings!$C47*12),0)+IF((CE$7-$BU$7)&lt;=(Settings!$C47*12),$BU60/(Settings!$C47*12),0)+IF((CE$7-$BT$7)&lt;=(Settings!$C47*12),$BT60/(Settings!$C47*12),0)+IF((CE$7-$BS$7)&lt;=(Settings!$C47*12),$BS60/(Settings!$C47*12),0)+IF((CE$7-$BR$7)&lt;=(Settings!$C47*12),$BR60/(Settings!$C47*12),0)+IF((CE$7-$BQ$7)&lt;=(Settings!$C47*12),$BQ60/(Settings!$C47*12),0)+IF((CE$7-$BP$7)&lt;=(Settings!$C47*12),$BP60/(Settings!$C47*12),0)+IF((CE$7-$BO$7)&lt;=(Settings!$C47*12),$BO60/(Settings!$C47*12),0)+IF((CE$7-$BN$7)&lt;=(Settings!$C47*12),$BN60/(Settings!$C47*12),0)+IF((CE$7-$BM$7)&lt;=(Settings!$C47*12),$BM60/(Settings!$C47*12),0)+IF((CE$7-$BL$7)&lt;=(Settings!$C47*12),$BL60/(Settings!$C47*12),0)+IF((CE$7-$BK$7)&lt;=(Settings!$C47*12),$BK60/(Settings!$C47*12),0)+IF((CE$7-$BJ$7)&lt;=(Settings!$C47*12),$BJ60/(Settings!$C47*12),0)+IF((CE$7-$BI$7)&lt;=(Settings!$C47*12),$BI60/(Settings!$C47*12),0)+IF((CE$7-$BH$7)&lt;=(Settings!$C47*12),$BH60/(Settings!$C47*12),0)+IF((CE$7-$BG$7)&lt;=(Settings!$C47*12),$BG60/(Settings!$C47*12),0)+IF((CE$7-$BF$7)&lt;=(Settings!$C47*12),$BF60/(Settings!$C47*12),0)+IF((CE$7-$BE$7)&lt;=(Settings!$C47*12),$BE60/(Settings!$C47*12),0)+IF((CE$7-$BD$7)&lt;=(Settings!$C47*12),$BD60/(Settings!$C47*12),0)+IF((CE$7-$BC$7)&lt;=(Settings!$C47*12),$BC60/(Settings!$C47*12),0)+IF((CE$7-$BB$7)&lt;=(Settings!$C47*12),$BB60/(Settings!$C47*12),0)+IF((CE$7-$BA$7)&lt;=(Settings!$C47*12),$BA60/(Settings!$C47*12),0)+IF((CE$7-$AZ$7)&lt;=(Settings!$C47*12),$AZ60/(Settings!$C47*12),0)+IF((CE$7-$AY$7)&lt;=(Settings!$C47*12),$AY60/(Settings!$C47*12),0)+IF((CE$7-$AX$7)&lt;=(Settings!$C47*12),$AX60/(Settings!$C47*12),0)+IF((CE$7-$AW$7)&lt;=(Settings!$C47*12),$AW60/(Settings!$C47*12),0)+IF((CE$7-$AV$7)&lt;=(Settings!$C47*12),$AV60/(Settings!$C47*12),0)+IF((CE$7-$AU$7)&lt;=(Settings!$C47*12),$AU60/(Settings!$C47*12),0)+IF((CE$7-$AT$7)&lt;=(Settings!$C47*12),$AT60/(Settings!$C47*12),0)+IF((CE$7-$AS$7)&lt;=(Settings!$C47*12),$AS60/(Settings!$C47*12),0)+IF((CE$7-$AR$7)&lt;=(Settings!$C47*12),$AR60/(Settings!$C47*12),0)+IF((CE$7-$AQ$7)&lt;=(Settings!$C47*12),$AQ60/(Settings!$C47*12),0)+IF((CE$7-$AP$7)&lt;=(Settings!$C47*12),$AP60/(Settings!$C47*12),0)+IF((CE$7-$AO$7)&lt;=(Settings!$C47*12),$AO60/(Settings!$C47*12),0)+IF((CE$7-$AN$7)&lt;=(Settings!$C47*12),$AN60/(Settings!$C47*12),0)+IF((CE$7-$AM$7)&lt;=(Settings!$C47*12),$AM60/(Settings!$C47*12),0)+IF((CE$7-$AL$7)&lt;=(Settings!$C47*12),$AL60/(Settings!$C47*12),0)+IF((CE$7-$AK$7)&lt;=(Settings!$C47*12),$AK60/(Settings!$C47*12),0)+IF((CE$7-$AJ$7)&lt;=(Settings!$C47*12),$AJ60/(Settings!$C47*12),0)+IF((CE$7-$AI$7)&lt;=(Settings!$C47*12),$AI60/(Settings!$C47*12),0)+IF((CE$7-$AH$7)&lt;=(Settings!$C47*12),$AH60/(Settings!$C47*12),0)+IF((CE$7-$AG$7)&lt;=(Settings!$C47*12),$AG60/(Settings!$C47*12),0)+IF((CE$7-$AF$7)&lt;=(Settings!$C47*12),$AF60/(Settings!$C47*12),0)+IF((CE$7-$AE$7)&lt;=(Settings!$C47*12),$AE60/(Settings!$C47*12),0)+IF((CE$7-$AD$7)&lt;=(Settings!$C47*12),$AD60/(Settings!$C47*12),0)+IF((CE$7-$AC$7)&lt;=(Settings!$C47*12),$AC60/(Settings!$C47*12),0)+IF((CE$7-$AB$7)&lt;=(Settings!$C47*12),$AB60/(Settings!$C47*12),0)+IF((CE$7-$AA$7)&lt;=(Settings!$C47*12),$AA60/(Settings!$C47*12),0)+IF((CE$7-$Z$7)&lt;=(Settings!$C47*12),$Z60/(Settings!$C47*12),0)+IF((CE$7-$Y$7)&lt;=(Settings!$C47*12),$Y60/(Settings!$C47*12),0)+IF((CE$7-$X$7)&lt;=(Settings!$C47*12),$X60/(Settings!$C47*12),0)+IF((CE$7-$W$7)&lt;=(Settings!$C47*12),$W60/(Settings!$C47*12),0)+IF((CE$7-$V$7)&lt;=(Settings!$C47*12),$V60/(Settings!$C47*12),0)+IF((CE$7-$U$7)&lt;=(Settings!$C47*12),$U60/(Settings!$C47*12),0)+IF((CE$7-$T$7)&lt;=(Settings!$C47*12),$T60/(Settings!$C47*12),0)+IF((CE$7-$S$7)&lt;=(Settings!$C47*12),$S60/(Settings!$C47*12),0)+IF((CE$7-$R$7)&lt;=(Settings!$C47*12),$R60/(Settings!$C47*12),0)+IF((CE$7-$Q$7)&lt;=(Settings!$C47*12),$Q60/(Settings!$C47*12),0)+IF((CE$7-$P$7)&lt;=(Settings!$C47*12),$P60/(Settings!$C47*12),0)+IF((CE$7-$O$7)&lt;=(Settings!$C47*12),$O60/(Settings!$C47*12),0)+IF((CE$7-$N$7)&lt;=(Settings!$C47*12),$N60/(Settings!$C47*12),0)+IF((CE$7-$M$7)&lt;=(Settings!$C47*12),$M60/(Settings!$C47*12),0)+IF((CE$7-$L$7)&lt;=(Settings!$C47*12),$L60/(Settings!$C47*12),0)+IF((CE$7-$K$7)&lt;=(Settings!$C47*12),$K60/(Settings!$C47*12),0)+IF((CE$7-$J$7)&lt;=(Settings!$C47*12),$J60/(Settings!$C47*12),0)+IF((CE$7-$I$7)&lt;=(Settings!$C47*12),$I60/(Settings!$C47*12),0)+IF((CE$7-$H$7)&lt;=(Settings!$C47*12),$H60/(Settings!$C47*12),0)+IF((CE$7-$G$7)&lt;=(Settings!$C47*12),$G60/(Settings!$C47*12),0)+IF((CE$7-$F$7)&lt;=(Settings!$C47*12),$F60/(Settings!$C47*12),0)+IF((CE$7-$E$7)&lt;=(Settings!$C47*12),$E60/(Settings!$C47*12),0)</f>
        <v>#REF!</v>
      </c>
      <c r="CF72" s="286" t="e">
        <f>IF((CF$7-CE$7)&lt;=(Settings!$C47*12),$CE60/(Settings!$C47*12),0)+IF((CF$7-$CD$7)&lt;=(Settings!$C47*12),$CD60/(Settings!$C47*12),0)+IF((CF$7-$CC$7)&lt;=(Settings!$C47*12),$CC60/(Settings!$C47*12),0)+IF((CF$7-$CB$7)&lt;=(Settings!$C47*12),$CB60/(Settings!$C47*12),0)+IF((CF$7-$CA$7)&lt;=(Settings!$C47*12),$CA60/(Settings!$C47*12),0)+IF((CF$7-$BZ$7)&lt;=(Settings!$C47*12),$BZ60/(Settings!$C47*12),0)+IF((CF$7-$BY$7)&lt;=(Settings!$C47*12),$BY60/(Settings!$C47*12),0)+IF((CF$7-$BX$7)&lt;=(Settings!$C47*12),$BX60/(Settings!$C47*12),0)+IF((CF$7-$BW$7)&lt;=(Settings!$C47*12),$BW60/(Settings!$C47*12),0)+IF((CF$7-$BV$7)&lt;=(Settings!$C47*12),$BV60/(Settings!$C47*12),0)+IF((CF$7-$BU$7)&lt;=(Settings!$C47*12),$BU60/(Settings!$C47*12),0)+IF((CF$7-$BT$7)&lt;=(Settings!$C47*12),$BT60/(Settings!$C47*12),0)+IF((CF$7-$BS$7)&lt;=(Settings!$C47*12),$BS60/(Settings!$C47*12),0)+IF((CF$7-$BR$7)&lt;=(Settings!$C47*12),$BR60/(Settings!$C47*12),0)+IF((CF$7-$BQ$7)&lt;=(Settings!$C47*12),$BQ60/(Settings!$C47*12),0)+IF((CF$7-$BP$7)&lt;=(Settings!$C47*12),$BP60/(Settings!$C47*12),0)+IF((CF$7-$BO$7)&lt;=(Settings!$C47*12),$BO60/(Settings!$C47*12),0)+IF((CF$7-$BN$7)&lt;=(Settings!$C47*12),$BN60/(Settings!$C47*12),0)+IF((CF$7-$BM$7)&lt;=(Settings!$C47*12),$BM60/(Settings!$C47*12),0)+IF((CF$7-$BL$7)&lt;=(Settings!$C47*12),$BL60/(Settings!$C47*12),0)+IF((CF$7-$BK$7)&lt;=(Settings!$C47*12),$BK60/(Settings!$C47*12),0)+IF((CF$7-$BJ$7)&lt;=(Settings!$C47*12),$BJ60/(Settings!$C47*12),0)+IF((CF$7-$BI$7)&lt;=(Settings!$C47*12),$BI60/(Settings!$C47*12),0)+IF((CF$7-$BH$7)&lt;=(Settings!$C47*12),$BH60/(Settings!$C47*12),0)+IF((CF$7-$BG$7)&lt;=(Settings!$C47*12),$BG60/(Settings!$C47*12),0)+IF((CF$7-$BF$7)&lt;=(Settings!$C47*12),$BF60/(Settings!$C47*12),0)+IF((CF$7-$BE$7)&lt;=(Settings!$C47*12),$BE60/(Settings!$C47*12),0)+IF((CF$7-$BD$7)&lt;=(Settings!$C47*12),$BD60/(Settings!$C47*12),0)+IF((CF$7-$BC$7)&lt;=(Settings!$C47*12),$BC60/(Settings!$C47*12),0)+IF((CF$7-$BB$7)&lt;=(Settings!$C47*12),$BB60/(Settings!$C47*12),0)+IF((CF$7-$BA$7)&lt;=(Settings!$C47*12),$BA60/(Settings!$C47*12),0)+IF((CF$7-$AZ$7)&lt;=(Settings!$C47*12),$AZ60/(Settings!$C47*12),0)+IF((CF$7-$AY$7)&lt;=(Settings!$C47*12),$AY60/(Settings!$C47*12),0)+IF((CF$7-$AX$7)&lt;=(Settings!$C47*12),$AX60/(Settings!$C47*12),0)+IF((CF$7-$AW$7)&lt;=(Settings!$C47*12),$AW60/(Settings!$C47*12),0)+IF((CF$7-$AV$7)&lt;=(Settings!$C47*12),$AV60/(Settings!$C47*12),0)+IF((CF$7-$AU$7)&lt;=(Settings!$C47*12),$AU60/(Settings!$C47*12),0)+IF((CF$7-$AT$7)&lt;=(Settings!$C47*12),$AT60/(Settings!$C47*12),0)+IF((CF$7-$AS$7)&lt;=(Settings!$C47*12),$AS60/(Settings!$C47*12),0)+IF((CF$7-$AR$7)&lt;=(Settings!$C47*12),$AR60/(Settings!$C47*12),0)+IF((CF$7-$AQ$7)&lt;=(Settings!$C47*12),$AQ60/(Settings!$C47*12),0)+IF((CF$7-$AP$7)&lt;=(Settings!$C47*12),$AP60/(Settings!$C47*12),0)+IF((CF$7-$AO$7)&lt;=(Settings!$C47*12),$AO60/(Settings!$C47*12),0)+IF((CF$7-$AN$7)&lt;=(Settings!$C47*12),$AN60/(Settings!$C47*12),0)+IF((CF$7-$AM$7)&lt;=(Settings!$C47*12),$AM60/(Settings!$C47*12),0)+IF((CF$7-$AL$7)&lt;=(Settings!$C47*12),$AL60/(Settings!$C47*12),0)+IF((CF$7-$AK$7)&lt;=(Settings!$C47*12),$AK60/(Settings!$C47*12),0)+IF((CF$7-$AJ$7)&lt;=(Settings!$C47*12),$AJ60/(Settings!$C47*12),0)+IF((CF$7-$AI$7)&lt;=(Settings!$C47*12),$AI60/(Settings!$C47*12),0)+IF((CF$7-$AH$7)&lt;=(Settings!$C47*12),$AH60/(Settings!$C47*12),0)+IF((CF$7-$AG$7)&lt;=(Settings!$C47*12),$AG60/(Settings!$C47*12),0)+IF((CF$7-$AF$7)&lt;=(Settings!$C47*12),$AF60/(Settings!$C47*12),0)+IF((CF$7-$AE$7)&lt;=(Settings!$C47*12),$AE60/(Settings!$C47*12),0)+IF((CF$7-$AD$7)&lt;=(Settings!$C47*12),$AD60/(Settings!$C47*12),0)+IF((CF$7-$AC$7)&lt;=(Settings!$C47*12),$AC60/(Settings!$C47*12),0)+IF((CF$7-$AB$7)&lt;=(Settings!$C47*12),$AB60/(Settings!$C47*12),0)+IF((CF$7-$AA$7)&lt;=(Settings!$C47*12),$AA60/(Settings!$C47*12),0)+IF((CF$7-$Z$7)&lt;=(Settings!$C47*12),$Z60/(Settings!$C47*12),0)+IF((CF$7-$Y$7)&lt;=(Settings!$C47*12),$Y60/(Settings!$C47*12),0)+IF((CF$7-$X$7)&lt;=(Settings!$C47*12),$X60/(Settings!$C47*12),0)+IF((CF$7-$W$7)&lt;=(Settings!$C47*12),$W60/(Settings!$C47*12),0)+IF((CF$7-$V$7)&lt;=(Settings!$C47*12),$V60/(Settings!$C47*12),0)+IF((CF$7-$U$7)&lt;=(Settings!$C47*12),$U60/(Settings!$C47*12),0)+IF((CF$7-$T$7)&lt;=(Settings!$C47*12),$T60/(Settings!$C47*12),0)+IF((CF$7-$S$7)&lt;=(Settings!$C47*12),$S60/(Settings!$C47*12),0)+IF((CF$7-$R$7)&lt;=(Settings!$C47*12),$R60/(Settings!$C47*12),0)+IF((CF$7-$Q$7)&lt;=(Settings!$C47*12),$Q60/(Settings!$C47*12),0)+IF((CF$7-$P$7)&lt;=(Settings!$C47*12),$P60/(Settings!$C47*12),0)+IF((CF$7-$O$7)&lt;=(Settings!$C47*12),$O60/(Settings!$C47*12),0)+IF((CF$7-$N$7)&lt;=(Settings!$C47*12),$N60/(Settings!$C47*12),0)+IF((CF$7-$M$7)&lt;=(Settings!$C47*12),$M60/(Settings!$C47*12),0)+IF((CF$7-$L$7)&lt;=(Settings!$C47*12),$L60/(Settings!$C47*12),0)+IF((CF$7-$K$7)&lt;=(Settings!$C47*12),$K60/(Settings!$C47*12),0)+IF((CF$7-$J$7)&lt;=(Settings!$C47*12),$J60/(Settings!$C47*12),0)+IF((CF$7-$I$7)&lt;=(Settings!$C47*12),$I60/(Settings!$C47*12),0)+IF((CF$7-$H$7)&lt;=(Settings!$C47*12),$H60/(Settings!$C47*12),0)+IF((CF$7-$G$7)&lt;=(Settings!$C47*12),$G60/(Settings!$C47*12),0)+IF((CF$7-$F$7)&lt;=(Settings!$C47*12),$F60/(Settings!$C47*12),0)+IF((CF$7-$E$7)&lt;=(Settings!$C47*12),$E60/(Settings!$C47*12),0)</f>
        <v>#REF!</v>
      </c>
      <c r="CG72" s="286" t="e">
        <f>IF((CG$7-CF$7)&lt;=(Settings!$C47*12),$CF60/(Settings!$C47*12),0)+IF((CG$7-$CE$7)&lt;=(Settings!$C47*12),$CE60/(Settings!$C47*12),0)+IF((CG$7-$CD$7)&lt;=(Settings!$C47*12),$CD60/(Settings!$C47*12),0)+IF((CG$7-$CC$7)&lt;=(Settings!$C47*12),$CC60/(Settings!$C47*12),0)+IF((CG$7-$CB$7)&lt;=(Settings!$C47*12),$CB60/(Settings!$C47*12),0)+IF((CG$7-$CA$7)&lt;=(Settings!$C47*12),$CA60/(Settings!$C47*12),0)+IF((CG$7-$BZ$7)&lt;=(Settings!$C47*12),$BZ60/(Settings!$C47*12),0)+IF((CG$7-$BY$7)&lt;=(Settings!$C47*12),$BY60/(Settings!$C47*12),0)+IF((CG$7-$BX$7)&lt;=(Settings!$C47*12),$BX60/(Settings!$C47*12),0)+IF((CG$7-$BW$7)&lt;=(Settings!$C47*12),$BW60/(Settings!$C47*12),0)+IF((CG$7-$BV$7)&lt;=(Settings!$C47*12),$BV60/(Settings!$C47*12),0)+IF((CG$7-$BU$7)&lt;=(Settings!$C47*12),$BU60/(Settings!$C47*12),0)+IF((CG$7-$BT$7)&lt;=(Settings!$C47*12),$BT60/(Settings!$C47*12),0)+IF((CG$7-$BS$7)&lt;=(Settings!$C47*12),$BS60/(Settings!$C47*12),0)+IF((CG$7-$BR$7)&lt;=(Settings!$C47*12),$BR60/(Settings!$C47*12),0)+IF((CG$7-$BQ$7)&lt;=(Settings!$C47*12),$BQ60/(Settings!$C47*12),0)+IF((CG$7-$BP$7)&lt;=(Settings!$C47*12),$BP60/(Settings!$C47*12),0)+IF((CG$7-$BO$7)&lt;=(Settings!$C47*12),$BO60/(Settings!$C47*12),0)+IF((CG$7-$BN$7)&lt;=(Settings!$C47*12),$BN60/(Settings!$C47*12),0)+IF((CG$7-$BM$7)&lt;=(Settings!$C47*12),$BM60/(Settings!$C47*12),0)+IF((CG$7-$BL$7)&lt;=(Settings!$C47*12),$BL60/(Settings!$C47*12),0)+IF((CG$7-$BK$7)&lt;=(Settings!$C47*12),$BK60/(Settings!$C47*12),0)+IF((CG$7-$BJ$7)&lt;=(Settings!$C47*12),$BJ60/(Settings!$C47*12),0)+IF((CG$7-$BI$7)&lt;=(Settings!$C47*12),$BI60/(Settings!$C47*12),0)+IF((CG$7-$BH$7)&lt;=(Settings!$C47*12),$BH60/(Settings!$C47*12),0)+IF((CG$7-$BG$7)&lt;=(Settings!$C47*12),$BG60/(Settings!$C47*12),0)+IF((CG$7-$BF$7)&lt;=(Settings!$C47*12),$BF60/(Settings!$C47*12),0)+IF((CG$7-$BE$7)&lt;=(Settings!$C47*12),$BE60/(Settings!$C47*12),0)+IF((CG$7-$BD$7)&lt;=(Settings!$C47*12),$BD60/(Settings!$C47*12),0)+IF((CG$7-$BC$7)&lt;=(Settings!$C47*12),$BC60/(Settings!$C47*12),0)+IF((CG$7-$BB$7)&lt;=(Settings!$C47*12),$BB60/(Settings!$C47*12),0)+IF((CG$7-$BA$7)&lt;=(Settings!$C47*12),$BA60/(Settings!$C47*12),0)+IF((CG$7-$AZ$7)&lt;=(Settings!$C47*12),$AZ60/(Settings!$C47*12),0)+IF((CG$7-$AY$7)&lt;=(Settings!$C47*12),$AY60/(Settings!$C47*12),0)+IF((CG$7-$AX$7)&lt;=(Settings!$C47*12),$AX60/(Settings!$C47*12),0)+IF((CG$7-$AW$7)&lt;=(Settings!$C47*12),$AW60/(Settings!$C47*12),0)+IF((CG$7-$AV$7)&lt;=(Settings!$C47*12),$AV60/(Settings!$C47*12),0)+IF((CG$7-$AU$7)&lt;=(Settings!$C47*12),$AU60/(Settings!$C47*12),0)+IF((CG$7-$AT$7)&lt;=(Settings!$C47*12),$AT60/(Settings!$C47*12),0)+IF((CG$7-$AS$7)&lt;=(Settings!$C47*12),$AS60/(Settings!$C47*12),0)+IF((CG$7-$AR$7)&lt;=(Settings!$C47*12),$AR60/(Settings!$C47*12),0)+IF((CG$7-$AQ$7)&lt;=(Settings!$C47*12),$AQ60/(Settings!$C47*12),0)+IF((CG$7-$AP$7)&lt;=(Settings!$C47*12),$AP60/(Settings!$C47*12),0)+IF((CG$7-$AO$7)&lt;=(Settings!$C47*12),$AO60/(Settings!$C47*12),0)+IF((CG$7-$AN$7)&lt;=(Settings!$C47*12),$AN60/(Settings!$C47*12),0)+IF((CG$7-$AM$7)&lt;=(Settings!$C47*12),$AM60/(Settings!$C47*12),0)+IF((CG$7-$AL$7)&lt;=(Settings!$C47*12),$AL60/(Settings!$C47*12),0)+IF((CG$7-$AK$7)&lt;=(Settings!$C47*12),$AK60/(Settings!$C47*12),0)+IF((CG$7-$AJ$7)&lt;=(Settings!$C47*12),$AJ60/(Settings!$C47*12),0)+IF((CG$7-$AI$7)&lt;=(Settings!$C47*12),$AI60/(Settings!$C47*12),0)+IF((CG$7-$AH$7)&lt;=(Settings!$C47*12),$AH60/(Settings!$C47*12),0)+IF((CG$7-$AG$7)&lt;=(Settings!$C47*12),$AG60/(Settings!$C47*12),0)+IF((CG$7-$AF$7)&lt;=(Settings!$C47*12),$AF60/(Settings!$C47*12),0)+IF((CG$7-$AE$7)&lt;=(Settings!$C47*12),$AE60/(Settings!$C47*12),0)+IF((CG$7-$AD$7)&lt;=(Settings!$C47*12),$AD60/(Settings!$C47*12),0)+IF((CG$7-$AC$7)&lt;=(Settings!$C47*12),$AC60/(Settings!$C47*12),0)+IF((CG$7-$AB$7)&lt;=(Settings!$C47*12),$AB60/(Settings!$C47*12),0)+IF((CG$7-$AA$7)&lt;=(Settings!$C47*12),$AA60/(Settings!$C47*12),0)+IF((CG$7-$Z$7)&lt;=(Settings!$C47*12),$Z60/(Settings!$C47*12),0)+IF((CG$7-$Y$7)&lt;=(Settings!$C47*12),$Y60/(Settings!$C47*12),0)+IF((CG$7-$X$7)&lt;=(Settings!$C47*12),$X60/(Settings!$C47*12),0)+IF((CG$7-$W$7)&lt;=(Settings!$C47*12),$W60/(Settings!$C47*12),0)+IF((CG$7-$V$7)&lt;=(Settings!$C47*12),$V60/(Settings!$C47*12),0)+IF((CG$7-$U$7)&lt;=(Settings!$C47*12),$U60/(Settings!$C47*12),0)+IF((CG$7-$T$7)&lt;=(Settings!$C47*12),$T60/(Settings!$C47*12),0)+IF((CG$7-$S$7)&lt;=(Settings!$C47*12),$S60/(Settings!$C47*12),0)+IF((CG$7-$R$7)&lt;=(Settings!$C47*12),$R60/(Settings!$C47*12),0)+IF((CG$7-$Q$7)&lt;=(Settings!$C47*12),$Q60/(Settings!$C47*12),0)+IF((CG$7-$P$7)&lt;=(Settings!$C47*12),$P60/(Settings!$C47*12),0)+IF((CG$7-$O$7)&lt;=(Settings!$C47*12),$O60/(Settings!$C47*12),0)+IF((CG$7-$N$7)&lt;=(Settings!$C47*12),$N60/(Settings!$C47*12),0)+IF((CG$7-$M$7)&lt;=(Settings!$C47*12),$M60/(Settings!$C47*12),0)+IF((CG$7-$L$7)&lt;=(Settings!$C47*12),$L60/(Settings!$C47*12),0)+IF((CG$7-$K$7)&lt;=(Settings!$C47*12),$K60/(Settings!$C47*12),0)+IF((CG$7-$J$7)&lt;=(Settings!$C47*12),$J60/(Settings!$C47*12),0)+IF((CG$7-$I$7)&lt;=(Settings!$C47*12),$I60/(Settings!$C47*12),0)+IF((CG$7-$H$7)&lt;=(Settings!$C47*12),$H60/(Settings!$C47*12),0)+IF((CG$7-$G$7)&lt;=(Settings!$C47*12),$G60/(Settings!$C47*12),0)+IF((CG$7-$F$7)&lt;=(Settings!$C47*12),$F60/(Settings!$C47*12),0)+IF((CG$7-$E$7)&lt;=(Settings!$C47*12),$E60/(Settings!$C47*12),0)</f>
        <v>#REF!</v>
      </c>
      <c r="CH72" s="286" t="e">
        <f>IF((CH$7-CG$7)&lt;=(Settings!$C47*12),$CG60/(Settings!$C47*12),0)+IF((CH$7-$CF$7)&lt;=(Settings!$C47*12),$CF60/(Settings!$C47*12),0)+IF((CH$7-$CE$7)&lt;=(Settings!$C47*12),$CE60/(Settings!$C47*12),0)+IF((CH$7-$CD$7)&lt;=(Settings!$C47*12),$CD60/(Settings!$C47*12),0)+IF((CH$7-$CC$7)&lt;=(Settings!$C47*12),$CC60/(Settings!$C47*12),0)+IF((CH$7-$CB$7)&lt;=(Settings!$C47*12),$CB60/(Settings!$C47*12),0)+IF((CH$7-$CA$7)&lt;=(Settings!$C47*12),$CA60/(Settings!$C47*12),0)+IF((CH$7-$BZ$7)&lt;=(Settings!$C47*12),$BZ60/(Settings!$C47*12),0)+IF((CH$7-$BY$7)&lt;=(Settings!$C47*12),$BY60/(Settings!$C47*12),0)+IF((CH$7-$BX$7)&lt;=(Settings!$C47*12),$BX60/(Settings!$C47*12),0)+IF((CH$7-$BW$7)&lt;=(Settings!$C47*12),$BW60/(Settings!$C47*12),0)+IF((CH$7-$BV$7)&lt;=(Settings!$C47*12),$BV60/(Settings!$C47*12),0)+IF((CH$7-$BU$7)&lt;=(Settings!$C47*12),$BU60/(Settings!$C47*12),0)+IF((CH$7-$BT$7)&lt;=(Settings!$C47*12),$BT60/(Settings!$C47*12),0)+IF((CH$7-$BS$7)&lt;=(Settings!$C47*12),$BS60/(Settings!$C47*12),0)+IF((CH$7-$BR$7)&lt;=(Settings!$C47*12),$BR60/(Settings!$C47*12),0)+IF((CH$7-$BQ$7)&lt;=(Settings!$C47*12),$BQ60/(Settings!$C47*12),0)+IF((CH$7-$BP$7)&lt;=(Settings!$C47*12),$BP60/(Settings!$C47*12),0)+IF((CH$7-$BO$7)&lt;=(Settings!$C47*12),$BO60/(Settings!$C47*12),0)+IF((CH$7-$BN$7)&lt;=(Settings!$C47*12),$BN60/(Settings!$C47*12),0)+IF((CH$7-$BM$7)&lt;=(Settings!$C47*12),$BM60/(Settings!$C47*12),0)+IF((CH$7-$BL$7)&lt;=(Settings!$C47*12),$BL60/(Settings!$C47*12),0)+IF((CH$7-$BK$7)&lt;=(Settings!$C47*12),$BK60/(Settings!$C47*12),0)+IF((CH$7-$BJ$7)&lt;=(Settings!$C47*12),$BJ60/(Settings!$C47*12),0)+IF((CH$7-$BI$7)&lt;=(Settings!$C47*12),$BI60/(Settings!$C47*12),0)+IF((CH$7-$BH$7)&lt;=(Settings!$C47*12),$BH60/(Settings!$C47*12),0)+IF((CH$7-$BG$7)&lt;=(Settings!$C47*12),$BG60/(Settings!$C47*12),0)+IF((CH$7-$BF$7)&lt;=(Settings!$C47*12),$BF60/(Settings!$C47*12),0)+IF((CH$7-$BE$7)&lt;=(Settings!$C47*12),$BE60/(Settings!$C47*12),0)+IF((CH$7-$BD$7)&lt;=(Settings!$C47*12),$BD60/(Settings!$C47*12),0)+IF((CH$7-$BC$7)&lt;=(Settings!$C47*12),$BC60/(Settings!$C47*12),0)+IF((CH$7-$BB$7)&lt;=(Settings!$C47*12),$BB60/(Settings!$C47*12),0)+IF((CH$7-$BA$7)&lt;=(Settings!$C47*12),$BA60/(Settings!$C47*12),0)+IF((CH$7-$AZ$7)&lt;=(Settings!$C47*12),$AZ60/(Settings!$C47*12),0)+IF((CH$7-$AY$7)&lt;=(Settings!$C47*12),$AY60/(Settings!$C47*12),0)+IF((CH$7-$AX$7)&lt;=(Settings!$C47*12),$AX60/(Settings!$C47*12),0)+IF((CH$7-$AW$7)&lt;=(Settings!$C47*12),$AW60/(Settings!$C47*12),0)+IF((CH$7-$AV$7)&lt;=(Settings!$C47*12),$AV60/(Settings!$C47*12),0)+IF((CH$7-$AU$7)&lt;=(Settings!$C47*12),$AU60/(Settings!$C47*12),0)+IF((CH$7-$AT$7)&lt;=(Settings!$C47*12),$AT60/(Settings!$C47*12),0)+IF((CH$7-$AS$7)&lt;=(Settings!$C47*12),$AS60/(Settings!$C47*12),0)+IF((CH$7-$AR$7)&lt;=(Settings!$C47*12),$AR60/(Settings!$C47*12),0)+IF((CH$7-$AQ$7)&lt;=(Settings!$C47*12),$AQ60/(Settings!$C47*12),0)+IF((CH$7-$AP$7)&lt;=(Settings!$C47*12),$AP60/(Settings!$C47*12),0)+IF((CH$7-$AO$7)&lt;=(Settings!$C47*12),$AO60/(Settings!$C47*12),0)+IF((CH$7-$AN$7)&lt;=(Settings!$C47*12),$AN60/(Settings!$C47*12),0)+IF((CH$7-$AM$7)&lt;=(Settings!$C47*12),$AM60/(Settings!$C47*12),0)+IF((CH$7-$AL$7)&lt;=(Settings!$C47*12),$AL60/(Settings!$C47*12),0)+IF((CH$7-$AK$7)&lt;=(Settings!$C47*12),$AK60/(Settings!$C47*12),0)+IF((CH$7-$AJ$7)&lt;=(Settings!$C47*12),$AJ60/(Settings!$C47*12),0)+IF((CH$7-$AI$7)&lt;=(Settings!$C47*12),$AI60/(Settings!$C47*12),0)+IF((CH$7-$AH$7)&lt;=(Settings!$C47*12),$AH60/(Settings!$C47*12),0)+IF((CH$7-$AG$7)&lt;=(Settings!$C47*12),$AG60/(Settings!$C47*12),0)+IF((CH$7-$AF$7)&lt;=(Settings!$C47*12),$AF60/(Settings!$C47*12),0)+IF((CH$7-$AE$7)&lt;=(Settings!$C47*12),$AE60/(Settings!$C47*12),0)+IF((CH$7-$AD$7)&lt;=(Settings!$C47*12),$AD60/(Settings!$C47*12),0)+IF((CH$7-$AC$7)&lt;=(Settings!$C47*12),$AC60/(Settings!$C47*12),0)+IF((CH$7-$AB$7)&lt;=(Settings!$C47*12),$AB60/(Settings!$C47*12),0)+IF((CH$7-$AA$7)&lt;=(Settings!$C47*12),$AA60/(Settings!$C47*12),0)+IF((CH$7-$Z$7)&lt;=(Settings!$C47*12),$Z60/(Settings!$C47*12),0)+IF((CH$7-$Y$7)&lt;=(Settings!$C47*12),$Y60/(Settings!$C47*12),0)+IF((CH$7-$X$7)&lt;=(Settings!$C47*12),$X60/(Settings!$C47*12),0)+IF((CH$7-$W$7)&lt;=(Settings!$C47*12),$W60/(Settings!$C47*12),0)+IF((CH$7-$V$7)&lt;=(Settings!$C47*12),$V60/(Settings!$C47*12),0)+IF((CH$7-$U$7)&lt;=(Settings!$C47*12),$U60/(Settings!$C47*12),0)+IF((CH$7-$T$7)&lt;=(Settings!$C47*12),$T60/(Settings!$C47*12),0)+IF((CH$7-$S$7)&lt;=(Settings!$C47*12),$S60/(Settings!$C47*12),0)+IF((CH$7-$R$7)&lt;=(Settings!$C47*12),$R60/(Settings!$C47*12),0)+IF((CH$7-$Q$7)&lt;=(Settings!$C47*12),$Q60/(Settings!$C47*12),0)+IF((CH$7-$P$7)&lt;=(Settings!$C47*12),$P60/(Settings!$C47*12),0)+IF((CH$7-$O$7)&lt;=(Settings!$C47*12),$O60/(Settings!$C47*12),0)+IF((CH$7-$N$7)&lt;=(Settings!$C47*12),$N60/(Settings!$C47*12),0)+IF((CH$7-$M$7)&lt;=(Settings!$C47*12),$M60/(Settings!$C47*12),0)+IF((CH$7-$L$7)&lt;=(Settings!$C47*12),$L60/(Settings!$C47*12),0)+IF((CH$7-$K$7)&lt;=(Settings!$C47*12),$K60/(Settings!$C47*12),0)+IF((CH$7-$J$7)&lt;=(Settings!$C47*12),$J60/(Settings!$C47*12),0)+IF((CH$7-$I$7)&lt;=(Settings!$C47*12),$I60/(Settings!$C47*12),0)+IF((CH$7-$H$7)&lt;=(Settings!$C47*12),$H60/(Settings!$C47*12),0)+IF((CH$7-$G$7)&lt;=(Settings!$C47*12),$G60/(Settings!$C47*12),0)+IF((CH$7-$F$7)&lt;=(Settings!$C47*12),$F60/(Settings!$C47*12),0)+IF((CH$7-$E$7)&lt;=(Settings!$C47*12),$E60/(Settings!$C47*12),0)</f>
        <v>#REF!</v>
      </c>
      <c r="CI72" s="286" t="e">
        <f>IF((CI$7-CH$7)&lt;=(Settings!$C47*12),$CH60/(Settings!$C47*12),0)+IF((CI$7-$CG$7)&lt;=(Settings!$C47*12),$CG60/(Settings!$C47*12),0)+IF((CI$7-$CF$7)&lt;=(Settings!$C47*12),$CF60/(Settings!$C47*12),0)+IF((CI$7-$CE$7)&lt;=(Settings!$C47*12),$CE60/(Settings!$C47*12),0)+IF((CI$7-$CD$7)&lt;=(Settings!$C47*12),$CD60/(Settings!$C47*12),0)+IF((CI$7-$CC$7)&lt;=(Settings!$C47*12),$CC60/(Settings!$C47*12),0)+IF((CI$7-$CB$7)&lt;=(Settings!$C47*12),$CB60/(Settings!$C47*12),0)+IF((CI$7-$CA$7)&lt;=(Settings!$C47*12),$CA60/(Settings!$C47*12),0)+IF((CI$7-$BZ$7)&lt;=(Settings!$C47*12),$BZ60/(Settings!$C47*12),0)+IF((CI$7-$BY$7)&lt;=(Settings!$C47*12),$BY60/(Settings!$C47*12),0)+IF((CI$7-$BX$7)&lt;=(Settings!$C47*12),$BX60/(Settings!$C47*12),0)+IF((CI$7-$BW$7)&lt;=(Settings!$C47*12),$BW60/(Settings!$C47*12),0)+IF((CI$7-$BV$7)&lt;=(Settings!$C47*12),$BV60/(Settings!$C47*12),0)+IF((CI$7-$BU$7)&lt;=(Settings!$C47*12),$BU60/(Settings!$C47*12),0)+IF((CI$7-$BT$7)&lt;=(Settings!$C47*12),$BT60/(Settings!$C47*12),0)+IF((CI$7-$BS$7)&lt;=(Settings!$C47*12),$BS60/(Settings!$C47*12),0)+IF((CI$7-$BR$7)&lt;=(Settings!$C47*12),$BR60/(Settings!$C47*12),0)+IF((CI$7-$BQ$7)&lt;=(Settings!$C47*12),$BQ60/(Settings!$C47*12),0)+IF((CI$7-$BP$7)&lt;=(Settings!$C47*12),$BP60/(Settings!$C47*12),0)+IF((CI$7-$BO$7)&lt;=(Settings!$C47*12),$BO60/(Settings!$C47*12),0)+IF((CI$7-$BN$7)&lt;=(Settings!$C47*12),$BN60/(Settings!$C47*12),0)+IF((CI$7-$BM$7)&lt;=(Settings!$C47*12),$BM60/(Settings!$C47*12),0)+IF((CI$7-$BL$7)&lt;=(Settings!$C47*12),$BL60/(Settings!$C47*12),0)+IF((CI$7-$BK$7)&lt;=(Settings!$C47*12),$BK60/(Settings!$C47*12),0)+IF((CI$7-$BJ$7)&lt;=(Settings!$C47*12),$BJ60/(Settings!$C47*12),0)+IF((CI$7-$BI$7)&lt;=(Settings!$C47*12),$BI60/(Settings!$C47*12),0)+IF((CI$7-$BH$7)&lt;=(Settings!$C47*12),$BH60/(Settings!$C47*12),0)+IF((CI$7-$BG$7)&lt;=(Settings!$C47*12),$BG60/(Settings!$C47*12),0)+IF((CI$7-$BF$7)&lt;=(Settings!$C47*12),$BF60/(Settings!$C47*12),0)+IF((CI$7-$BE$7)&lt;=(Settings!$C47*12),$BE60/(Settings!$C47*12),0)+IF((CI$7-$BD$7)&lt;=(Settings!$C47*12),$BD60/(Settings!$C47*12),0)+IF((CI$7-$BC$7)&lt;=(Settings!$C47*12),$BC60/(Settings!$C47*12),0)+IF((CI$7-$BB$7)&lt;=(Settings!$C47*12),$BB60/(Settings!$C47*12),0)+IF((CI$7-$BA$7)&lt;=(Settings!$C47*12),$BA60/(Settings!$C47*12),0)+IF((CI$7-$AZ$7)&lt;=(Settings!$C47*12),$AZ60/(Settings!$C47*12),0)+IF((CI$7-$AY$7)&lt;=(Settings!$C47*12),$AY60/(Settings!$C47*12),0)+IF((CI$7-$AX$7)&lt;=(Settings!$C47*12),$AX60/(Settings!$C47*12),0)+IF((CI$7-$AW$7)&lt;=(Settings!$C47*12),$AW60/(Settings!$C47*12),0)+IF((CI$7-$AV$7)&lt;=(Settings!$C47*12),$AV60/(Settings!$C47*12),0)+IF((CI$7-$AU$7)&lt;=(Settings!$C47*12),$AU60/(Settings!$C47*12),0)+IF((CI$7-$AT$7)&lt;=(Settings!$C47*12),$AT60/(Settings!$C47*12),0)+IF((CI$7-$AS$7)&lt;=(Settings!$C47*12),$AS60/(Settings!$C47*12),0)+IF((CI$7-$AR$7)&lt;=(Settings!$C47*12),$AR60/(Settings!$C47*12),0)+IF((CI$7-$AQ$7)&lt;=(Settings!$C47*12),$AQ60/(Settings!$C47*12),0)+IF((CI$7-$AP$7)&lt;=(Settings!$C47*12),$AP60/(Settings!$C47*12),0)+IF((CI$7-$AO$7)&lt;=(Settings!$C47*12),$AO60/(Settings!$C47*12),0)+IF((CI$7-$AN$7)&lt;=(Settings!$C47*12),$AN60/(Settings!$C47*12),0)+IF((CI$7-$AM$7)&lt;=(Settings!$C47*12),$AM60/(Settings!$C47*12),0)+IF((CI$7-$AL$7)&lt;=(Settings!$C47*12),$AL60/(Settings!$C47*12),0)+IF((CI$7-$AK$7)&lt;=(Settings!$C47*12),$AK60/(Settings!$C47*12),0)+IF((CI$7-$AJ$7)&lt;=(Settings!$C47*12),$AJ60/(Settings!$C47*12),0)+IF((CI$7-$AI$7)&lt;=(Settings!$C47*12),$AI60/(Settings!$C47*12),0)+IF((CI$7-$AH$7)&lt;=(Settings!$C47*12),$AH60/(Settings!$C47*12),0)+IF((CI$7-$AG$7)&lt;=(Settings!$C47*12),$AG60/(Settings!$C47*12),0)+IF((CI$7-$AF$7)&lt;=(Settings!$C47*12),$AF60/(Settings!$C47*12),0)+IF((CI$7-$AE$7)&lt;=(Settings!$C47*12),$AE60/(Settings!$C47*12),0)+IF((CI$7-$AD$7)&lt;=(Settings!$C47*12),$AD60/(Settings!$C47*12),0)+IF((CI$7-$AC$7)&lt;=(Settings!$C47*12),$AC60/(Settings!$C47*12),0)+IF((CI$7-$AB$7)&lt;=(Settings!$C47*12),$AB60/(Settings!$C47*12),0)+IF((CI$7-$AA$7)&lt;=(Settings!$C47*12),$AA60/(Settings!$C47*12),0)+IF((CI$7-$Z$7)&lt;=(Settings!$C47*12),$Z60/(Settings!$C47*12),0)+IF((CI$7-$Y$7)&lt;=(Settings!$C47*12),$Y60/(Settings!$C47*12),0)+IF((CI$7-$X$7)&lt;=(Settings!$C47*12),$X60/(Settings!$C47*12),0)+IF((CI$7-$W$7)&lt;=(Settings!$C47*12),$W60/(Settings!$C47*12),0)+IF((CI$7-$V$7)&lt;=(Settings!$C47*12),$V60/(Settings!$C47*12),0)+IF((CI$7-$U$7)&lt;=(Settings!$C47*12),$U60/(Settings!$C47*12),0)+IF((CI$7-$T$7)&lt;=(Settings!$C47*12),$T60/(Settings!$C47*12),0)+IF((CI$7-$S$7)&lt;=(Settings!$C47*12),$S60/(Settings!$C47*12),0)+IF((CI$7-$R$7)&lt;=(Settings!$C47*12),$R60/(Settings!$C47*12),0)+IF((CI$7-$Q$7)&lt;=(Settings!$C47*12),$Q60/(Settings!$C47*12),0)+IF((CI$7-$P$7)&lt;=(Settings!$C47*12),$P60/(Settings!$C47*12),0)+IF((CI$7-$O$7)&lt;=(Settings!$C47*12),$O60/(Settings!$C47*12),0)+IF((CI$7-$N$7)&lt;=(Settings!$C47*12),$N60/(Settings!$C47*12),0)+IF((CI$7-$M$7)&lt;=(Settings!$C47*12),$M60/(Settings!$C47*12),0)+IF((CI$7-$L$7)&lt;=(Settings!$C47*12),$L60/(Settings!$C47*12),0)+IF((CI$7-$K$7)&lt;=(Settings!$C47*12),$K60/(Settings!$C47*12),0)+IF((CI$7-$J$7)&lt;=(Settings!$C47*12),$J60/(Settings!$C47*12),0)+IF((CI$7-$I$7)&lt;=(Settings!$C47*12),$I60/(Settings!$C47*12),0)+IF((CI$7-$H$7)&lt;=(Settings!$C47*12),$H60/(Settings!$C47*12),0)+IF((CI$7-$G$7)&lt;=(Settings!$C47*12),$G60/(Settings!$C47*12),0)+IF((CI$7-$F$7)&lt;=(Settings!$C47*12),$F60/(Settings!$C47*12),0)+IF((CI$7-$E$7)&lt;=(Settings!$C47*12),$E60/(Settings!$C47*12),0)</f>
        <v>#REF!</v>
      </c>
      <c r="CJ72" s="1211"/>
      <c r="CK72" s="338">
        <v>66</v>
      </c>
      <c r="CL72" s="1211"/>
    </row>
    <row r="73" spans="1:90" ht="16">
      <c r="A73" s="226" t="s">
        <v>117</v>
      </c>
      <c r="B73" s="1211"/>
      <c r="C73" s="223" t="str">
        <f>Settings!$C$6</f>
        <v>USD</v>
      </c>
      <c r="D73" s="286"/>
      <c r="E73" s="286">
        <f>IF((E$7-$E$7)&lt;=(Settings!$C48*12),$E61/(Settings!$C48*12),0)</f>
        <v>0</v>
      </c>
      <c r="F73" s="286">
        <f>IF((F$7-$E$7)&lt;=(Settings!$C48*12),$E61/(Settings!$C48*12),0)</f>
        <v>0</v>
      </c>
      <c r="G73" s="286">
        <f>IF((G$7-$F$7)&lt;=(Settings!$C48*12),$F61/(Settings!$C48*12),0)+IF((G$7-$E$7)&lt;=(Settings!$C48*12),$E61/(Settings!$C48*12),0)</f>
        <v>0</v>
      </c>
      <c r="H73" s="286">
        <f>IF((H$7-$G$7)&lt;=(Settings!$C48*12),$G61/(Settings!$C48*12),0)+IF((H$7-$F$7)&lt;=(Settings!$C48*12),$F61/(Settings!$C48*12),0)+IF((H$7-$E$7)&lt;=(Settings!$C48*12),$E61/(Settings!$C48*12),0)</f>
        <v>0</v>
      </c>
      <c r="I73" s="286">
        <f>IF((I$7-$H$7)&lt;=(Settings!$C48*12),$H61/(Settings!$C48*12),0)+IF((I$7-$G$7)&lt;=(Settings!$C48*12),$G61/(Settings!$C48*12),0)+IF((I$7-$F$7)&lt;=(Settings!$C48*12),$F61/(Settings!$C48*12),0)+IF((I$7-$E$7)&lt;=(Settings!$C48*12),$E61/(Settings!$C48*12),0)</f>
        <v>0</v>
      </c>
      <c r="J73" s="286">
        <f>IF((J$7-$I$7)&lt;=(Settings!$C48*12),$I61/(Settings!$C48*12),0)+IF((J$7-$H$7)&lt;=(Settings!$C48*12),$H61/(Settings!$C48*12),0)+IF((J$7-$G$7)&lt;=(Settings!$C48*12),$G61/(Settings!$C48*12),0)+IF((J$7-$F$7)&lt;=(Settings!$C48*12),$F61/(Settings!$C48*12),0)+IF((J$7-$E$7)&lt;=(Settings!$C48*12),$E61/(Settings!$C48*12),0)</f>
        <v>0</v>
      </c>
      <c r="K73" s="286">
        <f>IF((K$7-$J$7)&lt;=(Settings!$C48*12),$J61/(Settings!$C48*12),0)+IF((K$7-$I$7)&lt;=(Settings!$C48*12),$I61/(Settings!$C48*12),0)+IF((K$7-$H$7)&lt;=(Settings!$C48*12),$H61/(Settings!$C48*12),0)+IF((K$7-$G$7)&lt;=(Settings!$C48*12),$G61/(Settings!$C48*12),0)+IF((K$7-$F$7)&lt;=(Settings!$C48*12),$F61/(Settings!$C48*12),0)+IF((K$7-$E$7)&lt;=(Settings!$C48*12),$E61/(Settings!$C48*12),0)</f>
        <v>0</v>
      </c>
      <c r="L73" s="286">
        <f>IF((L$7-$K$7)&lt;=(Settings!$C48*12),$K61/(Settings!$C48*12),0)+IF((L$7-$J$7)&lt;=(Settings!$C48*12),$J61/(Settings!$C48*12),0)+IF((L$7-$I$7)&lt;=(Settings!$C48*12),$I61/(Settings!$C48*12),0)+IF((L$7-$H$7)&lt;=(Settings!$C48*12),$H61/(Settings!$C48*12),0)+IF((L$7-$G$7)&lt;=(Settings!$C48*12),$G61/(Settings!$C48*12),0)+IF((L$7-$F$7)&lt;=(Settings!$C48*12),$F61/(Settings!$C48*12),0)+IF((L$7-$E$7)&lt;=(Settings!$C48*12),$E61/(Settings!$C48*12),0)</f>
        <v>0</v>
      </c>
      <c r="M73" s="286">
        <f>IF((M$7-$L$7)&lt;=(Settings!$C48*12),$L61/(Settings!$C48*12),0)+IF((M$7-$K$7)&lt;=(Settings!$C48*12),$K61/(Settings!$C48*12),0)+IF((M$7-$J$7)&lt;=(Settings!$C48*12),$J61/(Settings!$C48*12),0)+IF((M$7-$I$7)&lt;=(Settings!$C48*12),$I61/(Settings!$C48*12),0)+IF((M$7-$H$7)&lt;=(Settings!$C48*12),$H61/(Settings!$C48*12),0)+IF((M$7-$G$7)&lt;=(Settings!$C48*12),$G61/(Settings!$C48*12),0)+IF((M$7-$F$7)&lt;=(Settings!$C48*12),$F61/(Settings!$C48*12),0)+IF((M$7-$E$7)&lt;=(Settings!$C48*12),$E61/(Settings!$C48*12),0)</f>
        <v>0</v>
      </c>
      <c r="N73" s="286">
        <f>IF((N$7-$M$7)&lt;=(Settings!$C48*12),$M61/(Settings!$C48*12),0)+IF((N$7-$L$7)&lt;=(Settings!$C48*12),$L61/(Settings!$C48*12),0)+IF((N$7-$K$7)&lt;=(Settings!$C48*12),$K61/(Settings!$C48*12),0)+IF((N$7-$J$7)&lt;=(Settings!$C48*12),$J61/(Settings!$C48*12),0)+IF((N$7-$I$7)&lt;=(Settings!$C48*12),$I61/(Settings!$C48*12),0)+IF((N$7-$H$7)&lt;=(Settings!$C48*12),$H61/(Settings!$C48*12),0)+IF((N$7-$G$7)&lt;=(Settings!$C48*12),$G61/(Settings!$C48*12),0)+IF((N$7-$F$7)&lt;=(Settings!$C48*12),$F61/(Settings!$C48*12),0)+IF((N$7-$E$7)&lt;=(Settings!$C48*12),$E61/(Settings!$C48*12),0)</f>
        <v>0</v>
      </c>
      <c r="O73" s="286">
        <f>IF((O$7-$N$7)&lt;=(Settings!$C48*12),$N61/(Settings!$C48*12),0)+IF((O$7-$M$7)&lt;=(Settings!$C48*12),$M61/(Settings!$C48*12),0)+IF((O$7-$L$7)&lt;=(Settings!$C48*12),$L61/(Settings!$C48*12),0)+IF((O$7-$K$7)&lt;=(Settings!$C48*12),$K61/(Settings!$C48*12),0)+IF((O$7-$J$7)&lt;=(Settings!$C48*12),$J61/(Settings!$C48*12),0)+IF((O$7-$I$7)&lt;=(Settings!$C48*12),$I61/(Settings!$C48*12),0)+IF((O$7-$H$7)&lt;=(Settings!$C48*12),$H61/(Settings!$C48*12),0)+IF((O$7-$G$7)&lt;=(Settings!$C48*12),$G61/(Settings!$C48*12),0)+IF((O$7-$F$7)&lt;=(Settings!$C48*12),$F61/(Settings!$C48*12),0)+IF((O$7-$E$7)&lt;=(Settings!$C48*12),$E61/(Settings!$C48*12),0)</f>
        <v>0</v>
      </c>
      <c r="P73" s="286">
        <f>IF((P$7-$O$7)&lt;=(Settings!$C48*12),$O61/(Settings!$C48*12),0)+IF((P$7-$N$7)&lt;=(Settings!$C48*12),$N61/(Settings!$C48*12),0)+IF((P$7-$M$7)&lt;=(Settings!$C48*12),$M61/(Settings!$C48*12),0)+IF((P$7-$L$7)&lt;=(Settings!$C48*12),$L61/(Settings!$C48*12),0)+IF((P$7-$K$7)&lt;=(Settings!$C48*12),$K61/(Settings!$C48*12),0)+IF((P$7-$J$7)&lt;=(Settings!$C48*12),$J61/(Settings!$C48*12),0)+IF((P$7-$I$7)&lt;=(Settings!$C48*12),$I61/(Settings!$C48*12),0)+IF((P$7-$H$7)&lt;=(Settings!$C48*12),$H61/(Settings!$C48*12),0)+IF((P$7-$G$7)&lt;=(Settings!$C48*12),$G61/(Settings!$C48*12),0)+IF((P$7-$F$7)&lt;=(Settings!$C48*12),$F61/(Settings!$C48*12),0)+IF((P$7-$E$7)&lt;=(Settings!$C48*12),$E61/(Settings!$C48*12),0)</f>
        <v>0</v>
      </c>
      <c r="Q73" s="286">
        <f>IF((Q$7-$P$7)&lt;=(Settings!$C48*12),$P61/(Settings!$C48*12),0)+IF((Q$7-$O$7)&lt;=(Settings!$C48*12),$O61/(Settings!$C48*12),0)+IF((Q$7-$N$7)&lt;=(Settings!$C48*12),$N61/(Settings!$C48*12),0)+IF((Q$7-$M$7)&lt;=(Settings!$C48*12),$M61/(Settings!$C48*12),0)+IF((Q$7-$L$7)&lt;=(Settings!$C48*12),$L61/(Settings!$C48*12),0)+IF((Q$7-$K$7)&lt;=(Settings!$C48*12),$K61/(Settings!$C48*12),0)+IF((Q$7-$J$7)&lt;=(Settings!$C48*12),$J61/(Settings!$C48*12),0)+IF((Q$7-$I$7)&lt;=(Settings!$C48*12),$I61/(Settings!$C48*12),0)+IF((Q$7-$H$7)&lt;=(Settings!$C48*12),$H61/(Settings!$C48*12),0)+IF((Q$7-$G$7)&lt;=(Settings!$C48*12),$G61/(Settings!$C48*12),0)+IF((Q$7-$F$7)&lt;=(Settings!$C48*12),$F61/(Settings!$C48*12),0)+IF((Q$7-$E$7)&lt;=(Settings!$C48*12),$E61/(Settings!$C48*12),0)</f>
        <v>0</v>
      </c>
      <c r="R73" s="286">
        <f>IF((R$7-$Q$7)&lt;=(Settings!$C48*12),$Q61/(Settings!$C48*12),0)+IF((R$7-$P$7)&lt;=(Settings!$C48*12),$P61/(Settings!$C48*12),0)+IF((R$7-$O$7)&lt;=(Settings!$C48*12),$O61/(Settings!$C48*12),0)+IF((R$7-$N$7)&lt;=(Settings!$C48*12),$N61/(Settings!$C48*12),0)+IF((R$7-$M$7)&lt;=(Settings!$C48*12),$M61/(Settings!$C48*12),0)+IF((R$7-$L$7)&lt;=(Settings!$C48*12),$L61/(Settings!$C48*12),0)+IF((R$7-$K$7)&lt;=(Settings!$C48*12),$K61/(Settings!$C48*12),0)+IF((R$7-$J$7)&lt;=(Settings!$C48*12),$J61/(Settings!$C48*12),0)+IF((R$7-$I$7)&lt;=(Settings!$C48*12),$I61/(Settings!$C48*12),0)+IF((R$7-$H$7)&lt;=(Settings!$C48*12),$H61/(Settings!$C48*12),0)+IF((R$7-$G$7)&lt;=(Settings!$C48*12),$G61/(Settings!$C48*12),0)+IF((R$7-$F$7)&lt;=(Settings!$C48*12),$F61/(Settings!$C48*12),0)+IF((R$7-$E$7)&lt;=(Settings!$C48*12),$E61/(Settings!$C48*12),0)</f>
        <v>0</v>
      </c>
      <c r="S73" s="286">
        <f>IF((S$7-$R$7)&lt;=(Settings!$C48*12),$R61/(Settings!$C48*12),0)+IF((S$7-$Q$7)&lt;=(Settings!$C48*12),$Q61/(Settings!$C48*12),0)+IF((S$7-$P$7)&lt;=(Settings!$C48*12),$P61/(Settings!$C48*12),0)+IF((S$7-$O$7)&lt;=(Settings!$C48*12),$O61/(Settings!$C48*12),0)+IF((S$7-$N$7)&lt;=(Settings!$C48*12),$N61/(Settings!$C48*12),0)+IF((S$7-$M$7)&lt;=(Settings!$C48*12),$M61/(Settings!$C48*12),0)+IF((S$7-$L$7)&lt;=(Settings!$C48*12),$L61/(Settings!$C48*12),0)+IF((S$7-$K$7)&lt;=(Settings!$C48*12),$K61/(Settings!$C48*12),0)+IF((S$7-$J$7)&lt;=(Settings!$C48*12),$J61/(Settings!$C48*12),0)+IF((S$7-$I$7)&lt;=(Settings!$C48*12),$I61/(Settings!$C48*12),0)+IF((S$7-$H$7)&lt;=(Settings!$C48*12),$H61/(Settings!$C48*12),0)+IF((S$7-$G$7)&lt;=(Settings!$C48*12),$G61/(Settings!$C48*12),0)+IF((S$7-$F$7)&lt;=(Settings!$C48*12),$F61/(Settings!$C48*12),0)+IF((S$7-$E$7)&lt;=(Settings!$C48*12),$E61/(Settings!$C48*12),0)</f>
        <v>0</v>
      </c>
      <c r="T73" s="286">
        <f>IF((T$7-$S$7)&lt;=(Settings!$C48*12),$S61/(Settings!$C48*12),0)+IF((T$7-$R$7)&lt;=(Settings!$C48*12),$R61/(Settings!$C48*12),0)+IF((T$7-$Q$7)&lt;=(Settings!$C48*12),$Q61/(Settings!$C48*12),0)+IF((T$7-$P$7)&lt;=(Settings!$C48*12),$P61/(Settings!$C48*12),0)+IF((T$7-$O$7)&lt;=(Settings!$C48*12),$O61/(Settings!$C48*12),0)+IF((T$7-$N$7)&lt;=(Settings!$C48*12),$N61/(Settings!$C48*12),0)+IF((T$7-$M$7)&lt;=(Settings!$C48*12),$M61/(Settings!$C48*12),0)+IF((T$7-$L$7)&lt;=(Settings!$C48*12),$L61/(Settings!$C48*12),0)+IF((T$7-$K$7)&lt;=(Settings!$C48*12),$K61/(Settings!$C48*12),0)+IF((T$7-$J$7)&lt;=(Settings!$C48*12),$J61/(Settings!$C48*12),0)+IF((T$7-$I$7)&lt;=(Settings!$C48*12),$I61/(Settings!$C48*12),0)+IF((T$7-$H$7)&lt;=(Settings!$C48*12),$H61/(Settings!$C48*12),0)+IF((T$7-$G$7)&lt;=(Settings!$C48*12),$G61/(Settings!$C48*12),0)+IF((T$7-$F$7)&lt;=(Settings!$C48*12),$F61/(Settings!$C48*12),0)+IF((T$7-$E$7)&lt;=(Settings!$C48*12),$E61/(Settings!$C48*12),0)</f>
        <v>0</v>
      </c>
      <c r="U73" s="286">
        <f>IF((U$7-$T$7)&lt;=(Settings!$C48*12),$T61/(Settings!$C48*12),0)+IF((U$7-$S$7)&lt;=(Settings!$C48*12),$S61/(Settings!$C48*12),0)+IF((U$7-$R$7)&lt;=(Settings!$C48*12),$R61/(Settings!$C48*12),0)+IF((U$7-$Q$7)&lt;=(Settings!$C48*12),$Q61/(Settings!$C48*12),0)+IF((U$7-$P$7)&lt;=(Settings!$C48*12),$P61/(Settings!$C48*12),0)+IF((U$7-$O$7)&lt;=(Settings!$C48*12),$O61/(Settings!$C48*12),0)+IF((U$7-$N$7)&lt;=(Settings!$C48*12),$N61/(Settings!$C48*12),0)+IF((U$7-$M$7)&lt;=(Settings!$C48*12),$M61/(Settings!$C48*12),0)+IF((U$7-$L$7)&lt;=(Settings!$C48*12),$L61/(Settings!$C48*12),0)+IF((U$7-$K$7)&lt;=(Settings!$C48*12),$K61/(Settings!$C48*12),0)+IF((U$7-$J$7)&lt;=(Settings!$C48*12),$J61/(Settings!$C48*12),0)+IF((U$7-$I$7)&lt;=(Settings!$C48*12),$I61/(Settings!$C48*12),0)+IF((U$7-$H$7)&lt;=(Settings!$C48*12),$H61/(Settings!$C48*12),0)+IF((U$7-$G$7)&lt;=(Settings!$C48*12),$G61/(Settings!$C48*12),0)+IF((U$7-$F$7)&lt;=(Settings!$C48*12),$F61/(Settings!$C48*12),0)+IF((U$7-$E$7)&lt;=(Settings!$C48*12),$E61/(Settings!$C48*12),0)</f>
        <v>0</v>
      </c>
      <c r="V73" s="286">
        <f>IF((V$7-$U$7)&lt;=(Settings!$C48*12),$U61/(Settings!$C48*12),0)+IF((V$7-$T$7)&lt;=(Settings!$C48*12),$T61/(Settings!$C48*12),0)+IF((V$7-$S$7)&lt;=(Settings!$C48*12),$S61/(Settings!$C48*12),0)+IF((V$7-$R$7)&lt;=(Settings!$C48*12),$R61/(Settings!$C48*12),0)+IF((V$7-$Q$7)&lt;=(Settings!$C48*12),$Q61/(Settings!$C48*12),0)+IF((V$7-$P$7)&lt;=(Settings!$C48*12),$P61/(Settings!$C48*12),0)+IF((V$7-$O$7)&lt;=(Settings!$C48*12),$O61/(Settings!$C48*12),0)+IF((V$7-$N$7)&lt;=(Settings!$C48*12),$N61/(Settings!$C48*12),0)+IF((V$7-$M$7)&lt;=(Settings!$C48*12),$M61/(Settings!$C48*12),0)+IF((V$7-$L$7)&lt;=(Settings!$C48*12),$L61/(Settings!$C48*12),0)+IF((V$7-$K$7)&lt;=(Settings!$C48*12),$K61/(Settings!$C48*12),0)+IF((V$7-$J$7)&lt;=(Settings!$C48*12),$J61/(Settings!$C48*12),0)+IF((V$7-$I$7)&lt;=(Settings!$C48*12),$I61/(Settings!$C48*12),0)+IF((V$7-$H$7)&lt;=(Settings!$C48*12),$H61/(Settings!$C48*12),0)+IF((V$7-$G$7)&lt;=(Settings!$C48*12),$G61/(Settings!$C48*12),0)+IF((V$7-$F$7)&lt;=(Settings!$C48*12),$F61/(Settings!$C48*12),0)+IF((V$7-$E$7)&lt;=(Settings!$C48*12),$E61/(Settings!$C48*12),0)</f>
        <v>0</v>
      </c>
      <c r="W73" s="286">
        <f>IF((W$7-$V$7)&lt;=(Settings!$C48*12),$V61/(Settings!$C48*12),0)+IF((W$7-$U$7)&lt;=(Settings!$C48*12),$U61/(Settings!$C48*12),0)+IF((W$7-$T$7)&lt;=(Settings!$C48*12),$T61/(Settings!$C48*12),0)+IF((W$7-$S$7)&lt;=(Settings!$C48*12),$S61/(Settings!$C48*12),0)+IF((W$7-$R$7)&lt;=(Settings!$C48*12),$R61/(Settings!$C48*12),0)+IF((W$7-$Q$7)&lt;=(Settings!$C48*12),$Q61/(Settings!$C48*12),0)+IF((W$7-$P$7)&lt;=(Settings!$C48*12),$P61/(Settings!$C48*12),0)+IF((W$7-$O$7)&lt;=(Settings!$C48*12),$O61/(Settings!$C48*12),0)+IF((W$7-$N$7)&lt;=(Settings!$C48*12),$N61/(Settings!$C48*12),0)+IF((W$7-$M$7)&lt;=(Settings!$C48*12),$M61/(Settings!$C48*12),0)+IF((W$7-$L$7)&lt;=(Settings!$C48*12),$L61/(Settings!$C48*12),0)+IF((W$7-$K$7)&lt;=(Settings!$C48*12),$K61/(Settings!$C48*12),0)+IF((W$7-$J$7)&lt;=(Settings!$C48*12),$J61/(Settings!$C48*12),0)+IF((W$7-$I$7)&lt;=(Settings!$C48*12),$I61/(Settings!$C48*12),0)+IF((W$7-$H$7)&lt;=(Settings!$C48*12),$H61/(Settings!$C48*12),0)+IF((W$7-$G$7)&lt;=(Settings!$C48*12),$G61/(Settings!$C48*12),0)+IF((W$7-$F$7)&lt;=(Settings!$C48*12),$F61/(Settings!$C48*12),0)+IF((W$7-$E$7)&lt;=(Settings!$C48*12),$E61/(Settings!$C48*12),0)</f>
        <v>0</v>
      </c>
      <c r="X73" s="286">
        <f>IF((X$7-$W$7)&lt;=(Settings!$C48*12),$W61/(Settings!$C48*12),0)+IF((X$7-$V$7)&lt;=(Settings!$C48*12),$V61/(Settings!$C48*12),0)+IF((X$7-$U$7)&lt;=(Settings!$C48*12),$U61/(Settings!$C48*12),0)+IF((X$7-$T$7)&lt;=(Settings!$C48*12),$T61/(Settings!$C48*12),0)+IF((X$7-$S$7)&lt;=(Settings!$C48*12),$S61/(Settings!$C48*12),0)+IF((X$7-$R$7)&lt;=(Settings!$C48*12),$R61/(Settings!$C48*12),0)+IF((X$7-$Q$7)&lt;=(Settings!$C48*12),$Q61/(Settings!$C48*12),0)+IF((X$7-$P$7)&lt;=(Settings!$C48*12),$P61/(Settings!$C48*12),0)+IF((X$7-$O$7)&lt;=(Settings!$C48*12),$O61/(Settings!$C48*12),0)+IF((X$7-$N$7)&lt;=(Settings!$C48*12),$N61/(Settings!$C48*12),0)+IF((X$7-$M$7)&lt;=(Settings!$C48*12),$M61/(Settings!$C48*12),0)+IF((X$7-$L$7)&lt;=(Settings!$C48*12),$L61/(Settings!$C48*12),0)+IF((X$7-$K$7)&lt;=(Settings!$C48*12),$K61/(Settings!$C48*12),0)+IF((X$7-$J$7)&lt;=(Settings!$C48*12),$J61/(Settings!$C48*12),0)+IF((X$7-$I$7)&lt;=(Settings!$C48*12),$I61/(Settings!$C48*12),0)+IF((X$7-$H$7)&lt;=(Settings!$C48*12),$H61/(Settings!$C48*12),0)+IF((X$7-$G$7)&lt;=(Settings!$C48*12),$G61/(Settings!$C48*12),0)+IF((X$7-$F$7)&lt;=(Settings!$C48*12),$F61/(Settings!$C48*12),0)+IF((X$7-$E$7)&lt;=(Settings!$C48*12),$E61/(Settings!$C48*12),0)</f>
        <v>0</v>
      </c>
      <c r="Y73" s="286">
        <f>IF((Y$7-$X$7)&lt;=(Settings!$C48*12),$X61/(Settings!$C48*12),0)+IF((Y$7-$W$7)&lt;=(Settings!$C48*12),$W61/(Settings!$C48*12),0)+IF((Y$7-$V$7)&lt;=(Settings!$C48*12),$V61/(Settings!$C48*12),0)+IF((Y$7-$U$7)&lt;=(Settings!$C48*12),$U61/(Settings!$C48*12),0)+IF((Y$7-$T$7)&lt;=(Settings!$C48*12),$T61/(Settings!$C48*12),0)+IF((Y$7-$S$7)&lt;=(Settings!$C48*12),$S61/(Settings!$C48*12),0)+IF((Y$7-$R$7)&lt;=(Settings!$C48*12),$R61/(Settings!$C48*12),0)+IF((Y$7-$Q$7)&lt;=(Settings!$C48*12),$Q61/(Settings!$C48*12),0)+IF((Y$7-$P$7)&lt;=(Settings!$C48*12),$P61/(Settings!$C48*12),0)+IF((Y$7-$O$7)&lt;=(Settings!$C48*12),$O61/(Settings!$C48*12),0)+IF((Y$7-$N$7)&lt;=(Settings!$C48*12),$N61/(Settings!$C48*12),0)+IF((Y$7-$M$7)&lt;=(Settings!$C48*12),$M61/(Settings!$C48*12),0)+IF((Y$7-$L$7)&lt;=(Settings!$C48*12),$L61/(Settings!$C48*12),0)+IF((Y$7-$K$7)&lt;=(Settings!$C48*12),$K61/(Settings!$C48*12),0)+IF((Y$7-$J$7)&lt;=(Settings!$C48*12),$J61/(Settings!$C48*12),0)+IF((Y$7-$I$7)&lt;=(Settings!$C48*12),$I61/(Settings!$C48*12),0)+IF((Y$7-$H$7)&lt;=(Settings!$C48*12),$H61/(Settings!$C48*12),0)+IF((Y$7-$G$7)&lt;=(Settings!$C48*12),$G61/(Settings!$C48*12),0)+IF((Y$7-$F$7)&lt;=(Settings!$C48*12),$F61/(Settings!$C48*12),0)+IF((Y$7-$E$7)&lt;=(Settings!$C48*12),$E61/(Settings!$C48*12),0)</f>
        <v>0</v>
      </c>
      <c r="Z73" s="286">
        <f>IF((Z$7-$Y$7)&lt;=(Settings!$C48*12),$Y61/(Settings!$C48*12),0)+IF((Z$7-$X$7)&lt;=(Settings!$C48*12),$X61/(Settings!$C48*12),0)+IF((Z$7-$W$7)&lt;=(Settings!$C48*12),$W61/(Settings!$C48*12),0)+IF((Z$7-$V$7)&lt;=(Settings!$C48*12),$V61/(Settings!$C48*12),0)+IF((Z$7-$U$7)&lt;=(Settings!$C48*12),$U61/(Settings!$C48*12),0)+IF((Z$7-$T$7)&lt;=(Settings!$C48*12),$T61/(Settings!$C48*12),0)+IF((Z$7-$S$7)&lt;=(Settings!$C48*12),$S61/(Settings!$C48*12),0)+IF((Z$7-$R$7)&lt;=(Settings!$C48*12),$R61/(Settings!$C48*12),0)+IF((Z$7-$Q$7)&lt;=(Settings!$C48*12),$Q61/(Settings!$C48*12),0)+IF((Z$7-$P$7)&lt;=(Settings!$C48*12),$P61/(Settings!$C48*12),0)+IF((Z$7-$O$7)&lt;=(Settings!$C48*12),$O61/(Settings!$C48*12),0)+IF((Z$7-$N$7)&lt;=(Settings!$C48*12),$N61/(Settings!$C48*12),0)+IF((Z$7-$M$7)&lt;=(Settings!$C48*12),$M61/(Settings!$C48*12),0)+IF((Z$7-$L$7)&lt;=(Settings!$C48*12),$L61/(Settings!$C48*12),0)+IF((Z$7-$K$7)&lt;=(Settings!$C48*12),$K61/(Settings!$C48*12),0)+IF((Z$7-$J$7)&lt;=(Settings!$C48*12),$J61/(Settings!$C48*12),0)+IF((Z$7-$I$7)&lt;=(Settings!$C48*12),$I61/(Settings!$C48*12),0)+IF((Z$7-$H$7)&lt;=(Settings!$C48*12),$H61/(Settings!$C48*12),0)+IF((Z$7-$G$7)&lt;=(Settings!$C48*12),$G61/(Settings!$C48*12),0)+IF((Z$7-$F$7)&lt;=(Settings!$C48*12),$F61/(Settings!$C48*12),0)+IF((Z$7-$E$7)&lt;=(Settings!$C48*12),$E61/(Settings!$C48*12),0)</f>
        <v>0</v>
      </c>
      <c r="AA73" s="286">
        <f>IF((AA$7-$Z$7)&lt;=(Settings!$C48*12),$Z61/(Settings!$C48*12),0)+IF((AA$7-$Y$7)&lt;=(Settings!$C48*12),$Y61/(Settings!$C48*12),0)+IF((AA$7-$X$7)&lt;=(Settings!$C48*12),$X61/(Settings!$C48*12),0)+IF((AA$7-$W$7)&lt;=(Settings!$C48*12),$W61/(Settings!$C48*12),0)+IF((AA$7-$V$7)&lt;=(Settings!$C48*12),$V61/(Settings!$C48*12),0)+IF((AA$7-$U$7)&lt;=(Settings!$C48*12),$U61/(Settings!$C48*12),0)+IF((AA$7-$T$7)&lt;=(Settings!$C48*12),$T61/(Settings!$C48*12),0)+IF((AA$7-$S$7)&lt;=(Settings!$C48*12),$S61/(Settings!$C48*12),0)+IF((AA$7-$R$7)&lt;=(Settings!$C48*12),$R61/(Settings!$C48*12),0)+IF((AA$7-$Q$7)&lt;=(Settings!$C48*12),$Q61/(Settings!$C48*12),0)+IF((AA$7-$P$7)&lt;=(Settings!$C48*12),$P61/(Settings!$C48*12),0)+IF((AA$7-$O$7)&lt;=(Settings!$C48*12),$O61/(Settings!$C48*12),0)+IF((AA$7-$N$7)&lt;=(Settings!$C48*12),$N61/(Settings!$C48*12),0)+IF((AA$7-$M$7)&lt;=(Settings!$C48*12),$M61/(Settings!$C48*12),0)+IF((AA$7-$L$7)&lt;=(Settings!$C48*12),$L61/(Settings!$C48*12),0)+IF((AA$7-$K$7)&lt;=(Settings!$C48*12),$K61/(Settings!$C48*12),0)+IF((AA$7-$J$7)&lt;=(Settings!$C48*12),$J61/(Settings!$C48*12),0)+IF((AA$7-$I$7)&lt;=(Settings!$C48*12),$I61/(Settings!$C48*12),0)+IF((AA$7-$H$7)&lt;=(Settings!$C48*12),$H61/(Settings!$C48*12),0)+IF((AA$7-$G$7)&lt;=(Settings!$C48*12),$G61/(Settings!$C48*12),0)+IF((AA$7-$F$7)&lt;=(Settings!$C48*12),$F61/(Settings!$C48*12),0)+IF((AA$7-$E$7)&lt;=(Settings!$C48*12),$E61/(Settings!$C48*12),0)</f>
        <v>0</v>
      </c>
      <c r="AB73" s="286">
        <f>IF((AB$7-$AA$7)&lt;=(Settings!$C48*12),$AA61/(Settings!$C48*12),0)+IF((AB$7-$Z$7)&lt;=(Settings!$C48*12),$Z61/(Settings!$C48*12),0)+IF((AB$7-$Y$7)&lt;=(Settings!$C48*12),$Y61/(Settings!$C48*12),0)+IF((AB$7-$X$7)&lt;=(Settings!$C48*12),$X61/(Settings!$C48*12),0)+IF((AB$7-$W$7)&lt;=(Settings!$C48*12),$W61/(Settings!$C48*12),0)+IF((AB$7-$V$7)&lt;=(Settings!$C48*12),$V61/(Settings!$C48*12),0)+IF((AB$7-$U$7)&lt;=(Settings!$C48*12),$U61/(Settings!$C48*12),0)+IF((AB$7-$T$7)&lt;=(Settings!$C48*12),$T61/(Settings!$C48*12),0)+IF((AB$7-$S$7)&lt;=(Settings!$C48*12),$S61/(Settings!$C48*12),0)+IF((AB$7-$R$7)&lt;=(Settings!$C48*12),$R61/(Settings!$C48*12),0)+IF((AB$7-$Q$7)&lt;=(Settings!$C48*12),$Q61/(Settings!$C48*12),0)+IF((AB$7-$P$7)&lt;=(Settings!$C48*12),$P61/(Settings!$C48*12),0)+IF((AB$7-$O$7)&lt;=(Settings!$C48*12),$O61/(Settings!$C48*12),0)+IF((AB$7-$N$7)&lt;=(Settings!$C48*12),$N61/(Settings!$C48*12),0)+IF((AB$7-$M$7)&lt;=(Settings!$C48*12),$M61/(Settings!$C48*12),0)+IF((AB$7-$L$7)&lt;=(Settings!$C48*12),$L61/(Settings!$C48*12),0)+IF((AB$7-$K$7)&lt;=(Settings!$C48*12),$K61/(Settings!$C48*12),0)+IF((AB$7-$J$7)&lt;=(Settings!$C48*12),$J61/(Settings!$C48*12),0)+IF((AB$7-$I$7)&lt;=(Settings!$C48*12),$I61/(Settings!$C48*12),0)+IF((AB$7-$H$7)&lt;=(Settings!$C48*12),$H61/(Settings!$C48*12),0)+IF((AB$7-$G$7)&lt;=(Settings!$C48*12),$G61/(Settings!$C48*12),0)+IF((AB$7-$F$7)&lt;=(Settings!$C48*12),$F61/(Settings!$C48*12),0)+IF((AB$7-$E$7)&lt;=(Settings!$C48*12),$E61/(Settings!$C48*12),0)</f>
        <v>0</v>
      </c>
      <c r="AC73" s="286">
        <f>IF((AC$7-$AB$7)&lt;=(Settings!$C48*12),$AB61/(Settings!$C48*12),0)+IF((AC$7-$AA$7)&lt;=(Settings!$C48*12),$AA61/(Settings!$C48*12),0)+IF((AC$7-$Z$7)&lt;=(Settings!$C48*12),$Z61/(Settings!$C48*12),0)+IF((AC$7-$Y$7)&lt;=(Settings!$C48*12),$Y61/(Settings!$C48*12),0)+IF((AC$7-$X$7)&lt;=(Settings!$C48*12),$X61/(Settings!$C48*12),0)+IF((AC$7-$W$7)&lt;=(Settings!$C48*12),$W61/(Settings!$C48*12),0)+IF((AC$7-$V$7)&lt;=(Settings!$C48*12),$V61/(Settings!$C48*12),0)+IF((AC$7-$U$7)&lt;=(Settings!$C48*12),$U61/(Settings!$C48*12),0)+IF((AC$7-$T$7)&lt;=(Settings!$C48*12),$T61/(Settings!$C48*12),0)+IF((AC$7-$S$7)&lt;=(Settings!$C48*12),$S61/(Settings!$C48*12),0)+IF((AC$7-$R$7)&lt;=(Settings!$C48*12),$R61/(Settings!$C48*12),0)+IF((AC$7-$Q$7)&lt;=(Settings!$C48*12),$Q61/(Settings!$C48*12),0)+IF((AC$7-$P$7)&lt;=(Settings!$C48*12),$P61/(Settings!$C48*12),0)+IF((AC$7-$O$7)&lt;=(Settings!$C48*12),$O61/(Settings!$C48*12),0)+IF((AC$7-$N$7)&lt;=(Settings!$C48*12),$N61/(Settings!$C48*12),0)+IF((AC$7-$M$7)&lt;=(Settings!$C48*12),$M61/(Settings!$C48*12),0)+IF((AC$7-$L$7)&lt;=(Settings!$C48*12),$L61/(Settings!$C48*12),0)+IF((AC$7-$K$7)&lt;=(Settings!$C48*12),$K61/(Settings!$C48*12),0)+IF((AC$7-$J$7)&lt;=(Settings!$C48*12),$J61/(Settings!$C48*12),0)+IF((AC$7-$I$7)&lt;=(Settings!$C48*12),$I61/(Settings!$C48*12),0)+IF((AC$7-$H$7)&lt;=(Settings!$C48*12),$H61/(Settings!$C48*12),0)+IF((AC$7-$G$7)&lt;=(Settings!$C48*12),$G61/(Settings!$C48*12),0)+IF((AC$7-$F$7)&lt;=(Settings!$C48*12),$F61/(Settings!$C48*12),0)+IF((AC$7-$E$7)&lt;=(Settings!$C48*12),$E61/(Settings!$C48*12),0)</f>
        <v>0</v>
      </c>
      <c r="AD73" s="286">
        <f>IF((AD$7-$AC$7)&lt;=(Settings!$C48*12),$AC61/(Settings!$C48*12),0)+IF((AD$7-$AB$7)&lt;=(Settings!$C48*12),$AB61/(Settings!$C48*12),0)+IF((AD$7-$AA$7)&lt;=(Settings!$C48*12),$AA61/(Settings!$C48*12),0)+IF((AD$7-$Z$7)&lt;=(Settings!$C48*12),$Z61/(Settings!$C48*12),0)+IF((AD$7-$Y$7)&lt;=(Settings!$C48*12),$Y61/(Settings!$C48*12),0)+IF((AD$7-$X$7)&lt;=(Settings!$C48*12),$X61/(Settings!$C48*12),0)+IF((AD$7-$W$7)&lt;=(Settings!$C48*12),$W61/(Settings!$C48*12),0)+IF((AD$7-$V$7)&lt;=(Settings!$C48*12),$V61/(Settings!$C48*12),0)+IF((AD$7-$U$7)&lt;=(Settings!$C48*12),$U61/(Settings!$C48*12),0)+IF((AD$7-$T$7)&lt;=(Settings!$C48*12),$T61/(Settings!$C48*12),0)+IF((AD$7-$S$7)&lt;=(Settings!$C48*12),$S61/(Settings!$C48*12),0)+IF((AD$7-$R$7)&lt;=(Settings!$C48*12),$R61/(Settings!$C48*12),0)+IF((AD$7-$Q$7)&lt;=(Settings!$C48*12),$Q61/(Settings!$C48*12),0)+IF((AD$7-$P$7)&lt;=(Settings!$C48*12),$P61/(Settings!$C48*12),0)+IF((AD$7-$O$7)&lt;=(Settings!$C48*12),$O61/(Settings!$C48*12),0)+IF((AD$7-$N$7)&lt;=(Settings!$C48*12),$N61/(Settings!$C48*12),0)+IF((AD$7-$M$7)&lt;=(Settings!$C48*12),$M61/(Settings!$C48*12),0)+IF((AD$7-$L$7)&lt;=(Settings!$C48*12),$L61/(Settings!$C48*12),0)+IF((AD$7-$K$7)&lt;=(Settings!$C48*12),$K61/(Settings!$C48*12),0)+IF((AD$7-$J$7)&lt;=(Settings!$C48*12),$J61/(Settings!$C48*12),0)+IF((AD$7-$I$7)&lt;=(Settings!$C48*12),$I61/(Settings!$C48*12),0)+IF((AD$7-$H$7)&lt;=(Settings!$C48*12),$H61/(Settings!$C48*12),0)+IF((AD$7-$G$7)&lt;=(Settings!$C48*12),$G61/(Settings!$C48*12),0)+IF((AD$7-$F$7)&lt;=(Settings!$C48*12),$F61/(Settings!$C48*12),0)+IF((AD$7-$E$7)&lt;=(Settings!$C48*12),$E61/(Settings!$C48*12),0)</f>
        <v>0</v>
      </c>
      <c r="AE73" s="286">
        <f>IF((AE$7-$AD$7)&lt;=(Settings!$C48*12),$AD61/(Settings!$C48*12),0)+IF((AE$7-$AC$7)&lt;=(Settings!$C48*12),$AC61/(Settings!$C48*12),0)+IF((AE$7-$AB$7)&lt;=(Settings!$C48*12),$AB61/(Settings!$C48*12),0)+IF((AE$7-$AA$7)&lt;=(Settings!$C48*12),$AA61/(Settings!$C48*12),0)+IF((AE$7-$Z$7)&lt;=(Settings!$C48*12),$Z61/(Settings!$C48*12),0)+IF((AE$7-$Y$7)&lt;=(Settings!$C48*12),$Y61/(Settings!$C48*12),0)+IF((AE$7-$X$7)&lt;=(Settings!$C48*12),$X61/(Settings!$C48*12),0)+IF((AE$7-$W$7)&lt;=(Settings!$C48*12),$W61/(Settings!$C48*12),0)+IF((AE$7-$V$7)&lt;=(Settings!$C48*12),$V61/(Settings!$C48*12),0)+IF((AE$7-$U$7)&lt;=(Settings!$C48*12),$U61/(Settings!$C48*12),0)+IF((AE$7-$T$7)&lt;=(Settings!$C48*12),$T61/(Settings!$C48*12),0)+IF((AE$7-$S$7)&lt;=(Settings!$C48*12),$S61/(Settings!$C48*12),0)+IF((AE$7-$R$7)&lt;=(Settings!$C48*12),$R61/(Settings!$C48*12),0)+IF((AE$7-$Q$7)&lt;=(Settings!$C48*12),$Q61/(Settings!$C48*12),0)+IF((AE$7-$P$7)&lt;=(Settings!$C48*12),$P61/(Settings!$C48*12),0)+IF((AE$7-$O$7)&lt;=(Settings!$C48*12),$O61/(Settings!$C48*12),0)+IF((AE$7-$N$7)&lt;=(Settings!$C48*12),$N61/(Settings!$C48*12),0)+IF((AE$7-$M$7)&lt;=(Settings!$C48*12),$M61/(Settings!$C48*12),0)+IF((AE$7-$L$7)&lt;=(Settings!$C48*12),$L61/(Settings!$C48*12),0)+IF((AE$7-$K$7)&lt;=(Settings!$C48*12),$K61/(Settings!$C48*12),0)+IF((AE$7-$J$7)&lt;=(Settings!$C48*12),$J61/(Settings!$C48*12),0)+IF((AE$7-$I$7)&lt;=(Settings!$C48*12),$I61/(Settings!$C48*12),0)+IF((AE$7-$H$7)&lt;=(Settings!$C48*12),$H61/(Settings!$C48*12),0)+IF((AE$7-$G$7)&lt;=(Settings!$C48*12),$G61/(Settings!$C48*12),0)+IF((AE$7-$F$7)&lt;=(Settings!$C48*12),$F61/(Settings!$C48*12),0)+IF((AE$7-$E$7)&lt;=(Settings!$C48*12),$E61/(Settings!$C48*12),0)</f>
        <v>0</v>
      </c>
      <c r="AF73" s="286">
        <f>IF((AF$7-$AE$7)&lt;=(Settings!$C48*12),$AE61/(Settings!$C48*12),0)+IF((AF$7-$AD$7)&lt;=(Settings!$C48*12),$AD61/(Settings!$C48*12),0)+IF((AF$7-$AC$7)&lt;=(Settings!$C48*12),$AC61/(Settings!$C48*12),0)+IF((AF$7-$AB$7)&lt;=(Settings!$C48*12),$AB61/(Settings!$C48*12),0)+IF((AF$7-$AA$7)&lt;=(Settings!$C48*12),$AA61/(Settings!$C48*12),0)+IF((AF$7-$Z$7)&lt;=(Settings!$C48*12),$Z61/(Settings!$C48*12),0)+IF((AF$7-$Y$7)&lt;=(Settings!$C48*12),$Y61/(Settings!$C48*12),0)+IF((AF$7-$X$7)&lt;=(Settings!$C48*12),$X61/(Settings!$C48*12),0)+IF((AF$7-$W$7)&lt;=(Settings!$C48*12),$W61/(Settings!$C48*12),0)+IF((AF$7-$V$7)&lt;=(Settings!$C48*12),$V61/(Settings!$C48*12),0)+IF((AF$7-$U$7)&lt;=(Settings!$C48*12),$U61/(Settings!$C48*12),0)+IF((AF$7-$T$7)&lt;=(Settings!$C48*12),$T61/(Settings!$C48*12),0)+IF((AF$7-$S$7)&lt;=(Settings!$C48*12),$S61/(Settings!$C48*12),0)+IF((AF$7-$R$7)&lt;=(Settings!$C48*12),$R61/(Settings!$C48*12),0)+IF((AF$7-$Q$7)&lt;=(Settings!$C48*12),$Q61/(Settings!$C48*12),0)+IF((AF$7-$P$7)&lt;=(Settings!$C48*12),$P61/(Settings!$C48*12),0)+IF((AF$7-$O$7)&lt;=(Settings!$C48*12),$O61/(Settings!$C48*12),0)+IF((AF$7-$N$7)&lt;=(Settings!$C48*12),$N61/(Settings!$C48*12),0)+IF((AF$7-$M$7)&lt;=(Settings!$C48*12),$M61/(Settings!$C48*12),0)+IF((AF$7-$L$7)&lt;=(Settings!$C48*12),$L61/(Settings!$C48*12),0)+IF((AF$7-$K$7)&lt;=(Settings!$C48*12),$K61/(Settings!$C48*12),0)+IF((AF$7-$J$7)&lt;=(Settings!$C48*12),$J61/(Settings!$C48*12),0)+IF((AF$7-$I$7)&lt;=(Settings!$C48*12),$I61/(Settings!$C48*12),0)+IF((AF$7-$H$7)&lt;=(Settings!$C48*12),$H61/(Settings!$C48*12),0)+IF((AF$7-$G$7)&lt;=(Settings!$C48*12),$G61/(Settings!$C48*12),0)+IF((AF$7-$F$7)&lt;=(Settings!$C48*12),$F61/(Settings!$C48*12),0)+IF((AF$7-$E$7)&lt;=(Settings!$C48*12),$E61/(Settings!$C48*12),0)</f>
        <v>0</v>
      </c>
      <c r="AG73" s="286">
        <f>IF((AG$7-$AF$7)&lt;=(Settings!$C48*12),$AF61/(Settings!$C48*12),0)+IF((AG$7-$AE$7)&lt;=(Settings!$C48*12),$AE61/(Settings!$C48*12),0)+IF((AG$7-$AD$7)&lt;=(Settings!$C48*12),$AD61/(Settings!$C48*12),0)+IF((AG$7-$AC$7)&lt;=(Settings!$C48*12),$AC61/(Settings!$C48*12),0)+IF((AG$7-$AB$7)&lt;=(Settings!$C48*12),$AB61/(Settings!$C48*12),0)+IF((AG$7-$AA$7)&lt;=(Settings!$C48*12),$AA61/(Settings!$C48*12),0)+IF((AG$7-$Z$7)&lt;=(Settings!$C48*12),$Z61/(Settings!$C48*12),0)+IF((AG$7-$Y$7)&lt;=(Settings!$C48*12),$Y61/(Settings!$C48*12),0)+IF((AG$7-$X$7)&lt;=(Settings!$C48*12),$X61/(Settings!$C48*12),0)+IF((AG$7-$W$7)&lt;=(Settings!$C48*12),$W61/(Settings!$C48*12),0)+IF((AG$7-$V$7)&lt;=(Settings!$C48*12),$V61/(Settings!$C48*12),0)+IF((AG$7-$U$7)&lt;=(Settings!$C48*12),$U61/(Settings!$C48*12),0)+IF((AG$7-$T$7)&lt;=(Settings!$C48*12),$T61/(Settings!$C48*12),0)+IF((AG$7-$S$7)&lt;=(Settings!$C48*12),$S61/(Settings!$C48*12),0)+IF((AG$7-$R$7)&lt;=(Settings!$C48*12),$R61/(Settings!$C48*12),0)+IF((AG$7-$Q$7)&lt;=(Settings!$C48*12),$Q61/(Settings!$C48*12),0)+IF((AG$7-$P$7)&lt;=(Settings!$C48*12),$P61/(Settings!$C48*12),0)+IF((AG$7-$O$7)&lt;=(Settings!$C48*12),$O61/(Settings!$C48*12),0)+IF((AG$7-$N$7)&lt;=(Settings!$C48*12),$N61/(Settings!$C48*12),0)+IF((AG$7-$M$7)&lt;=(Settings!$C48*12),$M61/(Settings!$C48*12),0)+IF((AG$7-$L$7)&lt;=(Settings!$C48*12),$L61/(Settings!$C48*12),0)+IF((AG$7-$K$7)&lt;=(Settings!$C48*12),$K61/(Settings!$C48*12),0)+IF((AG$7-$J$7)&lt;=(Settings!$C48*12),$J61/(Settings!$C48*12),0)+IF((AG$7-$I$7)&lt;=(Settings!$C48*12),$I61/(Settings!$C48*12),0)+IF((AG$7-$H$7)&lt;=(Settings!$C48*12),$H61/(Settings!$C48*12),0)+IF((AG$7-$G$7)&lt;=(Settings!$C48*12),$G61/(Settings!$C48*12),0)+IF((AG$7-$F$7)&lt;=(Settings!$C48*12),$F61/(Settings!$C48*12),0)+IF((AG$7-$E$7)&lt;=(Settings!$C48*12),$E61/(Settings!$C48*12),0)</f>
        <v>0</v>
      </c>
      <c r="AH73" s="286">
        <f>IF((AH$7-$AG$7)&lt;=(Settings!$C48*12),$AG61/(Settings!$C48*12),0)+IF((AH$7-$AF$7)&lt;=(Settings!$C48*12),$AF61/(Settings!$C48*12),0)+IF((AH$7-$AE$7)&lt;=(Settings!$C48*12),$AE61/(Settings!$C48*12),0)+IF((AH$7-$AD$7)&lt;=(Settings!$C48*12),$AD61/(Settings!$C48*12),0)+IF((AH$7-$AC$7)&lt;=(Settings!$C48*12),$AC61/(Settings!$C48*12),0)+IF((AH$7-$AB$7)&lt;=(Settings!$C48*12),$AB61/(Settings!$C48*12),0)+IF((AH$7-$AA$7)&lt;=(Settings!$C48*12),$AA61/(Settings!$C48*12),0)+IF((AH$7-$Z$7)&lt;=(Settings!$C48*12),$Z61/(Settings!$C48*12),0)+IF((AH$7-$Y$7)&lt;=(Settings!$C48*12),$Y61/(Settings!$C48*12),0)+IF((AH$7-$X$7)&lt;=(Settings!$C48*12),$X61/(Settings!$C48*12),0)+IF((AH$7-$W$7)&lt;=(Settings!$C48*12),$W61/(Settings!$C48*12),0)+IF((AH$7-$V$7)&lt;=(Settings!$C48*12),$V61/(Settings!$C48*12),0)+IF((AH$7-$U$7)&lt;=(Settings!$C48*12),$U61/(Settings!$C48*12),0)+IF((AH$7-$T$7)&lt;=(Settings!$C48*12),$T61/(Settings!$C48*12),0)+IF((AH$7-$S$7)&lt;=(Settings!$C48*12),$S61/(Settings!$C48*12),0)+IF((AH$7-$R$7)&lt;=(Settings!$C48*12),$R61/(Settings!$C48*12),0)+IF((AH$7-$Q$7)&lt;=(Settings!$C48*12),$Q61/(Settings!$C48*12),0)+IF((AH$7-$P$7)&lt;=(Settings!$C48*12),$P61/(Settings!$C48*12),0)+IF((AH$7-$O$7)&lt;=(Settings!$C48*12),$O61/(Settings!$C48*12),0)+IF((AH$7-$N$7)&lt;=(Settings!$C48*12),$N61/(Settings!$C48*12),0)+IF((AH$7-$M$7)&lt;=(Settings!$C48*12),$M61/(Settings!$C48*12),0)+IF((AH$7-$L$7)&lt;=(Settings!$C48*12),$L61/(Settings!$C48*12),0)+IF((AH$7-$K$7)&lt;=(Settings!$C48*12),$K61/(Settings!$C48*12),0)+IF((AH$7-$J$7)&lt;=(Settings!$C48*12),$J61/(Settings!$C48*12),0)+IF((AH$7-$I$7)&lt;=(Settings!$C48*12),$I61/(Settings!$C48*12),0)+IF((AH$7-$H$7)&lt;=(Settings!$C48*12),$H61/(Settings!$C48*12),0)+IF((AH$7-$G$7)&lt;=(Settings!$C48*12),$G61/(Settings!$C48*12),0)+IF((AH$7-$F$7)&lt;=(Settings!$C48*12),$F61/(Settings!$C48*12),0)+IF((AH$7-$E$7)&lt;=(Settings!$C48*12),$E61/(Settings!$C48*12),0)</f>
        <v>0</v>
      </c>
      <c r="AI73" s="286">
        <f>IF((AI$7-$AH$7)&lt;=(Settings!$C48*12),$AH61/(Settings!$C48*12),0)+IF((AI$7-$AG$7)&lt;=(Settings!$C48*12),$AG61/(Settings!$C48*12),0)+IF((AI$7-$AF$7)&lt;=(Settings!$C48*12),$AF61/(Settings!$C48*12),0)+IF((AI$7-$AE$7)&lt;=(Settings!$C48*12),$AE61/(Settings!$C48*12),0)+IF((AI$7-$AD$7)&lt;=(Settings!$C48*12),$AD61/(Settings!$C48*12),0)+IF((AI$7-$AC$7)&lt;=(Settings!$C48*12),$AC61/(Settings!$C48*12),0)+IF((AI$7-$AB$7)&lt;=(Settings!$C48*12),$AB61/(Settings!$C48*12),0)+IF((AI$7-$AA$7)&lt;=(Settings!$C48*12),$AA61/(Settings!$C48*12),0)+IF((AI$7-$Z$7)&lt;=(Settings!$C48*12),$Z61/(Settings!$C48*12),0)+IF((AI$7-$Y$7)&lt;=(Settings!$C48*12),$Y61/(Settings!$C48*12),0)+IF((AI$7-$X$7)&lt;=(Settings!$C48*12),$X61/(Settings!$C48*12),0)+IF((AI$7-$W$7)&lt;=(Settings!$C48*12),$W61/(Settings!$C48*12),0)+IF((AI$7-$V$7)&lt;=(Settings!$C48*12),$V61/(Settings!$C48*12),0)+IF((AI$7-$U$7)&lt;=(Settings!$C48*12),$U61/(Settings!$C48*12),0)+IF((AI$7-$T$7)&lt;=(Settings!$C48*12),$T61/(Settings!$C48*12),0)+IF((AI$7-$S$7)&lt;=(Settings!$C48*12),$S61/(Settings!$C48*12),0)+IF((AI$7-$R$7)&lt;=(Settings!$C48*12),$R61/(Settings!$C48*12),0)+IF((AI$7-$Q$7)&lt;=(Settings!$C48*12),$Q61/(Settings!$C48*12),0)+IF((AI$7-$P$7)&lt;=(Settings!$C48*12),$P61/(Settings!$C48*12),0)+IF((AI$7-$O$7)&lt;=(Settings!$C48*12),$O61/(Settings!$C48*12),0)+IF((AI$7-$N$7)&lt;=(Settings!$C48*12),$N61/(Settings!$C48*12),0)+IF((AI$7-$M$7)&lt;=(Settings!$C48*12),$M61/(Settings!$C48*12),0)+IF((AI$7-$L$7)&lt;=(Settings!$C48*12),$L61/(Settings!$C48*12),0)+IF((AI$7-$K$7)&lt;=(Settings!$C48*12),$K61/(Settings!$C48*12),0)+IF((AI$7-$J$7)&lt;=(Settings!$C48*12),$J61/(Settings!$C48*12),0)+IF((AI$7-$I$7)&lt;=(Settings!$C48*12),$I61/(Settings!$C48*12),0)+IF((AI$7-$H$7)&lt;=(Settings!$C48*12),$H61/(Settings!$C48*12),0)+IF((AI$7-$G$7)&lt;=(Settings!$C48*12),$G61/(Settings!$C48*12),0)+IF((AI$7-$F$7)&lt;=(Settings!$C48*12),$F61/(Settings!$C48*12),0)+IF((AI$7-$E$7)&lt;=(Settings!$C48*12),$E61/(Settings!$C48*12),0)</f>
        <v>0</v>
      </c>
      <c r="AJ73" s="286">
        <f>IF((AJ$7-$AI$7)&lt;=(Settings!$C48*12),$AI61/(Settings!$C48*12),0)+IF((AJ$7-$AH$7)&lt;=(Settings!$C48*12),$AH61/(Settings!$C48*12),0)+IF((AJ$7-$AG$7)&lt;=(Settings!$C48*12),$AG61/(Settings!$C48*12),0)+IF((AJ$7-$AF$7)&lt;=(Settings!$C48*12),$AF61/(Settings!$C48*12),0)+IF((AJ$7-$AE$7)&lt;=(Settings!$C48*12),$AE61/(Settings!$C48*12),0)+IF((AJ$7-$AD$7)&lt;=(Settings!$C48*12),$AD61/(Settings!$C48*12),0)+IF((AJ$7-$AC$7)&lt;=(Settings!$C48*12),$AC61/(Settings!$C48*12),0)+IF((AJ$7-$AB$7)&lt;=(Settings!$C48*12),$AB61/(Settings!$C48*12),0)+IF((AJ$7-$AA$7)&lt;=(Settings!$C48*12),$AA61/(Settings!$C48*12),0)+IF((AJ$7-$Z$7)&lt;=(Settings!$C48*12),$Z61/(Settings!$C48*12),0)+IF((AJ$7-$Y$7)&lt;=(Settings!$C48*12),$Y61/(Settings!$C48*12),0)+IF((AJ$7-$X$7)&lt;=(Settings!$C48*12),$X61/(Settings!$C48*12),0)+IF((AJ$7-$W$7)&lt;=(Settings!$C48*12),$W61/(Settings!$C48*12),0)+IF((AJ$7-$V$7)&lt;=(Settings!$C48*12),$V61/(Settings!$C48*12),0)+IF((AJ$7-$U$7)&lt;=(Settings!$C48*12),$U61/(Settings!$C48*12),0)+IF((AJ$7-$T$7)&lt;=(Settings!$C48*12),$T61/(Settings!$C48*12),0)+IF((AJ$7-$S$7)&lt;=(Settings!$C48*12),$S61/(Settings!$C48*12),0)+IF((AJ$7-$R$7)&lt;=(Settings!$C48*12),$R61/(Settings!$C48*12),0)+IF((AJ$7-$Q$7)&lt;=(Settings!$C48*12),$Q61/(Settings!$C48*12),0)+IF((AJ$7-$P$7)&lt;=(Settings!$C48*12),$P61/(Settings!$C48*12),0)+IF((AJ$7-$O$7)&lt;=(Settings!$C48*12),$O61/(Settings!$C48*12),0)+IF((AJ$7-$N$7)&lt;=(Settings!$C48*12),$N61/(Settings!$C48*12),0)+IF((AJ$7-$M$7)&lt;=(Settings!$C48*12),$M61/(Settings!$C48*12),0)+IF((AJ$7-$L$7)&lt;=(Settings!$C48*12),$L61/(Settings!$C48*12),0)+IF((AJ$7-$K$7)&lt;=(Settings!$C48*12),$K61/(Settings!$C48*12),0)+IF((AJ$7-$J$7)&lt;=(Settings!$C48*12),$J61/(Settings!$C48*12),0)+IF((AJ$7-$I$7)&lt;=(Settings!$C48*12),$I61/(Settings!$C48*12),0)+IF((AJ$7-$H$7)&lt;=(Settings!$C48*12),$H61/(Settings!$C48*12),0)+IF((AJ$7-$G$7)&lt;=(Settings!$C48*12),$G61/(Settings!$C48*12),0)+IF((AJ$7-$F$7)&lt;=(Settings!$C48*12),$F61/(Settings!$C48*12),0)+IF((AJ$7-$E$7)&lt;=(Settings!$C48*12),$E61/(Settings!$C48*12),0)</f>
        <v>0</v>
      </c>
      <c r="AK73" s="286">
        <f>IF((AK$7-$AJ$7)&lt;=(Settings!$C48*12),$AJ61/(Settings!$C48*12),0)+IF((AK$7-$AI$7)&lt;=(Settings!$C48*12),$AI61/(Settings!$C48*12),0)+IF((AK$7-$AH$7)&lt;=(Settings!$C48*12),$AH61/(Settings!$C48*12),0)+IF((AK$7-$AG$7)&lt;=(Settings!$C48*12),$AG61/(Settings!$C48*12),0)+IF((AK$7-$AF$7)&lt;=(Settings!$C48*12),$AF61/(Settings!$C48*12),0)+IF((AK$7-$AE$7)&lt;=(Settings!$C48*12),$AE61/(Settings!$C48*12),0)+IF((AK$7-$AD$7)&lt;=(Settings!$C48*12),$AD61/(Settings!$C48*12),0)+IF((AK$7-$AC$7)&lt;=(Settings!$C48*12),$AC61/(Settings!$C48*12),0)+IF((AK$7-$AB$7)&lt;=(Settings!$C48*12),$AB61/(Settings!$C48*12),0)+IF((AK$7-$AA$7)&lt;=(Settings!$C48*12),$AA61/(Settings!$C48*12),0)+IF((AK$7-$Z$7)&lt;=(Settings!$C48*12),$Z61/(Settings!$C48*12),0)+IF((AK$7-$Y$7)&lt;=(Settings!$C48*12),$Y61/(Settings!$C48*12),0)+IF((AK$7-$X$7)&lt;=(Settings!$C48*12),$X61/(Settings!$C48*12),0)+IF((AK$7-$W$7)&lt;=(Settings!$C48*12),$W61/(Settings!$C48*12),0)+IF((AK$7-$V$7)&lt;=(Settings!$C48*12),$V61/(Settings!$C48*12),0)+IF((AK$7-$U$7)&lt;=(Settings!$C48*12),$U61/(Settings!$C48*12),0)+IF((AK$7-$T$7)&lt;=(Settings!$C48*12),$T61/(Settings!$C48*12),0)+IF((AK$7-$S$7)&lt;=(Settings!$C48*12),$S61/(Settings!$C48*12),0)+IF((AK$7-$R$7)&lt;=(Settings!$C48*12),$R61/(Settings!$C48*12),0)+IF((AK$7-$Q$7)&lt;=(Settings!$C48*12),$Q61/(Settings!$C48*12),0)+IF((AK$7-$P$7)&lt;=(Settings!$C48*12),$P61/(Settings!$C48*12),0)+IF((AK$7-$O$7)&lt;=(Settings!$C48*12),$O61/(Settings!$C48*12),0)+IF((AK$7-$N$7)&lt;=(Settings!$C48*12),$N61/(Settings!$C48*12),0)+IF((AK$7-$M$7)&lt;=(Settings!$C48*12),$M61/(Settings!$C48*12),0)+IF((AK$7-$L$7)&lt;=(Settings!$C48*12),$L61/(Settings!$C48*12),0)+IF((AK$7-$K$7)&lt;=(Settings!$C48*12),$K61/(Settings!$C48*12),0)+IF((AK$7-$J$7)&lt;=(Settings!$C48*12),$J61/(Settings!$C48*12),0)+IF((AK$7-$I$7)&lt;=(Settings!$C48*12),$I61/(Settings!$C48*12),0)+IF((AK$7-$H$7)&lt;=(Settings!$C48*12),$H61/(Settings!$C48*12),0)+IF((AK$7-$G$7)&lt;=(Settings!$C48*12),$G61/(Settings!$C48*12),0)+IF((AK$7-$F$7)&lt;=(Settings!$C48*12),$F61/(Settings!$C48*12),0)+IF((AK$7-$E$7)&lt;=(Settings!$C48*12),$E61/(Settings!$C48*12),0)</f>
        <v>0</v>
      </c>
      <c r="AL73" s="286">
        <f>IF((AL$7-$AK$7)&lt;=(Settings!$C48*12),$AK61/(Settings!$C48*12),0)+IF((AL$7-$AJ$7)&lt;=(Settings!$C48*12),$AJ61/(Settings!$C48*12),0)+IF((AL$7-$AI$7)&lt;=(Settings!$C48*12),$AI61/(Settings!$C48*12),0)+IF((AL$7-$AH$7)&lt;=(Settings!$C48*12),$AH61/(Settings!$C48*12),0)+IF((AL$7-$AG$7)&lt;=(Settings!$C48*12),$AG61/(Settings!$C48*12),0)+IF((AL$7-$AF$7)&lt;=(Settings!$C48*12),$AF61/(Settings!$C48*12),0)+IF((AL$7-$AE$7)&lt;=(Settings!$C48*12),$AE61/(Settings!$C48*12),0)+IF((AL$7-$AD$7)&lt;=(Settings!$C48*12),$AD61/(Settings!$C48*12),0)+IF((AL$7-$AC$7)&lt;=(Settings!$C48*12),$AC61/(Settings!$C48*12),0)+IF((AL$7-$AB$7)&lt;=(Settings!$C48*12),$AB61/(Settings!$C48*12),0)+IF((AL$7-$AA$7)&lt;=(Settings!$C48*12),$AA61/(Settings!$C48*12),0)+IF((AL$7-$Z$7)&lt;=(Settings!$C48*12),$Z61/(Settings!$C48*12),0)+IF((AL$7-$Y$7)&lt;=(Settings!$C48*12),$Y61/(Settings!$C48*12),0)+IF((AL$7-$X$7)&lt;=(Settings!$C48*12),$X61/(Settings!$C48*12),0)+IF((AL$7-$W$7)&lt;=(Settings!$C48*12),$W61/(Settings!$C48*12),0)+IF((AL$7-$V$7)&lt;=(Settings!$C48*12),$V61/(Settings!$C48*12),0)+IF((AL$7-$U$7)&lt;=(Settings!$C48*12),$U61/(Settings!$C48*12),0)+IF((AL$7-$T$7)&lt;=(Settings!$C48*12),$T61/(Settings!$C48*12),0)+IF((AL$7-$S$7)&lt;=(Settings!$C48*12),$S61/(Settings!$C48*12),0)+IF((AL$7-$R$7)&lt;=(Settings!$C48*12),$R61/(Settings!$C48*12),0)+IF((AL$7-$Q$7)&lt;=(Settings!$C48*12),$Q61/(Settings!$C48*12),0)+IF((AL$7-$P$7)&lt;=(Settings!$C48*12),$P61/(Settings!$C48*12),0)+IF((AL$7-$O$7)&lt;=(Settings!$C48*12),$O61/(Settings!$C48*12),0)+IF((AL$7-$N$7)&lt;=(Settings!$C48*12),$N61/(Settings!$C48*12),0)+IF((AL$7-$M$7)&lt;=(Settings!$C48*12),$M61/(Settings!$C48*12),0)+IF((AL$7-$L$7)&lt;=(Settings!$C48*12),$L61/(Settings!$C48*12),0)+IF((AL$7-$K$7)&lt;=(Settings!$C48*12),$K61/(Settings!$C48*12),0)+IF((AL$7-$J$7)&lt;=(Settings!$C48*12),$J61/(Settings!$C48*12),0)+IF((AL$7-$I$7)&lt;=(Settings!$C48*12),$I61/(Settings!$C48*12),0)+IF((AL$7-$H$7)&lt;=(Settings!$C48*12),$H61/(Settings!$C48*12),0)+IF((AL$7-$G$7)&lt;=(Settings!$C48*12),$G61/(Settings!$C48*12),0)+IF((AL$7-$F$7)&lt;=(Settings!$C48*12),$F61/(Settings!$C48*12),0)+IF((AL$7-$E$7)&lt;=(Settings!$C48*12),$E61/(Settings!$C48*12),0)</f>
        <v>0</v>
      </c>
      <c r="AM73" s="286">
        <f>IF((AM$7-$AL$7)&lt;=(Settings!$C48*12),$AL61/(Settings!$C48*12),0)+IF((AM$7-$AK$7)&lt;=(Settings!$C48*12),$AK61/(Settings!$C48*12),0)+IF((AM$7-$AJ$7)&lt;=(Settings!$C48*12),$AJ61/(Settings!$C48*12),0)+IF((AM$7-$AI$7)&lt;=(Settings!$C48*12),$AI61/(Settings!$C48*12),0)+IF((AM$7-$AH$7)&lt;=(Settings!$C48*12),$AH61/(Settings!$C48*12),0)+IF((AM$7-$AG$7)&lt;=(Settings!$C48*12),$AG61/(Settings!$C48*12),0)+IF((AM$7-$AF$7)&lt;=(Settings!$C48*12),$AF61/(Settings!$C48*12),0)+IF((AM$7-$AE$7)&lt;=(Settings!$C48*12),$AE61/(Settings!$C48*12),0)+IF((AM$7-$AD$7)&lt;=(Settings!$C48*12),$AD61/(Settings!$C48*12),0)+IF((AM$7-$AC$7)&lt;=(Settings!$C48*12),$AC61/(Settings!$C48*12),0)+IF((AM$7-$AB$7)&lt;=(Settings!$C48*12),$AB61/(Settings!$C48*12),0)+IF((AM$7-$AA$7)&lt;=(Settings!$C48*12),$AA61/(Settings!$C48*12),0)+IF((AM$7-$Z$7)&lt;=(Settings!$C48*12),$Z61/(Settings!$C48*12),0)+IF((AM$7-$Y$7)&lt;=(Settings!$C48*12),$Y61/(Settings!$C48*12),0)+IF((AM$7-$X$7)&lt;=(Settings!$C48*12),$X61/(Settings!$C48*12),0)+IF((AM$7-$W$7)&lt;=(Settings!$C48*12),$W61/(Settings!$C48*12),0)+IF((AM$7-$V$7)&lt;=(Settings!$C48*12),$V61/(Settings!$C48*12),0)+IF((AM$7-$U$7)&lt;=(Settings!$C48*12),$U61/(Settings!$C48*12),0)+IF((AM$7-$T$7)&lt;=(Settings!$C48*12),$T61/(Settings!$C48*12),0)+IF((AM$7-$S$7)&lt;=(Settings!$C48*12),$S61/(Settings!$C48*12),0)+IF((AM$7-$R$7)&lt;=(Settings!$C48*12),$R61/(Settings!$C48*12),0)+IF((AM$7-$Q$7)&lt;=(Settings!$C48*12),$Q61/(Settings!$C48*12),0)+IF((AM$7-$P$7)&lt;=(Settings!$C48*12),$P61/(Settings!$C48*12),0)+IF((AM$7-$O$7)&lt;=(Settings!$C48*12),$O61/(Settings!$C48*12),0)+IF((AM$7-$N$7)&lt;=(Settings!$C48*12),$N61/(Settings!$C48*12),0)+IF((AM$7-$M$7)&lt;=(Settings!$C48*12),$M61/(Settings!$C48*12),0)+IF((AM$7-$L$7)&lt;=(Settings!$C48*12),$L61/(Settings!$C48*12),0)+IF((AM$7-$K$7)&lt;=(Settings!$C48*12),$K61/(Settings!$C48*12),0)+IF((AM$7-$J$7)&lt;=(Settings!$C48*12),$J61/(Settings!$C48*12),0)+IF((AM$7-$I$7)&lt;=(Settings!$C48*12),$I61/(Settings!$C48*12),0)+IF((AM$7-$H$7)&lt;=(Settings!$C48*12),$H61/(Settings!$C48*12),0)+IF((AM$7-$G$7)&lt;=(Settings!$C48*12),$G61/(Settings!$C48*12),0)+IF((AM$7-$F$7)&lt;=(Settings!$C48*12),$F61/(Settings!$C48*12),0)+IF((AM$7-$E$7)&lt;=(Settings!$C48*12),$E61/(Settings!$C48*12),0)</f>
        <v>0</v>
      </c>
      <c r="AN73" s="286">
        <f>IF((AN$7-$AM$7)&lt;=(Settings!$C48*12),$AM61/(Settings!$C48*12),0)+IF((AN$7-$AL$7)&lt;=(Settings!$C48*12),$AL61/(Settings!$C48*12),0)+IF((AN$7-$AK$7)&lt;=(Settings!$C48*12),$AK61/(Settings!$C48*12),0)+IF((AN$7-$AJ$7)&lt;=(Settings!$C48*12),$AJ61/(Settings!$C48*12),0)+IF((AN$7-$AI$7)&lt;=(Settings!$C48*12),$AI61/(Settings!$C48*12),0)+IF((AN$7-$AH$7)&lt;=(Settings!$C48*12),$AH61/(Settings!$C48*12),0)+IF((AN$7-$AG$7)&lt;=(Settings!$C48*12),$AG61/(Settings!$C48*12),0)+IF((AN$7-$AF$7)&lt;=(Settings!$C48*12),$AF61/(Settings!$C48*12),0)+IF((AN$7-$AE$7)&lt;=(Settings!$C48*12),$AE61/(Settings!$C48*12),0)+IF((AN$7-$AD$7)&lt;=(Settings!$C48*12),$AD61/(Settings!$C48*12),0)+IF((AN$7-$AC$7)&lt;=(Settings!$C48*12),$AC61/(Settings!$C48*12),0)+IF((AN$7-$AB$7)&lt;=(Settings!$C48*12),$AB61/(Settings!$C48*12),0)+IF((AN$7-$AA$7)&lt;=(Settings!$C48*12),$AA61/(Settings!$C48*12),0)+IF((AN$7-$Z$7)&lt;=(Settings!$C48*12),$Z61/(Settings!$C48*12),0)+IF((AN$7-$Y$7)&lt;=(Settings!$C48*12),$Y61/(Settings!$C48*12),0)+IF((AN$7-$X$7)&lt;=(Settings!$C48*12),$X61/(Settings!$C48*12),0)+IF((AN$7-$W$7)&lt;=(Settings!$C48*12),$W61/(Settings!$C48*12),0)+IF((AN$7-$V$7)&lt;=(Settings!$C48*12),$V61/(Settings!$C48*12),0)+IF((AN$7-$U$7)&lt;=(Settings!$C48*12),$U61/(Settings!$C48*12),0)+IF((AN$7-$T$7)&lt;=(Settings!$C48*12),$T61/(Settings!$C48*12),0)+IF((AN$7-$S$7)&lt;=(Settings!$C48*12),$S61/(Settings!$C48*12),0)+IF((AN$7-$R$7)&lt;=(Settings!$C48*12),$R61/(Settings!$C48*12),0)+IF((AN$7-$Q$7)&lt;=(Settings!$C48*12),$Q61/(Settings!$C48*12),0)+IF((AN$7-$P$7)&lt;=(Settings!$C48*12),$P61/(Settings!$C48*12),0)+IF((AN$7-$O$7)&lt;=(Settings!$C48*12),$O61/(Settings!$C48*12),0)+IF((AN$7-$N$7)&lt;=(Settings!$C48*12),$N61/(Settings!$C48*12),0)+IF((AN$7-$M$7)&lt;=(Settings!$C48*12),$M61/(Settings!$C48*12),0)+IF((AN$7-$L$7)&lt;=(Settings!$C48*12),$L61/(Settings!$C48*12),0)+IF((AN$7-$K$7)&lt;=(Settings!$C48*12),$K61/(Settings!$C48*12),0)+IF((AN$7-$J$7)&lt;=(Settings!$C48*12),$J61/(Settings!$C48*12),0)+IF((AN$7-$I$7)&lt;=(Settings!$C48*12),$I61/(Settings!$C48*12),0)+IF((AN$7-$H$7)&lt;=(Settings!$C48*12),$H61/(Settings!$C48*12),0)+IF((AN$7-$G$7)&lt;=(Settings!$C48*12),$G61/(Settings!$C48*12),0)+IF((AN$7-$F$7)&lt;=(Settings!$C48*12),$F61/(Settings!$C48*12),0)+IF((AN$7-$E$7)&lt;=(Settings!$C48*12),$E61/(Settings!$C48*12),0)</f>
        <v>0</v>
      </c>
      <c r="AO73" s="286">
        <f>IF((AO$7-$AN$7)&lt;=(Settings!$C48*12),$AN61/(Settings!$C48*12),0)+IF((AO$7-$AM$7)&lt;=(Settings!$C48*12),$AM61/(Settings!$C48*12),0)+IF((AO$7-$AL$7)&lt;=(Settings!$C48*12),$AL61/(Settings!$C48*12),0)+IF((AO$7-$AK$7)&lt;=(Settings!$C48*12),$AK61/(Settings!$C48*12),0)+IF((AO$7-$AJ$7)&lt;=(Settings!$C48*12),$AJ61/(Settings!$C48*12),0)+IF((AO$7-$AI$7)&lt;=(Settings!$C48*12),$AI61/(Settings!$C48*12),0)+IF((AO$7-$AH$7)&lt;=(Settings!$C48*12),$AH61/(Settings!$C48*12),0)+IF((AO$7-$AG$7)&lt;=(Settings!$C48*12),$AG61/(Settings!$C48*12),0)+IF((AO$7-$AF$7)&lt;=(Settings!$C48*12),$AF61/(Settings!$C48*12),0)+IF((AO$7-$AE$7)&lt;=(Settings!$C48*12),$AE61/(Settings!$C48*12),0)+IF((AO$7-$AD$7)&lt;=(Settings!$C48*12),$AD61/(Settings!$C48*12),0)+IF((AO$7-$AC$7)&lt;=(Settings!$C48*12),$AC61/(Settings!$C48*12),0)+IF((AO$7-$AB$7)&lt;=(Settings!$C48*12),$AB61/(Settings!$C48*12),0)+IF((AO$7-$AA$7)&lt;=(Settings!$C48*12),$AA61/(Settings!$C48*12),0)+IF((AO$7-$Z$7)&lt;=(Settings!$C48*12),$Z61/(Settings!$C48*12),0)+IF((AO$7-$Y$7)&lt;=(Settings!$C48*12),$Y61/(Settings!$C48*12),0)+IF((AO$7-$X$7)&lt;=(Settings!$C48*12),$X61/(Settings!$C48*12),0)+IF((AO$7-$W$7)&lt;=(Settings!$C48*12),$W61/(Settings!$C48*12),0)+IF((AO$7-$V$7)&lt;=(Settings!$C48*12),$V61/(Settings!$C48*12),0)+IF((AO$7-$U$7)&lt;=(Settings!$C48*12),$U61/(Settings!$C48*12),0)+IF((AO$7-$T$7)&lt;=(Settings!$C48*12),$T61/(Settings!$C48*12),0)+IF((AO$7-$S$7)&lt;=(Settings!$C48*12),$S61/(Settings!$C48*12),0)+IF((AO$7-$R$7)&lt;=(Settings!$C48*12),$R61/(Settings!$C48*12),0)+IF((AO$7-$Q$7)&lt;=(Settings!$C48*12),$Q61/(Settings!$C48*12),0)+IF((AO$7-$P$7)&lt;=(Settings!$C48*12),$P61/(Settings!$C48*12),0)+IF((AO$7-$O$7)&lt;=(Settings!$C48*12),$O61/(Settings!$C48*12),0)+IF((AO$7-$N$7)&lt;=(Settings!$C48*12),$N61/(Settings!$C48*12),0)+IF((AO$7-$M$7)&lt;=(Settings!$C48*12),$M61/(Settings!$C48*12),0)+IF((AO$7-$L$7)&lt;=(Settings!$C48*12),$L61/(Settings!$C48*12),0)+IF((AO$7-$K$7)&lt;=(Settings!$C48*12),$K61/(Settings!$C48*12),0)+IF((AO$7-$J$7)&lt;=(Settings!$C48*12),$J61/(Settings!$C48*12),0)+IF((AO$7-$I$7)&lt;=(Settings!$C48*12),$I61/(Settings!$C48*12),0)+IF((AO$7-$H$7)&lt;=(Settings!$C48*12),$H61/(Settings!$C48*12),0)+IF((AO$7-$G$7)&lt;=(Settings!$C48*12),$G61/(Settings!$C48*12),0)+IF((AO$7-$F$7)&lt;=(Settings!$C48*12),$F61/(Settings!$C48*12),0)+IF((AO$7-$E$7)&lt;=(Settings!$C48*12),$E61/(Settings!$C48*12),0)</f>
        <v>0</v>
      </c>
      <c r="AP73" s="286">
        <f>IF((AP$7-$AO$7)&lt;=(Settings!$C48*12),$AO61/(Settings!$C48*12),0)+IF((AP$7-$AN$7)&lt;=(Settings!$C48*12),$AN61/(Settings!$C48*12),0)+IF((AP$7-$AM$7)&lt;=(Settings!$C48*12),$AM61/(Settings!$C48*12),0)+IF((AP$7-$AL$7)&lt;=(Settings!$C48*12),$AL61/(Settings!$C48*12),0)+IF((AP$7-$AK$7)&lt;=(Settings!$C48*12),$AK61/(Settings!$C48*12),0)+IF((AP$7-$AJ$7)&lt;=(Settings!$C48*12),$AJ61/(Settings!$C48*12),0)+IF((AP$7-$AI$7)&lt;=(Settings!$C48*12),$AI61/(Settings!$C48*12),0)+IF((AP$7-$AH$7)&lt;=(Settings!$C48*12),$AH61/(Settings!$C48*12),0)+IF((AP$7-$AG$7)&lt;=(Settings!$C48*12),$AG61/(Settings!$C48*12),0)+IF((AP$7-$AF$7)&lt;=(Settings!$C48*12),$AF61/(Settings!$C48*12),0)+IF((AP$7-$AE$7)&lt;=(Settings!$C48*12),$AE61/(Settings!$C48*12),0)+IF((AP$7-$AD$7)&lt;=(Settings!$C48*12),$AD61/(Settings!$C48*12),0)+IF((AP$7-$AC$7)&lt;=(Settings!$C48*12),$AC61/(Settings!$C48*12),0)+IF((AP$7-$AB$7)&lt;=(Settings!$C48*12),$AB61/(Settings!$C48*12),0)+IF((AP$7-$AA$7)&lt;=(Settings!$C48*12),$AA61/(Settings!$C48*12),0)+IF((AP$7-$Z$7)&lt;=(Settings!$C48*12),$Z61/(Settings!$C48*12),0)+IF((AP$7-$Y$7)&lt;=(Settings!$C48*12),$Y61/(Settings!$C48*12),0)+IF((AP$7-$X$7)&lt;=(Settings!$C48*12),$X61/(Settings!$C48*12),0)+IF((AP$7-$W$7)&lt;=(Settings!$C48*12),$W61/(Settings!$C48*12),0)+IF((AP$7-$V$7)&lt;=(Settings!$C48*12),$V61/(Settings!$C48*12),0)+IF((AP$7-$U$7)&lt;=(Settings!$C48*12),$U61/(Settings!$C48*12),0)+IF((AP$7-$T$7)&lt;=(Settings!$C48*12),$T61/(Settings!$C48*12),0)+IF((AP$7-$S$7)&lt;=(Settings!$C48*12),$S61/(Settings!$C48*12),0)+IF((AP$7-$R$7)&lt;=(Settings!$C48*12),$R61/(Settings!$C48*12),0)+IF((AP$7-$Q$7)&lt;=(Settings!$C48*12),$Q61/(Settings!$C48*12),0)+IF((AP$7-$P$7)&lt;=(Settings!$C48*12),$P61/(Settings!$C48*12),0)+IF((AP$7-$O$7)&lt;=(Settings!$C48*12),$O61/(Settings!$C48*12),0)+IF((AP$7-$N$7)&lt;=(Settings!$C48*12),$N61/(Settings!$C48*12),0)+IF((AP$7-$M$7)&lt;=(Settings!$C48*12),$M61/(Settings!$C48*12),0)+IF((AP$7-$L$7)&lt;=(Settings!$C48*12),$L61/(Settings!$C48*12),0)+IF((AP$7-$K$7)&lt;=(Settings!$C48*12),$K61/(Settings!$C48*12),0)+IF((AP$7-$J$7)&lt;=(Settings!$C48*12),$J61/(Settings!$C48*12),0)+IF((AP$7-$I$7)&lt;=(Settings!$C48*12),$I61/(Settings!$C48*12),0)+IF((AP$7-$H$7)&lt;=(Settings!$C48*12),$H61/(Settings!$C48*12),0)+IF((AP$7-$G$7)&lt;=(Settings!$C48*12),$G61/(Settings!$C48*12),0)+IF((AP$7-$F$7)&lt;=(Settings!$C48*12),$F61/(Settings!$C48*12),0)+IF((AP$7-$E$7)&lt;=(Settings!$C48*12),$E61/(Settings!$C48*12),0)</f>
        <v>0</v>
      </c>
      <c r="AQ73" s="286">
        <f>IF((AQ$7-$AP$7)&lt;=(Settings!$C48*12),$AP61/(Settings!$C48*12),0)+IF((AQ$7-$AO$7)&lt;=(Settings!$C48*12),$AO61/(Settings!$C48*12),0)+IF((AQ$7-$AN$7)&lt;=(Settings!$C48*12),$AN61/(Settings!$C48*12),0)+IF((AQ$7-$AM$7)&lt;=(Settings!$C48*12),$AM61/(Settings!$C48*12),0)+IF((AQ$7-$AL$7)&lt;=(Settings!$C48*12),$AL61/(Settings!$C48*12),0)+IF((AQ$7-$AK$7)&lt;=(Settings!$C48*12),$AK61/(Settings!$C48*12),0)+IF((AQ$7-$AJ$7)&lt;=(Settings!$C48*12),$AJ61/(Settings!$C48*12),0)+IF((AQ$7-$AI$7)&lt;=(Settings!$C48*12),$AI61/(Settings!$C48*12),0)+IF((AQ$7-$AH$7)&lt;=(Settings!$C48*12),$AH61/(Settings!$C48*12),0)+IF((AQ$7-$AG$7)&lt;=(Settings!$C48*12),$AG61/(Settings!$C48*12),0)+IF((AQ$7-$AF$7)&lt;=(Settings!$C48*12),$AF61/(Settings!$C48*12),0)+IF((AQ$7-$AE$7)&lt;=(Settings!$C48*12),$AE61/(Settings!$C48*12),0)+IF((AQ$7-$AD$7)&lt;=(Settings!$C48*12),$AD61/(Settings!$C48*12),0)+IF((AQ$7-$AC$7)&lt;=(Settings!$C48*12),$AC61/(Settings!$C48*12),0)+IF((AQ$7-$AB$7)&lt;=(Settings!$C48*12),$AB61/(Settings!$C48*12),0)+IF((AQ$7-$AA$7)&lt;=(Settings!$C48*12),$AA61/(Settings!$C48*12),0)+IF((AQ$7-$Z$7)&lt;=(Settings!$C48*12),$Z61/(Settings!$C48*12),0)+IF((AQ$7-$Y$7)&lt;=(Settings!$C48*12),$Y61/(Settings!$C48*12),0)+IF((AQ$7-$X$7)&lt;=(Settings!$C48*12),$X61/(Settings!$C48*12),0)+IF((AQ$7-$W$7)&lt;=(Settings!$C48*12),$W61/(Settings!$C48*12),0)+IF((AQ$7-$V$7)&lt;=(Settings!$C48*12),$V61/(Settings!$C48*12),0)+IF((AQ$7-$U$7)&lt;=(Settings!$C48*12),$U61/(Settings!$C48*12),0)+IF((AQ$7-$T$7)&lt;=(Settings!$C48*12),$T61/(Settings!$C48*12),0)+IF((AQ$7-$S$7)&lt;=(Settings!$C48*12),$S61/(Settings!$C48*12),0)+IF((AQ$7-$R$7)&lt;=(Settings!$C48*12),$R61/(Settings!$C48*12),0)+IF((AQ$7-$Q$7)&lt;=(Settings!$C48*12),$Q61/(Settings!$C48*12),0)+IF((AQ$7-$P$7)&lt;=(Settings!$C48*12),$P61/(Settings!$C48*12),0)+IF((AQ$7-$O$7)&lt;=(Settings!$C48*12),$O61/(Settings!$C48*12),0)+IF((AQ$7-$N$7)&lt;=(Settings!$C48*12),$N61/(Settings!$C48*12),0)+IF((AQ$7-$M$7)&lt;=(Settings!$C48*12),$M61/(Settings!$C48*12),0)+IF((AQ$7-$L$7)&lt;=(Settings!$C48*12),$L61/(Settings!$C48*12),0)+IF((AQ$7-$K$7)&lt;=(Settings!$C48*12),$K61/(Settings!$C48*12),0)+IF((AQ$7-$J$7)&lt;=(Settings!$C48*12),$J61/(Settings!$C48*12),0)+IF((AQ$7-$I$7)&lt;=(Settings!$C48*12),$I61/(Settings!$C48*12),0)+IF((AQ$7-$H$7)&lt;=(Settings!$C48*12),$H61/(Settings!$C48*12),0)+IF((AQ$7-$G$7)&lt;=(Settings!$C48*12),$G61/(Settings!$C48*12),0)+IF((AQ$7-$F$7)&lt;=(Settings!$C48*12),$F61/(Settings!$C48*12),0)+IF((AQ$7-$E$7)&lt;=(Settings!$C48*12),$E61/(Settings!$C48*12),0)</f>
        <v>0</v>
      </c>
      <c r="AR73" s="286">
        <f>IF((AR$7-$AQ$7)&lt;=(Settings!$C48*12),$AQ61/(Settings!$C48*12),0)+IF((AR$7-$AP$7)&lt;=(Settings!$C48*12),$AP61/(Settings!$C48*12),0)+IF((AR$7-$AO$7)&lt;=(Settings!$C48*12),$AO61/(Settings!$C48*12),0)+IF((AR$7-$AN$7)&lt;=(Settings!$C48*12),$AN61/(Settings!$C48*12),0)+IF((AR$7-$AM$7)&lt;=(Settings!$C48*12),$AM61/(Settings!$C48*12),0)+IF((AR$7-$AL$7)&lt;=(Settings!$C48*12),$AL61/(Settings!$C48*12),0)+IF((AR$7-$AK$7)&lt;=(Settings!$C48*12),$AK61/(Settings!$C48*12),0)+IF((AR$7-$AJ$7)&lt;=(Settings!$C48*12),$AJ61/(Settings!$C48*12),0)+IF((AR$7-$AI$7)&lt;=(Settings!$C48*12),$AI61/(Settings!$C48*12),0)+IF((AR$7-$AH$7)&lt;=(Settings!$C48*12),$AH61/(Settings!$C48*12),0)+IF((AR$7-$AG$7)&lt;=(Settings!$C48*12),$AG61/(Settings!$C48*12),0)+IF((AR$7-$AF$7)&lt;=(Settings!$C48*12),$AF61/(Settings!$C48*12),0)+IF((AR$7-$AE$7)&lt;=(Settings!$C48*12),$AE61/(Settings!$C48*12),0)+IF((AR$7-$AD$7)&lt;=(Settings!$C48*12),$AD61/(Settings!$C48*12),0)+IF((AR$7-$AC$7)&lt;=(Settings!$C48*12),$AC61/(Settings!$C48*12),0)+IF((AR$7-$AB$7)&lt;=(Settings!$C48*12),$AB61/(Settings!$C48*12),0)+IF((AR$7-$AA$7)&lt;=(Settings!$C48*12),$AA61/(Settings!$C48*12),0)+IF((AR$7-$Z$7)&lt;=(Settings!$C48*12),$Z61/(Settings!$C48*12),0)+IF((AR$7-$Y$7)&lt;=(Settings!$C48*12),$Y61/(Settings!$C48*12),0)+IF((AR$7-$X$7)&lt;=(Settings!$C48*12),$X61/(Settings!$C48*12),0)+IF((AR$7-$W$7)&lt;=(Settings!$C48*12),$W61/(Settings!$C48*12),0)+IF((AR$7-$V$7)&lt;=(Settings!$C48*12),$V61/(Settings!$C48*12),0)+IF((AR$7-$U$7)&lt;=(Settings!$C48*12),$U61/(Settings!$C48*12),0)+IF((AR$7-$T$7)&lt;=(Settings!$C48*12),$T61/(Settings!$C48*12),0)+IF((AR$7-$S$7)&lt;=(Settings!$C48*12),$S61/(Settings!$C48*12),0)+IF((AR$7-$R$7)&lt;=(Settings!$C48*12),$R61/(Settings!$C48*12),0)+IF((AR$7-$Q$7)&lt;=(Settings!$C48*12),$Q61/(Settings!$C48*12),0)+IF((AR$7-$P$7)&lt;=(Settings!$C48*12),$P61/(Settings!$C48*12),0)+IF((AR$7-$O$7)&lt;=(Settings!$C48*12),$O61/(Settings!$C48*12),0)+IF((AR$7-$N$7)&lt;=(Settings!$C48*12),$N61/(Settings!$C48*12),0)+IF((AR$7-$M$7)&lt;=(Settings!$C48*12),$M61/(Settings!$C48*12),0)+IF((AR$7-$L$7)&lt;=(Settings!$C48*12),$L61/(Settings!$C48*12),0)+IF((AR$7-$K$7)&lt;=(Settings!$C48*12),$K61/(Settings!$C48*12),0)+IF((AR$7-$J$7)&lt;=(Settings!$C48*12),$J61/(Settings!$C48*12),0)+IF((AR$7-$I$7)&lt;=(Settings!$C48*12),$I61/(Settings!$C48*12),0)+IF((AR$7-$H$7)&lt;=(Settings!$C48*12),$H61/(Settings!$C48*12),0)+IF((AR$7-$G$7)&lt;=(Settings!$C48*12),$G61/(Settings!$C48*12),0)+IF((AR$7-$F$7)&lt;=(Settings!$C48*12),$F61/(Settings!$C48*12),0)+IF((AR$7-$E$7)&lt;=(Settings!$C48*12),$E61/(Settings!$C48*12),0)</f>
        <v>0</v>
      </c>
      <c r="AS73" s="286">
        <f>IF((AS$7-$AR$7)&lt;=(Settings!$C48*12),$AR61/(Settings!$C48*12),0)+IF((AS$7-$AQ$7)&lt;=(Settings!$C48*12),$AQ61/(Settings!$C48*12),0)+IF((AS$7-$AP$7)&lt;=(Settings!$C48*12),$AP61/(Settings!$C48*12),0)+IF((AS$7-$AO$7)&lt;=(Settings!$C48*12),$AO61/(Settings!$C48*12),0)+IF((AS$7-$AN$7)&lt;=(Settings!$C48*12),$AN61/(Settings!$C48*12),0)+IF((AS$7-$AM$7)&lt;=(Settings!$C48*12),$AM61/(Settings!$C48*12),0)+IF((AS$7-$AL$7)&lt;=(Settings!$C48*12),$AL61/(Settings!$C48*12),0)+IF((AS$7-$AK$7)&lt;=(Settings!$C48*12),$AK61/(Settings!$C48*12),0)+IF((AS$7-$AJ$7)&lt;=(Settings!$C48*12),$AJ61/(Settings!$C48*12),0)+IF((AS$7-$AI$7)&lt;=(Settings!$C48*12),$AI61/(Settings!$C48*12),0)+IF((AS$7-$AH$7)&lt;=(Settings!$C48*12),$AH61/(Settings!$C48*12),0)+IF((AS$7-$AG$7)&lt;=(Settings!$C48*12),$AG61/(Settings!$C48*12),0)+IF((AS$7-$AF$7)&lt;=(Settings!$C48*12),$AF61/(Settings!$C48*12),0)+IF((AS$7-$AE$7)&lt;=(Settings!$C48*12),$AE61/(Settings!$C48*12),0)+IF((AS$7-$AD$7)&lt;=(Settings!$C48*12),$AD61/(Settings!$C48*12),0)+IF((AS$7-$AC$7)&lt;=(Settings!$C48*12),$AC61/(Settings!$C48*12),0)+IF((AS$7-$AB$7)&lt;=(Settings!$C48*12),$AB61/(Settings!$C48*12),0)+IF((AS$7-$AA$7)&lt;=(Settings!$C48*12),$AA61/(Settings!$C48*12),0)+IF((AS$7-$Z$7)&lt;=(Settings!$C48*12),$Z61/(Settings!$C48*12),0)+IF((AS$7-$Y$7)&lt;=(Settings!$C48*12),$Y61/(Settings!$C48*12),0)+IF((AS$7-$X$7)&lt;=(Settings!$C48*12),$X61/(Settings!$C48*12),0)+IF((AS$7-$W$7)&lt;=(Settings!$C48*12),$W61/(Settings!$C48*12),0)+IF((AS$7-$V$7)&lt;=(Settings!$C48*12),$V61/(Settings!$C48*12),0)+IF((AS$7-$U$7)&lt;=(Settings!$C48*12),$U61/(Settings!$C48*12),0)+IF((AS$7-$T$7)&lt;=(Settings!$C48*12),$T61/(Settings!$C48*12),0)+IF((AS$7-$S$7)&lt;=(Settings!$C48*12),$S61/(Settings!$C48*12),0)+IF((AS$7-$R$7)&lt;=(Settings!$C48*12),$R61/(Settings!$C48*12),0)+IF((AS$7-$Q$7)&lt;=(Settings!$C48*12),$Q61/(Settings!$C48*12),0)+IF((AS$7-$P$7)&lt;=(Settings!$C48*12),$P61/(Settings!$C48*12),0)+IF((AS$7-$O$7)&lt;=(Settings!$C48*12),$O61/(Settings!$C48*12),0)+IF((AS$7-$N$7)&lt;=(Settings!$C48*12),$N61/(Settings!$C48*12),0)+IF((AS$7-$M$7)&lt;=(Settings!$C48*12),$M61/(Settings!$C48*12),0)+IF((AS$7-$L$7)&lt;=(Settings!$C48*12),$L61/(Settings!$C48*12),0)+IF((AS$7-$K$7)&lt;=(Settings!$C48*12),$K61/(Settings!$C48*12),0)+IF((AS$7-$J$7)&lt;=(Settings!$C48*12),$J61/(Settings!$C48*12),0)+IF((AS$7-$I$7)&lt;=(Settings!$C48*12),$I61/(Settings!$C48*12),0)+IF((AS$7-$H$7)&lt;=(Settings!$C48*12),$H61/(Settings!$C48*12),0)+IF((AS$7-$G$7)&lt;=(Settings!$C48*12),$G61/(Settings!$C48*12),0)+IF((AS$7-$F$7)&lt;=(Settings!$C48*12),$F61/(Settings!$C48*12),0)+IF((AS$7-$E$7)&lt;=(Settings!$C48*12),$E61/(Settings!$C48*12),0)</f>
        <v>0</v>
      </c>
      <c r="AT73" s="286">
        <f>IF((AT$7-$AS$7)&lt;=(Settings!$C48*12),$AS61/(Settings!$C48*12),0)+IF((AT$7-$AR$7)&lt;=(Settings!$C48*12),$AR61/(Settings!$C48*12),0)+IF((AT$7-$AQ$7)&lt;=(Settings!$C48*12),$AQ61/(Settings!$C48*12),0)+IF((AT$7-$AP$7)&lt;=(Settings!$C48*12),$AP61/(Settings!$C48*12),0)+IF((AT$7-$AO$7)&lt;=(Settings!$C48*12),$AO61/(Settings!$C48*12),0)+IF((AT$7-$AN$7)&lt;=(Settings!$C48*12),$AN61/(Settings!$C48*12),0)+IF((AT$7-$AM$7)&lt;=(Settings!$C48*12),$AM61/(Settings!$C48*12),0)+IF((AT$7-$AL$7)&lt;=(Settings!$C48*12),$AL61/(Settings!$C48*12),0)+IF((AT$7-$AK$7)&lt;=(Settings!$C48*12),$AK61/(Settings!$C48*12),0)+IF((AT$7-$AJ$7)&lt;=(Settings!$C48*12),$AJ61/(Settings!$C48*12),0)+IF((AT$7-$AI$7)&lt;=(Settings!$C48*12),$AI61/(Settings!$C48*12),0)+IF((AT$7-$AH$7)&lt;=(Settings!$C48*12),$AH61/(Settings!$C48*12),0)+IF((AT$7-$AG$7)&lt;=(Settings!$C48*12),$AG61/(Settings!$C48*12),0)+IF((AT$7-$AF$7)&lt;=(Settings!$C48*12),$AF61/(Settings!$C48*12),0)+IF((AT$7-$AE$7)&lt;=(Settings!$C48*12),$AE61/(Settings!$C48*12),0)+IF((AT$7-$AD$7)&lt;=(Settings!$C48*12),$AD61/(Settings!$C48*12),0)+IF((AT$7-$AC$7)&lt;=(Settings!$C48*12),$AC61/(Settings!$C48*12),0)+IF((AT$7-$AB$7)&lt;=(Settings!$C48*12),$AB61/(Settings!$C48*12),0)+IF((AT$7-$AA$7)&lt;=(Settings!$C48*12),$AA61/(Settings!$C48*12),0)+IF((AT$7-$Z$7)&lt;=(Settings!$C48*12),$Z61/(Settings!$C48*12),0)+IF((AT$7-$Y$7)&lt;=(Settings!$C48*12),$Y61/(Settings!$C48*12),0)+IF((AT$7-$X$7)&lt;=(Settings!$C48*12),$X61/(Settings!$C48*12),0)+IF((AT$7-$W$7)&lt;=(Settings!$C48*12),$W61/(Settings!$C48*12),0)+IF((AT$7-$V$7)&lt;=(Settings!$C48*12),$V61/(Settings!$C48*12),0)+IF((AT$7-$U$7)&lt;=(Settings!$C48*12),$U61/(Settings!$C48*12),0)+IF((AT$7-$T$7)&lt;=(Settings!$C48*12),$T61/(Settings!$C48*12),0)+IF((AT$7-$S$7)&lt;=(Settings!$C48*12),$S61/(Settings!$C48*12),0)+IF((AT$7-$R$7)&lt;=(Settings!$C48*12),$R61/(Settings!$C48*12),0)+IF((AT$7-$Q$7)&lt;=(Settings!$C48*12),$Q61/(Settings!$C48*12),0)+IF((AT$7-$P$7)&lt;=(Settings!$C48*12),$P61/(Settings!$C48*12),0)+IF((AT$7-$O$7)&lt;=(Settings!$C48*12),$O61/(Settings!$C48*12),0)+IF((AT$7-$N$7)&lt;=(Settings!$C48*12),$N61/(Settings!$C48*12),0)+IF((AT$7-$M$7)&lt;=(Settings!$C48*12),$M61/(Settings!$C48*12),0)+IF((AT$7-$L$7)&lt;=(Settings!$C48*12),$L61/(Settings!$C48*12),0)+IF((AT$7-$K$7)&lt;=(Settings!$C48*12),$K61/(Settings!$C48*12),0)+IF((AT$7-$J$7)&lt;=(Settings!$C48*12),$J61/(Settings!$C48*12),0)+IF((AT$7-$I$7)&lt;=(Settings!$C48*12),$I61/(Settings!$C48*12),0)+IF((AT$7-$H$7)&lt;=(Settings!$C48*12),$H61/(Settings!$C48*12),0)+IF((AT$7-$G$7)&lt;=(Settings!$C48*12),$G61/(Settings!$C48*12),0)+IF((AT$7-$F$7)&lt;=(Settings!$C48*12),$F61/(Settings!$C48*12),0)+IF((AT$7-$E$7)&lt;=(Settings!$C48*12),$E61/(Settings!$C48*12),0)</f>
        <v>0</v>
      </c>
      <c r="AU73" s="286">
        <f>IF((AU$7-$AT$7)&lt;=(Settings!$C48*12),$AT61/(Settings!$C48*12),0)+IF((AU$7-$AS$7)&lt;=(Settings!$C48*12),$AS61/(Settings!$C48*12),0)+IF((AU$7-$AR$7)&lt;=(Settings!$C48*12),$AR61/(Settings!$C48*12),0)+IF((AU$7-$AQ$7)&lt;=(Settings!$C48*12),$AQ61/(Settings!$C48*12),0)+IF((AU$7-$AP$7)&lt;=(Settings!$C48*12),$AP61/(Settings!$C48*12),0)+IF((AU$7-$AO$7)&lt;=(Settings!$C48*12),$AO61/(Settings!$C48*12),0)+IF((AU$7-$AN$7)&lt;=(Settings!$C48*12),$AN61/(Settings!$C48*12),0)+IF((AU$7-$AM$7)&lt;=(Settings!$C48*12),$AM61/(Settings!$C48*12),0)+IF((AU$7-$AL$7)&lt;=(Settings!$C48*12),$AL61/(Settings!$C48*12),0)+IF((AU$7-$AK$7)&lt;=(Settings!$C48*12),$AK61/(Settings!$C48*12),0)+IF((AU$7-$AJ$7)&lt;=(Settings!$C48*12),$AJ61/(Settings!$C48*12),0)+IF((AU$7-$AI$7)&lt;=(Settings!$C48*12),$AI61/(Settings!$C48*12),0)+IF((AU$7-$AH$7)&lt;=(Settings!$C48*12),$AH61/(Settings!$C48*12),0)+IF((AU$7-$AG$7)&lt;=(Settings!$C48*12),$AG61/(Settings!$C48*12),0)+IF((AU$7-$AF$7)&lt;=(Settings!$C48*12),$AF61/(Settings!$C48*12),0)+IF((AU$7-$AE$7)&lt;=(Settings!$C48*12),$AE61/(Settings!$C48*12),0)+IF((AU$7-$AD$7)&lt;=(Settings!$C48*12),$AD61/(Settings!$C48*12),0)+IF((AU$7-$AC$7)&lt;=(Settings!$C48*12),$AC61/(Settings!$C48*12),0)+IF((AU$7-$AB$7)&lt;=(Settings!$C48*12),$AB61/(Settings!$C48*12),0)+IF((AU$7-$AA$7)&lt;=(Settings!$C48*12),$AA61/(Settings!$C48*12),0)+IF((AU$7-$Z$7)&lt;=(Settings!$C48*12),$Z61/(Settings!$C48*12),0)+IF((AU$7-$Y$7)&lt;=(Settings!$C48*12),$Y61/(Settings!$C48*12),0)+IF((AU$7-$X$7)&lt;=(Settings!$C48*12),$X61/(Settings!$C48*12),0)+IF((AU$7-$W$7)&lt;=(Settings!$C48*12),$W61/(Settings!$C48*12),0)+IF((AU$7-$V$7)&lt;=(Settings!$C48*12),$V61/(Settings!$C48*12),0)+IF((AU$7-$U$7)&lt;=(Settings!$C48*12),$U61/(Settings!$C48*12),0)+IF((AU$7-$T$7)&lt;=(Settings!$C48*12),$T61/(Settings!$C48*12),0)+IF((AU$7-$S$7)&lt;=(Settings!$C48*12),$S61/(Settings!$C48*12),0)+IF((AU$7-$R$7)&lt;=(Settings!$C48*12),$R61/(Settings!$C48*12),0)+IF((AU$7-$Q$7)&lt;=(Settings!$C48*12),$Q61/(Settings!$C48*12),0)+IF((AU$7-$P$7)&lt;=(Settings!$C48*12),$P61/(Settings!$C48*12),0)+IF((AU$7-$O$7)&lt;=(Settings!$C48*12),$O61/(Settings!$C48*12),0)+IF((AU$7-$N$7)&lt;=(Settings!$C48*12),$N61/(Settings!$C48*12),0)+IF((AU$7-$M$7)&lt;=(Settings!$C48*12),$M61/(Settings!$C48*12),0)+IF((AU$7-$L$7)&lt;=(Settings!$C48*12),$L61/(Settings!$C48*12),0)+IF((AU$7-$K$7)&lt;=(Settings!$C48*12),$K61/(Settings!$C48*12),0)+IF((AU$7-$J$7)&lt;=(Settings!$C48*12),$J61/(Settings!$C48*12),0)+IF((AU$7-$I$7)&lt;=(Settings!$C48*12),$I61/(Settings!$C48*12),0)+IF((AU$7-$H$7)&lt;=(Settings!$C48*12),$H61/(Settings!$C48*12),0)+IF((AU$7-$G$7)&lt;=(Settings!$C48*12),$G61/(Settings!$C48*12),0)+IF((AU$7-$F$7)&lt;=(Settings!$C48*12),$F61/(Settings!$C48*12),0)+IF((AU$7-$E$7)&lt;=(Settings!$C48*12),$E61/(Settings!$C48*12),0)</f>
        <v>0</v>
      </c>
      <c r="AV73" s="286">
        <f>IF((AV$7-$AU$7)&lt;=(Settings!$C48*12),$AU61/(Settings!$C48*12),0)+IF((AV$7-$AT$7)&lt;=(Settings!$C48*12),$AT61/(Settings!$C48*12),0)+IF((AV$7-$AS$7)&lt;=(Settings!$C48*12),$AS61/(Settings!$C48*12),0)+IF((AV$7-$AR$7)&lt;=(Settings!$C48*12),$AR61/(Settings!$C48*12),0)+IF((AV$7-$AQ$7)&lt;=(Settings!$C48*12),$AQ61/(Settings!$C48*12),0)+IF((AV$7-$AP$7)&lt;=(Settings!$C48*12),$AP61/(Settings!$C48*12),0)+IF((AV$7-$AO$7)&lt;=(Settings!$C48*12),$AO61/(Settings!$C48*12),0)+IF((AV$7-$AN$7)&lt;=(Settings!$C48*12),$AN61/(Settings!$C48*12),0)+IF((AV$7-$AM$7)&lt;=(Settings!$C48*12),$AM61/(Settings!$C48*12),0)+IF((AV$7-$AL$7)&lt;=(Settings!$C48*12),$AL61/(Settings!$C48*12),0)+IF((AV$7-$AK$7)&lt;=(Settings!$C48*12),$AK61/(Settings!$C48*12),0)+IF((AV$7-$AJ$7)&lt;=(Settings!$C48*12),$AJ61/(Settings!$C48*12),0)+IF((AV$7-$AI$7)&lt;=(Settings!$C48*12),$AI61/(Settings!$C48*12),0)+IF((AV$7-$AH$7)&lt;=(Settings!$C48*12),$AH61/(Settings!$C48*12),0)+IF((AV$7-$AG$7)&lt;=(Settings!$C48*12),$AG61/(Settings!$C48*12),0)+IF((AV$7-$AF$7)&lt;=(Settings!$C48*12),$AF61/(Settings!$C48*12),0)+IF((AV$7-$AE$7)&lt;=(Settings!$C48*12),$AE61/(Settings!$C48*12),0)+IF((AV$7-$AD$7)&lt;=(Settings!$C48*12),$AD61/(Settings!$C48*12),0)+IF((AV$7-$AC$7)&lt;=(Settings!$C48*12),$AC61/(Settings!$C48*12),0)+IF((AV$7-$AB$7)&lt;=(Settings!$C48*12),$AB61/(Settings!$C48*12),0)+IF((AV$7-$AA$7)&lt;=(Settings!$C48*12),$AA61/(Settings!$C48*12),0)+IF((AV$7-$Z$7)&lt;=(Settings!$C48*12),$Z61/(Settings!$C48*12),0)+IF((AV$7-$Y$7)&lt;=(Settings!$C48*12),$Y61/(Settings!$C48*12),0)+IF((AV$7-$X$7)&lt;=(Settings!$C48*12),$X61/(Settings!$C48*12),0)+IF((AV$7-$W$7)&lt;=(Settings!$C48*12),$W61/(Settings!$C48*12),0)+IF((AV$7-$V$7)&lt;=(Settings!$C48*12),$V61/(Settings!$C48*12),0)+IF((AV$7-$U$7)&lt;=(Settings!$C48*12),$U61/(Settings!$C48*12),0)+IF((AV$7-$T$7)&lt;=(Settings!$C48*12),$T61/(Settings!$C48*12),0)+IF((AV$7-$S$7)&lt;=(Settings!$C48*12),$S61/(Settings!$C48*12),0)+IF((AV$7-$R$7)&lt;=(Settings!$C48*12),$R61/(Settings!$C48*12),0)+IF((AV$7-$Q$7)&lt;=(Settings!$C48*12),$Q61/(Settings!$C48*12),0)+IF((AV$7-$P$7)&lt;=(Settings!$C48*12),$P61/(Settings!$C48*12),0)+IF((AV$7-$O$7)&lt;=(Settings!$C48*12),$O61/(Settings!$C48*12),0)+IF((AV$7-$N$7)&lt;=(Settings!$C48*12),$N61/(Settings!$C48*12),0)+IF((AV$7-$M$7)&lt;=(Settings!$C48*12),$M61/(Settings!$C48*12),0)+IF((AV$7-$L$7)&lt;=(Settings!$C48*12),$L61/(Settings!$C48*12),0)+IF((AV$7-$K$7)&lt;=(Settings!$C48*12),$K61/(Settings!$C48*12),0)+IF((AV$7-$J$7)&lt;=(Settings!$C48*12),$J61/(Settings!$C48*12),0)+IF((AV$7-$I$7)&lt;=(Settings!$C48*12),$I61/(Settings!$C48*12),0)+IF((AV$7-$H$7)&lt;=(Settings!$C48*12),$H61/(Settings!$C48*12),0)+IF((AV$7-$G$7)&lt;=(Settings!$C48*12),$G61/(Settings!$C48*12),0)+IF((AV$7-$F$7)&lt;=(Settings!$C48*12),$F61/(Settings!$C48*12),0)+IF((AV$7-$E$7)&lt;=(Settings!$C48*12),$E61/(Settings!$C48*12),0)</f>
        <v>0</v>
      </c>
      <c r="AW73" s="286">
        <f>IF((AW$7-$AV$7)&lt;=(Settings!$C48*12),$AV61/(Settings!$C48*12),0)+IF((AW$7-$AU$7)&lt;=(Settings!$C48*12),$AU61/(Settings!$C48*12),0)+IF((AW$7-$AT$7)&lt;=(Settings!$C48*12),$AT61/(Settings!$C48*12),0)+IF((AW$7-$AS$7)&lt;=(Settings!$C48*12),$AS61/(Settings!$C48*12),0)+IF((AW$7-$AR$7)&lt;=(Settings!$C48*12),$AR61/(Settings!$C48*12),0)+IF((AW$7-$AQ$7)&lt;=(Settings!$C48*12),$AQ61/(Settings!$C48*12),0)+IF((AW$7-$AP$7)&lt;=(Settings!$C48*12),$AP61/(Settings!$C48*12),0)+IF((AW$7-$AO$7)&lt;=(Settings!$C48*12),$AO61/(Settings!$C48*12),0)+IF((AW$7-$AN$7)&lt;=(Settings!$C48*12),$AN61/(Settings!$C48*12),0)+IF((AW$7-$AM$7)&lt;=(Settings!$C48*12),$AM61/(Settings!$C48*12),0)+IF((AW$7-$AL$7)&lt;=(Settings!$C48*12),$AL61/(Settings!$C48*12),0)+IF((AW$7-$AK$7)&lt;=(Settings!$C48*12),$AK61/(Settings!$C48*12),0)+IF((AW$7-$AJ$7)&lt;=(Settings!$C48*12),$AJ61/(Settings!$C48*12),0)+IF((AW$7-$AI$7)&lt;=(Settings!$C48*12),$AI61/(Settings!$C48*12),0)+IF((AW$7-$AH$7)&lt;=(Settings!$C48*12),$AH61/(Settings!$C48*12),0)+IF((AW$7-$AG$7)&lt;=(Settings!$C48*12),$AG61/(Settings!$C48*12),0)+IF((AW$7-$AF$7)&lt;=(Settings!$C48*12),$AF61/(Settings!$C48*12),0)+IF((AW$7-$AE$7)&lt;=(Settings!$C48*12),$AE61/(Settings!$C48*12),0)+IF((AW$7-$AD$7)&lt;=(Settings!$C48*12),$AD61/(Settings!$C48*12),0)+IF((AW$7-$AC$7)&lt;=(Settings!$C48*12),$AC61/(Settings!$C48*12),0)+IF((AW$7-$AB$7)&lt;=(Settings!$C48*12),$AB61/(Settings!$C48*12),0)+IF((AW$7-$AA$7)&lt;=(Settings!$C48*12),$AA61/(Settings!$C48*12),0)+IF((AW$7-$Z$7)&lt;=(Settings!$C48*12),$Z61/(Settings!$C48*12),0)+IF((AW$7-$Y$7)&lt;=(Settings!$C48*12),$Y61/(Settings!$C48*12),0)+IF((AW$7-$X$7)&lt;=(Settings!$C48*12),$X61/(Settings!$C48*12),0)+IF((AW$7-$W$7)&lt;=(Settings!$C48*12),$W61/(Settings!$C48*12),0)+IF((AW$7-$V$7)&lt;=(Settings!$C48*12),$V61/(Settings!$C48*12),0)+IF((AW$7-$U$7)&lt;=(Settings!$C48*12),$U61/(Settings!$C48*12),0)+IF((AW$7-$T$7)&lt;=(Settings!$C48*12),$T61/(Settings!$C48*12),0)+IF((AW$7-$S$7)&lt;=(Settings!$C48*12),$S61/(Settings!$C48*12),0)+IF((AW$7-$R$7)&lt;=(Settings!$C48*12),$R61/(Settings!$C48*12),0)+IF((AW$7-$Q$7)&lt;=(Settings!$C48*12),$Q61/(Settings!$C48*12),0)+IF((AW$7-$P$7)&lt;=(Settings!$C48*12),$P61/(Settings!$C48*12),0)+IF((AW$7-$O$7)&lt;=(Settings!$C48*12),$O61/(Settings!$C48*12),0)+IF((AW$7-$N$7)&lt;=(Settings!$C48*12),$N61/(Settings!$C48*12),0)+IF((AW$7-$M$7)&lt;=(Settings!$C48*12),$M61/(Settings!$C48*12),0)+IF((AW$7-$L$7)&lt;=(Settings!$C48*12),$L61/(Settings!$C48*12),0)+IF((AW$7-$K$7)&lt;=(Settings!$C48*12),$K61/(Settings!$C48*12),0)+IF((AW$7-$J$7)&lt;=(Settings!$C48*12),$J61/(Settings!$C48*12),0)+IF((AW$7-$I$7)&lt;=(Settings!$C48*12),$I61/(Settings!$C48*12),0)+IF((AW$7-$H$7)&lt;=(Settings!$C48*12),$H61/(Settings!$C48*12),0)+IF((AW$7-$G$7)&lt;=(Settings!$C48*12),$G61/(Settings!$C48*12),0)+IF((AW$7-$F$7)&lt;=(Settings!$C48*12),$F61/(Settings!$C48*12),0)+IF((AW$7-$E$7)&lt;=(Settings!$C48*12),$E61/(Settings!$C48*12),0)</f>
        <v>0</v>
      </c>
      <c r="AX73" s="286">
        <f>IF((AX$7-$AW$7)&lt;=(Settings!$C48*12),$AW61/(Settings!$C48*12),0)+IF((AX$7-$AV$7)&lt;=(Settings!$C48*12),$AV61/(Settings!$C48*12),0)+IF((AX$7-$AU$7)&lt;=(Settings!$C48*12),$AU61/(Settings!$C48*12),0)+IF((AX$7-$AT$7)&lt;=(Settings!$C48*12),$AT61/(Settings!$C48*12),0)+IF((AX$7-$AS$7)&lt;=(Settings!$C48*12),$AS61/(Settings!$C48*12),0)+IF((AX$7-$AR$7)&lt;=(Settings!$C48*12),$AR61/(Settings!$C48*12),0)+IF((AX$7-$AQ$7)&lt;=(Settings!$C48*12),$AQ61/(Settings!$C48*12),0)+IF((AX$7-$AP$7)&lt;=(Settings!$C48*12),$AP61/(Settings!$C48*12),0)+IF((AX$7-$AO$7)&lt;=(Settings!$C48*12),$AO61/(Settings!$C48*12),0)+IF((AX$7-$AN$7)&lt;=(Settings!$C48*12),$AN61/(Settings!$C48*12),0)+IF((AX$7-$AM$7)&lt;=(Settings!$C48*12),$AM61/(Settings!$C48*12),0)+IF((AX$7-$AL$7)&lt;=(Settings!$C48*12),$AL61/(Settings!$C48*12),0)+IF((AX$7-$AK$7)&lt;=(Settings!$C48*12),$AK61/(Settings!$C48*12),0)+IF((AX$7-$AJ$7)&lt;=(Settings!$C48*12),$AJ61/(Settings!$C48*12),0)+IF((AX$7-$AI$7)&lt;=(Settings!$C48*12),$AI61/(Settings!$C48*12),0)+IF((AX$7-$AH$7)&lt;=(Settings!$C48*12),$AH61/(Settings!$C48*12),0)+IF((AX$7-$AG$7)&lt;=(Settings!$C48*12),$AG61/(Settings!$C48*12),0)+IF((AX$7-$AF$7)&lt;=(Settings!$C48*12),$AF61/(Settings!$C48*12),0)+IF((AX$7-$AE$7)&lt;=(Settings!$C48*12),$AE61/(Settings!$C48*12),0)+IF((AX$7-$AD$7)&lt;=(Settings!$C48*12),$AD61/(Settings!$C48*12),0)+IF((AX$7-$AC$7)&lt;=(Settings!$C48*12),$AC61/(Settings!$C48*12),0)+IF((AX$7-$AB$7)&lt;=(Settings!$C48*12),$AB61/(Settings!$C48*12),0)+IF((AX$7-$AA$7)&lt;=(Settings!$C48*12),$AA61/(Settings!$C48*12),0)+IF((AX$7-$Z$7)&lt;=(Settings!$C48*12),$Z61/(Settings!$C48*12),0)+IF((AX$7-$Y$7)&lt;=(Settings!$C48*12),$Y61/(Settings!$C48*12),0)+IF((AX$7-$X$7)&lt;=(Settings!$C48*12),$X61/(Settings!$C48*12),0)+IF((AX$7-$W$7)&lt;=(Settings!$C48*12),$W61/(Settings!$C48*12),0)+IF((AX$7-$V$7)&lt;=(Settings!$C48*12),$V61/(Settings!$C48*12),0)+IF((AX$7-$U$7)&lt;=(Settings!$C48*12),$U61/(Settings!$C48*12),0)+IF((AX$7-$T$7)&lt;=(Settings!$C48*12),$T61/(Settings!$C48*12),0)+IF((AX$7-$S$7)&lt;=(Settings!$C48*12),$S61/(Settings!$C48*12),0)+IF((AX$7-$R$7)&lt;=(Settings!$C48*12),$R61/(Settings!$C48*12),0)+IF((AX$7-$Q$7)&lt;=(Settings!$C48*12),$Q61/(Settings!$C48*12),0)+IF((AX$7-$P$7)&lt;=(Settings!$C48*12),$P61/(Settings!$C48*12),0)+IF((AX$7-$O$7)&lt;=(Settings!$C48*12),$O61/(Settings!$C48*12),0)+IF((AX$7-$N$7)&lt;=(Settings!$C48*12),$N61/(Settings!$C48*12),0)+IF((AX$7-$M$7)&lt;=(Settings!$C48*12),$M61/(Settings!$C48*12),0)+IF((AX$7-$L$7)&lt;=(Settings!$C48*12),$L61/(Settings!$C48*12),0)+IF((AX$7-$K$7)&lt;=(Settings!$C48*12),$K61/(Settings!$C48*12),0)+IF((AX$7-$J$7)&lt;=(Settings!$C48*12),$J61/(Settings!$C48*12),0)+IF((AX$7-$I$7)&lt;=(Settings!$C48*12),$I61/(Settings!$C48*12),0)+IF((AX$7-$H$7)&lt;=(Settings!$C48*12),$H61/(Settings!$C48*12),0)+IF((AX$7-$G$7)&lt;=(Settings!$C48*12),$G61/(Settings!$C48*12),0)+IF((AX$7-$F$7)&lt;=(Settings!$C48*12),$F61/(Settings!$C48*12),0)+IF((AX$7-$E$7)&lt;=(Settings!$C48*12),$E61/(Settings!$C48*12),0)</f>
        <v>0</v>
      </c>
      <c r="AY73" s="286">
        <f>IF((AY$7-$AX$7)&lt;=(Settings!$C48*12),$AX61/(Settings!$C48*12),0)+IF((AY$7-$AW$7)&lt;=(Settings!$C48*12),$AW61/(Settings!$C48*12),0)+IF((AY$7-$AV$7)&lt;=(Settings!$C48*12),$AV61/(Settings!$C48*12),0)+IF((AY$7-$AU$7)&lt;=(Settings!$C48*12),$AU61/(Settings!$C48*12),0)+IF((AY$7-$AT$7)&lt;=(Settings!$C48*12),$AT61/(Settings!$C48*12),0)+IF((AY$7-$AS$7)&lt;=(Settings!$C48*12),$AS61/(Settings!$C48*12),0)+IF((AY$7-$AR$7)&lt;=(Settings!$C48*12),$AR61/(Settings!$C48*12),0)+IF((AY$7-$AQ$7)&lt;=(Settings!$C48*12),$AQ61/(Settings!$C48*12),0)+IF((AY$7-$AP$7)&lt;=(Settings!$C48*12),$AP61/(Settings!$C48*12),0)+IF((AY$7-$AO$7)&lt;=(Settings!$C48*12),$AO61/(Settings!$C48*12),0)+IF((AY$7-$AN$7)&lt;=(Settings!$C48*12),$AN61/(Settings!$C48*12),0)+IF((AY$7-$AM$7)&lt;=(Settings!$C48*12),$AM61/(Settings!$C48*12),0)+IF((AY$7-$AL$7)&lt;=(Settings!$C48*12),$AL61/(Settings!$C48*12),0)+IF((AY$7-$AK$7)&lt;=(Settings!$C48*12),$AK61/(Settings!$C48*12),0)+IF((AY$7-$AJ$7)&lt;=(Settings!$C48*12),$AJ61/(Settings!$C48*12),0)+IF((AY$7-$AI$7)&lt;=(Settings!$C48*12),$AI61/(Settings!$C48*12),0)+IF((AY$7-$AH$7)&lt;=(Settings!$C48*12),$AH61/(Settings!$C48*12),0)+IF((AY$7-$AG$7)&lt;=(Settings!$C48*12),$AG61/(Settings!$C48*12),0)+IF((AY$7-$AF$7)&lt;=(Settings!$C48*12),$AF61/(Settings!$C48*12),0)+IF((AY$7-$AE$7)&lt;=(Settings!$C48*12),$AE61/(Settings!$C48*12),0)+IF((AY$7-$AD$7)&lt;=(Settings!$C48*12),$AD61/(Settings!$C48*12),0)+IF((AY$7-$AC$7)&lt;=(Settings!$C48*12),$AC61/(Settings!$C48*12),0)+IF((AY$7-$AB$7)&lt;=(Settings!$C48*12),$AB61/(Settings!$C48*12),0)+IF((AY$7-$AA$7)&lt;=(Settings!$C48*12),$AA61/(Settings!$C48*12),0)+IF((AY$7-$Z$7)&lt;=(Settings!$C48*12),$Z61/(Settings!$C48*12),0)+IF((AY$7-$Y$7)&lt;=(Settings!$C48*12),$Y61/(Settings!$C48*12),0)+IF((AY$7-$X$7)&lt;=(Settings!$C48*12),$X61/(Settings!$C48*12),0)+IF((AY$7-$W$7)&lt;=(Settings!$C48*12),$W61/(Settings!$C48*12),0)+IF((AY$7-$V$7)&lt;=(Settings!$C48*12),$V61/(Settings!$C48*12),0)+IF((AY$7-$U$7)&lt;=(Settings!$C48*12),$U61/(Settings!$C48*12),0)+IF((AY$7-$T$7)&lt;=(Settings!$C48*12),$T61/(Settings!$C48*12),0)+IF((AY$7-$S$7)&lt;=(Settings!$C48*12),$S61/(Settings!$C48*12),0)+IF((AY$7-$R$7)&lt;=(Settings!$C48*12),$R61/(Settings!$C48*12),0)+IF((AY$7-$Q$7)&lt;=(Settings!$C48*12),$Q61/(Settings!$C48*12),0)+IF((AY$7-$P$7)&lt;=(Settings!$C48*12),$P61/(Settings!$C48*12),0)+IF((AY$7-$O$7)&lt;=(Settings!$C48*12),$O61/(Settings!$C48*12),0)+IF((AY$7-$N$7)&lt;=(Settings!$C48*12),$N61/(Settings!$C48*12),0)+IF((AY$7-$M$7)&lt;=(Settings!$C48*12),$M61/(Settings!$C48*12),0)+IF((AY$7-$L$7)&lt;=(Settings!$C48*12),$L61/(Settings!$C48*12),0)+IF((AY$7-$K$7)&lt;=(Settings!$C48*12),$K61/(Settings!$C48*12),0)+IF((AY$7-$J$7)&lt;=(Settings!$C48*12),$J61/(Settings!$C48*12),0)+IF((AY$7-$I$7)&lt;=(Settings!$C48*12),$I61/(Settings!$C48*12),0)+IF((AY$7-$H$7)&lt;=(Settings!$C48*12),$H61/(Settings!$C48*12),0)+IF((AY$7-$G$7)&lt;=(Settings!$C48*12),$G61/(Settings!$C48*12),0)+IF((AY$7-$F$7)&lt;=(Settings!$C48*12),$F61/(Settings!$C48*12),0)+IF((AY$7-$E$7)&lt;=(Settings!$C48*12),$E61/(Settings!$C48*12),0)</f>
        <v>0</v>
      </c>
      <c r="AZ73" s="286">
        <f>IF((AZ$7-$AY$7)&lt;=(Settings!$C48*12),$AY61/(Settings!$C48*12),0)+IF((AZ$7-$AX$7)&lt;=(Settings!$C48*12),$AX61/(Settings!$C48*12),0)+IF((AZ$7-$AW$7)&lt;=(Settings!$C48*12),$AW61/(Settings!$C48*12),0)+IF((AZ$7-$AV$7)&lt;=(Settings!$C48*12),$AV61/(Settings!$C48*12),0)+IF((AZ$7-$AU$7)&lt;=(Settings!$C48*12),$AU61/(Settings!$C48*12),0)+IF((AZ$7-$AT$7)&lt;=(Settings!$C48*12),$AT61/(Settings!$C48*12),0)+IF((AZ$7-$AS$7)&lt;=(Settings!$C48*12),$AS61/(Settings!$C48*12),0)+IF((AZ$7-$AR$7)&lt;=(Settings!$C48*12),$AR61/(Settings!$C48*12),0)+IF((AZ$7-$AQ$7)&lt;=(Settings!$C48*12),$AQ61/(Settings!$C48*12),0)+IF((AZ$7-$AP$7)&lt;=(Settings!$C48*12),$AP61/(Settings!$C48*12),0)+IF((AZ$7-$AO$7)&lt;=(Settings!$C48*12),$AO61/(Settings!$C48*12),0)+IF((AZ$7-$AN$7)&lt;=(Settings!$C48*12),$AN61/(Settings!$C48*12),0)+IF((AZ$7-$AM$7)&lt;=(Settings!$C48*12),$AM61/(Settings!$C48*12),0)+IF((AZ$7-$AL$7)&lt;=(Settings!$C48*12),$AL61/(Settings!$C48*12),0)+IF((AZ$7-$AK$7)&lt;=(Settings!$C48*12),$AK61/(Settings!$C48*12),0)+IF((AZ$7-$AJ$7)&lt;=(Settings!$C48*12),$AJ61/(Settings!$C48*12),0)+IF((AZ$7-$AI$7)&lt;=(Settings!$C48*12),$AI61/(Settings!$C48*12),0)+IF((AZ$7-$AH$7)&lt;=(Settings!$C48*12),$AH61/(Settings!$C48*12),0)+IF((AZ$7-$AG$7)&lt;=(Settings!$C48*12),$AG61/(Settings!$C48*12),0)+IF((AZ$7-$AF$7)&lt;=(Settings!$C48*12),$AF61/(Settings!$C48*12),0)+IF((AZ$7-$AE$7)&lt;=(Settings!$C48*12),$AE61/(Settings!$C48*12),0)+IF((AZ$7-$AD$7)&lt;=(Settings!$C48*12),$AD61/(Settings!$C48*12),0)+IF((AZ$7-$AC$7)&lt;=(Settings!$C48*12),$AC61/(Settings!$C48*12),0)+IF((AZ$7-$AB$7)&lt;=(Settings!$C48*12),$AB61/(Settings!$C48*12),0)+IF((AZ$7-$AA$7)&lt;=(Settings!$C48*12),$AA61/(Settings!$C48*12),0)+IF((AZ$7-$Z$7)&lt;=(Settings!$C48*12),$Z61/(Settings!$C48*12),0)+IF((AZ$7-$Y$7)&lt;=(Settings!$C48*12),$Y61/(Settings!$C48*12),0)+IF((AZ$7-$X$7)&lt;=(Settings!$C48*12),$X61/(Settings!$C48*12),0)+IF((AZ$7-$W$7)&lt;=(Settings!$C48*12),$W61/(Settings!$C48*12),0)+IF((AZ$7-$V$7)&lt;=(Settings!$C48*12),$V61/(Settings!$C48*12),0)+IF((AZ$7-$U$7)&lt;=(Settings!$C48*12),$U61/(Settings!$C48*12),0)+IF((AZ$7-$T$7)&lt;=(Settings!$C48*12),$T61/(Settings!$C48*12),0)+IF((AZ$7-$S$7)&lt;=(Settings!$C48*12),$S61/(Settings!$C48*12),0)+IF((AZ$7-$R$7)&lt;=(Settings!$C48*12),$R61/(Settings!$C48*12),0)+IF((AZ$7-$Q$7)&lt;=(Settings!$C48*12),$Q61/(Settings!$C48*12),0)+IF((AZ$7-$P$7)&lt;=(Settings!$C48*12),$P61/(Settings!$C48*12),0)+IF((AZ$7-$O$7)&lt;=(Settings!$C48*12),$O61/(Settings!$C48*12),0)+IF((AZ$7-$N$7)&lt;=(Settings!$C48*12),$N61/(Settings!$C48*12),0)+IF((AZ$7-$M$7)&lt;=(Settings!$C48*12),$M61/(Settings!$C48*12),0)+IF((AZ$7-$L$7)&lt;=(Settings!$C48*12),$L61/(Settings!$C48*12),0)+IF((AZ$7-$K$7)&lt;=(Settings!$C48*12),$K61/(Settings!$C48*12),0)+IF((AZ$7-$J$7)&lt;=(Settings!$C48*12),$J61/(Settings!$C48*12),0)+IF((AZ$7-$I$7)&lt;=(Settings!$C48*12),$I61/(Settings!$C48*12),0)+IF((AZ$7-$H$7)&lt;=(Settings!$C48*12),$H61/(Settings!$C48*12),0)+IF((AZ$7-$G$7)&lt;=(Settings!$C48*12),$G61/(Settings!$C48*12),0)+IF((AZ$7-$F$7)&lt;=(Settings!$C48*12),$F61/(Settings!$C48*12),0)+IF((AZ$7-$E$7)&lt;=(Settings!$C48*12),$E61/(Settings!$C48*12),0)</f>
        <v>0</v>
      </c>
      <c r="BA73" s="286">
        <f>IF((BA$7-$AZ$7)&lt;=(Settings!$C48*12),$AZ61/(Settings!$C48*12),0)+IF((BA$7-$AY$7)&lt;=(Settings!$C48*12),$AY61/(Settings!$C48*12),0)+IF((BA$7-$AX$7)&lt;=(Settings!$C48*12),$AX61/(Settings!$C48*12),0)+IF((BA$7-$AW$7)&lt;=(Settings!$C48*12),$AW61/(Settings!$C48*12),0)+IF((BA$7-$AV$7)&lt;=(Settings!$C48*12),$AV61/(Settings!$C48*12),0)+IF((BA$7-$AU$7)&lt;=(Settings!$C48*12),$AU61/(Settings!$C48*12),0)+IF((BA$7-$AT$7)&lt;=(Settings!$C48*12),$AT61/(Settings!$C48*12),0)+IF((BA$7-$AS$7)&lt;=(Settings!$C48*12),$AS61/(Settings!$C48*12),0)+IF((BA$7-$AR$7)&lt;=(Settings!$C48*12),$AR61/(Settings!$C48*12),0)+IF((BA$7-$AQ$7)&lt;=(Settings!$C48*12),$AQ61/(Settings!$C48*12),0)+IF((BA$7-$AP$7)&lt;=(Settings!$C48*12),$AP61/(Settings!$C48*12),0)+IF((BA$7-$AO$7)&lt;=(Settings!$C48*12),$AO61/(Settings!$C48*12),0)+IF((BA$7-$AN$7)&lt;=(Settings!$C48*12),$AN61/(Settings!$C48*12),0)+IF((BA$7-$AM$7)&lt;=(Settings!$C48*12),$AM61/(Settings!$C48*12),0)+IF((BA$7-$AL$7)&lt;=(Settings!$C48*12),$AL61/(Settings!$C48*12),0)+IF((BA$7-$AK$7)&lt;=(Settings!$C48*12),$AK61/(Settings!$C48*12),0)+IF((BA$7-$AJ$7)&lt;=(Settings!$C48*12),$AJ61/(Settings!$C48*12),0)+IF((BA$7-$AI$7)&lt;=(Settings!$C48*12),$AI61/(Settings!$C48*12),0)+IF((BA$7-$AH$7)&lt;=(Settings!$C48*12),$AH61/(Settings!$C48*12),0)+IF((BA$7-$AG$7)&lt;=(Settings!$C48*12),$AG61/(Settings!$C48*12),0)+IF((BA$7-$AF$7)&lt;=(Settings!$C48*12),$AF61/(Settings!$C48*12),0)+IF((BA$7-$AE$7)&lt;=(Settings!$C48*12),$AE61/(Settings!$C48*12),0)+IF((BA$7-$AD$7)&lt;=(Settings!$C48*12),$AD61/(Settings!$C48*12),0)+IF((BA$7-$AC$7)&lt;=(Settings!$C48*12),$AC61/(Settings!$C48*12),0)+IF((BA$7-$AB$7)&lt;=(Settings!$C48*12),$AB61/(Settings!$C48*12),0)+IF((BA$7-$AA$7)&lt;=(Settings!$C48*12),$AA61/(Settings!$C48*12),0)+IF((BA$7-$Z$7)&lt;=(Settings!$C48*12),$Z61/(Settings!$C48*12),0)+IF((BA$7-$Y$7)&lt;=(Settings!$C48*12),$Y61/(Settings!$C48*12),0)+IF((BA$7-$X$7)&lt;=(Settings!$C48*12),$X61/(Settings!$C48*12),0)+IF((BA$7-$W$7)&lt;=(Settings!$C48*12),$W61/(Settings!$C48*12),0)+IF((BA$7-$V$7)&lt;=(Settings!$C48*12),$V61/(Settings!$C48*12),0)+IF((BA$7-$U$7)&lt;=(Settings!$C48*12),$U61/(Settings!$C48*12),0)+IF((BA$7-$T$7)&lt;=(Settings!$C48*12),$T61/(Settings!$C48*12),0)+IF((BA$7-$S$7)&lt;=(Settings!$C48*12),$S61/(Settings!$C48*12),0)+IF((BA$7-$R$7)&lt;=(Settings!$C48*12),$R61/(Settings!$C48*12),0)+IF((BA$7-$Q$7)&lt;=(Settings!$C48*12),$Q61/(Settings!$C48*12),0)+IF((BA$7-$P$7)&lt;=(Settings!$C48*12),$P61/(Settings!$C48*12),0)+IF((BA$7-$O$7)&lt;=(Settings!$C48*12),$O61/(Settings!$C48*12),0)+IF((BA$7-$N$7)&lt;=(Settings!$C48*12),$N61/(Settings!$C48*12),0)+IF((BA$7-$M$7)&lt;=(Settings!$C48*12),$M61/(Settings!$C48*12),0)+IF((BA$7-$L$7)&lt;=(Settings!$C48*12),$L61/(Settings!$C48*12),0)+IF((BA$7-$K$7)&lt;=(Settings!$C48*12),$K61/(Settings!$C48*12),0)+IF((BA$7-$J$7)&lt;=(Settings!$C48*12),$J61/(Settings!$C48*12),0)+IF((BA$7-$I$7)&lt;=(Settings!$C48*12),$I61/(Settings!$C48*12),0)+IF((BA$7-$H$7)&lt;=(Settings!$C48*12),$H61/(Settings!$C48*12),0)+IF((BA$7-$G$7)&lt;=(Settings!$C48*12),$G61/(Settings!$C48*12),0)+IF((BA$7-$F$7)&lt;=(Settings!$C48*12),$F61/(Settings!$C48*12),0)+IF((BA$7-$E$7)&lt;=(Settings!$C48*12),$E61/(Settings!$C48*12),0)</f>
        <v>0</v>
      </c>
      <c r="BB73" s="286">
        <f>IF((BB$7-$BA$7)&lt;=(Settings!$C48*12),$BA61/(Settings!$C48*12),0)+IF((BB$7-$AZ$7)&lt;=(Settings!$C48*12),$AZ61/(Settings!$C48*12),0)+IF((BB$7-$AY$7)&lt;=(Settings!$C48*12),$AY61/(Settings!$C48*12),0)+IF((BB$7-$AX$7)&lt;=(Settings!$C48*12),$AX61/(Settings!$C48*12),0)+IF((BB$7-$AW$7)&lt;=(Settings!$C48*12),$AW61/(Settings!$C48*12),0)+IF((BB$7-$AV$7)&lt;=(Settings!$C48*12),$AV61/(Settings!$C48*12),0)+IF((BB$7-$AU$7)&lt;=(Settings!$C48*12),$AU61/(Settings!$C48*12),0)+IF((BB$7-$AT$7)&lt;=(Settings!$C48*12),$AT61/(Settings!$C48*12),0)+IF((BB$7-$AS$7)&lt;=(Settings!$C48*12),$AS61/(Settings!$C48*12),0)+IF((BB$7-$AR$7)&lt;=(Settings!$C48*12),$AR61/(Settings!$C48*12),0)+IF((BB$7-$AQ$7)&lt;=(Settings!$C48*12),$AQ61/(Settings!$C48*12),0)+IF((BB$7-$AP$7)&lt;=(Settings!$C48*12),$AP61/(Settings!$C48*12),0)+IF((BB$7-$AO$7)&lt;=(Settings!$C48*12),$AO61/(Settings!$C48*12),0)+IF((BB$7-$AN$7)&lt;=(Settings!$C48*12),$AN61/(Settings!$C48*12),0)+IF((BB$7-$AM$7)&lt;=(Settings!$C48*12),$AM61/(Settings!$C48*12),0)+IF((BB$7-$AL$7)&lt;=(Settings!$C48*12),$AL61/(Settings!$C48*12),0)+IF((BB$7-$AK$7)&lt;=(Settings!$C48*12),$AK61/(Settings!$C48*12),0)+IF((BB$7-$AJ$7)&lt;=(Settings!$C48*12),$AJ61/(Settings!$C48*12),0)+IF((BB$7-$AI$7)&lt;=(Settings!$C48*12),$AI61/(Settings!$C48*12),0)+IF((BB$7-$AH$7)&lt;=(Settings!$C48*12),$AH61/(Settings!$C48*12),0)+IF((BB$7-$AG$7)&lt;=(Settings!$C48*12),$AG61/(Settings!$C48*12),0)+IF((BB$7-$AF$7)&lt;=(Settings!$C48*12),$AF61/(Settings!$C48*12),0)+IF((BB$7-$AE$7)&lt;=(Settings!$C48*12),$AE61/(Settings!$C48*12),0)+IF((BB$7-$AD$7)&lt;=(Settings!$C48*12),$AD61/(Settings!$C48*12),0)+IF((BB$7-$AC$7)&lt;=(Settings!$C48*12),$AC61/(Settings!$C48*12),0)+IF((BB$7-$AB$7)&lt;=(Settings!$C48*12),$AB61/(Settings!$C48*12),0)+IF((BB$7-$AA$7)&lt;=(Settings!$C48*12),$AA61/(Settings!$C48*12),0)+IF((BB$7-$Z$7)&lt;=(Settings!$C48*12),$Z61/(Settings!$C48*12),0)+IF((BB$7-$Y$7)&lt;=(Settings!$C48*12),$Y61/(Settings!$C48*12),0)+IF((BB$7-$X$7)&lt;=(Settings!$C48*12),$X61/(Settings!$C48*12),0)+IF((BB$7-$W$7)&lt;=(Settings!$C48*12),$W61/(Settings!$C48*12),0)+IF((BB$7-$V$7)&lt;=(Settings!$C48*12),$V61/(Settings!$C48*12),0)+IF((BB$7-$U$7)&lt;=(Settings!$C48*12),$U61/(Settings!$C48*12),0)+IF((BB$7-$T$7)&lt;=(Settings!$C48*12),$T61/(Settings!$C48*12),0)+IF((BB$7-$S$7)&lt;=(Settings!$C48*12),$S61/(Settings!$C48*12),0)+IF((BB$7-$R$7)&lt;=(Settings!$C48*12),$R61/(Settings!$C48*12),0)+IF((BB$7-$Q$7)&lt;=(Settings!$C48*12),$Q61/(Settings!$C48*12),0)+IF((BB$7-$P$7)&lt;=(Settings!$C48*12),$P61/(Settings!$C48*12),0)+IF((BB$7-$O$7)&lt;=(Settings!$C48*12),$O61/(Settings!$C48*12),0)+IF((BB$7-$N$7)&lt;=(Settings!$C48*12),$N61/(Settings!$C48*12),0)+IF((BB$7-$M$7)&lt;=(Settings!$C48*12),$M61/(Settings!$C48*12),0)+IF((BB$7-$L$7)&lt;=(Settings!$C48*12),$L61/(Settings!$C48*12),0)+IF((BB$7-$K$7)&lt;=(Settings!$C48*12),$K61/(Settings!$C48*12),0)+IF((BB$7-$J$7)&lt;=(Settings!$C48*12),$J61/(Settings!$C48*12),0)+IF((BB$7-$I$7)&lt;=(Settings!$C48*12),$I61/(Settings!$C48*12),0)+IF((BB$7-$H$7)&lt;=(Settings!$C48*12),$H61/(Settings!$C48*12),0)+IF((BB$7-$G$7)&lt;=(Settings!$C48*12),$G61/(Settings!$C48*12),0)+IF((BB$7-$F$7)&lt;=(Settings!$C48*12),$F61/(Settings!$C48*12),0)+IF((BB$7-$E$7)&lt;=(Settings!$C48*12),$E61/(Settings!$C48*12),0)</f>
        <v>0</v>
      </c>
      <c r="BC73" s="286">
        <f>IF((BC$7-$BB$7)&lt;=(Settings!$C48*12),$BB61/(Settings!$C48*12),0)+IF((BC$7-$BA$7)&lt;=(Settings!$C48*12),$BA61/(Settings!$C48*12),0)+IF((BC$7-$AZ$7)&lt;=(Settings!$C48*12),$AZ61/(Settings!$C48*12),0)+IF((BC$7-$AY$7)&lt;=(Settings!$C48*12),$AY61/(Settings!$C48*12),0)+IF((BC$7-$AX$7)&lt;=(Settings!$C48*12),$AX61/(Settings!$C48*12),0)+IF((BC$7-$AW$7)&lt;=(Settings!$C48*12),$AW61/(Settings!$C48*12),0)+IF((BC$7-$AV$7)&lt;=(Settings!$C48*12),$AV61/(Settings!$C48*12),0)+IF((BC$7-$AU$7)&lt;=(Settings!$C48*12),$AU61/(Settings!$C48*12),0)+IF((BC$7-$AT$7)&lt;=(Settings!$C48*12),$AT61/(Settings!$C48*12),0)+IF((BC$7-$AS$7)&lt;=(Settings!$C48*12),$AS61/(Settings!$C48*12),0)+IF((BC$7-$AR$7)&lt;=(Settings!$C48*12),$AR61/(Settings!$C48*12),0)+IF((BC$7-$AQ$7)&lt;=(Settings!$C48*12),$AQ61/(Settings!$C48*12),0)+IF((BC$7-$AP$7)&lt;=(Settings!$C48*12),$AP61/(Settings!$C48*12),0)+IF((BC$7-$AO$7)&lt;=(Settings!$C48*12),$AO61/(Settings!$C48*12),0)+IF((BC$7-$AN$7)&lt;=(Settings!$C48*12),$AN61/(Settings!$C48*12),0)+IF((BC$7-$AM$7)&lt;=(Settings!$C48*12),$AM61/(Settings!$C48*12),0)+IF((BC$7-$AL$7)&lt;=(Settings!$C48*12),$AL61/(Settings!$C48*12),0)+IF((BC$7-$AK$7)&lt;=(Settings!$C48*12),$AK61/(Settings!$C48*12),0)+IF((BC$7-$AJ$7)&lt;=(Settings!$C48*12),$AJ61/(Settings!$C48*12),0)+IF((BC$7-$AI$7)&lt;=(Settings!$C48*12),$AI61/(Settings!$C48*12),0)+IF((BC$7-$AH$7)&lt;=(Settings!$C48*12),$AH61/(Settings!$C48*12),0)+IF((BC$7-$AG$7)&lt;=(Settings!$C48*12),$AG61/(Settings!$C48*12),0)+IF((BC$7-$AF$7)&lt;=(Settings!$C48*12),$AF61/(Settings!$C48*12),0)+IF((BC$7-$AE$7)&lt;=(Settings!$C48*12),$AE61/(Settings!$C48*12),0)+IF((BC$7-$AD$7)&lt;=(Settings!$C48*12),$AD61/(Settings!$C48*12),0)+IF((BC$7-$AC$7)&lt;=(Settings!$C48*12),$AC61/(Settings!$C48*12),0)+IF((BC$7-$AB$7)&lt;=(Settings!$C48*12),$AB61/(Settings!$C48*12),0)+IF((BC$7-$AA$7)&lt;=(Settings!$C48*12),$AA61/(Settings!$C48*12),0)+IF((BC$7-$Z$7)&lt;=(Settings!$C48*12),$Z61/(Settings!$C48*12),0)+IF((BC$7-$Y$7)&lt;=(Settings!$C48*12),$Y61/(Settings!$C48*12),0)+IF((BC$7-$X$7)&lt;=(Settings!$C48*12),$X61/(Settings!$C48*12),0)+IF((BC$7-$W$7)&lt;=(Settings!$C48*12),$W61/(Settings!$C48*12),0)+IF((BC$7-$V$7)&lt;=(Settings!$C48*12),$V61/(Settings!$C48*12),0)+IF((BC$7-$U$7)&lt;=(Settings!$C48*12),$U61/(Settings!$C48*12),0)+IF((BC$7-$T$7)&lt;=(Settings!$C48*12),$T61/(Settings!$C48*12),0)+IF((BC$7-$S$7)&lt;=(Settings!$C48*12),$S61/(Settings!$C48*12),0)+IF((BC$7-$R$7)&lt;=(Settings!$C48*12),$R61/(Settings!$C48*12),0)+IF((BC$7-$Q$7)&lt;=(Settings!$C48*12),$Q61/(Settings!$C48*12),0)+IF((BC$7-$P$7)&lt;=(Settings!$C48*12),$P61/(Settings!$C48*12),0)+IF((BC$7-$O$7)&lt;=(Settings!$C48*12),$O61/(Settings!$C48*12),0)+IF((BC$7-$N$7)&lt;=(Settings!$C48*12),$N61/(Settings!$C48*12),0)+IF((BC$7-$M$7)&lt;=(Settings!$C48*12),$M61/(Settings!$C48*12),0)+IF((BC$7-$L$7)&lt;=(Settings!$C48*12),$L61/(Settings!$C48*12),0)+IF((BC$7-$K$7)&lt;=(Settings!$C48*12),$K61/(Settings!$C48*12),0)+IF((BC$7-$J$7)&lt;=(Settings!$C48*12),$J61/(Settings!$C48*12),0)+IF((BC$7-$I$7)&lt;=(Settings!$C48*12),$I61/(Settings!$C48*12),0)+IF((BC$7-$H$7)&lt;=(Settings!$C48*12),$H61/(Settings!$C48*12),0)+IF((BC$7-$G$7)&lt;=(Settings!$C48*12),$G61/(Settings!$C48*12),0)+IF((BC$7-$F$7)&lt;=(Settings!$C48*12),$F61/(Settings!$C48*12),0)+IF((BC$7-$E$7)&lt;=(Settings!$C48*12),$E61/(Settings!$C48*12),0)</f>
        <v>0</v>
      </c>
      <c r="BD73" s="286">
        <f>IF((BD$7-$BC$7)&lt;=(Settings!$C48*12),$BC61/(Settings!$C48*12),0)+IF((BD$7-$BB$7)&lt;=(Settings!$C48*12),$BB61/(Settings!$C48*12),0)+IF((BD$7-$BA$7)&lt;=(Settings!$C48*12),$BA61/(Settings!$C48*12),0)+IF((BD$7-$AZ$7)&lt;=(Settings!$C48*12),$AZ61/(Settings!$C48*12),0)+IF((BD$7-$AY$7)&lt;=(Settings!$C48*12),$AY61/(Settings!$C48*12),0)+IF((BD$7-$AX$7)&lt;=(Settings!$C48*12),$AX61/(Settings!$C48*12),0)+IF((BD$7-$AW$7)&lt;=(Settings!$C48*12),$AW61/(Settings!$C48*12),0)+IF((BD$7-$AV$7)&lt;=(Settings!$C48*12),$AV61/(Settings!$C48*12),0)+IF((BD$7-$AU$7)&lt;=(Settings!$C48*12),$AU61/(Settings!$C48*12),0)+IF((BD$7-$AT$7)&lt;=(Settings!$C48*12),$AT61/(Settings!$C48*12),0)+IF((BD$7-$AS$7)&lt;=(Settings!$C48*12),$AS61/(Settings!$C48*12),0)+IF((BD$7-$AR$7)&lt;=(Settings!$C48*12),$AR61/(Settings!$C48*12),0)+IF((BD$7-$AQ$7)&lt;=(Settings!$C48*12),$AQ61/(Settings!$C48*12),0)+IF((BD$7-$AP$7)&lt;=(Settings!$C48*12),$AP61/(Settings!$C48*12),0)+IF((BD$7-$AO$7)&lt;=(Settings!$C48*12),$AO61/(Settings!$C48*12),0)+IF((BD$7-$AN$7)&lt;=(Settings!$C48*12),$AN61/(Settings!$C48*12),0)+IF((BD$7-$AM$7)&lt;=(Settings!$C48*12),$AM61/(Settings!$C48*12),0)+IF((BD$7-$AL$7)&lt;=(Settings!$C48*12),$AL61/(Settings!$C48*12),0)+IF((BD$7-$AK$7)&lt;=(Settings!$C48*12),$AK61/(Settings!$C48*12),0)+IF((BD$7-$AJ$7)&lt;=(Settings!$C48*12),$AJ61/(Settings!$C48*12),0)+IF((BD$7-$AI$7)&lt;=(Settings!$C48*12),$AI61/(Settings!$C48*12),0)+IF((BD$7-$AH$7)&lt;=(Settings!$C48*12),$AH61/(Settings!$C48*12),0)+IF((BD$7-$AG$7)&lt;=(Settings!$C48*12),$AG61/(Settings!$C48*12),0)+IF((BD$7-$AF$7)&lt;=(Settings!$C48*12),$AF61/(Settings!$C48*12),0)+IF((BD$7-$AE$7)&lt;=(Settings!$C48*12),$AE61/(Settings!$C48*12),0)+IF((BD$7-$AD$7)&lt;=(Settings!$C48*12),$AD61/(Settings!$C48*12),0)+IF((BD$7-$AC$7)&lt;=(Settings!$C48*12),$AC61/(Settings!$C48*12),0)+IF((BD$7-$AB$7)&lt;=(Settings!$C48*12),$AB61/(Settings!$C48*12),0)+IF((BD$7-$AA$7)&lt;=(Settings!$C48*12),$AA61/(Settings!$C48*12),0)+IF((BD$7-$Z$7)&lt;=(Settings!$C48*12),$Z61/(Settings!$C48*12),0)+IF((BD$7-$Y$7)&lt;=(Settings!$C48*12),$Y61/(Settings!$C48*12),0)+IF((BD$7-$X$7)&lt;=(Settings!$C48*12),$X61/(Settings!$C48*12),0)+IF((BD$7-$W$7)&lt;=(Settings!$C48*12),$W61/(Settings!$C48*12),0)+IF((BD$7-$V$7)&lt;=(Settings!$C48*12),$V61/(Settings!$C48*12),0)+IF((BD$7-$U$7)&lt;=(Settings!$C48*12),$U61/(Settings!$C48*12),0)+IF((BD$7-$T$7)&lt;=(Settings!$C48*12),$T61/(Settings!$C48*12),0)+IF((BD$7-$S$7)&lt;=(Settings!$C48*12),$S61/(Settings!$C48*12),0)+IF((BD$7-$R$7)&lt;=(Settings!$C48*12),$R61/(Settings!$C48*12),0)+IF((BD$7-$Q$7)&lt;=(Settings!$C48*12),$Q61/(Settings!$C48*12),0)+IF((BD$7-$P$7)&lt;=(Settings!$C48*12),$P61/(Settings!$C48*12),0)+IF((BD$7-$O$7)&lt;=(Settings!$C48*12),$O61/(Settings!$C48*12),0)+IF((BD$7-$N$7)&lt;=(Settings!$C48*12),$N61/(Settings!$C48*12),0)+IF((BD$7-$M$7)&lt;=(Settings!$C48*12),$M61/(Settings!$C48*12),0)+IF((BD$7-$L$7)&lt;=(Settings!$C48*12),$L61/(Settings!$C48*12),0)+IF((BD$7-$K$7)&lt;=(Settings!$C48*12),$K61/(Settings!$C48*12),0)+IF((BD$7-$J$7)&lt;=(Settings!$C48*12),$J61/(Settings!$C48*12),0)+IF((BD$7-$I$7)&lt;=(Settings!$C48*12),$I61/(Settings!$C48*12),0)+IF((BD$7-$H$7)&lt;=(Settings!$C48*12),$H61/(Settings!$C48*12),0)+IF((BD$7-$G$7)&lt;=(Settings!$C48*12),$G61/(Settings!$C48*12),0)+IF((BD$7-$F$7)&lt;=(Settings!$C48*12),$F61/(Settings!$C48*12),0)+IF((BD$7-$E$7)&lt;=(Settings!$C48*12),$E61/(Settings!$C48*12),0)</f>
        <v>0</v>
      </c>
      <c r="BE73" s="286">
        <f>IF((BE$7-$BD$7)&lt;=(Settings!$C48*12),$BD61/(Settings!$C48*12),0)+IF((BE$7-$BC$7)&lt;=(Settings!$C48*12),$BC61/(Settings!$C48*12),0)+IF((BE$7-$BB$7)&lt;=(Settings!$C48*12),$BB61/(Settings!$C48*12),0)+IF((BE$7-$BA$7)&lt;=(Settings!$C48*12),$BA61/(Settings!$C48*12),0)+IF((BE$7-$AZ$7)&lt;=(Settings!$C48*12),$AZ61/(Settings!$C48*12),0)+IF((BE$7-$AY$7)&lt;=(Settings!$C48*12),$AY61/(Settings!$C48*12),0)+IF((BE$7-$AX$7)&lt;=(Settings!$C48*12),$AX61/(Settings!$C48*12),0)+IF((BE$7-$AW$7)&lt;=(Settings!$C48*12),$AW61/(Settings!$C48*12),0)+IF((BE$7-$AV$7)&lt;=(Settings!$C48*12),$AV61/(Settings!$C48*12),0)+IF((BE$7-$AU$7)&lt;=(Settings!$C48*12),$AU61/(Settings!$C48*12),0)+IF((BE$7-$AT$7)&lt;=(Settings!$C48*12),$AT61/(Settings!$C48*12),0)+IF((BE$7-$AS$7)&lt;=(Settings!$C48*12),$AS61/(Settings!$C48*12),0)+IF((BE$7-$AR$7)&lt;=(Settings!$C48*12),$AR61/(Settings!$C48*12),0)+IF((BE$7-$AQ$7)&lt;=(Settings!$C48*12),$AQ61/(Settings!$C48*12),0)+IF((BE$7-$AP$7)&lt;=(Settings!$C48*12),$AP61/(Settings!$C48*12),0)+IF((BE$7-$AO$7)&lt;=(Settings!$C48*12),$AO61/(Settings!$C48*12),0)+IF((BE$7-$AN$7)&lt;=(Settings!$C48*12),$AN61/(Settings!$C48*12),0)+IF((BE$7-$AM$7)&lt;=(Settings!$C48*12),$AM61/(Settings!$C48*12),0)+IF((BE$7-$AL$7)&lt;=(Settings!$C48*12),$AL61/(Settings!$C48*12),0)+IF((BE$7-$AK$7)&lt;=(Settings!$C48*12),$AK61/(Settings!$C48*12),0)+IF((BE$7-$AJ$7)&lt;=(Settings!$C48*12),$AJ61/(Settings!$C48*12),0)+IF((BE$7-$AI$7)&lt;=(Settings!$C48*12),$AI61/(Settings!$C48*12),0)+IF((BE$7-$AH$7)&lt;=(Settings!$C48*12),$AH61/(Settings!$C48*12),0)+IF((BE$7-$AG$7)&lt;=(Settings!$C48*12),$AG61/(Settings!$C48*12),0)+IF((BE$7-$AF$7)&lt;=(Settings!$C48*12),$AF61/(Settings!$C48*12),0)+IF((BE$7-$AE$7)&lt;=(Settings!$C48*12),$AE61/(Settings!$C48*12),0)+IF((BE$7-$AD$7)&lt;=(Settings!$C48*12),$AD61/(Settings!$C48*12),0)+IF((BE$7-$AC$7)&lt;=(Settings!$C48*12),$AC61/(Settings!$C48*12),0)+IF((BE$7-$AB$7)&lt;=(Settings!$C48*12),$AB61/(Settings!$C48*12),0)+IF((BE$7-$AA$7)&lt;=(Settings!$C48*12),$AA61/(Settings!$C48*12),0)+IF((BE$7-$Z$7)&lt;=(Settings!$C48*12),$Z61/(Settings!$C48*12),0)+IF((BE$7-$Y$7)&lt;=(Settings!$C48*12),$Y61/(Settings!$C48*12),0)+IF((BE$7-$X$7)&lt;=(Settings!$C48*12),$X61/(Settings!$C48*12),0)+IF((BE$7-$W$7)&lt;=(Settings!$C48*12),$W61/(Settings!$C48*12),0)+IF((BE$7-$V$7)&lt;=(Settings!$C48*12),$V61/(Settings!$C48*12),0)+IF((BE$7-$U$7)&lt;=(Settings!$C48*12),$U61/(Settings!$C48*12),0)+IF((BE$7-$T$7)&lt;=(Settings!$C48*12),$T61/(Settings!$C48*12),0)+IF((BE$7-$S$7)&lt;=(Settings!$C48*12),$S61/(Settings!$C48*12),0)+IF((BE$7-$R$7)&lt;=(Settings!$C48*12),$R61/(Settings!$C48*12),0)+IF((BE$7-$Q$7)&lt;=(Settings!$C48*12),$Q61/(Settings!$C48*12),0)+IF((BE$7-$P$7)&lt;=(Settings!$C48*12),$P61/(Settings!$C48*12),0)+IF((BE$7-$O$7)&lt;=(Settings!$C48*12),$O61/(Settings!$C48*12),0)+IF((BE$7-$N$7)&lt;=(Settings!$C48*12),$N61/(Settings!$C48*12),0)+IF((BE$7-$M$7)&lt;=(Settings!$C48*12),$M61/(Settings!$C48*12),0)+IF((BE$7-$L$7)&lt;=(Settings!$C48*12),$L61/(Settings!$C48*12),0)+IF((BE$7-$K$7)&lt;=(Settings!$C48*12),$K61/(Settings!$C48*12),0)+IF((BE$7-$J$7)&lt;=(Settings!$C48*12),$J61/(Settings!$C48*12),0)+IF((BE$7-$I$7)&lt;=(Settings!$C48*12),$I61/(Settings!$C48*12),0)+IF((BE$7-$H$7)&lt;=(Settings!$C48*12),$H61/(Settings!$C48*12),0)+IF((BE$7-$G$7)&lt;=(Settings!$C48*12),$G61/(Settings!$C48*12),0)+IF((BE$7-$F$7)&lt;=(Settings!$C48*12),$F61/(Settings!$C48*12),0)+IF((BE$7-$E$7)&lt;=(Settings!$C48*12),$E61/(Settings!$C48*12),0)</f>
        <v>0</v>
      </c>
      <c r="BF73" s="286">
        <f>IF((BF$7-$BE$7)&lt;=(Settings!$C48*12),$BE61/(Settings!$C48*12),0)+IF((BF$7-$BD$7)&lt;=(Settings!$C48*12),$BD61/(Settings!$C48*12),0)+IF((BF$7-$BC$7)&lt;=(Settings!$C48*12),$BC61/(Settings!$C48*12),0)+IF((BF$7-$BB$7)&lt;=(Settings!$C48*12),$BB61/(Settings!$C48*12),0)+IF((BF$7-$BA$7)&lt;=(Settings!$C48*12),$BA61/(Settings!$C48*12),0)+IF((BF$7-$AZ$7)&lt;=(Settings!$C48*12),$AZ61/(Settings!$C48*12),0)+IF((BF$7-$AY$7)&lt;=(Settings!$C48*12),$AY61/(Settings!$C48*12),0)+IF((BF$7-$AX$7)&lt;=(Settings!$C48*12),$AX61/(Settings!$C48*12),0)+IF((BF$7-$AW$7)&lt;=(Settings!$C48*12),$AW61/(Settings!$C48*12),0)+IF((BF$7-$AV$7)&lt;=(Settings!$C48*12),$AV61/(Settings!$C48*12),0)+IF((BF$7-$AU$7)&lt;=(Settings!$C48*12),$AU61/(Settings!$C48*12),0)+IF((BF$7-$AT$7)&lt;=(Settings!$C48*12),$AT61/(Settings!$C48*12),0)+IF((BF$7-$AS$7)&lt;=(Settings!$C48*12),$AS61/(Settings!$C48*12),0)+IF((BF$7-$AR$7)&lt;=(Settings!$C48*12),$AR61/(Settings!$C48*12),0)+IF((BF$7-$AQ$7)&lt;=(Settings!$C48*12),$AQ61/(Settings!$C48*12),0)+IF((BF$7-$AP$7)&lt;=(Settings!$C48*12),$AP61/(Settings!$C48*12),0)+IF((BF$7-$AO$7)&lt;=(Settings!$C48*12),$AO61/(Settings!$C48*12),0)+IF((BF$7-$AN$7)&lt;=(Settings!$C48*12),$AN61/(Settings!$C48*12),0)+IF((BF$7-$AM$7)&lt;=(Settings!$C48*12),$AM61/(Settings!$C48*12),0)+IF((BF$7-$AL$7)&lt;=(Settings!$C48*12),$AL61/(Settings!$C48*12),0)+IF((BF$7-$AK$7)&lt;=(Settings!$C48*12),$AK61/(Settings!$C48*12),0)+IF((BF$7-$AJ$7)&lt;=(Settings!$C48*12),$AJ61/(Settings!$C48*12),0)+IF((BF$7-$AI$7)&lt;=(Settings!$C48*12),$AI61/(Settings!$C48*12),0)+IF((BF$7-$AH$7)&lt;=(Settings!$C48*12),$AH61/(Settings!$C48*12),0)+IF((BF$7-$AG$7)&lt;=(Settings!$C48*12),$AG61/(Settings!$C48*12),0)+IF((BF$7-$AF$7)&lt;=(Settings!$C48*12),$AF61/(Settings!$C48*12),0)+IF((BF$7-$AE$7)&lt;=(Settings!$C48*12),$AE61/(Settings!$C48*12),0)+IF((BF$7-$AD$7)&lt;=(Settings!$C48*12),$AD61/(Settings!$C48*12),0)+IF((BF$7-$AC$7)&lt;=(Settings!$C48*12),$AC61/(Settings!$C48*12),0)+IF((BF$7-$AB$7)&lt;=(Settings!$C48*12),$AB61/(Settings!$C48*12),0)+IF((BF$7-$AA$7)&lt;=(Settings!$C48*12),$AA61/(Settings!$C48*12),0)+IF((BF$7-$Z$7)&lt;=(Settings!$C48*12),$Z61/(Settings!$C48*12),0)+IF((BF$7-$Y$7)&lt;=(Settings!$C48*12),$Y61/(Settings!$C48*12),0)+IF((BF$7-$X$7)&lt;=(Settings!$C48*12),$X61/(Settings!$C48*12),0)+IF((BF$7-$W$7)&lt;=(Settings!$C48*12),$W61/(Settings!$C48*12),0)+IF((BF$7-$V$7)&lt;=(Settings!$C48*12),$V61/(Settings!$C48*12),0)+IF((BF$7-$U$7)&lt;=(Settings!$C48*12),$U61/(Settings!$C48*12),0)+IF((BF$7-$T$7)&lt;=(Settings!$C48*12),$T61/(Settings!$C48*12),0)+IF((BF$7-$S$7)&lt;=(Settings!$C48*12),$S61/(Settings!$C48*12),0)+IF((BF$7-$R$7)&lt;=(Settings!$C48*12),$R61/(Settings!$C48*12),0)+IF((BF$7-$Q$7)&lt;=(Settings!$C48*12),$Q61/(Settings!$C48*12),0)+IF((BF$7-$P$7)&lt;=(Settings!$C48*12),$P61/(Settings!$C48*12),0)+IF((BF$7-$O$7)&lt;=(Settings!$C48*12),$O61/(Settings!$C48*12),0)+IF((BF$7-$N$7)&lt;=(Settings!$C48*12),$N61/(Settings!$C48*12),0)+IF((BF$7-$M$7)&lt;=(Settings!$C48*12),$M61/(Settings!$C48*12),0)+IF((BF$7-$L$7)&lt;=(Settings!$C48*12),$L61/(Settings!$C48*12),0)+IF((BF$7-$K$7)&lt;=(Settings!$C48*12),$K61/(Settings!$C48*12),0)+IF((BF$7-$J$7)&lt;=(Settings!$C48*12),$J61/(Settings!$C48*12),0)+IF((BF$7-$I$7)&lt;=(Settings!$C48*12),$I61/(Settings!$C48*12),0)+IF((BF$7-$H$7)&lt;=(Settings!$C48*12),$H61/(Settings!$C48*12),0)+IF((BF$7-$G$7)&lt;=(Settings!$C48*12),$G61/(Settings!$C48*12),0)+IF((BF$7-$F$7)&lt;=(Settings!$C48*12),$F61/(Settings!$C48*12),0)+IF((BF$7-$E$7)&lt;=(Settings!$C48*12),$E61/(Settings!$C48*12),0)</f>
        <v>0</v>
      </c>
      <c r="BG73" s="286">
        <f>IF((BG$7-$BF$7)&lt;=(Settings!$C48*12),$BF61/(Settings!$C48*12),0)+IF((BG$7-$BE$7)&lt;=(Settings!$C48*12),$BE61/(Settings!$C48*12),0)+IF((BG$7-$BD$7)&lt;=(Settings!$C48*12),$BD61/(Settings!$C48*12),0)+IF((BG$7-$BC$7)&lt;=(Settings!$C48*12),$BC61/(Settings!$C48*12),0)+IF((BG$7-$BB$7)&lt;=(Settings!$C48*12),$BB61/(Settings!$C48*12),0)+IF((BG$7-$BA$7)&lt;=(Settings!$C48*12),$BA61/(Settings!$C48*12),0)+IF((BG$7-$AZ$7)&lt;=(Settings!$C48*12),$AZ61/(Settings!$C48*12),0)+IF((BG$7-$AY$7)&lt;=(Settings!$C48*12),$AY61/(Settings!$C48*12),0)+IF((BG$7-$AX$7)&lt;=(Settings!$C48*12),$AX61/(Settings!$C48*12),0)+IF((BG$7-$AW$7)&lt;=(Settings!$C48*12),$AW61/(Settings!$C48*12),0)+IF((BG$7-$AV$7)&lt;=(Settings!$C48*12),$AV61/(Settings!$C48*12),0)+IF((BG$7-$AU$7)&lt;=(Settings!$C48*12),$AU61/(Settings!$C48*12),0)+IF((BG$7-$AT$7)&lt;=(Settings!$C48*12),$AT61/(Settings!$C48*12),0)+IF((BG$7-$AS$7)&lt;=(Settings!$C48*12),$AS61/(Settings!$C48*12),0)+IF((BG$7-$AR$7)&lt;=(Settings!$C48*12),$AR61/(Settings!$C48*12),0)+IF((BG$7-$AQ$7)&lt;=(Settings!$C48*12),$AQ61/(Settings!$C48*12),0)+IF((BG$7-$AP$7)&lt;=(Settings!$C48*12),$AP61/(Settings!$C48*12),0)+IF((BG$7-$AO$7)&lt;=(Settings!$C48*12),$AO61/(Settings!$C48*12),0)+IF((BG$7-$AN$7)&lt;=(Settings!$C48*12),$AN61/(Settings!$C48*12),0)+IF((BG$7-$AM$7)&lt;=(Settings!$C48*12),$AM61/(Settings!$C48*12),0)+IF((BG$7-$AL$7)&lt;=(Settings!$C48*12),$AL61/(Settings!$C48*12),0)+IF((BG$7-$AK$7)&lt;=(Settings!$C48*12),$AK61/(Settings!$C48*12),0)+IF((BG$7-$AJ$7)&lt;=(Settings!$C48*12),$AJ61/(Settings!$C48*12),0)+IF((BG$7-$AI$7)&lt;=(Settings!$C48*12),$AI61/(Settings!$C48*12),0)+IF((BG$7-$AH$7)&lt;=(Settings!$C48*12),$AH61/(Settings!$C48*12),0)+IF((BG$7-$AG$7)&lt;=(Settings!$C48*12),$AG61/(Settings!$C48*12),0)+IF((BG$7-$AF$7)&lt;=(Settings!$C48*12),$AF61/(Settings!$C48*12),0)+IF((BG$7-$AE$7)&lt;=(Settings!$C48*12),$AE61/(Settings!$C48*12),0)+IF((BG$7-$AD$7)&lt;=(Settings!$C48*12),$AD61/(Settings!$C48*12),0)+IF((BG$7-$AC$7)&lt;=(Settings!$C48*12),$AC61/(Settings!$C48*12),0)+IF((BG$7-$AB$7)&lt;=(Settings!$C48*12),$AB61/(Settings!$C48*12),0)+IF((BG$7-$AA$7)&lt;=(Settings!$C48*12),$AA61/(Settings!$C48*12),0)+IF((BG$7-$Z$7)&lt;=(Settings!$C48*12),$Z61/(Settings!$C48*12),0)+IF((BG$7-$Y$7)&lt;=(Settings!$C48*12),$Y61/(Settings!$C48*12),0)+IF((BG$7-$X$7)&lt;=(Settings!$C48*12),$X61/(Settings!$C48*12),0)+IF((BG$7-$W$7)&lt;=(Settings!$C48*12),$W61/(Settings!$C48*12),0)+IF((BG$7-$V$7)&lt;=(Settings!$C48*12),$V61/(Settings!$C48*12),0)+IF((BG$7-$U$7)&lt;=(Settings!$C48*12),$U61/(Settings!$C48*12),0)+IF((BG$7-$T$7)&lt;=(Settings!$C48*12),$T61/(Settings!$C48*12),0)+IF((BG$7-$S$7)&lt;=(Settings!$C48*12),$S61/(Settings!$C48*12),0)+IF((BG$7-$R$7)&lt;=(Settings!$C48*12),$R61/(Settings!$C48*12),0)+IF((BG$7-$Q$7)&lt;=(Settings!$C48*12),$Q61/(Settings!$C48*12),0)+IF((BG$7-$P$7)&lt;=(Settings!$C48*12),$P61/(Settings!$C48*12),0)+IF((BG$7-$O$7)&lt;=(Settings!$C48*12),$O61/(Settings!$C48*12),0)+IF((BG$7-$N$7)&lt;=(Settings!$C48*12),$N61/(Settings!$C48*12),0)+IF((BG$7-$M$7)&lt;=(Settings!$C48*12),$M61/(Settings!$C48*12),0)+IF((BG$7-$L$7)&lt;=(Settings!$C48*12),$L61/(Settings!$C48*12),0)+IF((BG$7-$K$7)&lt;=(Settings!$C48*12),$K61/(Settings!$C48*12),0)+IF((BG$7-$J$7)&lt;=(Settings!$C48*12),$J61/(Settings!$C48*12),0)+IF((BG$7-$I$7)&lt;=(Settings!$C48*12),$I61/(Settings!$C48*12),0)+IF((BG$7-$H$7)&lt;=(Settings!$C48*12),$H61/(Settings!$C48*12),0)+IF((BG$7-$G$7)&lt;=(Settings!$C48*12),$G61/(Settings!$C48*12),0)+IF((BG$7-$F$7)&lt;=(Settings!$C48*12),$F61/(Settings!$C48*12),0)+IF((BG$7-$E$7)&lt;=(Settings!$C48*12),$E61/(Settings!$C48*12),0)</f>
        <v>0</v>
      </c>
      <c r="BH73" s="286">
        <f>IF((BH$7-$BG$7)&lt;=(Settings!$C48*12),$BG61/(Settings!$C48*12),0)+IF((BH$7-$BF$7)&lt;=(Settings!$C48*12),$BF61/(Settings!$C48*12),0)+IF((BH$7-$BE$7)&lt;=(Settings!$C48*12),$BE61/(Settings!$C48*12),0)+IF((BH$7-$BD$7)&lt;=(Settings!$C48*12),$BD61/(Settings!$C48*12),0)+IF((BH$7-$BC$7)&lt;=(Settings!$C48*12),$BC61/(Settings!$C48*12),0)+IF((BH$7-$BB$7)&lt;=(Settings!$C48*12),$BB61/(Settings!$C48*12),0)+IF((BH$7-$BA$7)&lt;=(Settings!$C48*12),$BA61/(Settings!$C48*12),0)+IF((BH$7-$AZ$7)&lt;=(Settings!$C48*12),$AZ61/(Settings!$C48*12),0)+IF((BH$7-$AY$7)&lt;=(Settings!$C48*12),$AY61/(Settings!$C48*12),0)+IF((BH$7-$AX$7)&lt;=(Settings!$C48*12),$AX61/(Settings!$C48*12),0)+IF((BH$7-$AW$7)&lt;=(Settings!$C48*12),$AW61/(Settings!$C48*12),0)+IF((BH$7-$AV$7)&lt;=(Settings!$C48*12),$AV61/(Settings!$C48*12),0)+IF((BH$7-$AU$7)&lt;=(Settings!$C48*12),$AU61/(Settings!$C48*12),0)+IF((BH$7-$AT$7)&lt;=(Settings!$C48*12),$AT61/(Settings!$C48*12),0)+IF((BH$7-$AS$7)&lt;=(Settings!$C48*12),$AS61/(Settings!$C48*12),0)+IF((BH$7-$AR$7)&lt;=(Settings!$C48*12),$AR61/(Settings!$C48*12),0)+IF((BH$7-$AQ$7)&lt;=(Settings!$C48*12),$AQ61/(Settings!$C48*12),0)+IF((BH$7-$AP$7)&lt;=(Settings!$C48*12),$AP61/(Settings!$C48*12),0)+IF((BH$7-$AO$7)&lt;=(Settings!$C48*12),$AO61/(Settings!$C48*12),0)+IF((BH$7-$AN$7)&lt;=(Settings!$C48*12),$AN61/(Settings!$C48*12),0)+IF((BH$7-$AM$7)&lt;=(Settings!$C48*12),$AM61/(Settings!$C48*12),0)+IF((BH$7-$AL$7)&lt;=(Settings!$C48*12),$AL61/(Settings!$C48*12),0)+IF((BH$7-$AK$7)&lt;=(Settings!$C48*12),$AK61/(Settings!$C48*12),0)+IF((BH$7-$AJ$7)&lt;=(Settings!$C48*12),$AJ61/(Settings!$C48*12),0)+IF((BH$7-$AI$7)&lt;=(Settings!$C48*12),$AI61/(Settings!$C48*12),0)+IF((BH$7-$AH$7)&lt;=(Settings!$C48*12),$AH61/(Settings!$C48*12),0)+IF((BH$7-$AG$7)&lt;=(Settings!$C48*12),$AG61/(Settings!$C48*12),0)+IF((BH$7-$AF$7)&lt;=(Settings!$C48*12),$AF61/(Settings!$C48*12),0)+IF((BH$7-$AE$7)&lt;=(Settings!$C48*12),$AE61/(Settings!$C48*12),0)+IF((BH$7-$AD$7)&lt;=(Settings!$C48*12),$AD61/(Settings!$C48*12),0)+IF((BH$7-$AC$7)&lt;=(Settings!$C48*12),$AC61/(Settings!$C48*12),0)+IF((BH$7-$AB$7)&lt;=(Settings!$C48*12),$AB61/(Settings!$C48*12),0)+IF((BH$7-$AA$7)&lt;=(Settings!$C48*12),$AA61/(Settings!$C48*12),0)+IF((BH$7-$Z$7)&lt;=(Settings!$C48*12),$Z61/(Settings!$C48*12),0)+IF((BH$7-$Y$7)&lt;=(Settings!$C48*12),$Y61/(Settings!$C48*12),0)+IF((BH$7-$X$7)&lt;=(Settings!$C48*12),$X61/(Settings!$C48*12),0)+IF((BH$7-$W$7)&lt;=(Settings!$C48*12),$W61/(Settings!$C48*12),0)+IF((BH$7-$V$7)&lt;=(Settings!$C48*12),$V61/(Settings!$C48*12),0)+IF((BH$7-$U$7)&lt;=(Settings!$C48*12),$U61/(Settings!$C48*12),0)+IF((BH$7-$T$7)&lt;=(Settings!$C48*12),$T61/(Settings!$C48*12),0)+IF((BH$7-$S$7)&lt;=(Settings!$C48*12),$S61/(Settings!$C48*12),0)+IF((BH$7-$R$7)&lt;=(Settings!$C48*12),$R61/(Settings!$C48*12),0)+IF((BH$7-$Q$7)&lt;=(Settings!$C48*12),$Q61/(Settings!$C48*12),0)+IF((BH$7-$P$7)&lt;=(Settings!$C48*12),$P61/(Settings!$C48*12),0)+IF((BH$7-$O$7)&lt;=(Settings!$C48*12),$O61/(Settings!$C48*12),0)+IF((BH$7-$N$7)&lt;=(Settings!$C48*12),$N61/(Settings!$C48*12),0)+IF((BH$7-$M$7)&lt;=(Settings!$C48*12),$M61/(Settings!$C48*12),0)+IF((BH$7-$L$7)&lt;=(Settings!$C48*12),$L61/(Settings!$C48*12),0)+IF((BH$7-$K$7)&lt;=(Settings!$C48*12),$K61/(Settings!$C48*12),0)+IF((BH$7-$J$7)&lt;=(Settings!$C48*12),$J61/(Settings!$C48*12),0)+IF((BH$7-$I$7)&lt;=(Settings!$C48*12),$I61/(Settings!$C48*12),0)+IF((BH$7-$H$7)&lt;=(Settings!$C48*12),$H61/(Settings!$C48*12),0)+IF((BH$7-$G$7)&lt;=(Settings!$C48*12),$G61/(Settings!$C48*12),0)+IF((BH$7-$F$7)&lt;=(Settings!$C48*12),$F61/(Settings!$C48*12),0)+IF((BH$7-$E$7)&lt;=(Settings!$C48*12),$E61/(Settings!$C48*12),0)</f>
        <v>0</v>
      </c>
      <c r="BI73" s="286">
        <f>IF((BI$7-$BH$7)&lt;=(Settings!$C48*12),$BH61/(Settings!$C48*12),0)+IF((BI$7-$BG$7)&lt;=(Settings!$C48*12),$BG61/(Settings!$C48*12),0)+IF((BI$7-$BF$7)&lt;=(Settings!$C48*12),$BF61/(Settings!$C48*12),0)+IF((BI$7-$BE$7)&lt;=(Settings!$C48*12),$BE61/(Settings!$C48*12),0)+IF((BI$7-$BD$7)&lt;=(Settings!$C48*12),$BD61/(Settings!$C48*12),0)+IF((BI$7-$BC$7)&lt;=(Settings!$C48*12),$BC61/(Settings!$C48*12),0)+IF((BI$7-$BB$7)&lt;=(Settings!$C48*12),$BB61/(Settings!$C48*12),0)+IF((BI$7-$BA$7)&lt;=(Settings!$C48*12),$BA61/(Settings!$C48*12),0)+IF((BI$7-$AZ$7)&lt;=(Settings!$C48*12),$AZ61/(Settings!$C48*12),0)+IF((BI$7-$AY$7)&lt;=(Settings!$C48*12),$AY61/(Settings!$C48*12),0)+IF((BI$7-$AX$7)&lt;=(Settings!$C48*12),$AX61/(Settings!$C48*12),0)+IF((BI$7-$AW$7)&lt;=(Settings!$C48*12),$AW61/(Settings!$C48*12),0)+IF((BI$7-$AV$7)&lt;=(Settings!$C48*12),$AV61/(Settings!$C48*12),0)+IF((BI$7-$AU$7)&lt;=(Settings!$C48*12),$AU61/(Settings!$C48*12),0)+IF((BI$7-$AT$7)&lt;=(Settings!$C48*12),$AT61/(Settings!$C48*12),0)+IF((BI$7-$AS$7)&lt;=(Settings!$C48*12),$AS61/(Settings!$C48*12),0)+IF((BI$7-$AR$7)&lt;=(Settings!$C48*12),$AR61/(Settings!$C48*12),0)+IF((BI$7-$AQ$7)&lt;=(Settings!$C48*12),$AQ61/(Settings!$C48*12),0)+IF((BI$7-$AP$7)&lt;=(Settings!$C48*12),$AP61/(Settings!$C48*12),0)+IF((BI$7-$AO$7)&lt;=(Settings!$C48*12),$AO61/(Settings!$C48*12),0)+IF((BI$7-$AN$7)&lt;=(Settings!$C48*12),$AN61/(Settings!$C48*12),0)+IF((BI$7-$AM$7)&lt;=(Settings!$C48*12),$AM61/(Settings!$C48*12),0)+IF((BI$7-$AL$7)&lt;=(Settings!$C48*12),$AL61/(Settings!$C48*12),0)+IF((BI$7-$AK$7)&lt;=(Settings!$C48*12),$AK61/(Settings!$C48*12),0)+IF((BI$7-$AJ$7)&lt;=(Settings!$C48*12),$AJ61/(Settings!$C48*12),0)+IF((BI$7-$AI$7)&lt;=(Settings!$C48*12),$AI61/(Settings!$C48*12),0)+IF((BI$7-$AH$7)&lt;=(Settings!$C48*12),$AH61/(Settings!$C48*12),0)+IF((BI$7-$AG$7)&lt;=(Settings!$C48*12),$AG61/(Settings!$C48*12),0)+IF((BI$7-$AF$7)&lt;=(Settings!$C48*12),$AF61/(Settings!$C48*12),0)+IF((BI$7-$AE$7)&lt;=(Settings!$C48*12),$AE61/(Settings!$C48*12),0)+IF((BI$7-$AD$7)&lt;=(Settings!$C48*12),$AD61/(Settings!$C48*12),0)+IF((BI$7-$AC$7)&lt;=(Settings!$C48*12),$AC61/(Settings!$C48*12),0)+IF((BI$7-$AB$7)&lt;=(Settings!$C48*12),$AB61/(Settings!$C48*12),0)+IF((BI$7-$AA$7)&lt;=(Settings!$C48*12),$AA61/(Settings!$C48*12),0)+IF((BI$7-$Z$7)&lt;=(Settings!$C48*12),$Z61/(Settings!$C48*12),0)+IF((BI$7-$Y$7)&lt;=(Settings!$C48*12),$Y61/(Settings!$C48*12),0)+IF((BI$7-$X$7)&lt;=(Settings!$C48*12),$X61/(Settings!$C48*12),0)+IF((BI$7-$W$7)&lt;=(Settings!$C48*12),$W61/(Settings!$C48*12),0)+IF((BI$7-$V$7)&lt;=(Settings!$C48*12),$V61/(Settings!$C48*12),0)+IF((BI$7-$U$7)&lt;=(Settings!$C48*12),$U61/(Settings!$C48*12),0)+IF((BI$7-$T$7)&lt;=(Settings!$C48*12),$T61/(Settings!$C48*12),0)+IF((BI$7-$S$7)&lt;=(Settings!$C48*12),$S61/(Settings!$C48*12),0)+IF((BI$7-$R$7)&lt;=(Settings!$C48*12),$R61/(Settings!$C48*12),0)+IF((BI$7-$Q$7)&lt;=(Settings!$C48*12),$Q61/(Settings!$C48*12),0)+IF((BI$7-$P$7)&lt;=(Settings!$C48*12),$P61/(Settings!$C48*12),0)+IF((BI$7-$O$7)&lt;=(Settings!$C48*12),$O61/(Settings!$C48*12),0)+IF((BI$7-$N$7)&lt;=(Settings!$C48*12),$N61/(Settings!$C48*12),0)+IF((BI$7-$M$7)&lt;=(Settings!$C48*12),$M61/(Settings!$C48*12),0)+IF((BI$7-$L$7)&lt;=(Settings!$C48*12),$L61/(Settings!$C48*12),0)+IF((BI$7-$K$7)&lt;=(Settings!$C48*12),$K61/(Settings!$C48*12),0)+IF((BI$7-$J$7)&lt;=(Settings!$C48*12),$J61/(Settings!$C48*12),0)+IF((BI$7-$I$7)&lt;=(Settings!$C48*12),$I61/(Settings!$C48*12),0)+IF((BI$7-$H$7)&lt;=(Settings!$C48*12),$H61/(Settings!$C48*12),0)+IF((BI$7-$G$7)&lt;=(Settings!$C48*12),$G61/(Settings!$C48*12),0)+IF((BI$7-$F$7)&lt;=(Settings!$C48*12),$F61/(Settings!$C48*12),0)+IF((BI$7-$E$7)&lt;=(Settings!$C48*12),$E61/(Settings!$C48*12),0)</f>
        <v>0</v>
      </c>
      <c r="BJ73" s="286">
        <f>IF((BJ$7-$BI$7)&lt;=(Settings!$C48*12),$BI61/(Settings!$C48*12),0)+IF((BJ$7-$BH$7)&lt;=(Settings!$C48*12),$BH61/(Settings!$C48*12),0)+IF((BJ$7-$BG$7)&lt;=(Settings!$C48*12),$BG61/(Settings!$C48*12),0)+IF((BJ$7-$BF$7)&lt;=(Settings!$C48*12),$BF61/(Settings!$C48*12),0)+IF((BJ$7-$BE$7)&lt;=(Settings!$C48*12),$BE61/(Settings!$C48*12),0)+IF((BJ$7-$BD$7)&lt;=(Settings!$C48*12),$BD61/(Settings!$C48*12),0)+IF((BJ$7-$BC$7)&lt;=(Settings!$C48*12),$BC61/(Settings!$C48*12),0)+IF((BJ$7-$BB$7)&lt;=(Settings!$C48*12),$BB61/(Settings!$C48*12),0)+IF((BJ$7-$BA$7)&lt;=(Settings!$C48*12),$BA61/(Settings!$C48*12),0)+IF((BJ$7-$AZ$7)&lt;=(Settings!$C48*12),$AZ61/(Settings!$C48*12),0)+IF((BJ$7-$AY$7)&lt;=(Settings!$C48*12),$AY61/(Settings!$C48*12),0)+IF((BJ$7-$AX$7)&lt;=(Settings!$C48*12),$AX61/(Settings!$C48*12),0)+IF((BJ$7-$AW$7)&lt;=(Settings!$C48*12),$AW61/(Settings!$C48*12),0)+IF((BJ$7-$AV$7)&lt;=(Settings!$C48*12),$AV61/(Settings!$C48*12),0)+IF((BJ$7-$AU$7)&lt;=(Settings!$C48*12),$AU61/(Settings!$C48*12),0)+IF((BJ$7-$AT$7)&lt;=(Settings!$C48*12),$AT61/(Settings!$C48*12),0)+IF((BJ$7-$AS$7)&lt;=(Settings!$C48*12),$AS61/(Settings!$C48*12),0)+IF((BJ$7-$AR$7)&lt;=(Settings!$C48*12),$AR61/(Settings!$C48*12),0)+IF((BJ$7-$AQ$7)&lt;=(Settings!$C48*12),$AQ61/(Settings!$C48*12),0)+IF((BJ$7-$AP$7)&lt;=(Settings!$C48*12),$AP61/(Settings!$C48*12),0)+IF((BJ$7-$AO$7)&lt;=(Settings!$C48*12),$AO61/(Settings!$C48*12),0)+IF((BJ$7-$AN$7)&lt;=(Settings!$C48*12),$AN61/(Settings!$C48*12),0)+IF((BJ$7-$AM$7)&lt;=(Settings!$C48*12),$AM61/(Settings!$C48*12),0)+IF((BJ$7-$AL$7)&lt;=(Settings!$C48*12),$AL61/(Settings!$C48*12),0)+IF((BJ$7-$AK$7)&lt;=(Settings!$C48*12),$AK61/(Settings!$C48*12),0)+IF((BJ$7-$AJ$7)&lt;=(Settings!$C48*12),$AJ61/(Settings!$C48*12),0)+IF((BJ$7-$AI$7)&lt;=(Settings!$C48*12),$AI61/(Settings!$C48*12),0)+IF((BJ$7-$AH$7)&lt;=(Settings!$C48*12),$AH61/(Settings!$C48*12),0)+IF((BJ$7-$AG$7)&lt;=(Settings!$C48*12),$AG61/(Settings!$C48*12),0)+IF((BJ$7-$AF$7)&lt;=(Settings!$C48*12),$AF61/(Settings!$C48*12),0)+IF((BJ$7-$AE$7)&lt;=(Settings!$C48*12),$AE61/(Settings!$C48*12),0)+IF((BJ$7-$AD$7)&lt;=(Settings!$C48*12),$AD61/(Settings!$C48*12),0)+IF((BJ$7-$AC$7)&lt;=(Settings!$C48*12),$AC61/(Settings!$C48*12),0)+IF((BJ$7-$AB$7)&lt;=(Settings!$C48*12),$AB61/(Settings!$C48*12),0)+IF((BJ$7-$AA$7)&lt;=(Settings!$C48*12),$AA61/(Settings!$C48*12),0)+IF((BJ$7-$Z$7)&lt;=(Settings!$C48*12),$Z61/(Settings!$C48*12),0)+IF((BJ$7-$Y$7)&lt;=(Settings!$C48*12),$Y61/(Settings!$C48*12),0)+IF((BJ$7-$X$7)&lt;=(Settings!$C48*12),$X61/(Settings!$C48*12),0)+IF((BJ$7-$W$7)&lt;=(Settings!$C48*12),$W61/(Settings!$C48*12),0)+IF((BJ$7-$V$7)&lt;=(Settings!$C48*12),$V61/(Settings!$C48*12),0)+IF((BJ$7-$U$7)&lt;=(Settings!$C48*12),$U61/(Settings!$C48*12),0)+IF((BJ$7-$T$7)&lt;=(Settings!$C48*12),$T61/(Settings!$C48*12),0)+IF((BJ$7-$S$7)&lt;=(Settings!$C48*12),$S61/(Settings!$C48*12),0)+IF((BJ$7-$R$7)&lt;=(Settings!$C48*12),$R61/(Settings!$C48*12),0)+IF((BJ$7-$Q$7)&lt;=(Settings!$C48*12),$Q61/(Settings!$C48*12),0)+IF((BJ$7-$P$7)&lt;=(Settings!$C48*12),$P61/(Settings!$C48*12),0)+IF((BJ$7-$O$7)&lt;=(Settings!$C48*12),$O61/(Settings!$C48*12),0)+IF((BJ$7-$N$7)&lt;=(Settings!$C48*12),$N61/(Settings!$C48*12),0)+IF((BJ$7-$M$7)&lt;=(Settings!$C48*12),$M61/(Settings!$C48*12),0)+IF((BJ$7-$L$7)&lt;=(Settings!$C48*12),$L61/(Settings!$C48*12),0)+IF((BJ$7-$K$7)&lt;=(Settings!$C48*12),$K61/(Settings!$C48*12),0)+IF((BJ$7-$J$7)&lt;=(Settings!$C48*12),$J61/(Settings!$C48*12),0)+IF((BJ$7-$I$7)&lt;=(Settings!$C48*12),$I61/(Settings!$C48*12),0)+IF((BJ$7-$H$7)&lt;=(Settings!$C48*12),$H61/(Settings!$C48*12),0)+IF((BJ$7-$G$7)&lt;=(Settings!$C48*12),$G61/(Settings!$C48*12),0)+IF((BJ$7-$F$7)&lt;=(Settings!$C48*12),$F61/(Settings!$C48*12),0)+IF((BJ$7-$E$7)&lt;=(Settings!$C48*12),$E61/(Settings!$C48*12),0)</f>
        <v>0</v>
      </c>
      <c r="BK73" s="286">
        <f>IF((BK$7-$BJ$7)&lt;=(Settings!$C48*12),$BJ61/(Settings!$C48*12),0)+IF((BK$7-$BI$7)&lt;=(Settings!$C48*12),$BI61/(Settings!$C48*12),0)+IF((BK$7-$BH$7)&lt;=(Settings!$C48*12),$BH61/(Settings!$C48*12),0)+IF((BK$7-$BG$7)&lt;=(Settings!$C48*12),$BG61/(Settings!$C48*12),0)+IF((BK$7-$BF$7)&lt;=(Settings!$C48*12),$BF61/(Settings!$C48*12),0)+IF((BK$7-$BE$7)&lt;=(Settings!$C48*12),$BE61/(Settings!$C48*12),0)+IF((BK$7-$BD$7)&lt;=(Settings!$C48*12),$BD61/(Settings!$C48*12),0)+IF((BK$7-$BC$7)&lt;=(Settings!$C48*12),$BC61/(Settings!$C48*12),0)+IF((BK$7-$BB$7)&lt;=(Settings!$C48*12),$BB61/(Settings!$C48*12),0)+IF((BK$7-$BA$7)&lt;=(Settings!$C48*12),$BA61/(Settings!$C48*12),0)+IF((BK$7-$AZ$7)&lt;=(Settings!$C48*12),$AZ61/(Settings!$C48*12),0)+IF((BK$7-$AY$7)&lt;=(Settings!$C48*12),$AY61/(Settings!$C48*12),0)+IF((BK$7-$AX$7)&lt;=(Settings!$C48*12),$AX61/(Settings!$C48*12),0)+IF((BK$7-$AW$7)&lt;=(Settings!$C48*12),$AW61/(Settings!$C48*12),0)+IF((BK$7-$AV$7)&lt;=(Settings!$C48*12),$AV61/(Settings!$C48*12),0)+IF((BK$7-$AU$7)&lt;=(Settings!$C48*12),$AU61/(Settings!$C48*12),0)+IF((BK$7-$AT$7)&lt;=(Settings!$C48*12),$AT61/(Settings!$C48*12),0)+IF((BK$7-$AS$7)&lt;=(Settings!$C48*12),$AS61/(Settings!$C48*12),0)+IF((BK$7-$AR$7)&lt;=(Settings!$C48*12),$AR61/(Settings!$C48*12),0)+IF((BK$7-$AQ$7)&lt;=(Settings!$C48*12),$AQ61/(Settings!$C48*12),0)+IF((BK$7-$AP$7)&lt;=(Settings!$C48*12),$AP61/(Settings!$C48*12),0)+IF((BK$7-$AO$7)&lt;=(Settings!$C48*12),$AO61/(Settings!$C48*12),0)+IF((BK$7-$AN$7)&lt;=(Settings!$C48*12),$AN61/(Settings!$C48*12),0)+IF((BK$7-$AM$7)&lt;=(Settings!$C48*12),$AM61/(Settings!$C48*12),0)+IF((BK$7-$AL$7)&lt;=(Settings!$C48*12),$AL61/(Settings!$C48*12),0)+IF((BK$7-$AK$7)&lt;=(Settings!$C48*12),$AK61/(Settings!$C48*12),0)+IF((BK$7-$AJ$7)&lt;=(Settings!$C48*12),$AJ61/(Settings!$C48*12),0)+IF((BK$7-$AI$7)&lt;=(Settings!$C48*12),$AI61/(Settings!$C48*12),0)+IF((BK$7-$AH$7)&lt;=(Settings!$C48*12),$AH61/(Settings!$C48*12),0)+IF((BK$7-$AG$7)&lt;=(Settings!$C48*12),$AG61/(Settings!$C48*12),0)+IF((BK$7-$AF$7)&lt;=(Settings!$C48*12),$AF61/(Settings!$C48*12),0)+IF((BK$7-$AE$7)&lt;=(Settings!$C48*12),$AE61/(Settings!$C48*12),0)+IF((BK$7-$AD$7)&lt;=(Settings!$C48*12),$AD61/(Settings!$C48*12),0)+IF((BK$7-$AC$7)&lt;=(Settings!$C48*12),$AC61/(Settings!$C48*12),0)+IF((BK$7-$AB$7)&lt;=(Settings!$C48*12),$AB61/(Settings!$C48*12),0)+IF((BK$7-$AA$7)&lt;=(Settings!$C48*12),$AA61/(Settings!$C48*12),0)+IF((BK$7-$Z$7)&lt;=(Settings!$C48*12),$Z61/(Settings!$C48*12),0)+IF((BK$7-$Y$7)&lt;=(Settings!$C48*12),$Y61/(Settings!$C48*12),0)+IF((BK$7-$X$7)&lt;=(Settings!$C48*12),$X61/(Settings!$C48*12),0)+IF((BK$7-$W$7)&lt;=(Settings!$C48*12),$W61/(Settings!$C48*12),0)+IF((BK$7-$V$7)&lt;=(Settings!$C48*12),$V61/(Settings!$C48*12),0)+IF((BK$7-$U$7)&lt;=(Settings!$C48*12),$U61/(Settings!$C48*12),0)+IF((BK$7-$T$7)&lt;=(Settings!$C48*12),$T61/(Settings!$C48*12),0)+IF((BK$7-$S$7)&lt;=(Settings!$C48*12),$S61/(Settings!$C48*12),0)+IF((BK$7-$R$7)&lt;=(Settings!$C48*12),$R61/(Settings!$C48*12),0)+IF((BK$7-$Q$7)&lt;=(Settings!$C48*12),$Q61/(Settings!$C48*12),0)+IF((BK$7-$P$7)&lt;=(Settings!$C48*12),$P61/(Settings!$C48*12),0)+IF((BK$7-$O$7)&lt;=(Settings!$C48*12),$O61/(Settings!$C48*12),0)+IF((BK$7-$N$7)&lt;=(Settings!$C48*12),$N61/(Settings!$C48*12),0)+IF((BK$7-$M$7)&lt;=(Settings!$C48*12),$M61/(Settings!$C48*12),0)+IF((BK$7-$L$7)&lt;=(Settings!$C48*12),$L61/(Settings!$C48*12),0)+IF((BK$7-$K$7)&lt;=(Settings!$C48*12),$K61/(Settings!$C48*12),0)+IF((BK$7-$J$7)&lt;=(Settings!$C48*12),$J61/(Settings!$C48*12),0)+IF((BK$7-$I$7)&lt;=(Settings!$C48*12),$I61/(Settings!$C48*12),0)+IF((BK$7-$H$7)&lt;=(Settings!$C48*12),$H61/(Settings!$C48*12),0)+IF((BK$7-$G$7)&lt;=(Settings!$C48*12),$G61/(Settings!$C48*12),0)+IF((BK$7-$F$7)&lt;=(Settings!$C48*12),$F61/(Settings!$C48*12),0)+IF((BK$7-$E$7)&lt;=(Settings!$C48*12),$E61/(Settings!$C48*12),0)</f>
        <v>0</v>
      </c>
      <c r="BL73" s="286" t="e">
        <f>IF((BL$7-$BK$7)&lt;=(Settings!$C48*12),$BK61/(Settings!$C48*12),0)+IF((BL$7-$BJ$7)&lt;=(Settings!$C48*12),$BJ61/(Settings!$C48*12),0)+IF((BL$7-$BI$7)&lt;=(Settings!$C48*12),$BI61/(Settings!$C48*12),0)+IF((BL$7-$BH$7)&lt;=(Settings!$C48*12),$BH61/(Settings!$C48*12),0)+IF((BL$7-$BG$7)&lt;=(Settings!$C48*12),$BG61/(Settings!$C48*12),0)+IF((BL$7-$BF$7)&lt;=(Settings!$C48*12),$BF61/(Settings!$C48*12),0)+IF((BL$7-$BE$7)&lt;=(Settings!$C48*12),$BE61/(Settings!$C48*12),0)+IF((BL$7-$BD$7)&lt;=(Settings!$C48*12),$BD61/(Settings!$C48*12),0)+IF((BL$7-$BC$7)&lt;=(Settings!$C48*12),$BC61/(Settings!$C48*12),0)+IF((BL$7-$BB$7)&lt;=(Settings!$C48*12),$BB61/(Settings!$C48*12),0)+IF((BL$7-$BA$7)&lt;=(Settings!$C48*12),$BA61/(Settings!$C48*12),0)+IF((BL$7-$AZ$7)&lt;=(Settings!$C48*12),$AZ61/(Settings!$C48*12),0)+IF((BL$7-$AY$7)&lt;=(Settings!$C48*12),$AY61/(Settings!$C48*12),0)+IF((BL$7-$AX$7)&lt;=(Settings!$C48*12),$AX61/(Settings!$C48*12),0)+IF((BL$7-$AW$7)&lt;=(Settings!$C48*12),$AW61/(Settings!$C48*12),0)+IF((BL$7-$AV$7)&lt;=(Settings!$C48*12),$AV61/(Settings!$C48*12),0)+IF((BL$7-$AU$7)&lt;=(Settings!$C48*12),$AU61/(Settings!$C48*12),0)+IF((BL$7-$AT$7)&lt;=(Settings!$C48*12),$AT61/(Settings!$C48*12),0)+IF((BL$7-$AS$7)&lt;=(Settings!$C48*12),$AS61/(Settings!$C48*12),0)+IF((BL$7-$AR$7)&lt;=(Settings!$C48*12),$AR61/(Settings!$C48*12),0)+IF((BL$7-$AQ$7)&lt;=(Settings!$C48*12),$AQ61/(Settings!$C48*12),0)+IF((BL$7-$AP$7)&lt;=(Settings!$C48*12),$AP61/(Settings!$C48*12),0)+IF((BL$7-$AO$7)&lt;=(Settings!$C48*12),$AO61/(Settings!$C48*12),0)+IF((BL$7-$AN$7)&lt;=(Settings!$C48*12),$AN61/(Settings!$C48*12),0)+IF((BL$7-$AM$7)&lt;=(Settings!$C48*12),$AM61/(Settings!$C48*12),0)+IF((BL$7-$AL$7)&lt;=(Settings!$C48*12),$AL61/(Settings!$C48*12),0)+IF((BL$7-$AK$7)&lt;=(Settings!$C48*12),$AK61/(Settings!$C48*12),0)+IF((BL$7-$AJ$7)&lt;=(Settings!$C48*12),$AJ61/(Settings!$C48*12),0)+IF((BL$7-$AI$7)&lt;=(Settings!$C48*12),$AI61/(Settings!$C48*12),0)+IF((BL$7-$AH$7)&lt;=(Settings!$C48*12),$AH61/(Settings!$C48*12),0)+IF((BL$7-$AG$7)&lt;=(Settings!$C48*12),$AG61/(Settings!$C48*12),0)+IF((BL$7-$AF$7)&lt;=(Settings!$C48*12),$AF61/(Settings!$C48*12),0)+IF((BL$7-$AE$7)&lt;=(Settings!$C48*12),$AE61/(Settings!$C48*12),0)+IF((BL$7-$AD$7)&lt;=(Settings!$C48*12),$AD61/(Settings!$C48*12),0)+IF((BL$7-$AC$7)&lt;=(Settings!$C48*12),$AC61/(Settings!$C48*12),0)+IF((BL$7-$AB$7)&lt;=(Settings!$C48*12),$AB61/(Settings!$C48*12),0)+IF((BL$7-$AA$7)&lt;=(Settings!$C48*12),$AA61/(Settings!$C48*12),0)+IF((BL$7-$Z$7)&lt;=(Settings!$C48*12),$Z61/(Settings!$C48*12),0)+IF((BL$7-$Y$7)&lt;=(Settings!$C48*12),$Y61/(Settings!$C48*12),0)+IF((BL$7-$X$7)&lt;=(Settings!$C48*12),$X61/(Settings!$C48*12),0)+IF((BL$7-$W$7)&lt;=(Settings!$C48*12),$W61/(Settings!$C48*12),0)+IF((BL$7-$V$7)&lt;=(Settings!$C48*12),$V61/(Settings!$C48*12),0)+IF((BL$7-$U$7)&lt;=(Settings!$C48*12),$U61/(Settings!$C48*12),0)+IF((BL$7-$T$7)&lt;=(Settings!$C48*12),$T61/(Settings!$C48*12),0)+IF((BL$7-$S$7)&lt;=(Settings!$C48*12),$S61/(Settings!$C48*12),0)+IF((BL$7-$R$7)&lt;=(Settings!$C48*12),$R61/(Settings!$C48*12),0)+IF((BL$7-$Q$7)&lt;=(Settings!$C48*12),$Q61/(Settings!$C48*12),0)+IF((BL$7-$P$7)&lt;=(Settings!$C48*12),$P61/(Settings!$C48*12),0)+IF((BL$7-$O$7)&lt;=(Settings!$C48*12),$O61/(Settings!$C48*12),0)+IF((BL$7-$N$7)&lt;=(Settings!$C48*12),$N61/(Settings!$C48*12),0)+IF((BL$7-$M$7)&lt;=(Settings!$C48*12),$M61/(Settings!$C48*12),0)+IF((BL$7-$L$7)&lt;=(Settings!$C48*12),$L61/(Settings!$C48*12),0)+IF((BL$7-$K$7)&lt;=(Settings!$C48*12),$K61/(Settings!$C48*12),0)+IF((BL$7-$J$7)&lt;=(Settings!$C48*12),$J61/(Settings!$C48*12),0)+IF((BL$7-$I$7)&lt;=(Settings!$C48*12),$I61/(Settings!$C48*12),0)+IF((BL$7-$H$7)&lt;=(Settings!$C48*12),$H61/(Settings!$C48*12),0)+IF((BL$7-$G$7)&lt;=(Settings!$C48*12),$G61/(Settings!$C48*12),0)+IF((BL$7-$F$7)&lt;=(Settings!$C48*12),$F61/(Settings!$C48*12),0)+IF((BL$7-$E$7)&lt;=(Settings!$C48*12),$E61/(Settings!$C48*12),0)</f>
        <v>#REF!</v>
      </c>
      <c r="BM73" s="286" t="e">
        <f>IF((BM$7-$BL$7)&lt;=(Settings!$C48*12),$BL61/(Settings!$C48*12),0)+IF((BM$7-$BK$7)&lt;=(Settings!$C48*12),$BK61/(Settings!$C48*12),0)+IF((BM$7-$BJ$7)&lt;=(Settings!$C48*12),$BJ61/(Settings!$C48*12),0)+IF((BM$7-$BI$7)&lt;=(Settings!$C48*12),$BI61/(Settings!$C48*12),0)+IF((BM$7-$BH$7)&lt;=(Settings!$C48*12),$BH61/(Settings!$C48*12),0)+IF((BM$7-$BG$7)&lt;=(Settings!$C48*12),$BG61/(Settings!$C48*12),0)+IF((BM$7-$BF$7)&lt;=(Settings!$C48*12),$BF61/(Settings!$C48*12),0)+IF((BM$7-$BE$7)&lt;=(Settings!$C48*12),$BE61/(Settings!$C48*12),0)+IF((BM$7-$BD$7)&lt;=(Settings!$C48*12),$BD61/(Settings!$C48*12),0)+IF((BM$7-$BC$7)&lt;=(Settings!$C48*12),$BC61/(Settings!$C48*12),0)+IF((BM$7-$BB$7)&lt;=(Settings!$C48*12),$BB61/(Settings!$C48*12),0)+IF((BM$7-$BA$7)&lt;=(Settings!$C48*12),$BA61/(Settings!$C48*12),0)+IF((BM$7-$AZ$7)&lt;=(Settings!$C48*12),$AZ61/(Settings!$C48*12),0)+IF((BM$7-$AY$7)&lt;=(Settings!$C48*12),$AY61/(Settings!$C48*12),0)+IF((BM$7-$AX$7)&lt;=(Settings!$C48*12),$AX61/(Settings!$C48*12),0)+IF((BM$7-$AW$7)&lt;=(Settings!$C48*12),$AW61/(Settings!$C48*12),0)+IF((BM$7-$AV$7)&lt;=(Settings!$C48*12),$AV61/(Settings!$C48*12),0)+IF((BM$7-$AU$7)&lt;=(Settings!$C48*12),$AU61/(Settings!$C48*12),0)+IF((BM$7-$AT$7)&lt;=(Settings!$C48*12),$AT61/(Settings!$C48*12),0)+IF((BM$7-$AS$7)&lt;=(Settings!$C48*12),$AS61/(Settings!$C48*12),0)+IF((BM$7-$AR$7)&lt;=(Settings!$C48*12),$AR61/(Settings!$C48*12),0)+IF((BM$7-$AQ$7)&lt;=(Settings!$C48*12),$AQ61/(Settings!$C48*12),0)+IF((BM$7-$AP$7)&lt;=(Settings!$C48*12),$AP61/(Settings!$C48*12),0)+IF((BM$7-$AO$7)&lt;=(Settings!$C48*12),$AO61/(Settings!$C48*12),0)+IF((BM$7-$AN$7)&lt;=(Settings!$C48*12),$AN61/(Settings!$C48*12),0)+IF((BM$7-$AM$7)&lt;=(Settings!$C48*12),$AM61/(Settings!$C48*12),0)+IF((BM$7-$AL$7)&lt;=(Settings!$C48*12),$AL61/(Settings!$C48*12),0)+IF((BM$7-$AK$7)&lt;=(Settings!$C48*12),$AK61/(Settings!$C48*12),0)+IF((BM$7-$AJ$7)&lt;=(Settings!$C48*12),$AJ61/(Settings!$C48*12),0)+IF((BM$7-$AI$7)&lt;=(Settings!$C48*12),$AI61/(Settings!$C48*12),0)+IF((BM$7-$AH$7)&lt;=(Settings!$C48*12),$AH61/(Settings!$C48*12),0)+IF((BM$7-$AG$7)&lt;=(Settings!$C48*12),$AG61/(Settings!$C48*12),0)+IF((BM$7-$AF$7)&lt;=(Settings!$C48*12),$AF61/(Settings!$C48*12),0)+IF((BM$7-$AE$7)&lt;=(Settings!$C48*12),$AE61/(Settings!$C48*12),0)+IF((BM$7-$AD$7)&lt;=(Settings!$C48*12),$AD61/(Settings!$C48*12),0)+IF((BM$7-$AC$7)&lt;=(Settings!$C48*12),$AC61/(Settings!$C48*12),0)+IF((BM$7-$AB$7)&lt;=(Settings!$C48*12),$AB61/(Settings!$C48*12),0)+IF((BM$7-$AA$7)&lt;=(Settings!$C48*12),$AA61/(Settings!$C48*12),0)+IF((BM$7-$Z$7)&lt;=(Settings!$C48*12),$Z61/(Settings!$C48*12),0)+IF((BM$7-$Y$7)&lt;=(Settings!$C48*12),$Y61/(Settings!$C48*12),0)+IF((BM$7-$X$7)&lt;=(Settings!$C48*12),$X61/(Settings!$C48*12),0)+IF((BM$7-$W$7)&lt;=(Settings!$C48*12),$W61/(Settings!$C48*12),0)+IF((BM$7-$V$7)&lt;=(Settings!$C48*12),$V61/(Settings!$C48*12),0)+IF((BM$7-$U$7)&lt;=(Settings!$C48*12),$U61/(Settings!$C48*12),0)+IF((BM$7-$T$7)&lt;=(Settings!$C48*12),$T61/(Settings!$C48*12),0)+IF((BM$7-$S$7)&lt;=(Settings!$C48*12),$S61/(Settings!$C48*12),0)+IF((BM$7-$R$7)&lt;=(Settings!$C48*12),$R61/(Settings!$C48*12),0)+IF((BM$7-$Q$7)&lt;=(Settings!$C48*12),$Q61/(Settings!$C48*12),0)+IF((BM$7-$P$7)&lt;=(Settings!$C48*12),$P61/(Settings!$C48*12),0)+IF((BM$7-$O$7)&lt;=(Settings!$C48*12),$O61/(Settings!$C48*12),0)+IF((BM$7-$N$7)&lt;=(Settings!$C48*12),$N61/(Settings!$C48*12),0)+IF((BM$7-$M$7)&lt;=(Settings!$C48*12),$M61/(Settings!$C48*12),0)+IF((BM$7-$L$7)&lt;=(Settings!$C48*12),$L61/(Settings!$C48*12),0)+IF((BM$7-$K$7)&lt;=(Settings!$C48*12),$K61/(Settings!$C48*12),0)+IF((BM$7-$J$7)&lt;=(Settings!$C48*12),$J61/(Settings!$C48*12),0)+IF((BM$7-$I$7)&lt;=(Settings!$C48*12),$I61/(Settings!$C48*12),0)+IF((BM$7-$H$7)&lt;=(Settings!$C48*12),$H61/(Settings!$C48*12),0)+IF((BM$7-$G$7)&lt;=(Settings!$C48*12),$G61/(Settings!$C48*12),0)+IF((BM$7-$F$7)&lt;=(Settings!$C48*12),$F61/(Settings!$C48*12),0)+IF((BM$7-$E$7)&lt;=(Settings!$C48*12),$E61/(Settings!$C48*12),0)</f>
        <v>#REF!</v>
      </c>
      <c r="BN73" s="286" t="e">
        <f>IF((BN$7-$BM$7)&lt;=(Settings!$C48*12),$BM61/(Settings!$C48*12),0)+IF((BN$7-$BL$7)&lt;=(Settings!$C48*12),$BL61/(Settings!$C48*12),0)+IF((BN$7-$BK$7)&lt;=(Settings!$C48*12),$BK61/(Settings!$C48*12),0)+IF((BN$7-$BJ$7)&lt;=(Settings!$C48*12),$BJ61/(Settings!$C48*12),0)+IF((BN$7-$BI$7)&lt;=(Settings!$C48*12),$BI61/(Settings!$C48*12),0)+IF((BN$7-$BH$7)&lt;=(Settings!$C48*12),$BH61/(Settings!$C48*12),0)+IF((BN$7-$BG$7)&lt;=(Settings!$C48*12),$BG61/(Settings!$C48*12),0)+IF((BN$7-$BF$7)&lt;=(Settings!$C48*12),$BF61/(Settings!$C48*12),0)+IF((BN$7-$BE$7)&lt;=(Settings!$C48*12),$BE61/(Settings!$C48*12),0)+IF((BN$7-$BD$7)&lt;=(Settings!$C48*12),$BD61/(Settings!$C48*12),0)+IF((BN$7-$BC$7)&lt;=(Settings!$C48*12),$BC61/(Settings!$C48*12),0)+IF((BN$7-$BB$7)&lt;=(Settings!$C48*12),$BB61/(Settings!$C48*12),0)+IF((BN$7-$BA$7)&lt;=(Settings!$C48*12),$BA61/(Settings!$C48*12),0)+IF((BN$7-$AZ$7)&lt;=(Settings!$C48*12),$AZ61/(Settings!$C48*12),0)+IF((BN$7-$AY$7)&lt;=(Settings!$C48*12),$AY61/(Settings!$C48*12),0)+IF((BN$7-$AX$7)&lt;=(Settings!$C48*12),$AX61/(Settings!$C48*12),0)+IF((BN$7-$AW$7)&lt;=(Settings!$C48*12),$AW61/(Settings!$C48*12),0)+IF((BN$7-$AV$7)&lt;=(Settings!$C48*12),$AV61/(Settings!$C48*12),0)+IF((BN$7-$AU$7)&lt;=(Settings!$C48*12),$AU61/(Settings!$C48*12),0)+IF((BN$7-$AT$7)&lt;=(Settings!$C48*12),$AT61/(Settings!$C48*12),0)+IF((BN$7-$AS$7)&lt;=(Settings!$C48*12),$AS61/(Settings!$C48*12),0)+IF((BN$7-$AR$7)&lt;=(Settings!$C48*12),$AR61/(Settings!$C48*12),0)+IF((BN$7-$AQ$7)&lt;=(Settings!$C48*12),$AQ61/(Settings!$C48*12),0)+IF((BN$7-$AP$7)&lt;=(Settings!$C48*12),$AP61/(Settings!$C48*12),0)+IF((BN$7-$AO$7)&lt;=(Settings!$C48*12),$AO61/(Settings!$C48*12),0)+IF((BN$7-$AN$7)&lt;=(Settings!$C48*12),$AN61/(Settings!$C48*12),0)+IF((BN$7-$AM$7)&lt;=(Settings!$C48*12),$AM61/(Settings!$C48*12),0)+IF((BN$7-$AL$7)&lt;=(Settings!$C48*12),$AL61/(Settings!$C48*12),0)+IF((BN$7-$AK$7)&lt;=(Settings!$C48*12),$AK61/(Settings!$C48*12),0)+IF((BN$7-$AJ$7)&lt;=(Settings!$C48*12),$AJ61/(Settings!$C48*12),0)+IF((BN$7-$AI$7)&lt;=(Settings!$C48*12),$AI61/(Settings!$C48*12),0)+IF((BN$7-$AH$7)&lt;=(Settings!$C48*12),$AH61/(Settings!$C48*12),0)+IF((BN$7-$AG$7)&lt;=(Settings!$C48*12),$AG61/(Settings!$C48*12),0)+IF((BN$7-$AF$7)&lt;=(Settings!$C48*12),$AF61/(Settings!$C48*12),0)+IF((BN$7-$AE$7)&lt;=(Settings!$C48*12),$AE61/(Settings!$C48*12),0)+IF((BN$7-$AD$7)&lt;=(Settings!$C48*12),$AD61/(Settings!$C48*12),0)+IF((BN$7-$AC$7)&lt;=(Settings!$C48*12),$AC61/(Settings!$C48*12),0)+IF((BN$7-$AB$7)&lt;=(Settings!$C48*12),$AB61/(Settings!$C48*12),0)+IF((BN$7-$AA$7)&lt;=(Settings!$C48*12),$AA61/(Settings!$C48*12),0)+IF((BN$7-$Z$7)&lt;=(Settings!$C48*12),$Z61/(Settings!$C48*12),0)+IF((BN$7-$Y$7)&lt;=(Settings!$C48*12),$Y61/(Settings!$C48*12),0)+IF((BN$7-$X$7)&lt;=(Settings!$C48*12),$X61/(Settings!$C48*12),0)+IF((BN$7-$W$7)&lt;=(Settings!$C48*12),$W61/(Settings!$C48*12),0)+IF((BN$7-$V$7)&lt;=(Settings!$C48*12),$V61/(Settings!$C48*12),0)+IF((BN$7-$U$7)&lt;=(Settings!$C48*12),$U61/(Settings!$C48*12),0)+IF((BN$7-$T$7)&lt;=(Settings!$C48*12),$T61/(Settings!$C48*12),0)+IF((BN$7-$S$7)&lt;=(Settings!$C48*12),$S61/(Settings!$C48*12),0)+IF((BN$7-$R$7)&lt;=(Settings!$C48*12),$R61/(Settings!$C48*12),0)+IF((BN$7-$Q$7)&lt;=(Settings!$C48*12),$Q61/(Settings!$C48*12),0)+IF((BN$7-$P$7)&lt;=(Settings!$C48*12),$P61/(Settings!$C48*12),0)+IF((BN$7-$O$7)&lt;=(Settings!$C48*12),$O61/(Settings!$C48*12),0)+IF((BN$7-$N$7)&lt;=(Settings!$C48*12),$N61/(Settings!$C48*12),0)+IF((BN$7-$M$7)&lt;=(Settings!$C48*12),$M61/(Settings!$C48*12),0)+IF((BN$7-$L$7)&lt;=(Settings!$C48*12),$L61/(Settings!$C48*12),0)+IF((BN$7-$K$7)&lt;=(Settings!$C48*12),$K61/(Settings!$C48*12),0)+IF((BN$7-$J$7)&lt;=(Settings!$C48*12),$J61/(Settings!$C48*12),0)+IF((BN$7-$I$7)&lt;=(Settings!$C48*12),$I61/(Settings!$C48*12),0)+IF((BN$7-$H$7)&lt;=(Settings!$C48*12),$H61/(Settings!$C48*12),0)+IF((BN$7-$G$7)&lt;=(Settings!$C48*12),$G61/(Settings!$C48*12),0)+IF((BN$7-$F$7)&lt;=(Settings!$C48*12),$F61/(Settings!$C48*12),0)+IF((BN$7-$E$7)&lt;=(Settings!$C48*12),$E61/(Settings!$C48*12),0)</f>
        <v>#REF!</v>
      </c>
      <c r="BO73" s="286" t="e">
        <f>IF((BO$7-$BN$7)&lt;=(Settings!$C48*12),$BN61/(Settings!$C48*12),0)+IF((BO$7-$BM$7)&lt;=(Settings!$C48*12),$BM61/(Settings!$C48*12),0)+IF((BO$7-$BL$7)&lt;=(Settings!$C48*12),$BL61/(Settings!$C48*12),0)+IF((BO$7-$BK$7)&lt;=(Settings!$C48*12),$BK61/(Settings!$C48*12),0)+IF((BO$7-$BJ$7)&lt;=(Settings!$C48*12),$BJ61/(Settings!$C48*12),0)+IF((BO$7-$BI$7)&lt;=(Settings!$C48*12),$BI61/(Settings!$C48*12),0)+IF((BO$7-$BH$7)&lt;=(Settings!$C48*12),$BH61/(Settings!$C48*12),0)+IF((BO$7-$BG$7)&lt;=(Settings!$C48*12),$BG61/(Settings!$C48*12),0)+IF((BO$7-$BF$7)&lt;=(Settings!$C48*12),$BF61/(Settings!$C48*12),0)+IF((BO$7-$BE$7)&lt;=(Settings!$C48*12),$BE61/(Settings!$C48*12),0)+IF((BO$7-$BD$7)&lt;=(Settings!$C48*12),$BD61/(Settings!$C48*12),0)+IF((BO$7-$BC$7)&lt;=(Settings!$C48*12),$BC61/(Settings!$C48*12),0)+IF((BO$7-$BB$7)&lt;=(Settings!$C48*12),$BB61/(Settings!$C48*12),0)+IF((BO$7-$BA$7)&lt;=(Settings!$C48*12),$BA61/(Settings!$C48*12),0)+IF((BO$7-$AZ$7)&lt;=(Settings!$C48*12),$AZ61/(Settings!$C48*12),0)+IF((BO$7-$AY$7)&lt;=(Settings!$C48*12),$AY61/(Settings!$C48*12),0)+IF((BO$7-$AX$7)&lt;=(Settings!$C48*12),$AX61/(Settings!$C48*12),0)+IF((BO$7-$AW$7)&lt;=(Settings!$C48*12),$AW61/(Settings!$C48*12),0)+IF((BO$7-$AV$7)&lt;=(Settings!$C48*12),$AV61/(Settings!$C48*12),0)+IF((BO$7-$AU$7)&lt;=(Settings!$C48*12),$AU61/(Settings!$C48*12),0)+IF((BO$7-$AT$7)&lt;=(Settings!$C48*12),$AT61/(Settings!$C48*12),0)+IF((BO$7-$AS$7)&lt;=(Settings!$C48*12),$AS61/(Settings!$C48*12),0)+IF((BO$7-$AR$7)&lt;=(Settings!$C48*12),$AR61/(Settings!$C48*12),0)+IF((BO$7-$AQ$7)&lt;=(Settings!$C48*12),$AQ61/(Settings!$C48*12),0)+IF((BO$7-$AP$7)&lt;=(Settings!$C48*12),$AP61/(Settings!$C48*12),0)+IF((BO$7-$AO$7)&lt;=(Settings!$C48*12),$AO61/(Settings!$C48*12),0)+IF((BO$7-$AN$7)&lt;=(Settings!$C48*12),$AN61/(Settings!$C48*12),0)+IF((BO$7-$AM$7)&lt;=(Settings!$C48*12),$AM61/(Settings!$C48*12),0)+IF((BO$7-$AL$7)&lt;=(Settings!$C48*12),$AL61/(Settings!$C48*12),0)+IF((BO$7-$AK$7)&lt;=(Settings!$C48*12),$AK61/(Settings!$C48*12),0)+IF((BO$7-$AJ$7)&lt;=(Settings!$C48*12),$AJ61/(Settings!$C48*12),0)+IF((BO$7-$AI$7)&lt;=(Settings!$C48*12),$AI61/(Settings!$C48*12),0)+IF((BO$7-$AH$7)&lt;=(Settings!$C48*12),$AH61/(Settings!$C48*12),0)+IF((BO$7-$AG$7)&lt;=(Settings!$C48*12),$AG61/(Settings!$C48*12),0)+IF((BO$7-$AF$7)&lt;=(Settings!$C48*12),$AF61/(Settings!$C48*12),0)+IF((BO$7-$AE$7)&lt;=(Settings!$C48*12),$AE61/(Settings!$C48*12),0)+IF((BO$7-$AD$7)&lt;=(Settings!$C48*12),$AD61/(Settings!$C48*12),0)+IF((BO$7-$AC$7)&lt;=(Settings!$C48*12),$AC61/(Settings!$C48*12),0)+IF((BO$7-$AB$7)&lt;=(Settings!$C48*12),$AB61/(Settings!$C48*12),0)+IF((BO$7-$AA$7)&lt;=(Settings!$C48*12),$AA61/(Settings!$C48*12),0)+IF((BO$7-$Z$7)&lt;=(Settings!$C48*12),$Z61/(Settings!$C48*12),0)+IF((BO$7-$Y$7)&lt;=(Settings!$C48*12),$Y61/(Settings!$C48*12),0)+IF((BO$7-$X$7)&lt;=(Settings!$C48*12),$X61/(Settings!$C48*12),0)+IF((BO$7-$W$7)&lt;=(Settings!$C48*12),$W61/(Settings!$C48*12),0)+IF((BO$7-$V$7)&lt;=(Settings!$C48*12),$V61/(Settings!$C48*12),0)+IF((BO$7-$U$7)&lt;=(Settings!$C48*12),$U61/(Settings!$C48*12),0)+IF((BO$7-$T$7)&lt;=(Settings!$C48*12),$T61/(Settings!$C48*12),0)+IF((BO$7-$S$7)&lt;=(Settings!$C48*12),$S61/(Settings!$C48*12),0)+IF((BO$7-$R$7)&lt;=(Settings!$C48*12),$R61/(Settings!$C48*12),0)+IF((BO$7-$Q$7)&lt;=(Settings!$C48*12),$Q61/(Settings!$C48*12),0)+IF((BO$7-$P$7)&lt;=(Settings!$C48*12),$P61/(Settings!$C48*12),0)+IF((BO$7-$O$7)&lt;=(Settings!$C48*12),$O61/(Settings!$C48*12),0)+IF((BO$7-$N$7)&lt;=(Settings!$C48*12),$N61/(Settings!$C48*12),0)+IF((BO$7-$M$7)&lt;=(Settings!$C48*12),$M61/(Settings!$C48*12),0)+IF((BO$7-$L$7)&lt;=(Settings!$C48*12),$L61/(Settings!$C48*12),0)+IF((BO$7-$K$7)&lt;=(Settings!$C48*12),$K61/(Settings!$C48*12),0)+IF((BO$7-$J$7)&lt;=(Settings!$C48*12),$J61/(Settings!$C48*12),0)+IF((BO$7-$I$7)&lt;=(Settings!$C48*12),$I61/(Settings!$C48*12),0)+IF((BO$7-$H$7)&lt;=(Settings!$C48*12),$H61/(Settings!$C48*12),0)+IF((BO$7-$G$7)&lt;=(Settings!$C48*12),$G61/(Settings!$C48*12),0)+IF((BO$7-$F$7)&lt;=(Settings!$C48*12),$F61/(Settings!$C48*12),0)+IF((BO$7-$E$7)&lt;=(Settings!$C48*12),$E61/(Settings!$C48*12),0)</f>
        <v>#REF!</v>
      </c>
      <c r="BP73" s="286" t="e">
        <f>IF((BP$7-$BO$7)&lt;=(Settings!$C48*12),$BO61/(Settings!$C48*12),0)+IF((BP$7-$BN$7)&lt;=(Settings!$C48*12),$BN61/(Settings!$C48*12),0)+IF((BP$7-$BM$7)&lt;=(Settings!$C48*12),$BM61/(Settings!$C48*12),0)+IF((BP$7-$BL$7)&lt;=(Settings!$C48*12),$BL61/(Settings!$C48*12),0)+IF((BP$7-$BK$7)&lt;=(Settings!$C48*12),$BK61/(Settings!$C48*12),0)+IF((BP$7-$BJ$7)&lt;=(Settings!$C48*12),$BJ61/(Settings!$C48*12),0)+IF((BP$7-$BI$7)&lt;=(Settings!$C48*12),$BI61/(Settings!$C48*12),0)+IF((BP$7-$BH$7)&lt;=(Settings!$C48*12),$BH61/(Settings!$C48*12),0)+IF((BP$7-$BG$7)&lt;=(Settings!$C48*12),$BG61/(Settings!$C48*12),0)+IF((BP$7-$BF$7)&lt;=(Settings!$C48*12),$BF61/(Settings!$C48*12),0)+IF((BP$7-$BE$7)&lt;=(Settings!$C48*12),$BE61/(Settings!$C48*12),0)+IF((BP$7-$BD$7)&lt;=(Settings!$C48*12),$BD61/(Settings!$C48*12),0)+IF((BP$7-$BC$7)&lt;=(Settings!$C48*12),$BC61/(Settings!$C48*12),0)+IF((BP$7-$BB$7)&lt;=(Settings!$C48*12),$BB61/(Settings!$C48*12),0)+IF((BP$7-$BA$7)&lt;=(Settings!$C48*12),$BA61/(Settings!$C48*12),0)+IF((BP$7-$AZ$7)&lt;=(Settings!$C48*12),$AZ61/(Settings!$C48*12),0)+IF((BP$7-$AY$7)&lt;=(Settings!$C48*12),$AY61/(Settings!$C48*12),0)+IF((BP$7-$AX$7)&lt;=(Settings!$C48*12),$AX61/(Settings!$C48*12),0)+IF((BP$7-$AW$7)&lt;=(Settings!$C48*12),$AW61/(Settings!$C48*12),0)+IF((BP$7-$AV$7)&lt;=(Settings!$C48*12),$AV61/(Settings!$C48*12),0)+IF((BP$7-$AU$7)&lt;=(Settings!$C48*12),$AU61/(Settings!$C48*12),0)+IF((BP$7-$AT$7)&lt;=(Settings!$C48*12),$AT61/(Settings!$C48*12),0)+IF((BP$7-$AS$7)&lt;=(Settings!$C48*12),$AS61/(Settings!$C48*12),0)+IF((BP$7-$AR$7)&lt;=(Settings!$C48*12),$AR61/(Settings!$C48*12),0)+IF((BP$7-$AQ$7)&lt;=(Settings!$C48*12),$AQ61/(Settings!$C48*12),0)+IF((BP$7-$AP$7)&lt;=(Settings!$C48*12),$AP61/(Settings!$C48*12),0)+IF((BP$7-$AO$7)&lt;=(Settings!$C48*12),$AO61/(Settings!$C48*12),0)+IF((BP$7-$AN$7)&lt;=(Settings!$C48*12),$AN61/(Settings!$C48*12),0)+IF((BP$7-$AM$7)&lt;=(Settings!$C48*12),$AM61/(Settings!$C48*12),0)+IF((BP$7-$AL$7)&lt;=(Settings!$C48*12),$AL61/(Settings!$C48*12),0)+IF((BP$7-$AK$7)&lt;=(Settings!$C48*12),$AK61/(Settings!$C48*12),0)+IF((BP$7-$AJ$7)&lt;=(Settings!$C48*12),$AJ61/(Settings!$C48*12),0)+IF((BP$7-$AI$7)&lt;=(Settings!$C48*12),$AI61/(Settings!$C48*12),0)+IF((BP$7-$AH$7)&lt;=(Settings!$C48*12),$AH61/(Settings!$C48*12),0)+IF((BP$7-$AG$7)&lt;=(Settings!$C48*12),$AG61/(Settings!$C48*12),0)+IF((BP$7-$AF$7)&lt;=(Settings!$C48*12),$AF61/(Settings!$C48*12),0)+IF((BP$7-$AE$7)&lt;=(Settings!$C48*12),$AE61/(Settings!$C48*12),0)+IF((BP$7-$AD$7)&lt;=(Settings!$C48*12),$AD61/(Settings!$C48*12),0)+IF((BP$7-$AC$7)&lt;=(Settings!$C48*12),$AC61/(Settings!$C48*12),0)+IF((BP$7-$AB$7)&lt;=(Settings!$C48*12),$AB61/(Settings!$C48*12),0)+IF((BP$7-$AA$7)&lt;=(Settings!$C48*12),$AA61/(Settings!$C48*12),0)+IF((BP$7-$Z$7)&lt;=(Settings!$C48*12),$Z61/(Settings!$C48*12),0)+IF((BP$7-$Y$7)&lt;=(Settings!$C48*12),$Y61/(Settings!$C48*12),0)+IF((BP$7-$X$7)&lt;=(Settings!$C48*12),$X61/(Settings!$C48*12),0)+IF((BP$7-$W$7)&lt;=(Settings!$C48*12),$W61/(Settings!$C48*12),0)+IF((BP$7-$V$7)&lt;=(Settings!$C48*12),$V61/(Settings!$C48*12),0)+IF((BP$7-$U$7)&lt;=(Settings!$C48*12),$U61/(Settings!$C48*12),0)+IF((BP$7-$T$7)&lt;=(Settings!$C48*12),$T61/(Settings!$C48*12),0)+IF((BP$7-$S$7)&lt;=(Settings!$C48*12),$S61/(Settings!$C48*12),0)+IF((BP$7-$R$7)&lt;=(Settings!$C48*12),$R61/(Settings!$C48*12),0)+IF((BP$7-$Q$7)&lt;=(Settings!$C48*12),$Q61/(Settings!$C48*12),0)+IF((BP$7-$P$7)&lt;=(Settings!$C48*12),$P61/(Settings!$C48*12),0)+IF((BP$7-$O$7)&lt;=(Settings!$C48*12),$O61/(Settings!$C48*12),0)+IF((BP$7-$N$7)&lt;=(Settings!$C48*12),$N61/(Settings!$C48*12),0)+IF((BP$7-$M$7)&lt;=(Settings!$C48*12),$M61/(Settings!$C48*12),0)+IF((BP$7-$L$7)&lt;=(Settings!$C48*12),$L61/(Settings!$C48*12),0)+IF((BP$7-$K$7)&lt;=(Settings!$C48*12),$K61/(Settings!$C48*12),0)+IF((BP$7-$J$7)&lt;=(Settings!$C48*12),$J61/(Settings!$C48*12),0)+IF((BP$7-$I$7)&lt;=(Settings!$C48*12),$I61/(Settings!$C48*12),0)+IF((BP$7-$H$7)&lt;=(Settings!$C48*12),$H61/(Settings!$C48*12),0)+IF((BP$7-$G$7)&lt;=(Settings!$C48*12),$G61/(Settings!$C48*12),0)+IF((BP$7-$F$7)&lt;=(Settings!$C48*12),$F61/(Settings!$C48*12),0)+IF((BP$7-$E$7)&lt;=(Settings!$C48*12),$E61/(Settings!$C48*12),0)</f>
        <v>#REF!</v>
      </c>
      <c r="BQ73" s="286" t="e">
        <f>IF((BQ$7-$BP$7)&lt;=(Settings!$C48*12),$BP61/(Settings!$C48*12),0)+IF((BQ$7-$BO$7)&lt;=(Settings!$C48*12),$BO61/(Settings!$C48*12),0)+IF((BQ$7-$BN$7)&lt;=(Settings!$C48*12),$BN61/(Settings!$C48*12),0)+IF((BQ$7-$BM$7)&lt;=(Settings!$C48*12),$BM61/(Settings!$C48*12),0)+IF((BQ$7-$BL$7)&lt;=(Settings!$C48*12),$BL61/(Settings!$C48*12),0)+IF((BQ$7-$BK$7)&lt;=(Settings!$C48*12),$BK61/(Settings!$C48*12),0)+IF((BQ$7-$BJ$7)&lt;=(Settings!$C48*12),$BJ61/(Settings!$C48*12),0)+IF((BQ$7-$BI$7)&lt;=(Settings!$C48*12),$BI61/(Settings!$C48*12),0)+IF((BQ$7-$BH$7)&lt;=(Settings!$C48*12),$BH61/(Settings!$C48*12),0)+IF((BQ$7-$BG$7)&lt;=(Settings!$C48*12),$BG61/(Settings!$C48*12),0)+IF((BQ$7-$BF$7)&lt;=(Settings!$C48*12),$BF61/(Settings!$C48*12),0)+IF((BQ$7-$BE$7)&lt;=(Settings!$C48*12),$BE61/(Settings!$C48*12),0)+IF((BQ$7-$BD$7)&lt;=(Settings!$C48*12),$BD61/(Settings!$C48*12),0)+IF((BQ$7-$BC$7)&lt;=(Settings!$C48*12),$BC61/(Settings!$C48*12),0)+IF((BQ$7-$BB$7)&lt;=(Settings!$C48*12),$BB61/(Settings!$C48*12),0)+IF((BQ$7-$BA$7)&lt;=(Settings!$C48*12),$BA61/(Settings!$C48*12),0)+IF((BQ$7-$AZ$7)&lt;=(Settings!$C48*12),$AZ61/(Settings!$C48*12),0)+IF((BQ$7-$AY$7)&lt;=(Settings!$C48*12),$AY61/(Settings!$C48*12),0)+IF((BQ$7-$AX$7)&lt;=(Settings!$C48*12),$AX61/(Settings!$C48*12),0)+IF((BQ$7-$AW$7)&lt;=(Settings!$C48*12),$AW61/(Settings!$C48*12),0)+IF((BQ$7-$AV$7)&lt;=(Settings!$C48*12),$AV61/(Settings!$C48*12),0)+IF((BQ$7-$AU$7)&lt;=(Settings!$C48*12),$AU61/(Settings!$C48*12),0)+IF((BQ$7-$AT$7)&lt;=(Settings!$C48*12),$AT61/(Settings!$C48*12),0)+IF((BQ$7-$AS$7)&lt;=(Settings!$C48*12),$AS61/(Settings!$C48*12),0)+IF((BQ$7-$AR$7)&lt;=(Settings!$C48*12),$AR61/(Settings!$C48*12),0)+IF((BQ$7-$AQ$7)&lt;=(Settings!$C48*12),$AQ61/(Settings!$C48*12),0)+IF((BQ$7-$AP$7)&lt;=(Settings!$C48*12),$AP61/(Settings!$C48*12),0)+IF((BQ$7-$AO$7)&lt;=(Settings!$C48*12),$AO61/(Settings!$C48*12),0)+IF((BQ$7-$AN$7)&lt;=(Settings!$C48*12),$AN61/(Settings!$C48*12),0)+IF((BQ$7-$AM$7)&lt;=(Settings!$C48*12),$AM61/(Settings!$C48*12),0)+IF((BQ$7-$AL$7)&lt;=(Settings!$C48*12),$AL61/(Settings!$C48*12),0)+IF((BQ$7-$AK$7)&lt;=(Settings!$C48*12),$AK61/(Settings!$C48*12),0)+IF((BQ$7-$AJ$7)&lt;=(Settings!$C48*12),$AJ61/(Settings!$C48*12),0)+IF((BQ$7-$AI$7)&lt;=(Settings!$C48*12),$AI61/(Settings!$C48*12),0)+IF((BQ$7-$AH$7)&lt;=(Settings!$C48*12),$AH61/(Settings!$C48*12),0)+IF((BQ$7-$AG$7)&lt;=(Settings!$C48*12),$AG61/(Settings!$C48*12),0)+IF((BQ$7-$AF$7)&lt;=(Settings!$C48*12),$AF61/(Settings!$C48*12),0)+IF((BQ$7-$AE$7)&lt;=(Settings!$C48*12),$AE61/(Settings!$C48*12),0)+IF((BQ$7-$AD$7)&lt;=(Settings!$C48*12),$AD61/(Settings!$C48*12),0)+IF((BQ$7-$AC$7)&lt;=(Settings!$C48*12),$AC61/(Settings!$C48*12),0)+IF((BQ$7-$AB$7)&lt;=(Settings!$C48*12),$AB61/(Settings!$C48*12),0)+IF((BQ$7-$AA$7)&lt;=(Settings!$C48*12),$AA61/(Settings!$C48*12),0)+IF((BQ$7-$Z$7)&lt;=(Settings!$C48*12),$Z61/(Settings!$C48*12),0)+IF((BQ$7-$Y$7)&lt;=(Settings!$C48*12),$Y61/(Settings!$C48*12),0)+IF((BQ$7-$X$7)&lt;=(Settings!$C48*12),$X61/(Settings!$C48*12),0)+IF((BQ$7-$W$7)&lt;=(Settings!$C48*12),$W61/(Settings!$C48*12),0)+IF((BQ$7-$V$7)&lt;=(Settings!$C48*12),$V61/(Settings!$C48*12),0)+IF((BQ$7-$U$7)&lt;=(Settings!$C48*12),$U61/(Settings!$C48*12),0)+IF((BQ$7-$T$7)&lt;=(Settings!$C48*12),$T61/(Settings!$C48*12),0)+IF((BQ$7-$S$7)&lt;=(Settings!$C48*12),$S61/(Settings!$C48*12),0)+IF((BQ$7-$R$7)&lt;=(Settings!$C48*12),$R61/(Settings!$C48*12),0)+IF((BQ$7-$Q$7)&lt;=(Settings!$C48*12),$Q61/(Settings!$C48*12),0)+IF((BQ$7-$P$7)&lt;=(Settings!$C48*12),$P61/(Settings!$C48*12),0)+IF((BQ$7-$O$7)&lt;=(Settings!$C48*12),$O61/(Settings!$C48*12),0)+IF((BQ$7-$N$7)&lt;=(Settings!$C48*12),$N61/(Settings!$C48*12),0)+IF((BQ$7-$M$7)&lt;=(Settings!$C48*12),$M61/(Settings!$C48*12),0)+IF((BQ$7-$L$7)&lt;=(Settings!$C48*12),$L61/(Settings!$C48*12),0)+IF((BQ$7-$K$7)&lt;=(Settings!$C48*12),$K61/(Settings!$C48*12),0)+IF((BQ$7-$J$7)&lt;=(Settings!$C48*12),$J61/(Settings!$C48*12),0)+IF((BQ$7-$I$7)&lt;=(Settings!$C48*12),$I61/(Settings!$C48*12),0)+IF((BQ$7-$H$7)&lt;=(Settings!$C48*12),$H61/(Settings!$C48*12),0)+IF((BQ$7-$G$7)&lt;=(Settings!$C48*12),$G61/(Settings!$C48*12),0)+IF((BQ$7-$F$7)&lt;=(Settings!$C48*12),$F61/(Settings!$C48*12),0)+IF((BQ$7-$E$7)&lt;=(Settings!$C48*12),$E61/(Settings!$C48*12),0)</f>
        <v>#REF!</v>
      </c>
      <c r="BR73" s="286" t="e">
        <f>IF((BR$7-$BQ$7)&lt;=(Settings!$C48*12),$BQ61/(Settings!$C48*12),0)+IF((BR$7-$BP$7)&lt;=(Settings!$C48*12),$BP61/(Settings!$C48*12),0)+IF((BR$7-$BO$7)&lt;=(Settings!$C48*12),$BO61/(Settings!$C48*12),0)+IF((BR$7-$BN$7)&lt;=(Settings!$C48*12),$BN61/(Settings!$C48*12),0)+IF((BR$7-$BM$7)&lt;=(Settings!$C48*12),$BM61/(Settings!$C48*12),0)+IF((BR$7-$BL$7)&lt;=(Settings!$C48*12),$BL61/(Settings!$C48*12),0)+IF((BR$7-$BK$7)&lt;=(Settings!$C48*12),$BK61/(Settings!$C48*12),0)+IF((BR$7-$BJ$7)&lt;=(Settings!$C48*12),$BJ61/(Settings!$C48*12),0)+IF((BR$7-$BI$7)&lt;=(Settings!$C48*12),$BI61/(Settings!$C48*12),0)+IF((BR$7-$BH$7)&lt;=(Settings!$C48*12),$BH61/(Settings!$C48*12),0)+IF((BR$7-$BG$7)&lt;=(Settings!$C48*12),$BG61/(Settings!$C48*12),0)+IF((BR$7-$BF$7)&lt;=(Settings!$C48*12),$BF61/(Settings!$C48*12),0)+IF((BR$7-$BE$7)&lt;=(Settings!$C48*12),$BE61/(Settings!$C48*12),0)+IF((BR$7-$BD$7)&lt;=(Settings!$C48*12),$BD61/(Settings!$C48*12),0)+IF((BR$7-$BC$7)&lt;=(Settings!$C48*12),$BC61/(Settings!$C48*12),0)+IF((BR$7-$BB$7)&lt;=(Settings!$C48*12),$BB61/(Settings!$C48*12),0)+IF((BR$7-$BA$7)&lt;=(Settings!$C48*12),$BA61/(Settings!$C48*12),0)+IF((BR$7-$AZ$7)&lt;=(Settings!$C48*12),$AZ61/(Settings!$C48*12),0)+IF((BR$7-$AY$7)&lt;=(Settings!$C48*12),$AY61/(Settings!$C48*12),0)+IF((BR$7-$AX$7)&lt;=(Settings!$C48*12),$AX61/(Settings!$C48*12),0)+IF((BR$7-$AW$7)&lt;=(Settings!$C48*12),$AW61/(Settings!$C48*12),0)+IF((BR$7-$AV$7)&lt;=(Settings!$C48*12),$AV61/(Settings!$C48*12),0)+IF((BR$7-$AU$7)&lt;=(Settings!$C48*12),$AU61/(Settings!$C48*12),0)+IF((BR$7-$AT$7)&lt;=(Settings!$C48*12),$AT61/(Settings!$C48*12),0)+IF((BR$7-$AS$7)&lt;=(Settings!$C48*12),$AS61/(Settings!$C48*12),0)+IF((BR$7-$AR$7)&lt;=(Settings!$C48*12),$AR61/(Settings!$C48*12),0)+IF((BR$7-$AQ$7)&lt;=(Settings!$C48*12),$AQ61/(Settings!$C48*12),0)+IF((BR$7-$AP$7)&lt;=(Settings!$C48*12),$AP61/(Settings!$C48*12),0)+IF((BR$7-$AO$7)&lt;=(Settings!$C48*12),$AO61/(Settings!$C48*12),0)+IF((BR$7-$AN$7)&lt;=(Settings!$C48*12),$AN61/(Settings!$C48*12),0)+IF((BR$7-$AM$7)&lt;=(Settings!$C48*12),$AM61/(Settings!$C48*12),0)+IF((BR$7-$AL$7)&lt;=(Settings!$C48*12),$AL61/(Settings!$C48*12),0)+IF((BR$7-$AK$7)&lt;=(Settings!$C48*12),$AK61/(Settings!$C48*12),0)+IF((BR$7-$AJ$7)&lt;=(Settings!$C48*12),$AJ61/(Settings!$C48*12),0)+IF((BR$7-$AI$7)&lt;=(Settings!$C48*12),$AI61/(Settings!$C48*12),0)+IF((BR$7-$AH$7)&lt;=(Settings!$C48*12),$AH61/(Settings!$C48*12),0)+IF((BR$7-$AG$7)&lt;=(Settings!$C48*12),$AG61/(Settings!$C48*12),0)+IF((BR$7-$AF$7)&lt;=(Settings!$C48*12),$AF61/(Settings!$C48*12),0)+IF((BR$7-$AE$7)&lt;=(Settings!$C48*12),$AE61/(Settings!$C48*12),0)+IF((BR$7-$AD$7)&lt;=(Settings!$C48*12),$AD61/(Settings!$C48*12),0)+IF((BR$7-$AC$7)&lt;=(Settings!$C48*12),$AC61/(Settings!$C48*12),0)+IF((BR$7-$AB$7)&lt;=(Settings!$C48*12),$AB61/(Settings!$C48*12),0)+IF((BR$7-$AA$7)&lt;=(Settings!$C48*12),$AA61/(Settings!$C48*12),0)+IF((BR$7-$Z$7)&lt;=(Settings!$C48*12),$Z61/(Settings!$C48*12),0)+IF((BR$7-$Y$7)&lt;=(Settings!$C48*12),$Y61/(Settings!$C48*12),0)+IF((BR$7-$X$7)&lt;=(Settings!$C48*12),$X61/(Settings!$C48*12),0)+IF((BR$7-$W$7)&lt;=(Settings!$C48*12),$W61/(Settings!$C48*12),0)+IF((BR$7-$V$7)&lt;=(Settings!$C48*12),$V61/(Settings!$C48*12),0)+IF((BR$7-$U$7)&lt;=(Settings!$C48*12),$U61/(Settings!$C48*12),0)+IF((BR$7-$T$7)&lt;=(Settings!$C48*12),$T61/(Settings!$C48*12),0)+IF((BR$7-$S$7)&lt;=(Settings!$C48*12),$S61/(Settings!$C48*12),0)+IF((BR$7-$R$7)&lt;=(Settings!$C48*12),$R61/(Settings!$C48*12),0)+IF((BR$7-$Q$7)&lt;=(Settings!$C48*12),$Q61/(Settings!$C48*12),0)+IF((BR$7-$P$7)&lt;=(Settings!$C48*12),$P61/(Settings!$C48*12),0)+IF((BR$7-$O$7)&lt;=(Settings!$C48*12),$O61/(Settings!$C48*12),0)+IF((BR$7-$N$7)&lt;=(Settings!$C48*12),$N61/(Settings!$C48*12),0)+IF((BR$7-$M$7)&lt;=(Settings!$C48*12),$M61/(Settings!$C48*12),0)+IF((BR$7-$L$7)&lt;=(Settings!$C48*12),$L61/(Settings!$C48*12),0)+IF((BR$7-$K$7)&lt;=(Settings!$C48*12),$K61/(Settings!$C48*12),0)+IF((BR$7-$J$7)&lt;=(Settings!$C48*12),$J61/(Settings!$C48*12),0)+IF((BR$7-$I$7)&lt;=(Settings!$C48*12),$I61/(Settings!$C48*12),0)+IF((BR$7-$H$7)&lt;=(Settings!$C48*12),$H61/(Settings!$C48*12),0)+IF((BR$7-$G$7)&lt;=(Settings!$C48*12),$G61/(Settings!$C48*12),0)+IF((BR$7-$F$7)&lt;=(Settings!$C48*12),$F61/(Settings!$C48*12),0)+IF((BR$7-$E$7)&lt;=(Settings!$C48*12),$E61/(Settings!$C48*12),0)</f>
        <v>#REF!</v>
      </c>
      <c r="BS73" s="286" t="e">
        <f>IF((BS$7-$BR$7)&lt;=(Settings!$C48*12),$BR61/(Settings!$C48*12),0)+IF((BS$7-$BQ$7)&lt;=(Settings!$C48*12),$BQ61/(Settings!$C48*12),0)+IF((BS$7-$BP$7)&lt;=(Settings!$C48*12),$BP61/(Settings!$C48*12),0)+IF((BS$7-$BO$7)&lt;=(Settings!$C48*12),$BO61/(Settings!$C48*12),0)+IF((BS$7-$BN$7)&lt;=(Settings!$C48*12),$BN61/(Settings!$C48*12),0)+IF((BS$7-$BM$7)&lt;=(Settings!$C48*12),$BM61/(Settings!$C48*12),0)+IF((BS$7-$BL$7)&lt;=(Settings!$C48*12),$BL61/(Settings!$C48*12),0)+IF((BS$7-$BK$7)&lt;=(Settings!$C48*12),$BK61/(Settings!$C48*12),0)+IF((BS$7-$BJ$7)&lt;=(Settings!$C48*12),$BJ61/(Settings!$C48*12),0)+IF((BS$7-$BI$7)&lt;=(Settings!$C48*12),$BI61/(Settings!$C48*12),0)+IF((BS$7-$BH$7)&lt;=(Settings!$C48*12),$BH61/(Settings!$C48*12),0)+IF((BS$7-$BG$7)&lt;=(Settings!$C48*12),$BG61/(Settings!$C48*12),0)+IF((BS$7-$BF$7)&lt;=(Settings!$C48*12),$BF61/(Settings!$C48*12),0)+IF((BS$7-$BE$7)&lt;=(Settings!$C48*12),$BE61/(Settings!$C48*12),0)+IF((BS$7-$BD$7)&lt;=(Settings!$C48*12),$BD61/(Settings!$C48*12),0)+IF((BS$7-$BC$7)&lt;=(Settings!$C48*12),$BC61/(Settings!$C48*12),0)+IF((BS$7-$BB$7)&lt;=(Settings!$C48*12),$BB61/(Settings!$C48*12),0)+IF((BS$7-$BA$7)&lt;=(Settings!$C48*12),$BA61/(Settings!$C48*12),0)+IF((BS$7-$AZ$7)&lt;=(Settings!$C48*12),$AZ61/(Settings!$C48*12),0)+IF((BS$7-$AY$7)&lt;=(Settings!$C48*12),$AY61/(Settings!$C48*12),0)+IF((BS$7-$AX$7)&lt;=(Settings!$C48*12),$AX61/(Settings!$C48*12),0)+IF((BS$7-$AW$7)&lt;=(Settings!$C48*12),$AW61/(Settings!$C48*12),0)+IF((BS$7-$AV$7)&lt;=(Settings!$C48*12),$AV61/(Settings!$C48*12),0)+IF((BS$7-$AU$7)&lt;=(Settings!$C48*12),$AU61/(Settings!$C48*12),0)+IF((BS$7-$AT$7)&lt;=(Settings!$C48*12),$AT61/(Settings!$C48*12),0)+IF((BS$7-$AS$7)&lt;=(Settings!$C48*12),$AS61/(Settings!$C48*12),0)+IF((BS$7-$AR$7)&lt;=(Settings!$C48*12),$AR61/(Settings!$C48*12),0)+IF((BS$7-$AQ$7)&lt;=(Settings!$C48*12),$AQ61/(Settings!$C48*12),0)+IF((BS$7-$AP$7)&lt;=(Settings!$C48*12),$AP61/(Settings!$C48*12),0)+IF((BS$7-$AO$7)&lt;=(Settings!$C48*12),$AO61/(Settings!$C48*12),0)+IF((BS$7-$AN$7)&lt;=(Settings!$C48*12),$AN61/(Settings!$C48*12),0)+IF((BS$7-$AM$7)&lt;=(Settings!$C48*12),$AM61/(Settings!$C48*12),0)+IF((BS$7-$AL$7)&lt;=(Settings!$C48*12),$AL61/(Settings!$C48*12),0)+IF((BS$7-$AK$7)&lt;=(Settings!$C48*12),$AK61/(Settings!$C48*12),0)+IF((BS$7-$AJ$7)&lt;=(Settings!$C48*12),$AJ61/(Settings!$C48*12),0)+IF((BS$7-$AI$7)&lt;=(Settings!$C48*12),$AI61/(Settings!$C48*12),0)+IF((BS$7-$AH$7)&lt;=(Settings!$C48*12),$AH61/(Settings!$C48*12),0)+IF((BS$7-$AG$7)&lt;=(Settings!$C48*12),$AG61/(Settings!$C48*12),0)+IF((BS$7-$AF$7)&lt;=(Settings!$C48*12),$AF61/(Settings!$C48*12),0)+IF((BS$7-$AE$7)&lt;=(Settings!$C48*12),$AE61/(Settings!$C48*12),0)+IF((BS$7-$AD$7)&lt;=(Settings!$C48*12),$AD61/(Settings!$C48*12),0)+IF((BS$7-$AC$7)&lt;=(Settings!$C48*12),$AC61/(Settings!$C48*12),0)+IF((BS$7-$AB$7)&lt;=(Settings!$C48*12),$AB61/(Settings!$C48*12),0)+IF((BS$7-$AA$7)&lt;=(Settings!$C48*12),$AA61/(Settings!$C48*12),0)+IF((BS$7-$Z$7)&lt;=(Settings!$C48*12),$Z61/(Settings!$C48*12),0)+IF((BS$7-$Y$7)&lt;=(Settings!$C48*12),$Y61/(Settings!$C48*12),0)+IF((BS$7-$X$7)&lt;=(Settings!$C48*12),$X61/(Settings!$C48*12),0)+IF((BS$7-$W$7)&lt;=(Settings!$C48*12),$W61/(Settings!$C48*12),0)+IF((BS$7-$V$7)&lt;=(Settings!$C48*12),$V61/(Settings!$C48*12),0)+IF((BS$7-$U$7)&lt;=(Settings!$C48*12),$U61/(Settings!$C48*12),0)+IF((BS$7-$T$7)&lt;=(Settings!$C48*12),$T61/(Settings!$C48*12),0)+IF((BS$7-$S$7)&lt;=(Settings!$C48*12),$S61/(Settings!$C48*12),0)+IF((BS$7-$R$7)&lt;=(Settings!$C48*12),$R61/(Settings!$C48*12),0)+IF((BS$7-$Q$7)&lt;=(Settings!$C48*12),$Q61/(Settings!$C48*12),0)+IF((BS$7-$P$7)&lt;=(Settings!$C48*12),$P61/(Settings!$C48*12),0)+IF((BS$7-$O$7)&lt;=(Settings!$C48*12),$O61/(Settings!$C48*12),0)+IF((BS$7-$N$7)&lt;=(Settings!$C48*12),$N61/(Settings!$C48*12),0)+IF((BS$7-$M$7)&lt;=(Settings!$C48*12),$M61/(Settings!$C48*12),0)+IF((BS$7-$L$7)&lt;=(Settings!$C48*12),$L61/(Settings!$C48*12),0)+IF((BS$7-$K$7)&lt;=(Settings!$C48*12),$K61/(Settings!$C48*12),0)+IF((BS$7-$J$7)&lt;=(Settings!$C48*12),$J61/(Settings!$C48*12),0)+IF((BS$7-$I$7)&lt;=(Settings!$C48*12),$I61/(Settings!$C48*12),0)+IF((BS$7-$H$7)&lt;=(Settings!$C48*12),$H61/(Settings!$C48*12),0)+IF((BS$7-$G$7)&lt;=(Settings!$C48*12),$G61/(Settings!$C48*12),0)+IF((BS$7-$F$7)&lt;=(Settings!$C48*12),$F61/(Settings!$C48*12),0)+IF((BS$7-$E$7)&lt;=(Settings!$C48*12),$E61/(Settings!$C48*12),0)</f>
        <v>#REF!</v>
      </c>
      <c r="BT73" s="286" t="e">
        <f>IF((BT$7-$BS$7)&lt;=(Settings!$C48*12),$BS61/(Settings!$C48*12),0)+IF((BT$7-$BR$7)&lt;=(Settings!$C48*12),$BR61/(Settings!$C48*12),0)+IF((BT$7-$BQ$7)&lt;=(Settings!$C48*12),$BQ61/(Settings!$C48*12),0)+IF((BT$7-$BP$7)&lt;=(Settings!$C48*12),$BP61/(Settings!$C48*12),0)+IF((BT$7-$BO$7)&lt;=(Settings!$C48*12),$BO61/(Settings!$C48*12),0)+IF((BT$7-$BN$7)&lt;=(Settings!$C48*12),$BN61/(Settings!$C48*12),0)+IF((BT$7-$BM$7)&lt;=(Settings!$C48*12),$BM61/(Settings!$C48*12),0)+IF((BT$7-$BL$7)&lt;=(Settings!$C48*12),$BL61/(Settings!$C48*12),0)+IF((BT$7-$BK$7)&lt;=(Settings!$C48*12),$BK61/(Settings!$C48*12),0)+IF((BT$7-$BJ$7)&lt;=(Settings!$C48*12),$BJ61/(Settings!$C48*12),0)+IF((BT$7-$BI$7)&lt;=(Settings!$C48*12),$BI61/(Settings!$C48*12),0)+IF((BT$7-$BH$7)&lt;=(Settings!$C48*12),$BH61/(Settings!$C48*12),0)+IF((BT$7-$BG$7)&lt;=(Settings!$C48*12),$BG61/(Settings!$C48*12),0)+IF((BT$7-$BF$7)&lt;=(Settings!$C48*12),$BF61/(Settings!$C48*12),0)+IF((BT$7-$BE$7)&lt;=(Settings!$C48*12),$BE61/(Settings!$C48*12),0)+IF((BT$7-$BD$7)&lt;=(Settings!$C48*12),$BD61/(Settings!$C48*12),0)+IF((BT$7-$BC$7)&lt;=(Settings!$C48*12),$BC61/(Settings!$C48*12),0)+IF((BT$7-$BB$7)&lt;=(Settings!$C48*12),$BB61/(Settings!$C48*12),0)+IF((BT$7-$BA$7)&lt;=(Settings!$C48*12),$BA61/(Settings!$C48*12),0)+IF((BT$7-$AZ$7)&lt;=(Settings!$C48*12),$AZ61/(Settings!$C48*12),0)+IF((BT$7-$AY$7)&lt;=(Settings!$C48*12),$AY61/(Settings!$C48*12),0)+IF((BT$7-$AX$7)&lt;=(Settings!$C48*12),$AX61/(Settings!$C48*12),0)+IF((BT$7-$AW$7)&lt;=(Settings!$C48*12),$AW61/(Settings!$C48*12),0)+IF((BT$7-$AV$7)&lt;=(Settings!$C48*12),$AV61/(Settings!$C48*12),0)+IF((BT$7-$AU$7)&lt;=(Settings!$C48*12),$AU61/(Settings!$C48*12),0)+IF((BT$7-$AT$7)&lt;=(Settings!$C48*12),$AT61/(Settings!$C48*12),0)+IF((BT$7-$AS$7)&lt;=(Settings!$C48*12),$AS61/(Settings!$C48*12),0)+IF((BT$7-$AR$7)&lt;=(Settings!$C48*12),$AR61/(Settings!$C48*12),0)+IF((BT$7-$AQ$7)&lt;=(Settings!$C48*12),$AQ61/(Settings!$C48*12),0)+IF((BT$7-$AP$7)&lt;=(Settings!$C48*12),$AP61/(Settings!$C48*12),0)+IF((BT$7-$AO$7)&lt;=(Settings!$C48*12),$AO61/(Settings!$C48*12),0)+IF((BT$7-$AN$7)&lt;=(Settings!$C48*12),$AN61/(Settings!$C48*12),0)+IF((BT$7-$AM$7)&lt;=(Settings!$C48*12),$AM61/(Settings!$C48*12),0)+IF((BT$7-$AL$7)&lt;=(Settings!$C48*12),$AL61/(Settings!$C48*12),0)+IF((BT$7-$AK$7)&lt;=(Settings!$C48*12),$AK61/(Settings!$C48*12),0)+IF((BT$7-$AJ$7)&lt;=(Settings!$C48*12),$AJ61/(Settings!$C48*12),0)+IF((BT$7-$AI$7)&lt;=(Settings!$C48*12),$AI61/(Settings!$C48*12),0)+IF((BT$7-$AH$7)&lt;=(Settings!$C48*12),$AH61/(Settings!$C48*12),0)+IF((BT$7-$AG$7)&lt;=(Settings!$C48*12),$AG61/(Settings!$C48*12),0)+IF((BT$7-$AF$7)&lt;=(Settings!$C48*12),$AF61/(Settings!$C48*12),0)+IF((BT$7-$AE$7)&lt;=(Settings!$C48*12),$AE61/(Settings!$C48*12),0)+IF((BT$7-$AD$7)&lt;=(Settings!$C48*12),$AD61/(Settings!$C48*12),0)+IF((BT$7-$AC$7)&lt;=(Settings!$C48*12),$AC61/(Settings!$C48*12),0)+IF((BT$7-$AB$7)&lt;=(Settings!$C48*12),$AB61/(Settings!$C48*12),0)+IF((BT$7-$AA$7)&lt;=(Settings!$C48*12),$AA61/(Settings!$C48*12),0)+IF((BT$7-$Z$7)&lt;=(Settings!$C48*12),$Z61/(Settings!$C48*12),0)+IF((BT$7-$Y$7)&lt;=(Settings!$C48*12),$Y61/(Settings!$C48*12),0)+IF((BT$7-$X$7)&lt;=(Settings!$C48*12),$X61/(Settings!$C48*12),0)+IF((BT$7-$W$7)&lt;=(Settings!$C48*12),$W61/(Settings!$C48*12),0)+IF((BT$7-$V$7)&lt;=(Settings!$C48*12),$V61/(Settings!$C48*12),0)+IF((BT$7-$U$7)&lt;=(Settings!$C48*12),$U61/(Settings!$C48*12),0)+IF((BT$7-$T$7)&lt;=(Settings!$C48*12),$T61/(Settings!$C48*12),0)+IF((BT$7-$S$7)&lt;=(Settings!$C48*12),$S61/(Settings!$C48*12),0)+IF((BT$7-$R$7)&lt;=(Settings!$C48*12),$R61/(Settings!$C48*12),0)+IF((BT$7-$Q$7)&lt;=(Settings!$C48*12),$Q61/(Settings!$C48*12),0)+IF((BT$7-$P$7)&lt;=(Settings!$C48*12),$P61/(Settings!$C48*12),0)+IF((BT$7-$O$7)&lt;=(Settings!$C48*12),$O61/(Settings!$C48*12),0)+IF((BT$7-$N$7)&lt;=(Settings!$C48*12),$N61/(Settings!$C48*12),0)+IF((BT$7-$M$7)&lt;=(Settings!$C48*12),$M61/(Settings!$C48*12),0)+IF((BT$7-$L$7)&lt;=(Settings!$C48*12),$L61/(Settings!$C48*12),0)+IF((BT$7-$K$7)&lt;=(Settings!$C48*12),$K61/(Settings!$C48*12),0)+IF((BT$7-$J$7)&lt;=(Settings!$C48*12),$J61/(Settings!$C48*12),0)+IF((BT$7-$I$7)&lt;=(Settings!$C48*12),$I61/(Settings!$C48*12),0)+IF((BT$7-$H$7)&lt;=(Settings!$C48*12),$H61/(Settings!$C48*12),0)+IF((BT$7-$G$7)&lt;=(Settings!$C48*12),$G61/(Settings!$C48*12),0)+IF((BT$7-$F$7)&lt;=(Settings!$C48*12),$F61/(Settings!$C48*12),0)+IF((BT$7-$E$7)&lt;=(Settings!$C48*12),$E61/(Settings!$C48*12),0)</f>
        <v>#REF!</v>
      </c>
      <c r="BU73" s="286" t="e">
        <f>IF((BU$7-$BT$7)&lt;=(Settings!$C48*12),$BT61/(Settings!$C48*12),0)+IF((BU$7-$BS$7)&lt;=(Settings!$C48*12),$BS61/(Settings!$C48*12),0)+IF((BU$7-$BR$7)&lt;=(Settings!$C48*12),$BR61/(Settings!$C48*12),0)+IF((BU$7-$BQ$7)&lt;=(Settings!$C48*12),$BQ61/(Settings!$C48*12),0)+IF((BU$7-$BP$7)&lt;=(Settings!$C48*12),$BP61/(Settings!$C48*12),0)+IF((BU$7-$BO$7)&lt;=(Settings!$C48*12),$BO61/(Settings!$C48*12),0)+IF((BU$7-$BN$7)&lt;=(Settings!$C48*12),$BN61/(Settings!$C48*12),0)+IF((BU$7-$BM$7)&lt;=(Settings!$C48*12),$BM61/(Settings!$C48*12),0)+IF((BU$7-$BL$7)&lt;=(Settings!$C48*12),$BL61/(Settings!$C48*12),0)+IF((BU$7-$BK$7)&lt;=(Settings!$C48*12),$BK61/(Settings!$C48*12),0)+IF((BU$7-$BJ$7)&lt;=(Settings!$C48*12),$BJ61/(Settings!$C48*12),0)+IF((BU$7-$BI$7)&lt;=(Settings!$C48*12),$BI61/(Settings!$C48*12),0)+IF((BU$7-$BH$7)&lt;=(Settings!$C48*12),$BH61/(Settings!$C48*12),0)+IF((BU$7-$BG$7)&lt;=(Settings!$C48*12),$BG61/(Settings!$C48*12),0)+IF((BU$7-$BF$7)&lt;=(Settings!$C48*12),$BF61/(Settings!$C48*12),0)+IF((BU$7-$BE$7)&lt;=(Settings!$C48*12),$BE61/(Settings!$C48*12),0)+IF((BU$7-$BD$7)&lt;=(Settings!$C48*12),$BD61/(Settings!$C48*12),0)+IF((BU$7-$BC$7)&lt;=(Settings!$C48*12),$BC61/(Settings!$C48*12),0)+IF((BU$7-$BB$7)&lt;=(Settings!$C48*12),$BB61/(Settings!$C48*12),0)+IF((BU$7-$BA$7)&lt;=(Settings!$C48*12),$BA61/(Settings!$C48*12),0)+IF((BU$7-$AZ$7)&lt;=(Settings!$C48*12),$AZ61/(Settings!$C48*12),0)+IF((BU$7-$AY$7)&lt;=(Settings!$C48*12),$AY61/(Settings!$C48*12),0)+IF((BU$7-$AX$7)&lt;=(Settings!$C48*12),$AX61/(Settings!$C48*12),0)+IF((BU$7-$AW$7)&lt;=(Settings!$C48*12),$AW61/(Settings!$C48*12),0)+IF((BU$7-$AV$7)&lt;=(Settings!$C48*12),$AV61/(Settings!$C48*12),0)+IF((BU$7-$AU$7)&lt;=(Settings!$C48*12),$AU61/(Settings!$C48*12),0)+IF((BU$7-$AT$7)&lt;=(Settings!$C48*12),$AT61/(Settings!$C48*12),0)+IF((BU$7-$AS$7)&lt;=(Settings!$C48*12),$AS61/(Settings!$C48*12),0)+IF((BU$7-$AR$7)&lt;=(Settings!$C48*12),$AR61/(Settings!$C48*12),0)+IF((BU$7-$AQ$7)&lt;=(Settings!$C48*12),$AQ61/(Settings!$C48*12),0)+IF((BU$7-$AP$7)&lt;=(Settings!$C48*12),$AP61/(Settings!$C48*12),0)+IF((BU$7-$AO$7)&lt;=(Settings!$C48*12),$AO61/(Settings!$C48*12),0)+IF((BU$7-$AN$7)&lt;=(Settings!$C48*12),$AN61/(Settings!$C48*12),0)+IF((BU$7-$AM$7)&lt;=(Settings!$C48*12),$AM61/(Settings!$C48*12),0)+IF((BU$7-$AL$7)&lt;=(Settings!$C48*12),$AL61/(Settings!$C48*12),0)+IF((BU$7-$AK$7)&lt;=(Settings!$C48*12),$AK61/(Settings!$C48*12),0)+IF((BU$7-$AJ$7)&lt;=(Settings!$C48*12),$AJ61/(Settings!$C48*12),0)+IF((BU$7-$AI$7)&lt;=(Settings!$C48*12),$AI61/(Settings!$C48*12),0)+IF((BU$7-$AH$7)&lt;=(Settings!$C48*12),$AH61/(Settings!$C48*12),0)+IF((BU$7-$AG$7)&lt;=(Settings!$C48*12),$AG61/(Settings!$C48*12),0)+IF((BU$7-$AF$7)&lt;=(Settings!$C48*12),$AF61/(Settings!$C48*12),0)+IF((BU$7-$AE$7)&lt;=(Settings!$C48*12),$AE61/(Settings!$C48*12),0)+IF((BU$7-$AD$7)&lt;=(Settings!$C48*12),$AD61/(Settings!$C48*12),0)+IF((BU$7-$AC$7)&lt;=(Settings!$C48*12),$AC61/(Settings!$C48*12),0)+IF((BU$7-$AB$7)&lt;=(Settings!$C48*12),$AB61/(Settings!$C48*12),0)+IF((BU$7-$AA$7)&lt;=(Settings!$C48*12),$AA61/(Settings!$C48*12),0)+IF((BU$7-$Z$7)&lt;=(Settings!$C48*12),$Z61/(Settings!$C48*12),0)+IF((BU$7-$Y$7)&lt;=(Settings!$C48*12),$Y61/(Settings!$C48*12),0)+IF((BU$7-$X$7)&lt;=(Settings!$C48*12),$X61/(Settings!$C48*12),0)+IF((BU$7-$W$7)&lt;=(Settings!$C48*12),$W61/(Settings!$C48*12),0)+IF((BU$7-$V$7)&lt;=(Settings!$C48*12),$V61/(Settings!$C48*12),0)+IF((BU$7-$U$7)&lt;=(Settings!$C48*12),$U61/(Settings!$C48*12),0)+IF((BU$7-$T$7)&lt;=(Settings!$C48*12),$T61/(Settings!$C48*12),0)+IF((BU$7-$S$7)&lt;=(Settings!$C48*12),$S61/(Settings!$C48*12),0)+IF((BU$7-$R$7)&lt;=(Settings!$C48*12),$R61/(Settings!$C48*12),0)+IF((BU$7-$Q$7)&lt;=(Settings!$C48*12),$Q61/(Settings!$C48*12),0)+IF((BU$7-$P$7)&lt;=(Settings!$C48*12),$P61/(Settings!$C48*12),0)+IF((BU$7-$O$7)&lt;=(Settings!$C48*12),$O61/(Settings!$C48*12),0)+IF((BU$7-$N$7)&lt;=(Settings!$C48*12),$N61/(Settings!$C48*12),0)+IF((BU$7-$M$7)&lt;=(Settings!$C48*12),$M61/(Settings!$C48*12),0)+IF((BU$7-$L$7)&lt;=(Settings!$C48*12),$L61/(Settings!$C48*12),0)+IF((BU$7-$K$7)&lt;=(Settings!$C48*12),$K61/(Settings!$C48*12),0)+IF((BU$7-$J$7)&lt;=(Settings!$C48*12),$J61/(Settings!$C48*12),0)+IF((BU$7-$I$7)&lt;=(Settings!$C48*12),$I61/(Settings!$C48*12),0)+IF((BU$7-$H$7)&lt;=(Settings!$C48*12),$H61/(Settings!$C48*12),0)+IF((BU$7-$G$7)&lt;=(Settings!$C48*12),$G61/(Settings!$C48*12),0)+IF((BU$7-$F$7)&lt;=(Settings!$C48*12),$F61/(Settings!$C48*12),0)+IF((BU$7-$E$7)&lt;=(Settings!$C48*12),$E61/(Settings!$C48*12),0)</f>
        <v>#REF!</v>
      </c>
      <c r="BV73" s="286" t="e">
        <f>IF((BV$7-$BU$7)&lt;=(Settings!$C48*12),$BU61/(Settings!$C48*12),0)+IF((BV$7-$BT$7)&lt;=(Settings!$C48*12),$BT61/(Settings!$C48*12),0)+IF((BV$7-$BS$7)&lt;=(Settings!$C48*12),$BS61/(Settings!$C48*12),0)+IF((BV$7-$BR$7)&lt;=(Settings!$C48*12),$BR61/(Settings!$C48*12),0)+IF((BV$7-$BQ$7)&lt;=(Settings!$C48*12),$BQ61/(Settings!$C48*12),0)+IF((BV$7-$BP$7)&lt;=(Settings!$C48*12),$BP61/(Settings!$C48*12),0)+IF((BV$7-$BO$7)&lt;=(Settings!$C48*12),$BO61/(Settings!$C48*12),0)+IF((BV$7-$BN$7)&lt;=(Settings!$C48*12),$BN61/(Settings!$C48*12),0)+IF((BV$7-$BM$7)&lt;=(Settings!$C48*12),$BM61/(Settings!$C48*12),0)+IF((BV$7-$BL$7)&lt;=(Settings!$C48*12),$BL61/(Settings!$C48*12),0)+IF((BV$7-$BK$7)&lt;=(Settings!$C48*12),$BK61/(Settings!$C48*12),0)+IF((BV$7-$BJ$7)&lt;=(Settings!$C48*12),$BJ61/(Settings!$C48*12),0)+IF((BV$7-$BI$7)&lt;=(Settings!$C48*12),$BI61/(Settings!$C48*12),0)+IF((BV$7-$BH$7)&lt;=(Settings!$C48*12),$BH61/(Settings!$C48*12),0)+IF((BV$7-$BG$7)&lt;=(Settings!$C48*12),$BG61/(Settings!$C48*12),0)+IF((BV$7-$BF$7)&lt;=(Settings!$C48*12),$BF61/(Settings!$C48*12),0)+IF((BV$7-$BE$7)&lt;=(Settings!$C48*12),$BE61/(Settings!$C48*12),0)+IF((BV$7-$BD$7)&lt;=(Settings!$C48*12),$BD61/(Settings!$C48*12),0)+IF((BV$7-$BC$7)&lt;=(Settings!$C48*12),$BC61/(Settings!$C48*12),0)+IF((BV$7-$BB$7)&lt;=(Settings!$C48*12),$BB61/(Settings!$C48*12),0)+IF((BV$7-$BA$7)&lt;=(Settings!$C48*12),$BA61/(Settings!$C48*12),0)+IF((BV$7-$AZ$7)&lt;=(Settings!$C48*12),$AZ61/(Settings!$C48*12),0)+IF((BV$7-$AY$7)&lt;=(Settings!$C48*12),$AY61/(Settings!$C48*12),0)+IF((BV$7-$AX$7)&lt;=(Settings!$C48*12),$AX61/(Settings!$C48*12),0)+IF((BV$7-$AW$7)&lt;=(Settings!$C48*12),$AW61/(Settings!$C48*12),0)+IF((BV$7-$AV$7)&lt;=(Settings!$C48*12),$AV61/(Settings!$C48*12),0)+IF((BV$7-$AU$7)&lt;=(Settings!$C48*12),$AU61/(Settings!$C48*12),0)+IF((BV$7-$AT$7)&lt;=(Settings!$C48*12),$AT61/(Settings!$C48*12),0)+IF((BV$7-$AS$7)&lt;=(Settings!$C48*12),$AS61/(Settings!$C48*12),0)+IF((BV$7-$AR$7)&lt;=(Settings!$C48*12),$AR61/(Settings!$C48*12),0)+IF((BV$7-$AQ$7)&lt;=(Settings!$C48*12),$AQ61/(Settings!$C48*12),0)+IF((BV$7-$AP$7)&lt;=(Settings!$C48*12),$AP61/(Settings!$C48*12),0)+IF((BV$7-$AO$7)&lt;=(Settings!$C48*12),$AO61/(Settings!$C48*12),0)+IF((BV$7-$AN$7)&lt;=(Settings!$C48*12),$AN61/(Settings!$C48*12),0)+IF((BV$7-$AM$7)&lt;=(Settings!$C48*12),$AM61/(Settings!$C48*12),0)+IF((BV$7-$AL$7)&lt;=(Settings!$C48*12),$AL61/(Settings!$C48*12),0)+IF((BV$7-$AK$7)&lt;=(Settings!$C48*12),$AK61/(Settings!$C48*12),0)+IF((BV$7-$AJ$7)&lt;=(Settings!$C48*12),$AJ61/(Settings!$C48*12),0)+IF((BV$7-$AI$7)&lt;=(Settings!$C48*12),$AI61/(Settings!$C48*12),0)+IF((BV$7-$AH$7)&lt;=(Settings!$C48*12),$AH61/(Settings!$C48*12),0)+IF((BV$7-$AG$7)&lt;=(Settings!$C48*12),$AG61/(Settings!$C48*12),0)+IF((BV$7-$AF$7)&lt;=(Settings!$C48*12),$AF61/(Settings!$C48*12),0)+IF((BV$7-$AE$7)&lt;=(Settings!$C48*12),$AE61/(Settings!$C48*12),0)+IF((BV$7-$AD$7)&lt;=(Settings!$C48*12),$AD61/(Settings!$C48*12),0)+IF((BV$7-$AC$7)&lt;=(Settings!$C48*12),$AC61/(Settings!$C48*12),0)+IF((BV$7-$AB$7)&lt;=(Settings!$C48*12),$AB61/(Settings!$C48*12),0)+IF((BV$7-$AA$7)&lt;=(Settings!$C48*12),$AA61/(Settings!$C48*12),0)+IF((BV$7-$Z$7)&lt;=(Settings!$C48*12),$Z61/(Settings!$C48*12),0)+IF((BV$7-$Y$7)&lt;=(Settings!$C48*12),$Y61/(Settings!$C48*12),0)+IF((BV$7-$X$7)&lt;=(Settings!$C48*12),$X61/(Settings!$C48*12),0)+IF((BV$7-$W$7)&lt;=(Settings!$C48*12),$W61/(Settings!$C48*12),0)+IF((BV$7-$V$7)&lt;=(Settings!$C48*12),$V61/(Settings!$C48*12),0)+IF((BV$7-$U$7)&lt;=(Settings!$C48*12),$U61/(Settings!$C48*12),0)+IF((BV$7-$T$7)&lt;=(Settings!$C48*12),$T61/(Settings!$C48*12),0)+IF((BV$7-$S$7)&lt;=(Settings!$C48*12),$S61/(Settings!$C48*12),0)+IF((BV$7-$R$7)&lt;=(Settings!$C48*12),$R61/(Settings!$C48*12),0)+IF((BV$7-$Q$7)&lt;=(Settings!$C48*12),$Q61/(Settings!$C48*12),0)+IF((BV$7-$P$7)&lt;=(Settings!$C48*12),$P61/(Settings!$C48*12),0)+IF((BV$7-$O$7)&lt;=(Settings!$C48*12),$O61/(Settings!$C48*12),0)+IF((BV$7-$N$7)&lt;=(Settings!$C48*12),$N61/(Settings!$C48*12),0)+IF((BV$7-$M$7)&lt;=(Settings!$C48*12),$M61/(Settings!$C48*12),0)+IF((BV$7-$L$7)&lt;=(Settings!$C48*12),$L61/(Settings!$C48*12),0)+IF((BV$7-$K$7)&lt;=(Settings!$C48*12),$K61/(Settings!$C48*12),0)+IF((BV$7-$J$7)&lt;=(Settings!$C48*12),$J61/(Settings!$C48*12),0)+IF((BV$7-$I$7)&lt;=(Settings!$C48*12),$I61/(Settings!$C48*12),0)+IF((BV$7-$H$7)&lt;=(Settings!$C48*12),$H61/(Settings!$C48*12),0)+IF((BV$7-$G$7)&lt;=(Settings!$C48*12),$G61/(Settings!$C48*12),0)+IF((BV$7-$F$7)&lt;=(Settings!$C48*12),$F61/(Settings!$C48*12),0)+IF((BV$7-$E$7)&lt;=(Settings!$C48*12),$E61/(Settings!$C48*12),0)</f>
        <v>#REF!</v>
      </c>
      <c r="BW73" s="286" t="e">
        <f>IF((BW$7-$BV$7)&lt;=(Settings!$C48*12),$BV61/(Settings!$C48*12),0)+IF((BW$7-$BU$7)&lt;=(Settings!$C48*12),$BU61/(Settings!$C48*12),0)+IF((BW$7-$BT$7)&lt;=(Settings!$C48*12),$BT61/(Settings!$C48*12),0)+IF((BW$7-$BS$7)&lt;=(Settings!$C48*12),$BS61/(Settings!$C48*12),0)+IF((BW$7-$BR$7)&lt;=(Settings!$C48*12),$BR61/(Settings!$C48*12),0)+IF((BW$7-$BQ$7)&lt;=(Settings!$C48*12),$BQ61/(Settings!$C48*12),0)+IF((BW$7-$BP$7)&lt;=(Settings!$C48*12),$BP61/(Settings!$C48*12),0)+IF((BW$7-$BO$7)&lt;=(Settings!$C48*12),$BO61/(Settings!$C48*12),0)+IF((BW$7-$BN$7)&lt;=(Settings!$C48*12),$BN61/(Settings!$C48*12),0)+IF((BW$7-$BM$7)&lt;=(Settings!$C48*12),$BM61/(Settings!$C48*12),0)+IF((BW$7-$BL$7)&lt;=(Settings!$C48*12),$BL61/(Settings!$C48*12),0)+IF((BW$7-$BK$7)&lt;=(Settings!$C48*12),$BK61/(Settings!$C48*12),0)+IF((BW$7-$BJ$7)&lt;=(Settings!$C48*12),$BJ61/(Settings!$C48*12),0)+IF((BW$7-$BI$7)&lt;=(Settings!$C48*12),$BI61/(Settings!$C48*12),0)+IF((BW$7-$BH$7)&lt;=(Settings!$C48*12),$BH61/(Settings!$C48*12),0)+IF((BW$7-$BG$7)&lt;=(Settings!$C48*12),$BG61/(Settings!$C48*12),0)+IF((BW$7-$BF$7)&lt;=(Settings!$C48*12),$BF61/(Settings!$C48*12),0)+IF((BW$7-$BE$7)&lt;=(Settings!$C48*12),$BE61/(Settings!$C48*12),0)+IF((BW$7-$BD$7)&lt;=(Settings!$C48*12),$BD61/(Settings!$C48*12),0)+IF((BW$7-$BC$7)&lt;=(Settings!$C48*12),$BC61/(Settings!$C48*12),0)+IF((BW$7-$BB$7)&lt;=(Settings!$C48*12),$BB61/(Settings!$C48*12),0)+IF((BW$7-$BA$7)&lt;=(Settings!$C48*12),$BA61/(Settings!$C48*12),0)+IF((BW$7-$AZ$7)&lt;=(Settings!$C48*12),$AZ61/(Settings!$C48*12),0)+IF((BW$7-$AY$7)&lt;=(Settings!$C48*12),$AY61/(Settings!$C48*12),0)+IF((BW$7-$AX$7)&lt;=(Settings!$C48*12),$AX61/(Settings!$C48*12),0)+IF((BW$7-$AW$7)&lt;=(Settings!$C48*12),$AW61/(Settings!$C48*12),0)+IF((BW$7-$AV$7)&lt;=(Settings!$C48*12),$AV61/(Settings!$C48*12),0)+IF((BW$7-$AU$7)&lt;=(Settings!$C48*12),$AU61/(Settings!$C48*12),0)+IF((BW$7-$AT$7)&lt;=(Settings!$C48*12),$AT61/(Settings!$C48*12),0)+IF((BW$7-$AS$7)&lt;=(Settings!$C48*12),$AS61/(Settings!$C48*12),0)+IF((BW$7-$AR$7)&lt;=(Settings!$C48*12),$AR61/(Settings!$C48*12),0)+IF((BW$7-$AQ$7)&lt;=(Settings!$C48*12),$AQ61/(Settings!$C48*12),0)+IF((BW$7-$AP$7)&lt;=(Settings!$C48*12),$AP61/(Settings!$C48*12),0)+IF((BW$7-$AO$7)&lt;=(Settings!$C48*12),$AO61/(Settings!$C48*12),0)+IF((BW$7-$AN$7)&lt;=(Settings!$C48*12),$AN61/(Settings!$C48*12),0)+IF((BW$7-$AM$7)&lt;=(Settings!$C48*12),$AM61/(Settings!$C48*12),0)+IF((BW$7-$AL$7)&lt;=(Settings!$C48*12),$AL61/(Settings!$C48*12),0)+IF((BW$7-$AK$7)&lt;=(Settings!$C48*12),$AK61/(Settings!$C48*12),0)+IF((BW$7-$AJ$7)&lt;=(Settings!$C48*12),$AJ61/(Settings!$C48*12),0)+IF((BW$7-$AI$7)&lt;=(Settings!$C48*12),$AI61/(Settings!$C48*12),0)+IF((BW$7-$AH$7)&lt;=(Settings!$C48*12),$AH61/(Settings!$C48*12),0)+IF((BW$7-$AG$7)&lt;=(Settings!$C48*12),$AG61/(Settings!$C48*12),0)+IF((BW$7-$AF$7)&lt;=(Settings!$C48*12),$AF61/(Settings!$C48*12),0)+IF((BW$7-$AE$7)&lt;=(Settings!$C48*12),$AE61/(Settings!$C48*12),0)+IF((BW$7-$AD$7)&lt;=(Settings!$C48*12),$AD61/(Settings!$C48*12),0)+IF((BW$7-$AC$7)&lt;=(Settings!$C48*12),$AC61/(Settings!$C48*12),0)+IF((BW$7-$AB$7)&lt;=(Settings!$C48*12),$AB61/(Settings!$C48*12),0)+IF((BW$7-$AA$7)&lt;=(Settings!$C48*12),$AA61/(Settings!$C48*12),0)+IF((BW$7-$Z$7)&lt;=(Settings!$C48*12),$Z61/(Settings!$C48*12),0)+IF((BW$7-$Y$7)&lt;=(Settings!$C48*12),$Y61/(Settings!$C48*12),0)+IF((BW$7-$X$7)&lt;=(Settings!$C48*12),$X61/(Settings!$C48*12),0)+IF((BW$7-$W$7)&lt;=(Settings!$C48*12),$W61/(Settings!$C48*12),0)+IF((BW$7-$V$7)&lt;=(Settings!$C48*12),$V61/(Settings!$C48*12),0)+IF((BW$7-$U$7)&lt;=(Settings!$C48*12),$U61/(Settings!$C48*12),0)+IF((BW$7-$T$7)&lt;=(Settings!$C48*12),$T61/(Settings!$C48*12),0)+IF((BW$7-$S$7)&lt;=(Settings!$C48*12),$S61/(Settings!$C48*12),0)+IF((BW$7-$R$7)&lt;=(Settings!$C48*12),$R61/(Settings!$C48*12),0)+IF((BW$7-$Q$7)&lt;=(Settings!$C48*12),$Q61/(Settings!$C48*12),0)+IF((BW$7-$P$7)&lt;=(Settings!$C48*12),$P61/(Settings!$C48*12),0)+IF((BW$7-$O$7)&lt;=(Settings!$C48*12),$O61/(Settings!$C48*12),0)+IF((BW$7-$N$7)&lt;=(Settings!$C48*12),$N61/(Settings!$C48*12),0)+IF((BW$7-$M$7)&lt;=(Settings!$C48*12),$M61/(Settings!$C48*12),0)+IF((BW$7-$L$7)&lt;=(Settings!$C48*12),$L61/(Settings!$C48*12),0)+IF((BW$7-$K$7)&lt;=(Settings!$C48*12),$K61/(Settings!$C48*12),0)+IF((BW$7-$J$7)&lt;=(Settings!$C48*12),$J61/(Settings!$C48*12),0)+IF((BW$7-$I$7)&lt;=(Settings!$C48*12),$I61/(Settings!$C48*12),0)+IF((BW$7-$H$7)&lt;=(Settings!$C48*12),$H61/(Settings!$C48*12),0)+IF((BW$7-$G$7)&lt;=(Settings!$C48*12),$G61/(Settings!$C48*12),0)+IF((BW$7-$F$7)&lt;=(Settings!$C48*12),$F61/(Settings!$C48*12),0)+IF((BW$7-$E$7)&lt;=(Settings!$C48*12),$E61/(Settings!$C48*12),0)</f>
        <v>#REF!</v>
      </c>
      <c r="BX73" s="286" t="e">
        <f>IF((BX$7-BW$7)&lt;=(Settings!$C48*12),$BW61/(Settings!$C48*12),0)+IF((BX$7-$BV$7)&lt;=(Settings!$C48*12),$BV61/(Settings!$C48*12),0)+IF((BX$7-$BU$7)&lt;=(Settings!$C48*12),$BU61/(Settings!$C48*12),0)+IF((BX$7-$BT$7)&lt;=(Settings!$C48*12),$BT61/(Settings!$C48*12),0)+IF((BX$7-$BS$7)&lt;=(Settings!$C48*12),$BS61/(Settings!$C48*12),0)+IF((BX$7-$BR$7)&lt;=(Settings!$C48*12),$BR61/(Settings!$C48*12),0)+IF((BX$7-$BQ$7)&lt;=(Settings!$C48*12),$BQ61/(Settings!$C48*12),0)+IF((BX$7-$BP$7)&lt;=(Settings!$C48*12),$BP61/(Settings!$C48*12),0)+IF((BX$7-$BO$7)&lt;=(Settings!$C48*12),$BO61/(Settings!$C48*12),0)+IF((BX$7-$BN$7)&lt;=(Settings!$C48*12),$BN61/(Settings!$C48*12),0)+IF((BX$7-$BM$7)&lt;=(Settings!$C48*12),$BM61/(Settings!$C48*12),0)+IF((BX$7-$BL$7)&lt;=(Settings!$C48*12),$BL61/(Settings!$C48*12),0)+IF((BX$7-$BK$7)&lt;=(Settings!$C48*12),$BK61/(Settings!$C48*12),0)+IF((BX$7-$BJ$7)&lt;=(Settings!$C48*12),$BJ61/(Settings!$C48*12),0)+IF((BX$7-$BI$7)&lt;=(Settings!$C48*12),$BI61/(Settings!$C48*12),0)+IF((BX$7-$BH$7)&lt;=(Settings!$C48*12),$BH61/(Settings!$C48*12),0)+IF((BX$7-$BG$7)&lt;=(Settings!$C48*12),$BG61/(Settings!$C48*12),0)+IF((BX$7-$BF$7)&lt;=(Settings!$C48*12),$BF61/(Settings!$C48*12),0)+IF((BX$7-$BE$7)&lt;=(Settings!$C48*12),$BE61/(Settings!$C48*12),0)+IF((BX$7-$BD$7)&lt;=(Settings!$C48*12),$BD61/(Settings!$C48*12),0)+IF((BX$7-$BC$7)&lt;=(Settings!$C48*12),$BC61/(Settings!$C48*12),0)+IF((BX$7-$BB$7)&lt;=(Settings!$C48*12),$BB61/(Settings!$C48*12),0)+IF((BX$7-$BA$7)&lt;=(Settings!$C48*12),$BA61/(Settings!$C48*12),0)+IF((BX$7-$AZ$7)&lt;=(Settings!$C48*12),$AZ61/(Settings!$C48*12),0)+IF((BX$7-$AY$7)&lt;=(Settings!$C48*12),$AY61/(Settings!$C48*12),0)+IF((BX$7-$AX$7)&lt;=(Settings!$C48*12),$AX61/(Settings!$C48*12),0)+IF((BX$7-$AW$7)&lt;=(Settings!$C48*12),$AW61/(Settings!$C48*12),0)+IF((BX$7-$AV$7)&lt;=(Settings!$C48*12),$AV61/(Settings!$C48*12),0)+IF((BX$7-$AU$7)&lt;=(Settings!$C48*12),$AU61/(Settings!$C48*12),0)+IF((BX$7-$AT$7)&lt;=(Settings!$C48*12),$AT61/(Settings!$C48*12),0)+IF((BX$7-$AS$7)&lt;=(Settings!$C48*12),$AS61/(Settings!$C48*12),0)+IF((BX$7-$AR$7)&lt;=(Settings!$C48*12),$AR61/(Settings!$C48*12),0)+IF((BX$7-$AQ$7)&lt;=(Settings!$C48*12),$AQ61/(Settings!$C48*12),0)+IF((BX$7-$AP$7)&lt;=(Settings!$C48*12),$AP61/(Settings!$C48*12),0)+IF((BX$7-$AO$7)&lt;=(Settings!$C48*12),$AO61/(Settings!$C48*12),0)+IF((BX$7-$AN$7)&lt;=(Settings!$C48*12),$AN61/(Settings!$C48*12),0)+IF((BX$7-$AM$7)&lt;=(Settings!$C48*12),$AM61/(Settings!$C48*12),0)+IF((BX$7-$AL$7)&lt;=(Settings!$C48*12),$AL61/(Settings!$C48*12),0)+IF((BX$7-$AK$7)&lt;=(Settings!$C48*12),$AK61/(Settings!$C48*12),0)+IF((BX$7-$AJ$7)&lt;=(Settings!$C48*12),$AJ61/(Settings!$C48*12),0)+IF((BX$7-$AI$7)&lt;=(Settings!$C48*12),$AI61/(Settings!$C48*12),0)+IF((BX$7-$AH$7)&lt;=(Settings!$C48*12),$AH61/(Settings!$C48*12),0)+IF((BX$7-$AG$7)&lt;=(Settings!$C48*12),$AG61/(Settings!$C48*12),0)+IF((BX$7-$AF$7)&lt;=(Settings!$C48*12),$AF61/(Settings!$C48*12),0)+IF((BX$7-$AE$7)&lt;=(Settings!$C48*12),$AE61/(Settings!$C48*12),0)+IF((BX$7-$AD$7)&lt;=(Settings!$C48*12),$AD61/(Settings!$C48*12),0)+IF((BX$7-$AC$7)&lt;=(Settings!$C48*12),$AC61/(Settings!$C48*12),0)+IF((BX$7-$AB$7)&lt;=(Settings!$C48*12),$AB61/(Settings!$C48*12),0)+IF((BX$7-$AA$7)&lt;=(Settings!$C48*12),$AA61/(Settings!$C48*12),0)+IF((BX$7-$Z$7)&lt;=(Settings!$C48*12),$Z61/(Settings!$C48*12),0)+IF((BX$7-$Y$7)&lt;=(Settings!$C48*12),$Y61/(Settings!$C48*12),0)+IF((BX$7-$X$7)&lt;=(Settings!$C48*12),$X61/(Settings!$C48*12),0)+IF((BX$7-$W$7)&lt;=(Settings!$C48*12),$W61/(Settings!$C48*12),0)+IF((BX$7-$V$7)&lt;=(Settings!$C48*12),$V61/(Settings!$C48*12),0)+IF((BX$7-$U$7)&lt;=(Settings!$C48*12),$U61/(Settings!$C48*12),0)+IF((BX$7-$T$7)&lt;=(Settings!$C48*12),$T61/(Settings!$C48*12),0)+IF((BX$7-$S$7)&lt;=(Settings!$C48*12),$S61/(Settings!$C48*12),0)+IF((BX$7-$R$7)&lt;=(Settings!$C48*12),$R61/(Settings!$C48*12),0)+IF((BX$7-$Q$7)&lt;=(Settings!$C48*12),$Q61/(Settings!$C48*12),0)+IF((BX$7-$P$7)&lt;=(Settings!$C48*12),$P61/(Settings!$C48*12),0)+IF((BX$7-$O$7)&lt;=(Settings!$C48*12),$O61/(Settings!$C48*12),0)+IF((BX$7-$N$7)&lt;=(Settings!$C48*12),$N61/(Settings!$C48*12),0)+IF((BX$7-$M$7)&lt;=(Settings!$C48*12),$M61/(Settings!$C48*12),0)+IF((BX$7-$L$7)&lt;=(Settings!$C48*12),$L61/(Settings!$C48*12),0)+IF((BX$7-$K$7)&lt;=(Settings!$C48*12),$K61/(Settings!$C48*12),0)+IF((BX$7-$J$7)&lt;=(Settings!$C48*12),$J61/(Settings!$C48*12),0)+IF((BX$7-$I$7)&lt;=(Settings!$C48*12),$I61/(Settings!$C48*12),0)+IF((BX$7-$H$7)&lt;=(Settings!$C48*12),$H61/(Settings!$C48*12),0)+IF((BX$7-$G$7)&lt;=(Settings!$C48*12),$G61/(Settings!$C48*12),0)+IF((BX$7-$F$7)&lt;=(Settings!$C48*12),$F61/(Settings!$C48*12),0)+IF((BX$7-$E$7)&lt;=(Settings!$C48*12),$E61/(Settings!$C48*12),0)</f>
        <v>#REF!</v>
      </c>
      <c r="BY73" s="286" t="e">
        <f>IF((BY$7-BX$7)&lt;=(Settings!$C48*12),$BX61/(Settings!$C48*12),0)+IF((BY$7-$BW$7)&lt;=(Settings!$C48*12),$BW61/(Settings!$C48*12),0)+IF((BY$7-$BV$7)&lt;=(Settings!$C48*12),$BV61/(Settings!$C48*12),0)+IF((BY$7-$BU$7)&lt;=(Settings!$C48*12),$BU61/(Settings!$C48*12),0)+IF((BY$7-$BT$7)&lt;=(Settings!$C48*12),$BT61/(Settings!$C48*12),0)+IF((BY$7-$BS$7)&lt;=(Settings!$C48*12),$BS61/(Settings!$C48*12),0)+IF((BY$7-$BR$7)&lt;=(Settings!$C48*12),$BR61/(Settings!$C48*12),0)+IF((BY$7-$BQ$7)&lt;=(Settings!$C48*12),$BQ61/(Settings!$C48*12),0)+IF((BY$7-$BP$7)&lt;=(Settings!$C48*12),$BP61/(Settings!$C48*12),0)+IF((BY$7-$BO$7)&lt;=(Settings!$C48*12),$BO61/(Settings!$C48*12),0)+IF((BY$7-$BN$7)&lt;=(Settings!$C48*12),$BN61/(Settings!$C48*12),0)+IF((BY$7-$BM$7)&lt;=(Settings!$C48*12),$BM61/(Settings!$C48*12),0)+IF((BY$7-$BL$7)&lt;=(Settings!$C48*12),$BL61/(Settings!$C48*12),0)+IF((BY$7-$BK$7)&lt;=(Settings!$C48*12),$BK61/(Settings!$C48*12),0)+IF((BY$7-$BJ$7)&lt;=(Settings!$C48*12),$BJ61/(Settings!$C48*12),0)+IF((BY$7-$BI$7)&lt;=(Settings!$C48*12),$BI61/(Settings!$C48*12),0)+IF((BY$7-$BH$7)&lt;=(Settings!$C48*12),$BH61/(Settings!$C48*12),0)+IF((BY$7-$BG$7)&lt;=(Settings!$C48*12),$BG61/(Settings!$C48*12),0)+IF((BY$7-$BF$7)&lt;=(Settings!$C48*12),$BF61/(Settings!$C48*12),0)+IF((BY$7-$BE$7)&lt;=(Settings!$C48*12),$BE61/(Settings!$C48*12),0)+IF((BY$7-$BD$7)&lt;=(Settings!$C48*12),$BD61/(Settings!$C48*12),0)+IF((BY$7-$BC$7)&lt;=(Settings!$C48*12),$BC61/(Settings!$C48*12),0)+IF((BY$7-$BB$7)&lt;=(Settings!$C48*12),$BB61/(Settings!$C48*12),0)+IF((BY$7-$BA$7)&lt;=(Settings!$C48*12),$BA61/(Settings!$C48*12),0)+IF((BY$7-$AZ$7)&lt;=(Settings!$C48*12),$AZ61/(Settings!$C48*12),0)+IF((BY$7-$AY$7)&lt;=(Settings!$C48*12),$AY61/(Settings!$C48*12),0)+IF((BY$7-$AX$7)&lt;=(Settings!$C48*12),$AX61/(Settings!$C48*12),0)+IF((BY$7-$AW$7)&lt;=(Settings!$C48*12),$AW61/(Settings!$C48*12),0)+IF((BY$7-$AV$7)&lt;=(Settings!$C48*12),$AV61/(Settings!$C48*12),0)+IF((BY$7-$AU$7)&lt;=(Settings!$C48*12),$AU61/(Settings!$C48*12),0)+IF((BY$7-$AT$7)&lt;=(Settings!$C48*12),$AT61/(Settings!$C48*12),0)+IF((BY$7-$AS$7)&lt;=(Settings!$C48*12),$AS61/(Settings!$C48*12),0)+IF((BY$7-$AR$7)&lt;=(Settings!$C48*12),$AR61/(Settings!$C48*12),0)+IF((BY$7-$AQ$7)&lt;=(Settings!$C48*12),$AQ61/(Settings!$C48*12),0)+IF((BY$7-$AP$7)&lt;=(Settings!$C48*12),$AP61/(Settings!$C48*12),0)+IF((BY$7-$AO$7)&lt;=(Settings!$C48*12),$AO61/(Settings!$C48*12),0)+IF((BY$7-$AN$7)&lt;=(Settings!$C48*12),$AN61/(Settings!$C48*12),0)+IF((BY$7-$AM$7)&lt;=(Settings!$C48*12),$AM61/(Settings!$C48*12),0)+IF((BY$7-$AL$7)&lt;=(Settings!$C48*12),$AL61/(Settings!$C48*12),0)+IF((BY$7-$AK$7)&lt;=(Settings!$C48*12),$AK61/(Settings!$C48*12),0)+IF((BY$7-$AJ$7)&lt;=(Settings!$C48*12),$AJ61/(Settings!$C48*12),0)+IF((BY$7-$AI$7)&lt;=(Settings!$C48*12),$AI61/(Settings!$C48*12),0)+IF((BY$7-$AH$7)&lt;=(Settings!$C48*12),$AH61/(Settings!$C48*12),0)+IF((BY$7-$AG$7)&lt;=(Settings!$C48*12),$AG61/(Settings!$C48*12),0)+IF((BY$7-$AF$7)&lt;=(Settings!$C48*12),$AF61/(Settings!$C48*12),0)+IF((BY$7-$AE$7)&lt;=(Settings!$C48*12),$AE61/(Settings!$C48*12),0)+IF((BY$7-$AD$7)&lt;=(Settings!$C48*12),$AD61/(Settings!$C48*12),0)+IF((BY$7-$AC$7)&lt;=(Settings!$C48*12),$AC61/(Settings!$C48*12),0)+IF((BY$7-$AB$7)&lt;=(Settings!$C48*12),$AB61/(Settings!$C48*12),0)+IF((BY$7-$AA$7)&lt;=(Settings!$C48*12),$AA61/(Settings!$C48*12),0)+IF((BY$7-$Z$7)&lt;=(Settings!$C48*12),$Z61/(Settings!$C48*12),0)+IF((BY$7-$Y$7)&lt;=(Settings!$C48*12),$Y61/(Settings!$C48*12),0)+IF((BY$7-$X$7)&lt;=(Settings!$C48*12),$X61/(Settings!$C48*12),0)+IF((BY$7-$W$7)&lt;=(Settings!$C48*12),$W61/(Settings!$C48*12),0)+IF((BY$7-$V$7)&lt;=(Settings!$C48*12),$V61/(Settings!$C48*12),0)+IF((BY$7-$U$7)&lt;=(Settings!$C48*12),$U61/(Settings!$C48*12),0)+IF((BY$7-$T$7)&lt;=(Settings!$C48*12),$T61/(Settings!$C48*12),0)+IF((BY$7-$S$7)&lt;=(Settings!$C48*12),$S61/(Settings!$C48*12),0)+IF((BY$7-$R$7)&lt;=(Settings!$C48*12),$R61/(Settings!$C48*12),0)+IF((BY$7-$Q$7)&lt;=(Settings!$C48*12),$Q61/(Settings!$C48*12),0)+IF((BY$7-$P$7)&lt;=(Settings!$C48*12),$P61/(Settings!$C48*12),0)+IF((BY$7-$O$7)&lt;=(Settings!$C48*12),$O61/(Settings!$C48*12),0)+IF((BY$7-$N$7)&lt;=(Settings!$C48*12),$N61/(Settings!$C48*12),0)+IF((BY$7-$M$7)&lt;=(Settings!$C48*12),$M61/(Settings!$C48*12),0)+IF((BY$7-$L$7)&lt;=(Settings!$C48*12),$L61/(Settings!$C48*12),0)+IF((BY$7-$K$7)&lt;=(Settings!$C48*12),$K61/(Settings!$C48*12),0)+IF((BY$7-$J$7)&lt;=(Settings!$C48*12),$J61/(Settings!$C48*12),0)+IF((BY$7-$I$7)&lt;=(Settings!$C48*12),$I61/(Settings!$C48*12),0)+IF((BY$7-$H$7)&lt;=(Settings!$C48*12),$H61/(Settings!$C48*12),0)+IF((BY$7-$G$7)&lt;=(Settings!$C48*12),$G61/(Settings!$C48*12),0)+IF((BY$7-$F$7)&lt;=(Settings!$C48*12),$F61/(Settings!$C48*12),0)+IF((BY$7-$E$7)&lt;=(Settings!$C48*12),$E61/(Settings!$C48*12),0)</f>
        <v>#REF!</v>
      </c>
      <c r="BZ73" s="286" t="e">
        <f>IF((BZ$7-BY$7)&lt;=(Settings!$C48*12),$BY61/(Settings!$C48*12),0)+IF((BZ$7-$BX$7)&lt;=(Settings!$C48*12),$BX61/(Settings!$C48*12),0)+IF((BZ$7-$BW$7)&lt;=(Settings!$C48*12),$BW61/(Settings!$C48*12),0)+IF((BZ$7-$BV$7)&lt;=(Settings!$C48*12),$BV61/(Settings!$C48*12),0)+IF((BZ$7-$BU$7)&lt;=(Settings!$C48*12),$BU61/(Settings!$C48*12),0)+IF((BZ$7-$BT$7)&lt;=(Settings!$C48*12),$BT61/(Settings!$C48*12),0)+IF((BZ$7-$BS$7)&lt;=(Settings!$C48*12),$BS61/(Settings!$C48*12),0)+IF((BZ$7-$BR$7)&lt;=(Settings!$C48*12),$BR61/(Settings!$C48*12),0)+IF((BZ$7-$BQ$7)&lt;=(Settings!$C48*12),$BQ61/(Settings!$C48*12),0)+IF((BZ$7-$BP$7)&lt;=(Settings!$C48*12),$BP61/(Settings!$C48*12),0)+IF((BZ$7-$BO$7)&lt;=(Settings!$C48*12),$BO61/(Settings!$C48*12),0)+IF((BZ$7-$BN$7)&lt;=(Settings!$C48*12),$BN61/(Settings!$C48*12),0)+IF((BZ$7-$BM$7)&lt;=(Settings!$C48*12),$BM61/(Settings!$C48*12),0)+IF((BZ$7-$BL$7)&lt;=(Settings!$C48*12),$BL61/(Settings!$C48*12),0)+IF((BZ$7-$BK$7)&lt;=(Settings!$C48*12),$BK61/(Settings!$C48*12),0)+IF((BZ$7-$BJ$7)&lt;=(Settings!$C48*12),$BJ61/(Settings!$C48*12),0)+IF((BZ$7-$BI$7)&lt;=(Settings!$C48*12),$BI61/(Settings!$C48*12),0)+IF((BZ$7-$BH$7)&lt;=(Settings!$C48*12),$BH61/(Settings!$C48*12),0)+IF((BZ$7-$BG$7)&lt;=(Settings!$C48*12),$BG61/(Settings!$C48*12),0)+IF((BZ$7-$BF$7)&lt;=(Settings!$C48*12),$BF61/(Settings!$C48*12),0)+IF((BZ$7-$BE$7)&lt;=(Settings!$C48*12),$BE61/(Settings!$C48*12),0)+IF((BZ$7-$BD$7)&lt;=(Settings!$C48*12),$BD61/(Settings!$C48*12),0)+IF((BZ$7-$BC$7)&lt;=(Settings!$C48*12),$BC61/(Settings!$C48*12),0)+IF((BZ$7-$BB$7)&lt;=(Settings!$C48*12),$BB61/(Settings!$C48*12),0)+IF((BZ$7-$BA$7)&lt;=(Settings!$C48*12),$BA61/(Settings!$C48*12),0)+IF((BZ$7-$AZ$7)&lt;=(Settings!$C48*12),$AZ61/(Settings!$C48*12),0)+IF((BZ$7-$AY$7)&lt;=(Settings!$C48*12),$AY61/(Settings!$C48*12),0)+IF((BZ$7-$AX$7)&lt;=(Settings!$C48*12),$AX61/(Settings!$C48*12),0)+IF((BZ$7-$AW$7)&lt;=(Settings!$C48*12),$AW61/(Settings!$C48*12),0)+IF((BZ$7-$AV$7)&lt;=(Settings!$C48*12),$AV61/(Settings!$C48*12),0)+IF((BZ$7-$AU$7)&lt;=(Settings!$C48*12),$AU61/(Settings!$C48*12),0)+IF((BZ$7-$AT$7)&lt;=(Settings!$C48*12),$AT61/(Settings!$C48*12),0)+IF((BZ$7-$AS$7)&lt;=(Settings!$C48*12),$AS61/(Settings!$C48*12),0)+IF((BZ$7-$AR$7)&lt;=(Settings!$C48*12),$AR61/(Settings!$C48*12),0)+IF((BZ$7-$AQ$7)&lt;=(Settings!$C48*12),$AQ61/(Settings!$C48*12),0)+IF((BZ$7-$AP$7)&lt;=(Settings!$C48*12),$AP61/(Settings!$C48*12),0)+IF((BZ$7-$AO$7)&lt;=(Settings!$C48*12),$AO61/(Settings!$C48*12),0)+IF((BZ$7-$AN$7)&lt;=(Settings!$C48*12),$AN61/(Settings!$C48*12),0)+IF((BZ$7-$AM$7)&lt;=(Settings!$C48*12),$AM61/(Settings!$C48*12),0)+IF((BZ$7-$AL$7)&lt;=(Settings!$C48*12),$AL61/(Settings!$C48*12),0)+IF((BZ$7-$AK$7)&lt;=(Settings!$C48*12),$AK61/(Settings!$C48*12),0)+IF((BZ$7-$AJ$7)&lt;=(Settings!$C48*12),$AJ61/(Settings!$C48*12),0)+IF((BZ$7-$AI$7)&lt;=(Settings!$C48*12),$AI61/(Settings!$C48*12),0)+IF((BZ$7-$AH$7)&lt;=(Settings!$C48*12),$AH61/(Settings!$C48*12),0)+IF((BZ$7-$AG$7)&lt;=(Settings!$C48*12),$AG61/(Settings!$C48*12),0)+IF((BZ$7-$AF$7)&lt;=(Settings!$C48*12),$AF61/(Settings!$C48*12),0)+IF((BZ$7-$AE$7)&lt;=(Settings!$C48*12),$AE61/(Settings!$C48*12),0)+IF((BZ$7-$AD$7)&lt;=(Settings!$C48*12),$AD61/(Settings!$C48*12),0)+IF((BZ$7-$AC$7)&lt;=(Settings!$C48*12),$AC61/(Settings!$C48*12),0)+IF((BZ$7-$AB$7)&lt;=(Settings!$C48*12),$AB61/(Settings!$C48*12),0)+IF((BZ$7-$AA$7)&lt;=(Settings!$C48*12),$AA61/(Settings!$C48*12),0)+IF((BZ$7-$Z$7)&lt;=(Settings!$C48*12),$Z61/(Settings!$C48*12),0)+IF((BZ$7-$Y$7)&lt;=(Settings!$C48*12),$Y61/(Settings!$C48*12),0)+IF((BZ$7-$X$7)&lt;=(Settings!$C48*12),$X61/(Settings!$C48*12),0)+IF((BZ$7-$W$7)&lt;=(Settings!$C48*12),$W61/(Settings!$C48*12),0)+IF((BZ$7-$V$7)&lt;=(Settings!$C48*12),$V61/(Settings!$C48*12),0)+IF((BZ$7-$U$7)&lt;=(Settings!$C48*12),$U61/(Settings!$C48*12),0)+IF((BZ$7-$T$7)&lt;=(Settings!$C48*12),$T61/(Settings!$C48*12),0)+IF((BZ$7-$S$7)&lt;=(Settings!$C48*12),$S61/(Settings!$C48*12),0)+IF((BZ$7-$R$7)&lt;=(Settings!$C48*12),$R61/(Settings!$C48*12),0)+IF((BZ$7-$Q$7)&lt;=(Settings!$C48*12),$Q61/(Settings!$C48*12),0)+IF((BZ$7-$P$7)&lt;=(Settings!$C48*12),$P61/(Settings!$C48*12),0)+IF((BZ$7-$O$7)&lt;=(Settings!$C48*12),$O61/(Settings!$C48*12),0)+IF((BZ$7-$N$7)&lt;=(Settings!$C48*12),$N61/(Settings!$C48*12),0)+IF((BZ$7-$M$7)&lt;=(Settings!$C48*12),$M61/(Settings!$C48*12),0)+IF((BZ$7-$L$7)&lt;=(Settings!$C48*12),$L61/(Settings!$C48*12),0)+IF((BZ$7-$K$7)&lt;=(Settings!$C48*12),$K61/(Settings!$C48*12),0)+IF((BZ$7-$J$7)&lt;=(Settings!$C48*12),$J61/(Settings!$C48*12),0)+IF((BZ$7-$I$7)&lt;=(Settings!$C48*12),$I61/(Settings!$C48*12),0)+IF((BZ$7-$H$7)&lt;=(Settings!$C48*12),$H61/(Settings!$C48*12),0)+IF((BZ$7-$G$7)&lt;=(Settings!$C48*12),$G61/(Settings!$C48*12),0)+IF((BZ$7-$F$7)&lt;=(Settings!$C48*12),$F61/(Settings!$C48*12),0)+IF((BZ$7-$E$7)&lt;=(Settings!$C48*12),$E61/(Settings!$C48*12),0)</f>
        <v>#REF!</v>
      </c>
      <c r="CA73" s="286" t="e">
        <f>IF((CA$7-BZ$7)&lt;=(Settings!$C48*12),$BZ61/(Settings!$C48*12),0)+IF((CA$7-$BY$7)&lt;=(Settings!$C48*12),$BY61/(Settings!$C48*12),0)+IF((CA$7-$BX$7)&lt;=(Settings!$C48*12),$BX61/(Settings!$C48*12),0)+IF((CA$7-$BW$7)&lt;=(Settings!$C48*12),$BW61/(Settings!$C48*12),0)+IF((CA$7-$BV$7)&lt;=(Settings!$C48*12),$BV61/(Settings!$C48*12),0)+IF((CA$7-$BU$7)&lt;=(Settings!$C48*12),$BU61/(Settings!$C48*12),0)+IF((CA$7-$BT$7)&lt;=(Settings!$C48*12),$BT61/(Settings!$C48*12),0)+IF((CA$7-$BS$7)&lt;=(Settings!$C48*12),$BS61/(Settings!$C48*12),0)+IF((CA$7-$BR$7)&lt;=(Settings!$C48*12),$BR61/(Settings!$C48*12),0)+IF((CA$7-$BQ$7)&lt;=(Settings!$C48*12),$BQ61/(Settings!$C48*12),0)+IF((CA$7-$BP$7)&lt;=(Settings!$C48*12),$BP61/(Settings!$C48*12),0)+IF((CA$7-$BO$7)&lt;=(Settings!$C48*12),$BO61/(Settings!$C48*12),0)+IF((CA$7-$BN$7)&lt;=(Settings!$C48*12),$BN61/(Settings!$C48*12),0)+IF((CA$7-$BM$7)&lt;=(Settings!$C48*12),$BM61/(Settings!$C48*12),0)+IF((CA$7-$BL$7)&lt;=(Settings!$C48*12),$BL61/(Settings!$C48*12),0)+IF((CA$7-$BK$7)&lt;=(Settings!$C48*12),$BK61/(Settings!$C48*12),0)+IF((CA$7-$BJ$7)&lt;=(Settings!$C48*12),$BJ61/(Settings!$C48*12),0)+IF((CA$7-$BI$7)&lt;=(Settings!$C48*12),$BI61/(Settings!$C48*12),0)+IF((CA$7-$BH$7)&lt;=(Settings!$C48*12),$BH61/(Settings!$C48*12),0)+IF((CA$7-$BG$7)&lt;=(Settings!$C48*12),$BG61/(Settings!$C48*12),0)+IF((CA$7-$BF$7)&lt;=(Settings!$C48*12),$BF61/(Settings!$C48*12),0)+IF((CA$7-$BE$7)&lt;=(Settings!$C48*12),$BE61/(Settings!$C48*12),0)+IF((CA$7-$BD$7)&lt;=(Settings!$C48*12),$BD61/(Settings!$C48*12),0)+IF((CA$7-$BC$7)&lt;=(Settings!$C48*12),$BC61/(Settings!$C48*12),0)+IF((CA$7-$BB$7)&lt;=(Settings!$C48*12),$BB61/(Settings!$C48*12),0)+IF((CA$7-$BA$7)&lt;=(Settings!$C48*12),$BA61/(Settings!$C48*12),0)+IF((CA$7-$AZ$7)&lt;=(Settings!$C48*12),$AZ61/(Settings!$C48*12),0)+IF((CA$7-$AY$7)&lt;=(Settings!$C48*12),$AY61/(Settings!$C48*12),0)+IF((CA$7-$AX$7)&lt;=(Settings!$C48*12),$AX61/(Settings!$C48*12),0)+IF((CA$7-$AW$7)&lt;=(Settings!$C48*12),$AW61/(Settings!$C48*12),0)+IF((CA$7-$AV$7)&lt;=(Settings!$C48*12),$AV61/(Settings!$C48*12),0)+IF((CA$7-$AU$7)&lt;=(Settings!$C48*12),$AU61/(Settings!$C48*12),0)+IF((CA$7-$AT$7)&lt;=(Settings!$C48*12),$AT61/(Settings!$C48*12),0)+IF((CA$7-$AS$7)&lt;=(Settings!$C48*12),$AS61/(Settings!$C48*12),0)+IF((CA$7-$AR$7)&lt;=(Settings!$C48*12),$AR61/(Settings!$C48*12),0)+IF((CA$7-$AQ$7)&lt;=(Settings!$C48*12),$AQ61/(Settings!$C48*12),0)+IF((CA$7-$AP$7)&lt;=(Settings!$C48*12),$AP61/(Settings!$C48*12),0)+IF((CA$7-$AO$7)&lt;=(Settings!$C48*12),$AO61/(Settings!$C48*12),0)+IF((CA$7-$AN$7)&lt;=(Settings!$C48*12),$AN61/(Settings!$C48*12),0)+IF((CA$7-$AM$7)&lt;=(Settings!$C48*12),$AM61/(Settings!$C48*12),0)+IF((CA$7-$AL$7)&lt;=(Settings!$C48*12),$AL61/(Settings!$C48*12),0)+IF((CA$7-$AK$7)&lt;=(Settings!$C48*12),$AK61/(Settings!$C48*12),0)+IF((CA$7-$AJ$7)&lt;=(Settings!$C48*12),$AJ61/(Settings!$C48*12),0)+IF((CA$7-$AI$7)&lt;=(Settings!$C48*12),$AI61/(Settings!$C48*12),0)+IF((CA$7-$AH$7)&lt;=(Settings!$C48*12),$AH61/(Settings!$C48*12),0)+IF((CA$7-$AG$7)&lt;=(Settings!$C48*12),$AG61/(Settings!$C48*12),0)+IF((CA$7-$AF$7)&lt;=(Settings!$C48*12),$AF61/(Settings!$C48*12),0)+IF((CA$7-$AE$7)&lt;=(Settings!$C48*12),$AE61/(Settings!$C48*12),0)+IF((CA$7-$AD$7)&lt;=(Settings!$C48*12),$AD61/(Settings!$C48*12),0)+IF((CA$7-$AC$7)&lt;=(Settings!$C48*12),$AC61/(Settings!$C48*12),0)+IF((CA$7-$AB$7)&lt;=(Settings!$C48*12),$AB61/(Settings!$C48*12),0)+IF((CA$7-$AA$7)&lt;=(Settings!$C48*12),$AA61/(Settings!$C48*12),0)+IF((CA$7-$Z$7)&lt;=(Settings!$C48*12),$Z61/(Settings!$C48*12),0)+IF((CA$7-$Y$7)&lt;=(Settings!$C48*12),$Y61/(Settings!$C48*12),0)+IF((CA$7-$X$7)&lt;=(Settings!$C48*12),$X61/(Settings!$C48*12),0)+IF((CA$7-$W$7)&lt;=(Settings!$C48*12),$W61/(Settings!$C48*12),0)+IF((CA$7-$V$7)&lt;=(Settings!$C48*12),$V61/(Settings!$C48*12),0)+IF((CA$7-$U$7)&lt;=(Settings!$C48*12),$U61/(Settings!$C48*12),0)+IF((CA$7-$T$7)&lt;=(Settings!$C48*12),$T61/(Settings!$C48*12),0)+IF((CA$7-$S$7)&lt;=(Settings!$C48*12),$S61/(Settings!$C48*12),0)+IF((CA$7-$R$7)&lt;=(Settings!$C48*12),$R61/(Settings!$C48*12),0)+IF((CA$7-$Q$7)&lt;=(Settings!$C48*12),$Q61/(Settings!$C48*12),0)+IF((CA$7-$P$7)&lt;=(Settings!$C48*12),$P61/(Settings!$C48*12),0)+IF((CA$7-$O$7)&lt;=(Settings!$C48*12),$O61/(Settings!$C48*12),0)+IF((CA$7-$N$7)&lt;=(Settings!$C48*12),$N61/(Settings!$C48*12),0)+IF((CA$7-$M$7)&lt;=(Settings!$C48*12),$M61/(Settings!$C48*12),0)+IF((CA$7-$L$7)&lt;=(Settings!$C48*12),$L61/(Settings!$C48*12),0)+IF((CA$7-$K$7)&lt;=(Settings!$C48*12),$K61/(Settings!$C48*12),0)+IF((CA$7-$J$7)&lt;=(Settings!$C48*12),$J61/(Settings!$C48*12),0)+IF((CA$7-$I$7)&lt;=(Settings!$C48*12),$I61/(Settings!$C48*12),0)+IF((CA$7-$H$7)&lt;=(Settings!$C48*12),$H61/(Settings!$C48*12),0)+IF((CA$7-$G$7)&lt;=(Settings!$C48*12),$G61/(Settings!$C48*12),0)+IF((CA$7-$F$7)&lt;=(Settings!$C48*12),$F61/(Settings!$C48*12),0)+IF((CA$7-$E$7)&lt;=(Settings!$C48*12),$E61/(Settings!$C48*12),0)</f>
        <v>#REF!</v>
      </c>
      <c r="CB73" s="286" t="e">
        <f>IF((CB$7-CA$7)&lt;=(Settings!$C48*12),$CA61/(Settings!$C48*12),0)+IF((CB$7-$BZ$7)&lt;=(Settings!$C48*12),$BZ61/(Settings!$C48*12),0)+IF((CB$7-$BY$7)&lt;=(Settings!$C48*12),$BY61/(Settings!$C48*12),0)+IF((CB$7-$BX$7)&lt;=(Settings!$C48*12),$BX61/(Settings!$C48*12),0)+IF((CB$7-$BW$7)&lt;=(Settings!$C48*12),$BW61/(Settings!$C48*12),0)+IF((CB$7-$BV$7)&lt;=(Settings!$C48*12),$BV61/(Settings!$C48*12),0)+IF((CB$7-$BU$7)&lt;=(Settings!$C48*12),$BU61/(Settings!$C48*12),0)+IF((CB$7-$BT$7)&lt;=(Settings!$C48*12),$BT61/(Settings!$C48*12),0)+IF((CB$7-$BS$7)&lt;=(Settings!$C48*12),$BS61/(Settings!$C48*12),0)+IF((CB$7-$BR$7)&lt;=(Settings!$C48*12),$BR61/(Settings!$C48*12),0)+IF((CB$7-$BQ$7)&lt;=(Settings!$C48*12),$BQ61/(Settings!$C48*12),0)+IF((CB$7-$BP$7)&lt;=(Settings!$C48*12),$BP61/(Settings!$C48*12),0)+IF((CB$7-$BO$7)&lt;=(Settings!$C48*12),$BO61/(Settings!$C48*12),0)+IF((CB$7-$BN$7)&lt;=(Settings!$C48*12),$BN61/(Settings!$C48*12),0)+IF((CB$7-$BM$7)&lt;=(Settings!$C48*12),$BM61/(Settings!$C48*12),0)+IF((CB$7-$BL$7)&lt;=(Settings!$C48*12),$BL61/(Settings!$C48*12),0)+IF((CB$7-$BK$7)&lt;=(Settings!$C48*12),$BK61/(Settings!$C48*12),0)+IF((CB$7-$BJ$7)&lt;=(Settings!$C48*12),$BJ61/(Settings!$C48*12),0)+IF((CB$7-$BI$7)&lt;=(Settings!$C48*12),$BI61/(Settings!$C48*12),0)+IF((CB$7-$BH$7)&lt;=(Settings!$C48*12),$BH61/(Settings!$C48*12),0)+IF((CB$7-$BG$7)&lt;=(Settings!$C48*12),$BG61/(Settings!$C48*12),0)+IF((CB$7-$BF$7)&lt;=(Settings!$C48*12),$BF61/(Settings!$C48*12),0)+IF((CB$7-$BE$7)&lt;=(Settings!$C48*12),$BE61/(Settings!$C48*12),0)+IF((CB$7-$BD$7)&lt;=(Settings!$C48*12),$BD61/(Settings!$C48*12),0)+IF((CB$7-$BC$7)&lt;=(Settings!$C48*12),$BC61/(Settings!$C48*12),0)+IF((CB$7-$BB$7)&lt;=(Settings!$C48*12),$BB61/(Settings!$C48*12),0)+IF((CB$7-$BA$7)&lt;=(Settings!$C48*12),$BA61/(Settings!$C48*12),0)+IF((CB$7-$AZ$7)&lt;=(Settings!$C48*12),$AZ61/(Settings!$C48*12),0)+IF((CB$7-$AY$7)&lt;=(Settings!$C48*12),$AY61/(Settings!$C48*12),0)+IF((CB$7-$AX$7)&lt;=(Settings!$C48*12),$AX61/(Settings!$C48*12),0)+IF((CB$7-$AW$7)&lt;=(Settings!$C48*12),$AW61/(Settings!$C48*12),0)+IF((CB$7-$AV$7)&lt;=(Settings!$C48*12),$AV61/(Settings!$C48*12),0)+IF((CB$7-$AU$7)&lt;=(Settings!$C48*12),$AU61/(Settings!$C48*12),0)+IF((CB$7-$AT$7)&lt;=(Settings!$C48*12),$AT61/(Settings!$C48*12),0)+IF((CB$7-$AS$7)&lt;=(Settings!$C48*12),$AS61/(Settings!$C48*12),0)+IF((CB$7-$AR$7)&lt;=(Settings!$C48*12),$AR61/(Settings!$C48*12),0)+IF((CB$7-$AQ$7)&lt;=(Settings!$C48*12),$AQ61/(Settings!$C48*12),0)+IF((CB$7-$AP$7)&lt;=(Settings!$C48*12),$AP61/(Settings!$C48*12),0)+IF((CB$7-$AO$7)&lt;=(Settings!$C48*12),$AO61/(Settings!$C48*12),0)+IF((CB$7-$AN$7)&lt;=(Settings!$C48*12),$AN61/(Settings!$C48*12),0)+IF((CB$7-$AM$7)&lt;=(Settings!$C48*12),$AM61/(Settings!$C48*12),0)+IF((CB$7-$AL$7)&lt;=(Settings!$C48*12),$AL61/(Settings!$C48*12),0)+IF((CB$7-$AK$7)&lt;=(Settings!$C48*12),$AK61/(Settings!$C48*12),0)+IF((CB$7-$AJ$7)&lt;=(Settings!$C48*12),$AJ61/(Settings!$C48*12),0)+IF((CB$7-$AI$7)&lt;=(Settings!$C48*12),$AI61/(Settings!$C48*12),0)+IF((CB$7-$AH$7)&lt;=(Settings!$C48*12),$AH61/(Settings!$C48*12),0)+IF((CB$7-$AG$7)&lt;=(Settings!$C48*12),$AG61/(Settings!$C48*12),0)+IF((CB$7-$AF$7)&lt;=(Settings!$C48*12),$AF61/(Settings!$C48*12),0)+IF((CB$7-$AE$7)&lt;=(Settings!$C48*12),$AE61/(Settings!$C48*12),0)+IF((CB$7-$AD$7)&lt;=(Settings!$C48*12),$AD61/(Settings!$C48*12),0)+IF((CB$7-$AC$7)&lt;=(Settings!$C48*12),$AC61/(Settings!$C48*12),0)+IF((CB$7-$AB$7)&lt;=(Settings!$C48*12),$AB61/(Settings!$C48*12),0)+IF((CB$7-$AA$7)&lt;=(Settings!$C48*12),$AA61/(Settings!$C48*12),0)+IF((CB$7-$Z$7)&lt;=(Settings!$C48*12),$Z61/(Settings!$C48*12),0)+IF((CB$7-$Y$7)&lt;=(Settings!$C48*12),$Y61/(Settings!$C48*12),0)+IF((CB$7-$X$7)&lt;=(Settings!$C48*12),$X61/(Settings!$C48*12),0)+IF((CB$7-$W$7)&lt;=(Settings!$C48*12),$W61/(Settings!$C48*12),0)+IF((CB$7-$V$7)&lt;=(Settings!$C48*12),$V61/(Settings!$C48*12),0)+IF((CB$7-$U$7)&lt;=(Settings!$C48*12),$U61/(Settings!$C48*12),0)+IF((CB$7-$T$7)&lt;=(Settings!$C48*12),$T61/(Settings!$C48*12),0)+IF((CB$7-$S$7)&lt;=(Settings!$C48*12),$S61/(Settings!$C48*12),0)+IF((CB$7-$R$7)&lt;=(Settings!$C48*12),$R61/(Settings!$C48*12),0)+IF((CB$7-$Q$7)&lt;=(Settings!$C48*12),$Q61/(Settings!$C48*12),0)+IF((CB$7-$P$7)&lt;=(Settings!$C48*12),$P61/(Settings!$C48*12),0)+IF((CB$7-$O$7)&lt;=(Settings!$C48*12),$O61/(Settings!$C48*12),0)+IF((CB$7-$N$7)&lt;=(Settings!$C48*12),$N61/(Settings!$C48*12),0)+IF((CB$7-$M$7)&lt;=(Settings!$C48*12),$M61/(Settings!$C48*12),0)+IF((CB$7-$L$7)&lt;=(Settings!$C48*12),$L61/(Settings!$C48*12),0)+IF((CB$7-$K$7)&lt;=(Settings!$C48*12),$K61/(Settings!$C48*12),0)+IF((CB$7-$J$7)&lt;=(Settings!$C48*12),$J61/(Settings!$C48*12),0)+IF((CB$7-$I$7)&lt;=(Settings!$C48*12),$I61/(Settings!$C48*12),0)+IF((CB$7-$H$7)&lt;=(Settings!$C48*12),$H61/(Settings!$C48*12),0)+IF((CB$7-$G$7)&lt;=(Settings!$C48*12),$G61/(Settings!$C48*12),0)+IF((CB$7-$F$7)&lt;=(Settings!$C48*12),$F61/(Settings!$C48*12),0)+IF((CB$7-$E$7)&lt;=(Settings!$C48*12),$E61/(Settings!$C48*12),0)</f>
        <v>#REF!</v>
      </c>
      <c r="CC73" s="286" t="e">
        <f>IF((CC$7-CB$7)&lt;=(Settings!$C48*12),$CB61/(Settings!$C48*12),0)+IF((CC$7-$CA$7)&lt;=(Settings!$C48*12),$CA61/(Settings!$C48*12),0)+IF((CC$7-$BZ$7)&lt;=(Settings!$C48*12),$BZ61/(Settings!$C48*12),0)+IF((CC$7-$BY$7)&lt;=(Settings!$C48*12),$BY61/(Settings!$C48*12),0)+IF((CC$7-$BX$7)&lt;=(Settings!$C48*12),$BX61/(Settings!$C48*12),0)+IF((CC$7-$BW$7)&lt;=(Settings!$C48*12),$BW61/(Settings!$C48*12),0)+IF((CC$7-$BV$7)&lt;=(Settings!$C48*12),$BV61/(Settings!$C48*12),0)+IF((CC$7-$BU$7)&lt;=(Settings!$C48*12),$BU61/(Settings!$C48*12),0)+IF((CC$7-$BT$7)&lt;=(Settings!$C48*12),$BT61/(Settings!$C48*12),0)+IF((CC$7-$BS$7)&lt;=(Settings!$C48*12),$BS61/(Settings!$C48*12),0)+IF((CC$7-$BR$7)&lt;=(Settings!$C48*12),$BR61/(Settings!$C48*12),0)+IF((CC$7-$BQ$7)&lt;=(Settings!$C48*12),$BQ61/(Settings!$C48*12),0)+IF((CC$7-$BP$7)&lt;=(Settings!$C48*12),$BP61/(Settings!$C48*12),0)+IF((CC$7-$BO$7)&lt;=(Settings!$C48*12),$BO61/(Settings!$C48*12),0)+IF((CC$7-$BN$7)&lt;=(Settings!$C48*12),$BN61/(Settings!$C48*12),0)+IF((CC$7-$BM$7)&lt;=(Settings!$C48*12),$BM61/(Settings!$C48*12),0)+IF((CC$7-$BL$7)&lt;=(Settings!$C48*12),$BL61/(Settings!$C48*12),0)+IF((CC$7-$BK$7)&lt;=(Settings!$C48*12),$BK61/(Settings!$C48*12),0)+IF((CC$7-$BJ$7)&lt;=(Settings!$C48*12),$BJ61/(Settings!$C48*12),0)+IF((CC$7-$BI$7)&lt;=(Settings!$C48*12),$BI61/(Settings!$C48*12),0)+IF((CC$7-$BH$7)&lt;=(Settings!$C48*12),$BH61/(Settings!$C48*12),0)+IF((CC$7-$BG$7)&lt;=(Settings!$C48*12),$BG61/(Settings!$C48*12),0)+IF((CC$7-$BF$7)&lt;=(Settings!$C48*12),$BF61/(Settings!$C48*12),0)+IF((CC$7-$BE$7)&lt;=(Settings!$C48*12),$BE61/(Settings!$C48*12),0)+IF((CC$7-$BD$7)&lt;=(Settings!$C48*12),$BD61/(Settings!$C48*12),0)+IF((CC$7-$BC$7)&lt;=(Settings!$C48*12),$BC61/(Settings!$C48*12),0)+IF((CC$7-$BB$7)&lt;=(Settings!$C48*12),$BB61/(Settings!$C48*12),0)+IF((CC$7-$BA$7)&lt;=(Settings!$C48*12),$BA61/(Settings!$C48*12),0)+IF((CC$7-$AZ$7)&lt;=(Settings!$C48*12),$AZ61/(Settings!$C48*12),0)+IF((CC$7-$AY$7)&lt;=(Settings!$C48*12),$AY61/(Settings!$C48*12),0)+IF((CC$7-$AX$7)&lt;=(Settings!$C48*12),$AX61/(Settings!$C48*12),0)+IF((CC$7-$AW$7)&lt;=(Settings!$C48*12),$AW61/(Settings!$C48*12),0)+IF((CC$7-$AV$7)&lt;=(Settings!$C48*12),$AV61/(Settings!$C48*12),0)+IF((CC$7-$AU$7)&lt;=(Settings!$C48*12),$AU61/(Settings!$C48*12),0)+IF((CC$7-$AT$7)&lt;=(Settings!$C48*12),$AT61/(Settings!$C48*12),0)+IF((CC$7-$AS$7)&lt;=(Settings!$C48*12),$AS61/(Settings!$C48*12),0)+IF((CC$7-$AR$7)&lt;=(Settings!$C48*12),$AR61/(Settings!$C48*12),0)+IF((CC$7-$AQ$7)&lt;=(Settings!$C48*12),$AQ61/(Settings!$C48*12),0)+IF((CC$7-$AP$7)&lt;=(Settings!$C48*12),$AP61/(Settings!$C48*12),0)+IF((CC$7-$AO$7)&lt;=(Settings!$C48*12),$AO61/(Settings!$C48*12),0)+IF((CC$7-$AN$7)&lt;=(Settings!$C48*12),$AN61/(Settings!$C48*12),0)+IF((CC$7-$AM$7)&lt;=(Settings!$C48*12),$AM61/(Settings!$C48*12),0)+IF((CC$7-$AL$7)&lt;=(Settings!$C48*12),$AL61/(Settings!$C48*12),0)+IF((CC$7-$AK$7)&lt;=(Settings!$C48*12),$AK61/(Settings!$C48*12),0)+IF((CC$7-$AJ$7)&lt;=(Settings!$C48*12),$AJ61/(Settings!$C48*12),0)+IF((CC$7-$AI$7)&lt;=(Settings!$C48*12),$AI61/(Settings!$C48*12),0)+IF((CC$7-$AH$7)&lt;=(Settings!$C48*12),$AH61/(Settings!$C48*12),0)+IF((CC$7-$AG$7)&lt;=(Settings!$C48*12),$AG61/(Settings!$C48*12),0)+IF((CC$7-$AF$7)&lt;=(Settings!$C48*12),$AF61/(Settings!$C48*12),0)+IF((CC$7-$AE$7)&lt;=(Settings!$C48*12),$AE61/(Settings!$C48*12),0)+IF((CC$7-$AD$7)&lt;=(Settings!$C48*12),$AD61/(Settings!$C48*12),0)+IF((CC$7-$AC$7)&lt;=(Settings!$C48*12),$AC61/(Settings!$C48*12),0)+IF((CC$7-$AB$7)&lt;=(Settings!$C48*12),$AB61/(Settings!$C48*12),0)+IF((CC$7-$AA$7)&lt;=(Settings!$C48*12),$AA61/(Settings!$C48*12),0)+IF((CC$7-$Z$7)&lt;=(Settings!$C48*12),$Z61/(Settings!$C48*12),0)+IF((CC$7-$Y$7)&lt;=(Settings!$C48*12),$Y61/(Settings!$C48*12),0)+IF((CC$7-$X$7)&lt;=(Settings!$C48*12),$X61/(Settings!$C48*12),0)+IF((CC$7-$W$7)&lt;=(Settings!$C48*12),$W61/(Settings!$C48*12),0)+IF((CC$7-$V$7)&lt;=(Settings!$C48*12),$V61/(Settings!$C48*12),0)+IF((CC$7-$U$7)&lt;=(Settings!$C48*12),$U61/(Settings!$C48*12),0)+IF((CC$7-$T$7)&lt;=(Settings!$C48*12),$T61/(Settings!$C48*12),0)+IF((CC$7-$S$7)&lt;=(Settings!$C48*12),$S61/(Settings!$C48*12),0)+IF((CC$7-$R$7)&lt;=(Settings!$C48*12),$R61/(Settings!$C48*12),0)+IF((CC$7-$Q$7)&lt;=(Settings!$C48*12),$Q61/(Settings!$C48*12),0)+IF((CC$7-$P$7)&lt;=(Settings!$C48*12),$P61/(Settings!$C48*12),0)+IF((CC$7-$O$7)&lt;=(Settings!$C48*12),$O61/(Settings!$C48*12),0)+IF((CC$7-$N$7)&lt;=(Settings!$C48*12),$N61/(Settings!$C48*12),0)+IF((CC$7-$M$7)&lt;=(Settings!$C48*12),$M61/(Settings!$C48*12),0)+IF((CC$7-$L$7)&lt;=(Settings!$C48*12),$L61/(Settings!$C48*12),0)+IF((CC$7-$K$7)&lt;=(Settings!$C48*12),$K61/(Settings!$C48*12),0)+IF((CC$7-$J$7)&lt;=(Settings!$C48*12),$J61/(Settings!$C48*12),0)+IF((CC$7-$I$7)&lt;=(Settings!$C48*12),$I61/(Settings!$C48*12),0)+IF((CC$7-$H$7)&lt;=(Settings!$C48*12),$H61/(Settings!$C48*12),0)+IF((CC$7-$G$7)&lt;=(Settings!$C48*12),$G61/(Settings!$C48*12),0)+IF((CC$7-$F$7)&lt;=(Settings!$C48*12),$F61/(Settings!$C48*12),0)+IF((CC$7-$E$7)&lt;=(Settings!$C48*12),$E61/(Settings!$C48*12),0)</f>
        <v>#REF!</v>
      </c>
      <c r="CD73" s="286" t="e">
        <f>IF((CD$7-CC$7)&lt;=(Settings!$C48*12),$CC61/(Settings!$C48*12),0)+IF((CD$7-$CB$7)&lt;=(Settings!$C48*12),$CB61/(Settings!$C48*12),0)+IF((CD$7-$CA$7)&lt;=(Settings!$C48*12),$CA61/(Settings!$C48*12),0)+IF((CD$7-$BZ$7)&lt;=(Settings!$C48*12),$BZ61/(Settings!$C48*12),0)+IF((CD$7-$BY$7)&lt;=(Settings!$C48*12),$BY61/(Settings!$C48*12),0)+IF((CD$7-$BX$7)&lt;=(Settings!$C48*12),$BX61/(Settings!$C48*12),0)+IF((CD$7-$BW$7)&lt;=(Settings!$C48*12),$BW61/(Settings!$C48*12),0)+IF((CD$7-$BV$7)&lt;=(Settings!$C48*12),$BV61/(Settings!$C48*12),0)+IF((CD$7-$BU$7)&lt;=(Settings!$C48*12),$BU61/(Settings!$C48*12),0)+IF((CD$7-$BT$7)&lt;=(Settings!$C48*12),$BT61/(Settings!$C48*12),0)+IF((CD$7-$BS$7)&lt;=(Settings!$C48*12),$BS61/(Settings!$C48*12),0)+IF((CD$7-$BR$7)&lt;=(Settings!$C48*12),$BR61/(Settings!$C48*12),0)+IF((CD$7-$BQ$7)&lt;=(Settings!$C48*12),$BQ61/(Settings!$C48*12),0)+IF((CD$7-$BP$7)&lt;=(Settings!$C48*12),$BP61/(Settings!$C48*12),0)+IF((CD$7-$BO$7)&lt;=(Settings!$C48*12),$BO61/(Settings!$C48*12),0)+IF((CD$7-$BN$7)&lt;=(Settings!$C48*12),$BN61/(Settings!$C48*12),0)+IF((CD$7-$BM$7)&lt;=(Settings!$C48*12),$BM61/(Settings!$C48*12),0)+IF((CD$7-$BL$7)&lt;=(Settings!$C48*12),$BL61/(Settings!$C48*12),0)+IF((CD$7-$BK$7)&lt;=(Settings!$C48*12),$BK61/(Settings!$C48*12),0)+IF((CD$7-$BJ$7)&lt;=(Settings!$C48*12),$BJ61/(Settings!$C48*12),0)+IF((CD$7-$BI$7)&lt;=(Settings!$C48*12),$BI61/(Settings!$C48*12),0)+IF((CD$7-$BH$7)&lt;=(Settings!$C48*12),$BH61/(Settings!$C48*12),0)+IF((CD$7-$BG$7)&lt;=(Settings!$C48*12),$BG61/(Settings!$C48*12),0)+IF((CD$7-$BF$7)&lt;=(Settings!$C48*12),$BF61/(Settings!$C48*12),0)+IF((CD$7-$BE$7)&lt;=(Settings!$C48*12),$BE61/(Settings!$C48*12),0)+IF((CD$7-$BD$7)&lt;=(Settings!$C48*12),$BD61/(Settings!$C48*12),0)+IF((CD$7-$BC$7)&lt;=(Settings!$C48*12),$BC61/(Settings!$C48*12),0)+IF((CD$7-$BB$7)&lt;=(Settings!$C48*12),$BB61/(Settings!$C48*12),0)+IF((CD$7-$BA$7)&lt;=(Settings!$C48*12),$BA61/(Settings!$C48*12),0)+IF((CD$7-$AZ$7)&lt;=(Settings!$C48*12),$AZ61/(Settings!$C48*12),0)+IF((CD$7-$AY$7)&lt;=(Settings!$C48*12),$AY61/(Settings!$C48*12),0)+IF((CD$7-$AX$7)&lt;=(Settings!$C48*12),$AX61/(Settings!$C48*12),0)+IF((CD$7-$AW$7)&lt;=(Settings!$C48*12),$AW61/(Settings!$C48*12),0)+IF((CD$7-$AV$7)&lt;=(Settings!$C48*12),$AV61/(Settings!$C48*12),0)+IF((CD$7-$AU$7)&lt;=(Settings!$C48*12),$AU61/(Settings!$C48*12),0)+IF((CD$7-$AT$7)&lt;=(Settings!$C48*12),$AT61/(Settings!$C48*12),0)+IF((CD$7-$AS$7)&lt;=(Settings!$C48*12),$AS61/(Settings!$C48*12),0)+IF((CD$7-$AR$7)&lt;=(Settings!$C48*12),$AR61/(Settings!$C48*12),0)+IF((CD$7-$AQ$7)&lt;=(Settings!$C48*12),$AQ61/(Settings!$C48*12),0)+IF((CD$7-$AP$7)&lt;=(Settings!$C48*12),$AP61/(Settings!$C48*12),0)+IF((CD$7-$AO$7)&lt;=(Settings!$C48*12),$AO61/(Settings!$C48*12),0)+IF((CD$7-$AN$7)&lt;=(Settings!$C48*12),$AN61/(Settings!$C48*12),0)+IF((CD$7-$AM$7)&lt;=(Settings!$C48*12),$AM61/(Settings!$C48*12),0)+IF((CD$7-$AL$7)&lt;=(Settings!$C48*12),$AL61/(Settings!$C48*12),0)+IF((CD$7-$AK$7)&lt;=(Settings!$C48*12),$AK61/(Settings!$C48*12),0)+IF((CD$7-$AJ$7)&lt;=(Settings!$C48*12),$AJ61/(Settings!$C48*12),0)+IF((CD$7-$AI$7)&lt;=(Settings!$C48*12),$AI61/(Settings!$C48*12),0)+IF((CD$7-$AH$7)&lt;=(Settings!$C48*12),$AH61/(Settings!$C48*12),0)+IF((CD$7-$AG$7)&lt;=(Settings!$C48*12),$AG61/(Settings!$C48*12),0)+IF((CD$7-$AF$7)&lt;=(Settings!$C48*12),$AF61/(Settings!$C48*12),0)+IF((CD$7-$AE$7)&lt;=(Settings!$C48*12),$AE61/(Settings!$C48*12),0)+IF((CD$7-$AD$7)&lt;=(Settings!$C48*12),$AD61/(Settings!$C48*12),0)+IF((CD$7-$AC$7)&lt;=(Settings!$C48*12),$AC61/(Settings!$C48*12),0)+IF((CD$7-$AB$7)&lt;=(Settings!$C48*12),$AB61/(Settings!$C48*12),0)+IF((CD$7-$AA$7)&lt;=(Settings!$C48*12),$AA61/(Settings!$C48*12),0)+IF((CD$7-$Z$7)&lt;=(Settings!$C48*12),$Z61/(Settings!$C48*12),0)+IF((CD$7-$Y$7)&lt;=(Settings!$C48*12),$Y61/(Settings!$C48*12),0)+IF((CD$7-$X$7)&lt;=(Settings!$C48*12),$X61/(Settings!$C48*12),0)+IF((CD$7-$W$7)&lt;=(Settings!$C48*12),$W61/(Settings!$C48*12),0)+IF((CD$7-$V$7)&lt;=(Settings!$C48*12),$V61/(Settings!$C48*12),0)+IF((CD$7-$U$7)&lt;=(Settings!$C48*12),$U61/(Settings!$C48*12),0)+IF((CD$7-$T$7)&lt;=(Settings!$C48*12),$T61/(Settings!$C48*12),0)+IF((CD$7-$S$7)&lt;=(Settings!$C48*12),$S61/(Settings!$C48*12),0)+IF((CD$7-$R$7)&lt;=(Settings!$C48*12),$R61/(Settings!$C48*12),0)+IF((CD$7-$Q$7)&lt;=(Settings!$C48*12),$Q61/(Settings!$C48*12),0)+IF((CD$7-$P$7)&lt;=(Settings!$C48*12),$P61/(Settings!$C48*12),0)+IF((CD$7-$O$7)&lt;=(Settings!$C48*12),$O61/(Settings!$C48*12),0)+IF((CD$7-$N$7)&lt;=(Settings!$C48*12),$N61/(Settings!$C48*12),0)+IF((CD$7-$M$7)&lt;=(Settings!$C48*12),$M61/(Settings!$C48*12),0)+IF((CD$7-$L$7)&lt;=(Settings!$C48*12),$L61/(Settings!$C48*12),0)+IF((CD$7-$K$7)&lt;=(Settings!$C48*12),$K61/(Settings!$C48*12),0)+IF((CD$7-$J$7)&lt;=(Settings!$C48*12),$J61/(Settings!$C48*12),0)+IF((CD$7-$I$7)&lt;=(Settings!$C48*12),$I61/(Settings!$C48*12),0)+IF((CD$7-$H$7)&lt;=(Settings!$C48*12),$H61/(Settings!$C48*12),0)+IF((CD$7-$G$7)&lt;=(Settings!$C48*12),$G61/(Settings!$C48*12),0)+IF((CD$7-$F$7)&lt;=(Settings!$C48*12),$F61/(Settings!$C48*12),0)+IF((CD$7-$E$7)&lt;=(Settings!$C48*12),$E61/(Settings!$C48*12),0)</f>
        <v>#REF!</v>
      </c>
      <c r="CE73" s="286" t="e">
        <f>IF((CE$7-CD$7)&lt;=(Settings!$C48*12),$CD61/(Settings!$C48*12),0)+IF((CE$7-$CC$7)&lt;=(Settings!$C48*12),$CC61/(Settings!$C48*12),0)+IF((CE$7-$CB$7)&lt;=(Settings!$C48*12),$CB61/(Settings!$C48*12),0)+IF((CE$7-$CA$7)&lt;=(Settings!$C48*12),$CA61/(Settings!$C48*12),0)+IF((CE$7-$BZ$7)&lt;=(Settings!$C48*12),$BZ61/(Settings!$C48*12),0)+IF((CE$7-$BY$7)&lt;=(Settings!$C48*12),$BY61/(Settings!$C48*12),0)+IF((CE$7-$BX$7)&lt;=(Settings!$C48*12),$BX61/(Settings!$C48*12),0)+IF((CE$7-$BW$7)&lt;=(Settings!$C48*12),$BW61/(Settings!$C48*12),0)+IF((CE$7-$BV$7)&lt;=(Settings!$C48*12),$BV61/(Settings!$C48*12),0)+IF((CE$7-$BU$7)&lt;=(Settings!$C48*12),$BU61/(Settings!$C48*12),0)+IF((CE$7-$BT$7)&lt;=(Settings!$C48*12),$BT61/(Settings!$C48*12),0)+IF((CE$7-$BS$7)&lt;=(Settings!$C48*12),$BS61/(Settings!$C48*12),0)+IF((CE$7-$BR$7)&lt;=(Settings!$C48*12),$BR61/(Settings!$C48*12),0)+IF((CE$7-$BQ$7)&lt;=(Settings!$C48*12),$BQ61/(Settings!$C48*12),0)+IF((CE$7-$BP$7)&lt;=(Settings!$C48*12),$BP61/(Settings!$C48*12),0)+IF((CE$7-$BO$7)&lt;=(Settings!$C48*12),$BO61/(Settings!$C48*12),0)+IF((CE$7-$BN$7)&lt;=(Settings!$C48*12),$BN61/(Settings!$C48*12),0)+IF((CE$7-$BM$7)&lt;=(Settings!$C48*12),$BM61/(Settings!$C48*12),0)+IF((CE$7-$BL$7)&lt;=(Settings!$C48*12),$BL61/(Settings!$C48*12),0)+IF((CE$7-$BK$7)&lt;=(Settings!$C48*12),$BK61/(Settings!$C48*12),0)+IF((CE$7-$BJ$7)&lt;=(Settings!$C48*12),$BJ61/(Settings!$C48*12),0)+IF((CE$7-$BI$7)&lt;=(Settings!$C48*12),$BI61/(Settings!$C48*12),0)+IF((CE$7-$BH$7)&lt;=(Settings!$C48*12),$BH61/(Settings!$C48*12),0)+IF((CE$7-$BG$7)&lt;=(Settings!$C48*12),$BG61/(Settings!$C48*12),0)+IF((CE$7-$BF$7)&lt;=(Settings!$C48*12),$BF61/(Settings!$C48*12),0)+IF((CE$7-$BE$7)&lt;=(Settings!$C48*12),$BE61/(Settings!$C48*12),0)+IF((CE$7-$BD$7)&lt;=(Settings!$C48*12),$BD61/(Settings!$C48*12),0)+IF((CE$7-$BC$7)&lt;=(Settings!$C48*12),$BC61/(Settings!$C48*12),0)+IF((CE$7-$BB$7)&lt;=(Settings!$C48*12),$BB61/(Settings!$C48*12),0)+IF((CE$7-$BA$7)&lt;=(Settings!$C48*12),$BA61/(Settings!$C48*12),0)+IF((CE$7-$AZ$7)&lt;=(Settings!$C48*12),$AZ61/(Settings!$C48*12),0)+IF((CE$7-$AY$7)&lt;=(Settings!$C48*12),$AY61/(Settings!$C48*12),0)+IF((CE$7-$AX$7)&lt;=(Settings!$C48*12),$AX61/(Settings!$C48*12),0)+IF((CE$7-$AW$7)&lt;=(Settings!$C48*12),$AW61/(Settings!$C48*12),0)+IF((CE$7-$AV$7)&lt;=(Settings!$C48*12),$AV61/(Settings!$C48*12),0)+IF((CE$7-$AU$7)&lt;=(Settings!$C48*12),$AU61/(Settings!$C48*12),0)+IF((CE$7-$AT$7)&lt;=(Settings!$C48*12),$AT61/(Settings!$C48*12),0)+IF((CE$7-$AS$7)&lt;=(Settings!$C48*12),$AS61/(Settings!$C48*12),0)+IF((CE$7-$AR$7)&lt;=(Settings!$C48*12),$AR61/(Settings!$C48*12),0)+IF((CE$7-$AQ$7)&lt;=(Settings!$C48*12),$AQ61/(Settings!$C48*12),0)+IF((CE$7-$AP$7)&lt;=(Settings!$C48*12),$AP61/(Settings!$C48*12),0)+IF((CE$7-$AO$7)&lt;=(Settings!$C48*12),$AO61/(Settings!$C48*12),0)+IF((CE$7-$AN$7)&lt;=(Settings!$C48*12),$AN61/(Settings!$C48*12),0)+IF((CE$7-$AM$7)&lt;=(Settings!$C48*12),$AM61/(Settings!$C48*12),0)+IF((CE$7-$AL$7)&lt;=(Settings!$C48*12),$AL61/(Settings!$C48*12),0)+IF((CE$7-$AK$7)&lt;=(Settings!$C48*12),$AK61/(Settings!$C48*12),0)+IF((CE$7-$AJ$7)&lt;=(Settings!$C48*12),$AJ61/(Settings!$C48*12),0)+IF((CE$7-$AI$7)&lt;=(Settings!$C48*12),$AI61/(Settings!$C48*12),0)+IF((CE$7-$AH$7)&lt;=(Settings!$C48*12),$AH61/(Settings!$C48*12),0)+IF((CE$7-$AG$7)&lt;=(Settings!$C48*12),$AG61/(Settings!$C48*12),0)+IF((CE$7-$AF$7)&lt;=(Settings!$C48*12),$AF61/(Settings!$C48*12),0)+IF((CE$7-$AE$7)&lt;=(Settings!$C48*12),$AE61/(Settings!$C48*12),0)+IF((CE$7-$AD$7)&lt;=(Settings!$C48*12),$AD61/(Settings!$C48*12),0)+IF((CE$7-$AC$7)&lt;=(Settings!$C48*12),$AC61/(Settings!$C48*12),0)+IF((CE$7-$AB$7)&lt;=(Settings!$C48*12),$AB61/(Settings!$C48*12),0)+IF((CE$7-$AA$7)&lt;=(Settings!$C48*12),$AA61/(Settings!$C48*12),0)+IF((CE$7-$Z$7)&lt;=(Settings!$C48*12),$Z61/(Settings!$C48*12),0)+IF((CE$7-$Y$7)&lt;=(Settings!$C48*12),$Y61/(Settings!$C48*12),0)+IF((CE$7-$X$7)&lt;=(Settings!$C48*12),$X61/(Settings!$C48*12),0)+IF((CE$7-$W$7)&lt;=(Settings!$C48*12),$W61/(Settings!$C48*12),0)+IF((CE$7-$V$7)&lt;=(Settings!$C48*12),$V61/(Settings!$C48*12),0)+IF((CE$7-$U$7)&lt;=(Settings!$C48*12),$U61/(Settings!$C48*12),0)+IF((CE$7-$T$7)&lt;=(Settings!$C48*12),$T61/(Settings!$C48*12),0)+IF((CE$7-$S$7)&lt;=(Settings!$C48*12),$S61/(Settings!$C48*12),0)+IF((CE$7-$R$7)&lt;=(Settings!$C48*12),$R61/(Settings!$C48*12),0)+IF((CE$7-$Q$7)&lt;=(Settings!$C48*12),$Q61/(Settings!$C48*12),0)+IF((CE$7-$P$7)&lt;=(Settings!$C48*12),$P61/(Settings!$C48*12),0)+IF((CE$7-$O$7)&lt;=(Settings!$C48*12),$O61/(Settings!$C48*12),0)+IF((CE$7-$N$7)&lt;=(Settings!$C48*12),$N61/(Settings!$C48*12),0)+IF((CE$7-$M$7)&lt;=(Settings!$C48*12),$M61/(Settings!$C48*12),0)+IF((CE$7-$L$7)&lt;=(Settings!$C48*12),$L61/(Settings!$C48*12),0)+IF((CE$7-$K$7)&lt;=(Settings!$C48*12),$K61/(Settings!$C48*12),0)+IF((CE$7-$J$7)&lt;=(Settings!$C48*12),$J61/(Settings!$C48*12),0)+IF((CE$7-$I$7)&lt;=(Settings!$C48*12),$I61/(Settings!$C48*12),0)+IF((CE$7-$H$7)&lt;=(Settings!$C48*12),$H61/(Settings!$C48*12),0)+IF((CE$7-$G$7)&lt;=(Settings!$C48*12),$G61/(Settings!$C48*12),0)+IF((CE$7-$F$7)&lt;=(Settings!$C48*12),$F61/(Settings!$C48*12),0)+IF((CE$7-$E$7)&lt;=(Settings!$C48*12),$E61/(Settings!$C48*12),0)</f>
        <v>#REF!</v>
      </c>
      <c r="CF73" s="286" t="e">
        <f>IF((CF$7-CE$7)&lt;=(Settings!$C48*12),$CE61/(Settings!$C48*12),0)+IF((CF$7-$CD$7)&lt;=(Settings!$C48*12),$CD61/(Settings!$C48*12),0)+IF((CF$7-$CC$7)&lt;=(Settings!$C48*12),$CC61/(Settings!$C48*12),0)+IF((CF$7-$CB$7)&lt;=(Settings!$C48*12),$CB61/(Settings!$C48*12),0)+IF((CF$7-$CA$7)&lt;=(Settings!$C48*12),$CA61/(Settings!$C48*12),0)+IF((CF$7-$BZ$7)&lt;=(Settings!$C48*12),$BZ61/(Settings!$C48*12),0)+IF((CF$7-$BY$7)&lt;=(Settings!$C48*12),$BY61/(Settings!$C48*12),0)+IF((CF$7-$BX$7)&lt;=(Settings!$C48*12),$BX61/(Settings!$C48*12),0)+IF((CF$7-$BW$7)&lt;=(Settings!$C48*12),$BW61/(Settings!$C48*12),0)+IF((CF$7-$BV$7)&lt;=(Settings!$C48*12),$BV61/(Settings!$C48*12),0)+IF((CF$7-$BU$7)&lt;=(Settings!$C48*12),$BU61/(Settings!$C48*12),0)+IF((CF$7-$BT$7)&lt;=(Settings!$C48*12),$BT61/(Settings!$C48*12),0)+IF((CF$7-$BS$7)&lt;=(Settings!$C48*12),$BS61/(Settings!$C48*12),0)+IF((CF$7-$BR$7)&lt;=(Settings!$C48*12),$BR61/(Settings!$C48*12),0)+IF((CF$7-$BQ$7)&lt;=(Settings!$C48*12),$BQ61/(Settings!$C48*12),0)+IF((CF$7-$BP$7)&lt;=(Settings!$C48*12),$BP61/(Settings!$C48*12),0)+IF((CF$7-$BO$7)&lt;=(Settings!$C48*12),$BO61/(Settings!$C48*12),0)+IF((CF$7-$BN$7)&lt;=(Settings!$C48*12),$BN61/(Settings!$C48*12),0)+IF((CF$7-$BM$7)&lt;=(Settings!$C48*12),$BM61/(Settings!$C48*12),0)+IF((CF$7-$BL$7)&lt;=(Settings!$C48*12),$BL61/(Settings!$C48*12),0)+IF((CF$7-$BK$7)&lt;=(Settings!$C48*12),$BK61/(Settings!$C48*12),0)+IF((CF$7-$BJ$7)&lt;=(Settings!$C48*12),$BJ61/(Settings!$C48*12),0)+IF((CF$7-$BI$7)&lt;=(Settings!$C48*12),$BI61/(Settings!$C48*12),0)+IF((CF$7-$BH$7)&lt;=(Settings!$C48*12),$BH61/(Settings!$C48*12),0)+IF((CF$7-$BG$7)&lt;=(Settings!$C48*12),$BG61/(Settings!$C48*12),0)+IF((CF$7-$BF$7)&lt;=(Settings!$C48*12),$BF61/(Settings!$C48*12),0)+IF((CF$7-$BE$7)&lt;=(Settings!$C48*12),$BE61/(Settings!$C48*12),0)+IF((CF$7-$BD$7)&lt;=(Settings!$C48*12),$BD61/(Settings!$C48*12),0)+IF((CF$7-$BC$7)&lt;=(Settings!$C48*12),$BC61/(Settings!$C48*12),0)+IF((CF$7-$BB$7)&lt;=(Settings!$C48*12),$BB61/(Settings!$C48*12),0)+IF((CF$7-$BA$7)&lt;=(Settings!$C48*12),$BA61/(Settings!$C48*12),0)+IF((CF$7-$AZ$7)&lt;=(Settings!$C48*12),$AZ61/(Settings!$C48*12),0)+IF((CF$7-$AY$7)&lt;=(Settings!$C48*12),$AY61/(Settings!$C48*12),0)+IF((CF$7-$AX$7)&lt;=(Settings!$C48*12),$AX61/(Settings!$C48*12),0)+IF((CF$7-$AW$7)&lt;=(Settings!$C48*12),$AW61/(Settings!$C48*12),0)+IF((CF$7-$AV$7)&lt;=(Settings!$C48*12),$AV61/(Settings!$C48*12),0)+IF((CF$7-$AU$7)&lt;=(Settings!$C48*12),$AU61/(Settings!$C48*12),0)+IF((CF$7-$AT$7)&lt;=(Settings!$C48*12),$AT61/(Settings!$C48*12),0)+IF((CF$7-$AS$7)&lt;=(Settings!$C48*12),$AS61/(Settings!$C48*12),0)+IF((CF$7-$AR$7)&lt;=(Settings!$C48*12),$AR61/(Settings!$C48*12),0)+IF((CF$7-$AQ$7)&lt;=(Settings!$C48*12),$AQ61/(Settings!$C48*12),0)+IF((CF$7-$AP$7)&lt;=(Settings!$C48*12),$AP61/(Settings!$C48*12),0)+IF((CF$7-$AO$7)&lt;=(Settings!$C48*12),$AO61/(Settings!$C48*12),0)+IF((CF$7-$AN$7)&lt;=(Settings!$C48*12),$AN61/(Settings!$C48*12),0)+IF((CF$7-$AM$7)&lt;=(Settings!$C48*12),$AM61/(Settings!$C48*12),0)+IF((CF$7-$AL$7)&lt;=(Settings!$C48*12),$AL61/(Settings!$C48*12),0)+IF((CF$7-$AK$7)&lt;=(Settings!$C48*12),$AK61/(Settings!$C48*12),0)+IF((CF$7-$AJ$7)&lt;=(Settings!$C48*12),$AJ61/(Settings!$C48*12),0)+IF((CF$7-$AI$7)&lt;=(Settings!$C48*12),$AI61/(Settings!$C48*12),0)+IF((CF$7-$AH$7)&lt;=(Settings!$C48*12),$AH61/(Settings!$C48*12),0)+IF((CF$7-$AG$7)&lt;=(Settings!$C48*12),$AG61/(Settings!$C48*12),0)+IF((CF$7-$AF$7)&lt;=(Settings!$C48*12),$AF61/(Settings!$C48*12),0)+IF((CF$7-$AE$7)&lt;=(Settings!$C48*12),$AE61/(Settings!$C48*12),0)+IF((CF$7-$AD$7)&lt;=(Settings!$C48*12),$AD61/(Settings!$C48*12),0)+IF((CF$7-$AC$7)&lt;=(Settings!$C48*12),$AC61/(Settings!$C48*12),0)+IF((CF$7-$AB$7)&lt;=(Settings!$C48*12),$AB61/(Settings!$C48*12),0)+IF((CF$7-$AA$7)&lt;=(Settings!$C48*12),$AA61/(Settings!$C48*12),0)+IF((CF$7-$Z$7)&lt;=(Settings!$C48*12),$Z61/(Settings!$C48*12),0)+IF((CF$7-$Y$7)&lt;=(Settings!$C48*12),$Y61/(Settings!$C48*12),0)+IF((CF$7-$X$7)&lt;=(Settings!$C48*12),$X61/(Settings!$C48*12),0)+IF((CF$7-$W$7)&lt;=(Settings!$C48*12),$W61/(Settings!$C48*12),0)+IF((CF$7-$V$7)&lt;=(Settings!$C48*12),$V61/(Settings!$C48*12),0)+IF((CF$7-$U$7)&lt;=(Settings!$C48*12),$U61/(Settings!$C48*12),0)+IF((CF$7-$T$7)&lt;=(Settings!$C48*12),$T61/(Settings!$C48*12),0)+IF((CF$7-$S$7)&lt;=(Settings!$C48*12),$S61/(Settings!$C48*12),0)+IF((CF$7-$R$7)&lt;=(Settings!$C48*12),$R61/(Settings!$C48*12),0)+IF((CF$7-$Q$7)&lt;=(Settings!$C48*12),$Q61/(Settings!$C48*12),0)+IF((CF$7-$P$7)&lt;=(Settings!$C48*12),$P61/(Settings!$C48*12),0)+IF((CF$7-$O$7)&lt;=(Settings!$C48*12),$O61/(Settings!$C48*12),0)+IF((CF$7-$N$7)&lt;=(Settings!$C48*12),$N61/(Settings!$C48*12),0)+IF((CF$7-$M$7)&lt;=(Settings!$C48*12),$M61/(Settings!$C48*12),0)+IF((CF$7-$L$7)&lt;=(Settings!$C48*12),$L61/(Settings!$C48*12),0)+IF((CF$7-$K$7)&lt;=(Settings!$C48*12),$K61/(Settings!$C48*12),0)+IF((CF$7-$J$7)&lt;=(Settings!$C48*12),$J61/(Settings!$C48*12),0)+IF((CF$7-$I$7)&lt;=(Settings!$C48*12),$I61/(Settings!$C48*12),0)+IF((CF$7-$H$7)&lt;=(Settings!$C48*12),$H61/(Settings!$C48*12),0)+IF((CF$7-$G$7)&lt;=(Settings!$C48*12),$G61/(Settings!$C48*12),0)+IF((CF$7-$F$7)&lt;=(Settings!$C48*12),$F61/(Settings!$C48*12),0)+IF((CF$7-$E$7)&lt;=(Settings!$C48*12),$E61/(Settings!$C48*12),0)</f>
        <v>#REF!</v>
      </c>
      <c r="CG73" s="286" t="e">
        <f>IF((CG$7-CF$7)&lt;=(Settings!$C48*12),$CF61/(Settings!$C48*12),0)+IF((CG$7-$CE$7)&lt;=(Settings!$C48*12),$CE61/(Settings!$C48*12),0)+IF((CG$7-$CD$7)&lt;=(Settings!$C48*12),$CD61/(Settings!$C48*12),0)+IF((CG$7-$CC$7)&lt;=(Settings!$C48*12),$CC61/(Settings!$C48*12),0)+IF((CG$7-$CB$7)&lt;=(Settings!$C48*12),$CB61/(Settings!$C48*12),0)+IF((CG$7-$CA$7)&lt;=(Settings!$C48*12),$CA61/(Settings!$C48*12),0)+IF((CG$7-$BZ$7)&lt;=(Settings!$C48*12),$BZ61/(Settings!$C48*12),0)+IF((CG$7-$BY$7)&lt;=(Settings!$C48*12),$BY61/(Settings!$C48*12),0)+IF((CG$7-$BX$7)&lt;=(Settings!$C48*12),$BX61/(Settings!$C48*12),0)+IF((CG$7-$BW$7)&lt;=(Settings!$C48*12),$BW61/(Settings!$C48*12),0)+IF((CG$7-$BV$7)&lt;=(Settings!$C48*12),$BV61/(Settings!$C48*12),0)+IF((CG$7-$BU$7)&lt;=(Settings!$C48*12),$BU61/(Settings!$C48*12),0)+IF((CG$7-$BT$7)&lt;=(Settings!$C48*12),$BT61/(Settings!$C48*12),0)+IF((CG$7-$BS$7)&lt;=(Settings!$C48*12),$BS61/(Settings!$C48*12),0)+IF((CG$7-$BR$7)&lt;=(Settings!$C48*12),$BR61/(Settings!$C48*12),0)+IF((CG$7-$BQ$7)&lt;=(Settings!$C48*12),$BQ61/(Settings!$C48*12),0)+IF((CG$7-$BP$7)&lt;=(Settings!$C48*12),$BP61/(Settings!$C48*12),0)+IF((CG$7-$BO$7)&lt;=(Settings!$C48*12),$BO61/(Settings!$C48*12),0)+IF((CG$7-$BN$7)&lt;=(Settings!$C48*12),$BN61/(Settings!$C48*12),0)+IF((CG$7-$BM$7)&lt;=(Settings!$C48*12),$BM61/(Settings!$C48*12),0)+IF((CG$7-$BL$7)&lt;=(Settings!$C48*12),$BL61/(Settings!$C48*12),0)+IF((CG$7-$BK$7)&lt;=(Settings!$C48*12),$BK61/(Settings!$C48*12),0)+IF((CG$7-$BJ$7)&lt;=(Settings!$C48*12),$BJ61/(Settings!$C48*12),0)+IF((CG$7-$BI$7)&lt;=(Settings!$C48*12),$BI61/(Settings!$C48*12),0)+IF((CG$7-$BH$7)&lt;=(Settings!$C48*12),$BH61/(Settings!$C48*12),0)+IF((CG$7-$BG$7)&lt;=(Settings!$C48*12),$BG61/(Settings!$C48*12),0)+IF((CG$7-$BF$7)&lt;=(Settings!$C48*12),$BF61/(Settings!$C48*12),0)+IF((CG$7-$BE$7)&lt;=(Settings!$C48*12),$BE61/(Settings!$C48*12),0)+IF((CG$7-$BD$7)&lt;=(Settings!$C48*12),$BD61/(Settings!$C48*12),0)+IF((CG$7-$BC$7)&lt;=(Settings!$C48*12),$BC61/(Settings!$C48*12),0)+IF((CG$7-$BB$7)&lt;=(Settings!$C48*12),$BB61/(Settings!$C48*12),0)+IF((CG$7-$BA$7)&lt;=(Settings!$C48*12),$BA61/(Settings!$C48*12),0)+IF((CG$7-$AZ$7)&lt;=(Settings!$C48*12),$AZ61/(Settings!$C48*12),0)+IF((CG$7-$AY$7)&lt;=(Settings!$C48*12),$AY61/(Settings!$C48*12),0)+IF((CG$7-$AX$7)&lt;=(Settings!$C48*12),$AX61/(Settings!$C48*12),0)+IF((CG$7-$AW$7)&lt;=(Settings!$C48*12),$AW61/(Settings!$C48*12),0)+IF((CG$7-$AV$7)&lt;=(Settings!$C48*12),$AV61/(Settings!$C48*12),0)+IF((CG$7-$AU$7)&lt;=(Settings!$C48*12),$AU61/(Settings!$C48*12),0)+IF((CG$7-$AT$7)&lt;=(Settings!$C48*12),$AT61/(Settings!$C48*12),0)+IF((CG$7-$AS$7)&lt;=(Settings!$C48*12),$AS61/(Settings!$C48*12),0)+IF((CG$7-$AR$7)&lt;=(Settings!$C48*12),$AR61/(Settings!$C48*12),0)+IF((CG$7-$AQ$7)&lt;=(Settings!$C48*12),$AQ61/(Settings!$C48*12),0)+IF((CG$7-$AP$7)&lt;=(Settings!$C48*12),$AP61/(Settings!$C48*12),0)+IF((CG$7-$AO$7)&lt;=(Settings!$C48*12),$AO61/(Settings!$C48*12),0)+IF((CG$7-$AN$7)&lt;=(Settings!$C48*12),$AN61/(Settings!$C48*12),0)+IF((CG$7-$AM$7)&lt;=(Settings!$C48*12),$AM61/(Settings!$C48*12),0)+IF((CG$7-$AL$7)&lt;=(Settings!$C48*12),$AL61/(Settings!$C48*12),0)+IF((CG$7-$AK$7)&lt;=(Settings!$C48*12),$AK61/(Settings!$C48*12),0)+IF((CG$7-$AJ$7)&lt;=(Settings!$C48*12),$AJ61/(Settings!$C48*12),0)+IF((CG$7-$AI$7)&lt;=(Settings!$C48*12),$AI61/(Settings!$C48*12),0)+IF((CG$7-$AH$7)&lt;=(Settings!$C48*12),$AH61/(Settings!$C48*12),0)+IF((CG$7-$AG$7)&lt;=(Settings!$C48*12),$AG61/(Settings!$C48*12),0)+IF((CG$7-$AF$7)&lt;=(Settings!$C48*12),$AF61/(Settings!$C48*12),0)+IF((CG$7-$AE$7)&lt;=(Settings!$C48*12),$AE61/(Settings!$C48*12),0)+IF((CG$7-$AD$7)&lt;=(Settings!$C48*12),$AD61/(Settings!$C48*12),0)+IF((CG$7-$AC$7)&lt;=(Settings!$C48*12),$AC61/(Settings!$C48*12),0)+IF((CG$7-$AB$7)&lt;=(Settings!$C48*12),$AB61/(Settings!$C48*12),0)+IF((CG$7-$AA$7)&lt;=(Settings!$C48*12),$AA61/(Settings!$C48*12),0)+IF((CG$7-$Z$7)&lt;=(Settings!$C48*12),$Z61/(Settings!$C48*12),0)+IF((CG$7-$Y$7)&lt;=(Settings!$C48*12),$Y61/(Settings!$C48*12),0)+IF((CG$7-$X$7)&lt;=(Settings!$C48*12),$X61/(Settings!$C48*12),0)+IF((CG$7-$W$7)&lt;=(Settings!$C48*12),$W61/(Settings!$C48*12),0)+IF((CG$7-$V$7)&lt;=(Settings!$C48*12),$V61/(Settings!$C48*12),0)+IF((CG$7-$U$7)&lt;=(Settings!$C48*12),$U61/(Settings!$C48*12),0)+IF((CG$7-$T$7)&lt;=(Settings!$C48*12),$T61/(Settings!$C48*12),0)+IF((CG$7-$S$7)&lt;=(Settings!$C48*12),$S61/(Settings!$C48*12),0)+IF((CG$7-$R$7)&lt;=(Settings!$C48*12),$R61/(Settings!$C48*12),0)+IF((CG$7-$Q$7)&lt;=(Settings!$C48*12),$Q61/(Settings!$C48*12),0)+IF((CG$7-$P$7)&lt;=(Settings!$C48*12),$P61/(Settings!$C48*12),0)+IF((CG$7-$O$7)&lt;=(Settings!$C48*12),$O61/(Settings!$C48*12),0)+IF((CG$7-$N$7)&lt;=(Settings!$C48*12),$N61/(Settings!$C48*12),0)+IF((CG$7-$M$7)&lt;=(Settings!$C48*12),$M61/(Settings!$C48*12),0)+IF((CG$7-$L$7)&lt;=(Settings!$C48*12),$L61/(Settings!$C48*12),0)+IF((CG$7-$K$7)&lt;=(Settings!$C48*12),$K61/(Settings!$C48*12),0)+IF((CG$7-$J$7)&lt;=(Settings!$C48*12),$J61/(Settings!$C48*12),0)+IF((CG$7-$I$7)&lt;=(Settings!$C48*12),$I61/(Settings!$C48*12),0)+IF((CG$7-$H$7)&lt;=(Settings!$C48*12),$H61/(Settings!$C48*12),0)+IF((CG$7-$G$7)&lt;=(Settings!$C48*12),$G61/(Settings!$C48*12),0)+IF((CG$7-$F$7)&lt;=(Settings!$C48*12),$F61/(Settings!$C48*12),0)+IF((CG$7-$E$7)&lt;=(Settings!$C48*12),$E61/(Settings!$C48*12),0)</f>
        <v>#REF!</v>
      </c>
      <c r="CH73" s="286" t="e">
        <f>IF((CH$7-CG$7)&lt;=(Settings!$C48*12),$CG61/(Settings!$C48*12),0)+IF((CH$7-$CF$7)&lt;=(Settings!$C48*12),$CF61/(Settings!$C48*12),0)+IF((CH$7-$CE$7)&lt;=(Settings!$C48*12),$CE61/(Settings!$C48*12),0)+IF((CH$7-$CD$7)&lt;=(Settings!$C48*12),$CD61/(Settings!$C48*12),0)+IF((CH$7-$CC$7)&lt;=(Settings!$C48*12),$CC61/(Settings!$C48*12),0)+IF((CH$7-$CB$7)&lt;=(Settings!$C48*12),$CB61/(Settings!$C48*12),0)+IF((CH$7-$CA$7)&lt;=(Settings!$C48*12),$CA61/(Settings!$C48*12),0)+IF((CH$7-$BZ$7)&lt;=(Settings!$C48*12),$BZ61/(Settings!$C48*12),0)+IF((CH$7-$BY$7)&lt;=(Settings!$C48*12),$BY61/(Settings!$C48*12),0)+IF((CH$7-$BX$7)&lt;=(Settings!$C48*12),$BX61/(Settings!$C48*12),0)+IF((CH$7-$BW$7)&lt;=(Settings!$C48*12),$BW61/(Settings!$C48*12),0)+IF((CH$7-$BV$7)&lt;=(Settings!$C48*12),$BV61/(Settings!$C48*12),0)+IF((CH$7-$BU$7)&lt;=(Settings!$C48*12),$BU61/(Settings!$C48*12),0)+IF((CH$7-$BT$7)&lt;=(Settings!$C48*12),$BT61/(Settings!$C48*12),0)+IF((CH$7-$BS$7)&lt;=(Settings!$C48*12),$BS61/(Settings!$C48*12),0)+IF((CH$7-$BR$7)&lt;=(Settings!$C48*12),$BR61/(Settings!$C48*12),0)+IF((CH$7-$BQ$7)&lt;=(Settings!$C48*12),$BQ61/(Settings!$C48*12),0)+IF((CH$7-$BP$7)&lt;=(Settings!$C48*12),$BP61/(Settings!$C48*12),0)+IF((CH$7-$BO$7)&lt;=(Settings!$C48*12),$BO61/(Settings!$C48*12),0)+IF((CH$7-$BN$7)&lt;=(Settings!$C48*12),$BN61/(Settings!$C48*12),0)+IF((CH$7-$BM$7)&lt;=(Settings!$C48*12),$BM61/(Settings!$C48*12),0)+IF((CH$7-$BL$7)&lt;=(Settings!$C48*12),$BL61/(Settings!$C48*12),0)+IF((CH$7-$BK$7)&lt;=(Settings!$C48*12),$BK61/(Settings!$C48*12),0)+IF((CH$7-$BJ$7)&lt;=(Settings!$C48*12),$BJ61/(Settings!$C48*12),0)+IF((CH$7-$BI$7)&lt;=(Settings!$C48*12),$BI61/(Settings!$C48*12),0)+IF((CH$7-$BH$7)&lt;=(Settings!$C48*12),$BH61/(Settings!$C48*12),0)+IF((CH$7-$BG$7)&lt;=(Settings!$C48*12),$BG61/(Settings!$C48*12),0)+IF((CH$7-$BF$7)&lt;=(Settings!$C48*12),$BF61/(Settings!$C48*12),0)+IF((CH$7-$BE$7)&lt;=(Settings!$C48*12),$BE61/(Settings!$C48*12),0)+IF((CH$7-$BD$7)&lt;=(Settings!$C48*12),$BD61/(Settings!$C48*12),0)+IF((CH$7-$BC$7)&lt;=(Settings!$C48*12),$BC61/(Settings!$C48*12),0)+IF((CH$7-$BB$7)&lt;=(Settings!$C48*12),$BB61/(Settings!$C48*12),0)+IF((CH$7-$BA$7)&lt;=(Settings!$C48*12),$BA61/(Settings!$C48*12),0)+IF((CH$7-$AZ$7)&lt;=(Settings!$C48*12),$AZ61/(Settings!$C48*12),0)+IF((CH$7-$AY$7)&lt;=(Settings!$C48*12),$AY61/(Settings!$C48*12),0)+IF((CH$7-$AX$7)&lt;=(Settings!$C48*12),$AX61/(Settings!$C48*12),0)+IF((CH$7-$AW$7)&lt;=(Settings!$C48*12),$AW61/(Settings!$C48*12),0)+IF((CH$7-$AV$7)&lt;=(Settings!$C48*12),$AV61/(Settings!$C48*12),0)+IF((CH$7-$AU$7)&lt;=(Settings!$C48*12),$AU61/(Settings!$C48*12),0)+IF((CH$7-$AT$7)&lt;=(Settings!$C48*12),$AT61/(Settings!$C48*12),0)+IF((CH$7-$AS$7)&lt;=(Settings!$C48*12),$AS61/(Settings!$C48*12),0)+IF((CH$7-$AR$7)&lt;=(Settings!$C48*12),$AR61/(Settings!$C48*12),0)+IF((CH$7-$AQ$7)&lt;=(Settings!$C48*12),$AQ61/(Settings!$C48*12),0)+IF((CH$7-$AP$7)&lt;=(Settings!$C48*12),$AP61/(Settings!$C48*12),0)+IF((CH$7-$AO$7)&lt;=(Settings!$C48*12),$AO61/(Settings!$C48*12),0)+IF((CH$7-$AN$7)&lt;=(Settings!$C48*12),$AN61/(Settings!$C48*12),0)+IF((CH$7-$AM$7)&lt;=(Settings!$C48*12),$AM61/(Settings!$C48*12),0)+IF((CH$7-$AL$7)&lt;=(Settings!$C48*12),$AL61/(Settings!$C48*12),0)+IF((CH$7-$AK$7)&lt;=(Settings!$C48*12),$AK61/(Settings!$C48*12),0)+IF((CH$7-$AJ$7)&lt;=(Settings!$C48*12),$AJ61/(Settings!$C48*12),0)+IF((CH$7-$AI$7)&lt;=(Settings!$C48*12),$AI61/(Settings!$C48*12),0)+IF((CH$7-$AH$7)&lt;=(Settings!$C48*12),$AH61/(Settings!$C48*12),0)+IF((CH$7-$AG$7)&lt;=(Settings!$C48*12),$AG61/(Settings!$C48*12),0)+IF((CH$7-$AF$7)&lt;=(Settings!$C48*12),$AF61/(Settings!$C48*12),0)+IF((CH$7-$AE$7)&lt;=(Settings!$C48*12),$AE61/(Settings!$C48*12),0)+IF((CH$7-$AD$7)&lt;=(Settings!$C48*12),$AD61/(Settings!$C48*12),0)+IF((CH$7-$AC$7)&lt;=(Settings!$C48*12),$AC61/(Settings!$C48*12),0)+IF((CH$7-$AB$7)&lt;=(Settings!$C48*12),$AB61/(Settings!$C48*12),0)+IF((CH$7-$AA$7)&lt;=(Settings!$C48*12),$AA61/(Settings!$C48*12),0)+IF((CH$7-$Z$7)&lt;=(Settings!$C48*12),$Z61/(Settings!$C48*12),0)+IF((CH$7-$Y$7)&lt;=(Settings!$C48*12),$Y61/(Settings!$C48*12),0)+IF((CH$7-$X$7)&lt;=(Settings!$C48*12),$X61/(Settings!$C48*12),0)+IF((CH$7-$W$7)&lt;=(Settings!$C48*12),$W61/(Settings!$C48*12),0)+IF((CH$7-$V$7)&lt;=(Settings!$C48*12),$V61/(Settings!$C48*12),0)+IF((CH$7-$U$7)&lt;=(Settings!$C48*12),$U61/(Settings!$C48*12),0)+IF((CH$7-$T$7)&lt;=(Settings!$C48*12),$T61/(Settings!$C48*12),0)+IF((CH$7-$S$7)&lt;=(Settings!$C48*12),$S61/(Settings!$C48*12),0)+IF((CH$7-$R$7)&lt;=(Settings!$C48*12),$R61/(Settings!$C48*12),0)+IF((CH$7-$Q$7)&lt;=(Settings!$C48*12),$Q61/(Settings!$C48*12),0)+IF((CH$7-$P$7)&lt;=(Settings!$C48*12),$P61/(Settings!$C48*12),0)+IF((CH$7-$O$7)&lt;=(Settings!$C48*12),$O61/(Settings!$C48*12),0)+IF((CH$7-$N$7)&lt;=(Settings!$C48*12),$N61/(Settings!$C48*12),0)+IF((CH$7-$M$7)&lt;=(Settings!$C48*12),$M61/(Settings!$C48*12),0)+IF((CH$7-$L$7)&lt;=(Settings!$C48*12),$L61/(Settings!$C48*12),0)+IF((CH$7-$K$7)&lt;=(Settings!$C48*12),$K61/(Settings!$C48*12),0)+IF((CH$7-$J$7)&lt;=(Settings!$C48*12),$J61/(Settings!$C48*12),0)+IF((CH$7-$I$7)&lt;=(Settings!$C48*12),$I61/(Settings!$C48*12),0)+IF((CH$7-$H$7)&lt;=(Settings!$C48*12),$H61/(Settings!$C48*12),0)+IF((CH$7-$G$7)&lt;=(Settings!$C48*12),$G61/(Settings!$C48*12),0)+IF((CH$7-$F$7)&lt;=(Settings!$C48*12),$F61/(Settings!$C48*12),0)+IF((CH$7-$E$7)&lt;=(Settings!$C48*12),$E61/(Settings!$C48*12),0)</f>
        <v>#REF!</v>
      </c>
      <c r="CI73" s="286" t="e">
        <f>IF((CI$7-CH$7)&lt;=(Settings!$C48*12),$CH61/(Settings!$C48*12),0)+IF((CI$7-$CG$7)&lt;=(Settings!$C48*12),$CG61/(Settings!$C48*12),0)+IF((CI$7-$CF$7)&lt;=(Settings!$C48*12),$CF61/(Settings!$C48*12),0)+IF((CI$7-$CE$7)&lt;=(Settings!$C48*12),$CE61/(Settings!$C48*12),0)+IF((CI$7-$CD$7)&lt;=(Settings!$C48*12),$CD61/(Settings!$C48*12),0)+IF((CI$7-$CC$7)&lt;=(Settings!$C48*12),$CC61/(Settings!$C48*12),0)+IF((CI$7-$CB$7)&lt;=(Settings!$C48*12),$CB61/(Settings!$C48*12),0)+IF((CI$7-$CA$7)&lt;=(Settings!$C48*12),$CA61/(Settings!$C48*12),0)+IF((CI$7-$BZ$7)&lt;=(Settings!$C48*12),$BZ61/(Settings!$C48*12),0)+IF((CI$7-$BY$7)&lt;=(Settings!$C48*12),$BY61/(Settings!$C48*12),0)+IF((CI$7-$BX$7)&lt;=(Settings!$C48*12),$BX61/(Settings!$C48*12),0)+IF((CI$7-$BW$7)&lt;=(Settings!$C48*12),$BW61/(Settings!$C48*12),0)+IF((CI$7-$BV$7)&lt;=(Settings!$C48*12),$BV61/(Settings!$C48*12),0)+IF((CI$7-$BU$7)&lt;=(Settings!$C48*12),$BU61/(Settings!$C48*12),0)+IF((CI$7-$BT$7)&lt;=(Settings!$C48*12),$BT61/(Settings!$C48*12),0)+IF((CI$7-$BS$7)&lt;=(Settings!$C48*12),$BS61/(Settings!$C48*12),0)+IF((CI$7-$BR$7)&lt;=(Settings!$C48*12),$BR61/(Settings!$C48*12),0)+IF((CI$7-$BQ$7)&lt;=(Settings!$C48*12),$BQ61/(Settings!$C48*12),0)+IF((CI$7-$BP$7)&lt;=(Settings!$C48*12),$BP61/(Settings!$C48*12),0)+IF((CI$7-$BO$7)&lt;=(Settings!$C48*12),$BO61/(Settings!$C48*12),0)+IF((CI$7-$BN$7)&lt;=(Settings!$C48*12),$BN61/(Settings!$C48*12),0)+IF((CI$7-$BM$7)&lt;=(Settings!$C48*12),$BM61/(Settings!$C48*12),0)+IF((CI$7-$BL$7)&lt;=(Settings!$C48*12),$BL61/(Settings!$C48*12),0)+IF((CI$7-$BK$7)&lt;=(Settings!$C48*12),$BK61/(Settings!$C48*12),0)+IF((CI$7-$BJ$7)&lt;=(Settings!$C48*12),$BJ61/(Settings!$C48*12),0)+IF((CI$7-$BI$7)&lt;=(Settings!$C48*12),$BI61/(Settings!$C48*12),0)+IF((CI$7-$BH$7)&lt;=(Settings!$C48*12),$BH61/(Settings!$C48*12),0)+IF((CI$7-$BG$7)&lt;=(Settings!$C48*12),$BG61/(Settings!$C48*12),0)+IF((CI$7-$BF$7)&lt;=(Settings!$C48*12),$BF61/(Settings!$C48*12),0)+IF((CI$7-$BE$7)&lt;=(Settings!$C48*12),$BE61/(Settings!$C48*12),0)+IF((CI$7-$BD$7)&lt;=(Settings!$C48*12),$BD61/(Settings!$C48*12),0)+IF((CI$7-$BC$7)&lt;=(Settings!$C48*12),$BC61/(Settings!$C48*12),0)+IF((CI$7-$BB$7)&lt;=(Settings!$C48*12),$BB61/(Settings!$C48*12),0)+IF((CI$7-$BA$7)&lt;=(Settings!$C48*12),$BA61/(Settings!$C48*12),0)+IF((CI$7-$AZ$7)&lt;=(Settings!$C48*12),$AZ61/(Settings!$C48*12),0)+IF((CI$7-$AY$7)&lt;=(Settings!$C48*12),$AY61/(Settings!$C48*12),0)+IF((CI$7-$AX$7)&lt;=(Settings!$C48*12),$AX61/(Settings!$C48*12),0)+IF((CI$7-$AW$7)&lt;=(Settings!$C48*12),$AW61/(Settings!$C48*12),0)+IF((CI$7-$AV$7)&lt;=(Settings!$C48*12),$AV61/(Settings!$C48*12),0)+IF((CI$7-$AU$7)&lt;=(Settings!$C48*12),$AU61/(Settings!$C48*12),0)+IF((CI$7-$AT$7)&lt;=(Settings!$C48*12),$AT61/(Settings!$C48*12),0)+IF((CI$7-$AS$7)&lt;=(Settings!$C48*12),$AS61/(Settings!$C48*12),0)+IF((CI$7-$AR$7)&lt;=(Settings!$C48*12),$AR61/(Settings!$C48*12),0)+IF((CI$7-$AQ$7)&lt;=(Settings!$C48*12),$AQ61/(Settings!$C48*12),0)+IF((CI$7-$AP$7)&lt;=(Settings!$C48*12),$AP61/(Settings!$C48*12),0)+IF((CI$7-$AO$7)&lt;=(Settings!$C48*12),$AO61/(Settings!$C48*12),0)+IF((CI$7-$AN$7)&lt;=(Settings!$C48*12),$AN61/(Settings!$C48*12),0)+IF((CI$7-$AM$7)&lt;=(Settings!$C48*12),$AM61/(Settings!$C48*12),0)+IF((CI$7-$AL$7)&lt;=(Settings!$C48*12),$AL61/(Settings!$C48*12),0)+IF((CI$7-$AK$7)&lt;=(Settings!$C48*12),$AK61/(Settings!$C48*12),0)+IF((CI$7-$AJ$7)&lt;=(Settings!$C48*12),$AJ61/(Settings!$C48*12),0)+IF((CI$7-$AI$7)&lt;=(Settings!$C48*12),$AI61/(Settings!$C48*12),0)+IF((CI$7-$AH$7)&lt;=(Settings!$C48*12),$AH61/(Settings!$C48*12),0)+IF((CI$7-$AG$7)&lt;=(Settings!$C48*12),$AG61/(Settings!$C48*12),0)+IF((CI$7-$AF$7)&lt;=(Settings!$C48*12),$AF61/(Settings!$C48*12),0)+IF((CI$7-$AE$7)&lt;=(Settings!$C48*12),$AE61/(Settings!$C48*12),0)+IF((CI$7-$AD$7)&lt;=(Settings!$C48*12),$AD61/(Settings!$C48*12),0)+IF((CI$7-$AC$7)&lt;=(Settings!$C48*12),$AC61/(Settings!$C48*12),0)+IF((CI$7-$AB$7)&lt;=(Settings!$C48*12),$AB61/(Settings!$C48*12),0)+IF((CI$7-$AA$7)&lt;=(Settings!$C48*12),$AA61/(Settings!$C48*12),0)+IF((CI$7-$Z$7)&lt;=(Settings!$C48*12),$Z61/(Settings!$C48*12),0)+IF((CI$7-$Y$7)&lt;=(Settings!$C48*12),$Y61/(Settings!$C48*12),0)+IF((CI$7-$X$7)&lt;=(Settings!$C48*12),$X61/(Settings!$C48*12),0)+IF((CI$7-$W$7)&lt;=(Settings!$C48*12),$W61/(Settings!$C48*12),0)+IF((CI$7-$V$7)&lt;=(Settings!$C48*12),$V61/(Settings!$C48*12),0)+IF((CI$7-$U$7)&lt;=(Settings!$C48*12),$U61/(Settings!$C48*12),0)+IF((CI$7-$T$7)&lt;=(Settings!$C48*12),$T61/(Settings!$C48*12),0)+IF((CI$7-$S$7)&lt;=(Settings!$C48*12),$S61/(Settings!$C48*12),0)+IF((CI$7-$R$7)&lt;=(Settings!$C48*12),$R61/(Settings!$C48*12),0)+IF((CI$7-$Q$7)&lt;=(Settings!$C48*12),$Q61/(Settings!$C48*12),0)+IF((CI$7-$P$7)&lt;=(Settings!$C48*12),$P61/(Settings!$C48*12),0)+IF((CI$7-$O$7)&lt;=(Settings!$C48*12),$O61/(Settings!$C48*12),0)+IF((CI$7-$N$7)&lt;=(Settings!$C48*12),$N61/(Settings!$C48*12),0)+IF((CI$7-$M$7)&lt;=(Settings!$C48*12),$M61/(Settings!$C48*12),0)+IF((CI$7-$L$7)&lt;=(Settings!$C48*12),$L61/(Settings!$C48*12),0)+IF((CI$7-$K$7)&lt;=(Settings!$C48*12),$K61/(Settings!$C48*12),0)+IF((CI$7-$J$7)&lt;=(Settings!$C48*12),$J61/(Settings!$C48*12),0)+IF((CI$7-$I$7)&lt;=(Settings!$C48*12),$I61/(Settings!$C48*12),0)+IF((CI$7-$H$7)&lt;=(Settings!$C48*12),$H61/(Settings!$C48*12),0)+IF((CI$7-$G$7)&lt;=(Settings!$C48*12),$G61/(Settings!$C48*12),0)+IF((CI$7-$F$7)&lt;=(Settings!$C48*12),$F61/(Settings!$C48*12),0)+IF((CI$7-$E$7)&lt;=(Settings!$C48*12),$E61/(Settings!$C48*12),0)</f>
        <v>#REF!</v>
      </c>
      <c r="CJ73" s="1211"/>
      <c r="CK73" s="338">
        <v>67</v>
      </c>
      <c r="CL73" s="1211"/>
    </row>
    <row r="74" spans="1:90" ht="16">
      <c r="A74" s="226" t="s">
        <v>118</v>
      </c>
      <c r="B74" s="1211"/>
      <c r="C74" s="223" t="str">
        <f>Settings!$C$6</f>
        <v>USD</v>
      </c>
      <c r="D74" s="286"/>
      <c r="E74" s="286">
        <f>IF((E$7-$E$7)&lt;=(Settings!$C49*12),$E62/(Settings!$C49*12),0)</f>
        <v>0</v>
      </c>
      <c r="F74" s="286">
        <f>IF((F$7-$E$7)&lt;=(Settings!$C49*12),$E62/(Settings!$C49*12),0)</f>
        <v>0</v>
      </c>
      <c r="G74" s="286">
        <f>IF((G$7-$F$7)&lt;=(Settings!$C49*12),$F62/(Settings!$C49*12),0)+IF((G$7-$E$7)&lt;=(Settings!$C49*12),$E62/(Settings!$C49*12),0)</f>
        <v>0</v>
      </c>
      <c r="H74" s="286">
        <f>IF((H$7-$G$7)&lt;=(Settings!$C49*12),$G62/(Settings!$C49*12),0)+IF((H$7-$F$7)&lt;=(Settings!$C49*12),$F62/(Settings!$C49*12),0)+IF((H$7-$E$7)&lt;=(Settings!$C49*12),$E62/(Settings!$C49*12),0)</f>
        <v>0</v>
      </c>
      <c r="I74" s="286">
        <f>IF((I$7-$H$7)&lt;=(Settings!$C49*12),$H62/(Settings!$C49*12),0)+IF((I$7-$G$7)&lt;=(Settings!$C49*12),$G62/(Settings!$C49*12),0)+IF((I$7-$F$7)&lt;=(Settings!$C49*12),$F62/(Settings!$C49*12),0)+IF((I$7-$E$7)&lt;=(Settings!$C49*12),$E62/(Settings!$C49*12),0)</f>
        <v>0</v>
      </c>
      <c r="J74" s="286">
        <f>IF((J$7-$I$7)&lt;=(Settings!$C49*12),$I62/(Settings!$C49*12),0)+IF((J$7-$H$7)&lt;=(Settings!$C49*12),$H62/(Settings!$C49*12),0)+IF((J$7-$G$7)&lt;=(Settings!$C49*12),$G62/(Settings!$C49*12),0)+IF((J$7-$F$7)&lt;=(Settings!$C49*12),$F62/(Settings!$C49*12),0)+IF((J$7-$E$7)&lt;=(Settings!$C49*12),$E62/(Settings!$C49*12),0)</f>
        <v>0</v>
      </c>
      <c r="K74" s="286">
        <f>IF((K$7-$J$7)&lt;=(Settings!$C49*12),$J62/(Settings!$C49*12),0)+IF((K$7-$I$7)&lt;=(Settings!$C49*12),$I62/(Settings!$C49*12),0)+IF((K$7-$H$7)&lt;=(Settings!$C49*12),$H62/(Settings!$C49*12),0)+IF((K$7-$G$7)&lt;=(Settings!$C49*12),$G62/(Settings!$C49*12),0)+IF((K$7-$F$7)&lt;=(Settings!$C49*12),$F62/(Settings!$C49*12),0)+IF((K$7-$E$7)&lt;=(Settings!$C49*12),$E62/(Settings!$C49*12),0)</f>
        <v>0</v>
      </c>
      <c r="L74" s="286">
        <f>IF((L$7-$K$7)&lt;=(Settings!$C49*12),$K62/(Settings!$C49*12),0)+IF((L$7-$J$7)&lt;=(Settings!$C49*12),$J62/(Settings!$C49*12),0)+IF((L$7-$I$7)&lt;=(Settings!$C49*12),$I62/(Settings!$C49*12),0)+IF((L$7-$H$7)&lt;=(Settings!$C49*12),$H62/(Settings!$C49*12),0)+IF((L$7-$G$7)&lt;=(Settings!$C49*12),$G62/(Settings!$C49*12),0)+IF((L$7-$F$7)&lt;=(Settings!$C49*12),$F62/(Settings!$C49*12),0)+IF((L$7-$E$7)&lt;=(Settings!$C49*12),$E62/(Settings!$C49*12),0)</f>
        <v>0</v>
      </c>
      <c r="M74" s="286">
        <f>IF((M$7-$L$7)&lt;=(Settings!$C49*12),$L62/(Settings!$C49*12),0)+IF((M$7-$K$7)&lt;=(Settings!$C49*12),$K62/(Settings!$C49*12),0)+IF((M$7-$J$7)&lt;=(Settings!$C49*12),$J62/(Settings!$C49*12),0)+IF((M$7-$I$7)&lt;=(Settings!$C49*12),$I62/(Settings!$C49*12),0)+IF((M$7-$H$7)&lt;=(Settings!$C49*12),$H62/(Settings!$C49*12),0)+IF((M$7-$G$7)&lt;=(Settings!$C49*12),$G62/(Settings!$C49*12),0)+IF((M$7-$F$7)&lt;=(Settings!$C49*12),$F62/(Settings!$C49*12),0)+IF((M$7-$E$7)&lt;=(Settings!$C49*12),$E62/(Settings!$C49*12),0)</f>
        <v>0</v>
      </c>
      <c r="N74" s="286">
        <f>IF((N$7-$M$7)&lt;=(Settings!$C49*12),$M62/(Settings!$C49*12),0)+IF((N$7-$L$7)&lt;=(Settings!$C49*12),$L62/(Settings!$C49*12),0)+IF((N$7-$K$7)&lt;=(Settings!$C49*12),$K62/(Settings!$C49*12),0)+IF((N$7-$J$7)&lt;=(Settings!$C49*12),$J62/(Settings!$C49*12),0)+IF((N$7-$I$7)&lt;=(Settings!$C49*12),$I62/(Settings!$C49*12),0)+IF((N$7-$H$7)&lt;=(Settings!$C49*12),$H62/(Settings!$C49*12),0)+IF((N$7-$G$7)&lt;=(Settings!$C49*12),$G62/(Settings!$C49*12),0)+IF((N$7-$F$7)&lt;=(Settings!$C49*12),$F62/(Settings!$C49*12),0)+IF((N$7-$E$7)&lt;=(Settings!$C49*12),$E62/(Settings!$C49*12),0)</f>
        <v>0</v>
      </c>
      <c r="O74" s="286">
        <f>IF((O$7-$N$7)&lt;=(Settings!$C49*12),$N62/(Settings!$C49*12),0)+IF((O$7-$M$7)&lt;=(Settings!$C49*12),$M62/(Settings!$C49*12),0)+IF((O$7-$L$7)&lt;=(Settings!$C49*12),$L62/(Settings!$C49*12),0)+IF((O$7-$K$7)&lt;=(Settings!$C49*12),$K62/(Settings!$C49*12),0)+IF((O$7-$J$7)&lt;=(Settings!$C49*12),$J62/(Settings!$C49*12),0)+IF((O$7-$I$7)&lt;=(Settings!$C49*12),$I62/(Settings!$C49*12),0)+IF((O$7-$H$7)&lt;=(Settings!$C49*12),$H62/(Settings!$C49*12),0)+IF((O$7-$G$7)&lt;=(Settings!$C49*12),$G62/(Settings!$C49*12),0)+IF((O$7-$F$7)&lt;=(Settings!$C49*12),$F62/(Settings!$C49*12),0)+IF((O$7-$E$7)&lt;=(Settings!$C49*12),$E62/(Settings!$C49*12),0)</f>
        <v>0</v>
      </c>
      <c r="P74" s="286">
        <f>IF((P$7-$O$7)&lt;=(Settings!$C49*12),$O62/(Settings!$C49*12),0)+IF((P$7-$N$7)&lt;=(Settings!$C49*12),$N62/(Settings!$C49*12),0)+IF((P$7-$M$7)&lt;=(Settings!$C49*12),$M62/(Settings!$C49*12),0)+IF((P$7-$L$7)&lt;=(Settings!$C49*12),$L62/(Settings!$C49*12),0)+IF((P$7-$K$7)&lt;=(Settings!$C49*12),$K62/(Settings!$C49*12),0)+IF((P$7-$J$7)&lt;=(Settings!$C49*12),$J62/(Settings!$C49*12),0)+IF((P$7-$I$7)&lt;=(Settings!$C49*12),$I62/(Settings!$C49*12),0)+IF((P$7-$H$7)&lt;=(Settings!$C49*12),$H62/(Settings!$C49*12),0)+IF((P$7-$G$7)&lt;=(Settings!$C49*12),$G62/(Settings!$C49*12),0)+IF((P$7-$F$7)&lt;=(Settings!$C49*12),$F62/(Settings!$C49*12),0)+IF((P$7-$E$7)&lt;=(Settings!$C49*12),$E62/(Settings!$C49*12),0)</f>
        <v>0</v>
      </c>
      <c r="Q74" s="286">
        <f>IF((Q$7-$P$7)&lt;=(Settings!$C49*12),$P62/(Settings!$C49*12),0)+IF((Q$7-$O$7)&lt;=(Settings!$C49*12),$O62/(Settings!$C49*12),0)+IF((Q$7-$N$7)&lt;=(Settings!$C49*12),$N62/(Settings!$C49*12),0)+IF((Q$7-$M$7)&lt;=(Settings!$C49*12),$M62/(Settings!$C49*12),0)+IF((Q$7-$L$7)&lt;=(Settings!$C49*12),$L62/(Settings!$C49*12),0)+IF((Q$7-$K$7)&lt;=(Settings!$C49*12),$K62/(Settings!$C49*12),0)+IF((Q$7-$J$7)&lt;=(Settings!$C49*12),$J62/(Settings!$C49*12),0)+IF((Q$7-$I$7)&lt;=(Settings!$C49*12),$I62/(Settings!$C49*12),0)+IF((Q$7-$H$7)&lt;=(Settings!$C49*12),$H62/(Settings!$C49*12),0)+IF((Q$7-$G$7)&lt;=(Settings!$C49*12),$G62/(Settings!$C49*12),0)+IF((Q$7-$F$7)&lt;=(Settings!$C49*12),$F62/(Settings!$C49*12),0)+IF((Q$7-$E$7)&lt;=(Settings!$C49*12),$E62/(Settings!$C49*12),0)</f>
        <v>0</v>
      </c>
      <c r="R74" s="286">
        <f>IF((R$7-$Q$7)&lt;=(Settings!$C49*12),$Q62/(Settings!$C49*12),0)+IF((R$7-$P$7)&lt;=(Settings!$C49*12),$P62/(Settings!$C49*12),0)+IF((R$7-$O$7)&lt;=(Settings!$C49*12),$O62/(Settings!$C49*12),0)+IF((R$7-$N$7)&lt;=(Settings!$C49*12),$N62/(Settings!$C49*12),0)+IF((R$7-$M$7)&lt;=(Settings!$C49*12),$M62/(Settings!$C49*12),0)+IF((R$7-$L$7)&lt;=(Settings!$C49*12),$L62/(Settings!$C49*12),0)+IF((R$7-$K$7)&lt;=(Settings!$C49*12),$K62/(Settings!$C49*12),0)+IF((R$7-$J$7)&lt;=(Settings!$C49*12),$J62/(Settings!$C49*12),0)+IF((R$7-$I$7)&lt;=(Settings!$C49*12),$I62/(Settings!$C49*12),0)+IF((R$7-$H$7)&lt;=(Settings!$C49*12),$H62/(Settings!$C49*12),0)+IF((R$7-$G$7)&lt;=(Settings!$C49*12),$G62/(Settings!$C49*12),0)+IF((R$7-$F$7)&lt;=(Settings!$C49*12),$F62/(Settings!$C49*12),0)+IF((R$7-$E$7)&lt;=(Settings!$C49*12),$E62/(Settings!$C49*12),0)</f>
        <v>0</v>
      </c>
      <c r="S74" s="286">
        <f>IF((S$7-$R$7)&lt;=(Settings!$C49*12),$R62/(Settings!$C49*12),0)+IF((S$7-$Q$7)&lt;=(Settings!$C49*12),$Q62/(Settings!$C49*12),0)+IF((S$7-$P$7)&lt;=(Settings!$C49*12),$P62/(Settings!$C49*12),0)+IF((S$7-$O$7)&lt;=(Settings!$C49*12),$O62/(Settings!$C49*12),0)+IF((S$7-$N$7)&lt;=(Settings!$C49*12),$N62/(Settings!$C49*12),0)+IF((S$7-$M$7)&lt;=(Settings!$C49*12),$M62/(Settings!$C49*12),0)+IF((S$7-$L$7)&lt;=(Settings!$C49*12),$L62/(Settings!$C49*12),0)+IF((S$7-$K$7)&lt;=(Settings!$C49*12),$K62/(Settings!$C49*12),0)+IF((S$7-$J$7)&lt;=(Settings!$C49*12),$J62/(Settings!$C49*12),0)+IF((S$7-$I$7)&lt;=(Settings!$C49*12),$I62/(Settings!$C49*12),0)+IF((S$7-$H$7)&lt;=(Settings!$C49*12),$H62/(Settings!$C49*12),0)+IF((S$7-$G$7)&lt;=(Settings!$C49*12),$G62/(Settings!$C49*12),0)+IF((S$7-$F$7)&lt;=(Settings!$C49*12),$F62/(Settings!$C49*12),0)+IF((S$7-$E$7)&lt;=(Settings!$C49*12),$E62/(Settings!$C49*12),0)</f>
        <v>0</v>
      </c>
      <c r="T74" s="286">
        <f>IF((T$7-$S$7)&lt;=(Settings!$C49*12),$S62/(Settings!$C49*12),0)+IF((T$7-$R$7)&lt;=(Settings!$C49*12),$R62/(Settings!$C49*12),0)+IF((T$7-$Q$7)&lt;=(Settings!$C49*12),$Q62/(Settings!$C49*12),0)+IF((T$7-$P$7)&lt;=(Settings!$C49*12),$P62/(Settings!$C49*12),0)+IF((T$7-$O$7)&lt;=(Settings!$C49*12),$O62/(Settings!$C49*12),0)+IF((T$7-$N$7)&lt;=(Settings!$C49*12),$N62/(Settings!$C49*12),0)+IF((T$7-$M$7)&lt;=(Settings!$C49*12),$M62/(Settings!$C49*12),0)+IF((T$7-$L$7)&lt;=(Settings!$C49*12),$L62/(Settings!$C49*12),0)+IF((T$7-$K$7)&lt;=(Settings!$C49*12),$K62/(Settings!$C49*12),0)+IF((T$7-$J$7)&lt;=(Settings!$C49*12),$J62/(Settings!$C49*12),0)+IF((T$7-$I$7)&lt;=(Settings!$C49*12),$I62/(Settings!$C49*12),0)+IF((T$7-$H$7)&lt;=(Settings!$C49*12),$H62/(Settings!$C49*12),0)+IF((T$7-$G$7)&lt;=(Settings!$C49*12),$G62/(Settings!$C49*12),0)+IF((T$7-$F$7)&lt;=(Settings!$C49*12),$F62/(Settings!$C49*12),0)+IF((T$7-$E$7)&lt;=(Settings!$C49*12),$E62/(Settings!$C49*12),0)</f>
        <v>0</v>
      </c>
      <c r="U74" s="286">
        <f>IF((U$7-$T$7)&lt;=(Settings!$C49*12),$T62/(Settings!$C49*12),0)+IF((U$7-$S$7)&lt;=(Settings!$C49*12),$S62/(Settings!$C49*12),0)+IF((U$7-$R$7)&lt;=(Settings!$C49*12),$R62/(Settings!$C49*12),0)+IF((U$7-$Q$7)&lt;=(Settings!$C49*12),$Q62/(Settings!$C49*12),0)+IF((U$7-$P$7)&lt;=(Settings!$C49*12),$P62/(Settings!$C49*12),0)+IF((U$7-$O$7)&lt;=(Settings!$C49*12),$O62/(Settings!$C49*12),0)+IF((U$7-$N$7)&lt;=(Settings!$C49*12),$N62/(Settings!$C49*12),0)+IF((U$7-$M$7)&lt;=(Settings!$C49*12),$M62/(Settings!$C49*12),0)+IF((U$7-$L$7)&lt;=(Settings!$C49*12),$L62/(Settings!$C49*12),0)+IF((U$7-$K$7)&lt;=(Settings!$C49*12),$K62/(Settings!$C49*12),0)+IF((U$7-$J$7)&lt;=(Settings!$C49*12),$J62/(Settings!$C49*12),0)+IF((U$7-$I$7)&lt;=(Settings!$C49*12),$I62/(Settings!$C49*12),0)+IF((U$7-$H$7)&lt;=(Settings!$C49*12),$H62/(Settings!$C49*12),0)+IF((U$7-$G$7)&lt;=(Settings!$C49*12),$G62/(Settings!$C49*12),0)+IF((U$7-$F$7)&lt;=(Settings!$C49*12),$F62/(Settings!$C49*12),0)+IF((U$7-$E$7)&lt;=(Settings!$C49*12),$E62/(Settings!$C49*12),0)</f>
        <v>0</v>
      </c>
      <c r="V74" s="286">
        <f>IF((V$7-$U$7)&lt;=(Settings!$C49*12),$U62/(Settings!$C49*12),0)+IF((V$7-$T$7)&lt;=(Settings!$C49*12),$T62/(Settings!$C49*12),0)+IF((V$7-$S$7)&lt;=(Settings!$C49*12),$S62/(Settings!$C49*12),0)+IF((V$7-$R$7)&lt;=(Settings!$C49*12),$R62/(Settings!$C49*12),0)+IF((V$7-$Q$7)&lt;=(Settings!$C49*12),$Q62/(Settings!$C49*12),0)+IF((V$7-$P$7)&lt;=(Settings!$C49*12),$P62/(Settings!$C49*12),0)+IF((V$7-$O$7)&lt;=(Settings!$C49*12),$O62/(Settings!$C49*12),0)+IF((V$7-$N$7)&lt;=(Settings!$C49*12),$N62/(Settings!$C49*12),0)+IF((V$7-$M$7)&lt;=(Settings!$C49*12),$M62/(Settings!$C49*12),0)+IF((V$7-$L$7)&lt;=(Settings!$C49*12),$L62/(Settings!$C49*12),0)+IF((V$7-$K$7)&lt;=(Settings!$C49*12),$K62/(Settings!$C49*12),0)+IF((V$7-$J$7)&lt;=(Settings!$C49*12),$J62/(Settings!$C49*12),0)+IF((V$7-$I$7)&lt;=(Settings!$C49*12),$I62/(Settings!$C49*12),0)+IF((V$7-$H$7)&lt;=(Settings!$C49*12),$H62/(Settings!$C49*12),0)+IF((V$7-$G$7)&lt;=(Settings!$C49*12),$G62/(Settings!$C49*12),0)+IF((V$7-$F$7)&lt;=(Settings!$C49*12),$F62/(Settings!$C49*12),0)+IF((V$7-$E$7)&lt;=(Settings!$C49*12),$E62/(Settings!$C49*12),0)</f>
        <v>0</v>
      </c>
      <c r="W74" s="286">
        <f>IF((W$7-$V$7)&lt;=(Settings!$C49*12),$V62/(Settings!$C49*12),0)+IF((W$7-$U$7)&lt;=(Settings!$C49*12),$U62/(Settings!$C49*12),0)+IF((W$7-$T$7)&lt;=(Settings!$C49*12),$T62/(Settings!$C49*12),0)+IF((W$7-$S$7)&lt;=(Settings!$C49*12),$S62/(Settings!$C49*12),0)+IF((W$7-$R$7)&lt;=(Settings!$C49*12),$R62/(Settings!$C49*12),0)+IF((W$7-$Q$7)&lt;=(Settings!$C49*12),$Q62/(Settings!$C49*12),0)+IF((W$7-$P$7)&lt;=(Settings!$C49*12),$P62/(Settings!$C49*12),0)+IF((W$7-$O$7)&lt;=(Settings!$C49*12),$O62/(Settings!$C49*12),0)+IF((W$7-$N$7)&lt;=(Settings!$C49*12),$N62/(Settings!$C49*12),0)+IF((W$7-$M$7)&lt;=(Settings!$C49*12),$M62/(Settings!$C49*12),0)+IF((W$7-$L$7)&lt;=(Settings!$C49*12),$L62/(Settings!$C49*12),0)+IF((W$7-$K$7)&lt;=(Settings!$C49*12),$K62/(Settings!$C49*12),0)+IF((W$7-$J$7)&lt;=(Settings!$C49*12),$J62/(Settings!$C49*12),0)+IF((W$7-$I$7)&lt;=(Settings!$C49*12),$I62/(Settings!$C49*12),0)+IF((W$7-$H$7)&lt;=(Settings!$C49*12),$H62/(Settings!$C49*12),0)+IF((W$7-$G$7)&lt;=(Settings!$C49*12),$G62/(Settings!$C49*12),0)+IF((W$7-$F$7)&lt;=(Settings!$C49*12),$F62/(Settings!$C49*12),0)+IF((W$7-$E$7)&lt;=(Settings!$C49*12),$E62/(Settings!$C49*12),0)</f>
        <v>0</v>
      </c>
      <c r="X74" s="286">
        <f>IF((X$7-$W$7)&lt;=(Settings!$C49*12),$W62/(Settings!$C49*12),0)+IF((X$7-$V$7)&lt;=(Settings!$C49*12),$V62/(Settings!$C49*12),0)+IF((X$7-$U$7)&lt;=(Settings!$C49*12),$U62/(Settings!$C49*12),0)+IF((X$7-$T$7)&lt;=(Settings!$C49*12),$T62/(Settings!$C49*12),0)+IF((X$7-$S$7)&lt;=(Settings!$C49*12),$S62/(Settings!$C49*12),0)+IF((X$7-$R$7)&lt;=(Settings!$C49*12),$R62/(Settings!$C49*12),0)+IF((X$7-$Q$7)&lt;=(Settings!$C49*12),$Q62/(Settings!$C49*12),0)+IF((X$7-$P$7)&lt;=(Settings!$C49*12),$P62/(Settings!$C49*12),0)+IF((X$7-$O$7)&lt;=(Settings!$C49*12),$O62/(Settings!$C49*12),0)+IF((X$7-$N$7)&lt;=(Settings!$C49*12),$N62/(Settings!$C49*12),0)+IF((X$7-$M$7)&lt;=(Settings!$C49*12),$M62/(Settings!$C49*12),0)+IF((X$7-$L$7)&lt;=(Settings!$C49*12),$L62/(Settings!$C49*12),0)+IF((X$7-$K$7)&lt;=(Settings!$C49*12),$K62/(Settings!$C49*12),0)+IF((X$7-$J$7)&lt;=(Settings!$C49*12),$J62/(Settings!$C49*12),0)+IF((X$7-$I$7)&lt;=(Settings!$C49*12),$I62/(Settings!$C49*12),0)+IF((X$7-$H$7)&lt;=(Settings!$C49*12),$H62/(Settings!$C49*12),0)+IF((X$7-$G$7)&lt;=(Settings!$C49*12),$G62/(Settings!$C49*12),0)+IF((X$7-$F$7)&lt;=(Settings!$C49*12),$F62/(Settings!$C49*12),0)+IF((X$7-$E$7)&lt;=(Settings!$C49*12),$E62/(Settings!$C49*12),0)</f>
        <v>0</v>
      </c>
      <c r="Y74" s="286">
        <f>IF((Y$7-$X$7)&lt;=(Settings!$C49*12),$X62/(Settings!$C49*12),0)+IF((Y$7-$W$7)&lt;=(Settings!$C49*12),$W62/(Settings!$C49*12),0)+IF((Y$7-$V$7)&lt;=(Settings!$C49*12),$V62/(Settings!$C49*12),0)+IF((Y$7-$U$7)&lt;=(Settings!$C49*12),$U62/(Settings!$C49*12),0)+IF((Y$7-$T$7)&lt;=(Settings!$C49*12),$T62/(Settings!$C49*12),0)+IF((Y$7-$S$7)&lt;=(Settings!$C49*12),$S62/(Settings!$C49*12),0)+IF((Y$7-$R$7)&lt;=(Settings!$C49*12),$R62/(Settings!$C49*12),0)+IF((Y$7-$Q$7)&lt;=(Settings!$C49*12),$Q62/(Settings!$C49*12),0)+IF((Y$7-$P$7)&lt;=(Settings!$C49*12),$P62/(Settings!$C49*12),0)+IF((Y$7-$O$7)&lt;=(Settings!$C49*12),$O62/(Settings!$C49*12),0)+IF((Y$7-$N$7)&lt;=(Settings!$C49*12),$N62/(Settings!$C49*12),0)+IF((Y$7-$M$7)&lt;=(Settings!$C49*12),$M62/(Settings!$C49*12),0)+IF((Y$7-$L$7)&lt;=(Settings!$C49*12),$L62/(Settings!$C49*12),0)+IF((Y$7-$K$7)&lt;=(Settings!$C49*12),$K62/(Settings!$C49*12),0)+IF((Y$7-$J$7)&lt;=(Settings!$C49*12),$J62/(Settings!$C49*12),0)+IF((Y$7-$I$7)&lt;=(Settings!$C49*12),$I62/(Settings!$C49*12),0)+IF((Y$7-$H$7)&lt;=(Settings!$C49*12),$H62/(Settings!$C49*12),0)+IF((Y$7-$G$7)&lt;=(Settings!$C49*12),$G62/(Settings!$C49*12),0)+IF((Y$7-$F$7)&lt;=(Settings!$C49*12),$F62/(Settings!$C49*12),0)+IF((Y$7-$E$7)&lt;=(Settings!$C49*12),$E62/(Settings!$C49*12),0)</f>
        <v>0</v>
      </c>
      <c r="Z74" s="286">
        <f>IF((Z$7-$Y$7)&lt;=(Settings!$C49*12),$Y62/(Settings!$C49*12),0)+IF((Z$7-$X$7)&lt;=(Settings!$C49*12),$X62/(Settings!$C49*12),0)+IF((Z$7-$W$7)&lt;=(Settings!$C49*12),$W62/(Settings!$C49*12),0)+IF((Z$7-$V$7)&lt;=(Settings!$C49*12),$V62/(Settings!$C49*12),0)+IF((Z$7-$U$7)&lt;=(Settings!$C49*12),$U62/(Settings!$C49*12),0)+IF((Z$7-$T$7)&lt;=(Settings!$C49*12),$T62/(Settings!$C49*12),0)+IF((Z$7-$S$7)&lt;=(Settings!$C49*12),$S62/(Settings!$C49*12),0)+IF((Z$7-$R$7)&lt;=(Settings!$C49*12),$R62/(Settings!$C49*12),0)+IF((Z$7-$Q$7)&lt;=(Settings!$C49*12),$Q62/(Settings!$C49*12),0)+IF((Z$7-$P$7)&lt;=(Settings!$C49*12),$P62/(Settings!$C49*12),0)+IF((Z$7-$O$7)&lt;=(Settings!$C49*12),$O62/(Settings!$C49*12),0)+IF((Z$7-$N$7)&lt;=(Settings!$C49*12),$N62/(Settings!$C49*12),0)+IF((Z$7-$M$7)&lt;=(Settings!$C49*12),$M62/(Settings!$C49*12),0)+IF((Z$7-$L$7)&lt;=(Settings!$C49*12),$L62/(Settings!$C49*12),0)+IF((Z$7-$K$7)&lt;=(Settings!$C49*12),$K62/(Settings!$C49*12),0)+IF((Z$7-$J$7)&lt;=(Settings!$C49*12),$J62/(Settings!$C49*12),0)+IF((Z$7-$I$7)&lt;=(Settings!$C49*12),$I62/(Settings!$C49*12),0)+IF((Z$7-$H$7)&lt;=(Settings!$C49*12),$H62/(Settings!$C49*12),0)+IF((Z$7-$G$7)&lt;=(Settings!$C49*12),$G62/(Settings!$C49*12),0)+IF((Z$7-$F$7)&lt;=(Settings!$C49*12),$F62/(Settings!$C49*12),0)+IF((Z$7-$E$7)&lt;=(Settings!$C49*12),$E62/(Settings!$C49*12),0)</f>
        <v>0</v>
      </c>
      <c r="AA74" s="286">
        <f>IF((AA$7-$Z$7)&lt;=(Settings!$C49*12),$Z62/(Settings!$C49*12),0)+IF((AA$7-$Y$7)&lt;=(Settings!$C49*12),$Y62/(Settings!$C49*12),0)+IF((AA$7-$X$7)&lt;=(Settings!$C49*12),$X62/(Settings!$C49*12),0)+IF((AA$7-$W$7)&lt;=(Settings!$C49*12),$W62/(Settings!$C49*12),0)+IF((AA$7-$V$7)&lt;=(Settings!$C49*12),$V62/(Settings!$C49*12),0)+IF((AA$7-$U$7)&lt;=(Settings!$C49*12),$U62/(Settings!$C49*12),0)+IF((AA$7-$T$7)&lt;=(Settings!$C49*12),$T62/(Settings!$C49*12),0)+IF((AA$7-$S$7)&lt;=(Settings!$C49*12),$S62/(Settings!$C49*12),0)+IF((AA$7-$R$7)&lt;=(Settings!$C49*12),$R62/(Settings!$C49*12),0)+IF((AA$7-$Q$7)&lt;=(Settings!$C49*12),$Q62/(Settings!$C49*12),0)+IF((AA$7-$P$7)&lt;=(Settings!$C49*12),$P62/(Settings!$C49*12),0)+IF((AA$7-$O$7)&lt;=(Settings!$C49*12),$O62/(Settings!$C49*12),0)+IF((AA$7-$N$7)&lt;=(Settings!$C49*12),$N62/(Settings!$C49*12),0)+IF((AA$7-$M$7)&lt;=(Settings!$C49*12),$M62/(Settings!$C49*12),0)+IF((AA$7-$L$7)&lt;=(Settings!$C49*12),$L62/(Settings!$C49*12),0)+IF((AA$7-$K$7)&lt;=(Settings!$C49*12),$K62/(Settings!$C49*12),0)+IF((AA$7-$J$7)&lt;=(Settings!$C49*12),$J62/(Settings!$C49*12),0)+IF((AA$7-$I$7)&lt;=(Settings!$C49*12),$I62/(Settings!$C49*12),0)+IF((AA$7-$H$7)&lt;=(Settings!$C49*12),$H62/(Settings!$C49*12),0)+IF((AA$7-$G$7)&lt;=(Settings!$C49*12),$G62/(Settings!$C49*12),0)+IF((AA$7-$F$7)&lt;=(Settings!$C49*12),$F62/(Settings!$C49*12),0)+IF((AA$7-$E$7)&lt;=(Settings!$C49*12),$E62/(Settings!$C49*12),0)</f>
        <v>0</v>
      </c>
      <c r="AB74" s="286">
        <f>IF((AB$7-$AA$7)&lt;=(Settings!$C49*12),$AA62/(Settings!$C49*12),0)+IF((AB$7-$Z$7)&lt;=(Settings!$C49*12),$Z62/(Settings!$C49*12),0)+IF((AB$7-$Y$7)&lt;=(Settings!$C49*12),$Y62/(Settings!$C49*12),0)+IF((AB$7-$X$7)&lt;=(Settings!$C49*12),$X62/(Settings!$C49*12),0)+IF((AB$7-$W$7)&lt;=(Settings!$C49*12),$W62/(Settings!$C49*12),0)+IF((AB$7-$V$7)&lt;=(Settings!$C49*12),$V62/(Settings!$C49*12),0)+IF((AB$7-$U$7)&lt;=(Settings!$C49*12),$U62/(Settings!$C49*12),0)+IF((AB$7-$T$7)&lt;=(Settings!$C49*12),$T62/(Settings!$C49*12),0)+IF((AB$7-$S$7)&lt;=(Settings!$C49*12),$S62/(Settings!$C49*12),0)+IF((AB$7-$R$7)&lt;=(Settings!$C49*12),$R62/(Settings!$C49*12),0)+IF((AB$7-$Q$7)&lt;=(Settings!$C49*12),$Q62/(Settings!$C49*12),0)+IF((AB$7-$P$7)&lt;=(Settings!$C49*12),$P62/(Settings!$C49*12),0)+IF((AB$7-$O$7)&lt;=(Settings!$C49*12),$O62/(Settings!$C49*12),0)+IF((AB$7-$N$7)&lt;=(Settings!$C49*12),$N62/(Settings!$C49*12),0)+IF((AB$7-$M$7)&lt;=(Settings!$C49*12),$M62/(Settings!$C49*12),0)+IF((AB$7-$L$7)&lt;=(Settings!$C49*12),$L62/(Settings!$C49*12),0)+IF((AB$7-$K$7)&lt;=(Settings!$C49*12),$K62/(Settings!$C49*12),0)+IF((AB$7-$J$7)&lt;=(Settings!$C49*12),$J62/(Settings!$C49*12),0)+IF((AB$7-$I$7)&lt;=(Settings!$C49*12),$I62/(Settings!$C49*12),0)+IF((AB$7-$H$7)&lt;=(Settings!$C49*12),$H62/(Settings!$C49*12),0)+IF((AB$7-$G$7)&lt;=(Settings!$C49*12),$G62/(Settings!$C49*12),0)+IF((AB$7-$F$7)&lt;=(Settings!$C49*12),$F62/(Settings!$C49*12),0)+IF((AB$7-$E$7)&lt;=(Settings!$C49*12),$E62/(Settings!$C49*12),0)</f>
        <v>0</v>
      </c>
      <c r="AC74" s="286">
        <f>IF((AC$7-$AB$7)&lt;=(Settings!$C49*12),$AB62/(Settings!$C49*12),0)+IF((AC$7-$AA$7)&lt;=(Settings!$C49*12),$AA62/(Settings!$C49*12),0)+IF((AC$7-$Z$7)&lt;=(Settings!$C49*12),$Z62/(Settings!$C49*12),0)+IF((AC$7-$Y$7)&lt;=(Settings!$C49*12),$Y62/(Settings!$C49*12),0)+IF((AC$7-$X$7)&lt;=(Settings!$C49*12),$X62/(Settings!$C49*12),0)+IF((AC$7-$W$7)&lt;=(Settings!$C49*12),$W62/(Settings!$C49*12),0)+IF((AC$7-$V$7)&lt;=(Settings!$C49*12),$V62/(Settings!$C49*12),0)+IF((AC$7-$U$7)&lt;=(Settings!$C49*12),$U62/(Settings!$C49*12),0)+IF((AC$7-$T$7)&lt;=(Settings!$C49*12),$T62/(Settings!$C49*12),0)+IF((AC$7-$S$7)&lt;=(Settings!$C49*12),$S62/(Settings!$C49*12),0)+IF((AC$7-$R$7)&lt;=(Settings!$C49*12),$R62/(Settings!$C49*12),0)+IF((AC$7-$Q$7)&lt;=(Settings!$C49*12),$Q62/(Settings!$C49*12),0)+IF((AC$7-$P$7)&lt;=(Settings!$C49*12),$P62/(Settings!$C49*12),0)+IF((AC$7-$O$7)&lt;=(Settings!$C49*12),$O62/(Settings!$C49*12),0)+IF((AC$7-$N$7)&lt;=(Settings!$C49*12),$N62/(Settings!$C49*12),0)+IF((AC$7-$M$7)&lt;=(Settings!$C49*12),$M62/(Settings!$C49*12),0)+IF((AC$7-$L$7)&lt;=(Settings!$C49*12),$L62/(Settings!$C49*12),0)+IF((AC$7-$K$7)&lt;=(Settings!$C49*12),$K62/(Settings!$C49*12),0)+IF((AC$7-$J$7)&lt;=(Settings!$C49*12),$J62/(Settings!$C49*12),0)+IF((AC$7-$I$7)&lt;=(Settings!$C49*12),$I62/(Settings!$C49*12),0)+IF((AC$7-$H$7)&lt;=(Settings!$C49*12),$H62/(Settings!$C49*12),0)+IF((AC$7-$G$7)&lt;=(Settings!$C49*12),$G62/(Settings!$C49*12),0)+IF((AC$7-$F$7)&lt;=(Settings!$C49*12),$F62/(Settings!$C49*12),0)+IF((AC$7-$E$7)&lt;=(Settings!$C49*12),$E62/(Settings!$C49*12),0)</f>
        <v>0</v>
      </c>
      <c r="AD74" s="286">
        <f>IF((AD$7-$AC$7)&lt;=(Settings!$C49*12),$AC62/(Settings!$C49*12),0)+IF((AD$7-$AB$7)&lt;=(Settings!$C49*12),$AB62/(Settings!$C49*12),0)+IF((AD$7-$AA$7)&lt;=(Settings!$C49*12),$AA62/(Settings!$C49*12),0)+IF((AD$7-$Z$7)&lt;=(Settings!$C49*12),$Z62/(Settings!$C49*12),0)+IF((AD$7-$Y$7)&lt;=(Settings!$C49*12),$Y62/(Settings!$C49*12),0)+IF((AD$7-$X$7)&lt;=(Settings!$C49*12),$X62/(Settings!$C49*12),0)+IF((AD$7-$W$7)&lt;=(Settings!$C49*12),$W62/(Settings!$C49*12),0)+IF((AD$7-$V$7)&lt;=(Settings!$C49*12),$V62/(Settings!$C49*12),0)+IF((AD$7-$U$7)&lt;=(Settings!$C49*12),$U62/(Settings!$C49*12),0)+IF((AD$7-$T$7)&lt;=(Settings!$C49*12),$T62/(Settings!$C49*12),0)+IF((AD$7-$S$7)&lt;=(Settings!$C49*12),$S62/(Settings!$C49*12),0)+IF((AD$7-$R$7)&lt;=(Settings!$C49*12),$R62/(Settings!$C49*12),0)+IF((AD$7-$Q$7)&lt;=(Settings!$C49*12),$Q62/(Settings!$C49*12),0)+IF((AD$7-$P$7)&lt;=(Settings!$C49*12),$P62/(Settings!$C49*12),0)+IF((AD$7-$O$7)&lt;=(Settings!$C49*12),$O62/(Settings!$C49*12),0)+IF((AD$7-$N$7)&lt;=(Settings!$C49*12),$N62/(Settings!$C49*12),0)+IF((AD$7-$M$7)&lt;=(Settings!$C49*12),$M62/(Settings!$C49*12),0)+IF((AD$7-$L$7)&lt;=(Settings!$C49*12),$L62/(Settings!$C49*12),0)+IF((AD$7-$K$7)&lt;=(Settings!$C49*12),$K62/(Settings!$C49*12),0)+IF((AD$7-$J$7)&lt;=(Settings!$C49*12),$J62/(Settings!$C49*12),0)+IF((AD$7-$I$7)&lt;=(Settings!$C49*12),$I62/(Settings!$C49*12),0)+IF((AD$7-$H$7)&lt;=(Settings!$C49*12),$H62/(Settings!$C49*12),0)+IF((AD$7-$G$7)&lt;=(Settings!$C49*12),$G62/(Settings!$C49*12),0)+IF((AD$7-$F$7)&lt;=(Settings!$C49*12),$F62/(Settings!$C49*12),0)+IF((AD$7-$E$7)&lt;=(Settings!$C49*12),$E62/(Settings!$C49*12),0)</f>
        <v>0</v>
      </c>
      <c r="AE74" s="286">
        <f>IF((AE$7-$AD$7)&lt;=(Settings!$C49*12),$AD62/(Settings!$C49*12),0)+IF((AE$7-$AC$7)&lt;=(Settings!$C49*12),$AC62/(Settings!$C49*12),0)+IF((AE$7-$AB$7)&lt;=(Settings!$C49*12),$AB62/(Settings!$C49*12),0)+IF((AE$7-$AA$7)&lt;=(Settings!$C49*12),$AA62/(Settings!$C49*12),0)+IF((AE$7-$Z$7)&lt;=(Settings!$C49*12),$Z62/(Settings!$C49*12),0)+IF((AE$7-$Y$7)&lt;=(Settings!$C49*12),$Y62/(Settings!$C49*12),0)+IF((AE$7-$X$7)&lt;=(Settings!$C49*12),$X62/(Settings!$C49*12),0)+IF((AE$7-$W$7)&lt;=(Settings!$C49*12),$W62/(Settings!$C49*12),0)+IF((AE$7-$V$7)&lt;=(Settings!$C49*12),$V62/(Settings!$C49*12),0)+IF((AE$7-$U$7)&lt;=(Settings!$C49*12),$U62/(Settings!$C49*12),0)+IF((AE$7-$T$7)&lt;=(Settings!$C49*12),$T62/(Settings!$C49*12),0)+IF((AE$7-$S$7)&lt;=(Settings!$C49*12),$S62/(Settings!$C49*12),0)+IF((AE$7-$R$7)&lt;=(Settings!$C49*12),$R62/(Settings!$C49*12),0)+IF((AE$7-$Q$7)&lt;=(Settings!$C49*12),$Q62/(Settings!$C49*12),0)+IF((AE$7-$P$7)&lt;=(Settings!$C49*12),$P62/(Settings!$C49*12),0)+IF((AE$7-$O$7)&lt;=(Settings!$C49*12),$O62/(Settings!$C49*12),0)+IF((AE$7-$N$7)&lt;=(Settings!$C49*12),$N62/(Settings!$C49*12),0)+IF((AE$7-$M$7)&lt;=(Settings!$C49*12),$M62/(Settings!$C49*12),0)+IF((AE$7-$L$7)&lt;=(Settings!$C49*12),$L62/(Settings!$C49*12),0)+IF((AE$7-$K$7)&lt;=(Settings!$C49*12),$K62/(Settings!$C49*12),0)+IF((AE$7-$J$7)&lt;=(Settings!$C49*12),$J62/(Settings!$C49*12),0)+IF((AE$7-$I$7)&lt;=(Settings!$C49*12),$I62/(Settings!$C49*12),0)+IF((AE$7-$H$7)&lt;=(Settings!$C49*12),$H62/(Settings!$C49*12),0)+IF((AE$7-$G$7)&lt;=(Settings!$C49*12),$G62/(Settings!$C49*12),0)+IF((AE$7-$F$7)&lt;=(Settings!$C49*12),$F62/(Settings!$C49*12),0)+IF((AE$7-$E$7)&lt;=(Settings!$C49*12),$E62/(Settings!$C49*12),0)</f>
        <v>0</v>
      </c>
      <c r="AF74" s="286">
        <f>IF((AF$7-$AE$7)&lt;=(Settings!$C49*12),$AE62/(Settings!$C49*12),0)+IF((AF$7-$AD$7)&lt;=(Settings!$C49*12),$AD62/(Settings!$C49*12),0)+IF((AF$7-$AC$7)&lt;=(Settings!$C49*12),$AC62/(Settings!$C49*12),0)+IF((AF$7-$AB$7)&lt;=(Settings!$C49*12),$AB62/(Settings!$C49*12),0)+IF((AF$7-$AA$7)&lt;=(Settings!$C49*12),$AA62/(Settings!$C49*12),0)+IF((AF$7-$Z$7)&lt;=(Settings!$C49*12),$Z62/(Settings!$C49*12),0)+IF((AF$7-$Y$7)&lt;=(Settings!$C49*12),$Y62/(Settings!$C49*12),0)+IF((AF$7-$X$7)&lt;=(Settings!$C49*12),$X62/(Settings!$C49*12),0)+IF((AF$7-$W$7)&lt;=(Settings!$C49*12),$W62/(Settings!$C49*12),0)+IF((AF$7-$V$7)&lt;=(Settings!$C49*12),$V62/(Settings!$C49*12),0)+IF((AF$7-$U$7)&lt;=(Settings!$C49*12),$U62/(Settings!$C49*12),0)+IF((AF$7-$T$7)&lt;=(Settings!$C49*12),$T62/(Settings!$C49*12),0)+IF((AF$7-$S$7)&lt;=(Settings!$C49*12),$S62/(Settings!$C49*12),0)+IF((AF$7-$R$7)&lt;=(Settings!$C49*12),$R62/(Settings!$C49*12),0)+IF((AF$7-$Q$7)&lt;=(Settings!$C49*12),$Q62/(Settings!$C49*12),0)+IF((AF$7-$P$7)&lt;=(Settings!$C49*12),$P62/(Settings!$C49*12),0)+IF((AF$7-$O$7)&lt;=(Settings!$C49*12),$O62/(Settings!$C49*12),0)+IF((AF$7-$N$7)&lt;=(Settings!$C49*12),$N62/(Settings!$C49*12),0)+IF((AF$7-$M$7)&lt;=(Settings!$C49*12),$M62/(Settings!$C49*12),0)+IF((AF$7-$L$7)&lt;=(Settings!$C49*12),$L62/(Settings!$C49*12),0)+IF((AF$7-$K$7)&lt;=(Settings!$C49*12),$K62/(Settings!$C49*12),0)+IF((AF$7-$J$7)&lt;=(Settings!$C49*12),$J62/(Settings!$C49*12),0)+IF((AF$7-$I$7)&lt;=(Settings!$C49*12),$I62/(Settings!$C49*12),0)+IF((AF$7-$H$7)&lt;=(Settings!$C49*12),$H62/(Settings!$C49*12),0)+IF((AF$7-$G$7)&lt;=(Settings!$C49*12),$G62/(Settings!$C49*12),0)+IF((AF$7-$F$7)&lt;=(Settings!$C49*12),$F62/(Settings!$C49*12),0)+IF((AF$7-$E$7)&lt;=(Settings!$C49*12),$E62/(Settings!$C49*12),0)</f>
        <v>0</v>
      </c>
      <c r="AG74" s="286">
        <f>IF((AG$7-$AF$7)&lt;=(Settings!$C49*12),$AF62/(Settings!$C49*12),0)+IF((AG$7-$AE$7)&lt;=(Settings!$C49*12),$AE62/(Settings!$C49*12),0)+IF((AG$7-$AD$7)&lt;=(Settings!$C49*12),$AD62/(Settings!$C49*12),0)+IF((AG$7-$AC$7)&lt;=(Settings!$C49*12),$AC62/(Settings!$C49*12),0)+IF((AG$7-$AB$7)&lt;=(Settings!$C49*12),$AB62/(Settings!$C49*12),0)+IF((AG$7-$AA$7)&lt;=(Settings!$C49*12),$AA62/(Settings!$C49*12),0)+IF((AG$7-$Z$7)&lt;=(Settings!$C49*12),$Z62/(Settings!$C49*12),0)+IF((AG$7-$Y$7)&lt;=(Settings!$C49*12),$Y62/(Settings!$C49*12),0)+IF((AG$7-$X$7)&lt;=(Settings!$C49*12),$X62/(Settings!$C49*12),0)+IF((AG$7-$W$7)&lt;=(Settings!$C49*12),$W62/(Settings!$C49*12),0)+IF((AG$7-$V$7)&lt;=(Settings!$C49*12),$V62/(Settings!$C49*12),0)+IF((AG$7-$U$7)&lt;=(Settings!$C49*12),$U62/(Settings!$C49*12),0)+IF((AG$7-$T$7)&lt;=(Settings!$C49*12),$T62/(Settings!$C49*12),0)+IF((AG$7-$S$7)&lt;=(Settings!$C49*12),$S62/(Settings!$C49*12),0)+IF((AG$7-$R$7)&lt;=(Settings!$C49*12),$R62/(Settings!$C49*12),0)+IF((AG$7-$Q$7)&lt;=(Settings!$C49*12),$Q62/(Settings!$C49*12),0)+IF((AG$7-$P$7)&lt;=(Settings!$C49*12),$P62/(Settings!$C49*12),0)+IF((AG$7-$O$7)&lt;=(Settings!$C49*12),$O62/(Settings!$C49*12),0)+IF((AG$7-$N$7)&lt;=(Settings!$C49*12),$N62/(Settings!$C49*12),0)+IF((AG$7-$M$7)&lt;=(Settings!$C49*12),$M62/(Settings!$C49*12),0)+IF((AG$7-$L$7)&lt;=(Settings!$C49*12),$L62/(Settings!$C49*12),0)+IF((AG$7-$K$7)&lt;=(Settings!$C49*12),$K62/(Settings!$C49*12),0)+IF((AG$7-$J$7)&lt;=(Settings!$C49*12),$J62/(Settings!$C49*12),0)+IF((AG$7-$I$7)&lt;=(Settings!$C49*12),$I62/(Settings!$C49*12),0)+IF((AG$7-$H$7)&lt;=(Settings!$C49*12),$H62/(Settings!$C49*12),0)+IF((AG$7-$G$7)&lt;=(Settings!$C49*12),$G62/(Settings!$C49*12),0)+IF((AG$7-$F$7)&lt;=(Settings!$C49*12),$F62/(Settings!$C49*12),0)+IF((AG$7-$E$7)&lt;=(Settings!$C49*12),$E62/(Settings!$C49*12),0)</f>
        <v>0</v>
      </c>
      <c r="AH74" s="286">
        <f>IF((AH$7-$AG$7)&lt;=(Settings!$C49*12),$AG62/(Settings!$C49*12),0)+IF((AH$7-$AF$7)&lt;=(Settings!$C49*12),$AF62/(Settings!$C49*12),0)+IF((AH$7-$AE$7)&lt;=(Settings!$C49*12),$AE62/(Settings!$C49*12),0)+IF((AH$7-$AD$7)&lt;=(Settings!$C49*12),$AD62/(Settings!$C49*12),0)+IF((AH$7-$AC$7)&lt;=(Settings!$C49*12),$AC62/(Settings!$C49*12),0)+IF((AH$7-$AB$7)&lt;=(Settings!$C49*12),$AB62/(Settings!$C49*12),0)+IF((AH$7-$AA$7)&lt;=(Settings!$C49*12),$AA62/(Settings!$C49*12),0)+IF((AH$7-$Z$7)&lt;=(Settings!$C49*12),$Z62/(Settings!$C49*12),0)+IF((AH$7-$Y$7)&lt;=(Settings!$C49*12),$Y62/(Settings!$C49*12),0)+IF((AH$7-$X$7)&lt;=(Settings!$C49*12),$X62/(Settings!$C49*12),0)+IF((AH$7-$W$7)&lt;=(Settings!$C49*12),$W62/(Settings!$C49*12),0)+IF((AH$7-$V$7)&lt;=(Settings!$C49*12),$V62/(Settings!$C49*12),0)+IF((AH$7-$U$7)&lt;=(Settings!$C49*12),$U62/(Settings!$C49*12),0)+IF((AH$7-$T$7)&lt;=(Settings!$C49*12),$T62/(Settings!$C49*12),0)+IF((AH$7-$S$7)&lt;=(Settings!$C49*12),$S62/(Settings!$C49*12),0)+IF((AH$7-$R$7)&lt;=(Settings!$C49*12),$R62/(Settings!$C49*12),0)+IF((AH$7-$Q$7)&lt;=(Settings!$C49*12),$Q62/(Settings!$C49*12),0)+IF((AH$7-$P$7)&lt;=(Settings!$C49*12),$P62/(Settings!$C49*12),0)+IF((AH$7-$O$7)&lt;=(Settings!$C49*12),$O62/(Settings!$C49*12),0)+IF((AH$7-$N$7)&lt;=(Settings!$C49*12),$N62/(Settings!$C49*12),0)+IF((AH$7-$M$7)&lt;=(Settings!$C49*12),$M62/(Settings!$C49*12),0)+IF((AH$7-$L$7)&lt;=(Settings!$C49*12),$L62/(Settings!$C49*12),0)+IF((AH$7-$K$7)&lt;=(Settings!$C49*12),$K62/(Settings!$C49*12),0)+IF((AH$7-$J$7)&lt;=(Settings!$C49*12),$J62/(Settings!$C49*12),0)+IF((AH$7-$I$7)&lt;=(Settings!$C49*12),$I62/(Settings!$C49*12),0)+IF((AH$7-$H$7)&lt;=(Settings!$C49*12),$H62/(Settings!$C49*12),0)+IF((AH$7-$G$7)&lt;=(Settings!$C49*12),$G62/(Settings!$C49*12),0)+IF((AH$7-$F$7)&lt;=(Settings!$C49*12),$F62/(Settings!$C49*12),0)+IF((AH$7-$E$7)&lt;=(Settings!$C49*12),$E62/(Settings!$C49*12),0)</f>
        <v>0</v>
      </c>
      <c r="AI74" s="286">
        <f>IF((AI$7-$AH$7)&lt;=(Settings!$C49*12),$AH62/(Settings!$C49*12),0)+IF((AI$7-$AG$7)&lt;=(Settings!$C49*12),$AG62/(Settings!$C49*12),0)+IF((AI$7-$AF$7)&lt;=(Settings!$C49*12),$AF62/(Settings!$C49*12),0)+IF((AI$7-$AE$7)&lt;=(Settings!$C49*12),$AE62/(Settings!$C49*12),0)+IF((AI$7-$AD$7)&lt;=(Settings!$C49*12),$AD62/(Settings!$C49*12),0)+IF((AI$7-$AC$7)&lt;=(Settings!$C49*12),$AC62/(Settings!$C49*12),0)+IF((AI$7-$AB$7)&lt;=(Settings!$C49*12),$AB62/(Settings!$C49*12),0)+IF((AI$7-$AA$7)&lt;=(Settings!$C49*12),$AA62/(Settings!$C49*12),0)+IF((AI$7-$Z$7)&lt;=(Settings!$C49*12),$Z62/(Settings!$C49*12),0)+IF((AI$7-$Y$7)&lt;=(Settings!$C49*12),$Y62/(Settings!$C49*12),0)+IF((AI$7-$X$7)&lt;=(Settings!$C49*12),$X62/(Settings!$C49*12),0)+IF((AI$7-$W$7)&lt;=(Settings!$C49*12),$W62/(Settings!$C49*12),0)+IF((AI$7-$V$7)&lt;=(Settings!$C49*12),$V62/(Settings!$C49*12),0)+IF((AI$7-$U$7)&lt;=(Settings!$C49*12),$U62/(Settings!$C49*12),0)+IF((AI$7-$T$7)&lt;=(Settings!$C49*12),$T62/(Settings!$C49*12),0)+IF((AI$7-$S$7)&lt;=(Settings!$C49*12),$S62/(Settings!$C49*12),0)+IF((AI$7-$R$7)&lt;=(Settings!$C49*12),$R62/(Settings!$C49*12),0)+IF((AI$7-$Q$7)&lt;=(Settings!$C49*12),$Q62/(Settings!$C49*12),0)+IF((AI$7-$P$7)&lt;=(Settings!$C49*12),$P62/(Settings!$C49*12),0)+IF((AI$7-$O$7)&lt;=(Settings!$C49*12),$O62/(Settings!$C49*12),0)+IF((AI$7-$N$7)&lt;=(Settings!$C49*12),$N62/(Settings!$C49*12),0)+IF((AI$7-$M$7)&lt;=(Settings!$C49*12),$M62/(Settings!$C49*12),0)+IF((AI$7-$L$7)&lt;=(Settings!$C49*12),$L62/(Settings!$C49*12),0)+IF((AI$7-$K$7)&lt;=(Settings!$C49*12),$K62/(Settings!$C49*12),0)+IF((AI$7-$J$7)&lt;=(Settings!$C49*12),$J62/(Settings!$C49*12),0)+IF((AI$7-$I$7)&lt;=(Settings!$C49*12),$I62/(Settings!$C49*12),0)+IF((AI$7-$H$7)&lt;=(Settings!$C49*12),$H62/(Settings!$C49*12),0)+IF((AI$7-$G$7)&lt;=(Settings!$C49*12),$G62/(Settings!$C49*12),0)+IF((AI$7-$F$7)&lt;=(Settings!$C49*12),$F62/(Settings!$C49*12),0)+IF((AI$7-$E$7)&lt;=(Settings!$C49*12),$E62/(Settings!$C49*12),0)</f>
        <v>0</v>
      </c>
      <c r="AJ74" s="286">
        <f>IF((AJ$7-$AI$7)&lt;=(Settings!$C49*12),$AI62/(Settings!$C49*12),0)+IF((AJ$7-$AH$7)&lt;=(Settings!$C49*12),$AH62/(Settings!$C49*12),0)+IF((AJ$7-$AG$7)&lt;=(Settings!$C49*12),$AG62/(Settings!$C49*12),0)+IF((AJ$7-$AF$7)&lt;=(Settings!$C49*12),$AF62/(Settings!$C49*12),0)+IF((AJ$7-$AE$7)&lt;=(Settings!$C49*12),$AE62/(Settings!$C49*12),0)+IF((AJ$7-$AD$7)&lt;=(Settings!$C49*12),$AD62/(Settings!$C49*12),0)+IF((AJ$7-$AC$7)&lt;=(Settings!$C49*12),$AC62/(Settings!$C49*12),0)+IF((AJ$7-$AB$7)&lt;=(Settings!$C49*12),$AB62/(Settings!$C49*12),0)+IF((AJ$7-$AA$7)&lt;=(Settings!$C49*12),$AA62/(Settings!$C49*12),0)+IF((AJ$7-$Z$7)&lt;=(Settings!$C49*12),$Z62/(Settings!$C49*12),0)+IF((AJ$7-$Y$7)&lt;=(Settings!$C49*12),$Y62/(Settings!$C49*12),0)+IF((AJ$7-$X$7)&lt;=(Settings!$C49*12),$X62/(Settings!$C49*12),0)+IF((AJ$7-$W$7)&lt;=(Settings!$C49*12),$W62/(Settings!$C49*12),0)+IF((AJ$7-$V$7)&lt;=(Settings!$C49*12),$V62/(Settings!$C49*12),0)+IF((AJ$7-$U$7)&lt;=(Settings!$C49*12),$U62/(Settings!$C49*12),0)+IF((AJ$7-$T$7)&lt;=(Settings!$C49*12),$T62/(Settings!$C49*12),0)+IF((AJ$7-$S$7)&lt;=(Settings!$C49*12),$S62/(Settings!$C49*12),0)+IF((AJ$7-$R$7)&lt;=(Settings!$C49*12),$R62/(Settings!$C49*12),0)+IF((AJ$7-$Q$7)&lt;=(Settings!$C49*12),$Q62/(Settings!$C49*12),0)+IF((AJ$7-$P$7)&lt;=(Settings!$C49*12),$P62/(Settings!$C49*12),0)+IF((AJ$7-$O$7)&lt;=(Settings!$C49*12),$O62/(Settings!$C49*12),0)+IF((AJ$7-$N$7)&lt;=(Settings!$C49*12),$N62/(Settings!$C49*12),0)+IF((AJ$7-$M$7)&lt;=(Settings!$C49*12),$M62/(Settings!$C49*12),0)+IF((AJ$7-$L$7)&lt;=(Settings!$C49*12),$L62/(Settings!$C49*12),0)+IF((AJ$7-$K$7)&lt;=(Settings!$C49*12),$K62/(Settings!$C49*12),0)+IF((AJ$7-$J$7)&lt;=(Settings!$C49*12),$J62/(Settings!$C49*12),0)+IF((AJ$7-$I$7)&lt;=(Settings!$C49*12),$I62/(Settings!$C49*12),0)+IF((AJ$7-$H$7)&lt;=(Settings!$C49*12),$H62/(Settings!$C49*12),0)+IF((AJ$7-$G$7)&lt;=(Settings!$C49*12),$G62/(Settings!$C49*12),0)+IF((AJ$7-$F$7)&lt;=(Settings!$C49*12),$F62/(Settings!$C49*12),0)+IF((AJ$7-$E$7)&lt;=(Settings!$C49*12),$E62/(Settings!$C49*12),0)</f>
        <v>0</v>
      </c>
      <c r="AK74" s="286">
        <f>IF((AK$7-$AJ$7)&lt;=(Settings!$C49*12),$AJ62/(Settings!$C49*12),0)+IF((AK$7-$AI$7)&lt;=(Settings!$C49*12),$AI62/(Settings!$C49*12),0)+IF((AK$7-$AH$7)&lt;=(Settings!$C49*12),$AH62/(Settings!$C49*12),0)+IF((AK$7-$AG$7)&lt;=(Settings!$C49*12),$AG62/(Settings!$C49*12),0)+IF((AK$7-$AF$7)&lt;=(Settings!$C49*12),$AF62/(Settings!$C49*12),0)+IF((AK$7-$AE$7)&lt;=(Settings!$C49*12),$AE62/(Settings!$C49*12),0)+IF((AK$7-$AD$7)&lt;=(Settings!$C49*12),$AD62/(Settings!$C49*12),0)+IF((AK$7-$AC$7)&lt;=(Settings!$C49*12),$AC62/(Settings!$C49*12),0)+IF((AK$7-$AB$7)&lt;=(Settings!$C49*12),$AB62/(Settings!$C49*12),0)+IF((AK$7-$AA$7)&lt;=(Settings!$C49*12),$AA62/(Settings!$C49*12),0)+IF((AK$7-$Z$7)&lt;=(Settings!$C49*12),$Z62/(Settings!$C49*12),0)+IF((AK$7-$Y$7)&lt;=(Settings!$C49*12),$Y62/(Settings!$C49*12),0)+IF((AK$7-$X$7)&lt;=(Settings!$C49*12),$X62/(Settings!$C49*12),0)+IF((AK$7-$W$7)&lt;=(Settings!$C49*12),$W62/(Settings!$C49*12),0)+IF((AK$7-$V$7)&lt;=(Settings!$C49*12),$V62/(Settings!$C49*12),0)+IF((AK$7-$U$7)&lt;=(Settings!$C49*12),$U62/(Settings!$C49*12),0)+IF((AK$7-$T$7)&lt;=(Settings!$C49*12),$T62/(Settings!$C49*12),0)+IF((AK$7-$S$7)&lt;=(Settings!$C49*12),$S62/(Settings!$C49*12),0)+IF((AK$7-$R$7)&lt;=(Settings!$C49*12),$R62/(Settings!$C49*12),0)+IF((AK$7-$Q$7)&lt;=(Settings!$C49*12),$Q62/(Settings!$C49*12),0)+IF((AK$7-$P$7)&lt;=(Settings!$C49*12),$P62/(Settings!$C49*12),0)+IF((AK$7-$O$7)&lt;=(Settings!$C49*12),$O62/(Settings!$C49*12),0)+IF((AK$7-$N$7)&lt;=(Settings!$C49*12),$N62/(Settings!$C49*12),0)+IF((AK$7-$M$7)&lt;=(Settings!$C49*12),$M62/(Settings!$C49*12),0)+IF((AK$7-$L$7)&lt;=(Settings!$C49*12),$L62/(Settings!$C49*12),0)+IF((AK$7-$K$7)&lt;=(Settings!$C49*12),$K62/(Settings!$C49*12),0)+IF((AK$7-$J$7)&lt;=(Settings!$C49*12),$J62/(Settings!$C49*12),0)+IF((AK$7-$I$7)&lt;=(Settings!$C49*12),$I62/(Settings!$C49*12),0)+IF((AK$7-$H$7)&lt;=(Settings!$C49*12),$H62/(Settings!$C49*12),0)+IF((AK$7-$G$7)&lt;=(Settings!$C49*12),$G62/(Settings!$C49*12),0)+IF((AK$7-$F$7)&lt;=(Settings!$C49*12),$F62/(Settings!$C49*12),0)+IF((AK$7-$E$7)&lt;=(Settings!$C49*12),$E62/(Settings!$C49*12),0)</f>
        <v>0</v>
      </c>
      <c r="AL74" s="286">
        <f>IF((AL$7-$AK$7)&lt;=(Settings!$C49*12),$AK62/(Settings!$C49*12),0)+IF((AL$7-$AJ$7)&lt;=(Settings!$C49*12),$AJ62/(Settings!$C49*12),0)+IF((AL$7-$AI$7)&lt;=(Settings!$C49*12),$AI62/(Settings!$C49*12),0)+IF((AL$7-$AH$7)&lt;=(Settings!$C49*12),$AH62/(Settings!$C49*12),0)+IF((AL$7-$AG$7)&lt;=(Settings!$C49*12),$AG62/(Settings!$C49*12),0)+IF((AL$7-$AF$7)&lt;=(Settings!$C49*12),$AF62/(Settings!$C49*12),0)+IF((AL$7-$AE$7)&lt;=(Settings!$C49*12),$AE62/(Settings!$C49*12),0)+IF((AL$7-$AD$7)&lt;=(Settings!$C49*12),$AD62/(Settings!$C49*12),0)+IF((AL$7-$AC$7)&lt;=(Settings!$C49*12),$AC62/(Settings!$C49*12),0)+IF((AL$7-$AB$7)&lt;=(Settings!$C49*12),$AB62/(Settings!$C49*12),0)+IF((AL$7-$AA$7)&lt;=(Settings!$C49*12),$AA62/(Settings!$C49*12),0)+IF((AL$7-$Z$7)&lt;=(Settings!$C49*12),$Z62/(Settings!$C49*12),0)+IF((AL$7-$Y$7)&lt;=(Settings!$C49*12),$Y62/(Settings!$C49*12),0)+IF((AL$7-$X$7)&lt;=(Settings!$C49*12),$X62/(Settings!$C49*12),0)+IF((AL$7-$W$7)&lt;=(Settings!$C49*12),$W62/(Settings!$C49*12),0)+IF((AL$7-$V$7)&lt;=(Settings!$C49*12),$V62/(Settings!$C49*12),0)+IF((AL$7-$U$7)&lt;=(Settings!$C49*12),$U62/(Settings!$C49*12),0)+IF((AL$7-$T$7)&lt;=(Settings!$C49*12),$T62/(Settings!$C49*12),0)+IF((AL$7-$S$7)&lt;=(Settings!$C49*12),$S62/(Settings!$C49*12),0)+IF((AL$7-$R$7)&lt;=(Settings!$C49*12),$R62/(Settings!$C49*12),0)+IF((AL$7-$Q$7)&lt;=(Settings!$C49*12),$Q62/(Settings!$C49*12),0)+IF((AL$7-$P$7)&lt;=(Settings!$C49*12),$P62/(Settings!$C49*12),0)+IF((AL$7-$O$7)&lt;=(Settings!$C49*12),$O62/(Settings!$C49*12),0)+IF((AL$7-$N$7)&lt;=(Settings!$C49*12),$N62/(Settings!$C49*12),0)+IF((AL$7-$M$7)&lt;=(Settings!$C49*12),$M62/(Settings!$C49*12),0)+IF((AL$7-$L$7)&lt;=(Settings!$C49*12),$L62/(Settings!$C49*12),0)+IF((AL$7-$K$7)&lt;=(Settings!$C49*12),$K62/(Settings!$C49*12),0)+IF((AL$7-$J$7)&lt;=(Settings!$C49*12),$J62/(Settings!$C49*12),0)+IF((AL$7-$I$7)&lt;=(Settings!$C49*12),$I62/(Settings!$C49*12),0)+IF((AL$7-$H$7)&lt;=(Settings!$C49*12),$H62/(Settings!$C49*12),0)+IF((AL$7-$G$7)&lt;=(Settings!$C49*12),$G62/(Settings!$C49*12),0)+IF((AL$7-$F$7)&lt;=(Settings!$C49*12),$F62/(Settings!$C49*12),0)+IF((AL$7-$E$7)&lt;=(Settings!$C49*12),$E62/(Settings!$C49*12),0)</f>
        <v>0</v>
      </c>
      <c r="AM74" s="286">
        <f>IF((AM$7-$AL$7)&lt;=(Settings!$C49*12),$AL62/(Settings!$C49*12),0)+IF((AM$7-$AK$7)&lt;=(Settings!$C49*12),$AK62/(Settings!$C49*12),0)+IF((AM$7-$AJ$7)&lt;=(Settings!$C49*12),$AJ62/(Settings!$C49*12),0)+IF((AM$7-$AI$7)&lt;=(Settings!$C49*12),$AI62/(Settings!$C49*12),0)+IF((AM$7-$AH$7)&lt;=(Settings!$C49*12),$AH62/(Settings!$C49*12),0)+IF((AM$7-$AG$7)&lt;=(Settings!$C49*12),$AG62/(Settings!$C49*12),0)+IF((AM$7-$AF$7)&lt;=(Settings!$C49*12),$AF62/(Settings!$C49*12),0)+IF((AM$7-$AE$7)&lt;=(Settings!$C49*12),$AE62/(Settings!$C49*12),0)+IF((AM$7-$AD$7)&lt;=(Settings!$C49*12),$AD62/(Settings!$C49*12),0)+IF((AM$7-$AC$7)&lt;=(Settings!$C49*12),$AC62/(Settings!$C49*12),0)+IF((AM$7-$AB$7)&lt;=(Settings!$C49*12),$AB62/(Settings!$C49*12),0)+IF((AM$7-$AA$7)&lt;=(Settings!$C49*12),$AA62/(Settings!$C49*12),0)+IF((AM$7-$Z$7)&lt;=(Settings!$C49*12),$Z62/(Settings!$C49*12),0)+IF((AM$7-$Y$7)&lt;=(Settings!$C49*12),$Y62/(Settings!$C49*12),0)+IF((AM$7-$X$7)&lt;=(Settings!$C49*12),$X62/(Settings!$C49*12),0)+IF((AM$7-$W$7)&lt;=(Settings!$C49*12),$W62/(Settings!$C49*12),0)+IF((AM$7-$V$7)&lt;=(Settings!$C49*12),$V62/(Settings!$C49*12),0)+IF((AM$7-$U$7)&lt;=(Settings!$C49*12),$U62/(Settings!$C49*12),0)+IF((AM$7-$T$7)&lt;=(Settings!$C49*12),$T62/(Settings!$C49*12),0)+IF((AM$7-$S$7)&lt;=(Settings!$C49*12),$S62/(Settings!$C49*12),0)+IF((AM$7-$R$7)&lt;=(Settings!$C49*12),$R62/(Settings!$C49*12),0)+IF((AM$7-$Q$7)&lt;=(Settings!$C49*12),$Q62/(Settings!$C49*12),0)+IF((AM$7-$P$7)&lt;=(Settings!$C49*12),$P62/(Settings!$C49*12),0)+IF((AM$7-$O$7)&lt;=(Settings!$C49*12),$O62/(Settings!$C49*12),0)+IF((AM$7-$N$7)&lt;=(Settings!$C49*12),$N62/(Settings!$C49*12),0)+IF((AM$7-$M$7)&lt;=(Settings!$C49*12),$M62/(Settings!$C49*12),0)+IF((AM$7-$L$7)&lt;=(Settings!$C49*12),$L62/(Settings!$C49*12),0)+IF((AM$7-$K$7)&lt;=(Settings!$C49*12),$K62/(Settings!$C49*12),0)+IF((AM$7-$J$7)&lt;=(Settings!$C49*12),$J62/(Settings!$C49*12),0)+IF((AM$7-$I$7)&lt;=(Settings!$C49*12),$I62/(Settings!$C49*12),0)+IF((AM$7-$H$7)&lt;=(Settings!$C49*12),$H62/(Settings!$C49*12),0)+IF((AM$7-$G$7)&lt;=(Settings!$C49*12),$G62/(Settings!$C49*12),0)+IF((AM$7-$F$7)&lt;=(Settings!$C49*12),$F62/(Settings!$C49*12),0)+IF((AM$7-$E$7)&lt;=(Settings!$C49*12),$E62/(Settings!$C49*12),0)</f>
        <v>0</v>
      </c>
      <c r="AN74" s="286">
        <f>IF((AN$7-$AM$7)&lt;=(Settings!$C49*12),$AM62/(Settings!$C49*12),0)+IF((AN$7-$AL$7)&lt;=(Settings!$C49*12),$AL62/(Settings!$C49*12),0)+IF((AN$7-$AK$7)&lt;=(Settings!$C49*12),$AK62/(Settings!$C49*12),0)+IF((AN$7-$AJ$7)&lt;=(Settings!$C49*12),$AJ62/(Settings!$C49*12),0)+IF((AN$7-$AI$7)&lt;=(Settings!$C49*12),$AI62/(Settings!$C49*12),0)+IF((AN$7-$AH$7)&lt;=(Settings!$C49*12),$AH62/(Settings!$C49*12),0)+IF((AN$7-$AG$7)&lt;=(Settings!$C49*12),$AG62/(Settings!$C49*12),0)+IF((AN$7-$AF$7)&lt;=(Settings!$C49*12),$AF62/(Settings!$C49*12),0)+IF((AN$7-$AE$7)&lt;=(Settings!$C49*12),$AE62/(Settings!$C49*12),0)+IF((AN$7-$AD$7)&lt;=(Settings!$C49*12),$AD62/(Settings!$C49*12),0)+IF((AN$7-$AC$7)&lt;=(Settings!$C49*12),$AC62/(Settings!$C49*12),0)+IF((AN$7-$AB$7)&lt;=(Settings!$C49*12),$AB62/(Settings!$C49*12),0)+IF((AN$7-$AA$7)&lt;=(Settings!$C49*12),$AA62/(Settings!$C49*12),0)+IF((AN$7-$Z$7)&lt;=(Settings!$C49*12),$Z62/(Settings!$C49*12),0)+IF((AN$7-$Y$7)&lt;=(Settings!$C49*12),$Y62/(Settings!$C49*12),0)+IF((AN$7-$X$7)&lt;=(Settings!$C49*12),$X62/(Settings!$C49*12),0)+IF((AN$7-$W$7)&lt;=(Settings!$C49*12),$W62/(Settings!$C49*12),0)+IF((AN$7-$V$7)&lt;=(Settings!$C49*12),$V62/(Settings!$C49*12),0)+IF((AN$7-$U$7)&lt;=(Settings!$C49*12),$U62/(Settings!$C49*12),0)+IF((AN$7-$T$7)&lt;=(Settings!$C49*12),$T62/(Settings!$C49*12),0)+IF((AN$7-$S$7)&lt;=(Settings!$C49*12),$S62/(Settings!$C49*12),0)+IF((AN$7-$R$7)&lt;=(Settings!$C49*12),$R62/(Settings!$C49*12),0)+IF((AN$7-$Q$7)&lt;=(Settings!$C49*12),$Q62/(Settings!$C49*12),0)+IF((AN$7-$P$7)&lt;=(Settings!$C49*12),$P62/(Settings!$C49*12),0)+IF((AN$7-$O$7)&lt;=(Settings!$C49*12),$O62/(Settings!$C49*12),0)+IF((AN$7-$N$7)&lt;=(Settings!$C49*12),$N62/(Settings!$C49*12),0)+IF((AN$7-$M$7)&lt;=(Settings!$C49*12),$M62/(Settings!$C49*12),0)+IF((AN$7-$L$7)&lt;=(Settings!$C49*12),$L62/(Settings!$C49*12),0)+IF((AN$7-$K$7)&lt;=(Settings!$C49*12),$K62/(Settings!$C49*12),0)+IF((AN$7-$J$7)&lt;=(Settings!$C49*12),$J62/(Settings!$C49*12),0)+IF((AN$7-$I$7)&lt;=(Settings!$C49*12),$I62/(Settings!$C49*12),0)+IF((AN$7-$H$7)&lt;=(Settings!$C49*12),$H62/(Settings!$C49*12),0)+IF((AN$7-$G$7)&lt;=(Settings!$C49*12),$G62/(Settings!$C49*12),0)+IF((AN$7-$F$7)&lt;=(Settings!$C49*12),$F62/(Settings!$C49*12),0)+IF((AN$7-$E$7)&lt;=(Settings!$C49*12),$E62/(Settings!$C49*12),0)</f>
        <v>0</v>
      </c>
      <c r="AO74" s="286">
        <f>IF((AO$7-$AN$7)&lt;=(Settings!$C49*12),$AN62/(Settings!$C49*12),0)+IF((AO$7-$AM$7)&lt;=(Settings!$C49*12),$AM62/(Settings!$C49*12),0)+IF((AO$7-$AL$7)&lt;=(Settings!$C49*12),$AL62/(Settings!$C49*12),0)+IF((AO$7-$AK$7)&lt;=(Settings!$C49*12),$AK62/(Settings!$C49*12),0)+IF((AO$7-$AJ$7)&lt;=(Settings!$C49*12),$AJ62/(Settings!$C49*12),0)+IF((AO$7-$AI$7)&lt;=(Settings!$C49*12),$AI62/(Settings!$C49*12),0)+IF((AO$7-$AH$7)&lt;=(Settings!$C49*12),$AH62/(Settings!$C49*12),0)+IF((AO$7-$AG$7)&lt;=(Settings!$C49*12),$AG62/(Settings!$C49*12),0)+IF((AO$7-$AF$7)&lt;=(Settings!$C49*12),$AF62/(Settings!$C49*12),0)+IF((AO$7-$AE$7)&lt;=(Settings!$C49*12),$AE62/(Settings!$C49*12),0)+IF((AO$7-$AD$7)&lt;=(Settings!$C49*12),$AD62/(Settings!$C49*12),0)+IF((AO$7-$AC$7)&lt;=(Settings!$C49*12),$AC62/(Settings!$C49*12),0)+IF((AO$7-$AB$7)&lt;=(Settings!$C49*12),$AB62/(Settings!$C49*12),0)+IF((AO$7-$AA$7)&lt;=(Settings!$C49*12),$AA62/(Settings!$C49*12),0)+IF((AO$7-$Z$7)&lt;=(Settings!$C49*12),$Z62/(Settings!$C49*12),0)+IF((AO$7-$Y$7)&lt;=(Settings!$C49*12),$Y62/(Settings!$C49*12),0)+IF((AO$7-$X$7)&lt;=(Settings!$C49*12),$X62/(Settings!$C49*12),0)+IF((AO$7-$W$7)&lt;=(Settings!$C49*12),$W62/(Settings!$C49*12),0)+IF((AO$7-$V$7)&lt;=(Settings!$C49*12),$V62/(Settings!$C49*12),0)+IF((AO$7-$U$7)&lt;=(Settings!$C49*12),$U62/(Settings!$C49*12),0)+IF((AO$7-$T$7)&lt;=(Settings!$C49*12),$T62/(Settings!$C49*12),0)+IF((AO$7-$S$7)&lt;=(Settings!$C49*12),$S62/(Settings!$C49*12),0)+IF((AO$7-$R$7)&lt;=(Settings!$C49*12),$R62/(Settings!$C49*12),0)+IF((AO$7-$Q$7)&lt;=(Settings!$C49*12),$Q62/(Settings!$C49*12),0)+IF((AO$7-$P$7)&lt;=(Settings!$C49*12),$P62/(Settings!$C49*12),0)+IF((AO$7-$O$7)&lt;=(Settings!$C49*12),$O62/(Settings!$C49*12),0)+IF((AO$7-$N$7)&lt;=(Settings!$C49*12),$N62/(Settings!$C49*12),0)+IF((AO$7-$M$7)&lt;=(Settings!$C49*12),$M62/(Settings!$C49*12),0)+IF((AO$7-$L$7)&lt;=(Settings!$C49*12),$L62/(Settings!$C49*12),0)+IF((AO$7-$K$7)&lt;=(Settings!$C49*12),$K62/(Settings!$C49*12),0)+IF((AO$7-$J$7)&lt;=(Settings!$C49*12),$J62/(Settings!$C49*12),0)+IF((AO$7-$I$7)&lt;=(Settings!$C49*12),$I62/(Settings!$C49*12),0)+IF((AO$7-$H$7)&lt;=(Settings!$C49*12),$H62/(Settings!$C49*12),0)+IF((AO$7-$G$7)&lt;=(Settings!$C49*12),$G62/(Settings!$C49*12),0)+IF((AO$7-$F$7)&lt;=(Settings!$C49*12),$F62/(Settings!$C49*12),0)+IF((AO$7-$E$7)&lt;=(Settings!$C49*12),$E62/(Settings!$C49*12),0)</f>
        <v>0</v>
      </c>
      <c r="AP74" s="286">
        <f>IF((AP$7-$AO$7)&lt;=(Settings!$C49*12),$AO62/(Settings!$C49*12),0)+IF((AP$7-$AN$7)&lt;=(Settings!$C49*12),$AN62/(Settings!$C49*12),0)+IF((AP$7-$AM$7)&lt;=(Settings!$C49*12),$AM62/(Settings!$C49*12),0)+IF((AP$7-$AL$7)&lt;=(Settings!$C49*12),$AL62/(Settings!$C49*12),0)+IF((AP$7-$AK$7)&lt;=(Settings!$C49*12),$AK62/(Settings!$C49*12),0)+IF((AP$7-$AJ$7)&lt;=(Settings!$C49*12),$AJ62/(Settings!$C49*12),0)+IF((AP$7-$AI$7)&lt;=(Settings!$C49*12),$AI62/(Settings!$C49*12),0)+IF((AP$7-$AH$7)&lt;=(Settings!$C49*12),$AH62/(Settings!$C49*12),0)+IF((AP$7-$AG$7)&lt;=(Settings!$C49*12),$AG62/(Settings!$C49*12),0)+IF((AP$7-$AF$7)&lt;=(Settings!$C49*12),$AF62/(Settings!$C49*12),0)+IF((AP$7-$AE$7)&lt;=(Settings!$C49*12),$AE62/(Settings!$C49*12),0)+IF((AP$7-$AD$7)&lt;=(Settings!$C49*12),$AD62/(Settings!$C49*12),0)+IF((AP$7-$AC$7)&lt;=(Settings!$C49*12),$AC62/(Settings!$C49*12),0)+IF((AP$7-$AB$7)&lt;=(Settings!$C49*12),$AB62/(Settings!$C49*12),0)+IF((AP$7-$AA$7)&lt;=(Settings!$C49*12),$AA62/(Settings!$C49*12),0)+IF((AP$7-$Z$7)&lt;=(Settings!$C49*12),$Z62/(Settings!$C49*12),0)+IF((AP$7-$Y$7)&lt;=(Settings!$C49*12),$Y62/(Settings!$C49*12),0)+IF((AP$7-$X$7)&lt;=(Settings!$C49*12),$X62/(Settings!$C49*12),0)+IF((AP$7-$W$7)&lt;=(Settings!$C49*12),$W62/(Settings!$C49*12),0)+IF((AP$7-$V$7)&lt;=(Settings!$C49*12),$V62/(Settings!$C49*12),0)+IF((AP$7-$U$7)&lt;=(Settings!$C49*12),$U62/(Settings!$C49*12),0)+IF((AP$7-$T$7)&lt;=(Settings!$C49*12),$T62/(Settings!$C49*12),0)+IF((AP$7-$S$7)&lt;=(Settings!$C49*12),$S62/(Settings!$C49*12),0)+IF((AP$7-$R$7)&lt;=(Settings!$C49*12),$R62/(Settings!$C49*12),0)+IF((AP$7-$Q$7)&lt;=(Settings!$C49*12),$Q62/(Settings!$C49*12),0)+IF((AP$7-$P$7)&lt;=(Settings!$C49*12),$P62/(Settings!$C49*12),0)+IF((AP$7-$O$7)&lt;=(Settings!$C49*12),$O62/(Settings!$C49*12),0)+IF((AP$7-$N$7)&lt;=(Settings!$C49*12),$N62/(Settings!$C49*12),0)+IF((AP$7-$M$7)&lt;=(Settings!$C49*12),$M62/(Settings!$C49*12),0)+IF((AP$7-$L$7)&lt;=(Settings!$C49*12),$L62/(Settings!$C49*12),0)+IF((AP$7-$K$7)&lt;=(Settings!$C49*12),$K62/(Settings!$C49*12),0)+IF((AP$7-$J$7)&lt;=(Settings!$C49*12),$J62/(Settings!$C49*12),0)+IF((AP$7-$I$7)&lt;=(Settings!$C49*12),$I62/(Settings!$C49*12),0)+IF((AP$7-$H$7)&lt;=(Settings!$C49*12),$H62/(Settings!$C49*12),0)+IF((AP$7-$G$7)&lt;=(Settings!$C49*12),$G62/(Settings!$C49*12),0)+IF((AP$7-$F$7)&lt;=(Settings!$C49*12),$F62/(Settings!$C49*12),0)+IF((AP$7-$E$7)&lt;=(Settings!$C49*12),$E62/(Settings!$C49*12),0)</f>
        <v>0</v>
      </c>
      <c r="AQ74" s="286">
        <f>IF((AQ$7-$AP$7)&lt;=(Settings!$C49*12),$AP62/(Settings!$C49*12),0)+IF((AQ$7-$AO$7)&lt;=(Settings!$C49*12),$AO62/(Settings!$C49*12),0)+IF((AQ$7-$AN$7)&lt;=(Settings!$C49*12),$AN62/(Settings!$C49*12),0)+IF((AQ$7-$AM$7)&lt;=(Settings!$C49*12),$AM62/(Settings!$C49*12),0)+IF((AQ$7-$AL$7)&lt;=(Settings!$C49*12),$AL62/(Settings!$C49*12),0)+IF((AQ$7-$AK$7)&lt;=(Settings!$C49*12),$AK62/(Settings!$C49*12),0)+IF((AQ$7-$AJ$7)&lt;=(Settings!$C49*12),$AJ62/(Settings!$C49*12),0)+IF((AQ$7-$AI$7)&lt;=(Settings!$C49*12),$AI62/(Settings!$C49*12),0)+IF((AQ$7-$AH$7)&lt;=(Settings!$C49*12),$AH62/(Settings!$C49*12),0)+IF((AQ$7-$AG$7)&lt;=(Settings!$C49*12),$AG62/(Settings!$C49*12),0)+IF((AQ$7-$AF$7)&lt;=(Settings!$C49*12),$AF62/(Settings!$C49*12),0)+IF((AQ$7-$AE$7)&lt;=(Settings!$C49*12),$AE62/(Settings!$C49*12),0)+IF((AQ$7-$AD$7)&lt;=(Settings!$C49*12),$AD62/(Settings!$C49*12),0)+IF((AQ$7-$AC$7)&lt;=(Settings!$C49*12),$AC62/(Settings!$C49*12),0)+IF((AQ$7-$AB$7)&lt;=(Settings!$C49*12),$AB62/(Settings!$C49*12),0)+IF((AQ$7-$AA$7)&lt;=(Settings!$C49*12),$AA62/(Settings!$C49*12),0)+IF((AQ$7-$Z$7)&lt;=(Settings!$C49*12),$Z62/(Settings!$C49*12),0)+IF((AQ$7-$Y$7)&lt;=(Settings!$C49*12),$Y62/(Settings!$C49*12),0)+IF((AQ$7-$X$7)&lt;=(Settings!$C49*12),$X62/(Settings!$C49*12),0)+IF((AQ$7-$W$7)&lt;=(Settings!$C49*12),$W62/(Settings!$C49*12),0)+IF((AQ$7-$V$7)&lt;=(Settings!$C49*12),$V62/(Settings!$C49*12),0)+IF((AQ$7-$U$7)&lt;=(Settings!$C49*12),$U62/(Settings!$C49*12),0)+IF((AQ$7-$T$7)&lt;=(Settings!$C49*12),$T62/(Settings!$C49*12),0)+IF((AQ$7-$S$7)&lt;=(Settings!$C49*12),$S62/(Settings!$C49*12),0)+IF((AQ$7-$R$7)&lt;=(Settings!$C49*12),$R62/(Settings!$C49*12),0)+IF((AQ$7-$Q$7)&lt;=(Settings!$C49*12),$Q62/(Settings!$C49*12),0)+IF((AQ$7-$P$7)&lt;=(Settings!$C49*12),$P62/(Settings!$C49*12),0)+IF((AQ$7-$O$7)&lt;=(Settings!$C49*12),$O62/(Settings!$C49*12),0)+IF((AQ$7-$N$7)&lt;=(Settings!$C49*12),$N62/(Settings!$C49*12),0)+IF((AQ$7-$M$7)&lt;=(Settings!$C49*12),$M62/(Settings!$C49*12),0)+IF((AQ$7-$L$7)&lt;=(Settings!$C49*12),$L62/(Settings!$C49*12),0)+IF((AQ$7-$K$7)&lt;=(Settings!$C49*12),$K62/(Settings!$C49*12),0)+IF((AQ$7-$J$7)&lt;=(Settings!$C49*12),$J62/(Settings!$C49*12),0)+IF((AQ$7-$I$7)&lt;=(Settings!$C49*12),$I62/(Settings!$C49*12),0)+IF((AQ$7-$H$7)&lt;=(Settings!$C49*12),$H62/(Settings!$C49*12),0)+IF((AQ$7-$G$7)&lt;=(Settings!$C49*12),$G62/(Settings!$C49*12),0)+IF((AQ$7-$F$7)&lt;=(Settings!$C49*12),$F62/(Settings!$C49*12),0)+IF((AQ$7-$E$7)&lt;=(Settings!$C49*12),$E62/(Settings!$C49*12),0)</f>
        <v>0</v>
      </c>
      <c r="AR74" s="286">
        <f>IF((AR$7-$AQ$7)&lt;=(Settings!$C49*12),$AQ62/(Settings!$C49*12),0)+IF((AR$7-$AP$7)&lt;=(Settings!$C49*12),$AP62/(Settings!$C49*12),0)+IF((AR$7-$AO$7)&lt;=(Settings!$C49*12),$AO62/(Settings!$C49*12),0)+IF((AR$7-$AN$7)&lt;=(Settings!$C49*12),$AN62/(Settings!$C49*12),0)+IF((AR$7-$AM$7)&lt;=(Settings!$C49*12),$AM62/(Settings!$C49*12),0)+IF((AR$7-$AL$7)&lt;=(Settings!$C49*12),$AL62/(Settings!$C49*12),0)+IF((AR$7-$AK$7)&lt;=(Settings!$C49*12),$AK62/(Settings!$C49*12),0)+IF((AR$7-$AJ$7)&lt;=(Settings!$C49*12),$AJ62/(Settings!$C49*12),0)+IF((AR$7-$AI$7)&lt;=(Settings!$C49*12),$AI62/(Settings!$C49*12),0)+IF((AR$7-$AH$7)&lt;=(Settings!$C49*12),$AH62/(Settings!$C49*12),0)+IF((AR$7-$AG$7)&lt;=(Settings!$C49*12),$AG62/(Settings!$C49*12),0)+IF((AR$7-$AF$7)&lt;=(Settings!$C49*12),$AF62/(Settings!$C49*12),0)+IF((AR$7-$AE$7)&lt;=(Settings!$C49*12),$AE62/(Settings!$C49*12),0)+IF((AR$7-$AD$7)&lt;=(Settings!$C49*12),$AD62/(Settings!$C49*12),0)+IF((AR$7-$AC$7)&lt;=(Settings!$C49*12),$AC62/(Settings!$C49*12),0)+IF((AR$7-$AB$7)&lt;=(Settings!$C49*12),$AB62/(Settings!$C49*12),0)+IF((AR$7-$AA$7)&lt;=(Settings!$C49*12),$AA62/(Settings!$C49*12),0)+IF((AR$7-$Z$7)&lt;=(Settings!$C49*12),$Z62/(Settings!$C49*12),0)+IF((AR$7-$Y$7)&lt;=(Settings!$C49*12),$Y62/(Settings!$C49*12),0)+IF((AR$7-$X$7)&lt;=(Settings!$C49*12),$X62/(Settings!$C49*12),0)+IF((AR$7-$W$7)&lt;=(Settings!$C49*12),$W62/(Settings!$C49*12),0)+IF((AR$7-$V$7)&lt;=(Settings!$C49*12),$V62/(Settings!$C49*12),0)+IF((AR$7-$U$7)&lt;=(Settings!$C49*12),$U62/(Settings!$C49*12),0)+IF((AR$7-$T$7)&lt;=(Settings!$C49*12),$T62/(Settings!$C49*12),0)+IF((AR$7-$S$7)&lt;=(Settings!$C49*12),$S62/(Settings!$C49*12),0)+IF((AR$7-$R$7)&lt;=(Settings!$C49*12),$R62/(Settings!$C49*12),0)+IF((AR$7-$Q$7)&lt;=(Settings!$C49*12),$Q62/(Settings!$C49*12),0)+IF((AR$7-$P$7)&lt;=(Settings!$C49*12),$P62/(Settings!$C49*12),0)+IF((AR$7-$O$7)&lt;=(Settings!$C49*12),$O62/(Settings!$C49*12),0)+IF((AR$7-$N$7)&lt;=(Settings!$C49*12),$N62/(Settings!$C49*12),0)+IF((AR$7-$M$7)&lt;=(Settings!$C49*12),$M62/(Settings!$C49*12),0)+IF((AR$7-$L$7)&lt;=(Settings!$C49*12),$L62/(Settings!$C49*12),0)+IF((AR$7-$K$7)&lt;=(Settings!$C49*12),$K62/(Settings!$C49*12),0)+IF((AR$7-$J$7)&lt;=(Settings!$C49*12),$J62/(Settings!$C49*12),0)+IF((AR$7-$I$7)&lt;=(Settings!$C49*12),$I62/(Settings!$C49*12),0)+IF((AR$7-$H$7)&lt;=(Settings!$C49*12),$H62/(Settings!$C49*12),0)+IF((AR$7-$G$7)&lt;=(Settings!$C49*12),$G62/(Settings!$C49*12),0)+IF((AR$7-$F$7)&lt;=(Settings!$C49*12),$F62/(Settings!$C49*12),0)+IF((AR$7-$E$7)&lt;=(Settings!$C49*12),$E62/(Settings!$C49*12),0)</f>
        <v>0</v>
      </c>
      <c r="AS74" s="286">
        <f>IF((AS$7-$AR$7)&lt;=(Settings!$C49*12),$AR62/(Settings!$C49*12),0)+IF((AS$7-$AQ$7)&lt;=(Settings!$C49*12),$AQ62/(Settings!$C49*12),0)+IF((AS$7-$AP$7)&lt;=(Settings!$C49*12),$AP62/(Settings!$C49*12),0)+IF((AS$7-$AO$7)&lt;=(Settings!$C49*12),$AO62/(Settings!$C49*12),0)+IF((AS$7-$AN$7)&lt;=(Settings!$C49*12),$AN62/(Settings!$C49*12),0)+IF((AS$7-$AM$7)&lt;=(Settings!$C49*12),$AM62/(Settings!$C49*12),0)+IF((AS$7-$AL$7)&lt;=(Settings!$C49*12),$AL62/(Settings!$C49*12),0)+IF((AS$7-$AK$7)&lt;=(Settings!$C49*12),$AK62/(Settings!$C49*12),0)+IF((AS$7-$AJ$7)&lt;=(Settings!$C49*12),$AJ62/(Settings!$C49*12),0)+IF((AS$7-$AI$7)&lt;=(Settings!$C49*12),$AI62/(Settings!$C49*12),0)+IF((AS$7-$AH$7)&lt;=(Settings!$C49*12),$AH62/(Settings!$C49*12),0)+IF((AS$7-$AG$7)&lt;=(Settings!$C49*12),$AG62/(Settings!$C49*12),0)+IF((AS$7-$AF$7)&lt;=(Settings!$C49*12),$AF62/(Settings!$C49*12),0)+IF((AS$7-$AE$7)&lt;=(Settings!$C49*12),$AE62/(Settings!$C49*12),0)+IF((AS$7-$AD$7)&lt;=(Settings!$C49*12),$AD62/(Settings!$C49*12),0)+IF((AS$7-$AC$7)&lt;=(Settings!$C49*12),$AC62/(Settings!$C49*12),0)+IF((AS$7-$AB$7)&lt;=(Settings!$C49*12),$AB62/(Settings!$C49*12),0)+IF((AS$7-$AA$7)&lt;=(Settings!$C49*12),$AA62/(Settings!$C49*12),0)+IF((AS$7-$Z$7)&lt;=(Settings!$C49*12),$Z62/(Settings!$C49*12),0)+IF((AS$7-$Y$7)&lt;=(Settings!$C49*12),$Y62/(Settings!$C49*12),0)+IF((AS$7-$X$7)&lt;=(Settings!$C49*12),$X62/(Settings!$C49*12),0)+IF((AS$7-$W$7)&lt;=(Settings!$C49*12),$W62/(Settings!$C49*12),0)+IF((AS$7-$V$7)&lt;=(Settings!$C49*12),$V62/(Settings!$C49*12),0)+IF((AS$7-$U$7)&lt;=(Settings!$C49*12),$U62/(Settings!$C49*12),0)+IF((AS$7-$T$7)&lt;=(Settings!$C49*12),$T62/(Settings!$C49*12),0)+IF((AS$7-$S$7)&lt;=(Settings!$C49*12),$S62/(Settings!$C49*12),0)+IF((AS$7-$R$7)&lt;=(Settings!$C49*12),$R62/(Settings!$C49*12),0)+IF((AS$7-$Q$7)&lt;=(Settings!$C49*12),$Q62/(Settings!$C49*12),0)+IF((AS$7-$P$7)&lt;=(Settings!$C49*12),$P62/(Settings!$C49*12),0)+IF((AS$7-$O$7)&lt;=(Settings!$C49*12),$O62/(Settings!$C49*12),0)+IF((AS$7-$N$7)&lt;=(Settings!$C49*12),$N62/(Settings!$C49*12),0)+IF((AS$7-$M$7)&lt;=(Settings!$C49*12),$M62/(Settings!$C49*12),0)+IF((AS$7-$L$7)&lt;=(Settings!$C49*12),$L62/(Settings!$C49*12),0)+IF((AS$7-$K$7)&lt;=(Settings!$C49*12),$K62/(Settings!$C49*12),0)+IF((AS$7-$J$7)&lt;=(Settings!$C49*12),$J62/(Settings!$C49*12),0)+IF((AS$7-$I$7)&lt;=(Settings!$C49*12),$I62/(Settings!$C49*12),0)+IF((AS$7-$H$7)&lt;=(Settings!$C49*12),$H62/(Settings!$C49*12),0)+IF((AS$7-$G$7)&lt;=(Settings!$C49*12),$G62/(Settings!$C49*12),0)+IF((AS$7-$F$7)&lt;=(Settings!$C49*12),$F62/(Settings!$C49*12),0)+IF((AS$7-$E$7)&lt;=(Settings!$C49*12),$E62/(Settings!$C49*12),0)</f>
        <v>0</v>
      </c>
      <c r="AT74" s="286">
        <f>IF((AT$7-$AS$7)&lt;=(Settings!$C49*12),$AS62/(Settings!$C49*12),0)+IF((AT$7-$AR$7)&lt;=(Settings!$C49*12),$AR62/(Settings!$C49*12),0)+IF((AT$7-$AQ$7)&lt;=(Settings!$C49*12),$AQ62/(Settings!$C49*12),0)+IF((AT$7-$AP$7)&lt;=(Settings!$C49*12),$AP62/(Settings!$C49*12),0)+IF((AT$7-$AO$7)&lt;=(Settings!$C49*12),$AO62/(Settings!$C49*12),0)+IF((AT$7-$AN$7)&lt;=(Settings!$C49*12),$AN62/(Settings!$C49*12),0)+IF((AT$7-$AM$7)&lt;=(Settings!$C49*12),$AM62/(Settings!$C49*12),0)+IF((AT$7-$AL$7)&lt;=(Settings!$C49*12),$AL62/(Settings!$C49*12),0)+IF((AT$7-$AK$7)&lt;=(Settings!$C49*12),$AK62/(Settings!$C49*12),0)+IF((AT$7-$AJ$7)&lt;=(Settings!$C49*12),$AJ62/(Settings!$C49*12),0)+IF((AT$7-$AI$7)&lt;=(Settings!$C49*12),$AI62/(Settings!$C49*12),0)+IF((AT$7-$AH$7)&lt;=(Settings!$C49*12),$AH62/(Settings!$C49*12),0)+IF((AT$7-$AG$7)&lt;=(Settings!$C49*12),$AG62/(Settings!$C49*12),0)+IF((AT$7-$AF$7)&lt;=(Settings!$C49*12),$AF62/(Settings!$C49*12),0)+IF((AT$7-$AE$7)&lt;=(Settings!$C49*12),$AE62/(Settings!$C49*12),0)+IF((AT$7-$AD$7)&lt;=(Settings!$C49*12),$AD62/(Settings!$C49*12),0)+IF((AT$7-$AC$7)&lt;=(Settings!$C49*12),$AC62/(Settings!$C49*12),0)+IF((AT$7-$AB$7)&lt;=(Settings!$C49*12),$AB62/(Settings!$C49*12),0)+IF((AT$7-$AA$7)&lt;=(Settings!$C49*12),$AA62/(Settings!$C49*12),0)+IF((AT$7-$Z$7)&lt;=(Settings!$C49*12),$Z62/(Settings!$C49*12),0)+IF((AT$7-$Y$7)&lt;=(Settings!$C49*12),$Y62/(Settings!$C49*12),0)+IF((AT$7-$X$7)&lt;=(Settings!$C49*12),$X62/(Settings!$C49*12),0)+IF((AT$7-$W$7)&lt;=(Settings!$C49*12),$W62/(Settings!$C49*12),0)+IF((AT$7-$V$7)&lt;=(Settings!$C49*12),$V62/(Settings!$C49*12),0)+IF((AT$7-$U$7)&lt;=(Settings!$C49*12),$U62/(Settings!$C49*12),0)+IF((AT$7-$T$7)&lt;=(Settings!$C49*12),$T62/(Settings!$C49*12),0)+IF((AT$7-$S$7)&lt;=(Settings!$C49*12),$S62/(Settings!$C49*12),0)+IF((AT$7-$R$7)&lt;=(Settings!$C49*12),$R62/(Settings!$C49*12),0)+IF((AT$7-$Q$7)&lt;=(Settings!$C49*12),$Q62/(Settings!$C49*12),0)+IF((AT$7-$P$7)&lt;=(Settings!$C49*12),$P62/(Settings!$C49*12),0)+IF((AT$7-$O$7)&lt;=(Settings!$C49*12),$O62/(Settings!$C49*12),0)+IF((AT$7-$N$7)&lt;=(Settings!$C49*12),$N62/(Settings!$C49*12),0)+IF((AT$7-$M$7)&lt;=(Settings!$C49*12),$M62/(Settings!$C49*12),0)+IF((AT$7-$L$7)&lt;=(Settings!$C49*12),$L62/(Settings!$C49*12),0)+IF((AT$7-$K$7)&lt;=(Settings!$C49*12),$K62/(Settings!$C49*12),0)+IF((AT$7-$J$7)&lt;=(Settings!$C49*12),$J62/(Settings!$C49*12),0)+IF((AT$7-$I$7)&lt;=(Settings!$C49*12),$I62/(Settings!$C49*12),0)+IF((AT$7-$H$7)&lt;=(Settings!$C49*12),$H62/(Settings!$C49*12),0)+IF((AT$7-$G$7)&lt;=(Settings!$C49*12),$G62/(Settings!$C49*12),0)+IF((AT$7-$F$7)&lt;=(Settings!$C49*12),$F62/(Settings!$C49*12),0)+IF((AT$7-$E$7)&lt;=(Settings!$C49*12),$E62/(Settings!$C49*12),0)</f>
        <v>0</v>
      </c>
      <c r="AU74" s="286">
        <f>IF((AU$7-$AT$7)&lt;=(Settings!$C49*12),$AT62/(Settings!$C49*12),0)+IF((AU$7-$AS$7)&lt;=(Settings!$C49*12),$AS62/(Settings!$C49*12),0)+IF((AU$7-$AR$7)&lt;=(Settings!$C49*12),$AR62/(Settings!$C49*12),0)+IF((AU$7-$AQ$7)&lt;=(Settings!$C49*12),$AQ62/(Settings!$C49*12),0)+IF((AU$7-$AP$7)&lt;=(Settings!$C49*12),$AP62/(Settings!$C49*12),0)+IF((AU$7-$AO$7)&lt;=(Settings!$C49*12),$AO62/(Settings!$C49*12),0)+IF((AU$7-$AN$7)&lt;=(Settings!$C49*12),$AN62/(Settings!$C49*12),0)+IF((AU$7-$AM$7)&lt;=(Settings!$C49*12),$AM62/(Settings!$C49*12),0)+IF((AU$7-$AL$7)&lt;=(Settings!$C49*12),$AL62/(Settings!$C49*12),0)+IF((AU$7-$AK$7)&lt;=(Settings!$C49*12),$AK62/(Settings!$C49*12),0)+IF((AU$7-$AJ$7)&lt;=(Settings!$C49*12),$AJ62/(Settings!$C49*12),0)+IF((AU$7-$AI$7)&lt;=(Settings!$C49*12),$AI62/(Settings!$C49*12),0)+IF((AU$7-$AH$7)&lt;=(Settings!$C49*12),$AH62/(Settings!$C49*12),0)+IF((AU$7-$AG$7)&lt;=(Settings!$C49*12),$AG62/(Settings!$C49*12),0)+IF((AU$7-$AF$7)&lt;=(Settings!$C49*12),$AF62/(Settings!$C49*12),0)+IF((AU$7-$AE$7)&lt;=(Settings!$C49*12),$AE62/(Settings!$C49*12),0)+IF((AU$7-$AD$7)&lt;=(Settings!$C49*12),$AD62/(Settings!$C49*12),0)+IF((AU$7-$AC$7)&lt;=(Settings!$C49*12),$AC62/(Settings!$C49*12),0)+IF((AU$7-$AB$7)&lt;=(Settings!$C49*12),$AB62/(Settings!$C49*12),0)+IF((AU$7-$AA$7)&lt;=(Settings!$C49*12),$AA62/(Settings!$C49*12),0)+IF((AU$7-$Z$7)&lt;=(Settings!$C49*12),$Z62/(Settings!$C49*12),0)+IF((AU$7-$Y$7)&lt;=(Settings!$C49*12),$Y62/(Settings!$C49*12),0)+IF((AU$7-$X$7)&lt;=(Settings!$C49*12),$X62/(Settings!$C49*12),0)+IF((AU$7-$W$7)&lt;=(Settings!$C49*12),$W62/(Settings!$C49*12),0)+IF((AU$7-$V$7)&lt;=(Settings!$C49*12),$V62/(Settings!$C49*12),0)+IF((AU$7-$U$7)&lt;=(Settings!$C49*12),$U62/(Settings!$C49*12),0)+IF((AU$7-$T$7)&lt;=(Settings!$C49*12),$T62/(Settings!$C49*12),0)+IF((AU$7-$S$7)&lt;=(Settings!$C49*12),$S62/(Settings!$C49*12),0)+IF((AU$7-$R$7)&lt;=(Settings!$C49*12),$R62/(Settings!$C49*12),0)+IF((AU$7-$Q$7)&lt;=(Settings!$C49*12),$Q62/(Settings!$C49*12),0)+IF((AU$7-$P$7)&lt;=(Settings!$C49*12),$P62/(Settings!$C49*12),0)+IF((AU$7-$O$7)&lt;=(Settings!$C49*12),$O62/(Settings!$C49*12),0)+IF((AU$7-$N$7)&lt;=(Settings!$C49*12),$N62/(Settings!$C49*12),0)+IF((AU$7-$M$7)&lt;=(Settings!$C49*12),$M62/(Settings!$C49*12),0)+IF((AU$7-$L$7)&lt;=(Settings!$C49*12),$L62/(Settings!$C49*12),0)+IF((AU$7-$K$7)&lt;=(Settings!$C49*12),$K62/(Settings!$C49*12),0)+IF((AU$7-$J$7)&lt;=(Settings!$C49*12),$J62/(Settings!$C49*12),0)+IF((AU$7-$I$7)&lt;=(Settings!$C49*12),$I62/(Settings!$C49*12),0)+IF((AU$7-$H$7)&lt;=(Settings!$C49*12),$H62/(Settings!$C49*12),0)+IF((AU$7-$G$7)&lt;=(Settings!$C49*12),$G62/(Settings!$C49*12),0)+IF((AU$7-$F$7)&lt;=(Settings!$C49*12),$F62/(Settings!$C49*12),0)+IF((AU$7-$E$7)&lt;=(Settings!$C49*12),$E62/(Settings!$C49*12),0)</f>
        <v>0</v>
      </c>
      <c r="AV74" s="286">
        <f>IF((AV$7-$AU$7)&lt;=(Settings!$C49*12),$AU62/(Settings!$C49*12),0)+IF((AV$7-$AT$7)&lt;=(Settings!$C49*12),$AT62/(Settings!$C49*12),0)+IF((AV$7-$AS$7)&lt;=(Settings!$C49*12),$AS62/(Settings!$C49*12),0)+IF((AV$7-$AR$7)&lt;=(Settings!$C49*12),$AR62/(Settings!$C49*12),0)+IF((AV$7-$AQ$7)&lt;=(Settings!$C49*12),$AQ62/(Settings!$C49*12),0)+IF((AV$7-$AP$7)&lt;=(Settings!$C49*12),$AP62/(Settings!$C49*12),0)+IF((AV$7-$AO$7)&lt;=(Settings!$C49*12),$AO62/(Settings!$C49*12),0)+IF((AV$7-$AN$7)&lt;=(Settings!$C49*12),$AN62/(Settings!$C49*12),0)+IF((AV$7-$AM$7)&lt;=(Settings!$C49*12),$AM62/(Settings!$C49*12),0)+IF((AV$7-$AL$7)&lt;=(Settings!$C49*12),$AL62/(Settings!$C49*12),0)+IF((AV$7-$AK$7)&lt;=(Settings!$C49*12),$AK62/(Settings!$C49*12),0)+IF((AV$7-$AJ$7)&lt;=(Settings!$C49*12),$AJ62/(Settings!$C49*12),0)+IF((AV$7-$AI$7)&lt;=(Settings!$C49*12),$AI62/(Settings!$C49*12),0)+IF((AV$7-$AH$7)&lt;=(Settings!$C49*12),$AH62/(Settings!$C49*12),0)+IF((AV$7-$AG$7)&lt;=(Settings!$C49*12),$AG62/(Settings!$C49*12),0)+IF((AV$7-$AF$7)&lt;=(Settings!$C49*12),$AF62/(Settings!$C49*12),0)+IF((AV$7-$AE$7)&lt;=(Settings!$C49*12),$AE62/(Settings!$C49*12),0)+IF((AV$7-$AD$7)&lt;=(Settings!$C49*12),$AD62/(Settings!$C49*12),0)+IF((AV$7-$AC$7)&lt;=(Settings!$C49*12),$AC62/(Settings!$C49*12),0)+IF((AV$7-$AB$7)&lt;=(Settings!$C49*12),$AB62/(Settings!$C49*12),0)+IF((AV$7-$AA$7)&lt;=(Settings!$C49*12),$AA62/(Settings!$C49*12),0)+IF((AV$7-$Z$7)&lt;=(Settings!$C49*12),$Z62/(Settings!$C49*12),0)+IF((AV$7-$Y$7)&lt;=(Settings!$C49*12),$Y62/(Settings!$C49*12),0)+IF((AV$7-$X$7)&lt;=(Settings!$C49*12),$X62/(Settings!$C49*12),0)+IF((AV$7-$W$7)&lt;=(Settings!$C49*12),$W62/(Settings!$C49*12),0)+IF((AV$7-$V$7)&lt;=(Settings!$C49*12),$V62/(Settings!$C49*12),0)+IF((AV$7-$U$7)&lt;=(Settings!$C49*12),$U62/(Settings!$C49*12),0)+IF((AV$7-$T$7)&lt;=(Settings!$C49*12),$T62/(Settings!$C49*12),0)+IF((AV$7-$S$7)&lt;=(Settings!$C49*12),$S62/(Settings!$C49*12),0)+IF((AV$7-$R$7)&lt;=(Settings!$C49*12),$R62/(Settings!$C49*12),0)+IF((AV$7-$Q$7)&lt;=(Settings!$C49*12),$Q62/(Settings!$C49*12),0)+IF((AV$7-$P$7)&lt;=(Settings!$C49*12),$P62/(Settings!$C49*12),0)+IF((AV$7-$O$7)&lt;=(Settings!$C49*12),$O62/(Settings!$C49*12),0)+IF((AV$7-$N$7)&lt;=(Settings!$C49*12),$N62/(Settings!$C49*12),0)+IF((AV$7-$M$7)&lt;=(Settings!$C49*12),$M62/(Settings!$C49*12),0)+IF((AV$7-$L$7)&lt;=(Settings!$C49*12),$L62/(Settings!$C49*12),0)+IF((AV$7-$K$7)&lt;=(Settings!$C49*12),$K62/(Settings!$C49*12),0)+IF((AV$7-$J$7)&lt;=(Settings!$C49*12),$J62/(Settings!$C49*12),0)+IF((AV$7-$I$7)&lt;=(Settings!$C49*12),$I62/(Settings!$C49*12),0)+IF((AV$7-$H$7)&lt;=(Settings!$C49*12),$H62/(Settings!$C49*12),0)+IF((AV$7-$G$7)&lt;=(Settings!$C49*12),$G62/(Settings!$C49*12),0)+IF((AV$7-$F$7)&lt;=(Settings!$C49*12),$F62/(Settings!$C49*12),0)+IF((AV$7-$E$7)&lt;=(Settings!$C49*12),$E62/(Settings!$C49*12),0)</f>
        <v>0</v>
      </c>
      <c r="AW74" s="286">
        <f>IF((AW$7-$AV$7)&lt;=(Settings!$C49*12),$AV62/(Settings!$C49*12),0)+IF((AW$7-$AU$7)&lt;=(Settings!$C49*12),$AU62/(Settings!$C49*12),0)+IF((AW$7-$AT$7)&lt;=(Settings!$C49*12),$AT62/(Settings!$C49*12),0)+IF((AW$7-$AS$7)&lt;=(Settings!$C49*12),$AS62/(Settings!$C49*12),0)+IF((AW$7-$AR$7)&lt;=(Settings!$C49*12),$AR62/(Settings!$C49*12),0)+IF((AW$7-$AQ$7)&lt;=(Settings!$C49*12),$AQ62/(Settings!$C49*12),0)+IF((AW$7-$AP$7)&lt;=(Settings!$C49*12),$AP62/(Settings!$C49*12),0)+IF((AW$7-$AO$7)&lt;=(Settings!$C49*12),$AO62/(Settings!$C49*12),0)+IF((AW$7-$AN$7)&lt;=(Settings!$C49*12),$AN62/(Settings!$C49*12),0)+IF((AW$7-$AM$7)&lt;=(Settings!$C49*12),$AM62/(Settings!$C49*12),0)+IF((AW$7-$AL$7)&lt;=(Settings!$C49*12),$AL62/(Settings!$C49*12),0)+IF((AW$7-$AK$7)&lt;=(Settings!$C49*12),$AK62/(Settings!$C49*12),0)+IF((AW$7-$AJ$7)&lt;=(Settings!$C49*12),$AJ62/(Settings!$C49*12),0)+IF((AW$7-$AI$7)&lt;=(Settings!$C49*12),$AI62/(Settings!$C49*12),0)+IF((AW$7-$AH$7)&lt;=(Settings!$C49*12),$AH62/(Settings!$C49*12),0)+IF((AW$7-$AG$7)&lt;=(Settings!$C49*12),$AG62/(Settings!$C49*12),0)+IF((AW$7-$AF$7)&lt;=(Settings!$C49*12),$AF62/(Settings!$C49*12),0)+IF((AW$7-$AE$7)&lt;=(Settings!$C49*12),$AE62/(Settings!$C49*12),0)+IF((AW$7-$AD$7)&lt;=(Settings!$C49*12),$AD62/(Settings!$C49*12),0)+IF((AW$7-$AC$7)&lt;=(Settings!$C49*12),$AC62/(Settings!$C49*12),0)+IF((AW$7-$AB$7)&lt;=(Settings!$C49*12),$AB62/(Settings!$C49*12),0)+IF((AW$7-$AA$7)&lt;=(Settings!$C49*12),$AA62/(Settings!$C49*12),0)+IF((AW$7-$Z$7)&lt;=(Settings!$C49*12),$Z62/(Settings!$C49*12),0)+IF((AW$7-$Y$7)&lt;=(Settings!$C49*12),$Y62/(Settings!$C49*12),0)+IF((AW$7-$X$7)&lt;=(Settings!$C49*12),$X62/(Settings!$C49*12),0)+IF((AW$7-$W$7)&lt;=(Settings!$C49*12),$W62/(Settings!$C49*12),0)+IF((AW$7-$V$7)&lt;=(Settings!$C49*12),$V62/(Settings!$C49*12),0)+IF((AW$7-$U$7)&lt;=(Settings!$C49*12),$U62/(Settings!$C49*12),0)+IF((AW$7-$T$7)&lt;=(Settings!$C49*12),$T62/(Settings!$C49*12),0)+IF((AW$7-$S$7)&lt;=(Settings!$C49*12),$S62/(Settings!$C49*12),0)+IF((AW$7-$R$7)&lt;=(Settings!$C49*12),$R62/(Settings!$C49*12),0)+IF((AW$7-$Q$7)&lt;=(Settings!$C49*12),$Q62/(Settings!$C49*12),0)+IF((AW$7-$P$7)&lt;=(Settings!$C49*12),$P62/(Settings!$C49*12),0)+IF((AW$7-$O$7)&lt;=(Settings!$C49*12),$O62/(Settings!$C49*12),0)+IF((AW$7-$N$7)&lt;=(Settings!$C49*12),$N62/(Settings!$C49*12),0)+IF((AW$7-$M$7)&lt;=(Settings!$C49*12),$M62/(Settings!$C49*12),0)+IF((AW$7-$L$7)&lt;=(Settings!$C49*12),$L62/(Settings!$C49*12),0)+IF((AW$7-$K$7)&lt;=(Settings!$C49*12),$K62/(Settings!$C49*12),0)+IF((AW$7-$J$7)&lt;=(Settings!$C49*12),$J62/(Settings!$C49*12),0)+IF((AW$7-$I$7)&lt;=(Settings!$C49*12),$I62/(Settings!$C49*12),0)+IF((AW$7-$H$7)&lt;=(Settings!$C49*12),$H62/(Settings!$C49*12),0)+IF((AW$7-$G$7)&lt;=(Settings!$C49*12),$G62/(Settings!$C49*12),0)+IF((AW$7-$F$7)&lt;=(Settings!$C49*12),$F62/(Settings!$C49*12),0)+IF((AW$7-$E$7)&lt;=(Settings!$C49*12),$E62/(Settings!$C49*12),0)</f>
        <v>0</v>
      </c>
      <c r="AX74" s="286">
        <f>IF((AX$7-$AW$7)&lt;=(Settings!$C49*12),$AW62/(Settings!$C49*12),0)+IF((AX$7-$AV$7)&lt;=(Settings!$C49*12),$AV62/(Settings!$C49*12),0)+IF((AX$7-$AU$7)&lt;=(Settings!$C49*12),$AU62/(Settings!$C49*12),0)+IF((AX$7-$AT$7)&lt;=(Settings!$C49*12),$AT62/(Settings!$C49*12),0)+IF((AX$7-$AS$7)&lt;=(Settings!$C49*12),$AS62/(Settings!$C49*12),0)+IF((AX$7-$AR$7)&lt;=(Settings!$C49*12),$AR62/(Settings!$C49*12),0)+IF((AX$7-$AQ$7)&lt;=(Settings!$C49*12),$AQ62/(Settings!$C49*12),0)+IF((AX$7-$AP$7)&lt;=(Settings!$C49*12),$AP62/(Settings!$C49*12),0)+IF((AX$7-$AO$7)&lt;=(Settings!$C49*12),$AO62/(Settings!$C49*12),0)+IF((AX$7-$AN$7)&lt;=(Settings!$C49*12),$AN62/(Settings!$C49*12),0)+IF((AX$7-$AM$7)&lt;=(Settings!$C49*12),$AM62/(Settings!$C49*12),0)+IF((AX$7-$AL$7)&lt;=(Settings!$C49*12),$AL62/(Settings!$C49*12),0)+IF((AX$7-$AK$7)&lt;=(Settings!$C49*12),$AK62/(Settings!$C49*12),0)+IF((AX$7-$AJ$7)&lt;=(Settings!$C49*12),$AJ62/(Settings!$C49*12),0)+IF((AX$7-$AI$7)&lt;=(Settings!$C49*12),$AI62/(Settings!$C49*12),0)+IF((AX$7-$AH$7)&lt;=(Settings!$C49*12),$AH62/(Settings!$C49*12),0)+IF((AX$7-$AG$7)&lt;=(Settings!$C49*12),$AG62/(Settings!$C49*12),0)+IF((AX$7-$AF$7)&lt;=(Settings!$C49*12),$AF62/(Settings!$C49*12),0)+IF((AX$7-$AE$7)&lt;=(Settings!$C49*12),$AE62/(Settings!$C49*12),0)+IF((AX$7-$AD$7)&lt;=(Settings!$C49*12),$AD62/(Settings!$C49*12),0)+IF((AX$7-$AC$7)&lt;=(Settings!$C49*12),$AC62/(Settings!$C49*12),0)+IF((AX$7-$AB$7)&lt;=(Settings!$C49*12),$AB62/(Settings!$C49*12),0)+IF((AX$7-$AA$7)&lt;=(Settings!$C49*12),$AA62/(Settings!$C49*12),0)+IF((AX$7-$Z$7)&lt;=(Settings!$C49*12),$Z62/(Settings!$C49*12),0)+IF((AX$7-$Y$7)&lt;=(Settings!$C49*12),$Y62/(Settings!$C49*12),0)+IF((AX$7-$X$7)&lt;=(Settings!$C49*12),$X62/(Settings!$C49*12),0)+IF((AX$7-$W$7)&lt;=(Settings!$C49*12),$W62/(Settings!$C49*12),0)+IF((AX$7-$V$7)&lt;=(Settings!$C49*12),$V62/(Settings!$C49*12),0)+IF((AX$7-$U$7)&lt;=(Settings!$C49*12),$U62/(Settings!$C49*12),0)+IF((AX$7-$T$7)&lt;=(Settings!$C49*12),$T62/(Settings!$C49*12),0)+IF((AX$7-$S$7)&lt;=(Settings!$C49*12),$S62/(Settings!$C49*12),0)+IF((AX$7-$R$7)&lt;=(Settings!$C49*12),$R62/(Settings!$C49*12),0)+IF((AX$7-$Q$7)&lt;=(Settings!$C49*12),$Q62/(Settings!$C49*12),0)+IF((AX$7-$P$7)&lt;=(Settings!$C49*12),$P62/(Settings!$C49*12),0)+IF((AX$7-$O$7)&lt;=(Settings!$C49*12),$O62/(Settings!$C49*12),0)+IF((AX$7-$N$7)&lt;=(Settings!$C49*12),$N62/(Settings!$C49*12),0)+IF((AX$7-$M$7)&lt;=(Settings!$C49*12),$M62/(Settings!$C49*12),0)+IF((AX$7-$L$7)&lt;=(Settings!$C49*12),$L62/(Settings!$C49*12),0)+IF((AX$7-$K$7)&lt;=(Settings!$C49*12),$K62/(Settings!$C49*12),0)+IF((AX$7-$J$7)&lt;=(Settings!$C49*12),$J62/(Settings!$C49*12),0)+IF((AX$7-$I$7)&lt;=(Settings!$C49*12),$I62/(Settings!$C49*12),0)+IF((AX$7-$H$7)&lt;=(Settings!$C49*12),$H62/(Settings!$C49*12),0)+IF((AX$7-$G$7)&lt;=(Settings!$C49*12),$G62/(Settings!$C49*12),0)+IF((AX$7-$F$7)&lt;=(Settings!$C49*12),$F62/(Settings!$C49*12),0)+IF((AX$7-$E$7)&lt;=(Settings!$C49*12),$E62/(Settings!$C49*12),0)</f>
        <v>0</v>
      </c>
      <c r="AY74" s="286">
        <f>IF((AY$7-$AX$7)&lt;=(Settings!$C49*12),$AX62/(Settings!$C49*12),0)+IF((AY$7-$AW$7)&lt;=(Settings!$C49*12),$AW62/(Settings!$C49*12),0)+IF((AY$7-$AV$7)&lt;=(Settings!$C49*12),$AV62/(Settings!$C49*12),0)+IF((AY$7-$AU$7)&lt;=(Settings!$C49*12),$AU62/(Settings!$C49*12),0)+IF((AY$7-$AT$7)&lt;=(Settings!$C49*12),$AT62/(Settings!$C49*12),0)+IF((AY$7-$AS$7)&lt;=(Settings!$C49*12),$AS62/(Settings!$C49*12),0)+IF((AY$7-$AR$7)&lt;=(Settings!$C49*12),$AR62/(Settings!$C49*12),0)+IF((AY$7-$AQ$7)&lt;=(Settings!$C49*12),$AQ62/(Settings!$C49*12),0)+IF((AY$7-$AP$7)&lt;=(Settings!$C49*12),$AP62/(Settings!$C49*12),0)+IF((AY$7-$AO$7)&lt;=(Settings!$C49*12),$AO62/(Settings!$C49*12),0)+IF((AY$7-$AN$7)&lt;=(Settings!$C49*12),$AN62/(Settings!$C49*12),0)+IF((AY$7-$AM$7)&lt;=(Settings!$C49*12),$AM62/(Settings!$C49*12),0)+IF((AY$7-$AL$7)&lt;=(Settings!$C49*12),$AL62/(Settings!$C49*12),0)+IF((AY$7-$AK$7)&lt;=(Settings!$C49*12),$AK62/(Settings!$C49*12),0)+IF((AY$7-$AJ$7)&lt;=(Settings!$C49*12),$AJ62/(Settings!$C49*12),0)+IF((AY$7-$AI$7)&lt;=(Settings!$C49*12),$AI62/(Settings!$C49*12),0)+IF((AY$7-$AH$7)&lt;=(Settings!$C49*12),$AH62/(Settings!$C49*12),0)+IF((AY$7-$AG$7)&lt;=(Settings!$C49*12),$AG62/(Settings!$C49*12),0)+IF((AY$7-$AF$7)&lt;=(Settings!$C49*12),$AF62/(Settings!$C49*12),0)+IF((AY$7-$AE$7)&lt;=(Settings!$C49*12),$AE62/(Settings!$C49*12),0)+IF((AY$7-$AD$7)&lt;=(Settings!$C49*12),$AD62/(Settings!$C49*12),0)+IF((AY$7-$AC$7)&lt;=(Settings!$C49*12),$AC62/(Settings!$C49*12),0)+IF((AY$7-$AB$7)&lt;=(Settings!$C49*12),$AB62/(Settings!$C49*12),0)+IF((AY$7-$AA$7)&lt;=(Settings!$C49*12),$AA62/(Settings!$C49*12),0)+IF((AY$7-$Z$7)&lt;=(Settings!$C49*12),$Z62/(Settings!$C49*12),0)+IF((AY$7-$Y$7)&lt;=(Settings!$C49*12),$Y62/(Settings!$C49*12),0)+IF((AY$7-$X$7)&lt;=(Settings!$C49*12),$X62/(Settings!$C49*12),0)+IF((AY$7-$W$7)&lt;=(Settings!$C49*12),$W62/(Settings!$C49*12),0)+IF((AY$7-$V$7)&lt;=(Settings!$C49*12),$V62/(Settings!$C49*12),0)+IF((AY$7-$U$7)&lt;=(Settings!$C49*12),$U62/(Settings!$C49*12),0)+IF((AY$7-$T$7)&lt;=(Settings!$C49*12),$T62/(Settings!$C49*12),0)+IF((AY$7-$S$7)&lt;=(Settings!$C49*12),$S62/(Settings!$C49*12),0)+IF((AY$7-$R$7)&lt;=(Settings!$C49*12),$R62/(Settings!$C49*12),0)+IF((AY$7-$Q$7)&lt;=(Settings!$C49*12),$Q62/(Settings!$C49*12),0)+IF((AY$7-$P$7)&lt;=(Settings!$C49*12),$P62/(Settings!$C49*12),0)+IF((AY$7-$O$7)&lt;=(Settings!$C49*12),$O62/(Settings!$C49*12),0)+IF((AY$7-$N$7)&lt;=(Settings!$C49*12),$N62/(Settings!$C49*12),0)+IF((AY$7-$M$7)&lt;=(Settings!$C49*12),$M62/(Settings!$C49*12),0)+IF((AY$7-$L$7)&lt;=(Settings!$C49*12),$L62/(Settings!$C49*12),0)+IF((AY$7-$K$7)&lt;=(Settings!$C49*12),$K62/(Settings!$C49*12),0)+IF((AY$7-$J$7)&lt;=(Settings!$C49*12),$J62/(Settings!$C49*12),0)+IF((AY$7-$I$7)&lt;=(Settings!$C49*12),$I62/(Settings!$C49*12),0)+IF((AY$7-$H$7)&lt;=(Settings!$C49*12),$H62/(Settings!$C49*12),0)+IF((AY$7-$G$7)&lt;=(Settings!$C49*12),$G62/(Settings!$C49*12),0)+IF((AY$7-$F$7)&lt;=(Settings!$C49*12),$F62/(Settings!$C49*12),0)+IF((AY$7-$E$7)&lt;=(Settings!$C49*12),$E62/(Settings!$C49*12),0)</f>
        <v>0</v>
      </c>
      <c r="AZ74" s="286">
        <f>IF((AZ$7-$AY$7)&lt;=(Settings!$C49*12),$AY62/(Settings!$C49*12),0)+IF((AZ$7-$AX$7)&lt;=(Settings!$C49*12),$AX62/(Settings!$C49*12),0)+IF((AZ$7-$AW$7)&lt;=(Settings!$C49*12),$AW62/(Settings!$C49*12),0)+IF((AZ$7-$AV$7)&lt;=(Settings!$C49*12),$AV62/(Settings!$C49*12),0)+IF((AZ$7-$AU$7)&lt;=(Settings!$C49*12),$AU62/(Settings!$C49*12),0)+IF((AZ$7-$AT$7)&lt;=(Settings!$C49*12),$AT62/(Settings!$C49*12),0)+IF((AZ$7-$AS$7)&lt;=(Settings!$C49*12),$AS62/(Settings!$C49*12),0)+IF((AZ$7-$AR$7)&lt;=(Settings!$C49*12),$AR62/(Settings!$C49*12),0)+IF((AZ$7-$AQ$7)&lt;=(Settings!$C49*12),$AQ62/(Settings!$C49*12),0)+IF((AZ$7-$AP$7)&lt;=(Settings!$C49*12),$AP62/(Settings!$C49*12),0)+IF((AZ$7-$AO$7)&lt;=(Settings!$C49*12),$AO62/(Settings!$C49*12),0)+IF((AZ$7-$AN$7)&lt;=(Settings!$C49*12),$AN62/(Settings!$C49*12),0)+IF((AZ$7-$AM$7)&lt;=(Settings!$C49*12),$AM62/(Settings!$C49*12),0)+IF((AZ$7-$AL$7)&lt;=(Settings!$C49*12),$AL62/(Settings!$C49*12),0)+IF((AZ$7-$AK$7)&lt;=(Settings!$C49*12),$AK62/(Settings!$C49*12),0)+IF((AZ$7-$AJ$7)&lt;=(Settings!$C49*12),$AJ62/(Settings!$C49*12),0)+IF((AZ$7-$AI$7)&lt;=(Settings!$C49*12),$AI62/(Settings!$C49*12),0)+IF((AZ$7-$AH$7)&lt;=(Settings!$C49*12),$AH62/(Settings!$C49*12),0)+IF((AZ$7-$AG$7)&lt;=(Settings!$C49*12),$AG62/(Settings!$C49*12),0)+IF((AZ$7-$AF$7)&lt;=(Settings!$C49*12),$AF62/(Settings!$C49*12),0)+IF((AZ$7-$AE$7)&lt;=(Settings!$C49*12),$AE62/(Settings!$C49*12),0)+IF((AZ$7-$AD$7)&lt;=(Settings!$C49*12),$AD62/(Settings!$C49*12),0)+IF((AZ$7-$AC$7)&lt;=(Settings!$C49*12),$AC62/(Settings!$C49*12),0)+IF((AZ$7-$AB$7)&lt;=(Settings!$C49*12),$AB62/(Settings!$C49*12),0)+IF((AZ$7-$AA$7)&lt;=(Settings!$C49*12),$AA62/(Settings!$C49*12),0)+IF((AZ$7-$Z$7)&lt;=(Settings!$C49*12),$Z62/(Settings!$C49*12),0)+IF((AZ$7-$Y$7)&lt;=(Settings!$C49*12),$Y62/(Settings!$C49*12),0)+IF((AZ$7-$X$7)&lt;=(Settings!$C49*12),$X62/(Settings!$C49*12),0)+IF((AZ$7-$W$7)&lt;=(Settings!$C49*12),$W62/(Settings!$C49*12),0)+IF((AZ$7-$V$7)&lt;=(Settings!$C49*12),$V62/(Settings!$C49*12),0)+IF((AZ$7-$U$7)&lt;=(Settings!$C49*12),$U62/(Settings!$C49*12),0)+IF((AZ$7-$T$7)&lt;=(Settings!$C49*12),$T62/(Settings!$C49*12),0)+IF((AZ$7-$S$7)&lt;=(Settings!$C49*12),$S62/(Settings!$C49*12),0)+IF((AZ$7-$R$7)&lt;=(Settings!$C49*12),$R62/(Settings!$C49*12),0)+IF((AZ$7-$Q$7)&lt;=(Settings!$C49*12),$Q62/(Settings!$C49*12),0)+IF((AZ$7-$P$7)&lt;=(Settings!$C49*12),$P62/(Settings!$C49*12),0)+IF((AZ$7-$O$7)&lt;=(Settings!$C49*12),$O62/(Settings!$C49*12),0)+IF((AZ$7-$N$7)&lt;=(Settings!$C49*12),$N62/(Settings!$C49*12),0)+IF((AZ$7-$M$7)&lt;=(Settings!$C49*12),$M62/(Settings!$C49*12),0)+IF((AZ$7-$L$7)&lt;=(Settings!$C49*12),$L62/(Settings!$C49*12),0)+IF((AZ$7-$K$7)&lt;=(Settings!$C49*12),$K62/(Settings!$C49*12),0)+IF((AZ$7-$J$7)&lt;=(Settings!$C49*12),$J62/(Settings!$C49*12),0)+IF((AZ$7-$I$7)&lt;=(Settings!$C49*12),$I62/(Settings!$C49*12),0)+IF((AZ$7-$H$7)&lt;=(Settings!$C49*12),$H62/(Settings!$C49*12),0)+IF((AZ$7-$G$7)&lt;=(Settings!$C49*12),$G62/(Settings!$C49*12),0)+IF((AZ$7-$F$7)&lt;=(Settings!$C49*12),$F62/(Settings!$C49*12),0)+IF((AZ$7-$E$7)&lt;=(Settings!$C49*12),$E62/(Settings!$C49*12),0)</f>
        <v>0</v>
      </c>
      <c r="BA74" s="286">
        <f>IF((BA$7-$AZ$7)&lt;=(Settings!$C49*12),$AZ62/(Settings!$C49*12),0)+IF((BA$7-$AY$7)&lt;=(Settings!$C49*12),$AY62/(Settings!$C49*12),0)+IF((BA$7-$AX$7)&lt;=(Settings!$C49*12),$AX62/(Settings!$C49*12),0)+IF((BA$7-$AW$7)&lt;=(Settings!$C49*12),$AW62/(Settings!$C49*12),0)+IF((BA$7-$AV$7)&lt;=(Settings!$C49*12),$AV62/(Settings!$C49*12),0)+IF((BA$7-$AU$7)&lt;=(Settings!$C49*12),$AU62/(Settings!$C49*12),0)+IF((BA$7-$AT$7)&lt;=(Settings!$C49*12),$AT62/(Settings!$C49*12),0)+IF((BA$7-$AS$7)&lt;=(Settings!$C49*12),$AS62/(Settings!$C49*12),0)+IF((BA$7-$AR$7)&lt;=(Settings!$C49*12),$AR62/(Settings!$C49*12),0)+IF((BA$7-$AQ$7)&lt;=(Settings!$C49*12),$AQ62/(Settings!$C49*12),0)+IF((BA$7-$AP$7)&lt;=(Settings!$C49*12),$AP62/(Settings!$C49*12),0)+IF((BA$7-$AO$7)&lt;=(Settings!$C49*12),$AO62/(Settings!$C49*12),0)+IF((BA$7-$AN$7)&lt;=(Settings!$C49*12),$AN62/(Settings!$C49*12),0)+IF((BA$7-$AM$7)&lt;=(Settings!$C49*12),$AM62/(Settings!$C49*12),0)+IF((BA$7-$AL$7)&lt;=(Settings!$C49*12),$AL62/(Settings!$C49*12),0)+IF((BA$7-$AK$7)&lt;=(Settings!$C49*12),$AK62/(Settings!$C49*12),0)+IF((BA$7-$AJ$7)&lt;=(Settings!$C49*12),$AJ62/(Settings!$C49*12),0)+IF((BA$7-$AI$7)&lt;=(Settings!$C49*12),$AI62/(Settings!$C49*12),0)+IF((BA$7-$AH$7)&lt;=(Settings!$C49*12),$AH62/(Settings!$C49*12),0)+IF((BA$7-$AG$7)&lt;=(Settings!$C49*12),$AG62/(Settings!$C49*12),0)+IF((BA$7-$AF$7)&lt;=(Settings!$C49*12),$AF62/(Settings!$C49*12),0)+IF((BA$7-$AE$7)&lt;=(Settings!$C49*12),$AE62/(Settings!$C49*12),0)+IF((BA$7-$AD$7)&lt;=(Settings!$C49*12),$AD62/(Settings!$C49*12),0)+IF((BA$7-$AC$7)&lt;=(Settings!$C49*12),$AC62/(Settings!$C49*12),0)+IF((BA$7-$AB$7)&lt;=(Settings!$C49*12),$AB62/(Settings!$C49*12),0)+IF((BA$7-$AA$7)&lt;=(Settings!$C49*12),$AA62/(Settings!$C49*12),0)+IF((BA$7-$Z$7)&lt;=(Settings!$C49*12),$Z62/(Settings!$C49*12),0)+IF((BA$7-$Y$7)&lt;=(Settings!$C49*12),$Y62/(Settings!$C49*12),0)+IF((BA$7-$X$7)&lt;=(Settings!$C49*12),$X62/(Settings!$C49*12),0)+IF((BA$7-$W$7)&lt;=(Settings!$C49*12),$W62/(Settings!$C49*12),0)+IF((BA$7-$V$7)&lt;=(Settings!$C49*12),$V62/(Settings!$C49*12),0)+IF((BA$7-$U$7)&lt;=(Settings!$C49*12),$U62/(Settings!$C49*12),0)+IF((BA$7-$T$7)&lt;=(Settings!$C49*12),$T62/(Settings!$C49*12),0)+IF((BA$7-$S$7)&lt;=(Settings!$C49*12),$S62/(Settings!$C49*12),0)+IF((BA$7-$R$7)&lt;=(Settings!$C49*12),$R62/(Settings!$C49*12),0)+IF((BA$7-$Q$7)&lt;=(Settings!$C49*12),$Q62/(Settings!$C49*12),0)+IF((BA$7-$P$7)&lt;=(Settings!$C49*12),$P62/(Settings!$C49*12),0)+IF((BA$7-$O$7)&lt;=(Settings!$C49*12),$O62/(Settings!$C49*12),0)+IF((BA$7-$N$7)&lt;=(Settings!$C49*12),$N62/(Settings!$C49*12),0)+IF((BA$7-$M$7)&lt;=(Settings!$C49*12),$M62/(Settings!$C49*12),0)+IF((BA$7-$L$7)&lt;=(Settings!$C49*12),$L62/(Settings!$C49*12),0)+IF((BA$7-$K$7)&lt;=(Settings!$C49*12),$K62/(Settings!$C49*12),0)+IF((BA$7-$J$7)&lt;=(Settings!$C49*12),$J62/(Settings!$C49*12),0)+IF((BA$7-$I$7)&lt;=(Settings!$C49*12),$I62/(Settings!$C49*12),0)+IF((BA$7-$H$7)&lt;=(Settings!$C49*12),$H62/(Settings!$C49*12),0)+IF((BA$7-$G$7)&lt;=(Settings!$C49*12),$G62/(Settings!$C49*12),0)+IF((BA$7-$F$7)&lt;=(Settings!$C49*12),$F62/(Settings!$C49*12),0)+IF((BA$7-$E$7)&lt;=(Settings!$C49*12),$E62/(Settings!$C49*12),0)</f>
        <v>0</v>
      </c>
      <c r="BB74" s="286">
        <f>IF((BB$7-$BA$7)&lt;=(Settings!$C49*12),$BA62/(Settings!$C49*12),0)+IF((BB$7-$AZ$7)&lt;=(Settings!$C49*12),$AZ62/(Settings!$C49*12),0)+IF((BB$7-$AY$7)&lt;=(Settings!$C49*12),$AY62/(Settings!$C49*12),0)+IF((BB$7-$AX$7)&lt;=(Settings!$C49*12),$AX62/(Settings!$C49*12),0)+IF((BB$7-$AW$7)&lt;=(Settings!$C49*12),$AW62/(Settings!$C49*12),0)+IF((BB$7-$AV$7)&lt;=(Settings!$C49*12),$AV62/(Settings!$C49*12),0)+IF((BB$7-$AU$7)&lt;=(Settings!$C49*12),$AU62/(Settings!$C49*12),0)+IF((BB$7-$AT$7)&lt;=(Settings!$C49*12),$AT62/(Settings!$C49*12),0)+IF((BB$7-$AS$7)&lt;=(Settings!$C49*12),$AS62/(Settings!$C49*12),0)+IF((BB$7-$AR$7)&lt;=(Settings!$C49*12),$AR62/(Settings!$C49*12),0)+IF((BB$7-$AQ$7)&lt;=(Settings!$C49*12),$AQ62/(Settings!$C49*12),0)+IF((BB$7-$AP$7)&lt;=(Settings!$C49*12),$AP62/(Settings!$C49*12),0)+IF((BB$7-$AO$7)&lt;=(Settings!$C49*12),$AO62/(Settings!$C49*12),0)+IF((BB$7-$AN$7)&lt;=(Settings!$C49*12),$AN62/(Settings!$C49*12),0)+IF((BB$7-$AM$7)&lt;=(Settings!$C49*12),$AM62/(Settings!$C49*12),0)+IF((BB$7-$AL$7)&lt;=(Settings!$C49*12),$AL62/(Settings!$C49*12),0)+IF((BB$7-$AK$7)&lt;=(Settings!$C49*12),$AK62/(Settings!$C49*12),0)+IF((BB$7-$AJ$7)&lt;=(Settings!$C49*12),$AJ62/(Settings!$C49*12),0)+IF((BB$7-$AI$7)&lt;=(Settings!$C49*12),$AI62/(Settings!$C49*12),0)+IF((BB$7-$AH$7)&lt;=(Settings!$C49*12),$AH62/(Settings!$C49*12),0)+IF((BB$7-$AG$7)&lt;=(Settings!$C49*12),$AG62/(Settings!$C49*12),0)+IF((BB$7-$AF$7)&lt;=(Settings!$C49*12),$AF62/(Settings!$C49*12),0)+IF((BB$7-$AE$7)&lt;=(Settings!$C49*12),$AE62/(Settings!$C49*12),0)+IF((BB$7-$AD$7)&lt;=(Settings!$C49*12),$AD62/(Settings!$C49*12),0)+IF((BB$7-$AC$7)&lt;=(Settings!$C49*12),$AC62/(Settings!$C49*12),0)+IF((BB$7-$AB$7)&lt;=(Settings!$C49*12),$AB62/(Settings!$C49*12),0)+IF((BB$7-$AA$7)&lt;=(Settings!$C49*12),$AA62/(Settings!$C49*12),0)+IF((BB$7-$Z$7)&lt;=(Settings!$C49*12),$Z62/(Settings!$C49*12),0)+IF((BB$7-$Y$7)&lt;=(Settings!$C49*12),$Y62/(Settings!$C49*12),0)+IF((BB$7-$X$7)&lt;=(Settings!$C49*12),$X62/(Settings!$C49*12),0)+IF((BB$7-$W$7)&lt;=(Settings!$C49*12),$W62/(Settings!$C49*12),0)+IF((BB$7-$V$7)&lt;=(Settings!$C49*12),$V62/(Settings!$C49*12),0)+IF((BB$7-$U$7)&lt;=(Settings!$C49*12),$U62/(Settings!$C49*12),0)+IF((BB$7-$T$7)&lt;=(Settings!$C49*12),$T62/(Settings!$C49*12),0)+IF((BB$7-$S$7)&lt;=(Settings!$C49*12),$S62/(Settings!$C49*12),0)+IF((BB$7-$R$7)&lt;=(Settings!$C49*12),$R62/(Settings!$C49*12),0)+IF((BB$7-$Q$7)&lt;=(Settings!$C49*12),$Q62/(Settings!$C49*12),0)+IF((BB$7-$P$7)&lt;=(Settings!$C49*12),$P62/(Settings!$C49*12),0)+IF((BB$7-$O$7)&lt;=(Settings!$C49*12),$O62/(Settings!$C49*12),0)+IF((BB$7-$N$7)&lt;=(Settings!$C49*12),$N62/(Settings!$C49*12),0)+IF((BB$7-$M$7)&lt;=(Settings!$C49*12),$M62/(Settings!$C49*12),0)+IF((BB$7-$L$7)&lt;=(Settings!$C49*12),$L62/(Settings!$C49*12),0)+IF((BB$7-$K$7)&lt;=(Settings!$C49*12),$K62/(Settings!$C49*12),0)+IF((BB$7-$J$7)&lt;=(Settings!$C49*12),$J62/(Settings!$C49*12),0)+IF((BB$7-$I$7)&lt;=(Settings!$C49*12),$I62/(Settings!$C49*12),0)+IF((BB$7-$H$7)&lt;=(Settings!$C49*12),$H62/(Settings!$C49*12),0)+IF((BB$7-$G$7)&lt;=(Settings!$C49*12),$G62/(Settings!$C49*12),0)+IF((BB$7-$F$7)&lt;=(Settings!$C49*12),$F62/(Settings!$C49*12),0)+IF((BB$7-$E$7)&lt;=(Settings!$C49*12),$E62/(Settings!$C49*12),0)</f>
        <v>0</v>
      </c>
      <c r="BC74" s="286">
        <f>IF((BC$7-$BB$7)&lt;=(Settings!$C49*12),$BB62/(Settings!$C49*12),0)+IF((BC$7-$BA$7)&lt;=(Settings!$C49*12),$BA62/(Settings!$C49*12),0)+IF((BC$7-$AZ$7)&lt;=(Settings!$C49*12),$AZ62/(Settings!$C49*12),0)+IF((BC$7-$AY$7)&lt;=(Settings!$C49*12),$AY62/(Settings!$C49*12),0)+IF((BC$7-$AX$7)&lt;=(Settings!$C49*12),$AX62/(Settings!$C49*12),0)+IF((BC$7-$AW$7)&lt;=(Settings!$C49*12),$AW62/(Settings!$C49*12),0)+IF((BC$7-$AV$7)&lt;=(Settings!$C49*12),$AV62/(Settings!$C49*12),0)+IF((BC$7-$AU$7)&lt;=(Settings!$C49*12),$AU62/(Settings!$C49*12),0)+IF((BC$7-$AT$7)&lt;=(Settings!$C49*12),$AT62/(Settings!$C49*12),0)+IF((BC$7-$AS$7)&lt;=(Settings!$C49*12),$AS62/(Settings!$C49*12),0)+IF((BC$7-$AR$7)&lt;=(Settings!$C49*12),$AR62/(Settings!$C49*12),0)+IF((BC$7-$AQ$7)&lt;=(Settings!$C49*12),$AQ62/(Settings!$C49*12),0)+IF((BC$7-$AP$7)&lt;=(Settings!$C49*12),$AP62/(Settings!$C49*12),0)+IF((BC$7-$AO$7)&lt;=(Settings!$C49*12),$AO62/(Settings!$C49*12),0)+IF((BC$7-$AN$7)&lt;=(Settings!$C49*12),$AN62/(Settings!$C49*12),0)+IF((BC$7-$AM$7)&lt;=(Settings!$C49*12),$AM62/(Settings!$C49*12),0)+IF((BC$7-$AL$7)&lt;=(Settings!$C49*12),$AL62/(Settings!$C49*12),0)+IF((BC$7-$AK$7)&lt;=(Settings!$C49*12),$AK62/(Settings!$C49*12),0)+IF((BC$7-$AJ$7)&lt;=(Settings!$C49*12),$AJ62/(Settings!$C49*12),0)+IF((BC$7-$AI$7)&lt;=(Settings!$C49*12),$AI62/(Settings!$C49*12),0)+IF((BC$7-$AH$7)&lt;=(Settings!$C49*12),$AH62/(Settings!$C49*12),0)+IF((BC$7-$AG$7)&lt;=(Settings!$C49*12),$AG62/(Settings!$C49*12),0)+IF((BC$7-$AF$7)&lt;=(Settings!$C49*12),$AF62/(Settings!$C49*12),0)+IF((BC$7-$AE$7)&lt;=(Settings!$C49*12),$AE62/(Settings!$C49*12),0)+IF((BC$7-$AD$7)&lt;=(Settings!$C49*12),$AD62/(Settings!$C49*12),0)+IF((BC$7-$AC$7)&lt;=(Settings!$C49*12),$AC62/(Settings!$C49*12),0)+IF((BC$7-$AB$7)&lt;=(Settings!$C49*12),$AB62/(Settings!$C49*12),0)+IF((BC$7-$AA$7)&lt;=(Settings!$C49*12),$AA62/(Settings!$C49*12),0)+IF((BC$7-$Z$7)&lt;=(Settings!$C49*12),$Z62/(Settings!$C49*12),0)+IF((BC$7-$Y$7)&lt;=(Settings!$C49*12),$Y62/(Settings!$C49*12),0)+IF((BC$7-$X$7)&lt;=(Settings!$C49*12),$X62/(Settings!$C49*12),0)+IF((BC$7-$W$7)&lt;=(Settings!$C49*12),$W62/(Settings!$C49*12),0)+IF((BC$7-$V$7)&lt;=(Settings!$C49*12),$V62/(Settings!$C49*12),0)+IF((BC$7-$U$7)&lt;=(Settings!$C49*12),$U62/(Settings!$C49*12),0)+IF((BC$7-$T$7)&lt;=(Settings!$C49*12),$T62/(Settings!$C49*12),0)+IF((BC$7-$S$7)&lt;=(Settings!$C49*12),$S62/(Settings!$C49*12),0)+IF((BC$7-$R$7)&lt;=(Settings!$C49*12),$R62/(Settings!$C49*12),0)+IF((BC$7-$Q$7)&lt;=(Settings!$C49*12),$Q62/(Settings!$C49*12),0)+IF((BC$7-$P$7)&lt;=(Settings!$C49*12),$P62/(Settings!$C49*12),0)+IF((BC$7-$O$7)&lt;=(Settings!$C49*12),$O62/(Settings!$C49*12),0)+IF((BC$7-$N$7)&lt;=(Settings!$C49*12),$N62/(Settings!$C49*12),0)+IF((BC$7-$M$7)&lt;=(Settings!$C49*12),$M62/(Settings!$C49*12),0)+IF((BC$7-$L$7)&lt;=(Settings!$C49*12),$L62/(Settings!$C49*12),0)+IF((BC$7-$K$7)&lt;=(Settings!$C49*12),$K62/(Settings!$C49*12),0)+IF((BC$7-$J$7)&lt;=(Settings!$C49*12),$J62/(Settings!$C49*12),0)+IF((BC$7-$I$7)&lt;=(Settings!$C49*12),$I62/(Settings!$C49*12),0)+IF((BC$7-$H$7)&lt;=(Settings!$C49*12),$H62/(Settings!$C49*12),0)+IF((BC$7-$G$7)&lt;=(Settings!$C49*12),$G62/(Settings!$C49*12),0)+IF((BC$7-$F$7)&lt;=(Settings!$C49*12),$F62/(Settings!$C49*12),0)+IF((BC$7-$E$7)&lt;=(Settings!$C49*12),$E62/(Settings!$C49*12),0)</f>
        <v>0</v>
      </c>
      <c r="BD74" s="286">
        <f>IF((BD$7-$BC$7)&lt;=(Settings!$C49*12),$BC62/(Settings!$C49*12),0)+IF((BD$7-$BB$7)&lt;=(Settings!$C49*12),$BB62/(Settings!$C49*12),0)+IF((BD$7-$BA$7)&lt;=(Settings!$C49*12),$BA62/(Settings!$C49*12),0)+IF((BD$7-$AZ$7)&lt;=(Settings!$C49*12),$AZ62/(Settings!$C49*12),0)+IF((BD$7-$AY$7)&lt;=(Settings!$C49*12),$AY62/(Settings!$C49*12),0)+IF((BD$7-$AX$7)&lt;=(Settings!$C49*12),$AX62/(Settings!$C49*12),0)+IF((BD$7-$AW$7)&lt;=(Settings!$C49*12),$AW62/(Settings!$C49*12),0)+IF((BD$7-$AV$7)&lt;=(Settings!$C49*12),$AV62/(Settings!$C49*12),0)+IF((BD$7-$AU$7)&lt;=(Settings!$C49*12),$AU62/(Settings!$C49*12),0)+IF((BD$7-$AT$7)&lt;=(Settings!$C49*12),$AT62/(Settings!$C49*12),0)+IF((BD$7-$AS$7)&lt;=(Settings!$C49*12),$AS62/(Settings!$C49*12),0)+IF((BD$7-$AR$7)&lt;=(Settings!$C49*12),$AR62/(Settings!$C49*12),0)+IF((BD$7-$AQ$7)&lt;=(Settings!$C49*12),$AQ62/(Settings!$C49*12),0)+IF((BD$7-$AP$7)&lt;=(Settings!$C49*12),$AP62/(Settings!$C49*12),0)+IF((BD$7-$AO$7)&lt;=(Settings!$C49*12),$AO62/(Settings!$C49*12),0)+IF((BD$7-$AN$7)&lt;=(Settings!$C49*12),$AN62/(Settings!$C49*12),0)+IF((BD$7-$AM$7)&lt;=(Settings!$C49*12),$AM62/(Settings!$C49*12),0)+IF((BD$7-$AL$7)&lt;=(Settings!$C49*12),$AL62/(Settings!$C49*12),0)+IF((BD$7-$AK$7)&lt;=(Settings!$C49*12),$AK62/(Settings!$C49*12),0)+IF((BD$7-$AJ$7)&lt;=(Settings!$C49*12),$AJ62/(Settings!$C49*12),0)+IF((BD$7-$AI$7)&lt;=(Settings!$C49*12),$AI62/(Settings!$C49*12),0)+IF((BD$7-$AH$7)&lt;=(Settings!$C49*12),$AH62/(Settings!$C49*12),0)+IF((BD$7-$AG$7)&lt;=(Settings!$C49*12),$AG62/(Settings!$C49*12),0)+IF((BD$7-$AF$7)&lt;=(Settings!$C49*12),$AF62/(Settings!$C49*12),0)+IF((BD$7-$AE$7)&lt;=(Settings!$C49*12),$AE62/(Settings!$C49*12),0)+IF((BD$7-$AD$7)&lt;=(Settings!$C49*12),$AD62/(Settings!$C49*12),0)+IF((BD$7-$AC$7)&lt;=(Settings!$C49*12),$AC62/(Settings!$C49*12),0)+IF((BD$7-$AB$7)&lt;=(Settings!$C49*12),$AB62/(Settings!$C49*12),0)+IF((BD$7-$AA$7)&lt;=(Settings!$C49*12),$AA62/(Settings!$C49*12),0)+IF((BD$7-$Z$7)&lt;=(Settings!$C49*12),$Z62/(Settings!$C49*12),0)+IF((BD$7-$Y$7)&lt;=(Settings!$C49*12),$Y62/(Settings!$C49*12),0)+IF((BD$7-$X$7)&lt;=(Settings!$C49*12),$X62/(Settings!$C49*12),0)+IF((BD$7-$W$7)&lt;=(Settings!$C49*12),$W62/(Settings!$C49*12),0)+IF((BD$7-$V$7)&lt;=(Settings!$C49*12),$V62/(Settings!$C49*12),0)+IF((BD$7-$U$7)&lt;=(Settings!$C49*12),$U62/(Settings!$C49*12),0)+IF((BD$7-$T$7)&lt;=(Settings!$C49*12),$T62/(Settings!$C49*12),0)+IF((BD$7-$S$7)&lt;=(Settings!$C49*12),$S62/(Settings!$C49*12),0)+IF((BD$7-$R$7)&lt;=(Settings!$C49*12),$R62/(Settings!$C49*12),0)+IF((BD$7-$Q$7)&lt;=(Settings!$C49*12),$Q62/(Settings!$C49*12),0)+IF((BD$7-$P$7)&lt;=(Settings!$C49*12),$P62/(Settings!$C49*12),0)+IF((BD$7-$O$7)&lt;=(Settings!$C49*12),$O62/(Settings!$C49*12),0)+IF((BD$7-$N$7)&lt;=(Settings!$C49*12),$N62/(Settings!$C49*12),0)+IF((BD$7-$M$7)&lt;=(Settings!$C49*12),$M62/(Settings!$C49*12),0)+IF((BD$7-$L$7)&lt;=(Settings!$C49*12),$L62/(Settings!$C49*12),0)+IF((BD$7-$K$7)&lt;=(Settings!$C49*12),$K62/(Settings!$C49*12),0)+IF((BD$7-$J$7)&lt;=(Settings!$C49*12),$J62/(Settings!$C49*12),0)+IF((BD$7-$I$7)&lt;=(Settings!$C49*12),$I62/(Settings!$C49*12),0)+IF((BD$7-$H$7)&lt;=(Settings!$C49*12),$H62/(Settings!$C49*12),0)+IF((BD$7-$G$7)&lt;=(Settings!$C49*12),$G62/(Settings!$C49*12),0)+IF((BD$7-$F$7)&lt;=(Settings!$C49*12),$F62/(Settings!$C49*12),0)+IF((BD$7-$E$7)&lt;=(Settings!$C49*12),$E62/(Settings!$C49*12),0)</f>
        <v>0</v>
      </c>
      <c r="BE74" s="286">
        <f>IF((BE$7-$BD$7)&lt;=(Settings!$C49*12),$BD62/(Settings!$C49*12),0)+IF((BE$7-$BC$7)&lt;=(Settings!$C49*12),$BC62/(Settings!$C49*12),0)+IF((BE$7-$BB$7)&lt;=(Settings!$C49*12),$BB62/(Settings!$C49*12),0)+IF((BE$7-$BA$7)&lt;=(Settings!$C49*12),$BA62/(Settings!$C49*12),0)+IF((BE$7-$AZ$7)&lt;=(Settings!$C49*12),$AZ62/(Settings!$C49*12),0)+IF((BE$7-$AY$7)&lt;=(Settings!$C49*12),$AY62/(Settings!$C49*12),0)+IF((BE$7-$AX$7)&lt;=(Settings!$C49*12),$AX62/(Settings!$C49*12),0)+IF((BE$7-$AW$7)&lt;=(Settings!$C49*12),$AW62/(Settings!$C49*12),0)+IF((BE$7-$AV$7)&lt;=(Settings!$C49*12),$AV62/(Settings!$C49*12),0)+IF((BE$7-$AU$7)&lt;=(Settings!$C49*12),$AU62/(Settings!$C49*12),0)+IF((BE$7-$AT$7)&lt;=(Settings!$C49*12),$AT62/(Settings!$C49*12),0)+IF((BE$7-$AS$7)&lt;=(Settings!$C49*12),$AS62/(Settings!$C49*12),0)+IF((BE$7-$AR$7)&lt;=(Settings!$C49*12),$AR62/(Settings!$C49*12),0)+IF((BE$7-$AQ$7)&lt;=(Settings!$C49*12),$AQ62/(Settings!$C49*12),0)+IF((BE$7-$AP$7)&lt;=(Settings!$C49*12),$AP62/(Settings!$C49*12),0)+IF((BE$7-$AO$7)&lt;=(Settings!$C49*12),$AO62/(Settings!$C49*12),0)+IF((BE$7-$AN$7)&lt;=(Settings!$C49*12),$AN62/(Settings!$C49*12),0)+IF((BE$7-$AM$7)&lt;=(Settings!$C49*12),$AM62/(Settings!$C49*12),0)+IF((BE$7-$AL$7)&lt;=(Settings!$C49*12),$AL62/(Settings!$C49*12),0)+IF((BE$7-$AK$7)&lt;=(Settings!$C49*12),$AK62/(Settings!$C49*12),0)+IF((BE$7-$AJ$7)&lt;=(Settings!$C49*12),$AJ62/(Settings!$C49*12),0)+IF((BE$7-$AI$7)&lt;=(Settings!$C49*12),$AI62/(Settings!$C49*12),0)+IF((BE$7-$AH$7)&lt;=(Settings!$C49*12),$AH62/(Settings!$C49*12),0)+IF((BE$7-$AG$7)&lt;=(Settings!$C49*12),$AG62/(Settings!$C49*12),0)+IF((BE$7-$AF$7)&lt;=(Settings!$C49*12),$AF62/(Settings!$C49*12),0)+IF((BE$7-$AE$7)&lt;=(Settings!$C49*12),$AE62/(Settings!$C49*12),0)+IF((BE$7-$AD$7)&lt;=(Settings!$C49*12),$AD62/(Settings!$C49*12),0)+IF((BE$7-$AC$7)&lt;=(Settings!$C49*12),$AC62/(Settings!$C49*12),0)+IF((BE$7-$AB$7)&lt;=(Settings!$C49*12),$AB62/(Settings!$C49*12),0)+IF((BE$7-$AA$7)&lt;=(Settings!$C49*12),$AA62/(Settings!$C49*12),0)+IF((BE$7-$Z$7)&lt;=(Settings!$C49*12),$Z62/(Settings!$C49*12),0)+IF((BE$7-$Y$7)&lt;=(Settings!$C49*12),$Y62/(Settings!$C49*12),0)+IF((BE$7-$X$7)&lt;=(Settings!$C49*12),$X62/(Settings!$C49*12),0)+IF((BE$7-$W$7)&lt;=(Settings!$C49*12),$W62/(Settings!$C49*12),0)+IF((BE$7-$V$7)&lt;=(Settings!$C49*12),$V62/(Settings!$C49*12),0)+IF((BE$7-$U$7)&lt;=(Settings!$C49*12),$U62/(Settings!$C49*12),0)+IF((BE$7-$T$7)&lt;=(Settings!$C49*12),$T62/(Settings!$C49*12),0)+IF((BE$7-$S$7)&lt;=(Settings!$C49*12),$S62/(Settings!$C49*12),0)+IF((BE$7-$R$7)&lt;=(Settings!$C49*12),$R62/(Settings!$C49*12),0)+IF((BE$7-$Q$7)&lt;=(Settings!$C49*12),$Q62/(Settings!$C49*12),0)+IF((BE$7-$P$7)&lt;=(Settings!$C49*12),$P62/(Settings!$C49*12),0)+IF((BE$7-$O$7)&lt;=(Settings!$C49*12),$O62/(Settings!$C49*12),0)+IF((BE$7-$N$7)&lt;=(Settings!$C49*12),$N62/(Settings!$C49*12),0)+IF((BE$7-$M$7)&lt;=(Settings!$C49*12),$M62/(Settings!$C49*12),0)+IF((BE$7-$L$7)&lt;=(Settings!$C49*12),$L62/(Settings!$C49*12),0)+IF((BE$7-$K$7)&lt;=(Settings!$C49*12),$K62/(Settings!$C49*12),0)+IF((BE$7-$J$7)&lt;=(Settings!$C49*12),$J62/(Settings!$C49*12),0)+IF((BE$7-$I$7)&lt;=(Settings!$C49*12),$I62/(Settings!$C49*12),0)+IF((BE$7-$H$7)&lt;=(Settings!$C49*12),$H62/(Settings!$C49*12),0)+IF((BE$7-$G$7)&lt;=(Settings!$C49*12),$G62/(Settings!$C49*12),0)+IF((BE$7-$F$7)&lt;=(Settings!$C49*12),$F62/(Settings!$C49*12),0)+IF((BE$7-$E$7)&lt;=(Settings!$C49*12),$E62/(Settings!$C49*12),0)</f>
        <v>0</v>
      </c>
      <c r="BF74" s="286">
        <f>IF((BF$7-$BE$7)&lt;=(Settings!$C49*12),$BE62/(Settings!$C49*12),0)+IF((BF$7-$BD$7)&lt;=(Settings!$C49*12),$BD62/(Settings!$C49*12),0)+IF((BF$7-$BC$7)&lt;=(Settings!$C49*12),$BC62/(Settings!$C49*12),0)+IF((BF$7-$BB$7)&lt;=(Settings!$C49*12),$BB62/(Settings!$C49*12),0)+IF((BF$7-$BA$7)&lt;=(Settings!$C49*12),$BA62/(Settings!$C49*12),0)+IF((BF$7-$AZ$7)&lt;=(Settings!$C49*12),$AZ62/(Settings!$C49*12),0)+IF((BF$7-$AY$7)&lt;=(Settings!$C49*12),$AY62/(Settings!$C49*12),0)+IF((BF$7-$AX$7)&lt;=(Settings!$C49*12),$AX62/(Settings!$C49*12),0)+IF((BF$7-$AW$7)&lt;=(Settings!$C49*12),$AW62/(Settings!$C49*12),0)+IF((BF$7-$AV$7)&lt;=(Settings!$C49*12),$AV62/(Settings!$C49*12),0)+IF((BF$7-$AU$7)&lt;=(Settings!$C49*12),$AU62/(Settings!$C49*12),0)+IF((BF$7-$AT$7)&lt;=(Settings!$C49*12),$AT62/(Settings!$C49*12),0)+IF((BF$7-$AS$7)&lt;=(Settings!$C49*12),$AS62/(Settings!$C49*12),0)+IF((BF$7-$AR$7)&lt;=(Settings!$C49*12),$AR62/(Settings!$C49*12),0)+IF((BF$7-$AQ$7)&lt;=(Settings!$C49*12),$AQ62/(Settings!$C49*12),0)+IF((BF$7-$AP$7)&lt;=(Settings!$C49*12),$AP62/(Settings!$C49*12),0)+IF((BF$7-$AO$7)&lt;=(Settings!$C49*12),$AO62/(Settings!$C49*12),0)+IF((BF$7-$AN$7)&lt;=(Settings!$C49*12),$AN62/(Settings!$C49*12),0)+IF((BF$7-$AM$7)&lt;=(Settings!$C49*12),$AM62/(Settings!$C49*12),0)+IF((BF$7-$AL$7)&lt;=(Settings!$C49*12),$AL62/(Settings!$C49*12),0)+IF((BF$7-$AK$7)&lt;=(Settings!$C49*12),$AK62/(Settings!$C49*12),0)+IF((BF$7-$AJ$7)&lt;=(Settings!$C49*12),$AJ62/(Settings!$C49*12),0)+IF((BF$7-$AI$7)&lt;=(Settings!$C49*12),$AI62/(Settings!$C49*12),0)+IF((BF$7-$AH$7)&lt;=(Settings!$C49*12),$AH62/(Settings!$C49*12),0)+IF((BF$7-$AG$7)&lt;=(Settings!$C49*12),$AG62/(Settings!$C49*12),0)+IF((BF$7-$AF$7)&lt;=(Settings!$C49*12),$AF62/(Settings!$C49*12),0)+IF((BF$7-$AE$7)&lt;=(Settings!$C49*12),$AE62/(Settings!$C49*12),0)+IF((BF$7-$AD$7)&lt;=(Settings!$C49*12),$AD62/(Settings!$C49*12),0)+IF((BF$7-$AC$7)&lt;=(Settings!$C49*12),$AC62/(Settings!$C49*12),0)+IF((BF$7-$AB$7)&lt;=(Settings!$C49*12),$AB62/(Settings!$C49*12),0)+IF((BF$7-$AA$7)&lt;=(Settings!$C49*12),$AA62/(Settings!$C49*12),0)+IF((BF$7-$Z$7)&lt;=(Settings!$C49*12),$Z62/(Settings!$C49*12),0)+IF((BF$7-$Y$7)&lt;=(Settings!$C49*12),$Y62/(Settings!$C49*12),0)+IF((BF$7-$X$7)&lt;=(Settings!$C49*12),$X62/(Settings!$C49*12),0)+IF((BF$7-$W$7)&lt;=(Settings!$C49*12),$W62/(Settings!$C49*12),0)+IF((BF$7-$V$7)&lt;=(Settings!$C49*12),$V62/(Settings!$C49*12),0)+IF((BF$7-$U$7)&lt;=(Settings!$C49*12),$U62/(Settings!$C49*12),0)+IF((BF$7-$T$7)&lt;=(Settings!$C49*12),$T62/(Settings!$C49*12),0)+IF((BF$7-$S$7)&lt;=(Settings!$C49*12),$S62/(Settings!$C49*12),0)+IF((BF$7-$R$7)&lt;=(Settings!$C49*12),$R62/(Settings!$C49*12),0)+IF((BF$7-$Q$7)&lt;=(Settings!$C49*12),$Q62/(Settings!$C49*12),0)+IF((BF$7-$P$7)&lt;=(Settings!$C49*12),$P62/(Settings!$C49*12),0)+IF((BF$7-$O$7)&lt;=(Settings!$C49*12),$O62/(Settings!$C49*12),0)+IF((BF$7-$N$7)&lt;=(Settings!$C49*12),$N62/(Settings!$C49*12),0)+IF((BF$7-$M$7)&lt;=(Settings!$C49*12),$M62/(Settings!$C49*12),0)+IF((BF$7-$L$7)&lt;=(Settings!$C49*12),$L62/(Settings!$C49*12),0)+IF((BF$7-$K$7)&lt;=(Settings!$C49*12),$K62/(Settings!$C49*12),0)+IF((BF$7-$J$7)&lt;=(Settings!$C49*12),$J62/(Settings!$C49*12),0)+IF((BF$7-$I$7)&lt;=(Settings!$C49*12),$I62/(Settings!$C49*12),0)+IF((BF$7-$H$7)&lt;=(Settings!$C49*12),$H62/(Settings!$C49*12),0)+IF((BF$7-$G$7)&lt;=(Settings!$C49*12),$G62/(Settings!$C49*12),0)+IF((BF$7-$F$7)&lt;=(Settings!$C49*12),$F62/(Settings!$C49*12),0)+IF((BF$7-$E$7)&lt;=(Settings!$C49*12),$E62/(Settings!$C49*12),0)</f>
        <v>0</v>
      </c>
      <c r="BG74" s="286">
        <f>IF((BG$7-$BF$7)&lt;=(Settings!$C49*12),$BF62/(Settings!$C49*12),0)+IF((BG$7-$BE$7)&lt;=(Settings!$C49*12),$BE62/(Settings!$C49*12),0)+IF((BG$7-$BD$7)&lt;=(Settings!$C49*12),$BD62/(Settings!$C49*12),0)+IF((BG$7-$BC$7)&lt;=(Settings!$C49*12),$BC62/(Settings!$C49*12),0)+IF((BG$7-$BB$7)&lt;=(Settings!$C49*12),$BB62/(Settings!$C49*12),0)+IF((BG$7-$BA$7)&lt;=(Settings!$C49*12),$BA62/(Settings!$C49*12),0)+IF((BG$7-$AZ$7)&lt;=(Settings!$C49*12),$AZ62/(Settings!$C49*12),0)+IF((BG$7-$AY$7)&lt;=(Settings!$C49*12),$AY62/(Settings!$C49*12),0)+IF((BG$7-$AX$7)&lt;=(Settings!$C49*12),$AX62/(Settings!$C49*12),0)+IF((BG$7-$AW$7)&lt;=(Settings!$C49*12),$AW62/(Settings!$C49*12),0)+IF((BG$7-$AV$7)&lt;=(Settings!$C49*12),$AV62/(Settings!$C49*12),0)+IF((BG$7-$AU$7)&lt;=(Settings!$C49*12),$AU62/(Settings!$C49*12),0)+IF((BG$7-$AT$7)&lt;=(Settings!$C49*12),$AT62/(Settings!$C49*12),0)+IF((BG$7-$AS$7)&lt;=(Settings!$C49*12),$AS62/(Settings!$C49*12),0)+IF((BG$7-$AR$7)&lt;=(Settings!$C49*12),$AR62/(Settings!$C49*12),0)+IF((BG$7-$AQ$7)&lt;=(Settings!$C49*12),$AQ62/(Settings!$C49*12),0)+IF((BG$7-$AP$7)&lt;=(Settings!$C49*12),$AP62/(Settings!$C49*12),0)+IF((BG$7-$AO$7)&lt;=(Settings!$C49*12),$AO62/(Settings!$C49*12),0)+IF((BG$7-$AN$7)&lt;=(Settings!$C49*12),$AN62/(Settings!$C49*12),0)+IF((BG$7-$AM$7)&lt;=(Settings!$C49*12),$AM62/(Settings!$C49*12),0)+IF((BG$7-$AL$7)&lt;=(Settings!$C49*12),$AL62/(Settings!$C49*12),0)+IF((BG$7-$AK$7)&lt;=(Settings!$C49*12),$AK62/(Settings!$C49*12),0)+IF((BG$7-$AJ$7)&lt;=(Settings!$C49*12),$AJ62/(Settings!$C49*12),0)+IF((BG$7-$AI$7)&lt;=(Settings!$C49*12),$AI62/(Settings!$C49*12),0)+IF((BG$7-$AH$7)&lt;=(Settings!$C49*12),$AH62/(Settings!$C49*12),0)+IF((BG$7-$AG$7)&lt;=(Settings!$C49*12),$AG62/(Settings!$C49*12),0)+IF((BG$7-$AF$7)&lt;=(Settings!$C49*12),$AF62/(Settings!$C49*12),0)+IF((BG$7-$AE$7)&lt;=(Settings!$C49*12),$AE62/(Settings!$C49*12),0)+IF((BG$7-$AD$7)&lt;=(Settings!$C49*12),$AD62/(Settings!$C49*12),0)+IF((BG$7-$AC$7)&lt;=(Settings!$C49*12),$AC62/(Settings!$C49*12),0)+IF((BG$7-$AB$7)&lt;=(Settings!$C49*12),$AB62/(Settings!$C49*12),0)+IF((BG$7-$AA$7)&lt;=(Settings!$C49*12),$AA62/(Settings!$C49*12),0)+IF((BG$7-$Z$7)&lt;=(Settings!$C49*12),$Z62/(Settings!$C49*12),0)+IF((BG$7-$Y$7)&lt;=(Settings!$C49*12),$Y62/(Settings!$C49*12),0)+IF((BG$7-$X$7)&lt;=(Settings!$C49*12),$X62/(Settings!$C49*12),0)+IF((BG$7-$W$7)&lt;=(Settings!$C49*12),$W62/(Settings!$C49*12),0)+IF((BG$7-$V$7)&lt;=(Settings!$C49*12),$V62/(Settings!$C49*12),0)+IF((BG$7-$U$7)&lt;=(Settings!$C49*12),$U62/(Settings!$C49*12),0)+IF((BG$7-$T$7)&lt;=(Settings!$C49*12),$T62/(Settings!$C49*12),0)+IF((BG$7-$S$7)&lt;=(Settings!$C49*12),$S62/(Settings!$C49*12),0)+IF((BG$7-$R$7)&lt;=(Settings!$C49*12),$R62/(Settings!$C49*12),0)+IF((BG$7-$Q$7)&lt;=(Settings!$C49*12),$Q62/(Settings!$C49*12),0)+IF((BG$7-$P$7)&lt;=(Settings!$C49*12),$P62/(Settings!$C49*12),0)+IF((BG$7-$O$7)&lt;=(Settings!$C49*12),$O62/(Settings!$C49*12),0)+IF((BG$7-$N$7)&lt;=(Settings!$C49*12),$N62/(Settings!$C49*12),0)+IF((BG$7-$M$7)&lt;=(Settings!$C49*12),$M62/(Settings!$C49*12),0)+IF((BG$7-$L$7)&lt;=(Settings!$C49*12),$L62/(Settings!$C49*12),0)+IF((BG$7-$K$7)&lt;=(Settings!$C49*12),$K62/(Settings!$C49*12),0)+IF((BG$7-$J$7)&lt;=(Settings!$C49*12),$J62/(Settings!$C49*12),0)+IF((BG$7-$I$7)&lt;=(Settings!$C49*12),$I62/(Settings!$C49*12),0)+IF((BG$7-$H$7)&lt;=(Settings!$C49*12),$H62/(Settings!$C49*12),0)+IF((BG$7-$G$7)&lt;=(Settings!$C49*12),$G62/(Settings!$C49*12),0)+IF((BG$7-$F$7)&lt;=(Settings!$C49*12),$F62/(Settings!$C49*12),0)+IF((BG$7-$E$7)&lt;=(Settings!$C49*12),$E62/(Settings!$C49*12),0)</f>
        <v>0</v>
      </c>
      <c r="BH74" s="286">
        <f>IF((BH$7-$BG$7)&lt;=(Settings!$C49*12),$BG62/(Settings!$C49*12),0)+IF((BH$7-$BF$7)&lt;=(Settings!$C49*12),$BF62/(Settings!$C49*12),0)+IF((BH$7-$BE$7)&lt;=(Settings!$C49*12),$BE62/(Settings!$C49*12),0)+IF((BH$7-$BD$7)&lt;=(Settings!$C49*12),$BD62/(Settings!$C49*12),0)+IF((BH$7-$BC$7)&lt;=(Settings!$C49*12),$BC62/(Settings!$C49*12),0)+IF((BH$7-$BB$7)&lt;=(Settings!$C49*12),$BB62/(Settings!$C49*12),0)+IF((BH$7-$BA$7)&lt;=(Settings!$C49*12),$BA62/(Settings!$C49*12),0)+IF((BH$7-$AZ$7)&lt;=(Settings!$C49*12),$AZ62/(Settings!$C49*12),0)+IF((BH$7-$AY$7)&lt;=(Settings!$C49*12),$AY62/(Settings!$C49*12),0)+IF((BH$7-$AX$7)&lt;=(Settings!$C49*12),$AX62/(Settings!$C49*12),0)+IF((BH$7-$AW$7)&lt;=(Settings!$C49*12),$AW62/(Settings!$C49*12),0)+IF((BH$7-$AV$7)&lt;=(Settings!$C49*12),$AV62/(Settings!$C49*12),0)+IF((BH$7-$AU$7)&lt;=(Settings!$C49*12),$AU62/(Settings!$C49*12),0)+IF((BH$7-$AT$7)&lt;=(Settings!$C49*12),$AT62/(Settings!$C49*12),0)+IF((BH$7-$AS$7)&lt;=(Settings!$C49*12),$AS62/(Settings!$C49*12),0)+IF((BH$7-$AR$7)&lt;=(Settings!$C49*12),$AR62/(Settings!$C49*12),0)+IF((BH$7-$AQ$7)&lt;=(Settings!$C49*12),$AQ62/(Settings!$C49*12),0)+IF((BH$7-$AP$7)&lt;=(Settings!$C49*12),$AP62/(Settings!$C49*12),0)+IF((BH$7-$AO$7)&lt;=(Settings!$C49*12),$AO62/(Settings!$C49*12),0)+IF((BH$7-$AN$7)&lt;=(Settings!$C49*12),$AN62/(Settings!$C49*12),0)+IF((BH$7-$AM$7)&lt;=(Settings!$C49*12),$AM62/(Settings!$C49*12),0)+IF((BH$7-$AL$7)&lt;=(Settings!$C49*12),$AL62/(Settings!$C49*12),0)+IF((BH$7-$AK$7)&lt;=(Settings!$C49*12),$AK62/(Settings!$C49*12),0)+IF((BH$7-$AJ$7)&lt;=(Settings!$C49*12),$AJ62/(Settings!$C49*12),0)+IF((BH$7-$AI$7)&lt;=(Settings!$C49*12),$AI62/(Settings!$C49*12),0)+IF((BH$7-$AH$7)&lt;=(Settings!$C49*12),$AH62/(Settings!$C49*12),0)+IF((BH$7-$AG$7)&lt;=(Settings!$C49*12),$AG62/(Settings!$C49*12),0)+IF((BH$7-$AF$7)&lt;=(Settings!$C49*12),$AF62/(Settings!$C49*12),0)+IF((BH$7-$AE$7)&lt;=(Settings!$C49*12),$AE62/(Settings!$C49*12),0)+IF((BH$7-$AD$7)&lt;=(Settings!$C49*12),$AD62/(Settings!$C49*12),0)+IF((BH$7-$AC$7)&lt;=(Settings!$C49*12),$AC62/(Settings!$C49*12),0)+IF((BH$7-$AB$7)&lt;=(Settings!$C49*12),$AB62/(Settings!$C49*12),0)+IF((BH$7-$AA$7)&lt;=(Settings!$C49*12),$AA62/(Settings!$C49*12),0)+IF((BH$7-$Z$7)&lt;=(Settings!$C49*12),$Z62/(Settings!$C49*12),0)+IF((BH$7-$Y$7)&lt;=(Settings!$C49*12),$Y62/(Settings!$C49*12),0)+IF((BH$7-$X$7)&lt;=(Settings!$C49*12),$X62/(Settings!$C49*12),0)+IF((BH$7-$W$7)&lt;=(Settings!$C49*12),$W62/(Settings!$C49*12),0)+IF((BH$7-$V$7)&lt;=(Settings!$C49*12),$V62/(Settings!$C49*12),0)+IF((BH$7-$U$7)&lt;=(Settings!$C49*12),$U62/(Settings!$C49*12),0)+IF((BH$7-$T$7)&lt;=(Settings!$C49*12),$T62/(Settings!$C49*12),0)+IF((BH$7-$S$7)&lt;=(Settings!$C49*12),$S62/(Settings!$C49*12),0)+IF((BH$7-$R$7)&lt;=(Settings!$C49*12),$R62/(Settings!$C49*12),0)+IF((BH$7-$Q$7)&lt;=(Settings!$C49*12),$Q62/(Settings!$C49*12),0)+IF((BH$7-$P$7)&lt;=(Settings!$C49*12),$P62/(Settings!$C49*12),0)+IF((BH$7-$O$7)&lt;=(Settings!$C49*12),$O62/(Settings!$C49*12),0)+IF((BH$7-$N$7)&lt;=(Settings!$C49*12),$N62/(Settings!$C49*12),0)+IF((BH$7-$M$7)&lt;=(Settings!$C49*12),$M62/(Settings!$C49*12),0)+IF((BH$7-$L$7)&lt;=(Settings!$C49*12),$L62/(Settings!$C49*12),0)+IF((BH$7-$K$7)&lt;=(Settings!$C49*12),$K62/(Settings!$C49*12),0)+IF((BH$7-$J$7)&lt;=(Settings!$C49*12),$J62/(Settings!$C49*12),0)+IF((BH$7-$I$7)&lt;=(Settings!$C49*12),$I62/(Settings!$C49*12),0)+IF((BH$7-$H$7)&lt;=(Settings!$C49*12),$H62/(Settings!$C49*12),0)+IF((BH$7-$G$7)&lt;=(Settings!$C49*12),$G62/(Settings!$C49*12),0)+IF((BH$7-$F$7)&lt;=(Settings!$C49*12),$F62/(Settings!$C49*12),0)+IF((BH$7-$E$7)&lt;=(Settings!$C49*12),$E62/(Settings!$C49*12),0)</f>
        <v>0</v>
      </c>
      <c r="BI74" s="286">
        <f>IF((BI$7-$BH$7)&lt;=(Settings!$C49*12),$BH62/(Settings!$C49*12),0)+IF((BI$7-$BG$7)&lt;=(Settings!$C49*12),$BG62/(Settings!$C49*12),0)+IF((BI$7-$BF$7)&lt;=(Settings!$C49*12),$BF62/(Settings!$C49*12),0)+IF((BI$7-$BE$7)&lt;=(Settings!$C49*12),$BE62/(Settings!$C49*12),0)+IF((BI$7-$BD$7)&lt;=(Settings!$C49*12),$BD62/(Settings!$C49*12),0)+IF((BI$7-$BC$7)&lt;=(Settings!$C49*12),$BC62/(Settings!$C49*12),0)+IF((BI$7-$BB$7)&lt;=(Settings!$C49*12),$BB62/(Settings!$C49*12),0)+IF((BI$7-$BA$7)&lt;=(Settings!$C49*12),$BA62/(Settings!$C49*12),0)+IF((BI$7-$AZ$7)&lt;=(Settings!$C49*12),$AZ62/(Settings!$C49*12),0)+IF((BI$7-$AY$7)&lt;=(Settings!$C49*12),$AY62/(Settings!$C49*12),0)+IF((BI$7-$AX$7)&lt;=(Settings!$C49*12),$AX62/(Settings!$C49*12),0)+IF((BI$7-$AW$7)&lt;=(Settings!$C49*12),$AW62/(Settings!$C49*12),0)+IF((BI$7-$AV$7)&lt;=(Settings!$C49*12),$AV62/(Settings!$C49*12),0)+IF((BI$7-$AU$7)&lt;=(Settings!$C49*12),$AU62/(Settings!$C49*12),0)+IF((BI$7-$AT$7)&lt;=(Settings!$C49*12),$AT62/(Settings!$C49*12),0)+IF((BI$7-$AS$7)&lt;=(Settings!$C49*12),$AS62/(Settings!$C49*12),0)+IF((BI$7-$AR$7)&lt;=(Settings!$C49*12),$AR62/(Settings!$C49*12),0)+IF((BI$7-$AQ$7)&lt;=(Settings!$C49*12),$AQ62/(Settings!$C49*12),0)+IF((BI$7-$AP$7)&lt;=(Settings!$C49*12),$AP62/(Settings!$C49*12),0)+IF((BI$7-$AO$7)&lt;=(Settings!$C49*12),$AO62/(Settings!$C49*12),0)+IF((BI$7-$AN$7)&lt;=(Settings!$C49*12),$AN62/(Settings!$C49*12),0)+IF((BI$7-$AM$7)&lt;=(Settings!$C49*12),$AM62/(Settings!$C49*12),0)+IF((BI$7-$AL$7)&lt;=(Settings!$C49*12),$AL62/(Settings!$C49*12),0)+IF((BI$7-$AK$7)&lt;=(Settings!$C49*12),$AK62/(Settings!$C49*12),0)+IF((BI$7-$AJ$7)&lt;=(Settings!$C49*12),$AJ62/(Settings!$C49*12),0)+IF((BI$7-$AI$7)&lt;=(Settings!$C49*12),$AI62/(Settings!$C49*12),0)+IF((BI$7-$AH$7)&lt;=(Settings!$C49*12),$AH62/(Settings!$C49*12),0)+IF((BI$7-$AG$7)&lt;=(Settings!$C49*12),$AG62/(Settings!$C49*12),0)+IF((BI$7-$AF$7)&lt;=(Settings!$C49*12),$AF62/(Settings!$C49*12),0)+IF((BI$7-$AE$7)&lt;=(Settings!$C49*12),$AE62/(Settings!$C49*12),0)+IF((BI$7-$AD$7)&lt;=(Settings!$C49*12),$AD62/(Settings!$C49*12),0)+IF((BI$7-$AC$7)&lt;=(Settings!$C49*12),$AC62/(Settings!$C49*12),0)+IF((BI$7-$AB$7)&lt;=(Settings!$C49*12),$AB62/(Settings!$C49*12),0)+IF((BI$7-$AA$7)&lt;=(Settings!$C49*12),$AA62/(Settings!$C49*12),0)+IF((BI$7-$Z$7)&lt;=(Settings!$C49*12),$Z62/(Settings!$C49*12),0)+IF((BI$7-$Y$7)&lt;=(Settings!$C49*12),$Y62/(Settings!$C49*12),0)+IF((BI$7-$X$7)&lt;=(Settings!$C49*12),$X62/(Settings!$C49*12),0)+IF((BI$7-$W$7)&lt;=(Settings!$C49*12),$W62/(Settings!$C49*12),0)+IF((BI$7-$V$7)&lt;=(Settings!$C49*12),$V62/(Settings!$C49*12),0)+IF((BI$7-$U$7)&lt;=(Settings!$C49*12),$U62/(Settings!$C49*12),0)+IF((BI$7-$T$7)&lt;=(Settings!$C49*12),$T62/(Settings!$C49*12),0)+IF((BI$7-$S$7)&lt;=(Settings!$C49*12),$S62/(Settings!$C49*12),0)+IF((BI$7-$R$7)&lt;=(Settings!$C49*12),$R62/(Settings!$C49*12),0)+IF((BI$7-$Q$7)&lt;=(Settings!$C49*12),$Q62/(Settings!$C49*12),0)+IF((BI$7-$P$7)&lt;=(Settings!$C49*12),$P62/(Settings!$C49*12),0)+IF((BI$7-$O$7)&lt;=(Settings!$C49*12),$O62/(Settings!$C49*12),0)+IF((BI$7-$N$7)&lt;=(Settings!$C49*12),$N62/(Settings!$C49*12),0)+IF((BI$7-$M$7)&lt;=(Settings!$C49*12),$M62/(Settings!$C49*12),0)+IF((BI$7-$L$7)&lt;=(Settings!$C49*12),$L62/(Settings!$C49*12),0)+IF((BI$7-$K$7)&lt;=(Settings!$C49*12),$K62/(Settings!$C49*12),0)+IF((BI$7-$J$7)&lt;=(Settings!$C49*12),$J62/(Settings!$C49*12),0)+IF((BI$7-$I$7)&lt;=(Settings!$C49*12),$I62/(Settings!$C49*12),0)+IF((BI$7-$H$7)&lt;=(Settings!$C49*12),$H62/(Settings!$C49*12),0)+IF((BI$7-$G$7)&lt;=(Settings!$C49*12),$G62/(Settings!$C49*12),0)+IF((BI$7-$F$7)&lt;=(Settings!$C49*12),$F62/(Settings!$C49*12),0)+IF((BI$7-$E$7)&lt;=(Settings!$C49*12),$E62/(Settings!$C49*12),0)</f>
        <v>0</v>
      </c>
      <c r="BJ74" s="286">
        <f>IF((BJ$7-$BI$7)&lt;=(Settings!$C49*12),$BI62/(Settings!$C49*12),0)+IF((BJ$7-$BH$7)&lt;=(Settings!$C49*12),$BH62/(Settings!$C49*12),0)+IF((BJ$7-$BG$7)&lt;=(Settings!$C49*12),$BG62/(Settings!$C49*12),0)+IF((BJ$7-$BF$7)&lt;=(Settings!$C49*12),$BF62/(Settings!$C49*12),0)+IF((BJ$7-$BE$7)&lt;=(Settings!$C49*12),$BE62/(Settings!$C49*12),0)+IF((BJ$7-$BD$7)&lt;=(Settings!$C49*12),$BD62/(Settings!$C49*12),0)+IF((BJ$7-$BC$7)&lt;=(Settings!$C49*12),$BC62/(Settings!$C49*12),0)+IF((BJ$7-$BB$7)&lt;=(Settings!$C49*12),$BB62/(Settings!$C49*12),0)+IF((BJ$7-$BA$7)&lt;=(Settings!$C49*12),$BA62/(Settings!$C49*12),0)+IF((BJ$7-$AZ$7)&lt;=(Settings!$C49*12),$AZ62/(Settings!$C49*12),0)+IF((BJ$7-$AY$7)&lt;=(Settings!$C49*12),$AY62/(Settings!$C49*12),0)+IF((BJ$7-$AX$7)&lt;=(Settings!$C49*12),$AX62/(Settings!$C49*12),0)+IF((BJ$7-$AW$7)&lt;=(Settings!$C49*12),$AW62/(Settings!$C49*12),0)+IF((BJ$7-$AV$7)&lt;=(Settings!$C49*12),$AV62/(Settings!$C49*12),0)+IF((BJ$7-$AU$7)&lt;=(Settings!$C49*12),$AU62/(Settings!$C49*12),0)+IF((BJ$7-$AT$7)&lt;=(Settings!$C49*12),$AT62/(Settings!$C49*12),0)+IF((BJ$7-$AS$7)&lt;=(Settings!$C49*12),$AS62/(Settings!$C49*12),0)+IF((BJ$7-$AR$7)&lt;=(Settings!$C49*12),$AR62/(Settings!$C49*12),0)+IF((BJ$7-$AQ$7)&lt;=(Settings!$C49*12),$AQ62/(Settings!$C49*12),0)+IF((BJ$7-$AP$7)&lt;=(Settings!$C49*12),$AP62/(Settings!$C49*12),0)+IF((BJ$7-$AO$7)&lt;=(Settings!$C49*12),$AO62/(Settings!$C49*12),0)+IF((BJ$7-$AN$7)&lt;=(Settings!$C49*12),$AN62/(Settings!$C49*12),0)+IF((BJ$7-$AM$7)&lt;=(Settings!$C49*12),$AM62/(Settings!$C49*12),0)+IF((BJ$7-$AL$7)&lt;=(Settings!$C49*12),$AL62/(Settings!$C49*12),0)+IF((BJ$7-$AK$7)&lt;=(Settings!$C49*12),$AK62/(Settings!$C49*12),0)+IF((BJ$7-$AJ$7)&lt;=(Settings!$C49*12),$AJ62/(Settings!$C49*12),0)+IF((BJ$7-$AI$7)&lt;=(Settings!$C49*12),$AI62/(Settings!$C49*12),0)+IF((BJ$7-$AH$7)&lt;=(Settings!$C49*12),$AH62/(Settings!$C49*12),0)+IF((BJ$7-$AG$7)&lt;=(Settings!$C49*12),$AG62/(Settings!$C49*12),0)+IF((BJ$7-$AF$7)&lt;=(Settings!$C49*12),$AF62/(Settings!$C49*12),0)+IF((BJ$7-$AE$7)&lt;=(Settings!$C49*12),$AE62/(Settings!$C49*12),0)+IF((BJ$7-$AD$7)&lt;=(Settings!$C49*12),$AD62/(Settings!$C49*12),0)+IF((BJ$7-$AC$7)&lt;=(Settings!$C49*12),$AC62/(Settings!$C49*12),0)+IF((BJ$7-$AB$7)&lt;=(Settings!$C49*12),$AB62/(Settings!$C49*12),0)+IF((BJ$7-$AA$7)&lt;=(Settings!$C49*12),$AA62/(Settings!$C49*12),0)+IF((BJ$7-$Z$7)&lt;=(Settings!$C49*12),$Z62/(Settings!$C49*12),0)+IF((BJ$7-$Y$7)&lt;=(Settings!$C49*12),$Y62/(Settings!$C49*12),0)+IF((BJ$7-$X$7)&lt;=(Settings!$C49*12),$X62/(Settings!$C49*12),0)+IF((BJ$7-$W$7)&lt;=(Settings!$C49*12),$W62/(Settings!$C49*12),0)+IF((BJ$7-$V$7)&lt;=(Settings!$C49*12),$V62/(Settings!$C49*12),0)+IF((BJ$7-$U$7)&lt;=(Settings!$C49*12),$U62/(Settings!$C49*12),0)+IF((BJ$7-$T$7)&lt;=(Settings!$C49*12),$T62/(Settings!$C49*12),0)+IF((BJ$7-$S$7)&lt;=(Settings!$C49*12),$S62/(Settings!$C49*12),0)+IF((BJ$7-$R$7)&lt;=(Settings!$C49*12),$R62/(Settings!$C49*12),0)+IF((BJ$7-$Q$7)&lt;=(Settings!$C49*12),$Q62/(Settings!$C49*12),0)+IF((BJ$7-$P$7)&lt;=(Settings!$C49*12),$P62/(Settings!$C49*12),0)+IF((BJ$7-$O$7)&lt;=(Settings!$C49*12),$O62/(Settings!$C49*12),0)+IF((BJ$7-$N$7)&lt;=(Settings!$C49*12),$N62/(Settings!$C49*12),0)+IF((BJ$7-$M$7)&lt;=(Settings!$C49*12),$M62/(Settings!$C49*12),0)+IF((BJ$7-$L$7)&lt;=(Settings!$C49*12),$L62/(Settings!$C49*12),0)+IF((BJ$7-$K$7)&lt;=(Settings!$C49*12),$K62/(Settings!$C49*12),0)+IF((BJ$7-$J$7)&lt;=(Settings!$C49*12),$J62/(Settings!$C49*12),0)+IF((BJ$7-$I$7)&lt;=(Settings!$C49*12),$I62/(Settings!$C49*12),0)+IF((BJ$7-$H$7)&lt;=(Settings!$C49*12),$H62/(Settings!$C49*12),0)+IF((BJ$7-$G$7)&lt;=(Settings!$C49*12),$G62/(Settings!$C49*12),0)+IF((BJ$7-$F$7)&lt;=(Settings!$C49*12),$F62/(Settings!$C49*12),0)+IF((BJ$7-$E$7)&lt;=(Settings!$C49*12),$E62/(Settings!$C49*12),0)</f>
        <v>0</v>
      </c>
      <c r="BK74" s="286">
        <f>IF((BK$7-$BJ$7)&lt;=(Settings!$C49*12),$BJ62/(Settings!$C49*12),0)+IF((BK$7-$BI$7)&lt;=(Settings!$C49*12),$BI62/(Settings!$C49*12),0)+IF((BK$7-$BH$7)&lt;=(Settings!$C49*12),$BH62/(Settings!$C49*12),0)+IF((BK$7-$BG$7)&lt;=(Settings!$C49*12),$BG62/(Settings!$C49*12),0)+IF((BK$7-$BF$7)&lt;=(Settings!$C49*12),$BF62/(Settings!$C49*12),0)+IF((BK$7-$BE$7)&lt;=(Settings!$C49*12),$BE62/(Settings!$C49*12),0)+IF((BK$7-$BD$7)&lt;=(Settings!$C49*12),$BD62/(Settings!$C49*12),0)+IF((BK$7-$BC$7)&lt;=(Settings!$C49*12),$BC62/(Settings!$C49*12),0)+IF((BK$7-$BB$7)&lt;=(Settings!$C49*12),$BB62/(Settings!$C49*12),0)+IF((BK$7-$BA$7)&lt;=(Settings!$C49*12),$BA62/(Settings!$C49*12),0)+IF((BK$7-$AZ$7)&lt;=(Settings!$C49*12),$AZ62/(Settings!$C49*12),0)+IF((BK$7-$AY$7)&lt;=(Settings!$C49*12),$AY62/(Settings!$C49*12),0)+IF((BK$7-$AX$7)&lt;=(Settings!$C49*12),$AX62/(Settings!$C49*12),0)+IF((BK$7-$AW$7)&lt;=(Settings!$C49*12),$AW62/(Settings!$C49*12),0)+IF((BK$7-$AV$7)&lt;=(Settings!$C49*12),$AV62/(Settings!$C49*12),0)+IF((BK$7-$AU$7)&lt;=(Settings!$C49*12),$AU62/(Settings!$C49*12),0)+IF((BK$7-$AT$7)&lt;=(Settings!$C49*12),$AT62/(Settings!$C49*12),0)+IF((BK$7-$AS$7)&lt;=(Settings!$C49*12),$AS62/(Settings!$C49*12),0)+IF((BK$7-$AR$7)&lt;=(Settings!$C49*12),$AR62/(Settings!$C49*12),0)+IF((BK$7-$AQ$7)&lt;=(Settings!$C49*12),$AQ62/(Settings!$C49*12),0)+IF((BK$7-$AP$7)&lt;=(Settings!$C49*12),$AP62/(Settings!$C49*12),0)+IF((BK$7-$AO$7)&lt;=(Settings!$C49*12),$AO62/(Settings!$C49*12),0)+IF((BK$7-$AN$7)&lt;=(Settings!$C49*12),$AN62/(Settings!$C49*12),0)+IF((BK$7-$AM$7)&lt;=(Settings!$C49*12),$AM62/(Settings!$C49*12),0)+IF((BK$7-$AL$7)&lt;=(Settings!$C49*12),$AL62/(Settings!$C49*12),0)+IF((BK$7-$AK$7)&lt;=(Settings!$C49*12),$AK62/(Settings!$C49*12),0)+IF((BK$7-$AJ$7)&lt;=(Settings!$C49*12),$AJ62/(Settings!$C49*12),0)+IF((BK$7-$AI$7)&lt;=(Settings!$C49*12),$AI62/(Settings!$C49*12),0)+IF((BK$7-$AH$7)&lt;=(Settings!$C49*12),$AH62/(Settings!$C49*12),0)+IF((BK$7-$AG$7)&lt;=(Settings!$C49*12),$AG62/(Settings!$C49*12),0)+IF((BK$7-$AF$7)&lt;=(Settings!$C49*12),$AF62/(Settings!$C49*12),0)+IF((BK$7-$AE$7)&lt;=(Settings!$C49*12),$AE62/(Settings!$C49*12),0)+IF((BK$7-$AD$7)&lt;=(Settings!$C49*12),$AD62/(Settings!$C49*12),0)+IF((BK$7-$AC$7)&lt;=(Settings!$C49*12),$AC62/(Settings!$C49*12),0)+IF((BK$7-$AB$7)&lt;=(Settings!$C49*12),$AB62/(Settings!$C49*12),0)+IF((BK$7-$AA$7)&lt;=(Settings!$C49*12),$AA62/(Settings!$C49*12),0)+IF((BK$7-$Z$7)&lt;=(Settings!$C49*12),$Z62/(Settings!$C49*12),0)+IF((BK$7-$Y$7)&lt;=(Settings!$C49*12),$Y62/(Settings!$C49*12),0)+IF((BK$7-$X$7)&lt;=(Settings!$C49*12),$X62/(Settings!$C49*12),0)+IF((BK$7-$W$7)&lt;=(Settings!$C49*12),$W62/(Settings!$C49*12),0)+IF((BK$7-$V$7)&lt;=(Settings!$C49*12),$V62/(Settings!$C49*12),0)+IF((BK$7-$U$7)&lt;=(Settings!$C49*12),$U62/(Settings!$C49*12),0)+IF((BK$7-$T$7)&lt;=(Settings!$C49*12),$T62/(Settings!$C49*12),0)+IF((BK$7-$S$7)&lt;=(Settings!$C49*12),$S62/(Settings!$C49*12),0)+IF((BK$7-$R$7)&lt;=(Settings!$C49*12),$R62/(Settings!$C49*12),0)+IF((BK$7-$Q$7)&lt;=(Settings!$C49*12),$Q62/(Settings!$C49*12),0)+IF((BK$7-$P$7)&lt;=(Settings!$C49*12),$P62/(Settings!$C49*12),0)+IF((BK$7-$O$7)&lt;=(Settings!$C49*12),$O62/(Settings!$C49*12),0)+IF((BK$7-$N$7)&lt;=(Settings!$C49*12),$N62/(Settings!$C49*12),0)+IF((BK$7-$M$7)&lt;=(Settings!$C49*12),$M62/(Settings!$C49*12),0)+IF((BK$7-$L$7)&lt;=(Settings!$C49*12),$L62/(Settings!$C49*12),0)+IF((BK$7-$K$7)&lt;=(Settings!$C49*12),$K62/(Settings!$C49*12),0)+IF((BK$7-$J$7)&lt;=(Settings!$C49*12),$J62/(Settings!$C49*12),0)+IF((BK$7-$I$7)&lt;=(Settings!$C49*12),$I62/(Settings!$C49*12),0)+IF((BK$7-$H$7)&lt;=(Settings!$C49*12),$H62/(Settings!$C49*12),0)+IF((BK$7-$G$7)&lt;=(Settings!$C49*12),$G62/(Settings!$C49*12),0)+IF((BK$7-$F$7)&lt;=(Settings!$C49*12),$F62/(Settings!$C49*12),0)+IF((BK$7-$E$7)&lt;=(Settings!$C49*12),$E62/(Settings!$C49*12),0)</f>
        <v>0</v>
      </c>
      <c r="BL74" s="286" t="e">
        <f>IF((BL$7-$BK$7)&lt;=(Settings!$C49*12),$BK62/(Settings!$C49*12),0)+IF((BL$7-$BJ$7)&lt;=(Settings!$C49*12),$BJ62/(Settings!$C49*12),0)+IF((BL$7-$BI$7)&lt;=(Settings!$C49*12),$BI62/(Settings!$C49*12),0)+IF((BL$7-$BH$7)&lt;=(Settings!$C49*12),$BH62/(Settings!$C49*12),0)+IF((BL$7-$BG$7)&lt;=(Settings!$C49*12),$BG62/(Settings!$C49*12),0)+IF((BL$7-$BF$7)&lt;=(Settings!$C49*12),$BF62/(Settings!$C49*12),0)+IF((BL$7-$BE$7)&lt;=(Settings!$C49*12),$BE62/(Settings!$C49*12),0)+IF((BL$7-$BD$7)&lt;=(Settings!$C49*12),$BD62/(Settings!$C49*12),0)+IF((BL$7-$BC$7)&lt;=(Settings!$C49*12),$BC62/(Settings!$C49*12),0)+IF((BL$7-$BB$7)&lt;=(Settings!$C49*12),$BB62/(Settings!$C49*12),0)+IF((BL$7-$BA$7)&lt;=(Settings!$C49*12),$BA62/(Settings!$C49*12),0)+IF((BL$7-$AZ$7)&lt;=(Settings!$C49*12),$AZ62/(Settings!$C49*12),0)+IF((BL$7-$AY$7)&lt;=(Settings!$C49*12),$AY62/(Settings!$C49*12),0)+IF((BL$7-$AX$7)&lt;=(Settings!$C49*12),$AX62/(Settings!$C49*12),0)+IF((BL$7-$AW$7)&lt;=(Settings!$C49*12),$AW62/(Settings!$C49*12),0)+IF((BL$7-$AV$7)&lt;=(Settings!$C49*12),$AV62/(Settings!$C49*12),0)+IF((BL$7-$AU$7)&lt;=(Settings!$C49*12),$AU62/(Settings!$C49*12),0)+IF((BL$7-$AT$7)&lt;=(Settings!$C49*12),$AT62/(Settings!$C49*12),0)+IF((BL$7-$AS$7)&lt;=(Settings!$C49*12),$AS62/(Settings!$C49*12),0)+IF((BL$7-$AR$7)&lt;=(Settings!$C49*12),$AR62/(Settings!$C49*12),0)+IF((BL$7-$AQ$7)&lt;=(Settings!$C49*12),$AQ62/(Settings!$C49*12),0)+IF((BL$7-$AP$7)&lt;=(Settings!$C49*12),$AP62/(Settings!$C49*12),0)+IF((BL$7-$AO$7)&lt;=(Settings!$C49*12),$AO62/(Settings!$C49*12),0)+IF((BL$7-$AN$7)&lt;=(Settings!$C49*12),$AN62/(Settings!$C49*12),0)+IF((BL$7-$AM$7)&lt;=(Settings!$C49*12),$AM62/(Settings!$C49*12),0)+IF((BL$7-$AL$7)&lt;=(Settings!$C49*12),$AL62/(Settings!$C49*12),0)+IF((BL$7-$AK$7)&lt;=(Settings!$C49*12),$AK62/(Settings!$C49*12),0)+IF((BL$7-$AJ$7)&lt;=(Settings!$C49*12),$AJ62/(Settings!$C49*12),0)+IF((BL$7-$AI$7)&lt;=(Settings!$C49*12),$AI62/(Settings!$C49*12),0)+IF((BL$7-$AH$7)&lt;=(Settings!$C49*12),$AH62/(Settings!$C49*12),0)+IF((BL$7-$AG$7)&lt;=(Settings!$C49*12),$AG62/(Settings!$C49*12),0)+IF((BL$7-$AF$7)&lt;=(Settings!$C49*12),$AF62/(Settings!$C49*12),0)+IF((BL$7-$AE$7)&lt;=(Settings!$C49*12),$AE62/(Settings!$C49*12),0)+IF((BL$7-$AD$7)&lt;=(Settings!$C49*12),$AD62/(Settings!$C49*12),0)+IF((BL$7-$AC$7)&lt;=(Settings!$C49*12),$AC62/(Settings!$C49*12),0)+IF((BL$7-$AB$7)&lt;=(Settings!$C49*12),$AB62/(Settings!$C49*12),0)+IF((BL$7-$AA$7)&lt;=(Settings!$C49*12),$AA62/(Settings!$C49*12),0)+IF((BL$7-$Z$7)&lt;=(Settings!$C49*12),$Z62/(Settings!$C49*12),0)+IF((BL$7-$Y$7)&lt;=(Settings!$C49*12),$Y62/(Settings!$C49*12),0)+IF((BL$7-$X$7)&lt;=(Settings!$C49*12),$X62/(Settings!$C49*12),0)+IF((BL$7-$W$7)&lt;=(Settings!$C49*12),$W62/(Settings!$C49*12),0)+IF((BL$7-$V$7)&lt;=(Settings!$C49*12),$V62/(Settings!$C49*12),0)+IF((BL$7-$U$7)&lt;=(Settings!$C49*12),$U62/(Settings!$C49*12),0)+IF((BL$7-$T$7)&lt;=(Settings!$C49*12),$T62/(Settings!$C49*12),0)+IF((BL$7-$S$7)&lt;=(Settings!$C49*12),$S62/(Settings!$C49*12),0)+IF((BL$7-$R$7)&lt;=(Settings!$C49*12),$R62/(Settings!$C49*12),0)+IF((BL$7-$Q$7)&lt;=(Settings!$C49*12),$Q62/(Settings!$C49*12),0)+IF((BL$7-$P$7)&lt;=(Settings!$C49*12),$P62/(Settings!$C49*12),0)+IF((BL$7-$O$7)&lt;=(Settings!$C49*12),$O62/(Settings!$C49*12),0)+IF((BL$7-$N$7)&lt;=(Settings!$C49*12),$N62/(Settings!$C49*12),0)+IF((BL$7-$M$7)&lt;=(Settings!$C49*12),$M62/(Settings!$C49*12),0)+IF((BL$7-$L$7)&lt;=(Settings!$C49*12),$L62/(Settings!$C49*12),0)+IF((BL$7-$K$7)&lt;=(Settings!$C49*12),$K62/(Settings!$C49*12),0)+IF((BL$7-$J$7)&lt;=(Settings!$C49*12),$J62/(Settings!$C49*12),0)+IF((BL$7-$I$7)&lt;=(Settings!$C49*12),$I62/(Settings!$C49*12),0)+IF((BL$7-$H$7)&lt;=(Settings!$C49*12),$H62/(Settings!$C49*12),0)+IF((BL$7-$G$7)&lt;=(Settings!$C49*12),$G62/(Settings!$C49*12),0)+IF((BL$7-$F$7)&lt;=(Settings!$C49*12),$F62/(Settings!$C49*12),0)+IF((BL$7-$E$7)&lt;=(Settings!$C49*12),$E62/(Settings!$C49*12),0)</f>
        <v>#REF!</v>
      </c>
      <c r="BM74" s="286" t="e">
        <f>IF((BM$7-$BL$7)&lt;=(Settings!$C49*12),$BL62/(Settings!$C49*12),0)+IF((BM$7-$BK$7)&lt;=(Settings!$C49*12),$BK62/(Settings!$C49*12),0)+IF((BM$7-$BJ$7)&lt;=(Settings!$C49*12),$BJ62/(Settings!$C49*12),0)+IF((BM$7-$BI$7)&lt;=(Settings!$C49*12),$BI62/(Settings!$C49*12),0)+IF((BM$7-$BH$7)&lt;=(Settings!$C49*12),$BH62/(Settings!$C49*12),0)+IF((BM$7-$BG$7)&lt;=(Settings!$C49*12),$BG62/(Settings!$C49*12),0)+IF((BM$7-$BF$7)&lt;=(Settings!$C49*12),$BF62/(Settings!$C49*12),0)+IF((BM$7-$BE$7)&lt;=(Settings!$C49*12),$BE62/(Settings!$C49*12),0)+IF((BM$7-$BD$7)&lt;=(Settings!$C49*12),$BD62/(Settings!$C49*12),0)+IF((BM$7-$BC$7)&lt;=(Settings!$C49*12),$BC62/(Settings!$C49*12),0)+IF((BM$7-$BB$7)&lt;=(Settings!$C49*12),$BB62/(Settings!$C49*12),0)+IF((BM$7-$BA$7)&lt;=(Settings!$C49*12),$BA62/(Settings!$C49*12),0)+IF((BM$7-$AZ$7)&lt;=(Settings!$C49*12),$AZ62/(Settings!$C49*12),0)+IF((BM$7-$AY$7)&lt;=(Settings!$C49*12),$AY62/(Settings!$C49*12),0)+IF((BM$7-$AX$7)&lt;=(Settings!$C49*12),$AX62/(Settings!$C49*12),0)+IF((BM$7-$AW$7)&lt;=(Settings!$C49*12),$AW62/(Settings!$C49*12),0)+IF((BM$7-$AV$7)&lt;=(Settings!$C49*12),$AV62/(Settings!$C49*12),0)+IF((BM$7-$AU$7)&lt;=(Settings!$C49*12),$AU62/(Settings!$C49*12),0)+IF((BM$7-$AT$7)&lt;=(Settings!$C49*12),$AT62/(Settings!$C49*12),0)+IF((BM$7-$AS$7)&lt;=(Settings!$C49*12),$AS62/(Settings!$C49*12),0)+IF((BM$7-$AR$7)&lt;=(Settings!$C49*12),$AR62/(Settings!$C49*12),0)+IF((BM$7-$AQ$7)&lt;=(Settings!$C49*12),$AQ62/(Settings!$C49*12),0)+IF((BM$7-$AP$7)&lt;=(Settings!$C49*12),$AP62/(Settings!$C49*12),0)+IF((BM$7-$AO$7)&lt;=(Settings!$C49*12),$AO62/(Settings!$C49*12),0)+IF((BM$7-$AN$7)&lt;=(Settings!$C49*12),$AN62/(Settings!$C49*12),0)+IF((BM$7-$AM$7)&lt;=(Settings!$C49*12),$AM62/(Settings!$C49*12),0)+IF((BM$7-$AL$7)&lt;=(Settings!$C49*12),$AL62/(Settings!$C49*12),0)+IF((BM$7-$AK$7)&lt;=(Settings!$C49*12),$AK62/(Settings!$C49*12),0)+IF((BM$7-$AJ$7)&lt;=(Settings!$C49*12),$AJ62/(Settings!$C49*12),0)+IF((BM$7-$AI$7)&lt;=(Settings!$C49*12),$AI62/(Settings!$C49*12),0)+IF((BM$7-$AH$7)&lt;=(Settings!$C49*12),$AH62/(Settings!$C49*12),0)+IF((BM$7-$AG$7)&lt;=(Settings!$C49*12),$AG62/(Settings!$C49*12),0)+IF((BM$7-$AF$7)&lt;=(Settings!$C49*12),$AF62/(Settings!$C49*12),0)+IF((BM$7-$AE$7)&lt;=(Settings!$C49*12),$AE62/(Settings!$C49*12),0)+IF((BM$7-$AD$7)&lt;=(Settings!$C49*12),$AD62/(Settings!$C49*12),0)+IF((BM$7-$AC$7)&lt;=(Settings!$C49*12),$AC62/(Settings!$C49*12),0)+IF((BM$7-$AB$7)&lt;=(Settings!$C49*12),$AB62/(Settings!$C49*12),0)+IF((BM$7-$AA$7)&lt;=(Settings!$C49*12),$AA62/(Settings!$C49*12),0)+IF((BM$7-$Z$7)&lt;=(Settings!$C49*12),$Z62/(Settings!$C49*12),0)+IF((BM$7-$Y$7)&lt;=(Settings!$C49*12),$Y62/(Settings!$C49*12),0)+IF((BM$7-$X$7)&lt;=(Settings!$C49*12),$X62/(Settings!$C49*12),0)+IF((BM$7-$W$7)&lt;=(Settings!$C49*12),$W62/(Settings!$C49*12),0)+IF((BM$7-$V$7)&lt;=(Settings!$C49*12),$V62/(Settings!$C49*12),0)+IF((BM$7-$U$7)&lt;=(Settings!$C49*12),$U62/(Settings!$C49*12),0)+IF((BM$7-$T$7)&lt;=(Settings!$C49*12),$T62/(Settings!$C49*12),0)+IF((BM$7-$S$7)&lt;=(Settings!$C49*12),$S62/(Settings!$C49*12),0)+IF((BM$7-$R$7)&lt;=(Settings!$C49*12),$R62/(Settings!$C49*12),0)+IF((BM$7-$Q$7)&lt;=(Settings!$C49*12),$Q62/(Settings!$C49*12),0)+IF((BM$7-$P$7)&lt;=(Settings!$C49*12),$P62/(Settings!$C49*12),0)+IF((BM$7-$O$7)&lt;=(Settings!$C49*12),$O62/(Settings!$C49*12),0)+IF((BM$7-$N$7)&lt;=(Settings!$C49*12),$N62/(Settings!$C49*12),0)+IF((BM$7-$M$7)&lt;=(Settings!$C49*12),$M62/(Settings!$C49*12),0)+IF((BM$7-$L$7)&lt;=(Settings!$C49*12),$L62/(Settings!$C49*12),0)+IF((BM$7-$K$7)&lt;=(Settings!$C49*12),$K62/(Settings!$C49*12),0)+IF((BM$7-$J$7)&lt;=(Settings!$C49*12),$J62/(Settings!$C49*12),0)+IF((BM$7-$I$7)&lt;=(Settings!$C49*12),$I62/(Settings!$C49*12),0)+IF((BM$7-$H$7)&lt;=(Settings!$C49*12),$H62/(Settings!$C49*12),0)+IF((BM$7-$G$7)&lt;=(Settings!$C49*12),$G62/(Settings!$C49*12),0)+IF((BM$7-$F$7)&lt;=(Settings!$C49*12),$F62/(Settings!$C49*12),0)+IF((BM$7-$E$7)&lt;=(Settings!$C49*12),$E62/(Settings!$C49*12),0)</f>
        <v>#REF!</v>
      </c>
      <c r="BN74" s="286" t="e">
        <f>IF((BN$7-$BM$7)&lt;=(Settings!$C49*12),$BM62/(Settings!$C49*12),0)+IF((BN$7-$BL$7)&lt;=(Settings!$C49*12),$BL62/(Settings!$C49*12),0)+IF((BN$7-$BK$7)&lt;=(Settings!$C49*12),$BK62/(Settings!$C49*12),0)+IF((BN$7-$BJ$7)&lt;=(Settings!$C49*12),$BJ62/(Settings!$C49*12),0)+IF((BN$7-$BI$7)&lt;=(Settings!$C49*12),$BI62/(Settings!$C49*12),0)+IF((BN$7-$BH$7)&lt;=(Settings!$C49*12),$BH62/(Settings!$C49*12),0)+IF((BN$7-$BG$7)&lt;=(Settings!$C49*12),$BG62/(Settings!$C49*12),0)+IF((BN$7-$BF$7)&lt;=(Settings!$C49*12),$BF62/(Settings!$C49*12),0)+IF((BN$7-$BE$7)&lt;=(Settings!$C49*12),$BE62/(Settings!$C49*12),0)+IF((BN$7-$BD$7)&lt;=(Settings!$C49*12),$BD62/(Settings!$C49*12),0)+IF((BN$7-$BC$7)&lt;=(Settings!$C49*12),$BC62/(Settings!$C49*12),0)+IF((BN$7-$BB$7)&lt;=(Settings!$C49*12),$BB62/(Settings!$C49*12),0)+IF((BN$7-$BA$7)&lt;=(Settings!$C49*12),$BA62/(Settings!$C49*12),0)+IF((BN$7-$AZ$7)&lt;=(Settings!$C49*12),$AZ62/(Settings!$C49*12),0)+IF((BN$7-$AY$7)&lt;=(Settings!$C49*12),$AY62/(Settings!$C49*12),0)+IF((BN$7-$AX$7)&lt;=(Settings!$C49*12),$AX62/(Settings!$C49*12),0)+IF((BN$7-$AW$7)&lt;=(Settings!$C49*12),$AW62/(Settings!$C49*12),0)+IF((BN$7-$AV$7)&lt;=(Settings!$C49*12),$AV62/(Settings!$C49*12),0)+IF((BN$7-$AU$7)&lt;=(Settings!$C49*12),$AU62/(Settings!$C49*12),0)+IF((BN$7-$AT$7)&lt;=(Settings!$C49*12),$AT62/(Settings!$C49*12),0)+IF((BN$7-$AS$7)&lt;=(Settings!$C49*12),$AS62/(Settings!$C49*12),0)+IF((BN$7-$AR$7)&lt;=(Settings!$C49*12),$AR62/(Settings!$C49*12),0)+IF((BN$7-$AQ$7)&lt;=(Settings!$C49*12),$AQ62/(Settings!$C49*12),0)+IF((BN$7-$AP$7)&lt;=(Settings!$C49*12),$AP62/(Settings!$C49*12),0)+IF((BN$7-$AO$7)&lt;=(Settings!$C49*12),$AO62/(Settings!$C49*12),0)+IF((BN$7-$AN$7)&lt;=(Settings!$C49*12),$AN62/(Settings!$C49*12),0)+IF((BN$7-$AM$7)&lt;=(Settings!$C49*12),$AM62/(Settings!$C49*12),0)+IF((BN$7-$AL$7)&lt;=(Settings!$C49*12),$AL62/(Settings!$C49*12),0)+IF((BN$7-$AK$7)&lt;=(Settings!$C49*12),$AK62/(Settings!$C49*12),0)+IF((BN$7-$AJ$7)&lt;=(Settings!$C49*12),$AJ62/(Settings!$C49*12),0)+IF((BN$7-$AI$7)&lt;=(Settings!$C49*12),$AI62/(Settings!$C49*12),0)+IF((BN$7-$AH$7)&lt;=(Settings!$C49*12),$AH62/(Settings!$C49*12),0)+IF((BN$7-$AG$7)&lt;=(Settings!$C49*12),$AG62/(Settings!$C49*12),0)+IF((BN$7-$AF$7)&lt;=(Settings!$C49*12),$AF62/(Settings!$C49*12),0)+IF((BN$7-$AE$7)&lt;=(Settings!$C49*12),$AE62/(Settings!$C49*12),0)+IF((BN$7-$AD$7)&lt;=(Settings!$C49*12),$AD62/(Settings!$C49*12),0)+IF((BN$7-$AC$7)&lt;=(Settings!$C49*12),$AC62/(Settings!$C49*12),0)+IF((BN$7-$AB$7)&lt;=(Settings!$C49*12),$AB62/(Settings!$C49*12),0)+IF((BN$7-$AA$7)&lt;=(Settings!$C49*12),$AA62/(Settings!$C49*12),0)+IF((BN$7-$Z$7)&lt;=(Settings!$C49*12),$Z62/(Settings!$C49*12),0)+IF((BN$7-$Y$7)&lt;=(Settings!$C49*12),$Y62/(Settings!$C49*12),0)+IF((BN$7-$X$7)&lt;=(Settings!$C49*12),$X62/(Settings!$C49*12),0)+IF((BN$7-$W$7)&lt;=(Settings!$C49*12),$W62/(Settings!$C49*12),0)+IF((BN$7-$V$7)&lt;=(Settings!$C49*12),$V62/(Settings!$C49*12),0)+IF((BN$7-$U$7)&lt;=(Settings!$C49*12),$U62/(Settings!$C49*12),0)+IF((BN$7-$T$7)&lt;=(Settings!$C49*12),$T62/(Settings!$C49*12),0)+IF((BN$7-$S$7)&lt;=(Settings!$C49*12),$S62/(Settings!$C49*12),0)+IF((BN$7-$R$7)&lt;=(Settings!$C49*12),$R62/(Settings!$C49*12),0)+IF((BN$7-$Q$7)&lt;=(Settings!$C49*12),$Q62/(Settings!$C49*12),0)+IF((BN$7-$P$7)&lt;=(Settings!$C49*12),$P62/(Settings!$C49*12),0)+IF((BN$7-$O$7)&lt;=(Settings!$C49*12),$O62/(Settings!$C49*12),0)+IF((BN$7-$N$7)&lt;=(Settings!$C49*12),$N62/(Settings!$C49*12),0)+IF((BN$7-$M$7)&lt;=(Settings!$C49*12),$M62/(Settings!$C49*12),0)+IF((BN$7-$L$7)&lt;=(Settings!$C49*12),$L62/(Settings!$C49*12),0)+IF((BN$7-$K$7)&lt;=(Settings!$C49*12),$K62/(Settings!$C49*12),0)+IF((BN$7-$J$7)&lt;=(Settings!$C49*12),$J62/(Settings!$C49*12),0)+IF((BN$7-$I$7)&lt;=(Settings!$C49*12),$I62/(Settings!$C49*12),0)+IF((BN$7-$H$7)&lt;=(Settings!$C49*12),$H62/(Settings!$C49*12),0)+IF((BN$7-$G$7)&lt;=(Settings!$C49*12),$G62/(Settings!$C49*12),0)+IF((BN$7-$F$7)&lt;=(Settings!$C49*12),$F62/(Settings!$C49*12),0)+IF((BN$7-$E$7)&lt;=(Settings!$C49*12),$E62/(Settings!$C49*12),0)</f>
        <v>#REF!</v>
      </c>
      <c r="BO74" s="286" t="e">
        <f>IF((BO$7-$BN$7)&lt;=(Settings!$C49*12),$BN62/(Settings!$C49*12),0)+IF((BO$7-$BM$7)&lt;=(Settings!$C49*12),$BM62/(Settings!$C49*12),0)+IF((BO$7-$BL$7)&lt;=(Settings!$C49*12),$BL62/(Settings!$C49*12),0)+IF((BO$7-$BK$7)&lt;=(Settings!$C49*12),$BK62/(Settings!$C49*12),0)+IF((BO$7-$BJ$7)&lt;=(Settings!$C49*12),$BJ62/(Settings!$C49*12),0)+IF((BO$7-$BI$7)&lt;=(Settings!$C49*12),$BI62/(Settings!$C49*12),0)+IF((BO$7-$BH$7)&lt;=(Settings!$C49*12),$BH62/(Settings!$C49*12),0)+IF((BO$7-$BG$7)&lt;=(Settings!$C49*12),$BG62/(Settings!$C49*12),0)+IF((BO$7-$BF$7)&lt;=(Settings!$C49*12),$BF62/(Settings!$C49*12),0)+IF((BO$7-$BE$7)&lt;=(Settings!$C49*12),$BE62/(Settings!$C49*12),0)+IF((BO$7-$BD$7)&lt;=(Settings!$C49*12),$BD62/(Settings!$C49*12),0)+IF((BO$7-$BC$7)&lt;=(Settings!$C49*12),$BC62/(Settings!$C49*12),0)+IF((BO$7-$BB$7)&lt;=(Settings!$C49*12),$BB62/(Settings!$C49*12),0)+IF((BO$7-$BA$7)&lt;=(Settings!$C49*12),$BA62/(Settings!$C49*12),0)+IF((BO$7-$AZ$7)&lt;=(Settings!$C49*12),$AZ62/(Settings!$C49*12),0)+IF((BO$7-$AY$7)&lt;=(Settings!$C49*12),$AY62/(Settings!$C49*12),0)+IF((BO$7-$AX$7)&lt;=(Settings!$C49*12),$AX62/(Settings!$C49*12),0)+IF((BO$7-$AW$7)&lt;=(Settings!$C49*12),$AW62/(Settings!$C49*12),0)+IF((BO$7-$AV$7)&lt;=(Settings!$C49*12),$AV62/(Settings!$C49*12),0)+IF((BO$7-$AU$7)&lt;=(Settings!$C49*12),$AU62/(Settings!$C49*12),0)+IF((BO$7-$AT$7)&lt;=(Settings!$C49*12),$AT62/(Settings!$C49*12),0)+IF((BO$7-$AS$7)&lt;=(Settings!$C49*12),$AS62/(Settings!$C49*12),0)+IF((BO$7-$AR$7)&lt;=(Settings!$C49*12),$AR62/(Settings!$C49*12),0)+IF((BO$7-$AQ$7)&lt;=(Settings!$C49*12),$AQ62/(Settings!$C49*12),0)+IF((BO$7-$AP$7)&lt;=(Settings!$C49*12),$AP62/(Settings!$C49*12),0)+IF((BO$7-$AO$7)&lt;=(Settings!$C49*12),$AO62/(Settings!$C49*12),0)+IF((BO$7-$AN$7)&lt;=(Settings!$C49*12),$AN62/(Settings!$C49*12),0)+IF((BO$7-$AM$7)&lt;=(Settings!$C49*12),$AM62/(Settings!$C49*12),0)+IF((BO$7-$AL$7)&lt;=(Settings!$C49*12),$AL62/(Settings!$C49*12),0)+IF((BO$7-$AK$7)&lt;=(Settings!$C49*12),$AK62/(Settings!$C49*12),0)+IF((BO$7-$AJ$7)&lt;=(Settings!$C49*12),$AJ62/(Settings!$C49*12),0)+IF((BO$7-$AI$7)&lt;=(Settings!$C49*12),$AI62/(Settings!$C49*12),0)+IF((BO$7-$AH$7)&lt;=(Settings!$C49*12),$AH62/(Settings!$C49*12),0)+IF((BO$7-$AG$7)&lt;=(Settings!$C49*12),$AG62/(Settings!$C49*12),0)+IF((BO$7-$AF$7)&lt;=(Settings!$C49*12),$AF62/(Settings!$C49*12),0)+IF((BO$7-$AE$7)&lt;=(Settings!$C49*12),$AE62/(Settings!$C49*12),0)+IF((BO$7-$AD$7)&lt;=(Settings!$C49*12),$AD62/(Settings!$C49*12),0)+IF((BO$7-$AC$7)&lt;=(Settings!$C49*12),$AC62/(Settings!$C49*12),0)+IF((BO$7-$AB$7)&lt;=(Settings!$C49*12),$AB62/(Settings!$C49*12),0)+IF((BO$7-$AA$7)&lt;=(Settings!$C49*12),$AA62/(Settings!$C49*12),0)+IF((BO$7-$Z$7)&lt;=(Settings!$C49*12),$Z62/(Settings!$C49*12),0)+IF((BO$7-$Y$7)&lt;=(Settings!$C49*12),$Y62/(Settings!$C49*12),0)+IF((BO$7-$X$7)&lt;=(Settings!$C49*12),$X62/(Settings!$C49*12),0)+IF((BO$7-$W$7)&lt;=(Settings!$C49*12),$W62/(Settings!$C49*12),0)+IF((BO$7-$V$7)&lt;=(Settings!$C49*12),$V62/(Settings!$C49*12),0)+IF((BO$7-$U$7)&lt;=(Settings!$C49*12),$U62/(Settings!$C49*12),0)+IF((BO$7-$T$7)&lt;=(Settings!$C49*12),$T62/(Settings!$C49*12),0)+IF((BO$7-$S$7)&lt;=(Settings!$C49*12),$S62/(Settings!$C49*12),0)+IF((BO$7-$R$7)&lt;=(Settings!$C49*12),$R62/(Settings!$C49*12),0)+IF((BO$7-$Q$7)&lt;=(Settings!$C49*12),$Q62/(Settings!$C49*12),0)+IF((BO$7-$P$7)&lt;=(Settings!$C49*12),$P62/(Settings!$C49*12),0)+IF((BO$7-$O$7)&lt;=(Settings!$C49*12),$O62/(Settings!$C49*12),0)+IF((BO$7-$N$7)&lt;=(Settings!$C49*12),$N62/(Settings!$C49*12),0)+IF((BO$7-$M$7)&lt;=(Settings!$C49*12),$M62/(Settings!$C49*12),0)+IF((BO$7-$L$7)&lt;=(Settings!$C49*12),$L62/(Settings!$C49*12),0)+IF((BO$7-$K$7)&lt;=(Settings!$C49*12),$K62/(Settings!$C49*12),0)+IF((BO$7-$J$7)&lt;=(Settings!$C49*12),$J62/(Settings!$C49*12),0)+IF((BO$7-$I$7)&lt;=(Settings!$C49*12),$I62/(Settings!$C49*12),0)+IF((BO$7-$H$7)&lt;=(Settings!$C49*12),$H62/(Settings!$C49*12),0)+IF((BO$7-$G$7)&lt;=(Settings!$C49*12),$G62/(Settings!$C49*12),0)+IF((BO$7-$F$7)&lt;=(Settings!$C49*12),$F62/(Settings!$C49*12),0)+IF((BO$7-$E$7)&lt;=(Settings!$C49*12),$E62/(Settings!$C49*12),0)</f>
        <v>#REF!</v>
      </c>
      <c r="BP74" s="286" t="e">
        <f>IF((BP$7-$BO$7)&lt;=(Settings!$C49*12),$BO62/(Settings!$C49*12),0)+IF((BP$7-$BN$7)&lt;=(Settings!$C49*12),$BN62/(Settings!$C49*12),0)+IF((BP$7-$BM$7)&lt;=(Settings!$C49*12),$BM62/(Settings!$C49*12),0)+IF((BP$7-$BL$7)&lt;=(Settings!$C49*12),$BL62/(Settings!$C49*12),0)+IF((BP$7-$BK$7)&lt;=(Settings!$C49*12),$BK62/(Settings!$C49*12),0)+IF((BP$7-$BJ$7)&lt;=(Settings!$C49*12),$BJ62/(Settings!$C49*12),0)+IF((BP$7-$BI$7)&lt;=(Settings!$C49*12),$BI62/(Settings!$C49*12),0)+IF((BP$7-$BH$7)&lt;=(Settings!$C49*12),$BH62/(Settings!$C49*12),0)+IF((BP$7-$BG$7)&lt;=(Settings!$C49*12),$BG62/(Settings!$C49*12),0)+IF((BP$7-$BF$7)&lt;=(Settings!$C49*12),$BF62/(Settings!$C49*12),0)+IF((BP$7-$BE$7)&lt;=(Settings!$C49*12),$BE62/(Settings!$C49*12),0)+IF((BP$7-$BD$7)&lt;=(Settings!$C49*12),$BD62/(Settings!$C49*12),0)+IF((BP$7-$BC$7)&lt;=(Settings!$C49*12),$BC62/(Settings!$C49*12),0)+IF((BP$7-$BB$7)&lt;=(Settings!$C49*12),$BB62/(Settings!$C49*12),0)+IF((BP$7-$BA$7)&lt;=(Settings!$C49*12),$BA62/(Settings!$C49*12),0)+IF((BP$7-$AZ$7)&lt;=(Settings!$C49*12),$AZ62/(Settings!$C49*12),0)+IF((BP$7-$AY$7)&lt;=(Settings!$C49*12),$AY62/(Settings!$C49*12),0)+IF((BP$7-$AX$7)&lt;=(Settings!$C49*12),$AX62/(Settings!$C49*12),0)+IF((BP$7-$AW$7)&lt;=(Settings!$C49*12),$AW62/(Settings!$C49*12),0)+IF((BP$7-$AV$7)&lt;=(Settings!$C49*12),$AV62/(Settings!$C49*12),0)+IF((BP$7-$AU$7)&lt;=(Settings!$C49*12),$AU62/(Settings!$C49*12),0)+IF((BP$7-$AT$7)&lt;=(Settings!$C49*12),$AT62/(Settings!$C49*12),0)+IF((BP$7-$AS$7)&lt;=(Settings!$C49*12),$AS62/(Settings!$C49*12),0)+IF((BP$7-$AR$7)&lt;=(Settings!$C49*12),$AR62/(Settings!$C49*12),0)+IF((BP$7-$AQ$7)&lt;=(Settings!$C49*12),$AQ62/(Settings!$C49*12),0)+IF((BP$7-$AP$7)&lt;=(Settings!$C49*12),$AP62/(Settings!$C49*12),0)+IF((BP$7-$AO$7)&lt;=(Settings!$C49*12),$AO62/(Settings!$C49*12),0)+IF((BP$7-$AN$7)&lt;=(Settings!$C49*12),$AN62/(Settings!$C49*12),0)+IF((BP$7-$AM$7)&lt;=(Settings!$C49*12),$AM62/(Settings!$C49*12),0)+IF((BP$7-$AL$7)&lt;=(Settings!$C49*12),$AL62/(Settings!$C49*12),0)+IF((BP$7-$AK$7)&lt;=(Settings!$C49*12),$AK62/(Settings!$C49*12),0)+IF((BP$7-$AJ$7)&lt;=(Settings!$C49*12),$AJ62/(Settings!$C49*12),0)+IF((BP$7-$AI$7)&lt;=(Settings!$C49*12),$AI62/(Settings!$C49*12),0)+IF((BP$7-$AH$7)&lt;=(Settings!$C49*12),$AH62/(Settings!$C49*12),0)+IF((BP$7-$AG$7)&lt;=(Settings!$C49*12),$AG62/(Settings!$C49*12),0)+IF((BP$7-$AF$7)&lt;=(Settings!$C49*12),$AF62/(Settings!$C49*12),0)+IF((BP$7-$AE$7)&lt;=(Settings!$C49*12),$AE62/(Settings!$C49*12),0)+IF((BP$7-$AD$7)&lt;=(Settings!$C49*12),$AD62/(Settings!$C49*12),0)+IF((BP$7-$AC$7)&lt;=(Settings!$C49*12),$AC62/(Settings!$C49*12),0)+IF((BP$7-$AB$7)&lt;=(Settings!$C49*12),$AB62/(Settings!$C49*12),0)+IF((BP$7-$AA$7)&lt;=(Settings!$C49*12),$AA62/(Settings!$C49*12),0)+IF((BP$7-$Z$7)&lt;=(Settings!$C49*12),$Z62/(Settings!$C49*12),0)+IF((BP$7-$Y$7)&lt;=(Settings!$C49*12),$Y62/(Settings!$C49*12),0)+IF((BP$7-$X$7)&lt;=(Settings!$C49*12),$X62/(Settings!$C49*12),0)+IF((BP$7-$W$7)&lt;=(Settings!$C49*12),$W62/(Settings!$C49*12),0)+IF((BP$7-$V$7)&lt;=(Settings!$C49*12),$V62/(Settings!$C49*12),0)+IF((BP$7-$U$7)&lt;=(Settings!$C49*12),$U62/(Settings!$C49*12),0)+IF((BP$7-$T$7)&lt;=(Settings!$C49*12),$T62/(Settings!$C49*12),0)+IF((BP$7-$S$7)&lt;=(Settings!$C49*12),$S62/(Settings!$C49*12),0)+IF((BP$7-$R$7)&lt;=(Settings!$C49*12),$R62/(Settings!$C49*12),0)+IF((BP$7-$Q$7)&lt;=(Settings!$C49*12),$Q62/(Settings!$C49*12),0)+IF((BP$7-$P$7)&lt;=(Settings!$C49*12),$P62/(Settings!$C49*12),0)+IF((BP$7-$O$7)&lt;=(Settings!$C49*12),$O62/(Settings!$C49*12),0)+IF((BP$7-$N$7)&lt;=(Settings!$C49*12),$N62/(Settings!$C49*12),0)+IF((BP$7-$M$7)&lt;=(Settings!$C49*12),$M62/(Settings!$C49*12),0)+IF((BP$7-$L$7)&lt;=(Settings!$C49*12),$L62/(Settings!$C49*12),0)+IF((BP$7-$K$7)&lt;=(Settings!$C49*12),$K62/(Settings!$C49*12),0)+IF((BP$7-$J$7)&lt;=(Settings!$C49*12),$J62/(Settings!$C49*12),0)+IF((BP$7-$I$7)&lt;=(Settings!$C49*12),$I62/(Settings!$C49*12),0)+IF((BP$7-$H$7)&lt;=(Settings!$C49*12),$H62/(Settings!$C49*12),0)+IF((BP$7-$G$7)&lt;=(Settings!$C49*12),$G62/(Settings!$C49*12),0)+IF((BP$7-$F$7)&lt;=(Settings!$C49*12),$F62/(Settings!$C49*12),0)+IF((BP$7-$E$7)&lt;=(Settings!$C49*12),$E62/(Settings!$C49*12),0)</f>
        <v>#REF!</v>
      </c>
      <c r="BQ74" s="286" t="e">
        <f>IF((BQ$7-$BP$7)&lt;=(Settings!$C49*12),$BP62/(Settings!$C49*12),0)+IF((BQ$7-$BO$7)&lt;=(Settings!$C49*12),$BO62/(Settings!$C49*12),0)+IF((BQ$7-$BN$7)&lt;=(Settings!$C49*12),$BN62/(Settings!$C49*12),0)+IF((BQ$7-$BM$7)&lt;=(Settings!$C49*12),$BM62/(Settings!$C49*12),0)+IF((BQ$7-$BL$7)&lt;=(Settings!$C49*12),$BL62/(Settings!$C49*12),0)+IF((BQ$7-$BK$7)&lt;=(Settings!$C49*12),$BK62/(Settings!$C49*12),0)+IF((BQ$7-$BJ$7)&lt;=(Settings!$C49*12),$BJ62/(Settings!$C49*12),0)+IF((BQ$7-$BI$7)&lt;=(Settings!$C49*12),$BI62/(Settings!$C49*12),0)+IF((BQ$7-$BH$7)&lt;=(Settings!$C49*12),$BH62/(Settings!$C49*12),0)+IF((BQ$7-$BG$7)&lt;=(Settings!$C49*12),$BG62/(Settings!$C49*12),0)+IF((BQ$7-$BF$7)&lt;=(Settings!$C49*12),$BF62/(Settings!$C49*12),0)+IF((BQ$7-$BE$7)&lt;=(Settings!$C49*12),$BE62/(Settings!$C49*12),0)+IF((BQ$7-$BD$7)&lt;=(Settings!$C49*12),$BD62/(Settings!$C49*12),0)+IF((BQ$7-$BC$7)&lt;=(Settings!$C49*12),$BC62/(Settings!$C49*12),0)+IF((BQ$7-$BB$7)&lt;=(Settings!$C49*12),$BB62/(Settings!$C49*12),0)+IF((BQ$7-$BA$7)&lt;=(Settings!$C49*12),$BA62/(Settings!$C49*12),0)+IF((BQ$7-$AZ$7)&lt;=(Settings!$C49*12),$AZ62/(Settings!$C49*12),0)+IF((BQ$7-$AY$7)&lt;=(Settings!$C49*12),$AY62/(Settings!$C49*12),0)+IF((BQ$7-$AX$7)&lt;=(Settings!$C49*12),$AX62/(Settings!$C49*12),0)+IF((BQ$7-$AW$7)&lt;=(Settings!$C49*12),$AW62/(Settings!$C49*12),0)+IF((BQ$7-$AV$7)&lt;=(Settings!$C49*12),$AV62/(Settings!$C49*12),0)+IF((BQ$7-$AU$7)&lt;=(Settings!$C49*12),$AU62/(Settings!$C49*12),0)+IF((BQ$7-$AT$7)&lt;=(Settings!$C49*12),$AT62/(Settings!$C49*12),0)+IF((BQ$7-$AS$7)&lt;=(Settings!$C49*12),$AS62/(Settings!$C49*12),0)+IF((BQ$7-$AR$7)&lt;=(Settings!$C49*12),$AR62/(Settings!$C49*12),0)+IF((BQ$7-$AQ$7)&lt;=(Settings!$C49*12),$AQ62/(Settings!$C49*12),0)+IF((BQ$7-$AP$7)&lt;=(Settings!$C49*12),$AP62/(Settings!$C49*12),0)+IF((BQ$7-$AO$7)&lt;=(Settings!$C49*12),$AO62/(Settings!$C49*12),0)+IF((BQ$7-$AN$7)&lt;=(Settings!$C49*12),$AN62/(Settings!$C49*12),0)+IF((BQ$7-$AM$7)&lt;=(Settings!$C49*12),$AM62/(Settings!$C49*12),0)+IF((BQ$7-$AL$7)&lt;=(Settings!$C49*12),$AL62/(Settings!$C49*12),0)+IF((BQ$7-$AK$7)&lt;=(Settings!$C49*12),$AK62/(Settings!$C49*12),0)+IF((BQ$7-$AJ$7)&lt;=(Settings!$C49*12),$AJ62/(Settings!$C49*12),0)+IF((BQ$7-$AI$7)&lt;=(Settings!$C49*12),$AI62/(Settings!$C49*12),0)+IF((BQ$7-$AH$7)&lt;=(Settings!$C49*12),$AH62/(Settings!$C49*12),0)+IF((BQ$7-$AG$7)&lt;=(Settings!$C49*12),$AG62/(Settings!$C49*12),0)+IF((BQ$7-$AF$7)&lt;=(Settings!$C49*12),$AF62/(Settings!$C49*12),0)+IF((BQ$7-$AE$7)&lt;=(Settings!$C49*12),$AE62/(Settings!$C49*12),0)+IF((BQ$7-$AD$7)&lt;=(Settings!$C49*12),$AD62/(Settings!$C49*12),0)+IF((BQ$7-$AC$7)&lt;=(Settings!$C49*12),$AC62/(Settings!$C49*12),0)+IF((BQ$7-$AB$7)&lt;=(Settings!$C49*12),$AB62/(Settings!$C49*12),0)+IF((BQ$7-$AA$7)&lt;=(Settings!$C49*12),$AA62/(Settings!$C49*12),0)+IF((BQ$7-$Z$7)&lt;=(Settings!$C49*12),$Z62/(Settings!$C49*12),0)+IF((BQ$7-$Y$7)&lt;=(Settings!$C49*12),$Y62/(Settings!$C49*12),0)+IF((BQ$7-$X$7)&lt;=(Settings!$C49*12),$X62/(Settings!$C49*12),0)+IF((BQ$7-$W$7)&lt;=(Settings!$C49*12),$W62/(Settings!$C49*12),0)+IF((BQ$7-$V$7)&lt;=(Settings!$C49*12),$V62/(Settings!$C49*12),0)+IF((BQ$7-$U$7)&lt;=(Settings!$C49*12),$U62/(Settings!$C49*12),0)+IF((BQ$7-$T$7)&lt;=(Settings!$C49*12),$T62/(Settings!$C49*12),0)+IF((BQ$7-$S$7)&lt;=(Settings!$C49*12),$S62/(Settings!$C49*12),0)+IF((BQ$7-$R$7)&lt;=(Settings!$C49*12),$R62/(Settings!$C49*12),0)+IF((BQ$7-$Q$7)&lt;=(Settings!$C49*12),$Q62/(Settings!$C49*12),0)+IF((BQ$7-$P$7)&lt;=(Settings!$C49*12),$P62/(Settings!$C49*12),0)+IF((BQ$7-$O$7)&lt;=(Settings!$C49*12),$O62/(Settings!$C49*12),0)+IF((BQ$7-$N$7)&lt;=(Settings!$C49*12),$N62/(Settings!$C49*12),0)+IF((BQ$7-$M$7)&lt;=(Settings!$C49*12),$M62/(Settings!$C49*12),0)+IF((BQ$7-$L$7)&lt;=(Settings!$C49*12),$L62/(Settings!$C49*12),0)+IF((BQ$7-$K$7)&lt;=(Settings!$C49*12),$K62/(Settings!$C49*12),0)+IF((BQ$7-$J$7)&lt;=(Settings!$C49*12),$J62/(Settings!$C49*12),0)+IF((BQ$7-$I$7)&lt;=(Settings!$C49*12),$I62/(Settings!$C49*12),0)+IF((BQ$7-$H$7)&lt;=(Settings!$C49*12),$H62/(Settings!$C49*12),0)+IF((BQ$7-$G$7)&lt;=(Settings!$C49*12),$G62/(Settings!$C49*12),0)+IF((BQ$7-$F$7)&lt;=(Settings!$C49*12),$F62/(Settings!$C49*12),0)+IF((BQ$7-$E$7)&lt;=(Settings!$C49*12),$E62/(Settings!$C49*12),0)</f>
        <v>#REF!</v>
      </c>
      <c r="BR74" s="286" t="e">
        <f>IF((BR$7-$BQ$7)&lt;=(Settings!$C49*12),$BQ62/(Settings!$C49*12),0)+IF((BR$7-$BP$7)&lt;=(Settings!$C49*12),$BP62/(Settings!$C49*12),0)+IF((BR$7-$BO$7)&lt;=(Settings!$C49*12),$BO62/(Settings!$C49*12),0)+IF((BR$7-$BN$7)&lt;=(Settings!$C49*12),$BN62/(Settings!$C49*12),0)+IF((BR$7-$BM$7)&lt;=(Settings!$C49*12),$BM62/(Settings!$C49*12),0)+IF((BR$7-$BL$7)&lt;=(Settings!$C49*12),$BL62/(Settings!$C49*12),0)+IF((BR$7-$BK$7)&lt;=(Settings!$C49*12),$BK62/(Settings!$C49*12),0)+IF((BR$7-$BJ$7)&lt;=(Settings!$C49*12),$BJ62/(Settings!$C49*12),0)+IF((BR$7-$BI$7)&lt;=(Settings!$C49*12),$BI62/(Settings!$C49*12),0)+IF((BR$7-$BH$7)&lt;=(Settings!$C49*12),$BH62/(Settings!$C49*12),0)+IF((BR$7-$BG$7)&lt;=(Settings!$C49*12),$BG62/(Settings!$C49*12),0)+IF((BR$7-$BF$7)&lt;=(Settings!$C49*12),$BF62/(Settings!$C49*12),0)+IF((BR$7-$BE$7)&lt;=(Settings!$C49*12),$BE62/(Settings!$C49*12),0)+IF((BR$7-$BD$7)&lt;=(Settings!$C49*12),$BD62/(Settings!$C49*12),0)+IF((BR$7-$BC$7)&lt;=(Settings!$C49*12),$BC62/(Settings!$C49*12),0)+IF((BR$7-$BB$7)&lt;=(Settings!$C49*12),$BB62/(Settings!$C49*12),0)+IF((BR$7-$BA$7)&lt;=(Settings!$C49*12),$BA62/(Settings!$C49*12),0)+IF((BR$7-$AZ$7)&lt;=(Settings!$C49*12),$AZ62/(Settings!$C49*12),0)+IF((BR$7-$AY$7)&lt;=(Settings!$C49*12),$AY62/(Settings!$C49*12),0)+IF((BR$7-$AX$7)&lt;=(Settings!$C49*12),$AX62/(Settings!$C49*12),0)+IF((BR$7-$AW$7)&lt;=(Settings!$C49*12),$AW62/(Settings!$C49*12),0)+IF((BR$7-$AV$7)&lt;=(Settings!$C49*12),$AV62/(Settings!$C49*12),0)+IF((BR$7-$AU$7)&lt;=(Settings!$C49*12),$AU62/(Settings!$C49*12),0)+IF((BR$7-$AT$7)&lt;=(Settings!$C49*12),$AT62/(Settings!$C49*12),0)+IF((BR$7-$AS$7)&lt;=(Settings!$C49*12),$AS62/(Settings!$C49*12),0)+IF((BR$7-$AR$7)&lt;=(Settings!$C49*12),$AR62/(Settings!$C49*12),0)+IF((BR$7-$AQ$7)&lt;=(Settings!$C49*12),$AQ62/(Settings!$C49*12),0)+IF((BR$7-$AP$7)&lt;=(Settings!$C49*12),$AP62/(Settings!$C49*12),0)+IF((BR$7-$AO$7)&lt;=(Settings!$C49*12),$AO62/(Settings!$C49*12),0)+IF((BR$7-$AN$7)&lt;=(Settings!$C49*12),$AN62/(Settings!$C49*12),0)+IF((BR$7-$AM$7)&lt;=(Settings!$C49*12),$AM62/(Settings!$C49*12),0)+IF((BR$7-$AL$7)&lt;=(Settings!$C49*12),$AL62/(Settings!$C49*12),0)+IF((BR$7-$AK$7)&lt;=(Settings!$C49*12),$AK62/(Settings!$C49*12),0)+IF((BR$7-$AJ$7)&lt;=(Settings!$C49*12),$AJ62/(Settings!$C49*12),0)+IF((BR$7-$AI$7)&lt;=(Settings!$C49*12),$AI62/(Settings!$C49*12),0)+IF((BR$7-$AH$7)&lt;=(Settings!$C49*12),$AH62/(Settings!$C49*12),0)+IF((BR$7-$AG$7)&lt;=(Settings!$C49*12),$AG62/(Settings!$C49*12),0)+IF((BR$7-$AF$7)&lt;=(Settings!$C49*12),$AF62/(Settings!$C49*12),0)+IF((BR$7-$AE$7)&lt;=(Settings!$C49*12),$AE62/(Settings!$C49*12),0)+IF((BR$7-$AD$7)&lt;=(Settings!$C49*12),$AD62/(Settings!$C49*12),0)+IF((BR$7-$AC$7)&lt;=(Settings!$C49*12),$AC62/(Settings!$C49*12),0)+IF((BR$7-$AB$7)&lt;=(Settings!$C49*12),$AB62/(Settings!$C49*12),0)+IF((BR$7-$AA$7)&lt;=(Settings!$C49*12),$AA62/(Settings!$C49*12),0)+IF((BR$7-$Z$7)&lt;=(Settings!$C49*12),$Z62/(Settings!$C49*12),0)+IF((BR$7-$Y$7)&lt;=(Settings!$C49*12),$Y62/(Settings!$C49*12),0)+IF((BR$7-$X$7)&lt;=(Settings!$C49*12),$X62/(Settings!$C49*12),0)+IF((BR$7-$W$7)&lt;=(Settings!$C49*12),$W62/(Settings!$C49*12),0)+IF((BR$7-$V$7)&lt;=(Settings!$C49*12),$V62/(Settings!$C49*12),0)+IF((BR$7-$U$7)&lt;=(Settings!$C49*12),$U62/(Settings!$C49*12),0)+IF((BR$7-$T$7)&lt;=(Settings!$C49*12),$T62/(Settings!$C49*12),0)+IF((BR$7-$S$7)&lt;=(Settings!$C49*12),$S62/(Settings!$C49*12),0)+IF((BR$7-$R$7)&lt;=(Settings!$C49*12),$R62/(Settings!$C49*12),0)+IF((BR$7-$Q$7)&lt;=(Settings!$C49*12),$Q62/(Settings!$C49*12),0)+IF((BR$7-$P$7)&lt;=(Settings!$C49*12),$P62/(Settings!$C49*12),0)+IF((BR$7-$O$7)&lt;=(Settings!$C49*12),$O62/(Settings!$C49*12),0)+IF((BR$7-$N$7)&lt;=(Settings!$C49*12),$N62/(Settings!$C49*12),0)+IF((BR$7-$M$7)&lt;=(Settings!$C49*12),$M62/(Settings!$C49*12),0)+IF((BR$7-$L$7)&lt;=(Settings!$C49*12),$L62/(Settings!$C49*12),0)+IF((BR$7-$K$7)&lt;=(Settings!$C49*12),$K62/(Settings!$C49*12),0)+IF((BR$7-$J$7)&lt;=(Settings!$C49*12),$J62/(Settings!$C49*12),0)+IF((BR$7-$I$7)&lt;=(Settings!$C49*12),$I62/(Settings!$C49*12),0)+IF((BR$7-$H$7)&lt;=(Settings!$C49*12),$H62/(Settings!$C49*12),0)+IF((BR$7-$G$7)&lt;=(Settings!$C49*12),$G62/(Settings!$C49*12),0)+IF((BR$7-$F$7)&lt;=(Settings!$C49*12),$F62/(Settings!$C49*12),0)+IF((BR$7-$E$7)&lt;=(Settings!$C49*12),$E62/(Settings!$C49*12),0)</f>
        <v>#REF!</v>
      </c>
      <c r="BS74" s="286" t="e">
        <f>IF((BS$7-$BR$7)&lt;=(Settings!$C49*12),$BR62/(Settings!$C49*12),0)+IF((BS$7-$BQ$7)&lt;=(Settings!$C49*12),$BQ62/(Settings!$C49*12),0)+IF((BS$7-$BP$7)&lt;=(Settings!$C49*12),$BP62/(Settings!$C49*12),0)+IF((BS$7-$BO$7)&lt;=(Settings!$C49*12),$BO62/(Settings!$C49*12),0)+IF((BS$7-$BN$7)&lt;=(Settings!$C49*12),$BN62/(Settings!$C49*12),0)+IF((BS$7-$BM$7)&lt;=(Settings!$C49*12),$BM62/(Settings!$C49*12),0)+IF((BS$7-$BL$7)&lt;=(Settings!$C49*12),$BL62/(Settings!$C49*12),0)+IF((BS$7-$BK$7)&lt;=(Settings!$C49*12),$BK62/(Settings!$C49*12),0)+IF((BS$7-$BJ$7)&lt;=(Settings!$C49*12),$BJ62/(Settings!$C49*12),0)+IF((BS$7-$BI$7)&lt;=(Settings!$C49*12),$BI62/(Settings!$C49*12),0)+IF((BS$7-$BH$7)&lt;=(Settings!$C49*12),$BH62/(Settings!$C49*12),0)+IF((BS$7-$BG$7)&lt;=(Settings!$C49*12),$BG62/(Settings!$C49*12),0)+IF((BS$7-$BF$7)&lt;=(Settings!$C49*12),$BF62/(Settings!$C49*12),0)+IF((BS$7-$BE$7)&lt;=(Settings!$C49*12),$BE62/(Settings!$C49*12),0)+IF((BS$7-$BD$7)&lt;=(Settings!$C49*12),$BD62/(Settings!$C49*12),0)+IF((BS$7-$BC$7)&lt;=(Settings!$C49*12),$BC62/(Settings!$C49*12),0)+IF((BS$7-$BB$7)&lt;=(Settings!$C49*12),$BB62/(Settings!$C49*12),0)+IF((BS$7-$BA$7)&lt;=(Settings!$C49*12),$BA62/(Settings!$C49*12),0)+IF((BS$7-$AZ$7)&lt;=(Settings!$C49*12),$AZ62/(Settings!$C49*12),0)+IF((BS$7-$AY$7)&lt;=(Settings!$C49*12),$AY62/(Settings!$C49*12),0)+IF((BS$7-$AX$7)&lt;=(Settings!$C49*12),$AX62/(Settings!$C49*12),0)+IF((BS$7-$AW$7)&lt;=(Settings!$C49*12),$AW62/(Settings!$C49*12),0)+IF((BS$7-$AV$7)&lt;=(Settings!$C49*12),$AV62/(Settings!$C49*12),0)+IF((BS$7-$AU$7)&lt;=(Settings!$C49*12),$AU62/(Settings!$C49*12),0)+IF((BS$7-$AT$7)&lt;=(Settings!$C49*12),$AT62/(Settings!$C49*12),0)+IF((BS$7-$AS$7)&lt;=(Settings!$C49*12),$AS62/(Settings!$C49*12),0)+IF((BS$7-$AR$7)&lt;=(Settings!$C49*12),$AR62/(Settings!$C49*12),0)+IF((BS$7-$AQ$7)&lt;=(Settings!$C49*12),$AQ62/(Settings!$C49*12),0)+IF((BS$7-$AP$7)&lt;=(Settings!$C49*12),$AP62/(Settings!$C49*12),0)+IF((BS$7-$AO$7)&lt;=(Settings!$C49*12),$AO62/(Settings!$C49*12),0)+IF((BS$7-$AN$7)&lt;=(Settings!$C49*12),$AN62/(Settings!$C49*12),0)+IF((BS$7-$AM$7)&lt;=(Settings!$C49*12),$AM62/(Settings!$C49*12),0)+IF((BS$7-$AL$7)&lt;=(Settings!$C49*12),$AL62/(Settings!$C49*12),0)+IF((BS$7-$AK$7)&lt;=(Settings!$C49*12),$AK62/(Settings!$C49*12),0)+IF((BS$7-$AJ$7)&lt;=(Settings!$C49*12),$AJ62/(Settings!$C49*12),0)+IF((BS$7-$AI$7)&lt;=(Settings!$C49*12),$AI62/(Settings!$C49*12),0)+IF((BS$7-$AH$7)&lt;=(Settings!$C49*12),$AH62/(Settings!$C49*12),0)+IF((BS$7-$AG$7)&lt;=(Settings!$C49*12),$AG62/(Settings!$C49*12),0)+IF((BS$7-$AF$7)&lt;=(Settings!$C49*12),$AF62/(Settings!$C49*12),0)+IF((BS$7-$AE$7)&lt;=(Settings!$C49*12),$AE62/(Settings!$C49*12),0)+IF((BS$7-$AD$7)&lt;=(Settings!$C49*12),$AD62/(Settings!$C49*12),0)+IF((BS$7-$AC$7)&lt;=(Settings!$C49*12),$AC62/(Settings!$C49*12),0)+IF((BS$7-$AB$7)&lt;=(Settings!$C49*12),$AB62/(Settings!$C49*12),0)+IF((BS$7-$AA$7)&lt;=(Settings!$C49*12),$AA62/(Settings!$C49*12),0)+IF((BS$7-$Z$7)&lt;=(Settings!$C49*12),$Z62/(Settings!$C49*12),0)+IF((BS$7-$Y$7)&lt;=(Settings!$C49*12),$Y62/(Settings!$C49*12),0)+IF((BS$7-$X$7)&lt;=(Settings!$C49*12),$X62/(Settings!$C49*12),0)+IF((BS$7-$W$7)&lt;=(Settings!$C49*12),$W62/(Settings!$C49*12),0)+IF((BS$7-$V$7)&lt;=(Settings!$C49*12),$V62/(Settings!$C49*12),0)+IF((BS$7-$U$7)&lt;=(Settings!$C49*12),$U62/(Settings!$C49*12),0)+IF((BS$7-$T$7)&lt;=(Settings!$C49*12),$T62/(Settings!$C49*12),0)+IF((BS$7-$S$7)&lt;=(Settings!$C49*12),$S62/(Settings!$C49*12),0)+IF((BS$7-$R$7)&lt;=(Settings!$C49*12),$R62/(Settings!$C49*12),0)+IF((BS$7-$Q$7)&lt;=(Settings!$C49*12),$Q62/(Settings!$C49*12),0)+IF((BS$7-$P$7)&lt;=(Settings!$C49*12),$P62/(Settings!$C49*12),0)+IF((BS$7-$O$7)&lt;=(Settings!$C49*12),$O62/(Settings!$C49*12),0)+IF((BS$7-$N$7)&lt;=(Settings!$C49*12),$N62/(Settings!$C49*12),0)+IF((BS$7-$M$7)&lt;=(Settings!$C49*12),$M62/(Settings!$C49*12),0)+IF((BS$7-$L$7)&lt;=(Settings!$C49*12),$L62/(Settings!$C49*12),0)+IF((BS$7-$K$7)&lt;=(Settings!$C49*12),$K62/(Settings!$C49*12),0)+IF((BS$7-$J$7)&lt;=(Settings!$C49*12),$J62/(Settings!$C49*12),0)+IF((BS$7-$I$7)&lt;=(Settings!$C49*12),$I62/(Settings!$C49*12),0)+IF((BS$7-$H$7)&lt;=(Settings!$C49*12),$H62/(Settings!$C49*12),0)+IF((BS$7-$G$7)&lt;=(Settings!$C49*12),$G62/(Settings!$C49*12),0)+IF((BS$7-$F$7)&lt;=(Settings!$C49*12),$F62/(Settings!$C49*12),0)+IF((BS$7-$E$7)&lt;=(Settings!$C49*12),$E62/(Settings!$C49*12),0)</f>
        <v>#REF!</v>
      </c>
      <c r="BT74" s="286" t="e">
        <f>IF((BT$7-$BS$7)&lt;=(Settings!$C49*12),$BS62/(Settings!$C49*12),0)+IF((BT$7-$BR$7)&lt;=(Settings!$C49*12),$BR62/(Settings!$C49*12),0)+IF((BT$7-$BQ$7)&lt;=(Settings!$C49*12),$BQ62/(Settings!$C49*12),0)+IF((BT$7-$BP$7)&lt;=(Settings!$C49*12),$BP62/(Settings!$C49*12),0)+IF((BT$7-$BO$7)&lt;=(Settings!$C49*12),$BO62/(Settings!$C49*12),0)+IF((BT$7-$BN$7)&lt;=(Settings!$C49*12),$BN62/(Settings!$C49*12),0)+IF((BT$7-$BM$7)&lt;=(Settings!$C49*12),$BM62/(Settings!$C49*12),0)+IF((BT$7-$BL$7)&lt;=(Settings!$C49*12),$BL62/(Settings!$C49*12),0)+IF((BT$7-$BK$7)&lt;=(Settings!$C49*12),$BK62/(Settings!$C49*12),0)+IF((BT$7-$BJ$7)&lt;=(Settings!$C49*12),$BJ62/(Settings!$C49*12),0)+IF((BT$7-$BI$7)&lt;=(Settings!$C49*12),$BI62/(Settings!$C49*12),0)+IF((BT$7-$BH$7)&lt;=(Settings!$C49*12),$BH62/(Settings!$C49*12),0)+IF((BT$7-$BG$7)&lt;=(Settings!$C49*12),$BG62/(Settings!$C49*12),0)+IF((BT$7-$BF$7)&lt;=(Settings!$C49*12),$BF62/(Settings!$C49*12),0)+IF((BT$7-$BE$7)&lt;=(Settings!$C49*12),$BE62/(Settings!$C49*12),0)+IF((BT$7-$BD$7)&lt;=(Settings!$C49*12),$BD62/(Settings!$C49*12),0)+IF((BT$7-$BC$7)&lt;=(Settings!$C49*12),$BC62/(Settings!$C49*12),0)+IF((BT$7-$BB$7)&lt;=(Settings!$C49*12),$BB62/(Settings!$C49*12),0)+IF((BT$7-$BA$7)&lt;=(Settings!$C49*12),$BA62/(Settings!$C49*12),0)+IF((BT$7-$AZ$7)&lt;=(Settings!$C49*12),$AZ62/(Settings!$C49*12),0)+IF((BT$7-$AY$7)&lt;=(Settings!$C49*12),$AY62/(Settings!$C49*12),0)+IF((BT$7-$AX$7)&lt;=(Settings!$C49*12),$AX62/(Settings!$C49*12),0)+IF((BT$7-$AW$7)&lt;=(Settings!$C49*12),$AW62/(Settings!$C49*12),0)+IF((BT$7-$AV$7)&lt;=(Settings!$C49*12),$AV62/(Settings!$C49*12),0)+IF((BT$7-$AU$7)&lt;=(Settings!$C49*12),$AU62/(Settings!$C49*12),0)+IF((BT$7-$AT$7)&lt;=(Settings!$C49*12),$AT62/(Settings!$C49*12),0)+IF((BT$7-$AS$7)&lt;=(Settings!$C49*12),$AS62/(Settings!$C49*12),0)+IF((BT$7-$AR$7)&lt;=(Settings!$C49*12),$AR62/(Settings!$C49*12),0)+IF((BT$7-$AQ$7)&lt;=(Settings!$C49*12),$AQ62/(Settings!$C49*12),0)+IF((BT$7-$AP$7)&lt;=(Settings!$C49*12),$AP62/(Settings!$C49*12),0)+IF((BT$7-$AO$7)&lt;=(Settings!$C49*12),$AO62/(Settings!$C49*12),0)+IF((BT$7-$AN$7)&lt;=(Settings!$C49*12),$AN62/(Settings!$C49*12),0)+IF((BT$7-$AM$7)&lt;=(Settings!$C49*12),$AM62/(Settings!$C49*12),0)+IF((BT$7-$AL$7)&lt;=(Settings!$C49*12),$AL62/(Settings!$C49*12),0)+IF((BT$7-$AK$7)&lt;=(Settings!$C49*12),$AK62/(Settings!$C49*12),0)+IF((BT$7-$AJ$7)&lt;=(Settings!$C49*12),$AJ62/(Settings!$C49*12),0)+IF((BT$7-$AI$7)&lt;=(Settings!$C49*12),$AI62/(Settings!$C49*12),0)+IF((BT$7-$AH$7)&lt;=(Settings!$C49*12),$AH62/(Settings!$C49*12),0)+IF((BT$7-$AG$7)&lt;=(Settings!$C49*12),$AG62/(Settings!$C49*12),0)+IF((BT$7-$AF$7)&lt;=(Settings!$C49*12),$AF62/(Settings!$C49*12),0)+IF((BT$7-$AE$7)&lt;=(Settings!$C49*12),$AE62/(Settings!$C49*12),0)+IF((BT$7-$AD$7)&lt;=(Settings!$C49*12),$AD62/(Settings!$C49*12),0)+IF((BT$7-$AC$7)&lt;=(Settings!$C49*12),$AC62/(Settings!$C49*12),0)+IF((BT$7-$AB$7)&lt;=(Settings!$C49*12),$AB62/(Settings!$C49*12),0)+IF((BT$7-$AA$7)&lt;=(Settings!$C49*12),$AA62/(Settings!$C49*12),0)+IF((BT$7-$Z$7)&lt;=(Settings!$C49*12),$Z62/(Settings!$C49*12),0)+IF((BT$7-$Y$7)&lt;=(Settings!$C49*12),$Y62/(Settings!$C49*12),0)+IF((BT$7-$X$7)&lt;=(Settings!$C49*12),$X62/(Settings!$C49*12),0)+IF((BT$7-$W$7)&lt;=(Settings!$C49*12),$W62/(Settings!$C49*12),0)+IF((BT$7-$V$7)&lt;=(Settings!$C49*12),$V62/(Settings!$C49*12),0)+IF((BT$7-$U$7)&lt;=(Settings!$C49*12),$U62/(Settings!$C49*12),0)+IF((BT$7-$T$7)&lt;=(Settings!$C49*12),$T62/(Settings!$C49*12),0)+IF((BT$7-$S$7)&lt;=(Settings!$C49*12),$S62/(Settings!$C49*12),0)+IF((BT$7-$R$7)&lt;=(Settings!$C49*12),$R62/(Settings!$C49*12),0)+IF((BT$7-$Q$7)&lt;=(Settings!$C49*12),$Q62/(Settings!$C49*12),0)+IF((BT$7-$P$7)&lt;=(Settings!$C49*12),$P62/(Settings!$C49*12),0)+IF((BT$7-$O$7)&lt;=(Settings!$C49*12),$O62/(Settings!$C49*12),0)+IF((BT$7-$N$7)&lt;=(Settings!$C49*12),$N62/(Settings!$C49*12),0)+IF((BT$7-$M$7)&lt;=(Settings!$C49*12),$M62/(Settings!$C49*12),0)+IF((BT$7-$L$7)&lt;=(Settings!$C49*12),$L62/(Settings!$C49*12),0)+IF((BT$7-$K$7)&lt;=(Settings!$C49*12),$K62/(Settings!$C49*12),0)+IF((BT$7-$J$7)&lt;=(Settings!$C49*12),$J62/(Settings!$C49*12),0)+IF((BT$7-$I$7)&lt;=(Settings!$C49*12),$I62/(Settings!$C49*12),0)+IF((BT$7-$H$7)&lt;=(Settings!$C49*12),$H62/(Settings!$C49*12),0)+IF((BT$7-$G$7)&lt;=(Settings!$C49*12),$G62/(Settings!$C49*12),0)+IF((BT$7-$F$7)&lt;=(Settings!$C49*12),$F62/(Settings!$C49*12),0)+IF((BT$7-$E$7)&lt;=(Settings!$C49*12),$E62/(Settings!$C49*12),0)</f>
        <v>#REF!</v>
      </c>
      <c r="BU74" s="286" t="e">
        <f>IF((BU$7-$BT$7)&lt;=(Settings!$C49*12),$BT62/(Settings!$C49*12),0)+IF((BU$7-$BS$7)&lt;=(Settings!$C49*12),$BS62/(Settings!$C49*12),0)+IF((BU$7-$BR$7)&lt;=(Settings!$C49*12),$BR62/(Settings!$C49*12),0)+IF((BU$7-$BQ$7)&lt;=(Settings!$C49*12),$BQ62/(Settings!$C49*12),0)+IF((BU$7-$BP$7)&lt;=(Settings!$C49*12),$BP62/(Settings!$C49*12),0)+IF((BU$7-$BO$7)&lt;=(Settings!$C49*12),$BO62/(Settings!$C49*12),0)+IF((BU$7-$BN$7)&lt;=(Settings!$C49*12),$BN62/(Settings!$C49*12),0)+IF((BU$7-$BM$7)&lt;=(Settings!$C49*12),$BM62/(Settings!$C49*12),0)+IF((BU$7-$BL$7)&lt;=(Settings!$C49*12),$BL62/(Settings!$C49*12),0)+IF((BU$7-$BK$7)&lt;=(Settings!$C49*12),$BK62/(Settings!$C49*12),0)+IF((BU$7-$BJ$7)&lt;=(Settings!$C49*12),$BJ62/(Settings!$C49*12),0)+IF((BU$7-$BI$7)&lt;=(Settings!$C49*12),$BI62/(Settings!$C49*12),0)+IF((BU$7-$BH$7)&lt;=(Settings!$C49*12),$BH62/(Settings!$C49*12),0)+IF((BU$7-$BG$7)&lt;=(Settings!$C49*12),$BG62/(Settings!$C49*12),0)+IF((BU$7-$BF$7)&lt;=(Settings!$C49*12),$BF62/(Settings!$C49*12),0)+IF((BU$7-$BE$7)&lt;=(Settings!$C49*12),$BE62/(Settings!$C49*12),0)+IF((BU$7-$BD$7)&lt;=(Settings!$C49*12),$BD62/(Settings!$C49*12),0)+IF((BU$7-$BC$7)&lt;=(Settings!$C49*12),$BC62/(Settings!$C49*12),0)+IF((BU$7-$BB$7)&lt;=(Settings!$C49*12),$BB62/(Settings!$C49*12),0)+IF((BU$7-$BA$7)&lt;=(Settings!$C49*12),$BA62/(Settings!$C49*12),0)+IF((BU$7-$AZ$7)&lt;=(Settings!$C49*12),$AZ62/(Settings!$C49*12),0)+IF((BU$7-$AY$7)&lt;=(Settings!$C49*12),$AY62/(Settings!$C49*12),0)+IF((BU$7-$AX$7)&lt;=(Settings!$C49*12),$AX62/(Settings!$C49*12),0)+IF((BU$7-$AW$7)&lt;=(Settings!$C49*12),$AW62/(Settings!$C49*12),0)+IF((BU$7-$AV$7)&lt;=(Settings!$C49*12),$AV62/(Settings!$C49*12),0)+IF((BU$7-$AU$7)&lt;=(Settings!$C49*12),$AU62/(Settings!$C49*12),0)+IF((BU$7-$AT$7)&lt;=(Settings!$C49*12),$AT62/(Settings!$C49*12),0)+IF((BU$7-$AS$7)&lt;=(Settings!$C49*12),$AS62/(Settings!$C49*12),0)+IF((BU$7-$AR$7)&lt;=(Settings!$C49*12),$AR62/(Settings!$C49*12),0)+IF((BU$7-$AQ$7)&lt;=(Settings!$C49*12),$AQ62/(Settings!$C49*12),0)+IF((BU$7-$AP$7)&lt;=(Settings!$C49*12),$AP62/(Settings!$C49*12),0)+IF((BU$7-$AO$7)&lt;=(Settings!$C49*12),$AO62/(Settings!$C49*12),0)+IF((BU$7-$AN$7)&lt;=(Settings!$C49*12),$AN62/(Settings!$C49*12),0)+IF((BU$7-$AM$7)&lt;=(Settings!$C49*12),$AM62/(Settings!$C49*12),0)+IF((BU$7-$AL$7)&lt;=(Settings!$C49*12),$AL62/(Settings!$C49*12),0)+IF((BU$7-$AK$7)&lt;=(Settings!$C49*12),$AK62/(Settings!$C49*12),0)+IF((BU$7-$AJ$7)&lt;=(Settings!$C49*12),$AJ62/(Settings!$C49*12),0)+IF((BU$7-$AI$7)&lt;=(Settings!$C49*12),$AI62/(Settings!$C49*12),0)+IF((BU$7-$AH$7)&lt;=(Settings!$C49*12),$AH62/(Settings!$C49*12),0)+IF((BU$7-$AG$7)&lt;=(Settings!$C49*12),$AG62/(Settings!$C49*12),0)+IF((BU$7-$AF$7)&lt;=(Settings!$C49*12),$AF62/(Settings!$C49*12),0)+IF((BU$7-$AE$7)&lt;=(Settings!$C49*12),$AE62/(Settings!$C49*12),0)+IF((BU$7-$AD$7)&lt;=(Settings!$C49*12),$AD62/(Settings!$C49*12),0)+IF((BU$7-$AC$7)&lt;=(Settings!$C49*12),$AC62/(Settings!$C49*12),0)+IF((BU$7-$AB$7)&lt;=(Settings!$C49*12),$AB62/(Settings!$C49*12),0)+IF((BU$7-$AA$7)&lt;=(Settings!$C49*12),$AA62/(Settings!$C49*12),0)+IF((BU$7-$Z$7)&lt;=(Settings!$C49*12),$Z62/(Settings!$C49*12),0)+IF((BU$7-$Y$7)&lt;=(Settings!$C49*12),$Y62/(Settings!$C49*12),0)+IF((BU$7-$X$7)&lt;=(Settings!$C49*12),$X62/(Settings!$C49*12),0)+IF((BU$7-$W$7)&lt;=(Settings!$C49*12),$W62/(Settings!$C49*12),0)+IF((BU$7-$V$7)&lt;=(Settings!$C49*12),$V62/(Settings!$C49*12),0)+IF((BU$7-$U$7)&lt;=(Settings!$C49*12),$U62/(Settings!$C49*12),0)+IF((BU$7-$T$7)&lt;=(Settings!$C49*12),$T62/(Settings!$C49*12),0)+IF((BU$7-$S$7)&lt;=(Settings!$C49*12),$S62/(Settings!$C49*12),0)+IF((BU$7-$R$7)&lt;=(Settings!$C49*12),$R62/(Settings!$C49*12),0)+IF((BU$7-$Q$7)&lt;=(Settings!$C49*12),$Q62/(Settings!$C49*12),0)+IF((BU$7-$P$7)&lt;=(Settings!$C49*12),$P62/(Settings!$C49*12),0)+IF((BU$7-$O$7)&lt;=(Settings!$C49*12),$O62/(Settings!$C49*12),0)+IF((BU$7-$N$7)&lt;=(Settings!$C49*12),$N62/(Settings!$C49*12),0)+IF((BU$7-$M$7)&lt;=(Settings!$C49*12),$M62/(Settings!$C49*12),0)+IF((BU$7-$L$7)&lt;=(Settings!$C49*12),$L62/(Settings!$C49*12),0)+IF((BU$7-$K$7)&lt;=(Settings!$C49*12),$K62/(Settings!$C49*12),0)+IF((BU$7-$J$7)&lt;=(Settings!$C49*12),$J62/(Settings!$C49*12),0)+IF((BU$7-$I$7)&lt;=(Settings!$C49*12),$I62/(Settings!$C49*12),0)+IF((BU$7-$H$7)&lt;=(Settings!$C49*12),$H62/(Settings!$C49*12),0)+IF((BU$7-$G$7)&lt;=(Settings!$C49*12),$G62/(Settings!$C49*12),0)+IF((BU$7-$F$7)&lt;=(Settings!$C49*12),$F62/(Settings!$C49*12),0)+IF((BU$7-$E$7)&lt;=(Settings!$C49*12),$E62/(Settings!$C49*12),0)</f>
        <v>#REF!</v>
      </c>
      <c r="BV74" s="286" t="e">
        <f>IF((BV$7-$BU$7)&lt;=(Settings!$C49*12),$BU62/(Settings!$C49*12),0)+IF((BV$7-$BT$7)&lt;=(Settings!$C49*12),$BT62/(Settings!$C49*12),0)+IF((BV$7-$BS$7)&lt;=(Settings!$C49*12),$BS62/(Settings!$C49*12),0)+IF((BV$7-$BR$7)&lt;=(Settings!$C49*12),$BR62/(Settings!$C49*12),0)+IF((BV$7-$BQ$7)&lt;=(Settings!$C49*12),$BQ62/(Settings!$C49*12),0)+IF((BV$7-$BP$7)&lt;=(Settings!$C49*12),$BP62/(Settings!$C49*12),0)+IF((BV$7-$BO$7)&lt;=(Settings!$C49*12),$BO62/(Settings!$C49*12),0)+IF((BV$7-$BN$7)&lt;=(Settings!$C49*12),$BN62/(Settings!$C49*12),0)+IF((BV$7-$BM$7)&lt;=(Settings!$C49*12),$BM62/(Settings!$C49*12),0)+IF((BV$7-$BL$7)&lt;=(Settings!$C49*12),$BL62/(Settings!$C49*12),0)+IF((BV$7-$BK$7)&lt;=(Settings!$C49*12),$BK62/(Settings!$C49*12),0)+IF((BV$7-$BJ$7)&lt;=(Settings!$C49*12),$BJ62/(Settings!$C49*12),0)+IF((BV$7-$BI$7)&lt;=(Settings!$C49*12),$BI62/(Settings!$C49*12),0)+IF((BV$7-$BH$7)&lt;=(Settings!$C49*12),$BH62/(Settings!$C49*12),0)+IF((BV$7-$BG$7)&lt;=(Settings!$C49*12),$BG62/(Settings!$C49*12),0)+IF((BV$7-$BF$7)&lt;=(Settings!$C49*12),$BF62/(Settings!$C49*12),0)+IF((BV$7-$BE$7)&lt;=(Settings!$C49*12),$BE62/(Settings!$C49*12),0)+IF((BV$7-$BD$7)&lt;=(Settings!$C49*12),$BD62/(Settings!$C49*12),0)+IF((BV$7-$BC$7)&lt;=(Settings!$C49*12),$BC62/(Settings!$C49*12),0)+IF((BV$7-$BB$7)&lt;=(Settings!$C49*12),$BB62/(Settings!$C49*12),0)+IF((BV$7-$BA$7)&lt;=(Settings!$C49*12),$BA62/(Settings!$C49*12),0)+IF((BV$7-$AZ$7)&lt;=(Settings!$C49*12),$AZ62/(Settings!$C49*12),0)+IF((BV$7-$AY$7)&lt;=(Settings!$C49*12),$AY62/(Settings!$C49*12),0)+IF((BV$7-$AX$7)&lt;=(Settings!$C49*12),$AX62/(Settings!$C49*12),0)+IF((BV$7-$AW$7)&lt;=(Settings!$C49*12),$AW62/(Settings!$C49*12),0)+IF((BV$7-$AV$7)&lt;=(Settings!$C49*12),$AV62/(Settings!$C49*12),0)+IF((BV$7-$AU$7)&lt;=(Settings!$C49*12),$AU62/(Settings!$C49*12),0)+IF((BV$7-$AT$7)&lt;=(Settings!$C49*12),$AT62/(Settings!$C49*12),0)+IF((BV$7-$AS$7)&lt;=(Settings!$C49*12),$AS62/(Settings!$C49*12),0)+IF((BV$7-$AR$7)&lt;=(Settings!$C49*12),$AR62/(Settings!$C49*12),0)+IF((BV$7-$AQ$7)&lt;=(Settings!$C49*12),$AQ62/(Settings!$C49*12),0)+IF((BV$7-$AP$7)&lt;=(Settings!$C49*12),$AP62/(Settings!$C49*12),0)+IF((BV$7-$AO$7)&lt;=(Settings!$C49*12),$AO62/(Settings!$C49*12),0)+IF((BV$7-$AN$7)&lt;=(Settings!$C49*12),$AN62/(Settings!$C49*12),0)+IF((BV$7-$AM$7)&lt;=(Settings!$C49*12),$AM62/(Settings!$C49*12),0)+IF((BV$7-$AL$7)&lt;=(Settings!$C49*12),$AL62/(Settings!$C49*12),0)+IF((BV$7-$AK$7)&lt;=(Settings!$C49*12),$AK62/(Settings!$C49*12),0)+IF((BV$7-$AJ$7)&lt;=(Settings!$C49*12),$AJ62/(Settings!$C49*12),0)+IF((BV$7-$AI$7)&lt;=(Settings!$C49*12),$AI62/(Settings!$C49*12),0)+IF((BV$7-$AH$7)&lt;=(Settings!$C49*12),$AH62/(Settings!$C49*12),0)+IF((BV$7-$AG$7)&lt;=(Settings!$C49*12),$AG62/(Settings!$C49*12),0)+IF((BV$7-$AF$7)&lt;=(Settings!$C49*12),$AF62/(Settings!$C49*12),0)+IF((BV$7-$AE$7)&lt;=(Settings!$C49*12),$AE62/(Settings!$C49*12),0)+IF((BV$7-$AD$7)&lt;=(Settings!$C49*12),$AD62/(Settings!$C49*12),0)+IF((BV$7-$AC$7)&lt;=(Settings!$C49*12),$AC62/(Settings!$C49*12),0)+IF((BV$7-$AB$7)&lt;=(Settings!$C49*12),$AB62/(Settings!$C49*12),0)+IF((BV$7-$AA$7)&lt;=(Settings!$C49*12),$AA62/(Settings!$C49*12),0)+IF((BV$7-$Z$7)&lt;=(Settings!$C49*12),$Z62/(Settings!$C49*12),0)+IF((BV$7-$Y$7)&lt;=(Settings!$C49*12),$Y62/(Settings!$C49*12),0)+IF((BV$7-$X$7)&lt;=(Settings!$C49*12),$X62/(Settings!$C49*12),0)+IF((BV$7-$W$7)&lt;=(Settings!$C49*12),$W62/(Settings!$C49*12),0)+IF((BV$7-$V$7)&lt;=(Settings!$C49*12),$V62/(Settings!$C49*12),0)+IF((BV$7-$U$7)&lt;=(Settings!$C49*12),$U62/(Settings!$C49*12),0)+IF((BV$7-$T$7)&lt;=(Settings!$C49*12),$T62/(Settings!$C49*12),0)+IF((BV$7-$S$7)&lt;=(Settings!$C49*12),$S62/(Settings!$C49*12),0)+IF((BV$7-$R$7)&lt;=(Settings!$C49*12),$R62/(Settings!$C49*12),0)+IF((BV$7-$Q$7)&lt;=(Settings!$C49*12),$Q62/(Settings!$C49*12),0)+IF((BV$7-$P$7)&lt;=(Settings!$C49*12),$P62/(Settings!$C49*12),0)+IF((BV$7-$O$7)&lt;=(Settings!$C49*12),$O62/(Settings!$C49*12),0)+IF((BV$7-$N$7)&lt;=(Settings!$C49*12),$N62/(Settings!$C49*12),0)+IF((BV$7-$M$7)&lt;=(Settings!$C49*12),$M62/(Settings!$C49*12),0)+IF((BV$7-$L$7)&lt;=(Settings!$C49*12),$L62/(Settings!$C49*12),0)+IF((BV$7-$K$7)&lt;=(Settings!$C49*12),$K62/(Settings!$C49*12),0)+IF((BV$7-$J$7)&lt;=(Settings!$C49*12),$J62/(Settings!$C49*12),0)+IF((BV$7-$I$7)&lt;=(Settings!$C49*12),$I62/(Settings!$C49*12),0)+IF((BV$7-$H$7)&lt;=(Settings!$C49*12),$H62/(Settings!$C49*12),0)+IF((BV$7-$G$7)&lt;=(Settings!$C49*12),$G62/(Settings!$C49*12),0)+IF((BV$7-$F$7)&lt;=(Settings!$C49*12),$F62/(Settings!$C49*12),0)+IF((BV$7-$E$7)&lt;=(Settings!$C49*12),$E62/(Settings!$C49*12),0)</f>
        <v>#REF!</v>
      </c>
      <c r="BW74" s="286" t="e">
        <f>IF((BW$7-$BV$7)&lt;=(Settings!$C49*12),$BV62/(Settings!$C49*12),0)+IF((BW$7-$BU$7)&lt;=(Settings!$C49*12),$BU62/(Settings!$C49*12),0)+IF((BW$7-$BT$7)&lt;=(Settings!$C49*12),$BT62/(Settings!$C49*12),0)+IF((BW$7-$BS$7)&lt;=(Settings!$C49*12),$BS62/(Settings!$C49*12),0)+IF((BW$7-$BR$7)&lt;=(Settings!$C49*12),$BR62/(Settings!$C49*12),0)+IF((BW$7-$BQ$7)&lt;=(Settings!$C49*12),$BQ62/(Settings!$C49*12),0)+IF((BW$7-$BP$7)&lt;=(Settings!$C49*12),$BP62/(Settings!$C49*12),0)+IF((BW$7-$BO$7)&lt;=(Settings!$C49*12),$BO62/(Settings!$C49*12),0)+IF((BW$7-$BN$7)&lt;=(Settings!$C49*12),$BN62/(Settings!$C49*12),0)+IF((BW$7-$BM$7)&lt;=(Settings!$C49*12),$BM62/(Settings!$C49*12),0)+IF((BW$7-$BL$7)&lt;=(Settings!$C49*12),$BL62/(Settings!$C49*12),0)+IF((BW$7-$BK$7)&lt;=(Settings!$C49*12),$BK62/(Settings!$C49*12),0)+IF((BW$7-$BJ$7)&lt;=(Settings!$C49*12),$BJ62/(Settings!$C49*12),0)+IF((BW$7-$BI$7)&lt;=(Settings!$C49*12),$BI62/(Settings!$C49*12),0)+IF((BW$7-$BH$7)&lt;=(Settings!$C49*12),$BH62/(Settings!$C49*12),0)+IF((BW$7-$BG$7)&lt;=(Settings!$C49*12),$BG62/(Settings!$C49*12),0)+IF((BW$7-$BF$7)&lt;=(Settings!$C49*12),$BF62/(Settings!$C49*12),0)+IF((BW$7-$BE$7)&lt;=(Settings!$C49*12),$BE62/(Settings!$C49*12),0)+IF((BW$7-$BD$7)&lt;=(Settings!$C49*12),$BD62/(Settings!$C49*12),0)+IF((BW$7-$BC$7)&lt;=(Settings!$C49*12),$BC62/(Settings!$C49*12),0)+IF((BW$7-$BB$7)&lt;=(Settings!$C49*12),$BB62/(Settings!$C49*12),0)+IF((BW$7-$BA$7)&lt;=(Settings!$C49*12),$BA62/(Settings!$C49*12),0)+IF((BW$7-$AZ$7)&lt;=(Settings!$C49*12),$AZ62/(Settings!$C49*12),0)+IF((BW$7-$AY$7)&lt;=(Settings!$C49*12),$AY62/(Settings!$C49*12),0)+IF((BW$7-$AX$7)&lt;=(Settings!$C49*12),$AX62/(Settings!$C49*12),0)+IF((BW$7-$AW$7)&lt;=(Settings!$C49*12),$AW62/(Settings!$C49*12),0)+IF((BW$7-$AV$7)&lt;=(Settings!$C49*12),$AV62/(Settings!$C49*12),0)+IF((BW$7-$AU$7)&lt;=(Settings!$C49*12),$AU62/(Settings!$C49*12),0)+IF((BW$7-$AT$7)&lt;=(Settings!$C49*12),$AT62/(Settings!$C49*12),0)+IF((BW$7-$AS$7)&lt;=(Settings!$C49*12),$AS62/(Settings!$C49*12),0)+IF((BW$7-$AR$7)&lt;=(Settings!$C49*12),$AR62/(Settings!$C49*12),0)+IF((BW$7-$AQ$7)&lt;=(Settings!$C49*12),$AQ62/(Settings!$C49*12),0)+IF((BW$7-$AP$7)&lt;=(Settings!$C49*12),$AP62/(Settings!$C49*12),0)+IF((BW$7-$AO$7)&lt;=(Settings!$C49*12),$AO62/(Settings!$C49*12),0)+IF((BW$7-$AN$7)&lt;=(Settings!$C49*12),$AN62/(Settings!$C49*12),0)+IF((BW$7-$AM$7)&lt;=(Settings!$C49*12),$AM62/(Settings!$C49*12),0)+IF((BW$7-$AL$7)&lt;=(Settings!$C49*12),$AL62/(Settings!$C49*12),0)+IF((BW$7-$AK$7)&lt;=(Settings!$C49*12),$AK62/(Settings!$C49*12),0)+IF((BW$7-$AJ$7)&lt;=(Settings!$C49*12),$AJ62/(Settings!$C49*12),0)+IF((BW$7-$AI$7)&lt;=(Settings!$C49*12),$AI62/(Settings!$C49*12),0)+IF((BW$7-$AH$7)&lt;=(Settings!$C49*12),$AH62/(Settings!$C49*12),0)+IF((BW$7-$AG$7)&lt;=(Settings!$C49*12),$AG62/(Settings!$C49*12),0)+IF((BW$7-$AF$7)&lt;=(Settings!$C49*12),$AF62/(Settings!$C49*12),0)+IF((BW$7-$AE$7)&lt;=(Settings!$C49*12),$AE62/(Settings!$C49*12),0)+IF((BW$7-$AD$7)&lt;=(Settings!$C49*12),$AD62/(Settings!$C49*12),0)+IF((BW$7-$AC$7)&lt;=(Settings!$C49*12),$AC62/(Settings!$C49*12),0)+IF((BW$7-$AB$7)&lt;=(Settings!$C49*12),$AB62/(Settings!$C49*12),0)+IF((BW$7-$AA$7)&lt;=(Settings!$C49*12),$AA62/(Settings!$C49*12),0)+IF((BW$7-$Z$7)&lt;=(Settings!$C49*12),$Z62/(Settings!$C49*12),0)+IF((BW$7-$Y$7)&lt;=(Settings!$C49*12),$Y62/(Settings!$C49*12),0)+IF((BW$7-$X$7)&lt;=(Settings!$C49*12),$X62/(Settings!$C49*12),0)+IF((BW$7-$W$7)&lt;=(Settings!$C49*12),$W62/(Settings!$C49*12),0)+IF((BW$7-$V$7)&lt;=(Settings!$C49*12),$V62/(Settings!$C49*12),0)+IF((BW$7-$U$7)&lt;=(Settings!$C49*12),$U62/(Settings!$C49*12),0)+IF((BW$7-$T$7)&lt;=(Settings!$C49*12),$T62/(Settings!$C49*12),0)+IF((BW$7-$S$7)&lt;=(Settings!$C49*12),$S62/(Settings!$C49*12),0)+IF((BW$7-$R$7)&lt;=(Settings!$C49*12),$R62/(Settings!$C49*12),0)+IF((BW$7-$Q$7)&lt;=(Settings!$C49*12),$Q62/(Settings!$C49*12),0)+IF((BW$7-$P$7)&lt;=(Settings!$C49*12),$P62/(Settings!$C49*12),0)+IF((BW$7-$O$7)&lt;=(Settings!$C49*12),$O62/(Settings!$C49*12),0)+IF((BW$7-$N$7)&lt;=(Settings!$C49*12),$N62/(Settings!$C49*12),0)+IF((BW$7-$M$7)&lt;=(Settings!$C49*12),$M62/(Settings!$C49*12),0)+IF((BW$7-$L$7)&lt;=(Settings!$C49*12),$L62/(Settings!$C49*12),0)+IF((BW$7-$K$7)&lt;=(Settings!$C49*12),$K62/(Settings!$C49*12),0)+IF((BW$7-$J$7)&lt;=(Settings!$C49*12),$J62/(Settings!$C49*12),0)+IF((BW$7-$I$7)&lt;=(Settings!$C49*12),$I62/(Settings!$C49*12),0)+IF((BW$7-$H$7)&lt;=(Settings!$C49*12),$H62/(Settings!$C49*12),0)+IF((BW$7-$G$7)&lt;=(Settings!$C49*12),$G62/(Settings!$C49*12),0)+IF((BW$7-$F$7)&lt;=(Settings!$C49*12),$F62/(Settings!$C49*12),0)+IF((BW$7-$E$7)&lt;=(Settings!$C49*12),$E62/(Settings!$C49*12),0)</f>
        <v>#REF!</v>
      </c>
      <c r="BX74" s="286" t="e">
        <f>IF((BX$7-BW$7)&lt;=(Settings!$C49*12),$BW62/(Settings!$C49*12),0)+IF((BX$7-$BV$7)&lt;=(Settings!$C49*12),$BV62/(Settings!$C49*12),0)+IF((BX$7-$BU$7)&lt;=(Settings!$C49*12),$BU62/(Settings!$C49*12),0)+IF((BX$7-$BT$7)&lt;=(Settings!$C49*12),$BT62/(Settings!$C49*12),0)+IF((BX$7-$BS$7)&lt;=(Settings!$C49*12),$BS62/(Settings!$C49*12),0)+IF((BX$7-$BR$7)&lt;=(Settings!$C49*12),$BR62/(Settings!$C49*12),0)+IF((BX$7-$BQ$7)&lt;=(Settings!$C49*12),$BQ62/(Settings!$C49*12),0)+IF((BX$7-$BP$7)&lt;=(Settings!$C49*12),$BP62/(Settings!$C49*12),0)+IF((BX$7-$BO$7)&lt;=(Settings!$C49*12),$BO62/(Settings!$C49*12),0)+IF((BX$7-$BN$7)&lt;=(Settings!$C49*12),$BN62/(Settings!$C49*12),0)+IF((BX$7-$BM$7)&lt;=(Settings!$C49*12),$BM62/(Settings!$C49*12),0)+IF((BX$7-$BL$7)&lt;=(Settings!$C49*12),$BL62/(Settings!$C49*12),0)+IF((BX$7-$BK$7)&lt;=(Settings!$C49*12),$BK62/(Settings!$C49*12),0)+IF((BX$7-$BJ$7)&lt;=(Settings!$C49*12),$BJ62/(Settings!$C49*12),0)+IF((BX$7-$BI$7)&lt;=(Settings!$C49*12),$BI62/(Settings!$C49*12),0)+IF((BX$7-$BH$7)&lt;=(Settings!$C49*12),$BH62/(Settings!$C49*12),0)+IF((BX$7-$BG$7)&lt;=(Settings!$C49*12),$BG62/(Settings!$C49*12),0)+IF((BX$7-$BF$7)&lt;=(Settings!$C49*12),$BF62/(Settings!$C49*12),0)+IF((BX$7-$BE$7)&lt;=(Settings!$C49*12),$BE62/(Settings!$C49*12),0)+IF((BX$7-$BD$7)&lt;=(Settings!$C49*12),$BD62/(Settings!$C49*12),0)+IF((BX$7-$BC$7)&lt;=(Settings!$C49*12),$BC62/(Settings!$C49*12),0)+IF((BX$7-$BB$7)&lt;=(Settings!$C49*12),$BB62/(Settings!$C49*12),0)+IF((BX$7-$BA$7)&lt;=(Settings!$C49*12),$BA62/(Settings!$C49*12),0)+IF((BX$7-$AZ$7)&lt;=(Settings!$C49*12),$AZ62/(Settings!$C49*12),0)+IF((BX$7-$AY$7)&lt;=(Settings!$C49*12),$AY62/(Settings!$C49*12),0)+IF((BX$7-$AX$7)&lt;=(Settings!$C49*12),$AX62/(Settings!$C49*12),0)+IF((BX$7-$AW$7)&lt;=(Settings!$C49*12),$AW62/(Settings!$C49*12),0)+IF((BX$7-$AV$7)&lt;=(Settings!$C49*12),$AV62/(Settings!$C49*12),0)+IF((BX$7-$AU$7)&lt;=(Settings!$C49*12),$AU62/(Settings!$C49*12),0)+IF((BX$7-$AT$7)&lt;=(Settings!$C49*12),$AT62/(Settings!$C49*12),0)+IF((BX$7-$AS$7)&lt;=(Settings!$C49*12),$AS62/(Settings!$C49*12),0)+IF((BX$7-$AR$7)&lt;=(Settings!$C49*12),$AR62/(Settings!$C49*12),0)+IF((BX$7-$AQ$7)&lt;=(Settings!$C49*12),$AQ62/(Settings!$C49*12),0)+IF((BX$7-$AP$7)&lt;=(Settings!$C49*12),$AP62/(Settings!$C49*12),0)+IF((BX$7-$AO$7)&lt;=(Settings!$C49*12),$AO62/(Settings!$C49*12),0)+IF((BX$7-$AN$7)&lt;=(Settings!$C49*12),$AN62/(Settings!$C49*12),0)+IF((BX$7-$AM$7)&lt;=(Settings!$C49*12),$AM62/(Settings!$C49*12),0)+IF((BX$7-$AL$7)&lt;=(Settings!$C49*12),$AL62/(Settings!$C49*12),0)+IF((BX$7-$AK$7)&lt;=(Settings!$C49*12),$AK62/(Settings!$C49*12),0)+IF((BX$7-$AJ$7)&lt;=(Settings!$C49*12),$AJ62/(Settings!$C49*12),0)+IF((BX$7-$AI$7)&lt;=(Settings!$C49*12),$AI62/(Settings!$C49*12),0)+IF((BX$7-$AH$7)&lt;=(Settings!$C49*12),$AH62/(Settings!$C49*12),0)+IF((BX$7-$AG$7)&lt;=(Settings!$C49*12),$AG62/(Settings!$C49*12),0)+IF((BX$7-$AF$7)&lt;=(Settings!$C49*12),$AF62/(Settings!$C49*12),0)+IF((BX$7-$AE$7)&lt;=(Settings!$C49*12),$AE62/(Settings!$C49*12),0)+IF((BX$7-$AD$7)&lt;=(Settings!$C49*12),$AD62/(Settings!$C49*12),0)+IF((BX$7-$AC$7)&lt;=(Settings!$C49*12),$AC62/(Settings!$C49*12),0)+IF((BX$7-$AB$7)&lt;=(Settings!$C49*12),$AB62/(Settings!$C49*12),0)+IF((BX$7-$AA$7)&lt;=(Settings!$C49*12),$AA62/(Settings!$C49*12),0)+IF((BX$7-$Z$7)&lt;=(Settings!$C49*12),$Z62/(Settings!$C49*12),0)+IF((BX$7-$Y$7)&lt;=(Settings!$C49*12),$Y62/(Settings!$C49*12),0)+IF((BX$7-$X$7)&lt;=(Settings!$C49*12),$X62/(Settings!$C49*12),0)+IF((BX$7-$W$7)&lt;=(Settings!$C49*12),$W62/(Settings!$C49*12),0)+IF((BX$7-$V$7)&lt;=(Settings!$C49*12),$V62/(Settings!$C49*12),0)+IF((BX$7-$U$7)&lt;=(Settings!$C49*12),$U62/(Settings!$C49*12),0)+IF((BX$7-$T$7)&lt;=(Settings!$C49*12),$T62/(Settings!$C49*12),0)+IF((BX$7-$S$7)&lt;=(Settings!$C49*12),$S62/(Settings!$C49*12),0)+IF((BX$7-$R$7)&lt;=(Settings!$C49*12),$R62/(Settings!$C49*12),0)+IF((BX$7-$Q$7)&lt;=(Settings!$C49*12),$Q62/(Settings!$C49*12),0)+IF((BX$7-$P$7)&lt;=(Settings!$C49*12),$P62/(Settings!$C49*12),0)+IF((BX$7-$O$7)&lt;=(Settings!$C49*12),$O62/(Settings!$C49*12),0)+IF((BX$7-$N$7)&lt;=(Settings!$C49*12),$N62/(Settings!$C49*12),0)+IF((BX$7-$M$7)&lt;=(Settings!$C49*12),$M62/(Settings!$C49*12),0)+IF((BX$7-$L$7)&lt;=(Settings!$C49*12),$L62/(Settings!$C49*12),0)+IF((BX$7-$K$7)&lt;=(Settings!$C49*12),$K62/(Settings!$C49*12),0)+IF((BX$7-$J$7)&lt;=(Settings!$C49*12),$J62/(Settings!$C49*12),0)+IF((BX$7-$I$7)&lt;=(Settings!$C49*12),$I62/(Settings!$C49*12),0)+IF((BX$7-$H$7)&lt;=(Settings!$C49*12),$H62/(Settings!$C49*12),0)+IF((BX$7-$G$7)&lt;=(Settings!$C49*12),$G62/(Settings!$C49*12),0)+IF((BX$7-$F$7)&lt;=(Settings!$C49*12),$F62/(Settings!$C49*12),0)+IF((BX$7-$E$7)&lt;=(Settings!$C49*12),$E62/(Settings!$C49*12),0)</f>
        <v>#REF!</v>
      </c>
      <c r="BY74" s="286" t="e">
        <f>IF((BY$7-BX$7)&lt;=(Settings!$C49*12),$BX62/(Settings!$C49*12),0)+IF((BY$7-$BW$7)&lt;=(Settings!$C49*12),$BW62/(Settings!$C49*12),0)+IF((BY$7-$BV$7)&lt;=(Settings!$C49*12),$BV62/(Settings!$C49*12),0)+IF((BY$7-$BU$7)&lt;=(Settings!$C49*12),$BU62/(Settings!$C49*12),0)+IF((BY$7-$BT$7)&lt;=(Settings!$C49*12),$BT62/(Settings!$C49*12),0)+IF((BY$7-$BS$7)&lt;=(Settings!$C49*12),$BS62/(Settings!$C49*12),0)+IF((BY$7-$BR$7)&lt;=(Settings!$C49*12),$BR62/(Settings!$C49*12),0)+IF((BY$7-$BQ$7)&lt;=(Settings!$C49*12),$BQ62/(Settings!$C49*12),0)+IF((BY$7-$BP$7)&lt;=(Settings!$C49*12),$BP62/(Settings!$C49*12),0)+IF((BY$7-$BO$7)&lt;=(Settings!$C49*12),$BO62/(Settings!$C49*12),0)+IF((BY$7-$BN$7)&lt;=(Settings!$C49*12),$BN62/(Settings!$C49*12),0)+IF((BY$7-$BM$7)&lt;=(Settings!$C49*12),$BM62/(Settings!$C49*12),0)+IF((BY$7-$BL$7)&lt;=(Settings!$C49*12),$BL62/(Settings!$C49*12),0)+IF((BY$7-$BK$7)&lt;=(Settings!$C49*12),$BK62/(Settings!$C49*12),0)+IF((BY$7-$BJ$7)&lt;=(Settings!$C49*12),$BJ62/(Settings!$C49*12),0)+IF((BY$7-$BI$7)&lt;=(Settings!$C49*12),$BI62/(Settings!$C49*12),0)+IF((BY$7-$BH$7)&lt;=(Settings!$C49*12),$BH62/(Settings!$C49*12),0)+IF((BY$7-$BG$7)&lt;=(Settings!$C49*12),$BG62/(Settings!$C49*12),0)+IF((BY$7-$BF$7)&lt;=(Settings!$C49*12),$BF62/(Settings!$C49*12),0)+IF((BY$7-$BE$7)&lt;=(Settings!$C49*12),$BE62/(Settings!$C49*12),0)+IF((BY$7-$BD$7)&lt;=(Settings!$C49*12),$BD62/(Settings!$C49*12),0)+IF((BY$7-$BC$7)&lt;=(Settings!$C49*12),$BC62/(Settings!$C49*12),0)+IF((BY$7-$BB$7)&lt;=(Settings!$C49*12),$BB62/(Settings!$C49*12),0)+IF((BY$7-$BA$7)&lt;=(Settings!$C49*12),$BA62/(Settings!$C49*12),0)+IF((BY$7-$AZ$7)&lt;=(Settings!$C49*12),$AZ62/(Settings!$C49*12),0)+IF((BY$7-$AY$7)&lt;=(Settings!$C49*12),$AY62/(Settings!$C49*12),0)+IF((BY$7-$AX$7)&lt;=(Settings!$C49*12),$AX62/(Settings!$C49*12),0)+IF((BY$7-$AW$7)&lt;=(Settings!$C49*12),$AW62/(Settings!$C49*12),0)+IF((BY$7-$AV$7)&lt;=(Settings!$C49*12),$AV62/(Settings!$C49*12),0)+IF((BY$7-$AU$7)&lt;=(Settings!$C49*12),$AU62/(Settings!$C49*12),0)+IF((BY$7-$AT$7)&lt;=(Settings!$C49*12),$AT62/(Settings!$C49*12),0)+IF((BY$7-$AS$7)&lt;=(Settings!$C49*12),$AS62/(Settings!$C49*12),0)+IF((BY$7-$AR$7)&lt;=(Settings!$C49*12),$AR62/(Settings!$C49*12),0)+IF((BY$7-$AQ$7)&lt;=(Settings!$C49*12),$AQ62/(Settings!$C49*12),0)+IF((BY$7-$AP$7)&lt;=(Settings!$C49*12),$AP62/(Settings!$C49*12),0)+IF((BY$7-$AO$7)&lt;=(Settings!$C49*12),$AO62/(Settings!$C49*12),0)+IF((BY$7-$AN$7)&lt;=(Settings!$C49*12),$AN62/(Settings!$C49*12),0)+IF((BY$7-$AM$7)&lt;=(Settings!$C49*12),$AM62/(Settings!$C49*12),0)+IF((BY$7-$AL$7)&lt;=(Settings!$C49*12),$AL62/(Settings!$C49*12),0)+IF((BY$7-$AK$7)&lt;=(Settings!$C49*12),$AK62/(Settings!$C49*12),0)+IF((BY$7-$AJ$7)&lt;=(Settings!$C49*12),$AJ62/(Settings!$C49*12),0)+IF((BY$7-$AI$7)&lt;=(Settings!$C49*12),$AI62/(Settings!$C49*12),0)+IF((BY$7-$AH$7)&lt;=(Settings!$C49*12),$AH62/(Settings!$C49*12),0)+IF((BY$7-$AG$7)&lt;=(Settings!$C49*12),$AG62/(Settings!$C49*12),0)+IF((BY$7-$AF$7)&lt;=(Settings!$C49*12),$AF62/(Settings!$C49*12),0)+IF((BY$7-$AE$7)&lt;=(Settings!$C49*12),$AE62/(Settings!$C49*12),0)+IF((BY$7-$AD$7)&lt;=(Settings!$C49*12),$AD62/(Settings!$C49*12),0)+IF((BY$7-$AC$7)&lt;=(Settings!$C49*12),$AC62/(Settings!$C49*12),0)+IF((BY$7-$AB$7)&lt;=(Settings!$C49*12),$AB62/(Settings!$C49*12),0)+IF((BY$7-$AA$7)&lt;=(Settings!$C49*12),$AA62/(Settings!$C49*12),0)+IF((BY$7-$Z$7)&lt;=(Settings!$C49*12),$Z62/(Settings!$C49*12),0)+IF((BY$7-$Y$7)&lt;=(Settings!$C49*12),$Y62/(Settings!$C49*12),0)+IF((BY$7-$X$7)&lt;=(Settings!$C49*12),$X62/(Settings!$C49*12),0)+IF((BY$7-$W$7)&lt;=(Settings!$C49*12),$W62/(Settings!$C49*12),0)+IF((BY$7-$V$7)&lt;=(Settings!$C49*12),$V62/(Settings!$C49*12),0)+IF((BY$7-$U$7)&lt;=(Settings!$C49*12),$U62/(Settings!$C49*12),0)+IF((BY$7-$T$7)&lt;=(Settings!$C49*12),$T62/(Settings!$C49*12),0)+IF((BY$7-$S$7)&lt;=(Settings!$C49*12),$S62/(Settings!$C49*12),0)+IF((BY$7-$R$7)&lt;=(Settings!$C49*12),$R62/(Settings!$C49*12),0)+IF((BY$7-$Q$7)&lt;=(Settings!$C49*12),$Q62/(Settings!$C49*12),0)+IF((BY$7-$P$7)&lt;=(Settings!$C49*12),$P62/(Settings!$C49*12),0)+IF((BY$7-$O$7)&lt;=(Settings!$C49*12),$O62/(Settings!$C49*12),0)+IF((BY$7-$N$7)&lt;=(Settings!$C49*12),$N62/(Settings!$C49*12),0)+IF((BY$7-$M$7)&lt;=(Settings!$C49*12),$M62/(Settings!$C49*12),0)+IF((BY$7-$L$7)&lt;=(Settings!$C49*12),$L62/(Settings!$C49*12),0)+IF((BY$7-$K$7)&lt;=(Settings!$C49*12),$K62/(Settings!$C49*12),0)+IF((BY$7-$J$7)&lt;=(Settings!$C49*12),$J62/(Settings!$C49*12),0)+IF((BY$7-$I$7)&lt;=(Settings!$C49*12),$I62/(Settings!$C49*12),0)+IF((BY$7-$H$7)&lt;=(Settings!$C49*12),$H62/(Settings!$C49*12),0)+IF((BY$7-$G$7)&lt;=(Settings!$C49*12),$G62/(Settings!$C49*12),0)+IF((BY$7-$F$7)&lt;=(Settings!$C49*12),$F62/(Settings!$C49*12),0)+IF((BY$7-$E$7)&lt;=(Settings!$C49*12),$E62/(Settings!$C49*12),0)</f>
        <v>#REF!</v>
      </c>
      <c r="BZ74" s="286" t="e">
        <f>IF((BZ$7-BY$7)&lt;=(Settings!$C49*12),$BY62/(Settings!$C49*12),0)+IF((BZ$7-$BX$7)&lt;=(Settings!$C49*12),$BX62/(Settings!$C49*12),0)+IF((BZ$7-$BW$7)&lt;=(Settings!$C49*12),$BW62/(Settings!$C49*12),0)+IF((BZ$7-$BV$7)&lt;=(Settings!$C49*12),$BV62/(Settings!$C49*12),0)+IF((BZ$7-$BU$7)&lt;=(Settings!$C49*12),$BU62/(Settings!$C49*12),0)+IF((BZ$7-$BT$7)&lt;=(Settings!$C49*12),$BT62/(Settings!$C49*12),0)+IF((BZ$7-$BS$7)&lt;=(Settings!$C49*12),$BS62/(Settings!$C49*12),0)+IF((BZ$7-$BR$7)&lt;=(Settings!$C49*12),$BR62/(Settings!$C49*12),0)+IF((BZ$7-$BQ$7)&lt;=(Settings!$C49*12),$BQ62/(Settings!$C49*12),0)+IF((BZ$7-$BP$7)&lt;=(Settings!$C49*12),$BP62/(Settings!$C49*12),0)+IF((BZ$7-$BO$7)&lt;=(Settings!$C49*12),$BO62/(Settings!$C49*12),0)+IF((BZ$7-$BN$7)&lt;=(Settings!$C49*12),$BN62/(Settings!$C49*12),0)+IF((BZ$7-$BM$7)&lt;=(Settings!$C49*12),$BM62/(Settings!$C49*12),0)+IF((BZ$7-$BL$7)&lt;=(Settings!$C49*12),$BL62/(Settings!$C49*12),0)+IF((BZ$7-$BK$7)&lt;=(Settings!$C49*12),$BK62/(Settings!$C49*12),0)+IF((BZ$7-$BJ$7)&lt;=(Settings!$C49*12),$BJ62/(Settings!$C49*12),0)+IF((BZ$7-$BI$7)&lt;=(Settings!$C49*12),$BI62/(Settings!$C49*12),0)+IF((BZ$7-$BH$7)&lt;=(Settings!$C49*12),$BH62/(Settings!$C49*12),0)+IF((BZ$7-$BG$7)&lt;=(Settings!$C49*12),$BG62/(Settings!$C49*12),0)+IF((BZ$7-$BF$7)&lt;=(Settings!$C49*12),$BF62/(Settings!$C49*12),0)+IF((BZ$7-$BE$7)&lt;=(Settings!$C49*12),$BE62/(Settings!$C49*12),0)+IF((BZ$7-$BD$7)&lt;=(Settings!$C49*12),$BD62/(Settings!$C49*12),0)+IF((BZ$7-$BC$7)&lt;=(Settings!$C49*12),$BC62/(Settings!$C49*12),0)+IF((BZ$7-$BB$7)&lt;=(Settings!$C49*12),$BB62/(Settings!$C49*12),0)+IF((BZ$7-$BA$7)&lt;=(Settings!$C49*12),$BA62/(Settings!$C49*12),0)+IF((BZ$7-$AZ$7)&lt;=(Settings!$C49*12),$AZ62/(Settings!$C49*12),0)+IF((BZ$7-$AY$7)&lt;=(Settings!$C49*12),$AY62/(Settings!$C49*12),0)+IF((BZ$7-$AX$7)&lt;=(Settings!$C49*12),$AX62/(Settings!$C49*12),0)+IF((BZ$7-$AW$7)&lt;=(Settings!$C49*12),$AW62/(Settings!$C49*12),0)+IF((BZ$7-$AV$7)&lt;=(Settings!$C49*12),$AV62/(Settings!$C49*12),0)+IF((BZ$7-$AU$7)&lt;=(Settings!$C49*12),$AU62/(Settings!$C49*12),0)+IF((BZ$7-$AT$7)&lt;=(Settings!$C49*12),$AT62/(Settings!$C49*12),0)+IF((BZ$7-$AS$7)&lt;=(Settings!$C49*12),$AS62/(Settings!$C49*12),0)+IF((BZ$7-$AR$7)&lt;=(Settings!$C49*12),$AR62/(Settings!$C49*12),0)+IF((BZ$7-$AQ$7)&lt;=(Settings!$C49*12),$AQ62/(Settings!$C49*12),0)+IF((BZ$7-$AP$7)&lt;=(Settings!$C49*12),$AP62/(Settings!$C49*12),0)+IF((BZ$7-$AO$7)&lt;=(Settings!$C49*12),$AO62/(Settings!$C49*12),0)+IF((BZ$7-$AN$7)&lt;=(Settings!$C49*12),$AN62/(Settings!$C49*12),0)+IF((BZ$7-$AM$7)&lt;=(Settings!$C49*12),$AM62/(Settings!$C49*12),0)+IF((BZ$7-$AL$7)&lt;=(Settings!$C49*12),$AL62/(Settings!$C49*12),0)+IF((BZ$7-$AK$7)&lt;=(Settings!$C49*12),$AK62/(Settings!$C49*12),0)+IF((BZ$7-$AJ$7)&lt;=(Settings!$C49*12),$AJ62/(Settings!$C49*12),0)+IF((BZ$7-$AI$7)&lt;=(Settings!$C49*12),$AI62/(Settings!$C49*12),0)+IF((BZ$7-$AH$7)&lt;=(Settings!$C49*12),$AH62/(Settings!$C49*12),0)+IF((BZ$7-$AG$7)&lt;=(Settings!$C49*12),$AG62/(Settings!$C49*12),0)+IF((BZ$7-$AF$7)&lt;=(Settings!$C49*12),$AF62/(Settings!$C49*12),0)+IF((BZ$7-$AE$7)&lt;=(Settings!$C49*12),$AE62/(Settings!$C49*12),0)+IF((BZ$7-$AD$7)&lt;=(Settings!$C49*12),$AD62/(Settings!$C49*12),0)+IF((BZ$7-$AC$7)&lt;=(Settings!$C49*12),$AC62/(Settings!$C49*12),0)+IF((BZ$7-$AB$7)&lt;=(Settings!$C49*12),$AB62/(Settings!$C49*12),0)+IF((BZ$7-$AA$7)&lt;=(Settings!$C49*12),$AA62/(Settings!$C49*12),0)+IF((BZ$7-$Z$7)&lt;=(Settings!$C49*12),$Z62/(Settings!$C49*12),0)+IF((BZ$7-$Y$7)&lt;=(Settings!$C49*12),$Y62/(Settings!$C49*12),0)+IF((BZ$7-$X$7)&lt;=(Settings!$C49*12),$X62/(Settings!$C49*12),0)+IF((BZ$7-$W$7)&lt;=(Settings!$C49*12),$W62/(Settings!$C49*12),0)+IF((BZ$7-$V$7)&lt;=(Settings!$C49*12),$V62/(Settings!$C49*12),0)+IF((BZ$7-$U$7)&lt;=(Settings!$C49*12),$U62/(Settings!$C49*12),0)+IF((BZ$7-$T$7)&lt;=(Settings!$C49*12),$T62/(Settings!$C49*12),0)+IF((BZ$7-$S$7)&lt;=(Settings!$C49*12),$S62/(Settings!$C49*12),0)+IF((BZ$7-$R$7)&lt;=(Settings!$C49*12),$R62/(Settings!$C49*12),0)+IF((BZ$7-$Q$7)&lt;=(Settings!$C49*12),$Q62/(Settings!$C49*12),0)+IF((BZ$7-$P$7)&lt;=(Settings!$C49*12),$P62/(Settings!$C49*12),0)+IF((BZ$7-$O$7)&lt;=(Settings!$C49*12),$O62/(Settings!$C49*12),0)+IF((BZ$7-$N$7)&lt;=(Settings!$C49*12),$N62/(Settings!$C49*12),0)+IF((BZ$7-$M$7)&lt;=(Settings!$C49*12),$M62/(Settings!$C49*12),0)+IF((BZ$7-$L$7)&lt;=(Settings!$C49*12),$L62/(Settings!$C49*12),0)+IF((BZ$7-$K$7)&lt;=(Settings!$C49*12),$K62/(Settings!$C49*12),0)+IF((BZ$7-$J$7)&lt;=(Settings!$C49*12),$J62/(Settings!$C49*12),0)+IF((BZ$7-$I$7)&lt;=(Settings!$C49*12),$I62/(Settings!$C49*12),0)+IF((BZ$7-$H$7)&lt;=(Settings!$C49*12),$H62/(Settings!$C49*12),0)+IF((BZ$7-$G$7)&lt;=(Settings!$C49*12),$G62/(Settings!$C49*12),0)+IF((BZ$7-$F$7)&lt;=(Settings!$C49*12),$F62/(Settings!$C49*12),0)+IF((BZ$7-$E$7)&lt;=(Settings!$C49*12),$E62/(Settings!$C49*12),0)</f>
        <v>#REF!</v>
      </c>
      <c r="CA74" s="286" t="e">
        <f>IF((CA$7-BZ$7)&lt;=(Settings!$C49*12),$BZ62/(Settings!$C49*12),0)+IF((CA$7-$BY$7)&lt;=(Settings!$C49*12),$BY62/(Settings!$C49*12),0)+IF((CA$7-$BX$7)&lt;=(Settings!$C49*12),$BX62/(Settings!$C49*12),0)+IF((CA$7-$BW$7)&lt;=(Settings!$C49*12),$BW62/(Settings!$C49*12),0)+IF((CA$7-$BV$7)&lt;=(Settings!$C49*12),$BV62/(Settings!$C49*12),0)+IF((CA$7-$BU$7)&lt;=(Settings!$C49*12),$BU62/(Settings!$C49*12),0)+IF((CA$7-$BT$7)&lt;=(Settings!$C49*12),$BT62/(Settings!$C49*12),0)+IF((CA$7-$BS$7)&lt;=(Settings!$C49*12),$BS62/(Settings!$C49*12),0)+IF((CA$7-$BR$7)&lt;=(Settings!$C49*12),$BR62/(Settings!$C49*12),0)+IF((CA$7-$BQ$7)&lt;=(Settings!$C49*12),$BQ62/(Settings!$C49*12),0)+IF((CA$7-$BP$7)&lt;=(Settings!$C49*12),$BP62/(Settings!$C49*12),0)+IF((CA$7-$BO$7)&lt;=(Settings!$C49*12),$BO62/(Settings!$C49*12),0)+IF((CA$7-$BN$7)&lt;=(Settings!$C49*12),$BN62/(Settings!$C49*12),0)+IF((CA$7-$BM$7)&lt;=(Settings!$C49*12),$BM62/(Settings!$C49*12),0)+IF((CA$7-$BL$7)&lt;=(Settings!$C49*12),$BL62/(Settings!$C49*12),0)+IF((CA$7-$BK$7)&lt;=(Settings!$C49*12),$BK62/(Settings!$C49*12),0)+IF((CA$7-$BJ$7)&lt;=(Settings!$C49*12),$BJ62/(Settings!$C49*12),0)+IF((CA$7-$BI$7)&lt;=(Settings!$C49*12),$BI62/(Settings!$C49*12),0)+IF((CA$7-$BH$7)&lt;=(Settings!$C49*12),$BH62/(Settings!$C49*12),0)+IF((CA$7-$BG$7)&lt;=(Settings!$C49*12),$BG62/(Settings!$C49*12),0)+IF((CA$7-$BF$7)&lt;=(Settings!$C49*12),$BF62/(Settings!$C49*12),0)+IF((CA$7-$BE$7)&lt;=(Settings!$C49*12),$BE62/(Settings!$C49*12),0)+IF((CA$7-$BD$7)&lt;=(Settings!$C49*12),$BD62/(Settings!$C49*12),0)+IF((CA$7-$BC$7)&lt;=(Settings!$C49*12),$BC62/(Settings!$C49*12),0)+IF((CA$7-$BB$7)&lt;=(Settings!$C49*12),$BB62/(Settings!$C49*12),0)+IF((CA$7-$BA$7)&lt;=(Settings!$C49*12),$BA62/(Settings!$C49*12),0)+IF((CA$7-$AZ$7)&lt;=(Settings!$C49*12),$AZ62/(Settings!$C49*12),0)+IF((CA$7-$AY$7)&lt;=(Settings!$C49*12),$AY62/(Settings!$C49*12),0)+IF((CA$7-$AX$7)&lt;=(Settings!$C49*12),$AX62/(Settings!$C49*12),0)+IF((CA$7-$AW$7)&lt;=(Settings!$C49*12),$AW62/(Settings!$C49*12),0)+IF((CA$7-$AV$7)&lt;=(Settings!$C49*12),$AV62/(Settings!$C49*12),0)+IF((CA$7-$AU$7)&lt;=(Settings!$C49*12),$AU62/(Settings!$C49*12),0)+IF((CA$7-$AT$7)&lt;=(Settings!$C49*12),$AT62/(Settings!$C49*12),0)+IF((CA$7-$AS$7)&lt;=(Settings!$C49*12),$AS62/(Settings!$C49*12),0)+IF((CA$7-$AR$7)&lt;=(Settings!$C49*12),$AR62/(Settings!$C49*12),0)+IF((CA$7-$AQ$7)&lt;=(Settings!$C49*12),$AQ62/(Settings!$C49*12),0)+IF((CA$7-$AP$7)&lt;=(Settings!$C49*12),$AP62/(Settings!$C49*12),0)+IF((CA$7-$AO$7)&lt;=(Settings!$C49*12),$AO62/(Settings!$C49*12),0)+IF((CA$7-$AN$7)&lt;=(Settings!$C49*12),$AN62/(Settings!$C49*12),0)+IF((CA$7-$AM$7)&lt;=(Settings!$C49*12),$AM62/(Settings!$C49*12),0)+IF((CA$7-$AL$7)&lt;=(Settings!$C49*12),$AL62/(Settings!$C49*12),0)+IF((CA$7-$AK$7)&lt;=(Settings!$C49*12),$AK62/(Settings!$C49*12),0)+IF((CA$7-$AJ$7)&lt;=(Settings!$C49*12),$AJ62/(Settings!$C49*12),0)+IF((CA$7-$AI$7)&lt;=(Settings!$C49*12),$AI62/(Settings!$C49*12),0)+IF((CA$7-$AH$7)&lt;=(Settings!$C49*12),$AH62/(Settings!$C49*12),0)+IF((CA$7-$AG$7)&lt;=(Settings!$C49*12),$AG62/(Settings!$C49*12),0)+IF((CA$7-$AF$7)&lt;=(Settings!$C49*12),$AF62/(Settings!$C49*12),0)+IF((CA$7-$AE$7)&lt;=(Settings!$C49*12),$AE62/(Settings!$C49*12),0)+IF((CA$7-$AD$7)&lt;=(Settings!$C49*12),$AD62/(Settings!$C49*12),0)+IF((CA$7-$AC$7)&lt;=(Settings!$C49*12),$AC62/(Settings!$C49*12),0)+IF((CA$7-$AB$7)&lt;=(Settings!$C49*12),$AB62/(Settings!$C49*12),0)+IF((CA$7-$AA$7)&lt;=(Settings!$C49*12),$AA62/(Settings!$C49*12),0)+IF((CA$7-$Z$7)&lt;=(Settings!$C49*12),$Z62/(Settings!$C49*12),0)+IF((CA$7-$Y$7)&lt;=(Settings!$C49*12),$Y62/(Settings!$C49*12),0)+IF((CA$7-$X$7)&lt;=(Settings!$C49*12),$X62/(Settings!$C49*12),0)+IF((CA$7-$W$7)&lt;=(Settings!$C49*12),$W62/(Settings!$C49*12),0)+IF((CA$7-$V$7)&lt;=(Settings!$C49*12),$V62/(Settings!$C49*12),0)+IF((CA$7-$U$7)&lt;=(Settings!$C49*12),$U62/(Settings!$C49*12),0)+IF((CA$7-$T$7)&lt;=(Settings!$C49*12),$T62/(Settings!$C49*12),0)+IF((CA$7-$S$7)&lt;=(Settings!$C49*12),$S62/(Settings!$C49*12),0)+IF((CA$7-$R$7)&lt;=(Settings!$C49*12),$R62/(Settings!$C49*12),0)+IF((CA$7-$Q$7)&lt;=(Settings!$C49*12),$Q62/(Settings!$C49*12),0)+IF((CA$7-$P$7)&lt;=(Settings!$C49*12),$P62/(Settings!$C49*12),0)+IF((CA$7-$O$7)&lt;=(Settings!$C49*12),$O62/(Settings!$C49*12),0)+IF((CA$7-$N$7)&lt;=(Settings!$C49*12),$N62/(Settings!$C49*12),0)+IF((CA$7-$M$7)&lt;=(Settings!$C49*12),$M62/(Settings!$C49*12),0)+IF((CA$7-$L$7)&lt;=(Settings!$C49*12),$L62/(Settings!$C49*12),0)+IF((CA$7-$K$7)&lt;=(Settings!$C49*12),$K62/(Settings!$C49*12),0)+IF((CA$7-$J$7)&lt;=(Settings!$C49*12),$J62/(Settings!$C49*12),0)+IF((CA$7-$I$7)&lt;=(Settings!$C49*12),$I62/(Settings!$C49*12),0)+IF((CA$7-$H$7)&lt;=(Settings!$C49*12),$H62/(Settings!$C49*12),0)+IF((CA$7-$G$7)&lt;=(Settings!$C49*12),$G62/(Settings!$C49*12),0)+IF((CA$7-$F$7)&lt;=(Settings!$C49*12),$F62/(Settings!$C49*12),0)+IF((CA$7-$E$7)&lt;=(Settings!$C49*12),$E62/(Settings!$C49*12),0)</f>
        <v>#REF!</v>
      </c>
      <c r="CB74" s="286" t="e">
        <f>IF((CB$7-CA$7)&lt;=(Settings!$C49*12),$CA62/(Settings!$C49*12),0)+IF((CB$7-$BZ$7)&lt;=(Settings!$C49*12),$BZ62/(Settings!$C49*12),0)+IF((CB$7-$BY$7)&lt;=(Settings!$C49*12),$BY62/(Settings!$C49*12),0)+IF((CB$7-$BX$7)&lt;=(Settings!$C49*12),$BX62/(Settings!$C49*12),0)+IF((CB$7-$BW$7)&lt;=(Settings!$C49*12),$BW62/(Settings!$C49*12),0)+IF((CB$7-$BV$7)&lt;=(Settings!$C49*12),$BV62/(Settings!$C49*12),0)+IF((CB$7-$BU$7)&lt;=(Settings!$C49*12),$BU62/(Settings!$C49*12),0)+IF((CB$7-$BT$7)&lt;=(Settings!$C49*12),$BT62/(Settings!$C49*12),0)+IF((CB$7-$BS$7)&lt;=(Settings!$C49*12),$BS62/(Settings!$C49*12),0)+IF((CB$7-$BR$7)&lt;=(Settings!$C49*12),$BR62/(Settings!$C49*12),0)+IF((CB$7-$BQ$7)&lt;=(Settings!$C49*12),$BQ62/(Settings!$C49*12),0)+IF((CB$7-$BP$7)&lt;=(Settings!$C49*12),$BP62/(Settings!$C49*12),0)+IF((CB$7-$BO$7)&lt;=(Settings!$C49*12),$BO62/(Settings!$C49*12),0)+IF((CB$7-$BN$7)&lt;=(Settings!$C49*12),$BN62/(Settings!$C49*12),0)+IF((CB$7-$BM$7)&lt;=(Settings!$C49*12),$BM62/(Settings!$C49*12),0)+IF((CB$7-$BL$7)&lt;=(Settings!$C49*12),$BL62/(Settings!$C49*12),0)+IF((CB$7-$BK$7)&lt;=(Settings!$C49*12),$BK62/(Settings!$C49*12),0)+IF((CB$7-$BJ$7)&lt;=(Settings!$C49*12),$BJ62/(Settings!$C49*12),0)+IF((CB$7-$BI$7)&lt;=(Settings!$C49*12),$BI62/(Settings!$C49*12),0)+IF((CB$7-$BH$7)&lt;=(Settings!$C49*12),$BH62/(Settings!$C49*12),0)+IF((CB$7-$BG$7)&lt;=(Settings!$C49*12),$BG62/(Settings!$C49*12),0)+IF((CB$7-$BF$7)&lt;=(Settings!$C49*12),$BF62/(Settings!$C49*12),0)+IF((CB$7-$BE$7)&lt;=(Settings!$C49*12),$BE62/(Settings!$C49*12),0)+IF((CB$7-$BD$7)&lt;=(Settings!$C49*12),$BD62/(Settings!$C49*12),0)+IF((CB$7-$BC$7)&lt;=(Settings!$C49*12),$BC62/(Settings!$C49*12),0)+IF((CB$7-$BB$7)&lt;=(Settings!$C49*12),$BB62/(Settings!$C49*12),0)+IF((CB$7-$BA$7)&lt;=(Settings!$C49*12),$BA62/(Settings!$C49*12),0)+IF((CB$7-$AZ$7)&lt;=(Settings!$C49*12),$AZ62/(Settings!$C49*12),0)+IF((CB$7-$AY$7)&lt;=(Settings!$C49*12),$AY62/(Settings!$C49*12),0)+IF((CB$7-$AX$7)&lt;=(Settings!$C49*12),$AX62/(Settings!$C49*12),0)+IF((CB$7-$AW$7)&lt;=(Settings!$C49*12),$AW62/(Settings!$C49*12),0)+IF((CB$7-$AV$7)&lt;=(Settings!$C49*12),$AV62/(Settings!$C49*12),0)+IF((CB$7-$AU$7)&lt;=(Settings!$C49*12),$AU62/(Settings!$C49*12),0)+IF((CB$7-$AT$7)&lt;=(Settings!$C49*12),$AT62/(Settings!$C49*12),0)+IF((CB$7-$AS$7)&lt;=(Settings!$C49*12),$AS62/(Settings!$C49*12),0)+IF((CB$7-$AR$7)&lt;=(Settings!$C49*12),$AR62/(Settings!$C49*12),0)+IF((CB$7-$AQ$7)&lt;=(Settings!$C49*12),$AQ62/(Settings!$C49*12),0)+IF((CB$7-$AP$7)&lt;=(Settings!$C49*12),$AP62/(Settings!$C49*12),0)+IF((CB$7-$AO$7)&lt;=(Settings!$C49*12),$AO62/(Settings!$C49*12),0)+IF((CB$7-$AN$7)&lt;=(Settings!$C49*12),$AN62/(Settings!$C49*12),0)+IF((CB$7-$AM$7)&lt;=(Settings!$C49*12),$AM62/(Settings!$C49*12),0)+IF((CB$7-$AL$7)&lt;=(Settings!$C49*12),$AL62/(Settings!$C49*12),0)+IF((CB$7-$AK$7)&lt;=(Settings!$C49*12),$AK62/(Settings!$C49*12),0)+IF((CB$7-$AJ$7)&lt;=(Settings!$C49*12),$AJ62/(Settings!$C49*12),0)+IF((CB$7-$AI$7)&lt;=(Settings!$C49*12),$AI62/(Settings!$C49*12),0)+IF((CB$7-$AH$7)&lt;=(Settings!$C49*12),$AH62/(Settings!$C49*12),0)+IF((CB$7-$AG$7)&lt;=(Settings!$C49*12),$AG62/(Settings!$C49*12),0)+IF((CB$7-$AF$7)&lt;=(Settings!$C49*12),$AF62/(Settings!$C49*12),0)+IF((CB$7-$AE$7)&lt;=(Settings!$C49*12),$AE62/(Settings!$C49*12),0)+IF((CB$7-$AD$7)&lt;=(Settings!$C49*12),$AD62/(Settings!$C49*12),0)+IF((CB$7-$AC$7)&lt;=(Settings!$C49*12),$AC62/(Settings!$C49*12),0)+IF((CB$7-$AB$7)&lt;=(Settings!$C49*12),$AB62/(Settings!$C49*12),0)+IF((CB$7-$AA$7)&lt;=(Settings!$C49*12),$AA62/(Settings!$C49*12),0)+IF((CB$7-$Z$7)&lt;=(Settings!$C49*12),$Z62/(Settings!$C49*12),0)+IF((CB$7-$Y$7)&lt;=(Settings!$C49*12),$Y62/(Settings!$C49*12),0)+IF((CB$7-$X$7)&lt;=(Settings!$C49*12),$X62/(Settings!$C49*12),0)+IF((CB$7-$W$7)&lt;=(Settings!$C49*12),$W62/(Settings!$C49*12),0)+IF((CB$7-$V$7)&lt;=(Settings!$C49*12),$V62/(Settings!$C49*12),0)+IF((CB$7-$U$7)&lt;=(Settings!$C49*12),$U62/(Settings!$C49*12),0)+IF((CB$7-$T$7)&lt;=(Settings!$C49*12),$T62/(Settings!$C49*12),0)+IF((CB$7-$S$7)&lt;=(Settings!$C49*12),$S62/(Settings!$C49*12),0)+IF((CB$7-$R$7)&lt;=(Settings!$C49*12),$R62/(Settings!$C49*12),0)+IF((CB$7-$Q$7)&lt;=(Settings!$C49*12),$Q62/(Settings!$C49*12),0)+IF((CB$7-$P$7)&lt;=(Settings!$C49*12),$P62/(Settings!$C49*12),0)+IF((CB$7-$O$7)&lt;=(Settings!$C49*12),$O62/(Settings!$C49*12),0)+IF((CB$7-$N$7)&lt;=(Settings!$C49*12),$N62/(Settings!$C49*12),0)+IF((CB$7-$M$7)&lt;=(Settings!$C49*12),$M62/(Settings!$C49*12),0)+IF((CB$7-$L$7)&lt;=(Settings!$C49*12),$L62/(Settings!$C49*12),0)+IF((CB$7-$K$7)&lt;=(Settings!$C49*12),$K62/(Settings!$C49*12),0)+IF((CB$7-$J$7)&lt;=(Settings!$C49*12),$J62/(Settings!$C49*12),0)+IF((CB$7-$I$7)&lt;=(Settings!$C49*12),$I62/(Settings!$C49*12),0)+IF((CB$7-$H$7)&lt;=(Settings!$C49*12),$H62/(Settings!$C49*12),0)+IF((CB$7-$G$7)&lt;=(Settings!$C49*12),$G62/(Settings!$C49*12),0)+IF((CB$7-$F$7)&lt;=(Settings!$C49*12),$F62/(Settings!$C49*12),0)+IF((CB$7-$E$7)&lt;=(Settings!$C49*12),$E62/(Settings!$C49*12),0)</f>
        <v>#REF!</v>
      </c>
      <c r="CC74" s="286" t="e">
        <f>IF((CC$7-CB$7)&lt;=(Settings!$C49*12),$CB62/(Settings!$C49*12),0)+IF((CC$7-$CA$7)&lt;=(Settings!$C49*12),$CA62/(Settings!$C49*12),0)+IF((CC$7-$BZ$7)&lt;=(Settings!$C49*12),$BZ62/(Settings!$C49*12),0)+IF((CC$7-$BY$7)&lt;=(Settings!$C49*12),$BY62/(Settings!$C49*12),0)+IF((CC$7-$BX$7)&lt;=(Settings!$C49*12),$BX62/(Settings!$C49*12),0)+IF((CC$7-$BW$7)&lt;=(Settings!$C49*12),$BW62/(Settings!$C49*12),0)+IF((CC$7-$BV$7)&lt;=(Settings!$C49*12),$BV62/(Settings!$C49*12),0)+IF((CC$7-$BU$7)&lt;=(Settings!$C49*12),$BU62/(Settings!$C49*12),0)+IF((CC$7-$BT$7)&lt;=(Settings!$C49*12),$BT62/(Settings!$C49*12),0)+IF((CC$7-$BS$7)&lt;=(Settings!$C49*12),$BS62/(Settings!$C49*12),0)+IF((CC$7-$BR$7)&lt;=(Settings!$C49*12),$BR62/(Settings!$C49*12),0)+IF((CC$7-$BQ$7)&lt;=(Settings!$C49*12),$BQ62/(Settings!$C49*12),0)+IF((CC$7-$BP$7)&lt;=(Settings!$C49*12),$BP62/(Settings!$C49*12),0)+IF((CC$7-$BO$7)&lt;=(Settings!$C49*12),$BO62/(Settings!$C49*12),0)+IF((CC$7-$BN$7)&lt;=(Settings!$C49*12),$BN62/(Settings!$C49*12),0)+IF((CC$7-$BM$7)&lt;=(Settings!$C49*12),$BM62/(Settings!$C49*12),0)+IF((CC$7-$BL$7)&lt;=(Settings!$C49*12),$BL62/(Settings!$C49*12),0)+IF((CC$7-$BK$7)&lt;=(Settings!$C49*12),$BK62/(Settings!$C49*12),0)+IF((CC$7-$BJ$7)&lt;=(Settings!$C49*12),$BJ62/(Settings!$C49*12),0)+IF((CC$7-$BI$7)&lt;=(Settings!$C49*12),$BI62/(Settings!$C49*12),0)+IF((CC$7-$BH$7)&lt;=(Settings!$C49*12),$BH62/(Settings!$C49*12),0)+IF((CC$7-$BG$7)&lt;=(Settings!$C49*12),$BG62/(Settings!$C49*12),0)+IF((CC$7-$BF$7)&lt;=(Settings!$C49*12),$BF62/(Settings!$C49*12),0)+IF((CC$7-$BE$7)&lt;=(Settings!$C49*12),$BE62/(Settings!$C49*12),0)+IF((CC$7-$BD$7)&lt;=(Settings!$C49*12),$BD62/(Settings!$C49*12),0)+IF((CC$7-$BC$7)&lt;=(Settings!$C49*12),$BC62/(Settings!$C49*12),0)+IF((CC$7-$BB$7)&lt;=(Settings!$C49*12),$BB62/(Settings!$C49*12),0)+IF((CC$7-$BA$7)&lt;=(Settings!$C49*12),$BA62/(Settings!$C49*12),0)+IF((CC$7-$AZ$7)&lt;=(Settings!$C49*12),$AZ62/(Settings!$C49*12),0)+IF((CC$7-$AY$7)&lt;=(Settings!$C49*12),$AY62/(Settings!$C49*12),0)+IF((CC$7-$AX$7)&lt;=(Settings!$C49*12),$AX62/(Settings!$C49*12),0)+IF((CC$7-$AW$7)&lt;=(Settings!$C49*12),$AW62/(Settings!$C49*12),0)+IF((CC$7-$AV$7)&lt;=(Settings!$C49*12),$AV62/(Settings!$C49*12),0)+IF((CC$7-$AU$7)&lt;=(Settings!$C49*12),$AU62/(Settings!$C49*12),0)+IF((CC$7-$AT$7)&lt;=(Settings!$C49*12),$AT62/(Settings!$C49*12),0)+IF((CC$7-$AS$7)&lt;=(Settings!$C49*12),$AS62/(Settings!$C49*12),0)+IF((CC$7-$AR$7)&lt;=(Settings!$C49*12),$AR62/(Settings!$C49*12),0)+IF((CC$7-$AQ$7)&lt;=(Settings!$C49*12),$AQ62/(Settings!$C49*12),0)+IF((CC$7-$AP$7)&lt;=(Settings!$C49*12),$AP62/(Settings!$C49*12),0)+IF((CC$7-$AO$7)&lt;=(Settings!$C49*12),$AO62/(Settings!$C49*12),0)+IF((CC$7-$AN$7)&lt;=(Settings!$C49*12),$AN62/(Settings!$C49*12),0)+IF((CC$7-$AM$7)&lt;=(Settings!$C49*12),$AM62/(Settings!$C49*12),0)+IF((CC$7-$AL$7)&lt;=(Settings!$C49*12),$AL62/(Settings!$C49*12),0)+IF((CC$7-$AK$7)&lt;=(Settings!$C49*12),$AK62/(Settings!$C49*12),0)+IF((CC$7-$AJ$7)&lt;=(Settings!$C49*12),$AJ62/(Settings!$C49*12),0)+IF((CC$7-$AI$7)&lt;=(Settings!$C49*12),$AI62/(Settings!$C49*12),0)+IF((CC$7-$AH$7)&lt;=(Settings!$C49*12),$AH62/(Settings!$C49*12),0)+IF((CC$7-$AG$7)&lt;=(Settings!$C49*12),$AG62/(Settings!$C49*12),0)+IF((CC$7-$AF$7)&lt;=(Settings!$C49*12),$AF62/(Settings!$C49*12),0)+IF((CC$7-$AE$7)&lt;=(Settings!$C49*12),$AE62/(Settings!$C49*12),0)+IF((CC$7-$AD$7)&lt;=(Settings!$C49*12),$AD62/(Settings!$C49*12),0)+IF((CC$7-$AC$7)&lt;=(Settings!$C49*12),$AC62/(Settings!$C49*12),0)+IF((CC$7-$AB$7)&lt;=(Settings!$C49*12),$AB62/(Settings!$C49*12),0)+IF((CC$7-$AA$7)&lt;=(Settings!$C49*12),$AA62/(Settings!$C49*12),0)+IF((CC$7-$Z$7)&lt;=(Settings!$C49*12),$Z62/(Settings!$C49*12),0)+IF((CC$7-$Y$7)&lt;=(Settings!$C49*12),$Y62/(Settings!$C49*12),0)+IF((CC$7-$X$7)&lt;=(Settings!$C49*12),$X62/(Settings!$C49*12),0)+IF((CC$7-$W$7)&lt;=(Settings!$C49*12),$W62/(Settings!$C49*12),0)+IF((CC$7-$V$7)&lt;=(Settings!$C49*12),$V62/(Settings!$C49*12),0)+IF((CC$7-$U$7)&lt;=(Settings!$C49*12),$U62/(Settings!$C49*12),0)+IF((CC$7-$T$7)&lt;=(Settings!$C49*12),$T62/(Settings!$C49*12),0)+IF((CC$7-$S$7)&lt;=(Settings!$C49*12),$S62/(Settings!$C49*12),0)+IF((CC$7-$R$7)&lt;=(Settings!$C49*12),$R62/(Settings!$C49*12),0)+IF((CC$7-$Q$7)&lt;=(Settings!$C49*12),$Q62/(Settings!$C49*12),0)+IF((CC$7-$P$7)&lt;=(Settings!$C49*12),$P62/(Settings!$C49*12),0)+IF((CC$7-$O$7)&lt;=(Settings!$C49*12),$O62/(Settings!$C49*12),0)+IF((CC$7-$N$7)&lt;=(Settings!$C49*12),$N62/(Settings!$C49*12),0)+IF((CC$7-$M$7)&lt;=(Settings!$C49*12),$M62/(Settings!$C49*12),0)+IF((CC$7-$L$7)&lt;=(Settings!$C49*12),$L62/(Settings!$C49*12),0)+IF((CC$7-$K$7)&lt;=(Settings!$C49*12),$K62/(Settings!$C49*12),0)+IF((CC$7-$J$7)&lt;=(Settings!$C49*12),$J62/(Settings!$C49*12),0)+IF((CC$7-$I$7)&lt;=(Settings!$C49*12),$I62/(Settings!$C49*12),0)+IF((CC$7-$H$7)&lt;=(Settings!$C49*12),$H62/(Settings!$C49*12),0)+IF((CC$7-$G$7)&lt;=(Settings!$C49*12),$G62/(Settings!$C49*12),0)+IF((CC$7-$F$7)&lt;=(Settings!$C49*12),$F62/(Settings!$C49*12),0)+IF((CC$7-$E$7)&lt;=(Settings!$C49*12),$E62/(Settings!$C49*12),0)</f>
        <v>#REF!</v>
      </c>
      <c r="CD74" s="286" t="e">
        <f>IF((CD$7-CC$7)&lt;=(Settings!$C49*12),$CC62/(Settings!$C49*12),0)+IF((CD$7-$CB$7)&lt;=(Settings!$C49*12),$CB62/(Settings!$C49*12),0)+IF((CD$7-$CA$7)&lt;=(Settings!$C49*12),$CA62/(Settings!$C49*12),0)+IF((CD$7-$BZ$7)&lt;=(Settings!$C49*12),$BZ62/(Settings!$C49*12),0)+IF((CD$7-$BY$7)&lt;=(Settings!$C49*12),$BY62/(Settings!$C49*12),0)+IF((CD$7-$BX$7)&lt;=(Settings!$C49*12),$BX62/(Settings!$C49*12),0)+IF((CD$7-$BW$7)&lt;=(Settings!$C49*12),$BW62/(Settings!$C49*12),0)+IF((CD$7-$BV$7)&lt;=(Settings!$C49*12),$BV62/(Settings!$C49*12),0)+IF((CD$7-$BU$7)&lt;=(Settings!$C49*12),$BU62/(Settings!$C49*12),0)+IF((CD$7-$BT$7)&lt;=(Settings!$C49*12),$BT62/(Settings!$C49*12),0)+IF((CD$7-$BS$7)&lt;=(Settings!$C49*12),$BS62/(Settings!$C49*12),0)+IF((CD$7-$BR$7)&lt;=(Settings!$C49*12),$BR62/(Settings!$C49*12),0)+IF((CD$7-$BQ$7)&lt;=(Settings!$C49*12),$BQ62/(Settings!$C49*12),0)+IF((CD$7-$BP$7)&lt;=(Settings!$C49*12),$BP62/(Settings!$C49*12),0)+IF((CD$7-$BO$7)&lt;=(Settings!$C49*12),$BO62/(Settings!$C49*12),0)+IF((CD$7-$BN$7)&lt;=(Settings!$C49*12),$BN62/(Settings!$C49*12),0)+IF((CD$7-$BM$7)&lt;=(Settings!$C49*12),$BM62/(Settings!$C49*12),0)+IF((CD$7-$BL$7)&lt;=(Settings!$C49*12),$BL62/(Settings!$C49*12),0)+IF((CD$7-$BK$7)&lt;=(Settings!$C49*12),$BK62/(Settings!$C49*12),0)+IF((CD$7-$BJ$7)&lt;=(Settings!$C49*12),$BJ62/(Settings!$C49*12),0)+IF((CD$7-$BI$7)&lt;=(Settings!$C49*12),$BI62/(Settings!$C49*12),0)+IF((CD$7-$BH$7)&lt;=(Settings!$C49*12),$BH62/(Settings!$C49*12),0)+IF((CD$7-$BG$7)&lt;=(Settings!$C49*12),$BG62/(Settings!$C49*12),0)+IF((CD$7-$BF$7)&lt;=(Settings!$C49*12),$BF62/(Settings!$C49*12),0)+IF((CD$7-$BE$7)&lt;=(Settings!$C49*12),$BE62/(Settings!$C49*12),0)+IF((CD$7-$BD$7)&lt;=(Settings!$C49*12),$BD62/(Settings!$C49*12),0)+IF((CD$7-$BC$7)&lt;=(Settings!$C49*12),$BC62/(Settings!$C49*12),0)+IF((CD$7-$BB$7)&lt;=(Settings!$C49*12),$BB62/(Settings!$C49*12),0)+IF((CD$7-$BA$7)&lt;=(Settings!$C49*12),$BA62/(Settings!$C49*12),0)+IF((CD$7-$AZ$7)&lt;=(Settings!$C49*12),$AZ62/(Settings!$C49*12),0)+IF((CD$7-$AY$7)&lt;=(Settings!$C49*12),$AY62/(Settings!$C49*12),0)+IF((CD$7-$AX$7)&lt;=(Settings!$C49*12),$AX62/(Settings!$C49*12),0)+IF((CD$7-$AW$7)&lt;=(Settings!$C49*12),$AW62/(Settings!$C49*12),0)+IF((CD$7-$AV$7)&lt;=(Settings!$C49*12),$AV62/(Settings!$C49*12),0)+IF((CD$7-$AU$7)&lt;=(Settings!$C49*12),$AU62/(Settings!$C49*12),0)+IF((CD$7-$AT$7)&lt;=(Settings!$C49*12),$AT62/(Settings!$C49*12),0)+IF((CD$7-$AS$7)&lt;=(Settings!$C49*12),$AS62/(Settings!$C49*12),0)+IF((CD$7-$AR$7)&lt;=(Settings!$C49*12),$AR62/(Settings!$C49*12),0)+IF((CD$7-$AQ$7)&lt;=(Settings!$C49*12),$AQ62/(Settings!$C49*12),0)+IF((CD$7-$AP$7)&lt;=(Settings!$C49*12),$AP62/(Settings!$C49*12),0)+IF((CD$7-$AO$7)&lt;=(Settings!$C49*12),$AO62/(Settings!$C49*12),0)+IF((CD$7-$AN$7)&lt;=(Settings!$C49*12),$AN62/(Settings!$C49*12),0)+IF((CD$7-$AM$7)&lt;=(Settings!$C49*12),$AM62/(Settings!$C49*12),0)+IF((CD$7-$AL$7)&lt;=(Settings!$C49*12),$AL62/(Settings!$C49*12),0)+IF((CD$7-$AK$7)&lt;=(Settings!$C49*12),$AK62/(Settings!$C49*12),0)+IF((CD$7-$AJ$7)&lt;=(Settings!$C49*12),$AJ62/(Settings!$C49*12),0)+IF((CD$7-$AI$7)&lt;=(Settings!$C49*12),$AI62/(Settings!$C49*12),0)+IF((CD$7-$AH$7)&lt;=(Settings!$C49*12),$AH62/(Settings!$C49*12),0)+IF((CD$7-$AG$7)&lt;=(Settings!$C49*12),$AG62/(Settings!$C49*12),0)+IF((CD$7-$AF$7)&lt;=(Settings!$C49*12),$AF62/(Settings!$C49*12),0)+IF((CD$7-$AE$7)&lt;=(Settings!$C49*12),$AE62/(Settings!$C49*12),0)+IF((CD$7-$AD$7)&lt;=(Settings!$C49*12),$AD62/(Settings!$C49*12),0)+IF((CD$7-$AC$7)&lt;=(Settings!$C49*12),$AC62/(Settings!$C49*12),0)+IF((CD$7-$AB$7)&lt;=(Settings!$C49*12),$AB62/(Settings!$C49*12),0)+IF((CD$7-$AA$7)&lt;=(Settings!$C49*12),$AA62/(Settings!$C49*12),0)+IF((CD$7-$Z$7)&lt;=(Settings!$C49*12),$Z62/(Settings!$C49*12),0)+IF((CD$7-$Y$7)&lt;=(Settings!$C49*12),$Y62/(Settings!$C49*12),0)+IF((CD$7-$X$7)&lt;=(Settings!$C49*12),$X62/(Settings!$C49*12),0)+IF((CD$7-$W$7)&lt;=(Settings!$C49*12),$W62/(Settings!$C49*12),0)+IF((CD$7-$V$7)&lt;=(Settings!$C49*12),$V62/(Settings!$C49*12),0)+IF((CD$7-$U$7)&lt;=(Settings!$C49*12),$U62/(Settings!$C49*12),0)+IF((CD$7-$T$7)&lt;=(Settings!$C49*12),$T62/(Settings!$C49*12),0)+IF((CD$7-$S$7)&lt;=(Settings!$C49*12),$S62/(Settings!$C49*12),0)+IF((CD$7-$R$7)&lt;=(Settings!$C49*12),$R62/(Settings!$C49*12),0)+IF((CD$7-$Q$7)&lt;=(Settings!$C49*12),$Q62/(Settings!$C49*12),0)+IF((CD$7-$P$7)&lt;=(Settings!$C49*12),$P62/(Settings!$C49*12),0)+IF((CD$7-$O$7)&lt;=(Settings!$C49*12),$O62/(Settings!$C49*12),0)+IF((CD$7-$N$7)&lt;=(Settings!$C49*12),$N62/(Settings!$C49*12),0)+IF((CD$7-$M$7)&lt;=(Settings!$C49*12),$M62/(Settings!$C49*12),0)+IF((CD$7-$L$7)&lt;=(Settings!$C49*12),$L62/(Settings!$C49*12),0)+IF((CD$7-$K$7)&lt;=(Settings!$C49*12),$K62/(Settings!$C49*12),0)+IF((CD$7-$J$7)&lt;=(Settings!$C49*12),$J62/(Settings!$C49*12),0)+IF((CD$7-$I$7)&lt;=(Settings!$C49*12),$I62/(Settings!$C49*12),0)+IF((CD$7-$H$7)&lt;=(Settings!$C49*12),$H62/(Settings!$C49*12),0)+IF((CD$7-$G$7)&lt;=(Settings!$C49*12),$G62/(Settings!$C49*12),0)+IF((CD$7-$F$7)&lt;=(Settings!$C49*12),$F62/(Settings!$C49*12),0)+IF((CD$7-$E$7)&lt;=(Settings!$C49*12),$E62/(Settings!$C49*12),0)</f>
        <v>#REF!</v>
      </c>
      <c r="CE74" s="286" t="e">
        <f>IF((CE$7-CD$7)&lt;=(Settings!$C49*12),$CD62/(Settings!$C49*12),0)+IF((CE$7-$CC$7)&lt;=(Settings!$C49*12),$CC62/(Settings!$C49*12),0)+IF((CE$7-$CB$7)&lt;=(Settings!$C49*12),$CB62/(Settings!$C49*12),0)+IF((CE$7-$CA$7)&lt;=(Settings!$C49*12),$CA62/(Settings!$C49*12),0)+IF((CE$7-$BZ$7)&lt;=(Settings!$C49*12),$BZ62/(Settings!$C49*12),0)+IF((CE$7-$BY$7)&lt;=(Settings!$C49*12),$BY62/(Settings!$C49*12),0)+IF((CE$7-$BX$7)&lt;=(Settings!$C49*12),$BX62/(Settings!$C49*12),0)+IF((CE$7-$BW$7)&lt;=(Settings!$C49*12),$BW62/(Settings!$C49*12),0)+IF((CE$7-$BV$7)&lt;=(Settings!$C49*12),$BV62/(Settings!$C49*12),0)+IF((CE$7-$BU$7)&lt;=(Settings!$C49*12),$BU62/(Settings!$C49*12),0)+IF((CE$7-$BT$7)&lt;=(Settings!$C49*12),$BT62/(Settings!$C49*12),0)+IF((CE$7-$BS$7)&lt;=(Settings!$C49*12),$BS62/(Settings!$C49*12),0)+IF((CE$7-$BR$7)&lt;=(Settings!$C49*12),$BR62/(Settings!$C49*12),0)+IF((CE$7-$BQ$7)&lt;=(Settings!$C49*12),$BQ62/(Settings!$C49*12),0)+IF((CE$7-$BP$7)&lt;=(Settings!$C49*12),$BP62/(Settings!$C49*12),0)+IF((CE$7-$BO$7)&lt;=(Settings!$C49*12),$BO62/(Settings!$C49*12),0)+IF((CE$7-$BN$7)&lt;=(Settings!$C49*12),$BN62/(Settings!$C49*12),0)+IF((CE$7-$BM$7)&lt;=(Settings!$C49*12),$BM62/(Settings!$C49*12),0)+IF((CE$7-$BL$7)&lt;=(Settings!$C49*12),$BL62/(Settings!$C49*12),0)+IF((CE$7-$BK$7)&lt;=(Settings!$C49*12),$BK62/(Settings!$C49*12),0)+IF((CE$7-$BJ$7)&lt;=(Settings!$C49*12),$BJ62/(Settings!$C49*12),0)+IF((CE$7-$BI$7)&lt;=(Settings!$C49*12),$BI62/(Settings!$C49*12),0)+IF((CE$7-$BH$7)&lt;=(Settings!$C49*12),$BH62/(Settings!$C49*12),0)+IF((CE$7-$BG$7)&lt;=(Settings!$C49*12),$BG62/(Settings!$C49*12),0)+IF((CE$7-$BF$7)&lt;=(Settings!$C49*12),$BF62/(Settings!$C49*12),0)+IF((CE$7-$BE$7)&lt;=(Settings!$C49*12),$BE62/(Settings!$C49*12),0)+IF((CE$7-$BD$7)&lt;=(Settings!$C49*12),$BD62/(Settings!$C49*12),0)+IF((CE$7-$BC$7)&lt;=(Settings!$C49*12),$BC62/(Settings!$C49*12),0)+IF((CE$7-$BB$7)&lt;=(Settings!$C49*12),$BB62/(Settings!$C49*12),0)+IF((CE$7-$BA$7)&lt;=(Settings!$C49*12),$BA62/(Settings!$C49*12),0)+IF((CE$7-$AZ$7)&lt;=(Settings!$C49*12),$AZ62/(Settings!$C49*12),0)+IF((CE$7-$AY$7)&lt;=(Settings!$C49*12),$AY62/(Settings!$C49*12),0)+IF((CE$7-$AX$7)&lt;=(Settings!$C49*12),$AX62/(Settings!$C49*12),0)+IF((CE$7-$AW$7)&lt;=(Settings!$C49*12),$AW62/(Settings!$C49*12),0)+IF((CE$7-$AV$7)&lt;=(Settings!$C49*12),$AV62/(Settings!$C49*12),0)+IF((CE$7-$AU$7)&lt;=(Settings!$C49*12),$AU62/(Settings!$C49*12),0)+IF((CE$7-$AT$7)&lt;=(Settings!$C49*12),$AT62/(Settings!$C49*12),0)+IF((CE$7-$AS$7)&lt;=(Settings!$C49*12),$AS62/(Settings!$C49*12),0)+IF((CE$7-$AR$7)&lt;=(Settings!$C49*12),$AR62/(Settings!$C49*12),0)+IF((CE$7-$AQ$7)&lt;=(Settings!$C49*12),$AQ62/(Settings!$C49*12),0)+IF((CE$7-$AP$7)&lt;=(Settings!$C49*12),$AP62/(Settings!$C49*12),0)+IF((CE$7-$AO$7)&lt;=(Settings!$C49*12),$AO62/(Settings!$C49*12),0)+IF((CE$7-$AN$7)&lt;=(Settings!$C49*12),$AN62/(Settings!$C49*12),0)+IF((CE$7-$AM$7)&lt;=(Settings!$C49*12),$AM62/(Settings!$C49*12),0)+IF((CE$7-$AL$7)&lt;=(Settings!$C49*12),$AL62/(Settings!$C49*12),0)+IF((CE$7-$AK$7)&lt;=(Settings!$C49*12),$AK62/(Settings!$C49*12),0)+IF((CE$7-$AJ$7)&lt;=(Settings!$C49*12),$AJ62/(Settings!$C49*12),0)+IF((CE$7-$AI$7)&lt;=(Settings!$C49*12),$AI62/(Settings!$C49*12),0)+IF((CE$7-$AH$7)&lt;=(Settings!$C49*12),$AH62/(Settings!$C49*12),0)+IF((CE$7-$AG$7)&lt;=(Settings!$C49*12),$AG62/(Settings!$C49*12),0)+IF((CE$7-$AF$7)&lt;=(Settings!$C49*12),$AF62/(Settings!$C49*12),0)+IF((CE$7-$AE$7)&lt;=(Settings!$C49*12),$AE62/(Settings!$C49*12),0)+IF((CE$7-$AD$7)&lt;=(Settings!$C49*12),$AD62/(Settings!$C49*12),0)+IF((CE$7-$AC$7)&lt;=(Settings!$C49*12),$AC62/(Settings!$C49*12),0)+IF((CE$7-$AB$7)&lt;=(Settings!$C49*12),$AB62/(Settings!$C49*12),0)+IF((CE$7-$AA$7)&lt;=(Settings!$C49*12),$AA62/(Settings!$C49*12),0)+IF((CE$7-$Z$7)&lt;=(Settings!$C49*12),$Z62/(Settings!$C49*12),0)+IF((CE$7-$Y$7)&lt;=(Settings!$C49*12),$Y62/(Settings!$C49*12),0)+IF((CE$7-$X$7)&lt;=(Settings!$C49*12),$X62/(Settings!$C49*12),0)+IF((CE$7-$W$7)&lt;=(Settings!$C49*12),$W62/(Settings!$C49*12),0)+IF((CE$7-$V$7)&lt;=(Settings!$C49*12),$V62/(Settings!$C49*12),0)+IF((CE$7-$U$7)&lt;=(Settings!$C49*12),$U62/(Settings!$C49*12),0)+IF((CE$7-$T$7)&lt;=(Settings!$C49*12),$T62/(Settings!$C49*12),0)+IF((CE$7-$S$7)&lt;=(Settings!$C49*12),$S62/(Settings!$C49*12),0)+IF((CE$7-$R$7)&lt;=(Settings!$C49*12),$R62/(Settings!$C49*12),0)+IF((CE$7-$Q$7)&lt;=(Settings!$C49*12),$Q62/(Settings!$C49*12),0)+IF((CE$7-$P$7)&lt;=(Settings!$C49*12),$P62/(Settings!$C49*12),0)+IF((CE$7-$O$7)&lt;=(Settings!$C49*12),$O62/(Settings!$C49*12),0)+IF((CE$7-$N$7)&lt;=(Settings!$C49*12),$N62/(Settings!$C49*12),0)+IF((CE$7-$M$7)&lt;=(Settings!$C49*12),$M62/(Settings!$C49*12),0)+IF((CE$7-$L$7)&lt;=(Settings!$C49*12),$L62/(Settings!$C49*12),0)+IF((CE$7-$K$7)&lt;=(Settings!$C49*12),$K62/(Settings!$C49*12),0)+IF((CE$7-$J$7)&lt;=(Settings!$C49*12),$J62/(Settings!$C49*12),0)+IF((CE$7-$I$7)&lt;=(Settings!$C49*12),$I62/(Settings!$C49*12),0)+IF((CE$7-$H$7)&lt;=(Settings!$C49*12),$H62/(Settings!$C49*12),0)+IF((CE$7-$G$7)&lt;=(Settings!$C49*12),$G62/(Settings!$C49*12),0)+IF((CE$7-$F$7)&lt;=(Settings!$C49*12),$F62/(Settings!$C49*12),0)+IF((CE$7-$E$7)&lt;=(Settings!$C49*12),$E62/(Settings!$C49*12),0)</f>
        <v>#REF!</v>
      </c>
      <c r="CF74" s="286" t="e">
        <f>IF((CF$7-CE$7)&lt;=(Settings!$C49*12),$CE62/(Settings!$C49*12),0)+IF((CF$7-$CD$7)&lt;=(Settings!$C49*12),$CD62/(Settings!$C49*12),0)+IF((CF$7-$CC$7)&lt;=(Settings!$C49*12),$CC62/(Settings!$C49*12),0)+IF((CF$7-$CB$7)&lt;=(Settings!$C49*12),$CB62/(Settings!$C49*12),0)+IF((CF$7-$CA$7)&lt;=(Settings!$C49*12),$CA62/(Settings!$C49*12),0)+IF((CF$7-$BZ$7)&lt;=(Settings!$C49*12),$BZ62/(Settings!$C49*12),0)+IF((CF$7-$BY$7)&lt;=(Settings!$C49*12),$BY62/(Settings!$C49*12),0)+IF((CF$7-$BX$7)&lt;=(Settings!$C49*12),$BX62/(Settings!$C49*12),0)+IF((CF$7-$BW$7)&lt;=(Settings!$C49*12),$BW62/(Settings!$C49*12),0)+IF((CF$7-$BV$7)&lt;=(Settings!$C49*12),$BV62/(Settings!$C49*12),0)+IF((CF$7-$BU$7)&lt;=(Settings!$C49*12),$BU62/(Settings!$C49*12),0)+IF((CF$7-$BT$7)&lt;=(Settings!$C49*12),$BT62/(Settings!$C49*12),0)+IF((CF$7-$BS$7)&lt;=(Settings!$C49*12),$BS62/(Settings!$C49*12),0)+IF((CF$7-$BR$7)&lt;=(Settings!$C49*12),$BR62/(Settings!$C49*12),0)+IF((CF$7-$BQ$7)&lt;=(Settings!$C49*12),$BQ62/(Settings!$C49*12),0)+IF((CF$7-$BP$7)&lt;=(Settings!$C49*12),$BP62/(Settings!$C49*12),0)+IF((CF$7-$BO$7)&lt;=(Settings!$C49*12),$BO62/(Settings!$C49*12),0)+IF((CF$7-$BN$7)&lt;=(Settings!$C49*12),$BN62/(Settings!$C49*12),0)+IF((CF$7-$BM$7)&lt;=(Settings!$C49*12),$BM62/(Settings!$C49*12),0)+IF((CF$7-$BL$7)&lt;=(Settings!$C49*12),$BL62/(Settings!$C49*12),0)+IF((CF$7-$BK$7)&lt;=(Settings!$C49*12),$BK62/(Settings!$C49*12),0)+IF((CF$7-$BJ$7)&lt;=(Settings!$C49*12),$BJ62/(Settings!$C49*12),0)+IF((CF$7-$BI$7)&lt;=(Settings!$C49*12),$BI62/(Settings!$C49*12),0)+IF((CF$7-$BH$7)&lt;=(Settings!$C49*12),$BH62/(Settings!$C49*12),0)+IF((CF$7-$BG$7)&lt;=(Settings!$C49*12),$BG62/(Settings!$C49*12),0)+IF((CF$7-$BF$7)&lt;=(Settings!$C49*12),$BF62/(Settings!$C49*12),0)+IF((CF$7-$BE$7)&lt;=(Settings!$C49*12),$BE62/(Settings!$C49*12),0)+IF((CF$7-$BD$7)&lt;=(Settings!$C49*12),$BD62/(Settings!$C49*12),0)+IF((CF$7-$BC$7)&lt;=(Settings!$C49*12),$BC62/(Settings!$C49*12),0)+IF((CF$7-$BB$7)&lt;=(Settings!$C49*12),$BB62/(Settings!$C49*12),0)+IF((CF$7-$BA$7)&lt;=(Settings!$C49*12),$BA62/(Settings!$C49*12),0)+IF((CF$7-$AZ$7)&lt;=(Settings!$C49*12),$AZ62/(Settings!$C49*12),0)+IF((CF$7-$AY$7)&lt;=(Settings!$C49*12),$AY62/(Settings!$C49*12),0)+IF((CF$7-$AX$7)&lt;=(Settings!$C49*12),$AX62/(Settings!$C49*12),0)+IF((CF$7-$AW$7)&lt;=(Settings!$C49*12),$AW62/(Settings!$C49*12),0)+IF((CF$7-$AV$7)&lt;=(Settings!$C49*12),$AV62/(Settings!$C49*12),0)+IF((CF$7-$AU$7)&lt;=(Settings!$C49*12),$AU62/(Settings!$C49*12),0)+IF((CF$7-$AT$7)&lt;=(Settings!$C49*12),$AT62/(Settings!$C49*12),0)+IF((CF$7-$AS$7)&lt;=(Settings!$C49*12),$AS62/(Settings!$C49*12),0)+IF((CF$7-$AR$7)&lt;=(Settings!$C49*12),$AR62/(Settings!$C49*12),0)+IF((CF$7-$AQ$7)&lt;=(Settings!$C49*12),$AQ62/(Settings!$C49*12),0)+IF((CF$7-$AP$7)&lt;=(Settings!$C49*12),$AP62/(Settings!$C49*12),0)+IF((CF$7-$AO$7)&lt;=(Settings!$C49*12),$AO62/(Settings!$C49*12),0)+IF((CF$7-$AN$7)&lt;=(Settings!$C49*12),$AN62/(Settings!$C49*12),0)+IF((CF$7-$AM$7)&lt;=(Settings!$C49*12),$AM62/(Settings!$C49*12),0)+IF((CF$7-$AL$7)&lt;=(Settings!$C49*12),$AL62/(Settings!$C49*12),0)+IF((CF$7-$AK$7)&lt;=(Settings!$C49*12),$AK62/(Settings!$C49*12),0)+IF((CF$7-$AJ$7)&lt;=(Settings!$C49*12),$AJ62/(Settings!$C49*12),0)+IF((CF$7-$AI$7)&lt;=(Settings!$C49*12),$AI62/(Settings!$C49*12),0)+IF((CF$7-$AH$7)&lt;=(Settings!$C49*12),$AH62/(Settings!$C49*12),0)+IF((CF$7-$AG$7)&lt;=(Settings!$C49*12),$AG62/(Settings!$C49*12),0)+IF((CF$7-$AF$7)&lt;=(Settings!$C49*12),$AF62/(Settings!$C49*12),0)+IF((CF$7-$AE$7)&lt;=(Settings!$C49*12),$AE62/(Settings!$C49*12),0)+IF((CF$7-$AD$7)&lt;=(Settings!$C49*12),$AD62/(Settings!$C49*12),0)+IF((CF$7-$AC$7)&lt;=(Settings!$C49*12),$AC62/(Settings!$C49*12),0)+IF((CF$7-$AB$7)&lt;=(Settings!$C49*12),$AB62/(Settings!$C49*12),0)+IF((CF$7-$AA$7)&lt;=(Settings!$C49*12),$AA62/(Settings!$C49*12),0)+IF((CF$7-$Z$7)&lt;=(Settings!$C49*12),$Z62/(Settings!$C49*12),0)+IF((CF$7-$Y$7)&lt;=(Settings!$C49*12),$Y62/(Settings!$C49*12),0)+IF((CF$7-$X$7)&lt;=(Settings!$C49*12),$X62/(Settings!$C49*12),0)+IF((CF$7-$W$7)&lt;=(Settings!$C49*12),$W62/(Settings!$C49*12),0)+IF((CF$7-$V$7)&lt;=(Settings!$C49*12),$V62/(Settings!$C49*12),0)+IF((CF$7-$U$7)&lt;=(Settings!$C49*12),$U62/(Settings!$C49*12),0)+IF((CF$7-$T$7)&lt;=(Settings!$C49*12),$T62/(Settings!$C49*12),0)+IF((CF$7-$S$7)&lt;=(Settings!$C49*12),$S62/(Settings!$C49*12),0)+IF((CF$7-$R$7)&lt;=(Settings!$C49*12),$R62/(Settings!$C49*12),0)+IF((CF$7-$Q$7)&lt;=(Settings!$C49*12),$Q62/(Settings!$C49*12),0)+IF((CF$7-$P$7)&lt;=(Settings!$C49*12),$P62/(Settings!$C49*12),0)+IF((CF$7-$O$7)&lt;=(Settings!$C49*12),$O62/(Settings!$C49*12),0)+IF((CF$7-$N$7)&lt;=(Settings!$C49*12),$N62/(Settings!$C49*12),0)+IF((CF$7-$M$7)&lt;=(Settings!$C49*12),$M62/(Settings!$C49*12),0)+IF((CF$7-$L$7)&lt;=(Settings!$C49*12),$L62/(Settings!$C49*12),0)+IF((CF$7-$K$7)&lt;=(Settings!$C49*12),$K62/(Settings!$C49*12),0)+IF((CF$7-$J$7)&lt;=(Settings!$C49*12),$J62/(Settings!$C49*12),0)+IF((CF$7-$I$7)&lt;=(Settings!$C49*12),$I62/(Settings!$C49*12),0)+IF((CF$7-$H$7)&lt;=(Settings!$C49*12),$H62/(Settings!$C49*12),0)+IF((CF$7-$G$7)&lt;=(Settings!$C49*12),$G62/(Settings!$C49*12),0)+IF((CF$7-$F$7)&lt;=(Settings!$C49*12),$F62/(Settings!$C49*12),0)+IF((CF$7-$E$7)&lt;=(Settings!$C49*12),$E62/(Settings!$C49*12),0)</f>
        <v>#REF!</v>
      </c>
      <c r="CG74" s="286" t="e">
        <f>IF((CG$7-CF$7)&lt;=(Settings!$C49*12),$CF62/(Settings!$C49*12),0)+IF((CG$7-$CE$7)&lt;=(Settings!$C49*12),$CE62/(Settings!$C49*12),0)+IF((CG$7-$CD$7)&lt;=(Settings!$C49*12),$CD62/(Settings!$C49*12),0)+IF((CG$7-$CC$7)&lt;=(Settings!$C49*12),$CC62/(Settings!$C49*12),0)+IF((CG$7-$CB$7)&lt;=(Settings!$C49*12),$CB62/(Settings!$C49*12),0)+IF((CG$7-$CA$7)&lt;=(Settings!$C49*12),$CA62/(Settings!$C49*12),0)+IF((CG$7-$BZ$7)&lt;=(Settings!$C49*12),$BZ62/(Settings!$C49*12),0)+IF((CG$7-$BY$7)&lt;=(Settings!$C49*12),$BY62/(Settings!$C49*12),0)+IF((CG$7-$BX$7)&lt;=(Settings!$C49*12),$BX62/(Settings!$C49*12),0)+IF((CG$7-$BW$7)&lt;=(Settings!$C49*12),$BW62/(Settings!$C49*12),0)+IF((CG$7-$BV$7)&lt;=(Settings!$C49*12),$BV62/(Settings!$C49*12),0)+IF((CG$7-$BU$7)&lt;=(Settings!$C49*12),$BU62/(Settings!$C49*12),0)+IF((CG$7-$BT$7)&lt;=(Settings!$C49*12),$BT62/(Settings!$C49*12),0)+IF((CG$7-$BS$7)&lt;=(Settings!$C49*12),$BS62/(Settings!$C49*12),0)+IF((CG$7-$BR$7)&lt;=(Settings!$C49*12),$BR62/(Settings!$C49*12),0)+IF((CG$7-$BQ$7)&lt;=(Settings!$C49*12),$BQ62/(Settings!$C49*12),0)+IF((CG$7-$BP$7)&lt;=(Settings!$C49*12),$BP62/(Settings!$C49*12),0)+IF((CG$7-$BO$7)&lt;=(Settings!$C49*12),$BO62/(Settings!$C49*12),0)+IF((CG$7-$BN$7)&lt;=(Settings!$C49*12),$BN62/(Settings!$C49*12),0)+IF((CG$7-$BM$7)&lt;=(Settings!$C49*12),$BM62/(Settings!$C49*12),0)+IF((CG$7-$BL$7)&lt;=(Settings!$C49*12),$BL62/(Settings!$C49*12),0)+IF((CG$7-$BK$7)&lt;=(Settings!$C49*12),$BK62/(Settings!$C49*12),0)+IF((CG$7-$BJ$7)&lt;=(Settings!$C49*12),$BJ62/(Settings!$C49*12),0)+IF((CG$7-$BI$7)&lt;=(Settings!$C49*12),$BI62/(Settings!$C49*12),0)+IF((CG$7-$BH$7)&lt;=(Settings!$C49*12),$BH62/(Settings!$C49*12),0)+IF((CG$7-$BG$7)&lt;=(Settings!$C49*12),$BG62/(Settings!$C49*12),0)+IF((CG$7-$BF$7)&lt;=(Settings!$C49*12),$BF62/(Settings!$C49*12),0)+IF((CG$7-$BE$7)&lt;=(Settings!$C49*12),$BE62/(Settings!$C49*12),0)+IF((CG$7-$BD$7)&lt;=(Settings!$C49*12),$BD62/(Settings!$C49*12),0)+IF((CG$7-$BC$7)&lt;=(Settings!$C49*12),$BC62/(Settings!$C49*12),0)+IF((CG$7-$BB$7)&lt;=(Settings!$C49*12),$BB62/(Settings!$C49*12),0)+IF((CG$7-$BA$7)&lt;=(Settings!$C49*12),$BA62/(Settings!$C49*12),0)+IF((CG$7-$AZ$7)&lt;=(Settings!$C49*12),$AZ62/(Settings!$C49*12),0)+IF((CG$7-$AY$7)&lt;=(Settings!$C49*12),$AY62/(Settings!$C49*12),0)+IF((CG$7-$AX$7)&lt;=(Settings!$C49*12),$AX62/(Settings!$C49*12),0)+IF((CG$7-$AW$7)&lt;=(Settings!$C49*12),$AW62/(Settings!$C49*12),0)+IF((CG$7-$AV$7)&lt;=(Settings!$C49*12),$AV62/(Settings!$C49*12),0)+IF((CG$7-$AU$7)&lt;=(Settings!$C49*12),$AU62/(Settings!$C49*12),0)+IF((CG$7-$AT$7)&lt;=(Settings!$C49*12),$AT62/(Settings!$C49*12),0)+IF((CG$7-$AS$7)&lt;=(Settings!$C49*12),$AS62/(Settings!$C49*12),0)+IF((CG$7-$AR$7)&lt;=(Settings!$C49*12),$AR62/(Settings!$C49*12),0)+IF((CG$7-$AQ$7)&lt;=(Settings!$C49*12),$AQ62/(Settings!$C49*12),0)+IF((CG$7-$AP$7)&lt;=(Settings!$C49*12),$AP62/(Settings!$C49*12),0)+IF((CG$7-$AO$7)&lt;=(Settings!$C49*12),$AO62/(Settings!$C49*12),0)+IF((CG$7-$AN$7)&lt;=(Settings!$C49*12),$AN62/(Settings!$C49*12),0)+IF((CG$7-$AM$7)&lt;=(Settings!$C49*12),$AM62/(Settings!$C49*12),0)+IF((CG$7-$AL$7)&lt;=(Settings!$C49*12),$AL62/(Settings!$C49*12),0)+IF((CG$7-$AK$7)&lt;=(Settings!$C49*12),$AK62/(Settings!$C49*12),0)+IF((CG$7-$AJ$7)&lt;=(Settings!$C49*12),$AJ62/(Settings!$C49*12),0)+IF((CG$7-$AI$7)&lt;=(Settings!$C49*12),$AI62/(Settings!$C49*12),0)+IF((CG$7-$AH$7)&lt;=(Settings!$C49*12),$AH62/(Settings!$C49*12),0)+IF((CG$7-$AG$7)&lt;=(Settings!$C49*12),$AG62/(Settings!$C49*12),0)+IF((CG$7-$AF$7)&lt;=(Settings!$C49*12),$AF62/(Settings!$C49*12),0)+IF((CG$7-$AE$7)&lt;=(Settings!$C49*12),$AE62/(Settings!$C49*12),0)+IF((CG$7-$AD$7)&lt;=(Settings!$C49*12),$AD62/(Settings!$C49*12),0)+IF((CG$7-$AC$7)&lt;=(Settings!$C49*12),$AC62/(Settings!$C49*12),0)+IF((CG$7-$AB$7)&lt;=(Settings!$C49*12),$AB62/(Settings!$C49*12),0)+IF((CG$7-$AA$7)&lt;=(Settings!$C49*12),$AA62/(Settings!$C49*12),0)+IF((CG$7-$Z$7)&lt;=(Settings!$C49*12),$Z62/(Settings!$C49*12),0)+IF((CG$7-$Y$7)&lt;=(Settings!$C49*12),$Y62/(Settings!$C49*12),0)+IF((CG$7-$X$7)&lt;=(Settings!$C49*12),$X62/(Settings!$C49*12),0)+IF((CG$7-$W$7)&lt;=(Settings!$C49*12),$W62/(Settings!$C49*12),0)+IF((CG$7-$V$7)&lt;=(Settings!$C49*12),$V62/(Settings!$C49*12),0)+IF((CG$7-$U$7)&lt;=(Settings!$C49*12),$U62/(Settings!$C49*12),0)+IF((CG$7-$T$7)&lt;=(Settings!$C49*12),$T62/(Settings!$C49*12),0)+IF((CG$7-$S$7)&lt;=(Settings!$C49*12),$S62/(Settings!$C49*12),0)+IF((CG$7-$R$7)&lt;=(Settings!$C49*12),$R62/(Settings!$C49*12),0)+IF((CG$7-$Q$7)&lt;=(Settings!$C49*12),$Q62/(Settings!$C49*12),0)+IF((CG$7-$P$7)&lt;=(Settings!$C49*12),$P62/(Settings!$C49*12),0)+IF((CG$7-$O$7)&lt;=(Settings!$C49*12),$O62/(Settings!$C49*12),0)+IF((CG$7-$N$7)&lt;=(Settings!$C49*12),$N62/(Settings!$C49*12),0)+IF((CG$7-$M$7)&lt;=(Settings!$C49*12),$M62/(Settings!$C49*12),0)+IF((CG$7-$L$7)&lt;=(Settings!$C49*12),$L62/(Settings!$C49*12),0)+IF((CG$7-$K$7)&lt;=(Settings!$C49*12),$K62/(Settings!$C49*12),0)+IF((CG$7-$J$7)&lt;=(Settings!$C49*12),$J62/(Settings!$C49*12),0)+IF((CG$7-$I$7)&lt;=(Settings!$C49*12),$I62/(Settings!$C49*12),0)+IF((CG$7-$H$7)&lt;=(Settings!$C49*12),$H62/(Settings!$C49*12),0)+IF((CG$7-$G$7)&lt;=(Settings!$C49*12),$G62/(Settings!$C49*12),0)+IF((CG$7-$F$7)&lt;=(Settings!$C49*12),$F62/(Settings!$C49*12),0)+IF((CG$7-$E$7)&lt;=(Settings!$C49*12),$E62/(Settings!$C49*12),0)</f>
        <v>#REF!</v>
      </c>
      <c r="CH74" s="286" t="e">
        <f>IF((CH$7-CG$7)&lt;=(Settings!$C49*12),$CG62/(Settings!$C49*12),0)+IF((CH$7-$CF$7)&lt;=(Settings!$C49*12),$CF62/(Settings!$C49*12),0)+IF((CH$7-$CE$7)&lt;=(Settings!$C49*12),$CE62/(Settings!$C49*12),0)+IF((CH$7-$CD$7)&lt;=(Settings!$C49*12),$CD62/(Settings!$C49*12),0)+IF((CH$7-$CC$7)&lt;=(Settings!$C49*12),$CC62/(Settings!$C49*12),0)+IF((CH$7-$CB$7)&lt;=(Settings!$C49*12),$CB62/(Settings!$C49*12),0)+IF((CH$7-$CA$7)&lt;=(Settings!$C49*12),$CA62/(Settings!$C49*12),0)+IF((CH$7-$BZ$7)&lt;=(Settings!$C49*12),$BZ62/(Settings!$C49*12),0)+IF((CH$7-$BY$7)&lt;=(Settings!$C49*12),$BY62/(Settings!$C49*12),0)+IF((CH$7-$BX$7)&lt;=(Settings!$C49*12),$BX62/(Settings!$C49*12),0)+IF((CH$7-$BW$7)&lt;=(Settings!$C49*12),$BW62/(Settings!$C49*12),0)+IF((CH$7-$BV$7)&lt;=(Settings!$C49*12),$BV62/(Settings!$C49*12),0)+IF((CH$7-$BU$7)&lt;=(Settings!$C49*12),$BU62/(Settings!$C49*12),0)+IF((CH$7-$BT$7)&lt;=(Settings!$C49*12),$BT62/(Settings!$C49*12),0)+IF((CH$7-$BS$7)&lt;=(Settings!$C49*12),$BS62/(Settings!$C49*12),0)+IF((CH$7-$BR$7)&lt;=(Settings!$C49*12),$BR62/(Settings!$C49*12),0)+IF((CH$7-$BQ$7)&lt;=(Settings!$C49*12),$BQ62/(Settings!$C49*12),0)+IF((CH$7-$BP$7)&lt;=(Settings!$C49*12),$BP62/(Settings!$C49*12),0)+IF((CH$7-$BO$7)&lt;=(Settings!$C49*12),$BO62/(Settings!$C49*12),0)+IF((CH$7-$BN$7)&lt;=(Settings!$C49*12),$BN62/(Settings!$C49*12),0)+IF((CH$7-$BM$7)&lt;=(Settings!$C49*12),$BM62/(Settings!$C49*12),0)+IF((CH$7-$BL$7)&lt;=(Settings!$C49*12),$BL62/(Settings!$C49*12),0)+IF((CH$7-$BK$7)&lt;=(Settings!$C49*12),$BK62/(Settings!$C49*12),0)+IF((CH$7-$BJ$7)&lt;=(Settings!$C49*12),$BJ62/(Settings!$C49*12),0)+IF((CH$7-$BI$7)&lt;=(Settings!$C49*12),$BI62/(Settings!$C49*12),0)+IF((CH$7-$BH$7)&lt;=(Settings!$C49*12),$BH62/(Settings!$C49*12),0)+IF((CH$7-$BG$7)&lt;=(Settings!$C49*12),$BG62/(Settings!$C49*12),0)+IF((CH$7-$BF$7)&lt;=(Settings!$C49*12),$BF62/(Settings!$C49*12),0)+IF((CH$7-$BE$7)&lt;=(Settings!$C49*12),$BE62/(Settings!$C49*12),0)+IF((CH$7-$BD$7)&lt;=(Settings!$C49*12),$BD62/(Settings!$C49*12),0)+IF((CH$7-$BC$7)&lt;=(Settings!$C49*12),$BC62/(Settings!$C49*12),0)+IF((CH$7-$BB$7)&lt;=(Settings!$C49*12),$BB62/(Settings!$C49*12),0)+IF((CH$7-$BA$7)&lt;=(Settings!$C49*12),$BA62/(Settings!$C49*12),0)+IF((CH$7-$AZ$7)&lt;=(Settings!$C49*12),$AZ62/(Settings!$C49*12),0)+IF((CH$7-$AY$7)&lt;=(Settings!$C49*12),$AY62/(Settings!$C49*12),0)+IF((CH$7-$AX$7)&lt;=(Settings!$C49*12),$AX62/(Settings!$C49*12),0)+IF((CH$7-$AW$7)&lt;=(Settings!$C49*12),$AW62/(Settings!$C49*12),0)+IF((CH$7-$AV$7)&lt;=(Settings!$C49*12),$AV62/(Settings!$C49*12),0)+IF((CH$7-$AU$7)&lt;=(Settings!$C49*12),$AU62/(Settings!$C49*12),0)+IF((CH$7-$AT$7)&lt;=(Settings!$C49*12),$AT62/(Settings!$C49*12),0)+IF((CH$7-$AS$7)&lt;=(Settings!$C49*12),$AS62/(Settings!$C49*12),0)+IF((CH$7-$AR$7)&lt;=(Settings!$C49*12),$AR62/(Settings!$C49*12),0)+IF((CH$7-$AQ$7)&lt;=(Settings!$C49*12),$AQ62/(Settings!$C49*12),0)+IF((CH$7-$AP$7)&lt;=(Settings!$C49*12),$AP62/(Settings!$C49*12),0)+IF((CH$7-$AO$7)&lt;=(Settings!$C49*12),$AO62/(Settings!$C49*12),0)+IF((CH$7-$AN$7)&lt;=(Settings!$C49*12),$AN62/(Settings!$C49*12),0)+IF((CH$7-$AM$7)&lt;=(Settings!$C49*12),$AM62/(Settings!$C49*12),0)+IF((CH$7-$AL$7)&lt;=(Settings!$C49*12),$AL62/(Settings!$C49*12),0)+IF((CH$7-$AK$7)&lt;=(Settings!$C49*12),$AK62/(Settings!$C49*12),0)+IF((CH$7-$AJ$7)&lt;=(Settings!$C49*12),$AJ62/(Settings!$C49*12),0)+IF((CH$7-$AI$7)&lt;=(Settings!$C49*12),$AI62/(Settings!$C49*12),0)+IF((CH$7-$AH$7)&lt;=(Settings!$C49*12),$AH62/(Settings!$C49*12),0)+IF((CH$7-$AG$7)&lt;=(Settings!$C49*12),$AG62/(Settings!$C49*12),0)+IF((CH$7-$AF$7)&lt;=(Settings!$C49*12),$AF62/(Settings!$C49*12),0)+IF((CH$7-$AE$7)&lt;=(Settings!$C49*12),$AE62/(Settings!$C49*12),0)+IF((CH$7-$AD$7)&lt;=(Settings!$C49*12),$AD62/(Settings!$C49*12),0)+IF((CH$7-$AC$7)&lt;=(Settings!$C49*12),$AC62/(Settings!$C49*12),0)+IF((CH$7-$AB$7)&lt;=(Settings!$C49*12),$AB62/(Settings!$C49*12),0)+IF((CH$7-$AA$7)&lt;=(Settings!$C49*12),$AA62/(Settings!$C49*12),0)+IF((CH$7-$Z$7)&lt;=(Settings!$C49*12),$Z62/(Settings!$C49*12),0)+IF((CH$7-$Y$7)&lt;=(Settings!$C49*12),$Y62/(Settings!$C49*12),0)+IF((CH$7-$X$7)&lt;=(Settings!$C49*12),$X62/(Settings!$C49*12),0)+IF((CH$7-$W$7)&lt;=(Settings!$C49*12),$W62/(Settings!$C49*12),0)+IF((CH$7-$V$7)&lt;=(Settings!$C49*12),$V62/(Settings!$C49*12),0)+IF((CH$7-$U$7)&lt;=(Settings!$C49*12),$U62/(Settings!$C49*12),0)+IF((CH$7-$T$7)&lt;=(Settings!$C49*12),$T62/(Settings!$C49*12),0)+IF((CH$7-$S$7)&lt;=(Settings!$C49*12),$S62/(Settings!$C49*12),0)+IF((CH$7-$R$7)&lt;=(Settings!$C49*12),$R62/(Settings!$C49*12),0)+IF((CH$7-$Q$7)&lt;=(Settings!$C49*12),$Q62/(Settings!$C49*12),0)+IF((CH$7-$P$7)&lt;=(Settings!$C49*12),$P62/(Settings!$C49*12),0)+IF((CH$7-$O$7)&lt;=(Settings!$C49*12),$O62/(Settings!$C49*12),0)+IF((CH$7-$N$7)&lt;=(Settings!$C49*12),$N62/(Settings!$C49*12),0)+IF((CH$7-$M$7)&lt;=(Settings!$C49*12),$M62/(Settings!$C49*12),0)+IF((CH$7-$L$7)&lt;=(Settings!$C49*12),$L62/(Settings!$C49*12),0)+IF((CH$7-$K$7)&lt;=(Settings!$C49*12),$K62/(Settings!$C49*12),0)+IF((CH$7-$J$7)&lt;=(Settings!$C49*12),$J62/(Settings!$C49*12),0)+IF((CH$7-$I$7)&lt;=(Settings!$C49*12),$I62/(Settings!$C49*12),0)+IF((CH$7-$H$7)&lt;=(Settings!$C49*12),$H62/(Settings!$C49*12),0)+IF((CH$7-$G$7)&lt;=(Settings!$C49*12),$G62/(Settings!$C49*12),0)+IF((CH$7-$F$7)&lt;=(Settings!$C49*12),$F62/(Settings!$C49*12),0)+IF((CH$7-$E$7)&lt;=(Settings!$C49*12),$E62/(Settings!$C49*12),0)</f>
        <v>#REF!</v>
      </c>
      <c r="CI74" s="286" t="e">
        <f>IF((CI$7-CH$7)&lt;=(Settings!$C49*12),$CH62/(Settings!$C49*12),0)+IF((CI$7-$CG$7)&lt;=(Settings!$C49*12),$CG62/(Settings!$C49*12),0)+IF((CI$7-$CF$7)&lt;=(Settings!$C49*12),$CF62/(Settings!$C49*12),0)+IF((CI$7-$CE$7)&lt;=(Settings!$C49*12),$CE62/(Settings!$C49*12),0)+IF((CI$7-$CD$7)&lt;=(Settings!$C49*12),$CD62/(Settings!$C49*12),0)+IF((CI$7-$CC$7)&lt;=(Settings!$C49*12),$CC62/(Settings!$C49*12),0)+IF((CI$7-$CB$7)&lt;=(Settings!$C49*12),$CB62/(Settings!$C49*12),0)+IF((CI$7-$CA$7)&lt;=(Settings!$C49*12),$CA62/(Settings!$C49*12),0)+IF((CI$7-$BZ$7)&lt;=(Settings!$C49*12),$BZ62/(Settings!$C49*12),0)+IF((CI$7-$BY$7)&lt;=(Settings!$C49*12),$BY62/(Settings!$C49*12),0)+IF((CI$7-$BX$7)&lt;=(Settings!$C49*12),$BX62/(Settings!$C49*12),0)+IF((CI$7-$BW$7)&lt;=(Settings!$C49*12),$BW62/(Settings!$C49*12),0)+IF((CI$7-$BV$7)&lt;=(Settings!$C49*12),$BV62/(Settings!$C49*12),0)+IF((CI$7-$BU$7)&lt;=(Settings!$C49*12),$BU62/(Settings!$C49*12),0)+IF((CI$7-$BT$7)&lt;=(Settings!$C49*12),$BT62/(Settings!$C49*12),0)+IF((CI$7-$BS$7)&lt;=(Settings!$C49*12),$BS62/(Settings!$C49*12),0)+IF((CI$7-$BR$7)&lt;=(Settings!$C49*12),$BR62/(Settings!$C49*12),0)+IF((CI$7-$BQ$7)&lt;=(Settings!$C49*12),$BQ62/(Settings!$C49*12),0)+IF((CI$7-$BP$7)&lt;=(Settings!$C49*12),$BP62/(Settings!$C49*12),0)+IF((CI$7-$BO$7)&lt;=(Settings!$C49*12),$BO62/(Settings!$C49*12),0)+IF((CI$7-$BN$7)&lt;=(Settings!$C49*12),$BN62/(Settings!$C49*12),0)+IF((CI$7-$BM$7)&lt;=(Settings!$C49*12),$BM62/(Settings!$C49*12),0)+IF((CI$7-$BL$7)&lt;=(Settings!$C49*12),$BL62/(Settings!$C49*12),0)+IF((CI$7-$BK$7)&lt;=(Settings!$C49*12),$BK62/(Settings!$C49*12),0)+IF((CI$7-$BJ$7)&lt;=(Settings!$C49*12),$BJ62/(Settings!$C49*12),0)+IF((CI$7-$BI$7)&lt;=(Settings!$C49*12),$BI62/(Settings!$C49*12),0)+IF((CI$7-$BH$7)&lt;=(Settings!$C49*12),$BH62/(Settings!$C49*12),0)+IF((CI$7-$BG$7)&lt;=(Settings!$C49*12),$BG62/(Settings!$C49*12),0)+IF((CI$7-$BF$7)&lt;=(Settings!$C49*12),$BF62/(Settings!$C49*12),0)+IF((CI$7-$BE$7)&lt;=(Settings!$C49*12),$BE62/(Settings!$C49*12),0)+IF((CI$7-$BD$7)&lt;=(Settings!$C49*12),$BD62/(Settings!$C49*12),0)+IF((CI$7-$BC$7)&lt;=(Settings!$C49*12),$BC62/(Settings!$C49*12),0)+IF((CI$7-$BB$7)&lt;=(Settings!$C49*12),$BB62/(Settings!$C49*12),0)+IF((CI$7-$BA$7)&lt;=(Settings!$C49*12),$BA62/(Settings!$C49*12),0)+IF((CI$7-$AZ$7)&lt;=(Settings!$C49*12),$AZ62/(Settings!$C49*12),0)+IF((CI$7-$AY$7)&lt;=(Settings!$C49*12),$AY62/(Settings!$C49*12),0)+IF((CI$7-$AX$7)&lt;=(Settings!$C49*12),$AX62/(Settings!$C49*12),0)+IF((CI$7-$AW$7)&lt;=(Settings!$C49*12),$AW62/(Settings!$C49*12),0)+IF((CI$7-$AV$7)&lt;=(Settings!$C49*12),$AV62/(Settings!$C49*12),0)+IF((CI$7-$AU$7)&lt;=(Settings!$C49*12),$AU62/(Settings!$C49*12),0)+IF((CI$7-$AT$7)&lt;=(Settings!$C49*12),$AT62/(Settings!$C49*12),0)+IF((CI$7-$AS$7)&lt;=(Settings!$C49*12),$AS62/(Settings!$C49*12),0)+IF((CI$7-$AR$7)&lt;=(Settings!$C49*12),$AR62/(Settings!$C49*12),0)+IF((CI$7-$AQ$7)&lt;=(Settings!$C49*12),$AQ62/(Settings!$C49*12),0)+IF((CI$7-$AP$7)&lt;=(Settings!$C49*12),$AP62/(Settings!$C49*12),0)+IF((CI$7-$AO$7)&lt;=(Settings!$C49*12),$AO62/(Settings!$C49*12),0)+IF((CI$7-$AN$7)&lt;=(Settings!$C49*12),$AN62/(Settings!$C49*12),0)+IF((CI$7-$AM$7)&lt;=(Settings!$C49*12),$AM62/(Settings!$C49*12),0)+IF((CI$7-$AL$7)&lt;=(Settings!$C49*12),$AL62/(Settings!$C49*12),0)+IF((CI$7-$AK$7)&lt;=(Settings!$C49*12),$AK62/(Settings!$C49*12),0)+IF((CI$7-$AJ$7)&lt;=(Settings!$C49*12),$AJ62/(Settings!$C49*12),0)+IF((CI$7-$AI$7)&lt;=(Settings!$C49*12),$AI62/(Settings!$C49*12),0)+IF((CI$7-$AH$7)&lt;=(Settings!$C49*12),$AH62/(Settings!$C49*12),0)+IF((CI$7-$AG$7)&lt;=(Settings!$C49*12),$AG62/(Settings!$C49*12),0)+IF((CI$7-$AF$7)&lt;=(Settings!$C49*12),$AF62/(Settings!$C49*12),0)+IF((CI$7-$AE$7)&lt;=(Settings!$C49*12),$AE62/(Settings!$C49*12),0)+IF((CI$7-$AD$7)&lt;=(Settings!$C49*12),$AD62/(Settings!$C49*12),0)+IF((CI$7-$AC$7)&lt;=(Settings!$C49*12),$AC62/(Settings!$C49*12),0)+IF((CI$7-$AB$7)&lt;=(Settings!$C49*12),$AB62/(Settings!$C49*12),0)+IF((CI$7-$AA$7)&lt;=(Settings!$C49*12),$AA62/(Settings!$C49*12),0)+IF((CI$7-$Z$7)&lt;=(Settings!$C49*12),$Z62/(Settings!$C49*12),0)+IF((CI$7-$Y$7)&lt;=(Settings!$C49*12),$Y62/(Settings!$C49*12),0)+IF((CI$7-$X$7)&lt;=(Settings!$C49*12),$X62/(Settings!$C49*12),0)+IF((CI$7-$W$7)&lt;=(Settings!$C49*12),$W62/(Settings!$C49*12),0)+IF((CI$7-$V$7)&lt;=(Settings!$C49*12),$V62/(Settings!$C49*12),0)+IF((CI$7-$U$7)&lt;=(Settings!$C49*12),$U62/(Settings!$C49*12),0)+IF((CI$7-$T$7)&lt;=(Settings!$C49*12),$T62/(Settings!$C49*12),0)+IF((CI$7-$S$7)&lt;=(Settings!$C49*12),$S62/(Settings!$C49*12),0)+IF((CI$7-$R$7)&lt;=(Settings!$C49*12),$R62/(Settings!$C49*12),0)+IF((CI$7-$Q$7)&lt;=(Settings!$C49*12),$Q62/(Settings!$C49*12),0)+IF((CI$7-$P$7)&lt;=(Settings!$C49*12),$P62/(Settings!$C49*12),0)+IF((CI$7-$O$7)&lt;=(Settings!$C49*12),$O62/(Settings!$C49*12),0)+IF((CI$7-$N$7)&lt;=(Settings!$C49*12),$N62/(Settings!$C49*12),0)+IF((CI$7-$M$7)&lt;=(Settings!$C49*12),$M62/(Settings!$C49*12),0)+IF((CI$7-$L$7)&lt;=(Settings!$C49*12),$L62/(Settings!$C49*12),0)+IF((CI$7-$K$7)&lt;=(Settings!$C49*12),$K62/(Settings!$C49*12),0)+IF((CI$7-$J$7)&lt;=(Settings!$C49*12),$J62/(Settings!$C49*12),0)+IF((CI$7-$I$7)&lt;=(Settings!$C49*12),$I62/(Settings!$C49*12),0)+IF((CI$7-$H$7)&lt;=(Settings!$C49*12),$H62/(Settings!$C49*12),0)+IF((CI$7-$G$7)&lt;=(Settings!$C49*12),$G62/(Settings!$C49*12),0)+IF((CI$7-$F$7)&lt;=(Settings!$C49*12),$F62/(Settings!$C49*12),0)+IF((CI$7-$E$7)&lt;=(Settings!$C49*12),$E62/(Settings!$C49*12),0)</f>
        <v>#REF!</v>
      </c>
      <c r="CJ74" s="1211"/>
      <c r="CK74" s="338">
        <v>68</v>
      </c>
      <c r="CL74" s="1211"/>
    </row>
    <row r="75" spans="1:90" ht="16">
      <c r="A75" s="226" t="s">
        <v>119</v>
      </c>
      <c r="B75" s="1211"/>
      <c r="C75" s="223" t="str">
        <f>Settings!$C$6</f>
        <v>USD</v>
      </c>
      <c r="D75" s="286"/>
      <c r="E75" s="286">
        <f>IF((E$7-$E$7)&lt;=(Settings!$C50*12),$E63/(Settings!$C50*12),0)</f>
        <v>0</v>
      </c>
      <c r="F75" s="286">
        <f>IF((F$7-$E$7)&lt;=(Settings!$C50*12),$E63/(Settings!$C50*12),0)</f>
        <v>0</v>
      </c>
      <c r="G75" s="286">
        <f>IF((G$7-$F$7)&lt;=(Settings!$C50*12),$F63/(Settings!$C50*12),0)+IF((G$7-$E$7)&lt;=(Settings!$C50*12),$E63/(Settings!$C50*12),0)</f>
        <v>0</v>
      </c>
      <c r="H75" s="286">
        <f>IF((H$7-$G$7)&lt;=(Settings!$C50*12),$G63/(Settings!$C50*12),0)+IF((H$7-$F$7)&lt;=(Settings!$C50*12),$F63/(Settings!$C50*12),0)+IF((H$7-$E$7)&lt;=(Settings!$C50*12),$E63/(Settings!$C50*12),0)</f>
        <v>0</v>
      </c>
      <c r="I75" s="286">
        <f>IF((I$7-$H$7)&lt;=(Settings!$C50*12),$H63/(Settings!$C50*12),0)+IF((I$7-$G$7)&lt;=(Settings!$C50*12),$G63/(Settings!$C50*12),0)+IF((I$7-$F$7)&lt;=(Settings!$C50*12),$F63/(Settings!$C50*12),0)+IF((I$7-$E$7)&lt;=(Settings!$C50*12),$E63/(Settings!$C50*12),0)</f>
        <v>0</v>
      </c>
      <c r="J75" s="286">
        <f>IF((J$7-$I$7)&lt;=(Settings!$C50*12),$I63/(Settings!$C50*12),0)+IF((J$7-$H$7)&lt;=(Settings!$C50*12),$H63/(Settings!$C50*12),0)+IF((J$7-$G$7)&lt;=(Settings!$C50*12),$G63/(Settings!$C50*12),0)+IF((J$7-$F$7)&lt;=(Settings!$C50*12),$F63/(Settings!$C50*12),0)+IF((J$7-$E$7)&lt;=(Settings!$C50*12),$E63/(Settings!$C50*12),0)</f>
        <v>0</v>
      </c>
      <c r="K75" s="286">
        <f>IF((K$7-$J$7)&lt;=(Settings!$C50*12),$J63/(Settings!$C50*12),0)+IF((K$7-$I$7)&lt;=(Settings!$C50*12),$I63/(Settings!$C50*12),0)+IF((K$7-$H$7)&lt;=(Settings!$C50*12),$H63/(Settings!$C50*12),0)+IF((K$7-$G$7)&lt;=(Settings!$C50*12),$G63/(Settings!$C50*12),0)+IF((K$7-$F$7)&lt;=(Settings!$C50*12),$F63/(Settings!$C50*12),0)+IF((K$7-$E$7)&lt;=(Settings!$C50*12),$E63/(Settings!$C50*12),0)</f>
        <v>0</v>
      </c>
      <c r="L75" s="286">
        <f>IF((L$7-$K$7)&lt;=(Settings!$C50*12),$K63/(Settings!$C50*12),0)+IF((L$7-$J$7)&lt;=(Settings!$C50*12),$J63/(Settings!$C50*12),0)+IF((L$7-$I$7)&lt;=(Settings!$C50*12),$I63/(Settings!$C50*12),0)+IF((L$7-$H$7)&lt;=(Settings!$C50*12),$H63/(Settings!$C50*12),0)+IF((L$7-$G$7)&lt;=(Settings!$C50*12),$G63/(Settings!$C50*12),0)+IF((L$7-$F$7)&lt;=(Settings!$C50*12),$F63/(Settings!$C50*12),0)+IF((L$7-$E$7)&lt;=(Settings!$C50*12),$E63/(Settings!$C50*12),0)</f>
        <v>0</v>
      </c>
      <c r="M75" s="286">
        <f>IF((M$7-$L$7)&lt;=(Settings!$C50*12),$L63/(Settings!$C50*12),0)+IF((M$7-$K$7)&lt;=(Settings!$C50*12),$K63/(Settings!$C50*12),0)+IF((M$7-$J$7)&lt;=(Settings!$C50*12),$J63/(Settings!$C50*12),0)+IF((M$7-$I$7)&lt;=(Settings!$C50*12),$I63/(Settings!$C50*12),0)+IF((M$7-$H$7)&lt;=(Settings!$C50*12),$H63/(Settings!$C50*12),0)+IF((M$7-$G$7)&lt;=(Settings!$C50*12),$G63/(Settings!$C50*12),0)+IF((M$7-$F$7)&lt;=(Settings!$C50*12),$F63/(Settings!$C50*12),0)+IF((M$7-$E$7)&lt;=(Settings!$C50*12),$E63/(Settings!$C50*12),0)</f>
        <v>0</v>
      </c>
      <c r="N75" s="286">
        <f>IF((N$7-$M$7)&lt;=(Settings!$C50*12),$M63/(Settings!$C50*12),0)+IF((N$7-$L$7)&lt;=(Settings!$C50*12),$L63/(Settings!$C50*12),0)+IF((N$7-$K$7)&lt;=(Settings!$C50*12),$K63/(Settings!$C50*12),0)+IF((N$7-$J$7)&lt;=(Settings!$C50*12),$J63/(Settings!$C50*12),0)+IF((N$7-$I$7)&lt;=(Settings!$C50*12),$I63/(Settings!$C50*12),0)+IF((N$7-$H$7)&lt;=(Settings!$C50*12),$H63/(Settings!$C50*12),0)+IF((N$7-$G$7)&lt;=(Settings!$C50*12),$G63/(Settings!$C50*12),0)+IF((N$7-$F$7)&lt;=(Settings!$C50*12),$F63/(Settings!$C50*12),0)+IF((N$7-$E$7)&lt;=(Settings!$C50*12),$E63/(Settings!$C50*12),0)</f>
        <v>0</v>
      </c>
      <c r="O75" s="286">
        <f>IF((O$7-$N$7)&lt;=(Settings!$C50*12),$N63/(Settings!$C50*12),0)+IF((O$7-$M$7)&lt;=(Settings!$C50*12),$M63/(Settings!$C50*12),0)+IF((O$7-$L$7)&lt;=(Settings!$C50*12),$L63/(Settings!$C50*12),0)+IF((O$7-$K$7)&lt;=(Settings!$C50*12),$K63/(Settings!$C50*12),0)+IF((O$7-$J$7)&lt;=(Settings!$C50*12),$J63/(Settings!$C50*12),0)+IF((O$7-$I$7)&lt;=(Settings!$C50*12),$I63/(Settings!$C50*12),0)+IF((O$7-$H$7)&lt;=(Settings!$C50*12),$H63/(Settings!$C50*12),0)+IF((O$7-$G$7)&lt;=(Settings!$C50*12),$G63/(Settings!$C50*12),0)+IF((O$7-$F$7)&lt;=(Settings!$C50*12),$F63/(Settings!$C50*12),0)+IF((O$7-$E$7)&lt;=(Settings!$C50*12),$E63/(Settings!$C50*12),0)</f>
        <v>0</v>
      </c>
      <c r="P75" s="286">
        <f>IF((P$7-$O$7)&lt;=(Settings!$C50*12),$O63/(Settings!$C50*12),0)+IF((P$7-$N$7)&lt;=(Settings!$C50*12),$N63/(Settings!$C50*12),0)+IF((P$7-$M$7)&lt;=(Settings!$C50*12),$M63/(Settings!$C50*12),0)+IF((P$7-$L$7)&lt;=(Settings!$C50*12),$L63/(Settings!$C50*12),0)+IF((P$7-$K$7)&lt;=(Settings!$C50*12),$K63/(Settings!$C50*12),0)+IF((P$7-$J$7)&lt;=(Settings!$C50*12),$J63/(Settings!$C50*12),0)+IF((P$7-$I$7)&lt;=(Settings!$C50*12),$I63/(Settings!$C50*12),0)+IF((P$7-$H$7)&lt;=(Settings!$C50*12),$H63/(Settings!$C50*12),0)+IF((P$7-$G$7)&lt;=(Settings!$C50*12),$G63/(Settings!$C50*12),0)+IF((P$7-$F$7)&lt;=(Settings!$C50*12),$F63/(Settings!$C50*12),0)+IF((P$7-$E$7)&lt;=(Settings!$C50*12),$E63/(Settings!$C50*12),0)</f>
        <v>0</v>
      </c>
      <c r="Q75" s="286">
        <f>IF((Q$7-$P$7)&lt;=(Settings!$C50*12),$P63/(Settings!$C50*12),0)+IF((Q$7-$O$7)&lt;=(Settings!$C50*12),$O63/(Settings!$C50*12),0)+IF((Q$7-$N$7)&lt;=(Settings!$C50*12),$N63/(Settings!$C50*12),0)+IF((Q$7-$M$7)&lt;=(Settings!$C50*12),$M63/(Settings!$C50*12),0)+IF((Q$7-$L$7)&lt;=(Settings!$C50*12),$L63/(Settings!$C50*12),0)+IF((Q$7-$K$7)&lt;=(Settings!$C50*12),$K63/(Settings!$C50*12),0)+IF((Q$7-$J$7)&lt;=(Settings!$C50*12),$J63/(Settings!$C50*12),0)+IF((Q$7-$I$7)&lt;=(Settings!$C50*12),$I63/(Settings!$C50*12),0)+IF((Q$7-$H$7)&lt;=(Settings!$C50*12),$H63/(Settings!$C50*12),0)+IF((Q$7-$G$7)&lt;=(Settings!$C50*12),$G63/(Settings!$C50*12),0)+IF((Q$7-$F$7)&lt;=(Settings!$C50*12),$F63/(Settings!$C50*12),0)+IF((Q$7-$E$7)&lt;=(Settings!$C50*12),$E63/(Settings!$C50*12),0)</f>
        <v>0</v>
      </c>
      <c r="R75" s="286">
        <f>IF((R$7-$Q$7)&lt;=(Settings!$C50*12),$Q63/(Settings!$C50*12),0)+IF((R$7-$P$7)&lt;=(Settings!$C50*12),$P63/(Settings!$C50*12),0)+IF((R$7-$O$7)&lt;=(Settings!$C50*12),$O63/(Settings!$C50*12),0)+IF((R$7-$N$7)&lt;=(Settings!$C50*12),$N63/(Settings!$C50*12),0)+IF((R$7-$M$7)&lt;=(Settings!$C50*12),$M63/(Settings!$C50*12),0)+IF((R$7-$L$7)&lt;=(Settings!$C50*12),$L63/(Settings!$C50*12),0)+IF((R$7-$K$7)&lt;=(Settings!$C50*12),$K63/(Settings!$C50*12),0)+IF((R$7-$J$7)&lt;=(Settings!$C50*12),$J63/(Settings!$C50*12),0)+IF((R$7-$I$7)&lt;=(Settings!$C50*12),$I63/(Settings!$C50*12),0)+IF((R$7-$H$7)&lt;=(Settings!$C50*12),$H63/(Settings!$C50*12),0)+IF((R$7-$G$7)&lt;=(Settings!$C50*12),$G63/(Settings!$C50*12),0)+IF((R$7-$F$7)&lt;=(Settings!$C50*12),$F63/(Settings!$C50*12),0)+IF((R$7-$E$7)&lt;=(Settings!$C50*12),$E63/(Settings!$C50*12),0)</f>
        <v>0</v>
      </c>
      <c r="S75" s="286">
        <f>IF((S$7-$R$7)&lt;=(Settings!$C50*12),$R63/(Settings!$C50*12),0)+IF((S$7-$Q$7)&lt;=(Settings!$C50*12),$Q63/(Settings!$C50*12),0)+IF((S$7-$P$7)&lt;=(Settings!$C50*12),$P63/(Settings!$C50*12),0)+IF((S$7-$O$7)&lt;=(Settings!$C50*12),$O63/(Settings!$C50*12),0)+IF((S$7-$N$7)&lt;=(Settings!$C50*12),$N63/(Settings!$C50*12),0)+IF((S$7-$M$7)&lt;=(Settings!$C50*12),$M63/(Settings!$C50*12),0)+IF((S$7-$L$7)&lt;=(Settings!$C50*12),$L63/(Settings!$C50*12),0)+IF((S$7-$K$7)&lt;=(Settings!$C50*12),$K63/(Settings!$C50*12),0)+IF((S$7-$J$7)&lt;=(Settings!$C50*12),$J63/(Settings!$C50*12),0)+IF((S$7-$I$7)&lt;=(Settings!$C50*12),$I63/(Settings!$C50*12),0)+IF((S$7-$H$7)&lt;=(Settings!$C50*12),$H63/(Settings!$C50*12),0)+IF((S$7-$G$7)&lt;=(Settings!$C50*12),$G63/(Settings!$C50*12),0)+IF((S$7-$F$7)&lt;=(Settings!$C50*12),$F63/(Settings!$C50*12),0)+IF((S$7-$E$7)&lt;=(Settings!$C50*12),$E63/(Settings!$C50*12),0)</f>
        <v>0</v>
      </c>
      <c r="T75" s="286">
        <f>IF((T$7-$S$7)&lt;=(Settings!$C50*12),$S63/(Settings!$C50*12),0)+IF((T$7-$R$7)&lt;=(Settings!$C50*12),$R63/(Settings!$C50*12),0)+IF((T$7-$Q$7)&lt;=(Settings!$C50*12),$Q63/(Settings!$C50*12),0)+IF((T$7-$P$7)&lt;=(Settings!$C50*12),$P63/(Settings!$C50*12),0)+IF((T$7-$O$7)&lt;=(Settings!$C50*12),$O63/(Settings!$C50*12),0)+IF((T$7-$N$7)&lt;=(Settings!$C50*12),$N63/(Settings!$C50*12),0)+IF((T$7-$M$7)&lt;=(Settings!$C50*12),$M63/(Settings!$C50*12),0)+IF((T$7-$L$7)&lt;=(Settings!$C50*12),$L63/(Settings!$C50*12),0)+IF((T$7-$K$7)&lt;=(Settings!$C50*12),$K63/(Settings!$C50*12),0)+IF((T$7-$J$7)&lt;=(Settings!$C50*12),$J63/(Settings!$C50*12),0)+IF((T$7-$I$7)&lt;=(Settings!$C50*12),$I63/(Settings!$C50*12),0)+IF((T$7-$H$7)&lt;=(Settings!$C50*12),$H63/(Settings!$C50*12),0)+IF((T$7-$G$7)&lt;=(Settings!$C50*12),$G63/(Settings!$C50*12),0)+IF((T$7-$F$7)&lt;=(Settings!$C50*12),$F63/(Settings!$C50*12),0)+IF((T$7-$E$7)&lt;=(Settings!$C50*12),$E63/(Settings!$C50*12),0)</f>
        <v>0</v>
      </c>
      <c r="U75" s="286">
        <f>IF((U$7-$T$7)&lt;=(Settings!$C50*12),$T63/(Settings!$C50*12),0)+IF((U$7-$S$7)&lt;=(Settings!$C50*12),$S63/(Settings!$C50*12),0)+IF((U$7-$R$7)&lt;=(Settings!$C50*12),$R63/(Settings!$C50*12),0)+IF((U$7-$Q$7)&lt;=(Settings!$C50*12),$Q63/(Settings!$C50*12),0)+IF((U$7-$P$7)&lt;=(Settings!$C50*12),$P63/(Settings!$C50*12),0)+IF((U$7-$O$7)&lt;=(Settings!$C50*12),$O63/(Settings!$C50*12),0)+IF((U$7-$N$7)&lt;=(Settings!$C50*12),$N63/(Settings!$C50*12),0)+IF((U$7-$M$7)&lt;=(Settings!$C50*12),$M63/(Settings!$C50*12),0)+IF((U$7-$L$7)&lt;=(Settings!$C50*12),$L63/(Settings!$C50*12),0)+IF((U$7-$K$7)&lt;=(Settings!$C50*12),$K63/(Settings!$C50*12),0)+IF((U$7-$J$7)&lt;=(Settings!$C50*12),$J63/(Settings!$C50*12),0)+IF((U$7-$I$7)&lt;=(Settings!$C50*12),$I63/(Settings!$C50*12),0)+IF((U$7-$H$7)&lt;=(Settings!$C50*12),$H63/(Settings!$C50*12),0)+IF((U$7-$G$7)&lt;=(Settings!$C50*12),$G63/(Settings!$C50*12),0)+IF((U$7-$F$7)&lt;=(Settings!$C50*12),$F63/(Settings!$C50*12),0)+IF((U$7-$E$7)&lt;=(Settings!$C50*12),$E63/(Settings!$C50*12),0)</f>
        <v>0</v>
      </c>
      <c r="V75" s="286">
        <f>IF((V$7-$U$7)&lt;=(Settings!$C50*12),$U63/(Settings!$C50*12),0)+IF((V$7-$T$7)&lt;=(Settings!$C50*12),$T63/(Settings!$C50*12),0)+IF((V$7-$S$7)&lt;=(Settings!$C50*12),$S63/(Settings!$C50*12),0)+IF((V$7-$R$7)&lt;=(Settings!$C50*12),$R63/(Settings!$C50*12),0)+IF((V$7-$Q$7)&lt;=(Settings!$C50*12),$Q63/(Settings!$C50*12),0)+IF((V$7-$P$7)&lt;=(Settings!$C50*12),$P63/(Settings!$C50*12),0)+IF((V$7-$O$7)&lt;=(Settings!$C50*12),$O63/(Settings!$C50*12),0)+IF((V$7-$N$7)&lt;=(Settings!$C50*12),$N63/(Settings!$C50*12),0)+IF((V$7-$M$7)&lt;=(Settings!$C50*12),$M63/(Settings!$C50*12),0)+IF((V$7-$L$7)&lt;=(Settings!$C50*12),$L63/(Settings!$C50*12),0)+IF((V$7-$K$7)&lt;=(Settings!$C50*12),$K63/(Settings!$C50*12),0)+IF((V$7-$J$7)&lt;=(Settings!$C50*12),$J63/(Settings!$C50*12),0)+IF((V$7-$I$7)&lt;=(Settings!$C50*12),$I63/(Settings!$C50*12),0)+IF((V$7-$H$7)&lt;=(Settings!$C50*12),$H63/(Settings!$C50*12),0)+IF((V$7-$G$7)&lt;=(Settings!$C50*12),$G63/(Settings!$C50*12),0)+IF((V$7-$F$7)&lt;=(Settings!$C50*12),$F63/(Settings!$C50*12),0)+IF((V$7-$E$7)&lt;=(Settings!$C50*12),$E63/(Settings!$C50*12),0)</f>
        <v>0</v>
      </c>
      <c r="W75" s="286">
        <f>IF((W$7-$V$7)&lt;=(Settings!$C50*12),$V63/(Settings!$C50*12),0)+IF((W$7-$U$7)&lt;=(Settings!$C50*12),$U63/(Settings!$C50*12),0)+IF((W$7-$T$7)&lt;=(Settings!$C50*12),$T63/(Settings!$C50*12),0)+IF((W$7-$S$7)&lt;=(Settings!$C50*12),$S63/(Settings!$C50*12),0)+IF((W$7-$R$7)&lt;=(Settings!$C50*12),$R63/(Settings!$C50*12),0)+IF((W$7-$Q$7)&lt;=(Settings!$C50*12),$Q63/(Settings!$C50*12),0)+IF((W$7-$P$7)&lt;=(Settings!$C50*12),$P63/(Settings!$C50*12),0)+IF((W$7-$O$7)&lt;=(Settings!$C50*12),$O63/(Settings!$C50*12),0)+IF((W$7-$N$7)&lt;=(Settings!$C50*12),$N63/(Settings!$C50*12),0)+IF((W$7-$M$7)&lt;=(Settings!$C50*12),$M63/(Settings!$C50*12),0)+IF((W$7-$L$7)&lt;=(Settings!$C50*12),$L63/(Settings!$C50*12),0)+IF((W$7-$K$7)&lt;=(Settings!$C50*12),$K63/(Settings!$C50*12),0)+IF((W$7-$J$7)&lt;=(Settings!$C50*12),$J63/(Settings!$C50*12),0)+IF((W$7-$I$7)&lt;=(Settings!$C50*12),$I63/(Settings!$C50*12),0)+IF((W$7-$H$7)&lt;=(Settings!$C50*12),$H63/(Settings!$C50*12),0)+IF((W$7-$G$7)&lt;=(Settings!$C50*12),$G63/(Settings!$C50*12),0)+IF((W$7-$F$7)&lt;=(Settings!$C50*12),$F63/(Settings!$C50*12),0)+IF((W$7-$E$7)&lt;=(Settings!$C50*12),$E63/(Settings!$C50*12),0)</f>
        <v>0</v>
      </c>
      <c r="X75" s="286">
        <f>IF((X$7-$W$7)&lt;=(Settings!$C50*12),$W63/(Settings!$C50*12),0)+IF((X$7-$V$7)&lt;=(Settings!$C50*12),$V63/(Settings!$C50*12),0)+IF((X$7-$U$7)&lt;=(Settings!$C50*12),$U63/(Settings!$C50*12),0)+IF((X$7-$T$7)&lt;=(Settings!$C50*12),$T63/(Settings!$C50*12),0)+IF((X$7-$S$7)&lt;=(Settings!$C50*12),$S63/(Settings!$C50*12),0)+IF((X$7-$R$7)&lt;=(Settings!$C50*12),$R63/(Settings!$C50*12),0)+IF((X$7-$Q$7)&lt;=(Settings!$C50*12),$Q63/(Settings!$C50*12),0)+IF((X$7-$P$7)&lt;=(Settings!$C50*12),$P63/(Settings!$C50*12),0)+IF((X$7-$O$7)&lt;=(Settings!$C50*12),$O63/(Settings!$C50*12),0)+IF((X$7-$N$7)&lt;=(Settings!$C50*12),$N63/(Settings!$C50*12),0)+IF((X$7-$M$7)&lt;=(Settings!$C50*12),$M63/(Settings!$C50*12),0)+IF((X$7-$L$7)&lt;=(Settings!$C50*12),$L63/(Settings!$C50*12),0)+IF((X$7-$K$7)&lt;=(Settings!$C50*12),$K63/(Settings!$C50*12),0)+IF((X$7-$J$7)&lt;=(Settings!$C50*12),$J63/(Settings!$C50*12),0)+IF((X$7-$I$7)&lt;=(Settings!$C50*12),$I63/(Settings!$C50*12),0)+IF((X$7-$H$7)&lt;=(Settings!$C50*12),$H63/(Settings!$C50*12),0)+IF((X$7-$G$7)&lt;=(Settings!$C50*12),$G63/(Settings!$C50*12),0)+IF((X$7-$F$7)&lt;=(Settings!$C50*12),$F63/(Settings!$C50*12),0)+IF((X$7-$E$7)&lt;=(Settings!$C50*12),$E63/(Settings!$C50*12),0)</f>
        <v>0</v>
      </c>
      <c r="Y75" s="286">
        <f>IF((Y$7-$X$7)&lt;=(Settings!$C50*12),$X63/(Settings!$C50*12),0)+IF((Y$7-$W$7)&lt;=(Settings!$C50*12),$W63/(Settings!$C50*12),0)+IF((Y$7-$V$7)&lt;=(Settings!$C50*12),$V63/(Settings!$C50*12),0)+IF((Y$7-$U$7)&lt;=(Settings!$C50*12),$U63/(Settings!$C50*12),0)+IF((Y$7-$T$7)&lt;=(Settings!$C50*12),$T63/(Settings!$C50*12),0)+IF((Y$7-$S$7)&lt;=(Settings!$C50*12),$S63/(Settings!$C50*12),0)+IF((Y$7-$R$7)&lt;=(Settings!$C50*12),$R63/(Settings!$C50*12),0)+IF((Y$7-$Q$7)&lt;=(Settings!$C50*12),$Q63/(Settings!$C50*12),0)+IF((Y$7-$P$7)&lt;=(Settings!$C50*12),$P63/(Settings!$C50*12),0)+IF((Y$7-$O$7)&lt;=(Settings!$C50*12),$O63/(Settings!$C50*12),0)+IF((Y$7-$N$7)&lt;=(Settings!$C50*12),$N63/(Settings!$C50*12),0)+IF((Y$7-$M$7)&lt;=(Settings!$C50*12),$M63/(Settings!$C50*12),0)+IF((Y$7-$L$7)&lt;=(Settings!$C50*12),$L63/(Settings!$C50*12),0)+IF((Y$7-$K$7)&lt;=(Settings!$C50*12),$K63/(Settings!$C50*12),0)+IF((Y$7-$J$7)&lt;=(Settings!$C50*12),$J63/(Settings!$C50*12),0)+IF((Y$7-$I$7)&lt;=(Settings!$C50*12),$I63/(Settings!$C50*12),0)+IF((Y$7-$H$7)&lt;=(Settings!$C50*12),$H63/(Settings!$C50*12),0)+IF((Y$7-$G$7)&lt;=(Settings!$C50*12),$G63/(Settings!$C50*12),0)+IF((Y$7-$F$7)&lt;=(Settings!$C50*12),$F63/(Settings!$C50*12),0)+IF((Y$7-$E$7)&lt;=(Settings!$C50*12),$E63/(Settings!$C50*12),0)</f>
        <v>0</v>
      </c>
      <c r="Z75" s="286">
        <f>IF((Z$7-$Y$7)&lt;=(Settings!$C50*12),$Y63/(Settings!$C50*12),0)+IF((Z$7-$X$7)&lt;=(Settings!$C50*12),$X63/(Settings!$C50*12),0)+IF((Z$7-$W$7)&lt;=(Settings!$C50*12),$W63/(Settings!$C50*12),0)+IF((Z$7-$V$7)&lt;=(Settings!$C50*12),$V63/(Settings!$C50*12),0)+IF((Z$7-$U$7)&lt;=(Settings!$C50*12),$U63/(Settings!$C50*12),0)+IF((Z$7-$T$7)&lt;=(Settings!$C50*12),$T63/(Settings!$C50*12),0)+IF((Z$7-$S$7)&lt;=(Settings!$C50*12),$S63/(Settings!$C50*12),0)+IF((Z$7-$R$7)&lt;=(Settings!$C50*12),$R63/(Settings!$C50*12),0)+IF((Z$7-$Q$7)&lt;=(Settings!$C50*12),$Q63/(Settings!$C50*12),0)+IF((Z$7-$P$7)&lt;=(Settings!$C50*12),$P63/(Settings!$C50*12),0)+IF((Z$7-$O$7)&lt;=(Settings!$C50*12),$O63/(Settings!$C50*12),0)+IF((Z$7-$N$7)&lt;=(Settings!$C50*12),$N63/(Settings!$C50*12),0)+IF((Z$7-$M$7)&lt;=(Settings!$C50*12),$M63/(Settings!$C50*12),0)+IF((Z$7-$L$7)&lt;=(Settings!$C50*12),$L63/(Settings!$C50*12),0)+IF((Z$7-$K$7)&lt;=(Settings!$C50*12),$K63/(Settings!$C50*12),0)+IF((Z$7-$J$7)&lt;=(Settings!$C50*12),$J63/(Settings!$C50*12),0)+IF((Z$7-$I$7)&lt;=(Settings!$C50*12),$I63/(Settings!$C50*12),0)+IF((Z$7-$H$7)&lt;=(Settings!$C50*12),$H63/(Settings!$C50*12),0)+IF((Z$7-$G$7)&lt;=(Settings!$C50*12),$G63/(Settings!$C50*12),0)+IF((Z$7-$F$7)&lt;=(Settings!$C50*12),$F63/(Settings!$C50*12),0)+IF((Z$7-$E$7)&lt;=(Settings!$C50*12),$E63/(Settings!$C50*12),0)</f>
        <v>0</v>
      </c>
      <c r="AA75" s="286">
        <f>IF((AA$7-$Z$7)&lt;=(Settings!$C50*12),$Z63/(Settings!$C50*12),0)+IF((AA$7-$Y$7)&lt;=(Settings!$C50*12),$Y63/(Settings!$C50*12),0)+IF((AA$7-$X$7)&lt;=(Settings!$C50*12),$X63/(Settings!$C50*12),0)+IF((AA$7-$W$7)&lt;=(Settings!$C50*12),$W63/(Settings!$C50*12),0)+IF((AA$7-$V$7)&lt;=(Settings!$C50*12),$V63/(Settings!$C50*12),0)+IF((AA$7-$U$7)&lt;=(Settings!$C50*12),$U63/(Settings!$C50*12),0)+IF((AA$7-$T$7)&lt;=(Settings!$C50*12),$T63/(Settings!$C50*12),0)+IF((AA$7-$S$7)&lt;=(Settings!$C50*12),$S63/(Settings!$C50*12),0)+IF((AA$7-$R$7)&lt;=(Settings!$C50*12),$R63/(Settings!$C50*12),0)+IF((AA$7-$Q$7)&lt;=(Settings!$C50*12),$Q63/(Settings!$C50*12),0)+IF((AA$7-$P$7)&lt;=(Settings!$C50*12),$P63/(Settings!$C50*12),0)+IF((AA$7-$O$7)&lt;=(Settings!$C50*12),$O63/(Settings!$C50*12),0)+IF((AA$7-$N$7)&lt;=(Settings!$C50*12),$N63/(Settings!$C50*12),0)+IF((AA$7-$M$7)&lt;=(Settings!$C50*12),$M63/(Settings!$C50*12),0)+IF((AA$7-$L$7)&lt;=(Settings!$C50*12),$L63/(Settings!$C50*12),0)+IF((AA$7-$K$7)&lt;=(Settings!$C50*12),$K63/(Settings!$C50*12),0)+IF((AA$7-$J$7)&lt;=(Settings!$C50*12),$J63/(Settings!$C50*12),0)+IF((AA$7-$I$7)&lt;=(Settings!$C50*12),$I63/(Settings!$C50*12),0)+IF((AA$7-$H$7)&lt;=(Settings!$C50*12),$H63/(Settings!$C50*12),0)+IF((AA$7-$G$7)&lt;=(Settings!$C50*12),$G63/(Settings!$C50*12),0)+IF((AA$7-$F$7)&lt;=(Settings!$C50*12),$F63/(Settings!$C50*12),0)+IF((AA$7-$E$7)&lt;=(Settings!$C50*12),$E63/(Settings!$C50*12),0)</f>
        <v>0</v>
      </c>
      <c r="AB75" s="286">
        <f>IF((AB$7-$AA$7)&lt;=(Settings!$C50*12),$AA63/(Settings!$C50*12),0)+IF((AB$7-$Z$7)&lt;=(Settings!$C50*12),$Z63/(Settings!$C50*12),0)+IF((AB$7-$Y$7)&lt;=(Settings!$C50*12),$Y63/(Settings!$C50*12),0)+IF((AB$7-$X$7)&lt;=(Settings!$C50*12),$X63/(Settings!$C50*12),0)+IF((AB$7-$W$7)&lt;=(Settings!$C50*12),$W63/(Settings!$C50*12),0)+IF((AB$7-$V$7)&lt;=(Settings!$C50*12),$V63/(Settings!$C50*12),0)+IF((AB$7-$U$7)&lt;=(Settings!$C50*12),$U63/(Settings!$C50*12),0)+IF((AB$7-$T$7)&lt;=(Settings!$C50*12),$T63/(Settings!$C50*12),0)+IF((AB$7-$S$7)&lt;=(Settings!$C50*12),$S63/(Settings!$C50*12),0)+IF((AB$7-$R$7)&lt;=(Settings!$C50*12),$R63/(Settings!$C50*12),0)+IF((AB$7-$Q$7)&lt;=(Settings!$C50*12),$Q63/(Settings!$C50*12),0)+IF((AB$7-$P$7)&lt;=(Settings!$C50*12),$P63/(Settings!$C50*12),0)+IF((AB$7-$O$7)&lt;=(Settings!$C50*12),$O63/(Settings!$C50*12),0)+IF((AB$7-$N$7)&lt;=(Settings!$C50*12),$N63/(Settings!$C50*12),0)+IF((AB$7-$M$7)&lt;=(Settings!$C50*12),$M63/(Settings!$C50*12),0)+IF((AB$7-$L$7)&lt;=(Settings!$C50*12),$L63/(Settings!$C50*12),0)+IF((AB$7-$K$7)&lt;=(Settings!$C50*12),$K63/(Settings!$C50*12),0)+IF((AB$7-$J$7)&lt;=(Settings!$C50*12),$J63/(Settings!$C50*12),0)+IF((AB$7-$I$7)&lt;=(Settings!$C50*12),$I63/(Settings!$C50*12),0)+IF((AB$7-$H$7)&lt;=(Settings!$C50*12),$H63/(Settings!$C50*12),0)+IF((AB$7-$G$7)&lt;=(Settings!$C50*12),$G63/(Settings!$C50*12),0)+IF((AB$7-$F$7)&lt;=(Settings!$C50*12),$F63/(Settings!$C50*12),0)+IF((AB$7-$E$7)&lt;=(Settings!$C50*12),$E63/(Settings!$C50*12),0)</f>
        <v>0</v>
      </c>
      <c r="AC75" s="286">
        <f>IF((AC$7-$AB$7)&lt;=(Settings!$C50*12),$AB63/(Settings!$C50*12),0)+IF((AC$7-$AA$7)&lt;=(Settings!$C50*12),$AA63/(Settings!$C50*12),0)+IF((AC$7-$Z$7)&lt;=(Settings!$C50*12),$Z63/(Settings!$C50*12),0)+IF((AC$7-$Y$7)&lt;=(Settings!$C50*12),$Y63/(Settings!$C50*12),0)+IF((AC$7-$X$7)&lt;=(Settings!$C50*12),$X63/(Settings!$C50*12),0)+IF((AC$7-$W$7)&lt;=(Settings!$C50*12),$W63/(Settings!$C50*12),0)+IF((AC$7-$V$7)&lt;=(Settings!$C50*12),$V63/(Settings!$C50*12),0)+IF((AC$7-$U$7)&lt;=(Settings!$C50*12),$U63/(Settings!$C50*12),0)+IF((AC$7-$T$7)&lt;=(Settings!$C50*12),$T63/(Settings!$C50*12),0)+IF((AC$7-$S$7)&lt;=(Settings!$C50*12),$S63/(Settings!$C50*12),0)+IF((AC$7-$R$7)&lt;=(Settings!$C50*12),$R63/(Settings!$C50*12),0)+IF((AC$7-$Q$7)&lt;=(Settings!$C50*12),$Q63/(Settings!$C50*12),0)+IF((AC$7-$P$7)&lt;=(Settings!$C50*12),$P63/(Settings!$C50*12),0)+IF((AC$7-$O$7)&lt;=(Settings!$C50*12),$O63/(Settings!$C50*12),0)+IF((AC$7-$N$7)&lt;=(Settings!$C50*12),$N63/(Settings!$C50*12),0)+IF((AC$7-$M$7)&lt;=(Settings!$C50*12),$M63/(Settings!$C50*12),0)+IF((AC$7-$L$7)&lt;=(Settings!$C50*12),$L63/(Settings!$C50*12),0)+IF((AC$7-$K$7)&lt;=(Settings!$C50*12),$K63/(Settings!$C50*12),0)+IF((AC$7-$J$7)&lt;=(Settings!$C50*12),$J63/(Settings!$C50*12),0)+IF((AC$7-$I$7)&lt;=(Settings!$C50*12),$I63/(Settings!$C50*12),0)+IF((AC$7-$H$7)&lt;=(Settings!$C50*12),$H63/(Settings!$C50*12),0)+IF((AC$7-$G$7)&lt;=(Settings!$C50*12),$G63/(Settings!$C50*12),0)+IF((AC$7-$F$7)&lt;=(Settings!$C50*12),$F63/(Settings!$C50*12),0)+IF((AC$7-$E$7)&lt;=(Settings!$C50*12),$E63/(Settings!$C50*12),0)</f>
        <v>0</v>
      </c>
      <c r="AD75" s="286">
        <f>IF((AD$7-$AC$7)&lt;=(Settings!$C50*12),$AC63/(Settings!$C50*12),0)+IF((AD$7-$AB$7)&lt;=(Settings!$C50*12),$AB63/(Settings!$C50*12),0)+IF((AD$7-$AA$7)&lt;=(Settings!$C50*12),$AA63/(Settings!$C50*12),0)+IF((AD$7-$Z$7)&lt;=(Settings!$C50*12),$Z63/(Settings!$C50*12),0)+IF((AD$7-$Y$7)&lt;=(Settings!$C50*12),$Y63/(Settings!$C50*12),0)+IF((AD$7-$X$7)&lt;=(Settings!$C50*12),$X63/(Settings!$C50*12),0)+IF((AD$7-$W$7)&lt;=(Settings!$C50*12),$W63/(Settings!$C50*12),0)+IF((AD$7-$V$7)&lt;=(Settings!$C50*12),$V63/(Settings!$C50*12),0)+IF((AD$7-$U$7)&lt;=(Settings!$C50*12),$U63/(Settings!$C50*12),0)+IF((AD$7-$T$7)&lt;=(Settings!$C50*12),$T63/(Settings!$C50*12),0)+IF((AD$7-$S$7)&lt;=(Settings!$C50*12),$S63/(Settings!$C50*12),0)+IF((AD$7-$R$7)&lt;=(Settings!$C50*12),$R63/(Settings!$C50*12),0)+IF((AD$7-$Q$7)&lt;=(Settings!$C50*12),$Q63/(Settings!$C50*12),0)+IF((AD$7-$P$7)&lt;=(Settings!$C50*12),$P63/(Settings!$C50*12),0)+IF((AD$7-$O$7)&lt;=(Settings!$C50*12),$O63/(Settings!$C50*12),0)+IF((AD$7-$N$7)&lt;=(Settings!$C50*12),$N63/(Settings!$C50*12),0)+IF((AD$7-$M$7)&lt;=(Settings!$C50*12),$M63/(Settings!$C50*12),0)+IF((AD$7-$L$7)&lt;=(Settings!$C50*12),$L63/(Settings!$C50*12),0)+IF((AD$7-$K$7)&lt;=(Settings!$C50*12),$K63/(Settings!$C50*12),0)+IF((AD$7-$J$7)&lt;=(Settings!$C50*12),$J63/(Settings!$C50*12),0)+IF((AD$7-$I$7)&lt;=(Settings!$C50*12),$I63/(Settings!$C50*12),0)+IF((AD$7-$H$7)&lt;=(Settings!$C50*12),$H63/(Settings!$C50*12),0)+IF((AD$7-$G$7)&lt;=(Settings!$C50*12),$G63/(Settings!$C50*12),0)+IF((AD$7-$F$7)&lt;=(Settings!$C50*12),$F63/(Settings!$C50*12),0)+IF((AD$7-$E$7)&lt;=(Settings!$C50*12),$E63/(Settings!$C50*12),0)</f>
        <v>0</v>
      </c>
      <c r="AE75" s="286">
        <f>IF((AE$7-$AD$7)&lt;=(Settings!$C50*12),$AD63/(Settings!$C50*12),0)+IF((AE$7-$AC$7)&lt;=(Settings!$C50*12),$AC63/(Settings!$C50*12),0)+IF((AE$7-$AB$7)&lt;=(Settings!$C50*12),$AB63/(Settings!$C50*12),0)+IF((AE$7-$AA$7)&lt;=(Settings!$C50*12),$AA63/(Settings!$C50*12),0)+IF((AE$7-$Z$7)&lt;=(Settings!$C50*12),$Z63/(Settings!$C50*12),0)+IF((AE$7-$Y$7)&lt;=(Settings!$C50*12),$Y63/(Settings!$C50*12),0)+IF((AE$7-$X$7)&lt;=(Settings!$C50*12),$X63/(Settings!$C50*12),0)+IF((AE$7-$W$7)&lt;=(Settings!$C50*12),$W63/(Settings!$C50*12),0)+IF((AE$7-$V$7)&lt;=(Settings!$C50*12),$V63/(Settings!$C50*12),0)+IF((AE$7-$U$7)&lt;=(Settings!$C50*12),$U63/(Settings!$C50*12),0)+IF((AE$7-$T$7)&lt;=(Settings!$C50*12),$T63/(Settings!$C50*12),0)+IF((AE$7-$S$7)&lt;=(Settings!$C50*12),$S63/(Settings!$C50*12),0)+IF((AE$7-$R$7)&lt;=(Settings!$C50*12),$R63/(Settings!$C50*12),0)+IF((AE$7-$Q$7)&lt;=(Settings!$C50*12),$Q63/(Settings!$C50*12),0)+IF((AE$7-$P$7)&lt;=(Settings!$C50*12),$P63/(Settings!$C50*12),0)+IF((AE$7-$O$7)&lt;=(Settings!$C50*12),$O63/(Settings!$C50*12),0)+IF((AE$7-$N$7)&lt;=(Settings!$C50*12),$N63/(Settings!$C50*12),0)+IF((AE$7-$M$7)&lt;=(Settings!$C50*12),$M63/(Settings!$C50*12),0)+IF((AE$7-$L$7)&lt;=(Settings!$C50*12),$L63/(Settings!$C50*12),0)+IF((AE$7-$K$7)&lt;=(Settings!$C50*12),$K63/(Settings!$C50*12),0)+IF((AE$7-$J$7)&lt;=(Settings!$C50*12),$J63/(Settings!$C50*12),0)+IF((AE$7-$I$7)&lt;=(Settings!$C50*12),$I63/(Settings!$C50*12),0)+IF((AE$7-$H$7)&lt;=(Settings!$C50*12),$H63/(Settings!$C50*12),0)+IF((AE$7-$G$7)&lt;=(Settings!$C50*12),$G63/(Settings!$C50*12),0)+IF((AE$7-$F$7)&lt;=(Settings!$C50*12),$F63/(Settings!$C50*12),0)+IF((AE$7-$E$7)&lt;=(Settings!$C50*12),$E63/(Settings!$C50*12),0)</f>
        <v>0</v>
      </c>
      <c r="AF75" s="286">
        <f>IF((AF$7-$AE$7)&lt;=(Settings!$C50*12),$AE63/(Settings!$C50*12),0)+IF((AF$7-$AD$7)&lt;=(Settings!$C50*12),$AD63/(Settings!$C50*12),0)+IF((AF$7-$AC$7)&lt;=(Settings!$C50*12),$AC63/(Settings!$C50*12),0)+IF((AF$7-$AB$7)&lt;=(Settings!$C50*12),$AB63/(Settings!$C50*12),0)+IF((AF$7-$AA$7)&lt;=(Settings!$C50*12),$AA63/(Settings!$C50*12),0)+IF((AF$7-$Z$7)&lt;=(Settings!$C50*12),$Z63/(Settings!$C50*12),0)+IF((AF$7-$Y$7)&lt;=(Settings!$C50*12),$Y63/(Settings!$C50*12),0)+IF((AF$7-$X$7)&lt;=(Settings!$C50*12),$X63/(Settings!$C50*12),0)+IF((AF$7-$W$7)&lt;=(Settings!$C50*12),$W63/(Settings!$C50*12),0)+IF((AF$7-$V$7)&lt;=(Settings!$C50*12),$V63/(Settings!$C50*12),0)+IF((AF$7-$U$7)&lt;=(Settings!$C50*12),$U63/(Settings!$C50*12),0)+IF((AF$7-$T$7)&lt;=(Settings!$C50*12),$T63/(Settings!$C50*12),0)+IF((AF$7-$S$7)&lt;=(Settings!$C50*12),$S63/(Settings!$C50*12),0)+IF((AF$7-$R$7)&lt;=(Settings!$C50*12),$R63/(Settings!$C50*12),0)+IF((AF$7-$Q$7)&lt;=(Settings!$C50*12),$Q63/(Settings!$C50*12),0)+IF((AF$7-$P$7)&lt;=(Settings!$C50*12),$P63/(Settings!$C50*12),0)+IF((AF$7-$O$7)&lt;=(Settings!$C50*12),$O63/(Settings!$C50*12),0)+IF((AF$7-$N$7)&lt;=(Settings!$C50*12),$N63/(Settings!$C50*12),0)+IF((AF$7-$M$7)&lt;=(Settings!$C50*12),$M63/(Settings!$C50*12),0)+IF((AF$7-$L$7)&lt;=(Settings!$C50*12),$L63/(Settings!$C50*12),0)+IF((AF$7-$K$7)&lt;=(Settings!$C50*12),$K63/(Settings!$C50*12),0)+IF((AF$7-$J$7)&lt;=(Settings!$C50*12),$J63/(Settings!$C50*12),0)+IF((AF$7-$I$7)&lt;=(Settings!$C50*12),$I63/(Settings!$C50*12),0)+IF((AF$7-$H$7)&lt;=(Settings!$C50*12),$H63/(Settings!$C50*12),0)+IF((AF$7-$G$7)&lt;=(Settings!$C50*12),$G63/(Settings!$C50*12),0)+IF((AF$7-$F$7)&lt;=(Settings!$C50*12),$F63/(Settings!$C50*12),0)+IF((AF$7-$E$7)&lt;=(Settings!$C50*12),$E63/(Settings!$C50*12),0)</f>
        <v>0</v>
      </c>
      <c r="AG75" s="286">
        <f>IF((AG$7-$AF$7)&lt;=(Settings!$C50*12),$AF63/(Settings!$C50*12),0)+IF((AG$7-$AE$7)&lt;=(Settings!$C50*12),$AE63/(Settings!$C50*12),0)+IF((AG$7-$AD$7)&lt;=(Settings!$C50*12),$AD63/(Settings!$C50*12),0)+IF((AG$7-$AC$7)&lt;=(Settings!$C50*12),$AC63/(Settings!$C50*12),0)+IF((AG$7-$AB$7)&lt;=(Settings!$C50*12),$AB63/(Settings!$C50*12),0)+IF((AG$7-$AA$7)&lt;=(Settings!$C50*12),$AA63/(Settings!$C50*12),0)+IF((AG$7-$Z$7)&lt;=(Settings!$C50*12),$Z63/(Settings!$C50*12),0)+IF((AG$7-$Y$7)&lt;=(Settings!$C50*12),$Y63/(Settings!$C50*12),0)+IF((AG$7-$X$7)&lt;=(Settings!$C50*12),$X63/(Settings!$C50*12),0)+IF((AG$7-$W$7)&lt;=(Settings!$C50*12),$W63/(Settings!$C50*12),0)+IF((AG$7-$V$7)&lt;=(Settings!$C50*12),$V63/(Settings!$C50*12),0)+IF((AG$7-$U$7)&lt;=(Settings!$C50*12),$U63/(Settings!$C50*12),0)+IF((AG$7-$T$7)&lt;=(Settings!$C50*12),$T63/(Settings!$C50*12),0)+IF((AG$7-$S$7)&lt;=(Settings!$C50*12),$S63/(Settings!$C50*12),0)+IF((AG$7-$R$7)&lt;=(Settings!$C50*12),$R63/(Settings!$C50*12),0)+IF((AG$7-$Q$7)&lt;=(Settings!$C50*12),$Q63/(Settings!$C50*12),0)+IF((AG$7-$P$7)&lt;=(Settings!$C50*12),$P63/(Settings!$C50*12),0)+IF((AG$7-$O$7)&lt;=(Settings!$C50*12),$O63/(Settings!$C50*12),0)+IF((AG$7-$N$7)&lt;=(Settings!$C50*12),$N63/(Settings!$C50*12),0)+IF((AG$7-$M$7)&lt;=(Settings!$C50*12),$M63/(Settings!$C50*12),0)+IF((AG$7-$L$7)&lt;=(Settings!$C50*12),$L63/(Settings!$C50*12),0)+IF((AG$7-$K$7)&lt;=(Settings!$C50*12),$K63/(Settings!$C50*12),0)+IF((AG$7-$J$7)&lt;=(Settings!$C50*12),$J63/(Settings!$C50*12),0)+IF((AG$7-$I$7)&lt;=(Settings!$C50*12),$I63/(Settings!$C50*12),0)+IF((AG$7-$H$7)&lt;=(Settings!$C50*12),$H63/(Settings!$C50*12),0)+IF((AG$7-$G$7)&lt;=(Settings!$C50*12),$G63/(Settings!$C50*12),0)+IF((AG$7-$F$7)&lt;=(Settings!$C50*12),$F63/(Settings!$C50*12),0)+IF((AG$7-$E$7)&lt;=(Settings!$C50*12),$E63/(Settings!$C50*12),0)</f>
        <v>0</v>
      </c>
      <c r="AH75" s="286">
        <f>IF((AH$7-$AG$7)&lt;=(Settings!$C50*12),$AG63/(Settings!$C50*12),0)+IF((AH$7-$AF$7)&lt;=(Settings!$C50*12),$AF63/(Settings!$C50*12),0)+IF((AH$7-$AE$7)&lt;=(Settings!$C50*12),$AE63/(Settings!$C50*12),0)+IF((AH$7-$AD$7)&lt;=(Settings!$C50*12),$AD63/(Settings!$C50*12),0)+IF((AH$7-$AC$7)&lt;=(Settings!$C50*12),$AC63/(Settings!$C50*12),0)+IF((AH$7-$AB$7)&lt;=(Settings!$C50*12),$AB63/(Settings!$C50*12),0)+IF((AH$7-$AA$7)&lt;=(Settings!$C50*12),$AA63/(Settings!$C50*12),0)+IF((AH$7-$Z$7)&lt;=(Settings!$C50*12),$Z63/(Settings!$C50*12),0)+IF((AH$7-$Y$7)&lt;=(Settings!$C50*12),$Y63/(Settings!$C50*12),0)+IF((AH$7-$X$7)&lt;=(Settings!$C50*12),$X63/(Settings!$C50*12),0)+IF((AH$7-$W$7)&lt;=(Settings!$C50*12),$W63/(Settings!$C50*12),0)+IF((AH$7-$V$7)&lt;=(Settings!$C50*12),$V63/(Settings!$C50*12),0)+IF((AH$7-$U$7)&lt;=(Settings!$C50*12),$U63/(Settings!$C50*12),0)+IF((AH$7-$T$7)&lt;=(Settings!$C50*12),$T63/(Settings!$C50*12),0)+IF((AH$7-$S$7)&lt;=(Settings!$C50*12),$S63/(Settings!$C50*12),0)+IF((AH$7-$R$7)&lt;=(Settings!$C50*12),$R63/(Settings!$C50*12),0)+IF((AH$7-$Q$7)&lt;=(Settings!$C50*12),$Q63/(Settings!$C50*12),0)+IF((AH$7-$P$7)&lt;=(Settings!$C50*12),$P63/(Settings!$C50*12),0)+IF((AH$7-$O$7)&lt;=(Settings!$C50*12),$O63/(Settings!$C50*12),0)+IF((AH$7-$N$7)&lt;=(Settings!$C50*12),$N63/(Settings!$C50*12),0)+IF((AH$7-$M$7)&lt;=(Settings!$C50*12),$M63/(Settings!$C50*12),0)+IF((AH$7-$L$7)&lt;=(Settings!$C50*12),$L63/(Settings!$C50*12),0)+IF((AH$7-$K$7)&lt;=(Settings!$C50*12),$K63/(Settings!$C50*12),0)+IF((AH$7-$J$7)&lt;=(Settings!$C50*12),$J63/(Settings!$C50*12),0)+IF((AH$7-$I$7)&lt;=(Settings!$C50*12),$I63/(Settings!$C50*12),0)+IF((AH$7-$H$7)&lt;=(Settings!$C50*12),$H63/(Settings!$C50*12),0)+IF((AH$7-$G$7)&lt;=(Settings!$C50*12),$G63/(Settings!$C50*12),0)+IF((AH$7-$F$7)&lt;=(Settings!$C50*12),$F63/(Settings!$C50*12),0)+IF((AH$7-$E$7)&lt;=(Settings!$C50*12),$E63/(Settings!$C50*12),0)</f>
        <v>0</v>
      </c>
      <c r="AI75" s="286">
        <f>IF((AI$7-$AH$7)&lt;=(Settings!$C50*12),$AH63/(Settings!$C50*12),0)+IF((AI$7-$AG$7)&lt;=(Settings!$C50*12),$AG63/(Settings!$C50*12),0)+IF((AI$7-$AF$7)&lt;=(Settings!$C50*12),$AF63/(Settings!$C50*12),0)+IF((AI$7-$AE$7)&lt;=(Settings!$C50*12),$AE63/(Settings!$C50*12),0)+IF((AI$7-$AD$7)&lt;=(Settings!$C50*12),$AD63/(Settings!$C50*12),0)+IF((AI$7-$AC$7)&lt;=(Settings!$C50*12),$AC63/(Settings!$C50*12),0)+IF((AI$7-$AB$7)&lt;=(Settings!$C50*12),$AB63/(Settings!$C50*12),0)+IF((AI$7-$AA$7)&lt;=(Settings!$C50*12),$AA63/(Settings!$C50*12),0)+IF((AI$7-$Z$7)&lt;=(Settings!$C50*12),$Z63/(Settings!$C50*12),0)+IF((AI$7-$Y$7)&lt;=(Settings!$C50*12),$Y63/(Settings!$C50*12),0)+IF((AI$7-$X$7)&lt;=(Settings!$C50*12),$X63/(Settings!$C50*12),0)+IF((AI$7-$W$7)&lt;=(Settings!$C50*12),$W63/(Settings!$C50*12),0)+IF((AI$7-$V$7)&lt;=(Settings!$C50*12),$V63/(Settings!$C50*12),0)+IF((AI$7-$U$7)&lt;=(Settings!$C50*12),$U63/(Settings!$C50*12),0)+IF((AI$7-$T$7)&lt;=(Settings!$C50*12),$T63/(Settings!$C50*12),0)+IF((AI$7-$S$7)&lt;=(Settings!$C50*12),$S63/(Settings!$C50*12),0)+IF((AI$7-$R$7)&lt;=(Settings!$C50*12),$R63/(Settings!$C50*12),0)+IF((AI$7-$Q$7)&lt;=(Settings!$C50*12),$Q63/(Settings!$C50*12),0)+IF((AI$7-$P$7)&lt;=(Settings!$C50*12),$P63/(Settings!$C50*12),0)+IF((AI$7-$O$7)&lt;=(Settings!$C50*12),$O63/(Settings!$C50*12),0)+IF((AI$7-$N$7)&lt;=(Settings!$C50*12),$N63/(Settings!$C50*12),0)+IF((AI$7-$M$7)&lt;=(Settings!$C50*12),$M63/(Settings!$C50*12),0)+IF((AI$7-$L$7)&lt;=(Settings!$C50*12),$L63/(Settings!$C50*12),0)+IF((AI$7-$K$7)&lt;=(Settings!$C50*12),$K63/(Settings!$C50*12),0)+IF((AI$7-$J$7)&lt;=(Settings!$C50*12),$J63/(Settings!$C50*12),0)+IF((AI$7-$I$7)&lt;=(Settings!$C50*12),$I63/(Settings!$C50*12),0)+IF((AI$7-$H$7)&lt;=(Settings!$C50*12),$H63/(Settings!$C50*12),0)+IF((AI$7-$G$7)&lt;=(Settings!$C50*12),$G63/(Settings!$C50*12),0)+IF((AI$7-$F$7)&lt;=(Settings!$C50*12),$F63/(Settings!$C50*12),0)+IF((AI$7-$E$7)&lt;=(Settings!$C50*12),$E63/(Settings!$C50*12),0)</f>
        <v>0</v>
      </c>
      <c r="AJ75" s="286">
        <f>IF((AJ$7-$AI$7)&lt;=(Settings!$C50*12),$AI63/(Settings!$C50*12),0)+IF((AJ$7-$AH$7)&lt;=(Settings!$C50*12),$AH63/(Settings!$C50*12),0)+IF((AJ$7-$AG$7)&lt;=(Settings!$C50*12),$AG63/(Settings!$C50*12),0)+IF((AJ$7-$AF$7)&lt;=(Settings!$C50*12),$AF63/(Settings!$C50*12),0)+IF((AJ$7-$AE$7)&lt;=(Settings!$C50*12),$AE63/(Settings!$C50*12),0)+IF((AJ$7-$AD$7)&lt;=(Settings!$C50*12),$AD63/(Settings!$C50*12),0)+IF((AJ$7-$AC$7)&lt;=(Settings!$C50*12),$AC63/(Settings!$C50*12),0)+IF((AJ$7-$AB$7)&lt;=(Settings!$C50*12),$AB63/(Settings!$C50*12),0)+IF((AJ$7-$AA$7)&lt;=(Settings!$C50*12),$AA63/(Settings!$C50*12),0)+IF((AJ$7-$Z$7)&lt;=(Settings!$C50*12),$Z63/(Settings!$C50*12),0)+IF((AJ$7-$Y$7)&lt;=(Settings!$C50*12),$Y63/(Settings!$C50*12),0)+IF((AJ$7-$X$7)&lt;=(Settings!$C50*12),$X63/(Settings!$C50*12),0)+IF((AJ$7-$W$7)&lt;=(Settings!$C50*12),$W63/(Settings!$C50*12),0)+IF((AJ$7-$V$7)&lt;=(Settings!$C50*12),$V63/(Settings!$C50*12),0)+IF((AJ$7-$U$7)&lt;=(Settings!$C50*12),$U63/(Settings!$C50*12),0)+IF((AJ$7-$T$7)&lt;=(Settings!$C50*12),$T63/(Settings!$C50*12),0)+IF((AJ$7-$S$7)&lt;=(Settings!$C50*12),$S63/(Settings!$C50*12),0)+IF((AJ$7-$R$7)&lt;=(Settings!$C50*12),$R63/(Settings!$C50*12),0)+IF((AJ$7-$Q$7)&lt;=(Settings!$C50*12),$Q63/(Settings!$C50*12),0)+IF((AJ$7-$P$7)&lt;=(Settings!$C50*12),$P63/(Settings!$C50*12),0)+IF((AJ$7-$O$7)&lt;=(Settings!$C50*12),$O63/(Settings!$C50*12),0)+IF((AJ$7-$N$7)&lt;=(Settings!$C50*12),$N63/(Settings!$C50*12),0)+IF((AJ$7-$M$7)&lt;=(Settings!$C50*12),$M63/(Settings!$C50*12),0)+IF((AJ$7-$L$7)&lt;=(Settings!$C50*12),$L63/(Settings!$C50*12),0)+IF((AJ$7-$K$7)&lt;=(Settings!$C50*12),$K63/(Settings!$C50*12),0)+IF((AJ$7-$J$7)&lt;=(Settings!$C50*12),$J63/(Settings!$C50*12),0)+IF((AJ$7-$I$7)&lt;=(Settings!$C50*12),$I63/(Settings!$C50*12),0)+IF((AJ$7-$H$7)&lt;=(Settings!$C50*12),$H63/(Settings!$C50*12),0)+IF((AJ$7-$G$7)&lt;=(Settings!$C50*12),$G63/(Settings!$C50*12),0)+IF((AJ$7-$F$7)&lt;=(Settings!$C50*12),$F63/(Settings!$C50*12),0)+IF((AJ$7-$E$7)&lt;=(Settings!$C50*12),$E63/(Settings!$C50*12),0)</f>
        <v>0</v>
      </c>
      <c r="AK75" s="286">
        <f>IF((AK$7-$AJ$7)&lt;=(Settings!$C50*12),$AJ63/(Settings!$C50*12),0)+IF((AK$7-$AI$7)&lt;=(Settings!$C50*12),$AI63/(Settings!$C50*12),0)+IF((AK$7-$AH$7)&lt;=(Settings!$C50*12),$AH63/(Settings!$C50*12),0)+IF((AK$7-$AG$7)&lt;=(Settings!$C50*12),$AG63/(Settings!$C50*12),0)+IF((AK$7-$AF$7)&lt;=(Settings!$C50*12),$AF63/(Settings!$C50*12),0)+IF((AK$7-$AE$7)&lt;=(Settings!$C50*12),$AE63/(Settings!$C50*12),0)+IF((AK$7-$AD$7)&lt;=(Settings!$C50*12),$AD63/(Settings!$C50*12),0)+IF((AK$7-$AC$7)&lt;=(Settings!$C50*12),$AC63/(Settings!$C50*12),0)+IF((AK$7-$AB$7)&lt;=(Settings!$C50*12),$AB63/(Settings!$C50*12),0)+IF((AK$7-$AA$7)&lt;=(Settings!$C50*12),$AA63/(Settings!$C50*12),0)+IF((AK$7-$Z$7)&lt;=(Settings!$C50*12),$Z63/(Settings!$C50*12),0)+IF((AK$7-$Y$7)&lt;=(Settings!$C50*12),$Y63/(Settings!$C50*12),0)+IF((AK$7-$X$7)&lt;=(Settings!$C50*12),$X63/(Settings!$C50*12),0)+IF((AK$7-$W$7)&lt;=(Settings!$C50*12),$W63/(Settings!$C50*12),0)+IF((AK$7-$V$7)&lt;=(Settings!$C50*12),$V63/(Settings!$C50*12),0)+IF((AK$7-$U$7)&lt;=(Settings!$C50*12),$U63/(Settings!$C50*12),0)+IF((AK$7-$T$7)&lt;=(Settings!$C50*12),$T63/(Settings!$C50*12),0)+IF((AK$7-$S$7)&lt;=(Settings!$C50*12),$S63/(Settings!$C50*12),0)+IF((AK$7-$R$7)&lt;=(Settings!$C50*12),$R63/(Settings!$C50*12),0)+IF((AK$7-$Q$7)&lt;=(Settings!$C50*12),$Q63/(Settings!$C50*12),0)+IF((AK$7-$P$7)&lt;=(Settings!$C50*12),$P63/(Settings!$C50*12),0)+IF((AK$7-$O$7)&lt;=(Settings!$C50*12),$O63/(Settings!$C50*12),0)+IF((AK$7-$N$7)&lt;=(Settings!$C50*12),$N63/(Settings!$C50*12),0)+IF((AK$7-$M$7)&lt;=(Settings!$C50*12),$M63/(Settings!$C50*12),0)+IF((AK$7-$L$7)&lt;=(Settings!$C50*12),$L63/(Settings!$C50*12),0)+IF((AK$7-$K$7)&lt;=(Settings!$C50*12),$K63/(Settings!$C50*12),0)+IF((AK$7-$J$7)&lt;=(Settings!$C50*12),$J63/(Settings!$C50*12),0)+IF((AK$7-$I$7)&lt;=(Settings!$C50*12),$I63/(Settings!$C50*12),0)+IF((AK$7-$H$7)&lt;=(Settings!$C50*12),$H63/(Settings!$C50*12),0)+IF((AK$7-$G$7)&lt;=(Settings!$C50*12),$G63/(Settings!$C50*12),0)+IF((AK$7-$F$7)&lt;=(Settings!$C50*12),$F63/(Settings!$C50*12),0)+IF((AK$7-$E$7)&lt;=(Settings!$C50*12),$E63/(Settings!$C50*12),0)</f>
        <v>0</v>
      </c>
      <c r="AL75" s="286">
        <f>IF((AL$7-$AK$7)&lt;=(Settings!$C50*12),$AK63/(Settings!$C50*12),0)+IF((AL$7-$AJ$7)&lt;=(Settings!$C50*12),$AJ63/(Settings!$C50*12),0)+IF((AL$7-$AI$7)&lt;=(Settings!$C50*12),$AI63/(Settings!$C50*12),0)+IF((AL$7-$AH$7)&lt;=(Settings!$C50*12),$AH63/(Settings!$C50*12),0)+IF((AL$7-$AG$7)&lt;=(Settings!$C50*12),$AG63/(Settings!$C50*12),0)+IF((AL$7-$AF$7)&lt;=(Settings!$C50*12),$AF63/(Settings!$C50*12),0)+IF((AL$7-$AE$7)&lt;=(Settings!$C50*12),$AE63/(Settings!$C50*12),0)+IF((AL$7-$AD$7)&lt;=(Settings!$C50*12),$AD63/(Settings!$C50*12),0)+IF((AL$7-$AC$7)&lt;=(Settings!$C50*12),$AC63/(Settings!$C50*12),0)+IF((AL$7-$AB$7)&lt;=(Settings!$C50*12),$AB63/(Settings!$C50*12),0)+IF((AL$7-$AA$7)&lt;=(Settings!$C50*12),$AA63/(Settings!$C50*12),0)+IF((AL$7-$Z$7)&lt;=(Settings!$C50*12),$Z63/(Settings!$C50*12),0)+IF((AL$7-$Y$7)&lt;=(Settings!$C50*12),$Y63/(Settings!$C50*12),0)+IF((AL$7-$X$7)&lt;=(Settings!$C50*12),$X63/(Settings!$C50*12),0)+IF((AL$7-$W$7)&lt;=(Settings!$C50*12),$W63/(Settings!$C50*12),0)+IF((AL$7-$V$7)&lt;=(Settings!$C50*12),$V63/(Settings!$C50*12),0)+IF((AL$7-$U$7)&lt;=(Settings!$C50*12),$U63/(Settings!$C50*12),0)+IF((AL$7-$T$7)&lt;=(Settings!$C50*12),$T63/(Settings!$C50*12),0)+IF((AL$7-$S$7)&lt;=(Settings!$C50*12),$S63/(Settings!$C50*12),0)+IF((AL$7-$R$7)&lt;=(Settings!$C50*12),$R63/(Settings!$C50*12),0)+IF((AL$7-$Q$7)&lt;=(Settings!$C50*12),$Q63/(Settings!$C50*12),0)+IF((AL$7-$P$7)&lt;=(Settings!$C50*12),$P63/(Settings!$C50*12),0)+IF((AL$7-$O$7)&lt;=(Settings!$C50*12),$O63/(Settings!$C50*12),0)+IF((AL$7-$N$7)&lt;=(Settings!$C50*12),$N63/(Settings!$C50*12),0)+IF((AL$7-$M$7)&lt;=(Settings!$C50*12),$M63/(Settings!$C50*12),0)+IF((AL$7-$L$7)&lt;=(Settings!$C50*12),$L63/(Settings!$C50*12),0)+IF((AL$7-$K$7)&lt;=(Settings!$C50*12),$K63/(Settings!$C50*12),0)+IF((AL$7-$J$7)&lt;=(Settings!$C50*12),$J63/(Settings!$C50*12),0)+IF((AL$7-$I$7)&lt;=(Settings!$C50*12),$I63/(Settings!$C50*12),0)+IF((AL$7-$H$7)&lt;=(Settings!$C50*12),$H63/(Settings!$C50*12),0)+IF((AL$7-$G$7)&lt;=(Settings!$C50*12),$G63/(Settings!$C50*12),0)+IF((AL$7-$F$7)&lt;=(Settings!$C50*12),$F63/(Settings!$C50*12),0)+IF((AL$7-$E$7)&lt;=(Settings!$C50*12),$E63/(Settings!$C50*12),0)</f>
        <v>0</v>
      </c>
      <c r="AM75" s="286">
        <f>IF((AM$7-$AL$7)&lt;=(Settings!$C50*12),$AL63/(Settings!$C50*12),0)+IF((AM$7-$AK$7)&lt;=(Settings!$C50*12),$AK63/(Settings!$C50*12),0)+IF((AM$7-$AJ$7)&lt;=(Settings!$C50*12),$AJ63/(Settings!$C50*12),0)+IF((AM$7-$AI$7)&lt;=(Settings!$C50*12),$AI63/(Settings!$C50*12),0)+IF((AM$7-$AH$7)&lt;=(Settings!$C50*12),$AH63/(Settings!$C50*12),0)+IF((AM$7-$AG$7)&lt;=(Settings!$C50*12),$AG63/(Settings!$C50*12),0)+IF((AM$7-$AF$7)&lt;=(Settings!$C50*12),$AF63/(Settings!$C50*12),0)+IF((AM$7-$AE$7)&lt;=(Settings!$C50*12),$AE63/(Settings!$C50*12),0)+IF((AM$7-$AD$7)&lt;=(Settings!$C50*12),$AD63/(Settings!$C50*12),0)+IF((AM$7-$AC$7)&lt;=(Settings!$C50*12),$AC63/(Settings!$C50*12),0)+IF((AM$7-$AB$7)&lt;=(Settings!$C50*12),$AB63/(Settings!$C50*12),0)+IF((AM$7-$AA$7)&lt;=(Settings!$C50*12),$AA63/(Settings!$C50*12),0)+IF((AM$7-$Z$7)&lt;=(Settings!$C50*12),$Z63/(Settings!$C50*12),0)+IF((AM$7-$Y$7)&lt;=(Settings!$C50*12),$Y63/(Settings!$C50*12),0)+IF((AM$7-$X$7)&lt;=(Settings!$C50*12),$X63/(Settings!$C50*12),0)+IF((AM$7-$W$7)&lt;=(Settings!$C50*12),$W63/(Settings!$C50*12),0)+IF((AM$7-$V$7)&lt;=(Settings!$C50*12),$V63/(Settings!$C50*12),0)+IF((AM$7-$U$7)&lt;=(Settings!$C50*12),$U63/(Settings!$C50*12),0)+IF((AM$7-$T$7)&lt;=(Settings!$C50*12),$T63/(Settings!$C50*12),0)+IF((AM$7-$S$7)&lt;=(Settings!$C50*12),$S63/(Settings!$C50*12),0)+IF((AM$7-$R$7)&lt;=(Settings!$C50*12),$R63/(Settings!$C50*12),0)+IF((AM$7-$Q$7)&lt;=(Settings!$C50*12),$Q63/(Settings!$C50*12),0)+IF((AM$7-$P$7)&lt;=(Settings!$C50*12),$P63/(Settings!$C50*12),0)+IF((AM$7-$O$7)&lt;=(Settings!$C50*12),$O63/(Settings!$C50*12),0)+IF((AM$7-$N$7)&lt;=(Settings!$C50*12),$N63/(Settings!$C50*12),0)+IF((AM$7-$M$7)&lt;=(Settings!$C50*12),$M63/(Settings!$C50*12),0)+IF((AM$7-$L$7)&lt;=(Settings!$C50*12),$L63/(Settings!$C50*12),0)+IF((AM$7-$K$7)&lt;=(Settings!$C50*12),$K63/(Settings!$C50*12),0)+IF((AM$7-$J$7)&lt;=(Settings!$C50*12),$J63/(Settings!$C50*12),0)+IF((AM$7-$I$7)&lt;=(Settings!$C50*12),$I63/(Settings!$C50*12),0)+IF((AM$7-$H$7)&lt;=(Settings!$C50*12),$H63/(Settings!$C50*12),0)+IF((AM$7-$G$7)&lt;=(Settings!$C50*12),$G63/(Settings!$C50*12),0)+IF((AM$7-$F$7)&lt;=(Settings!$C50*12),$F63/(Settings!$C50*12),0)+IF((AM$7-$E$7)&lt;=(Settings!$C50*12),$E63/(Settings!$C50*12),0)</f>
        <v>0</v>
      </c>
      <c r="AN75" s="286">
        <f>IF((AN$7-$AM$7)&lt;=(Settings!$C50*12),$AM63/(Settings!$C50*12),0)+IF((AN$7-$AL$7)&lt;=(Settings!$C50*12),$AL63/(Settings!$C50*12),0)+IF((AN$7-$AK$7)&lt;=(Settings!$C50*12),$AK63/(Settings!$C50*12),0)+IF((AN$7-$AJ$7)&lt;=(Settings!$C50*12),$AJ63/(Settings!$C50*12),0)+IF((AN$7-$AI$7)&lt;=(Settings!$C50*12),$AI63/(Settings!$C50*12),0)+IF((AN$7-$AH$7)&lt;=(Settings!$C50*12),$AH63/(Settings!$C50*12),0)+IF((AN$7-$AG$7)&lt;=(Settings!$C50*12),$AG63/(Settings!$C50*12),0)+IF((AN$7-$AF$7)&lt;=(Settings!$C50*12),$AF63/(Settings!$C50*12),0)+IF((AN$7-$AE$7)&lt;=(Settings!$C50*12),$AE63/(Settings!$C50*12),0)+IF((AN$7-$AD$7)&lt;=(Settings!$C50*12),$AD63/(Settings!$C50*12),0)+IF((AN$7-$AC$7)&lt;=(Settings!$C50*12),$AC63/(Settings!$C50*12),0)+IF((AN$7-$AB$7)&lt;=(Settings!$C50*12),$AB63/(Settings!$C50*12),0)+IF((AN$7-$AA$7)&lt;=(Settings!$C50*12),$AA63/(Settings!$C50*12),0)+IF((AN$7-$Z$7)&lt;=(Settings!$C50*12),$Z63/(Settings!$C50*12),0)+IF((AN$7-$Y$7)&lt;=(Settings!$C50*12),$Y63/(Settings!$C50*12),0)+IF((AN$7-$X$7)&lt;=(Settings!$C50*12),$X63/(Settings!$C50*12),0)+IF((AN$7-$W$7)&lt;=(Settings!$C50*12),$W63/(Settings!$C50*12),0)+IF((AN$7-$V$7)&lt;=(Settings!$C50*12),$V63/(Settings!$C50*12),0)+IF((AN$7-$U$7)&lt;=(Settings!$C50*12),$U63/(Settings!$C50*12),0)+IF((AN$7-$T$7)&lt;=(Settings!$C50*12),$T63/(Settings!$C50*12),0)+IF((AN$7-$S$7)&lt;=(Settings!$C50*12),$S63/(Settings!$C50*12),0)+IF((AN$7-$R$7)&lt;=(Settings!$C50*12),$R63/(Settings!$C50*12),0)+IF((AN$7-$Q$7)&lt;=(Settings!$C50*12),$Q63/(Settings!$C50*12),0)+IF((AN$7-$P$7)&lt;=(Settings!$C50*12),$P63/(Settings!$C50*12),0)+IF((AN$7-$O$7)&lt;=(Settings!$C50*12),$O63/(Settings!$C50*12),0)+IF((AN$7-$N$7)&lt;=(Settings!$C50*12),$N63/(Settings!$C50*12),0)+IF((AN$7-$M$7)&lt;=(Settings!$C50*12),$M63/(Settings!$C50*12),0)+IF((AN$7-$L$7)&lt;=(Settings!$C50*12),$L63/(Settings!$C50*12),0)+IF((AN$7-$K$7)&lt;=(Settings!$C50*12),$K63/(Settings!$C50*12),0)+IF((AN$7-$J$7)&lt;=(Settings!$C50*12),$J63/(Settings!$C50*12),0)+IF((AN$7-$I$7)&lt;=(Settings!$C50*12),$I63/(Settings!$C50*12),0)+IF((AN$7-$H$7)&lt;=(Settings!$C50*12),$H63/(Settings!$C50*12),0)+IF((AN$7-$G$7)&lt;=(Settings!$C50*12),$G63/(Settings!$C50*12),0)+IF((AN$7-$F$7)&lt;=(Settings!$C50*12),$F63/(Settings!$C50*12),0)+IF((AN$7-$E$7)&lt;=(Settings!$C50*12),$E63/(Settings!$C50*12),0)</f>
        <v>0</v>
      </c>
      <c r="AO75" s="286">
        <f>IF((AO$7-$AN$7)&lt;=(Settings!$C50*12),$AN63/(Settings!$C50*12),0)+IF((AO$7-$AM$7)&lt;=(Settings!$C50*12),$AM63/(Settings!$C50*12),0)+IF((AO$7-$AL$7)&lt;=(Settings!$C50*12),$AL63/(Settings!$C50*12),0)+IF((AO$7-$AK$7)&lt;=(Settings!$C50*12),$AK63/(Settings!$C50*12),0)+IF((AO$7-$AJ$7)&lt;=(Settings!$C50*12),$AJ63/(Settings!$C50*12),0)+IF((AO$7-$AI$7)&lt;=(Settings!$C50*12),$AI63/(Settings!$C50*12),0)+IF((AO$7-$AH$7)&lt;=(Settings!$C50*12),$AH63/(Settings!$C50*12),0)+IF((AO$7-$AG$7)&lt;=(Settings!$C50*12),$AG63/(Settings!$C50*12),0)+IF((AO$7-$AF$7)&lt;=(Settings!$C50*12),$AF63/(Settings!$C50*12),0)+IF((AO$7-$AE$7)&lt;=(Settings!$C50*12),$AE63/(Settings!$C50*12),0)+IF((AO$7-$AD$7)&lt;=(Settings!$C50*12),$AD63/(Settings!$C50*12),0)+IF((AO$7-$AC$7)&lt;=(Settings!$C50*12),$AC63/(Settings!$C50*12),0)+IF((AO$7-$AB$7)&lt;=(Settings!$C50*12),$AB63/(Settings!$C50*12),0)+IF((AO$7-$AA$7)&lt;=(Settings!$C50*12),$AA63/(Settings!$C50*12),0)+IF((AO$7-$Z$7)&lt;=(Settings!$C50*12),$Z63/(Settings!$C50*12),0)+IF((AO$7-$Y$7)&lt;=(Settings!$C50*12),$Y63/(Settings!$C50*12),0)+IF((AO$7-$X$7)&lt;=(Settings!$C50*12),$X63/(Settings!$C50*12),0)+IF((AO$7-$W$7)&lt;=(Settings!$C50*12),$W63/(Settings!$C50*12),0)+IF((AO$7-$V$7)&lt;=(Settings!$C50*12),$V63/(Settings!$C50*12),0)+IF((AO$7-$U$7)&lt;=(Settings!$C50*12),$U63/(Settings!$C50*12),0)+IF((AO$7-$T$7)&lt;=(Settings!$C50*12),$T63/(Settings!$C50*12),0)+IF((AO$7-$S$7)&lt;=(Settings!$C50*12),$S63/(Settings!$C50*12),0)+IF((AO$7-$R$7)&lt;=(Settings!$C50*12),$R63/(Settings!$C50*12),0)+IF((AO$7-$Q$7)&lt;=(Settings!$C50*12),$Q63/(Settings!$C50*12),0)+IF((AO$7-$P$7)&lt;=(Settings!$C50*12),$P63/(Settings!$C50*12),0)+IF((AO$7-$O$7)&lt;=(Settings!$C50*12),$O63/(Settings!$C50*12),0)+IF((AO$7-$N$7)&lt;=(Settings!$C50*12),$N63/(Settings!$C50*12),0)+IF((AO$7-$M$7)&lt;=(Settings!$C50*12),$M63/(Settings!$C50*12),0)+IF((AO$7-$L$7)&lt;=(Settings!$C50*12),$L63/(Settings!$C50*12),0)+IF((AO$7-$K$7)&lt;=(Settings!$C50*12),$K63/(Settings!$C50*12),0)+IF((AO$7-$J$7)&lt;=(Settings!$C50*12),$J63/(Settings!$C50*12),0)+IF((AO$7-$I$7)&lt;=(Settings!$C50*12),$I63/(Settings!$C50*12),0)+IF((AO$7-$H$7)&lt;=(Settings!$C50*12),$H63/(Settings!$C50*12),0)+IF((AO$7-$G$7)&lt;=(Settings!$C50*12),$G63/(Settings!$C50*12),0)+IF((AO$7-$F$7)&lt;=(Settings!$C50*12),$F63/(Settings!$C50*12),0)+IF((AO$7-$E$7)&lt;=(Settings!$C50*12),$E63/(Settings!$C50*12),0)</f>
        <v>0</v>
      </c>
      <c r="AP75" s="286">
        <f>IF((AP$7-$AO$7)&lt;=(Settings!$C50*12),$AO63/(Settings!$C50*12),0)+IF((AP$7-$AN$7)&lt;=(Settings!$C50*12),$AN63/(Settings!$C50*12),0)+IF((AP$7-$AM$7)&lt;=(Settings!$C50*12),$AM63/(Settings!$C50*12),0)+IF((AP$7-$AL$7)&lt;=(Settings!$C50*12),$AL63/(Settings!$C50*12),0)+IF((AP$7-$AK$7)&lt;=(Settings!$C50*12),$AK63/(Settings!$C50*12),0)+IF((AP$7-$AJ$7)&lt;=(Settings!$C50*12),$AJ63/(Settings!$C50*12),0)+IF((AP$7-$AI$7)&lt;=(Settings!$C50*12),$AI63/(Settings!$C50*12),0)+IF((AP$7-$AH$7)&lt;=(Settings!$C50*12),$AH63/(Settings!$C50*12),0)+IF((AP$7-$AG$7)&lt;=(Settings!$C50*12),$AG63/(Settings!$C50*12),0)+IF((AP$7-$AF$7)&lt;=(Settings!$C50*12),$AF63/(Settings!$C50*12),0)+IF((AP$7-$AE$7)&lt;=(Settings!$C50*12),$AE63/(Settings!$C50*12),0)+IF((AP$7-$AD$7)&lt;=(Settings!$C50*12),$AD63/(Settings!$C50*12),0)+IF((AP$7-$AC$7)&lt;=(Settings!$C50*12),$AC63/(Settings!$C50*12),0)+IF((AP$7-$AB$7)&lt;=(Settings!$C50*12),$AB63/(Settings!$C50*12),0)+IF((AP$7-$AA$7)&lt;=(Settings!$C50*12),$AA63/(Settings!$C50*12),0)+IF((AP$7-$Z$7)&lt;=(Settings!$C50*12),$Z63/(Settings!$C50*12),0)+IF((AP$7-$Y$7)&lt;=(Settings!$C50*12),$Y63/(Settings!$C50*12),0)+IF((AP$7-$X$7)&lt;=(Settings!$C50*12),$X63/(Settings!$C50*12),0)+IF((AP$7-$W$7)&lt;=(Settings!$C50*12),$W63/(Settings!$C50*12),0)+IF((AP$7-$V$7)&lt;=(Settings!$C50*12),$V63/(Settings!$C50*12),0)+IF((AP$7-$U$7)&lt;=(Settings!$C50*12),$U63/(Settings!$C50*12),0)+IF((AP$7-$T$7)&lt;=(Settings!$C50*12),$T63/(Settings!$C50*12),0)+IF((AP$7-$S$7)&lt;=(Settings!$C50*12),$S63/(Settings!$C50*12),0)+IF((AP$7-$R$7)&lt;=(Settings!$C50*12),$R63/(Settings!$C50*12),0)+IF((AP$7-$Q$7)&lt;=(Settings!$C50*12),$Q63/(Settings!$C50*12),0)+IF((AP$7-$P$7)&lt;=(Settings!$C50*12),$P63/(Settings!$C50*12),0)+IF((AP$7-$O$7)&lt;=(Settings!$C50*12),$O63/(Settings!$C50*12),0)+IF((AP$7-$N$7)&lt;=(Settings!$C50*12),$N63/(Settings!$C50*12),0)+IF((AP$7-$M$7)&lt;=(Settings!$C50*12),$M63/(Settings!$C50*12),0)+IF((AP$7-$L$7)&lt;=(Settings!$C50*12),$L63/(Settings!$C50*12),0)+IF((AP$7-$K$7)&lt;=(Settings!$C50*12),$K63/(Settings!$C50*12),0)+IF((AP$7-$J$7)&lt;=(Settings!$C50*12),$J63/(Settings!$C50*12),0)+IF((AP$7-$I$7)&lt;=(Settings!$C50*12),$I63/(Settings!$C50*12),0)+IF((AP$7-$H$7)&lt;=(Settings!$C50*12),$H63/(Settings!$C50*12),0)+IF((AP$7-$G$7)&lt;=(Settings!$C50*12),$G63/(Settings!$C50*12),0)+IF((AP$7-$F$7)&lt;=(Settings!$C50*12),$F63/(Settings!$C50*12),0)+IF((AP$7-$E$7)&lt;=(Settings!$C50*12),$E63/(Settings!$C50*12),0)</f>
        <v>0</v>
      </c>
      <c r="AQ75" s="286">
        <f>IF((AQ$7-$AP$7)&lt;=(Settings!$C50*12),$AP63/(Settings!$C50*12),0)+IF((AQ$7-$AO$7)&lt;=(Settings!$C50*12),$AO63/(Settings!$C50*12),0)+IF((AQ$7-$AN$7)&lt;=(Settings!$C50*12),$AN63/(Settings!$C50*12),0)+IF((AQ$7-$AM$7)&lt;=(Settings!$C50*12),$AM63/(Settings!$C50*12),0)+IF((AQ$7-$AL$7)&lt;=(Settings!$C50*12),$AL63/(Settings!$C50*12),0)+IF((AQ$7-$AK$7)&lt;=(Settings!$C50*12),$AK63/(Settings!$C50*12),0)+IF((AQ$7-$AJ$7)&lt;=(Settings!$C50*12),$AJ63/(Settings!$C50*12),0)+IF((AQ$7-$AI$7)&lt;=(Settings!$C50*12),$AI63/(Settings!$C50*12),0)+IF((AQ$7-$AH$7)&lt;=(Settings!$C50*12),$AH63/(Settings!$C50*12),0)+IF((AQ$7-$AG$7)&lt;=(Settings!$C50*12),$AG63/(Settings!$C50*12),0)+IF((AQ$7-$AF$7)&lt;=(Settings!$C50*12),$AF63/(Settings!$C50*12),0)+IF((AQ$7-$AE$7)&lt;=(Settings!$C50*12),$AE63/(Settings!$C50*12),0)+IF((AQ$7-$AD$7)&lt;=(Settings!$C50*12),$AD63/(Settings!$C50*12),0)+IF((AQ$7-$AC$7)&lt;=(Settings!$C50*12),$AC63/(Settings!$C50*12),0)+IF((AQ$7-$AB$7)&lt;=(Settings!$C50*12),$AB63/(Settings!$C50*12),0)+IF((AQ$7-$AA$7)&lt;=(Settings!$C50*12),$AA63/(Settings!$C50*12),0)+IF((AQ$7-$Z$7)&lt;=(Settings!$C50*12),$Z63/(Settings!$C50*12),0)+IF((AQ$7-$Y$7)&lt;=(Settings!$C50*12),$Y63/(Settings!$C50*12),0)+IF((AQ$7-$X$7)&lt;=(Settings!$C50*12),$X63/(Settings!$C50*12),0)+IF((AQ$7-$W$7)&lt;=(Settings!$C50*12),$W63/(Settings!$C50*12),0)+IF((AQ$7-$V$7)&lt;=(Settings!$C50*12),$V63/(Settings!$C50*12),0)+IF((AQ$7-$U$7)&lt;=(Settings!$C50*12),$U63/(Settings!$C50*12),0)+IF((AQ$7-$T$7)&lt;=(Settings!$C50*12),$T63/(Settings!$C50*12),0)+IF((AQ$7-$S$7)&lt;=(Settings!$C50*12),$S63/(Settings!$C50*12),0)+IF((AQ$7-$R$7)&lt;=(Settings!$C50*12),$R63/(Settings!$C50*12),0)+IF((AQ$7-$Q$7)&lt;=(Settings!$C50*12),$Q63/(Settings!$C50*12),0)+IF((AQ$7-$P$7)&lt;=(Settings!$C50*12),$P63/(Settings!$C50*12),0)+IF((AQ$7-$O$7)&lt;=(Settings!$C50*12),$O63/(Settings!$C50*12),0)+IF((AQ$7-$N$7)&lt;=(Settings!$C50*12),$N63/(Settings!$C50*12),0)+IF((AQ$7-$M$7)&lt;=(Settings!$C50*12),$M63/(Settings!$C50*12),0)+IF((AQ$7-$L$7)&lt;=(Settings!$C50*12),$L63/(Settings!$C50*12),0)+IF((AQ$7-$K$7)&lt;=(Settings!$C50*12),$K63/(Settings!$C50*12),0)+IF((AQ$7-$J$7)&lt;=(Settings!$C50*12),$J63/(Settings!$C50*12),0)+IF((AQ$7-$I$7)&lt;=(Settings!$C50*12),$I63/(Settings!$C50*12),0)+IF((AQ$7-$H$7)&lt;=(Settings!$C50*12),$H63/(Settings!$C50*12),0)+IF((AQ$7-$G$7)&lt;=(Settings!$C50*12),$G63/(Settings!$C50*12),0)+IF((AQ$7-$F$7)&lt;=(Settings!$C50*12),$F63/(Settings!$C50*12),0)+IF((AQ$7-$E$7)&lt;=(Settings!$C50*12),$E63/(Settings!$C50*12),0)</f>
        <v>0</v>
      </c>
      <c r="AR75" s="286">
        <f>IF((AR$7-$AQ$7)&lt;=(Settings!$C50*12),$AQ63/(Settings!$C50*12),0)+IF((AR$7-$AP$7)&lt;=(Settings!$C50*12),$AP63/(Settings!$C50*12),0)+IF((AR$7-$AO$7)&lt;=(Settings!$C50*12),$AO63/(Settings!$C50*12),0)+IF((AR$7-$AN$7)&lt;=(Settings!$C50*12),$AN63/(Settings!$C50*12),0)+IF((AR$7-$AM$7)&lt;=(Settings!$C50*12),$AM63/(Settings!$C50*12),0)+IF((AR$7-$AL$7)&lt;=(Settings!$C50*12),$AL63/(Settings!$C50*12),0)+IF((AR$7-$AK$7)&lt;=(Settings!$C50*12),$AK63/(Settings!$C50*12),0)+IF((AR$7-$AJ$7)&lt;=(Settings!$C50*12),$AJ63/(Settings!$C50*12),0)+IF((AR$7-$AI$7)&lt;=(Settings!$C50*12),$AI63/(Settings!$C50*12),0)+IF((AR$7-$AH$7)&lt;=(Settings!$C50*12),$AH63/(Settings!$C50*12),0)+IF((AR$7-$AG$7)&lt;=(Settings!$C50*12),$AG63/(Settings!$C50*12),0)+IF((AR$7-$AF$7)&lt;=(Settings!$C50*12),$AF63/(Settings!$C50*12),0)+IF((AR$7-$AE$7)&lt;=(Settings!$C50*12),$AE63/(Settings!$C50*12),0)+IF((AR$7-$AD$7)&lt;=(Settings!$C50*12),$AD63/(Settings!$C50*12),0)+IF((AR$7-$AC$7)&lt;=(Settings!$C50*12),$AC63/(Settings!$C50*12),0)+IF((AR$7-$AB$7)&lt;=(Settings!$C50*12),$AB63/(Settings!$C50*12),0)+IF((AR$7-$AA$7)&lt;=(Settings!$C50*12),$AA63/(Settings!$C50*12),0)+IF((AR$7-$Z$7)&lt;=(Settings!$C50*12),$Z63/(Settings!$C50*12),0)+IF((AR$7-$Y$7)&lt;=(Settings!$C50*12),$Y63/(Settings!$C50*12),0)+IF((AR$7-$X$7)&lt;=(Settings!$C50*12),$X63/(Settings!$C50*12),0)+IF((AR$7-$W$7)&lt;=(Settings!$C50*12),$W63/(Settings!$C50*12),0)+IF((AR$7-$V$7)&lt;=(Settings!$C50*12),$V63/(Settings!$C50*12),0)+IF((AR$7-$U$7)&lt;=(Settings!$C50*12),$U63/(Settings!$C50*12),0)+IF((AR$7-$T$7)&lt;=(Settings!$C50*12),$T63/(Settings!$C50*12),0)+IF((AR$7-$S$7)&lt;=(Settings!$C50*12),$S63/(Settings!$C50*12),0)+IF((AR$7-$R$7)&lt;=(Settings!$C50*12),$R63/(Settings!$C50*12),0)+IF((AR$7-$Q$7)&lt;=(Settings!$C50*12),$Q63/(Settings!$C50*12),0)+IF((AR$7-$P$7)&lt;=(Settings!$C50*12),$P63/(Settings!$C50*12),0)+IF((AR$7-$O$7)&lt;=(Settings!$C50*12),$O63/(Settings!$C50*12),0)+IF((AR$7-$N$7)&lt;=(Settings!$C50*12),$N63/(Settings!$C50*12),0)+IF((AR$7-$M$7)&lt;=(Settings!$C50*12),$M63/(Settings!$C50*12),0)+IF((AR$7-$L$7)&lt;=(Settings!$C50*12),$L63/(Settings!$C50*12),0)+IF((AR$7-$K$7)&lt;=(Settings!$C50*12),$K63/(Settings!$C50*12),0)+IF((AR$7-$J$7)&lt;=(Settings!$C50*12),$J63/(Settings!$C50*12),0)+IF((AR$7-$I$7)&lt;=(Settings!$C50*12),$I63/(Settings!$C50*12),0)+IF((AR$7-$H$7)&lt;=(Settings!$C50*12),$H63/(Settings!$C50*12),0)+IF((AR$7-$G$7)&lt;=(Settings!$C50*12),$G63/(Settings!$C50*12),0)+IF((AR$7-$F$7)&lt;=(Settings!$C50*12),$F63/(Settings!$C50*12),0)+IF((AR$7-$E$7)&lt;=(Settings!$C50*12),$E63/(Settings!$C50*12),0)</f>
        <v>0</v>
      </c>
      <c r="AS75" s="286">
        <f>IF((AS$7-$AR$7)&lt;=(Settings!$C50*12),$AR63/(Settings!$C50*12),0)+IF((AS$7-$AQ$7)&lt;=(Settings!$C50*12),$AQ63/(Settings!$C50*12),0)+IF((AS$7-$AP$7)&lt;=(Settings!$C50*12),$AP63/(Settings!$C50*12),0)+IF((AS$7-$AO$7)&lt;=(Settings!$C50*12),$AO63/(Settings!$C50*12),0)+IF((AS$7-$AN$7)&lt;=(Settings!$C50*12),$AN63/(Settings!$C50*12),0)+IF((AS$7-$AM$7)&lt;=(Settings!$C50*12),$AM63/(Settings!$C50*12),0)+IF((AS$7-$AL$7)&lt;=(Settings!$C50*12),$AL63/(Settings!$C50*12),0)+IF((AS$7-$AK$7)&lt;=(Settings!$C50*12),$AK63/(Settings!$C50*12),0)+IF((AS$7-$AJ$7)&lt;=(Settings!$C50*12),$AJ63/(Settings!$C50*12),0)+IF((AS$7-$AI$7)&lt;=(Settings!$C50*12),$AI63/(Settings!$C50*12),0)+IF((AS$7-$AH$7)&lt;=(Settings!$C50*12),$AH63/(Settings!$C50*12),0)+IF((AS$7-$AG$7)&lt;=(Settings!$C50*12),$AG63/(Settings!$C50*12),0)+IF((AS$7-$AF$7)&lt;=(Settings!$C50*12),$AF63/(Settings!$C50*12),0)+IF((AS$7-$AE$7)&lt;=(Settings!$C50*12),$AE63/(Settings!$C50*12),0)+IF((AS$7-$AD$7)&lt;=(Settings!$C50*12),$AD63/(Settings!$C50*12),0)+IF((AS$7-$AC$7)&lt;=(Settings!$C50*12),$AC63/(Settings!$C50*12),0)+IF((AS$7-$AB$7)&lt;=(Settings!$C50*12),$AB63/(Settings!$C50*12),0)+IF((AS$7-$AA$7)&lt;=(Settings!$C50*12),$AA63/(Settings!$C50*12),0)+IF((AS$7-$Z$7)&lt;=(Settings!$C50*12),$Z63/(Settings!$C50*12),0)+IF((AS$7-$Y$7)&lt;=(Settings!$C50*12),$Y63/(Settings!$C50*12),0)+IF((AS$7-$X$7)&lt;=(Settings!$C50*12),$X63/(Settings!$C50*12),0)+IF((AS$7-$W$7)&lt;=(Settings!$C50*12),$W63/(Settings!$C50*12),0)+IF((AS$7-$V$7)&lt;=(Settings!$C50*12),$V63/(Settings!$C50*12),0)+IF((AS$7-$U$7)&lt;=(Settings!$C50*12),$U63/(Settings!$C50*12),0)+IF((AS$7-$T$7)&lt;=(Settings!$C50*12),$T63/(Settings!$C50*12),0)+IF((AS$7-$S$7)&lt;=(Settings!$C50*12),$S63/(Settings!$C50*12),0)+IF((AS$7-$R$7)&lt;=(Settings!$C50*12),$R63/(Settings!$C50*12),0)+IF((AS$7-$Q$7)&lt;=(Settings!$C50*12),$Q63/(Settings!$C50*12),0)+IF((AS$7-$P$7)&lt;=(Settings!$C50*12),$P63/(Settings!$C50*12),0)+IF((AS$7-$O$7)&lt;=(Settings!$C50*12),$O63/(Settings!$C50*12),0)+IF((AS$7-$N$7)&lt;=(Settings!$C50*12),$N63/(Settings!$C50*12),0)+IF((AS$7-$M$7)&lt;=(Settings!$C50*12),$M63/(Settings!$C50*12),0)+IF((AS$7-$L$7)&lt;=(Settings!$C50*12),$L63/(Settings!$C50*12),0)+IF((AS$7-$K$7)&lt;=(Settings!$C50*12),$K63/(Settings!$C50*12),0)+IF((AS$7-$J$7)&lt;=(Settings!$C50*12),$J63/(Settings!$C50*12),0)+IF((AS$7-$I$7)&lt;=(Settings!$C50*12),$I63/(Settings!$C50*12),0)+IF((AS$7-$H$7)&lt;=(Settings!$C50*12),$H63/(Settings!$C50*12),0)+IF((AS$7-$G$7)&lt;=(Settings!$C50*12),$G63/(Settings!$C50*12),0)+IF((AS$7-$F$7)&lt;=(Settings!$C50*12),$F63/(Settings!$C50*12),0)+IF((AS$7-$E$7)&lt;=(Settings!$C50*12),$E63/(Settings!$C50*12),0)</f>
        <v>0</v>
      </c>
      <c r="AT75" s="286">
        <f>IF((AT$7-$AS$7)&lt;=(Settings!$C50*12),$AS63/(Settings!$C50*12),0)+IF((AT$7-$AR$7)&lt;=(Settings!$C50*12),$AR63/(Settings!$C50*12),0)+IF((AT$7-$AQ$7)&lt;=(Settings!$C50*12),$AQ63/(Settings!$C50*12),0)+IF((AT$7-$AP$7)&lt;=(Settings!$C50*12),$AP63/(Settings!$C50*12),0)+IF((AT$7-$AO$7)&lt;=(Settings!$C50*12),$AO63/(Settings!$C50*12),0)+IF((AT$7-$AN$7)&lt;=(Settings!$C50*12),$AN63/(Settings!$C50*12),0)+IF((AT$7-$AM$7)&lt;=(Settings!$C50*12),$AM63/(Settings!$C50*12),0)+IF((AT$7-$AL$7)&lt;=(Settings!$C50*12),$AL63/(Settings!$C50*12),0)+IF((AT$7-$AK$7)&lt;=(Settings!$C50*12),$AK63/(Settings!$C50*12),0)+IF((AT$7-$AJ$7)&lt;=(Settings!$C50*12),$AJ63/(Settings!$C50*12),0)+IF((AT$7-$AI$7)&lt;=(Settings!$C50*12),$AI63/(Settings!$C50*12),0)+IF((AT$7-$AH$7)&lt;=(Settings!$C50*12),$AH63/(Settings!$C50*12),0)+IF((AT$7-$AG$7)&lt;=(Settings!$C50*12),$AG63/(Settings!$C50*12),0)+IF((AT$7-$AF$7)&lt;=(Settings!$C50*12),$AF63/(Settings!$C50*12),0)+IF((AT$7-$AE$7)&lt;=(Settings!$C50*12),$AE63/(Settings!$C50*12),0)+IF((AT$7-$AD$7)&lt;=(Settings!$C50*12),$AD63/(Settings!$C50*12),0)+IF((AT$7-$AC$7)&lt;=(Settings!$C50*12),$AC63/(Settings!$C50*12),0)+IF((AT$7-$AB$7)&lt;=(Settings!$C50*12),$AB63/(Settings!$C50*12),0)+IF((AT$7-$AA$7)&lt;=(Settings!$C50*12),$AA63/(Settings!$C50*12),0)+IF((AT$7-$Z$7)&lt;=(Settings!$C50*12),$Z63/(Settings!$C50*12),0)+IF((AT$7-$Y$7)&lt;=(Settings!$C50*12),$Y63/(Settings!$C50*12),0)+IF((AT$7-$X$7)&lt;=(Settings!$C50*12),$X63/(Settings!$C50*12),0)+IF((AT$7-$W$7)&lt;=(Settings!$C50*12),$W63/(Settings!$C50*12),0)+IF((AT$7-$V$7)&lt;=(Settings!$C50*12),$V63/(Settings!$C50*12),0)+IF((AT$7-$U$7)&lt;=(Settings!$C50*12),$U63/(Settings!$C50*12),0)+IF((AT$7-$T$7)&lt;=(Settings!$C50*12),$T63/(Settings!$C50*12),0)+IF((AT$7-$S$7)&lt;=(Settings!$C50*12),$S63/(Settings!$C50*12),0)+IF((AT$7-$R$7)&lt;=(Settings!$C50*12),$R63/(Settings!$C50*12),0)+IF((AT$7-$Q$7)&lt;=(Settings!$C50*12),$Q63/(Settings!$C50*12),0)+IF((AT$7-$P$7)&lt;=(Settings!$C50*12),$P63/(Settings!$C50*12),0)+IF((AT$7-$O$7)&lt;=(Settings!$C50*12),$O63/(Settings!$C50*12),0)+IF((AT$7-$N$7)&lt;=(Settings!$C50*12),$N63/(Settings!$C50*12),0)+IF((AT$7-$M$7)&lt;=(Settings!$C50*12),$M63/(Settings!$C50*12),0)+IF((AT$7-$L$7)&lt;=(Settings!$C50*12),$L63/(Settings!$C50*12),0)+IF((AT$7-$K$7)&lt;=(Settings!$C50*12),$K63/(Settings!$C50*12),0)+IF((AT$7-$J$7)&lt;=(Settings!$C50*12),$J63/(Settings!$C50*12),0)+IF((AT$7-$I$7)&lt;=(Settings!$C50*12),$I63/(Settings!$C50*12),0)+IF((AT$7-$H$7)&lt;=(Settings!$C50*12),$H63/(Settings!$C50*12),0)+IF((AT$7-$G$7)&lt;=(Settings!$C50*12),$G63/(Settings!$C50*12),0)+IF((AT$7-$F$7)&lt;=(Settings!$C50*12),$F63/(Settings!$C50*12),0)+IF((AT$7-$E$7)&lt;=(Settings!$C50*12),$E63/(Settings!$C50*12),0)</f>
        <v>0</v>
      </c>
      <c r="AU75" s="286">
        <f>IF((AU$7-$AT$7)&lt;=(Settings!$C50*12),$AT63/(Settings!$C50*12),0)+IF((AU$7-$AS$7)&lt;=(Settings!$C50*12),$AS63/(Settings!$C50*12),0)+IF((AU$7-$AR$7)&lt;=(Settings!$C50*12),$AR63/(Settings!$C50*12),0)+IF((AU$7-$AQ$7)&lt;=(Settings!$C50*12),$AQ63/(Settings!$C50*12),0)+IF((AU$7-$AP$7)&lt;=(Settings!$C50*12),$AP63/(Settings!$C50*12),0)+IF((AU$7-$AO$7)&lt;=(Settings!$C50*12),$AO63/(Settings!$C50*12),0)+IF((AU$7-$AN$7)&lt;=(Settings!$C50*12),$AN63/(Settings!$C50*12),0)+IF((AU$7-$AM$7)&lt;=(Settings!$C50*12),$AM63/(Settings!$C50*12),0)+IF((AU$7-$AL$7)&lt;=(Settings!$C50*12),$AL63/(Settings!$C50*12),0)+IF((AU$7-$AK$7)&lt;=(Settings!$C50*12),$AK63/(Settings!$C50*12),0)+IF((AU$7-$AJ$7)&lt;=(Settings!$C50*12),$AJ63/(Settings!$C50*12),0)+IF((AU$7-$AI$7)&lt;=(Settings!$C50*12),$AI63/(Settings!$C50*12),0)+IF((AU$7-$AH$7)&lt;=(Settings!$C50*12),$AH63/(Settings!$C50*12),0)+IF((AU$7-$AG$7)&lt;=(Settings!$C50*12),$AG63/(Settings!$C50*12),0)+IF((AU$7-$AF$7)&lt;=(Settings!$C50*12),$AF63/(Settings!$C50*12),0)+IF((AU$7-$AE$7)&lt;=(Settings!$C50*12),$AE63/(Settings!$C50*12),0)+IF((AU$7-$AD$7)&lt;=(Settings!$C50*12),$AD63/(Settings!$C50*12),0)+IF((AU$7-$AC$7)&lt;=(Settings!$C50*12),$AC63/(Settings!$C50*12),0)+IF((AU$7-$AB$7)&lt;=(Settings!$C50*12),$AB63/(Settings!$C50*12),0)+IF((AU$7-$AA$7)&lt;=(Settings!$C50*12),$AA63/(Settings!$C50*12),0)+IF((AU$7-$Z$7)&lt;=(Settings!$C50*12),$Z63/(Settings!$C50*12),0)+IF((AU$7-$Y$7)&lt;=(Settings!$C50*12),$Y63/(Settings!$C50*12),0)+IF((AU$7-$X$7)&lt;=(Settings!$C50*12),$X63/(Settings!$C50*12),0)+IF((AU$7-$W$7)&lt;=(Settings!$C50*12),$W63/(Settings!$C50*12),0)+IF((AU$7-$V$7)&lt;=(Settings!$C50*12),$V63/(Settings!$C50*12),0)+IF((AU$7-$U$7)&lt;=(Settings!$C50*12),$U63/(Settings!$C50*12),0)+IF((AU$7-$T$7)&lt;=(Settings!$C50*12),$T63/(Settings!$C50*12),0)+IF((AU$7-$S$7)&lt;=(Settings!$C50*12),$S63/(Settings!$C50*12),0)+IF((AU$7-$R$7)&lt;=(Settings!$C50*12),$R63/(Settings!$C50*12),0)+IF((AU$7-$Q$7)&lt;=(Settings!$C50*12),$Q63/(Settings!$C50*12),0)+IF((AU$7-$P$7)&lt;=(Settings!$C50*12),$P63/(Settings!$C50*12),0)+IF((AU$7-$O$7)&lt;=(Settings!$C50*12),$O63/(Settings!$C50*12),0)+IF((AU$7-$N$7)&lt;=(Settings!$C50*12),$N63/(Settings!$C50*12),0)+IF((AU$7-$M$7)&lt;=(Settings!$C50*12),$M63/(Settings!$C50*12),0)+IF((AU$7-$L$7)&lt;=(Settings!$C50*12),$L63/(Settings!$C50*12),0)+IF((AU$7-$K$7)&lt;=(Settings!$C50*12),$K63/(Settings!$C50*12),0)+IF((AU$7-$J$7)&lt;=(Settings!$C50*12),$J63/(Settings!$C50*12),0)+IF((AU$7-$I$7)&lt;=(Settings!$C50*12),$I63/(Settings!$C50*12),0)+IF((AU$7-$H$7)&lt;=(Settings!$C50*12),$H63/(Settings!$C50*12),0)+IF((AU$7-$G$7)&lt;=(Settings!$C50*12),$G63/(Settings!$C50*12),0)+IF((AU$7-$F$7)&lt;=(Settings!$C50*12),$F63/(Settings!$C50*12),0)+IF((AU$7-$E$7)&lt;=(Settings!$C50*12),$E63/(Settings!$C50*12),0)</f>
        <v>0</v>
      </c>
      <c r="AV75" s="286">
        <f>IF((AV$7-$AU$7)&lt;=(Settings!$C50*12),$AU63/(Settings!$C50*12),0)+IF((AV$7-$AT$7)&lt;=(Settings!$C50*12),$AT63/(Settings!$C50*12),0)+IF((AV$7-$AS$7)&lt;=(Settings!$C50*12),$AS63/(Settings!$C50*12),0)+IF((AV$7-$AR$7)&lt;=(Settings!$C50*12),$AR63/(Settings!$C50*12),0)+IF((AV$7-$AQ$7)&lt;=(Settings!$C50*12),$AQ63/(Settings!$C50*12),0)+IF((AV$7-$AP$7)&lt;=(Settings!$C50*12),$AP63/(Settings!$C50*12),0)+IF((AV$7-$AO$7)&lt;=(Settings!$C50*12),$AO63/(Settings!$C50*12),0)+IF((AV$7-$AN$7)&lt;=(Settings!$C50*12),$AN63/(Settings!$C50*12),0)+IF((AV$7-$AM$7)&lt;=(Settings!$C50*12),$AM63/(Settings!$C50*12),0)+IF((AV$7-$AL$7)&lt;=(Settings!$C50*12),$AL63/(Settings!$C50*12),0)+IF((AV$7-$AK$7)&lt;=(Settings!$C50*12),$AK63/(Settings!$C50*12),0)+IF((AV$7-$AJ$7)&lt;=(Settings!$C50*12),$AJ63/(Settings!$C50*12),0)+IF((AV$7-$AI$7)&lt;=(Settings!$C50*12),$AI63/(Settings!$C50*12),0)+IF((AV$7-$AH$7)&lt;=(Settings!$C50*12),$AH63/(Settings!$C50*12),0)+IF((AV$7-$AG$7)&lt;=(Settings!$C50*12),$AG63/(Settings!$C50*12),0)+IF((AV$7-$AF$7)&lt;=(Settings!$C50*12),$AF63/(Settings!$C50*12),0)+IF((AV$7-$AE$7)&lt;=(Settings!$C50*12),$AE63/(Settings!$C50*12),0)+IF((AV$7-$AD$7)&lt;=(Settings!$C50*12),$AD63/(Settings!$C50*12),0)+IF((AV$7-$AC$7)&lt;=(Settings!$C50*12),$AC63/(Settings!$C50*12),0)+IF((AV$7-$AB$7)&lt;=(Settings!$C50*12),$AB63/(Settings!$C50*12),0)+IF((AV$7-$AA$7)&lt;=(Settings!$C50*12),$AA63/(Settings!$C50*12),0)+IF((AV$7-$Z$7)&lt;=(Settings!$C50*12),$Z63/(Settings!$C50*12),0)+IF((AV$7-$Y$7)&lt;=(Settings!$C50*12),$Y63/(Settings!$C50*12),0)+IF((AV$7-$X$7)&lt;=(Settings!$C50*12),$X63/(Settings!$C50*12),0)+IF((AV$7-$W$7)&lt;=(Settings!$C50*12),$W63/(Settings!$C50*12),0)+IF((AV$7-$V$7)&lt;=(Settings!$C50*12),$V63/(Settings!$C50*12),0)+IF((AV$7-$U$7)&lt;=(Settings!$C50*12),$U63/(Settings!$C50*12),0)+IF((AV$7-$T$7)&lt;=(Settings!$C50*12),$T63/(Settings!$C50*12),0)+IF((AV$7-$S$7)&lt;=(Settings!$C50*12),$S63/(Settings!$C50*12),0)+IF((AV$7-$R$7)&lt;=(Settings!$C50*12),$R63/(Settings!$C50*12),0)+IF((AV$7-$Q$7)&lt;=(Settings!$C50*12),$Q63/(Settings!$C50*12),0)+IF((AV$7-$P$7)&lt;=(Settings!$C50*12),$P63/(Settings!$C50*12),0)+IF((AV$7-$O$7)&lt;=(Settings!$C50*12),$O63/(Settings!$C50*12),0)+IF((AV$7-$N$7)&lt;=(Settings!$C50*12),$N63/(Settings!$C50*12),0)+IF((AV$7-$M$7)&lt;=(Settings!$C50*12),$M63/(Settings!$C50*12),0)+IF((AV$7-$L$7)&lt;=(Settings!$C50*12),$L63/(Settings!$C50*12),0)+IF((AV$7-$K$7)&lt;=(Settings!$C50*12),$K63/(Settings!$C50*12),0)+IF((AV$7-$J$7)&lt;=(Settings!$C50*12),$J63/(Settings!$C50*12),0)+IF((AV$7-$I$7)&lt;=(Settings!$C50*12),$I63/(Settings!$C50*12),0)+IF((AV$7-$H$7)&lt;=(Settings!$C50*12),$H63/(Settings!$C50*12),0)+IF((AV$7-$G$7)&lt;=(Settings!$C50*12),$G63/(Settings!$C50*12),0)+IF((AV$7-$F$7)&lt;=(Settings!$C50*12),$F63/(Settings!$C50*12),0)+IF((AV$7-$E$7)&lt;=(Settings!$C50*12),$E63/(Settings!$C50*12),0)</f>
        <v>0</v>
      </c>
      <c r="AW75" s="286">
        <f>IF((AW$7-$AV$7)&lt;=(Settings!$C50*12),$AV63/(Settings!$C50*12),0)+IF((AW$7-$AU$7)&lt;=(Settings!$C50*12),$AU63/(Settings!$C50*12),0)+IF((AW$7-$AT$7)&lt;=(Settings!$C50*12),$AT63/(Settings!$C50*12),0)+IF((AW$7-$AS$7)&lt;=(Settings!$C50*12),$AS63/(Settings!$C50*12),0)+IF((AW$7-$AR$7)&lt;=(Settings!$C50*12),$AR63/(Settings!$C50*12),0)+IF((AW$7-$AQ$7)&lt;=(Settings!$C50*12),$AQ63/(Settings!$C50*12),0)+IF((AW$7-$AP$7)&lt;=(Settings!$C50*12),$AP63/(Settings!$C50*12),0)+IF((AW$7-$AO$7)&lt;=(Settings!$C50*12),$AO63/(Settings!$C50*12),0)+IF((AW$7-$AN$7)&lt;=(Settings!$C50*12),$AN63/(Settings!$C50*12),0)+IF((AW$7-$AM$7)&lt;=(Settings!$C50*12),$AM63/(Settings!$C50*12),0)+IF((AW$7-$AL$7)&lt;=(Settings!$C50*12),$AL63/(Settings!$C50*12),0)+IF((AW$7-$AK$7)&lt;=(Settings!$C50*12),$AK63/(Settings!$C50*12),0)+IF((AW$7-$AJ$7)&lt;=(Settings!$C50*12),$AJ63/(Settings!$C50*12),0)+IF((AW$7-$AI$7)&lt;=(Settings!$C50*12),$AI63/(Settings!$C50*12),0)+IF((AW$7-$AH$7)&lt;=(Settings!$C50*12),$AH63/(Settings!$C50*12),0)+IF((AW$7-$AG$7)&lt;=(Settings!$C50*12),$AG63/(Settings!$C50*12),0)+IF((AW$7-$AF$7)&lt;=(Settings!$C50*12),$AF63/(Settings!$C50*12),0)+IF((AW$7-$AE$7)&lt;=(Settings!$C50*12),$AE63/(Settings!$C50*12),0)+IF((AW$7-$AD$7)&lt;=(Settings!$C50*12),$AD63/(Settings!$C50*12),0)+IF((AW$7-$AC$7)&lt;=(Settings!$C50*12),$AC63/(Settings!$C50*12),0)+IF((AW$7-$AB$7)&lt;=(Settings!$C50*12),$AB63/(Settings!$C50*12),0)+IF((AW$7-$AA$7)&lt;=(Settings!$C50*12),$AA63/(Settings!$C50*12),0)+IF((AW$7-$Z$7)&lt;=(Settings!$C50*12),$Z63/(Settings!$C50*12),0)+IF((AW$7-$Y$7)&lt;=(Settings!$C50*12),$Y63/(Settings!$C50*12),0)+IF((AW$7-$X$7)&lt;=(Settings!$C50*12),$X63/(Settings!$C50*12),0)+IF((AW$7-$W$7)&lt;=(Settings!$C50*12),$W63/(Settings!$C50*12),0)+IF((AW$7-$V$7)&lt;=(Settings!$C50*12),$V63/(Settings!$C50*12),0)+IF((AW$7-$U$7)&lt;=(Settings!$C50*12),$U63/(Settings!$C50*12),0)+IF((AW$7-$T$7)&lt;=(Settings!$C50*12),$T63/(Settings!$C50*12),0)+IF((AW$7-$S$7)&lt;=(Settings!$C50*12),$S63/(Settings!$C50*12),0)+IF((AW$7-$R$7)&lt;=(Settings!$C50*12),$R63/(Settings!$C50*12),0)+IF((AW$7-$Q$7)&lt;=(Settings!$C50*12),$Q63/(Settings!$C50*12),0)+IF((AW$7-$P$7)&lt;=(Settings!$C50*12),$P63/(Settings!$C50*12),0)+IF((AW$7-$O$7)&lt;=(Settings!$C50*12),$O63/(Settings!$C50*12),0)+IF((AW$7-$N$7)&lt;=(Settings!$C50*12),$N63/(Settings!$C50*12),0)+IF((AW$7-$M$7)&lt;=(Settings!$C50*12),$M63/(Settings!$C50*12),0)+IF((AW$7-$L$7)&lt;=(Settings!$C50*12),$L63/(Settings!$C50*12),0)+IF((AW$7-$K$7)&lt;=(Settings!$C50*12),$K63/(Settings!$C50*12),0)+IF((AW$7-$J$7)&lt;=(Settings!$C50*12),$J63/(Settings!$C50*12),0)+IF((AW$7-$I$7)&lt;=(Settings!$C50*12),$I63/(Settings!$C50*12),0)+IF((AW$7-$H$7)&lt;=(Settings!$C50*12),$H63/(Settings!$C50*12),0)+IF((AW$7-$G$7)&lt;=(Settings!$C50*12),$G63/(Settings!$C50*12),0)+IF((AW$7-$F$7)&lt;=(Settings!$C50*12),$F63/(Settings!$C50*12),0)+IF((AW$7-$E$7)&lt;=(Settings!$C50*12),$E63/(Settings!$C50*12),0)</f>
        <v>0</v>
      </c>
      <c r="AX75" s="286">
        <f>IF((AX$7-$AW$7)&lt;=(Settings!$C50*12),$AW63/(Settings!$C50*12),0)+IF((AX$7-$AV$7)&lt;=(Settings!$C50*12),$AV63/(Settings!$C50*12),0)+IF((AX$7-$AU$7)&lt;=(Settings!$C50*12),$AU63/(Settings!$C50*12),0)+IF((AX$7-$AT$7)&lt;=(Settings!$C50*12),$AT63/(Settings!$C50*12),0)+IF((AX$7-$AS$7)&lt;=(Settings!$C50*12),$AS63/(Settings!$C50*12),0)+IF((AX$7-$AR$7)&lt;=(Settings!$C50*12),$AR63/(Settings!$C50*12),0)+IF((AX$7-$AQ$7)&lt;=(Settings!$C50*12),$AQ63/(Settings!$C50*12),0)+IF((AX$7-$AP$7)&lt;=(Settings!$C50*12),$AP63/(Settings!$C50*12),0)+IF((AX$7-$AO$7)&lt;=(Settings!$C50*12),$AO63/(Settings!$C50*12),0)+IF((AX$7-$AN$7)&lt;=(Settings!$C50*12),$AN63/(Settings!$C50*12),0)+IF((AX$7-$AM$7)&lt;=(Settings!$C50*12),$AM63/(Settings!$C50*12),0)+IF((AX$7-$AL$7)&lt;=(Settings!$C50*12),$AL63/(Settings!$C50*12),0)+IF((AX$7-$AK$7)&lt;=(Settings!$C50*12),$AK63/(Settings!$C50*12),0)+IF((AX$7-$AJ$7)&lt;=(Settings!$C50*12),$AJ63/(Settings!$C50*12),0)+IF((AX$7-$AI$7)&lt;=(Settings!$C50*12),$AI63/(Settings!$C50*12),0)+IF((AX$7-$AH$7)&lt;=(Settings!$C50*12),$AH63/(Settings!$C50*12),0)+IF((AX$7-$AG$7)&lt;=(Settings!$C50*12),$AG63/(Settings!$C50*12),0)+IF((AX$7-$AF$7)&lt;=(Settings!$C50*12),$AF63/(Settings!$C50*12),0)+IF((AX$7-$AE$7)&lt;=(Settings!$C50*12),$AE63/(Settings!$C50*12),0)+IF((AX$7-$AD$7)&lt;=(Settings!$C50*12),$AD63/(Settings!$C50*12),0)+IF((AX$7-$AC$7)&lt;=(Settings!$C50*12),$AC63/(Settings!$C50*12),0)+IF((AX$7-$AB$7)&lt;=(Settings!$C50*12),$AB63/(Settings!$C50*12),0)+IF((AX$7-$AA$7)&lt;=(Settings!$C50*12),$AA63/(Settings!$C50*12),0)+IF((AX$7-$Z$7)&lt;=(Settings!$C50*12),$Z63/(Settings!$C50*12),0)+IF((AX$7-$Y$7)&lt;=(Settings!$C50*12),$Y63/(Settings!$C50*12),0)+IF((AX$7-$X$7)&lt;=(Settings!$C50*12),$X63/(Settings!$C50*12),0)+IF((AX$7-$W$7)&lt;=(Settings!$C50*12),$W63/(Settings!$C50*12),0)+IF((AX$7-$V$7)&lt;=(Settings!$C50*12),$V63/(Settings!$C50*12),0)+IF((AX$7-$U$7)&lt;=(Settings!$C50*12),$U63/(Settings!$C50*12),0)+IF((AX$7-$T$7)&lt;=(Settings!$C50*12),$T63/(Settings!$C50*12),0)+IF((AX$7-$S$7)&lt;=(Settings!$C50*12),$S63/(Settings!$C50*12),0)+IF((AX$7-$R$7)&lt;=(Settings!$C50*12),$R63/(Settings!$C50*12),0)+IF((AX$7-$Q$7)&lt;=(Settings!$C50*12),$Q63/(Settings!$C50*12),0)+IF((AX$7-$P$7)&lt;=(Settings!$C50*12),$P63/(Settings!$C50*12),0)+IF((AX$7-$O$7)&lt;=(Settings!$C50*12),$O63/(Settings!$C50*12),0)+IF((AX$7-$N$7)&lt;=(Settings!$C50*12),$N63/(Settings!$C50*12),0)+IF((AX$7-$M$7)&lt;=(Settings!$C50*12),$M63/(Settings!$C50*12),0)+IF((AX$7-$L$7)&lt;=(Settings!$C50*12),$L63/(Settings!$C50*12),0)+IF((AX$7-$K$7)&lt;=(Settings!$C50*12),$K63/(Settings!$C50*12),0)+IF((AX$7-$J$7)&lt;=(Settings!$C50*12),$J63/(Settings!$C50*12),0)+IF((AX$7-$I$7)&lt;=(Settings!$C50*12),$I63/(Settings!$C50*12),0)+IF((AX$7-$H$7)&lt;=(Settings!$C50*12),$H63/(Settings!$C50*12),0)+IF((AX$7-$G$7)&lt;=(Settings!$C50*12),$G63/(Settings!$C50*12),0)+IF((AX$7-$F$7)&lt;=(Settings!$C50*12),$F63/(Settings!$C50*12),0)+IF((AX$7-$E$7)&lt;=(Settings!$C50*12),$E63/(Settings!$C50*12),0)</f>
        <v>0</v>
      </c>
      <c r="AY75" s="286">
        <f>IF((AY$7-$AX$7)&lt;=(Settings!$C50*12),$AX63/(Settings!$C50*12),0)+IF((AY$7-$AW$7)&lt;=(Settings!$C50*12),$AW63/(Settings!$C50*12),0)+IF((AY$7-$AV$7)&lt;=(Settings!$C50*12),$AV63/(Settings!$C50*12),0)+IF((AY$7-$AU$7)&lt;=(Settings!$C50*12),$AU63/(Settings!$C50*12),0)+IF((AY$7-$AT$7)&lt;=(Settings!$C50*12),$AT63/(Settings!$C50*12),0)+IF((AY$7-$AS$7)&lt;=(Settings!$C50*12),$AS63/(Settings!$C50*12),0)+IF((AY$7-$AR$7)&lt;=(Settings!$C50*12),$AR63/(Settings!$C50*12),0)+IF((AY$7-$AQ$7)&lt;=(Settings!$C50*12),$AQ63/(Settings!$C50*12),0)+IF((AY$7-$AP$7)&lt;=(Settings!$C50*12),$AP63/(Settings!$C50*12),0)+IF((AY$7-$AO$7)&lt;=(Settings!$C50*12),$AO63/(Settings!$C50*12),0)+IF((AY$7-$AN$7)&lt;=(Settings!$C50*12),$AN63/(Settings!$C50*12),0)+IF((AY$7-$AM$7)&lt;=(Settings!$C50*12),$AM63/(Settings!$C50*12),0)+IF((AY$7-$AL$7)&lt;=(Settings!$C50*12),$AL63/(Settings!$C50*12),0)+IF((AY$7-$AK$7)&lt;=(Settings!$C50*12),$AK63/(Settings!$C50*12),0)+IF((AY$7-$AJ$7)&lt;=(Settings!$C50*12),$AJ63/(Settings!$C50*12),0)+IF((AY$7-$AI$7)&lt;=(Settings!$C50*12),$AI63/(Settings!$C50*12),0)+IF((AY$7-$AH$7)&lt;=(Settings!$C50*12),$AH63/(Settings!$C50*12),0)+IF((AY$7-$AG$7)&lt;=(Settings!$C50*12),$AG63/(Settings!$C50*12),0)+IF((AY$7-$AF$7)&lt;=(Settings!$C50*12),$AF63/(Settings!$C50*12),0)+IF((AY$7-$AE$7)&lt;=(Settings!$C50*12),$AE63/(Settings!$C50*12),0)+IF((AY$7-$AD$7)&lt;=(Settings!$C50*12),$AD63/(Settings!$C50*12),0)+IF((AY$7-$AC$7)&lt;=(Settings!$C50*12),$AC63/(Settings!$C50*12),0)+IF((AY$7-$AB$7)&lt;=(Settings!$C50*12),$AB63/(Settings!$C50*12),0)+IF((AY$7-$AA$7)&lt;=(Settings!$C50*12),$AA63/(Settings!$C50*12),0)+IF((AY$7-$Z$7)&lt;=(Settings!$C50*12),$Z63/(Settings!$C50*12),0)+IF((AY$7-$Y$7)&lt;=(Settings!$C50*12),$Y63/(Settings!$C50*12),0)+IF((AY$7-$X$7)&lt;=(Settings!$C50*12),$X63/(Settings!$C50*12),0)+IF((AY$7-$W$7)&lt;=(Settings!$C50*12),$W63/(Settings!$C50*12),0)+IF((AY$7-$V$7)&lt;=(Settings!$C50*12),$V63/(Settings!$C50*12),0)+IF((AY$7-$U$7)&lt;=(Settings!$C50*12),$U63/(Settings!$C50*12),0)+IF((AY$7-$T$7)&lt;=(Settings!$C50*12),$T63/(Settings!$C50*12),0)+IF((AY$7-$S$7)&lt;=(Settings!$C50*12),$S63/(Settings!$C50*12),0)+IF((AY$7-$R$7)&lt;=(Settings!$C50*12),$R63/(Settings!$C50*12),0)+IF((AY$7-$Q$7)&lt;=(Settings!$C50*12),$Q63/(Settings!$C50*12),0)+IF((AY$7-$P$7)&lt;=(Settings!$C50*12),$P63/(Settings!$C50*12),0)+IF((AY$7-$O$7)&lt;=(Settings!$C50*12),$O63/(Settings!$C50*12),0)+IF((AY$7-$N$7)&lt;=(Settings!$C50*12),$N63/(Settings!$C50*12),0)+IF((AY$7-$M$7)&lt;=(Settings!$C50*12),$M63/(Settings!$C50*12),0)+IF((AY$7-$L$7)&lt;=(Settings!$C50*12),$L63/(Settings!$C50*12),0)+IF((AY$7-$K$7)&lt;=(Settings!$C50*12),$K63/(Settings!$C50*12),0)+IF((AY$7-$J$7)&lt;=(Settings!$C50*12),$J63/(Settings!$C50*12),0)+IF((AY$7-$I$7)&lt;=(Settings!$C50*12),$I63/(Settings!$C50*12),0)+IF((AY$7-$H$7)&lt;=(Settings!$C50*12),$H63/(Settings!$C50*12),0)+IF((AY$7-$G$7)&lt;=(Settings!$C50*12),$G63/(Settings!$C50*12),0)+IF((AY$7-$F$7)&lt;=(Settings!$C50*12),$F63/(Settings!$C50*12),0)+IF((AY$7-$E$7)&lt;=(Settings!$C50*12),$E63/(Settings!$C50*12),0)</f>
        <v>0</v>
      </c>
      <c r="AZ75" s="286">
        <f>IF((AZ$7-$AY$7)&lt;=(Settings!$C50*12),$AY63/(Settings!$C50*12),0)+IF((AZ$7-$AX$7)&lt;=(Settings!$C50*12),$AX63/(Settings!$C50*12),0)+IF((AZ$7-$AW$7)&lt;=(Settings!$C50*12),$AW63/(Settings!$C50*12),0)+IF((AZ$7-$AV$7)&lt;=(Settings!$C50*12),$AV63/(Settings!$C50*12),0)+IF((AZ$7-$AU$7)&lt;=(Settings!$C50*12),$AU63/(Settings!$C50*12),0)+IF((AZ$7-$AT$7)&lt;=(Settings!$C50*12),$AT63/(Settings!$C50*12),0)+IF((AZ$7-$AS$7)&lt;=(Settings!$C50*12),$AS63/(Settings!$C50*12),0)+IF((AZ$7-$AR$7)&lt;=(Settings!$C50*12),$AR63/(Settings!$C50*12),0)+IF((AZ$7-$AQ$7)&lt;=(Settings!$C50*12),$AQ63/(Settings!$C50*12),0)+IF((AZ$7-$AP$7)&lt;=(Settings!$C50*12),$AP63/(Settings!$C50*12),0)+IF((AZ$7-$AO$7)&lt;=(Settings!$C50*12),$AO63/(Settings!$C50*12),0)+IF((AZ$7-$AN$7)&lt;=(Settings!$C50*12),$AN63/(Settings!$C50*12),0)+IF((AZ$7-$AM$7)&lt;=(Settings!$C50*12),$AM63/(Settings!$C50*12),0)+IF((AZ$7-$AL$7)&lt;=(Settings!$C50*12),$AL63/(Settings!$C50*12),0)+IF((AZ$7-$AK$7)&lt;=(Settings!$C50*12),$AK63/(Settings!$C50*12),0)+IF((AZ$7-$AJ$7)&lt;=(Settings!$C50*12),$AJ63/(Settings!$C50*12),0)+IF((AZ$7-$AI$7)&lt;=(Settings!$C50*12),$AI63/(Settings!$C50*12),0)+IF((AZ$7-$AH$7)&lt;=(Settings!$C50*12),$AH63/(Settings!$C50*12),0)+IF((AZ$7-$AG$7)&lt;=(Settings!$C50*12),$AG63/(Settings!$C50*12),0)+IF((AZ$7-$AF$7)&lt;=(Settings!$C50*12),$AF63/(Settings!$C50*12),0)+IF((AZ$7-$AE$7)&lt;=(Settings!$C50*12),$AE63/(Settings!$C50*12),0)+IF((AZ$7-$AD$7)&lt;=(Settings!$C50*12),$AD63/(Settings!$C50*12),0)+IF((AZ$7-$AC$7)&lt;=(Settings!$C50*12),$AC63/(Settings!$C50*12),0)+IF((AZ$7-$AB$7)&lt;=(Settings!$C50*12),$AB63/(Settings!$C50*12),0)+IF((AZ$7-$AA$7)&lt;=(Settings!$C50*12),$AA63/(Settings!$C50*12),0)+IF((AZ$7-$Z$7)&lt;=(Settings!$C50*12),$Z63/(Settings!$C50*12),0)+IF((AZ$7-$Y$7)&lt;=(Settings!$C50*12),$Y63/(Settings!$C50*12),0)+IF((AZ$7-$X$7)&lt;=(Settings!$C50*12),$X63/(Settings!$C50*12),0)+IF((AZ$7-$W$7)&lt;=(Settings!$C50*12),$W63/(Settings!$C50*12),0)+IF((AZ$7-$V$7)&lt;=(Settings!$C50*12),$V63/(Settings!$C50*12),0)+IF((AZ$7-$U$7)&lt;=(Settings!$C50*12),$U63/(Settings!$C50*12),0)+IF((AZ$7-$T$7)&lt;=(Settings!$C50*12),$T63/(Settings!$C50*12),0)+IF((AZ$7-$S$7)&lt;=(Settings!$C50*12),$S63/(Settings!$C50*12),0)+IF((AZ$7-$R$7)&lt;=(Settings!$C50*12),$R63/(Settings!$C50*12),0)+IF((AZ$7-$Q$7)&lt;=(Settings!$C50*12),$Q63/(Settings!$C50*12),0)+IF((AZ$7-$P$7)&lt;=(Settings!$C50*12),$P63/(Settings!$C50*12),0)+IF((AZ$7-$O$7)&lt;=(Settings!$C50*12),$O63/(Settings!$C50*12),0)+IF((AZ$7-$N$7)&lt;=(Settings!$C50*12),$N63/(Settings!$C50*12),0)+IF((AZ$7-$M$7)&lt;=(Settings!$C50*12),$M63/(Settings!$C50*12),0)+IF((AZ$7-$L$7)&lt;=(Settings!$C50*12),$L63/(Settings!$C50*12),0)+IF((AZ$7-$K$7)&lt;=(Settings!$C50*12),$K63/(Settings!$C50*12),0)+IF((AZ$7-$J$7)&lt;=(Settings!$C50*12),$J63/(Settings!$C50*12),0)+IF((AZ$7-$I$7)&lt;=(Settings!$C50*12),$I63/(Settings!$C50*12),0)+IF((AZ$7-$H$7)&lt;=(Settings!$C50*12),$H63/(Settings!$C50*12),0)+IF((AZ$7-$G$7)&lt;=(Settings!$C50*12),$G63/(Settings!$C50*12),0)+IF((AZ$7-$F$7)&lt;=(Settings!$C50*12),$F63/(Settings!$C50*12),0)+IF((AZ$7-$E$7)&lt;=(Settings!$C50*12),$E63/(Settings!$C50*12),0)</f>
        <v>0</v>
      </c>
      <c r="BA75" s="286">
        <f>IF((BA$7-$AZ$7)&lt;=(Settings!$C50*12),$AZ63/(Settings!$C50*12),0)+IF((BA$7-$AY$7)&lt;=(Settings!$C50*12),$AY63/(Settings!$C50*12),0)+IF((BA$7-$AX$7)&lt;=(Settings!$C50*12),$AX63/(Settings!$C50*12),0)+IF((BA$7-$AW$7)&lt;=(Settings!$C50*12),$AW63/(Settings!$C50*12),0)+IF((BA$7-$AV$7)&lt;=(Settings!$C50*12),$AV63/(Settings!$C50*12),0)+IF((BA$7-$AU$7)&lt;=(Settings!$C50*12),$AU63/(Settings!$C50*12),0)+IF((BA$7-$AT$7)&lt;=(Settings!$C50*12),$AT63/(Settings!$C50*12),0)+IF((BA$7-$AS$7)&lt;=(Settings!$C50*12),$AS63/(Settings!$C50*12),0)+IF((BA$7-$AR$7)&lt;=(Settings!$C50*12),$AR63/(Settings!$C50*12),0)+IF((BA$7-$AQ$7)&lt;=(Settings!$C50*12),$AQ63/(Settings!$C50*12),0)+IF((BA$7-$AP$7)&lt;=(Settings!$C50*12),$AP63/(Settings!$C50*12),0)+IF((BA$7-$AO$7)&lt;=(Settings!$C50*12),$AO63/(Settings!$C50*12),0)+IF((BA$7-$AN$7)&lt;=(Settings!$C50*12),$AN63/(Settings!$C50*12),0)+IF((BA$7-$AM$7)&lt;=(Settings!$C50*12),$AM63/(Settings!$C50*12),0)+IF((BA$7-$AL$7)&lt;=(Settings!$C50*12),$AL63/(Settings!$C50*12),0)+IF((BA$7-$AK$7)&lt;=(Settings!$C50*12),$AK63/(Settings!$C50*12),0)+IF((BA$7-$AJ$7)&lt;=(Settings!$C50*12),$AJ63/(Settings!$C50*12),0)+IF((BA$7-$AI$7)&lt;=(Settings!$C50*12),$AI63/(Settings!$C50*12),0)+IF((BA$7-$AH$7)&lt;=(Settings!$C50*12),$AH63/(Settings!$C50*12),0)+IF((BA$7-$AG$7)&lt;=(Settings!$C50*12),$AG63/(Settings!$C50*12),0)+IF((BA$7-$AF$7)&lt;=(Settings!$C50*12),$AF63/(Settings!$C50*12),0)+IF((BA$7-$AE$7)&lt;=(Settings!$C50*12),$AE63/(Settings!$C50*12),0)+IF((BA$7-$AD$7)&lt;=(Settings!$C50*12),$AD63/(Settings!$C50*12),0)+IF((BA$7-$AC$7)&lt;=(Settings!$C50*12),$AC63/(Settings!$C50*12),0)+IF((BA$7-$AB$7)&lt;=(Settings!$C50*12),$AB63/(Settings!$C50*12),0)+IF((BA$7-$AA$7)&lt;=(Settings!$C50*12),$AA63/(Settings!$C50*12),0)+IF((BA$7-$Z$7)&lt;=(Settings!$C50*12),$Z63/(Settings!$C50*12),0)+IF((BA$7-$Y$7)&lt;=(Settings!$C50*12),$Y63/(Settings!$C50*12),0)+IF((BA$7-$X$7)&lt;=(Settings!$C50*12),$X63/(Settings!$C50*12),0)+IF((BA$7-$W$7)&lt;=(Settings!$C50*12),$W63/(Settings!$C50*12),0)+IF((BA$7-$V$7)&lt;=(Settings!$C50*12),$V63/(Settings!$C50*12),0)+IF((BA$7-$U$7)&lt;=(Settings!$C50*12),$U63/(Settings!$C50*12),0)+IF((BA$7-$T$7)&lt;=(Settings!$C50*12),$T63/(Settings!$C50*12),0)+IF((BA$7-$S$7)&lt;=(Settings!$C50*12),$S63/(Settings!$C50*12),0)+IF((BA$7-$R$7)&lt;=(Settings!$C50*12),$R63/(Settings!$C50*12),0)+IF((BA$7-$Q$7)&lt;=(Settings!$C50*12),$Q63/(Settings!$C50*12),0)+IF((BA$7-$P$7)&lt;=(Settings!$C50*12),$P63/(Settings!$C50*12),0)+IF((BA$7-$O$7)&lt;=(Settings!$C50*12),$O63/(Settings!$C50*12),0)+IF((BA$7-$N$7)&lt;=(Settings!$C50*12),$N63/(Settings!$C50*12),0)+IF((BA$7-$M$7)&lt;=(Settings!$C50*12),$M63/(Settings!$C50*12),0)+IF((BA$7-$L$7)&lt;=(Settings!$C50*12),$L63/(Settings!$C50*12),0)+IF((BA$7-$K$7)&lt;=(Settings!$C50*12),$K63/(Settings!$C50*12),0)+IF((BA$7-$J$7)&lt;=(Settings!$C50*12),$J63/(Settings!$C50*12),0)+IF((BA$7-$I$7)&lt;=(Settings!$C50*12),$I63/(Settings!$C50*12),0)+IF((BA$7-$H$7)&lt;=(Settings!$C50*12),$H63/(Settings!$C50*12),0)+IF((BA$7-$G$7)&lt;=(Settings!$C50*12),$G63/(Settings!$C50*12),0)+IF((BA$7-$F$7)&lt;=(Settings!$C50*12),$F63/(Settings!$C50*12),0)+IF((BA$7-$E$7)&lt;=(Settings!$C50*12),$E63/(Settings!$C50*12),0)</f>
        <v>0</v>
      </c>
      <c r="BB75" s="286">
        <f>IF((BB$7-$BA$7)&lt;=(Settings!$C50*12),$BA63/(Settings!$C50*12),0)+IF((BB$7-$AZ$7)&lt;=(Settings!$C50*12),$AZ63/(Settings!$C50*12),0)+IF((BB$7-$AY$7)&lt;=(Settings!$C50*12),$AY63/(Settings!$C50*12),0)+IF((BB$7-$AX$7)&lt;=(Settings!$C50*12),$AX63/(Settings!$C50*12),0)+IF((BB$7-$AW$7)&lt;=(Settings!$C50*12),$AW63/(Settings!$C50*12),0)+IF((BB$7-$AV$7)&lt;=(Settings!$C50*12),$AV63/(Settings!$C50*12),0)+IF((BB$7-$AU$7)&lt;=(Settings!$C50*12),$AU63/(Settings!$C50*12),0)+IF((BB$7-$AT$7)&lt;=(Settings!$C50*12),$AT63/(Settings!$C50*12),0)+IF((BB$7-$AS$7)&lt;=(Settings!$C50*12),$AS63/(Settings!$C50*12),0)+IF((BB$7-$AR$7)&lt;=(Settings!$C50*12),$AR63/(Settings!$C50*12),0)+IF((BB$7-$AQ$7)&lt;=(Settings!$C50*12),$AQ63/(Settings!$C50*12),0)+IF((BB$7-$AP$7)&lt;=(Settings!$C50*12),$AP63/(Settings!$C50*12),0)+IF((BB$7-$AO$7)&lt;=(Settings!$C50*12),$AO63/(Settings!$C50*12),0)+IF((BB$7-$AN$7)&lt;=(Settings!$C50*12),$AN63/(Settings!$C50*12),0)+IF((BB$7-$AM$7)&lt;=(Settings!$C50*12),$AM63/(Settings!$C50*12),0)+IF((BB$7-$AL$7)&lt;=(Settings!$C50*12),$AL63/(Settings!$C50*12),0)+IF((BB$7-$AK$7)&lt;=(Settings!$C50*12),$AK63/(Settings!$C50*12),0)+IF((BB$7-$AJ$7)&lt;=(Settings!$C50*12),$AJ63/(Settings!$C50*12),0)+IF((BB$7-$AI$7)&lt;=(Settings!$C50*12),$AI63/(Settings!$C50*12),0)+IF((BB$7-$AH$7)&lt;=(Settings!$C50*12),$AH63/(Settings!$C50*12),0)+IF((BB$7-$AG$7)&lt;=(Settings!$C50*12),$AG63/(Settings!$C50*12),0)+IF((BB$7-$AF$7)&lt;=(Settings!$C50*12),$AF63/(Settings!$C50*12),0)+IF((BB$7-$AE$7)&lt;=(Settings!$C50*12),$AE63/(Settings!$C50*12),0)+IF((BB$7-$AD$7)&lt;=(Settings!$C50*12),$AD63/(Settings!$C50*12),0)+IF((BB$7-$AC$7)&lt;=(Settings!$C50*12),$AC63/(Settings!$C50*12),0)+IF((BB$7-$AB$7)&lt;=(Settings!$C50*12),$AB63/(Settings!$C50*12),0)+IF((BB$7-$AA$7)&lt;=(Settings!$C50*12),$AA63/(Settings!$C50*12),0)+IF((BB$7-$Z$7)&lt;=(Settings!$C50*12),$Z63/(Settings!$C50*12),0)+IF((BB$7-$Y$7)&lt;=(Settings!$C50*12),$Y63/(Settings!$C50*12),0)+IF((BB$7-$X$7)&lt;=(Settings!$C50*12),$X63/(Settings!$C50*12),0)+IF((BB$7-$W$7)&lt;=(Settings!$C50*12),$W63/(Settings!$C50*12),0)+IF((BB$7-$V$7)&lt;=(Settings!$C50*12),$V63/(Settings!$C50*12),0)+IF((BB$7-$U$7)&lt;=(Settings!$C50*12),$U63/(Settings!$C50*12),0)+IF((BB$7-$T$7)&lt;=(Settings!$C50*12),$T63/(Settings!$C50*12),0)+IF((BB$7-$S$7)&lt;=(Settings!$C50*12),$S63/(Settings!$C50*12),0)+IF((BB$7-$R$7)&lt;=(Settings!$C50*12),$R63/(Settings!$C50*12),0)+IF((BB$7-$Q$7)&lt;=(Settings!$C50*12),$Q63/(Settings!$C50*12),0)+IF((BB$7-$P$7)&lt;=(Settings!$C50*12),$P63/(Settings!$C50*12),0)+IF((BB$7-$O$7)&lt;=(Settings!$C50*12),$O63/(Settings!$C50*12),0)+IF((BB$7-$N$7)&lt;=(Settings!$C50*12),$N63/(Settings!$C50*12),0)+IF((BB$7-$M$7)&lt;=(Settings!$C50*12),$M63/(Settings!$C50*12),0)+IF((BB$7-$L$7)&lt;=(Settings!$C50*12),$L63/(Settings!$C50*12),0)+IF((BB$7-$K$7)&lt;=(Settings!$C50*12),$K63/(Settings!$C50*12),0)+IF((BB$7-$J$7)&lt;=(Settings!$C50*12),$J63/(Settings!$C50*12),0)+IF((BB$7-$I$7)&lt;=(Settings!$C50*12),$I63/(Settings!$C50*12),0)+IF((BB$7-$H$7)&lt;=(Settings!$C50*12),$H63/(Settings!$C50*12),0)+IF((BB$7-$G$7)&lt;=(Settings!$C50*12),$G63/(Settings!$C50*12),0)+IF((BB$7-$F$7)&lt;=(Settings!$C50*12),$F63/(Settings!$C50*12),0)+IF((BB$7-$E$7)&lt;=(Settings!$C50*12),$E63/(Settings!$C50*12),0)</f>
        <v>0</v>
      </c>
      <c r="BC75" s="286">
        <f>IF((BC$7-$BB$7)&lt;=(Settings!$C50*12),$BB63/(Settings!$C50*12),0)+IF((BC$7-$BA$7)&lt;=(Settings!$C50*12),$BA63/(Settings!$C50*12),0)+IF((BC$7-$AZ$7)&lt;=(Settings!$C50*12),$AZ63/(Settings!$C50*12),0)+IF((BC$7-$AY$7)&lt;=(Settings!$C50*12),$AY63/(Settings!$C50*12),0)+IF((BC$7-$AX$7)&lt;=(Settings!$C50*12),$AX63/(Settings!$C50*12),0)+IF((BC$7-$AW$7)&lt;=(Settings!$C50*12),$AW63/(Settings!$C50*12),0)+IF((BC$7-$AV$7)&lt;=(Settings!$C50*12),$AV63/(Settings!$C50*12),0)+IF((BC$7-$AU$7)&lt;=(Settings!$C50*12),$AU63/(Settings!$C50*12),0)+IF((BC$7-$AT$7)&lt;=(Settings!$C50*12),$AT63/(Settings!$C50*12),0)+IF((BC$7-$AS$7)&lt;=(Settings!$C50*12),$AS63/(Settings!$C50*12),0)+IF((BC$7-$AR$7)&lt;=(Settings!$C50*12),$AR63/(Settings!$C50*12),0)+IF((BC$7-$AQ$7)&lt;=(Settings!$C50*12),$AQ63/(Settings!$C50*12),0)+IF((BC$7-$AP$7)&lt;=(Settings!$C50*12),$AP63/(Settings!$C50*12),0)+IF((BC$7-$AO$7)&lt;=(Settings!$C50*12),$AO63/(Settings!$C50*12),0)+IF((BC$7-$AN$7)&lt;=(Settings!$C50*12),$AN63/(Settings!$C50*12),0)+IF((BC$7-$AM$7)&lt;=(Settings!$C50*12),$AM63/(Settings!$C50*12),0)+IF((BC$7-$AL$7)&lt;=(Settings!$C50*12),$AL63/(Settings!$C50*12),0)+IF((BC$7-$AK$7)&lt;=(Settings!$C50*12),$AK63/(Settings!$C50*12),0)+IF((BC$7-$AJ$7)&lt;=(Settings!$C50*12),$AJ63/(Settings!$C50*12),0)+IF((BC$7-$AI$7)&lt;=(Settings!$C50*12),$AI63/(Settings!$C50*12),0)+IF((BC$7-$AH$7)&lt;=(Settings!$C50*12),$AH63/(Settings!$C50*12),0)+IF((BC$7-$AG$7)&lt;=(Settings!$C50*12),$AG63/(Settings!$C50*12),0)+IF((BC$7-$AF$7)&lt;=(Settings!$C50*12),$AF63/(Settings!$C50*12),0)+IF((BC$7-$AE$7)&lt;=(Settings!$C50*12),$AE63/(Settings!$C50*12),0)+IF((BC$7-$AD$7)&lt;=(Settings!$C50*12),$AD63/(Settings!$C50*12),0)+IF((BC$7-$AC$7)&lt;=(Settings!$C50*12),$AC63/(Settings!$C50*12),0)+IF((BC$7-$AB$7)&lt;=(Settings!$C50*12),$AB63/(Settings!$C50*12),0)+IF((BC$7-$AA$7)&lt;=(Settings!$C50*12),$AA63/(Settings!$C50*12),0)+IF((BC$7-$Z$7)&lt;=(Settings!$C50*12),$Z63/(Settings!$C50*12),0)+IF((BC$7-$Y$7)&lt;=(Settings!$C50*12),$Y63/(Settings!$C50*12),0)+IF((BC$7-$X$7)&lt;=(Settings!$C50*12),$X63/(Settings!$C50*12),0)+IF((BC$7-$W$7)&lt;=(Settings!$C50*12),$W63/(Settings!$C50*12),0)+IF((BC$7-$V$7)&lt;=(Settings!$C50*12),$V63/(Settings!$C50*12),0)+IF((BC$7-$U$7)&lt;=(Settings!$C50*12),$U63/(Settings!$C50*12),0)+IF((BC$7-$T$7)&lt;=(Settings!$C50*12),$T63/(Settings!$C50*12),0)+IF((BC$7-$S$7)&lt;=(Settings!$C50*12),$S63/(Settings!$C50*12),0)+IF((BC$7-$R$7)&lt;=(Settings!$C50*12),$R63/(Settings!$C50*12),0)+IF((BC$7-$Q$7)&lt;=(Settings!$C50*12),$Q63/(Settings!$C50*12),0)+IF((BC$7-$P$7)&lt;=(Settings!$C50*12),$P63/(Settings!$C50*12),0)+IF((BC$7-$O$7)&lt;=(Settings!$C50*12),$O63/(Settings!$C50*12),0)+IF((BC$7-$N$7)&lt;=(Settings!$C50*12),$N63/(Settings!$C50*12),0)+IF((BC$7-$M$7)&lt;=(Settings!$C50*12),$M63/(Settings!$C50*12),0)+IF((BC$7-$L$7)&lt;=(Settings!$C50*12),$L63/(Settings!$C50*12),0)+IF((BC$7-$K$7)&lt;=(Settings!$C50*12),$K63/(Settings!$C50*12),0)+IF((BC$7-$J$7)&lt;=(Settings!$C50*12),$J63/(Settings!$C50*12),0)+IF((BC$7-$I$7)&lt;=(Settings!$C50*12),$I63/(Settings!$C50*12),0)+IF((BC$7-$H$7)&lt;=(Settings!$C50*12),$H63/(Settings!$C50*12),0)+IF((BC$7-$G$7)&lt;=(Settings!$C50*12),$G63/(Settings!$C50*12),0)+IF((BC$7-$F$7)&lt;=(Settings!$C50*12),$F63/(Settings!$C50*12),0)+IF((BC$7-$E$7)&lt;=(Settings!$C50*12),$E63/(Settings!$C50*12),0)</f>
        <v>0</v>
      </c>
      <c r="BD75" s="286">
        <f>IF((BD$7-$BC$7)&lt;=(Settings!$C50*12),$BC63/(Settings!$C50*12),0)+IF((BD$7-$BB$7)&lt;=(Settings!$C50*12),$BB63/(Settings!$C50*12),0)+IF((BD$7-$BA$7)&lt;=(Settings!$C50*12),$BA63/(Settings!$C50*12),0)+IF((BD$7-$AZ$7)&lt;=(Settings!$C50*12),$AZ63/(Settings!$C50*12),0)+IF((BD$7-$AY$7)&lt;=(Settings!$C50*12),$AY63/(Settings!$C50*12),0)+IF((BD$7-$AX$7)&lt;=(Settings!$C50*12),$AX63/(Settings!$C50*12),0)+IF((BD$7-$AW$7)&lt;=(Settings!$C50*12),$AW63/(Settings!$C50*12),0)+IF((BD$7-$AV$7)&lt;=(Settings!$C50*12),$AV63/(Settings!$C50*12),0)+IF((BD$7-$AU$7)&lt;=(Settings!$C50*12),$AU63/(Settings!$C50*12),0)+IF((BD$7-$AT$7)&lt;=(Settings!$C50*12),$AT63/(Settings!$C50*12),0)+IF((BD$7-$AS$7)&lt;=(Settings!$C50*12),$AS63/(Settings!$C50*12),0)+IF((BD$7-$AR$7)&lt;=(Settings!$C50*12),$AR63/(Settings!$C50*12),0)+IF((BD$7-$AQ$7)&lt;=(Settings!$C50*12),$AQ63/(Settings!$C50*12),0)+IF((BD$7-$AP$7)&lt;=(Settings!$C50*12),$AP63/(Settings!$C50*12),0)+IF((BD$7-$AO$7)&lt;=(Settings!$C50*12),$AO63/(Settings!$C50*12),0)+IF((BD$7-$AN$7)&lt;=(Settings!$C50*12),$AN63/(Settings!$C50*12),0)+IF((BD$7-$AM$7)&lt;=(Settings!$C50*12),$AM63/(Settings!$C50*12),0)+IF((BD$7-$AL$7)&lt;=(Settings!$C50*12),$AL63/(Settings!$C50*12),0)+IF((BD$7-$AK$7)&lt;=(Settings!$C50*12),$AK63/(Settings!$C50*12),0)+IF((BD$7-$AJ$7)&lt;=(Settings!$C50*12),$AJ63/(Settings!$C50*12),0)+IF((BD$7-$AI$7)&lt;=(Settings!$C50*12),$AI63/(Settings!$C50*12),0)+IF((BD$7-$AH$7)&lt;=(Settings!$C50*12),$AH63/(Settings!$C50*12),0)+IF((BD$7-$AG$7)&lt;=(Settings!$C50*12),$AG63/(Settings!$C50*12),0)+IF((BD$7-$AF$7)&lt;=(Settings!$C50*12),$AF63/(Settings!$C50*12),0)+IF((BD$7-$AE$7)&lt;=(Settings!$C50*12),$AE63/(Settings!$C50*12),0)+IF((BD$7-$AD$7)&lt;=(Settings!$C50*12),$AD63/(Settings!$C50*12),0)+IF((BD$7-$AC$7)&lt;=(Settings!$C50*12),$AC63/(Settings!$C50*12),0)+IF((BD$7-$AB$7)&lt;=(Settings!$C50*12),$AB63/(Settings!$C50*12),0)+IF((BD$7-$AA$7)&lt;=(Settings!$C50*12),$AA63/(Settings!$C50*12),0)+IF((BD$7-$Z$7)&lt;=(Settings!$C50*12),$Z63/(Settings!$C50*12),0)+IF((BD$7-$Y$7)&lt;=(Settings!$C50*12),$Y63/(Settings!$C50*12),0)+IF((BD$7-$X$7)&lt;=(Settings!$C50*12),$X63/(Settings!$C50*12),0)+IF((BD$7-$W$7)&lt;=(Settings!$C50*12),$W63/(Settings!$C50*12),0)+IF((BD$7-$V$7)&lt;=(Settings!$C50*12),$V63/(Settings!$C50*12),0)+IF((BD$7-$U$7)&lt;=(Settings!$C50*12),$U63/(Settings!$C50*12),0)+IF((BD$7-$T$7)&lt;=(Settings!$C50*12),$T63/(Settings!$C50*12),0)+IF((BD$7-$S$7)&lt;=(Settings!$C50*12),$S63/(Settings!$C50*12),0)+IF((BD$7-$R$7)&lt;=(Settings!$C50*12),$R63/(Settings!$C50*12),0)+IF((BD$7-$Q$7)&lt;=(Settings!$C50*12),$Q63/(Settings!$C50*12),0)+IF((BD$7-$P$7)&lt;=(Settings!$C50*12),$P63/(Settings!$C50*12),0)+IF((BD$7-$O$7)&lt;=(Settings!$C50*12),$O63/(Settings!$C50*12),0)+IF((BD$7-$N$7)&lt;=(Settings!$C50*12),$N63/(Settings!$C50*12),0)+IF((BD$7-$M$7)&lt;=(Settings!$C50*12),$M63/(Settings!$C50*12),0)+IF((BD$7-$L$7)&lt;=(Settings!$C50*12),$L63/(Settings!$C50*12),0)+IF((BD$7-$K$7)&lt;=(Settings!$C50*12),$K63/(Settings!$C50*12),0)+IF((BD$7-$J$7)&lt;=(Settings!$C50*12),$J63/(Settings!$C50*12),0)+IF((BD$7-$I$7)&lt;=(Settings!$C50*12),$I63/(Settings!$C50*12),0)+IF((BD$7-$H$7)&lt;=(Settings!$C50*12),$H63/(Settings!$C50*12),0)+IF((BD$7-$G$7)&lt;=(Settings!$C50*12),$G63/(Settings!$C50*12),0)+IF((BD$7-$F$7)&lt;=(Settings!$C50*12),$F63/(Settings!$C50*12),0)+IF((BD$7-$E$7)&lt;=(Settings!$C50*12),$E63/(Settings!$C50*12),0)</f>
        <v>0</v>
      </c>
      <c r="BE75" s="286">
        <f>IF((BE$7-$BD$7)&lt;=(Settings!$C50*12),$BD63/(Settings!$C50*12),0)+IF((BE$7-$BC$7)&lt;=(Settings!$C50*12),$BC63/(Settings!$C50*12),0)+IF((BE$7-$BB$7)&lt;=(Settings!$C50*12),$BB63/(Settings!$C50*12),0)+IF((BE$7-$BA$7)&lt;=(Settings!$C50*12),$BA63/(Settings!$C50*12),0)+IF((BE$7-$AZ$7)&lt;=(Settings!$C50*12),$AZ63/(Settings!$C50*12),0)+IF((BE$7-$AY$7)&lt;=(Settings!$C50*12),$AY63/(Settings!$C50*12),0)+IF((BE$7-$AX$7)&lt;=(Settings!$C50*12),$AX63/(Settings!$C50*12),0)+IF((BE$7-$AW$7)&lt;=(Settings!$C50*12),$AW63/(Settings!$C50*12),0)+IF((BE$7-$AV$7)&lt;=(Settings!$C50*12),$AV63/(Settings!$C50*12),0)+IF((BE$7-$AU$7)&lt;=(Settings!$C50*12),$AU63/(Settings!$C50*12),0)+IF((BE$7-$AT$7)&lt;=(Settings!$C50*12),$AT63/(Settings!$C50*12),0)+IF((BE$7-$AS$7)&lt;=(Settings!$C50*12),$AS63/(Settings!$C50*12),0)+IF((BE$7-$AR$7)&lt;=(Settings!$C50*12),$AR63/(Settings!$C50*12),0)+IF((BE$7-$AQ$7)&lt;=(Settings!$C50*12),$AQ63/(Settings!$C50*12),0)+IF((BE$7-$AP$7)&lt;=(Settings!$C50*12),$AP63/(Settings!$C50*12),0)+IF((BE$7-$AO$7)&lt;=(Settings!$C50*12),$AO63/(Settings!$C50*12),0)+IF((BE$7-$AN$7)&lt;=(Settings!$C50*12),$AN63/(Settings!$C50*12),0)+IF((BE$7-$AM$7)&lt;=(Settings!$C50*12),$AM63/(Settings!$C50*12),0)+IF((BE$7-$AL$7)&lt;=(Settings!$C50*12),$AL63/(Settings!$C50*12),0)+IF((BE$7-$AK$7)&lt;=(Settings!$C50*12),$AK63/(Settings!$C50*12),0)+IF((BE$7-$AJ$7)&lt;=(Settings!$C50*12),$AJ63/(Settings!$C50*12),0)+IF((BE$7-$AI$7)&lt;=(Settings!$C50*12),$AI63/(Settings!$C50*12),0)+IF((BE$7-$AH$7)&lt;=(Settings!$C50*12),$AH63/(Settings!$C50*12),0)+IF((BE$7-$AG$7)&lt;=(Settings!$C50*12),$AG63/(Settings!$C50*12),0)+IF((BE$7-$AF$7)&lt;=(Settings!$C50*12),$AF63/(Settings!$C50*12),0)+IF((BE$7-$AE$7)&lt;=(Settings!$C50*12),$AE63/(Settings!$C50*12),0)+IF((BE$7-$AD$7)&lt;=(Settings!$C50*12),$AD63/(Settings!$C50*12),0)+IF((BE$7-$AC$7)&lt;=(Settings!$C50*12),$AC63/(Settings!$C50*12),0)+IF((BE$7-$AB$7)&lt;=(Settings!$C50*12),$AB63/(Settings!$C50*12),0)+IF((BE$7-$AA$7)&lt;=(Settings!$C50*12),$AA63/(Settings!$C50*12),0)+IF((BE$7-$Z$7)&lt;=(Settings!$C50*12),$Z63/(Settings!$C50*12),0)+IF((BE$7-$Y$7)&lt;=(Settings!$C50*12),$Y63/(Settings!$C50*12),0)+IF((BE$7-$X$7)&lt;=(Settings!$C50*12),$X63/(Settings!$C50*12),0)+IF((BE$7-$W$7)&lt;=(Settings!$C50*12),$W63/(Settings!$C50*12),0)+IF((BE$7-$V$7)&lt;=(Settings!$C50*12),$V63/(Settings!$C50*12),0)+IF((BE$7-$U$7)&lt;=(Settings!$C50*12),$U63/(Settings!$C50*12),0)+IF((BE$7-$T$7)&lt;=(Settings!$C50*12),$T63/(Settings!$C50*12),0)+IF((BE$7-$S$7)&lt;=(Settings!$C50*12),$S63/(Settings!$C50*12),0)+IF((BE$7-$R$7)&lt;=(Settings!$C50*12),$R63/(Settings!$C50*12),0)+IF((BE$7-$Q$7)&lt;=(Settings!$C50*12),$Q63/(Settings!$C50*12),0)+IF((BE$7-$P$7)&lt;=(Settings!$C50*12),$P63/(Settings!$C50*12),0)+IF((BE$7-$O$7)&lt;=(Settings!$C50*12),$O63/(Settings!$C50*12),0)+IF((BE$7-$N$7)&lt;=(Settings!$C50*12),$N63/(Settings!$C50*12),0)+IF((BE$7-$M$7)&lt;=(Settings!$C50*12),$M63/(Settings!$C50*12),0)+IF((BE$7-$L$7)&lt;=(Settings!$C50*12),$L63/(Settings!$C50*12),0)+IF((BE$7-$K$7)&lt;=(Settings!$C50*12),$K63/(Settings!$C50*12),0)+IF((BE$7-$J$7)&lt;=(Settings!$C50*12),$J63/(Settings!$C50*12),0)+IF((BE$7-$I$7)&lt;=(Settings!$C50*12),$I63/(Settings!$C50*12),0)+IF((BE$7-$H$7)&lt;=(Settings!$C50*12),$H63/(Settings!$C50*12),0)+IF((BE$7-$G$7)&lt;=(Settings!$C50*12),$G63/(Settings!$C50*12),0)+IF((BE$7-$F$7)&lt;=(Settings!$C50*12),$F63/(Settings!$C50*12),0)+IF((BE$7-$E$7)&lt;=(Settings!$C50*12),$E63/(Settings!$C50*12),0)</f>
        <v>0</v>
      </c>
      <c r="BF75" s="286">
        <f>IF((BF$7-$BE$7)&lt;=(Settings!$C50*12),$BE63/(Settings!$C50*12),0)+IF((BF$7-$BD$7)&lt;=(Settings!$C50*12),$BD63/(Settings!$C50*12),0)+IF((BF$7-$BC$7)&lt;=(Settings!$C50*12),$BC63/(Settings!$C50*12),0)+IF((BF$7-$BB$7)&lt;=(Settings!$C50*12),$BB63/(Settings!$C50*12),0)+IF((BF$7-$BA$7)&lt;=(Settings!$C50*12),$BA63/(Settings!$C50*12),0)+IF((BF$7-$AZ$7)&lt;=(Settings!$C50*12),$AZ63/(Settings!$C50*12),0)+IF((BF$7-$AY$7)&lt;=(Settings!$C50*12),$AY63/(Settings!$C50*12),0)+IF((BF$7-$AX$7)&lt;=(Settings!$C50*12),$AX63/(Settings!$C50*12),0)+IF((BF$7-$AW$7)&lt;=(Settings!$C50*12),$AW63/(Settings!$C50*12),0)+IF((BF$7-$AV$7)&lt;=(Settings!$C50*12),$AV63/(Settings!$C50*12),0)+IF((BF$7-$AU$7)&lt;=(Settings!$C50*12),$AU63/(Settings!$C50*12),0)+IF((BF$7-$AT$7)&lt;=(Settings!$C50*12),$AT63/(Settings!$C50*12),0)+IF((BF$7-$AS$7)&lt;=(Settings!$C50*12),$AS63/(Settings!$C50*12),0)+IF((BF$7-$AR$7)&lt;=(Settings!$C50*12),$AR63/(Settings!$C50*12),0)+IF((BF$7-$AQ$7)&lt;=(Settings!$C50*12),$AQ63/(Settings!$C50*12),0)+IF((BF$7-$AP$7)&lt;=(Settings!$C50*12),$AP63/(Settings!$C50*12),0)+IF((BF$7-$AO$7)&lt;=(Settings!$C50*12),$AO63/(Settings!$C50*12),0)+IF((BF$7-$AN$7)&lt;=(Settings!$C50*12),$AN63/(Settings!$C50*12),0)+IF((BF$7-$AM$7)&lt;=(Settings!$C50*12),$AM63/(Settings!$C50*12),0)+IF((BF$7-$AL$7)&lt;=(Settings!$C50*12),$AL63/(Settings!$C50*12),0)+IF((BF$7-$AK$7)&lt;=(Settings!$C50*12),$AK63/(Settings!$C50*12),0)+IF((BF$7-$AJ$7)&lt;=(Settings!$C50*12),$AJ63/(Settings!$C50*12),0)+IF((BF$7-$AI$7)&lt;=(Settings!$C50*12),$AI63/(Settings!$C50*12),0)+IF((BF$7-$AH$7)&lt;=(Settings!$C50*12),$AH63/(Settings!$C50*12),0)+IF((BF$7-$AG$7)&lt;=(Settings!$C50*12),$AG63/(Settings!$C50*12),0)+IF((BF$7-$AF$7)&lt;=(Settings!$C50*12),$AF63/(Settings!$C50*12),0)+IF((BF$7-$AE$7)&lt;=(Settings!$C50*12),$AE63/(Settings!$C50*12),0)+IF((BF$7-$AD$7)&lt;=(Settings!$C50*12),$AD63/(Settings!$C50*12),0)+IF((BF$7-$AC$7)&lt;=(Settings!$C50*12),$AC63/(Settings!$C50*12),0)+IF((BF$7-$AB$7)&lt;=(Settings!$C50*12),$AB63/(Settings!$C50*12),0)+IF((BF$7-$AA$7)&lt;=(Settings!$C50*12),$AA63/(Settings!$C50*12),0)+IF((BF$7-$Z$7)&lt;=(Settings!$C50*12),$Z63/(Settings!$C50*12),0)+IF((BF$7-$Y$7)&lt;=(Settings!$C50*12),$Y63/(Settings!$C50*12),0)+IF((BF$7-$X$7)&lt;=(Settings!$C50*12),$X63/(Settings!$C50*12),0)+IF((BF$7-$W$7)&lt;=(Settings!$C50*12),$W63/(Settings!$C50*12),0)+IF((BF$7-$V$7)&lt;=(Settings!$C50*12),$V63/(Settings!$C50*12),0)+IF((BF$7-$U$7)&lt;=(Settings!$C50*12),$U63/(Settings!$C50*12),0)+IF((BF$7-$T$7)&lt;=(Settings!$C50*12),$T63/(Settings!$C50*12),0)+IF((BF$7-$S$7)&lt;=(Settings!$C50*12),$S63/(Settings!$C50*12),0)+IF((BF$7-$R$7)&lt;=(Settings!$C50*12),$R63/(Settings!$C50*12),0)+IF((BF$7-$Q$7)&lt;=(Settings!$C50*12),$Q63/(Settings!$C50*12),0)+IF((BF$7-$P$7)&lt;=(Settings!$C50*12),$P63/(Settings!$C50*12),0)+IF((BF$7-$O$7)&lt;=(Settings!$C50*12),$O63/(Settings!$C50*12),0)+IF((BF$7-$N$7)&lt;=(Settings!$C50*12),$N63/(Settings!$C50*12),0)+IF((BF$7-$M$7)&lt;=(Settings!$C50*12),$M63/(Settings!$C50*12),0)+IF((BF$7-$L$7)&lt;=(Settings!$C50*12),$L63/(Settings!$C50*12),0)+IF((BF$7-$K$7)&lt;=(Settings!$C50*12),$K63/(Settings!$C50*12),0)+IF((BF$7-$J$7)&lt;=(Settings!$C50*12),$J63/(Settings!$C50*12),0)+IF((BF$7-$I$7)&lt;=(Settings!$C50*12),$I63/(Settings!$C50*12),0)+IF((BF$7-$H$7)&lt;=(Settings!$C50*12),$H63/(Settings!$C50*12),0)+IF((BF$7-$G$7)&lt;=(Settings!$C50*12),$G63/(Settings!$C50*12),0)+IF((BF$7-$F$7)&lt;=(Settings!$C50*12),$F63/(Settings!$C50*12),0)+IF((BF$7-$E$7)&lt;=(Settings!$C50*12),$E63/(Settings!$C50*12),0)</f>
        <v>0</v>
      </c>
      <c r="BG75" s="286">
        <f>IF((BG$7-$BF$7)&lt;=(Settings!$C50*12),$BF63/(Settings!$C50*12),0)+IF((BG$7-$BE$7)&lt;=(Settings!$C50*12),$BE63/(Settings!$C50*12),0)+IF((BG$7-$BD$7)&lt;=(Settings!$C50*12),$BD63/(Settings!$C50*12),0)+IF((BG$7-$BC$7)&lt;=(Settings!$C50*12),$BC63/(Settings!$C50*12),0)+IF((BG$7-$BB$7)&lt;=(Settings!$C50*12),$BB63/(Settings!$C50*12),0)+IF((BG$7-$BA$7)&lt;=(Settings!$C50*12),$BA63/(Settings!$C50*12),0)+IF((BG$7-$AZ$7)&lt;=(Settings!$C50*12),$AZ63/(Settings!$C50*12),0)+IF((BG$7-$AY$7)&lt;=(Settings!$C50*12),$AY63/(Settings!$C50*12),0)+IF((BG$7-$AX$7)&lt;=(Settings!$C50*12),$AX63/(Settings!$C50*12),0)+IF((BG$7-$AW$7)&lt;=(Settings!$C50*12),$AW63/(Settings!$C50*12),0)+IF((BG$7-$AV$7)&lt;=(Settings!$C50*12),$AV63/(Settings!$C50*12),0)+IF((BG$7-$AU$7)&lt;=(Settings!$C50*12),$AU63/(Settings!$C50*12),0)+IF((BG$7-$AT$7)&lt;=(Settings!$C50*12),$AT63/(Settings!$C50*12),0)+IF((BG$7-$AS$7)&lt;=(Settings!$C50*12),$AS63/(Settings!$C50*12),0)+IF((BG$7-$AR$7)&lt;=(Settings!$C50*12),$AR63/(Settings!$C50*12),0)+IF((BG$7-$AQ$7)&lt;=(Settings!$C50*12),$AQ63/(Settings!$C50*12),0)+IF((BG$7-$AP$7)&lt;=(Settings!$C50*12),$AP63/(Settings!$C50*12),0)+IF((BG$7-$AO$7)&lt;=(Settings!$C50*12),$AO63/(Settings!$C50*12),0)+IF((BG$7-$AN$7)&lt;=(Settings!$C50*12),$AN63/(Settings!$C50*12),0)+IF((BG$7-$AM$7)&lt;=(Settings!$C50*12),$AM63/(Settings!$C50*12),0)+IF((BG$7-$AL$7)&lt;=(Settings!$C50*12),$AL63/(Settings!$C50*12),0)+IF((BG$7-$AK$7)&lt;=(Settings!$C50*12),$AK63/(Settings!$C50*12),0)+IF((BG$7-$AJ$7)&lt;=(Settings!$C50*12),$AJ63/(Settings!$C50*12),0)+IF((BG$7-$AI$7)&lt;=(Settings!$C50*12),$AI63/(Settings!$C50*12),0)+IF((BG$7-$AH$7)&lt;=(Settings!$C50*12),$AH63/(Settings!$C50*12),0)+IF((BG$7-$AG$7)&lt;=(Settings!$C50*12),$AG63/(Settings!$C50*12),0)+IF((BG$7-$AF$7)&lt;=(Settings!$C50*12),$AF63/(Settings!$C50*12),0)+IF((BG$7-$AE$7)&lt;=(Settings!$C50*12),$AE63/(Settings!$C50*12),0)+IF((BG$7-$AD$7)&lt;=(Settings!$C50*12),$AD63/(Settings!$C50*12),0)+IF((BG$7-$AC$7)&lt;=(Settings!$C50*12),$AC63/(Settings!$C50*12),0)+IF((BG$7-$AB$7)&lt;=(Settings!$C50*12),$AB63/(Settings!$C50*12),0)+IF((BG$7-$AA$7)&lt;=(Settings!$C50*12),$AA63/(Settings!$C50*12),0)+IF((BG$7-$Z$7)&lt;=(Settings!$C50*12),$Z63/(Settings!$C50*12),0)+IF((BG$7-$Y$7)&lt;=(Settings!$C50*12),$Y63/(Settings!$C50*12),0)+IF((BG$7-$X$7)&lt;=(Settings!$C50*12),$X63/(Settings!$C50*12),0)+IF((BG$7-$W$7)&lt;=(Settings!$C50*12),$W63/(Settings!$C50*12),0)+IF((BG$7-$V$7)&lt;=(Settings!$C50*12),$V63/(Settings!$C50*12),0)+IF((BG$7-$U$7)&lt;=(Settings!$C50*12),$U63/(Settings!$C50*12),0)+IF((BG$7-$T$7)&lt;=(Settings!$C50*12),$T63/(Settings!$C50*12),0)+IF((BG$7-$S$7)&lt;=(Settings!$C50*12),$S63/(Settings!$C50*12),0)+IF((BG$7-$R$7)&lt;=(Settings!$C50*12),$R63/(Settings!$C50*12),0)+IF((BG$7-$Q$7)&lt;=(Settings!$C50*12),$Q63/(Settings!$C50*12),0)+IF((BG$7-$P$7)&lt;=(Settings!$C50*12),$P63/(Settings!$C50*12),0)+IF((BG$7-$O$7)&lt;=(Settings!$C50*12),$O63/(Settings!$C50*12),0)+IF((BG$7-$N$7)&lt;=(Settings!$C50*12),$N63/(Settings!$C50*12),0)+IF((BG$7-$M$7)&lt;=(Settings!$C50*12),$M63/(Settings!$C50*12),0)+IF((BG$7-$L$7)&lt;=(Settings!$C50*12),$L63/(Settings!$C50*12),0)+IF((BG$7-$K$7)&lt;=(Settings!$C50*12),$K63/(Settings!$C50*12),0)+IF((BG$7-$J$7)&lt;=(Settings!$C50*12),$J63/(Settings!$C50*12),0)+IF((BG$7-$I$7)&lt;=(Settings!$C50*12),$I63/(Settings!$C50*12),0)+IF((BG$7-$H$7)&lt;=(Settings!$C50*12),$H63/(Settings!$C50*12),0)+IF((BG$7-$G$7)&lt;=(Settings!$C50*12),$G63/(Settings!$C50*12),0)+IF((BG$7-$F$7)&lt;=(Settings!$C50*12),$F63/(Settings!$C50*12),0)+IF((BG$7-$E$7)&lt;=(Settings!$C50*12),$E63/(Settings!$C50*12),0)</f>
        <v>0</v>
      </c>
      <c r="BH75" s="286">
        <f>IF((BH$7-$BG$7)&lt;=(Settings!$C50*12),$BG63/(Settings!$C50*12),0)+IF((BH$7-$BF$7)&lt;=(Settings!$C50*12),$BF63/(Settings!$C50*12),0)+IF((BH$7-$BE$7)&lt;=(Settings!$C50*12),$BE63/(Settings!$C50*12),0)+IF((BH$7-$BD$7)&lt;=(Settings!$C50*12),$BD63/(Settings!$C50*12),0)+IF((BH$7-$BC$7)&lt;=(Settings!$C50*12),$BC63/(Settings!$C50*12),0)+IF((BH$7-$BB$7)&lt;=(Settings!$C50*12),$BB63/(Settings!$C50*12),0)+IF((BH$7-$BA$7)&lt;=(Settings!$C50*12),$BA63/(Settings!$C50*12),0)+IF((BH$7-$AZ$7)&lt;=(Settings!$C50*12),$AZ63/(Settings!$C50*12),0)+IF((BH$7-$AY$7)&lt;=(Settings!$C50*12),$AY63/(Settings!$C50*12),0)+IF((BH$7-$AX$7)&lt;=(Settings!$C50*12),$AX63/(Settings!$C50*12),0)+IF((BH$7-$AW$7)&lt;=(Settings!$C50*12),$AW63/(Settings!$C50*12),0)+IF((BH$7-$AV$7)&lt;=(Settings!$C50*12),$AV63/(Settings!$C50*12),0)+IF((BH$7-$AU$7)&lt;=(Settings!$C50*12),$AU63/(Settings!$C50*12),0)+IF((BH$7-$AT$7)&lt;=(Settings!$C50*12),$AT63/(Settings!$C50*12),0)+IF((BH$7-$AS$7)&lt;=(Settings!$C50*12),$AS63/(Settings!$C50*12),0)+IF((BH$7-$AR$7)&lt;=(Settings!$C50*12),$AR63/(Settings!$C50*12),0)+IF((BH$7-$AQ$7)&lt;=(Settings!$C50*12),$AQ63/(Settings!$C50*12),0)+IF((BH$7-$AP$7)&lt;=(Settings!$C50*12),$AP63/(Settings!$C50*12),0)+IF((BH$7-$AO$7)&lt;=(Settings!$C50*12),$AO63/(Settings!$C50*12),0)+IF((BH$7-$AN$7)&lt;=(Settings!$C50*12),$AN63/(Settings!$C50*12),0)+IF((BH$7-$AM$7)&lt;=(Settings!$C50*12),$AM63/(Settings!$C50*12),0)+IF((BH$7-$AL$7)&lt;=(Settings!$C50*12),$AL63/(Settings!$C50*12),0)+IF((BH$7-$AK$7)&lt;=(Settings!$C50*12),$AK63/(Settings!$C50*12),0)+IF((BH$7-$AJ$7)&lt;=(Settings!$C50*12),$AJ63/(Settings!$C50*12),0)+IF((BH$7-$AI$7)&lt;=(Settings!$C50*12),$AI63/(Settings!$C50*12),0)+IF((BH$7-$AH$7)&lt;=(Settings!$C50*12),$AH63/(Settings!$C50*12),0)+IF((BH$7-$AG$7)&lt;=(Settings!$C50*12),$AG63/(Settings!$C50*12),0)+IF((BH$7-$AF$7)&lt;=(Settings!$C50*12),$AF63/(Settings!$C50*12),0)+IF((BH$7-$AE$7)&lt;=(Settings!$C50*12),$AE63/(Settings!$C50*12),0)+IF((BH$7-$AD$7)&lt;=(Settings!$C50*12),$AD63/(Settings!$C50*12),0)+IF((BH$7-$AC$7)&lt;=(Settings!$C50*12),$AC63/(Settings!$C50*12),0)+IF((BH$7-$AB$7)&lt;=(Settings!$C50*12),$AB63/(Settings!$C50*12),0)+IF((BH$7-$AA$7)&lt;=(Settings!$C50*12),$AA63/(Settings!$C50*12),0)+IF((BH$7-$Z$7)&lt;=(Settings!$C50*12),$Z63/(Settings!$C50*12),0)+IF((BH$7-$Y$7)&lt;=(Settings!$C50*12),$Y63/(Settings!$C50*12),0)+IF((BH$7-$X$7)&lt;=(Settings!$C50*12),$X63/(Settings!$C50*12),0)+IF((BH$7-$W$7)&lt;=(Settings!$C50*12),$W63/(Settings!$C50*12),0)+IF((BH$7-$V$7)&lt;=(Settings!$C50*12),$V63/(Settings!$C50*12),0)+IF((BH$7-$U$7)&lt;=(Settings!$C50*12),$U63/(Settings!$C50*12),0)+IF((BH$7-$T$7)&lt;=(Settings!$C50*12),$T63/(Settings!$C50*12),0)+IF((BH$7-$S$7)&lt;=(Settings!$C50*12),$S63/(Settings!$C50*12),0)+IF((BH$7-$R$7)&lt;=(Settings!$C50*12),$R63/(Settings!$C50*12),0)+IF((BH$7-$Q$7)&lt;=(Settings!$C50*12),$Q63/(Settings!$C50*12),0)+IF((BH$7-$P$7)&lt;=(Settings!$C50*12),$P63/(Settings!$C50*12),0)+IF((BH$7-$O$7)&lt;=(Settings!$C50*12),$O63/(Settings!$C50*12),0)+IF((BH$7-$N$7)&lt;=(Settings!$C50*12),$N63/(Settings!$C50*12),0)+IF((BH$7-$M$7)&lt;=(Settings!$C50*12),$M63/(Settings!$C50*12),0)+IF((BH$7-$L$7)&lt;=(Settings!$C50*12),$L63/(Settings!$C50*12),0)+IF((BH$7-$K$7)&lt;=(Settings!$C50*12),$K63/(Settings!$C50*12),0)+IF((BH$7-$J$7)&lt;=(Settings!$C50*12),$J63/(Settings!$C50*12),0)+IF((BH$7-$I$7)&lt;=(Settings!$C50*12),$I63/(Settings!$C50*12),0)+IF((BH$7-$H$7)&lt;=(Settings!$C50*12),$H63/(Settings!$C50*12),0)+IF((BH$7-$G$7)&lt;=(Settings!$C50*12),$G63/(Settings!$C50*12),0)+IF((BH$7-$F$7)&lt;=(Settings!$C50*12),$F63/(Settings!$C50*12),0)+IF((BH$7-$E$7)&lt;=(Settings!$C50*12),$E63/(Settings!$C50*12),0)</f>
        <v>0</v>
      </c>
      <c r="BI75" s="286">
        <f>IF((BI$7-$BH$7)&lt;=(Settings!$C50*12),$BH63/(Settings!$C50*12),0)+IF((BI$7-$BG$7)&lt;=(Settings!$C50*12),$BG63/(Settings!$C50*12),0)+IF((BI$7-$BF$7)&lt;=(Settings!$C50*12),$BF63/(Settings!$C50*12),0)+IF((BI$7-$BE$7)&lt;=(Settings!$C50*12),$BE63/(Settings!$C50*12),0)+IF((BI$7-$BD$7)&lt;=(Settings!$C50*12),$BD63/(Settings!$C50*12),0)+IF((BI$7-$BC$7)&lt;=(Settings!$C50*12),$BC63/(Settings!$C50*12),0)+IF((BI$7-$BB$7)&lt;=(Settings!$C50*12),$BB63/(Settings!$C50*12),0)+IF((BI$7-$BA$7)&lt;=(Settings!$C50*12),$BA63/(Settings!$C50*12),0)+IF((BI$7-$AZ$7)&lt;=(Settings!$C50*12),$AZ63/(Settings!$C50*12),0)+IF((BI$7-$AY$7)&lt;=(Settings!$C50*12),$AY63/(Settings!$C50*12),0)+IF((BI$7-$AX$7)&lt;=(Settings!$C50*12),$AX63/(Settings!$C50*12),0)+IF((BI$7-$AW$7)&lt;=(Settings!$C50*12),$AW63/(Settings!$C50*12),0)+IF((BI$7-$AV$7)&lt;=(Settings!$C50*12),$AV63/(Settings!$C50*12),0)+IF((BI$7-$AU$7)&lt;=(Settings!$C50*12),$AU63/(Settings!$C50*12),0)+IF((BI$7-$AT$7)&lt;=(Settings!$C50*12),$AT63/(Settings!$C50*12),0)+IF((BI$7-$AS$7)&lt;=(Settings!$C50*12),$AS63/(Settings!$C50*12),0)+IF((BI$7-$AR$7)&lt;=(Settings!$C50*12),$AR63/(Settings!$C50*12),0)+IF((BI$7-$AQ$7)&lt;=(Settings!$C50*12),$AQ63/(Settings!$C50*12),0)+IF((BI$7-$AP$7)&lt;=(Settings!$C50*12),$AP63/(Settings!$C50*12),0)+IF((BI$7-$AO$7)&lt;=(Settings!$C50*12),$AO63/(Settings!$C50*12),0)+IF((BI$7-$AN$7)&lt;=(Settings!$C50*12),$AN63/(Settings!$C50*12),0)+IF((BI$7-$AM$7)&lt;=(Settings!$C50*12),$AM63/(Settings!$C50*12),0)+IF((BI$7-$AL$7)&lt;=(Settings!$C50*12),$AL63/(Settings!$C50*12),0)+IF((BI$7-$AK$7)&lt;=(Settings!$C50*12),$AK63/(Settings!$C50*12),0)+IF((BI$7-$AJ$7)&lt;=(Settings!$C50*12),$AJ63/(Settings!$C50*12),0)+IF((BI$7-$AI$7)&lt;=(Settings!$C50*12),$AI63/(Settings!$C50*12),0)+IF((BI$7-$AH$7)&lt;=(Settings!$C50*12),$AH63/(Settings!$C50*12),0)+IF((BI$7-$AG$7)&lt;=(Settings!$C50*12),$AG63/(Settings!$C50*12),0)+IF((BI$7-$AF$7)&lt;=(Settings!$C50*12),$AF63/(Settings!$C50*12),0)+IF((BI$7-$AE$7)&lt;=(Settings!$C50*12),$AE63/(Settings!$C50*12),0)+IF((BI$7-$AD$7)&lt;=(Settings!$C50*12),$AD63/(Settings!$C50*12),0)+IF((BI$7-$AC$7)&lt;=(Settings!$C50*12),$AC63/(Settings!$C50*12),0)+IF((BI$7-$AB$7)&lt;=(Settings!$C50*12),$AB63/(Settings!$C50*12),0)+IF((BI$7-$AA$7)&lt;=(Settings!$C50*12),$AA63/(Settings!$C50*12),0)+IF((BI$7-$Z$7)&lt;=(Settings!$C50*12),$Z63/(Settings!$C50*12),0)+IF((BI$7-$Y$7)&lt;=(Settings!$C50*12),$Y63/(Settings!$C50*12),0)+IF((BI$7-$X$7)&lt;=(Settings!$C50*12),$X63/(Settings!$C50*12),0)+IF((BI$7-$W$7)&lt;=(Settings!$C50*12),$W63/(Settings!$C50*12),0)+IF((BI$7-$V$7)&lt;=(Settings!$C50*12),$V63/(Settings!$C50*12),0)+IF((BI$7-$U$7)&lt;=(Settings!$C50*12),$U63/(Settings!$C50*12),0)+IF((BI$7-$T$7)&lt;=(Settings!$C50*12),$T63/(Settings!$C50*12),0)+IF((BI$7-$S$7)&lt;=(Settings!$C50*12),$S63/(Settings!$C50*12),0)+IF((BI$7-$R$7)&lt;=(Settings!$C50*12),$R63/(Settings!$C50*12),0)+IF((BI$7-$Q$7)&lt;=(Settings!$C50*12),$Q63/(Settings!$C50*12),0)+IF((BI$7-$P$7)&lt;=(Settings!$C50*12),$P63/(Settings!$C50*12),0)+IF((BI$7-$O$7)&lt;=(Settings!$C50*12),$O63/(Settings!$C50*12),0)+IF((BI$7-$N$7)&lt;=(Settings!$C50*12),$N63/(Settings!$C50*12),0)+IF((BI$7-$M$7)&lt;=(Settings!$C50*12),$M63/(Settings!$C50*12),0)+IF((BI$7-$L$7)&lt;=(Settings!$C50*12),$L63/(Settings!$C50*12),0)+IF((BI$7-$K$7)&lt;=(Settings!$C50*12),$K63/(Settings!$C50*12),0)+IF((BI$7-$J$7)&lt;=(Settings!$C50*12),$J63/(Settings!$C50*12),0)+IF((BI$7-$I$7)&lt;=(Settings!$C50*12),$I63/(Settings!$C50*12),0)+IF((BI$7-$H$7)&lt;=(Settings!$C50*12),$H63/(Settings!$C50*12),0)+IF((BI$7-$G$7)&lt;=(Settings!$C50*12),$G63/(Settings!$C50*12),0)+IF((BI$7-$F$7)&lt;=(Settings!$C50*12),$F63/(Settings!$C50*12),0)+IF((BI$7-$E$7)&lt;=(Settings!$C50*12),$E63/(Settings!$C50*12),0)</f>
        <v>0</v>
      </c>
      <c r="BJ75" s="286">
        <f>IF((BJ$7-$BI$7)&lt;=(Settings!$C50*12),$BI63/(Settings!$C50*12),0)+IF((BJ$7-$BH$7)&lt;=(Settings!$C50*12),$BH63/(Settings!$C50*12),0)+IF((BJ$7-$BG$7)&lt;=(Settings!$C50*12),$BG63/(Settings!$C50*12),0)+IF((BJ$7-$BF$7)&lt;=(Settings!$C50*12),$BF63/(Settings!$C50*12),0)+IF((BJ$7-$BE$7)&lt;=(Settings!$C50*12),$BE63/(Settings!$C50*12),0)+IF((BJ$7-$BD$7)&lt;=(Settings!$C50*12),$BD63/(Settings!$C50*12),0)+IF((BJ$7-$BC$7)&lt;=(Settings!$C50*12),$BC63/(Settings!$C50*12),0)+IF((BJ$7-$BB$7)&lt;=(Settings!$C50*12),$BB63/(Settings!$C50*12),0)+IF((BJ$7-$BA$7)&lt;=(Settings!$C50*12),$BA63/(Settings!$C50*12),0)+IF((BJ$7-$AZ$7)&lt;=(Settings!$C50*12),$AZ63/(Settings!$C50*12),0)+IF((BJ$7-$AY$7)&lt;=(Settings!$C50*12),$AY63/(Settings!$C50*12),0)+IF((BJ$7-$AX$7)&lt;=(Settings!$C50*12),$AX63/(Settings!$C50*12),0)+IF((BJ$7-$AW$7)&lt;=(Settings!$C50*12),$AW63/(Settings!$C50*12),0)+IF((BJ$7-$AV$7)&lt;=(Settings!$C50*12),$AV63/(Settings!$C50*12),0)+IF((BJ$7-$AU$7)&lt;=(Settings!$C50*12),$AU63/(Settings!$C50*12),0)+IF((BJ$7-$AT$7)&lt;=(Settings!$C50*12),$AT63/(Settings!$C50*12),0)+IF((BJ$7-$AS$7)&lt;=(Settings!$C50*12),$AS63/(Settings!$C50*12),0)+IF((BJ$7-$AR$7)&lt;=(Settings!$C50*12),$AR63/(Settings!$C50*12),0)+IF((BJ$7-$AQ$7)&lt;=(Settings!$C50*12),$AQ63/(Settings!$C50*12),0)+IF((BJ$7-$AP$7)&lt;=(Settings!$C50*12),$AP63/(Settings!$C50*12),0)+IF((BJ$7-$AO$7)&lt;=(Settings!$C50*12),$AO63/(Settings!$C50*12),0)+IF((BJ$7-$AN$7)&lt;=(Settings!$C50*12),$AN63/(Settings!$C50*12),0)+IF((BJ$7-$AM$7)&lt;=(Settings!$C50*12),$AM63/(Settings!$C50*12),0)+IF((BJ$7-$AL$7)&lt;=(Settings!$C50*12),$AL63/(Settings!$C50*12),0)+IF((BJ$7-$AK$7)&lt;=(Settings!$C50*12),$AK63/(Settings!$C50*12),0)+IF((BJ$7-$AJ$7)&lt;=(Settings!$C50*12),$AJ63/(Settings!$C50*12),0)+IF((BJ$7-$AI$7)&lt;=(Settings!$C50*12),$AI63/(Settings!$C50*12),0)+IF((BJ$7-$AH$7)&lt;=(Settings!$C50*12),$AH63/(Settings!$C50*12),0)+IF((BJ$7-$AG$7)&lt;=(Settings!$C50*12),$AG63/(Settings!$C50*12),0)+IF((BJ$7-$AF$7)&lt;=(Settings!$C50*12),$AF63/(Settings!$C50*12),0)+IF((BJ$7-$AE$7)&lt;=(Settings!$C50*12),$AE63/(Settings!$C50*12),0)+IF((BJ$7-$AD$7)&lt;=(Settings!$C50*12),$AD63/(Settings!$C50*12),0)+IF((BJ$7-$AC$7)&lt;=(Settings!$C50*12),$AC63/(Settings!$C50*12),0)+IF((BJ$7-$AB$7)&lt;=(Settings!$C50*12),$AB63/(Settings!$C50*12),0)+IF((BJ$7-$AA$7)&lt;=(Settings!$C50*12),$AA63/(Settings!$C50*12),0)+IF((BJ$7-$Z$7)&lt;=(Settings!$C50*12),$Z63/(Settings!$C50*12),0)+IF((BJ$7-$Y$7)&lt;=(Settings!$C50*12),$Y63/(Settings!$C50*12),0)+IF((BJ$7-$X$7)&lt;=(Settings!$C50*12),$X63/(Settings!$C50*12),0)+IF((BJ$7-$W$7)&lt;=(Settings!$C50*12),$W63/(Settings!$C50*12),0)+IF((BJ$7-$V$7)&lt;=(Settings!$C50*12),$V63/(Settings!$C50*12),0)+IF((BJ$7-$U$7)&lt;=(Settings!$C50*12),$U63/(Settings!$C50*12),0)+IF((BJ$7-$T$7)&lt;=(Settings!$C50*12),$T63/(Settings!$C50*12),0)+IF((BJ$7-$S$7)&lt;=(Settings!$C50*12),$S63/(Settings!$C50*12),0)+IF((BJ$7-$R$7)&lt;=(Settings!$C50*12),$R63/(Settings!$C50*12),0)+IF((BJ$7-$Q$7)&lt;=(Settings!$C50*12),$Q63/(Settings!$C50*12),0)+IF((BJ$7-$P$7)&lt;=(Settings!$C50*12),$P63/(Settings!$C50*12),0)+IF((BJ$7-$O$7)&lt;=(Settings!$C50*12),$O63/(Settings!$C50*12),0)+IF((BJ$7-$N$7)&lt;=(Settings!$C50*12),$N63/(Settings!$C50*12),0)+IF((BJ$7-$M$7)&lt;=(Settings!$C50*12),$M63/(Settings!$C50*12),0)+IF((BJ$7-$L$7)&lt;=(Settings!$C50*12),$L63/(Settings!$C50*12),0)+IF((BJ$7-$K$7)&lt;=(Settings!$C50*12),$K63/(Settings!$C50*12),0)+IF((BJ$7-$J$7)&lt;=(Settings!$C50*12),$J63/(Settings!$C50*12),0)+IF((BJ$7-$I$7)&lt;=(Settings!$C50*12),$I63/(Settings!$C50*12),0)+IF((BJ$7-$H$7)&lt;=(Settings!$C50*12),$H63/(Settings!$C50*12),0)+IF((BJ$7-$G$7)&lt;=(Settings!$C50*12),$G63/(Settings!$C50*12),0)+IF((BJ$7-$F$7)&lt;=(Settings!$C50*12),$F63/(Settings!$C50*12),0)+IF((BJ$7-$E$7)&lt;=(Settings!$C50*12),$E63/(Settings!$C50*12),0)</f>
        <v>0</v>
      </c>
      <c r="BK75" s="286">
        <f>IF((BK$7-$BJ$7)&lt;=(Settings!$C50*12),$BJ63/(Settings!$C50*12),0)+IF((BK$7-$BI$7)&lt;=(Settings!$C50*12),$BI63/(Settings!$C50*12),0)+IF((BK$7-$BH$7)&lt;=(Settings!$C50*12),$BH63/(Settings!$C50*12),0)+IF((BK$7-$BG$7)&lt;=(Settings!$C50*12),$BG63/(Settings!$C50*12),0)+IF((BK$7-$BF$7)&lt;=(Settings!$C50*12),$BF63/(Settings!$C50*12),0)+IF((BK$7-$BE$7)&lt;=(Settings!$C50*12),$BE63/(Settings!$C50*12),0)+IF((BK$7-$BD$7)&lt;=(Settings!$C50*12),$BD63/(Settings!$C50*12),0)+IF((BK$7-$BC$7)&lt;=(Settings!$C50*12),$BC63/(Settings!$C50*12),0)+IF((BK$7-$BB$7)&lt;=(Settings!$C50*12),$BB63/(Settings!$C50*12),0)+IF((BK$7-$BA$7)&lt;=(Settings!$C50*12),$BA63/(Settings!$C50*12),0)+IF((BK$7-$AZ$7)&lt;=(Settings!$C50*12),$AZ63/(Settings!$C50*12),0)+IF((BK$7-$AY$7)&lt;=(Settings!$C50*12),$AY63/(Settings!$C50*12),0)+IF((BK$7-$AX$7)&lt;=(Settings!$C50*12),$AX63/(Settings!$C50*12),0)+IF((BK$7-$AW$7)&lt;=(Settings!$C50*12),$AW63/(Settings!$C50*12),0)+IF((BK$7-$AV$7)&lt;=(Settings!$C50*12),$AV63/(Settings!$C50*12),0)+IF((BK$7-$AU$7)&lt;=(Settings!$C50*12),$AU63/(Settings!$C50*12),0)+IF((BK$7-$AT$7)&lt;=(Settings!$C50*12),$AT63/(Settings!$C50*12),0)+IF((BK$7-$AS$7)&lt;=(Settings!$C50*12),$AS63/(Settings!$C50*12),0)+IF((BK$7-$AR$7)&lt;=(Settings!$C50*12),$AR63/(Settings!$C50*12),0)+IF((BK$7-$AQ$7)&lt;=(Settings!$C50*12),$AQ63/(Settings!$C50*12),0)+IF((BK$7-$AP$7)&lt;=(Settings!$C50*12),$AP63/(Settings!$C50*12),0)+IF((BK$7-$AO$7)&lt;=(Settings!$C50*12),$AO63/(Settings!$C50*12),0)+IF((BK$7-$AN$7)&lt;=(Settings!$C50*12),$AN63/(Settings!$C50*12),0)+IF((BK$7-$AM$7)&lt;=(Settings!$C50*12),$AM63/(Settings!$C50*12),0)+IF((BK$7-$AL$7)&lt;=(Settings!$C50*12),$AL63/(Settings!$C50*12),0)+IF((BK$7-$AK$7)&lt;=(Settings!$C50*12),$AK63/(Settings!$C50*12),0)+IF((BK$7-$AJ$7)&lt;=(Settings!$C50*12),$AJ63/(Settings!$C50*12),0)+IF((BK$7-$AI$7)&lt;=(Settings!$C50*12),$AI63/(Settings!$C50*12),0)+IF((BK$7-$AH$7)&lt;=(Settings!$C50*12),$AH63/(Settings!$C50*12),0)+IF((BK$7-$AG$7)&lt;=(Settings!$C50*12),$AG63/(Settings!$C50*12),0)+IF((BK$7-$AF$7)&lt;=(Settings!$C50*12),$AF63/(Settings!$C50*12),0)+IF((BK$7-$AE$7)&lt;=(Settings!$C50*12),$AE63/(Settings!$C50*12),0)+IF((BK$7-$AD$7)&lt;=(Settings!$C50*12),$AD63/(Settings!$C50*12),0)+IF((BK$7-$AC$7)&lt;=(Settings!$C50*12),$AC63/(Settings!$C50*12),0)+IF((BK$7-$AB$7)&lt;=(Settings!$C50*12),$AB63/(Settings!$C50*12),0)+IF((BK$7-$AA$7)&lt;=(Settings!$C50*12),$AA63/(Settings!$C50*12),0)+IF((BK$7-$Z$7)&lt;=(Settings!$C50*12),$Z63/(Settings!$C50*12),0)+IF((BK$7-$Y$7)&lt;=(Settings!$C50*12),$Y63/(Settings!$C50*12),0)+IF((BK$7-$X$7)&lt;=(Settings!$C50*12),$X63/(Settings!$C50*12),0)+IF((BK$7-$W$7)&lt;=(Settings!$C50*12),$W63/(Settings!$C50*12),0)+IF((BK$7-$V$7)&lt;=(Settings!$C50*12),$V63/(Settings!$C50*12),0)+IF((BK$7-$U$7)&lt;=(Settings!$C50*12),$U63/(Settings!$C50*12),0)+IF((BK$7-$T$7)&lt;=(Settings!$C50*12),$T63/(Settings!$C50*12),0)+IF((BK$7-$S$7)&lt;=(Settings!$C50*12),$S63/(Settings!$C50*12),0)+IF((BK$7-$R$7)&lt;=(Settings!$C50*12),$R63/(Settings!$C50*12),0)+IF((BK$7-$Q$7)&lt;=(Settings!$C50*12),$Q63/(Settings!$C50*12),0)+IF((BK$7-$P$7)&lt;=(Settings!$C50*12),$P63/(Settings!$C50*12),0)+IF((BK$7-$O$7)&lt;=(Settings!$C50*12),$O63/(Settings!$C50*12),0)+IF((BK$7-$N$7)&lt;=(Settings!$C50*12),$N63/(Settings!$C50*12),0)+IF((BK$7-$M$7)&lt;=(Settings!$C50*12),$M63/(Settings!$C50*12),0)+IF((BK$7-$L$7)&lt;=(Settings!$C50*12),$L63/(Settings!$C50*12),0)+IF((BK$7-$K$7)&lt;=(Settings!$C50*12),$K63/(Settings!$C50*12),0)+IF((BK$7-$J$7)&lt;=(Settings!$C50*12),$J63/(Settings!$C50*12),0)+IF((BK$7-$I$7)&lt;=(Settings!$C50*12),$I63/(Settings!$C50*12),0)+IF((BK$7-$H$7)&lt;=(Settings!$C50*12),$H63/(Settings!$C50*12),0)+IF((BK$7-$G$7)&lt;=(Settings!$C50*12),$G63/(Settings!$C50*12),0)+IF((BK$7-$F$7)&lt;=(Settings!$C50*12),$F63/(Settings!$C50*12),0)+IF((BK$7-$E$7)&lt;=(Settings!$C50*12),$E63/(Settings!$C50*12),0)</f>
        <v>0</v>
      </c>
      <c r="BL75" s="286" t="e">
        <f>IF((BL$7-$BK$7)&lt;=(Settings!$C50*12),$BK63/(Settings!$C50*12),0)+IF((BL$7-$BJ$7)&lt;=(Settings!$C50*12),$BJ63/(Settings!$C50*12),0)+IF((BL$7-$BI$7)&lt;=(Settings!$C50*12),$BI63/(Settings!$C50*12),0)+IF((BL$7-$BH$7)&lt;=(Settings!$C50*12),$BH63/(Settings!$C50*12),0)+IF((BL$7-$BG$7)&lt;=(Settings!$C50*12),$BG63/(Settings!$C50*12),0)+IF((BL$7-$BF$7)&lt;=(Settings!$C50*12),$BF63/(Settings!$C50*12),0)+IF((BL$7-$BE$7)&lt;=(Settings!$C50*12),$BE63/(Settings!$C50*12),0)+IF((BL$7-$BD$7)&lt;=(Settings!$C50*12),$BD63/(Settings!$C50*12),0)+IF((BL$7-$BC$7)&lt;=(Settings!$C50*12),$BC63/(Settings!$C50*12),0)+IF((BL$7-$BB$7)&lt;=(Settings!$C50*12),$BB63/(Settings!$C50*12),0)+IF((BL$7-$BA$7)&lt;=(Settings!$C50*12),$BA63/(Settings!$C50*12),0)+IF((BL$7-$AZ$7)&lt;=(Settings!$C50*12),$AZ63/(Settings!$C50*12),0)+IF((BL$7-$AY$7)&lt;=(Settings!$C50*12),$AY63/(Settings!$C50*12),0)+IF((BL$7-$AX$7)&lt;=(Settings!$C50*12),$AX63/(Settings!$C50*12),0)+IF((BL$7-$AW$7)&lt;=(Settings!$C50*12),$AW63/(Settings!$C50*12),0)+IF((BL$7-$AV$7)&lt;=(Settings!$C50*12),$AV63/(Settings!$C50*12),0)+IF((BL$7-$AU$7)&lt;=(Settings!$C50*12),$AU63/(Settings!$C50*12),0)+IF((BL$7-$AT$7)&lt;=(Settings!$C50*12),$AT63/(Settings!$C50*12),0)+IF((BL$7-$AS$7)&lt;=(Settings!$C50*12),$AS63/(Settings!$C50*12),0)+IF((BL$7-$AR$7)&lt;=(Settings!$C50*12),$AR63/(Settings!$C50*12),0)+IF((BL$7-$AQ$7)&lt;=(Settings!$C50*12),$AQ63/(Settings!$C50*12),0)+IF((BL$7-$AP$7)&lt;=(Settings!$C50*12),$AP63/(Settings!$C50*12),0)+IF((BL$7-$AO$7)&lt;=(Settings!$C50*12),$AO63/(Settings!$C50*12),0)+IF((BL$7-$AN$7)&lt;=(Settings!$C50*12),$AN63/(Settings!$C50*12),0)+IF((BL$7-$AM$7)&lt;=(Settings!$C50*12),$AM63/(Settings!$C50*12),0)+IF((BL$7-$AL$7)&lt;=(Settings!$C50*12),$AL63/(Settings!$C50*12),0)+IF((BL$7-$AK$7)&lt;=(Settings!$C50*12),$AK63/(Settings!$C50*12),0)+IF((BL$7-$AJ$7)&lt;=(Settings!$C50*12),$AJ63/(Settings!$C50*12),0)+IF((BL$7-$AI$7)&lt;=(Settings!$C50*12),$AI63/(Settings!$C50*12),0)+IF((BL$7-$AH$7)&lt;=(Settings!$C50*12),$AH63/(Settings!$C50*12),0)+IF((BL$7-$AG$7)&lt;=(Settings!$C50*12),$AG63/(Settings!$C50*12),0)+IF((BL$7-$AF$7)&lt;=(Settings!$C50*12),$AF63/(Settings!$C50*12),0)+IF((BL$7-$AE$7)&lt;=(Settings!$C50*12),$AE63/(Settings!$C50*12),0)+IF((BL$7-$AD$7)&lt;=(Settings!$C50*12),$AD63/(Settings!$C50*12),0)+IF((BL$7-$AC$7)&lt;=(Settings!$C50*12),$AC63/(Settings!$C50*12),0)+IF((BL$7-$AB$7)&lt;=(Settings!$C50*12),$AB63/(Settings!$C50*12),0)+IF((BL$7-$AA$7)&lt;=(Settings!$C50*12),$AA63/(Settings!$C50*12),0)+IF((BL$7-$Z$7)&lt;=(Settings!$C50*12),$Z63/(Settings!$C50*12),0)+IF((BL$7-$Y$7)&lt;=(Settings!$C50*12),$Y63/(Settings!$C50*12),0)+IF((BL$7-$X$7)&lt;=(Settings!$C50*12),$X63/(Settings!$C50*12),0)+IF((BL$7-$W$7)&lt;=(Settings!$C50*12),$W63/(Settings!$C50*12),0)+IF((BL$7-$V$7)&lt;=(Settings!$C50*12),$V63/(Settings!$C50*12),0)+IF((BL$7-$U$7)&lt;=(Settings!$C50*12),$U63/(Settings!$C50*12),0)+IF((BL$7-$T$7)&lt;=(Settings!$C50*12),$T63/(Settings!$C50*12),0)+IF((BL$7-$S$7)&lt;=(Settings!$C50*12),$S63/(Settings!$C50*12),0)+IF((BL$7-$R$7)&lt;=(Settings!$C50*12),$R63/(Settings!$C50*12),0)+IF((BL$7-$Q$7)&lt;=(Settings!$C50*12),$Q63/(Settings!$C50*12),0)+IF((BL$7-$P$7)&lt;=(Settings!$C50*12),$P63/(Settings!$C50*12),0)+IF((BL$7-$O$7)&lt;=(Settings!$C50*12),$O63/(Settings!$C50*12),0)+IF((BL$7-$N$7)&lt;=(Settings!$C50*12),$N63/(Settings!$C50*12),0)+IF((BL$7-$M$7)&lt;=(Settings!$C50*12),$M63/(Settings!$C50*12),0)+IF((BL$7-$L$7)&lt;=(Settings!$C50*12),$L63/(Settings!$C50*12),0)+IF((BL$7-$K$7)&lt;=(Settings!$C50*12),$K63/(Settings!$C50*12),0)+IF((BL$7-$J$7)&lt;=(Settings!$C50*12),$J63/(Settings!$C50*12),0)+IF((BL$7-$I$7)&lt;=(Settings!$C50*12),$I63/(Settings!$C50*12),0)+IF((BL$7-$H$7)&lt;=(Settings!$C50*12),$H63/(Settings!$C50*12),0)+IF((BL$7-$G$7)&lt;=(Settings!$C50*12),$G63/(Settings!$C50*12),0)+IF((BL$7-$F$7)&lt;=(Settings!$C50*12),$F63/(Settings!$C50*12),0)+IF((BL$7-$E$7)&lt;=(Settings!$C50*12),$E63/(Settings!$C50*12),0)</f>
        <v>#REF!</v>
      </c>
      <c r="BM75" s="286" t="e">
        <f>IF((BM$7-$BL$7)&lt;=(Settings!$C50*12),$BL63/(Settings!$C50*12),0)+IF((BM$7-$BK$7)&lt;=(Settings!$C50*12),$BK63/(Settings!$C50*12),0)+IF((BM$7-$BJ$7)&lt;=(Settings!$C50*12),$BJ63/(Settings!$C50*12),0)+IF((BM$7-$BI$7)&lt;=(Settings!$C50*12),$BI63/(Settings!$C50*12),0)+IF((BM$7-$BH$7)&lt;=(Settings!$C50*12),$BH63/(Settings!$C50*12),0)+IF((BM$7-$BG$7)&lt;=(Settings!$C50*12),$BG63/(Settings!$C50*12),0)+IF((BM$7-$BF$7)&lt;=(Settings!$C50*12),$BF63/(Settings!$C50*12),0)+IF((BM$7-$BE$7)&lt;=(Settings!$C50*12),$BE63/(Settings!$C50*12),0)+IF((BM$7-$BD$7)&lt;=(Settings!$C50*12),$BD63/(Settings!$C50*12),0)+IF((BM$7-$BC$7)&lt;=(Settings!$C50*12),$BC63/(Settings!$C50*12),0)+IF((BM$7-$BB$7)&lt;=(Settings!$C50*12),$BB63/(Settings!$C50*12),0)+IF((BM$7-$BA$7)&lt;=(Settings!$C50*12),$BA63/(Settings!$C50*12),0)+IF((BM$7-$AZ$7)&lt;=(Settings!$C50*12),$AZ63/(Settings!$C50*12),0)+IF((BM$7-$AY$7)&lt;=(Settings!$C50*12),$AY63/(Settings!$C50*12),0)+IF((BM$7-$AX$7)&lt;=(Settings!$C50*12),$AX63/(Settings!$C50*12),0)+IF((BM$7-$AW$7)&lt;=(Settings!$C50*12),$AW63/(Settings!$C50*12),0)+IF((BM$7-$AV$7)&lt;=(Settings!$C50*12),$AV63/(Settings!$C50*12),0)+IF((BM$7-$AU$7)&lt;=(Settings!$C50*12),$AU63/(Settings!$C50*12),0)+IF((BM$7-$AT$7)&lt;=(Settings!$C50*12),$AT63/(Settings!$C50*12),0)+IF((BM$7-$AS$7)&lt;=(Settings!$C50*12),$AS63/(Settings!$C50*12),0)+IF((BM$7-$AR$7)&lt;=(Settings!$C50*12),$AR63/(Settings!$C50*12),0)+IF((BM$7-$AQ$7)&lt;=(Settings!$C50*12),$AQ63/(Settings!$C50*12),0)+IF((BM$7-$AP$7)&lt;=(Settings!$C50*12),$AP63/(Settings!$C50*12),0)+IF((BM$7-$AO$7)&lt;=(Settings!$C50*12),$AO63/(Settings!$C50*12),0)+IF((BM$7-$AN$7)&lt;=(Settings!$C50*12),$AN63/(Settings!$C50*12),0)+IF((BM$7-$AM$7)&lt;=(Settings!$C50*12),$AM63/(Settings!$C50*12),0)+IF((BM$7-$AL$7)&lt;=(Settings!$C50*12),$AL63/(Settings!$C50*12),0)+IF((BM$7-$AK$7)&lt;=(Settings!$C50*12),$AK63/(Settings!$C50*12),0)+IF((BM$7-$AJ$7)&lt;=(Settings!$C50*12),$AJ63/(Settings!$C50*12),0)+IF((BM$7-$AI$7)&lt;=(Settings!$C50*12),$AI63/(Settings!$C50*12),0)+IF((BM$7-$AH$7)&lt;=(Settings!$C50*12),$AH63/(Settings!$C50*12),0)+IF((BM$7-$AG$7)&lt;=(Settings!$C50*12),$AG63/(Settings!$C50*12),0)+IF((BM$7-$AF$7)&lt;=(Settings!$C50*12),$AF63/(Settings!$C50*12),0)+IF((BM$7-$AE$7)&lt;=(Settings!$C50*12),$AE63/(Settings!$C50*12),0)+IF((BM$7-$AD$7)&lt;=(Settings!$C50*12),$AD63/(Settings!$C50*12),0)+IF((BM$7-$AC$7)&lt;=(Settings!$C50*12),$AC63/(Settings!$C50*12),0)+IF((BM$7-$AB$7)&lt;=(Settings!$C50*12),$AB63/(Settings!$C50*12),0)+IF((BM$7-$AA$7)&lt;=(Settings!$C50*12),$AA63/(Settings!$C50*12),0)+IF((BM$7-$Z$7)&lt;=(Settings!$C50*12),$Z63/(Settings!$C50*12),0)+IF((BM$7-$Y$7)&lt;=(Settings!$C50*12),$Y63/(Settings!$C50*12),0)+IF((BM$7-$X$7)&lt;=(Settings!$C50*12),$X63/(Settings!$C50*12),0)+IF((BM$7-$W$7)&lt;=(Settings!$C50*12),$W63/(Settings!$C50*12),0)+IF((BM$7-$V$7)&lt;=(Settings!$C50*12),$V63/(Settings!$C50*12),0)+IF((BM$7-$U$7)&lt;=(Settings!$C50*12),$U63/(Settings!$C50*12),0)+IF((BM$7-$T$7)&lt;=(Settings!$C50*12),$T63/(Settings!$C50*12),0)+IF((BM$7-$S$7)&lt;=(Settings!$C50*12),$S63/(Settings!$C50*12),0)+IF((BM$7-$R$7)&lt;=(Settings!$C50*12),$R63/(Settings!$C50*12),0)+IF((BM$7-$Q$7)&lt;=(Settings!$C50*12),$Q63/(Settings!$C50*12),0)+IF((BM$7-$P$7)&lt;=(Settings!$C50*12),$P63/(Settings!$C50*12),0)+IF((BM$7-$O$7)&lt;=(Settings!$C50*12),$O63/(Settings!$C50*12),0)+IF((BM$7-$N$7)&lt;=(Settings!$C50*12),$N63/(Settings!$C50*12),0)+IF((BM$7-$M$7)&lt;=(Settings!$C50*12),$M63/(Settings!$C50*12),0)+IF((BM$7-$L$7)&lt;=(Settings!$C50*12),$L63/(Settings!$C50*12),0)+IF((BM$7-$K$7)&lt;=(Settings!$C50*12),$K63/(Settings!$C50*12),0)+IF((BM$7-$J$7)&lt;=(Settings!$C50*12),$J63/(Settings!$C50*12),0)+IF((BM$7-$I$7)&lt;=(Settings!$C50*12),$I63/(Settings!$C50*12),0)+IF((BM$7-$H$7)&lt;=(Settings!$C50*12),$H63/(Settings!$C50*12),0)+IF((BM$7-$G$7)&lt;=(Settings!$C50*12),$G63/(Settings!$C50*12),0)+IF((BM$7-$F$7)&lt;=(Settings!$C50*12),$F63/(Settings!$C50*12),0)+IF((BM$7-$E$7)&lt;=(Settings!$C50*12),$E63/(Settings!$C50*12),0)</f>
        <v>#REF!</v>
      </c>
      <c r="BN75" s="286" t="e">
        <f>IF((BN$7-$BM$7)&lt;=(Settings!$C50*12),$BM63/(Settings!$C50*12),0)+IF((BN$7-$BL$7)&lt;=(Settings!$C50*12),$BL63/(Settings!$C50*12),0)+IF((BN$7-$BK$7)&lt;=(Settings!$C50*12),$BK63/(Settings!$C50*12),0)+IF((BN$7-$BJ$7)&lt;=(Settings!$C50*12),$BJ63/(Settings!$C50*12),0)+IF((BN$7-$BI$7)&lt;=(Settings!$C50*12),$BI63/(Settings!$C50*12),0)+IF((BN$7-$BH$7)&lt;=(Settings!$C50*12),$BH63/(Settings!$C50*12),0)+IF((BN$7-$BG$7)&lt;=(Settings!$C50*12),$BG63/(Settings!$C50*12),0)+IF((BN$7-$BF$7)&lt;=(Settings!$C50*12),$BF63/(Settings!$C50*12),0)+IF((BN$7-$BE$7)&lt;=(Settings!$C50*12),$BE63/(Settings!$C50*12),0)+IF((BN$7-$BD$7)&lt;=(Settings!$C50*12),$BD63/(Settings!$C50*12),0)+IF((BN$7-$BC$7)&lt;=(Settings!$C50*12),$BC63/(Settings!$C50*12),0)+IF((BN$7-$BB$7)&lt;=(Settings!$C50*12),$BB63/(Settings!$C50*12),0)+IF((BN$7-$BA$7)&lt;=(Settings!$C50*12),$BA63/(Settings!$C50*12),0)+IF((BN$7-$AZ$7)&lt;=(Settings!$C50*12),$AZ63/(Settings!$C50*12),0)+IF((BN$7-$AY$7)&lt;=(Settings!$C50*12),$AY63/(Settings!$C50*12),0)+IF((BN$7-$AX$7)&lt;=(Settings!$C50*12),$AX63/(Settings!$C50*12),0)+IF((BN$7-$AW$7)&lt;=(Settings!$C50*12),$AW63/(Settings!$C50*12),0)+IF((BN$7-$AV$7)&lt;=(Settings!$C50*12),$AV63/(Settings!$C50*12),0)+IF((BN$7-$AU$7)&lt;=(Settings!$C50*12),$AU63/(Settings!$C50*12),0)+IF((BN$7-$AT$7)&lt;=(Settings!$C50*12),$AT63/(Settings!$C50*12),0)+IF((BN$7-$AS$7)&lt;=(Settings!$C50*12),$AS63/(Settings!$C50*12),0)+IF((BN$7-$AR$7)&lt;=(Settings!$C50*12),$AR63/(Settings!$C50*12),0)+IF((BN$7-$AQ$7)&lt;=(Settings!$C50*12),$AQ63/(Settings!$C50*12),0)+IF((BN$7-$AP$7)&lt;=(Settings!$C50*12),$AP63/(Settings!$C50*12),0)+IF((BN$7-$AO$7)&lt;=(Settings!$C50*12),$AO63/(Settings!$C50*12),0)+IF((BN$7-$AN$7)&lt;=(Settings!$C50*12),$AN63/(Settings!$C50*12),0)+IF((BN$7-$AM$7)&lt;=(Settings!$C50*12),$AM63/(Settings!$C50*12),0)+IF((BN$7-$AL$7)&lt;=(Settings!$C50*12),$AL63/(Settings!$C50*12),0)+IF((BN$7-$AK$7)&lt;=(Settings!$C50*12),$AK63/(Settings!$C50*12),0)+IF((BN$7-$AJ$7)&lt;=(Settings!$C50*12),$AJ63/(Settings!$C50*12),0)+IF((BN$7-$AI$7)&lt;=(Settings!$C50*12),$AI63/(Settings!$C50*12),0)+IF((BN$7-$AH$7)&lt;=(Settings!$C50*12),$AH63/(Settings!$C50*12),0)+IF((BN$7-$AG$7)&lt;=(Settings!$C50*12),$AG63/(Settings!$C50*12),0)+IF((BN$7-$AF$7)&lt;=(Settings!$C50*12),$AF63/(Settings!$C50*12),0)+IF((BN$7-$AE$7)&lt;=(Settings!$C50*12),$AE63/(Settings!$C50*12),0)+IF((BN$7-$AD$7)&lt;=(Settings!$C50*12),$AD63/(Settings!$C50*12),0)+IF((BN$7-$AC$7)&lt;=(Settings!$C50*12),$AC63/(Settings!$C50*12),0)+IF((BN$7-$AB$7)&lt;=(Settings!$C50*12),$AB63/(Settings!$C50*12),0)+IF((BN$7-$AA$7)&lt;=(Settings!$C50*12),$AA63/(Settings!$C50*12),0)+IF((BN$7-$Z$7)&lt;=(Settings!$C50*12),$Z63/(Settings!$C50*12),0)+IF((BN$7-$Y$7)&lt;=(Settings!$C50*12),$Y63/(Settings!$C50*12),0)+IF((BN$7-$X$7)&lt;=(Settings!$C50*12),$X63/(Settings!$C50*12),0)+IF((BN$7-$W$7)&lt;=(Settings!$C50*12),$W63/(Settings!$C50*12),0)+IF((BN$7-$V$7)&lt;=(Settings!$C50*12),$V63/(Settings!$C50*12),0)+IF((BN$7-$U$7)&lt;=(Settings!$C50*12),$U63/(Settings!$C50*12),0)+IF((BN$7-$T$7)&lt;=(Settings!$C50*12),$T63/(Settings!$C50*12),0)+IF((BN$7-$S$7)&lt;=(Settings!$C50*12),$S63/(Settings!$C50*12),0)+IF((BN$7-$R$7)&lt;=(Settings!$C50*12),$R63/(Settings!$C50*12),0)+IF((BN$7-$Q$7)&lt;=(Settings!$C50*12),$Q63/(Settings!$C50*12),0)+IF((BN$7-$P$7)&lt;=(Settings!$C50*12),$P63/(Settings!$C50*12),0)+IF((BN$7-$O$7)&lt;=(Settings!$C50*12),$O63/(Settings!$C50*12),0)+IF((BN$7-$N$7)&lt;=(Settings!$C50*12),$N63/(Settings!$C50*12),0)+IF((BN$7-$M$7)&lt;=(Settings!$C50*12),$M63/(Settings!$C50*12),0)+IF((BN$7-$L$7)&lt;=(Settings!$C50*12),$L63/(Settings!$C50*12),0)+IF((BN$7-$K$7)&lt;=(Settings!$C50*12),$K63/(Settings!$C50*12),0)+IF((BN$7-$J$7)&lt;=(Settings!$C50*12),$J63/(Settings!$C50*12),0)+IF((BN$7-$I$7)&lt;=(Settings!$C50*12),$I63/(Settings!$C50*12),0)+IF((BN$7-$H$7)&lt;=(Settings!$C50*12),$H63/(Settings!$C50*12),0)+IF((BN$7-$G$7)&lt;=(Settings!$C50*12),$G63/(Settings!$C50*12),0)+IF((BN$7-$F$7)&lt;=(Settings!$C50*12),$F63/(Settings!$C50*12),0)+IF((BN$7-$E$7)&lt;=(Settings!$C50*12),$E63/(Settings!$C50*12),0)</f>
        <v>#REF!</v>
      </c>
      <c r="BO75" s="286" t="e">
        <f>IF((BO$7-$BN$7)&lt;=(Settings!$C50*12),$BN63/(Settings!$C50*12),0)+IF((BO$7-$BM$7)&lt;=(Settings!$C50*12),$BM63/(Settings!$C50*12),0)+IF((BO$7-$BL$7)&lt;=(Settings!$C50*12),$BL63/(Settings!$C50*12),0)+IF((BO$7-$BK$7)&lt;=(Settings!$C50*12),$BK63/(Settings!$C50*12),0)+IF((BO$7-$BJ$7)&lt;=(Settings!$C50*12),$BJ63/(Settings!$C50*12),0)+IF((BO$7-$BI$7)&lt;=(Settings!$C50*12),$BI63/(Settings!$C50*12),0)+IF((BO$7-$BH$7)&lt;=(Settings!$C50*12),$BH63/(Settings!$C50*12),0)+IF((BO$7-$BG$7)&lt;=(Settings!$C50*12),$BG63/(Settings!$C50*12),0)+IF((BO$7-$BF$7)&lt;=(Settings!$C50*12),$BF63/(Settings!$C50*12),0)+IF((BO$7-$BE$7)&lt;=(Settings!$C50*12),$BE63/(Settings!$C50*12),0)+IF((BO$7-$BD$7)&lt;=(Settings!$C50*12),$BD63/(Settings!$C50*12),0)+IF((BO$7-$BC$7)&lt;=(Settings!$C50*12),$BC63/(Settings!$C50*12),0)+IF((BO$7-$BB$7)&lt;=(Settings!$C50*12),$BB63/(Settings!$C50*12),0)+IF((BO$7-$BA$7)&lt;=(Settings!$C50*12),$BA63/(Settings!$C50*12),0)+IF((BO$7-$AZ$7)&lt;=(Settings!$C50*12),$AZ63/(Settings!$C50*12),0)+IF((BO$7-$AY$7)&lt;=(Settings!$C50*12),$AY63/(Settings!$C50*12),0)+IF((BO$7-$AX$7)&lt;=(Settings!$C50*12),$AX63/(Settings!$C50*12),0)+IF((BO$7-$AW$7)&lt;=(Settings!$C50*12),$AW63/(Settings!$C50*12),0)+IF((BO$7-$AV$7)&lt;=(Settings!$C50*12),$AV63/(Settings!$C50*12),0)+IF((BO$7-$AU$7)&lt;=(Settings!$C50*12),$AU63/(Settings!$C50*12),0)+IF((BO$7-$AT$7)&lt;=(Settings!$C50*12),$AT63/(Settings!$C50*12),0)+IF((BO$7-$AS$7)&lt;=(Settings!$C50*12),$AS63/(Settings!$C50*12),0)+IF((BO$7-$AR$7)&lt;=(Settings!$C50*12),$AR63/(Settings!$C50*12),0)+IF((BO$7-$AQ$7)&lt;=(Settings!$C50*12),$AQ63/(Settings!$C50*12),0)+IF((BO$7-$AP$7)&lt;=(Settings!$C50*12),$AP63/(Settings!$C50*12),0)+IF((BO$7-$AO$7)&lt;=(Settings!$C50*12),$AO63/(Settings!$C50*12),0)+IF((BO$7-$AN$7)&lt;=(Settings!$C50*12),$AN63/(Settings!$C50*12),0)+IF((BO$7-$AM$7)&lt;=(Settings!$C50*12),$AM63/(Settings!$C50*12),0)+IF((BO$7-$AL$7)&lt;=(Settings!$C50*12),$AL63/(Settings!$C50*12),0)+IF((BO$7-$AK$7)&lt;=(Settings!$C50*12),$AK63/(Settings!$C50*12),0)+IF((BO$7-$AJ$7)&lt;=(Settings!$C50*12),$AJ63/(Settings!$C50*12),0)+IF((BO$7-$AI$7)&lt;=(Settings!$C50*12),$AI63/(Settings!$C50*12),0)+IF((BO$7-$AH$7)&lt;=(Settings!$C50*12),$AH63/(Settings!$C50*12),0)+IF((BO$7-$AG$7)&lt;=(Settings!$C50*12),$AG63/(Settings!$C50*12),0)+IF((BO$7-$AF$7)&lt;=(Settings!$C50*12),$AF63/(Settings!$C50*12),0)+IF((BO$7-$AE$7)&lt;=(Settings!$C50*12),$AE63/(Settings!$C50*12),0)+IF((BO$7-$AD$7)&lt;=(Settings!$C50*12),$AD63/(Settings!$C50*12),0)+IF((BO$7-$AC$7)&lt;=(Settings!$C50*12),$AC63/(Settings!$C50*12),0)+IF((BO$7-$AB$7)&lt;=(Settings!$C50*12),$AB63/(Settings!$C50*12),0)+IF((BO$7-$AA$7)&lt;=(Settings!$C50*12),$AA63/(Settings!$C50*12),0)+IF((BO$7-$Z$7)&lt;=(Settings!$C50*12),$Z63/(Settings!$C50*12),0)+IF((BO$7-$Y$7)&lt;=(Settings!$C50*12),$Y63/(Settings!$C50*12),0)+IF((BO$7-$X$7)&lt;=(Settings!$C50*12),$X63/(Settings!$C50*12),0)+IF((BO$7-$W$7)&lt;=(Settings!$C50*12),$W63/(Settings!$C50*12),0)+IF((BO$7-$V$7)&lt;=(Settings!$C50*12),$V63/(Settings!$C50*12),0)+IF((BO$7-$U$7)&lt;=(Settings!$C50*12),$U63/(Settings!$C50*12),0)+IF((BO$7-$T$7)&lt;=(Settings!$C50*12),$T63/(Settings!$C50*12),0)+IF((BO$7-$S$7)&lt;=(Settings!$C50*12),$S63/(Settings!$C50*12),0)+IF((BO$7-$R$7)&lt;=(Settings!$C50*12),$R63/(Settings!$C50*12),0)+IF((BO$7-$Q$7)&lt;=(Settings!$C50*12),$Q63/(Settings!$C50*12),0)+IF((BO$7-$P$7)&lt;=(Settings!$C50*12),$P63/(Settings!$C50*12),0)+IF((BO$7-$O$7)&lt;=(Settings!$C50*12),$O63/(Settings!$C50*12),0)+IF((BO$7-$N$7)&lt;=(Settings!$C50*12),$N63/(Settings!$C50*12),0)+IF((BO$7-$M$7)&lt;=(Settings!$C50*12),$M63/(Settings!$C50*12),0)+IF((BO$7-$L$7)&lt;=(Settings!$C50*12),$L63/(Settings!$C50*12),0)+IF((BO$7-$K$7)&lt;=(Settings!$C50*12),$K63/(Settings!$C50*12),0)+IF((BO$7-$J$7)&lt;=(Settings!$C50*12),$J63/(Settings!$C50*12),0)+IF((BO$7-$I$7)&lt;=(Settings!$C50*12),$I63/(Settings!$C50*12),0)+IF((BO$7-$H$7)&lt;=(Settings!$C50*12),$H63/(Settings!$C50*12),0)+IF((BO$7-$G$7)&lt;=(Settings!$C50*12),$G63/(Settings!$C50*12),0)+IF((BO$7-$F$7)&lt;=(Settings!$C50*12),$F63/(Settings!$C50*12),0)+IF((BO$7-$E$7)&lt;=(Settings!$C50*12),$E63/(Settings!$C50*12),0)</f>
        <v>#REF!</v>
      </c>
      <c r="BP75" s="286" t="e">
        <f>IF((BP$7-$BO$7)&lt;=(Settings!$C50*12),$BO63/(Settings!$C50*12),0)+IF((BP$7-$BN$7)&lt;=(Settings!$C50*12),$BN63/(Settings!$C50*12),0)+IF((BP$7-$BM$7)&lt;=(Settings!$C50*12),$BM63/(Settings!$C50*12),0)+IF((BP$7-$BL$7)&lt;=(Settings!$C50*12),$BL63/(Settings!$C50*12),0)+IF((BP$7-$BK$7)&lt;=(Settings!$C50*12),$BK63/(Settings!$C50*12),0)+IF((BP$7-$BJ$7)&lt;=(Settings!$C50*12),$BJ63/(Settings!$C50*12),0)+IF((BP$7-$BI$7)&lt;=(Settings!$C50*12),$BI63/(Settings!$C50*12),0)+IF((BP$7-$BH$7)&lt;=(Settings!$C50*12),$BH63/(Settings!$C50*12),0)+IF((BP$7-$BG$7)&lt;=(Settings!$C50*12),$BG63/(Settings!$C50*12),0)+IF((BP$7-$BF$7)&lt;=(Settings!$C50*12),$BF63/(Settings!$C50*12),0)+IF((BP$7-$BE$7)&lt;=(Settings!$C50*12),$BE63/(Settings!$C50*12),0)+IF((BP$7-$BD$7)&lt;=(Settings!$C50*12),$BD63/(Settings!$C50*12),0)+IF((BP$7-$BC$7)&lt;=(Settings!$C50*12),$BC63/(Settings!$C50*12),0)+IF((BP$7-$BB$7)&lt;=(Settings!$C50*12),$BB63/(Settings!$C50*12),0)+IF((BP$7-$BA$7)&lt;=(Settings!$C50*12),$BA63/(Settings!$C50*12),0)+IF((BP$7-$AZ$7)&lt;=(Settings!$C50*12),$AZ63/(Settings!$C50*12),0)+IF((BP$7-$AY$7)&lt;=(Settings!$C50*12),$AY63/(Settings!$C50*12),0)+IF((BP$7-$AX$7)&lt;=(Settings!$C50*12),$AX63/(Settings!$C50*12),0)+IF((BP$7-$AW$7)&lt;=(Settings!$C50*12),$AW63/(Settings!$C50*12),0)+IF((BP$7-$AV$7)&lt;=(Settings!$C50*12),$AV63/(Settings!$C50*12),0)+IF((BP$7-$AU$7)&lt;=(Settings!$C50*12),$AU63/(Settings!$C50*12),0)+IF((BP$7-$AT$7)&lt;=(Settings!$C50*12),$AT63/(Settings!$C50*12),0)+IF((BP$7-$AS$7)&lt;=(Settings!$C50*12),$AS63/(Settings!$C50*12),0)+IF((BP$7-$AR$7)&lt;=(Settings!$C50*12),$AR63/(Settings!$C50*12),0)+IF((BP$7-$AQ$7)&lt;=(Settings!$C50*12),$AQ63/(Settings!$C50*12),0)+IF((BP$7-$AP$7)&lt;=(Settings!$C50*12),$AP63/(Settings!$C50*12),0)+IF((BP$7-$AO$7)&lt;=(Settings!$C50*12),$AO63/(Settings!$C50*12),0)+IF((BP$7-$AN$7)&lt;=(Settings!$C50*12),$AN63/(Settings!$C50*12),0)+IF((BP$7-$AM$7)&lt;=(Settings!$C50*12),$AM63/(Settings!$C50*12),0)+IF((BP$7-$AL$7)&lt;=(Settings!$C50*12),$AL63/(Settings!$C50*12),0)+IF((BP$7-$AK$7)&lt;=(Settings!$C50*12),$AK63/(Settings!$C50*12),0)+IF((BP$7-$AJ$7)&lt;=(Settings!$C50*12),$AJ63/(Settings!$C50*12),0)+IF((BP$7-$AI$7)&lt;=(Settings!$C50*12),$AI63/(Settings!$C50*12),0)+IF((BP$7-$AH$7)&lt;=(Settings!$C50*12),$AH63/(Settings!$C50*12),0)+IF((BP$7-$AG$7)&lt;=(Settings!$C50*12),$AG63/(Settings!$C50*12),0)+IF((BP$7-$AF$7)&lt;=(Settings!$C50*12),$AF63/(Settings!$C50*12),0)+IF((BP$7-$AE$7)&lt;=(Settings!$C50*12),$AE63/(Settings!$C50*12),0)+IF((BP$7-$AD$7)&lt;=(Settings!$C50*12),$AD63/(Settings!$C50*12),0)+IF((BP$7-$AC$7)&lt;=(Settings!$C50*12),$AC63/(Settings!$C50*12),0)+IF((BP$7-$AB$7)&lt;=(Settings!$C50*12),$AB63/(Settings!$C50*12),0)+IF((BP$7-$AA$7)&lt;=(Settings!$C50*12),$AA63/(Settings!$C50*12),0)+IF((BP$7-$Z$7)&lt;=(Settings!$C50*12),$Z63/(Settings!$C50*12),0)+IF((BP$7-$Y$7)&lt;=(Settings!$C50*12),$Y63/(Settings!$C50*12),0)+IF((BP$7-$X$7)&lt;=(Settings!$C50*12),$X63/(Settings!$C50*12),0)+IF((BP$7-$W$7)&lt;=(Settings!$C50*12),$W63/(Settings!$C50*12),0)+IF((BP$7-$V$7)&lt;=(Settings!$C50*12),$V63/(Settings!$C50*12),0)+IF((BP$7-$U$7)&lt;=(Settings!$C50*12),$U63/(Settings!$C50*12),0)+IF((BP$7-$T$7)&lt;=(Settings!$C50*12),$T63/(Settings!$C50*12),0)+IF((BP$7-$S$7)&lt;=(Settings!$C50*12),$S63/(Settings!$C50*12),0)+IF((BP$7-$R$7)&lt;=(Settings!$C50*12),$R63/(Settings!$C50*12),0)+IF((BP$7-$Q$7)&lt;=(Settings!$C50*12),$Q63/(Settings!$C50*12),0)+IF((BP$7-$P$7)&lt;=(Settings!$C50*12),$P63/(Settings!$C50*12),0)+IF((BP$7-$O$7)&lt;=(Settings!$C50*12),$O63/(Settings!$C50*12),0)+IF((BP$7-$N$7)&lt;=(Settings!$C50*12),$N63/(Settings!$C50*12),0)+IF((BP$7-$M$7)&lt;=(Settings!$C50*12),$M63/(Settings!$C50*12),0)+IF((BP$7-$L$7)&lt;=(Settings!$C50*12),$L63/(Settings!$C50*12),0)+IF((BP$7-$K$7)&lt;=(Settings!$C50*12),$K63/(Settings!$C50*12),0)+IF((BP$7-$J$7)&lt;=(Settings!$C50*12),$J63/(Settings!$C50*12),0)+IF((BP$7-$I$7)&lt;=(Settings!$C50*12),$I63/(Settings!$C50*12),0)+IF((BP$7-$H$7)&lt;=(Settings!$C50*12),$H63/(Settings!$C50*12),0)+IF((BP$7-$G$7)&lt;=(Settings!$C50*12),$G63/(Settings!$C50*12),0)+IF((BP$7-$F$7)&lt;=(Settings!$C50*12),$F63/(Settings!$C50*12),0)+IF((BP$7-$E$7)&lt;=(Settings!$C50*12),$E63/(Settings!$C50*12),0)</f>
        <v>#REF!</v>
      </c>
      <c r="BQ75" s="286" t="e">
        <f>IF((BQ$7-$BP$7)&lt;=(Settings!$C50*12),$BP63/(Settings!$C50*12),0)+IF((BQ$7-$BO$7)&lt;=(Settings!$C50*12),$BO63/(Settings!$C50*12),0)+IF((BQ$7-$BN$7)&lt;=(Settings!$C50*12),$BN63/(Settings!$C50*12),0)+IF((BQ$7-$BM$7)&lt;=(Settings!$C50*12),$BM63/(Settings!$C50*12),0)+IF((BQ$7-$BL$7)&lt;=(Settings!$C50*12),$BL63/(Settings!$C50*12),0)+IF((BQ$7-$BK$7)&lt;=(Settings!$C50*12),$BK63/(Settings!$C50*12),0)+IF((BQ$7-$BJ$7)&lt;=(Settings!$C50*12),$BJ63/(Settings!$C50*12),0)+IF((BQ$7-$BI$7)&lt;=(Settings!$C50*12),$BI63/(Settings!$C50*12),0)+IF((BQ$7-$BH$7)&lt;=(Settings!$C50*12),$BH63/(Settings!$C50*12),0)+IF((BQ$7-$BG$7)&lt;=(Settings!$C50*12),$BG63/(Settings!$C50*12),0)+IF((BQ$7-$BF$7)&lt;=(Settings!$C50*12),$BF63/(Settings!$C50*12),0)+IF((BQ$7-$BE$7)&lt;=(Settings!$C50*12),$BE63/(Settings!$C50*12),0)+IF((BQ$7-$BD$7)&lt;=(Settings!$C50*12),$BD63/(Settings!$C50*12),0)+IF((BQ$7-$BC$7)&lt;=(Settings!$C50*12),$BC63/(Settings!$C50*12),0)+IF((BQ$7-$BB$7)&lt;=(Settings!$C50*12),$BB63/(Settings!$C50*12),0)+IF((BQ$7-$BA$7)&lt;=(Settings!$C50*12),$BA63/(Settings!$C50*12),0)+IF((BQ$7-$AZ$7)&lt;=(Settings!$C50*12),$AZ63/(Settings!$C50*12),0)+IF((BQ$7-$AY$7)&lt;=(Settings!$C50*12),$AY63/(Settings!$C50*12),0)+IF((BQ$7-$AX$7)&lt;=(Settings!$C50*12),$AX63/(Settings!$C50*12),0)+IF((BQ$7-$AW$7)&lt;=(Settings!$C50*12),$AW63/(Settings!$C50*12),0)+IF((BQ$7-$AV$7)&lt;=(Settings!$C50*12),$AV63/(Settings!$C50*12),0)+IF((BQ$7-$AU$7)&lt;=(Settings!$C50*12),$AU63/(Settings!$C50*12),0)+IF((BQ$7-$AT$7)&lt;=(Settings!$C50*12),$AT63/(Settings!$C50*12),0)+IF((BQ$7-$AS$7)&lt;=(Settings!$C50*12),$AS63/(Settings!$C50*12),0)+IF((BQ$7-$AR$7)&lt;=(Settings!$C50*12),$AR63/(Settings!$C50*12),0)+IF((BQ$7-$AQ$7)&lt;=(Settings!$C50*12),$AQ63/(Settings!$C50*12),0)+IF((BQ$7-$AP$7)&lt;=(Settings!$C50*12),$AP63/(Settings!$C50*12),0)+IF((BQ$7-$AO$7)&lt;=(Settings!$C50*12),$AO63/(Settings!$C50*12),0)+IF((BQ$7-$AN$7)&lt;=(Settings!$C50*12),$AN63/(Settings!$C50*12),0)+IF((BQ$7-$AM$7)&lt;=(Settings!$C50*12),$AM63/(Settings!$C50*12),0)+IF((BQ$7-$AL$7)&lt;=(Settings!$C50*12),$AL63/(Settings!$C50*12),0)+IF((BQ$7-$AK$7)&lt;=(Settings!$C50*12),$AK63/(Settings!$C50*12),0)+IF((BQ$7-$AJ$7)&lt;=(Settings!$C50*12),$AJ63/(Settings!$C50*12),0)+IF((BQ$7-$AI$7)&lt;=(Settings!$C50*12),$AI63/(Settings!$C50*12),0)+IF((BQ$7-$AH$7)&lt;=(Settings!$C50*12),$AH63/(Settings!$C50*12),0)+IF((BQ$7-$AG$7)&lt;=(Settings!$C50*12),$AG63/(Settings!$C50*12),0)+IF((BQ$7-$AF$7)&lt;=(Settings!$C50*12),$AF63/(Settings!$C50*12),0)+IF((BQ$7-$AE$7)&lt;=(Settings!$C50*12),$AE63/(Settings!$C50*12),0)+IF((BQ$7-$AD$7)&lt;=(Settings!$C50*12),$AD63/(Settings!$C50*12),0)+IF((BQ$7-$AC$7)&lt;=(Settings!$C50*12),$AC63/(Settings!$C50*12),0)+IF((BQ$7-$AB$7)&lt;=(Settings!$C50*12),$AB63/(Settings!$C50*12),0)+IF((BQ$7-$AA$7)&lt;=(Settings!$C50*12),$AA63/(Settings!$C50*12),0)+IF((BQ$7-$Z$7)&lt;=(Settings!$C50*12),$Z63/(Settings!$C50*12),0)+IF((BQ$7-$Y$7)&lt;=(Settings!$C50*12),$Y63/(Settings!$C50*12),0)+IF((BQ$7-$X$7)&lt;=(Settings!$C50*12),$X63/(Settings!$C50*12),0)+IF((BQ$7-$W$7)&lt;=(Settings!$C50*12),$W63/(Settings!$C50*12),0)+IF((BQ$7-$V$7)&lt;=(Settings!$C50*12),$V63/(Settings!$C50*12),0)+IF((BQ$7-$U$7)&lt;=(Settings!$C50*12),$U63/(Settings!$C50*12),0)+IF((BQ$7-$T$7)&lt;=(Settings!$C50*12),$T63/(Settings!$C50*12),0)+IF((BQ$7-$S$7)&lt;=(Settings!$C50*12),$S63/(Settings!$C50*12),0)+IF((BQ$7-$R$7)&lt;=(Settings!$C50*12),$R63/(Settings!$C50*12),0)+IF((BQ$7-$Q$7)&lt;=(Settings!$C50*12),$Q63/(Settings!$C50*12),0)+IF((BQ$7-$P$7)&lt;=(Settings!$C50*12),$P63/(Settings!$C50*12),0)+IF((BQ$7-$O$7)&lt;=(Settings!$C50*12),$O63/(Settings!$C50*12),0)+IF((BQ$7-$N$7)&lt;=(Settings!$C50*12),$N63/(Settings!$C50*12),0)+IF((BQ$7-$M$7)&lt;=(Settings!$C50*12),$M63/(Settings!$C50*12),0)+IF((BQ$7-$L$7)&lt;=(Settings!$C50*12),$L63/(Settings!$C50*12),0)+IF((BQ$7-$K$7)&lt;=(Settings!$C50*12),$K63/(Settings!$C50*12),0)+IF((BQ$7-$J$7)&lt;=(Settings!$C50*12),$J63/(Settings!$C50*12),0)+IF((BQ$7-$I$7)&lt;=(Settings!$C50*12),$I63/(Settings!$C50*12),0)+IF((BQ$7-$H$7)&lt;=(Settings!$C50*12),$H63/(Settings!$C50*12),0)+IF((BQ$7-$G$7)&lt;=(Settings!$C50*12),$G63/(Settings!$C50*12),0)+IF((BQ$7-$F$7)&lt;=(Settings!$C50*12),$F63/(Settings!$C50*12),0)+IF((BQ$7-$E$7)&lt;=(Settings!$C50*12),$E63/(Settings!$C50*12),0)</f>
        <v>#REF!</v>
      </c>
      <c r="BR75" s="286" t="e">
        <f>IF((BR$7-$BQ$7)&lt;=(Settings!$C50*12),$BQ63/(Settings!$C50*12),0)+IF((BR$7-$BP$7)&lt;=(Settings!$C50*12),$BP63/(Settings!$C50*12),0)+IF((BR$7-$BO$7)&lt;=(Settings!$C50*12),$BO63/(Settings!$C50*12),0)+IF((BR$7-$BN$7)&lt;=(Settings!$C50*12),$BN63/(Settings!$C50*12),0)+IF((BR$7-$BM$7)&lt;=(Settings!$C50*12),$BM63/(Settings!$C50*12),0)+IF((BR$7-$BL$7)&lt;=(Settings!$C50*12),$BL63/(Settings!$C50*12),0)+IF((BR$7-$BK$7)&lt;=(Settings!$C50*12),$BK63/(Settings!$C50*12),0)+IF((BR$7-$BJ$7)&lt;=(Settings!$C50*12),$BJ63/(Settings!$C50*12),0)+IF((BR$7-$BI$7)&lt;=(Settings!$C50*12),$BI63/(Settings!$C50*12),0)+IF((BR$7-$BH$7)&lt;=(Settings!$C50*12),$BH63/(Settings!$C50*12),0)+IF((BR$7-$BG$7)&lt;=(Settings!$C50*12),$BG63/(Settings!$C50*12),0)+IF((BR$7-$BF$7)&lt;=(Settings!$C50*12),$BF63/(Settings!$C50*12),0)+IF((BR$7-$BE$7)&lt;=(Settings!$C50*12),$BE63/(Settings!$C50*12),0)+IF((BR$7-$BD$7)&lt;=(Settings!$C50*12),$BD63/(Settings!$C50*12),0)+IF((BR$7-$BC$7)&lt;=(Settings!$C50*12),$BC63/(Settings!$C50*12),0)+IF((BR$7-$BB$7)&lt;=(Settings!$C50*12),$BB63/(Settings!$C50*12),0)+IF((BR$7-$BA$7)&lt;=(Settings!$C50*12),$BA63/(Settings!$C50*12),0)+IF((BR$7-$AZ$7)&lt;=(Settings!$C50*12),$AZ63/(Settings!$C50*12),0)+IF((BR$7-$AY$7)&lt;=(Settings!$C50*12),$AY63/(Settings!$C50*12),0)+IF((BR$7-$AX$7)&lt;=(Settings!$C50*12),$AX63/(Settings!$C50*12),0)+IF((BR$7-$AW$7)&lt;=(Settings!$C50*12),$AW63/(Settings!$C50*12),0)+IF((BR$7-$AV$7)&lt;=(Settings!$C50*12),$AV63/(Settings!$C50*12),0)+IF((BR$7-$AU$7)&lt;=(Settings!$C50*12),$AU63/(Settings!$C50*12),0)+IF((BR$7-$AT$7)&lt;=(Settings!$C50*12),$AT63/(Settings!$C50*12),0)+IF((BR$7-$AS$7)&lt;=(Settings!$C50*12),$AS63/(Settings!$C50*12),0)+IF((BR$7-$AR$7)&lt;=(Settings!$C50*12),$AR63/(Settings!$C50*12),0)+IF((BR$7-$AQ$7)&lt;=(Settings!$C50*12),$AQ63/(Settings!$C50*12),0)+IF((BR$7-$AP$7)&lt;=(Settings!$C50*12),$AP63/(Settings!$C50*12),0)+IF((BR$7-$AO$7)&lt;=(Settings!$C50*12),$AO63/(Settings!$C50*12),0)+IF((BR$7-$AN$7)&lt;=(Settings!$C50*12),$AN63/(Settings!$C50*12),0)+IF((BR$7-$AM$7)&lt;=(Settings!$C50*12),$AM63/(Settings!$C50*12),0)+IF((BR$7-$AL$7)&lt;=(Settings!$C50*12),$AL63/(Settings!$C50*12),0)+IF((BR$7-$AK$7)&lt;=(Settings!$C50*12),$AK63/(Settings!$C50*12),0)+IF((BR$7-$AJ$7)&lt;=(Settings!$C50*12),$AJ63/(Settings!$C50*12),0)+IF((BR$7-$AI$7)&lt;=(Settings!$C50*12),$AI63/(Settings!$C50*12),0)+IF((BR$7-$AH$7)&lt;=(Settings!$C50*12),$AH63/(Settings!$C50*12),0)+IF((BR$7-$AG$7)&lt;=(Settings!$C50*12),$AG63/(Settings!$C50*12),0)+IF((BR$7-$AF$7)&lt;=(Settings!$C50*12),$AF63/(Settings!$C50*12),0)+IF((BR$7-$AE$7)&lt;=(Settings!$C50*12),$AE63/(Settings!$C50*12),0)+IF((BR$7-$AD$7)&lt;=(Settings!$C50*12),$AD63/(Settings!$C50*12),0)+IF((BR$7-$AC$7)&lt;=(Settings!$C50*12),$AC63/(Settings!$C50*12),0)+IF((BR$7-$AB$7)&lt;=(Settings!$C50*12),$AB63/(Settings!$C50*12),0)+IF((BR$7-$AA$7)&lt;=(Settings!$C50*12),$AA63/(Settings!$C50*12),0)+IF((BR$7-$Z$7)&lt;=(Settings!$C50*12),$Z63/(Settings!$C50*12),0)+IF((BR$7-$Y$7)&lt;=(Settings!$C50*12),$Y63/(Settings!$C50*12),0)+IF((BR$7-$X$7)&lt;=(Settings!$C50*12),$X63/(Settings!$C50*12),0)+IF((BR$7-$W$7)&lt;=(Settings!$C50*12),$W63/(Settings!$C50*12),0)+IF((BR$7-$V$7)&lt;=(Settings!$C50*12),$V63/(Settings!$C50*12),0)+IF((BR$7-$U$7)&lt;=(Settings!$C50*12),$U63/(Settings!$C50*12),0)+IF((BR$7-$T$7)&lt;=(Settings!$C50*12),$T63/(Settings!$C50*12),0)+IF((BR$7-$S$7)&lt;=(Settings!$C50*12),$S63/(Settings!$C50*12),0)+IF((BR$7-$R$7)&lt;=(Settings!$C50*12),$R63/(Settings!$C50*12),0)+IF((BR$7-$Q$7)&lt;=(Settings!$C50*12),$Q63/(Settings!$C50*12),0)+IF((BR$7-$P$7)&lt;=(Settings!$C50*12),$P63/(Settings!$C50*12),0)+IF((BR$7-$O$7)&lt;=(Settings!$C50*12),$O63/(Settings!$C50*12),0)+IF((BR$7-$N$7)&lt;=(Settings!$C50*12),$N63/(Settings!$C50*12),0)+IF((BR$7-$M$7)&lt;=(Settings!$C50*12),$M63/(Settings!$C50*12),0)+IF((BR$7-$L$7)&lt;=(Settings!$C50*12),$L63/(Settings!$C50*12),0)+IF((BR$7-$K$7)&lt;=(Settings!$C50*12),$K63/(Settings!$C50*12),0)+IF((BR$7-$J$7)&lt;=(Settings!$C50*12),$J63/(Settings!$C50*12),0)+IF((BR$7-$I$7)&lt;=(Settings!$C50*12),$I63/(Settings!$C50*12),0)+IF((BR$7-$H$7)&lt;=(Settings!$C50*12),$H63/(Settings!$C50*12),0)+IF((BR$7-$G$7)&lt;=(Settings!$C50*12),$G63/(Settings!$C50*12),0)+IF((BR$7-$F$7)&lt;=(Settings!$C50*12),$F63/(Settings!$C50*12),0)+IF((BR$7-$E$7)&lt;=(Settings!$C50*12),$E63/(Settings!$C50*12),0)</f>
        <v>#REF!</v>
      </c>
      <c r="BS75" s="286" t="e">
        <f>IF((BS$7-$BR$7)&lt;=(Settings!$C50*12),$BR63/(Settings!$C50*12),0)+IF((BS$7-$BQ$7)&lt;=(Settings!$C50*12),$BQ63/(Settings!$C50*12),0)+IF((BS$7-$BP$7)&lt;=(Settings!$C50*12),$BP63/(Settings!$C50*12),0)+IF((BS$7-$BO$7)&lt;=(Settings!$C50*12),$BO63/(Settings!$C50*12),0)+IF((BS$7-$BN$7)&lt;=(Settings!$C50*12),$BN63/(Settings!$C50*12),0)+IF((BS$7-$BM$7)&lt;=(Settings!$C50*12),$BM63/(Settings!$C50*12),0)+IF((BS$7-$BL$7)&lt;=(Settings!$C50*12),$BL63/(Settings!$C50*12),0)+IF((BS$7-$BK$7)&lt;=(Settings!$C50*12),$BK63/(Settings!$C50*12),0)+IF((BS$7-$BJ$7)&lt;=(Settings!$C50*12),$BJ63/(Settings!$C50*12),0)+IF((BS$7-$BI$7)&lt;=(Settings!$C50*12),$BI63/(Settings!$C50*12),0)+IF((BS$7-$BH$7)&lt;=(Settings!$C50*12),$BH63/(Settings!$C50*12),0)+IF((BS$7-$BG$7)&lt;=(Settings!$C50*12),$BG63/(Settings!$C50*12),0)+IF((BS$7-$BF$7)&lt;=(Settings!$C50*12),$BF63/(Settings!$C50*12),0)+IF((BS$7-$BE$7)&lt;=(Settings!$C50*12),$BE63/(Settings!$C50*12),0)+IF((BS$7-$BD$7)&lt;=(Settings!$C50*12),$BD63/(Settings!$C50*12),0)+IF((BS$7-$BC$7)&lt;=(Settings!$C50*12),$BC63/(Settings!$C50*12),0)+IF((BS$7-$BB$7)&lt;=(Settings!$C50*12),$BB63/(Settings!$C50*12),0)+IF((BS$7-$BA$7)&lt;=(Settings!$C50*12),$BA63/(Settings!$C50*12),0)+IF((BS$7-$AZ$7)&lt;=(Settings!$C50*12),$AZ63/(Settings!$C50*12),0)+IF((BS$7-$AY$7)&lt;=(Settings!$C50*12),$AY63/(Settings!$C50*12),0)+IF((BS$7-$AX$7)&lt;=(Settings!$C50*12),$AX63/(Settings!$C50*12),0)+IF((BS$7-$AW$7)&lt;=(Settings!$C50*12),$AW63/(Settings!$C50*12),0)+IF((BS$7-$AV$7)&lt;=(Settings!$C50*12),$AV63/(Settings!$C50*12),0)+IF((BS$7-$AU$7)&lt;=(Settings!$C50*12),$AU63/(Settings!$C50*12),0)+IF((BS$7-$AT$7)&lt;=(Settings!$C50*12),$AT63/(Settings!$C50*12),0)+IF((BS$7-$AS$7)&lt;=(Settings!$C50*12),$AS63/(Settings!$C50*12),0)+IF((BS$7-$AR$7)&lt;=(Settings!$C50*12),$AR63/(Settings!$C50*12),0)+IF((BS$7-$AQ$7)&lt;=(Settings!$C50*12),$AQ63/(Settings!$C50*12),0)+IF((BS$7-$AP$7)&lt;=(Settings!$C50*12),$AP63/(Settings!$C50*12),0)+IF((BS$7-$AO$7)&lt;=(Settings!$C50*12),$AO63/(Settings!$C50*12),0)+IF((BS$7-$AN$7)&lt;=(Settings!$C50*12),$AN63/(Settings!$C50*12),0)+IF((BS$7-$AM$7)&lt;=(Settings!$C50*12),$AM63/(Settings!$C50*12),0)+IF((BS$7-$AL$7)&lt;=(Settings!$C50*12),$AL63/(Settings!$C50*12),0)+IF((BS$7-$AK$7)&lt;=(Settings!$C50*12),$AK63/(Settings!$C50*12),0)+IF((BS$7-$AJ$7)&lt;=(Settings!$C50*12),$AJ63/(Settings!$C50*12),0)+IF((BS$7-$AI$7)&lt;=(Settings!$C50*12),$AI63/(Settings!$C50*12),0)+IF((BS$7-$AH$7)&lt;=(Settings!$C50*12),$AH63/(Settings!$C50*12),0)+IF((BS$7-$AG$7)&lt;=(Settings!$C50*12),$AG63/(Settings!$C50*12),0)+IF((BS$7-$AF$7)&lt;=(Settings!$C50*12),$AF63/(Settings!$C50*12),0)+IF((BS$7-$AE$7)&lt;=(Settings!$C50*12),$AE63/(Settings!$C50*12),0)+IF((BS$7-$AD$7)&lt;=(Settings!$C50*12),$AD63/(Settings!$C50*12),0)+IF((BS$7-$AC$7)&lt;=(Settings!$C50*12),$AC63/(Settings!$C50*12),0)+IF((BS$7-$AB$7)&lt;=(Settings!$C50*12),$AB63/(Settings!$C50*12),0)+IF((BS$7-$AA$7)&lt;=(Settings!$C50*12),$AA63/(Settings!$C50*12),0)+IF((BS$7-$Z$7)&lt;=(Settings!$C50*12),$Z63/(Settings!$C50*12),0)+IF((BS$7-$Y$7)&lt;=(Settings!$C50*12),$Y63/(Settings!$C50*12),0)+IF((BS$7-$X$7)&lt;=(Settings!$C50*12),$X63/(Settings!$C50*12),0)+IF((BS$7-$W$7)&lt;=(Settings!$C50*12),$W63/(Settings!$C50*12),0)+IF((BS$7-$V$7)&lt;=(Settings!$C50*12),$V63/(Settings!$C50*12),0)+IF((BS$7-$U$7)&lt;=(Settings!$C50*12),$U63/(Settings!$C50*12),0)+IF((BS$7-$T$7)&lt;=(Settings!$C50*12),$T63/(Settings!$C50*12),0)+IF((BS$7-$S$7)&lt;=(Settings!$C50*12),$S63/(Settings!$C50*12),0)+IF((BS$7-$R$7)&lt;=(Settings!$C50*12),$R63/(Settings!$C50*12),0)+IF((BS$7-$Q$7)&lt;=(Settings!$C50*12),$Q63/(Settings!$C50*12),0)+IF((BS$7-$P$7)&lt;=(Settings!$C50*12),$P63/(Settings!$C50*12),0)+IF((BS$7-$O$7)&lt;=(Settings!$C50*12),$O63/(Settings!$C50*12),0)+IF((BS$7-$N$7)&lt;=(Settings!$C50*12),$N63/(Settings!$C50*12),0)+IF((BS$7-$M$7)&lt;=(Settings!$C50*12),$M63/(Settings!$C50*12),0)+IF((BS$7-$L$7)&lt;=(Settings!$C50*12),$L63/(Settings!$C50*12),0)+IF((BS$7-$K$7)&lt;=(Settings!$C50*12),$K63/(Settings!$C50*12),0)+IF((BS$7-$J$7)&lt;=(Settings!$C50*12),$J63/(Settings!$C50*12),0)+IF((BS$7-$I$7)&lt;=(Settings!$C50*12),$I63/(Settings!$C50*12),0)+IF((BS$7-$H$7)&lt;=(Settings!$C50*12),$H63/(Settings!$C50*12),0)+IF((BS$7-$G$7)&lt;=(Settings!$C50*12),$G63/(Settings!$C50*12),0)+IF((BS$7-$F$7)&lt;=(Settings!$C50*12),$F63/(Settings!$C50*12),0)+IF((BS$7-$E$7)&lt;=(Settings!$C50*12),$E63/(Settings!$C50*12),0)</f>
        <v>#REF!</v>
      </c>
      <c r="BT75" s="286" t="e">
        <f>IF((BT$7-$BS$7)&lt;=(Settings!$C50*12),$BS63/(Settings!$C50*12),0)+IF((BT$7-$BR$7)&lt;=(Settings!$C50*12),$BR63/(Settings!$C50*12),0)+IF((BT$7-$BQ$7)&lt;=(Settings!$C50*12),$BQ63/(Settings!$C50*12),0)+IF((BT$7-$BP$7)&lt;=(Settings!$C50*12),$BP63/(Settings!$C50*12),0)+IF((BT$7-$BO$7)&lt;=(Settings!$C50*12),$BO63/(Settings!$C50*12),0)+IF((BT$7-$BN$7)&lt;=(Settings!$C50*12),$BN63/(Settings!$C50*12),0)+IF((BT$7-$BM$7)&lt;=(Settings!$C50*12),$BM63/(Settings!$C50*12),0)+IF((BT$7-$BL$7)&lt;=(Settings!$C50*12),$BL63/(Settings!$C50*12),0)+IF((BT$7-$BK$7)&lt;=(Settings!$C50*12),$BK63/(Settings!$C50*12),0)+IF((BT$7-$BJ$7)&lt;=(Settings!$C50*12),$BJ63/(Settings!$C50*12),0)+IF((BT$7-$BI$7)&lt;=(Settings!$C50*12),$BI63/(Settings!$C50*12),0)+IF((BT$7-$BH$7)&lt;=(Settings!$C50*12),$BH63/(Settings!$C50*12),0)+IF((BT$7-$BG$7)&lt;=(Settings!$C50*12),$BG63/(Settings!$C50*12),0)+IF((BT$7-$BF$7)&lt;=(Settings!$C50*12),$BF63/(Settings!$C50*12),0)+IF((BT$7-$BE$7)&lt;=(Settings!$C50*12),$BE63/(Settings!$C50*12),0)+IF((BT$7-$BD$7)&lt;=(Settings!$C50*12),$BD63/(Settings!$C50*12),0)+IF((BT$7-$BC$7)&lt;=(Settings!$C50*12),$BC63/(Settings!$C50*12),0)+IF((BT$7-$BB$7)&lt;=(Settings!$C50*12),$BB63/(Settings!$C50*12),0)+IF((BT$7-$BA$7)&lt;=(Settings!$C50*12),$BA63/(Settings!$C50*12),0)+IF((BT$7-$AZ$7)&lt;=(Settings!$C50*12),$AZ63/(Settings!$C50*12),0)+IF((BT$7-$AY$7)&lt;=(Settings!$C50*12),$AY63/(Settings!$C50*12),0)+IF((BT$7-$AX$7)&lt;=(Settings!$C50*12),$AX63/(Settings!$C50*12),0)+IF((BT$7-$AW$7)&lt;=(Settings!$C50*12),$AW63/(Settings!$C50*12),0)+IF((BT$7-$AV$7)&lt;=(Settings!$C50*12),$AV63/(Settings!$C50*12),0)+IF((BT$7-$AU$7)&lt;=(Settings!$C50*12),$AU63/(Settings!$C50*12),0)+IF((BT$7-$AT$7)&lt;=(Settings!$C50*12),$AT63/(Settings!$C50*12),0)+IF((BT$7-$AS$7)&lt;=(Settings!$C50*12),$AS63/(Settings!$C50*12),0)+IF((BT$7-$AR$7)&lt;=(Settings!$C50*12),$AR63/(Settings!$C50*12),0)+IF((BT$7-$AQ$7)&lt;=(Settings!$C50*12),$AQ63/(Settings!$C50*12),0)+IF((BT$7-$AP$7)&lt;=(Settings!$C50*12),$AP63/(Settings!$C50*12),0)+IF((BT$7-$AO$7)&lt;=(Settings!$C50*12),$AO63/(Settings!$C50*12),0)+IF((BT$7-$AN$7)&lt;=(Settings!$C50*12),$AN63/(Settings!$C50*12),0)+IF((BT$7-$AM$7)&lt;=(Settings!$C50*12),$AM63/(Settings!$C50*12),0)+IF((BT$7-$AL$7)&lt;=(Settings!$C50*12),$AL63/(Settings!$C50*12),0)+IF((BT$7-$AK$7)&lt;=(Settings!$C50*12),$AK63/(Settings!$C50*12),0)+IF((BT$7-$AJ$7)&lt;=(Settings!$C50*12),$AJ63/(Settings!$C50*12),0)+IF((BT$7-$AI$7)&lt;=(Settings!$C50*12),$AI63/(Settings!$C50*12),0)+IF((BT$7-$AH$7)&lt;=(Settings!$C50*12),$AH63/(Settings!$C50*12),0)+IF((BT$7-$AG$7)&lt;=(Settings!$C50*12),$AG63/(Settings!$C50*12),0)+IF((BT$7-$AF$7)&lt;=(Settings!$C50*12),$AF63/(Settings!$C50*12),0)+IF((BT$7-$AE$7)&lt;=(Settings!$C50*12),$AE63/(Settings!$C50*12),0)+IF((BT$7-$AD$7)&lt;=(Settings!$C50*12),$AD63/(Settings!$C50*12),0)+IF((BT$7-$AC$7)&lt;=(Settings!$C50*12),$AC63/(Settings!$C50*12),0)+IF((BT$7-$AB$7)&lt;=(Settings!$C50*12),$AB63/(Settings!$C50*12),0)+IF((BT$7-$AA$7)&lt;=(Settings!$C50*12),$AA63/(Settings!$C50*12),0)+IF((BT$7-$Z$7)&lt;=(Settings!$C50*12),$Z63/(Settings!$C50*12),0)+IF((BT$7-$Y$7)&lt;=(Settings!$C50*12),$Y63/(Settings!$C50*12),0)+IF((BT$7-$X$7)&lt;=(Settings!$C50*12),$X63/(Settings!$C50*12),0)+IF((BT$7-$W$7)&lt;=(Settings!$C50*12),$W63/(Settings!$C50*12),0)+IF((BT$7-$V$7)&lt;=(Settings!$C50*12),$V63/(Settings!$C50*12),0)+IF((BT$7-$U$7)&lt;=(Settings!$C50*12),$U63/(Settings!$C50*12),0)+IF((BT$7-$T$7)&lt;=(Settings!$C50*12),$T63/(Settings!$C50*12),0)+IF((BT$7-$S$7)&lt;=(Settings!$C50*12),$S63/(Settings!$C50*12),0)+IF((BT$7-$R$7)&lt;=(Settings!$C50*12),$R63/(Settings!$C50*12),0)+IF((BT$7-$Q$7)&lt;=(Settings!$C50*12),$Q63/(Settings!$C50*12),0)+IF((BT$7-$P$7)&lt;=(Settings!$C50*12),$P63/(Settings!$C50*12),0)+IF((BT$7-$O$7)&lt;=(Settings!$C50*12),$O63/(Settings!$C50*12),0)+IF((BT$7-$N$7)&lt;=(Settings!$C50*12),$N63/(Settings!$C50*12),0)+IF((BT$7-$M$7)&lt;=(Settings!$C50*12),$M63/(Settings!$C50*12),0)+IF((BT$7-$L$7)&lt;=(Settings!$C50*12),$L63/(Settings!$C50*12),0)+IF((BT$7-$K$7)&lt;=(Settings!$C50*12),$K63/(Settings!$C50*12),0)+IF((BT$7-$J$7)&lt;=(Settings!$C50*12),$J63/(Settings!$C50*12),0)+IF((BT$7-$I$7)&lt;=(Settings!$C50*12),$I63/(Settings!$C50*12),0)+IF((BT$7-$H$7)&lt;=(Settings!$C50*12),$H63/(Settings!$C50*12),0)+IF((BT$7-$G$7)&lt;=(Settings!$C50*12),$G63/(Settings!$C50*12),0)+IF((BT$7-$F$7)&lt;=(Settings!$C50*12),$F63/(Settings!$C50*12),0)+IF((BT$7-$E$7)&lt;=(Settings!$C50*12),$E63/(Settings!$C50*12),0)</f>
        <v>#REF!</v>
      </c>
      <c r="BU75" s="286" t="e">
        <f>IF((BU$7-$BT$7)&lt;=(Settings!$C50*12),$BT63/(Settings!$C50*12),0)+IF((BU$7-$BS$7)&lt;=(Settings!$C50*12),$BS63/(Settings!$C50*12),0)+IF((BU$7-$BR$7)&lt;=(Settings!$C50*12),$BR63/(Settings!$C50*12),0)+IF((BU$7-$BQ$7)&lt;=(Settings!$C50*12),$BQ63/(Settings!$C50*12),0)+IF((BU$7-$BP$7)&lt;=(Settings!$C50*12),$BP63/(Settings!$C50*12),0)+IF((BU$7-$BO$7)&lt;=(Settings!$C50*12),$BO63/(Settings!$C50*12),0)+IF((BU$7-$BN$7)&lt;=(Settings!$C50*12),$BN63/(Settings!$C50*12),0)+IF((BU$7-$BM$7)&lt;=(Settings!$C50*12),$BM63/(Settings!$C50*12),0)+IF((BU$7-$BL$7)&lt;=(Settings!$C50*12),$BL63/(Settings!$C50*12),0)+IF((BU$7-$BK$7)&lt;=(Settings!$C50*12),$BK63/(Settings!$C50*12),0)+IF((BU$7-$BJ$7)&lt;=(Settings!$C50*12),$BJ63/(Settings!$C50*12),0)+IF((BU$7-$BI$7)&lt;=(Settings!$C50*12),$BI63/(Settings!$C50*12),0)+IF((BU$7-$BH$7)&lt;=(Settings!$C50*12),$BH63/(Settings!$C50*12),0)+IF((BU$7-$BG$7)&lt;=(Settings!$C50*12),$BG63/(Settings!$C50*12),0)+IF((BU$7-$BF$7)&lt;=(Settings!$C50*12),$BF63/(Settings!$C50*12),0)+IF((BU$7-$BE$7)&lt;=(Settings!$C50*12),$BE63/(Settings!$C50*12),0)+IF((BU$7-$BD$7)&lt;=(Settings!$C50*12),$BD63/(Settings!$C50*12),0)+IF((BU$7-$BC$7)&lt;=(Settings!$C50*12),$BC63/(Settings!$C50*12),0)+IF((BU$7-$BB$7)&lt;=(Settings!$C50*12),$BB63/(Settings!$C50*12),0)+IF((BU$7-$BA$7)&lt;=(Settings!$C50*12),$BA63/(Settings!$C50*12),0)+IF((BU$7-$AZ$7)&lt;=(Settings!$C50*12),$AZ63/(Settings!$C50*12),0)+IF((BU$7-$AY$7)&lt;=(Settings!$C50*12),$AY63/(Settings!$C50*12),0)+IF((BU$7-$AX$7)&lt;=(Settings!$C50*12),$AX63/(Settings!$C50*12),0)+IF((BU$7-$AW$7)&lt;=(Settings!$C50*12),$AW63/(Settings!$C50*12),0)+IF((BU$7-$AV$7)&lt;=(Settings!$C50*12),$AV63/(Settings!$C50*12),0)+IF((BU$7-$AU$7)&lt;=(Settings!$C50*12),$AU63/(Settings!$C50*12),0)+IF((BU$7-$AT$7)&lt;=(Settings!$C50*12),$AT63/(Settings!$C50*12),0)+IF((BU$7-$AS$7)&lt;=(Settings!$C50*12),$AS63/(Settings!$C50*12),0)+IF((BU$7-$AR$7)&lt;=(Settings!$C50*12),$AR63/(Settings!$C50*12),0)+IF((BU$7-$AQ$7)&lt;=(Settings!$C50*12),$AQ63/(Settings!$C50*12),0)+IF((BU$7-$AP$7)&lt;=(Settings!$C50*12),$AP63/(Settings!$C50*12),0)+IF((BU$7-$AO$7)&lt;=(Settings!$C50*12),$AO63/(Settings!$C50*12),0)+IF((BU$7-$AN$7)&lt;=(Settings!$C50*12),$AN63/(Settings!$C50*12),0)+IF((BU$7-$AM$7)&lt;=(Settings!$C50*12),$AM63/(Settings!$C50*12),0)+IF((BU$7-$AL$7)&lt;=(Settings!$C50*12),$AL63/(Settings!$C50*12),0)+IF((BU$7-$AK$7)&lt;=(Settings!$C50*12),$AK63/(Settings!$C50*12),0)+IF((BU$7-$AJ$7)&lt;=(Settings!$C50*12),$AJ63/(Settings!$C50*12),0)+IF((BU$7-$AI$7)&lt;=(Settings!$C50*12),$AI63/(Settings!$C50*12),0)+IF((BU$7-$AH$7)&lt;=(Settings!$C50*12),$AH63/(Settings!$C50*12),0)+IF((BU$7-$AG$7)&lt;=(Settings!$C50*12),$AG63/(Settings!$C50*12),0)+IF((BU$7-$AF$7)&lt;=(Settings!$C50*12),$AF63/(Settings!$C50*12),0)+IF((BU$7-$AE$7)&lt;=(Settings!$C50*12),$AE63/(Settings!$C50*12),0)+IF((BU$7-$AD$7)&lt;=(Settings!$C50*12),$AD63/(Settings!$C50*12),0)+IF((BU$7-$AC$7)&lt;=(Settings!$C50*12),$AC63/(Settings!$C50*12),0)+IF((BU$7-$AB$7)&lt;=(Settings!$C50*12),$AB63/(Settings!$C50*12),0)+IF((BU$7-$AA$7)&lt;=(Settings!$C50*12),$AA63/(Settings!$C50*12),0)+IF((BU$7-$Z$7)&lt;=(Settings!$C50*12),$Z63/(Settings!$C50*12),0)+IF((BU$7-$Y$7)&lt;=(Settings!$C50*12),$Y63/(Settings!$C50*12),0)+IF((BU$7-$X$7)&lt;=(Settings!$C50*12),$X63/(Settings!$C50*12),0)+IF((BU$7-$W$7)&lt;=(Settings!$C50*12),$W63/(Settings!$C50*12),0)+IF((BU$7-$V$7)&lt;=(Settings!$C50*12),$V63/(Settings!$C50*12),0)+IF((BU$7-$U$7)&lt;=(Settings!$C50*12),$U63/(Settings!$C50*12),0)+IF((BU$7-$T$7)&lt;=(Settings!$C50*12),$T63/(Settings!$C50*12),0)+IF((BU$7-$S$7)&lt;=(Settings!$C50*12),$S63/(Settings!$C50*12),0)+IF((BU$7-$R$7)&lt;=(Settings!$C50*12),$R63/(Settings!$C50*12),0)+IF((BU$7-$Q$7)&lt;=(Settings!$C50*12),$Q63/(Settings!$C50*12),0)+IF((BU$7-$P$7)&lt;=(Settings!$C50*12),$P63/(Settings!$C50*12),0)+IF((BU$7-$O$7)&lt;=(Settings!$C50*12),$O63/(Settings!$C50*12),0)+IF((BU$7-$N$7)&lt;=(Settings!$C50*12),$N63/(Settings!$C50*12),0)+IF((BU$7-$M$7)&lt;=(Settings!$C50*12),$M63/(Settings!$C50*12),0)+IF((BU$7-$L$7)&lt;=(Settings!$C50*12),$L63/(Settings!$C50*12),0)+IF((BU$7-$K$7)&lt;=(Settings!$C50*12),$K63/(Settings!$C50*12),0)+IF((BU$7-$J$7)&lt;=(Settings!$C50*12),$J63/(Settings!$C50*12),0)+IF((BU$7-$I$7)&lt;=(Settings!$C50*12),$I63/(Settings!$C50*12),0)+IF((BU$7-$H$7)&lt;=(Settings!$C50*12),$H63/(Settings!$C50*12),0)+IF((BU$7-$G$7)&lt;=(Settings!$C50*12),$G63/(Settings!$C50*12),0)+IF((BU$7-$F$7)&lt;=(Settings!$C50*12),$F63/(Settings!$C50*12),0)+IF((BU$7-$E$7)&lt;=(Settings!$C50*12),$E63/(Settings!$C50*12),0)</f>
        <v>#REF!</v>
      </c>
      <c r="BV75" s="286" t="e">
        <f>IF((BV$7-$BU$7)&lt;=(Settings!$C50*12),$BU63/(Settings!$C50*12),0)+IF((BV$7-$BT$7)&lt;=(Settings!$C50*12),$BT63/(Settings!$C50*12),0)+IF((BV$7-$BS$7)&lt;=(Settings!$C50*12),$BS63/(Settings!$C50*12),0)+IF((BV$7-$BR$7)&lt;=(Settings!$C50*12),$BR63/(Settings!$C50*12),0)+IF((BV$7-$BQ$7)&lt;=(Settings!$C50*12),$BQ63/(Settings!$C50*12),0)+IF((BV$7-$BP$7)&lt;=(Settings!$C50*12),$BP63/(Settings!$C50*12),0)+IF((BV$7-$BO$7)&lt;=(Settings!$C50*12),$BO63/(Settings!$C50*12),0)+IF((BV$7-$BN$7)&lt;=(Settings!$C50*12),$BN63/(Settings!$C50*12),0)+IF((BV$7-$BM$7)&lt;=(Settings!$C50*12),$BM63/(Settings!$C50*12),0)+IF((BV$7-$BL$7)&lt;=(Settings!$C50*12),$BL63/(Settings!$C50*12),0)+IF((BV$7-$BK$7)&lt;=(Settings!$C50*12),$BK63/(Settings!$C50*12),0)+IF((BV$7-$BJ$7)&lt;=(Settings!$C50*12),$BJ63/(Settings!$C50*12),0)+IF((BV$7-$BI$7)&lt;=(Settings!$C50*12),$BI63/(Settings!$C50*12),0)+IF((BV$7-$BH$7)&lt;=(Settings!$C50*12),$BH63/(Settings!$C50*12),0)+IF((BV$7-$BG$7)&lt;=(Settings!$C50*12),$BG63/(Settings!$C50*12),0)+IF((BV$7-$BF$7)&lt;=(Settings!$C50*12),$BF63/(Settings!$C50*12),0)+IF((BV$7-$BE$7)&lt;=(Settings!$C50*12),$BE63/(Settings!$C50*12),0)+IF((BV$7-$BD$7)&lt;=(Settings!$C50*12),$BD63/(Settings!$C50*12),0)+IF((BV$7-$BC$7)&lt;=(Settings!$C50*12),$BC63/(Settings!$C50*12),0)+IF((BV$7-$BB$7)&lt;=(Settings!$C50*12),$BB63/(Settings!$C50*12),0)+IF((BV$7-$BA$7)&lt;=(Settings!$C50*12),$BA63/(Settings!$C50*12),0)+IF((BV$7-$AZ$7)&lt;=(Settings!$C50*12),$AZ63/(Settings!$C50*12),0)+IF((BV$7-$AY$7)&lt;=(Settings!$C50*12),$AY63/(Settings!$C50*12),0)+IF((BV$7-$AX$7)&lt;=(Settings!$C50*12),$AX63/(Settings!$C50*12),0)+IF((BV$7-$AW$7)&lt;=(Settings!$C50*12),$AW63/(Settings!$C50*12),0)+IF((BV$7-$AV$7)&lt;=(Settings!$C50*12),$AV63/(Settings!$C50*12),0)+IF((BV$7-$AU$7)&lt;=(Settings!$C50*12),$AU63/(Settings!$C50*12),0)+IF((BV$7-$AT$7)&lt;=(Settings!$C50*12),$AT63/(Settings!$C50*12),0)+IF((BV$7-$AS$7)&lt;=(Settings!$C50*12),$AS63/(Settings!$C50*12),0)+IF((BV$7-$AR$7)&lt;=(Settings!$C50*12),$AR63/(Settings!$C50*12),0)+IF((BV$7-$AQ$7)&lt;=(Settings!$C50*12),$AQ63/(Settings!$C50*12),0)+IF((BV$7-$AP$7)&lt;=(Settings!$C50*12),$AP63/(Settings!$C50*12),0)+IF((BV$7-$AO$7)&lt;=(Settings!$C50*12),$AO63/(Settings!$C50*12),0)+IF((BV$7-$AN$7)&lt;=(Settings!$C50*12),$AN63/(Settings!$C50*12),0)+IF((BV$7-$AM$7)&lt;=(Settings!$C50*12),$AM63/(Settings!$C50*12),0)+IF((BV$7-$AL$7)&lt;=(Settings!$C50*12),$AL63/(Settings!$C50*12),0)+IF((BV$7-$AK$7)&lt;=(Settings!$C50*12),$AK63/(Settings!$C50*12),0)+IF((BV$7-$AJ$7)&lt;=(Settings!$C50*12),$AJ63/(Settings!$C50*12),0)+IF((BV$7-$AI$7)&lt;=(Settings!$C50*12),$AI63/(Settings!$C50*12),0)+IF((BV$7-$AH$7)&lt;=(Settings!$C50*12),$AH63/(Settings!$C50*12),0)+IF((BV$7-$AG$7)&lt;=(Settings!$C50*12),$AG63/(Settings!$C50*12),0)+IF((BV$7-$AF$7)&lt;=(Settings!$C50*12),$AF63/(Settings!$C50*12),0)+IF((BV$7-$AE$7)&lt;=(Settings!$C50*12),$AE63/(Settings!$C50*12),0)+IF((BV$7-$AD$7)&lt;=(Settings!$C50*12),$AD63/(Settings!$C50*12),0)+IF((BV$7-$AC$7)&lt;=(Settings!$C50*12),$AC63/(Settings!$C50*12),0)+IF((BV$7-$AB$7)&lt;=(Settings!$C50*12),$AB63/(Settings!$C50*12),0)+IF((BV$7-$AA$7)&lt;=(Settings!$C50*12),$AA63/(Settings!$C50*12),0)+IF((BV$7-$Z$7)&lt;=(Settings!$C50*12),$Z63/(Settings!$C50*12),0)+IF((BV$7-$Y$7)&lt;=(Settings!$C50*12),$Y63/(Settings!$C50*12),0)+IF((BV$7-$X$7)&lt;=(Settings!$C50*12),$X63/(Settings!$C50*12),0)+IF((BV$7-$W$7)&lt;=(Settings!$C50*12),$W63/(Settings!$C50*12),0)+IF((BV$7-$V$7)&lt;=(Settings!$C50*12),$V63/(Settings!$C50*12),0)+IF((BV$7-$U$7)&lt;=(Settings!$C50*12),$U63/(Settings!$C50*12),0)+IF((BV$7-$T$7)&lt;=(Settings!$C50*12),$T63/(Settings!$C50*12),0)+IF((BV$7-$S$7)&lt;=(Settings!$C50*12),$S63/(Settings!$C50*12),0)+IF((BV$7-$R$7)&lt;=(Settings!$C50*12),$R63/(Settings!$C50*12),0)+IF((BV$7-$Q$7)&lt;=(Settings!$C50*12),$Q63/(Settings!$C50*12),0)+IF((BV$7-$P$7)&lt;=(Settings!$C50*12),$P63/(Settings!$C50*12),0)+IF((BV$7-$O$7)&lt;=(Settings!$C50*12),$O63/(Settings!$C50*12),0)+IF((BV$7-$N$7)&lt;=(Settings!$C50*12),$N63/(Settings!$C50*12),0)+IF((BV$7-$M$7)&lt;=(Settings!$C50*12),$M63/(Settings!$C50*12),0)+IF((BV$7-$L$7)&lt;=(Settings!$C50*12),$L63/(Settings!$C50*12),0)+IF((BV$7-$K$7)&lt;=(Settings!$C50*12),$K63/(Settings!$C50*12),0)+IF((BV$7-$J$7)&lt;=(Settings!$C50*12),$J63/(Settings!$C50*12),0)+IF((BV$7-$I$7)&lt;=(Settings!$C50*12),$I63/(Settings!$C50*12),0)+IF((BV$7-$H$7)&lt;=(Settings!$C50*12),$H63/(Settings!$C50*12),0)+IF((BV$7-$G$7)&lt;=(Settings!$C50*12),$G63/(Settings!$C50*12),0)+IF((BV$7-$F$7)&lt;=(Settings!$C50*12),$F63/(Settings!$C50*12),0)+IF((BV$7-$E$7)&lt;=(Settings!$C50*12),$E63/(Settings!$C50*12),0)</f>
        <v>#REF!</v>
      </c>
      <c r="BW75" s="286" t="e">
        <f>IF((BW$7-$BV$7)&lt;=(Settings!$C50*12),$BV63/(Settings!$C50*12),0)+IF((BW$7-$BU$7)&lt;=(Settings!$C50*12),$BU63/(Settings!$C50*12),0)+IF((BW$7-$BT$7)&lt;=(Settings!$C50*12),$BT63/(Settings!$C50*12),0)+IF((BW$7-$BS$7)&lt;=(Settings!$C50*12),$BS63/(Settings!$C50*12),0)+IF((BW$7-$BR$7)&lt;=(Settings!$C50*12),$BR63/(Settings!$C50*12),0)+IF((BW$7-$BQ$7)&lt;=(Settings!$C50*12),$BQ63/(Settings!$C50*12),0)+IF((BW$7-$BP$7)&lt;=(Settings!$C50*12),$BP63/(Settings!$C50*12),0)+IF((BW$7-$BO$7)&lt;=(Settings!$C50*12),$BO63/(Settings!$C50*12),0)+IF((BW$7-$BN$7)&lt;=(Settings!$C50*12),$BN63/(Settings!$C50*12),0)+IF((BW$7-$BM$7)&lt;=(Settings!$C50*12),$BM63/(Settings!$C50*12),0)+IF((BW$7-$BL$7)&lt;=(Settings!$C50*12),$BL63/(Settings!$C50*12),0)+IF((BW$7-$BK$7)&lt;=(Settings!$C50*12),$BK63/(Settings!$C50*12),0)+IF((BW$7-$BJ$7)&lt;=(Settings!$C50*12),$BJ63/(Settings!$C50*12),0)+IF((BW$7-$BI$7)&lt;=(Settings!$C50*12),$BI63/(Settings!$C50*12),0)+IF((BW$7-$BH$7)&lt;=(Settings!$C50*12),$BH63/(Settings!$C50*12),0)+IF((BW$7-$BG$7)&lt;=(Settings!$C50*12),$BG63/(Settings!$C50*12),0)+IF((BW$7-$BF$7)&lt;=(Settings!$C50*12),$BF63/(Settings!$C50*12),0)+IF((BW$7-$BE$7)&lt;=(Settings!$C50*12),$BE63/(Settings!$C50*12),0)+IF((BW$7-$BD$7)&lt;=(Settings!$C50*12),$BD63/(Settings!$C50*12),0)+IF((BW$7-$BC$7)&lt;=(Settings!$C50*12),$BC63/(Settings!$C50*12),0)+IF((BW$7-$BB$7)&lt;=(Settings!$C50*12),$BB63/(Settings!$C50*12),0)+IF((BW$7-$BA$7)&lt;=(Settings!$C50*12),$BA63/(Settings!$C50*12),0)+IF((BW$7-$AZ$7)&lt;=(Settings!$C50*12),$AZ63/(Settings!$C50*12),0)+IF((BW$7-$AY$7)&lt;=(Settings!$C50*12),$AY63/(Settings!$C50*12),0)+IF((BW$7-$AX$7)&lt;=(Settings!$C50*12),$AX63/(Settings!$C50*12),0)+IF((BW$7-$AW$7)&lt;=(Settings!$C50*12),$AW63/(Settings!$C50*12),0)+IF((BW$7-$AV$7)&lt;=(Settings!$C50*12),$AV63/(Settings!$C50*12),0)+IF((BW$7-$AU$7)&lt;=(Settings!$C50*12),$AU63/(Settings!$C50*12),0)+IF((BW$7-$AT$7)&lt;=(Settings!$C50*12),$AT63/(Settings!$C50*12),0)+IF((BW$7-$AS$7)&lt;=(Settings!$C50*12),$AS63/(Settings!$C50*12),0)+IF((BW$7-$AR$7)&lt;=(Settings!$C50*12),$AR63/(Settings!$C50*12),0)+IF((BW$7-$AQ$7)&lt;=(Settings!$C50*12),$AQ63/(Settings!$C50*12),0)+IF((BW$7-$AP$7)&lt;=(Settings!$C50*12),$AP63/(Settings!$C50*12),0)+IF((BW$7-$AO$7)&lt;=(Settings!$C50*12),$AO63/(Settings!$C50*12),0)+IF((BW$7-$AN$7)&lt;=(Settings!$C50*12),$AN63/(Settings!$C50*12),0)+IF((BW$7-$AM$7)&lt;=(Settings!$C50*12),$AM63/(Settings!$C50*12),0)+IF((BW$7-$AL$7)&lt;=(Settings!$C50*12),$AL63/(Settings!$C50*12),0)+IF((BW$7-$AK$7)&lt;=(Settings!$C50*12),$AK63/(Settings!$C50*12),0)+IF((BW$7-$AJ$7)&lt;=(Settings!$C50*12),$AJ63/(Settings!$C50*12),0)+IF((BW$7-$AI$7)&lt;=(Settings!$C50*12),$AI63/(Settings!$C50*12),0)+IF((BW$7-$AH$7)&lt;=(Settings!$C50*12),$AH63/(Settings!$C50*12),0)+IF((BW$7-$AG$7)&lt;=(Settings!$C50*12),$AG63/(Settings!$C50*12),0)+IF((BW$7-$AF$7)&lt;=(Settings!$C50*12),$AF63/(Settings!$C50*12),0)+IF((BW$7-$AE$7)&lt;=(Settings!$C50*12),$AE63/(Settings!$C50*12),0)+IF((BW$7-$AD$7)&lt;=(Settings!$C50*12),$AD63/(Settings!$C50*12),0)+IF((BW$7-$AC$7)&lt;=(Settings!$C50*12),$AC63/(Settings!$C50*12),0)+IF((BW$7-$AB$7)&lt;=(Settings!$C50*12),$AB63/(Settings!$C50*12),0)+IF((BW$7-$AA$7)&lt;=(Settings!$C50*12),$AA63/(Settings!$C50*12),0)+IF((BW$7-$Z$7)&lt;=(Settings!$C50*12),$Z63/(Settings!$C50*12),0)+IF((BW$7-$Y$7)&lt;=(Settings!$C50*12),$Y63/(Settings!$C50*12),0)+IF((BW$7-$X$7)&lt;=(Settings!$C50*12),$X63/(Settings!$C50*12),0)+IF((BW$7-$W$7)&lt;=(Settings!$C50*12),$W63/(Settings!$C50*12),0)+IF((BW$7-$V$7)&lt;=(Settings!$C50*12),$V63/(Settings!$C50*12),0)+IF((BW$7-$U$7)&lt;=(Settings!$C50*12),$U63/(Settings!$C50*12),0)+IF((BW$7-$T$7)&lt;=(Settings!$C50*12),$T63/(Settings!$C50*12),0)+IF((BW$7-$S$7)&lt;=(Settings!$C50*12),$S63/(Settings!$C50*12),0)+IF((BW$7-$R$7)&lt;=(Settings!$C50*12),$R63/(Settings!$C50*12),0)+IF((BW$7-$Q$7)&lt;=(Settings!$C50*12),$Q63/(Settings!$C50*12),0)+IF((BW$7-$P$7)&lt;=(Settings!$C50*12),$P63/(Settings!$C50*12),0)+IF((BW$7-$O$7)&lt;=(Settings!$C50*12),$O63/(Settings!$C50*12),0)+IF((BW$7-$N$7)&lt;=(Settings!$C50*12),$N63/(Settings!$C50*12),0)+IF((BW$7-$M$7)&lt;=(Settings!$C50*12),$M63/(Settings!$C50*12),0)+IF((BW$7-$L$7)&lt;=(Settings!$C50*12),$L63/(Settings!$C50*12),0)+IF((BW$7-$K$7)&lt;=(Settings!$C50*12),$K63/(Settings!$C50*12),0)+IF((BW$7-$J$7)&lt;=(Settings!$C50*12),$J63/(Settings!$C50*12),0)+IF((BW$7-$I$7)&lt;=(Settings!$C50*12),$I63/(Settings!$C50*12),0)+IF((BW$7-$H$7)&lt;=(Settings!$C50*12),$H63/(Settings!$C50*12),0)+IF((BW$7-$G$7)&lt;=(Settings!$C50*12),$G63/(Settings!$C50*12),0)+IF((BW$7-$F$7)&lt;=(Settings!$C50*12),$F63/(Settings!$C50*12),0)+IF((BW$7-$E$7)&lt;=(Settings!$C50*12),$E63/(Settings!$C50*12),0)</f>
        <v>#REF!</v>
      </c>
      <c r="BX75" s="286" t="e">
        <f>IF((BX$7-BW$7)&lt;=(Settings!$C50*12),$BW63/(Settings!$C50*12),0)+IF((BX$7-$BV$7)&lt;=(Settings!$C50*12),$BV63/(Settings!$C50*12),0)+IF((BX$7-$BU$7)&lt;=(Settings!$C50*12),$BU63/(Settings!$C50*12),0)+IF((BX$7-$BT$7)&lt;=(Settings!$C50*12),$BT63/(Settings!$C50*12),0)+IF((BX$7-$BS$7)&lt;=(Settings!$C50*12),$BS63/(Settings!$C50*12),0)+IF((BX$7-$BR$7)&lt;=(Settings!$C50*12),$BR63/(Settings!$C50*12),0)+IF((BX$7-$BQ$7)&lt;=(Settings!$C50*12),$BQ63/(Settings!$C50*12),0)+IF((BX$7-$BP$7)&lt;=(Settings!$C50*12),$BP63/(Settings!$C50*12),0)+IF((BX$7-$BO$7)&lt;=(Settings!$C50*12),$BO63/(Settings!$C50*12),0)+IF((BX$7-$BN$7)&lt;=(Settings!$C50*12),$BN63/(Settings!$C50*12),0)+IF((BX$7-$BM$7)&lt;=(Settings!$C50*12),$BM63/(Settings!$C50*12),0)+IF((BX$7-$BL$7)&lt;=(Settings!$C50*12),$BL63/(Settings!$C50*12),0)+IF((BX$7-$BK$7)&lt;=(Settings!$C50*12),$BK63/(Settings!$C50*12),0)+IF((BX$7-$BJ$7)&lt;=(Settings!$C50*12),$BJ63/(Settings!$C50*12),0)+IF((BX$7-$BI$7)&lt;=(Settings!$C50*12),$BI63/(Settings!$C50*12),0)+IF((BX$7-$BH$7)&lt;=(Settings!$C50*12),$BH63/(Settings!$C50*12),0)+IF((BX$7-$BG$7)&lt;=(Settings!$C50*12),$BG63/(Settings!$C50*12),0)+IF((BX$7-$BF$7)&lt;=(Settings!$C50*12),$BF63/(Settings!$C50*12),0)+IF((BX$7-$BE$7)&lt;=(Settings!$C50*12),$BE63/(Settings!$C50*12),0)+IF((BX$7-$BD$7)&lt;=(Settings!$C50*12),$BD63/(Settings!$C50*12),0)+IF((BX$7-$BC$7)&lt;=(Settings!$C50*12),$BC63/(Settings!$C50*12),0)+IF((BX$7-$BB$7)&lt;=(Settings!$C50*12),$BB63/(Settings!$C50*12),0)+IF((BX$7-$BA$7)&lt;=(Settings!$C50*12),$BA63/(Settings!$C50*12),0)+IF((BX$7-$AZ$7)&lt;=(Settings!$C50*12),$AZ63/(Settings!$C50*12),0)+IF((BX$7-$AY$7)&lt;=(Settings!$C50*12),$AY63/(Settings!$C50*12),0)+IF((BX$7-$AX$7)&lt;=(Settings!$C50*12),$AX63/(Settings!$C50*12),0)+IF((BX$7-$AW$7)&lt;=(Settings!$C50*12),$AW63/(Settings!$C50*12),0)+IF((BX$7-$AV$7)&lt;=(Settings!$C50*12),$AV63/(Settings!$C50*12),0)+IF((BX$7-$AU$7)&lt;=(Settings!$C50*12),$AU63/(Settings!$C50*12),0)+IF((BX$7-$AT$7)&lt;=(Settings!$C50*12),$AT63/(Settings!$C50*12),0)+IF((BX$7-$AS$7)&lt;=(Settings!$C50*12),$AS63/(Settings!$C50*12),0)+IF((BX$7-$AR$7)&lt;=(Settings!$C50*12),$AR63/(Settings!$C50*12),0)+IF((BX$7-$AQ$7)&lt;=(Settings!$C50*12),$AQ63/(Settings!$C50*12),0)+IF((BX$7-$AP$7)&lt;=(Settings!$C50*12),$AP63/(Settings!$C50*12),0)+IF((BX$7-$AO$7)&lt;=(Settings!$C50*12),$AO63/(Settings!$C50*12),0)+IF((BX$7-$AN$7)&lt;=(Settings!$C50*12),$AN63/(Settings!$C50*12),0)+IF((BX$7-$AM$7)&lt;=(Settings!$C50*12),$AM63/(Settings!$C50*12),0)+IF((BX$7-$AL$7)&lt;=(Settings!$C50*12),$AL63/(Settings!$C50*12),0)+IF((BX$7-$AK$7)&lt;=(Settings!$C50*12),$AK63/(Settings!$C50*12),0)+IF((BX$7-$AJ$7)&lt;=(Settings!$C50*12),$AJ63/(Settings!$C50*12),0)+IF((BX$7-$AI$7)&lt;=(Settings!$C50*12),$AI63/(Settings!$C50*12),0)+IF((BX$7-$AH$7)&lt;=(Settings!$C50*12),$AH63/(Settings!$C50*12),0)+IF((BX$7-$AG$7)&lt;=(Settings!$C50*12),$AG63/(Settings!$C50*12),0)+IF((BX$7-$AF$7)&lt;=(Settings!$C50*12),$AF63/(Settings!$C50*12),0)+IF((BX$7-$AE$7)&lt;=(Settings!$C50*12),$AE63/(Settings!$C50*12),0)+IF((BX$7-$AD$7)&lt;=(Settings!$C50*12),$AD63/(Settings!$C50*12),0)+IF((BX$7-$AC$7)&lt;=(Settings!$C50*12),$AC63/(Settings!$C50*12),0)+IF((BX$7-$AB$7)&lt;=(Settings!$C50*12),$AB63/(Settings!$C50*12),0)+IF((BX$7-$AA$7)&lt;=(Settings!$C50*12),$AA63/(Settings!$C50*12),0)+IF((BX$7-$Z$7)&lt;=(Settings!$C50*12),$Z63/(Settings!$C50*12),0)+IF((BX$7-$Y$7)&lt;=(Settings!$C50*12),$Y63/(Settings!$C50*12),0)+IF((BX$7-$X$7)&lt;=(Settings!$C50*12),$X63/(Settings!$C50*12),0)+IF((BX$7-$W$7)&lt;=(Settings!$C50*12),$W63/(Settings!$C50*12),0)+IF((BX$7-$V$7)&lt;=(Settings!$C50*12),$V63/(Settings!$C50*12),0)+IF((BX$7-$U$7)&lt;=(Settings!$C50*12),$U63/(Settings!$C50*12),0)+IF((BX$7-$T$7)&lt;=(Settings!$C50*12),$T63/(Settings!$C50*12),0)+IF((BX$7-$S$7)&lt;=(Settings!$C50*12),$S63/(Settings!$C50*12),0)+IF((BX$7-$R$7)&lt;=(Settings!$C50*12),$R63/(Settings!$C50*12),0)+IF((BX$7-$Q$7)&lt;=(Settings!$C50*12),$Q63/(Settings!$C50*12),0)+IF((BX$7-$P$7)&lt;=(Settings!$C50*12),$P63/(Settings!$C50*12),0)+IF((BX$7-$O$7)&lt;=(Settings!$C50*12),$O63/(Settings!$C50*12),0)+IF((BX$7-$N$7)&lt;=(Settings!$C50*12),$N63/(Settings!$C50*12),0)+IF((BX$7-$M$7)&lt;=(Settings!$C50*12),$M63/(Settings!$C50*12),0)+IF((BX$7-$L$7)&lt;=(Settings!$C50*12),$L63/(Settings!$C50*12),0)+IF((BX$7-$K$7)&lt;=(Settings!$C50*12),$K63/(Settings!$C50*12),0)+IF((BX$7-$J$7)&lt;=(Settings!$C50*12),$J63/(Settings!$C50*12),0)+IF((BX$7-$I$7)&lt;=(Settings!$C50*12),$I63/(Settings!$C50*12),0)+IF((BX$7-$H$7)&lt;=(Settings!$C50*12),$H63/(Settings!$C50*12),0)+IF((BX$7-$G$7)&lt;=(Settings!$C50*12),$G63/(Settings!$C50*12),0)+IF((BX$7-$F$7)&lt;=(Settings!$C50*12),$F63/(Settings!$C50*12),0)+IF((BX$7-$E$7)&lt;=(Settings!$C50*12),$E63/(Settings!$C50*12),0)</f>
        <v>#REF!</v>
      </c>
      <c r="BY75" s="286" t="e">
        <f>IF((BY$7-BX$7)&lt;=(Settings!$C50*12),$BX63/(Settings!$C50*12),0)+IF((BY$7-$BW$7)&lt;=(Settings!$C50*12),$BW63/(Settings!$C50*12),0)+IF((BY$7-$BV$7)&lt;=(Settings!$C50*12),$BV63/(Settings!$C50*12),0)+IF((BY$7-$BU$7)&lt;=(Settings!$C50*12),$BU63/(Settings!$C50*12),0)+IF((BY$7-$BT$7)&lt;=(Settings!$C50*12),$BT63/(Settings!$C50*12),0)+IF((BY$7-$BS$7)&lt;=(Settings!$C50*12),$BS63/(Settings!$C50*12),0)+IF((BY$7-$BR$7)&lt;=(Settings!$C50*12),$BR63/(Settings!$C50*12),0)+IF((BY$7-$BQ$7)&lt;=(Settings!$C50*12),$BQ63/(Settings!$C50*12),0)+IF((BY$7-$BP$7)&lt;=(Settings!$C50*12),$BP63/(Settings!$C50*12),0)+IF((BY$7-$BO$7)&lt;=(Settings!$C50*12),$BO63/(Settings!$C50*12),0)+IF((BY$7-$BN$7)&lt;=(Settings!$C50*12),$BN63/(Settings!$C50*12),0)+IF((BY$7-$BM$7)&lt;=(Settings!$C50*12),$BM63/(Settings!$C50*12),0)+IF((BY$7-$BL$7)&lt;=(Settings!$C50*12),$BL63/(Settings!$C50*12),0)+IF((BY$7-$BK$7)&lt;=(Settings!$C50*12),$BK63/(Settings!$C50*12),0)+IF((BY$7-$BJ$7)&lt;=(Settings!$C50*12),$BJ63/(Settings!$C50*12),0)+IF((BY$7-$BI$7)&lt;=(Settings!$C50*12),$BI63/(Settings!$C50*12),0)+IF((BY$7-$BH$7)&lt;=(Settings!$C50*12),$BH63/(Settings!$C50*12),0)+IF((BY$7-$BG$7)&lt;=(Settings!$C50*12),$BG63/(Settings!$C50*12),0)+IF((BY$7-$BF$7)&lt;=(Settings!$C50*12),$BF63/(Settings!$C50*12),0)+IF((BY$7-$BE$7)&lt;=(Settings!$C50*12),$BE63/(Settings!$C50*12),0)+IF((BY$7-$BD$7)&lt;=(Settings!$C50*12),$BD63/(Settings!$C50*12),0)+IF((BY$7-$BC$7)&lt;=(Settings!$C50*12),$BC63/(Settings!$C50*12),0)+IF((BY$7-$BB$7)&lt;=(Settings!$C50*12),$BB63/(Settings!$C50*12),0)+IF((BY$7-$BA$7)&lt;=(Settings!$C50*12),$BA63/(Settings!$C50*12),0)+IF((BY$7-$AZ$7)&lt;=(Settings!$C50*12),$AZ63/(Settings!$C50*12),0)+IF((BY$7-$AY$7)&lt;=(Settings!$C50*12),$AY63/(Settings!$C50*12),0)+IF((BY$7-$AX$7)&lt;=(Settings!$C50*12),$AX63/(Settings!$C50*12),0)+IF((BY$7-$AW$7)&lt;=(Settings!$C50*12),$AW63/(Settings!$C50*12),0)+IF((BY$7-$AV$7)&lt;=(Settings!$C50*12),$AV63/(Settings!$C50*12),0)+IF((BY$7-$AU$7)&lt;=(Settings!$C50*12),$AU63/(Settings!$C50*12),0)+IF((BY$7-$AT$7)&lt;=(Settings!$C50*12),$AT63/(Settings!$C50*12),0)+IF((BY$7-$AS$7)&lt;=(Settings!$C50*12),$AS63/(Settings!$C50*12),0)+IF((BY$7-$AR$7)&lt;=(Settings!$C50*12),$AR63/(Settings!$C50*12),0)+IF((BY$7-$AQ$7)&lt;=(Settings!$C50*12),$AQ63/(Settings!$C50*12),0)+IF((BY$7-$AP$7)&lt;=(Settings!$C50*12),$AP63/(Settings!$C50*12),0)+IF((BY$7-$AO$7)&lt;=(Settings!$C50*12),$AO63/(Settings!$C50*12),0)+IF((BY$7-$AN$7)&lt;=(Settings!$C50*12),$AN63/(Settings!$C50*12),0)+IF((BY$7-$AM$7)&lt;=(Settings!$C50*12),$AM63/(Settings!$C50*12),0)+IF((BY$7-$AL$7)&lt;=(Settings!$C50*12),$AL63/(Settings!$C50*12),0)+IF((BY$7-$AK$7)&lt;=(Settings!$C50*12),$AK63/(Settings!$C50*12),0)+IF((BY$7-$AJ$7)&lt;=(Settings!$C50*12),$AJ63/(Settings!$C50*12),0)+IF((BY$7-$AI$7)&lt;=(Settings!$C50*12),$AI63/(Settings!$C50*12),0)+IF((BY$7-$AH$7)&lt;=(Settings!$C50*12),$AH63/(Settings!$C50*12),0)+IF((BY$7-$AG$7)&lt;=(Settings!$C50*12),$AG63/(Settings!$C50*12),0)+IF((BY$7-$AF$7)&lt;=(Settings!$C50*12),$AF63/(Settings!$C50*12),0)+IF((BY$7-$AE$7)&lt;=(Settings!$C50*12),$AE63/(Settings!$C50*12),0)+IF((BY$7-$AD$7)&lt;=(Settings!$C50*12),$AD63/(Settings!$C50*12),0)+IF((BY$7-$AC$7)&lt;=(Settings!$C50*12),$AC63/(Settings!$C50*12),0)+IF((BY$7-$AB$7)&lt;=(Settings!$C50*12),$AB63/(Settings!$C50*12),0)+IF((BY$7-$AA$7)&lt;=(Settings!$C50*12),$AA63/(Settings!$C50*12),0)+IF((BY$7-$Z$7)&lt;=(Settings!$C50*12),$Z63/(Settings!$C50*12),0)+IF((BY$7-$Y$7)&lt;=(Settings!$C50*12),$Y63/(Settings!$C50*12),0)+IF((BY$7-$X$7)&lt;=(Settings!$C50*12),$X63/(Settings!$C50*12),0)+IF((BY$7-$W$7)&lt;=(Settings!$C50*12),$W63/(Settings!$C50*12),0)+IF((BY$7-$V$7)&lt;=(Settings!$C50*12),$V63/(Settings!$C50*12),0)+IF((BY$7-$U$7)&lt;=(Settings!$C50*12),$U63/(Settings!$C50*12),0)+IF((BY$7-$T$7)&lt;=(Settings!$C50*12),$T63/(Settings!$C50*12),0)+IF((BY$7-$S$7)&lt;=(Settings!$C50*12),$S63/(Settings!$C50*12),0)+IF((BY$7-$R$7)&lt;=(Settings!$C50*12),$R63/(Settings!$C50*12),0)+IF((BY$7-$Q$7)&lt;=(Settings!$C50*12),$Q63/(Settings!$C50*12),0)+IF((BY$7-$P$7)&lt;=(Settings!$C50*12),$P63/(Settings!$C50*12),0)+IF((BY$7-$O$7)&lt;=(Settings!$C50*12),$O63/(Settings!$C50*12),0)+IF((BY$7-$N$7)&lt;=(Settings!$C50*12),$N63/(Settings!$C50*12),0)+IF((BY$7-$M$7)&lt;=(Settings!$C50*12),$M63/(Settings!$C50*12),0)+IF((BY$7-$L$7)&lt;=(Settings!$C50*12),$L63/(Settings!$C50*12),0)+IF((BY$7-$K$7)&lt;=(Settings!$C50*12),$K63/(Settings!$C50*12),0)+IF((BY$7-$J$7)&lt;=(Settings!$C50*12),$J63/(Settings!$C50*12),0)+IF((BY$7-$I$7)&lt;=(Settings!$C50*12),$I63/(Settings!$C50*12),0)+IF((BY$7-$H$7)&lt;=(Settings!$C50*12),$H63/(Settings!$C50*12),0)+IF((BY$7-$G$7)&lt;=(Settings!$C50*12),$G63/(Settings!$C50*12),0)+IF((BY$7-$F$7)&lt;=(Settings!$C50*12),$F63/(Settings!$C50*12),0)+IF((BY$7-$E$7)&lt;=(Settings!$C50*12),$E63/(Settings!$C50*12),0)</f>
        <v>#REF!</v>
      </c>
      <c r="BZ75" s="286" t="e">
        <f>IF((BZ$7-BY$7)&lt;=(Settings!$C50*12),$BY63/(Settings!$C50*12),0)+IF((BZ$7-$BX$7)&lt;=(Settings!$C50*12),$BX63/(Settings!$C50*12),0)+IF((BZ$7-$BW$7)&lt;=(Settings!$C50*12),$BW63/(Settings!$C50*12),0)+IF((BZ$7-$BV$7)&lt;=(Settings!$C50*12),$BV63/(Settings!$C50*12),0)+IF((BZ$7-$BU$7)&lt;=(Settings!$C50*12),$BU63/(Settings!$C50*12),0)+IF((BZ$7-$BT$7)&lt;=(Settings!$C50*12),$BT63/(Settings!$C50*12),0)+IF((BZ$7-$BS$7)&lt;=(Settings!$C50*12),$BS63/(Settings!$C50*12),0)+IF((BZ$7-$BR$7)&lt;=(Settings!$C50*12),$BR63/(Settings!$C50*12),0)+IF((BZ$7-$BQ$7)&lt;=(Settings!$C50*12),$BQ63/(Settings!$C50*12),0)+IF((BZ$7-$BP$7)&lt;=(Settings!$C50*12),$BP63/(Settings!$C50*12),0)+IF((BZ$7-$BO$7)&lt;=(Settings!$C50*12),$BO63/(Settings!$C50*12),0)+IF((BZ$7-$BN$7)&lt;=(Settings!$C50*12),$BN63/(Settings!$C50*12),0)+IF((BZ$7-$BM$7)&lt;=(Settings!$C50*12),$BM63/(Settings!$C50*12),0)+IF((BZ$7-$BL$7)&lt;=(Settings!$C50*12),$BL63/(Settings!$C50*12),0)+IF((BZ$7-$BK$7)&lt;=(Settings!$C50*12),$BK63/(Settings!$C50*12),0)+IF((BZ$7-$BJ$7)&lt;=(Settings!$C50*12),$BJ63/(Settings!$C50*12),0)+IF((BZ$7-$BI$7)&lt;=(Settings!$C50*12),$BI63/(Settings!$C50*12),0)+IF((BZ$7-$BH$7)&lt;=(Settings!$C50*12),$BH63/(Settings!$C50*12),0)+IF((BZ$7-$BG$7)&lt;=(Settings!$C50*12),$BG63/(Settings!$C50*12),0)+IF((BZ$7-$BF$7)&lt;=(Settings!$C50*12),$BF63/(Settings!$C50*12),0)+IF((BZ$7-$BE$7)&lt;=(Settings!$C50*12),$BE63/(Settings!$C50*12),0)+IF((BZ$7-$BD$7)&lt;=(Settings!$C50*12),$BD63/(Settings!$C50*12),0)+IF((BZ$7-$BC$7)&lt;=(Settings!$C50*12),$BC63/(Settings!$C50*12),0)+IF((BZ$7-$BB$7)&lt;=(Settings!$C50*12),$BB63/(Settings!$C50*12),0)+IF((BZ$7-$BA$7)&lt;=(Settings!$C50*12),$BA63/(Settings!$C50*12),0)+IF((BZ$7-$AZ$7)&lt;=(Settings!$C50*12),$AZ63/(Settings!$C50*12),0)+IF((BZ$7-$AY$7)&lt;=(Settings!$C50*12),$AY63/(Settings!$C50*12),0)+IF((BZ$7-$AX$7)&lt;=(Settings!$C50*12),$AX63/(Settings!$C50*12),0)+IF((BZ$7-$AW$7)&lt;=(Settings!$C50*12),$AW63/(Settings!$C50*12),0)+IF((BZ$7-$AV$7)&lt;=(Settings!$C50*12),$AV63/(Settings!$C50*12),0)+IF((BZ$7-$AU$7)&lt;=(Settings!$C50*12),$AU63/(Settings!$C50*12),0)+IF((BZ$7-$AT$7)&lt;=(Settings!$C50*12),$AT63/(Settings!$C50*12),0)+IF((BZ$7-$AS$7)&lt;=(Settings!$C50*12),$AS63/(Settings!$C50*12),0)+IF((BZ$7-$AR$7)&lt;=(Settings!$C50*12),$AR63/(Settings!$C50*12),0)+IF((BZ$7-$AQ$7)&lt;=(Settings!$C50*12),$AQ63/(Settings!$C50*12),0)+IF((BZ$7-$AP$7)&lt;=(Settings!$C50*12),$AP63/(Settings!$C50*12),0)+IF((BZ$7-$AO$7)&lt;=(Settings!$C50*12),$AO63/(Settings!$C50*12),0)+IF((BZ$7-$AN$7)&lt;=(Settings!$C50*12),$AN63/(Settings!$C50*12),0)+IF((BZ$7-$AM$7)&lt;=(Settings!$C50*12),$AM63/(Settings!$C50*12),0)+IF((BZ$7-$AL$7)&lt;=(Settings!$C50*12),$AL63/(Settings!$C50*12),0)+IF((BZ$7-$AK$7)&lt;=(Settings!$C50*12),$AK63/(Settings!$C50*12),0)+IF((BZ$7-$AJ$7)&lt;=(Settings!$C50*12),$AJ63/(Settings!$C50*12),0)+IF((BZ$7-$AI$7)&lt;=(Settings!$C50*12),$AI63/(Settings!$C50*12),0)+IF((BZ$7-$AH$7)&lt;=(Settings!$C50*12),$AH63/(Settings!$C50*12),0)+IF((BZ$7-$AG$7)&lt;=(Settings!$C50*12),$AG63/(Settings!$C50*12),0)+IF((BZ$7-$AF$7)&lt;=(Settings!$C50*12),$AF63/(Settings!$C50*12),0)+IF((BZ$7-$AE$7)&lt;=(Settings!$C50*12),$AE63/(Settings!$C50*12),0)+IF((BZ$7-$AD$7)&lt;=(Settings!$C50*12),$AD63/(Settings!$C50*12),0)+IF((BZ$7-$AC$7)&lt;=(Settings!$C50*12),$AC63/(Settings!$C50*12),0)+IF((BZ$7-$AB$7)&lt;=(Settings!$C50*12),$AB63/(Settings!$C50*12),0)+IF((BZ$7-$AA$7)&lt;=(Settings!$C50*12),$AA63/(Settings!$C50*12),0)+IF((BZ$7-$Z$7)&lt;=(Settings!$C50*12),$Z63/(Settings!$C50*12),0)+IF((BZ$7-$Y$7)&lt;=(Settings!$C50*12),$Y63/(Settings!$C50*12),0)+IF((BZ$7-$X$7)&lt;=(Settings!$C50*12),$X63/(Settings!$C50*12),0)+IF((BZ$7-$W$7)&lt;=(Settings!$C50*12),$W63/(Settings!$C50*12),0)+IF((BZ$7-$V$7)&lt;=(Settings!$C50*12),$V63/(Settings!$C50*12),0)+IF((BZ$7-$U$7)&lt;=(Settings!$C50*12),$U63/(Settings!$C50*12),0)+IF((BZ$7-$T$7)&lt;=(Settings!$C50*12),$T63/(Settings!$C50*12),0)+IF((BZ$7-$S$7)&lt;=(Settings!$C50*12),$S63/(Settings!$C50*12),0)+IF((BZ$7-$R$7)&lt;=(Settings!$C50*12),$R63/(Settings!$C50*12),0)+IF((BZ$7-$Q$7)&lt;=(Settings!$C50*12),$Q63/(Settings!$C50*12),0)+IF((BZ$7-$P$7)&lt;=(Settings!$C50*12),$P63/(Settings!$C50*12),0)+IF((BZ$7-$O$7)&lt;=(Settings!$C50*12),$O63/(Settings!$C50*12),0)+IF((BZ$7-$N$7)&lt;=(Settings!$C50*12),$N63/(Settings!$C50*12),0)+IF((BZ$7-$M$7)&lt;=(Settings!$C50*12),$M63/(Settings!$C50*12),0)+IF((BZ$7-$L$7)&lt;=(Settings!$C50*12),$L63/(Settings!$C50*12),0)+IF((BZ$7-$K$7)&lt;=(Settings!$C50*12),$K63/(Settings!$C50*12),0)+IF((BZ$7-$J$7)&lt;=(Settings!$C50*12),$J63/(Settings!$C50*12),0)+IF((BZ$7-$I$7)&lt;=(Settings!$C50*12),$I63/(Settings!$C50*12),0)+IF((BZ$7-$H$7)&lt;=(Settings!$C50*12),$H63/(Settings!$C50*12),0)+IF((BZ$7-$G$7)&lt;=(Settings!$C50*12),$G63/(Settings!$C50*12),0)+IF((BZ$7-$F$7)&lt;=(Settings!$C50*12),$F63/(Settings!$C50*12),0)+IF((BZ$7-$E$7)&lt;=(Settings!$C50*12),$E63/(Settings!$C50*12),0)</f>
        <v>#REF!</v>
      </c>
      <c r="CA75" s="286" t="e">
        <f>IF((CA$7-BZ$7)&lt;=(Settings!$C50*12),$BZ63/(Settings!$C50*12),0)+IF((CA$7-$BY$7)&lt;=(Settings!$C50*12),$BY63/(Settings!$C50*12),0)+IF((CA$7-$BX$7)&lt;=(Settings!$C50*12),$BX63/(Settings!$C50*12),0)+IF((CA$7-$BW$7)&lt;=(Settings!$C50*12),$BW63/(Settings!$C50*12),0)+IF((CA$7-$BV$7)&lt;=(Settings!$C50*12),$BV63/(Settings!$C50*12),0)+IF((CA$7-$BU$7)&lt;=(Settings!$C50*12),$BU63/(Settings!$C50*12),0)+IF((CA$7-$BT$7)&lt;=(Settings!$C50*12),$BT63/(Settings!$C50*12),0)+IF((CA$7-$BS$7)&lt;=(Settings!$C50*12),$BS63/(Settings!$C50*12),0)+IF((CA$7-$BR$7)&lt;=(Settings!$C50*12),$BR63/(Settings!$C50*12),0)+IF((CA$7-$BQ$7)&lt;=(Settings!$C50*12),$BQ63/(Settings!$C50*12),0)+IF((CA$7-$BP$7)&lt;=(Settings!$C50*12),$BP63/(Settings!$C50*12),0)+IF((CA$7-$BO$7)&lt;=(Settings!$C50*12),$BO63/(Settings!$C50*12),0)+IF((CA$7-$BN$7)&lt;=(Settings!$C50*12),$BN63/(Settings!$C50*12),0)+IF((CA$7-$BM$7)&lt;=(Settings!$C50*12),$BM63/(Settings!$C50*12),0)+IF((CA$7-$BL$7)&lt;=(Settings!$C50*12),$BL63/(Settings!$C50*12),0)+IF((CA$7-$BK$7)&lt;=(Settings!$C50*12),$BK63/(Settings!$C50*12),0)+IF((CA$7-$BJ$7)&lt;=(Settings!$C50*12),$BJ63/(Settings!$C50*12),0)+IF((CA$7-$BI$7)&lt;=(Settings!$C50*12),$BI63/(Settings!$C50*12),0)+IF((CA$7-$BH$7)&lt;=(Settings!$C50*12),$BH63/(Settings!$C50*12),0)+IF((CA$7-$BG$7)&lt;=(Settings!$C50*12),$BG63/(Settings!$C50*12),0)+IF((CA$7-$BF$7)&lt;=(Settings!$C50*12),$BF63/(Settings!$C50*12),0)+IF((CA$7-$BE$7)&lt;=(Settings!$C50*12),$BE63/(Settings!$C50*12),0)+IF((CA$7-$BD$7)&lt;=(Settings!$C50*12),$BD63/(Settings!$C50*12),0)+IF((CA$7-$BC$7)&lt;=(Settings!$C50*12),$BC63/(Settings!$C50*12),0)+IF((CA$7-$BB$7)&lt;=(Settings!$C50*12),$BB63/(Settings!$C50*12),0)+IF((CA$7-$BA$7)&lt;=(Settings!$C50*12),$BA63/(Settings!$C50*12),0)+IF((CA$7-$AZ$7)&lt;=(Settings!$C50*12),$AZ63/(Settings!$C50*12),0)+IF((CA$7-$AY$7)&lt;=(Settings!$C50*12),$AY63/(Settings!$C50*12),0)+IF((CA$7-$AX$7)&lt;=(Settings!$C50*12),$AX63/(Settings!$C50*12),0)+IF((CA$7-$AW$7)&lt;=(Settings!$C50*12),$AW63/(Settings!$C50*12),0)+IF((CA$7-$AV$7)&lt;=(Settings!$C50*12),$AV63/(Settings!$C50*12),0)+IF((CA$7-$AU$7)&lt;=(Settings!$C50*12),$AU63/(Settings!$C50*12),0)+IF((CA$7-$AT$7)&lt;=(Settings!$C50*12),$AT63/(Settings!$C50*12),0)+IF((CA$7-$AS$7)&lt;=(Settings!$C50*12),$AS63/(Settings!$C50*12),0)+IF((CA$7-$AR$7)&lt;=(Settings!$C50*12),$AR63/(Settings!$C50*12),0)+IF((CA$7-$AQ$7)&lt;=(Settings!$C50*12),$AQ63/(Settings!$C50*12),0)+IF((CA$7-$AP$7)&lt;=(Settings!$C50*12),$AP63/(Settings!$C50*12),0)+IF((CA$7-$AO$7)&lt;=(Settings!$C50*12),$AO63/(Settings!$C50*12),0)+IF((CA$7-$AN$7)&lt;=(Settings!$C50*12),$AN63/(Settings!$C50*12),0)+IF((CA$7-$AM$7)&lt;=(Settings!$C50*12),$AM63/(Settings!$C50*12),0)+IF((CA$7-$AL$7)&lt;=(Settings!$C50*12),$AL63/(Settings!$C50*12),0)+IF((CA$7-$AK$7)&lt;=(Settings!$C50*12),$AK63/(Settings!$C50*12),0)+IF((CA$7-$AJ$7)&lt;=(Settings!$C50*12),$AJ63/(Settings!$C50*12),0)+IF((CA$7-$AI$7)&lt;=(Settings!$C50*12),$AI63/(Settings!$C50*12),0)+IF((CA$7-$AH$7)&lt;=(Settings!$C50*12),$AH63/(Settings!$C50*12),0)+IF((CA$7-$AG$7)&lt;=(Settings!$C50*12),$AG63/(Settings!$C50*12),0)+IF((CA$7-$AF$7)&lt;=(Settings!$C50*12),$AF63/(Settings!$C50*12),0)+IF((CA$7-$AE$7)&lt;=(Settings!$C50*12),$AE63/(Settings!$C50*12),0)+IF((CA$7-$AD$7)&lt;=(Settings!$C50*12),$AD63/(Settings!$C50*12),0)+IF((CA$7-$AC$7)&lt;=(Settings!$C50*12),$AC63/(Settings!$C50*12),0)+IF((CA$7-$AB$7)&lt;=(Settings!$C50*12),$AB63/(Settings!$C50*12),0)+IF((CA$7-$AA$7)&lt;=(Settings!$C50*12),$AA63/(Settings!$C50*12),0)+IF((CA$7-$Z$7)&lt;=(Settings!$C50*12),$Z63/(Settings!$C50*12),0)+IF((CA$7-$Y$7)&lt;=(Settings!$C50*12),$Y63/(Settings!$C50*12),0)+IF((CA$7-$X$7)&lt;=(Settings!$C50*12),$X63/(Settings!$C50*12),0)+IF((CA$7-$W$7)&lt;=(Settings!$C50*12),$W63/(Settings!$C50*12),0)+IF((CA$7-$V$7)&lt;=(Settings!$C50*12),$V63/(Settings!$C50*12),0)+IF((CA$7-$U$7)&lt;=(Settings!$C50*12),$U63/(Settings!$C50*12),0)+IF((CA$7-$T$7)&lt;=(Settings!$C50*12),$T63/(Settings!$C50*12),0)+IF((CA$7-$S$7)&lt;=(Settings!$C50*12),$S63/(Settings!$C50*12),0)+IF((CA$7-$R$7)&lt;=(Settings!$C50*12),$R63/(Settings!$C50*12),0)+IF((CA$7-$Q$7)&lt;=(Settings!$C50*12),$Q63/(Settings!$C50*12),0)+IF((CA$7-$P$7)&lt;=(Settings!$C50*12),$P63/(Settings!$C50*12),0)+IF((CA$7-$O$7)&lt;=(Settings!$C50*12),$O63/(Settings!$C50*12),0)+IF((CA$7-$N$7)&lt;=(Settings!$C50*12),$N63/(Settings!$C50*12),0)+IF((CA$7-$M$7)&lt;=(Settings!$C50*12),$M63/(Settings!$C50*12),0)+IF((CA$7-$L$7)&lt;=(Settings!$C50*12),$L63/(Settings!$C50*12),0)+IF((CA$7-$K$7)&lt;=(Settings!$C50*12),$K63/(Settings!$C50*12),0)+IF((CA$7-$J$7)&lt;=(Settings!$C50*12),$J63/(Settings!$C50*12),0)+IF((CA$7-$I$7)&lt;=(Settings!$C50*12),$I63/(Settings!$C50*12),0)+IF((CA$7-$H$7)&lt;=(Settings!$C50*12),$H63/(Settings!$C50*12),0)+IF((CA$7-$G$7)&lt;=(Settings!$C50*12),$G63/(Settings!$C50*12),0)+IF((CA$7-$F$7)&lt;=(Settings!$C50*12),$F63/(Settings!$C50*12),0)+IF((CA$7-$E$7)&lt;=(Settings!$C50*12),$E63/(Settings!$C50*12),0)</f>
        <v>#REF!</v>
      </c>
      <c r="CB75" s="286" t="e">
        <f>IF((CB$7-CA$7)&lt;=(Settings!$C50*12),$CA63/(Settings!$C50*12),0)+IF((CB$7-$BZ$7)&lt;=(Settings!$C50*12),$BZ63/(Settings!$C50*12),0)+IF((CB$7-$BY$7)&lt;=(Settings!$C50*12),$BY63/(Settings!$C50*12),0)+IF((CB$7-$BX$7)&lt;=(Settings!$C50*12),$BX63/(Settings!$C50*12),0)+IF((CB$7-$BW$7)&lt;=(Settings!$C50*12),$BW63/(Settings!$C50*12),0)+IF((CB$7-$BV$7)&lt;=(Settings!$C50*12),$BV63/(Settings!$C50*12),0)+IF((CB$7-$BU$7)&lt;=(Settings!$C50*12),$BU63/(Settings!$C50*12),0)+IF((CB$7-$BT$7)&lt;=(Settings!$C50*12),$BT63/(Settings!$C50*12),0)+IF((CB$7-$BS$7)&lt;=(Settings!$C50*12),$BS63/(Settings!$C50*12),0)+IF((CB$7-$BR$7)&lt;=(Settings!$C50*12),$BR63/(Settings!$C50*12),0)+IF((CB$7-$BQ$7)&lt;=(Settings!$C50*12),$BQ63/(Settings!$C50*12),0)+IF((CB$7-$BP$7)&lt;=(Settings!$C50*12),$BP63/(Settings!$C50*12),0)+IF((CB$7-$BO$7)&lt;=(Settings!$C50*12),$BO63/(Settings!$C50*12),0)+IF((CB$7-$BN$7)&lt;=(Settings!$C50*12),$BN63/(Settings!$C50*12),0)+IF((CB$7-$BM$7)&lt;=(Settings!$C50*12),$BM63/(Settings!$C50*12),0)+IF((CB$7-$BL$7)&lt;=(Settings!$C50*12),$BL63/(Settings!$C50*12),0)+IF((CB$7-$BK$7)&lt;=(Settings!$C50*12),$BK63/(Settings!$C50*12),0)+IF((CB$7-$BJ$7)&lt;=(Settings!$C50*12),$BJ63/(Settings!$C50*12),0)+IF((CB$7-$BI$7)&lt;=(Settings!$C50*12),$BI63/(Settings!$C50*12),0)+IF((CB$7-$BH$7)&lt;=(Settings!$C50*12),$BH63/(Settings!$C50*12),0)+IF((CB$7-$BG$7)&lt;=(Settings!$C50*12),$BG63/(Settings!$C50*12),0)+IF((CB$7-$BF$7)&lt;=(Settings!$C50*12),$BF63/(Settings!$C50*12),0)+IF((CB$7-$BE$7)&lt;=(Settings!$C50*12),$BE63/(Settings!$C50*12),0)+IF((CB$7-$BD$7)&lt;=(Settings!$C50*12),$BD63/(Settings!$C50*12),0)+IF((CB$7-$BC$7)&lt;=(Settings!$C50*12),$BC63/(Settings!$C50*12),0)+IF((CB$7-$BB$7)&lt;=(Settings!$C50*12),$BB63/(Settings!$C50*12),0)+IF((CB$7-$BA$7)&lt;=(Settings!$C50*12),$BA63/(Settings!$C50*12),0)+IF((CB$7-$AZ$7)&lt;=(Settings!$C50*12),$AZ63/(Settings!$C50*12),0)+IF((CB$7-$AY$7)&lt;=(Settings!$C50*12),$AY63/(Settings!$C50*12),0)+IF((CB$7-$AX$7)&lt;=(Settings!$C50*12),$AX63/(Settings!$C50*12),0)+IF((CB$7-$AW$7)&lt;=(Settings!$C50*12),$AW63/(Settings!$C50*12),0)+IF((CB$7-$AV$7)&lt;=(Settings!$C50*12),$AV63/(Settings!$C50*12),0)+IF((CB$7-$AU$7)&lt;=(Settings!$C50*12),$AU63/(Settings!$C50*12),0)+IF((CB$7-$AT$7)&lt;=(Settings!$C50*12),$AT63/(Settings!$C50*12),0)+IF((CB$7-$AS$7)&lt;=(Settings!$C50*12),$AS63/(Settings!$C50*12),0)+IF((CB$7-$AR$7)&lt;=(Settings!$C50*12),$AR63/(Settings!$C50*12),0)+IF((CB$7-$AQ$7)&lt;=(Settings!$C50*12),$AQ63/(Settings!$C50*12),0)+IF((CB$7-$AP$7)&lt;=(Settings!$C50*12),$AP63/(Settings!$C50*12),0)+IF((CB$7-$AO$7)&lt;=(Settings!$C50*12),$AO63/(Settings!$C50*12),0)+IF((CB$7-$AN$7)&lt;=(Settings!$C50*12),$AN63/(Settings!$C50*12),0)+IF((CB$7-$AM$7)&lt;=(Settings!$C50*12),$AM63/(Settings!$C50*12),0)+IF((CB$7-$AL$7)&lt;=(Settings!$C50*12),$AL63/(Settings!$C50*12),0)+IF((CB$7-$AK$7)&lt;=(Settings!$C50*12),$AK63/(Settings!$C50*12),0)+IF((CB$7-$AJ$7)&lt;=(Settings!$C50*12),$AJ63/(Settings!$C50*12),0)+IF((CB$7-$AI$7)&lt;=(Settings!$C50*12),$AI63/(Settings!$C50*12),0)+IF((CB$7-$AH$7)&lt;=(Settings!$C50*12),$AH63/(Settings!$C50*12),0)+IF((CB$7-$AG$7)&lt;=(Settings!$C50*12),$AG63/(Settings!$C50*12),0)+IF((CB$7-$AF$7)&lt;=(Settings!$C50*12),$AF63/(Settings!$C50*12),0)+IF((CB$7-$AE$7)&lt;=(Settings!$C50*12),$AE63/(Settings!$C50*12),0)+IF((CB$7-$AD$7)&lt;=(Settings!$C50*12),$AD63/(Settings!$C50*12),0)+IF((CB$7-$AC$7)&lt;=(Settings!$C50*12),$AC63/(Settings!$C50*12),0)+IF((CB$7-$AB$7)&lt;=(Settings!$C50*12),$AB63/(Settings!$C50*12),0)+IF((CB$7-$AA$7)&lt;=(Settings!$C50*12),$AA63/(Settings!$C50*12),0)+IF((CB$7-$Z$7)&lt;=(Settings!$C50*12),$Z63/(Settings!$C50*12),0)+IF((CB$7-$Y$7)&lt;=(Settings!$C50*12),$Y63/(Settings!$C50*12),0)+IF((CB$7-$X$7)&lt;=(Settings!$C50*12),$X63/(Settings!$C50*12),0)+IF((CB$7-$W$7)&lt;=(Settings!$C50*12),$W63/(Settings!$C50*12),0)+IF((CB$7-$V$7)&lt;=(Settings!$C50*12),$V63/(Settings!$C50*12),0)+IF((CB$7-$U$7)&lt;=(Settings!$C50*12),$U63/(Settings!$C50*12),0)+IF((CB$7-$T$7)&lt;=(Settings!$C50*12),$T63/(Settings!$C50*12),0)+IF((CB$7-$S$7)&lt;=(Settings!$C50*12),$S63/(Settings!$C50*12),0)+IF((CB$7-$R$7)&lt;=(Settings!$C50*12),$R63/(Settings!$C50*12),0)+IF((CB$7-$Q$7)&lt;=(Settings!$C50*12),$Q63/(Settings!$C50*12),0)+IF((CB$7-$P$7)&lt;=(Settings!$C50*12),$P63/(Settings!$C50*12),0)+IF((CB$7-$O$7)&lt;=(Settings!$C50*12),$O63/(Settings!$C50*12),0)+IF((CB$7-$N$7)&lt;=(Settings!$C50*12),$N63/(Settings!$C50*12),0)+IF((CB$7-$M$7)&lt;=(Settings!$C50*12),$M63/(Settings!$C50*12),0)+IF((CB$7-$L$7)&lt;=(Settings!$C50*12),$L63/(Settings!$C50*12),0)+IF((CB$7-$K$7)&lt;=(Settings!$C50*12),$K63/(Settings!$C50*12),0)+IF((CB$7-$J$7)&lt;=(Settings!$C50*12),$J63/(Settings!$C50*12),0)+IF((CB$7-$I$7)&lt;=(Settings!$C50*12),$I63/(Settings!$C50*12),0)+IF((CB$7-$H$7)&lt;=(Settings!$C50*12),$H63/(Settings!$C50*12),0)+IF((CB$7-$G$7)&lt;=(Settings!$C50*12),$G63/(Settings!$C50*12),0)+IF((CB$7-$F$7)&lt;=(Settings!$C50*12),$F63/(Settings!$C50*12),0)+IF((CB$7-$E$7)&lt;=(Settings!$C50*12),$E63/(Settings!$C50*12),0)</f>
        <v>#REF!</v>
      </c>
      <c r="CC75" s="286" t="e">
        <f>IF((CC$7-CB$7)&lt;=(Settings!$C50*12),$CB63/(Settings!$C50*12),0)+IF((CC$7-$CA$7)&lt;=(Settings!$C50*12),$CA63/(Settings!$C50*12),0)+IF((CC$7-$BZ$7)&lt;=(Settings!$C50*12),$BZ63/(Settings!$C50*12),0)+IF((CC$7-$BY$7)&lt;=(Settings!$C50*12),$BY63/(Settings!$C50*12),0)+IF((CC$7-$BX$7)&lt;=(Settings!$C50*12),$BX63/(Settings!$C50*12),0)+IF((CC$7-$BW$7)&lt;=(Settings!$C50*12),$BW63/(Settings!$C50*12),0)+IF((CC$7-$BV$7)&lt;=(Settings!$C50*12),$BV63/(Settings!$C50*12),0)+IF((CC$7-$BU$7)&lt;=(Settings!$C50*12),$BU63/(Settings!$C50*12),0)+IF((CC$7-$BT$7)&lt;=(Settings!$C50*12),$BT63/(Settings!$C50*12),0)+IF((CC$7-$BS$7)&lt;=(Settings!$C50*12),$BS63/(Settings!$C50*12),0)+IF((CC$7-$BR$7)&lt;=(Settings!$C50*12),$BR63/(Settings!$C50*12),0)+IF((CC$7-$BQ$7)&lt;=(Settings!$C50*12),$BQ63/(Settings!$C50*12),0)+IF((CC$7-$BP$7)&lt;=(Settings!$C50*12),$BP63/(Settings!$C50*12),0)+IF((CC$7-$BO$7)&lt;=(Settings!$C50*12),$BO63/(Settings!$C50*12),0)+IF((CC$7-$BN$7)&lt;=(Settings!$C50*12),$BN63/(Settings!$C50*12),0)+IF((CC$7-$BM$7)&lt;=(Settings!$C50*12),$BM63/(Settings!$C50*12),0)+IF((CC$7-$BL$7)&lt;=(Settings!$C50*12),$BL63/(Settings!$C50*12),0)+IF((CC$7-$BK$7)&lt;=(Settings!$C50*12),$BK63/(Settings!$C50*12),0)+IF((CC$7-$BJ$7)&lt;=(Settings!$C50*12),$BJ63/(Settings!$C50*12),0)+IF((CC$7-$BI$7)&lt;=(Settings!$C50*12),$BI63/(Settings!$C50*12),0)+IF((CC$7-$BH$7)&lt;=(Settings!$C50*12),$BH63/(Settings!$C50*12),0)+IF((CC$7-$BG$7)&lt;=(Settings!$C50*12),$BG63/(Settings!$C50*12),0)+IF((CC$7-$BF$7)&lt;=(Settings!$C50*12),$BF63/(Settings!$C50*12),0)+IF((CC$7-$BE$7)&lt;=(Settings!$C50*12),$BE63/(Settings!$C50*12),0)+IF((CC$7-$BD$7)&lt;=(Settings!$C50*12),$BD63/(Settings!$C50*12),0)+IF((CC$7-$BC$7)&lt;=(Settings!$C50*12),$BC63/(Settings!$C50*12),0)+IF((CC$7-$BB$7)&lt;=(Settings!$C50*12),$BB63/(Settings!$C50*12),0)+IF((CC$7-$BA$7)&lt;=(Settings!$C50*12),$BA63/(Settings!$C50*12),0)+IF((CC$7-$AZ$7)&lt;=(Settings!$C50*12),$AZ63/(Settings!$C50*12),0)+IF((CC$7-$AY$7)&lt;=(Settings!$C50*12),$AY63/(Settings!$C50*12),0)+IF((CC$7-$AX$7)&lt;=(Settings!$C50*12),$AX63/(Settings!$C50*12),0)+IF((CC$7-$AW$7)&lt;=(Settings!$C50*12),$AW63/(Settings!$C50*12),0)+IF((CC$7-$AV$7)&lt;=(Settings!$C50*12),$AV63/(Settings!$C50*12),0)+IF((CC$7-$AU$7)&lt;=(Settings!$C50*12),$AU63/(Settings!$C50*12),0)+IF((CC$7-$AT$7)&lt;=(Settings!$C50*12),$AT63/(Settings!$C50*12),0)+IF((CC$7-$AS$7)&lt;=(Settings!$C50*12),$AS63/(Settings!$C50*12),0)+IF((CC$7-$AR$7)&lt;=(Settings!$C50*12),$AR63/(Settings!$C50*12),0)+IF((CC$7-$AQ$7)&lt;=(Settings!$C50*12),$AQ63/(Settings!$C50*12),0)+IF((CC$7-$AP$7)&lt;=(Settings!$C50*12),$AP63/(Settings!$C50*12),0)+IF((CC$7-$AO$7)&lt;=(Settings!$C50*12),$AO63/(Settings!$C50*12),0)+IF((CC$7-$AN$7)&lt;=(Settings!$C50*12),$AN63/(Settings!$C50*12),0)+IF((CC$7-$AM$7)&lt;=(Settings!$C50*12),$AM63/(Settings!$C50*12),0)+IF((CC$7-$AL$7)&lt;=(Settings!$C50*12),$AL63/(Settings!$C50*12),0)+IF((CC$7-$AK$7)&lt;=(Settings!$C50*12),$AK63/(Settings!$C50*12),0)+IF((CC$7-$AJ$7)&lt;=(Settings!$C50*12),$AJ63/(Settings!$C50*12),0)+IF((CC$7-$AI$7)&lt;=(Settings!$C50*12),$AI63/(Settings!$C50*12),0)+IF((CC$7-$AH$7)&lt;=(Settings!$C50*12),$AH63/(Settings!$C50*12),0)+IF((CC$7-$AG$7)&lt;=(Settings!$C50*12),$AG63/(Settings!$C50*12),0)+IF((CC$7-$AF$7)&lt;=(Settings!$C50*12),$AF63/(Settings!$C50*12),0)+IF((CC$7-$AE$7)&lt;=(Settings!$C50*12),$AE63/(Settings!$C50*12),0)+IF((CC$7-$AD$7)&lt;=(Settings!$C50*12),$AD63/(Settings!$C50*12),0)+IF((CC$7-$AC$7)&lt;=(Settings!$C50*12),$AC63/(Settings!$C50*12),0)+IF((CC$7-$AB$7)&lt;=(Settings!$C50*12),$AB63/(Settings!$C50*12),0)+IF((CC$7-$AA$7)&lt;=(Settings!$C50*12),$AA63/(Settings!$C50*12),0)+IF((CC$7-$Z$7)&lt;=(Settings!$C50*12),$Z63/(Settings!$C50*12),0)+IF((CC$7-$Y$7)&lt;=(Settings!$C50*12),$Y63/(Settings!$C50*12),0)+IF((CC$7-$X$7)&lt;=(Settings!$C50*12),$X63/(Settings!$C50*12),0)+IF((CC$7-$W$7)&lt;=(Settings!$C50*12),$W63/(Settings!$C50*12),0)+IF((CC$7-$V$7)&lt;=(Settings!$C50*12),$V63/(Settings!$C50*12),0)+IF((CC$7-$U$7)&lt;=(Settings!$C50*12),$U63/(Settings!$C50*12),0)+IF((CC$7-$T$7)&lt;=(Settings!$C50*12),$T63/(Settings!$C50*12),0)+IF((CC$7-$S$7)&lt;=(Settings!$C50*12),$S63/(Settings!$C50*12),0)+IF((CC$7-$R$7)&lt;=(Settings!$C50*12),$R63/(Settings!$C50*12),0)+IF((CC$7-$Q$7)&lt;=(Settings!$C50*12),$Q63/(Settings!$C50*12),0)+IF((CC$7-$P$7)&lt;=(Settings!$C50*12),$P63/(Settings!$C50*12),0)+IF((CC$7-$O$7)&lt;=(Settings!$C50*12),$O63/(Settings!$C50*12),0)+IF((CC$7-$N$7)&lt;=(Settings!$C50*12),$N63/(Settings!$C50*12),0)+IF((CC$7-$M$7)&lt;=(Settings!$C50*12),$M63/(Settings!$C50*12),0)+IF((CC$7-$L$7)&lt;=(Settings!$C50*12),$L63/(Settings!$C50*12),0)+IF((CC$7-$K$7)&lt;=(Settings!$C50*12),$K63/(Settings!$C50*12),0)+IF((CC$7-$J$7)&lt;=(Settings!$C50*12),$J63/(Settings!$C50*12),0)+IF((CC$7-$I$7)&lt;=(Settings!$C50*12),$I63/(Settings!$C50*12),0)+IF((CC$7-$H$7)&lt;=(Settings!$C50*12),$H63/(Settings!$C50*12),0)+IF((CC$7-$G$7)&lt;=(Settings!$C50*12),$G63/(Settings!$C50*12),0)+IF((CC$7-$F$7)&lt;=(Settings!$C50*12),$F63/(Settings!$C50*12),0)+IF((CC$7-$E$7)&lt;=(Settings!$C50*12),$E63/(Settings!$C50*12),0)</f>
        <v>#REF!</v>
      </c>
      <c r="CD75" s="286" t="e">
        <f>IF((CD$7-CC$7)&lt;=(Settings!$C50*12),$CC63/(Settings!$C50*12),0)+IF((CD$7-$CB$7)&lt;=(Settings!$C50*12),$CB63/(Settings!$C50*12),0)+IF((CD$7-$CA$7)&lt;=(Settings!$C50*12),$CA63/(Settings!$C50*12),0)+IF((CD$7-$BZ$7)&lt;=(Settings!$C50*12),$BZ63/(Settings!$C50*12),0)+IF((CD$7-$BY$7)&lt;=(Settings!$C50*12),$BY63/(Settings!$C50*12),0)+IF((CD$7-$BX$7)&lt;=(Settings!$C50*12),$BX63/(Settings!$C50*12),0)+IF((CD$7-$BW$7)&lt;=(Settings!$C50*12),$BW63/(Settings!$C50*12),0)+IF((CD$7-$BV$7)&lt;=(Settings!$C50*12),$BV63/(Settings!$C50*12),0)+IF((CD$7-$BU$7)&lt;=(Settings!$C50*12),$BU63/(Settings!$C50*12),0)+IF((CD$7-$BT$7)&lt;=(Settings!$C50*12),$BT63/(Settings!$C50*12),0)+IF((CD$7-$BS$7)&lt;=(Settings!$C50*12),$BS63/(Settings!$C50*12),0)+IF((CD$7-$BR$7)&lt;=(Settings!$C50*12),$BR63/(Settings!$C50*12),0)+IF((CD$7-$BQ$7)&lt;=(Settings!$C50*12),$BQ63/(Settings!$C50*12),0)+IF((CD$7-$BP$7)&lt;=(Settings!$C50*12),$BP63/(Settings!$C50*12),0)+IF((CD$7-$BO$7)&lt;=(Settings!$C50*12),$BO63/(Settings!$C50*12),0)+IF((CD$7-$BN$7)&lt;=(Settings!$C50*12),$BN63/(Settings!$C50*12),0)+IF((CD$7-$BM$7)&lt;=(Settings!$C50*12),$BM63/(Settings!$C50*12),0)+IF((CD$7-$BL$7)&lt;=(Settings!$C50*12),$BL63/(Settings!$C50*12),0)+IF((CD$7-$BK$7)&lt;=(Settings!$C50*12),$BK63/(Settings!$C50*12),0)+IF((CD$7-$BJ$7)&lt;=(Settings!$C50*12),$BJ63/(Settings!$C50*12),0)+IF((CD$7-$BI$7)&lt;=(Settings!$C50*12),$BI63/(Settings!$C50*12),0)+IF((CD$7-$BH$7)&lt;=(Settings!$C50*12),$BH63/(Settings!$C50*12),0)+IF((CD$7-$BG$7)&lt;=(Settings!$C50*12),$BG63/(Settings!$C50*12),0)+IF((CD$7-$BF$7)&lt;=(Settings!$C50*12),$BF63/(Settings!$C50*12),0)+IF((CD$7-$BE$7)&lt;=(Settings!$C50*12),$BE63/(Settings!$C50*12),0)+IF((CD$7-$BD$7)&lt;=(Settings!$C50*12),$BD63/(Settings!$C50*12),0)+IF((CD$7-$BC$7)&lt;=(Settings!$C50*12),$BC63/(Settings!$C50*12),0)+IF((CD$7-$BB$7)&lt;=(Settings!$C50*12),$BB63/(Settings!$C50*12),0)+IF((CD$7-$BA$7)&lt;=(Settings!$C50*12),$BA63/(Settings!$C50*12),0)+IF((CD$7-$AZ$7)&lt;=(Settings!$C50*12),$AZ63/(Settings!$C50*12),0)+IF((CD$7-$AY$7)&lt;=(Settings!$C50*12),$AY63/(Settings!$C50*12),0)+IF((CD$7-$AX$7)&lt;=(Settings!$C50*12),$AX63/(Settings!$C50*12),0)+IF((CD$7-$AW$7)&lt;=(Settings!$C50*12),$AW63/(Settings!$C50*12),0)+IF((CD$7-$AV$7)&lt;=(Settings!$C50*12),$AV63/(Settings!$C50*12),0)+IF((CD$7-$AU$7)&lt;=(Settings!$C50*12),$AU63/(Settings!$C50*12),0)+IF((CD$7-$AT$7)&lt;=(Settings!$C50*12),$AT63/(Settings!$C50*12),0)+IF((CD$7-$AS$7)&lt;=(Settings!$C50*12),$AS63/(Settings!$C50*12),0)+IF((CD$7-$AR$7)&lt;=(Settings!$C50*12),$AR63/(Settings!$C50*12),0)+IF((CD$7-$AQ$7)&lt;=(Settings!$C50*12),$AQ63/(Settings!$C50*12),0)+IF((CD$7-$AP$7)&lt;=(Settings!$C50*12),$AP63/(Settings!$C50*12),0)+IF((CD$7-$AO$7)&lt;=(Settings!$C50*12),$AO63/(Settings!$C50*12),0)+IF((CD$7-$AN$7)&lt;=(Settings!$C50*12),$AN63/(Settings!$C50*12),0)+IF((CD$7-$AM$7)&lt;=(Settings!$C50*12),$AM63/(Settings!$C50*12),0)+IF((CD$7-$AL$7)&lt;=(Settings!$C50*12),$AL63/(Settings!$C50*12),0)+IF((CD$7-$AK$7)&lt;=(Settings!$C50*12),$AK63/(Settings!$C50*12),0)+IF((CD$7-$AJ$7)&lt;=(Settings!$C50*12),$AJ63/(Settings!$C50*12),0)+IF((CD$7-$AI$7)&lt;=(Settings!$C50*12),$AI63/(Settings!$C50*12),0)+IF((CD$7-$AH$7)&lt;=(Settings!$C50*12),$AH63/(Settings!$C50*12),0)+IF((CD$7-$AG$7)&lt;=(Settings!$C50*12),$AG63/(Settings!$C50*12),0)+IF((CD$7-$AF$7)&lt;=(Settings!$C50*12),$AF63/(Settings!$C50*12),0)+IF((CD$7-$AE$7)&lt;=(Settings!$C50*12),$AE63/(Settings!$C50*12),0)+IF((CD$7-$AD$7)&lt;=(Settings!$C50*12),$AD63/(Settings!$C50*12),0)+IF((CD$7-$AC$7)&lt;=(Settings!$C50*12),$AC63/(Settings!$C50*12),0)+IF((CD$7-$AB$7)&lt;=(Settings!$C50*12),$AB63/(Settings!$C50*12),0)+IF((CD$7-$AA$7)&lt;=(Settings!$C50*12),$AA63/(Settings!$C50*12),0)+IF((CD$7-$Z$7)&lt;=(Settings!$C50*12),$Z63/(Settings!$C50*12),0)+IF((CD$7-$Y$7)&lt;=(Settings!$C50*12),$Y63/(Settings!$C50*12),0)+IF((CD$7-$X$7)&lt;=(Settings!$C50*12),$X63/(Settings!$C50*12),0)+IF((CD$7-$W$7)&lt;=(Settings!$C50*12),$W63/(Settings!$C50*12),0)+IF((CD$7-$V$7)&lt;=(Settings!$C50*12),$V63/(Settings!$C50*12),0)+IF((CD$7-$U$7)&lt;=(Settings!$C50*12),$U63/(Settings!$C50*12),0)+IF((CD$7-$T$7)&lt;=(Settings!$C50*12),$T63/(Settings!$C50*12),0)+IF((CD$7-$S$7)&lt;=(Settings!$C50*12),$S63/(Settings!$C50*12),0)+IF((CD$7-$R$7)&lt;=(Settings!$C50*12),$R63/(Settings!$C50*12),0)+IF((CD$7-$Q$7)&lt;=(Settings!$C50*12),$Q63/(Settings!$C50*12),0)+IF((CD$7-$P$7)&lt;=(Settings!$C50*12),$P63/(Settings!$C50*12),0)+IF((CD$7-$O$7)&lt;=(Settings!$C50*12),$O63/(Settings!$C50*12),0)+IF((CD$7-$N$7)&lt;=(Settings!$C50*12),$N63/(Settings!$C50*12),0)+IF((CD$7-$M$7)&lt;=(Settings!$C50*12),$M63/(Settings!$C50*12),0)+IF((CD$7-$L$7)&lt;=(Settings!$C50*12),$L63/(Settings!$C50*12),0)+IF((CD$7-$K$7)&lt;=(Settings!$C50*12),$K63/(Settings!$C50*12),0)+IF((CD$7-$J$7)&lt;=(Settings!$C50*12),$J63/(Settings!$C50*12),0)+IF((CD$7-$I$7)&lt;=(Settings!$C50*12),$I63/(Settings!$C50*12),0)+IF((CD$7-$H$7)&lt;=(Settings!$C50*12),$H63/(Settings!$C50*12),0)+IF((CD$7-$G$7)&lt;=(Settings!$C50*12),$G63/(Settings!$C50*12),0)+IF((CD$7-$F$7)&lt;=(Settings!$C50*12),$F63/(Settings!$C50*12),0)+IF((CD$7-$E$7)&lt;=(Settings!$C50*12),$E63/(Settings!$C50*12),0)</f>
        <v>#REF!</v>
      </c>
      <c r="CE75" s="286" t="e">
        <f>IF((CE$7-CD$7)&lt;=(Settings!$C50*12),$CD63/(Settings!$C50*12),0)+IF((CE$7-$CC$7)&lt;=(Settings!$C50*12),$CC63/(Settings!$C50*12),0)+IF((CE$7-$CB$7)&lt;=(Settings!$C50*12),$CB63/(Settings!$C50*12),0)+IF((CE$7-$CA$7)&lt;=(Settings!$C50*12),$CA63/(Settings!$C50*12),0)+IF((CE$7-$BZ$7)&lt;=(Settings!$C50*12),$BZ63/(Settings!$C50*12),0)+IF((CE$7-$BY$7)&lt;=(Settings!$C50*12),$BY63/(Settings!$C50*12),0)+IF((CE$7-$BX$7)&lt;=(Settings!$C50*12),$BX63/(Settings!$C50*12),0)+IF((CE$7-$BW$7)&lt;=(Settings!$C50*12),$BW63/(Settings!$C50*12),0)+IF((CE$7-$BV$7)&lt;=(Settings!$C50*12),$BV63/(Settings!$C50*12),0)+IF((CE$7-$BU$7)&lt;=(Settings!$C50*12),$BU63/(Settings!$C50*12),0)+IF((CE$7-$BT$7)&lt;=(Settings!$C50*12),$BT63/(Settings!$C50*12),0)+IF((CE$7-$BS$7)&lt;=(Settings!$C50*12),$BS63/(Settings!$C50*12),0)+IF((CE$7-$BR$7)&lt;=(Settings!$C50*12),$BR63/(Settings!$C50*12),0)+IF((CE$7-$BQ$7)&lt;=(Settings!$C50*12),$BQ63/(Settings!$C50*12),0)+IF((CE$7-$BP$7)&lt;=(Settings!$C50*12),$BP63/(Settings!$C50*12),0)+IF((CE$7-$BO$7)&lt;=(Settings!$C50*12),$BO63/(Settings!$C50*12),0)+IF((CE$7-$BN$7)&lt;=(Settings!$C50*12),$BN63/(Settings!$C50*12),0)+IF((CE$7-$BM$7)&lt;=(Settings!$C50*12),$BM63/(Settings!$C50*12),0)+IF((CE$7-$BL$7)&lt;=(Settings!$C50*12),$BL63/(Settings!$C50*12),0)+IF((CE$7-$BK$7)&lt;=(Settings!$C50*12),$BK63/(Settings!$C50*12),0)+IF((CE$7-$BJ$7)&lt;=(Settings!$C50*12),$BJ63/(Settings!$C50*12),0)+IF((CE$7-$BI$7)&lt;=(Settings!$C50*12),$BI63/(Settings!$C50*12),0)+IF((CE$7-$BH$7)&lt;=(Settings!$C50*12),$BH63/(Settings!$C50*12),0)+IF((CE$7-$BG$7)&lt;=(Settings!$C50*12),$BG63/(Settings!$C50*12),0)+IF((CE$7-$BF$7)&lt;=(Settings!$C50*12),$BF63/(Settings!$C50*12),0)+IF((CE$7-$BE$7)&lt;=(Settings!$C50*12),$BE63/(Settings!$C50*12),0)+IF((CE$7-$BD$7)&lt;=(Settings!$C50*12),$BD63/(Settings!$C50*12),0)+IF((CE$7-$BC$7)&lt;=(Settings!$C50*12),$BC63/(Settings!$C50*12),0)+IF((CE$7-$BB$7)&lt;=(Settings!$C50*12),$BB63/(Settings!$C50*12),0)+IF((CE$7-$BA$7)&lt;=(Settings!$C50*12),$BA63/(Settings!$C50*12),0)+IF((CE$7-$AZ$7)&lt;=(Settings!$C50*12),$AZ63/(Settings!$C50*12),0)+IF((CE$7-$AY$7)&lt;=(Settings!$C50*12),$AY63/(Settings!$C50*12),0)+IF((CE$7-$AX$7)&lt;=(Settings!$C50*12),$AX63/(Settings!$C50*12),0)+IF((CE$7-$AW$7)&lt;=(Settings!$C50*12),$AW63/(Settings!$C50*12),0)+IF((CE$7-$AV$7)&lt;=(Settings!$C50*12),$AV63/(Settings!$C50*12),0)+IF((CE$7-$AU$7)&lt;=(Settings!$C50*12),$AU63/(Settings!$C50*12),0)+IF((CE$7-$AT$7)&lt;=(Settings!$C50*12),$AT63/(Settings!$C50*12),0)+IF((CE$7-$AS$7)&lt;=(Settings!$C50*12),$AS63/(Settings!$C50*12),0)+IF((CE$7-$AR$7)&lt;=(Settings!$C50*12),$AR63/(Settings!$C50*12),0)+IF((CE$7-$AQ$7)&lt;=(Settings!$C50*12),$AQ63/(Settings!$C50*12),0)+IF((CE$7-$AP$7)&lt;=(Settings!$C50*12),$AP63/(Settings!$C50*12),0)+IF((CE$7-$AO$7)&lt;=(Settings!$C50*12),$AO63/(Settings!$C50*12),0)+IF((CE$7-$AN$7)&lt;=(Settings!$C50*12),$AN63/(Settings!$C50*12),0)+IF((CE$7-$AM$7)&lt;=(Settings!$C50*12),$AM63/(Settings!$C50*12),0)+IF((CE$7-$AL$7)&lt;=(Settings!$C50*12),$AL63/(Settings!$C50*12),0)+IF((CE$7-$AK$7)&lt;=(Settings!$C50*12),$AK63/(Settings!$C50*12),0)+IF((CE$7-$AJ$7)&lt;=(Settings!$C50*12),$AJ63/(Settings!$C50*12),0)+IF((CE$7-$AI$7)&lt;=(Settings!$C50*12),$AI63/(Settings!$C50*12),0)+IF((CE$7-$AH$7)&lt;=(Settings!$C50*12),$AH63/(Settings!$C50*12),0)+IF((CE$7-$AG$7)&lt;=(Settings!$C50*12),$AG63/(Settings!$C50*12),0)+IF((CE$7-$AF$7)&lt;=(Settings!$C50*12),$AF63/(Settings!$C50*12),0)+IF((CE$7-$AE$7)&lt;=(Settings!$C50*12),$AE63/(Settings!$C50*12),0)+IF((CE$7-$AD$7)&lt;=(Settings!$C50*12),$AD63/(Settings!$C50*12),0)+IF((CE$7-$AC$7)&lt;=(Settings!$C50*12),$AC63/(Settings!$C50*12),0)+IF((CE$7-$AB$7)&lt;=(Settings!$C50*12),$AB63/(Settings!$C50*12),0)+IF((CE$7-$AA$7)&lt;=(Settings!$C50*12),$AA63/(Settings!$C50*12),0)+IF((CE$7-$Z$7)&lt;=(Settings!$C50*12),$Z63/(Settings!$C50*12),0)+IF((CE$7-$Y$7)&lt;=(Settings!$C50*12),$Y63/(Settings!$C50*12),0)+IF((CE$7-$X$7)&lt;=(Settings!$C50*12),$X63/(Settings!$C50*12),0)+IF((CE$7-$W$7)&lt;=(Settings!$C50*12),$W63/(Settings!$C50*12),0)+IF((CE$7-$V$7)&lt;=(Settings!$C50*12),$V63/(Settings!$C50*12),0)+IF((CE$7-$U$7)&lt;=(Settings!$C50*12),$U63/(Settings!$C50*12),0)+IF((CE$7-$T$7)&lt;=(Settings!$C50*12),$T63/(Settings!$C50*12),0)+IF((CE$7-$S$7)&lt;=(Settings!$C50*12),$S63/(Settings!$C50*12),0)+IF((CE$7-$R$7)&lt;=(Settings!$C50*12),$R63/(Settings!$C50*12),0)+IF((CE$7-$Q$7)&lt;=(Settings!$C50*12),$Q63/(Settings!$C50*12),0)+IF((CE$7-$P$7)&lt;=(Settings!$C50*12),$P63/(Settings!$C50*12),0)+IF((CE$7-$O$7)&lt;=(Settings!$C50*12),$O63/(Settings!$C50*12),0)+IF((CE$7-$N$7)&lt;=(Settings!$C50*12),$N63/(Settings!$C50*12),0)+IF((CE$7-$M$7)&lt;=(Settings!$C50*12),$M63/(Settings!$C50*12),0)+IF((CE$7-$L$7)&lt;=(Settings!$C50*12),$L63/(Settings!$C50*12),0)+IF((CE$7-$K$7)&lt;=(Settings!$C50*12),$K63/(Settings!$C50*12),0)+IF((CE$7-$J$7)&lt;=(Settings!$C50*12),$J63/(Settings!$C50*12),0)+IF((CE$7-$I$7)&lt;=(Settings!$C50*12),$I63/(Settings!$C50*12),0)+IF((CE$7-$H$7)&lt;=(Settings!$C50*12),$H63/(Settings!$C50*12),0)+IF((CE$7-$G$7)&lt;=(Settings!$C50*12),$G63/(Settings!$C50*12),0)+IF((CE$7-$F$7)&lt;=(Settings!$C50*12),$F63/(Settings!$C50*12),0)+IF((CE$7-$E$7)&lt;=(Settings!$C50*12),$E63/(Settings!$C50*12),0)</f>
        <v>#REF!</v>
      </c>
      <c r="CF75" s="286" t="e">
        <f>IF((CF$7-CE$7)&lt;=(Settings!$C50*12),$CE63/(Settings!$C50*12),0)+IF((CF$7-$CD$7)&lt;=(Settings!$C50*12),$CD63/(Settings!$C50*12),0)+IF((CF$7-$CC$7)&lt;=(Settings!$C50*12),$CC63/(Settings!$C50*12),0)+IF((CF$7-$CB$7)&lt;=(Settings!$C50*12),$CB63/(Settings!$C50*12),0)+IF((CF$7-$CA$7)&lt;=(Settings!$C50*12),$CA63/(Settings!$C50*12),0)+IF((CF$7-$BZ$7)&lt;=(Settings!$C50*12),$BZ63/(Settings!$C50*12),0)+IF((CF$7-$BY$7)&lt;=(Settings!$C50*12),$BY63/(Settings!$C50*12),0)+IF((CF$7-$BX$7)&lt;=(Settings!$C50*12),$BX63/(Settings!$C50*12),0)+IF((CF$7-$BW$7)&lt;=(Settings!$C50*12),$BW63/(Settings!$C50*12),0)+IF((CF$7-$BV$7)&lt;=(Settings!$C50*12),$BV63/(Settings!$C50*12),0)+IF((CF$7-$BU$7)&lt;=(Settings!$C50*12),$BU63/(Settings!$C50*12),0)+IF((CF$7-$BT$7)&lt;=(Settings!$C50*12),$BT63/(Settings!$C50*12),0)+IF((CF$7-$BS$7)&lt;=(Settings!$C50*12),$BS63/(Settings!$C50*12),0)+IF((CF$7-$BR$7)&lt;=(Settings!$C50*12),$BR63/(Settings!$C50*12),0)+IF((CF$7-$BQ$7)&lt;=(Settings!$C50*12),$BQ63/(Settings!$C50*12),0)+IF((CF$7-$BP$7)&lt;=(Settings!$C50*12),$BP63/(Settings!$C50*12),0)+IF((CF$7-$BO$7)&lt;=(Settings!$C50*12),$BO63/(Settings!$C50*12),0)+IF((CF$7-$BN$7)&lt;=(Settings!$C50*12),$BN63/(Settings!$C50*12),0)+IF((CF$7-$BM$7)&lt;=(Settings!$C50*12),$BM63/(Settings!$C50*12),0)+IF((CF$7-$BL$7)&lt;=(Settings!$C50*12),$BL63/(Settings!$C50*12),0)+IF((CF$7-$BK$7)&lt;=(Settings!$C50*12),$BK63/(Settings!$C50*12),0)+IF((CF$7-$BJ$7)&lt;=(Settings!$C50*12),$BJ63/(Settings!$C50*12),0)+IF((CF$7-$BI$7)&lt;=(Settings!$C50*12),$BI63/(Settings!$C50*12),0)+IF((CF$7-$BH$7)&lt;=(Settings!$C50*12),$BH63/(Settings!$C50*12),0)+IF((CF$7-$BG$7)&lt;=(Settings!$C50*12),$BG63/(Settings!$C50*12),0)+IF((CF$7-$BF$7)&lt;=(Settings!$C50*12),$BF63/(Settings!$C50*12),0)+IF((CF$7-$BE$7)&lt;=(Settings!$C50*12),$BE63/(Settings!$C50*12),0)+IF((CF$7-$BD$7)&lt;=(Settings!$C50*12),$BD63/(Settings!$C50*12),0)+IF((CF$7-$BC$7)&lt;=(Settings!$C50*12),$BC63/(Settings!$C50*12),0)+IF((CF$7-$BB$7)&lt;=(Settings!$C50*12),$BB63/(Settings!$C50*12),0)+IF((CF$7-$BA$7)&lt;=(Settings!$C50*12),$BA63/(Settings!$C50*12),0)+IF((CF$7-$AZ$7)&lt;=(Settings!$C50*12),$AZ63/(Settings!$C50*12),0)+IF((CF$7-$AY$7)&lt;=(Settings!$C50*12),$AY63/(Settings!$C50*12),0)+IF((CF$7-$AX$7)&lt;=(Settings!$C50*12),$AX63/(Settings!$C50*12),0)+IF((CF$7-$AW$7)&lt;=(Settings!$C50*12),$AW63/(Settings!$C50*12),0)+IF((CF$7-$AV$7)&lt;=(Settings!$C50*12),$AV63/(Settings!$C50*12),0)+IF((CF$7-$AU$7)&lt;=(Settings!$C50*12),$AU63/(Settings!$C50*12),0)+IF((CF$7-$AT$7)&lt;=(Settings!$C50*12),$AT63/(Settings!$C50*12),0)+IF((CF$7-$AS$7)&lt;=(Settings!$C50*12),$AS63/(Settings!$C50*12),0)+IF((CF$7-$AR$7)&lt;=(Settings!$C50*12),$AR63/(Settings!$C50*12),0)+IF((CF$7-$AQ$7)&lt;=(Settings!$C50*12),$AQ63/(Settings!$C50*12),0)+IF((CF$7-$AP$7)&lt;=(Settings!$C50*12),$AP63/(Settings!$C50*12),0)+IF((CF$7-$AO$7)&lt;=(Settings!$C50*12),$AO63/(Settings!$C50*12),0)+IF((CF$7-$AN$7)&lt;=(Settings!$C50*12),$AN63/(Settings!$C50*12),0)+IF((CF$7-$AM$7)&lt;=(Settings!$C50*12),$AM63/(Settings!$C50*12),0)+IF((CF$7-$AL$7)&lt;=(Settings!$C50*12),$AL63/(Settings!$C50*12),0)+IF((CF$7-$AK$7)&lt;=(Settings!$C50*12),$AK63/(Settings!$C50*12),0)+IF((CF$7-$AJ$7)&lt;=(Settings!$C50*12),$AJ63/(Settings!$C50*12),0)+IF((CF$7-$AI$7)&lt;=(Settings!$C50*12),$AI63/(Settings!$C50*12),0)+IF((CF$7-$AH$7)&lt;=(Settings!$C50*12),$AH63/(Settings!$C50*12),0)+IF((CF$7-$AG$7)&lt;=(Settings!$C50*12),$AG63/(Settings!$C50*12),0)+IF((CF$7-$AF$7)&lt;=(Settings!$C50*12),$AF63/(Settings!$C50*12),0)+IF((CF$7-$AE$7)&lt;=(Settings!$C50*12),$AE63/(Settings!$C50*12),0)+IF((CF$7-$AD$7)&lt;=(Settings!$C50*12),$AD63/(Settings!$C50*12),0)+IF((CF$7-$AC$7)&lt;=(Settings!$C50*12),$AC63/(Settings!$C50*12),0)+IF((CF$7-$AB$7)&lt;=(Settings!$C50*12),$AB63/(Settings!$C50*12),0)+IF((CF$7-$AA$7)&lt;=(Settings!$C50*12),$AA63/(Settings!$C50*12),0)+IF((CF$7-$Z$7)&lt;=(Settings!$C50*12),$Z63/(Settings!$C50*12),0)+IF((CF$7-$Y$7)&lt;=(Settings!$C50*12),$Y63/(Settings!$C50*12),0)+IF((CF$7-$X$7)&lt;=(Settings!$C50*12),$X63/(Settings!$C50*12),0)+IF((CF$7-$W$7)&lt;=(Settings!$C50*12),$W63/(Settings!$C50*12),0)+IF((CF$7-$V$7)&lt;=(Settings!$C50*12),$V63/(Settings!$C50*12),0)+IF((CF$7-$U$7)&lt;=(Settings!$C50*12),$U63/(Settings!$C50*12),0)+IF((CF$7-$T$7)&lt;=(Settings!$C50*12),$T63/(Settings!$C50*12),0)+IF((CF$7-$S$7)&lt;=(Settings!$C50*12),$S63/(Settings!$C50*12),0)+IF((CF$7-$R$7)&lt;=(Settings!$C50*12),$R63/(Settings!$C50*12),0)+IF((CF$7-$Q$7)&lt;=(Settings!$C50*12),$Q63/(Settings!$C50*12),0)+IF((CF$7-$P$7)&lt;=(Settings!$C50*12),$P63/(Settings!$C50*12),0)+IF((CF$7-$O$7)&lt;=(Settings!$C50*12),$O63/(Settings!$C50*12),0)+IF((CF$7-$N$7)&lt;=(Settings!$C50*12),$N63/(Settings!$C50*12),0)+IF((CF$7-$M$7)&lt;=(Settings!$C50*12),$M63/(Settings!$C50*12),0)+IF((CF$7-$L$7)&lt;=(Settings!$C50*12),$L63/(Settings!$C50*12),0)+IF((CF$7-$K$7)&lt;=(Settings!$C50*12),$K63/(Settings!$C50*12),0)+IF((CF$7-$J$7)&lt;=(Settings!$C50*12),$J63/(Settings!$C50*12),0)+IF((CF$7-$I$7)&lt;=(Settings!$C50*12),$I63/(Settings!$C50*12),0)+IF((CF$7-$H$7)&lt;=(Settings!$C50*12),$H63/(Settings!$C50*12),0)+IF((CF$7-$G$7)&lt;=(Settings!$C50*12),$G63/(Settings!$C50*12),0)+IF((CF$7-$F$7)&lt;=(Settings!$C50*12),$F63/(Settings!$C50*12),0)+IF((CF$7-$E$7)&lt;=(Settings!$C50*12),$E63/(Settings!$C50*12),0)</f>
        <v>#REF!</v>
      </c>
      <c r="CG75" s="286" t="e">
        <f>IF((CG$7-CF$7)&lt;=(Settings!$C50*12),$CF63/(Settings!$C50*12),0)+IF((CG$7-$CE$7)&lt;=(Settings!$C50*12),$CE63/(Settings!$C50*12),0)+IF((CG$7-$CD$7)&lt;=(Settings!$C50*12),$CD63/(Settings!$C50*12),0)+IF((CG$7-$CC$7)&lt;=(Settings!$C50*12),$CC63/(Settings!$C50*12),0)+IF((CG$7-$CB$7)&lt;=(Settings!$C50*12),$CB63/(Settings!$C50*12),0)+IF((CG$7-$CA$7)&lt;=(Settings!$C50*12),$CA63/(Settings!$C50*12),0)+IF((CG$7-$BZ$7)&lt;=(Settings!$C50*12),$BZ63/(Settings!$C50*12),0)+IF((CG$7-$BY$7)&lt;=(Settings!$C50*12),$BY63/(Settings!$C50*12),0)+IF((CG$7-$BX$7)&lt;=(Settings!$C50*12),$BX63/(Settings!$C50*12),0)+IF((CG$7-$BW$7)&lt;=(Settings!$C50*12),$BW63/(Settings!$C50*12),0)+IF((CG$7-$BV$7)&lt;=(Settings!$C50*12),$BV63/(Settings!$C50*12),0)+IF((CG$7-$BU$7)&lt;=(Settings!$C50*12),$BU63/(Settings!$C50*12),0)+IF((CG$7-$BT$7)&lt;=(Settings!$C50*12),$BT63/(Settings!$C50*12),0)+IF((CG$7-$BS$7)&lt;=(Settings!$C50*12),$BS63/(Settings!$C50*12),0)+IF((CG$7-$BR$7)&lt;=(Settings!$C50*12),$BR63/(Settings!$C50*12),0)+IF((CG$7-$BQ$7)&lt;=(Settings!$C50*12),$BQ63/(Settings!$C50*12),0)+IF((CG$7-$BP$7)&lt;=(Settings!$C50*12),$BP63/(Settings!$C50*12),0)+IF((CG$7-$BO$7)&lt;=(Settings!$C50*12),$BO63/(Settings!$C50*12),0)+IF((CG$7-$BN$7)&lt;=(Settings!$C50*12),$BN63/(Settings!$C50*12),0)+IF((CG$7-$BM$7)&lt;=(Settings!$C50*12),$BM63/(Settings!$C50*12),0)+IF((CG$7-$BL$7)&lt;=(Settings!$C50*12),$BL63/(Settings!$C50*12),0)+IF((CG$7-$BK$7)&lt;=(Settings!$C50*12),$BK63/(Settings!$C50*12),0)+IF((CG$7-$BJ$7)&lt;=(Settings!$C50*12),$BJ63/(Settings!$C50*12),0)+IF((CG$7-$BI$7)&lt;=(Settings!$C50*12),$BI63/(Settings!$C50*12),0)+IF((CG$7-$BH$7)&lt;=(Settings!$C50*12),$BH63/(Settings!$C50*12),0)+IF((CG$7-$BG$7)&lt;=(Settings!$C50*12),$BG63/(Settings!$C50*12),0)+IF((CG$7-$BF$7)&lt;=(Settings!$C50*12),$BF63/(Settings!$C50*12),0)+IF((CG$7-$BE$7)&lt;=(Settings!$C50*12),$BE63/(Settings!$C50*12),0)+IF((CG$7-$BD$7)&lt;=(Settings!$C50*12),$BD63/(Settings!$C50*12),0)+IF((CG$7-$BC$7)&lt;=(Settings!$C50*12),$BC63/(Settings!$C50*12),0)+IF((CG$7-$BB$7)&lt;=(Settings!$C50*12),$BB63/(Settings!$C50*12),0)+IF((CG$7-$BA$7)&lt;=(Settings!$C50*12),$BA63/(Settings!$C50*12),0)+IF((CG$7-$AZ$7)&lt;=(Settings!$C50*12),$AZ63/(Settings!$C50*12),0)+IF((CG$7-$AY$7)&lt;=(Settings!$C50*12),$AY63/(Settings!$C50*12),0)+IF((CG$7-$AX$7)&lt;=(Settings!$C50*12),$AX63/(Settings!$C50*12),0)+IF((CG$7-$AW$7)&lt;=(Settings!$C50*12),$AW63/(Settings!$C50*12),0)+IF((CG$7-$AV$7)&lt;=(Settings!$C50*12),$AV63/(Settings!$C50*12),0)+IF((CG$7-$AU$7)&lt;=(Settings!$C50*12),$AU63/(Settings!$C50*12),0)+IF((CG$7-$AT$7)&lt;=(Settings!$C50*12),$AT63/(Settings!$C50*12),0)+IF((CG$7-$AS$7)&lt;=(Settings!$C50*12),$AS63/(Settings!$C50*12),0)+IF((CG$7-$AR$7)&lt;=(Settings!$C50*12),$AR63/(Settings!$C50*12),0)+IF((CG$7-$AQ$7)&lt;=(Settings!$C50*12),$AQ63/(Settings!$C50*12),0)+IF((CG$7-$AP$7)&lt;=(Settings!$C50*12),$AP63/(Settings!$C50*12),0)+IF((CG$7-$AO$7)&lt;=(Settings!$C50*12),$AO63/(Settings!$C50*12),0)+IF((CG$7-$AN$7)&lt;=(Settings!$C50*12),$AN63/(Settings!$C50*12),0)+IF((CG$7-$AM$7)&lt;=(Settings!$C50*12),$AM63/(Settings!$C50*12),0)+IF((CG$7-$AL$7)&lt;=(Settings!$C50*12),$AL63/(Settings!$C50*12),0)+IF((CG$7-$AK$7)&lt;=(Settings!$C50*12),$AK63/(Settings!$C50*12),0)+IF((CG$7-$AJ$7)&lt;=(Settings!$C50*12),$AJ63/(Settings!$C50*12),0)+IF((CG$7-$AI$7)&lt;=(Settings!$C50*12),$AI63/(Settings!$C50*12),0)+IF((CG$7-$AH$7)&lt;=(Settings!$C50*12),$AH63/(Settings!$C50*12),0)+IF((CG$7-$AG$7)&lt;=(Settings!$C50*12),$AG63/(Settings!$C50*12),0)+IF((CG$7-$AF$7)&lt;=(Settings!$C50*12),$AF63/(Settings!$C50*12),0)+IF((CG$7-$AE$7)&lt;=(Settings!$C50*12),$AE63/(Settings!$C50*12),0)+IF((CG$7-$AD$7)&lt;=(Settings!$C50*12),$AD63/(Settings!$C50*12),0)+IF((CG$7-$AC$7)&lt;=(Settings!$C50*12),$AC63/(Settings!$C50*12),0)+IF((CG$7-$AB$7)&lt;=(Settings!$C50*12),$AB63/(Settings!$C50*12),0)+IF((CG$7-$AA$7)&lt;=(Settings!$C50*12),$AA63/(Settings!$C50*12),0)+IF((CG$7-$Z$7)&lt;=(Settings!$C50*12),$Z63/(Settings!$C50*12),0)+IF((CG$7-$Y$7)&lt;=(Settings!$C50*12),$Y63/(Settings!$C50*12),0)+IF((CG$7-$X$7)&lt;=(Settings!$C50*12),$X63/(Settings!$C50*12),0)+IF((CG$7-$W$7)&lt;=(Settings!$C50*12),$W63/(Settings!$C50*12),0)+IF((CG$7-$V$7)&lt;=(Settings!$C50*12),$V63/(Settings!$C50*12),0)+IF((CG$7-$U$7)&lt;=(Settings!$C50*12),$U63/(Settings!$C50*12),0)+IF((CG$7-$T$7)&lt;=(Settings!$C50*12),$T63/(Settings!$C50*12),0)+IF((CG$7-$S$7)&lt;=(Settings!$C50*12),$S63/(Settings!$C50*12),0)+IF((CG$7-$R$7)&lt;=(Settings!$C50*12),$R63/(Settings!$C50*12),0)+IF((CG$7-$Q$7)&lt;=(Settings!$C50*12),$Q63/(Settings!$C50*12),0)+IF((CG$7-$P$7)&lt;=(Settings!$C50*12),$P63/(Settings!$C50*12),0)+IF((CG$7-$O$7)&lt;=(Settings!$C50*12),$O63/(Settings!$C50*12),0)+IF((CG$7-$N$7)&lt;=(Settings!$C50*12),$N63/(Settings!$C50*12),0)+IF((CG$7-$M$7)&lt;=(Settings!$C50*12),$M63/(Settings!$C50*12),0)+IF((CG$7-$L$7)&lt;=(Settings!$C50*12),$L63/(Settings!$C50*12),0)+IF((CG$7-$K$7)&lt;=(Settings!$C50*12),$K63/(Settings!$C50*12),0)+IF((CG$7-$J$7)&lt;=(Settings!$C50*12),$J63/(Settings!$C50*12),0)+IF((CG$7-$I$7)&lt;=(Settings!$C50*12),$I63/(Settings!$C50*12),0)+IF((CG$7-$H$7)&lt;=(Settings!$C50*12),$H63/(Settings!$C50*12),0)+IF((CG$7-$G$7)&lt;=(Settings!$C50*12),$G63/(Settings!$C50*12),0)+IF((CG$7-$F$7)&lt;=(Settings!$C50*12),$F63/(Settings!$C50*12),0)+IF((CG$7-$E$7)&lt;=(Settings!$C50*12),$E63/(Settings!$C50*12),0)</f>
        <v>#REF!</v>
      </c>
      <c r="CH75" s="286" t="e">
        <f>IF((CH$7-CG$7)&lt;=(Settings!$C50*12),$CG63/(Settings!$C50*12),0)+IF((CH$7-$CF$7)&lt;=(Settings!$C50*12),$CF63/(Settings!$C50*12),0)+IF((CH$7-$CE$7)&lt;=(Settings!$C50*12),$CE63/(Settings!$C50*12),0)+IF((CH$7-$CD$7)&lt;=(Settings!$C50*12),$CD63/(Settings!$C50*12),0)+IF((CH$7-$CC$7)&lt;=(Settings!$C50*12),$CC63/(Settings!$C50*12),0)+IF((CH$7-$CB$7)&lt;=(Settings!$C50*12),$CB63/(Settings!$C50*12),0)+IF((CH$7-$CA$7)&lt;=(Settings!$C50*12),$CA63/(Settings!$C50*12),0)+IF((CH$7-$BZ$7)&lt;=(Settings!$C50*12),$BZ63/(Settings!$C50*12),0)+IF((CH$7-$BY$7)&lt;=(Settings!$C50*12),$BY63/(Settings!$C50*12),0)+IF((CH$7-$BX$7)&lt;=(Settings!$C50*12),$BX63/(Settings!$C50*12),0)+IF((CH$7-$BW$7)&lt;=(Settings!$C50*12),$BW63/(Settings!$C50*12),0)+IF((CH$7-$BV$7)&lt;=(Settings!$C50*12),$BV63/(Settings!$C50*12),0)+IF((CH$7-$BU$7)&lt;=(Settings!$C50*12),$BU63/(Settings!$C50*12),0)+IF((CH$7-$BT$7)&lt;=(Settings!$C50*12),$BT63/(Settings!$C50*12),0)+IF((CH$7-$BS$7)&lt;=(Settings!$C50*12),$BS63/(Settings!$C50*12),0)+IF((CH$7-$BR$7)&lt;=(Settings!$C50*12),$BR63/(Settings!$C50*12),0)+IF((CH$7-$BQ$7)&lt;=(Settings!$C50*12),$BQ63/(Settings!$C50*12),0)+IF((CH$7-$BP$7)&lt;=(Settings!$C50*12),$BP63/(Settings!$C50*12),0)+IF((CH$7-$BO$7)&lt;=(Settings!$C50*12),$BO63/(Settings!$C50*12),0)+IF((CH$7-$BN$7)&lt;=(Settings!$C50*12),$BN63/(Settings!$C50*12),0)+IF((CH$7-$BM$7)&lt;=(Settings!$C50*12),$BM63/(Settings!$C50*12),0)+IF((CH$7-$BL$7)&lt;=(Settings!$C50*12),$BL63/(Settings!$C50*12),0)+IF((CH$7-$BK$7)&lt;=(Settings!$C50*12),$BK63/(Settings!$C50*12),0)+IF((CH$7-$BJ$7)&lt;=(Settings!$C50*12),$BJ63/(Settings!$C50*12),0)+IF((CH$7-$BI$7)&lt;=(Settings!$C50*12),$BI63/(Settings!$C50*12),0)+IF((CH$7-$BH$7)&lt;=(Settings!$C50*12),$BH63/(Settings!$C50*12),0)+IF((CH$7-$BG$7)&lt;=(Settings!$C50*12),$BG63/(Settings!$C50*12),0)+IF((CH$7-$BF$7)&lt;=(Settings!$C50*12),$BF63/(Settings!$C50*12),0)+IF((CH$7-$BE$7)&lt;=(Settings!$C50*12),$BE63/(Settings!$C50*12),0)+IF((CH$7-$BD$7)&lt;=(Settings!$C50*12),$BD63/(Settings!$C50*12),0)+IF((CH$7-$BC$7)&lt;=(Settings!$C50*12),$BC63/(Settings!$C50*12),0)+IF((CH$7-$BB$7)&lt;=(Settings!$C50*12),$BB63/(Settings!$C50*12),0)+IF((CH$7-$BA$7)&lt;=(Settings!$C50*12),$BA63/(Settings!$C50*12),0)+IF((CH$7-$AZ$7)&lt;=(Settings!$C50*12),$AZ63/(Settings!$C50*12),0)+IF((CH$7-$AY$7)&lt;=(Settings!$C50*12),$AY63/(Settings!$C50*12),0)+IF((CH$7-$AX$7)&lt;=(Settings!$C50*12),$AX63/(Settings!$C50*12),0)+IF((CH$7-$AW$7)&lt;=(Settings!$C50*12),$AW63/(Settings!$C50*12),0)+IF((CH$7-$AV$7)&lt;=(Settings!$C50*12),$AV63/(Settings!$C50*12),0)+IF((CH$7-$AU$7)&lt;=(Settings!$C50*12),$AU63/(Settings!$C50*12),0)+IF((CH$7-$AT$7)&lt;=(Settings!$C50*12),$AT63/(Settings!$C50*12),0)+IF((CH$7-$AS$7)&lt;=(Settings!$C50*12),$AS63/(Settings!$C50*12),0)+IF((CH$7-$AR$7)&lt;=(Settings!$C50*12),$AR63/(Settings!$C50*12),0)+IF((CH$7-$AQ$7)&lt;=(Settings!$C50*12),$AQ63/(Settings!$C50*12),0)+IF((CH$7-$AP$7)&lt;=(Settings!$C50*12),$AP63/(Settings!$C50*12),0)+IF((CH$7-$AO$7)&lt;=(Settings!$C50*12),$AO63/(Settings!$C50*12),0)+IF((CH$7-$AN$7)&lt;=(Settings!$C50*12),$AN63/(Settings!$C50*12),0)+IF((CH$7-$AM$7)&lt;=(Settings!$C50*12),$AM63/(Settings!$C50*12),0)+IF((CH$7-$AL$7)&lt;=(Settings!$C50*12),$AL63/(Settings!$C50*12),0)+IF((CH$7-$AK$7)&lt;=(Settings!$C50*12),$AK63/(Settings!$C50*12),0)+IF((CH$7-$AJ$7)&lt;=(Settings!$C50*12),$AJ63/(Settings!$C50*12),0)+IF((CH$7-$AI$7)&lt;=(Settings!$C50*12),$AI63/(Settings!$C50*12),0)+IF((CH$7-$AH$7)&lt;=(Settings!$C50*12),$AH63/(Settings!$C50*12),0)+IF((CH$7-$AG$7)&lt;=(Settings!$C50*12),$AG63/(Settings!$C50*12),0)+IF((CH$7-$AF$7)&lt;=(Settings!$C50*12),$AF63/(Settings!$C50*12),0)+IF((CH$7-$AE$7)&lt;=(Settings!$C50*12),$AE63/(Settings!$C50*12),0)+IF((CH$7-$AD$7)&lt;=(Settings!$C50*12),$AD63/(Settings!$C50*12),0)+IF((CH$7-$AC$7)&lt;=(Settings!$C50*12),$AC63/(Settings!$C50*12),0)+IF((CH$7-$AB$7)&lt;=(Settings!$C50*12),$AB63/(Settings!$C50*12),0)+IF((CH$7-$AA$7)&lt;=(Settings!$C50*12),$AA63/(Settings!$C50*12),0)+IF((CH$7-$Z$7)&lt;=(Settings!$C50*12),$Z63/(Settings!$C50*12),0)+IF((CH$7-$Y$7)&lt;=(Settings!$C50*12),$Y63/(Settings!$C50*12),0)+IF((CH$7-$X$7)&lt;=(Settings!$C50*12),$X63/(Settings!$C50*12),0)+IF((CH$7-$W$7)&lt;=(Settings!$C50*12),$W63/(Settings!$C50*12),0)+IF((CH$7-$V$7)&lt;=(Settings!$C50*12),$V63/(Settings!$C50*12),0)+IF((CH$7-$U$7)&lt;=(Settings!$C50*12),$U63/(Settings!$C50*12),0)+IF((CH$7-$T$7)&lt;=(Settings!$C50*12),$T63/(Settings!$C50*12),0)+IF((CH$7-$S$7)&lt;=(Settings!$C50*12),$S63/(Settings!$C50*12),0)+IF((CH$7-$R$7)&lt;=(Settings!$C50*12),$R63/(Settings!$C50*12),0)+IF((CH$7-$Q$7)&lt;=(Settings!$C50*12),$Q63/(Settings!$C50*12),0)+IF((CH$7-$P$7)&lt;=(Settings!$C50*12),$P63/(Settings!$C50*12),0)+IF((CH$7-$O$7)&lt;=(Settings!$C50*12),$O63/(Settings!$C50*12),0)+IF((CH$7-$N$7)&lt;=(Settings!$C50*12),$N63/(Settings!$C50*12),0)+IF((CH$7-$M$7)&lt;=(Settings!$C50*12),$M63/(Settings!$C50*12),0)+IF((CH$7-$L$7)&lt;=(Settings!$C50*12),$L63/(Settings!$C50*12),0)+IF((CH$7-$K$7)&lt;=(Settings!$C50*12),$K63/(Settings!$C50*12),0)+IF((CH$7-$J$7)&lt;=(Settings!$C50*12),$J63/(Settings!$C50*12),0)+IF((CH$7-$I$7)&lt;=(Settings!$C50*12),$I63/(Settings!$C50*12),0)+IF((CH$7-$H$7)&lt;=(Settings!$C50*12),$H63/(Settings!$C50*12),0)+IF((CH$7-$G$7)&lt;=(Settings!$C50*12),$G63/(Settings!$C50*12),0)+IF((CH$7-$F$7)&lt;=(Settings!$C50*12),$F63/(Settings!$C50*12),0)+IF((CH$7-$E$7)&lt;=(Settings!$C50*12),$E63/(Settings!$C50*12),0)</f>
        <v>#REF!</v>
      </c>
      <c r="CI75" s="286" t="e">
        <f>IF((CI$7-CH$7)&lt;=(Settings!$C50*12),$CH63/(Settings!$C50*12),0)+IF((CI$7-$CG$7)&lt;=(Settings!$C50*12),$CG63/(Settings!$C50*12),0)+IF((CI$7-$CF$7)&lt;=(Settings!$C50*12),$CF63/(Settings!$C50*12),0)+IF((CI$7-$CE$7)&lt;=(Settings!$C50*12),$CE63/(Settings!$C50*12),0)+IF((CI$7-$CD$7)&lt;=(Settings!$C50*12),$CD63/(Settings!$C50*12),0)+IF((CI$7-$CC$7)&lt;=(Settings!$C50*12),$CC63/(Settings!$C50*12),0)+IF((CI$7-$CB$7)&lt;=(Settings!$C50*12),$CB63/(Settings!$C50*12),0)+IF((CI$7-$CA$7)&lt;=(Settings!$C50*12),$CA63/(Settings!$C50*12),0)+IF((CI$7-$BZ$7)&lt;=(Settings!$C50*12),$BZ63/(Settings!$C50*12),0)+IF((CI$7-$BY$7)&lt;=(Settings!$C50*12),$BY63/(Settings!$C50*12),0)+IF((CI$7-$BX$7)&lt;=(Settings!$C50*12),$BX63/(Settings!$C50*12),0)+IF((CI$7-$BW$7)&lt;=(Settings!$C50*12),$BW63/(Settings!$C50*12),0)+IF((CI$7-$BV$7)&lt;=(Settings!$C50*12),$BV63/(Settings!$C50*12),0)+IF((CI$7-$BU$7)&lt;=(Settings!$C50*12),$BU63/(Settings!$C50*12),0)+IF((CI$7-$BT$7)&lt;=(Settings!$C50*12),$BT63/(Settings!$C50*12),0)+IF((CI$7-$BS$7)&lt;=(Settings!$C50*12),$BS63/(Settings!$C50*12),0)+IF((CI$7-$BR$7)&lt;=(Settings!$C50*12),$BR63/(Settings!$C50*12),0)+IF((CI$7-$BQ$7)&lt;=(Settings!$C50*12),$BQ63/(Settings!$C50*12),0)+IF((CI$7-$BP$7)&lt;=(Settings!$C50*12),$BP63/(Settings!$C50*12),0)+IF((CI$7-$BO$7)&lt;=(Settings!$C50*12),$BO63/(Settings!$C50*12),0)+IF((CI$7-$BN$7)&lt;=(Settings!$C50*12),$BN63/(Settings!$C50*12),0)+IF((CI$7-$BM$7)&lt;=(Settings!$C50*12),$BM63/(Settings!$C50*12),0)+IF((CI$7-$BL$7)&lt;=(Settings!$C50*12),$BL63/(Settings!$C50*12),0)+IF((CI$7-$BK$7)&lt;=(Settings!$C50*12),$BK63/(Settings!$C50*12),0)+IF((CI$7-$BJ$7)&lt;=(Settings!$C50*12),$BJ63/(Settings!$C50*12),0)+IF((CI$7-$BI$7)&lt;=(Settings!$C50*12),$BI63/(Settings!$C50*12),0)+IF((CI$7-$BH$7)&lt;=(Settings!$C50*12),$BH63/(Settings!$C50*12),0)+IF((CI$7-$BG$7)&lt;=(Settings!$C50*12),$BG63/(Settings!$C50*12),0)+IF((CI$7-$BF$7)&lt;=(Settings!$C50*12),$BF63/(Settings!$C50*12),0)+IF((CI$7-$BE$7)&lt;=(Settings!$C50*12),$BE63/(Settings!$C50*12),0)+IF((CI$7-$BD$7)&lt;=(Settings!$C50*12),$BD63/(Settings!$C50*12),0)+IF((CI$7-$BC$7)&lt;=(Settings!$C50*12),$BC63/(Settings!$C50*12),0)+IF((CI$7-$BB$7)&lt;=(Settings!$C50*12),$BB63/(Settings!$C50*12),0)+IF((CI$7-$BA$7)&lt;=(Settings!$C50*12),$BA63/(Settings!$C50*12),0)+IF((CI$7-$AZ$7)&lt;=(Settings!$C50*12),$AZ63/(Settings!$C50*12),0)+IF((CI$7-$AY$7)&lt;=(Settings!$C50*12),$AY63/(Settings!$C50*12),0)+IF((CI$7-$AX$7)&lt;=(Settings!$C50*12),$AX63/(Settings!$C50*12),0)+IF((CI$7-$AW$7)&lt;=(Settings!$C50*12),$AW63/(Settings!$C50*12),0)+IF((CI$7-$AV$7)&lt;=(Settings!$C50*12),$AV63/(Settings!$C50*12),0)+IF((CI$7-$AU$7)&lt;=(Settings!$C50*12),$AU63/(Settings!$C50*12),0)+IF((CI$7-$AT$7)&lt;=(Settings!$C50*12),$AT63/(Settings!$C50*12),0)+IF((CI$7-$AS$7)&lt;=(Settings!$C50*12),$AS63/(Settings!$C50*12),0)+IF((CI$7-$AR$7)&lt;=(Settings!$C50*12),$AR63/(Settings!$C50*12),0)+IF((CI$7-$AQ$7)&lt;=(Settings!$C50*12),$AQ63/(Settings!$C50*12),0)+IF((CI$7-$AP$7)&lt;=(Settings!$C50*12),$AP63/(Settings!$C50*12),0)+IF((CI$7-$AO$7)&lt;=(Settings!$C50*12),$AO63/(Settings!$C50*12),0)+IF((CI$7-$AN$7)&lt;=(Settings!$C50*12),$AN63/(Settings!$C50*12),0)+IF((CI$7-$AM$7)&lt;=(Settings!$C50*12),$AM63/(Settings!$C50*12),0)+IF((CI$7-$AL$7)&lt;=(Settings!$C50*12),$AL63/(Settings!$C50*12),0)+IF((CI$7-$AK$7)&lt;=(Settings!$C50*12),$AK63/(Settings!$C50*12),0)+IF((CI$7-$AJ$7)&lt;=(Settings!$C50*12),$AJ63/(Settings!$C50*12),0)+IF((CI$7-$AI$7)&lt;=(Settings!$C50*12),$AI63/(Settings!$C50*12),0)+IF((CI$7-$AH$7)&lt;=(Settings!$C50*12),$AH63/(Settings!$C50*12),0)+IF((CI$7-$AG$7)&lt;=(Settings!$C50*12),$AG63/(Settings!$C50*12),0)+IF((CI$7-$AF$7)&lt;=(Settings!$C50*12),$AF63/(Settings!$C50*12),0)+IF((CI$7-$AE$7)&lt;=(Settings!$C50*12),$AE63/(Settings!$C50*12),0)+IF((CI$7-$AD$7)&lt;=(Settings!$C50*12),$AD63/(Settings!$C50*12),0)+IF((CI$7-$AC$7)&lt;=(Settings!$C50*12),$AC63/(Settings!$C50*12),0)+IF((CI$7-$AB$7)&lt;=(Settings!$C50*12),$AB63/(Settings!$C50*12),0)+IF((CI$7-$AA$7)&lt;=(Settings!$C50*12),$AA63/(Settings!$C50*12),0)+IF((CI$7-$Z$7)&lt;=(Settings!$C50*12),$Z63/(Settings!$C50*12),0)+IF((CI$7-$Y$7)&lt;=(Settings!$C50*12),$Y63/(Settings!$C50*12),0)+IF((CI$7-$X$7)&lt;=(Settings!$C50*12),$X63/(Settings!$C50*12),0)+IF((CI$7-$W$7)&lt;=(Settings!$C50*12),$W63/(Settings!$C50*12),0)+IF((CI$7-$V$7)&lt;=(Settings!$C50*12),$V63/(Settings!$C50*12),0)+IF((CI$7-$U$7)&lt;=(Settings!$C50*12),$U63/(Settings!$C50*12),0)+IF((CI$7-$T$7)&lt;=(Settings!$C50*12),$T63/(Settings!$C50*12),0)+IF((CI$7-$S$7)&lt;=(Settings!$C50*12),$S63/(Settings!$C50*12),0)+IF((CI$7-$R$7)&lt;=(Settings!$C50*12),$R63/(Settings!$C50*12),0)+IF((CI$7-$Q$7)&lt;=(Settings!$C50*12),$Q63/(Settings!$C50*12),0)+IF((CI$7-$P$7)&lt;=(Settings!$C50*12),$P63/(Settings!$C50*12),0)+IF((CI$7-$O$7)&lt;=(Settings!$C50*12),$O63/(Settings!$C50*12),0)+IF((CI$7-$N$7)&lt;=(Settings!$C50*12),$N63/(Settings!$C50*12),0)+IF((CI$7-$M$7)&lt;=(Settings!$C50*12),$M63/(Settings!$C50*12),0)+IF((CI$7-$L$7)&lt;=(Settings!$C50*12),$L63/(Settings!$C50*12),0)+IF((CI$7-$K$7)&lt;=(Settings!$C50*12),$K63/(Settings!$C50*12),0)+IF((CI$7-$J$7)&lt;=(Settings!$C50*12),$J63/(Settings!$C50*12),0)+IF((CI$7-$I$7)&lt;=(Settings!$C50*12),$I63/(Settings!$C50*12),0)+IF((CI$7-$H$7)&lt;=(Settings!$C50*12),$H63/(Settings!$C50*12),0)+IF((CI$7-$G$7)&lt;=(Settings!$C50*12),$G63/(Settings!$C50*12),0)+IF((CI$7-$F$7)&lt;=(Settings!$C50*12),$F63/(Settings!$C50*12),0)+IF((CI$7-$E$7)&lt;=(Settings!$C50*12),$E63/(Settings!$C50*12),0)</f>
        <v>#REF!</v>
      </c>
      <c r="CJ75" s="1211"/>
      <c r="CK75" s="338">
        <v>69</v>
      </c>
      <c r="CL75" s="1211"/>
    </row>
    <row r="76" spans="1:90" ht="16">
      <c r="A76" s="1138" t="s">
        <v>120</v>
      </c>
      <c r="B76" s="1261"/>
      <c r="C76" s="347" t="str">
        <f>Settings!$C$6</f>
        <v>USD</v>
      </c>
      <c r="D76" s="286"/>
      <c r="E76" s="286">
        <f>IF((E$7-$E$7)&lt;=(Settings!$C51*12),$E64/(Settings!$C51*12),0)</f>
        <v>0</v>
      </c>
      <c r="F76" s="286">
        <f>IF((F$7-$E$7)&lt;=(Settings!$C51*12),$E64/(Settings!$C51*12),0)</f>
        <v>0</v>
      </c>
      <c r="G76" s="286">
        <f>IF((G$7-$F$7)&lt;=(Settings!$C51*12),$F64/(Settings!$C51*12),0)+IF((G$7-$E$7)&lt;=(Settings!$C51*12),$E64/(Settings!$C51*12),0)</f>
        <v>0</v>
      </c>
      <c r="H76" s="286">
        <f>IF((H$7-$G$7)&lt;=(Settings!$C51*12),$G64/(Settings!$C51*12),0)+IF((H$7-$F$7)&lt;=(Settings!$C51*12),$F64/(Settings!$C51*12),0)+IF((H$7-$E$7)&lt;=(Settings!$C51*12),$E64/(Settings!$C51*12),0)</f>
        <v>0</v>
      </c>
      <c r="I76" s="286">
        <f>IF((I$7-$H$7)&lt;=(Settings!$C51*12),$H64/(Settings!$C51*12),0)+IF((I$7-$G$7)&lt;=(Settings!$C51*12),$G64/(Settings!$C51*12),0)+IF((I$7-$F$7)&lt;=(Settings!$C51*12),$F64/(Settings!$C51*12),0)+IF((I$7-$E$7)&lt;=(Settings!$C51*12),$E64/(Settings!$C51*12),0)</f>
        <v>0</v>
      </c>
      <c r="J76" s="286">
        <f>IF((J$7-$I$7)&lt;=(Settings!$C51*12),$I64/(Settings!$C51*12),0)+IF((J$7-$H$7)&lt;=(Settings!$C51*12),$H64/(Settings!$C51*12),0)+IF((J$7-$G$7)&lt;=(Settings!$C51*12),$G64/(Settings!$C51*12),0)+IF((J$7-$F$7)&lt;=(Settings!$C51*12),$F64/(Settings!$C51*12),0)+IF((J$7-$E$7)&lt;=(Settings!$C51*12),$E64/(Settings!$C51*12),0)</f>
        <v>0</v>
      </c>
      <c r="K76" s="286">
        <f>IF((K$7-$J$7)&lt;=(Settings!$C51*12),$J64/(Settings!$C51*12),0)+IF((K$7-$I$7)&lt;=(Settings!$C51*12),$I64/(Settings!$C51*12),0)+IF((K$7-$H$7)&lt;=(Settings!$C51*12),$H64/(Settings!$C51*12),0)+IF((K$7-$G$7)&lt;=(Settings!$C51*12),$G64/(Settings!$C51*12),0)+IF((K$7-$F$7)&lt;=(Settings!$C51*12),$F64/(Settings!$C51*12),0)+IF((K$7-$E$7)&lt;=(Settings!$C51*12),$E64/(Settings!$C51*12),0)</f>
        <v>0</v>
      </c>
      <c r="L76" s="286">
        <f>IF((L$7-$K$7)&lt;=(Settings!$C51*12),$K64/(Settings!$C51*12),0)+IF((L$7-$J$7)&lt;=(Settings!$C51*12),$J64/(Settings!$C51*12),0)+IF((L$7-$I$7)&lt;=(Settings!$C51*12),$I64/(Settings!$C51*12),0)+IF((L$7-$H$7)&lt;=(Settings!$C51*12),$H64/(Settings!$C51*12),0)+IF((L$7-$G$7)&lt;=(Settings!$C51*12),$G64/(Settings!$C51*12),0)+IF((L$7-$F$7)&lt;=(Settings!$C51*12),$F64/(Settings!$C51*12),0)+IF((L$7-$E$7)&lt;=(Settings!$C51*12),$E64/(Settings!$C51*12),0)</f>
        <v>0</v>
      </c>
      <c r="M76" s="286">
        <f>IF((M$7-$L$7)&lt;=(Settings!$C51*12),$L64/(Settings!$C51*12),0)+IF((M$7-$K$7)&lt;=(Settings!$C51*12),$K64/(Settings!$C51*12),0)+IF((M$7-$J$7)&lt;=(Settings!$C51*12),$J64/(Settings!$C51*12),0)+IF((M$7-$I$7)&lt;=(Settings!$C51*12),$I64/(Settings!$C51*12),0)+IF((M$7-$H$7)&lt;=(Settings!$C51*12),$H64/(Settings!$C51*12),0)+IF((M$7-$G$7)&lt;=(Settings!$C51*12),$G64/(Settings!$C51*12),0)+IF((M$7-$F$7)&lt;=(Settings!$C51*12),$F64/(Settings!$C51*12),0)+IF((M$7-$E$7)&lt;=(Settings!$C51*12),$E64/(Settings!$C51*12),0)</f>
        <v>0</v>
      </c>
      <c r="N76" s="286">
        <f>IF((N$7-$M$7)&lt;=(Settings!$C51*12),$M64/(Settings!$C51*12),0)+IF((N$7-$L$7)&lt;=(Settings!$C51*12),$L64/(Settings!$C51*12),0)+IF((N$7-$K$7)&lt;=(Settings!$C51*12),$K64/(Settings!$C51*12),0)+IF((N$7-$J$7)&lt;=(Settings!$C51*12),$J64/(Settings!$C51*12),0)+IF((N$7-$I$7)&lt;=(Settings!$C51*12),$I64/(Settings!$C51*12),0)+IF((N$7-$H$7)&lt;=(Settings!$C51*12),$H64/(Settings!$C51*12),0)+IF((N$7-$G$7)&lt;=(Settings!$C51*12),$G64/(Settings!$C51*12),0)+IF((N$7-$F$7)&lt;=(Settings!$C51*12),$F64/(Settings!$C51*12),0)+IF((N$7-$E$7)&lt;=(Settings!$C51*12),$E64/(Settings!$C51*12),0)</f>
        <v>0</v>
      </c>
      <c r="O76" s="286">
        <f>IF((O$7-$N$7)&lt;=(Settings!$C51*12),$N64/(Settings!$C51*12),0)+IF((O$7-$M$7)&lt;=(Settings!$C51*12),$M64/(Settings!$C51*12),0)+IF((O$7-$L$7)&lt;=(Settings!$C51*12),$L64/(Settings!$C51*12),0)+IF((O$7-$K$7)&lt;=(Settings!$C51*12),$K64/(Settings!$C51*12),0)+IF((O$7-$J$7)&lt;=(Settings!$C51*12),$J64/(Settings!$C51*12),0)+IF((O$7-$I$7)&lt;=(Settings!$C51*12),$I64/(Settings!$C51*12),0)+IF((O$7-$H$7)&lt;=(Settings!$C51*12),$H64/(Settings!$C51*12),0)+IF((O$7-$G$7)&lt;=(Settings!$C51*12),$G64/(Settings!$C51*12),0)+IF((O$7-$F$7)&lt;=(Settings!$C51*12),$F64/(Settings!$C51*12),0)+IF((O$7-$E$7)&lt;=(Settings!$C51*12),$E64/(Settings!$C51*12),0)</f>
        <v>0</v>
      </c>
      <c r="P76" s="286">
        <f>IF((P$7-$O$7)&lt;=(Settings!$C51*12),$O64/(Settings!$C51*12),0)+IF((P$7-$N$7)&lt;=(Settings!$C51*12),$N64/(Settings!$C51*12),0)+IF((P$7-$M$7)&lt;=(Settings!$C51*12),$M64/(Settings!$C51*12),0)+IF((P$7-$L$7)&lt;=(Settings!$C51*12),$L64/(Settings!$C51*12),0)+IF((P$7-$K$7)&lt;=(Settings!$C51*12),$K64/(Settings!$C51*12),0)+IF((P$7-$J$7)&lt;=(Settings!$C51*12),$J64/(Settings!$C51*12),0)+IF((P$7-$I$7)&lt;=(Settings!$C51*12),$I64/(Settings!$C51*12),0)+IF((P$7-$H$7)&lt;=(Settings!$C51*12),$H64/(Settings!$C51*12),0)+IF((P$7-$G$7)&lt;=(Settings!$C51*12),$G64/(Settings!$C51*12),0)+IF((P$7-$F$7)&lt;=(Settings!$C51*12),$F64/(Settings!$C51*12),0)+IF((P$7-$E$7)&lt;=(Settings!$C51*12),$E64/(Settings!$C51*12),0)</f>
        <v>0</v>
      </c>
      <c r="Q76" s="286">
        <f>IF((Q$7-$P$7)&lt;=(Settings!$C51*12),$P64/(Settings!$C51*12),0)+IF((Q$7-$O$7)&lt;=(Settings!$C51*12),$O64/(Settings!$C51*12),0)+IF((Q$7-$N$7)&lt;=(Settings!$C51*12),$N64/(Settings!$C51*12),0)+IF((Q$7-$M$7)&lt;=(Settings!$C51*12),$M64/(Settings!$C51*12),0)+IF((Q$7-$L$7)&lt;=(Settings!$C51*12),$L64/(Settings!$C51*12),0)+IF((Q$7-$K$7)&lt;=(Settings!$C51*12),$K64/(Settings!$C51*12),0)+IF((Q$7-$J$7)&lt;=(Settings!$C51*12),$J64/(Settings!$C51*12),0)+IF((Q$7-$I$7)&lt;=(Settings!$C51*12),$I64/(Settings!$C51*12),0)+IF((Q$7-$H$7)&lt;=(Settings!$C51*12),$H64/(Settings!$C51*12),0)+IF((Q$7-$G$7)&lt;=(Settings!$C51*12),$G64/(Settings!$C51*12),0)+IF((Q$7-$F$7)&lt;=(Settings!$C51*12),$F64/(Settings!$C51*12),0)+IF((Q$7-$E$7)&lt;=(Settings!$C51*12),$E64/(Settings!$C51*12),0)</f>
        <v>0</v>
      </c>
      <c r="R76" s="286">
        <f>IF((R$7-$Q$7)&lt;=(Settings!$C51*12),$Q64/(Settings!$C51*12),0)+IF((R$7-$P$7)&lt;=(Settings!$C51*12),$P64/(Settings!$C51*12),0)+IF((R$7-$O$7)&lt;=(Settings!$C51*12),$O64/(Settings!$C51*12),0)+IF((R$7-$N$7)&lt;=(Settings!$C51*12),$N64/(Settings!$C51*12),0)+IF((R$7-$M$7)&lt;=(Settings!$C51*12),$M64/(Settings!$C51*12),0)+IF((R$7-$L$7)&lt;=(Settings!$C51*12),$L64/(Settings!$C51*12),0)+IF((R$7-$K$7)&lt;=(Settings!$C51*12),$K64/(Settings!$C51*12),0)+IF((R$7-$J$7)&lt;=(Settings!$C51*12),$J64/(Settings!$C51*12),0)+IF((R$7-$I$7)&lt;=(Settings!$C51*12),$I64/(Settings!$C51*12),0)+IF((R$7-$H$7)&lt;=(Settings!$C51*12),$H64/(Settings!$C51*12),0)+IF((R$7-$G$7)&lt;=(Settings!$C51*12),$G64/(Settings!$C51*12),0)+IF((R$7-$F$7)&lt;=(Settings!$C51*12),$F64/(Settings!$C51*12),0)+IF((R$7-$E$7)&lt;=(Settings!$C51*12),$E64/(Settings!$C51*12),0)</f>
        <v>0</v>
      </c>
      <c r="S76" s="286">
        <f>IF((S$7-$R$7)&lt;=(Settings!$C51*12),$R64/(Settings!$C51*12),0)+IF((S$7-$Q$7)&lt;=(Settings!$C51*12),$Q64/(Settings!$C51*12),0)+IF((S$7-$P$7)&lt;=(Settings!$C51*12),$P64/(Settings!$C51*12),0)+IF((S$7-$O$7)&lt;=(Settings!$C51*12),$O64/(Settings!$C51*12),0)+IF((S$7-$N$7)&lt;=(Settings!$C51*12),$N64/(Settings!$C51*12),0)+IF((S$7-$M$7)&lt;=(Settings!$C51*12),$M64/(Settings!$C51*12),0)+IF((S$7-$L$7)&lt;=(Settings!$C51*12),$L64/(Settings!$C51*12),0)+IF((S$7-$K$7)&lt;=(Settings!$C51*12),$K64/(Settings!$C51*12),0)+IF((S$7-$J$7)&lt;=(Settings!$C51*12),$J64/(Settings!$C51*12),0)+IF((S$7-$I$7)&lt;=(Settings!$C51*12),$I64/(Settings!$C51*12),0)+IF((S$7-$H$7)&lt;=(Settings!$C51*12),$H64/(Settings!$C51*12),0)+IF((S$7-$G$7)&lt;=(Settings!$C51*12),$G64/(Settings!$C51*12),0)+IF((S$7-$F$7)&lt;=(Settings!$C51*12),$F64/(Settings!$C51*12),0)+IF((S$7-$E$7)&lt;=(Settings!$C51*12),$E64/(Settings!$C51*12),0)</f>
        <v>0</v>
      </c>
      <c r="T76" s="286">
        <f>IF((T$7-$S$7)&lt;=(Settings!$C51*12),$S64/(Settings!$C51*12),0)+IF((T$7-$R$7)&lt;=(Settings!$C51*12),$R64/(Settings!$C51*12),0)+IF((T$7-$Q$7)&lt;=(Settings!$C51*12),$Q64/(Settings!$C51*12),0)+IF((T$7-$P$7)&lt;=(Settings!$C51*12),$P64/(Settings!$C51*12),0)+IF((T$7-$O$7)&lt;=(Settings!$C51*12),$O64/(Settings!$C51*12),0)+IF((T$7-$N$7)&lt;=(Settings!$C51*12),$N64/(Settings!$C51*12),0)+IF((T$7-$M$7)&lt;=(Settings!$C51*12),$M64/(Settings!$C51*12),0)+IF((T$7-$L$7)&lt;=(Settings!$C51*12),$L64/(Settings!$C51*12),0)+IF((T$7-$K$7)&lt;=(Settings!$C51*12),$K64/(Settings!$C51*12),0)+IF((T$7-$J$7)&lt;=(Settings!$C51*12),$J64/(Settings!$C51*12),0)+IF((T$7-$I$7)&lt;=(Settings!$C51*12),$I64/(Settings!$C51*12),0)+IF((T$7-$H$7)&lt;=(Settings!$C51*12),$H64/(Settings!$C51*12),0)+IF((T$7-$G$7)&lt;=(Settings!$C51*12),$G64/(Settings!$C51*12),0)+IF((T$7-$F$7)&lt;=(Settings!$C51*12),$F64/(Settings!$C51*12),0)+IF((T$7-$E$7)&lt;=(Settings!$C51*12),$E64/(Settings!$C51*12),0)</f>
        <v>0</v>
      </c>
      <c r="U76" s="286">
        <f>IF((U$7-$T$7)&lt;=(Settings!$C51*12),$T64/(Settings!$C51*12),0)+IF((U$7-$S$7)&lt;=(Settings!$C51*12),$S64/(Settings!$C51*12),0)+IF((U$7-$R$7)&lt;=(Settings!$C51*12),$R64/(Settings!$C51*12),0)+IF((U$7-$Q$7)&lt;=(Settings!$C51*12),$Q64/(Settings!$C51*12),0)+IF((U$7-$P$7)&lt;=(Settings!$C51*12),$P64/(Settings!$C51*12),0)+IF((U$7-$O$7)&lt;=(Settings!$C51*12),$O64/(Settings!$C51*12),0)+IF((U$7-$N$7)&lt;=(Settings!$C51*12),$N64/(Settings!$C51*12),0)+IF((U$7-$M$7)&lt;=(Settings!$C51*12),$M64/(Settings!$C51*12),0)+IF((U$7-$L$7)&lt;=(Settings!$C51*12),$L64/(Settings!$C51*12),0)+IF((U$7-$K$7)&lt;=(Settings!$C51*12),$K64/(Settings!$C51*12),0)+IF((U$7-$J$7)&lt;=(Settings!$C51*12),$J64/(Settings!$C51*12),0)+IF((U$7-$I$7)&lt;=(Settings!$C51*12),$I64/(Settings!$C51*12),0)+IF((U$7-$H$7)&lt;=(Settings!$C51*12),$H64/(Settings!$C51*12),0)+IF((U$7-$G$7)&lt;=(Settings!$C51*12),$G64/(Settings!$C51*12),0)+IF((U$7-$F$7)&lt;=(Settings!$C51*12),$F64/(Settings!$C51*12),0)+IF((U$7-$E$7)&lt;=(Settings!$C51*12),$E64/(Settings!$C51*12),0)</f>
        <v>0</v>
      </c>
      <c r="V76" s="286">
        <f>IF((V$7-$U$7)&lt;=(Settings!$C51*12),$U64/(Settings!$C51*12),0)+IF((V$7-$T$7)&lt;=(Settings!$C51*12),$T64/(Settings!$C51*12),0)+IF((V$7-$S$7)&lt;=(Settings!$C51*12),$S64/(Settings!$C51*12),0)+IF((V$7-$R$7)&lt;=(Settings!$C51*12),$R64/(Settings!$C51*12),0)+IF((V$7-$Q$7)&lt;=(Settings!$C51*12),$Q64/(Settings!$C51*12),0)+IF((V$7-$P$7)&lt;=(Settings!$C51*12),$P64/(Settings!$C51*12),0)+IF((V$7-$O$7)&lt;=(Settings!$C51*12),$O64/(Settings!$C51*12),0)+IF((V$7-$N$7)&lt;=(Settings!$C51*12),$N64/(Settings!$C51*12),0)+IF((V$7-$M$7)&lt;=(Settings!$C51*12),$M64/(Settings!$C51*12),0)+IF((V$7-$L$7)&lt;=(Settings!$C51*12),$L64/(Settings!$C51*12),0)+IF((V$7-$K$7)&lt;=(Settings!$C51*12),$K64/(Settings!$C51*12),0)+IF((V$7-$J$7)&lt;=(Settings!$C51*12),$J64/(Settings!$C51*12),0)+IF((V$7-$I$7)&lt;=(Settings!$C51*12),$I64/(Settings!$C51*12),0)+IF((V$7-$H$7)&lt;=(Settings!$C51*12),$H64/(Settings!$C51*12),0)+IF((V$7-$G$7)&lt;=(Settings!$C51*12),$G64/(Settings!$C51*12),0)+IF((V$7-$F$7)&lt;=(Settings!$C51*12),$F64/(Settings!$C51*12),0)+IF((V$7-$E$7)&lt;=(Settings!$C51*12),$E64/(Settings!$C51*12),0)</f>
        <v>0</v>
      </c>
      <c r="W76" s="286">
        <f>IF((W$7-$V$7)&lt;=(Settings!$C51*12),$V64/(Settings!$C51*12),0)+IF((W$7-$U$7)&lt;=(Settings!$C51*12),$U64/(Settings!$C51*12),0)+IF((W$7-$T$7)&lt;=(Settings!$C51*12),$T64/(Settings!$C51*12),0)+IF((W$7-$S$7)&lt;=(Settings!$C51*12),$S64/(Settings!$C51*12),0)+IF((W$7-$R$7)&lt;=(Settings!$C51*12),$R64/(Settings!$C51*12),0)+IF((W$7-$Q$7)&lt;=(Settings!$C51*12),$Q64/(Settings!$C51*12),0)+IF((W$7-$P$7)&lt;=(Settings!$C51*12),$P64/(Settings!$C51*12),0)+IF((W$7-$O$7)&lt;=(Settings!$C51*12),$O64/(Settings!$C51*12),0)+IF((W$7-$N$7)&lt;=(Settings!$C51*12),$N64/(Settings!$C51*12),0)+IF((W$7-$M$7)&lt;=(Settings!$C51*12),$M64/(Settings!$C51*12),0)+IF((W$7-$L$7)&lt;=(Settings!$C51*12),$L64/(Settings!$C51*12),0)+IF((W$7-$K$7)&lt;=(Settings!$C51*12),$K64/(Settings!$C51*12),0)+IF((W$7-$J$7)&lt;=(Settings!$C51*12),$J64/(Settings!$C51*12),0)+IF((W$7-$I$7)&lt;=(Settings!$C51*12),$I64/(Settings!$C51*12),0)+IF((W$7-$H$7)&lt;=(Settings!$C51*12),$H64/(Settings!$C51*12),0)+IF((W$7-$G$7)&lt;=(Settings!$C51*12),$G64/(Settings!$C51*12),0)+IF((W$7-$F$7)&lt;=(Settings!$C51*12),$F64/(Settings!$C51*12),0)+IF((W$7-$E$7)&lt;=(Settings!$C51*12),$E64/(Settings!$C51*12),0)</f>
        <v>0</v>
      </c>
      <c r="X76" s="286">
        <f>IF((X$7-$W$7)&lt;=(Settings!$C51*12),$W64/(Settings!$C51*12),0)+IF((X$7-$V$7)&lt;=(Settings!$C51*12),$V64/(Settings!$C51*12),0)+IF((X$7-$U$7)&lt;=(Settings!$C51*12),$U64/(Settings!$C51*12),0)+IF((X$7-$T$7)&lt;=(Settings!$C51*12),$T64/(Settings!$C51*12),0)+IF((X$7-$S$7)&lt;=(Settings!$C51*12),$S64/(Settings!$C51*12),0)+IF((X$7-$R$7)&lt;=(Settings!$C51*12),$R64/(Settings!$C51*12),0)+IF((X$7-$Q$7)&lt;=(Settings!$C51*12),$Q64/(Settings!$C51*12),0)+IF((X$7-$P$7)&lt;=(Settings!$C51*12),$P64/(Settings!$C51*12),0)+IF((X$7-$O$7)&lt;=(Settings!$C51*12),$O64/(Settings!$C51*12),0)+IF((X$7-$N$7)&lt;=(Settings!$C51*12),$N64/(Settings!$C51*12),0)+IF((X$7-$M$7)&lt;=(Settings!$C51*12),$M64/(Settings!$C51*12),0)+IF((X$7-$L$7)&lt;=(Settings!$C51*12),$L64/(Settings!$C51*12),0)+IF((X$7-$K$7)&lt;=(Settings!$C51*12),$K64/(Settings!$C51*12),0)+IF((X$7-$J$7)&lt;=(Settings!$C51*12),$J64/(Settings!$C51*12),0)+IF((X$7-$I$7)&lt;=(Settings!$C51*12),$I64/(Settings!$C51*12),0)+IF((X$7-$H$7)&lt;=(Settings!$C51*12),$H64/(Settings!$C51*12),0)+IF((X$7-$G$7)&lt;=(Settings!$C51*12),$G64/(Settings!$C51*12),0)+IF((X$7-$F$7)&lt;=(Settings!$C51*12),$F64/(Settings!$C51*12),0)+IF((X$7-$E$7)&lt;=(Settings!$C51*12),$E64/(Settings!$C51*12),0)</f>
        <v>0</v>
      </c>
      <c r="Y76" s="286">
        <f>IF((Y$7-$X$7)&lt;=(Settings!$C51*12),$X64/(Settings!$C51*12),0)+IF((Y$7-$W$7)&lt;=(Settings!$C51*12),$W64/(Settings!$C51*12),0)+IF((Y$7-$V$7)&lt;=(Settings!$C51*12),$V64/(Settings!$C51*12),0)+IF((Y$7-$U$7)&lt;=(Settings!$C51*12),$U64/(Settings!$C51*12),0)+IF((Y$7-$T$7)&lt;=(Settings!$C51*12),$T64/(Settings!$C51*12),0)+IF((Y$7-$S$7)&lt;=(Settings!$C51*12),$S64/(Settings!$C51*12),0)+IF((Y$7-$R$7)&lt;=(Settings!$C51*12),$R64/(Settings!$C51*12),0)+IF((Y$7-$Q$7)&lt;=(Settings!$C51*12),$Q64/(Settings!$C51*12),0)+IF((Y$7-$P$7)&lt;=(Settings!$C51*12),$P64/(Settings!$C51*12),0)+IF((Y$7-$O$7)&lt;=(Settings!$C51*12),$O64/(Settings!$C51*12),0)+IF((Y$7-$N$7)&lt;=(Settings!$C51*12),$N64/(Settings!$C51*12),0)+IF((Y$7-$M$7)&lt;=(Settings!$C51*12),$M64/(Settings!$C51*12),0)+IF((Y$7-$L$7)&lt;=(Settings!$C51*12),$L64/(Settings!$C51*12),0)+IF((Y$7-$K$7)&lt;=(Settings!$C51*12),$K64/(Settings!$C51*12),0)+IF((Y$7-$J$7)&lt;=(Settings!$C51*12),$J64/(Settings!$C51*12),0)+IF((Y$7-$I$7)&lt;=(Settings!$C51*12),$I64/(Settings!$C51*12),0)+IF((Y$7-$H$7)&lt;=(Settings!$C51*12),$H64/(Settings!$C51*12),0)+IF((Y$7-$G$7)&lt;=(Settings!$C51*12),$G64/(Settings!$C51*12),0)+IF((Y$7-$F$7)&lt;=(Settings!$C51*12),$F64/(Settings!$C51*12),0)+IF((Y$7-$E$7)&lt;=(Settings!$C51*12),$E64/(Settings!$C51*12),0)</f>
        <v>0</v>
      </c>
      <c r="Z76" s="286">
        <f>IF((Z$7-$Y$7)&lt;=(Settings!$C51*12),$Y64/(Settings!$C51*12),0)+IF((Z$7-$X$7)&lt;=(Settings!$C51*12),$X64/(Settings!$C51*12),0)+IF((Z$7-$W$7)&lt;=(Settings!$C51*12),$W64/(Settings!$C51*12),0)+IF((Z$7-$V$7)&lt;=(Settings!$C51*12),$V64/(Settings!$C51*12),0)+IF((Z$7-$U$7)&lt;=(Settings!$C51*12),$U64/(Settings!$C51*12),0)+IF((Z$7-$T$7)&lt;=(Settings!$C51*12),$T64/(Settings!$C51*12),0)+IF((Z$7-$S$7)&lt;=(Settings!$C51*12),$S64/(Settings!$C51*12),0)+IF((Z$7-$R$7)&lt;=(Settings!$C51*12),$R64/(Settings!$C51*12),0)+IF((Z$7-$Q$7)&lt;=(Settings!$C51*12),$Q64/(Settings!$C51*12),0)+IF((Z$7-$P$7)&lt;=(Settings!$C51*12),$P64/(Settings!$C51*12),0)+IF((Z$7-$O$7)&lt;=(Settings!$C51*12),$O64/(Settings!$C51*12),0)+IF((Z$7-$N$7)&lt;=(Settings!$C51*12),$N64/(Settings!$C51*12),0)+IF((Z$7-$M$7)&lt;=(Settings!$C51*12),$M64/(Settings!$C51*12),0)+IF((Z$7-$L$7)&lt;=(Settings!$C51*12),$L64/(Settings!$C51*12),0)+IF((Z$7-$K$7)&lt;=(Settings!$C51*12),$K64/(Settings!$C51*12),0)+IF((Z$7-$J$7)&lt;=(Settings!$C51*12),$J64/(Settings!$C51*12),0)+IF((Z$7-$I$7)&lt;=(Settings!$C51*12),$I64/(Settings!$C51*12),0)+IF((Z$7-$H$7)&lt;=(Settings!$C51*12),$H64/(Settings!$C51*12),0)+IF((Z$7-$G$7)&lt;=(Settings!$C51*12),$G64/(Settings!$C51*12),0)+IF((Z$7-$F$7)&lt;=(Settings!$C51*12),$F64/(Settings!$C51*12),0)+IF((Z$7-$E$7)&lt;=(Settings!$C51*12),$E64/(Settings!$C51*12),0)</f>
        <v>0</v>
      </c>
      <c r="AA76" s="286">
        <f>IF((AA$7-$Z$7)&lt;=(Settings!$C51*12),$Z64/(Settings!$C51*12),0)+IF((AA$7-$Y$7)&lt;=(Settings!$C51*12),$Y64/(Settings!$C51*12),0)+IF((AA$7-$X$7)&lt;=(Settings!$C51*12),$X64/(Settings!$C51*12),0)+IF((AA$7-$W$7)&lt;=(Settings!$C51*12),$W64/(Settings!$C51*12),0)+IF((AA$7-$V$7)&lt;=(Settings!$C51*12),$V64/(Settings!$C51*12),0)+IF((AA$7-$U$7)&lt;=(Settings!$C51*12),$U64/(Settings!$C51*12),0)+IF((AA$7-$T$7)&lt;=(Settings!$C51*12),$T64/(Settings!$C51*12),0)+IF((AA$7-$S$7)&lt;=(Settings!$C51*12),$S64/(Settings!$C51*12),0)+IF((AA$7-$R$7)&lt;=(Settings!$C51*12),$R64/(Settings!$C51*12),0)+IF((AA$7-$Q$7)&lt;=(Settings!$C51*12),$Q64/(Settings!$C51*12),0)+IF((AA$7-$P$7)&lt;=(Settings!$C51*12),$P64/(Settings!$C51*12),0)+IF((AA$7-$O$7)&lt;=(Settings!$C51*12),$O64/(Settings!$C51*12),0)+IF((AA$7-$N$7)&lt;=(Settings!$C51*12),$N64/(Settings!$C51*12),0)+IF((AA$7-$M$7)&lt;=(Settings!$C51*12),$M64/(Settings!$C51*12),0)+IF((AA$7-$L$7)&lt;=(Settings!$C51*12),$L64/(Settings!$C51*12),0)+IF((AA$7-$K$7)&lt;=(Settings!$C51*12),$K64/(Settings!$C51*12),0)+IF((AA$7-$J$7)&lt;=(Settings!$C51*12),$J64/(Settings!$C51*12),0)+IF((AA$7-$I$7)&lt;=(Settings!$C51*12),$I64/(Settings!$C51*12),0)+IF((AA$7-$H$7)&lt;=(Settings!$C51*12),$H64/(Settings!$C51*12),0)+IF((AA$7-$G$7)&lt;=(Settings!$C51*12),$G64/(Settings!$C51*12),0)+IF((AA$7-$F$7)&lt;=(Settings!$C51*12),$F64/(Settings!$C51*12),0)+IF((AA$7-$E$7)&lt;=(Settings!$C51*12),$E64/(Settings!$C51*12),0)</f>
        <v>0</v>
      </c>
      <c r="AB76" s="286">
        <f>IF((AB$7-$AA$7)&lt;=(Settings!$C51*12),$AA64/(Settings!$C51*12),0)+IF((AB$7-$Z$7)&lt;=(Settings!$C51*12),$Z64/(Settings!$C51*12),0)+IF((AB$7-$Y$7)&lt;=(Settings!$C51*12),$Y64/(Settings!$C51*12),0)+IF((AB$7-$X$7)&lt;=(Settings!$C51*12),$X64/(Settings!$C51*12),0)+IF((AB$7-$W$7)&lt;=(Settings!$C51*12),$W64/(Settings!$C51*12),0)+IF((AB$7-$V$7)&lt;=(Settings!$C51*12),$V64/(Settings!$C51*12),0)+IF((AB$7-$U$7)&lt;=(Settings!$C51*12),$U64/(Settings!$C51*12),0)+IF((AB$7-$T$7)&lt;=(Settings!$C51*12),$T64/(Settings!$C51*12),0)+IF((AB$7-$S$7)&lt;=(Settings!$C51*12),$S64/(Settings!$C51*12),0)+IF((AB$7-$R$7)&lt;=(Settings!$C51*12),$R64/(Settings!$C51*12),0)+IF((AB$7-$Q$7)&lt;=(Settings!$C51*12),$Q64/(Settings!$C51*12),0)+IF((AB$7-$P$7)&lt;=(Settings!$C51*12),$P64/(Settings!$C51*12),0)+IF((AB$7-$O$7)&lt;=(Settings!$C51*12),$O64/(Settings!$C51*12),0)+IF((AB$7-$N$7)&lt;=(Settings!$C51*12),$N64/(Settings!$C51*12),0)+IF((AB$7-$M$7)&lt;=(Settings!$C51*12),$M64/(Settings!$C51*12),0)+IF((AB$7-$L$7)&lt;=(Settings!$C51*12),$L64/(Settings!$C51*12),0)+IF((AB$7-$K$7)&lt;=(Settings!$C51*12),$K64/(Settings!$C51*12),0)+IF((AB$7-$J$7)&lt;=(Settings!$C51*12),$J64/(Settings!$C51*12),0)+IF((AB$7-$I$7)&lt;=(Settings!$C51*12),$I64/(Settings!$C51*12),0)+IF((AB$7-$H$7)&lt;=(Settings!$C51*12),$H64/(Settings!$C51*12),0)+IF((AB$7-$G$7)&lt;=(Settings!$C51*12),$G64/(Settings!$C51*12),0)+IF((AB$7-$F$7)&lt;=(Settings!$C51*12),$F64/(Settings!$C51*12),0)+IF((AB$7-$E$7)&lt;=(Settings!$C51*12),$E64/(Settings!$C51*12),0)</f>
        <v>0</v>
      </c>
      <c r="AC76" s="286">
        <f>IF((AC$7-$AB$7)&lt;=(Settings!$C51*12),$AB64/(Settings!$C51*12),0)+IF((AC$7-$AA$7)&lt;=(Settings!$C51*12),$AA64/(Settings!$C51*12),0)+IF((AC$7-$Z$7)&lt;=(Settings!$C51*12),$Z64/(Settings!$C51*12),0)+IF((AC$7-$Y$7)&lt;=(Settings!$C51*12),$Y64/(Settings!$C51*12),0)+IF((AC$7-$X$7)&lt;=(Settings!$C51*12),$X64/(Settings!$C51*12),0)+IF((AC$7-$W$7)&lt;=(Settings!$C51*12),$W64/(Settings!$C51*12),0)+IF((AC$7-$V$7)&lt;=(Settings!$C51*12),$V64/(Settings!$C51*12),0)+IF((AC$7-$U$7)&lt;=(Settings!$C51*12),$U64/(Settings!$C51*12),0)+IF((AC$7-$T$7)&lt;=(Settings!$C51*12),$T64/(Settings!$C51*12),0)+IF((AC$7-$S$7)&lt;=(Settings!$C51*12),$S64/(Settings!$C51*12),0)+IF((AC$7-$R$7)&lt;=(Settings!$C51*12),$R64/(Settings!$C51*12),0)+IF((AC$7-$Q$7)&lt;=(Settings!$C51*12),$Q64/(Settings!$C51*12),0)+IF((AC$7-$P$7)&lt;=(Settings!$C51*12),$P64/(Settings!$C51*12),0)+IF((AC$7-$O$7)&lt;=(Settings!$C51*12),$O64/(Settings!$C51*12),0)+IF((AC$7-$N$7)&lt;=(Settings!$C51*12),$N64/(Settings!$C51*12),0)+IF((AC$7-$M$7)&lt;=(Settings!$C51*12),$M64/(Settings!$C51*12),0)+IF((AC$7-$L$7)&lt;=(Settings!$C51*12),$L64/(Settings!$C51*12),0)+IF((AC$7-$K$7)&lt;=(Settings!$C51*12),$K64/(Settings!$C51*12),0)+IF((AC$7-$J$7)&lt;=(Settings!$C51*12),$J64/(Settings!$C51*12),0)+IF((AC$7-$I$7)&lt;=(Settings!$C51*12),$I64/(Settings!$C51*12),0)+IF((AC$7-$H$7)&lt;=(Settings!$C51*12),$H64/(Settings!$C51*12),0)+IF((AC$7-$G$7)&lt;=(Settings!$C51*12),$G64/(Settings!$C51*12),0)+IF((AC$7-$F$7)&lt;=(Settings!$C51*12),$F64/(Settings!$C51*12),0)+IF((AC$7-$E$7)&lt;=(Settings!$C51*12),$E64/(Settings!$C51*12),0)</f>
        <v>0</v>
      </c>
      <c r="AD76" s="286">
        <f>IF((AD$7-$AC$7)&lt;=(Settings!$C51*12),$AC64/(Settings!$C51*12),0)+IF((AD$7-$AB$7)&lt;=(Settings!$C51*12),$AB64/(Settings!$C51*12),0)+IF((AD$7-$AA$7)&lt;=(Settings!$C51*12),$AA64/(Settings!$C51*12),0)+IF((AD$7-$Z$7)&lt;=(Settings!$C51*12),$Z64/(Settings!$C51*12),0)+IF((AD$7-$Y$7)&lt;=(Settings!$C51*12),$Y64/(Settings!$C51*12),0)+IF((AD$7-$X$7)&lt;=(Settings!$C51*12),$X64/(Settings!$C51*12),0)+IF((AD$7-$W$7)&lt;=(Settings!$C51*12),$W64/(Settings!$C51*12),0)+IF((AD$7-$V$7)&lt;=(Settings!$C51*12),$V64/(Settings!$C51*12),0)+IF((AD$7-$U$7)&lt;=(Settings!$C51*12),$U64/(Settings!$C51*12),0)+IF((AD$7-$T$7)&lt;=(Settings!$C51*12),$T64/(Settings!$C51*12),0)+IF((AD$7-$S$7)&lt;=(Settings!$C51*12),$S64/(Settings!$C51*12),0)+IF((AD$7-$R$7)&lt;=(Settings!$C51*12),$R64/(Settings!$C51*12),0)+IF((AD$7-$Q$7)&lt;=(Settings!$C51*12),$Q64/(Settings!$C51*12),0)+IF((AD$7-$P$7)&lt;=(Settings!$C51*12),$P64/(Settings!$C51*12),0)+IF((AD$7-$O$7)&lt;=(Settings!$C51*12),$O64/(Settings!$C51*12),0)+IF((AD$7-$N$7)&lt;=(Settings!$C51*12),$N64/(Settings!$C51*12),0)+IF((AD$7-$M$7)&lt;=(Settings!$C51*12),$M64/(Settings!$C51*12),0)+IF((AD$7-$L$7)&lt;=(Settings!$C51*12),$L64/(Settings!$C51*12),0)+IF((AD$7-$K$7)&lt;=(Settings!$C51*12),$K64/(Settings!$C51*12),0)+IF((AD$7-$J$7)&lt;=(Settings!$C51*12),$J64/(Settings!$C51*12),0)+IF((AD$7-$I$7)&lt;=(Settings!$C51*12),$I64/(Settings!$C51*12),0)+IF((AD$7-$H$7)&lt;=(Settings!$C51*12),$H64/(Settings!$C51*12),0)+IF((AD$7-$G$7)&lt;=(Settings!$C51*12),$G64/(Settings!$C51*12),0)+IF((AD$7-$F$7)&lt;=(Settings!$C51*12),$F64/(Settings!$C51*12),0)+IF((AD$7-$E$7)&lt;=(Settings!$C51*12),$E64/(Settings!$C51*12),0)</f>
        <v>0</v>
      </c>
      <c r="AE76" s="286">
        <f>IF((AE$7-$AD$7)&lt;=(Settings!$C51*12),$AD64/(Settings!$C51*12),0)+IF((AE$7-$AC$7)&lt;=(Settings!$C51*12),$AC64/(Settings!$C51*12),0)+IF((AE$7-$AB$7)&lt;=(Settings!$C51*12),$AB64/(Settings!$C51*12),0)+IF((AE$7-$AA$7)&lt;=(Settings!$C51*12),$AA64/(Settings!$C51*12),0)+IF((AE$7-$Z$7)&lt;=(Settings!$C51*12),$Z64/(Settings!$C51*12),0)+IF((AE$7-$Y$7)&lt;=(Settings!$C51*12),$Y64/(Settings!$C51*12),0)+IF((AE$7-$X$7)&lt;=(Settings!$C51*12),$X64/(Settings!$C51*12),0)+IF((AE$7-$W$7)&lt;=(Settings!$C51*12),$W64/(Settings!$C51*12),0)+IF((AE$7-$V$7)&lt;=(Settings!$C51*12),$V64/(Settings!$C51*12),0)+IF((AE$7-$U$7)&lt;=(Settings!$C51*12),$U64/(Settings!$C51*12),0)+IF((AE$7-$T$7)&lt;=(Settings!$C51*12),$T64/(Settings!$C51*12),0)+IF((AE$7-$S$7)&lt;=(Settings!$C51*12),$S64/(Settings!$C51*12),0)+IF((AE$7-$R$7)&lt;=(Settings!$C51*12),$R64/(Settings!$C51*12),0)+IF((AE$7-$Q$7)&lt;=(Settings!$C51*12),$Q64/(Settings!$C51*12),0)+IF((AE$7-$P$7)&lt;=(Settings!$C51*12),$P64/(Settings!$C51*12),0)+IF((AE$7-$O$7)&lt;=(Settings!$C51*12),$O64/(Settings!$C51*12),0)+IF((AE$7-$N$7)&lt;=(Settings!$C51*12),$N64/(Settings!$C51*12),0)+IF((AE$7-$M$7)&lt;=(Settings!$C51*12),$M64/(Settings!$C51*12),0)+IF((AE$7-$L$7)&lt;=(Settings!$C51*12),$L64/(Settings!$C51*12),0)+IF((AE$7-$K$7)&lt;=(Settings!$C51*12),$K64/(Settings!$C51*12),0)+IF((AE$7-$J$7)&lt;=(Settings!$C51*12),$J64/(Settings!$C51*12),0)+IF((AE$7-$I$7)&lt;=(Settings!$C51*12),$I64/(Settings!$C51*12),0)+IF((AE$7-$H$7)&lt;=(Settings!$C51*12),$H64/(Settings!$C51*12),0)+IF((AE$7-$G$7)&lt;=(Settings!$C51*12),$G64/(Settings!$C51*12),0)+IF((AE$7-$F$7)&lt;=(Settings!$C51*12),$F64/(Settings!$C51*12),0)+IF((AE$7-$E$7)&lt;=(Settings!$C51*12),$E64/(Settings!$C51*12),0)</f>
        <v>0</v>
      </c>
      <c r="AF76" s="286">
        <f>IF((AF$7-$AE$7)&lt;=(Settings!$C51*12),$AE64/(Settings!$C51*12),0)+IF((AF$7-$AD$7)&lt;=(Settings!$C51*12),$AD64/(Settings!$C51*12),0)+IF((AF$7-$AC$7)&lt;=(Settings!$C51*12),$AC64/(Settings!$C51*12),0)+IF((AF$7-$AB$7)&lt;=(Settings!$C51*12),$AB64/(Settings!$C51*12),0)+IF((AF$7-$AA$7)&lt;=(Settings!$C51*12),$AA64/(Settings!$C51*12),0)+IF((AF$7-$Z$7)&lt;=(Settings!$C51*12),$Z64/(Settings!$C51*12),0)+IF((AF$7-$Y$7)&lt;=(Settings!$C51*12),$Y64/(Settings!$C51*12),0)+IF((AF$7-$X$7)&lt;=(Settings!$C51*12),$X64/(Settings!$C51*12),0)+IF((AF$7-$W$7)&lt;=(Settings!$C51*12),$W64/(Settings!$C51*12),0)+IF((AF$7-$V$7)&lt;=(Settings!$C51*12),$V64/(Settings!$C51*12),0)+IF((AF$7-$U$7)&lt;=(Settings!$C51*12),$U64/(Settings!$C51*12),0)+IF((AF$7-$T$7)&lt;=(Settings!$C51*12),$T64/(Settings!$C51*12),0)+IF((AF$7-$S$7)&lt;=(Settings!$C51*12),$S64/(Settings!$C51*12),0)+IF((AF$7-$R$7)&lt;=(Settings!$C51*12),$R64/(Settings!$C51*12),0)+IF((AF$7-$Q$7)&lt;=(Settings!$C51*12),$Q64/(Settings!$C51*12),0)+IF((AF$7-$P$7)&lt;=(Settings!$C51*12),$P64/(Settings!$C51*12),0)+IF((AF$7-$O$7)&lt;=(Settings!$C51*12),$O64/(Settings!$C51*12),0)+IF((AF$7-$N$7)&lt;=(Settings!$C51*12),$N64/(Settings!$C51*12),0)+IF((AF$7-$M$7)&lt;=(Settings!$C51*12),$M64/(Settings!$C51*12),0)+IF((AF$7-$L$7)&lt;=(Settings!$C51*12),$L64/(Settings!$C51*12),0)+IF((AF$7-$K$7)&lt;=(Settings!$C51*12),$K64/(Settings!$C51*12),0)+IF((AF$7-$J$7)&lt;=(Settings!$C51*12),$J64/(Settings!$C51*12),0)+IF((AF$7-$I$7)&lt;=(Settings!$C51*12),$I64/(Settings!$C51*12),0)+IF((AF$7-$H$7)&lt;=(Settings!$C51*12),$H64/(Settings!$C51*12),0)+IF((AF$7-$G$7)&lt;=(Settings!$C51*12),$G64/(Settings!$C51*12),0)+IF((AF$7-$F$7)&lt;=(Settings!$C51*12),$F64/(Settings!$C51*12),0)+IF((AF$7-$E$7)&lt;=(Settings!$C51*12),$E64/(Settings!$C51*12),0)</f>
        <v>0</v>
      </c>
      <c r="AG76" s="286">
        <f>IF((AG$7-$AF$7)&lt;=(Settings!$C51*12),$AF64/(Settings!$C51*12),0)+IF((AG$7-$AE$7)&lt;=(Settings!$C51*12),$AE64/(Settings!$C51*12),0)+IF((AG$7-$AD$7)&lt;=(Settings!$C51*12),$AD64/(Settings!$C51*12),0)+IF((AG$7-$AC$7)&lt;=(Settings!$C51*12),$AC64/(Settings!$C51*12),0)+IF((AG$7-$AB$7)&lt;=(Settings!$C51*12),$AB64/(Settings!$C51*12),0)+IF((AG$7-$AA$7)&lt;=(Settings!$C51*12),$AA64/(Settings!$C51*12),0)+IF((AG$7-$Z$7)&lt;=(Settings!$C51*12),$Z64/(Settings!$C51*12),0)+IF((AG$7-$Y$7)&lt;=(Settings!$C51*12),$Y64/(Settings!$C51*12),0)+IF((AG$7-$X$7)&lt;=(Settings!$C51*12),$X64/(Settings!$C51*12),0)+IF((AG$7-$W$7)&lt;=(Settings!$C51*12),$W64/(Settings!$C51*12),0)+IF((AG$7-$V$7)&lt;=(Settings!$C51*12),$V64/(Settings!$C51*12),0)+IF((AG$7-$U$7)&lt;=(Settings!$C51*12),$U64/(Settings!$C51*12),0)+IF((AG$7-$T$7)&lt;=(Settings!$C51*12),$T64/(Settings!$C51*12),0)+IF((AG$7-$S$7)&lt;=(Settings!$C51*12),$S64/(Settings!$C51*12),0)+IF((AG$7-$R$7)&lt;=(Settings!$C51*12),$R64/(Settings!$C51*12),0)+IF((AG$7-$Q$7)&lt;=(Settings!$C51*12),$Q64/(Settings!$C51*12),0)+IF((AG$7-$P$7)&lt;=(Settings!$C51*12),$P64/(Settings!$C51*12),0)+IF((AG$7-$O$7)&lt;=(Settings!$C51*12),$O64/(Settings!$C51*12),0)+IF((AG$7-$N$7)&lt;=(Settings!$C51*12),$N64/(Settings!$C51*12),0)+IF((AG$7-$M$7)&lt;=(Settings!$C51*12),$M64/(Settings!$C51*12),0)+IF((AG$7-$L$7)&lt;=(Settings!$C51*12),$L64/(Settings!$C51*12),0)+IF((AG$7-$K$7)&lt;=(Settings!$C51*12),$K64/(Settings!$C51*12),0)+IF((AG$7-$J$7)&lt;=(Settings!$C51*12),$J64/(Settings!$C51*12),0)+IF((AG$7-$I$7)&lt;=(Settings!$C51*12),$I64/(Settings!$C51*12),0)+IF((AG$7-$H$7)&lt;=(Settings!$C51*12),$H64/(Settings!$C51*12),0)+IF((AG$7-$G$7)&lt;=(Settings!$C51*12),$G64/(Settings!$C51*12),0)+IF((AG$7-$F$7)&lt;=(Settings!$C51*12),$F64/(Settings!$C51*12),0)+IF((AG$7-$E$7)&lt;=(Settings!$C51*12),$E64/(Settings!$C51*12),0)</f>
        <v>0</v>
      </c>
      <c r="AH76" s="286">
        <f>IF((AH$7-$AG$7)&lt;=(Settings!$C51*12),$AG64/(Settings!$C51*12),0)+IF((AH$7-$AF$7)&lt;=(Settings!$C51*12),$AF64/(Settings!$C51*12),0)+IF((AH$7-$AE$7)&lt;=(Settings!$C51*12),$AE64/(Settings!$C51*12),0)+IF((AH$7-$AD$7)&lt;=(Settings!$C51*12),$AD64/(Settings!$C51*12),0)+IF((AH$7-$AC$7)&lt;=(Settings!$C51*12),$AC64/(Settings!$C51*12),0)+IF((AH$7-$AB$7)&lt;=(Settings!$C51*12),$AB64/(Settings!$C51*12),0)+IF((AH$7-$AA$7)&lt;=(Settings!$C51*12),$AA64/(Settings!$C51*12),0)+IF((AH$7-$Z$7)&lt;=(Settings!$C51*12),$Z64/(Settings!$C51*12),0)+IF((AH$7-$Y$7)&lt;=(Settings!$C51*12),$Y64/(Settings!$C51*12),0)+IF((AH$7-$X$7)&lt;=(Settings!$C51*12),$X64/(Settings!$C51*12),0)+IF((AH$7-$W$7)&lt;=(Settings!$C51*12),$W64/(Settings!$C51*12),0)+IF((AH$7-$V$7)&lt;=(Settings!$C51*12),$V64/(Settings!$C51*12),0)+IF((AH$7-$U$7)&lt;=(Settings!$C51*12),$U64/(Settings!$C51*12),0)+IF((AH$7-$T$7)&lt;=(Settings!$C51*12),$T64/(Settings!$C51*12),0)+IF((AH$7-$S$7)&lt;=(Settings!$C51*12),$S64/(Settings!$C51*12),0)+IF((AH$7-$R$7)&lt;=(Settings!$C51*12),$R64/(Settings!$C51*12),0)+IF((AH$7-$Q$7)&lt;=(Settings!$C51*12),$Q64/(Settings!$C51*12),0)+IF((AH$7-$P$7)&lt;=(Settings!$C51*12),$P64/(Settings!$C51*12),0)+IF((AH$7-$O$7)&lt;=(Settings!$C51*12),$O64/(Settings!$C51*12),0)+IF((AH$7-$N$7)&lt;=(Settings!$C51*12),$N64/(Settings!$C51*12),0)+IF((AH$7-$M$7)&lt;=(Settings!$C51*12),$M64/(Settings!$C51*12),0)+IF((AH$7-$L$7)&lt;=(Settings!$C51*12),$L64/(Settings!$C51*12),0)+IF((AH$7-$K$7)&lt;=(Settings!$C51*12),$K64/(Settings!$C51*12),0)+IF((AH$7-$J$7)&lt;=(Settings!$C51*12),$J64/(Settings!$C51*12),0)+IF((AH$7-$I$7)&lt;=(Settings!$C51*12),$I64/(Settings!$C51*12),0)+IF((AH$7-$H$7)&lt;=(Settings!$C51*12),$H64/(Settings!$C51*12),0)+IF((AH$7-$G$7)&lt;=(Settings!$C51*12),$G64/(Settings!$C51*12),0)+IF((AH$7-$F$7)&lt;=(Settings!$C51*12),$F64/(Settings!$C51*12),0)+IF((AH$7-$E$7)&lt;=(Settings!$C51*12),$E64/(Settings!$C51*12),0)</f>
        <v>0</v>
      </c>
      <c r="AI76" s="286">
        <f>IF((AI$7-$AH$7)&lt;=(Settings!$C51*12),$AH64/(Settings!$C51*12),0)+IF((AI$7-$AG$7)&lt;=(Settings!$C51*12),$AG64/(Settings!$C51*12),0)+IF((AI$7-$AF$7)&lt;=(Settings!$C51*12),$AF64/(Settings!$C51*12),0)+IF((AI$7-$AE$7)&lt;=(Settings!$C51*12),$AE64/(Settings!$C51*12),0)+IF((AI$7-$AD$7)&lt;=(Settings!$C51*12),$AD64/(Settings!$C51*12),0)+IF((AI$7-$AC$7)&lt;=(Settings!$C51*12),$AC64/(Settings!$C51*12),0)+IF((AI$7-$AB$7)&lt;=(Settings!$C51*12),$AB64/(Settings!$C51*12),0)+IF((AI$7-$AA$7)&lt;=(Settings!$C51*12),$AA64/(Settings!$C51*12),0)+IF((AI$7-$Z$7)&lt;=(Settings!$C51*12),$Z64/(Settings!$C51*12),0)+IF((AI$7-$Y$7)&lt;=(Settings!$C51*12),$Y64/(Settings!$C51*12),0)+IF((AI$7-$X$7)&lt;=(Settings!$C51*12),$X64/(Settings!$C51*12),0)+IF((AI$7-$W$7)&lt;=(Settings!$C51*12),$W64/(Settings!$C51*12),0)+IF((AI$7-$V$7)&lt;=(Settings!$C51*12),$V64/(Settings!$C51*12),0)+IF((AI$7-$U$7)&lt;=(Settings!$C51*12),$U64/(Settings!$C51*12),0)+IF((AI$7-$T$7)&lt;=(Settings!$C51*12),$T64/(Settings!$C51*12),0)+IF((AI$7-$S$7)&lt;=(Settings!$C51*12),$S64/(Settings!$C51*12),0)+IF((AI$7-$R$7)&lt;=(Settings!$C51*12),$R64/(Settings!$C51*12),0)+IF((AI$7-$Q$7)&lt;=(Settings!$C51*12),$Q64/(Settings!$C51*12),0)+IF((AI$7-$P$7)&lt;=(Settings!$C51*12),$P64/(Settings!$C51*12),0)+IF((AI$7-$O$7)&lt;=(Settings!$C51*12),$O64/(Settings!$C51*12),0)+IF((AI$7-$N$7)&lt;=(Settings!$C51*12),$N64/(Settings!$C51*12),0)+IF((AI$7-$M$7)&lt;=(Settings!$C51*12),$M64/(Settings!$C51*12),0)+IF((AI$7-$L$7)&lt;=(Settings!$C51*12),$L64/(Settings!$C51*12),0)+IF((AI$7-$K$7)&lt;=(Settings!$C51*12),$K64/(Settings!$C51*12),0)+IF((AI$7-$J$7)&lt;=(Settings!$C51*12),$J64/(Settings!$C51*12),0)+IF((AI$7-$I$7)&lt;=(Settings!$C51*12),$I64/(Settings!$C51*12),0)+IF((AI$7-$H$7)&lt;=(Settings!$C51*12),$H64/(Settings!$C51*12),0)+IF((AI$7-$G$7)&lt;=(Settings!$C51*12),$G64/(Settings!$C51*12),0)+IF((AI$7-$F$7)&lt;=(Settings!$C51*12),$F64/(Settings!$C51*12),0)+IF((AI$7-$E$7)&lt;=(Settings!$C51*12),$E64/(Settings!$C51*12),0)</f>
        <v>0</v>
      </c>
      <c r="AJ76" s="286">
        <f>IF((AJ$7-$AI$7)&lt;=(Settings!$C51*12),$AI64/(Settings!$C51*12),0)+IF((AJ$7-$AH$7)&lt;=(Settings!$C51*12),$AH64/(Settings!$C51*12),0)+IF((AJ$7-$AG$7)&lt;=(Settings!$C51*12),$AG64/(Settings!$C51*12),0)+IF((AJ$7-$AF$7)&lt;=(Settings!$C51*12),$AF64/(Settings!$C51*12),0)+IF((AJ$7-$AE$7)&lt;=(Settings!$C51*12),$AE64/(Settings!$C51*12),0)+IF((AJ$7-$AD$7)&lt;=(Settings!$C51*12),$AD64/(Settings!$C51*12),0)+IF((AJ$7-$AC$7)&lt;=(Settings!$C51*12),$AC64/(Settings!$C51*12),0)+IF((AJ$7-$AB$7)&lt;=(Settings!$C51*12),$AB64/(Settings!$C51*12),0)+IF((AJ$7-$AA$7)&lt;=(Settings!$C51*12),$AA64/(Settings!$C51*12),0)+IF((AJ$7-$Z$7)&lt;=(Settings!$C51*12),$Z64/(Settings!$C51*12),0)+IF((AJ$7-$Y$7)&lt;=(Settings!$C51*12),$Y64/(Settings!$C51*12),0)+IF((AJ$7-$X$7)&lt;=(Settings!$C51*12),$X64/(Settings!$C51*12),0)+IF((AJ$7-$W$7)&lt;=(Settings!$C51*12),$W64/(Settings!$C51*12),0)+IF((AJ$7-$V$7)&lt;=(Settings!$C51*12),$V64/(Settings!$C51*12),0)+IF((AJ$7-$U$7)&lt;=(Settings!$C51*12),$U64/(Settings!$C51*12),0)+IF((AJ$7-$T$7)&lt;=(Settings!$C51*12),$T64/(Settings!$C51*12),0)+IF((AJ$7-$S$7)&lt;=(Settings!$C51*12),$S64/(Settings!$C51*12),0)+IF((AJ$7-$R$7)&lt;=(Settings!$C51*12),$R64/(Settings!$C51*12),0)+IF((AJ$7-$Q$7)&lt;=(Settings!$C51*12),$Q64/(Settings!$C51*12),0)+IF((AJ$7-$P$7)&lt;=(Settings!$C51*12),$P64/(Settings!$C51*12),0)+IF((AJ$7-$O$7)&lt;=(Settings!$C51*12),$O64/(Settings!$C51*12),0)+IF((AJ$7-$N$7)&lt;=(Settings!$C51*12),$N64/(Settings!$C51*12),0)+IF((AJ$7-$M$7)&lt;=(Settings!$C51*12),$M64/(Settings!$C51*12),0)+IF((AJ$7-$L$7)&lt;=(Settings!$C51*12),$L64/(Settings!$C51*12),0)+IF((AJ$7-$K$7)&lt;=(Settings!$C51*12),$K64/(Settings!$C51*12),0)+IF((AJ$7-$J$7)&lt;=(Settings!$C51*12),$J64/(Settings!$C51*12),0)+IF((AJ$7-$I$7)&lt;=(Settings!$C51*12),$I64/(Settings!$C51*12),0)+IF((AJ$7-$H$7)&lt;=(Settings!$C51*12),$H64/(Settings!$C51*12),0)+IF((AJ$7-$G$7)&lt;=(Settings!$C51*12),$G64/(Settings!$C51*12),0)+IF((AJ$7-$F$7)&lt;=(Settings!$C51*12),$F64/(Settings!$C51*12),0)+IF((AJ$7-$E$7)&lt;=(Settings!$C51*12),$E64/(Settings!$C51*12),0)</f>
        <v>0</v>
      </c>
      <c r="AK76" s="286">
        <f>IF((AK$7-$AJ$7)&lt;=(Settings!$C51*12),$AJ64/(Settings!$C51*12),0)+IF((AK$7-$AI$7)&lt;=(Settings!$C51*12),$AI64/(Settings!$C51*12),0)+IF((AK$7-$AH$7)&lt;=(Settings!$C51*12),$AH64/(Settings!$C51*12),0)+IF((AK$7-$AG$7)&lt;=(Settings!$C51*12),$AG64/(Settings!$C51*12),0)+IF((AK$7-$AF$7)&lt;=(Settings!$C51*12),$AF64/(Settings!$C51*12),0)+IF((AK$7-$AE$7)&lt;=(Settings!$C51*12),$AE64/(Settings!$C51*12),0)+IF((AK$7-$AD$7)&lt;=(Settings!$C51*12),$AD64/(Settings!$C51*12),0)+IF((AK$7-$AC$7)&lt;=(Settings!$C51*12),$AC64/(Settings!$C51*12),0)+IF((AK$7-$AB$7)&lt;=(Settings!$C51*12),$AB64/(Settings!$C51*12),0)+IF((AK$7-$AA$7)&lt;=(Settings!$C51*12),$AA64/(Settings!$C51*12),0)+IF((AK$7-$Z$7)&lt;=(Settings!$C51*12),$Z64/(Settings!$C51*12),0)+IF((AK$7-$Y$7)&lt;=(Settings!$C51*12),$Y64/(Settings!$C51*12),0)+IF((AK$7-$X$7)&lt;=(Settings!$C51*12),$X64/(Settings!$C51*12),0)+IF((AK$7-$W$7)&lt;=(Settings!$C51*12),$W64/(Settings!$C51*12),0)+IF((AK$7-$V$7)&lt;=(Settings!$C51*12),$V64/(Settings!$C51*12),0)+IF((AK$7-$U$7)&lt;=(Settings!$C51*12),$U64/(Settings!$C51*12),0)+IF((AK$7-$T$7)&lt;=(Settings!$C51*12),$T64/(Settings!$C51*12),0)+IF((AK$7-$S$7)&lt;=(Settings!$C51*12),$S64/(Settings!$C51*12),0)+IF((AK$7-$R$7)&lt;=(Settings!$C51*12),$R64/(Settings!$C51*12),0)+IF((AK$7-$Q$7)&lt;=(Settings!$C51*12),$Q64/(Settings!$C51*12),0)+IF((AK$7-$P$7)&lt;=(Settings!$C51*12),$P64/(Settings!$C51*12),0)+IF((AK$7-$O$7)&lt;=(Settings!$C51*12),$O64/(Settings!$C51*12),0)+IF((AK$7-$N$7)&lt;=(Settings!$C51*12),$N64/(Settings!$C51*12),0)+IF((AK$7-$M$7)&lt;=(Settings!$C51*12),$M64/(Settings!$C51*12),0)+IF((AK$7-$L$7)&lt;=(Settings!$C51*12),$L64/(Settings!$C51*12),0)+IF((AK$7-$K$7)&lt;=(Settings!$C51*12),$K64/(Settings!$C51*12),0)+IF((AK$7-$J$7)&lt;=(Settings!$C51*12),$J64/(Settings!$C51*12),0)+IF((AK$7-$I$7)&lt;=(Settings!$C51*12),$I64/(Settings!$C51*12),0)+IF((AK$7-$H$7)&lt;=(Settings!$C51*12),$H64/(Settings!$C51*12),0)+IF((AK$7-$G$7)&lt;=(Settings!$C51*12),$G64/(Settings!$C51*12),0)+IF((AK$7-$F$7)&lt;=(Settings!$C51*12),$F64/(Settings!$C51*12),0)+IF((AK$7-$E$7)&lt;=(Settings!$C51*12),$E64/(Settings!$C51*12),0)</f>
        <v>0</v>
      </c>
      <c r="AL76" s="286">
        <f>IF((AL$7-$AK$7)&lt;=(Settings!$C51*12),$AK64/(Settings!$C51*12),0)+IF((AL$7-$AJ$7)&lt;=(Settings!$C51*12),$AJ64/(Settings!$C51*12),0)+IF((AL$7-$AI$7)&lt;=(Settings!$C51*12),$AI64/(Settings!$C51*12),0)+IF((AL$7-$AH$7)&lt;=(Settings!$C51*12),$AH64/(Settings!$C51*12),0)+IF((AL$7-$AG$7)&lt;=(Settings!$C51*12),$AG64/(Settings!$C51*12),0)+IF((AL$7-$AF$7)&lt;=(Settings!$C51*12),$AF64/(Settings!$C51*12),0)+IF((AL$7-$AE$7)&lt;=(Settings!$C51*12),$AE64/(Settings!$C51*12),0)+IF((AL$7-$AD$7)&lt;=(Settings!$C51*12),$AD64/(Settings!$C51*12),0)+IF((AL$7-$AC$7)&lt;=(Settings!$C51*12),$AC64/(Settings!$C51*12),0)+IF((AL$7-$AB$7)&lt;=(Settings!$C51*12),$AB64/(Settings!$C51*12),0)+IF((AL$7-$AA$7)&lt;=(Settings!$C51*12),$AA64/(Settings!$C51*12),0)+IF((AL$7-$Z$7)&lt;=(Settings!$C51*12),$Z64/(Settings!$C51*12),0)+IF((AL$7-$Y$7)&lt;=(Settings!$C51*12),$Y64/(Settings!$C51*12),0)+IF((AL$7-$X$7)&lt;=(Settings!$C51*12),$X64/(Settings!$C51*12),0)+IF((AL$7-$W$7)&lt;=(Settings!$C51*12),$W64/(Settings!$C51*12),0)+IF((AL$7-$V$7)&lt;=(Settings!$C51*12),$V64/(Settings!$C51*12),0)+IF((AL$7-$U$7)&lt;=(Settings!$C51*12),$U64/(Settings!$C51*12),0)+IF((AL$7-$T$7)&lt;=(Settings!$C51*12),$T64/(Settings!$C51*12),0)+IF((AL$7-$S$7)&lt;=(Settings!$C51*12),$S64/(Settings!$C51*12),0)+IF((AL$7-$R$7)&lt;=(Settings!$C51*12),$R64/(Settings!$C51*12),0)+IF((AL$7-$Q$7)&lt;=(Settings!$C51*12),$Q64/(Settings!$C51*12),0)+IF((AL$7-$P$7)&lt;=(Settings!$C51*12),$P64/(Settings!$C51*12),0)+IF((AL$7-$O$7)&lt;=(Settings!$C51*12),$O64/(Settings!$C51*12),0)+IF((AL$7-$N$7)&lt;=(Settings!$C51*12),$N64/(Settings!$C51*12),0)+IF((AL$7-$M$7)&lt;=(Settings!$C51*12),$M64/(Settings!$C51*12),0)+IF((AL$7-$L$7)&lt;=(Settings!$C51*12),$L64/(Settings!$C51*12),0)+IF((AL$7-$K$7)&lt;=(Settings!$C51*12),$K64/(Settings!$C51*12),0)+IF((AL$7-$J$7)&lt;=(Settings!$C51*12),$J64/(Settings!$C51*12),0)+IF((AL$7-$I$7)&lt;=(Settings!$C51*12),$I64/(Settings!$C51*12),0)+IF((AL$7-$H$7)&lt;=(Settings!$C51*12),$H64/(Settings!$C51*12),0)+IF((AL$7-$G$7)&lt;=(Settings!$C51*12),$G64/(Settings!$C51*12),0)+IF((AL$7-$F$7)&lt;=(Settings!$C51*12),$F64/(Settings!$C51*12),0)+IF((AL$7-$E$7)&lt;=(Settings!$C51*12),$E64/(Settings!$C51*12),0)</f>
        <v>0</v>
      </c>
      <c r="AM76" s="286">
        <f>IF((AM$7-$AL$7)&lt;=(Settings!$C51*12),$AL64/(Settings!$C51*12),0)+IF((AM$7-$AK$7)&lt;=(Settings!$C51*12),$AK64/(Settings!$C51*12),0)+IF((AM$7-$AJ$7)&lt;=(Settings!$C51*12),$AJ64/(Settings!$C51*12),0)+IF((AM$7-$AI$7)&lt;=(Settings!$C51*12),$AI64/(Settings!$C51*12),0)+IF((AM$7-$AH$7)&lt;=(Settings!$C51*12),$AH64/(Settings!$C51*12),0)+IF((AM$7-$AG$7)&lt;=(Settings!$C51*12),$AG64/(Settings!$C51*12),0)+IF((AM$7-$AF$7)&lt;=(Settings!$C51*12),$AF64/(Settings!$C51*12),0)+IF((AM$7-$AE$7)&lt;=(Settings!$C51*12),$AE64/(Settings!$C51*12),0)+IF((AM$7-$AD$7)&lt;=(Settings!$C51*12),$AD64/(Settings!$C51*12),0)+IF((AM$7-$AC$7)&lt;=(Settings!$C51*12),$AC64/(Settings!$C51*12),0)+IF((AM$7-$AB$7)&lt;=(Settings!$C51*12),$AB64/(Settings!$C51*12),0)+IF((AM$7-$AA$7)&lt;=(Settings!$C51*12),$AA64/(Settings!$C51*12),0)+IF((AM$7-$Z$7)&lt;=(Settings!$C51*12),$Z64/(Settings!$C51*12),0)+IF((AM$7-$Y$7)&lt;=(Settings!$C51*12),$Y64/(Settings!$C51*12),0)+IF((AM$7-$X$7)&lt;=(Settings!$C51*12),$X64/(Settings!$C51*12),0)+IF((AM$7-$W$7)&lt;=(Settings!$C51*12),$W64/(Settings!$C51*12),0)+IF((AM$7-$V$7)&lt;=(Settings!$C51*12),$V64/(Settings!$C51*12),0)+IF((AM$7-$U$7)&lt;=(Settings!$C51*12),$U64/(Settings!$C51*12),0)+IF((AM$7-$T$7)&lt;=(Settings!$C51*12),$T64/(Settings!$C51*12),0)+IF((AM$7-$S$7)&lt;=(Settings!$C51*12),$S64/(Settings!$C51*12),0)+IF((AM$7-$R$7)&lt;=(Settings!$C51*12),$R64/(Settings!$C51*12),0)+IF((AM$7-$Q$7)&lt;=(Settings!$C51*12),$Q64/(Settings!$C51*12),0)+IF((AM$7-$P$7)&lt;=(Settings!$C51*12),$P64/(Settings!$C51*12),0)+IF((AM$7-$O$7)&lt;=(Settings!$C51*12),$O64/(Settings!$C51*12),0)+IF((AM$7-$N$7)&lt;=(Settings!$C51*12),$N64/(Settings!$C51*12),0)+IF((AM$7-$M$7)&lt;=(Settings!$C51*12),$M64/(Settings!$C51*12),0)+IF((AM$7-$L$7)&lt;=(Settings!$C51*12),$L64/(Settings!$C51*12),0)+IF((AM$7-$K$7)&lt;=(Settings!$C51*12),$K64/(Settings!$C51*12),0)+IF((AM$7-$J$7)&lt;=(Settings!$C51*12),$J64/(Settings!$C51*12),0)+IF((AM$7-$I$7)&lt;=(Settings!$C51*12),$I64/(Settings!$C51*12),0)+IF((AM$7-$H$7)&lt;=(Settings!$C51*12),$H64/(Settings!$C51*12),0)+IF((AM$7-$G$7)&lt;=(Settings!$C51*12),$G64/(Settings!$C51*12),0)+IF((AM$7-$F$7)&lt;=(Settings!$C51*12),$F64/(Settings!$C51*12),0)+IF((AM$7-$E$7)&lt;=(Settings!$C51*12),$E64/(Settings!$C51*12),0)</f>
        <v>0</v>
      </c>
      <c r="AN76" s="286">
        <f>IF((AN$7-$AM$7)&lt;=(Settings!$C51*12),$AM64/(Settings!$C51*12),0)+IF((AN$7-$AL$7)&lt;=(Settings!$C51*12),$AL64/(Settings!$C51*12),0)+IF((AN$7-$AK$7)&lt;=(Settings!$C51*12),$AK64/(Settings!$C51*12),0)+IF((AN$7-$AJ$7)&lt;=(Settings!$C51*12),$AJ64/(Settings!$C51*12),0)+IF((AN$7-$AI$7)&lt;=(Settings!$C51*12),$AI64/(Settings!$C51*12),0)+IF((AN$7-$AH$7)&lt;=(Settings!$C51*12),$AH64/(Settings!$C51*12),0)+IF((AN$7-$AG$7)&lt;=(Settings!$C51*12),$AG64/(Settings!$C51*12),0)+IF((AN$7-$AF$7)&lt;=(Settings!$C51*12),$AF64/(Settings!$C51*12),0)+IF((AN$7-$AE$7)&lt;=(Settings!$C51*12),$AE64/(Settings!$C51*12),0)+IF((AN$7-$AD$7)&lt;=(Settings!$C51*12),$AD64/(Settings!$C51*12),0)+IF((AN$7-$AC$7)&lt;=(Settings!$C51*12),$AC64/(Settings!$C51*12),0)+IF((AN$7-$AB$7)&lt;=(Settings!$C51*12),$AB64/(Settings!$C51*12),0)+IF((AN$7-$AA$7)&lt;=(Settings!$C51*12),$AA64/(Settings!$C51*12),0)+IF((AN$7-$Z$7)&lt;=(Settings!$C51*12),$Z64/(Settings!$C51*12),0)+IF((AN$7-$Y$7)&lt;=(Settings!$C51*12),$Y64/(Settings!$C51*12),0)+IF((AN$7-$X$7)&lt;=(Settings!$C51*12),$X64/(Settings!$C51*12),0)+IF((AN$7-$W$7)&lt;=(Settings!$C51*12),$W64/(Settings!$C51*12),0)+IF((AN$7-$V$7)&lt;=(Settings!$C51*12),$V64/(Settings!$C51*12),0)+IF((AN$7-$U$7)&lt;=(Settings!$C51*12),$U64/(Settings!$C51*12),0)+IF((AN$7-$T$7)&lt;=(Settings!$C51*12),$T64/(Settings!$C51*12),0)+IF((AN$7-$S$7)&lt;=(Settings!$C51*12),$S64/(Settings!$C51*12),0)+IF((AN$7-$R$7)&lt;=(Settings!$C51*12),$R64/(Settings!$C51*12),0)+IF((AN$7-$Q$7)&lt;=(Settings!$C51*12),$Q64/(Settings!$C51*12),0)+IF((AN$7-$P$7)&lt;=(Settings!$C51*12),$P64/(Settings!$C51*12),0)+IF((AN$7-$O$7)&lt;=(Settings!$C51*12),$O64/(Settings!$C51*12),0)+IF((AN$7-$N$7)&lt;=(Settings!$C51*12),$N64/(Settings!$C51*12),0)+IF((AN$7-$M$7)&lt;=(Settings!$C51*12),$M64/(Settings!$C51*12),0)+IF((AN$7-$L$7)&lt;=(Settings!$C51*12),$L64/(Settings!$C51*12),0)+IF((AN$7-$K$7)&lt;=(Settings!$C51*12),$K64/(Settings!$C51*12),0)+IF((AN$7-$J$7)&lt;=(Settings!$C51*12),$J64/(Settings!$C51*12),0)+IF((AN$7-$I$7)&lt;=(Settings!$C51*12),$I64/(Settings!$C51*12),0)+IF((AN$7-$H$7)&lt;=(Settings!$C51*12),$H64/(Settings!$C51*12),0)+IF((AN$7-$G$7)&lt;=(Settings!$C51*12),$G64/(Settings!$C51*12),0)+IF((AN$7-$F$7)&lt;=(Settings!$C51*12),$F64/(Settings!$C51*12),0)+IF((AN$7-$E$7)&lt;=(Settings!$C51*12),$E64/(Settings!$C51*12),0)</f>
        <v>0</v>
      </c>
      <c r="AO76" s="286">
        <f>IF((AO$7-$AN$7)&lt;=(Settings!$C51*12),$AN64/(Settings!$C51*12),0)+IF((AO$7-$AM$7)&lt;=(Settings!$C51*12),$AM64/(Settings!$C51*12),0)+IF((AO$7-$AL$7)&lt;=(Settings!$C51*12),$AL64/(Settings!$C51*12),0)+IF((AO$7-$AK$7)&lt;=(Settings!$C51*12),$AK64/(Settings!$C51*12),0)+IF((AO$7-$AJ$7)&lt;=(Settings!$C51*12),$AJ64/(Settings!$C51*12),0)+IF((AO$7-$AI$7)&lt;=(Settings!$C51*12),$AI64/(Settings!$C51*12),0)+IF((AO$7-$AH$7)&lt;=(Settings!$C51*12),$AH64/(Settings!$C51*12),0)+IF((AO$7-$AG$7)&lt;=(Settings!$C51*12),$AG64/(Settings!$C51*12),0)+IF((AO$7-$AF$7)&lt;=(Settings!$C51*12),$AF64/(Settings!$C51*12),0)+IF((AO$7-$AE$7)&lt;=(Settings!$C51*12),$AE64/(Settings!$C51*12),0)+IF((AO$7-$AD$7)&lt;=(Settings!$C51*12),$AD64/(Settings!$C51*12),0)+IF((AO$7-$AC$7)&lt;=(Settings!$C51*12),$AC64/(Settings!$C51*12),0)+IF((AO$7-$AB$7)&lt;=(Settings!$C51*12),$AB64/(Settings!$C51*12),0)+IF((AO$7-$AA$7)&lt;=(Settings!$C51*12),$AA64/(Settings!$C51*12),0)+IF((AO$7-$Z$7)&lt;=(Settings!$C51*12),$Z64/(Settings!$C51*12),0)+IF((AO$7-$Y$7)&lt;=(Settings!$C51*12),$Y64/(Settings!$C51*12),0)+IF((AO$7-$X$7)&lt;=(Settings!$C51*12),$X64/(Settings!$C51*12),0)+IF((AO$7-$W$7)&lt;=(Settings!$C51*12),$W64/(Settings!$C51*12),0)+IF((AO$7-$V$7)&lt;=(Settings!$C51*12),$V64/(Settings!$C51*12),0)+IF((AO$7-$U$7)&lt;=(Settings!$C51*12),$U64/(Settings!$C51*12),0)+IF((AO$7-$T$7)&lt;=(Settings!$C51*12),$T64/(Settings!$C51*12),0)+IF((AO$7-$S$7)&lt;=(Settings!$C51*12),$S64/(Settings!$C51*12),0)+IF((AO$7-$R$7)&lt;=(Settings!$C51*12),$R64/(Settings!$C51*12),0)+IF((AO$7-$Q$7)&lt;=(Settings!$C51*12),$Q64/(Settings!$C51*12),0)+IF((AO$7-$P$7)&lt;=(Settings!$C51*12),$P64/(Settings!$C51*12),0)+IF((AO$7-$O$7)&lt;=(Settings!$C51*12),$O64/(Settings!$C51*12),0)+IF((AO$7-$N$7)&lt;=(Settings!$C51*12),$N64/(Settings!$C51*12),0)+IF((AO$7-$M$7)&lt;=(Settings!$C51*12),$M64/(Settings!$C51*12),0)+IF((AO$7-$L$7)&lt;=(Settings!$C51*12),$L64/(Settings!$C51*12),0)+IF((AO$7-$K$7)&lt;=(Settings!$C51*12),$K64/(Settings!$C51*12),0)+IF((AO$7-$J$7)&lt;=(Settings!$C51*12),$J64/(Settings!$C51*12),0)+IF((AO$7-$I$7)&lt;=(Settings!$C51*12),$I64/(Settings!$C51*12),0)+IF((AO$7-$H$7)&lt;=(Settings!$C51*12),$H64/(Settings!$C51*12),0)+IF((AO$7-$G$7)&lt;=(Settings!$C51*12),$G64/(Settings!$C51*12),0)+IF((AO$7-$F$7)&lt;=(Settings!$C51*12),$F64/(Settings!$C51*12),0)+IF((AO$7-$E$7)&lt;=(Settings!$C51*12),$E64/(Settings!$C51*12),0)</f>
        <v>0</v>
      </c>
      <c r="AP76" s="286">
        <f>IF((AP$7-$AO$7)&lt;=(Settings!$C51*12),$AO64/(Settings!$C51*12),0)+IF((AP$7-$AN$7)&lt;=(Settings!$C51*12),$AN64/(Settings!$C51*12),0)+IF((AP$7-$AM$7)&lt;=(Settings!$C51*12),$AM64/(Settings!$C51*12),0)+IF((AP$7-$AL$7)&lt;=(Settings!$C51*12),$AL64/(Settings!$C51*12),0)+IF((AP$7-$AK$7)&lt;=(Settings!$C51*12),$AK64/(Settings!$C51*12),0)+IF((AP$7-$AJ$7)&lt;=(Settings!$C51*12),$AJ64/(Settings!$C51*12),0)+IF((AP$7-$AI$7)&lt;=(Settings!$C51*12),$AI64/(Settings!$C51*12),0)+IF((AP$7-$AH$7)&lt;=(Settings!$C51*12),$AH64/(Settings!$C51*12),0)+IF((AP$7-$AG$7)&lt;=(Settings!$C51*12),$AG64/(Settings!$C51*12),0)+IF((AP$7-$AF$7)&lt;=(Settings!$C51*12),$AF64/(Settings!$C51*12),0)+IF((AP$7-$AE$7)&lt;=(Settings!$C51*12),$AE64/(Settings!$C51*12),0)+IF((AP$7-$AD$7)&lt;=(Settings!$C51*12),$AD64/(Settings!$C51*12),0)+IF((AP$7-$AC$7)&lt;=(Settings!$C51*12),$AC64/(Settings!$C51*12),0)+IF((AP$7-$AB$7)&lt;=(Settings!$C51*12),$AB64/(Settings!$C51*12),0)+IF((AP$7-$AA$7)&lt;=(Settings!$C51*12),$AA64/(Settings!$C51*12),0)+IF((AP$7-$Z$7)&lt;=(Settings!$C51*12),$Z64/(Settings!$C51*12),0)+IF((AP$7-$Y$7)&lt;=(Settings!$C51*12),$Y64/(Settings!$C51*12),0)+IF((AP$7-$X$7)&lt;=(Settings!$C51*12),$X64/(Settings!$C51*12),0)+IF((AP$7-$W$7)&lt;=(Settings!$C51*12),$W64/(Settings!$C51*12),0)+IF((AP$7-$V$7)&lt;=(Settings!$C51*12),$V64/(Settings!$C51*12),0)+IF((AP$7-$U$7)&lt;=(Settings!$C51*12),$U64/(Settings!$C51*12),0)+IF((AP$7-$T$7)&lt;=(Settings!$C51*12),$T64/(Settings!$C51*12),0)+IF((AP$7-$S$7)&lt;=(Settings!$C51*12),$S64/(Settings!$C51*12),0)+IF((AP$7-$R$7)&lt;=(Settings!$C51*12),$R64/(Settings!$C51*12),0)+IF((AP$7-$Q$7)&lt;=(Settings!$C51*12),$Q64/(Settings!$C51*12),0)+IF((AP$7-$P$7)&lt;=(Settings!$C51*12),$P64/(Settings!$C51*12),0)+IF((AP$7-$O$7)&lt;=(Settings!$C51*12),$O64/(Settings!$C51*12),0)+IF((AP$7-$N$7)&lt;=(Settings!$C51*12),$N64/(Settings!$C51*12),0)+IF((AP$7-$M$7)&lt;=(Settings!$C51*12),$M64/(Settings!$C51*12),0)+IF((AP$7-$L$7)&lt;=(Settings!$C51*12),$L64/(Settings!$C51*12),0)+IF((AP$7-$K$7)&lt;=(Settings!$C51*12),$K64/(Settings!$C51*12),0)+IF((AP$7-$J$7)&lt;=(Settings!$C51*12),$J64/(Settings!$C51*12),0)+IF((AP$7-$I$7)&lt;=(Settings!$C51*12),$I64/(Settings!$C51*12),0)+IF((AP$7-$H$7)&lt;=(Settings!$C51*12),$H64/(Settings!$C51*12),0)+IF((AP$7-$G$7)&lt;=(Settings!$C51*12),$G64/(Settings!$C51*12),0)+IF((AP$7-$F$7)&lt;=(Settings!$C51*12),$F64/(Settings!$C51*12),0)+IF((AP$7-$E$7)&lt;=(Settings!$C51*12),$E64/(Settings!$C51*12),0)</f>
        <v>0</v>
      </c>
      <c r="AQ76" s="286">
        <f>IF((AQ$7-$AP$7)&lt;=(Settings!$C51*12),$AP64/(Settings!$C51*12),0)+IF((AQ$7-$AO$7)&lt;=(Settings!$C51*12),$AO64/(Settings!$C51*12),0)+IF((AQ$7-$AN$7)&lt;=(Settings!$C51*12),$AN64/(Settings!$C51*12),0)+IF((AQ$7-$AM$7)&lt;=(Settings!$C51*12),$AM64/(Settings!$C51*12),0)+IF((AQ$7-$AL$7)&lt;=(Settings!$C51*12),$AL64/(Settings!$C51*12),0)+IF((AQ$7-$AK$7)&lt;=(Settings!$C51*12),$AK64/(Settings!$C51*12),0)+IF((AQ$7-$AJ$7)&lt;=(Settings!$C51*12),$AJ64/(Settings!$C51*12),0)+IF((AQ$7-$AI$7)&lt;=(Settings!$C51*12),$AI64/(Settings!$C51*12),0)+IF((AQ$7-$AH$7)&lt;=(Settings!$C51*12),$AH64/(Settings!$C51*12),0)+IF((AQ$7-$AG$7)&lt;=(Settings!$C51*12),$AG64/(Settings!$C51*12),0)+IF((AQ$7-$AF$7)&lt;=(Settings!$C51*12),$AF64/(Settings!$C51*12),0)+IF((AQ$7-$AE$7)&lt;=(Settings!$C51*12),$AE64/(Settings!$C51*12),0)+IF((AQ$7-$AD$7)&lt;=(Settings!$C51*12),$AD64/(Settings!$C51*12),0)+IF((AQ$7-$AC$7)&lt;=(Settings!$C51*12),$AC64/(Settings!$C51*12),0)+IF((AQ$7-$AB$7)&lt;=(Settings!$C51*12),$AB64/(Settings!$C51*12),0)+IF((AQ$7-$AA$7)&lt;=(Settings!$C51*12),$AA64/(Settings!$C51*12),0)+IF((AQ$7-$Z$7)&lt;=(Settings!$C51*12),$Z64/(Settings!$C51*12),0)+IF((AQ$7-$Y$7)&lt;=(Settings!$C51*12),$Y64/(Settings!$C51*12),0)+IF((AQ$7-$X$7)&lt;=(Settings!$C51*12),$X64/(Settings!$C51*12),0)+IF((AQ$7-$W$7)&lt;=(Settings!$C51*12),$W64/(Settings!$C51*12),0)+IF((AQ$7-$V$7)&lt;=(Settings!$C51*12),$V64/(Settings!$C51*12),0)+IF((AQ$7-$U$7)&lt;=(Settings!$C51*12),$U64/(Settings!$C51*12),0)+IF((AQ$7-$T$7)&lt;=(Settings!$C51*12),$T64/(Settings!$C51*12),0)+IF((AQ$7-$S$7)&lt;=(Settings!$C51*12),$S64/(Settings!$C51*12),0)+IF((AQ$7-$R$7)&lt;=(Settings!$C51*12),$R64/(Settings!$C51*12),0)+IF((AQ$7-$Q$7)&lt;=(Settings!$C51*12),$Q64/(Settings!$C51*12),0)+IF((AQ$7-$P$7)&lt;=(Settings!$C51*12),$P64/(Settings!$C51*12),0)+IF((AQ$7-$O$7)&lt;=(Settings!$C51*12),$O64/(Settings!$C51*12),0)+IF((AQ$7-$N$7)&lt;=(Settings!$C51*12),$N64/(Settings!$C51*12),0)+IF((AQ$7-$M$7)&lt;=(Settings!$C51*12),$M64/(Settings!$C51*12),0)+IF((AQ$7-$L$7)&lt;=(Settings!$C51*12),$L64/(Settings!$C51*12),0)+IF((AQ$7-$K$7)&lt;=(Settings!$C51*12),$K64/(Settings!$C51*12),0)+IF((AQ$7-$J$7)&lt;=(Settings!$C51*12),$J64/(Settings!$C51*12),0)+IF((AQ$7-$I$7)&lt;=(Settings!$C51*12),$I64/(Settings!$C51*12),0)+IF((AQ$7-$H$7)&lt;=(Settings!$C51*12),$H64/(Settings!$C51*12),0)+IF((AQ$7-$G$7)&lt;=(Settings!$C51*12),$G64/(Settings!$C51*12),0)+IF((AQ$7-$F$7)&lt;=(Settings!$C51*12),$F64/(Settings!$C51*12),0)+IF((AQ$7-$E$7)&lt;=(Settings!$C51*12),$E64/(Settings!$C51*12),0)</f>
        <v>0</v>
      </c>
      <c r="AR76" s="286">
        <f>IF((AR$7-$AQ$7)&lt;=(Settings!$C51*12),$AQ64/(Settings!$C51*12),0)+IF((AR$7-$AP$7)&lt;=(Settings!$C51*12),$AP64/(Settings!$C51*12),0)+IF((AR$7-$AO$7)&lt;=(Settings!$C51*12),$AO64/(Settings!$C51*12),0)+IF((AR$7-$AN$7)&lt;=(Settings!$C51*12),$AN64/(Settings!$C51*12),0)+IF((AR$7-$AM$7)&lt;=(Settings!$C51*12),$AM64/(Settings!$C51*12),0)+IF((AR$7-$AL$7)&lt;=(Settings!$C51*12),$AL64/(Settings!$C51*12),0)+IF((AR$7-$AK$7)&lt;=(Settings!$C51*12),$AK64/(Settings!$C51*12),0)+IF((AR$7-$AJ$7)&lt;=(Settings!$C51*12),$AJ64/(Settings!$C51*12),0)+IF((AR$7-$AI$7)&lt;=(Settings!$C51*12),$AI64/(Settings!$C51*12),0)+IF((AR$7-$AH$7)&lt;=(Settings!$C51*12),$AH64/(Settings!$C51*12),0)+IF((AR$7-$AG$7)&lt;=(Settings!$C51*12),$AG64/(Settings!$C51*12),0)+IF((AR$7-$AF$7)&lt;=(Settings!$C51*12),$AF64/(Settings!$C51*12),0)+IF((AR$7-$AE$7)&lt;=(Settings!$C51*12),$AE64/(Settings!$C51*12),0)+IF((AR$7-$AD$7)&lt;=(Settings!$C51*12),$AD64/(Settings!$C51*12),0)+IF((AR$7-$AC$7)&lt;=(Settings!$C51*12),$AC64/(Settings!$C51*12),0)+IF((AR$7-$AB$7)&lt;=(Settings!$C51*12),$AB64/(Settings!$C51*12),0)+IF((AR$7-$AA$7)&lt;=(Settings!$C51*12),$AA64/(Settings!$C51*12),0)+IF((AR$7-$Z$7)&lt;=(Settings!$C51*12),$Z64/(Settings!$C51*12),0)+IF((AR$7-$Y$7)&lt;=(Settings!$C51*12),$Y64/(Settings!$C51*12),0)+IF((AR$7-$X$7)&lt;=(Settings!$C51*12),$X64/(Settings!$C51*12),0)+IF((AR$7-$W$7)&lt;=(Settings!$C51*12),$W64/(Settings!$C51*12),0)+IF((AR$7-$V$7)&lt;=(Settings!$C51*12),$V64/(Settings!$C51*12),0)+IF((AR$7-$U$7)&lt;=(Settings!$C51*12),$U64/(Settings!$C51*12),0)+IF((AR$7-$T$7)&lt;=(Settings!$C51*12),$T64/(Settings!$C51*12),0)+IF((AR$7-$S$7)&lt;=(Settings!$C51*12),$S64/(Settings!$C51*12),0)+IF((AR$7-$R$7)&lt;=(Settings!$C51*12),$R64/(Settings!$C51*12),0)+IF((AR$7-$Q$7)&lt;=(Settings!$C51*12),$Q64/(Settings!$C51*12),0)+IF((AR$7-$P$7)&lt;=(Settings!$C51*12),$P64/(Settings!$C51*12),0)+IF((AR$7-$O$7)&lt;=(Settings!$C51*12),$O64/(Settings!$C51*12),0)+IF((AR$7-$N$7)&lt;=(Settings!$C51*12),$N64/(Settings!$C51*12),0)+IF((AR$7-$M$7)&lt;=(Settings!$C51*12),$M64/(Settings!$C51*12),0)+IF((AR$7-$L$7)&lt;=(Settings!$C51*12),$L64/(Settings!$C51*12),0)+IF((AR$7-$K$7)&lt;=(Settings!$C51*12),$K64/(Settings!$C51*12),0)+IF((AR$7-$J$7)&lt;=(Settings!$C51*12),$J64/(Settings!$C51*12),0)+IF((AR$7-$I$7)&lt;=(Settings!$C51*12),$I64/(Settings!$C51*12),0)+IF((AR$7-$H$7)&lt;=(Settings!$C51*12),$H64/(Settings!$C51*12),0)+IF((AR$7-$G$7)&lt;=(Settings!$C51*12),$G64/(Settings!$C51*12),0)+IF((AR$7-$F$7)&lt;=(Settings!$C51*12),$F64/(Settings!$C51*12),0)+IF((AR$7-$E$7)&lt;=(Settings!$C51*12),$E64/(Settings!$C51*12),0)</f>
        <v>0</v>
      </c>
      <c r="AS76" s="286">
        <f>IF((AS$7-$AR$7)&lt;=(Settings!$C51*12),$AR64/(Settings!$C51*12),0)+IF((AS$7-$AQ$7)&lt;=(Settings!$C51*12),$AQ64/(Settings!$C51*12),0)+IF((AS$7-$AP$7)&lt;=(Settings!$C51*12),$AP64/(Settings!$C51*12),0)+IF((AS$7-$AO$7)&lt;=(Settings!$C51*12),$AO64/(Settings!$C51*12),0)+IF((AS$7-$AN$7)&lt;=(Settings!$C51*12),$AN64/(Settings!$C51*12),0)+IF((AS$7-$AM$7)&lt;=(Settings!$C51*12),$AM64/(Settings!$C51*12),0)+IF((AS$7-$AL$7)&lt;=(Settings!$C51*12),$AL64/(Settings!$C51*12),0)+IF((AS$7-$AK$7)&lt;=(Settings!$C51*12),$AK64/(Settings!$C51*12),0)+IF((AS$7-$AJ$7)&lt;=(Settings!$C51*12),$AJ64/(Settings!$C51*12),0)+IF((AS$7-$AI$7)&lt;=(Settings!$C51*12),$AI64/(Settings!$C51*12),0)+IF((AS$7-$AH$7)&lt;=(Settings!$C51*12),$AH64/(Settings!$C51*12),0)+IF((AS$7-$AG$7)&lt;=(Settings!$C51*12),$AG64/(Settings!$C51*12),0)+IF((AS$7-$AF$7)&lt;=(Settings!$C51*12),$AF64/(Settings!$C51*12),0)+IF((AS$7-$AE$7)&lt;=(Settings!$C51*12),$AE64/(Settings!$C51*12),0)+IF((AS$7-$AD$7)&lt;=(Settings!$C51*12),$AD64/(Settings!$C51*12),0)+IF((AS$7-$AC$7)&lt;=(Settings!$C51*12),$AC64/(Settings!$C51*12),0)+IF((AS$7-$AB$7)&lt;=(Settings!$C51*12),$AB64/(Settings!$C51*12),0)+IF((AS$7-$AA$7)&lt;=(Settings!$C51*12),$AA64/(Settings!$C51*12),0)+IF((AS$7-$Z$7)&lt;=(Settings!$C51*12),$Z64/(Settings!$C51*12),0)+IF((AS$7-$Y$7)&lt;=(Settings!$C51*12),$Y64/(Settings!$C51*12),0)+IF((AS$7-$X$7)&lt;=(Settings!$C51*12),$X64/(Settings!$C51*12),0)+IF((AS$7-$W$7)&lt;=(Settings!$C51*12),$W64/(Settings!$C51*12),0)+IF((AS$7-$V$7)&lt;=(Settings!$C51*12),$V64/(Settings!$C51*12),0)+IF((AS$7-$U$7)&lt;=(Settings!$C51*12),$U64/(Settings!$C51*12),0)+IF((AS$7-$T$7)&lt;=(Settings!$C51*12),$T64/(Settings!$C51*12),0)+IF((AS$7-$S$7)&lt;=(Settings!$C51*12),$S64/(Settings!$C51*12),0)+IF((AS$7-$R$7)&lt;=(Settings!$C51*12),$R64/(Settings!$C51*12),0)+IF((AS$7-$Q$7)&lt;=(Settings!$C51*12),$Q64/(Settings!$C51*12),0)+IF((AS$7-$P$7)&lt;=(Settings!$C51*12),$P64/(Settings!$C51*12),0)+IF((AS$7-$O$7)&lt;=(Settings!$C51*12),$O64/(Settings!$C51*12),0)+IF((AS$7-$N$7)&lt;=(Settings!$C51*12),$N64/(Settings!$C51*12),0)+IF((AS$7-$M$7)&lt;=(Settings!$C51*12),$M64/(Settings!$C51*12),0)+IF((AS$7-$L$7)&lt;=(Settings!$C51*12),$L64/(Settings!$C51*12),0)+IF((AS$7-$K$7)&lt;=(Settings!$C51*12),$K64/(Settings!$C51*12),0)+IF((AS$7-$J$7)&lt;=(Settings!$C51*12),$J64/(Settings!$C51*12),0)+IF((AS$7-$I$7)&lt;=(Settings!$C51*12),$I64/(Settings!$C51*12),0)+IF((AS$7-$H$7)&lt;=(Settings!$C51*12),$H64/(Settings!$C51*12),0)+IF((AS$7-$G$7)&lt;=(Settings!$C51*12),$G64/(Settings!$C51*12),0)+IF((AS$7-$F$7)&lt;=(Settings!$C51*12),$F64/(Settings!$C51*12),0)+IF((AS$7-$E$7)&lt;=(Settings!$C51*12),$E64/(Settings!$C51*12),0)</f>
        <v>0</v>
      </c>
      <c r="AT76" s="286">
        <f>IF((AT$7-$AS$7)&lt;=(Settings!$C51*12),$AS64/(Settings!$C51*12),0)+IF((AT$7-$AR$7)&lt;=(Settings!$C51*12),$AR64/(Settings!$C51*12),0)+IF((AT$7-$AQ$7)&lt;=(Settings!$C51*12),$AQ64/(Settings!$C51*12),0)+IF((AT$7-$AP$7)&lt;=(Settings!$C51*12),$AP64/(Settings!$C51*12),0)+IF((AT$7-$AO$7)&lt;=(Settings!$C51*12),$AO64/(Settings!$C51*12),0)+IF((AT$7-$AN$7)&lt;=(Settings!$C51*12),$AN64/(Settings!$C51*12),0)+IF((AT$7-$AM$7)&lt;=(Settings!$C51*12),$AM64/(Settings!$C51*12),0)+IF((AT$7-$AL$7)&lt;=(Settings!$C51*12),$AL64/(Settings!$C51*12),0)+IF((AT$7-$AK$7)&lt;=(Settings!$C51*12),$AK64/(Settings!$C51*12),0)+IF((AT$7-$AJ$7)&lt;=(Settings!$C51*12),$AJ64/(Settings!$C51*12),0)+IF((AT$7-$AI$7)&lt;=(Settings!$C51*12),$AI64/(Settings!$C51*12),0)+IF((AT$7-$AH$7)&lt;=(Settings!$C51*12),$AH64/(Settings!$C51*12),0)+IF((AT$7-$AG$7)&lt;=(Settings!$C51*12),$AG64/(Settings!$C51*12),0)+IF((AT$7-$AF$7)&lt;=(Settings!$C51*12),$AF64/(Settings!$C51*12),0)+IF((AT$7-$AE$7)&lt;=(Settings!$C51*12),$AE64/(Settings!$C51*12),0)+IF((AT$7-$AD$7)&lt;=(Settings!$C51*12),$AD64/(Settings!$C51*12),0)+IF((AT$7-$AC$7)&lt;=(Settings!$C51*12),$AC64/(Settings!$C51*12),0)+IF((AT$7-$AB$7)&lt;=(Settings!$C51*12),$AB64/(Settings!$C51*12),0)+IF((AT$7-$AA$7)&lt;=(Settings!$C51*12),$AA64/(Settings!$C51*12),0)+IF((AT$7-$Z$7)&lt;=(Settings!$C51*12),$Z64/(Settings!$C51*12),0)+IF((AT$7-$Y$7)&lt;=(Settings!$C51*12),$Y64/(Settings!$C51*12),0)+IF((AT$7-$X$7)&lt;=(Settings!$C51*12),$X64/(Settings!$C51*12),0)+IF((AT$7-$W$7)&lt;=(Settings!$C51*12),$W64/(Settings!$C51*12),0)+IF((AT$7-$V$7)&lt;=(Settings!$C51*12),$V64/(Settings!$C51*12),0)+IF((AT$7-$U$7)&lt;=(Settings!$C51*12),$U64/(Settings!$C51*12),0)+IF((AT$7-$T$7)&lt;=(Settings!$C51*12),$T64/(Settings!$C51*12),0)+IF((AT$7-$S$7)&lt;=(Settings!$C51*12),$S64/(Settings!$C51*12),0)+IF((AT$7-$R$7)&lt;=(Settings!$C51*12),$R64/(Settings!$C51*12),0)+IF((AT$7-$Q$7)&lt;=(Settings!$C51*12),$Q64/(Settings!$C51*12),0)+IF((AT$7-$P$7)&lt;=(Settings!$C51*12),$P64/(Settings!$C51*12),0)+IF((AT$7-$O$7)&lt;=(Settings!$C51*12),$O64/(Settings!$C51*12),0)+IF((AT$7-$N$7)&lt;=(Settings!$C51*12),$N64/(Settings!$C51*12),0)+IF((AT$7-$M$7)&lt;=(Settings!$C51*12),$M64/(Settings!$C51*12),0)+IF((AT$7-$L$7)&lt;=(Settings!$C51*12),$L64/(Settings!$C51*12),0)+IF((AT$7-$K$7)&lt;=(Settings!$C51*12),$K64/(Settings!$C51*12),0)+IF((AT$7-$J$7)&lt;=(Settings!$C51*12),$J64/(Settings!$C51*12),0)+IF((AT$7-$I$7)&lt;=(Settings!$C51*12),$I64/(Settings!$C51*12),0)+IF((AT$7-$H$7)&lt;=(Settings!$C51*12),$H64/(Settings!$C51*12),0)+IF((AT$7-$G$7)&lt;=(Settings!$C51*12),$G64/(Settings!$C51*12),0)+IF((AT$7-$F$7)&lt;=(Settings!$C51*12),$F64/(Settings!$C51*12),0)+IF((AT$7-$E$7)&lt;=(Settings!$C51*12),$E64/(Settings!$C51*12),0)</f>
        <v>0</v>
      </c>
      <c r="AU76" s="286">
        <f>IF((AU$7-$AT$7)&lt;=(Settings!$C51*12),$AT64/(Settings!$C51*12),0)+IF((AU$7-$AS$7)&lt;=(Settings!$C51*12),$AS64/(Settings!$C51*12),0)+IF((AU$7-$AR$7)&lt;=(Settings!$C51*12),$AR64/(Settings!$C51*12),0)+IF((AU$7-$AQ$7)&lt;=(Settings!$C51*12),$AQ64/(Settings!$C51*12),0)+IF((AU$7-$AP$7)&lt;=(Settings!$C51*12),$AP64/(Settings!$C51*12),0)+IF((AU$7-$AO$7)&lt;=(Settings!$C51*12),$AO64/(Settings!$C51*12),0)+IF((AU$7-$AN$7)&lt;=(Settings!$C51*12),$AN64/(Settings!$C51*12),0)+IF((AU$7-$AM$7)&lt;=(Settings!$C51*12),$AM64/(Settings!$C51*12),0)+IF((AU$7-$AL$7)&lt;=(Settings!$C51*12),$AL64/(Settings!$C51*12),0)+IF((AU$7-$AK$7)&lt;=(Settings!$C51*12),$AK64/(Settings!$C51*12),0)+IF((AU$7-$AJ$7)&lt;=(Settings!$C51*12),$AJ64/(Settings!$C51*12),0)+IF((AU$7-$AI$7)&lt;=(Settings!$C51*12),$AI64/(Settings!$C51*12),0)+IF((AU$7-$AH$7)&lt;=(Settings!$C51*12),$AH64/(Settings!$C51*12),0)+IF((AU$7-$AG$7)&lt;=(Settings!$C51*12),$AG64/(Settings!$C51*12),0)+IF((AU$7-$AF$7)&lt;=(Settings!$C51*12),$AF64/(Settings!$C51*12),0)+IF((AU$7-$AE$7)&lt;=(Settings!$C51*12),$AE64/(Settings!$C51*12),0)+IF((AU$7-$AD$7)&lt;=(Settings!$C51*12),$AD64/(Settings!$C51*12),0)+IF((AU$7-$AC$7)&lt;=(Settings!$C51*12),$AC64/(Settings!$C51*12),0)+IF((AU$7-$AB$7)&lt;=(Settings!$C51*12),$AB64/(Settings!$C51*12),0)+IF((AU$7-$AA$7)&lt;=(Settings!$C51*12),$AA64/(Settings!$C51*12),0)+IF((AU$7-$Z$7)&lt;=(Settings!$C51*12),$Z64/(Settings!$C51*12),0)+IF((AU$7-$Y$7)&lt;=(Settings!$C51*12),$Y64/(Settings!$C51*12),0)+IF((AU$7-$X$7)&lt;=(Settings!$C51*12),$X64/(Settings!$C51*12),0)+IF((AU$7-$W$7)&lt;=(Settings!$C51*12),$W64/(Settings!$C51*12),0)+IF((AU$7-$V$7)&lt;=(Settings!$C51*12),$V64/(Settings!$C51*12),0)+IF((AU$7-$U$7)&lt;=(Settings!$C51*12),$U64/(Settings!$C51*12),0)+IF((AU$7-$T$7)&lt;=(Settings!$C51*12),$T64/(Settings!$C51*12),0)+IF((AU$7-$S$7)&lt;=(Settings!$C51*12),$S64/(Settings!$C51*12),0)+IF((AU$7-$R$7)&lt;=(Settings!$C51*12),$R64/(Settings!$C51*12),0)+IF((AU$7-$Q$7)&lt;=(Settings!$C51*12),$Q64/(Settings!$C51*12),0)+IF((AU$7-$P$7)&lt;=(Settings!$C51*12),$P64/(Settings!$C51*12),0)+IF((AU$7-$O$7)&lt;=(Settings!$C51*12),$O64/(Settings!$C51*12),0)+IF((AU$7-$N$7)&lt;=(Settings!$C51*12),$N64/(Settings!$C51*12),0)+IF((AU$7-$M$7)&lt;=(Settings!$C51*12),$M64/(Settings!$C51*12),0)+IF((AU$7-$L$7)&lt;=(Settings!$C51*12),$L64/(Settings!$C51*12),0)+IF((AU$7-$K$7)&lt;=(Settings!$C51*12),$K64/(Settings!$C51*12),0)+IF((AU$7-$J$7)&lt;=(Settings!$C51*12),$J64/(Settings!$C51*12),0)+IF((AU$7-$I$7)&lt;=(Settings!$C51*12),$I64/(Settings!$C51*12),0)+IF((AU$7-$H$7)&lt;=(Settings!$C51*12),$H64/(Settings!$C51*12),0)+IF((AU$7-$G$7)&lt;=(Settings!$C51*12),$G64/(Settings!$C51*12),0)+IF((AU$7-$F$7)&lt;=(Settings!$C51*12),$F64/(Settings!$C51*12),0)+IF((AU$7-$E$7)&lt;=(Settings!$C51*12),$E64/(Settings!$C51*12),0)</f>
        <v>0</v>
      </c>
      <c r="AV76" s="286">
        <f>IF((AV$7-$AU$7)&lt;=(Settings!$C51*12),$AU64/(Settings!$C51*12),0)+IF((AV$7-$AT$7)&lt;=(Settings!$C51*12),$AT64/(Settings!$C51*12),0)+IF((AV$7-$AS$7)&lt;=(Settings!$C51*12),$AS64/(Settings!$C51*12),0)+IF((AV$7-$AR$7)&lt;=(Settings!$C51*12),$AR64/(Settings!$C51*12),0)+IF((AV$7-$AQ$7)&lt;=(Settings!$C51*12),$AQ64/(Settings!$C51*12),0)+IF((AV$7-$AP$7)&lt;=(Settings!$C51*12),$AP64/(Settings!$C51*12),0)+IF((AV$7-$AO$7)&lt;=(Settings!$C51*12),$AO64/(Settings!$C51*12),0)+IF((AV$7-$AN$7)&lt;=(Settings!$C51*12),$AN64/(Settings!$C51*12),0)+IF((AV$7-$AM$7)&lt;=(Settings!$C51*12),$AM64/(Settings!$C51*12),0)+IF((AV$7-$AL$7)&lt;=(Settings!$C51*12),$AL64/(Settings!$C51*12),0)+IF((AV$7-$AK$7)&lt;=(Settings!$C51*12),$AK64/(Settings!$C51*12),0)+IF((AV$7-$AJ$7)&lt;=(Settings!$C51*12),$AJ64/(Settings!$C51*12),0)+IF((AV$7-$AI$7)&lt;=(Settings!$C51*12),$AI64/(Settings!$C51*12),0)+IF((AV$7-$AH$7)&lt;=(Settings!$C51*12),$AH64/(Settings!$C51*12),0)+IF((AV$7-$AG$7)&lt;=(Settings!$C51*12),$AG64/(Settings!$C51*12),0)+IF((AV$7-$AF$7)&lt;=(Settings!$C51*12),$AF64/(Settings!$C51*12),0)+IF((AV$7-$AE$7)&lt;=(Settings!$C51*12),$AE64/(Settings!$C51*12),0)+IF((AV$7-$AD$7)&lt;=(Settings!$C51*12),$AD64/(Settings!$C51*12),0)+IF((AV$7-$AC$7)&lt;=(Settings!$C51*12),$AC64/(Settings!$C51*12),0)+IF((AV$7-$AB$7)&lt;=(Settings!$C51*12),$AB64/(Settings!$C51*12),0)+IF((AV$7-$AA$7)&lt;=(Settings!$C51*12),$AA64/(Settings!$C51*12),0)+IF((AV$7-$Z$7)&lt;=(Settings!$C51*12),$Z64/(Settings!$C51*12),0)+IF((AV$7-$Y$7)&lt;=(Settings!$C51*12),$Y64/(Settings!$C51*12),0)+IF((AV$7-$X$7)&lt;=(Settings!$C51*12),$X64/(Settings!$C51*12),0)+IF((AV$7-$W$7)&lt;=(Settings!$C51*12),$W64/(Settings!$C51*12),0)+IF((AV$7-$V$7)&lt;=(Settings!$C51*12),$V64/(Settings!$C51*12),0)+IF((AV$7-$U$7)&lt;=(Settings!$C51*12),$U64/(Settings!$C51*12),0)+IF((AV$7-$T$7)&lt;=(Settings!$C51*12),$T64/(Settings!$C51*12),0)+IF((AV$7-$S$7)&lt;=(Settings!$C51*12),$S64/(Settings!$C51*12),0)+IF((AV$7-$R$7)&lt;=(Settings!$C51*12),$R64/(Settings!$C51*12),0)+IF((AV$7-$Q$7)&lt;=(Settings!$C51*12),$Q64/(Settings!$C51*12),0)+IF((AV$7-$P$7)&lt;=(Settings!$C51*12),$P64/(Settings!$C51*12),0)+IF((AV$7-$O$7)&lt;=(Settings!$C51*12),$O64/(Settings!$C51*12),0)+IF((AV$7-$N$7)&lt;=(Settings!$C51*12),$N64/(Settings!$C51*12),0)+IF((AV$7-$M$7)&lt;=(Settings!$C51*12),$M64/(Settings!$C51*12),0)+IF((AV$7-$L$7)&lt;=(Settings!$C51*12),$L64/(Settings!$C51*12),0)+IF((AV$7-$K$7)&lt;=(Settings!$C51*12),$K64/(Settings!$C51*12),0)+IF((AV$7-$J$7)&lt;=(Settings!$C51*12),$J64/(Settings!$C51*12),0)+IF((AV$7-$I$7)&lt;=(Settings!$C51*12),$I64/(Settings!$C51*12),0)+IF((AV$7-$H$7)&lt;=(Settings!$C51*12),$H64/(Settings!$C51*12),0)+IF((AV$7-$G$7)&lt;=(Settings!$C51*12),$G64/(Settings!$C51*12),0)+IF((AV$7-$F$7)&lt;=(Settings!$C51*12),$F64/(Settings!$C51*12),0)+IF((AV$7-$E$7)&lt;=(Settings!$C51*12),$E64/(Settings!$C51*12),0)</f>
        <v>0</v>
      </c>
      <c r="AW76" s="286">
        <f>IF((AW$7-$AV$7)&lt;=(Settings!$C51*12),$AV64/(Settings!$C51*12),0)+IF((AW$7-$AU$7)&lt;=(Settings!$C51*12),$AU64/(Settings!$C51*12),0)+IF((AW$7-$AT$7)&lt;=(Settings!$C51*12),$AT64/(Settings!$C51*12),0)+IF((AW$7-$AS$7)&lt;=(Settings!$C51*12),$AS64/(Settings!$C51*12),0)+IF((AW$7-$AR$7)&lt;=(Settings!$C51*12),$AR64/(Settings!$C51*12),0)+IF((AW$7-$AQ$7)&lt;=(Settings!$C51*12),$AQ64/(Settings!$C51*12),0)+IF((AW$7-$AP$7)&lt;=(Settings!$C51*12),$AP64/(Settings!$C51*12),0)+IF((AW$7-$AO$7)&lt;=(Settings!$C51*12),$AO64/(Settings!$C51*12),0)+IF((AW$7-$AN$7)&lt;=(Settings!$C51*12),$AN64/(Settings!$C51*12),0)+IF((AW$7-$AM$7)&lt;=(Settings!$C51*12),$AM64/(Settings!$C51*12),0)+IF((AW$7-$AL$7)&lt;=(Settings!$C51*12),$AL64/(Settings!$C51*12),0)+IF((AW$7-$AK$7)&lt;=(Settings!$C51*12),$AK64/(Settings!$C51*12),0)+IF((AW$7-$AJ$7)&lt;=(Settings!$C51*12),$AJ64/(Settings!$C51*12),0)+IF((AW$7-$AI$7)&lt;=(Settings!$C51*12),$AI64/(Settings!$C51*12),0)+IF((AW$7-$AH$7)&lt;=(Settings!$C51*12),$AH64/(Settings!$C51*12),0)+IF((AW$7-$AG$7)&lt;=(Settings!$C51*12),$AG64/(Settings!$C51*12),0)+IF((AW$7-$AF$7)&lt;=(Settings!$C51*12),$AF64/(Settings!$C51*12),0)+IF((AW$7-$AE$7)&lt;=(Settings!$C51*12),$AE64/(Settings!$C51*12),0)+IF((AW$7-$AD$7)&lt;=(Settings!$C51*12),$AD64/(Settings!$C51*12),0)+IF((AW$7-$AC$7)&lt;=(Settings!$C51*12),$AC64/(Settings!$C51*12),0)+IF((AW$7-$AB$7)&lt;=(Settings!$C51*12),$AB64/(Settings!$C51*12),0)+IF((AW$7-$AA$7)&lt;=(Settings!$C51*12),$AA64/(Settings!$C51*12),0)+IF((AW$7-$Z$7)&lt;=(Settings!$C51*12),$Z64/(Settings!$C51*12),0)+IF((AW$7-$Y$7)&lt;=(Settings!$C51*12),$Y64/(Settings!$C51*12),0)+IF((AW$7-$X$7)&lt;=(Settings!$C51*12),$X64/(Settings!$C51*12),0)+IF((AW$7-$W$7)&lt;=(Settings!$C51*12),$W64/(Settings!$C51*12),0)+IF((AW$7-$V$7)&lt;=(Settings!$C51*12),$V64/(Settings!$C51*12),0)+IF((AW$7-$U$7)&lt;=(Settings!$C51*12),$U64/(Settings!$C51*12),0)+IF((AW$7-$T$7)&lt;=(Settings!$C51*12),$T64/(Settings!$C51*12),0)+IF((AW$7-$S$7)&lt;=(Settings!$C51*12),$S64/(Settings!$C51*12),0)+IF((AW$7-$R$7)&lt;=(Settings!$C51*12),$R64/(Settings!$C51*12),0)+IF((AW$7-$Q$7)&lt;=(Settings!$C51*12),$Q64/(Settings!$C51*12),0)+IF((AW$7-$P$7)&lt;=(Settings!$C51*12),$P64/(Settings!$C51*12),0)+IF((AW$7-$O$7)&lt;=(Settings!$C51*12),$O64/(Settings!$C51*12),0)+IF((AW$7-$N$7)&lt;=(Settings!$C51*12),$N64/(Settings!$C51*12),0)+IF((AW$7-$M$7)&lt;=(Settings!$C51*12),$M64/(Settings!$C51*12),0)+IF((AW$7-$L$7)&lt;=(Settings!$C51*12),$L64/(Settings!$C51*12),0)+IF((AW$7-$K$7)&lt;=(Settings!$C51*12),$K64/(Settings!$C51*12),0)+IF((AW$7-$J$7)&lt;=(Settings!$C51*12),$J64/(Settings!$C51*12),0)+IF((AW$7-$I$7)&lt;=(Settings!$C51*12),$I64/(Settings!$C51*12),0)+IF((AW$7-$H$7)&lt;=(Settings!$C51*12),$H64/(Settings!$C51*12),0)+IF((AW$7-$G$7)&lt;=(Settings!$C51*12),$G64/(Settings!$C51*12),0)+IF((AW$7-$F$7)&lt;=(Settings!$C51*12),$F64/(Settings!$C51*12),0)+IF((AW$7-$E$7)&lt;=(Settings!$C51*12),$E64/(Settings!$C51*12),0)</f>
        <v>0</v>
      </c>
      <c r="AX76" s="286">
        <f>IF((AX$7-$AW$7)&lt;=(Settings!$C51*12),$AW64/(Settings!$C51*12),0)+IF((AX$7-$AV$7)&lt;=(Settings!$C51*12),$AV64/(Settings!$C51*12),0)+IF((AX$7-$AU$7)&lt;=(Settings!$C51*12),$AU64/(Settings!$C51*12),0)+IF((AX$7-$AT$7)&lt;=(Settings!$C51*12),$AT64/(Settings!$C51*12),0)+IF((AX$7-$AS$7)&lt;=(Settings!$C51*12),$AS64/(Settings!$C51*12),0)+IF((AX$7-$AR$7)&lt;=(Settings!$C51*12),$AR64/(Settings!$C51*12),0)+IF((AX$7-$AQ$7)&lt;=(Settings!$C51*12),$AQ64/(Settings!$C51*12),0)+IF((AX$7-$AP$7)&lt;=(Settings!$C51*12),$AP64/(Settings!$C51*12),0)+IF((AX$7-$AO$7)&lt;=(Settings!$C51*12),$AO64/(Settings!$C51*12),0)+IF((AX$7-$AN$7)&lt;=(Settings!$C51*12),$AN64/(Settings!$C51*12),0)+IF((AX$7-$AM$7)&lt;=(Settings!$C51*12),$AM64/(Settings!$C51*12),0)+IF((AX$7-$AL$7)&lt;=(Settings!$C51*12),$AL64/(Settings!$C51*12),0)+IF((AX$7-$AK$7)&lt;=(Settings!$C51*12),$AK64/(Settings!$C51*12),0)+IF((AX$7-$AJ$7)&lt;=(Settings!$C51*12),$AJ64/(Settings!$C51*12),0)+IF((AX$7-$AI$7)&lt;=(Settings!$C51*12),$AI64/(Settings!$C51*12),0)+IF((AX$7-$AH$7)&lt;=(Settings!$C51*12),$AH64/(Settings!$C51*12),0)+IF((AX$7-$AG$7)&lt;=(Settings!$C51*12),$AG64/(Settings!$C51*12),0)+IF((AX$7-$AF$7)&lt;=(Settings!$C51*12),$AF64/(Settings!$C51*12),0)+IF((AX$7-$AE$7)&lt;=(Settings!$C51*12),$AE64/(Settings!$C51*12),0)+IF((AX$7-$AD$7)&lt;=(Settings!$C51*12),$AD64/(Settings!$C51*12),0)+IF((AX$7-$AC$7)&lt;=(Settings!$C51*12),$AC64/(Settings!$C51*12),0)+IF((AX$7-$AB$7)&lt;=(Settings!$C51*12),$AB64/(Settings!$C51*12),0)+IF((AX$7-$AA$7)&lt;=(Settings!$C51*12),$AA64/(Settings!$C51*12),0)+IF((AX$7-$Z$7)&lt;=(Settings!$C51*12),$Z64/(Settings!$C51*12),0)+IF((AX$7-$Y$7)&lt;=(Settings!$C51*12),$Y64/(Settings!$C51*12),0)+IF((AX$7-$X$7)&lt;=(Settings!$C51*12),$X64/(Settings!$C51*12),0)+IF((AX$7-$W$7)&lt;=(Settings!$C51*12),$W64/(Settings!$C51*12),0)+IF((AX$7-$V$7)&lt;=(Settings!$C51*12),$V64/(Settings!$C51*12),0)+IF((AX$7-$U$7)&lt;=(Settings!$C51*12),$U64/(Settings!$C51*12),0)+IF((AX$7-$T$7)&lt;=(Settings!$C51*12),$T64/(Settings!$C51*12),0)+IF((AX$7-$S$7)&lt;=(Settings!$C51*12),$S64/(Settings!$C51*12),0)+IF((AX$7-$R$7)&lt;=(Settings!$C51*12),$R64/(Settings!$C51*12),0)+IF((AX$7-$Q$7)&lt;=(Settings!$C51*12),$Q64/(Settings!$C51*12),0)+IF((AX$7-$P$7)&lt;=(Settings!$C51*12),$P64/(Settings!$C51*12),0)+IF((AX$7-$O$7)&lt;=(Settings!$C51*12),$O64/(Settings!$C51*12),0)+IF((AX$7-$N$7)&lt;=(Settings!$C51*12),$N64/(Settings!$C51*12),0)+IF((AX$7-$M$7)&lt;=(Settings!$C51*12),$M64/(Settings!$C51*12),0)+IF((AX$7-$L$7)&lt;=(Settings!$C51*12),$L64/(Settings!$C51*12),0)+IF((AX$7-$K$7)&lt;=(Settings!$C51*12),$K64/(Settings!$C51*12),0)+IF((AX$7-$J$7)&lt;=(Settings!$C51*12),$J64/(Settings!$C51*12),0)+IF((AX$7-$I$7)&lt;=(Settings!$C51*12),$I64/(Settings!$C51*12),0)+IF((AX$7-$H$7)&lt;=(Settings!$C51*12),$H64/(Settings!$C51*12),0)+IF((AX$7-$G$7)&lt;=(Settings!$C51*12),$G64/(Settings!$C51*12),0)+IF((AX$7-$F$7)&lt;=(Settings!$C51*12),$F64/(Settings!$C51*12),0)+IF((AX$7-$E$7)&lt;=(Settings!$C51*12),$E64/(Settings!$C51*12),0)</f>
        <v>0</v>
      </c>
      <c r="AY76" s="286">
        <f>IF((AY$7-$AX$7)&lt;=(Settings!$C51*12),$AX64/(Settings!$C51*12),0)+IF((AY$7-$AW$7)&lt;=(Settings!$C51*12),$AW64/(Settings!$C51*12),0)+IF((AY$7-$AV$7)&lt;=(Settings!$C51*12),$AV64/(Settings!$C51*12),0)+IF((AY$7-$AU$7)&lt;=(Settings!$C51*12),$AU64/(Settings!$C51*12),0)+IF((AY$7-$AT$7)&lt;=(Settings!$C51*12),$AT64/(Settings!$C51*12),0)+IF((AY$7-$AS$7)&lt;=(Settings!$C51*12),$AS64/(Settings!$C51*12),0)+IF((AY$7-$AR$7)&lt;=(Settings!$C51*12),$AR64/(Settings!$C51*12),0)+IF((AY$7-$AQ$7)&lt;=(Settings!$C51*12),$AQ64/(Settings!$C51*12),0)+IF((AY$7-$AP$7)&lt;=(Settings!$C51*12),$AP64/(Settings!$C51*12),0)+IF((AY$7-$AO$7)&lt;=(Settings!$C51*12),$AO64/(Settings!$C51*12),0)+IF((AY$7-$AN$7)&lt;=(Settings!$C51*12),$AN64/(Settings!$C51*12),0)+IF((AY$7-$AM$7)&lt;=(Settings!$C51*12),$AM64/(Settings!$C51*12),0)+IF((AY$7-$AL$7)&lt;=(Settings!$C51*12),$AL64/(Settings!$C51*12),0)+IF((AY$7-$AK$7)&lt;=(Settings!$C51*12),$AK64/(Settings!$C51*12),0)+IF((AY$7-$AJ$7)&lt;=(Settings!$C51*12),$AJ64/(Settings!$C51*12),0)+IF((AY$7-$AI$7)&lt;=(Settings!$C51*12),$AI64/(Settings!$C51*12),0)+IF((AY$7-$AH$7)&lt;=(Settings!$C51*12),$AH64/(Settings!$C51*12),0)+IF((AY$7-$AG$7)&lt;=(Settings!$C51*12),$AG64/(Settings!$C51*12),0)+IF((AY$7-$AF$7)&lt;=(Settings!$C51*12),$AF64/(Settings!$C51*12),0)+IF((AY$7-$AE$7)&lt;=(Settings!$C51*12),$AE64/(Settings!$C51*12),0)+IF((AY$7-$AD$7)&lt;=(Settings!$C51*12),$AD64/(Settings!$C51*12),0)+IF((AY$7-$AC$7)&lt;=(Settings!$C51*12),$AC64/(Settings!$C51*12),0)+IF((AY$7-$AB$7)&lt;=(Settings!$C51*12),$AB64/(Settings!$C51*12),0)+IF((AY$7-$AA$7)&lt;=(Settings!$C51*12),$AA64/(Settings!$C51*12),0)+IF((AY$7-$Z$7)&lt;=(Settings!$C51*12),$Z64/(Settings!$C51*12),0)+IF((AY$7-$Y$7)&lt;=(Settings!$C51*12),$Y64/(Settings!$C51*12),0)+IF((AY$7-$X$7)&lt;=(Settings!$C51*12),$X64/(Settings!$C51*12),0)+IF((AY$7-$W$7)&lt;=(Settings!$C51*12),$W64/(Settings!$C51*12),0)+IF((AY$7-$V$7)&lt;=(Settings!$C51*12),$V64/(Settings!$C51*12),0)+IF((AY$7-$U$7)&lt;=(Settings!$C51*12),$U64/(Settings!$C51*12),0)+IF((AY$7-$T$7)&lt;=(Settings!$C51*12),$T64/(Settings!$C51*12),0)+IF((AY$7-$S$7)&lt;=(Settings!$C51*12),$S64/(Settings!$C51*12),0)+IF((AY$7-$R$7)&lt;=(Settings!$C51*12),$R64/(Settings!$C51*12),0)+IF((AY$7-$Q$7)&lt;=(Settings!$C51*12),$Q64/(Settings!$C51*12),0)+IF((AY$7-$P$7)&lt;=(Settings!$C51*12),$P64/(Settings!$C51*12),0)+IF((AY$7-$O$7)&lt;=(Settings!$C51*12),$O64/(Settings!$C51*12),0)+IF((AY$7-$N$7)&lt;=(Settings!$C51*12),$N64/(Settings!$C51*12),0)+IF((AY$7-$M$7)&lt;=(Settings!$C51*12),$M64/(Settings!$C51*12),0)+IF((AY$7-$L$7)&lt;=(Settings!$C51*12),$L64/(Settings!$C51*12),0)+IF((AY$7-$K$7)&lt;=(Settings!$C51*12),$K64/(Settings!$C51*12),0)+IF((AY$7-$J$7)&lt;=(Settings!$C51*12),$J64/(Settings!$C51*12),0)+IF((AY$7-$I$7)&lt;=(Settings!$C51*12),$I64/(Settings!$C51*12),0)+IF((AY$7-$H$7)&lt;=(Settings!$C51*12),$H64/(Settings!$C51*12),0)+IF((AY$7-$G$7)&lt;=(Settings!$C51*12),$G64/(Settings!$C51*12),0)+IF((AY$7-$F$7)&lt;=(Settings!$C51*12),$F64/(Settings!$C51*12),0)+IF((AY$7-$E$7)&lt;=(Settings!$C51*12),$E64/(Settings!$C51*12),0)</f>
        <v>0</v>
      </c>
      <c r="AZ76" s="286">
        <f>IF((AZ$7-$AY$7)&lt;=(Settings!$C51*12),$AY64/(Settings!$C51*12),0)+IF((AZ$7-$AX$7)&lt;=(Settings!$C51*12),$AX64/(Settings!$C51*12),0)+IF((AZ$7-$AW$7)&lt;=(Settings!$C51*12),$AW64/(Settings!$C51*12),0)+IF((AZ$7-$AV$7)&lt;=(Settings!$C51*12),$AV64/(Settings!$C51*12),0)+IF((AZ$7-$AU$7)&lt;=(Settings!$C51*12),$AU64/(Settings!$C51*12),0)+IF((AZ$7-$AT$7)&lt;=(Settings!$C51*12),$AT64/(Settings!$C51*12),0)+IF((AZ$7-$AS$7)&lt;=(Settings!$C51*12),$AS64/(Settings!$C51*12),0)+IF((AZ$7-$AR$7)&lt;=(Settings!$C51*12),$AR64/(Settings!$C51*12),0)+IF((AZ$7-$AQ$7)&lt;=(Settings!$C51*12),$AQ64/(Settings!$C51*12),0)+IF((AZ$7-$AP$7)&lt;=(Settings!$C51*12),$AP64/(Settings!$C51*12),0)+IF((AZ$7-$AO$7)&lt;=(Settings!$C51*12),$AO64/(Settings!$C51*12),0)+IF((AZ$7-$AN$7)&lt;=(Settings!$C51*12),$AN64/(Settings!$C51*12),0)+IF((AZ$7-$AM$7)&lt;=(Settings!$C51*12),$AM64/(Settings!$C51*12),0)+IF((AZ$7-$AL$7)&lt;=(Settings!$C51*12),$AL64/(Settings!$C51*12),0)+IF((AZ$7-$AK$7)&lt;=(Settings!$C51*12),$AK64/(Settings!$C51*12),0)+IF((AZ$7-$AJ$7)&lt;=(Settings!$C51*12),$AJ64/(Settings!$C51*12),0)+IF((AZ$7-$AI$7)&lt;=(Settings!$C51*12),$AI64/(Settings!$C51*12),0)+IF((AZ$7-$AH$7)&lt;=(Settings!$C51*12),$AH64/(Settings!$C51*12),0)+IF((AZ$7-$AG$7)&lt;=(Settings!$C51*12),$AG64/(Settings!$C51*12),0)+IF((AZ$7-$AF$7)&lt;=(Settings!$C51*12),$AF64/(Settings!$C51*12),0)+IF((AZ$7-$AE$7)&lt;=(Settings!$C51*12),$AE64/(Settings!$C51*12),0)+IF((AZ$7-$AD$7)&lt;=(Settings!$C51*12),$AD64/(Settings!$C51*12),0)+IF((AZ$7-$AC$7)&lt;=(Settings!$C51*12),$AC64/(Settings!$C51*12),0)+IF((AZ$7-$AB$7)&lt;=(Settings!$C51*12),$AB64/(Settings!$C51*12),0)+IF((AZ$7-$AA$7)&lt;=(Settings!$C51*12),$AA64/(Settings!$C51*12),0)+IF((AZ$7-$Z$7)&lt;=(Settings!$C51*12),$Z64/(Settings!$C51*12),0)+IF((AZ$7-$Y$7)&lt;=(Settings!$C51*12),$Y64/(Settings!$C51*12),0)+IF((AZ$7-$X$7)&lt;=(Settings!$C51*12),$X64/(Settings!$C51*12),0)+IF((AZ$7-$W$7)&lt;=(Settings!$C51*12),$W64/(Settings!$C51*12),0)+IF((AZ$7-$V$7)&lt;=(Settings!$C51*12),$V64/(Settings!$C51*12),0)+IF((AZ$7-$U$7)&lt;=(Settings!$C51*12),$U64/(Settings!$C51*12),0)+IF((AZ$7-$T$7)&lt;=(Settings!$C51*12),$T64/(Settings!$C51*12),0)+IF((AZ$7-$S$7)&lt;=(Settings!$C51*12),$S64/(Settings!$C51*12),0)+IF((AZ$7-$R$7)&lt;=(Settings!$C51*12),$R64/(Settings!$C51*12),0)+IF((AZ$7-$Q$7)&lt;=(Settings!$C51*12),$Q64/(Settings!$C51*12),0)+IF((AZ$7-$P$7)&lt;=(Settings!$C51*12),$P64/(Settings!$C51*12),0)+IF((AZ$7-$O$7)&lt;=(Settings!$C51*12),$O64/(Settings!$C51*12),0)+IF((AZ$7-$N$7)&lt;=(Settings!$C51*12),$N64/(Settings!$C51*12),0)+IF((AZ$7-$M$7)&lt;=(Settings!$C51*12),$M64/(Settings!$C51*12),0)+IF((AZ$7-$L$7)&lt;=(Settings!$C51*12),$L64/(Settings!$C51*12),0)+IF((AZ$7-$K$7)&lt;=(Settings!$C51*12),$K64/(Settings!$C51*12),0)+IF((AZ$7-$J$7)&lt;=(Settings!$C51*12),$J64/(Settings!$C51*12),0)+IF((AZ$7-$I$7)&lt;=(Settings!$C51*12),$I64/(Settings!$C51*12),0)+IF((AZ$7-$H$7)&lt;=(Settings!$C51*12),$H64/(Settings!$C51*12),0)+IF((AZ$7-$G$7)&lt;=(Settings!$C51*12),$G64/(Settings!$C51*12),0)+IF((AZ$7-$F$7)&lt;=(Settings!$C51*12),$F64/(Settings!$C51*12),0)+IF((AZ$7-$E$7)&lt;=(Settings!$C51*12),$E64/(Settings!$C51*12),0)</f>
        <v>0</v>
      </c>
      <c r="BA76" s="286">
        <f>IF((BA$7-$AZ$7)&lt;=(Settings!$C51*12),$AZ64/(Settings!$C51*12),0)+IF((BA$7-$AY$7)&lt;=(Settings!$C51*12),$AY64/(Settings!$C51*12),0)+IF((BA$7-$AX$7)&lt;=(Settings!$C51*12),$AX64/(Settings!$C51*12),0)+IF((BA$7-$AW$7)&lt;=(Settings!$C51*12),$AW64/(Settings!$C51*12),0)+IF((BA$7-$AV$7)&lt;=(Settings!$C51*12),$AV64/(Settings!$C51*12),0)+IF((BA$7-$AU$7)&lt;=(Settings!$C51*12),$AU64/(Settings!$C51*12),0)+IF((BA$7-$AT$7)&lt;=(Settings!$C51*12),$AT64/(Settings!$C51*12),0)+IF((BA$7-$AS$7)&lt;=(Settings!$C51*12),$AS64/(Settings!$C51*12),0)+IF((BA$7-$AR$7)&lt;=(Settings!$C51*12),$AR64/(Settings!$C51*12),0)+IF((BA$7-$AQ$7)&lt;=(Settings!$C51*12),$AQ64/(Settings!$C51*12),0)+IF((BA$7-$AP$7)&lt;=(Settings!$C51*12),$AP64/(Settings!$C51*12),0)+IF((BA$7-$AO$7)&lt;=(Settings!$C51*12),$AO64/(Settings!$C51*12),0)+IF((BA$7-$AN$7)&lt;=(Settings!$C51*12),$AN64/(Settings!$C51*12),0)+IF((BA$7-$AM$7)&lt;=(Settings!$C51*12),$AM64/(Settings!$C51*12),0)+IF((BA$7-$AL$7)&lt;=(Settings!$C51*12),$AL64/(Settings!$C51*12),0)+IF((BA$7-$AK$7)&lt;=(Settings!$C51*12),$AK64/(Settings!$C51*12),0)+IF((BA$7-$AJ$7)&lt;=(Settings!$C51*12),$AJ64/(Settings!$C51*12),0)+IF((BA$7-$AI$7)&lt;=(Settings!$C51*12),$AI64/(Settings!$C51*12),0)+IF((BA$7-$AH$7)&lt;=(Settings!$C51*12),$AH64/(Settings!$C51*12),0)+IF((BA$7-$AG$7)&lt;=(Settings!$C51*12),$AG64/(Settings!$C51*12),0)+IF((BA$7-$AF$7)&lt;=(Settings!$C51*12),$AF64/(Settings!$C51*12),0)+IF((BA$7-$AE$7)&lt;=(Settings!$C51*12),$AE64/(Settings!$C51*12),0)+IF((BA$7-$AD$7)&lt;=(Settings!$C51*12),$AD64/(Settings!$C51*12),0)+IF((BA$7-$AC$7)&lt;=(Settings!$C51*12),$AC64/(Settings!$C51*12),0)+IF((BA$7-$AB$7)&lt;=(Settings!$C51*12),$AB64/(Settings!$C51*12),0)+IF((BA$7-$AA$7)&lt;=(Settings!$C51*12),$AA64/(Settings!$C51*12),0)+IF((BA$7-$Z$7)&lt;=(Settings!$C51*12),$Z64/(Settings!$C51*12),0)+IF((BA$7-$Y$7)&lt;=(Settings!$C51*12),$Y64/(Settings!$C51*12),0)+IF((BA$7-$X$7)&lt;=(Settings!$C51*12),$X64/(Settings!$C51*12),0)+IF((BA$7-$W$7)&lt;=(Settings!$C51*12),$W64/(Settings!$C51*12),0)+IF((BA$7-$V$7)&lt;=(Settings!$C51*12),$V64/(Settings!$C51*12),0)+IF((BA$7-$U$7)&lt;=(Settings!$C51*12),$U64/(Settings!$C51*12),0)+IF((BA$7-$T$7)&lt;=(Settings!$C51*12),$T64/(Settings!$C51*12),0)+IF((BA$7-$S$7)&lt;=(Settings!$C51*12),$S64/(Settings!$C51*12),0)+IF((BA$7-$R$7)&lt;=(Settings!$C51*12),$R64/(Settings!$C51*12),0)+IF((BA$7-$Q$7)&lt;=(Settings!$C51*12),$Q64/(Settings!$C51*12),0)+IF((BA$7-$P$7)&lt;=(Settings!$C51*12),$P64/(Settings!$C51*12),0)+IF((BA$7-$O$7)&lt;=(Settings!$C51*12),$O64/(Settings!$C51*12),0)+IF((BA$7-$N$7)&lt;=(Settings!$C51*12),$N64/(Settings!$C51*12),0)+IF((BA$7-$M$7)&lt;=(Settings!$C51*12),$M64/(Settings!$C51*12),0)+IF((BA$7-$L$7)&lt;=(Settings!$C51*12),$L64/(Settings!$C51*12),0)+IF((BA$7-$K$7)&lt;=(Settings!$C51*12),$K64/(Settings!$C51*12),0)+IF((BA$7-$J$7)&lt;=(Settings!$C51*12),$J64/(Settings!$C51*12),0)+IF((BA$7-$I$7)&lt;=(Settings!$C51*12),$I64/(Settings!$C51*12),0)+IF((BA$7-$H$7)&lt;=(Settings!$C51*12),$H64/(Settings!$C51*12),0)+IF((BA$7-$G$7)&lt;=(Settings!$C51*12),$G64/(Settings!$C51*12),0)+IF((BA$7-$F$7)&lt;=(Settings!$C51*12),$F64/(Settings!$C51*12),0)+IF((BA$7-$E$7)&lt;=(Settings!$C51*12),$E64/(Settings!$C51*12),0)</f>
        <v>0</v>
      </c>
      <c r="BB76" s="286">
        <f>IF((BB$7-$BA$7)&lt;=(Settings!$C51*12),$BA64/(Settings!$C51*12),0)+IF((BB$7-$AZ$7)&lt;=(Settings!$C51*12),$AZ64/(Settings!$C51*12),0)+IF((BB$7-$AY$7)&lt;=(Settings!$C51*12),$AY64/(Settings!$C51*12),0)+IF((BB$7-$AX$7)&lt;=(Settings!$C51*12),$AX64/(Settings!$C51*12),0)+IF((BB$7-$AW$7)&lt;=(Settings!$C51*12),$AW64/(Settings!$C51*12),0)+IF((BB$7-$AV$7)&lt;=(Settings!$C51*12),$AV64/(Settings!$C51*12),0)+IF((BB$7-$AU$7)&lt;=(Settings!$C51*12),$AU64/(Settings!$C51*12),0)+IF((BB$7-$AT$7)&lt;=(Settings!$C51*12),$AT64/(Settings!$C51*12),0)+IF((BB$7-$AS$7)&lt;=(Settings!$C51*12),$AS64/(Settings!$C51*12),0)+IF((BB$7-$AR$7)&lt;=(Settings!$C51*12),$AR64/(Settings!$C51*12),0)+IF((BB$7-$AQ$7)&lt;=(Settings!$C51*12),$AQ64/(Settings!$C51*12),0)+IF((BB$7-$AP$7)&lt;=(Settings!$C51*12),$AP64/(Settings!$C51*12),0)+IF((BB$7-$AO$7)&lt;=(Settings!$C51*12),$AO64/(Settings!$C51*12),0)+IF((BB$7-$AN$7)&lt;=(Settings!$C51*12),$AN64/(Settings!$C51*12),0)+IF((BB$7-$AM$7)&lt;=(Settings!$C51*12),$AM64/(Settings!$C51*12),0)+IF((BB$7-$AL$7)&lt;=(Settings!$C51*12),$AL64/(Settings!$C51*12),0)+IF((BB$7-$AK$7)&lt;=(Settings!$C51*12),$AK64/(Settings!$C51*12),0)+IF((BB$7-$AJ$7)&lt;=(Settings!$C51*12),$AJ64/(Settings!$C51*12),0)+IF((BB$7-$AI$7)&lt;=(Settings!$C51*12),$AI64/(Settings!$C51*12),0)+IF((BB$7-$AH$7)&lt;=(Settings!$C51*12),$AH64/(Settings!$C51*12),0)+IF((BB$7-$AG$7)&lt;=(Settings!$C51*12),$AG64/(Settings!$C51*12),0)+IF((BB$7-$AF$7)&lt;=(Settings!$C51*12),$AF64/(Settings!$C51*12),0)+IF((BB$7-$AE$7)&lt;=(Settings!$C51*12),$AE64/(Settings!$C51*12),0)+IF((BB$7-$AD$7)&lt;=(Settings!$C51*12),$AD64/(Settings!$C51*12),0)+IF((BB$7-$AC$7)&lt;=(Settings!$C51*12),$AC64/(Settings!$C51*12),0)+IF((BB$7-$AB$7)&lt;=(Settings!$C51*12),$AB64/(Settings!$C51*12),0)+IF((BB$7-$AA$7)&lt;=(Settings!$C51*12),$AA64/(Settings!$C51*12),0)+IF((BB$7-$Z$7)&lt;=(Settings!$C51*12),$Z64/(Settings!$C51*12),0)+IF((BB$7-$Y$7)&lt;=(Settings!$C51*12),$Y64/(Settings!$C51*12),0)+IF((BB$7-$X$7)&lt;=(Settings!$C51*12),$X64/(Settings!$C51*12),0)+IF((BB$7-$W$7)&lt;=(Settings!$C51*12),$W64/(Settings!$C51*12),0)+IF((BB$7-$V$7)&lt;=(Settings!$C51*12),$V64/(Settings!$C51*12),0)+IF((BB$7-$U$7)&lt;=(Settings!$C51*12),$U64/(Settings!$C51*12),0)+IF((BB$7-$T$7)&lt;=(Settings!$C51*12),$T64/(Settings!$C51*12),0)+IF((BB$7-$S$7)&lt;=(Settings!$C51*12),$S64/(Settings!$C51*12),0)+IF((BB$7-$R$7)&lt;=(Settings!$C51*12),$R64/(Settings!$C51*12),0)+IF((BB$7-$Q$7)&lt;=(Settings!$C51*12),$Q64/(Settings!$C51*12),0)+IF((BB$7-$P$7)&lt;=(Settings!$C51*12),$P64/(Settings!$C51*12),0)+IF((BB$7-$O$7)&lt;=(Settings!$C51*12),$O64/(Settings!$C51*12),0)+IF((BB$7-$N$7)&lt;=(Settings!$C51*12),$N64/(Settings!$C51*12),0)+IF((BB$7-$M$7)&lt;=(Settings!$C51*12),$M64/(Settings!$C51*12),0)+IF((BB$7-$L$7)&lt;=(Settings!$C51*12),$L64/(Settings!$C51*12),0)+IF((BB$7-$K$7)&lt;=(Settings!$C51*12),$K64/(Settings!$C51*12),0)+IF((BB$7-$J$7)&lt;=(Settings!$C51*12),$J64/(Settings!$C51*12),0)+IF((BB$7-$I$7)&lt;=(Settings!$C51*12),$I64/(Settings!$C51*12),0)+IF((BB$7-$H$7)&lt;=(Settings!$C51*12),$H64/(Settings!$C51*12),0)+IF((BB$7-$G$7)&lt;=(Settings!$C51*12),$G64/(Settings!$C51*12),0)+IF((BB$7-$F$7)&lt;=(Settings!$C51*12),$F64/(Settings!$C51*12),0)+IF((BB$7-$E$7)&lt;=(Settings!$C51*12),$E64/(Settings!$C51*12),0)</f>
        <v>0</v>
      </c>
      <c r="BC76" s="286">
        <f>IF((BC$7-$BB$7)&lt;=(Settings!$C51*12),$BB64/(Settings!$C51*12),0)+IF((BC$7-$BA$7)&lt;=(Settings!$C51*12),$BA64/(Settings!$C51*12),0)+IF((BC$7-$AZ$7)&lt;=(Settings!$C51*12),$AZ64/(Settings!$C51*12),0)+IF((BC$7-$AY$7)&lt;=(Settings!$C51*12),$AY64/(Settings!$C51*12),0)+IF((BC$7-$AX$7)&lt;=(Settings!$C51*12),$AX64/(Settings!$C51*12),0)+IF((BC$7-$AW$7)&lt;=(Settings!$C51*12),$AW64/(Settings!$C51*12),0)+IF((BC$7-$AV$7)&lt;=(Settings!$C51*12),$AV64/(Settings!$C51*12),0)+IF((BC$7-$AU$7)&lt;=(Settings!$C51*12),$AU64/(Settings!$C51*12),0)+IF((BC$7-$AT$7)&lt;=(Settings!$C51*12),$AT64/(Settings!$C51*12),0)+IF((BC$7-$AS$7)&lt;=(Settings!$C51*12),$AS64/(Settings!$C51*12),0)+IF((BC$7-$AR$7)&lt;=(Settings!$C51*12),$AR64/(Settings!$C51*12),0)+IF((BC$7-$AQ$7)&lt;=(Settings!$C51*12),$AQ64/(Settings!$C51*12),0)+IF((BC$7-$AP$7)&lt;=(Settings!$C51*12),$AP64/(Settings!$C51*12),0)+IF((BC$7-$AO$7)&lt;=(Settings!$C51*12),$AO64/(Settings!$C51*12),0)+IF((BC$7-$AN$7)&lt;=(Settings!$C51*12),$AN64/(Settings!$C51*12),0)+IF((BC$7-$AM$7)&lt;=(Settings!$C51*12),$AM64/(Settings!$C51*12),0)+IF((BC$7-$AL$7)&lt;=(Settings!$C51*12),$AL64/(Settings!$C51*12),0)+IF((BC$7-$AK$7)&lt;=(Settings!$C51*12),$AK64/(Settings!$C51*12),0)+IF((BC$7-$AJ$7)&lt;=(Settings!$C51*12),$AJ64/(Settings!$C51*12),0)+IF((BC$7-$AI$7)&lt;=(Settings!$C51*12),$AI64/(Settings!$C51*12),0)+IF((BC$7-$AH$7)&lt;=(Settings!$C51*12),$AH64/(Settings!$C51*12),0)+IF((BC$7-$AG$7)&lt;=(Settings!$C51*12),$AG64/(Settings!$C51*12),0)+IF((BC$7-$AF$7)&lt;=(Settings!$C51*12),$AF64/(Settings!$C51*12),0)+IF((BC$7-$AE$7)&lt;=(Settings!$C51*12),$AE64/(Settings!$C51*12),0)+IF((BC$7-$AD$7)&lt;=(Settings!$C51*12),$AD64/(Settings!$C51*12),0)+IF((BC$7-$AC$7)&lt;=(Settings!$C51*12),$AC64/(Settings!$C51*12),0)+IF((BC$7-$AB$7)&lt;=(Settings!$C51*12),$AB64/(Settings!$C51*12),0)+IF((BC$7-$AA$7)&lt;=(Settings!$C51*12),$AA64/(Settings!$C51*12),0)+IF((BC$7-$Z$7)&lt;=(Settings!$C51*12),$Z64/(Settings!$C51*12),0)+IF((BC$7-$Y$7)&lt;=(Settings!$C51*12),$Y64/(Settings!$C51*12),0)+IF((BC$7-$X$7)&lt;=(Settings!$C51*12),$X64/(Settings!$C51*12),0)+IF((BC$7-$W$7)&lt;=(Settings!$C51*12),$W64/(Settings!$C51*12),0)+IF((BC$7-$V$7)&lt;=(Settings!$C51*12),$V64/(Settings!$C51*12),0)+IF((BC$7-$U$7)&lt;=(Settings!$C51*12),$U64/(Settings!$C51*12),0)+IF((BC$7-$T$7)&lt;=(Settings!$C51*12),$T64/(Settings!$C51*12),0)+IF((BC$7-$S$7)&lt;=(Settings!$C51*12),$S64/(Settings!$C51*12),0)+IF((BC$7-$R$7)&lt;=(Settings!$C51*12),$R64/(Settings!$C51*12),0)+IF((BC$7-$Q$7)&lt;=(Settings!$C51*12),$Q64/(Settings!$C51*12),0)+IF((BC$7-$P$7)&lt;=(Settings!$C51*12),$P64/(Settings!$C51*12),0)+IF((BC$7-$O$7)&lt;=(Settings!$C51*12),$O64/(Settings!$C51*12),0)+IF((BC$7-$N$7)&lt;=(Settings!$C51*12),$N64/(Settings!$C51*12),0)+IF((BC$7-$M$7)&lt;=(Settings!$C51*12),$M64/(Settings!$C51*12),0)+IF((BC$7-$L$7)&lt;=(Settings!$C51*12),$L64/(Settings!$C51*12),0)+IF((BC$7-$K$7)&lt;=(Settings!$C51*12),$K64/(Settings!$C51*12),0)+IF((BC$7-$J$7)&lt;=(Settings!$C51*12),$J64/(Settings!$C51*12),0)+IF((BC$7-$I$7)&lt;=(Settings!$C51*12),$I64/(Settings!$C51*12),0)+IF((BC$7-$H$7)&lt;=(Settings!$C51*12),$H64/(Settings!$C51*12),0)+IF((BC$7-$G$7)&lt;=(Settings!$C51*12),$G64/(Settings!$C51*12),0)+IF((BC$7-$F$7)&lt;=(Settings!$C51*12),$F64/(Settings!$C51*12),0)+IF((BC$7-$E$7)&lt;=(Settings!$C51*12),$E64/(Settings!$C51*12),0)</f>
        <v>0</v>
      </c>
      <c r="BD76" s="286">
        <f>IF((BD$7-$BC$7)&lt;=(Settings!$C51*12),$BC64/(Settings!$C51*12),0)+IF((BD$7-$BB$7)&lt;=(Settings!$C51*12),$BB64/(Settings!$C51*12),0)+IF((BD$7-$BA$7)&lt;=(Settings!$C51*12),$BA64/(Settings!$C51*12),0)+IF((BD$7-$AZ$7)&lt;=(Settings!$C51*12),$AZ64/(Settings!$C51*12),0)+IF((BD$7-$AY$7)&lt;=(Settings!$C51*12),$AY64/(Settings!$C51*12),0)+IF((BD$7-$AX$7)&lt;=(Settings!$C51*12),$AX64/(Settings!$C51*12),0)+IF((BD$7-$AW$7)&lt;=(Settings!$C51*12),$AW64/(Settings!$C51*12),0)+IF((BD$7-$AV$7)&lt;=(Settings!$C51*12),$AV64/(Settings!$C51*12),0)+IF((BD$7-$AU$7)&lt;=(Settings!$C51*12),$AU64/(Settings!$C51*12),0)+IF((BD$7-$AT$7)&lt;=(Settings!$C51*12),$AT64/(Settings!$C51*12),0)+IF((BD$7-$AS$7)&lt;=(Settings!$C51*12),$AS64/(Settings!$C51*12),0)+IF((BD$7-$AR$7)&lt;=(Settings!$C51*12),$AR64/(Settings!$C51*12),0)+IF((BD$7-$AQ$7)&lt;=(Settings!$C51*12),$AQ64/(Settings!$C51*12),0)+IF((BD$7-$AP$7)&lt;=(Settings!$C51*12),$AP64/(Settings!$C51*12),0)+IF((BD$7-$AO$7)&lt;=(Settings!$C51*12),$AO64/(Settings!$C51*12),0)+IF((BD$7-$AN$7)&lt;=(Settings!$C51*12),$AN64/(Settings!$C51*12),0)+IF((BD$7-$AM$7)&lt;=(Settings!$C51*12),$AM64/(Settings!$C51*12),0)+IF((BD$7-$AL$7)&lt;=(Settings!$C51*12),$AL64/(Settings!$C51*12),0)+IF((BD$7-$AK$7)&lt;=(Settings!$C51*12),$AK64/(Settings!$C51*12),0)+IF((BD$7-$AJ$7)&lt;=(Settings!$C51*12),$AJ64/(Settings!$C51*12),0)+IF((BD$7-$AI$7)&lt;=(Settings!$C51*12),$AI64/(Settings!$C51*12),0)+IF((BD$7-$AH$7)&lt;=(Settings!$C51*12),$AH64/(Settings!$C51*12),0)+IF((BD$7-$AG$7)&lt;=(Settings!$C51*12),$AG64/(Settings!$C51*12),0)+IF((BD$7-$AF$7)&lt;=(Settings!$C51*12),$AF64/(Settings!$C51*12),0)+IF((BD$7-$AE$7)&lt;=(Settings!$C51*12),$AE64/(Settings!$C51*12),0)+IF((BD$7-$AD$7)&lt;=(Settings!$C51*12),$AD64/(Settings!$C51*12),0)+IF((BD$7-$AC$7)&lt;=(Settings!$C51*12),$AC64/(Settings!$C51*12),0)+IF((BD$7-$AB$7)&lt;=(Settings!$C51*12),$AB64/(Settings!$C51*12),0)+IF((BD$7-$AA$7)&lt;=(Settings!$C51*12),$AA64/(Settings!$C51*12),0)+IF((BD$7-$Z$7)&lt;=(Settings!$C51*12),$Z64/(Settings!$C51*12),0)+IF((BD$7-$Y$7)&lt;=(Settings!$C51*12),$Y64/(Settings!$C51*12),0)+IF((BD$7-$X$7)&lt;=(Settings!$C51*12),$X64/(Settings!$C51*12),0)+IF((BD$7-$W$7)&lt;=(Settings!$C51*12),$W64/(Settings!$C51*12),0)+IF((BD$7-$V$7)&lt;=(Settings!$C51*12),$V64/(Settings!$C51*12),0)+IF((BD$7-$U$7)&lt;=(Settings!$C51*12),$U64/(Settings!$C51*12),0)+IF((BD$7-$T$7)&lt;=(Settings!$C51*12),$T64/(Settings!$C51*12),0)+IF((BD$7-$S$7)&lt;=(Settings!$C51*12),$S64/(Settings!$C51*12),0)+IF((BD$7-$R$7)&lt;=(Settings!$C51*12),$R64/(Settings!$C51*12),0)+IF((BD$7-$Q$7)&lt;=(Settings!$C51*12),$Q64/(Settings!$C51*12),0)+IF((BD$7-$P$7)&lt;=(Settings!$C51*12),$P64/(Settings!$C51*12),0)+IF((BD$7-$O$7)&lt;=(Settings!$C51*12),$O64/(Settings!$C51*12),0)+IF((BD$7-$N$7)&lt;=(Settings!$C51*12),$N64/(Settings!$C51*12),0)+IF((BD$7-$M$7)&lt;=(Settings!$C51*12),$M64/(Settings!$C51*12),0)+IF((BD$7-$L$7)&lt;=(Settings!$C51*12),$L64/(Settings!$C51*12),0)+IF((BD$7-$K$7)&lt;=(Settings!$C51*12),$K64/(Settings!$C51*12),0)+IF((BD$7-$J$7)&lt;=(Settings!$C51*12),$J64/(Settings!$C51*12),0)+IF((BD$7-$I$7)&lt;=(Settings!$C51*12),$I64/(Settings!$C51*12),0)+IF((BD$7-$H$7)&lt;=(Settings!$C51*12),$H64/(Settings!$C51*12),0)+IF((BD$7-$G$7)&lt;=(Settings!$C51*12),$G64/(Settings!$C51*12),0)+IF((BD$7-$F$7)&lt;=(Settings!$C51*12),$F64/(Settings!$C51*12),0)+IF((BD$7-$E$7)&lt;=(Settings!$C51*12),$E64/(Settings!$C51*12),0)</f>
        <v>0</v>
      </c>
      <c r="BE76" s="286">
        <f>IF((BE$7-$BD$7)&lt;=(Settings!$C51*12),$BD64/(Settings!$C51*12),0)+IF((BE$7-$BC$7)&lt;=(Settings!$C51*12),$BC64/(Settings!$C51*12),0)+IF((BE$7-$BB$7)&lt;=(Settings!$C51*12),$BB64/(Settings!$C51*12),0)+IF((BE$7-$BA$7)&lt;=(Settings!$C51*12),$BA64/(Settings!$C51*12),0)+IF((BE$7-$AZ$7)&lt;=(Settings!$C51*12),$AZ64/(Settings!$C51*12),0)+IF((BE$7-$AY$7)&lt;=(Settings!$C51*12),$AY64/(Settings!$C51*12),0)+IF((BE$7-$AX$7)&lt;=(Settings!$C51*12),$AX64/(Settings!$C51*12),0)+IF((BE$7-$AW$7)&lt;=(Settings!$C51*12),$AW64/(Settings!$C51*12),0)+IF((BE$7-$AV$7)&lt;=(Settings!$C51*12),$AV64/(Settings!$C51*12),0)+IF((BE$7-$AU$7)&lt;=(Settings!$C51*12),$AU64/(Settings!$C51*12),0)+IF((BE$7-$AT$7)&lt;=(Settings!$C51*12),$AT64/(Settings!$C51*12),0)+IF((BE$7-$AS$7)&lt;=(Settings!$C51*12),$AS64/(Settings!$C51*12),0)+IF((BE$7-$AR$7)&lt;=(Settings!$C51*12),$AR64/(Settings!$C51*12),0)+IF((BE$7-$AQ$7)&lt;=(Settings!$C51*12),$AQ64/(Settings!$C51*12),0)+IF((BE$7-$AP$7)&lt;=(Settings!$C51*12),$AP64/(Settings!$C51*12),0)+IF((BE$7-$AO$7)&lt;=(Settings!$C51*12),$AO64/(Settings!$C51*12),0)+IF((BE$7-$AN$7)&lt;=(Settings!$C51*12),$AN64/(Settings!$C51*12),0)+IF((BE$7-$AM$7)&lt;=(Settings!$C51*12),$AM64/(Settings!$C51*12),0)+IF((BE$7-$AL$7)&lt;=(Settings!$C51*12),$AL64/(Settings!$C51*12),0)+IF((BE$7-$AK$7)&lt;=(Settings!$C51*12),$AK64/(Settings!$C51*12),0)+IF((BE$7-$AJ$7)&lt;=(Settings!$C51*12),$AJ64/(Settings!$C51*12),0)+IF((BE$7-$AI$7)&lt;=(Settings!$C51*12),$AI64/(Settings!$C51*12),0)+IF((BE$7-$AH$7)&lt;=(Settings!$C51*12),$AH64/(Settings!$C51*12),0)+IF((BE$7-$AG$7)&lt;=(Settings!$C51*12),$AG64/(Settings!$C51*12),0)+IF((BE$7-$AF$7)&lt;=(Settings!$C51*12),$AF64/(Settings!$C51*12),0)+IF((BE$7-$AE$7)&lt;=(Settings!$C51*12),$AE64/(Settings!$C51*12),0)+IF((BE$7-$AD$7)&lt;=(Settings!$C51*12),$AD64/(Settings!$C51*12),0)+IF((BE$7-$AC$7)&lt;=(Settings!$C51*12),$AC64/(Settings!$C51*12),0)+IF((BE$7-$AB$7)&lt;=(Settings!$C51*12),$AB64/(Settings!$C51*12),0)+IF((BE$7-$AA$7)&lt;=(Settings!$C51*12),$AA64/(Settings!$C51*12),0)+IF((BE$7-$Z$7)&lt;=(Settings!$C51*12),$Z64/(Settings!$C51*12),0)+IF((BE$7-$Y$7)&lt;=(Settings!$C51*12),$Y64/(Settings!$C51*12),0)+IF((BE$7-$X$7)&lt;=(Settings!$C51*12),$X64/(Settings!$C51*12),0)+IF((BE$7-$W$7)&lt;=(Settings!$C51*12),$W64/(Settings!$C51*12),0)+IF((BE$7-$V$7)&lt;=(Settings!$C51*12),$V64/(Settings!$C51*12),0)+IF((BE$7-$U$7)&lt;=(Settings!$C51*12),$U64/(Settings!$C51*12),0)+IF((BE$7-$T$7)&lt;=(Settings!$C51*12),$T64/(Settings!$C51*12),0)+IF((BE$7-$S$7)&lt;=(Settings!$C51*12),$S64/(Settings!$C51*12),0)+IF((BE$7-$R$7)&lt;=(Settings!$C51*12),$R64/(Settings!$C51*12),0)+IF((BE$7-$Q$7)&lt;=(Settings!$C51*12),$Q64/(Settings!$C51*12),0)+IF((BE$7-$P$7)&lt;=(Settings!$C51*12),$P64/(Settings!$C51*12),0)+IF((BE$7-$O$7)&lt;=(Settings!$C51*12),$O64/(Settings!$C51*12),0)+IF((BE$7-$N$7)&lt;=(Settings!$C51*12),$N64/(Settings!$C51*12),0)+IF((BE$7-$M$7)&lt;=(Settings!$C51*12),$M64/(Settings!$C51*12),0)+IF((BE$7-$L$7)&lt;=(Settings!$C51*12),$L64/(Settings!$C51*12),0)+IF((BE$7-$K$7)&lt;=(Settings!$C51*12),$K64/(Settings!$C51*12),0)+IF((BE$7-$J$7)&lt;=(Settings!$C51*12),$J64/(Settings!$C51*12),0)+IF((BE$7-$I$7)&lt;=(Settings!$C51*12),$I64/(Settings!$C51*12),0)+IF((BE$7-$H$7)&lt;=(Settings!$C51*12),$H64/(Settings!$C51*12),0)+IF((BE$7-$G$7)&lt;=(Settings!$C51*12),$G64/(Settings!$C51*12),0)+IF((BE$7-$F$7)&lt;=(Settings!$C51*12),$F64/(Settings!$C51*12),0)+IF((BE$7-$E$7)&lt;=(Settings!$C51*12),$E64/(Settings!$C51*12),0)</f>
        <v>0</v>
      </c>
      <c r="BF76" s="286">
        <f>IF((BF$7-$BE$7)&lt;=(Settings!$C51*12),$BE64/(Settings!$C51*12),0)+IF((BF$7-$BD$7)&lt;=(Settings!$C51*12),$BD64/(Settings!$C51*12),0)+IF((BF$7-$BC$7)&lt;=(Settings!$C51*12),$BC64/(Settings!$C51*12),0)+IF((BF$7-$BB$7)&lt;=(Settings!$C51*12),$BB64/(Settings!$C51*12),0)+IF((BF$7-$BA$7)&lt;=(Settings!$C51*12),$BA64/(Settings!$C51*12),0)+IF((BF$7-$AZ$7)&lt;=(Settings!$C51*12),$AZ64/(Settings!$C51*12),0)+IF((BF$7-$AY$7)&lt;=(Settings!$C51*12),$AY64/(Settings!$C51*12),0)+IF((BF$7-$AX$7)&lt;=(Settings!$C51*12),$AX64/(Settings!$C51*12),0)+IF((BF$7-$AW$7)&lt;=(Settings!$C51*12),$AW64/(Settings!$C51*12),0)+IF((BF$7-$AV$7)&lt;=(Settings!$C51*12),$AV64/(Settings!$C51*12),0)+IF((BF$7-$AU$7)&lt;=(Settings!$C51*12),$AU64/(Settings!$C51*12),0)+IF((BF$7-$AT$7)&lt;=(Settings!$C51*12),$AT64/(Settings!$C51*12),0)+IF((BF$7-$AS$7)&lt;=(Settings!$C51*12),$AS64/(Settings!$C51*12),0)+IF((BF$7-$AR$7)&lt;=(Settings!$C51*12),$AR64/(Settings!$C51*12),0)+IF((BF$7-$AQ$7)&lt;=(Settings!$C51*12),$AQ64/(Settings!$C51*12),0)+IF((BF$7-$AP$7)&lt;=(Settings!$C51*12),$AP64/(Settings!$C51*12),0)+IF((BF$7-$AO$7)&lt;=(Settings!$C51*12),$AO64/(Settings!$C51*12),0)+IF((BF$7-$AN$7)&lt;=(Settings!$C51*12),$AN64/(Settings!$C51*12),0)+IF((BF$7-$AM$7)&lt;=(Settings!$C51*12),$AM64/(Settings!$C51*12),0)+IF((BF$7-$AL$7)&lt;=(Settings!$C51*12),$AL64/(Settings!$C51*12),0)+IF((BF$7-$AK$7)&lt;=(Settings!$C51*12),$AK64/(Settings!$C51*12),0)+IF((BF$7-$AJ$7)&lt;=(Settings!$C51*12),$AJ64/(Settings!$C51*12),0)+IF((BF$7-$AI$7)&lt;=(Settings!$C51*12),$AI64/(Settings!$C51*12),0)+IF((BF$7-$AH$7)&lt;=(Settings!$C51*12),$AH64/(Settings!$C51*12),0)+IF((BF$7-$AG$7)&lt;=(Settings!$C51*12),$AG64/(Settings!$C51*12),0)+IF((BF$7-$AF$7)&lt;=(Settings!$C51*12),$AF64/(Settings!$C51*12),0)+IF((BF$7-$AE$7)&lt;=(Settings!$C51*12),$AE64/(Settings!$C51*12),0)+IF((BF$7-$AD$7)&lt;=(Settings!$C51*12),$AD64/(Settings!$C51*12),0)+IF((BF$7-$AC$7)&lt;=(Settings!$C51*12),$AC64/(Settings!$C51*12),0)+IF((BF$7-$AB$7)&lt;=(Settings!$C51*12),$AB64/(Settings!$C51*12),0)+IF((BF$7-$AA$7)&lt;=(Settings!$C51*12),$AA64/(Settings!$C51*12),0)+IF((BF$7-$Z$7)&lt;=(Settings!$C51*12),$Z64/(Settings!$C51*12),0)+IF((BF$7-$Y$7)&lt;=(Settings!$C51*12),$Y64/(Settings!$C51*12),0)+IF((BF$7-$X$7)&lt;=(Settings!$C51*12),$X64/(Settings!$C51*12),0)+IF((BF$7-$W$7)&lt;=(Settings!$C51*12),$W64/(Settings!$C51*12),0)+IF((BF$7-$V$7)&lt;=(Settings!$C51*12),$V64/(Settings!$C51*12),0)+IF((BF$7-$U$7)&lt;=(Settings!$C51*12),$U64/(Settings!$C51*12),0)+IF((BF$7-$T$7)&lt;=(Settings!$C51*12),$T64/(Settings!$C51*12),0)+IF((BF$7-$S$7)&lt;=(Settings!$C51*12),$S64/(Settings!$C51*12),0)+IF((BF$7-$R$7)&lt;=(Settings!$C51*12),$R64/(Settings!$C51*12),0)+IF((BF$7-$Q$7)&lt;=(Settings!$C51*12),$Q64/(Settings!$C51*12),0)+IF((BF$7-$P$7)&lt;=(Settings!$C51*12),$P64/(Settings!$C51*12),0)+IF((BF$7-$O$7)&lt;=(Settings!$C51*12),$O64/(Settings!$C51*12),0)+IF((BF$7-$N$7)&lt;=(Settings!$C51*12),$N64/(Settings!$C51*12),0)+IF((BF$7-$M$7)&lt;=(Settings!$C51*12),$M64/(Settings!$C51*12),0)+IF((BF$7-$L$7)&lt;=(Settings!$C51*12),$L64/(Settings!$C51*12),0)+IF((BF$7-$K$7)&lt;=(Settings!$C51*12),$K64/(Settings!$C51*12),0)+IF((BF$7-$J$7)&lt;=(Settings!$C51*12),$J64/(Settings!$C51*12),0)+IF((BF$7-$I$7)&lt;=(Settings!$C51*12),$I64/(Settings!$C51*12),0)+IF((BF$7-$H$7)&lt;=(Settings!$C51*12),$H64/(Settings!$C51*12),0)+IF((BF$7-$G$7)&lt;=(Settings!$C51*12),$G64/(Settings!$C51*12),0)+IF((BF$7-$F$7)&lt;=(Settings!$C51*12),$F64/(Settings!$C51*12),0)+IF((BF$7-$E$7)&lt;=(Settings!$C51*12),$E64/(Settings!$C51*12),0)</f>
        <v>0</v>
      </c>
      <c r="BG76" s="286">
        <f>IF((BG$7-$BF$7)&lt;=(Settings!$C51*12),$BF64/(Settings!$C51*12),0)+IF((BG$7-$BE$7)&lt;=(Settings!$C51*12),$BE64/(Settings!$C51*12),0)+IF((BG$7-$BD$7)&lt;=(Settings!$C51*12),$BD64/(Settings!$C51*12),0)+IF((BG$7-$BC$7)&lt;=(Settings!$C51*12),$BC64/(Settings!$C51*12),0)+IF((BG$7-$BB$7)&lt;=(Settings!$C51*12),$BB64/(Settings!$C51*12),0)+IF((BG$7-$BA$7)&lt;=(Settings!$C51*12),$BA64/(Settings!$C51*12),0)+IF((BG$7-$AZ$7)&lt;=(Settings!$C51*12),$AZ64/(Settings!$C51*12),0)+IF((BG$7-$AY$7)&lt;=(Settings!$C51*12),$AY64/(Settings!$C51*12),0)+IF((BG$7-$AX$7)&lt;=(Settings!$C51*12),$AX64/(Settings!$C51*12),0)+IF((BG$7-$AW$7)&lt;=(Settings!$C51*12),$AW64/(Settings!$C51*12),0)+IF((BG$7-$AV$7)&lt;=(Settings!$C51*12),$AV64/(Settings!$C51*12),0)+IF((BG$7-$AU$7)&lt;=(Settings!$C51*12),$AU64/(Settings!$C51*12),0)+IF((BG$7-$AT$7)&lt;=(Settings!$C51*12),$AT64/(Settings!$C51*12),0)+IF((BG$7-$AS$7)&lt;=(Settings!$C51*12),$AS64/(Settings!$C51*12),0)+IF((BG$7-$AR$7)&lt;=(Settings!$C51*12),$AR64/(Settings!$C51*12),0)+IF((BG$7-$AQ$7)&lt;=(Settings!$C51*12),$AQ64/(Settings!$C51*12),0)+IF((BG$7-$AP$7)&lt;=(Settings!$C51*12),$AP64/(Settings!$C51*12),0)+IF((BG$7-$AO$7)&lt;=(Settings!$C51*12),$AO64/(Settings!$C51*12),0)+IF((BG$7-$AN$7)&lt;=(Settings!$C51*12),$AN64/(Settings!$C51*12),0)+IF((BG$7-$AM$7)&lt;=(Settings!$C51*12),$AM64/(Settings!$C51*12),0)+IF((BG$7-$AL$7)&lt;=(Settings!$C51*12),$AL64/(Settings!$C51*12),0)+IF((BG$7-$AK$7)&lt;=(Settings!$C51*12),$AK64/(Settings!$C51*12),0)+IF((BG$7-$AJ$7)&lt;=(Settings!$C51*12),$AJ64/(Settings!$C51*12),0)+IF((BG$7-$AI$7)&lt;=(Settings!$C51*12),$AI64/(Settings!$C51*12),0)+IF((BG$7-$AH$7)&lt;=(Settings!$C51*12),$AH64/(Settings!$C51*12),0)+IF((BG$7-$AG$7)&lt;=(Settings!$C51*12),$AG64/(Settings!$C51*12),0)+IF((BG$7-$AF$7)&lt;=(Settings!$C51*12),$AF64/(Settings!$C51*12),0)+IF((BG$7-$AE$7)&lt;=(Settings!$C51*12),$AE64/(Settings!$C51*12),0)+IF((BG$7-$AD$7)&lt;=(Settings!$C51*12),$AD64/(Settings!$C51*12),0)+IF((BG$7-$AC$7)&lt;=(Settings!$C51*12),$AC64/(Settings!$C51*12),0)+IF((BG$7-$AB$7)&lt;=(Settings!$C51*12),$AB64/(Settings!$C51*12),0)+IF((BG$7-$AA$7)&lt;=(Settings!$C51*12),$AA64/(Settings!$C51*12),0)+IF((BG$7-$Z$7)&lt;=(Settings!$C51*12),$Z64/(Settings!$C51*12),0)+IF((BG$7-$Y$7)&lt;=(Settings!$C51*12),$Y64/(Settings!$C51*12),0)+IF((BG$7-$X$7)&lt;=(Settings!$C51*12),$X64/(Settings!$C51*12),0)+IF((BG$7-$W$7)&lt;=(Settings!$C51*12),$W64/(Settings!$C51*12),0)+IF((BG$7-$V$7)&lt;=(Settings!$C51*12),$V64/(Settings!$C51*12),0)+IF((BG$7-$U$7)&lt;=(Settings!$C51*12),$U64/(Settings!$C51*12),0)+IF((BG$7-$T$7)&lt;=(Settings!$C51*12),$T64/(Settings!$C51*12),0)+IF((BG$7-$S$7)&lt;=(Settings!$C51*12),$S64/(Settings!$C51*12),0)+IF((BG$7-$R$7)&lt;=(Settings!$C51*12),$R64/(Settings!$C51*12),0)+IF((BG$7-$Q$7)&lt;=(Settings!$C51*12),$Q64/(Settings!$C51*12),0)+IF((BG$7-$P$7)&lt;=(Settings!$C51*12),$P64/(Settings!$C51*12),0)+IF((BG$7-$O$7)&lt;=(Settings!$C51*12),$O64/(Settings!$C51*12),0)+IF((BG$7-$N$7)&lt;=(Settings!$C51*12),$N64/(Settings!$C51*12),0)+IF((BG$7-$M$7)&lt;=(Settings!$C51*12),$M64/(Settings!$C51*12),0)+IF((BG$7-$L$7)&lt;=(Settings!$C51*12),$L64/(Settings!$C51*12),0)+IF((BG$7-$K$7)&lt;=(Settings!$C51*12),$K64/(Settings!$C51*12),0)+IF((BG$7-$J$7)&lt;=(Settings!$C51*12),$J64/(Settings!$C51*12),0)+IF((BG$7-$I$7)&lt;=(Settings!$C51*12),$I64/(Settings!$C51*12),0)+IF((BG$7-$H$7)&lt;=(Settings!$C51*12),$H64/(Settings!$C51*12),0)+IF((BG$7-$G$7)&lt;=(Settings!$C51*12),$G64/(Settings!$C51*12),0)+IF((BG$7-$F$7)&lt;=(Settings!$C51*12),$F64/(Settings!$C51*12),0)+IF((BG$7-$E$7)&lt;=(Settings!$C51*12),$E64/(Settings!$C51*12),0)</f>
        <v>0</v>
      </c>
      <c r="BH76" s="286">
        <f>IF((BH$7-$BG$7)&lt;=(Settings!$C51*12),$BG64/(Settings!$C51*12),0)+IF((BH$7-$BF$7)&lt;=(Settings!$C51*12),$BF64/(Settings!$C51*12),0)+IF((BH$7-$BE$7)&lt;=(Settings!$C51*12),$BE64/(Settings!$C51*12),0)+IF((BH$7-$BD$7)&lt;=(Settings!$C51*12),$BD64/(Settings!$C51*12),0)+IF((BH$7-$BC$7)&lt;=(Settings!$C51*12),$BC64/(Settings!$C51*12),0)+IF((BH$7-$BB$7)&lt;=(Settings!$C51*12),$BB64/(Settings!$C51*12),0)+IF((BH$7-$BA$7)&lt;=(Settings!$C51*12),$BA64/(Settings!$C51*12),0)+IF((BH$7-$AZ$7)&lt;=(Settings!$C51*12),$AZ64/(Settings!$C51*12),0)+IF((BH$7-$AY$7)&lt;=(Settings!$C51*12),$AY64/(Settings!$C51*12),0)+IF((BH$7-$AX$7)&lt;=(Settings!$C51*12),$AX64/(Settings!$C51*12),0)+IF((BH$7-$AW$7)&lt;=(Settings!$C51*12),$AW64/(Settings!$C51*12),0)+IF((BH$7-$AV$7)&lt;=(Settings!$C51*12),$AV64/(Settings!$C51*12),0)+IF((BH$7-$AU$7)&lt;=(Settings!$C51*12),$AU64/(Settings!$C51*12),0)+IF((BH$7-$AT$7)&lt;=(Settings!$C51*12),$AT64/(Settings!$C51*12),0)+IF((BH$7-$AS$7)&lt;=(Settings!$C51*12),$AS64/(Settings!$C51*12),0)+IF((BH$7-$AR$7)&lt;=(Settings!$C51*12),$AR64/(Settings!$C51*12),0)+IF((BH$7-$AQ$7)&lt;=(Settings!$C51*12),$AQ64/(Settings!$C51*12),0)+IF((BH$7-$AP$7)&lt;=(Settings!$C51*12),$AP64/(Settings!$C51*12),0)+IF((BH$7-$AO$7)&lt;=(Settings!$C51*12),$AO64/(Settings!$C51*12),0)+IF((BH$7-$AN$7)&lt;=(Settings!$C51*12),$AN64/(Settings!$C51*12),0)+IF((BH$7-$AM$7)&lt;=(Settings!$C51*12),$AM64/(Settings!$C51*12),0)+IF((BH$7-$AL$7)&lt;=(Settings!$C51*12),$AL64/(Settings!$C51*12),0)+IF((BH$7-$AK$7)&lt;=(Settings!$C51*12),$AK64/(Settings!$C51*12),0)+IF((BH$7-$AJ$7)&lt;=(Settings!$C51*12),$AJ64/(Settings!$C51*12),0)+IF((BH$7-$AI$7)&lt;=(Settings!$C51*12),$AI64/(Settings!$C51*12),0)+IF((BH$7-$AH$7)&lt;=(Settings!$C51*12),$AH64/(Settings!$C51*12),0)+IF((BH$7-$AG$7)&lt;=(Settings!$C51*12),$AG64/(Settings!$C51*12),0)+IF((BH$7-$AF$7)&lt;=(Settings!$C51*12),$AF64/(Settings!$C51*12),0)+IF((BH$7-$AE$7)&lt;=(Settings!$C51*12),$AE64/(Settings!$C51*12),0)+IF((BH$7-$AD$7)&lt;=(Settings!$C51*12),$AD64/(Settings!$C51*12),0)+IF((BH$7-$AC$7)&lt;=(Settings!$C51*12),$AC64/(Settings!$C51*12),0)+IF((BH$7-$AB$7)&lt;=(Settings!$C51*12),$AB64/(Settings!$C51*12),0)+IF((BH$7-$AA$7)&lt;=(Settings!$C51*12),$AA64/(Settings!$C51*12),0)+IF((BH$7-$Z$7)&lt;=(Settings!$C51*12),$Z64/(Settings!$C51*12),0)+IF((BH$7-$Y$7)&lt;=(Settings!$C51*12),$Y64/(Settings!$C51*12),0)+IF((BH$7-$X$7)&lt;=(Settings!$C51*12),$X64/(Settings!$C51*12),0)+IF((BH$7-$W$7)&lt;=(Settings!$C51*12),$W64/(Settings!$C51*12),0)+IF((BH$7-$V$7)&lt;=(Settings!$C51*12),$V64/(Settings!$C51*12),0)+IF((BH$7-$U$7)&lt;=(Settings!$C51*12),$U64/(Settings!$C51*12),0)+IF((BH$7-$T$7)&lt;=(Settings!$C51*12),$T64/(Settings!$C51*12),0)+IF((BH$7-$S$7)&lt;=(Settings!$C51*12),$S64/(Settings!$C51*12),0)+IF((BH$7-$R$7)&lt;=(Settings!$C51*12),$R64/(Settings!$C51*12),0)+IF((BH$7-$Q$7)&lt;=(Settings!$C51*12),$Q64/(Settings!$C51*12),0)+IF((BH$7-$P$7)&lt;=(Settings!$C51*12),$P64/(Settings!$C51*12),0)+IF((BH$7-$O$7)&lt;=(Settings!$C51*12),$O64/(Settings!$C51*12),0)+IF((BH$7-$N$7)&lt;=(Settings!$C51*12),$N64/(Settings!$C51*12),0)+IF((BH$7-$M$7)&lt;=(Settings!$C51*12),$M64/(Settings!$C51*12),0)+IF((BH$7-$L$7)&lt;=(Settings!$C51*12),$L64/(Settings!$C51*12),0)+IF((BH$7-$K$7)&lt;=(Settings!$C51*12),$K64/(Settings!$C51*12),0)+IF((BH$7-$J$7)&lt;=(Settings!$C51*12),$J64/(Settings!$C51*12),0)+IF((BH$7-$I$7)&lt;=(Settings!$C51*12),$I64/(Settings!$C51*12),0)+IF((BH$7-$H$7)&lt;=(Settings!$C51*12),$H64/(Settings!$C51*12),0)+IF((BH$7-$G$7)&lt;=(Settings!$C51*12),$G64/(Settings!$C51*12),0)+IF((BH$7-$F$7)&lt;=(Settings!$C51*12),$F64/(Settings!$C51*12),0)+IF((BH$7-$E$7)&lt;=(Settings!$C51*12),$E64/(Settings!$C51*12),0)</f>
        <v>0</v>
      </c>
      <c r="BI76" s="286">
        <f>IF((BI$7-$BH$7)&lt;=(Settings!$C51*12),$BH64/(Settings!$C51*12),0)+IF((BI$7-$BG$7)&lt;=(Settings!$C51*12),$BG64/(Settings!$C51*12),0)+IF((BI$7-$BF$7)&lt;=(Settings!$C51*12),$BF64/(Settings!$C51*12),0)+IF((BI$7-$BE$7)&lt;=(Settings!$C51*12),$BE64/(Settings!$C51*12),0)+IF((BI$7-$BD$7)&lt;=(Settings!$C51*12),$BD64/(Settings!$C51*12),0)+IF((BI$7-$BC$7)&lt;=(Settings!$C51*12),$BC64/(Settings!$C51*12),0)+IF((BI$7-$BB$7)&lt;=(Settings!$C51*12),$BB64/(Settings!$C51*12),0)+IF((BI$7-$BA$7)&lt;=(Settings!$C51*12),$BA64/(Settings!$C51*12),0)+IF((BI$7-$AZ$7)&lt;=(Settings!$C51*12),$AZ64/(Settings!$C51*12),0)+IF((BI$7-$AY$7)&lt;=(Settings!$C51*12),$AY64/(Settings!$C51*12),0)+IF((BI$7-$AX$7)&lt;=(Settings!$C51*12),$AX64/(Settings!$C51*12),0)+IF((BI$7-$AW$7)&lt;=(Settings!$C51*12),$AW64/(Settings!$C51*12),0)+IF((BI$7-$AV$7)&lt;=(Settings!$C51*12),$AV64/(Settings!$C51*12),0)+IF((BI$7-$AU$7)&lt;=(Settings!$C51*12),$AU64/(Settings!$C51*12),0)+IF((BI$7-$AT$7)&lt;=(Settings!$C51*12),$AT64/(Settings!$C51*12),0)+IF((BI$7-$AS$7)&lt;=(Settings!$C51*12),$AS64/(Settings!$C51*12),0)+IF((BI$7-$AR$7)&lt;=(Settings!$C51*12),$AR64/(Settings!$C51*12),0)+IF((BI$7-$AQ$7)&lt;=(Settings!$C51*12),$AQ64/(Settings!$C51*12),0)+IF((BI$7-$AP$7)&lt;=(Settings!$C51*12),$AP64/(Settings!$C51*12),0)+IF((BI$7-$AO$7)&lt;=(Settings!$C51*12),$AO64/(Settings!$C51*12),0)+IF((BI$7-$AN$7)&lt;=(Settings!$C51*12),$AN64/(Settings!$C51*12),0)+IF((BI$7-$AM$7)&lt;=(Settings!$C51*12),$AM64/(Settings!$C51*12),0)+IF((BI$7-$AL$7)&lt;=(Settings!$C51*12),$AL64/(Settings!$C51*12),0)+IF((BI$7-$AK$7)&lt;=(Settings!$C51*12),$AK64/(Settings!$C51*12),0)+IF((BI$7-$AJ$7)&lt;=(Settings!$C51*12),$AJ64/(Settings!$C51*12),0)+IF((BI$7-$AI$7)&lt;=(Settings!$C51*12),$AI64/(Settings!$C51*12),0)+IF((BI$7-$AH$7)&lt;=(Settings!$C51*12),$AH64/(Settings!$C51*12),0)+IF((BI$7-$AG$7)&lt;=(Settings!$C51*12),$AG64/(Settings!$C51*12),0)+IF((BI$7-$AF$7)&lt;=(Settings!$C51*12),$AF64/(Settings!$C51*12),0)+IF((BI$7-$AE$7)&lt;=(Settings!$C51*12),$AE64/(Settings!$C51*12),0)+IF((BI$7-$AD$7)&lt;=(Settings!$C51*12),$AD64/(Settings!$C51*12),0)+IF((BI$7-$AC$7)&lt;=(Settings!$C51*12),$AC64/(Settings!$C51*12),0)+IF((BI$7-$AB$7)&lt;=(Settings!$C51*12),$AB64/(Settings!$C51*12),0)+IF((BI$7-$AA$7)&lt;=(Settings!$C51*12),$AA64/(Settings!$C51*12),0)+IF((BI$7-$Z$7)&lt;=(Settings!$C51*12),$Z64/(Settings!$C51*12),0)+IF((BI$7-$Y$7)&lt;=(Settings!$C51*12),$Y64/(Settings!$C51*12),0)+IF((BI$7-$X$7)&lt;=(Settings!$C51*12),$X64/(Settings!$C51*12),0)+IF((BI$7-$W$7)&lt;=(Settings!$C51*12),$W64/(Settings!$C51*12),0)+IF((BI$7-$V$7)&lt;=(Settings!$C51*12),$V64/(Settings!$C51*12),0)+IF((BI$7-$U$7)&lt;=(Settings!$C51*12),$U64/(Settings!$C51*12),0)+IF((BI$7-$T$7)&lt;=(Settings!$C51*12),$T64/(Settings!$C51*12),0)+IF((BI$7-$S$7)&lt;=(Settings!$C51*12),$S64/(Settings!$C51*12),0)+IF((BI$7-$R$7)&lt;=(Settings!$C51*12),$R64/(Settings!$C51*12),0)+IF((BI$7-$Q$7)&lt;=(Settings!$C51*12),$Q64/(Settings!$C51*12),0)+IF((BI$7-$P$7)&lt;=(Settings!$C51*12),$P64/(Settings!$C51*12),0)+IF((BI$7-$O$7)&lt;=(Settings!$C51*12),$O64/(Settings!$C51*12),0)+IF((BI$7-$N$7)&lt;=(Settings!$C51*12),$N64/(Settings!$C51*12),0)+IF((BI$7-$M$7)&lt;=(Settings!$C51*12),$M64/(Settings!$C51*12),0)+IF((BI$7-$L$7)&lt;=(Settings!$C51*12),$L64/(Settings!$C51*12),0)+IF((BI$7-$K$7)&lt;=(Settings!$C51*12),$K64/(Settings!$C51*12),0)+IF((BI$7-$J$7)&lt;=(Settings!$C51*12),$J64/(Settings!$C51*12),0)+IF((BI$7-$I$7)&lt;=(Settings!$C51*12),$I64/(Settings!$C51*12),0)+IF((BI$7-$H$7)&lt;=(Settings!$C51*12),$H64/(Settings!$C51*12),0)+IF((BI$7-$G$7)&lt;=(Settings!$C51*12),$G64/(Settings!$C51*12),0)+IF((BI$7-$F$7)&lt;=(Settings!$C51*12),$F64/(Settings!$C51*12),0)+IF((BI$7-$E$7)&lt;=(Settings!$C51*12),$E64/(Settings!$C51*12),0)</f>
        <v>0</v>
      </c>
      <c r="BJ76" s="286">
        <f>IF((BJ$7-$BI$7)&lt;=(Settings!$C51*12),$BI64/(Settings!$C51*12),0)+IF((BJ$7-$BH$7)&lt;=(Settings!$C51*12),$BH64/(Settings!$C51*12),0)+IF((BJ$7-$BG$7)&lt;=(Settings!$C51*12),$BG64/(Settings!$C51*12),0)+IF((BJ$7-$BF$7)&lt;=(Settings!$C51*12),$BF64/(Settings!$C51*12),0)+IF((BJ$7-$BE$7)&lt;=(Settings!$C51*12),$BE64/(Settings!$C51*12),0)+IF((BJ$7-$BD$7)&lt;=(Settings!$C51*12),$BD64/(Settings!$C51*12),0)+IF((BJ$7-$BC$7)&lt;=(Settings!$C51*12),$BC64/(Settings!$C51*12),0)+IF((BJ$7-$BB$7)&lt;=(Settings!$C51*12),$BB64/(Settings!$C51*12),0)+IF((BJ$7-$BA$7)&lt;=(Settings!$C51*12),$BA64/(Settings!$C51*12),0)+IF((BJ$7-$AZ$7)&lt;=(Settings!$C51*12),$AZ64/(Settings!$C51*12),0)+IF((BJ$7-$AY$7)&lt;=(Settings!$C51*12),$AY64/(Settings!$C51*12),0)+IF((BJ$7-$AX$7)&lt;=(Settings!$C51*12),$AX64/(Settings!$C51*12),0)+IF((BJ$7-$AW$7)&lt;=(Settings!$C51*12),$AW64/(Settings!$C51*12),0)+IF((BJ$7-$AV$7)&lt;=(Settings!$C51*12),$AV64/(Settings!$C51*12),0)+IF((BJ$7-$AU$7)&lt;=(Settings!$C51*12),$AU64/(Settings!$C51*12),0)+IF((BJ$7-$AT$7)&lt;=(Settings!$C51*12),$AT64/(Settings!$C51*12),0)+IF((BJ$7-$AS$7)&lt;=(Settings!$C51*12),$AS64/(Settings!$C51*12),0)+IF((BJ$7-$AR$7)&lt;=(Settings!$C51*12),$AR64/(Settings!$C51*12),0)+IF((BJ$7-$AQ$7)&lt;=(Settings!$C51*12),$AQ64/(Settings!$C51*12),0)+IF((BJ$7-$AP$7)&lt;=(Settings!$C51*12),$AP64/(Settings!$C51*12),0)+IF((BJ$7-$AO$7)&lt;=(Settings!$C51*12),$AO64/(Settings!$C51*12),0)+IF((BJ$7-$AN$7)&lt;=(Settings!$C51*12),$AN64/(Settings!$C51*12),0)+IF((BJ$7-$AM$7)&lt;=(Settings!$C51*12),$AM64/(Settings!$C51*12),0)+IF((BJ$7-$AL$7)&lt;=(Settings!$C51*12),$AL64/(Settings!$C51*12),0)+IF((BJ$7-$AK$7)&lt;=(Settings!$C51*12),$AK64/(Settings!$C51*12),0)+IF((BJ$7-$AJ$7)&lt;=(Settings!$C51*12),$AJ64/(Settings!$C51*12),0)+IF((BJ$7-$AI$7)&lt;=(Settings!$C51*12),$AI64/(Settings!$C51*12),0)+IF((BJ$7-$AH$7)&lt;=(Settings!$C51*12),$AH64/(Settings!$C51*12),0)+IF((BJ$7-$AG$7)&lt;=(Settings!$C51*12),$AG64/(Settings!$C51*12),0)+IF((BJ$7-$AF$7)&lt;=(Settings!$C51*12),$AF64/(Settings!$C51*12),0)+IF((BJ$7-$AE$7)&lt;=(Settings!$C51*12),$AE64/(Settings!$C51*12),0)+IF((BJ$7-$AD$7)&lt;=(Settings!$C51*12),$AD64/(Settings!$C51*12),0)+IF((BJ$7-$AC$7)&lt;=(Settings!$C51*12),$AC64/(Settings!$C51*12),0)+IF((BJ$7-$AB$7)&lt;=(Settings!$C51*12),$AB64/(Settings!$C51*12),0)+IF((BJ$7-$AA$7)&lt;=(Settings!$C51*12),$AA64/(Settings!$C51*12),0)+IF((BJ$7-$Z$7)&lt;=(Settings!$C51*12),$Z64/(Settings!$C51*12),0)+IF((BJ$7-$Y$7)&lt;=(Settings!$C51*12),$Y64/(Settings!$C51*12),0)+IF((BJ$7-$X$7)&lt;=(Settings!$C51*12),$X64/(Settings!$C51*12),0)+IF((BJ$7-$W$7)&lt;=(Settings!$C51*12),$W64/(Settings!$C51*12),0)+IF((BJ$7-$V$7)&lt;=(Settings!$C51*12),$V64/(Settings!$C51*12),0)+IF((BJ$7-$U$7)&lt;=(Settings!$C51*12),$U64/(Settings!$C51*12),0)+IF((BJ$7-$T$7)&lt;=(Settings!$C51*12),$T64/(Settings!$C51*12),0)+IF((BJ$7-$S$7)&lt;=(Settings!$C51*12),$S64/(Settings!$C51*12),0)+IF((BJ$7-$R$7)&lt;=(Settings!$C51*12),$R64/(Settings!$C51*12),0)+IF((BJ$7-$Q$7)&lt;=(Settings!$C51*12),$Q64/(Settings!$C51*12),0)+IF((BJ$7-$P$7)&lt;=(Settings!$C51*12),$P64/(Settings!$C51*12),0)+IF((BJ$7-$O$7)&lt;=(Settings!$C51*12),$O64/(Settings!$C51*12),0)+IF((BJ$7-$N$7)&lt;=(Settings!$C51*12),$N64/(Settings!$C51*12),0)+IF((BJ$7-$M$7)&lt;=(Settings!$C51*12),$M64/(Settings!$C51*12),0)+IF((BJ$7-$L$7)&lt;=(Settings!$C51*12),$L64/(Settings!$C51*12),0)+IF((BJ$7-$K$7)&lt;=(Settings!$C51*12),$K64/(Settings!$C51*12),0)+IF((BJ$7-$J$7)&lt;=(Settings!$C51*12),$J64/(Settings!$C51*12),0)+IF((BJ$7-$I$7)&lt;=(Settings!$C51*12),$I64/(Settings!$C51*12),0)+IF((BJ$7-$H$7)&lt;=(Settings!$C51*12),$H64/(Settings!$C51*12),0)+IF((BJ$7-$G$7)&lt;=(Settings!$C51*12),$G64/(Settings!$C51*12),0)+IF((BJ$7-$F$7)&lt;=(Settings!$C51*12),$F64/(Settings!$C51*12),0)+IF((BJ$7-$E$7)&lt;=(Settings!$C51*12),$E64/(Settings!$C51*12),0)</f>
        <v>0</v>
      </c>
      <c r="BK76" s="286">
        <f>IF((BK$7-$BJ$7)&lt;=(Settings!$C51*12),$BJ64/(Settings!$C51*12),0)+IF((BK$7-$BI$7)&lt;=(Settings!$C51*12),$BI64/(Settings!$C51*12),0)+IF((BK$7-$BH$7)&lt;=(Settings!$C51*12),$BH64/(Settings!$C51*12),0)+IF((BK$7-$BG$7)&lt;=(Settings!$C51*12),$BG64/(Settings!$C51*12),0)+IF((BK$7-$BF$7)&lt;=(Settings!$C51*12),$BF64/(Settings!$C51*12),0)+IF((BK$7-$BE$7)&lt;=(Settings!$C51*12),$BE64/(Settings!$C51*12),0)+IF((BK$7-$BD$7)&lt;=(Settings!$C51*12),$BD64/(Settings!$C51*12),0)+IF((BK$7-$BC$7)&lt;=(Settings!$C51*12),$BC64/(Settings!$C51*12),0)+IF((BK$7-$BB$7)&lt;=(Settings!$C51*12),$BB64/(Settings!$C51*12),0)+IF((BK$7-$BA$7)&lt;=(Settings!$C51*12),$BA64/(Settings!$C51*12),0)+IF((BK$7-$AZ$7)&lt;=(Settings!$C51*12),$AZ64/(Settings!$C51*12),0)+IF((BK$7-$AY$7)&lt;=(Settings!$C51*12),$AY64/(Settings!$C51*12),0)+IF((BK$7-$AX$7)&lt;=(Settings!$C51*12),$AX64/(Settings!$C51*12),0)+IF((BK$7-$AW$7)&lt;=(Settings!$C51*12),$AW64/(Settings!$C51*12),0)+IF((BK$7-$AV$7)&lt;=(Settings!$C51*12),$AV64/(Settings!$C51*12),0)+IF((BK$7-$AU$7)&lt;=(Settings!$C51*12),$AU64/(Settings!$C51*12),0)+IF((BK$7-$AT$7)&lt;=(Settings!$C51*12),$AT64/(Settings!$C51*12),0)+IF((BK$7-$AS$7)&lt;=(Settings!$C51*12),$AS64/(Settings!$C51*12),0)+IF((BK$7-$AR$7)&lt;=(Settings!$C51*12),$AR64/(Settings!$C51*12),0)+IF((BK$7-$AQ$7)&lt;=(Settings!$C51*12),$AQ64/(Settings!$C51*12),0)+IF((BK$7-$AP$7)&lt;=(Settings!$C51*12),$AP64/(Settings!$C51*12),0)+IF((BK$7-$AO$7)&lt;=(Settings!$C51*12),$AO64/(Settings!$C51*12),0)+IF((BK$7-$AN$7)&lt;=(Settings!$C51*12),$AN64/(Settings!$C51*12),0)+IF((BK$7-$AM$7)&lt;=(Settings!$C51*12),$AM64/(Settings!$C51*12),0)+IF((BK$7-$AL$7)&lt;=(Settings!$C51*12),$AL64/(Settings!$C51*12),0)+IF((BK$7-$AK$7)&lt;=(Settings!$C51*12),$AK64/(Settings!$C51*12),0)+IF((BK$7-$AJ$7)&lt;=(Settings!$C51*12),$AJ64/(Settings!$C51*12),0)+IF((BK$7-$AI$7)&lt;=(Settings!$C51*12),$AI64/(Settings!$C51*12),0)+IF((BK$7-$AH$7)&lt;=(Settings!$C51*12),$AH64/(Settings!$C51*12),0)+IF((BK$7-$AG$7)&lt;=(Settings!$C51*12),$AG64/(Settings!$C51*12),0)+IF((BK$7-$AF$7)&lt;=(Settings!$C51*12),$AF64/(Settings!$C51*12),0)+IF((BK$7-$AE$7)&lt;=(Settings!$C51*12),$AE64/(Settings!$C51*12),0)+IF((BK$7-$AD$7)&lt;=(Settings!$C51*12),$AD64/(Settings!$C51*12),0)+IF((BK$7-$AC$7)&lt;=(Settings!$C51*12),$AC64/(Settings!$C51*12),0)+IF((BK$7-$AB$7)&lt;=(Settings!$C51*12),$AB64/(Settings!$C51*12),0)+IF((BK$7-$AA$7)&lt;=(Settings!$C51*12),$AA64/(Settings!$C51*12),0)+IF((BK$7-$Z$7)&lt;=(Settings!$C51*12),$Z64/(Settings!$C51*12),0)+IF((BK$7-$Y$7)&lt;=(Settings!$C51*12),$Y64/(Settings!$C51*12),0)+IF((BK$7-$X$7)&lt;=(Settings!$C51*12),$X64/(Settings!$C51*12),0)+IF((BK$7-$W$7)&lt;=(Settings!$C51*12),$W64/(Settings!$C51*12),0)+IF((BK$7-$V$7)&lt;=(Settings!$C51*12),$V64/(Settings!$C51*12),0)+IF((BK$7-$U$7)&lt;=(Settings!$C51*12),$U64/(Settings!$C51*12),0)+IF((BK$7-$T$7)&lt;=(Settings!$C51*12),$T64/(Settings!$C51*12),0)+IF((BK$7-$S$7)&lt;=(Settings!$C51*12),$S64/(Settings!$C51*12),0)+IF((BK$7-$R$7)&lt;=(Settings!$C51*12),$R64/(Settings!$C51*12),0)+IF((BK$7-$Q$7)&lt;=(Settings!$C51*12),$Q64/(Settings!$C51*12),0)+IF((BK$7-$P$7)&lt;=(Settings!$C51*12),$P64/(Settings!$C51*12),0)+IF((BK$7-$O$7)&lt;=(Settings!$C51*12),$O64/(Settings!$C51*12),0)+IF((BK$7-$N$7)&lt;=(Settings!$C51*12),$N64/(Settings!$C51*12),0)+IF((BK$7-$M$7)&lt;=(Settings!$C51*12),$M64/(Settings!$C51*12),0)+IF((BK$7-$L$7)&lt;=(Settings!$C51*12),$L64/(Settings!$C51*12),0)+IF((BK$7-$K$7)&lt;=(Settings!$C51*12),$K64/(Settings!$C51*12),0)+IF((BK$7-$J$7)&lt;=(Settings!$C51*12),$J64/(Settings!$C51*12),0)+IF((BK$7-$I$7)&lt;=(Settings!$C51*12),$I64/(Settings!$C51*12),0)+IF((BK$7-$H$7)&lt;=(Settings!$C51*12),$H64/(Settings!$C51*12),0)+IF((BK$7-$G$7)&lt;=(Settings!$C51*12),$G64/(Settings!$C51*12),0)+IF((BK$7-$F$7)&lt;=(Settings!$C51*12),$F64/(Settings!$C51*12),0)+IF((BK$7-$E$7)&lt;=(Settings!$C51*12),$E64/(Settings!$C51*12),0)</f>
        <v>0</v>
      </c>
      <c r="BL76" s="286" t="e">
        <f>IF((BL$7-$BK$7)&lt;=(Settings!$C51*12),$BK64/(Settings!$C51*12),0)+IF((BL$7-$BJ$7)&lt;=(Settings!$C51*12),$BJ64/(Settings!$C51*12),0)+IF((BL$7-$BI$7)&lt;=(Settings!$C51*12),$BI64/(Settings!$C51*12),0)+IF((BL$7-$BH$7)&lt;=(Settings!$C51*12),$BH64/(Settings!$C51*12),0)+IF((BL$7-$BG$7)&lt;=(Settings!$C51*12),$BG64/(Settings!$C51*12),0)+IF((BL$7-$BF$7)&lt;=(Settings!$C51*12),$BF64/(Settings!$C51*12),0)+IF((BL$7-$BE$7)&lt;=(Settings!$C51*12),$BE64/(Settings!$C51*12),0)+IF((BL$7-$BD$7)&lt;=(Settings!$C51*12),$BD64/(Settings!$C51*12),0)+IF((BL$7-$BC$7)&lt;=(Settings!$C51*12),$BC64/(Settings!$C51*12),0)+IF((BL$7-$BB$7)&lt;=(Settings!$C51*12),$BB64/(Settings!$C51*12),0)+IF((BL$7-$BA$7)&lt;=(Settings!$C51*12),$BA64/(Settings!$C51*12),0)+IF((BL$7-$AZ$7)&lt;=(Settings!$C51*12),$AZ64/(Settings!$C51*12),0)+IF((BL$7-$AY$7)&lt;=(Settings!$C51*12),$AY64/(Settings!$C51*12),0)+IF((BL$7-$AX$7)&lt;=(Settings!$C51*12),$AX64/(Settings!$C51*12),0)+IF((BL$7-$AW$7)&lt;=(Settings!$C51*12),$AW64/(Settings!$C51*12),0)+IF((BL$7-$AV$7)&lt;=(Settings!$C51*12),$AV64/(Settings!$C51*12),0)+IF((BL$7-$AU$7)&lt;=(Settings!$C51*12),$AU64/(Settings!$C51*12),0)+IF((BL$7-$AT$7)&lt;=(Settings!$C51*12),$AT64/(Settings!$C51*12),0)+IF((BL$7-$AS$7)&lt;=(Settings!$C51*12),$AS64/(Settings!$C51*12),0)+IF((BL$7-$AR$7)&lt;=(Settings!$C51*12),$AR64/(Settings!$C51*12),0)+IF((BL$7-$AQ$7)&lt;=(Settings!$C51*12),$AQ64/(Settings!$C51*12),0)+IF((BL$7-$AP$7)&lt;=(Settings!$C51*12),$AP64/(Settings!$C51*12),0)+IF((BL$7-$AO$7)&lt;=(Settings!$C51*12),$AO64/(Settings!$C51*12),0)+IF((BL$7-$AN$7)&lt;=(Settings!$C51*12),$AN64/(Settings!$C51*12),0)+IF((BL$7-$AM$7)&lt;=(Settings!$C51*12),$AM64/(Settings!$C51*12),0)+IF((BL$7-$AL$7)&lt;=(Settings!$C51*12),$AL64/(Settings!$C51*12),0)+IF((BL$7-$AK$7)&lt;=(Settings!$C51*12),$AK64/(Settings!$C51*12),0)+IF((BL$7-$AJ$7)&lt;=(Settings!$C51*12),$AJ64/(Settings!$C51*12),0)+IF((BL$7-$AI$7)&lt;=(Settings!$C51*12),$AI64/(Settings!$C51*12),0)+IF((BL$7-$AH$7)&lt;=(Settings!$C51*12),$AH64/(Settings!$C51*12),0)+IF((BL$7-$AG$7)&lt;=(Settings!$C51*12),$AG64/(Settings!$C51*12),0)+IF((BL$7-$AF$7)&lt;=(Settings!$C51*12),$AF64/(Settings!$C51*12),0)+IF((BL$7-$AE$7)&lt;=(Settings!$C51*12),$AE64/(Settings!$C51*12),0)+IF((BL$7-$AD$7)&lt;=(Settings!$C51*12),$AD64/(Settings!$C51*12),0)+IF((BL$7-$AC$7)&lt;=(Settings!$C51*12),$AC64/(Settings!$C51*12),0)+IF((BL$7-$AB$7)&lt;=(Settings!$C51*12),$AB64/(Settings!$C51*12),0)+IF((BL$7-$AA$7)&lt;=(Settings!$C51*12),$AA64/(Settings!$C51*12),0)+IF((BL$7-$Z$7)&lt;=(Settings!$C51*12),$Z64/(Settings!$C51*12),0)+IF((BL$7-$Y$7)&lt;=(Settings!$C51*12),$Y64/(Settings!$C51*12),0)+IF((BL$7-$X$7)&lt;=(Settings!$C51*12),$X64/(Settings!$C51*12),0)+IF((BL$7-$W$7)&lt;=(Settings!$C51*12),$W64/(Settings!$C51*12),0)+IF((BL$7-$V$7)&lt;=(Settings!$C51*12),$V64/(Settings!$C51*12),0)+IF((BL$7-$U$7)&lt;=(Settings!$C51*12),$U64/(Settings!$C51*12),0)+IF((BL$7-$T$7)&lt;=(Settings!$C51*12),$T64/(Settings!$C51*12),0)+IF((BL$7-$S$7)&lt;=(Settings!$C51*12),$S64/(Settings!$C51*12),0)+IF((BL$7-$R$7)&lt;=(Settings!$C51*12),$R64/(Settings!$C51*12),0)+IF((BL$7-$Q$7)&lt;=(Settings!$C51*12),$Q64/(Settings!$C51*12),0)+IF((BL$7-$P$7)&lt;=(Settings!$C51*12),$P64/(Settings!$C51*12),0)+IF((BL$7-$O$7)&lt;=(Settings!$C51*12),$O64/(Settings!$C51*12),0)+IF((BL$7-$N$7)&lt;=(Settings!$C51*12),$N64/(Settings!$C51*12),0)+IF((BL$7-$M$7)&lt;=(Settings!$C51*12),$M64/(Settings!$C51*12),0)+IF((BL$7-$L$7)&lt;=(Settings!$C51*12),$L64/(Settings!$C51*12),0)+IF((BL$7-$K$7)&lt;=(Settings!$C51*12),$K64/(Settings!$C51*12),0)+IF((BL$7-$J$7)&lt;=(Settings!$C51*12),$J64/(Settings!$C51*12),0)+IF((BL$7-$I$7)&lt;=(Settings!$C51*12),$I64/(Settings!$C51*12),0)+IF((BL$7-$H$7)&lt;=(Settings!$C51*12),$H64/(Settings!$C51*12),0)+IF((BL$7-$G$7)&lt;=(Settings!$C51*12),$G64/(Settings!$C51*12),0)+IF((BL$7-$F$7)&lt;=(Settings!$C51*12),$F64/(Settings!$C51*12),0)+IF((BL$7-$E$7)&lt;=(Settings!$C51*12),$E64/(Settings!$C51*12),0)</f>
        <v>#REF!</v>
      </c>
      <c r="BM76" s="286" t="e">
        <f>IF((BM$7-$BL$7)&lt;=(Settings!$C51*12),$BL64/(Settings!$C51*12),0)+IF((BM$7-$BK$7)&lt;=(Settings!$C51*12),$BK64/(Settings!$C51*12),0)+IF((BM$7-$BJ$7)&lt;=(Settings!$C51*12),$BJ64/(Settings!$C51*12),0)+IF((BM$7-$BI$7)&lt;=(Settings!$C51*12),$BI64/(Settings!$C51*12),0)+IF((BM$7-$BH$7)&lt;=(Settings!$C51*12),$BH64/(Settings!$C51*12),0)+IF((BM$7-$BG$7)&lt;=(Settings!$C51*12),$BG64/(Settings!$C51*12),0)+IF((BM$7-$BF$7)&lt;=(Settings!$C51*12),$BF64/(Settings!$C51*12),0)+IF((BM$7-$BE$7)&lt;=(Settings!$C51*12),$BE64/(Settings!$C51*12),0)+IF((BM$7-$BD$7)&lt;=(Settings!$C51*12),$BD64/(Settings!$C51*12),0)+IF((BM$7-$BC$7)&lt;=(Settings!$C51*12),$BC64/(Settings!$C51*12),0)+IF((BM$7-$BB$7)&lt;=(Settings!$C51*12),$BB64/(Settings!$C51*12),0)+IF((BM$7-$BA$7)&lt;=(Settings!$C51*12),$BA64/(Settings!$C51*12),0)+IF((BM$7-$AZ$7)&lt;=(Settings!$C51*12),$AZ64/(Settings!$C51*12),0)+IF((BM$7-$AY$7)&lt;=(Settings!$C51*12),$AY64/(Settings!$C51*12),0)+IF((BM$7-$AX$7)&lt;=(Settings!$C51*12),$AX64/(Settings!$C51*12),0)+IF((BM$7-$AW$7)&lt;=(Settings!$C51*12),$AW64/(Settings!$C51*12),0)+IF((BM$7-$AV$7)&lt;=(Settings!$C51*12),$AV64/(Settings!$C51*12),0)+IF((BM$7-$AU$7)&lt;=(Settings!$C51*12),$AU64/(Settings!$C51*12),0)+IF((BM$7-$AT$7)&lt;=(Settings!$C51*12),$AT64/(Settings!$C51*12),0)+IF((BM$7-$AS$7)&lt;=(Settings!$C51*12),$AS64/(Settings!$C51*12),0)+IF((BM$7-$AR$7)&lt;=(Settings!$C51*12),$AR64/(Settings!$C51*12),0)+IF((BM$7-$AQ$7)&lt;=(Settings!$C51*12),$AQ64/(Settings!$C51*12),0)+IF((BM$7-$AP$7)&lt;=(Settings!$C51*12),$AP64/(Settings!$C51*12),0)+IF((BM$7-$AO$7)&lt;=(Settings!$C51*12),$AO64/(Settings!$C51*12),0)+IF((BM$7-$AN$7)&lt;=(Settings!$C51*12),$AN64/(Settings!$C51*12),0)+IF((BM$7-$AM$7)&lt;=(Settings!$C51*12),$AM64/(Settings!$C51*12),0)+IF((BM$7-$AL$7)&lt;=(Settings!$C51*12),$AL64/(Settings!$C51*12),0)+IF((BM$7-$AK$7)&lt;=(Settings!$C51*12),$AK64/(Settings!$C51*12),0)+IF((BM$7-$AJ$7)&lt;=(Settings!$C51*12),$AJ64/(Settings!$C51*12),0)+IF((BM$7-$AI$7)&lt;=(Settings!$C51*12),$AI64/(Settings!$C51*12),0)+IF((BM$7-$AH$7)&lt;=(Settings!$C51*12),$AH64/(Settings!$C51*12),0)+IF((BM$7-$AG$7)&lt;=(Settings!$C51*12),$AG64/(Settings!$C51*12),0)+IF((BM$7-$AF$7)&lt;=(Settings!$C51*12),$AF64/(Settings!$C51*12),0)+IF((BM$7-$AE$7)&lt;=(Settings!$C51*12),$AE64/(Settings!$C51*12),0)+IF((BM$7-$AD$7)&lt;=(Settings!$C51*12),$AD64/(Settings!$C51*12),0)+IF((BM$7-$AC$7)&lt;=(Settings!$C51*12),$AC64/(Settings!$C51*12),0)+IF((BM$7-$AB$7)&lt;=(Settings!$C51*12),$AB64/(Settings!$C51*12),0)+IF((BM$7-$AA$7)&lt;=(Settings!$C51*12),$AA64/(Settings!$C51*12),0)+IF((BM$7-$Z$7)&lt;=(Settings!$C51*12),$Z64/(Settings!$C51*12),0)+IF((BM$7-$Y$7)&lt;=(Settings!$C51*12),$Y64/(Settings!$C51*12),0)+IF((BM$7-$X$7)&lt;=(Settings!$C51*12),$X64/(Settings!$C51*12),0)+IF((BM$7-$W$7)&lt;=(Settings!$C51*12),$W64/(Settings!$C51*12),0)+IF((BM$7-$V$7)&lt;=(Settings!$C51*12),$V64/(Settings!$C51*12),0)+IF((BM$7-$U$7)&lt;=(Settings!$C51*12),$U64/(Settings!$C51*12),0)+IF((BM$7-$T$7)&lt;=(Settings!$C51*12),$T64/(Settings!$C51*12),0)+IF((BM$7-$S$7)&lt;=(Settings!$C51*12),$S64/(Settings!$C51*12),0)+IF((BM$7-$R$7)&lt;=(Settings!$C51*12),$R64/(Settings!$C51*12),0)+IF((BM$7-$Q$7)&lt;=(Settings!$C51*12),$Q64/(Settings!$C51*12),0)+IF((BM$7-$P$7)&lt;=(Settings!$C51*12),$P64/(Settings!$C51*12),0)+IF((BM$7-$O$7)&lt;=(Settings!$C51*12),$O64/(Settings!$C51*12),0)+IF((BM$7-$N$7)&lt;=(Settings!$C51*12),$N64/(Settings!$C51*12),0)+IF((BM$7-$M$7)&lt;=(Settings!$C51*12),$M64/(Settings!$C51*12),0)+IF((BM$7-$L$7)&lt;=(Settings!$C51*12),$L64/(Settings!$C51*12),0)+IF((BM$7-$K$7)&lt;=(Settings!$C51*12),$K64/(Settings!$C51*12),0)+IF((BM$7-$J$7)&lt;=(Settings!$C51*12),$J64/(Settings!$C51*12),0)+IF((BM$7-$I$7)&lt;=(Settings!$C51*12),$I64/(Settings!$C51*12),0)+IF((BM$7-$H$7)&lt;=(Settings!$C51*12),$H64/(Settings!$C51*12),0)+IF((BM$7-$G$7)&lt;=(Settings!$C51*12),$G64/(Settings!$C51*12),0)+IF((BM$7-$F$7)&lt;=(Settings!$C51*12),$F64/(Settings!$C51*12),0)+IF((BM$7-$E$7)&lt;=(Settings!$C51*12),$E64/(Settings!$C51*12),0)</f>
        <v>#REF!</v>
      </c>
      <c r="BN76" s="286" t="e">
        <f>IF((BN$7-$BM$7)&lt;=(Settings!$C51*12),$BM64/(Settings!$C51*12),0)+IF((BN$7-$BL$7)&lt;=(Settings!$C51*12),$BL64/(Settings!$C51*12),0)+IF((BN$7-$BK$7)&lt;=(Settings!$C51*12),$BK64/(Settings!$C51*12),0)+IF((BN$7-$BJ$7)&lt;=(Settings!$C51*12),$BJ64/(Settings!$C51*12),0)+IF((BN$7-$BI$7)&lt;=(Settings!$C51*12),$BI64/(Settings!$C51*12),0)+IF((BN$7-$BH$7)&lt;=(Settings!$C51*12),$BH64/(Settings!$C51*12),0)+IF((BN$7-$BG$7)&lt;=(Settings!$C51*12),$BG64/(Settings!$C51*12),0)+IF((BN$7-$BF$7)&lt;=(Settings!$C51*12),$BF64/(Settings!$C51*12),0)+IF((BN$7-$BE$7)&lt;=(Settings!$C51*12),$BE64/(Settings!$C51*12),0)+IF((BN$7-$BD$7)&lt;=(Settings!$C51*12),$BD64/(Settings!$C51*12),0)+IF((BN$7-$BC$7)&lt;=(Settings!$C51*12),$BC64/(Settings!$C51*12),0)+IF((BN$7-$BB$7)&lt;=(Settings!$C51*12),$BB64/(Settings!$C51*12),0)+IF((BN$7-$BA$7)&lt;=(Settings!$C51*12),$BA64/(Settings!$C51*12),0)+IF((BN$7-$AZ$7)&lt;=(Settings!$C51*12),$AZ64/(Settings!$C51*12),0)+IF((BN$7-$AY$7)&lt;=(Settings!$C51*12),$AY64/(Settings!$C51*12),0)+IF((BN$7-$AX$7)&lt;=(Settings!$C51*12),$AX64/(Settings!$C51*12),0)+IF((BN$7-$AW$7)&lt;=(Settings!$C51*12),$AW64/(Settings!$C51*12),0)+IF((BN$7-$AV$7)&lt;=(Settings!$C51*12),$AV64/(Settings!$C51*12),0)+IF((BN$7-$AU$7)&lt;=(Settings!$C51*12),$AU64/(Settings!$C51*12),0)+IF((BN$7-$AT$7)&lt;=(Settings!$C51*12),$AT64/(Settings!$C51*12),0)+IF((BN$7-$AS$7)&lt;=(Settings!$C51*12),$AS64/(Settings!$C51*12),0)+IF((BN$7-$AR$7)&lt;=(Settings!$C51*12),$AR64/(Settings!$C51*12),0)+IF((BN$7-$AQ$7)&lt;=(Settings!$C51*12),$AQ64/(Settings!$C51*12),0)+IF((BN$7-$AP$7)&lt;=(Settings!$C51*12),$AP64/(Settings!$C51*12),0)+IF((BN$7-$AO$7)&lt;=(Settings!$C51*12),$AO64/(Settings!$C51*12),0)+IF((BN$7-$AN$7)&lt;=(Settings!$C51*12),$AN64/(Settings!$C51*12),0)+IF((BN$7-$AM$7)&lt;=(Settings!$C51*12),$AM64/(Settings!$C51*12),0)+IF((BN$7-$AL$7)&lt;=(Settings!$C51*12),$AL64/(Settings!$C51*12),0)+IF((BN$7-$AK$7)&lt;=(Settings!$C51*12),$AK64/(Settings!$C51*12),0)+IF((BN$7-$AJ$7)&lt;=(Settings!$C51*12),$AJ64/(Settings!$C51*12),0)+IF((BN$7-$AI$7)&lt;=(Settings!$C51*12),$AI64/(Settings!$C51*12),0)+IF((BN$7-$AH$7)&lt;=(Settings!$C51*12),$AH64/(Settings!$C51*12),0)+IF((BN$7-$AG$7)&lt;=(Settings!$C51*12),$AG64/(Settings!$C51*12),0)+IF((BN$7-$AF$7)&lt;=(Settings!$C51*12),$AF64/(Settings!$C51*12),0)+IF((BN$7-$AE$7)&lt;=(Settings!$C51*12),$AE64/(Settings!$C51*12),0)+IF((BN$7-$AD$7)&lt;=(Settings!$C51*12),$AD64/(Settings!$C51*12),0)+IF((BN$7-$AC$7)&lt;=(Settings!$C51*12),$AC64/(Settings!$C51*12),0)+IF((BN$7-$AB$7)&lt;=(Settings!$C51*12),$AB64/(Settings!$C51*12),0)+IF((BN$7-$AA$7)&lt;=(Settings!$C51*12),$AA64/(Settings!$C51*12),0)+IF((BN$7-$Z$7)&lt;=(Settings!$C51*12),$Z64/(Settings!$C51*12),0)+IF((BN$7-$Y$7)&lt;=(Settings!$C51*12),$Y64/(Settings!$C51*12),0)+IF((BN$7-$X$7)&lt;=(Settings!$C51*12),$X64/(Settings!$C51*12),0)+IF((BN$7-$W$7)&lt;=(Settings!$C51*12),$W64/(Settings!$C51*12),0)+IF((BN$7-$V$7)&lt;=(Settings!$C51*12),$V64/(Settings!$C51*12),0)+IF((BN$7-$U$7)&lt;=(Settings!$C51*12),$U64/(Settings!$C51*12),0)+IF((BN$7-$T$7)&lt;=(Settings!$C51*12),$T64/(Settings!$C51*12),0)+IF((BN$7-$S$7)&lt;=(Settings!$C51*12),$S64/(Settings!$C51*12),0)+IF((BN$7-$R$7)&lt;=(Settings!$C51*12),$R64/(Settings!$C51*12),0)+IF((BN$7-$Q$7)&lt;=(Settings!$C51*12),$Q64/(Settings!$C51*12),0)+IF((BN$7-$P$7)&lt;=(Settings!$C51*12),$P64/(Settings!$C51*12),0)+IF((BN$7-$O$7)&lt;=(Settings!$C51*12),$O64/(Settings!$C51*12),0)+IF((BN$7-$N$7)&lt;=(Settings!$C51*12),$N64/(Settings!$C51*12),0)+IF((BN$7-$M$7)&lt;=(Settings!$C51*12),$M64/(Settings!$C51*12),0)+IF((BN$7-$L$7)&lt;=(Settings!$C51*12),$L64/(Settings!$C51*12),0)+IF((BN$7-$K$7)&lt;=(Settings!$C51*12),$K64/(Settings!$C51*12),0)+IF((BN$7-$J$7)&lt;=(Settings!$C51*12),$J64/(Settings!$C51*12),0)+IF((BN$7-$I$7)&lt;=(Settings!$C51*12),$I64/(Settings!$C51*12),0)+IF((BN$7-$H$7)&lt;=(Settings!$C51*12),$H64/(Settings!$C51*12),0)+IF((BN$7-$G$7)&lt;=(Settings!$C51*12),$G64/(Settings!$C51*12),0)+IF((BN$7-$F$7)&lt;=(Settings!$C51*12),$F64/(Settings!$C51*12),0)+IF((BN$7-$E$7)&lt;=(Settings!$C51*12),$E64/(Settings!$C51*12),0)</f>
        <v>#REF!</v>
      </c>
      <c r="BO76" s="286" t="e">
        <f>IF((BO$7-$BN$7)&lt;=(Settings!$C51*12),$BN64/(Settings!$C51*12),0)+IF((BO$7-$BM$7)&lt;=(Settings!$C51*12),$BM64/(Settings!$C51*12),0)+IF((BO$7-$BL$7)&lt;=(Settings!$C51*12),$BL64/(Settings!$C51*12),0)+IF((BO$7-$BK$7)&lt;=(Settings!$C51*12),$BK64/(Settings!$C51*12),0)+IF((BO$7-$BJ$7)&lt;=(Settings!$C51*12),$BJ64/(Settings!$C51*12),0)+IF((BO$7-$BI$7)&lt;=(Settings!$C51*12),$BI64/(Settings!$C51*12),0)+IF((BO$7-$BH$7)&lt;=(Settings!$C51*12),$BH64/(Settings!$C51*12),0)+IF((BO$7-$BG$7)&lt;=(Settings!$C51*12),$BG64/(Settings!$C51*12),0)+IF((BO$7-$BF$7)&lt;=(Settings!$C51*12),$BF64/(Settings!$C51*12),0)+IF((BO$7-$BE$7)&lt;=(Settings!$C51*12),$BE64/(Settings!$C51*12),0)+IF((BO$7-$BD$7)&lt;=(Settings!$C51*12),$BD64/(Settings!$C51*12),0)+IF((BO$7-$BC$7)&lt;=(Settings!$C51*12),$BC64/(Settings!$C51*12),0)+IF((BO$7-$BB$7)&lt;=(Settings!$C51*12),$BB64/(Settings!$C51*12),0)+IF((BO$7-$BA$7)&lt;=(Settings!$C51*12),$BA64/(Settings!$C51*12),0)+IF((BO$7-$AZ$7)&lt;=(Settings!$C51*12),$AZ64/(Settings!$C51*12),0)+IF((BO$7-$AY$7)&lt;=(Settings!$C51*12),$AY64/(Settings!$C51*12),0)+IF((BO$7-$AX$7)&lt;=(Settings!$C51*12),$AX64/(Settings!$C51*12),0)+IF((BO$7-$AW$7)&lt;=(Settings!$C51*12),$AW64/(Settings!$C51*12),0)+IF((BO$7-$AV$7)&lt;=(Settings!$C51*12),$AV64/(Settings!$C51*12),0)+IF((BO$7-$AU$7)&lt;=(Settings!$C51*12),$AU64/(Settings!$C51*12),0)+IF((BO$7-$AT$7)&lt;=(Settings!$C51*12),$AT64/(Settings!$C51*12),0)+IF((BO$7-$AS$7)&lt;=(Settings!$C51*12),$AS64/(Settings!$C51*12),0)+IF((BO$7-$AR$7)&lt;=(Settings!$C51*12),$AR64/(Settings!$C51*12),0)+IF((BO$7-$AQ$7)&lt;=(Settings!$C51*12),$AQ64/(Settings!$C51*12),0)+IF((BO$7-$AP$7)&lt;=(Settings!$C51*12),$AP64/(Settings!$C51*12),0)+IF((BO$7-$AO$7)&lt;=(Settings!$C51*12),$AO64/(Settings!$C51*12),0)+IF((BO$7-$AN$7)&lt;=(Settings!$C51*12),$AN64/(Settings!$C51*12),0)+IF((BO$7-$AM$7)&lt;=(Settings!$C51*12),$AM64/(Settings!$C51*12),0)+IF((BO$7-$AL$7)&lt;=(Settings!$C51*12),$AL64/(Settings!$C51*12),0)+IF((BO$7-$AK$7)&lt;=(Settings!$C51*12),$AK64/(Settings!$C51*12),0)+IF((BO$7-$AJ$7)&lt;=(Settings!$C51*12),$AJ64/(Settings!$C51*12),0)+IF((BO$7-$AI$7)&lt;=(Settings!$C51*12),$AI64/(Settings!$C51*12),0)+IF((BO$7-$AH$7)&lt;=(Settings!$C51*12),$AH64/(Settings!$C51*12),0)+IF((BO$7-$AG$7)&lt;=(Settings!$C51*12),$AG64/(Settings!$C51*12),0)+IF((BO$7-$AF$7)&lt;=(Settings!$C51*12),$AF64/(Settings!$C51*12),0)+IF((BO$7-$AE$7)&lt;=(Settings!$C51*12),$AE64/(Settings!$C51*12),0)+IF((BO$7-$AD$7)&lt;=(Settings!$C51*12),$AD64/(Settings!$C51*12),0)+IF((BO$7-$AC$7)&lt;=(Settings!$C51*12),$AC64/(Settings!$C51*12),0)+IF((BO$7-$AB$7)&lt;=(Settings!$C51*12),$AB64/(Settings!$C51*12),0)+IF((BO$7-$AA$7)&lt;=(Settings!$C51*12),$AA64/(Settings!$C51*12),0)+IF((BO$7-$Z$7)&lt;=(Settings!$C51*12),$Z64/(Settings!$C51*12),0)+IF((BO$7-$Y$7)&lt;=(Settings!$C51*12),$Y64/(Settings!$C51*12),0)+IF((BO$7-$X$7)&lt;=(Settings!$C51*12),$X64/(Settings!$C51*12),0)+IF((BO$7-$W$7)&lt;=(Settings!$C51*12),$W64/(Settings!$C51*12),0)+IF((BO$7-$V$7)&lt;=(Settings!$C51*12),$V64/(Settings!$C51*12),0)+IF((BO$7-$U$7)&lt;=(Settings!$C51*12),$U64/(Settings!$C51*12),0)+IF((BO$7-$T$7)&lt;=(Settings!$C51*12),$T64/(Settings!$C51*12),0)+IF((BO$7-$S$7)&lt;=(Settings!$C51*12),$S64/(Settings!$C51*12),0)+IF((BO$7-$R$7)&lt;=(Settings!$C51*12),$R64/(Settings!$C51*12),0)+IF((BO$7-$Q$7)&lt;=(Settings!$C51*12),$Q64/(Settings!$C51*12),0)+IF((BO$7-$P$7)&lt;=(Settings!$C51*12),$P64/(Settings!$C51*12),0)+IF((BO$7-$O$7)&lt;=(Settings!$C51*12),$O64/(Settings!$C51*12),0)+IF((BO$7-$N$7)&lt;=(Settings!$C51*12),$N64/(Settings!$C51*12),0)+IF((BO$7-$M$7)&lt;=(Settings!$C51*12),$M64/(Settings!$C51*12),0)+IF((BO$7-$L$7)&lt;=(Settings!$C51*12),$L64/(Settings!$C51*12),0)+IF((BO$7-$K$7)&lt;=(Settings!$C51*12),$K64/(Settings!$C51*12),0)+IF((BO$7-$J$7)&lt;=(Settings!$C51*12),$J64/(Settings!$C51*12),0)+IF((BO$7-$I$7)&lt;=(Settings!$C51*12),$I64/(Settings!$C51*12),0)+IF((BO$7-$H$7)&lt;=(Settings!$C51*12),$H64/(Settings!$C51*12),0)+IF((BO$7-$G$7)&lt;=(Settings!$C51*12),$G64/(Settings!$C51*12),0)+IF((BO$7-$F$7)&lt;=(Settings!$C51*12),$F64/(Settings!$C51*12),0)+IF((BO$7-$E$7)&lt;=(Settings!$C51*12),$E64/(Settings!$C51*12),0)</f>
        <v>#REF!</v>
      </c>
      <c r="BP76" s="286" t="e">
        <f>IF((BP$7-$BO$7)&lt;=(Settings!$C51*12),$BO64/(Settings!$C51*12),0)+IF((BP$7-$BN$7)&lt;=(Settings!$C51*12),$BN64/(Settings!$C51*12),0)+IF((BP$7-$BM$7)&lt;=(Settings!$C51*12),$BM64/(Settings!$C51*12),0)+IF((BP$7-$BL$7)&lt;=(Settings!$C51*12),$BL64/(Settings!$C51*12),0)+IF((BP$7-$BK$7)&lt;=(Settings!$C51*12),$BK64/(Settings!$C51*12),0)+IF((BP$7-$BJ$7)&lt;=(Settings!$C51*12),$BJ64/(Settings!$C51*12),0)+IF((BP$7-$BI$7)&lt;=(Settings!$C51*12),$BI64/(Settings!$C51*12),0)+IF((BP$7-$BH$7)&lt;=(Settings!$C51*12),$BH64/(Settings!$C51*12),0)+IF((BP$7-$BG$7)&lt;=(Settings!$C51*12),$BG64/(Settings!$C51*12),0)+IF((BP$7-$BF$7)&lt;=(Settings!$C51*12),$BF64/(Settings!$C51*12),0)+IF((BP$7-$BE$7)&lt;=(Settings!$C51*12),$BE64/(Settings!$C51*12),0)+IF((BP$7-$BD$7)&lt;=(Settings!$C51*12),$BD64/(Settings!$C51*12),0)+IF((BP$7-$BC$7)&lt;=(Settings!$C51*12),$BC64/(Settings!$C51*12),0)+IF((BP$7-$BB$7)&lt;=(Settings!$C51*12),$BB64/(Settings!$C51*12),0)+IF((BP$7-$BA$7)&lt;=(Settings!$C51*12),$BA64/(Settings!$C51*12),0)+IF((BP$7-$AZ$7)&lt;=(Settings!$C51*12),$AZ64/(Settings!$C51*12),0)+IF((BP$7-$AY$7)&lt;=(Settings!$C51*12),$AY64/(Settings!$C51*12),0)+IF((BP$7-$AX$7)&lt;=(Settings!$C51*12),$AX64/(Settings!$C51*12),0)+IF((BP$7-$AW$7)&lt;=(Settings!$C51*12),$AW64/(Settings!$C51*12),0)+IF((BP$7-$AV$7)&lt;=(Settings!$C51*12),$AV64/(Settings!$C51*12),0)+IF((BP$7-$AU$7)&lt;=(Settings!$C51*12),$AU64/(Settings!$C51*12),0)+IF((BP$7-$AT$7)&lt;=(Settings!$C51*12),$AT64/(Settings!$C51*12),0)+IF((BP$7-$AS$7)&lt;=(Settings!$C51*12),$AS64/(Settings!$C51*12),0)+IF((BP$7-$AR$7)&lt;=(Settings!$C51*12),$AR64/(Settings!$C51*12),0)+IF((BP$7-$AQ$7)&lt;=(Settings!$C51*12),$AQ64/(Settings!$C51*12),0)+IF((BP$7-$AP$7)&lt;=(Settings!$C51*12),$AP64/(Settings!$C51*12),0)+IF((BP$7-$AO$7)&lt;=(Settings!$C51*12),$AO64/(Settings!$C51*12),0)+IF((BP$7-$AN$7)&lt;=(Settings!$C51*12),$AN64/(Settings!$C51*12),0)+IF((BP$7-$AM$7)&lt;=(Settings!$C51*12),$AM64/(Settings!$C51*12),0)+IF((BP$7-$AL$7)&lt;=(Settings!$C51*12),$AL64/(Settings!$C51*12),0)+IF((BP$7-$AK$7)&lt;=(Settings!$C51*12),$AK64/(Settings!$C51*12),0)+IF((BP$7-$AJ$7)&lt;=(Settings!$C51*12),$AJ64/(Settings!$C51*12),0)+IF((BP$7-$AI$7)&lt;=(Settings!$C51*12),$AI64/(Settings!$C51*12),0)+IF((BP$7-$AH$7)&lt;=(Settings!$C51*12),$AH64/(Settings!$C51*12),0)+IF((BP$7-$AG$7)&lt;=(Settings!$C51*12),$AG64/(Settings!$C51*12),0)+IF((BP$7-$AF$7)&lt;=(Settings!$C51*12),$AF64/(Settings!$C51*12),0)+IF((BP$7-$AE$7)&lt;=(Settings!$C51*12),$AE64/(Settings!$C51*12),0)+IF((BP$7-$AD$7)&lt;=(Settings!$C51*12),$AD64/(Settings!$C51*12),0)+IF((BP$7-$AC$7)&lt;=(Settings!$C51*12),$AC64/(Settings!$C51*12),0)+IF((BP$7-$AB$7)&lt;=(Settings!$C51*12),$AB64/(Settings!$C51*12),0)+IF((BP$7-$AA$7)&lt;=(Settings!$C51*12),$AA64/(Settings!$C51*12),0)+IF((BP$7-$Z$7)&lt;=(Settings!$C51*12),$Z64/(Settings!$C51*12),0)+IF((BP$7-$Y$7)&lt;=(Settings!$C51*12),$Y64/(Settings!$C51*12),0)+IF((BP$7-$X$7)&lt;=(Settings!$C51*12),$X64/(Settings!$C51*12),0)+IF((BP$7-$W$7)&lt;=(Settings!$C51*12),$W64/(Settings!$C51*12),0)+IF((BP$7-$V$7)&lt;=(Settings!$C51*12),$V64/(Settings!$C51*12),0)+IF((BP$7-$U$7)&lt;=(Settings!$C51*12),$U64/(Settings!$C51*12),0)+IF((BP$7-$T$7)&lt;=(Settings!$C51*12),$T64/(Settings!$C51*12),0)+IF((BP$7-$S$7)&lt;=(Settings!$C51*12),$S64/(Settings!$C51*12),0)+IF((BP$7-$R$7)&lt;=(Settings!$C51*12),$R64/(Settings!$C51*12),0)+IF((BP$7-$Q$7)&lt;=(Settings!$C51*12),$Q64/(Settings!$C51*12),0)+IF((BP$7-$P$7)&lt;=(Settings!$C51*12),$P64/(Settings!$C51*12),0)+IF((BP$7-$O$7)&lt;=(Settings!$C51*12),$O64/(Settings!$C51*12),0)+IF((BP$7-$N$7)&lt;=(Settings!$C51*12),$N64/(Settings!$C51*12),0)+IF((BP$7-$M$7)&lt;=(Settings!$C51*12),$M64/(Settings!$C51*12),0)+IF((BP$7-$L$7)&lt;=(Settings!$C51*12),$L64/(Settings!$C51*12),0)+IF((BP$7-$K$7)&lt;=(Settings!$C51*12),$K64/(Settings!$C51*12),0)+IF((BP$7-$J$7)&lt;=(Settings!$C51*12),$J64/(Settings!$C51*12),0)+IF((BP$7-$I$7)&lt;=(Settings!$C51*12),$I64/(Settings!$C51*12),0)+IF((BP$7-$H$7)&lt;=(Settings!$C51*12),$H64/(Settings!$C51*12),0)+IF((BP$7-$G$7)&lt;=(Settings!$C51*12),$G64/(Settings!$C51*12),0)+IF((BP$7-$F$7)&lt;=(Settings!$C51*12),$F64/(Settings!$C51*12),0)+IF((BP$7-$E$7)&lt;=(Settings!$C51*12),$E64/(Settings!$C51*12),0)</f>
        <v>#REF!</v>
      </c>
      <c r="BQ76" s="286" t="e">
        <f>IF((BQ$7-$BP$7)&lt;=(Settings!$C51*12),$BP64/(Settings!$C51*12),0)+IF((BQ$7-$BO$7)&lt;=(Settings!$C51*12),$BO64/(Settings!$C51*12),0)+IF((BQ$7-$BN$7)&lt;=(Settings!$C51*12),$BN64/(Settings!$C51*12),0)+IF((BQ$7-$BM$7)&lt;=(Settings!$C51*12),$BM64/(Settings!$C51*12),0)+IF((BQ$7-$BL$7)&lt;=(Settings!$C51*12),$BL64/(Settings!$C51*12),0)+IF((BQ$7-$BK$7)&lt;=(Settings!$C51*12),$BK64/(Settings!$C51*12),0)+IF((BQ$7-$BJ$7)&lt;=(Settings!$C51*12),$BJ64/(Settings!$C51*12),0)+IF((BQ$7-$BI$7)&lt;=(Settings!$C51*12),$BI64/(Settings!$C51*12),0)+IF((BQ$7-$BH$7)&lt;=(Settings!$C51*12),$BH64/(Settings!$C51*12),0)+IF((BQ$7-$BG$7)&lt;=(Settings!$C51*12),$BG64/(Settings!$C51*12),0)+IF((BQ$7-$BF$7)&lt;=(Settings!$C51*12),$BF64/(Settings!$C51*12),0)+IF((BQ$7-$BE$7)&lt;=(Settings!$C51*12),$BE64/(Settings!$C51*12),0)+IF((BQ$7-$BD$7)&lt;=(Settings!$C51*12),$BD64/(Settings!$C51*12),0)+IF((BQ$7-$BC$7)&lt;=(Settings!$C51*12),$BC64/(Settings!$C51*12),0)+IF((BQ$7-$BB$7)&lt;=(Settings!$C51*12),$BB64/(Settings!$C51*12),0)+IF((BQ$7-$BA$7)&lt;=(Settings!$C51*12),$BA64/(Settings!$C51*12),0)+IF((BQ$7-$AZ$7)&lt;=(Settings!$C51*12),$AZ64/(Settings!$C51*12),0)+IF((BQ$7-$AY$7)&lt;=(Settings!$C51*12),$AY64/(Settings!$C51*12),0)+IF((BQ$7-$AX$7)&lt;=(Settings!$C51*12),$AX64/(Settings!$C51*12),0)+IF((BQ$7-$AW$7)&lt;=(Settings!$C51*12),$AW64/(Settings!$C51*12),0)+IF((BQ$7-$AV$7)&lt;=(Settings!$C51*12),$AV64/(Settings!$C51*12),0)+IF((BQ$7-$AU$7)&lt;=(Settings!$C51*12),$AU64/(Settings!$C51*12),0)+IF((BQ$7-$AT$7)&lt;=(Settings!$C51*12),$AT64/(Settings!$C51*12),0)+IF((BQ$7-$AS$7)&lt;=(Settings!$C51*12),$AS64/(Settings!$C51*12),0)+IF((BQ$7-$AR$7)&lt;=(Settings!$C51*12),$AR64/(Settings!$C51*12),0)+IF((BQ$7-$AQ$7)&lt;=(Settings!$C51*12),$AQ64/(Settings!$C51*12),0)+IF((BQ$7-$AP$7)&lt;=(Settings!$C51*12),$AP64/(Settings!$C51*12),0)+IF((BQ$7-$AO$7)&lt;=(Settings!$C51*12),$AO64/(Settings!$C51*12),0)+IF((BQ$7-$AN$7)&lt;=(Settings!$C51*12),$AN64/(Settings!$C51*12),0)+IF((BQ$7-$AM$7)&lt;=(Settings!$C51*12),$AM64/(Settings!$C51*12),0)+IF((BQ$7-$AL$7)&lt;=(Settings!$C51*12),$AL64/(Settings!$C51*12),0)+IF((BQ$7-$AK$7)&lt;=(Settings!$C51*12),$AK64/(Settings!$C51*12),0)+IF((BQ$7-$AJ$7)&lt;=(Settings!$C51*12),$AJ64/(Settings!$C51*12),0)+IF((BQ$7-$AI$7)&lt;=(Settings!$C51*12),$AI64/(Settings!$C51*12),0)+IF((BQ$7-$AH$7)&lt;=(Settings!$C51*12),$AH64/(Settings!$C51*12),0)+IF((BQ$7-$AG$7)&lt;=(Settings!$C51*12),$AG64/(Settings!$C51*12),0)+IF((BQ$7-$AF$7)&lt;=(Settings!$C51*12),$AF64/(Settings!$C51*12),0)+IF((BQ$7-$AE$7)&lt;=(Settings!$C51*12),$AE64/(Settings!$C51*12),0)+IF((BQ$7-$AD$7)&lt;=(Settings!$C51*12),$AD64/(Settings!$C51*12),0)+IF((BQ$7-$AC$7)&lt;=(Settings!$C51*12),$AC64/(Settings!$C51*12),0)+IF((BQ$7-$AB$7)&lt;=(Settings!$C51*12),$AB64/(Settings!$C51*12),0)+IF((BQ$7-$AA$7)&lt;=(Settings!$C51*12),$AA64/(Settings!$C51*12),0)+IF((BQ$7-$Z$7)&lt;=(Settings!$C51*12),$Z64/(Settings!$C51*12),0)+IF((BQ$7-$Y$7)&lt;=(Settings!$C51*12),$Y64/(Settings!$C51*12),0)+IF((BQ$7-$X$7)&lt;=(Settings!$C51*12),$X64/(Settings!$C51*12),0)+IF((BQ$7-$W$7)&lt;=(Settings!$C51*12),$W64/(Settings!$C51*12),0)+IF((BQ$7-$V$7)&lt;=(Settings!$C51*12),$V64/(Settings!$C51*12),0)+IF((BQ$7-$U$7)&lt;=(Settings!$C51*12),$U64/(Settings!$C51*12),0)+IF((BQ$7-$T$7)&lt;=(Settings!$C51*12),$T64/(Settings!$C51*12),0)+IF((BQ$7-$S$7)&lt;=(Settings!$C51*12),$S64/(Settings!$C51*12),0)+IF((BQ$7-$R$7)&lt;=(Settings!$C51*12),$R64/(Settings!$C51*12),0)+IF((BQ$7-$Q$7)&lt;=(Settings!$C51*12),$Q64/(Settings!$C51*12),0)+IF((BQ$7-$P$7)&lt;=(Settings!$C51*12),$P64/(Settings!$C51*12),0)+IF((BQ$7-$O$7)&lt;=(Settings!$C51*12),$O64/(Settings!$C51*12),0)+IF((BQ$7-$N$7)&lt;=(Settings!$C51*12),$N64/(Settings!$C51*12),0)+IF((BQ$7-$M$7)&lt;=(Settings!$C51*12),$M64/(Settings!$C51*12),0)+IF((BQ$7-$L$7)&lt;=(Settings!$C51*12),$L64/(Settings!$C51*12),0)+IF((BQ$7-$K$7)&lt;=(Settings!$C51*12),$K64/(Settings!$C51*12),0)+IF((BQ$7-$J$7)&lt;=(Settings!$C51*12),$J64/(Settings!$C51*12),0)+IF((BQ$7-$I$7)&lt;=(Settings!$C51*12),$I64/(Settings!$C51*12),0)+IF((BQ$7-$H$7)&lt;=(Settings!$C51*12),$H64/(Settings!$C51*12),0)+IF((BQ$7-$G$7)&lt;=(Settings!$C51*12),$G64/(Settings!$C51*12),0)+IF((BQ$7-$F$7)&lt;=(Settings!$C51*12),$F64/(Settings!$C51*12),0)+IF((BQ$7-$E$7)&lt;=(Settings!$C51*12),$E64/(Settings!$C51*12),0)</f>
        <v>#REF!</v>
      </c>
      <c r="BR76" s="286" t="e">
        <f>IF((BR$7-$BQ$7)&lt;=(Settings!$C51*12),$BQ64/(Settings!$C51*12),0)+IF((BR$7-$BP$7)&lt;=(Settings!$C51*12),$BP64/(Settings!$C51*12),0)+IF((BR$7-$BO$7)&lt;=(Settings!$C51*12),$BO64/(Settings!$C51*12),0)+IF((BR$7-$BN$7)&lt;=(Settings!$C51*12),$BN64/(Settings!$C51*12),0)+IF((BR$7-$BM$7)&lt;=(Settings!$C51*12),$BM64/(Settings!$C51*12),0)+IF((BR$7-$BL$7)&lt;=(Settings!$C51*12),$BL64/(Settings!$C51*12),0)+IF((BR$7-$BK$7)&lt;=(Settings!$C51*12),$BK64/(Settings!$C51*12),0)+IF((BR$7-$BJ$7)&lt;=(Settings!$C51*12),$BJ64/(Settings!$C51*12),0)+IF((BR$7-$BI$7)&lt;=(Settings!$C51*12),$BI64/(Settings!$C51*12),0)+IF((BR$7-$BH$7)&lt;=(Settings!$C51*12),$BH64/(Settings!$C51*12),0)+IF((BR$7-$BG$7)&lt;=(Settings!$C51*12),$BG64/(Settings!$C51*12),0)+IF((BR$7-$BF$7)&lt;=(Settings!$C51*12),$BF64/(Settings!$C51*12),0)+IF((BR$7-$BE$7)&lt;=(Settings!$C51*12),$BE64/(Settings!$C51*12),0)+IF((BR$7-$BD$7)&lt;=(Settings!$C51*12),$BD64/(Settings!$C51*12),0)+IF((BR$7-$BC$7)&lt;=(Settings!$C51*12),$BC64/(Settings!$C51*12),0)+IF((BR$7-$BB$7)&lt;=(Settings!$C51*12),$BB64/(Settings!$C51*12),0)+IF((BR$7-$BA$7)&lt;=(Settings!$C51*12),$BA64/(Settings!$C51*12),0)+IF((BR$7-$AZ$7)&lt;=(Settings!$C51*12),$AZ64/(Settings!$C51*12),0)+IF((BR$7-$AY$7)&lt;=(Settings!$C51*12),$AY64/(Settings!$C51*12),0)+IF((BR$7-$AX$7)&lt;=(Settings!$C51*12),$AX64/(Settings!$C51*12),0)+IF((BR$7-$AW$7)&lt;=(Settings!$C51*12),$AW64/(Settings!$C51*12),0)+IF((BR$7-$AV$7)&lt;=(Settings!$C51*12),$AV64/(Settings!$C51*12),0)+IF((BR$7-$AU$7)&lt;=(Settings!$C51*12),$AU64/(Settings!$C51*12),0)+IF((BR$7-$AT$7)&lt;=(Settings!$C51*12),$AT64/(Settings!$C51*12),0)+IF((BR$7-$AS$7)&lt;=(Settings!$C51*12),$AS64/(Settings!$C51*12),0)+IF((BR$7-$AR$7)&lt;=(Settings!$C51*12),$AR64/(Settings!$C51*12),0)+IF((BR$7-$AQ$7)&lt;=(Settings!$C51*12),$AQ64/(Settings!$C51*12),0)+IF((BR$7-$AP$7)&lt;=(Settings!$C51*12),$AP64/(Settings!$C51*12),0)+IF((BR$7-$AO$7)&lt;=(Settings!$C51*12),$AO64/(Settings!$C51*12),0)+IF((BR$7-$AN$7)&lt;=(Settings!$C51*12),$AN64/(Settings!$C51*12),0)+IF((BR$7-$AM$7)&lt;=(Settings!$C51*12),$AM64/(Settings!$C51*12),0)+IF((BR$7-$AL$7)&lt;=(Settings!$C51*12),$AL64/(Settings!$C51*12),0)+IF((BR$7-$AK$7)&lt;=(Settings!$C51*12),$AK64/(Settings!$C51*12),0)+IF((BR$7-$AJ$7)&lt;=(Settings!$C51*12),$AJ64/(Settings!$C51*12),0)+IF((BR$7-$AI$7)&lt;=(Settings!$C51*12),$AI64/(Settings!$C51*12),0)+IF((BR$7-$AH$7)&lt;=(Settings!$C51*12),$AH64/(Settings!$C51*12),0)+IF((BR$7-$AG$7)&lt;=(Settings!$C51*12),$AG64/(Settings!$C51*12),0)+IF((BR$7-$AF$7)&lt;=(Settings!$C51*12),$AF64/(Settings!$C51*12),0)+IF((BR$7-$AE$7)&lt;=(Settings!$C51*12),$AE64/(Settings!$C51*12),0)+IF((BR$7-$AD$7)&lt;=(Settings!$C51*12),$AD64/(Settings!$C51*12),0)+IF((BR$7-$AC$7)&lt;=(Settings!$C51*12),$AC64/(Settings!$C51*12),0)+IF((BR$7-$AB$7)&lt;=(Settings!$C51*12),$AB64/(Settings!$C51*12),0)+IF((BR$7-$AA$7)&lt;=(Settings!$C51*12),$AA64/(Settings!$C51*12),0)+IF((BR$7-$Z$7)&lt;=(Settings!$C51*12),$Z64/(Settings!$C51*12),0)+IF((BR$7-$Y$7)&lt;=(Settings!$C51*12),$Y64/(Settings!$C51*12),0)+IF((BR$7-$X$7)&lt;=(Settings!$C51*12),$X64/(Settings!$C51*12),0)+IF((BR$7-$W$7)&lt;=(Settings!$C51*12),$W64/(Settings!$C51*12),0)+IF((BR$7-$V$7)&lt;=(Settings!$C51*12),$V64/(Settings!$C51*12),0)+IF((BR$7-$U$7)&lt;=(Settings!$C51*12),$U64/(Settings!$C51*12),0)+IF((BR$7-$T$7)&lt;=(Settings!$C51*12),$T64/(Settings!$C51*12),0)+IF((BR$7-$S$7)&lt;=(Settings!$C51*12),$S64/(Settings!$C51*12),0)+IF((BR$7-$R$7)&lt;=(Settings!$C51*12),$R64/(Settings!$C51*12),0)+IF((BR$7-$Q$7)&lt;=(Settings!$C51*12),$Q64/(Settings!$C51*12),0)+IF((BR$7-$P$7)&lt;=(Settings!$C51*12),$P64/(Settings!$C51*12),0)+IF((BR$7-$O$7)&lt;=(Settings!$C51*12),$O64/(Settings!$C51*12),0)+IF((BR$7-$N$7)&lt;=(Settings!$C51*12),$N64/(Settings!$C51*12),0)+IF((BR$7-$M$7)&lt;=(Settings!$C51*12),$M64/(Settings!$C51*12),0)+IF((BR$7-$L$7)&lt;=(Settings!$C51*12),$L64/(Settings!$C51*12),0)+IF((BR$7-$K$7)&lt;=(Settings!$C51*12),$K64/(Settings!$C51*12),0)+IF((BR$7-$J$7)&lt;=(Settings!$C51*12),$J64/(Settings!$C51*12),0)+IF((BR$7-$I$7)&lt;=(Settings!$C51*12),$I64/(Settings!$C51*12),0)+IF((BR$7-$H$7)&lt;=(Settings!$C51*12),$H64/(Settings!$C51*12),0)+IF((BR$7-$G$7)&lt;=(Settings!$C51*12),$G64/(Settings!$C51*12),0)+IF((BR$7-$F$7)&lt;=(Settings!$C51*12),$F64/(Settings!$C51*12),0)+IF((BR$7-$E$7)&lt;=(Settings!$C51*12),$E64/(Settings!$C51*12),0)</f>
        <v>#REF!</v>
      </c>
      <c r="BS76" s="286" t="e">
        <f>IF((BS$7-$BR$7)&lt;=(Settings!$C51*12),$BR64/(Settings!$C51*12),0)+IF((BS$7-$BQ$7)&lt;=(Settings!$C51*12),$BQ64/(Settings!$C51*12),0)+IF((BS$7-$BP$7)&lt;=(Settings!$C51*12),$BP64/(Settings!$C51*12),0)+IF((BS$7-$BO$7)&lt;=(Settings!$C51*12),$BO64/(Settings!$C51*12),0)+IF((BS$7-$BN$7)&lt;=(Settings!$C51*12),$BN64/(Settings!$C51*12),0)+IF((BS$7-$BM$7)&lt;=(Settings!$C51*12),$BM64/(Settings!$C51*12),0)+IF((BS$7-$BL$7)&lt;=(Settings!$C51*12),$BL64/(Settings!$C51*12),0)+IF((BS$7-$BK$7)&lt;=(Settings!$C51*12),$BK64/(Settings!$C51*12),0)+IF((BS$7-$BJ$7)&lt;=(Settings!$C51*12),$BJ64/(Settings!$C51*12),0)+IF((BS$7-$BI$7)&lt;=(Settings!$C51*12),$BI64/(Settings!$C51*12),0)+IF((BS$7-$BH$7)&lt;=(Settings!$C51*12),$BH64/(Settings!$C51*12),0)+IF((BS$7-$BG$7)&lt;=(Settings!$C51*12),$BG64/(Settings!$C51*12),0)+IF((BS$7-$BF$7)&lt;=(Settings!$C51*12),$BF64/(Settings!$C51*12),0)+IF((BS$7-$BE$7)&lt;=(Settings!$C51*12),$BE64/(Settings!$C51*12),0)+IF((BS$7-$BD$7)&lt;=(Settings!$C51*12),$BD64/(Settings!$C51*12),0)+IF((BS$7-$BC$7)&lt;=(Settings!$C51*12),$BC64/(Settings!$C51*12),0)+IF((BS$7-$BB$7)&lt;=(Settings!$C51*12),$BB64/(Settings!$C51*12),0)+IF((BS$7-$BA$7)&lt;=(Settings!$C51*12),$BA64/(Settings!$C51*12),0)+IF((BS$7-$AZ$7)&lt;=(Settings!$C51*12),$AZ64/(Settings!$C51*12),0)+IF((BS$7-$AY$7)&lt;=(Settings!$C51*12),$AY64/(Settings!$C51*12),0)+IF((BS$7-$AX$7)&lt;=(Settings!$C51*12),$AX64/(Settings!$C51*12),0)+IF((BS$7-$AW$7)&lt;=(Settings!$C51*12),$AW64/(Settings!$C51*12),0)+IF((BS$7-$AV$7)&lt;=(Settings!$C51*12),$AV64/(Settings!$C51*12),0)+IF((BS$7-$AU$7)&lt;=(Settings!$C51*12),$AU64/(Settings!$C51*12),0)+IF((BS$7-$AT$7)&lt;=(Settings!$C51*12),$AT64/(Settings!$C51*12),0)+IF((BS$7-$AS$7)&lt;=(Settings!$C51*12),$AS64/(Settings!$C51*12),0)+IF((BS$7-$AR$7)&lt;=(Settings!$C51*12),$AR64/(Settings!$C51*12),0)+IF((BS$7-$AQ$7)&lt;=(Settings!$C51*12),$AQ64/(Settings!$C51*12),0)+IF((BS$7-$AP$7)&lt;=(Settings!$C51*12),$AP64/(Settings!$C51*12),0)+IF((BS$7-$AO$7)&lt;=(Settings!$C51*12),$AO64/(Settings!$C51*12),0)+IF((BS$7-$AN$7)&lt;=(Settings!$C51*12),$AN64/(Settings!$C51*12),0)+IF((BS$7-$AM$7)&lt;=(Settings!$C51*12),$AM64/(Settings!$C51*12),0)+IF((BS$7-$AL$7)&lt;=(Settings!$C51*12),$AL64/(Settings!$C51*12),0)+IF((BS$7-$AK$7)&lt;=(Settings!$C51*12),$AK64/(Settings!$C51*12),0)+IF((BS$7-$AJ$7)&lt;=(Settings!$C51*12),$AJ64/(Settings!$C51*12),0)+IF((BS$7-$AI$7)&lt;=(Settings!$C51*12),$AI64/(Settings!$C51*12),0)+IF((BS$7-$AH$7)&lt;=(Settings!$C51*12),$AH64/(Settings!$C51*12),0)+IF((BS$7-$AG$7)&lt;=(Settings!$C51*12),$AG64/(Settings!$C51*12),0)+IF((BS$7-$AF$7)&lt;=(Settings!$C51*12),$AF64/(Settings!$C51*12),0)+IF((BS$7-$AE$7)&lt;=(Settings!$C51*12),$AE64/(Settings!$C51*12),0)+IF((BS$7-$AD$7)&lt;=(Settings!$C51*12),$AD64/(Settings!$C51*12),0)+IF((BS$7-$AC$7)&lt;=(Settings!$C51*12),$AC64/(Settings!$C51*12),0)+IF((BS$7-$AB$7)&lt;=(Settings!$C51*12),$AB64/(Settings!$C51*12),0)+IF((BS$7-$AA$7)&lt;=(Settings!$C51*12),$AA64/(Settings!$C51*12),0)+IF((BS$7-$Z$7)&lt;=(Settings!$C51*12),$Z64/(Settings!$C51*12),0)+IF((BS$7-$Y$7)&lt;=(Settings!$C51*12),$Y64/(Settings!$C51*12),0)+IF((BS$7-$X$7)&lt;=(Settings!$C51*12),$X64/(Settings!$C51*12),0)+IF((BS$7-$W$7)&lt;=(Settings!$C51*12),$W64/(Settings!$C51*12),0)+IF((BS$7-$V$7)&lt;=(Settings!$C51*12),$V64/(Settings!$C51*12),0)+IF((BS$7-$U$7)&lt;=(Settings!$C51*12),$U64/(Settings!$C51*12),0)+IF((BS$7-$T$7)&lt;=(Settings!$C51*12),$T64/(Settings!$C51*12),0)+IF((BS$7-$S$7)&lt;=(Settings!$C51*12),$S64/(Settings!$C51*12),0)+IF((BS$7-$R$7)&lt;=(Settings!$C51*12),$R64/(Settings!$C51*12),0)+IF((BS$7-$Q$7)&lt;=(Settings!$C51*12),$Q64/(Settings!$C51*12),0)+IF((BS$7-$P$7)&lt;=(Settings!$C51*12),$P64/(Settings!$C51*12),0)+IF((BS$7-$O$7)&lt;=(Settings!$C51*12),$O64/(Settings!$C51*12),0)+IF((BS$7-$N$7)&lt;=(Settings!$C51*12),$N64/(Settings!$C51*12),0)+IF((BS$7-$M$7)&lt;=(Settings!$C51*12),$M64/(Settings!$C51*12),0)+IF((BS$7-$L$7)&lt;=(Settings!$C51*12),$L64/(Settings!$C51*12),0)+IF((BS$7-$K$7)&lt;=(Settings!$C51*12),$K64/(Settings!$C51*12),0)+IF((BS$7-$J$7)&lt;=(Settings!$C51*12),$J64/(Settings!$C51*12),0)+IF((BS$7-$I$7)&lt;=(Settings!$C51*12),$I64/(Settings!$C51*12),0)+IF((BS$7-$H$7)&lt;=(Settings!$C51*12),$H64/(Settings!$C51*12),0)+IF((BS$7-$G$7)&lt;=(Settings!$C51*12),$G64/(Settings!$C51*12),0)+IF((BS$7-$F$7)&lt;=(Settings!$C51*12),$F64/(Settings!$C51*12),0)+IF((BS$7-$E$7)&lt;=(Settings!$C51*12),$E64/(Settings!$C51*12),0)</f>
        <v>#REF!</v>
      </c>
      <c r="BT76" s="286" t="e">
        <f>IF((BT$7-$BS$7)&lt;=(Settings!$C51*12),$BS64/(Settings!$C51*12),0)+IF((BT$7-$BR$7)&lt;=(Settings!$C51*12),$BR64/(Settings!$C51*12),0)+IF((BT$7-$BQ$7)&lt;=(Settings!$C51*12),$BQ64/(Settings!$C51*12),0)+IF((BT$7-$BP$7)&lt;=(Settings!$C51*12),$BP64/(Settings!$C51*12),0)+IF((BT$7-$BO$7)&lt;=(Settings!$C51*12),$BO64/(Settings!$C51*12),0)+IF((BT$7-$BN$7)&lt;=(Settings!$C51*12),$BN64/(Settings!$C51*12),0)+IF((BT$7-$BM$7)&lt;=(Settings!$C51*12),$BM64/(Settings!$C51*12),0)+IF((BT$7-$BL$7)&lt;=(Settings!$C51*12),$BL64/(Settings!$C51*12),0)+IF((BT$7-$BK$7)&lt;=(Settings!$C51*12),$BK64/(Settings!$C51*12),0)+IF((BT$7-$BJ$7)&lt;=(Settings!$C51*12),$BJ64/(Settings!$C51*12),0)+IF((BT$7-$BI$7)&lt;=(Settings!$C51*12),$BI64/(Settings!$C51*12),0)+IF((BT$7-$BH$7)&lt;=(Settings!$C51*12),$BH64/(Settings!$C51*12),0)+IF((BT$7-$BG$7)&lt;=(Settings!$C51*12),$BG64/(Settings!$C51*12),0)+IF((BT$7-$BF$7)&lt;=(Settings!$C51*12),$BF64/(Settings!$C51*12),0)+IF((BT$7-$BE$7)&lt;=(Settings!$C51*12),$BE64/(Settings!$C51*12),0)+IF((BT$7-$BD$7)&lt;=(Settings!$C51*12),$BD64/(Settings!$C51*12),0)+IF((BT$7-$BC$7)&lt;=(Settings!$C51*12),$BC64/(Settings!$C51*12),0)+IF((BT$7-$BB$7)&lt;=(Settings!$C51*12),$BB64/(Settings!$C51*12),0)+IF((BT$7-$BA$7)&lt;=(Settings!$C51*12),$BA64/(Settings!$C51*12),0)+IF((BT$7-$AZ$7)&lt;=(Settings!$C51*12),$AZ64/(Settings!$C51*12),0)+IF((BT$7-$AY$7)&lt;=(Settings!$C51*12),$AY64/(Settings!$C51*12),0)+IF((BT$7-$AX$7)&lt;=(Settings!$C51*12),$AX64/(Settings!$C51*12),0)+IF((BT$7-$AW$7)&lt;=(Settings!$C51*12),$AW64/(Settings!$C51*12),0)+IF((BT$7-$AV$7)&lt;=(Settings!$C51*12),$AV64/(Settings!$C51*12),0)+IF((BT$7-$AU$7)&lt;=(Settings!$C51*12),$AU64/(Settings!$C51*12),0)+IF((BT$7-$AT$7)&lt;=(Settings!$C51*12),$AT64/(Settings!$C51*12),0)+IF((BT$7-$AS$7)&lt;=(Settings!$C51*12),$AS64/(Settings!$C51*12),0)+IF((BT$7-$AR$7)&lt;=(Settings!$C51*12),$AR64/(Settings!$C51*12),0)+IF((BT$7-$AQ$7)&lt;=(Settings!$C51*12),$AQ64/(Settings!$C51*12),0)+IF((BT$7-$AP$7)&lt;=(Settings!$C51*12),$AP64/(Settings!$C51*12),0)+IF((BT$7-$AO$7)&lt;=(Settings!$C51*12),$AO64/(Settings!$C51*12),0)+IF((BT$7-$AN$7)&lt;=(Settings!$C51*12),$AN64/(Settings!$C51*12),0)+IF((BT$7-$AM$7)&lt;=(Settings!$C51*12),$AM64/(Settings!$C51*12),0)+IF((BT$7-$AL$7)&lt;=(Settings!$C51*12),$AL64/(Settings!$C51*12),0)+IF((BT$7-$AK$7)&lt;=(Settings!$C51*12),$AK64/(Settings!$C51*12),0)+IF((BT$7-$AJ$7)&lt;=(Settings!$C51*12),$AJ64/(Settings!$C51*12),0)+IF((BT$7-$AI$7)&lt;=(Settings!$C51*12),$AI64/(Settings!$C51*12),0)+IF((BT$7-$AH$7)&lt;=(Settings!$C51*12),$AH64/(Settings!$C51*12),0)+IF((BT$7-$AG$7)&lt;=(Settings!$C51*12),$AG64/(Settings!$C51*12),0)+IF((BT$7-$AF$7)&lt;=(Settings!$C51*12),$AF64/(Settings!$C51*12),0)+IF((BT$7-$AE$7)&lt;=(Settings!$C51*12),$AE64/(Settings!$C51*12),0)+IF((BT$7-$AD$7)&lt;=(Settings!$C51*12),$AD64/(Settings!$C51*12),0)+IF((BT$7-$AC$7)&lt;=(Settings!$C51*12),$AC64/(Settings!$C51*12),0)+IF((BT$7-$AB$7)&lt;=(Settings!$C51*12),$AB64/(Settings!$C51*12),0)+IF((BT$7-$AA$7)&lt;=(Settings!$C51*12),$AA64/(Settings!$C51*12),0)+IF((BT$7-$Z$7)&lt;=(Settings!$C51*12),$Z64/(Settings!$C51*12),0)+IF((BT$7-$Y$7)&lt;=(Settings!$C51*12),$Y64/(Settings!$C51*12),0)+IF((BT$7-$X$7)&lt;=(Settings!$C51*12),$X64/(Settings!$C51*12),0)+IF((BT$7-$W$7)&lt;=(Settings!$C51*12),$W64/(Settings!$C51*12),0)+IF((BT$7-$V$7)&lt;=(Settings!$C51*12),$V64/(Settings!$C51*12),0)+IF((BT$7-$U$7)&lt;=(Settings!$C51*12),$U64/(Settings!$C51*12),0)+IF((BT$7-$T$7)&lt;=(Settings!$C51*12),$T64/(Settings!$C51*12),0)+IF((BT$7-$S$7)&lt;=(Settings!$C51*12),$S64/(Settings!$C51*12),0)+IF((BT$7-$R$7)&lt;=(Settings!$C51*12),$R64/(Settings!$C51*12),0)+IF((BT$7-$Q$7)&lt;=(Settings!$C51*12),$Q64/(Settings!$C51*12),0)+IF((BT$7-$P$7)&lt;=(Settings!$C51*12),$P64/(Settings!$C51*12),0)+IF((BT$7-$O$7)&lt;=(Settings!$C51*12),$O64/(Settings!$C51*12),0)+IF((BT$7-$N$7)&lt;=(Settings!$C51*12),$N64/(Settings!$C51*12),0)+IF((BT$7-$M$7)&lt;=(Settings!$C51*12),$M64/(Settings!$C51*12),0)+IF((BT$7-$L$7)&lt;=(Settings!$C51*12),$L64/(Settings!$C51*12),0)+IF((BT$7-$K$7)&lt;=(Settings!$C51*12),$K64/(Settings!$C51*12),0)+IF((BT$7-$J$7)&lt;=(Settings!$C51*12),$J64/(Settings!$C51*12),0)+IF((BT$7-$I$7)&lt;=(Settings!$C51*12),$I64/(Settings!$C51*12),0)+IF((BT$7-$H$7)&lt;=(Settings!$C51*12),$H64/(Settings!$C51*12),0)+IF((BT$7-$G$7)&lt;=(Settings!$C51*12),$G64/(Settings!$C51*12),0)+IF((BT$7-$F$7)&lt;=(Settings!$C51*12),$F64/(Settings!$C51*12),0)+IF((BT$7-$E$7)&lt;=(Settings!$C51*12),$E64/(Settings!$C51*12),0)</f>
        <v>#REF!</v>
      </c>
      <c r="BU76" s="286" t="e">
        <f>IF((BU$7-$BT$7)&lt;=(Settings!$C51*12),$BT64/(Settings!$C51*12),0)+IF((BU$7-$BS$7)&lt;=(Settings!$C51*12),$BS64/(Settings!$C51*12),0)+IF((BU$7-$BR$7)&lt;=(Settings!$C51*12),$BR64/(Settings!$C51*12),0)+IF((BU$7-$BQ$7)&lt;=(Settings!$C51*12),$BQ64/(Settings!$C51*12),0)+IF((BU$7-$BP$7)&lt;=(Settings!$C51*12),$BP64/(Settings!$C51*12),0)+IF((BU$7-$BO$7)&lt;=(Settings!$C51*12),$BO64/(Settings!$C51*12),0)+IF((BU$7-$BN$7)&lt;=(Settings!$C51*12),$BN64/(Settings!$C51*12),0)+IF((BU$7-$BM$7)&lt;=(Settings!$C51*12),$BM64/(Settings!$C51*12),0)+IF((BU$7-$BL$7)&lt;=(Settings!$C51*12),$BL64/(Settings!$C51*12),0)+IF((BU$7-$BK$7)&lt;=(Settings!$C51*12),$BK64/(Settings!$C51*12),0)+IF((BU$7-$BJ$7)&lt;=(Settings!$C51*12),$BJ64/(Settings!$C51*12),0)+IF((BU$7-$BI$7)&lt;=(Settings!$C51*12),$BI64/(Settings!$C51*12),0)+IF((BU$7-$BH$7)&lt;=(Settings!$C51*12),$BH64/(Settings!$C51*12),0)+IF((BU$7-$BG$7)&lt;=(Settings!$C51*12),$BG64/(Settings!$C51*12),0)+IF((BU$7-$BF$7)&lt;=(Settings!$C51*12),$BF64/(Settings!$C51*12),0)+IF((BU$7-$BE$7)&lt;=(Settings!$C51*12),$BE64/(Settings!$C51*12),0)+IF((BU$7-$BD$7)&lt;=(Settings!$C51*12),$BD64/(Settings!$C51*12),0)+IF((BU$7-$BC$7)&lt;=(Settings!$C51*12),$BC64/(Settings!$C51*12),0)+IF((BU$7-$BB$7)&lt;=(Settings!$C51*12),$BB64/(Settings!$C51*12),0)+IF((BU$7-$BA$7)&lt;=(Settings!$C51*12),$BA64/(Settings!$C51*12),0)+IF((BU$7-$AZ$7)&lt;=(Settings!$C51*12),$AZ64/(Settings!$C51*12),0)+IF((BU$7-$AY$7)&lt;=(Settings!$C51*12),$AY64/(Settings!$C51*12),0)+IF((BU$7-$AX$7)&lt;=(Settings!$C51*12),$AX64/(Settings!$C51*12),0)+IF((BU$7-$AW$7)&lt;=(Settings!$C51*12),$AW64/(Settings!$C51*12),0)+IF((BU$7-$AV$7)&lt;=(Settings!$C51*12),$AV64/(Settings!$C51*12),0)+IF((BU$7-$AU$7)&lt;=(Settings!$C51*12),$AU64/(Settings!$C51*12),0)+IF((BU$7-$AT$7)&lt;=(Settings!$C51*12),$AT64/(Settings!$C51*12),0)+IF((BU$7-$AS$7)&lt;=(Settings!$C51*12),$AS64/(Settings!$C51*12),0)+IF((BU$7-$AR$7)&lt;=(Settings!$C51*12),$AR64/(Settings!$C51*12),0)+IF((BU$7-$AQ$7)&lt;=(Settings!$C51*12),$AQ64/(Settings!$C51*12),0)+IF((BU$7-$AP$7)&lt;=(Settings!$C51*12),$AP64/(Settings!$C51*12),0)+IF((BU$7-$AO$7)&lt;=(Settings!$C51*12),$AO64/(Settings!$C51*12),0)+IF((BU$7-$AN$7)&lt;=(Settings!$C51*12),$AN64/(Settings!$C51*12),0)+IF((BU$7-$AM$7)&lt;=(Settings!$C51*12),$AM64/(Settings!$C51*12),0)+IF((BU$7-$AL$7)&lt;=(Settings!$C51*12),$AL64/(Settings!$C51*12),0)+IF((BU$7-$AK$7)&lt;=(Settings!$C51*12),$AK64/(Settings!$C51*12),0)+IF((BU$7-$AJ$7)&lt;=(Settings!$C51*12),$AJ64/(Settings!$C51*12),0)+IF((BU$7-$AI$7)&lt;=(Settings!$C51*12),$AI64/(Settings!$C51*12),0)+IF((BU$7-$AH$7)&lt;=(Settings!$C51*12),$AH64/(Settings!$C51*12),0)+IF((BU$7-$AG$7)&lt;=(Settings!$C51*12),$AG64/(Settings!$C51*12),0)+IF((BU$7-$AF$7)&lt;=(Settings!$C51*12),$AF64/(Settings!$C51*12),0)+IF((BU$7-$AE$7)&lt;=(Settings!$C51*12),$AE64/(Settings!$C51*12),0)+IF((BU$7-$AD$7)&lt;=(Settings!$C51*12),$AD64/(Settings!$C51*12),0)+IF((BU$7-$AC$7)&lt;=(Settings!$C51*12),$AC64/(Settings!$C51*12),0)+IF((BU$7-$AB$7)&lt;=(Settings!$C51*12),$AB64/(Settings!$C51*12),0)+IF((BU$7-$AA$7)&lt;=(Settings!$C51*12),$AA64/(Settings!$C51*12),0)+IF((BU$7-$Z$7)&lt;=(Settings!$C51*12),$Z64/(Settings!$C51*12),0)+IF((BU$7-$Y$7)&lt;=(Settings!$C51*12),$Y64/(Settings!$C51*12),0)+IF((BU$7-$X$7)&lt;=(Settings!$C51*12),$X64/(Settings!$C51*12),0)+IF((BU$7-$W$7)&lt;=(Settings!$C51*12),$W64/(Settings!$C51*12),0)+IF((BU$7-$V$7)&lt;=(Settings!$C51*12),$V64/(Settings!$C51*12),0)+IF((BU$7-$U$7)&lt;=(Settings!$C51*12),$U64/(Settings!$C51*12),0)+IF((BU$7-$T$7)&lt;=(Settings!$C51*12),$T64/(Settings!$C51*12),0)+IF((BU$7-$S$7)&lt;=(Settings!$C51*12),$S64/(Settings!$C51*12),0)+IF((BU$7-$R$7)&lt;=(Settings!$C51*12),$R64/(Settings!$C51*12),0)+IF((BU$7-$Q$7)&lt;=(Settings!$C51*12),$Q64/(Settings!$C51*12),0)+IF((BU$7-$P$7)&lt;=(Settings!$C51*12),$P64/(Settings!$C51*12),0)+IF((BU$7-$O$7)&lt;=(Settings!$C51*12),$O64/(Settings!$C51*12),0)+IF((BU$7-$N$7)&lt;=(Settings!$C51*12),$N64/(Settings!$C51*12),0)+IF((BU$7-$M$7)&lt;=(Settings!$C51*12),$M64/(Settings!$C51*12),0)+IF((BU$7-$L$7)&lt;=(Settings!$C51*12),$L64/(Settings!$C51*12),0)+IF((BU$7-$K$7)&lt;=(Settings!$C51*12),$K64/(Settings!$C51*12),0)+IF((BU$7-$J$7)&lt;=(Settings!$C51*12),$J64/(Settings!$C51*12),0)+IF((BU$7-$I$7)&lt;=(Settings!$C51*12),$I64/(Settings!$C51*12),0)+IF((BU$7-$H$7)&lt;=(Settings!$C51*12),$H64/(Settings!$C51*12),0)+IF((BU$7-$G$7)&lt;=(Settings!$C51*12),$G64/(Settings!$C51*12),0)+IF((BU$7-$F$7)&lt;=(Settings!$C51*12),$F64/(Settings!$C51*12),0)+IF((BU$7-$E$7)&lt;=(Settings!$C51*12),$E64/(Settings!$C51*12),0)</f>
        <v>#REF!</v>
      </c>
      <c r="BV76" s="286" t="e">
        <f>IF((BV$7-$BU$7)&lt;=(Settings!$C51*12),$BU64/(Settings!$C51*12),0)+IF((BV$7-$BT$7)&lt;=(Settings!$C51*12),$BT64/(Settings!$C51*12),0)+IF((BV$7-$BS$7)&lt;=(Settings!$C51*12),$BS64/(Settings!$C51*12),0)+IF((BV$7-$BR$7)&lt;=(Settings!$C51*12),$BR64/(Settings!$C51*12),0)+IF((BV$7-$BQ$7)&lt;=(Settings!$C51*12),$BQ64/(Settings!$C51*12),0)+IF((BV$7-$BP$7)&lt;=(Settings!$C51*12),$BP64/(Settings!$C51*12),0)+IF((BV$7-$BO$7)&lt;=(Settings!$C51*12),$BO64/(Settings!$C51*12),0)+IF((BV$7-$BN$7)&lt;=(Settings!$C51*12),$BN64/(Settings!$C51*12),0)+IF((BV$7-$BM$7)&lt;=(Settings!$C51*12),$BM64/(Settings!$C51*12),0)+IF((BV$7-$BL$7)&lt;=(Settings!$C51*12),$BL64/(Settings!$C51*12),0)+IF((BV$7-$BK$7)&lt;=(Settings!$C51*12),$BK64/(Settings!$C51*12),0)+IF((BV$7-$BJ$7)&lt;=(Settings!$C51*12),$BJ64/(Settings!$C51*12),0)+IF((BV$7-$BI$7)&lt;=(Settings!$C51*12),$BI64/(Settings!$C51*12),0)+IF((BV$7-$BH$7)&lt;=(Settings!$C51*12),$BH64/(Settings!$C51*12),0)+IF((BV$7-$BG$7)&lt;=(Settings!$C51*12),$BG64/(Settings!$C51*12),0)+IF((BV$7-$BF$7)&lt;=(Settings!$C51*12),$BF64/(Settings!$C51*12),0)+IF((BV$7-$BE$7)&lt;=(Settings!$C51*12),$BE64/(Settings!$C51*12),0)+IF((BV$7-$BD$7)&lt;=(Settings!$C51*12),$BD64/(Settings!$C51*12),0)+IF((BV$7-$BC$7)&lt;=(Settings!$C51*12),$BC64/(Settings!$C51*12),0)+IF((BV$7-$BB$7)&lt;=(Settings!$C51*12),$BB64/(Settings!$C51*12),0)+IF((BV$7-$BA$7)&lt;=(Settings!$C51*12),$BA64/(Settings!$C51*12),0)+IF((BV$7-$AZ$7)&lt;=(Settings!$C51*12),$AZ64/(Settings!$C51*12),0)+IF((BV$7-$AY$7)&lt;=(Settings!$C51*12),$AY64/(Settings!$C51*12),0)+IF((BV$7-$AX$7)&lt;=(Settings!$C51*12),$AX64/(Settings!$C51*12),0)+IF((BV$7-$AW$7)&lt;=(Settings!$C51*12),$AW64/(Settings!$C51*12),0)+IF((BV$7-$AV$7)&lt;=(Settings!$C51*12),$AV64/(Settings!$C51*12),0)+IF((BV$7-$AU$7)&lt;=(Settings!$C51*12),$AU64/(Settings!$C51*12),0)+IF((BV$7-$AT$7)&lt;=(Settings!$C51*12),$AT64/(Settings!$C51*12),0)+IF((BV$7-$AS$7)&lt;=(Settings!$C51*12),$AS64/(Settings!$C51*12),0)+IF((BV$7-$AR$7)&lt;=(Settings!$C51*12),$AR64/(Settings!$C51*12),0)+IF((BV$7-$AQ$7)&lt;=(Settings!$C51*12),$AQ64/(Settings!$C51*12),0)+IF((BV$7-$AP$7)&lt;=(Settings!$C51*12),$AP64/(Settings!$C51*12),0)+IF((BV$7-$AO$7)&lt;=(Settings!$C51*12),$AO64/(Settings!$C51*12),0)+IF((BV$7-$AN$7)&lt;=(Settings!$C51*12),$AN64/(Settings!$C51*12),0)+IF((BV$7-$AM$7)&lt;=(Settings!$C51*12),$AM64/(Settings!$C51*12),0)+IF((BV$7-$AL$7)&lt;=(Settings!$C51*12),$AL64/(Settings!$C51*12),0)+IF((BV$7-$AK$7)&lt;=(Settings!$C51*12),$AK64/(Settings!$C51*12),0)+IF((BV$7-$AJ$7)&lt;=(Settings!$C51*12),$AJ64/(Settings!$C51*12),0)+IF((BV$7-$AI$7)&lt;=(Settings!$C51*12),$AI64/(Settings!$C51*12),0)+IF((BV$7-$AH$7)&lt;=(Settings!$C51*12),$AH64/(Settings!$C51*12),0)+IF((BV$7-$AG$7)&lt;=(Settings!$C51*12),$AG64/(Settings!$C51*12),0)+IF((BV$7-$AF$7)&lt;=(Settings!$C51*12),$AF64/(Settings!$C51*12),0)+IF((BV$7-$AE$7)&lt;=(Settings!$C51*12),$AE64/(Settings!$C51*12),0)+IF((BV$7-$AD$7)&lt;=(Settings!$C51*12),$AD64/(Settings!$C51*12),0)+IF((BV$7-$AC$7)&lt;=(Settings!$C51*12),$AC64/(Settings!$C51*12),0)+IF((BV$7-$AB$7)&lt;=(Settings!$C51*12),$AB64/(Settings!$C51*12),0)+IF((BV$7-$AA$7)&lt;=(Settings!$C51*12),$AA64/(Settings!$C51*12),0)+IF((BV$7-$Z$7)&lt;=(Settings!$C51*12),$Z64/(Settings!$C51*12),0)+IF((BV$7-$Y$7)&lt;=(Settings!$C51*12),$Y64/(Settings!$C51*12),0)+IF((BV$7-$X$7)&lt;=(Settings!$C51*12),$X64/(Settings!$C51*12),0)+IF((BV$7-$W$7)&lt;=(Settings!$C51*12),$W64/(Settings!$C51*12),0)+IF((BV$7-$V$7)&lt;=(Settings!$C51*12),$V64/(Settings!$C51*12),0)+IF((BV$7-$U$7)&lt;=(Settings!$C51*12),$U64/(Settings!$C51*12),0)+IF((BV$7-$T$7)&lt;=(Settings!$C51*12),$T64/(Settings!$C51*12),0)+IF((BV$7-$S$7)&lt;=(Settings!$C51*12),$S64/(Settings!$C51*12),0)+IF((BV$7-$R$7)&lt;=(Settings!$C51*12),$R64/(Settings!$C51*12),0)+IF((BV$7-$Q$7)&lt;=(Settings!$C51*12),$Q64/(Settings!$C51*12),0)+IF((BV$7-$P$7)&lt;=(Settings!$C51*12),$P64/(Settings!$C51*12),0)+IF((BV$7-$O$7)&lt;=(Settings!$C51*12),$O64/(Settings!$C51*12),0)+IF((BV$7-$N$7)&lt;=(Settings!$C51*12),$N64/(Settings!$C51*12),0)+IF((BV$7-$M$7)&lt;=(Settings!$C51*12),$M64/(Settings!$C51*12),0)+IF((BV$7-$L$7)&lt;=(Settings!$C51*12),$L64/(Settings!$C51*12),0)+IF((BV$7-$K$7)&lt;=(Settings!$C51*12),$K64/(Settings!$C51*12),0)+IF((BV$7-$J$7)&lt;=(Settings!$C51*12),$J64/(Settings!$C51*12),0)+IF((BV$7-$I$7)&lt;=(Settings!$C51*12),$I64/(Settings!$C51*12),0)+IF((BV$7-$H$7)&lt;=(Settings!$C51*12),$H64/(Settings!$C51*12),0)+IF((BV$7-$G$7)&lt;=(Settings!$C51*12),$G64/(Settings!$C51*12),0)+IF((BV$7-$F$7)&lt;=(Settings!$C51*12),$F64/(Settings!$C51*12),0)+IF((BV$7-$E$7)&lt;=(Settings!$C51*12),$E64/(Settings!$C51*12),0)</f>
        <v>#REF!</v>
      </c>
      <c r="BW76" s="286" t="e">
        <f>IF((BW$7-$BV$7)&lt;=(Settings!$C51*12),$BV64/(Settings!$C51*12),0)+IF((BW$7-$BU$7)&lt;=(Settings!$C51*12),$BU64/(Settings!$C51*12),0)+IF((BW$7-$BT$7)&lt;=(Settings!$C51*12),$BT64/(Settings!$C51*12),0)+IF((BW$7-$BS$7)&lt;=(Settings!$C51*12),$BS64/(Settings!$C51*12),0)+IF((BW$7-$BR$7)&lt;=(Settings!$C51*12),$BR64/(Settings!$C51*12),0)+IF((BW$7-$BQ$7)&lt;=(Settings!$C51*12),$BQ64/(Settings!$C51*12),0)+IF((BW$7-$BP$7)&lt;=(Settings!$C51*12),$BP64/(Settings!$C51*12),0)+IF((BW$7-$BO$7)&lt;=(Settings!$C51*12),$BO64/(Settings!$C51*12),0)+IF((BW$7-$BN$7)&lt;=(Settings!$C51*12),$BN64/(Settings!$C51*12),0)+IF((BW$7-$BM$7)&lt;=(Settings!$C51*12),$BM64/(Settings!$C51*12),0)+IF((BW$7-$BL$7)&lt;=(Settings!$C51*12),$BL64/(Settings!$C51*12),0)+IF((BW$7-$BK$7)&lt;=(Settings!$C51*12),$BK64/(Settings!$C51*12),0)+IF((BW$7-$BJ$7)&lt;=(Settings!$C51*12),$BJ64/(Settings!$C51*12),0)+IF((BW$7-$BI$7)&lt;=(Settings!$C51*12),$BI64/(Settings!$C51*12),0)+IF((BW$7-$BH$7)&lt;=(Settings!$C51*12),$BH64/(Settings!$C51*12),0)+IF((BW$7-$BG$7)&lt;=(Settings!$C51*12),$BG64/(Settings!$C51*12),0)+IF((BW$7-$BF$7)&lt;=(Settings!$C51*12),$BF64/(Settings!$C51*12),0)+IF((BW$7-$BE$7)&lt;=(Settings!$C51*12),$BE64/(Settings!$C51*12),0)+IF((BW$7-$BD$7)&lt;=(Settings!$C51*12),$BD64/(Settings!$C51*12),0)+IF((BW$7-$BC$7)&lt;=(Settings!$C51*12),$BC64/(Settings!$C51*12),0)+IF((BW$7-$BB$7)&lt;=(Settings!$C51*12),$BB64/(Settings!$C51*12),0)+IF((BW$7-$BA$7)&lt;=(Settings!$C51*12),$BA64/(Settings!$C51*12),0)+IF((BW$7-$AZ$7)&lt;=(Settings!$C51*12),$AZ64/(Settings!$C51*12),0)+IF((BW$7-$AY$7)&lt;=(Settings!$C51*12),$AY64/(Settings!$C51*12),0)+IF((BW$7-$AX$7)&lt;=(Settings!$C51*12),$AX64/(Settings!$C51*12),0)+IF((BW$7-$AW$7)&lt;=(Settings!$C51*12),$AW64/(Settings!$C51*12),0)+IF((BW$7-$AV$7)&lt;=(Settings!$C51*12),$AV64/(Settings!$C51*12),0)+IF((BW$7-$AU$7)&lt;=(Settings!$C51*12),$AU64/(Settings!$C51*12),0)+IF((BW$7-$AT$7)&lt;=(Settings!$C51*12),$AT64/(Settings!$C51*12),0)+IF((BW$7-$AS$7)&lt;=(Settings!$C51*12),$AS64/(Settings!$C51*12),0)+IF((BW$7-$AR$7)&lt;=(Settings!$C51*12),$AR64/(Settings!$C51*12),0)+IF((BW$7-$AQ$7)&lt;=(Settings!$C51*12),$AQ64/(Settings!$C51*12),0)+IF((BW$7-$AP$7)&lt;=(Settings!$C51*12),$AP64/(Settings!$C51*12),0)+IF((BW$7-$AO$7)&lt;=(Settings!$C51*12),$AO64/(Settings!$C51*12),0)+IF((BW$7-$AN$7)&lt;=(Settings!$C51*12),$AN64/(Settings!$C51*12),0)+IF((BW$7-$AM$7)&lt;=(Settings!$C51*12),$AM64/(Settings!$C51*12),0)+IF((BW$7-$AL$7)&lt;=(Settings!$C51*12),$AL64/(Settings!$C51*12),0)+IF((BW$7-$AK$7)&lt;=(Settings!$C51*12),$AK64/(Settings!$C51*12),0)+IF((BW$7-$AJ$7)&lt;=(Settings!$C51*12),$AJ64/(Settings!$C51*12),0)+IF((BW$7-$AI$7)&lt;=(Settings!$C51*12),$AI64/(Settings!$C51*12),0)+IF((BW$7-$AH$7)&lt;=(Settings!$C51*12),$AH64/(Settings!$C51*12),0)+IF((BW$7-$AG$7)&lt;=(Settings!$C51*12),$AG64/(Settings!$C51*12),0)+IF((BW$7-$AF$7)&lt;=(Settings!$C51*12),$AF64/(Settings!$C51*12),0)+IF((BW$7-$AE$7)&lt;=(Settings!$C51*12),$AE64/(Settings!$C51*12),0)+IF((BW$7-$AD$7)&lt;=(Settings!$C51*12),$AD64/(Settings!$C51*12),0)+IF((BW$7-$AC$7)&lt;=(Settings!$C51*12),$AC64/(Settings!$C51*12),0)+IF((BW$7-$AB$7)&lt;=(Settings!$C51*12),$AB64/(Settings!$C51*12),0)+IF((BW$7-$AA$7)&lt;=(Settings!$C51*12),$AA64/(Settings!$C51*12),0)+IF((BW$7-$Z$7)&lt;=(Settings!$C51*12),$Z64/(Settings!$C51*12),0)+IF((BW$7-$Y$7)&lt;=(Settings!$C51*12),$Y64/(Settings!$C51*12),0)+IF((BW$7-$X$7)&lt;=(Settings!$C51*12),$X64/(Settings!$C51*12),0)+IF((BW$7-$W$7)&lt;=(Settings!$C51*12),$W64/(Settings!$C51*12),0)+IF((BW$7-$V$7)&lt;=(Settings!$C51*12),$V64/(Settings!$C51*12),0)+IF((BW$7-$U$7)&lt;=(Settings!$C51*12),$U64/(Settings!$C51*12),0)+IF((BW$7-$T$7)&lt;=(Settings!$C51*12),$T64/(Settings!$C51*12),0)+IF((BW$7-$S$7)&lt;=(Settings!$C51*12),$S64/(Settings!$C51*12),0)+IF((BW$7-$R$7)&lt;=(Settings!$C51*12),$R64/(Settings!$C51*12),0)+IF((BW$7-$Q$7)&lt;=(Settings!$C51*12),$Q64/(Settings!$C51*12),0)+IF((BW$7-$P$7)&lt;=(Settings!$C51*12),$P64/(Settings!$C51*12),0)+IF((BW$7-$O$7)&lt;=(Settings!$C51*12),$O64/(Settings!$C51*12),0)+IF((BW$7-$N$7)&lt;=(Settings!$C51*12),$N64/(Settings!$C51*12),0)+IF((BW$7-$M$7)&lt;=(Settings!$C51*12),$M64/(Settings!$C51*12),0)+IF((BW$7-$L$7)&lt;=(Settings!$C51*12),$L64/(Settings!$C51*12),0)+IF((BW$7-$K$7)&lt;=(Settings!$C51*12),$K64/(Settings!$C51*12),0)+IF((BW$7-$J$7)&lt;=(Settings!$C51*12),$J64/(Settings!$C51*12),0)+IF((BW$7-$I$7)&lt;=(Settings!$C51*12),$I64/(Settings!$C51*12),0)+IF((BW$7-$H$7)&lt;=(Settings!$C51*12),$H64/(Settings!$C51*12),0)+IF((BW$7-$G$7)&lt;=(Settings!$C51*12),$G64/(Settings!$C51*12),0)+IF((BW$7-$F$7)&lt;=(Settings!$C51*12),$F64/(Settings!$C51*12),0)+IF((BW$7-$E$7)&lt;=(Settings!$C51*12),$E64/(Settings!$C51*12),0)</f>
        <v>#REF!</v>
      </c>
      <c r="BX76" s="286" t="e">
        <f>IF((BX$7-BW$7)&lt;=(Settings!$C51*12),$BW64/(Settings!$C51*12),0)+IF((BX$7-$BV$7)&lt;=(Settings!$C51*12),$BV64/(Settings!$C51*12),0)+IF((BX$7-$BU$7)&lt;=(Settings!$C51*12),$BU64/(Settings!$C51*12),0)+IF((BX$7-$BT$7)&lt;=(Settings!$C51*12),$BT64/(Settings!$C51*12),0)+IF((BX$7-$BS$7)&lt;=(Settings!$C51*12),$BS64/(Settings!$C51*12),0)+IF((BX$7-$BR$7)&lt;=(Settings!$C51*12),$BR64/(Settings!$C51*12),0)+IF((BX$7-$BQ$7)&lt;=(Settings!$C51*12),$BQ64/(Settings!$C51*12),0)+IF((BX$7-$BP$7)&lt;=(Settings!$C51*12),$BP64/(Settings!$C51*12),0)+IF((BX$7-$BO$7)&lt;=(Settings!$C51*12),$BO64/(Settings!$C51*12),0)+IF((BX$7-$BN$7)&lt;=(Settings!$C51*12),$BN64/(Settings!$C51*12),0)+IF((BX$7-$BM$7)&lt;=(Settings!$C51*12),$BM64/(Settings!$C51*12),0)+IF((BX$7-$BL$7)&lt;=(Settings!$C51*12),$BL64/(Settings!$C51*12),0)+IF((BX$7-$BK$7)&lt;=(Settings!$C51*12),$BK64/(Settings!$C51*12),0)+IF((BX$7-$BJ$7)&lt;=(Settings!$C51*12),$BJ64/(Settings!$C51*12),0)+IF((BX$7-$BI$7)&lt;=(Settings!$C51*12),$BI64/(Settings!$C51*12),0)+IF((BX$7-$BH$7)&lt;=(Settings!$C51*12),$BH64/(Settings!$C51*12),0)+IF((BX$7-$BG$7)&lt;=(Settings!$C51*12),$BG64/(Settings!$C51*12),0)+IF((BX$7-$BF$7)&lt;=(Settings!$C51*12),$BF64/(Settings!$C51*12),0)+IF((BX$7-$BE$7)&lt;=(Settings!$C51*12),$BE64/(Settings!$C51*12),0)+IF((BX$7-$BD$7)&lt;=(Settings!$C51*12),$BD64/(Settings!$C51*12),0)+IF((BX$7-$BC$7)&lt;=(Settings!$C51*12),$BC64/(Settings!$C51*12),0)+IF((BX$7-$BB$7)&lt;=(Settings!$C51*12),$BB64/(Settings!$C51*12),0)+IF((BX$7-$BA$7)&lt;=(Settings!$C51*12),$BA64/(Settings!$C51*12),0)+IF((BX$7-$AZ$7)&lt;=(Settings!$C51*12),$AZ64/(Settings!$C51*12),0)+IF((BX$7-$AY$7)&lt;=(Settings!$C51*12),$AY64/(Settings!$C51*12),0)+IF((BX$7-$AX$7)&lt;=(Settings!$C51*12),$AX64/(Settings!$C51*12),0)+IF((BX$7-$AW$7)&lt;=(Settings!$C51*12),$AW64/(Settings!$C51*12),0)+IF((BX$7-$AV$7)&lt;=(Settings!$C51*12),$AV64/(Settings!$C51*12),0)+IF((BX$7-$AU$7)&lt;=(Settings!$C51*12),$AU64/(Settings!$C51*12),0)+IF((BX$7-$AT$7)&lt;=(Settings!$C51*12),$AT64/(Settings!$C51*12),0)+IF((BX$7-$AS$7)&lt;=(Settings!$C51*12),$AS64/(Settings!$C51*12),0)+IF((BX$7-$AR$7)&lt;=(Settings!$C51*12),$AR64/(Settings!$C51*12),0)+IF((BX$7-$AQ$7)&lt;=(Settings!$C51*12),$AQ64/(Settings!$C51*12),0)+IF((BX$7-$AP$7)&lt;=(Settings!$C51*12),$AP64/(Settings!$C51*12),0)+IF((BX$7-$AO$7)&lt;=(Settings!$C51*12),$AO64/(Settings!$C51*12),0)+IF((BX$7-$AN$7)&lt;=(Settings!$C51*12),$AN64/(Settings!$C51*12),0)+IF((BX$7-$AM$7)&lt;=(Settings!$C51*12),$AM64/(Settings!$C51*12),0)+IF((BX$7-$AL$7)&lt;=(Settings!$C51*12),$AL64/(Settings!$C51*12),0)+IF((BX$7-$AK$7)&lt;=(Settings!$C51*12),$AK64/(Settings!$C51*12),0)+IF((BX$7-$AJ$7)&lt;=(Settings!$C51*12),$AJ64/(Settings!$C51*12),0)+IF((BX$7-$AI$7)&lt;=(Settings!$C51*12),$AI64/(Settings!$C51*12),0)+IF((BX$7-$AH$7)&lt;=(Settings!$C51*12),$AH64/(Settings!$C51*12),0)+IF((BX$7-$AG$7)&lt;=(Settings!$C51*12),$AG64/(Settings!$C51*12),0)+IF((BX$7-$AF$7)&lt;=(Settings!$C51*12),$AF64/(Settings!$C51*12),0)+IF((BX$7-$AE$7)&lt;=(Settings!$C51*12),$AE64/(Settings!$C51*12),0)+IF((BX$7-$AD$7)&lt;=(Settings!$C51*12),$AD64/(Settings!$C51*12),0)+IF((BX$7-$AC$7)&lt;=(Settings!$C51*12),$AC64/(Settings!$C51*12),0)+IF((BX$7-$AB$7)&lt;=(Settings!$C51*12),$AB64/(Settings!$C51*12),0)+IF((BX$7-$AA$7)&lt;=(Settings!$C51*12),$AA64/(Settings!$C51*12),0)+IF((BX$7-$Z$7)&lt;=(Settings!$C51*12),$Z64/(Settings!$C51*12),0)+IF((BX$7-$Y$7)&lt;=(Settings!$C51*12),$Y64/(Settings!$C51*12),0)+IF((BX$7-$X$7)&lt;=(Settings!$C51*12),$X64/(Settings!$C51*12),0)+IF((BX$7-$W$7)&lt;=(Settings!$C51*12),$W64/(Settings!$C51*12),0)+IF((BX$7-$V$7)&lt;=(Settings!$C51*12),$V64/(Settings!$C51*12),0)+IF((BX$7-$U$7)&lt;=(Settings!$C51*12),$U64/(Settings!$C51*12),0)+IF((BX$7-$T$7)&lt;=(Settings!$C51*12),$T64/(Settings!$C51*12),0)+IF((BX$7-$S$7)&lt;=(Settings!$C51*12),$S64/(Settings!$C51*12),0)+IF((BX$7-$R$7)&lt;=(Settings!$C51*12),$R64/(Settings!$C51*12),0)+IF((BX$7-$Q$7)&lt;=(Settings!$C51*12),$Q64/(Settings!$C51*12),0)+IF((BX$7-$P$7)&lt;=(Settings!$C51*12),$P64/(Settings!$C51*12),0)+IF((BX$7-$O$7)&lt;=(Settings!$C51*12),$O64/(Settings!$C51*12),0)+IF((BX$7-$N$7)&lt;=(Settings!$C51*12),$N64/(Settings!$C51*12),0)+IF((BX$7-$M$7)&lt;=(Settings!$C51*12),$M64/(Settings!$C51*12),0)+IF((BX$7-$L$7)&lt;=(Settings!$C51*12),$L64/(Settings!$C51*12),0)+IF((BX$7-$K$7)&lt;=(Settings!$C51*12),$K64/(Settings!$C51*12),0)+IF((BX$7-$J$7)&lt;=(Settings!$C51*12),$J64/(Settings!$C51*12),0)+IF((BX$7-$I$7)&lt;=(Settings!$C51*12),$I64/(Settings!$C51*12),0)+IF((BX$7-$H$7)&lt;=(Settings!$C51*12),$H64/(Settings!$C51*12),0)+IF((BX$7-$G$7)&lt;=(Settings!$C51*12),$G64/(Settings!$C51*12),0)+IF((BX$7-$F$7)&lt;=(Settings!$C51*12),$F64/(Settings!$C51*12),0)+IF((BX$7-$E$7)&lt;=(Settings!$C51*12),$E64/(Settings!$C51*12),0)</f>
        <v>#REF!</v>
      </c>
      <c r="BY76" s="286" t="e">
        <f>IF((BY$7-BX$7)&lt;=(Settings!$C51*12),$BX64/(Settings!$C51*12),0)+IF((BY$7-$BW$7)&lt;=(Settings!$C51*12),$BW64/(Settings!$C51*12),0)+IF((BY$7-$BV$7)&lt;=(Settings!$C51*12),$BV64/(Settings!$C51*12),0)+IF((BY$7-$BU$7)&lt;=(Settings!$C51*12),$BU64/(Settings!$C51*12),0)+IF((BY$7-$BT$7)&lt;=(Settings!$C51*12),$BT64/(Settings!$C51*12),0)+IF((BY$7-$BS$7)&lt;=(Settings!$C51*12),$BS64/(Settings!$C51*12),0)+IF((BY$7-$BR$7)&lt;=(Settings!$C51*12),$BR64/(Settings!$C51*12),0)+IF((BY$7-$BQ$7)&lt;=(Settings!$C51*12),$BQ64/(Settings!$C51*12),0)+IF((BY$7-$BP$7)&lt;=(Settings!$C51*12),$BP64/(Settings!$C51*12),0)+IF((BY$7-$BO$7)&lt;=(Settings!$C51*12),$BO64/(Settings!$C51*12),0)+IF((BY$7-$BN$7)&lt;=(Settings!$C51*12),$BN64/(Settings!$C51*12),0)+IF((BY$7-$BM$7)&lt;=(Settings!$C51*12),$BM64/(Settings!$C51*12),0)+IF((BY$7-$BL$7)&lt;=(Settings!$C51*12),$BL64/(Settings!$C51*12),0)+IF((BY$7-$BK$7)&lt;=(Settings!$C51*12),$BK64/(Settings!$C51*12),0)+IF((BY$7-$BJ$7)&lt;=(Settings!$C51*12),$BJ64/(Settings!$C51*12),0)+IF((BY$7-$BI$7)&lt;=(Settings!$C51*12),$BI64/(Settings!$C51*12),0)+IF((BY$7-$BH$7)&lt;=(Settings!$C51*12),$BH64/(Settings!$C51*12),0)+IF((BY$7-$BG$7)&lt;=(Settings!$C51*12),$BG64/(Settings!$C51*12),0)+IF((BY$7-$BF$7)&lt;=(Settings!$C51*12),$BF64/(Settings!$C51*12),0)+IF((BY$7-$BE$7)&lt;=(Settings!$C51*12),$BE64/(Settings!$C51*12),0)+IF((BY$7-$BD$7)&lt;=(Settings!$C51*12),$BD64/(Settings!$C51*12),0)+IF((BY$7-$BC$7)&lt;=(Settings!$C51*12),$BC64/(Settings!$C51*12),0)+IF((BY$7-$BB$7)&lt;=(Settings!$C51*12),$BB64/(Settings!$C51*12),0)+IF((BY$7-$BA$7)&lt;=(Settings!$C51*12),$BA64/(Settings!$C51*12),0)+IF((BY$7-$AZ$7)&lt;=(Settings!$C51*12),$AZ64/(Settings!$C51*12),0)+IF((BY$7-$AY$7)&lt;=(Settings!$C51*12),$AY64/(Settings!$C51*12),0)+IF((BY$7-$AX$7)&lt;=(Settings!$C51*12),$AX64/(Settings!$C51*12),0)+IF((BY$7-$AW$7)&lt;=(Settings!$C51*12),$AW64/(Settings!$C51*12),0)+IF((BY$7-$AV$7)&lt;=(Settings!$C51*12),$AV64/(Settings!$C51*12),0)+IF((BY$7-$AU$7)&lt;=(Settings!$C51*12),$AU64/(Settings!$C51*12),0)+IF((BY$7-$AT$7)&lt;=(Settings!$C51*12),$AT64/(Settings!$C51*12),0)+IF((BY$7-$AS$7)&lt;=(Settings!$C51*12),$AS64/(Settings!$C51*12),0)+IF((BY$7-$AR$7)&lt;=(Settings!$C51*12),$AR64/(Settings!$C51*12),0)+IF((BY$7-$AQ$7)&lt;=(Settings!$C51*12),$AQ64/(Settings!$C51*12),0)+IF((BY$7-$AP$7)&lt;=(Settings!$C51*12),$AP64/(Settings!$C51*12),0)+IF((BY$7-$AO$7)&lt;=(Settings!$C51*12),$AO64/(Settings!$C51*12),0)+IF((BY$7-$AN$7)&lt;=(Settings!$C51*12),$AN64/(Settings!$C51*12),0)+IF((BY$7-$AM$7)&lt;=(Settings!$C51*12),$AM64/(Settings!$C51*12),0)+IF((BY$7-$AL$7)&lt;=(Settings!$C51*12),$AL64/(Settings!$C51*12),0)+IF((BY$7-$AK$7)&lt;=(Settings!$C51*12),$AK64/(Settings!$C51*12),0)+IF((BY$7-$AJ$7)&lt;=(Settings!$C51*12),$AJ64/(Settings!$C51*12),0)+IF((BY$7-$AI$7)&lt;=(Settings!$C51*12),$AI64/(Settings!$C51*12),0)+IF((BY$7-$AH$7)&lt;=(Settings!$C51*12),$AH64/(Settings!$C51*12),0)+IF((BY$7-$AG$7)&lt;=(Settings!$C51*12),$AG64/(Settings!$C51*12),0)+IF((BY$7-$AF$7)&lt;=(Settings!$C51*12),$AF64/(Settings!$C51*12),0)+IF((BY$7-$AE$7)&lt;=(Settings!$C51*12),$AE64/(Settings!$C51*12),0)+IF((BY$7-$AD$7)&lt;=(Settings!$C51*12),$AD64/(Settings!$C51*12),0)+IF((BY$7-$AC$7)&lt;=(Settings!$C51*12),$AC64/(Settings!$C51*12),0)+IF((BY$7-$AB$7)&lt;=(Settings!$C51*12),$AB64/(Settings!$C51*12),0)+IF((BY$7-$AA$7)&lt;=(Settings!$C51*12),$AA64/(Settings!$C51*12),0)+IF((BY$7-$Z$7)&lt;=(Settings!$C51*12),$Z64/(Settings!$C51*12),0)+IF((BY$7-$Y$7)&lt;=(Settings!$C51*12),$Y64/(Settings!$C51*12),0)+IF((BY$7-$X$7)&lt;=(Settings!$C51*12),$X64/(Settings!$C51*12),0)+IF((BY$7-$W$7)&lt;=(Settings!$C51*12),$W64/(Settings!$C51*12),0)+IF((BY$7-$V$7)&lt;=(Settings!$C51*12),$V64/(Settings!$C51*12),0)+IF((BY$7-$U$7)&lt;=(Settings!$C51*12),$U64/(Settings!$C51*12),0)+IF((BY$7-$T$7)&lt;=(Settings!$C51*12),$T64/(Settings!$C51*12),0)+IF((BY$7-$S$7)&lt;=(Settings!$C51*12),$S64/(Settings!$C51*12),0)+IF((BY$7-$R$7)&lt;=(Settings!$C51*12),$R64/(Settings!$C51*12),0)+IF((BY$7-$Q$7)&lt;=(Settings!$C51*12),$Q64/(Settings!$C51*12),0)+IF((BY$7-$P$7)&lt;=(Settings!$C51*12),$P64/(Settings!$C51*12),0)+IF((BY$7-$O$7)&lt;=(Settings!$C51*12),$O64/(Settings!$C51*12),0)+IF((BY$7-$N$7)&lt;=(Settings!$C51*12),$N64/(Settings!$C51*12),0)+IF((BY$7-$M$7)&lt;=(Settings!$C51*12),$M64/(Settings!$C51*12),0)+IF((BY$7-$L$7)&lt;=(Settings!$C51*12),$L64/(Settings!$C51*12),0)+IF((BY$7-$K$7)&lt;=(Settings!$C51*12),$K64/(Settings!$C51*12),0)+IF((BY$7-$J$7)&lt;=(Settings!$C51*12),$J64/(Settings!$C51*12),0)+IF((BY$7-$I$7)&lt;=(Settings!$C51*12),$I64/(Settings!$C51*12),0)+IF((BY$7-$H$7)&lt;=(Settings!$C51*12),$H64/(Settings!$C51*12),0)+IF((BY$7-$G$7)&lt;=(Settings!$C51*12),$G64/(Settings!$C51*12),0)+IF((BY$7-$F$7)&lt;=(Settings!$C51*12),$F64/(Settings!$C51*12),0)+IF((BY$7-$E$7)&lt;=(Settings!$C51*12),$E64/(Settings!$C51*12),0)</f>
        <v>#REF!</v>
      </c>
      <c r="BZ76" s="286" t="e">
        <f>IF((BZ$7-BY$7)&lt;=(Settings!$C51*12),$BY64/(Settings!$C51*12),0)+IF((BZ$7-$BX$7)&lt;=(Settings!$C51*12),$BX64/(Settings!$C51*12),0)+IF((BZ$7-$BW$7)&lt;=(Settings!$C51*12),$BW64/(Settings!$C51*12),0)+IF((BZ$7-$BV$7)&lt;=(Settings!$C51*12),$BV64/(Settings!$C51*12),0)+IF((BZ$7-$BU$7)&lt;=(Settings!$C51*12),$BU64/(Settings!$C51*12),0)+IF((BZ$7-$BT$7)&lt;=(Settings!$C51*12),$BT64/(Settings!$C51*12),0)+IF((BZ$7-$BS$7)&lt;=(Settings!$C51*12),$BS64/(Settings!$C51*12),0)+IF((BZ$7-$BR$7)&lt;=(Settings!$C51*12),$BR64/(Settings!$C51*12),0)+IF((BZ$7-$BQ$7)&lt;=(Settings!$C51*12),$BQ64/(Settings!$C51*12),0)+IF((BZ$7-$BP$7)&lt;=(Settings!$C51*12),$BP64/(Settings!$C51*12),0)+IF((BZ$7-$BO$7)&lt;=(Settings!$C51*12),$BO64/(Settings!$C51*12),0)+IF((BZ$7-$BN$7)&lt;=(Settings!$C51*12),$BN64/(Settings!$C51*12),0)+IF((BZ$7-$BM$7)&lt;=(Settings!$C51*12),$BM64/(Settings!$C51*12),0)+IF((BZ$7-$BL$7)&lt;=(Settings!$C51*12),$BL64/(Settings!$C51*12),0)+IF((BZ$7-$BK$7)&lt;=(Settings!$C51*12),$BK64/(Settings!$C51*12),0)+IF((BZ$7-$BJ$7)&lt;=(Settings!$C51*12),$BJ64/(Settings!$C51*12),0)+IF((BZ$7-$BI$7)&lt;=(Settings!$C51*12),$BI64/(Settings!$C51*12),0)+IF((BZ$7-$BH$7)&lt;=(Settings!$C51*12),$BH64/(Settings!$C51*12),0)+IF((BZ$7-$BG$7)&lt;=(Settings!$C51*12),$BG64/(Settings!$C51*12),0)+IF((BZ$7-$BF$7)&lt;=(Settings!$C51*12),$BF64/(Settings!$C51*12),0)+IF((BZ$7-$BE$7)&lt;=(Settings!$C51*12),$BE64/(Settings!$C51*12),0)+IF((BZ$7-$BD$7)&lt;=(Settings!$C51*12),$BD64/(Settings!$C51*12),0)+IF((BZ$7-$BC$7)&lt;=(Settings!$C51*12),$BC64/(Settings!$C51*12),0)+IF((BZ$7-$BB$7)&lt;=(Settings!$C51*12),$BB64/(Settings!$C51*12),0)+IF((BZ$7-$BA$7)&lt;=(Settings!$C51*12),$BA64/(Settings!$C51*12),0)+IF((BZ$7-$AZ$7)&lt;=(Settings!$C51*12),$AZ64/(Settings!$C51*12),0)+IF((BZ$7-$AY$7)&lt;=(Settings!$C51*12),$AY64/(Settings!$C51*12),0)+IF((BZ$7-$AX$7)&lt;=(Settings!$C51*12),$AX64/(Settings!$C51*12),0)+IF((BZ$7-$AW$7)&lt;=(Settings!$C51*12),$AW64/(Settings!$C51*12),0)+IF((BZ$7-$AV$7)&lt;=(Settings!$C51*12),$AV64/(Settings!$C51*12),0)+IF((BZ$7-$AU$7)&lt;=(Settings!$C51*12),$AU64/(Settings!$C51*12),0)+IF((BZ$7-$AT$7)&lt;=(Settings!$C51*12),$AT64/(Settings!$C51*12),0)+IF((BZ$7-$AS$7)&lt;=(Settings!$C51*12),$AS64/(Settings!$C51*12),0)+IF((BZ$7-$AR$7)&lt;=(Settings!$C51*12),$AR64/(Settings!$C51*12),0)+IF((BZ$7-$AQ$7)&lt;=(Settings!$C51*12),$AQ64/(Settings!$C51*12),0)+IF((BZ$7-$AP$7)&lt;=(Settings!$C51*12),$AP64/(Settings!$C51*12),0)+IF((BZ$7-$AO$7)&lt;=(Settings!$C51*12),$AO64/(Settings!$C51*12),0)+IF((BZ$7-$AN$7)&lt;=(Settings!$C51*12),$AN64/(Settings!$C51*12),0)+IF((BZ$7-$AM$7)&lt;=(Settings!$C51*12),$AM64/(Settings!$C51*12),0)+IF((BZ$7-$AL$7)&lt;=(Settings!$C51*12),$AL64/(Settings!$C51*12),0)+IF((BZ$7-$AK$7)&lt;=(Settings!$C51*12),$AK64/(Settings!$C51*12),0)+IF((BZ$7-$AJ$7)&lt;=(Settings!$C51*12),$AJ64/(Settings!$C51*12),0)+IF((BZ$7-$AI$7)&lt;=(Settings!$C51*12),$AI64/(Settings!$C51*12),0)+IF((BZ$7-$AH$7)&lt;=(Settings!$C51*12),$AH64/(Settings!$C51*12),0)+IF((BZ$7-$AG$7)&lt;=(Settings!$C51*12),$AG64/(Settings!$C51*12),0)+IF((BZ$7-$AF$7)&lt;=(Settings!$C51*12),$AF64/(Settings!$C51*12),0)+IF((BZ$7-$AE$7)&lt;=(Settings!$C51*12),$AE64/(Settings!$C51*12),0)+IF((BZ$7-$AD$7)&lt;=(Settings!$C51*12),$AD64/(Settings!$C51*12),0)+IF((BZ$7-$AC$7)&lt;=(Settings!$C51*12),$AC64/(Settings!$C51*12),0)+IF((BZ$7-$AB$7)&lt;=(Settings!$C51*12),$AB64/(Settings!$C51*12),0)+IF((BZ$7-$AA$7)&lt;=(Settings!$C51*12),$AA64/(Settings!$C51*12),0)+IF((BZ$7-$Z$7)&lt;=(Settings!$C51*12),$Z64/(Settings!$C51*12),0)+IF((BZ$7-$Y$7)&lt;=(Settings!$C51*12),$Y64/(Settings!$C51*12),0)+IF((BZ$7-$X$7)&lt;=(Settings!$C51*12),$X64/(Settings!$C51*12),0)+IF((BZ$7-$W$7)&lt;=(Settings!$C51*12),$W64/(Settings!$C51*12),0)+IF((BZ$7-$V$7)&lt;=(Settings!$C51*12),$V64/(Settings!$C51*12),0)+IF((BZ$7-$U$7)&lt;=(Settings!$C51*12),$U64/(Settings!$C51*12),0)+IF((BZ$7-$T$7)&lt;=(Settings!$C51*12),$T64/(Settings!$C51*12),0)+IF((BZ$7-$S$7)&lt;=(Settings!$C51*12),$S64/(Settings!$C51*12),0)+IF((BZ$7-$R$7)&lt;=(Settings!$C51*12),$R64/(Settings!$C51*12),0)+IF((BZ$7-$Q$7)&lt;=(Settings!$C51*12),$Q64/(Settings!$C51*12),0)+IF((BZ$7-$P$7)&lt;=(Settings!$C51*12),$P64/(Settings!$C51*12),0)+IF((BZ$7-$O$7)&lt;=(Settings!$C51*12),$O64/(Settings!$C51*12),0)+IF((BZ$7-$N$7)&lt;=(Settings!$C51*12),$N64/(Settings!$C51*12),0)+IF((BZ$7-$M$7)&lt;=(Settings!$C51*12),$M64/(Settings!$C51*12),0)+IF((BZ$7-$L$7)&lt;=(Settings!$C51*12),$L64/(Settings!$C51*12),0)+IF((BZ$7-$K$7)&lt;=(Settings!$C51*12),$K64/(Settings!$C51*12),0)+IF((BZ$7-$J$7)&lt;=(Settings!$C51*12),$J64/(Settings!$C51*12),0)+IF((BZ$7-$I$7)&lt;=(Settings!$C51*12),$I64/(Settings!$C51*12),0)+IF((BZ$7-$H$7)&lt;=(Settings!$C51*12),$H64/(Settings!$C51*12),0)+IF((BZ$7-$G$7)&lt;=(Settings!$C51*12),$G64/(Settings!$C51*12),0)+IF((BZ$7-$F$7)&lt;=(Settings!$C51*12),$F64/(Settings!$C51*12),0)+IF((BZ$7-$E$7)&lt;=(Settings!$C51*12),$E64/(Settings!$C51*12),0)</f>
        <v>#REF!</v>
      </c>
      <c r="CA76" s="286" t="e">
        <f>IF((CA$7-BZ$7)&lt;=(Settings!$C51*12),$BZ64/(Settings!$C51*12),0)+IF((CA$7-$BY$7)&lt;=(Settings!$C51*12),$BY64/(Settings!$C51*12),0)+IF((CA$7-$BX$7)&lt;=(Settings!$C51*12),$BX64/(Settings!$C51*12),0)+IF((CA$7-$BW$7)&lt;=(Settings!$C51*12),$BW64/(Settings!$C51*12),0)+IF((CA$7-$BV$7)&lt;=(Settings!$C51*12),$BV64/(Settings!$C51*12),0)+IF((CA$7-$BU$7)&lt;=(Settings!$C51*12),$BU64/(Settings!$C51*12),0)+IF((CA$7-$BT$7)&lt;=(Settings!$C51*12),$BT64/(Settings!$C51*12),0)+IF((CA$7-$BS$7)&lt;=(Settings!$C51*12),$BS64/(Settings!$C51*12),0)+IF((CA$7-$BR$7)&lt;=(Settings!$C51*12),$BR64/(Settings!$C51*12),0)+IF((CA$7-$BQ$7)&lt;=(Settings!$C51*12),$BQ64/(Settings!$C51*12),0)+IF((CA$7-$BP$7)&lt;=(Settings!$C51*12),$BP64/(Settings!$C51*12),0)+IF((CA$7-$BO$7)&lt;=(Settings!$C51*12),$BO64/(Settings!$C51*12),0)+IF((CA$7-$BN$7)&lt;=(Settings!$C51*12),$BN64/(Settings!$C51*12),0)+IF((CA$7-$BM$7)&lt;=(Settings!$C51*12),$BM64/(Settings!$C51*12),0)+IF((CA$7-$BL$7)&lt;=(Settings!$C51*12),$BL64/(Settings!$C51*12),0)+IF((CA$7-$BK$7)&lt;=(Settings!$C51*12),$BK64/(Settings!$C51*12),0)+IF((CA$7-$BJ$7)&lt;=(Settings!$C51*12),$BJ64/(Settings!$C51*12),0)+IF((CA$7-$BI$7)&lt;=(Settings!$C51*12),$BI64/(Settings!$C51*12),0)+IF((CA$7-$BH$7)&lt;=(Settings!$C51*12),$BH64/(Settings!$C51*12),0)+IF((CA$7-$BG$7)&lt;=(Settings!$C51*12),$BG64/(Settings!$C51*12),0)+IF((CA$7-$BF$7)&lt;=(Settings!$C51*12),$BF64/(Settings!$C51*12),0)+IF((CA$7-$BE$7)&lt;=(Settings!$C51*12),$BE64/(Settings!$C51*12),0)+IF((CA$7-$BD$7)&lt;=(Settings!$C51*12),$BD64/(Settings!$C51*12),0)+IF((CA$7-$BC$7)&lt;=(Settings!$C51*12),$BC64/(Settings!$C51*12),0)+IF((CA$7-$BB$7)&lt;=(Settings!$C51*12),$BB64/(Settings!$C51*12),0)+IF((CA$7-$BA$7)&lt;=(Settings!$C51*12),$BA64/(Settings!$C51*12),0)+IF((CA$7-$AZ$7)&lt;=(Settings!$C51*12),$AZ64/(Settings!$C51*12),0)+IF((CA$7-$AY$7)&lt;=(Settings!$C51*12),$AY64/(Settings!$C51*12),0)+IF((CA$7-$AX$7)&lt;=(Settings!$C51*12),$AX64/(Settings!$C51*12),0)+IF((CA$7-$AW$7)&lt;=(Settings!$C51*12),$AW64/(Settings!$C51*12),0)+IF((CA$7-$AV$7)&lt;=(Settings!$C51*12),$AV64/(Settings!$C51*12),0)+IF((CA$7-$AU$7)&lt;=(Settings!$C51*12),$AU64/(Settings!$C51*12),0)+IF((CA$7-$AT$7)&lt;=(Settings!$C51*12),$AT64/(Settings!$C51*12),0)+IF((CA$7-$AS$7)&lt;=(Settings!$C51*12),$AS64/(Settings!$C51*12),0)+IF((CA$7-$AR$7)&lt;=(Settings!$C51*12),$AR64/(Settings!$C51*12),0)+IF((CA$7-$AQ$7)&lt;=(Settings!$C51*12),$AQ64/(Settings!$C51*12),0)+IF((CA$7-$AP$7)&lt;=(Settings!$C51*12),$AP64/(Settings!$C51*12),0)+IF((CA$7-$AO$7)&lt;=(Settings!$C51*12),$AO64/(Settings!$C51*12),0)+IF((CA$7-$AN$7)&lt;=(Settings!$C51*12),$AN64/(Settings!$C51*12),0)+IF((CA$7-$AM$7)&lt;=(Settings!$C51*12),$AM64/(Settings!$C51*12),0)+IF((CA$7-$AL$7)&lt;=(Settings!$C51*12),$AL64/(Settings!$C51*12),0)+IF((CA$7-$AK$7)&lt;=(Settings!$C51*12),$AK64/(Settings!$C51*12),0)+IF((CA$7-$AJ$7)&lt;=(Settings!$C51*12),$AJ64/(Settings!$C51*12),0)+IF((CA$7-$AI$7)&lt;=(Settings!$C51*12),$AI64/(Settings!$C51*12),0)+IF((CA$7-$AH$7)&lt;=(Settings!$C51*12),$AH64/(Settings!$C51*12),0)+IF((CA$7-$AG$7)&lt;=(Settings!$C51*12),$AG64/(Settings!$C51*12),0)+IF((CA$7-$AF$7)&lt;=(Settings!$C51*12),$AF64/(Settings!$C51*12),0)+IF((CA$7-$AE$7)&lt;=(Settings!$C51*12),$AE64/(Settings!$C51*12),0)+IF((CA$7-$AD$7)&lt;=(Settings!$C51*12),$AD64/(Settings!$C51*12),0)+IF((CA$7-$AC$7)&lt;=(Settings!$C51*12),$AC64/(Settings!$C51*12),0)+IF((CA$7-$AB$7)&lt;=(Settings!$C51*12),$AB64/(Settings!$C51*12),0)+IF((CA$7-$AA$7)&lt;=(Settings!$C51*12),$AA64/(Settings!$C51*12),0)+IF((CA$7-$Z$7)&lt;=(Settings!$C51*12),$Z64/(Settings!$C51*12),0)+IF((CA$7-$Y$7)&lt;=(Settings!$C51*12),$Y64/(Settings!$C51*12),0)+IF((CA$7-$X$7)&lt;=(Settings!$C51*12),$X64/(Settings!$C51*12),0)+IF((CA$7-$W$7)&lt;=(Settings!$C51*12),$W64/(Settings!$C51*12),0)+IF((CA$7-$V$7)&lt;=(Settings!$C51*12),$V64/(Settings!$C51*12),0)+IF((CA$7-$U$7)&lt;=(Settings!$C51*12),$U64/(Settings!$C51*12),0)+IF((CA$7-$T$7)&lt;=(Settings!$C51*12),$T64/(Settings!$C51*12),0)+IF((CA$7-$S$7)&lt;=(Settings!$C51*12),$S64/(Settings!$C51*12),0)+IF((CA$7-$R$7)&lt;=(Settings!$C51*12),$R64/(Settings!$C51*12),0)+IF((CA$7-$Q$7)&lt;=(Settings!$C51*12),$Q64/(Settings!$C51*12),0)+IF((CA$7-$P$7)&lt;=(Settings!$C51*12),$P64/(Settings!$C51*12),0)+IF((CA$7-$O$7)&lt;=(Settings!$C51*12),$O64/(Settings!$C51*12),0)+IF((CA$7-$N$7)&lt;=(Settings!$C51*12),$N64/(Settings!$C51*12),0)+IF((CA$7-$M$7)&lt;=(Settings!$C51*12),$M64/(Settings!$C51*12),0)+IF((CA$7-$L$7)&lt;=(Settings!$C51*12),$L64/(Settings!$C51*12),0)+IF((CA$7-$K$7)&lt;=(Settings!$C51*12),$K64/(Settings!$C51*12),0)+IF((CA$7-$J$7)&lt;=(Settings!$C51*12),$J64/(Settings!$C51*12),0)+IF((CA$7-$I$7)&lt;=(Settings!$C51*12),$I64/(Settings!$C51*12),0)+IF((CA$7-$H$7)&lt;=(Settings!$C51*12),$H64/(Settings!$C51*12),0)+IF((CA$7-$G$7)&lt;=(Settings!$C51*12),$G64/(Settings!$C51*12),0)+IF((CA$7-$F$7)&lt;=(Settings!$C51*12),$F64/(Settings!$C51*12),0)+IF((CA$7-$E$7)&lt;=(Settings!$C51*12),$E64/(Settings!$C51*12),0)</f>
        <v>#REF!</v>
      </c>
      <c r="CB76" s="286" t="e">
        <f>IF((CB$7-CA$7)&lt;=(Settings!$C51*12),$CA64/(Settings!$C51*12),0)+IF((CB$7-$BZ$7)&lt;=(Settings!$C51*12),$BZ64/(Settings!$C51*12),0)+IF((CB$7-$BY$7)&lt;=(Settings!$C51*12),$BY64/(Settings!$C51*12),0)+IF((CB$7-$BX$7)&lt;=(Settings!$C51*12),$BX64/(Settings!$C51*12),0)+IF((CB$7-$BW$7)&lt;=(Settings!$C51*12),$BW64/(Settings!$C51*12),0)+IF((CB$7-$BV$7)&lt;=(Settings!$C51*12),$BV64/(Settings!$C51*12),0)+IF((CB$7-$BU$7)&lt;=(Settings!$C51*12),$BU64/(Settings!$C51*12),0)+IF((CB$7-$BT$7)&lt;=(Settings!$C51*12),$BT64/(Settings!$C51*12),0)+IF((CB$7-$BS$7)&lt;=(Settings!$C51*12),$BS64/(Settings!$C51*12),0)+IF((CB$7-$BR$7)&lt;=(Settings!$C51*12),$BR64/(Settings!$C51*12),0)+IF((CB$7-$BQ$7)&lt;=(Settings!$C51*12),$BQ64/(Settings!$C51*12),0)+IF((CB$7-$BP$7)&lt;=(Settings!$C51*12),$BP64/(Settings!$C51*12),0)+IF((CB$7-$BO$7)&lt;=(Settings!$C51*12),$BO64/(Settings!$C51*12),0)+IF((CB$7-$BN$7)&lt;=(Settings!$C51*12),$BN64/(Settings!$C51*12),0)+IF((CB$7-$BM$7)&lt;=(Settings!$C51*12),$BM64/(Settings!$C51*12),0)+IF((CB$7-$BL$7)&lt;=(Settings!$C51*12),$BL64/(Settings!$C51*12),0)+IF((CB$7-$BK$7)&lt;=(Settings!$C51*12),$BK64/(Settings!$C51*12),0)+IF((CB$7-$BJ$7)&lt;=(Settings!$C51*12),$BJ64/(Settings!$C51*12),0)+IF((CB$7-$BI$7)&lt;=(Settings!$C51*12),$BI64/(Settings!$C51*12),0)+IF((CB$7-$BH$7)&lt;=(Settings!$C51*12),$BH64/(Settings!$C51*12),0)+IF((CB$7-$BG$7)&lt;=(Settings!$C51*12),$BG64/(Settings!$C51*12),0)+IF((CB$7-$BF$7)&lt;=(Settings!$C51*12),$BF64/(Settings!$C51*12),0)+IF((CB$7-$BE$7)&lt;=(Settings!$C51*12),$BE64/(Settings!$C51*12),0)+IF((CB$7-$BD$7)&lt;=(Settings!$C51*12),$BD64/(Settings!$C51*12),0)+IF((CB$7-$BC$7)&lt;=(Settings!$C51*12),$BC64/(Settings!$C51*12),0)+IF((CB$7-$BB$7)&lt;=(Settings!$C51*12),$BB64/(Settings!$C51*12),0)+IF((CB$7-$BA$7)&lt;=(Settings!$C51*12),$BA64/(Settings!$C51*12),0)+IF((CB$7-$AZ$7)&lt;=(Settings!$C51*12),$AZ64/(Settings!$C51*12),0)+IF((CB$7-$AY$7)&lt;=(Settings!$C51*12),$AY64/(Settings!$C51*12),0)+IF((CB$7-$AX$7)&lt;=(Settings!$C51*12),$AX64/(Settings!$C51*12),0)+IF((CB$7-$AW$7)&lt;=(Settings!$C51*12),$AW64/(Settings!$C51*12),0)+IF((CB$7-$AV$7)&lt;=(Settings!$C51*12),$AV64/(Settings!$C51*12),0)+IF((CB$7-$AU$7)&lt;=(Settings!$C51*12),$AU64/(Settings!$C51*12),0)+IF((CB$7-$AT$7)&lt;=(Settings!$C51*12),$AT64/(Settings!$C51*12),0)+IF((CB$7-$AS$7)&lt;=(Settings!$C51*12),$AS64/(Settings!$C51*12),0)+IF((CB$7-$AR$7)&lt;=(Settings!$C51*12),$AR64/(Settings!$C51*12),0)+IF((CB$7-$AQ$7)&lt;=(Settings!$C51*12),$AQ64/(Settings!$C51*12),0)+IF((CB$7-$AP$7)&lt;=(Settings!$C51*12),$AP64/(Settings!$C51*12),0)+IF((CB$7-$AO$7)&lt;=(Settings!$C51*12),$AO64/(Settings!$C51*12),0)+IF((CB$7-$AN$7)&lt;=(Settings!$C51*12),$AN64/(Settings!$C51*12),0)+IF((CB$7-$AM$7)&lt;=(Settings!$C51*12),$AM64/(Settings!$C51*12),0)+IF((CB$7-$AL$7)&lt;=(Settings!$C51*12),$AL64/(Settings!$C51*12),0)+IF((CB$7-$AK$7)&lt;=(Settings!$C51*12),$AK64/(Settings!$C51*12),0)+IF((CB$7-$AJ$7)&lt;=(Settings!$C51*12),$AJ64/(Settings!$C51*12),0)+IF((CB$7-$AI$7)&lt;=(Settings!$C51*12),$AI64/(Settings!$C51*12),0)+IF((CB$7-$AH$7)&lt;=(Settings!$C51*12),$AH64/(Settings!$C51*12),0)+IF((CB$7-$AG$7)&lt;=(Settings!$C51*12),$AG64/(Settings!$C51*12),0)+IF((CB$7-$AF$7)&lt;=(Settings!$C51*12),$AF64/(Settings!$C51*12),0)+IF((CB$7-$AE$7)&lt;=(Settings!$C51*12),$AE64/(Settings!$C51*12),0)+IF((CB$7-$AD$7)&lt;=(Settings!$C51*12),$AD64/(Settings!$C51*12),0)+IF((CB$7-$AC$7)&lt;=(Settings!$C51*12),$AC64/(Settings!$C51*12),0)+IF((CB$7-$AB$7)&lt;=(Settings!$C51*12),$AB64/(Settings!$C51*12),0)+IF((CB$7-$AA$7)&lt;=(Settings!$C51*12),$AA64/(Settings!$C51*12),0)+IF((CB$7-$Z$7)&lt;=(Settings!$C51*12),$Z64/(Settings!$C51*12),0)+IF((CB$7-$Y$7)&lt;=(Settings!$C51*12),$Y64/(Settings!$C51*12),0)+IF((CB$7-$X$7)&lt;=(Settings!$C51*12),$X64/(Settings!$C51*12),0)+IF((CB$7-$W$7)&lt;=(Settings!$C51*12),$W64/(Settings!$C51*12),0)+IF((CB$7-$V$7)&lt;=(Settings!$C51*12),$V64/(Settings!$C51*12),0)+IF((CB$7-$U$7)&lt;=(Settings!$C51*12),$U64/(Settings!$C51*12),0)+IF((CB$7-$T$7)&lt;=(Settings!$C51*12),$T64/(Settings!$C51*12),0)+IF((CB$7-$S$7)&lt;=(Settings!$C51*12),$S64/(Settings!$C51*12),0)+IF((CB$7-$R$7)&lt;=(Settings!$C51*12),$R64/(Settings!$C51*12),0)+IF((CB$7-$Q$7)&lt;=(Settings!$C51*12),$Q64/(Settings!$C51*12),0)+IF((CB$7-$P$7)&lt;=(Settings!$C51*12),$P64/(Settings!$C51*12),0)+IF((CB$7-$O$7)&lt;=(Settings!$C51*12),$O64/(Settings!$C51*12),0)+IF((CB$7-$N$7)&lt;=(Settings!$C51*12),$N64/(Settings!$C51*12),0)+IF((CB$7-$M$7)&lt;=(Settings!$C51*12),$M64/(Settings!$C51*12),0)+IF((CB$7-$L$7)&lt;=(Settings!$C51*12),$L64/(Settings!$C51*12),0)+IF((CB$7-$K$7)&lt;=(Settings!$C51*12),$K64/(Settings!$C51*12),0)+IF((CB$7-$J$7)&lt;=(Settings!$C51*12),$J64/(Settings!$C51*12),0)+IF((CB$7-$I$7)&lt;=(Settings!$C51*12),$I64/(Settings!$C51*12),0)+IF((CB$7-$H$7)&lt;=(Settings!$C51*12),$H64/(Settings!$C51*12),0)+IF((CB$7-$G$7)&lt;=(Settings!$C51*12),$G64/(Settings!$C51*12),0)+IF((CB$7-$F$7)&lt;=(Settings!$C51*12),$F64/(Settings!$C51*12),0)+IF((CB$7-$E$7)&lt;=(Settings!$C51*12),$E64/(Settings!$C51*12),0)</f>
        <v>#REF!</v>
      </c>
      <c r="CC76" s="286" t="e">
        <f>IF((CC$7-CB$7)&lt;=(Settings!$C51*12),$CB64/(Settings!$C51*12),0)+IF((CC$7-$CA$7)&lt;=(Settings!$C51*12),$CA64/(Settings!$C51*12),0)+IF((CC$7-$BZ$7)&lt;=(Settings!$C51*12),$BZ64/(Settings!$C51*12),0)+IF((CC$7-$BY$7)&lt;=(Settings!$C51*12),$BY64/(Settings!$C51*12),0)+IF((CC$7-$BX$7)&lt;=(Settings!$C51*12),$BX64/(Settings!$C51*12),0)+IF((CC$7-$BW$7)&lt;=(Settings!$C51*12),$BW64/(Settings!$C51*12),0)+IF((CC$7-$BV$7)&lt;=(Settings!$C51*12),$BV64/(Settings!$C51*12),0)+IF((CC$7-$BU$7)&lt;=(Settings!$C51*12),$BU64/(Settings!$C51*12),0)+IF((CC$7-$BT$7)&lt;=(Settings!$C51*12),$BT64/(Settings!$C51*12),0)+IF((CC$7-$BS$7)&lt;=(Settings!$C51*12),$BS64/(Settings!$C51*12),0)+IF((CC$7-$BR$7)&lt;=(Settings!$C51*12),$BR64/(Settings!$C51*12),0)+IF((CC$7-$BQ$7)&lt;=(Settings!$C51*12),$BQ64/(Settings!$C51*12),0)+IF((CC$7-$BP$7)&lt;=(Settings!$C51*12),$BP64/(Settings!$C51*12),0)+IF((CC$7-$BO$7)&lt;=(Settings!$C51*12),$BO64/(Settings!$C51*12),0)+IF((CC$7-$BN$7)&lt;=(Settings!$C51*12),$BN64/(Settings!$C51*12),0)+IF((CC$7-$BM$7)&lt;=(Settings!$C51*12),$BM64/(Settings!$C51*12),0)+IF((CC$7-$BL$7)&lt;=(Settings!$C51*12),$BL64/(Settings!$C51*12),0)+IF((CC$7-$BK$7)&lt;=(Settings!$C51*12),$BK64/(Settings!$C51*12),0)+IF((CC$7-$BJ$7)&lt;=(Settings!$C51*12),$BJ64/(Settings!$C51*12),0)+IF((CC$7-$BI$7)&lt;=(Settings!$C51*12),$BI64/(Settings!$C51*12),0)+IF((CC$7-$BH$7)&lt;=(Settings!$C51*12),$BH64/(Settings!$C51*12),0)+IF((CC$7-$BG$7)&lt;=(Settings!$C51*12),$BG64/(Settings!$C51*12),0)+IF((CC$7-$BF$7)&lt;=(Settings!$C51*12),$BF64/(Settings!$C51*12),0)+IF((CC$7-$BE$7)&lt;=(Settings!$C51*12),$BE64/(Settings!$C51*12),0)+IF((CC$7-$BD$7)&lt;=(Settings!$C51*12),$BD64/(Settings!$C51*12),0)+IF((CC$7-$BC$7)&lt;=(Settings!$C51*12),$BC64/(Settings!$C51*12),0)+IF((CC$7-$BB$7)&lt;=(Settings!$C51*12),$BB64/(Settings!$C51*12),0)+IF((CC$7-$BA$7)&lt;=(Settings!$C51*12),$BA64/(Settings!$C51*12),0)+IF((CC$7-$AZ$7)&lt;=(Settings!$C51*12),$AZ64/(Settings!$C51*12),0)+IF((CC$7-$AY$7)&lt;=(Settings!$C51*12),$AY64/(Settings!$C51*12),0)+IF((CC$7-$AX$7)&lt;=(Settings!$C51*12),$AX64/(Settings!$C51*12),0)+IF((CC$7-$AW$7)&lt;=(Settings!$C51*12),$AW64/(Settings!$C51*12),0)+IF((CC$7-$AV$7)&lt;=(Settings!$C51*12),$AV64/(Settings!$C51*12),0)+IF((CC$7-$AU$7)&lt;=(Settings!$C51*12),$AU64/(Settings!$C51*12),0)+IF((CC$7-$AT$7)&lt;=(Settings!$C51*12),$AT64/(Settings!$C51*12),0)+IF((CC$7-$AS$7)&lt;=(Settings!$C51*12),$AS64/(Settings!$C51*12),0)+IF((CC$7-$AR$7)&lt;=(Settings!$C51*12),$AR64/(Settings!$C51*12),0)+IF((CC$7-$AQ$7)&lt;=(Settings!$C51*12),$AQ64/(Settings!$C51*12),0)+IF((CC$7-$AP$7)&lt;=(Settings!$C51*12),$AP64/(Settings!$C51*12),0)+IF((CC$7-$AO$7)&lt;=(Settings!$C51*12),$AO64/(Settings!$C51*12),0)+IF((CC$7-$AN$7)&lt;=(Settings!$C51*12),$AN64/(Settings!$C51*12),0)+IF((CC$7-$AM$7)&lt;=(Settings!$C51*12),$AM64/(Settings!$C51*12),0)+IF((CC$7-$AL$7)&lt;=(Settings!$C51*12),$AL64/(Settings!$C51*12),0)+IF((CC$7-$AK$7)&lt;=(Settings!$C51*12),$AK64/(Settings!$C51*12),0)+IF((CC$7-$AJ$7)&lt;=(Settings!$C51*12),$AJ64/(Settings!$C51*12),0)+IF((CC$7-$AI$7)&lt;=(Settings!$C51*12),$AI64/(Settings!$C51*12),0)+IF((CC$7-$AH$7)&lt;=(Settings!$C51*12),$AH64/(Settings!$C51*12),0)+IF((CC$7-$AG$7)&lt;=(Settings!$C51*12),$AG64/(Settings!$C51*12),0)+IF((CC$7-$AF$7)&lt;=(Settings!$C51*12),$AF64/(Settings!$C51*12),0)+IF((CC$7-$AE$7)&lt;=(Settings!$C51*12),$AE64/(Settings!$C51*12),0)+IF((CC$7-$AD$7)&lt;=(Settings!$C51*12),$AD64/(Settings!$C51*12),0)+IF((CC$7-$AC$7)&lt;=(Settings!$C51*12),$AC64/(Settings!$C51*12),0)+IF((CC$7-$AB$7)&lt;=(Settings!$C51*12),$AB64/(Settings!$C51*12),0)+IF((CC$7-$AA$7)&lt;=(Settings!$C51*12),$AA64/(Settings!$C51*12),0)+IF((CC$7-$Z$7)&lt;=(Settings!$C51*12),$Z64/(Settings!$C51*12),0)+IF((CC$7-$Y$7)&lt;=(Settings!$C51*12),$Y64/(Settings!$C51*12),0)+IF((CC$7-$X$7)&lt;=(Settings!$C51*12),$X64/(Settings!$C51*12),0)+IF((CC$7-$W$7)&lt;=(Settings!$C51*12),$W64/(Settings!$C51*12),0)+IF((CC$7-$V$7)&lt;=(Settings!$C51*12),$V64/(Settings!$C51*12),0)+IF((CC$7-$U$7)&lt;=(Settings!$C51*12),$U64/(Settings!$C51*12),0)+IF((CC$7-$T$7)&lt;=(Settings!$C51*12),$T64/(Settings!$C51*12),0)+IF((CC$7-$S$7)&lt;=(Settings!$C51*12),$S64/(Settings!$C51*12),0)+IF((CC$7-$R$7)&lt;=(Settings!$C51*12),$R64/(Settings!$C51*12),0)+IF((CC$7-$Q$7)&lt;=(Settings!$C51*12),$Q64/(Settings!$C51*12),0)+IF((CC$7-$P$7)&lt;=(Settings!$C51*12),$P64/(Settings!$C51*12),0)+IF((CC$7-$O$7)&lt;=(Settings!$C51*12),$O64/(Settings!$C51*12),0)+IF((CC$7-$N$7)&lt;=(Settings!$C51*12),$N64/(Settings!$C51*12),0)+IF((CC$7-$M$7)&lt;=(Settings!$C51*12),$M64/(Settings!$C51*12),0)+IF((CC$7-$L$7)&lt;=(Settings!$C51*12),$L64/(Settings!$C51*12),0)+IF((CC$7-$K$7)&lt;=(Settings!$C51*12),$K64/(Settings!$C51*12),0)+IF((CC$7-$J$7)&lt;=(Settings!$C51*12),$J64/(Settings!$C51*12),0)+IF((CC$7-$I$7)&lt;=(Settings!$C51*12),$I64/(Settings!$C51*12),0)+IF((CC$7-$H$7)&lt;=(Settings!$C51*12),$H64/(Settings!$C51*12),0)+IF((CC$7-$G$7)&lt;=(Settings!$C51*12),$G64/(Settings!$C51*12),0)+IF((CC$7-$F$7)&lt;=(Settings!$C51*12),$F64/(Settings!$C51*12),0)+IF((CC$7-$E$7)&lt;=(Settings!$C51*12),$E64/(Settings!$C51*12),0)</f>
        <v>#REF!</v>
      </c>
      <c r="CD76" s="286" t="e">
        <f>IF((CD$7-CC$7)&lt;=(Settings!$C51*12),$CC64/(Settings!$C51*12),0)+IF((CD$7-$CB$7)&lt;=(Settings!$C51*12),$CB64/(Settings!$C51*12),0)+IF((CD$7-$CA$7)&lt;=(Settings!$C51*12),$CA64/(Settings!$C51*12),0)+IF((CD$7-$BZ$7)&lt;=(Settings!$C51*12),$BZ64/(Settings!$C51*12),0)+IF((CD$7-$BY$7)&lt;=(Settings!$C51*12),$BY64/(Settings!$C51*12),0)+IF((CD$7-$BX$7)&lt;=(Settings!$C51*12),$BX64/(Settings!$C51*12),0)+IF((CD$7-$BW$7)&lt;=(Settings!$C51*12),$BW64/(Settings!$C51*12),0)+IF((CD$7-$BV$7)&lt;=(Settings!$C51*12),$BV64/(Settings!$C51*12),0)+IF((CD$7-$BU$7)&lt;=(Settings!$C51*12),$BU64/(Settings!$C51*12),0)+IF((CD$7-$BT$7)&lt;=(Settings!$C51*12),$BT64/(Settings!$C51*12),0)+IF((CD$7-$BS$7)&lt;=(Settings!$C51*12),$BS64/(Settings!$C51*12),0)+IF((CD$7-$BR$7)&lt;=(Settings!$C51*12),$BR64/(Settings!$C51*12),0)+IF((CD$7-$BQ$7)&lt;=(Settings!$C51*12),$BQ64/(Settings!$C51*12),0)+IF((CD$7-$BP$7)&lt;=(Settings!$C51*12),$BP64/(Settings!$C51*12),0)+IF((CD$7-$BO$7)&lt;=(Settings!$C51*12),$BO64/(Settings!$C51*12),0)+IF((CD$7-$BN$7)&lt;=(Settings!$C51*12),$BN64/(Settings!$C51*12),0)+IF((CD$7-$BM$7)&lt;=(Settings!$C51*12),$BM64/(Settings!$C51*12),0)+IF((CD$7-$BL$7)&lt;=(Settings!$C51*12),$BL64/(Settings!$C51*12),0)+IF((CD$7-$BK$7)&lt;=(Settings!$C51*12),$BK64/(Settings!$C51*12),0)+IF((CD$7-$BJ$7)&lt;=(Settings!$C51*12),$BJ64/(Settings!$C51*12),0)+IF((CD$7-$BI$7)&lt;=(Settings!$C51*12),$BI64/(Settings!$C51*12),0)+IF((CD$7-$BH$7)&lt;=(Settings!$C51*12),$BH64/(Settings!$C51*12),0)+IF((CD$7-$BG$7)&lt;=(Settings!$C51*12),$BG64/(Settings!$C51*12),0)+IF((CD$7-$BF$7)&lt;=(Settings!$C51*12),$BF64/(Settings!$C51*12),0)+IF((CD$7-$BE$7)&lt;=(Settings!$C51*12),$BE64/(Settings!$C51*12),0)+IF((CD$7-$BD$7)&lt;=(Settings!$C51*12),$BD64/(Settings!$C51*12),0)+IF((CD$7-$BC$7)&lt;=(Settings!$C51*12),$BC64/(Settings!$C51*12),0)+IF((CD$7-$BB$7)&lt;=(Settings!$C51*12),$BB64/(Settings!$C51*12),0)+IF((CD$7-$BA$7)&lt;=(Settings!$C51*12),$BA64/(Settings!$C51*12),0)+IF((CD$7-$AZ$7)&lt;=(Settings!$C51*12),$AZ64/(Settings!$C51*12),0)+IF((CD$7-$AY$7)&lt;=(Settings!$C51*12),$AY64/(Settings!$C51*12),0)+IF((CD$7-$AX$7)&lt;=(Settings!$C51*12),$AX64/(Settings!$C51*12),0)+IF((CD$7-$AW$7)&lt;=(Settings!$C51*12),$AW64/(Settings!$C51*12),0)+IF((CD$7-$AV$7)&lt;=(Settings!$C51*12),$AV64/(Settings!$C51*12),0)+IF((CD$7-$AU$7)&lt;=(Settings!$C51*12),$AU64/(Settings!$C51*12),0)+IF((CD$7-$AT$7)&lt;=(Settings!$C51*12),$AT64/(Settings!$C51*12),0)+IF((CD$7-$AS$7)&lt;=(Settings!$C51*12),$AS64/(Settings!$C51*12),0)+IF((CD$7-$AR$7)&lt;=(Settings!$C51*12),$AR64/(Settings!$C51*12),0)+IF((CD$7-$AQ$7)&lt;=(Settings!$C51*12),$AQ64/(Settings!$C51*12),0)+IF((CD$7-$AP$7)&lt;=(Settings!$C51*12),$AP64/(Settings!$C51*12),0)+IF((CD$7-$AO$7)&lt;=(Settings!$C51*12),$AO64/(Settings!$C51*12),0)+IF((CD$7-$AN$7)&lt;=(Settings!$C51*12),$AN64/(Settings!$C51*12),0)+IF((CD$7-$AM$7)&lt;=(Settings!$C51*12),$AM64/(Settings!$C51*12),0)+IF((CD$7-$AL$7)&lt;=(Settings!$C51*12),$AL64/(Settings!$C51*12),0)+IF((CD$7-$AK$7)&lt;=(Settings!$C51*12),$AK64/(Settings!$C51*12),0)+IF((CD$7-$AJ$7)&lt;=(Settings!$C51*12),$AJ64/(Settings!$C51*12),0)+IF((CD$7-$AI$7)&lt;=(Settings!$C51*12),$AI64/(Settings!$C51*12),0)+IF((CD$7-$AH$7)&lt;=(Settings!$C51*12),$AH64/(Settings!$C51*12),0)+IF((CD$7-$AG$7)&lt;=(Settings!$C51*12),$AG64/(Settings!$C51*12),0)+IF((CD$7-$AF$7)&lt;=(Settings!$C51*12),$AF64/(Settings!$C51*12),0)+IF((CD$7-$AE$7)&lt;=(Settings!$C51*12),$AE64/(Settings!$C51*12),0)+IF((CD$7-$AD$7)&lt;=(Settings!$C51*12),$AD64/(Settings!$C51*12),0)+IF((CD$7-$AC$7)&lt;=(Settings!$C51*12),$AC64/(Settings!$C51*12),0)+IF((CD$7-$AB$7)&lt;=(Settings!$C51*12),$AB64/(Settings!$C51*12),0)+IF((CD$7-$AA$7)&lt;=(Settings!$C51*12),$AA64/(Settings!$C51*12),0)+IF((CD$7-$Z$7)&lt;=(Settings!$C51*12),$Z64/(Settings!$C51*12),0)+IF((CD$7-$Y$7)&lt;=(Settings!$C51*12),$Y64/(Settings!$C51*12),0)+IF((CD$7-$X$7)&lt;=(Settings!$C51*12),$X64/(Settings!$C51*12),0)+IF((CD$7-$W$7)&lt;=(Settings!$C51*12),$W64/(Settings!$C51*12),0)+IF((CD$7-$V$7)&lt;=(Settings!$C51*12),$V64/(Settings!$C51*12),0)+IF((CD$7-$U$7)&lt;=(Settings!$C51*12),$U64/(Settings!$C51*12),0)+IF((CD$7-$T$7)&lt;=(Settings!$C51*12),$T64/(Settings!$C51*12),0)+IF((CD$7-$S$7)&lt;=(Settings!$C51*12),$S64/(Settings!$C51*12),0)+IF((CD$7-$R$7)&lt;=(Settings!$C51*12),$R64/(Settings!$C51*12),0)+IF((CD$7-$Q$7)&lt;=(Settings!$C51*12),$Q64/(Settings!$C51*12),0)+IF((CD$7-$P$7)&lt;=(Settings!$C51*12),$P64/(Settings!$C51*12),0)+IF((CD$7-$O$7)&lt;=(Settings!$C51*12),$O64/(Settings!$C51*12),0)+IF((CD$7-$N$7)&lt;=(Settings!$C51*12),$N64/(Settings!$C51*12),0)+IF((CD$7-$M$7)&lt;=(Settings!$C51*12),$M64/(Settings!$C51*12),0)+IF((CD$7-$L$7)&lt;=(Settings!$C51*12),$L64/(Settings!$C51*12),0)+IF((CD$7-$K$7)&lt;=(Settings!$C51*12),$K64/(Settings!$C51*12),0)+IF((CD$7-$J$7)&lt;=(Settings!$C51*12),$J64/(Settings!$C51*12),0)+IF((CD$7-$I$7)&lt;=(Settings!$C51*12),$I64/(Settings!$C51*12),0)+IF((CD$7-$H$7)&lt;=(Settings!$C51*12),$H64/(Settings!$C51*12),0)+IF((CD$7-$G$7)&lt;=(Settings!$C51*12),$G64/(Settings!$C51*12),0)+IF((CD$7-$F$7)&lt;=(Settings!$C51*12),$F64/(Settings!$C51*12),0)+IF((CD$7-$E$7)&lt;=(Settings!$C51*12),$E64/(Settings!$C51*12),0)</f>
        <v>#REF!</v>
      </c>
      <c r="CE76" s="286" t="e">
        <f>IF((CE$7-CD$7)&lt;=(Settings!$C51*12),$CD64/(Settings!$C51*12),0)+IF((CE$7-$CC$7)&lt;=(Settings!$C51*12),$CC64/(Settings!$C51*12),0)+IF((CE$7-$CB$7)&lt;=(Settings!$C51*12),$CB64/(Settings!$C51*12),0)+IF((CE$7-$CA$7)&lt;=(Settings!$C51*12),$CA64/(Settings!$C51*12),0)+IF((CE$7-$BZ$7)&lt;=(Settings!$C51*12),$BZ64/(Settings!$C51*12),0)+IF((CE$7-$BY$7)&lt;=(Settings!$C51*12),$BY64/(Settings!$C51*12),0)+IF((CE$7-$BX$7)&lt;=(Settings!$C51*12),$BX64/(Settings!$C51*12),0)+IF((CE$7-$BW$7)&lt;=(Settings!$C51*12),$BW64/(Settings!$C51*12),0)+IF((CE$7-$BV$7)&lt;=(Settings!$C51*12),$BV64/(Settings!$C51*12),0)+IF((CE$7-$BU$7)&lt;=(Settings!$C51*12),$BU64/(Settings!$C51*12),0)+IF((CE$7-$BT$7)&lt;=(Settings!$C51*12),$BT64/(Settings!$C51*12),0)+IF((CE$7-$BS$7)&lt;=(Settings!$C51*12),$BS64/(Settings!$C51*12),0)+IF((CE$7-$BR$7)&lt;=(Settings!$C51*12),$BR64/(Settings!$C51*12),0)+IF((CE$7-$BQ$7)&lt;=(Settings!$C51*12),$BQ64/(Settings!$C51*12),0)+IF((CE$7-$BP$7)&lt;=(Settings!$C51*12),$BP64/(Settings!$C51*12),0)+IF((CE$7-$BO$7)&lt;=(Settings!$C51*12),$BO64/(Settings!$C51*12),0)+IF((CE$7-$BN$7)&lt;=(Settings!$C51*12),$BN64/(Settings!$C51*12),0)+IF((CE$7-$BM$7)&lt;=(Settings!$C51*12),$BM64/(Settings!$C51*12),0)+IF((CE$7-$BL$7)&lt;=(Settings!$C51*12),$BL64/(Settings!$C51*12),0)+IF((CE$7-$BK$7)&lt;=(Settings!$C51*12),$BK64/(Settings!$C51*12),0)+IF((CE$7-$BJ$7)&lt;=(Settings!$C51*12),$BJ64/(Settings!$C51*12),0)+IF((CE$7-$BI$7)&lt;=(Settings!$C51*12),$BI64/(Settings!$C51*12),0)+IF((CE$7-$BH$7)&lt;=(Settings!$C51*12),$BH64/(Settings!$C51*12),0)+IF((CE$7-$BG$7)&lt;=(Settings!$C51*12),$BG64/(Settings!$C51*12),0)+IF((CE$7-$BF$7)&lt;=(Settings!$C51*12),$BF64/(Settings!$C51*12),0)+IF((CE$7-$BE$7)&lt;=(Settings!$C51*12),$BE64/(Settings!$C51*12),0)+IF((CE$7-$BD$7)&lt;=(Settings!$C51*12),$BD64/(Settings!$C51*12),0)+IF((CE$7-$BC$7)&lt;=(Settings!$C51*12),$BC64/(Settings!$C51*12),0)+IF((CE$7-$BB$7)&lt;=(Settings!$C51*12),$BB64/(Settings!$C51*12),0)+IF((CE$7-$BA$7)&lt;=(Settings!$C51*12),$BA64/(Settings!$C51*12),0)+IF((CE$7-$AZ$7)&lt;=(Settings!$C51*12),$AZ64/(Settings!$C51*12),0)+IF((CE$7-$AY$7)&lt;=(Settings!$C51*12),$AY64/(Settings!$C51*12),0)+IF((CE$7-$AX$7)&lt;=(Settings!$C51*12),$AX64/(Settings!$C51*12),0)+IF((CE$7-$AW$7)&lt;=(Settings!$C51*12),$AW64/(Settings!$C51*12),0)+IF((CE$7-$AV$7)&lt;=(Settings!$C51*12),$AV64/(Settings!$C51*12),0)+IF((CE$7-$AU$7)&lt;=(Settings!$C51*12),$AU64/(Settings!$C51*12),0)+IF((CE$7-$AT$7)&lt;=(Settings!$C51*12),$AT64/(Settings!$C51*12),0)+IF((CE$7-$AS$7)&lt;=(Settings!$C51*12),$AS64/(Settings!$C51*12),0)+IF((CE$7-$AR$7)&lt;=(Settings!$C51*12),$AR64/(Settings!$C51*12),0)+IF((CE$7-$AQ$7)&lt;=(Settings!$C51*12),$AQ64/(Settings!$C51*12),0)+IF((CE$7-$AP$7)&lt;=(Settings!$C51*12),$AP64/(Settings!$C51*12),0)+IF((CE$7-$AO$7)&lt;=(Settings!$C51*12),$AO64/(Settings!$C51*12),0)+IF((CE$7-$AN$7)&lt;=(Settings!$C51*12),$AN64/(Settings!$C51*12),0)+IF((CE$7-$AM$7)&lt;=(Settings!$C51*12),$AM64/(Settings!$C51*12),0)+IF((CE$7-$AL$7)&lt;=(Settings!$C51*12),$AL64/(Settings!$C51*12),0)+IF((CE$7-$AK$7)&lt;=(Settings!$C51*12),$AK64/(Settings!$C51*12),0)+IF((CE$7-$AJ$7)&lt;=(Settings!$C51*12),$AJ64/(Settings!$C51*12),0)+IF((CE$7-$AI$7)&lt;=(Settings!$C51*12),$AI64/(Settings!$C51*12),0)+IF((CE$7-$AH$7)&lt;=(Settings!$C51*12),$AH64/(Settings!$C51*12),0)+IF((CE$7-$AG$7)&lt;=(Settings!$C51*12),$AG64/(Settings!$C51*12),0)+IF((CE$7-$AF$7)&lt;=(Settings!$C51*12),$AF64/(Settings!$C51*12),0)+IF((CE$7-$AE$7)&lt;=(Settings!$C51*12),$AE64/(Settings!$C51*12),0)+IF((CE$7-$AD$7)&lt;=(Settings!$C51*12),$AD64/(Settings!$C51*12),0)+IF((CE$7-$AC$7)&lt;=(Settings!$C51*12),$AC64/(Settings!$C51*12),0)+IF((CE$7-$AB$7)&lt;=(Settings!$C51*12),$AB64/(Settings!$C51*12),0)+IF((CE$7-$AA$7)&lt;=(Settings!$C51*12),$AA64/(Settings!$C51*12),0)+IF((CE$7-$Z$7)&lt;=(Settings!$C51*12),$Z64/(Settings!$C51*12),0)+IF((CE$7-$Y$7)&lt;=(Settings!$C51*12),$Y64/(Settings!$C51*12),0)+IF((CE$7-$X$7)&lt;=(Settings!$C51*12),$X64/(Settings!$C51*12),0)+IF((CE$7-$W$7)&lt;=(Settings!$C51*12),$W64/(Settings!$C51*12),0)+IF((CE$7-$V$7)&lt;=(Settings!$C51*12),$V64/(Settings!$C51*12),0)+IF((CE$7-$U$7)&lt;=(Settings!$C51*12),$U64/(Settings!$C51*12),0)+IF((CE$7-$T$7)&lt;=(Settings!$C51*12),$T64/(Settings!$C51*12),0)+IF((CE$7-$S$7)&lt;=(Settings!$C51*12),$S64/(Settings!$C51*12),0)+IF((CE$7-$R$7)&lt;=(Settings!$C51*12),$R64/(Settings!$C51*12),0)+IF((CE$7-$Q$7)&lt;=(Settings!$C51*12),$Q64/(Settings!$C51*12),0)+IF((CE$7-$P$7)&lt;=(Settings!$C51*12),$P64/(Settings!$C51*12),0)+IF((CE$7-$O$7)&lt;=(Settings!$C51*12),$O64/(Settings!$C51*12),0)+IF((CE$7-$N$7)&lt;=(Settings!$C51*12),$N64/(Settings!$C51*12),0)+IF((CE$7-$M$7)&lt;=(Settings!$C51*12),$M64/(Settings!$C51*12),0)+IF((CE$7-$L$7)&lt;=(Settings!$C51*12),$L64/(Settings!$C51*12),0)+IF((CE$7-$K$7)&lt;=(Settings!$C51*12),$K64/(Settings!$C51*12),0)+IF((CE$7-$J$7)&lt;=(Settings!$C51*12),$J64/(Settings!$C51*12),0)+IF((CE$7-$I$7)&lt;=(Settings!$C51*12),$I64/(Settings!$C51*12),0)+IF((CE$7-$H$7)&lt;=(Settings!$C51*12),$H64/(Settings!$C51*12),0)+IF((CE$7-$G$7)&lt;=(Settings!$C51*12),$G64/(Settings!$C51*12),0)+IF((CE$7-$F$7)&lt;=(Settings!$C51*12),$F64/(Settings!$C51*12),0)+IF((CE$7-$E$7)&lt;=(Settings!$C51*12),$E64/(Settings!$C51*12),0)</f>
        <v>#REF!</v>
      </c>
      <c r="CF76" s="286" t="e">
        <f>IF((CF$7-CE$7)&lt;=(Settings!$C51*12),$CE64/(Settings!$C51*12),0)+IF((CF$7-$CD$7)&lt;=(Settings!$C51*12),$CD64/(Settings!$C51*12),0)+IF((CF$7-$CC$7)&lt;=(Settings!$C51*12),$CC64/(Settings!$C51*12),0)+IF((CF$7-$CB$7)&lt;=(Settings!$C51*12),$CB64/(Settings!$C51*12),0)+IF((CF$7-$CA$7)&lt;=(Settings!$C51*12),$CA64/(Settings!$C51*12),0)+IF((CF$7-$BZ$7)&lt;=(Settings!$C51*12),$BZ64/(Settings!$C51*12),0)+IF((CF$7-$BY$7)&lt;=(Settings!$C51*12),$BY64/(Settings!$C51*12),0)+IF((CF$7-$BX$7)&lt;=(Settings!$C51*12),$BX64/(Settings!$C51*12),0)+IF((CF$7-$BW$7)&lt;=(Settings!$C51*12),$BW64/(Settings!$C51*12),0)+IF((CF$7-$BV$7)&lt;=(Settings!$C51*12),$BV64/(Settings!$C51*12),0)+IF((CF$7-$BU$7)&lt;=(Settings!$C51*12),$BU64/(Settings!$C51*12),0)+IF((CF$7-$BT$7)&lt;=(Settings!$C51*12),$BT64/(Settings!$C51*12),0)+IF((CF$7-$BS$7)&lt;=(Settings!$C51*12),$BS64/(Settings!$C51*12),0)+IF((CF$7-$BR$7)&lt;=(Settings!$C51*12),$BR64/(Settings!$C51*12),0)+IF((CF$7-$BQ$7)&lt;=(Settings!$C51*12),$BQ64/(Settings!$C51*12),0)+IF((CF$7-$BP$7)&lt;=(Settings!$C51*12),$BP64/(Settings!$C51*12),0)+IF((CF$7-$BO$7)&lt;=(Settings!$C51*12),$BO64/(Settings!$C51*12),0)+IF((CF$7-$BN$7)&lt;=(Settings!$C51*12),$BN64/(Settings!$C51*12),0)+IF((CF$7-$BM$7)&lt;=(Settings!$C51*12),$BM64/(Settings!$C51*12),0)+IF((CF$7-$BL$7)&lt;=(Settings!$C51*12),$BL64/(Settings!$C51*12),0)+IF((CF$7-$BK$7)&lt;=(Settings!$C51*12),$BK64/(Settings!$C51*12),0)+IF((CF$7-$BJ$7)&lt;=(Settings!$C51*12),$BJ64/(Settings!$C51*12),0)+IF((CF$7-$BI$7)&lt;=(Settings!$C51*12),$BI64/(Settings!$C51*12),0)+IF((CF$7-$BH$7)&lt;=(Settings!$C51*12),$BH64/(Settings!$C51*12),0)+IF((CF$7-$BG$7)&lt;=(Settings!$C51*12),$BG64/(Settings!$C51*12),0)+IF((CF$7-$BF$7)&lt;=(Settings!$C51*12),$BF64/(Settings!$C51*12),0)+IF((CF$7-$BE$7)&lt;=(Settings!$C51*12),$BE64/(Settings!$C51*12),0)+IF((CF$7-$BD$7)&lt;=(Settings!$C51*12),$BD64/(Settings!$C51*12),0)+IF((CF$7-$BC$7)&lt;=(Settings!$C51*12),$BC64/(Settings!$C51*12),0)+IF((CF$7-$BB$7)&lt;=(Settings!$C51*12),$BB64/(Settings!$C51*12),0)+IF((CF$7-$BA$7)&lt;=(Settings!$C51*12),$BA64/(Settings!$C51*12),0)+IF((CF$7-$AZ$7)&lt;=(Settings!$C51*12),$AZ64/(Settings!$C51*12),0)+IF((CF$7-$AY$7)&lt;=(Settings!$C51*12),$AY64/(Settings!$C51*12),0)+IF((CF$7-$AX$7)&lt;=(Settings!$C51*12),$AX64/(Settings!$C51*12),0)+IF((CF$7-$AW$7)&lt;=(Settings!$C51*12),$AW64/(Settings!$C51*12),0)+IF((CF$7-$AV$7)&lt;=(Settings!$C51*12),$AV64/(Settings!$C51*12),0)+IF((CF$7-$AU$7)&lt;=(Settings!$C51*12),$AU64/(Settings!$C51*12),0)+IF((CF$7-$AT$7)&lt;=(Settings!$C51*12),$AT64/(Settings!$C51*12),0)+IF((CF$7-$AS$7)&lt;=(Settings!$C51*12),$AS64/(Settings!$C51*12),0)+IF((CF$7-$AR$7)&lt;=(Settings!$C51*12),$AR64/(Settings!$C51*12),0)+IF((CF$7-$AQ$7)&lt;=(Settings!$C51*12),$AQ64/(Settings!$C51*12),0)+IF((CF$7-$AP$7)&lt;=(Settings!$C51*12),$AP64/(Settings!$C51*12),0)+IF((CF$7-$AO$7)&lt;=(Settings!$C51*12),$AO64/(Settings!$C51*12),0)+IF((CF$7-$AN$7)&lt;=(Settings!$C51*12),$AN64/(Settings!$C51*12),0)+IF((CF$7-$AM$7)&lt;=(Settings!$C51*12),$AM64/(Settings!$C51*12),0)+IF((CF$7-$AL$7)&lt;=(Settings!$C51*12),$AL64/(Settings!$C51*12),0)+IF((CF$7-$AK$7)&lt;=(Settings!$C51*12),$AK64/(Settings!$C51*12),0)+IF((CF$7-$AJ$7)&lt;=(Settings!$C51*12),$AJ64/(Settings!$C51*12),0)+IF((CF$7-$AI$7)&lt;=(Settings!$C51*12),$AI64/(Settings!$C51*12),0)+IF((CF$7-$AH$7)&lt;=(Settings!$C51*12),$AH64/(Settings!$C51*12),0)+IF((CF$7-$AG$7)&lt;=(Settings!$C51*12),$AG64/(Settings!$C51*12),0)+IF((CF$7-$AF$7)&lt;=(Settings!$C51*12),$AF64/(Settings!$C51*12),0)+IF((CF$7-$AE$7)&lt;=(Settings!$C51*12),$AE64/(Settings!$C51*12),0)+IF((CF$7-$AD$7)&lt;=(Settings!$C51*12),$AD64/(Settings!$C51*12),0)+IF((CF$7-$AC$7)&lt;=(Settings!$C51*12),$AC64/(Settings!$C51*12),0)+IF((CF$7-$AB$7)&lt;=(Settings!$C51*12),$AB64/(Settings!$C51*12),0)+IF((CF$7-$AA$7)&lt;=(Settings!$C51*12),$AA64/(Settings!$C51*12),0)+IF((CF$7-$Z$7)&lt;=(Settings!$C51*12),$Z64/(Settings!$C51*12),0)+IF((CF$7-$Y$7)&lt;=(Settings!$C51*12),$Y64/(Settings!$C51*12),0)+IF((CF$7-$X$7)&lt;=(Settings!$C51*12),$X64/(Settings!$C51*12),0)+IF((CF$7-$W$7)&lt;=(Settings!$C51*12),$W64/(Settings!$C51*12),0)+IF((CF$7-$V$7)&lt;=(Settings!$C51*12),$V64/(Settings!$C51*12),0)+IF((CF$7-$U$7)&lt;=(Settings!$C51*12),$U64/(Settings!$C51*12),0)+IF((CF$7-$T$7)&lt;=(Settings!$C51*12),$T64/(Settings!$C51*12),0)+IF((CF$7-$S$7)&lt;=(Settings!$C51*12),$S64/(Settings!$C51*12),0)+IF((CF$7-$R$7)&lt;=(Settings!$C51*12),$R64/(Settings!$C51*12),0)+IF((CF$7-$Q$7)&lt;=(Settings!$C51*12),$Q64/(Settings!$C51*12),0)+IF((CF$7-$P$7)&lt;=(Settings!$C51*12),$P64/(Settings!$C51*12),0)+IF((CF$7-$O$7)&lt;=(Settings!$C51*12),$O64/(Settings!$C51*12),0)+IF((CF$7-$N$7)&lt;=(Settings!$C51*12),$N64/(Settings!$C51*12),0)+IF((CF$7-$M$7)&lt;=(Settings!$C51*12),$M64/(Settings!$C51*12),0)+IF((CF$7-$L$7)&lt;=(Settings!$C51*12),$L64/(Settings!$C51*12),0)+IF((CF$7-$K$7)&lt;=(Settings!$C51*12),$K64/(Settings!$C51*12),0)+IF((CF$7-$J$7)&lt;=(Settings!$C51*12),$J64/(Settings!$C51*12),0)+IF((CF$7-$I$7)&lt;=(Settings!$C51*12),$I64/(Settings!$C51*12),0)+IF((CF$7-$H$7)&lt;=(Settings!$C51*12),$H64/(Settings!$C51*12),0)+IF((CF$7-$G$7)&lt;=(Settings!$C51*12),$G64/(Settings!$C51*12),0)+IF((CF$7-$F$7)&lt;=(Settings!$C51*12),$F64/(Settings!$C51*12),0)+IF((CF$7-$E$7)&lt;=(Settings!$C51*12),$E64/(Settings!$C51*12),0)</f>
        <v>#REF!</v>
      </c>
      <c r="CG76" s="286" t="e">
        <f>IF((CG$7-CF$7)&lt;=(Settings!$C51*12),$CF64/(Settings!$C51*12),0)+IF((CG$7-$CE$7)&lt;=(Settings!$C51*12),$CE64/(Settings!$C51*12),0)+IF((CG$7-$CD$7)&lt;=(Settings!$C51*12),$CD64/(Settings!$C51*12),0)+IF((CG$7-$CC$7)&lt;=(Settings!$C51*12),$CC64/(Settings!$C51*12),0)+IF((CG$7-$CB$7)&lt;=(Settings!$C51*12),$CB64/(Settings!$C51*12),0)+IF((CG$7-$CA$7)&lt;=(Settings!$C51*12),$CA64/(Settings!$C51*12),0)+IF((CG$7-$BZ$7)&lt;=(Settings!$C51*12),$BZ64/(Settings!$C51*12),0)+IF((CG$7-$BY$7)&lt;=(Settings!$C51*12),$BY64/(Settings!$C51*12),0)+IF((CG$7-$BX$7)&lt;=(Settings!$C51*12),$BX64/(Settings!$C51*12),0)+IF((CG$7-$BW$7)&lt;=(Settings!$C51*12),$BW64/(Settings!$C51*12),0)+IF((CG$7-$BV$7)&lt;=(Settings!$C51*12),$BV64/(Settings!$C51*12),0)+IF((CG$7-$BU$7)&lt;=(Settings!$C51*12),$BU64/(Settings!$C51*12),0)+IF((CG$7-$BT$7)&lt;=(Settings!$C51*12),$BT64/(Settings!$C51*12),0)+IF((CG$7-$BS$7)&lt;=(Settings!$C51*12),$BS64/(Settings!$C51*12),0)+IF((CG$7-$BR$7)&lt;=(Settings!$C51*12),$BR64/(Settings!$C51*12),0)+IF((CG$7-$BQ$7)&lt;=(Settings!$C51*12),$BQ64/(Settings!$C51*12),0)+IF((CG$7-$BP$7)&lt;=(Settings!$C51*12),$BP64/(Settings!$C51*12),0)+IF((CG$7-$BO$7)&lt;=(Settings!$C51*12),$BO64/(Settings!$C51*12),0)+IF((CG$7-$BN$7)&lt;=(Settings!$C51*12),$BN64/(Settings!$C51*12),0)+IF((CG$7-$BM$7)&lt;=(Settings!$C51*12),$BM64/(Settings!$C51*12),0)+IF((CG$7-$BL$7)&lt;=(Settings!$C51*12),$BL64/(Settings!$C51*12),0)+IF((CG$7-$BK$7)&lt;=(Settings!$C51*12),$BK64/(Settings!$C51*12),0)+IF((CG$7-$BJ$7)&lt;=(Settings!$C51*12),$BJ64/(Settings!$C51*12),0)+IF((CG$7-$BI$7)&lt;=(Settings!$C51*12),$BI64/(Settings!$C51*12),0)+IF((CG$7-$BH$7)&lt;=(Settings!$C51*12),$BH64/(Settings!$C51*12),0)+IF((CG$7-$BG$7)&lt;=(Settings!$C51*12),$BG64/(Settings!$C51*12),0)+IF((CG$7-$BF$7)&lt;=(Settings!$C51*12),$BF64/(Settings!$C51*12),0)+IF((CG$7-$BE$7)&lt;=(Settings!$C51*12),$BE64/(Settings!$C51*12),0)+IF((CG$7-$BD$7)&lt;=(Settings!$C51*12),$BD64/(Settings!$C51*12),0)+IF((CG$7-$BC$7)&lt;=(Settings!$C51*12),$BC64/(Settings!$C51*12),0)+IF((CG$7-$BB$7)&lt;=(Settings!$C51*12),$BB64/(Settings!$C51*12),0)+IF((CG$7-$BA$7)&lt;=(Settings!$C51*12),$BA64/(Settings!$C51*12),0)+IF((CG$7-$AZ$7)&lt;=(Settings!$C51*12),$AZ64/(Settings!$C51*12),0)+IF((CG$7-$AY$7)&lt;=(Settings!$C51*12),$AY64/(Settings!$C51*12),0)+IF((CG$7-$AX$7)&lt;=(Settings!$C51*12),$AX64/(Settings!$C51*12),0)+IF((CG$7-$AW$7)&lt;=(Settings!$C51*12),$AW64/(Settings!$C51*12),0)+IF((CG$7-$AV$7)&lt;=(Settings!$C51*12),$AV64/(Settings!$C51*12),0)+IF((CG$7-$AU$7)&lt;=(Settings!$C51*12),$AU64/(Settings!$C51*12),0)+IF((CG$7-$AT$7)&lt;=(Settings!$C51*12),$AT64/(Settings!$C51*12),0)+IF((CG$7-$AS$7)&lt;=(Settings!$C51*12),$AS64/(Settings!$C51*12),0)+IF((CG$7-$AR$7)&lt;=(Settings!$C51*12),$AR64/(Settings!$C51*12),0)+IF((CG$7-$AQ$7)&lt;=(Settings!$C51*12),$AQ64/(Settings!$C51*12),0)+IF((CG$7-$AP$7)&lt;=(Settings!$C51*12),$AP64/(Settings!$C51*12),0)+IF((CG$7-$AO$7)&lt;=(Settings!$C51*12),$AO64/(Settings!$C51*12),0)+IF((CG$7-$AN$7)&lt;=(Settings!$C51*12),$AN64/(Settings!$C51*12),0)+IF((CG$7-$AM$7)&lt;=(Settings!$C51*12),$AM64/(Settings!$C51*12),0)+IF((CG$7-$AL$7)&lt;=(Settings!$C51*12),$AL64/(Settings!$C51*12),0)+IF((CG$7-$AK$7)&lt;=(Settings!$C51*12),$AK64/(Settings!$C51*12),0)+IF((CG$7-$AJ$7)&lt;=(Settings!$C51*12),$AJ64/(Settings!$C51*12),0)+IF((CG$7-$AI$7)&lt;=(Settings!$C51*12),$AI64/(Settings!$C51*12),0)+IF((CG$7-$AH$7)&lt;=(Settings!$C51*12),$AH64/(Settings!$C51*12),0)+IF((CG$7-$AG$7)&lt;=(Settings!$C51*12),$AG64/(Settings!$C51*12),0)+IF((CG$7-$AF$7)&lt;=(Settings!$C51*12),$AF64/(Settings!$C51*12),0)+IF((CG$7-$AE$7)&lt;=(Settings!$C51*12),$AE64/(Settings!$C51*12),0)+IF((CG$7-$AD$7)&lt;=(Settings!$C51*12),$AD64/(Settings!$C51*12),0)+IF((CG$7-$AC$7)&lt;=(Settings!$C51*12),$AC64/(Settings!$C51*12),0)+IF((CG$7-$AB$7)&lt;=(Settings!$C51*12),$AB64/(Settings!$C51*12),0)+IF((CG$7-$AA$7)&lt;=(Settings!$C51*12),$AA64/(Settings!$C51*12),0)+IF((CG$7-$Z$7)&lt;=(Settings!$C51*12),$Z64/(Settings!$C51*12),0)+IF((CG$7-$Y$7)&lt;=(Settings!$C51*12),$Y64/(Settings!$C51*12),0)+IF((CG$7-$X$7)&lt;=(Settings!$C51*12),$X64/(Settings!$C51*12),0)+IF((CG$7-$W$7)&lt;=(Settings!$C51*12),$W64/(Settings!$C51*12),0)+IF((CG$7-$V$7)&lt;=(Settings!$C51*12),$V64/(Settings!$C51*12),0)+IF((CG$7-$U$7)&lt;=(Settings!$C51*12),$U64/(Settings!$C51*12),0)+IF((CG$7-$T$7)&lt;=(Settings!$C51*12),$T64/(Settings!$C51*12),0)+IF((CG$7-$S$7)&lt;=(Settings!$C51*12),$S64/(Settings!$C51*12),0)+IF((CG$7-$R$7)&lt;=(Settings!$C51*12),$R64/(Settings!$C51*12),0)+IF((CG$7-$Q$7)&lt;=(Settings!$C51*12),$Q64/(Settings!$C51*12),0)+IF((CG$7-$P$7)&lt;=(Settings!$C51*12),$P64/(Settings!$C51*12),0)+IF((CG$7-$O$7)&lt;=(Settings!$C51*12),$O64/(Settings!$C51*12),0)+IF((CG$7-$N$7)&lt;=(Settings!$C51*12),$N64/(Settings!$C51*12),0)+IF((CG$7-$M$7)&lt;=(Settings!$C51*12),$M64/(Settings!$C51*12),0)+IF((CG$7-$L$7)&lt;=(Settings!$C51*12),$L64/(Settings!$C51*12),0)+IF((CG$7-$K$7)&lt;=(Settings!$C51*12),$K64/(Settings!$C51*12),0)+IF((CG$7-$J$7)&lt;=(Settings!$C51*12),$J64/(Settings!$C51*12),0)+IF((CG$7-$I$7)&lt;=(Settings!$C51*12),$I64/(Settings!$C51*12),0)+IF((CG$7-$H$7)&lt;=(Settings!$C51*12),$H64/(Settings!$C51*12),0)+IF((CG$7-$G$7)&lt;=(Settings!$C51*12),$G64/(Settings!$C51*12),0)+IF((CG$7-$F$7)&lt;=(Settings!$C51*12),$F64/(Settings!$C51*12),0)+IF((CG$7-$E$7)&lt;=(Settings!$C51*12),$E64/(Settings!$C51*12),0)</f>
        <v>#REF!</v>
      </c>
      <c r="CH76" s="286" t="e">
        <f>IF((CH$7-CG$7)&lt;=(Settings!$C51*12),$CG64/(Settings!$C51*12),0)+IF((CH$7-$CF$7)&lt;=(Settings!$C51*12),$CF64/(Settings!$C51*12),0)+IF((CH$7-$CE$7)&lt;=(Settings!$C51*12),$CE64/(Settings!$C51*12),0)+IF((CH$7-$CD$7)&lt;=(Settings!$C51*12),$CD64/(Settings!$C51*12),0)+IF((CH$7-$CC$7)&lt;=(Settings!$C51*12),$CC64/(Settings!$C51*12),0)+IF((CH$7-$CB$7)&lt;=(Settings!$C51*12),$CB64/(Settings!$C51*12),0)+IF((CH$7-$CA$7)&lt;=(Settings!$C51*12),$CA64/(Settings!$C51*12),0)+IF((CH$7-$BZ$7)&lt;=(Settings!$C51*12),$BZ64/(Settings!$C51*12),0)+IF((CH$7-$BY$7)&lt;=(Settings!$C51*12),$BY64/(Settings!$C51*12),0)+IF((CH$7-$BX$7)&lt;=(Settings!$C51*12),$BX64/(Settings!$C51*12),0)+IF((CH$7-$BW$7)&lt;=(Settings!$C51*12),$BW64/(Settings!$C51*12),0)+IF((CH$7-$BV$7)&lt;=(Settings!$C51*12),$BV64/(Settings!$C51*12),0)+IF((CH$7-$BU$7)&lt;=(Settings!$C51*12),$BU64/(Settings!$C51*12),0)+IF((CH$7-$BT$7)&lt;=(Settings!$C51*12),$BT64/(Settings!$C51*12),0)+IF((CH$7-$BS$7)&lt;=(Settings!$C51*12),$BS64/(Settings!$C51*12),0)+IF((CH$7-$BR$7)&lt;=(Settings!$C51*12),$BR64/(Settings!$C51*12),0)+IF((CH$7-$BQ$7)&lt;=(Settings!$C51*12),$BQ64/(Settings!$C51*12),0)+IF((CH$7-$BP$7)&lt;=(Settings!$C51*12),$BP64/(Settings!$C51*12),0)+IF((CH$7-$BO$7)&lt;=(Settings!$C51*12),$BO64/(Settings!$C51*12),0)+IF((CH$7-$BN$7)&lt;=(Settings!$C51*12),$BN64/(Settings!$C51*12),0)+IF((CH$7-$BM$7)&lt;=(Settings!$C51*12),$BM64/(Settings!$C51*12),0)+IF((CH$7-$BL$7)&lt;=(Settings!$C51*12),$BL64/(Settings!$C51*12),0)+IF((CH$7-$BK$7)&lt;=(Settings!$C51*12),$BK64/(Settings!$C51*12),0)+IF((CH$7-$BJ$7)&lt;=(Settings!$C51*12),$BJ64/(Settings!$C51*12),0)+IF((CH$7-$BI$7)&lt;=(Settings!$C51*12),$BI64/(Settings!$C51*12),0)+IF((CH$7-$BH$7)&lt;=(Settings!$C51*12),$BH64/(Settings!$C51*12),0)+IF((CH$7-$BG$7)&lt;=(Settings!$C51*12),$BG64/(Settings!$C51*12),0)+IF((CH$7-$BF$7)&lt;=(Settings!$C51*12),$BF64/(Settings!$C51*12),0)+IF((CH$7-$BE$7)&lt;=(Settings!$C51*12),$BE64/(Settings!$C51*12),0)+IF((CH$7-$BD$7)&lt;=(Settings!$C51*12),$BD64/(Settings!$C51*12),0)+IF((CH$7-$BC$7)&lt;=(Settings!$C51*12),$BC64/(Settings!$C51*12),0)+IF((CH$7-$BB$7)&lt;=(Settings!$C51*12),$BB64/(Settings!$C51*12),0)+IF((CH$7-$BA$7)&lt;=(Settings!$C51*12),$BA64/(Settings!$C51*12),0)+IF((CH$7-$AZ$7)&lt;=(Settings!$C51*12),$AZ64/(Settings!$C51*12),0)+IF((CH$7-$AY$7)&lt;=(Settings!$C51*12),$AY64/(Settings!$C51*12),0)+IF((CH$7-$AX$7)&lt;=(Settings!$C51*12),$AX64/(Settings!$C51*12),0)+IF((CH$7-$AW$7)&lt;=(Settings!$C51*12),$AW64/(Settings!$C51*12),0)+IF((CH$7-$AV$7)&lt;=(Settings!$C51*12),$AV64/(Settings!$C51*12),0)+IF((CH$7-$AU$7)&lt;=(Settings!$C51*12),$AU64/(Settings!$C51*12),0)+IF((CH$7-$AT$7)&lt;=(Settings!$C51*12),$AT64/(Settings!$C51*12),0)+IF((CH$7-$AS$7)&lt;=(Settings!$C51*12),$AS64/(Settings!$C51*12),0)+IF((CH$7-$AR$7)&lt;=(Settings!$C51*12),$AR64/(Settings!$C51*12),0)+IF((CH$7-$AQ$7)&lt;=(Settings!$C51*12),$AQ64/(Settings!$C51*12),0)+IF((CH$7-$AP$7)&lt;=(Settings!$C51*12),$AP64/(Settings!$C51*12),0)+IF((CH$7-$AO$7)&lt;=(Settings!$C51*12),$AO64/(Settings!$C51*12),0)+IF((CH$7-$AN$7)&lt;=(Settings!$C51*12),$AN64/(Settings!$C51*12),0)+IF((CH$7-$AM$7)&lt;=(Settings!$C51*12),$AM64/(Settings!$C51*12),0)+IF((CH$7-$AL$7)&lt;=(Settings!$C51*12),$AL64/(Settings!$C51*12),0)+IF((CH$7-$AK$7)&lt;=(Settings!$C51*12),$AK64/(Settings!$C51*12),0)+IF((CH$7-$AJ$7)&lt;=(Settings!$C51*12),$AJ64/(Settings!$C51*12),0)+IF((CH$7-$AI$7)&lt;=(Settings!$C51*12),$AI64/(Settings!$C51*12),0)+IF((CH$7-$AH$7)&lt;=(Settings!$C51*12),$AH64/(Settings!$C51*12),0)+IF((CH$7-$AG$7)&lt;=(Settings!$C51*12),$AG64/(Settings!$C51*12),0)+IF((CH$7-$AF$7)&lt;=(Settings!$C51*12),$AF64/(Settings!$C51*12),0)+IF((CH$7-$AE$7)&lt;=(Settings!$C51*12),$AE64/(Settings!$C51*12),0)+IF((CH$7-$AD$7)&lt;=(Settings!$C51*12),$AD64/(Settings!$C51*12),0)+IF((CH$7-$AC$7)&lt;=(Settings!$C51*12),$AC64/(Settings!$C51*12),0)+IF((CH$7-$AB$7)&lt;=(Settings!$C51*12),$AB64/(Settings!$C51*12),0)+IF((CH$7-$AA$7)&lt;=(Settings!$C51*12),$AA64/(Settings!$C51*12),0)+IF((CH$7-$Z$7)&lt;=(Settings!$C51*12),$Z64/(Settings!$C51*12),0)+IF((CH$7-$Y$7)&lt;=(Settings!$C51*12),$Y64/(Settings!$C51*12),0)+IF((CH$7-$X$7)&lt;=(Settings!$C51*12),$X64/(Settings!$C51*12),0)+IF((CH$7-$W$7)&lt;=(Settings!$C51*12),$W64/(Settings!$C51*12),0)+IF((CH$7-$V$7)&lt;=(Settings!$C51*12),$V64/(Settings!$C51*12),0)+IF((CH$7-$U$7)&lt;=(Settings!$C51*12),$U64/(Settings!$C51*12),0)+IF((CH$7-$T$7)&lt;=(Settings!$C51*12),$T64/(Settings!$C51*12),0)+IF((CH$7-$S$7)&lt;=(Settings!$C51*12),$S64/(Settings!$C51*12),0)+IF((CH$7-$R$7)&lt;=(Settings!$C51*12),$R64/(Settings!$C51*12),0)+IF((CH$7-$Q$7)&lt;=(Settings!$C51*12),$Q64/(Settings!$C51*12),0)+IF((CH$7-$P$7)&lt;=(Settings!$C51*12),$P64/(Settings!$C51*12),0)+IF((CH$7-$O$7)&lt;=(Settings!$C51*12),$O64/(Settings!$C51*12),0)+IF((CH$7-$N$7)&lt;=(Settings!$C51*12),$N64/(Settings!$C51*12),0)+IF((CH$7-$M$7)&lt;=(Settings!$C51*12),$M64/(Settings!$C51*12),0)+IF((CH$7-$L$7)&lt;=(Settings!$C51*12),$L64/(Settings!$C51*12),0)+IF((CH$7-$K$7)&lt;=(Settings!$C51*12),$K64/(Settings!$C51*12),0)+IF((CH$7-$J$7)&lt;=(Settings!$C51*12),$J64/(Settings!$C51*12),0)+IF((CH$7-$I$7)&lt;=(Settings!$C51*12),$I64/(Settings!$C51*12),0)+IF((CH$7-$H$7)&lt;=(Settings!$C51*12),$H64/(Settings!$C51*12),0)+IF((CH$7-$G$7)&lt;=(Settings!$C51*12),$G64/(Settings!$C51*12),0)+IF((CH$7-$F$7)&lt;=(Settings!$C51*12),$F64/(Settings!$C51*12),0)+IF((CH$7-$E$7)&lt;=(Settings!$C51*12),$E64/(Settings!$C51*12),0)</f>
        <v>#REF!</v>
      </c>
      <c r="CI76" s="286" t="e">
        <f>IF((CI$7-CH$7)&lt;=(Settings!$C51*12),$CH64/(Settings!$C51*12),0)+IF((CI$7-$CG$7)&lt;=(Settings!$C51*12),$CG64/(Settings!$C51*12),0)+IF((CI$7-$CF$7)&lt;=(Settings!$C51*12),$CF64/(Settings!$C51*12),0)+IF((CI$7-$CE$7)&lt;=(Settings!$C51*12),$CE64/(Settings!$C51*12),0)+IF((CI$7-$CD$7)&lt;=(Settings!$C51*12),$CD64/(Settings!$C51*12),0)+IF((CI$7-$CC$7)&lt;=(Settings!$C51*12),$CC64/(Settings!$C51*12),0)+IF((CI$7-$CB$7)&lt;=(Settings!$C51*12),$CB64/(Settings!$C51*12),0)+IF((CI$7-$CA$7)&lt;=(Settings!$C51*12),$CA64/(Settings!$C51*12),0)+IF((CI$7-$BZ$7)&lt;=(Settings!$C51*12),$BZ64/(Settings!$C51*12),0)+IF((CI$7-$BY$7)&lt;=(Settings!$C51*12),$BY64/(Settings!$C51*12),0)+IF((CI$7-$BX$7)&lt;=(Settings!$C51*12),$BX64/(Settings!$C51*12),0)+IF((CI$7-$BW$7)&lt;=(Settings!$C51*12),$BW64/(Settings!$C51*12),0)+IF((CI$7-$BV$7)&lt;=(Settings!$C51*12),$BV64/(Settings!$C51*12),0)+IF((CI$7-$BU$7)&lt;=(Settings!$C51*12),$BU64/(Settings!$C51*12),0)+IF((CI$7-$BT$7)&lt;=(Settings!$C51*12),$BT64/(Settings!$C51*12),0)+IF((CI$7-$BS$7)&lt;=(Settings!$C51*12),$BS64/(Settings!$C51*12),0)+IF((CI$7-$BR$7)&lt;=(Settings!$C51*12),$BR64/(Settings!$C51*12),0)+IF((CI$7-$BQ$7)&lt;=(Settings!$C51*12),$BQ64/(Settings!$C51*12),0)+IF((CI$7-$BP$7)&lt;=(Settings!$C51*12),$BP64/(Settings!$C51*12),0)+IF((CI$7-$BO$7)&lt;=(Settings!$C51*12),$BO64/(Settings!$C51*12),0)+IF((CI$7-$BN$7)&lt;=(Settings!$C51*12),$BN64/(Settings!$C51*12),0)+IF((CI$7-$BM$7)&lt;=(Settings!$C51*12),$BM64/(Settings!$C51*12),0)+IF((CI$7-$BL$7)&lt;=(Settings!$C51*12),$BL64/(Settings!$C51*12),0)+IF((CI$7-$BK$7)&lt;=(Settings!$C51*12),$BK64/(Settings!$C51*12),0)+IF((CI$7-$BJ$7)&lt;=(Settings!$C51*12),$BJ64/(Settings!$C51*12),0)+IF((CI$7-$BI$7)&lt;=(Settings!$C51*12),$BI64/(Settings!$C51*12),0)+IF((CI$7-$BH$7)&lt;=(Settings!$C51*12),$BH64/(Settings!$C51*12),0)+IF((CI$7-$BG$7)&lt;=(Settings!$C51*12),$BG64/(Settings!$C51*12),0)+IF((CI$7-$BF$7)&lt;=(Settings!$C51*12),$BF64/(Settings!$C51*12),0)+IF((CI$7-$BE$7)&lt;=(Settings!$C51*12),$BE64/(Settings!$C51*12),0)+IF((CI$7-$BD$7)&lt;=(Settings!$C51*12),$BD64/(Settings!$C51*12),0)+IF((CI$7-$BC$7)&lt;=(Settings!$C51*12),$BC64/(Settings!$C51*12),0)+IF((CI$7-$BB$7)&lt;=(Settings!$C51*12),$BB64/(Settings!$C51*12),0)+IF((CI$7-$BA$7)&lt;=(Settings!$C51*12),$BA64/(Settings!$C51*12),0)+IF((CI$7-$AZ$7)&lt;=(Settings!$C51*12),$AZ64/(Settings!$C51*12),0)+IF((CI$7-$AY$7)&lt;=(Settings!$C51*12),$AY64/(Settings!$C51*12),0)+IF((CI$7-$AX$7)&lt;=(Settings!$C51*12),$AX64/(Settings!$C51*12),0)+IF((CI$7-$AW$7)&lt;=(Settings!$C51*12),$AW64/(Settings!$C51*12),0)+IF((CI$7-$AV$7)&lt;=(Settings!$C51*12),$AV64/(Settings!$C51*12),0)+IF((CI$7-$AU$7)&lt;=(Settings!$C51*12),$AU64/(Settings!$C51*12),0)+IF((CI$7-$AT$7)&lt;=(Settings!$C51*12),$AT64/(Settings!$C51*12),0)+IF((CI$7-$AS$7)&lt;=(Settings!$C51*12),$AS64/(Settings!$C51*12),0)+IF((CI$7-$AR$7)&lt;=(Settings!$C51*12),$AR64/(Settings!$C51*12),0)+IF((CI$7-$AQ$7)&lt;=(Settings!$C51*12),$AQ64/(Settings!$C51*12),0)+IF((CI$7-$AP$7)&lt;=(Settings!$C51*12),$AP64/(Settings!$C51*12),0)+IF((CI$7-$AO$7)&lt;=(Settings!$C51*12),$AO64/(Settings!$C51*12),0)+IF((CI$7-$AN$7)&lt;=(Settings!$C51*12),$AN64/(Settings!$C51*12),0)+IF((CI$7-$AM$7)&lt;=(Settings!$C51*12),$AM64/(Settings!$C51*12),0)+IF((CI$7-$AL$7)&lt;=(Settings!$C51*12),$AL64/(Settings!$C51*12),0)+IF((CI$7-$AK$7)&lt;=(Settings!$C51*12),$AK64/(Settings!$C51*12),0)+IF((CI$7-$AJ$7)&lt;=(Settings!$C51*12),$AJ64/(Settings!$C51*12),0)+IF((CI$7-$AI$7)&lt;=(Settings!$C51*12),$AI64/(Settings!$C51*12),0)+IF((CI$7-$AH$7)&lt;=(Settings!$C51*12),$AH64/(Settings!$C51*12),0)+IF((CI$7-$AG$7)&lt;=(Settings!$C51*12),$AG64/(Settings!$C51*12),0)+IF((CI$7-$AF$7)&lt;=(Settings!$C51*12),$AF64/(Settings!$C51*12),0)+IF((CI$7-$AE$7)&lt;=(Settings!$C51*12),$AE64/(Settings!$C51*12),0)+IF((CI$7-$AD$7)&lt;=(Settings!$C51*12),$AD64/(Settings!$C51*12),0)+IF((CI$7-$AC$7)&lt;=(Settings!$C51*12),$AC64/(Settings!$C51*12),0)+IF((CI$7-$AB$7)&lt;=(Settings!$C51*12),$AB64/(Settings!$C51*12),0)+IF((CI$7-$AA$7)&lt;=(Settings!$C51*12),$AA64/(Settings!$C51*12),0)+IF((CI$7-$Z$7)&lt;=(Settings!$C51*12),$Z64/(Settings!$C51*12),0)+IF((CI$7-$Y$7)&lt;=(Settings!$C51*12),$Y64/(Settings!$C51*12),0)+IF((CI$7-$X$7)&lt;=(Settings!$C51*12),$X64/(Settings!$C51*12),0)+IF((CI$7-$W$7)&lt;=(Settings!$C51*12),$W64/(Settings!$C51*12),0)+IF((CI$7-$V$7)&lt;=(Settings!$C51*12),$V64/(Settings!$C51*12),0)+IF((CI$7-$U$7)&lt;=(Settings!$C51*12),$U64/(Settings!$C51*12),0)+IF((CI$7-$T$7)&lt;=(Settings!$C51*12),$T64/(Settings!$C51*12),0)+IF((CI$7-$S$7)&lt;=(Settings!$C51*12),$S64/(Settings!$C51*12),0)+IF((CI$7-$R$7)&lt;=(Settings!$C51*12),$R64/(Settings!$C51*12),0)+IF((CI$7-$Q$7)&lt;=(Settings!$C51*12),$Q64/(Settings!$C51*12),0)+IF((CI$7-$P$7)&lt;=(Settings!$C51*12),$P64/(Settings!$C51*12),0)+IF((CI$7-$O$7)&lt;=(Settings!$C51*12),$O64/(Settings!$C51*12),0)+IF((CI$7-$N$7)&lt;=(Settings!$C51*12),$N64/(Settings!$C51*12),0)+IF((CI$7-$M$7)&lt;=(Settings!$C51*12),$M64/(Settings!$C51*12),0)+IF((CI$7-$L$7)&lt;=(Settings!$C51*12),$L64/(Settings!$C51*12),0)+IF((CI$7-$K$7)&lt;=(Settings!$C51*12),$K64/(Settings!$C51*12),0)+IF((CI$7-$J$7)&lt;=(Settings!$C51*12),$J64/(Settings!$C51*12),0)+IF((CI$7-$I$7)&lt;=(Settings!$C51*12),$I64/(Settings!$C51*12),0)+IF((CI$7-$H$7)&lt;=(Settings!$C51*12),$H64/(Settings!$C51*12),0)+IF((CI$7-$G$7)&lt;=(Settings!$C51*12),$G64/(Settings!$C51*12),0)+IF((CI$7-$F$7)&lt;=(Settings!$C51*12),$F64/(Settings!$C51*12),0)+IF((CI$7-$E$7)&lt;=(Settings!$C51*12),$E64/(Settings!$C51*12),0)</f>
        <v>#REF!</v>
      </c>
      <c r="CJ76" s="1261"/>
      <c r="CK76" s="1262">
        <v>70</v>
      </c>
      <c r="CL76" s="1261"/>
    </row>
    <row r="77" spans="1:90" ht="18">
      <c r="A77" s="1263" t="s">
        <v>259</v>
      </c>
      <c r="B77" s="1264"/>
      <c r="C77" s="1264" t="str">
        <f>Settings!$C$6</f>
        <v>USD</v>
      </c>
      <c r="D77" s="339"/>
      <c r="E77" s="725">
        <f t="shared" ref="E77:CI77" si="17">SUM(E72:E76)</f>
        <v>0</v>
      </c>
      <c r="F77" s="725">
        <f t="shared" si="17"/>
        <v>0</v>
      </c>
      <c r="G77" s="725">
        <f t="shared" si="17"/>
        <v>0</v>
      </c>
      <c r="H77" s="725">
        <f t="shared" si="17"/>
        <v>0</v>
      </c>
      <c r="I77" s="725">
        <f t="shared" si="17"/>
        <v>0</v>
      </c>
      <c r="J77" s="725">
        <f t="shared" si="17"/>
        <v>0</v>
      </c>
      <c r="K77" s="725">
        <f t="shared" si="17"/>
        <v>0</v>
      </c>
      <c r="L77" s="725">
        <f t="shared" si="17"/>
        <v>0</v>
      </c>
      <c r="M77" s="725">
        <f t="shared" si="17"/>
        <v>0</v>
      </c>
      <c r="N77" s="725">
        <f t="shared" si="17"/>
        <v>0</v>
      </c>
      <c r="O77" s="725">
        <f t="shared" si="17"/>
        <v>0</v>
      </c>
      <c r="P77" s="725">
        <f t="shared" si="17"/>
        <v>0</v>
      </c>
      <c r="Q77" s="725">
        <f t="shared" si="17"/>
        <v>0</v>
      </c>
      <c r="R77" s="725">
        <f t="shared" si="17"/>
        <v>0</v>
      </c>
      <c r="S77" s="725">
        <f t="shared" si="17"/>
        <v>0</v>
      </c>
      <c r="T77" s="725">
        <f t="shared" si="17"/>
        <v>0</v>
      </c>
      <c r="U77" s="725">
        <f t="shared" si="17"/>
        <v>0</v>
      </c>
      <c r="V77" s="725">
        <f t="shared" si="17"/>
        <v>0</v>
      </c>
      <c r="W77" s="725">
        <f t="shared" si="17"/>
        <v>0</v>
      </c>
      <c r="X77" s="725">
        <f t="shared" si="17"/>
        <v>0</v>
      </c>
      <c r="Y77" s="725">
        <f t="shared" si="17"/>
        <v>0</v>
      </c>
      <c r="Z77" s="725">
        <f t="shared" si="17"/>
        <v>0</v>
      </c>
      <c r="AA77" s="725">
        <f t="shared" si="17"/>
        <v>0</v>
      </c>
      <c r="AB77" s="725">
        <f t="shared" si="17"/>
        <v>0</v>
      </c>
      <c r="AC77" s="725">
        <f t="shared" si="17"/>
        <v>0</v>
      </c>
      <c r="AD77" s="725">
        <f t="shared" si="17"/>
        <v>0</v>
      </c>
      <c r="AE77" s="725">
        <f t="shared" si="17"/>
        <v>0</v>
      </c>
      <c r="AF77" s="725">
        <f t="shared" si="17"/>
        <v>0</v>
      </c>
      <c r="AG77" s="725">
        <f t="shared" si="17"/>
        <v>0</v>
      </c>
      <c r="AH77" s="725">
        <f t="shared" si="17"/>
        <v>0</v>
      </c>
      <c r="AI77" s="725">
        <f t="shared" si="17"/>
        <v>0</v>
      </c>
      <c r="AJ77" s="725">
        <f t="shared" si="17"/>
        <v>0</v>
      </c>
      <c r="AK77" s="725">
        <f t="shared" si="17"/>
        <v>0</v>
      </c>
      <c r="AL77" s="725">
        <f t="shared" si="17"/>
        <v>0</v>
      </c>
      <c r="AM77" s="725">
        <f t="shared" si="17"/>
        <v>0</v>
      </c>
      <c r="AN77" s="725">
        <f t="shared" si="17"/>
        <v>0</v>
      </c>
      <c r="AO77" s="725">
        <f t="shared" si="17"/>
        <v>0</v>
      </c>
      <c r="AP77" s="725">
        <f t="shared" si="17"/>
        <v>0</v>
      </c>
      <c r="AQ77" s="725">
        <f t="shared" si="17"/>
        <v>0</v>
      </c>
      <c r="AR77" s="725">
        <f t="shared" si="17"/>
        <v>0</v>
      </c>
      <c r="AS77" s="725">
        <f t="shared" si="17"/>
        <v>0</v>
      </c>
      <c r="AT77" s="725">
        <f t="shared" si="17"/>
        <v>0</v>
      </c>
      <c r="AU77" s="725">
        <f t="shared" si="17"/>
        <v>0</v>
      </c>
      <c r="AV77" s="725">
        <f t="shared" si="17"/>
        <v>0</v>
      </c>
      <c r="AW77" s="725">
        <f t="shared" si="17"/>
        <v>0</v>
      </c>
      <c r="AX77" s="725">
        <f t="shared" si="17"/>
        <v>0</v>
      </c>
      <c r="AY77" s="725">
        <f t="shared" si="17"/>
        <v>0</v>
      </c>
      <c r="AZ77" s="725">
        <f t="shared" si="17"/>
        <v>0</v>
      </c>
      <c r="BA77" s="725">
        <f t="shared" si="17"/>
        <v>0</v>
      </c>
      <c r="BB77" s="725">
        <f t="shared" si="17"/>
        <v>0</v>
      </c>
      <c r="BC77" s="725">
        <f t="shared" si="17"/>
        <v>0</v>
      </c>
      <c r="BD77" s="725">
        <f t="shared" si="17"/>
        <v>0</v>
      </c>
      <c r="BE77" s="725">
        <f t="shared" si="17"/>
        <v>0</v>
      </c>
      <c r="BF77" s="725">
        <f t="shared" si="17"/>
        <v>0</v>
      </c>
      <c r="BG77" s="725">
        <f t="shared" si="17"/>
        <v>0</v>
      </c>
      <c r="BH77" s="725">
        <f t="shared" si="17"/>
        <v>0</v>
      </c>
      <c r="BI77" s="725">
        <f t="shared" si="17"/>
        <v>0</v>
      </c>
      <c r="BJ77" s="725">
        <f t="shared" si="17"/>
        <v>0</v>
      </c>
      <c r="BK77" s="725">
        <f t="shared" si="17"/>
        <v>0</v>
      </c>
      <c r="BL77" s="725" t="e">
        <f t="shared" si="17"/>
        <v>#REF!</v>
      </c>
      <c r="BM77" s="725" t="e">
        <f t="shared" si="17"/>
        <v>#REF!</v>
      </c>
      <c r="BN77" s="725" t="e">
        <f t="shared" si="17"/>
        <v>#REF!</v>
      </c>
      <c r="BO77" s="725" t="e">
        <f t="shared" si="17"/>
        <v>#REF!</v>
      </c>
      <c r="BP77" s="725" t="e">
        <f t="shared" si="17"/>
        <v>#REF!</v>
      </c>
      <c r="BQ77" s="725" t="e">
        <f t="shared" si="17"/>
        <v>#REF!</v>
      </c>
      <c r="BR77" s="725" t="e">
        <f t="shared" si="17"/>
        <v>#REF!</v>
      </c>
      <c r="BS77" s="725" t="e">
        <f t="shared" si="17"/>
        <v>#REF!</v>
      </c>
      <c r="BT77" s="725" t="e">
        <f t="shared" si="17"/>
        <v>#REF!</v>
      </c>
      <c r="BU77" s="725" t="e">
        <f t="shared" si="17"/>
        <v>#REF!</v>
      </c>
      <c r="BV77" s="725" t="e">
        <f t="shared" si="17"/>
        <v>#REF!</v>
      </c>
      <c r="BW77" s="725" t="e">
        <f t="shared" si="17"/>
        <v>#REF!</v>
      </c>
      <c r="BX77" s="725" t="e">
        <f t="shared" si="17"/>
        <v>#REF!</v>
      </c>
      <c r="BY77" s="725" t="e">
        <f t="shared" si="17"/>
        <v>#REF!</v>
      </c>
      <c r="BZ77" s="725" t="e">
        <f t="shared" si="17"/>
        <v>#REF!</v>
      </c>
      <c r="CA77" s="725" t="e">
        <f t="shared" si="17"/>
        <v>#REF!</v>
      </c>
      <c r="CB77" s="725" t="e">
        <f t="shared" si="17"/>
        <v>#REF!</v>
      </c>
      <c r="CC77" s="725" t="e">
        <f t="shared" si="17"/>
        <v>#REF!</v>
      </c>
      <c r="CD77" s="725" t="e">
        <f t="shared" si="17"/>
        <v>#REF!</v>
      </c>
      <c r="CE77" s="725" t="e">
        <f t="shared" si="17"/>
        <v>#REF!</v>
      </c>
      <c r="CF77" s="725" t="e">
        <f t="shared" si="17"/>
        <v>#REF!</v>
      </c>
      <c r="CG77" s="725" t="e">
        <f t="shared" si="17"/>
        <v>#REF!</v>
      </c>
      <c r="CH77" s="725" t="e">
        <f t="shared" si="17"/>
        <v>#REF!</v>
      </c>
      <c r="CI77" s="725" t="e">
        <f t="shared" si="17"/>
        <v>#REF!</v>
      </c>
      <c r="CJ77" s="1265"/>
      <c r="CK77" s="1265">
        <v>71</v>
      </c>
      <c r="CL77" s="1265"/>
    </row>
    <row r="78" spans="1:90" ht="16">
      <c r="A78" s="78"/>
      <c r="B78" s="144"/>
      <c r="C78" s="324"/>
      <c r="D78" s="83"/>
      <c r="E78" s="83"/>
      <c r="F78" s="83"/>
      <c r="G78" s="83"/>
      <c r="H78" s="83"/>
      <c r="I78" s="83"/>
      <c r="J78" s="83"/>
      <c r="K78" s="83"/>
      <c r="L78" s="83"/>
      <c r="M78" s="83"/>
      <c r="N78" s="83"/>
      <c r="O78" s="83"/>
      <c r="P78" s="83"/>
      <c r="Q78" s="83"/>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83"/>
      <c r="AU78" s="83"/>
      <c r="AV78" s="83"/>
      <c r="AW78" s="83"/>
      <c r="AX78" s="83"/>
      <c r="AY78" s="83"/>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78"/>
      <c r="BY78" s="78"/>
      <c r="BZ78" s="78"/>
      <c r="CA78" s="78"/>
      <c r="CB78" s="78"/>
      <c r="CC78" s="78"/>
      <c r="CD78" s="78"/>
      <c r="CE78" s="78"/>
      <c r="CF78" s="78"/>
      <c r="CG78" s="78"/>
      <c r="CH78" s="78"/>
      <c r="CI78" s="78"/>
      <c r="CJ78" s="78"/>
      <c r="CK78" s="78"/>
      <c r="CL78" s="78"/>
    </row>
    <row r="79" spans="1:90">
      <c r="A79" s="71"/>
      <c r="B79" s="188"/>
      <c r="C79" s="319"/>
      <c r="D79" s="186"/>
      <c r="E79" s="186"/>
      <c r="F79" s="186"/>
      <c r="G79" s="186"/>
      <c r="H79" s="186"/>
      <c r="I79" s="186"/>
      <c r="J79" s="186"/>
      <c r="K79" s="186"/>
      <c r="L79" s="186"/>
      <c r="M79" s="186"/>
      <c r="N79" s="186"/>
      <c r="O79" s="186"/>
      <c r="P79" s="186"/>
      <c r="Q79" s="186"/>
      <c r="R79" s="186"/>
      <c r="S79" s="186"/>
      <c r="T79" s="186"/>
      <c r="U79" s="186"/>
      <c r="V79" s="186"/>
      <c r="W79" s="186"/>
      <c r="X79" s="186"/>
      <c r="Y79" s="186"/>
      <c r="Z79" s="186"/>
      <c r="AA79" s="186"/>
      <c r="AB79" s="186"/>
      <c r="AC79" s="186"/>
      <c r="AD79" s="186"/>
      <c r="AE79" s="186"/>
      <c r="AF79" s="186"/>
      <c r="AG79" s="186"/>
      <c r="AH79" s="186"/>
      <c r="AI79" s="186"/>
      <c r="AJ79" s="186"/>
      <c r="AK79" s="186"/>
      <c r="AL79" s="186"/>
      <c r="AM79" s="186"/>
      <c r="AN79" s="186"/>
      <c r="AO79" s="186"/>
      <c r="AP79" s="186"/>
      <c r="AQ79" s="186"/>
      <c r="AR79" s="186"/>
      <c r="AS79" s="186"/>
      <c r="AT79" s="186"/>
      <c r="AU79" s="186"/>
      <c r="AV79" s="186"/>
      <c r="AW79" s="186"/>
      <c r="AX79" s="186"/>
      <c r="AY79" s="186"/>
      <c r="AZ79" s="186"/>
      <c r="BA79" s="186"/>
      <c r="BB79" s="186"/>
      <c r="BC79" s="186"/>
      <c r="BD79" s="186"/>
      <c r="BE79" s="186"/>
      <c r="BF79" s="186"/>
      <c r="BG79" s="186"/>
      <c r="BH79" s="186"/>
      <c r="BI79" s="186"/>
      <c r="BJ79" s="186"/>
      <c r="BK79" s="186"/>
      <c r="BL79" s="186"/>
      <c r="BM79" s="186"/>
      <c r="BN79" s="186"/>
      <c r="BO79" s="186"/>
      <c r="BP79" s="186"/>
      <c r="BQ79" s="186"/>
      <c r="BR79" s="186"/>
      <c r="BS79" s="186"/>
      <c r="BT79" s="186"/>
      <c r="BU79" s="186"/>
      <c r="BV79" s="186"/>
      <c r="BW79" s="186"/>
      <c r="BX79" s="92"/>
      <c r="BY79" s="92"/>
      <c r="BZ79" s="92"/>
      <c r="CA79" s="92"/>
      <c r="CB79" s="92"/>
      <c r="CC79" s="92"/>
      <c r="CD79" s="92"/>
      <c r="CE79" s="92"/>
      <c r="CF79" s="92"/>
      <c r="CG79" s="92"/>
      <c r="CH79" s="92"/>
      <c r="CI79" s="92"/>
      <c r="CJ79" s="92"/>
      <c r="CK79" s="92"/>
      <c r="CL79" s="92"/>
    </row>
    <row r="80" spans="1:90">
      <c r="A80" s="71"/>
      <c r="B80" s="188"/>
      <c r="C80" s="319"/>
      <c r="D80" s="186"/>
      <c r="E80" s="186"/>
      <c r="F80" s="186"/>
      <c r="G80" s="186"/>
      <c r="H80" s="186"/>
      <c r="I80" s="186"/>
      <c r="J80" s="186"/>
      <c r="K80" s="186"/>
      <c r="L80" s="186"/>
      <c r="M80" s="186"/>
      <c r="N80" s="186"/>
      <c r="O80" s="186"/>
      <c r="P80" s="186"/>
      <c r="Q80" s="186"/>
      <c r="R80" s="186"/>
      <c r="S80" s="186"/>
      <c r="T80" s="186"/>
      <c r="U80" s="186"/>
      <c r="V80" s="186"/>
      <c r="W80" s="186"/>
      <c r="X80" s="186"/>
      <c r="Y80" s="186"/>
      <c r="Z80" s="186"/>
      <c r="AA80" s="186"/>
      <c r="AB80" s="186"/>
      <c r="AC80" s="186"/>
      <c r="AD80" s="186"/>
      <c r="AE80" s="186"/>
      <c r="AF80" s="186"/>
      <c r="AG80" s="186"/>
      <c r="AH80" s="186"/>
      <c r="AI80" s="186"/>
      <c r="AJ80" s="186"/>
      <c r="AK80" s="186"/>
      <c r="AL80" s="186"/>
      <c r="AM80" s="186"/>
      <c r="AN80" s="186"/>
      <c r="AO80" s="186"/>
      <c r="AP80" s="186"/>
      <c r="AQ80" s="186"/>
      <c r="AR80" s="186"/>
      <c r="AS80" s="186"/>
      <c r="AT80" s="186"/>
      <c r="AU80" s="186"/>
      <c r="AV80" s="186"/>
      <c r="AW80" s="186"/>
      <c r="AX80" s="186"/>
      <c r="AY80" s="186"/>
      <c r="AZ80" s="186"/>
      <c r="BA80" s="186"/>
      <c r="BB80" s="186"/>
      <c r="BC80" s="186"/>
      <c r="BD80" s="186"/>
      <c r="BE80" s="186"/>
      <c r="BF80" s="186"/>
      <c r="BG80" s="186"/>
      <c r="BH80" s="186"/>
      <c r="BI80" s="186"/>
      <c r="BJ80" s="186"/>
      <c r="BK80" s="186"/>
      <c r="BL80" s="186"/>
      <c r="BM80" s="186"/>
      <c r="BN80" s="186"/>
      <c r="BO80" s="186"/>
      <c r="BP80" s="186"/>
      <c r="BQ80" s="186"/>
      <c r="BR80" s="186"/>
      <c r="BS80" s="186"/>
      <c r="BT80" s="186"/>
      <c r="BU80" s="186"/>
      <c r="BV80" s="186"/>
      <c r="BW80" s="186"/>
      <c r="BX80" s="92"/>
      <c r="BY80" s="92"/>
      <c r="BZ80" s="92"/>
      <c r="CA80" s="92"/>
      <c r="CB80" s="92"/>
      <c r="CC80" s="92"/>
      <c r="CD80" s="92"/>
      <c r="CE80" s="92"/>
      <c r="CF80" s="92"/>
      <c r="CG80" s="92"/>
      <c r="CH80" s="92"/>
      <c r="CI80" s="92"/>
      <c r="CJ80" s="92"/>
      <c r="CK80" s="92"/>
      <c r="CL80" s="92"/>
    </row>
    <row r="81" spans="1:90">
      <c r="A81" s="71"/>
      <c r="B81" s="188"/>
      <c r="C81" s="319"/>
      <c r="D81" s="186"/>
      <c r="E81" s="186"/>
      <c r="F81" s="186"/>
      <c r="G81" s="186"/>
      <c r="H81" s="186"/>
      <c r="I81" s="186"/>
      <c r="J81" s="186"/>
      <c r="K81" s="186"/>
      <c r="L81" s="186"/>
      <c r="M81" s="186"/>
      <c r="N81" s="186"/>
      <c r="O81" s="186"/>
      <c r="P81" s="186"/>
      <c r="Q81" s="186"/>
      <c r="R81" s="186"/>
      <c r="S81" s="186"/>
      <c r="T81" s="186"/>
      <c r="U81" s="186"/>
      <c r="V81" s="186"/>
      <c r="W81" s="186"/>
      <c r="X81" s="186"/>
      <c r="Y81" s="186"/>
      <c r="Z81" s="186"/>
      <c r="AA81" s="186"/>
      <c r="AB81" s="186"/>
      <c r="AC81" s="186"/>
      <c r="AD81" s="186"/>
      <c r="AE81" s="186"/>
      <c r="AF81" s="186"/>
      <c r="AG81" s="186"/>
      <c r="AH81" s="186"/>
      <c r="AI81" s="186"/>
      <c r="AJ81" s="186"/>
      <c r="AK81" s="186"/>
      <c r="AL81" s="186"/>
      <c r="AM81" s="186"/>
      <c r="AN81" s="186"/>
      <c r="AO81" s="186"/>
      <c r="AP81" s="186"/>
      <c r="AQ81" s="186"/>
      <c r="AR81" s="186"/>
      <c r="AS81" s="186"/>
      <c r="AT81" s="186"/>
      <c r="AU81" s="186"/>
      <c r="AV81" s="186"/>
      <c r="AW81" s="186"/>
      <c r="AX81" s="186"/>
      <c r="AY81" s="186"/>
      <c r="AZ81" s="186"/>
      <c r="BA81" s="186"/>
      <c r="BB81" s="186"/>
      <c r="BC81" s="186"/>
      <c r="BD81" s="186"/>
      <c r="BE81" s="186"/>
      <c r="BF81" s="186"/>
      <c r="BG81" s="186"/>
      <c r="BH81" s="186"/>
      <c r="BI81" s="186"/>
      <c r="BJ81" s="186"/>
      <c r="BK81" s="186"/>
      <c r="BL81" s="186"/>
      <c r="BM81" s="186"/>
      <c r="BN81" s="186"/>
      <c r="BO81" s="186"/>
      <c r="BP81" s="186"/>
      <c r="BQ81" s="186"/>
      <c r="BR81" s="186"/>
      <c r="BS81" s="186"/>
      <c r="BT81" s="186"/>
      <c r="BU81" s="186"/>
      <c r="BV81" s="186"/>
      <c r="BW81" s="186"/>
      <c r="BX81" s="92"/>
      <c r="BY81" s="92"/>
      <c r="BZ81" s="92"/>
      <c r="CA81" s="92"/>
      <c r="CB81" s="92"/>
      <c r="CC81" s="92"/>
      <c r="CD81" s="92"/>
      <c r="CE81" s="92"/>
      <c r="CF81" s="92"/>
      <c r="CG81" s="92"/>
      <c r="CH81" s="92"/>
      <c r="CI81" s="92"/>
      <c r="CJ81" s="92"/>
      <c r="CK81" s="92"/>
      <c r="CL81" s="92"/>
    </row>
    <row r="82" spans="1:90">
      <c r="A82" s="71"/>
      <c r="B82" s="188"/>
      <c r="C82" s="319"/>
      <c r="D82" s="186"/>
      <c r="E82" s="186"/>
      <c r="F82" s="186"/>
      <c r="G82" s="186"/>
      <c r="H82" s="186"/>
      <c r="I82" s="186"/>
      <c r="J82" s="186"/>
      <c r="K82" s="186"/>
      <c r="L82" s="186"/>
      <c r="M82" s="186"/>
      <c r="N82" s="186"/>
      <c r="O82" s="186"/>
      <c r="P82" s="186"/>
      <c r="Q82" s="186"/>
      <c r="R82" s="186"/>
      <c r="S82" s="186"/>
      <c r="T82" s="186"/>
      <c r="U82" s="186"/>
      <c r="V82" s="186"/>
      <c r="W82" s="186"/>
      <c r="X82" s="186"/>
      <c r="Y82" s="186"/>
      <c r="Z82" s="186"/>
      <c r="AA82" s="186"/>
      <c r="AB82" s="186"/>
      <c r="AC82" s="186"/>
      <c r="AD82" s="186"/>
      <c r="AE82" s="186"/>
      <c r="AF82" s="186"/>
      <c r="AG82" s="186"/>
      <c r="AH82" s="186"/>
      <c r="AI82" s="186"/>
      <c r="AJ82" s="186"/>
      <c r="AK82" s="186"/>
      <c r="AL82" s="186"/>
      <c r="AM82" s="186"/>
      <c r="AN82" s="186"/>
      <c r="AO82" s="186"/>
      <c r="AP82" s="186"/>
      <c r="AQ82" s="186"/>
      <c r="AR82" s="186"/>
      <c r="AS82" s="186"/>
      <c r="AT82" s="186"/>
      <c r="AU82" s="186"/>
      <c r="AV82" s="186"/>
      <c r="AW82" s="186"/>
      <c r="AX82" s="186"/>
      <c r="AY82" s="186"/>
      <c r="AZ82" s="186"/>
      <c r="BA82" s="186"/>
      <c r="BB82" s="186"/>
      <c r="BC82" s="186"/>
      <c r="BD82" s="186"/>
      <c r="BE82" s="186"/>
      <c r="BF82" s="186"/>
      <c r="BG82" s="186"/>
      <c r="BH82" s="186"/>
      <c r="BI82" s="186"/>
      <c r="BJ82" s="186"/>
      <c r="BK82" s="186"/>
      <c r="BL82" s="186"/>
      <c r="BM82" s="186"/>
      <c r="BN82" s="186"/>
      <c r="BO82" s="186"/>
      <c r="BP82" s="186"/>
      <c r="BQ82" s="186"/>
      <c r="BR82" s="186"/>
      <c r="BS82" s="186"/>
      <c r="BT82" s="186"/>
      <c r="BU82" s="186"/>
      <c r="BV82" s="186"/>
      <c r="BW82" s="186"/>
      <c r="BX82" s="92"/>
      <c r="BY82" s="92"/>
      <c r="BZ82" s="92"/>
      <c r="CA82" s="92"/>
      <c r="CB82" s="92"/>
      <c r="CC82" s="92"/>
      <c r="CD82" s="92"/>
      <c r="CE82" s="92"/>
      <c r="CF82" s="92"/>
      <c r="CG82" s="92"/>
      <c r="CH82" s="92"/>
      <c r="CI82" s="92"/>
      <c r="CJ82" s="92"/>
      <c r="CK82" s="92"/>
      <c r="CL82" s="92"/>
    </row>
    <row r="83" spans="1:90">
      <c r="A83" s="92"/>
      <c r="B83" s="188"/>
      <c r="C83" s="319"/>
      <c r="D83" s="186"/>
      <c r="E83" s="186"/>
      <c r="F83" s="186"/>
      <c r="G83" s="186"/>
      <c r="H83" s="186"/>
      <c r="I83" s="186"/>
      <c r="J83" s="186"/>
      <c r="K83" s="186"/>
      <c r="L83" s="186"/>
      <c r="M83" s="186"/>
      <c r="N83" s="186"/>
      <c r="O83" s="186"/>
      <c r="P83" s="186"/>
      <c r="Q83" s="186"/>
      <c r="R83" s="186"/>
      <c r="S83" s="186"/>
      <c r="T83" s="186"/>
      <c r="U83" s="186"/>
      <c r="V83" s="186"/>
      <c r="W83" s="186"/>
      <c r="X83" s="186"/>
      <c r="Y83" s="186"/>
      <c r="Z83" s="186"/>
      <c r="AA83" s="186"/>
      <c r="AB83" s="186"/>
      <c r="AC83" s="186"/>
      <c r="AD83" s="186"/>
      <c r="AE83" s="186"/>
      <c r="AF83" s="186"/>
      <c r="AG83" s="186"/>
      <c r="AH83" s="186"/>
      <c r="AI83" s="186"/>
      <c r="AJ83" s="186"/>
      <c r="AK83" s="186"/>
      <c r="AL83" s="186"/>
      <c r="AM83" s="186"/>
      <c r="AN83" s="186"/>
      <c r="AO83" s="186"/>
      <c r="AP83" s="186"/>
      <c r="AQ83" s="186"/>
      <c r="AR83" s="186"/>
      <c r="AS83" s="186"/>
      <c r="AT83" s="186"/>
      <c r="AU83" s="186"/>
      <c r="AV83" s="186"/>
      <c r="AW83" s="186"/>
      <c r="AX83" s="186"/>
      <c r="AY83" s="186"/>
      <c r="AZ83" s="186"/>
      <c r="BA83" s="186"/>
      <c r="BB83" s="186"/>
      <c r="BC83" s="186"/>
      <c r="BD83" s="186"/>
      <c r="BE83" s="186"/>
      <c r="BF83" s="186"/>
      <c r="BG83" s="186"/>
      <c r="BH83" s="186"/>
      <c r="BI83" s="186"/>
      <c r="BJ83" s="186"/>
      <c r="BK83" s="186"/>
      <c r="BL83" s="186"/>
      <c r="BM83" s="186"/>
      <c r="BN83" s="186"/>
      <c r="BO83" s="186"/>
      <c r="BP83" s="186"/>
      <c r="BQ83" s="186"/>
      <c r="BR83" s="186"/>
      <c r="BS83" s="186"/>
      <c r="BT83" s="186"/>
      <c r="BU83" s="186"/>
      <c r="BV83" s="186"/>
      <c r="BW83" s="186"/>
      <c r="BX83" s="92"/>
      <c r="BY83" s="92"/>
      <c r="BZ83" s="92"/>
      <c r="CA83" s="92"/>
      <c r="CB83" s="92"/>
      <c r="CC83" s="92"/>
      <c r="CD83" s="92"/>
      <c r="CE83" s="92"/>
      <c r="CF83" s="92"/>
      <c r="CG83" s="92"/>
      <c r="CH83" s="92"/>
      <c r="CI83" s="92"/>
      <c r="CJ83" s="92"/>
      <c r="CK83" s="92"/>
      <c r="CL83" s="92"/>
    </row>
    <row r="84" spans="1:90">
      <c r="A84" s="71"/>
      <c r="B84" s="188"/>
      <c r="C84" s="319"/>
      <c r="D84" s="186"/>
      <c r="E84" s="186"/>
      <c r="F84" s="186"/>
      <c r="G84" s="186"/>
      <c r="H84" s="186"/>
      <c r="I84" s="186"/>
      <c r="J84" s="186"/>
      <c r="K84" s="186"/>
      <c r="L84" s="186"/>
      <c r="M84" s="186"/>
      <c r="N84" s="186"/>
      <c r="O84" s="186"/>
      <c r="P84" s="186"/>
      <c r="Q84" s="186"/>
      <c r="R84" s="186"/>
      <c r="S84" s="186"/>
      <c r="T84" s="186"/>
      <c r="U84" s="186"/>
      <c r="V84" s="186"/>
      <c r="W84" s="186"/>
      <c r="X84" s="186"/>
      <c r="Y84" s="186"/>
      <c r="Z84" s="186"/>
      <c r="AA84" s="186"/>
      <c r="AB84" s="186"/>
      <c r="AC84" s="186"/>
      <c r="AD84" s="186"/>
      <c r="AE84" s="186"/>
      <c r="AF84" s="186"/>
      <c r="AG84" s="186"/>
      <c r="AH84" s="186"/>
      <c r="AI84" s="186"/>
      <c r="AJ84" s="186"/>
      <c r="AK84" s="186"/>
      <c r="AL84" s="186"/>
      <c r="AM84" s="186"/>
      <c r="AN84" s="186"/>
      <c r="AO84" s="186"/>
      <c r="AP84" s="186"/>
      <c r="AQ84" s="186"/>
      <c r="AR84" s="186"/>
      <c r="AS84" s="186"/>
      <c r="AT84" s="186"/>
      <c r="AU84" s="186"/>
      <c r="AV84" s="186"/>
      <c r="AW84" s="186"/>
      <c r="AX84" s="186"/>
      <c r="AY84" s="186"/>
      <c r="AZ84" s="186"/>
      <c r="BA84" s="186"/>
      <c r="BB84" s="186"/>
      <c r="BC84" s="186"/>
      <c r="BD84" s="186"/>
      <c r="BE84" s="186"/>
      <c r="BF84" s="186"/>
      <c r="BG84" s="186"/>
      <c r="BH84" s="186"/>
      <c r="BI84" s="186"/>
      <c r="BJ84" s="186"/>
      <c r="BK84" s="186"/>
      <c r="BL84" s="186"/>
      <c r="BM84" s="186"/>
      <c r="BN84" s="186"/>
      <c r="BO84" s="186"/>
      <c r="BP84" s="186"/>
      <c r="BQ84" s="186"/>
      <c r="BR84" s="186"/>
      <c r="BS84" s="186"/>
      <c r="BT84" s="186"/>
      <c r="BU84" s="186"/>
      <c r="BV84" s="186"/>
      <c r="BW84" s="186"/>
      <c r="BX84" s="92"/>
      <c r="BY84" s="92"/>
      <c r="BZ84" s="92"/>
      <c r="CA84" s="92"/>
      <c r="CB84" s="92"/>
      <c r="CC84" s="92"/>
      <c r="CD84" s="92"/>
      <c r="CE84" s="92"/>
      <c r="CF84" s="92"/>
      <c r="CG84" s="92"/>
      <c r="CH84" s="92"/>
      <c r="CI84" s="92"/>
      <c r="CJ84" s="92"/>
      <c r="CK84" s="92"/>
      <c r="CL84" s="92"/>
    </row>
    <row r="85" spans="1:90">
      <c r="A85" s="71"/>
      <c r="B85" s="188"/>
      <c r="C85" s="319"/>
      <c r="D85" s="186"/>
      <c r="E85" s="186"/>
      <c r="F85" s="186"/>
      <c r="G85" s="186"/>
      <c r="H85" s="186"/>
      <c r="I85" s="186"/>
      <c r="J85" s="186"/>
      <c r="K85" s="186"/>
      <c r="L85" s="186"/>
      <c r="M85" s="186"/>
      <c r="N85" s="186"/>
      <c r="O85" s="186"/>
      <c r="P85" s="186"/>
      <c r="Q85" s="186"/>
      <c r="R85" s="186"/>
      <c r="S85" s="186"/>
      <c r="T85" s="186"/>
      <c r="U85" s="186"/>
      <c r="V85" s="186"/>
      <c r="W85" s="186"/>
      <c r="X85" s="186"/>
      <c r="Y85" s="186"/>
      <c r="Z85" s="186"/>
      <c r="AA85" s="186"/>
      <c r="AB85" s="186"/>
      <c r="AC85" s="186"/>
      <c r="AD85" s="186"/>
      <c r="AE85" s="186"/>
      <c r="AF85" s="186"/>
      <c r="AG85" s="186"/>
      <c r="AH85" s="186"/>
      <c r="AI85" s="186"/>
      <c r="AJ85" s="186"/>
      <c r="AK85" s="186"/>
      <c r="AL85" s="186"/>
      <c r="AM85" s="186"/>
      <c r="AN85" s="186"/>
      <c r="AO85" s="186"/>
      <c r="AP85" s="186"/>
      <c r="AQ85" s="186"/>
      <c r="AR85" s="186"/>
      <c r="AS85" s="186"/>
      <c r="AT85" s="186"/>
      <c r="AU85" s="186"/>
      <c r="AV85" s="186"/>
      <c r="AW85" s="186"/>
      <c r="AX85" s="186"/>
      <c r="AY85" s="186"/>
      <c r="AZ85" s="186"/>
      <c r="BA85" s="186"/>
      <c r="BB85" s="186"/>
      <c r="BC85" s="186"/>
      <c r="BD85" s="186"/>
      <c r="BE85" s="186"/>
      <c r="BF85" s="186"/>
      <c r="BG85" s="186"/>
      <c r="BH85" s="186"/>
      <c r="BI85" s="186"/>
      <c r="BJ85" s="186"/>
      <c r="BK85" s="186"/>
      <c r="BL85" s="186"/>
      <c r="BM85" s="186"/>
      <c r="BN85" s="186"/>
      <c r="BO85" s="186"/>
      <c r="BP85" s="186"/>
      <c r="BQ85" s="186"/>
      <c r="BR85" s="186"/>
      <c r="BS85" s="186"/>
      <c r="BT85" s="186"/>
      <c r="BU85" s="186"/>
      <c r="BV85" s="186"/>
      <c r="BW85" s="186"/>
      <c r="BX85" s="92"/>
      <c r="BY85" s="92"/>
      <c r="BZ85" s="92"/>
      <c r="CA85" s="92"/>
      <c r="CB85" s="92"/>
      <c r="CC85" s="92"/>
      <c r="CD85" s="92"/>
      <c r="CE85" s="92"/>
      <c r="CF85" s="92"/>
      <c r="CG85" s="92"/>
      <c r="CH85" s="92"/>
      <c r="CI85" s="92"/>
      <c r="CJ85" s="92"/>
      <c r="CK85" s="92"/>
      <c r="CL85" s="92"/>
    </row>
    <row r="86" spans="1:90">
      <c r="A86" s="71"/>
      <c r="B86" s="188"/>
      <c r="C86" s="319"/>
      <c r="D86" s="186"/>
      <c r="E86" s="186"/>
      <c r="F86" s="186"/>
      <c r="G86" s="186"/>
      <c r="H86" s="186"/>
      <c r="I86" s="186"/>
      <c r="J86" s="186"/>
      <c r="K86" s="186"/>
      <c r="L86" s="186"/>
      <c r="M86" s="186"/>
      <c r="N86" s="186"/>
      <c r="O86" s="186"/>
      <c r="P86" s="186"/>
      <c r="Q86" s="186"/>
      <c r="R86" s="186"/>
      <c r="S86" s="186"/>
      <c r="T86" s="186"/>
      <c r="U86" s="186"/>
      <c r="V86" s="186"/>
      <c r="W86" s="186"/>
      <c r="X86" s="186"/>
      <c r="Y86" s="186"/>
      <c r="Z86" s="186"/>
      <c r="AA86" s="186"/>
      <c r="AB86" s="186"/>
      <c r="AC86" s="186"/>
      <c r="AD86" s="186"/>
      <c r="AE86" s="186"/>
      <c r="AF86" s="186"/>
      <c r="AG86" s="186"/>
      <c r="AH86" s="186"/>
      <c r="AI86" s="186"/>
      <c r="AJ86" s="186"/>
      <c r="AK86" s="186"/>
      <c r="AL86" s="186"/>
      <c r="AM86" s="186"/>
      <c r="AN86" s="186"/>
      <c r="AO86" s="186"/>
      <c r="AP86" s="186"/>
      <c r="AQ86" s="186"/>
      <c r="AR86" s="186"/>
      <c r="AS86" s="186"/>
      <c r="AT86" s="186"/>
      <c r="AU86" s="186"/>
      <c r="AV86" s="186"/>
      <c r="AW86" s="186"/>
      <c r="AX86" s="186"/>
      <c r="AY86" s="186"/>
      <c r="AZ86" s="186"/>
      <c r="BA86" s="186"/>
      <c r="BB86" s="186"/>
      <c r="BC86" s="186"/>
      <c r="BD86" s="186"/>
      <c r="BE86" s="186"/>
      <c r="BF86" s="186"/>
      <c r="BG86" s="186"/>
      <c r="BH86" s="186"/>
      <c r="BI86" s="186"/>
      <c r="BJ86" s="186"/>
      <c r="BK86" s="186"/>
      <c r="BL86" s="186"/>
      <c r="BM86" s="186"/>
      <c r="BN86" s="186"/>
      <c r="BO86" s="186"/>
      <c r="BP86" s="186"/>
      <c r="BQ86" s="186"/>
      <c r="BR86" s="186"/>
      <c r="BS86" s="186"/>
      <c r="BT86" s="186"/>
      <c r="BU86" s="186"/>
      <c r="BV86" s="186"/>
      <c r="BW86" s="186"/>
      <c r="BX86" s="92"/>
      <c r="BY86" s="92"/>
      <c r="BZ86" s="92"/>
      <c r="CA86" s="92"/>
      <c r="CB86" s="92"/>
      <c r="CC86" s="92"/>
      <c r="CD86" s="92"/>
      <c r="CE86" s="92"/>
      <c r="CF86" s="92"/>
      <c r="CG86" s="92"/>
      <c r="CH86" s="92"/>
      <c r="CI86" s="92"/>
      <c r="CJ86" s="92"/>
      <c r="CK86" s="92"/>
      <c r="CL86" s="92"/>
    </row>
    <row r="87" spans="1:90">
      <c r="A87" s="92"/>
      <c r="B87" s="188"/>
      <c r="C87" s="319"/>
      <c r="D87" s="193"/>
      <c r="E87" s="193"/>
      <c r="F87" s="193"/>
      <c r="G87" s="193"/>
      <c r="H87" s="193"/>
      <c r="I87" s="193"/>
      <c r="J87" s="193"/>
      <c r="K87" s="193"/>
      <c r="L87" s="193"/>
      <c r="M87" s="193"/>
      <c r="N87" s="193"/>
      <c r="O87" s="193"/>
      <c r="P87" s="193"/>
      <c r="Q87" s="193"/>
      <c r="R87" s="193"/>
      <c r="S87" s="193"/>
      <c r="T87" s="193"/>
      <c r="U87" s="193"/>
      <c r="V87" s="193"/>
      <c r="W87" s="193"/>
      <c r="X87" s="193"/>
      <c r="Y87" s="193"/>
      <c r="Z87" s="193"/>
      <c r="AA87" s="193"/>
      <c r="AB87" s="193"/>
      <c r="AC87" s="193"/>
      <c r="AD87" s="193"/>
      <c r="AE87" s="193"/>
      <c r="AF87" s="193"/>
      <c r="AG87" s="193"/>
      <c r="AH87" s="193"/>
      <c r="AI87" s="193"/>
      <c r="AJ87" s="193"/>
      <c r="AK87" s="193"/>
      <c r="AL87" s="193"/>
      <c r="AM87" s="193"/>
      <c r="AN87" s="92"/>
      <c r="AO87" s="92"/>
      <c r="AP87" s="92"/>
      <c r="AQ87" s="92"/>
      <c r="AR87" s="92"/>
      <c r="AS87" s="92"/>
      <c r="AT87" s="92"/>
      <c r="AU87" s="92"/>
      <c r="AV87" s="92"/>
      <c r="AW87" s="92"/>
      <c r="AX87" s="92"/>
      <c r="AY87" s="92"/>
      <c r="AZ87" s="92"/>
      <c r="BA87" s="92"/>
      <c r="BB87" s="92"/>
      <c r="BC87" s="92"/>
      <c r="BD87" s="92"/>
      <c r="BE87" s="92"/>
      <c r="BF87" s="92"/>
      <c r="BG87" s="92"/>
      <c r="BH87" s="92"/>
      <c r="BI87" s="92"/>
      <c r="BJ87" s="92"/>
      <c r="BK87" s="92"/>
      <c r="BL87" s="92"/>
      <c r="BM87" s="92"/>
      <c r="BN87" s="92"/>
      <c r="BO87" s="92"/>
      <c r="BP87" s="92"/>
      <c r="BQ87" s="92"/>
      <c r="BR87" s="92"/>
      <c r="BS87" s="92"/>
      <c r="BT87" s="92"/>
      <c r="BU87" s="92"/>
      <c r="BV87" s="92"/>
      <c r="BW87" s="92"/>
      <c r="BX87" s="92"/>
      <c r="BY87" s="92"/>
      <c r="BZ87" s="92"/>
      <c r="CA87" s="92"/>
      <c r="CB87" s="92"/>
      <c r="CC87" s="92"/>
      <c r="CD87" s="92"/>
      <c r="CE87" s="92"/>
      <c r="CF87" s="92"/>
      <c r="CG87" s="92"/>
      <c r="CH87" s="92"/>
      <c r="CI87" s="92"/>
      <c r="CJ87" s="92"/>
      <c r="CK87" s="92"/>
      <c r="CL87" s="92"/>
    </row>
    <row r="88" spans="1:90">
      <c r="A88" s="92"/>
      <c r="B88" s="188"/>
      <c r="C88" s="319"/>
      <c r="D88" s="193"/>
      <c r="E88" s="193"/>
      <c r="F88" s="193"/>
      <c r="G88" s="193"/>
      <c r="H88" s="193"/>
      <c r="I88" s="193"/>
      <c r="J88" s="193"/>
      <c r="K88" s="193"/>
      <c r="L88" s="193"/>
      <c r="M88" s="193"/>
      <c r="N88" s="193"/>
      <c r="O88" s="193"/>
      <c r="P88" s="193"/>
      <c r="Q88" s="193"/>
      <c r="R88" s="193"/>
      <c r="S88" s="193"/>
      <c r="T88" s="193"/>
      <c r="U88" s="193"/>
      <c r="V88" s="193"/>
      <c r="W88" s="193"/>
      <c r="X88" s="193"/>
      <c r="Y88" s="193"/>
      <c r="Z88" s="193"/>
      <c r="AA88" s="193"/>
      <c r="AB88" s="193"/>
      <c r="AC88" s="193"/>
      <c r="AD88" s="193"/>
      <c r="AE88" s="193"/>
      <c r="AF88" s="193"/>
      <c r="AG88" s="193"/>
      <c r="AH88" s="193"/>
      <c r="AI88" s="193"/>
      <c r="AJ88" s="193"/>
      <c r="AK88" s="193"/>
      <c r="AL88" s="193"/>
      <c r="AM88" s="193"/>
      <c r="AN88" s="92"/>
      <c r="AO88" s="92"/>
      <c r="AP88" s="92"/>
      <c r="AQ88" s="92"/>
      <c r="AR88" s="92"/>
      <c r="AS88" s="92"/>
      <c r="AT88" s="92"/>
      <c r="AU88" s="92"/>
      <c r="AV88" s="92"/>
      <c r="AW88" s="92"/>
      <c r="AX88" s="92"/>
      <c r="AY88" s="92"/>
      <c r="AZ88" s="92"/>
      <c r="BA88" s="92"/>
      <c r="BB88" s="92"/>
      <c r="BC88" s="92"/>
      <c r="BD88" s="92"/>
      <c r="BE88" s="92"/>
      <c r="BF88" s="92"/>
      <c r="BG88" s="92"/>
      <c r="BH88" s="92"/>
      <c r="BI88" s="92"/>
      <c r="BJ88" s="92"/>
      <c r="BK88" s="92"/>
      <c r="BL88" s="92"/>
      <c r="BM88" s="92"/>
      <c r="BN88" s="92"/>
      <c r="BO88" s="92"/>
      <c r="BP88" s="92"/>
      <c r="BQ88" s="92"/>
      <c r="BR88" s="92"/>
      <c r="BS88" s="92"/>
      <c r="BT88" s="92"/>
      <c r="BU88" s="92"/>
      <c r="BV88" s="92"/>
      <c r="BW88" s="92"/>
      <c r="BX88" s="92"/>
      <c r="BY88" s="92"/>
      <c r="BZ88" s="92"/>
      <c r="CA88" s="92"/>
      <c r="CB88" s="92"/>
      <c r="CC88" s="92"/>
      <c r="CD88" s="92"/>
      <c r="CE88" s="92"/>
      <c r="CF88" s="92"/>
      <c r="CG88" s="92"/>
      <c r="CH88" s="92"/>
      <c r="CI88" s="92"/>
      <c r="CJ88" s="92"/>
      <c r="CK88" s="92"/>
      <c r="CL88" s="92"/>
    </row>
    <row r="89" spans="1:90">
      <c r="A89" s="92"/>
      <c r="B89" s="188"/>
      <c r="C89" s="319"/>
      <c r="D89" s="193"/>
      <c r="E89" s="193"/>
      <c r="F89" s="193"/>
      <c r="G89" s="193"/>
      <c r="H89" s="193"/>
      <c r="I89" s="193"/>
      <c r="J89" s="193"/>
      <c r="K89" s="193"/>
      <c r="L89" s="193"/>
      <c r="M89" s="193"/>
      <c r="N89" s="193"/>
      <c r="O89" s="193"/>
      <c r="P89" s="193"/>
      <c r="Q89" s="193"/>
      <c r="R89" s="193"/>
      <c r="S89" s="193"/>
      <c r="T89" s="193"/>
      <c r="U89" s="193"/>
      <c r="V89" s="193"/>
      <c r="W89" s="193"/>
      <c r="X89" s="193"/>
      <c r="Y89" s="193"/>
      <c r="Z89" s="193"/>
      <c r="AA89" s="193"/>
      <c r="AB89" s="193"/>
      <c r="AC89" s="193"/>
      <c r="AD89" s="193"/>
      <c r="AE89" s="193"/>
      <c r="AF89" s="193"/>
      <c r="AG89" s="193"/>
      <c r="AH89" s="193"/>
      <c r="AI89" s="193"/>
      <c r="AJ89" s="193"/>
      <c r="AK89" s="193"/>
      <c r="AL89" s="193"/>
      <c r="AM89" s="193"/>
      <c r="AN89" s="92"/>
      <c r="AO89" s="92"/>
      <c r="AP89" s="92"/>
      <c r="AQ89" s="92"/>
      <c r="AR89" s="92"/>
      <c r="AS89" s="92"/>
      <c r="AT89" s="92"/>
      <c r="AU89" s="92"/>
      <c r="AV89" s="92"/>
      <c r="AW89" s="92"/>
      <c r="AX89" s="92"/>
      <c r="AY89" s="92"/>
      <c r="AZ89" s="92"/>
      <c r="BA89" s="92"/>
      <c r="BB89" s="92"/>
      <c r="BC89" s="92"/>
      <c r="BD89" s="92"/>
      <c r="BE89" s="92"/>
      <c r="BF89" s="92"/>
      <c r="BG89" s="92"/>
      <c r="BH89" s="92"/>
      <c r="BI89" s="92"/>
      <c r="BJ89" s="92"/>
      <c r="BK89" s="92"/>
      <c r="BL89" s="92"/>
      <c r="BM89" s="92"/>
      <c r="BN89" s="92"/>
      <c r="BO89" s="92"/>
      <c r="BP89" s="92"/>
      <c r="BQ89" s="92"/>
      <c r="BR89" s="92"/>
      <c r="BS89" s="92"/>
      <c r="BT89" s="92"/>
      <c r="BU89" s="92"/>
      <c r="BV89" s="92"/>
      <c r="BW89" s="92"/>
      <c r="BX89" s="92"/>
      <c r="BY89" s="92"/>
      <c r="BZ89" s="92"/>
      <c r="CA89" s="92"/>
      <c r="CB89" s="92"/>
      <c r="CC89" s="92"/>
      <c r="CD89" s="92"/>
      <c r="CE89" s="92"/>
      <c r="CF89" s="92"/>
      <c r="CG89" s="92"/>
      <c r="CH89" s="92"/>
      <c r="CI89" s="92"/>
      <c r="CJ89" s="92"/>
      <c r="CK89" s="92"/>
      <c r="CL89" s="92"/>
    </row>
    <row r="90" spans="1:90">
      <c r="A90" s="92"/>
      <c r="B90" s="188"/>
      <c r="C90" s="319"/>
      <c r="D90" s="193"/>
      <c r="E90" s="193"/>
      <c r="F90" s="193"/>
      <c r="G90" s="193"/>
      <c r="H90" s="193"/>
      <c r="I90" s="193"/>
      <c r="J90" s="193"/>
      <c r="K90" s="193"/>
      <c r="L90" s="193"/>
      <c r="M90" s="193"/>
      <c r="N90" s="193"/>
      <c r="O90" s="193"/>
      <c r="P90" s="193"/>
      <c r="Q90" s="193"/>
      <c r="R90" s="193"/>
      <c r="S90" s="193"/>
      <c r="T90" s="193"/>
      <c r="U90" s="193"/>
      <c r="V90" s="193"/>
      <c r="W90" s="193"/>
      <c r="X90" s="193"/>
      <c r="Y90" s="193"/>
      <c r="Z90" s="193"/>
      <c r="AA90" s="193"/>
      <c r="AB90" s="193"/>
      <c r="AC90" s="193"/>
      <c r="AD90" s="193"/>
      <c r="AE90" s="193"/>
      <c r="AF90" s="193"/>
      <c r="AG90" s="193"/>
      <c r="AH90" s="193"/>
      <c r="AI90" s="193"/>
      <c r="AJ90" s="193"/>
      <c r="AK90" s="193"/>
      <c r="AL90" s="193"/>
      <c r="AM90" s="193"/>
      <c r="AN90" s="92"/>
      <c r="AO90" s="92"/>
      <c r="AP90" s="92"/>
      <c r="AQ90" s="92"/>
      <c r="AR90" s="92"/>
      <c r="AS90" s="92"/>
      <c r="AT90" s="92"/>
      <c r="AU90" s="92"/>
      <c r="AV90" s="92"/>
      <c r="AW90" s="92"/>
      <c r="AX90" s="92"/>
      <c r="AY90" s="92"/>
      <c r="AZ90" s="92"/>
      <c r="BA90" s="92"/>
      <c r="BB90" s="92"/>
      <c r="BC90" s="92"/>
      <c r="BD90" s="92"/>
      <c r="BE90" s="92"/>
      <c r="BF90" s="92"/>
      <c r="BG90" s="92"/>
      <c r="BH90" s="92"/>
      <c r="BI90" s="92"/>
      <c r="BJ90" s="92"/>
      <c r="BK90" s="92"/>
      <c r="BL90" s="92"/>
      <c r="BM90" s="92"/>
      <c r="BN90" s="92"/>
      <c r="BO90" s="92"/>
      <c r="BP90" s="92"/>
      <c r="BQ90" s="92"/>
      <c r="BR90" s="92"/>
      <c r="BS90" s="92"/>
      <c r="BT90" s="92"/>
      <c r="BU90" s="92"/>
      <c r="BV90" s="92"/>
      <c r="BW90" s="92"/>
      <c r="BX90" s="92"/>
      <c r="BY90" s="92"/>
      <c r="BZ90" s="92"/>
      <c r="CA90" s="92"/>
      <c r="CB90" s="92"/>
      <c r="CC90" s="92"/>
      <c r="CD90" s="92"/>
      <c r="CE90" s="92"/>
      <c r="CF90" s="92"/>
      <c r="CG90" s="92"/>
      <c r="CH90" s="92"/>
      <c r="CI90" s="92"/>
      <c r="CJ90" s="92"/>
      <c r="CK90" s="92"/>
      <c r="CL90" s="92"/>
    </row>
    <row r="91" spans="1:90">
      <c r="A91" s="92"/>
      <c r="B91" s="188"/>
      <c r="C91" s="319"/>
      <c r="D91" s="193"/>
      <c r="E91" s="193"/>
      <c r="F91" s="193"/>
      <c r="G91" s="193"/>
      <c r="H91" s="193"/>
      <c r="I91" s="193"/>
      <c r="J91" s="193"/>
      <c r="K91" s="193"/>
      <c r="L91" s="193"/>
      <c r="M91" s="193"/>
      <c r="N91" s="193"/>
      <c r="O91" s="193"/>
      <c r="P91" s="193"/>
      <c r="Q91" s="193"/>
      <c r="R91" s="193"/>
      <c r="S91" s="193"/>
      <c r="T91" s="193"/>
      <c r="U91" s="193"/>
      <c r="V91" s="193"/>
      <c r="W91" s="193"/>
      <c r="X91" s="193"/>
      <c r="Y91" s="193"/>
      <c r="Z91" s="193"/>
      <c r="AA91" s="193"/>
      <c r="AB91" s="193"/>
      <c r="AC91" s="193"/>
      <c r="AD91" s="193"/>
      <c r="AE91" s="193"/>
      <c r="AF91" s="193"/>
      <c r="AG91" s="193"/>
      <c r="AH91" s="193"/>
      <c r="AI91" s="193"/>
      <c r="AJ91" s="193"/>
      <c r="AK91" s="193"/>
      <c r="AL91" s="193"/>
      <c r="AM91" s="193"/>
      <c r="AN91" s="92"/>
      <c r="AO91" s="92"/>
      <c r="AP91" s="92"/>
      <c r="AQ91" s="92"/>
      <c r="AR91" s="92"/>
      <c r="AS91" s="92"/>
      <c r="AT91" s="92"/>
      <c r="AU91" s="92"/>
      <c r="AV91" s="92"/>
      <c r="AW91" s="92"/>
      <c r="AX91" s="92"/>
      <c r="AY91" s="92"/>
      <c r="AZ91" s="92"/>
      <c r="BA91" s="92"/>
      <c r="BB91" s="92"/>
      <c r="BC91" s="92"/>
      <c r="BD91" s="92"/>
      <c r="BE91" s="92"/>
      <c r="BF91" s="92"/>
      <c r="BG91" s="92"/>
      <c r="BH91" s="92"/>
      <c r="BI91" s="92"/>
      <c r="BJ91" s="92"/>
      <c r="BK91" s="92"/>
      <c r="BL91" s="92"/>
      <c r="BM91" s="92"/>
      <c r="BN91" s="92"/>
      <c r="BO91" s="92"/>
      <c r="BP91" s="92"/>
      <c r="BQ91" s="92"/>
      <c r="BR91" s="92"/>
      <c r="BS91" s="92"/>
      <c r="BT91" s="92"/>
      <c r="BU91" s="92"/>
      <c r="BV91" s="92"/>
      <c r="BW91" s="92"/>
      <c r="BX91" s="92"/>
      <c r="BY91" s="92"/>
      <c r="BZ91" s="92"/>
      <c r="CA91" s="92"/>
      <c r="CB91" s="92"/>
      <c r="CC91" s="92"/>
      <c r="CD91" s="92"/>
      <c r="CE91" s="92"/>
      <c r="CF91" s="92"/>
      <c r="CG91" s="92"/>
      <c r="CH91" s="92"/>
      <c r="CI91" s="92"/>
      <c r="CJ91" s="92"/>
      <c r="CK91" s="92"/>
      <c r="CL91" s="92"/>
    </row>
    <row r="92" spans="1:90">
      <c r="A92" s="92"/>
      <c r="B92" s="188"/>
      <c r="C92" s="319"/>
      <c r="D92" s="193"/>
      <c r="E92" s="193"/>
      <c r="F92" s="193"/>
      <c r="G92" s="193"/>
      <c r="H92" s="193"/>
      <c r="I92" s="193"/>
      <c r="J92" s="193"/>
      <c r="K92" s="193"/>
      <c r="L92" s="193"/>
      <c r="M92" s="193"/>
      <c r="N92" s="193"/>
      <c r="O92" s="193"/>
      <c r="P92" s="193"/>
      <c r="Q92" s="193"/>
      <c r="R92" s="193"/>
      <c r="S92" s="193"/>
      <c r="T92" s="193"/>
      <c r="U92" s="193"/>
      <c r="V92" s="193"/>
      <c r="W92" s="193"/>
      <c r="X92" s="193"/>
      <c r="Y92" s="193"/>
      <c r="Z92" s="193"/>
      <c r="AA92" s="193"/>
      <c r="AB92" s="193"/>
      <c r="AC92" s="193"/>
      <c r="AD92" s="193"/>
      <c r="AE92" s="193"/>
      <c r="AF92" s="193"/>
      <c r="AG92" s="193"/>
      <c r="AH92" s="193"/>
      <c r="AI92" s="193"/>
      <c r="AJ92" s="193"/>
      <c r="AK92" s="193"/>
      <c r="AL92" s="193"/>
      <c r="AM92" s="193"/>
      <c r="AN92" s="92"/>
      <c r="AO92" s="92"/>
      <c r="AP92" s="92"/>
      <c r="AQ92" s="92"/>
      <c r="AR92" s="92"/>
      <c r="AS92" s="92"/>
      <c r="AT92" s="92"/>
      <c r="AU92" s="92"/>
      <c r="AV92" s="92"/>
      <c r="AW92" s="92"/>
      <c r="AX92" s="92"/>
      <c r="AY92" s="92"/>
      <c r="AZ92" s="92"/>
      <c r="BA92" s="92"/>
      <c r="BB92" s="92"/>
      <c r="BC92" s="92"/>
      <c r="BD92" s="92"/>
      <c r="BE92" s="92"/>
      <c r="BF92" s="92"/>
      <c r="BG92" s="92"/>
      <c r="BH92" s="92"/>
      <c r="BI92" s="92"/>
      <c r="BJ92" s="92"/>
      <c r="BK92" s="92"/>
      <c r="BL92" s="92"/>
      <c r="BM92" s="92"/>
      <c r="BN92" s="92"/>
      <c r="BO92" s="92"/>
      <c r="BP92" s="92"/>
      <c r="BQ92" s="92"/>
      <c r="BR92" s="92"/>
      <c r="BS92" s="92"/>
      <c r="BT92" s="92"/>
      <c r="BU92" s="92"/>
      <c r="BV92" s="92"/>
      <c r="BW92" s="92"/>
      <c r="BX92" s="92"/>
      <c r="BY92" s="92"/>
      <c r="BZ92" s="92"/>
      <c r="CA92" s="92"/>
      <c r="CB92" s="92"/>
      <c r="CC92" s="92"/>
      <c r="CD92" s="92"/>
      <c r="CE92" s="92"/>
      <c r="CF92" s="92"/>
      <c r="CG92" s="92"/>
      <c r="CH92" s="92"/>
      <c r="CI92" s="92"/>
      <c r="CJ92" s="92"/>
      <c r="CK92" s="92"/>
      <c r="CL92" s="92"/>
    </row>
    <row r="93" spans="1:90">
      <c r="A93" s="92"/>
      <c r="B93" s="188"/>
      <c r="C93" s="319"/>
      <c r="D93" s="193"/>
      <c r="E93" s="193"/>
      <c r="F93" s="193"/>
      <c r="G93" s="193"/>
      <c r="H93" s="193"/>
      <c r="I93" s="193"/>
      <c r="J93" s="193"/>
      <c r="K93" s="193"/>
      <c r="L93" s="193"/>
      <c r="M93" s="193"/>
      <c r="N93" s="193"/>
      <c r="O93" s="193"/>
      <c r="P93" s="193"/>
      <c r="Q93" s="193"/>
      <c r="R93" s="193"/>
      <c r="S93" s="193"/>
      <c r="T93" s="193"/>
      <c r="U93" s="193"/>
      <c r="V93" s="193"/>
      <c r="W93" s="193"/>
      <c r="X93" s="193"/>
      <c r="Y93" s="193"/>
      <c r="Z93" s="193"/>
      <c r="AA93" s="193"/>
      <c r="AB93" s="193"/>
      <c r="AC93" s="193"/>
      <c r="AD93" s="193"/>
      <c r="AE93" s="193"/>
      <c r="AF93" s="193"/>
      <c r="AG93" s="193"/>
      <c r="AH93" s="193"/>
      <c r="AI93" s="193"/>
      <c r="AJ93" s="193"/>
      <c r="AK93" s="193"/>
      <c r="AL93" s="193"/>
      <c r="AM93" s="193"/>
      <c r="AN93" s="92"/>
      <c r="AO93" s="92"/>
      <c r="AP93" s="92"/>
      <c r="AQ93" s="92"/>
      <c r="AR93" s="92"/>
      <c r="AS93" s="92"/>
      <c r="AT93" s="92"/>
      <c r="AU93" s="92"/>
      <c r="AV93" s="92"/>
      <c r="AW93" s="92"/>
      <c r="AX93" s="92"/>
      <c r="AY93" s="92"/>
      <c r="AZ93" s="92"/>
      <c r="BA93" s="92"/>
      <c r="BB93" s="92"/>
      <c r="BC93" s="92"/>
      <c r="BD93" s="92"/>
      <c r="BE93" s="92"/>
      <c r="BF93" s="92"/>
      <c r="BG93" s="92"/>
      <c r="BH93" s="92"/>
      <c r="BI93" s="92"/>
      <c r="BJ93" s="92"/>
      <c r="BK93" s="92"/>
      <c r="BL93" s="92"/>
      <c r="BM93" s="92"/>
      <c r="BN93" s="92"/>
      <c r="BO93" s="92"/>
      <c r="BP93" s="92"/>
      <c r="BQ93" s="92"/>
      <c r="BR93" s="92"/>
      <c r="BS93" s="92"/>
      <c r="BT93" s="92"/>
      <c r="BU93" s="92"/>
      <c r="BV93" s="92"/>
      <c r="BW93" s="92"/>
      <c r="BX93" s="92"/>
      <c r="BY93" s="92"/>
      <c r="BZ93" s="92"/>
      <c r="CA93" s="92"/>
      <c r="CB93" s="92"/>
      <c r="CC93" s="92"/>
      <c r="CD93" s="92"/>
      <c r="CE93" s="92"/>
      <c r="CF93" s="92"/>
      <c r="CG93" s="92"/>
      <c r="CH93" s="92"/>
      <c r="CI93" s="92"/>
      <c r="CJ93" s="92"/>
      <c r="CK93" s="92"/>
      <c r="CL93" s="92"/>
    </row>
    <row r="94" spans="1:90">
      <c r="A94" s="92"/>
      <c r="B94" s="188"/>
      <c r="C94" s="319"/>
      <c r="D94" s="193"/>
      <c r="E94" s="193"/>
      <c r="F94" s="193"/>
      <c r="G94" s="193"/>
      <c r="H94" s="193"/>
      <c r="I94" s="193"/>
      <c r="J94" s="193"/>
      <c r="K94" s="193"/>
      <c r="L94" s="193"/>
      <c r="M94" s="193"/>
      <c r="N94" s="193"/>
      <c r="O94" s="193"/>
      <c r="P94" s="193"/>
      <c r="Q94" s="193"/>
      <c r="R94" s="193"/>
      <c r="S94" s="193"/>
      <c r="T94" s="193"/>
      <c r="U94" s="193"/>
      <c r="V94" s="193"/>
      <c r="W94" s="193"/>
      <c r="X94" s="193"/>
      <c r="Y94" s="193"/>
      <c r="Z94" s="193"/>
      <c r="AA94" s="193"/>
      <c r="AB94" s="193"/>
      <c r="AC94" s="193"/>
      <c r="AD94" s="193"/>
      <c r="AE94" s="193"/>
      <c r="AF94" s="193"/>
      <c r="AG94" s="193"/>
      <c r="AH94" s="193"/>
      <c r="AI94" s="193"/>
      <c r="AJ94" s="193"/>
      <c r="AK94" s="193"/>
      <c r="AL94" s="193"/>
      <c r="AM94" s="193"/>
      <c r="AN94" s="92"/>
      <c r="AO94" s="92"/>
      <c r="AP94" s="92"/>
      <c r="AQ94" s="92"/>
      <c r="AR94" s="92"/>
      <c r="AS94" s="92"/>
      <c r="AT94" s="92"/>
      <c r="AU94" s="92"/>
      <c r="AV94" s="92"/>
      <c r="AW94" s="92"/>
      <c r="AX94" s="92"/>
      <c r="AY94" s="92"/>
      <c r="AZ94" s="92"/>
      <c r="BA94" s="92"/>
      <c r="BB94" s="92"/>
      <c r="BC94" s="92"/>
      <c r="BD94" s="92"/>
      <c r="BE94" s="92"/>
      <c r="BF94" s="92"/>
      <c r="BG94" s="92"/>
      <c r="BH94" s="92"/>
      <c r="BI94" s="92"/>
      <c r="BJ94" s="92"/>
      <c r="BK94" s="92"/>
      <c r="BL94" s="92"/>
      <c r="BM94" s="92"/>
      <c r="BN94" s="92"/>
      <c r="BO94" s="92"/>
      <c r="BP94" s="92"/>
      <c r="BQ94" s="92"/>
      <c r="BR94" s="92"/>
      <c r="BS94" s="92"/>
      <c r="BT94" s="92"/>
      <c r="BU94" s="92"/>
      <c r="BV94" s="92"/>
      <c r="BW94" s="92"/>
      <c r="BX94" s="92"/>
      <c r="BY94" s="92"/>
      <c r="BZ94" s="92"/>
      <c r="CA94" s="92"/>
      <c r="CB94" s="92"/>
      <c r="CC94" s="92"/>
      <c r="CD94" s="92"/>
      <c r="CE94" s="92"/>
      <c r="CF94" s="92"/>
      <c r="CG94" s="92"/>
      <c r="CH94" s="92"/>
      <c r="CI94" s="92"/>
      <c r="CJ94" s="92"/>
      <c r="CK94" s="92"/>
      <c r="CL94" s="92"/>
    </row>
    <row r="95" spans="1:90">
      <c r="A95" s="92"/>
      <c r="B95" s="188"/>
      <c r="C95" s="319"/>
      <c r="D95" s="193"/>
      <c r="E95" s="193"/>
      <c r="F95" s="193"/>
      <c r="G95" s="193"/>
      <c r="H95" s="193"/>
      <c r="I95" s="193"/>
      <c r="J95" s="193"/>
      <c r="K95" s="193"/>
      <c r="L95" s="193"/>
      <c r="M95" s="193"/>
      <c r="N95" s="193"/>
      <c r="O95" s="193"/>
      <c r="P95" s="193"/>
      <c r="Q95" s="193"/>
      <c r="R95" s="193"/>
      <c r="S95" s="193"/>
      <c r="T95" s="193"/>
      <c r="U95" s="193"/>
      <c r="V95" s="193"/>
      <c r="W95" s="193"/>
      <c r="X95" s="193"/>
      <c r="Y95" s="193"/>
      <c r="Z95" s="193"/>
      <c r="AA95" s="193"/>
      <c r="AB95" s="193"/>
      <c r="AC95" s="193"/>
      <c r="AD95" s="193"/>
      <c r="AE95" s="193"/>
      <c r="AF95" s="193"/>
      <c r="AG95" s="193"/>
      <c r="AH95" s="193"/>
      <c r="AI95" s="193"/>
      <c r="AJ95" s="193"/>
      <c r="AK95" s="193"/>
      <c r="AL95" s="193"/>
      <c r="AM95" s="193"/>
      <c r="AN95" s="92"/>
      <c r="AO95" s="92"/>
      <c r="AP95" s="92"/>
      <c r="AQ95" s="92"/>
      <c r="AR95" s="92"/>
      <c r="AS95" s="92"/>
      <c r="AT95" s="92"/>
      <c r="AU95" s="92"/>
      <c r="AV95" s="92"/>
      <c r="AW95" s="92"/>
      <c r="AX95" s="92"/>
      <c r="AY95" s="92"/>
      <c r="AZ95" s="92"/>
      <c r="BA95" s="92"/>
      <c r="BB95" s="92"/>
      <c r="BC95" s="92"/>
      <c r="BD95" s="92"/>
      <c r="BE95" s="92"/>
      <c r="BF95" s="92"/>
      <c r="BG95" s="92"/>
      <c r="BH95" s="92"/>
      <c r="BI95" s="92"/>
      <c r="BJ95" s="92"/>
      <c r="BK95" s="92"/>
      <c r="BL95" s="92"/>
      <c r="BM95" s="92"/>
      <c r="BN95" s="92"/>
      <c r="BO95" s="92"/>
      <c r="BP95" s="92"/>
      <c r="BQ95" s="92"/>
      <c r="BR95" s="92"/>
      <c r="BS95" s="92"/>
      <c r="BT95" s="92"/>
      <c r="BU95" s="92"/>
      <c r="BV95" s="92"/>
      <c r="BW95" s="92"/>
      <c r="BX95" s="92"/>
      <c r="BY95" s="92"/>
      <c r="BZ95" s="92"/>
      <c r="CA95" s="92"/>
      <c r="CB95" s="92"/>
      <c r="CC95" s="92"/>
      <c r="CD95" s="92"/>
      <c r="CE95" s="92"/>
      <c r="CF95" s="92"/>
      <c r="CG95" s="92"/>
      <c r="CH95" s="92"/>
      <c r="CI95" s="92"/>
      <c r="CJ95" s="92"/>
      <c r="CK95" s="92"/>
      <c r="CL95" s="92"/>
    </row>
    <row r="96" spans="1:90">
      <c r="A96" s="92"/>
      <c r="B96" s="188"/>
      <c r="C96" s="319"/>
      <c r="D96" s="193"/>
      <c r="E96" s="193"/>
      <c r="F96" s="193"/>
      <c r="G96" s="193"/>
      <c r="H96" s="193"/>
      <c r="I96" s="193"/>
      <c r="J96" s="193"/>
      <c r="K96" s="193"/>
      <c r="L96" s="193"/>
      <c r="M96" s="193"/>
      <c r="N96" s="193"/>
      <c r="O96" s="193"/>
      <c r="P96" s="193"/>
      <c r="Q96" s="193"/>
      <c r="R96" s="193"/>
      <c r="S96" s="193"/>
      <c r="T96" s="193"/>
      <c r="U96" s="193"/>
      <c r="V96" s="193"/>
      <c r="W96" s="193"/>
      <c r="X96" s="193"/>
      <c r="Y96" s="193"/>
      <c r="Z96" s="193"/>
      <c r="AA96" s="193"/>
      <c r="AB96" s="193"/>
      <c r="AC96" s="193"/>
      <c r="AD96" s="193"/>
      <c r="AE96" s="193"/>
      <c r="AF96" s="193"/>
      <c r="AG96" s="193"/>
      <c r="AH96" s="193"/>
      <c r="AI96" s="193"/>
      <c r="AJ96" s="193"/>
      <c r="AK96" s="193"/>
      <c r="AL96" s="193"/>
      <c r="AM96" s="193"/>
      <c r="AN96" s="92"/>
      <c r="AO96" s="92"/>
      <c r="AP96" s="92"/>
      <c r="AQ96" s="92"/>
      <c r="AR96" s="92"/>
      <c r="AS96" s="92"/>
      <c r="AT96" s="92"/>
      <c r="AU96" s="92"/>
      <c r="AV96" s="92"/>
      <c r="AW96" s="92"/>
      <c r="AX96" s="92"/>
      <c r="AY96" s="92"/>
      <c r="AZ96" s="92"/>
      <c r="BA96" s="92"/>
      <c r="BB96" s="92"/>
      <c r="BC96" s="92"/>
      <c r="BD96" s="92"/>
      <c r="BE96" s="92"/>
      <c r="BF96" s="92"/>
      <c r="BG96" s="92"/>
      <c r="BH96" s="92"/>
      <c r="BI96" s="92"/>
      <c r="BJ96" s="92"/>
      <c r="BK96" s="92"/>
      <c r="BL96" s="92"/>
      <c r="BM96" s="92"/>
      <c r="BN96" s="92"/>
      <c r="BO96" s="92"/>
      <c r="BP96" s="92"/>
      <c r="BQ96" s="92"/>
      <c r="BR96" s="92"/>
      <c r="BS96" s="92"/>
      <c r="BT96" s="92"/>
      <c r="BU96" s="92"/>
      <c r="BV96" s="92"/>
      <c r="BW96" s="92"/>
      <c r="BX96" s="92"/>
      <c r="BY96" s="92"/>
      <c r="BZ96" s="92"/>
      <c r="CA96" s="92"/>
      <c r="CB96" s="92"/>
      <c r="CC96" s="92"/>
      <c r="CD96" s="92"/>
      <c r="CE96" s="92"/>
      <c r="CF96" s="92"/>
      <c r="CG96" s="92"/>
      <c r="CH96" s="92"/>
      <c r="CI96" s="92"/>
      <c r="CJ96" s="92"/>
      <c r="CK96" s="92"/>
      <c r="CL96" s="92"/>
    </row>
    <row r="97" spans="1:90">
      <c r="A97" s="92"/>
      <c r="B97" s="188"/>
      <c r="C97" s="319"/>
      <c r="D97" s="193"/>
      <c r="E97" s="193"/>
      <c r="F97" s="193"/>
      <c r="G97" s="193"/>
      <c r="H97" s="193"/>
      <c r="I97" s="193"/>
      <c r="J97" s="193"/>
      <c r="K97" s="193"/>
      <c r="L97" s="193"/>
      <c r="M97" s="193"/>
      <c r="N97" s="193"/>
      <c r="O97" s="193"/>
      <c r="P97" s="193"/>
      <c r="Q97" s="193"/>
      <c r="R97" s="193"/>
      <c r="S97" s="193"/>
      <c r="T97" s="193"/>
      <c r="U97" s="193"/>
      <c r="V97" s="193"/>
      <c r="W97" s="193"/>
      <c r="X97" s="193"/>
      <c r="Y97" s="193"/>
      <c r="Z97" s="193"/>
      <c r="AA97" s="193"/>
      <c r="AB97" s="193"/>
      <c r="AC97" s="193"/>
      <c r="AD97" s="193"/>
      <c r="AE97" s="193"/>
      <c r="AF97" s="193"/>
      <c r="AG97" s="193"/>
      <c r="AH97" s="193"/>
      <c r="AI97" s="193"/>
      <c r="AJ97" s="193"/>
      <c r="AK97" s="193"/>
      <c r="AL97" s="193"/>
      <c r="AM97" s="193"/>
      <c r="AN97" s="92"/>
      <c r="AO97" s="92"/>
      <c r="AP97" s="92"/>
      <c r="AQ97" s="92"/>
      <c r="AR97" s="92"/>
      <c r="AS97" s="92"/>
      <c r="AT97" s="92"/>
      <c r="AU97" s="92"/>
      <c r="AV97" s="92"/>
      <c r="AW97" s="92"/>
      <c r="AX97" s="92"/>
      <c r="AY97" s="92"/>
      <c r="AZ97" s="92"/>
      <c r="BA97" s="92"/>
      <c r="BB97" s="92"/>
      <c r="BC97" s="92"/>
      <c r="BD97" s="92"/>
      <c r="BE97" s="92"/>
      <c r="BF97" s="92"/>
      <c r="BG97" s="92"/>
      <c r="BH97" s="92"/>
      <c r="BI97" s="92"/>
      <c r="BJ97" s="92"/>
      <c r="BK97" s="92"/>
      <c r="BL97" s="92"/>
      <c r="BM97" s="92"/>
      <c r="BN97" s="92"/>
      <c r="BO97" s="92"/>
      <c r="BP97" s="92"/>
      <c r="BQ97" s="92"/>
      <c r="BR97" s="92"/>
      <c r="BS97" s="92"/>
      <c r="BT97" s="92"/>
      <c r="BU97" s="92"/>
      <c r="BV97" s="92"/>
      <c r="BW97" s="92"/>
      <c r="BX97" s="92"/>
      <c r="BY97" s="92"/>
      <c r="BZ97" s="92"/>
      <c r="CA97" s="92"/>
      <c r="CB97" s="92"/>
      <c r="CC97" s="92"/>
      <c r="CD97" s="92"/>
      <c r="CE97" s="92"/>
      <c r="CF97" s="92"/>
      <c r="CG97" s="92"/>
      <c r="CH97" s="92"/>
      <c r="CI97" s="92"/>
      <c r="CJ97" s="92"/>
      <c r="CK97" s="92"/>
      <c r="CL97" s="92"/>
    </row>
    <row r="98" spans="1:90">
      <c r="A98" s="92"/>
      <c r="B98" s="188"/>
      <c r="C98" s="319"/>
      <c r="D98" s="193"/>
      <c r="E98" s="193"/>
      <c r="F98" s="193"/>
      <c r="G98" s="193"/>
      <c r="H98" s="193"/>
      <c r="I98" s="193"/>
      <c r="J98" s="193"/>
      <c r="K98" s="193"/>
      <c r="L98" s="193"/>
      <c r="M98" s="193"/>
      <c r="N98" s="193"/>
      <c r="O98" s="193"/>
      <c r="P98" s="193"/>
      <c r="Q98" s="193"/>
      <c r="R98" s="193"/>
      <c r="S98" s="193"/>
      <c r="T98" s="193"/>
      <c r="U98" s="193"/>
      <c r="V98" s="193"/>
      <c r="W98" s="193"/>
      <c r="X98" s="193"/>
      <c r="Y98" s="193"/>
      <c r="Z98" s="193"/>
      <c r="AA98" s="193"/>
      <c r="AB98" s="193"/>
      <c r="AC98" s="193"/>
      <c r="AD98" s="193"/>
      <c r="AE98" s="193"/>
      <c r="AF98" s="193"/>
      <c r="AG98" s="193"/>
      <c r="AH98" s="193"/>
      <c r="AI98" s="193"/>
      <c r="AJ98" s="193"/>
      <c r="AK98" s="193"/>
      <c r="AL98" s="193"/>
      <c r="AM98" s="193"/>
      <c r="AN98" s="92"/>
      <c r="AO98" s="92"/>
      <c r="AP98" s="92"/>
      <c r="AQ98" s="92"/>
      <c r="AR98" s="92"/>
      <c r="AS98" s="92"/>
      <c r="AT98" s="92"/>
      <c r="AU98" s="92"/>
      <c r="AV98" s="92"/>
      <c r="AW98" s="92"/>
      <c r="AX98" s="92"/>
      <c r="AY98" s="92"/>
      <c r="AZ98" s="92"/>
      <c r="BA98" s="92"/>
      <c r="BB98" s="92"/>
      <c r="BC98" s="92"/>
      <c r="BD98" s="92"/>
      <c r="BE98" s="92"/>
      <c r="BF98" s="92"/>
      <c r="BG98" s="92"/>
      <c r="BH98" s="92"/>
      <c r="BI98" s="92"/>
      <c r="BJ98" s="92"/>
      <c r="BK98" s="92"/>
      <c r="BL98" s="92"/>
      <c r="BM98" s="92"/>
      <c r="BN98" s="92"/>
      <c r="BO98" s="92"/>
      <c r="BP98" s="92"/>
      <c r="BQ98" s="92"/>
      <c r="BR98" s="92"/>
      <c r="BS98" s="92"/>
      <c r="BT98" s="92"/>
      <c r="BU98" s="92"/>
      <c r="BV98" s="92"/>
      <c r="BW98" s="92"/>
      <c r="BX98" s="92"/>
      <c r="BY98" s="92"/>
      <c r="BZ98" s="92"/>
      <c r="CA98" s="92"/>
      <c r="CB98" s="92"/>
      <c r="CC98" s="92"/>
      <c r="CD98" s="92"/>
      <c r="CE98" s="92"/>
      <c r="CF98" s="92"/>
      <c r="CG98" s="92"/>
      <c r="CH98" s="92"/>
      <c r="CI98" s="92"/>
      <c r="CJ98" s="92"/>
      <c r="CK98" s="92"/>
      <c r="CL98" s="92"/>
    </row>
    <row r="99" spans="1:90">
      <c r="A99" s="92"/>
      <c r="B99" s="188"/>
      <c r="C99" s="319"/>
      <c r="D99" s="193"/>
      <c r="E99" s="193"/>
      <c r="F99" s="193"/>
      <c r="G99" s="193"/>
      <c r="H99" s="193"/>
      <c r="I99" s="193"/>
      <c r="J99" s="193"/>
      <c r="K99" s="193"/>
      <c r="L99" s="193"/>
      <c r="M99" s="193"/>
      <c r="N99" s="193"/>
      <c r="O99" s="193"/>
      <c r="P99" s="193"/>
      <c r="Q99" s="193"/>
      <c r="R99" s="193"/>
      <c r="S99" s="193"/>
      <c r="T99" s="193"/>
      <c r="U99" s="193"/>
      <c r="V99" s="193"/>
      <c r="W99" s="193"/>
      <c r="X99" s="193"/>
      <c r="Y99" s="193"/>
      <c r="Z99" s="193"/>
      <c r="AA99" s="193"/>
      <c r="AB99" s="193"/>
      <c r="AC99" s="193"/>
      <c r="AD99" s="193"/>
      <c r="AE99" s="193"/>
      <c r="AF99" s="193"/>
      <c r="AG99" s="193"/>
      <c r="AH99" s="193"/>
      <c r="AI99" s="193"/>
      <c r="AJ99" s="193"/>
      <c r="AK99" s="193"/>
      <c r="AL99" s="193"/>
      <c r="AM99" s="193"/>
      <c r="AN99" s="92"/>
      <c r="AO99" s="92"/>
      <c r="AP99" s="92"/>
      <c r="AQ99" s="92"/>
      <c r="AR99" s="92"/>
      <c r="AS99" s="92"/>
      <c r="AT99" s="92"/>
      <c r="AU99" s="92"/>
      <c r="AV99" s="92"/>
      <c r="AW99" s="92"/>
      <c r="AX99" s="92"/>
      <c r="AY99" s="92"/>
      <c r="AZ99" s="92"/>
      <c r="BA99" s="92"/>
      <c r="BB99" s="92"/>
      <c r="BC99" s="92"/>
      <c r="BD99" s="92"/>
      <c r="BE99" s="92"/>
      <c r="BF99" s="92"/>
      <c r="BG99" s="92"/>
      <c r="BH99" s="92"/>
      <c r="BI99" s="92"/>
      <c r="BJ99" s="92"/>
      <c r="BK99" s="92"/>
      <c r="BL99" s="92"/>
      <c r="BM99" s="92"/>
      <c r="BN99" s="92"/>
      <c r="BO99" s="92"/>
      <c r="BP99" s="92"/>
      <c r="BQ99" s="92"/>
      <c r="BR99" s="92"/>
      <c r="BS99" s="92"/>
      <c r="BT99" s="92"/>
      <c r="BU99" s="92"/>
      <c r="BV99" s="92"/>
      <c r="BW99" s="92"/>
      <c r="BX99" s="92"/>
      <c r="BY99" s="92"/>
      <c r="BZ99" s="92"/>
      <c r="CA99" s="92"/>
      <c r="CB99" s="92"/>
      <c r="CC99" s="92"/>
      <c r="CD99" s="92"/>
      <c r="CE99" s="92"/>
      <c r="CF99" s="92"/>
      <c r="CG99" s="92"/>
      <c r="CH99" s="92"/>
      <c r="CI99" s="92"/>
      <c r="CJ99" s="92"/>
      <c r="CK99" s="92"/>
      <c r="CL99" s="92"/>
    </row>
    <row r="100" spans="1:90">
      <c r="A100" s="92"/>
      <c r="B100" s="188"/>
      <c r="C100" s="319"/>
      <c r="D100" s="193"/>
      <c r="E100" s="193"/>
      <c r="F100" s="193"/>
      <c r="G100" s="193"/>
      <c r="H100" s="340"/>
      <c r="I100" s="193"/>
      <c r="J100" s="193"/>
      <c r="K100" s="193"/>
      <c r="L100" s="193"/>
      <c r="M100" s="193"/>
      <c r="N100" s="193"/>
      <c r="O100" s="193"/>
      <c r="P100" s="193"/>
      <c r="Q100" s="193"/>
      <c r="R100" s="193"/>
      <c r="S100" s="193"/>
      <c r="T100" s="193"/>
      <c r="U100" s="193"/>
      <c r="V100" s="193"/>
      <c r="W100" s="193"/>
      <c r="X100" s="193"/>
      <c r="Y100" s="193"/>
      <c r="Z100" s="193"/>
      <c r="AA100" s="193"/>
      <c r="AB100" s="193"/>
      <c r="AC100" s="193"/>
      <c r="AD100" s="193"/>
      <c r="AE100" s="193"/>
      <c r="AF100" s="193"/>
      <c r="AG100" s="193"/>
      <c r="AH100" s="193"/>
      <c r="AI100" s="193"/>
      <c r="AJ100" s="193"/>
      <c r="AK100" s="193"/>
      <c r="AL100" s="193"/>
      <c r="AM100" s="193"/>
      <c r="AN100" s="92"/>
      <c r="AO100" s="92"/>
      <c r="AP100" s="92"/>
      <c r="AQ100" s="92"/>
      <c r="AR100" s="92"/>
      <c r="AS100" s="92"/>
      <c r="AT100" s="92"/>
      <c r="AU100" s="92"/>
      <c r="AV100" s="92"/>
      <c r="AW100" s="92"/>
      <c r="AX100" s="92"/>
      <c r="AY100" s="92"/>
      <c r="AZ100" s="92"/>
      <c r="BA100" s="92"/>
      <c r="BB100" s="92"/>
      <c r="BC100" s="92"/>
      <c r="BD100" s="92"/>
      <c r="BE100" s="92"/>
      <c r="BF100" s="92"/>
      <c r="BG100" s="92"/>
      <c r="BH100" s="92"/>
      <c r="BI100" s="92"/>
      <c r="BJ100" s="92"/>
      <c r="BK100" s="92"/>
      <c r="BL100" s="92"/>
      <c r="BM100" s="92"/>
      <c r="BN100" s="92"/>
      <c r="BO100" s="92"/>
      <c r="BP100" s="92"/>
      <c r="BQ100" s="92"/>
      <c r="BR100" s="92"/>
      <c r="BS100" s="92"/>
      <c r="BT100" s="92"/>
      <c r="BU100" s="92"/>
      <c r="BV100" s="92"/>
      <c r="BW100" s="92"/>
      <c r="BX100" s="92"/>
      <c r="BY100" s="92"/>
      <c r="BZ100" s="92"/>
      <c r="CA100" s="92"/>
      <c r="CB100" s="92"/>
      <c r="CC100" s="92"/>
      <c r="CD100" s="92"/>
      <c r="CE100" s="92"/>
      <c r="CF100" s="92"/>
      <c r="CG100" s="92"/>
      <c r="CH100" s="92"/>
      <c r="CI100" s="92"/>
      <c r="CJ100" s="92"/>
      <c r="CK100" s="92"/>
      <c r="CL100" s="92"/>
    </row>
    <row r="101" spans="1:90">
      <c r="A101" s="92"/>
      <c r="B101" s="188"/>
      <c r="C101" s="319"/>
      <c r="D101" s="193"/>
      <c r="E101" s="193"/>
      <c r="F101" s="193"/>
      <c r="G101" s="193"/>
      <c r="H101" s="193"/>
      <c r="I101" s="193"/>
      <c r="J101" s="193"/>
      <c r="K101" s="193"/>
      <c r="L101" s="193"/>
      <c r="M101" s="193"/>
      <c r="N101" s="193"/>
      <c r="O101" s="193"/>
      <c r="P101" s="193"/>
      <c r="Q101" s="193"/>
      <c r="R101" s="193"/>
      <c r="S101" s="193"/>
      <c r="T101" s="193"/>
      <c r="U101" s="193"/>
      <c r="V101" s="193"/>
      <c r="W101" s="193"/>
      <c r="X101" s="193"/>
      <c r="Y101" s="193"/>
      <c r="Z101" s="193"/>
      <c r="AA101" s="193"/>
      <c r="AB101" s="193"/>
      <c r="AC101" s="193"/>
      <c r="AD101" s="193"/>
      <c r="AE101" s="193"/>
      <c r="AF101" s="193"/>
      <c r="AG101" s="193"/>
      <c r="AH101" s="193"/>
      <c r="AI101" s="193"/>
      <c r="AJ101" s="193"/>
      <c r="AK101" s="193"/>
      <c r="AL101" s="193"/>
      <c r="AM101" s="193"/>
      <c r="AN101" s="92"/>
      <c r="AO101" s="92"/>
      <c r="AP101" s="92"/>
      <c r="AQ101" s="92"/>
      <c r="AR101" s="92"/>
      <c r="AS101" s="92"/>
      <c r="AT101" s="92"/>
      <c r="AU101" s="92"/>
      <c r="AV101" s="92"/>
      <c r="AW101" s="92"/>
      <c r="AX101" s="92"/>
      <c r="AY101" s="92"/>
      <c r="AZ101" s="92"/>
      <c r="BA101" s="92"/>
      <c r="BB101" s="92"/>
      <c r="BC101" s="92"/>
      <c r="BD101" s="92"/>
      <c r="BE101" s="92"/>
      <c r="BF101" s="92"/>
      <c r="BG101" s="92"/>
      <c r="BH101" s="92"/>
      <c r="BI101" s="92"/>
      <c r="BJ101" s="92"/>
      <c r="BK101" s="92"/>
      <c r="BL101" s="92"/>
      <c r="BM101" s="92"/>
      <c r="BN101" s="92"/>
      <c r="BO101" s="92"/>
      <c r="BP101" s="92"/>
      <c r="BQ101" s="92"/>
      <c r="BR101" s="92"/>
      <c r="BS101" s="92"/>
      <c r="BT101" s="92"/>
      <c r="BU101" s="92"/>
      <c r="BV101" s="92"/>
      <c r="BW101" s="92"/>
      <c r="BX101" s="92"/>
      <c r="BY101" s="92"/>
      <c r="BZ101" s="92"/>
      <c r="CA101" s="92"/>
      <c r="CB101" s="92"/>
      <c r="CC101" s="92"/>
      <c r="CD101" s="92"/>
      <c r="CE101" s="92"/>
      <c r="CF101" s="92"/>
      <c r="CG101" s="92"/>
      <c r="CH101" s="92"/>
      <c r="CI101" s="92"/>
      <c r="CJ101" s="92"/>
      <c r="CK101" s="92"/>
      <c r="CL101" s="92"/>
    </row>
    <row r="102" spans="1:90">
      <c r="A102" s="92"/>
      <c r="B102" s="188"/>
      <c r="C102" s="319"/>
      <c r="D102" s="193"/>
      <c r="E102" s="193"/>
      <c r="F102" s="193"/>
      <c r="G102" s="193"/>
      <c r="H102" s="193"/>
      <c r="I102" s="193"/>
      <c r="J102" s="193"/>
      <c r="K102" s="193"/>
      <c r="L102" s="193"/>
      <c r="M102" s="193"/>
      <c r="N102" s="193"/>
      <c r="O102" s="193"/>
      <c r="P102" s="193"/>
      <c r="Q102" s="193"/>
      <c r="R102" s="193"/>
      <c r="S102" s="193"/>
      <c r="T102" s="193"/>
      <c r="U102" s="193"/>
      <c r="V102" s="193"/>
      <c r="W102" s="193"/>
      <c r="X102" s="193"/>
      <c r="Y102" s="193"/>
      <c r="Z102" s="193"/>
      <c r="AA102" s="193"/>
      <c r="AB102" s="193"/>
      <c r="AC102" s="193"/>
      <c r="AD102" s="193"/>
      <c r="AE102" s="193"/>
      <c r="AF102" s="193"/>
      <c r="AG102" s="193"/>
      <c r="AH102" s="193"/>
      <c r="AI102" s="193"/>
      <c r="AJ102" s="193"/>
      <c r="AK102" s="193"/>
      <c r="AL102" s="193"/>
      <c r="AM102" s="193"/>
      <c r="AN102" s="92"/>
      <c r="AO102" s="92"/>
      <c r="AP102" s="92"/>
      <c r="AQ102" s="92"/>
      <c r="AR102" s="92"/>
      <c r="AS102" s="92"/>
      <c r="AT102" s="92"/>
      <c r="AU102" s="92"/>
      <c r="AV102" s="92"/>
      <c r="AW102" s="92"/>
      <c r="AX102" s="92"/>
      <c r="AY102" s="92"/>
      <c r="AZ102" s="92"/>
      <c r="BA102" s="92"/>
      <c r="BB102" s="92"/>
      <c r="BC102" s="92"/>
      <c r="BD102" s="92"/>
      <c r="BE102" s="92"/>
      <c r="BF102" s="92"/>
      <c r="BG102" s="92"/>
      <c r="BH102" s="92"/>
      <c r="BI102" s="92"/>
      <c r="BJ102" s="92"/>
      <c r="BK102" s="92"/>
      <c r="BL102" s="92"/>
      <c r="BM102" s="92"/>
      <c r="BN102" s="92"/>
      <c r="BO102" s="92"/>
      <c r="BP102" s="92"/>
      <c r="BQ102" s="92"/>
      <c r="BR102" s="92"/>
      <c r="BS102" s="92"/>
      <c r="BT102" s="92"/>
      <c r="BU102" s="92"/>
      <c r="BV102" s="92"/>
      <c r="BW102" s="92"/>
      <c r="BX102" s="92"/>
      <c r="BY102" s="92"/>
      <c r="BZ102" s="92"/>
      <c r="CA102" s="92"/>
      <c r="CB102" s="92"/>
      <c r="CC102" s="92"/>
      <c r="CD102" s="92"/>
      <c r="CE102" s="92"/>
      <c r="CF102" s="92"/>
      <c r="CG102" s="92"/>
      <c r="CH102" s="92"/>
      <c r="CI102" s="92"/>
      <c r="CJ102" s="92"/>
      <c r="CK102" s="92"/>
      <c r="CL102" s="92"/>
    </row>
    <row r="103" spans="1:90">
      <c r="A103" s="92"/>
      <c r="B103" s="188"/>
      <c r="C103" s="319"/>
      <c r="D103" s="193"/>
      <c r="E103" s="193"/>
      <c r="F103" s="193"/>
      <c r="G103" s="193"/>
      <c r="H103" s="193"/>
      <c r="I103" s="193"/>
      <c r="J103" s="193"/>
      <c r="K103" s="193"/>
      <c r="L103" s="193"/>
      <c r="M103" s="193"/>
      <c r="N103" s="193"/>
      <c r="O103" s="193"/>
      <c r="P103" s="193"/>
      <c r="Q103" s="193"/>
      <c r="R103" s="193"/>
      <c r="S103" s="193"/>
      <c r="T103" s="193"/>
      <c r="U103" s="193"/>
      <c r="V103" s="193"/>
      <c r="W103" s="193"/>
      <c r="X103" s="193"/>
      <c r="Y103" s="193"/>
      <c r="Z103" s="193"/>
      <c r="AA103" s="193"/>
      <c r="AB103" s="193"/>
      <c r="AC103" s="193"/>
      <c r="AD103" s="193"/>
      <c r="AE103" s="193"/>
      <c r="AF103" s="193"/>
      <c r="AG103" s="193"/>
      <c r="AH103" s="193"/>
      <c r="AI103" s="193"/>
      <c r="AJ103" s="193"/>
      <c r="AK103" s="193"/>
      <c r="AL103" s="193"/>
      <c r="AM103" s="193"/>
      <c r="AN103" s="92"/>
      <c r="AO103" s="92"/>
      <c r="AP103" s="92"/>
      <c r="AQ103" s="92"/>
      <c r="AR103" s="92"/>
      <c r="AS103" s="92"/>
      <c r="AT103" s="92"/>
      <c r="AU103" s="92"/>
      <c r="AV103" s="92"/>
      <c r="AW103" s="92"/>
      <c r="AX103" s="92"/>
      <c r="AY103" s="92"/>
      <c r="AZ103" s="92"/>
      <c r="BA103" s="92"/>
      <c r="BB103" s="92"/>
      <c r="BC103" s="92"/>
      <c r="BD103" s="92"/>
      <c r="BE103" s="92"/>
      <c r="BF103" s="92"/>
      <c r="BG103" s="92"/>
      <c r="BH103" s="92"/>
      <c r="BI103" s="92"/>
      <c r="BJ103" s="92"/>
      <c r="BK103" s="92"/>
      <c r="BL103" s="92"/>
      <c r="BM103" s="92"/>
      <c r="BN103" s="92"/>
      <c r="BO103" s="92"/>
      <c r="BP103" s="92"/>
      <c r="BQ103" s="92"/>
      <c r="BR103" s="92"/>
      <c r="BS103" s="92"/>
      <c r="BT103" s="92"/>
      <c r="BU103" s="92"/>
      <c r="BV103" s="92"/>
      <c r="BW103" s="92"/>
      <c r="BX103" s="92"/>
      <c r="BY103" s="92"/>
      <c r="BZ103" s="92"/>
      <c r="CA103" s="92"/>
      <c r="CB103" s="92"/>
      <c r="CC103" s="92"/>
      <c r="CD103" s="92"/>
      <c r="CE103" s="92"/>
      <c r="CF103" s="92"/>
      <c r="CG103" s="92"/>
      <c r="CH103" s="92"/>
      <c r="CI103" s="92"/>
      <c r="CJ103" s="92"/>
      <c r="CK103" s="92"/>
      <c r="CL103" s="92"/>
    </row>
    <row r="104" spans="1:90">
      <c r="A104" s="92"/>
      <c r="B104" s="188"/>
      <c r="C104" s="319"/>
      <c r="D104" s="193"/>
      <c r="E104" s="193"/>
      <c r="F104" s="193"/>
      <c r="G104" s="193"/>
      <c r="H104" s="193"/>
      <c r="I104" s="193"/>
      <c r="J104" s="193"/>
      <c r="K104" s="193"/>
      <c r="L104" s="193"/>
      <c r="M104" s="193"/>
      <c r="N104" s="193"/>
      <c r="O104" s="193"/>
      <c r="P104" s="193"/>
      <c r="Q104" s="193"/>
      <c r="R104" s="193"/>
      <c r="S104" s="193"/>
      <c r="T104" s="193"/>
      <c r="U104" s="193"/>
      <c r="V104" s="193"/>
      <c r="W104" s="193"/>
      <c r="X104" s="193"/>
      <c r="Y104" s="193"/>
      <c r="Z104" s="193"/>
      <c r="AA104" s="193"/>
      <c r="AB104" s="193"/>
      <c r="AC104" s="193"/>
      <c r="AD104" s="193"/>
      <c r="AE104" s="193"/>
      <c r="AF104" s="193"/>
      <c r="AG104" s="193"/>
      <c r="AH104" s="193"/>
      <c r="AI104" s="193"/>
      <c r="AJ104" s="193"/>
      <c r="AK104" s="193"/>
      <c r="AL104" s="193"/>
      <c r="AM104" s="193"/>
      <c r="AN104" s="92"/>
      <c r="AO104" s="92"/>
      <c r="AP104" s="92"/>
      <c r="AQ104" s="92"/>
      <c r="AR104" s="92"/>
      <c r="AS104" s="92"/>
      <c r="AT104" s="92"/>
      <c r="AU104" s="92"/>
      <c r="AV104" s="92"/>
      <c r="AW104" s="92"/>
      <c r="AX104" s="92"/>
      <c r="AY104" s="92"/>
      <c r="AZ104" s="92"/>
      <c r="BA104" s="92"/>
      <c r="BB104" s="92"/>
      <c r="BC104" s="92"/>
      <c r="BD104" s="92"/>
      <c r="BE104" s="92"/>
      <c r="BF104" s="92"/>
      <c r="BG104" s="92"/>
      <c r="BH104" s="92"/>
      <c r="BI104" s="92"/>
      <c r="BJ104" s="92"/>
      <c r="BK104" s="92"/>
      <c r="BL104" s="92"/>
      <c r="BM104" s="92"/>
      <c r="BN104" s="92"/>
      <c r="BO104" s="92"/>
      <c r="BP104" s="92"/>
      <c r="BQ104" s="92"/>
      <c r="BR104" s="92"/>
      <c r="BS104" s="92"/>
      <c r="BT104" s="92"/>
      <c r="BU104" s="92"/>
      <c r="BV104" s="92"/>
      <c r="BW104" s="92"/>
      <c r="BX104" s="92"/>
      <c r="BY104" s="92"/>
      <c r="BZ104" s="92"/>
      <c r="CA104" s="92"/>
      <c r="CB104" s="92"/>
      <c r="CC104" s="92"/>
      <c r="CD104" s="92"/>
      <c r="CE104" s="92"/>
      <c r="CF104" s="92"/>
      <c r="CG104" s="92"/>
      <c r="CH104" s="92"/>
      <c r="CI104" s="92"/>
      <c r="CJ104" s="92"/>
      <c r="CK104" s="92"/>
      <c r="CL104" s="92"/>
    </row>
    <row r="105" spans="1:90">
      <c r="A105" s="92"/>
      <c r="B105" s="188"/>
      <c r="C105" s="319"/>
      <c r="D105" s="193"/>
      <c r="E105" s="193"/>
      <c r="F105" s="193"/>
      <c r="G105" s="193"/>
      <c r="H105" s="193"/>
      <c r="I105" s="193"/>
      <c r="J105" s="193"/>
      <c r="K105" s="193"/>
      <c r="L105" s="193"/>
      <c r="M105" s="193"/>
      <c r="N105" s="193"/>
      <c r="O105" s="193"/>
      <c r="P105" s="193"/>
      <c r="Q105" s="193"/>
      <c r="R105" s="193"/>
      <c r="S105" s="193"/>
      <c r="T105" s="193"/>
      <c r="U105" s="193"/>
      <c r="V105" s="193"/>
      <c r="W105" s="193"/>
      <c r="X105" s="193"/>
      <c r="Y105" s="193"/>
      <c r="Z105" s="193"/>
      <c r="AA105" s="193"/>
      <c r="AB105" s="193"/>
      <c r="AC105" s="193"/>
      <c r="AD105" s="193"/>
      <c r="AE105" s="193"/>
      <c r="AF105" s="193"/>
      <c r="AG105" s="193"/>
      <c r="AH105" s="193"/>
      <c r="AI105" s="193"/>
      <c r="AJ105" s="193"/>
      <c r="AK105" s="193"/>
      <c r="AL105" s="193"/>
      <c r="AM105" s="193"/>
      <c r="AN105" s="92"/>
      <c r="AO105" s="92"/>
      <c r="AP105" s="92"/>
      <c r="AQ105" s="92"/>
      <c r="AR105" s="92"/>
      <c r="AS105" s="92"/>
      <c r="AT105" s="92"/>
      <c r="AU105" s="92"/>
      <c r="AV105" s="92"/>
      <c r="AW105" s="92"/>
      <c r="AX105" s="92"/>
      <c r="AY105" s="92"/>
      <c r="AZ105" s="92"/>
      <c r="BA105" s="92"/>
      <c r="BB105" s="92"/>
      <c r="BC105" s="92"/>
      <c r="BD105" s="92"/>
      <c r="BE105" s="92"/>
      <c r="BF105" s="92"/>
      <c r="BG105" s="92"/>
      <c r="BH105" s="92"/>
      <c r="BI105" s="92"/>
      <c r="BJ105" s="92"/>
      <c r="BK105" s="92"/>
      <c r="BL105" s="92"/>
      <c r="BM105" s="92"/>
      <c r="BN105" s="92"/>
      <c r="BO105" s="92"/>
      <c r="BP105" s="92"/>
      <c r="BQ105" s="92"/>
      <c r="BR105" s="92"/>
      <c r="BS105" s="92"/>
      <c r="BT105" s="92"/>
      <c r="BU105" s="92"/>
      <c r="BV105" s="92"/>
      <c r="BW105" s="92"/>
      <c r="BX105" s="92"/>
      <c r="BY105" s="92"/>
      <c r="BZ105" s="92"/>
      <c r="CA105" s="92"/>
      <c r="CB105" s="92"/>
      <c r="CC105" s="92"/>
      <c r="CD105" s="92"/>
      <c r="CE105" s="92"/>
      <c r="CF105" s="92"/>
      <c r="CG105" s="92"/>
      <c r="CH105" s="92"/>
      <c r="CI105" s="92"/>
      <c r="CJ105" s="92"/>
      <c r="CK105" s="92"/>
      <c r="CL105" s="92"/>
    </row>
    <row r="106" spans="1:90">
      <c r="A106" s="92"/>
      <c r="B106" s="188"/>
      <c r="C106" s="319"/>
      <c r="D106" s="193"/>
      <c r="E106" s="193"/>
      <c r="F106" s="193"/>
      <c r="G106" s="193"/>
      <c r="H106" s="193"/>
      <c r="I106" s="193"/>
      <c r="J106" s="193"/>
      <c r="K106" s="193"/>
      <c r="L106" s="193"/>
      <c r="M106" s="193"/>
      <c r="N106" s="193"/>
      <c r="O106" s="193"/>
      <c r="P106" s="193"/>
      <c r="Q106" s="193"/>
      <c r="R106" s="193"/>
      <c r="S106" s="193"/>
      <c r="T106" s="193"/>
      <c r="U106" s="193"/>
      <c r="V106" s="193"/>
      <c r="W106" s="193"/>
      <c r="X106" s="193"/>
      <c r="Y106" s="193"/>
      <c r="Z106" s="193"/>
      <c r="AA106" s="193"/>
      <c r="AB106" s="193"/>
      <c r="AC106" s="193"/>
      <c r="AD106" s="193"/>
      <c r="AE106" s="193"/>
      <c r="AF106" s="193"/>
      <c r="AG106" s="193"/>
      <c r="AH106" s="193"/>
      <c r="AI106" s="193"/>
      <c r="AJ106" s="193"/>
      <c r="AK106" s="193"/>
      <c r="AL106" s="193"/>
      <c r="AM106" s="193"/>
      <c r="AN106" s="92"/>
      <c r="AO106" s="92"/>
      <c r="AP106" s="92"/>
      <c r="AQ106" s="92"/>
      <c r="AR106" s="92"/>
      <c r="AS106" s="92"/>
      <c r="AT106" s="92"/>
      <c r="AU106" s="92"/>
      <c r="AV106" s="92"/>
      <c r="AW106" s="92"/>
      <c r="AX106" s="92"/>
      <c r="AY106" s="92"/>
      <c r="AZ106" s="92"/>
      <c r="BA106" s="92"/>
      <c r="BB106" s="92"/>
      <c r="BC106" s="92"/>
      <c r="BD106" s="92"/>
      <c r="BE106" s="92"/>
      <c r="BF106" s="92"/>
      <c r="BG106" s="92"/>
      <c r="BH106" s="92"/>
      <c r="BI106" s="92"/>
      <c r="BJ106" s="92"/>
      <c r="BK106" s="92"/>
      <c r="BL106" s="92"/>
      <c r="BM106" s="92"/>
      <c r="BN106" s="92"/>
      <c r="BO106" s="92"/>
      <c r="BP106" s="92"/>
      <c r="BQ106" s="92"/>
      <c r="BR106" s="92"/>
      <c r="BS106" s="92"/>
      <c r="BT106" s="92"/>
      <c r="BU106" s="92"/>
      <c r="BV106" s="92"/>
      <c r="BW106" s="92"/>
      <c r="BX106" s="92"/>
      <c r="BY106" s="92"/>
      <c r="BZ106" s="92"/>
      <c r="CA106" s="92"/>
      <c r="CB106" s="92"/>
      <c r="CC106" s="92"/>
      <c r="CD106" s="92"/>
      <c r="CE106" s="92"/>
      <c r="CF106" s="92"/>
      <c r="CG106" s="92"/>
      <c r="CH106" s="92"/>
      <c r="CI106" s="92"/>
      <c r="CJ106" s="92"/>
      <c r="CK106" s="92"/>
      <c r="CL106" s="92"/>
    </row>
    <row r="107" spans="1:90">
      <c r="A107" s="92"/>
      <c r="B107" s="188"/>
      <c r="C107" s="319"/>
      <c r="D107" s="193"/>
      <c r="E107" s="193"/>
      <c r="F107" s="193"/>
      <c r="G107" s="193"/>
      <c r="H107" s="193"/>
      <c r="I107" s="193"/>
      <c r="J107" s="193"/>
      <c r="K107" s="193"/>
      <c r="L107" s="193"/>
      <c r="M107" s="193"/>
      <c r="N107" s="193"/>
      <c r="O107" s="193"/>
      <c r="P107" s="193"/>
      <c r="Q107" s="193"/>
      <c r="R107" s="193"/>
      <c r="S107" s="193"/>
      <c r="T107" s="193"/>
      <c r="U107" s="193"/>
      <c r="V107" s="193"/>
      <c r="W107" s="193"/>
      <c r="X107" s="193"/>
      <c r="Y107" s="193"/>
      <c r="Z107" s="193"/>
      <c r="AA107" s="193"/>
      <c r="AB107" s="193"/>
      <c r="AC107" s="193"/>
      <c r="AD107" s="193"/>
      <c r="AE107" s="193"/>
      <c r="AF107" s="193"/>
      <c r="AG107" s="193"/>
      <c r="AH107" s="193"/>
      <c r="AI107" s="193"/>
      <c r="AJ107" s="193"/>
      <c r="AK107" s="193"/>
      <c r="AL107" s="193"/>
      <c r="AM107" s="193"/>
      <c r="AN107" s="193"/>
      <c r="AO107" s="92"/>
      <c r="AP107" s="92"/>
      <c r="AQ107" s="92"/>
      <c r="AR107" s="92"/>
      <c r="AS107" s="92"/>
      <c r="AT107" s="92"/>
      <c r="AU107" s="92"/>
      <c r="AV107" s="92"/>
      <c r="AW107" s="92"/>
      <c r="AX107" s="92"/>
      <c r="AY107" s="92"/>
      <c r="AZ107" s="92"/>
      <c r="BA107" s="92"/>
      <c r="BB107" s="92"/>
      <c r="BC107" s="92"/>
      <c r="BD107" s="92"/>
      <c r="BE107" s="92"/>
      <c r="BF107" s="92"/>
      <c r="BG107" s="92"/>
      <c r="BH107" s="92"/>
      <c r="BI107" s="92"/>
      <c r="BJ107" s="92"/>
      <c r="BK107" s="92"/>
      <c r="BL107" s="92"/>
      <c r="BM107" s="92"/>
      <c r="BN107" s="92"/>
      <c r="BO107" s="92"/>
      <c r="BP107" s="92"/>
      <c r="BQ107" s="92"/>
      <c r="BR107" s="92"/>
      <c r="BS107" s="92"/>
      <c r="BT107" s="92"/>
      <c r="BU107" s="92"/>
      <c r="BV107" s="92"/>
      <c r="BW107" s="92"/>
      <c r="BX107" s="92"/>
      <c r="BY107" s="92"/>
      <c r="BZ107" s="92"/>
      <c r="CA107" s="92"/>
      <c r="CB107" s="92"/>
      <c r="CC107" s="92"/>
      <c r="CD107" s="92"/>
      <c r="CE107" s="92"/>
      <c r="CF107" s="92"/>
      <c r="CG107" s="92"/>
      <c r="CH107" s="92"/>
      <c r="CI107" s="92"/>
      <c r="CJ107" s="92"/>
      <c r="CK107" s="92"/>
      <c r="CL107" s="92"/>
    </row>
    <row r="108" spans="1:90">
      <c r="A108" s="92"/>
      <c r="B108" s="188"/>
      <c r="C108" s="319"/>
      <c r="D108" s="193"/>
      <c r="E108" s="193"/>
      <c r="F108" s="193"/>
      <c r="G108" s="193"/>
      <c r="H108" s="193"/>
      <c r="I108" s="193"/>
      <c r="J108" s="193"/>
      <c r="K108" s="193"/>
      <c r="L108" s="193"/>
      <c r="M108" s="193"/>
      <c r="N108" s="193"/>
      <c r="O108" s="193"/>
      <c r="P108" s="193"/>
      <c r="Q108" s="193"/>
      <c r="R108" s="193"/>
      <c r="S108" s="193"/>
      <c r="T108" s="193"/>
      <c r="U108" s="193"/>
      <c r="V108" s="193"/>
      <c r="W108" s="193"/>
      <c r="X108" s="193"/>
      <c r="Y108" s="193"/>
      <c r="Z108" s="193"/>
      <c r="AA108" s="193"/>
      <c r="AB108" s="193"/>
      <c r="AC108" s="193"/>
      <c r="AD108" s="193"/>
      <c r="AE108" s="193"/>
      <c r="AF108" s="193"/>
      <c r="AG108" s="193"/>
      <c r="AH108" s="193"/>
      <c r="AI108" s="193"/>
      <c r="AJ108" s="193"/>
      <c r="AK108" s="193"/>
      <c r="AL108" s="193"/>
      <c r="AM108" s="193"/>
      <c r="AN108" s="193"/>
      <c r="AO108" s="92"/>
      <c r="AP108" s="92"/>
      <c r="AQ108" s="92"/>
      <c r="AR108" s="92"/>
      <c r="AS108" s="92"/>
      <c r="AT108" s="92"/>
      <c r="AU108" s="92"/>
      <c r="AV108" s="92"/>
      <c r="AW108" s="92"/>
      <c r="AX108" s="92"/>
      <c r="AY108" s="92"/>
      <c r="AZ108" s="92"/>
      <c r="BA108" s="92"/>
      <c r="BB108" s="92"/>
      <c r="BC108" s="92"/>
      <c r="BD108" s="92"/>
      <c r="BE108" s="92"/>
      <c r="BF108" s="92"/>
      <c r="BG108" s="92"/>
      <c r="BH108" s="92"/>
      <c r="BI108" s="92"/>
      <c r="BJ108" s="92"/>
      <c r="BK108" s="92"/>
      <c r="BL108" s="92"/>
      <c r="BM108" s="92"/>
      <c r="BN108" s="92"/>
      <c r="BO108" s="92"/>
      <c r="BP108" s="92"/>
      <c r="BQ108" s="92"/>
      <c r="BR108" s="92"/>
      <c r="BS108" s="92"/>
      <c r="BT108" s="92"/>
      <c r="BU108" s="92"/>
      <c r="BV108" s="92"/>
      <c r="BW108" s="92"/>
      <c r="BX108" s="92"/>
      <c r="BY108" s="92"/>
      <c r="BZ108" s="92"/>
      <c r="CA108" s="92"/>
      <c r="CB108" s="92"/>
      <c r="CC108" s="92"/>
      <c r="CD108" s="92"/>
      <c r="CE108" s="92"/>
      <c r="CF108" s="92"/>
      <c r="CG108" s="92"/>
      <c r="CH108" s="92"/>
      <c r="CI108" s="92"/>
      <c r="CJ108" s="92"/>
      <c r="CK108" s="92"/>
      <c r="CL108" s="92"/>
    </row>
    <row r="109" spans="1:90">
      <c r="A109" s="92"/>
      <c r="B109" s="188"/>
      <c r="C109" s="319"/>
      <c r="D109" s="193"/>
      <c r="E109" s="193"/>
      <c r="F109" s="193"/>
      <c r="G109" s="193"/>
      <c r="H109" s="193"/>
      <c r="I109" s="193"/>
      <c r="J109" s="193"/>
      <c r="K109" s="193"/>
      <c r="L109" s="193"/>
      <c r="M109" s="193"/>
      <c r="N109" s="193"/>
      <c r="O109" s="193"/>
      <c r="P109" s="193"/>
      <c r="Q109" s="193"/>
      <c r="R109" s="193"/>
      <c r="S109" s="193"/>
      <c r="T109" s="193"/>
      <c r="U109" s="193"/>
      <c r="V109" s="193"/>
      <c r="W109" s="193"/>
      <c r="X109" s="193"/>
      <c r="Y109" s="193"/>
      <c r="Z109" s="193"/>
      <c r="AA109" s="193"/>
      <c r="AB109" s="193"/>
      <c r="AC109" s="193"/>
      <c r="AD109" s="193"/>
      <c r="AE109" s="193"/>
      <c r="AF109" s="193"/>
      <c r="AG109" s="193"/>
      <c r="AH109" s="193"/>
      <c r="AI109" s="193"/>
      <c r="AJ109" s="193"/>
      <c r="AK109" s="193"/>
      <c r="AL109" s="193"/>
      <c r="AM109" s="193"/>
      <c r="AN109" s="193"/>
      <c r="AO109" s="92"/>
      <c r="AP109" s="92"/>
      <c r="AQ109" s="92"/>
      <c r="AR109" s="92"/>
      <c r="AS109" s="92"/>
      <c r="AT109" s="92"/>
      <c r="AU109" s="92"/>
      <c r="AV109" s="92"/>
      <c r="AW109" s="92"/>
      <c r="AX109" s="92"/>
      <c r="AY109" s="92"/>
      <c r="AZ109" s="92"/>
      <c r="BA109" s="92"/>
      <c r="BB109" s="92"/>
      <c r="BC109" s="92"/>
      <c r="BD109" s="92"/>
      <c r="BE109" s="92"/>
      <c r="BF109" s="92"/>
      <c r="BG109" s="92"/>
      <c r="BH109" s="92"/>
      <c r="BI109" s="92"/>
      <c r="BJ109" s="92"/>
      <c r="BK109" s="92"/>
      <c r="BL109" s="92"/>
      <c r="BM109" s="92"/>
      <c r="BN109" s="92"/>
      <c r="BO109" s="92"/>
      <c r="BP109" s="92"/>
      <c r="BQ109" s="92"/>
      <c r="BR109" s="92"/>
      <c r="BS109" s="92"/>
      <c r="BT109" s="92"/>
      <c r="BU109" s="92"/>
      <c r="BV109" s="92"/>
      <c r="BW109" s="92"/>
      <c r="BX109" s="92"/>
      <c r="BY109" s="92"/>
      <c r="BZ109" s="92"/>
      <c r="CA109" s="92"/>
      <c r="CB109" s="92"/>
      <c r="CC109" s="92"/>
      <c r="CD109" s="92"/>
      <c r="CE109" s="92"/>
      <c r="CF109" s="92"/>
      <c r="CG109" s="92"/>
      <c r="CH109" s="92"/>
      <c r="CI109" s="92"/>
      <c r="CJ109" s="92"/>
      <c r="CK109" s="92"/>
      <c r="CL109" s="92"/>
    </row>
    <row r="110" spans="1:90">
      <c r="A110" s="92"/>
      <c r="B110" s="188"/>
      <c r="C110" s="319"/>
      <c r="D110" s="193"/>
      <c r="E110" s="193"/>
      <c r="F110" s="193"/>
      <c r="G110" s="193"/>
      <c r="H110" s="193"/>
      <c r="I110" s="193"/>
      <c r="J110" s="193"/>
      <c r="K110" s="193"/>
      <c r="L110" s="193"/>
      <c r="M110" s="193"/>
      <c r="N110" s="193"/>
      <c r="O110" s="193"/>
      <c r="P110" s="193"/>
      <c r="Q110" s="193"/>
      <c r="R110" s="193"/>
      <c r="S110" s="193"/>
      <c r="T110" s="193"/>
      <c r="U110" s="193"/>
      <c r="V110" s="193"/>
      <c r="W110" s="193"/>
      <c r="X110" s="193"/>
      <c r="Y110" s="193"/>
      <c r="Z110" s="193"/>
      <c r="AA110" s="193"/>
      <c r="AB110" s="193"/>
      <c r="AC110" s="193"/>
      <c r="AD110" s="193"/>
      <c r="AE110" s="193"/>
      <c r="AF110" s="193"/>
      <c r="AG110" s="193"/>
      <c r="AH110" s="193"/>
      <c r="AI110" s="193"/>
      <c r="AJ110" s="193"/>
      <c r="AK110" s="193"/>
      <c r="AL110" s="193"/>
      <c r="AM110" s="193"/>
      <c r="AN110" s="193"/>
      <c r="AO110" s="92"/>
      <c r="AP110" s="92"/>
      <c r="AQ110" s="92"/>
      <c r="AR110" s="92"/>
      <c r="AS110" s="92"/>
      <c r="AT110" s="92"/>
      <c r="AU110" s="92"/>
      <c r="AV110" s="92"/>
      <c r="AW110" s="92"/>
      <c r="AX110" s="92"/>
      <c r="AY110" s="92"/>
      <c r="AZ110" s="92"/>
      <c r="BA110" s="92"/>
      <c r="BB110" s="92"/>
      <c r="BC110" s="92"/>
      <c r="BD110" s="92"/>
      <c r="BE110" s="92"/>
      <c r="BF110" s="92"/>
      <c r="BG110" s="92"/>
      <c r="BH110" s="92"/>
      <c r="BI110" s="92"/>
      <c r="BJ110" s="92"/>
      <c r="BK110" s="92"/>
      <c r="BL110" s="92"/>
      <c r="BM110" s="92"/>
      <c r="BN110" s="92"/>
      <c r="BO110" s="92"/>
      <c r="BP110" s="92"/>
      <c r="BQ110" s="92"/>
      <c r="BR110" s="92"/>
      <c r="BS110" s="92"/>
      <c r="BT110" s="92"/>
      <c r="BU110" s="92"/>
      <c r="BV110" s="92"/>
      <c r="BW110" s="92"/>
      <c r="BX110" s="92"/>
      <c r="BY110" s="92"/>
      <c r="BZ110" s="92"/>
      <c r="CA110" s="92"/>
      <c r="CB110" s="92"/>
      <c r="CC110" s="92"/>
      <c r="CD110" s="92"/>
      <c r="CE110" s="92"/>
      <c r="CF110" s="92"/>
      <c r="CG110" s="92"/>
      <c r="CH110" s="92"/>
      <c r="CI110" s="92"/>
      <c r="CJ110" s="92"/>
      <c r="CK110" s="92"/>
      <c r="CL110" s="92"/>
    </row>
    <row r="111" spans="1:90">
      <c r="A111" s="92"/>
      <c r="B111" s="188"/>
      <c r="C111" s="319"/>
      <c r="D111" s="193"/>
      <c r="E111" s="193"/>
      <c r="F111" s="193"/>
      <c r="G111" s="193"/>
      <c r="H111" s="193"/>
      <c r="I111" s="193"/>
      <c r="J111" s="193"/>
      <c r="K111" s="193"/>
      <c r="L111" s="193"/>
      <c r="M111" s="193"/>
      <c r="N111" s="193"/>
      <c r="O111" s="193"/>
      <c r="P111" s="193"/>
      <c r="Q111" s="193"/>
      <c r="R111" s="193"/>
      <c r="S111" s="193"/>
      <c r="T111" s="193"/>
      <c r="U111" s="193"/>
      <c r="V111" s="193"/>
      <c r="W111" s="193"/>
      <c r="X111" s="193"/>
      <c r="Y111" s="193"/>
      <c r="Z111" s="193"/>
      <c r="AA111" s="193"/>
      <c r="AB111" s="193"/>
      <c r="AC111" s="193"/>
      <c r="AD111" s="193"/>
      <c r="AE111" s="193"/>
      <c r="AF111" s="193"/>
      <c r="AG111" s="193"/>
      <c r="AH111" s="193"/>
      <c r="AI111" s="193"/>
      <c r="AJ111" s="193"/>
      <c r="AK111" s="193"/>
      <c r="AL111" s="193"/>
      <c r="AM111" s="193"/>
      <c r="AN111" s="193"/>
      <c r="AO111" s="92"/>
      <c r="AP111" s="92"/>
      <c r="AQ111" s="92"/>
      <c r="AR111" s="92"/>
      <c r="AS111" s="92"/>
      <c r="AT111" s="92"/>
      <c r="AU111" s="92"/>
      <c r="AV111" s="92"/>
      <c r="AW111" s="92"/>
      <c r="AX111" s="92"/>
      <c r="AY111" s="92"/>
      <c r="AZ111" s="92"/>
      <c r="BA111" s="92"/>
      <c r="BB111" s="92"/>
      <c r="BC111" s="92"/>
      <c r="BD111" s="92"/>
      <c r="BE111" s="92"/>
      <c r="BF111" s="92"/>
      <c r="BG111" s="92"/>
      <c r="BH111" s="92"/>
      <c r="BI111" s="92"/>
      <c r="BJ111" s="92"/>
      <c r="BK111" s="92"/>
      <c r="BL111" s="92"/>
      <c r="BM111" s="92"/>
      <c r="BN111" s="92"/>
      <c r="BO111" s="92"/>
      <c r="BP111" s="92"/>
      <c r="BQ111" s="92"/>
      <c r="BR111" s="92"/>
      <c r="BS111" s="92"/>
      <c r="BT111" s="92"/>
      <c r="BU111" s="92"/>
      <c r="BV111" s="92"/>
      <c r="BW111" s="92"/>
      <c r="BX111" s="92"/>
      <c r="BY111" s="92"/>
      <c r="BZ111" s="92"/>
      <c r="CA111" s="92"/>
      <c r="CB111" s="92"/>
      <c r="CC111" s="92"/>
      <c r="CD111" s="92"/>
      <c r="CE111" s="92"/>
      <c r="CF111" s="92"/>
      <c r="CG111" s="92"/>
      <c r="CH111" s="92"/>
      <c r="CI111" s="92"/>
      <c r="CJ111" s="92"/>
      <c r="CK111" s="92"/>
      <c r="CL111" s="92"/>
    </row>
    <row r="112" spans="1:90">
      <c r="A112" s="92"/>
      <c r="B112" s="188"/>
      <c r="C112" s="319"/>
      <c r="D112" s="193"/>
      <c r="E112" s="193"/>
      <c r="F112" s="193"/>
      <c r="G112" s="193"/>
      <c r="H112" s="193"/>
      <c r="I112" s="193"/>
      <c r="J112" s="193"/>
      <c r="K112" s="193"/>
      <c r="L112" s="193"/>
      <c r="M112" s="193"/>
      <c r="N112" s="193"/>
      <c r="O112" s="193"/>
      <c r="P112" s="193"/>
      <c r="Q112" s="193"/>
      <c r="R112" s="193"/>
      <c r="S112" s="193"/>
      <c r="T112" s="193"/>
      <c r="U112" s="193"/>
      <c r="V112" s="193"/>
      <c r="W112" s="193"/>
      <c r="X112" s="193"/>
      <c r="Y112" s="193"/>
      <c r="Z112" s="193"/>
      <c r="AA112" s="193"/>
      <c r="AB112" s="193"/>
      <c r="AC112" s="193"/>
      <c r="AD112" s="193"/>
      <c r="AE112" s="193"/>
      <c r="AF112" s="193"/>
      <c r="AG112" s="193"/>
      <c r="AH112" s="193"/>
      <c r="AI112" s="193"/>
      <c r="AJ112" s="193"/>
      <c r="AK112" s="193"/>
      <c r="AL112" s="193"/>
      <c r="AM112" s="193"/>
      <c r="AN112" s="193"/>
      <c r="AO112" s="92"/>
      <c r="AP112" s="92"/>
      <c r="AQ112" s="92"/>
      <c r="AR112" s="92"/>
      <c r="AS112" s="92"/>
      <c r="AT112" s="92"/>
      <c r="AU112" s="92"/>
      <c r="AV112" s="92"/>
      <c r="AW112" s="92"/>
      <c r="AX112" s="92"/>
      <c r="AY112" s="92"/>
      <c r="AZ112" s="92"/>
      <c r="BA112" s="92"/>
      <c r="BB112" s="92"/>
      <c r="BC112" s="92"/>
      <c r="BD112" s="92"/>
      <c r="BE112" s="92"/>
      <c r="BF112" s="92"/>
      <c r="BG112" s="92"/>
      <c r="BH112" s="92"/>
      <c r="BI112" s="92"/>
      <c r="BJ112" s="92"/>
      <c r="BK112" s="92"/>
      <c r="BL112" s="92"/>
      <c r="BM112" s="92"/>
      <c r="BN112" s="92"/>
      <c r="BO112" s="92"/>
      <c r="BP112" s="92"/>
      <c r="BQ112" s="92"/>
      <c r="BR112" s="92"/>
      <c r="BS112" s="92"/>
      <c r="BT112" s="92"/>
      <c r="BU112" s="92"/>
      <c r="BV112" s="92"/>
      <c r="BW112" s="92"/>
      <c r="BX112" s="92"/>
      <c r="BY112" s="92"/>
      <c r="BZ112" s="92"/>
      <c r="CA112" s="92"/>
      <c r="CB112" s="92"/>
      <c r="CC112" s="92"/>
      <c r="CD112" s="92"/>
      <c r="CE112" s="92"/>
      <c r="CF112" s="92"/>
      <c r="CG112" s="92"/>
      <c r="CH112" s="92"/>
      <c r="CI112" s="92"/>
      <c r="CJ112" s="92"/>
      <c r="CK112" s="92"/>
      <c r="CL112" s="92"/>
    </row>
    <row r="113" spans="1:90">
      <c r="A113" s="92"/>
      <c r="B113" s="188"/>
      <c r="C113" s="319"/>
      <c r="D113" s="193"/>
      <c r="E113" s="193"/>
      <c r="F113" s="193"/>
      <c r="G113" s="193"/>
      <c r="H113" s="193"/>
      <c r="I113" s="193"/>
      <c r="J113" s="193"/>
      <c r="K113" s="193"/>
      <c r="L113" s="193"/>
      <c r="M113" s="193"/>
      <c r="N113" s="193"/>
      <c r="O113" s="193"/>
      <c r="P113" s="193"/>
      <c r="Q113" s="193"/>
      <c r="R113" s="193"/>
      <c r="S113" s="193"/>
      <c r="T113" s="193"/>
      <c r="U113" s="193"/>
      <c r="V113" s="193"/>
      <c r="W113" s="193"/>
      <c r="X113" s="193"/>
      <c r="Y113" s="193"/>
      <c r="Z113" s="193"/>
      <c r="AA113" s="193"/>
      <c r="AB113" s="193"/>
      <c r="AC113" s="193"/>
      <c r="AD113" s="193"/>
      <c r="AE113" s="193"/>
      <c r="AF113" s="193"/>
      <c r="AG113" s="193"/>
      <c r="AH113" s="193"/>
      <c r="AI113" s="193"/>
      <c r="AJ113" s="193"/>
      <c r="AK113" s="193"/>
      <c r="AL113" s="193"/>
      <c r="AM113" s="193"/>
      <c r="AN113" s="193"/>
      <c r="AO113" s="92"/>
      <c r="AP113" s="92"/>
      <c r="AQ113" s="92"/>
      <c r="AR113" s="92"/>
      <c r="AS113" s="92"/>
      <c r="AT113" s="92"/>
      <c r="AU113" s="92"/>
      <c r="AV113" s="92"/>
      <c r="AW113" s="92"/>
      <c r="AX113" s="92"/>
      <c r="AY113" s="92"/>
      <c r="AZ113" s="92"/>
      <c r="BA113" s="92"/>
      <c r="BB113" s="92"/>
      <c r="BC113" s="92"/>
      <c r="BD113" s="92"/>
      <c r="BE113" s="92"/>
      <c r="BF113" s="92"/>
      <c r="BG113" s="92"/>
      <c r="BH113" s="92"/>
      <c r="BI113" s="92"/>
      <c r="BJ113" s="92"/>
      <c r="BK113" s="92"/>
      <c r="BL113" s="92"/>
      <c r="BM113" s="92"/>
      <c r="BN113" s="92"/>
      <c r="BO113" s="92"/>
      <c r="BP113" s="92"/>
      <c r="BQ113" s="92"/>
      <c r="BR113" s="92"/>
      <c r="BS113" s="92"/>
      <c r="BT113" s="92"/>
      <c r="BU113" s="92"/>
      <c r="BV113" s="92"/>
      <c r="BW113" s="92"/>
      <c r="BX113" s="92"/>
      <c r="BY113" s="92"/>
      <c r="BZ113" s="92"/>
      <c r="CA113" s="92"/>
      <c r="CB113" s="92"/>
      <c r="CC113" s="92"/>
      <c r="CD113" s="92"/>
      <c r="CE113" s="92"/>
      <c r="CF113" s="92"/>
      <c r="CG113" s="92"/>
      <c r="CH113" s="92"/>
      <c r="CI113" s="92"/>
      <c r="CJ113" s="92"/>
      <c r="CK113" s="92"/>
      <c r="CL113" s="92"/>
    </row>
    <row r="114" spans="1:90">
      <c r="A114" s="92"/>
      <c r="B114" s="188"/>
      <c r="C114" s="319"/>
      <c r="D114" s="193"/>
      <c r="E114" s="193"/>
      <c r="F114" s="193"/>
      <c r="G114" s="193"/>
      <c r="H114" s="193"/>
      <c r="I114" s="193"/>
      <c r="J114" s="193"/>
      <c r="K114" s="193"/>
      <c r="L114" s="193"/>
      <c r="M114" s="193"/>
      <c r="N114" s="193"/>
      <c r="O114" s="193"/>
      <c r="P114" s="193"/>
      <c r="Q114" s="193"/>
      <c r="R114" s="193"/>
      <c r="S114" s="193"/>
      <c r="T114" s="193"/>
      <c r="U114" s="193"/>
      <c r="V114" s="193"/>
      <c r="W114" s="193"/>
      <c r="X114" s="193"/>
      <c r="Y114" s="193"/>
      <c r="Z114" s="193"/>
      <c r="AA114" s="193"/>
      <c r="AB114" s="193"/>
      <c r="AC114" s="193"/>
      <c r="AD114" s="193"/>
      <c r="AE114" s="193"/>
      <c r="AF114" s="193"/>
      <c r="AG114" s="193"/>
      <c r="AH114" s="193"/>
      <c r="AI114" s="193"/>
      <c r="AJ114" s="193"/>
      <c r="AK114" s="193"/>
      <c r="AL114" s="193"/>
      <c r="AM114" s="193"/>
      <c r="AN114" s="193"/>
      <c r="AO114" s="92"/>
      <c r="AP114" s="92"/>
      <c r="AQ114" s="92"/>
      <c r="AR114" s="92"/>
      <c r="AS114" s="92"/>
      <c r="AT114" s="92"/>
      <c r="AU114" s="92"/>
      <c r="AV114" s="92"/>
      <c r="AW114" s="92"/>
      <c r="AX114" s="92"/>
      <c r="AY114" s="92"/>
      <c r="AZ114" s="92"/>
      <c r="BA114" s="92"/>
      <c r="BB114" s="92"/>
      <c r="BC114" s="92"/>
      <c r="BD114" s="92"/>
      <c r="BE114" s="92"/>
      <c r="BF114" s="92"/>
      <c r="BG114" s="92"/>
      <c r="BH114" s="92"/>
      <c r="BI114" s="92"/>
      <c r="BJ114" s="92"/>
      <c r="BK114" s="92"/>
      <c r="BL114" s="92"/>
      <c r="BM114" s="92"/>
      <c r="BN114" s="92"/>
      <c r="BO114" s="92"/>
      <c r="BP114" s="92"/>
      <c r="BQ114" s="92"/>
      <c r="BR114" s="92"/>
      <c r="BS114" s="92"/>
      <c r="BT114" s="92"/>
      <c r="BU114" s="92"/>
      <c r="BV114" s="92"/>
      <c r="BW114" s="92"/>
      <c r="BX114" s="92"/>
      <c r="BY114" s="92"/>
      <c r="BZ114" s="92"/>
      <c r="CA114" s="92"/>
      <c r="CB114" s="92"/>
      <c r="CC114" s="92"/>
      <c r="CD114" s="92"/>
      <c r="CE114" s="92"/>
      <c r="CF114" s="92"/>
      <c r="CG114" s="92"/>
      <c r="CH114" s="92"/>
      <c r="CI114" s="92"/>
      <c r="CJ114" s="92"/>
      <c r="CK114" s="92"/>
      <c r="CL114" s="92"/>
    </row>
    <row r="115" spans="1:90">
      <c r="A115" s="92"/>
      <c r="B115" s="188"/>
      <c r="C115" s="319"/>
      <c r="D115" s="193"/>
      <c r="E115" s="193"/>
      <c r="F115" s="193"/>
      <c r="G115" s="193"/>
      <c r="H115" s="193"/>
      <c r="I115" s="193"/>
      <c r="J115" s="193"/>
      <c r="K115" s="193"/>
      <c r="L115" s="193"/>
      <c r="M115" s="193"/>
      <c r="N115" s="193"/>
      <c r="O115" s="193"/>
      <c r="P115" s="193"/>
      <c r="Q115" s="193"/>
      <c r="R115" s="193"/>
      <c r="S115" s="193"/>
      <c r="T115" s="193"/>
      <c r="U115" s="193"/>
      <c r="V115" s="193"/>
      <c r="W115" s="193"/>
      <c r="X115" s="193"/>
      <c r="Y115" s="193"/>
      <c r="Z115" s="193"/>
      <c r="AA115" s="193"/>
      <c r="AB115" s="193"/>
      <c r="AC115" s="193"/>
      <c r="AD115" s="193"/>
      <c r="AE115" s="193"/>
      <c r="AF115" s="193"/>
      <c r="AG115" s="193"/>
      <c r="AH115" s="193"/>
      <c r="AI115" s="193"/>
      <c r="AJ115" s="193"/>
      <c r="AK115" s="193"/>
      <c r="AL115" s="193"/>
      <c r="AM115" s="193"/>
      <c r="AN115" s="193"/>
      <c r="AO115" s="92"/>
      <c r="AP115" s="92"/>
      <c r="AQ115" s="92"/>
      <c r="AR115" s="92"/>
      <c r="AS115" s="92"/>
      <c r="AT115" s="92"/>
      <c r="AU115" s="92"/>
      <c r="AV115" s="92"/>
      <c r="AW115" s="92"/>
      <c r="AX115" s="92"/>
      <c r="AY115" s="92"/>
      <c r="AZ115" s="92"/>
      <c r="BA115" s="92"/>
      <c r="BB115" s="92"/>
      <c r="BC115" s="92"/>
      <c r="BD115" s="92"/>
      <c r="BE115" s="92"/>
      <c r="BF115" s="92"/>
      <c r="BG115" s="92"/>
      <c r="BH115" s="92"/>
      <c r="BI115" s="92"/>
      <c r="BJ115" s="92"/>
      <c r="BK115" s="92"/>
      <c r="BL115" s="92"/>
      <c r="BM115" s="92"/>
      <c r="BN115" s="92"/>
      <c r="BO115" s="92"/>
      <c r="BP115" s="92"/>
      <c r="BQ115" s="92"/>
      <c r="BR115" s="92"/>
      <c r="BS115" s="92"/>
      <c r="BT115" s="92"/>
      <c r="BU115" s="92"/>
      <c r="BV115" s="92"/>
      <c r="BW115" s="92"/>
      <c r="BX115" s="92"/>
      <c r="BY115" s="92"/>
      <c r="BZ115" s="92"/>
      <c r="CA115" s="92"/>
      <c r="CB115" s="92"/>
      <c r="CC115" s="92"/>
      <c r="CD115" s="92"/>
      <c r="CE115" s="92"/>
      <c r="CF115" s="92"/>
      <c r="CG115" s="92"/>
      <c r="CH115" s="92"/>
      <c r="CI115" s="92"/>
      <c r="CJ115" s="92"/>
      <c r="CK115" s="92"/>
      <c r="CL115" s="92"/>
    </row>
    <row r="116" spans="1:90">
      <c r="A116" s="92"/>
      <c r="B116" s="188"/>
      <c r="C116" s="319"/>
      <c r="D116" s="193"/>
      <c r="E116" s="193"/>
      <c r="F116" s="193"/>
      <c r="G116" s="193"/>
      <c r="H116" s="193"/>
      <c r="I116" s="193"/>
      <c r="J116" s="193"/>
      <c r="K116" s="193"/>
      <c r="L116" s="193"/>
      <c r="M116" s="193"/>
      <c r="N116" s="193"/>
      <c r="O116" s="193"/>
      <c r="P116" s="193"/>
      <c r="Q116" s="193"/>
      <c r="R116" s="193"/>
      <c r="S116" s="193"/>
      <c r="T116" s="193"/>
      <c r="U116" s="193"/>
      <c r="V116" s="193"/>
      <c r="W116" s="193"/>
      <c r="X116" s="193"/>
      <c r="Y116" s="193"/>
      <c r="Z116" s="193"/>
      <c r="AA116" s="193"/>
      <c r="AB116" s="193"/>
      <c r="AC116" s="193"/>
      <c r="AD116" s="193"/>
      <c r="AE116" s="193"/>
      <c r="AF116" s="193"/>
      <c r="AG116" s="193"/>
      <c r="AH116" s="193"/>
      <c r="AI116" s="193"/>
      <c r="AJ116" s="193"/>
      <c r="AK116" s="193"/>
      <c r="AL116" s="193"/>
      <c r="AM116" s="193"/>
      <c r="AN116" s="193"/>
      <c r="AO116" s="92"/>
      <c r="AP116" s="92"/>
      <c r="AQ116" s="92"/>
      <c r="AR116" s="92"/>
      <c r="AS116" s="92"/>
      <c r="AT116" s="92"/>
      <c r="AU116" s="92"/>
      <c r="AV116" s="92"/>
      <c r="AW116" s="92"/>
      <c r="AX116" s="92"/>
      <c r="AY116" s="92"/>
      <c r="AZ116" s="92"/>
      <c r="BA116" s="92"/>
      <c r="BB116" s="92"/>
      <c r="BC116" s="92"/>
      <c r="BD116" s="92"/>
      <c r="BE116" s="92"/>
      <c r="BF116" s="92"/>
      <c r="BG116" s="92"/>
      <c r="BH116" s="92"/>
      <c r="BI116" s="92"/>
      <c r="BJ116" s="92"/>
      <c r="BK116" s="92"/>
      <c r="BL116" s="92"/>
      <c r="BM116" s="92"/>
      <c r="BN116" s="92"/>
      <c r="BO116" s="92"/>
      <c r="BP116" s="92"/>
      <c r="BQ116" s="92"/>
      <c r="BR116" s="92"/>
      <c r="BS116" s="92"/>
      <c r="BT116" s="92"/>
      <c r="BU116" s="92"/>
      <c r="BV116" s="92"/>
      <c r="BW116" s="92"/>
      <c r="BX116" s="92"/>
      <c r="BY116" s="92"/>
      <c r="BZ116" s="92"/>
      <c r="CA116" s="92"/>
      <c r="CB116" s="92"/>
      <c r="CC116" s="92"/>
      <c r="CD116" s="92"/>
      <c r="CE116" s="92"/>
      <c r="CF116" s="92"/>
      <c r="CG116" s="92"/>
      <c r="CH116" s="92"/>
      <c r="CI116" s="92"/>
      <c r="CJ116" s="92"/>
      <c r="CK116" s="92"/>
      <c r="CL116" s="92"/>
    </row>
    <row r="117" spans="1:90">
      <c r="A117" s="92"/>
      <c r="B117" s="188"/>
      <c r="C117" s="319"/>
      <c r="D117" s="193"/>
      <c r="E117" s="193"/>
      <c r="F117" s="193"/>
      <c r="G117" s="193"/>
      <c r="H117" s="193"/>
      <c r="I117" s="193"/>
      <c r="J117" s="193"/>
      <c r="K117" s="193"/>
      <c r="L117" s="193"/>
      <c r="M117" s="193"/>
      <c r="N117" s="193"/>
      <c r="O117" s="193"/>
      <c r="P117" s="193"/>
      <c r="Q117" s="193"/>
      <c r="R117" s="193"/>
      <c r="S117" s="193"/>
      <c r="T117" s="193"/>
      <c r="U117" s="193"/>
      <c r="V117" s="193"/>
      <c r="W117" s="193"/>
      <c r="X117" s="193"/>
      <c r="Y117" s="193"/>
      <c r="Z117" s="193"/>
      <c r="AA117" s="193"/>
      <c r="AB117" s="193"/>
      <c r="AC117" s="193"/>
      <c r="AD117" s="193"/>
      <c r="AE117" s="193"/>
      <c r="AF117" s="193"/>
      <c r="AG117" s="193"/>
      <c r="AH117" s="193"/>
      <c r="AI117" s="193"/>
      <c r="AJ117" s="193"/>
      <c r="AK117" s="193"/>
      <c r="AL117" s="193"/>
      <c r="AM117" s="193"/>
      <c r="AN117" s="193"/>
      <c r="AO117" s="92"/>
      <c r="AP117" s="92"/>
      <c r="AQ117" s="92"/>
      <c r="AR117" s="92"/>
      <c r="AS117" s="92"/>
      <c r="AT117" s="92"/>
      <c r="AU117" s="92"/>
      <c r="AV117" s="92"/>
      <c r="AW117" s="92"/>
      <c r="AX117" s="92"/>
      <c r="AY117" s="92"/>
      <c r="AZ117" s="92"/>
      <c r="BA117" s="92"/>
      <c r="BB117" s="92"/>
      <c r="BC117" s="92"/>
      <c r="BD117" s="92"/>
      <c r="BE117" s="92"/>
      <c r="BF117" s="92"/>
      <c r="BG117" s="92"/>
      <c r="BH117" s="92"/>
      <c r="BI117" s="92"/>
      <c r="BJ117" s="92"/>
      <c r="BK117" s="92"/>
      <c r="BL117" s="92"/>
      <c r="BM117" s="92"/>
      <c r="BN117" s="92"/>
      <c r="BO117" s="92"/>
      <c r="BP117" s="92"/>
      <c r="BQ117" s="92"/>
      <c r="BR117" s="92"/>
      <c r="BS117" s="92"/>
      <c r="BT117" s="92"/>
      <c r="BU117" s="92"/>
      <c r="BV117" s="92"/>
      <c r="BW117" s="92"/>
      <c r="BX117" s="92"/>
      <c r="BY117" s="92"/>
      <c r="BZ117" s="92"/>
      <c r="CA117" s="92"/>
      <c r="CB117" s="92"/>
      <c r="CC117" s="92"/>
      <c r="CD117" s="92"/>
      <c r="CE117" s="92"/>
      <c r="CF117" s="92"/>
      <c r="CG117" s="92"/>
      <c r="CH117" s="92"/>
      <c r="CI117" s="92"/>
      <c r="CJ117" s="92"/>
      <c r="CK117" s="92"/>
      <c r="CL117" s="92"/>
    </row>
    <row r="118" spans="1:90">
      <c r="A118" s="92"/>
      <c r="B118" s="188"/>
      <c r="C118" s="319"/>
      <c r="D118" s="193"/>
      <c r="E118" s="193"/>
      <c r="F118" s="193"/>
      <c r="G118" s="193"/>
      <c r="H118" s="193"/>
      <c r="I118" s="193"/>
      <c r="J118" s="193"/>
      <c r="K118" s="193"/>
      <c r="L118" s="193"/>
      <c r="M118" s="193"/>
      <c r="N118" s="193"/>
      <c r="O118" s="193"/>
      <c r="P118" s="193"/>
      <c r="Q118" s="193"/>
      <c r="R118" s="193"/>
      <c r="S118" s="193"/>
      <c r="T118" s="193"/>
      <c r="U118" s="193"/>
      <c r="V118" s="193"/>
      <c r="W118" s="193"/>
      <c r="X118" s="193"/>
      <c r="Y118" s="193"/>
      <c r="Z118" s="193"/>
      <c r="AA118" s="193"/>
      <c r="AB118" s="193"/>
      <c r="AC118" s="193"/>
      <c r="AD118" s="193"/>
      <c r="AE118" s="193"/>
      <c r="AF118" s="193"/>
      <c r="AG118" s="193"/>
      <c r="AH118" s="193"/>
      <c r="AI118" s="193"/>
      <c r="AJ118" s="193"/>
      <c r="AK118" s="193"/>
      <c r="AL118" s="193"/>
      <c r="AM118" s="193"/>
      <c r="AN118" s="193"/>
      <c r="AO118" s="92"/>
      <c r="AP118" s="92"/>
      <c r="AQ118" s="92"/>
      <c r="AR118" s="92"/>
      <c r="AS118" s="92"/>
      <c r="AT118" s="92"/>
      <c r="AU118" s="92"/>
      <c r="AV118" s="92"/>
      <c r="AW118" s="92"/>
      <c r="AX118" s="92"/>
      <c r="AY118" s="92"/>
      <c r="AZ118" s="92"/>
      <c r="BA118" s="92"/>
      <c r="BB118" s="92"/>
      <c r="BC118" s="92"/>
      <c r="BD118" s="92"/>
      <c r="BE118" s="92"/>
      <c r="BF118" s="92"/>
      <c r="BG118" s="92"/>
      <c r="BH118" s="92"/>
      <c r="BI118" s="92"/>
      <c r="BJ118" s="92"/>
      <c r="BK118" s="92"/>
      <c r="BL118" s="92"/>
      <c r="BM118" s="92"/>
      <c r="BN118" s="92"/>
      <c r="BO118" s="92"/>
      <c r="BP118" s="92"/>
      <c r="BQ118" s="92"/>
      <c r="BR118" s="92"/>
      <c r="BS118" s="92"/>
      <c r="BT118" s="92"/>
      <c r="BU118" s="92"/>
      <c r="BV118" s="92"/>
      <c r="BW118" s="92"/>
      <c r="BX118" s="92"/>
      <c r="BY118" s="92"/>
      <c r="BZ118" s="92"/>
      <c r="CA118" s="92"/>
      <c r="CB118" s="92"/>
      <c r="CC118" s="92"/>
      <c r="CD118" s="92"/>
      <c r="CE118" s="92"/>
      <c r="CF118" s="92"/>
      <c r="CG118" s="92"/>
      <c r="CH118" s="92"/>
      <c r="CI118" s="92"/>
      <c r="CJ118" s="92"/>
      <c r="CK118" s="92"/>
      <c r="CL118" s="92"/>
    </row>
    <row r="119" spans="1:90">
      <c r="A119" s="92"/>
      <c r="B119" s="188"/>
      <c r="C119" s="319"/>
      <c r="D119" s="193"/>
      <c r="E119" s="193"/>
      <c r="F119" s="193"/>
      <c r="G119" s="193"/>
      <c r="H119" s="193"/>
      <c r="I119" s="193"/>
      <c r="J119" s="193"/>
      <c r="K119" s="193"/>
      <c r="L119" s="193"/>
      <c r="M119" s="193"/>
      <c r="N119" s="193"/>
      <c r="O119" s="193"/>
      <c r="P119" s="193"/>
      <c r="Q119" s="193"/>
      <c r="R119" s="193"/>
      <c r="S119" s="193"/>
      <c r="T119" s="193"/>
      <c r="U119" s="193"/>
      <c r="V119" s="193"/>
      <c r="W119" s="193"/>
      <c r="X119" s="193"/>
      <c r="Y119" s="193"/>
      <c r="Z119" s="193"/>
      <c r="AA119" s="193"/>
      <c r="AB119" s="193"/>
      <c r="AC119" s="193"/>
      <c r="AD119" s="193"/>
      <c r="AE119" s="193"/>
      <c r="AF119" s="193"/>
      <c r="AG119" s="193"/>
      <c r="AH119" s="193"/>
      <c r="AI119" s="193"/>
      <c r="AJ119" s="193"/>
      <c r="AK119" s="193"/>
      <c r="AL119" s="193"/>
      <c r="AM119" s="193"/>
      <c r="AN119" s="193"/>
      <c r="AO119" s="92"/>
      <c r="AP119" s="92"/>
      <c r="AQ119" s="92"/>
      <c r="AR119" s="92"/>
      <c r="AS119" s="92"/>
      <c r="AT119" s="92"/>
      <c r="AU119" s="92"/>
      <c r="AV119" s="92"/>
      <c r="AW119" s="92"/>
      <c r="AX119" s="92"/>
      <c r="AY119" s="92"/>
      <c r="AZ119" s="92"/>
      <c r="BA119" s="92"/>
      <c r="BB119" s="92"/>
      <c r="BC119" s="92"/>
      <c r="BD119" s="92"/>
      <c r="BE119" s="92"/>
      <c r="BF119" s="92"/>
      <c r="BG119" s="92"/>
      <c r="BH119" s="92"/>
      <c r="BI119" s="92"/>
      <c r="BJ119" s="92"/>
      <c r="BK119" s="92"/>
      <c r="BL119" s="92"/>
      <c r="BM119" s="92"/>
      <c r="BN119" s="92"/>
      <c r="BO119" s="92"/>
      <c r="BP119" s="92"/>
      <c r="BQ119" s="92"/>
      <c r="BR119" s="92"/>
      <c r="BS119" s="92"/>
      <c r="BT119" s="92"/>
      <c r="BU119" s="92"/>
      <c r="BV119" s="92"/>
      <c r="BW119" s="92"/>
      <c r="BX119" s="92"/>
      <c r="BY119" s="92"/>
      <c r="BZ119" s="92"/>
      <c r="CA119" s="92"/>
      <c r="CB119" s="92"/>
      <c r="CC119" s="92"/>
      <c r="CD119" s="92"/>
      <c r="CE119" s="92"/>
      <c r="CF119" s="92"/>
      <c r="CG119" s="92"/>
      <c r="CH119" s="92"/>
      <c r="CI119" s="92"/>
      <c r="CJ119" s="92"/>
      <c r="CK119" s="92"/>
      <c r="CL119" s="92"/>
    </row>
    <row r="120" spans="1:90">
      <c r="A120" s="92"/>
      <c r="B120" s="188"/>
      <c r="C120" s="319"/>
      <c r="D120" s="193"/>
      <c r="E120" s="193"/>
      <c r="F120" s="193"/>
      <c r="G120" s="193"/>
      <c r="H120" s="193"/>
      <c r="I120" s="193"/>
      <c r="J120" s="193"/>
      <c r="K120" s="193"/>
      <c r="L120" s="193"/>
      <c r="M120" s="193"/>
      <c r="N120" s="193"/>
      <c r="O120" s="193"/>
      <c r="P120" s="193"/>
      <c r="Q120" s="193"/>
      <c r="R120" s="193"/>
      <c r="S120" s="193"/>
      <c r="T120" s="193"/>
      <c r="U120" s="193"/>
      <c r="V120" s="193"/>
      <c r="W120" s="193"/>
      <c r="X120" s="193"/>
      <c r="Y120" s="193"/>
      <c r="Z120" s="193"/>
      <c r="AA120" s="193"/>
      <c r="AB120" s="193"/>
      <c r="AC120" s="193"/>
      <c r="AD120" s="193"/>
      <c r="AE120" s="193"/>
      <c r="AF120" s="193"/>
      <c r="AG120" s="193"/>
      <c r="AH120" s="193"/>
      <c r="AI120" s="193"/>
      <c r="AJ120" s="193"/>
      <c r="AK120" s="193"/>
      <c r="AL120" s="193"/>
      <c r="AM120" s="193"/>
      <c r="AN120" s="193"/>
      <c r="AO120" s="92"/>
      <c r="AP120" s="92"/>
      <c r="AQ120" s="92"/>
      <c r="AR120" s="92"/>
      <c r="AS120" s="92"/>
      <c r="AT120" s="92"/>
      <c r="AU120" s="92"/>
      <c r="AV120" s="92"/>
      <c r="AW120" s="92"/>
      <c r="AX120" s="92"/>
      <c r="AY120" s="92"/>
      <c r="AZ120" s="92"/>
      <c r="BA120" s="92"/>
      <c r="BB120" s="92"/>
      <c r="BC120" s="92"/>
      <c r="BD120" s="92"/>
      <c r="BE120" s="92"/>
      <c r="BF120" s="92"/>
      <c r="BG120" s="92"/>
      <c r="BH120" s="92"/>
      <c r="BI120" s="92"/>
      <c r="BJ120" s="92"/>
      <c r="BK120" s="92"/>
      <c r="BL120" s="92"/>
      <c r="BM120" s="92"/>
      <c r="BN120" s="92"/>
      <c r="BO120" s="92"/>
      <c r="BP120" s="92"/>
      <c r="BQ120" s="92"/>
      <c r="BR120" s="92"/>
      <c r="BS120" s="92"/>
      <c r="BT120" s="92"/>
      <c r="BU120" s="92"/>
      <c r="BV120" s="92"/>
      <c r="BW120" s="92"/>
      <c r="BX120" s="92"/>
      <c r="BY120" s="92"/>
      <c r="BZ120" s="92"/>
      <c r="CA120" s="92"/>
      <c r="CB120" s="92"/>
      <c r="CC120" s="92"/>
      <c r="CD120" s="92"/>
      <c r="CE120" s="92"/>
      <c r="CF120" s="92"/>
      <c r="CG120" s="92"/>
      <c r="CH120" s="92"/>
      <c r="CI120" s="92"/>
      <c r="CJ120" s="92"/>
      <c r="CK120" s="92"/>
      <c r="CL120" s="92"/>
    </row>
    <row r="121" spans="1:90">
      <c r="A121" s="92"/>
      <c r="B121" s="188"/>
      <c r="C121" s="319"/>
      <c r="D121" s="193"/>
      <c r="E121" s="193"/>
      <c r="F121" s="193"/>
      <c r="G121" s="193"/>
      <c r="H121" s="193"/>
      <c r="I121" s="193"/>
      <c r="J121" s="193"/>
      <c r="K121" s="193"/>
      <c r="L121" s="193"/>
      <c r="M121" s="193"/>
      <c r="N121" s="193"/>
      <c r="O121" s="193"/>
      <c r="P121" s="193"/>
      <c r="Q121" s="193"/>
      <c r="R121" s="193"/>
      <c r="S121" s="193"/>
      <c r="T121" s="193"/>
      <c r="U121" s="193"/>
      <c r="V121" s="193"/>
      <c r="W121" s="193"/>
      <c r="X121" s="193"/>
      <c r="Y121" s="193"/>
      <c r="Z121" s="193"/>
      <c r="AA121" s="193"/>
      <c r="AB121" s="193"/>
      <c r="AC121" s="193"/>
      <c r="AD121" s="193"/>
      <c r="AE121" s="193"/>
      <c r="AF121" s="193"/>
      <c r="AG121" s="193"/>
      <c r="AH121" s="193"/>
      <c r="AI121" s="193"/>
      <c r="AJ121" s="193"/>
      <c r="AK121" s="193"/>
      <c r="AL121" s="193"/>
      <c r="AM121" s="193"/>
      <c r="AN121" s="193"/>
      <c r="AO121" s="92"/>
      <c r="AP121" s="92"/>
      <c r="AQ121" s="92"/>
      <c r="AR121" s="92"/>
      <c r="AS121" s="92"/>
      <c r="AT121" s="92"/>
      <c r="AU121" s="92"/>
      <c r="AV121" s="92"/>
      <c r="AW121" s="92"/>
      <c r="AX121" s="92"/>
      <c r="AY121" s="92"/>
      <c r="AZ121" s="92"/>
      <c r="BA121" s="92"/>
      <c r="BB121" s="92"/>
      <c r="BC121" s="92"/>
      <c r="BD121" s="92"/>
      <c r="BE121" s="92"/>
      <c r="BF121" s="92"/>
      <c r="BG121" s="92"/>
      <c r="BH121" s="92"/>
      <c r="BI121" s="92"/>
      <c r="BJ121" s="92"/>
      <c r="BK121" s="92"/>
      <c r="BL121" s="92"/>
      <c r="BM121" s="92"/>
      <c r="BN121" s="92"/>
      <c r="BO121" s="92"/>
      <c r="BP121" s="92"/>
      <c r="BQ121" s="92"/>
      <c r="BR121" s="92"/>
      <c r="BS121" s="92"/>
      <c r="BT121" s="92"/>
      <c r="BU121" s="92"/>
      <c r="BV121" s="92"/>
      <c r="BW121" s="92"/>
      <c r="BX121" s="92"/>
      <c r="BY121" s="92"/>
      <c r="BZ121" s="92"/>
      <c r="CA121" s="92"/>
      <c r="CB121" s="92"/>
      <c r="CC121" s="92"/>
      <c r="CD121" s="92"/>
      <c r="CE121" s="92"/>
      <c r="CF121" s="92"/>
      <c r="CG121" s="92"/>
      <c r="CH121" s="92"/>
      <c r="CI121" s="92"/>
      <c r="CJ121" s="92"/>
      <c r="CK121" s="92"/>
      <c r="CL121" s="92"/>
    </row>
    <row r="122" spans="1:90">
      <c r="A122" s="92"/>
      <c r="B122" s="188"/>
      <c r="C122" s="319"/>
      <c r="D122" s="193"/>
      <c r="E122" s="193"/>
      <c r="F122" s="193"/>
      <c r="G122" s="193"/>
      <c r="H122" s="193"/>
      <c r="I122" s="193"/>
      <c r="J122" s="193"/>
      <c r="K122" s="193"/>
      <c r="L122" s="193"/>
      <c r="M122" s="193"/>
      <c r="N122" s="193"/>
      <c r="O122" s="193"/>
      <c r="P122" s="193"/>
      <c r="Q122" s="193"/>
      <c r="R122" s="193"/>
      <c r="S122" s="193"/>
      <c r="T122" s="193"/>
      <c r="U122" s="193"/>
      <c r="V122" s="193"/>
      <c r="W122" s="193"/>
      <c r="X122" s="193"/>
      <c r="Y122" s="193"/>
      <c r="Z122" s="193"/>
      <c r="AA122" s="193"/>
      <c r="AB122" s="193"/>
      <c r="AC122" s="193"/>
      <c r="AD122" s="193"/>
      <c r="AE122" s="193"/>
      <c r="AF122" s="193"/>
      <c r="AG122" s="193"/>
      <c r="AH122" s="193"/>
      <c r="AI122" s="193"/>
      <c r="AJ122" s="193"/>
      <c r="AK122" s="193"/>
      <c r="AL122" s="193"/>
      <c r="AM122" s="193"/>
      <c r="AN122" s="193"/>
      <c r="AO122" s="92"/>
      <c r="AP122" s="92"/>
      <c r="AQ122" s="92"/>
      <c r="AR122" s="92"/>
      <c r="AS122" s="92"/>
      <c r="AT122" s="92"/>
      <c r="AU122" s="92"/>
      <c r="AV122" s="92"/>
      <c r="AW122" s="92"/>
      <c r="AX122" s="92"/>
      <c r="AY122" s="92"/>
      <c r="AZ122" s="92"/>
      <c r="BA122" s="92"/>
      <c r="BB122" s="92"/>
      <c r="BC122" s="92"/>
      <c r="BD122" s="92"/>
      <c r="BE122" s="92"/>
      <c r="BF122" s="92"/>
      <c r="BG122" s="92"/>
      <c r="BH122" s="92"/>
      <c r="BI122" s="92"/>
      <c r="BJ122" s="92"/>
      <c r="BK122" s="92"/>
      <c r="BL122" s="92"/>
      <c r="BM122" s="92"/>
      <c r="BN122" s="92"/>
      <c r="BO122" s="92"/>
      <c r="BP122" s="92"/>
      <c r="BQ122" s="92"/>
      <c r="BR122" s="92"/>
      <c r="BS122" s="92"/>
      <c r="BT122" s="92"/>
      <c r="BU122" s="92"/>
      <c r="BV122" s="92"/>
      <c r="BW122" s="92"/>
      <c r="BX122" s="92"/>
      <c r="BY122" s="92"/>
      <c r="BZ122" s="92"/>
      <c r="CA122" s="92"/>
      <c r="CB122" s="92"/>
      <c r="CC122" s="92"/>
      <c r="CD122" s="92"/>
      <c r="CE122" s="92"/>
      <c r="CF122" s="92"/>
      <c r="CG122" s="92"/>
      <c r="CH122" s="92"/>
      <c r="CI122" s="92"/>
      <c r="CJ122" s="92"/>
      <c r="CK122" s="92"/>
      <c r="CL122" s="92"/>
    </row>
    <row r="123" spans="1:90">
      <c r="A123" s="92"/>
      <c r="B123" s="188"/>
      <c r="C123" s="319"/>
      <c r="D123" s="193"/>
      <c r="E123" s="193"/>
      <c r="F123" s="193"/>
      <c r="G123" s="193"/>
      <c r="H123" s="193"/>
      <c r="I123" s="193"/>
      <c r="J123" s="193"/>
      <c r="K123" s="193"/>
      <c r="L123" s="193"/>
      <c r="M123" s="193"/>
      <c r="N123" s="193"/>
      <c r="O123" s="193"/>
      <c r="P123" s="193"/>
      <c r="Q123" s="193"/>
      <c r="R123" s="193"/>
      <c r="S123" s="193"/>
      <c r="T123" s="193"/>
      <c r="U123" s="193"/>
      <c r="V123" s="193"/>
      <c r="W123" s="193"/>
      <c r="X123" s="193"/>
      <c r="Y123" s="193"/>
      <c r="Z123" s="193"/>
      <c r="AA123" s="193"/>
      <c r="AB123" s="193"/>
      <c r="AC123" s="193"/>
      <c r="AD123" s="193"/>
      <c r="AE123" s="193"/>
      <c r="AF123" s="193"/>
      <c r="AG123" s="193"/>
      <c r="AH123" s="193"/>
      <c r="AI123" s="193"/>
      <c r="AJ123" s="193"/>
      <c r="AK123" s="193"/>
      <c r="AL123" s="193"/>
      <c r="AM123" s="193"/>
      <c r="AN123" s="193"/>
      <c r="AO123" s="92"/>
      <c r="AP123" s="92"/>
      <c r="AQ123" s="92"/>
      <c r="AR123" s="92"/>
      <c r="AS123" s="92"/>
      <c r="AT123" s="92"/>
      <c r="AU123" s="92"/>
      <c r="AV123" s="92"/>
      <c r="AW123" s="92"/>
      <c r="AX123" s="92"/>
      <c r="AY123" s="92"/>
      <c r="AZ123" s="92"/>
      <c r="BA123" s="92"/>
      <c r="BB123" s="92"/>
      <c r="BC123" s="92"/>
      <c r="BD123" s="92"/>
      <c r="BE123" s="92"/>
      <c r="BF123" s="92"/>
      <c r="BG123" s="92"/>
      <c r="BH123" s="92"/>
      <c r="BI123" s="92"/>
      <c r="BJ123" s="92"/>
      <c r="BK123" s="92"/>
      <c r="BL123" s="92"/>
      <c r="BM123" s="92"/>
      <c r="BN123" s="92"/>
      <c r="BO123" s="92"/>
      <c r="BP123" s="92"/>
      <c r="BQ123" s="92"/>
      <c r="BR123" s="92"/>
      <c r="BS123" s="92"/>
      <c r="BT123" s="92"/>
      <c r="BU123" s="92"/>
      <c r="BV123" s="92"/>
      <c r="BW123" s="92"/>
      <c r="BX123" s="92"/>
      <c r="BY123" s="92"/>
      <c r="BZ123" s="92"/>
      <c r="CA123" s="92"/>
      <c r="CB123" s="92"/>
      <c r="CC123" s="92"/>
      <c r="CD123" s="92"/>
      <c r="CE123" s="92"/>
      <c r="CF123" s="92"/>
      <c r="CG123" s="92"/>
      <c r="CH123" s="92"/>
      <c r="CI123" s="92"/>
      <c r="CJ123" s="92"/>
      <c r="CK123" s="92"/>
      <c r="CL123" s="92"/>
    </row>
    <row r="124" spans="1:90">
      <c r="A124" s="92"/>
      <c r="B124" s="188"/>
      <c r="C124" s="319"/>
      <c r="D124" s="193"/>
      <c r="E124" s="193"/>
      <c r="F124" s="193"/>
      <c r="G124" s="193"/>
      <c r="H124" s="193"/>
      <c r="I124" s="193"/>
      <c r="J124" s="193"/>
      <c r="K124" s="193"/>
      <c r="L124" s="193"/>
      <c r="M124" s="193"/>
      <c r="N124" s="193"/>
      <c r="O124" s="193"/>
      <c r="P124" s="193"/>
      <c r="Q124" s="193"/>
      <c r="R124" s="193"/>
      <c r="S124" s="193"/>
      <c r="T124" s="193"/>
      <c r="U124" s="193"/>
      <c r="V124" s="193"/>
      <c r="W124" s="193"/>
      <c r="X124" s="193"/>
      <c r="Y124" s="193"/>
      <c r="Z124" s="193"/>
      <c r="AA124" s="193"/>
      <c r="AB124" s="193"/>
      <c r="AC124" s="193"/>
      <c r="AD124" s="193"/>
      <c r="AE124" s="193"/>
      <c r="AF124" s="193"/>
      <c r="AG124" s="193"/>
      <c r="AH124" s="193"/>
      <c r="AI124" s="193"/>
      <c r="AJ124" s="193"/>
      <c r="AK124" s="193"/>
      <c r="AL124" s="193"/>
      <c r="AM124" s="193"/>
      <c r="AN124" s="193"/>
      <c r="AO124" s="92"/>
      <c r="AP124" s="92"/>
      <c r="AQ124" s="92"/>
      <c r="AR124" s="92"/>
      <c r="AS124" s="92"/>
      <c r="AT124" s="92"/>
      <c r="AU124" s="92"/>
      <c r="AV124" s="92"/>
      <c r="AW124" s="92"/>
      <c r="AX124" s="92"/>
      <c r="AY124" s="92"/>
      <c r="AZ124" s="92"/>
      <c r="BA124" s="92"/>
      <c r="BB124" s="92"/>
      <c r="BC124" s="92"/>
      <c r="BD124" s="92"/>
      <c r="BE124" s="92"/>
      <c r="BF124" s="92"/>
      <c r="BG124" s="92"/>
      <c r="BH124" s="92"/>
      <c r="BI124" s="92"/>
      <c r="BJ124" s="92"/>
      <c r="BK124" s="92"/>
      <c r="BL124" s="92"/>
      <c r="BM124" s="92"/>
      <c r="BN124" s="92"/>
      <c r="BO124" s="92"/>
      <c r="BP124" s="92"/>
      <c r="BQ124" s="92"/>
      <c r="BR124" s="92"/>
      <c r="BS124" s="92"/>
      <c r="BT124" s="92"/>
      <c r="BU124" s="92"/>
      <c r="BV124" s="92"/>
      <c r="BW124" s="92"/>
      <c r="BX124" s="92"/>
      <c r="BY124" s="92"/>
      <c r="BZ124" s="92"/>
      <c r="CA124" s="92"/>
      <c r="CB124" s="92"/>
      <c r="CC124" s="92"/>
      <c r="CD124" s="92"/>
      <c r="CE124" s="92"/>
      <c r="CF124" s="92"/>
      <c r="CG124" s="92"/>
      <c r="CH124" s="92"/>
      <c r="CI124" s="92"/>
      <c r="CJ124" s="92"/>
      <c r="CK124" s="92"/>
      <c r="CL124" s="92"/>
    </row>
    <row r="125" spans="1:90">
      <c r="A125" s="92"/>
      <c r="B125" s="188"/>
      <c r="C125" s="319"/>
      <c r="D125" s="193"/>
      <c r="E125" s="193"/>
      <c r="F125" s="193"/>
      <c r="G125" s="193"/>
      <c r="H125" s="193"/>
      <c r="I125" s="193"/>
      <c r="J125" s="193"/>
      <c r="K125" s="193"/>
      <c r="L125" s="193"/>
      <c r="M125" s="193"/>
      <c r="N125" s="193"/>
      <c r="O125" s="193"/>
      <c r="P125" s="193"/>
      <c r="Q125" s="193"/>
      <c r="R125" s="193"/>
      <c r="S125" s="193"/>
      <c r="T125" s="193"/>
      <c r="U125" s="193"/>
      <c r="V125" s="193"/>
      <c r="W125" s="193"/>
      <c r="X125" s="193"/>
      <c r="Y125" s="193"/>
      <c r="Z125" s="193"/>
      <c r="AA125" s="193"/>
      <c r="AB125" s="193"/>
      <c r="AC125" s="193"/>
      <c r="AD125" s="193"/>
      <c r="AE125" s="193"/>
      <c r="AF125" s="193"/>
      <c r="AG125" s="193"/>
      <c r="AH125" s="193"/>
      <c r="AI125" s="193"/>
      <c r="AJ125" s="193"/>
      <c r="AK125" s="193"/>
      <c r="AL125" s="193"/>
      <c r="AM125" s="193"/>
      <c r="AN125" s="193"/>
      <c r="AO125" s="92"/>
      <c r="AP125" s="92"/>
      <c r="AQ125" s="92"/>
      <c r="AR125" s="92"/>
      <c r="AS125" s="92"/>
      <c r="AT125" s="92"/>
      <c r="AU125" s="92"/>
      <c r="AV125" s="92"/>
      <c r="AW125" s="92"/>
      <c r="AX125" s="92"/>
      <c r="AY125" s="92"/>
      <c r="AZ125" s="92"/>
      <c r="BA125" s="92"/>
      <c r="BB125" s="92"/>
      <c r="BC125" s="92"/>
      <c r="BD125" s="92"/>
      <c r="BE125" s="92"/>
      <c r="BF125" s="92"/>
      <c r="BG125" s="92"/>
      <c r="BH125" s="92"/>
      <c r="BI125" s="92"/>
      <c r="BJ125" s="92"/>
      <c r="BK125" s="92"/>
      <c r="BL125" s="92"/>
      <c r="BM125" s="92"/>
      <c r="BN125" s="92"/>
      <c r="BO125" s="92"/>
      <c r="BP125" s="92"/>
      <c r="BQ125" s="92"/>
      <c r="BR125" s="92"/>
      <c r="BS125" s="92"/>
      <c r="BT125" s="92"/>
      <c r="BU125" s="92"/>
      <c r="BV125" s="92"/>
      <c r="BW125" s="92"/>
      <c r="BX125" s="92"/>
      <c r="BY125" s="92"/>
      <c r="BZ125" s="92"/>
      <c r="CA125" s="92"/>
      <c r="CB125" s="92"/>
      <c r="CC125" s="92"/>
      <c r="CD125" s="92"/>
      <c r="CE125" s="92"/>
      <c r="CF125" s="92"/>
      <c r="CG125" s="92"/>
      <c r="CH125" s="92"/>
      <c r="CI125" s="92"/>
      <c r="CJ125" s="92"/>
      <c r="CK125" s="92"/>
      <c r="CL125" s="92"/>
    </row>
    <row r="126" spans="1:90">
      <c r="A126" s="92"/>
      <c r="B126" s="188"/>
      <c r="C126" s="319"/>
      <c r="D126" s="193"/>
      <c r="E126" s="193"/>
      <c r="F126" s="193"/>
      <c r="G126" s="193"/>
      <c r="H126" s="193"/>
      <c r="I126" s="193"/>
      <c r="J126" s="193"/>
      <c r="K126" s="193"/>
      <c r="L126" s="193"/>
      <c r="M126" s="193"/>
      <c r="N126" s="193"/>
      <c r="O126" s="193"/>
      <c r="P126" s="193"/>
      <c r="Q126" s="193"/>
      <c r="R126" s="193"/>
      <c r="S126" s="193"/>
      <c r="T126" s="193"/>
      <c r="U126" s="193"/>
      <c r="V126" s="193"/>
      <c r="W126" s="193"/>
      <c r="X126" s="193"/>
      <c r="Y126" s="193"/>
      <c r="Z126" s="193"/>
      <c r="AA126" s="193"/>
      <c r="AB126" s="193"/>
      <c r="AC126" s="193"/>
      <c r="AD126" s="193"/>
      <c r="AE126" s="193"/>
      <c r="AF126" s="193"/>
      <c r="AG126" s="193"/>
      <c r="AH126" s="193"/>
      <c r="AI126" s="193"/>
      <c r="AJ126" s="193"/>
      <c r="AK126" s="193"/>
      <c r="AL126" s="193"/>
      <c r="AM126" s="193"/>
      <c r="AN126" s="193"/>
      <c r="AO126" s="92"/>
      <c r="AP126" s="92"/>
      <c r="AQ126" s="92"/>
      <c r="AR126" s="92"/>
      <c r="AS126" s="92"/>
      <c r="AT126" s="92"/>
      <c r="AU126" s="92"/>
      <c r="AV126" s="92"/>
      <c r="AW126" s="92"/>
      <c r="AX126" s="92"/>
      <c r="AY126" s="92"/>
      <c r="AZ126" s="92"/>
      <c r="BA126" s="92"/>
      <c r="BB126" s="92"/>
      <c r="BC126" s="92"/>
      <c r="BD126" s="92"/>
      <c r="BE126" s="92"/>
      <c r="BF126" s="92"/>
      <c r="BG126" s="92"/>
      <c r="BH126" s="92"/>
      <c r="BI126" s="92"/>
      <c r="BJ126" s="92"/>
      <c r="BK126" s="92"/>
      <c r="BL126" s="92"/>
      <c r="BM126" s="92"/>
      <c r="BN126" s="92"/>
      <c r="BO126" s="92"/>
      <c r="BP126" s="92"/>
      <c r="BQ126" s="92"/>
      <c r="BR126" s="92"/>
      <c r="BS126" s="92"/>
      <c r="BT126" s="92"/>
      <c r="BU126" s="92"/>
      <c r="BV126" s="92"/>
      <c r="BW126" s="92"/>
      <c r="BX126" s="92"/>
      <c r="BY126" s="92"/>
      <c r="BZ126" s="92"/>
      <c r="CA126" s="92"/>
      <c r="CB126" s="92"/>
      <c r="CC126" s="92"/>
      <c r="CD126" s="92"/>
      <c r="CE126" s="92"/>
      <c r="CF126" s="92"/>
      <c r="CG126" s="92"/>
      <c r="CH126" s="92"/>
      <c r="CI126" s="92"/>
      <c r="CJ126" s="92"/>
      <c r="CK126" s="92"/>
      <c r="CL126" s="92"/>
    </row>
    <row r="127" spans="1:90">
      <c r="A127" s="92"/>
      <c r="B127" s="188"/>
      <c r="C127" s="319"/>
      <c r="D127" s="193"/>
      <c r="E127" s="193"/>
      <c r="F127" s="193"/>
      <c r="G127" s="193"/>
      <c r="H127" s="193"/>
      <c r="I127" s="193"/>
      <c r="J127" s="193"/>
      <c r="K127" s="193"/>
      <c r="L127" s="193"/>
      <c r="M127" s="193"/>
      <c r="N127" s="193"/>
      <c r="O127" s="193"/>
      <c r="P127" s="193"/>
      <c r="Q127" s="193"/>
      <c r="R127" s="193"/>
      <c r="S127" s="193"/>
      <c r="T127" s="193"/>
      <c r="U127" s="193"/>
      <c r="V127" s="193"/>
      <c r="W127" s="193"/>
      <c r="X127" s="193"/>
      <c r="Y127" s="193"/>
      <c r="Z127" s="193"/>
      <c r="AA127" s="193"/>
      <c r="AB127" s="193"/>
      <c r="AC127" s="193"/>
      <c r="AD127" s="193"/>
      <c r="AE127" s="193"/>
      <c r="AF127" s="193"/>
      <c r="AG127" s="193"/>
      <c r="AH127" s="193"/>
      <c r="AI127" s="193"/>
      <c r="AJ127" s="193"/>
      <c r="AK127" s="193"/>
      <c r="AL127" s="193"/>
      <c r="AM127" s="193"/>
      <c r="AN127" s="193"/>
      <c r="AO127" s="92"/>
      <c r="AP127" s="92"/>
      <c r="AQ127" s="92"/>
      <c r="AR127" s="92"/>
      <c r="AS127" s="92"/>
      <c r="AT127" s="92"/>
      <c r="AU127" s="92"/>
      <c r="AV127" s="92"/>
      <c r="AW127" s="92"/>
      <c r="AX127" s="92"/>
      <c r="AY127" s="92"/>
      <c r="AZ127" s="92"/>
      <c r="BA127" s="92"/>
      <c r="BB127" s="92"/>
      <c r="BC127" s="92"/>
      <c r="BD127" s="92"/>
      <c r="BE127" s="92"/>
      <c r="BF127" s="92"/>
      <c r="BG127" s="92"/>
      <c r="BH127" s="92"/>
      <c r="BI127" s="92"/>
      <c r="BJ127" s="92"/>
      <c r="BK127" s="92"/>
      <c r="BL127" s="92"/>
      <c r="BM127" s="92"/>
      <c r="BN127" s="92"/>
      <c r="BO127" s="92"/>
      <c r="BP127" s="92"/>
      <c r="BQ127" s="92"/>
      <c r="BR127" s="92"/>
      <c r="BS127" s="92"/>
      <c r="BT127" s="92"/>
      <c r="BU127" s="92"/>
      <c r="BV127" s="92"/>
      <c r="BW127" s="92"/>
      <c r="BX127" s="92"/>
      <c r="BY127" s="92"/>
      <c r="BZ127" s="92"/>
      <c r="CA127" s="92"/>
      <c r="CB127" s="92"/>
      <c r="CC127" s="92"/>
      <c r="CD127" s="92"/>
      <c r="CE127" s="92"/>
      <c r="CF127" s="92"/>
      <c r="CG127" s="92"/>
      <c r="CH127" s="92"/>
      <c r="CI127" s="92"/>
      <c r="CJ127" s="92"/>
      <c r="CK127" s="92"/>
      <c r="CL127" s="92"/>
    </row>
    <row r="128" spans="1:90">
      <c r="A128" s="92"/>
      <c r="B128" s="188"/>
      <c r="C128" s="319"/>
      <c r="D128" s="193"/>
      <c r="E128" s="193"/>
      <c r="F128" s="193"/>
      <c r="G128" s="193"/>
      <c r="H128" s="193"/>
      <c r="I128" s="193"/>
      <c r="J128" s="193"/>
      <c r="K128" s="193"/>
      <c r="L128" s="193"/>
      <c r="M128" s="193"/>
      <c r="N128" s="193"/>
      <c r="O128" s="193"/>
      <c r="P128" s="193"/>
      <c r="Q128" s="193"/>
      <c r="R128" s="193"/>
      <c r="S128" s="193"/>
      <c r="T128" s="193"/>
      <c r="U128" s="193"/>
      <c r="V128" s="193"/>
      <c r="W128" s="193"/>
      <c r="X128" s="193"/>
      <c r="Y128" s="193"/>
      <c r="Z128" s="193"/>
      <c r="AA128" s="193"/>
      <c r="AB128" s="193"/>
      <c r="AC128" s="193"/>
      <c r="AD128" s="193"/>
      <c r="AE128" s="193"/>
      <c r="AF128" s="193"/>
      <c r="AG128" s="193"/>
      <c r="AH128" s="193"/>
      <c r="AI128" s="193"/>
      <c r="AJ128" s="193"/>
      <c r="AK128" s="193"/>
      <c r="AL128" s="193"/>
      <c r="AM128" s="193"/>
      <c r="AN128" s="193"/>
      <c r="AO128" s="92"/>
      <c r="AP128" s="92"/>
      <c r="AQ128" s="92"/>
      <c r="AR128" s="92"/>
      <c r="AS128" s="92"/>
      <c r="AT128" s="92"/>
      <c r="AU128" s="92"/>
      <c r="AV128" s="92"/>
      <c r="AW128" s="92"/>
      <c r="AX128" s="92"/>
      <c r="AY128" s="92"/>
      <c r="AZ128" s="92"/>
      <c r="BA128" s="92"/>
      <c r="BB128" s="92"/>
      <c r="BC128" s="92"/>
      <c r="BD128" s="92"/>
      <c r="BE128" s="92"/>
      <c r="BF128" s="92"/>
      <c r="BG128" s="92"/>
      <c r="BH128" s="92"/>
      <c r="BI128" s="92"/>
      <c r="BJ128" s="92"/>
      <c r="BK128" s="92"/>
      <c r="BL128" s="92"/>
      <c r="BM128" s="92"/>
      <c r="BN128" s="92"/>
      <c r="BO128" s="92"/>
      <c r="BP128" s="92"/>
      <c r="BQ128" s="92"/>
      <c r="BR128" s="92"/>
      <c r="BS128" s="92"/>
      <c r="BT128" s="92"/>
      <c r="BU128" s="92"/>
      <c r="BV128" s="92"/>
      <c r="BW128" s="92"/>
      <c r="BX128" s="92"/>
      <c r="BY128" s="92"/>
      <c r="BZ128" s="92"/>
      <c r="CA128" s="92"/>
      <c r="CB128" s="92"/>
      <c r="CC128" s="92"/>
      <c r="CD128" s="92"/>
      <c r="CE128" s="92"/>
      <c r="CF128" s="92"/>
      <c r="CG128" s="92"/>
      <c r="CH128" s="92"/>
      <c r="CI128" s="92"/>
      <c r="CJ128" s="92"/>
      <c r="CK128" s="92"/>
      <c r="CL128" s="92"/>
    </row>
    <row r="129" spans="1:90">
      <c r="A129" s="92"/>
      <c r="B129" s="188"/>
      <c r="C129" s="319"/>
      <c r="D129" s="193"/>
      <c r="E129" s="193"/>
      <c r="F129" s="193"/>
      <c r="G129" s="193"/>
      <c r="H129" s="193"/>
      <c r="I129" s="193"/>
      <c r="J129" s="193"/>
      <c r="K129" s="193"/>
      <c r="L129" s="193"/>
      <c r="M129" s="193"/>
      <c r="N129" s="193"/>
      <c r="O129" s="193"/>
      <c r="P129" s="193"/>
      <c r="Q129" s="193"/>
      <c r="R129" s="193"/>
      <c r="S129" s="193"/>
      <c r="T129" s="193"/>
      <c r="U129" s="193"/>
      <c r="V129" s="193"/>
      <c r="W129" s="193"/>
      <c r="X129" s="193"/>
      <c r="Y129" s="193"/>
      <c r="Z129" s="193"/>
      <c r="AA129" s="193"/>
      <c r="AB129" s="193"/>
      <c r="AC129" s="193"/>
      <c r="AD129" s="193"/>
      <c r="AE129" s="193"/>
      <c r="AF129" s="193"/>
      <c r="AG129" s="193"/>
      <c r="AH129" s="193"/>
      <c r="AI129" s="193"/>
      <c r="AJ129" s="193"/>
      <c r="AK129" s="193"/>
      <c r="AL129" s="193"/>
      <c r="AM129" s="193"/>
      <c r="AN129" s="193"/>
      <c r="AO129" s="92"/>
      <c r="AP129" s="92"/>
      <c r="AQ129" s="92"/>
      <c r="AR129" s="92"/>
      <c r="AS129" s="92"/>
      <c r="AT129" s="92"/>
      <c r="AU129" s="92"/>
      <c r="AV129" s="92"/>
      <c r="AW129" s="92"/>
      <c r="AX129" s="92"/>
      <c r="AY129" s="92"/>
      <c r="AZ129" s="92"/>
      <c r="BA129" s="92"/>
      <c r="BB129" s="92"/>
      <c r="BC129" s="92"/>
      <c r="BD129" s="92"/>
      <c r="BE129" s="92"/>
      <c r="BF129" s="92"/>
      <c r="BG129" s="92"/>
      <c r="BH129" s="92"/>
      <c r="BI129" s="92"/>
      <c r="BJ129" s="92"/>
      <c r="BK129" s="92"/>
      <c r="BL129" s="92"/>
      <c r="BM129" s="92"/>
      <c r="BN129" s="92"/>
      <c r="BO129" s="92"/>
      <c r="BP129" s="92"/>
      <c r="BQ129" s="92"/>
      <c r="BR129" s="92"/>
      <c r="BS129" s="92"/>
      <c r="BT129" s="92"/>
      <c r="BU129" s="92"/>
      <c r="BV129" s="92"/>
      <c r="BW129" s="92"/>
      <c r="BX129" s="92"/>
      <c r="BY129" s="92"/>
      <c r="BZ129" s="92"/>
      <c r="CA129" s="92"/>
      <c r="CB129" s="92"/>
      <c r="CC129" s="92"/>
      <c r="CD129" s="92"/>
      <c r="CE129" s="92"/>
      <c r="CF129" s="92"/>
      <c r="CG129" s="92"/>
      <c r="CH129" s="92"/>
      <c r="CI129" s="92"/>
      <c r="CJ129" s="92"/>
      <c r="CK129" s="92"/>
      <c r="CL129" s="92"/>
    </row>
    <row r="130" spans="1:90">
      <c r="A130" s="92"/>
      <c r="B130" s="188"/>
      <c r="C130" s="319"/>
      <c r="D130" s="193"/>
      <c r="E130" s="193"/>
      <c r="F130" s="193"/>
      <c r="G130" s="193"/>
      <c r="H130" s="193"/>
      <c r="I130" s="193"/>
      <c r="J130" s="193"/>
      <c r="K130" s="193"/>
      <c r="L130" s="193"/>
      <c r="M130" s="193"/>
      <c r="N130" s="193"/>
      <c r="O130" s="193"/>
      <c r="P130" s="193"/>
      <c r="Q130" s="193"/>
      <c r="R130" s="193"/>
      <c r="S130" s="193"/>
      <c r="T130" s="193"/>
      <c r="U130" s="193"/>
      <c r="V130" s="193"/>
      <c r="W130" s="193"/>
      <c r="X130" s="193"/>
      <c r="Y130" s="193"/>
      <c r="Z130" s="193"/>
      <c r="AA130" s="193"/>
      <c r="AB130" s="193"/>
      <c r="AC130" s="193"/>
      <c r="AD130" s="193"/>
      <c r="AE130" s="193"/>
      <c r="AF130" s="193"/>
      <c r="AG130" s="193"/>
      <c r="AH130" s="193"/>
      <c r="AI130" s="193"/>
      <c r="AJ130" s="193"/>
      <c r="AK130" s="193"/>
      <c r="AL130" s="193"/>
      <c r="AM130" s="193"/>
      <c r="AN130" s="193"/>
      <c r="AO130" s="92"/>
      <c r="AP130" s="92"/>
      <c r="AQ130" s="92"/>
      <c r="AR130" s="92"/>
      <c r="AS130" s="92"/>
      <c r="AT130" s="92"/>
      <c r="AU130" s="92"/>
      <c r="AV130" s="92"/>
      <c r="AW130" s="92"/>
      <c r="AX130" s="92"/>
      <c r="AY130" s="92"/>
      <c r="AZ130" s="92"/>
      <c r="BA130" s="92"/>
      <c r="BB130" s="92"/>
      <c r="BC130" s="92"/>
      <c r="BD130" s="92"/>
      <c r="BE130" s="92"/>
      <c r="BF130" s="92"/>
      <c r="BG130" s="92"/>
      <c r="BH130" s="92"/>
      <c r="BI130" s="92"/>
      <c r="BJ130" s="92"/>
      <c r="BK130" s="92"/>
      <c r="BL130" s="92"/>
      <c r="BM130" s="92"/>
      <c r="BN130" s="92"/>
      <c r="BO130" s="92"/>
      <c r="BP130" s="92"/>
      <c r="BQ130" s="92"/>
      <c r="BR130" s="92"/>
      <c r="BS130" s="92"/>
      <c r="BT130" s="92"/>
      <c r="BU130" s="92"/>
      <c r="BV130" s="92"/>
      <c r="BW130" s="92"/>
      <c r="BX130" s="92"/>
      <c r="BY130" s="92"/>
      <c r="BZ130" s="92"/>
      <c r="CA130" s="92"/>
      <c r="CB130" s="92"/>
      <c r="CC130" s="92"/>
      <c r="CD130" s="92"/>
      <c r="CE130" s="92"/>
      <c r="CF130" s="92"/>
      <c r="CG130" s="92"/>
      <c r="CH130" s="92"/>
      <c r="CI130" s="92"/>
      <c r="CJ130" s="92"/>
      <c r="CK130" s="92"/>
      <c r="CL130" s="92"/>
    </row>
    <row r="131" spans="1:90">
      <c r="A131" s="92"/>
      <c r="B131" s="188"/>
      <c r="C131" s="319"/>
      <c r="D131" s="193"/>
      <c r="E131" s="193"/>
      <c r="F131" s="193"/>
      <c r="G131" s="193"/>
      <c r="H131" s="193"/>
      <c r="I131" s="193"/>
      <c r="J131" s="193"/>
      <c r="K131" s="193"/>
      <c r="L131" s="193"/>
      <c r="M131" s="193"/>
      <c r="N131" s="193"/>
      <c r="O131" s="193"/>
      <c r="P131" s="193"/>
      <c r="Q131" s="193"/>
      <c r="R131" s="193"/>
      <c r="S131" s="193"/>
      <c r="T131" s="193"/>
      <c r="U131" s="193"/>
      <c r="V131" s="193"/>
      <c r="W131" s="193"/>
      <c r="X131" s="193"/>
      <c r="Y131" s="193"/>
      <c r="Z131" s="193"/>
      <c r="AA131" s="193"/>
      <c r="AB131" s="193"/>
      <c r="AC131" s="193"/>
      <c r="AD131" s="193"/>
      <c r="AE131" s="193"/>
      <c r="AF131" s="193"/>
      <c r="AG131" s="193"/>
      <c r="AH131" s="193"/>
      <c r="AI131" s="193"/>
      <c r="AJ131" s="193"/>
      <c r="AK131" s="193"/>
      <c r="AL131" s="193"/>
      <c r="AM131" s="193"/>
      <c r="AN131" s="193"/>
      <c r="AO131" s="92"/>
      <c r="AP131" s="92"/>
      <c r="AQ131" s="92"/>
      <c r="AR131" s="92"/>
      <c r="AS131" s="92"/>
      <c r="AT131" s="92"/>
      <c r="AU131" s="92"/>
      <c r="AV131" s="92"/>
      <c r="AW131" s="92"/>
      <c r="AX131" s="92"/>
      <c r="AY131" s="92"/>
      <c r="AZ131" s="92"/>
      <c r="BA131" s="92"/>
      <c r="BB131" s="92"/>
      <c r="BC131" s="92"/>
      <c r="BD131" s="92"/>
      <c r="BE131" s="92"/>
      <c r="BF131" s="92"/>
      <c r="BG131" s="92"/>
      <c r="BH131" s="92"/>
      <c r="BI131" s="92"/>
      <c r="BJ131" s="92"/>
      <c r="BK131" s="92"/>
      <c r="BL131" s="92"/>
      <c r="BM131" s="92"/>
      <c r="BN131" s="92"/>
      <c r="BO131" s="92"/>
      <c r="BP131" s="92"/>
      <c r="BQ131" s="92"/>
      <c r="BR131" s="92"/>
      <c r="BS131" s="92"/>
      <c r="BT131" s="92"/>
      <c r="BU131" s="92"/>
      <c r="BV131" s="92"/>
      <c r="BW131" s="92"/>
      <c r="BX131" s="92"/>
      <c r="BY131" s="92"/>
      <c r="BZ131" s="92"/>
      <c r="CA131" s="92"/>
      <c r="CB131" s="92"/>
      <c r="CC131" s="92"/>
      <c r="CD131" s="92"/>
      <c r="CE131" s="92"/>
      <c r="CF131" s="92"/>
      <c r="CG131" s="92"/>
      <c r="CH131" s="92"/>
      <c r="CI131" s="92"/>
      <c r="CJ131" s="92"/>
      <c r="CK131" s="92"/>
      <c r="CL131" s="92"/>
    </row>
    <row r="132" spans="1:90">
      <c r="A132" s="92"/>
      <c r="B132" s="188"/>
      <c r="C132" s="319"/>
      <c r="D132" s="193"/>
      <c r="E132" s="193"/>
      <c r="F132" s="193"/>
      <c r="G132" s="193"/>
      <c r="H132" s="193"/>
      <c r="I132" s="193"/>
      <c r="J132" s="193"/>
      <c r="K132" s="193"/>
      <c r="L132" s="193"/>
      <c r="M132" s="193"/>
      <c r="N132" s="193"/>
      <c r="O132" s="193"/>
      <c r="P132" s="193"/>
      <c r="Q132" s="193"/>
      <c r="R132" s="193"/>
      <c r="S132" s="193"/>
      <c r="T132" s="193"/>
      <c r="U132" s="193"/>
      <c r="V132" s="193"/>
      <c r="W132" s="193"/>
      <c r="X132" s="193"/>
      <c r="Y132" s="193"/>
      <c r="Z132" s="193"/>
      <c r="AA132" s="193"/>
      <c r="AB132" s="193"/>
      <c r="AC132" s="193"/>
      <c r="AD132" s="193"/>
      <c r="AE132" s="193"/>
      <c r="AF132" s="193"/>
      <c r="AG132" s="193"/>
      <c r="AH132" s="193"/>
      <c r="AI132" s="193"/>
      <c r="AJ132" s="193"/>
      <c r="AK132" s="193"/>
      <c r="AL132" s="193"/>
      <c r="AM132" s="193"/>
      <c r="AN132" s="193"/>
      <c r="AO132" s="92"/>
      <c r="AP132" s="92"/>
      <c r="AQ132" s="92"/>
      <c r="AR132" s="92"/>
      <c r="AS132" s="92"/>
      <c r="AT132" s="92"/>
      <c r="AU132" s="92"/>
      <c r="AV132" s="92"/>
      <c r="AW132" s="92"/>
      <c r="AX132" s="92"/>
      <c r="AY132" s="92"/>
      <c r="AZ132" s="92"/>
      <c r="BA132" s="92"/>
      <c r="BB132" s="92"/>
      <c r="BC132" s="92"/>
      <c r="BD132" s="92"/>
      <c r="BE132" s="92"/>
      <c r="BF132" s="92"/>
      <c r="BG132" s="92"/>
      <c r="BH132" s="92"/>
      <c r="BI132" s="92"/>
      <c r="BJ132" s="92"/>
      <c r="BK132" s="92"/>
      <c r="BL132" s="92"/>
      <c r="BM132" s="92"/>
      <c r="BN132" s="92"/>
      <c r="BO132" s="92"/>
      <c r="BP132" s="92"/>
      <c r="BQ132" s="92"/>
      <c r="BR132" s="92"/>
      <c r="BS132" s="92"/>
      <c r="BT132" s="92"/>
      <c r="BU132" s="92"/>
      <c r="BV132" s="92"/>
      <c r="BW132" s="92"/>
      <c r="BX132" s="92"/>
      <c r="BY132" s="92"/>
      <c r="BZ132" s="92"/>
      <c r="CA132" s="92"/>
      <c r="CB132" s="92"/>
      <c r="CC132" s="92"/>
      <c r="CD132" s="92"/>
      <c r="CE132" s="92"/>
      <c r="CF132" s="92"/>
      <c r="CG132" s="92"/>
      <c r="CH132" s="92"/>
      <c r="CI132" s="92"/>
      <c r="CJ132" s="92"/>
      <c r="CK132" s="92"/>
      <c r="CL132" s="92"/>
    </row>
    <row r="133" spans="1:90">
      <c r="A133" s="92"/>
      <c r="B133" s="188"/>
      <c r="C133" s="319"/>
      <c r="D133" s="193"/>
      <c r="E133" s="193"/>
      <c r="F133" s="193"/>
      <c r="G133" s="193"/>
      <c r="H133" s="193"/>
      <c r="I133" s="193"/>
      <c r="J133" s="193"/>
      <c r="K133" s="193"/>
      <c r="L133" s="193"/>
      <c r="M133" s="193"/>
      <c r="N133" s="193"/>
      <c r="O133" s="193"/>
      <c r="P133" s="193"/>
      <c r="Q133" s="193"/>
      <c r="R133" s="193"/>
      <c r="S133" s="193"/>
      <c r="T133" s="193"/>
      <c r="U133" s="193"/>
      <c r="V133" s="193"/>
      <c r="W133" s="193"/>
      <c r="X133" s="193"/>
      <c r="Y133" s="193"/>
      <c r="Z133" s="193"/>
      <c r="AA133" s="193"/>
      <c r="AB133" s="193"/>
      <c r="AC133" s="193"/>
      <c r="AD133" s="193"/>
      <c r="AE133" s="193"/>
      <c r="AF133" s="193"/>
      <c r="AG133" s="193"/>
      <c r="AH133" s="193"/>
      <c r="AI133" s="193"/>
      <c r="AJ133" s="193"/>
      <c r="AK133" s="193"/>
      <c r="AL133" s="193"/>
      <c r="AM133" s="193"/>
      <c r="AN133" s="193"/>
      <c r="AO133" s="92"/>
      <c r="AP133" s="92"/>
      <c r="AQ133" s="92"/>
      <c r="AR133" s="92"/>
      <c r="AS133" s="92"/>
      <c r="AT133" s="92"/>
      <c r="AU133" s="92"/>
      <c r="AV133" s="92"/>
      <c r="AW133" s="92"/>
      <c r="AX133" s="92"/>
      <c r="AY133" s="92"/>
      <c r="AZ133" s="92"/>
      <c r="BA133" s="92"/>
      <c r="BB133" s="92"/>
      <c r="BC133" s="92"/>
      <c r="BD133" s="92"/>
      <c r="BE133" s="92"/>
      <c r="BF133" s="92"/>
      <c r="BG133" s="92"/>
      <c r="BH133" s="92"/>
      <c r="BI133" s="92"/>
      <c r="BJ133" s="92"/>
      <c r="BK133" s="92"/>
      <c r="BL133" s="92"/>
      <c r="BM133" s="92"/>
      <c r="BN133" s="92"/>
      <c r="BO133" s="92"/>
      <c r="BP133" s="92"/>
      <c r="BQ133" s="92"/>
      <c r="BR133" s="92"/>
      <c r="BS133" s="92"/>
      <c r="BT133" s="92"/>
      <c r="BU133" s="92"/>
      <c r="BV133" s="92"/>
      <c r="BW133" s="92"/>
      <c r="BX133" s="92"/>
      <c r="BY133" s="92"/>
      <c r="BZ133" s="92"/>
      <c r="CA133" s="92"/>
      <c r="CB133" s="92"/>
      <c r="CC133" s="92"/>
      <c r="CD133" s="92"/>
      <c r="CE133" s="92"/>
      <c r="CF133" s="92"/>
      <c r="CG133" s="92"/>
      <c r="CH133" s="92"/>
      <c r="CI133" s="92"/>
      <c r="CJ133" s="92"/>
      <c r="CK133" s="92"/>
      <c r="CL133" s="92"/>
    </row>
    <row r="134" spans="1:90">
      <c r="A134" s="92"/>
      <c r="B134" s="188"/>
      <c r="C134" s="319"/>
      <c r="D134" s="193"/>
      <c r="E134" s="193"/>
      <c r="F134" s="193"/>
      <c r="G134" s="193"/>
      <c r="H134" s="193"/>
      <c r="I134" s="193"/>
      <c r="J134" s="193"/>
      <c r="K134" s="193"/>
      <c r="L134" s="193"/>
      <c r="M134" s="193"/>
      <c r="N134" s="193"/>
      <c r="O134" s="193"/>
      <c r="P134" s="193"/>
      <c r="Q134" s="193"/>
      <c r="R134" s="193"/>
      <c r="S134" s="193"/>
      <c r="T134" s="193"/>
      <c r="U134" s="193"/>
      <c r="V134" s="193"/>
      <c r="W134" s="193"/>
      <c r="X134" s="193"/>
      <c r="Y134" s="193"/>
      <c r="Z134" s="193"/>
      <c r="AA134" s="193"/>
      <c r="AB134" s="193"/>
      <c r="AC134" s="193"/>
      <c r="AD134" s="193"/>
      <c r="AE134" s="193"/>
      <c r="AF134" s="193"/>
      <c r="AG134" s="193"/>
      <c r="AH134" s="193"/>
      <c r="AI134" s="193"/>
      <c r="AJ134" s="193"/>
      <c r="AK134" s="193"/>
      <c r="AL134" s="193"/>
      <c r="AM134" s="193"/>
      <c r="AN134" s="193"/>
      <c r="AO134" s="92"/>
      <c r="AP134" s="92"/>
      <c r="AQ134" s="92"/>
      <c r="AR134" s="92"/>
      <c r="AS134" s="92"/>
      <c r="AT134" s="92"/>
      <c r="AU134" s="92"/>
      <c r="AV134" s="92"/>
      <c r="AW134" s="92"/>
      <c r="AX134" s="92"/>
      <c r="AY134" s="92"/>
      <c r="AZ134" s="92"/>
      <c r="BA134" s="92"/>
      <c r="BB134" s="92"/>
      <c r="BC134" s="92"/>
      <c r="BD134" s="92"/>
      <c r="BE134" s="92"/>
      <c r="BF134" s="92"/>
      <c r="BG134" s="92"/>
      <c r="BH134" s="92"/>
      <c r="BI134" s="92"/>
      <c r="BJ134" s="92"/>
      <c r="BK134" s="92"/>
      <c r="BL134" s="92"/>
      <c r="BM134" s="92"/>
      <c r="BN134" s="92"/>
      <c r="BO134" s="92"/>
      <c r="BP134" s="92"/>
      <c r="BQ134" s="92"/>
      <c r="BR134" s="92"/>
      <c r="BS134" s="92"/>
      <c r="BT134" s="92"/>
      <c r="BU134" s="92"/>
      <c r="BV134" s="92"/>
      <c r="BW134" s="92"/>
      <c r="BX134" s="92"/>
      <c r="BY134" s="92"/>
      <c r="BZ134" s="92"/>
      <c r="CA134" s="92"/>
      <c r="CB134" s="92"/>
      <c r="CC134" s="92"/>
      <c r="CD134" s="92"/>
      <c r="CE134" s="92"/>
      <c r="CF134" s="92"/>
      <c r="CG134" s="92"/>
      <c r="CH134" s="92"/>
      <c r="CI134" s="92"/>
      <c r="CJ134" s="92"/>
      <c r="CK134" s="92"/>
      <c r="CL134" s="92"/>
    </row>
    <row r="135" spans="1:90">
      <c r="A135" s="92"/>
      <c r="B135" s="188"/>
      <c r="C135" s="319"/>
      <c r="D135" s="193"/>
      <c r="E135" s="193"/>
      <c r="F135" s="193"/>
      <c r="G135" s="193"/>
      <c r="H135" s="193"/>
      <c r="I135" s="193"/>
      <c r="J135" s="193"/>
      <c r="K135" s="193"/>
      <c r="L135" s="193"/>
      <c r="M135" s="193"/>
      <c r="N135" s="193"/>
      <c r="O135" s="193"/>
      <c r="P135" s="193"/>
      <c r="Q135" s="193"/>
      <c r="R135" s="193"/>
      <c r="S135" s="193"/>
      <c r="T135" s="193"/>
      <c r="U135" s="193"/>
      <c r="V135" s="193"/>
      <c r="W135" s="193"/>
      <c r="X135" s="193"/>
      <c r="Y135" s="193"/>
      <c r="Z135" s="193"/>
      <c r="AA135" s="193"/>
      <c r="AB135" s="193"/>
      <c r="AC135" s="193"/>
      <c r="AD135" s="193"/>
      <c r="AE135" s="193"/>
      <c r="AF135" s="193"/>
      <c r="AG135" s="193"/>
      <c r="AH135" s="193"/>
      <c r="AI135" s="193"/>
      <c r="AJ135" s="193"/>
      <c r="AK135" s="193"/>
      <c r="AL135" s="193"/>
      <c r="AM135" s="193"/>
      <c r="AN135" s="193"/>
      <c r="AO135" s="92"/>
      <c r="AP135" s="92"/>
      <c r="AQ135" s="92"/>
      <c r="AR135" s="92"/>
      <c r="AS135" s="92"/>
      <c r="AT135" s="92"/>
      <c r="AU135" s="92"/>
      <c r="AV135" s="92"/>
      <c r="AW135" s="92"/>
      <c r="AX135" s="92"/>
      <c r="AY135" s="92"/>
      <c r="AZ135" s="92"/>
      <c r="BA135" s="92"/>
      <c r="BB135" s="92"/>
      <c r="BC135" s="92"/>
      <c r="BD135" s="92"/>
      <c r="BE135" s="92"/>
      <c r="BF135" s="92"/>
      <c r="BG135" s="92"/>
      <c r="BH135" s="92"/>
      <c r="BI135" s="92"/>
      <c r="BJ135" s="92"/>
      <c r="BK135" s="92"/>
      <c r="BL135" s="92"/>
      <c r="BM135" s="92"/>
      <c r="BN135" s="92"/>
      <c r="BO135" s="92"/>
      <c r="BP135" s="92"/>
      <c r="BQ135" s="92"/>
      <c r="BR135" s="92"/>
      <c r="BS135" s="92"/>
      <c r="BT135" s="92"/>
      <c r="BU135" s="92"/>
      <c r="BV135" s="92"/>
      <c r="BW135" s="92"/>
      <c r="BX135" s="92"/>
      <c r="BY135" s="92"/>
      <c r="BZ135" s="92"/>
      <c r="CA135" s="92"/>
      <c r="CB135" s="92"/>
      <c r="CC135" s="92"/>
      <c r="CD135" s="92"/>
      <c r="CE135" s="92"/>
      <c r="CF135" s="92"/>
      <c r="CG135" s="92"/>
      <c r="CH135" s="92"/>
      <c r="CI135" s="92"/>
      <c r="CJ135" s="92"/>
      <c r="CK135" s="92"/>
      <c r="CL135" s="92"/>
    </row>
    <row r="136" spans="1:90">
      <c r="A136" s="92"/>
      <c r="B136" s="188"/>
      <c r="C136" s="319"/>
      <c r="D136" s="193"/>
      <c r="E136" s="193"/>
      <c r="F136" s="193"/>
      <c r="G136" s="193"/>
      <c r="H136" s="193"/>
      <c r="I136" s="193"/>
      <c r="J136" s="193"/>
      <c r="K136" s="193"/>
      <c r="L136" s="193"/>
      <c r="M136" s="193"/>
      <c r="N136" s="193"/>
      <c r="O136" s="193"/>
      <c r="P136" s="193"/>
      <c r="Q136" s="193"/>
      <c r="R136" s="193"/>
      <c r="S136" s="193"/>
      <c r="T136" s="193"/>
      <c r="U136" s="193"/>
      <c r="V136" s="193"/>
      <c r="W136" s="193"/>
      <c r="X136" s="193"/>
      <c r="Y136" s="193"/>
      <c r="Z136" s="193"/>
      <c r="AA136" s="193"/>
      <c r="AB136" s="193"/>
      <c r="AC136" s="193"/>
      <c r="AD136" s="193"/>
      <c r="AE136" s="193"/>
      <c r="AF136" s="193"/>
      <c r="AG136" s="193"/>
      <c r="AH136" s="193"/>
      <c r="AI136" s="193"/>
      <c r="AJ136" s="193"/>
      <c r="AK136" s="193"/>
      <c r="AL136" s="193"/>
      <c r="AM136" s="193"/>
      <c r="AN136" s="193"/>
      <c r="AO136" s="92"/>
      <c r="AP136" s="92"/>
      <c r="AQ136" s="92"/>
      <c r="AR136" s="92"/>
      <c r="AS136" s="92"/>
      <c r="AT136" s="92"/>
      <c r="AU136" s="92"/>
      <c r="AV136" s="92"/>
      <c r="AW136" s="92"/>
      <c r="AX136" s="92"/>
      <c r="AY136" s="92"/>
      <c r="AZ136" s="92"/>
      <c r="BA136" s="92"/>
      <c r="BB136" s="92"/>
      <c r="BC136" s="92"/>
      <c r="BD136" s="92"/>
      <c r="BE136" s="92"/>
      <c r="BF136" s="92"/>
      <c r="BG136" s="92"/>
      <c r="BH136" s="92"/>
      <c r="BI136" s="92"/>
      <c r="BJ136" s="92"/>
      <c r="BK136" s="92"/>
      <c r="BL136" s="92"/>
      <c r="BM136" s="92"/>
      <c r="BN136" s="92"/>
      <c r="BO136" s="92"/>
      <c r="BP136" s="92"/>
      <c r="BQ136" s="92"/>
      <c r="BR136" s="92"/>
      <c r="BS136" s="92"/>
      <c r="BT136" s="92"/>
      <c r="BU136" s="92"/>
      <c r="BV136" s="92"/>
      <c r="BW136" s="92"/>
      <c r="BX136" s="92"/>
      <c r="BY136" s="92"/>
      <c r="BZ136" s="92"/>
      <c r="CA136" s="92"/>
      <c r="CB136" s="92"/>
      <c r="CC136" s="92"/>
      <c r="CD136" s="92"/>
      <c r="CE136" s="92"/>
      <c r="CF136" s="92"/>
      <c r="CG136" s="92"/>
      <c r="CH136" s="92"/>
      <c r="CI136" s="92"/>
      <c r="CJ136" s="92"/>
      <c r="CK136" s="92"/>
      <c r="CL136" s="92"/>
    </row>
    <row r="137" spans="1:90">
      <c r="A137" s="92"/>
      <c r="B137" s="188"/>
      <c r="C137" s="319"/>
      <c r="D137" s="193"/>
      <c r="E137" s="193"/>
      <c r="F137" s="193"/>
      <c r="G137" s="193"/>
      <c r="H137" s="193"/>
      <c r="I137" s="193"/>
      <c r="J137" s="193"/>
      <c r="K137" s="193"/>
      <c r="L137" s="193"/>
      <c r="M137" s="193"/>
      <c r="N137" s="193"/>
      <c r="O137" s="193"/>
      <c r="P137" s="193"/>
      <c r="Q137" s="193"/>
      <c r="R137" s="193"/>
      <c r="S137" s="193"/>
      <c r="T137" s="193"/>
      <c r="U137" s="193"/>
      <c r="V137" s="193"/>
      <c r="W137" s="193"/>
      <c r="X137" s="193"/>
      <c r="Y137" s="193"/>
      <c r="Z137" s="193"/>
      <c r="AA137" s="193"/>
      <c r="AB137" s="193"/>
      <c r="AC137" s="193"/>
      <c r="AD137" s="193"/>
      <c r="AE137" s="193"/>
      <c r="AF137" s="193"/>
      <c r="AG137" s="193"/>
      <c r="AH137" s="193"/>
      <c r="AI137" s="193"/>
      <c r="AJ137" s="193"/>
      <c r="AK137" s="193"/>
      <c r="AL137" s="193"/>
      <c r="AM137" s="193"/>
      <c r="AN137" s="193"/>
      <c r="AO137" s="92"/>
      <c r="AP137" s="92"/>
      <c r="AQ137" s="92"/>
      <c r="AR137" s="92"/>
      <c r="AS137" s="92"/>
      <c r="AT137" s="92"/>
      <c r="AU137" s="92"/>
      <c r="AV137" s="92"/>
      <c r="AW137" s="92"/>
      <c r="AX137" s="92"/>
      <c r="AY137" s="92"/>
      <c r="AZ137" s="92"/>
      <c r="BA137" s="92"/>
      <c r="BB137" s="92"/>
      <c r="BC137" s="92"/>
      <c r="BD137" s="92"/>
      <c r="BE137" s="92"/>
      <c r="BF137" s="92"/>
      <c r="BG137" s="92"/>
      <c r="BH137" s="92"/>
      <c r="BI137" s="92"/>
      <c r="BJ137" s="92"/>
      <c r="BK137" s="92"/>
      <c r="BL137" s="92"/>
      <c r="BM137" s="92"/>
      <c r="BN137" s="92"/>
      <c r="BO137" s="92"/>
      <c r="BP137" s="92"/>
      <c r="BQ137" s="92"/>
      <c r="BR137" s="92"/>
      <c r="BS137" s="92"/>
      <c r="BT137" s="92"/>
      <c r="BU137" s="92"/>
      <c r="BV137" s="92"/>
      <c r="BW137" s="92"/>
      <c r="BX137" s="92"/>
      <c r="BY137" s="92"/>
      <c r="BZ137" s="92"/>
      <c r="CA137" s="92"/>
      <c r="CB137" s="92"/>
      <c r="CC137" s="92"/>
      <c r="CD137" s="92"/>
      <c r="CE137" s="92"/>
      <c r="CF137" s="92"/>
      <c r="CG137" s="92"/>
      <c r="CH137" s="92"/>
      <c r="CI137" s="92"/>
      <c r="CJ137" s="92"/>
      <c r="CK137" s="92"/>
      <c r="CL137" s="92"/>
    </row>
    <row r="138" spans="1:90">
      <c r="A138" s="92"/>
      <c r="B138" s="188"/>
      <c r="C138" s="319"/>
      <c r="D138" s="193"/>
      <c r="E138" s="193"/>
      <c r="F138" s="193"/>
      <c r="G138" s="193"/>
      <c r="H138" s="193"/>
      <c r="I138" s="193"/>
      <c r="J138" s="193"/>
      <c r="K138" s="193"/>
      <c r="L138" s="193"/>
      <c r="M138" s="193"/>
      <c r="N138" s="193"/>
      <c r="O138" s="193"/>
      <c r="P138" s="193"/>
      <c r="Q138" s="193"/>
      <c r="R138" s="193"/>
      <c r="S138" s="193"/>
      <c r="T138" s="193"/>
      <c r="U138" s="193"/>
      <c r="V138" s="193"/>
      <c r="W138" s="193"/>
      <c r="X138" s="193"/>
      <c r="Y138" s="193"/>
      <c r="Z138" s="193"/>
      <c r="AA138" s="193"/>
      <c r="AB138" s="193"/>
      <c r="AC138" s="193"/>
      <c r="AD138" s="193"/>
      <c r="AE138" s="193"/>
      <c r="AF138" s="193"/>
      <c r="AG138" s="193"/>
      <c r="AH138" s="193"/>
      <c r="AI138" s="193"/>
      <c r="AJ138" s="193"/>
      <c r="AK138" s="193"/>
      <c r="AL138" s="193"/>
      <c r="AM138" s="193"/>
      <c r="AN138" s="193"/>
      <c r="AO138" s="92"/>
      <c r="AP138" s="92"/>
      <c r="AQ138" s="92"/>
      <c r="AR138" s="92"/>
      <c r="AS138" s="92"/>
      <c r="AT138" s="92"/>
      <c r="AU138" s="92"/>
      <c r="AV138" s="92"/>
      <c r="AW138" s="92"/>
      <c r="AX138" s="92"/>
      <c r="AY138" s="92"/>
      <c r="AZ138" s="92"/>
      <c r="BA138" s="92"/>
      <c r="BB138" s="92"/>
      <c r="BC138" s="92"/>
      <c r="BD138" s="92"/>
      <c r="BE138" s="92"/>
      <c r="BF138" s="92"/>
      <c r="BG138" s="92"/>
      <c r="BH138" s="92"/>
      <c r="BI138" s="92"/>
      <c r="BJ138" s="92"/>
      <c r="BK138" s="92"/>
      <c r="BL138" s="92"/>
      <c r="BM138" s="92"/>
      <c r="BN138" s="92"/>
      <c r="BO138" s="92"/>
      <c r="BP138" s="92"/>
      <c r="BQ138" s="92"/>
      <c r="BR138" s="92"/>
      <c r="BS138" s="92"/>
      <c r="BT138" s="92"/>
      <c r="BU138" s="92"/>
      <c r="BV138" s="92"/>
      <c r="BW138" s="92"/>
      <c r="BX138" s="92"/>
      <c r="BY138" s="92"/>
      <c r="BZ138" s="92"/>
      <c r="CA138" s="92"/>
      <c r="CB138" s="92"/>
      <c r="CC138" s="92"/>
      <c r="CD138" s="92"/>
      <c r="CE138" s="92"/>
      <c r="CF138" s="92"/>
      <c r="CG138" s="92"/>
      <c r="CH138" s="92"/>
      <c r="CI138" s="92"/>
      <c r="CJ138" s="92"/>
      <c r="CK138" s="92"/>
      <c r="CL138" s="92"/>
    </row>
    <row r="139" spans="1:90">
      <c r="A139" s="92"/>
      <c r="B139" s="188"/>
      <c r="C139" s="319"/>
      <c r="D139" s="193"/>
      <c r="E139" s="193"/>
      <c r="F139" s="193"/>
      <c r="G139" s="193"/>
      <c r="H139" s="193"/>
      <c r="I139" s="193"/>
      <c r="J139" s="193"/>
      <c r="K139" s="193"/>
      <c r="L139" s="193"/>
      <c r="M139" s="193"/>
      <c r="N139" s="193"/>
      <c r="O139" s="193"/>
      <c r="P139" s="193"/>
      <c r="Q139" s="193"/>
      <c r="R139" s="193"/>
      <c r="S139" s="193"/>
      <c r="T139" s="193"/>
      <c r="U139" s="193"/>
      <c r="V139" s="193"/>
      <c r="W139" s="193"/>
      <c r="X139" s="193"/>
      <c r="Y139" s="193"/>
      <c r="Z139" s="193"/>
      <c r="AA139" s="193"/>
      <c r="AB139" s="193"/>
      <c r="AC139" s="193"/>
      <c r="AD139" s="193"/>
      <c r="AE139" s="193"/>
      <c r="AF139" s="193"/>
      <c r="AG139" s="193"/>
      <c r="AH139" s="193"/>
      <c r="AI139" s="193"/>
      <c r="AJ139" s="193"/>
      <c r="AK139" s="193"/>
      <c r="AL139" s="193"/>
      <c r="AM139" s="193"/>
      <c r="AN139" s="193"/>
      <c r="AO139" s="92"/>
      <c r="AP139" s="92"/>
      <c r="AQ139" s="92"/>
      <c r="AR139" s="92"/>
      <c r="AS139" s="92"/>
      <c r="AT139" s="92"/>
      <c r="AU139" s="92"/>
      <c r="AV139" s="92"/>
      <c r="AW139" s="92"/>
      <c r="AX139" s="92"/>
      <c r="AY139" s="92"/>
      <c r="AZ139" s="92"/>
      <c r="BA139" s="92"/>
      <c r="BB139" s="92"/>
      <c r="BC139" s="92"/>
      <c r="BD139" s="92"/>
      <c r="BE139" s="92"/>
      <c r="BF139" s="92"/>
      <c r="BG139" s="92"/>
      <c r="BH139" s="92"/>
      <c r="BI139" s="92"/>
      <c r="BJ139" s="92"/>
      <c r="BK139" s="92"/>
      <c r="BL139" s="92"/>
      <c r="BM139" s="92"/>
      <c r="BN139" s="92"/>
      <c r="BO139" s="92"/>
      <c r="BP139" s="92"/>
      <c r="BQ139" s="92"/>
      <c r="BR139" s="92"/>
      <c r="BS139" s="92"/>
      <c r="BT139" s="92"/>
      <c r="BU139" s="92"/>
      <c r="BV139" s="92"/>
      <c r="BW139" s="92"/>
      <c r="BX139" s="92"/>
      <c r="BY139" s="92"/>
      <c r="BZ139" s="92"/>
      <c r="CA139" s="92"/>
      <c r="CB139" s="92"/>
      <c r="CC139" s="92"/>
      <c r="CD139" s="92"/>
      <c r="CE139" s="92"/>
      <c r="CF139" s="92"/>
      <c r="CG139" s="92"/>
      <c r="CH139" s="92"/>
      <c r="CI139" s="92"/>
      <c r="CJ139" s="92"/>
      <c r="CK139" s="92"/>
      <c r="CL139" s="92"/>
    </row>
    <row r="140" spans="1:90">
      <c r="A140" s="92"/>
      <c r="B140" s="188"/>
      <c r="C140" s="319"/>
      <c r="D140" s="193"/>
      <c r="E140" s="193"/>
      <c r="F140" s="193"/>
      <c r="G140" s="193"/>
      <c r="H140" s="193"/>
      <c r="I140" s="193"/>
      <c r="J140" s="193"/>
      <c r="K140" s="193"/>
      <c r="L140" s="193"/>
      <c r="M140" s="193"/>
      <c r="N140" s="193"/>
      <c r="O140" s="193"/>
      <c r="P140" s="193"/>
      <c r="Q140" s="193"/>
      <c r="R140" s="193"/>
      <c r="S140" s="193"/>
      <c r="T140" s="193"/>
      <c r="U140" s="193"/>
      <c r="V140" s="193"/>
      <c r="W140" s="193"/>
      <c r="X140" s="193"/>
      <c r="Y140" s="193"/>
      <c r="Z140" s="193"/>
      <c r="AA140" s="193"/>
      <c r="AB140" s="193"/>
      <c r="AC140" s="193"/>
      <c r="AD140" s="193"/>
      <c r="AE140" s="193"/>
      <c r="AF140" s="193"/>
      <c r="AG140" s="193"/>
      <c r="AH140" s="193"/>
      <c r="AI140" s="193"/>
      <c r="AJ140" s="193"/>
      <c r="AK140" s="193"/>
      <c r="AL140" s="193"/>
      <c r="AM140" s="193"/>
      <c r="AN140" s="193"/>
      <c r="AO140" s="92"/>
      <c r="AP140" s="92"/>
      <c r="AQ140" s="92"/>
      <c r="AR140" s="92"/>
      <c r="AS140" s="92"/>
      <c r="AT140" s="92"/>
      <c r="AU140" s="92"/>
      <c r="AV140" s="92"/>
      <c r="AW140" s="92"/>
      <c r="AX140" s="92"/>
      <c r="AY140" s="92"/>
      <c r="AZ140" s="92"/>
      <c r="BA140" s="92"/>
      <c r="BB140" s="92"/>
      <c r="BC140" s="92"/>
      <c r="BD140" s="92"/>
      <c r="BE140" s="92"/>
      <c r="BF140" s="92"/>
      <c r="BG140" s="92"/>
      <c r="BH140" s="92"/>
      <c r="BI140" s="92"/>
      <c r="BJ140" s="92"/>
      <c r="BK140" s="92"/>
      <c r="BL140" s="92"/>
      <c r="BM140" s="92"/>
      <c r="BN140" s="92"/>
      <c r="BO140" s="92"/>
      <c r="BP140" s="92"/>
      <c r="BQ140" s="92"/>
      <c r="BR140" s="92"/>
      <c r="BS140" s="92"/>
      <c r="BT140" s="92"/>
      <c r="BU140" s="92"/>
      <c r="BV140" s="92"/>
      <c r="BW140" s="92"/>
      <c r="BX140" s="92"/>
      <c r="BY140" s="92"/>
      <c r="BZ140" s="92"/>
      <c r="CA140" s="92"/>
      <c r="CB140" s="92"/>
      <c r="CC140" s="92"/>
      <c r="CD140" s="92"/>
      <c r="CE140" s="92"/>
      <c r="CF140" s="92"/>
      <c r="CG140" s="92"/>
      <c r="CH140" s="92"/>
      <c r="CI140" s="92"/>
      <c r="CJ140" s="92"/>
      <c r="CK140" s="92"/>
      <c r="CL140" s="92"/>
    </row>
    <row r="141" spans="1:90">
      <c r="A141" s="92"/>
      <c r="B141" s="188"/>
      <c r="C141" s="319"/>
      <c r="D141" s="193"/>
      <c r="E141" s="193"/>
      <c r="F141" s="193"/>
      <c r="G141" s="193"/>
      <c r="H141" s="193"/>
      <c r="I141" s="193"/>
      <c r="J141" s="193"/>
      <c r="K141" s="193"/>
      <c r="L141" s="193"/>
      <c r="M141" s="193"/>
      <c r="N141" s="193"/>
      <c r="O141" s="193"/>
      <c r="P141" s="193"/>
      <c r="Q141" s="193"/>
      <c r="R141" s="193"/>
      <c r="S141" s="193"/>
      <c r="T141" s="193"/>
      <c r="U141" s="193"/>
      <c r="V141" s="193"/>
      <c r="W141" s="193"/>
      <c r="X141" s="193"/>
      <c r="Y141" s="193"/>
      <c r="Z141" s="193"/>
      <c r="AA141" s="193"/>
      <c r="AB141" s="193"/>
      <c r="AC141" s="193"/>
      <c r="AD141" s="193"/>
      <c r="AE141" s="193"/>
      <c r="AF141" s="193"/>
      <c r="AG141" s="193"/>
      <c r="AH141" s="193"/>
      <c r="AI141" s="193"/>
      <c r="AJ141" s="193"/>
      <c r="AK141" s="193"/>
      <c r="AL141" s="193"/>
      <c r="AM141" s="193"/>
      <c r="AN141" s="193"/>
      <c r="AO141" s="92"/>
      <c r="AP141" s="92"/>
      <c r="AQ141" s="92"/>
      <c r="AR141" s="92"/>
      <c r="AS141" s="92"/>
      <c r="AT141" s="92"/>
      <c r="AU141" s="92"/>
      <c r="AV141" s="92"/>
      <c r="AW141" s="92"/>
      <c r="AX141" s="92"/>
      <c r="AY141" s="92"/>
      <c r="AZ141" s="92"/>
      <c r="BA141" s="92"/>
      <c r="BB141" s="92"/>
      <c r="BC141" s="92"/>
      <c r="BD141" s="92"/>
      <c r="BE141" s="92"/>
      <c r="BF141" s="92"/>
      <c r="BG141" s="92"/>
      <c r="BH141" s="92"/>
      <c r="BI141" s="92"/>
      <c r="BJ141" s="92"/>
      <c r="BK141" s="92"/>
      <c r="BL141" s="92"/>
      <c r="BM141" s="92"/>
      <c r="BN141" s="92"/>
      <c r="BO141" s="92"/>
      <c r="BP141" s="92"/>
      <c r="BQ141" s="92"/>
      <c r="BR141" s="92"/>
      <c r="BS141" s="92"/>
      <c r="BT141" s="92"/>
      <c r="BU141" s="92"/>
      <c r="BV141" s="92"/>
      <c r="BW141" s="92"/>
      <c r="BX141" s="92"/>
      <c r="BY141" s="92"/>
      <c r="BZ141" s="92"/>
      <c r="CA141" s="92"/>
      <c r="CB141" s="92"/>
      <c r="CC141" s="92"/>
      <c r="CD141" s="92"/>
      <c r="CE141" s="92"/>
      <c r="CF141" s="92"/>
      <c r="CG141" s="92"/>
      <c r="CH141" s="92"/>
      <c r="CI141" s="92"/>
      <c r="CJ141" s="92"/>
      <c r="CK141" s="92"/>
      <c r="CL141" s="92"/>
    </row>
    <row r="142" spans="1:90">
      <c r="A142" s="92"/>
      <c r="B142" s="188"/>
      <c r="C142" s="319"/>
      <c r="D142" s="193"/>
      <c r="E142" s="193"/>
      <c r="F142" s="193"/>
      <c r="G142" s="193"/>
      <c r="H142" s="193"/>
      <c r="I142" s="193"/>
      <c r="J142" s="193"/>
      <c r="K142" s="193"/>
      <c r="L142" s="193"/>
      <c r="M142" s="193"/>
      <c r="N142" s="193"/>
      <c r="O142" s="193"/>
      <c r="P142" s="193"/>
      <c r="Q142" s="193"/>
      <c r="R142" s="193"/>
      <c r="S142" s="193"/>
      <c r="T142" s="193"/>
      <c r="U142" s="193"/>
      <c r="V142" s="193"/>
      <c r="W142" s="193"/>
      <c r="X142" s="193"/>
      <c r="Y142" s="193"/>
      <c r="Z142" s="193"/>
      <c r="AA142" s="193"/>
      <c r="AB142" s="193"/>
      <c r="AC142" s="193"/>
      <c r="AD142" s="193"/>
      <c r="AE142" s="193"/>
      <c r="AF142" s="193"/>
      <c r="AG142" s="193"/>
      <c r="AH142" s="193"/>
      <c r="AI142" s="193"/>
      <c r="AJ142" s="193"/>
      <c r="AK142" s="193"/>
      <c r="AL142" s="193"/>
      <c r="AM142" s="193"/>
      <c r="AN142" s="193"/>
      <c r="AO142" s="92"/>
      <c r="AP142" s="92"/>
      <c r="AQ142" s="92"/>
      <c r="AR142" s="92"/>
      <c r="AS142" s="92"/>
      <c r="AT142" s="92"/>
      <c r="AU142" s="92"/>
      <c r="AV142" s="92"/>
      <c r="AW142" s="92"/>
      <c r="AX142" s="92"/>
      <c r="AY142" s="92"/>
      <c r="AZ142" s="92"/>
      <c r="BA142" s="92"/>
      <c r="BB142" s="92"/>
      <c r="BC142" s="92"/>
      <c r="BD142" s="92"/>
      <c r="BE142" s="92"/>
      <c r="BF142" s="92"/>
      <c r="BG142" s="92"/>
      <c r="BH142" s="92"/>
      <c r="BI142" s="92"/>
      <c r="BJ142" s="92"/>
      <c r="BK142" s="92"/>
      <c r="BL142" s="92"/>
      <c r="BM142" s="92"/>
      <c r="BN142" s="92"/>
      <c r="BO142" s="92"/>
      <c r="BP142" s="92"/>
      <c r="BQ142" s="92"/>
      <c r="BR142" s="92"/>
      <c r="BS142" s="92"/>
      <c r="BT142" s="92"/>
      <c r="BU142" s="92"/>
      <c r="BV142" s="92"/>
      <c r="BW142" s="92"/>
      <c r="BX142" s="92"/>
      <c r="BY142" s="92"/>
      <c r="BZ142" s="92"/>
      <c r="CA142" s="92"/>
      <c r="CB142" s="92"/>
      <c r="CC142" s="92"/>
      <c r="CD142" s="92"/>
      <c r="CE142" s="92"/>
      <c r="CF142" s="92"/>
      <c r="CG142" s="92"/>
      <c r="CH142" s="92"/>
      <c r="CI142" s="92"/>
      <c r="CJ142" s="92"/>
      <c r="CK142" s="92"/>
      <c r="CL142" s="92"/>
    </row>
    <row r="143" spans="1:90">
      <c r="A143" s="92"/>
      <c r="B143" s="188"/>
      <c r="C143" s="319"/>
      <c r="D143" s="193"/>
      <c r="E143" s="193"/>
      <c r="F143" s="193"/>
      <c r="G143" s="193"/>
      <c r="H143" s="193"/>
      <c r="I143" s="193"/>
      <c r="J143" s="193"/>
      <c r="K143" s="193"/>
      <c r="L143" s="193"/>
      <c r="M143" s="193"/>
      <c r="N143" s="193"/>
      <c r="O143" s="193"/>
      <c r="P143" s="193"/>
      <c r="Q143" s="193"/>
      <c r="R143" s="193"/>
      <c r="S143" s="193"/>
      <c r="T143" s="193"/>
      <c r="U143" s="193"/>
      <c r="V143" s="193"/>
      <c r="W143" s="193"/>
      <c r="X143" s="193"/>
      <c r="Y143" s="193"/>
      <c r="Z143" s="193"/>
      <c r="AA143" s="193"/>
      <c r="AB143" s="193"/>
      <c r="AC143" s="193"/>
      <c r="AD143" s="193"/>
      <c r="AE143" s="193"/>
      <c r="AF143" s="193"/>
      <c r="AG143" s="193"/>
      <c r="AH143" s="193"/>
      <c r="AI143" s="193"/>
      <c r="AJ143" s="193"/>
      <c r="AK143" s="193"/>
      <c r="AL143" s="193"/>
      <c r="AM143" s="193"/>
      <c r="AN143" s="193"/>
      <c r="AO143" s="92"/>
      <c r="AP143" s="92"/>
      <c r="AQ143" s="92"/>
      <c r="AR143" s="92"/>
      <c r="AS143" s="92"/>
      <c r="AT143" s="92"/>
      <c r="AU143" s="92"/>
      <c r="AV143" s="92"/>
      <c r="AW143" s="92"/>
      <c r="AX143" s="92"/>
      <c r="AY143" s="92"/>
      <c r="AZ143" s="92"/>
      <c r="BA143" s="92"/>
      <c r="BB143" s="92"/>
      <c r="BC143" s="92"/>
      <c r="BD143" s="92"/>
      <c r="BE143" s="92"/>
      <c r="BF143" s="92"/>
      <c r="BG143" s="92"/>
      <c r="BH143" s="92"/>
      <c r="BI143" s="92"/>
      <c r="BJ143" s="92"/>
      <c r="BK143" s="92"/>
      <c r="BL143" s="92"/>
      <c r="BM143" s="92"/>
      <c r="BN143" s="92"/>
      <c r="BO143" s="92"/>
      <c r="BP143" s="92"/>
      <c r="BQ143" s="92"/>
      <c r="BR143" s="92"/>
      <c r="BS143" s="92"/>
      <c r="BT143" s="92"/>
      <c r="BU143" s="92"/>
      <c r="BV143" s="92"/>
      <c r="BW143" s="92"/>
      <c r="BX143" s="92"/>
      <c r="BY143" s="92"/>
      <c r="BZ143" s="92"/>
      <c r="CA143" s="92"/>
      <c r="CB143" s="92"/>
      <c r="CC143" s="92"/>
      <c r="CD143" s="92"/>
      <c r="CE143" s="92"/>
      <c r="CF143" s="92"/>
      <c r="CG143" s="92"/>
      <c r="CH143" s="92"/>
      <c r="CI143" s="92"/>
      <c r="CJ143" s="92"/>
      <c r="CK143" s="92"/>
      <c r="CL143" s="92"/>
    </row>
    <row r="144" spans="1:90">
      <c r="A144" s="92"/>
      <c r="B144" s="188"/>
      <c r="C144" s="319"/>
      <c r="D144" s="193"/>
      <c r="E144" s="193"/>
      <c r="F144" s="193"/>
      <c r="G144" s="193"/>
      <c r="H144" s="193"/>
      <c r="I144" s="193"/>
      <c r="J144" s="193"/>
      <c r="K144" s="193"/>
      <c r="L144" s="193"/>
      <c r="M144" s="193"/>
      <c r="N144" s="193"/>
      <c r="O144" s="193"/>
      <c r="P144" s="193"/>
      <c r="Q144" s="193"/>
      <c r="R144" s="193"/>
      <c r="S144" s="193"/>
      <c r="T144" s="193"/>
      <c r="U144" s="193"/>
      <c r="V144" s="193"/>
      <c r="W144" s="193"/>
      <c r="X144" s="193"/>
      <c r="Y144" s="193"/>
      <c r="Z144" s="193"/>
      <c r="AA144" s="193"/>
      <c r="AB144" s="193"/>
      <c r="AC144" s="193"/>
      <c r="AD144" s="193"/>
      <c r="AE144" s="193"/>
      <c r="AF144" s="193"/>
      <c r="AG144" s="193"/>
      <c r="AH144" s="193"/>
      <c r="AI144" s="193"/>
      <c r="AJ144" s="193"/>
      <c r="AK144" s="193"/>
      <c r="AL144" s="193"/>
      <c r="AM144" s="193"/>
      <c r="AN144" s="193"/>
      <c r="AO144" s="92"/>
      <c r="AP144" s="92"/>
      <c r="AQ144" s="92"/>
      <c r="AR144" s="92"/>
      <c r="AS144" s="92"/>
      <c r="AT144" s="92"/>
      <c r="AU144" s="92"/>
      <c r="AV144" s="92"/>
      <c r="AW144" s="92"/>
      <c r="AX144" s="92"/>
      <c r="AY144" s="92"/>
      <c r="AZ144" s="92"/>
      <c r="BA144" s="92"/>
      <c r="BB144" s="92"/>
      <c r="BC144" s="92"/>
      <c r="BD144" s="92"/>
      <c r="BE144" s="92"/>
      <c r="BF144" s="92"/>
      <c r="BG144" s="92"/>
      <c r="BH144" s="92"/>
      <c r="BI144" s="92"/>
      <c r="BJ144" s="92"/>
      <c r="BK144" s="92"/>
      <c r="BL144" s="92"/>
      <c r="BM144" s="92"/>
      <c r="BN144" s="92"/>
      <c r="BO144" s="92"/>
      <c r="BP144" s="92"/>
      <c r="BQ144" s="92"/>
      <c r="BR144" s="92"/>
      <c r="BS144" s="92"/>
      <c r="BT144" s="92"/>
      <c r="BU144" s="92"/>
      <c r="BV144" s="92"/>
      <c r="BW144" s="92"/>
      <c r="BX144" s="92"/>
      <c r="BY144" s="92"/>
      <c r="BZ144" s="92"/>
      <c r="CA144" s="92"/>
      <c r="CB144" s="92"/>
      <c r="CC144" s="92"/>
      <c r="CD144" s="92"/>
      <c r="CE144" s="92"/>
      <c r="CF144" s="92"/>
      <c r="CG144" s="92"/>
      <c r="CH144" s="92"/>
      <c r="CI144" s="92"/>
      <c r="CJ144" s="92"/>
      <c r="CK144" s="92"/>
      <c r="CL144" s="92"/>
    </row>
    <row r="145" spans="1:90">
      <c r="A145" s="92"/>
      <c r="B145" s="188"/>
      <c r="C145" s="319"/>
      <c r="D145" s="193"/>
      <c r="E145" s="193"/>
      <c r="F145" s="193"/>
      <c r="G145" s="193"/>
      <c r="H145" s="193"/>
      <c r="I145" s="193"/>
      <c r="J145" s="193"/>
      <c r="K145" s="193"/>
      <c r="L145" s="193"/>
      <c r="M145" s="193"/>
      <c r="N145" s="193"/>
      <c r="O145" s="193"/>
      <c r="P145" s="193"/>
      <c r="Q145" s="193"/>
      <c r="R145" s="193"/>
      <c r="S145" s="193"/>
      <c r="T145" s="193"/>
      <c r="U145" s="193"/>
      <c r="V145" s="193"/>
      <c r="W145" s="193"/>
      <c r="X145" s="193"/>
      <c r="Y145" s="193"/>
      <c r="Z145" s="193"/>
      <c r="AA145" s="193"/>
      <c r="AB145" s="193"/>
      <c r="AC145" s="193"/>
      <c r="AD145" s="193"/>
      <c r="AE145" s="193"/>
      <c r="AF145" s="193"/>
      <c r="AG145" s="193"/>
      <c r="AH145" s="193"/>
      <c r="AI145" s="193"/>
      <c r="AJ145" s="193"/>
      <c r="AK145" s="193"/>
      <c r="AL145" s="193"/>
      <c r="AM145" s="193"/>
      <c r="AN145" s="193"/>
      <c r="AO145" s="92"/>
      <c r="AP145" s="92"/>
      <c r="AQ145" s="92"/>
      <c r="AR145" s="92"/>
      <c r="AS145" s="92"/>
      <c r="AT145" s="92"/>
      <c r="AU145" s="92"/>
      <c r="AV145" s="92"/>
      <c r="AW145" s="92"/>
      <c r="AX145" s="92"/>
      <c r="AY145" s="92"/>
      <c r="AZ145" s="92"/>
      <c r="BA145" s="92"/>
      <c r="BB145" s="92"/>
      <c r="BC145" s="92"/>
      <c r="BD145" s="92"/>
      <c r="BE145" s="92"/>
      <c r="BF145" s="92"/>
      <c r="BG145" s="92"/>
      <c r="BH145" s="92"/>
      <c r="BI145" s="92"/>
      <c r="BJ145" s="92"/>
      <c r="BK145" s="92"/>
      <c r="BL145" s="92"/>
      <c r="BM145" s="92"/>
      <c r="BN145" s="92"/>
      <c r="BO145" s="92"/>
      <c r="BP145" s="92"/>
      <c r="BQ145" s="92"/>
      <c r="BR145" s="92"/>
      <c r="BS145" s="92"/>
      <c r="BT145" s="92"/>
      <c r="BU145" s="92"/>
      <c r="BV145" s="92"/>
      <c r="BW145" s="92"/>
      <c r="BX145" s="92"/>
      <c r="BY145" s="92"/>
      <c r="BZ145" s="92"/>
      <c r="CA145" s="92"/>
      <c r="CB145" s="92"/>
      <c r="CC145" s="92"/>
      <c r="CD145" s="92"/>
      <c r="CE145" s="92"/>
      <c r="CF145" s="92"/>
      <c r="CG145" s="92"/>
      <c r="CH145" s="92"/>
      <c r="CI145" s="92"/>
      <c r="CJ145" s="92"/>
      <c r="CK145" s="92"/>
      <c r="CL145" s="92"/>
    </row>
    <row r="146" spans="1:90">
      <c r="A146" s="92"/>
      <c r="B146" s="188"/>
      <c r="C146" s="319"/>
      <c r="D146" s="193"/>
      <c r="E146" s="193"/>
      <c r="F146" s="193"/>
      <c r="G146" s="193"/>
      <c r="H146" s="193"/>
      <c r="I146" s="193"/>
      <c r="J146" s="193"/>
      <c r="K146" s="193"/>
      <c r="L146" s="193"/>
      <c r="M146" s="193"/>
      <c r="N146" s="193"/>
      <c r="O146" s="193"/>
      <c r="P146" s="193"/>
      <c r="Q146" s="193"/>
      <c r="R146" s="193"/>
      <c r="S146" s="193"/>
      <c r="T146" s="193"/>
      <c r="U146" s="193"/>
      <c r="V146" s="193"/>
      <c r="W146" s="193"/>
      <c r="X146" s="193"/>
      <c r="Y146" s="193"/>
      <c r="Z146" s="193"/>
      <c r="AA146" s="193"/>
      <c r="AB146" s="193"/>
      <c r="AC146" s="193"/>
      <c r="AD146" s="193"/>
      <c r="AE146" s="193"/>
      <c r="AF146" s="193"/>
      <c r="AG146" s="193"/>
      <c r="AH146" s="193"/>
      <c r="AI146" s="193"/>
      <c r="AJ146" s="193"/>
      <c r="AK146" s="193"/>
      <c r="AL146" s="193"/>
      <c r="AM146" s="193"/>
      <c r="AN146" s="193"/>
      <c r="AO146" s="92"/>
      <c r="AP146" s="92"/>
      <c r="AQ146" s="92"/>
      <c r="AR146" s="92"/>
      <c r="AS146" s="92"/>
      <c r="AT146" s="92"/>
      <c r="AU146" s="92"/>
      <c r="AV146" s="92"/>
      <c r="AW146" s="92"/>
      <c r="AX146" s="92"/>
      <c r="AY146" s="92"/>
      <c r="AZ146" s="92"/>
      <c r="BA146" s="92"/>
      <c r="BB146" s="92"/>
      <c r="BC146" s="92"/>
      <c r="BD146" s="92"/>
      <c r="BE146" s="92"/>
      <c r="BF146" s="92"/>
      <c r="BG146" s="92"/>
      <c r="BH146" s="92"/>
      <c r="BI146" s="92"/>
      <c r="BJ146" s="92"/>
      <c r="BK146" s="92"/>
      <c r="BL146" s="92"/>
      <c r="BM146" s="92"/>
      <c r="BN146" s="92"/>
      <c r="BO146" s="92"/>
      <c r="BP146" s="92"/>
      <c r="BQ146" s="92"/>
      <c r="BR146" s="92"/>
      <c r="BS146" s="92"/>
      <c r="BT146" s="92"/>
      <c r="BU146" s="92"/>
      <c r="BV146" s="92"/>
      <c r="BW146" s="92"/>
      <c r="BX146" s="92"/>
      <c r="BY146" s="92"/>
      <c r="BZ146" s="92"/>
      <c r="CA146" s="92"/>
      <c r="CB146" s="92"/>
      <c r="CC146" s="92"/>
      <c r="CD146" s="92"/>
      <c r="CE146" s="92"/>
      <c r="CF146" s="92"/>
      <c r="CG146" s="92"/>
      <c r="CH146" s="92"/>
      <c r="CI146" s="92"/>
      <c r="CJ146" s="92"/>
      <c r="CK146" s="92"/>
      <c r="CL146" s="92"/>
    </row>
    <row r="147" spans="1:90">
      <c r="A147" s="92"/>
      <c r="B147" s="188"/>
      <c r="C147" s="319"/>
      <c r="D147" s="193"/>
      <c r="E147" s="193"/>
      <c r="F147" s="193"/>
      <c r="G147" s="193"/>
      <c r="H147" s="193"/>
      <c r="I147" s="193"/>
      <c r="J147" s="193"/>
      <c r="K147" s="193"/>
      <c r="L147" s="193"/>
      <c r="M147" s="193"/>
      <c r="N147" s="193"/>
      <c r="O147" s="193"/>
      <c r="P147" s="193"/>
      <c r="Q147" s="193"/>
      <c r="R147" s="193"/>
      <c r="S147" s="193"/>
      <c r="T147" s="193"/>
      <c r="U147" s="193"/>
      <c r="V147" s="193"/>
      <c r="W147" s="193"/>
      <c r="X147" s="193"/>
      <c r="Y147" s="193"/>
      <c r="Z147" s="193"/>
      <c r="AA147" s="193"/>
      <c r="AB147" s="193"/>
      <c r="AC147" s="193"/>
      <c r="AD147" s="193"/>
      <c r="AE147" s="193"/>
      <c r="AF147" s="193"/>
      <c r="AG147" s="193"/>
      <c r="AH147" s="193"/>
      <c r="AI147" s="193"/>
      <c r="AJ147" s="193"/>
      <c r="AK147" s="193"/>
      <c r="AL147" s="193"/>
      <c r="AM147" s="193"/>
      <c r="AN147" s="193"/>
      <c r="AO147" s="92"/>
      <c r="AP147" s="92"/>
      <c r="AQ147" s="92"/>
      <c r="AR147" s="92"/>
      <c r="AS147" s="92"/>
      <c r="AT147" s="92"/>
      <c r="AU147" s="92"/>
      <c r="AV147" s="92"/>
      <c r="AW147" s="92"/>
      <c r="AX147" s="92"/>
      <c r="AY147" s="92"/>
      <c r="AZ147" s="92"/>
      <c r="BA147" s="92"/>
      <c r="BB147" s="92"/>
      <c r="BC147" s="92"/>
      <c r="BD147" s="92"/>
      <c r="BE147" s="92"/>
      <c r="BF147" s="92"/>
      <c r="BG147" s="92"/>
      <c r="BH147" s="92"/>
      <c r="BI147" s="92"/>
      <c r="BJ147" s="92"/>
      <c r="BK147" s="92"/>
      <c r="BL147" s="92"/>
      <c r="BM147" s="92"/>
      <c r="BN147" s="92"/>
      <c r="BO147" s="92"/>
      <c r="BP147" s="92"/>
      <c r="BQ147" s="92"/>
      <c r="BR147" s="92"/>
      <c r="BS147" s="92"/>
      <c r="BT147" s="92"/>
      <c r="BU147" s="92"/>
      <c r="BV147" s="92"/>
      <c r="BW147" s="92"/>
      <c r="BX147" s="92"/>
      <c r="BY147" s="92"/>
      <c r="BZ147" s="92"/>
      <c r="CA147" s="92"/>
      <c r="CB147" s="92"/>
      <c r="CC147" s="92"/>
      <c r="CD147" s="92"/>
      <c r="CE147" s="92"/>
      <c r="CF147" s="92"/>
      <c r="CG147" s="92"/>
      <c r="CH147" s="92"/>
      <c r="CI147" s="92"/>
      <c r="CJ147" s="92"/>
      <c r="CK147" s="92"/>
      <c r="CL147" s="92"/>
    </row>
    <row r="148" spans="1:90">
      <c r="A148" s="92"/>
      <c r="B148" s="188"/>
      <c r="C148" s="319"/>
      <c r="D148" s="193"/>
      <c r="E148" s="193"/>
      <c r="F148" s="193"/>
      <c r="G148" s="193"/>
      <c r="H148" s="193"/>
      <c r="I148" s="193"/>
      <c r="J148" s="193"/>
      <c r="K148" s="193"/>
      <c r="L148" s="193"/>
      <c r="M148" s="193"/>
      <c r="N148" s="193"/>
      <c r="O148" s="193"/>
      <c r="P148" s="193"/>
      <c r="Q148" s="193"/>
      <c r="R148" s="193"/>
      <c r="S148" s="193"/>
      <c r="T148" s="193"/>
      <c r="U148" s="193"/>
      <c r="V148" s="193"/>
      <c r="W148" s="193"/>
      <c r="X148" s="193"/>
      <c r="Y148" s="193"/>
      <c r="Z148" s="193"/>
      <c r="AA148" s="193"/>
      <c r="AB148" s="193"/>
      <c r="AC148" s="193"/>
      <c r="AD148" s="193"/>
      <c r="AE148" s="193"/>
      <c r="AF148" s="193"/>
      <c r="AG148" s="193"/>
      <c r="AH148" s="193"/>
      <c r="AI148" s="193"/>
      <c r="AJ148" s="193"/>
      <c r="AK148" s="193"/>
      <c r="AL148" s="193"/>
      <c r="AM148" s="193"/>
      <c r="AN148" s="193"/>
      <c r="AO148" s="92"/>
      <c r="AP148" s="92"/>
      <c r="AQ148" s="92"/>
      <c r="AR148" s="92"/>
      <c r="AS148" s="92"/>
      <c r="AT148" s="92"/>
      <c r="AU148" s="92"/>
      <c r="AV148" s="92"/>
      <c r="AW148" s="92"/>
      <c r="AX148" s="92"/>
      <c r="AY148" s="92"/>
      <c r="AZ148" s="92"/>
      <c r="BA148" s="92"/>
      <c r="BB148" s="92"/>
      <c r="BC148" s="92"/>
      <c r="BD148" s="92"/>
      <c r="BE148" s="92"/>
      <c r="BF148" s="92"/>
      <c r="BG148" s="92"/>
      <c r="BH148" s="92"/>
      <c r="BI148" s="92"/>
      <c r="BJ148" s="92"/>
      <c r="BK148" s="92"/>
      <c r="BL148" s="92"/>
      <c r="BM148" s="92"/>
      <c r="BN148" s="92"/>
      <c r="BO148" s="92"/>
      <c r="BP148" s="92"/>
      <c r="BQ148" s="92"/>
      <c r="BR148" s="92"/>
      <c r="BS148" s="92"/>
      <c r="BT148" s="92"/>
      <c r="BU148" s="92"/>
      <c r="BV148" s="92"/>
      <c r="BW148" s="92"/>
      <c r="BX148" s="92"/>
      <c r="BY148" s="92"/>
      <c r="BZ148" s="92"/>
      <c r="CA148" s="92"/>
      <c r="CB148" s="92"/>
      <c r="CC148" s="92"/>
      <c r="CD148" s="92"/>
      <c r="CE148" s="92"/>
      <c r="CF148" s="92"/>
      <c r="CG148" s="92"/>
      <c r="CH148" s="92"/>
      <c r="CI148" s="92"/>
      <c r="CJ148" s="92"/>
      <c r="CK148" s="92"/>
      <c r="CL148" s="92"/>
    </row>
    <row r="149" spans="1:90">
      <c r="A149" s="92"/>
      <c r="B149" s="188"/>
      <c r="C149" s="319"/>
      <c r="D149" s="193"/>
      <c r="E149" s="193"/>
      <c r="F149" s="193"/>
      <c r="G149" s="193"/>
      <c r="H149" s="193"/>
      <c r="I149" s="193"/>
      <c r="J149" s="193"/>
      <c r="K149" s="193"/>
      <c r="L149" s="193"/>
      <c r="M149" s="193"/>
      <c r="N149" s="193"/>
      <c r="O149" s="193"/>
      <c r="P149" s="193"/>
      <c r="Q149" s="193"/>
      <c r="R149" s="193"/>
      <c r="S149" s="193"/>
      <c r="T149" s="193"/>
      <c r="U149" s="193"/>
      <c r="V149" s="193"/>
      <c r="W149" s="193"/>
      <c r="X149" s="193"/>
      <c r="Y149" s="193"/>
      <c r="Z149" s="193"/>
      <c r="AA149" s="193"/>
      <c r="AB149" s="193"/>
      <c r="AC149" s="193"/>
      <c r="AD149" s="193"/>
      <c r="AE149" s="193"/>
      <c r="AF149" s="193"/>
      <c r="AG149" s="193"/>
      <c r="AH149" s="193"/>
      <c r="AI149" s="193"/>
      <c r="AJ149" s="193"/>
      <c r="AK149" s="193"/>
      <c r="AL149" s="193"/>
      <c r="AM149" s="193"/>
      <c r="AN149" s="193"/>
      <c r="AO149" s="92"/>
      <c r="AP149" s="92"/>
      <c r="AQ149" s="92"/>
      <c r="AR149" s="92"/>
      <c r="AS149" s="92"/>
      <c r="AT149" s="92"/>
      <c r="AU149" s="92"/>
      <c r="AV149" s="92"/>
      <c r="AW149" s="92"/>
      <c r="AX149" s="92"/>
      <c r="AY149" s="92"/>
      <c r="AZ149" s="92"/>
      <c r="BA149" s="92"/>
      <c r="BB149" s="92"/>
      <c r="BC149" s="92"/>
      <c r="BD149" s="92"/>
      <c r="BE149" s="92"/>
      <c r="BF149" s="92"/>
      <c r="BG149" s="92"/>
      <c r="BH149" s="92"/>
      <c r="BI149" s="92"/>
      <c r="BJ149" s="92"/>
      <c r="BK149" s="92"/>
      <c r="BL149" s="92"/>
      <c r="BM149" s="92"/>
      <c r="BN149" s="92"/>
      <c r="BO149" s="92"/>
      <c r="BP149" s="92"/>
      <c r="BQ149" s="92"/>
      <c r="BR149" s="92"/>
      <c r="BS149" s="92"/>
      <c r="BT149" s="92"/>
      <c r="BU149" s="92"/>
      <c r="BV149" s="92"/>
      <c r="BW149" s="92"/>
      <c r="BX149" s="92"/>
      <c r="BY149" s="92"/>
      <c r="BZ149" s="92"/>
      <c r="CA149" s="92"/>
      <c r="CB149" s="92"/>
      <c r="CC149" s="92"/>
      <c r="CD149" s="92"/>
      <c r="CE149" s="92"/>
      <c r="CF149" s="92"/>
      <c r="CG149" s="92"/>
      <c r="CH149" s="92"/>
      <c r="CI149" s="92"/>
      <c r="CJ149" s="92"/>
      <c r="CK149" s="92"/>
      <c r="CL149" s="92"/>
    </row>
    <row r="150" spans="1:90">
      <c r="A150" s="92"/>
      <c r="B150" s="188"/>
      <c r="C150" s="319"/>
      <c r="D150" s="193"/>
      <c r="E150" s="193"/>
      <c r="F150" s="193"/>
      <c r="G150" s="193"/>
      <c r="H150" s="193"/>
      <c r="I150" s="193"/>
      <c r="J150" s="193"/>
      <c r="K150" s="193"/>
      <c r="L150" s="193"/>
      <c r="M150" s="193"/>
      <c r="N150" s="193"/>
      <c r="O150" s="193"/>
      <c r="P150" s="193"/>
      <c r="Q150" s="193"/>
      <c r="R150" s="193"/>
      <c r="S150" s="193"/>
      <c r="T150" s="193"/>
      <c r="U150" s="193"/>
      <c r="V150" s="193"/>
      <c r="W150" s="193"/>
      <c r="X150" s="193"/>
      <c r="Y150" s="193"/>
      <c r="Z150" s="193"/>
      <c r="AA150" s="193"/>
      <c r="AB150" s="193"/>
      <c r="AC150" s="193"/>
      <c r="AD150" s="193"/>
      <c r="AE150" s="193"/>
      <c r="AF150" s="193"/>
      <c r="AG150" s="193"/>
      <c r="AH150" s="193"/>
      <c r="AI150" s="193"/>
      <c r="AJ150" s="193"/>
      <c r="AK150" s="193"/>
      <c r="AL150" s="193"/>
      <c r="AM150" s="193"/>
      <c r="AN150" s="193"/>
      <c r="AO150" s="92"/>
      <c r="AP150" s="92"/>
      <c r="AQ150" s="92"/>
      <c r="AR150" s="92"/>
      <c r="AS150" s="92"/>
      <c r="AT150" s="92"/>
      <c r="AU150" s="92"/>
      <c r="AV150" s="92"/>
      <c r="AW150" s="92"/>
      <c r="AX150" s="92"/>
      <c r="AY150" s="92"/>
      <c r="AZ150" s="92"/>
      <c r="BA150" s="92"/>
      <c r="BB150" s="92"/>
      <c r="BC150" s="92"/>
      <c r="BD150" s="92"/>
      <c r="BE150" s="92"/>
      <c r="BF150" s="92"/>
      <c r="BG150" s="92"/>
      <c r="BH150" s="92"/>
      <c r="BI150" s="92"/>
      <c r="BJ150" s="92"/>
      <c r="BK150" s="92"/>
      <c r="BL150" s="92"/>
      <c r="BM150" s="92"/>
      <c r="BN150" s="92"/>
      <c r="BO150" s="92"/>
      <c r="BP150" s="92"/>
      <c r="BQ150" s="92"/>
      <c r="BR150" s="92"/>
      <c r="BS150" s="92"/>
      <c r="BT150" s="92"/>
      <c r="BU150" s="92"/>
      <c r="BV150" s="92"/>
      <c r="BW150" s="92"/>
      <c r="BX150" s="92"/>
      <c r="BY150" s="92"/>
      <c r="BZ150" s="92"/>
      <c r="CA150" s="92"/>
      <c r="CB150" s="92"/>
      <c r="CC150" s="92"/>
      <c r="CD150" s="92"/>
      <c r="CE150" s="92"/>
      <c r="CF150" s="92"/>
      <c r="CG150" s="92"/>
      <c r="CH150" s="92"/>
      <c r="CI150" s="92"/>
      <c r="CJ150" s="92"/>
      <c r="CK150" s="92"/>
      <c r="CL150" s="92"/>
    </row>
    <row r="151" spans="1:90">
      <c r="A151" s="92"/>
      <c r="B151" s="188"/>
      <c r="C151" s="319"/>
      <c r="D151" s="193"/>
      <c r="E151" s="193"/>
      <c r="F151" s="193"/>
      <c r="G151" s="193"/>
      <c r="H151" s="193"/>
      <c r="I151" s="193"/>
      <c r="J151" s="193"/>
      <c r="K151" s="193"/>
      <c r="L151" s="193"/>
      <c r="M151" s="193"/>
      <c r="N151" s="193"/>
      <c r="O151" s="193"/>
      <c r="P151" s="193"/>
      <c r="Q151" s="193"/>
      <c r="R151" s="193"/>
      <c r="S151" s="193"/>
      <c r="T151" s="193"/>
      <c r="U151" s="193"/>
      <c r="V151" s="193"/>
      <c r="W151" s="193"/>
      <c r="X151" s="193"/>
      <c r="Y151" s="193"/>
      <c r="Z151" s="193"/>
      <c r="AA151" s="193"/>
      <c r="AB151" s="193"/>
      <c r="AC151" s="193"/>
      <c r="AD151" s="193"/>
      <c r="AE151" s="193"/>
      <c r="AF151" s="193"/>
      <c r="AG151" s="193"/>
      <c r="AH151" s="193"/>
      <c r="AI151" s="193"/>
      <c r="AJ151" s="193"/>
      <c r="AK151" s="193"/>
      <c r="AL151" s="193"/>
      <c r="AM151" s="193"/>
      <c r="AN151" s="193"/>
      <c r="AO151" s="92"/>
      <c r="AP151" s="92"/>
      <c r="AQ151" s="92"/>
      <c r="AR151" s="92"/>
      <c r="AS151" s="92"/>
      <c r="AT151" s="92"/>
      <c r="AU151" s="92"/>
      <c r="AV151" s="92"/>
      <c r="AW151" s="92"/>
      <c r="AX151" s="92"/>
      <c r="AY151" s="92"/>
      <c r="AZ151" s="92"/>
      <c r="BA151" s="92"/>
      <c r="BB151" s="92"/>
      <c r="BC151" s="92"/>
      <c r="BD151" s="92"/>
      <c r="BE151" s="92"/>
      <c r="BF151" s="92"/>
      <c r="BG151" s="92"/>
      <c r="BH151" s="92"/>
      <c r="BI151" s="92"/>
      <c r="BJ151" s="92"/>
      <c r="BK151" s="92"/>
      <c r="BL151" s="92"/>
      <c r="BM151" s="92"/>
      <c r="BN151" s="92"/>
      <c r="BO151" s="92"/>
      <c r="BP151" s="92"/>
      <c r="BQ151" s="92"/>
      <c r="BR151" s="92"/>
      <c r="BS151" s="92"/>
      <c r="BT151" s="92"/>
      <c r="BU151" s="92"/>
      <c r="BV151" s="92"/>
      <c r="BW151" s="92"/>
      <c r="BX151" s="92"/>
      <c r="BY151" s="92"/>
      <c r="BZ151" s="92"/>
      <c r="CA151" s="92"/>
      <c r="CB151" s="92"/>
      <c r="CC151" s="92"/>
      <c r="CD151" s="92"/>
      <c r="CE151" s="92"/>
      <c r="CF151" s="92"/>
      <c r="CG151" s="92"/>
      <c r="CH151" s="92"/>
      <c r="CI151" s="92"/>
      <c r="CJ151" s="92"/>
      <c r="CK151" s="92"/>
      <c r="CL151" s="92"/>
    </row>
    <row r="152" spans="1:90">
      <c r="A152" s="92"/>
      <c r="B152" s="188"/>
      <c r="C152" s="319"/>
      <c r="D152" s="193"/>
      <c r="E152" s="193"/>
      <c r="F152" s="193"/>
      <c r="G152" s="193"/>
      <c r="H152" s="193"/>
      <c r="I152" s="193"/>
      <c r="J152" s="193"/>
      <c r="K152" s="193"/>
      <c r="L152" s="193"/>
      <c r="M152" s="193"/>
      <c r="N152" s="193"/>
      <c r="O152" s="193"/>
      <c r="P152" s="193"/>
      <c r="Q152" s="193"/>
      <c r="R152" s="193"/>
      <c r="S152" s="193"/>
      <c r="T152" s="193"/>
      <c r="U152" s="193"/>
      <c r="V152" s="193"/>
      <c r="W152" s="193"/>
      <c r="X152" s="193"/>
      <c r="Y152" s="193"/>
      <c r="Z152" s="193"/>
      <c r="AA152" s="193"/>
      <c r="AB152" s="193"/>
      <c r="AC152" s="193"/>
      <c r="AD152" s="193"/>
      <c r="AE152" s="193"/>
      <c r="AF152" s="193"/>
      <c r="AG152" s="193"/>
      <c r="AH152" s="193"/>
      <c r="AI152" s="193"/>
      <c r="AJ152" s="193"/>
      <c r="AK152" s="193"/>
      <c r="AL152" s="193"/>
      <c r="AM152" s="193"/>
      <c r="AN152" s="193"/>
      <c r="AO152" s="92"/>
      <c r="AP152" s="92"/>
      <c r="AQ152" s="92"/>
      <c r="AR152" s="92"/>
      <c r="AS152" s="92"/>
      <c r="AT152" s="92"/>
      <c r="AU152" s="92"/>
      <c r="AV152" s="92"/>
      <c r="AW152" s="92"/>
      <c r="AX152" s="92"/>
      <c r="AY152" s="92"/>
      <c r="AZ152" s="92"/>
      <c r="BA152" s="92"/>
      <c r="BB152" s="92"/>
      <c r="BC152" s="92"/>
      <c r="BD152" s="92"/>
      <c r="BE152" s="92"/>
      <c r="BF152" s="92"/>
      <c r="BG152" s="92"/>
      <c r="BH152" s="92"/>
      <c r="BI152" s="92"/>
      <c r="BJ152" s="92"/>
      <c r="BK152" s="92"/>
      <c r="BL152" s="92"/>
      <c r="BM152" s="92"/>
      <c r="BN152" s="92"/>
      <c r="BO152" s="92"/>
      <c r="BP152" s="92"/>
      <c r="BQ152" s="92"/>
      <c r="BR152" s="92"/>
      <c r="BS152" s="92"/>
      <c r="BT152" s="92"/>
      <c r="BU152" s="92"/>
      <c r="BV152" s="92"/>
      <c r="BW152" s="92"/>
      <c r="BX152" s="92"/>
      <c r="BY152" s="92"/>
      <c r="BZ152" s="92"/>
      <c r="CA152" s="92"/>
      <c r="CB152" s="92"/>
      <c r="CC152" s="92"/>
      <c r="CD152" s="92"/>
      <c r="CE152" s="92"/>
      <c r="CF152" s="92"/>
      <c r="CG152" s="92"/>
      <c r="CH152" s="92"/>
      <c r="CI152" s="92"/>
      <c r="CJ152" s="92"/>
      <c r="CK152" s="92"/>
      <c r="CL152" s="92"/>
    </row>
    <row r="153" spans="1:90">
      <c r="A153" s="92"/>
      <c r="B153" s="188"/>
      <c r="C153" s="319"/>
      <c r="D153" s="193"/>
      <c r="E153" s="193"/>
      <c r="F153" s="193"/>
      <c r="G153" s="193"/>
      <c r="H153" s="193"/>
      <c r="I153" s="193"/>
      <c r="J153" s="193"/>
      <c r="K153" s="193"/>
      <c r="L153" s="193"/>
      <c r="M153" s="193"/>
      <c r="N153" s="193"/>
      <c r="O153" s="193"/>
      <c r="P153" s="193"/>
      <c r="Q153" s="193"/>
      <c r="R153" s="193"/>
      <c r="S153" s="193"/>
      <c r="T153" s="193"/>
      <c r="U153" s="193"/>
      <c r="V153" s="193"/>
      <c r="W153" s="193"/>
      <c r="X153" s="193"/>
      <c r="Y153" s="193"/>
      <c r="Z153" s="193"/>
      <c r="AA153" s="193"/>
      <c r="AB153" s="193"/>
      <c r="AC153" s="193"/>
      <c r="AD153" s="193"/>
      <c r="AE153" s="193"/>
      <c r="AF153" s="193"/>
      <c r="AG153" s="193"/>
      <c r="AH153" s="193"/>
      <c r="AI153" s="193"/>
      <c r="AJ153" s="193"/>
      <c r="AK153" s="193"/>
      <c r="AL153" s="193"/>
      <c r="AM153" s="193"/>
      <c r="AN153" s="193"/>
      <c r="AO153" s="92"/>
      <c r="AP153" s="92"/>
      <c r="AQ153" s="92"/>
      <c r="AR153" s="92"/>
      <c r="AS153" s="92"/>
      <c r="AT153" s="92"/>
      <c r="AU153" s="92"/>
      <c r="AV153" s="92"/>
      <c r="AW153" s="92"/>
      <c r="AX153" s="92"/>
      <c r="AY153" s="92"/>
      <c r="AZ153" s="92"/>
      <c r="BA153" s="92"/>
      <c r="BB153" s="92"/>
      <c r="BC153" s="92"/>
      <c r="BD153" s="92"/>
      <c r="BE153" s="92"/>
      <c r="BF153" s="92"/>
      <c r="BG153" s="92"/>
      <c r="BH153" s="92"/>
      <c r="BI153" s="92"/>
      <c r="BJ153" s="92"/>
      <c r="BK153" s="92"/>
      <c r="BL153" s="92"/>
      <c r="BM153" s="92"/>
      <c r="BN153" s="92"/>
      <c r="BO153" s="92"/>
      <c r="BP153" s="92"/>
      <c r="BQ153" s="92"/>
      <c r="BR153" s="92"/>
      <c r="BS153" s="92"/>
      <c r="BT153" s="92"/>
      <c r="BU153" s="92"/>
      <c r="BV153" s="92"/>
      <c r="BW153" s="92"/>
      <c r="BX153" s="92"/>
      <c r="BY153" s="92"/>
      <c r="BZ153" s="92"/>
      <c r="CA153" s="92"/>
      <c r="CB153" s="92"/>
      <c r="CC153" s="92"/>
      <c r="CD153" s="92"/>
      <c r="CE153" s="92"/>
      <c r="CF153" s="92"/>
      <c r="CG153" s="92"/>
      <c r="CH153" s="92"/>
      <c r="CI153" s="92"/>
      <c r="CJ153" s="92"/>
      <c r="CK153" s="92"/>
      <c r="CL153" s="92"/>
    </row>
    <row r="154" spans="1:90">
      <c r="A154" s="92"/>
      <c r="B154" s="188"/>
      <c r="C154" s="319"/>
      <c r="D154" s="193"/>
      <c r="E154" s="193"/>
      <c r="F154" s="193"/>
      <c r="G154" s="193"/>
      <c r="H154" s="193"/>
      <c r="I154" s="193"/>
      <c r="J154" s="193"/>
      <c r="K154" s="193"/>
      <c r="L154" s="193"/>
      <c r="M154" s="193"/>
      <c r="N154" s="193"/>
      <c r="O154" s="193"/>
      <c r="P154" s="193"/>
      <c r="Q154" s="193"/>
      <c r="R154" s="193"/>
      <c r="S154" s="193"/>
      <c r="T154" s="193"/>
      <c r="U154" s="193"/>
      <c r="V154" s="193"/>
      <c r="W154" s="193"/>
      <c r="X154" s="193"/>
      <c r="Y154" s="193"/>
      <c r="Z154" s="193"/>
      <c r="AA154" s="193"/>
      <c r="AB154" s="193"/>
      <c r="AC154" s="193"/>
      <c r="AD154" s="193"/>
      <c r="AE154" s="193"/>
      <c r="AF154" s="193"/>
      <c r="AG154" s="193"/>
      <c r="AH154" s="193"/>
      <c r="AI154" s="193"/>
      <c r="AJ154" s="193"/>
      <c r="AK154" s="193"/>
      <c r="AL154" s="193"/>
      <c r="AM154" s="193"/>
      <c r="AN154" s="193"/>
      <c r="AO154" s="92"/>
      <c r="AP154" s="92"/>
      <c r="AQ154" s="92"/>
      <c r="AR154" s="92"/>
      <c r="AS154" s="92"/>
      <c r="AT154" s="92"/>
      <c r="AU154" s="92"/>
      <c r="AV154" s="92"/>
      <c r="AW154" s="92"/>
      <c r="AX154" s="92"/>
      <c r="AY154" s="92"/>
      <c r="AZ154" s="92"/>
      <c r="BA154" s="92"/>
      <c r="BB154" s="92"/>
      <c r="BC154" s="92"/>
      <c r="BD154" s="92"/>
      <c r="BE154" s="92"/>
      <c r="BF154" s="92"/>
      <c r="BG154" s="92"/>
      <c r="BH154" s="92"/>
      <c r="BI154" s="92"/>
      <c r="BJ154" s="92"/>
      <c r="BK154" s="92"/>
      <c r="BL154" s="92"/>
      <c r="BM154" s="92"/>
      <c r="BN154" s="92"/>
      <c r="BO154" s="92"/>
      <c r="BP154" s="92"/>
      <c r="BQ154" s="92"/>
      <c r="BR154" s="92"/>
      <c r="BS154" s="92"/>
      <c r="BT154" s="92"/>
      <c r="BU154" s="92"/>
      <c r="BV154" s="92"/>
      <c r="BW154" s="92"/>
      <c r="BX154" s="92"/>
      <c r="BY154" s="92"/>
      <c r="BZ154" s="92"/>
      <c r="CA154" s="92"/>
      <c r="CB154" s="92"/>
      <c r="CC154" s="92"/>
      <c r="CD154" s="92"/>
      <c r="CE154" s="92"/>
      <c r="CF154" s="92"/>
      <c r="CG154" s="92"/>
      <c r="CH154" s="92"/>
      <c r="CI154" s="92"/>
      <c r="CJ154" s="92"/>
      <c r="CK154" s="92"/>
      <c r="CL154" s="92"/>
    </row>
    <row r="155" spans="1:90">
      <c r="A155" s="92"/>
      <c r="B155" s="188"/>
      <c r="C155" s="319"/>
      <c r="D155" s="193"/>
      <c r="E155" s="193"/>
      <c r="F155" s="193"/>
      <c r="G155" s="193"/>
      <c r="H155" s="193"/>
      <c r="I155" s="193"/>
      <c r="J155" s="193"/>
      <c r="K155" s="193"/>
      <c r="L155" s="193"/>
      <c r="M155" s="193"/>
      <c r="N155" s="193"/>
      <c r="O155" s="193"/>
      <c r="P155" s="193"/>
      <c r="Q155" s="193"/>
      <c r="R155" s="193"/>
      <c r="S155" s="193"/>
      <c r="T155" s="193"/>
      <c r="U155" s="193"/>
      <c r="V155" s="193"/>
      <c r="W155" s="193"/>
      <c r="X155" s="193"/>
      <c r="Y155" s="193"/>
      <c r="Z155" s="193"/>
      <c r="AA155" s="193"/>
      <c r="AB155" s="193"/>
      <c r="AC155" s="193"/>
      <c r="AD155" s="193"/>
      <c r="AE155" s="193"/>
      <c r="AF155" s="193"/>
      <c r="AG155" s="193"/>
      <c r="AH155" s="193"/>
      <c r="AI155" s="193"/>
      <c r="AJ155" s="193"/>
      <c r="AK155" s="193"/>
      <c r="AL155" s="193"/>
      <c r="AM155" s="193"/>
      <c r="AN155" s="193"/>
      <c r="AO155" s="92"/>
      <c r="AP155" s="92"/>
      <c r="AQ155" s="92"/>
      <c r="AR155" s="92"/>
      <c r="AS155" s="92"/>
      <c r="AT155" s="92"/>
      <c r="AU155" s="92"/>
      <c r="AV155" s="92"/>
      <c r="AW155" s="92"/>
      <c r="AX155" s="92"/>
      <c r="AY155" s="92"/>
      <c r="AZ155" s="92"/>
      <c r="BA155" s="92"/>
      <c r="BB155" s="92"/>
      <c r="BC155" s="92"/>
      <c r="BD155" s="92"/>
      <c r="BE155" s="92"/>
      <c r="BF155" s="92"/>
      <c r="BG155" s="92"/>
      <c r="BH155" s="92"/>
      <c r="BI155" s="92"/>
      <c r="BJ155" s="92"/>
      <c r="BK155" s="92"/>
      <c r="BL155" s="92"/>
      <c r="BM155" s="92"/>
      <c r="BN155" s="92"/>
      <c r="BO155" s="92"/>
      <c r="BP155" s="92"/>
      <c r="BQ155" s="92"/>
      <c r="BR155" s="92"/>
      <c r="BS155" s="92"/>
      <c r="BT155" s="92"/>
      <c r="BU155" s="92"/>
      <c r="BV155" s="92"/>
      <c r="BW155" s="92"/>
      <c r="BX155" s="92"/>
      <c r="BY155" s="92"/>
      <c r="BZ155" s="92"/>
      <c r="CA155" s="92"/>
      <c r="CB155" s="92"/>
      <c r="CC155" s="92"/>
      <c r="CD155" s="92"/>
      <c r="CE155" s="92"/>
      <c r="CF155" s="92"/>
      <c r="CG155" s="92"/>
      <c r="CH155" s="92"/>
      <c r="CI155" s="92"/>
      <c r="CJ155" s="92"/>
      <c r="CK155" s="92"/>
      <c r="CL155" s="92"/>
    </row>
    <row r="156" spans="1:90">
      <c r="A156" s="92"/>
      <c r="B156" s="188"/>
      <c r="C156" s="319"/>
      <c r="D156" s="193"/>
      <c r="E156" s="193"/>
      <c r="F156" s="193"/>
      <c r="G156" s="193"/>
      <c r="H156" s="193"/>
      <c r="I156" s="193"/>
      <c r="J156" s="193"/>
      <c r="K156" s="193"/>
      <c r="L156" s="193"/>
      <c r="M156" s="193"/>
      <c r="N156" s="193"/>
      <c r="O156" s="193"/>
      <c r="P156" s="193"/>
      <c r="Q156" s="193"/>
      <c r="R156" s="193"/>
      <c r="S156" s="193"/>
      <c r="T156" s="193"/>
      <c r="U156" s="193"/>
      <c r="V156" s="193"/>
      <c r="W156" s="193"/>
      <c r="X156" s="193"/>
      <c r="Y156" s="193"/>
      <c r="Z156" s="193"/>
      <c r="AA156" s="193"/>
      <c r="AB156" s="193"/>
      <c r="AC156" s="193"/>
      <c r="AD156" s="193"/>
      <c r="AE156" s="193"/>
      <c r="AF156" s="193"/>
      <c r="AG156" s="193"/>
      <c r="AH156" s="193"/>
      <c r="AI156" s="193"/>
      <c r="AJ156" s="193"/>
      <c r="AK156" s="193"/>
      <c r="AL156" s="193"/>
      <c r="AM156" s="193"/>
      <c r="AN156" s="193"/>
      <c r="AO156" s="92"/>
      <c r="AP156" s="92"/>
      <c r="AQ156" s="92"/>
      <c r="AR156" s="92"/>
      <c r="AS156" s="92"/>
      <c r="AT156" s="92"/>
      <c r="AU156" s="92"/>
      <c r="AV156" s="92"/>
      <c r="AW156" s="92"/>
      <c r="AX156" s="92"/>
      <c r="AY156" s="92"/>
      <c r="AZ156" s="92"/>
      <c r="BA156" s="92"/>
      <c r="BB156" s="92"/>
      <c r="BC156" s="92"/>
      <c r="BD156" s="92"/>
      <c r="BE156" s="92"/>
      <c r="BF156" s="92"/>
      <c r="BG156" s="92"/>
      <c r="BH156" s="92"/>
      <c r="BI156" s="92"/>
      <c r="BJ156" s="92"/>
      <c r="BK156" s="92"/>
      <c r="BL156" s="92"/>
      <c r="BM156" s="92"/>
      <c r="BN156" s="92"/>
      <c r="BO156" s="92"/>
      <c r="BP156" s="92"/>
      <c r="BQ156" s="92"/>
      <c r="BR156" s="92"/>
      <c r="BS156" s="92"/>
      <c r="BT156" s="92"/>
      <c r="BU156" s="92"/>
      <c r="BV156" s="92"/>
      <c r="BW156" s="92"/>
      <c r="BX156" s="92"/>
      <c r="BY156" s="92"/>
      <c r="BZ156" s="92"/>
      <c r="CA156" s="92"/>
      <c r="CB156" s="92"/>
      <c r="CC156" s="92"/>
      <c r="CD156" s="92"/>
      <c r="CE156" s="92"/>
      <c r="CF156" s="92"/>
      <c r="CG156" s="92"/>
      <c r="CH156" s="92"/>
      <c r="CI156" s="92"/>
      <c r="CJ156" s="92"/>
      <c r="CK156" s="92"/>
      <c r="CL156" s="92"/>
    </row>
    <row r="157" spans="1:90">
      <c r="A157" s="92"/>
      <c r="B157" s="188"/>
      <c r="C157" s="319"/>
      <c r="D157" s="193"/>
      <c r="E157" s="193"/>
      <c r="F157" s="193"/>
      <c r="G157" s="193"/>
      <c r="H157" s="193"/>
      <c r="I157" s="193"/>
      <c r="J157" s="193"/>
      <c r="K157" s="193"/>
      <c r="L157" s="193"/>
      <c r="M157" s="193"/>
      <c r="N157" s="193"/>
      <c r="O157" s="193"/>
      <c r="P157" s="193"/>
      <c r="Q157" s="193"/>
      <c r="R157" s="193"/>
      <c r="S157" s="193"/>
      <c r="T157" s="193"/>
      <c r="U157" s="193"/>
      <c r="V157" s="193"/>
      <c r="W157" s="193"/>
      <c r="X157" s="193"/>
      <c r="Y157" s="193"/>
      <c r="Z157" s="193"/>
      <c r="AA157" s="193"/>
      <c r="AB157" s="193"/>
      <c r="AC157" s="193"/>
      <c r="AD157" s="193"/>
      <c r="AE157" s="193"/>
      <c r="AF157" s="193"/>
      <c r="AG157" s="193"/>
      <c r="AH157" s="193"/>
      <c r="AI157" s="193"/>
      <c r="AJ157" s="193"/>
      <c r="AK157" s="193"/>
      <c r="AL157" s="193"/>
      <c r="AM157" s="193"/>
      <c r="AN157" s="193"/>
      <c r="AO157" s="92"/>
      <c r="AP157" s="92"/>
      <c r="AQ157" s="92"/>
      <c r="AR157" s="92"/>
      <c r="AS157" s="92"/>
      <c r="AT157" s="92"/>
      <c r="AU157" s="92"/>
      <c r="AV157" s="92"/>
      <c r="AW157" s="92"/>
      <c r="AX157" s="92"/>
      <c r="AY157" s="92"/>
      <c r="AZ157" s="92"/>
      <c r="BA157" s="92"/>
      <c r="BB157" s="92"/>
      <c r="BC157" s="92"/>
      <c r="BD157" s="92"/>
      <c r="BE157" s="92"/>
      <c r="BF157" s="92"/>
      <c r="BG157" s="92"/>
      <c r="BH157" s="92"/>
      <c r="BI157" s="92"/>
      <c r="BJ157" s="92"/>
      <c r="BK157" s="92"/>
      <c r="BL157" s="92"/>
      <c r="BM157" s="92"/>
      <c r="BN157" s="92"/>
      <c r="BO157" s="92"/>
      <c r="BP157" s="92"/>
      <c r="BQ157" s="92"/>
      <c r="BR157" s="92"/>
      <c r="BS157" s="92"/>
      <c r="BT157" s="92"/>
      <c r="BU157" s="92"/>
      <c r="BV157" s="92"/>
      <c r="BW157" s="92"/>
      <c r="BX157" s="92"/>
      <c r="BY157" s="92"/>
      <c r="BZ157" s="92"/>
      <c r="CA157" s="92"/>
      <c r="CB157" s="92"/>
      <c r="CC157" s="92"/>
      <c r="CD157" s="92"/>
      <c r="CE157" s="92"/>
      <c r="CF157" s="92"/>
      <c r="CG157" s="92"/>
      <c r="CH157" s="92"/>
      <c r="CI157" s="92"/>
      <c r="CJ157" s="92"/>
      <c r="CK157" s="92"/>
      <c r="CL157" s="92"/>
    </row>
    <row r="158" spans="1:90">
      <c r="A158" s="92"/>
      <c r="B158" s="188"/>
      <c r="C158" s="319"/>
      <c r="D158" s="193"/>
      <c r="E158" s="193"/>
      <c r="F158" s="193"/>
      <c r="G158" s="193"/>
      <c r="H158" s="193"/>
      <c r="I158" s="193"/>
      <c r="J158" s="193"/>
      <c r="K158" s="193"/>
      <c r="L158" s="193"/>
      <c r="M158" s="193"/>
      <c r="N158" s="193"/>
      <c r="O158" s="193"/>
      <c r="P158" s="193"/>
      <c r="Q158" s="193"/>
      <c r="R158" s="193"/>
      <c r="S158" s="193"/>
      <c r="T158" s="193"/>
      <c r="U158" s="193"/>
      <c r="V158" s="193"/>
      <c r="W158" s="193"/>
      <c r="X158" s="193"/>
      <c r="Y158" s="193"/>
      <c r="Z158" s="193"/>
      <c r="AA158" s="193"/>
      <c r="AB158" s="193"/>
      <c r="AC158" s="193"/>
      <c r="AD158" s="193"/>
      <c r="AE158" s="193"/>
      <c r="AF158" s="193"/>
      <c r="AG158" s="193"/>
      <c r="AH158" s="193"/>
      <c r="AI158" s="193"/>
      <c r="AJ158" s="193"/>
      <c r="AK158" s="193"/>
      <c r="AL158" s="193"/>
      <c r="AM158" s="193"/>
      <c r="AN158" s="193"/>
      <c r="AO158" s="92"/>
      <c r="AP158" s="92"/>
      <c r="AQ158" s="92"/>
      <c r="AR158" s="92"/>
      <c r="AS158" s="92"/>
      <c r="AT158" s="92"/>
      <c r="AU158" s="92"/>
      <c r="AV158" s="92"/>
      <c r="AW158" s="92"/>
      <c r="AX158" s="92"/>
      <c r="AY158" s="92"/>
      <c r="AZ158" s="92"/>
      <c r="BA158" s="92"/>
      <c r="BB158" s="92"/>
      <c r="BC158" s="92"/>
      <c r="BD158" s="92"/>
      <c r="BE158" s="92"/>
      <c r="BF158" s="92"/>
      <c r="BG158" s="92"/>
      <c r="BH158" s="92"/>
      <c r="BI158" s="92"/>
      <c r="BJ158" s="92"/>
      <c r="BK158" s="92"/>
      <c r="BL158" s="92"/>
      <c r="BM158" s="92"/>
      <c r="BN158" s="92"/>
      <c r="BO158" s="92"/>
      <c r="BP158" s="92"/>
      <c r="BQ158" s="92"/>
      <c r="BR158" s="92"/>
      <c r="BS158" s="92"/>
      <c r="BT158" s="92"/>
      <c r="BU158" s="92"/>
      <c r="BV158" s="92"/>
      <c r="BW158" s="92"/>
      <c r="BX158" s="92"/>
      <c r="BY158" s="92"/>
      <c r="BZ158" s="92"/>
      <c r="CA158" s="92"/>
      <c r="CB158" s="92"/>
      <c r="CC158" s="92"/>
      <c r="CD158" s="92"/>
      <c r="CE158" s="92"/>
      <c r="CF158" s="92"/>
      <c r="CG158" s="92"/>
      <c r="CH158" s="92"/>
      <c r="CI158" s="92"/>
      <c r="CJ158" s="92"/>
      <c r="CK158" s="92"/>
      <c r="CL158" s="92"/>
    </row>
    <row r="159" spans="1:90">
      <c r="A159" s="92"/>
      <c r="B159" s="188"/>
      <c r="C159" s="319"/>
      <c r="D159" s="193"/>
      <c r="E159" s="193"/>
      <c r="F159" s="193"/>
      <c r="G159" s="193"/>
      <c r="H159" s="193"/>
      <c r="I159" s="193"/>
      <c r="J159" s="193"/>
      <c r="K159" s="193"/>
      <c r="L159" s="193"/>
      <c r="M159" s="193"/>
      <c r="N159" s="193"/>
      <c r="O159" s="193"/>
      <c r="P159" s="193"/>
      <c r="Q159" s="193"/>
      <c r="R159" s="193"/>
      <c r="S159" s="193"/>
      <c r="T159" s="193"/>
      <c r="U159" s="193"/>
      <c r="V159" s="193"/>
      <c r="W159" s="193"/>
      <c r="X159" s="193"/>
      <c r="Y159" s="193"/>
      <c r="Z159" s="193"/>
      <c r="AA159" s="193"/>
      <c r="AB159" s="193"/>
      <c r="AC159" s="193"/>
      <c r="AD159" s="193"/>
      <c r="AE159" s="193"/>
      <c r="AF159" s="193"/>
      <c r="AG159" s="193"/>
      <c r="AH159" s="193"/>
      <c r="AI159" s="193"/>
      <c r="AJ159" s="193"/>
      <c r="AK159" s="193"/>
      <c r="AL159" s="193"/>
      <c r="AM159" s="193"/>
      <c r="AN159" s="193"/>
      <c r="AO159" s="92"/>
      <c r="AP159" s="92"/>
      <c r="AQ159" s="92"/>
      <c r="AR159" s="92"/>
      <c r="AS159" s="92"/>
      <c r="AT159" s="92"/>
      <c r="AU159" s="92"/>
      <c r="AV159" s="92"/>
      <c r="AW159" s="92"/>
      <c r="AX159" s="92"/>
      <c r="AY159" s="92"/>
      <c r="AZ159" s="92"/>
      <c r="BA159" s="92"/>
      <c r="BB159" s="92"/>
      <c r="BC159" s="92"/>
      <c r="BD159" s="92"/>
      <c r="BE159" s="92"/>
      <c r="BF159" s="92"/>
      <c r="BG159" s="92"/>
      <c r="BH159" s="92"/>
      <c r="BI159" s="92"/>
      <c r="BJ159" s="92"/>
      <c r="BK159" s="92"/>
      <c r="BL159" s="92"/>
      <c r="BM159" s="92"/>
      <c r="BN159" s="92"/>
      <c r="BO159" s="92"/>
      <c r="BP159" s="92"/>
      <c r="BQ159" s="92"/>
      <c r="BR159" s="92"/>
      <c r="BS159" s="92"/>
      <c r="BT159" s="92"/>
      <c r="BU159" s="92"/>
      <c r="BV159" s="92"/>
      <c r="BW159" s="92"/>
      <c r="BX159" s="92"/>
      <c r="BY159" s="92"/>
      <c r="BZ159" s="92"/>
      <c r="CA159" s="92"/>
      <c r="CB159" s="92"/>
      <c r="CC159" s="92"/>
      <c r="CD159" s="92"/>
      <c r="CE159" s="92"/>
      <c r="CF159" s="92"/>
      <c r="CG159" s="92"/>
      <c r="CH159" s="92"/>
      <c r="CI159" s="92"/>
      <c r="CJ159" s="92"/>
      <c r="CK159" s="92"/>
      <c r="CL159" s="92"/>
    </row>
    <row r="160" spans="1:90">
      <c r="A160" s="92"/>
      <c r="B160" s="188"/>
      <c r="C160" s="319"/>
      <c r="D160" s="193"/>
      <c r="E160" s="193"/>
      <c r="F160" s="193"/>
      <c r="G160" s="193"/>
      <c r="H160" s="193"/>
      <c r="I160" s="193"/>
      <c r="J160" s="193"/>
      <c r="K160" s="193"/>
      <c r="L160" s="193"/>
      <c r="M160" s="193"/>
      <c r="N160" s="193"/>
      <c r="O160" s="193"/>
      <c r="P160" s="193"/>
      <c r="Q160" s="193"/>
      <c r="R160" s="193"/>
      <c r="S160" s="193"/>
      <c r="T160" s="193"/>
      <c r="U160" s="193"/>
      <c r="V160" s="193"/>
      <c r="W160" s="193"/>
      <c r="X160" s="193"/>
      <c r="Y160" s="193"/>
      <c r="Z160" s="193"/>
      <c r="AA160" s="193"/>
      <c r="AB160" s="193"/>
      <c r="AC160" s="193"/>
      <c r="AD160" s="193"/>
      <c r="AE160" s="193"/>
      <c r="AF160" s="193"/>
      <c r="AG160" s="193"/>
      <c r="AH160" s="193"/>
      <c r="AI160" s="193"/>
      <c r="AJ160" s="193"/>
      <c r="AK160" s="193"/>
      <c r="AL160" s="193"/>
      <c r="AM160" s="193"/>
      <c r="AN160" s="193"/>
      <c r="AO160" s="92"/>
      <c r="AP160" s="92"/>
      <c r="AQ160" s="92"/>
      <c r="AR160" s="92"/>
      <c r="AS160" s="92"/>
      <c r="AT160" s="92"/>
      <c r="AU160" s="92"/>
      <c r="AV160" s="92"/>
      <c r="AW160" s="92"/>
      <c r="AX160" s="92"/>
      <c r="AY160" s="92"/>
      <c r="AZ160" s="92"/>
      <c r="BA160" s="92"/>
      <c r="BB160" s="92"/>
      <c r="BC160" s="92"/>
      <c r="BD160" s="92"/>
      <c r="BE160" s="92"/>
      <c r="BF160" s="92"/>
      <c r="BG160" s="92"/>
      <c r="BH160" s="92"/>
      <c r="BI160" s="92"/>
      <c r="BJ160" s="92"/>
      <c r="BK160" s="92"/>
      <c r="BL160" s="92"/>
      <c r="BM160" s="92"/>
      <c r="BN160" s="92"/>
      <c r="BO160" s="92"/>
      <c r="BP160" s="92"/>
      <c r="BQ160" s="92"/>
      <c r="BR160" s="92"/>
      <c r="BS160" s="92"/>
      <c r="BT160" s="92"/>
      <c r="BU160" s="92"/>
      <c r="BV160" s="92"/>
      <c r="BW160" s="92"/>
      <c r="BX160" s="92"/>
      <c r="BY160" s="92"/>
      <c r="BZ160" s="92"/>
      <c r="CA160" s="92"/>
      <c r="CB160" s="92"/>
      <c r="CC160" s="92"/>
      <c r="CD160" s="92"/>
      <c r="CE160" s="92"/>
      <c r="CF160" s="92"/>
      <c r="CG160" s="92"/>
      <c r="CH160" s="92"/>
      <c r="CI160" s="92"/>
      <c r="CJ160" s="92"/>
      <c r="CK160" s="92"/>
      <c r="CL160" s="92"/>
    </row>
    <row r="161" spans="1:90">
      <c r="A161" s="92"/>
      <c r="B161" s="188"/>
      <c r="C161" s="319"/>
      <c r="D161" s="193"/>
      <c r="E161" s="193"/>
      <c r="F161" s="193"/>
      <c r="G161" s="193"/>
      <c r="H161" s="193"/>
      <c r="I161" s="193"/>
      <c r="J161" s="193"/>
      <c r="K161" s="193"/>
      <c r="L161" s="193"/>
      <c r="M161" s="193"/>
      <c r="N161" s="193"/>
      <c r="O161" s="193"/>
      <c r="P161" s="193"/>
      <c r="Q161" s="193"/>
      <c r="R161" s="193"/>
      <c r="S161" s="193"/>
      <c r="T161" s="193"/>
      <c r="U161" s="193"/>
      <c r="V161" s="193"/>
      <c r="W161" s="193"/>
      <c r="X161" s="193"/>
      <c r="Y161" s="193"/>
      <c r="Z161" s="193"/>
      <c r="AA161" s="193"/>
      <c r="AB161" s="193"/>
      <c r="AC161" s="193"/>
      <c r="AD161" s="193"/>
      <c r="AE161" s="193"/>
      <c r="AF161" s="193"/>
      <c r="AG161" s="193"/>
      <c r="AH161" s="193"/>
      <c r="AI161" s="193"/>
      <c r="AJ161" s="193"/>
      <c r="AK161" s="193"/>
      <c r="AL161" s="193"/>
      <c r="AM161" s="193"/>
      <c r="AN161" s="193"/>
      <c r="AO161" s="92"/>
      <c r="AP161" s="92"/>
      <c r="AQ161" s="92"/>
      <c r="AR161" s="92"/>
      <c r="AS161" s="92"/>
      <c r="AT161" s="92"/>
      <c r="AU161" s="92"/>
      <c r="AV161" s="92"/>
      <c r="AW161" s="92"/>
      <c r="AX161" s="92"/>
      <c r="AY161" s="92"/>
      <c r="AZ161" s="92"/>
      <c r="BA161" s="92"/>
      <c r="BB161" s="92"/>
      <c r="BC161" s="92"/>
      <c r="BD161" s="92"/>
      <c r="BE161" s="92"/>
      <c r="BF161" s="92"/>
      <c r="BG161" s="92"/>
      <c r="BH161" s="92"/>
      <c r="BI161" s="92"/>
      <c r="BJ161" s="92"/>
      <c r="BK161" s="92"/>
      <c r="BL161" s="92"/>
      <c r="BM161" s="92"/>
      <c r="BN161" s="92"/>
      <c r="BO161" s="92"/>
      <c r="BP161" s="92"/>
      <c r="BQ161" s="92"/>
      <c r="BR161" s="92"/>
      <c r="BS161" s="92"/>
      <c r="BT161" s="92"/>
      <c r="BU161" s="92"/>
      <c r="BV161" s="92"/>
      <c r="BW161" s="92"/>
      <c r="BX161" s="92"/>
      <c r="BY161" s="92"/>
      <c r="BZ161" s="92"/>
      <c r="CA161" s="92"/>
      <c r="CB161" s="92"/>
      <c r="CC161" s="92"/>
      <c r="CD161" s="92"/>
      <c r="CE161" s="92"/>
      <c r="CF161" s="92"/>
      <c r="CG161" s="92"/>
      <c r="CH161" s="92"/>
      <c r="CI161" s="92"/>
      <c r="CJ161" s="92"/>
      <c r="CK161" s="92"/>
      <c r="CL161" s="92"/>
    </row>
    <row r="162" spans="1:90">
      <c r="A162" s="92"/>
      <c r="B162" s="188"/>
      <c r="C162" s="319"/>
      <c r="D162" s="193"/>
      <c r="E162" s="193"/>
      <c r="F162" s="193"/>
      <c r="G162" s="193"/>
      <c r="H162" s="193"/>
      <c r="I162" s="193"/>
      <c r="J162" s="193"/>
      <c r="K162" s="193"/>
      <c r="L162" s="193"/>
      <c r="M162" s="193"/>
      <c r="N162" s="193"/>
      <c r="O162" s="193"/>
      <c r="P162" s="193"/>
      <c r="Q162" s="193"/>
      <c r="R162" s="193"/>
      <c r="S162" s="193"/>
      <c r="T162" s="193"/>
      <c r="U162" s="193"/>
      <c r="V162" s="193"/>
      <c r="W162" s="193"/>
      <c r="X162" s="193"/>
      <c r="Y162" s="193"/>
      <c r="Z162" s="193"/>
      <c r="AA162" s="193"/>
      <c r="AB162" s="193"/>
      <c r="AC162" s="193"/>
      <c r="AD162" s="193"/>
      <c r="AE162" s="193"/>
      <c r="AF162" s="193"/>
      <c r="AG162" s="193"/>
      <c r="AH162" s="193"/>
      <c r="AI162" s="193"/>
      <c r="AJ162" s="193"/>
      <c r="AK162" s="193"/>
      <c r="AL162" s="193"/>
      <c r="AM162" s="193"/>
      <c r="AN162" s="193"/>
      <c r="AO162" s="92"/>
      <c r="AP162" s="92"/>
      <c r="AQ162" s="92"/>
      <c r="AR162" s="92"/>
      <c r="AS162" s="92"/>
      <c r="AT162" s="92"/>
      <c r="AU162" s="92"/>
      <c r="AV162" s="92"/>
      <c r="AW162" s="92"/>
      <c r="AX162" s="92"/>
      <c r="AY162" s="92"/>
      <c r="AZ162" s="92"/>
      <c r="BA162" s="92"/>
      <c r="BB162" s="92"/>
      <c r="BC162" s="92"/>
      <c r="BD162" s="92"/>
      <c r="BE162" s="92"/>
      <c r="BF162" s="92"/>
      <c r="BG162" s="92"/>
      <c r="BH162" s="92"/>
      <c r="BI162" s="92"/>
      <c r="BJ162" s="92"/>
      <c r="BK162" s="92"/>
      <c r="BL162" s="92"/>
      <c r="BM162" s="92"/>
      <c r="BN162" s="92"/>
      <c r="BO162" s="92"/>
      <c r="BP162" s="92"/>
      <c r="BQ162" s="92"/>
      <c r="BR162" s="92"/>
      <c r="BS162" s="92"/>
      <c r="BT162" s="92"/>
      <c r="BU162" s="92"/>
      <c r="BV162" s="92"/>
      <c r="BW162" s="92"/>
      <c r="BX162" s="92"/>
      <c r="BY162" s="92"/>
      <c r="BZ162" s="92"/>
      <c r="CA162" s="92"/>
      <c r="CB162" s="92"/>
      <c r="CC162" s="92"/>
      <c r="CD162" s="92"/>
      <c r="CE162" s="92"/>
      <c r="CF162" s="92"/>
      <c r="CG162" s="92"/>
      <c r="CH162" s="92"/>
      <c r="CI162" s="92"/>
      <c r="CJ162" s="92"/>
      <c r="CK162" s="92"/>
      <c r="CL162" s="92"/>
    </row>
    <row r="163" spans="1:90">
      <c r="A163" s="92"/>
      <c r="B163" s="188"/>
      <c r="C163" s="319"/>
      <c r="D163" s="193"/>
      <c r="E163" s="193"/>
      <c r="F163" s="193"/>
      <c r="G163" s="193"/>
      <c r="H163" s="193"/>
      <c r="I163" s="193"/>
      <c r="J163" s="193"/>
      <c r="K163" s="193"/>
      <c r="L163" s="193"/>
      <c r="M163" s="193"/>
      <c r="N163" s="193"/>
      <c r="O163" s="193"/>
      <c r="P163" s="193"/>
      <c r="Q163" s="193"/>
      <c r="R163" s="193"/>
      <c r="S163" s="193"/>
      <c r="T163" s="193"/>
      <c r="U163" s="193"/>
      <c r="V163" s="193"/>
      <c r="W163" s="193"/>
      <c r="X163" s="193"/>
      <c r="Y163" s="193"/>
      <c r="Z163" s="193"/>
      <c r="AA163" s="193"/>
      <c r="AB163" s="193"/>
      <c r="AC163" s="193"/>
      <c r="AD163" s="193"/>
      <c r="AE163" s="193"/>
      <c r="AF163" s="193"/>
      <c r="AG163" s="193"/>
      <c r="AH163" s="193"/>
      <c r="AI163" s="193"/>
      <c r="AJ163" s="193"/>
      <c r="AK163" s="193"/>
      <c r="AL163" s="193"/>
      <c r="AM163" s="193"/>
      <c r="AN163" s="193"/>
      <c r="AO163" s="92"/>
      <c r="AP163" s="92"/>
      <c r="AQ163" s="92"/>
      <c r="AR163" s="92"/>
      <c r="AS163" s="92"/>
      <c r="AT163" s="92"/>
      <c r="AU163" s="92"/>
      <c r="AV163" s="92"/>
      <c r="AW163" s="92"/>
      <c r="AX163" s="92"/>
      <c r="AY163" s="92"/>
      <c r="AZ163" s="92"/>
      <c r="BA163" s="92"/>
      <c r="BB163" s="92"/>
      <c r="BC163" s="92"/>
      <c r="BD163" s="92"/>
      <c r="BE163" s="92"/>
      <c r="BF163" s="92"/>
      <c r="BG163" s="92"/>
      <c r="BH163" s="92"/>
      <c r="BI163" s="92"/>
      <c r="BJ163" s="92"/>
      <c r="BK163" s="92"/>
      <c r="BL163" s="92"/>
      <c r="BM163" s="92"/>
      <c r="BN163" s="92"/>
      <c r="BO163" s="92"/>
      <c r="BP163" s="92"/>
      <c r="BQ163" s="92"/>
      <c r="BR163" s="92"/>
      <c r="BS163" s="92"/>
      <c r="BT163" s="92"/>
      <c r="BU163" s="92"/>
      <c r="BV163" s="92"/>
      <c r="BW163" s="92"/>
      <c r="BX163" s="92"/>
      <c r="BY163" s="92"/>
      <c r="BZ163" s="92"/>
      <c r="CA163" s="92"/>
      <c r="CB163" s="92"/>
      <c r="CC163" s="92"/>
      <c r="CD163" s="92"/>
      <c r="CE163" s="92"/>
      <c r="CF163" s="92"/>
      <c r="CG163" s="92"/>
      <c r="CH163" s="92"/>
      <c r="CI163" s="92"/>
      <c r="CJ163" s="92"/>
      <c r="CK163" s="92"/>
      <c r="CL163" s="92"/>
    </row>
    <row r="164" spans="1:90">
      <c r="A164" s="92"/>
      <c r="B164" s="188"/>
      <c r="C164" s="319"/>
      <c r="D164" s="193"/>
      <c r="E164" s="193"/>
      <c r="F164" s="193"/>
      <c r="G164" s="193"/>
      <c r="H164" s="193"/>
      <c r="I164" s="193"/>
      <c r="J164" s="193"/>
      <c r="K164" s="193"/>
      <c r="L164" s="193"/>
      <c r="M164" s="193"/>
      <c r="N164" s="193"/>
      <c r="O164" s="193"/>
      <c r="P164" s="193"/>
      <c r="Q164" s="193"/>
      <c r="R164" s="193"/>
      <c r="S164" s="193"/>
      <c r="T164" s="193"/>
      <c r="U164" s="193"/>
      <c r="V164" s="193"/>
      <c r="W164" s="193"/>
      <c r="X164" s="193"/>
      <c r="Y164" s="193"/>
      <c r="Z164" s="193"/>
      <c r="AA164" s="193"/>
      <c r="AB164" s="193"/>
      <c r="AC164" s="193"/>
      <c r="AD164" s="193"/>
      <c r="AE164" s="193"/>
      <c r="AF164" s="193"/>
      <c r="AG164" s="193"/>
      <c r="AH164" s="193"/>
      <c r="AI164" s="193"/>
      <c r="AJ164" s="193"/>
      <c r="AK164" s="193"/>
      <c r="AL164" s="193"/>
      <c r="AM164" s="193"/>
      <c r="AN164" s="193"/>
      <c r="AO164" s="92"/>
      <c r="AP164" s="92"/>
      <c r="AQ164" s="92"/>
      <c r="AR164" s="92"/>
      <c r="AS164" s="92"/>
      <c r="AT164" s="92"/>
      <c r="AU164" s="92"/>
      <c r="AV164" s="92"/>
      <c r="AW164" s="92"/>
      <c r="AX164" s="92"/>
      <c r="AY164" s="92"/>
      <c r="AZ164" s="92"/>
      <c r="BA164" s="92"/>
      <c r="BB164" s="92"/>
      <c r="BC164" s="92"/>
      <c r="BD164" s="92"/>
      <c r="BE164" s="92"/>
      <c r="BF164" s="92"/>
      <c r="BG164" s="92"/>
      <c r="BH164" s="92"/>
      <c r="BI164" s="92"/>
      <c r="BJ164" s="92"/>
      <c r="BK164" s="92"/>
      <c r="BL164" s="92"/>
      <c r="BM164" s="92"/>
      <c r="BN164" s="92"/>
      <c r="BO164" s="92"/>
      <c r="BP164" s="92"/>
      <c r="BQ164" s="92"/>
      <c r="BR164" s="92"/>
      <c r="BS164" s="92"/>
      <c r="BT164" s="92"/>
      <c r="BU164" s="92"/>
      <c r="BV164" s="92"/>
      <c r="BW164" s="92"/>
      <c r="BX164" s="92"/>
      <c r="BY164" s="92"/>
      <c r="BZ164" s="92"/>
      <c r="CA164" s="92"/>
      <c r="CB164" s="92"/>
      <c r="CC164" s="92"/>
      <c r="CD164" s="92"/>
      <c r="CE164" s="92"/>
      <c r="CF164" s="92"/>
      <c r="CG164" s="92"/>
      <c r="CH164" s="92"/>
      <c r="CI164" s="92"/>
      <c r="CJ164" s="92"/>
      <c r="CK164" s="92"/>
      <c r="CL164" s="92"/>
    </row>
    <row r="165" spans="1:90">
      <c r="A165" s="92"/>
      <c r="B165" s="188"/>
      <c r="C165" s="319"/>
      <c r="D165" s="193"/>
      <c r="E165" s="193"/>
      <c r="F165" s="193"/>
      <c r="G165" s="193"/>
      <c r="H165" s="193"/>
      <c r="I165" s="193"/>
      <c r="J165" s="193"/>
      <c r="K165" s="193"/>
      <c r="L165" s="193"/>
      <c r="M165" s="193"/>
      <c r="N165" s="193"/>
      <c r="O165" s="193"/>
      <c r="P165" s="193"/>
      <c r="Q165" s="193"/>
      <c r="R165" s="193"/>
      <c r="S165" s="193"/>
      <c r="T165" s="193"/>
      <c r="U165" s="193"/>
      <c r="V165" s="193"/>
      <c r="W165" s="193"/>
      <c r="X165" s="193"/>
      <c r="Y165" s="193"/>
      <c r="Z165" s="193"/>
      <c r="AA165" s="193"/>
      <c r="AB165" s="193"/>
      <c r="AC165" s="193"/>
      <c r="AD165" s="193"/>
      <c r="AE165" s="193"/>
      <c r="AF165" s="193"/>
      <c r="AG165" s="193"/>
      <c r="AH165" s="193"/>
      <c r="AI165" s="193"/>
      <c r="AJ165" s="193"/>
      <c r="AK165" s="193"/>
      <c r="AL165" s="193"/>
      <c r="AM165" s="193"/>
      <c r="AN165" s="193"/>
      <c r="AO165" s="92"/>
      <c r="AP165" s="92"/>
      <c r="AQ165" s="92"/>
      <c r="AR165" s="92"/>
      <c r="AS165" s="92"/>
      <c r="AT165" s="92"/>
      <c r="AU165" s="92"/>
      <c r="AV165" s="92"/>
      <c r="AW165" s="92"/>
      <c r="AX165" s="92"/>
      <c r="AY165" s="92"/>
      <c r="AZ165" s="92"/>
      <c r="BA165" s="92"/>
      <c r="BB165" s="92"/>
      <c r="BC165" s="92"/>
      <c r="BD165" s="92"/>
      <c r="BE165" s="92"/>
      <c r="BF165" s="92"/>
      <c r="BG165" s="92"/>
      <c r="BH165" s="92"/>
      <c r="BI165" s="92"/>
      <c r="BJ165" s="92"/>
      <c r="BK165" s="92"/>
      <c r="BL165" s="92"/>
      <c r="BM165" s="92"/>
      <c r="BN165" s="92"/>
      <c r="BO165" s="92"/>
      <c r="BP165" s="92"/>
      <c r="BQ165" s="92"/>
      <c r="BR165" s="92"/>
      <c r="BS165" s="92"/>
      <c r="BT165" s="92"/>
      <c r="BU165" s="92"/>
      <c r="BV165" s="92"/>
      <c r="BW165" s="92"/>
      <c r="BX165" s="92"/>
      <c r="BY165" s="92"/>
      <c r="BZ165" s="92"/>
      <c r="CA165" s="92"/>
      <c r="CB165" s="92"/>
      <c r="CC165" s="92"/>
      <c r="CD165" s="92"/>
      <c r="CE165" s="92"/>
      <c r="CF165" s="92"/>
      <c r="CG165" s="92"/>
      <c r="CH165" s="92"/>
      <c r="CI165" s="92"/>
      <c r="CJ165" s="92"/>
      <c r="CK165" s="92"/>
      <c r="CL165" s="92"/>
    </row>
    <row r="166" spans="1:90">
      <c r="A166" s="92"/>
      <c r="B166" s="188"/>
      <c r="C166" s="319"/>
      <c r="D166" s="193"/>
      <c r="E166" s="193"/>
      <c r="F166" s="193"/>
      <c r="G166" s="193"/>
      <c r="H166" s="193"/>
      <c r="I166" s="193"/>
      <c r="J166" s="193"/>
      <c r="K166" s="193"/>
      <c r="L166" s="193"/>
      <c r="M166" s="193"/>
      <c r="N166" s="193"/>
      <c r="O166" s="193"/>
      <c r="P166" s="193"/>
      <c r="Q166" s="193"/>
      <c r="R166" s="193"/>
      <c r="S166" s="193"/>
      <c r="T166" s="193"/>
      <c r="U166" s="193"/>
      <c r="V166" s="193"/>
      <c r="W166" s="193"/>
      <c r="X166" s="193"/>
      <c r="Y166" s="193"/>
      <c r="Z166" s="193"/>
      <c r="AA166" s="193"/>
      <c r="AB166" s="193"/>
      <c r="AC166" s="193"/>
      <c r="AD166" s="193"/>
      <c r="AE166" s="193"/>
      <c r="AF166" s="193"/>
      <c r="AG166" s="193"/>
      <c r="AH166" s="193"/>
      <c r="AI166" s="193"/>
      <c r="AJ166" s="193"/>
      <c r="AK166" s="193"/>
      <c r="AL166" s="193"/>
      <c r="AM166" s="193"/>
      <c r="AN166" s="193"/>
      <c r="AO166" s="92"/>
      <c r="AP166" s="92"/>
      <c r="AQ166" s="92"/>
      <c r="AR166" s="92"/>
      <c r="AS166" s="92"/>
      <c r="AT166" s="92"/>
      <c r="AU166" s="92"/>
      <c r="AV166" s="92"/>
      <c r="AW166" s="92"/>
      <c r="AX166" s="92"/>
      <c r="AY166" s="92"/>
      <c r="AZ166" s="92"/>
      <c r="BA166" s="92"/>
      <c r="BB166" s="92"/>
      <c r="BC166" s="92"/>
      <c r="BD166" s="92"/>
      <c r="BE166" s="92"/>
      <c r="BF166" s="92"/>
      <c r="BG166" s="92"/>
      <c r="BH166" s="92"/>
      <c r="BI166" s="92"/>
      <c r="BJ166" s="92"/>
      <c r="BK166" s="92"/>
      <c r="BL166" s="92"/>
      <c r="BM166" s="92"/>
      <c r="BN166" s="92"/>
      <c r="BO166" s="92"/>
      <c r="BP166" s="92"/>
      <c r="BQ166" s="92"/>
      <c r="BR166" s="92"/>
      <c r="BS166" s="92"/>
      <c r="BT166" s="92"/>
      <c r="BU166" s="92"/>
      <c r="BV166" s="92"/>
      <c r="BW166" s="92"/>
      <c r="BX166" s="92"/>
      <c r="BY166" s="92"/>
      <c r="BZ166" s="92"/>
      <c r="CA166" s="92"/>
      <c r="CB166" s="92"/>
      <c r="CC166" s="92"/>
      <c r="CD166" s="92"/>
      <c r="CE166" s="92"/>
      <c r="CF166" s="92"/>
      <c r="CG166" s="92"/>
      <c r="CH166" s="92"/>
      <c r="CI166" s="92"/>
      <c r="CJ166" s="92"/>
      <c r="CK166" s="92"/>
      <c r="CL166" s="92"/>
    </row>
    <row r="167" spans="1:90">
      <c r="A167" s="92"/>
      <c r="B167" s="188"/>
      <c r="C167" s="319"/>
      <c r="D167" s="193"/>
      <c r="E167" s="193"/>
      <c r="F167" s="193"/>
      <c r="G167" s="193"/>
      <c r="H167" s="193"/>
      <c r="I167" s="193"/>
      <c r="J167" s="193"/>
      <c r="K167" s="193"/>
      <c r="L167" s="193"/>
      <c r="M167" s="193"/>
      <c r="N167" s="193"/>
      <c r="O167" s="193"/>
      <c r="P167" s="193"/>
      <c r="Q167" s="193"/>
      <c r="R167" s="193"/>
      <c r="S167" s="193"/>
      <c r="T167" s="193"/>
      <c r="U167" s="193"/>
      <c r="V167" s="193"/>
      <c r="W167" s="193"/>
      <c r="X167" s="193"/>
      <c r="Y167" s="193"/>
      <c r="Z167" s="193"/>
      <c r="AA167" s="193"/>
      <c r="AB167" s="193"/>
      <c r="AC167" s="193"/>
      <c r="AD167" s="193"/>
      <c r="AE167" s="193"/>
      <c r="AF167" s="193"/>
      <c r="AG167" s="193"/>
      <c r="AH167" s="193"/>
      <c r="AI167" s="193"/>
      <c r="AJ167" s="193"/>
      <c r="AK167" s="193"/>
      <c r="AL167" s="193"/>
      <c r="AM167" s="193"/>
      <c r="AN167" s="193"/>
      <c r="AO167" s="92"/>
      <c r="AP167" s="92"/>
      <c r="AQ167" s="92"/>
      <c r="AR167" s="92"/>
      <c r="AS167" s="92"/>
      <c r="AT167" s="92"/>
      <c r="AU167" s="92"/>
      <c r="AV167" s="92"/>
      <c r="AW167" s="92"/>
      <c r="AX167" s="92"/>
      <c r="AY167" s="92"/>
      <c r="AZ167" s="92"/>
      <c r="BA167" s="92"/>
      <c r="BB167" s="92"/>
      <c r="BC167" s="92"/>
      <c r="BD167" s="92"/>
      <c r="BE167" s="92"/>
      <c r="BF167" s="92"/>
      <c r="BG167" s="92"/>
      <c r="BH167" s="92"/>
      <c r="BI167" s="92"/>
      <c r="BJ167" s="92"/>
      <c r="BK167" s="92"/>
      <c r="BL167" s="92"/>
      <c r="BM167" s="92"/>
      <c r="BN167" s="92"/>
      <c r="BO167" s="92"/>
      <c r="BP167" s="92"/>
      <c r="BQ167" s="92"/>
      <c r="BR167" s="92"/>
      <c r="BS167" s="92"/>
      <c r="BT167" s="92"/>
      <c r="BU167" s="92"/>
      <c r="BV167" s="92"/>
      <c r="BW167" s="92"/>
      <c r="BX167" s="92"/>
      <c r="BY167" s="92"/>
      <c r="BZ167" s="92"/>
      <c r="CA167" s="92"/>
      <c r="CB167" s="92"/>
      <c r="CC167" s="92"/>
      <c r="CD167" s="92"/>
      <c r="CE167" s="92"/>
      <c r="CF167" s="92"/>
      <c r="CG167" s="92"/>
      <c r="CH167" s="92"/>
      <c r="CI167" s="92"/>
      <c r="CJ167" s="92"/>
      <c r="CK167" s="92"/>
      <c r="CL167" s="92"/>
    </row>
    <row r="168" spans="1:90">
      <c r="A168" s="92"/>
      <c r="B168" s="188"/>
      <c r="C168" s="319"/>
      <c r="D168" s="193"/>
      <c r="E168" s="193"/>
      <c r="F168" s="193"/>
      <c r="G168" s="193"/>
      <c r="H168" s="193"/>
      <c r="I168" s="193"/>
      <c r="J168" s="193"/>
      <c r="K168" s="193"/>
      <c r="L168" s="193"/>
      <c r="M168" s="193"/>
      <c r="N168" s="193"/>
      <c r="O168" s="193"/>
      <c r="P168" s="193"/>
      <c r="Q168" s="193"/>
      <c r="R168" s="193"/>
      <c r="S168" s="193"/>
      <c r="T168" s="193"/>
      <c r="U168" s="193"/>
      <c r="V168" s="193"/>
      <c r="W168" s="193"/>
      <c r="X168" s="193"/>
      <c r="Y168" s="193"/>
      <c r="Z168" s="193"/>
      <c r="AA168" s="193"/>
      <c r="AB168" s="193"/>
      <c r="AC168" s="193"/>
      <c r="AD168" s="193"/>
      <c r="AE168" s="193"/>
      <c r="AF168" s="193"/>
      <c r="AG168" s="193"/>
      <c r="AH168" s="193"/>
      <c r="AI168" s="193"/>
      <c r="AJ168" s="193"/>
      <c r="AK168" s="193"/>
      <c r="AL168" s="193"/>
      <c r="AM168" s="193"/>
      <c r="AN168" s="193"/>
      <c r="AO168" s="92"/>
      <c r="AP168" s="92"/>
      <c r="AQ168" s="92"/>
      <c r="AR168" s="92"/>
      <c r="AS168" s="92"/>
      <c r="AT168" s="92"/>
      <c r="AU168" s="92"/>
      <c r="AV168" s="92"/>
      <c r="AW168" s="92"/>
      <c r="AX168" s="92"/>
      <c r="AY168" s="92"/>
      <c r="AZ168" s="92"/>
      <c r="BA168" s="92"/>
      <c r="BB168" s="92"/>
      <c r="BC168" s="92"/>
      <c r="BD168" s="92"/>
      <c r="BE168" s="92"/>
      <c r="BF168" s="92"/>
      <c r="BG168" s="92"/>
      <c r="BH168" s="92"/>
      <c r="BI168" s="92"/>
      <c r="BJ168" s="92"/>
      <c r="BK168" s="92"/>
      <c r="BL168" s="92"/>
      <c r="BM168" s="92"/>
      <c r="BN168" s="92"/>
      <c r="BO168" s="92"/>
      <c r="BP168" s="92"/>
      <c r="BQ168" s="92"/>
      <c r="BR168" s="92"/>
      <c r="BS168" s="92"/>
      <c r="BT168" s="92"/>
      <c r="BU168" s="92"/>
      <c r="BV168" s="92"/>
      <c r="BW168" s="92"/>
      <c r="BX168" s="92"/>
      <c r="BY168" s="92"/>
      <c r="BZ168" s="92"/>
      <c r="CA168" s="92"/>
      <c r="CB168" s="92"/>
      <c r="CC168" s="92"/>
      <c r="CD168" s="92"/>
      <c r="CE168" s="92"/>
      <c r="CF168" s="92"/>
      <c r="CG168" s="92"/>
      <c r="CH168" s="92"/>
      <c r="CI168" s="92"/>
      <c r="CJ168" s="92"/>
      <c r="CK168" s="92"/>
      <c r="CL168" s="92"/>
    </row>
    <row r="169" spans="1:90">
      <c r="A169" s="92"/>
      <c r="B169" s="188"/>
      <c r="C169" s="319"/>
      <c r="D169" s="193"/>
      <c r="E169" s="193"/>
      <c r="F169" s="193"/>
      <c r="G169" s="193"/>
      <c r="H169" s="193"/>
      <c r="I169" s="193"/>
      <c r="J169" s="193"/>
      <c r="K169" s="193"/>
      <c r="L169" s="193"/>
      <c r="M169" s="193"/>
      <c r="N169" s="193"/>
      <c r="O169" s="193"/>
      <c r="P169" s="193"/>
      <c r="Q169" s="193"/>
      <c r="R169" s="193"/>
      <c r="S169" s="193"/>
      <c r="T169" s="193"/>
      <c r="U169" s="193"/>
      <c r="V169" s="193"/>
      <c r="W169" s="193"/>
      <c r="X169" s="193"/>
      <c r="Y169" s="193"/>
      <c r="Z169" s="193"/>
      <c r="AA169" s="193"/>
      <c r="AB169" s="193"/>
      <c r="AC169" s="193"/>
      <c r="AD169" s="193"/>
      <c r="AE169" s="193"/>
      <c r="AF169" s="193"/>
      <c r="AG169" s="193"/>
      <c r="AH169" s="193"/>
      <c r="AI169" s="193"/>
      <c r="AJ169" s="193"/>
      <c r="AK169" s="193"/>
      <c r="AL169" s="193"/>
      <c r="AM169" s="193"/>
      <c r="AN169" s="193"/>
      <c r="AO169" s="92"/>
      <c r="AP169" s="92"/>
      <c r="AQ169" s="92"/>
      <c r="AR169" s="92"/>
      <c r="AS169" s="92"/>
      <c r="AT169" s="92"/>
      <c r="AU169" s="92"/>
      <c r="AV169" s="92"/>
      <c r="AW169" s="92"/>
      <c r="AX169" s="92"/>
      <c r="AY169" s="92"/>
      <c r="AZ169" s="92"/>
      <c r="BA169" s="92"/>
      <c r="BB169" s="92"/>
      <c r="BC169" s="92"/>
      <c r="BD169" s="92"/>
      <c r="BE169" s="92"/>
      <c r="BF169" s="92"/>
      <c r="BG169" s="92"/>
      <c r="BH169" s="92"/>
      <c r="BI169" s="92"/>
      <c r="BJ169" s="92"/>
      <c r="BK169" s="92"/>
      <c r="BL169" s="92"/>
      <c r="BM169" s="92"/>
      <c r="BN169" s="92"/>
      <c r="BO169" s="92"/>
      <c r="BP169" s="92"/>
      <c r="BQ169" s="92"/>
      <c r="BR169" s="92"/>
      <c r="BS169" s="92"/>
      <c r="BT169" s="92"/>
      <c r="BU169" s="92"/>
      <c r="BV169" s="92"/>
      <c r="BW169" s="92"/>
      <c r="BX169" s="92"/>
      <c r="BY169" s="92"/>
      <c r="BZ169" s="92"/>
      <c r="CA169" s="92"/>
      <c r="CB169" s="92"/>
      <c r="CC169" s="92"/>
      <c r="CD169" s="92"/>
      <c r="CE169" s="92"/>
      <c r="CF169" s="92"/>
      <c r="CG169" s="92"/>
      <c r="CH169" s="92"/>
      <c r="CI169" s="92"/>
      <c r="CJ169" s="92"/>
      <c r="CK169" s="92"/>
      <c r="CL169" s="92"/>
    </row>
    <row r="170" spans="1:90">
      <c r="A170" s="92"/>
      <c r="B170" s="188"/>
      <c r="C170" s="319"/>
      <c r="D170" s="193"/>
      <c r="E170" s="193"/>
      <c r="F170" s="193"/>
      <c r="G170" s="193"/>
      <c r="H170" s="193"/>
      <c r="I170" s="193"/>
      <c r="J170" s="193"/>
      <c r="K170" s="193"/>
      <c r="L170" s="193"/>
      <c r="M170" s="193"/>
      <c r="N170" s="193"/>
      <c r="O170" s="193"/>
      <c r="P170" s="193"/>
      <c r="Q170" s="193"/>
      <c r="R170" s="193"/>
      <c r="S170" s="193"/>
      <c r="T170" s="193"/>
      <c r="U170" s="193"/>
      <c r="V170" s="193"/>
      <c r="W170" s="193"/>
      <c r="X170" s="193"/>
      <c r="Y170" s="193"/>
      <c r="Z170" s="193"/>
      <c r="AA170" s="193"/>
      <c r="AB170" s="193"/>
      <c r="AC170" s="193"/>
      <c r="AD170" s="193"/>
      <c r="AE170" s="193"/>
      <c r="AF170" s="193"/>
      <c r="AG170" s="193"/>
      <c r="AH170" s="193"/>
      <c r="AI170" s="193"/>
      <c r="AJ170" s="193"/>
      <c r="AK170" s="193"/>
      <c r="AL170" s="193"/>
      <c r="AM170" s="193"/>
      <c r="AN170" s="193"/>
      <c r="AO170" s="92"/>
      <c r="AP170" s="92"/>
      <c r="AQ170" s="92"/>
      <c r="AR170" s="92"/>
      <c r="AS170" s="92"/>
      <c r="AT170" s="92"/>
      <c r="AU170" s="92"/>
      <c r="AV170" s="92"/>
      <c r="AW170" s="92"/>
      <c r="AX170" s="92"/>
      <c r="AY170" s="92"/>
      <c r="AZ170" s="92"/>
      <c r="BA170" s="92"/>
      <c r="BB170" s="92"/>
      <c r="BC170" s="92"/>
      <c r="BD170" s="92"/>
      <c r="BE170" s="92"/>
      <c r="BF170" s="92"/>
      <c r="BG170" s="92"/>
      <c r="BH170" s="92"/>
      <c r="BI170" s="92"/>
      <c r="BJ170" s="92"/>
      <c r="BK170" s="92"/>
      <c r="BL170" s="92"/>
      <c r="BM170" s="92"/>
      <c r="BN170" s="92"/>
      <c r="BO170" s="92"/>
      <c r="BP170" s="92"/>
      <c r="BQ170" s="92"/>
      <c r="BR170" s="92"/>
      <c r="BS170" s="92"/>
      <c r="BT170" s="92"/>
      <c r="BU170" s="92"/>
      <c r="BV170" s="92"/>
      <c r="BW170" s="92"/>
      <c r="BX170" s="92"/>
      <c r="BY170" s="92"/>
      <c r="BZ170" s="92"/>
      <c r="CA170" s="92"/>
      <c r="CB170" s="92"/>
      <c r="CC170" s="92"/>
      <c r="CD170" s="92"/>
      <c r="CE170" s="92"/>
      <c r="CF170" s="92"/>
      <c r="CG170" s="92"/>
      <c r="CH170" s="92"/>
      <c r="CI170" s="92"/>
      <c r="CJ170" s="92"/>
      <c r="CK170" s="92"/>
      <c r="CL170" s="92"/>
    </row>
    <row r="171" spans="1:90">
      <c r="A171" s="92"/>
      <c r="B171" s="188"/>
      <c r="C171" s="319"/>
      <c r="D171" s="193"/>
      <c r="E171" s="193"/>
      <c r="F171" s="193"/>
      <c r="G171" s="193"/>
      <c r="H171" s="193"/>
      <c r="I171" s="193"/>
      <c r="J171" s="193"/>
      <c r="K171" s="193"/>
      <c r="L171" s="193"/>
      <c r="M171" s="193"/>
      <c r="N171" s="193"/>
      <c r="O171" s="193"/>
      <c r="P171" s="193"/>
      <c r="Q171" s="193"/>
      <c r="R171" s="193"/>
      <c r="S171" s="193"/>
      <c r="T171" s="193"/>
      <c r="U171" s="193"/>
      <c r="V171" s="193"/>
      <c r="W171" s="193"/>
      <c r="X171" s="193"/>
      <c r="Y171" s="193"/>
      <c r="Z171" s="193"/>
      <c r="AA171" s="193"/>
      <c r="AB171" s="193"/>
      <c r="AC171" s="193"/>
      <c r="AD171" s="193"/>
      <c r="AE171" s="193"/>
      <c r="AF171" s="193"/>
      <c r="AG171" s="193"/>
      <c r="AH171" s="193"/>
      <c r="AI171" s="193"/>
      <c r="AJ171" s="193"/>
      <c r="AK171" s="193"/>
      <c r="AL171" s="193"/>
      <c r="AM171" s="193"/>
      <c r="AN171" s="193"/>
      <c r="AO171" s="92"/>
      <c r="AP171" s="92"/>
      <c r="AQ171" s="92"/>
      <c r="AR171" s="92"/>
      <c r="AS171" s="92"/>
      <c r="AT171" s="92"/>
      <c r="AU171" s="92"/>
      <c r="AV171" s="92"/>
      <c r="AW171" s="92"/>
      <c r="AX171" s="92"/>
      <c r="AY171" s="92"/>
      <c r="AZ171" s="92"/>
      <c r="BA171" s="92"/>
      <c r="BB171" s="92"/>
      <c r="BC171" s="92"/>
      <c r="BD171" s="92"/>
      <c r="BE171" s="92"/>
      <c r="BF171" s="92"/>
      <c r="BG171" s="92"/>
      <c r="BH171" s="92"/>
      <c r="BI171" s="92"/>
      <c r="BJ171" s="92"/>
      <c r="BK171" s="92"/>
      <c r="BL171" s="92"/>
      <c r="BM171" s="92"/>
      <c r="BN171" s="92"/>
      <c r="BO171" s="92"/>
      <c r="BP171" s="92"/>
      <c r="BQ171" s="92"/>
      <c r="BR171" s="92"/>
      <c r="BS171" s="92"/>
      <c r="BT171" s="92"/>
      <c r="BU171" s="92"/>
      <c r="BV171" s="92"/>
      <c r="BW171" s="92"/>
      <c r="BX171" s="92"/>
      <c r="BY171" s="92"/>
      <c r="BZ171" s="92"/>
      <c r="CA171" s="92"/>
      <c r="CB171" s="92"/>
      <c r="CC171" s="92"/>
      <c r="CD171" s="92"/>
      <c r="CE171" s="92"/>
      <c r="CF171" s="92"/>
      <c r="CG171" s="92"/>
      <c r="CH171" s="92"/>
      <c r="CI171" s="92"/>
      <c r="CJ171" s="92"/>
      <c r="CK171" s="92"/>
      <c r="CL171" s="92"/>
    </row>
    <row r="172" spans="1:90">
      <c r="A172" s="92"/>
      <c r="B172" s="188"/>
      <c r="C172" s="319"/>
      <c r="D172" s="193"/>
      <c r="E172" s="193"/>
      <c r="F172" s="193"/>
      <c r="G172" s="193"/>
      <c r="H172" s="193"/>
      <c r="I172" s="193"/>
      <c r="J172" s="193"/>
      <c r="K172" s="193"/>
      <c r="L172" s="193"/>
      <c r="M172" s="193"/>
      <c r="N172" s="193"/>
      <c r="O172" s="193"/>
      <c r="P172" s="193"/>
      <c r="Q172" s="193"/>
      <c r="R172" s="193"/>
      <c r="S172" s="193"/>
      <c r="T172" s="193"/>
      <c r="U172" s="193"/>
      <c r="V172" s="193"/>
      <c r="W172" s="193"/>
      <c r="X172" s="193"/>
      <c r="Y172" s="193"/>
      <c r="Z172" s="193"/>
      <c r="AA172" s="193"/>
      <c r="AB172" s="193"/>
      <c r="AC172" s="193"/>
      <c r="AD172" s="193"/>
      <c r="AE172" s="193"/>
      <c r="AF172" s="193"/>
      <c r="AG172" s="193"/>
      <c r="AH172" s="193"/>
      <c r="AI172" s="193"/>
      <c r="AJ172" s="193"/>
      <c r="AK172" s="193"/>
      <c r="AL172" s="193"/>
      <c r="AM172" s="193"/>
      <c r="AN172" s="193"/>
      <c r="AO172" s="92"/>
      <c r="AP172" s="92"/>
      <c r="AQ172" s="92"/>
      <c r="AR172" s="92"/>
      <c r="AS172" s="92"/>
      <c r="AT172" s="92"/>
      <c r="AU172" s="92"/>
      <c r="AV172" s="92"/>
      <c r="AW172" s="92"/>
      <c r="AX172" s="92"/>
      <c r="AY172" s="92"/>
      <c r="AZ172" s="92"/>
      <c r="BA172" s="92"/>
      <c r="BB172" s="92"/>
      <c r="BC172" s="92"/>
      <c r="BD172" s="92"/>
      <c r="BE172" s="92"/>
      <c r="BF172" s="92"/>
      <c r="BG172" s="92"/>
      <c r="BH172" s="92"/>
      <c r="BI172" s="92"/>
      <c r="BJ172" s="92"/>
      <c r="BK172" s="92"/>
      <c r="BL172" s="92"/>
      <c r="BM172" s="92"/>
      <c r="BN172" s="92"/>
      <c r="BO172" s="92"/>
      <c r="BP172" s="92"/>
      <c r="BQ172" s="92"/>
      <c r="BR172" s="92"/>
      <c r="BS172" s="92"/>
      <c r="BT172" s="92"/>
      <c r="BU172" s="92"/>
      <c r="BV172" s="92"/>
      <c r="BW172" s="92"/>
      <c r="BX172" s="92"/>
      <c r="BY172" s="92"/>
      <c r="BZ172" s="92"/>
      <c r="CA172" s="92"/>
      <c r="CB172" s="92"/>
      <c r="CC172" s="92"/>
      <c r="CD172" s="92"/>
      <c r="CE172" s="92"/>
      <c r="CF172" s="92"/>
      <c r="CG172" s="92"/>
      <c r="CH172" s="92"/>
      <c r="CI172" s="92"/>
      <c r="CJ172" s="92"/>
      <c r="CK172" s="92"/>
      <c r="CL172" s="92"/>
    </row>
    <row r="173" spans="1:90">
      <c r="A173" s="92"/>
      <c r="B173" s="188"/>
      <c r="C173" s="319"/>
      <c r="D173" s="193"/>
      <c r="E173" s="193"/>
      <c r="F173" s="193"/>
      <c r="G173" s="193"/>
      <c r="H173" s="193"/>
      <c r="I173" s="193"/>
      <c r="J173" s="193"/>
      <c r="K173" s="193"/>
      <c r="L173" s="193"/>
      <c r="M173" s="193"/>
      <c r="N173" s="193"/>
      <c r="O173" s="193"/>
      <c r="P173" s="193"/>
      <c r="Q173" s="193"/>
      <c r="R173" s="193"/>
      <c r="S173" s="193"/>
      <c r="T173" s="193"/>
      <c r="U173" s="193"/>
      <c r="V173" s="193"/>
      <c r="W173" s="193"/>
      <c r="X173" s="193"/>
      <c r="Y173" s="193"/>
      <c r="Z173" s="193"/>
      <c r="AA173" s="193"/>
      <c r="AB173" s="193"/>
      <c r="AC173" s="193"/>
      <c r="AD173" s="193"/>
      <c r="AE173" s="193"/>
      <c r="AF173" s="193"/>
      <c r="AG173" s="193"/>
      <c r="AH173" s="193"/>
      <c r="AI173" s="193"/>
      <c r="AJ173" s="193"/>
      <c r="AK173" s="193"/>
      <c r="AL173" s="193"/>
      <c r="AM173" s="193"/>
      <c r="AN173" s="193"/>
      <c r="AO173" s="92"/>
      <c r="AP173" s="92"/>
      <c r="AQ173" s="92"/>
      <c r="AR173" s="92"/>
      <c r="AS173" s="92"/>
      <c r="AT173" s="92"/>
      <c r="AU173" s="92"/>
      <c r="AV173" s="92"/>
      <c r="AW173" s="92"/>
      <c r="AX173" s="92"/>
      <c r="AY173" s="92"/>
      <c r="AZ173" s="92"/>
      <c r="BA173" s="92"/>
      <c r="BB173" s="92"/>
      <c r="BC173" s="92"/>
      <c r="BD173" s="92"/>
      <c r="BE173" s="92"/>
      <c r="BF173" s="92"/>
      <c r="BG173" s="92"/>
      <c r="BH173" s="92"/>
      <c r="BI173" s="92"/>
      <c r="BJ173" s="92"/>
      <c r="BK173" s="92"/>
      <c r="BL173" s="92"/>
      <c r="BM173" s="92"/>
      <c r="BN173" s="92"/>
      <c r="BO173" s="92"/>
      <c r="BP173" s="92"/>
      <c r="BQ173" s="92"/>
      <c r="BR173" s="92"/>
      <c r="BS173" s="92"/>
      <c r="BT173" s="92"/>
      <c r="BU173" s="92"/>
      <c r="BV173" s="92"/>
      <c r="BW173" s="92"/>
      <c r="BX173" s="92"/>
      <c r="BY173" s="92"/>
      <c r="BZ173" s="92"/>
      <c r="CA173" s="92"/>
      <c r="CB173" s="92"/>
      <c r="CC173" s="92"/>
      <c r="CD173" s="92"/>
      <c r="CE173" s="92"/>
      <c r="CF173" s="92"/>
      <c r="CG173" s="92"/>
      <c r="CH173" s="92"/>
      <c r="CI173" s="92"/>
      <c r="CJ173" s="92"/>
      <c r="CK173" s="92"/>
      <c r="CL173" s="92"/>
    </row>
    <row r="174" spans="1:90">
      <c r="A174" s="92"/>
      <c r="B174" s="188"/>
      <c r="C174" s="319"/>
      <c r="D174" s="193"/>
      <c r="E174" s="193"/>
      <c r="F174" s="193"/>
      <c r="G174" s="193"/>
      <c r="H174" s="193"/>
      <c r="I174" s="193"/>
      <c r="J174" s="193"/>
      <c r="K174" s="193"/>
      <c r="L174" s="193"/>
      <c r="M174" s="193"/>
      <c r="N174" s="193"/>
      <c r="O174" s="193"/>
      <c r="P174" s="193"/>
      <c r="Q174" s="193"/>
      <c r="R174" s="193"/>
      <c r="S174" s="193"/>
      <c r="T174" s="193"/>
      <c r="U174" s="193"/>
      <c r="V174" s="193"/>
      <c r="W174" s="193"/>
      <c r="X174" s="193"/>
      <c r="Y174" s="193"/>
      <c r="Z174" s="193"/>
      <c r="AA174" s="193"/>
      <c r="AB174" s="193"/>
      <c r="AC174" s="193"/>
      <c r="AD174" s="193"/>
      <c r="AE174" s="193"/>
      <c r="AF174" s="193"/>
      <c r="AG174" s="193"/>
      <c r="AH174" s="193"/>
      <c r="AI174" s="193"/>
      <c r="AJ174" s="193"/>
      <c r="AK174" s="193"/>
      <c r="AL174" s="193"/>
      <c r="AM174" s="193"/>
      <c r="AN174" s="193"/>
      <c r="AO174" s="92"/>
      <c r="AP174" s="92"/>
      <c r="AQ174" s="92"/>
      <c r="AR174" s="92"/>
      <c r="AS174" s="92"/>
      <c r="AT174" s="92"/>
      <c r="AU174" s="92"/>
      <c r="AV174" s="92"/>
      <c r="AW174" s="92"/>
      <c r="AX174" s="92"/>
      <c r="AY174" s="92"/>
      <c r="AZ174" s="92"/>
      <c r="BA174" s="92"/>
      <c r="BB174" s="92"/>
      <c r="BC174" s="92"/>
      <c r="BD174" s="92"/>
      <c r="BE174" s="92"/>
      <c r="BF174" s="92"/>
      <c r="BG174" s="92"/>
      <c r="BH174" s="92"/>
      <c r="BI174" s="92"/>
      <c r="BJ174" s="92"/>
      <c r="BK174" s="92"/>
      <c r="BL174" s="92"/>
      <c r="BM174" s="92"/>
      <c r="BN174" s="92"/>
      <c r="BO174" s="92"/>
      <c r="BP174" s="92"/>
      <c r="BQ174" s="92"/>
      <c r="BR174" s="92"/>
      <c r="BS174" s="92"/>
      <c r="BT174" s="92"/>
      <c r="BU174" s="92"/>
      <c r="BV174" s="92"/>
      <c r="BW174" s="92"/>
      <c r="BX174" s="92"/>
      <c r="BY174" s="92"/>
      <c r="BZ174" s="92"/>
      <c r="CA174" s="92"/>
      <c r="CB174" s="92"/>
      <c r="CC174" s="92"/>
      <c r="CD174" s="92"/>
      <c r="CE174" s="92"/>
      <c r="CF174" s="92"/>
      <c r="CG174" s="92"/>
      <c r="CH174" s="92"/>
      <c r="CI174" s="92"/>
      <c r="CJ174" s="92"/>
      <c r="CK174" s="92"/>
      <c r="CL174" s="92"/>
    </row>
    <row r="175" spans="1:90">
      <c r="A175" s="92"/>
      <c r="B175" s="188"/>
      <c r="C175" s="319"/>
      <c r="D175" s="193"/>
      <c r="E175" s="193"/>
      <c r="F175" s="193"/>
      <c r="G175" s="193"/>
      <c r="H175" s="193"/>
      <c r="I175" s="193"/>
      <c r="J175" s="193"/>
      <c r="K175" s="193"/>
      <c r="L175" s="193"/>
      <c r="M175" s="193"/>
      <c r="N175" s="193"/>
      <c r="O175" s="193"/>
      <c r="P175" s="193"/>
      <c r="Q175" s="193"/>
      <c r="R175" s="193"/>
      <c r="S175" s="193"/>
      <c r="T175" s="193"/>
      <c r="U175" s="193"/>
      <c r="V175" s="193"/>
      <c r="W175" s="193"/>
      <c r="X175" s="193"/>
      <c r="Y175" s="193"/>
      <c r="Z175" s="193"/>
      <c r="AA175" s="193"/>
      <c r="AB175" s="193"/>
      <c r="AC175" s="193"/>
      <c r="AD175" s="193"/>
      <c r="AE175" s="193"/>
      <c r="AF175" s="193"/>
      <c r="AG175" s="193"/>
      <c r="AH175" s="193"/>
      <c r="AI175" s="193"/>
      <c r="AJ175" s="193"/>
      <c r="AK175" s="193"/>
      <c r="AL175" s="193"/>
      <c r="AM175" s="193"/>
      <c r="AN175" s="193"/>
      <c r="AO175" s="92"/>
      <c r="AP175" s="92"/>
      <c r="AQ175" s="92"/>
      <c r="AR175" s="92"/>
      <c r="AS175" s="92"/>
      <c r="AT175" s="92"/>
      <c r="AU175" s="92"/>
      <c r="AV175" s="92"/>
      <c r="AW175" s="92"/>
      <c r="AX175" s="92"/>
      <c r="AY175" s="92"/>
      <c r="AZ175" s="92"/>
      <c r="BA175" s="92"/>
      <c r="BB175" s="92"/>
      <c r="BC175" s="92"/>
      <c r="BD175" s="92"/>
      <c r="BE175" s="92"/>
      <c r="BF175" s="92"/>
      <c r="BG175" s="92"/>
      <c r="BH175" s="92"/>
      <c r="BI175" s="92"/>
      <c r="BJ175" s="92"/>
      <c r="BK175" s="92"/>
      <c r="BL175" s="92"/>
      <c r="BM175" s="92"/>
      <c r="BN175" s="92"/>
      <c r="BO175" s="92"/>
      <c r="BP175" s="92"/>
      <c r="BQ175" s="92"/>
      <c r="BR175" s="92"/>
      <c r="BS175" s="92"/>
      <c r="BT175" s="92"/>
      <c r="BU175" s="92"/>
      <c r="BV175" s="92"/>
      <c r="BW175" s="92"/>
      <c r="BX175" s="92"/>
      <c r="BY175" s="92"/>
      <c r="BZ175" s="92"/>
      <c r="CA175" s="92"/>
      <c r="CB175" s="92"/>
      <c r="CC175" s="92"/>
      <c r="CD175" s="92"/>
      <c r="CE175" s="92"/>
      <c r="CF175" s="92"/>
      <c r="CG175" s="92"/>
      <c r="CH175" s="92"/>
      <c r="CI175" s="92"/>
      <c r="CJ175" s="92"/>
      <c r="CK175" s="92"/>
      <c r="CL175" s="92"/>
    </row>
    <row r="176" spans="1:90">
      <c r="A176" s="92"/>
      <c r="B176" s="188"/>
      <c r="C176" s="319"/>
      <c r="D176" s="193"/>
      <c r="E176" s="193"/>
      <c r="F176" s="193"/>
      <c r="G176" s="193"/>
      <c r="H176" s="193"/>
      <c r="I176" s="193"/>
      <c r="J176" s="193"/>
      <c r="K176" s="193"/>
      <c r="L176" s="193"/>
      <c r="M176" s="193"/>
      <c r="N176" s="193"/>
      <c r="O176" s="193"/>
      <c r="P176" s="193"/>
      <c r="Q176" s="193"/>
      <c r="R176" s="193"/>
      <c r="S176" s="193"/>
      <c r="T176" s="193"/>
      <c r="U176" s="193"/>
      <c r="V176" s="193"/>
      <c r="W176" s="193"/>
      <c r="X176" s="193"/>
      <c r="Y176" s="193"/>
      <c r="Z176" s="193"/>
      <c r="AA176" s="193"/>
      <c r="AB176" s="193"/>
      <c r="AC176" s="193"/>
      <c r="AD176" s="193"/>
      <c r="AE176" s="193"/>
      <c r="AF176" s="193"/>
      <c r="AG176" s="193"/>
      <c r="AH176" s="193"/>
      <c r="AI176" s="193"/>
      <c r="AJ176" s="193"/>
      <c r="AK176" s="193"/>
      <c r="AL176" s="193"/>
      <c r="AM176" s="193"/>
      <c r="AN176" s="193"/>
      <c r="AO176" s="92"/>
      <c r="AP176" s="92"/>
      <c r="AQ176" s="92"/>
      <c r="AR176" s="92"/>
      <c r="AS176" s="92"/>
      <c r="AT176" s="92"/>
      <c r="AU176" s="92"/>
      <c r="AV176" s="92"/>
      <c r="AW176" s="92"/>
      <c r="AX176" s="92"/>
      <c r="AY176" s="92"/>
      <c r="AZ176" s="92"/>
      <c r="BA176" s="92"/>
      <c r="BB176" s="92"/>
      <c r="BC176" s="92"/>
      <c r="BD176" s="92"/>
      <c r="BE176" s="92"/>
      <c r="BF176" s="92"/>
      <c r="BG176" s="92"/>
      <c r="BH176" s="92"/>
      <c r="BI176" s="92"/>
      <c r="BJ176" s="92"/>
      <c r="BK176" s="92"/>
      <c r="BL176" s="92"/>
      <c r="BM176" s="92"/>
      <c r="BN176" s="92"/>
      <c r="BO176" s="92"/>
      <c r="BP176" s="92"/>
      <c r="BQ176" s="92"/>
      <c r="BR176" s="92"/>
      <c r="BS176" s="92"/>
      <c r="BT176" s="92"/>
      <c r="BU176" s="92"/>
      <c r="BV176" s="92"/>
      <c r="BW176" s="92"/>
      <c r="BX176" s="92"/>
      <c r="BY176" s="92"/>
      <c r="BZ176" s="92"/>
      <c r="CA176" s="92"/>
      <c r="CB176" s="92"/>
      <c r="CC176" s="92"/>
      <c r="CD176" s="92"/>
      <c r="CE176" s="92"/>
      <c r="CF176" s="92"/>
      <c r="CG176" s="92"/>
      <c r="CH176" s="92"/>
      <c r="CI176" s="92"/>
      <c r="CJ176" s="92"/>
      <c r="CK176" s="92"/>
      <c r="CL176" s="92"/>
    </row>
    <row r="177" spans="1:90">
      <c r="A177" s="92"/>
      <c r="B177" s="188"/>
      <c r="C177" s="319"/>
      <c r="D177" s="193"/>
      <c r="E177" s="193"/>
      <c r="F177" s="193"/>
      <c r="G177" s="193"/>
      <c r="H177" s="193"/>
      <c r="I177" s="193"/>
      <c r="J177" s="193"/>
      <c r="K177" s="193"/>
      <c r="L177" s="193"/>
      <c r="M177" s="193"/>
      <c r="N177" s="193"/>
      <c r="O177" s="193"/>
      <c r="P177" s="193"/>
      <c r="Q177" s="193"/>
      <c r="R177" s="193"/>
      <c r="S177" s="193"/>
      <c r="T177" s="193"/>
      <c r="U177" s="193"/>
      <c r="V177" s="193"/>
      <c r="W177" s="193"/>
      <c r="X177" s="193"/>
      <c r="Y177" s="193"/>
      <c r="Z177" s="193"/>
      <c r="AA177" s="193"/>
      <c r="AB177" s="193"/>
      <c r="AC177" s="193"/>
      <c r="AD177" s="193"/>
      <c r="AE177" s="193"/>
      <c r="AF177" s="193"/>
      <c r="AG177" s="193"/>
      <c r="AH177" s="193"/>
      <c r="AI177" s="193"/>
      <c r="AJ177" s="193"/>
      <c r="AK177" s="193"/>
      <c r="AL177" s="193"/>
      <c r="AM177" s="193"/>
      <c r="AN177" s="193"/>
      <c r="AO177" s="92"/>
      <c r="AP177" s="92"/>
      <c r="AQ177" s="92"/>
      <c r="AR177" s="92"/>
      <c r="AS177" s="92"/>
      <c r="AT177" s="92"/>
      <c r="AU177" s="92"/>
      <c r="AV177" s="92"/>
      <c r="AW177" s="92"/>
      <c r="AX177" s="92"/>
      <c r="AY177" s="92"/>
      <c r="AZ177" s="92"/>
      <c r="BA177" s="92"/>
      <c r="BB177" s="92"/>
      <c r="BC177" s="92"/>
      <c r="BD177" s="92"/>
      <c r="BE177" s="92"/>
      <c r="BF177" s="92"/>
      <c r="BG177" s="92"/>
      <c r="BH177" s="92"/>
      <c r="BI177" s="92"/>
      <c r="BJ177" s="92"/>
      <c r="BK177" s="92"/>
      <c r="BL177" s="92"/>
      <c r="BM177" s="92"/>
      <c r="BN177" s="92"/>
      <c r="BO177" s="92"/>
      <c r="BP177" s="92"/>
      <c r="BQ177" s="92"/>
      <c r="BR177" s="92"/>
      <c r="BS177" s="92"/>
      <c r="BT177" s="92"/>
      <c r="BU177" s="92"/>
      <c r="BV177" s="92"/>
      <c r="BW177" s="92"/>
      <c r="BX177" s="92"/>
      <c r="BY177" s="92"/>
      <c r="BZ177" s="92"/>
      <c r="CA177" s="92"/>
      <c r="CB177" s="92"/>
      <c r="CC177" s="92"/>
      <c r="CD177" s="92"/>
      <c r="CE177" s="92"/>
      <c r="CF177" s="92"/>
      <c r="CG177" s="92"/>
      <c r="CH177" s="92"/>
      <c r="CI177" s="92"/>
      <c r="CJ177" s="92"/>
      <c r="CK177" s="92"/>
      <c r="CL177" s="92"/>
    </row>
    <row r="178" spans="1:90">
      <c r="A178" s="92"/>
      <c r="B178" s="188"/>
      <c r="C178" s="319"/>
      <c r="D178" s="193"/>
      <c r="E178" s="193"/>
      <c r="F178" s="193"/>
      <c r="G178" s="193"/>
      <c r="H178" s="193"/>
      <c r="I178" s="193"/>
      <c r="J178" s="193"/>
      <c r="K178" s="193"/>
      <c r="L178" s="193"/>
      <c r="M178" s="193"/>
      <c r="N178" s="193"/>
      <c r="O178" s="193"/>
      <c r="P178" s="193"/>
      <c r="Q178" s="193"/>
      <c r="R178" s="193"/>
      <c r="S178" s="193"/>
      <c r="T178" s="193"/>
      <c r="U178" s="193"/>
      <c r="V178" s="193"/>
      <c r="W178" s="193"/>
      <c r="X178" s="193"/>
      <c r="Y178" s="193"/>
      <c r="Z178" s="193"/>
      <c r="AA178" s="193"/>
      <c r="AB178" s="193"/>
      <c r="AC178" s="193"/>
      <c r="AD178" s="193"/>
      <c r="AE178" s="193"/>
      <c r="AF178" s="193"/>
      <c r="AG178" s="193"/>
      <c r="AH178" s="193"/>
      <c r="AI178" s="193"/>
      <c r="AJ178" s="193"/>
      <c r="AK178" s="193"/>
      <c r="AL178" s="193"/>
      <c r="AM178" s="193"/>
      <c r="AN178" s="193"/>
      <c r="AO178" s="92"/>
      <c r="AP178" s="92"/>
      <c r="AQ178" s="92"/>
      <c r="AR178" s="92"/>
      <c r="AS178" s="92"/>
      <c r="AT178" s="92"/>
      <c r="AU178" s="92"/>
      <c r="AV178" s="92"/>
      <c r="AW178" s="92"/>
      <c r="AX178" s="92"/>
      <c r="AY178" s="92"/>
      <c r="AZ178" s="92"/>
      <c r="BA178" s="92"/>
      <c r="BB178" s="92"/>
      <c r="BC178" s="92"/>
      <c r="BD178" s="92"/>
      <c r="BE178" s="92"/>
      <c r="BF178" s="92"/>
      <c r="BG178" s="92"/>
      <c r="BH178" s="92"/>
      <c r="BI178" s="92"/>
      <c r="BJ178" s="92"/>
      <c r="BK178" s="92"/>
      <c r="BL178" s="92"/>
      <c r="BM178" s="92"/>
      <c r="BN178" s="92"/>
      <c r="BO178" s="92"/>
      <c r="BP178" s="92"/>
      <c r="BQ178" s="92"/>
      <c r="BR178" s="92"/>
      <c r="BS178" s="92"/>
      <c r="BT178" s="92"/>
      <c r="BU178" s="92"/>
      <c r="BV178" s="92"/>
      <c r="BW178" s="92"/>
      <c r="BX178" s="92"/>
      <c r="BY178" s="92"/>
      <c r="BZ178" s="92"/>
      <c r="CA178" s="92"/>
      <c r="CB178" s="92"/>
      <c r="CC178" s="92"/>
      <c r="CD178" s="92"/>
      <c r="CE178" s="92"/>
      <c r="CF178" s="92"/>
      <c r="CG178" s="92"/>
      <c r="CH178" s="92"/>
      <c r="CI178" s="92"/>
      <c r="CJ178" s="92"/>
      <c r="CK178" s="92"/>
      <c r="CL178" s="92"/>
    </row>
    <row r="179" spans="1:90">
      <c r="A179" s="92"/>
      <c r="B179" s="188"/>
      <c r="C179" s="319"/>
      <c r="D179" s="193"/>
      <c r="E179" s="193"/>
      <c r="F179" s="193"/>
      <c r="G179" s="193"/>
      <c r="H179" s="193"/>
      <c r="I179" s="193"/>
      <c r="J179" s="193"/>
      <c r="K179" s="193"/>
      <c r="L179" s="193"/>
      <c r="M179" s="193"/>
      <c r="N179" s="193"/>
      <c r="O179" s="193"/>
      <c r="P179" s="193"/>
      <c r="Q179" s="193"/>
      <c r="R179" s="193"/>
      <c r="S179" s="193"/>
      <c r="T179" s="193"/>
      <c r="U179" s="193"/>
      <c r="V179" s="193"/>
      <c r="W179" s="193"/>
      <c r="X179" s="193"/>
      <c r="Y179" s="193"/>
      <c r="Z179" s="193"/>
      <c r="AA179" s="193"/>
      <c r="AB179" s="193"/>
      <c r="AC179" s="193"/>
      <c r="AD179" s="193"/>
      <c r="AE179" s="193"/>
      <c r="AF179" s="193"/>
      <c r="AG179" s="193"/>
      <c r="AH179" s="193"/>
      <c r="AI179" s="193"/>
      <c r="AJ179" s="193"/>
      <c r="AK179" s="193"/>
      <c r="AL179" s="193"/>
      <c r="AM179" s="193"/>
      <c r="AN179" s="193"/>
      <c r="AO179" s="92"/>
      <c r="AP179" s="92"/>
      <c r="AQ179" s="92"/>
      <c r="AR179" s="92"/>
      <c r="AS179" s="92"/>
      <c r="AT179" s="92"/>
      <c r="AU179" s="92"/>
      <c r="AV179" s="92"/>
      <c r="AW179" s="92"/>
      <c r="AX179" s="92"/>
      <c r="AY179" s="92"/>
      <c r="AZ179" s="92"/>
      <c r="BA179" s="92"/>
      <c r="BB179" s="92"/>
      <c r="BC179" s="92"/>
      <c r="BD179" s="92"/>
      <c r="BE179" s="92"/>
      <c r="BF179" s="92"/>
      <c r="BG179" s="92"/>
      <c r="BH179" s="92"/>
      <c r="BI179" s="92"/>
      <c r="BJ179" s="92"/>
      <c r="BK179" s="92"/>
      <c r="BL179" s="92"/>
      <c r="BM179" s="92"/>
      <c r="BN179" s="92"/>
      <c r="BO179" s="92"/>
      <c r="BP179" s="92"/>
      <c r="BQ179" s="92"/>
      <c r="BR179" s="92"/>
      <c r="BS179" s="92"/>
      <c r="BT179" s="92"/>
      <c r="BU179" s="92"/>
      <c r="BV179" s="92"/>
      <c r="BW179" s="92"/>
      <c r="BX179" s="92"/>
      <c r="BY179" s="92"/>
      <c r="BZ179" s="92"/>
      <c r="CA179" s="92"/>
      <c r="CB179" s="92"/>
      <c r="CC179" s="92"/>
      <c r="CD179" s="92"/>
      <c r="CE179" s="92"/>
      <c r="CF179" s="92"/>
      <c r="CG179" s="92"/>
      <c r="CH179" s="92"/>
      <c r="CI179" s="92"/>
      <c r="CJ179" s="92"/>
      <c r="CK179" s="92"/>
      <c r="CL179" s="92"/>
    </row>
    <row r="180" spans="1:90">
      <c r="A180" s="92"/>
      <c r="B180" s="188"/>
      <c r="C180" s="319"/>
      <c r="D180" s="193"/>
      <c r="E180" s="193"/>
      <c r="F180" s="193"/>
      <c r="G180" s="193"/>
      <c r="H180" s="193"/>
      <c r="I180" s="193"/>
      <c r="J180" s="193"/>
      <c r="K180" s="193"/>
      <c r="L180" s="193"/>
      <c r="M180" s="193"/>
      <c r="N180" s="193"/>
      <c r="O180" s="193"/>
      <c r="P180" s="193"/>
      <c r="Q180" s="193"/>
      <c r="R180" s="193"/>
      <c r="S180" s="193"/>
      <c r="T180" s="193"/>
      <c r="U180" s="193"/>
      <c r="V180" s="193"/>
      <c r="W180" s="193"/>
      <c r="X180" s="193"/>
      <c r="Y180" s="193"/>
      <c r="Z180" s="193"/>
      <c r="AA180" s="193"/>
      <c r="AB180" s="193"/>
      <c r="AC180" s="193"/>
      <c r="AD180" s="193"/>
      <c r="AE180" s="193"/>
      <c r="AF180" s="193"/>
      <c r="AG180" s="193"/>
      <c r="AH180" s="193"/>
      <c r="AI180" s="193"/>
      <c r="AJ180" s="193"/>
      <c r="AK180" s="193"/>
      <c r="AL180" s="193"/>
      <c r="AM180" s="193"/>
      <c r="AN180" s="193"/>
      <c r="AO180" s="92"/>
      <c r="AP180" s="92"/>
      <c r="AQ180" s="92"/>
      <c r="AR180" s="92"/>
      <c r="AS180" s="92"/>
      <c r="AT180" s="92"/>
      <c r="AU180" s="92"/>
      <c r="AV180" s="92"/>
      <c r="AW180" s="92"/>
      <c r="AX180" s="92"/>
      <c r="AY180" s="92"/>
      <c r="AZ180" s="92"/>
      <c r="BA180" s="92"/>
      <c r="BB180" s="92"/>
      <c r="BC180" s="92"/>
      <c r="BD180" s="92"/>
      <c r="BE180" s="92"/>
      <c r="BF180" s="92"/>
      <c r="BG180" s="92"/>
      <c r="BH180" s="92"/>
      <c r="BI180" s="92"/>
      <c r="BJ180" s="92"/>
      <c r="BK180" s="92"/>
      <c r="BL180" s="92"/>
      <c r="BM180" s="92"/>
      <c r="BN180" s="92"/>
      <c r="BO180" s="92"/>
      <c r="BP180" s="92"/>
      <c r="BQ180" s="92"/>
      <c r="BR180" s="92"/>
      <c r="BS180" s="92"/>
      <c r="BT180" s="92"/>
      <c r="BU180" s="92"/>
      <c r="BV180" s="92"/>
      <c r="BW180" s="92"/>
      <c r="BX180" s="92"/>
      <c r="BY180" s="92"/>
      <c r="BZ180" s="92"/>
      <c r="CA180" s="92"/>
      <c r="CB180" s="92"/>
      <c r="CC180" s="92"/>
      <c r="CD180" s="92"/>
      <c r="CE180" s="92"/>
      <c r="CF180" s="92"/>
      <c r="CG180" s="92"/>
      <c r="CH180" s="92"/>
      <c r="CI180" s="92"/>
      <c r="CJ180" s="92"/>
      <c r="CK180" s="92"/>
      <c r="CL180" s="92"/>
    </row>
    <row r="181" spans="1:90">
      <c r="A181" s="92"/>
      <c r="B181" s="188"/>
      <c r="C181" s="319"/>
      <c r="D181" s="193"/>
      <c r="E181" s="193"/>
      <c r="F181" s="193"/>
      <c r="G181" s="193"/>
      <c r="H181" s="193"/>
      <c r="I181" s="193"/>
      <c r="J181" s="193"/>
      <c r="K181" s="193"/>
      <c r="L181" s="193"/>
      <c r="M181" s="193"/>
      <c r="N181" s="193"/>
      <c r="O181" s="193"/>
      <c r="P181" s="193"/>
      <c r="Q181" s="193"/>
      <c r="R181" s="193"/>
      <c r="S181" s="193"/>
      <c r="T181" s="193"/>
      <c r="U181" s="193"/>
      <c r="V181" s="193"/>
      <c r="W181" s="193"/>
      <c r="X181" s="193"/>
      <c r="Y181" s="193"/>
      <c r="Z181" s="193"/>
      <c r="AA181" s="193"/>
      <c r="AB181" s="193"/>
      <c r="AC181" s="193"/>
      <c r="AD181" s="193"/>
      <c r="AE181" s="193"/>
      <c r="AF181" s="193"/>
      <c r="AG181" s="193"/>
      <c r="AH181" s="193"/>
      <c r="AI181" s="193"/>
      <c r="AJ181" s="193"/>
      <c r="AK181" s="193"/>
      <c r="AL181" s="193"/>
      <c r="AM181" s="193"/>
      <c r="AN181" s="193"/>
      <c r="AO181" s="92"/>
      <c r="AP181" s="92"/>
      <c r="AQ181" s="92"/>
      <c r="AR181" s="92"/>
      <c r="AS181" s="92"/>
      <c r="AT181" s="92"/>
      <c r="AU181" s="92"/>
      <c r="AV181" s="92"/>
      <c r="AW181" s="92"/>
      <c r="AX181" s="92"/>
      <c r="AY181" s="92"/>
      <c r="AZ181" s="92"/>
      <c r="BA181" s="92"/>
      <c r="BB181" s="92"/>
      <c r="BC181" s="92"/>
      <c r="BD181" s="92"/>
      <c r="BE181" s="92"/>
      <c r="BF181" s="92"/>
      <c r="BG181" s="92"/>
      <c r="BH181" s="92"/>
      <c r="BI181" s="92"/>
      <c r="BJ181" s="92"/>
      <c r="BK181" s="92"/>
      <c r="BL181" s="92"/>
      <c r="BM181" s="92"/>
      <c r="BN181" s="92"/>
      <c r="BO181" s="92"/>
      <c r="BP181" s="92"/>
      <c r="BQ181" s="92"/>
      <c r="BR181" s="92"/>
      <c r="BS181" s="92"/>
      <c r="BT181" s="92"/>
      <c r="BU181" s="92"/>
      <c r="BV181" s="92"/>
      <c r="BW181" s="92"/>
      <c r="BX181" s="92"/>
      <c r="BY181" s="92"/>
      <c r="BZ181" s="92"/>
      <c r="CA181" s="92"/>
      <c r="CB181" s="92"/>
      <c r="CC181" s="92"/>
      <c r="CD181" s="92"/>
      <c r="CE181" s="92"/>
      <c r="CF181" s="92"/>
      <c r="CG181" s="92"/>
      <c r="CH181" s="92"/>
      <c r="CI181" s="92"/>
      <c r="CJ181" s="92"/>
      <c r="CK181" s="92"/>
      <c r="CL181" s="92"/>
    </row>
    <row r="182" spans="1:90">
      <c r="A182" s="92"/>
      <c r="B182" s="188"/>
      <c r="C182" s="319"/>
      <c r="D182" s="193"/>
      <c r="E182" s="193"/>
      <c r="F182" s="193"/>
      <c r="G182" s="193"/>
      <c r="H182" s="193"/>
      <c r="I182" s="193"/>
      <c r="J182" s="193"/>
      <c r="K182" s="193"/>
      <c r="L182" s="193"/>
      <c r="M182" s="193"/>
      <c r="N182" s="193"/>
      <c r="O182" s="193"/>
      <c r="P182" s="193"/>
      <c r="Q182" s="193"/>
      <c r="R182" s="193"/>
      <c r="S182" s="193"/>
      <c r="T182" s="193"/>
      <c r="U182" s="193"/>
      <c r="V182" s="193"/>
      <c r="W182" s="193"/>
      <c r="X182" s="193"/>
      <c r="Y182" s="193"/>
      <c r="Z182" s="193"/>
      <c r="AA182" s="193"/>
      <c r="AB182" s="193"/>
      <c r="AC182" s="193"/>
      <c r="AD182" s="193"/>
      <c r="AE182" s="193"/>
      <c r="AF182" s="193"/>
      <c r="AG182" s="193"/>
      <c r="AH182" s="193"/>
      <c r="AI182" s="193"/>
      <c r="AJ182" s="193"/>
      <c r="AK182" s="193"/>
      <c r="AL182" s="193"/>
      <c r="AM182" s="193"/>
      <c r="AN182" s="193"/>
      <c r="AO182" s="92"/>
      <c r="AP182" s="92"/>
      <c r="AQ182" s="92"/>
      <c r="AR182" s="92"/>
      <c r="AS182" s="92"/>
      <c r="AT182" s="92"/>
      <c r="AU182" s="92"/>
      <c r="AV182" s="92"/>
      <c r="AW182" s="92"/>
      <c r="AX182" s="92"/>
      <c r="AY182" s="92"/>
      <c r="AZ182" s="92"/>
      <c r="BA182" s="92"/>
      <c r="BB182" s="92"/>
      <c r="BC182" s="92"/>
      <c r="BD182" s="92"/>
      <c r="BE182" s="92"/>
      <c r="BF182" s="92"/>
      <c r="BG182" s="92"/>
      <c r="BH182" s="92"/>
      <c r="BI182" s="92"/>
      <c r="BJ182" s="92"/>
      <c r="BK182" s="92"/>
      <c r="BL182" s="92"/>
      <c r="BM182" s="92"/>
      <c r="BN182" s="92"/>
      <c r="BO182" s="92"/>
      <c r="BP182" s="92"/>
      <c r="BQ182" s="92"/>
      <c r="BR182" s="92"/>
      <c r="BS182" s="92"/>
      <c r="BT182" s="92"/>
      <c r="BU182" s="92"/>
      <c r="BV182" s="92"/>
      <c r="BW182" s="92"/>
      <c r="BX182" s="92"/>
      <c r="BY182" s="92"/>
      <c r="BZ182" s="92"/>
      <c r="CA182" s="92"/>
      <c r="CB182" s="92"/>
      <c r="CC182" s="92"/>
      <c r="CD182" s="92"/>
      <c r="CE182" s="92"/>
      <c r="CF182" s="92"/>
      <c r="CG182" s="92"/>
      <c r="CH182" s="92"/>
      <c r="CI182" s="92"/>
      <c r="CJ182" s="92"/>
      <c r="CK182" s="92"/>
      <c r="CL182" s="92"/>
    </row>
    <row r="183" spans="1:90">
      <c r="A183" s="92"/>
      <c r="B183" s="188"/>
      <c r="C183" s="319"/>
      <c r="D183" s="193"/>
      <c r="E183" s="193"/>
      <c r="F183" s="193"/>
      <c r="G183" s="193"/>
      <c r="H183" s="193"/>
      <c r="I183" s="193"/>
      <c r="J183" s="193"/>
      <c r="K183" s="193"/>
      <c r="L183" s="193"/>
      <c r="M183" s="193"/>
      <c r="N183" s="193"/>
      <c r="O183" s="193"/>
      <c r="P183" s="193"/>
      <c r="Q183" s="193"/>
      <c r="R183" s="193"/>
      <c r="S183" s="193"/>
      <c r="T183" s="193"/>
      <c r="U183" s="193"/>
      <c r="V183" s="193"/>
      <c r="W183" s="193"/>
      <c r="X183" s="193"/>
      <c r="Y183" s="193"/>
      <c r="Z183" s="193"/>
      <c r="AA183" s="193"/>
      <c r="AB183" s="193"/>
      <c r="AC183" s="193"/>
      <c r="AD183" s="193"/>
      <c r="AE183" s="193"/>
      <c r="AF183" s="193"/>
      <c r="AG183" s="193"/>
      <c r="AH183" s="193"/>
      <c r="AI183" s="193"/>
      <c r="AJ183" s="193"/>
      <c r="AK183" s="193"/>
      <c r="AL183" s="193"/>
      <c r="AM183" s="193"/>
      <c r="AN183" s="193"/>
      <c r="AO183" s="92"/>
      <c r="AP183" s="92"/>
      <c r="AQ183" s="92"/>
      <c r="AR183" s="92"/>
      <c r="AS183" s="92"/>
      <c r="AT183" s="92"/>
      <c r="AU183" s="92"/>
      <c r="AV183" s="92"/>
      <c r="AW183" s="92"/>
      <c r="AX183" s="92"/>
      <c r="AY183" s="92"/>
      <c r="AZ183" s="92"/>
      <c r="BA183" s="92"/>
      <c r="BB183" s="92"/>
      <c r="BC183" s="92"/>
      <c r="BD183" s="92"/>
      <c r="BE183" s="92"/>
      <c r="BF183" s="92"/>
      <c r="BG183" s="92"/>
      <c r="BH183" s="92"/>
      <c r="BI183" s="92"/>
      <c r="BJ183" s="92"/>
      <c r="BK183" s="92"/>
      <c r="BL183" s="92"/>
      <c r="BM183" s="92"/>
      <c r="BN183" s="92"/>
      <c r="BO183" s="92"/>
      <c r="BP183" s="92"/>
      <c r="BQ183" s="92"/>
      <c r="BR183" s="92"/>
      <c r="BS183" s="92"/>
      <c r="BT183" s="92"/>
      <c r="BU183" s="92"/>
      <c r="BV183" s="92"/>
      <c r="BW183" s="92"/>
      <c r="BX183" s="92"/>
      <c r="BY183" s="92"/>
      <c r="BZ183" s="92"/>
      <c r="CA183" s="92"/>
      <c r="CB183" s="92"/>
      <c r="CC183" s="92"/>
      <c r="CD183" s="92"/>
      <c r="CE183" s="92"/>
      <c r="CF183" s="92"/>
      <c r="CG183" s="92"/>
      <c r="CH183" s="92"/>
      <c r="CI183" s="92"/>
      <c r="CJ183" s="92"/>
      <c r="CK183" s="92"/>
      <c r="CL183" s="92"/>
    </row>
    <row r="184" spans="1:90">
      <c r="A184" s="92"/>
      <c r="B184" s="188"/>
      <c r="C184" s="319"/>
      <c r="D184" s="193"/>
      <c r="E184" s="193"/>
      <c r="F184" s="193"/>
      <c r="G184" s="193"/>
      <c r="H184" s="193"/>
      <c r="I184" s="193"/>
      <c r="J184" s="193"/>
      <c r="K184" s="193"/>
      <c r="L184" s="193"/>
      <c r="M184" s="193"/>
      <c r="N184" s="193"/>
      <c r="O184" s="193"/>
      <c r="P184" s="193"/>
      <c r="Q184" s="193"/>
      <c r="R184" s="193"/>
      <c r="S184" s="193"/>
      <c r="T184" s="193"/>
      <c r="U184" s="193"/>
      <c r="V184" s="193"/>
      <c r="W184" s="193"/>
      <c r="X184" s="193"/>
      <c r="Y184" s="193"/>
      <c r="Z184" s="193"/>
      <c r="AA184" s="193"/>
      <c r="AB184" s="193"/>
      <c r="AC184" s="193"/>
      <c r="AD184" s="193"/>
      <c r="AE184" s="193"/>
      <c r="AF184" s="193"/>
      <c r="AG184" s="193"/>
      <c r="AH184" s="193"/>
      <c r="AI184" s="193"/>
      <c r="AJ184" s="193"/>
      <c r="AK184" s="193"/>
      <c r="AL184" s="193"/>
      <c r="AM184" s="193"/>
      <c r="AN184" s="193"/>
      <c r="AO184" s="92"/>
      <c r="AP184" s="92"/>
      <c r="AQ184" s="92"/>
      <c r="AR184" s="92"/>
      <c r="AS184" s="92"/>
      <c r="AT184" s="92"/>
      <c r="AU184" s="92"/>
      <c r="AV184" s="92"/>
      <c r="AW184" s="92"/>
      <c r="AX184" s="92"/>
      <c r="AY184" s="92"/>
      <c r="AZ184" s="92"/>
      <c r="BA184" s="92"/>
      <c r="BB184" s="92"/>
      <c r="BC184" s="92"/>
      <c r="BD184" s="92"/>
      <c r="BE184" s="92"/>
      <c r="BF184" s="92"/>
      <c r="BG184" s="92"/>
      <c r="BH184" s="92"/>
      <c r="BI184" s="92"/>
      <c r="BJ184" s="92"/>
      <c r="BK184" s="92"/>
      <c r="BL184" s="92"/>
      <c r="BM184" s="92"/>
      <c r="BN184" s="92"/>
      <c r="BO184" s="92"/>
      <c r="BP184" s="92"/>
      <c r="BQ184" s="92"/>
      <c r="BR184" s="92"/>
      <c r="BS184" s="92"/>
      <c r="BT184" s="92"/>
      <c r="BU184" s="92"/>
      <c r="BV184" s="92"/>
      <c r="BW184" s="92"/>
      <c r="BX184" s="92"/>
      <c r="BY184" s="92"/>
      <c r="BZ184" s="92"/>
      <c r="CA184" s="92"/>
      <c r="CB184" s="92"/>
      <c r="CC184" s="92"/>
      <c r="CD184" s="92"/>
      <c r="CE184" s="92"/>
      <c r="CF184" s="92"/>
      <c r="CG184" s="92"/>
      <c r="CH184" s="92"/>
      <c r="CI184" s="92"/>
      <c r="CJ184" s="92"/>
      <c r="CK184" s="92"/>
      <c r="CL184" s="92"/>
    </row>
    <row r="185" spans="1:90">
      <c r="A185" s="92"/>
      <c r="B185" s="188"/>
      <c r="C185" s="319"/>
      <c r="D185" s="193"/>
      <c r="E185" s="193"/>
      <c r="F185" s="193"/>
      <c r="G185" s="193"/>
      <c r="H185" s="193"/>
      <c r="I185" s="193"/>
      <c r="J185" s="193"/>
      <c r="K185" s="193"/>
      <c r="L185" s="193"/>
      <c r="M185" s="193"/>
      <c r="N185" s="193"/>
      <c r="O185" s="193"/>
      <c r="P185" s="193"/>
      <c r="Q185" s="193"/>
      <c r="R185" s="193"/>
      <c r="S185" s="193"/>
      <c r="T185" s="193"/>
      <c r="U185" s="193"/>
      <c r="V185" s="193"/>
      <c r="W185" s="193"/>
      <c r="X185" s="193"/>
      <c r="Y185" s="193"/>
      <c r="Z185" s="193"/>
      <c r="AA185" s="193"/>
      <c r="AB185" s="193"/>
      <c r="AC185" s="193"/>
      <c r="AD185" s="193"/>
      <c r="AE185" s="193"/>
      <c r="AF185" s="193"/>
      <c r="AG185" s="193"/>
      <c r="AH185" s="193"/>
      <c r="AI185" s="193"/>
      <c r="AJ185" s="193"/>
      <c r="AK185" s="193"/>
      <c r="AL185" s="193"/>
      <c r="AM185" s="193"/>
      <c r="AN185" s="193"/>
      <c r="AO185" s="92"/>
      <c r="AP185" s="92"/>
      <c r="AQ185" s="92"/>
      <c r="AR185" s="92"/>
      <c r="AS185" s="92"/>
      <c r="AT185" s="92"/>
      <c r="AU185" s="92"/>
      <c r="AV185" s="92"/>
      <c r="AW185" s="92"/>
      <c r="AX185" s="92"/>
      <c r="AY185" s="92"/>
      <c r="AZ185" s="92"/>
      <c r="BA185" s="92"/>
      <c r="BB185" s="92"/>
      <c r="BC185" s="92"/>
      <c r="BD185" s="92"/>
      <c r="BE185" s="92"/>
      <c r="BF185" s="92"/>
      <c r="BG185" s="92"/>
      <c r="BH185" s="92"/>
      <c r="BI185" s="92"/>
      <c r="BJ185" s="92"/>
      <c r="BK185" s="92"/>
      <c r="BL185" s="92"/>
      <c r="BM185" s="92"/>
      <c r="BN185" s="92"/>
      <c r="BO185" s="92"/>
      <c r="BP185" s="92"/>
      <c r="BQ185" s="92"/>
      <c r="BR185" s="92"/>
      <c r="BS185" s="92"/>
      <c r="BT185" s="92"/>
      <c r="BU185" s="92"/>
      <c r="BV185" s="92"/>
      <c r="BW185" s="92"/>
      <c r="BX185" s="92"/>
      <c r="BY185" s="92"/>
      <c r="BZ185" s="92"/>
      <c r="CA185" s="92"/>
      <c r="CB185" s="92"/>
      <c r="CC185" s="92"/>
      <c r="CD185" s="92"/>
      <c r="CE185" s="92"/>
      <c r="CF185" s="92"/>
      <c r="CG185" s="92"/>
      <c r="CH185" s="92"/>
      <c r="CI185" s="92"/>
      <c r="CJ185" s="92"/>
      <c r="CK185" s="92"/>
      <c r="CL185" s="92"/>
    </row>
    <row r="186" spans="1:90">
      <c r="A186" s="92"/>
      <c r="B186" s="188"/>
      <c r="C186" s="319"/>
      <c r="D186" s="193"/>
      <c r="E186" s="193"/>
      <c r="F186" s="193"/>
      <c r="G186" s="193"/>
      <c r="H186" s="193"/>
      <c r="I186" s="193"/>
      <c r="J186" s="193"/>
      <c r="K186" s="193"/>
      <c r="L186" s="193"/>
      <c r="M186" s="193"/>
      <c r="N186" s="193"/>
      <c r="O186" s="193"/>
      <c r="P186" s="193"/>
      <c r="Q186" s="193"/>
      <c r="R186" s="193"/>
      <c r="S186" s="193"/>
      <c r="T186" s="193"/>
      <c r="U186" s="193"/>
      <c r="V186" s="193"/>
      <c r="W186" s="193"/>
      <c r="X186" s="193"/>
      <c r="Y186" s="193"/>
      <c r="Z186" s="193"/>
      <c r="AA186" s="193"/>
      <c r="AB186" s="193"/>
      <c r="AC186" s="193"/>
      <c r="AD186" s="193"/>
      <c r="AE186" s="193"/>
      <c r="AF186" s="193"/>
      <c r="AG186" s="193"/>
      <c r="AH186" s="193"/>
      <c r="AI186" s="193"/>
      <c r="AJ186" s="193"/>
      <c r="AK186" s="193"/>
      <c r="AL186" s="193"/>
      <c r="AM186" s="193"/>
      <c r="AN186" s="193"/>
      <c r="AO186" s="92"/>
      <c r="AP186" s="92"/>
      <c r="AQ186" s="92"/>
      <c r="AR186" s="92"/>
      <c r="AS186" s="92"/>
      <c r="AT186" s="92"/>
      <c r="AU186" s="92"/>
      <c r="AV186" s="92"/>
      <c r="AW186" s="92"/>
      <c r="AX186" s="92"/>
      <c r="AY186" s="92"/>
      <c r="AZ186" s="92"/>
      <c r="BA186" s="92"/>
      <c r="BB186" s="92"/>
      <c r="BC186" s="92"/>
      <c r="BD186" s="92"/>
      <c r="BE186" s="92"/>
      <c r="BF186" s="92"/>
      <c r="BG186" s="92"/>
      <c r="BH186" s="92"/>
      <c r="BI186" s="92"/>
      <c r="BJ186" s="92"/>
      <c r="BK186" s="92"/>
      <c r="BL186" s="92"/>
      <c r="BM186" s="92"/>
      <c r="BN186" s="92"/>
      <c r="BO186" s="92"/>
      <c r="BP186" s="92"/>
      <c r="BQ186" s="92"/>
      <c r="BR186" s="92"/>
      <c r="BS186" s="92"/>
      <c r="BT186" s="92"/>
      <c r="BU186" s="92"/>
      <c r="BV186" s="92"/>
      <c r="BW186" s="92"/>
      <c r="BX186" s="92"/>
      <c r="BY186" s="92"/>
      <c r="BZ186" s="92"/>
      <c r="CA186" s="92"/>
      <c r="CB186" s="92"/>
      <c r="CC186" s="92"/>
      <c r="CD186" s="92"/>
      <c r="CE186" s="92"/>
      <c r="CF186" s="92"/>
      <c r="CG186" s="92"/>
      <c r="CH186" s="92"/>
      <c r="CI186" s="92"/>
      <c r="CJ186" s="92"/>
      <c r="CK186" s="92"/>
      <c r="CL186" s="92"/>
    </row>
    <row r="187" spans="1:90">
      <c r="A187" s="92"/>
      <c r="B187" s="188"/>
      <c r="C187" s="319"/>
      <c r="D187" s="193"/>
      <c r="E187" s="193"/>
      <c r="F187" s="193"/>
      <c r="G187" s="193"/>
      <c r="H187" s="193"/>
      <c r="I187" s="193"/>
      <c r="J187" s="193"/>
      <c r="K187" s="193"/>
      <c r="L187" s="193"/>
      <c r="M187" s="193"/>
      <c r="N187" s="193"/>
      <c r="O187" s="193"/>
      <c r="P187" s="193"/>
      <c r="Q187" s="193"/>
      <c r="R187" s="193"/>
      <c r="S187" s="193"/>
      <c r="T187" s="193"/>
      <c r="U187" s="193"/>
      <c r="V187" s="193"/>
      <c r="W187" s="193"/>
      <c r="X187" s="193"/>
      <c r="Y187" s="193"/>
      <c r="Z187" s="193"/>
      <c r="AA187" s="193"/>
      <c r="AB187" s="193"/>
      <c r="AC187" s="193"/>
      <c r="AD187" s="193"/>
      <c r="AE187" s="193"/>
      <c r="AF187" s="193"/>
      <c r="AG187" s="193"/>
      <c r="AH187" s="193"/>
      <c r="AI187" s="193"/>
      <c r="AJ187" s="193"/>
      <c r="AK187" s="193"/>
      <c r="AL187" s="193"/>
      <c r="AM187" s="193"/>
      <c r="AN187" s="193"/>
      <c r="AO187" s="92"/>
      <c r="AP187" s="92"/>
      <c r="AQ187" s="92"/>
      <c r="AR187" s="92"/>
      <c r="AS187" s="92"/>
      <c r="AT187" s="92"/>
      <c r="AU187" s="92"/>
      <c r="AV187" s="92"/>
      <c r="AW187" s="92"/>
      <c r="AX187" s="92"/>
      <c r="AY187" s="92"/>
      <c r="AZ187" s="92"/>
      <c r="BA187" s="92"/>
      <c r="BB187" s="92"/>
      <c r="BC187" s="92"/>
      <c r="BD187" s="92"/>
      <c r="BE187" s="92"/>
      <c r="BF187" s="92"/>
      <c r="BG187" s="92"/>
      <c r="BH187" s="92"/>
      <c r="BI187" s="92"/>
      <c r="BJ187" s="92"/>
      <c r="BK187" s="92"/>
      <c r="BL187" s="92"/>
      <c r="BM187" s="92"/>
      <c r="BN187" s="92"/>
      <c r="BO187" s="92"/>
      <c r="BP187" s="92"/>
      <c r="BQ187" s="92"/>
      <c r="BR187" s="92"/>
      <c r="BS187" s="92"/>
      <c r="BT187" s="92"/>
      <c r="BU187" s="92"/>
      <c r="BV187" s="92"/>
      <c r="BW187" s="92"/>
      <c r="BX187" s="92"/>
      <c r="BY187" s="92"/>
      <c r="BZ187" s="92"/>
      <c r="CA187" s="92"/>
      <c r="CB187" s="92"/>
      <c r="CC187" s="92"/>
      <c r="CD187" s="92"/>
      <c r="CE187" s="92"/>
      <c r="CF187" s="92"/>
      <c r="CG187" s="92"/>
      <c r="CH187" s="92"/>
      <c r="CI187" s="92"/>
      <c r="CJ187" s="92"/>
      <c r="CK187" s="92"/>
      <c r="CL187" s="92"/>
    </row>
    <row r="188" spans="1:90">
      <c r="A188" s="92"/>
      <c r="B188" s="188"/>
      <c r="C188" s="319"/>
      <c r="D188" s="193"/>
      <c r="E188" s="193"/>
      <c r="F188" s="193"/>
      <c r="G188" s="193"/>
      <c r="H188" s="193"/>
      <c r="I188" s="193"/>
      <c r="J188" s="193"/>
      <c r="K188" s="193"/>
      <c r="L188" s="193"/>
      <c r="M188" s="193"/>
      <c r="N188" s="193"/>
      <c r="O188" s="193"/>
      <c r="P188" s="193"/>
      <c r="Q188" s="193"/>
      <c r="R188" s="193"/>
      <c r="S188" s="193"/>
      <c r="T188" s="193"/>
      <c r="U188" s="193"/>
      <c r="V188" s="193"/>
      <c r="W188" s="193"/>
      <c r="X188" s="193"/>
      <c r="Y188" s="193"/>
      <c r="Z188" s="193"/>
      <c r="AA188" s="193"/>
      <c r="AB188" s="193"/>
      <c r="AC188" s="193"/>
      <c r="AD188" s="193"/>
      <c r="AE188" s="193"/>
      <c r="AF188" s="193"/>
      <c r="AG188" s="193"/>
      <c r="AH188" s="193"/>
      <c r="AI188" s="193"/>
      <c r="AJ188" s="193"/>
      <c r="AK188" s="193"/>
      <c r="AL188" s="193"/>
      <c r="AM188" s="193"/>
      <c r="AN188" s="193"/>
      <c r="AO188" s="92"/>
      <c r="AP188" s="92"/>
      <c r="AQ188" s="92"/>
      <c r="AR188" s="92"/>
      <c r="AS188" s="92"/>
      <c r="AT188" s="92"/>
      <c r="AU188" s="92"/>
      <c r="AV188" s="92"/>
      <c r="AW188" s="92"/>
      <c r="AX188" s="92"/>
      <c r="AY188" s="92"/>
      <c r="AZ188" s="92"/>
      <c r="BA188" s="92"/>
      <c r="BB188" s="92"/>
      <c r="BC188" s="92"/>
      <c r="BD188" s="92"/>
      <c r="BE188" s="92"/>
      <c r="BF188" s="92"/>
      <c r="BG188" s="92"/>
      <c r="BH188" s="92"/>
      <c r="BI188" s="92"/>
      <c r="BJ188" s="92"/>
      <c r="BK188" s="92"/>
      <c r="BL188" s="92"/>
      <c r="BM188" s="92"/>
      <c r="BN188" s="92"/>
      <c r="BO188" s="92"/>
      <c r="BP188" s="92"/>
      <c r="BQ188" s="92"/>
      <c r="BR188" s="92"/>
      <c r="BS188" s="92"/>
      <c r="BT188" s="92"/>
      <c r="BU188" s="92"/>
      <c r="BV188" s="92"/>
      <c r="BW188" s="92"/>
      <c r="BX188" s="92"/>
      <c r="BY188" s="92"/>
      <c r="BZ188" s="92"/>
      <c r="CA188" s="92"/>
      <c r="CB188" s="92"/>
      <c r="CC188" s="92"/>
      <c r="CD188" s="92"/>
      <c r="CE188" s="92"/>
      <c r="CF188" s="92"/>
      <c r="CG188" s="92"/>
      <c r="CH188" s="92"/>
      <c r="CI188" s="92"/>
      <c r="CJ188" s="92"/>
      <c r="CK188" s="92"/>
      <c r="CL188" s="92"/>
    </row>
    <row r="189" spans="1:90">
      <c r="A189" s="92"/>
      <c r="B189" s="188"/>
      <c r="C189" s="319"/>
      <c r="D189" s="193"/>
      <c r="E189" s="193"/>
      <c r="F189" s="193"/>
      <c r="G189" s="193"/>
      <c r="H189" s="193"/>
      <c r="I189" s="193"/>
      <c r="J189" s="193"/>
      <c r="K189" s="193"/>
      <c r="L189" s="193"/>
      <c r="M189" s="193"/>
      <c r="N189" s="193"/>
      <c r="O189" s="193"/>
      <c r="P189" s="193"/>
      <c r="Q189" s="193"/>
      <c r="R189" s="193"/>
      <c r="S189" s="193"/>
      <c r="T189" s="193"/>
      <c r="U189" s="193"/>
      <c r="V189" s="193"/>
      <c r="W189" s="193"/>
      <c r="X189" s="193"/>
      <c r="Y189" s="193"/>
      <c r="Z189" s="193"/>
      <c r="AA189" s="193"/>
      <c r="AB189" s="193"/>
      <c r="AC189" s="193"/>
      <c r="AD189" s="193"/>
      <c r="AE189" s="193"/>
      <c r="AF189" s="193"/>
      <c r="AG189" s="193"/>
      <c r="AH189" s="193"/>
      <c r="AI189" s="193"/>
      <c r="AJ189" s="193"/>
      <c r="AK189" s="193"/>
      <c r="AL189" s="193"/>
      <c r="AM189" s="193"/>
      <c r="AN189" s="193"/>
      <c r="AO189" s="92"/>
      <c r="AP189" s="92"/>
      <c r="AQ189" s="92"/>
      <c r="AR189" s="92"/>
      <c r="AS189" s="92"/>
      <c r="AT189" s="92"/>
      <c r="AU189" s="92"/>
      <c r="AV189" s="92"/>
      <c r="AW189" s="92"/>
      <c r="AX189" s="92"/>
      <c r="AY189" s="92"/>
      <c r="AZ189" s="92"/>
      <c r="BA189" s="92"/>
      <c r="BB189" s="92"/>
      <c r="BC189" s="92"/>
      <c r="BD189" s="92"/>
      <c r="BE189" s="92"/>
      <c r="BF189" s="92"/>
      <c r="BG189" s="92"/>
      <c r="BH189" s="92"/>
      <c r="BI189" s="92"/>
      <c r="BJ189" s="92"/>
      <c r="BK189" s="92"/>
      <c r="BL189" s="92"/>
      <c r="BM189" s="92"/>
      <c r="BN189" s="92"/>
      <c r="BO189" s="92"/>
      <c r="BP189" s="92"/>
      <c r="BQ189" s="92"/>
      <c r="BR189" s="92"/>
      <c r="BS189" s="92"/>
      <c r="BT189" s="92"/>
      <c r="BU189" s="92"/>
      <c r="BV189" s="92"/>
      <c r="BW189" s="92"/>
      <c r="BX189" s="92"/>
      <c r="BY189" s="92"/>
      <c r="BZ189" s="92"/>
      <c r="CA189" s="92"/>
      <c r="CB189" s="92"/>
      <c r="CC189" s="92"/>
      <c r="CD189" s="92"/>
      <c r="CE189" s="92"/>
      <c r="CF189" s="92"/>
      <c r="CG189" s="92"/>
      <c r="CH189" s="92"/>
      <c r="CI189" s="92"/>
      <c r="CJ189" s="92"/>
      <c r="CK189" s="92"/>
      <c r="CL189" s="92"/>
    </row>
    <row r="190" spans="1:90">
      <c r="A190" s="92"/>
      <c r="B190" s="188"/>
      <c r="C190" s="319"/>
      <c r="D190" s="193"/>
      <c r="E190" s="193"/>
      <c r="F190" s="193"/>
      <c r="G190" s="193"/>
      <c r="H190" s="193"/>
      <c r="I190" s="193"/>
      <c r="J190" s="193"/>
      <c r="K190" s="193"/>
      <c r="L190" s="193"/>
      <c r="M190" s="193"/>
      <c r="N190" s="193"/>
      <c r="O190" s="193"/>
      <c r="P190" s="193"/>
      <c r="Q190" s="193"/>
      <c r="R190" s="193"/>
      <c r="S190" s="193"/>
      <c r="T190" s="193"/>
      <c r="U190" s="193"/>
      <c r="V190" s="193"/>
      <c r="W190" s="193"/>
      <c r="X190" s="193"/>
      <c r="Y190" s="193"/>
      <c r="Z190" s="193"/>
      <c r="AA190" s="193"/>
      <c r="AB190" s="193"/>
      <c r="AC190" s="193"/>
      <c r="AD190" s="193"/>
      <c r="AE190" s="193"/>
      <c r="AF190" s="193"/>
      <c r="AG190" s="193"/>
      <c r="AH190" s="193"/>
      <c r="AI190" s="193"/>
      <c r="AJ190" s="193"/>
      <c r="AK190" s="193"/>
      <c r="AL190" s="193"/>
      <c r="AM190" s="193"/>
      <c r="AN190" s="193"/>
      <c r="AO190" s="92"/>
      <c r="AP190" s="92"/>
      <c r="AQ190" s="92"/>
      <c r="AR190" s="92"/>
      <c r="AS190" s="92"/>
      <c r="AT190" s="92"/>
      <c r="AU190" s="92"/>
      <c r="AV190" s="92"/>
      <c r="AW190" s="92"/>
      <c r="AX190" s="92"/>
      <c r="AY190" s="92"/>
      <c r="AZ190" s="92"/>
      <c r="BA190" s="92"/>
      <c r="BB190" s="92"/>
      <c r="BC190" s="92"/>
      <c r="BD190" s="92"/>
      <c r="BE190" s="92"/>
      <c r="BF190" s="92"/>
      <c r="BG190" s="92"/>
      <c r="BH190" s="92"/>
      <c r="BI190" s="92"/>
      <c r="BJ190" s="92"/>
      <c r="BK190" s="92"/>
      <c r="BL190" s="92"/>
      <c r="BM190" s="92"/>
      <c r="BN190" s="92"/>
      <c r="BO190" s="92"/>
      <c r="BP190" s="92"/>
      <c r="BQ190" s="92"/>
      <c r="BR190" s="92"/>
      <c r="BS190" s="92"/>
      <c r="BT190" s="92"/>
      <c r="BU190" s="92"/>
      <c r="BV190" s="92"/>
      <c r="BW190" s="92"/>
      <c r="BX190" s="92"/>
      <c r="BY190" s="92"/>
      <c r="BZ190" s="92"/>
      <c r="CA190" s="92"/>
      <c r="CB190" s="92"/>
      <c r="CC190" s="92"/>
      <c r="CD190" s="92"/>
      <c r="CE190" s="92"/>
      <c r="CF190" s="92"/>
      <c r="CG190" s="92"/>
      <c r="CH190" s="92"/>
      <c r="CI190" s="92"/>
      <c r="CJ190" s="92"/>
      <c r="CK190" s="92"/>
      <c r="CL190" s="92"/>
    </row>
    <row r="191" spans="1:90">
      <c r="A191" s="92"/>
      <c r="B191" s="188"/>
      <c r="C191" s="319"/>
      <c r="D191" s="193"/>
      <c r="E191" s="193"/>
      <c r="F191" s="193"/>
      <c r="G191" s="193"/>
      <c r="H191" s="193"/>
      <c r="I191" s="193"/>
      <c r="J191" s="193"/>
      <c r="K191" s="193"/>
      <c r="L191" s="193"/>
      <c r="M191" s="193"/>
      <c r="N191" s="193"/>
      <c r="O191" s="193"/>
      <c r="P191" s="193"/>
      <c r="Q191" s="193"/>
      <c r="R191" s="193"/>
      <c r="S191" s="193"/>
      <c r="T191" s="193"/>
      <c r="U191" s="193"/>
      <c r="V191" s="193"/>
      <c r="W191" s="193"/>
      <c r="X191" s="193"/>
      <c r="Y191" s="193"/>
      <c r="Z191" s="193"/>
      <c r="AA191" s="193"/>
      <c r="AB191" s="193"/>
      <c r="AC191" s="193"/>
      <c r="AD191" s="193"/>
      <c r="AE191" s="193"/>
      <c r="AF191" s="193"/>
      <c r="AG191" s="193"/>
      <c r="AH191" s="193"/>
      <c r="AI191" s="193"/>
      <c r="AJ191" s="193"/>
      <c r="AK191" s="193"/>
      <c r="AL191" s="193"/>
      <c r="AM191" s="193"/>
      <c r="AN191" s="193"/>
      <c r="AO191" s="92"/>
      <c r="AP191" s="92"/>
      <c r="AQ191" s="92"/>
      <c r="AR191" s="92"/>
      <c r="AS191" s="92"/>
      <c r="AT191" s="92"/>
      <c r="AU191" s="92"/>
      <c r="AV191" s="92"/>
      <c r="AW191" s="92"/>
      <c r="AX191" s="92"/>
      <c r="AY191" s="92"/>
      <c r="AZ191" s="92"/>
      <c r="BA191" s="92"/>
      <c r="BB191" s="92"/>
      <c r="BC191" s="92"/>
      <c r="BD191" s="92"/>
      <c r="BE191" s="92"/>
      <c r="BF191" s="92"/>
      <c r="BG191" s="92"/>
      <c r="BH191" s="92"/>
      <c r="BI191" s="92"/>
      <c r="BJ191" s="92"/>
      <c r="BK191" s="92"/>
      <c r="BL191" s="92"/>
      <c r="BM191" s="92"/>
      <c r="BN191" s="92"/>
      <c r="BO191" s="92"/>
      <c r="BP191" s="92"/>
      <c r="BQ191" s="92"/>
      <c r="BR191" s="92"/>
      <c r="BS191" s="92"/>
      <c r="BT191" s="92"/>
      <c r="BU191" s="92"/>
      <c r="BV191" s="92"/>
      <c r="BW191" s="92"/>
      <c r="BX191" s="92"/>
      <c r="BY191" s="92"/>
      <c r="BZ191" s="92"/>
      <c r="CA191" s="92"/>
      <c r="CB191" s="92"/>
      <c r="CC191" s="92"/>
      <c r="CD191" s="92"/>
      <c r="CE191" s="92"/>
      <c r="CF191" s="92"/>
      <c r="CG191" s="92"/>
      <c r="CH191" s="92"/>
      <c r="CI191" s="92"/>
      <c r="CJ191" s="92"/>
      <c r="CK191" s="92"/>
      <c r="CL191" s="92"/>
    </row>
    <row r="192" spans="1:90">
      <c r="A192" s="92"/>
      <c r="B192" s="188"/>
      <c r="C192" s="319"/>
      <c r="D192" s="92"/>
      <c r="E192" s="92"/>
      <c r="F192" s="92"/>
      <c r="G192" s="92"/>
      <c r="H192" s="92"/>
      <c r="I192" s="92"/>
      <c r="J192" s="92"/>
      <c r="K192" s="92"/>
      <c r="L192" s="92"/>
      <c r="M192" s="92"/>
      <c r="N192" s="92"/>
      <c r="O192" s="92"/>
      <c r="P192" s="92"/>
      <c r="Q192" s="92"/>
      <c r="R192" s="92"/>
      <c r="S192" s="92"/>
      <c r="T192" s="92"/>
      <c r="U192" s="92"/>
      <c r="V192" s="92"/>
      <c r="W192" s="92"/>
      <c r="X192" s="92"/>
      <c r="Y192" s="92"/>
      <c r="Z192" s="92"/>
      <c r="AA192" s="92"/>
      <c r="AB192" s="92"/>
      <c r="AC192" s="92"/>
      <c r="AD192" s="92"/>
      <c r="AE192" s="92"/>
      <c r="AF192" s="92"/>
      <c r="AG192" s="92"/>
      <c r="AH192" s="92"/>
      <c r="AI192" s="92"/>
      <c r="AJ192" s="92"/>
      <c r="AK192" s="92"/>
      <c r="AL192" s="92"/>
      <c r="AM192" s="92"/>
      <c r="AN192" s="92"/>
      <c r="AO192" s="92"/>
      <c r="AP192" s="92"/>
      <c r="AQ192" s="92"/>
      <c r="AR192" s="92"/>
      <c r="AS192" s="92"/>
      <c r="AT192" s="92"/>
      <c r="AU192" s="92"/>
      <c r="AV192" s="92"/>
      <c r="AW192" s="92"/>
      <c r="AX192" s="92"/>
      <c r="AY192" s="92"/>
      <c r="AZ192" s="92"/>
      <c r="BA192" s="92"/>
      <c r="BB192" s="92"/>
      <c r="BC192" s="92"/>
      <c r="BD192" s="92"/>
      <c r="BE192" s="92"/>
      <c r="BF192" s="92"/>
      <c r="BG192" s="92"/>
      <c r="BH192" s="92"/>
      <c r="BI192" s="92"/>
      <c r="BJ192" s="92"/>
      <c r="BK192" s="92"/>
      <c r="BL192" s="92"/>
      <c r="BM192" s="92"/>
      <c r="BN192" s="92"/>
      <c r="BO192" s="92"/>
      <c r="BP192" s="92"/>
      <c r="BQ192" s="92"/>
      <c r="BR192" s="92"/>
      <c r="BS192" s="92"/>
      <c r="BT192" s="92"/>
      <c r="BU192" s="92"/>
      <c r="BV192" s="92"/>
      <c r="BW192" s="92"/>
      <c r="BX192" s="92"/>
      <c r="BY192" s="92"/>
      <c r="BZ192" s="92"/>
      <c r="CA192" s="92"/>
      <c r="CB192" s="92"/>
      <c r="CC192" s="92"/>
      <c r="CD192" s="92"/>
      <c r="CE192" s="92"/>
      <c r="CF192" s="92"/>
      <c r="CG192" s="92"/>
      <c r="CH192" s="92"/>
      <c r="CI192" s="92"/>
      <c r="CJ192" s="92"/>
      <c r="CK192" s="92"/>
      <c r="CL192" s="92"/>
    </row>
    <row r="193" spans="1:90">
      <c r="A193" s="92"/>
      <c r="B193" s="188"/>
      <c r="C193" s="319"/>
      <c r="D193" s="92"/>
      <c r="E193" s="92"/>
      <c r="F193" s="92"/>
      <c r="G193" s="92"/>
      <c r="H193" s="92"/>
      <c r="I193" s="92"/>
      <c r="J193" s="92"/>
      <c r="K193" s="92"/>
      <c r="L193" s="92"/>
      <c r="M193" s="92"/>
      <c r="N193" s="92"/>
      <c r="O193" s="92"/>
      <c r="P193" s="92"/>
      <c r="Q193" s="92"/>
      <c r="R193" s="92"/>
      <c r="S193" s="92"/>
      <c r="T193" s="92"/>
      <c r="U193" s="92"/>
      <c r="V193" s="92"/>
      <c r="W193" s="92"/>
      <c r="X193" s="92"/>
      <c r="Y193" s="92"/>
      <c r="Z193" s="92"/>
      <c r="AA193" s="92"/>
      <c r="AB193" s="92"/>
      <c r="AC193" s="92"/>
      <c r="AD193" s="92"/>
      <c r="AE193" s="92"/>
      <c r="AF193" s="92"/>
      <c r="AG193" s="92"/>
      <c r="AH193" s="92"/>
      <c r="AI193" s="92"/>
      <c r="AJ193" s="92"/>
      <c r="AK193" s="92"/>
      <c r="AL193" s="92"/>
      <c r="AM193" s="92"/>
      <c r="AN193" s="92"/>
      <c r="AO193" s="92"/>
      <c r="AP193" s="92"/>
      <c r="AQ193" s="92"/>
      <c r="AR193" s="92"/>
      <c r="AS193" s="92"/>
      <c r="AT193" s="92"/>
      <c r="AU193" s="92"/>
      <c r="AV193" s="92"/>
      <c r="AW193" s="92"/>
      <c r="AX193" s="92"/>
      <c r="AY193" s="92"/>
      <c r="AZ193" s="92"/>
      <c r="BA193" s="92"/>
      <c r="BB193" s="92"/>
      <c r="BC193" s="92"/>
      <c r="BD193" s="92"/>
      <c r="BE193" s="92"/>
      <c r="BF193" s="92"/>
      <c r="BG193" s="92"/>
      <c r="BH193" s="92"/>
      <c r="BI193" s="92"/>
      <c r="BJ193" s="92"/>
      <c r="BK193" s="92"/>
      <c r="BL193" s="92"/>
      <c r="BM193" s="92"/>
      <c r="BN193" s="92"/>
      <c r="BO193" s="92"/>
      <c r="BP193" s="92"/>
      <c r="BQ193" s="92"/>
      <c r="BR193" s="92"/>
      <c r="BS193" s="92"/>
      <c r="BT193" s="92"/>
      <c r="BU193" s="92"/>
      <c r="BV193" s="92"/>
      <c r="BW193" s="92"/>
      <c r="BX193" s="92"/>
      <c r="BY193" s="92"/>
      <c r="BZ193" s="92"/>
      <c r="CA193" s="92"/>
      <c r="CB193" s="92"/>
      <c r="CC193" s="92"/>
      <c r="CD193" s="92"/>
      <c r="CE193" s="92"/>
      <c r="CF193" s="92"/>
      <c r="CG193" s="92"/>
      <c r="CH193" s="92"/>
      <c r="CI193" s="92"/>
      <c r="CJ193" s="92"/>
      <c r="CK193" s="92"/>
      <c r="CL193" s="92"/>
    </row>
    <row r="194" spans="1:90">
      <c r="A194" s="92"/>
      <c r="B194" s="188"/>
      <c r="C194" s="319"/>
      <c r="D194" s="92"/>
      <c r="E194" s="92"/>
      <c r="F194" s="92"/>
      <c r="G194" s="92"/>
      <c r="H194" s="92"/>
      <c r="I194" s="92"/>
      <c r="J194" s="92"/>
      <c r="K194" s="92"/>
      <c r="L194" s="92"/>
      <c r="M194" s="92"/>
      <c r="N194" s="92"/>
      <c r="O194" s="92"/>
      <c r="P194" s="92"/>
      <c r="Q194" s="92"/>
      <c r="R194" s="92"/>
      <c r="S194" s="92"/>
      <c r="T194" s="92"/>
      <c r="U194" s="92"/>
      <c r="V194" s="92"/>
      <c r="W194" s="92"/>
      <c r="X194" s="92"/>
      <c r="Y194" s="92"/>
      <c r="Z194" s="92"/>
      <c r="AA194" s="92"/>
      <c r="AB194" s="92"/>
      <c r="AC194" s="92"/>
      <c r="AD194" s="92"/>
      <c r="AE194" s="92"/>
      <c r="AF194" s="92"/>
      <c r="AG194" s="92"/>
      <c r="AH194" s="92"/>
      <c r="AI194" s="92"/>
      <c r="AJ194" s="92"/>
      <c r="AK194" s="92"/>
      <c r="AL194" s="92"/>
      <c r="AM194" s="92"/>
      <c r="AN194" s="92"/>
      <c r="AO194" s="92"/>
      <c r="AP194" s="92"/>
      <c r="AQ194" s="92"/>
      <c r="AR194" s="92"/>
      <c r="AS194" s="92"/>
      <c r="AT194" s="92"/>
      <c r="AU194" s="92"/>
      <c r="AV194" s="92"/>
      <c r="AW194" s="92"/>
      <c r="AX194" s="92"/>
      <c r="AY194" s="92"/>
      <c r="AZ194" s="92"/>
      <c r="BA194" s="92"/>
      <c r="BB194" s="92"/>
      <c r="BC194" s="92"/>
      <c r="BD194" s="92"/>
      <c r="BE194" s="92"/>
      <c r="BF194" s="92"/>
      <c r="BG194" s="92"/>
      <c r="BH194" s="92"/>
      <c r="BI194" s="92"/>
      <c r="BJ194" s="92"/>
      <c r="BK194" s="92"/>
      <c r="BL194" s="92"/>
      <c r="BM194" s="92"/>
      <c r="BN194" s="92"/>
      <c r="BO194" s="92"/>
      <c r="BP194" s="92"/>
      <c r="BQ194" s="92"/>
      <c r="BR194" s="92"/>
      <c r="BS194" s="92"/>
      <c r="BT194" s="92"/>
      <c r="BU194" s="92"/>
      <c r="BV194" s="92"/>
      <c r="BW194" s="92"/>
      <c r="BX194" s="92"/>
      <c r="BY194" s="92"/>
      <c r="BZ194" s="92"/>
      <c r="CA194" s="92"/>
      <c r="CB194" s="92"/>
      <c r="CC194" s="92"/>
      <c r="CD194" s="92"/>
      <c r="CE194" s="92"/>
      <c r="CF194" s="92"/>
      <c r="CG194" s="92"/>
      <c r="CH194" s="92"/>
      <c r="CI194" s="92"/>
      <c r="CJ194" s="92"/>
      <c r="CK194" s="92"/>
      <c r="CL194" s="92"/>
    </row>
    <row r="195" spans="1:90">
      <c r="A195" s="92"/>
      <c r="B195" s="188"/>
      <c r="C195" s="319"/>
      <c r="D195" s="92"/>
      <c r="E195" s="92"/>
      <c r="F195" s="92"/>
      <c r="G195" s="92"/>
      <c r="H195" s="92"/>
      <c r="I195" s="92"/>
      <c r="J195" s="92"/>
      <c r="K195" s="92"/>
      <c r="L195" s="92"/>
      <c r="M195" s="92"/>
      <c r="N195" s="92"/>
      <c r="O195" s="92"/>
      <c r="P195" s="92"/>
      <c r="Q195" s="92"/>
      <c r="R195" s="92"/>
      <c r="S195" s="92"/>
      <c r="T195" s="92"/>
      <c r="U195" s="92"/>
      <c r="V195" s="92"/>
      <c r="W195" s="92"/>
      <c r="X195" s="92"/>
      <c r="Y195" s="92"/>
      <c r="Z195" s="92"/>
      <c r="AA195" s="92"/>
      <c r="AB195" s="92"/>
      <c r="AC195" s="92"/>
      <c r="AD195" s="92"/>
      <c r="AE195" s="92"/>
      <c r="AF195" s="92"/>
      <c r="AG195" s="92"/>
      <c r="AH195" s="92"/>
      <c r="AI195" s="92"/>
      <c r="AJ195" s="92"/>
      <c r="AK195" s="92"/>
      <c r="AL195" s="92"/>
      <c r="AM195" s="92"/>
      <c r="AN195" s="92"/>
      <c r="AO195" s="92"/>
      <c r="AP195" s="92"/>
      <c r="AQ195" s="92"/>
      <c r="AR195" s="92"/>
      <c r="AS195" s="92"/>
      <c r="AT195" s="92"/>
      <c r="AU195" s="92"/>
      <c r="AV195" s="92"/>
      <c r="AW195" s="92"/>
      <c r="AX195" s="92"/>
      <c r="AY195" s="92"/>
      <c r="AZ195" s="92"/>
      <c r="BA195" s="92"/>
      <c r="BB195" s="92"/>
      <c r="BC195" s="92"/>
      <c r="BD195" s="92"/>
      <c r="BE195" s="92"/>
      <c r="BF195" s="92"/>
      <c r="BG195" s="92"/>
      <c r="BH195" s="92"/>
      <c r="BI195" s="92"/>
      <c r="BJ195" s="92"/>
      <c r="BK195" s="92"/>
      <c r="BL195" s="92"/>
      <c r="BM195" s="92"/>
      <c r="BN195" s="92"/>
      <c r="BO195" s="92"/>
      <c r="BP195" s="92"/>
      <c r="BQ195" s="92"/>
      <c r="BR195" s="92"/>
      <c r="BS195" s="92"/>
      <c r="BT195" s="92"/>
      <c r="BU195" s="92"/>
      <c r="BV195" s="92"/>
      <c r="BW195" s="92"/>
      <c r="BX195" s="92"/>
      <c r="BY195" s="92"/>
      <c r="BZ195" s="92"/>
      <c r="CA195" s="92"/>
      <c r="CB195" s="92"/>
      <c r="CC195" s="92"/>
      <c r="CD195" s="92"/>
      <c r="CE195" s="92"/>
      <c r="CF195" s="92"/>
      <c r="CG195" s="92"/>
      <c r="CH195" s="92"/>
      <c r="CI195" s="92"/>
      <c r="CJ195" s="92"/>
      <c r="CK195" s="92"/>
      <c r="CL195" s="92"/>
    </row>
    <row r="196" spans="1:90">
      <c r="A196" s="92"/>
      <c r="B196" s="188"/>
      <c r="C196" s="319"/>
      <c r="D196" s="92"/>
      <c r="E196" s="92"/>
      <c r="F196" s="92"/>
      <c r="G196" s="92"/>
      <c r="H196" s="92"/>
      <c r="I196" s="92"/>
      <c r="J196" s="92"/>
      <c r="K196" s="92"/>
      <c r="L196" s="92"/>
      <c r="M196" s="92"/>
      <c r="N196" s="92"/>
      <c r="O196" s="92"/>
      <c r="P196" s="92"/>
      <c r="Q196" s="92"/>
      <c r="R196" s="92"/>
      <c r="S196" s="92"/>
      <c r="T196" s="92"/>
      <c r="U196" s="92"/>
      <c r="V196" s="92"/>
      <c r="W196" s="92"/>
      <c r="X196" s="92"/>
      <c r="Y196" s="92"/>
      <c r="Z196" s="92"/>
      <c r="AA196" s="92"/>
      <c r="AB196" s="92"/>
      <c r="AC196" s="92"/>
      <c r="AD196" s="92"/>
      <c r="AE196" s="92"/>
      <c r="AF196" s="92"/>
      <c r="AG196" s="92"/>
      <c r="AH196" s="92"/>
      <c r="AI196" s="92"/>
      <c r="AJ196" s="92"/>
      <c r="AK196" s="92"/>
      <c r="AL196" s="92"/>
      <c r="AM196" s="92"/>
      <c r="AN196" s="92"/>
      <c r="AO196" s="92"/>
      <c r="AP196" s="92"/>
      <c r="AQ196" s="92"/>
      <c r="AR196" s="92"/>
      <c r="AS196" s="92"/>
      <c r="AT196" s="92"/>
      <c r="AU196" s="92"/>
      <c r="AV196" s="92"/>
      <c r="AW196" s="92"/>
      <c r="AX196" s="92"/>
      <c r="AY196" s="92"/>
      <c r="AZ196" s="92"/>
      <c r="BA196" s="92"/>
      <c r="BB196" s="92"/>
      <c r="BC196" s="92"/>
      <c r="BD196" s="92"/>
      <c r="BE196" s="92"/>
      <c r="BF196" s="92"/>
      <c r="BG196" s="92"/>
      <c r="BH196" s="92"/>
      <c r="BI196" s="92"/>
      <c r="BJ196" s="92"/>
      <c r="BK196" s="92"/>
      <c r="BL196" s="92"/>
      <c r="BM196" s="92"/>
      <c r="BN196" s="92"/>
      <c r="BO196" s="92"/>
      <c r="BP196" s="92"/>
      <c r="BQ196" s="92"/>
      <c r="BR196" s="92"/>
      <c r="BS196" s="92"/>
      <c r="BT196" s="92"/>
      <c r="BU196" s="92"/>
      <c r="BV196" s="92"/>
      <c r="BW196" s="92"/>
      <c r="BX196" s="92"/>
      <c r="BY196" s="92"/>
      <c r="BZ196" s="92"/>
      <c r="CA196" s="92"/>
      <c r="CB196" s="92"/>
      <c r="CC196" s="92"/>
      <c r="CD196" s="92"/>
      <c r="CE196" s="92"/>
      <c r="CF196" s="92"/>
      <c r="CG196" s="92"/>
      <c r="CH196" s="92"/>
      <c r="CI196" s="92"/>
      <c r="CJ196" s="92"/>
      <c r="CK196" s="92"/>
      <c r="CL196" s="92"/>
    </row>
    <row r="197" spans="1:90">
      <c r="A197" s="92"/>
      <c r="B197" s="188"/>
      <c r="C197" s="319"/>
      <c r="D197" s="92"/>
      <c r="E197" s="92"/>
      <c r="F197" s="92"/>
      <c r="G197" s="92"/>
      <c r="H197" s="92"/>
      <c r="I197" s="92"/>
      <c r="J197" s="92"/>
      <c r="K197" s="92"/>
      <c r="L197" s="92"/>
      <c r="M197" s="92"/>
      <c r="N197" s="92"/>
      <c r="O197" s="92"/>
      <c r="P197" s="92"/>
      <c r="Q197" s="92"/>
      <c r="R197" s="92"/>
      <c r="S197" s="92"/>
      <c r="T197" s="92"/>
      <c r="U197" s="92"/>
      <c r="V197" s="92"/>
      <c r="W197" s="92"/>
      <c r="X197" s="92"/>
      <c r="Y197" s="92"/>
      <c r="Z197" s="92"/>
      <c r="AA197" s="92"/>
      <c r="AB197" s="92"/>
      <c r="AC197" s="92"/>
      <c r="AD197" s="92"/>
      <c r="AE197" s="92"/>
      <c r="AF197" s="92"/>
      <c r="AG197" s="92"/>
      <c r="AH197" s="92"/>
      <c r="AI197" s="92"/>
      <c r="AJ197" s="92"/>
      <c r="AK197" s="92"/>
      <c r="AL197" s="92"/>
      <c r="AM197" s="92"/>
      <c r="AN197" s="92"/>
      <c r="AO197" s="92"/>
      <c r="AP197" s="92"/>
      <c r="AQ197" s="92"/>
      <c r="AR197" s="92"/>
      <c r="AS197" s="92"/>
      <c r="AT197" s="92"/>
      <c r="AU197" s="92"/>
      <c r="AV197" s="92"/>
      <c r="AW197" s="92"/>
      <c r="AX197" s="92"/>
      <c r="AY197" s="92"/>
      <c r="AZ197" s="92"/>
      <c r="BA197" s="92"/>
      <c r="BB197" s="92"/>
      <c r="BC197" s="92"/>
      <c r="BD197" s="92"/>
      <c r="BE197" s="92"/>
      <c r="BF197" s="92"/>
      <c r="BG197" s="92"/>
      <c r="BH197" s="92"/>
      <c r="BI197" s="92"/>
      <c r="BJ197" s="92"/>
      <c r="BK197" s="92"/>
      <c r="BL197" s="92"/>
      <c r="BM197" s="92"/>
      <c r="BN197" s="92"/>
      <c r="BO197" s="92"/>
      <c r="BP197" s="92"/>
      <c r="BQ197" s="92"/>
      <c r="BR197" s="92"/>
      <c r="BS197" s="92"/>
      <c r="BT197" s="92"/>
      <c r="BU197" s="92"/>
      <c r="BV197" s="92"/>
      <c r="BW197" s="92"/>
      <c r="BX197" s="92"/>
      <c r="BY197" s="92"/>
      <c r="BZ197" s="92"/>
      <c r="CA197" s="92"/>
      <c r="CB197" s="92"/>
      <c r="CC197" s="92"/>
      <c r="CD197" s="92"/>
      <c r="CE197" s="92"/>
      <c r="CF197" s="92"/>
      <c r="CG197" s="92"/>
      <c r="CH197" s="92"/>
      <c r="CI197" s="92"/>
      <c r="CJ197" s="92"/>
      <c r="CK197" s="92"/>
      <c r="CL197" s="92"/>
    </row>
    <row r="198" spans="1:90">
      <c r="A198" s="92"/>
      <c r="B198" s="188"/>
      <c r="C198" s="319"/>
      <c r="D198" s="92"/>
      <c r="E198" s="92"/>
      <c r="F198" s="92"/>
      <c r="G198" s="92"/>
      <c r="H198" s="92"/>
      <c r="I198" s="92"/>
      <c r="J198" s="92"/>
      <c r="K198" s="92"/>
      <c r="L198" s="92"/>
      <c r="M198" s="92"/>
      <c r="N198" s="92"/>
      <c r="O198" s="92"/>
      <c r="P198" s="92"/>
      <c r="Q198" s="92"/>
      <c r="R198" s="92"/>
      <c r="S198" s="92"/>
      <c r="T198" s="92"/>
      <c r="U198" s="92"/>
      <c r="V198" s="92"/>
      <c r="W198" s="92"/>
      <c r="X198" s="92"/>
      <c r="Y198" s="92"/>
      <c r="Z198" s="92"/>
      <c r="AA198" s="92"/>
      <c r="AB198" s="92"/>
      <c r="AC198" s="92"/>
      <c r="AD198" s="92"/>
      <c r="AE198" s="92"/>
      <c r="AF198" s="92"/>
      <c r="AG198" s="92"/>
      <c r="AH198" s="92"/>
      <c r="AI198" s="92"/>
      <c r="AJ198" s="92"/>
      <c r="AK198" s="92"/>
      <c r="AL198" s="92"/>
      <c r="AM198" s="92"/>
      <c r="AN198" s="92"/>
      <c r="AO198" s="92"/>
      <c r="AP198" s="92"/>
      <c r="AQ198" s="92"/>
      <c r="AR198" s="92"/>
      <c r="AS198" s="92"/>
      <c r="AT198" s="92"/>
      <c r="AU198" s="92"/>
      <c r="AV198" s="92"/>
      <c r="AW198" s="92"/>
      <c r="AX198" s="92"/>
      <c r="AY198" s="92"/>
      <c r="AZ198" s="92"/>
      <c r="BA198" s="92"/>
      <c r="BB198" s="92"/>
      <c r="BC198" s="92"/>
      <c r="BD198" s="92"/>
      <c r="BE198" s="92"/>
      <c r="BF198" s="92"/>
      <c r="BG198" s="92"/>
      <c r="BH198" s="92"/>
      <c r="BI198" s="92"/>
      <c r="BJ198" s="92"/>
      <c r="BK198" s="92"/>
      <c r="BL198" s="92"/>
      <c r="BM198" s="92"/>
      <c r="BN198" s="92"/>
      <c r="BO198" s="92"/>
      <c r="BP198" s="92"/>
      <c r="BQ198" s="92"/>
      <c r="BR198" s="92"/>
      <c r="BS198" s="92"/>
      <c r="BT198" s="92"/>
      <c r="BU198" s="92"/>
      <c r="BV198" s="92"/>
      <c r="BW198" s="92"/>
      <c r="BX198" s="92"/>
      <c r="BY198" s="92"/>
      <c r="BZ198" s="92"/>
      <c r="CA198" s="92"/>
      <c r="CB198" s="92"/>
      <c r="CC198" s="92"/>
      <c r="CD198" s="92"/>
      <c r="CE198" s="92"/>
      <c r="CF198" s="92"/>
      <c r="CG198" s="92"/>
      <c r="CH198" s="92"/>
      <c r="CI198" s="92"/>
      <c r="CJ198" s="92"/>
      <c r="CK198" s="92"/>
      <c r="CL198" s="92"/>
    </row>
    <row r="199" spans="1:90">
      <c r="A199" s="92"/>
      <c r="B199" s="188"/>
      <c r="C199" s="319"/>
      <c r="D199" s="92"/>
      <c r="E199" s="92"/>
      <c r="F199" s="92"/>
      <c r="G199" s="92"/>
      <c r="H199" s="92"/>
      <c r="I199" s="92"/>
      <c r="J199" s="92"/>
      <c r="K199" s="92"/>
      <c r="L199" s="92"/>
      <c r="M199" s="92"/>
      <c r="N199" s="92"/>
      <c r="O199" s="92"/>
      <c r="P199" s="92"/>
      <c r="Q199" s="92"/>
      <c r="R199" s="92"/>
      <c r="S199" s="92"/>
      <c r="T199" s="92"/>
      <c r="U199" s="92"/>
      <c r="V199" s="92"/>
      <c r="W199" s="92"/>
      <c r="X199" s="92"/>
      <c r="Y199" s="92"/>
      <c r="Z199" s="92"/>
      <c r="AA199" s="92"/>
      <c r="AB199" s="92"/>
      <c r="AC199" s="92"/>
      <c r="AD199" s="92"/>
      <c r="AE199" s="92"/>
      <c r="AF199" s="92"/>
      <c r="AG199" s="92"/>
      <c r="AH199" s="92"/>
      <c r="AI199" s="92"/>
      <c r="AJ199" s="92"/>
      <c r="AK199" s="92"/>
      <c r="AL199" s="92"/>
      <c r="AM199" s="92"/>
      <c r="AN199" s="92"/>
      <c r="AO199" s="92"/>
      <c r="AP199" s="92"/>
      <c r="AQ199" s="92"/>
      <c r="AR199" s="92"/>
      <c r="AS199" s="92"/>
      <c r="AT199" s="92"/>
      <c r="AU199" s="92"/>
      <c r="AV199" s="92"/>
      <c r="AW199" s="92"/>
      <c r="AX199" s="92"/>
      <c r="AY199" s="92"/>
      <c r="AZ199" s="92"/>
      <c r="BA199" s="92"/>
      <c r="BB199" s="92"/>
      <c r="BC199" s="92"/>
      <c r="BD199" s="92"/>
      <c r="BE199" s="92"/>
      <c r="BF199" s="92"/>
      <c r="BG199" s="92"/>
      <c r="BH199" s="92"/>
      <c r="BI199" s="92"/>
      <c r="BJ199" s="92"/>
      <c r="BK199" s="92"/>
      <c r="BL199" s="92"/>
      <c r="BM199" s="92"/>
      <c r="BN199" s="92"/>
      <c r="BO199" s="92"/>
      <c r="BP199" s="92"/>
      <c r="BQ199" s="92"/>
      <c r="BR199" s="92"/>
      <c r="BS199" s="92"/>
      <c r="BT199" s="92"/>
      <c r="BU199" s="92"/>
      <c r="BV199" s="92"/>
      <c r="BW199" s="92"/>
      <c r="BX199" s="92"/>
      <c r="BY199" s="92"/>
      <c r="BZ199" s="92"/>
      <c r="CA199" s="92"/>
      <c r="CB199" s="92"/>
      <c r="CC199" s="92"/>
      <c r="CD199" s="92"/>
      <c r="CE199" s="92"/>
      <c r="CF199" s="92"/>
      <c r="CG199" s="92"/>
      <c r="CH199" s="92"/>
      <c r="CI199" s="92"/>
      <c r="CJ199" s="92"/>
      <c r="CK199" s="92"/>
      <c r="CL199" s="92"/>
    </row>
    <row r="200" spans="1:90">
      <c r="A200" s="92"/>
      <c r="B200" s="188"/>
      <c r="C200" s="319"/>
      <c r="D200" s="92"/>
      <c r="E200" s="92"/>
      <c r="F200" s="92"/>
      <c r="G200" s="92"/>
      <c r="H200" s="92"/>
      <c r="I200" s="92"/>
      <c r="J200" s="92"/>
      <c r="K200" s="92"/>
      <c r="L200" s="92"/>
      <c r="M200" s="92"/>
      <c r="N200" s="92"/>
      <c r="O200" s="92"/>
      <c r="P200" s="92"/>
      <c r="Q200" s="92"/>
      <c r="R200" s="92"/>
      <c r="S200" s="92"/>
      <c r="T200" s="92"/>
      <c r="U200" s="92"/>
      <c r="V200" s="92"/>
      <c r="W200" s="92"/>
      <c r="X200" s="92"/>
      <c r="Y200" s="92"/>
      <c r="Z200" s="92"/>
      <c r="AA200" s="92"/>
      <c r="AB200" s="92"/>
      <c r="AC200" s="92"/>
      <c r="AD200" s="92"/>
      <c r="AE200" s="92"/>
      <c r="AF200" s="92"/>
      <c r="AG200" s="92"/>
      <c r="AH200" s="92"/>
      <c r="AI200" s="92"/>
      <c r="AJ200" s="92"/>
      <c r="AK200" s="92"/>
      <c r="AL200" s="92"/>
      <c r="AM200" s="92"/>
      <c r="AN200" s="92"/>
      <c r="AO200" s="92"/>
      <c r="AP200" s="92"/>
      <c r="AQ200" s="92"/>
      <c r="AR200" s="92"/>
      <c r="AS200" s="92"/>
      <c r="AT200" s="92"/>
      <c r="AU200" s="92"/>
      <c r="AV200" s="92"/>
      <c r="AW200" s="92"/>
      <c r="AX200" s="92"/>
      <c r="AY200" s="92"/>
      <c r="AZ200" s="92"/>
      <c r="BA200" s="92"/>
      <c r="BB200" s="92"/>
      <c r="BC200" s="92"/>
      <c r="BD200" s="92"/>
      <c r="BE200" s="92"/>
      <c r="BF200" s="92"/>
      <c r="BG200" s="92"/>
      <c r="BH200" s="92"/>
      <c r="BI200" s="92"/>
      <c r="BJ200" s="92"/>
      <c r="BK200" s="92"/>
      <c r="BL200" s="92"/>
      <c r="BM200" s="92"/>
      <c r="BN200" s="92"/>
      <c r="BO200" s="92"/>
      <c r="BP200" s="92"/>
      <c r="BQ200" s="92"/>
      <c r="BR200" s="92"/>
      <c r="BS200" s="92"/>
      <c r="BT200" s="92"/>
      <c r="BU200" s="92"/>
      <c r="BV200" s="92"/>
      <c r="BW200" s="92"/>
      <c r="BX200" s="92"/>
      <c r="BY200" s="92"/>
      <c r="BZ200" s="92"/>
      <c r="CA200" s="92"/>
      <c r="CB200" s="92"/>
      <c r="CC200" s="92"/>
      <c r="CD200" s="92"/>
      <c r="CE200" s="92"/>
      <c r="CF200" s="92"/>
      <c r="CG200" s="92"/>
      <c r="CH200" s="92"/>
      <c r="CI200" s="92"/>
      <c r="CJ200" s="92"/>
      <c r="CK200" s="92"/>
      <c r="CL200" s="92"/>
    </row>
    <row r="201" spans="1:90">
      <c r="A201" s="92"/>
      <c r="B201" s="188"/>
      <c r="C201" s="319"/>
      <c r="D201" s="92"/>
      <c r="E201" s="92"/>
      <c r="F201" s="92"/>
      <c r="G201" s="92"/>
      <c r="H201" s="92"/>
      <c r="I201" s="92"/>
      <c r="J201" s="92"/>
      <c r="K201" s="92"/>
      <c r="L201" s="92"/>
      <c r="M201" s="92"/>
      <c r="N201" s="92"/>
      <c r="O201" s="92"/>
      <c r="P201" s="92"/>
      <c r="Q201" s="92"/>
      <c r="R201" s="92"/>
      <c r="S201" s="92"/>
      <c r="T201" s="92"/>
      <c r="U201" s="92"/>
      <c r="V201" s="92"/>
      <c r="W201" s="92"/>
      <c r="X201" s="92"/>
      <c r="Y201" s="92"/>
      <c r="Z201" s="92"/>
      <c r="AA201" s="92"/>
      <c r="AB201" s="92"/>
      <c r="AC201" s="92"/>
      <c r="AD201" s="92"/>
      <c r="AE201" s="92"/>
      <c r="AF201" s="92"/>
      <c r="AG201" s="92"/>
      <c r="AH201" s="92"/>
      <c r="AI201" s="92"/>
      <c r="AJ201" s="92"/>
      <c r="AK201" s="92"/>
      <c r="AL201" s="92"/>
      <c r="AM201" s="92"/>
      <c r="AN201" s="92"/>
      <c r="AO201" s="92"/>
      <c r="AP201" s="92"/>
      <c r="AQ201" s="92"/>
      <c r="AR201" s="92"/>
      <c r="AS201" s="92"/>
      <c r="AT201" s="92"/>
      <c r="AU201" s="92"/>
      <c r="AV201" s="92"/>
      <c r="AW201" s="92"/>
      <c r="AX201" s="92"/>
      <c r="AY201" s="92"/>
      <c r="AZ201" s="92"/>
      <c r="BA201" s="92"/>
      <c r="BB201" s="92"/>
      <c r="BC201" s="92"/>
      <c r="BD201" s="92"/>
      <c r="BE201" s="92"/>
      <c r="BF201" s="92"/>
      <c r="BG201" s="92"/>
      <c r="BH201" s="92"/>
      <c r="BI201" s="92"/>
      <c r="BJ201" s="92"/>
      <c r="BK201" s="92"/>
      <c r="BL201" s="92"/>
      <c r="BM201" s="92"/>
      <c r="BN201" s="92"/>
      <c r="BO201" s="92"/>
      <c r="BP201" s="92"/>
      <c r="BQ201" s="92"/>
      <c r="BR201" s="92"/>
      <c r="BS201" s="92"/>
      <c r="BT201" s="92"/>
      <c r="BU201" s="92"/>
      <c r="BV201" s="92"/>
      <c r="BW201" s="92"/>
      <c r="BX201" s="92"/>
      <c r="BY201" s="92"/>
      <c r="BZ201" s="92"/>
      <c r="CA201" s="92"/>
      <c r="CB201" s="92"/>
      <c r="CC201" s="92"/>
      <c r="CD201" s="92"/>
      <c r="CE201" s="92"/>
      <c r="CF201" s="92"/>
      <c r="CG201" s="92"/>
      <c r="CH201" s="92"/>
      <c r="CI201" s="92"/>
      <c r="CJ201" s="92"/>
      <c r="CK201" s="92"/>
      <c r="CL201" s="92"/>
    </row>
    <row r="202" spans="1:90">
      <c r="A202" s="92"/>
      <c r="B202" s="188"/>
      <c r="C202" s="319"/>
      <c r="D202" s="92"/>
      <c r="E202" s="92"/>
      <c r="F202" s="92"/>
      <c r="G202" s="92"/>
      <c r="H202" s="92"/>
      <c r="I202" s="92"/>
      <c r="J202" s="92"/>
      <c r="K202" s="92"/>
      <c r="L202" s="92"/>
      <c r="M202" s="92"/>
      <c r="N202" s="92"/>
      <c r="O202" s="92"/>
      <c r="P202" s="92"/>
      <c r="Q202" s="92"/>
      <c r="R202" s="92"/>
      <c r="S202" s="92"/>
      <c r="T202" s="92"/>
      <c r="U202" s="92"/>
      <c r="V202" s="92"/>
      <c r="W202" s="92"/>
      <c r="X202" s="92"/>
      <c r="Y202" s="92"/>
      <c r="Z202" s="92"/>
      <c r="AA202" s="92"/>
      <c r="AB202" s="92"/>
      <c r="AC202" s="92"/>
      <c r="AD202" s="92"/>
      <c r="AE202" s="92"/>
      <c r="AF202" s="92"/>
      <c r="AG202" s="92"/>
      <c r="AH202" s="92"/>
      <c r="AI202" s="92"/>
      <c r="AJ202" s="92"/>
      <c r="AK202" s="92"/>
      <c r="AL202" s="92"/>
      <c r="AM202" s="92"/>
      <c r="AN202" s="92"/>
      <c r="AO202" s="92"/>
      <c r="AP202" s="92"/>
      <c r="AQ202" s="92"/>
      <c r="AR202" s="92"/>
      <c r="AS202" s="92"/>
      <c r="AT202" s="92"/>
      <c r="AU202" s="92"/>
      <c r="AV202" s="92"/>
      <c r="AW202" s="92"/>
      <c r="AX202" s="92"/>
      <c r="AY202" s="92"/>
      <c r="AZ202" s="92"/>
      <c r="BA202" s="92"/>
      <c r="BB202" s="92"/>
      <c r="BC202" s="92"/>
      <c r="BD202" s="92"/>
      <c r="BE202" s="92"/>
      <c r="BF202" s="92"/>
      <c r="BG202" s="92"/>
      <c r="BH202" s="92"/>
      <c r="BI202" s="92"/>
      <c r="BJ202" s="92"/>
      <c r="BK202" s="92"/>
      <c r="BL202" s="92"/>
      <c r="BM202" s="92"/>
      <c r="BN202" s="92"/>
      <c r="BO202" s="92"/>
      <c r="BP202" s="92"/>
      <c r="BQ202" s="92"/>
      <c r="BR202" s="92"/>
      <c r="BS202" s="92"/>
      <c r="BT202" s="92"/>
      <c r="BU202" s="92"/>
      <c r="BV202" s="92"/>
      <c r="BW202" s="92"/>
      <c r="BX202" s="92"/>
      <c r="BY202" s="92"/>
      <c r="BZ202" s="92"/>
      <c r="CA202" s="92"/>
      <c r="CB202" s="92"/>
      <c r="CC202" s="92"/>
      <c r="CD202" s="92"/>
      <c r="CE202" s="92"/>
      <c r="CF202" s="92"/>
      <c r="CG202" s="92"/>
      <c r="CH202" s="92"/>
      <c r="CI202" s="92"/>
      <c r="CJ202" s="92"/>
      <c r="CK202" s="92"/>
      <c r="CL202" s="92"/>
    </row>
    <row r="203" spans="1:90">
      <c r="A203" s="92"/>
      <c r="B203" s="188"/>
      <c r="C203" s="319"/>
      <c r="D203" s="92"/>
      <c r="E203" s="92"/>
      <c r="F203" s="92"/>
      <c r="G203" s="92"/>
      <c r="H203" s="92"/>
      <c r="I203" s="92"/>
      <c r="J203" s="92"/>
      <c r="K203" s="92"/>
      <c r="L203" s="92"/>
      <c r="M203" s="92"/>
      <c r="N203" s="92"/>
      <c r="O203" s="92"/>
      <c r="P203" s="92"/>
      <c r="Q203" s="92"/>
      <c r="R203" s="92"/>
      <c r="S203" s="92"/>
      <c r="T203" s="92"/>
      <c r="U203" s="92"/>
      <c r="V203" s="92"/>
      <c r="W203" s="92"/>
      <c r="X203" s="92"/>
      <c r="Y203" s="92"/>
      <c r="Z203" s="92"/>
      <c r="AA203" s="92"/>
      <c r="AB203" s="92"/>
      <c r="AC203" s="92"/>
      <c r="AD203" s="92"/>
      <c r="AE203" s="92"/>
      <c r="AF203" s="92"/>
      <c r="AG203" s="92"/>
      <c r="AH203" s="92"/>
      <c r="AI203" s="92"/>
      <c r="AJ203" s="92"/>
      <c r="AK203" s="92"/>
      <c r="AL203" s="92"/>
      <c r="AM203" s="92"/>
      <c r="AN203" s="92"/>
      <c r="AO203" s="92"/>
      <c r="AP203" s="92"/>
      <c r="AQ203" s="92"/>
      <c r="AR203" s="92"/>
      <c r="AS203" s="92"/>
      <c r="AT203" s="92"/>
      <c r="AU203" s="92"/>
      <c r="AV203" s="92"/>
      <c r="AW203" s="92"/>
      <c r="AX203" s="92"/>
      <c r="AY203" s="92"/>
      <c r="AZ203" s="92"/>
      <c r="BA203" s="92"/>
      <c r="BB203" s="92"/>
      <c r="BC203" s="92"/>
      <c r="BD203" s="92"/>
      <c r="BE203" s="92"/>
      <c r="BF203" s="92"/>
      <c r="BG203" s="92"/>
      <c r="BH203" s="92"/>
      <c r="BI203" s="92"/>
      <c r="BJ203" s="92"/>
      <c r="BK203" s="92"/>
      <c r="BL203" s="92"/>
      <c r="BM203" s="92"/>
      <c r="BN203" s="92"/>
      <c r="BO203" s="92"/>
      <c r="BP203" s="92"/>
      <c r="BQ203" s="92"/>
      <c r="BR203" s="92"/>
      <c r="BS203" s="92"/>
      <c r="BT203" s="92"/>
      <c r="BU203" s="92"/>
      <c r="BV203" s="92"/>
      <c r="BW203" s="92"/>
      <c r="BX203" s="92"/>
      <c r="BY203" s="92"/>
      <c r="BZ203" s="92"/>
      <c r="CA203" s="92"/>
      <c r="CB203" s="92"/>
      <c r="CC203" s="92"/>
      <c r="CD203" s="92"/>
      <c r="CE203" s="92"/>
      <c r="CF203" s="92"/>
      <c r="CG203" s="92"/>
      <c r="CH203" s="92"/>
      <c r="CI203" s="92"/>
      <c r="CJ203" s="92"/>
      <c r="CK203" s="92"/>
      <c r="CL203" s="92"/>
    </row>
    <row r="204" spans="1:90">
      <c r="A204" s="92"/>
      <c r="B204" s="188"/>
      <c r="C204" s="319"/>
      <c r="D204" s="92"/>
      <c r="E204" s="92"/>
      <c r="F204" s="92"/>
      <c r="G204" s="92"/>
      <c r="H204" s="92"/>
      <c r="I204" s="92"/>
      <c r="J204" s="92"/>
      <c r="K204" s="92"/>
      <c r="L204" s="92"/>
      <c r="M204" s="92"/>
      <c r="N204" s="92"/>
      <c r="O204" s="92"/>
      <c r="P204" s="92"/>
      <c r="Q204" s="92"/>
      <c r="R204" s="92"/>
      <c r="S204" s="92"/>
      <c r="T204" s="92"/>
      <c r="U204" s="92"/>
      <c r="V204" s="92"/>
      <c r="W204" s="92"/>
      <c r="X204" s="92"/>
      <c r="Y204" s="92"/>
      <c r="Z204" s="92"/>
      <c r="AA204" s="92"/>
      <c r="AB204" s="92"/>
      <c r="AC204" s="92"/>
      <c r="AD204" s="92"/>
      <c r="AE204" s="92"/>
      <c r="AF204" s="92"/>
      <c r="AG204" s="92"/>
      <c r="AH204" s="92"/>
      <c r="AI204" s="92"/>
      <c r="AJ204" s="92"/>
      <c r="AK204" s="92"/>
      <c r="AL204" s="92"/>
      <c r="AM204" s="92"/>
      <c r="AN204" s="92"/>
      <c r="AO204" s="92"/>
      <c r="AP204" s="92"/>
      <c r="AQ204" s="92"/>
      <c r="AR204" s="92"/>
      <c r="AS204" s="92"/>
      <c r="AT204" s="92"/>
      <c r="AU204" s="92"/>
      <c r="AV204" s="92"/>
      <c r="AW204" s="92"/>
      <c r="AX204" s="92"/>
      <c r="AY204" s="92"/>
      <c r="AZ204" s="92"/>
      <c r="BA204" s="92"/>
      <c r="BB204" s="92"/>
      <c r="BC204" s="92"/>
      <c r="BD204" s="92"/>
      <c r="BE204" s="92"/>
      <c r="BF204" s="92"/>
      <c r="BG204" s="92"/>
      <c r="BH204" s="92"/>
      <c r="BI204" s="92"/>
      <c r="BJ204" s="92"/>
      <c r="BK204" s="92"/>
      <c r="BL204" s="92"/>
      <c r="BM204" s="92"/>
      <c r="BN204" s="92"/>
      <c r="BO204" s="92"/>
      <c r="BP204" s="92"/>
      <c r="BQ204" s="92"/>
      <c r="BR204" s="92"/>
      <c r="BS204" s="92"/>
      <c r="BT204" s="92"/>
      <c r="BU204" s="92"/>
      <c r="BV204" s="92"/>
      <c r="BW204" s="92"/>
      <c r="BX204" s="92"/>
      <c r="BY204" s="92"/>
      <c r="BZ204" s="92"/>
      <c r="CA204" s="92"/>
      <c r="CB204" s="92"/>
      <c r="CC204" s="92"/>
      <c r="CD204" s="92"/>
      <c r="CE204" s="92"/>
      <c r="CF204" s="92"/>
      <c r="CG204" s="92"/>
      <c r="CH204" s="92"/>
      <c r="CI204" s="92"/>
      <c r="CJ204" s="92"/>
      <c r="CK204" s="92"/>
      <c r="CL204" s="92"/>
    </row>
    <row r="205" spans="1:90">
      <c r="A205" s="92"/>
      <c r="B205" s="188"/>
      <c r="C205" s="319"/>
      <c r="D205" s="92"/>
      <c r="E205" s="92"/>
      <c r="F205" s="92"/>
      <c r="G205" s="92"/>
      <c r="H205" s="92"/>
      <c r="I205" s="92"/>
      <c r="J205" s="92"/>
      <c r="K205" s="92"/>
      <c r="L205" s="92"/>
      <c r="M205" s="92"/>
      <c r="N205" s="92"/>
      <c r="O205" s="92"/>
      <c r="P205" s="92"/>
      <c r="Q205" s="92"/>
      <c r="R205" s="92"/>
      <c r="S205" s="92"/>
      <c r="T205" s="92"/>
      <c r="U205" s="92"/>
      <c r="V205" s="92"/>
      <c r="W205" s="92"/>
      <c r="X205" s="92"/>
      <c r="Y205" s="92"/>
      <c r="Z205" s="92"/>
      <c r="AA205" s="92"/>
      <c r="AB205" s="92"/>
      <c r="AC205" s="92"/>
      <c r="AD205" s="92"/>
      <c r="AE205" s="92"/>
      <c r="AF205" s="92"/>
      <c r="AG205" s="92"/>
      <c r="AH205" s="92"/>
      <c r="AI205" s="92"/>
      <c r="AJ205" s="92"/>
      <c r="AK205" s="92"/>
      <c r="AL205" s="92"/>
      <c r="AM205" s="92"/>
      <c r="AN205" s="92"/>
      <c r="AO205" s="92"/>
      <c r="AP205" s="92"/>
      <c r="AQ205" s="92"/>
      <c r="AR205" s="92"/>
      <c r="AS205" s="92"/>
      <c r="AT205" s="92"/>
      <c r="AU205" s="92"/>
      <c r="AV205" s="92"/>
      <c r="AW205" s="92"/>
      <c r="AX205" s="92"/>
      <c r="AY205" s="92"/>
      <c r="AZ205" s="92"/>
      <c r="BA205" s="92"/>
      <c r="BB205" s="92"/>
      <c r="BC205" s="92"/>
      <c r="BD205" s="92"/>
      <c r="BE205" s="92"/>
      <c r="BF205" s="92"/>
      <c r="BG205" s="92"/>
      <c r="BH205" s="92"/>
      <c r="BI205" s="92"/>
      <c r="BJ205" s="92"/>
      <c r="BK205" s="92"/>
      <c r="BL205" s="92"/>
      <c r="BM205" s="92"/>
      <c r="BN205" s="92"/>
      <c r="BO205" s="92"/>
      <c r="BP205" s="92"/>
      <c r="BQ205" s="92"/>
      <c r="BR205" s="92"/>
      <c r="BS205" s="92"/>
      <c r="BT205" s="92"/>
      <c r="BU205" s="92"/>
      <c r="BV205" s="92"/>
      <c r="BW205" s="92"/>
      <c r="BX205" s="92"/>
      <c r="BY205" s="92"/>
      <c r="BZ205" s="92"/>
      <c r="CA205" s="92"/>
      <c r="CB205" s="92"/>
      <c r="CC205" s="92"/>
      <c r="CD205" s="92"/>
      <c r="CE205" s="92"/>
      <c r="CF205" s="92"/>
      <c r="CG205" s="92"/>
      <c r="CH205" s="92"/>
      <c r="CI205" s="92"/>
      <c r="CJ205" s="92"/>
      <c r="CK205" s="92"/>
      <c r="CL205" s="92"/>
    </row>
    <row r="206" spans="1:90">
      <c r="A206" s="92"/>
      <c r="B206" s="188"/>
      <c r="C206" s="319"/>
      <c r="D206" s="92"/>
      <c r="E206" s="92"/>
      <c r="F206" s="92"/>
      <c r="G206" s="92"/>
      <c r="H206" s="92"/>
      <c r="I206" s="92"/>
      <c r="J206" s="92"/>
      <c r="K206" s="92"/>
      <c r="L206" s="92"/>
      <c r="M206" s="92"/>
      <c r="N206" s="92"/>
      <c r="O206" s="92"/>
      <c r="P206" s="92"/>
      <c r="Q206" s="92"/>
      <c r="R206" s="92"/>
      <c r="S206" s="92"/>
      <c r="T206" s="92"/>
      <c r="U206" s="92"/>
      <c r="V206" s="92"/>
      <c r="W206" s="92"/>
      <c r="X206" s="92"/>
      <c r="Y206" s="92"/>
      <c r="Z206" s="92"/>
      <c r="AA206" s="92"/>
      <c r="AB206" s="92"/>
      <c r="AC206" s="92"/>
      <c r="AD206" s="92"/>
      <c r="AE206" s="92"/>
      <c r="AF206" s="92"/>
      <c r="AG206" s="92"/>
      <c r="AH206" s="92"/>
      <c r="AI206" s="92"/>
      <c r="AJ206" s="92"/>
      <c r="AK206" s="92"/>
      <c r="AL206" s="92"/>
      <c r="AM206" s="92"/>
      <c r="AN206" s="92"/>
      <c r="AO206" s="92"/>
      <c r="AP206" s="92"/>
      <c r="AQ206" s="92"/>
      <c r="AR206" s="92"/>
      <c r="AS206" s="92"/>
      <c r="AT206" s="92"/>
      <c r="AU206" s="92"/>
      <c r="AV206" s="92"/>
      <c r="AW206" s="92"/>
      <c r="AX206" s="92"/>
      <c r="AY206" s="92"/>
      <c r="AZ206" s="92"/>
      <c r="BA206" s="92"/>
      <c r="BB206" s="92"/>
      <c r="BC206" s="92"/>
      <c r="BD206" s="92"/>
      <c r="BE206" s="92"/>
      <c r="BF206" s="92"/>
      <c r="BG206" s="92"/>
      <c r="BH206" s="92"/>
      <c r="BI206" s="92"/>
      <c r="BJ206" s="92"/>
      <c r="BK206" s="92"/>
      <c r="BL206" s="92"/>
      <c r="BM206" s="92"/>
      <c r="BN206" s="92"/>
      <c r="BO206" s="92"/>
      <c r="BP206" s="92"/>
      <c r="BQ206" s="92"/>
      <c r="BR206" s="92"/>
      <c r="BS206" s="92"/>
      <c r="BT206" s="92"/>
      <c r="BU206" s="92"/>
      <c r="BV206" s="92"/>
      <c r="BW206" s="92"/>
      <c r="BX206" s="92"/>
      <c r="BY206" s="92"/>
      <c r="BZ206" s="92"/>
      <c r="CA206" s="92"/>
      <c r="CB206" s="92"/>
      <c r="CC206" s="92"/>
      <c r="CD206" s="92"/>
      <c r="CE206" s="92"/>
      <c r="CF206" s="92"/>
      <c r="CG206" s="92"/>
      <c r="CH206" s="92"/>
      <c r="CI206" s="92"/>
      <c r="CJ206" s="92"/>
      <c r="CK206" s="92"/>
      <c r="CL206" s="92"/>
    </row>
    <row r="207" spans="1:90">
      <c r="A207" s="92"/>
      <c r="B207" s="188"/>
      <c r="C207" s="319"/>
      <c r="D207" s="92"/>
      <c r="E207" s="92"/>
      <c r="F207" s="92"/>
      <c r="G207" s="92"/>
      <c r="H207" s="92"/>
      <c r="I207" s="92"/>
      <c r="J207" s="92"/>
      <c r="K207" s="92"/>
      <c r="L207" s="92"/>
      <c r="M207" s="92"/>
      <c r="N207" s="92"/>
      <c r="O207" s="92"/>
      <c r="P207" s="92"/>
      <c r="Q207" s="92"/>
      <c r="R207" s="92"/>
      <c r="S207" s="92"/>
      <c r="T207" s="92"/>
      <c r="U207" s="92"/>
      <c r="V207" s="92"/>
      <c r="W207" s="92"/>
      <c r="X207" s="92"/>
      <c r="Y207" s="92"/>
      <c r="Z207" s="92"/>
      <c r="AA207" s="92"/>
      <c r="AB207" s="92"/>
      <c r="AC207" s="92"/>
      <c r="AD207" s="92"/>
      <c r="AE207" s="92"/>
      <c r="AF207" s="92"/>
      <c r="AG207" s="92"/>
      <c r="AH207" s="92"/>
      <c r="AI207" s="92"/>
      <c r="AJ207" s="92"/>
      <c r="AK207" s="92"/>
      <c r="AL207" s="92"/>
      <c r="AM207" s="92"/>
      <c r="AN207" s="92"/>
      <c r="AO207" s="92"/>
      <c r="AP207" s="92"/>
      <c r="AQ207" s="92"/>
      <c r="AR207" s="92"/>
      <c r="AS207" s="92"/>
      <c r="AT207" s="92"/>
      <c r="AU207" s="92"/>
      <c r="AV207" s="92"/>
      <c r="AW207" s="92"/>
      <c r="AX207" s="92"/>
      <c r="AY207" s="92"/>
      <c r="AZ207" s="92"/>
      <c r="BA207" s="92"/>
      <c r="BB207" s="92"/>
      <c r="BC207" s="92"/>
      <c r="BD207" s="92"/>
      <c r="BE207" s="92"/>
      <c r="BF207" s="92"/>
      <c r="BG207" s="92"/>
      <c r="BH207" s="92"/>
      <c r="BI207" s="92"/>
      <c r="BJ207" s="92"/>
      <c r="BK207" s="92"/>
      <c r="BL207" s="92"/>
      <c r="BM207" s="92"/>
      <c r="BN207" s="92"/>
      <c r="BO207" s="92"/>
      <c r="BP207" s="92"/>
      <c r="BQ207" s="92"/>
      <c r="BR207" s="92"/>
      <c r="BS207" s="92"/>
      <c r="BT207" s="92"/>
      <c r="BU207" s="92"/>
      <c r="BV207" s="92"/>
      <c r="BW207" s="92"/>
      <c r="BX207" s="92"/>
      <c r="BY207" s="92"/>
      <c r="BZ207" s="92"/>
      <c r="CA207" s="92"/>
      <c r="CB207" s="92"/>
      <c r="CC207" s="92"/>
      <c r="CD207" s="92"/>
      <c r="CE207" s="92"/>
      <c r="CF207" s="92"/>
      <c r="CG207" s="92"/>
      <c r="CH207" s="92"/>
      <c r="CI207" s="92"/>
      <c r="CJ207" s="92"/>
      <c r="CK207" s="92"/>
      <c r="CL207" s="92"/>
    </row>
    <row r="208" spans="1:90">
      <c r="A208" s="92"/>
      <c r="B208" s="188"/>
      <c r="C208" s="319"/>
      <c r="D208" s="92"/>
      <c r="E208" s="92"/>
      <c r="F208" s="92"/>
      <c r="G208" s="92"/>
      <c r="H208" s="92"/>
      <c r="I208" s="92"/>
      <c r="J208" s="92"/>
      <c r="K208" s="92"/>
      <c r="L208" s="92"/>
      <c r="M208" s="92"/>
      <c r="N208" s="92"/>
      <c r="O208" s="92"/>
      <c r="P208" s="92"/>
      <c r="Q208" s="92"/>
      <c r="R208" s="92"/>
      <c r="S208" s="92"/>
      <c r="T208" s="92"/>
      <c r="U208" s="92"/>
      <c r="V208" s="92"/>
      <c r="W208" s="92"/>
      <c r="X208" s="92"/>
      <c r="Y208" s="92"/>
      <c r="Z208" s="92"/>
      <c r="AA208" s="92"/>
      <c r="AB208" s="92"/>
      <c r="AC208" s="92"/>
      <c r="AD208" s="92"/>
      <c r="AE208" s="92"/>
      <c r="AF208" s="92"/>
      <c r="AG208" s="92"/>
      <c r="AH208" s="92"/>
      <c r="AI208" s="92"/>
      <c r="AJ208" s="92"/>
      <c r="AK208" s="92"/>
      <c r="AL208" s="92"/>
      <c r="AM208" s="92"/>
      <c r="AN208" s="92"/>
      <c r="AO208" s="92"/>
      <c r="AP208" s="92"/>
      <c r="AQ208" s="92"/>
      <c r="AR208" s="92"/>
      <c r="AS208" s="92"/>
      <c r="AT208" s="92"/>
      <c r="AU208" s="92"/>
      <c r="AV208" s="92"/>
      <c r="AW208" s="92"/>
      <c r="AX208" s="92"/>
      <c r="AY208" s="92"/>
      <c r="AZ208" s="92"/>
      <c r="BA208" s="92"/>
      <c r="BB208" s="92"/>
      <c r="BC208" s="92"/>
      <c r="BD208" s="92"/>
      <c r="BE208" s="92"/>
      <c r="BF208" s="92"/>
      <c r="BG208" s="92"/>
      <c r="BH208" s="92"/>
      <c r="BI208" s="92"/>
      <c r="BJ208" s="92"/>
      <c r="BK208" s="92"/>
      <c r="BL208" s="92"/>
      <c r="BM208" s="92"/>
      <c r="BN208" s="92"/>
      <c r="BO208" s="92"/>
      <c r="BP208" s="92"/>
      <c r="BQ208" s="92"/>
      <c r="BR208" s="92"/>
      <c r="BS208" s="92"/>
      <c r="BT208" s="92"/>
      <c r="BU208" s="92"/>
      <c r="BV208" s="92"/>
      <c r="BW208" s="92"/>
      <c r="BX208" s="92"/>
      <c r="BY208" s="92"/>
      <c r="BZ208" s="92"/>
      <c r="CA208" s="92"/>
      <c r="CB208" s="92"/>
      <c r="CC208" s="92"/>
      <c r="CD208" s="92"/>
      <c r="CE208" s="92"/>
      <c r="CF208" s="92"/>
      <c r="CG208" s="92"/>
      <c r="CH208" s="92"/>
      <c r="CI208" s="92"/>
      <c r="CJ208" s="92"/>
      <c r="CK208" s="92"/>
      <c r="CL208" s="92"/>
    </row>
    <row r="209" spans="1:90">
      <c r="A209" s="92"/>
      <c r="B209" s="188"/>
      <c r="C209" s="319"/>
      <c r="D209" s="92"/>
      <c r="E209" s="92"/>
      <c r="F209" s="92"/>
      <c r="G209" s="92"/>
      <c r="H209" s="92"/>
      <c r="I209" s="92"/>
      <c r="J209" s="92"/>
      <c r="K209" s="92"/>
      <c r="L209" s="92"/>
      <c r="M209" s="92"/>
      <c r="N209" s="92"/>
      <c r="O209" s="92"/>
      <c r="P209" s="92"/>
      <c r="Q209" s="92"/>
      <c r="R209" s="92"/>
      <c r="S209" s="92"/>
      <c r="T209" s="92"/>
      <c r="U209" s="92"/>
      <c r="V209" s="92"/>
      <c r="W209" s="92"/>
      <c r="X209" s="92"/>
      <c r="Y209" s="92"/>
      <c r="Z209" s="92"/>
      <c r="AA209" s="92"/>
      <c r="AB209" s="92"/>
      <c r="AC209" s="92"/>
      <c r="AD209" s="92"/>
      <c r="AE209" s="92"/>
      <c r="AF209" s="92"/>
      <c r="AG209" s="92"/>
      <c r="AH209" s="92"/>
      <c r="AI209" s="92"/>
      <c r="AJ209" s="92"/>
      <c r="AK209" s="92"/>
      <c r="AL209" s="92"/>
      <c r="AM209" s="92"/>
      <c r="AN209" s="92"/>
      <c r="AO209" s="92"/>
      <c r="AP209" s="92"/>
      <c r="AQ209" s="92"/>
      <c r="AR209" s="92"/>
      <c r="AS209" s="92"/>
      <c r="AT209" s="92"/>
      <c r="AU209" s="92"/>
      <c r="AV209" s="92"/>
      <c r="AW209" s="92"/>
      <c r="AX209" s="92"/>
      <c r="AY209" s="92"/>
      <c r="AZ209" s="92"/>
      <c r="BA209" s="92"/>
      <c r="BB209" s="92"/>
      <c r="BC209" s="92"/>
      <c r="BD209" s="92"/>
      <c r="BE209" s="92"/>
      <c r="BF209" s="92"/>
      <c r="BG209" s="92"/>
      <c r="BH209" s="92"/>
      <c r="BI209" s="92"/>
      <c r="BJ209" s="92"/>
      <c r="BK209" s="92"/>
      <c r="BL209" s="92"/>
      <c r="BM209" s="92"/>
      <c r="BN209" s="92"/>
      <c r="BO209" s="92"/>
      <c r="BP209" s="92"/>
      <c r="BQ209" s="92"/>
      <c r="BR209" s="92"/>
      <c r="BS209" s="92"/>
      <c r="BT209" s="92"/>
      <c r="BU209" s="92"/>
      <c r="BV209" s="92"/>
      <c r="BW209" s="92"/>
      <c r="BX209" s="92"/>
      <c r="BY209" s="92"/>
      <c r="BZ209" s="92"/>
      <c r="CA209" s="92"/>
      <c r="CB209" s="92"/>
      <c r="CC209" s="92"/>
      <c r="CD209" s="92"/>
      <c r="CE209" s="92"/>
      <c r="CF209" s="92"/>
      <c r="CG209" s="92"/>
      <c r="CH209" s="92"/>
      <c r="CI209" s="92"/>
      <c r="CJ209" s="92"/>
      <c r="CK209" s="92"/>
      <c r="CL209" s="92"/>
    </row>
    <row r="210" spans="1:90">
      <c r="A210" s="92"/>
      <c r="B210" s="188"/>
      <c r="C210" s="319"/>
      <c r="D210" s="92"/>
      <c r="E210" s="92"/>
      <c r="F210" s="92"/>
      <c r="G210" s="92"/>
      <c r="H210" s="92"/>
      <c r="I210" s="92"/>
      <c r="J210" s="92"/>
      <c r="K210" s="92"/>
      <c r="L210" s="92"/>
      <c r="M210" s="92"/>
      <c r="N210" s="92"/>
      <c r="O210" s="92"/>
      <c r="P210" s="92"/>
      <c r="Q210" s="92"/>
      <c r="R210" s="92"/>
      <c r="S210" s="92"/>
      <c r="T210" s="92"/>
      <c r="U210" s="92"/>
      <c r="V210" s="92"/>
      <c r="W210" s="92"/>
      <c r="X210" s="92"/>
      <c r="Y210" s="92"/>
      <c r="Z210" s="92"/>
      <c r="AA210" s="92"/>
      <c r="AB210" s="92"/>
      <c r="AC210" s="92"/>
      <c r="AD210" s="92"/>
      <c r="AE210" s="92"/>
      <c r="AF210" s="92"/>
      <c r="AG210" s="92"/>
      <c r="AH210" s="92"/>
      <c r="AI210" s="92"/>
      <c r="AJ210" s="92"/>
      <c r="AK210" s="92"/>
      <c r="AL210" s="92"/>
      <c r="AM210" s="92"/>
      <c r="AN210" s="92"/>
      <c r="AO210" s="92"/>
      <c r="AP210" s="92"/>
      <c r="AQ210" s="92"/>
      <c r="AR210" s="92"/>
      <c r="AS210" s="92"/>
      <c r="AT210" s="92"/>
      <c r="AU210" s="92"/>
      <c r="AV210" s="92"/>
      <c r="AW210" s="92"/>
      <c r="AX210" s="92"/>
      <c r="AY210" s="92"/>
      <c r="AZ210" s="92"/>
      <c r="BA210" s="92"/>
      <c r="BB210" s="92"/>
      <c r="BC210" s="92"/>
      <c r="BD210" s="92"/>
      <c r="BE210" s="92"/>
      <c r="BF210" s="92"/>
      <c r="BG210" s="92"/>
      <c r="BH210" s="92"/>
      <c r="BI210" s="92"/>
      <c r="BJ210" s="92"/>
      <c r="BK210" s="92"/>
      <c r="BL210" s="92"/>
      <c r="BM210" s="92"/>
      <c r="BN210" s="92"/>
      <c r="BO210" s="92"/>
      <c r="BP210" s="92"/>
      <c r="BQ210" s="92"/>
      <c r="BR210" s="92"/>
      <c r="BS210" s="92"/>
      <c r="BT210" s="92"/>
      <c r="BU210" s="92"/>
      <c r="BV210" s="92"/>
      <c r="BW210" s="92"/>
      <c r="BX210" s="92"/>
      <c r="BY210" s="92"/>
      <c r="BZ210" s="92"/>
      <c r="CA210" s="92"/>
      <c r="CB210" s="92"/>
      <c r="CC210" s="92"/>
      <c r="CD210" s="92"/>
      <c r="CE210" s="92"/>
      <c r="CF210" s="92"/>
      <c r="CG210" s="92"/>
      <c r="CH210" s="92"/>
      <c r="CI210" s="92"/>
      <c r="CJ210" s="92"/>
      <c r="CK210" s="92"/>
      <c r="CL210" s="92"/>
    </row>
    <row r="211" spans="1:90">
      <c r="A211" s="92"/>
      <c r="B211" s="188"/>
      <c r="C211" s="319"/>
      <c r="D211" s="92"/>
      <c r="E211" s="92"/>
      <c r="F211" s="92"/>
      <c r="G211" s="92"/>
      <c r="H211" s="92"/>
      <c r="I211" s="92"/>
      <c r="J211" s="92"/>
      <c r="K211" s="92"/>
      <c r="L211" s="92"/>
      <c r="M211" s="92"/>
      <c r="N211" s="92"/>
      <c r="O211" s="92"/>
      <c r="P211" s="92"/>
      <c r="Q211" s="92"/>
      <c r="R211" s="92"/>
      <c r="S211" s="92"/>
      <c r="T211" s="92"/>
      <c r="U211" s="92"/>
      <c r="V211" s="92"/>
      <c r="W211" s="92"/>
      <c r="X211" s="92"/>
      <c r="Y211" s="92"/>
      <c r="Z211" s="92"/>
      <c r="AA211" s="92"/>
      <c r="AB211" s="92"/>
      <c r="AC211" s="92"/>
      <c r="AD211" s="92"/>
      <c r="AE211" s="92"/>
      <c r="AF211" s="92"/>
      <c r="AG211" s="92"/>
      <c r="AH211" s="92"/>
      <c r="AI211" s="92"/>
      <c r="AJ211" s="92"/>
      <c r="AK211" s="92"/>
      <c r="AL211" s="92"/>
      <c r="AM211" s="92"/>
      <c r="AN211" s="92"/>
      <c r="AO211" s="92"/>
      <c r="AP211" s="92"/>
      <c r="AQ211" s="92"/>
      <c r="AR211" s="92"/>
      <c r="AS211" s="92"/>
      <c r="AT211" s="92"/>
      <c r="AU211" s="92"/>
      <c r="AV211" s="92"/>
      <c r="AW211" s="92"/>
      <c r="AX211" s="92"/>
      <c r="AY211" s="92"/>
      <c r="AZ211" s="92"/>
      <c r="BA211" s="92"/>
      <c r="BB211" s="92"/>
      <c r="BC211" s="92"/>
      <c r="BD211" s="92"/>
      <c r="BE211" s="92"/>
      <c r="BF211" s="92"/>
      <c r="BG211" s="92"/>
      <c r="BH211" s="92"/>
      <c r="BI211" s="92"/>
      <c r="BJ211" s="92"/>
      <c r="BK211" s="92"/>
      <c r="BL211" s="92"/>
      <c r="BM211" s="92"/>
      <c r="BN211" s="92"/>
      <c r="BO211" s="92"/>
      <c r="BP211" s="92"/>
      <c r="BQ211" s="92"/>
      <c r="BR211" s="92"/>
      <c r="BS211" s="92"/>
      <c r="BT211" s="92"/>
      <c r="BU211" s="92"/>
      <c r="BV211" s="92"/>
      <c r="BW211" s="92"/>
      <c r="BX211" s="92"/>
      <c r="BY211" s="92"/>
      <c r="BZ211" s="92"/>
      <c r="CA211" s="92"/>
      <c r="CB211" s="92"/>
      <c r="CC211" s="92"/>
      <c r="CD211" s="92"/>
      <c r="CE211" s="92"/>
      <c r="CF211" s="92"/>
      <c r="CG211" s="92"/>
      <c r="CH211" s="92"/>
      <c r="CI211" s="92"/>
      <c r="CJ211" s="92"/>
      <c r="CK211" s="92"/>
      <c r="CL211" s="92"/>
    </row>
    <row r="212" spans="1:90">
      <c r="A212" s="92"/>
      <c r="B212" s="188"/>
      <c r="C212" s="319"/>
      <c r="D212" s="92"/>
      <c r="E212" s="92"/>
      <c r="F212" s="92"/>
      <c r="G212" s="92"/>
      <c r="H212" s="92"/>
      <c r="I212" s="92"/>
      <c r="J212" s="92"/>
      <c r="K212" s="92"/>
      <c r="L212" s="92"/>
      <c r="M212" s="92"/>
      <c r="N212" s="92"/>
      <c r="O212" s="92"/>
      <c r="P212" s="92"/>
      <c r="Q212" s="92"/>
      <c r="R212" s="92"/>
      <c r="S212" s="92"/>
      <c r="T212" s="92"/>
      <c r="U212" s="92"/>
      <c r="V212" s="92"/>
      <c r="W212" s="92"/>
      <c r="X212" s="92"/>
      <c r="Y212" s="92"/>
      <c r="Z212" s="92"/>
      <c r="AA212" s="92"/>
      <c r="AB212" s="92"/>
      <c r="AC212" s="92"/>
      <c r="AD212" s="92"/>
      <c r="AE212" s="92"/>
      <c r="AF212" s="92"/>
      <c r="AG212" s="92"/>
      <c r="AH212" s="92"/>
      <c r="AI212" s="92"/>
      <c r="AJ212" s="92"/>
      <c r="AK212" s="92"/>
      <c r="AL212" s="92"/>
      <c r="AM212" s="92"/>
      <c r="AN212" s="92"/>
      <c r="AO212" s="92"/>
      <c r="AP212" s="92"/>
      <c r="AQ212" s="92"/>
      <c r="AR212" s="92"/>
      <c r="AS212" s="92"/>
      <c r="AT212" s="92"/>
      <c r="AU212" s="92"/>
      <c r="AV212" s="92"/>
      <c r="AW212" s="92"/>
      <c r="AX212" s="92"/>
      <c r="AY212" s="92"/>
      <c r="AZ212" s="92"/>
      <c r="BA212" s="92"/>
      <c r="BB212" s="92"/>
      <c r="BC212" s="92"/>
      <c r="BD212" s="92"/>
      <c r="BE212" s="92"/>
      <c r="BF212" s="92"/>
      <c r="BG212" s="92"/>
      <c r="BH212" s="92"/>
      <c r="BI212" s="92"/>
      <c r="BJ212" s="92"/>
      <c r="BK212" s="92"/>
      <c r="BL212" s="92"/>
      <c r="BM212" s="92"/>
      <c r="BN212" s="92"/>
      <c r="BO212" s="92"/>
      <c r="BP212" s="92"/>
      <c r="BQ212" s="92"/>
      <c r="BR212" s="92"/>
      <c r="BS212" s="92"/>
      <c r="BT212" s="92"/>
      <c r="BU212" s="92"/>
      <c r="BV212" s="92"/>
      <c r="BW212" s="92"/>
      <c r="BX212" s="92"/>
      <c r="BY212" s="92"/>
      <c r="BZ212" s="92"/>
      <c r="CA212" s="92"/>
      <c r="CB212" s="92"/>
      <c r="CC212" s="92"/>
      <c r="CD212" s="92"/>
      <c r="CE212" s="92"/>
      <c r="CF212" s="92"/>
      <c r="CG212" s="92"/>
      <c r="CH212" s="92"/>
      <c r="CI212" s="92"/>
      <c r="CJ212" s="92"/>
      <c r="CK212" s="92"/>
      <c r="CL212" s="92"/>
    </row>
    <row r="213" spans="1:90">
      <c r="A213" s="92"/>
      <c r="B213" s="188"/>
      <c r="C213" s="319"/>
      <c r="D213" s="92"/>
      <c r="E213" s="92"/>
      <c r="F213" s="92"/>
      <c r="G213" s="92"/>
      <c r="H213" s="92"/>
      <c r="I213" s="92"/>
      <c r="J213" s="92"/>
      <c r="K213" s="92"/>
      <c r="L213" s="92"/>
      <c r="M213" s="92"/>
      <c r="N213" s="92"/>
      <c r="O213" s="92"/>
      <c r="P213" s="92"/>
      <c r="Q213" s="92"/>
      <c r="R213" s="92"/>
      <c r="S213" s="92"/>
      <c r="T213" s="92"/>
      <c r="U213" s="92"/>
      <c r="V213" s="92"/>
      <c r="W213" s="92"/>
      <c r="X213" s="92"/>
      <c r="Y213" s="92"/>
      <c r="Z213" s="92"/>
      <c r="AA213" s="92"/>
      <c r="AB213" s="92"/>
      <c r="AC213" s="92"/>
      <c r="AD213" s="92"/>
      <c r="AE213" s="92"/>
      <c r="AF213" s="92"/>
      <c r="AG213" s="92"/>
      <c r="AH213" s="92"/>
      <c r="AI213" s="92"/>
      <c r="AJ213" s="92"/>
      <c r="AK213" s="92"/>
      <c r="AL213" s="92"/>
      <c r="AM213" s="92"/>
      <c r="AN213" s="92"/>
      <c r="AO213" s="92"/>
      <c r="AP213" s="92"/>
      <c r="AQ213" s="92"/>
      <c r="AR213" s="92"/>
      <c r="AS213" s="92"/>
      <c r="AT213" s="92"/>
      <c r="AU213" s="92"/>
      <c r="AV213" s="92"/>
      <c r="AW213" s="92"/>
      <c r="AX213" s="92"/>
      <c r="AY213" s="92"/>
      <c r="AZ213" s="92"/>
      <c r="BA213" s="92"/>
      <c r="BB213" s="92"/>
      <c r="BC213" s="92"/>
      <c r="BD213" s="92"/>
      <c r="BE213" s="92"/>
      <c r="BF213" s="92"/>
      <c r="BG213" s="92"/>
      <c r="BH213" s="92"/>
      <c r="BI213" s="92"/>
      <c r="BJ213" s="92"/>
      <c r="BK213" s="92"/>
      <c r="BL213" s="92"/>
      <c r="BM213" s="92"/>
      <c r="BN213" s="92"/>
      <c r="BO213" s="92"/>
      <c r="BP213" s="92"/>
      <c r="BQ213" s="92"/>
      <c r="BR213" s="92"/>
      <c r="BS213" s="92"/>
      <c r="BT213" s="92"/>
      <c r="BU213" s="92"/>
      <c r="BV213" s="92"/>
      <c r="BW213" s="92"/>
      <c r="BX213" s="92"/>
      <c r="BY213" s="92"/>
      <c r="BZ213" s="92"/>
      <c r="CA213" s="92"/>
      <c r="CB213" s="92"/>
      <c r="CC213" s="92"/>
      <c r="CD213" s="92"/>
      <c r="CE213" s="92"/>
      <c r="CF213" s="92"/>
      <c r="CG213" s="92"/>
      <c r="CH213" s="92"/>
      <c r="CI213" s="92"/>
      <c r="CJ213" s="92"/>
      <c r="CK213" s="92"/>
      <c r="CL213" s="92"/>
    </row>
    <row r="214" spans="1:90">
      <c r="A214" s="92"/>
      <c r="B214" s="188"/>
      <c r="C214" s="319"/>
      <c r="D214" s="92"/>
      <c r="E214" s="92"/>
      <c r="F214" s="92"/>
      <c r="G214" s="92"/>
      <c r="H214" s="92"/>
      <c r="I214" s="92"/>
      <c r="J214" s="92"/>
      <c r="K214" s="92"/>
      <c r="L214" s="92"/>
      <c r="M214" s="92"/>
      <c r="N214" s="92"/>
      <c r="O214" s="92"/>
      <c r="P214" s="92"/>
      <c r="Q214" s="92"/>
      <c r="R214" s="92"/>
      <c r="S214" s="92"/>
      <c r="T214" s="92"/>
      <c r="U214" s="92"/>
      <c r="V214" s="92"/>
      <c r="W214" s="92"/>
      <c r="X214" s="92"/>
      <c r="Y214" s="92"/>
      <c r="Z214" s="92"/>
      <c r="AA214" s="92"/>
      <c r="AB214" s="92"/>
      <c r="AC214" s="92"/>
      <c r="AD214" s="92"/>
      <c r="AE214" s="92"/>
      <c r="AF214" s="92"/>
      <c r="AG214" s="92"/>
      <c r="AH214" s="92"/>
      <c r="AI214" s="92"/>
      <c r="AJ214" s="92"/>
      <c r="AK214" s="92"/>
      <c r="AL214" s="92"/>
      <c r="AM214" s="92"/>
      <c r="AN214" s="92"/>
      <c r="AO214" s="92"/>
      <c r="AP214" s="92"/>
      <c r="AQ214" s="92"/>
      <c r="AR214" s="92"/>
      <c r="AS214" s="92"/>
      <c r="AT214" s="92"/>
      <c r="AU214" s="92"/>
      <c r="AV214" s="92"/>
      <c r="AW214" s="92"/>
      <c r="AX214" s="92"/>
      <c r="AY214" s="92"/>
      <c r="AZ214" s="92"/>
      <c r="BA214" s="92"/>
      <c r="BB214" s="92"/>
      <c r="BC214" s="92"/>
      <c r="BD214" s="92"/>
      <c r="BE214" s="92"/>
      <c r="BF214" s="92"/>
      <c r="BG214" s="92"/>
      <c r="BH214" s="92"/>
      <c r="BI214" s="92"/>
      <c r="BJ214" s="92"/>
      <c r="BK214" s="92"/>
      <c r="BL214" s="92"/>
      <c r="BM214" s="92"/>
      <c r="BN214" s="92"/>
      <c r="BO214" s="92"/>
      <c r="BP214" s="92"/>
      <c r="BQ214" s="92"/>
      <c r="BR214" s="92"/>
      <c r="BS214" s="92"/>
      <c r="BT214" s="92"/>
      <c r="BU214" s="92"/>
      <c r="BV214" s="92"/>
      <c r="BW214" s="92"/>
      <c r="BX214" s="92"/>
      <c r="BY214" s="92"/>
      <c r="BZ214" s="92"/>
      <c r="CA214" s="92"/>
      <c r="CB214" s="92"/>
      <c r="CC214" s="92"/>
      <c r="CD214" s="92"/>
      <c r="CE214" s="92"/>
      <c r="CF214" s="92"/>
      <c r="CG214" s="92"/>
      <c r="CH214" s="92"/>
      <c r="CI214" s="92"/>
      <c r="CJ214" s="92"/>
      <c r="CK214" s="92"/>
      <c r="CL214" s="92"/>
    </row>
    <row r="215" spans="1:90">
      <c r="A215" s="92"/>
      <c r="B215" s="188"/>
      <c r="C215" s="319"/>
      <c r="D215" s="92"/>
      <c r="E215" s="92"/>
      <c r="F215" s="92"/>
      <c r="G215" s="92"/>
      <c r="H215" s="92"/>
      <c r="I215" s="92"/>
      <c r="J215" s="92"/>
      <c r="K215" s="92"/>
      <c r="L215" s="92"/>
      <c r="M215" s="92"/>
      <c r="N215" s="92"/>
      <c r="O215" s="92"/>
      <c r="P215" s="92"/>
      <c r="Q215" s="92"/>
      <c r="R215" s="92"/>
      <c r="S215" s="92"/>
      <c r="T215" s="92"/>
      <c r="U215" s="92"/>
      <c r="V215" s="92"/>
      <c r="W215" s="92"/>
      <c r="X215" s="92"/>
      <c r="Y215" s="92"/>
      <c r="Z215" s="92"/>
      <c r="AA215" s="92"/>
      <c r="AB215" s="92"/>
      <c r="AC215" s="92"/>
      <c r="AD215" s="92"/>
      <c r="AE215" s="92"/>
      <c r="AF215" s="92"/>
      <c r="AG215" s="92"/>
      <c r="AH215" s="92"/>
      <c r="AI215" s="92"/>
      <c r="AJ215" s="92"/>
      <c r="AK215" s="92"/>
      <c r="AL215" s="92"/>
      <c r="AM215" s="92"/>
      <c r="AN215" s="92"/>
      <c r="AO215" s="92"/>
      <c r="AP215" s="92"/>
      <c r="AQ215" s="92"/>
      <c r="AR215" s="92"/>
      <c r="AS215" s="92"/>
      <c r="AT215" s="92"/>
      <c r="AU215" s="92"/>
      <c r="AV215" s="92"/>
      <c r="AW215" s="92"/>
      <c r="AX215" s="92"/>
      <c r="AY215" s="92"/>
      <c r="AZ215" s="92"/>
      <c r="BA215" s="92"/>
      <c r="BB215" s="92"/>
      <c r="BC215" s="92"/>
      <c r="BD215" s="92"/>
      <c r="BE215" s="92"/>
      <c r="BF215" s="92"/>
      <c r="BG215" s="92"/>
      <c r="BH215" s="92"/>
      <c r="BI215" s="92"/>
      <c r="BJ215" s="92"/>
      <c r="BK215" s="92"/>
      <c r="BL215" s="92"/>
      <c r="BM215" s="92"/>
      <c r="BN215" s="92"/>
      <c r="BO215" s="92"/>
      <c r="BP215" s="92"/>
      <c r="BQ215" s="92"/>
      <c r="BR215" s="92"/>
      <c r="BS215" s="92"/>
      <c r="BT215" s="92"/>
      <c r="BU215" s="92"/>
      <c r="BV215" s="92"/>
      <c r="BW215" s="92"/>
      <c r="BX215" s="92"/>
      <c r="BY215" s="92"/>
      <c r="BZ215" s="92"/>
      <c r="CA215" s="92"/>
      <c r="CB215" s="92"/>
      <c r="CC215" s="92"/>
      <c r="CD215" s="92"/>
      <c r="CE215" s="92"/>
      <c r="CF215" s="92"/>
      <c r="CG215" s="92"/>
      <c r="CH215" s="92"/>
      <c r="CI215" s="92"/>
      <c r="CJ215" s="92"/>
      <c r="CK215" s="92"/>
      <c r="CL215" s="92"/>
    </row>
    <row r="216" spans="1:90">
      <c r="A216" s="92"/>
      <c r="B216" s="188"/>
      <c r="C216" s="319"/>
      <c r="D216" s="92"/>
      <c r="E216" s="92"/>
      <c r="F216" s="92"/>
      <c r="G216" s="92"/>
      <c r="H216" s="92"/>
      <c r="I216" s="92"/>
      <c r="J216" s="92"/>
      <c r="K216" s="92"/>
      <c r="L216" s="92"/>
      <c r="M216" s="92"/>
      <c r="N216" s="92"/>
      <c r="O216" s="92"/>
      <c r="P216" s="92"/>
      <c r="Q216" s="92"/>
      <c r="R216" s="92"/>
      <c r="S216" s="92"/>
      <c r="T216" s="92"/>
      <c r="U216" s="92"/>
      <c r="V216" s="92"/>
      <c r="W216" s="92"/>
      <c r="X216" s="92"/>
      <c r="Y216" s="92"/>
      <c r="Z216" s="92"/>
      <c r="AA216" s="92"/>
      <c r="AB216" s="92"/>
      <c r="AC216" s="92"/>
      <c r="AD216" s="92"/>
      <c r="AE216" s="92"/>
      <c r="AF216" s="92"/>
      <c r="AG216" s="92"/>
      <c r="AH216" s="92"/>
      <c r="AI216" s="92"/>
      <c r="AJ216" s="92"/>
      <c r="AK216" s="92"/>
      <c r="AL216" s="92"/>
      <c r="AM216" s="92"/>
      <c r="AN216" s="92"/>
      <c r="AO216" s="92"/>
      <c r="AP216" s="92"/>
      <c r="AQ216" s="92"/>
      <c r="AR216" s="92"/>
      <c r="AS216" s="92"/>
      <c r="AT216" s="92"/>
      <c r="AU216" s="92"/>
      <c r="AV216" s="92"/>
      <c r="AW216" s="92"/>
      <c r="AX216" s="92"/>
      <c r="AY216" s="92"/>
      <c r="AZ216" s="92"/>
      <c r="BA216" s="92"/>
      <c r="BB216" s="92"/>
      <c r="BC216" s="92"/>
      <c r="BD216" s="92"/>
      <c r="BE216" s="92"/>
      <c r="BF216" s="92"/>
      <c r="BG216" s="92"/>
      <c r="BH216" s="92"/>
      <c r="BI216" s="92"/>
      <c r="BJ216" s="92"/>
      <c r="BK216" s="92"/>
      <c r="BL216" s="92"/>
      <c r="BM216" s="92"/>
      <c r="BN216" s="92"/>
      <c r="BO216" s="92"/>
      <c r="BP216" s="92"/>
      <c r="BQ216" s="92"/>
      <c r="BR216" s="92"/>
      <c r="BS216" s="92"/>
      <c r="BT216" s="92"/>
      <c r="BU216" s="92"/>
      <c r="BV216" s="92"/>
      <c r="BW216" s="92"/>
      <c r="BX216" s="92"/>
      <c r="BY216" s="92"/>
      <c r="BZ216" s="92"/>
      <c r="CA216" s="92"/>
      <c r="CB216" s="92"/>
      <c r="CC216" s="92"/>
      <c r="CD216" s="92"/>
      <c r="CE216" s="92"/>
      <c r="CF216" s="92"/>
      <c r="CG216" s="92"/>
      <c r="CH216" s="92"/>
      <c r="CI216" s="92"/>
      <c r="CJ216" s="92"/>
      <c r="CK216" s="92"/>
      <c r="CL216" s="92"/>
    </row>
    <row r="217" spans="1:90">
      <c r="A217" s="92"/>
      <c r="B217" s="188"/>
      <c r="C217" s="319"/>
      <c r="D217" s="92"/>
      <c r="E217" s="92"/>
      <c r="F217" s="92"/>
      <c r="G217" s="92"/>
      <c r="H217" s="92"/>
      <c r="I217" s="92"/>
      <c r="J217" s="92"/>
      <c r="K217" s="92"/>
      <c r="L217" s="92"/>
      <c r="M217" s="92"/>
      <c r="N217" s="92"/>
      <c r="O217" s="92"/>
      <c r="P217" s="92"/>
      <c r="Q217" s="92"/>
      <c r="R217" s="92"/>
      <c r="S217" s="92"/>
      <c r="T217" s="92"/>
      <c r="U217" s="92"/>
      <c r="V217" s="92"/>
      <c r="W217" s="92"/>
      <c r="X217" s="92"/>
      <c r="Y217" s="92"/>
      <c r="Z217" s="92"/>
      <c r="AA217" s="92"/>
      <c r="AB217" s="92"/>
      <c r="AC217" s="92"/>
      <c r="AD217" s="92"/>
      <c r="AE217" s="92"/>
      <c r="AF217" s="92"/>
      <c r="AG217" s="92"/>
      <c r="AH217" s="92"/>
      <c r="AI217" s="92"/>
      <c r="AJ217" s="92"/>
      <c r="AK217" s="92"/>
      <c r="AL217" s="92"/>
      <c r="AM217" s="92"/>
      <c r="AN217" s="92"/>
      <c r="AO217" s="92"/>
      <c r="AP217" s="92"/>
      <c r="AQ217" s="92"/>
      <c r="AR217" s="92"/>
      <c r="AS217" s="92"/>
      <c r="AT217" s="92"/>
      <c r="AU217" s="92"/>
      <c r="AV217" s="92"/>
      <c r="AW217" s="92"/>
      <c r="AX217" s="92"/>
      <c r="AY217" s="92"/>
      <c r="AZ217" s="92"/>
      <c r="BA217" s="92"/>
      <c r="BB217" s="92"/>
      <c r="BC217" s="92"/>
      <c r="BD217" s="92"/>
      <c r="BE217" s="92"/>
      <c r="BF217" s="92"/>
      <c r="BG217" s="92"/>
      <c r="BH217" s="92"/>
      <c r="BI217" s="92"/>
      <c r="BJ217" s="92"/>
      <c r="BK217" s="92"/>
      <c r="BL217" s="92"/>
      <c r="BM217" s="92"/>
      <c r="BN217" s="92"/>
      <c r="BO217" s="92"/>
      <c r="BP217" s="92"/>
      <c r="BQ217" s="92"/>
      <c r="BR217" s="92"/>
      <c r="BS217" s="92"/>
      <c r="BT217" s="92"/>
      <c r="BU217" s="92"/>
      <c r="BV217" s="92"/>
      <c r="BW217" s="92"/>
      <c r="BX217" s="92"/>
      <c r="BY217" s="92"/>
      <c r="BZ217" s="92"/>
      <c r="CA217" s="92"/>
      <c r="CB217" s="92"/>
      <c r="CC217" s="92"/>
      <c r="CD217" s="92"/>
      <c r="CE217" s="92"/>
      <c r="CF217" s="92"/>
      <c r="CG217" s="92"/>
      <c r="CH217" s="92"/>
      <c r="CI217" s="92"/>
      <c r="CJ217" s="92"/>
      <c r="CK217" s="92"/>
      <c r="CL217" s="92"/>
    </row>
    <row r="218" spans="1:90">
      <c r="A218" s="92"/>
      <c r="B218" s="188"/>
      <c r="C218" s="319"/>
      <c r="D218" s="92"/>
      <c r="E218" s="92"/>
      <c r="F218" s="92"/>
      <c r="G218" s="92"/>
      <c r="H218" s="92"/>
      <c r="I218" s="92"/>
      <c r="J218" s="92"/>
      <c r="K218" s="92"/>
      <c r="L218" s="92"/>
      <c r="M218" s="92"/>
      <c r="N218" s="92"/>
      <c r="O218" s="92"/>
      <c r="P218" s="92"/>
      <c r="Q218" s="92"/>
      <c r="R218" s="92"/>
      <c r="S218" s="92"/>
      <c r="T218" s="92"/>
      <c r="U218" s="92"/>
      <c r="V218" s="92"/>
      <c r="W218" s="92"/>
      <c r="X218" s="92"/>
      <c r="Y218" s="92"/>
      <c r="Z218" s="92"/>
      <c r="AA218" s="92"/>
      <c r="AB218" s="92"/>
      <c r="AC218" s="92"/>
      <c r="AD218" s="92"/>
      <c r="AE218" s="92"/>
      <c r="AF218" s="92"/>
      <c r="AG218" s="92"/>
      <c r="AH218" s="92"/>
      <c r="AI218" s="92"/>
      <c r="AJ218" s="92"/>
      <c r="AK218" s="92"/>
      <c r="AL218" s="92"/>
      <c r="AM218" s="92"/>
      <c r="AN218" s="92"/>
      <c r="AO218" s="92"/>
      <c r="AP218" s="92"/>
      <c r="AQ218" s="92"/>
      <c r="AR218" s="92"/>
      <c r="AS218" s="92"/>
      <c r="AT218" s="92"/>
      <c r="AU218" s="92"/>
      <c r="AV218" s="92"/>
      <c r="AW218" s="92"/>
      <c r="AX218" s="92"/>
      <c r="AY218" s="92"/>
      <c r="AZ218" s="92"/>
      <c r="BA218" s="92"/>
      <c r="BB218" s="92"/>
      <c r="BC218" s="92"/>
      <c r="BD218" s="92"/>
      <c r="BE218" s="92"/>
      <c r="BF218" s="92"/>
      <c r="BG218" s="92"/>
      <c r="BH218" s="92"/>
      <c r="BI218" s="92"/>
      <c r="BJ218" s="92"/>
      <c r="BK218" s="92"/>
      <c r="BL218" s="92"/>
      <c r="BM218" s="92"/>
      <c r="BN218" s="92"/>
      <c r="BO218" s="92"/>
      <c r="BP218" s="92"/>
      <c r="BQ218" s="92"/>
      <c r="BR218" s="92"/>
      <c r="BS218" s="92"/>
      <c r="BT218" s="92"/>
      <c r="BU218" s="92"/>
      <c r="BV218" s="92"/>
      <c r="BW218" s="92"/>
      <c r="BX218" s="92"/>
      <c r="BY218" s="92"/>
      <c r="BZ218" s="92"/>
      <c r="CA218" s="92"/>
      <c r="CB218" s="92"/>
      <c r="CC218" s="92"/>
      <c r="CD218" s="92"/>
      <c r="CE218" s="92"/>
      <c r="CF218" s="92"/>
      <c r="CG218" s="92"/>
      <c r="CH218" s="92"/>
      <c r="CI218" s="92"/>
      <c r="CJ218" s="92"/>
      <c r="CK218" s="92"/>
      <c r="CL218" s="92"/>
    </row>
    <row r="219" spans="1:90">
      <c r="A219" s="92"/>
      <c r="B219" s="188"/>
      <c r="C219" s="319"/>
      <c r="D219" s="92"/>
      <c r="E219" s="92"/>
      <c r="F219" s="92"/>
      <c r="G219" s="92"/>
      <c r="H219" s="92"/>
      <c r="I219" s="92"/>
      <c r="J219" s="92"/>
      <c r="K219" s="92"/>
      <c r="L219" s="92"/>
      <c r="M219" s="92"/>
      <c r="N219" s="92"/>
      <c r="O219" s="92"/>
      <c r="P219" s="92"/>
      <c r="Q219" s="92"/>
      <c r="R219" s="92"/>
      <c r="S219" s="92"/>
      <c r="T219" s="92"/>
      <c r="U219" s="92"/>
      <c r="V219" s="92"/>
      <c r="W219" s="92"/>
      <c r="X219" s="92"/>
      <c r="Y219" s="92"/>
      <c r="Z219" s="92"/>
      <c r="AA219" s="92"/>
      <c r="AB219" s="92"/>
      <c r="AC219" s="92"/>
      <c r="AD219" s="92"/>
      <c r="AE219" s="92"/>
      <c r="AF219" s="92"/>
      <c r="AG219" s="92"/>
      <c r="AH219" s="92"/>
      <c r="AI219" s="92"/>
      <c r="AJ219" s="92"/>
      <c r="AK219" s="92"/>
      <c r="AL219" s="92"/>
      <c r="AM219" s="92"/>
      <c r="AN219" s="92"/>
      <c r="AO219" s="92"/>
      <c r="AP219" s="92"/>
      <c r="AQ219" s="92"/>
      <c r="AR219" s="92"/>
      <c r="AS219" s="92"/>
      <c r="AT219" s="92"/>
      <c r="AU219" s="92"/>
      <c r="AV219" s="92"/>
      <c r="AW219" s="92"/>
      <c r="AX219" s="92"/>
      <c r="AY219" s="92"/>
      <c r="AZ219" s="92"/>
      <c r="BA219" s="92"/>
      <c r="BB219" s="92"/>
      <c r="BC219" s="92"/>
      <c r="BD219" s="92"/>
      <c r="BE219" s="92"/>
      <c r="BF219" s="92"/>
      <c r="BG219" s="92"/>
      <c r="BH219" s="92"/>
      <c r="BI219" s="92"/>
      <c r="BJ219" s="92"/>
      <c r="BK219" s="92"/>
      <c r="BL219" s="92"/>
      <c r="BM219" s="92"/>
      <c r="BN219" s="92"/>
      <c r="BO219" s="92"/>
      <c r="BP219" s="92"/>
      <c r="BQ219" s="92"/>
      <c r="BR219" s="92"/>
      <c r="BS219" s="92"/>
      <c r="BT219" s="92"/>
      <c r="BU219" s="92"/>
      <c r="BV219" s="92"/>
      <c r="BW219" s="92"/>
      <c r="BX219" s="92"/>
      <c r="BY219" s="92"/>
      <c r="BZ219" s="92"/>
      <c r="CA219" s="92"/>
      <c r="CB219" s="92"/>
      <c r="CC219" s="92"/>
      <c r="CD219" s="92"/>
      <c r="CE219" s="92"/>
      <c r="CF219" s="92"/>
      <c r="CG219" s="92"/>
      <c r="CH219" s="92"/>
      <c r="CI219" s="92"/>
      <c r="CJ219" s="92"/>
      <c r="CK219" s="92"/>
      <c r="CL219" s="92"/>
    </row>
    <row r="220" spans="1:90">
      <c r="A220" s="92"/>
      <c r="B220" s="188"/>
      <c r="C220" s="319"/>
      <c r="D220" s="92"/>
      <c r="E220" s="92"/>
      <c r="F220" s="92"/>
      <c r="G220" s="92"/>
      <c r="H220" s="92"/>
      <c r="I220" s="92"/>
      <c r="J220" s="92"/>
      <c r="K220" s="92"/>
      <c r="L220" s="92"/>
      <c r="M220" s="92"/>
      <c r="N220" s="92"/>
      <c r="O220" s="92"/>
      <c r="P220" s="92"/>
      <c r="Q220" s="92"/>
      <c r="R220" s="92"/>
      <c r="S220" s="92"/>
      <c r="T220" s="92"/>
      <c r="U220" s="92"/>
      <c r="V220" s="92"/>
      <c r="W220" s="92"/>
      <c r="X220" s="92"/>
      <c r="Y220" s="92"/>
      <c r="Z220" s="92"/>
      <c r="AA220" s="92"/>
      <c r="AB220" s="92"/>
      <c r="AC220" s="92"/>
      <c r="AD220" s="92"/>
      <c r="AE220" s="92"/>
      <c r="AF220" s="92"/>
      <c r="AG220" s="92"/>
      <c r="AH220" s="92"/>
      <c r="AI220" s="92"/>
      <c r="AJ220" s="92"/>
      <c r="AK220" s="92"/>
      <c r="AL220" s="92"/>
      <c r="AM220" s="92"/>
      <c r="AN220" s="92"/>
      <c r="AO220" s="92"/>
      <c r="AP220" s="92"/>
      <c r="AQ220" s="92"/>
      <c r="AR220" s="92"/>
      <c r="AS220" s="92"/>
      <c r="AT220" s="92"/>
      <c r="AU220" s="92"/>
      <c r="AV220" s="92"/>
      <c r="AW220" s="92"/>
      <c r="AX220" s="92"/>
      <c r="AY220" s="92"/>
      <c r="AZ220" s="92"/>
      <c r="BA220" s="92"/>
      <c r="BB220" s="92"/>
      <c r="BC220" s="92"/>
      <c r="BD220" s="92"/>
      <c r="BE220" s="92"/>
      <c r="BF220" s="92"/>
      <c r="BG220" s="92"/>
      <c r="BH220" s="92"/>
      <c r="BI220" s="92"/>
      <c r="BJ220" s="92"/>
      <c r="BK220" s="92"/>
      <c r="BL220" s="92"/>
      <c r="BM220" s="92"/>
      <c r="BN220" s="92"/>
      <c r="BO220" s="92"/>
      <c r="BP220" s="92"/>
      <c r="BQ220" s="92"/>
      <c r="BR220" s="92"/>
      <c r="BS220" s="92"/>
      <c r="BT220" s="92"/>
      <c r="BU220" s="92"/>
      <c r="BV220" s="92"/>
      <c r="BW220" s="92"/>
      <c r="BX220" s="92"/>
      <c r="BY220" s="92"/>
      <c r="BZ220" s="92"/>
      <c r="CA220" s="92"/>
      <c r="CB220" s="92"/>
      <c r="CC220" s="92"/>
      <c r="CD220" s="92"/>
      <c r="CE220" s="92"/>
      <c r="CF220" s="92"/>
      <c r="CG220" s="92"/>
      <c r="CH220" s="92"/>
      <c r="CI220" s="92"/>
      <c r="CJ220" s="92"/>
      <c r="CK220" s="92"/>
      <c r="CL220" s="92"/>
    </row>
    <row r="221" spans="1:90">
      <c r="A221" s="92"/>
      <c r="B221" s="188"/>
      <c r="C221" s="319"/>
      <c r="D221" s="92"/>
      <c r="E221" s="92"/>
      <c r="F221" s="92"/>
      <c r="G221" s="92"/>
      <c r="H221" s="92"/>
      <c r="I221" s="92"/>
      <c r="J221" s="92"/>
      <c r="K221" s="92"/>
      <c r="L221" s="92"/>
      <c r="M221" s="92"/>
      <c r="N221" s="92"/>
      <c r="O221" s="92"/>
      <c r="P221" s="92"/>
      <c r="Q221" s="92"/>
      <c r="R221" s="92"/>
      <c r="S221" s="92"/>
      <c r="T221" s="92"/>
      <c r="U221" s="92"/>
      <c r="V221" s="92"/>
      <c r="W221" s="92"/>
      <c r="X221" s="92"/>
      <c r="Y221" s="92"/>
      <c r="Z221" s="92"/>
      <c r="AA221" s="92"/>
      <c r="AB221" s="92"/>
      <c r="AC221" s="92"/>
      <c r="AD221" s="92"/>
      <c r="AE221" s="92"/>
      <c r="AF221" s="92"/>
      <c r="AG221" s="92"/>
      <c r="AH221" s="92"/>
      <c r="AI221" s="92"/>
      <c r="AJ221" s="92"/>
      <c r="AK221" s="92"/>
      <c r="AL221" s="92"/>
      <c r="AM221" s="92"/>
      <c r="AN221" s="92"/>
      <c r="AO221" s="92"/>
      <c r="AP221" s="92"/>
      <c r="AQ221" s="92"/>
      <c r="AR221" s="92"/>
      <c r="AS221" s="92"/>
      <c r="AT221" s="92"/>
      <c r="AU221" s="92"/>
      <c r="AV221" s="92"/>
      <c r="AW221" s="92"/>
      <c r="AX221" s="92"/>
      <c r="AY221" s="92"/>
      <c r="AZ221" s="92"/>
      <c r="BA221" s="92"/>
      <c r="BB221" s="92"/>
      <c r="BC221" s="92"/>
      <c r="BD221" s="92"/>
      <c r="BE221" s="92"/>
      <c r="BF221" s="92"/>
      <c r="BG221" s="92"/>
      <c r="BH221" s="92"/>
      <c r="BI221" s="92"/>
      <c r="BJ221" s="92"/>
      <c r="BK221" s="92"/>
      <c r="BL221" s="92"/>
      <c r="BM221" s="92"/>
      <c r="BN221" s="92"/>
      <c r="BO221" s="92"/>
      <c r="BP221" s="92"/>
      <c r="BQ221" s="92"/>
      <c r="BR221" s="92"/>
      <c r="BS221" s="92"/>
      <c r="BT221" s="92"/>
      <c r="BU221" s="92"/>
      <c r="BV221" s="92"/>
      <c r="BW221" s="92"/>
      <c r="BX221" s="92"/>
      <c r="BY221" s="92"/>
      <c r="BZ221" s="92"/>
      <c r="CA221" s="92"/>
      <c r="CB221" s="92"/>
      <c r="CC221" s="92"/>
      <c r="CD221" s="92"/>
      <c r="CE221" s="92"/>
      <c r="CF221" s="92"/>
      <c r="CG221" s="92"/>
      <c r="CH221" s="92"/>
      <c r="CI221" s="92"/>
      <c r="CJ221" s="92"/>
      <c r="CK221" s="92"/>
      <c r="CL221" s="92"/>
    </row>
    <row r="222" spans="1:90">
      <c r="A222" s="92"/>
      <c r="B222" s="188"/>
      <c r="C222" s="319"/>
      <c r="D222" s="92"/>
      <c r="E222" s="92"/>
      <c r="F222" s="92"/>
      <c r="G222" s="92"/>
      <c r="H222" s="92"/>
      <c r="I222" s="92"/>
      <c r="J222" s="92"/>
      <c r="K222" s="92"/>
      <c r="L222" s="92"/>
      <c r="M222" s="92"/>
      <c r="N222" s="92"/>
      <c r="O222" s="92"/>
      <c r="P222" s="92"/>
      <c r="Q222" s="92"/>
      <c r="R222" s="92"/>
      <c r="S222" s="92"/>
      <c r="T222" s="92"/>
      <c r="U222" s="92"/>
      <c r="V222" s="92"/>
      <c r="W222" s="92"/>
      <c r="X222" s="92"/>
      <c r="Y222" s="92"/>
      <c r="Z222" s="92"/>
      <c r="AA222" s="92"/>
      <c r="AB222" s="92"/>
      <c r="AC222" s="92"/>
      <c r="AD222" s="92"/>
      <c r="AE222" s="92"/>
      <c r="AF222" s="92"/>
      <c r="AG222" s="92"/>
      <c r="AH222" s="92"/>
      <c r="AI222" s="92"/>
      <c r="AJ222" s="92"/>
      <c r="AK222" s="92"/>
      <c r="AL222" s="92"/>
      <c r="AM222" s="92"/>
      <c r="AN222" s="92"/>
      <c r="AO222" s="92"/>
      <c r="AP222" s="92"/>
      <c r="AQ222" s="92"/>
      <c r="AR222" s="92"/>
      <c r="AS222" s="92"/>
      <c r="AT222" s="92"/>
      <c r="AU222" s="92"/>
      <c r="AV222" s="92"/>
      <c r="AW222" s="92"/>
      <c r="AX222" s="92"/>
      <c r="AY222" s="92"/>
      <c r="AZ222" s="92"/>
      <c r="BA222" s="92"/>
      <c r="BB222" s="92"/>
      <c r="BC222" s="92"/>
      <c r="BD222" s="92"/>
      <c r="BE222" s="92"/>
      <c r="BF222" s="92"/>
      <c r="BG222" s="92"/>
      <c r="BH222" s="92"/>
      <c r="BI222" s="92"/>
      <c r="BJ222" s="92"/>
      <c r="BK222" s="92"/>
      <c r="BL222" s="92"/>
      <c r="BM222" s="92"/>
      <c r="BN222" s="92"/>
      <c r="BO222" s="92"/>
      <c r="BP222" s="92"/>
      <c r="BQ222" s="92"/>
      <c r="BR222" s="92"/>
      <c r="BS222" s="92"/>
      <c r="BT222" s="92"/>
      <c r="BU222" s="92"/>
      <c r="BV222" s="92"/>
      <c r="BW222" s="92"/>
      <c r="BX222" s="92"/>
      <c r="BY222" s="92"/>
      <c r="BZ222" s="92"/>
      <c r="CA222" s="92"/>
      <c r="CB222" s="92"/>
      <c r="CC222" s="92"/>
      <c r="CD222" s="92"/>
      <c r="CE222" s="92"/>
      <c r="CF222" s="92"/>
      <c r="CG222" s="92"/>
      <c r="CH222" s="92"/>
      <c r="CI222" s="92"/>
      <c r="CJ222" s="92"/>
      <c r="CK222" s="92"/>
      <c r="CL222" s="92"/>
    </row>
    <row r="223" spans="1:90">
      <c r="A223" s="92"/>
      <c r="B223" s="188"/>
      <c r="C223" s="319"/>
      <c r="D223" s="92"/>
      <c r="E223" s="92"/>
      <c r="F223" s="92"/>
      <c r="G223" s="92"/>
      <c r="H223" s="92"/>
      <c r="I223" s="92"/>
      <c r="J223" s="92"/>
      <c r="K223" s="92"/>
      <c r="L223" s="92"/>
      <c r="M223" s="92"/>
      <c r="N223" s="92"/>
      <c r="O223" s="92"/>
      <c r="P223" s="92"/>
      <c r="Q223" s="92"/>
      <c r="R223" s="92"/>
      <c r="S223" s="92"/>
      <c r="T223" s="92"/>
      <c r="U223" s="92"/>
      <c r="V223" s="92"/>
      <c r="W223" s="92"/>
      <c r="X223" s="92"/>
      <c r="Y223" s="92"/>
      <c r="Z223" s="92"/>
      <c r="AA223" s="92"/>
      <c r="AB223" s="92"/>
      <c r="AC223" s="92"/>
      <c r="AD223" s="92"/>
      <c r="AE223" s="92"/>
      <c r="AF223" s="92"/>
      <c r="AG223" s="92"/>
      <c r="AH223" s="92"/>
      <c r="AI223" s="92"/>
      <c r="AJ223" s="92"/>
      <c r="AK223" s="92"/>
      <c r="AL223" s="92"/>
      <c r="AM223" s="92"/>
      <c r="AN223" s="92"/>
      <c r="AO223" s="92"/>
      <c r="AP223" s="92"/>
      <c r="AQ223" s="92"/>
      <c r="AR223" s="92"/>
      <c r="AS223" s="92"/>
      <c r="AT223" s="92"/>
      <c r="AU223" s="92"/>
      <c r="AV223" s="92"/>
      <c r="AW223" s="92"/>
      <c r="AX223" s="92"/>
      <c r="AY223" s="92"/>
      <c r="AZ223" s="92"/>
      <c r="BA223" s="92"/>
      <c r="BB223" s="92"/>
      <c r="BC223" s="92"/>
      <c r="BD223" s="92"/>
      <c r="BE223" s="92"/>
      <c r="BF223" s="92"/>
      <c r="BG223" s="92"/>
      <c r="BH223" s="92"/>
      <c r="BI223" s="92"/>
      <c r="BJ223" s="92"/>
      <c r="BK223" s="92"/>
      <c r="BL223" s="92"/>
      <c r="BM223" s="92"/>
      <c r="BN223" s="92"/>
      <c r="BO223" s="92"/>
      <c r="BP223" s="92"/>
      <c r="BQ223" s="92"/>
      <c r="BR223" s="92"/>
      <c r="BS223" s="92"/>
      <c r="BT223" s="92"/>
      <c r="BU223" s="92"/>
      <c r="BV223" s="92"/>
      <c r="BW223" s="92"/>
      <c r="BX223" s="92"/>
      <c r="BY223" s="92"/>
      <c r="BZ223" s="92"/>
      <c r="CA223" s="92"/>
      <c r="CB223" s="92"/>
      <c r="CC223" s="92"/>
      <c r="CD223" s="92"/>
      <c r="CE223" s="92"/>
      <c r="CF223" s="92"/>
      <c r="CG223" s="92"/>
      <c r="CH223" s="92"/>
      <c r="CI223" s="92"/>
      <c r="CJ223" s="92"/>
      <c r="CK223" s="92"/>
      <c r="CL223" s="92"/>
    </row>
    <row r="224" spans="1:90">
      <c r="A224" s="92"/>
      <c r="B224" s="188"/>
      <c r="C224" s="319"/>
      <c r="D224" s="92"/>
      <c r="E224" s="92"/>
      <c r="F224" s="92"/>
      <c r="G224" s="92"/>
      <c r="H224" s="92"/>
      <c r="I224" s="92"/>
      <c r="J224" s="92"/>
      <c r="K224" s="92"/>
      <c r="L224" s="92"/>
      <c r="M224" s="92"/>
      <c r="N224" s="92"/>
      <c r="O224" s="92"/>
      <c r="P224" s="92"/>
      <c r="Q224" s="92"/>
      <c r="R224" s="92"/>
      <c r="S224" s="92"/>
      <c r="T224" s="92"/>
      <c r="U224" s="92"/>
      <c r="V224" s="92"/>
      <c r="W224" s="92"/>
      <c r="X224" s="92"/>
      <c r="Y224" s="92"/>
      <c r="Z224" s="92"/>
      <c r="AA224" s="92"/>
      <c r="AB224" s="92"/>
      <c r="AC224" s="92"/>
      <c r="AD224" s="92"/>
      <c r="AE224" s="92"/>
      <c r="AF224" s="92"/>
      <c r="AG224" s="92"/>
      <c r="AH224" s="92"/>
      <c r="AI224" s="92"/>
      <c r="AJ224" s="92"/>
      <c r="AK224" s="92"/>
      <c r="AL224" s="92"/>
      <c r="AM224" s="92"/>
      <c r="AN224" s="92"/>
      <c r="AO224" s="92"/>
      <c r="AP224" s="92"/>
      <c r="AQ224" s="92"/>
      <c r="AR224" s="92"/>
      <c r="AS224" s="92"/>
      <c r="AT224" s="92"/>
      <c r="AU224" s="92"/>
      <c r="AV224" s="92"/>
      <c r="AW224" s="92"/>
      <c r="AX224" s="92"/>
      <c r="AY224" s="92"/>
      <c r="AZ224" s="92"/>
      <c r="BA224" s="92"/>
      <c r="BB224" s="92"/>
      <c r="BC224" s="92"/>
      <c r="BD224" s="92"/>
      <c r="BE224" s="92"/>
      <c r="BF224" s="92"/>
      <c r="BG224" s="92"/>
      <c r="BH224" s="92"/>
      <c r="BI224" s="92"/>
      <c r="BJ224" s="92"/>
      <c r="BK224" s="92"/>
      <c r="BL224" s="92"/>
      <c r="BM224" s="92"/>
      <c r="BN224" s="92"/>
      <c r="BO224" s="92"/>
      <c r="BP224" s="92"/>
      <c r="BQ224" s="92"/>
      <c r="BR224" s="92"/>
      <c r="BS224" s="92"/>
      <c r="BT224" s="92"/>
      <c r="BU224" s="92"/>
      <c r="BV224" s="92"/>
      <c r="BW224" s="92"/>
      <c r="BX224" s="92"/>
      <c r="BY224" s="92"/>
      <c r="BZ224" s="92"/>
      <c r="CA224" s="92"/>
      <c r="CB224" s="92"/>
      <c r="CC224" s="92"/>
      <c r="CD224" s="92"/>
      <c r="CE224" s="92"/>
      <c r="CF224" s="92"/>
      <c r="CG224" s="92"/>
      <c r="CH224" s="92"/>
      <c r="CI224" s="92"/>
      <c r="CJ224" s="92"/>
      <c r="CK224" s="92"/>
      <c r="CL224" s="92"/>
    </row>
    <row r="225" spans="1:90">
      <c r="A225" s="92"/>
      <c r="B225" s="188"/>
      <c r="C225" s="319"/>
      <c r="D225" s="92"/>
      <c r="E225" s="92"/>
      <c r="F225" s="92"/>
      <c r="G225" s="92"/>
      <c r="H225" s="92"/>
      <c r="I225" s="92"/>
      <c r="J225" s="92"/>
      <c r="K225" s="92"/>
      <c r="L225" s="92"/>
      <c r="M225" s="92"/>
      <c r="N225" s="92"/>
      <c r="O225" s="92"/>
      <c r="P225" s="92"/>
      <c r="Q225" s="92"/>
      <c r="R225" s="92"/>
      <c r="S225" s="92"/>
      <c r="T225" s="92"/>
      <c r="U225" s="92"/>
      <c r="V225" s="92"/>
      <c r="W225" s="92"/>
      <c r="X225" s="92"/>
      <c r="Y225" s="92"/>
      <c r="Z225" s="92"/>
      <c r="AA225" s="92"/>
      <c r="AB225" s="92"/>
      <c r="AC225" s="92"/>
      <c r="AD225" s="92"/>
      <c r="AE225" s="92"/>
      <c r="AF225" s="92"/>
      <c r="AG225" s="92"/>
      <c r="AH225" s="92"/>
      <c r="AI225" s="92"/>
      <c r="AJ225" s="92"/>
      <c r="AK225" s="92"/>
      <c r="AL225" s="92"/>
      <c r="AM225" s="92"/>
      <c r="AN225" s="92"/>
      <c r="AO225" s="92"/>
      <c r="AP225" s="92"/>
      <c r="AQ225" s="92"/>
      <c r="AR225" s="92"/>
      <c r="AS225" s="92"/>
      <c r="AT225" s="92"/>
      <c r="AU225" s="92"/>
      <c r="AV225" s="92"/>
      <c r="AW225" s="92"/>
      <c r="AX225" s="92"/>
      <c r="AY225" s="92"/>
      <c r="AZ225" s="92"/>
      <c r="BA225" s="92"/>
      <c r="BB225" s="92"/>
      <c r="BC225" s="92"/>
      <c r="BD225" s="92"/>
      <c r="BE225" s="92"/>
      <c r="BF225" s="92"/>
      <c r="BG225" s="92"/>
      <c r="BH225" s="92"/>
      <c r="BI225" s="92"/>
      <c r="BJ225" s="92"/>
      <c r="BK225" s="92"/>
      <c r="BL225" s="92"/>
      <c r="BM225" s="92"/>
      <c r="BN225" s="92"/>
      <c r="BO225" s="92"/>
      <c r="BP225" s="92"/>
      <c r="BQ225" s="92"/>
      <c r="BR225" s="92"/>
      <c r="BS225" s="92"/>
      <c r="BT225" s="92"/>
      <c r="BU225" s="92"/>
      <c r="BV225" s="92"/>
      <c r="BW225" s="92"/>
      <c r="BX225" s="92"/>
      <c r="BY225" s="92"/>
      <c r="BZ225" s="92"/>
      <c r="CA225" s="92"/>
      <c r="CB225" s="92"/>
      <c r="CC225" s="92"/>
      <c r="CD225" s="92"/>
      <c r="CE225" s="92"/>
      <c r="CF225" s="92"/>
      <c r="CG225" s="92"/>
      <c r="CH225" s="92"/>
      <c r="CI225" s="92"/>
      <c r="CJ225" s="92"/>
      <c r="CK225" s="92"/>
      <c r="CL225" s="92"/>
    </row>
    <row r="226" spans="1:90">
      <c r="A226" s="92"/>
      <c r="B226" s="188"/>
      <c r="C226" s="319"/>
      <c r="D226" s="92"/>
      <c r="E226" s="92"/>
      <c r="F226" s="92"/>
      <c r="G226" s="92"/>
      <c r="H226" s="92"/>
      <c r="I226" s="92"/>
      <c r="J226" s="92"/>
      <c r="K226" s="92"/>
      <c r="L226" s="92"/>
      <c r="M226" s="92"/>
      <c r="N226" s="92"/>
      <c r="O226" s="92"/>
      <c r="P226" s="92"/>
      <c r="Q226" s="92"/>
      <c r="R226" s="92"/>
      <c r="S226" s="92"/>
      <c r="T226" s="92"/>
      <c r="U226" s="92"/>
      <c r="V226" s="92"/>
      <c r="W226" s="92"/>
      <c r="X226" s="92"/>
      <c r="Y226" s="92"/>
      <c r="Z226" s="92"/>
      <c r="AA226" s="92"/>
      <c r="AB226" s="92"/>
      <c r="AC226" s="92"/>
      <c r="AD226" s="92"/>
      <c r="AE226" s="92"/>
      <c r="AF226" s="92"/>
      <c r="AG226" s="92"/>
      <c r="AH226" s="92"/>
      <c r="AI226" s="92"/>
      <c r="AJ226" s="92"/>
      <c r="AK226" s="92"/>
      <c r="AL226" s="92"/>
      <c r="AM226" s="92"/>
      <c r="AN226" s="92"/>
      <c r="AO226" s="92"/>
      <c r="AP226" s="92"/>
      <c r="AQ226" s="92"/>
      <c r="AR226" s="92"/>
      <c r="AS226" s="92"/>
      <c r="AT226" s="92"/>
      <c r="AU226" s="92"/>
      <c r="AV226" s="92"/>
      <c r="AW226" s="92"/>
      <c r="AX226" s="92"/>
      <c r="AY226" s="92"/>
      <c r="AZ226" s="92"/>
      <c r="BA226" s="92"/>
      <c r="BB226" s="92"/>
      <c r="BC226" s="92"/>
      <c r="BD226" s="92"/>
      <c r="BE226" s="92"/>
      <c r="BF226" s="92"/>
      <c r="BG226" s="92"/>
      <c r="BH226" s="92"/>
      <c r="BI226" s="92"/>
      <c r="BJ226" s="92"/>
      <c r="BK226" s="92"/>
      <c r="BL226" s="92"/>
      <c r="BM226" s="92"/>
      <c r="BN226" s="92"/>
      <c r="BO226" s="92"/>
      <c r="BP226" s="92"/>
      <c r="BQ226" s="92"/>
      <c r="BR226" s="92"/>
      <c r="BS226" s="92"/>
      <c r="BT226" s="92"/>
      <c r="BU226" s="92"/>
      <c r="BV226" s="92"/>
      <c r="BW226" s="92"/>
      <c r="BX226" s="92"/>
      <c r="BY226" s="92"/>
      <c r="BZ226" s="92"/>
      <c r="CA226" s="92"/>
      <c r="CB226" s="92"/>
      <c r="CC226" s="92"/>
      <c r="CD226" s="92"/>
      <c r="CE226" s="92"/>
      <c r="CF226" s="92"/>
      <c r="CG226" s="92"/>
      <c r="CH226" s="92"/>
      <c r="CI226" s="92"/>
      <c r="CJ226" s="92"/>
      <c r="CK226" s="92"/>
      <c r="CL226" s="92"/>
    </row>
    <row r="227" spans="1:90">
      <c r="A227" s="92"/>
      <c r="B227" s="188"/>
      <c r="C227" s="319"/>
      <c r="D227" s="92"/>
      <c r="E227" s="92"/>
      <c r="F227" s="92"/>
      <c r="G227" s="92"/>
      <c r="H227" s="92"/>
      <c r="I227" s="92"/>
      <c r="J227" s="92"/>
      <c r="K227" s="92"/>
      <c r="L227" s="92"/>
      <c r="M227" s="92"/>
      <c r="N227" s="92"/>
      <c r="O227" s="92"/>
      <c r="P227" s="92"/>
      <c r="Q227" s="92"/>
      <c r="R227" s="92"/>
      <c r="S227" s="92"/>
      <c r="T227" s="92"/>
      <c r="U227" s="92"/>
      <c r="V227" s="92"/>
      <c r="W227" s="92"/>
      <c r="X227" s="92"/>
      <c r="Y227" s="92"/>
      <c r="Z227" s="92"/>
      <c r="AA227" s="92"/>
      <c r="AB227" s="92"/>
      <c r="AC227" s="92"/>
      <c r="AD227" s="92"/>
      <c r="AE227" s="92"/>
      <c r="AF227" s="92"/>
      <c r="AG227" s="92"/>
      <c r="AH227" s="92"/>
      <c r="AI227" s="92"/>
      <c r="AJ227" s="92"/>
      <c r="AK227" s="92"/>
      <c r="AL227" s="92"/>
      <c r="AM227" s="92"/>
      <c r="AN227" s="92"/>
      <c r="AO227" s="92"/>
      <c r="AP227" s="92"/>
      <c r="AQ227" s="92"/>
      <c r="AR227" s="92"/>
      <c r="AS227" s="92"/>
      <c r="AT227" s="92"/>
      <c r="AU227" s="92"/>
      <c r="AV227" s="92"/>
      <c r="AW227" s="92"/>
      <c r="AX227" s="92"/>
      <c r="AY227" s="92"/>
      <c r="AZ227" s="92"/>
      <c r="BA227" s="92"/>
      <c r="BB227" s="92"/>
      <c r="BC227" s="92"/>
      <c r="BD227" s="92"/>
      <c r="BE227" s="92"/>
      <c r="BF227" s="92"/>
      <c r="BG227" s="92"/>
      <c r="BH227" s="92"/>
      <c r="BI227" s="92"/>
      <c r="BJ227" s="92"/>
      <c r="BK227" s="92"/>
      <c r="BL227" s="92"/>
      <c r="BM227" s="92"/>
      <c r="BN227" s="92"/>
      <c r="BO227" s="92"/>
      <c r="BP227" s="92"/>
      <c r="BQ227" s="92"/>
      <c r="BR227" s="92"/>
      <c r="BS227" s="92"/>
      <c r="BT227" s="92"/>
      <c r="BU227" s="92"/>
      <c r="BV227" s="92"/>
      <c r="BW227" s="92"/>
      <c r="BX227" s="92"/>
      <c r="BY227" s="92"/>
      <c r="BZ227" s="92"/>
      <c r="CA227" s="92"/>
      <c r="CB227" s="92"/>
      <c r="CC227" s="92"/>
      <c r="CD227" s="92"/>
      <c r="CE227" s="92"/>
      <c r="CF227" s="92"/>
      <c r="CG227" s="92"/>
      <c r="CH227" s="92"/>
      <c r="CI227" s="92"/>
      <c r="CJ227" s="92"/>
      <c r="CK227" s="92"/>
      <c r="CL227" s="92"/>
    </row>
    <row r="228" spans="1:90">
      <c r="A228" s="92"/>
      <c r="B228" s="188"/>
      <c r="C228" s="319"/>
      <c r="D228" s="92"/>
      <c r="E228" s="92"/>
      <c r="F228" s="92"/>
      <c r="G228" s="92"/>
      <c r="H228" s="92"/>
      <c r="I228" s="92"/>
      <c r="J228" s="92"/>
      <c r="K228" s="92"/>
      <c r="L228" s="92"/>
      <c r="M228" s="92"/>
      <c r="N228" s="92"/>
      <c r="O228" s="92"/>
      <c r="P228" s="92"/>
      <c r="Q228" s="92"/>
      <c r="R228" s="92"/>
      <c r="S228" s="92"/>
      <c r="T228" s="92"/>
      <c r="U228" s="92"/>
      <c r="V228" s="92"/>
      <c r="W228" s="92"/>
      <c r="X228" s="92"/>
      <c r="Y228" s="92"/>
      <c r="Z228" s="92"/>
      <c r="AA228" s="92"/>
      <c r="AB228" s="92"/>
      <c r="AC228" s="92"/>
      <c r="AD228" s="92"/>
      <c r="AE228" s="92"/>
      <c r="AF228" s="92"/>
      <c r="AG228" s="92"/>
      <c r="AH228" s="92"/>
      <c r="AI228" s="92"/>
      <c r="AJ228" s="92"/>
      <c r="AK228" s="92"/>
      <c r="AL228" s="92"/>
      <c r="AM228" s="92"/>
      <c r="AN228" s="92"/>
      <c r="AO228" s="92"/>
      <c r="AP228" s="92"/>
      <c r="AQ228" s="92"/>
      <c r="AR228" s="92"/>
      <c r="AS228" s="92"/>
      <c r="AT228" s="92"/>
      <c r="AU228" s="92"/>
      <c r="AV228" s="92"/>
      <c r="AW228" s="92"/>
      <c r="AX228" s="92"/>
      <c r="AY228" s="92"/>
      <c r="AZ228" s="92"/>
      <c r="BA228" s="92"/>
      <c r="BB228" s="92"/>
      <c r="BC228" s="92"/>
      <c r="BD228" s="92"/>
      <c r="BE228" s="92"/>
      <c r="BF228" s="92"/>
      <c r="BG228" s="92"/>
      <c r="BH228" s="92"/>
      <c r="BI228" s="92"/>
      <c r="BJ228" s="92"/>
      <c r="BK228" s="92"/>
      <c r="BL228" s="92"/>
      <c r="BM228" s="92"/>
      <c r="BN228" s="92"/>
      <c r="BO228" s="92"/>
      <c r="BP228" s="92"/>
      <c r="BQ228" s="92"/>
      <c r="BR228" s="92"/>
      <c r="BS228" s="92"/>
      <c r="BT228" s="92"/>
      <c r="BU228" s="92"/>
      <c r="BV228" s="92"/>
      <c r="BW228" s="92"/>
      <c r="BX228" s="92"/>
      <c r="BY228" s="92"/>
      <c r="BZ228" s="92"/>
      <c r="CA228" s="92"/>
      <c r="CB228" s="92"/>
      <c r="CC228" s="92"/>
      <c r="CD228" s="92"/>
      <c r="CE228" s="92"/>
      <c r="CF228" s="92"/>
      <c r="CG228" s="92"/>
      <c r="CH228" s="92"/>
      <c r="CI228" s="92"/>
      <c r="CJ228" s="92"/>
      <c r="CK228" s="92"/>
      <c r="CL228" s="92"/>
    </row>
    <row r="229" spans="1:90">
      <c r="A229" s="92"/>
      <c r="B229" s="188"/>
      <c r="C229" s="319"/>
      <c r="D229" s="92"/>
      <c r="E229" s="92"/>
      <c r="F229" s="92"/>
      <c r="G229" s="92"/>
      <c r="H229" s="92"/>
      <c r="I229" s="92"/>
      <c r="J229" s="92"/>
      <c r="K229" s="92"/>
      <c r="L229" s="92"/>
      <c r="M229" s="92"/>
      <c r="N229" s="92"/>
      <c r="O229" s="92"/>
      <c r="P229" s="92"/>
      <c r="Q229" s="92"/>
      <c r="R229" s="92"/>
      <c r="S229" s="92"/>
      <c r="T229" s="92"/>
      <c r="U229" s="92"/>
      <c r="V229" s="92"/>
      <c r="W229" s="92"/>
      <c r="X229" s="92"/>
      <c r="Y229" s="92"/>
      <c r="Z229" s="92"/>
      <c r="AA229" s="92"/>
      <c r="AB229" s="92"/>
      <c r="AC229" s="92"/>
      <c r="AD229" s="92"/>
      <c r="AE229" s="92"/>
      <c r="AF229" s="92"/>
      <c r="AG229" s="92"/>
      <c r="AH229" s="92"/>
      <c r="AI229" s="92"/>
      <c r="AJ229" s="92"/>
      <c r="AK229" s="92"/>
      <c r="AL229" s="92"/>
      <c r="AM229" s="92"/>
      <c r="AN229" s="92"/>
      <c r="AO229" s="92"/>
      <c r="AP229" s="92"/>
      <c r="AQ229" s="92"/>
      <c r="AR229" s="92"/>
      <c r="AS229" s="92"/>
      <c r="AT229" s="92"/>
      <c r="AU229" s="92"/>
      <c r="AV229" s="92"/>
      <c r="AW229" s="92"/>
      <c r="AX229" s="92"/>
      <c r="AY229" s="92"/>
      <c r="AZ229" s="92"/>
      <c r="BA229" s="92"/>
      <c r="BB229" s="92"/>
      <c r="BC229" s="92"/>
      <c r="BD229" s="92"/>
      <c r="BE229" s="92"/>
      <c r="BF229" s="92"/>
      <c r="BG229" s="92"/>
      <c r="BH229" s="92"/>
      <c r="BI229" s="92"/>
      <c r="BJ229" s="92"/>
      <c r="BK229" s="92"/>
      <c r="BL229" s="92"/>
      <c r="BM229" s="92"/>
      <c r="BN229" s="92"/>
      <c r="BO229" s="92"/>
      <c r="BP229" s="92"/>
      <c r="BQ229" s="92"/>
      <c r="BR229" s="92"/>
      <c r="BS229" s="92"/>
      <c r="BT229" s="92"/>
      <c r="BU229" s="92"/>
      <c r="BV229" s="92"/>
      <c r="BW229" s="92"/>
      <c r="BX229" s="92"/>
      <c r="BY229" s="92"/>
      <c r="BZ229" s="92"/>
      <c r="CA229" s="92"/>
      <c r="CB229" s="92"/>
      <c r="CC229" s="92"/>
      <c r="CD229" s="92"/>
      <c r="CE229" s="92"/>
      <c r="CF229" s="92"/>
      <c r="CG229" s="92"/>
      <c r="CH229" s="92"/>
      <c r="CI229" s="92"/>
      <c r="CJ229" s="92"/>
      <c r="CK229" s="92"/>
      <c r="CL229" s="92"/>
    </row>
    <row r="230" spans="1:90">
      <c r="A230" s="92"/>
      <c r="B230" s="188"/>
      <c r="C230" s="319"/>
      <c r="D230" s="92"/>
      <c r="E230" s="92"/>
      <c r="F230" s="92"/>
      <c r="G230" s="92"/>
      <c r="H230" s="92"/>
      <c r="I230" s="92"/>
      <c r="J230" s="92"/>
      <c r="K230" s="92"/>
      <c r="L230" s="92"/>
      <c r="M230" s="92"/>
      <c r="N230" s="92"/>
      <c r="O230" s="92"/>
      <c r="P230" s="92"/>
      <c r="Q230" s="92"/>
      <c r="R230" s="92"/>
      <c r="S230" s="92"/>
      <c r="T230" s="92"/>
      <c r="U230" s="92"/>
      <c r="V230" s="92"/>
      <c r="W230" s="92"/>
      <c r="X230" s="92"/>
      <c r="Y230" s="92"/>
      <c r="Z230" s="92"/>
      <c r="AA230" s="92"/>
      <c r="AB230" s="92"/>
      <c r="AC230" s="92"/>
      <c r="AD230" s="92"/>
      <c r="AE230" s="92"/>
      <c r="AF230" s="92"/>
      <c r="AG230" s="92"/>
      <c r="AH230" s="92"/>
      <c r="AI230" s="92"/>
      <c r="AJ230" s="92"/>
      <c r="AK230" s="92"/>
      <c r="AL230" s="92"/>
      <c r="AM230" s="92"/>
      <c r="AN230" s="92"/>
      <c r="AO230" s="92"/>
      <c r="AP230" s="92"/>
      <c r="AQ230" s="92"/>
      <c r="AR230" s="92"/>
      <c r="AS230" s="92"/>
      <c r="AT230" s="92"/>
      <c r="AU230" s="92"/>
      <c r="AV230" s="92"/>
      <c r="AW230" s="92"/>
      <c r="AX230" s="92"/>
      <c r="AY230" s="92"/>
      <c r="AZ230" s="92"/>
      <c r="BA230" s="92"/>
      <c r="BB230" s="92"/>
      <c r="BC230" s="92"/>
      <c r="BD230" s="92"/>
      <c r="BE230" s="92"/>
      <c r="BF230" s="92"/>
      <c r="BG230" s="92"/>
      <c r="BH230" s="92"/>
      <c r="BI230" s="92"/>
      <c r="BJ230" s="92"/>
      <c r="BK230" s="92"/>
      <c r="BL230" s="92"/>
      <c r="BM230" s="92"/>
      <c r="BN230" s="92"/>
      <c r="BO230" s="92"/>
      <c r="BP230" s="92"/>
      <c r="BQ230" s="92"/>
      <c r="BR230" s="92"/>
      <c r="BS230" s="92"/>
      <c r="BT230" s="92"/>
      <c r="BU230" s="92"/>
      <c r="BV230" s="92"/>
      <c r="BW230" s="92"/>
      <c r="BX230" s="92"/>
      <c r="BY230" s="92"/>
      <c r="BZ230" s="92"/>
      <c r="CA230" s="92"/>
      <c r="CB230" s="92"/>
      <c r="CC230" s="92"/>
      <c r="CD230" s="92"/>
      <c r="CE230" s="92"/>
      <c r="CF230" s="92"/>
      <c r="CG230" s="92"/>
      <c r="CH230" s="92"/>
      <c r="CI230" s="92"/>
      <c r="CJ230" s="92"/>
      <c r="CK230" s="92"/>
      <c r="CL230" s="92"/>
    </row>
    <row r="231" spans="1:90">
      <c r="A231" s="92"/>
      <c r="B231" s="188"/>
      <c r="C231" s="319"/>
      <c r="D231" s="92"/>
      <c r="E231" s="92"/>
      <c r="F231" s="92"/>
      <c r="G231" s="92"/>
      <c r="H231" s="92"/>
      <c r="I231" s="92"/>
      <c r="J231" s="92"/>
      <c r="K231" s="92"/>
      <c r="L231" s="92"/>
      <c r="M231" s="92"/>
      <c r="N231" s="92"/>
      <c r="O231" s="92"/>
      <c r="P231" s="92"/>
      <c r="Q231" s="92"/>
      <c r="R231" s="92"/>
      <c r="S231" s="92"/>
      <c r="T231" s="92"/>
      <c r="U231" s="92"/>
      <c r="V231" s="92"/>
      <c r="W231" s="92"/>
      <c r="X231" s="92"/>
      <c r="Y231" s="92"/>
      <c r="Z231" s="92"/>
      <c r="AA231" s="92"/>
      <c r="AB231" s="92"/>
      <c r="AC231" s="92"/>
      <c r="AD231" s="92"/>
      <c r="AE231" s="92"/>
      <c r="AF231" s="92"/>
      <c r="AG231" s="92"/>
      <c r="AH231" s="92"/>
      <c r="AI231" s="92"/>
      <c r="AJ231" s="92"/>
      <c r="AK231" s="92"/>
      <c r="AL231" s="92"/>
      <c r="AM231" s="92"/>
      <c r="AN231" s="92"/>
      <c r="AO231" s="92"/>
      <c r="AP231" s="92"/>
      <c r="AQ231" s="92"/>
      <c r="AR231" s="92"/>
      <c r="AS231" s="92"/>
      <c r="AT231" s="92"/>
      <c r="AU231" s="92"/>
      <c r="AV231" s="92"/>
      <c r="AW231" s="92"/>
      <c r="AX231" s="92"/>
      <c r="AY231" s="92"/>
      <c r="AZ231" s="92"/>
      <c r="BA231" s="92"/>
      <c r="BB231" s="92"/>
      <c r="BC231" s="92"/>
      <c r="BD231" s="92"/>
      <c r="BE231" s="92"/>
      <c r="BF231" s="92"/>
      <c r="BG231" s="92"/>
      <c r="BH231" s="92"/>
      <c r="BI231" s="92"/>
      <c r="BJ231" s="92"/>
      <c r="BK231" s="92"/>
      <c r="BL231" s="92"/>
      <c r="BM231" s="92"/>
      <c r="BN231" s="92"/>
      <c r="BO231" s="92"/>
      <c r="BP231" s="92"/>
      <c r="BQ231" s="92"/>
      <c r="BR231" s="92"/>
      <c r="BS231" s="92"/>
      <c r="BT231" s="92"/>
      <c r="BU231" s="92"/>
      <c r="BV231" s="92"/>
      <c r="BW231" s="92"/>
      <c r="BX231" s="92"/>
      <c r="BY231" s="92"/>
      <c r="BZ231" s="92"/>
      <c r="CA231" s="92"/>
      <c r="CB231" s="92"/>
      <c r="CC231" s="92"/>
      <c r="CD231" s="92"/>
      <c r="CE231" s="92"/>
      <c r="CF231" s="92"/>
      <c r="CG231" s="92"/>
      <c r="CH231" s="92"/>
      <c r="CI231" s="92"/>
      <c r="CJ231" s="92"/>
      <c r="CK231" s="92"/>
      <c r="CL231" s="92"/>
    </row>
    <row r="232" spans="1:90">
      <c r="A232" s="92"/>
      <c r="B232" s="188"/>
      <c r="C232" s="319"/>
      <c r="D232" s="92"/>
      <c r="E232" s="92"/>
      <c r="F232" s="92"/>
      <c r="G232" s="92"/>
      <c r="H232" s="92"/>
      <c r="I232" s="92"/>
      <c r="J232" s="92"/>
      <c r="K232" s="92"/>
      <c r="L232" s="92"/>
      <c r="M232" s="92"/>
      <c r="N232" s="92"/>
      <c r="O232" s="92"/>
      <c r="P232" s="92"/>
      <c r="Q232" s="92"/>
      <c r="R232" s="92"/>
      <c r="S232" s="92"/>
      <c r="T232" s="92"/>
      <c r="U232" s="92"/>
      <c r="V232" s="92"/>
      <c r="W232" s="92"/>
      <c r="X232" s="92"/>
      <c r="Y232" s="92"/>
      <c r="Z232" s="92"/>
      <c r="AA232" s="92"/>
      <c r="AB232" s="92"/>
      <c r="AC232" s="92"/>
      <c r="AD232" s="92"/>
      <c r="AE232" s="92"/>
      <c r="AF232" s="92"/>
      <c r="AG232" s="92"/>
      <c r="AH232" s="92"/>
      <c r="AI232" s="92"/>
      <c r="AJ232" s="92"/>
      <c r="AK232" s="92"/>
      <c r="AL232" s="92"/>
      <c r="AM232" s="92"/>
      <c r="AN232" s="92"/>
      <c r="AO232" s="92"/>
      <c r="AP232" s="92"/>
      <c r="AQ232" s="92"/>
      <c r="AR232" s="92"/>
      <c r="AS232" s="92"/>
      <c r="AT232" s="92"/>
      <c r="AU232" s="92"/>
      <c r="AV232" s="92"/>
      <c r="AW232" s="92"/>
      <c r="AX232" s="92"/>
      <c r="AY232" s="92"/>
      <c r="AZ232" s="92"/>
      <c r="BA232" s="92"/>
      <c r="BB232" s="92"/>
      <c r="BC232" s="92"/>
      <c r="BD232" s="92"/>
      <c r="BE232" s="92"/>
      <c r="BF232" s="92"/>
      <c r="BG232" s="92"/>
      <c r="BH232" s="92"/>
      <c r="BI232" s="92"/>
      <c r="BJ232" s="92"/>
      <c r="BK232" s="92"/>
      <c r="BL232" s="92"/>
      <c r="BM232" s="92"/>
      <c r="BN232" s="92"/>
      <c r="BO232" s="92"/>
      <c r="BP232" s="92"/>
      <c r="BQ232" s="92"/>
      <c r="BR232" s="92"/>
      <c r="BS232" s="92"/>
      <c r="BT232" s="92"/>
      <c r="BU232" s="92"/>
      <c r="BV232" s="92"/>
      <c r="BW232" s="92"/>
      <c r="BX232" s="92"/>
      <c r="BY232" s="92"/>
      <c r="BZ232" s="92"/>
      <c r="CA232" s="92"/>
      <c r="CB232" s="92"/>
      <c r="CC232" s="92"/>
      <c r="CD232" s="92"/>
      <c r="CE232" s="92"/>
      <c r="CF232" s="92"/>
      <c r="CG232" s="92"/>
      <c r="CH232" s="92"/>
      <c r="CI232" s="92"/>
      <c r="CJ232" s="92"/>
      <c r="CK232" s="92"/>
      <c r="CL232" s="92"/>
    </row>
    <row r="233" spans="1:90">
      <c r="A233" s="92"/>
      <c r="B233" s="188"/>
      <c r="C233" s="319"/>
      <c r="D233" s="92"/>
      <c r="E233" s="92"/>
      <c r="F233" s="92"/>
      <c r="G233" s="92"/>
      <c r="H233" s="92"/>
      <c r="I233" s="92"/>
      <c r="J233" s="92"/>
      <c r="K233" s="92"/>
      <c r="L233" s="92"/>
      <c r="M233" s="92"/>
      <c r="N233" s="92"/>
      <c r="O233" s="92"/>
      <c r="P233" s="92"/>
      <c r="Q233" s="92"/>
      <c r="R233" s="92"/>
      <c r="S233" s="92"/>
      <c r="T233" s="92"/>
      <c r="U233" s="92"/>
      <c r="V233" s="92"/>
      <c r="W233" s="92"/>
      <c r="X233" s="92"/>
      <c r="Y233" s="92"/>
      <c r="Z233" s="92"/>
      <c r="AA233" s="92"/>
      <c r="AB233" s="92"/>
      <c r="AC233" s="92"/>
      <c r="AD233" s="92"/>
      <c r="AE233" s="92"/>
      <c r="AF233" s="92"/>
      <c r="AG233" s="92"/>
      <c r="AH233" s="92"/>
      <c r="AI233" s="92"/>
      <c r="AJ233" s="92"/>
      <c r="AK233" s="92"/>
      <c r="AL233" s="92"/>
      <c r="AM233" s="92"/>
      <c r="AN233" s="92"/>
      <c r="AO233" s="92"/>
      <c r="AP233" s="92"/>
      <c r="AQ233" s="92"/>
      <c r="AR233" s="92"/>
      <c r="AS233" s="92"/>
      <c r="AT233" s="92"/>
      <c r="AU233" s="92"/>
      <c r="AV233" s="92"/>
      <c r="AW233" s="92"/>
      <c r="AX233" s="92"/>
      <c r="AY233" s="92"/>
      <c r="AZ233" s="92"/>
      <c r="BA233" s="92"/>
      <c r="BB233" s="92"/>
      <c r="BC233" s="92"/>
      <c r="BD233" s="92"/>
      <c r="BE233" s="92"/>
      <c r="BF233" s="92"/>
      <c r="BG233" s="92"/>
      <c r="BH233" s="92"/>
      <c r="BI233" s="92"/>
      <c r="BJ233" s="92"/>
      <c r="BK233" s="92"/>
      <c r="BL233" s="92"/>
      <c r="BM233" s="92"/>
      <c r="BN233" s="92"/>
      <c r="BO233" s="92"/>
      <c r="BP233" s="92"/>
      <c r="BQ233" s="92"/>
      <c r="BR233" s="92"/>
      <c r="BS233" s="92"/>
      <c r="BT233" s="92"/>
      <c r="BU233" s="92"/>
      <c r="BV233" s="92"/>
      <c r="BW233" s="92"/>
      <c r="BX233" s="92"/>
      <c r="BY233" s="92"/>
      <c r="BZ233" s="92"/>
      <c r="CA233" s="92"/>
      <c r="CB233" s="92"/>
      <c r="CC233" s="92"/>
      <c r="CD233" s="92"/>
      <c r="CE233" s="92"/>
      <c r="CF233" s="92"/>
      <c r="CG233" s="92"/>
      <c r="CH233" s="92"/>
      <c r="CI233" s="92"/>
      <c r="CJ233" s="92"/>
      <c r="CK233" s="92"/>
      <c r="CL233" s="92"/>
    </row>
    <row r="234" spans="1:90">
      <c r="A234" s="92"/>
      <c r="B234" s="188"/>
      <c r="C234" s="319"/>
      <c r="D234" s="92"/>
      <c r="E234" s="92"/>
      <c r="F234" s="92"/>
      <c r="G234" s="92"/>
      <c r="H234" s="92"/>
      <c r="I234" s="92"/>
      <c r="J234" s="92"/>
      <c r="K234" s="92"/>
      <c r="L234" s="92"/>
      <c r="M234" s="92"/>
      <c r="N234" s="92"/>
      <c r="O234" s="92"/>
      <c r="P234" s="92"/>
      <c r="Q234" s="92"/>
      <c r="R234" s="92"/>
      <c r="S234" s="92"/>
      <c r="T234" s="92"/>
      <c r="U234" s="92"/>
      <c r="V234" s="92"/>
      <c r="W234" s="92"/>
      <c r="X234" s="92"/>
      <c r="Y234" s="92"/>
      <c r="Z234" s="92"/>
      <c r="AA234" s="92"/>
      <c r="AB234" s="92"/>
      <c r="AC234" s="92"/>
      <c r="AD234" s="92"/>
      <c r="AE234" s="92"/>
      <c r="AF234" s="92"/>
      <c r="AG234" s="92"/>
      <c r="AH234" s="92"/>
      <c r="AI234" s="92"/>
      <c r="AJ234" s="92"/>
      <c r="AK234" s="92"/>
      <c r="AL234" s="92"/>
      <c r="AM234" s="92"/>
      <c r="AN234" s="92"/>
      <c r="AO234" s="92"/>
      <c r="AP234" s="92"/>
      <c r="AQ234" s="92"/>
      <c r="AR234" s="92"/>
      <c r="AS234" s="92"/>
      <c r="AT234" s="92"/>
      <c r="AU234" s="92"/>
      <c r="AV234" s="92"/>
      <c r="AW234" s="92"/>
      <c r="AX234" s="92"/>
      <c r="AY234" s="92"/>
      <c r="AZ234" s="92"/>
      <c r="BA234" s="92"/>
      <c r="BB234" s="92"/>
      <c r="BC234" s="92"/>
      <c r="BD234" s="92"/>
      <c r="BE234" s="92"/>
      <c r="BF234" s="92"/>
      <c r="BG234" s="92"/>
      <c r="BH234" s="92"/>
      <c r="BI234" s="92"/>
      <c r="BJ234" s="92"/>
      <c r="BK234" s="92"/>
      <c r="BL234" s="92"/>
      <c r="BM234" s="92"/>
      <c r="BN234" s="92"/>
      <c r="BO234" s="92"/>
      <c r="BP234" s="92"/>
      <c r="BQ234" s="92"/>
      <c r="BR234" s="92"/>
      <c r="BS234" s="92"/>
      <c r="BT234" s="92"/>
      <c r="BU234" s="92"/>
      <c r="BV234" s="92"/>
      <c r="BW234" s="92"/>
      <c r="BX234" s="92"/>
      <c r="BY234" s="92"/>
      <c r="BZ234" s="92"/>
      <c r="CA234" s="92"/>
      <c r="CB234" s="92"/>
      <c r="CC234" s="92"/>
      <c r="CD234" s="92"/>
      <c r="CE234" s="92"/>
      <c r="CF234" s="92"/>
      <c r="CG234" s="92"/>
      <c r="CH234" s="92"/>
      <c r="CI234" s="92"/>
      <c r="CJ234" s="92"/>
      <c r="CK234" s="92"/>
      <c r="CL234" s="92"/>
    </row>
    <row r="235" spans="1:90">
      <c r="A235" s="92"/>
      <c r="B235" s="188"/>
      <c r="C235" s="319"/>
      <c r="D235" s="92"/>
      <c r="E235" s="92"/>
      <c r="F235" s="92"/>
      <c r="G235" s="92"/>
      <c r="H235" s="92"/>
      <c r="I235" s="92"/>
      <c r="J235" s="92"/>
      <c r="K235" s="92"/>
      <c r="L235" s="92"/>
      <c r="M235" s="92"/>
      <c r="N235" s="92"/>
      <c r="O235" s="92"/>
      <c r="P235" s="92"/>
      <c r="Q235" s="92"/>
      <c r="R235" s="92"/>
      <c r="S235" s="92"/>
      <c r="T235" s="92"/>
      <c r="U235" s="92"/>
      <c r="V235" s="92"/>
      <c r="W235" s="92"/>
      <c r="X235" s="92"/>
      <c r="Y235" s="92"/>
      <c r="Z235" s="92"/>
      <c r="AA235" s="92"/>
      <c r="AB235" s="92"/>
      <c r="AC235" s="92"/>
      <c r="AD235" s="92"/>
      <c r="AE235" s="92"/>
      <c r="AF235" s="92"/>
      <c r="AG235" s="92"/>
      <c r="AH235" s="92"/>
      <c r="AI235" s="92"/>
      <c r="AJ235" s="92"/>
      <c r="AK235" s="92"/>
      <c r="AL235" s="92"/>
      <c r="AM235" s="92"/>
      <c r="AN235" s="92"/>
      <c r="AO235" s="92"/>
      <c r="AP235" s="92"/>
      <c r="AQ235" s="92"/>
      <c r="AR235" s="92"/>
      <c r="AS235" s="92"/>
      <c r="AT235" s="92"/>
      <c r="AU235" s="92"/>
      <c r="AV235" s="92"/>
      <c r="AW235" s="92"/>
      <c r="AX235" s="92"/>
      <c r="AY235" s="92"/>
      <c r="AZ235" s="92"/>
      <c r="BA235" s="92"/>
      <c r="BB235" s="92"/>
      <c r="BC235" s="92"/>
      <c r="BD235" s="92"/>
      <c r="BE235" s="92"/>
      <c r="BF235" s="92"/>
      <c r="BG235" s="92"/>
      <c r="BH235" s="92"/>
      <c r="BI235" s="92"/>
      <c r="BJ235" s="92"/>
      <c r="BK235" s="92"/>
      <c r="BL235" s="92"/>
      <c r="BM235" s="92"/>
      <c r="BN235" s="92"/>
      <c r="BO235" s="92"/>
      <c r="BP235" s="92"/>
      <c r="BQ235" s="92"/>
      <c r="BR235" s="92"/>
      <c r="BS235" s="92"/>
      <c r="BT235" s="92"/>
      <c r="BU235" s="92"/>
      <c r="BV235" s="92"/>
      <c r="BW235" s="92"/>
      <c r="BX235" s="92"/>
      <c r="BY235" s="92"/>
      <c r="BZ235" s="92"/>
      <c r="CA235" s="92"/>
      <c r="CB235" s="92"/>
      <c r="CC235" s="92"/>
      <c r="CD235" s="92"/>
      <c r="CE235" s="92"/>
      <c r="CF235" s="92"/>
      <c r="CG235" s="92"/>
      <c r="CH235" s="92"/>
      <c r="CI235" s="92"/>
      <c r="CJ235" s="92"/>
      <c r="CK235" s="92"/>
      <c r="CL235" s="92"/>
    </row>
    <row r="236" spans="1:90">
      <c r="A236" s="92"/>
      <c r="B236" s="188"/>
      <c r="C236" s="319"/>
      <c r="D236" s="92"/>
      <c r="E236" s="92"/>
      <c r="F236" s="92"/>
      <c r="G236" s="92"/>
      <c r="H236" s="92"/>
      <c r="I236" s="92"/>
      <c r="J236" s="92"/>
      <c r="K236" s="92"/>
      <c r="L236" s="92"/>
      <c r="M236" s="92"/>
      <c r="N236" s="92"/>
      <c r="O236" s="92"/>
      <c r="P236" s="92"/>
      <c r="Q236" s="92"/>
      <c r="R236" s="92"/>
      <c r="S236" s="92"/>
      <c r="T236" s="92"/>
      <c r="U236" s="92"/>
      <c r="V236" s="92"/>
      <c r="W236" s="92"/>
      <c r="X236" s="92"/>
      <c r="Y236" s="92"/>
      <c r="Z236" s="92"/>
      <c r="AA236" s="92"/>
      <c r="AB236" s="92"/>
      <c r="AC236" s="92"/>
      <c r="AD236" s="92"/>
      <c r="AE236" s="92"/>
      <c r="AF236" s="92"/>
      <c r="AG236" s="92"/>
      <c r="AH236" s="92"/>
      <c r="AI236" s="92"/>
      <c r="AJ236" s="92"/>
      <c r="AK236" s="92"/>
      <c r="AL236" s="92"/>
      <c r="AM236" s="92"/>
      <c r="AN236" s="92"/>
      <c r="AO236" s="92"/>
      <c r="AP236" s="92"/>
      <c r="AQ236" s="92"/>
      <c r="AR236" s="92"/>
      <c r="AS236" s="92"/>
      <c r="AT236" s="92"/>
      <c r="AU236" s="92"/>
      <c r="AV236" s="92"/>
      <c r="AW236" s="92"/>
      <c r="AX236" s="92"/>
      <c r="AY236" s="92"/>
      <c r="AZ236" s="92"/>
      <c r="BA236" s="92"/>
      <c r="BB236" s="92"/>
      <c r="BC236" s="92"/>
      <c r="BD236" s="92"/>
      <c r="BE236" s="92"/>
      <c r="BF236" s="92"/>
      <c r="BG236" s="92"/>
      <c r="BH236" s="92"/>
      <c r="BI236" s="92"/>
      <c r="BJ236" s="92"/>
      <c r="BK236" s="92"/>
      <c r="BL236" s="92"/>
      <c r="BM236" s="92"/>
      <c r="BN236" s="92"/>
      <c r="BO236" s="92"/>
      <c r="BP236" s="92"/>
      <c r="BQ236" s="92"/>
      <c r="BR236" s="92"/>
      <c r="BS236" s="92"/>
      <c r="BT236" s="92"/>
      <c r="BU236" s="92"/>
      <c r="BV236" s="92"/>
      <c r="BW236" s="92"/>
      <c r="BX236" s="92"/>
      <c r="BY236" s="92"/>
      <c r="BZ236" s="92"/>
      <c r="CA236" s="92"/>
      <c r="CB236" s="92"/>
      <c r="CC236" s="92"/>
      <c r="CD236" s="92"/>
      <c r="CE236" s="92"/>
      <c r="CF236" s="92"/>
      <c r="CG236" s="92"/>
      <c r="CH236" s="92"/>
      <c r="CI236" s="92"/>
      <c r="CJ236" s="92"/>
      <c r="CK236" s="92"/>
      <c r="CL236" s="92"/>
    </row>
    <row r="237" spans="1:90">
      <c r="A237" s="92"/>
      <c r="B237" s="188"/>
      <c r="C237" s="319"/>
      <c r="D237" s="92"/>
      <c r="E237" s="92"/>
      <c r="F237" s="92"/>
      <c r="G237" s="92"/>
      <c r="H237" s="92"/>
      <c r="I237" s="92"/>
      <c r="J237" s="92"/>
      <c r="K237" s="92"/>
      <c r="L237" s="92"/>
      <c r="M237" s="92"/>
      <c r="N237" s="92"/>
      <c r="O237" s="92"/>
      <c r="P237" s="92"/>
      <c r="Q237" s="92"/>
      <c r="R237" s="92"/>
      <c r="S237" s="92"/>
      <c r="T237" s="92"/>
      <c r="U237" s="92"/>
      <c r="V237" s="92"/>
      <c r="W237" s="92"/>
      <c r="X237" s="92"/>
      <c r="Y237" s="92"/>
      <c r="Z237" s="92"/>
      <c r="AA237" s="92"/>
      <c r="AB237" s="92"/>
      <c r="AC237" s="92"/>
      <c r="AD237" s="92"/>
      <c r="AE237" s="92"/>
      <c r="AF237" s="92"/>
      <c r="AG237" s="92"/>
      <c r="AH237" s="92"/>
      <c r="AI237" s="92"/>
      <c r="AJ237" s="92"/>
      <c r="AK237" s="92"/>
      <c r="AL237" s="92"/>
      <c r="AM237" s="92"/>
      <c r="AN237" s="92"/>
      <c r="AO237" s="92"/>
      <c r="AP237" s="92"/>
      <c r="AQ237" s="92"/>
      <c r="AR237" s="92"/>
      <c r="AS237" s="92"/>
      <c r="AT237" s="92"/>
      <c r="AU237" s="92"/>
      <c r="AV237" s="92"/>
      <c r="AW237" s="92"/>
      <c r="AX237" s="92"/>
      <c r="AY237" s="92"/>
      <c r="AZ237" s="92"/>
      <c r="BA237" s="92"/>
      <c r="BB237" s="92"/>
      <c r="BC237" s="92"/>
      <c r="BD237" s="92"/>
      <c r="BE237" s="92"/>
      <c r="BF237" s="92"/>
      <c r="BG237" s="92"/>
      <c r="BH237" s="92"/>
      <c r="BI237" s="92"/>
      <c r="BJ237" s="92"/>
      <c r="BK237" s="92"/>
      <c r="BL237" s="92"/>
      <c r="BM237" s="92"/>
      <c r="BN237" s="92"/>
      <c r="BO237" s="92"/>
      <c r="BP237" s="92"/>
      <c r="BQ237" s="92"/>
      <c r="BR237" s="92"/>
      <c r="BS237" s="92"/>
      <c r="BT237" s="92"/>
      <c r="BU237" s="92"/>
      <c r="BV237" s="92"/>
      <c r="BW237" s="92"/>
      <c r="BX237" s="92"/>
      <c r="BY237" s="92"/>
      <c r="BZ237" s="92"/>
      <c r="CA237" s="92"/>
      <c r="CB237" s="92"/>
      <c r="CC237" s="92"/>
      <c r="CD237" s="92"/>
      <c r="CE237" s="92"/>
      <c r="CF237" s="92"/>
      <c r="CG237" s="92"/>
      <c r="CH237" s="92"/>
      <c r="CI237" s="92"/>
      <c r="CJ237" s="92"/>
      <c r="CK237" s="92"/>
      <c r="CL237" s="92"/>
    </row>
    <row r="238" spans="1:90">
      <c r="A238" s="92"/>
      <c r="B238" s="188"/>
      <c r="C238" s="319"/>
      <c r="D238" s="92"/>
      <c r="E238" s="92"/>
      <c r="F238" s="92"/>
      <c r="G238" s="92"/>
      <c r="H238" s="92"/>
      <c r="I238" s="92"/>
      <c r="J238" s="92"/>
      <c r="K238" s="92"/>
      <c r="L238" s="92"/>
      <c r="M238" s="92"/>
      <c r="N238" s="92"/>
      <c r="O238" s="92"/>
      <c r="P238" s="92"/>
      <c r="Q238" s="92"/>
      <c r="R238" s="92"/>
      <c r="S238" s="92"/>
      <c r="T238" s="92"/>
      <c r="U238" s="92"/>
      <c r="V238" s="92"/>
      <c r="W238" s="92"/>
      <c r="X238" s="92"/>
      <c r="Y238" s="92"/>
      <c r="Z238" s="92"/>
      <c r="AA238" s="92"/>
      <c r="AB238" s="92"/>
      <c r="AC238" s="92"/>
      <c r="AD238" s="92"/>
      <c r="AE238" s="92"/>
      <c r="AF238" s="92"/>
      <c r="AG238" s="92"/>
      <c r="AH238" s="92"/>
      <c r="AI238" s="92"/>
      <c r="AJ238" s="92"/>
      <c r="AK238" s="92"/>
      <c r="AL238" s="92"/>
      <c r="AM238" s="92"/>
      <c r="AN238" s="92"/>
      <c r="AO238" s="92"/>
      <c r="AP238" s="92"/>
      <c r="AQ238" s="92"/>
      <c r="AR238" s="92"/>
      <c r="AS238" s="92"/>
      <c r="AT238" s="92"/>
      <c r="AU238" s="92"/>
      <c r="AV238" s="92"/>
      <c r="AW238" s="92"/>
      <c r="AX238" s="92"/>
      <c r="AY238" s="92"/>
      <c r="AZ238" s="92"/>
      <c r="BA238" s="92"/>
      <c r="BB238" s="92"/>
      <c r="BC238" s="92"/>
      <c r="BD238" s="92"/>
      <c r="BE238" s="92"/>
      <c r="BF238" s="92"/>
      <c r="BG238" s="92"/>
      <c r="BH238" s="92"/>
      <c r="BI238" s="92"/>
      <c r="BJ238" s="92"/>
      <c r="BK238" s="92"/>
      <c r="BL238" s="92"/>
      <c r="BM238" s="92"/>
      <c r="BN238" s="92"/>
      <c r="BO238" s="92"/>
      <c r="BP238" s="92"/>
      <c r="BQ238" s="92"/>
      <c r="BR238" s="92"/>
      <c r="BS238" s="92"/>
      <c r="BT238" s="92"/>
      <c r="BU238" s="92"/>
      <c r="BV238" s="92"/>
      <c r="BW238" s="92"/>
      <c r="BX238" s="92"/>
      <c r="BY238" s="92"/>
      <c r="BZ238" s="92"/>
      <c r="CA238" s="92"/>
      <c r="CB238" s="92"/>
      <c r="CC238" s="92"/>
      <c r="CD238" s="92"/>
      <c r="CE238" s="92"/>
      <c r="CF238" s="92"/>
      <c r="CG238" s="92"/>
      <c r="CH238" s="92"/>
      <c r="CI238" s="92"/>
      <c r="CJ238" s="92"/>
      <c r="CK238" s="92"/>
      <c r="CL238" s="92"/>
    </row>
    <row r="239" spans="1:90">
      <c r="A239" s="92"/>
      <c r="B239" s="188"/>
      <c r="C239" s="319"/>
      <c r="D239" s="92"/>
      <c r="E239" s="92"/>
      <c r="F239" s="92"/>
      <c r="G239" s="92"/>
      <c r="H239" s="92"/>
      <c r="I239" s="92"/>
      <c r="J239" s="92"/>
      <c r="K239" s="92"/>
      <c r="L239" s="92"/>
      <c r="M239" s="92"/>
      <c r="N239" s="92"/>
      <c r="O239" s="92"/>
      <c r="P239" s="92"/>
      <c r="Q239" s="92"/>
      <c r="R239" s="92"/>
      <c r="S239" s="92"/>
      <c r="T239" s="92"/>
      <c r="U239" s="92"/>
      <c r="V239" s="92"/>
      <c r="W239" s="92"/>
      <c r="X239" s="92"/>
      <c r="Y239" s="92"/>
      <c r="Z239" s="92"/>
      <c r="AA239" s="92"/>
      <c r="AB239" s="92"/>
      <c r="AC239" s="92"/>
      <c r="AD239" s="92"/>
      <c r="AE239" s="92"/>
      <c r="AF239" s="92"/>
      <c r="AG239" s="92"/>
      <c r="AH239" s="92"/>
      <c r="AI239" s="92"/>
      <c r="AJ239" s="92"/>
      <c r="AK239" s="92"/>
      <c r="AL239" s="92"/>
      <c r="AM239" s="92"/>
      <c r="AN239" s="92"/>
      <c r="AO239" s="92"/>
      <c r="AP239" s="92"/>
      <c r="AQ239" s="92"/>
      <c r="AR239" s="92"/>
      <c r="AS239" s="92"/>
      <c r="AT239" s="92"/>
      <c r="AU239" s="92"/>
      <c r="AV239" s="92"/>
      <c r="AW239" s="92"/>
      <c r="AX239" s="92"/>
      <c r="AY239" s="92"/>
      <c r="AZ239" s="92"/>
      <c r="BA239" s="92"/>
      <c r="BB239" s="92"/>
      <c r="BC239" s="92"/>
      <c r="BD239" s="92"/>
      <c r="BE239" s="92"/>
      <c r="BF239" s="92"/>
      <c r="BG239" s="92"/>
      <c r="BH239" s="92"/>
      <c r="BI239" s="92"/>
      <c r="BJ239" s="92"/>
      <c r="BK239" s="92"/>
      <c r="BL239" s="92"/>
      <c r="BM239" s="92"/>
      <c r="BN239" s="92"/>
      <c r="BO239" s="92"/>
      <c r="BP239" s="92"/>
      <c r="BQ239" s="92"/>
      <c r="BR239" s="92"/>
      <c r="BS239" s="92"/>
      <c r="BT239" s="92"/>
      <c r="BU239" s="92"/>
      <c r="BV239" s="92"/>
      <c r="BW239" s="92"/>
      <c r="BX239" s="92"/>
      <c r="BY239" s="92"/>
      <c r="BZ239" s="92"/>
      <c r="CA239" s="92"/>
      <c r="CB239" s="92"/>
      <c r="CC239" s="92"/>
      <c r="CD239" s="92"/>
      <c r="CE239" s="92"/>
      <c r="CF239" s="92"/>
      <c r="CG239" s="92"/>
      <c r="CH239" s="92"/>
      <c r="CI239" s="92"/>
      <c r="CJ239" s="92"/>
      <c r="CK239" s="92"/>
      <c r="CL239" s="92"/>
    </row>
    <row r="240" spans="1:90">
      <c r="A240" s="92"/>
      <c r="B240" s="188"/>
      <c r="C240" s="319"/>
      <c r="D240" s="92"/>
      <c r="E240" s="92"/>
      <c r="F240" s="92"/>
      <c r="G240" s="92"/>
      <c r="H240" s="92"/>
      <c r="I240" s="92"/>
      <c r="J240" s="92"/>
      <c r="K240" s="92"/>
      <c r="L240" s="92"/>
      <c r="M240" s="92"/>
      <c r="N240" s="92"/>
      <c r="O240" s="92"/>
      <c r="P240" s="92"/>
      <c r="Q240" s="92"/>
      <c r="R240" s="92"/>
      <c r="S240" s="92"/>
      <c r="T240" s="92"/>
      <c r="U240" s="92"/>
      <c r="V240" s="92"/>
      <c r="W240" s="92"/>
      <c r="X240" s="92"/>
      <c r="Y240" s="92"/>
      <c r="Z240" s="92"/>
      <c r="AA240" s="92"/>
      <c r="AB240" s="92"/>
      <c r="AC240" s="92"/>
      <c r="AD240" s="92"/>
      <c r="AE240" s="92"/>
      <c r="AF240" s="92"/>
      <c r="AG240" s="92"/>
      <c r="AH240" s="92"/>
      <c r="AI240" s="92"/>
      <c r="AJ240" s="92"/>
      <c r="AK240" s="92"/>
      <c r="AL240" s="92"/>
      <c r="AM240" s="92"/>
      <c r="AN240" s="92"/>
      <c r="AO240" s="92"/>
      <c r="AP240" s="92"/>
      <c r="AQ240" s="92"/>
      <c r="AR240" s="92"/>
      <c r="AS240" s="92"/>
      <c r="AT240" s="92"/>
      <c r="AU240" s="92"/>
      <c r="AV240" s="92"/>
      <c r="AW240" s="92"/>
      <c r="AX240" s="92"/>
      <c r="AY240" s="92"/>
      <c r="AZ240" s="92"/>
      <c r="BA240" s="92"/>
      <c r="BB240" s="92"/>
      <c r="BC240" s="92"/>
      <c r="BD240" s="92"/>
      <c r="BE240" s="92"/>
      <c r="BF240" s="92"/>
      <c r="BG240" s="92"/>
      <c r="BH240" s="92"/>
      <c r="BI240" s="92"/>
      <c r="BJ240" s="92"/>
      <c r="BK240" s="92"/>
      <c r="BL240" s="92"/>
      <c r="BM240" s="92"/>
      <c r="BN240" s="92"/>
      <c r="BO240" s="92"/>
      <c r="BP240" s="92"/>
      <c r="BQ240" s="92"/>
      <c r="BR240" s="92"/>
      <c r="BS240" s="92"/>
      <c r="BT240" s="92"/>
      <c r="BU240" s="92"/>
      <c r="BV240" s="92"/>
      <c r="BW240" s="92"/>
      <c r="BX240" s="92"/>
      <c r="BY240" s="92"/>
      <c r="BZ240" s="92"/>
      <c r="CA240" s="92"/>
      <c r="CB240" s="92"/>
      <c r="CC240" s="92"/>
      <c r="CD240" s="92"/>
      <c r="CE240" s="92"/>
      <c r="CF240" s="92"/>
      <c r="CG240" s="92"/>
      <c r="CH240" s="92"/>
      <c r="CI240" s="92"/>
      <c r="CJ240" s="92"/>
      <c r="CK240" s="92"/>
      <c r="CL240" s="92"/>
    </row>
    <row r="241" spans="1:90">
      <c r="A241" s="92"/>
      <c r="B241" s="188"/>
      <c r="C241" s="319"/>
      <c r="D241" s="92"/>
      <c r="E241" s="92"/>
      <c r="F241" s="92"/>
      <c r="G241" s="92"/>
      <c r="H241" s="92"/>
      <c r="I241" s="92"/>
      <c r="J241" s="92"/>
      <c r="K241" s="92"/>
      <c r="L241" s="92"/>
      <c r="M241" s="92"/>
      <c r="N241" s="92"/>
      <c r="O241" s="92"/>
      <c r="P241" s="92"/>
      <c r="Q241" s="92"/>
      <c r="R241" s="92"/>
      <c r="S241" s="92"/>
      <c r="T241" s="92"/>
      <c r="U241" s="92"/>
      <c r="V241" s="92"/>
      <c r="W241" s="92"/>
      <c r="X241" s="92"/>
      <c r="Y241" s="92"/>
      <c r="Z241" s="92"/>
      <c r="AA241" s="92"/>
      <c r="AB241" s="92"/>
      <c r="AC241" s="92"/>
      <c r="AD241" s="92"/>
      <c r="AE241" s="92"/>
      <c r="AF241" s="92"/>
      <c r="AG241" s="92"/>
      <c r="AH241" s="92"/>
      <c r="AI241" s="92"/>
      <c r="AJ241" s="92"/>
      <c r="AK241" s="92"/>
      <c r="AL241" s="92"/>
      <c r="AM241" s="92"/>
      <c r="AN241" s="92"/>
      <c r="AO241" s="92"/>
      <c r="AP241" s="92"/>
      <c r="AQ241" s="92"/>
      <c r="AR241" s="92"/>
      <c r="AS241" s="92"/>
      <c r="AT241" s="92"/>
      <c r="AU241" s="92"/>
      <c r="AV241" s="92"/>
      <c r="AW241" s="92"/>
      <c r="AX241" s="92"/>
      <c r="AY241" s="92"/>
      <c r="AZ241" s="92"/>
      <c r="BA241" s="92"/>
      <c r="BB241" s="92"/>
      <c r="BC241" s="92"/>
      <c r="BD241" s="92"/>
      <c r="BE241" s="92"/>
      <c r="BF241" s="92"/>
      <c r="BG241" s="92"/>
      <c r="BH241" s="92"/>
      <c r="BI241" s="92"/>
      <c r="BJ241" s="92"/>
      <c r="BK241" s="92"/>
      <c r="BL241" s="92"/>
      <c r="BM241" s="92"/>
      <c r="BN241" s="92"/>
      <c r="BO241" s="92"/>
      <c r="BP241" s="92"/>
      <c r="BQ241" s="92"/>
      <c r="BR241" s="92"/>
      <c r="BS241" s="92"/>
      <c r="BT241" s="92"/>
      <c r="BU241" s="92"/>
      <c r="BV241" s="92"/>
      <c r="BW241" s="92"/>
      <c r="BX241" s="92"/>
      <c r="BY241" s="92"/>
      <c r="BZ241" s="92"/>
      <c r="CA241" s="92"/>
      <c r="CB241" s="92"/>
      <c r="CC241" s="92"/>
      <c r="CD241" s="92"/>
      <c r="CE241" s="92"/>
      <c r="CF241" s="92"/>
      <c r="CG241" s="92"/>
      <c r="CH241" s="92"/>
      <c r="CI241" s="92"/>
      <c r="CJ241" s="92"/>
      <c r="CK241" s="92"/>
      <c r="CL241" s="92"/>
    </row>
    <row r="242" spans="1:90">
      <c r="A242" s="92"/>
      <c r="B242" s="188"/>
      <c r="C242" s="319"/>
      <c r="D242" s="92"/>
      <c r="E242" s="92"/>
      <c r="F242" s="92"/>
      <c r="G242" s="92"/>
      <c r="H242" s="92"/>
      <c r="I242" s="92"/>
      <c r="J242" s="92"/>
      <c r="K242" s="92"/>
      <c r="L242" s="92"/>
      <c r="M242" s="92"/>
      <c r="N242" s="92"/>
      <c r="O242" s="92"/>
      <c r="P242" s="92"/>
      <c r="Q242" s="92"/>
      <c r="R242" s="92"/>
      <c r="S242" s="92"/>
      <c r="T242" s="92"/>
      <c r="U242" s="92"/>
      <c r="V242" s="92"/>
      <c r="W242" s="92"/>
      <c r="X242" s="92"/>
      <c r="Y242" s="92"/>
      <c r="Z242" s="92"/>
      <c r="AA242" s="92"/>
      <c r="AB242" s="92"/>
      <c r="AC242" s="92"/>
      <c r="AD242" s="92"/>
      <c r="AE242" s="92"/>
      <c r="AF242" s="92"/>
      <c r="AG242" s="92"/>
      <c r="AH242" s="92"/>
      <c r="AI242" s="92"/>
      <c r="AJ242" s="92"/>
      <c r="AK242" s="92"/>
      <c r="AL242" s="92"/>
      <c r="AM242" s="92"/>
      <c r="AN242" s="92"/>
      <c r="AO242" s="92"/>
      <c r="AP242" s="92"/>
      <c r="AQ242" s="92"/>
      <c r="AR242" s="92"/>
      <c r="AS242" s="92"/>
      <c r="AT242" s="92"/>
      <c r="AU242" s="92"/>
      <c r="AV242" s="92"/>
      <c r="AW242" s="92"/>
      <c r="AX242" s="92"/>
      <c r="AY242" s="92"/>
      <c r="AZ242" s="92"/>
      <c r="BA242" s="92"/>
      <c r="BB242" s="92"/>
      <c r="BC242" s="92"/>
      <c r="BD242" s="92"/>
      <c r="BE242" s="92"/>
      <c r="BF242" s="92"/>
      <c r="BG242" s="92"/>
      <c r="BH242" s="92"/>
      <c r="BI242" s="92"/>
      <c r="BJ242" s="92"/>
      <c r="BK242" s="92"/>
      <c r="BL242" s="92"/>
      <c r="BM242" s="92"/>
      <c r="BN242" s="92"/>
      <c r="BO242" s="92"/>
      <c r="BP242" s="92"/>
      <c r="BQ242" s="92"/>
      <c r="BR242" s="92"/>
      <c r="BS242" s="92"/>
      <c r="BT242" s="92"/>
      <c r="BU242" s="92"/>
      <c r="BV242" s="92"/>
      <c r="BW242" s="92"/>
      <c r="BX242" s="92"/>
      <c r="BY242" s="92"/>
      <c r="BZ242" s="92"/>
      <c r="CA242" s="92"/>
      <c r="CB242" s="92"/>
      <c r="CC242" s="92"/>
      <c r="CD242" s="92"/>
      <c r="CE242" s="92"/>
      <c r="CF242" s="92"/>
      <c r="CG242" s="92"/>
      <c r="CH242" s="92"/>
      <c r="CI242" s="92"/>
      <c r="CJ242" s="92"/>
      <c r="CK242" s="92"/>
      <c r="CL242" s="92"/>
    </row>
    <row r="243" spans="1:90">
      <c r="A243" s="92"/>
      <c r="B243" s="188"/>
      <c r="C243" s="319"/>
      <c r="D243" s="92"/>
      <c r="E243" s="92"/>
      <c r="F243" s="92"/>
      <c r="G243" s="92"/>
      <c r="H243" s="92"/>
      <c r="I243" s="92"/>
      <c r="J243" s="92"/>
      <c r="K243" s="92"/>
      <c r="L243" s="92"/>
      <c r="M243" s="92"/>
      <c r="N243" s="92"/>
      <c r="O243" s="92"/>
      <c r="P243" s="92"/>
      <c r="Q243" s="92"/>
      <c r="R243" s="92"/>
      <c r="S243" s="92"/>
      <c r="T243" s="92"/>
      <c r="U243" s="92"/>
      <c r="V243" s="92"/>
      <c r="W243" s="92"/>
      <c r="X243" s="92"/>
      <c r="Y243" s="92"/>
      <c r="Z243" s="92"/>
      <c r="AA243" s="92"/>
      <c r="AB243" s="92"/>
      <c r="AC243" s="92"/>
      <c r="AD243" s="92"/>
      <c r="AE243" s="92"/>
      <c r="AF243" s="92"/>
      <c r="AG243" s="92"/>
      <c r="AH243" s="92"/>
      <c r="AI243" s="92"/>
      <c r="AJ243" s="92"/>
      <c r="AK243" s="92"/>
      <c r="AL243" s="92"/>
      <c r="AM243" s="92"/>
      <c r="AN243" s="92"/>
      <c r="AO243" s="92"/>
      <c r="AP243" s="92"/>
      <c r="AQ243" s="92"/>
      <c r="AR243" s="92"/>
      <c r="AS243" s="92"/>
      <c r="AT243" s="92"/>
      <c r="AU243" s="92"/>
      <c r="AV243" s="92"/>
      <c r="AW243" s="92"/>
      <c r="AX243" s="92"/>
      <c r="AY243" s="92"/>
      <c r="AZ243" s="92"/>
      <c r="BA243" s="92"/>
      <c r="BB243" s="92"/>
      <c r="BC243" s="92"/>
      <c r="BD243" s="92"/>
      <c r="BE243" s="92"/>
      <c r="BF243" s="92"/>
      <c r="BG243" s="92"/>
      <c r="BH243" s="92"/>
      <c r="BI243" s="92"/>
      <c r="BJ243" s="92"/>
      <c r="BK243" s="92"/>
      <c r="BL243" s="92"/>
      <c r="BM243" s="92"/>
      <c r="BN243" s="92"/>
      <c r="BO243" s="92"/>
      <c r="BP243" s="92"/>
      <c r="BQ243" s="92"/>
      <c r="BR243" s="92"/>
      <c r="BS243" s="92"/>
      <c r="BT243" s="92"/>
      <c r="BU243" s="92"/>
      <c r="BV243" s="92"/>
      <c r="BW243" s="92"/>
      <c r="BX243" s="92"/>
      <c r="BY243" s="92"/>
      <c r="BZ243" s="92"/>
      <c r="CA243" s="92"/>
      <c r="CB243" s="92"/>
      <c r="CC243" s="92"/>
      <c r="CD243" s="92"/>
      <c r="CE243" s="92"/>
      <c r="CF243" s="92"/>
      <c r="CG243" s="92"/>
      <c r="CH243" s="92"/>
      <c r="CI243" s="92"/>
      <c r="CJ243" s="92"/>
      <c r="CK243" s="92"/>
      <c r="CL243" s="92"/>
    </row>
    <row r="244" spans="1:90">
      <c r="A244" s="92"/>
      <c r="B244" s="188"/>
      <c r="C244" s="319"/>
      <c r="D244" s="92"/>
      <c r="E244" s="92"/>
      <c r="F244" s="92"/>
      <c r="G244" s="92"/>
      <c r="H244" s="92"/>
      <c r="I244" s="92"/>
      <c r="J244" s="92"/>
      <c r="K244" s="92"/>
      <c r="L244" s="92"/>
      <c r="M244" s="92"/>
      <c r="N244" s="92"/>
      <c r="O244" s="92"/>
      <c r="P244" s="92"/>
      <c r="Q244" s="92"/>
      <c r="R244" s="92"/>
      <c r="S244" s="92"/>
      <c r="T244" s="92"/>
      <c r="U244" s="92"/>
      <c r="V244" s="92"/>
      <c r="W244" s="92"/>
      <c r="X244" s="92"/>
      <c r="Y244" s="92"/>
      <c r="Z244" s="92"/>
      <c r="AA244" s="92"/>
      <c r="AB244" s="92"/>
      <c r="AC244" s="92"/>
      <c r="AD244" s="92"/>
      <c r="AE244" s="92"/>
      <c r="AF244" s="92"/>
      <c r="AG244" s="92"/>
      <c r="AH244" s="92"/>
      <c r="AI244" s="92"/>
      <c r="AJ244" s="92"/>
      <c r="AK244" s="92"/>
      <c r="AL244" s="92"/>
      <c r="AM244" s="92"/>
      <c r="AN244" s="92"/>
      <c r="AO244" s="92"/>
      <c r="AP244" s="92"/>
      <c r="AQ244" s="92"/>
      <c r="AR244" s="92"/>
      <c r="AS244" s="92"/>
      <c r="AT244" s="92"/>
      <c r="AU244" s="92"/>
      <c r="AV244" s="92"/>
      <c r="AW244" s="92"/>
      <c r="AX244" s="92"/>
      <c r="AY244" s="92"/>
      <c r="AZ244" s="92"/>
      <c r="BA244" s="92"/>
      <c r="BB244" s="92"/>
      <c r="BC244" s="92"/>
      <c r="BD244" s="92"/>
      <c r="BE244" s="92"/>
      <c r="BF244" s="92"/>
      <c r="BG244" s="92"/>
      <c r="BH244" s="92"/>
      <c r="BI244" s="92"/>
      <c r="BJ244" s="92"/>
      <c r="BK244" s="92"/>
      <c r="BL244" s="92"/>
      <c r="BM244" s="92"/>
      <c r="BN244" s="92"/>
      <c r="BO244" s="92"/>
      <c r="BP244" s="92"/>
      <c r="BQ244" s="92"/>
      <c r="BR244" s="92"/>
      <c r="BS244" s="92"/>
      <c r="BT244" s="92"/>
      <c r="BU244" s="92"/>
      <c r="BV244" s="92"/>
      <c r="BW244" s="92"/>
      <c r="BX244" s="92"/>
      <c r="BY244" s="92"/>
      <c r="BZ244" s="92"/>
      <c r="CA244" s="92"/>
      <c r="CB244" s="92"/>
      <c r="CC244" s="92"/>
      <c r="CD244" s="92"/>
      <c r="CE244" s="92"/>
      <c r="CF244" s="92"/>
      <c r="CG244" s="92"/>
      <c r="CH244" s="92"/>
      <c r="CI244" s="92"/>
      <c r="CJ244" s="92"/>
      <c r="CK244" s="92"/>
      <c r="CL244" s="92"/>
    </row>
    <row r="245" spans="1:90">
      <c r="A245" s="92"/>
      <c r="B245" s="188"/>
      <c r="C245" s="319"/>
      <c r="D245" s="92"/>
      <c r="E245" s="92"/>
      <c r="F245" s="92"/>
      <c r="G245" s="92"/>
      <c r="H245" s="92"/>
      <c r="I245" s="92"/>
      <c r="J245" s="92"/>
      <c r="K245" s="92"/>
      <c r="L245" s="92"/>
      <c r="M245" s="92"/>
      <c r="N245" s="92"/>
      <c r="O245" s="92"/>
      <c r="P245" s="92"/>
      <c r="Q245" s="92"/>
      <c r="R245" s="92"/>
      <c r="S245" s="92"/>
      <c r="T245" s="92"/>
      <c r="U245" s="92"/>
      <c r="V245" s="92"/>
      <c r="W245" s="92"/>
      <c r="X245" s="92"/>
      <c r="Y245" s="92"/>
      <c r="Z245" s="92"/>
      <c r="AA245" s="92"/>
      <c r="AB245" s="92"/>
      <c r="AC245" s="92"/>
      <c r="AD245" s="92"/>
      <c r="AE245" s="92"/>
      <c r="AF245" s="92"/>
      <c r="AG245" s="92"/>
      <c r="AH245" s="92"/>
      <c r="AI245" s="92"/>
      <c r="AJ245" s="92"/>
      <c r="AK245" s="92"/>
      <c r="AL245" s="92"/>
      <c r="AM245" s="92"/>
      <c r="AN245" s="92"/>
      <c r="AO245" s="92"/>
      <c r="AP245" s="92"/>
      <c r="AQ245" s="92"/>
      <c r="AR245" s="92"/>
      <c r="AS245" s="92"/>
      <c r="AT245" s="92"/>
      <c r="AU245" s="92"/>
      <c r="AV245" s="92"/>
      <c r="AW245" s="92"/>
      <c r="AX245" s="92"/>
      <c r="AY245" s="92"/>
      <c r="AZ245" s="92"/>
      <c r="BA245" s="92"/>
      <c r="BB245" s="92"/>
      <c r="BC245" s="92"/>
      <c r="BD245" s="92"/>
      <c r="BE245" s="92"/>
      <c r="BF245" s="92"/>
      <c r="BG245" s="92"/>
      <c r="BH245" s="92"/>
      <c r="BI245" s="92"/>
      <c r="BJ245" s="92"/>
      <c r="BK245" s="92"/>
      <c r="BL245" s="92"/>
      <c r="BM245" s="92"/>
      <c r="BN245" s="92"/>
      <c r="BO245" s="92"/>
      <c r="BP245" s="92"/>
      <c r="BQ245" s="92"/>
      <c r="BR245" s="92"/>
      <c r="BS245" s="92"/>
      <c r="BT245" s="92"/>
      <c r="BU245" s="92"/>
      <c r="BV245" s="92"/>
      <c r="BW245" s="92"/>
      <c r="BX245" s="92"/>
      <c r="BY245" s="92"/>
      <c r="BZ245" s="92"/>
      <c r="CA245" s="92"/>
      <c r="CB245" s="92"/>
      <c r="CC245" s="92"/>
      <c r="CD245" s="92"/>
      <c r="CE245" s="92"/>
      <c r="CF245" s="92"/>
      <c r="CG245" s="92"/>
      <c r="CH245" s="92"/>
      <c r="CI245" s="92"/>
      <c r="CJ245" s="92"/>
      <c r="CK245" s="92"/>
      <c r="CL245" s="92"/>
    </row>
    <row r="246" spans="1:90">
      <c r="A246" s="92"/>
      <c r="B246" s="188"/>
      <c r="C246" s="319"/>
      <c r="D246" s="92"/>
      <c r="E246" s="92"/>
      <c r="F246" s="92"/>
      <c r="G246" s="92"/>
      <c r="H246" s="92"/>
      <c r="I246" s="92"/>
      <c r="J246" s="92"/>
      <c r="K246" s="92"/>
      <c r="L246" s="92"/>
      <c r="M246" s="92"/>
      <c r="N246" s="92"/>
      <c r="O246" s="92"/>
      <c r="P246" s="92"/>
      <c r="Q246" s="92"/>
      <c r="R246" s="92"/>
      <c r="S246" s="92"/>
      <c r="T246" s="92"/>
      <c r="U246" s="92"/>
      <c r="V246" s="92"/>
      <c r="W246" s="92"/>
      <c r="X246" s="92"/>
      <c r="Y246" s="92"/>
      <c r="Z246" s="92"/>
      <c r="AA246" s="92"/>
      <c r="AB246" s="92"/>
      <c r="AC246" s="92"/>
      <c r="AD246" s="92"/>
      <c r="AE246" s="92"/>
      <c r="AF246" s="92"/>
      <c r="AG246" s="92"/>
      <c r="AH246" s="92"/>
      <c r="AI246" s="92"/>
      <c r="AJ246" s="92"/>
      <c r="AK246" s="92"/>
      <c r="AL246" s="92"/>
      <c r="AM246" s="92"/>
      <c r="AN246" s="92"/>
      <c r="AO246" s="92"/>
      <c r="AP246" s="92"/>
      <c r="AQ246" s="92"/>
      <c r="AR246" s="92"/>
      <c r="AS246" s="92"/>
      <c r="AT246" s="92"/>
      <c r="AU246" s="92"/>
      <c r="AV246" s="92"/>
      <c r="AW246" s="92"/>
      <c r="AX246" s="92"/>
      <c r="AY246" s="92"/>
      <c r="AZ246" s="92"/>
      <c r="BA246" s="92"/>
      <c r="BB246" s="92"/>
      <c r="BC246" s="92"/>
      <c r="BD246" s="92"/>
      <c r="BE246" s="92"/>
      <c r="BF246" s="92"/>
      <c r="BG246" s="92"/>
      <c r="BH246" s="92"/>
      <c r="BI246" s="92"/>
      <c r="BJ246" s="92"/>
      <c r="BK246" s="92"/>
      <c r="BL246" s="92"/>
      <c r="BM246" s="92"/>
      <c r="BN246" s="92"/>
      <c r="BO246" s="92"/>
      <c r="BP246" s="92"/>
      <c r="BQ246" s="92"/>
      <c r="BR246" s="92"/>
      <c r="BS246" s="92"/>
      <c r="BT246" s="92"/>
      <c r="BU246" s="92"/>
      <c r="BV246" s="92"/>
      <c r="BW246" s="92"/>
      <c r="BX246" s="92"/>
      <c r="BY246" s="92"/>
      <c r="BZ246" s="92"/>
      <c r="CA246" s="92"/>
      <c r="CB246" s="92"/>
      <c r="CC246" s="92"/>
      <c r="CD246" s="92"/>
      <c r="CE246" s="92"/>
      <c r="CF246" s="92"/>
      <c r="CG246" s="92"/>
      <c r="CH246" s="92"/>
      <c r="CI246" s="92"/>
      <c r="CJ246" s="92"/>
      <c r="CK246" s="92"/>
      <c r="CL246" s="92"/>
    </row>
    <row r="247" spans="1:90">
      <c r="A247" s="92"/>
      <c r="B247" s="188"/>
      <c r="C247" s="319"/>
      <c r="D247" s="92"/>
      <c r="E247" s="92"/>
      <c r="F247" s="92"/>
      <c r="G247" s="92"/>
      <c r="H247" s="92"/>
      <c r="I247" s="92"/>
      <c r="J247" s="92"/>
      <c r="K247" s="92"/>
      <c r="L247" s="92"/>
      <c r="M247" s="92"/>
      <c r="N247" s="92"/>
      <c r="O247" s="92"/>
      <c r="P247" s="92"/>
      <c r="Q247" s="92"/>
      <c r="R247" s="92"/>
      <c r="S247" s="92"/>
      <c r="T247" s="92"/>
      <c r="U247" s="92"/>
      <c r="V247" s="92"/>
      <c r="W247" s="92"/>
      <c r="X247" s="92"/>
      <c r="Y247" s="92"/>
      <c r="Z247" s="92"/>
      <c r="AA247" s="92"/>
      <c r="AB247" s="92"/>
      <c r="AC247" s="92"/>
      <c r="AD247" s="92"/>
      <c r="AE247" s="92"/>
      <c r="AF247" s="92"/>
      <c r="AG247" s="92"/>
      <c r="AH247" s="92"/>
      <c r="AI247" s="92"/>
      <c r="AJ247" s="92"/>
      <c r="AK247" s="92"/>
      <c r="AL247" s="92"/>
      <c r="AM247" s="92"/>
      <c r="AN247" s="92"/>
      <c r="AO247" s="92"/>
      <c r="AP247" s="92"/>
      <c r="AQ247" s="92"/>
      <c r="AR247" s="92"/>
      <c r="AS247" s="92"/>
      <c r="AT247" s="92"/>
      <c r="AU247" s="92"/>
      <c r="AV247" s="92"/>
      <c r="AW247" s="92"/>
      <c r="AX247" s="92"/>
      <c r="AY247" s="92"/>
      <c r="AZ247" s="92"/>
      <c r="BA247" s="92"/>
      <c r="BB247" s="92"/>
      <c r="BC247" s="92"/>
      <c r="BD247" s="92"/>
      <c r="BE247" s="92"/>
      <c r="BF247" s="92"/>
      <c r="BG247" s="92"/>
      <c r="BH247" s="92"/>
      <c r="BI247" s="92"/>
      <c r="BJ247" s="92"/>
      <c r="BK247" s="92"/>
      <c r="BL247" s="92"/>
      <c r="BM247" s="92"/>
      <c r="BN247" s="92"/>
      <c r="BO247" s="92"/>
      <c r="BP247" s="92"/>
      <c r="BQ247" s="92"/>
      <c r="BR247" s="92"/>
      <c r="BS247" s="92"/>
      <c r="BT247" s="92"/>
      <c r="BU247" s="92"/>
      <c r="BV247" s="92"/>
      <c r="BW247" s="92"/>
      <c r="BX247" s="92"/>
      <c r="BY247" s="92"/>
      <c r="BZ247" s="92"/>
      <c r="CA247" s="92"/>
      <c r="CB247" s="92"/>
      <c r="CC247" s="92"/>
      <c r="CD247" s="92"/>
      <c r="CE247" s="92"/>
      <c r="CF247" s="92"/>
      <c r="CG247" s="92"/>
      <c r="CH247" s="92"/>
      <c r="CI247" s="92"/>
      <c r="CJ247" s="92"/>
      <c r="CK247" s="92"/>
      <c r="CL247" s="92"/>
    </row>
    <row r="248" spans="1:90">
      <c r="A248" s="92"/>
      <c r="B248" s="188"/>
      <c r="C248" s="319"/>
      <c r="D248" s="92"/>
      <c r="E248" s="92"/>
      <c r="F248" s="92"/>
      <c r="G248" s="92"/>
      <c r="H248" s="92"/>
      <c r="I248" s="92"/>
      <c r="J248" s="92"/>
      <c r="K248" s="92"/>
      <c r="L248" s="92"/>
      <c r="M248" s="92"/>
      <c r="N248" s="92"/>
      <c r="O248" s="92"/>
      <c r="P248" s="92"/>
      <c r="Q248" s="92"/>
      <c r="R248" s="92"/>
      <c r="S248" s="92"/>
      <c r="T248" s="92"/>
      <c r="U248" s="92"/>
      <c r="V248" s="92"/>
      <c r="W248" s="92"/>
      <c r="X248" s="92"/>
      <c r="Y248" s="92"/>
      <c r="Z248" s="92"/>
      <c r="AA248" s="92"/>
      <c r="AB248" s="92"/>
      <c r="AC248" s="92"/>
      <c r="AD248" s="92"/>
      <c r="AE248" s="92"/>
      <c r="AF248" s="92"/>
      <c r="AG248" s="92"/>
      <c r="AH248" s="92"/>
      <c r="AI248" s="92"/>
      <c r="AJ248" s="92"/>
      <c r="AK248" s="92"/>
      <c r="AL248" s="92"/>
      <c r="AM248" s="92"/>
      <c r="AN248" s="92"/>
      <c r="AO248" s="92"/>
      <c r="AP248" s="92"/>
      <c r="AQ248" s="92"/>
      <c r="AR248" s="92"/>
      <c r="AS248" s="92"/>
      <c r="AT248" s="92"/>
      <c r="AU248" s="92"/>
      <c r="AV248" s="92"/>
      <c r="AW248" s="92"/>
      <c r="AX248" s="92"/>
      <c r="AY248" s="92"/>
      <c r="AZ248" s="92"/>
      <c r="BA248" s="92"/>
      <c r="BB248" s="92"/>
      <c r="BC248" s="92"/>
      <c r="BD248" s="92"/>
      <c r="BE248" s="92"/>
      <c r="BF248" s="92"/>
      <c r="BG248" s="92"/>
      <c r="BH248" s="92"/>
      <c r="BI248" s="92"/>
      <c r="BJ248" s="92"/>
      <c r="BK248" s="92"/>
      <c r="BL248" s="92"/>
      <c r="BM248" s="92"/>
      <c r="BN248" s="92"/>
      <c r="BO248" s="92"/>
      <c r="BP248" s="92"/>
      <c r="BQ248" s="92"/>
      <c r="BR248" s="92"/>
      <c r="BS248" s="92"/>
      <c r="BT248" s="92"/>
      <c r="BU248" s="92"/>
      <c r="BV248" s="92"/>
      <c r="BW248" s="92"/>
      <c r="BX248" s="92"/>
      <c r="BY248" s="92"/>
      <c r="BZ248" s="92"/>
      <c r="CA248" s="92"/>
      <c r="CB248" s="92"/>
      <c r="CC248" s="92"/>
      <c r="CD248" s="92"/>
      <c r="CE248" s="92"/>
      <c r="CF248" s="92"/>
      <c r="CG248" s="92"/>
      <c r="CH248" s="92"/>
      <c r="CI248" s="92"/>
      <c r="CJ248" s="92"/>
      <c r="CK248" s="92"/>
      <c r="CL248" s="92"/>
    </row>
    <row r="249" spans="1:90">
      <c r="A249" s="92"/>
      <c r="B249" s="188"/>
      <c r="C249" s="319"/>
      <c r="D249" s="92"/>
      <c r="E249" s="92"/>
      <c r="F249" s="92"/>
      <c r="G249" s="92"/>
      <c r="H249" s="92"/>
      <c r="I249" s="92"/>
      <c r="J249" s="92"/>
      <c r="K249" s="92"/>
      <c r="L249" s="92"/>
      <c r="M249" s="92"/>
      <c r="N249" s="92"/>
      <c r="O249" s="92"/>
      <c r="P249" s="92"/>
      <c r="Q249" s="92"/>
      <c r="R249" s="92"/>
      <c r="S249" s="92"/>
      <c r="T249" s="92"/>
      <c r="U249" s="92"/>
      <c r="V249" s="92"/>
      <c r="W249" s="92"/>
      <c r="X249" s="92"/>
      <c r="Y249" s="92"/>
      <c r="Z249" s="92"/>
      <c r="AA249" s="92"/>
      <c r="AB249" s="92"/>
      <c r="AC249" s="92"/>
      <c r="AD249" s="92"/>
      <c r="AE249" s="92"/>
      <c r="AF249" s="92"/>
      <c r="AG249" s="92"/>
      <c r="AH249" s="92"/>
      <c r="AI249" s="92"/>
      <c r="AJ249" s="92"/>
      <c r="AK249" s="92"/>
      <c r="AL249" s="92"/>
      <c r="AM249" s="92"/>
      <c r="AN249" s="92"/>
      <c r="AO249" s="92"/>
      <c r="AP249" s="92"/>
      <c r="AQ249" s="92"/>
      <c r="AR249" s="92"/>
      <c r="AS249" s="92"/>
      <c r="AT249" s="92"/>
      <c r="AU249" s="92"/>
      <c r="AV249" s="92"/>
      <c r="AW249" s="92"/>
      <c r="AX249" s="92"/>
      <c r="AY249" s="92"/>
      <c r="AZ249" s="92"/>
      <c r="BA249" s="92"/>
      <c r="BB249" s="92"/>
      <c r="BC249" s="92"/>
      <c r="BD249" s="92"/>
      <c r="BE249" s="92"/>
      <c r="BF249" s="92"/>
      <c r="BG249" s="92"/>
      <c r="BH249" s="92"/>
      <c r="BI249" s="92"/>
      <c r="BJ249" s="92"/>
      <c r="BK249" s="92"/>
      <c r="BL249" s="92"/>
      <c r="BM249" s="92"/>
      <c r="BN249" s="92"/>
      <c r="BO249" s="92"/>
      <c r="BP249" s="92"/>
      <c r="BQ249" s="92"/>
      <c r="BR249" s="92"/>
      <c r="BS249" s="92"/>
      <c r="BT249" s="92"/>
      <c r="BU249" s="92"/>
      <c r="BV249" s="92"/>
      <c r="BW249" s="92"/>
      <c r="BX249" s="92"/>
      <c r="BY249" s="92"/>
      <c r="BZ249" s="92"/>
      <c r="CA249" s="92"/>
      <c r="CB249" s="92"/>
      <c r="CC249" s="92"/>
      <c r="CD249" s="92"/>
      <c r="CE249" s="92"/>
      <c r="CF249" s="92"/>
      <c r="CG249" s="92"/>
      <c r="CH249" s="92"/>
      <c r="CI249" s="92"/>
      <c r="CJ249" s="92"/>
      <c r="CK249" s="92"/>
      <c r="CL249" s="92"/>
    </row>
    <row r="250" spans="1:90">
      <c r="A250" s="92"/>
      <c r="B250" s="188"/>
      <c r="C250" s="319"/>
      <c r="D250" s="92"/>
      <c r="E250" s="92"/>
      <c r="F250" s="92"/>
      <c r="G250" s="92"/>
      <c r="H250" s="92"/>
      <c r="I250" s="92"/>
      <c r="J250" s="92"/>
      <c r="K250" s="92"/>
      <c r="L250" s="92"/>
      <c r="M250" s="92"/>
      <c r="N250" s="92"/>
      <c r="O250" s="92"/>
      <c r="P250" s="92"/>
      <c r="Q250" s="92"/>
      <c r="R250" s="92"/>
      <c r="S250" s="92"/>
      <c r="T250" s="92"/>
      <c r="U250" s="92"/>
      <c r="V250" s="92"/>
      <c r="W250" s="92"/>
      <c r="X250" s="92"/>
      <c r="Y250" s="92"/>
      <c r="Z250" s="92"/>
      <c r="AA250" s="92"/>
      <c r="AB250" s="92"/>
      <c r="AC250" s="92"/>
      <c r="AD250" s="92"/>
      <c r="AE250" s="92"/>
      <c r="AF250" s="92"/>
      <c r="AG250" s="92"/>
      <c r="AH250" s="92"/>
      <c r="AI250" s="92"/>
      <c r="AJ250" s="92"/>
      <c r="AK250" s="92"/>
      <c r="AL250" s="92"/>
      <c r="AM250" s="92"/>
      <c r="AN250" s="92"/>
      <c r="AO250" s="92"/>
      <c r="AP250" s="92"/>
      <c r="AQ250" s="92"/>
      <c r="AR250" s="92"/>
      <c r="AS250" s="92"/>
      <c r="AT250" s="92"/>
      <c r="AU250" s="92"/>
      <c r="AV250" s="92"/>
      <c r="AW250" s="92"/>
      <c r="AX250" s="92"/>
      <c r="AY250" s="92"/>
      <c r="AZ250" s="92"/>
      <c r="BA250" s="92"/>
      <c r="BB250" s="92"/>
      <c r="BC250" s="92"/>
      <c r="BD250" s="92"/>
      <c r="BE250" s="92"/>
      <c r="BF250" s="92"/>
      <c r="BG250" s="92"/>
      <c r="BH250" s="92"/>
      <c r="BI250" s="92"/>
      <c r="BJ250" s="92"/>
      <c r="BK250" s="92"/>
      <c r="BL250" s="92"/>
      <c r="BM250" s="92"/>
      <c r="BN250" s="92"/>
      <c r="BO250" s="92"/>
      <c r="BP250" s="92"/>
      <c r="BQ250" s="92"/>
      <c r="BR250" s="92"/>
      <c r="BS250" s="92"/>
      <c r="BT250" s="92"/>
      <c r="BU250" s="92"/>
      <c r="BV250" s="92"/>
      <c r="BW250" s="92"/>
      <c r="BX250" s="92"/>
      <c r="BY250" s="92"/>
      <c r="BZ250" s="92"/>
      <c r="CA250" s="92"/>
      <c r="CB250" s="92"/>
      <c r="CC250" s="92"/>
      <c r="CD250" s="92"/>
      <c r="CE250" s="92"/>
      <c r="CF250" s="92"/>
      <c r="CG250" s="92"/>
      <c r="CH250" s="92"/>
      <c r="CI250" s="92"/>
      <c r="CJ250" s="92"/>
      <c r="CK250" s="92"/>
      <c r="CL250" s="92"/>
    </row>
    <row r="251" spans="1:90">
      <c r="A251" s="92"/>
      <c r="B251" s="188"/>
      <c r="C251" s="319"/>
      <c r="D251" s="92"/>
      <c r="E251" s="92"/>
      <c r="F251" s="92"/>
      <c r="G251" s="92"/>
      <c r="H251" s="92"/>
      <c r="I251" s="92"/>
      <c r="J251" s="92"/>
      <c r="K251" s="92"/>
      <c r="L251" s="92"/>
      <c r="M251" s="92"/>
      <c r="N251" s="92"/>
      <c r="O251" s="92"/>
      <c r="P251" s="92"/>
      <c r="Q251" s="92"/>
      <c r="R251" s="92"/>
      <c r="S251" s="92"/>
      <c r="T251" s="92"/>
      <c r="U251" s="92"/>
      <c r="V251" s="92"/>
      <c r="W251" s="92"/>
      <c r="X251" s="92"/>
      <c r="Y251" s="92"/>
      <c r="Z251" s="92"/>
      <c r="AA251" s="92"/>
      <c r="AB251" s="92"/>
      <c r="AC251" s="92"/>
      <c r="AD251" s="92"/>
      <c r="AE251" s="92"/>
      <c r="AF251" s="92"/>
      <c r="AG251" s="92"/>
      <c r="AH251" s="92"/>
      <c r="AI251" s="92"/>
      <c r="AJ251" s="92"/>
      <c r="AK251" s="92"/>
      <c r="AL251" s="92"/>
      <c r="AM251" s="92"/>
      <c r="AN251" s="92"/>
      <c r="AO251" s="92"/>
      <c r="AP251" s="92"/>
      <c r="AQ251" s="92"/>
      <c r="AR251" s="92"/>
      <c r="AS251" s="92"/>
      <c r="AT251" s="92"/>
      <c r="AU251" s="92"/>
      <c r="AV251" s="92"/>
      <c r="AW251" s="92"/>
      <c r="AX251" s="92"/>
      <c r="AY251" s="92"/>
      <c r="AZ251" s="92"/>
      <c r="BA251" s="92"/>
      <c r="BB251" s="92"/>
      <c r="BC251" s="92"/>
      <c r="BD251" s="92"/>
      <c r="BE251" s="92"/>
      <c r="BF251" s="92"/>
      <c r="BG251" s="92"/>
      <c r="BH251" s="92"/>
      <c r="BI251" s="92"/>
      <c r="BJ251" s="92"/>
      <c r="BK251" s="92"/>
      <c r="BL251" s="92"/>
      <c r="BM251" s="92"/>
      <c r="BN251" s="92"/>
      <c r="BO251" s="92"/>
      <c r="BP251" s="92"/>
      <c r="BQ251" s="92"/>
      <c r="BR251" s="92"/>
      <c r="BS251" s="92"/>
      <c r="BT251" s="92"/>
      <c r="BU251" s="92"/>
      <c r="BV251" s="92"/>
      <c r="BW251" s="92"/>
      <c r="BX251" s="92"/>
      <c r="BY251" s="92"/>
      <c r="BZ251" s="92"/>
      <c r="CA251" s="92"/>
      <c r="CB251" s="92"/>
      <c r="CC251" s="92"/>
      <c r="CD251" s="92"/>
      <c r="CE251" s="92"/>
      <c r="CF251" s="92"/>
      <c r="CG251" s="92"/>
      <c r="CH251" s="92"/>
      <c r="CI251" s="92"/>
      <c r="CJ251" s="92"/>
      <c r="CK251" s="92"/>
      <c r="CL251" s="92"/>
    </row>
    <row r="252" spans="1:90">
      <c r="A252" s="92"/>
      <c r="B252" s="188"/>
      <c r="C252" s="319"/>
      <c r="D252" s="92"/>
      <c r="E252" s="92"/>
      <c r="F252" s="92"/>
      <c r="G252" s="92"/>
      <c r="H252" s="92"/>
      <c r="I252" s="92"/>
      <c r="J252" s="92"/>
      <c r="K252" s="92"/>
      <c r="L252" s="92"/>
      <c r="M252" s="92"/>
      <c r="N252" s="92"/>
      <c r="O252" s="92"/>
      <c r="P252" s="92"/>
      <c r="Q252" s="92"/>
      <c r="R252" s="92"/>
      <c r="S252" s="92"/>
      <c r="T252" s="92"/>
      <c r="U252" s="92"/>
      <c r="V252" s="92"/>
      <c r="W252" s="92"/>
      <c r="X252" s="92"/>
      <c r="Y252" s="92"/>
      <c r="Z252" s="92"/>
      <c r="AA252" s="92"/>
      <c r="AB252" s="92"/>
      <c r="AC252" s="92"/>
      <c r="AD252" s="92"/>
      <c r="AE252" s="92"/>
      <c r="AF252" s="92"/>
      <c r="AG252" s="92"/>
      <c r="AH252" s="92"/>
      <c r="AI252" s="92"/>
      <c r="AJ252" s="92"/>
      <c r="AK252" s="92"/>
      <c r="AL252" s="92"/>
      <c r="AM252" s="92"/>
      <c r="AN252" s="92"/>
      <c r="AO252" s="92"/>
      <c r="AP252" s="92"/>
      <c r="AQ252" s="92"/>
      <c r="AR252" s="92"/>
      <c r="AS252" s="92"/>
      <c r="AT252" s="92"/>
      <c r="AU252" s="92"/>
      <c r="AV252" s="92"/>
      <c r="AW252" s="92"/>
      <c r="AX252" s="92"/>
      <c r="AY252" s="92"/>
      <c r="AZ252" s="92"/>
      <c r="BA252" s="92"/>
      <c r="BB252" s="92"/>
      <c r="BC252" s="92"/>
      <c r="BD252" s="92"/>
      <c r="BE252" s="92"/>
      <c r="BF252" s="92"/>
      <c r="BG252" s="92"/>
      <c r="BH252" s="92"/>
      <c r="BI252" s="92"/>
      <c r="BJ252" s="92"/>
      <c r="BK252" s="92"/>
      <c r="BL252" s="92"/>
      <c r="BM252" s="92"/>
      <c r="BN252" s="92"/>
      <c r="BO252" s="92"/>
      <c r="BP252" s="92"/>
      <c r="BQ252" s="92"/>
      <c r="BR252" s="92"/>
      <c r="BS252" s="92"/>
      <c r="BT252" s="92"/>
      <c r="BU252" s="92"/>
      <c r="BV252" s="92"/>
      <c r="BW252" s="92"/>
      <c r="BX252" s="92"/>
      <c r="BY252" s="92"/>
      <c r="BZ252" s="92"/>
      <c r="CA252" s="92"/>
      <c r="CB252" s="92"/>
      <c r="CC252" s="92"/>
      <c r="CD252" s="92"/>
      <c r="CE252" s="92"/>
      <c r="CF252" s="92"/>
      <c r="CG252" s="92"/>
      <c r="CH252" s="92"/>
      <c r="CI252" s="92"/>
      <c r="CJ252" s="92"/>
      <c r="CK252" s="92"/>
      <c r="CL252" s="92"/>
    </row>
    <row r="253" spans="1:90">
      <c r="A253" s="92"/>
      <c r="B253" s="188"/>
      <c r="C253" s="319"/>
      <c r="D253" s="92"/>
      <c r="E253" s="92"/>
      <c r="F253" s="92"/>
      <c r="G253" s="92"/>
      <c r="H253" s="92"/>
      <c r="I253" s="92"/>
      <c r="J253" s="92"/>
      <c r="K253" s="92"/>
      <c r="L253" s="92"/>
      <c r="M253" s="92"/>
      <c r="N253" s="92"/>
      <c r="O253" s="92"/>
      <c r="P253" s="92"/>
      <c r="Q253" s="92"/>
      <c r="R253" s="92"/>
      <c r="S253" s="92"/>
      <c r="T253" s="92"/>
      <c r="U253" s="92"/>
      <c r="V253" s="92"/>
      <c r="W253" s="92"/>
      <c r="X253" s="92"/>
      <c r="Y253" s="92"/>
      <c r="Z253" s="92"/>
      <c r="AA253" s="92"/>
      <c r="AB253" s="92"/>
      <c r="AC253" s="92"/>
      <c r="AD253" s="92"/>
      <c r="AE253" s="92"/>
      <c r="AF253" s="92"/>
      <c r="AG253" s="92"/>
      <c r="AH253" s="92"/>
      <c r="AI253" s="92"/>
      <c r="AJ253" s="92"/>
      <c r="AK253" s="92"/>
      <c r="AL253" s="92"/>
      <c r="AM253" s="92"/>
      <c r="AN253" s="92"/>
      <c r="AO253" s="92"/>
      <c r="AP253" s="92"/>
      <c r="AQ253" s="92"/>
      <c r="AR253" s="92"/>
      <c r="AS253" s="92"/>
      <c r="AT253" s="92"/>
      <c r="AU253" s="92"/>
      <c r="AV253" s="92"/>
      <c r="AW253" s="92"/>
      <c r="AX253" s="92"/>
      <c r="AY253" s="92"/>
      <c r="AZ253" s="92"/>
      <c r="BA253" s="92"/>
      <c r="BB253" s="92"/>
      <c r="BC253" s="92"/>
      <c r="BD253" s="92"/>
      <c r="BE253" s="92"/>
      <c r="BF253" s="92"/>
      <c r="BG253" s="92"/>
      <c r="BH253" s="92"/>
      <c r="BI253" s="92"/>
      <c r="BJ253" s="92"/>
      <c r="BK253" s="92"/>
      <c r="BL253" s="92"/>
      <c r="BM253" s="92"/>
      <c r="BN253" s="92"/>
      <c r="BO253" s="92"/>
      <c r="BP253" s="92"/>
      <c r="BQ253" s="92"/>
      <c r="BR253" s="92"/>
      <c r="BS253" s="92"/>
      <c r="BT253" s="92"/>
      <c r="BU253" s="92"/>
      <c r="BV253" s="92"/>
      <c r="BW253" s="92"/>
      <c r="BX253" s="92"/>
      <c r="BY253" s="92"/>
      <c r="BZ253" s="92"/>
      <c r="CA253" s="92"/>
      <c r="CB253" s="92"/>
      <c r="CC253" s="92"/>
      <c r="CD253" s="92"/>
      <c r="CE253" s="92"/>
      <c r="CF253" s="92"/>
      <c r="CG253" s="92"/>
      <c r="CH253" s="92"/>
      <c r="CI253" s="92"/>
      <c r="CJ253" s="92"/>
      <c r="CK253" s="92"/>
      <c r="CL253" s="92"/>
    </row>
    <row r="254" spans="1:90">
      <c r="A254" s="92"/>
      <c r="B254" s="188"/>
      <c r="C254" s="319"/>
      <c r="D254" s="92"/>
      <c r="E254" s="92"/>
      <c r="F254" s="92"/>
      <c r="G254" s="92"/>
      <c r="H254" s="92"/>
      <c r="I254" s="92"/>
      <c r="J254" s="92"/>
      <c r="K254" s="92"/>
      <c r="L254" s="92"/>
      <c r="M254" s="92"/>
      <c r="N254" s="92"/>
      <c r="O254" s="92"/>
      <c r="P254" s="92"/>
      <c r="Q254" s="92"/>
      <c r="R254" s="92"/>
      <c r="S254" s="92"/>
      <c r="T254" s="92"/>
      <c r="U254" s="92"/>
      <c r="V254" s="92"/>
      <c r="W254" s="92"/>
      <c r="X254" s="92"/>
      <c r="Y254" s="92"/>
      <c r="Z254" s="92"/>
      <c r="AA254" s="92"/>
      <c r="AB254" s="92"/>
      <c r="AC254" s="92"/>
      <c r="AD254" s="92"/>
      <c r="AE254" s="92"/>
      <c r="AF254" s="92"/>
      <c r="AG254" s="92"/>
      <c r="AH254" s="92"/>
      <c r="AI254" s="92"/>
      <c r="AJ254" s="92"/>
      <c r="AK254" s="92"/>
      <c r="AL254" s="92"/>
      <c r="AM254" s="92"/>
      <c r="AN254" s="92"/>
      <c r="AO254" s="92"/>
      <c r="AP254" s="92"/>
      <c r="AQ254" s="92"/>
      <c r="AR254" s="92"/>
      <c r="AS254" s="92"/>
      <c r="AT254" s="92"/>
      <c r="AU254" s="92"/>
      <c r="AV254" s="92"/>
      <c r="AW254" s="92"/>
      <c r="AX254" s="92"/>
      <c r="AY254" s="92"/>
      <c r="AZ254" s="92"/>
      <c r="BA254" s="92"/>
      <c r="BB254" s="92"/>
      <c r="BC254" s="92"/>
      <c r="BD254" s="92"/>
      <c r="BE254" s="92"/>
      <c r="BF254" s="92"/>
      <c r="BG254" s="92"/>
      <c r="BH254" s="92"/>
      <c r="BI254" s="92"/>
      <c r="BJ254" s="92"/>
      <c r="BK254" s="92"/>
      <c r="BL254" s="92"/>
      <c r="BM254" s="92"/>
      <c r="BN254" s="92"/>
      <c r="BO254" s="92"/>
      <c r="BP254" s="92"/>
      <c r="BQ254" s="92"/>
      <c r="BR254" s="92"/>
      <c r="BS254" s="92"/>
      <c r="BT254" s="92"/>
      <c r="BU254" s="92"/>
      <c r="BV254" s="92"/>
      <c r="BW254" s="92"/>
      <c r="BX254" s="92"/>
      <c r="BY254" s="92"/>
      <c r="BZ254" s="92"/>
      <c r="CA254" s="92"/>
      <c r="CB254" s="92"/>
      <c r="CC254" s="92"/>
      <c r="CD254" s="92"/>
      <c r="CE254" s="92"/>
      <c r="CF254" s="92"/>
      <c r="CG254" s="92"/>
      <c r="CH254" s="92"/>
      <c r="CI254" s="92"/>
      <c r="CJ254" s="92"/>
      <c r="CK254" s="92"/>
      <c r="CL254" s="92"/>
    </row>
    <row r="255" spans="1:90">
      <c r="A255" s="92"/>
      <c r="B255" s="188"/>
      <c r="C255" s="319"/>
      <c r="D255" s="92"/>
      <c r="E255" s="92"/>
      <c r="F255" s="92"/>
      <c r="G255" s="92"/>
      <c r="H255" s="92"/>
      <c r="I255" s="92"/>
      <c r="J255" s="92"/>
      <c r="K255" s="92"/>
      <c r="L255" s="92"/>
      <c r="M255" s="92"/>
      <c r="N255" s="92"/>
      <c r="O255" s="92"/>
      <c r="P255" s="92"/>
      <c r="Q255" s="92"/>
      <c r="R255" s="92"/>
      <c r="S255" s="92"/>
      <c r="T255" s="92"/>
      <c r="U255" s="92"/>
      <c r="V255" s="92"/>
      <c r="W255" s="92"/>
      <c r="X255" s="92"/>
      <c r="Y255" s="92"/>
      <c r="Z255" s="92"/>
      <c r="AA255" s="92"/>
      <c r="AB255" s="92"/>
      <c r="AC255" s="92"/>
      <c r="AD255" s="92"/>
      <c r="AE255" s="92"/>
      <c r="AF255" s="92"/>
      <c r="AG255" s="92"/>
      <c r="AH255" s="92"/>
      <c r="AI255" s="92"/>
      <c r="AJ255" s="92"/>
      <c r="AK255" s="92"/>
      <c r="AL255" s="92"/>
      <c r="AM255" s="92"/>
      <c r="AN255" s="92"/>
      <c r="AO255" s="92"/>
      <c r="AP255" s="92"/>
      <c r="AQ255" s="92"/>
      <c r="AR255" s="92"/>
      <c r="AS255" s="92"/>
      <c r="AT255" s="92"/>
      <c r="AU255" s="92"/>
      <c r="AV255" s="92"/>
      <c r="AW255" s="92"/>
      <c r="AX255" s="92"/>
      <c r="AY255" s="92"/>
      <c r="AZ255" s="92"/>
      <c r="BA255" s="92"/>
      <c r="BB255" s="92"/>
      <c r="BC255" s="92"/>
      <c r="BD255" s="92"/>
      <c r="BE255" s="92"/>
      <c r="BF255" s="92"/>
      <c r="BG255" s="92"/>
      <c r="BH255" s="92"/>
      <c r="BI255" s="92"/>
      <c r="BJ255" s="92"/>
      <c r="BK255" s="92"/>
      <c r="BL255" s="92"/>
      <c r="BM255" s="92"/>
      <c r="BN255" s="92"/>
      <c r="BO255" s="92"/>
      <c r="BP255" s="92"/>
      <c r="BQ255" s="92"/>
      <c r="BR255" s="92"/>
      <c r="BS255" s="92"/>
      <c r="BT255" s="92"/>
      <c r="BU255" s="92"/>
      <c r="BV255" s="92"/>
      <c r="BW255" s="92"/>
      <c r="BX255" s="92"/>
      <c r="BY255" s="92"/>
      <c r="BZ255" s="92"/>
      <c r="CA255" s="92"/>
      <c r="CB255" s="92"/>
      <c r="CC255" s="92"/>
      <c r="CD255" s="92"/>
      <c r="CE255" s="92"/>
      <c r="CF255" s="92"/>
      <c r="CG255" s="92"/>
      <c r="CH255" s="92"/>
      <c r="CI255" s="92"/>
      <c r="CJ255" s="92"/>
      <c r="CK255" s="92"/>
      <c r="CL255" s="92"/>
    </row>
    <row r="256" spans="1:90">
      <c r="A256" s="92"/>
      <c r="B256" s="188"/>
      <c r="C256" s="319"/>
      <c r="D256" s="92"/>
      <c r="E256" s="92"/>
      <c r="F256" s="92"/>
      <c r="G256" s="92"/>
      <c r="H256" s="92"/>
      <c r="I256" s="92"/>
      <c r="J256" s="92"/>
      <c r="K256" s="92"/>
      <c r="L256" s="92"/>
      <c r="M256" s="92"/>
      <c r="N256" s="92"/>
      <c r="O256" s="92"/>
      <c r="P256" s="92"/>
      <c r="Q256" s="92"/>
      <c r="R256" s="92"/>
      <c r="S256" s="92"/>
      <c r="T256" s="92"/>
      <c r="U256" s="92"/>
      <c r="V256" s="92"/>
      <c r="W256" s="92"/>
      <c r="X256" s="92"/>
      <c r="Y256" s="92"/>
      <c r="Z256" s="92"/>
      <c r="AA256" s="92"/>
      <c r="AB256" s="92"/>
      <c r="AC256" s="92"/>
      <c r="AD256" s="92"/>
      <c r="AE256" s="92"/>
      <c r="AF256" s="92"/>
      <c r="AG256" s="92"/>
      <c r="AH256" s="92"/>
      <c r="AI256" s="92"/>
      <c r="AJ256" s="92"/>
      <c r="AK256" s="92"/>
      <c r="AL256" s="92"/>
      <c r="AM256" s="92"/>
      <c r="AN256" s="92"/>
      <c r="AO256" s="92"/>
      <c r="AP256" s="92"/>
      <c r="AQ256" s="92"/>
      <c r="AR256" s="92"/>
      <c r="AS256" s="92"/>
      <c r="AT256" s="92"/>
      <c r="AU256" s="92"/>
      <c r="AV256" s="92"/>
      <c r="AW256" s="92"/>
      <c r="AX256" s="92"/>
      <c r="AY256" s="92"/>
      <c r="AZ256" s="92"/>
      <c r="BA256" s="92"/>
      <c r="BB256" s="92"/>
      <c r="BC256" s="92"/>
      <c r="BD256" s="92"/>
      <c r="BE256" s="92"/>
      <c r="BF256" s="92"/>
      <c r="BG256" s="92"/>
      <c r="BH256" s="92"/>
      <c r="BI256" s="92"/>
      <c r="BJ256" s="92"/>
      <c r="BK256" s="92"/>
      <c r="BL256" s="92"/>
      <c r="BM256" s="92"/>
      <c r="BN256" s="92"/>
      <c r="BO256" s="92"/>
      <c r="BP256" s="92"/>
      <c r="BQ256" s="92"/>
      <c r="BR256" s="92"/>
      <c r="BS256" s="92"/>
      <c r="BT256" s="92"/>
      <c r="BU256" s="92"/>
      <c r="BV256" s="92"/>
      <c r="BW256" s="92"/>
      <c r="BX256" s="92"/>
      <c r="BY256" s="92"/>
      <c r="BZ256" s="92"/>
      <c r="CA256" s="92"/>
      <c r="CB256" s="92"/>
      <c r="CC256" s="92"/>
      <c r="CD256" s="92"/>
      <c r="CE256" s="92"/>
      <c r="CF256" s="92"/>
      <c r="CG256" s="92"/>
      <c r="CH256" s="92"/>
      <c r="CI256" s="92"/>
      <c r="CJ256" s="92"/>
      <c r="CK256" s="92"/>
      <c r="CL256" s="92"/>
    </row>
    <row r="257" spans="1:90">
      <c r="A257" s="92"/>
      <c r="B257" s="188"/>
      <c r="C257" s="319"/>
      <c r="D257" s="92"/>
      <c r="E257" s="92"/>
      <c r="F257" s="92"/>
      <c r="G257" s="92"/>
      <c r="H257" s="92"/>
      <c r="I257" s="92"/>
      <c r="J257" s="92"/>
      <c r="K257" s="92"/>
      <c r="L257" s="92"/>
      <c r="M257" s="92"/>
      <c r="N257" s="92"/>
      <c r="O257" s="92"/>
      <c r="P257" s="92"/>
      <c r="Q257" s="92"/>
      <c r="R257" s="92"/>
      <c r="S257" s="92"/>
      <c r="T257" s="92"/>
      <c r="U257" s="92"/>
      <c r="V257" s="92"/>
      <c r="W257" s="92"/>
      <c r="X257" s="92"/>
      <c r="Y257" s="92"/>
      <c r="Z257" s="92"/>
      <c r="AA257" s="92"/>
      <c r="AB257" s="92"/>
      <c r="AC257" s="92"/>
      <c r="AD257" s="92"/>
      <c r="AE257" s="92"/>
      <c r="AF257" s="92"/>
      <c r="AG257" s="92"/>
      <c r="AH257" s="92"/>
      <c r="AI257" s="92"/>
      <c r="AJ257" s="92"/>
      <c r="AK257" s="92"/>
      <c r="AL257" s="92"/>
      <c r="AM257" s="92"/>
      <c r="AN257" s="92"/>
      <c r="AO257" s="92"/>
      <c r="AP257" s="92"/>
      <c r="AQ257" s="92"/>
      <c r="AR257" s="92"/>
      <c r="AS257" s="92"/>
      <c r="AT257" s="92"/>
      <c r="AU257" s="92"/>
      <c r="AV257" s="92"/>
      <c r="AW257" s="92"/>
      <c r="AX257" s="92"/>
      <c r="AY257" s="92"/>
      <c r="AZ257" s="92"/>
      <c r="BA257" s="92"/>
      <c r="BB257" s="92"/>
      <c r="BC257" s="92"/>
      <c r="BD257" s="92"/>
      <c r="BE257" s="92"/>
      <c r="BF257" s="92"/>
      <c r="BG257" s="92"/>
      <c r="BH257" s="92"/>
      <c r="BI257" s="92"/>
      <c r="BJ257" s="92"/>
      <c r="BK257" s="92"/>
      <c r="BL257" s="92"/>
      <c r="BM257" s="92"/>
      <c r="BN257" s="92"/>
      <c r="BO257" s="92"/>
      <c r="BP257" s="92"/>
      <c r="BQ257" s="92"/>
      <c r="BR257" s="92"/>
      <c r="BS257" s="92"/>
      <c r="BT257" s="92"/>
      <c r="BU257" s="92"/>
      <c r="BV257" s="92"/>
      <c r="BW257" s="92"/>
      <c r="BX257" s="92"/>
      <c r="BY257" s="92"/>
      <c r="BZ257" s="92"/>
      <c r="CA257" s="92"/>
      <c r="CB257" s="92"/>
      <c r="CC257" s="92"/>
      <c r="CD257" s="92"/>
      <c r="CE257" s="92"/>
      <c r="CF257" s="92"/>
      <c r="CG257" s="92"/>
      <c r="CH257" s="92"/>
      <c r="CI257" s="92"/>
      <c r="CJ257" s="92"/>
      <c r="CK257" s="92"/>
      <c r="CL257" s="92"/>
    </row>
    <row r="258" spans="1:90">
      <c r="A258" s="92"/>
      <c r="B258" s="188"/>
      <c r="C258" s="319"/>
      <c r="D258" s="92"/>
      <c r="E258" s="92"/>
      <c r="F258" s="92"/>
      <c r="G258" s="92"/>
      <c r="H258" s="92"/>
      <c r="I258" s="92"/>
      <c r="J258" s="92"/>
      <c r="K258" s="92"/>
      <c r="L258" s="92"/>
      <c r="M258" s="92"/>
      <c r="N258" s="92"/>
      <c r="O258" s="92"/>
      <c r="P258" s="92"/>
      <c r="Q258" s="92"/>
      <c r="R258" s="92"/>
      <c r="S258" s="92"/>
      <c r="T258" s="92"/>
      <c r="U258" s="92"/>
      <c r="V258" s="92"/>
      <c r="W258" s="92"/>
      <c r="X258" s="92"/>
      <c r="Y258" s="92"/>
      <c r="Z258" s="92"/>
      <c r="AA258" s="92"/>
      <c r="AB258" s="92"/>
      <c r="AC258" s="92"/>
      <c r="AD258" s="92"/>
      <c r="AE258" s="92"/>
      <c r="AF258" s="92"/>
      <c r="AG258" s="92"/>
      <c r="AH258" s="92"/>
      <c r="AI258" s="92"/>
      <c r="AJ258" s="92"/>
      <c r="AK258" s="92"/>
      <c r="AL258" s="92"/>
      <c r="AM258" s="92"/>
      <c r="AN258" s="92"/>
      <c r="AO258" s="92"/>
      <c r="AP258" s="92"/>
      <c r="AQ258" s="92"/>
      <c r="AR258" s="92"/>
      <c r="AS258" s="92"/>
      <c r="AT258" s="92"/>
      <c r="AU258" s="92"/>
      <c r="AV258" s="92"/>
      <c r="AW258" s="92"/>
      <c r="AX258" s="92"/>
      <c r="AY258" s="92"/>
      <c r="AZ258" s="92"/>
      <c r="BA258" s="92"/>
      <c r="BB258" s="92"/>
      <c r="BC258" s="92"/>
      <c r="BD258" s="92"/>
      <c r="BE258" s="92"/>
      <c r="BF258" s="92"/>
      <c r="BG258" s="92"/>
      <c r="BH258" s="92"/>
      <c r="BI258" s="92"/>
      <c r="BJ258" s="92"/>
      <c r="BK258" s="92"/>
      <c r="BL258" s="92"/>
      <c r="BM258" s="92"/>
      <c r="BN258" s="92"/>
      <c r="BO258" s="92"/>
      <c r="BP258" s="92"/>
      <c r="BQ258" s="92"/>
      <c r="BR258" s="92"/>
      <c r="BS258" s="92"/>
      <c r="BT258" s="92"/>
      <c r="BU258" s="92"/>
      <c r="BV258" s="92"/>
      <c r="BW258" s="92"/>
      <c r="BX258" s="92"/>
      <c r="BY258" s="92"/>
      <c r="BZ258" s="92"/>
      <c r="CA258" s="92"/>
      <c r="CB258" s="92"/>
      <c r="CC258" s="92"/>
      <c r="CD258" s="92"/>
      <c r="CE258" s="92"/>
      <c r="CF258" s="92"/>
      <c r="CG258" s="92"/>
      <c r="CH258" s="92"/>
      <c r="CI258" s="92"/>
      <c r="CJ258" s="92"/>
      <c r="CK258" s="92"/>
      <c r="CL258" s="92"/>
    </row>
    <row r="259" spans="1:90">
      <c r="A259" s="92"/>
      <c r="B259" s="188"/>
      <c r="C259" s="319"/>
      <c r="D259" s="92"/>
      <c r="E259" s="92"/>
      <c r="F259" s="92"/>
      <c r="G259" s="92"/>
      <c r="H259" s="92"/>
      <c r="I259" s="92"/>
      <c r="J259" s="92"/>
      <c r="K259" s="92"/>
      <c r="L259" s="92"/>
      <c r="M259" s="92"/>
      <c r="N259" s="92"/>
      <c r="O259" s="92"/>
      <c r="P259" s="92"/>
      <c r="Q259" s="92"/>
      <c r="R259" s="92"/>
      <c r="S259" s="92"/>
      <c r="T259" s="92"/>
      <c r="U259" s="92"/>
      <c r="V259" s="92"/>
      <c r="W259" s="92"/>
      <c r="X259" s="92"/>
      <c r="Y259" s="92"/>
      <c r="Z259" s="92"/>
      <c r="AA259" s="92"/>
      <c r="AB259" s="92"/>
      <c r="AC259" s="92"/>
      <c r="AD259" s="92"/>
      <c r="AE259" s="92"/>
      <c r="AF259" s="92"/>
      <c r="AG259" s="92"/>
      <c r="AH259" s="92"/>
      <c r="AI259" s="92"/>
      <c r="AJ259" s="92"/>
      <c r="AK259" s="92"/>
      <c r="AL259" s="92"/>
      <c r="AM259" s="92"/>
      <c r="AN259" s="92"/>
      <c r="AO259" s="92"/>
      <c r="AP259" s="92"/>
      <c r="AQ259" s="92"/>
      <c r="AR259" s="92"/>
      <c r="AS259" s="92"/>
      <c r="AT259" s="92"/>
      <c r="AU259" s="92"/>
      <c r="AV259" s="92"/>
      <c r="AW259" s="92"/>
      <c r="AX259" s="92"/>
      <c r="AY259" s="92"/>
      <c r="AZ259" s="92"/>
      <c r="BA259" s="92"/>
      <c r="BB259" s="92"/>
      <c r="BC259" s="92"/>
      <c r="BD259" s="92"/>
      <c r="BE259" s="92"/>
      <c r="BF259" s="92"/>
      <c r="BG259" s="92"/>
      <c r="BH259" s="92"/>
      <c r="BI259" s="92"/>
      <c r="BJ259" s="92"/>
      <c r="BK259" s="92"/>
      <c r="BL259" s="92"/>
      <c r="BM259" s="92"/>
      <c r="BN259" s="92"/>
      <c r="BO259" s="92"/>
      <c r="BP259" s="92"/>
      <c r="BQ259" s="92"/>
      <c r="BR259" s="92"/>
      <c r="BS259" s="92"/>
      <c r="BT259" s="92"/>
      <c r="BU259" s="92"/>
      <c r="BV259" s="92"/>
      <c r="BW259" s="92"/>
      <c r="BX259" s="92"/>
      <c r="BY259" s="92"/>
      <c r="BZ259" s="92"/>
      <c r="CA259" s="92"/>
      <c r="CB259" s="92"/>
      <c r="CC259" s="92"/>
      <c r="CD259" s="92"/>
      <c r="CE259" s="92"/>
      <c r="CF259" s="92"/>
      <c r="CG259" s="92"/>
      <c r="CH259" s="92"/>
      <c r="CI259" s="92"/>
      <c r="CJ259" s="92"/>
      <c r="CK259" s="92"/>
      <c r="CL259" s="92"/>
    </row>
    <row r="260" spans="1:90">
      <c r="A260" s="92"/>
      <c r="B260" s="188"/>
      <c r="C260" s="319"/>
      <c r="D260" s="92"/>
      <c r="E260" s="92"/>
      <c r="F260" s="92"/>
      <c r="G260" s="92"/>
      <c r="H260" s="92"/>
      <c r="I260" s="92"/>
      <c r="J260" s="92"/>
      <c r="K260" s="92"/>
      <c r="L260" s="92"/>
      <c r="M260" s="92"/>
      <c r="N260" s="92"/>
      <c r="O260" s="92"/>
      <c r="P260" s="92"/>
      <c r="Q260" s="92"/>
      <c r="R260" s="92"/>
      <c r="S260" s="92"/>
      <c r="T260" s="92"/>
      <c r="U260" s="92"/>
      <c r="V260" s="92"/>
      <c r="W260" s="92"/>
      <c r="X260" s="92"/>
      <c r="Y260" s="92"/>
      <c r="Z260" s="92"/>
      <c r="AA260" s="92"/>
      <c r="AB260" s="92"/>
      <c r="AC260" s="92"/>
      <c r="AD260" s="92"/>
      <c r="AE260" s="92"/>
      <c r="AF260" s="92"/>
      <c r="AG260" s="92"/>
      <c r="AH260" s="92"/>
      <c r="AI260" s="92"/>
      <c r="AJ260" s="92"/>
      <c r="AK260" s="92"/>
      <c r="AL260" s="92"/>
      <c r="AM260" s="92"/>
      <c r="AN260" s="92"/>
      <c r="AO260" s="92"/>
      <c r="AP260" s="92"/>
      <c r="AQ260" s="92"/>
      <c r="AR260" s="92"/>
      <c r="AS260" s="92"/>
      <c r="AT260" s="92"/>
      <c r="AU260" s="92"/>
      <c r="AV260" s="92"/>
      <c r="AW260" s="92"/>
      <c r="AX260" s="92"/>
      <c r="AY260" s="92"/>
      <c r="AZ260" s="92"/>
      <c r="BA260" s="92"/>
      <c r="BB260" s="92"/>
      <c r="BC260" s="92"/>
      <c r="BD260" s="92"/>
      <c r="BE260" s="92"/>
      <c r="BF260" s="92"/>
      <c r="BG260" s="92"/>
      <c r="BH260" s="92"/>
      <c r="BI260" s="92"/>
      <c r="BJ260" s="92"/>
      <c r="BK260" s="92"/>
      <c r="BL260" s="92"/>
      <c r="BM260" s="92"/>
      <c r="BN260" s="92"/>
      <c r="BO260" s="92"/>
      <c r="BP260" s="92"/>
      <c r="BQ260" s="92"/>
      <c r="BR260" s="92"/>
      <c r="BS260" s="92"/>
      <c r="BT260" s="92"/>
      <c r="BU260" s="92"/>
      <c r="BV260" s="92"/>
      <c r="BW260" s="92"/>
      <c r="BX260" s="92"/>
      <c r="BY260" s="92"/>
      <c r="BZ260" s="92"/>
      <c r="CA260" s="92"/>
      <c r="CB260" s="92"/>
      <c r="CC260" s="92"/>
      <c r="CD260" s="92"/>
      <c r="CE260" s="92"/>
      <c r="CF260" s="92"/>
      <c r="CG260" s="92"/>
      <c r="CH260" s="92"/>
      <c r="CI260" s="92"/>
      <c r="CJ260" s="92"/>
      <c r="CK260" s="92"/>
      <c r="CL260" s="92"/>
    </row>
    <row r="261" spans="1:90">
      <c r="A261" s="92"/>
      <c r="B261" s="188"/>
      <c r="C261" s="319"/>
      <c r="D261" s="92"/>
      <c r="E261" s="92"/>
      <c r="F261" s="92"/>
      <c r="G261" s="92"/>
      <c r="H261" s="92"/>
      <c r="I261" s="92"/>
      <c r="J261" s="92"/>
      <c r="K261" s="92"/>
      <c r="L261" s="92"/>
      <c r="M261" s="92"/>
      <c r="N261" s="92"/>
      <c r="O261" s="92"/>
      <c r="P261" s="92"/>
      <c r="Q261" s="92"/>
      <c r="R261" s="92"/>
      <c r="S261" s="92"/>
      <c r="T261" s="92"/>
      <c r="U261" s="92"/>
      <c r="V261" s="92"/>
      <c r="W261" s="92"/>
      <c r="X261" s="92"/>
      <c r="Y261" s="92"/>
      <c r="Z261" s="92"/>
      <c r="AA261" s="92"/>
      <c r="AB261" s="92"/>
      <c r="AC261" s="92"/>
      <c r="AD261" s="92"/>
      <c r="AE261" s="92"/>
      <c r="AF261" s="92"/>
      <c r="AG261" s="92"/>
      <c r="AH261" s="92"/>
      <c r="AI261" s="92"/>
      <c r="AJ261" s="92"/>
      <c r="AK261" s="92"/>
      <c r="AL261" s="92"/>
      <c r="AM261" s="92"/>
      <c r="AN261" s="92"/>
      <c r="AO261" s="92"/>
      <c r="AP261" s="92"/>
      <c r="AQ261" s="92"/>
      <c r="AR261" s="92"/>
      <c r="AS261" s="92"/>
      <c r="AT261" s="92"/>
      <c r="AU261" s="92"/>
      <c r="AV261" s="92"/>
      <c r="AW261" s="92"/>
      <c r="AX261" s="92"/>
      <c r="AY261" s="92"/>
      <c r="AZ261" s="92"/>
      <c r="BA261" s="92"/>
      <c r="BB261" s="92"/>
      <c r="BC261" s="92"/>
      <c r="BD261" s="92"/>
      <c r="BE261" s="92"/>
      <c r="BF261" s="92"/>
      <c r="BG261" s="92"/>
      <c r="BH261" s="92"/>
      <c r="BI261" s="92"/>
      <c r="BJ261" s="92"/>
      <c r="BK261" s="92"/>
      <c r="BL261" s="92"/>
      <c r="BM261" s="92"/>
      <c r="BN261" s="92"/>
      <c r="BO261" s="92"/>
      <c r="BP261" s="92"/>
      <c r="BQ261" s="92"/>
      <c r="BR261" s="92"/>
      <c r="BS261" s="92"/>
      <c r="BT261" s="92"/>
      <c r="BU261" s="92"/>
      <c r="BV261" s="92"/>
      <c r="BW261" s="92"/>
      <c r="BX261" s="92"/>
      <c r="BY261" s="92"/>
      <c r="BZ261" s="92"/>
      <c r="CA261" s="92"/>
      <c r="CB261" s="92"/>
      <c r="CC261" s="92"/>
      <c r="CD261" s="92"/>
      <c r="CE261" s="92"/>
      <c r="CF261" s="92"/>
      <c r="CG261" s="92"/>
      <c r="CH261" s="92"/>
      <c r="CI261" s="92"/>
      <c r="CJ261" s="92"/>
      <c r="CK261" s="92"/>
      <c r="CL261" s="92"/>
    </row>
    <row r="262" spans="1:90">
      <c r="A262" s="92"/>
      <c r="B262" s="188"/>
      <c r="C262" s="319"/>
      <c r="D262" s="92"/>
      <c r="E262" s="92"/>
      <c r="F262" s="92"/>
      <c r="G262" s="92"/>
      <c r="H262" s="92"/>
      <c r="I262" s="92"/>
      <c r="J262" s="92"/>
      <c r="K262" s="92"/>
      <c r="L262" s="92"/>
      <c r="M262" s="92"/>
      <c r="N262" s="92"/>
      <c r="O262" s="92"/>
      <c r="P262" s="92"/>
      <c r="Q262" s="92"/>
      <c r="R262" s="92"/>
      <c r="S262" s="92"/>
      <c r="T262" s="92"/>
      <c r="U262" s="92"/>
      <c r="V262" s="92"/>
      <c r="W262" s="92"/>
      <c r="X262" s="92"/>
      <c r="Y262" s="92"/>
      <c r="Z262" s="92"/>
      <c r="AA262" s="92"/>
      <c r="AB262" s="92"/>
      <c r="AC262" s="92"/>
      <c r="AD262" s="92"/>
      <c r="AE262" s="92"/>
      <c r="AF262" s="92"/>
      <c r="AG262" s="92"/>
      <c r="AH262" s="92"/>
      <c r="AI262" s="92"/>
      <c r="AJ262" s="92"/>
      <c r="AK262" s="92"/>
      <c r="AL262" s="92"/>
      <c r="AM262" s="92"/>
      <c r="AN262" s="92"/>
      <c r="AO262" s="92"/>
      <c r="AP262" s="92"/>
      <c r="AQ262" s="92"/>
      <c r="AR262" s="92"/>
      <c r="AS262" s="92"/>
      <c r="AT262" s="92"/>
      <c r="AU262" s="92"/>
      <c r="AV262" s="92"/>
      <c r="AW262" s="92"/>
      <c r="AX262" s="92"/>
      <c r="AY262" s="92"/>
      <c r="AZ262" s="92"/>
      <c r="BA262" s="92"/>
      <c r="BB262" s="92"/>
      <c r="BC262" s="92"/>
      <c r="BD262" s="92"/>
      <c r="BE262" s="92"/>
      <c r="BF262" s="92"/>
      <c r="BG262" s="92"/>
      <c r="BH262" s="92"/>
      <c r="BI262" s="92"/>
      <c r="BJ262" s="92"/>
      <c r="BK262" s="92"/>
      <c r="BL262" s="92"/>
      <c r="BM262" s="92"/>
      <c r="BN262" s="92"/>
      <c r="BO262" s="92"/>
      <c r="BP262" s="92"/>
      <c r="BQ262" s="92"/>
      <c r="BR262" s="92"/>
      <c r="BS262" s="92"/>
      <c r="BT262" s="92"/>
      <c r="BU262" s="92"/>
      <c r="BV262" s="92"/>
      <c r="BW262" s="92"/>
      <c r="BX262" s="92"/>
      <c r="BY262" s="92"/>
      <c r="BZ262" s="92"/>
      <c r="CA262" s="92"/>
      <c r="CB262" s="92"/>
      <c r="CC262" s="92"/>
      <c r="CD262" s="92"/>
      <c r="CE262" s="92"/>
      <c r="CF262" s="92"/>
      <c r="CG262" s="92"/>
      <c r="CH262" s="92"/>
      <c r="CI262" s="92"/>
      <c r="CJ262" s="92"/>
      <c r="CK262" s="92"/>
      <c r="CL262" s="92"/>
    </row>
    <row r="263" spans="1:90">
      <c r="A263" s="92"/>
      <c r="B263" s="188"/>
      <c r="C263" s="319"/>
      <c r="D263" s="92"/>
      <c r="E263" s="92"/>
      <c r="F263" s="92"/>
      <c r="G263" s="92"/>
      <c r="H263" s="92"/>
      <c r="I263" s="92"/>
      <c r="J263" s="92"/>
      <c r="K263" s="92"/>
      <c r="L263" s="92"/>
      <c r="M263" s="92"/>
      <c r="N263" s="92"/>
      <c r="O263" s="92"/>
      <c r="P263" s="92"/>
      <c r="Q263" s="92"/>
      <c r="R263" s="92"/>
      <c r="S263" s="92"/>
      <c r="T263" s="92"/>
      <c r="U263" s="92"/>
      <c r="V263" s="92"/>
      <c r="W263" s="92"/>
      <c r="X263" s="92"/>
      <c r="Y263" s="92"/>
      <c r="Z263" s="92"/>
      <c r="AA263" s="92"/>
      <c r="AB263" s="92"/>
      <c r="AC263" s="92"/>
      <c r="AD263" s="92"/>
      <c r="AE263" s="92"/>
      <c r="AF263" s="92"/>
      <c r="AG263" s="92"/>
      <c r="AH263" s="92"/>
      <c r="AI263" s="92"/>
      <c r="AJ263" s="92"/>
      <c r="AK263" s="92"/>
      <c r="AL263" s="92"/>
      <c r="AM263" s="92"/>
      <c r="AN263" s="92"/>
      <c r="AO263" s="92"/>
      <c r="AP263" s="92"/>
      <c r="AQ263" s="92"/>
      <c r="AR263" s="92"/>
      <c r="AS263" s="92"/>
      <c r="AT263" s="92"/>
      <c r="AU263" s="92"/>
      <c r="AV263" s="92"/>
      <c r="AW263" s="92"/>
      <c r="AX263" s="92"/>
      <c r="AY263" s="92"/>
      <c r="AZ263" s="92"/>
      <c r="BA263" s="92"/>
      <c r="BB263" s="92"/>
      <c r="BC263" s="92"/>
      <c r="BD263" s="92"/>
      <c r="BE263" s="92"/>
      <c r="BF263" s="92"/>
      <c r="BG263" s="92"/>
      <c r="BH263" s="92"/>
      <c r="BI263" s="92"/>
      <c r="BJ263" s="92"/>
      <c r="BK263" s="92"/>
      <c r="BL263" s="92"/>
      <c r="BM263" s="92"/>
      <c r="BN263" s="92"/>
      <c r="BO263" s="92"/>
      <c r="BP263" s="92"/>
      <c r="BQ263" s="92"/>
      <c r="BR263" s="92"/>
      <c r="BS263" s="92"/>
      <c r="BT263" s="92"/>
      <c r="BU263" s="92"/>
      <c r="BV263" s="92"/>
      <c r="BW263" s="92"/>
      <c r="BX263" s="92"/>
      <c r="BY263" s="92"/>
      <c r="BZ263" s="92"/>
      <c r="CA263" s="92"/>
      <c r="CB263" s="92"/>
      <c r="CC263" s="92"/>
      <c r="CD263" s="92"/>
      <c r="CE263" s="92"/>
      <c r="CF263" s="92"/>
      <c r="CG263" s="92"/>
      <c r="CH263" s="92"/>
      <c r="CI263" s="92"/>
      <c r="CJ263" s="92"/>
      <c r="CK263" s="92"/>
      <c r="CL263" s="92"/>
    </row>
    <row r="264" spans="1:90">
      <c r="A264" s="92"/>
      <c r="B264" s="188"/>
      <c r="C264" s="319"/>
      <c r="D264" s="92"/>
      <c r="E264" s="92"/>
      <c r="F264" s="92"/>
      <c r="G264" s="92"/>
      <c r="H264" s="92"/>
      <c r="I264" s="92"/>
      <c r="J264" s="92"/>
      <c r="K264" s="92"/>
      <c r="L264" s="92"/>
      <c r="M264" s="92"/>
      <c r="N264" s="92"/>
      <c r="O264" s="92"/>
      <c r="P264" s="92"/>
      <c r="Q264" s="92"/>
      <c r="R264" s="92"/>
      <c r="S264" s="92"/>
      <c r="T264" s="92"/>
      <c r="U264" s="92"/>
      <c r="V264" s="92"/>
      <c r="W264" s="92"/>
      <c r="X264" s="92"/>
      <c r="Y264" s="92"/>
      <c r="Z264" s="92"/>
      <c r="AA264" s="92"/>
      <c r="AB264" s="92"/>
      <c r="AC264" s="92"/>
      <c r="AD264" s="92"/>
      <c r="AE264" s="92"/>
      <c r="AF264" s="92"/>
      <c r="AG264" s="92"/>
      <c r="AH264" s="92"/>
      <c r="AI264" s="92"/>
      <c r="AJ264" s="92"/>
      <c r="AK264" s="92"/>
      <c r="AL264" s="92"/>
      <c r="AM264" s="92"/>
      <c r="AN264" s="92"/>
      <c r="AO264" s="92"/>
      <c r="AP264" s="92"/>
      <c r="AQ264" s="92"/>
      <c r="AR264" s="92"/>
      <c r="AS264" s="92"/>
      <c r="AT264" s="92"/>
      <c r="AU264" s="92"/>
      <c r="AV264" s="92"/>
      <c r="AW264" s="92"/>
      <c r="AX264" s="92"/>
      <c r="AY264" s="92"/>
      <c r="AZ264" s="92"/>
      <c r="BA264" s="92"/>
      <c r="BB264" s="92"/>
      <c r="BC264" s="92"/>
      <c r="BD264" s="92"/>
      <c r="BE264" s="92"/>
      <c r="BF264" s="92"/>
      <c r="BG264" s="92"/>
      <c r="BH264" s="92"/>
      <c r="BI264" s="92"/>
      <c r="BJ264" s="92"/>
      <c r="BK264" s="92"/>
      <c r="BL264" s="92"/>
      <c r="BM264" s="92"/>
      <c r="BN264" s="92"/>
      <c r="BO264" s="92"/>
      <c r="BP264" s="92"/>
      <c r="BQ264" s="92"/>
      <c r="BR264" s="92"/>
      <c r="BS264" s="92"/>
      <c r="BT264" s="92"/>
      <c r="BU264" s="92"/>
      <c r="BV264" s="92"/>
      <c r="BW264" s="92"/>
      <c r="BX264" s="92"/>
      <c r="BY264" s="92"/>
      <c r="BZ264" s="92"/>
      <c r="CA264" s="92"/>
      <c r="CB264" s="92"/>
      <c r="CC264" s="92"/>
      <c r="CD264" s="92"/>
      <c r="CE264" s="92"/>
      <c r="CF264" s="92"/>
      <c r="CG264" s="92"/>
      <c r="CH264" s="92"/>
      <c r="CI264" s="92"/>
      <c r="CJ264" s="92"/>
      <c r="CK264" s="92"/>
      <c r="CL264" s="92"/>
    </row>
    <row r="265" spans="1:90">
      <c r="A265" s="92"/>
      <c r="B265" s="188"/>
      <c r="C265" s="319"/>
      <c r="D265" s="92"/>
      <c r="E265" s="92"/>
      <c r="F265" s="92"/>
      <c r="G265" s="92"/>
      <c r="H265" s="92"/>
      <c r="I265" s="92"/>
      <c r="J265" s="92"/>
      <c r="K265" s="92"/>
      <c r="L265" s="92"/>
      <c r="M265" s="92"/>
      <c r="N265" s="92"/>
      <c r="O265" s="92"/>
      <c r="P265" s="92"/>
      <c r="Q265" s="92"/>
      <c r="R265" s="92"/>
      <c r="S265" s="92"/>
      <c r="T265" s="92"/>
      <c r="U265" s="92"/>
      <c r="V265" s="92"/>
      <c r="W265" s="92"/>
      <c r="X265" s="92"/>
      <c r="Y265" s="92"/>
      <c r="Z265" s="92"/>
      <c r="AA265" s="92"/>
      <c r="AB265" s="92"/>
      <c r="AC265" s="92"/>
      <c r="AD265" s="92"/>
      <c r="AE265" s="92"/>
      <c r="AF265" s="92"/>
      <c r="AG265" s="92"/>
      <c r="AH265" s="92"/>
      <c r="AI265" s="92"/>
      <c r="AJ265" s="92"/>
      <c r="AK265" s="92"/>
      <c r="AL265" s="92"/>
      <c r="AM265" s="92"/>
      <c r="AN265" s="92"/>
      <c r="AO265" s="92"/>
      <c r="AP265" s="92"/>
      <c r="AQ265" s="92"/>
      <c r="AR265" s="92"/>
      <c r="AS265" s="92"/>
      <c r="AT265" s="92"/>
      <c r="AU265" s="92"/>
      <c r="AV265" s="92"/>
      <c r="AW265" s="92"/>
      <c r="AX265" s="92"/>
      <c r="AY265" s="92"/>
      <c r="AZ265" s="92"/>
      <c r="BA265" s="92"/>
      <c r="BB265" s="92"/>
      <c r="BC265" s="92"/>
      <c r="BD265" s="92"/>
      <c r="BE265" s="92"/>
      <c r="BF265" s="92"/>
      <c r="BG265" s="92"/>
      <c r="BH265" s="92"/>
      <c r="BI265" s="92"/>
      <c r="BJ265" s="92"/>
      <c r="BK265" s="92"/>
      <c r="BL265" s="92"/>
      <c r="BM265" s="92"/>
      <c r="BN265" s="92"/>
      <c r="BO265" s="92"/>
      <c r="BP265" s="92"/>
      <c r="BQ265" s="92"/>
      <c r="BR265" s="92"/>
      <c r="BS265" s="92"/>
      <c r="BT265" s="92"/>
      <c r="BU265" s="92"/>
      <c r="BV265" s="92"/>
      <c r="BW265" s="92"/>
      <c r="BX265" s="92"/>
      <c r="BY265" s="92"/>
      <c r="BZ265" s="92"/>
      <c r="CA265" s="92"/>
      <c r="CB265" s="92"/>
      <c r="CC265" s="92"/>
      <c r="CD265" s="92"/>
      <c r="CE265" s="92"/>
      <c r="CF265" s="92"/>
      <c r="CG265" s="92"/>
      <c r="CH265" s="92"/>
      <c r="CI265" s="92"/>
      <c r="CJ265" s="92"/>
      <c r="CK265" s="92"/>
      <c r="CL265" s="92"/>
    </row>
    <row r="266" spans="1:90">
      <c r="A266" s="92"/>
      <c r="B266" s="188"/>
      <c r="C266" s="319"/>
      <c r="D266" s="92"/>
      <c r="E266" s="92"/>
      <c r="F266" s="92"/>
      <c r="G266" s="92"/>
      <c r="H266" s="92"/>
      <c r="I266" s="92"/>
      <c r="J266" s="92"/>
      <c r="K266" s="92"/>
      <c r="L266" s="92"/>
      <c r="M266" s="92"/>
      <c r="N266" s="92"/>
      <c r="O266" s="92"/>
      <c r="P266" s="92"/>
      <c r="Q266" s="92"/>
      <c r="R266" s="92"/>
      <c r="S266" s="92"/>
      <c r="T266" s="92"/>
      <c r="U266" s="92"/>
      <c r="V266" s="92"/>
      <c r="W266" s="92"/>
      <c r="X266" s="92"/>
      <c r="Y266" s="92"/>
      <c r="Z266" s="92"/>
      <c r="AA266" s="92"/>
      <c r="AB266" s="92"/>
      <c r="AC266" s="92"/>
      <c r="AD266" s="92"/>
      <c r="AE266" s="92"/>
      <c r="AF266" s="92"/>
      <c r="AG266" s="92"/>
      <c r="AH266" s="92"/>
      <c r="AI266" s="92"/>
      <c r="AJ266" s="92"/>
      <c r="AK266" s="92"/>
      <c r="AL266" s="92"/>
      <c r="AM266" s="92"/>
      <c r="AN266" s="92"/>
      <c r="AO266" s="92"/>
      <c r="AP266" s="92"/>
      <c r="AQ266" s="92"/>
      <c r="AR266" s="92"/>
      <c r="AS266" s="92"/>
      <c r="AT266" s="92"/>
      <c r="AU266" s="92"/>
      <c r="AV266" s="92"/>
      <c r="AW266" s="92"/>
      <c r="AX266" s="92"/>
      <c r="AY266" s="92"/>
      <c r="AZ266" s="92"/>
      <c r="BA266" s="92"/>
      <c r="BB266" s="92"/>
      <c r="BC266" s="92"/>
      <c r="BD266" s="92"/>
      <c r="BE266" s="92"/>
      <c r="BF266" s="92"/>
      <c r="BG266" s="92"/>
      <c r="BH266" s="92"/>
      <c r="BI266" s="92"/>
      <c r="BJ266" s="92"/>
      <c r="BK266" s="92"/>
      <c r="BL266" s="92"/>
      <c r="BM266" s="92"/>
      <c r="BN266" s="92"/>
      <c r="BO266" s="92"/>
      <c r="BP266" s="92"/>
      <c r="BQ266" s="92"/>
      <c r="BR266" s="92"/>
      <c r="BS266" s="92"/>
      <c r="BT266" s="92"/>
      <c r="BU266" s="92"/>
      <c r="BV266" s="92"/>
      <c r="BW266" s="92"/>
      <c r="BX266" s="92"/>
      <c r="BY266" s="92"/>
      <c r="BZ266" s="92"/>
      <c r="CA266" s="92"/>
      <c r="CB266" s="92"/>
      <c r="CC266" s="92"/>
      <c r="CD266" s="92"/>
      <c r="CE266" s="92"/>
      <c r="CF266" s="92"/>
      <c r="CG266" s="92"/>
      <c r="CH266" s="92"/>
      <c r="CI266" s="92"/>
      <c r="CJ266" s="92"/>
      <c r="CK266" s="92"/>
      <c r="CL266" s="92"/>
    </row>
    <row r="267" spans="1:90">
      <c r="A267" s="92"/>
      <c r="B267" s="188"/>
      <c r="C267" s="319"/>
      <c r="D267" s="92"/>
      <c r="E267" s="92"/>
      <c r="F267" s="92"/>
      <c r="G267" s="92"/>
      <c r="H267" s="92"/>
      <c r="I267" s="92"/>
      <c r="J267" s="92"/>
      <c r="K267" s="92"/>
      <c r="L267" s="92"/>
      <c r="M267" s="92"/>
      <c r="N267" s="92"/>
      <c r="O267" s="92"/>
      <c r="P267" s="92"/>
      <c r="Q267" s="92"/>
      <c r="R267" s="92"/>
      <c r="S267" s="92"/>
      <c r="T267" s="92"/>
      <c r="U267" s="92"/>
      <c r="V267" s="92"/>
      <c r="W267" s="92"/>
      <c r="X267" s="92"/>
      <c r="Y267" s="92"/>
      <c r="Z267" s="92"/>
      <c r="AA267" s="92"/>
      <c r="AB267" s="92"/>
      <c r="AC267" s="92"/>
      <c r="AD267" s="92"/>
      <c r="AE267" s="92"/>
      <c r="AF267" s="92"/>
      <c r="AG267" s="92"/>
      <c r="AH267" s="92"/>
      <c r="AI267" s="92"/>
      <c r="AJ267" s="92"/>
      <c r="AK267" s="92"/>
      <c r="AL267" s="92"/>
      <c r="AM267" s="92"/>
      <c r="AN267" s="92"/>
      <c r="AO267" s="92"/>
      <c r="AP267" s="92"/>
      <c r="AQ267" s="92"/>
      <c r="AR267" s="92"/>
      <c r="AS267" s="92"/>
      <c r="AT267" s="92"/>
      <c r="AU267" s="92"/>
      <c r="AV267" s="92"/>
      <c r="AW267" s="92"/>
      <c r="AX267" s="92"/>
      <c r="AY267" s="92"/>
      <c r="AZ267" s="92"/>
      <c r="BA267" s="92"/>
      <c r="BB267" s="92"/>
      <c r="BC267" s="92"/>
      <c r="BD267" s="92"/>
      <c r="BE267" s="92"/>
      <c r="BF267" s="92"/>
      <c r="BG267" s="92"/>
      <c r="BH267" s="92"/>
      <c r="BI267" s="92"/>
      <c r="BJ267" s="92"/>
      <c r="BK267" s="92"/>
      <c r="BL267" s="92"/>
      <c r="BM267" s="92"/>
      <c r="BN267" s="92"/>
      <c r="BO267" s="92"/>
      <c r="BP267" s="92"/>
      <c r="BQ267" s="92"/>
      <c r="BR267" s="92"/>
      <c r="BS267" s="92"/>
      <c r="BT267" s="92"/>
      <c r="BU267" s="92"/>
      <c r="BV267" s="92"/>
      <c r="BW267" s="92"/>
      <c r="BX267" s="92"/>
      <c r="BY267" s="92"/>
      <c r="BZ267" s="92"/>
      <c r="CA267" s="92"/>
      <c r="CB267" s="92"/>
      <c r="CC267" s="92"/>
      <c r="CD267" s="92"/>
      <c r="CE267" s="92"/>
      <c r="CF267" s="92"/>
      <c r="CG267" s="92"/>
      <c r="CH267" s="92"/>
      <c r="CI267" s="92"/>
      <c r="CJ267" s="92"/>
      <c r="CK267" s="92"/>
      <c r="CL267" s="92"/>
    </row>
    <row r="268" spans="1:90">
      <c r="A268" s="92"/>
      <c r="B268" s="188"/>
      <c r="C268" s="319"/>
      <c r="D268" s="92"/>
      <c r="E268" s="92"/>
      <c r="F268" s="92"/>
      <c r="G268" s="92"/>
      <c r="H268" s="92"/>
      <c r="I268" s="92"/>
      <c r="J268" s="92"/>
      <c r="K268" s="92"/>
      <c r="L268" s="92"/>
      <c r="M268" s="92"/>
      <c r="N268" s="92"/>
      <c r="O268" s="92"/>
      <c r="P268" s="92"/>
      <c r="Q268" s="92"/>
      <c r="R268" s="92"/>
      <c r="S268" s="92"/>
      <c r="T268" s="92"/>
      <c r="U268" s="92"/>
      <c r="V268" s="92"/>
      <c r="W268" s="92"/>
      <c r="X268" s="92"/>
      <c r="Y268" s="92"/>
      <c r="Z268" s="92"/>
      <c r="AA268" s="92"/>
      <c r="AB268" s="92"/>
      <c r="AC268" s="92"/>
      <c r="AD268" s="92"/>
      <c r="AE268" s="92"/>
      <c r="AF268" s="92"/>
      <c r="AG268" s="92"/>
      <c r="AH268" s="92"/>
      <c r="AI268" s="92"/>
      <c r="AJ268" s="92"/>
      <c r="AK268" s="92"/>
      <c r="AL268" s="92"/>
      <c r="AM268" s="92"/>
      <c r="AN268" s="92"/>
      <c r="AO268" s="92"/>
      <c r="AP268" s="92"/>
      <c r="AQ268" s="92"/>
      <c r="AR268" s="92"/>
      <c r="AS268" s="92"/>
      <c r="AT268" s="92"/>
      <c r="AU268" s="92"/>
      <c r="AV268" s="92"/>
      <c r="AW268" s="92"/>
      <c r="AX268" s="92"/>
      <c r="AY268" s="92"/>
      <c r="AZ268" s="92"/>
      <c r="BA268" s="92"/>
      <c r="BB268" s="92"/>
      <c r="BC268" s="92"/>
      <c r="BD268" s="92"/>
      <c r="BE268" s="92"/>
      <c r="BF268" s="92"/>
      <c r="BG268" s="92"/>
      <c r="BH268" s="92"/>
      <c r="BI268" s="92"/>
      <c r="BJ268" s="92"/>
      <c r="BK268" s="92"/>
      <c r="BL268" s="92"/>
      <c r="BM268" s="92"/>
      <c r="BN268" s="92"/>
      <c r="BO268" s="92"/>
      <c r="BP268" s="92"/>
      <c r="BQ268" s="92"/>
      <c r="BR268" s="92"/>
      <c r="BS268" s="92"/>
      <c r="BT268" s="92"/>
      <c r="BU268" s="92"/>
      <c r="BV268" s="92"/>
      <c r="BW268" s="92"/>
      <c r="BX268" s="92"/>
      <c r="BY268" s="92"/>
      <c r="BZ268" s="92"/>
      <c r="CA268" s="92"/>
      <c r="CB268" s="92"/>
      <c r="CC268" s="92"/>
      <c r="CD268" s="92"/>
      <c r="CE268" s="92"/>
      <c r="CF268" s="92"/>
      <c r="CG268" s="92"/>
      <c r="CH268" s="92"/>
      <c r="CI268" s="92"/>
      <c r="CJ268" s="92"/>
      <c r="CK268" s="92"/>
      <c r="CL268" s="92"/>
    </row>
    <row r="269" spans="1:90">
      <c r="A269" s="92"/>
      <c r="B269" s="188"/>
      <c r="C269" s="319"/>
      <c r="D269" s="92"/>
      <c r="E269" s="92"/>
      <c r="F269" s="92"/>
      <c r="G269" s="92"/>
      <c r="H269" s="92"/>
      <c r="I269" s="92"/>
      <c r="J269" s="92"/>
      <c r="K269" s="92"/>
      <c r="L269" s="92"/>
      <c r="M269" s="92"/>
      <c r="N269" s="92"/>
      <c r="O269" s="92"/>
      <c r="P269" s="92"/>
      <c r="Q269" s="92"/>
      <c r="R269" s="92"/>
      <c r="S269" s="92"/>
      <c r="T269" s="92"/>
      <c r="U269" s="92"/>
      <c r="V269" s="92"/>
      <c r="W269" s="92"/>
      <c r="X269" s="92"/>
      <c r="Y269" s="92"/>
      <c r="Z269" s="92"/>
      <c r="AA269" s="92"/>
      <c r="AB269" s="92"/>
      <c r="AC269" s="92"/>
      <c r="AD269" s="92"/>
      <c r="AE269" s="92"/>
      <c r="AF269" s="92"/>
      <c r="AG269" s="92"/>
      <c r="AH269" s="92"/>
      <c r="AI269" s="92"/>
      <c r="AJ269" s="92"/>
      <c r="AK269" s="92"/>
      <c r="AL269" s="92"/>
      <c r="AM269" s="92"/>
      <c r="AN269" s="92"/>
      <c r="AO269" s="92"/>
      <c r="AP269" s="92"/>
      <c r="AQ269" s="92"/>
      <c r="AR269" s="92"/>
      <c r="AS269" s="92"/>
      <c r="AT269" s="92"/>
      <c r="AU269" s="92"/>
      <c r="AV269" s="92"/>
      <c r="AW269" s="92"/>
      <c r="AX269" s="92"/>
      <c r="AY269" s="92"/>
      <c r="AZ269" s="92"/>
      <c r="BA269" s="92"/>
      <c r="BB269" s="92"/>
      <c r="BC269" s="92"/>
      <c r="BD269" s="92"/>
      <c r="BE269" s="92"/>
      <c r="BF269" s="92"/>
      <c r="BG269" s="92"/>
      <c r="BH269" s="92"/>
      <c r="BI269" s="92"/>
      <c r="BJ269" s="92"/>
      <c r="BK269" s="92"/>
      <c r="BL269" s="92"/>
      <c r="BM269" s="92"/>
      <c r="BN269" s="92"/>
      <c r="BO269" s="92"/>
      <c r="BP269" s="92"/>
      <c r="BQ269" s="92"/>
      <c r="BR269" s="92"/>
      <c r="BS269" s="92"/>
      <c r="BT269" s="92"/>
      <c r="BU269" s="92"/>
      <c r="BV269" s="92"/>
      <c r="BW269" s="92"/>
      <c r="BX269" s="92"/>
      <c r="BY269" s="92"/>
      <c r="BZ269" s="92"/>
      <c r="CA269" s="92"/>
      <c r="CB269" s="92"/>
      <c r="CC269" s="92"/>
      <c r="CD269" s="92"/>
      <c r="CE269" s="92"/>
      <c r="CF269" s="92"/>
      <c r="CG269" s="92"/>
      <c r="CH269" s="92"/>
      <c r="CI269" s="92"/>
      <c r="CJ269" s="92"/>
      <c r="CK269" s="92"/>
      <c r="CL269" s="92"/>
    </row>
    <row r="270" spans="1:90">
      <c r="A270" s="92"/>
      <c r="B270" s="188"/>
      <c r="C270" s="319"/>
      <c r="D270" s="92"/>
      <c r="E270" s="92"/>
      <c r="F270" s="92"/>
      <c r="G270" s="92"/>
      <c r="H270" s="92"/>
      <c r="I270" s="92"/>
      <c r="J270" s="92"/>
      <c r="K270" s="92"/>
      <c r="L270" s="92"/>
      <c r="M270" s="92"/>
      <c r="N270" s="92"/>
      <c r="O270" s="92"/>
      <c r="P270" s="92"/>
      <c r="Q270" s="92"/>
      <c r="R270" s="92"/>
      <c r="S270" s="92"/>
      <c r="T270" s="92"/>
      <c r="U270" s="92"/>
      <c r="V270" s="92"/>
      <c r="W270" s="92"/>
      <c r="X270" s="92"/>
      <c r="Y270" s="92"/>
      <c r="Z270" s="92"/>
      <c r="AA270" s="92"/>
      <c r="AB270" s="92"/>
      <c r="AC270" s="92"/>
      <c r="AD270" s="92"/>
      <c r="AE270" s="92"/>
      <c r="AF270" s="92"/>
      <c r="AG270" s="92"/>
      <c r="AH270" s="92"/>
      <c r="AI270" s="92"/>
      <c r="AJ270" s="92"/>
      <c r="AK270" s="92"/>
      <c r="AL270" s="92"/>
      <c r="AM270" s="92"/>
      <c r="AN270" s="92"/>
      <c r="AO270" s="92"/>
      <c r="AP270" s="92"/>
      <c r="AQ270" s="92"/>
      <c r="AR270" s="92"/>
      <c r="AS270" s="92"/>
      <c r="AT270" s="92"/>
      <c r="AU270" s="92"/>
      <c r="AV270" s="92"/>
      <c r="AW270" s="92"/>
      <c r="AX270" s="92"/>
      <c r="AY270" s="92"/>
      <c r="AZ270" s="92"/>
      <c r="BA270" s="92"/>
      <c r="BB270" s="92"/>
      <c r="BC270" s="92"/>
      <c r="BD270" s="92"/>
      <c r="BE270" s="92"/>
      <c r="BF270" s="92"/>
      <c r="BG270" s="92"/>
      <c r="BH270" s="92"/>
      <c r="BI270" s="92"/>
      <c r="BJ270" s="92"/>
      <c r="BK270" s="92"/>
      <c r="BL270" s="92"/>
      <c r="BM270" s="92"/>
      <c r="BN270" s="92"/>
      <c r="BO270" s="92"/>
      <c r="BP270" s="92"/>
      <c r="BQ270" s="92"/>
      <c r="BR270" s="92"/>
      <c r="BS270" s="92"/>
      <c r="BT270" s="92"/>
      <c r="BU270" s="92"/>
      <c r="BV270" s="92"/>
      <c r="BW270" s="92"/>
      <c r="BX270" s="92"/>
      <c r="BY270" s="92"/>
      <c r="BZ270" s="92"/>
      <c r="CA270" s="92"/>
      <c r="CB270" s="92"/>
      <c r="CC270" s="92"/>
      <c r="CD270" s="92"/>
      <c r="CE270" s="92"/>
      <c r="CF270" s="92"/>
      <c r="CG270" s="92"/>
      <c r="CH270" s="92"/>
      <c r="CI270" s="92"/>
      <c r="CJ270" s="92"/>
      <c r="CK270" s="92"/>
      <c r="CL270" s="92"/>
    </row>
    <row r="271" spans="1:90">
      <c r="A271" s="92"/>
      <c r="B271" s="188"/>
      <c r="C271" s="319"/>
      <c r="D271" s="92"/>
      <c r="E271" s="92"/>
      <c r="F271" s="92"/>
      <c r="G271" s="92"/>
      <c r="H271" s="92"/>
      <c r="I271" s="92"/>
      <c r="J271" s="92"/>
      <c r="K271" s="92"/>
      <c r="L271" s="92"/>
      <c r="M271" s="92"/>
      <c r="N271" s="92"/>
      <c r="O271" s="92"/>
      <c r="P271" s="92"/>
      <c r="Q271" s="92"/>
      <c r="R271" s="92"/>
      <c r="S271" s="92"/>
      <c r="T271" s="92"/>
      <c r="U271" s="92"/>
      <c r="V271" s="92"/>
      <c r="W271" s="92"/>
      <c r="X271" s="92"/>
      <c r="Y271" s="92"/>
      <c r="Z271" s="92"/>
      <c r="AA271" s="92"/>
      <c r="AB271" s="92"/>
      <c r="AC271" s="92"/>
      <c r="AD271" s="92"/>
      <c r="AE271" s="92"/>
      <c r="AF271" s="92"/>
      <c r="AG271" s="92"/>
      <c r="AH271" s="92"/>
      <c r="AI271" s="92"/>
      <c r="AJ271" s="92"/>
      <c r="AK271" s="92"/>
      <c r="AL271" s="92"/>
      <c r="AM271" s="92"/>
      <c r="AN271" s="92"/>
      <c r="AO271" s="92"/>
      <c r="AP271" s="92"/>
      <c r="AQ271" s="92"/>
      <c r="AR271" s="92"/>
      <c r="AS271" s="92"/>
      <c r="AT271" s="92"/>
      <c r="AU271" s="92"/>
      <c r="AV271" s="92"/>
      <c r="AW271" s="92"/>
      <c r="AX271" s="92"/>
      <c r="AY271" s="92"/>
      <c r="AZ271" s="92"/>
      <c r="BA271" s="92"/>
      <c r="BB271" s="92"/>
      <c r="BC271" s="92"/>
      <c r="BD271" s="92"/>
      <c r="BE271" s="92"/>
      <c r="BF271" s="92"/>
      <c r="BG271" s="92"/>
      <c r="BH271" s="92"/>
      <c r="BI271" s="92"/>
      <c r="BJ271" s="92"/>
      <c r="BK271" s="92"/>
      <c r="BL271" s="92"/>
      <c r="BM271" s="92"/>
      <c r="BN271" s="92"/>
      <c r="BO271" s="92"/>
      <c r="BP271" s="92"/>
      <c r="BQ271" s="92"/>
      <c r="BR271" s="92"/>
      <c r="BS271" s="92"/>
      <c r="BT271" s="92"/>
      <c r="BU271" s="92"/>
      <c r="BV271" s="92"/>
      <c r="BW271" s="92"/>
      <c r="BX271" s="92"/>
      <c r="BY271" s="92"/>
      <c r="BZ271" s="92"/>
      <c r="CA271" s="92"/>
      <c r="CB271" s="92"/>
      <c r="CC271" s="92"/>
      <c r="CD271" s="92"/>
      <c r="CE271" s="92"/>
      <c r="CF271" s="92"/>
      <c r="CG271" s="92"/>
      <c r="CH271" s="92"/>
      <c r="CI271" s="92"/>
      <c r="CJ271" s="92"/>
      <c r="CK271" s="92"/>
      <c r="CL271" s="92"/>
    </row>
    <row r="272" spans="1:90">
      <c r="A272" s="92"/>
      <c r="B272" s="188"/>
      <c r="C272" s="319"/>
      <c r="D272" s="92"/>
      <c r="E272" s="92"/>
      <c r="F272" s="92"/>
      <c r="G272" s="92"/>
      <c r="H272" s="92"/>
      <c r="I272" s="92"/>
      <c r="J272" s="92"/>
      <c r="K272" s="92"/>
      <c r="L272" s="92"/>
      <c r="M272" s="92"/>
      <c r="N272" s="92"/>
      <c r="O272" s="92"/>
      <c r="P272" s="92"/>
      <c r="Q272" s="92"/>
      <c r="R272" s="92"/>
      <c r="S272" s="92"/>
      <c r="T272" s="92"/>
      <c r="U272" s="92"/>
      <c r="V272" s="92"/>
      <c r="W272" s="92"/>
      <c r="X272" s="92"/>
      <c r="Y272" s="92"/>
      <c r="Z272" s="92"/>
      <c r="AA272" s="92"/>
      <c r="AB272" s="92"/>
      <c r="AC272" s="92"/>
      <c r="AD272" s="92"/>
      <c r="AE272" s="92"/>
      <c r="AF272" s="92"/>
      <c r="AG272" s="92"/>
      <c r="AH272" s="92"/>
      <c r="AI272" s="92"/>
      <c r="AJ272" s="92"/>
      <c r="AK272" s="92"/>
      <c r="AL272" s="92"/>
      <c r="AM272" s="92"/>
      <c r="AN272" s="92"/>
      <c r="AO272" s="92"/>
      <c r="AP272" s="92"/>
      <c r="AQ272" s="92"/>
      <c r="AR272" s="92"/>
      <c r="AS272" s="92"/>
      <c r="AT272" s="92"/>
      <c r="AU272" s="92"/>
      <c r="AV272" s="92"/>
      <c r="AW272" s="92"/>
      <c r="AX272" s="92"/>
      <c r="AY272" s="92"/>
      <c r="AZ272" s="92"/>
      <c r="BA272" s="92"/>
      <c r="BB272" s="92"/>
      <c r="BC272" s="92"/>
      <c r="BD272" s="92"/>
      <c r="BE272" s="92"/>
      <c r="BF272" s="92"/>
      <c r="BG272" s="92"/>
      <c r="BH272" s="92"/>
      <c r="BI272" s="92"/>
      <c r="BJ272" s="92"/>
      <c r="BK272" s="92"/>
      <c r="BL272" s="92"/>
      <c r="BM272" s="92"/>
      <c r="BN272" s="92"/>
      <c r="BO272" s="92"/>
      <c r="BP272" s="92"/>
      <c r="BQ272" s="92"/>
      <c r="BR272" s="92"/>
      <c r="BS272" s="92"/>
      <c r="BT272" s="92"/>
      <c r="BU272" s="92"/>
      <c r="BV272" s="92"/>
      <c r="BW272" s="92"/>
      <c r="BX272" s="92"/>
      <c r="BY272" s="92"/>
      <c r="BZ272" s="92"/>
      <c r="CA272" s="92"/>
      <c r="CB272" s="92"/>
      <c r="CC272" s="92"/>
      <c r="CD272" s="92"/>
      <c r="CE272" s="92"/>
      <c r="CF272" s="92"/>
      <c r="CG272" s="92"/>
      <c r="CH272" s="92"/>
      <c r="CI272" s="92"/>
      <c r="CJ272" s="92"/>
      <c r="CK272" s="92"/>
      <c r="CL272" s="92"/>
    </row>
    <row r="273" spans="1:90">
      <c r="A273" s="92"/>
      <c r="B273" s="188"/>
      <c r="C273" s="319"/>
      <c r="D273" s="92"/>
      <c r="E273" s="92"/>
      <c r="F273" s="92"/>
      <c r="G273" s="92"/>
      <c r="H273" s="92"/>
      <c r="I273" s="92"/>
      <c r="J273" s="92"/>
      <c r="K273" s="92"/>
      <c r="L273" s="92"/>
      <c r="M273" s="92"/>
      <c r="N273" s="92"/>
      <c r="O273" s="92"/>
      <c r="P273" s="92"/>
      <c r="Q273" s="92"/>
      <c r="R273" s="92"/>
      <c r="S273" s="92"/>
      <c r="T273" s="92"/>
      <c r="U273" s="92"/>
      <c r="V273" s="92"/>
      <c r="W273" s="92"/>
      <c r="X273" s="92"/>
      <c r="Y273" s="92"/>
      <c r="Z273" s="92"/>
      <c r="AA273" s="92"/>
      <c r="AB273" s="92"/>
      <c r="AC273" s="92"/>
      <c r="AD273" s="92"/>
      <c r="AE273" s="92"/>
      <c r="AF273" s="92"/>
      <c r="AG273" s="92"/>
      <c r="AH273" s="92"/>
      <c r="AI273" s="92"/>
      <c r="AJ273" s="92"/>
      <c r="AK273" s="92"/>
      <c r="AL273" s="92"/>
      <c r="AM273" s="92"/>
      <c r="AN273" s="92"/>
      <c r="AO273" s="92"/>
      <c r="AP273" s="92"/>
      <c r="AQ273" s="92"/>
      <c r="AR273" s="92"/>
      <c r="AS273" s="92"/>
      <c r="AT273" s="92"/>
      <c r="AU273" s="92"/>
      <c r="AV273" s="92"/>
      <c r="AW273" s="92"/>
      <c r="AX273" s="92"/>
      <c r="AY273" s="92"/>
      <c r="AZ273" s="92"/>
      <c r="BA273" s="92"/>
      <c r="BB273" s="92"/>
      <c r="BC273" s="92"/>
      <c r="BD273" s="92"/>
      <c r="BE273" s="92"/>
      <c r="BF273" s="92"/>
      <c r="BG273" s="92"/>
      <c r="BH273" s="92"/>
      <c r="BI273" s="92"/>
      <c r="BJ273" s="92"/>
      <c r="BK273" s="92"/>
      <c r="BL273" s="92"/>
      <c r="BM273" s="92"/>
      <c r="BN273" s="92"/>
      <c r="BO273" s="92"/>
      <c r="BP273" s="92"/>
      <c r="BQ273" s="92"/>
      <c r="BR273" s="92"/>
      <c r="BS273" s="92"/>
      <c r="BT273" s="92"/>
      <c r="BU273" s="92"/>
      <c r="BV273" s="92"/>
      <c r="BW273" s="92"/>
      <c r="BX273" s="92"/>
      <c r="BY273" s="92"/>
      <c r="BZ273" s="92"/>
      <c r="CA273" s="92"/>
      <c r="CB273" s="92"/>
      <c r="CC273" s="92"/>
      <c r="CD273" s="92"/>
      <c r="CE273" s="92"/>
      <c r="CF273" s="92"/>
      <c r="CG273" s="92"/>
      <c r="CH273" s="92"/>
      <c r="CI273" s="92"/>
      <c r="CJ273" s="92"/>
      <c r="CK273" s="92"/>
      <c r="CL273" s="92"/>
    </row>
    <row r="274" spans="1:90">
      <c r="A274" s="92"/>
      <c r="B274" s="188"/>
      <c r="C274" s="319"/>
      <c r="D274" s="92"/>
      <c r="E274" s="92"/>
      <c r="F274" s="92"/>
      <c r="G274" s="92"/>
      <c r="H274" s="92"/>
      <c r="I274" s="92"/>
      <c r="J274" s="92"/>
      <c r="K274" s="92"/>
      <c r="L274" s="92"/>
      <c r="M274" s="92"/>
      <c r="N274" s="92"/>
      <c r="O274" s="92"/>
      <c r="P274" s="92"/>
      <c r="Q274" s="92"/>
      <c r="R274" s="92"/>
      <c r="S274" s="92"/>
      <c r="T274" s="92"/>
      <c r="U274" s="92"/>
      <c r="V274" s="92"/>
      <c r="W274" s="92"/>
      <c r="X274" s="92"/>
      <c r="Y274" s="92"/>
      <c r="Z274" s="92"/>
      <c r="AA274" s="92"/>
      <c r="AB274" s="92"/>
      <c r="AC274" s="92"/>
      <c r="AD274" s="92"/>
      <c r="AE274" s="92"/>
      <c r="AF274" s="92"/>
      <c r="AG274" s="92"/>
      <c r="AH274" s="92"/>
      <c r="AI274" s="92"/>
      <c r="AJ274" s="92"/>
      <c r="AK274" s="92"/>
      <c r="AL274" s="92"/>
      <c r="AM274" s="92"/>
      <c r="AN274" s="92"/>
      <c r="AO274" s="92"/>
      <c r="AP274" s="92"/>
      <c r="AQ274" s="92"/>
      <c r="AR274" s="92"/>
      <c r="AS274" s="92"/>
      <c r="AT274" s="92"/>
      <c r="AU274" s="92"/>
      <c r="AV274" s="92"/>
      <c r="AW274" s="92"/>
      <c r="AX274" s="92"/>
      <c r="AY274" s="92"/>
      <c r="AZ274" s="92"/>
      <c r="BA274" s="92"/>
      <c r="BB274" s="92"/>
      <c r="BC274" s="92"/>
      <c r="BD274" s="92"/>
      <c r="BE274" s="92"/>
      <c r="BF274" s="92"/>
      <c r="BG274" s="92"/>
      <c r="BH274" s="92"/>
      <c r="BI274" s="92"/>
      <c r="BJ274" s="92"/>
      <c r="BK274" s="92"/>
      <c r="BL274" s="92"/>
      <c r="BM274" s="92"/>
      <c r="BN274" s="92"/>
      <c r="BO274" s="92"/>
      <c r="BP274" s="92"/>
      <c r="BQ274" s="92"/>
      <c r="BR274" s="92"/>
      <c r="BS274" s="92"/>
      <c r="BT274" s="92"/>
      <c r="BU274" s="92"/>
      <c r="BV274" s="92"/>
      <c r="BW274" s="92"/>
      <c r="BX274" s="92"/>
      <c r="BY274" s="92"/>
      <c r="BZ274" s="92"/>
      <c r="CA274" s="92"/>
      <c r="CB274" s="92"/>
      <c r="CC274" s="92"/>
      <c r="CD274" s="92"/>
      <c r="CE274" s="92"/>
      <c r="CF274" s="92"/>
      <c r="CG274" s="92"/>
      <c r="CH274" s="92"/>
      <c r="CI274" s="92"/>
      <c r="CJ274" s="92"/>
      <c r="CK274" s="92"/>
      <c r="CL274" s="92"/>
    </row>
    <row r="275" spans="1:90">
      <c r="A275" s="92"/>
      <c r="B275" s="188"/>
      <c r="C275" s="319"/>
      <c r="D275" s="92"/>
      <c r="E275" s="92"/>
      <c r="F275" s="92"/>
      <c r="G275" s="92"/>
      <c r="H275" s="92"/>
      <c r="I275" s="92"/>
      <c r="J275" s="92"/>
      <c r="K275" s="92"/>
      <c r="L275" s="92"/>
      <c r="M275" s="92"/>
      <c r="N275" s="92"/>
      <c r="O275" s="92"/>
      <c r="P275" s="92"/>
      <c r="Q275" s="92"/>
      <c r="R275" s="92"/>
      <c r="S275" s="92"/>
      <c r="T275" s="92"/>
      <c r="U275" s="92"/>
      <c r="V275" s="92"/>
      <c r="W275" s="92"/>
      <c r="X275" s="92"/>
      <c r="Y275" s="92"/>
      <c r="Z275" s="92"/>
      <c r="AA275" s="92"/>
      <c r="AB275" s="92"/>
      <c r="AC275" s="92"/>
      <c r="AD275" s="92"/>
      <c r="AE275" s="92"/>
      <c r="AF275" s="92"/>
      <c r="AG275" s="92"/>
      <c r="AH275" s="92"/>
      <c r="AI275" s="92"/>
      <c r="AJ275" s="92"/>
      <c r="AK275" s="92"/>
      <c r="AL275" s="92"/>
      <c r="AM275" s="92"/>
      <c r="AN275" s="92"/>
      <c r="AO275" s="92"/>
      <c r="AP275" s="92"/>
      <c r="AQ275" s="92"/>
      <c r="AR275" s="92"/>
      <c r="AS275" s="92"/>
      <c r="AT275" s="92"/>
      <c r="AU275" s="92"/>
      <c r="AV275" s="92"/>
      <c r="AW275" s="92"/>
      <c r="AX275" s="92"/>
      <c r="AY275" s="92"/>
      <c r="AZ275" s="92"/>
      <c r="BA275" s="92"/>
      <c r="BB275" s="92"/>
      <c r="BC275" s="92"/>
      <c r="BD275" s="92"/>
      <c r="BE275" s="92"/>
      <c r="BF275" s="92"/>
      <c r="BG275" s="92"/>
      <c r="BH275" s="92"/>
      <c r="BI275" s="92"/>
      <c r="BJ275" s="92"/>
      <c r="BK275" s="92"/>
      <c r="BL275" s="92"/>
      <c r="BM275" s="92"/>
      <c r="BN275" s="92"/>
      <c r="BO275" s="92"/>
      <c r="BP275" s="92"/>
      <c r="BQ275" s="92"/>
      <c r="BR275" s="92"/>
      <c r="BS275" s="92"/>
      <c r="BT275" s="92"/>
      <c r="BU275" s="92"/>
      <c r="BV275" s="92"/>
      <c r="BW275" s="92"/>
      <c r="BX275" s="92"/>
      <c r="BY275" s="92"/>
      <c r="BZ275" s="92"/>
      <c r="CA275" s="92"/>
      <c r="CB275" s="92"/>
      <c r="CC275" s="92"/>
      <c r="CD275" s="92"/>
      <c r="CE275" s="92"/>
      <c r="CF275" s="92"/>
      <c r="CG275" s="92"/>
      <c r="CH275" s="92"/>
      <c r="CI275" s="92"/>
      <c r="CJ275" s="92"/>
      <c r="CK275" s="92"/>
      <c r="CL275" s="92"/>
    </row>
    <row r="276" spans="1:90">
      <c r="A276" s="92"/>
      <c r="B276" s="188"/>
      <c r="C276" s="319"/>
      <c r="D276" s="92"/>
      <c r="E276" s="92"/>
      <c r="F276" s="92"/>
      <c r="G276" s="92"/>
      <c r="H276" s="92"/>
      <c r="I276" s="92"/>
      <c r="J276" s="92"/>
      <c r="K276" s="92"/>
      <c r="L276" s="92"/>
      <c r="M276" s="92"/>
      <c r="N276" s="92"/>
      <c r="O276" s="92"/>
      <c r="P276" s="92"/>
      <c r="Q276" s="92"/>
      <c r="R276" s="92"/>
      <c r="S276" s="92"/>
      <c r="T276" s="92"/>
      <c r="U276" s="92"/>
      <c r="V276" s="92"/>
      <c r="W276" s="92"/>
      <c r="X276" s="92"/>
      <c r="Y276" s="92"/>
      <c r="Z276" s="92"/>
      <c r="AA276" s="92"/>
      <c r="AB276" s="92"/>
      <c r="AC276" s="92"/>
      <c r="AD276" s="92"/>
      <c r="AE276" s="92"/>
      <c r="AF276" s="92"/>
      <c r="AG276" s="92"/>
      <c r="AH276" s="92"/>
      <c r="AI276" s="92"/>
      <c r="AJ276" s="92"/>
      <c r="AK276" s="92"/>
      <c r="AL276" s="92"/>
      <c r="AM276" s="92"/>
      <c r="AN276" s="92"/>
      <c r="AO276" s="92"/>
      <c r="AP276" s="92"/>
      <c r="AQ276" s="92"/>
      <c r="AR276" s="92"/>
      <c r="AS276" s="92"/>
      <c r="AT276" s="92"/>
      <c r="AU276" s="92"/>
      <c r="AV276" s="92"/>
      <c r="AW276" s="92"/>
      <c r="AX276" s="92"/>
      <c r="AY276" s="92"/>
      <c r="AZ276" s="92"/>
      <c r="BA276" s="92"/>
      <c r="BB276" s="92"/>
      <c r="BC276" s="92"/>
      <c r="BD276" s="92"/>
      <c r="BE276" s="92"/>
      <c r="BF276" s="92"/>
      <c r="BG276" s="92"/>
      <c r="BH276" s="92"/>
      <c r="BI276" s="92"/>
      <c r="BJ276" s="92"/>
      <c r="BK276" s="92"/>
      <c r="BL276" s="92"/>
      <c r="BM276" s="92"/>
      <c r="BN276" s="92"/>
      <c r="BO276" s="92"/>
      <c r="BP276" s="92"/>
      <c r="BQ276" s="92"/>
      <c r="BR276" s="92"/>
      <c r="BS276" s="92"/>
      <c r="BT276" s="92"/>
      <c r="BU276" s="92"/>
      <c r="BV276" s="92"/>
      <c r="BW276" s="92"/>
      <c r="BX276" s="92"/>
      <c r="BY276" s="92"/>
      <c r="BZ276" s="92"/>
      <c r="CA276" s="92"/>
      <c r="CB276" s="92"/>
      <c r="CC276" s="92"/>
      <c r="CD276" s="92"/>
      <c r="CE276" s="92"/>
      <c r="CF276" s="92"/>
      <c r="CG276" s="92"/>
      <c r="CH276" s="92"/>
      <c r="CI276" s="92"/>
      <c r="CJ276" s="92"/>
      <c r="CK276" s="92"/>
      <c r="CL276" s="92"/>
    </row>
    <row r="277" spans="1:90">
      <c r="A277" s="92"/>
      <c r="B277" s="188"/>
      <c r="C277" s="319"/>
      <c r="D277" s="92"/>
      <c r="E277" s="92"/>
      <c r="F277" s="92"/>
      <c r="G277" s="92"/>
      <c r="H277" s="92"/>
      <c r="I277" s="92"/>
      <c r="J277" s="92"/>
      <c r="K277" s="92"/>
      <c r="L277" s="92"/>
      <c r="M277" s="92"/>
      <c r="N277" s="92"/>
      <c r="O277" s="92"/>
      <c r="P277" s="92"/>
      <c r="Q277" s="92"/>
      <c r="R277" s="92"/>
      <c r="S277" s="92"/>
      <c r="T277" s="92"/>
      <c r="U277" s="92"/>
      <c r="V277" s="92"/>
      <c r="W277" s="92"/>
      <c r="X277" s="92"/>
      <c r="Y277" s="92"/>
      <c r="Z277" s="92"/>
      <c r="AA277" s="92"/>
      <c r="AB277" s="92"/>
      <c r="AC277" s="92"/>
      <c r="AD277" s="92"/>
      <c r="AE277" s="92"/>
      <c r="AF277" s="92"/>
      <c r="AG277" s="92"/>
      <c r="AH277" s="92"/>
      <c r="AI277" s="92"/>
      <c r="AJ277" s="92"/>
      <c r="AK277" s="92"/>
      <c r="AL277" s="92"/>
      <c r="AM277" s="92"/>
      <c r="AN277" s="92"/>
      <c r="AO277" s="92"/>
      <c r="AP277" s="92"/>
      <c r="AQ277" s="92"/>
      <c r="AR277" s="92"/>
      <c r="AS277" s="92"/>
      <c r="AT277" s="92"/>
      <c r="AU277" s="92"/>
      <c r="AV277" s="92"/>
      <c r="AW277" s="92"/>
      <c r="AX277" s="92"/>
      <c r="AY277" s="92"/>
      <c r="AZ277" s="92"/>
      <c r="BA277" s="92"/>
      <c r="BB277" s="92"/>
      <c r="BC277" s="92"/>
      <c r="BD277" s="92"/>
      <c r="BE277" s="92"/>
      <c r="BF277" s="92"/>
      <c r="BG277" s="92"/>
      <c r="BH277" s="92"/>
      <c r="BI277" s="92"/>
      <c r="BJ277" s="92"/>
      <c r="BK277" s="92"/>
      <c r="BL277" s="92"/>
      <c r="BM277" s="92"/>
      <c r="BN277" s="92"/>
      <c r="BO277" s="92"/>
      <c r="BP277" s="92"/>
      <c r="BQ277" s="92"/>
      <c r="BR277" s="92"/>
      <c r="BS277" s="92"/>
      <c r="BT277" s="92"/>
      <c r="BU277" s="92"/>
      <c r="BV277" s="92"/>
      <c r="BW277" s="92"/>
      <c r="BX277" s="92"/>
      <c r="BY277" s="92"/>
      <c r="BZ277" s="92"/>
      <c r="CA277" s="92"/>
      <c r="CB277" s="92"/>
      <c r="CC277" s="92"/>
      <c r="CD277" s="92"/>
      <c r="CE277" s="92"/>
      <c r="CF277" s="92"/>
      <c r="CG277" s="92"/>
      <c r="CH277" s="92"/>
      <c r="CI277" s="92"/>
      <c r="CJ277" s="92"/>
      <c r="CK277" s="92"/>
      <c r="CL277" s="92"/>
    </row>
    <row r="278" spans="1:90">
      <c r="A278" s="92"/>
      <c r="B278" s="188"/>
      <c r="C278" s="319"/>
      <c r="D278" s="92"/>
      <c r="E278" s="92"/>
      <c r="F278" s="92"/>
      <c r="G278" s="92"/>
      <c r="H278" s="92"/>
      <c r="I278" s="92"/>
      <c r="J278" s="92"/>
      <c r="K278" s="92"/>
      <c r="L278" s="92"/>
      <c r="M278" s="92"/>
      <c r="N278" s="92"/>
      <c r="O278" s="92"/>
      <c r="P278" s="92"/>
      <c r="Q278" s="92"/>
      <c r="R278" s="92"/>
      <c r="S278" s="92"/>
      <c r="T278" s="92"/>
      <c r="U278" s="92"/>
      <c r="V278" s="92"/>
      <c r="W278" s="92"/>
      <c r="X278" s="92"/>
      <c r="Y278" s="92"/>
      <c r="Z278" s="92"/>
      <c r="AA278" s="92"/>
      <c r="AB278" s="92"/>
      <c r="AC278" s="92"/>
      <c r="AD278" s="92"/>
      <c r="AE278" s="92"/>
      <c r="AF278" s="92"/>
      <c r="AG278" s="92"/>
      <c r="AH278" s="92"/>
      <c r="AI278" s="92"/>
      <c r="AJ278" s="92"/>
      <c r="AK278" s="92"/>
      <c r="AL278" s="92"/>
      <c r="AM278" s="92"/>
      <c r="AN278" s="92"/>
      <c r="AO278" s="92"/>
      <c r="AP278" s="92"/>
      <c r="AQ278" s="92"/>
      <c r="AR278" s="92"/>
      <c r="AS278" s="92"/>
      <c r="AT278" s="92"/>
      <c r="AU278" s="92"/>
      <c r="AV278" s="92"/>
      <c r="AW278" s="92"/>
      <c r="AX278" s="92"/>
      <c r="AY278" s="92"/>
      <c r="AZ278" s="92"/>
      <c r="BA278" s="92"/>
      <c r="BB278" s="92"/>
      <c r="BC278" s="92"/>
      <c r="BD278" s="92"/>
      <c r="BE278" s="92"/>
      <c r="BF278" s="92"/>
      <c r="BG278" s="92"/>
      <c r="BH278" s="92"/>
      <c r="BI278" s="92"/>
      <c r="BJ278" s="92"/>
      <c r="BK278" s="92"/>
      <c r="BL278" s="92"/>
      <c r="BM278" s="92"/>
      <c r="BN278" s="92"/>
      <c r="BO278" s="92"/>
      <c r="BP278" s="92"/>
      <c r="BQ278" s="92"/>
      <c r="BR278" s="92"/>
      <c r="BS278" s="92"/>
      <c r="BT278" s="92"/>
      <c r="BU278" s="92"/>
      <c r="BV278" s="92"/>
      <c r="BW278" s="92"/>
      <c r="BX278" s="92"/>
      <c r="BY278" s="92"/>
      <c r="BZ278" s="92"/>
      <c r="CA278" s="92"/>
      <c r="CB278" s="92"/>
      <c r="CC278" s="92"/>
      <c r="CD278" s="92"/>
      <c r="CE278" s="92"/>
      <c r="CF278" s="92"/>
      <c r="CG278" s="92"/>
      <c r="CH278" s="92"/>
      <c r="CI278" s="92"/>
      <c r="CJ278" s="92"/>
      <c r="CK278" s="92"/>
      <c r="CL278" s="92"/>
    </row>
    <row r="279" spans="1:90">
      <c r="A279" s="92"/>
      <c r="B279" s="188"/>
      <c r="C279" s="319"/>
      <c r="D279" s="92"/>
      <c r="E279" s="92"/>
      <c r="F279" s="92"/>
      <c r="G279" s="92"/>
      <c r="H279" s="92"/>
      <c r="I279" s="92"/>
      <c r="J279" s="92"/>
      <c r="K279" s="92"/>
      <c r="L279" s="92"/>
      <c r="M279" s="92"/>
      <c r="N279" s="92"/>
      <c r="O279" s="92"/>
      <c r="P279" s="92"/>
      <c r="Q279" s="92"/>
      <c r="R279" s="92"/>
      <c r="S279" s="92"/>
      <c r="T279" s="92"/>
      <c r="U279" s="92"/>
      <c r="V279" s="92"/>
      <c r="W279" s="92"/>
      <c r="X279" s="92"/>
      <c r="Y279" s="92"/>
      <c r="Z279" s="92"/>
      <c r="AA279" s="92"/>
      <c r="AB279" s="92"/>
      <c r="AC279" s="92"/>
      <c r="AD279" s="92"/>
      <c r="AE279" s="92"/>
      <c r="AF279" s="92"/>
      <c r="AG279" s="92"/>
      <c r="AH279" s="92"/>
      <c r="AI279" s="92"/>
      <c r="AJ279" s="92"/>
      <c r="AK279" s="92"/>
      <c r="AL279" s="92"/>
      <c r="AM279" s="92"/>
      <c r="AN279" s="92"/>
      <c r="AO279" s="92"/>
      <c r="AP279" s="92"/>
      <c r="AQ279" s="92"/>
      <c r="AR279" s="92"/>
      <c r="AS279" s="92"/>
      <c r="AT279" s="92"/>
      <c r="AU279" s="92"/>
      <c r="AV279" s="92"/>
      <c r="AW279" s="92"/>
      <c r="AX279" s="92"/>
      <c r="AY279" s="92"/>
      <c r="AZ279" s="92"/>
      <c r="BA279" s="92"/>
      <c r="BB279" s="92"/>
      <c r="BC279" s="92"/>
      <c r="BD279" s="92"/>
      <c r="BE279" s="92"/>
      <c r="BF279" s="92"/>
      <c r="BG279" s="92"/>
      <c r="BH279" s="92"/>
      <c r="BI279" s="92"/>
      <c r="BJ279" s="92"/>
      <c r="BK279" s="92"/>
      <c r="BL279" s="92"/>
      <c r="BM279" s="92"/>
      <c r="BN279" s="92"/>
      <c r="BO279" s="92"/>
      <c r="BP279" s="92"/>
      <c r="BQ279" s="92"/>
      <c r="BR279" s="92"/>
      <c r="BS279" s="92"/>
      <c r="BT279" s="92"/>
      <c r="BU279" s="92"/>
      <c r="BV279" s="92"/>
      <c r="BW279" s="92"/>
      <c r="BX279" s="92"/>
      <c r="BY279" s="92"/>
      <c r="BZ279" s="92"/>
      <c r="CA279" s="92"/>
      <c r="CB279" s="92"/>
      <c r="CC279" s="92"/>
      <c r="CD279" s="92"/>
      <c r="CE279" s="92"/>
      <c r="CF279" s="92"/>
      <c r="CG279" s="92"/>
      <c r="CH279" s="92"/>
      <c r="CI279" s="92"/>
      <c r="CJ279" s="92"/>
      <c r="CK279" s="92"/>
      <c r="CL279" s="92"/>
    </row>
    <row r="280" spans="1:90">
      <c r="A280" s="92"/>
      <c r="B280" s="188"/>
      <c r="C280" s="319"/>
      <c r="D280" s="92"/>
      <c r="E280" s="92"/>
      <c r="F280" s="92"/>
      <c r="G280" s="92"/>
      <c r="H280" s="92"/>
      <c r="I280" s="92"/>
      <c r="J280" s="92"/>
      <c r="K280" s="92"/>
      <c r="L280" s="92"/>
      <c r="M280" s="92"/>
      <c r="N280" s="92"/>
      <c r="O280" s="92"/>
      <c r="P280" s="92"/>
      <c r="Q280" s="92"/>
      <c r="R280" s="92"/>
      <c r="S280" s="92"/>
      <c r="T280" s="92"/>
      <c r="U280" s="92"/>
      <c r="V280" s="92"/>
      <c r="W280" s="92"/>
      <c r="X280" s="92"/>
      <c r="Y280" s="92"/>
      <c r="Z280" s="92"/>
      <c r="AA280" s="92"/>
      <c r="AB280" s="92"/>
      <c r="AC280" s="92"/>
      <c r="AD280" s="92"/>
      <c r="AE280" s="92"/>
      <c r="AF280" s="92"/>
      <c r="AG280" s="92"/>
      <c r="AH280" s="92"/>
      <c r="AI280" s="92"/>
      <c r="AJ280" s="92"/>
      <c r="AK280" s="92"/>
      <c r="AL280" s="92"/>
      <c r="AM280" s="92"/>
      <c r="AN280" s="92"/>
      <c r="AO280" s="92"/>
      <c r="AP280" s="92"/>
      <c r="AQ280" s="92"/>
      <c r="AR280" s="92"/>
      <c r="AS280" s="92"/>
      <c r="AT280" s="92"/>
      <c r="AU280" s="92"/>
      <c r="AV280" s="92"/>
      <c r="AW280" s="92"/>
      <c r="AX280" s="92"/>
      <c r="AY280" s="92"/>
      <c r="AZ280" s="92"/>
      <c r="BA280" s="92"/>
      <c r="BB280" s="92"/>
      <c r="BC280" s="92"/>
      <c r="BD280" s="92"/>
      <c r="BE280" s="92"/>
      <c r="BF280" s="92"/>
      <c r="BG280" s="92"/>
      <c r="BH280" s="92"/>
      <c r="BI280" s="92"/>
      <c r="BJ280" s="92"/>
      <c r="BK280" s="92"/>
      <c r="BL280" s="92"/>
      <c r="BM280" s="92"/>
      <c r="BN280" s="92"/>
      <c r="BO280" s="92"/>
      <c r="BP280" s="92"/>
      <c r="BQ280" s="92"/>
      <c r="BR280" s="92"/>
      <c r="BS280" s="92"/>
      <c r="BT280" s="92"/>
      <c r="BU280" s="92"/>
      <c r="BV280" s="92"/>
      <c r="BW280" s="92"/>
      <c r="BX280" s="92"/>
      <c r="BY280" s="92"/>
      <c r="BZ280" s="92"/>
      <c r="CA280" s="92"/>
      <c r="CB280" s="92"/>
      <c r="CC280" s="92"/>
      <c r="CD280" s="92"/>
      <c r="CE280" s="92"/>
      <c r="CF280" s="92"/>
      <c r="CG280" s="92"/>
      <c r="CH280" s="92"/>
      <c r="CI280" s="92"/>
      <c r="CJ280" s="92"/>
      <c r="CK280" s="92"/>
      <c r="CL280" s="92"/>
    </row>
    <row r="281" spans="1:90">
      <c r="A281" s="92"/>
      <c r="B281" s="188"/>
      <c r="C281" s="319"/>
      <c r="D281" s="92"/>
      <c r="E281" s="92"/>
      <c r="F281" s="92"/>
      <c r="G281" s="92"/>
      <c r="H281" s="92"/>
      <c r="I281" s="92"/>
      <c r="J281" s="92"/>
      <c r="K281" s="92"/>
      <c r="L281" s="92"/>
      <c r="M281" s="92"/>
      <c r="N281" s="92"/>
      <c r="O281" s="92"/>
      <c r="P281" s="92"/>
      <c r="Q281" s="92"/>
      <c r="R281" s="92"/>
      <c r="S281" s="92"/>
      <c r="T281" s="92"/>
      <c r="U281" s="92"/>
      <c r="V281" s="92"/>
      <c r="W281" s="92"/>
      <c r="X281" s="92"/>
      <c r="Y281" s="92"/>
      <c r="Z281" s="92"/>
      <c r="AA281" s="92"/>
      <c r="AB281" s="92"/>
      <c r="AC281" s="92"/>
      <c r="AD281" s="92"/>
      <c r="AE281" s="92"/>
      <c r="AF281" s="92"/>
      <c r="AG281" s="92"/>
      <c r="AH281" s="92"/>
      <c r="AI281" s="92"/>
      <c r="AJ281" s="92"/>
      <c r="AK281" s="92"/>
      <c r="AL281" s="92"/>
      <c r="AM281" s="92"/>
      <c r="AN281" s="92"/>
      <c r="AO281" s="92"/>
      <c r="AP281" s="92"/>
      <c r="AQ281" s="92"/>
      <c r="AR281" s="92"/>
      <c r="AS281" s="92"/>
      <c r="AT281" s="92"/>
      <c r="AU281" s="92"/>
      <c r="AV281" s="92"/>
      <c r="AW281" s="92"/>
      <c r="AX281" s="92"/>
      <c r="AY281" s="92"/>
      <c r="AZ281" s="92"/>
      <c r="BA281" s="92"/>
      <c r="BB281" s="92"/>
      <c r="BC281" s="92"/>
      <c r="BD281" s="92"/>
      <c r="BE281" s="92"/>
      <c r="BF281" s="92"/>
      <c r="BG281" s="92"/>
      <c r="BH281" s="92"/>
      <c r="BI281" s="92"/>
      <c r="BJ281" s="92"/>
      <c r="BK281" s="92"/>
      <c r="BL281" s="92"/>
      <c r="BM281" s="92"/>
      <c r="BN281" s="92"/>
      <c r="BO281" s="92"/>
      <c r="BP281" s="92"/>
      <c r="BQ281" s="92"/>
      <c r="BR281" s="92"/>
      <c r="BS281" s="92"/>
      <c r="BT281" s="92"/>
      <c r="BU281" s="92"/>
      <c r="BV281" s="92"/>
      <c r="BW281" s="92"/>
      <c r="BX281" s="92"/>
      <c r="BY281" s="92"/>
      <c r="BZ281" s="92"/>
      <c r="CA281" s="92"/>
      <c r="CB281" s="92"/>
      <c r="CC281" s="92"/>
      <c r="CD281" s="92"/>
      <c r="CE281" s="92"/>
      <c r="CF281" s="92"/>
      <c r="CG281" s="92"/>
      <c r="CH281" s="92"/>
      <c r="CI281" s="92"/>
      <c r="CJ281" s="92"/>
      <c r="CK281" s="92"/>
      <c r="CL281" s="92"/>
    </row>
    <row r="282" spans="1:90">
      <c r="A282" s="92"/>
      <c r="B282" s="188"/>
      <c r="C282" s="319"/>
      <c r="D282" s="92"/>
      <c r="E282" s="92"/>
      <c r="F282" s="92"/>
      <c r="G282" s="92"/>
      <c r="H282" s="92"/>
      <c r="I282" s="92"/>
      <c r="J282" s="92"/>
      <c r="K282" s="92"/>
      <c r="L282" s="92"/>
      <c r="M282" s="92"/>
      <c r="N282" s="92"/>
      <c r="O282" s="92"/>
      <c r="P282" s="92"/>
      <c r="Q282" s="92"/>
      <c r="R282" s="92"/>
      <c r="S282" s="92"/>
      <c r="T282" s="92"/>
      <c r="U282" s="92"/>
      <c r="V282" s="92"/>
      <c r="W282" s="92"/>
      <c r="X282" s="92"/>
      <c r="Y282" s="92"/>
      <c r="Z282" s="92"/>
      <c r="AA282" s="92"/>
      <c r="AB282" s="92"/>
      <c r="AC282" s="92"/>
      <c r="AD282" s="92"/>
      <c r="AE282" s="92"/>
      <c r="AF282" s="92"/>
      <c r="AG282" s="92"/>
      <c r="AH282" s="92"/>
      <c r="AI282" s="92"/>
      <c r="AJ282" s="92"/>
      <c r="AK282" s="92"/>
      <c r="AL282" s="92"/>
      <c r="AM282" s="92"/>
      <c r="AN282" s="92"/>
      <c r="AO282" s="92"/>
      <c r="AP282" s="92"/>
      <c r="AQ282" s="92"/>
      <c r="AR282" s="92"/>
      <c r="AS282" s="92"/>
      <c r="AT282" s="92"/>
      <c r="AU282" s="92"/>
      <c r="AV282" s="92"/>
      <c r="AW282" s="92"/>
      <c r="AX282" s="92"/>
      <c r="AY282" s="92"/>
      <c r="AZ282" s="92"/>
      <c r="BA282" s="92"/>
      <c r="BB282" s="92"/>
      <c r="BC282" s="92"/>
      <c r="BD282" s="92"/>
      <c r="BE282" s="92"/>
      <c r="BF282" s="92"/>
      <c r="BG282" s="92"/>
      <c r="BH282" s="92"/>
      <c r="BI282" s="92"/>
      <c r="BJ282" s="92"/>
      <c r="BK282" s="92"/>
      <c r="BL282" s="92"/>
      <c r="BM282" s="92"/>
      <c r="BN282" s="92"/>
      <c r="BO282" s="92"/>
      <c r="BP282" s="92"/>
      <c r="BQ282" s="92"/>
      <c r="BR282" s="92"/>
      <c r="BS282" s="92"/>
      <c r="BT282" s="92"/>
      <c r="BU282" s="92"/>
      <c r="BV282" s="92"/>
      <c r="BW282" s="92"/>
      <c r="BX282" s="92"/>
      <c r="BY282" s="92"/>
      <c r="BZ282" s="92"/>
      <c r="CA282" s="92"/>
      <c r="CB282" s="92"/>
      <c r="CC282" s="92"/>
      <c r="CD282" s="92"/>
      <c r="CE282" s="92"/>
      <c r="CF282" s="92"/>
      <c r="CG282" s="92"/>
      <c r="CH282" s="92"/>
      <c r="CI282" s="92"/>
      <c r="CJ282" s="92"/>
      <c r="CK282" s="92"/>
      <c r="CL282" s="92"/>
    </row>
    <row r="283" spans="1:90">
      <c r="A283" s="92"/>
      <c r="B283" s="188"/>
      <c r="C283" s="319"/>
      <c r="D283" s="92"/>
      <c r="E283" s="92"/>
      <c r="F283" s="92"/>
      <c r="G283" s="92"/>
      <c r="H283" s="92"/>
      <c r="I283" s="92"/>
      <c r="J283" s="92"/>
      <c r="K283" s="92"/>
      <c r="L283" s="92"/>
      <c r="M283" s="92"/>
      <c r="N283" s="92"/>
      <c r="O283" s="92"/>
      <c r="P283" s="92"/>
      <c r="Q283" s="92"/>
      <c r="R283" s="92"/>
      <c r="S283" s="92"/>
      <c r="T283" s="92"/>
      <c r="U283" s="92"/>
      <c r="V283" s="92"/>
      <c r="W283" s="92"/>
      <c r="X283" s="92"/>
      <c r="Y283" s="92"/>
      <c r="Z283" s="92"/>
      <c r="AA283" s="92"/>
      <c r="AB283" s="92"/>
      <c r="AC283" s="92"/>
      <c r="AD283" s="92"/>
      <c r="AE283" s="92"/>
      <c r="AF283" s="92"/>
      <c r="AG283" s="92"/>
      <c r="AH283" s="92"/>
      <c r="AI283" s="92"/>
      <c r="AJ283" s="92"/>
      <c r="AK283" s="92"/>
      <c r="AL283" s="92"/>
      <c r="AM283" s="92"/>
      <c r="AN283" s="92"/>
      <c r="AO283" s="92"/>
      <c r="AP283" s="92"/>
      <c r="AQ283" s="92"/>
      <c r="AR283" s="92"/>
      <c r="AS283" s="92"/>
      <c r="AT283" s="92"/>
      <c r="AU283" s="92"/>
      <c r="AV283" s="92"/>
      <c r="AW283" s="92"/>
      <c r="AX283" s="92"/>
      <c r="AY283" s="92"/>
      <c r="AZ283" s="92"/>
      <c r="BA283" s="92"/>
      <c r="BB283" s="92"/>
      <c r="BC283" s="92"/>
      <c r="BD283" s="92"/>
      <c r="BE283" s="92"/>
      <c r="BF283" s="92"/>
      <c r="BG283" s="92"/>
      <c r="BH283" s="92"/>
      <c r="BI283" s="92"/>
      <c r="BJ283" s="92"/>
      <c r="BK283" s="92"/>
      <c r="BL283" s="92"/>
      <c r="BM283" s="92"/>
      <c r="BN283" s="92"/>
      <c r="BO283" s="92"/>
      <c r="BP283" s="92"/>
      <c r="BQ283" s="92"/>
      <c r="BR283" s="92"/>
      <c r="BS283" s="92"/>
      <c r="BT283" s="92"/>
      <c r="BU283" s="92"/>
      <c r="BV283" s="92"/>
      <c r="BW283" s="92"/>
      <c r="BX283" s="92"/>
      <c r="BY283" s="92"/>
      <c r="BZ283" s="92"/>
      <c r="CA283" s="92"/>
      <c r="CB283" s="92"/>
      <c r="CC283" s="92"/>
      <c r="CD283" s="92"/>
      <c r="CE283" s="92"/>
      <c r="CF283" s="92"/>
      <c r="CG283" s="92"/>
      <c r="CH283" s="92"/>
      <c r="CI283" s="92"/>
      <c r="CJ283" s="92"/>
      <c r="CK283" s="92"/>
      <c r="CL283" s="92"/>
    </row>
    <row r="284" spans="1:90">
      <c r="A284" s="92"/>
      <c r="B284" s="188"/>
      <c r="C284" s="319"/>
      <c r="D284" s="92"/>
      <c r="E284" s="92"/>
      <c r="F284" s="92"/>
      <c r="G284" s="92"/>
      <c r="H284" s="92"/>
      <c r="I284" s="92"/>
      <c r="J284" s="92"/>
      <c r="K284" s="92"/>
      <c r="L284" s="92"/>
      <c r="M284" s="92"/>
      <c r="N284" s="92"/>
      <c r="O284" s="92"/>
      <c r="P284" s="92"/>
      <c r="Q284" s="92"/>
      <c r="R284" s="92"/>
      <c r="S284" s="92"/>
      <c r="T284" s="92"/>
      <c r="U284" s="92"/>
      <c r="V284" s="92"/>
      <c r="W284" s="92"/>
      <c r="X284" s="92"/>
      <c r="Y284" s="92"/>
      <c r="Z284" s="92"/>
      <c r="AA284" s="92"/>
      <c r="AB284" s="92"/>
      <c r="AC284" s="92"/>
      <c r="AD284" s="92"/>
      <c r="AE284" s="92"/>
      <c r="AF284" s="92"/>
      <c r="AG284" s="92"/>
      <c r="AH284" s="92"/>
      <c r="AI284" s="92"/>
      <c r="AJ284" s="92"/>
      <c r="AK284" s="92"/>
      <c r="AL284" s="92"/>
      <c r="AM284" s="92"/>
      <c r="AN284" s="92"/>
      <c r="AO284" s="92"/>
      <c r="AP284" s="92"/>
      <c r="AQ284" s="92"/>
      <c r="AR284" s="92"/>
      <c r="AS284" s="92"/>
      <c r="AT284" s="92"/>
      <c r="AU284" s="92"/>
      <c r="AV284" s="92"/>
      <c r="AW284" s="92"/>
      <c r="AX284" s="92"/>
      <c r="AY284" s="92"/>
      <c r="AZ284" s="92"/>
      <c r="BA284" s="92"/>
      <c r="BB284" s="92"/>
      <c r="BC284" s="92"/>
      <c r="BD284" s="92"/>
      <c r="BE284" s="92"/>
      <c r="BF284" s="92"/>
      <c r="BG284" s="92"/>
      <c r="BH284" s="92"/>
      <c r="BI284" s="92"/>
      <c r="BJ284" s="92"/>
      <c r="BK284" s="92"/>
      <c r="BL284" s="92"/>
      <c r="BM284" s="92"/>
      <c r="BN284" s="92"/>
      <c r="BO284" s="92"/>
      <c r="BP284" s="92"/>
      <c r="BQ284" s="92"/>
      <c r="BR284" s="92"/>
      <c r="BS284" s="92"/>
      <c r="BT284" s="92"/>
      <c r="BU284" s="92"/>
      <c r="BV284" s="92"/>
      <c r="BW284" s="92"/>
      <c r="BX284" s="92"/>
      <c r="BY284" s="92"/>
      <c r="BZ284" s="92"/>
      <c r="CA284" s="92"/>
      <c r="CB284" s="92"/>
      <c r="CC284" s="92"/>
      <c r="CD284" s="92"/>
      <c r="CE284" s="92"/>
      <c r="CF284" s="92"/>
      <c r="CG284" s="92"/>
      <c r="CH284" s="92"/>
      <c r="CI284" s="92"/>
      <c r="CJ284" s="92"/>
      <c r="CK284" s="92"/>
      <c r="CL284" s="92"/>
    </row>
    <row r="285" spans="1:90">
      <c r="A285" s="92"/>
      <c r="B285" s="188"/>
      <c r="C285" s="319"/>
      <c r="D285" s="92"/>
      <c r="E285" s="92"/>
      <c r="F285" s="92"/>
      <c r="G285" s="92"/>
      <c r="H285" s="92"/>
      <c r="I285" s="92"/>
      <c r="J285" s="92"/>
      <c r="K285" s="92"/>
      <c r="L285" s="92"/>
      <c r="M285" s="92"/>
      <c r="N285" s="92"/>
      <c r="O285" s="92"/>
      <c r="P285" s="92"/>
      <c r="Q285" s="92"/>
      <c r="R285" s="92"/>
      <c r="S285" s="92"/>
      <c r="T285" s="92"/>
      <c r="U285" s="92"/>
      <c r="V285" s="92"/>
      <c r="W285" s="92"/>
      <c r="X285" s="92"/>
      <c r="Y285" s="92"/>
      <c r="Z285" s="92"/>
      <c r="AA285" s="92"/>
      <c r="AB285" s="92"/>
      <c r="AC285" s="92"/>
      <c r="AD285" s="92"/>
      <c r="AE285" s="92"/>
      <c r="AF285" s="92"/>
      <c r="AG285" s="92"/>
      <c r="AH285" s="92"/>
      <c r="AI285" s="92"/>
      <c r="AJ285" s="92"/>
      <c r="AK285" s="92"/>
      <c r="AL285" s="92"/>
      <c r="AM285" s="92"/>
      <c r="AN285" s="92"/>
      <c r="AO285" s="92"/>
      <c r="AP285" s="92"/>
      <c r="AQ285" s="92"/>
      <c r="AR285" s="92"/>
      <c r="AS285" s="92"/>
      <c r="AT285" s="92"/>
      <c r="AU285" s="92"/>
      <c r="AV285" s="92"/>
      <c r="AW285" s="92"/>
      <c r="AX285" s="92"/>
      <c r="AY285" s="92"/>
      <c r="AZ285" s="92"/>
      <c r="BA285" s="92"/>
      <c r="BB285" s="92"/>
      <c r="BC285" s="92"/>
      <c r="BD285" s="92"/>
      <c r="BE285" s="92"/>
      <c r="BF285" s="92"/>
      <c r="BG285" s="92"/>
      <c r="BH285" s="92"/>
      <c r="BI285" s="92"/>
      <c r="BJ285" s="92"/>
      <c r="BK285" s="92"/>
      <c r="BL285" s="92"/>
      <c r="BM285" s="92"/>
      <c r="BN285" s="92"/>
      <c r="BO285" s="92"/>
      <c r="BP285" s="92"/>
      <c r="BQ285" s="92"/>
      <c r="BR285" s="92"/>
      <c r="BS285" s="92"/>
      <c r="BT285" s="92"/>
      <c r="BU285" s="92"/>
      <c r="BV285" s="92"/>
      <c r="BW285" s="92"/>
      <c r="BX285" s="92"/>
      <c r="BY285" s="92"/>
      <c r="BZ285" s="92"/>
      <c r="CA285" s="92"/>
      <c r="CB285" s="92"/>
      <c r="CC285" s="92"/>
      <c r="CD285" s="92"/>
      <c r="CE285" s="92"/>
      <c r="CF285" s="92"/>
      <c r="CG285" s="92"/>
      <c r="CH285" s="92"/>
      <c r="CI285" s="92"/>
      <c r="CJ285" s="92"/>
      <c r="CK285" s="92"/>
      <c r="CL285" s="92"/>
    </row>
    <row r="286" spans="1:90">
      <c r="A286" s="92"/>
      <c r="B286" s="188"/>
      <c r="C286" s="319"/>
      <c r="D286" s="92"/>
      <c r="E286" s="92"/>
      <c r="F286" s="92"/>
      <c r="G286" s="92"/>
      <c r="H286" s="92"/>
      <c r="I286" s="92"/>
      <c r="J286" s="92"/>
      <c r="K286" s="92"/>
      <c r="L286" s="92"/>
      <c r="M286" s="92"/>
      <c r="N286" s="92"/>
      <c r="O286" s="92"/>
      <c r="P286" s="92"/>
      <c r="Q286" s="92"/>
      <c r="R286" s="92"/>
      <c r="S286" s="92"/>
      <c r="T286" s="92"/>
      <c r="U286" s="92"/>
      <c r="V286" s="92"/>
      <c r="W286" s="92"/>
      <c r="X286" s="92"/>
      <c r="Y286" s="92"/>
      <c r="Z286" s="92"/>
      <c r="AA286" s="92"/>
      <c r="AB286" s="92"/>
      <c r="AC286" s="92"/>
      <c r="AD286" s="92"/>
      <c r="AE286" s="92"/>
      <c r="AF286" s="92"/>
      <c r="AG286" s="92"/>
      <c r="AH286" s="92"/>
      <c r="AI286" s="92"/>
      <c r="AJ286" s="92"/>
      <c r="AK286" s="92"/>
      <c r="AL286" s="92"/>
      <c r="AM286" s="92"/>
      <c r="AN286" s="92"/>
      <c r="AO286" s="92"/>
      <c r="AP286" s="92"/>
      <c r="AQ286" s="92"/>
      <c r="AR286" s="92"/>
      <c r="AS286" s="92"/>
      <c r="AT286" s="92"/>
      <c r="AU286" s="92"/>
      <c r="AV286" s="92"/>
      <c r="AW286" s="92"/>
      <c r="AX286" s="92"/>
      <c r="AY286" s="92"/>
      <c r="AZ286" s="92"/>
      <c r="BA286" s="92"/>
      <c r="BB286" s="92"/>
      <c r="BC286" s="92"/>
      <c r="BD286" s="92"/>
      <c r="BE286" s="92"/>
      <c r="BF286" s="92"/>
      <c r="BG286" s="92"/>
      <c r="BH286" s="92"/>
      <c r="BI286" s="92"/>
      <c r="BJ286" s="92"/>
      <c r="BK286" s="92"/>
      <c r="BL286" s="92"/>
      <c r="BM286" s="92"/>
      <c r="BN286" s="92"/>
      <c r="BO286" s="92"/>
      <c r="BP286" s="92"/>
      <c r="BQ286" s="92"/>
      <c r="BR286" s="92"/>
      <c r="BS286" s="92"/>
      <c r="BT286" s="92"/>
      <c r="BU286" s="92"/>
      <c r="BV286" s="92"/>
      <c r="BW286" s="92"/>
      <c r="BX286" s="92"/>
      <c r="BY286" s="92"/>
      <c r="BZ286" s="92"/>
      <c r="CA286" s="92"/>
      <c r="CB286" s="92"/>
      <c r="CC286" s="92"/>
      <c r="CD286" s="92"/>
      <c r="CE286" s="92"/>
      <c r="CF286" s="92"/>
      <c r="CG286" s="92"/>
      <c r="CH286" s="92"/>
      <c r="CI286" s="92"/>
      <c r="CJ286" s="92"/>
      <c r="CK286" s="92"/>
      <c r="CL286" s="92"/>
    </row>
    <row r="287" spans="1:90">
      <c r="A287" s="92"/>
      <c r="B287" s="188"/>
      <c r="C287" s="319"/>
      <c r="D287" s="92"/>
      <c r="E287" s="92"/>
      <c r="F287" s="92"/>
      <c r="G287" s="92"/>
      <c r="H287" s="92"/>
      <c r="I287" s="92"/>
      <c r="J287" s="92"/>
      <c r="K287" s="92"/>
      <c r="L287" s="92"/>
      <c r="M287" s="92"/>
      <c r="N287" s="92"/>
      <c r="O287" s="92"/>
      <c r="P287" s="92"/>
      <c r="Q287" s="92"/>
      <c r="R287" s="92"/>
      <c r="S287" s="92"/>
      <c r="T287" s="92"/>
      <c r="U287" s="92"/>
      <c r="V287" s="92"/>
      <c r="W287" s="92"/>
      <c r="X287" s="92"/>
      <c r="Y287" s="92"/>
      <c r="Z287" s="92"/>
      <c r="AA287" s="92"/>
      <c r="AB287" s="92"/>
      <c r="AC287" s="92"/>
      <c r="AD287" s="92"/>
      <c r="AE287" s="92"/>
      <c r="AF287" s="92"/>
      <c r="AG287" s="92"/>
      <c r="AH287" s="92"/>
      <c r="AI287" s="92"/>
      <c r="AJ287" s="92"/>
      <c r="AK287" s="92"/>
      <c r="AL287" s="92"/>
      <c r="AM287" s="92"/>
      <c r="AN287" s="92"/>
      <c r="AO287" s="92"/>
      <c r="AP287" s="92"/>
      <c r="AQ287" s="92"/>
      <c r="AR287" s="92"/>
      <c r="AS287" s="92"/>
      <c r="AT287" s="92"/>
      <c r="AU287" s="92"/>
      <c r="AV287" s="92"/>
      <c r="AW287" s="92"/>
      <c r="AX287" s="92"/>
      <c r="AY287" s="92"/>
      <c r="AZ287" s="92"/>
      <c r="BA287" s="92"/>
      <c r="BB287" s="92"/>
      <c r="BC287" s="92"/>
      <c r="BD287" s="92"/>
      <c r="BE287" s="92"/>
      <c r="BF287" s="92"/>
      <c r="BG287" s="92"/>
      <c r="BH287" s="92"/>
      <c r="BI287" s="92"/>
      <c r="BJ287" s="92"/>
      <c r="BK287" s="92"/>
      <c r="BL287" s="92"/>
      <c r="BM287" s="92"/>
      <c r="BN287" s="92"/>
      <c r="BO287" s="92"/>
      <c r="BP287" s="92"/>
      <c r="BQ287" s="92"/>
      <c r="BR287" s="92"/>
      <c r="BS287" s="92"/>
      <c r="BT287" s="92"/>
      <c r="BU287" s="92"/>
      <c r="BV287" s="92"/>
      <c r="BW287" s="92"/>
      <c r="BX287" s="92"/>
      <c r="BY287" s="92"/>
      <c r="BZ287" s="92"/>
      <c r="CA287" s="92"/>
      <c r="CB287" s="92"/>
      <c r="CC287" s="92"/>
      <c r="CD287" s="92"/>
      <c r="CE287" s="92"/>
      <c r="CF287" s="92"/>
      <c r="CG287" s="92"/>
      <c r="CH287" s="92"/>
      <c r="CI287" s="92"/>
      <c r="CJ287" s="92"/>
      <c r="CK287" s="92"/>
      <c r="CL287" s="92"/>
    </row>
    <row r="288" spans="1:90">
      <c r="A288" s="92"/>
      <c r="B288" s="188"/>
      <c r="C288" s="319"/>
      <c r="D288" s="92"/>
      <c r="E288" s="92"/>
      <c r="F288" s="92"/>
      <c r="G288" s="92"/>
      <c r="H288" s="92"/>
      <c r="I288" s="92"/>
      <c r="J288" s="92"/>
      <c r="K288" s="92"/>
      <c r="L288" s="92"/>
      <c r="M288" s="92"/>
      <c r="N288" s="92"/>
      <c r="O288" s="92"/>
      <c r="P288" s="92"/>
      <c r="Q288" s="92"/>
      <c r="R288" s="92"/>
      <c r="S288" s="92"/>
      <c r="T288" s="92"/>
      <c r="U288" s="92"/>
      <c r="V288" s="92"/>
      <c r="W288" s="92"/>
      <c r="X288" s="92"/>
      <c r="Y288" s="92"/>
      <c r="Z288" s="92"/>
      <c r="AA288" s="92"/>
      <c r="AB288" s="92"/>
      <c r="AC288" s="92"/>
      <c r="AD288" s="92"/>
      <c r="AE288" s="92"/>
      <c r="AF288" s="92"/>
      <c r="AG288" s="92"/>
      <c r="AH288" s="92"/>
      <c r="AI288" s="92"/>
      <c r="AJ288" s="92"/>
      <c r="AK288" s="92"/>
      <c r="AL288" s="92"/>
      <c r="AM288" s="92"/>
      <c r="AN288" s="92"/>
      <c r="AO288" s="92"/>
      <c r="AP288" s="92"/>
      <c r="AQ288" s="92"/>
      <c r="AR288" s="92"/>
      <c r="AS288" s="92"/>
      <c r="AT288" s="92"/>
      <c r="AU288" s="92"/>
      <c r="AV288" s="92"/>
      <c r="AW288" s="92"/>
      <c r="AX288" s="92"/>
      <c r="AY288" s="92"/>
      <c r="AZ288" s="92"/>
      <c r="BA288" s="92"/>
      <c r="BB288" s="92"/>
      <c r="BC288" s="92"/>
      <c r="BD288" s="92"/>
      <c r="BE288" s="92"/>
      <c r="BF288" s="92"/>
      <c r="BG288" s="92"/>
      <c r="BH288" s="92"/>
      <c r="BI288" s="92"/>
      <c r="BJ288" s="92"/>
      <c r="BK288" s="92"/>
      <c r="BL288" s="92"/>
      <c r="BM288" s="92"/>
      <c r="BN288" s="92"/>
      <c r="BO288" s="92"/>
      <c r="BP288" s="92"/>
      <c r="BQ288" s="92"/>
      <c r="BR288" s="92"/>
      <c r="BS288" s="92"/>
      <c r="BT288" s="92"/>
      <c r="BU288" s="92"/>
      <c r="BV288" s="92"/>
      <c r="BW288" s="92"/>
      <c r="BX288" s="92"/>
      <c r="BY288" s="92"/>
      <c r="BZ288" s="92"/>
      <c r="CA288" s="92"/>
      <c r="CB288" s="92"/>
      <c r="CC288" s="92"/>
      <c r="CD288" s="92"/>
      <c r="CE288" s="92"/>
      <c r="CF288" s="92"/>
      <c r="CG288" s="92"/>
      <c r="CH288" s="92"/>
      <c r="CI288" s="92"/>
      <c r="CJ288" s="92"/>
      <c r="CK288" s="92"/>
      <c r="CL288" s="92"/>
    </row>
    <row r="289" spans="1:90">
      <c r="A289" s="92"/>
      <c r="B289" s="188"/>
      <c r="C289" s="319"/>
      <c r="D289" s="92"/>
      <c r="E289" s="92"/>
      <c r="F289" s="92"/>
      <c r="G289" s="92"/>
      <c r="H289" s="92"/>
      <c r="I289" s="92"/>
      <c r="J289" s="92"/>
      <c r="K289" s="92"/>
      <c r="L289" s="92"/>
      <c r="M289" s="92"/>
      <c r="N289" s="92"/>
      <c r="O289" s="92"/>
      <c r="P289" s="92"/>
      <c r="Q289" s="92"/>
      <c r="R289" s="92"/>
      <c r="S289" s="92"/>
      <c r="T289" s="92"/>
      <c r="U289" s="92"/>
      <c r="V289" s="92"/>
      <c r="W289" s="92"/>
      <c r="X289" s="92"/>
      <c r="Y289" s="92"/>
      <c r="Z289" s="92"/>
      <c r="AA289" s="92"/>
      <c r="AB289" s="92"/>
      <c r="AC289" s="92"/>
      <c r="AD289" s="92"/>
      <c r="AE289" s="92"/>
      <c r="AF289" s="92"/>
      <c r="AG289" s="92"/>
      <c r="AH289" s="92"/>
      <c r="AI289" s="92"/>
      <c r="AJ289" s="92"/>
      <c r="AK289" s="92"/>
      <c r="AL289" s="92"/>
      <c r="AM289" s="92"/>
      <c r="AN289" s="92"/>
      <c r="AO289" s="92"/>
      <c r="AP289" s="92"/>
      <c r="AQ289" s="92"/>
      <c r="AR289" s="92"/>
      <c r="AS289" s="92"/>
      <c r="AT289" s="92"/>
      <c r="AU289" s="92"/>
      <c r="AV289" s="92"/>
      <c r="AW289" s="92"/>
      <c r="AX289" s="92"/>
      <c r="AY289" s="92"/>
      <c r="AZ289" s="92"/>
      <c r="BA289" s="92"/>
      <c r="BB289" s="92"/>
      <c r="BC289" s="92"/>
      <c r="BD289" s="92"/>
      <c r="BE289" s="92"/>
      <c r="BF289" s="92"/>
      <c r="BG289" s="92"/>
      <c r="BH289" s="92"/>
      <c r="BI289" s="92"/>
      <c r="BJ289" s="92"/>
      <c r="BK289" s="92"/>
      <c r="BL289" s="92"/>
      <c r="BM289" s="92"/>
      <c r="BN289" s="92"/>
      <c r="BO289" s="92"/>
      <c r="BP289" s="92"/>
      <c r="BQ289" s="92"/>
      <c r="BR289" s="92"/>
      <c r="BS289" s="92"/>
      <c r="BT289" s="92"/>
      <c r="BU289" s="92"/>
      <c r="BV289" s="92"/>
      <c r="BW289" s="92"/>
      <c r="BX289" s="92"/>
      <c r="BY289" s="92"/>
      <c r="BZ289" s="92"/>
      <c r="CA289" s="92"/>
      <c r="CB289" s="92"/>
      <c r="CC289" s="92"/>
      <c r="CD289" s="92"/>
      <c r="CE289" s="92"/>
      <c r="CF289" s="92"/>
      <c r="CG289" s="92"/>
      <c r="CH289" s="92"/>
      <c r="CI289" s="92"/>
      <c r="CJ289" s="92"/>
      <c r="CK289" s="92"/>
      <c r="CL289" s="92"/>
    </row>
    <row r="290" spans="1:90">
      <c r="A290" s="92"/>
      <c r="B290" s="188"/>
      <c r="C290" s="319"/>
      <c r="D290" s="92"/>
      <c r="E290" s="92"/>
      <c r="F290" s="92"/>
      <c r="G290" s="92"/>
      <c r="H290" s="92"/>
      <c r="I290" s="92"/>
      <c r="J290" s="92"/>
      <c r="K290" s="92"/>
      <c r="L290" s="92"/>
      <c r="M290" s="92"/>
      <c r="N290" s="92"/>
      <c r="O290" s="92"/>
      <c r="P290" s="92"/>
      <c r="Q290" s="92"/>
      <c r="R290" s="92"/>
      <c r="S290" s="92"/>
      <c r="T290" s="92"/>
      <c r="U290" s="92"/>
      <c r="V290" s="92"/>
      <c r="W290" s="92"/>
      <c r="X290" s="92"/>
      <c r="Y290" s="92"/>
      <c r="Z290" s="92"/>
      <c r="AA290" s="92"/>
      <c r="AB290" s="92"/>
      <c r="AC290" s="92"/>
      <c r="AD290" s="92"/>
      <c r="AE290" s="92"/>
      <c r="AF290" s="92"/>
      <c r="AG290" s="92"/>
      <c r="AH290" s="92"/>
      <c r="AI290" s="92"/>
      <c r="AJ290" s="92"/>
      <c r="AK290" s="92"/>
      <c r="AL290" s="92"/>
      <c r="AM290" s="92"/>
      <c r="AN290" s="92"/>
      <c r="AO290" s="92"/>
      <c r="AP290" s="92"/>
      <c r="AQ290" s="92"/>
      <c r="AR290" s="92"/>
      <c r="AS290" s="92"/>
      <c r="AT290" s="92"/>
      <c r="AU290" s="92"/>
      <c r="AV290" s="92"/>
      <c r="AW290" s="92"/>
      <c r="AX290" s="92"/>
      <c r="AY290" s="92"/>
      <c r="AZ290" s="92"/>
      <c r="BA290" s="92"/>
      <c r="BB290" s="92"/>
      <c r="BC290" s="92"/>
      <c r="BD290" s="92"/>
      <c r="BE290" s="92"/>
      <c r="BF290" s="92"/>
      <c r="BG290" s="92"/>
      <c r="BH290" s="92"/>
      <c r="BI290" s="92"/>
      <c r="BJ290" s="92"/>
      <c r="BK290" s="92"/>
      <c r="BL290" s="92"/>
      <c r="BM290" s="92"/>
      <c r="BN290" s="92"/>
      <c r="BO290" s="92"/>
      <c r="BP290" s="92"/>
      <c r="BQ290" s="92"/>
      <c r="BR290" s="92"/>
      <c r="BS290" s="92"/>
      <c r="BT290" s="92"/>
      <c r="BU290" s="92"/>
      <c r="BV290" s="92"/>
      <c r="BW290" s="92"/>
      <c r="BX290" s="92"/>
      <c r="BY290" s="92"/>
      <c r="BZ290" s="92"/>
      <c r="CA290" s="92"/>
      <c r="CB290" s="92"/>
      <c r="CC290" s="92"/>
      <c r="CD290" s="92"/>
      <c r="CE290" s="92"/>
      <c r="CF290" s="92"/>
      <c r="CG290" s="92"/>
      <c r="CH290" s="92"/>
      <c r="CI290" s="92"/>
      <c r="CJ290" s="92"/>
      <c r="CK290" s="92"/>
      <c r="CL290" s="92"/>
    </row>
    <row r="291" spans="1:90">
      <c r="A291" s="92"/>
      <c r="B291" s="188"/>
      <c r="C291" s="319"/>
      <c r="D291" s="92"/>
      <c r="E291" s="92"/>
      <c r="F291" s="92"/>
      <c r="G291" s="92"/>
      <c r="H291" s="92"/>
      <c r="I291" s="92"/>
      <c r="J291" s="92"/>
      <c r="K291" s="92"/>
      <c r="L291" s="92"/>
      <c r="M291" s="92"/>
      <c r="N291" s="92"/>
      <c r="O291" s="92"/>
      <c r="P291" s="92"/>
      <c r="Q291" s="92"/>
      <c r="R291" s="92"/>
      <c r="S291" s="92"/>
      <c r="T291" s="92"/>
      <c r="U291" s="92"/>
      <c r="V291" s="92"/>
      <c r="W291" s="92"/>
      <c r="X291" s="92"/>
      <c r="Y291" s="92"/>
      <c r="Z291" s="92"/>
      <c r="AA291" s="92"/>
      <c r="AB291" s="92"/>
      <c r="AC291" s="92"/>
      <c r="AD291" s="92"/>
      <c r="AE291" s="92"/>
      <c r="AF291" s="92"/>
      <c r="AG291" s="92"/>
      <c r="AH291" s="92"/>
      <c r="AI291" s="92"/>
      <c r="AJ291" s="92"/>
      <c r="AK291" s="92"/>
      <c r="AL291" s="92"/>
      <c r="AM291" s="92"/>
      <c r="AN291" s="92"/>
      <c r="AO291" s="92"/>
      <c r="AP291" s="92"/>
      <c r="AQ291" s="92"/>
      <c r="AR291" s="92"/>
      <c r="AS291" s="92"/>
      <c r="AT291" s="92"/>
      <c r="AU291" s="92"/>
      <c r="AV291" s="92"/>
      <c r="AW291" s="92"/>
      <c r="AX291" s="92"/>
      <c r="AY291" s="92"/>
      <c r="AZ291" s="92"/>
      <c r="BA291" s="92"/>
      <c r="BB291" s="92"/>
      <c r="BC291" s="92"/>
      <c r="BD291" s="92"/>
      <c r="BE291" s="92"/>
      <c r="BF291" s="92"/>
      <c r="BG291" s="92"/>
      <c r="BH291" s="92"/>
      <c r="BI291" s="92"/>
      <c r="BJ291" s="92"/>
      <c r="BK291" s="92"/>
      <c r="BL291" s="92"/>
      <c r="BM291" s="92"/>
      <c r="BN291" s="92"/>
      <c r="BO291" s="92"/>
      <c r="BP291" s="92"/>
      <c r="BQ291" s="92"/>
      <c r="BR291" s="92"/>
      <c r="BS291" s="92"/>
      <c r="BT291" s="92"/>
      <c r="BU291" s="92"/>
      <c r="BV291" s="92"/>
      <c r="BW291" s="92"/>
      <c r="BX291" s="92"/>
      <c r="BY291" s="92"/>
      <c r="BZ291" s="92"/>
      <c r="CA291" s="92"/>
      <c r="CB291" s="92"/>
      <c r="CC291" s="92"/>
      <c r="CD291" s="92"/>
      <c r="CE291" s="92"/>
      <c r="CF291" s="92"/>
      <c r="CG291" s="92"/>
      <c r="CH291" s="92"/>
      <c r="CI291" s="92"/>
      <c r="CJ291" s="92"/>
      <c r="CK291" s="92"/>
      <c r="CL291" s="92"/>
    </row>
    <row r="292" spans="1:90">
      <c r="A292" s="92"/>
      <c r="B292" s="188"/>
      <c r="C292" s="319"/>
      <c r="D292" s="92"/>
      <c r="E292" s="92"/>
      <c r="F292" s="92"/>
      <c r="G292" s="92"/>
      <c r="H292" s="92"/>
      <c r="I292" s="92"/>
      <c r="J292" s="92"/>
      <c r="K292" s="92"/>
      <c r="L292" s="92"/>
      <c r="M292" s="92"/>
      <c r="N292" s="92"/>
      <c r="O292" s="92"/>
      <c r="P292" s="92"/>
      <c r="Q292" s="92"/>
      <c r="R292" s="92"/>
      <c r="S292" s="92"/>
      <c r="T292" s="92"/>
      <c r="U292" s="92"/>
      <c r="V292" s="92"/>
      <c r="W292" s="92"/>
      <c r="X292" s="92"/>
      <c r="Y292" s="92"/>
      <c r="Z292" s="92"/>
      <c r="AA292" s="92"/>
      <c r="AB292" s="92"/>
      <c r="AC292" s="92"/>
      <c r="AD292" s="92"/>
      <c r="AE292" s="92"/>
      <c r="AF292" s="92"/>
      <c r="AG292" s="92"/>
      <c r="AH292" s="92"/>
      <c r="AI292" s="92"/>
      <c r="AJ292" s="92"/>
      <c r="AK292" s="92"/>
      <c r="AL292" s="92"/>
      <c r="AM292" s="92"/>
      <c r="AN292" s="92"/>
      <c r="AO292" s="92"/>
      <c r="AP292" s="92"/>
      <c r="AQ292" s="92"/>
      <c r="AR292" s="92"/>
      <c r="AS292" s="92"/>
      <c r="AT292" s="92"/>
      <c r="AU292" s="92"/>
      <c r="AV292" s="92"/>
      <c r="AW292" s="92"/>
      <c r="AX292" s="92"/>
      <c r="AY292" s="92"/>
      <c r="AZ292" s="92"/>
      <c r="BA292" s="92"/>
      <c r="BB292" s="92"/>
      <c r="BC292" s="92"/>
      <c r="BD292" s="92"/>
      <c r="BE292" s="92"/>
      <c r="BF292" s="92"/>
      <c r="BG292" s="92"/>
      <c r="BH292" s="92"/>
      <c r="BI292" s="92"/>
      <c r="BJ292" s="92"/>
      <c r="BK292" s="92"/>
      <c r="BL292" s="92"/>
      <c r="BM292" s="92"/>
      <c r="BN292" s="92"/>
      <c r="BO292" s="92"/>
      <c r="BP292" s="92"/>
      <c r="BQ292" s="92"/>
      <c r="BR292" s="92"/>
      <c r="BS292" s="92"/>
      <c r="BT292" s="92"/>
      <c r="BU292" s="92"/>
      <c r="BV292" s="92"/>
      <c r="BW292" s="92"/>
      <c r="BX292" s="92"/>
      <c r="BY292" s="92"/>
      <c r="BZ292" s="92"/>
      <c r="CA292" s="92"/>
      <c r="CB292" s="92"/>
      <c r="CC292" s="92"/>
      <c r="CD292" s="92"/>
      <c r="CE292" s="92"/>
      <c r="CF292" s="92"/>
      <c r="CG292" s="92"/>
      <c r="CH292" s="92"/>
      <c r="CI292" s="92"/>
      <c r="CJ292" s="92"/>
      <c r="CK292" s="92"/>
      <c r="CL292" s="92"/>
    </row>
    <row r="293" spans="1:90">
      <c r="A293" s="92"/>
      <c r="B293" s="188"/>
      <c r="C293" s="319"/>
      <c r="D293" s="92"/>
      <c r="E293" s="92"/>
      <c r="F293" s="92"/>
      <c r="G293" s="92"/>
      <c r="H293" s="92"/>
      <c r="I293" s="92"/>
      <c r="J293" s="92"/>
      <c r="K293" s="92"/>
      <c r="L293" s="92"/>
      <c r="M293" s="92"/>
      <c r="N293" s="92"/>
      <c r="O293" s="92"/>
      <c r="P293" s="92"/>
      <c r="Q293" s="92"/>
      <c r="R293" s="92"/>
      <c r="S293" s="92"/>
      <c r="T293" s="92"/>
      <c r="U293" s="92"/>
      <c r="V293" s="92"/>
      <c r="W293" s="92"/>
      <c r="X293" s="92"/>
      <c r="Y293" s="92"/>
      <c r="Z293" s="92"/>
      <c r="AA293" s="92"/>
      <c r="AB293" s="92"/>
      <c r="AC293" s="92"/>
      <c r="AD293" s="92"/>
      <c r="AE293" s="92"/>
      <c r="AF293" s="92"/>
      <c r="AG293" s="92"/>
      <c r="AH293" s="92"/>
      <c r="AI293" s="92"/>
      <c r="AJ293" s="92"/>
      <c r="AK293" s="92"/>
      <c r="AL293" s="92"/>
      <c r="AM293" s="92"/>
      <c r="AN293" s="92"/>
      <c r="AO293" s="92"/>
      <c r="AP293" s="92"/>
      <c r="AQ293" s="92"/>
      <c r="AR293" s="92"/>
      <c r="AS293" s="92"/>
      <c r="AT293" s="92"/>
      <c r="AU293" s="92"/>
      <c r="AV293" s="92"/>
      <c r="AW293" s="92"/>
      <c r="AX293" s="92"/>
      <c r="AY293" s="92"/>
      <c r="AZ293" s="92"/>
      <c r="BA293" s="92"/>
      <c r="BB293" s="92"/>
      <c r="BC293" s="92"/>
      <c r="BD293" s="92"/>
      <c r="BE293" s="92"/>
      <c r="BF293" s="92"/>
      <c r="BG293" s="92"/>
      <c r="BH293" s="92"/>
      <c r="BI293" s="92"/>
      <c r="BJ293" s="92"/>
      <c r="BK293" s="92"/>
      <c r="BL293" s="92"/>
      <c r="BM293" s="92"/>
      <c r="BN293" s="92"/>
      <c r="BO293" s="92"/>
      <c r="BP293" s="92"/>
      <c r="BQ293" s="92"/>
      <c r="BR293" s="92"/>
      <c r="BS293" s="92"/>
      <c r="BT293" s="92"/>
      <c r="BU293" s="92"/>
      <c r="BV293" s="92"/>
      <c r="BW293" s="92"/>
      <c r="BX293" s="92"/>
      <c r="BY293" s="92"/>
      <c r="BZ293" s="92"/>
      <c r="CA293" s="92"/>
      <c r="CB293" s="92"/>
      <c r="CC293" s="92"/>
      <c r="CD293" s="92"/>
      <c r="CE293" s="92"/>
      <c r="CF293" s="92"/>
      <c r="CG293" s="92"/>
      <c r="CH293" s="92"/>
      <c r="CI293" s="92"/>
      <c r="CJ293" s="92"/>
      <c r="CK293" s="92"/>
      <c r="CL293" s="92"/>
    </row>
    <row r="294" spans="1:90">
      <c r="A294" s="92"/>
      <c r="B294" s="188"/>
      <c r="C294" s="319"/>
      <c r="D294" s="92"/>
      <c r="E294" s="92"/>
      <c r="F294" s="92"/>
      <c r="G294" s="92"/>
      <c r="H294" s="92"/>
      <c r="I294" s="92"/>
      <c r="J294" s="92"/>
      <c r="K294" s="92"/>
      <c r="L294" s="92"/>
      <c r="M294" s="92"/>
      <c r="N294" s="92"/>
      <c r="O294" s="92"/>
      <c r="P294" s="92"/>
      <c r="Q294" s="92"/>
      <c r="R294" s="92"/>
      <c r="S294" s="92"/>
      <c r="T294" s="92"/>
      <c r="U294" s="92"/>
      <c r="V294" s="92"/>
      <c r="W294" s="92"/>
      <c r="X294" s="92"/>
      <c r="Y294" s="92"/>
      <c r="Z294" s="92"/>
      <c r="AA294" s="92"/>
      <c r="AB294" s="92"/>
      <c r="AC294" s="92"/>
      <c r="AD294" s="92"/>
      <c r="AE294" s="92"/>
      <c r="AF294" s="92"/>
      <c r="AG294" s="92"/>
      <c r="AH294" s="92"/>
      <c r="AI294" s="92"/>
      <c r="AJ294" s="92"/>
      <c r="AK294" s="92"/>
      <c r="AL294" s="92"/>
      <c r="AM294" s="92"/>
      <c r="AN294" s="92"/>
      <c r="AO294" s="92"/>
      <c r="AP294" s="92"/>
      <c r="AQ294" s="92"/>
      <c r="AR294" s="92"/>
      <c r="AS294" s="92"/>
      <c r="AT294" s="92"/>
      <c r="AU294" s="92"/>
      <c r="AV294" s="92"/>
      <c r="AW294" s="92"/>
      <c r="AX294" s="92"/>
      <c r="AY294" s="92"/>
      <c r="AZ294" s="92"/>
      <c r="BA294" s="92"/>
      <c r="BB294" s="92"/>
      <c r="BC294" s="92"/>
      <c r="BD294" s="92"/>
      <c r="BE294" s="92"/>
      <c r="BF294" s="92"/>
      <c r="BG294" s="92"/>
      <c r="BH294" s="92"/>
      <c r="BI294" s="92"/>
      <c r="BJ294" s="92"/>
      <c r="BK294" s="92"/>
      <c r="BL294" s="92"/>
      <c r="BM294" s="92"/>
      <c r="BN294" s="92"/>
      <c r="BO294" s="92"/>
      <c r="BP294" s="92"/>
      <c r="BQ294" s="92"/>
      <c r="BR294" s="92"/>
      <c r="BS294" s="92"/>
      <c r="BT294" s="92"/>
      <c r="BU294" s="92"/>
      <c r="BV294" s="92"/>
      <c r="BW294" s="92"/>
      <c r="BX294" s="92"/>
      <c r="BY294" s="92"/>
      <c r="BZ294" s="92"/>
      <c r="CA294" s="92"/>
      <c r="CB294" s="92"/>
      <c r="CC294" s="92"/>
      <c r="CD294" s="92"/>
      <c r="CE294" s="92"/>
      <c r="CF294" s="92"/>
      <c r="CG294" s="92"/>
      <c r="CH294" s="92"/>
      <c r="CI294" s="92"/>
      <c r="CJ294" s="92"/>
      <c r="CK294" s="92"/>
      <c r="CL294" s="92"/>
    </row>
    <row r="295" spans="1:90">
      <c r="A295" s="92"/>
      <c r="B295" s="188"/>
      <c r="C295" s="319"/>
      <c r="D295" s="92"/>
      <c r="E295" s="92"/>
      <c r="F295" s="92"/>
      <c r="G295" s="92"/>
      <c r="H295" s="92"/>
      <c r="I295" s="92"/>
      <c r="J295" s="92"/>
      <c r="K295" s="92"/>
      <c r="L295" s="92"/>
      <c r="M295" s="92"/>
      <c r="N295" s="92"/>
      <c r="O295" s="92"/>
      <c r="P295" s="92"/>
      <c r="Q295" s="92"/>
      <c r="R295" s="92"/>
      <c r="S295" s="92"/>
      <c r="T295" s="92"/>
      <c r="U295" s="92"/>
      <c r="V295" s="92"/>
      <c r="W295" s="92"/>
      <c r="X295" s="92"/>
      <c r="Y295" s="92"/>
      <c r="Z295" s="92"/>
      <c r="AA295" s="92"/>
      <c r="AB295" s="92"/>
      <c r="AC295" s="92"/>
      <c r="AD295" s="92"/>
      <c r="AE295" s="92"/>
      <c r="AF295" s="92"/>
      <c r="AG295" s="92"/>
      <c r="AH295" s="92"/>
      <c r="AI295" s="92"/>
      <c r="AJ295" s="92"/>
      <c r="AK295" s="92"/>
      <c r="AL295" s="92"/>
      <c r="AM295" s="92"/>
      <c r="AN295" s="92"/>
      <c r="AO295" s="92"/>
      <c r="AP295" s="92"/>
      <c r="AQ295" s="92"/>
      <c r="AR295" s="92"/>
      <c r="AS295" s="92"/>
      <c r="AT295" s="92"/>
      <c r="AU295" s="92"/>
      <c r="AV295" s="92"/>
      <c r="AW295" s="92"/>
      <c r="AX295" s="92"/>
      <c r="AY295" s="92"/>
      <c r="AZ295" s="92"/>
      <c r="BA295" s="92"/>
      <c r="BB295" s="92"/>
      <c r="BC295" s="92"/>
      <c r="BD295" s="92"/>
      <c r="BE295" s="92"/>
      <c r="BF295" s="92"/>
      <c r="BG295" s="92"/>
      <c r="BH295" s="92"/>
      <c r="BI295" s="92"/>
      <c r="BJ295" s="92"/>
      <c r="BK295" s="92"/>
      <c r="BL295" s="92"/>
      <c r="BM295" s="92"/>
      <c r="BN295" s="92"/>
      <c r="BO295" s="92"/>
      <c r="BP295" s="92"/>
      <c r="BQ295" s="92"/>
      <c r="BR295" s="92"/>
      <c r="BS295" s="92"/>
      <c r="BT295" s="92"/>
      <c r="BU295" s="92"/>
      <c r="BV295" s="92"/>
      <c r="BW295" s="92"/>
      <c r="BX295" s="92"/>
      <c r="BY295" s="92"/>
      <c r="BZ295" s="92"/>
      <c r="CA295" s="92"/>
      <c r="CB295" s="92"/>
      <c r="CC295" s="92"/>
      <c r="CD295" s="92"/>
      <c r="CE295" s="92"/>
      <c r="CF295" s="92"/>
      <c r="CG295" s="92"/>
      <c r="CH295" s="92"/>
      <c r="CI295" s="92"/>
      <c r="CJ295" s="92"/>
      <c r="CK295" s="92"/>
      <c r="CL295" s="92"/>
    </row>
    <row r="296" spans="1:90">
      <c r="A296" s="92"/>
      <c r="B296" s="188"/>
      <c r="C296" s="319"/>
      <c r="D296" s="92"/>
      <c r="E296" s="92"/>
      <c r="F296" s="92"/>
      <c r="G296" s="92"/>
      <c r="H296" s="92"/>
      <c r="I296" s="92"/>
      <c r="J296" s="92"/>
      <c r="K296" s="92"/>
      <c r="L296" s="92"/>
      <c r="M296" s="92"/>
      <c r="N296" s="92"/>
      <c r="O296" s="92"/>
      <c r="P296" s="92"/>
      <c r="Q296" s="92"/>
      <c r="R296" s="92"/>
      <c r="S296" s="92"/>
      <c r="T296" s="92"/>
      <c r="U296" s="92"/>
      <c r="V296" s="92"/>
      <c r="W296" s="92"/>
      <c r="X296" s="92"/>
      <c r="Y296" s="92"/>
      <c r="Z296" s="92"/>
      <c r="AA296" s="92"/>
      <c r="AB296" s="92"/>
      <c r="AC296" s="92"/>
      <c r="AD296" s="92"/>
      <c r="AE296" s="92"/>
      <c r="AF296" s="92"/>
      <c r="AG296" s="92"/>
      <c r="AH296" s="92"/>
      <c r="AI296" s="92"/>
      <c r="AJ296" s="92"/>
      <c r="AK296" s="92"/>
      <c r="AL296" s="92"/>
      <c r="AM296" s="92"/>
      <c r="AN296" s="92"/>
      <c r="AO296" s="92"/>
      <c r="AP296" s="92"/>
      <c r="AQ296" s="92"/>
      <c r="AR296" s="92"/>
      <c r="AS296" s="92"/>
      <c r="AT296" s="92"/>
      <c r="AU296" s="92"/>
      <c r="AV296" s="92"/>
      <c r="AW296" s="92"/>
      <c r="AX296" s="92"/>
      <c r="AY296" s="92"/>
      <c r="AZ296" s="92"/>
      <c r="BA296" s="92"/>
      <c r="BB296" s="92"/>
      <c r="BC296" s="92"/>
      <c r="BD296" s="92"/>
      <c r="BE296" s="92"/>
      <c r="BF296" s="92"/>
      <c r="BG296" s="92"/>
      <c r="BH296" s="92"/>
      <c r="BI296" s="92"/>
      <c r="BJ296" s="92"/>
      <c r="BK296" s="92"/>
      <c r="BL296" s="92"/>
      <c r="BM296" s="92"/>
      <c r="BN296" s="92"/>
      <c r="BO296" s="92"/>
      <c r="BP296" s="92"/>
      <c r="BQ296" s="92"/>
      <c r="BR296" s="92"/>
      <c r="BS296" s="92"/>
      <c r="BT296" s="92"/>
      <c r="BU296" s="92"/>
      <c r="BV296" s="92"/>
      <c r="BW296" s="92"/>
      <c r="BX296" s="92"/>
      <c r="BY296" s="92"/>
      <c r="BZ296" s="92"/>
      <c r="CA296" s="92"/>
      <c r="CB296" s="92"/>
      <c r="CC296" s="92"/>
      <c r="CD296" s="92"/>
      <c r="CE296" s="92"/>
      <c r="CF296" s="92"/>
      <c r="CG296" s="92"/>
      <c r="CH296" s="92"/>
      <c r="CI296" s="92"/>
      <c r="CJ296" s="92"/>
      <c r="CK296" s="92"/>
      <c r="CL296" s="92"/>
    </row>
    <row r="297" spans="1:90">
      <c r="A297" s="92"/>
      <c r="B297" s="188"/>
      <c r="C297" s="319"/>
      <c r="D297" s="92"/>
      <c r="E297" s="92"/>
      <c r="F297" s="92"/>
      <c r="G297" s="92"/>
      <c r="H297" s="92"/>
      <c r="I297" s="92"/>
      <c r="J297" s="92"/>
      <c r="K297" s="92"/>
      <c r="L297" s="92"/>
      <c r="M297" s="92"/>
      <c r="N297" s="92"/>
      <c r="O297" s="92"/>
      <c r="P297" s="92"/>
      <c r="Q297" s="92"/>
      <c r="R297" s="92"/>
      <c r="S297" s="92"/>
      <c r="T297" s="92"/>
      <c r="U297" s="92"/>
      <c r="V297" s="92"/>
      <c r="W297" s="92"/>
      <c r="X297" s="92"/>
      <c r="Y297" s="92"/>
      <c r="Z297" s="92"/>
      <c r="AA297" s="92"/>
      <c r="AB297" s="92"/>
      <c r="AC297" s="92"/>
      <c r="AD297" s="92"/>
      <c r="AE297" s="92"/>
      <c r="AF297" s="92"/>
      <c r="AG297" s="92"/>
      <c r="AH297" s="92"/>
      <c r="AI297" s="92"/>
      <c r="AJ297" s="92"/>
      <c r="AK297" s="92"/>
      <c r="AL297" s="92"/>
      <c r="AM297" s="92"/>
      <c r="AN297" s="92"/>
      <c r="AO297" s="92"/>
      <c r="AP297" s="92"/>
      <c r="AQ297" s="92"/>
      <c r="AR297" s="92"/>
      <c r="AS297" s="92"/>
      <c r="AT297" s="92"/>
      <c r="AU297" s="92"/>
      <c r="AV297" s="92"/>
      <c r="AW297" s="92"/>
      <c r="AX297" s="92"/>
      <c r="AY297" s="92"/>
      <c r="AZ297" s="92"/>
      <c r="BA297" s="92"/>
      <c r="BB297" s="92"/>
      <c r="BC297" s="92"/>
      <c r="BD297" s="92"/>
      <c r="BE297" s="92"/>
      <c r="BF297" s="92"/>
      <c r="BG297" s="92"/>
      <c r="BH297" s="92"/>
      <c r="BI297" s="92"/>
      <c r="BJ297" s="92"/>
      <c r="BK297" s="92"/>
      <c r="BL297" s="92"/>
      <c r="BM297" s="92"/>
      <c r="BN297" s="92"/>
      <c r="BO297" s="92"/>
      <c r="BP297" s="92"/>
      <c r="BQ297" s="92"/>
      <c r="BR297" s="92"/>
      <c r="BS297" s="92"/>
      <c r="BT297" s="92"/>
      <c r="BU297" s="92"/>
      <c r="BV297" s="92"/>
      <c r="BW297" s="92"/>
      <c r="BX297" s="92"/>
      <c r="BY297" s="92"/>
      <c r="BZ297" s="92"/>
      <c r="CA297" s="92"/>
      <c r="CB297" s="92"/>
      <c r="CC297" s="92"/>
      <c r="CD297" s="92"/>
      <c r="CE297" s="92"/>
      <c r="CF297" s="92"/>
      <c r="CG297" s="92"/>
      <c r="CH297" s="92"/>
      <c r="CI297" s="92"/>
      <c r="CJ297" s="92"/>
      <c r="CK297" s="92"/>
      <c r="CL297" s="92"/>
    </row>
    <row r="298" spans="1:90">
      <c r="A298" s="92"/>
      <c r="B298" s="188"/>
      <c r="C298" s="319"/>
      <c r="D298" s="92"/>
      <c r="E298" s="92"/>
      <c r="F298" s="92"/>
      <c r="G298" s="92"/>
      <c r="H298" s="92"/>
      <c r="I298" s="92"/>
      <c r="J298" s="92"/>
      <c r="K298" s="92"/>
      <c r="L298" s="92"/>
      <c r="M298" s="92"/>
      <c r="N298" s="92"/>
      <c r="O298" s="92"/>
      <c r="P298" s="92"/>
      <c r="Q298" s="92"/>
      <c r="R298" s="92"/>
      <c r="S298" s="92"/>
      <c r="T298" s="92"/>
      <c r="U298" s="92"/>
      <c r="V298" s="92"/>
      <c r="W298" s="92"/>
      <c r="X298" s="92"/>
      <c r="Y298" s="92"/>
      <c r="Z298" s="92"/>
      <c r="AA298" s="92"/>
      <c r="AB298" s="92"/>
      <c r="AC298" s="92"/>
      <c r="AD298" s="92"/>
      <c r="AE298" s="92"/>
      <c r="AF298" s="92"/>
      <c r="AG298" s="92"/>
      <c r="AH298" s="92"/>
      <c r="AI298" s="92"/>
      <c r="AJ298" s="92"/>
      <c r="AK298" s="92"/>
      <c r="AL298" s="92"/>
      <c r="AM298" s="92"/>
      <c r="AN298" s="92"/>
      <c r="AO298" s="92"/>
      <c r="AP298" s="92"/>
      <c r="AQ298" s="92"/>
      <c r="AR298" s="92"/>
      <c r="AS298" s="92"/>
      <c r="AT298" s="92"/>
      <c r="AU298" s="92"/>
      <c r="AV298" s="92"/>
      <c r="AW298" s="92"/>
      <c r="AX298" s="92"/>
      <c r="AY298" s="92"/>
      <c r="AZ298" s="92"/>
      <c r="BA298" s="92"/>
      <c r="BB298" s="92"/>
      <c r="BC298" s="92"/>
      <c r="BD298" s="92"/>
      <c r="BE298" s="92"/>
      <c r="BF298" s="92"/>
      <c r="BG298" s="92"/>
      <c r="BH298" s="92"/>
      <c r="BI298" s="92"/>
      <c r="BJ298" s="92"/>
      <c r="BK298" s="92"/>
      <c r="BL298" s="92"/>
      <c r="BM298" s="92"/>
      <c r="BN298" s="92"/>
      <c r="BO298" s="92"/>
      <c r="BP298" s="92"/>
      <c r="BQ298" s="92"/>
      <c r="BR298" s="92"/>
      <c r="BS298" s="92"/>
      <c r="BT298" s="92"/>
      <c r="BU298" s="92"/>
      <c r="BV298" s="92"/>
      <c r="BW298" s="92"/>
      <c r="BX298" s="92"/>
      <c r="BY298" s="92"/>
      <c r="BZ298" s="92"/>
      <c r="CA298" s="92"/>
      <c r="CB298" s="92"/>
      <c r="CC298" s="92"/>
      <c r="CD298" s="92"/>
      <c r="CE298" s="92"/>
      <c r="CF298" s="92"/>
      <c r="CG298" s="92"/>
      <c r="CH298" s="92"/>
      <c r="CI298" s="92"/>
      <c r="CJ298" s="92"/>
      <c r="CK298" s="92"/>
      <c r="CL298" s="92"/>
    </row>
    <row r="299" spans="1:90">
      <c r="A299" s="92"/>
      <c r="B299" s="188"/>
      <c r="C299" s="319"/>
      <c r="D299" s="92"/>
      <c r="E299" s="92"/>
      <c r="F299" s="92"/>
      <c r="G299" s="92"/>
      <c r="H299" s="92"/>
      <c r="I299" s="92"/>
      <c r="J299" s="92"/>
      <c r="K299" s="92"/>
      <c r="L299" s="92"/>
      <c r="M299" s="92"/>
      <c r="N299" s="92"/>
      <c r="O299" s="92"/>
      <c r="P299" s="92"/>
      <c r="Q299" s="92"/>
      <c r="R299" s="92"/>
      <c r="S299" s="92"/>
      <c r="T299" s="92"/>
      <c r="U299" s="92"/>
      <c r="V299" s="92"/>
      <c r="W299" s="92"/>
      <c r="X299" s="92"/>
      <c r="Y299" s="92"/>
      <c r="Z299" s="92"/>
      <c r="AA299" s="92"/>
      <c r="AB299" s="92"/>
      <c r="AC299" s="92"/>
      <c r="AD299" s="92"/>
      <c r="AE299" s="92"/>
      <c r="AF299" s="92"/>
      <c r="AG299" s="92"/>
      <c r="AH299" s="92"/>
      <c r="AI299" s="92"/>
      <c r="AJ299" s="92"/>
      <c r="AK299" s="92"/>
      <c r="AL299" s="92"/>
      <c r="AM299" s="92"/>
      <c r="AN299" s="92"/>
      <c r="AO299" s="92"/>
      <c r="AP299" s="92"/>
      <c r="AQ299" s="92"/>
      <c r="AR299" s="92"/>
      <c r="AS299" s="92"/>
      <c r="AT299" s="92"/>
      <c r="AU299" s="92"/>
      <c r="AV299" s="92"/>
      <c r="AW299" s="92"/>
      <c r="AX299" s="92"/>
      <c r="AY299" s="92"/>
      <c r="AZ299" s="92"/>
      <c r="BA299" s="92"/>
      <c r="BB299" s="92"/>
      <c r="BC299" s="92"/>
      <c r="BD299" s="92"/>
      <c r="BE299" s="92"/>
      <c r="BF299" s="92"/>
      <c r="BG299" s="92"/>
      <c r="BH299" s="92"/>
      <c r="BI299" s="92"/>
      <c r="BJ299" s="92"/>
      <c r="BK299" s="92"/>
      <c r="BL299" s="92"/>
      <c r="BM299" s="92"/>
      <c r="BN299" s="92"/>
      <c r="BO299" s="92"/>
      <c r="BP299" s="92"/>
      <c r="BQ299" s="92"/>
      <c r="BR299" s="92"/>
      <c r="BS299" s="92"/>
      <c r="BT299" s="92"/>
      <c r="BU299" s="92"/>
      <c r="BV299" s="92"/>
      <c r="BW299" s="92"/>
      <c r="BX299" s="92"/>
      <c r="BY299" s="92"/>
      <c r="BZ299" s="92"/>
      <c r="CA299" s="92"/>
      <c r="CB299" s="92"/>
      <c r="CC299" s="92"/>
      <c r="CD299" s="92"/>
      <c r="CE299" s="92"/>
      <c r="CF299" s="92"/>
      <c r="CG299" s="92"/>
      <c r="CH299" s="92"/>
      <c r="CI299" s="92"/>
      <c r="CJ299" s="92"/>
      <c r="CK299" s="92"/>
      <c r="CL299" s="92"/>
    </row>
    <row r="300" spans="1:90">
      <c r="A300" s="92"/>
      <c r="B300" s="188"/>
      <c r="C300" s="319"/>
      <c r="D300" s="92"/>
      <c r="E300" s="92"/>
      <c r="F300" s="92"/>
      <c r="G300" s="92"/>
      <c r="H300" s="92"/>
      <c r="I300" s="92"/>
      <c r="J300" s="92"/>
      <c r="K300" s="92"/>
      <c r="L300" s="92"/>
      <c r="M300" s="92"/>
      <c r="N300" s="92"/>
      <c r="O300" s="92"/>
      <c r="P300" s="92"/>
      <c r="Q300" s="92"/>
      <c r="R300" s="92"/>
      <c r="S300" s="92"/>
      <c r="T300" s="92"/>
      <c r="U300" s="92"/>
      <c r="V300" s="92"/>
      <c r="W300" s="92"/>
      <c r="X300" s="92"/>
      <c r="Y300" s="92"/>
      <c r="Z300" s="92"/>
      <c r="AA300" s="92"/>
      <c r="AB300" s="92"/>
      <c r="AC300" s="92"/>
      <c r="AD300" s="92"/>
      <c r="AE300" s="92"/>
      <c r="AF300" s="92"/>
      <c r="AG300" s="92"/>
      <c r="AH300" s="92"/>
      <c r="AI300" s="92"/>
      <c r="AJ300" s="92"/>
      <c r="AK300" s="92"/>
      <c r="AL300" s="92"/>
      <c r="AM300" s="92"/>
      <c r="AN300" s="92"/>
      <c r="AO300" s="92"/>
      <c r="AP300" s="92"/>
      <c r="AQ300" s="92"/>
      <c r="AR300" s="92"/>
      <c r="AS300" s="92"/>
      <c r="AT300" s="92"/>
      <c r="AU300" s="92"/>
      <c r="AV300" s="92"/>
      <c r="AW300" s="92"/>
      <c r="AX300" s="92"/>
      <c r="AY300" s="92"/>
      <c r="AZ300" s="92"/>
      <c r="BA300" s="92"/>
      <c r="BB300" s="92"/>
      <c r="BC300" s="92"/>
      <c r="BD300" s="92"/>
      <c r="BE300" s="92"/>
      <c r="BF300" s="92"/>
      <c r="BG300" s="92"/>
      <c r="BH300" s="92"/>
      <c r="BI300" s="92"/>
      <c r="BJ300" s="92"/>
      <c r="BK300" s="92"/>
      <c r="BL300" s="92"/>
      <c r="BM300" s="92"/>
      <c r="BN300" s="92"/>
      <c r="BO300" s="92"/>
      <c r="BP300" s="92"/>
      <c r="BQ300" s="92"/>
      <c r="BR300" s="92"/>
      <c r="BS300" s="92"/>
      <c r="BT300" s="92"/>
      <c r="BU300" s="92"/>
      <c r="BV300" s="92"/>
      <c r="BW300" s="92"/>
      <c r="BX300" s="92"/>
      <c r="BY300" s="92"/>
      <c r="BZ300" s="92"/>
      <c r="CA300" s="92"/>
      <c r="CB300" s="92"/>
      <c r="CC300" s="92"/>
      <c r="CD300" s="92"/>
      <c r="CE300" s="92"/>
      <c r="CF300" s="92"/>
      <c r="CG300" s="92"/>
      <c r="CH300" s="92"/>
      <c r="CI300" s="92"/>
      <c r="CJ300" s="92"/>
      <c r="CK300" s="92"/>
      <c r="CL300" s="92"/>
    </row>
    <row r="301" spans="1:90">
      <c r="A301" s="92"/>
      <c r="B301" s="188"/>
      <c r="C301" s="319"/>
      <c r="D301" s="92"/>
      <c r="E301" s="92"/>
      <c r="F301" s="92"/>
      <c r="G301" s="92"/>
      <c r="H301" s="92"/>
      <c r="I301" s="92"/>
      <c r="J301" s="92"/>
      <c r="K301" s="92"/>
      <c r="L301" s="92"/>
      <c r="M301" s="92"/>
      <c r="N301" s="92"/>
      <c r="O301" s="92"/>
      <c r="P301" s="92"/>
      <c r="Q301" s="92"/>
      <c r="R301" s="92"/>
      <c r="S301" s="92"/>
      <c r="T301" s="92"/>
      <c r="U301" s="92"/>
      <c r="V301" s="92"/>
      <c r="W301" s="92"/>
      <c r="X301" s="92"/>
      <c r="Y301" s="92"/>
      <c r="Z301" s="92"/>
      <c r="AA301" s="92"/>
      <c r="AB301" s="92"/>
      <c r="AC301" s="92"/>
      <c r="AD301" s="92"/>
      <c r="AE301" s="92"/>
      <c r="AF301" s="92"/>
      <c r="AG301" s="92"/>
      <c r="AH301" s="92"/>
      <c r="AI301" s="92"/>
      <c r="AJ301" s="92"/>
      <c r="AK301" s="92"/>
      <c r="AL301" s="92"/>
      <c r="AM301" s="92"/>
      <c r="AN301" s="92"/>
      <c r="AO301" s="92"/>
      <c r="AP301" s="92"/>
      <c r="AQ301" s="92"/>
      <c r="AR301" s="92"/>
      <c r="AS301" s="92"/>
      <c r="AT301" s="92"/>
      <c r="AU301" s="92"/>
      <c r="AV301" s="92"/>
      <c r="AW301" s="92"/>
      <c r="AX301" s="92"/>
      <c r="AY301" s="92"/>
      <c r="AZ301" s="92"/>
      <c r="BA301" s="92"/>
      <c r="BB301" s="92"/>
      <c r="BC301" s="92"/>
      <c r="BD301" s="92"/>
      <c r="BE301" s="92"/>
      <c r="BF301" s="92"/>
      <c r="BG301" s="92"/>
      <c r="BH301" s="92"/>
      <c r="BI301" s="92"/>
      <c r="BJ301" s="92"/>
      <c r="BK301" s="92"/>
      <c r="BL301" s="92"/>
      <c r="BM301" s="92"/>
      <c r="BN301" s="92"/>
      <c r="BO301" s="92"/>
      <c r="BP301" s="92"/>
      <c r="BQ301" s="92"/>
      <c r="BR301" s="92"/>
      <c r="BS301" s="92"/>
      <c r="BT301" s="92"/>
      <c r="BU301" s="92"/>
      <c r="BV301" s="92"/>
      <c r="BW301" s="92"/>
      <c r="BX301" s="92"/>
      <c r="BY301" s="92"/>
      <c r="BZ301" s="92"/>
      <c r="CA301" s="92"/>
      <c r="CB301" s="92"/>
      <c r="CC301" s="92"/>
      <c r="CD301" s="92"/>
      <c r="CE301" s="92"/>
      <c r="CF301" s="92"/>
      <c r="CG301" s="92"/>
      <c r="CH301" s="92"/>
      <c r="CI301" s="92"/>
      <c r="CJ301" s="92"/>
      <c r="CK301" s="92"/>
      <c r="CL301" s="92"/>
    </row>
    <row r="302" spans="1:90">
      <c r="A302" s="92"/>
      <c r="B302" s="188"/>
      <c r="C302" s="319"/>
      <c r="D302" s="92"/>
      <c r="E302" s="92"/>
      <c r="F302" s="92"/>
      <c r="G302" s="92"/>
      <c r="H302" s="92"/>
      <c r="I302" s="92"/>
      <c r="J302" s="92"/>
      <c r="K302" s="92"/>
      <c r="L302" s="92"/>
      <c r="M302" s="92"/>
      <c r="N302" s="92"/>
      <c r="O302" s="92"/>
      <c r="P302" s="92"/>
      <c r="Q302" s="92"/>
      <c r="R302" s="92"/>
      <c r="S302" s="92"/>
      <c r="T302" s="92"/>
      <c r="U302" s="92"/>
      <c r="V302" s="92"/>
      <c r="W302" s="92"/>
      <c r="X302" s="92"/>
      <c r="Y302" s="92"/>
      <c r="Z302" s="92"/>
      <c r="AA302" s="92"/>
      <c r="AB302" s="92"/>
      <c r="AC302" s="92"/>
      <c r="AD302" s="92"/>
      <c r="AE302" s="92"/>
      <c r="AF302" s="92"/>
      <c r="AG302" s="92"/>
      <c r="AH302" s="92"/>
      <c r="AI302" s="92"/>
      <c r="AJ302" s="92"/>
      <c r="AK302" s="92"/>
      <c r="AL302" s="92"/>
      <c r="AM302" s="92"/>
      <c r="AN302" s="92"/>
      <c r="AO302" s="92"/>
      <c r="AP302" s="92"/>
      <c r="AQ302" s="92"/>
      <c r="AR302" s="92"/>
      <c r="AS302" s="92"/>
      <c r="AT302" s="92"/>
      <c r="AU302" s="92"/>
      <c r="AV302" s="92"/>
      <c r="AW302" s="92"/>
      <c r="AX302" s="92"/>
      <c r="AY302" s="92"/>
      <c r="AZ302" s="92"/>
      <c r="BA302" s="92"/>
      <c r="BB302" s="92"/>
      <c r="BC302" s="92"/>
      <c r="BD302" s="92"/>
      <c r="BE302" s="92"/>
      <c r="BF302" s="92"/>
      <c r="BG302" s="92"/>
      <c r="BH302" s="92"/>
      <c r="BI302" s="92"/>
      <c r="BJ302" s="92"/>
      <c r="BK302" s="92"/>
      <c r="BL302" s="92"/>
      <c r="BM302" s="92"/>
      <c r="BN302" s="92"/>
      <c r="BO302" s="92"/>
      <c r="BP302" s="92"/>
      <c r="BQ302" s="92"/>
      <c r="BR302" s="92"/>
      <c r="BS302" s="92"/>
      <c r="BT302" s="92"/>
      <c r="BU302" s="92"/>
      <c r="BV302" s="92"/>
      <c r="BW302" s="92"/>
      <c r="BX302" s="92"/>
      <c r="BY302" s="92"/>
      <c r="BZ302" s="92"/>
      <c r="CA302" s="92"/>
      <c r="CB302" s="92"/>
      <c r="CC302" s="92"/>
      <c r="CD302" s="92"/>
      <c r="CE302" s="92"/>
      <c r="CF302" s="92"/>
      <c r="CG302" s="92"/>
      <c r="CH302" s="92"/>
      <c r="CI302" s="92"/>
      <c r="CJ302" s="92"/>
      <c r="CK302" s="92"/>
      <c r="CL302" s="92"/>
    </row>
    <row r="303" spans="1:90">
      <c r="A303" s="92"/>
      <c r="B303" s="188"/>
      <c r="C303" s="319"/>
      <c r="D303" s="92"/>
      <c r="E303" s="92"/>
      <c r="F303" s="92"/>
      <c r="G303" s="92"/>
      <c r="H303" s="92"/>
      <c r="I303" s="92"/>
      <c r="J303" s="92"/>
      <c r="K303" s="92"/>
      <c r="L303" s="92"/>
      <c r="M303" s="92"/>
      <c r="N303" s="92"/>
      <c r="O303" s="92"/>
      <c r="P303" s="92"/>
      <c r="Q303" s="92"/>
      <c r="R303" s="92"/>
      <c r="S303" s="92"/>
      <c r="T303" s="92"/>
      <c r="U303" s="92"/>
      <c r="V303" s="92"/>
      <c r="W303" s="92"/>
      <c r="X303" s="92"/>
      <c r="Y303" s="92"/>
      <c r="Z303" s="92"/>
      <c r="AA303" s="92"/>
      <c r="AB303" s="92"/>
      <c r="AC303" s="92"/>
      <c r="AD303" s="92"/>
      <c r="AE303" s="92"/>
      <c r="AF303" s="92"/>
      <c r="AG303" s="92"/>
      <c r="AH303" s="92"/>
      <c r="AI303" s="92"/>
      <c r="AJ303" s="92"/>
      <c r="AK303" s="92"/>
      <c r="AL303" s="92"/>
      <c r="AM303" s="92"/>
      <c r="AN303" s="92"/>
      <c r="AO303" s="92"/>
      <c r="AP303" s="92"/>
      <c r="AQ303" s="92"/>
      <c r="AR303" s="92"/>
      <c r="AS303" s="92"/>
      <c r="AT303" s="92"/>
      <c r="AU303" s="92"/>
      <c r="AV303" s="92"/>
      <c r="AW303" s="92"/>
      <c r="AX303" s="92"/>
      <c r="AY303" s="92"/>
      <c r="AZ303" s="92"/>
      <c r="BA303" s="92"/>
      <c r="BB303" s="92"/>
      <c r="BC303" s="92"/>
      <c r="BD303" s="92"/>
      <c r="BE303" s="92"/>
      <c r="BF303" s="92"/>
      <c r="BG303" s="92"/>
      <c r="BH303" s="92"/>
      <c r="BI303" s="92"/>
      <c r="BJ303" s="92"/>
      <c r="BK303" s="92"/>
      <c r="BL303" s="92"/>
      <c r="BM303" s="92"/>
      <c r="BN303" s="92"/>
      <c r="BO303" s="92"/>
      <c r="BP303" s="92"/>
      <c r="BQ303" s="92"/>
      <c r="BR303" s="92"/>
      <c r="BS303" s="92"/>
      <c r="BT303" s="92"/>
      <c r="BU303" s="92"/>
      <c r="BV303" s="92"/>
      <c r="BW303" s="92"/>
      <c r="BX303" s="92"/>
      <c r="BY303" s="92"/>
      <c r="BZ303" s="92"/>
      <c r="CA303" s="92"/>
      <c r="CB303" s="92"/>
      <c r="CC303" s="92"/>
      <c r="CD303" s="92"/>
      <c r="CE303" s="92"/>
      <c r="CF303" s="92"/>
      <c r="CG303" s="92"/>
      <c r="CH303" s="92"/>
      <c r="CI303" s="92"/>
      <c r="CJ303" s="92"/>
      <c r="CK303" s="92"/>
      <c r="CL303" s="92"/>
    </row>
    <row r="304" spans="1:90">
      <c r="A304" s="92"/>
      <c r="B304" s="188"/>
      <c r="C304" s="319"/>
      <c r="D304" s="92"/>
      <c r="E304" s="92"/>
      <c r="F304" s="92"/>
      <c r="G304" s="92"/>
      <c r="H304" s="92"/>
      <c r="I304" s="92"/>
      <c r="J304" s="92"/>
      <c r="K304" s="92"/>
      <c r="L304" s="92"/>
      <c r="M304" s="92"/>
      <c r="N304" s="92"/>
      <c r="O304" s="92"/>
      <c r="P304" s="92"/>
      <c r="Q304" s="92"/>
      <c r="R304" s="92"/>
      <c r="S304" s="92"/>
      <c r="T304" s="92"/>
      <c r="U304" s="92"/>
      <c r="V304" s="92"/>
      <c r="W304" s="92"/>
      <c r="X304" s="92"/>
      <c r="Y304" s="92"/>
      <c r="Z304" s="92"/>
      <c r="AA304" s="92"/>
      <c r="AB304" s="92"/>
      <c r="AC304" s="92"/>
      <c r="AD304" s="92"/>
      <c r="AE304" s="92"/>
      <c r="AF304" s="92"/>
      <c r="AG304" s="92"/>
      <c r="AH304" s="92"/>
      <c r="AI304" s="92"/>
      <c r="AJ304" s="92"/>
      <c r="AK304" s="92"/>
      <c r="AL304" s="92"/>
      <c r="AM304" s="92"/>
      <c r="AN304" s="92"/>
      <c r="AO304" s="92"/>
      <c r="AP304" s="92"/>
      <c r="AQ304" s="92"/>
      <c r="AR304" s="92"/>
      <c r="AS304" s="92"/>
      <c r="AT304" s="92"/>
      <c r="AU304" s="92"/>
      <c r="AV304" s="92"/>
      <c r="AW304" s="92"/>
      <c r="AX304" s="92"/>
      <c r="AY304" s="92"/>
      <c r="AZ304" s="92"/>
      <c r="BA304" s="92"/>
      <c r="BB304" s="92"/>
      <c r="BC304" s="92"/>
      <c r="BD304" s="92"/>
      <c r="BE304" s="92"/>
      <c r="BF304" s="92"/>
      <c r="BG304" s="92"/>
      <c r="BH304" s="92"/>
      <c r="BI304" s="92"/>
      <c r="BJ304" s="92"/>
      <c r="BK304" s="92"/>
      <c r="BL304" s="92"/>
      <c r="BM304" s="92"/>
      <c r="BN304" s="92"/>
      <c r="BO304" s="92"/>
      <c r="BP304" s="92"/>
      <c r="BQ304" s="92"/>
      <c r="BR304" s="92"/>
      <c r="BS304" s="92"/>
      <c r="BT304" s="92"/>
      <c r="BU304" s="92"/>
      <c r="BV304" s="92"/>
      <c r="BW304" s="92"/>
      <c r="BX304" s="92"/>
      <c r="BY304" s="92"/>
      <c r="BZ304" s="92"/>
      <c r="CA304" s="92"/>
      <c r="CB304" s="92"/>
      <c r="CC304" s="92"/>
      <c r="CD304" s="92"/>
      <c r="CE304" s="92"/>
      <c r="CF304" s="92"/>
      <c r="CG304" s="92"/>
      <c r="CH304" s="92"/>
      <c r="CI304" s="92"/>
      <c r="CJ304" s="92"/>
      <c r="CK304" s="92"/>
      <c r="CL304" s="92"/>
    </row>
    <row r="305" spans="1:90">
      <c r="A305" s="92"/>
      <c r="B305" s="188"/>
      <c r="C305" s="319"/>
      <c r="D305" s="92"/>
      <c r="E305" s="92"/>
      <c r="F305" s="92"/>
      <c r="G305" s="92"/>
      <c r="H305" s="92"/>
      <c r="I305" s="92"/>
      <c r="J305" s="92"/>
      <c r="K305" s="92"/>
      <c r="L305" s="92"/>
      <c r="M305" s="92"/>
      <c r="N305" s="92"/>
      <c r="O305" s="92"/>
      <c r="P305" s="92"/>
      <c r="Q305" s="92"/>
      <c r="R305" s="92"/>
      <c r="S305" s="92"/>
      <c r="T305" s="92"/>
      <c r="U305" s="92"/>
      <c r="V305" s="92"/>
      <c r="W305" s="92"/>
      <c r="X305" s="92"/>
      <c r="Y305" s="92"/>
      <c r="Z305" s="92"/>
      <c r="AA305" s="92"/>
      <c r="AB305" s="92"/>
      <c r="AC305" s="92"/>
      <c r="AD305" s="92"/>
      <c r="AE305" s="92"/>
      <c r="AF305" s="92"/>
      <c r="AG305" s="92"/>
      <c r="AH305" s="92"/>
      <c r="AI305" s="92"/>
      <c r="AJ305" s="92"/>
      <c r="AK305" s="92"/>
      <c r="AL305" s="92"/>
      <c r="AM305" s="92"/>
      <c r="AN305" s="92"/>
      <c r="AO305" s="92"/>
      <c r="AP305" s="92"/>
      <c r="AQ305" s="92"/>
      <c r="AR305" s="92"/>
      <c r="AS305" s="92"/>
      <c r="AT305" s="92"/>
      <c r="AU305" s="92"/>
      <c r="AV305" s="92"/>
      <c r="AW305" s="92"/>
      <c r="AX305" s="92"/>
      <c r="AY305" s="92"/>
      <c r="AZ305" s="92"/>
      <c r="BA305" s="92"/>
      <c r="BB305" s="92"/>
      <c r="BC305" s="92"/>
      <c r="BD305" s="92"/>
      <c r="BE305" s="92"/>
      <c r="BF305" s="92"/>
      <c r="BG305" s="92"/>
      <c r="BH305" s="92"/>
      <c r="BI305" s="92"/>
      <c r="BJ305" s="92"/>
      <c r="BK305" s="92"/>
      <c r="BL305" s="92"/>
      <c r="BM305" s="92"/>
      <c r="BN305" s="92"/>
      <c r="BO305" s="92"/>
      <c r="BP305" s="92"/>
      <c r="BQ305" s="92"/>
      <c r="BR305" s="92"/>
      <c r="BS305" s="92"/>
      <c r="BT305" s="92"/>
      <c r="BU305" s="92"/>
      <c r="BV305" s="92"/>
      <c r="BW305" s="92"/>
      <c r="BX305" s="92"/>
      <c r="BY305" s="92"/>
      <c r="BZ305" s="92"/>
      <c r="CA305" s="92"/>
      <c r="CB305" s="92"/>
      <c r="CC305" s="92"/>
      <c r="CD305" s="92"/>
      <c r="CE305" s="92"/>
      <c r="CF305" s="92"/>
      <c r="CG305" s="92"/>
      <c r="CH305" s="92"/>
      <c r="CI305" s="92"/>
      <c r="CJ305" s="92"/>
      <c r="CK305" s="92"/>
      <c r="CL305" s="92"/>
    </row>
    <row r="306" spans="1:90">
      <c r="A306" s="92"/>
      <c r="B306" s="188"/>
      <c r="C306" s="319"/>
      <c r="D306" s="92"/>
      <c r="E306" s="92"/>
      <c r="F306" s="92"/>
      <c r="G306" s="92"/>
      <c r="H306" s="92"/>
      <c r="I306" s="92"/>
      <c r="J306" s="92"/>
      <c r="K306" s="92"/>
      <c r="L306" s="92"/>
      <c r="M306" s="92"/>
      <c r="N306" s="92"/>
      <c r="O306" s="92"/>
      <c r="P306" s="92"/>
      <c r="Q306" s="92"/>
      <c r="R306" s="92"/>
      <c r="S306" s="92"/>
      <c r="T306" s="92"/>
      <c r="U306" s="92"/>
      <c r="V306" s="92"/>
      <c r="W306" s="92"/>
      <c r="X306" s="92"/>
      <c r="Y306" s="92"/>
      <c r="Z306" s="92"/>
      <c r="AA306" s="92"/>
      <c r="AB306" s="92"/>
      <c r="AC306" s="92"/>
      <c r="AD306" s="92"/>
      <c r="AE306" s="92"/>
      <c r="AF306" s="92"/>
      <c r="AG306" s="92"/>
      <c r="AH306" s="92"/>
      <c r="AI306" s="92"/>
      <c r="AJ306" s="92"/>
      <c r="AK306" s="92"/>
      <c r="AL306" s="92"/>
      <c r="AM306" s="92"/>
      <c r="AN306" s="92"/>
      <c r="AO306" s="92"/>
      <c r="AP306" s="92"/>
      <c r="AQ306" s="92"/>
      <c r="AR306" s="92"/>
      <c r="AS306" s="92"/>
      <c r="AT306" s="92"/>
      <c r="AU306" s="92"/>
      <c r="AV306" s="92"/>
      <c r="AW306" s="92"/>
      <c r="AX306" s="92"/>
      <c r="AY306" s="92"/>
      <c r="AZ306" s="92"/>
      <c r="BA306" s="92"/>
      <c r="BB306" s="92"/>
      <c r="BC306" s="92"/>
      <c r="BD306" s="92"/>
      <c r="BE306" s="92"/>
      <c r="BF306" s="92"/>
      <c r="BG306" s="92"/>
      <c r="BH306" s="92"/>
      <c r="BI306" s="92"/>
      <c r="BJ306" s="92"/>
      <c r="BK306" s="92"/>
      <c r="BL306" s="92"/>
      <c r="BM306" s="92"/>
      <c r="BN306" s="92"/>
      <c r="BO306" s="92"/>
      <c r="BP306" s="92"/>
      <c r="BQ306" s="92"/>
      <c r="BR306" s="92"/>
      <c r="BS306" s="92"/>
      <c r="BT306" s="92"/>
      <c r="BU306" s="92"/>
      <c r="BV306" s="92"/>
      <c r="BW306" s="92"/>
      <c r="BX306" s="92"/>
      <c r="BY306" s="92"/>
      <c r="BZ306" s="92"/>
      <c r="CA306" s="92"/>
      <c r="CB306" s="92"/>
      <c r="CC306" s="92"/>
      <c r="CD306" s="92"/>
      <c r="CE306" s="92"/>
      <c r="CF306" s="92"/>
      <c r="CG306" s="92"/>
      <c r="CH306" s="92"/>
      <c r="CI306" s="92"/>
      <c r="CJ306" s="92"/>
      <c r="CK306" s="92"/>
      <c r="CL306" s="92"/>
    </row>
    <row r="307" spans="1:90">
      <c r="A307" s="92"/>
      <c r="B307" s="188"/>
      <c r="C307" s="319"/>
      <c r="D307" s="92"/>
      <c r="E307" s="92"/>
      <c r="F307" s="92"/>
      <c r="G307" s="92"/>
      <c r="H307" s="92"/>
      <c r="I307" s="92"/>
      <c r="J307" s="92"/>
      <c r="K307" s="92"/>
      <c r="L307" s="92"/>
      <c r="M307" s="92"/>
      <c r="N307" s="92"/>
      <c r="O307" s="92"/>
      <c r="P307" s="92"/>
      <c r="Q307" s="92"/>
      <c r="R307" s="92"/>
      <c r="S307" s="92"/>
      <c r="T307" s="92"/>
      <c r="U307" s="92"/>
      <c r="V307" s="92"/>
      <c r="W307" s="92"/>
      <c r="X307" s="92"/>
      <c r="Y307" s="92"/>
      <c r="Z307" s="92"/>
      <c r="AA307" s="92"/>
      <c r="AB307" s="92"/>
      <c r="AC307" s="92"/>
      <c r="AD307" s="92"/>
      <c r="AE307" s="92"/>
      <c r="AF307" s="92"/>
      <c r="AG307" s="92"/>
      <c r="AH307" s="92"/>
      <c r="AI307" s="92"/>
      <c r="AJ307" s="92"/>
      <c r="AK307" s="92"/>
      <c r="AL307" s="92"/>
      <c r="AM307" s="92"/>
      <c r="AN307" s="92"/>
      <c r="AO307" s="92"/>
      <c r="AP307" s="92"/>
      <c r="AQ307" s="92"/>
      <c r="AR307" s="92"/>
      <c r="AS307" s="92"/>
      <c r="AT307" s="92"/>
      <c r="AU307" s="92"/>
      <c r="AV307" s="92"/>
      <c r="AW307" s="92"/>
      <c r="AX307" s="92"/>
      <c r="AY307" s="92"/>
      <c r="AZ307" s="92"/>
      <c r="BA307" s="92"/>
      <c r="BB307" s="92"/>
      <c r="BC307" s="92"/>
      <c r="BD307" s="92"/>
      <c r="BE307" s="92"/>
      <c r="BF307" s="92"/>
      <c r="BG307" s="92"/>
      <c r="BH307" s="92"/>
      <c r="BI307" s="92"/>
      <c r="BJ307" s="92"/>
      <c r="BK307" s="92"/>
      <c r="BL307" s="92"/>
      <c r="BM307" s="92"/>
      <c r="BN307" s="92"/>
      <c r="BO307" s="92"/>
      <c r="BP307" s="92"/>
      <c r="BQ307" s="92"/>
      <c r="BR307" s="92"/>
      <c r="BS307" s="92"/>
      <c r="BT307" s="92"/>
      <c r="BU307" s="92"/>
      <c r="BV307" s="92"/>
      <c r="BW307" s="92"/>
      <c r="BX307" s="92"/>
      <c r="BY307" s="92"/>
      <c r="BZ307" s="92"/>
      <c r="CA307" s="92"/>
      <c r="CB307" s="92"/>
      <c r="CC307" s="92"/>
      <c r="CD307" s="92"/>
      <c r="CE307" s="92"/>
      <c r="CF307" s="92"/>
      <c r="CG307" s="92"/>
      <c r="CH307" s="92"/>
      <c r="CI307" s="92"/>
      <c r="CJ307" s="92"/>
      <c r="CK307" s="92"/>
      <c r="CL307" s="92"/>
    </row>
    <row r="308" spans="1:90">
      <c r="A308" s="92"/>
      <c r="B308" s="188"/>
      <c r="C308" s="319"/>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c r="AG308" s="92"/>
      <c r="AH308" s="92"/>
      <c r="AI308" s="92"/>
      <c r="AJ308" s="92"/>
      <c r="AK308" s="92"/>
      <c r="AL308" s="92"/>
      <c r="AM308" s="92"/>
      <c r="AN308" s="92"/>
      <c r="AO308" s="92"/>
      <c r="AP308" s="92"/>
      <c r="AQ308" s="92"/>
      <c r="AR308" s="92"/>
      <c r="AS308" s="92"/>
      <c r="AT308" s="92"/>
      <c r="AU308" s="92"/>
      <c r="AV308" s="92"/>
      <c r="AW308" s="92"/>
      <c r="AX308" s="92"/>
      <c r="AY308" s="92"/>
      <c r="AZ308" s="92"/>
      <c r="BA308" s="92"/>
      <c r="BB308" s="92"/>
      <c r="BC308" s="92"/>
      <c r="BD308" s="92"/>
      <c r="BE308" s="92"/>
      <c r="BF308" s="92"/>
      <c r="BG308" s="92"/>
      <c r="BH308" s="92"/>
      <c r="BI308" s="92"/>
      <c r="BJ308" s="92"/>
      <c r="BK308" s="92"/>
      <c r="BL308" s="92"/>
      <c r="BM308" s="92"/>
      <c r="BN308" s="92"/>
      <c r="BO308" s="92"/>
      <c r="BP308" s="92"/>
      <c r="BQ308" s="92"/>
      <c r="BR308" s="92"/>
      <c r="BS308" s="92"/>
      <c r="BT308" s="92"/>
      <c r="BU308" s="92"/>
      <c r="BV308" s="92"/>
      <c r="BW308" s="92"/>
      <c r="BX308" s="92"/>
      <c r="BY308" s="92"/>
      <c r="BZ308" s="92"/>
      <c r="CA308" s="92"/>
      <c r="CB308" s="92"/>
      <c r="CC308" s="92"/>
      <c r="CD308" s="92"/>
      <c r="CE308" s="92"/>
      <c r="CF308" s="92"/>
      <c r="CG308" s="92"/>
      <c r="CH308" s="92"/>
      <c r="CI308" s="92"/>
      <c r="CJ308" s="92"/>
      <c r="CK308" s="92"/>
      <c r="CL308" s="92"/>
    </row>
    <row r="309" spans="1:90">
      <c r="A309" s="92"/>
      <c r="B309" s="188"/>
      <c r="C309" s="319"/>
      <c r="D309" s="92"/>
      <c r="E309" s="92"/>
      <c r="F309" s="92"/>
      <c r="G309" s="92"/>
      <c r="H309" s="92"/>
      <c r="I309" s="92"/>
      <c r="J309" s="92"/>
      <c r="K309" s="92"/>
      <c r="L309" s="92"/>
      <c r="M309" s="92"/>
      <c r="N309" s="92"/>
      <c r="O309" s="92"/>
      <c r="P309" s="92"/>
      <c r="Q309" s="92"/>
      <c r="R309" s="92"/>
      <c r="S309" s="92"/>
      <c r="T309" s="92"/>
      <c r="U309" s="92"/>
      <c r="V309" s="92"/>
      <c r="W309" s="92"/>
      <c r="X309" s="92"/>
      <c r="Y309" s="92"/>
      <c r="Z309" s="92"/>
      <c r="AA309" s="92"/>
      <c r="AB309" s="92"/>
      <c r="AC309" s="92"/>
      <c r="AD309" s="92"/>
      <c r="AE309" s="92"/>
      <c r="AF309" s="92"/>
      <c r="AG309" s="92"/>
      <c r="AH309" s="92"/>
      <c r="AI309" s="92"/>
      <c r="AJ309" s="92"/>
      <c r="AK309" s="92"/>
      <c r="AL309" s="92"/>
      <c r="AM309" s="92"/>
      <c r="AN309" s="92"/>
      <c r="AO309" s="92"/>
      <c r="AP309" s="92"/>
      <c r="AQ309" s="92"/>
      <c r="AR309" s="92"/>
      <c r="AS309" s="92"/>
      <c r="AT309" s="92"/>
      <c r="AU309" s="92"/>
      <c r="AV309" s="92"/>
      <c r="AW309" s="92"/>
      <c r="AX309" s="92"/>
      <c r="AY309" s="92"/>
      <c r="AZ309" s="92"/>
      <c r="BA309" s="92"/>
      <c r="BB309" s="92"/>
      <c r="BC309" s="92"/>
      <c r="BD309" s="92"/>
      <c r="BE309" s="92"/>
      <c r="BF309" s="92"/>
      <c r="BG309" s="92"/>
      <c r="BH309" s="92"/>
      <c r="BI309" s="92"/>
      <c r="BJ309" s="92"/>
      <c r="BK309" s="92"/>
      <c r="BL309" s="92"/>
      <c r="BM309" s="92"/>
      <c r="BN309" s="92"/>
      <c r="BO309" s="92"/>
      <c r="BP309" s="92"/>
      <c r="BQ309" s="92"/>
      <c r="BR309" s="92"/>
      <c r="BS309" s="92"/>
      <c r="BT309" s="92"/>
      <c r="BU309" s="92"/>
      <c r="BV309" s="92"/>
      <c r="BW309" s="92"/>
      <c r="BX309" s="92"/>
      <c r="BY309" s="92"/>
      <c r="BZ309" s="92"/>
      <c r="CA309" s="92"/>
      <c r="CB309" s="92"/>
      <c r="CC309" s="92"/>
      <c r="CD309" s="92"/>
      <c r="CE309" s="92"/>
      <c r="CF309" s="92"/>
      <c r="CG309" s="92"/>
      <c r="CH309" s="92"/>
      <c r="CI309" s="92"/>
      <c r="CJ309" s="92"/>
      <c r="CK309" s="92"/>
      <c r="CL309" s="92"/>
    </row>
    <row r="310" spans="1:90">
      <c r="A310" s="92"/>
      <c r="B310" s="188"/>
      <c r="C310" s="319"/>
      <c r="D310" s="92"/>
      <c r="E310" s="92"/>
      <c r="F310" s="92"/>
      <c r="G310" s="92"/>
      <c r="H310" s="92"/>
      <c r="I310" s="92"/>
      <c r="J310" s="92"/>
      <c r="K310" s="92"/>
      <c r="L310" s="92"/>
      <c r="M310" s="92"/>
      <c r="N310" s="92"/>
      <c r="O310" s="92"/>
      <c r="P310" s="92"/>
      <c r="Q310" s="92"/>
      <c r="R310" s="92"/>
      <c r="S310" s="92"/>
      <c r="T310" s="92"/>
      <c r="U310" s="92"/>
      <c r="V310" s="92"/>
      <c r="W310" s="92"/>
      <c r="X310" s="92"/>
      <c r="Y310" s="92"/>
      <c r="Z310" s="92"/>
      <c r="AA310" s="92"/>
      <c r="AB310" s="92"/>
      <c r="AC310" s="92"/>
      <c r="AD310" s="92"/>
      <c r="AE310" s="92"/>
      <c r="AF310" s="92"/>
      <c r="AG310" s="92"/>
      <c r="AH310" s="92"/>
      <c r="AI310" s="92"/>
      <c r="AJ310" s="92"/>
      <c r="AK310" s="92"/>
      <c r="AL310" s="92"/>
      <c r="AM310" s="92"/>
      <c r="AN310" s="92"/>
      <c r="AO310" s="92"/>
      <c r="AP310" s="92"/>
      <c r="AQ310" s="92"/>
      <c r="AR310" s="92"/>
      <c r="AS310" s="92"/>
      <c r="AT310" s="92"/>
      <c r="AU310" s="92"/>
      <c r="AV310" s="92"/>
      <c r="AW310" s="92"/>
      <c r="AX310" s="92"/>
      <c r="AY310" s="92"/>
      <c r="AZ310" s="92"/>
      <c r="BA310" s="92"/>
      <c r="BB310" s="92"/>
      <c r="BC310" s="92"/>
      <c r="BD310" s="92"/>
      <c r="BE310" s="92"/>
      <c r="BF310" s="92"/>
      <c r="BG310" s="92"/>
      <c r="BH310" s="92"/>
      <c r="BI310" s="92"/>
      <c r="BJ310" s="92"/>
      <c r="BK310" s="92"/>
      <c r="BL310" s="92"/>
      <c r="BM310" s="92"/>
      <c r="BN310" s="92"/>
      <c r="BO310" s="92"/>
      <c r="BP310" s="92"/>
      <c r="BQ310" s="92"/>
      <c r="BR310" s="92"/>
      <c r="BS310" s="92"/>
      <c r="BT310" s="92"/>
      <c r="BU310" s="92"/>
      <c r="BV310" s="92"/>
      <c r="BW310" s="92"/>
      <c r="BX310" s="92"/>
      <c r="BY310" s="92"/>
      <c r="BZ310" s="92"/>
      <c r="CA310" s="92"/>
      <c r="CB310" s="92"/>
      <c r="CC310" s="92"/>
      <c r="CD310" s="92"/>
      <c r="CE310" s="92"/>
      <c r="CF310" s="92"/>
      <c r="CG310" s="92"/>
      <c r="CH310" s="92"/>
      <c r="CI310" s="92"/>
      <c r="CJ310" s="92"/>
      <c r="CK310" s="92"/>
      <c r="CL310" s="92"/>
    </row>
    <row r="311" spans="1:90">
      <c r="A311" s="92"/>
      <c r="B311" s="188"/>
      <c r="C311" s="319"/>
      <c r="D311" s="92"/>
      <c r="E311" s="92"/>
      <c r="F311" s="92"/>
      <c r="G311" s="92"/>
      <c r="H311" s="92"/>
      <c r="I311" s="92"/>
      <c r="J311" s="92"/>
      <c r="K311" s="92"/>
      <c r="L311" s="92"/>
      <c r="M311" s="92"/>
      <c r="N311" s="92"/>
      <c r="O311" s="92"/>
      <c r="P311" s="92"/>
      <c r="Q311" s="92"/>
      <c r="R311" s="92"/>
      <c r="S311" s="92"/>
      <c r="T311" s="92"/>
      <c r="U311" s="92"/>
      <c r="V311" s="92"/>
      <c r="W311" s="92"/>
      <c r="X311" s="92"/>
      <c r="Y311" s="92"/>
      <c r="Z311" s="92"/>
      <c r="AA311" s="92"/>
      <c r="AB311" s="92"/>
      <c r="AC311" s="92"/>
      <c r="AD311" s="92"/>
      <c r="AE311" s="92"/>
      <c r="AF311" s="92"/>
      <c r="AG311" s="92"/>
      <c r="AH311" s="92"/>
      <c r="AI311" s="92"/>
      <c r="AJ311" s="92"/>
      <c r="AK311" s="92"/>
      <c r="AL311" s="92"/>
      <c r="AM311" s="92"/>
      <c r="AN311" s="92"/>
      <c r="AO311" s="92"/>
      <c r="AP311" s="92"/>
      <c r="AQ311" s="92"/>
      <c r="AR311" s="92"/>
      <c r="AS311" s="92"/>
      <c r="AT311" s="92"/>
      <c r="AU311" s="92"/>
      <c r="AV311" s="92"/>
      <c r="AW311" s="92"/>
      <c r="AX311" s="92"/>
      <c r="AY311" s="92"/>
      <c r="AZ311" s="92"/>
      <c r="BA311" s="92"/>
      <c r="BB311" s="92"/>
      <c r="BC311" s="92"/>
      <c r="BD311" s="92"/>
      <c r="BE311" s="92"/>
      <c r="BF311" s="92"/>
      <c r="BG311" s="92"/>
      <c r="BH311" s="92"/>
      <c r="BI311" s="92"/>
      <c r="BJ311" s="92"/>
      <c r="BK311" s="92"/>
      <c r="BL311" s="92"/>
      <c r="BM311" s="92"/>
      <c r="BN311" s="92"/>
      <c r="BO311" s="92"/>
      <c r="BP311" s="92"/>
      <c r="BQ311" s="92"/>
      <c r="BR311" s="92"/>
      <c r="BS311" s="92"/>
      <c r="BT311" s="92"/>
      <c r="BU311" s="92"/>
      <c r="BV311" s="92"/>
      <c r="BW311" s="92"/>
      <c r="BX311" s="92"/>
      <c r="BY311" s="92"/>
      <c r="BZ311" s="92"/>
      <c r="CA311" s="92"/>
      <c r="CB311" s="92"/>
      <c r="CC311" s="92"/>
      <c r="CD311" s="92"/>
      <c r="CE311" s="92"/>
      <c r="CF311" s="92"/>
      <c r="CG311" s="92"/>
      <c r="CH311" s="92"/>
      <c r="CI311" s="92"/>
      <c r="CJ311" s="92"/>
      <c r="CK311" s="92"/>
      <c r="CL311" s="92"/>
    </row>
    <row r="312" spans="1:90">
      <c r="A312" s="92"/>
      <c r="B312" s="188"/>
      <c r="C312" s="319"/>
      <c r="D312" s="92"/>
      <c r="E312" s="92"/>
      <c r="F312" s="92"/>
      <c r="G312" s="92"/>
      <c r="H312" s="92"/>
      <c r="I312" s="92"/>
      <c r="J312" s="92"/>
      <c r="K312" s="92"/>
      <c r="L312" s="92"/>
      <c r="M312" s="92"/>
      <c r="N312" s="92"/>
      <c r="O312" s="92"/>
      <c r="P312" s="92"/>
      <c r="Q312" s="92"/>
      <c r="R312" s="92"/>
      <c r="S312" s="92"/>
      <c r="T312" s="92"/>
      <c r="U312" s="92"/>
      <c r="V312" s="92"/>
      <c r="W312" s="92"/>
      <c r="X312" s="92"/>
      <c r="Y312" s="92"/>
      <c r="Z312" s="92"/>
      <c r="AA312" s="92"/>
      <c r="AB312" s="92"/>
      <c r="AC312" s="92"/>
      <c r="AD312" s="92"/>
      <c r="AE312" s="92"/>
      <c r="AF312" s="92"/>
      <c r="AG312" s="92"/>
      <c r="AH312" s="92"/>
      <c r="AI312" s="92"/>
      <c r="AJ312" s="92"/>
      <c r="AK312" s="92"/>
      <c r="AL312" s="92"/>
      <c r="AM312" s="92"/>
      <c r="AN312" s="92"/>
      <c r="AO312" s="92"/>
      <c r="AP312" s="92"/>
      <c r="AQ312" s="92"/>
      <c r="AR312" s="92"/>
      <c r="AS312" s="92"/>
      <c r="AT312" s="92"/>
      <c r="AU312" s="92"/>
      <c r="AV312" s="92"/>
      <c r="AW312" s="92"/>
      <c r="AX312" s="92"/>
      <c r="AY312" s="92"/>
      <c r="AZ312" s="92"/>
      <c r="BA312" s="92"/>
      <c r="BB312" s="92"/>
      <c r="BC312" s="92"/>
      <c r="BD312" s="92"/>
      <c r="BE312" s="92"/>
      <c r="BF312" s="92"/>
      <c r="BG312" s="92"/>
      <c r="BH312" s="92"/>
      <c r="BI312" s="92"/>
      <c r="BJ312" s="92"/>
      <c r="BK312" s="92"/>
      <c r="BL312" s="92"/>
      <c r="BM312" s="92"/>
      <c r="BN312" s="92"/>
      <c r="BO312" s="92"/>
      <c r="BP312" s="92"/>
      <c r="BQ312" s="92"/>
      <c r="BR312" s="92"/>
      <c r="BS312" s="92"/>
      <c r="BT312" s="92"/>
      <c r="BU312" s="92"/>
      <c r="BV312" s="92"/>
      <c r="BW312" s="92"/>
      <c r="BX312" s="92"/>
      <c r="BY312" s="92"/>
      <c r="BZ312" s="92"/>
      <c r="CA312" s="92"/>
      <c r="CB312" s="92"/>
      <c r="CC312" s="92"/>
      <c r="CD312" s="92"/>
      <c r="CE312" s="92"/>
      <c r="CF312" s="92"/>
      <c r="CG312" s="92"/>
      <c r="CH312" s="92"/>
      <c r="CI312" s="92"/>
      <c r="CJ312" s="92"/>
      <c r="CK312" s="92"/>
      <c r="CL312" s="92"/>
    </row>
    <row r="313" spans="1:90">
      <c r="A313" s="92"/>
      <c r="B313" s="188"/>
      <c r="C313" s="319"/>
      <c r="D313" s="92"/>
      <c r="E313" s="92"/>
      <c r="F313" s="92"/>
      <c r="G313" s="92"/>
      <c r="H313" s="92"/>
      <c r="I313" s="92"/>
      <c r="J313" s="92"/>
      <c r="K313" s="92"/>
      <c r="L313" s="92"/>
      <c r="M313" s="92"/>
      <c r="N313" s="92"/>
      <c r="O313" s="92"/>
      <c r="P313" s="92"/>
      <c r="Q313" s="92"/>
      <c r="R313" s="92"/>
      <c r="S313" s="92"/>
      <c r="T313" s="92"/>
      <c r="U313" s="92"/>
      <c r="V313" s="92"/>
      <c r="W313" s="92"/>
      <c r="X313" s="92"/>
      <c r="Y313" s="92"/>
      <c r="Z313" s="92"/>
      <c r="AA313" s="92"/>
      <c r="AB313" s="92"/>
      <c r="AC313" s="92"/>
      <c r="AD313" s="92"/>
      <c r="AE313" s="92"/>
      <c r="AF313" s="92"/>
      <c r="AG313" s="92"/>
      <c r="AH313" s="92"/>
      <c r="AI313" s="92"/>
      <c r="AJ313" s="92"/>
      <c r="AK313" s="92"/>
      <c r="AL313" s="92"/>
      <c r="AM313" s="92"/>
      <c r="AN313" s="92"/>
      <c r="AO313" s="92"/>
      <c r="AP313" s="92"/>
      <c r="AQ313" s="92"/>
      <c r="AR313" s="92"/>
      <c r="AS313" s="92"/>
      <c r="AT313" s="92"/>
      <c r="AU313" s="92"/>
      <c r="AV313" s="92"/>
      <c r="AW313" s="92"/>
      <c r="AX313" s="92"/>
      <c r="AY313" s="92"/>
      <c r="AZ313" s="92"/>
      <c r="BA313" s="92"/>
      <c r="BB313" s="92"/>
      <c r="BC313" s="92"/>
      <c r="BD313" s="92"/>
      <c r="BE313" s="92"/>
      <c r="BF313" s="92"/>
      <c r="BG313" s="92"/>
      <c r="BH313" s="92"/>
      <c r="BI313" s="92"/>
      <c r="BJ313" s="92"/>
      <c r="BK313" s="92"/>
      <c r="BL313" s="92"/>
      <c r="BM313" s="92"/>
      <c r="BN313" s="92"/>
      <c r="BO313" s="92"/>
      <c r="BP313" s="92"/>
      <c r="BQ313" s="92"/>
      <c r="BR313" s="92"/>
      <c r="BS313" s="92"/>
      <c r="BT313" s="92"/>
      <c r="BU313" s="92"/>
      <c r="BV313" s="92"/>
      <c r="BW313" s="92"/>
      <c r="BX313" s="92"/>
      <c r="BY313" s="92"/>
      <c r="BZ313" s="92"/>
      <c r="CA313" s="92"/>
      <c r="CB313" s="92"/>
      <c r="CC313" s="92"/>
      <c r="CD313" s="92"/>
      <c r="CE313" s="92"/>
      <c r="CF313" s="92"/>
      <c r="CG313" s="92"/>
      <c r="CH313" s="92"/>
      <c r="CI313" s="92"/>
      <c r="CJ313" s="92"/>
      <c r="CK313" s="92"/>
      <c r="CL313" s="92"/>
    </row>
    <row r="314" spans="1:90">
      <c r="A314" s="92"/>
      <c r="B314" s="188"/>
      <c r="C314" s="319"/>
      <c r="D314" s="92"/>
      <c r="E314" s="92"/>
      <c r="F314" s="92"/>
      <c r="G314" s="92"/>
      <c r="H314" s="92"/>
      <c r="I314" s="92"/>
      <c r="J314" s="92"/>
      <c r="K314" s="92"/>
      <c r="L314" s="92"/>
      <c r="M314" s="92"/>
      <c r="N314" s="92"/>
      <c r="O314" s="92"/>
      <c r="P314" s="92"/>
      <c r="Q314" s="92"/>
      <c r="R314" s="92"/>
      <c r="S314" s="92"/>
      <c r="T314" s="92"/>
      <c r="U314" s="92"/>
      <c r="V314" s="92"/>
      <c r="W314" s="92"/>
      <c r="X314" s="92"/>
      <c r="Y314" s="92"/>
      <c r="Z314" s="92"/>
      <c r="AA314" s="92"/>
      <c r="AB314" s="92"/>
      <c r="AC314" s="92"/>
      <c r="AD314" s="92"/>
      <c r="AE314" s="92"/>
      <c r="AF314" s="92"/>
      <c r="AG314" s="92"/>
      <c r="AH314" s="92"/>
      <c r="AI314" s="92"/>
      <c r="AJ314" s="92"/>
      <c r="AK314" s="92"/>
      <c r="AL314" s="92"/>
      <c r="AM314" s="92"/>
      <c r="AN314" s="92"/>
      <c r="AO314" s="92"/>
      <c r="AP314" s="92"/>
      <c r="AQ314" s="92"/>
      <c r="AR314" s="92"/>
      <c r="AS314" s="92"/>
      <c r="AT314" s="92"/>
      <c r="AU314" s="92"/>
      <c r="AV314" s="92"/>
      <c r="AW314" s="92"/>
      <c r="AX314" s="92"/>
      <c r="AY314" s="92"/>
      <c r="AZ314" s="92"/>
      <c r="BA314" s="92"/>
      <c r="BB314" s="92"/>
      <c r="BC314" s="92"/>
      <c r="BD314" s="92"/>
      <c r="BE314" s="92"/>
      <c r="BF314" s="92"/>
      <c r="BG314" s="92"/>
      <c r="BH314" s="92"/>
      <c r="BI314" s="92"/>
      <c r="BJ314" s="92"/>
      <c r="BK314" s="92"/>
      <c r="BL314" s="92"/>
      <c r="BM314" s="92"/>
      <c r="BN314" s="92"/>
      <c r="BO314" s="92"/>
      <c r="BP314" s="92"/>
      <c r="BQ314" s="92"/>
      <c r="BR314" s="92"/>
      <c r="BS314" s="92"/>
      <c r="BT314" s="92"/>
      <c r="BU314" s="92"/>
      <c r="BV314" s="92"/>
      <c r="BW314" s="92"/>
      <c r="BX314" s="92"/>
      <c r="BY314" s="92"/>
      <c r="BZ314" s="92"/>
      <c r="CA314" s="92"/>
      <c r="CB314" s="92"/>
      <c r="CC314" s="92"/>
      <c r="CD314" s="92"/>
      <c r="CE314" s="92"/>
      <c r="CF314" s="92"/>
      <c r="CG314" s="92"/>
      <c r="CH314" s="92"/>
      <c r="CI314" s="92"/>
      <c r="CJ314" s="92"/>
      <c r="CK314" s="92"/>
      <c r="CL314" s="92"/>
    </row>
    <row r="315" spans="1:90">
      <c r="A315" s="92"/>
      <c r="B315" s="188"/>
      <c r="C315" s="319"/>
      <c r="D315" s="92"/>
      <c r="E315" s="92"/>
      <c r="F315" s="92"/>
      <c r="G315" s="92"/>
      <c r="H315" s="92"/>
      <c r="I315" s="92"/>
      <c r="J315" s="92"/>
      <c r="K315" s="92"/>
      <c r="L315" s="92"/>
      <c r="M315" s="92"/>
      <c r="N315" s="92"/>
      <c r="O315" s="92"/>
      <c r="P315" s="92"/>
      <c r="Q315" s="92"/>
      <c r="R315" s="92"/>
      <c r="S315" s="92"/>
      <c r="T315" s="92"/>
      <c r="U315" s="92"/>
      <c r="V315" s="92"/>
      <c r="W315" s="92"/>
      <c r="X315" s="92"/>
      <c r="Y315" s="92"/>
      <c r="Z315" s="92"/>
      <c r="AA315" s="92"/>
      <c r="AB315" s="92"/>
      <c r="AC315" s="92"/>
      <c r="AD315" s="92"/>
      <c r="AE315" s="92"/>
      <c r="AF315" s="92"/>
      <c r="AG315" s="92"/>
      <c r="AH315" s="92"/>
      <c r="AI315" s="92"/>
      <c r="AJ315" s="92"/>
      <c r="AK315" s="92"/>
      <c r="AL315" s="92"/>
      <c r="AM315" s="92"/>
      <c r="AN315" s="92"/>
      <c r="AO315" s="92"/>
      <c r="AP315" s="92"/>
      <c r="AQ315" s="92"/>
      <c r="AR315" s="92"/>
      <c r="AS315" s="92"/>
      <c r="AT315" s="92"/>
      <c r="AU315" s="92"/>
      <c r="AV315" s="92"/>
      <c r="AW315" s="92"/>
      <c r="AX315" s="92"/>
      <c r="AY315" s="92"/>
      <c r="AZ315" s="92"/>
      <c r="BA315" s="92"/>
      <c r="BB315" s="92"/>
      <c r="BC315" s="92"/>
      <c r="BD315" s="92"/>
      <c r="BE315" s="92"/>
      <c r="BF315" s="92"/>
      <c r="BG315" s="92"/>
      <c r="BH315" s="92"/>
      <c r="BI315" s="92"/>
      <c r="BJ315" s="92"/>
      <c r="BK315" s="92"/>
      <c r="BL315" s="92"/>
      <c r="BM315" s="92"/>
      <c r="BN315" s="92"/>
      <c r="BO315" s="92"/>
      <c r="BP315" s="92"/>
      <c r="BQ315" s="92"/>
      <c r="BR315" s="92"/>
      <c r="BS315" s="92"/>
      <c r="BT315" s="92"/>
      <c r="BU315" s="92"/>
      <c r="BV315" s="92"/>
      <c r="BW315" s="92"/>
      <c r="BX315" s="92"/>
      <c r="BY315" s="92"/>
      <c r="BZ315" s="92"/>
      <c r="CA315" s="92"/>
      <c r="CB315" s="92"/>
      <c r="CC315" s="92"/>
      <c r="CD315" s="92"/>
      <c r="CE315" s="92"/>
      <c r="CF315" s="92"/>
      <c r="CG315" s="92"/>
      <c r="CH315" s="92"/>
      <c r="CI315" s="92"/>
      <c r="CJ315" s="92"/>
      <c r="CK315" s="92"/>
      <c r="CL315" s="92"/>
    </row>
    <row r="316" spans="1:90">
      <c r="A316" s="92"/>
      <c r="B316" s="188"/>
      <c r="C316" s="319"/>
      <c r="D316" s="92"/>
      <c r="E316" s="92"/>
      <c r="F316" s="92"/>
      <c r="G316" s="92"/>
      <c r="H316" s="92"/>
      <c r="I316" s="92"/>
      <c r="J316" s="92"/>
      <c r="K316" s="92"/>
      <c r="L316" s="92"/>
      <c r="M316" s="92"/>
      <c r="N316" s="92"/>
      <c r="O316" s="92"/>
      <c r="P316" s="92"/>
      <c r="Q316" s="92"/>
      <c r="R316" s="92"/>
      <c r="S316" s="92"/>
      <c r="T316" s="92"/>
      <c r="U316" s="92"/>
      <c r="V316" s="92"/>
      <c r="W316" s="92"/>
      <c r="X316" s="92"/>
      <c r="Y316" s="92"/>
      <c r="Z316" s="92"/>
      <c r="AA316" s="92"/>
      <c r="AB316" s="92"/>
      <c r="AC316" s="92"/>
      <c r="AD316" s="92"/>
      <c r="AE316" s="92"/>
      <c r="AF316" s="92"/>
      <c r="AG316" s="92"/>
      <c r="AH316" s="92"/>
      <c r="AI316" s="92"/>
      <c r="AJ316" s="92"/>
      <c r="AK316" s="92"/>
      <c r="AL316" s="92"/>
      <c r="AM316" s="92"/>
      <c r="AN316" s="92"/>
      <c r="AO316" s="92"/>
      <c r="AP316" s="92"/>
      <c r="AQ316" s="92"/>
      <c r="AR316" s="92"/>
      <c r="AS316" s="92"/>
      <c r="AT316" s="92"/>
      <c r="AU316" s="92"/>
      <c r="AV316" s="92"/>
      <c r="AW316" s="92"/>
      <c r="AX316" s="92"/>
      <c r="AY316" s="92"/>
      <c r="AZ316" s="92"/>
      <c r="BA316" s="92"/>
      <c r="BB316" s="92"/>
      <c r="BC316" s="92"/>
      <c r="BD316" s="92"/>
      <c r="BE316" s="92"/>
      <c r="BF316" s="92"/>
      <c r="BG316" s="92"/>
      <c r="BH316" s="92"/>
      <c r="BI316" s="92"/>
      <c r="BJ316" s="92"/>
      <c r="BK316" s="92"/>
      <c r="BL316" s="92"/>
      <c r="BM316" s="92"/>
      <c r="BN316" s="92"/>
      <c r="BO316" s="92"/>
      <c r="BP316" s="92"/>
      <c r="BQ316" s="92"/>
      <c r="BR316" s="92"/>
      <c r="BS316" s="92"/>
      <c r="BT316" s="92"/>
      <c r="BU316" s="92"/>
      <c r="BV316" s="92"/>
      <c r="BW316" s="92"/>
      <c r="BX316" s="92"/>
      <c r="BY316" s="92"/>
      <c r="BZ316" s="92"/>
      <c r="CA316" s="92"/>
      <c r="CB316" s="92"/>
      <c r="CC316" s="92"/>
      <c r="CD316" s="92"/>
      <c r="CE316" s="92"/>
      <c r="CF316" s="92"/>
      <c r="CG316" s="92"/>
      <c r="CH316" s="92"/>
      <c r="CI316" s="92"/>
      <c r="CJ316" s="92"/>
      <c r="CK316" s="92"/>
      <c r="CL316" s="92"/>
    </row>
    <row r="317" spans="1:90">
      <c r="A317" s="92"/>
      <c r="B317" s="188"/>
      <c r="C317" s="319"/>
      <c r="D317" s="92"/>
      <c r="E317" s="92"/>
      <c r="F317" s="92"/>
      <c r="G317" s="92"/>
      <c r="H317" s="92"/>
      <c r="I317" s="92"/>
      <c r="J317" s="92"/>
      <c r="K317" s="92"/>
      <c r="L317" s="92"/>
      <c r="M317" s="92"/>
      <c r="N317" s="92"/>
      <c r="O317" s="92"/>
      <c r="P317" s="92"/>
      <c r="Q317" s="92"/>
      <c r="R317" s="92"/>
      <c r="S317" s="92"/>
      <c r="T317" s="92"/>
      <c r="U317" s="92"/>
      <c r="V317" s="92"/>
      <c r="W317" s="92"/>
      <c r="X317" s="92"/>
      <c r="Y317" s="92"/>
      <c r="Z317" s="92"/>
      <c r="AA317" s="92"/>
      <c r="AB317" s="92"/>
      <c r="AC317" s="92"/>
      <c r="AD317" s="92"/>
      <c r="AE317" s="92"/>
      <c r="AF317" s="92"/>
      <c r="AG317" s="92"/>
      <c r="AH317" s="92"/>
      <c r="AI317" s="92"/>
      <c r="AJ317" s="92"/>
      <c r="AK317" s="92"/>
      <c r="AL317" s="92"/>
      <c r="AM317" s="92"/>
      <c r="AN317" s="92"/>
      <c r="AO317" s="92"/>
      <c r="AP317" s="92"/>
      <c r="AQ317" s="92"/>
      <c r="AR317" s="92"/>
      <c r="AS317" s="92"/>
      <c r="AT317" s="92"/>
      <c r="AU317" s="92"/>
      <c r="AV317" s="92"/>
      <c r="AW317" s="92"/>
      <c r="AX317" s="92"/>
      <c r="AY317" s="92"/>
      <c r="AZ317" s="92"/>
      <c r="BA317" s="92"/>
      <c r="BB317" s="92"/>
      <c r="BC317" s="92"/>
      <c r="BD317" s="92"/>
      <c r="BE317" s="92"/>
      <c r="BF317" s="92"/>
      <c r="BG317" s="92"/>
      <c r="BH317" s="92"/>
      <c r="BI317" s="92"/>
      <c r="BJ317" s="92"/>
      <c r="BK317" s="92"/>
      <c r="BL317" s="92"/>
      <c r="BM317" s="92"/>
      <c r="BN317" s="92"/>
      <c r="BO317" s="92"/>
      <c r="BP317" s="92"/>
      <c r="BQ317" s="92"/>
      <c r="BR317" s="92"/>
      <c r="BS317" s="92"/>
      <c r="BT317" s="92"/>
      <c r="BU317" s="92"/>
      <c r="BV317" s="92"/>
      <c r="BW317" s="92"/>
      <c r="BX317" s="92"/>
      <c r="BY317" s="92"/>
      <c r="BZ317" s="92"/>
      <c r="CA317" s="92"/>
      <c r="CB317" s="92"/>
      <c r="CC317" s="92"/>
      <c r="CD317" s="92"/>
      <c r="CE317" s="92"/>
      <c r="CF317" s="92"/>
      <c r="CG317" s="92"/>
      <c r="CH317" s="92"/>
      <c r="CI317" s="92"/>
      <c r="CJ317" s="92"/>
      <c r="CK317" s="92"/>
      <c r="CL317" s="92"/>
    </row>
    <row r="318" spans="1:90">
      <c r="A318" s="92"/>
      <c r="B318" s="188"/>
      <c r="C318" s="319"/>
      <c r="D318" s="92"/>
      <c r="E318" s="92"/>
      <c r="F318" s="92"/>
      <c r="G318" s="92"/>
      <c r="H318" s="92"/>
      <c r="I318" s="92"/>
      <c r="J318" s="92"/>
      <c r="K318" s="92"/>
      <c r="L318" s="92"/>
      <c r="M318" s="92"/>
      <c r="N318" s="92"/>
      <c r="O318" s="92"/>
      <c r="P318" s="92"/>
      <c r="Q318" s="92"/>
      <c r="R318" s="92"/>
      <c r="S318" s="92"/>
      <c r="T318" s="92"/>
      <c r="U318" s="92"/>
      <c r="V318" s="92"/>
      <c r="W318" s="92"/>
      <c r="X318" s="92"/>
      <c r="Y318" s="92"/>
      <c r="Z318" s="92"/>
      <c r="AA318" s="92"/>
      <c r="AB318" s="92"/>
      <c r="AC318" s="92"/>
      <c r="AD318" s="92"/>
      <c r="AE318" s="92"/>
      <c r="AF318" s="92"/>
      <c r="AG318" s="92"/>
      <c r="AH318" s="92"/>
      <c r="AI318" s="92"/>
      <c r="AJ318" s="92"/>
      <c r="AK318" s="92"/>
      <c r="AL318" s="92"/>
      <c r="AM318" s="92"/>
      <c r="AN318" s="92"/>
      <c r="AO318" s="92"/>
      <c r="AP318" s="92"/>
      <c r="AQ318" s="92"/>
      <c r="AR318" s="92"/>
      <c r="AS318" s="92"/>
      <c r="AT318" s="92"/>
      <c r="AU318" s="92"/>
      <c r="AV318" s="92"/>
      <c r="AW318" s="92"/>
      <c r="AX318" s="92"/>
      <c r="AY318" s="92"/>
      <c r="AZ318" s="92"/>
      <c r="BA318" s="92"/>
      <c r="BB318" s="92"/>
      <c r="BC318" s="92"/>
      <c r="BD318" s="92"/>
      <c r="BE318" s="92"/>
      <c r="BF318" s="92"/>
      <c r="BG318" s="92"/>
      <c r="BH318" s="92"/>
      <c r="BI318" s="92"/>
      <c r="BJ318" s="92"/>
      <c r="BK318" s="92"/>
      <c r="BL318" s="92"/>
      <c r="BM318" s="92"/>
      <c r="BN318" s="92"/>
      <c r="BO318" s="92"/>
      <c r="BP318" s="92"/>
      <c r="BQ318" s="92"/>
      <c r="BR318" s="92"/>
      <c r="BS318" s="92"/>
      <c r="BT318" s="92"/>
      <c r="BU318" s="92"/>
      <c r="BV318" s="92"/>
      <c r="BW318" s="92"/>
      <c r="BX318" s="92"/>
      <c r="BY318" s="92"/>
      <c r="BZ318" s="92"/>
      <c r="CA318" s="92"/>
      <c r="CB318" s="92"/>
      <c r="CC318" s="92"/>
      <c r="CD318" s="92"/>
      <c r="CE318" s="92"/>
      <c r="CF318" s="92"/>
      <c r="CG318" s="92"/>
      <c r="CH318" s="92"/>
      <c r="CI318" s="92"/>
      <c r="CJ318" s="92"/>
      <c r="CK318" s="92"/>
      <c r="CL318" s="92"/>
    </row>
    <row r="319" spans="1:90">
      <c r="A319" s="92"/>
      <c r="B319" s="188"/>
      <c r="C319" s="319"/>
      <c r="D319" s="92"/>
      <c r="E319" s="92"/>
      <c r="F319" s="92"/>
      <c r="G319" s="92"/>
      <c r="H319" s="92"/>
      <c r="I319" s="92"/>
      <c r="J319" s="92"/>
      <c r="K319" s="92"/>
      <c r="L319" s="92"/>
      <c r="M319" s="92"/>
      <c r="N319" s="92"/>
      <c r="O319" s="92"/>
      <c r="P319" s="92"/>
      <c r="Q319" s="92"/>
      <c r="R319" s="92"/>
      <c r="S319" s="92"/>
      <c r="T319" s="92"/>
      <c r="U319" s="92"/>
      <c r="V319" s="92"/>
      <c r="W319" s="92"/>
      <c r="X319" s="92"/>
      <c r="Y319" s="92"/>
      <c r="Z319" s="92"/>
      <c r="AA319" s="92"/>
      <c r="AB319" s="92"/>
      <c r="AC319" s="92"/>
      <c r="AD319" s="92"/>
      <c r="AE319" s="92"/>
      <c r="AF319" s="92"/>
      <c r="AG319" s="92"/>
      <c r="AH319" s="92"/>
      <c r="AI319" s="92"/>
      <c r="AJ319" s="92"/>
      <c r="AK319" s="92"/>
      <c r="AL319" s="92"/>
      <c r="AM319" s="92"/>
      <c r="AN319" s="92"/>
      <c r="AO319" s="92"/>
      <c r="AP319" s="92"/>
      <c r="AQ319" s="92"/>
      <c r="AR319" s="92"/>
      <c r="AS319" s="92"/>
      <c r="AT319" s="92"/>
      <c r="AU319" s="92"/>
      <c r="AV319" s="92"/>
      <c r="AW319" s="92"/>
      <c r="AX319" s="92"/>
      <c r="AY319" s="92"/>
      <c r="AZ319" s="92"/>
      <c r="BA319" s="92"/>
      <c r="BB319" s="92"/>
      <c r="BC319" s="92"/>
      <c r="BD319" s="92"/>
      <c r="BE319" s="92"/>
      <c r="BF319" s="92"/>
      <c r="BG319" s="92"/>
      <c r="BH319" s="92"/>
      <c r="BI319" s="92"/>
      <c r="BJ319" s="92"/>
      <c r="BK319" s="92"/>
      <c r="BL319" s="92"/>
      <c r="BM319" s="92"/>
      <c r="BN319" s="92"/>
      <c r="BO319" s="92"/>
      <c r="BP319" s="92"/>
      <c r="BQ319" s="92"/>
      <c r="BR319" s="92"/>
      <c r="BS319" s="92"/>
      <c r="BT319" s="92"/>
      <c r="BU319" s="92"/>
      <c r="BV319" s="92"/>
      <c r="BW319" s="92"/>
      <c r="BX319" s="92"/>
      <c r="BY319" s="92"/>
      <c r="BZ319" s="92"/>
      <c r="CA319" s="92"/>
      <c r="CB319" s="92"/>
      <c r="CC319" s="92"/>
      <c r="CD319" s="92"/>
      <c r="CE319" s="92"/>
      <c r="CF319" s="92"/>
      <c r="CG319" s="92"/>
      <c r="CH319" s="92"/>
      <c r="CI319" s="92"/>
      <c r="CJ319" s="92"/>
      <c r="CK319" s="92"/>
      <c r="CL319" s="92"/>
    </row>
    <row r="320" spans="1:90">
      <c r="A320" s="92"/>
      <c r="B320" s="188"/>
      <c r="C320" s="319"/>
      <c r="D320" s="92"/>
      <c r="E320" s="92"/>
      <c r="F320" s="92"/>
      <c r="G320" s="92"/>
      <c r="H320" s="92"/>
      <c r="I320" s="92"/>
      <c r="J320" s="92"/>
      <c r="K320" s="92"/>
      <c r="L320" s="92"/>
      <c r="M320" s="92"/>
      <c r="N320" s="92"/>
      <c r="O320" s="92"/>
      <c r="P320" s="92"/>
      <c r="Q320" s="92"/>
      <c r="R320" s="92"/>
      <c r="S320" s="92"/>
      <c r="T320" s="92"/>
      <c r="U320" s="92"/>
      <c r="V320" s="92"/>
      <c r="W320" s="92"/>
      <c r="X320" s="92"/>
      <c r="Y320" s="92"/>
      <c r="Z320" s="92"/>
      <c r="AA320" s="92"/>
      <c r="AB320" s="92"/>
      <c r="AC320" s="92"/>
      <c r="AD320" s="92"/>
      <c r="AE320" s="92"/>
      <c r="AF320" s="92"/>
      <c r="AG320" s="92"/>
      <c r="AH320" s="92"/>
      <c r="AI320" s="92"/>
      <c r="AJ320" s="92"/>
      <c r="AK320" s="92"/>
      <c r="AL320" s="92"/>
      <c r="AM320" s="92"/>
      <c r="AN320" s="92"/>
      <c r="AO320" s="92"/>
      <c r="AP320" s="92"/>
      <c r="AQ320" s="92"/>
      <c r="AR320" s="92"/>
      <c r="AS320" s="92"/>
      <c r="AT320" s="92"/>
      <c r="AU320" s="92"/>
      <c r="AV320" s="92"/>
      <c r="AW320" s="92"/>
      <c r="AX320" s="92"/>
      <c r="AY320" s="92"/>
      <c r="AZ320" s="92"/>
      <c r="BA320" s="92"/>
      <c r="BB320" s="92"/>
      <c r="BC320" s="92"/>
      <c r="BD320" s="92"/>
      <c r="BE320" s="92"/>
      <c r="BF320" s="92"/>
      <c r="BG320" s="92"/>
      <c r="BH320" s="92"/>
      <c r="BI320" s="92"/>
      <c r="BJ320" s="92"/>
      <c r="BK320" s="92"/>
      <c r="BL320" s="92"/>
      <c r="BM320" s="92"/>
      <c r="BN320" s="92"/>
      <c r="BO320" s="92"/>
      <c r="BP320" s="92"/>
      <c r="BQ320" s="92"/>
      <c r="BR320" s="92"/>
      <c r="BS320" s="92"/>
      <c r="BT320" s="92"/>
      <c r="BU320" s="92"/>
      <c r="BV320" s="92"/>
      <c r="BW320" s="92"/>
      <c r="BX320" s="92"/>
      <c r="BY320" s="92"/>
      <c r="BZ320" s="92"/>
      <c r="CA320" s="92"/>
      <c r="CB320" s="92"/>
      <c r="CC320" s="92"/>
      <c r="CD320" s="92"/>
      <c r="CE320" s="92"/>
      <c r="CF320" s="92"/>
      <c r="CG320" s="92"/>
      <c r="CH320" s="92"/>
      <c r="CI320" s="92"/>
      <c r="CJ320" s="92"/>
      <c r="CK320" s="92"/>
      <c r="CL320" s="92"/>
    </row>
    <row r="321" spans="1:90">
      <c r="A321" s="92"/>
      <c r="B321" s="188"/>
      <c r="C321" s="319"/>
      <c r="D321" s="92"/>
      <c r="E321" s="92"/>
      <c r="F321" s="92"/>
      <c r="G321" s="92"/>
      <c r="H321" s="92"/>
      <c r="I321" s="92"/>
      <c r="J321" s="92"/>
      <c r="K321" s="92"/>
      <c r="L321" s="92"/>
      <c r="M321" s="92"/>
      <c r="N321" s="92"/>
      <c r="O321" s="92"/>
      <c r="P321" s="92"/>
      <c r="Q321" s="92"/>
      <c r="R321" s="92"/>
      <c r="S321" s="92"/>
      <c r="T321" s="92"/>
      <c r="U321" s="92"/>
      <c r="V321" s="92"/>
      <c r="W321" s="92"/>
      <c r="X321" s="92"/>
      <c r="Y321" s="92"/>
      <c r="Z321" s="92"/>
      <c r="AA321" s="92"/>
      <c r="AB321" s="92"/>
      <c r="AC321" s="92"/>
      <c r="AD321" s="92"/>
      <c r="AE321" s="92"/>
      <c r="AF321" s="92"/>
      <c r="AG321" s="92"/>
      <c r="AH321" s="92"/>
      <c r="AI321" s="92"/>
      <c r="AJ321" s="92"/>
      <c r="AK321" s="92"/>
      <c r="AL321" s="92"/>
      <c r="AM321" s="92"/>
      <c r="AN321" s="92"/>
      <c r="AO321" s="92"/>
      <c r="AP321" s="92"/>
      <c r="AQ321" s="92"/>
      <c r="AR321" s="92"/>
      <c r="AS321" s="92"/>
      <c r="AT321" s="92"/>
      <c r="AU321" s="92"/>
      <c r="AV321" s="92"/>
      <c r="AW321" s="92"/>
      <c r="AX321" s="92"/>
      <c r="AY321" s="92"/>
      <c r="AZ321" s="92"/>
      <c r="BA321" s="92"/>
      <c r="BB321" s="92"/>
      <c r="BC321" s="92"/>
      <c r="BD321" s="92"/>
      <c r="BE321" s="92"/>
      <c r="BF321" s="92"/>
      <c r="BG321" s="92"/>
      <c r="BH321" s="92"/>
      <c r="BI321" s="92"/>
      <c r="BJ321" s="92"/>
      <c r="BK321" s="92"/>
      <c r="BL321" s="92"/>
      <c r="BM321" s="92"/>
      <c r="BN321" s="92"/>
      <c r="BO321" s="92"/>
      <c r="BP321" s="92"/>
      <c r="BQ321" s="92"/>
      <c r="BR321" s="92"/>
      <c r="BS321" s="92"/>
      <c r="BT321" s="92"/>
      <c r="BU321" s="92"/>
      <c r="BV321" s="92"/>
      <c r="BW321" s="92"/>
      <c r="BX321" s="92"/>
      <c r="BY321" s="92"/>
      <c r="BZ321" s="92"/>
      <c r="CA321" s="92"/>
      <c r="CB321" s="92"/>
      <c r="CC321" s="92"/>
      <c r="CD321" s="92"/>
      <c r="CE321" s="92"/>
      <c r="CF321" s="92"/>
      <c r="CG321" s="92"/>
      <c r="CH321" s="92"/>
      <c r="CI321" s="92"/>
      <c r="CJ321" s="92"/>
      <c r="CK321" s="92"/>
      <c r="CL321" s="92"/>
    </row>
    <row r="322" spans="1:90">
      <c r="A322" s="92"/>
      <c r="B322" s="188"/>
      <c r="C322" s="319"/>
      <c r="D322" s="92"/>
      <c r="E322" s="92"/>
      <c r="F322" s="92"/>
      <c r="G322" s="92"/>
      <c r="H322" s="92"/>
      <c r="I322" s="92"/>
      <c r="J322" s="92"/>
      <c r="K322" s="92"/>
      <c r="L322" s="92"/>
      <c r="M322" s="92"/>
      <c r="N322" s="92"/>
      <c r="O322" s="92"/>
      <c r="P322" s="92"/>
      <c r="Q322" s="92"/>
      <c r="R322" s="92"/>
      <c r="S322" s="92"/>
      <c r="T322" s="92"/>
      <c r="U322" s="92"/>
      <c r="V322" s="92"/>
      <c r="W322" s="92"/>
      <c r="X322" s="92"/>
      <c r="Y322" s="92"/>
      <c r="Z322" s="92"/>
      <c r="AA322" s="92"/>
      <c r="AB322" s="92"/>
      <c r="AC322" s="92"/>
      <c r="AD322" s="92"/>
      <c r="AE322" s="92"/>
      <c r="AF322" s="92"/>
      <c r="AG322" s="92"/>
      <c r="AH322" s="92"/>
      <c r="AI322" s="92"/>
      <c r="AJ322" s="92"/>
      <c r="AK322" s="92"/>
      <c r="AL322" s="92"/>
      <c r="AM322" s="92"/>
      <c r="AN322" s="92"/>
      <c r="AO322" s="92"/>
      <c r="AP322" s="92"/>
      <c r="AQ322" s="92"/>
      <c r="AR322" s="92"/>
      <c r="AS322" s="92"/>
      <c r="AT322" s="92"/>
      <c r="AU322" s="92"/>
      <c r="AV322" s="92"/>
      <c r="AW322" s="92"/>
      <c r="AX322" s="92"/>
      <c r="AY322" s="92"/>
      <c r="AZ322" s="92"/>
      <c r="BA322" s="92"/>
      <c r="BB322" s="92"/>
      <c r="BC322" s="92"/>
      <c r="BD322" s="92"/>
      <c r="BE322" s="92"/>
      <c r="BF322" s="92"/>
      <c r="BG322" s="92"/>
      <c r="BH322" s="92"/>
      <c r="BI322" s="92"/>
      <c r="BJ322" s="92"/>
      <c r="BK322" s="92"/>
      <c r="BL322" s="92"/>
      <c r="BM322" s="92"/>
      <c r="BN322" s="92"/>
      <c r="BO322" s="92"/>
      <c r="BP322" s="92"/>
      <c r="BQ322" s="92"/>
      <c r="BR322" s="92"/>
      <c r="BS322" s="92"/>
      <c r="BT322" s="92"/>
      <c r="BU322" s="92"/>
      <c r="BV322" s="92"/>
      <c r="BW322" s="92"/>
      <c r="BX322" s="92"/>
      <c r="BY322" s="92"/>
      <c r="BZ322" s="92"/>
      <c r="CA322" s="92"/>
      <c r="CB322" s="92"/>
      <c r="CC322" s="92"/>
      <c r="CD322" s="92"/>
      <c r="CE322" s="92"/>
      <c r="CF322" s="92"/>
      <c r="CG322" s="92"/>
      <c r="CH322" s="92"/>
      <c r="CI322" s="92"/>
      <c r="CJ322" s="92"/>
      <c r="CK322" s="92"/>
      <c r="CL322" s="92"/>
    </row>
    <row r="323" spans="1:90">
      <c r="A323" s="92"/>
      <c r="B323" s="188"/>
      <c r="C323" s="319"/>
      <c r="D323" s="92"/>
      <c r="E323" s="92"/>
      <c r="F323" s="92"/>
      <c r="G323" s="92"/>
      <c r="H323" s="92"/>
      <c r="I323" s="92"/>
      <c r="J323" s="92"/>
      <c r="K323" s="92"/>
      <c r="L323" s="92"/>
      <c r="M323" s="92"/>
      <c r="N323" s="92"/>
      <c r="O323" s="92"/>
      <c r="P323" s="92"/>
      <c r="Q323" s="92"/>
      <c r="R323" s="92"/>
      <c r="S323" s="92"/>
      <c r="T323" s="92"/>
      <c r="U323" s="92"/>
      <c r="V323" s="92"/>
      <c r="W323" s="92"/>
      <c r="X323" s="92"/>
      <c r="Y323" s="92"/>
      <c r="Z323" s="92"/>
      <c r="AA323" s="92"/>
      <c r="AB323" s="92"/>
      <c r="AC323" s="92"/>
      <c r="AD323" s="92"/>
      <c r="AE323" s="92"/>
      <c r="AF323" s="92"/>
      <c r="AG323" s="92"/>
      <c r="AH323" s="92"/>
      <c r="AI323" s="92"/>
      <c r="AJ323" s="92"/>
      <c r="AK323" s="92"/>
      <c r="AL323" s="92"/>
      <c r="AM323" s="92"/>
      <c r="AN323" s="92"/>
      <c r="AO323" s="92"/>
      <c r="AP323" s="92"/>
      <c r="AQ323" s="92"/>
      <c r="AR323" s="92"/>
      <c r="AS323" s="92"/>
      <c r="AT323" s="92"/>
      <c r="AU323" s="92"/>
      <c r="AV323" s="92"/>
      <c r="AW323" s="92"/>
      <c r="AX323" s="92"/>
      <c r="AY323" s="92"/>
      <c r="AZ323" s="92"/>
      <c r="BA323" s="92"/>
      <c r="BB323" s="92"/>
      <c r="BC323" s="92"/>
      <c r="BD323" s="92"/>
      <c r="BE323" s="92"/>
      <c r="BF323" s="92"/>
      <c r="BG323" s="92"/>
      <c r="BH323" s="92"/>
      <c r="BI323" s="92"/>
      <c r="BJ323" s="92"/>
      <c r="BK323" s="92"/>
      <c r="BL323" s="92"/>
      <c r="BM323" s="92"/>
      <c r="BN323" s="92"/>
      <c r="BO323" s="92"/>
      <c r="BP323" s="92"/>
      <c r="BQ323" s="92"/>
      <c r="BR323" s="92"/>
      <c r="BS323" s="92"/>
      <c r="BT323" s="92"/>
      <c r="BU323" s="92"/>
      <c r="BV323" s="92"/>
      <c r="BW323" s="92"/>
      <c r="BX323" s="92"/>
      <c r="BY323" s="92"/>
      <c r="BZ323" s="92"/>
      <c r="CA323" s="92"/>
      <c r="CB323" s="92"/>
      <c r="CC323" s="92"/>
      <c r="CD323" s="92"/>
      <c r="CE323" s="92"/>
      <c r="CF323" s="92"/>
      <c r="CG323" s="92"/>
      <c r="CH323" s="92"/>
      <c r="CI323" s="92"/>
      <c r="CJ323" s="92"/>
      <c r="CK323" s="92"/>
      <c r="CL323" s="92"/>
    </row>
    <row r="324" spans="1:90">
      <c r="A324" s="92"/>
      <c r="B324" s="188"/>
      <c r="C324" s="319"/>
      <c r="D324" s="92"/>
      <c r="E324" s="92"/>
      <c r="F324" s="92"/>
      <c r="G324" s="92"/>
      <c r="H324" s="92"/>
      <c r="I324" s="92"/>
      <c r="J324" s="92"/>
      <c r="K324" s="92"/>
      <c r="L324" s="92"/>
      <c r="M324" s="92"/>
      <c r="N324" s="92"/>
      <c r="O324" s="92"/>
      <c r="P324" s="92"/>
      <c r="Q324" s="92"/>
      <c r="R324" s="92"/>
      <c r="S324" s="92"/>
      <c r="T324" s="92"/>
      <c r="U324" s="92"/>
      <c r="V324" s="92"/>
      <c r="W324" s="92"/>
      <c r="X324" s="92"/>
      <c r="Y324" s="92"/>
      <c r="Z324" s="92"/>
      <c r="AA324" s="92"/>
      <c r="AB324" s="92"/>
      <c r="AC324" s="92"/>
      <c r="AD324" s="92"/>
      <c r="AE324" s="92"/>
      <c r="AF324" s="92"/>
      <c r="AG324" s="92"/>
      <c r="AH324" s="92"/>
      <c r="AI324" s="92"/>
      <c r="AJ324" s="92"/>
      <c r="AK324" s="92"/>
      <c r="AL324" s="92"/>
      <c r="AM324" s="92"/>
      <c r="AN324" s="92"/>
      <c r="AO324" s="92"/>
      <c r="AP324" s="92"/>
      <c r="AQ324" s="92"/>
      <c r="AR324" s="92"/>
      <c r="AS324" s="92"/>
      <c r="AT324" s="92"/>
      <c r="AU324" s="92"/>
      <c r="AV324" s="92"/>
      <c r="AW324" s="92"/>
      <c r="AX324" s="92"/>
      <c r="AY324" s="92"/>
      <c r="AZ324" s="92"/>
      <c r="BA324" s="92"/>
      <c r="BB324" s="92"/>
      <c r="BC324" s="92"/>
      <c r="BD324" s="92"/>
      <c r="BE324" s="92"/>
      <c r="BF324" s="92"/>
      <c r="BG324" s="92"/>
      <c r="BH324" s="92"/>
      <c r="BI324" s="92"/>
      <c r="BJ324" s="92"/>
      <c r="BK324" s="92"/>
      <c r="BL324" s="92"/>
      <c r="BM324" s="92"/>
      <c r="BN324" s="92"/>
      <c r="BO324" s="92"/>
      <c r="BP324" s="92"/>
      <c r="BQ324" s="92"/>
      <c r="BR324" s="92"/>
      <c r="BS324" s="92"/>
      <c r="BT324" s="92"/>
      <c r="BU324" s="92"/>
      <c r="BV324" s="92"/>
      <c r="BW324" s="92"/>
      <c r="BX324" s="92"/>
      <c r="BY324" s="92"/>
      <c r="BZ324" s="92"/>
      <c r="CA324" s="92"/>
      <c r="CB324" s="92"/>
      <c r="CC324" s="92"/>
      <c r="CD324" s="92"/>
      <c r="CE324" s="92"/>
      <c r="CF324" s="92"/>
      <c r="CG324" s="92"/>
      <c r="CH324" s="92"/>
      <c r="CI324" s="92"/>
      <c r="CJ324" s="92"/>
      <c r="CK324" s="92"/>
      <c r="CL324" s="92"/>
    </row>
    <row r="325" spans="1:90">
      <c r="A325" s="92"/>
      <c r="B325" s="188"/>
      <c r="C325" s="319"/>
      <c r="D325" s="92"/>
      <c r="E325" s="92"/>
      <c r="F325" s="92"/>
      <c r="G325" s="92"/>
      <c r="H325" s="92"/>
      <c r="I325" s="92"/>
      <c r="J325" s="92"/>
      <c r="K325" s="92"/>
      <c r="L325" s="92"/>
      <c r="M325" s="92"/>
      <c r="N325" s="92"/>
      <c r="O325" s="92"/>
      <c r="P325" s="92"/>
      <c r="Q325" s="92"/>
      <c r="R325" s="92"/>
      <c r="S325" s="92"/>
      <c r="T325" s="92"/>
      <c r="U325" s="92"/>
      <c r="V325" s="92"/>
      <c r="W325" s="92"/>
      <c r="X325" s="92"/>
      <c r="Y325" s="92"/>
      <c r="Z325" s="92"/>
      <c r="AA325" s="92"/>
      <c r="AB325" s="92"/>
      <c r="AC325" s="92"/>
      <c r="AD325" s="92"/>
      <c r="AE325" s="92"/>
      <c r="AF325" s="92"/>
      <c r="AG325" s="92"/>
      <c r="AH325" s="92"/>
      <c r="AI325" s="92"/>
      <c r="AJ325" s="92"/>
      <c r="AK325" s="92"/>
      <c r="AL325" s="92"/>
      <c r="AM325" s="92"/>
      <c r="AN325" s="92"/>
      <c r="AO325" s="92"/>
      <c r="AP325" s="92"/>
      <c r="AQ325" s="92"/>
      <c r="AR325" s="92"/>
      <c r="AS325" s="92"/>
      <c r="AT325" s="92"/>
      <c r="AU325" s="92"/>
      <c r="AV325" s="92"/>
      <c r="AW325" s="92"/>
      <c r="AX325" s="92"/>
      <c r="AY325" s="92"/>
      <c r="AZ325" s="92"/>
      <c r="BA325" s="92"/>
      <c r="BB325" s="92"/>
      <c r="BC325" s="92"/>
      <c r="BD325" s="92"/>
      <c r="BE325" s="92"/>
      <c r="BF325" s="92"/>
      <c r="BG325" s="92"/>
      <c r="BH325" s="92"/>
      <c r="BI325" s="92"/>
      <c r="BJ325" s="92"/>
      <c r="BK325" s="92"/>
      <c r="BL325" s="92"/>
      <c r="BM325" s="92"/>
      <c r="BN325" s="92"/>
      <c r="BO325" s="92"/>
      <c r="BP325" s="92"/>
      <c r="BQ325" s="92"/>
      <c r="BR325" s="92"/>
      <c r="BS325" s="92"/>
      <c r="BT325" s="92"/>
      <c r="BU325" s="92"/>
      <c r="BV325" s="92"/>
      <c r="BW325" s="92"/>
      <c r="BX325" s="92"/>
      <c r="BY325" s="92"/>
      <c r="BZ325" s="92"/>
      <c r="CA325" s="92"/>
      <c r="CB325" s="92"/>
      <c r="CC325" s="92"/>
      <c r="CD325" s="92"/>
      <c r="CE325" s="92"/>
      <c r="CF325" s="92"/>
      <c r="CG325" s="92"/>
      <c r="CH325" s="92"/>
      <c r="CI325" s="92"/>
      <c r="CJ325" s="92"/>
      <c r="CK325" s="92"/>
      <c r="CL325" s="92"/>
    </row>
    <row r="326" spans="1:90">
      <c r="A326" s="92"/>
      <c r="B326" s="188"/>
      <c r="C326" s="319"/>
      <c r="D326" s="92"/>
      <c r="E326" s="92"/>
      <c r="F326" s="92"/>
      <c r="G326" s="92"/>
      <c r="H326" s="92"/>
      <c r="I326" s="92"/>
      <c r="J326" s="92"/>
      <c r="K326" s="92"/>
      <c r="L326" s="92"/>
      <c r="M326" s="92"/>
      <c r="N326" s="92"/>
      <c r="O326" s="92"/>
      <c r="P326" s="92"/>
      <c r="Q326" s="92"/>
      <c r="R326" s="92"/>
      <c r="S326" s="92"/>
      <c r="T326" s="92"/>
      <c r="U326" s="92"/>
      <c r="V326" s="92"/>
      <c r="W326" s="92"/>
      <c r="X326" s="92"/>
      <c r="Y326" s="92"/>
      <c r="Z326" s="92"/>
      <c r="AA326" s="92"/>
      <c r="AB326" s="92"/>
      <c r="AC326" s="92"/>
      <c r="AD326" s="92"/>
      <c r="AE326" s="92"/>
      <c r="AF326" s="92"/>
      <c r="AG326" s="92"/>
      <c r="AH326" s="92"/>
      <c r="AI326" s="92"/>
      <c r="AJ326" s="92"/>
      <c r="AK326" s="92"/>
      <c r="AL326" s="92"/>
      <c r="AM326" s="92"/>
      <c r="AN326" s="92"/>
      <c r="AO326" s="92"/>
      <c r="AP326" s="92"/>
      <c r="AQ326" s="92"/>
      <c r="AR326" s="92"/>
      <c r="AS326" s="92"/>
      <c r="AT326" s="92"/>
      <c r="AU326" s="92"/>
      <c r="AV326" s="92"/>
      <c r="AW326" s="92"/>
      <c r="AX326" s="92"/>
      <c r="AY326" s="92"/>
      <c r="AZ326" s="92"/>
      <c r="BA326" s="92"/>
      <c r="BB326" s="92"/>
      <c r="BC326" s="92"/>
      <c r="BD326" s="92"/>
      <c r="BE326" s="92"/>
      <c r="BF326" s="92"/>
      <c r="BG326" s="92"/>
      <c r="BH326" s="92"/>
      <c r="BI326" s="92"/>
      <c r="BJ326" s="92"/>
      <c r="BK326" s="92"/>
      <c r="BL326" s="92"/>
      <c r="BM326" s="92"/>
      <c r="BN326" s="92"/>
      <c r="BO326" s="92"/>
      <c r="BP326" s="92"/>
      <c r="BQ326" s="92"/>
      <c r="BR326" s="92"/>
      <c r="BS326" s="92"/>
      <c r="BT326" s="92"/>
      <c r="BU326" s="92"/>
      <c r="BV326" s="92"/>
      <c r="BW326" s="92"/>
      <c r="BX326" s="92"/>
      <c r="BY326" s="92"/>
      <c r="BZ326" s="92"/>
      <c r="CA326" s="92"/>
      <c r="CB326" s="92"/>
      <c r="CC326" s="92"/>
      <c r="CD326" s="92"/>
      <c r="CE326" s="92"/>
      <c r="CF326" s="92"/>
      <c r="CG326" s="92"/>
      <c r="CH326" s="92"/>
      <c r="CI326" s="92"/>
      <c r="CJ326" s="92"/>
      <c r="CK326" s="92"/>
      <c r="CL326" s="92"/>
    </row>
    <row r="327" spans="1:90">
      <c r="A327" s="92"/>
      <c r="B327" s="188"/>
      <c r="C327" s="319"/>
      <c r="D327" s="92"/>
      <c r="E327" s="92"/>
      <c r="F327" s="92"/>
      <c r="G327" s="92"/>
      <c r="H327" s="92"/>
      <c r="I327" s="92"/>
      <c r="J327" s="92"/>
      <c r="K327" s="92"/>
      <c r="L327" s="92"/>
      <c r="M327" s="92"/>
      <c r="N327" s="92"/>
      <c r="O327" s="92"/>
      <c r="P327" s="92"/>
      <c r="Q327" s="92"/>
      <c r="R327" s="92"/>
      <c r="S327" s="92"/>
      <c r="T327" s="92"/>
      <c r="U327" s="92"/>
      <c r="V327" s="92"/>
      <c r="W327" s="92"/>
      <c r="X327" s="92"/>
      <c r="Y327" s="92"/>
      <c r="Z327" s="92"/>
      <c r="AA327" s="92"/>
      <c r="AB327" s="92"/>
      <c r="AC327" s="92"/>
      <c r="AD327" s="92"/>
      <c r="AE327" s="92"/>
      <c r="AF327" s="92"/>
      <c r="AG327" s="92"/>
      <c r="AH327" s="92"/>
      <c r="AI327" s="92"/>
      <c r="AJ327" s="92"/>
      <c r="AK327" s="92"/>
      <c r="AL327" s="92"/>
      <c r="AM327" s="92"/>
      <c r="AN327" s="92"/>
      <c r="AO327" s="92"/>
      <c r="AP327" s="92"/>
      <c r="AQ327" s="92"/>
      <c r="AR327" s="92"/>
      <c r="AS327" s="92"/>
      <c r="AT327" s="92"/>
      <c r="AU327" s="92"/>
      <c r="AV327" s="92"/>
      <c r="AW327" s="92"/>
      <c r="AX327" s="92"/>
      <c r="AY327" s="92"/>
      <c r="AZ327" s="92"/>
      <c r="BA327" s="92"/>
      <c r="BB327" s="92"/>
      <c r="BC327" s="92"/>
      <c r="BD327" s="92"/>
      <c r="BE327" s="92"/>
      <c r="BF327" s="92"/>
      <c r="BG327" s="92"/>
      <c r="BH327" s="92"/>
      <c r="BI327" s="92"/>
      <c r="BJ327" s="92"/>
      <c r="BK327" s="92"/>
      <c r="BL327" s="92"/>
      <c r="BM327" s="92"/>
      <c r="BN327" s="92"/>
      <c r="BO327" s="92"/>
      <c r="BP327" s="92"/>
      <c r="BQ327" s="92"/>
      <c r="BR327" s="92"/>
      <c r="BS327" s="92"/>
      <c r="BT327" s="92"/>
      <c r="BU327" s="92"/>
      <c r="BV327" s="92"/>
      <c r="BW327" s="92"/>
      <c r="BX327" s="92"/>
      <c r="BY327" s="92"/>
      <c r="BZ327" s="92"/>
      <c r="CA327" s="92"/>
      <c r="CB327" s="92"/>
      <c r="CC327" s="92"/>
      <c r="CD327" s="92"/>
      <c r="CE327" s="92"/>
      <c r="CF327" s="92"/>
      <c r="CG327" s="92"/>
      <c r="CH327" s="92"/>
      <c r="CI327" s="92"/>
      <c r="CJ327" s="92"/>
      <c r="CK327" s="92"/>
      <c r="CL327" s="92"/>
    </row>
    <row r="328" spans="1:90">
      <c r="A328" s="92"/>
      <c r="B328" s="188"/>
      <c r="C328" s="319"/>
      <c r="D328" s="92"/>
      <c r="E328" s="92"/>
      <c r="F328" s="92"/>
      <c r="G328" s="92"/>
      <c r="H328" s="92"/>
      <c r="I328" s="92"/>
      <c r="J328" s="92"/>
      <c r="K328" s="92"/>
      <c r="L328" s="92"/>
      <c r="M328" s="92"/>
      <c r="N328" s="92"/>
      <c r="O328" s="92"/>
      <c r="P328" s="92"/>
      <c r="Q328" s="92"/>
      <c r="R328" s="92"/>
      <c r="S328" s="92"/>
      <c r="T328" s="92"/>
      <c r="U328" s="92"/>
      <c r="V328" s="92"/>
      <c r="W328" s="92"/>
      <c r="X328" s="92"/>
      <c r="Y328" s="92"/>
      <c r="Z328" s="92"/>
      <c r="AA328" s="92"/>
      <c r="AB328" s="92"/>
      <c r="AC328" s="92"/>
      <c r="AD328" s="92"/>
      <c r="AE328" s="92"/>
      <c r="AF328" s="92"/>
      <c r="AG328" s="92"/>
      <c r="AH328" s="92"/>
      <c r="AI328" s="92"/>
      <c r="AJ328" s="92"/>
      <c r="AK328" s="92"/>
      <c r="AL328" s="92"/>
      <c r="AM328" s="92"/>
      <c r="AN328" s="92"/>
      <c r="AO328" s="92"/>
      <c r="AP328" s="92"/>
      <c r="AQ328" s="92"/>
      <c r="AR328" s="92"/>
      <c r="AS328" s="92"/>
      <c r="AT328" s="92"/>
      <c r="AU328" s="92"/>
      <c r="AV328" s="92"/>
      <c r="AW328" s="92"/>
      <c r="AX328" s="92"/>
      <c r="AY328" s="92"/>
      <c r="AZ328" s="92"/>
      <c r="BA328" s="92"/>
      <c r="BB328" s="92"/>
      <c r="BC328" s="92"/>
      <c r="BD328" s="92"/>
      <c r="BE328" s="92"/>
      <c r="BF328" s="92"/>
      <c r="BG328" s="92"/>
      <c r="BH328" s="92"/>
      <c r="BI328" s="92"/>
      <c r="BJ328" s="92"/>
      <c r="BK328" s="92"/>
      <c r="BL328" s="92"/>
      <c r="BM328" s="92"/>
      <c r="BN328" s="92"/>
      <c r="BO328" s="92"/>
      <c r="BP328" s="92"/>
      <c r="BQ328" s="92"/>
      <c r="BR328" s="92"/>
      <c r="BS328" s="92"/>
      <c r="BT328" s="92"/>
      <c r="BU328" s="92"/>
      <c r="BV328" s="92"/>
      <c r="BW328" s="92"/>
      <c r="BX328" s="92"/>
      <c r="BY328" s="92"/>
      <c r="BZ328" s="92"/>
      <c r="CA328" s="92"/>
      <c r="CB328" s="92"/>
      <c r="CC328" s="92"/>
      <c r="CD328" s="92"/>
      <c r="CE328" s="92"/>
      <c r="CF328" s="92"/>
      <c r="CG328" s="92"/>
      <c r="CH328" s="92"/>
      <c r="CI328" s="92"/>
      <c r="CJ328" s="92"/>
      <c r="CK328" s="92"/>
      <c r="CL328" s="92"/>
    </row>
    <row r="329" spans="1:90">
      <c r="A329" s="92"/>
      <c r="B329" s="188"/>
      <c r="C329" s="319"/>
      <c r="D329" s="92"/>
      <c r="E329" s="92"/>
      <c r="F329" s="92"/>
      <c r="G329" s="92"/>
      <c r="H329" s="92"/>
      <c r="I329" s="92"/>
      <c r="J329" s="92"/>
      <c r="K329" s="92"/>
      <c r="L329" s="92"/>
      <c r="M329" s="92"/>
      <c r="N329" s="92"/>
      <c r="O329" s="92"/>
      <c r="P329" s="92"/>
      <c r="Q329" s="92"/>
      <c r="R329" s="92"/>
      <c r="S329" s="92"/>
      <c r="T329" s="92"/>
      <c r="U329" s="92"/>
      <c r="V329" s="92"/>
      <c r="W329" s="92"/>
      <c r="X329" s="92"/>
      <c r="Y329" s="92"/>
      <c r="Z329" s="92"/>
      <c r="AA329" s="92"/>
      <c r="AB329" s="92"/>
      <c r="AC329" s="92"/>
      <c r="AD329" s="92"/>
      <c r="AE329" s="92"/>
      <c r="AF329" s="92"/>
      <c r="AG329" s="92"/>
      <c r="AH329" s="92"/>
      <c r="AI329" s="92"/>
      <c r="AJ329" s="92"/>
      <c r="AK329" s="92"/>
      <c r="AL329" s="92"/>
      <c r="AM329" s="92"/>
      <c r="AN329" s="92"/>
      <c r="AO329" s="92"/>
      <c r="AP329" s="92"/>
      <c r="AQ329" s="92"/>
      <c r="AR329" s="92"/>
      <c r="AS329" s="92"/>
      <c r="AT329" s="92"/>
      <c r="AU329" s="92"/>
      <c r="AV329" s="92"/>
      <c r="AW329" s="92"/>
      <c r="AX329" s="92"/>
      <c r="AY329" s="92"/>
      <c r="AZ329" s="92"/>
      <c r="BA329" s="92"/>
      <c r="BB329" s="92"/>
      <c r="BC329" s="92"/>
      <c r="BD329" s="92"/>
      <c r="BE329" s="92"/>
      <c r="BF329" s="92"/>
      <c r="BG329" s="92"/>
      <c r="BH329" s="92"/>
      <c r="BI329" s="92"/>
      <c r="BJ329" s="92"/>
      <c r="BK329" s="92"/>
      <c r="BL329" s="92"/>
      <c r="BM329" s="92"/>
      <c r="BN329" s="92"/>
      <c r="BO329" s="92"/>
      <c r="BP329" s="92"/>
      <c r="BQ329" s="92"/>
      <c r="BR329" s="92"/>
      <c r="BS329" s="92"/>
      <c r="BT329" s="92"/>
      <c r="BU329" s="92"/>
      <c r="BV329" s="92"/>
      <c r="BW329" s="92"/>
      <c r="BX329" s="92"/>
      <c r="BY329" s="92"/>
      <c r="BZ329" s="92"/>
      <c r="CA329" s="92"/>
      <c r="CB329" s="92"/>
      <c r="CC329" s="92"/>
      <c r="CD329" s="92"/>
      <c r="CE329" s="92"/>
      <c r="CF329" s="92"/>
      <c r="CG329" s="92"/>
      <c r="CH329" s="92"/>
      <c r="CI329" s="92"/>
      <c r="CJ329" s="92"/>
      <c r="CK329" s="92"/>
      <c r="CL329" s="92"/>
    </row>
    <row r="330" spans="1:90">
      <c r="A330" s="92"/>
      <c r="B330" s="188"/>
      <c r="C330" s="319"/>
      <c r="D330" s="92"/>
      <c r="E330" s="92"/>
      <c r="F330" s="92"/>
      <c r="G330" s="92"/>
      <c r="H330" s="92"/>
      <c r="I330" s="92"/>
      <c r="J330" s="92"/>
      <c r="K330" s="92"/>
      <c r="L330" s="92"/>
      <c r="M330" s="92"/>
      <c r="N330" s="92"/>
      <c r="O330" s="92"/>
      <c r="P330" s="92"/>
      <c r="Q330" s="92"/>
      <c r="R330" s="92"/>
      <c r="S330" s="92"/>
      <c r="T330" s="92"/>
      <c r="U330" s="92"/>
      <c r="V330" s="92"/>
      <c r="W330" s="92"/>
      <c r="X330" s="92"/>
      <c r="Y330" s="92"/>
      <c r="Z330" s="92"/>
      <c r="AA330" s="92"/>
      <c r="AB330" s="92"/>
      <c r="AC330" s="92"/>
      <c r="AD330" s="92"/>
      <c r="AE330" s="92"/>
      <c r="AF330" s="92"/>
      <c r="AG330" s="92"/>
      <c r="AH330" s="92"/>
      <c r="AI330" s="92"/>
      <c r="AJ330" s="92"/>
      <c r="AK330" s="92"/>
      <c r="AL330" s="92"/>
      <c r="AM330" s="92"/>
      <c r="AN330" s="92"/>
      <c r="AO330" s="92"/>
      <c r="AP330" s="92"/>
      <c r="AQ330" s="92"/>
      <c r="AR330" s="92"/>
      <c r="AS330" s="92"/>
      <c r="AT330" s="92"/>
      <c r="AU330" s="92"/>
      <c r="AV330" s="92"/>
      <c r="AW330" s="92"/>
      <c r="AX330" s="92"/>
      <c r="AY330" s="92"/>
      <c r="AZ330" s="92"/>
      <c r="BA330" s="92"/>
      <c r="BB330" s="92"/>
      <c r="BC330" s="92"/>
      <c r="BD330" s="92"/>
      <c r="BE330" s="92"/>
      <c r="BF330" s="92"/>
      <c r="BG330" s="92"/>
      <c r="BH330" s="92"/>
      <c r="BI330" s="92"/>
      <c r="BJ330" s="92"/>
      <c r="BK330" s="92"/>
      <c r="BL330" s="92"/>
      <c r="BM330" s="92"/>
      <c r="BN330" s="92"/>
      <c r="BO330" s="92"/>
      <c r="BP330" s="92"/>
      <c r="BQ330" s="92"/>
      <c r="BR330" s="92"/>
      <c r="BS330" s="92"/>
      <c r="BT330" s="92"/>
      <c r="BU330" s="92"/>
      <c r="BV330" s="92"/>
      <c r="BW330" s="92"/>
      <c r="BX330" s="92"/>
      <c r="BY330" s="92"/>
      <c r="BZ330" s="92"/>
      <c r="CA330" s="92"/>
      <c r="CB330" s="92"/>
      <c r="CC330" s="92"/>
      <c r="CD330" s="92"/>
      <c r="CE330" s="92"/>
      <c r="CF330" s="92"/>
      <c r="CG330" s="92"/>
      <c r="CH330" s="92"/>
      <c r="CI330" s="92"/>
      <c r="CJ330" s="92"/>
      <c r="CK330" s="92"/>
      <c r="CL330" s="92"/>
    </row>
    <row r="331" spans="1:90">
      <c r="A331" s="92"/>
      <c r="B331" s="188"/>
      <c r="C331" s="319"/>
      <c r="D331" s="92"/>
      <c r="E331" s="92"/>
      <c r="F331" s="92"/>
      <c r="G331" s="92"/>
      <c r="H331" s="92"/>
      <c r="I331" s="92"/>
      <c r="J331" s="92"/>
      <c r="K331" s="92"/>
      <c r="L331" s="92"/>
      <c r="M331" s="92"/>
      <c r="N331" s="92"/>
      <c r="O331" s="92"/>
      <c r="P331" s="92"/>
      <c r="Q331" s="92"/>
      <c r="R331" s="92"/>
      <c r="S331" s="92"/>
      <c r="T331" s="92"/>
      <c r="U331" s="92"/>
      <c r="V331" s="92"/>
      <c r="W331" s="92"/>
      <c r="X331" s="92"/>
      <c r="Y331" s="92"/>
      <c r="Z331" s="92"/>
      <c r="AA331" s="92"/>
      <c r="AB331" s="92"/>
      <c r="AC331" s="92"/>
      <c r="AD331" s="92"/>
      <c r="AE331" s="92"/>
      <c r="AF331" s="92"/>
      <c r="AG331" s="92"/>
      <c r="AH331" s="92"/>
      <c r="AI331" s="92"/>
      <c r="AJ331" s="92"/>
      <c r="AK331" s="92"/>
      <c r="AL331" s="92"/>
      <c r="AM331" s="92"/>
      <c r="AN331" s="92"/>
      <c r="AO331" s="92"/>
      <c r="AP331" s="92"/>
      <c r="AQ331" s="92"/>
      <c r="AR331" s="92"/>
      <c r="AS331" s="92"/>
      <c r="AT331" s="92"/>
      <c r="AU331" s="92"/>
      <c r="AV331" s="92"/>
      <c r="AW331" s="92"/>
      <c r="AX331" s="92"/>
      <c r="AY331" s="92"/>
      <c r="AZ331" s="92"/>
      <c r="BA331" s="92"/>
      <c r="BB331" s="92"/>
      <c r="BC331" s="92"/>
      <c r="BD331" s="92"/>
      <c r="BE331" s="92"/>
      <c r="BF331" s="92"/>
      <c r="BG331" s="92"/>
      <c r="BH331" s="92"/>
      <c r="BI331" s="92"/>
      <c r="BJ331" s="92"/>
      <c r="BK331" s="92"/>
      <c r="BL331" s="92"/>
      <c r="BM331" s="92"/>
      <c r="BN331" s="92"/>
      <c r="BO331" s="92"/>
      <c r="BP331" s="92"/>
      <c r="BQ331" s="92"/>
      <c r="BR331" s="92"/>
      <c r="BS331" s="92"/>
      <c r="BT331" s="92"/>
      <c r="BU331" s="92"/>
      <c r="BV331" s="92"/>
      <c r="BW331" s="92"/>
      <c r="BX331" s="92"/>
      <c r="BY331" s="92"/>
      <c r="BZ331" s="92"/>
      <c r="CA331" s="92"/>
      <c r="CB331" s="92"/>
      <c r="CC331" s="92"/>
      <c r="CD331" s="92"/>
      <c r="CE331" s="92"/>
      <c r="CF331" s="92"/>
      <c r="CG331" s="92"/>
      <c r="CH331" s="92"/>
      <c r="CI331" s="92"/>
      <c r="CJ331" s="92"/>
      <c r="CK331" s="92"/>
      <c r="CL331" s="92"/>
    </row>
    <row r="332" spans="1:90">
      <c r="A332" s="92"/>
      <c r="B332" s="188"/>
      <c r="C332" s="319"/>
      <c r="D332" s="92"/>
      <c r="E332" s="92"/>
      <c r="F332" s="92"/>
      <c r="G332" s="92"/>
      <c r="H332" s="92"/>
      <c r="I332" s="92"/>
      <c r="J332" s="92"/>
      <c r="K332" s="92"/>
      <c r="L332" s="92"/>
      <c r="M332" s="92"/>
      <c r="N332" s="92"/>
      <c r="O332" s="92"/>
      <c r="P332" s="92"/>
      <c r="Q332" s="92"/>
      <c r="R332" s="92"/>
      <c r="S332" s="92"/>
      <c r="T332" s="92"/>
      <c r="U332" s="92"/>
      <c r="V332" s="92"/>
      <c r="W332" s="92"/>
      <c r="X332" s="92"/>
      <c r="Y332" s="92"/>
      <c r="Z332" s="92"/>
      <c r="AA332" s="92"/>
      <c r="AB332" s="92"/>
      <c r="AC332" s="92"/>
      <c r="AD332" s="92"/>
      <c r="AE332" s="92"/>
      <c r="AF332" s="92"/>
      <c r="AG332" s="92"/>
      <c r="AH332" s="92"/>
      <c r="AI332" s="92"/>
      <c r="AJ332" s="92"/>
      <c r="AK332" s="92"/>
      <c r="AL332" s="92"/>
      <c r="AM332" s="92"/>
      <c r="AN332" s="92"/>
      <c r="AO332" s="92"/>
      <c r="AP332" s="92"/>
      <c r="AQ332" s="92"/>
      <c r="AR332" s="92"/>
      <c r="AS332" s="92"/>
      <c r="AT332" s="92"/>
      <c r="AU332" s="92"/>
      <c r="AV332" s="92"/>
      <c r="AW332" s="92"/>
      <c r="AX332" s="92"/>
      <c r="AY332" s="92"/>
      <c r="AZ332" s="92"/>
      <c r="BA332" s="92"/>
      <c r="BB332" s="92"/>
      <c r="BC332" s="92"/>
      <c r="BD332" s="92"/>
      <c r="BE332" s="92"/>
      <c r="BF332" s="92"/>
      <c r="BG332" s="92"/>
      <c r="BH332" s="92"/>
      <c r="BI332" s="92"/>
      <c r="BJ332" s="92"/>
      <c r="BK332" s="92"/>
      <c r="BL332" s="92"/>
      <c r="BM332" s="92"/>
      <c r="BN332" s="92"/>
      <c r="BO332" s="92"/>
      <c r="BP332" s="92"/>
      <c r="BQ332" s="92"/>
      <c r="BR332" s="92"/>
      <c r="BS332" s="92"/>
      <c r="BT332" s="92"/>
      <c r="BU332" s="92"/>
      <c r="BV332" s="92"/>
      <c r="BW332" s="92"/>
      <c r="BX332" s="92"/>
      <c r="BY332" s="92"/>
      <c r="BZ332" s="92"/>
      <c r="CA332" s="92"/>
      <c r="CB332" s="92"/>
      <c r="CC332" s="92"/>
      <c r="CD332" s="92"/>
      <c r="CE332" s="92"/>
      <c r="CF332" s="92"/>
      <c r="CG332" s="92"/>
      <c r="CH332" s="92"/>
      <c r="CI332" s="92"/>
      <c r="CJ332" s="92"/>
      <c r="CK332" s="92"/>
      <c r="CL332" s="92"/>
    </row>
    <row r="333" spans="1:90">
      <c r="A333" s="92"/>
      <c r="B333" s="188"/>
      <c r="C333" s="319"/>
      <c r="D333" s="92"/>
      <c r="E333" s="92"/>
      <c r="F333" s="92"/>
      <c r="G333" s="92"/>
      <c r="H333" s="92"/>
      <c r="I333" s="92"/>
      <c r="J333" s="92"/>
      <c r="K333" s="92"/>
      <c r="L333" s="92"/>
      <c r="M333" s="92"/>
      <c r="N333" s="92"/>
      <c r="O333" s="92"/>
      <c r="P333" s="92"/>
      <c r="Q333" s="92"/>
      <c r="R333" s="92"/>
      <c r="S333" s="92"/>
      <c r="T333" s="92"/>
      <c r="U333" s="92"/>
      <c r="V333" s="92"/>
      <c r="W333" s="92"/>
      <c r="X333" s="92"/>
      <c r="Y333" s="92"/>
      <c r="Z333" s="92"/>
      <c r="AA333" s="92"/>
      <c r="AB333" s="92"/>
      <c r="AC333" s="92"/>
      <c r="AD333" s="92"/>
      <c r="AE333" s="92"/>
      <c r="AF333" s="92"/>
      <c r="AG333" s="92"/>
      <c r="AH333" s="92"/>
      <c r="AI333" s="92"/>
      <c r="AJ333" s="92"/>
      <c r="AK333" s="92"/>
      <c r="AL333" s="92"/>
      <c r="AM333" s="92"/>
      <c r="AN333" s="92"/>
      <c r="AO333" s="92"/>
      <c r="AP333" s="92"/>
      <c r="AQ333" s="92"/>
      <c r="AR333" s="92"/>
      <c r="AS333" s="92"/>
      <c r="AT333" s="92"/>
      <c r="AU333" s="92"/>
      <c r="AV333" s="92"/>
      <c r="AW333" s="92"/>
      <c r="AX333" s="92"/>
      <c r="AY333" s="92"/>
      <c r="AZ333" s="92"/>
      <c r="BA333" s="92"/>
      <c r="BB333" s="92"/>
      <c r="BC333" s="92"/>
      <c r="BD333" s="92"/>
      <c r="BE333" s="92"/>
      <c r="BF333" s="92"/>
      <c r="BG333" s="92"/>
      <c r="BH333" s="92"/>
      <c r="BI333" s="92"/>
      <c r="BJ333" s="92"/>
      <c r="BK333" s="92"/>
      <c r="BL333" s="92"/>
      <c r="BM333" s="92"/>
      <c r="BN333" s="92"/>
      <c r="BO333" s="92"/>
      <c r="BP333" s="92"/>
      <c r="BQ333" s="92"/>
      <c r="BR333" s="92"/>
      <c r="BS333" s="92"/>
      <c r="BT333" s="92"/>
      <c r="BU333" s="92"/>
      <c r="BV333" s="92"/>
      <c r="BW333" s="92"/>
      <c r="BX333" s="92"/>
      <c r="BY333" s="92"/>
      <c r="BZ333" s="92"/>
      <c r="CA333" s="92"/>
      <c r="CB333" s="92"/>
      <c r="CC333" s="92"/>
      <c r="CD333" s="92"/>
      <c r="CE333" s="92"/>
      <c r="CF333" s="92"/>
      <c r="CG333" s="92"/>
      <c r="CH333" s="92"/>
      <c r="CI333" s="92"/>
      <c r="CJ333" s="92"/>
      <c r="CK333" s="92"/>
      <c r="CL333" s="92"/>
    </row>
    <row r="334" spans="1:90">
      <c r="A334" s="92"/>
      <c r="B334" s="188"/>
      <c r="C334" s="319"/>
      <c r="D334" s="92"/>
      <c r="E334" s="92"/>
      <c r="F334" s="92"/>
      <c r="G334" s="92"/>
      <c r="H334" s="92"/>
      <c r="I334" s="92"/>
      <c r="J334" s="92"/>
      <c r="K334" s="92"/>
      <c r="L334" s="92"/>
      <c r="M334" s="92"/>
      <c r="N334" s="92"/>
      <c r="O334" s="92"/>
      <c r="P334" s="92"/>
      <c r="Q334" s="92"/>
      <c r="R334" s="92"/>
      <c r="S334" s="92"/>
      <c r="T334" s="92"/>
      <c r="U334" s="92"/>
      <c r="V334" s="92"/>
      <c r="W334" s="92"/>
      <c r="X334" s="92"/>
      <c r="Y334" s="92"/>
      <c r="Z334" s="92"/>
      <c r="AA334" s="92"/>
      <c r="AB334" s="92"/>
      <c r="AC334" s="92"/>
      <c r="AD334" s="92"/>
      <c r="AE334" s="92"/>
      <c r="AF334" s="92"/>
      <c r="AG334" s="92"/>
      <c r="AH334" s="92"/>
      <c r="AI334" s="92"/>
      <c r="AJ334" s="92"/>
      <c r="AK334" s="92"/>
      <c r="AL334" s="92"/>
      <c r="AM334" s="92"/>
      <c r="AN334" s="92"/>
      <c r="AO334" s="92"/>
      <c r="AP334" s="92"/>
      <c r="AQ334" s="92"/>
      <c r="AR334" s="92"/>
      <c r="AS334" s="92"/>
      <c r="AT334" s="92"/>
      <c r="AU334" s="92"/>
      <c r="AV334" s="92"/>
      <c r="AW334" s="92"/>
      <c r="AX334" s="92"/>
      <c r="AY334" s="92"/>
      <c r="AZ334" s="92"/>
      <c r="BA334" s="92"/>
      <c r="BB334" s="92"/>
      <c r="BC334" s="92"/>
      <c r="BD334" s="92"/>
      <c r="BE334" s="92"/>
      <c r="BF334" s="92"/>
      <c r="BG334" s="92"/>
      <c r="BH334" s="92"/>
      <c r="BI334" s="92"/>
      <c r="BJ334" s="92"/>
      <c r="BK334" s="92"/>
      <c r="BL334" s="92"/>
      <c r="BM334" s="92"/>
      <c r="BN334" s="92"/>
      <c r="BO334" s="92"/>
      <c r="BP334" s="92"/>
      <c r="BQ334" s="92"/>
      <c r="BR334" s="92"/>
      <c r="BS334" s="92"/>
      <c r="BT334" s="92"/>
      <c r="BU334" s="92"/>
      <c r="BV334" s="92"/>
      <c r="BW334" s="92"/>
      <c r="BX334" s="92"/>
      <c r="BY334" s="92"/>
      <c r="BZ334" s="92"/>
      <c r="CA334" s="92"/>
      <c r="CB334" s="92"/>
      <c r="CC334" s="92"/>
      <c r="CD334" s="92"/>
      <c r="CE334" s="92"/>
      <c r="CF334" s="92"/>
      <c r="CG334" s="92"/>
      <c r="CH334" s="92"/>
      <c r="CI334" s="92"/>
      <c r="CJ334" s="92"/>
      <c r="CK334" s="92"/>
      <c r="CL334" s="92"/>
    </row>
    <row r="335" spans="1:90">
      <c r="A335" s="92"/>
      <c r="B335" s="188"/>
      <c r="C335" s="319"/>
      <c r="D335" s="92"/>
      <c r="E335" s="92"/>
      <c r="F335" s="92"/>
      <c r="G335" s="92"/>
      <c r="H335" s="92"/>
      <c r="I335" s="92"/>
      <c r="J335" s="92"/>
      <c r="K335" s="92"/>
      <c r="L335" s="92"/>
      <c r="M335" s="92"/>
      <c r="N335" s="92"/>
      <c r="O335" s="92"/>
      <c r="P335" s="92"/>
      <c r="Q335" s="92"/>
      <c r="R335" s="92"/>
      <c r="S335" s="92"/>
      <c r="T335" s="92"/>
      <c r="U335" s="92"/>
      <c r="V335" s="92"/>
      <c r="W335" s="92"/>
      <c r="X335" s="92"/>
      <c r="Y335" s="92"/>
      <c r="Z335" s="92"/>
      <c r="AA335" s="92"/>
      <c r="AB335" s="92"/>
      <c r="AC335" s="92"/>
      <c r="AD335" s="92"/>
      <c r="AE335" s="92"/>
      <c r="AF335" s="92"/>
      <c r="AG335" s="92"/>
      <c r="AH335" s="92"/>
      <c r="AI335" s="92"/>
      <c r="AJ335" s="92"/>
      <c r="AK335" s="92"/>
      <c r="AL335" s="92"/>
      <c r="AM335" s="92"/>
      <c r="AN335" s="92"/>
      <c r="AO335" s="92"/>
      <c r="AP335" s="92"/>
      <c r="AQ335" s="92"/>
      <c r="AR335" s="92"/>
      <c r="AS335" s="92"/>
      <c r="AT335" s="92"/>
      <c r="AU335" s="92"/>
      <c r="AV335" s="92"/>
      <c r="AW335" s="92"/>
      <c r="AX335" s="92"/>
      <c r="AY335" s="92"/>
      <c r="AZ335" s="92"/>
      <c r="BA335" s="92"/>
      <c r="BB335" s="92"/>
      <c r="BC335" s="92"/>
      <c r="BD335" s="92"/>
      <c r="BE335" s="92"/>
      <c r="BF335" s="92"/>
      <c r="BG335" s="92"/>
      <c r="BH335" s="92"/>
      <c r="BI335" s="92"/>
      <c r="BJ335" s="92"/>
      <c r="BK335" s="92"/>
      <c r="BL335" s="92"/>
      <c r="BM335" s="92"/>
      <c r="BN335" s="92"/>
      <c r="BO335" s="92"/>
      <c r="BP335" s="92"/>
      <c r="BQ335" s="92"/>
      <c r="BR335" s="92"/>
      <c r="BS335" s="92"/>
      <c r="BT335" s="92"/>
      <c r="BU335" s="92"/>
      <c r="BV335" s="92"/>
      <c r="BW335" s="92"/>
      <c r="BX335" s="92"/>
      <c r="BY335" s="92"/>
      <c r="BZ335" s="92"/>
      <c r="CA335" s="92"/>
      <c r="CB335" s="92"/>
      <c r="CC335" s="92"/>
      <c r="CD335" s="92"/>
      <c r="CE335" s="92"/>
      <c r="CF335" s="92"/>
      <c r="CG335" s="92"/>
      <c r="CH335" s="92"/>
      <c r="CI335" s="92"/>
      <c r="CJ335" s="92"/>
      <c r="CK335" s="92"/>
      <c r="CL335" s="92"/>
    </row>
    <row r="336" spans="1:90">
      <c r="A336" s="92"/>
      <c r="B336" s="188"/>
      <c r="C336" s="319"/>
      <c r="D336" s="92"/>
      <c r="E336" s="92"/>
      <c r="F336" s="92"/>
      <c r="G336" s="92"/>
      <c r="H336" s="92"/>
      <c r="I336" s="92"/>
      <c r="J336" s="92"/>
      <c r="K336" s="92"/>
      <c r="L336" s="92"/>
      <c r="M336" s="92"/>
      <c r="N336" s="92"/>
      <c r="O336" s="92"/>
      <c r="P336" s="92"/>
      <c r="Q336" s="92"/>
      <c r="R336" s="92"/>
      <c r="S336" s="92"/>
      <c r="T336" s="92"/>
      <c r="U336" s="92"/>
      <c r="V336" s="92"/>
      <c r="W336" s="92"/>
      <c r="X336" s="92"/>
      <c r="Y336" s="92"/>
      <c r="Z336" s="92"/>
      <c r="AA336" s="92"/>
      <c r="AB336" s="92"/>
      <c r="AC336" s="92"/>
      <c r="AD336" s="92"/>
      <c r="AE336" s="92"/>
      <c r="AF336" s="92"/>
      <c r="AG336" s="92"/>
      <c r="AH336" s="92"/>
      <c r="AI336" s="92"/>
      <c r="AJ336" s="92"/>
      <c r="AK336" s="92"/>
      <c r="AL336" s="92"/>
      <c r="AM336" s="92"/>
      <c r="AN336" s="92"/>
      <c r="AO336" s="92"/>
      <c r="AP336" s="92"/>
      <c r="AQ336" s="92"/>
      <c r="AR336" s="92"/>
      <c r="AS336" s="92"/>
      <c r="AT336" s="92"/>
      <c r="AU336" s="92"/>
      <c r="AV336" s="92"/>
      <c r="AW336" s="92"/>
      <c r="AX336" s="92"/>
      <c r="AY336" s="92"/>
      <c r="AZ336" s="92"/>
      <c r="BA336" s="92"/>
      <c r="BB336" s="92"/>
      <c r="BC336" s="92"/>
      <c r="BD336" s="92"/>
      <c r="BE336" s="92"/>
      <c r="BF336" s="92"/>
      <c r="BG336" s="92"/>
      <c r="BH336" s="92"/>
      <c r="BI336" s="92"/>
      <c r="BJ336" s="92"/>
      <c r="BK336" s="92"/>
      <c r="BL336" s="92"/>
      <c r="BM336" s="92"/>
      <c r="BN336" s="92"/>
      <c r="BO336" s="92"/>
      <c r="BP336" s="92"/>
      <c r="BQ336" s="92"/>
      <c r="BR336" s="92"/>
      <c r="BS336" s="92"/>
      <c r="BT336" s="92"/>
      <c r="BU336" s="92"/>
      <c r="BV336" s="92"/>
      <c r="BW336" s="92"/>
      <c r="BX336" s="92"/>
      <c r="BY336" s="92"/>
      <c r="BZ336" s="92"/>
      <c r="CA336" s="92"/>
      <c r="CB336" s="92"/>
      <c r="CC336" s="92"/>
      <c r="CD336" s="92"/>
      <c r="CE336" s="92"/>
      <c r="CF336" s="92"/>
      <c r="CG336" s="92"/>
      <c r="CH336" s="92"/>
      <c r="CI336" s="92"/>
      <c r="CJ336" s="92"/>
      <c r="CK336" s="92"/>
      <c r="CL336" s="92"/>
    </row>
    <row r="337" spans="1:90">
      <c r="A337" s="92"/>
      <c r="B337" s="188"/>
      <c r="C337" s="319"/>
      <c r="D337" s="92"/>
      <c r="E337" s="92"/>
      <c r="F337" s="92"/>
      <c r="G337" s="92"/>
      <c r="H337" s="92"/>
      <c r="I337" s="92"/>
      <c r="J337" s="92"/>
      <c r="K337" s="92"/>
      <c r="L337" s="92"/>
      <c r="M337" s="92"/>
      <c r="N337" s="92"/>
      <c r="O337" s="92"/>
      <c r="P337" s="92"/>
      <c r="Q337" s="92"/>
      <c r="R337" s="92"/>
      <c r="S337" s="92"/>
      <c r="T337" s="92"/>
      <c r="U337" s="92"/>
      <c r="V337" s="92"/>
      <c r="W337" s="92"/>
      <c r="X337" s="92"/>
      <c r="Y337" s="92"/>
      <c r="Z337" s="92"/>
      <c r="AA337" s="92"/>
      <c r="AB337" s="92"/>
      <c r="AC337" s="92"/>
      <c r="AD337" s="92"/>
      <c r="AE337" s="92"/>
      <c r="AF337" s="92"/>
      <c r="AG337" s="92"/>
      <c r="AH337" s="92"/>
      <c r="AI337" s="92"/>
      <c r="AJ337" s="92"/>
      <c r="AK337" s="92"/>
      <c r="AL337" s="92"/>
      <c r="AM337" s="92"/>
      <c r="AN337" s="92"/>
      <c r="AO337" s="92"/>
      <c r="AP337" s="92"/>
      <c r="AQ337" s="92"/>
      <c r="AR337" s="92"/>
      <c r="AS337" s="92"/>
      <c r="AT337" s="92"/>
      <c r="AU337" s="92"/>
      <c r="AV337" s="92"/>
      <c r="AW337" s="92"/>
      <c r="AX337" s="92"/>
      <c r="AY337" s="92"/>
      <c r="AZ337" s="92"/>
      <c r="BA337" s="92"/>
      <c r="BB337" s="92"/>
      <c r="BC337" s="92"/>
      <c r="BD337" s="92"/>
      <c r="BE337" s="92"/>
      <c r="BF337" s="92"/>
      <c r="BG337" s="92"/>
      <c r="BH337" s="92"/>
      <c r="BI337" s="92"/>
      <c r="BJ337" s="92"/>
      <c r="BK337" s="92"/>
      <c r="BL337" s="92"/>
      <c r="BM337" s="92"/>
      <c r="BN337" s="92"/>
      <c r="BO337" s="92"/>
      <c r="BP337" s="92"/>
      <c r="BQ337" s="92"/>
      <c r="BR337" s="92"/>
      <c r="BS337" s="92"/>
      <c r="BT337" s="92"/>
      <c r="BU337" s="92"/>
      <c r="BV337" s="92"/>
      <c r="BW337" s="92"/>
      <c r="BX337" s="92"/>
      <c r="BY337" s="92"/>
      <c r="BZ337" s="92"/>
      <c r="CA337" s="92"/>
      <c r="CB337" s="92"/>
      <c r="CC337" s="92"/>
      <c r="CD337" s="92"/>
      <c r="CE337" s="92"/>
      <c r="CF337" s="92"/>
      <c r="CG337" s="92"/>
      <c r="CH337" s="92"/>
      <c r="CI337" s="92"/>
      <c r="CJ337" s="92"/>
      <c r="CK337" s="92"/>
      <c r="CL337" s="92"/>
    </row>
    <row r="338" spans="1:90">
      <c r="A338" s="92"/>
      <c r="B338" s="188"/>
      <c r="C338" s="319"/>
      <c r="D338" s="92"/>
      <c r="E338" s="92"/>
      <c r="F338" s="92"/>
      <c r="G338" s="92"/>
      <c r="H338" s="92"/>
      <c r="I338" s="92"/>
      <c r="J338" s="92"/>
      <c r="K338" s="92"/>
      <c r="L338" s="92"/>
      <c r="M338" s="92"/>
      <c r="N338" s="92"/>
      <c r="O338" s="92"/>
      <c r="P338" s="92"/>
      <c r="Q338" s="92"/>
      <c r="R338" s="92"/>
      <c r="S338" s="92"/>
      <c r="T338" s="92"/>
      <c r="U338" s="92"/>
      <c r="V338" s="92"/>
      <c r="W338" s="92"/>
      <c r="X338" s="92"/>
      <c r="Y338" s="92"/>
      <c r="Z338" s="92"/>
      <c r="AA338" s="92"/>
      <c r="AB338" s="92"/>
      <c r="AC338" s="92"/>
      <c r="AD338" s="92"/>
      <c r="AE338" s="92"/>
      <c r="AF338" s="92"/>
      <c r="AG338" s="92"/>
      <c r="AH338" s="92"/>
      <c r="AI338" s="92"/>
      <c r="AJ338" s="92"/>
      <c r="AK338" s="92"/>
      <c r="AL338" s="92"/>
      <c r="AM338" s="92"/>
      <c r="AN338" s="92"/>
      <c r="AO338" s="92"/>
      <c r="AP338" s="92"/>
      <c r="AQ338" s="92"/>
      <c r="AR338" s="92"/>
      <c r="AS338" s="92"/>
      <c r="AT338" s="92"/>
      <c r="AU338" s="92"/>
      <c r="AV338" s="92"/>
      <c r="AW338" s="92"/>
      <c r="AX338" s="92"/>
      <c r="AY338" s="92"/>
      <c r="AZ338" s="92"/>
      <c r="BA338" s="92"/>
      <c r="BB338" s="92"/>
      <c r="BC338" s="92"/>
      <c r="BD338" s="92"/>
      <c r="BE338" s="92"/>
      <c r="BF338" s="92"/>
      <c r="BG338" s="92"/>
      <c r="BH338" s="92"/>
      <c r="BI338" s="92"/>
      <c r="BJ338" s="92"/>
      <c r="BK338" s="92"/>
      <c r="BL338" s="92"/>
      <c r="BM338" s="92"/>
      <c r="BN338" s="92"/>
      <c r="BO338" s="92"/>
      <c r="BP338" s="92"/>
      <c r="BQ338" s="92"/>
      <c r="BR338" s="92"/>
      <c r="BS338" s="92"/>
      <c r="BT338" s="92"/>
      <c r="BU338" s="92"/>
      <c r="BV338" s="92"/>
      <c r="BW338" s="92"/>
      <c r="BX338" s="92"/>
      <c r="BY338" s="92"/>
      <c r="BZ338" s="92"/>
      <c r="CA338" s="92"/>
      <c r="CB338" s="92"/>
      <c r="CC338" s="92"/>
      <c r="CD338" s="92"/>
      <c r="CE338" s="92"/>
      <c r="CF338" s="92"/>
      <c r="CG338" s="92"/>
      <c r="CH338" s="92"/>
      <c r="CI338" s="92"/>
      <c r="CJ338" s="92"/>
      <c r="CK338" s="92"/>
      <c r="CL338" s="92"/>
    </row>
    <row r="339" spans="1:90">
      <c r="A339" s="92"/>
      <c r="B339" s="188"/>
      <c r="C339" s="319"/>
      <c r="D339" s="92"/>
      <c r="E339" s="92"/>
      <c r="F339" s="92"/>
      <c r="G339" s="92"/>
      <c r="H339" s="92"/>
      <c r="I339" s="92"/>
      <c r="J339" s="92"/>
      <c r="K339" s="92"/>
      <c r="L339" s="92"/>
      <c r="M339" s="92"/>
      <c r="N339" s="92"/>
      <c r="O339" s="92"/>
      <c r="P339" s="92"/>
      <c r="Q339" s="92"/>
      <c r="R339" s="92"/>
      <c r="S339" s="92"/>
      <c r="T339" s="92"/>
      <c r="U339" s="92"/>
      <c r="V339" s="92"/>
      <c r="W339" s="92"/>
      <c r="X339" s="92"/>
      <c r="Y339" s="92"/>
      <c r="Z339" s="92"/>
      <c r="AA339" s="92"/>
      <c r="AB339" s="92"/>
      <c r="AC339" s="92"/>
      <c r="AD339" s="92"/>
      <c r="AE339" s="92"/>
      <c r="AF339" s="92"/>
      <c r="AG339" s="92"/>
      <c r="AH339" s="92"/>
      <c r="AI339" s="92"/>
      <c r="AJ339" s="92"/>
      <c r="AK339" s="92"/>
      <c r="AL339" s="92"/>
      <c r="AM339" s="92"/>
      <c r="AN339" s="92"/>
      <c r="AO339" s="92"/>
      <c r="AP339" s="92"/>
      <c r="AQ339" s="92"/>
      <c r="AR339" s="92"/>
      <c r="AS339" s="92"/>
      <c r="AT339" s="92"/>
      <c r="AU339" s="92"/>
      <c r="AV339" s="92"/>
      <c r="AW339" s="92"/>
      <c r="AX339" s="92"/>
      <c r="AY339" s="92"/>
      <c r="AZ339" s="92"/>
      <c r="BA339" s="92"/>
      <c r="BB339" s="92"/>
      <c r="BC339" s="92"/>
      <c r="BD339" s="92"/>
      <c r="BE339" s="92"/>
      <c r="BF339" s="92"/>
      <c r="BG339" s="92"/>
      <c r="BH339" s="92"/>
      <c r="BI339" s="92"/>
      <c r="BJ339" s="92"/>
      <c r="BK339" s="92"/>
      <c r="BL339" s="92"/>
      <c r="BM339" s="92"/>
      <c r="BN339" s="92"/>
      <c r="BO339" s="92"/>
      <c r="BP339" s="92"/>
      <c r="BQ339" s="92"/>
      <c r="BR339" s="92"/>
      <c r="BS339" s="92"/>
      <c r="BT339" s="92"/>
      <c r="BU339" s="92"/>
      <c r="BV339" s="92"/>
      <c r="BW339" s="92"/>
      <c r="BX339" s="92"/>
      <c r="BY339" s="92"/>
      <c r="BZ339" s="92"/>
      <c r="CA339" s="92"/>
      <c r="CB339" s="92"/>
      <c r="CC339" s="92"/>
      <c r="CD339" s="92"/>
      <c r="CE339" s="92"/>
      <c r="CF339" s="92"/>
      <c r="CG339" s="92"/>
      <c r="CH339" s="92"/>
      <c r="CI339" s="92"/>
      <c r="CJ339" s="92"/>
      <c r="CK339" s="92"/>
      <c r="CL339" s="92"/>
    </row>
    <row r="340" spans="1:90">
      <c r="A340" s="92"/>
      <c r="B340" s="188"/>
      <c r="C340" s="319"/>
      <c r="D340" s="92"/>
      <c r="E340" s="92"/>
      <c r="F340" s="92"/>
      <c r="G340" s="92"/>
      <c r="H340" s="92"/>
      <c r="I340" s="92"/>
      <c r="J340" s="92"/>
      <c r="K340" s="92"/>
      <c r="L340" s="92"/>
      <c r="M340" s="92"/>
      <c r="N340" s="92"/>
      <c r="O340" s="92"/>
      <c r="P340" s="92"/>
      <c r="Q340" s="92"/>
      <c r="R340" s="92"/>
      <c r="S340" s="92"/>
      <c r="T340" s="92"/>
      <c r="U340" s="92"/>
      <c r="V340" s="92"/>
      <c r="W340" s="92"/>
      <c r="X340" s="92"/>
      <c r="Y340" s="92"/>
      <c r="Z340" s="92"/>
      <c r="AA340" s="92"/>
      <c r="AB340" s="92"/>
      <c r="AC340" s="92"/>
      <c r="AD340" s="92"/>
      <c r="AE340" s="92"/>
      <c r="AF340" s="92"/>
      <c r="AG340" s="92"/>
      <c r="AH340" s="92"/>
      <c r="AI340" s="92"/>
      <c r="AJ340" s="92"/>
      <c r="AK340" s="92"/>
      <c r="AL340" s="92"/>
      <c r="AM340" s="92"/>
      <c r="AN340" s="92"/>
      <c r="AO340" s="92"/>
      <c r="AP340" s="92"/>
      <c r="AQ340" s="92"/>
      <c r="AR340" s="92"/>
      <c r="AS340" s="92"/>
      <c r="AT340" s="92"/>
      <c r="AU340" s="92"/>
      <c r="AV340" s="92"/>
      <c r="AW340" s="92"/>
      <c r="AX340" s="92"/>
      <c r="AY340" s="92"/>
      <c r="AZ340" s="92"/>
      <c r="BA340" s="92"/>
      <c r="BB340" s="92"/>
      <c r="BC340" s="92"/>
      <c r="BD340" s="92"/>
      <c r="BE340" s="92"/>
      <c r="BF340" s="92"/>
      <c r="BG340" s="92"/>
      <c r="BH340" s="92"/>
      <c r="BI340" s="92"/>
      <c r="BJ340" s="92"/>
      <c r="BK340" s="92"/>
      <c r="BL340" s="92"/>
      <c r="BM340" s="92"/>
      <c r="BN340" s="92"/>
      <c r="BO340" s="92"/>
      <c r="BP340" s="92"/>
      <c r="BQ340" s="92"/>
      <c r="BR340" s="92"/>
      <c r="BS340" s="92"/>
      <c r="BT340" s="92"/>
      <c r="BU340" s="92"/>
      <c r="BV340" s="92"/>
      <c r="BW340" s="92"/>
      <c r="BX340" s="92"/>
      <c r="BY340" s="92"/>
      <c r="BZ340" s="92"/>
      <c r="CA340" s="92"/>
      <c r="CB340" s="92"/>
      <c r="CC340" s="92"/>
      <c r="CD340" s="92"/>
      <c r="CE340" s="92"/>
      <c r="CF340" s="92"/>
      <c r="CG340" s="92"/>
      <c r="CH340" s="92"/>
      <c r="CI340" s="92"/>
      <c r="CJ340" s="92"/>
      <c r="CK340" s="92"/>
      <c r="CL340" s="92"/>
    </row>
    <row r="341" spans="1:90">
      <c r="A341" s="92"/>
      <c r="B341" s="188"/>
      <c r="C341" s="319"/>
      <c r="D341" s="92"/>
      <c r="E341" s="92"/>
      <c r="F341" s="92"/>
      <c r="G341" s="92"/>
      <c r="H341" s="92"/>
      <c r="I341" s="92"/>
      <c r="J341" s="92"/>
      <c r="K341" s="92"/>
      <c r="L341" s="92"/>
      <c r="M341" s="92"/>
      <c r="N341" s="92"/>
      <c r="O341" s="92"/>
      <c r="P341" s="92"/>
      <c r="Q341" s="92"/>
      <c r="R341" s="92"/>
      <c r="S341" s="92"/>
      <c r="T341" s="92"/>
      <c r="U341" s="92"/>
      <c r="V341" s="92"/>
      <c r="W341" s="92"/>
      <c r="X341" s="92"/>
      <c r="Y341" s="92"/>
      <c r="Z341" s="92"/>
      <c r="AA341" s="92"/>
      <c r="AB341" s="92"/>
      <c r="AC341" s="92"/>
      <c r="AD341" s="92"/>
      <c r="AE341" s="92"/>
      <c r="AF341" s="92"/>
      <c r="AG341" s="92"/>
      <c r="AH341" s="92"/>
      <c r="AI341" s="92"/>
      <c r="AJ341" s="92"/>
      <c r="AK341" s="92"/>
      <c r="AL341" s="92"/>
      <c r="AM341" s="92"/>
      <c r="AN341" s="92"/>
      <c r="AO341" s="92"/>
      <c r="AP341" s="92"/>
      <c r="AQ341" s="92"/>
      <c r="AR341" s="92"/>
      <c r="AS341" s="92"/>
      <c r="AT341" s="92"/>
      <c r="AU341" s="92"/>
      <c r="AV341" s="92"/>
      <c r="AW341" s="92"/>
      <c r="AX341" s="92"/>
      <c r="AY341" s="92"/>
      <c r="AZ341" s="92"/>
      <c r="BA341" s="92"/>
      <c r="BB341" s="92"/>
      <c r="BC341" s="92"/>
      <c r="BD341" s="92"/>
      <c r="BE341" s="92"/>
      <c r="BF341" s="92"/>
      <c r="BG341" s="92"/>
      <c r="BH341" s="92"/>
      <c r="BI341" s="92"/>
      <c r="BJ341" s="92"/>
      <c r="BK341" s="92"/>
      <c r="BL341" s="92"/>
      <c r="BM341" s="92"/>
      <c r="BN341" s="92"/>
      <c r="BO341" s="92"/>
      <c r="BP341" s="92"/>
      <c r="BQ341" s="92"/>
      <c r="BR341" s="92"/>
      <c r="BS341" s="92"/>
      <c r="BT341" s="92"/>
      <c r="BU341" s="92"/>
      <c r="BV341" s="92"/>
      <c r="BW341" s="92"/>
      <c r="BX341" s="92"/>
      <c r="BY341" s="92"/>
      <c r="BZ341" s="92"/>
      <c r="CA341" s="92"/>
      <c r="CB341" s="92"/>
      <c r="CC341" s="92"/>
      <c r="CD341" s="92"/>
      <c r="CE341" s="92"/>
      <c r="CF341" s="92"/>
      <c r="CG341" s="92"/>
      <c r="CH341" s="92"/>
      <c r="CI341" s="92"/>
      <c r="CJ341" s="92"/>
      <c r="CK341" s="92"/>
      <c r="CL341" s="92"/>
    </row>
    <row r="342" spans="1:90">
      <c r="A342" s="92"/>
      <c r="B342" s="188"/>
      <c r="C342" s="319"/>
      <c r="D342" s="92"/>
      <c r="E342" s="92"/>
      <c r="F342" s="92"/>
      <c r="G342" s="92"/>
      <c r="H342" s="92"/>
      <c r="I342" s="92"/>
      <c r="J342" s="92"/>
      <c r="K342" s="92"/>
      <c r="L342" s="92"/>
      <c r="M342" s="92"/>
      <c r="N342" s="92"/>
      <c r="O342" s="92"/>
      <c r="P342" s="92"/>
      <c r="Q342" s="92"/>
      <c r="R342" s="92"/>
      <c r="S342" s="92"/>
      <c r="T342" s="92"/>
      <c r="U342" s="92"/>
      <c r="V342" s="92"/>
      <c r="W342" s="92"/>
      <c r="X342" s="92"/>
      <c r="Y342" s="92"/>
      <c r="Z342" s="92"/>
      <c r="AA342" s="92"/>
      <c r="AB342" s="92"/>
      <c r="AC342" s="92"/>
      <c r="AD342" s="92"/>
      <c r="AE342" s="92"/>
      <c r="AF342" s="92"/>
      <c r="AG342" s="92"/>
      <c r="AH342" s="92"/>
      <c r="AI342" s="92"/>
      <c r="AJ342" s="92"/>
      <c r="AK342" s="92"/>
      <c r="AL342" s="92"/>
      <c r="AM342" s="92"/>
      <c r="AN342" s="92"/>
      <c r="AO342" s="92"/>
      <c r="AP342" s="92"/>
      <c r="AQ342" s="92"/>
      <c r="AR342" s="92"/>
      <c r="AS342" s="92"/>
      <c r="AT342" s="92"/>
      <c r="AU342" s="92"/>
      <c r="AV342" s="92"/>
      <c r="AW342" s="92"/>
      <c r="AX342" s="92"/>
      <c r="AY342" s="92"/>
      <c r="AZ342" s="92"/>
      <c r="BA342" s="92"/>
      <c r="BB342" s="92"/>
      <c r="BC342" s="92"/>
      <c r="BD342" s="92"/>
      <c r="BE342" s="92"/>
      <c r="BF342" s="92"/>
      <c r="BG342" s="92"/>
      <c r="BH342" s="92"/>
      <c r="BI342" s="92"/>
      <c r="BJ342" s="92"/>
      <c r="BK342" s="92"/>
      <c r="BL342" s="92"/>
      <c r="BM342" s="92"/>
      <c r="BN342" s="92"/>
      <c r="BO342" s="92"/>
      <c r="BP342" s="92"/>
      <c r="BQ342" s="92"/>
      <c r="BR342" s="92"/>
      <c r="BS342" s="92"/>
      <c r="BT342" s="92"/>
      <c r="BU342" s="92"/>
      <c r="BV342" s="92"/>
      <c r="BW342" s="92"/>
      <c r="BX342" s="92"/>
      <c r="BY342" s="92"/>
      <c r="BZ342" s="92"/>
      <c r="CA342" s="92"/>
      <c r="CB342" s="92"/>
      <c r="CC342" s="92"/>
      <c r="CD342" s="92"/>
      <c r="CE342" s="92"/>
      <c r="CF342" s="92"/>
      <c r="CG342" s="92"/>
      <c r="CH342" s="92"/>
      <c r="CI342" s="92"/>
      <c r="CJ342" s="92"/>
      <c r="CK342" s="92"/>
      <c r="CL342" s="92"/>
    </row>
    <row r="343" spans="1:90">
      <c r="A343" s="92"/>
      <c r="B343" s="188"/>
      <c r="C343" s="319"/>
      <c r="D343" s="92"/>
      <c r="E343" s="92"/>
      <c r="F343" s="92"/>
      <c r="G343" s="92"/>
      <c r="H343" s="92"/>
      <c r="I343" s="92"/>
      <c r="J343" s="92"/>
      <c r="K343" s="92"/>
      <c r="L343" s="92"/>
      <c r="M343" s="92"/>
      <c r="N343" s="92"/>
      <c r="O343" s="92"/>
      <c r="P343" s="92"/>
      <c r="Q343" s="92"/>
      <c r="R343" s="92"/>
      <c r="S343" s="92"/>
      <c r="T343" s="92"/>
      <c r="U343" s="92"/>
      <c r="V343" s="92"/>
      <c r="W343" s="92"/>
      <c r="X343" s="92"/>
      <c r="Y343" s="92"/>
      <c r="Z343" s="92"/>
      <c r="AA343" s="92"/>
      <c r="AB343" s="92"/>
      <c r="AC343" s="92"/>
      <c r="AD343" s="92"/>
      <c r="AE343" s="92"/>
      <c r="AF343" s="92"/>
      <c r="AG343" s="92"/>
      <c r="AH343" s="92"/>
      <c r="AI343" s="92"/>
      <c r="AJ343" s="92"/>
      <c r="AK343" s="92"/>
      <c r="AL343" s="92"/>
      <c r="AM343" s="92"/>
      <c r="AN343" s="92"/>
      <c r="AO343" s="92"/>
      <c r="AP343" s="92"/>
      <c r="AQ343" s="92"/>
      <c r="AR343" s="92"/>
      <c r="AS343" s="92"/>
      <c r="AT343" s="92"/>
      <c r="AU343" s="92"/>
      <c r="AV343" s="92"/>
      <c r="AW343" s="92"/>
      <c r="AX343" s="92"/>
      <c r="AY343" s="92"/>
      <c r="AZ343" s="92"/>
      <c r="BA343" s="92"/>
      <c r="BB343" s="92"/>
      <c r="BC343" s="92"/>
      <c r="BD343" s="92"/>
      <c r="BE343" s="92"/>
      <c r="BF343" s="92"/>
      <c r="BG343" s="92"/>
      <c r="BH343" s="92"/>
      <c r="BI343" s="92"/>
      <c r="BJ343" s="92"/>
      <c r="BK343" s="92"/>
      <c r="BL343" s="92"/>
      <c r="BM343" s="92"/>
      <c r="BN343" s="92"/>
      <c r="BO343" s="92"/>
      <c r="BP343" s="92"/>
      <c r="BQ343" s="92"/>
      <c r="BR343" s="92"/>
      <c r="BS343" s="92"/>
      <c r="BT343" s="92"/>
      <c r="BU343" s="92"/>
      <c r="BV343" s="92"/>
      <c r="BW343" s="92"/>
      <c r="BX343" s="92"/>
      <c r="BY343" s="92"/>
      <c r="BZ343" s="92"/>
      <c r="CA343" s="92"/>
      <c r="CB343" s="92"/>
      <c r="CC343" s="92"/>
      <c r="CD343" s="92"/>
      <c r="CE343" s="92"/>
      <c r="CF343" s="92"/>
      <c r="CG343" s="92"/>
      <c r="CH343" s="92"/>
      <c r="CI343" s="92"/>
      <c r="CJ343" s="92"/>
      <c r="CK343" s="92"/>
      <c r="CL343" s="92"/>
    </row>
    <row r="344" spans="1:90">
      <c r="A344" s="92"/>
      <c r="B344" s="188"/>
      <c r="C344" s="319"/>
      <c r="D344" s="92"/>
      <c r="E344" s="92"/>
      <c r="F344" s="92"/>
      <c r="G344" s="92"/>
      <c r="H344" s="92"/>
      <c r="I344" s="92"/>
      <c r="J344" s="92"/>
      <c r="K344" s="92"/>
      <c r="L344" s="92"/>
      <c r="M344" s="92"/>
      <c r="N344" s="92"/>
      <c r="O344" s="92"/>
      <c r="P344" s="92"/>
      <c r="Q344" s="92"/>
      <c r="R344" s="92"/>
      <c r="S344" s="92"/>
      <c r="T344" s="92"/>
      <c r="U344" s="92"/>
      <c r="V344" s="92"/>
      <c r="W344" s="92"/>
      <c r="X344" s="92"/>
      <c r="Y344" s="92"/>
      <c r="Z344" s="92"/>
      <c r="AA344" s="92"/>
      <c r="AB344" s="92"/>
      <c r="AC344" s="92"/>
      <c r="AD344" s="92"/>
      <c r="AE344" s="92"/>
      <c r="AF344" s="92"/>
      <c r="AG344" s="92"/>
      <c r="AH344" s="92"/>
      <c r="AI344" s="92"/>
      <c r="AJ344" s="92"/>
      <c r="AK344" s="92"/>
      <c r="AL344" s="92"/>
      <c r="AM344" s="92"/>
      <c r="AN344" s="92"/>
      <c r="AO344" s="92"/>
      <c r="AP344" s="92"/>
      <c r="AQ344" s="92"/>
      <c r="AR344" s="92"/>
      <c r="AS344" s="92"/>
      <c r="AT344" s="92"/>
      <c r="AU344" s="92"/>
      <c r="AV344" s="92"/>
      <c r="AW344" s="92"/>
      <c r="AX344" s="92"/>
      <c r="AY344" s="92"/>
      <c r="AZ344" s="92"/>
      <c r="BA344" s="92"/>
      <c r="BB344" s="92"/>
      <c r="BC344" s="92"/>
      <c r="BD344" s="92"/>
      <c r="BE344" s="92"/>
      <c r="BF344" s="92"/>
      <c r="BG344" s="92"/>
      <c r="BH344" s="92"/>
      <c r="BI344" s="92"/>
      <c r="BJ344" s="92"/>
      <c r="BK344" s="92"/>
      <c r="BL344" s="92"/>
      <c r="BM344" s="92"/>
      <c r="BN344" s="92"/>
      <c r="BO344" s="92"/>
      <c r="BP344" s="92"/>
      <c r="BQ344" s="92"/>
      <c r="BR344" s="92"/>
      <c r="BS344" s="92"/>
      <c r="BT344" s="92"/>
      <c r="BU344" s="92"/>
      <c r="BV344" s="92"/>
      <c r="BW344" s="92"/>
      <c r="BX344" s="92"/>
      <c r="BY344" s="92"/>
      <c r="BZ344" s="92"/>
      <c r="CA344" s="92"/>
      <c r="CB344" s="92"/>
      <c r="CC344" s="92"/>
      <c r="CD344" s="92"/>
      <c r="CE344" s="92"/>
      <c r="CF344" s="92"/>
      <c r="CG344" s="92"/>
      <c r="CH344" s="92"/>
      <c r="CI344" s="92"/>
      <c r="CJ344" s="92"/>
      <c r="CK344" s="92"/>
      <c r="CL344" s="92"/>
    </row>
    <row r="345" spans="1:90">
      <c r="A345" s="92"/>
      <c r="B345" s="188"/>
      <c r="C345" s="319"/>
      <c r="D345" s="92"/>
      <c r="E345" s="92"/>
      <c r="F345" s="92"/>
      <c r="G345" s="92"/>
      <c r="H345" s="92"/>
      <c r="I345" s="92"/>
      <c r="J345" s="92"/>
      <c r="K345" s="92"/>
      <c r="L345" s="92"/>
      <c r="M345" s="92"/>
      <c r="N345" s="92"/>
      <c r="O345" s="92"/>
      <c r="P345" s="92"/>
      <c r="Q345" s="92"/>
      <c r="R345" s="92"/>
      <c r="S345" s="92"/>
      <c r="T345" s="92"/>
      <c r="U345" s="92"/>
      <c r="V345" s="92"/>
      <c r="W345" s="92"/>
      <c r="X345" s="92"/>
      <c r="Y345" s="92"/>
      <c r="Z345" s="92"/>
      <c r="AA345" s="92"/>
      <c r="AB345" s="92"/>
      <c r="AC345" s="92"/>
      <c r="AD345" s="92"/>
      <c r="AE345" s="92"/>
      <c r="AF345" s="92"/>
      <c r="AG345" s="92"/>
      <c r="AH345" s="92"/>
      <c r="AI345" s="92"/>
      <c r="AJ345" s="92"/>
      <c r="AK345" s="92"/>
      <c r="AL345" s="92"/>
      <c r="AM345" s="92"/>
      <c r="AN345" s="92"/>
      <c r="AO345" s="92"/>
      <c r="AP345" s="92"/>
      <c r="AQ345" s="92"/>
      <c r="AR345" s="92"/>
      <c r="AS345" s="92"/>
      <c r="AT345" s="92"/>
      <c r="AU345" s="92"/>
      <c r="AV345" s="92"/>
      <c r="AW345" s="92"/>
      <c r="AX345" s="92"/>
      <c r="AY345" s="92"/>
      <c r="AZ345" s="92"/>
      <c r="BA345" s="92"/>
      <c r="BB345" s="92"/>
      <c r="BC345" s="92"/>
      <c r="BD345" s="92"/>
      <c r="BE345" s="92"/>
      <c r="BF345" s="92"/>
      <c r="BG345" s="92"/>
      <c r="BH345" s="92"/>
      <c r="BI345" s="92"/>
      <c r="BJ345" s="92"/>
      <c r="BK345" s="92"/>
      <c r="BL345" s="92"/>
      <c r="BM345" s="92"/>
      <c r="BN345" s="92"/>
      <c r="BO345" s="92"/>
      <c r="BP345" s="92"/>
      <c r="BQ345" s="92"/>
      <c r="BR345" s="92"/>
      <c r="BS345" s="92"/>
      <c r="BT345" s="92"/>
      <c r="BU345" s="92"/>
      <c r="BV345" s="92"/>
      <c r="BW345" s="92"/>
      <c r="BX345" s="92"/>
      <c r="BY345" s="92"/>
      <c r="BZ345" s="92"/>
      <c r="CA345" s="92"/>
      <c r="CB345" s="92"/>
      <c r="CC345" s="92"/>
      <c r="CD345" s="92"/>
      <c r="CE345" s="92"/>
      <c r="CF345" s="92"/>
      <c r="CG345" s="92"/>
      <c r="CH345" s="92"/>
      <c r="CI345" s="92"/>
      <c r="CJ345" s="92"/>
      <c r="CK345" s="92"/>
      <c r="CL345" s="92"/>
    </row>
    <row r="346" spans="1:90">
      <c r="A346" s="92"/>
      <c r="B346" s="188"/>
      <c r="C346" s="319"/>
      <c r="D346" s="92"/>
      <c r="E346" s="92"/>
      <c r="F346" s="92"/>
      <c r="G346" s="92"/>
      <c r="H346" s="92"/>
      <c r="I346" s="92"/>
      <c r="J346" s="92"/>
      <c r="K346" s="92"/>
      <c r="L346" s="92"/>
      <c r="M346" s="92"/>
      <c r="N346" s="92"/>
      <c r="O346" s="92"/>
      <c r="P346" s="92"/>
      <c r="Q346" s="92"/>
      <c r="R346" s="92"/>
      <c r="S346" s="92"/>
      <c r="T346" s="92"/>
      <c r="U346" s="92"/>
      <c r="V346" s="92"/>
      <c r="W346" s="92"/>
      <c r="X346" s="92"/>
      <c r="Y346" s="92"/>
      <c r="Z346" s="92"/>
      <c r="AA346" s="92"/>
      <c r="AB346" s="92"/>
      <c r="AC346" s="92"/>
      <c r="AD346" s="92"/>
      <c r="AE346" s="92"/>
      <c r="AF346" s="92"/>
      <c r="AG346" s="92"/>
      <c r="AH346" s="92"/>
      <c r="AI346" s="92"/>
      <c r="AJ346" s="92"/>
      <c r="AK346" s="92"/>
      <c r="AL346" s="92"/>
      <c r="AM346" s="92"/>
      <c r="AN346" s="92"/>
      <c r="AO346" s="92"/>
      <c r="AP346" s="92"/>
      <c r="AQ346" s="92"/>
      <c r="AR346" s="92"/>
      <c r="AS346" s="92"/>
      <c r="AT346" s="92"/>
      <c r="AU346" s="92"/>
      <c r="AV346" s="92"/>
      <c r="AW346" s="92"/>
      <c r="AX346" s="92"/>
      <c r="AY346" s="92"/>
      <c r="AZ346" s="92"/>
      <c r="BA346" s="92"/>
      <c r="BB346" s="92"/>
      <c r="BC346" s="92"/>
      <c r="BD346" s="92"/>
      <c r="BE346" s="92"/>
      <c r="BF346" s="92"/>
      <c r="BG346" s="92"/>
      <c r="BH346" s="92"/>
      <c r="BI346" s="92"/>
      <c r="BJ346" s="92"/>
      <c r="BK346" s="92"/>
      <c r="BL346" s="92"/>
      <c r="BM346" s="92"/>
      <c r="BN346" s="92"/>
      <c r="BO346" s="92"/>
      <c r="BP346" s="92"/>
      <c r="BQ346" s="92"/>
      <c r="BR346" s="92"/>
      <c r="BS346" s="92"/>
      <c r="BT346" s="92"/>
      <c r="BU346" s="92"/>
      <c r="BV346" s="92"/>
      <c r="BW346" s="92"/>
      <c r="BX346" s="92"/>
      <c r="BY346" s="92"/>
      <c r="BZ346" s="92"/>
      <c r="CA346" s="92"/>
      <c r="CB346" s="92"/>
      <c r="CC346" s="92"/>
      <c r="CD346" s="92"/>
      <c r="CE346" s="92"/>
      <c r="CF346" s="92"/>
      <c r="CG346" s="92"/>
      <c r="CH346" s="92"/>
      <c r="CI346" s="92"/>
      <c r="CJ346" s="92"/>
      <c r="CK346" s="92"/>
      <c r="CL346" s="92"/>
    </row>
    <row r="347" spans="1:90">
      <c r="A347" s="92"/>
      <c r="B347" s="188"/>
      <c r="C347" s="319"/>
      <c r="D347" s="92"/>
      <c r="E347" s="92"/>
      <c r="F347" s="92"/>
      <c r="G347" s="92"/>
      <c r="H347" s="92"/>
      <c r="I347" s="92"/>
      <c r="J347" s="92"/>
      <c r="K347" s="92"/>
      <c r="L347" s="92"/>
      <c r="M347" s="92"/>
      <c r="N347" s="92"/>
      <c r="O347" s="92"/>
      <c r="P347" s="92"/>
      <c r="Q347" s="92"/>
      <c r="R347" s="92"/>
      <c r="S347" s="92"/>
      <c r="T347" s="92"/>
      <c r="U347" s="92"/>
      <c r="V347" s="92"/>
      <c r="W347" s="92"/>
      <c r="X347" s="92"/>
      <c r="Y347" s="92"/>
      <c r="Z347" s="92"/>
      <c r="AA347" s="92"/>
      <c r="AB347" s="92"/>
      <c r="AC347" s="92"/>
      <c r="AD347" s="92"/>
      <c r="AE347" s="92"/>
      <c r="AF347" s="92"/>
      <c r="AG347" s="92"/>
      <c r="AH347" s="92"/>
      <c r="AI347" s="92"/>
      <c r="AJ347" s="92"/>
      <c r="AK347" s="92"/>
      <c r="AL347" s="92"/>
      <c r="AM347" s="92"/>
      <c r="AN347" s="92"/>
      <c r="AO347" s="92"/>
      <c r="AP347" s="92"/>
      <c r="AQ347" s="92"/>
      <c r="AR347" s="92"/>
      <c r="AS347" s="92"/>
      <c r="AT347" s="92"/>
      <c r="AU347" s="92"/>
      <c r="AV347" s="92"/>
      <c r="AW347" s="92"/>
      <c r="AX347" s="92"/>
      <c r="AY347" s="92"/>
      <c r="AZ347" s="92"/>
      <c r="BA347" s="92"/>
      <c r="BB347" s="92"/>
      <c r="BC347" s="92"/>
      <c r="BD347" s="92"/>
      <c r="BE347" s="92"/>
      <c r="BF347" s="92"/>
      <c r="BG347" s="92"/>
      <c r="BH347" s="92"/>
      <c r="BI347" s="92"/>
      <c r="BJ347" s="92"/>
      <c r="BK347" s="92"/>
      <c r="BL347" s="92"/>
      <c r="BM347" s="92"/>
      <c r="BN347" s="92"/>
      <c r="BO347" s="92"/>
      <c r="BP347" s="92"/>
      <c r="BQ347" s="92"/>
      <c r="BR347" s="92"/>
      <c r="BS347" s="92"/>
      <c r="BT347" s="92"/>
      <c r="BU347" s="92"/>
      <c r="BV347" s="92"/>
      <c r="BW347" s="92"/>
      <c r="BX347" s="92"/>
      <c r="BY347" s="92"/>
      <c r="BZ347" s="92"/>
      <c r="CA347" s="92"/>
      <c r="CB347" s="92"/>
      <c r="CC347" s="92"/>
      <c r="CD347" s="92"/>
      <c r="CE347" s="92"/>
      <c r="CF347" s="92"/>
      <c r="CG347" s="92"/>
      <c r="CH347" s="92"/>
      <c r="CI347" s="92"/>
      <c r="CJ347" s="92"/>
      <c r="CK347" s="92"/>
      <c r="CL347" s="92"/>
    </row>
    <row r="348" spans="1:90">
      <c r="A348" s="92"/>
      <c r="B348" s="188"/>
      <c r="C348" s="319"/>
      <c r="D348" s="92"/>
      <c r="E348" s="92"/>
      <c r="F348" s="92"/>
      <c r="G348" s="92"/>
      <c r="H348" s="92"/>
      <c r="I348" s="92"/>
      <c r="J348" s="92"/>
      <c r="K348" s="92"/>
      <c r="L348" s="92"/>
      <c r="M348" s="92"/>
      <c r="N348" s="92"/>
      <c r="O348" s="92"/>
      <c r="P348" s="92"/>
      <c r="Q348" s="92"/>
      <c r="R348" s="92"/>
      <c r="S348" s="92"/>
      <c r="T348" s="92"/>
      <c r="U348" s="92"/>
      <c r="V348" s="92"/>
      <c r="W348" s="92"/>
      <c r="X348" s="92"/>
      <c r="Y348" s="92"/>
      <c r="Z348" s="92"/>
      <c r="AA348" s="92"/>
      <c r="AB348" s="92"/>
      <c r="AC348" s="92"/>
      <c r="AD348" s="92"/>
      <c r="AE348" s="92"/>
      <c r="AF348" s="92"/>
      <c r="AG348" s="92"/>
      <c r="AH348" s="92"/>
      <c r="AI348" s="92"/>
      <c r="AJ348" s="92"/>
      <c r="AK348" s="92"/>
      <c r="AL348" s="92"/>
      <c r="AM348" s="92"/>
      <c r="AN348" s="92"/>
      <c r="AO348" s="92"/>
      <c r="AP348" s="92"/>
      <c r="AQ348" s="92"/>
      <c r="AR348" s="92"/>
      <c r="AS348" s="92"/>
      <c r="AT348" s="92"/>
      <c r="AU348" s="92"/>
      <c r="AV348" s="92"/>
      <c r="AW348" s="92"/>
      <c r="AX348" s="92"/>
      <c r="AY348" s="92"/>
      <c r="AZ348" s="92"/>
      <c r="BA348" s="92"/>
      <c r="BB348" s="92"/>
      <c r="BC348" s="92"/>
      <c r="BD348" s="92"/>
      <c r="BE348" s="92"/>
      <c r="BF348" s="92"/>
      <c r="BG348" s="92"/>
      <c r="BH348" s="92"/>
      <c r="BI348" s="92"/>
      <c r="BJ348" s="92"/>
      <c r="BK348" s="92"/>
      <c r="BL348" s="92"/>
      <c r="BM348" s="92"/>
      <c r="BN348" s="92"/>
      <c r="BO348" s="92"/>
      <c r="BP348" s="92"/>
      <c r="BQ348" s="92"/>
      <c r="BR348" s="92"/>
      <c r="BS348" s="92"/>
      <c r="BT348" s="92"/>
      <c r="BU348" s="92"/>
      <c r="BV348" s="92"/>
      <c r="BW348" s="92"/>
      <c r="BX348" s="92"/>
      <c r="BY348" s="92"/>
      <c r="BZ348" s="92"/>
      <c r="CA348" s="92"/>
      <c r="CB348" s="92"/>
      <c r="CC348" s="92"/>
      <c r="CD348" s="92"/>
      <c r="CE348" s="92"/>
      <c r="CF348" s="92"/>
      <c r="CG348" s="92"/>
      <c r="CH348" s="92"/>
      <c r="CI348" s="92"/>
      <c r="CJ348" s="92"/>
      <c r="CK348" s="92"/>
      <c r="CL348" s="92"/>
    </row>
    <row r="349" spans="1:90">
      <c r="A349" s="92"/>
      <c r="B349" s="188"/>
      <c r="C349" s="319"/>
      <c r="D349" s="92"/>
      <c r="E349" s="92"/>
      <c r="F349" s="92"/>
      <c r="G349" s="92"/>
      <c r="H349" s="92"/>
      <c r="I349" s="92"/>
      <c r="J349" s="92"/>
      <c r="K349" s="92"/>
      <c r="L349" s="92"/>
      <c r="M349" s="92"/>
      <c r="N349" s="92"/>
      <c r="O349" s="92"/>
      <c r="P349" s="92"/>
      <c r="Q349" s="92"/>
      <c r="R349" s="92"/>
      <c r="S349" s="92"/>
      <c r="T349" s="92"/>
      <c r="U349" s="92"/>
      <c r="V349" s="92"/>
      <c r="W349" s="92"/>
      <c r="X349" s="92"/>
      <c r="Y349" s="92"/>
      <c r="Z349" s="92"/>
      <c r="AA349" s="92"/>
      <c r="AB349" s="92"/>
      <c r="AC349" s="92"/>
      <c r="AD349" s="92"/>
      <c r="AE349" s="92"/>
      <c r="AF349" s="92"/>
      <c r="AG349" s="92"/>
      <c r="AH349" s="92"/>
      <c r="AI349" s="92"/>
      <c r="AJ349" s="92"/>
      <c r="AK349" s="92"/>
      <c r="AL349" s="92"/>
      <c r="AM349" s="92"/>
      <c r="AN349" s="92"/>
      <c r="AO349" s="92"/>
      <c r="AP349" s="92"/>
      <c r="AQ349" s="92"/>
      <c r="AR349" s="92"/>
      <c r="AS349" s="92"/>
      <c r="AT349" s="92"/>
      <c r="AU349" s="92"/>
      <c r="AV349" s="92"/>
      <c r="AW349" s="92"/>
      <c r="AX349" s="92"/>
      <c r="AY349" s="92"/>
      <c r="AZ349" s="92"/>
      <c r="BA349" s="92"/>
      <c r="BB349" s="92"/>
      <c r="BC349" s="92"/>
      <c r="BD349" s="92"/>
      <c r="BE349" s="92"/>
      <c r="BF349" s="92"/>
      <c r="BG349" s="92"/>
      <c r="BH349" s="92"/>
      <c r="BI349" s="92"/>
      <c r="BJ349" s="92"/>
      <c r="BK349" s="92"/>
      <c r="BL349" s="92"/>
      <c r="BM349" s="92"/>
      <c r="BN349" s="92"/>
      <c r="BO349" s="92"/>
      <c r="BP349" s="92"/>
      <c r="BQ349" s="92"/>
      <c r="BR349" s="92"/>
      <c r="BS349" s="92"/>
      <c r="BT349" s="92"/>
      <c r="BU349" s="92"/>
      <c r="BV349" s="92"/>
      <c r="BW349" s="92"/>
      <c r="BX349" s="92"/>
      <c r="BY349" s="92"/>
      <c r="BZ349" s="92"/>
      <c r="CA349" s="92"/>
      <c r="CB349" s="92"/>
      <c r="CC349" s="92"/>
      <c r="CD349" s="92"/>
      <c r="CE349" s="92"/>
      <c r="CF349" s="92"/>
      <c r="CG349" s="92"/>
      <c r="CH349" s="92"/>
      <c r="CI349" s="92"/>
      <c r="CJ349" s="92"/>
      <c r="CK349" s="92"/>
      <c r="CL349" s="92"/>
    </row>
    <row r="350" spans="1:90">
      <c r="A350" s="92"/>
      <c r="B350" s="188"/>
      <c r="C350" s="319"/>
      <c r="D350" s="92"/>
      <c r="E350" s="92"/>
      <c r="F350" s="92"/>
      <c r="G350" s="92"/>
      <c r="H350" s="92"/>
      <c r="I350" s="92"/>
      <c r="J350" s="92"/>
      <c r="K350" s="92"/>
      <c r="L350" s="92"/>
      <c r="M350" s="92"/>
      <c r="N350" s="92"/>
      <c r="O350" s="92"/>
      <c r="P350" s="92"/>
      <c r="Q350" s="92"/>
      <c r="R350" s="92"/>
      <c r="S350" s="92"/>
      <c r="T350" s="92"/>
      <c r="U350" s="92"/>
      <c r="V350" s="92"/>
      <c r="W350" s="92"/>
      <c r="X350" s="92"/>
      <c r="Y350" s="92"/>
      <c r="Z350" s="92"/>
      <c r="AA350" s="92"/>
      <c r="AB350" s="92"/>
      <c r="AC350" s="92"/>
      <c r="AD350" s="92"/>
      <c r="AE350" s="92"/>
      <c r="AF350" s="92"/>
      <c r="AG350" s="92"/>
      <c r="AH350" s="92"/>
      <c r="AI350" s="92"/>
      <c r="AJ350" s="92"/>
      <c r="AK350" s="92"/>
      <c r="AL350" s="92"/>
      <c r="AM350" s="92"/>
      <c r="AN350" s="92"/>
      <c r="AO350" s="92"/>
      <c r="AP350" s="92"/>
      <c r="AQ350" s="92"/>
      <c r="AR350" s="92"/>
      <c r="AS350" s="92"/>
      <c r="AT350" s="92"/>
      <c r="AU350" s="92"/>
      <c r="AV350" s="92"/>
      <c r="AW350" s="92"/>
      <c r="AX350" s="92"/>
      <c r="AY350" s="92"/>
      <c r="AZ350" s="92"/>
      <c r="BA350" s="92"/>
      <c r="BB350" s="92"/>
      <c r="BC350" s="92"/>
      <c r="BD350" s="92"/>
      <c r="BE350" s="92"/>
      <c r="BF350" s="92"/>
      <c r="BG350" s="92"/>
      <c r="BH350" s="92"/>
      <c r="BI350" s="92"/>
      <c r="BJ350" s="92"/>
      <c r="BK350" s="92"/>
      <c r="BL350" s="92"/>
      <c r="BM350" s="92"/>
      <c r="BN350" s="92"/>
      <c r="BO350" s="92"/>
      <c r="BP350" s="92"/>
      <c r="BQ350" s="92"/>
      <c r="BR350" s="92"/>
      <c r="BS350" s="92"/>
      <c r="BT350" s="92"/>
      <c r="BU350" s="92"/>
      <c r="BV350" s="92"/>
      <c r="BW350" s="92"/>
      <c r="BX350" s="92"/>
      <c r="BY350" s="92"/>
      <c r="BZ350" s="92"/>
      <c r="CA350" s="92"/>
      <c r="CB350" s="92"/>
      <c r="CC350" s="92"/>
      <c r="CD350" s="92"/>
      <c r="CE350" s="92"/>
      <c r="CF350" s="92"/>
      <c r="CG350" s="92"/>
      <c r="CH350" s="92"/>
      <c r="CI350" s="92"/>
      <c r="CJ350" s="92"/>
      <c r="CK350" s="92"/>
      <c r="CL350" s="92"/>
    </row>
    <row r="351" spans="1:90">
      <c r="A351" s="92"/>
      <c r="B351" s="188"/>
      <c r="C351" s="319"/>
      <c r="D351" s="92"/>
      <c r="E351" s="92"/>
      <c r="F351" s="92"/>
      <c r="G351" s="92"/>
      <c r="H351" s="92"/>
      <c r="I351" s="92"/>
      <c r="J351" s="92"/>
      <c r="K351" s="92"/>
      <c r="L351" s="92"/>
      <c r="M351" s="92"/>
      <c r="N351" s="92"/>
      <c r="O351" s="92"/>
      <c r="P351" s="92"/>
      <c r="Q351" s="92"/>
      <c r="R351" s="92"/>
      <c r="S351" s="92"/>
      <c r="T351" s="92"/>
      <c r="U351" s="92"/>
      <c r="V351" s="92"/>
      <c r="W351" s="92"/>
      <c r="X351" s="92"/>
      <c r="Y351" s="92"/>
      <c r="Z351" s="92"/>
      <c r="AA351" s="92"/>
      <c r="AB351" s="92"/>
      <c r="AC351" s="92"/>
      <c r="AD351" s="92"/>
      <c r="AE351" s="92"/>
      <c r="AF351" s="92"/>
      <c r="AG351" s="92"/>
      <c r="AH351" s="92"/>
      <c r="AI351" s="92"/>
      <c r="AJ351" s="92"/>
      <c r="AK351" s="92"/>
      <c r="AL351" s="92"/>
      <c r="AM351" s="92"/>
      <c r="AN351" s="92"/>
      <c r="AO351" s="92"/>
      <c r="AP351" s="92"/>
      <c r="AQ351" s="92"/>
      <c r="AR351" s="92"/>
      <c r="AS351" s="92"/>
      <c r="AT351" s="92"/>
      <c r="AU351" s="92"/>
      <c r="AV351" s="92"/>
      <c r="AW351" s="92"/>
      <c r="AX351" s="92"/>
      <c r="AY351" s="92"/>
      <c r="AZ351" s="92"/>
      <c r="BA351" s="92"/>
      <c r="BB351" s="92"/>
      <c r="BC351" s="92"/>
      <c r="BD351" s="92"/>
      <c r="BE351" s="92"/>
      <c r="BF351" s="92"/>
      <c r="BG351" s="92"/>
      <c r="BH351" s="92"/>
      <c r="BI351" s="92"/>
      <c r="BJ351" s="92"/>
      <c r="BK351" s="92"/>
      <c r="BL351" s="92"/>
      <c r="BM351" s="92"/>
      <c r="BN351" s="92"/>
      <c r="BO351" s="92"/>
      <c r="BP351" s="92"/>
      <c r="BQ351" s="92"/>
      <c r="BR351" s="92"/>
      <c r="BS351" s="92"/>
      <c r="BT351" s="92"/>
      <c r="BU351" s="92"/>
      <c r="BV351" s="92"/>
      <c r="BW351" s="92"/>
      <c r="BX351" s="92"/>
      <c r="BY351" s="92"/>
      <c r="BZ351" s="92"/>
      <c r="CA351" s="92"/>
      <c r="CB351" s="92"/>
      <c r="CC351" s="92"/>
      <c r="CD351" s="92"/>
      <c r="CE351" s="92"/>
      <c r="CF351" s="92"/>
      <c r="CG351" s="92"/>
      <c r="CH351" s="92"/>
      <c r="CI351" s="92"/>
      <c r="CJ351" s="92"/>
      <c r="CK351" s="92"/>
      <c r="CL351" s="92"/>
    </row>
    <row r="352" spans="1:90">
      <c r="A352" s="92"/>
      <c r="B352" s="188"/>
      <c r="C352" s="319"/>
      <c r="D352" s="92"/>
      <c r="E352" s="92"/>
      <c r="F352" s="92"/>
      <c r="G352" s="92"/>
      <c r="H352" s="92"/>
      <c r="I352" s="92"/>
      <c r="J352" s="92"/>
      <c r="K352" s="92"/>
      <c r="L352" s="92"/>
      <c r="M352" s="92"/>
      <c r="N352" s="92"/>
      <c r="O352" s="92"/>
      <c r="P352" s="92"/>
      <c r="Q352" s="92"/>
      <c r="R352" s="92"/>
      <c r="S352" s="92"/>
      <c r="T352" s="92"/>
      <c r="U352" s="92"/>
      <c r="V352" s="92"/>
      <c r="W352" s="92"/>
      <c r="X352" s="92"/>
      <c r="Y352" s="92"/>
      <c r="Z352" s="92"/>
      <c r="AA352" s="92"/>
      <c r="AB352" s="92"/>
      <c r="AC352" s="92"/>
      <c r="AD352" s="92"/>
      <c r="AE352" s="92"/>
      <c r="AF352" s="92"/>
      <c r="AG352" s="92"/>
      <c r="AH352" s="92"/>
      <c r="AI352" s="92"/>
      <c r="AJ352" s="92"/>
      <c r="AK352" s="92"/>
      <c r="AL352" s="92"/>
      <c r="AM352" s="92"/>
      <c r="AN352" s="92"/>
      <c r="AO352" s="92"/>
      <c r="AP352" s="92"/>
      <c r="AQ352" s="92"/>
      <c r="AR352" s="92"/>
      <c r="AS352" s="92"/>
      <c r="AT352" s="92"/>
      <c r="AU352" s="92"/>
      <c r="AV352" s="92"/>
      <c r="AW352" s="92"/>
      <c r="AX352" s="92"/>
      <c r="AY352" s="92"/>
      <c r="AZ352" s="92"/>
      <c r="BA352" s="92"/>
      <c r="BB352" s="92"/>
      <c r="BC352" s="92"/>
      <c r="BD352" s="92"/>
      <c r="BE352" s="92"/>
      <c r="BF352" s="92"/>
      <c r="BG352" s="92"/>
      <c r="BH352" s="92"/>
      <c r="BI352" s="92"/>
      <c r="BJ352" s="92"/>
      <c r="BK352" s="92"/>
      <c r="BL352" s="92"/>
      <c r="BM352" s="92"/>
      <c r="BN352" s="92"/>
      <c r="BO352" s="92"/>
      <c r="BP352" s="92"/>
      <c r="BQ352" s="92"/>
      <c r="BR352" s="92"/>
      <c r="BS352" s="92"/>
      <c r="BT352" s="92"/>
      <c r="BU352" s="92"/>
      <c r="BV352" s="92"/>
      <c r="BW352" s="92"/>
      <c r="BX352" s="92"/>
      <c r="BY352" s="92"/>
      <c r="BZ352" s="92"/>
      <c r="CA352" s="92"/>
      <c r="CB352" s="92"/>
      <c r="CC352" s="92"/>
      <c r="CD352" s="92"/>
      <c r="CE352" s="92"/>
      <c r="CF352" s="92"/>
      <c r="CG352" s="92"/>
      <c r="CH352" s="92"/>
      <c r="CI352" s="92"/>
      <c r="CJ352" s="92"/>
      <c r="CK352" s="92"/>
      <c r="CL352" s="92"/>
    </row>
    <row r="353" spans="1:90">
      <c r="A353" s="92"/>
      <c r="B353" s="188"/>
      <c r="C353" s="319"/>
      <c r="D353" s="92"/>
      <c r="E353" s="92"/>
      <c r="F353" s="92"/>
      <c r="G353" s="92"/>
      <c r="H353" s="92"/>
      <c r="I353" s="92"/>
      <c r="J353" s="92"/>
      <c r="K353" s="92"/>
      <c r="L353" s="92"/>
      <c r="M353" s="92"/>
      <c r="N353" s="92"/>
      <c r="O353" s="92"/>
      <c r="P353" s="92"/>
      <c r="Q353" s="92"/>
      <c r="R353" s="92"/>
      <c r="S353" s="92"/>
      <c r="T353" s="92"/>
      <c r="U353" s="92"/>
      <c r="V353" s="92"/>
      <c r="W353" s="92"/>
      <c r="X353" s="92"/>
      <c r="Y353" s="92"/>
      <c r="Z353" s="92"/>
      <c r="AA353" s="92"/>
      <c r="AB353" s="92"/>
      <c r="AC353" s="92"/>
      <c r="AD353" s="92"/>
      <c r="AE353" s="92"/>
      <c r="AF353" s="92"/>
      <c r="AG353" s="92"/>
      <c r="AH353" s="92"/>
      <c r="AI353" s="92"/>
      <c r="AJ353" s="92"/>
      <c r="AK353" s="92"/>
      <c r="AL353" s="92"/>
      <c r="AM353" s="92"/>
      <c r="AN353" s="92"/>
      <c r="AO353" s="92"/>
      <c r="AP353" s="92"/>
      <c r="AQ353" s="92"/>
      <c r="AR353" s="92"/>
      <c r="AS353" s="92"/>
      <c r="AT353" s="92"/>
      <c r="AU353" s="92"/>
      <c r="AV353" s="92"/>
      <c r="AW353" s="92"/>
      <c r="AX353" s="92"/>
      <c r="AY353" s="92"/>
      <c r="AZ353" s="92"/>
      <c r="BA353" s="92"/>
      <c r="BB353" s="92"/>
      <c r="BC353" s="92"/>
      <c r="BD353" s="92"/>
      <c r="BE353" s="92"/>
      <c r="BF353" s="92"/>
      <c r="BG353" s="92"/>
      <c r="BH353" s="92"/>
      <c r="BI353" s="92"/>
      <c r="BJ353" s="92"/>
      <c r="BK353" s="92"/>
      <c r="BL353" s="92"/>
      <c r="BM353" s="92"/>
      <c r="BN353" s="92"/>
      <c r="BO353" s="92"/>
      <c r="BP353" s="92"/>
      <c r="BQ353" s="92"/>
      <c r="BR353" s="92"/>
      <c r="BS353" s="92"/>
      <c r="BT353" s="92"/>
      <c r="BU353" s="92"/>
      <c r="BV353" s="92"/>
      <c r="BW353" s="92"/>
      <c r="BX353" s="92"/>
      <c r="BY353" s="92"/>
      <c r="BZ353" s="92"/>
      <c r="CA353" s="92"/>
      <c r="CB353" s="92"/>
      <c r="CC353" s="92"/>
      <c r="CD353" s="92"/>
      <c r="CE353" s="92"/>
      <c r="CF353" s="92"/>
      <c r="CG353" s="92"/>
      <c r="CH353" s="92"/>
      <c r="CI353" s="92"/>
      <c r="CJ353" s="92"/>
      <c r="CK353" s="92"/>
      <c r="CL353" s="92"/>
    </row>
    <row r="354" spans="1:90">
      <c r="A354" s="92"/>
      <c r="B354" s="188"/>
      <c r="C354" s="319"/>
      <c r="D354" s="92"/>
      <c r="E354" s="92"/>
      <c r="F354" s="92"/>
      <c r="G354" s="92"/>
      <c r="H354" s="92"/>
      <c r="I354" s="92"/>
      <c r="J354" s="92"/>
      <c r="K354" s="92"/>
      <c r="L354" s="92"/>
      <c r="M354" s="92"/>
      <c r="N354" s="92"/>
      <c r="O354" s="92"/>
      <c r="P354" s="92"/>
      <c r="Q354" s="92"/>
      <c r="R354" s="92"/>
      <c r="S354" s="92"/>
      <c r="T354" s="92"/>
      <c r="U354" s="92"/>
      <c r="V354" s="92"/>
      <c r="W354" s="92"/>
      <c r="X354" s="92"/>
      <c r="Y354" s="92"/>
      <c r="Z354" s="92"/>
      <c r="AA354" s="92"/>
      <c r="AB354" s="92"/>
      <c r="AC354" s="92"/>
      <c r="AD354" s="92"/>
      <c r="AE354" s="92"/>
      <c r="AF354" s="92"/>
      <c r="AG354" s="92"/>
      <c r="AH354" s="92"/>
      <c r="AI354" s="92"/>
      <c r="AJ354" s="92"/>
      <c r="AK354" s="92"/>
      <c r="AL354" s="92"/>
      <c r="AM354" s="92"/>
      <c r="AN354" s="92"/>
      <c r="AO354" s="92"/>
      <c r="AP354" s="92"/>
      <c r="AQ354" s="92"/>
      <c r="AR354" s="92"/>
      <c r="AS354" s="92"/>
      <c r="AT354" s="92"/>
      <c r="AU354" s="92"/>
      <c r="AV354" s="92"/>
      <c r="AW354" s="92"/>
      <c r="AX354" s="92"/>
      <c r="AY354" s="92"/>
      <c r="AZ354" s="92"/>
      <c r="BA354" s="92"/>
      <c r="BB354" s="92"/>
      <c r="BC354" s="92"/>
      <c r="BD354" s="92"/>
      <c r="BE354" s="92"/>
      <c r="BF354" s="92"/>
      <c r="BG354" s="92"/>
      <c r="BH354" s="92"/>
      <c r="BI354" s="92"/>
      <c r="BJ354" s="92"/>
      <c r="BK354" s="92"/>
      <c r="BL354" s="92"/>
      <c r="BM354" s="92"/>
      <c r="BN354" s="92"/>
      <c r="BO354" s="92"/>
      <c r="BP354" s="92"/>
      <c r="BQ354" s="92"/>
      <c r="BR354" s="92"/>
      <c r="BS354" s="92"/>
      <c r="BT354" s="92"/>
      <c r="BU354" s="92"/>
      <c r="BV354" s="92"/>
      <c r="BW354" s="92"/>
      <c r="BX354" s="92"/>
      <c r="BY354" s="92"/>
      <c r="BZ354" s="92"/>
      <c r="CA354" s="92"/>
      <c r="CB354" s="92"/>
      <c r="CC354" s="92"/>
      <c r="CD354" s="92"/>
      <c r="CE354" s="92"/>
      <c r="CF354" s="92"/>
      <c r="CG354" s="92"/>
      <c r="CH354" s="92"/>
      <c r="CI354" s="92"/>
      <c r="CJ354" s="92"/>
      <c r="CK354" s="92"/>
      <c r="CL354" s="92"/>
    </row>
    <row r="355" spans="1:90">
      <c r="A355" s="92"/>
      <c r="B355" s="188"/>
      <c r="C355" s="319"/>
      <c r="D355" s="92"/>
      <c r="E355" s="92"/>
      <c r="F355" s="92"/>
      <c r="G355" s="92"/>
      <c r="H355" s="92"/>
      <c r="I355" s="92"/>
      <c r="J355" s="92"/>
      <c r="K355" s="92"/>
      <c r="L355" s="92"/>
      <c r="M355" s="92"/>
      <c r="N355" s="92"/>
      <c r="O355" s="92"/>
      <c r="P355" s="92"/>
      <c r="Q355" s="92"/>
      <c r="R355" s="92"/>
      <c r="S355" s="92"/>
      <c r="T355" s="92"/>
      <c r="U355" s="92"/>
      <c r="V355" s="92"/>
      <c r="W355" s="92"/>
      <c r="X355" s="92"/>
      <c r="Y355" s="92"/>
      <c r="Z355" s="92"/>
      <c r="AA355" s="92"/>
      <c r="AB355" s="92"/>
      <c r="AC355" s="92"/>
      <c r="AD355" s="92"/>
      <c r="AE355" s="92"/>
      <c r="AF355" s="92"/>
      <c r="AG355" s="92"/>
      <c r="AH355" s="92"/>
      <c r="AI355" s="92"/>
      <c r="AJ355" s="92"/>
      <c r="AK355" s="92"/>
      <c r="AL355" s="92"/>
      <c r="AM355" s="92"/>
      <c r="AN355" s="92"/>
      <c r="AO355" s="92"/>
      <c r="AP355" s="92"/>
      <c r="AQ355" s="92"/>
      <c r="AR355" s="92"/>
      <c r="AS355" s="92"/>
      <c r="AT355" s="92"/>
      <c r="AU355" s="92"/>
      <c r="AV355" s="92"/>
      <c r="AW355" s="92"/>
      <c r="AX355" s="92"/>
      <c r="AY355" s="92"/>
      <c r="AZ355" s="92"/>
      <c r="BA355" s="92"/>
      <c r="BB355" s="92"/>
      <c r="BC355" s="92"/>
      <c r="BD355" s="92"/>
      <c r="BE355" s="92"/>
      <c r="BF355" s="92"/>
      <c r="BG355" s="92"/>
      <c r="BH355" s="92"/>
      <c r="BI355" s="92"/>
      <c r="BJ355" s="92"/>
      <c r="BK355" s="92"/>
      <c r="BL355" s="92"/>
      <c r="BM355" s="92"/>
      <c r="BN355" s="92"/>
      <c r="BO355" s="92"/>
      <c r="BP355" s="92"/>
      <c r="BQ355" s="92"/>
      <c r="BR355" s="92"/>
      <c r="BS355" s="92"/>
      <c r="BT355" s="92"/>
      <c r="BU355" s="92"/>
      <c r="BV355" s="92"/>
      <c r="BW355" s="92"/>
      <c r="BX355" s="92"/>
      <c r="BY355" s="92"/>
      <c r="BZ355" s="92"/>
      <c r="CA355" s="92"/>
      <c r="CB355" s="92"/>
      <c r="CC355" s="92"/>
      <c r="CD355" s="92"/>
      <c r="CE355" s="92"/>
      <c r="CF355" s="92"/>
      <c r="CG355" s="92"/>
      <c r="CH355" s="92"/>
      <c r="CI355" s="92"/>
      <c r="CJ355" s="92"/>
      <c r="CK355" s="92"/>
      <c r="CL355" s="92"/>
    </row>
    <row r="356" spans="1:90">
      <c r="A356" s="92"/>
      <c r="B356" s="188"/>
      <c r="C356" s="319"/>
      <c r="D356" s="92"/>
      <c r="E356" s="92"/>
      <c r="F356" s="92"/>
      <c r="G356" s="92"/>
      <c r="H356" s="92"/>
      <c r="I356" s="92"/>
      <c r="J356" s="92"/>
      <c r="K356" s="92"/>
      <c r="L356" s="92"/>
      <c r="M356" s="92"/>
      <c r="N356" s="92"/>
      <c r="O356" s="92"/>
      <c r="P356" s="92"/>
      <c r="Q356" s="92"/>
      <c r="R356" s="92"/>
      <c r="S356" s="92"/>
      <c r="T356" s="92"/>
      <c r="U356" s="92"/>
      <c r="V356" s="92"/>
      <c r="W356" s="92"/>
      <c r="X356" s="92"/>
      <c r="Y356" s="92"/>
      <c r="Z356" s="92"/>
      <c r="AA356" s="92"/>
      <c r="AB356" s="92"/>
      <c r="AC356" s="92"/>
      <c r="AD356" s="92"/>
      <c r="AE356" s="92"/>
      <c r="AF356" s="92"/>
      <c r="AG356" s="92"/>
      <c r="AH356" s="92"/>
      <c r="AI356" s="92"/>
      <c r="AJ356" s="92"/>
      <c r="AK356" s="92"/>
      <c r="AL356" s="92"/>
      <c r="AM356" s="92"/>
      <c r="AN356" s="92"/>
      <c r="AO356" s="92"/>
      <c r="AP356" s="92"/>
      <c r="AQ356" s="92"/>
      <c r="AR356" s="92"/>
      <c r="AS356" s="92"/>
      <c r="AT356" s="92"/>
      <c r="AU356" s="92"/>
      <c r="AV356" s="92"/>
      <c r="AW356" s="92"/>
      <c r="AX356" s="92"/>
      <c r="AY356" s="92"/>
      <c r="AZ356" s="92"/>
      <c r="BA356" s="92"/>
      <c r="BB356" s="92"/>
      <c r="BC356" s="92"/>
      <c r="BD356" s="92"/>
      <c r="BE356" s="92"/>
      <c r="BF356" s="92"/>
      <c r="BG356" s="92"/>
      <c r="BH356" s="92"/>
      <c r="BI356" s="92"/>
      <c r="BJ356" s="92"/>
      <c r="BK356" s="92"/>
      <c r="BL356" s="92"/>
      <c r="BM356" s="92"/>
      <c r="BN356" s="92"/>
      <c r="BO356" s="92"/>
      <c r="BP356" s="92"/>
      <c r="BQ356" s="92"/>
      <c r="BR356" s="92"/>
      <c r="BS356" s="92"/>
      <c r="BT356" s="92"/>
      <c r="BU356" s="92"/>
      <c r="BV356" s="92"/>
      <c r="BW356" s="92"/>
      <c r="BX356" s="92"/>
      <c r="BY356" s="92"/>
      <c r="BZ356" s="92"/>
      <c r="CA356" s="92"/>
      <c r="CB356" s="92"/>
      <c r="CC356" s="92"/>
      <c r="CD356" s="92"/>
      <c r="CE356" s="92"/>
      <c r="CF356" s="92"/>
      <c r="CG356" s="92"/>
      <c r="CH356" s="92"/>
      <c r="CI356" s="92"/>
      <c r="CJ356" s="92"/>
      <c r="CK356" s="92"/>
      <c r="CL356" s="92"/>
    </row>
    <row r="357" spans="1:90">
      <c r="A357" s="92"/>
      <c r="B357" s="188"/>
      <c r="C357" s="319"/>
      <c r="D357" s="92"/>
      <c r="E357" s="92"/>
      <c r="F357" s="92"/>
      <c r="G357" s="92"/>
      <c r="H357" s="92"/>
      <c r="I357" s="92"/>
      <c r="J357" s="92"/>
      <c r="K357" s="92"/>
      <c r="L357" s="92"/>
      <c r="M357" s="92"/>
      <c r="N357" s="92"/>
      <c r="O357" s="92"/>
      <c r="P357" s="92"/>
      <c r="Q357" s="92"/>
      <c r="R357" s="92"/>
      <c r="S357" s="92"/>
      <c r="T357" s="92"/>
      <c r="U357" s="92"/>
      <c r="V357" s="92"/>
      <c r="W357" s="92"/>
      <c r="X357" s="92"/>
      <c r="Y357" s="92"/>
      <c r="Z357" s="92"/>
      <c r="AA357" s="92"/>
      <c r="AB357" s="92"/>
      <c r="AC357" s="92"/>
      <c r="AD357" s="92"/>
      <c r="AE357" s="92"/>
      <c r="AF357" s="92"/>
      <c r="AG357" s="92"/>
      <c r="AH357" s="92"/>
      <c r="AI357" s="92"/>
      <c r="AJ357" s="92"/>
      <c r="AK357" s="92"/>
      <c r="AL357" s="92"/>
      <c r="AM357" s="92"/>
      <c r="AN357" s="92"/>
      <c r="AO357" s="92"/>
      <c r="AP357" s="92"/>
      <c r="AQ357" s="92"/>
      <c r="AR357" s="92"/>
      <c r="AS357" s="92"/>
      <c r="AT357" s="92"/>
      <c r="AU357" s="92"/>
      <c r="AV357" s="92"/>
      <c r="AW357" s="92"/>
      <c r="AX357" s="92"/>
      <c r="AY357" s="92"/>
      <c r="AZ357" s="92"/>
      <c r="BA357" s="92"/>
      <c r="BB357" s="92"/>
      <c r="BC357" s="92"/>
      <c r="BD357" s="92"/>
      <c r="BE357" s="92"/>
      <c r="BF357" s="92"/>
      <c r="BG357" s="92"/>
      <c r="BH357" s="92"/>
      <c r="BI357" s="92"/>
      <c r="BJ357" s="92"/>
      <c r="BK357" s="92"/>
      <c r="BL357" s="92"/>
      <c r="BM357" s="92"/>
      <c r="BN357" s="92"/>
      <c r="BO357" s="92"/>
      <c r="BP357" s="92"/>
      <c r="BQ357" s="92"/>
      <c r="BR357" s="92"/>
      <c r="BS357" s="92"/>
      <c r="BT357" s="92"/>
      <c r="BU357" s="92"/>
      <c r="BV357" s="92"/>
      <c r="BW357" s="92"/>
      <c r="BX357" s="92"/>
      <c r="BY357" s="92"/>
      <c r="BZ357" s="92"/>
      <c r="CA357" s="92"/>
      <c r="CB357" s="92"/>
      <c r="CC357" s="92"/>
      <c r="CD357" s="92"/>
      <c r="CE357" s="92"/>
      <c r="CF357" s="92"/>
      <c r="CG357" s="92"/>
      <c r="CH357" s="92"/>
      <c r="CI357" s="92"/>
      <c r="CJ357" s="92"/>
      <c r="CK357" s="92"/>
      <c r="CL357" s="92"/>
    </row>
    <row r="358" spans="1:90">
      <c r="A358" s="92"/>
      <c r="B358" s="188"/>
      <c r="C358" s="319"/>
      <c r="D358" s="92"/>
      <c r="E358" s="92"/>
      <c r="F358" s="92"/>
      <c r="G358" s="92"/>
      <c r="H358" s="92"/>
      <c r="I358" s="92"/>
      <c r="J358" s="92"/>
      <c r="K358" s="92"/>
      <c r="L358" s="92"/>
      <c r="M358" s="92"/>
      <c r="N358" s="92"/>
      <c r="O358" s="92"/>
      <c r="P358" s="92"/>
      <c r="Q358" s="92"/>
      <c r="R358" s="92"/>
      <c r="S358" s="92"/>
      <c r="T358" s="92"/>
      <c r="U358" s="92"/>
      <c r="V358" s="92"/>
      <c r="W358" s="92"/>
      <c r="X358" s="92"/>
      <c r="Y358" s="92"/>
      <c r="Z358" s="92"/>
      <c r="AA358" s="92"/>
      <c r="AB358" s="92"/>
      <c r="AC358" s="92"/>
      <c r="AD358" s="92"/>
      <c r="AE358" s="92"/>
      <c r="AF358" s="92"/>
      <c r="AG358" s="92"/>
      <c r="AH358" s="92"/>
      <c r="AI358" s="92"/>
      <c r="AJ358" s="92"/>
      <c r="AK358" s="92"/>
      <c r="AL358" s="92"/>
      <c r="AM358" s="92"/>
      <c r="AN358" s="92"/>
      <c r="AO358" s="92"/>
      <c r="AP358" s="92"/>
      <c r="AQ358" s="92"/>
      <c r="AR358" s="92"/>
      <c r="AS358" s="92"/>
      <c r="AT358" s="92"/>
      <c r="AU358" s="92"/>
      <c r="AV358" s="92"/>
      <c r="AW358" s="92"/>
      <c r="AX358" s="92"/>
      <c r="AY358" s="92"/>
      <c r="AZ358" s="92"/>
      <c r="BA358" s="92"/>
      <c r="BB358" s="92"/>
      <c r="BC358" s="92"/>
      <c r="BD358" s="92"/>
      <c r="BE358" s="92"/>
      <c r="BF358" s="92"/>
      <c r="BG358" s="92"/>
      <c r="BH358" s="92"/>
      <c r="BI358" s="92"/>
      <c r="BJ358" s="92"/>
      <c r="BK358" s="92"/>
      <c r="BL358" s="92"/>
      <c r="BM358" s="92"/>
      <c r="BN358" s="92"/>
      <c r="BO358" s="92"/>
      <c r="BP358" s="92"/>
      <c r="BQ358" s="92"/>
      <c r="BR358" s="92"/>
      <c r="BS358" s="92"/>
      <c r="BT358" s="92"/>
      <c r="BU358" s="92"/>
      <c r="BV358" s="92"/>
      <c r="BW358" s="92"/>
      <c r="BX358" s="92"/>
      <c r="BY358" s="92"/>
      <c r="BZ358" s="92"/>
      <c r="CA358" s="92"/>
      <c r="CB358" s="92"/>
      <c r="CC358" s="92"/>
      <c r="CD358" s="92"/>
      <c r="CE358" s="92"/>
      <c r="CF358" s="92"/>
      <c r="CG358" s="92"/>
      <c r="CH358" s="92"/>
      <c r="CI358" s="92"/>
      <c r="CJ358" s="92"/>
      <c r="CK358" s="92"/>
      <c r="CL358" s="92"/>
    </row>
    <row r="359" spans="1:90">
      <c r="A359" s="92"/>
      <c r="B359" s="188"/>
      <c r="C359" s="319"/>
      <c r="D359" s="92"/>
      <c r="E359" s="92"/>
      <c r="F359" s="92"/>
      <c r="G359" s="92"/>
      <c r="H359" s="92"/>
      <c r="I359" s="92"/>
      <c r="J359" s="92"/>
      <c r="K359" s="92"/>
      <c r="L359" s="92"/>
      <c r="M359" s="92"/>
      <c r="N359" s="92"/>
      <c r="O359" s="92"/>
      <c r="P359" s="92"/>
      <c r="Q359" s="92"/>
      <c r="R359" s="92"/>
      <c r="S359" s="92"/>
      <c r="T359" s="92"/>
      <c r="U359" s="92"/>
      <c r="V359" s="92"/>
      <c r="W359" s="92"/>
      <c r="X359" s="92"/>
      <c r="Y359" s="92"/>
      <c r="Z359" s="92"/>
      <c r="AA359" s="92"/>
      <c r="AB359" s="92"/>
      <c r="AC359" s="92"/>
      <c r="AD359" s="92"/>
      <c r="AE359" s="92"/>
      <c r="AF359" s="92"/>
      <c r="AG359" s="92"/>
      <c r="AH359" s="92"/>
      <c r="AI359" s="92"/>
      <c r="AJ359" s="92"/>
      <c r="AK359" s="92"/>
      <c r="AL359" s="92"/>
      <c r="AM359" s="92"/>
      <c r="AN359" s="92"/>
      <c r="AO359" s="92"/>
      <c r="AP359" s="92"/>
      <c r="AQ359" s="92"/>
      <c r="AR359" s="92"/>
      <c r="AS359" s="92"/>
      <c r="AT359" s="92"/>
      <c r="AU359" s="92"/>
      <c r="AV359" s="92"/>
      <c r="AW359" s="92"/>
      <c r="AX359" s="92"/>
      <c r="AY359" s="92"/>
      <c r="AZ359" s="92"/>
      <c r="BA359" s="92"/>
      <c r="BB359" s="92"/>
      <c r="BC359" s="92"/>
      <c r="BD359" s="92"/>
      <c r="BE359" s="92"/>
      <c r="BF359" s="92"/>
      <c r="BG359" s="92"/>
      <c r="BH359" s="92"/>
      <c r="BI359" s="92"/>
      <c r="BJ359" s="92"/>
      <c r="BK359" s="92"/>
      <c r="BL359" s="92"/>
      <c r="BM359" s="92"/>
      <c r="BN359" s="92"/>
      <c r="BO359" s="92"/>
      <c r="BP359" s="92"/>
      <c r="BQ359" s="92"/>
      <c r="BR359" s="92"/>
      <c r="BS359" s="92"/>
      <c r="BT359" s="92"/>
      <c r="BU359" s="92"/>
      <c r="BV359" s="92"/>
      <c r="BW359" s="92"/>
      <c r="BX359" s="92"/>
      <c r="BY359" s="92"/>
      <c r="BZ359" s="92"/>
      <c r="CA359" s="92"/>
      <c r="CB359" s="92"/>
      <c r="CC359" s="92"/>
      <c r="CD359" s="92"/>
      <c r="CE359" s="92"/>
      <c r="CF359" s="92"/>
      <c r="CG359" s="92"/>
      <c r="CH359" s="92"/>
      <c r="CI359" s="92"/>
      <c r="CJ359" s="92"/>
      <c r="CK359" s="92"/>
      <c r="CL359" s="92"/>
    </row>
    <row r="360" spans="1:90">
      <c r="A360" s="92"/>
      <c r="B360" s="188"/>
      <c r="C360" s="319"/>
      <c r="D360" s="92"/>
      <c r="E360" s="92"/>
      <c r="F360" s="92"/>
      <c r="G360" s="92"/>
      <c r="H360" s="92"/>
      <c r="I360" s="92"/>
      <c r="J360" s="92"/>
      <c r="K360" s="92"/>
      <c r="L360" s="92"/>
      <c r="M360" s="92"/>
      <c r="N360" s="92"/>
      <c r="O360" s="92"/>
      <c r="P360" s="92"/>
      <c r="Q360" s="92"/>
      <c r="R360" s="92"/>
      <c r="S360" s="92"/>
      <c r="T360" s="92"/>
      <c r="U360" s="92"/>
      <c r="V360" s="92"/>
      <c r="W360" s="92"/>
      <c r="X360" s="92"/>
      <c r="Y360" s="92"/>
      <c r="Z360" s="92"/>
      <c r="AA360" s="92"/>
      <c r="AB360" s="92"/>
      <c r="AC360" s="92"/>
      <c r="AD360" s="92"/>
      <c r="AE360" s="92"/>
      <c r="AF360" s="92"/>
      <c r="AG360" s="92"/>
      <c r="AH360" s="92"/>
      <c r="AI360" s="92"/>
      <c r="AJ360" s="92"/>
      <c r="AK360" s="92"/>
      <c r="AL360" s="92"/>
      <c r="AM360" s="92"/>
      <c r="AN360" s="92"/>
      <c r="AO360" s="92"/>
      <c r="AP360" s="92"/>
      <c r="AQ360" s="92"/>
      <c r="AR360" s="92"/>
      <c r="AS360" s="92"/>
      <c r="AT360" s="92"/>
      <c r="AU360" s="92"/>
      <c r="AV360" s="92"/>
      <c r="AW360" s="92"/>
      <c r="AX360" s="92"/>
      <c r="AY360" s="92"/>
      <c r="AZ360" s="92"/>
      <c r="BA360" s="92"/>
      <c r="BB360" s="92"/>
      <c r="BC360" s="92"/>
      <c r="BD360" s="92"/>
      <c r="BE360" s="92"/>
      <c r="BF360" s="92"/>
      <c r="BG360" s="92"/>
      <c r="BH360" s="92"/>
      <c r="BI360" s="92"/>
      <c r="BJ360" s="92"/>
      <c r="BK360" s="92"/>
      <c r="BL360" s="92"/>
      <c r="BM360" s="92"/>
      <c r="BN360" s="92"/>
      <c r="BO360" s="92"/>
      <c r="BP360" s="92"/>
      <c r="BQ360" s="92"/>
      <c r="BR360" s="92"/>
      <c r="BS360" s="92"/>
      <c r="BT360" s="92"/>
      <c r="BU360" s="92"/>
      <c r="BV360" s="92"/>
      <c r="BW360" s="92"/>
      <c r="BX360" s="92"/>
      <c r="BY360" s="92"/>
      <c r="BZ360" s="92"/>
      <c r="CA360" s="92"/>
      <c r="CB360" s="92"/>
      <c r="CC360" s="92"/>
      <c r="CD360" s="92"/>
      <c r="CE360" s="92"/>
      <c r="CF360" s="92"/>
      <c r="CG360" s="92"/>
      <c r="CH360" s="92"/>
      <c r="CI360" s="92"/>
      <c r="CJ360" s="92"/>
      <c r="CK360" s="92"/>
      <c r="CL360" s="92"/>
    </row>
    <row r="361" spans="1:90">
      <c r="A361" s="92"/>
      <c r="B361" s="188"/>
      <c r="C361" s="319"/>
      <c r="D361" s="92"/>
      <c r="E361" s="92"/>
      <c r="F361" s="92"/>
      <c r="G361" s="92"/>
      <c r="H361" s="92"/>
      <c r="I361" s="92"/>
      <c r="J361" s="92"/>
      <c r="K361" s="92"/>
      <c r="L361" s="92"/>
      <c r="M361" s="92"/>
      <c r="N361" s="92"/>
      <c r="O361" s="92"/>
      <c r="P361" s="92"/>
      <c r="Q361" s="92"/>
      <c r="R361" s="92"/>
      <c r="S361" s="92"/>
      <c r="T361" s="92"/>
      <c r="U361" s="92"/>
      <c r="V361" s="92"/>
      <c r="W361" s="92"/>
      <c r="X361" s="92"/>
      <c r="Y361" s="92"/>
      <c r="Z361" s="92"/>
      <c r="AA361" s="92"/>
      <c r="AB361" s="92"/>
      <c r="AC361" s="92"/>
      <c r="AD361" s="92"/>
      <c r="AE361" s="92"/>
      <c r="AF361" s="92"/>
      <c r="AG361" s="92"/>
      <c r="AH361" s="92"/>
      <c r="AI361" s="92"/>
      <c r="AJ361" s="92"/>
      <c r="AK361" s="92"/>
      <c r="AL361" s="92"/>
      <c r="AM361" s="92"/>
      <c r="AN361" s="92"/>
      <c r="AO361" s="92"/>
      <c r="AP361" s="92"/>
      <c r="AQ361" s="92"/>
      <c r="AR361" s="92"/>
      <c r="AS361" s="92"/>
      <c r="AT361" s="92"/>
      <c r="AU361" s="92"/>
      <c r="AV361" s="92"/>
      <c r="AW361" s="92"/>
      <c r="AX361" s="92"/>
      <c r="AY361" s="92"/>
      <c r="AZ361" s="92"/>
      <c r="BA361" s="92"/>
      <c r="BB361" s="92"/>
      <c r="BC361" s="92"/>
      <c r="BD361" s="92"/>
      <c r="BE361" s="92"/>
      <c r="BF361" s="92"/>
      <c r="BG361" s="92"/>
      <c r="BH361" s="92"/>
      <c r="BI361" s="92"/>
      <c r="BJ361" s="92"/>
      <c r="BK361" s="92"/>
      <c r="BL361" s="92"/>
      <c r="BM361" s="92"/>
      <c r="BN361" s="92"/>
      <c r="BO361" s="92"/>
      <c r="BP361" s="92"/>
      <c r="BQ361" s="92"/>
      <c r="BR361" s="92"/>
      <c r="BS361" s="92"/>
      <c r="BT361" s="92"/>
      <c r="BU361" s="92"/>
      <c r="BV361" s="92"/>
      <c r="BW361" s="92"/>
      <c r="BX361" s="92"/>
      <c r="BY361" s="92"/>
      <c r="BZ361" s="92"/>
      <c r="CA361" s="92"/>
      <c r="CB361" s="92"/>
      <c r="CC361" s="92"/>
      <c r="CD361" s="92"/>
      <c r="CE361" s="92"/>
      <c r="CF361" s="92"/>
      <c r="CG361" s="92"/>
      <c r="CH361" s="92"/>
      <c r="CI361" s="92"/>
      <c r="CJ361" s="92"/>
      <c r="CK361" s="92"/>
      <c r="CL361" s="92"/>
    </row>
    <row r="362" spans="1:90">
      <c r="A362" s="92"/>
      <c r="B362" s="188"/>
      <c r="C362" s="319"/>
      <c r="D362" s="92"/>
      <c r="E362" s="92"/>
      <c r="F362" s="92"/>
      <c r="G362" s="92"/>
      <c r="H362" s="92"/>
      <c r="I362" s="92"/>
      <c r="J362" s="92"/>
      <c r="K362" s="92"/>
      <c r="L362" s="92"/>
      <c r="M362" s="92"/>
      <c r="N362" s="92"/>
      <c r="O362" s="92"/>
      <c r="P362" s="92"/>
      <c r="Q362" s="92"/>
      <c r="R362" s="92"/>
      <c r="S362" s="92"/>
      <c r="T362" s="92"/>
      <c r="U362" s="92"/>
      <c r="V362" s="92"/>
      <c r="W362" s="92"/>
      <c r="X362" s="92"/>
      <c r="Y362" s="92"/>
      <c r="Z362" s="92"/>
      <c r="AA362" s="92"/>
      <c r="AB362" s="92"/>
      <c r="AC362" s="92"/>
      <c r="AD362" s="92"/>
      <c r="AE362" s="92"/>
      <c r="AF362" s="92"/>
      <c r="AG362" s="92"/>
      <c r="AH362" s="92"/>
      <c r="AI362" s="92"/>
      <c r="AJ362" s="92"/>
      <c r="AK362" s="92"/>
      <c r="AL362" s="92"/>
      <c r="AM362" s="92"/>
      <c r="AN362" s="92"/>
      <c r="AO362" s="92"/>
      <c r="AP362" s="92"/>
      <c r="AQ362" s="92"/>
      <c r="AR362" s="92"/>
      <c r="AS362" s="92"/>
      <c r="AT362" s="92"/>
      <c r="AU362" s="92"/>
      <c r="AV362" s="92"/>
      <c r="AW362" s="92"/>
      <c r="AX362" s="92"/>
      <c r="AY362" s="92"/>
      <c r="AZ362" s="92"/>
      <c r="BA362" s="92"/>
      <c r="BB362" s="92"/>
      <c r="BC362" s="92"/>
      <c r="BD362" s="92"/>
      <c r="BE362" s="92"/>
      <c r="BF362" s="92"/>
      <c r="BG362" s="92"/>
      <c r="BH362" s="92"/>
      <c r="BI362" s="92"/>
      <c r="BJ362" s="92"/>
      <c r="BK362" s="92"/>
      <c r="BL362" s="92"/>
      <c r="BM362" s="92"/>
      <c r="BN362" s="92"/>
      <c r="BO362" s="92"/>
      <c r="BP362" s="92"/>
      <c r="BQ362" s="92"/>
      <c r="BR362" s="92"/>
      <c r="BS362" s="92"/>
      <c r="BT362" s="92"/>
      <c r="BU362" s="92"/>
      <c r="BV362" s="92"/>
      <c r="BW362" s="92"/>
      <c r="BX362" s="92"/>
      <c r="BY362" s="92"/>
      <c r="BZ362" s="92"/>
      <c r="CA362" s="92"/>
      <c r="CB362" s="92"/>
      <c r="CC362" s="92"/>
      <c r="CD362" s="92"/>
      <c r="CE362" s="92"/>
      <c r="CF362" s="92"/>
      <c r="CG362" s="92"/>
      <c r="CH362" s="92"/>
      <c r="CI362" s="92"/>
      <c r="CJ362" s="92"/>
      <c r="CK362" s="92"/>
      <c r="CL362" s="92"/>
    </row>
    <row r="363" spans="1:90">
      <c r="A363" s="92"/>
      <c r="B363" s="188"/>
      <c r="C363" s="319"/>
      <c r="D363" s="92"/>
      <c r="E363" s="92"/>
      <c r="F363" s="92"/>
      <c r="G363" s="92"/>
      <c r="H363" s="92"/>
      <c r="I363" s="92"/>
      <c r="J363" s="92"/>
      <c r="K363" s="92"/>
      <c r="L363" s="92"/>
      <c r="M363" s="92"/>
      <c r="N363" s="92"/>
      <c r="O363" s="92"/>
      <c r="P363" s="92"/>
      <c r="Q363" s="92"/>
      <c r="R363" s="92"/>
      <c r="S363" s="92"/>
      <c r="T363" s="92"/>
      <c r="U363" s="92"/>
      <c r="V363" s="92"/>
      <c r="W363" s="92"/>
      <c r="X363" s="92"/>
      <c r="Y363" s="92"/>
      <c r="Z363" s="92"/>
      <c r="AA363" s="92"/>
      <c r="AB363" s="92"/>
      <c r="AC363" s="92"/>
      <c r="AD363" s="92"/>
      <c r="AE363" s="92"/>
      <c r="AF363" s="92"/>
      <c r="AG363" s="92"/>
      <c r="AH363" s="92"/>
      <c r="AI363" s="92"/>
      <c r="AJ363" s="92"/>
      <c r="AK363" s="92"/>
      <c r="AL363" s="92"/>
      <c r="AM363" s="92"/>
      <c r="AN363" s="92"/>
      <c r="AO363" s="92"/>
      <c r="AP363" s="92"/>
      <c r="AQ363" s="92"/>
      <c r="AR363" s="92"/>
      <c r="AS363" s="92"/>
      <c r="AT363" s="92"/>
      <c r="AU363" s="92"/>
      <c r="AV363" s="92"/>
      <c r="AW363" s="92"/>
      <c r="AX363" s="92"/>
      <c r="AY363" s="92"/>
      <c r="AZ363" s="92"/>
      <c r="BA363" s="92"/>
      <c r="BB363" s="92"/>
      <c r="BC363" s="92"/>
      <c r="BD363" s="92"/>
      <c r="BE363" s="92"/>
      <c r="BF363" s="92"/>
      <c r="BG363" s="92"/>
      <c r="BH363" s="92"/>
      <c r="BI363" s="92"/>
      <c r="BJ363" s="92"/>
      <c r="BK363" s="92"/>
      <c r="BL363" s="92"/>
      <c r="BM363" s="92"/>
      <c r="BN363" s="92"/>
      <c r="BO363" s="92"/>
      <c r="BP363" s="92"/>
      <c r="BQ363" s="92"/>
      <c r="BR363" s="92"/>
      <c r="BS363" s="92"/>
      <c r="BT363" s="92"/>
      <c r="BU363" s="92"/>
      <c r="BV363" s="92"/>
      <c r="BW363" s="92"/>
      <c r="BX363" s="92"/>
      <c r="BY363" s="92"/>
      <c r="BZ363" s="92"/>
      <c r="CA363" s="92"/>
      <c r="CB363" s="92"/>
      <c r="CC363" s="92"/>
      <c r="CD363" s="92"/>
      <c r="CE363" s="92"/>
      <c r="CF363" s="92"/>
      <c r="CG363" s="92"/>
      <c r="CH363" s="92"/>
      <c r="CI363" s="92"/>
      <c r="CJ363" s="92"/>
      <c r="CK363" s="92"/>
      <c r="CL363" s="92"/>
    </row>
    <row r="364" spans="1:90">
      <c r="A364" s="92"/>
      <c r="B364" s="188"/>
      <c r="C364" s="319"/>
      <c r="D364" s="92"/>
      <c r="E364" s="92"/>
      <c r="F364" s="92"/>
      <c r="G364" s="92"/>
      <c r="H364" s="92"/>
      <c r="I364" s="92"/>
      <c r="J364" s="92"/>
      <c r="K364" s="92"/>
      <c r="L364" s="92"/>
      <c r="M364" s="92"/>
      <c r="N364" s="92"/>
      <c r="O364" s="92"/>
      <c r="P364" s="92"/>
      <c r="Q364" s="92"/>
      <c r="R364" s="92"/>
      <c r="S364" s="92"/>
      <c r="T364" s="92"/>
      <c r="U364" s="92"/>
      <c r="V364" s="92"/>
      <c r="W364" s="92"/>
      <c r="X364" s="92"/>
      <c r="Y364" s="92"/>
      <c r="Z364" s="92"/>
      <c r="AA364" s="92"/>
      <c r="AB364" s="92"/>
      <c r="AC364" s="92"/>
      <c r="AD364" s="92"/>
      <c r="AE364" s="92"/>
      <c r="AF364" s="92"/>
      <c r="AG364" s="92"/>
      <c r="AH364" s="92"/>
      <c r="AI364" s="92"/>
      <c r="AJ364" s="92"/>
      <c r="AK364" s="92"/>
      <c r="AL364" s="92"/>
      <c r="AM364" s="92"/>
      <c r="AN364" s="92"/>
      <c r="AO364" s="92"/>
      <c r="AP364" s="92"/>
      <c r="AQ364" s="92"/>
      <c r="AR364" s="92"/>
      <c r="AS364" s="92"/>
      <c r="AT364" s="92"/>
      <c r="AU364" s="92"/>
      <c r="AV364" s="92"/>
      <c r="AW364" s="92"/>
      <c r="AX364" s="92"/>
      <c r="AY364" s="92"/>
      <c r="AZ364" s="92"/>
      <c r="BA364" s="92"/>
      <c r="BB364" s="92"/>
      <c r="BC364" s="92"/>
      <c r="BD364" s="92"/>
      <c r="BE364" s="92"/>
      <c r="BF364" s="92"/>
      <c r="BG364" s="92"/>
      <c r="BH364" s="92"/>
      <c r="BI364" s="92"/>
      <c r="BJ364" s="92"/>
      <c r="BK364" s="92"/>
      <c r="BL364" s="92"/>
      <c r="BM364" s="92"/>
      <c r="BN364" s="92"/>
      <c r="BO364" s="92"/>
      <c r="BP364" s="92"/>
      <c r="BQ364" s="92"/>
      <c r="BR364" s="92"/>
      <c r="BS364" s="92"/>
      <c r="BT364" s="92"/>
      <c r="BU364" s="92"/>
      <c r="BV364" s="92"/>
      <c r="BW364" s="92"/>
      <c r="BX364" s="92"/>
      <c r="BY364" s="92"/>
      <c r="BZ364" s="92"/>
      <c r="CA364" s="92"/>
      <c r="CB364" s="92"/>
      <c r="CC364" s="92"/>
      <c r="CD364" s="92"/>
      <c r="CE364" s="92"/>
      <c r="CF364" s="92"/>
      <c r="CG364" s="92"/>
      <c r="CH364" s="92"/>
      <c r="CI364" s="92"/>
      <c r="CJ364" s="92"/>
      <c r="CK364" s="92"/>
      <c r="CL364" s="92"/>
    </row>
    <row r="365" spans="1:90">
      <c r="A365" s="92"/>
      <c r="B365" s="188"/>
      <c r="C365" s="319"/>
      <c r="D365" s="92"/>
      <c r="E365" s="92"/>
      <c r="F365" s="92"/>
      <c r="G365" s="92"/>
      <c r="H365" s="92"/>
      <c r="I365" s="92"/>
      <c r="J365" s="92"/>
      <c r="K365" s="92"/>
      <c r="L365" s="92"/>
      <c r="M365" s="92"/>
      <c r="N365" s="92"/>
      <c r="O365" s="92"/>
      <c r="P365" s="92"/>
      <c r="Q365" s="92"/>
      <c r="R365" s="92"/>
      <c r="S365" s="92"/>
      <c r="T365" s="92"/>
      <c r="U365" s="92"/>
      <c r="V365" s="92"/>
      <c r="W365" s="92"/>
      <c r="X365" s="92"/>
      <c r="Y365" s="92"/>
      <c r="Z365" s="92"/>
      <c r="AA365" s="92"/>
      <c r="AB365" s="92"/>
      <c r="AC365" s="92"/>
      <c r="AD365" s="92"/>
      <c r="AE365" s="92"/>
      <c r="AF365" s="92"/>
      <c r="AG365" s="92"/>
      <c r="AH365" s="92"/>
      <c r="AI365" s="92"/>
      <c r="AJ365" s="92"/>
      <c r="AK365" s="92"/>
      <c r="AL365" s="92"/>
      <c r="AM365" s="92"/>
      <c r="AN365" s="92"/>
      <c r="AO365" s="92"/>
      <c r="AP365" s="92"/>
      <c r="AQ365" s="92"/>
      <c r="AR365" s="92"/>
      <c r="AS365" s="92"/>
      <c r="AT365" s="92"/>
      <c r="AU365" s="92"/>
      <c r="AV365" s="92"/>
      <c r="AW365" s="92"/>
      <c r="AX365" s="92"/>
      <c r="AY365" s="92"/>
      <c r="AZ365" s="92"/>
      <c r="BA365" s="92"/>
      <c r="BB365" s="92"/>
      <c r="BC365" s="92"/>
      <c r="BD365" s="92"/>
      <c r="BE365" s="92"/>
      <c r="BF365" s="92"/>
      <c r="BG365" s="92"/>
      <c r="BH365" s="92"/>
      <c r="BI365" s="92"/>
      <c r="BJ365" s="92"/>
      <c r="BK365" s="92"/>
      <c r="BL365" s="92"/>
      <c r="BM365" s="92"/>
      <c r="BN365" s="92"/>
      <c r="BO365" s="92"/>
      <c r="BP365" s="92"/>
      <c r="BQ365" s="92"/>
      <c r="BR365" s="92"/>
      <c r="BS365" s="92"/>
      <c r="BT365" s="92"/>
      <c r="BU365" s="92"/>
      <c r="BV365" s="92"/>
      <c r="BW365" s="92"/>
      <c r="BX365" s="92"/>
      <c r="BY365" s="92"/>
      <c r="BZ365" s="92"/>
      <c r="CA365" s="92"/>
      <c r="CB365" s="92"/>
      <c r="CC365" s="92"/>
      <c r="CD365" s="92"/>
      <c r="CE365" s="92"/>
      <c r="CF365" s="92"/>
      <c r="CG365" s="92"/>
      <c r="CH365" s="92"/>
      <c r="CI365" s="92"/>
      <c r="CJ365" s="92"/>
      <c r="CK365" s="92"/>
      <c r="CL365" s="92"/>
    </row>
    <row r="366" spans="1:90">
      <c r="A366" s="92"/>
      <c r="B366" s="188"/>
      <c r="C366" s="319"/>
      <c r="D366" s="92"/>
      <c r="E366" s="92"/>
      <c r="F366" s="92"/>
      <c r="G366" s="92"/>
      <c r="H366" s="92"/>
      <c r="I366" s="92"/>
      <c r="J366" s="92"/>
      <c r="K366" s="92"/>
      <c r="L366" s="92"/>
      <c r="M366" s="92"/>
      <c r="N366" s="92"/>
      <c r="O366" s="92"/>
      <c r="P366" s="92"/>
      <c r="Q366" s="92"/>
      <c r="R366" s="92"/>
      <c r="S366" s="92"/>
      <c r="T366" s="92"/>
      <c r="U366" s="92"/>
      <c r="V366" s="92"/>
      <c r="W366" s="92"/>
      <c r="X366" s="92"/>
      <c r="Y366" s="92"/>
      <c r="Z366" s="92"/>
      <c r="AA366" s="92"/>
      <c r="AB366" s="92"/>
      <c r="AC366" s="92"/>
      <c r="AD366" s="92"/>
      <c r="AE366" s="92"/>
      <c r="AF366" s="92"/>
      <c r="AG366" s="92"/>
      <c r="AH366" s="92"/>
      <c r="AI366" s="92"/>
      <c r="AJ366" s="92"/>
      <c r="AK366" s="92"/>
      <c r="AL366" s="92"/>
      <c r="AM366" s="92"/>
      <c r="AN366" s="92"/>
      <c r="AO366" s="92"/>
      <c r="AP366" s="92"/>
      <c r="AQ366" s="92"/>
      <c r="AR366" s="92"/>
      <c r="AS366" s="92"/>
      <c r="AT366" s="92"/>
      <c r="AU366" s="92"/>
      <c r="AV366" s="92"/>
      <c r="AW366" s="92"/>
      <c r="AX366" s="92"/>
      <c r="AY366" s="92"/>
      <c r="AZ366" s="92"/>
      <c r="BA366" s="92"/>
      <c r="BB366" s="92"/>
      <c r="BC366" s="92"/>
      <c r="BD366" s="92"/>
      <c r="BE366" s="92"/>
      <c r="BF366" s="92"/>
      <c r="BG366" s="92"/>
      <c r="BH366" s="92"/>
      <c r="BI366" s="92"/>
      <c r="BJ366" s="92"/>
      <c r="BK366" s="92"/>
      <c r="BL366" s="92"/>
      <c r="BM366" s="92"/>
      <c r="BN366" s="92"/>
      <c r="BO366" s="92"/>
      <c r="BP366" s="92"/>
      <c r="BQ366" s="92"/>
      <c r="BR366" s="92"/>
      <c r="BS366" s="92"/>
      <c r="BT366" s="92"/>
      <c r="BU366" s="92"/>
      <c r="BV366" s="92"/>
      <c r="BW366" s="92"/>
      <c r="BX366" s="92"/>
      <c r="BY366" s="92"/>
      <c r="BZ366" s="92"/>
      <c r="CA366" s="92"/>
      <c r="CB366" s="92"/>
      <c r="CC366" s="92"/>
      <c r="CD366" s="92"/>
      <c r="CE366" s="92"/>
      <c r="CF366" s="92"/>
      <c r="CG366" s="92"/>
      <c r="CH366" s="92"/>
      <c r="CI366" s="92"/>
      <c r="CJ366" s="92"/>
      <c r="CK366" s="92"/>
      <c r="CL366" s="92"/>
    </row>
    <row r="367" spans="1:90">
      <c r="A367" s="92"/>
      <c r="B367" s="188"/>
      <c r="C367" s="319"/>
      <c r="D367" s="92"/>
      <c r="E367" s="92"/>
      <c r="F367" s="92"/>
      <c r="G367" s="92"/>
      <c r="H367" s="92"/>
      <c r="I367" s="92"/>
      <c r="J367" s="92"/>
      <c r="K367" s="92"/>
      <c r="L367" s="92"/>
      <c r="M367" s="92"/>
      <c r="N367" s="92"/>
      <c r="O367" s="92"/>
      <c r="P367" s="92"/>
      <c r="Q367" s="92"/>
      <c r="R367" s="92"/>
      <c r="S367" s="92"/>
      <c r="T367" s="92"/>
      <c r="U367" s="92"/>
      <c r="V367" s="92"/>
      <c r="W367" s="92"/>
      <c r="X367" s="92"/>
      <c r="Y367" s="92"/>
      <c r="Z367" s="92"/>
      <c r="AA367" s="92"/>
      <c r="AB367" s="92"/>
      <c r="AC367" s="92"/>
      <c r="AD367" s="92"/>
      <c r="AE367" s="92"/>
      <c r="AF367" s="92"/>
      <c r="AG367" s="92"/>
      <c r="AH367" s="92"/>
      <c r="AI367" s="92"/>
      <c r="AJ367" s="92"/>
      <c r="AK367" s="92"/>
      <c r="AL367" s="92"/>
      <c r="AM367" s="92"/>
      <c r="AN367" s="92"/>
      <c r="AO367" s="92"/>
      <c r="AP367" s="92"/>
      <c r="AQ367" s="92"/>
      <c r="AR367" s="92"/>
      <c r="AS367" s="92"/>
      <c r="AT367" s="92"/>
      <c r="AU367" s="92"/>
      <c r="AV367" s="92"/>
      <c r="AW367" s="92"/>
      <c r="AX367" s="92"/>
      <c r="AY367" s="92"/>
      <c r="AZ367" s="92"/>
      <c r="BA367" s="92"/>
      <c r="BB367" s="92"/>
      <c r="BC367" s="92"/>
      <c r="BD367" s="92"/>
      <c r="BE367" s="92"/>
      <c r="BF367" s="92"/>
      <c r="BG367" s="92"/>
      <c r="BH367" s="92"/>
      <c r="BI367" s="92"/>
      <c r="BJ367" s="92"/>
      <c r="BK367" s="92"/>
      <c r="BL367" s="92"/>
      <c r="BM367" s="92"/>
      <c r="BN367" s="92"/>
      <c r="BO367" s="92"/>
      <c r="BP367" s="92"/>
      <c r="BQ367" s="92"/>
      <c r="BR367" s="92"/>
      <c r="BS367" s="92"/>
      <c r="BT367" s="92"/>
      <c r="BU367" s="92"/>
      <c r="BV367" s="92"/>
      <c r="BW367" s="92"/>
      <c r="BX367" s="92"/>
      <c r="BY367" s="92"/>
      <c r="BZ367" s="92"/>
      <c r="CA367" s="92"/>
      <c r="CB367" s="92"/>
      <c r="CC367" s="92"/>
      <c r="CD367" s="92"/>
      <c r="CE367" s="92"/>
      <c r="CF367" s="92"/>
      <c r="CG367" s="92"/>
      <c r="CH367" s="92"/>
      <c r="CI367" s="92"/>
      <c r="CJ367" s="92"/>
      <c r="CK367" s="92"/>
      <c r="CL367" s="92"/>
    </row>
    <row r="368" spans="1:90">
      <c r="A368" s="92"/>
      <c r="B368" s="188"/>
      <c r="C368" s="319"/>
      <c r="D368" s="92"/>
      <c r="E368" s="92"/>
      <c r="F368" s="92"/>
      <c r="G368" s="92"/>
      <c r="H368" s="92"/>
      <c r="I368" s="92"/>
      <c r="J368" s="92"/>
      <c r="K368" s="92"/>
      <c r="L368" s="92"/>
      <c r="M368" s="92"/>
      <c r="N368" s="92"/>
      <c r="O368" s="92"/>
      <c r="P368" s="92"/>
      <c r="Q368" s="92"/>
      <c r="R368" s="92"/>
      <c r="S368" s="92"/>
      <c r="T368" s="92"/>
      <c r="U368" s="92"/>
      <c r="V368" s="92"/>
      <c r="W368" s="92"/>
      <c r="X368" s="92"/>
      <c r="Y368" s="92"/>
      <c r="Z368" s="92"/>
      <c r="AA368" s="92"/>
      <c r="AB368" s="92"/>
      <c r="AC368" s="92"/>
      <c r="AD368" s="92"/>
      <c r="AE368" s="92"/>
      <c r="AF368" s="92"/>
      <c r="AG368" s="92"/>
      <c r="AH368" s="92"/>
      <c r="AI368" s="92"/>
      <c r="AJ368" s="92"/>
      <c r="AK368" s="92"/>
      <c r="AL368" s="92"/>
      <c r="AM368" s="92"/>
      <c r="AN368" s="92"/>
      <c r="AO368" s="92"/>
      <c r="AP368" s="92"/>
      <c r="AQ368" s="92"/>
      <c r="AR368" s="92"/>
      <c r="AS368" s="92"/>
      <c r="AT368" s="92"/>
      <c r="AU368" s="92"/>
      <c r="AV368" s="92"/>
      <c r="AW368" s="92"/>
      <c r="AX368" s="92"/>
      <c r="AY368" s="92"/>
      <c r="AZ368" s="92"/>
      <c r="BA368" s="92"/>
      <c r="BB368" s="92"/>
      <c r="BC368" s="92"/>
      <c r="BD368" s="92"/>
      <c r="BE368" s="92"/>
      <c r="BF368" s="92"/>
      <c r="BG368" s="92"/>
      <c r="BH368" s="92"/>
      <c r="BI368" s="92"/>
      <c r="BJ368" s="92"/>
      <c r="BK368" s="92"/>
      <c r="BL368" s="92"/>
      <c r="BM368" s="92"/>
      <c r="BN368" s="92"/>
      <c r="BO368" s="92"/>
      <c r="BP368" s="92"/>
      <c r="BQ368" s="92"/>
      <c r="BR368" s="92"/>
      <c r="BS368" s="92"/>
      <c r="BT368" s="92"/>
      <c r="BU368" s="92"/>
      <c r="BV368" s="92"/>
      <c r="BW368" s="92"/>
      <c r="BX368" s="92"/>
      <c r="BY368" s="92"/>
      <c r="BZ368" s="92"/>
      <c r="CA368" s="92"/>
      <c r="CB368" s="92"/>
      <c r="CC368" s="92"/>
      <c r="CD368" s="92"/>
      <c r="CE368" s="92"/>
      <c r="CF368" s="92"/>
      <c r="CG368" s="92"/>
      <c r="CH368" s="92"/>
      <c r="CI368" s="92"/>
      <c r="CJ368" s="92"/>
      <c r="CK368" s="92"/>
      <c r="CL368" s="92"/>
    </row>
    <row r="369" spans="1:90">
      <c r="A369" s="92"/>
      <c r="B369" s="188"/>
      <c r="C369" s="319"/>
      <c r="D369" s="92"/>
      <c r="E369" s="92"/>
      <c r="F369" s="92"/>
      <c r="G369" s="92"/>
      <c r="H369" s="92"/>
      <c r="I369" s="92"/>
      <c r="J369" s="92"/>
      <c r="K369" s="92"/>
      <c r="L369" s="92"/>
      <c r="M369" s="92"/>
      <c r="N369" s="92"/>
      <c r="O369" s="92"/>
      <c r="P369" s="92"/>
      <c r="Q369" s="92"/>
      <c r="R369" s="92"/>
      <c r="S369" s="92"/>
      <c r="T369" s="92"/>
      <c r="U369" s="92"/>
      <c r="V369" s="92"/>
      <c r="W369" s="92"/>
      <c r="X369" s="92"/>
      <c r="Y369" s="92"/>
      <c r="Z369" s="92"/>
      <c r="AA369" s="92"/>
      <c r="AB369" s="92"/>
      <c r="AC369" s="92"/>
      <c r="AD369" s="92"/>
      <c r="AE369" s="92"/>
      <c r="AF369" s="92"/>
      <c r="AG369" s="92"/>
      <c r="AH369" s="92"/>
      <c r="AI369" s="92"/>
      <c r="AJ369" s="92"/>
      <c r="AK369" s="92"/>
      <c r="AL369" s="92"/>
      <c r="AM369" s="92"/>
      <c r="AN369" s="92"/>
      <c r="AO369" s="92"/>
      <c r="AP369" s="92"/>
      <c r="AQ369" s="92"/>
      <c r="AR369" s="92"/>
      <c r="AS369" s="92"/>
      <c r="AT369" s="92"/>
      <c r="AU369" s="92"/>
      <c r="AV369" s="92"/>
      <c r="AW369" s="92"/>
      <c r="AX369" s="92"/>
      <c r="AY369" s="92"/>
      <c r="AZ369" s="92"/>
      <c r="BA369" s="92"/>
      <c r="BB369" s="92"/>
      <c r="BC369" s="92"/>
      <c r="BD369" s="92"/>
      <c r="BE369" s="92"/>
      <c r="BF369" s="92"/>
      <c r="BG369" s="92"/>
      <c r="BH369" s="92"/>
      <c r="BI369" s="92"/>
      <c r="BJ369" s="92"/>
      <c r="BK369" s="92"/>
      <c r="BL369" s="92"/>
      <c r="BM369" s="92"/>
      <c r="BN369" s="92"/>
      <c r="BO369" s="92"/>
      <c r="BP369" s="92"/>
      <c r="BQ369" s="92"/>
      <c r="BR369" s="92"/>
      <c r="BS369" s="92"/>
      <c r="BT369" s="92"/>
      <c r="BU369" s="92"/>
      <c r="BV369" s="92"/>
      <c r="BW369" s="92"/>
      <c r="BX369" s="92"/>
      <c r="BY369" s="92"/>
      <c r="BZ369" s="92"/>
      <c r="CA369" s="92"/>
      <c r="CB369" s="92"/>
      <c r="CC369" s="92"/>
      <c r="CD369" s="92"/>
      <c r="CE369" s="92"/>
      <c r="CF369" s="92"/>
      <c r="CG369" s="92"/>
      <c r="CH369" s="92"/>
      <c r="CI369" s="92"/>
      <c r="CJ369" s="92"/>
      <c r="CK369" s="92"/>
      <c r="CL369" s="92"/>
    </row>
    <row r="370" spans="1:90">
      <c r="A370" s="92"/>
      <c r="B370" s="188"/>
      <c r="C370" s="319"/>
      <c r="D370" s="92"/>
      <c r="E370" s="92"/>
      <c r="F370" s="92"/>
      <c r="G370" s="92"/>
      <c r="H370" s="92"/>
      <c r="I370" s="92"/>
      <c r="J370" s="92"/>
      <c r="K370" s="92"/>
      <c r="L370" s="92"/>
      <c r="M370" s="92"/>
      <c r="N370" s="92"/>
      <c r="O370" s="92"/>
      <c r="P370" s="92"/>
      <c r="Q370" s="92"/>
      <c r="R370" s="92"/>
      <c r="S370" s="92"/>
      <c r="T370" s="92"/>
      <c r="U370" s="92"/>
      <c r="V370" s="92"/>
      <c r="W370" s="92"/>
      <c r="X370" s="92"/>
      <c r="Y370" s="92"/>
      <c r="Z370" s="92"/>
      <c r="AA370" s="92"/>
      <c r="AB370" s="92"/>
      <c r="AC370" s="92"/>
      <c r="AD370" s="92"/>
      <c r="AE370" s="92"/>
      <c r="AF370" s="92"/>
      <c r="AG370" s="92"/>
      <c r="AH370" s="92"/>
      <c r="AI370" s="92"/>
      <c r="AJ370" s="92"/>
      <c r="AK370" s="92"/>
      <c r="AL370" s="92"/>
      <c r="AM370" s="92"/>
      <c r="AN370" s="92"/>
      <c r="AO370" s="92"/>
      <c r="AP370" s="92"/>
      <c r="AQ370" s="92"/>
      <c r="AR370" s="92"/>
      <c r="AS370" s="92"/>
      <c r="AT370" s="92"/>
      <c r="AU370" s="92"/>
      <c r="AV370" s="92"/>
      <c r="AW370" s="92"/>
      <c r="AX370" s="92"/>
      <c r="AY370" s="92"/>
      <c r="AZ370" s="92"/>
      <c r="BA370" s="92"/>
      <c r="BB370" s="92"/>
      <c r="BC370" s="92"/>
      <c r="BD370" s="92"/>
      <c r="BE370" s="92"/>
      <c r="BF370" s="92"/>
      <c r="BG370" s="92"/>
      <c r="BH370" s="92"/>
      <c r="BI370" s="92"/>
      <c r="BJ370" s="92"/>
      <c r="BK370" s="92"/>
      <c r="BL370" s="92"/>
      <c r="BM370" s="92"/>
      <c r="BN370" s="92"/>
      <c r="BO370" s="92"/>
      <c r="BP370" s="92"/>
      <c r="BQ370" s="92"/>
      <c r="BR370" s="92"/>
      <c r="BS370" s="92"/>
      <c r="BT370" s="92"/>
      <c r="BU370" s="92"/>
      <c r="BV370" s="92"/>
      <c r="BW370" s="92"/>
      <c r="BX370" s="92"/>
      <c r="BY370" s="92"/>
      <c r="BZ370" s="92"/>
      <c r="CA370" s="92"/>
      <c r="CB370" s="92"/>
      <c r="CC370" s="92"/>
      <c r="CD370" s="92"/>
      <c r="CE370" s="92"/>
      <c r="CF370" s="92"/>
      <c r="CG370" s="92"/>
      <c r="CH370" s="92"/>
      <c r="CI370" s="92"/>
      <c r="CJ370" s="92"/>
      <c r="CK370" s="92"/>
      <c r="CL370" s="92"/>
    </row>
    <row r="371" spans="1:90">
      <c r="A371" s="92"/>
      <c r="B371" s="188"/>
      <c r="C371" s="319"/>
      <c r="D371" s="92"/>
      <c r="E371" s="92"/>
      <c r="F371" s="92"/>
      <c r="G371" s="92"/>
      <c r="H371" s="92"/>
      <c r="I371" s="92"/>
      <c r="J371" s="92"/>
      <c r="K371" s="92"/>
      <c r="L371" s="92"/>
      <c r="M371" s="92"/>
      <c r="N371" s="92"/>
      <c r="O371" s="92"/>
      <c r="P371" s="92"/>
      <c r="Q371" s="92"/>
      <c r="R371" s="92"/>
      <c r="S371" s="92"/>
      <c r="T371" s="92"/>
      <c r="U371" s="92"/>
      <c r="V371" s="92"/>
      <c r="W371" s="92"/>
      <c r="X371" s="92"/>
      <c r="Y371" s="92"/>
      <c r="Z371" s="92"/>
      <c r="AA371" s="92"/>
      <c r="AB371" s="92"/>
      <c r="AC371" s="92"/>
      <c r="AD371" s="92"/>
      <c r="AE371" s="92"/>
      <c r="AF371" s="92"/>
      <c r="AG371" s="92"/>
      <c r="AH371" s="92"/>
      <c r="AI371" s="92"/>
      <c r="AJ371" s="92"/>
      <c r="AK371" s="92"/>
      <c r="AL371" s="92"/>
      <c r="AM371" s="92"/>
      <c r="AN371" s="92"/>
      <c r="AO371" s="92"/>
      <c r="AP371" s="92"/>
      <c r="AQ371" s="92"/>
      <c r="AR371" s="92"/>
      <c r="AS371" s="92"/>
      <c r="AT371" s="92"/>
      <c r="AU371" s="92"/>
      <c r="AV371" s="92"/>
      <c r="AW371" s="92"/>
      <c r="AX371" s="92"/>
      <c r="AY371" s="92"/>
      <c r="AZ371" s="92"/>
      <c r="BA371" s="92"/>
      <c r="BB371" s="92"/>
      <c r="BC371" s="92"/>
      <c r="BD371" s="92"/>
      <c r="BE371" s="92"/>
      <c r="BF371" s="92"/>
      <c r="BG371" s="92"/>
      <c r="BH371" s="92"/>
      <c r="BI371" s="92"/>
      <c r="BJ371" s="92"/>
      <c r="BK371" s="92"/>
      <c r="BL371" s="92"/>
      <c r="BM371" s="92"/>
      <c r="BN371" s="92"/>
      <c r="BO371" s="92"/>
      <c r="BP371" s="92"/>
      <c r="BQ371" s="92"/>
      <c r="BR371" s="92"/>
      <c r="BS371" s="92"/>
      <c r="BT371" s="92"/>
      <c r="BU371" s="92"/>
      <c r="BV371" s="92"/>
      <c r="BW371" s="92"/>
      <c r="BX371" s="92"/>
      <c r="BY371" s="92"/>
      <c r="BZ371" s="92"/>
      <c r="CA371" s="92"/>
      <c r="CB371" s="92"/>
      <c r="CC371" s="92"/>
      <c r="CD371" s="92"/>
      <c r="CE371" s="92"/>
      <c r="CF371" s="92"/>
      <c r="CG371" s="92"/>
      <c r="CH371" s="92"/>
      <c r="CI371" s="92"/>
      <c r="CJ371" s="92"/>
      <c r="CK371" s="92"/>
      <c r="CL371" s="92"/>
    </row>
    <row r="372" spans="1:90">
      <c r="A372" s="92"/>
      <c r="B372" s="188"/>
      <c r="C372" s="319"/>
      <c r="D372" s="92"/>
      <c r="E372" s="92"/>
      <c r="F372" s="92"/>
      <c r="G372" s="92"/>
      <c r="H372" s="92"/>
      <c r="I372" s="92"/>
      <c r="J372" s="92"/>
      <c r="K372" s="92"/>
      <c r="L372" s="92"/>
      <c r="M372" s="92"/>
      <c r="N372" s="92"/>
      <c r="O372" s="92"/>
      <c r="P372" s="92"/>
      <c r="Q372" s="92"/>
      <c r="R372" s="92"/>
      <c r="S372" s="92"/>
      <c r="T372" s="92"/>
      <c r="U372" s="92"/>
      <c r="V372" s="92"/>
      <c r="W372" s="92"/>
      <c r="X372" s="92"/>
      <c r="Y372" s="92"/>
      <c r="Z372" s="92"/>
      <c r="AA372" s="92"/>
      <c r="AB372" s="92"/>
      <c r="AC372" s="92"/>
      <c r="AD372" s="92"/>
      <c r="AE372" s="92"/>
      <c r="AF372" s="92"/>
      <c r="AG372" s="92"/>
      <c r="AH372" s="92"/>
      <c r="AI372" s="92"/>
      <c r="AJ372" s="92"/>
      <c r="AK372" s="92"/>
      <c r="AL372" s="92"/>
      <c r="AM372" s="92"/>
      <c r="AN372" s="92"/>
      <c r="AO372" s="92"/>
      <c r="AP372" s="92"/>
      <c r="AQ372" s="92"/>
      <c r="AR372" s="92"/>
      <c r="AS372" s="92"/>
      <c r="AT372" s="92"/>
      <c r="AU372" s="92"/>
      <c r="AV372" s="92"/>
      <c r="AW372" s="92"/>
      <c r="AX372" s="92"/>
      <c r="AY372" s="92"/>
      <c r="AZ372" s="92"/>
      <c r="BA372" s="92"/>
      <c r="BB372" s="92"/>
      <c r="BC372" s="92"/>
      <c r="BD372" s="92"/>
      <c r="BE372" s="92"/>
      <c r="BF372" s="92"/>
      <c r="BG372" s="92"/>
      <c r="BH372" s="92"/>
      <c r="BI372" s="92"/>
      <c r="BJ372" s="92"/>
      <c r="BK372" s="92"/>
      <c r="BL372" s="92"/>
      <c r="BM372" s="92"/>
      <c r="BN372" s="92"/>
      <c r="BO372" s="92"/>
      <c r="BP372" s="92"/>
      <c r="BQ372" s="92"/>
      <c r="BR372" s="92"/>
      <c r="BS372" s="92"/>
      <c r="BT372" s="92"/>
      <c r="BU372" s="92"/>
      <c r="BV372" s="92"/>
      <c r="BW372" s="92"/>
      <c r="BX372" s="92"/>
      <c r="BY372" s="92"/>
      <c r="BZ372" s="92"/>
      <c r="CA372" s="92"/>
      <c r="CB372" s="92"/>
      <c r="CC372" s="92"/>
      <c r="CD372" s="92"/>
      <c r="CE372" s="92"/>
      <c r="CF372" s="92"/>
      <c r="CG372" s="92"/>
      <c r="CH372" s="92"/>
      <c r="CI372" s="92"/>
      <c r="CJ372" s="92"/>
      <c r="CK372" s="92"/>
      <c r="CL372" s="92"/>
    </row>
    <row r="373" spans="1:90">
      <c r="A373" s="92"/>
      <c r="B373" s="188"/>
      <c r="C373" s="319"/>
      <c r="D373" s="92"/>
      <c r="E373" s="92"/>
      <c r="F373" s="92"/>
      <c r="G373" s="92"/>
      <c r="H373" s="92"/>
      <c r="I373" s="92"/>
      <c r="J373" s="92"/>
      <c r="K373" s="92"/>
      <c r="L373" s="92"/>
      <c r="M373" s="92"/>
      <c r="N373" s="92"/>
      <c r="O373" s="92"/>
      <c r="P373" s="92"/>
      <c r="Q373" s="92"/>
      <c r="R373" s="92"/>
      <c r="S373" s="92"/>
      <c r="T373" s="92"/>
      <c r="U373" s="92"/>
      <c r="V373" s="92"/>
      <c r="W373" s="92"/>
      <c r="X373" s="92"/>
      <c r="Y373" s="92"/>
      <c r="Z373" s="92"/>
      <c r="AA373" s="92"/>
      <c r="AB373" s="92"/>
      <c r="AC373" s="92"/>
      <c r="AD373" s="92"/>
      <c r="AE373" s="92"/>
      <c r="AF373" s="92"/>
      <c r="AG373" s="92"/>
      <c r="AH373" s="92"/>
      <c r="AI373" s="92"/>
      <c r="AJ373" s="92"/>
      <c r="AK373" s="92"/>
      <c r="AL373" s="92"/>
      <c r="AM373" s="92"/>
      <c r="AN373" s="92"/>
      <c r="AO373" s="92"/>
      <c r="AP373" s="92"/>
      <c r="AQ373" s="92"/>
      <c r="AR373" s="92"/>
      <c r="AS373" s="92"/>
      <c r="AT373" s="92"/>
      <c r="AU373" s="92"/>
      <c r="AV373" s="92"/>
      <c r="AW373" s="92"/>
      <c r="AX373" s="92"/>
      <c r="AY373" s="92"/>
      <c r="AZ373" s="92"/>
      <c r="BA373" s="92"/>
      <c r="BB373" s="92"/>
      <c r="BC373" s="92"/>
      <c r="BD373" s="92"/>
      <c r="BE373" s="92"/>
      <c r="BF373" s="92"/>
      <c r="BG373" s="92"/>
      <c r="BH373" s="92"/>
      <c r="BI373" s="92"/>
      <c r="BJ373" s="92"/>
      <c r="BK373" s="92"/>
      <c r="BL373" s="92"/>
      <c r="BM373" s="92"/>
      <c r="BN373" s="92"/>
      <c r="BO373" s="92"/>
      <c r="BP373" s="92"/>
      <c r="BQ373" s="92"/>
      <c r="BR373" s="92"/>
      <c r="BS373" s="92"/>
      <c r="BT373" s="92"/>
      <c r="BU373" s="92"/>
      <c r="BV373" s="92"/>
      <c r="BW373" s="92"/>
      <c r="BX373" s="92"/>
      <c r="BY373" s="92"/>
      <c r="BZ373" s="92"/>
      <c r="CA373" s="92"/>
      <c r="CB373" s="92"/>
      <c r="CC373" s="92"/>
      <c r="CD373" s="92"/>
      <c r="CE373" s="92"/>
      <c r="CF373" s="92"/>
      <c r="CG373" s="92"/>
      <c r="CH373" s="92"/>
      <c r="CI373" s="92"/>
      <c r="CJ373" s="92"/>
      <c r="CK373" s="92"/>
      <c r="CL373" s="92"/>
    </row>
    <row r="374" spans="1:90">
      <c r="A374" s="92"/>
      <c r="B374" s="188"/>
      <c r="C374" s="319"/>
      <c r="D374" s="92"/>
      <c r="E374" s="92"/>
      <c r="F374" s="92"/>
      <c r="G374" s="92"/>
      <c r="H374" s="92"/>
      <c r="I374" s="92"/>
      <c r="J374" s="92"/>
      <c r="K374" s="92"/>
      <c r="L374" s="92"/>
      <c r="M374" s="92"/>
      <c r="N374" s="92"/>
      <c r="O374" s="92"/>
      <c r="P374" s="92"/>
      <c r="Q374" s="92"/>
      <c r="R374" s="92"/>
      <c r="S374" s="92"/>
      <c r="T374" s="92"/>
      <c r="U374" s="92"/>
      <c r="V374" s="92"/>
      <c r="W374" s="92"/>
      <c r="X374" s="92"/>
      <c r="Y374" s="92"/>
      <c r="Z374" s="92"/>
      <c r="AA374" s="92"/>
      <c r="AB374" s="92"/>
      <c r="AC374" s="92"/>
      <c r="AD374" s="92"/>
      <c r="AE374" s="92"/>
      <c r="AF374" s="92"/>
      <c r="AG374" s="92"/>
      <c r="AH374" s="92"/>
      <c r="AI374" s="92"/>
      <c r="AJ374" s="92"/>
      <c r="AK374" s="92"/>
      <c r="AL374" s="92"/>
      <c r="AM374" s="92"/>
      <c r="AN374" s="92"/>
      <c r="AO374" s="92"/>
      <c r="AP374" s="92"/>
      <c r="AQ374" s="92"/>
      <c r="AR374" s="92"/>
      <c r="AS374" s="92"/>
      <c r="AT374" s="92"/>
      <c r="AU374" s="92"/>
      <c r="AV374" s="92"/>
      <c r="AW374" s="92"/>
      <c r="AX374" s="92"/>
      <c r="AY374" s="92"/>
      <c r="AZ374" s="92"/>
      <c r="BA374" s="92"/>
      <c r="BB374" s="92"/>
      <c r="BC374" s="92"/>
      <c r="BD374" s="92"/>
      <c r="BE374" s="92"/>
      <c r="BF374" s="92"/>
      <c r="BG374" s="92"/>
      <c r="BH374" s="92"/>
      <c r="BI374" s="92"/>
      <c r="BJ374" s="92"/>
      <c r="BK374" s="92"/>
      <c r="BL374" s="92"/>
      <c r="BM374" s="92"/>
      <c r="BN374" s="92"/>
      <c r="BO374" s="92"/>
      <c r="BP374" s="92"/>
      <c r="BQ374" s="92"/>
      <c r="BR374" s="92"/>
      <c r="BS374" s="92"/>
      <c r="BT374" s="92"/>
      <c r="BU374" s="92"/>
      <c r="BV374" s="92"/>
      <c r="BW374" s="92"/>
      <c r="BX374" s="92"/>
      <c r="BY374" s="92"/>
      <c r="BZ374" s="92"/>
      <c r="CA374" s="92"/>
      <c r="CB374" s="92"/>
      <c r="CC374" s="92"/>
      <c r="CD374" s="92"/>
      <c r="CE374" s="92"/>
      <c r="CF374" s="92"/>
      <c r="CG374" s="92"/>
      <c r="CH374" s="92"/>
      <c r="CI374" s="92"/>
      <c r="CJ374" s="92"/>
      <c r="CK374" s="92"/>
      <c r="CL374" s="92"/>
    </row>
    <row r="375" spans="1:90">
      <c r="A375" s="92"/>
      <c r="B375" s="188"/>
      <c r="C375" s="319"/>
      <c r="D375" s="92"/>
      <c r="E375" s="92"/>
      <c r="F375" s="92"/>
      <c r="G375" s="92"/>
      <c r="H375" s="92"/>
      <c r="I375" s="92"/>
      <c r="J375" s="92"/>
      <c r="K375" s="92"/>
      <c r="L375" s="92"/>
      <c r="M375" s="92"/>
      <c r="N375" s="92"/>
      <c r="O375" s="92"/>
      <c r="P375" s="92"/>
      <c r="Q375" s="92"/>
      <c r="R375" s="92"/>
      <c r="S375" s="92"/>
      <c r="T375" s="92"/>
      <c r="U375" s="92"/>
      <c r="V375" s="92"/>
      <c r="W375" s="92"/>
      <c r="X375" s="92"/>
      <c r="Y375" s="92"/>
      <c r="Z375" s="92"/>
      <c r="AA375" s="92"/>
      <c r="AB375" s="92"/>
      <c r="AC375" s="92"/>
      <c r="AD375" s="92"/>
      <c r="AE375" s="92"/>
      <c r="AF375" s="92"/>
      <c r="AG375" s="92"/>
      <c r="AH375" s="92"/>
      <c r="AI375" s="92"/>
      <c r="AJ375" s="92"/>
      <c r="AK375" s="92"/>
      <c r="AL375" s="92"/>
      <c r="AM375" s="92"/>
      <c r="AN375" s="92"/>
      <c r="AO375" s="92"/>
      <c r="AP375" s="92"/>
      <c r="AQ375" s="92"/>
      <c r="AR375" s="92"/>
      <c r="AS375" s="92"/>
      <c r="AT375" s="92"/>
      <c r="AU375" s="92"/>
      <c r="AV375" s="92"/>
      <c r="AW375" s="92"/>
      <c r="AX375" s="92"/>
      <c r="AY375" s="92"/>
      <c r="AZ375" s="92"/>
      <c r="BA375" s="92"/>
      <c r="BB375" s="92"/>
      <c r="BC375" s="92"/>
      <c r="BD375" s="92"/>
      <c r="BE375" s="92"/>
      <c r="BF375" s="92"/>
      <c r="BG375" s="92"/>
      <c r="BH375" s="92"/>
      <c r="BI375" s="92"/>
      <c r="BJ375" s="92"/>
      <c r="BK375" s="92"/>
      <c r="BL375" s="92"/>
      <c r="BM375" s="92"/>
      <c r="BN375" s="92"/>
      <c r="BO375" s="92"/>
      <c r="BP375" s="92"/>
      <c r="BQ375" s="92"/>
      <c r="BR375" s="92"/>
      <c r="BS375" s="92"/>
      <c r="BT375" s="92"/>
      <c r="BU375" s="92"/>
      <c r="BV375" s="92"/>
      <c r="BW375" s="92"/>
      <c r="BX375" s="92"/>
      <c r="BY375" s="92"/>
      <c r="BZ375" s="92"/>
      <c r="CA375" s="92"/>
      <c r="CB375" s="92"/>
      <c r="CC375" s="92"/>
      <c r="CD375" s="92"/>
      <c r="CE375" s="92"/>
      <c r="CF375" s="92"/>
      <c r="CG375" s="92"/>
      <c r="CH375" s="92"/>
      <c r="CI375" s="92"/>
      <c r="CJ375" s="92"/>
      <c r="CK375" s="92"/>
      <c r="CL375" s="92"/>
    </row>
    <row r="376" spans="1:90">
      <c r="A376" s="92"/>
      <c r="B376" s="188"/>
      <c r="C376" s="319"/>
      <c r="D376" s="92"/>
      <c r="E376" s="92"/>
      <c r="F376" s="92"/>
      <c r="G376" s="92"/>
      <c r="H376" s="92"/>
      <c r="I376" s="92"/>
      <c r="J376" s="92"/>
      <c r="K376" s="92"/>
      <c r="L376" s="92"/>
      <c r="M376" s="92"/>
      <c r="N376" s="92"/>
      <c r="O376" s="92"/>
      <c r="P376" s="92"/>
      <c r="Q376" s="92"/>
      <c r="R376" s="92"/>
      <c r="S376" s="92"/>
      <c r="T376" s="92"/>
      <c r="U376" s="92"/>
      <c r="V376" s="92"/>
      <c r="W376" s="92"/>
      <c r="X376" s="92"/>
      <c r="Y376" s="92"/>
      <c r="Z376" s="92"/>
      <c r="AA376" s="92"/>
      <c r="AB376" s="92"/>
      <c r="AC376" s="92"/>
      <c r="AD376" s="92"/>
      <c r="AE376" s="92"/>
      <c r="AF376" s="92"/>
      <c r="AG376" s="92"/>
      <c r="AH376" s="92"/>
      <c r="AI376" s="92"/>
      <c r="AJ376" s="92"/>
      <c r="AK376" s="92"/>
      <c r="AL376" s="92"/>
      <c r="AM376" s="92"/>
      <c r="AN376" s="92"/>
      <c r="AO376" s="92"/>
      <c r="AP376" s="92"/>
      <c r="AQ376" s="92"/>
      <c r="AR376" s="92"/>
      <c r="AS376" s="92"/>
      <c r="AT376" s="92"/>
      <c r="AU376" s="92"/>
      <c r="AV376" s="92"/>
      <c r="AW376" s="92"/>
      <c r="AX376" s="92"/>
      <c r="AY376" s="92"/>
      <c r="AZ376" s="92"/>
      <c r="BA376" s="92"/>
      <c r="BB376" s="92"/>
      <c r="BC376" s="92"/>
      <c r="BD376" s="92"/>
      <c r="BE376" s="92"/>
      <c r="BF376" s="92"/>
      <c r="BG376" s="92"/>
      <c r="BH376" s="92"/>
      <c r="BI376" s="92"/>
      <c r="BJ376" s="92"/>
      <c r="BK376" s="92"/>
      <c r="BL376" s="92"/>
      <c r="BM376" s="92"/>
      <c r="BN376" s="92"/>
      <c r="BO376" s="92"/>
      <c r="BP376" s="92"/>
      <c r="BQ376" s="92"/>
      <c r="BR376" s="92"/>
      <c r="BS376" s="92"/>
      <c r="BT376" s="92"/>
      <c r="BU376" s="92"/>
      <c r="BV376" s="92"/>
      <c r="BW376" s="92"/>
      <c r="BX376" s="92"/>
      <c r="BY376" s="92"/>
      <c r="BZ376" s="92"/>
      <c r="CA376" s="92"/>
      <c r="CB376" s="92"/>
      <c r="CC376" s="92"/>
      <c r="CD376" s="92"/>
      <c r="CE376" s="92"/>
      <c r="CF376" s="92"/>
      <c r="CG376" s="92"/>
      <c r="CH376" s="92"/>
      <c r="CI376" s="92"/>
      <c r="CJ376" s="92"/>
      <c r="CK376" s="92"/>
      <c r="CL376" s="92"/>
    </row>
    <row r="377" spans="1:90">
      <c r="A377" s="92"/>
      <c r="B377" s="188"/>
      <c r="C377" s="319"/>
      <c r="D377" s="92"/>
      <c r="E377" s="92"/>
      <c r="F377" s="92"/>
      <c r="G377" s="92"/>
      <c r="H377" s="92"/>
      <c r="I377" s="92"/>
      <c r="J377" s="92"/>
      <c r="K377" s="92"/>
      <c r="L377" s="92"/>
      <c r="M377" s="92"/>
      <c r="N377" s="92"/>
      <c r="O377" s="92"/>
      <c r="P377" s="92"/>
      <c r="Q377" s="92"/>
      <c r="R377" s="92"/>
      <c r="S377" s="92"/>
      <c r="T377" s="92"/>
      <c r="U377" s="92"/>
      <c r="V377" s="92"/>
      <c r="W377" s="92"/>
      <c r="X377" s="92"/>
      <c r="Y377" s="92"/>
      <c r="Z377" s="92"/>
      <c r="AA377" s="92"/>
      <c r="AB377" s="92"/>
      <c r="AC377" s="92"/>
      <c r="AD377" s="92"/>
      <c r="AE377" s="92"/>
      <c r="AF377" s="92"/>
      <c r="AG377" s="92"/>
      <c r="AH377" s="92"/>
      <c r="AI377" s="92"/>
      <c r="AJ377" s="92"/>
      <c r="AK377" s="92"/>
      <c r="AL377" s="92"/>
      <c r="AM377" s="92"/>
      <c r="AN377" s="92"/>
      <c r="AO377" s="92"/>
      <c r="AP377" s="92"/>
      <c r="AQ377" s="92"/>
      <c r="AR377" s="92"/>
      <c r="AS377" s="92"/>
      <c r="AT377" s="92"/>
      <c r="AU377" s="92"/>
      <c r="AV377" s="92"/>
      <c r="AW377" s="92"/>
      <c r="AX377" s="92"/>
      <c r="AY377" s="92"/>
      <c r="AZ377" s="92"/>
      <c r="BA377" s="92"/>
      <c r="BB377" s="92"/>
      <c r="BC377" s="92"/>
      <c r="BD377" s="92"/>
      <c r="BE377" s="92"/>
      <c r="BF377" s="92"/>
      <c r="BG377" s="92"/>
      <c r="BH377" s="92"/>
      <c r="BI377" s="92"/>
      <c r="BJ377" s="92"/>
      <c r="BK377" s="92"/>
      <c r="BL377" s="92"/>
      <c r="BM377" s="92"/>
      <c r="BN377" s="92"/>
      <c r="BO377" s="92"/>
      <c r="BP377" s="92"/>
      <c r="BQ377" s="92"/>
      <c r="BR377" s="92"/>
      <c r="BS377" s="92"/>
      <c r="BT377" s="92"/>
      <c r="BU377" s="92"/>
      <c r="BV377" s="92"/>
      <c r="BW377" s="92"/>
      <c r="BX377" s="92"/>
      <c r="BY377" s="92"/>
      <c r="BZ377" s="92"/>
      <c r="CA377" s="92"/>
      <c r="CB377" s="92"/>
      <c r="CC377" s="92"/>
      <c r="CD377" s="92"/>
      <c r="CE377" s="92"/>
      <c r="CF377" s="92"/>
      <c r="CG377" s="92"/>
      <c r="CH377" s="92"/>
      <c r="CI377" s="92"/>
      <c r="CJ377" s="92"/>
      <c r="CK377" s="92"/>
      <c r="CL377" s="92"/>
    </row>
    <row r="378" spans="1:90">
      <c r="A378" s="92"/>
      <c r="B378" s="188"/>
      <c r="C378" s="319"/>
      <c r="D378" s="92"/>
      <c r="E378" s="92"/>
      <c r="F378" s="92"/>
      <c r="G378" s="92"/>
      <c r="H378" s="92"/>
      <c r="I378" s="92"/>
      <c r="J378" s="92"/>
      <c r="K378" s="92"/>
      <c r="L378" s="92"/>
      <c r="M378" s="92"/>
      <c r="N378" s="92"/>
      <c r="O378" s="92"/>
      <c r="P378" s="92"/>
      <c r="Q378" s="92"/>
      <c r="R378" s="92"/>
      <c r="S378" s="92"/>
      <c r="T378" s="92"/>
      <c r="U378" s="92"/>
      <c r="V378" s="92"/>
      <c r="W378" s="92"/>
      <c r="X378" s="92"/>
      <c r="Y378" s="92"/>
      <c r="Z378" s="92"/>
      <c r="AA378" s="92"/>
      <c r="AB378" s="92"/>
      <c r="AC378" s="92"/>
      <c r="AD378" s="92"/>
      <c r="AE378" s="92"/>
      <c r="AF378" s="92"/>
      <c r="AG378" s="92"/>
      <c r="AH378" s="92"/>
      <c r="AI378" s="92"/>
      <c r="AJ378" s="92"/>
      <c r="AK378" s="92"/>
      <c r="AL378" s="92"/>
      <c r="AM378" s="92"/>
      <c r="AN378" s="92"/>
      <c r="AO378" s="92"/>
      <c r="AP378" s="92"/>
      <c r="AQ378" s="92"/>
      <c r="AR378" s="92"/>
      <c r="AS378" s="92"/>
      <c r="AT378" s="92"/>
      <c r="AU378" s="92"/>
      <c r="AV378" s="92"/>
      <c r="AW378" s="92"/>
      <c r="AX378" s="92"/>
      <c r="AY378" s="92"/>
      <c r="AZ378" s="92"/>
      <c r="BA378" s="92"/>
      <c r="BB378" s="92"/>
      <c r="BC378" s="92"/>
      <c r="BD378" s="92"/>
      <c r="BE378" s="92"/>
      <c r="BF378" s="92"/>
      <c r="BG378" s="92"/>
      <c r="BH378" s="92"/>
      <c r="BI378" s="92"/>
      <c r="BJ378" s="92"/>
      <c r="BK378" s="92"/>
      <c r="BL378" s="92"/>
      <c r="BM378" s="92"/>
      <c r="BN378" s="92"/>
      <c r="BO378" s="92"/>
      <c r="BP378" s="92"/>
      <c r="BQ378" s="92"/>
      <c r="BR378" s="92"/>
      <c r="BS378" s="92"/>
      <c r="BT378" s="92"/>
      <c r="BU378" s="92"/>
      <c r="BV378" s="92"/>
      <c r="BW378" s="92"/>
      <c r="BX378" s="92"/>
      <c r="BY378" s="92"/>
      <c r="BZ378" s="92"/>
      <c r="CA378" s="92"/>
      <c r="CB378" s="92"/>
      <c r="CC378" s="92"/>
      <c r="CD378" s="92"/>
      <c r="CE378" s="92"/>
      <c r="CF378" s="92"/>
      <c r="CG378" s="92"/>
      <c r="CH378" s="92"/>
      <c r="CI378" s="92"/>
      <c r="CJ378" s="92"/>
      <c r="CK378" s="92"/>
      <c r="CL378" s="92"/>
    </row>
    <row r="379" spans="1:90">
      <c r="A379" s="92"/>
      <c r="B379" s="188"/>
      <c r="C379" s="319"/>
      <c r="D379" s="92"/>
      <c r="E379" s="92"/>
      <c r="F379" s="92"/>
      <c r="G379" s="92"/>
      <c r="H379" s="92"/>
      <c r="I379" s="92"/>
      <c r="J379" s="92"/>
      <c r="K379" s="92"/>
      <c r="L379" s="92"/>
      <c r="M379" s="92"/>
      <c r="N379" s="92"/>
      <c r="O379" s="92"/>
      <c r="P379" s="92"/>
      <c r="Q379" s="92"/>
      <c r="R379" s="92"/>
      <c r="S379" s="92"/>
      <c r="T379" s="92"/>
      <c r="U379" s="92"/>
      <c r="V379" s="92"/>
      <c r="W379" s="92"/>
      <c r="X379" s="92"/>
      <c r="Y379" s="92"/>
      <c r="Z379" s="92"/>
      <c r="AA379" s="92"/>
      <c r="AB379" s="92"/>
      <c r="AC379" s="92"/>
      <c r="AD379" s="92"/>
      <c r="AE379" s="92"/>
      <c r="AF379" s="92"/>
      <c r="AG379" s="92"/>
      <c r="AH379" s="92"/>
      <c r="AI379" s="92"/>
      <c r="AJ379" s="92"/>
      <c r="AK379" s="92"/>
      <c r="AL379" s="92"/>
      <c r="AM379" s="92"/>
      <c r="AN379" s="92"/>
      <c r="AO379" s="92"/>
      <c r="AP379" s="92"/>
      <c r="AQ379" s="92"/>
      <c r="AR379" s="92"/>
      <c r="AS379" s="92"/>
      <c r="AT379" s="92"/>
      <c r="AU379" s="92"/>
      <c r="AV379" s="92"/>
      <c r="AW379" s="92"/>
      <c r="AX379" s="92"/>
      <c r="AY379" s="92"/>
      <c r="AZ379" s="92"/>
      <c r="BA379" s="92"/>
      <c r="BB379" s="92"/>
      <c r="BC379" s="92"/>
      <c r="BD379" s="92"/>
      <c r="BE379" s="92"/>
      <c r="BF379" s="92"/>
      <c r="BG379" s="92"/>
      <c r="BH379" s="92"/>
      <c r="BI379" s="92"/>
      <c r="BJ379" s="92"/>
      <c r="BK379" s="92"/>
      <c r="BL379" s="92"/>
      <c r="BM379" s="92"/>
      <c r="BN379" s="92"/>
      <c r="BO379" s="92"/>
      <c r="BP379" s="92"/>
      <c r="BQ379" s="92"/>
      <c r="BR379" s="92"/>
      <c r="BS379" s="92"/>
      <c r="BT379" s="92"/>
      <c r="BU379" s="92"/>
      <c r="BV379" s="92"/>
      <c r="BW379" s="92"/>
      <c r="BX379" s="92"/>
      <c r="BY379" s="92"/>
      <c r="BZ379" s="92"/>
      <c r="CA379" s="92"/>
      <c r="CB379" s="92"/>
      <c r="CC379" s="92"/>
      <c r="CD379" s="92"/>
      <c r="CE379" s="92"/>
      <c r="CF379" s="92"/>
      <c r="CG379" s="92"/>
      <c r="CH379" s="92"/>
      <c r="CI379" s="92"/>
      <c r="CJ379" s="92"/>
      <c r="CK379" s="92"/>
      <c r="CL379" s="92"/>
    </row>
    <row r="380" spans="1:90">
      <c r="A380" s="92"/>
      <c r="B380" s="188"/>
      <c r="C380" s="319"/>
      <c r="D380" s="92"/>
      <c r="E380" s="92"/>
      <c r="F380" s="92"/>
      <c r="G380" s="92"/>
      <c r="H380" s="92"/>
      <c r="I380" s="92"/>
      <c r="J380" s="92"/>
      <c r="K380" s="92"/>
      <c r="L380" s="92"/>
      <c r="M380" s="92"/>
      <c r="N380" s="92"/>
      <c r="O380" s="92"/>
      <c r="P380" s="92"/>
      <c r="Q380" s="92"/>
      <c r="R380" s="92"/>
      <c r="S380" s="92"/>
      <c r="T380" s="92"/>
      <c r="U380" s="92"/>
      <c r="V380" s="92"/>
      <c r="W380" s="92"/>
      <c r="X380" s="92"/>
      <c r="Y380" s="92"/>
      <c r="Z380" s="92"/>
      <c r="AA380" s="92"/>
      <c r="AB380" s="92"/>
      <c r="AC380" s="92"/>
      <c r="AD380" s="92"/>
      <c r="AE380" s="92"/>
      <c r="AF380" s="92"/>
      <c r="AG380" s="92"/>
      <c r="AH380" s="92"/>
      <c r="AI380" s="92"/>
      <c r="AJ380" s="92"/>
      <c r="AK380" s="92"/>
      <c r="AL380" s="92"/>
      <c r="AM380" s="92"/>
      <c r="AN380" s="92"/>
      <c r="AO380" s="92"/>
      <c r="AP380" s="92"/>
      <c r="AQ380" s="92"/>
      <c r="AR380" s="92"/>
      <c r="AS380" s="92"/>
      <c r="AT380" s="92"/>
      <c r="AU380" s="92"/>
      <c r="AV380" s="92"/>
      <c r="AW380" s="92"/>
      <c r="AX380" s="92"/>
      <c r="AY380" s="92"/>
      <c r="AZ380" s="92"/>
      <c r="BA380" s="92"/>
      <c r="BB380" s="92"/>
      <c r="BC380" s="92"/>
      <c r="BD380" s="92"/>
      <c r="BE380" s="92"/>
      <c r="BF380" s="92"/>
      <c r="BG380" s="92"/>
      <c r="BH380" s="92"/>
      <c r="BI380" s="92"/>
      <c r="BJ380" s="92"/>
      <c r="BK380" s="92"/>
      <c r="BL380" s="92"/>
      <c r="BM380" s="92"/>
      <c r="BN380" s="92"/>
      <c r="BO380" s="92"/>
      <c r="BP380" s="92"/>
      <c r="BQ380" s="92"/>
      <c r="BR380" s="92"/>
      <c r="BS380" s="92"/>
      <c r="BT380" s="92"/>
      <c r="BU380" s="92"/>
      <c r="BV380" s="92"/>
      <c r="BW380" s="92"/>
      <c r="BX380" s="92"/>
      <c r="BY380" s="92"/>
      <c r="BZ380" s="92"/>
      <c r="CA380" s="92"/>
      <c r="CB380" s="92"/>
      <c r="CC380" s="92"/>
      <c r="CD380" s="92"/>
      <c r="CE380" s="92"/>
      <c r="CF380" s="92"/>
      <c r="CG380" s="92"/>
      <c r="CH380" s="92"/>
      <c r="CI380" s="92"/>
      <c r="CJ380" s="92"/>
      <c r="CK380" s="92"/>
      <c r="CL380" s="92"/>
    </row>
    <row r="381" spans="1:90">
      <c r="A381" s="92"/>
      <c r="B381" s="188"/>
      <c r="C381" s="319"/>
      <c r="D381" s="92"/>
      <c r="E381" s="92"/>
      <c r="F381" s="92"/>
      <c r="G381" s="92"/>
      <c r="H381" s="92"/>
      <c r="I381" s="92"/>
      <c r="J381" s="92"/>
      <c r="K381" s="92"/>
      <c r="L381" s="92"/>
      <c r="M381" s="92"/>
      <c r="N381" s="92"/>
      <c r="O381" s="92"/>
      <c r="P381" s="92"/>
      <c r="Q381" s="92"/>
      <c r="R381" s="92"/>
      <c r="S381" s="92"/>
      <c r="T381" s="92"/>
      <c r="U381" s="92"/>
      <c r="V381" s="92"/>
      <c r="W381" s="92"/>
      <c r="X381" s="92"/>
      <c r="Y381" s="92"/>
      <c r="Z381" s="92"/>
      <c r="AA381" s="92"/>
      <c r="AB381" s="92"/>
      <c r="AC381" s="92"/>
      <c r="AD381" s="92"/>
      <c r="AE381" s="92"/>
      <c r="AF381" s="92"/>
      <c r="AG381" s="92"/>
      <c r="AH381" s="92"/>
      <c r="AI381" s="92"/>
      <c r="AJ381" s="92"/>
      <c r="AK381" s="92"/>
      <c r="AL381" s="92"/>
      <c r="AM381" s="92"/>
      <c r="AN381" s="92"/>
      <c r="AO381" s="92"/>
      <c r="AP381" s="92"/>
      <c r="AQ381" s="92"/>
      <c r="AR381" s="92"/>
      <c r="AS381" s="92"/>
      <c r="AT381" s="92"/>
      <c r="AU381" s="92"/>
      <c r="AV381" s="92"/>
      <c r="AW381" s="92"/>
      <c r="AX381" s="92"/>
      <c r="AY381" s="92"/>
      <c r="AZ381" s="92"/>
      <c r="BA381" s="92"/>
      <c r="BB381" s="92"/>
      <c r="BC381" s="92"/>
      <c r="BD381" s="92"/>
      <c r="BE381" s="92"/>
      <c r="BF381" s="92"/>
      <c r="BG381" s="92"/>
      <c r="BH381" s="92"/>
      <c r="BI381" s="92"/>
      <c r="BJ381" s="92"/>
      <c r="BK381" s="92"/>
      <c r="BL381" s="92"/>
      <c r="BM381" s="92"/>
      <c r="BN381" s="92"/>
      <c r="BO381" s="92"/>
      <c r="BP381" s="92"/>
      <c r="BQ381" s="92"/>
      <c r="BR381" s="92"/>
      <c r="BS381" s="92"/>
      <c r="BT381" s="92"/>
      <c r="BU381" s="92"/>
      <c r="BV381" s="92"/>
      <c r="BW381" s="92"/>
      <c r="BX381" s="92"/>
      <c r="BY381" s="92"/>
      <c r="BZ381" s="92"/>
      <c r="CA381" s="92"/>
      <c r="CB381" s="92"/>
      <c r="CC381" s="92"/>
      <c r="CD381" s="92"/>
      <c r="CE381" s="92"/>
      <c r="CF381" s="92"/>
      <c r="CG381" s="92"/>
      <c r="CH381" s="92"/>
      <c r="CI381" s="92"/>
      <c r="CJ381" s="92"/>
      <c r="CK381" s="92"/>
      <c r="CL381" s="92"/>
    </row>
    <row r="382" spans="1:90">
      <c r="A382" s="92"/>
      <c r="B382" s="188"/>
      <c r="C382" s="319"/>
      <c r="D382" s="92"/>
      <c r="E382" s="92"/>
      <c r="F382" s="92"/>
      <c r="G382" s="92"/>
      <c r="H382" s="92"/>
      <c r="I382" s="92"/>
      <c r="J382" s="92"/>
      <c r="K382" s="92"/>
      <c r="L382" s="92"/>
      <c r="M382" s="92"/>
      <c r="N382" s="92"/>
      <c r="O382" s="92"/>
      <c r="P382" s="92"/>
      <c r="Q382" s="92"/>
      <c r="R382" s="92"/>
      <c r="S382" s="92"/>
      <c r="T382" s="92"/>
      <c r="U382" s="92"/>
      <c r="V382" s="92"/>
      <c r="W382" s="92"/>
      <c r="X382" s="92"/>
      <c r="Y382" s="92"/>
      <c r="Z382" s="92"/>
      <c r="AA382" s="92"/>
      <c r="AB382" s="92"/>
      <c r="AC382" s="92"/>
      <c r="AD382" s="92"/>
      <c r="AE382" s="92"/>
      <c r="AF382" s="92"/>
      <c r="AG382" s="92"/>
      <c r="AH382" s="92"/>
      <c r="AI382" s="92"/>
      <c r="AJ382" s="92"/>
      <c r="AK382" s="92"/>
      <c r="AL382" s="92"/>
      <c r="AM382" s="92"/>
      <c r="AN382" s="92"/>
      <c r="AO382" s="92"/>
      <c r="AP382" s="92"/>
      <c r="AQ382" s="92"/>
      <c r="AR382" s="92"/>
      <c r="AS382" s="92"/>
      <c r="AT382" s="92"/>
      <c r="AU382" s="92"/>
      <c r="AV382" s="92"/>
      <c r="AW382" s="92"/>
      <c r="AX382" s="92"/>
      <c r="AY382" s="92"/>
      <c r="AZ382" s="92"/>
      <c r="BA382" s="92"/>
      <c r="BB382" s="92"/>
      <c r="BC382" s="92"/>
      <c r="BD382" s="92"/>
      <c r="BE382" s="92"/>
      <c r="BF382" s="92"/>
      <c r="BG382" s="92"/>
      <c r="BH382" s="92"/>
      <c r="BI382" s="92"/>
      <c r="BJ382" s="92"/>
      <c r="BK382" s="92"/>
      <c r="BL382" s="92"/>
      <c r="BM382" s="92"/>
      <c r="BN382" s="92"/>
      <c r="BO382" s="92"/>
      <c r="BP382" s="92"/>
      <c r="BQ382" s="92"/>
      <c r="BR382" s="92"/>
      <c r="BS382" s="92"/>
      <c r="BT382" s="92"/>
      <c r="BU382" s="92"/>
      <c r="BV382" s="92"/>
      <c r="BW382" s="92"/>
      <c r="BX382" s="92"/>
      <c r="BY382" s="92"/>
      <c r="BZ382" s="92"/>
      <c r="CA382" s="92"/>
      <c r="CB382" s="92"/>
      <c r="CC382" s="92"/>
      <c r="CD382" s="92"/>
      <c r="CE382" s="92"/>
      <c r="CF382" s="92"/>
      <c r="CG382" s="92"/>
      <c r="CH382" s="92"/>
      <c r="CI382" s="92"/>
      <c r="CJ382" s="92"/>
      <c r="CK382" s="92"/>
      <c r="CL382" s="92"/>
    </row>
    <row r="383" spans="1:90">
      <c r="A383" s="92"/>
      <c r="B383" s="188"/>
      <c r="C383" s="319"/>
      <c r="D383" s="92"/>
      <c r="E383" s="92"/>
      <c r="F383" s="92"/>
      <c r="G383" s="92"/>
      <c r="H383" s="92"/>
      <c r="I383" s="92"/>
      <c r="J383" s="92"/>
      <c r="K383" s="92"/>
      <c r="L383" s="92"/>
      <c r="M383" s="92"/>
      <c r="N383" s="92"/>
      <c r="O383" s="92"/>
      <c r="P383" s="92"/>
      <c r="Q383" s="92"/>
      <c r="R383" s="92"/>
      <c r="S383" s="92"/>
      <c r="T383" s="92"/>
      <c r="U383" s="92"/>
      <c r="V383" s="92"/>
      <c r="W383" s="92"/>
      <c r="X383" s="92"/>
      <c r="Y383" s="92"/>
      <c r="Z383" s="92"/>
      <c r="AA383" s="92"/>
      <c r="AB383" s="92"/>
      <c r="AC383" s="92"/>
      <c r="AD383" s="92"/>
      <c r="AE383" s="92"/>
      <c r="AF383" s="92"/>
      <c r="AG383" s="92"/>
      <c r="AH383" s="92"/>
      <c r="AI383" s="92"/>
      <c r="AJ383" s="92"/>
      <c r="AK383" s="92"/>
      <c r="AL383" s="92"/>
      <c r="AM383" s="92"/>
      <c r="AN383" s="92"/>
      <c r="AO383" s="92"/>
      <c r="AP383" s="92"/>
      <c r="AQ383" s="92"/>
      <c r="AR383" s="92"/>
      <c r="AS383" s="92"/>
      <c r="AT383" s="92"/>
      <c r="AU383" s="92"/>
      <c r="AV383" s="92"/>
      <c r="AW383" s="92"/>
      <c r="AX383" s="92"/>
      <c r="AY383" s="92"/>
      <c r="AZ383" s="92"/>
      <c r="BA383" s="92"/>
      <c r="BB383" s="92"/>
      <c r="BC383" s="92"/>
      <c r="BD383" s="92"/>
      <c r="BE383" s="92"/>
      <c r="BF383" s="92"/>
      <c r="BG383" s="92"/>
      <c r="BH383" s="92"/>
      <c r="BI383" s="92"/>
      <c r="BJ383" s="92"/>
      <c r="BK383" s="92"/>
      <c r="BL383" s="92"/>
      <c r="BM383" s="92"/>
      <c r="BN383" s="92"/>
      <c r="BO383" s="92"/>
      <c r="BP383" s="92"/>
      <c r="BQ383" s="92"/>
      <c r="BR383" s="92"/>
      <c r="BS383" s="92"/>
      <c r="BT383" s="92"/>
      <c r="BU383" s="92"/>
      <c r="BV383" s="92"/>
      <c r="BW383" s="92"/>
      <c r="BX383" s="92"/>
      <c r="BY383" s="92"/>
      <c r="BZ383" s="92"/>
      <c r="CA383" s="92"/>
      <c r="CB383" s="92"/>
      <c r="CC383" s="92"/>
      <c r="CD383" s="92"/>
      <c r="CE383" s="92"/>
      <c r="CF383" s="92"/>
      <c r="CG383" s="92"/>
      <c r="CH383" s="92"/>
      <c r="CI383" s="92"/>
      <c r="CJ383" s="92"/>
      <c r="CK383" s="92"/>
      <c r="CL383" s="92"/>
    </row>
    <row r="384" spans="1:90">
      <c r="A384" s="92"/>
      <c r="B384" s="188"/>
      <c r="C384" s="319"/>
      <c r="D384" s="92"/>
      <c r="E384" s="92"/>
      <c r="F384" s="92"/>
      <c r="G384" s="92"/>
      <c r="H384" s="92"/>
      <c r="I384" s="92"/>
      <c r="J384" s="92"/>
      <c r="K384" s="92"/>
      <c r="L384" s="92"/>
      <c r="M384" s="92"/>
      <c r="N384" s="92"/>
      <c r="O384" s="92"/>
      <c r="P384" s="92"/>
      <c r="Q384" s="92"/>
      <c r="R384" s="92"/>
      <c r="S384" s="92"/>
      <c r="T384" s="92"/>
      <c r="U384" s="92"/>
      <c r="V384" s="92"/>
      <c r="W384" s="92"/>
      <c r="X384" s="92"/>
      <c r="Y384" s="92"/>
      <c r="Z384" s="92"/>
      <c r="AA384" s="92"/>
      <c r="AB384" s="92"/>
      <c r="AC384" s="92"/>
      <c r="AD384" s="92"/>
      <c r="AE384" s="92"/>
      <c r="AF384" s="92"/>
      <c r="AG384" s="92"/>
      <c r="AH384" s="92"/>
      <c r="AI384" s="92"/>
      <c r="AJ384" s="92"/>
      <c r="AK384" s="92"/>
      <c r="AL384" s="92"/>
      <c r="AM384" s="92"/>
      <c r="AN384" s="92"/>
      <c r="AO384" s="92"/>
      <c r="AP384" s="92"/>
      <c r="AQ384" s="92"/>
      <c r="AR384" s="92"/>
      <c r="AS384" s="92"/>
      <c r="AT384" s="92"/>
      <c r="AU384" s="92"/>
      <c r="AV384" s="92"/>
      <c r="AW384" s="92"/>
      <c r="AX384" s="92"/>
      <c r="AY384" s="92"/>
      <c r="AZ384" s="92"/>
      <c r="BA384" s="92"/>
      <c r="BB384" s="92"/>
      <c r="BC384" s="92"/>
      <c r="BD384" s="92"/>
      <c r="BE384" s="92"/>
      <c r="BF384" s="92"/>
      <c r="BG384" s="92"/>
      <c r="BH384" s="92"/>
      <c r="BI384" s="92"/>
      <c r="BJ384" s="92"/>
      <c r="BK384" s="92"/>
      <c r="BL384" s="92"/>
      <c r="BM384" s="92"/>
      <c r="BN384" s="92"/>
      <c r="BO384" s="92"/>
      <c r="BP384" s="92"/>
      <c r="BQ384" s="92"/>
      <c r="BR384" s="92"/>
      <c r="BS384" s="92"/>
      <c r="BT384" s="92"/>
      <c r="BU384" s="92"/>
      <c r="BV384" s="92"/>
      <c r="BW384" s="92"/>
      <c r="BX384" s="92"/>
      <c r="BY384" s="92"/>
      <c r="BZ384" s="92"/>
      <c r="CA384" s="92"/>
      <c r="CB384" s="92"/>
      <c r="CC384" s="92"/>
      <c r="CD384" s="92"/>
      <c r="CE384" s="92"/>
      <c r="CF384" s="92"/>
      <c r="CG384" s="92"/>
      <c r="CH384" s="92"/>
      <c r="CI384" s="92"/>
      <c r="CJ384" s="92"/>
      <c r="CK384" s="92"/>
      <c r="CL384" s="92"/>
    </row>
    <row r="385" spans="1:90">
      <c r="A385" s="92"/>
      <c r="B385" s="188"/>
      <c r="C385" s="319"/>
      <c r="D385" s="92"/>
      <c r="E385" s="92"/>
      <c r="F385" s="92"/>
      <c r="G385" s="92"/>
      <c r="H385" s="92"/>
      <c r="I385" s="92"/>
      <c r="J385" s="92"/>
      <c r="K385" s="92"/>
      <c r="L385" s="92"/>
      <c r="M385" s="92"/>
      <c r="N385" s="92"/>
      <c r="O385" s="92"/>
      <c r="P385" s="92"/>
      <c r="Q385" s="92"/>
      <c r="R385" s="92"/>
      <c r="S385" s="92"/>
      <c r="T385" s="92"/>
      <c r="U385" s="92"/>
      <c r="V385" s="92"/>
      <c r="W385" s="92"/>
      <c r="X385" s="92"/>
      <c r="Y385" s="92"/>
      <c r="Z385" s="92"/>
      <c r="AA385" s="92"/>
      <c r="AB385" s="92"/>
      <c r="AC385" s="92"/>
      <c r="AD385" s="92"/>
      <c r="AE385" s="92"/>
      <c r="AF385" s="92"/>
      <c r="AG385" s="92"/>
      <c r="AH385" s="92"/>
      <c r="AI385" s="92"/>
      <c r="AJ385" s="92"/>
      <c r="AK385" s="92"/>
      <c r="AL385" s="92"/>
      <c r="AM385" s="92"/>
      <c r="AN385" s="92"/>
      <c r="AO385" s="92"/>
      <c r="AP385" s="92"/>
      <c r="AQ385" s="92"/>
      <c r="AR385" s="92"/>
      <c r="AS385" s="92"/>
      <c r="AT385" s="92"/>
      <c r="AU385" s="92"/>
      <c r="AV385" s="92"/>
      <c r="AW385" s="92"/>
      <c r="AX385" s="92"/>
      <c r="AY385" s="92"/>
      <c r="AZ385" s="92"/>
      <c r="BA385" s="92"/>
      <c r="BB385" s="92"/>
      <c r="BC385" s="92"/>
      <c r="BD385" s="92"/>
      <c r="BE385" s="92"/>
      <c r="BF385" s="92"/>
      <c r="BG385" s="92"/>
      <c r="BH385" s="92"/>
      <c r="BI385" s="92"/>
      <c r="BJ385" s="92"/>
      <c r="BK385" s="92"/>
      <c r="BL385" s="92"/>
      <c r="BM385" s="92"/>
      <c r="BN385" s="92"/>
      <c r="BO385" s="92"/>
      <c r="BP385" s="92"/>
      <c r="BQ385" s="92"/>
      <c r="BR385" s="92"/>
      <c r="BS385" s="92"/>
      <c r="BT385" s="92"/>
      <c r="BU385" s="92"/>
      <c r="BV385" s="92"/>
      <c r="BW385" s="92"/>
      <c r="BX385" s="92"/>
      <c r="BY385" s="92"/>
      <c r="BZ385" s="92"/>
      <c r="CA385" s="92"/>
      <c r="CB385" s="92"/>
      <c r="CC385" s="92"/>
      <c r="CD385" s="92"/>
      <c r="CE385" s="92"/>
      <c r="CF385" s="92"/>
      <c r="CG385" s="92"/>
      <c r="CH385" s="92"/>
      <c r="CI385" s="92"/>
      <c r="CJ385" s="92"/>
      <c r="CK385" s="92"/>
      <c r="CL385" s="92"/>
    </row>
    <row r="386" spans="1:90">
      <c r="A386" s="92"/>
      <c r="B386" s="188"/>
      <c r="C386" s="319"/>
      <c r="D386" s="92"/>
      <c r="E386" s="92"/>
      <c r="F386" s="92"/>
      <c r="G386" s="92"/>
      <c r="H386" s="92"/>
      <c r="I386" s="92"/>
      <c r="J386" s="92"/>
      <c r="K386" s="92"/>
      <c r="L386" s="92"/>
      <c r="M386" s="92"/>
      <c r="N386" s="92"/>
      <c r="O386" s="92"/>
      <c r="P386" s="92"/>
      <c r="Q386" s="92"/>
      <c r="R386" s="92"/>
      <c r="S386" s="92"/>
      <c r="T386" s="92"/>
      <c r="U386" s="92"/>
      <c r="V386" s="92"/>
      <c r="W386" s="92"/>
      <c r="X386" s="92"/>
      <c r="Y386" s="92"/>
      <c r="Z386" s="92"/>
      <c r="AA386" s="92"/>
      <c r="AB386" s="92"/>
      <c r="AC386" s="92"/>
      <c r="AD386" s="92"/>
      <c r="AE386" s="92"/>
      <c r="AF386" s="92"/>
      <c r="AG386" s="92"/>
      <c r="AH386" s="92"/>
      <c r="AI386" s="92"/>
      <c r="AJ386" s="92"/>
      <c r="AK386" s="92"/>
      <c r="AL386" s="92"/>
      <c r="AM386" s="92"/>
      <c r="AN386" s="92"/>
      <c r="AO386" s="92"/>
      <c r="AP386" s="92"/>
      <c r="AQ386" s="92"/>
      <c r="AR386" s="92"/>
      <c r="AS386" s="92"/>
      <c r="AT386" s="92"/>
      <c r="AU386" s="92"/>
      <c r="AV386" s="92"/>
      <c r="AW386" s="92"/>
      <c r="AX386" s="92"/>
      <c r="AY386" s="92"/>
      <c r="AZ386" s="92"/>
      <c r="BA386" s="92"/>
      <c r="BB386" s="92"/>
      <c r="BC386" s="92"/>
      <c r="BD386" s="92"/>
      <c r="BE386" s="92"/>
      <c r="BF386" s="92"/>
      <c r="BG386" s="92"/>
      <c r="BH386" s="92"/>
      <c r="BI386" s="92"/>
      <c r="BJ386" s="92"/>
      <c r="BK386" s="92"/>
      <c r="BL386" s="92"/>
      <c r="BM386" s="92"/>
      <c r="BN386" s="92"/>
      <c r="BO386" s="92"/>
      <c r="BP386" s="92"/>
      <c r="BQ386" s="92"/>
      <c r="BR386" s="92"/>
      <c r="BS386" s="92"/>
      <c r="BT386" s="92"/>
      <c r="BU386" s="92"/>
      <c r="BV386" s="92"/>
      <c r="BW386" s="92"/>
      <c r="BX386" s="92"/>
      <c r="BY386" s="92"/>
      <c r="BZ386" s="92"/>
      <c r="CA386" s="92"/>
      <c r="CB386" s="92"/>
      <c r="CC386" s="92"/>
      <c r="CD386" s="92"/>
      <c r="CE386" s="92"/>
      <c r="CF386" s="92"/>
      <c r="CG386" s="92"/>
      <c r="CH386" s="92"/>
      <c r="CI386" s="92"/>
      <c r="CJ386" s="92"/>
      <c r="CK386" s="92"/>
      <c r="CL386" s="92"/>
    </row>
    <row r="387" spans="1:90">
      <c r="A387" s="92"/>
      <c r="B387" s="188"/>
      <c r="C387" s="319"/>
      <c r="D387" s="92"/>
      <c r="E387" s="92"/>
      <c r="F387" s="92"/>
      <c r="G387" s="92"/>
      <c r="H387" s="92"/>
      <c r="I387" s="92"/>
      <c r="J387" s="92"/>
      <c r="K387" s="92"/>
      <c r="L387" s="92"/>
      <c r="M387" s="92"/>
      <c r="N387" s="92"/>
      <c r="O387" s="92"/>
      <c r="P387" s="92"/>
      <c r="Q387" s="92"/>
      <c r="R387" s="92"/>
      <c r="S387" s="92"/>
      <c r="T387" s="92"/>
      <c r="U387" s="92"/>
      <c r="V387" s="92"/>
      <c r="W387" s="92"/>
      <c r="X387" s="92"/>
      <c r="Y387" s="92"/>
      <c r="Z387" s="92"/>
      <c r="AA387" s="92"/>
      <c r="AB387" s="92"/>
      <c r="AC387" s="92"/>
      <c r="AD387" s="92"/>
      <c r="AE387" s="92"/>
      <c r="AF387" s="92"/>
      <c r="AG387" s="92"/>
      <c r="AH387" s="92"/>
      <c r="AI387" s="92"/>
      <c r="AJ387" s="92"/>
      <c r="AK387" s="92"/>
      <c r="AL387" s="92"/>
      <c r="AM387" s="92"/>
      <c r="AN387" s="92"/>
      <c r="AO387" s="92"/>
      <c r="AP387" s="92"/>
      <c r="AQ387" s="92"/>
      <c r="AR387" s="92"/>
      <c r="AS387" s="92"/>
      <c r="AT387" s="92"/>
      <c r="AU387" s="92"/>
      <c r="AV387" s="92"/>
      <c r="AW387" s="92"/>
      <c r="AX387" s="92"/>
      <c r="AY387" s="92"/>
      <c r="AZ387" s="92"/>
      <c r="BA387" s="92"/>
      <c r="BB387" s="92"/>
      <c r="BC387" s="92"/>
      <c r="BD387" s="92"/>
      <c r="BE387" s="92"/>
      <c r="BF387" s="92"/>
      <c r="BG387" s="92"/>
      <c r="BH387" s="92"/>
      <c r="BI387" s="92"/>
      <c r="BJ387" s="92"/>
      <c r="BK387" s="92"/>
      <c r="BL387" s="92"/>
      <c r="BM387" s="92"/>
      <c r="BN387" s="92"/>
      <c r="BO387" s="92"/>
      <c r="BP387" s="92"/>
      <c r="BQ387" s="92"/>
      <c r="BR387" s="92"/>
      <c r="BS387" s="92"/>
      <c r="BT387" s="92"/>
      <c r="BU387" s="92"/>
      <c r="BV387" s="92"/>
      <c r="BW387" s="92"/>
      <c r="BX387" s="92"/>
      <c r="BY387" s="92"/>
      <c r="BZ387" s="92"/>
      <c r="CA387" s="92"/>
      <c r="CB387" s="92"/>
      <c r="CC387" s="92"/>
      <c r="CD387" s="92"/>
      <c r="CE387" s="92"/>
      <c r="CF387" s="92"/>
      <c r="CG387" s="92"/>
      <c r="CH387" s="92"/>
      <c r="CI387" s="92"/>
      <c r="CJ387" s="92"/>
      <c r="CK387" s="92"/>
      <c r="CL387" s="92"/>
    </row>
    <row r="388" spans="1:90">
      <c r="A388" s="92"/>
      <c r="B388" s="188"/>
      <c r="C388" s="319"/>
      <c r="D388" s="92"/>
      <c r="E388" s="92"/>
      <c r="F388" s="92"/>
      <c r="G388" s="92"/>
      <c r="H388" s="92"/>
      <c r="I388" s="92"/>
      <c r="J388" s="92"/>
      <c r="K388" s="92"/>
      <c r="L388" s="92"/>
      <c r="M388" s="92"/>
      <c r="N388" s="92"/>
      <c r="O388" s="92"/>
      <c r="P388" s="92"/>
      <c r="Q388" s="92"/>
      <c r="R388" s="92"/>
      <c r="S388" s="92"/>
      <c r="T388" s="92"/>
      <c r="U388" s="92"/>
      <c r="V388" s="92"/>
      <c r="W388" s="92"/>
      <c r="X388" s="92"/>
      <c r="Y388" s="92"/>
      <c r="Z388" s="92"/>
      <c r="AA388" s="92"/>
      <c r="AB388" s="92"/>
      <c r="AC388" s="92"/>
      <c r="AD388" s="92"/>
      <c r="AE388" s="92"/>
      <c r="AF388" s="92"/>
      <c r="AG388" s="92"/>
      <c r="AH388" s="92"/>
      <c r="AI388" s="92"/>
      <c r="AJ388" s="92"/>
      <c r="AK388" s="92"/>
      <c r="AL388" s="92"/>
      <c r="AM388" s="92"/>
      <c r="AN388" s="92"/>
      <c r="AO388" s="92"/>
      <c r="AP388" s="92"/>
      <c r="AQ388" s="92"/>
      <c r="AR388" s="92"/>
      <c r="AS388" s="92"/>
      <c r="AT388" s="92"/>
      <c r="AU388" s="92"/>
      <c r="AV388" s="92"/>
      <c r="AW388" s="92"/>
      <c r="AX388" s="92"/>
      <c r="AY388" s="92"/>
      <c r="AZ388" s="92"/>
      <c r="BA388" s="92"/>
      <c r="BB388" s="92"/>
      <c r="BC388" s="92"/>
      <c r="BD388" s="92"/>
      <c r="BE388" s="92"/>
      <c r="BF388" s="92"/>
      <c r="BG388" s="92"/>
      <c r="BH388" s="92"/>
      <c r="BI388" s="92"/>
      <c r="BJ388" s="92"/>
      <c r="BK388" s="92"/>
      <c r="BL388" s="92"/>
      <c r="BM388" s="92"/>
      <c r="BN388" s="92"/>
      <c r="BO388" s="92"/>
      <c r="BP388" s="92"/>
      <c r="BQ388" s="92"/>
      <c r="BR388" s="92"/>
      <c r="BS388" s="92"/>
      <c r="BT388" s="92"/>
      <c r="BU388" s="92"/>
      <c r="BV388" s="92"/>
      <c r="BW388" s="92"/>
      <c r="BX388" s="92"/>
      <c r="BY388" s="92"/>
      <c r="BZ388" s="92"/>
      <c r="CA388" s="92"/>
      <c r="CB388" s="92"/>
      <c r="CC388" s="92"/>
      <c r="CD388" s="92"/>
      <c r="CE388" s="92"/>
      <c r="CF388" s="92"/>
      <c r="CG388" s="92"/>
      <c r="CH388" s="92"/>
      <c r="CI388" s="92"/>
      <c r="CJ388" s="92"/>
      <c r="CK388" s="92"/>
      <c r="CL388" s="92"/>
    </row>
    <row r="389" spans="1:90">
      <c r="A389" s="92"/>
      <c r="B389" s="188"/>
      <c r="C389" s="319"/>
      <c r="D389" s="92"/>
      <c r="E389" s="92"/>
      <c r="F389" s="92"/>
      <c r="G389" s="92"/>
      <c r="H389" s="92"/>
      <c r="I389" s="92"/>
      <c r="J389" s="92"/>
      <c r="K389" s="92"/>
      <c r="L389" s="92"/>
      <c r="M389" s="92"/>
      <c r="N389" s="92"/>
      <c r="O389" s="92"/>
      <c r="P389" s="92"/>
      <c r="Q389" s="92"/>
      <c r="R389" s="92"/>
      <c r="S389" s="92"/>
      <c r="T389" s="92"/>
      <c r="U389" s="92"/>
      <c r="V389" s="92"/>
      <c r="W389" s="92"/>
      <c r="X389" s="92"/>
      <c r="Y389" s="92"/>
      <c r="Z389" s="92"/>
      <c r="AA389" s="92"/>
      <c r="AB389" s="92"/>
      <c r="AC389" s="92"/>
      <c r="AD389" s="92"/>
      <c r="AE389" s="92"/>
      <c r="AF389" s="92"/>
      <c r="AG389" s="92"/>
      <c r="AH389" s="92"/>
      <c r="AI389" s="92"/>
      <c r="AJ389" s="92"/>
      <c r="AK389" s="92"/>
      <c r="AL389" s="92"/>
      <c r="AM389" s="92"/>
      <c r="AN389" s="92"/>
      <c r="AO389" s="92"/>
      <c r="AP389" s="92"/>
      <c r="AQ389" s="92"/>
      <c r="AR389" s="92"/>
      <c r="AS389" s="92"/>
      <c r="AT389" s="92"/>
      <c r="AU389" s="92"/>
      <c r="AV389" s="92"/>
      <c r="AW389" s="92"/>
      <c r="AX389" s="92"/>
      <c r="AY389" s="92"/>
      <c r="AZ389" s="92"/>
      <c r="BA389" s="92"/>
      <c r="BB389" s="92"/>
      <c r="BC389" s="92"/>
      <c r="BD389" s="92"/>
      <c r="BE389" s="92"/>
      <c r="BF389" s="92"/>
      <c r="BG389" s="92"/>
      <c r="BH389" s="92"/>
      <c r="BI389" s="92"/>
      <c r="BJ389" s="92"/>
      <c r="BK389" s="92"/>
      <c r="BL389" s="92"/>
      <c r="BM389" s="92"/>
      <c r="BN389" s="92"/>
      <c r="BO389" s="92"/>
      <c r="BP389" s="92"/>
      <c r="BQ389" s="92"/>
      <c r="BR389" s="92"/>
      <c r="BS389" s="92"/>
      <c r="BT389" s="92"/>
      <c r="BU389" s="92"/>
      <c r="BV389" s="92"/>
      <c r="BW389" s="92"/>
      <c r="BX389" s="92"/>
      <c r="BY389" s="92"/>
      <c r="BZ389" s="92"/>
      <c r="CA389" s="92"/>
      <c r="CB389" s="92"/>
      <c r="CC389" s="92"/>
      <c r="CD389" s="92"/>
      <c r="CE389" s="92"/>
      <c r="CF389" s="92"/>
      <c r="CG389" s="92"/>
      <c r="CH389" s="92"/>
      <c r="CI389" s="92"/>
      <c r="CJ389" s="92"/>
      <c r="CK389" s="92"/>
      <c r="CL389" s="92"/>
    </row>
    <row r="390" spans="1:90">
      <c r="A390" s="92"/>
      <c r="B390" s="188"/>
      <c r="C390" s="319"/>
      <c r="D390" s="92"/>
      <c r="E390" s="92"/>
      <c r="F390" s="92"/>
      <c r="G390" s="92"/>
      <c r="H390" s="92"/>
      <c r="I390" s="92"/>
      <c r="J390" s="92"/>
      <c r="K390" s="92"/>
      <c r="L390" s="92"/>
      <c r="M390" s="92"/>
      <c r="N390" s="92"/>
      <c r="O390" s="92"/>
      <c r="P390" s="92"/>
      <c r="Q390" s="92"/>
      <c r="R390" s="92"/>
      <c r="S390" s="92"/>
      <c r="T390" s="92"/>
      <c r="U390" s="92"/>
      <c r="V390" s="92"/>
      <c r="W390" s="92"/>
      <c r="X390" s="92"/>
      <c r="Y390" s="92"/>
      <c r="Z390" s="92"/>
      <c r="AA390" s="92"/>
      <c r="AB390" s="92"/>
      <c r="AC390" s="92"/>
      <c r="AD390" s="92"/>
      <c r="AE390" s="92"/>
      <c r="AF390" s="92"/>
      <c r="AG390" s="92"/>
      <c r="AH390" s="92"/>
      <c r="AI390" s="92"/>
      <c r="AJ390" s="92"/>
      <c r="AK390" s="92"/>
      <c r="AL390" s="92"/>
      <c r="AM390" s="92"/>
      <c r="AN390" s="92"/>
      <c r="AO390" s="92"/>
      <c r="AP390" s="92"/>
      <c r="AQ390" s="92"/>
      <c r="AR390" s="92"/>
      <c r="AS390" s="92"/>
      <c r="AT390" s="92"/>
      <c r="AU390" s="92"/>
      <c r="AV390" s="92"/>
      <c r="AW390" s="92"/>
      <c r="AX390" s="92"/>
      <c r="AY390" s="92"/>
      <c r="AZ390" s="92"/>
      <c r="BA390" s="92"/>
      <c r="BB390" s="92"/>
      <c r="BC390" s="92"/>
      <c r="BD390" s="92"/>
      <c r="BE390" s="92"/>
      <c r="BF390" s="92"/>
      <c r="BG390" s="92"/>
      <c r="BH390" s="92"/>
      <c r="BI390" s="92"/>
      <c r="BJ390" s="92"/>
      <c r="BK390" s="92"/>
      <c r="BL390" s="92"/>
      <c r="BM390" s="92"/>
      <c r="BN390" s="92"/>
      <c r="BO390" s="92"/>
      <c r="BP390" s="92"/>
      <c r="BQ390" s="92"/>
      <c r="BR390" s="92"/>
      <c r="BS390" s="92"/>
      <c r="BT390" s="92"/>
      <c r="BU390" s="92"/>
      <c r="BV390" s="92"/>
      <c r="BW390" s="92"/>
      <c r="BX390" s="92"/>
      <c r="BY390" s="92"/>
      <c r="BZ390" s="92"/>
      <c r="CA390" s="92"/>
      <c r="CB390" s="92"/>
      <c r="CC390" s="92"/>
      <c r="CD390" s="92"/>
      <c r="CE390" s="92"/>
      <c r="CF390" s="92"/>
      <c r="CG390" s="92"/>
      <c r="CH390" s="92"/>
      <c r="CI390" s="92"/>
      <c r="CJ390" s="92"/>
      <c r="CK390" s="92"/>
      <c r="CL390" s="92"/>
    </row>
    <row r="391" spans="1:90">
      <c r="A391" s="92"/>
      <c r="B391" s="188"/>
      <c r="C391" s="319"/>
      <c r="D391" s="92"/>
      <c r="E391" s="92"/>
      <c r="F391" s="92"/>
      <c r="G391" s="92"/>
      <c r="H391" s="92"/>
      <c r="I391" s="92"/>
      <c r="J391" s="92"/>
      <c r="K391" s="92"/>
      <c r="L391" s="92"/>
      <c r="M391" s="92"/>
      <c r="N391" s="92"/>
      <c r="O391" s="92"/>
      <c r="P391" s="92"/>
      <c r="Q391" s="92"/>
      <c r="R391" s="92"/>
      <c r="S391" s="92"/>
      <c r="T391" s="92"/>
      <c r="U391" s="92"/>
      <c r="V391" s="92"/>
      <c r="W391" s="92"/>
      <c r="X391" s="92"/>
      <c r="Y391" s="92"/>
      <c r="Z391" s="92"/>
      <c r="AA391" s="92"/>
      <c r="AB391" s="92"/>
      <c r="AC391" s="92"/>
      <c r="AD391" s="92"/>
      <c r="AE391" s="92"/>
      <c r="AF391" s="92"/>
      <c r="AG391" s="92"/>
      <c r="AH391" s="92"/>
      <c r="AI391" s="92"/>
      <c r="AJ391" s="92"/>
      <c r="AK391" s="92"/>
      <c r="AL391" s="92"/>
      <c r="AM391" s="92"/>
      <c r="AN391" s="92"/>
      <c r="AO391" s="92"/>
      <c r="AP391" s="92"/>
      <c r="AQ391" s="92"/>
      <c r="AR391" s="92"/>
      <c r="AS391" s="92"/>
      <c r="AT391" s="92"/>
      <c r="AU391" s="92"/>
      <c r="AV391" s="92"/>
      <c r="AW391" s="92"/>
      <c r="AX391" s="92"/>
      <c r="AY391" s="92"/>
      <c r="AZ391" s="92"/>
      <c r="BA391" s="92"/>
      <c r="BB391" s="92"/>
      <c r="BC391" s="92"/>
      <c r="BD391" s="92"/>
      <c r="BE391" s="92"/>
      <c r="BF391" s="92"/>
      <c r="BG391" s="92"/>
      <c r="BH391" s="92"/>
      <c r="BI391" s="92"/>
      <c r="BJ391" s="92"/>
      <c r="BK391" s="92"/>
      <c r="BL391" s="92"/>
      <c r="BM391" s="92"/>
      <c r="BN391" s="92"/>
      <c r="BO391" s="92"/>
      <c r="BP391" s="92"/>
      <c r="BQ391" s="92"/>
      <c r="BR391" s="92"/>
      <c r="BS391" s="92"/>
      <c r="BT391" s="92"/>
      <c r="BU391" s="92"/>
      <c r="BV391" s="92"/>
      <c r="BW391" s="92"/>
      <c r="BX391" s="92"/>
      <c r="BY391" s="92"/>
      <c r="BZ391" s="92"/>
      <c r="CA391" s="92"/>
      <c r="CB391" s="92"/>
      <c r="CC391" s="92"/>
      <c r="CD391" s="92"/>
      <c r="CE391" s="92"/>
      <c r="CF391" s="92"/>
      <c r="CG391" s="92"/>
      <c r="CH391" s="92"/>
      <c r="CI391" s="92"/>
      <c r="CJ391" s="92"/>
      <c r="CK391" s="92"/>
      <c r="CL391" s="92"/>
    </row>
    <row r="392" spans="1:90">
      <c r="A392" s="92"/>
      <c r="B392" s="188"/>
      <c r="C392" s="319"/>
      <c r="D392" s="92"/>
      <c r="E392" s="92"/>
      <c r="F392" s="92"/>
      <c r="G392" s="92"/>
      <c r="H392" s="92"/>
      <c r="I392" s="92"/>
      <c r="J392" s="92"/>
      <c r="K392" s="92"/>
      <c r="L392" s="92"/>
      <c r="M392" s="92"/>
      <c r="N392" s="92"/>
      <c r="O392" s="92"/>
      <c r="P392" s="92"/>
      <c r="Q392" s="92"/>
      <c r="R392" s="92"/>
      <c r="S392" s="92"/>
      <c r="T392" s="92"/>
      <c r="U392" s="92"/>
      <c r="V392" s="92"/>
      <c r="W392" s="92"/>
      <c r="X392" s="92"/>
      <c r="Y392" s="92"/>
      <c r="Z392" s="92"/>
      <c r="AA392" s="92"/>
      <c r="AB392" s="92"/>
      <c r="AC392" s="92"/>
      <c r="AD392" s="92"/>
      <c r="AE392" s="92"/>
      <c r="AF392" s="92"/>
      <c r="AG392" s="92"/>
      <c r="AH392" s="92"/>
      <c r="AI392" s="92"/>
      <c r="AJ392" s="92"/>
      <c r="AK392" s="92"/>
      <c r="AL392" s="92"/>
      <c r="AM392" s="92"/>
      <c r="AN392" s="92"/>
      <c r="AO392" s="92"/>
      <c r="AP392" s="92"/>
      <c r="AQ392" s="92"/>
      <c r="AR392" s="92"/>
      <c r="AS392" s="92"/>
      <c r="AT392" s="92"/>
      <c r="AU392" s="92"/>
      <c r="AV392" s="92"/>
      <c r="AW392" s="92"/>
      <c r="AX392" s="92"/>
      <c r="AY392" s="92"/>
      <c r="AZ392" s="92"/>
      <c r="BA392" s="92"/>
      <c r="BB392" s="92"/>
      <c r="BC392" s="92"/>
      <c r="BD392" s="92"/>
      <c r="BE392" s="92"/>
      <c r="BF392" s="92"/>
      <c r="BG392" s="92"/>
      <c r="BH392" s="92"/>
      <c r="BI392" s="92"/>
      <c r="BJ392" s="92"/>
      <c r="BK392" s="92"/>
      <c r="BL392" s="92"/>
      <c r="BM392" s="92"/>
      <c r="BN392" s="92"/>
      <c r="BO392" s="92"/>
      <c r="BP392" s="92"/>
      <c r="BQ392" s="92"/>
      <c r="BR392" s="92"/>
      <c r="BS392" s="92"/>
      <c r="BT392" s="92"/>
      <c r="BU392" s="92"/>
      <c r="BV392" s="92"/>
      <c r="BW392" s="92"/>
      <c r="BX392" s="92"/>
      <c r="BY392" s="92"/>
      <c r="BZ392" s="92"/>
      <c r="CA392" s="92"/>
      <c r="CB392" s="92"/>
      <c r="CC392" s="92"/>
      <c r="CD392" s="92"/>
      <c r="CE392" s="92"/>
      <c r="CF392" s="92"/>
      <c r="CG392" s="92"/>
      <c r="CH392" s="92"/>
      <c r="CI392" s="92"/>
      <c r="CJ392" s="92"/>
      <c r="CK392" s="92"/>
      <c r="CL392" s="92"/>
    </row>
    <row r="393" spans="1:90">
      <c r="A393" s="92"/>
      <c r="B393" s="188"/>
      <c r="C393" s="319"/>
      <c r="D393" s="92"/>
      <c r="E393" s="92"/>
      <c r="F393" s="92"/>
      <c r="G393" s="92"/>
      <c r="H393" s="92"/>
      <c r="I393" s="92"/>
      <c r="J393" s="92"/>
      <c r="K393" s="92"/>
      <c r="L393" s="92"/>
      <c r="M393" s="92"/>
      <c r="N393" s="92"/>
      <c r="O393" s="92"/>
      <c r="P393" s="92"/>
      <c r="Q393" s="92"/>
      <c r="R393" s="92"/>
      <c r="S393" s="92"/>
      <c r="T393" s="92"/>
      <c r="U393" s="92"/>
      <c r="V393" s="92"/>
      <c r="W393" s="92"/>
      <c r="X393" s="92"/>
      <c r="Y393" s="92"/>
      <c r="Z393" s="92"/>
      <c r="AA393" s="92"/>
      <c r="AB393" s="92"/>
      <c r="AC393" s="92"/>
      <c r="AD393" s="92"/>
      <c r="AE393" s="92"/>
      <c r="AF393" s="92"/>
      <c r="AG393" s="92"/>
      <c r="AH393" s="92"/>
      <c r="AI393" s="92"/>
      <c r="AJ393" s="92"/>
      <c r="AK393" s="92"/>
      <c r="AL393" s="92"/>
      <c r="AM393" s="92"/>
      <c r="AN393" s="92"/>
      <c r="AO393" s="92"/>
      <c r="AP393" s="92"/>
      <c r="AQ393" s="92"/>
      <c r="AR393" s="92"/>
      <c r="AS393" s="92"/>
      <c r="AT393" s="92"/>
      <c r="AU393" s="92"/>
      <c r="AV393" s="92"/>
      <c r="AW393" s="92"/>
      <c r="AX393" s="92"/>
      <c r="AY393" s="92"/>
      <c r="AZ393" s="92"/>
      <c r="BA393" s="92"/>
      <c r="BB393" s="92"/>
      <c r="BC393" s="92"/>
      <c r="BD393" s="92"/>
      <c r="BE393" s="92"/>
      <c r="BF393" s="92"/>
      <c r="BG393" s="92"/>
      <c r="BH393" s="92"/>
      <c r="BI393" s="92"/>
      <c r="BJ393" s="92"/>
      <c r="BK393" s="92"/>
      <c r="BL393" s="92"/>
      <c r="BM393" s="92"/>
      <c r="BN393" s="92"/>
      <c r="BO393" s="92"/>
      <c r="BP393" s="92"/>
      <c r="BQ393" s="92"/>
      <c r="BR393" s="92"/>
      <c r="BS393" s="92"/>
      <c r="BT393" s="92"/>
      <c r="BU393" s="92"/>
      <c r="BV393" s="92"/>
      <c r="BW393" s="92"/>
      <c r="BX393" s="92"/>
      <c r="BY393" s="92"/>
      <c r="BZ393" s="92"/>
      <c r="CA393" s="92"/>
      <c r="CB393" s="92"/>
      <c r="CC393" s="92"/>
      <c r="CD393" s="92"/>
      <c r="CE393" s="92"/>
      <c r="CF393" s="92"/>
      <c r="CG393" s="92"/>
      <c r="CH393" s="92"/>
      <c r="CI393" s="92"/>
      <c r="CJ393" s="92"/>
      <c r="CK393" s="92"/>
      <c r="CL393" s="92"/>
    </row>
    <row r="394" spans="1:90">
      <c r="A394" s="92"/>
      <c r="B394" s="188"/>
      <c r="C394" s="319"/>
      <c r="D394" s="92"/>
      <c r="E394" s="92"/>
      <c r="F394" s="92"/>
      <c r="G394" s="92"/>
      <c r="H394" s="92"/>
      <c r="I394" s="92"/>
      <c r="J394" s="92"/>
      <c r="K394" s="92"/>
      <c r="L394" s="92"/>
      <c r="M394" s="92"/>
      <c r="N394" s="92"/>
      <c r="O394" s="92"/>
      <c r="P394" s="92"/>
      <c r="Q394" s="92"/>
      <c r="R394" s="92"/>
      <c r="S394" s="92"/>
      <c r="T394" s="92"/>
      <c r="U394" s="92"/>
      <c r="V394" s="92"/>
      <c r="W394" s="92"/>
      <c r="X394" s="92"/>
      <c r="Y394" s="92"/>
      <c r="Z394" s="92"/>
      <c r="AA394" s="92"/>
      <c r="AB394" s="92"/>
      <c r="AC394" s="92"/>
      <c r="AD394" s="92"/>
      <c r="AE394" s="92"/>
      <c r="AF394" s="92"/>
      <c r="AG394" s="92"/>
      <c r="AH394" s="92"/>
      <c r="AI394" s="92"/>
      <c r="AJ394" s="92"/>
      <c r="AK394" s="92"/>
      <c r="AL394" s="92"/>
      <c r="AM394" s="92"/>
      <c r="AN394" s="92"/>
      <c r="AO394" s="92"/>
      <c r="AP394" s="92"/>
      <c r="AQ394" s="92"/>
      <c r="AR394" s="92"/>
      <c r="AS394" s="92"/>
      <c r="AT394" s="92"/>
      <c r="AU394" s="92"/>
      <c r="AV394" s="92"/>
      <c r="AW394" s="92"/>
      <c r="AX394" s="92"/>
      <c r="AY394" s="92"/>
      <c r="AZ394" s="92"/>
      <c r="BA394" s="92"/>
      <c r="BB394" s="92"/>
      <c r="BC394" s="92"/>
      <c r="BD394" s="92"/>
      <c r="BE394" s="92"/>
      <c r="BF394" s="92"/>
      <c r="BG394" s="92"/>
      <c r="BH394" s="92"/>
      <c r="BI394" s="92"/>
      <c r="BJ394" s="92"/>
      <c r="BK394" s="92"/>
      <c r="BL394" s="92"/>
      <c r="BM394" s="92"/>
      <c r="BN394" s="92"/>
      <c r="BO394" s="92"/>
      <c r="BP394" s="92"/>
      <c r="BQ394" s="92"/>
      <c r="BR394" s="92"/>
      <c r="BS394" s="92"/>
      <c r="BT394" s="92"/>
      <c r="BU394" s="92"/>
      <c r="BV394" s="92"/>
      <c r="BW394" s="92"/>
      <c r="BX394" s="92"/>
      <c r="BY394" s="92"/>
      <c r="BZ394" s="92"/>
      <c r="CA394" s="92"/>
      <c r="CB394" s="92"/>
      <c r="CC394" s="92"/>
      <c r="CD394" s="92"/>
      <c r="CE394" s="92"/>
      <c r="CF394" s="92"/>
      <c r="CG394" s="92"/>
      <c r="CH394" s="92"/>
      <c r="CI394" s="92"/>
      <c r="CJ394" s="92"/>
      <c r="CK394" s="92"/>
      <c r="CL394" s="92"/>
    </row>
    <row r="395" spans="1:90">
      <c r="A395" s="92"/>
      <c r="B395" s="188"/>
      <c r="C395" s="319"/>
      <c r="D395" s="92"/>
      <c r="E395" s="92"/>
      <c r="F395" s="92"/>
      <c r="G395" s="92"/>
      <c r="H395" s="92"/>
      <c r="I395" s="92"/>
      <c r="J395" s="92"/>
      <c r="K395" s="92"/>
      <c r="L395" s="92"/>
      <c r="M395" s="92"/>
      <c r="N395" s="92"/>
      <c r="O395" s="92"/>
      <c r="P395" s="92"/>
      <c r="Q395" s="92"/>
      <c r="R395" s="92"/>
      <c r="S395" s="92"/>
      <c r="T395" s="92"/>
      <c r="U395" s="92"/>
      <c r="V395" s="92"/>
      <c r="W395" s="92"/>
      <c r="X395" s="92"/>
      <c r="Y395" s="92"/>
      <c r="Z395" s="92"/>
      <c r="AA395" s="92"/>
      <c r="AB395" s="92"/>
      <c r="AC395" s="92"/>
      <c r="AD395" s="92"/>
      <c r="AE395" s="92"/>
      <c r="AF395" s="92"/>
      <c r="AG395" s="92"/>
      <c r="AH395" s="92"/>
      <c r="AI395" s="92"/>
      <c r="AJ395" s="92"/>
      <c r="AK395" s="92"/>
      <c r="AL395" s="92"/>
      <c r="AM395" s="92"/>
      <c r="AN395" s="92"/>
      <c r="AO395" s="92"/>
      <c r="AP395" s="92"/>
      <c r="AQ395" s="92"/>
      <c r="AR395" s="92"/>
      <c r="AS395" s="92"/>
      <c r="AT395" s="92"/>
      <c r="AU395" s="92"/>
      <c r="AV395" s="92"/>
      <c r="AW395" s="92"/>
      <c r="AX395" s="92"/>
      <c r="AY395" s="92"/>
      <c r="AZ395" s="92"/>
      <c r="BA395" s="92"/>
      <c r="BB395" s="92"/>
      <c r="BC395" s="92"/>
      <c r="BD395" s="92"/>
      <c r="BE395" s="92"/>
      <c r="BF395" s="92"/>
      <c r="BG395" s="92"/>
      <c r="BH395" s="92"/>
      <c r="BI395" s="92"/>
      <c r="BJ395" s="92"/>
      <c r="BK395" s="92"/>
      <c r="BL395" s="92"/>
      <c r="BM395" s="92"/>
      <c r="BN395" s="92"/>
      <c r="BO395" s="92"/>
      <c r="BP395" s="92"/>
      <c r="BQ395" s="92"/>
      <c r="BR395" s="92"/>
      <c r="BS395" s="92"/>
      <c r="BT395" s="92"/>
      <c r="BU395" s="92"/>
      <c r="BV395" s="92"/>
      <c r="BW395" s="92"/>
      <c r="BX395" s="92"/>
      <c r="BY395" s="92"/>
      <c r="BZ395" s="92"/>
      <c r="CA395" s="92"/>
      <c r="CB395" s="92"/>
      <c r="CC395" s="92"/>
      <c r="CD395" s="92"/>
      <c r="CE395" s="92"/>
      <c r="CF395" s="92"/>
      <c r="CG395" s="92"/>
      <c r="CH395" s="92"/>
      <c r="CI395" s="92"/>
      <c r="CJ395" s="92"/>
      <c r="CK395" s="92"/>
      <c r="CL395" s="92"/>
    </row>
    <row r="396" spans="1:90">
      <c r="A396" s="92"/>
      <c r="B396" s="188"/>
      <c r="C396" s="319"/>
      <c r="D396" s="92"/>
      <c r="E396" s="92"/>
      <c r="F396" s="92"/>
      <c r="G396" s="92"/>
      <c r="H396" s="92"/>
      <c r="I396" s="92"/>
      <c r="J396" s="92"/>
      <c r="K396" s="92"/>
      <c r="L396" s="92"/>
      <c r="M396" s="92"/>
      <c r="N396" s="92"/>
      <c r="O396" s="92"/>
      <c r="P396" s="92"/>
      <c r="Q396" s="92"/>
      <c r="R396" s="92"/>
      <c r="S396" s="92"/>
      <c r="T396" s="92"/>
      <c r="U396" s="92"/>
      <c r="V396" s="92"/>
      <c r="W396" s="92"/>
      <c r="X396" s="92"/>
      <c r="Y396" s="92"/>
      <c r="Z396" s="92"/>
      <c r="AA396" s="92"/>
      <c r="AB396" s="92"/>
      <c r="AC396" s="92"/>
      <c r="AD396" s="92"/>
      <c r="AE396" s="92"/>
      <c r="AF396" s="92"/>
      <c r="AG396" s="92"/>
      <c r="AH396" s="92"/>
      <c r="AI396" s="92"/>
      <c r="AJ396" s="92"/>
      <c r="AK396" s="92"/>
      <c r="AL396" s="92"/>
      <c r="AM396" s="92"/>
      <c r="AN396" s="92"/>
      <c r="AO396" s="92"/>
      <c r="AP396" s="92"/>
      <c r="AQ396" s="92"/>
      <c r="AR396" s="92"/>
      <c r="AS396" s="92"/>
      <c r="AT396" s="92"/>
      <c r="AU396" s="92"/>
      <c r="AV396" s="92"/>
      <c r="AW396" s="92"/>
      <c r="AX396" s="92"/>
      <c r="AY396" s="92"/>
      <c r="AZ396" s="92"/>
      <c r="BA396" s="92"/>
      <c r="BB396" s="92"/>
      <c r="BC396" s="92"/>
      <c r="BD396" s="92"/>
      <c r="BE396" s="92"/>
      <c r="BF396" s="92"/>
      <c r="BG396" s="92"/>
      <c r="BH396" s="92"/>
      <c r="BI396" s="92"/>
      <c r="BJ396" s="92"/>
      <c r="BK396" s="92"/>
      <c r="BL396" s="92"/>
      <c r="BM396" s="92"/>
      <c r="BN396" s="92"/>
      <c r="BO396" s="92"/>
      <c r="BP396" s="92"/>
      <c r="BQ396" s="92"/>
      <c r="BR396" s="92"/>
      <c r="BS396" s="92"/>
      <c r="BT396" s="92"/>
      <c r="BU396" s="92"/>
      <c r="BV396" s="92"/>
      <c r="BW396" s="92"/>
      <c r="BX396" s="92"/>
      <c r="BY396" s="92"/>
      <c r="BZ396" s="92"/>
      <c r="CA396" s="92"/>
      <c r="CB396" s="92"/>
      <c r="CC396" s="92"/>
      <c r="CD396" s="92"/>
      <c r="CE396" s="92"/>
      <c r="CF396" s="92"/>
      <c r="CG396" s="92"/>
      <c r="CH396" s="92"/>
      <c r="CI396" s="92"/>
      <c r="CJ396" s="92"/>
      <c r="CK396" s="92"/>
      <c r="CL396" s="92"/>
    </row>
    <row r="397" spans="1:90">
      <c r="A397" s="92"/>
      <c r="B397" s="188"/>
      <c r="C397" s="319"/>
      <c r="D397" s="92"/>
      <c r="E397" s="92"/>
      <c r="F397" s="92"/>
      <c r="G397" s="92"/>
      <c r="H397" s="92"/>
      <c r="I397" s="92"/>
      <c r="J397" s="92"/>
      <c r="K397" s="92"/>
      <c r="L397" s="92"/>
      <c r="M397" s="92"/>
      <c r="N397" s="92"/>
      <c r="O397" s="92"/>
      <c r="P397" s="92"/>
      <c r="Q397" s="92"/>
      <c r="R397" s="92"/>
      <c r="S397" s="92"/>
      <c r="T397" s="92"/>
      <c r="U397" s="92"/>
      <c r="V397" s="92"/>
      <c r="W397" s="92"/>
      <c r="X397" s="92"/>
      <c r="Y397" s="92"/>
      <c r="Z397" s="92"/>
      <c r="AA397" s="92"/>
      <c r="AB397" s="92"/>
      <c r="AC397" s="92"/>
      <c r="AD397" s="92"/>
      <c r="AE397" s="92"/>
      <c r="AF397" s="92"/>
      <c r="AG397" s="92"/>
      <c r="AH397" s="92"/>
      <c r="AI397" s="92"/>
      <c r="AJ397" s="92"/>
      <c r="AK397" s="92"/>
      <c r="AL397" s="92"/>
      <c r="AM397" s="92"/>
      <c r="AN397" s="92"/>
      <c r="AO397" s="92"/>
      <c r="AP397" s="92"/>
      <c r="AQ397" s="92"/>
      <c r="AR397" s="92"/>
      <c r="AS397" s="92"/>
      <c r="AT397" s="92"/>
      <c r="AU397" s="92"/>
      <c r="AV397" s="92"/>
      <c r="AW397" s="92"/>
      <c r="AX397" s="92"/>
      <c r="AY397" s="92"/>
      <c r="AZ397" s="92"/>
      <c r="BA397" s="92"/>
      <c r="BB397" s="92"/>
      <c r="BC397" s="92"/>
      <c r="BD397" s="92"/>
      <c r="BE397" s="92"/>
      <c r="BF397" s="92"/>
      <c r="BG397" s="92"/>
      <c r="BH397" s="92"/>
      <c r="BI397" s="92"/>
      <c r="BJ397" s="92"/>
      <c r="BK397" s="92"/>
      <c r="BL397" s="92"/>
      <c r="BM397" s="92"/>
      <c r="BN397" s="92"/>
      <c r="BO397" s="92"/>
      <c r="BP397" s="92"/>
      <c r="BQ397" s="92"/>
      <c r="BR397" s="92"/>
      <c r="BS397" s="92"/>
      <c r="BT397" s="92"/>
      <c r="BU397" s="92"/>
      <c r="BV397" s="92"/>
      <c r="BW397" s="92"/>
      <c r="BX397" s="92"/>
      <c r="BY397" s="92"/>
      <c r="BZ397" s="92"/>
      <c r="CA397" s="92"/>
      <c r="CB397" s="92"/>
      <c r="CC397" s="92"/>
      <c r="CD397" s="92"/>
      <c r="CE397" s="92"/>
      <c r="CF397" s="92"/>
      <c r="CG397" s="92"/>
      <c r="CH397" s="92"/>
      <c r="CI397" s="92"/>
      <c r="CJ397" s="92"/>
      <c r="CK397" s="92"/>
      <c r="CL397" s="92"/>
    </row>
    <row r="398" spans="1:90">
      <c r="A398" s="92"/>
      <c r="B398" s="188"/>
      <c r="C398" s="319"/>
      <c r="D398" s="92"/>
      <c r="E398" s="92"/>
      <c r="F398" s="92"/>
      <c r="G398" s="92"/>
      <c r="H398" s="92"/>
      <c r="I398" s="92"/>
      <c r="J398" s="92"/>
      <c r="K398" s="92"/>
      <c r="L398" s="92"/>
      <c r="M398" s="92"/>
      <c r="N398" s="92"/>
      <c r="O398" s="92"/>
      <c r="P398" s="92"/>
      <c r="Q398" s="92"/>
      <c r="R398" s="92"/>
      <c r="S398" s="92"/>
      <c r="T398" s="92"/>
      <c r="U398" s="92"/>
      <c r="V398" s="92"/>
      <c r="W398" s="92"/>
      <c r="X398" s="92"/>
      <c r="Y398" s="92"/>
      <c r="Z398" s="92"/>
      <c r="AA398" s="92"/>
      <c r="AB398" s="92"/>
      <c r="AC398" s="92"/>
      <c r="AD398" s="92"/>
      <c r="AE398" s="92"/>
      <c r="AF398" s="92"/>
      <c r="AG398" s="92"/>
      <c r="AH398" s="92"/>
      <c r="AI398" s="92"/>
      <c r="AJ398" s="92"/>
      <c r="AK398" s="92"/>
      <c r="AL398" s="92"/>
      <c r="AM398" s="92"/>
      <c r="AN398" s="92"/>
      <c r="AO398" s="92"/>
      <c r="AP398" s="92"/>
      <c r="AQ398" s="92"/>
      <c r="AR398" s="92"/>
      <c r="AS398" s="92"/>
      <c r="AT398" s="92"/>
      <c r="AU398" s="92"/>
      <c r="AV398" s="92"/>
      <c r="AW398" s="92"/>
      <c r="AX398" s="92"/>
      <c r="AY398" s="92"/>
      <c r="AZ398" s="92"/>
      <c r="BA398" s="92"/>
      <c r="BB398" s="92"/>
      <c r="BC398" s="92"/>
      <c r="BD398" s="92"/>
      <c r="BE398" s="92"/>
      <c r="BF398" s="92"/>
      <c r="BG398" s="92"/>
      <c r="BH398" s="92"/>
      <c r="BI398" s="92"/>
      <c r="BJ398" s="92"/>
      <c r="BK398" s="92"/>
      <c r="BL398" s="92"/>
      <c r="BM398" s="92"/>
      <c r="BN398" s="92"/>
      <c r="BO398" s="92"/>
      <c r="BP398" s="92"/>
      <c r="BQ398" s="92"/>
      <c r="BR398" s="92"/>
      <c r="BS398" s="92"/>
      <c r="BT398" s="92"/>
      <c r="BU398" s="92"/>
      <c r="BV398" s="92"/>
      <c r="BW398" s="92"/>
      <c r="BX398" s="92"/>
      <c r="BY398" s="92"/>
      <c r="BZ398" s="92"/>
      <c r="CA398" s="92"/>
      <c r="CB398" s="92"/>
      <c r="CC398" s="92"/>
      <c r="CD398" s="92"/>
      <c r="CE398" s="92"/>
      <c r="CF398" s="92"/>
      <c r="CG398" s="92"/>
      <c r="CH398" s="92"/>
      <c r="CI398" s="92"/>
      <c r="CJ398" s="92"/>
      <c r="CK398" s="92"/>
      <c r="CL398" s="92"/>
    </row>
    <row r="399" spans="1:90">
      <c r="A399" s="92"/>
      <c r="B399" s="188"/>
      <c r="C399" s="319"/>
      <c r="D399" s="92"/>
      <c r="E399" s="92"/>
      <c r="F399" s="92"/>
      <c r="G399" s="92"/>
      <c r="H399" s="92"/>
      <c r="I399" s="92"/>
      <c r="J399" s="92"/>
      <c r="K399" s="92"/>
      <c r="L399" s="92"/>
      <c r="M399" s="92"/>
      <c r="N399" s="92"/>
      <c r="O399" s="92"/>
      <c r="P399" s="92"/>
      <c r="Q399" s="92"/>
      <c r="R399" s="92"/>
      <c r="S399" s="92"/>
      <c r="T399" s="92"/>
      <c r="U399" s="92"/>
      <c r="V399" s="92"/>
      <c r="W399" s="92"/>
      <c r="X399" s="92"/>
      <c r="Y399" s="92"/>
      <c r="Z399" s="92"/>
      <c r="AA399" s="92"/>
      <c r="AB399" s="92"/>
      <c r="AC399" s="92"/>
      <c r="AD399" s="92"/>
      <c r="AE399" s="92"/>
      <c r="AF399" s="92"/>
      <c r="AG399" s="92"/>
      <c r="AH399" s="92"/>
      <c r="AI399" s="92"/>
      <c r="AJ399" s="92"/>
      <c r="AK399" s="92"/>
      <c r="AL399" s="92"/>
      <c r="AM399" s="92"/>
      <c r="AN399" s="92"/>
      <c r="AO399" s="92"/>
      <c r="AP399" s="92"/>
      <c r="AQ399" s="92"/>
      <c r="AR399" s="92"/>
      <c r="AS399" s="92"/>
      <c r="AT399" s="92"/>
      <c r="AU399" s="92"/>
      <c r="AV399" s="92"/>
      <c r="AW399" s="92"/>
      <c r="AX399" s="92"/>
      <c r="AY399" s="92"/>
      <c r="AZ399" s="92"/>
      <c r="BA399" s="92"/>
      <c r="BB399" s="92"/>
      <c r="BC399" s="92"/>
      <c r="BD399" s="92"/>
      <c r="BE399" s="92"/>
      <c r="BF399" s="92"/>
      <c r="BG399" s="92"/>
      <c r="BH399" s="92"/>
      <c r="BI399" s="92"/>
      <c r="BJ399" s="92"/>
      <c r="BK399" s="92"/>
      <c r="BL399" s="92"/>
      <c r="BM399" s="92"/>
      <c r="BN399" s="92"/>
      <c r="BO399" s="92"/>
      <c r="BP399" s="92"/>
      <c r="BQ399" s="92"/>
      <c r="BR399" s="92"/>
      <c r="BS399" s="92"/>
      <c r="BT399" s="92"/>
      <c r="BU399" s="92"/>
      <c r="BV399" s="92"/>
      <c r="BW399" s="92"/>
      <c r="BX399" s="92"/>
      <c r="BY399" s="92"/>
      <c r="BZ399" s="92"/>
      <c r="CA399" s="92"/>
      <c r="CB399" s="92"/>
      <c r="CC399" s="92"/>
      <c r="CD399" s="92"/>
      <c r="CE399" s="92"/>
      <c r="CF399" s="92"/>
      <c r="CG399" s="92"/>
      <c r="CH399" s="92"/>
      <c r="CI399" s="92"/>
      <c r="CJ399" s="92"/>
      <c r="CK399" s="92"/>
      <c r="CL399" s="92"/>
    </row>
    <row r="400" spans="1:90">
      <c r="A400" s="92"/>
      <c r="B400" s="188"/>
      <c r="C400" s="319"/>
      <c r="D400" s="92"/>
      <c r="E400" s="92"/>
      <c r="F400" s="92"/>
      <c r="G400" s="92"/>
      <c r="H400" s="92"/>
      <c r="I400" s="92"/>
      <c r="J400" s="92"/>
      <c r="K400" s="92"/>
      <c r="L400" s="92"/>
      <c r="M400" s="92"/>
      <c r="N400" s="92"/>
      <c r="O400" s="92"/>
      <c r="P400" s="92"/>
      <c r="Q400" s="92"/>
      <c r="R400" s="92"/>
      <c r="S400" s="92"/>
      <c r="T400" s="92"/>
      <c r="U400" s="92"/>
      <c r="V400" s="92"/>
      <c r="W400" s="92"/>
      <c r="X400" s="92"/>
      <c r="Y400" s="92"/>
      <c r="Z400" s="92"/>
      <c r="AA400" s="92"/>
      <c r="AB400" s="92"/>
      <c r="AC400" s="92"/>
      <c r="AD400" s="92"/>
      <c r="AE400" s="92"/>
      <c r="AF400" s="92"/>
      <c r="AG400" s="92"/>
      <c r="AH400" s="92"/>
      <c r="AI400" s="92"/>
      <c r="AJ400" s="92"/>
      <c r="AK400" s="92"/>
      <c r="AL400" s="92"/>
      <c r="AM400" s="92"/>
      <c r="AN400" s="92"/>
      <c r="AO400" s="92"/>
      <c r="AP400" s="92"/>
      <c r="AQ400" s="92"/>
      <c r="AR400" s="92"/>
      <c r="AS400" s="92"/>
      <c r="AT400" s="92"/>
      <c r="AU400" s="92"/>
      <c r="AV400" s="92"/>
      <c r="AW400" s="92"/>
      <c r="AX400" s="92"/>
      <c r="AY400" s="92"/>
      <c r="AZ400" s="92"/>
      <c r="BA400" s="92"/>
      <c r="BB400" s="92"/>
      <c r="BC400" s="92"/>
      <c r="BD400" s="92"/>
      <c r="BE400" s="92"/>
      <c r="BF400" s="92"/>
      <c r="BG400" s="92"/>
      <c r="BH400" s="92"/>
      <c r="BI400" s="92"/>
      <c r="BJ400" s="92"/>
      <c r="BK400" s="92"/>
      <c r="BL400" s="92"/>
      <c r="BM400" s="92"/>
      <c r="BN400" s="92"/>
      <c r="BO400" s="92"/>
      <c r="BP400" s="92"/>
      <c r="BQ400" s="92"/>
      <c r="BR400" s="92"/>
      <c r="BS400" s="92"/>
      <c r="BT400" s="92"/>
      <c r="BU400" s="92"/>
      <c r="BV400" s="92"/>
      <c r="BW400" s="92"/>
      <c r="BX400" s="92"/>
      <c r="BY400" s="92"/>
      <c r="BZ400" s="92"/>
      <c r="CA400" s="92"/>
      <c r="CB400" s="92"/>
      <c r="CC400" s="92"/>
      <c r="CD400" s="92"/>
      <c r="CE400" s="92"/>
      <c r="CF400" s="92"/>
      <c r="CG400" s="92"/>
      <c r="CH400" s="92"/>
      <c r="CI400" s="92"/>
      <c r="CJ400" s="92"/>
      <c r="CK400" s="92"/>
      <c r="CL400" s="92"/>
    </row>
    <row r="401" spans="1:90">
      <c r="A401" s="92"/>
      <c r="B401" s="188"/>
      <c r="C401" s="319"/>
      <c r="D401" s="92"/>
      <c r="E401" s="92"/>
      <c r="F401" s="92"/>
      <c r="G401" s="92"/>
      <c r="H401" s="92"/>
      <c r="I401" s="92"/>
      <c r="J401" s="92"/>
      <c r="K401" s="92"/>
      <c r="L401" s="92"/>
      <c r="M401" s="92"/>
      <c r="N401" s="92"/>
      <c r="O401" s="92"/>
      <c r="P401" s="92"/>
      <c r="Q401" s="92"/>
      <c r="R401" s="92"/>
      <c r="S401" s="92"/>
      <c r="T401" s="92"/>
      <c r="U401" s="92"/>
      <c r="V401" s="92"/>
      <c r="W401" s="92"/>
      <c r="X401" s="92"/>
      <c r="Y401" s="92"/>
      <c r="Z401" s="92"/>
      <c r="AA401" s="92"/>
      <c r="AB401" s="92"/>
      <c r="AC401" s="92"/>
      <c r="AD401" s="92"/>
      <c r="AE401" s="92"/>
      <c r="AF401" s="92"/>
      <c r="AG401" s="92"/>
      <c r="AH401" s="92"/>
      <c r="AI401" s="92"/>
      <c r="AJ401" s="92"/>
      <c r="AK401" s="92"/>
      <c r="AL401" s="92"/>
      <c r="AM401" s="92"/>
      <c r="AN401" s="92"/>
      <c r="AO401" s="92"/>
      <c r="AP401" s="92"/>
      <c r="AQ401" s="92"/>
      <c r="AR401" s="92"/>
      <c r="AS401" s="92"/>
      <c r="AT401" s="92"/>
      <c r="AU401" s="92"/>
      <c r="AV401" s="92"/>
      <c r="AW401" s="92"/>
      <c r="AX401" s="92"/>
      <c r="AY401" s="92"/>
      <c r="AZ401" s="92"/>
      <c r="BA401" s="92"/>
      <c r="BB401" s="92"/>
      <c r="BC401" s="92"/>
      <c r="BD401" s="92"/>
      <c r="BE401" s="92"/>
      <c r="BF401" s="92"/>
      <c r="BG401" s="92"/>
      <c r="BH401" s="92"/>
      <c r="BI401" s="92"/>
      <c r="BJ401" s="92"/>
      <c r="BK401" s="92"/>
      <c r="BL401" s="92"/>
      <c r="BM401" s="92"/>
      <c r="BN401" s="92"/>
      <c r="BO401" s="92"/>
      <c r="BP401" s="92"/>
      <c r="BQ401" s="92"/>
      <c r="BR401" s="92"/>
      <c r="BS401" s="92"/>
      <c r="BT401" s="92"/>
      <c r="BU401" s="92"/>
      <c r="BV401" s="92"/>
      <c r="BW401" s="92"/>
      <c r="BX401" s="92"/>
      <c r="BY401" s="92"/>
      <c r="BZ401" s="92"/>
      <c r="CA401" s="92"/>
      <c r="CB401" s="92"/>
      <c r="CC401" s="92"/>
      <c r="CD401" s="92"/>
      <c r="CE401" s="92"/>
      <c r="CF401" s="92"/>
      <c r="CG401" s="92"/>
      <c r="CH401" s="92"/>
      <c r="CI401" s="92"/>
      <c r="CJ401" s="92"/>
      <c r="CK401" s="92"/>
      <c r="CL401" s="92"/>
    </row>
    <row r="402" spans="1:90">
      <c r="A402" s="92"/>
      <c r="B402" s="188"/>
      <c r="C402" s="319"/>
      <c r="D402" s="92"/>
      <c r="E402" s="92"/>
      <c r="F402" s="92"/>
      <c r="G402" s="92"/>
      <c r="H402" s="92"/>
      <c r="I402" s="92"/>
      <c r="J402" s="92"/>
      <c r="K402" s="92"/>
      <c r="L402" s="92"/>
      <c r="M402" s="92"/>
      <c r="N402" s="92"/>
      <c r="O402" s="92"/>
      <c r="P402" s="92"/>
      <c r="Q402" s="92"/>
      <c r="R402" s="92"/>
      <c r="S402" s="92"/>
      <c r="T402" s="92"/>
      <c r="U402" s="92"/>
      <c r="V402" s="92"/>
      <c r="W402" s="92"/>
      <c r="X402" s="92"/>
      <c r="Y402" s="92"/>
      <c r="Z402" s="92"/>
      <c r="AA402" s="92"/>
      <c r="AB402" s="92"/>
      <c r="AC402" s="92"/>
      <c r="AD402" s="92"/>
      <c r="AE402" s="92"/>
      <c r="AF402" s="92"/>
      <c r="AG402" s="92"/>
      <c r="AH402" s="92"/>
      <c r="AI402" s="92"/>
      <c r="AJ402" s="92"/>
      <c r="AK402" s="92"/>
      <c r="AL402" s="92"/>
      <c r="AM402" s="92"/>
      <c r="AN402" s="92"/>
      <c r="AO402" s="92"/>
      <c r="AP402" s="92"/>
      <c r="AQ402" s="92"/>
      <c r="AR402" s="92"/>
      <c r="AS402" s="92"/>
      <c r="AT402" s="92"/>
      <c r="AU402" s="92"/>
      <c r="AV402" s="92"/>
      <c r="AW402" s="92"/>
      <c r="AX402" s="92"/>
      <c r="AY402" s="92"/>
      <c r="AZ402" s="92"/>
      <c r="BA402" s="92"/>
      <c r="BB402" s="92"/>
      <c r="BC402" s="92"/>
      <c r="BD402" s="92"/>
      <c r="BE402" s="92"/>
      <c r="BF402" s="92"/>
      <c r="BG402" s="92"/>
      <c r="BH402" s="92"/>
      <c r="BI402" s="92"/>
      <c r="BJ402" s="92"/>
      <c r="BK402" s="92"/>
      <c r="BL402" s="92"/>
      <c r="BM402" s="92"/>
      <c r="BN402" s="92"/>
      <c r="BO402" s="92"/>
      <c r="BP402" s="92"/>
      <c r="BQ402" s="92"/>
      <c r="BR402" s="92"/>
      <c r="BS402" s="92"/>
      <c r="BT402" s="92"/>
      <c r="BU402" s="92"/>
      <c r="BV402" s="92"/>
      <c r="BW402" s="92"/>
      <c r="BX402" s="92"/>
      <c r="BY402" s="92"/>
      <c r="BZ402" s="92"/>
      <c r="CA402" s="92"/>
      <c r="CB402" s="92"/>
      <c r="CC402" s="92"/>
      <c r="CD402" s="92"/>
      <c r="CE402" s="92"/>
      <c r="CF402" s="92"/>
      <c r="CG402" s="92"/>
      <c r="CH402" s="92"/>
      <c r="CI402" s="92"/>
      <c r="CJ402" s="92"/>
      <c r="CK402" s="92"/>
      <c r="CL402" s="92"/>
    </row>
    <row r="403" spans="1:90">
      <c r="A403" s="92"/>
      <c r="B403" s="188"/>
      <c r="C403" s="319"/>
      <c r="D403" s="92"/>
      <c r="E403" s="92"/>
      <c r="F403" s="92"/>
      <c r="G403" s="92"/>
      <c r="H403" s="92"/>
      <c r="I403" s="92"/>
      <c r="J403" s="92"/>
      <c r="K403" s="92"/>
      <c r="L403" s="92"/>
      <c r="M403" s="92"/>
      <c r="N403" s="92"/>
      <c r="O403" s="92"/>
      <c r="P403" s="92"/>
      <c r="Q403" s="92"/>
      <c r="R403" s="92"/>
      <c r="S403" s="92"/>
      <c r="T403" s="92"/>
      <c r="U403" s="92"/>
      <c r="V403" s="92"/>
      <c r="W403" s="92"/>
      <c r="X403" s="92"/>
      <c r="Y403" s="92"/>
      <c r="Z403" s="92"/>
      <c r="AA403" s="92"/>
      <c r="AB403" s="92"/>
      <c r="AC403" s="92"/>
      <c r="AD403" s="92"/>
      <c r="AE403" s="92"/>
      <c r="AF403" s="92"/>
      <c r="AG403" s="92"/>
      <c r="AH403" s="92"/>
      <c r="AI403" s="92"/>
      <c r="AJ403" s="92"/>
      <c r="AK403" s="92"/>
      <c r="AL403" s="92"/>
      <c r="AM403" s="92"/>
      <c r="AN403" s="92"/>
      <c r="AO403" s="92"/>
      <c r="AP403" s="92"/>
      <c r="AQ403" s="92"/>
      <c r="AR403" s="92"/>
      <c r="AS403" s="92"/>
      <c r="AT403" s="92"/>
      <c r="AU403" s="92"/>
      <c r="AV403" s="92"/>
      <c r="AW403" s="92"/>
      <c r="AX403" s="92"/>
      <c r="AY403" s="92"/>
      <c r="AZ403" s="92"/>
      <c r="BA403" s="92"/>
      <c r="BB403" s="92"/>
      <c r="BC403" s="92"/>
      <c r="BD403" s="92"/>
      <c r="BE403" s="92"/>
      <c r="BF403" s="92"/>
      <c r="BG403" s="92"/>
      <c r="BH403" s="92"/>
      <c r="BI403" s="92"/>
      <c r="BJ403" s="92"/>
      <c r="BK403" s="92"/>
      <c r="BL403" s="92"/>
      <c r="BM403" s="92"/>
      <c r="BN403" s="92"/>
      <c r="BO403" s="92"/>
      <c r="BP403" s="92"/>
      <c r="BQ403" s="92"/>
      <c r="BR403" s="92"/>
      <c r="BS403" s="92"/>
      <c r="BT403" s="92"/>
      <c r="BU403" s="92"/>
      <c r="BV403" s="92"/>
      <c r="BW403" s="92"/>
      <c r="BX403" s="92"/>
      <c r="BY403" s="92"/>
      <c r="BZ403" s="92"/>
      <c r="CA403" s="92"/>
      <c r="CB403" s="92"/>
      <c r="CC403" s="92"/>
      <c r="CD403" s="92"/>
      <c r="CE403" s="92"/>
      <c r="CF403" s="92"/>
      <c r="CG403" s="92"/>
      <c r="CH403" s="92"/>
      <c r="CI403" s="92"/>
      <c r="CJ403" s="92"/>
      <c r="CK403" s="92"/>
      <c r="CL403" s="92"/>
    </row>
    <row r="404" spans="1:90">
      <c r="A404" s="92"/>
      <c r="B404" s="188"/>
      <c r="C404" s="319"/>
      <c r="D404" s="92"/>
      <c r="E404" s="92"/>
      <c r="F404" s="92"/>
      <c r="G404" s="92"/>
      <c r="H404" s="92"/>
      <c r="I404" s="92"/>
      <c r="J404" s="92"/>
      <c r="K404" s="92"/>
      <c r="L404" s="92"/>
      <c r="M404" s="92"/>
      <c r="N404" s="92"/>
      <c r="O404" s="92"/>
      <c r="P404" s="92"/>
      <c r="Q404" s="92"/>
      <c r="R404" s="92"/>
      <c r="S404" s="92"/>
      <c r="T404" s="92"/>
      <c r="U404" s="92"/>
      <c r="V404" s="92"/>
      <c r="W404" s="92"/>
      <c r="X404" s="92"/>
      <c r="Y404" s="92"/>
      <c r="Z404" s="92"/>
      <c r="AA404" s="92"/>
      <c r="AB404" s="92"/>
      <c r="AC404" s="92"/>
      <c r="AD404" s="92"/>
      <c r="AE404" s="92"/>
      <c r="AF404" s="92"/>
      <c r="AG404" s="92"/>
      <c r="AH404" s="92"/>
      <c r="AI404" s="92"/>
      <c r="AJ404" s="92"/>
      <c r="AK404" s="92"/>
      <c r="AL404" s="92"/>
      <c r="AM404" s="92"/>
      <c r="AN404" s="92"/>
      <c r="AO404" s="92"/>
      <c r="AP404" s="92"/>
      <c r="AQ404" s="92"/>
      <c r="AR404" s="92"/>
      <c r="AS404" s="92"/>
      <c r="AT404" s="92"/>
      <c r="AU404" s="92"/>
      <c r="AV404" s="92"/>
      <c r="AW404" s="92"/>
      <c r="AX404" s="92"/>
      <c r="AY404" s="92"/>
      <c r="AZ404" s="92"/>
      <c r="BA404" s="92"/>
      <c r="BB404" s="92"/>
      <c r="BC404" s="92"/>
      <c r="BD404" s="92"/>
      <c r="BE404" s="92"/>
      <c r="BF404" s="92"/>
      <c r="BG404" s="92"/>
      <c r="BH404" s="92"/>
      <c r="BI404" s="92"/>
      <c r="BJ404" s="92"/>
      <c r="BK404" s="92"/>
      <c r="BL404" s="92"/>
      <c r="BM404" s="92"/>
      <c r="BN404" s="92"/>
      <c r="BO404" s="92"/>
      <c r="BP404" s="92"/>
      <c r="BQ404" s="92"/>
      <c r="BR404" s="92"/>
      <c r="BS404" s="92"/>
      <c r="BT404" s="92"/>
      <c r="BU404" s="92"/>
      <c r="BV404" s="92"/>
      <c r="BW404" s="92"/>
      <c r="BX404" s="92"/>
      <c r="BY404" s="92"/>
      <c r="BZ404" s="92"/>
      <c r="CA404" s="92"/>
      <c r="CB404" s="92"/>
      <c r="CC404" s="92"/>
      <c r="CD404" s="92"/>
      <c r="CE404" s="92"/>
      <c r="CF404" s="92"/>
      <c r="CG404" s="92"/>
      <c r="CH404" s="92"/>
      <c r="CI404" s="92"/>
      <c r="CJ404" s="92"/>
      <c r="CK404" s="92"/>
      <c r="CL404" s="92"/>
    </row>
    <row r="405" spans="1:90">
      <c r="A405" s="92"/>
      <c r="B405" s="188"/>
      <c r="C405" s="319"/>
      <c r="D405" s="92"/>
      <c r="E405" s="92"/>
      <c r="F405" s="92"/>
      <c r="G405" s="92"/>
      <c r="H405" s="92"/>
      <c r="I405" s="92"/>
      <c r="J405" s="92"/>
      <c r="K405" s="92"/>
      <c r="L405" s="92"/>
      <c r="M405" s="92"/>
      <c r="N405" s="92"/>
      <c r="O405" s="92"/>
      <c r="P405" s="92"/>
      <c r="Q405" s="92"/>
      <c r="R405" s="92"/>
      <c r="S405" s="92"/>
      <c r="T405" s="92"/>
      <c r="U405" s="92"/>
      <c r="V405" s="92"/>
      <c r="W405" s="92"/>
      <c r="X405" s="92"/>
      <c r="Y405" s="92"/>
      <c r="Z405" s="92"/>
      <c r="AA405" s="92"/>
      <c r="AB405" s="92"/>
      <c r="AC405" s="92"/>
      <c r="AD405" s="92"/>
      <c r="AE405" s="92"/>
      <c r="AF405" s="92"/>
      <c r="AG405" s="92"/>
      <c r="AH405" s="92"/>
      <c r="AI405" s="92"/>
      <c r="AJ405" s="92"/>
      <c r="AK405" s="92"/>
      <c r="AL405" s="92"/>
      <c r="AM405" s="92"/>
      <c r="AN405" s="92"/>
      <c r="AO405" s="92"/>
      <c r="AP405" s="92"/>
      <c r="AQ405" s="92"/>
      <c r="AR405" s="92"/>
      <c r="AS405" s="92"/>
      <c r="AT405" s="92"/>
      <c r="AU405" s="92"/>
      <c r="AV405" s="92"/>
      <c r="AW405" s="92"/>
      <c r="AX405" s="92"/>
      <c r="AY405" s="92"/>
      <c r="AZ405" s="92"/>
      <c r="BA405" s="92"/>
      <c r="BB405" s="92"/>
      <c r="BC405" s="92"/>
      <c r="BD405" s="92"/>
      <c r="BE405" s="92"/>
      <c r="BF405" s="92"/>
      <c r="BG405" s="92"/>
      <c r="BH405" s="92"/>
      <c r="BI405" s="92"/>
      <c r="BJ405" s="92"/>
      <c r="BK405" s="92"/>
      <c r="BL405" s="92"/>
      <c r="BM405" s="92"/>
      <c r="BN405" s="92"/>
      <c r="BO405" s="92"/>
      <c r="BP405" s="92"/>
      <c r="BQ405" s="92"/>
      <c r="BR405" s="92"/>
      <c r="BS405" s="92"/>
      <c r="BT405" s="92"/>
      <c r="BU405" s="92"/>
      <c r="BV405" s="92"/>
      <c r="BW405" s="92"/>
      <c r="BX405" s="92"/>
      <c r="BY405" s="92"/>
      <c r="BZ405" s="92"/>
      <c r="CA405" s="92"/>
      <c r="CB405" s="92"/>
      <c r="CC405" s="92"/>
      <c r="CD405" s="92"/>
      <c r="CE405" s="92"/>
      <c r="CF405" s="92"/>
      <c r="CG405" s="92"/>
      <c r="CH405" s="92"/>
      <c r="CI405" s="92"/>
      <c r="CJ405" s="92"/>
      <c r="CK405" s="92"/>
      <c r="CL405" s="92"/>
    </row>
    <row r="406" spans="1:90">
      <c r="A406" s="92"/>
      <c r="B406" s="188"/>
      <c r="C406" s="319"/>
      <c r="D406" s="92"/>
      <c r="E406" s="92"/>
      <c r="F406" s="92"/>
      <c r="G406" s="92"/>
      <c r="H406" s="92"/>
      <c r="I406" s="92"/>
      <c r="J406" s="92"/>
      <c r="K406" s="92"/>
      <c r="L406" s="92"/>
      <c r="M406" s="92"/>
      <c r="N406" s="92"/>
      <c r="O406" s="92"/>
      <c r="P406" s="92"/>
      <c r="Q406" s="92"/>
      <c r="R406" s="92"/>
      <c r="S406" s="92"/>
      <c r="T406" s="92"/>
      <c r="U406" s="92"/>
      <c r="V406" s="92"/>
      <c r="W406" s="92"/>
      <c r="X406" s="92"/>
      <c r="Y406" s="92"/>
      <c r="Z406" s="92"/>
      <c r="AA406" s="92"/>
      <c r="AB406" s="92"/>
      <c r="AC406" s="92"/>
      <c r="AD406" s="92"/>
      <c r="AE406" s="92"/>
      <c r="AF406" s="92"/>
      <c r="AG406" s="92"/>
      <c r="AH406" s="92"/>
      <c r="AI406" s="92"/>
      <c r="AJ406" s="92"/>
      <c r="AK406" s="92"/>
      <c r="AL406" s="92"/>
      <c r="AM406" s="92"/>
      <c r="AN406" s="92"/>
      <c r="AO406" s="92"/>
      <c r="AP406" s="92"/>
      <c r="AQ406" s="92"/>
      <c r="AR406" s="92"/>
      <c r="AS406" s="92"/>
      <c r="AT406" s="92"/>
      <c r="AU406" s="92"/>
      <c r="AV406" s="92"/>
      <c r="AW406" s="92"/>
      <c r="AX406" s="92"/>
      <c r="AY406" s="92"/>
      <c r="AZ406" s="92"/>
      <c r="BA406" s="92"/>
      <c r="BB406" s="92"/>
      <c r="BC406" s="92"/>
      <c r="BD406" s="92"/>
      <c r="BE406" s="92"/>
      <c r="BF406" s="92"/>
      <c r="BG406" s="92"/>
      <c r="BH406" s="92"/>
      <c r="BI406" s="92"/>
      <c r="BJ406" s="92"/>
      <c r="BK406" s="92"/>
      <c r="BL406" s="92"/>
      <c r="BM406" s="92"/>
      <c r="BN406" s="92"/>
      <c r="BO406" s="92"/>
      <c r="BP406" s="92"/>
      <c r="BQ406" s="92"/>
      <c r="BR406" s="92"/>
      <c r="BS406" s="92"/>
      <c r="BT406" s="92"/>
      <c r="BU406" s="92"/>
      <c r="BV406" s="92"/>
      <c r="BW406" s="92"/>
      <c r="BX406" s="92"/>
      <c r="BY406" s="92"/>
      <c r="BZ406" s="92"/>
      <c r="CA406" s="92"/>
      <c r="CB406" s="92"/>
      <c r="CC406" s="92"/>
      <c r="CD406" s="92"/>
      <c r="CE406" s="92"/>
      <c r="CF406" s="92"/>
      <c r="CG406" s="92"/>
      <c r="CH406" s="92"/>
      <c r="CI406" s="92"/>
      <c r="CJ406" s="92"/>
      <c r="CK406" s="92"/>
      <c r="CL406" s="92"/>
    </row>
    <row r="407" spans="1:90">
      <c r="A407" s="92"/>
      <c r="B407" s="188"/>
      <c r="C407" s="319"/>
      <c r="D407" s="92"/>
      <c r="E407" s="92"/>
      <c r="F407" s="92"/>
      <c r="G407" s="92"/>
      <c r="H407" s="92"/>
      <c r="I407" s="92"/>
      <c r="J407" s="92"/>
      <c r="K407" s="92"/>
      <c r="L407" s="92"/>
      <c r="M407" s="92"/>
      <c r="N407" s="92"/>
      <c r="O407" s="92"/>
      <c r="P407" s="92"/>
      <c r="Q407" s="92"/>
      <c r="R407" s="92"/>
      <c r="S407" s="92"/>
      <c r="T407" s="92"/>
      <c r="U407" s="92"/>
      <c r="V407" s="92"/>
      <c r="W407" s="92"/>
      <c r="X407" s="92"/>
      <c r="Y407" s="92"/>
      <c r="Z407" s="92"/>
      <c r="AA407" s="92"/>
      <c r="AB407" s="92"/>
      <c r="AC407" s="92"/>
      <c r="AD407" s="92"/>
      <c r="AE407" s="92"/>
      <c r="AF407" s="92"/>
      <c r="AG407" s="92"/>
      <c r="AH407" s="92"/>
      <c r="AI407" s="92"/>
      <c r="AJ407" s="92"/>
      <c r="AK407" s="92"/>
      <c r="AL407" s="92"/>
      <c r="AM407" s="92"/>
      <c r="AN407" s="92"/>
      <c r="AO407" s="92"/>
      <c r="AP407" s="92"/>
      <c r="AQ407" s="92"/>
      <c r="AR407" s="92"/>
      <c r="AS407" s="92"/>
      <c r="AT407" s="92"/>
      <c r="AU407" s="92"/>
      <c r="AV407" s="92"/>
      <c r="AW407" s="92"/>
      <c r="AX407" s="92"/>
      <c r="AY407" s="92"/>
      <c r="AZ407" s="92"/>
      <c r="BA407" s="92"/>
      <c r="BB407" s="92"/>
      <c r="BC407" s="92"/>
      <c r="BD407" s="92"/>
      <c r="BE407" s="92"/>
      <c r="BF407" s="92"/>
      <c r="BG407" s="92"/>
      <c r="BH407" s="92"/>
      <c r="BI407" s="92"/>
      <c r="BJ407" s="92"/>
      <c r="BK407" s="92"/>
      <c r="BL407" s="92"/>
      <c r="BM407" s="92"/>
      <c r="BN407" s="92"/>
      <c r="BO407" s="92"/>
      <c r="BP407" s="92"/>
      <c r="BQ407" s="92"/>
      <c r="BR407" s="92"/>
      <c r="BS407" s="92"/>
      <c r="BT407" s="92"/>
      <c r="BU407" s="92"/>
      <c r="BV407" s="92"/>
      <c r="BW407" s="92"/>
      <c r="BX407" s="92"/>
      <c r="BY407" s="92"/>
      <c r="BZ407" s="92"/>
      <c r="CA407" s="92"/>
      <c r="CB407" s="92"/>
      <c r="CC407" s="92"/>
      <c r="CD407" s="92"/>
      <c r="CE407" s="92"/>
      <c r="CF407" s="92"/>
      <c r="CG407" s="92"/>
      <c r="CH407" s="92"/>
      <c r="CI407" s="92"/>
      <c r="CJ407" s="92"/>
      <c r="CK407" s="92"/>
      <c r="CL407" s="92"/>
    </row>
    <row r="408" spans="1:90">
      <c r="A408" s="92"/>
      <c r="B408" s="188"/>
      <c r="C408" s="319"/>
      <c r="D408" s="92"/>
      <c r="E408" s="92"/>
      <c r="F408" s="92"/>
      <c r="G408" s="92"/>
      <c r="H408" s="92"/>
      <c r="I408" s="92"/>
      <c r="J408" s="92"/>
      <c r="K408" s="92"/>
      <c r="L408" s="92"/>
      <c r="M408" s="92"/>
      <c r="N408" s="92"/>
      <c r="O408" s="92"/>
      <c r="P408" s="92"/>
      <c r="Q408" s="92"/>
      <c r="R408" s="92"/>
      <c r="S408" s="92"/>
      <c r="T408" s="92"/>
      <c r="U408" s="92"/>
      <c r="V408" s="92"/>
      <c r="W408" s="92"/>
      <c r="X408" s="92"/>
      <c r="Y408" s="92"/>
      <c r="Z408" s="92"/>
      <c r="AA408" s="92"/>
      <c r="AB408" s="92"/>
      <c r="AC408" s="92"/>
      <c r="AD408" s="92"/>
      <c r="AE408" s="92"/>
      <c r="AF408" s="92"/>
      <c r="AG408" s="92"/>
      <c r="AH408" s="92"/>
      <c r="AI408" s="92"/>
      <c r="AJ408" s="92"/>
      <c r="AK408" s="92"/>
      <c r="AL408" s="92"/>
      <c r="AM408" s="92"/>
      <c r="AN408" s="92"/>
      <c r="AO408" s="92"/>
      <c r="AP408" s="92"/>
      <c r="AQ408" s="92"/>
      <c r="AR408" s="92"/>
      <c r="AS408" s="92"/>
      <c r="AT408" s="92"/>
      <c r="AU408" s="92"/>
      <c r="AV408" s="92"/>
      <c r="AW408" s="92"/>
      <c r="AX408" s="92"/>
      <c r="AY408" s="92"/>
      <c r="AZ408" s="92"/>
      <c r="BA408" s="92"/>
      <c r="BB408" s="92"/>
      <c r="BC408" s="92"/>
      <c r="BD408" s="92"/>
      <c r="BE408" s="92"/>
      <c r="BF408" s="92"/>
      <c r="BG408" s="92"/>
      <c r="BH408" s="92"/>
      <c r="BI408" s="92"/>
      <c r="BJ408" s="92"/>
      <c r="BK408" s="92"/>
      <c r="BL408" s="92"/>
      <c r="BM408" s="92"/>
      <c r="BN408" s="92"/>
      <c r="BO408" s="92"/>
      <c r="BP408" s="92"/>
      <c r="BQ408" s="92"/>
      <c r="BR408" s="92"/>
      <c r="BS408" s="92"/>
      <c r="BT408" s="92"/>
      <c r="BU408" s="92"/>
      <c r="BV408" s="92"/>
      <c r="BW408" s="92"/>
      <c r="BX408" s="92"/>
      <c r="BY408" s="92"/>
      <c r="BZ408" s="92"/>
      <c r="CA408" s="92"/>
      <c r="CB408" s="92"/>
      <c r="CC408" s="92"/>
      <c r="CD408" s="92"/>
      <c r="CE408" s="92"/>
      <c r="CF408" s="92"/>
      <c r="CG408" s="92"/>
      <c r="CH408" s="92"/>
      <c r="CI408" s="92"/>
      <c r="CJ408" s="92"/>
      <c r="CK408" s="92"/>
      <c r="CL408" s="92"/>
    </row>
    <row r="409" spans="1:90">
      <c r="A409" s="92"/>
      <c r="B409" s="188"/>
      <c r="C409" s="319"/>
      <c r="D409" s="92"/>
      <c r="E409" s="92"/>
      <c r="F409" s="92"/>
      <c r="G409" s="92"/>
      <c r="H409" s="92"/>
      <c r="I409" s="92"/>
      <c r="J409" s="92"/>
      <c r="K409" s="92"/>
      <c r="L409" s="92"/>
      <c r="M409" s="92"/>
      <c r="N409" s="92"/>
      <c r="O409" s="92"/>
      <c r="P409" s="92"/>
      <c r="Q409" s="92"/>
      <c r="R409" s="92"/>
      <c r="S409" s="92"/>
      <c r="T409" s="92"/>
      <c r="U409" s="92"/>
      <c r="V409" s="92"/>
      <c r="W409" s="92"/>
      <c r="X409" s="92"/>
      <c r="Y409" s="92"/>
      <c r="Z409" s="92"/>
      <c r="AA409" s="92"/>
      <c r="AB409" s="92"/>
      <c r="AC409" s="92"/>
      <c r="AD409" s="92"/>
      <c r="AE409" s="92"/>
      <c r="AF409" s="92"/>
      <c r="AG409" s="92"/>
      <c r="AH409" s="92"/>
      <c r="AI409" s="92"/>
      <c r="AJ409" s="92"/>
      <c r="AK409" s="92"/>
      <c r="AL409" s="92"/>
      <c r="AM409" s="92"/>
      <c r="AN409" s="92"/>
      <c r="AO409" s="92"/>
      <c r="AP409" s="92"/>
      <c r="AQ409" s="92"/>
      <c r="AR409" s="92"/>
      <c r="AS409" s="92"/>
      <c r="AT409" s="92"/>
      <c r="AU409" s="92"/>
      <c r="AV409" s="92"/>
      <c r="AW409" s="92"/>
      <c r="AX409" s="92"/>
      <c r="AY409" s="92"/>
      <c r="AZ409" s="92"/>
      <c r="BA409" s="92"/>
      <c r="BB409" s="92"/>
      <c r="BC409" s="92"/>
      <c r="BD409" s="92"/>
      <c r="BE409" s="92"/>
      <c r="BF409" s="92"/>
      <c r="BG409" s="92"/>
      <c r="BH409" s="92"/>
      <c r="BI409" s="92"/>
      <c r="BJ409" s="92"/>
      <c r="BK409" s="92"/>
      <c r="BL409" s="92"/>
      <c r="BM409" s="92"/>
      <c r="BN409" s="92"/>
      <c r="BO409" s="92"/>
      <c r="BP409" s="92"/>
      <c r="BQ409" s="92"/>
      <c r="BR409" s="92"/>
      <c r="BS409" s="92"/>
      <c r="BT409" s="92"/>
      <c r="BU409" s="92"/>
      <c r="BV409" s="92"/>
      <c r="BW409" s="92"/>
      <c r="BX409" s="92"/>
      <c r="BY409" s="92"/>
      <c r="BZ409" s="92"/>
      <c r="CA409" s="92"/>
      <c r="CB409" s="92"/>
      <c r="CC409" s="92"/>
      <c r="CD409" s="92"/>
      <c r="CE409" s="92"/>
      <c r="CF409" s="92"/>
      <c r="CG409" s="92"/>
      <c r="CH409" s="92"/>
      <c r="CI409" s="92"/>
      <c r="CJ409" s="92"/>
      <c r="CK409" s="92"/>
      <c r="CL409" s="92"/>
    </row>
    <row r="410" spans="1:90">
      <c r="A410" s="92"/>
      <c r="B410" s="188"/>
      <c r="C410" s="319"/>
      <c r="D410" s="92"/>
      <c r="E410" s="92"/>
      <c r="F410" s="92"/>
      <c r="G410" s="92"/>
      <c r="H410" s="92"/>
      <c r="I410" s="92"/>
      <c r="J410" s="92"/>
      <c r="K410" s="92"/>
      <c r="L410" s="92"/>
      <c r="M410" s="92"/>
      <c r="N410" s="92"/>
      <c r="O410" s="92"/>
      <c r="P410" s="92"/>
      <c r="Q410" s="92"/>
      <c r="R410" s="92"/>
      <c r="S410" s="92"/>
      <c r="T410" s="92"/>
      <c r="U410" s="92"/>
      <c r="V410" s="92"/>
      <c r="W410" s="92"/>
      <c r="X410" s="92"/>
      <c r="Y410" s="92"/>
      <c r="Z410" s="92"/>
      <c r="AA410" s="92"/>
      <c r="AB410" s="92"/>
      <c r="AC410" s="92"/>
      <c r="AD410" s="92"/>
      <c r="AE410" s="92"/>
      <c r="AF410" s="92"/>
      <c r="AG410" s="92"/>
      <c r="AH410" s="92"/>
      <c r="AI410" s="92"/>
      <c r="AJ410" s="92"/>
      <c r="AK410" s="92"/>
      <c r="AL410" s="92"/>
      <c r="AM410" s="92"/>
      <c r="AN410" s="92"/>
      <c r="AO410" s="92"/>
      <c r="AP410" s="92"/>
      <c r="AQ410" s="92"/>
      <c r="AR410" s="92"/>
      <c r="AS410" s="92"/>
      <c r="AT410" s="92"/>
      <c r="AU410" s="92"/>
      <c r="AV410" s="92"/>
      <c r="AW410" s="92"/>
      <c r="AX410" s="92"/>
      <c r="AY410" s="92"/>
      <c r="AZ410" s="92"/>
      <c r="BA410" s="92"/>
      <c r="BB410" s="92"/>
      <c r="BC410" s="92"/>
      <c r="BD410" s="92"/>
      <c r="BE410" s="92"/>
      <c r="BF410" s="92"/>
      <c r="BG410" s="92"/>
      <c r="BH410" s="92"/>
      <c r="BI410" s="92"/>
      <c r="BJ410" s="92"/>
      <c r="BK410" s="92"/>
      <c r="BL410" s="92"/>
      <c r="BM410" s="92"/>
      <c r="BN410" s="92"/>
      <c r="BO410" s="92"/>
      <c r="BP410" s="92"/>
      <c r="BQ410" s="92"/>
      <c r="BR410" s="92"/>
      <c r="BS410" s="92"/>
      <c r="BT410" s="92"/>
      <c r="BU410" s="92"/>
      <c r="BV410" s="92"/>
      <c r="BW410" s="92"/>
      <c r="BX410" s="92"/>
      <c r="BY410" s="92"/>
      <c r="BZ410" s="92"/>
      <c r="CA410" s="92"/>
      <c r="CB410" s="92"/>
      <c r="CC410" s="92"/>
      <c r="CD410" s="92"/>
      <c r="CE410" s="92"/>
      <c r="CF410" s="92"/>
      <c r="CG410" s="92"/>
      <c r="CH410" s="92"/>
      <c r="CI410" s="92"/>
      <c r="CJ410" s="92"/>
      <c r="CK410" s="92"/>
      <c r="CL410" s="92"/>
    </row>
    <row r="411" spans="1:90">
      <c r="A411" s="92"/>
      <c r="B411" s="188"/>
      <c r="C411" s="319"/>
      <c r="D411" s="92"/>
      <c r="E411" s="92"/>
      <c r="F411" s="92"/>
      <c r="G411" s="92"/>
      <c r="H411" s="92"/>
      <c r="I411" s="92"/>
      <c r="J411" s="92"/>
      <c r="K411" s="92"/>
      <c r="L411" s="92"/>
      <c r="M411" s="92"/>
      <c r="N411" s="92"/>
      <c r="O411" s="92"/>
      <c r="P411" s="92"/>
      <c r="Q411" s="92"/>
      <c r="R411" s="92"/>
      <c r="S411" s="92"/>
      <c r="T411" s="92"/>
      <c r="U411" s="92"/>
      <c r="V411" s="92"/>
      <c r="W411" s="92"/>
      <c r="X411" s="92"/>
      <c r="Y411" s="92"/>
      <c r="Z411" s="92"/>
      <c r="AA411" s="92"/>
      <c r="AB411" s="92"/>
      <c r="AC411" s="92"/>
      <c r="AD411" s="92"/>
      <c r="AE411" s="92"/>
      <c r="AF411" s="92"/>
      <c r="AG411" s="92"/>
      <c r="AH411" s="92"/>
      <c r="AI411" s="92"/>
      <c r="AJ411" s="92"/>
      <c r="AK411" s="92"/>
      <c r="AL411" s="92"/>
      <c r="AM411" s="92"/>
      <c r="AN411" s="92"/>
      <c r="AO411" s="92"/>
      <c r="AP411" s="92"/>
      <c r="AQ411" s="92"/>
      <c r="AR411" s="92"/>
      <c r="AS411" s="92"/>
      <c r="AT411" s="92"/>
      <c r="AU411" s="92"/>
      <c r="AV411" s="92"/>
      <c r="AW411" s="92"/>
      <c r="AX411" s="92"/>
      <c r="AY411" s="92"/>
      <c r="AZ411" s="92"/>
      <c r="BA411" s="92"/>
      <c r="BB411" s="92"/>
      <c r="BC411" s="92"/>
      <c r="BD411" s="92"/>
      <c r="BE411" s="92"/>
      <c r="BF411" s="92"/>
      <c r="BG411" s="92"/>
      <c r="BH411" s="92"/>
      <c r="BI411" s="92"/>
      <c r="BJ411" s="92"/>
      <c r="BK411" s="92"/>
      <c r="BL411" s="92"/>
      <c r="BM411" s="92"/>
      <c r="BN411" s="92"/>
      <c r="BO411" s="92"/>
      <c r="BP411" s="92"/>
      <c r="BQ411" s="92"/>
      <c r="BR411" s="92"/>
      <c r="BS411" s="92"/>
      <c r="BT411" s="92"/>
      <c r="BU411" s="92"/>
      <c r="BV411" s="92"/>
      <c r="BW411" s="92"/>
      <c r="BX411" s="92"/>
      <c r="BY411" s="92"/>
      <c r="BZ411" s="92"/>
      <c r="CA411" s="92"/>
      <c r="CB411" s="92"/>
      <c r="CC411" s="92"/>
      <c r="CD411" s="92"/>
      <c r="CE411" s="92"/>
      <c r="CF411" s="92"/>
      <c r="CG411" s="92"/>
      <c r="CH411" s="92"/>
      <c r="CI411" s="92"/>
      <c r="CJ411" s="92"/>
      <c r="CK411" s="92"/>
      <c r="CL411" s="92"/>
    </row>
    <row r="412" spans="1:90">
      <c r="A412" s="92"/>
      <c r="B412" s="188"/>
      <c r="C412" s="319"/>
      <c r="D412" s="92"/>
      <c r="E412" s="92"/>
      <c r="F412" s="92"/>
      <c r="G412" s="92"/>
      <c r="H412" s="92"/>
      <c r="I412" s="92"/>
      <c r="J412" s="92"/>
      <c r="K412" s="92"/>
      <c r="L412" s="92"/>
      <c r="M412" s="92"/>
      <c r="N412" s="92"/>
      <c r="O412" s="92"/>
      <c r="P412" s="92"/>
      <c r="Q412" s="92"/>
      <c r="R412" s="92"/>
      <c r="S412" s="92"/>
      <c r="T412" s="92"/>
      <c r="U412" s="92"/>
      <c r="V412" s="92"/>
      <c r="W412" s="92"/>
      <c r="X412" s="92"/>
      <c r="Y412" s="92"/>
      <c r="Z412" s="92"/>
      <c r="AA412" s="92"/>
      <c r="AB412" s="92"/>
      <c r="AC412" s="92"/>
      <c r="AD412" s="92"/>
      <c r="AE412" s="92"/>
      <c r="AF412" s="92"/>
      <c r="AG412" s="92"/>
      <c r="AH412" s="92"/>
      <c r="AI412" s="92"/>
      <c r="AJ412" s="92"/>
      <c r="AK412" s="92"/>
      <c r="AL412" s="92"/>
      <c r="AM412" s="92"/>
      <c r="AN412" s="92"/>
      <c r="AO412" s="92"/>
      <c r="AP412" s="92"/>
      <c r="AQ412" s="92"/>
      <c r="AR412" s="92"/>
      <c r="AS412" s="92"/>
      <c r="AT412" s="92"/>
      <c r="AU412" s="92"/>
      <c r="AV412" s="92"/>
      <c r="AW412" s="92"/>
      <c r="AX412" s="92"/>
      <c r="AY412" s="92"/>
      <c r="AZ412" s="92"/>
      <c r="BA412" s="92"/>
      <c r="BB412" s="92"/>
      <c r="BC412" s="92"/>
      <c r="BD412" s="92"/>
      <c r="BE412" s="92"/>
      <c r="BF412" s="92"/>
      <c r="BG412" s="92"/>
      <c r="BH412" s="92"/>
      <c r="BI412" s="92"/>
      <c r="BJ412" s="92"/>
      <c r="BK412" s="92"/>
      <c r="BL412" s="92"/>
      <c r="BM412" s="92"/>
      <c r="BN412" s="92"/>
      <c r="BO412" s="92"/>
      <c r="BP412" s="92"/>
      <c r="BQ412" s="92"/>
      <c r="BR412" s="92"/>
      <c r="BS412" s="92"/>
      <c r="BT412" s="92"/>
      <c r="BU412" s="92"/>
      <c r="BV412" s="92"/>
      <c r="BW412" s="92"/>
      <c r="BX412" s="92"/>
      <c r="BY412" s="92"/>
      <c r="BZ412" s="92"/>
      <c r="CA412" s="92"/>
      <c r="CB412" s="92"/>
      <c r="CC412" s="92"/>
      <c r="CD412" s="92"/>
      <c r="CE412" s="92"/>
      <c r="CF412" s="92"/>
      <c r="CG412" s="92"/>
      <c r="CH412" s="92"/>
      <c r="CI412" s="92"/>
      <c r="CJ412" s="92"/>
      <c r="CK412" s="92"/>
      <c r="CL412" s="92"/>
    </row>
    <row r="413" spans="1:90">
      <c r="A413" s="92"/>
      <c r="B413" s="188"/>
      <c r="C413" s="319"/>
      <c r="D413" s="92"/>
      <c r="E413" s="92"/>
      <c r="F413" s="92"/>
      <c r="G413" s="92"/>
      <c r="H413" s="92"/>
      <c r="I413" s="92"/>
      <c r="J413" s="92"/>
      <c r="K413" s="92"/>
      <c r="L413" s="92"/>
      <c r="M413" s="92"/>
      <c r="N413" s="92"/>
      <c r="O413" s="92"/>
      <c r="P413" s="92"/>
      <c r="Q413" s="92"/>
      <c r="R413" s="92"/>
      <c r="S413" s="92"/>
      <c r="T413" s="92"/>
      <c r="U413" s="92"/>
      <c r="V413" s="92"/>
      <c r="W413" s="92"/>
      <c r="X413" s="92"/>
      <c r="Y413" s="92"/>
      <c r="Z413" s="92"/>
      <c r="AA413" s="92"/>
      <c r="AB413" s="92"/>
      <c r="AC413" s="92"/>
      <c r="AD413" s="92"/>
      <c r="AE413" s="92"/>
      <c r="AF413" s="92"/>
      <c r="AG413" s="92"/>
      <c r="AH413" s="92"/>
      <c r="AI413" s="92"/>
      <c r="AJ413" s="92"/>
      <c r="AK413" s="92"/>
      <c r="AL413" s="92"/>
      <c r="AM413" s="92"/>
      <c r="AN413" s="92"/>
      <c r="AO413" s="92"/>
      <c r="AP413" s="92"/>
      <c r="AQ413" s="92"/>
      <c r="AR413" s="92"/>
      <c r="AS413" s="92"/>
      <c r="AT413" s="92"/>
      <c r="AU413" s="92"/>
      <c r="AV413" s="92"/>
      <c r="AW413" s="92"/>
      <c r="AX413" s="92"/>
      <c r="AY413" s="92"/>
      <c r="AZ413" s="92"/>
      <c r="BA413" s="92"/>
      <c r="BB413" s="92"/>
      <c r="BC413" s="92"/>
      <c r="BD413" s="92"/>
      <c r="BE413" s="92"/>
      <c r="BF413" s="92"/>
      <c r="BG413" s="92"/>
      <c r="BH413" s="92"/>
      <c r="BI413" s="92"/>
      <c r="BJ413" s="92"/>
      <c r="BK413" s="92"/>
      <c r="BL413" s="92"/>
      <c r="BM413" s="92"/>
      <c r="BN413" s="92"/>
      <c r="BO413" s="92"/>
      <c r="BP413" s="92"/>
      <c r="BQ413" s="92"/>
      <c r="BR413" s="92"/>
      <c r="BS413" s="92"/>
      <c r="BT413" s="92"/>
      <c r="BU413" s="92"/>
      <c r="BV413" s="92"/>
      <c r="BW413" s="92"/>
      <c r="BX413" s="92"/>
      <c r="BY413" s="92"/>
      <c r="BZ413" s="92"/>
      <c r="CA413" s="92"/>
      <c r="CB413" s="92"/>
      <c r="CC413" s="92"/>
      <c r="CD413" s="92"/>
      <c r="CE413" s="92"/>
      <c r="CF413" s="92"/>
      <c r="CG413" s="92"/>
      <c r="CH413" s="92"/>
      <c r="CI413" s="92"/>
      <c r="CJ413" s="92"/>
      <c r="CK413" s="92"/>
      <c r="CL413" s="92"/>
    </row>
    <row r="414" spans="1:90">
      <c r="A414" s="92"/>
      <c r="B414" s="188"/>
      <c r="C414" s="319"/>
      <c r="D414" s="92"/>
      <c r="E414" s="92"/>
      <c r="F414" s="92"/>
      <c r="G414" s="92"/>
      <c r="H414" s="92"/>
      <c r="I414" s="92"/>
      <c r="J414" s="92"/>
      <c r="K414" s="92"/>
      <c r="L414" s="92"/>
      <c r="M414" s="92"/>
      <c r="N414" s="92"/>
      <c r="O414" s="92"/>
      <c r="P414" s="92"/>
      <c r="Q414" s="92"/>
      <c r="R414" s="92"/>
      <c r="S414" s="92"/>
      <c r="T414" s="92"/>
      <c r="U414" s="92"/>
      <c r="V414" s="92"/>
      <c r="W414" s="92"/>
      <c r="X414" s="92"/>
      <c r="Y414" s="92"/>
      <c r="Z414" s="92"/>
      <c r="AA414" s="92"/>
      <c r="AB414" s="92"/>
      <c r="AC414" s="92"/>
      <c r="AD414" s="92"/>
      <c r="AE414" s="92"/>
      <c r="AF414" s="92"/>
      <c r="AG414" s="92"/>
      <c r="AH414" s="92"/>
      <c r="AI414" s="92"/>
      <c r="AJ414" s="92"/>
      <c r="AK414" s="92"/>
      <c r="AL414" s="92"/>
      <c r="AM414" s="92"/>
      <c r="AN414" s="92"/>
      <c r="AO414" s="92"/>
      <c r="AP414" s="92"/>
      <c r="AQ414" s="92"/>
      <c r="AR414" s="92"/>
      <c r="AS414" s="92"/>
      <c r="AT414" s="92"/>
      <c r="AU414" s="92"/>
      <c r="AV414" s="92"/>
      <c r="AW414" s="92"/>
      <c r="AX414" s="92"/>
      <c r="AY414" s="92"/>
      <c r="AZ414" s="92"/>
      <c r="BA414" s="92"/>
      <c r="BB414" s="92"/>
      <c r="BC414" s="92"/>
      <c r="BD414" s="92"/>
      <c r="BE414" s="92"/>
      <c r="BF414" s="92"/>
      <c r="BG414" s="92"/>
      <c r="BH414" s="92"/>
      <c r="BI414" s="92"/>
      <c r="BJ414" s="92"/>
      <c r="BK414" s="92"/>
      <c r="BL414" s="92"/>
      <c r="BM414" s="92"/>
      <c r="BN414" s="92"/>
      <c r="BO414" s="92"/>
      <c r="BP414" s="92"/>
      <c r="BQ414" s="92"/>
      <c r="BR414" s="92"/>
      <c r="BS414" s="92"/>
      <c r="BT414" s="92"/>
      <c r="BU414" s="92"/>
      <c r="BV414" s="92"/>
      <c r="BW414" s="92"/>
      <c r="BX414" s="92"/>
      <c r="BY414" s="92"/>
      <c r="BZ414" s="92"/>
      <c r="CA414" s="92"/>
      <c r="CB414" s="92"/>
      <c r="CC414" s="92"/>
      <c r="CD414" s="92"/>
      <c r="CE414" s="92"/>
      <c r="CF414" s="92"/>
      <c r="CG414" s="92"/>
      <c r="CH414" s="92"/>
      <c r="CI414" s="92"/>
      <c r="CJ414" s="92"/>
      <c r="CK414" s="92"/>
      <c r="CL414" s="92"/>
    </row>
    <row r="415" spans="1:90">
      <c r="A415" s="92"/>
      <c r="B415" s="188"/>
      <c r="C415" s="319"/>
      <c r="D415" s="92"/>
      <c r="E415" s="92"/>
      <c r="F415" s="92"/>
      <c r="G415" s="92"/>
      <c r="H415" s="92"/>
      <c r="I415" s="92"/>
      <c r="J415" s="92"/>
      <c r="K415" s="92"/>
      <c r="L415" s="92"/>
      <c r="M415" s="92"/>
      <c r="N415" s="92"/>
      <c r="O415" s="92"/>
      <c r="P415" s="92"/>
      <c r="Q415" s="92"/>
      <c r="R415" s="92"/>
      <c r="S415" s="92"/>
      <c r="T415" s="92"/>
      <c r="U415" s="92"/>
      <c r="V415" s="92"/>
      <c r="W415" s="92"/>
      <c r="X415" s="92"/>
      <c r="Y415" s="92"/>
      <c r="Z415" s="92"/>
      <c r="AA415" s="92"/>
      <c r="AB415" s="92"/>
      <c r="AC415" s="92"/>
      <c r="AD415" s="92"/>
      <c r="AE415" s="92"/>
      <c r="AF415" s="92"/>
      <c r="AG415" s="92"/>
      <c r="AH415" s="92"/>
      <c r="AI415" s="92"/>
      <c r="AJ415" s="92"/>
      <c r="AK415" s="92"/>
      <c r="AL415" s="92"/>
      <c r="AM415" s="92"/>
      <c r="AN415" s="92"/>
      <c r="AO415" s="92"/>
      <c r="AP415" s="92"/>
      <c r="AQ415" s="92"/>
      <c r="AR415" s="92"/>
      <c r="AS415" s="92"/>
      <c r="AT415" s="92"/>
      <c r="AU415" s="92"/>
      <c r="AV415" s="92"/>
      <c r="AW415" s="92"/>
      <c r="AX415" s="92"/>
      <c r="AY415" s="92"/>
      <c r="AZ415" s="92"/>
      <c r="BA415" s="92"/>
      <c r="BB415" s="92"/>
      <c r="BC415" s="92"/>
      <c r="BD415" s="92"/>
      <c r="BE415" s="92"/>
      <c r="BF415" s="92"/>
      <c r="BG415" s="92"/>
      <c r="BH415" s="92"/>
      <c r="BI415" s="92"/>
      <c r="BJ415" s="92"/>
      <c r="BK415" s="92"/>
      <c r="BL415" s="92"/>
      <c r="BM415" s="92"/>
      <c r="BN415" s="92"/>
      <c r="BO415" s="92"/>
      <c r="BP415" s="92"/>
      <c r="BQ415" s="92"/>
      <c r="BR415" s="92"/>
      <c r="BS415" s="92"/>
      <c r="BT415" s="92"/>
      <c r="BU415" s="92"/>
      <c r="BV415" s="92"/>
      <c r="BW415" s="92"/>
      <c r="BX415" s="92"/>
      <c r="BY415" s="92"/>
      <c r="BZ415" s="92"/>
      <c r="CA415" s="92"/>
      <c r="CB415" s="92"/>
      <c r="CC415" s="92"/>
      <c r="CD415" s="92"/>
      <c r="CE415" s="92"/>
      <c r="CF415" s="92"/>
      <c r="CG415" s="92"/>
      <c r="CH415" s="92"/>
      <c r="CI415" s="92"/>
      <c r="CJ415" s="92"/>
      <c r="CK415" s="92"/>
      <c r="CL415" s="92"/>
    </row>
    <row r="416" spans="1:90">
      <c r="A416" s="92"/>
      <c r="B416" s="188"/>
      <c r="C416" s="319"/>
      <c r="D416" s="92"/>
      <c r="E416" s="92"/>
      <c r="F416" s="92"/>
      <c r="G416" s="92"/>
      <c r="H416" s="92"/>
      <c r="I416" s="92"/>
      <c r="J416" s="92"/>
      <c r="K416" s="92"/>
      <c r="L416" s="92"/>
      <c r="M416" s="92"/>
      <c r="N416" s="92"/>
      <c r="O416" s="92"/>
      <c r="P416" s="92"/>
      <c r="Q416" s="92"/>
      <c r="R416" s="92"/>
      <c r="S416" s="92"/>
      <c r="T416" s="92"/>
      <c r="U416" s="92"/>
      <c r="V416" s="92"/>
      <c r="W416" s="92"/>
      <c r="X416" s="92"/>
      <c r="Y416" s="92"/>
      <c r="Z416" s="92"/>
      <c r="AA416" s="92"/>
      <c r="AB416" s="92"/>
      <c r="AC416" s="92"/>
      <c r="AD416" s="92"/>
      <c r="AE416" s="92"/>
      <c r="AF416" s="92"/>
      <c r="AG416" s="92"/>
      <c r="AH416" s="92"/>
      <c r="AI416" s="92"/>
      <c r="AJ416" s="92"/>
      <c r="AK416" s="92"/>
      <c r="AL416" s="92"/>
      <c r="AM416" s="92"/>
      <c r="AN416" s="92"/>
      <c r="AO416" s="92"/>
      <c r="AP416" s="92"/>
      <c r="AQ416" s="92"/>
      <c r="AR416" s="92"/>
      <c r="AS416" s="92"/>
      <c r="AT416" s="92"/>
      <c r="AU416" s="92"/>
      <c r="AV416" s="92"/>
      <c r="AW416" s="92"/>
      <c r="AX416" s="92"/>
      <c r="AY416" s="92"/>
      <c r="AZ416" s="92"/>
      <c r="BA416" s="92"/>
      <c r="BB416" s="92"/>
      <c r="BC416" s="92"/>
      <c r="BD416" s="92"/>
      <c r="BE416" s="92"/>
      <c r="BF416" s="92"/>
      <c r="BG416" s="92"/>
      <c r="BH416" s="92"/>
      <c r="BI416" s="92"/>
      <c r="BJ416" s="92"/>
      <c r="BK416" s="92"/>
      <c r="BL416" s="92"/>
      <c r="BM416" s="92"/>
      <c r="BN416" s="92"/>
      <c r="BO416" s="92"/>
      <c r="BP416" s="92"/>
      <c r="BQ416" s="92"/>
      <c r="BR416" s="92"/>
      <c r="BS416" s="92"/>
      <c r="BT416" s="92"/>
      <c r="BU416" s="92"/>
      <c r="BV416" s="92"/>
      <c r="BW416" s="92"/>
      <c r="BX416" s="92"/>
      <c r="BY416" s="92"/>
      <c r="BZ416" s="92"/>
      <c r="CA416" s="92"/>
      <c r="CB416" s="92"/>
      <c r="CC416" s="92"/>
      <c r="CD416" s="92"/>
      <c r="CE416" s="92"/>
      <c r="CF416" s="92"/>
      <c r="CG416" s="92"/>
      <c r="CH416" s="92"/>
      <c r="CI416" s="92"/>
      <c r="CJ416" s="92"/>
      <c r="CK416" s="92"/>
      <c r="CL416" s="92"/>
    </row>
    <row r="417" spans="1:90">
      <c r="A417" s="92"/>
      <c r="B417" s="188"/>
      <c r="C417" s="319"/>
      <c r="D417" s="92"/>
      <c r="E417" s="92"/>
      <c r="F417" s="92"/>
      <c r="G417" s="92"/>
      <c r="H417" s="92"/>
      <c r="I417" s="92"/>
      <c r="J417" s="92"/>
      <c r="K417" s="92"/>
      <c r="L417" s="92"/>
      <c r="M417" s="92"/>
      <c r="N417" s="92"/>
      <c r="O417" s="92"/>
      <c r="P417" s="92"/>
      <c r="Q417" s="92"/>
      <c r="R417" s="92"/>
      <c r="S417" s="92"/>
      <c r="T417" s="92"/>
      <c r="U417" s="92"/>
      <c r="V417" s="92"/>
      <c r="W417" s="92"/>
      <c r="X417" s="92"/>
      <c r="Y417" s="92"/>
      <c r="Z417" s="92"/>
      <c r="AA417" s="92"/>
      <c r="AB417" s="92"/>
      <c r="AC417" s="92"/>
      <c r="AD417" s="92"/>
      <c r="AE417" s="92"/>
      <c r="AF417" s="92"/>
      <c r="AG417" s="92"/>
      <c r="AH417" s="92"/>
      <c r="AI417" s="92"/>
      <c r="AJ417" s="92"/>
      <c r="AK417" s="92"/>
      <c r="AL417" s="92"/>
      <c r="AM417" s="92"/>
      <c r="AN417" s="92"/>
      <c r="AO417" s="92"/>
      <c r="AP417" s="92"/>
      <c r="AQ417" s="92"/>
      <c r="AR417" s="92"/>
      <c r="AS417" s="92"/>
      <c r="AT417" s="92"/>
      <c r="AU417" s="92"/>
      <c r="AV417" s="92"/>
      <c r="AW417" s="92"/>
      <c r="AX417" s="92"/>
      <c r="AY417" s="92"/>
      <c r="AZ417" s="92"/>
      <c r="BA417" s="92"/>
      <c r="BB417" s="92"/>
      <c r="BC417" s="92"/>
      <c r="BD417" s="92"/>
      <c r="BE417" s="92"/>
      <c r="BF417" s="92"/>
      <c r="BG417" s="92"/>
      <c r="BH417" s="92"/>
      <c r="BI417" s="92"/>
      <c r="BJ417" s="92"/>
      <c r="BK417" s="92"/>
      <c r="BL417" s="92"/>
      <c r="BM417" s="92"/>
      <c r="BN417" s="92"/>
      <c r="BO417" s="92"/>
      <c r="BP417" s="92"/>
      <c r="BQ417" s="92"/>
      <c r="BR417" s="92"/>
      <c r="BS417" s="92"/>
      <c r="BT417" s="92"/>
      <c r="BU417" s="92"/>
      <c r="BV417" s="92"/>
      <c r="BW417" s="92"/>
      <c r="BX417" s="92"/>
      <c r="BY417" s="92"/>
      <c r="BZ417" s="92"/>
      <c r="CA417" s="92"/>
      <c r="CB417" s="92"/>
      <c r="CC417" s="92"/>
      <c r="CD417" s="92"/>
      <c r="CE417" s="92"/>
      <c r="CF417" s="92"/>
      <c r="CG417" s="92"/>
      <c r="CH417" s="92"/>
      <c r="CI417" s="92"/>
      <c r="CJ417" s="92"/>
      <c r="CK417" s="92"/>
      <c r="CL417" s="92"/>
    </row>
    <row r="418" spans="1:90">
      <c r="A418" s="92"/>
      <c r="B418" s="188"/>
      <c r="C418" s="319"/>
      <c r="D418" s="92"/>
      <c r="E418" s="92"/>
      <c r="F418" s="92"/>
      <c r="G418" s="92"/>
      <c r="H418" s="92"/>
      <c r="I418" s="92"/>
      <c r="J418" s="92"/>
      <c r="K418" s="92"/>
      <c r="L418" s="92"/>
      <c r="M418" s="92"/>
      <c r="N418" s="92"/>
      <c r="O418" s="92"/>
      <c r="P418" s="92"/>
      <c r="Q418" s="92"/>
      <c r="R418" s="92"/>
      <c r="S418" s="92"/>
      <c r="T418" s="92"/>
      <c r="U418" s="92"/>
      <c r="V418" s="92"/>
      <c r="W418" s="92"/>
      <c r="X418" s="92"/>
      <c r="Y418" s="92"/>
      <c r="Z418" s="92"/>
      <c r="AA418" s="92"/>
      <c r="AB418" s="92"/>
      <c r="AC418" s="92"/>
      <c r="AD418" s="92"/>
      <c r="AE418" s="92"/>
      <c r="AF418" s="92"/>
      <c r="AG418" s="92"/>
      <c r="AH418" s="92"/>
      <c r="AI418" s="92"/>
      <c r="AJ418" s="92"/>
      <c r="AK418" s="92"/>
      <c r="AL418" s="92"/>
      <c r="AM418" s="92"/>
      <c r="AN418" s="92"/>
      <c r="AO418" s="92"/>
      <c r="AP418" s="92"/>
      <c r="AQ418" s="92"/>
      <c r="AR418" s="92"/>
      <c r="AS418" s="92"/>
      <c r="AT418" s="92"/>
      <c r="AU418" s="92"/>
      <c r="AV418" s="92"/>
      <c r="AW418" s="92"/>
      <c r="AX418" s="92"/>
      <c r="AY418" s="92"/>
      <c r="AZ418" s="92"/>
      <c r="BA418" s="92"/>
      <c r="BB418" s="92"/>
      <c r="BC418" s="92"/>
      <c r="BD418" s="92"/>
      <c r="BE418" s="92"/>
      <c r="BF418" s="92"/>
      <c r="BG418" s="92"/>
      <c r="BH418" s="92"/>
      <c r="BI418" s="92"/>
      <c r="BJ418" s="92"/>
      <c r="BK418" s="92"/>
      <c r="BL418" s="92"/>
      <c r="BM418" s="92"/>
      <c r="BN418" s="92"/>
      <c r="BO418" s="92"/>
      <c r="BP418" s="92"/>
      <c r="BQ418" s="92"/>
      <c r="BR418" s="92"/>
      <c r="BS418" s="92"/>
      <c r="BT418" s="92"/>
      <c r="BU418" s="92"/>
      <c r="BV418" s="92"/>
      <c r="BW418" s="92"/>
      <c r="BX418" s="92"/>
      <c r="BY418" s="92"/>
      <c r="BZ418" s="92"/>
      <c r="CA418" s="92"/>
      <c r="CB418" s="92"/>
      <c r="CC418" s="92"/>
      <c r="CD418" s="92"/>
      <c r="CE418" s="92"/>
      <c r="CF418" s="92"/>
      <c r="CG418" s="92"/>
      <c r="CH418" s="92"/>
      <c r="CI418" s="92"/>
      <c r="CJ418" s="92"/>
      <c r="CK418" s="92"/>
      <c r="CL418" s="92"/>
    </row>
    <row r="419" spans="1:90">
      <c r="A419" s="92"/>
      <c r="B419" s="188"/>
      <c r="C419" s="319"/>
      <c r="D419" s="92"/>
      <c r="E419" s="92"/>
      <c r="F419" s="92"/>
      <c r="G419" s="92"/>
      <c r="H419" s="92"/>
      <c r="I419" s="92"/>
      <c r="J419" s="92"/>
      <c r="K419" s="92"/>
      <c r="L419" s="92"/>
      <c r="M419" s="92"/>
      <c r="N419" s="92"/>
      <c r="O419" s="92"/>
      <c r="P419" s="92"/>
      <c r="Q419" s="92"/>
      <c r="R419" s="92"/>
      <c r="S419" s="92"/>
      <c r="T419" s="92"/>
      <c r="U419" s="92"/>
      <c r="V419" s="92"/>
      <c r="W419" s="92"/>
      <c r="X419" s="92"/>
      <c r="Y419" s="92"/>
      <c r="Z419" s="92"/>
      <c r="AA419" s="92"/>
      <c r="AB419" s="92"/>
      <c r="AC419" s="92"/>
      <c r="AD419" s="92"/>
      <c r="AE419" s="92"/>
      <c r="AF419" s="92"/>
      <c r="AG419" s="92"/>
      <c r="AH419" s="92"/>
      <c r="AI419" s="92"/>
      <c r="AJ419" s="92"/>
      <c r="AK419" s="92"/>
      <c r="AL419" s="92"/>
      <c r="AM419" s="92"/>
      <c r="AN419" s="92"/>
      <c r="AO419" s="92"/>
      <c r="AP419" s="92"/>
      <c r="AQ419" s="92"/>
      <c r="AR419" s="92"/>
      <c r="AS419" s="92"/>
      <c r="AT419" s="92"/>
      <c r="AU419" s="92"/>
      <c r="AV419" s="92"/>
      <c r="AW419" s="92"/>
      <c r="AX419" s="92"/>
      <c r="AY419" s="92"/>
      <c r="AZ419" s="92"/>
      <c r="BA419" s="92"/>
      <c r="BB419" s="92"/>
      <c r="BC419" s="92"/>
      <c r="BD419" s="92"/>
      <c r="BE419" s="92"/>
      <c r="BF419" s="92"/>
      <c r="BG419" s="92"/>
      <c r="BH419" s="92"/>
      <c r="BI419" s="92"/>
      <c r="BJ419" s="92"/>
      <c r="BK419" s="92"/>
      <c r="BL419" s="92"/>
      <c r="BM419" s="92"/>
      <c r="BN419" s="92"/>
      <c r="BO419" s="92"/>
      <c r="BP419" s="92"/>
      <c r="BQ419" s="92"/>
      <c r="BR419" s="92"/>
      <c r="BS419" s="92"/>
      <c r="BT419" s="92"/>
      <c r="BU419" s="92"/>
      <c r="BV419" s="92"/>
      <c r="BW419" s="92"/>
      <c r="BX419" s="92"/>
      <c r="BY419" s="92"/>
      <c r="BZ419" s="92"/>
      <c r="CA419" s="92"/>
      <c r="CB419" s="92"/>
      <c r="CC419" s="92"/>
      <c r="CD419" s="92"/>
      <c r="CE419" s="92"/>
      <c r="CF419" s="92"/>
      <c r="CG419" s="92"/>
      <c r="CH419" s="92"/>
      <c r="CI419" s="92"/>
      <c r="CJ419" s="92"/>
      <c r="CK419" s="92"/>
      <c r="CL419" s="92"/>
    </row>
    <row r="420" spans="1:90">
      <c r="A420" s="92"/>
      <c r="B420" s="188"/>
      <c r="C420" s="319"/>
      <c r="D420" s="92"/>
      <c r="E420" s="92"/>
      <c r="F420" s="92"/>
      <c r="G420" s="92"/>
      <c r="H420" s="92"/>
      <c r="I420" s="92"/>
      <c r="J420" s="92"/>
      <c r="K420" s="92"/>
      <c r="L420" s="92"/>
      <c r="M420" s="92"/>
      <c r="N420" s="92"/>
      <c r="O420" s="92"/>
      <c r="P420" s="92"/>
      <c r="Q420" s="92"/>
      <c r="R420" s="92"/>
      <c r="S420" s="92"/>
      <c r="T420" s="92"/>
      <c r="U420" s="92"/>
      <c r="V420" s="92"/>
      <c r="W420" s="92"/>
      <c r="X420" s="92"/>
      <c r="Y420" s="92"/>
      <c r="Z420" s="92"/>
      <c r="AA420" s="92"/>
      <c r="AB420" s="92"/>
      <c r="AC420" s="92"/>
      <c r="AD420" s="92"/>
      <c r="AE420" s="92"/>
      <c r="AF420" s="92"/>
      <c r="AG420" s="92"/>
      <c r="AH420" s="92"/>
      <c r="AI420" s="92"/>
      <c r="AJ420" s="92"/>
      <c r="AK420" s="92"/>
      <c r="AL420" s="92"/>
      <c r="AM420" s="92"/>
      <c r="AN420" s="92"/>
      <c r="AO420" s="92"/>
      <c r="AP420" s="92"/>
      <c r="AQ420" s="92"/>
      <c r="AR420" s="92"/>
      <c r="AS420" s="92"/>
      <c r="AT420" s="92"/>
      <c r="AU420" s="92"/>
      <c r="AV420" s="92"/>
      <c r="AW420" s="92"/>
      <c r="AX420" s="92"/>
      <c r="AY420" s="92"/>
      <c r="AZ420" s="92"/>
      <c r="BA420" s="92"/>
      <c r="BB420" s="92"/>
      <c r="BC420" s="92"/>
      <c r="BD420" s="92"/>
      <c r="BE420" s="92"/>
      <c r="BF420" s="92"/>
      <c r="BG420" s="92"/>
      <c r="BH420" s="92"/>
      <c r="BI420" s="92"/>
      <c r="BJ420" s="92"/>
      <c r="BK420" s="92"/>
      <c r="BL420" s="92"/>
      <c r="BM420" s="92"/>
      <c r="BN420" s="92"/>
      <c r="BO420" s="92"/>
      <c r="BP420" s="92"/>
      <c r="BQ420" s="92"/>
      <c r="BR420" s="92"/>
      <c r="BS420" s="92"/>
      <c r="BT420" s="92"/>
      <c r="BU420" s="92"/>
      <c r="BV420" s="92"/>
      <c r="BW420" s="92"/>
      <c r="BX420" s="92"/>
      <c r="BY420" s="92"/>
      <c r="BZ420" s="92"/>
      <c r="CA420" s="92"/>
      <c r="CB420" s="92"/>
      <c r="CC420" s="92"/>
      <c r="CD420" s="92"/>
      <c r="CE420" s="92"/>
      <c r="CF420" s="92"/>
      <c r="CG420" s="92"/>
      <c r="CH420" s="92"/>
      <c r="CI420" s="92"/>
      <c r="CJ420" s="92"/>
      <c r="CK420" s="92"/>
      <c r="CL420" s="92"/>
    </row>
    <row r="421" spans="1:90">
      <c r="A421" s="92"/>
      <c r="B421" s="188"/>
      <c r="C421" s="319"/>
      <c r="D421" s="92"/>
      <c r="E421" s="92"/>
      <c r="F421" s="92"/>
      <c r="G421" s="92"/>
      <c r="H421" s="92"/>
      <c r="I421" s="92"/>
      <c r="J421" s="92"/>
      <c r="K421" s="92"/>
      <c r="L421" s="92"/>
      <c r="M421" s="92"/>
      <c r="N421" s="92"/>
      <c r="O421" s="92"/>
      <c r="P421" s="92"/>
      <c r="Q421" s="92"/>
      <c r="R421" s="92"/>
      <c r="S421" s="92"/>
      <c r="T421" s="92"/>
      <c r="U421" s="92"/>
      <c r="V421" s="92"/>
      <c r="W421" s="92"/>
      <c r="X421" s="92"/>
      <c r="Y421" s="92"/>
      <c r="Z421" s="92"/>
      <c r="AA421" s="92"/>
      <c r="AB421" s="92"/>
      <c r="AC421" s="92"/>
      <c r="AD421" s="92"/>
      <c r="AE421" s="92"/>
      <c r="AF421" s="92"/>
      <c r="AG421" s="92"/>
      <c r="AH421" s="92"/>
      <c r="AI421" s="92"/>
      <c r="AJ421" s="92"/>
      <c r="AK421" s="92"/>
      <c r="AL421" s="92"/>
      <c r="AM421" s="92"/>
      <c r="AN421" s="92"/>
      <c r="AO421" s="92"/>
      <c r="AP421" s="92"/>
      <c r="AQ421" s="92"/>
      <c r="AR421" s="92"/>
      <c r="AS421" s="92"/>
      <c r="AT421" s="92"/>
      <c r="AU421" s="92"/>
      <c r="AV421" s="92"/>
      <c r="AW421" s="92"/>
      <c r="AX421" s="92"/>
      <c r="AY421" s="92"/>
      <c r="AZ421" s="92"/>
      <c r="BA421" s="92"/>
      <c r="BB421" s="92"/>
      <c r="BC421" s="92"/>
      <c r="BD421" s="92"/>
      <c r="BE421" s="92"/>
      <c r="BF421" s="92"/>
      <c r="BG421" s="92"/>
      <c r="BH421" s="92"/>
      <c r="BI421" s="92"/>
      <c r="BJ421" s="92"/>
      <c r="BK421" s="92"/>
      <c r="BL421" s="92"/>
      <c r="BM421" s="92"/>
      <c r="BN421" s="92"/>
      <c r="BO421" s="92"/>
      <c r="BP421" s="92"/>
      <c r="BQ421" s="92"/>
      <c r="BR421" s="92"/>
      <c r="BS421" s="92"/>
      <c r="BT421" s="92"/>
      <c r="BU421" s="92"/>
      <c r="BV421" s="92"/>
      <c r="BW421" s="92"/>
      <c r="BX421" s="92"/>
      <c r="BY421" s="92"/>
      <c r="BZ421" s="92"/>
      <c r="CA421" s="92"/>
      <c r="CB421" s="92"/>
      <c r="CC421" s="92"/>
      <c r="CD421" s="92"/>
      <c r="CE421" s="92"/>
      <c r="CF421" s="92"/>
      <c r="CG421" s="92"/>
      <c r="CH421" s="92"/>
      <c r="CI421" s="92"/>
      <c r="CJ421" s="92"/>
      <c r="CK421" s="92"/>
      <c r="CL421" s="92"/>
    </row>
    <row r="422" spans="1:90">
      <c r="A422" s="92"/>
      <c r="B422" s="188"/>
      <c r="C422" s="319"/>
      <c r="D422" s="92"/>
      <c r="E422" s="92"/>
      <c r="F422" s="92"/>
      <c r="G422" s="92"/>
      <c r="H422" s="92"/>
      <c r="I422" s="92"/>
      <c r="J422" s="92"/>
      <c r="K422" s="92"/>
      <c r="L422" s="92"/>
      <c r="M422" s="92"/>
      <c r="N422" s="92"/>
      <c r="O422" s="92"/>
      <c r="P422" s="92"/>
      <c r="Q422" s="92"/>
      <c r="R422" s="92"/>
      <c r="S422" s="92"/>
      <c r="T422" s="92"/>
      <c r="U422" s="92"/>
      <c r="V422" s="92"/>
      <c r="W422" s="92"/>
      <c r="X422" s="92"/>
      <c r="Y422" s="92"/>
      <c r="Z422" s="92"/>
      <c r="AA422" s="92"/>
      <c r="AB422" s="92"/>
      <c r="AC422" s="92"/>
      <c r="AD422" s="92"/>
      <c r="AE422" s="92"/>
      <c r="AF422" s="92"/>
      <c r="AG422" s="92"/>
      <c r="AH422" s="92"/>
      <c r="AI422" s="92"/>
      <c r="AJ422" s="92"/>
      <c r="AK422" s="92"/>
      <c r="AL422" s="92"/>
      <c r="AM422" s="92"/>
      <c r="AN422" s="92"/>
      <c r="AO422" s="92"/>
      <c r="AP422" s="92"/>
      <c r="AQ422" s="92"/>
      <c r="AR422" s="92"/>
      <c r="AS422" s="92"/>
      <c r="AT422" s="92"/>
      <c r="AU422" s="92"/>
      <c r="AV422" s="92"/>
      <c r="AW422" s="92"/>
      <c r="AX422" s="92"/>
      <c r="AY422" s="92"/>
      <c r="AZ422" s="92"/>
      <c r="BA422" s="92"/>
      <c r="BB422" s="92"/>
      <c r="BC422" s="92"/>
      <c r="BD422" s="92"/>
      <c r="BE422" s="92"/>
      <c r="BF422" s="92"/>
      <c r="BG422" s="92"/>
      <c r="BH422" s="92"/>
      <c r="BI422" s="92"/>
      <c r="BJ422" s="92"/>
      <c r="BK422" s="92"/>
      <c r="BL422" s="92"/>
      <c r="BM422" s="92"/>
      <c r="BN422" s="92"/>
      <c r="BO422" s="92"/>
      <c r="BP422" s="92"/>
      <c r="BQ422" s="92"/>
      <c r="BR422" s="92"/>
      <c r="BS422" s="92"/>
      <c r="BT422" s="92"/>
      <c r="BU422" s="92"/>
      <c r="BV422" s="92"/>
      <c r="BW422" s="92"/>
      <c r="BX422" s="92"/>
      <c r="BY422" s="92"/>
      <c r="BZ422" s="92"/>
      <c r="CA422" s="92"/>
      <c r="CB422" s="92"/>
      <c r="CC422" s="92"/>
      <c r="CD422" s="92"/>
      <c r="CE422" s="92"/>
      <c r="CF422" s="92"/>
      <c r="CG422" s="92"/>
      <c r="CH422" s="92"/>
      <c r="CI422" s="92"/>
      <c r="CJ422" s="92"/>
      <c r="CK422" s="92"/>
      <c r="CL422" s="92"/>
    </row>
    <row r="423" spans="1:90">
      <c r="A423" s="92"/>
      <c r="B423" s="188"/>
      <c r="C423" s="319"/>
      <c r="D423" s="92"/>
      <c r="E423" s="92"/>
      <c r="F423" s="92"/>
      <c r="G423" s="92"/>
      <c r="H423" s="92"/>
      <c r="I423" s="92"/>
      <c r="J423" s="92"/>
      <c r="K423" s="92"/>
      <c r="L423" s="92"/>
      <c r="M423" s="92"/>
      <c r="N423" s="92"/>
      <c r="O423" s="92"/>
      <c r="P423" s="92"/>
      <c r="Q423" s="92"/>
      <c r="R423" s="92"/>
      <c r="S423" s="92"/>
      <c r="T423" s="92"/>
      <c r="U423" s="92"/>
      <c r="V423" s="92"/>
      <c r="W423" s="92"/>
      <c r="X423" s="92"/>
      <c r="Y423" s="92"/>
      <c r="Z423" s="92"/>
      <c r="AA423" s="92"/>
      <c r="AB423" s="92"/>
      <c r="AC423" s="92"/>
      <c r="AD423" s="92"/>
      <c r="AE423" s="92"/>
      <c r="AF423" s="92"/>
      <c r="AG423" s="92"/>
      <c r="AH423" s="92"/>
      <c r="AI423" s="92"/>
      <c r="AJ423" s="92"/>
      <c r="AK423" s="92"/>
      <c r="AL423" s="92"/>
      <c r="AM423" s="92"/>
      <c r="AN423" s="92"/>
      <c r="AO423" s="92"/>
      <c r="AP423" s="92"/>
      <c r="AQ423" s="92"/>
      <c r="AR423" s="92"/>
      <c r="AS423" s="92"/>
      <c r="AT423" s="92"/>
      <c r="AU423" s="92"/>
      <c r="AV423" s="92"/>
      <c r="AW423" s="92"/>
      <c r="AX423" s="92"/>
      <c r="AY423" s="92"/>
      <c r="AZ423" s="92"/>
      <c r="BA423" s="92"/>
      <c r="BB423" s="92"/>
      <c r="BC423" s="92"/>
      <c r="BD423" s="92"/>
      <c r="BE423" s="92"/>
      <c r="BF423" s="92"/>
      <c r="BG423" s="92"/>
      <c r="BH423" s="92"/>
      <c r="BI423" s="92"/>
      <c r="BJ423" s="92"/>
      <c r="BK423" s="92"/>
      <c r="BL423" s="92"/>
      <c r="BM423" s="92"/>
      <c r="BN423" s="92"/>
      <c r="BO423" s="92"/>
      <c r="BP423" s="92"/>
      <c r="BQ423" s="92"/>
      <c r="BR423" s="92"/>
      <c r="BS423" s="92"/>
      <c r="BT423" s="92"/>
      <c r="BU423" s="92"/>
      <c r="BV423" s="92"/>
      <c r="BW423" s="92"/>
      <c r="BX423" s="92"/>
      <c r="BY423" s="92"/>
      <c r="BZ423" s="92"/>
      <c r="CA423" s="92"/>
      <c r="CB423" s="92"/>
      <c r="CC423" s="92"/>
      <c r="CD423" s="92"/>
      <c r="CE423" s="92"/>
      <c r="CF423" s="92"/>
      <c r="CG423" s="92"/>
      <c r="CH423" s="92"/>
      <c r="CI423" s="92"/>
      <c r="CJ423" s="92"/>
      <c r="CK423" s="92"/>
      <c r="CL423" s="92"/>
    </row>
    <row r="424" spans="1:90">
      <c r="A424" s="92"/>
      <c r="B424" s="188"/>
      <c r="C424" s="319"/>
      <c r="D424" s="92"/>
      <c r="E424" s="92"/>
      <c r="F424" s="92"/>
      <c r="G424" s="92"/>
      <c r="H424" s="92"/>
      <c r="I424" s="92"/>
      <c r="J424" s="92"/>
      <c r="K424" s="92"/>
      <c r="L424" s="92"/>
      <c r="M424" s="92"/>
      <c r="N424" s="92"/>
      <c r="O424" s="92"/>
      <c r="P424" s="92"/>
      <c r="Q424" s="92"/>
      <c r="R424" s="92"/>
      <c r="S424" s="92"/>
      <c r="T424" s="92"/>
      <c r="U424" s="92"/>
      <c r="V424" s="92"/>
      <c r="W424" s="92"/>
      <c r="X424" s="92"/>
      <c r="Y424" s="92"/>
      <c r="Z424" s="92"/>
      <c r="AA424" s="92"/>
      <c r="AB424" s="92"/>
      <c r="AC424" s="92"/>
      <c r="AD424" s="92"/>
      <c r="AE424" s="92"/>
      <c r="AF424" s="92"/>
      <c r="AG424" s="92"/>
      <c r="AH424" s="92"/>
      <c r="AI424" s="92"/>
      <c r="AJ424" s="92"/>
      <c r="AK424" s="92"/>
      <c r="AL424" s="92"/>
      <c r="AM424" s="92"/>
      <c r="AN424" s="92"/>
      <c r="AO424" s="92"/>
      <c r="AP424" s="92"/>
      <c r="AQ424" s="92"/>
      <c r="AR424" s="92"/>
      <c r="AS424" s="92"/>
      <c r="AT424" s="92"/>
      <c r="AU424" s="92"/>
      <c r="AV424" s="92"/>
      <c r="AW424" s="92"/>
      <c r="AX424" s="92"/>
      <c r="AY424" s="92"/>
      <c r="AZ424" s="92"/>
      <c r="BA424" s="92"/>
      <c r="BB424" s="92"/>
      <c r="BC424" s="92"/>
      <c r="BD424" s="92"/>
      <c r="BE424" s="92"/>
      <c r="BF424" s="92"/>
      <c r="BG424" s="92"/>
      <c r="BH424" s="92"/>
      <c r="BI424" s="92"/>
      <c r="BJ424" s="92"/>
      <c r="BK424" s="92"/>
      <c r="BL424" s="92"/>
      <c r="BM424" s="92"/>
      <c r="BN424" s="92"/>
      <c r="BO424" s="92"/>
      <c r="BP424" s="92"/>
      <c r="BQ424" s="92"/>
      <c r="BR424" s="92"/>
      <c r="BS424" s="92"/>
      <c r="BT424" s="92"/>
      <c r="BU424" s="92"/>
      <c r="BV424" s="92"/>
      <c r="BW424" s="92"/>
      <c r="BX424" s="92"/>
      <c r="BY424" s="92"/>
      <c r="BZ424" s="92"/>
      <c r="CA424" s="92"/>
      <c r="CB424" s="92"/>
      <c r="CC424" s="92"/>
      <c r="CD424" s="92"/>
      <c r="CE424" s="92"/>
      <c r="CF424" s="92"/>
      <c r="CG424" s="92"/>
      <c r="CH424" s="92"/>
      <c r="CI424" s="92"/>
      <c r="CJ424" s="92"/>
      <c r="CK424" s="92"/>
      <c r="CL424" s="92"/>
    </row>
    <row r="425" spans="1:90">
      <c r="A425" s="92"/>
      <c r="B425" s="188"/>
      <c r="C425" s="319"/>
      <c r="D425" s="92"/>
      <c r="E425" s="92"/>
      <c r="F425" s="92"/>
      <c r="G425" s="92"/>
      <c r="H425" s="92"/>
      <c r="I425" s="92"/>
      <c r="J425" s="92"/>
      <c r="K425" s="92"/>
      <c r="L425" s="92"/>
      <c r="M425" s="92"/>
      <c r="N425" s="92"/>
      <c r="O425" s="92"/>
      <c r="P425" s="92"/>
      <c r="Q425" s="92"/>
      <c r="R425" s="92"/>
      <c r="S425" s="92"/>
      <c r="T425" s="92"/>
      <c r="U425" s="92"/>
      <c r="V425" s="92"/>
      <c r="W425" s="92"/>
      <c r="X425" s="92"/>
      <c r="Y425" s="92"/>
      <c r="Z425" s="92"/>
      <c r="AA425" s="92"/>
      <c r="AB425" s="92"/>
      <c r="AC425" s="92"/>
      <c r="AD425" s="92"/>
      <c r="AE425" s="92"/>
      <c r="AF425" s="92"/>
      <c r="AG425" s="92"/>
      <c r="AH425" s="92"/>
      <c r="AI425" s="92"/>
      <c r="AJ425" s="92"/>
      <c r="AK425" s="92"/>
      <c r="AL425" s="92"/>
      <c r="AM425" s="92"/>
      <c r="AN425" s="92"/>
      <c r="AO425" s="92"/>
      <c r="AP425" s="92"/>
      <c r="AQ425" s="92"/>
      <c r="AR425" s="92"/>
      <c r="AS425" s="92"/>
      <c r="AT425" s="92"/>
      <c r="AU425" s="92"/>
      <c r="AV425" s="92"/>
      <c r="AW425" s="92"/>
      <c r="AX425" s="92"/>
      <c r="AY425" s="92"/>
      <c r="AZ425" s="92"/>
      <c r="BA425" s="92"/>
      <c r="BB425" s="92"/>
      <c r="BC425" s="92"/>
      <c r="BD425" s="92"/>
      <c r="BE425" s="92"/>
      <c r="BF425" s="92"/>
      <c r="BG425" s="92"/>
      <c r="BH425" s="92"/>
      <c r="BI425" s="92"/>
      <c r="BJ425" s="92"/>
      <c r="BK425" s="92"/>
      <c r="BL425" s="92"/>
      <c r="BM425" s="92"/>
      <c r="BN425" s="92"/>
      <c r="BO425" s="92"/>
      <c r="BP425" s="92"/>
      <c r="BQ425" s="92"/>
      <c r="BR425" s="92"/>
      <c r="BS425" s="92"/>
      <c r="BT425" s="92"/>
      <c r="BU425" s="92"/>
      <c r="BV425" s="92"/>
      <c r="BW425" s="92"/>
      <c r="BX425" s="92"/>
      <c r="BY425" s="92"/>
      <c r="BZ425" s="92"/>
      <c r="CA425" s="92"/>
      <c r="CB425" s="92"/>
      <c r="CC425" s="92"/>
      <c r="CD425" s="92"/>
      <c r="CE425" s="92"/>
      <c r="CF425" s="92"/>
      <c r="CG425" s="92"/>
      <c r="CH425" s="92"/>
      <c r="CI425" s="92"/>
      <c r="CJ425" s="92"/>
      <c r="CK425" s="92"/>
      <c r="CL425" s="92"/>
    </row>
    <row r="426" spans="1:90">
      <c r="A426" s="92"/>
      <c r="B426" s="188"/>
      <c r="C426" s="319"/>
      <c r="D426" s="92"/>
      <c r="E426" s="92"/>
      <c r="F426" s="92"/>
      <c r="G426" s="92"/>
      <c r="H426" s="92"/>
      <c r="I426" s="92"/>
      <c r="J426" s="92"/>
      <c r="K426" s="92"/>
      <c r="L426" s="92"/>
      <c r="M426" s="92"/>
      <c r="N426" s="92"/>
      <c r="O426" s="92"/>
      <c r="P426" s="92"/>
      <c r="Q426" s="92"/>
      <c r="R426" s="92"/>
      <c r="S426" s="92"/>
      <c r="T426" s="92"/>
      <c r="U426" s="92"/>
      <c r="V426" s="92"/>
      <c r="W426" s="92"/>
      <c r="X426" s="92"/>
      <c r="Y426" s="92"/>
      <c r="Z426" s="92"/>
      <c r="AA426" s="92"/>
      <c r="AB426" s="92"/>
      <c r="AC426" s="92"/>
      <c r="AD426" s="92"/>
      <c r="AE426" s="92"/>
      <c r="AF426" s="92"/>
      <c r="AG426" s="92"/>
      <c r="AH426" s="92"/>
      <c r="AI426" s="92"/>
      <c r="AJ426" s="92"/>
      <c r="AK426" s="92"/>
      <c r="AL426" s="92"/>
      <c r="AM426" s="92"/>
      <c r="AN426" s="92"/>
      <c r="AO426" s="92"/>
      <c r="AP426" s="92"/>
      <c r="AQ426" s="92"/>
      <c r="AR426" s="92"/>
      <c r="AS426" s="92"/>
      <c r="AT426" s="92"/>
      <c r="AU426" s="92"/>
      <c r="AV426" s="92"/>
      <c r="AW426" s="92"/>
      <c r="AX426" s="92"/>
      <c r="AY426" s="92"/>
      <c r="AZ426" s="92"/>
      <c r="BA426" s="92"/>
      <c r="BB426" s="92"/>
      <c r="BC426" s="92"/>
      <c r="BD426" s="92"/>
      <c r="BE426" s="92"/>
      <c r="BF426" s="92"/>
      <c r="BG426" s="92"/>
      <c r="BH426" s="92"/>
      <c r="BI426" s="92"/>
      <c r="BJ426" s="92"/>
      <c r="BK426" s="92"/>
      <c r="BL426" s="92"/>
      <c r="BM426" s="92"/>
      <c r="BN426" s="92"/>
      <c r="BO426" s="92"/>
      <c r="BP426" s="92"/>
      <c r="BQ426" s="92"/>
      <c r="BR426" s="92"/>
      <c r="BS426" s="92"/>
      <c r="BT426" s="92"/>
      <c r="BU426" s="92"/>
      <c r="BV426" s="92"/>
      <c r="BW426" s="92"/>
      <c r="BX426" s="92"/>
      <c r="BY426" s="92"/>
      <c r="BZ426" s="92"/>
      <c r="CA426" s="92"/>
      <c r="CB426" s="92"/>
      <c r="CC426" s="92"/>
      <c r="CD426" s="92"/>
      <c r="CE426" s="92"/>
      <c r="CF426" s="92"/>
      <c r="CG426" s="92"/>
      <c r="CH426" s="92"/>
      <c r="CI426" s="92"/>
      <c r="CJ426" s="92"/>
      <c r="CK426" s="92"/>
      <c r="CL426" s="92"/>
    </row>
    <row r="427" spans="1:90">
      <c r="A427" s="92"/>
      <c r="B427" s="188"/>
      <c r="C427" s="319"/>
      <c r="D427" s="92"/>
      <c r="E427" s="92"/>
      <c r="F427" s="92"/>
      <c r="G427" s="92"/>
      <c r="H427" s="92"/>
      <c r="I427" s="92"/>
      <c r="J427" s="92"/>
      <c r="K427" s="92"/>
      <c r="L427" s="92"/>
      <c r="M427" s="92"/>
      <c r="N427" s="92"/>
      <c r="O427" s="92"/>
      <c r="P427" s="92"/>
      <c r="Q427" s="92"/>
      <c r="R427" s="92"/>
      <c r="S427" s="92"/>
      <c r="T427" s="92"/>
      <c r="U427" s="92"/>
      <c r="V427" s="92"/>
      <c r="W427" s="92"/>
      <c r="X427" s="92"/>
      <c r="Y427" s="92"/>
      <c r="Z427" s="92"/>
      <c r="AA427" s="92"/>
      <c r="AB427" s="92"/>
      <c r="AC427" s="92"/>
      <c r="AD427" s="92"/>
      <c r="AE427" s="92"/>
      <c r="AF427" s="92"/>
      <c r="AG427" s="92"/>
      <c r="AH427" s="92"/>
      <c r="AI427" s="92"/>
      <c r="AJ427" s="92"/>
      <c r="AK427" s="92"/>
      <c r="AL427" s="92"/>
      <c r="AM427" s="92"/>
      <c r="AN427" s="92"/>
      <c r="AO427" s="92"/>
      <c r="AP427" s="92"/>
      <c r="AQ427" s="92"/>
      <c r="AR427" s="92"/>
      <c r="AS427" s="92"/>
      <c r="AT427" s="92"/>
      <c r="AU427" s="92"/>
      <c r="AV427" s="92"/>
      <c r="AW427" s="92"/>
      <c r="AX427" s="92"/>
      <c r="AY427" s="92"/>
      <c r="AZ427" s="92"/>
      <c r="BA427" s="92"/>
      <c r="BB427" s="92"/>
      <c r="BC427" s="92"/>
      <c r="BD427" s="92"/>
      <c r="BE427" s="92"/>
      <c r="BF427" s="92"/>
      <c r="BG427" s="92"/>
      <c r="BH427" s="92"/>
      <c r="BI427" s="92"/>
      <c r="BJ427" s="92"/>
      <c r="BK427" s="92"/>
      <c r="BL427" s="92"/>
      <c r="BM427" s="92"/>
      <c r="BN427" s="92"/>
      <c r="BO427" s="92"/>
      <c r="BP427" s="92"/>
      <c r="BQ427" s="92"/>
      <c r="BR427" s="92"/>
      <c r="BS427" s="92"/>
      <c r="BT427" s="92"/>
      <c r="BU427" s="92"/>
      <c r="BV427" s="92"/>
      <c r="BW427" s="92"/>
      <c r="BX427" s="92"/>
      <c r="BY427" s="92"/>
      <c r="BZ427" s="92"/>
      <c r="CA427" s="92"/>
      <c r="CB427" s="92"/>
      <c r="CC427" s="92"/>
      <c r="CD427" s="92"/>
      <c r="CE427" s="92"/>
      <c r="CF427" s="92"/>
      <c r="CG427" s="92"/>
      <c r="CH427" s="92"/>
      <c r="CI427" s="92"/>
      <c r="CJ427" s="92"/>
      <c r="CK427" s="92"/>
      <c r="CL427" s="92"/>
    </row>
    <row r="428" spans="1:90">
      <c r="A428" s="92"/>
      <c r="B428" s="188"/>
      <c r="C428" s="319"/>
      <c r="D428" s="92"/>
      <c r="E428" s="92"/>
      <c r="F428" s="92"/>
      <c r="G428" s="92"/>
      <c r="H428" s="92"/>
      <c r="I428" s="92"/>
      <c r="J428" s="92"/>
      <c r="K428" s="92"/>
      <c r="L428" s="92"/>
      <c r="M428" s="92"/>
      <c r="N428" s="92"/>
      <c r="O428" s="92"/>
      <c r="P428" s="92"/>
      <c r="Q428" s="92"/>
      <c r="R428" s="92"/>
      <c r="S428" s="92"/>
      <c r="T428" s="92"/>
      <c r="U428" s="92"/>
      <c r="V428" s="92"/>
      <c r="W428" s="92"/>
      <c r="X428" s="92"/>
      <c r="Y428" s="92"/>
      <c r="Z428" s="92"/>
      <c r="AA428" s="92"/>
      <c r="AB428" s="92"/>
      <c r="AC428" s="92"/>
      <c r="AD428" s="92"/>
      <c r="AE428" s="92"/>
      <c r="AF428" s="92"/>
      <c r="AG428" s="92"/>
      <c r="AH428" s="92"/>
      <c r="AI428" s="92"/>
      <c r="AJ428" s="92"/>
      <c r="AK428" s="92"/>
      <c r="AL428" s="92"/>
      <c r="AM428" s="92"/>
      <c r="AN428" s="92"/>
      <c r="AO428" s="92"/>
      <c r="AP428" s="92"/>
      <c r="AQ428" s="92"/>
      <c r="AR428" s="92"/>
      <c r="AS428" s="92"/>
      <c r="AT428" s="92"/>
      <c r="AU428" s="92"/>
      <c r="AV428" s="92"/>
      <c r="AW428" s="92"/>
      <c r="AX428" s="92"/>
      <c r="AY428" s="92"/>
      <c r="AZ428" s="92"/>
      <c r="BA428" s="92"/>
      <c r="BB428" s="92"/>
      <c r="BC428" s="92"/>
      <c r="BD428" s="92"/>
      <c r="BE428" s="92"/>
      <c r="BF428" s="92"/>
      <c r="BG428" s="92"/>
      <c r="BH428" s="92"/>
      <c r="BI428" s="92"/>
      <c r="BJ428" s="92"/>
      <c r="BK428" s="92"/>
      <c r="BL428" s="92"/>
      <c r="BM428" s="92"/>
      <c r="BN428" s="92"/>
      <c r="BO428" s="92"/>
      <c r="BP428" s="92"/>
      <c r="BQ428" s="92"/>
      <c r="BR428" s="92"/>
      <c r="BS428" s="92"/>
      <c r="BT428" s="92"/>
      <c r="BU428" s="92"/>
      <c r="BV428" s="92"/>
      <c r="BW428" s="92"/>
      <c r="BX428" s="92"/>
      <c r="BY428" s="92"/>
      <c r="BZ428" s="92"/>
      <c r="CA428" s="92"/>
      <c r="CB428" s="92"/>
      <c r="CC428" s="92"/>
      <c r="CD428" s="92"/>
      <c r="CE428" s="92"/>
      <c r="CF428" s="92"/>
      <c r="CG428" s="92"/>
      <c r="CH428" s="92"/>
      <c r="CI428" s="92"/>
      <c r="CJ428" s="92"/>
      <c r="CK428" s="92"/>
      <c r="CL428" s="92"/>
    </row>
    <row r="429" spans="1:90">
      <c r="A429" s="92"/>
      <c r="B429" s="188"/>
      <c r="C429" s="319"/>
      <c r="D429" s="92"/>
      <c r="E429" s="92"/>
      <c r="F429" s="92"/>
      <c r="G429" s="92"/>
      <c r="H429" s="92"/>
      <c r="I429" s="92"/>
      <c r="J429" s="92"/>
      <c r="K429" s="92"/>
      <c r="L429" s="92"/>
      <c r="M429" s="92"/>
      <c r="N429" s="92"/>
      <c r="O429" s="92"/>
      <c r="P429" s="92"/>
      <c r="Q429" s="92"/>
      <c r="R429" s="92"/>
      <c r="S429" s="92"/>
      <c r="T429" s="92"/>
      <c r="U429" s="92"/>
      <c r="V429" s="92"/>
      <c r="W429" s="92"/>
      <c r="X429" s="92"/>
      <c r="Y429" s="92"/>
      <c r="Z429" s="92"/>
      <c r="AA429" s="92"/>
      <c r="AB429" s="92"/>
      <c r="AC429" s="92"/>
      <c r="AD429" s="92"/>
      <c r="AE429" s="92"/>
      <c r="AF429" s="92"/>
      <c r="AG429" s="92"/>
      <c r="AH429" s="92"/>
      <c r="AI429" s="92"/>
      <c r="AJ429" s="92"/>
      <c r="AK429" s="92"/>
      <c r="AL429" s="92"/>
      <c r="AM429" s="92"/>
      <c r="AN429" s="92"/>
      <c r="AO429" s="92"/>
      <c r="AP429" s="92"/>
      <c r="AQ429" s="92"/>
      <c r="AR429" s="92"/>
      <c r="AS429" s="92"/>
      <c r="AT429" s="92"/>
      <c r="AU429" s="92"/>
      <c r="AV429" s="92"/>
      <c r="AW429" s="92"/>
      <c r="AX429" s="92"/>
      <c r="AY429" s="92"/>
      <c r="AZ429" s="92"/>
      <c r="BA429" s="92"/>
      <c r="BB429" s="92"/>
      <c r="BC429" s="92"/>
      <c r="BD429" s="92"/>
      <c r="BE429" s="92"/>
      <c r="BF429" s="92"/>
      <c r="BG429" s="92"/>
      <c r="BH429" s="92"/>
      <c r="BI429" s="92"/>
      <c r="BJ429" s="92"/>
      <c r="BK429" s="92"/>
      <c r="BL429" s="92"/>
      <c r="BM429" s="92"/>
      <c r="BN429" s="92"/>
      <c r="BO429" s="92"/>
      <c r="BP429" s="92"/>
      <c r="BQ429" s="92"/>
      <c r="BR429" s="92"/>
      <c r="BS429" s="92"/>
      <c r="BT429" s="92"/>
      <c r="BU429" s="92"/>
      <c r="BV429" s="92"/>
      <c r="BW429" s="92"/>
      <c r="BX429" s="92"/>
      <c r="BY429" s="92"/>
      <c r="BZ429" s="92"/>
      <c r="CA429" s="92"/>
      <c r="CB429" s="92"/>
      <c r="CC429" s="92"/>
      <c r="CD429" s="92"/>
      <c r="CE429" s="92"/>
      <c r="CF429" s="92"/>
      <c r="CG429" s="92"/>
      <c r="CH429" s="92"/>
      <c r="CI429" s="92"/>
      <c r="CJ429" s="92"/>
      <c r="CK429" s="92"/>
      <c r="CL429" s="92"/>
    </row>
    <row r="430" spans="1:90">
      <c r="A430" s="92"/>
      <c r="B430" s="188"/>
      <c r="C430" s="319"/>
      <c r="D430" s="92"/>
      <c r="E430" s="92"/>
      <c r="F430" s="92"/>
      <c r="G430" s="92"/>
      <c r="H430" s="92"/>
      <c r="I430" s="92"/>
      <c r="J430" s="92"/>
      <c r="K430" s="92"/>
      <c r="L430" s="92"/>
      <c r="M430" s="92"/>
      <c r="N430" s="92"/>
      <c r="O430" s="92"/>
      <c r="P430" s="92"/>
      <c r="Q430" s="92"/>
      <c r="R430" s="92"/>
      <c r="S430" s="92"/>
      <c r="T430" s="92"/>
      <c r="U430" s="92"/>
      <c r="V430" s="92"/>
      <c r="W430" s="92"/>
      <c r="X430" s="92"/>
      <c r="Y430" s="92"/>
      <c r="Z430" s="92"/>
      <c r="AA430" s="92"/>
      <c r="AB430" s="92"/>
      <c r="AC430" s="92"/>
      <c r="AD430" s="92"/>
      <c r="AE430" s="92"/>
      <c r="AF430" s="92"/>
      <c r="AG430" s="92"/>
      <c r="AH430" s="92"/>
      <c r="AI430" s="92"/>
      <c r="AJ430" s="92"/>
      <c r="AK430" s="92"/>
      <c r="AL430" s="92"/>
      <c r="AM430" s="92"/>
      <c r="AN430" s="92"/>
      <c r="AO430" s="92"/>
      <c r="AP430" s="92"/>
      <c r="AQ430" s="92"/>
      <c r="AR430" s="92"/>
      <c r="AS430" s="92"/>
      <c r="AT430" s="92"/>
      <c r="AU430" s="92"/>
      <c r="AV430" s="92"/>
      <c r="AW430" s="92"/>
      <c r="AX430" s="92"/>
      <c r="AY430" s="92"/>
      <c r="AZ430" s="92"/>
      <c r="BA430" s="92"/>
      <c r="BB430" s="92"/>
      <c r="BC430" s="92"/>
      <c r="BD430" s="92"/>
      <c r="BE430" s="92"/>
      <c r="BF430" s="92"/>
      <c r="BG430" s="92"/>
      <c r="BH430" s="92"/>
      <c r="BI430" s="92"/>
      <c r="BJ430" s="92"/>
      <c r="BK430" s="92"/>
      <c r="BL430" s="92"/>
      <c r="BM430" s="92"/>
      <c r="BN430" s="92"/>
      <c r="BO430" s="92"/>
      <c r="BP430" s="92"/>
      <c r="BQ430" s="92"/>
      <c r="BR430" s="92"/>
      <c r="BS430" s="92"/>
      <c r="BT430" s="92"/>
      <c r="BU430" s="92"/>
      <c r="BV430" s="92"/>
      <c r="BW430" s="92"/>
      <c r="BX430" s="92"/>
      <c r="BY430" s="92"/>
      <c r="BZ430" s="92"/>
      <c r="CA430" s="92"/>
      <c r="CB430" s="92"/>
      <c r="CC430" s="92"/>
      <c r="CD430" s="92"/>
      <c r="CE430" s="92"/>
      <c r="CF430" s="92"/>
      <c r="CG430" s="92"/>
      <c r="CH430" s="92"/>
      <c r="CI430" s="92"/>
      <c r="CJ430" s="92"/>
      <c r="CK430" s="92"/>
      <c r="CL430" s="92"/>
    </row>
    <row r="431" spans="1:90">
      <c r="A431" s="92"/>
      <c r="B431" s="188"/>
      <c r="C431" s="319"/>
      <c r="D431" s="92"/>
      <c r="E431" s="92"/>
      <c r="F431" s="92"/>
      <c r="G431" s="92"/>
      <c r="H431" s="92"/>
      <c r="I431" s="92"/>
      <c r="J431" s="92"/>
      <c r="K431" s="92"/>
      <c r="L431" s="92"/>
      <c r="M431" s="92"/>
      <c r="N431" s="92"/>
      <c r="O431" s="92"/>
      <c r="P431" s="92"/>
      <c r="Q431" s="92"/>
      <c r="R431" s="92"/>
      <c r="S431" s="92"/>
      <c r="T431" s="92"/>
      <c r="U431" s="92"/>
      <c r="V431" s="92"/>
      <c r="W431" s="92"/>
      <c r="X431" s="92"/>
      <c r="Y431" s="92"/>
      <c r="Z431" s="92"/>
      <c r="AA431" s="92"/>
      <c r="AB431" s="92"/>
      <c r="AC431" s="92"/>
      <c r="AD431" s="92"/>
      <c r="AE431" s="92"/>
      <c r="AF431" s="92"/>
      <c r="AG431" s="92"/>
      <c r="AH431" s="92"/>
      <c r="AI431" s="92"/>
      <c r="AJ431" s="92"/>
      <c r="AK431" s="92"/>
      <c r="AL431" s="92"/>
      <c r="AM431" s="92"/>
      <c r="AN431" s="92"/>
      <c r="AO431" s="92"/>
      <c r="AP431" s="92"/>
      <c r="AQ431" s="92"/>
      <c r="AR431" s="92"/>
      <c r="AS431" s="92"/>
      <c r="AT431" s="92"/>
      <c r="AU431" s="92"/>
      <c r="AV431" s="92"/>
      <c r="AW431" s="92"/>
      <c r="AX431" s="92"/>
      <c r="AY431" s="92"/>
      <c r="AZ431" s="92"/>
      <c r="BA431" s="92"/>
      <c r="BB431" s="92"/>
      <c r="BC431" s="92"/>
      <c r="BD431" s="92"/>
      <c r="BE431" s="92"/>
      <c r="BF431" s="92"/>
      <c r="BG431" s="92"/>
      <c r="BH431" s="92"/>
      <c r="BI431" s="92"/>
      <c r="BJ431" s="92"/>
      <c r="BK431" s="92"/>
      <c r="BL431" s="92"/>
      <c r="BM431" s="92"/>
      <c r="BN431" s="92"/>
      <c r="BO431" s="92"/>
      <c r="BP431" s="92"/>
      <c r="BQ431" s="92"/>
      <c r="BR431" s="92"/>
      <c r="BS431" s="92"/>
      <c r="BT431" s="92"/>
      <c r="BU431" s="92"/>
      <c r="BV431" s="92"/>
      <c r="BW431" s="92"/>
      <c r="BX431" s="92"/>
      <c r="BY431" s="92"/>
      <c r="BZ431" s="92"/>
      <c r="CA431" s="92"/>
      <c r="CB431" s="92"/>
      <c r="CC431" s="92"/>
      <c r="CD431" s="92"/>
      <c r="CE431" s="92"/>
      <c r="CF431" s="92"/>
      <c r="CG431" s="92"/>
      <c r="CH431" s="92"/>
      <c r="CI431" s="92"/>
      <c r="CJ431" s="92"/>
      <c r="CK431" s="92"/>
      <c r="CL431" s="92"/>
    </row>
    <row r="432" spans="1:90">
      <c r="A432" s="92"/>
      <c r="B432" s="188"/>
      <c r="C432" s="319"/>
      <c r="D432" s="92"/>
      <c r="E432" s="92"/>
      <c r="F432" s="92"/>
      <c r="G432" s="92"/>
      <c r="H432" s="92"/>
      <c r="I432" s="92"/>
      <c r="J432" s="92"/>
      <c r="K432" s="92"/>
      <c r="L432" s="92"/>
      <c r="M432" s="92"/>
      <c r="N432" s="92"/>
      <c r="O432" s="92"/>
      <c r="P432" s="92"/>
      <c r="Q432" s="92"/>
      <c r="R432" s="92"/>
      <c r="S432" s="92"/>
      <c r="T432" s="92"/>
      <c r="U432" s="92"/>
      <c r="V432" s="92"/>
      <c r="W432" s="92"/>
      <c r="X432" s="92"/>
      <c r="Y432" s="92"/>
      <c r="Z432" s="92"/>
      <c r="AA432" s="92"/>
      <c r="AB432" s="92"/>
      <c r="AC432" s="92"/>
      <c r="AD432" s="92"/>
      <c r="AE432" s="92"/>
      <c r="AF432" s="92"/>
      <c r="AG432" s="92"/>
      <c r="AH432" s="92"/>
      <c r="AI432" s="92"/>
      <c r="AJ432" s="92"/>
      <c r="AK432" s="92"/>
      <c r="AL432" s="92"/>
      <c r="AM432" s="92"/>
      <c r="AN432" s="92"/>
      <c r="AO432" s="92"/>
      <c r="AP432" s="92"/>
      <c r="AQ432" s="92"/>
      <c r="AR432" s="92"/>
      <c r="AS432" s="92"/>
      <c r="AT432" s="92"/>
      <c r="AU432" s="92"/>
      <c r="AV432" s="92"/>
      <c r="AW432" s="92"/>
      <c r="AX432" s="92"/>
      <c r="AY432" s="92"/>
      <c r="AZ432" s="92"/>
      <c r="BA432" s="92"/>
      <c r="BB432" s="92"/>
      <c r="BC432" s="92"/>
      <c r="BD432" s="92"/>
      <c r="BE432" s="92"/>
      <c r="BF432" s="92"/>
      <c r="BG432" s="92"/>
      <c r="BH432" s="92"/>
      <c r="BI432" s="92"/>
      <c r="BJ432" s="92"/>
      <c r="BK432" s="92"/>
      <c r="BL432" s="92"/>
      <c r="BM432" s="92"/>
      <c r="BN432" s="92"/>
      <c r="BO432" s="92"/>
      <c r="BP432" s="92"/>
      <c r="BQ432" s="92"/>
      <c r="BR432" s="92"/>
      <c r="BS432" s="92"/>
      <c r="BT432" s="92"/>
      <c r="BU432" s="92"/>
      <c r="BV432" s="92"/>
      <c r="BW432" s="92"/>
      <c r="BX432" s="92"/>
      <c r="BY432" s="92"/>
      <c r="BZ432" s="92"/>
      <c r="CA432" s="92"/>
      <c r="CB432" s="92"/>
      <c r="CC432" s="92"/>
      <c r="CD432" s="92"/>
      <c r="CE432" s="92"/>
      <c r="CF432" s="92"/>
      <c r="CG432" s="92"/>
      <c r="CH432" s="92"/>
      <c r="CI432" s="92"/>
      <c r="CJ432" s="92"/>
      <c r="CK432" s="92"/>
      <c r="CL432" s="92"/>
    </row>
    <row r="433" spans="1:90">
      <c r="A433" s="92"/>
      <c r="B433" s="188"/>
      <c r="C433" s="319"/>
      <c r="D433" s="92"/>
      <c r="E433" s="92"/>
      <c r="F433" s="92"/>
      <c r="G433" s="92"/>
      <c r="H433" s="92"/>
      <c r="I433" s="92"/>
      <c r="J433" s="92"/>
      <c r="K433" s="92"/>
      <c r="L433" s="92"/>
      <c r="M433" s="92"/>
      <c r="N433" s="92"/>
      <c r="O433" s="92"/>
      <c r="P433" s="92"/>
      <c r="Q433" s="92"/>
      <c r="R433" s="92"/>
      <c r="S433" s="92"/>
      <c r="T433" s="92"/>
      <c r="U433" s="92"/>
      <c r="V433" s="92"/>
      <c r="W433" s="92"/>
      <c r="X433" s="92"/>
      <c r="Y433" s="92"/>
      <c r="Z433" s="92"/>
      <c r="AA433" s="92"/>
      <c r="AB433" s="92"/>
      <c r="AC433" s="92"/>
      <c r="AD433" s="92"/>
      <c r="AE433" s="92"/>
      <c r="AF433" s="92"/>
      <c r="AG433" s="92"/>
      <c r="AH433" s="92"/>
      <c r="AI433" s="92"/>
      <c r="AJ433" s="92"/>
      <c r="AK433" s="92"/>
      <c r="AL433" s="92"/>
      <c r="AM433" s="92"/>
      <c r="AN433" s="92"/>
      <c r="AO433" s="92"/>
      <c r="AP433" s="92"/>
      <c r="AQ433" s="92"/>
      <c r="AR433" s="92"/>
      <c r="AS433" s="92"/>
      <c r="AT433" s="92"/>
      <c r="AU433" s="92"/>
      <c r="AV433" s="92"/>
      <c r="AW433" s="92"/>
      <c r="AX433" s="92"/>
      <c r="AY433" s="92"/>
      <c r="AZ433" s="92"/>
      <c r="BA433" s="92"/>
      <c r="BB433" s="92"/>
      <c r="BC433" s="92"/>
      <c r="BD433" s="92"/>
      <c r="BE433" s="92"/>
      <c r="BF433" s="92"/>
      <c r="BG433" s="92"/>
      <c r="BH433" s="92"/>
      <c r="BI433" s="92"/>
      <c r="BJ433" s="92"/>
      <c r="BK433" s="92"/>
      <c r="BL433" s="92"/>
      <c r="BM433" s="92"/>
      <c r="BN433" s="92"/>
      <c r="BO433" s="92"/>
      <c r="BP433" s="92"/>
      <c r="BQ433" s="92"/>
      <c r="BR433" s="92"/>
      <c r="BS433" s="92"/>
      <c r="BT433" s="92"/>
      <c r="BU433" s="92"/>
      <c r="BV433" s="92"/>
      <c r="BW433" s="92"/>
      <c r="BX433" s="92"/>
      <c r="BY433" s="92"/>
      <c r="BZ433" s="92"/>
      <c r="CA433" s="92"/>
      <c r="CB433" s="92"/>
      <c r="CC433" s="92"/>
      <c r="CD433" s="92"/>
      <c r="CE433" s="92"/>
      <c r="CF433" s="92"/>
      <c r="CG433" s="92"/>
      <c r="CH433" s="92"/>
      <c r="CI433" s="92"/>
      <c r="CJ433" s="92"/>
      <c r="CK433" s="92"/>
      <c r="CL433" s="92"/>
    </row>
    <row r="434" spans="1:90">
      <c r="A434" s="92"/>
      <c r="B434" s="188"/>
      <c r="C434" s="319"/>
      <c r="D434" s="92"/>
      <c r="E434" s="92"/>
      <c r="F434" s="92"/>
      <c r="G434" s="92"/>
      <c r="H434" s="92"/>
      <c r="I434" s="92"/>
      <c r="J434" s="92"/>
      <c r="K434" s="92"/>
      <c r="L434" s="92"/>
      <c r="M434" s="92"/>
      <c r="N434" s="92"/>
      <c r="O434" s="92"/>
      <c r="P434" s="92"/>
      <c r="Q434" s="92"/>
      <c r="R434" s="92"/>
      <c r="S434" s="92"/>
      <c r="T434" s="92"/>
      <c r="U434" s="92"/>
      <c r="V434" s="92"/>
      <c r="W434" s="92"/>
      <c r="X434" s="92"/>
      <c r="Y434" s="92"/>
      <c r="Z434" s="92"/>
      <c r="AA434" s="92"/>
      <c r="AB434" s="92"/>
      <c r="AC434" s="92"/>
      <c r="AD434" s="92"/>
      <c r="AE434" s="92"/>
      <c r="AF434" s="92"/>
      <c r="AG434" s="92"/>
      <c r="AH434" s="92"/>
      <c r="AI434" s="92"/>
      <c r="AJ434" s="92"/>
      <c r="AK434" s="92"/>
      <c r="AL434" s="92"/>
      <c r="AM434" s="92"/>
      <c r="AN434" s="92"/>
      <c r="AO434" s="92"/>
      <c r="AP434" s="92"/>
      <c r="AQ434" s="92"/>
      <c r="AR434" s="92"/>
      <c r="AS434" s="92"/>
      <c r="AT434" s="92"/>
      <c r="AU434" s="92"/>
      <c r="AV434" s="92"/>
      <c r="AW434" s="92"/>
      <c r="AX434" s="92"/>
      <c r="AY434" s="92"/>
      <c r="AZ434" s="92"/>
      <c r="BA434" s="92"/>
      <c r="BB434" s="92"/>
      <c r="BC434" s="92"/>
      <c r="BD434" s="92"/>
      <c r="BE434" s="92"/>
      <c r="BF434" s="92"/>
      <c r="BG434" s="92"/>
      <c r="BH434" s="92"/>
      <c r="BI434" s="92"/>
      <c r="BJ434" s="92"/>
      <c r="BK434" s="92"/>
      <c r="BL434" s="92"/>
      <c r="BM434" s="92"/>
      <c r="BN434" s="92"/>
      <c r="BO434" s="92"/>
      <c r="BP434" s="92"/>
      <c r="BQ434" s="92"/>
      <c r="BR434" s="92"/>
      <c r="BS434" s="92"/>
      <c r="BT434" s="92"/>
      <c r="BU434" s="92"/>
      <c r="BV434" s="92"/>
      <c r="BW434" s="92"/>
      <c r="BX434" s="92"/>
      <c r="BY434" s="92"/>
      <c r="BZ434" s="92"/>
      <c r="CA434" s="92"/>
      <c r="CB434" s="92"/>
      <c r="CC434" s="92"/>
      <c r="CD434" s="92"/>
      <c r="CE434" s="92"/>
      <c r="CF434" s="92"/>
      <c r="CG434" s="92"/>
      <c r="CH434" s="92"/>
      <c r="CI434" s="92"/>
      <c r="CJ434" s="92"/>
      <c r="CK434" s="92"/>
      <c r="CL434" s="92"/>
    </row>
    <row r="435" spans="1:90">
      <c r="A435" s="92"/>
      <c r="B435" s="188"/>
      <c r="C435" s="319"/>
      <c r="D435" s="92"/>
      <c r="E435" s="92"/>
      <c r="F435" s="92"/>
      <c r="G435" s="92"/>
      <c r="H435" s="92"/>
      <c r="I435" s="92"/>
      <c r="J435" s="92"/>
      <c r="K435" s="92"/>
      <c r="L435" s="92"/>
      <c r="M435" s="92"/>
      <c r="N435" s="92"/>
      <c r="O435" s="92"/>
      <c r="P435" s="92"/>
      <c r="Q435" s="92"/>
      <c r="R435" s="92"/>
      <c r="S435" s="92"/>
      <c r="T435" s="92"/>
      <c r="U435" s="92"/>
      <c r="V435" s="92"/>
      <c r="W435" s="92"/>
      <c r="X435" s="92"/>
      <c r="Y435" s="92"/>
      <c r="Z435" s="92"/>
      <c r="AA435" s="92"/>
      <c r="AB435" s="92"/>
      <c r="AC435" s="92"/>
      <c r="AD435" s="92"/>
      <c r="AE435" s="92"/>
      <c r="AF435" s="92"/>
      <c r="AG435" s="92"/>
      <c r="AH435" s="92"/>
      <c r="AI435" s="92"/>
      <c r="AJ435" s="92"/>
      <c r="AK435" s="92"/>
      <c r="AL435" s="92"/>
      <c r="AM435" s="92"/>
      <c r="AN435" s="92"/>
      <c r="AO435" s="92"/>
      <c r="AP435" s="92"/>
      <c r="AQ435" s="92"/>
      <c r="AR435" s="92"/>
      <c r="AS435" s="92"/>
      <c r="AT435" s="92"/>
      <c r="AU435" s="92"/>
      <c r="AV435" s="92"/>
      <c r="AW435" s="92"/>
      <c r="AX435" s="92"/>
      <c r="AY435" s="92"/>
      <c r="AZ435" s="92"/>
      <c r="BA435" s="92"/>
      <c r="BB435" s="92"/>
      <c r="BC435" s="92"/>
      <c r="BD435" s="92"/>
      <c r="BE435" s="92"/>
      <c r="BF435" s="92"/>
      <c r="BG435" s="92"/>
      <c r="BH435" s="92"/>
      <c r="BI435" s="92"/>
      <c r="BJ435" s="92"/>
      <c r="BK435" s="92"/>
      <c r="BL435" s="92"/>
      <c r="BM435" s="92"/>
      <c r="BN435" s="92"/>
      <c r="BO435" s="92"/>
      <c r="BP435" s="92"/>
      <c r="BQ435" s="92"/>
      <c r="BR435" s="92"/>
      <c r="BS435" s="92"/>
      <c r="BT435" s="92"/>
      <c r="BU435" s="92"/>
      <c r="BV435" s="92"/>
      <c r="BW435" s="92"/>
      <c r="BX435" s="92"/>
      <c r="BY435" s="92"/>
      <c r="BZ435" s="92"/>
      <c r="CA435" s="92"/>
      <c r="CB435" s="92"/>
      <c r="CC435" s="92"/>
      <c r="CD435" s="92"/>
      <c r="CE435" s="92"/>
      <c r="CF435" s="92"/>
      <c r="CG435" s="92"/>
      <c r="CH435" s="92"/>
      <c r="CI435" s="92"/>
      <c r="CJ435" s="92"/>
      <c r="CK435" s="92"/>
      <c r="CL435" s="92"/>
    </row>
    <row r="436" spans="1:90">
      <c r="A436" s="92"/>
      <c r="B436" s="188"/>
      <c r="C436" s="319"/>
      <c r="D436" s="92"/>
      <c r="E436" s="92"/>
      <c r="F436" s="92"/>
      <c r="G436" s="92"/>
      <c r="H436" s="92"/>
      <c r="I436" s="92"/>
      <c r="J436" s="92"/>
      <c r="K436" s="92"/>
      <c r="L436" s="92"/>
      <c r="M436" s="92"/>
      <c r="N436" s="92"/>
      <c r="O436" s="92"/>
      <c r="P436" s="92"/>
      <c r="Q436" s="92"/>
      <c r="R436" s="92"/>
      <c r="S436" s="92"/>
      <c r="T436" s="92"/>
      <c r="U436" s="92"/>
      <c r="V436" s="92"/>
      <c r="W436" s="92"/>
      <c r="X436" s="92"/>
      <c r="Y436" s="92"/>
      <c r="Z436" s="92"/>
      <c r="AA436" s="92"/>
      <c r="AB436" s="92"/>
      <c r="AC436" s="92"/>
      <c r="AD436" s="92"/>
      <c r="AE436" s="92"/>
      <c r="AF436" s="92"/>
      <c r="AG436" s="92"/>
      <c r="AH436" s="92"/>
      <c r="AI436" s="92"/>
      <c r="AJ436" s="92"/>
      <c r="AK436" s="92"/>
      <c r="AL436" s="92"/>
      <c r="AM436" s="92"/>
      <c r="AN436" s="92"/>
      <c r="AO436" s="92"/>
      <c r="AP436" s="92"/>
      <c r="AQ436" s="92"/>
      <c r="AR436" s="92"/>
      <c r="AS436" s="92"/>
      <c r="AT436" s="92"/>
      <c r="AU436" s="92"/>
      <c r="AV436" s="92"/>
      <c r="AW436" s="92"/>
      <c r="AX436" s="92"/>
      <c r="AY436" s="92"/>
      <c r="AZ436" s="92"/>
      <c r="BA436" s="92"/>
      <c r="BB436" s="92"/>
      <c r="BC436" s="92"/>
      <c r="BD436" s="92"/>
      <c r="BE436" s="92"/>
      <c r="BF436" s="92"/>
      <c r="BG436" s="92"/>
      <c r="BH436" s="92"/>
      <c r="BI436" s="92"/>
      <c r="BJ436" s="92"/>
      <c r="BK436" s="92"/>
      <c r="BL436" s="92"/>
      <c r="BM436" s="92"/>
      <c r="BN436" s="92"/>
      <c r="BO436" s="92"/>
      <c r="BP436" s="92"/>
      <c r="BQ436" s="92"/>
      <c r="BR436" s="92"/>
      <c r="BS436" s="92"/>
      <c r="BT436" s="92"/>
      <c r="BU436" s="92"/>
      <c r="BV436" s="92"/>
      <c r="BW436" s="92"/>
      <c r="BX436" s="92"/>
      <c r="BY436" s="92"/>
      <c r="BZ436" s="92"/>
      <c r="CA436" s="92"/>
      <c r="CB436" s="92"/>
      <c r="CC436" s="92"/>
      <c r="CD436" s="92"/>
      <c r="CE436" s="92"/>
      <c r="CF436" s="92"/>
      <c r="CG436" s="92"/>
      <c r="CH436" s="92"/>
      <c r="CI436" s="92"/>
      <c r="CJ436" s="92"/>
      <c r="CK436" s="92"/>
      <c r="CL436" s="92"/>
    </row>
    <row r="437" spans="1:90">
      <c r="A437" s="92"/>
      <c r="B437" s="188"/>
      <c r="C437" s="319"/>
      <c r="D437" s="92"/>
      <c r="E437" s="92"/>
      <c r="F437" s="92"/>
      <c r="G437" s="92"/>
      <c r="H437" s="92"/>
      <c r="I437" s="92"/>
      <c r="J437" s="92"/>
      <c r="K437" s="92"/>
      <c r="L437" s="92"/>
      <c r="M437" s="92"/>
      <c r="N437" s="92"/>
      <c r="O437" s="92"/>
      <c r="P437" s="92"/>
      <c r="Q437" s="92"/>
      <c r="R437" s="92"/>
      <c r="S437" s="92"/>
      <c r="T437" s="92"/>
      <c r="U437" s="92"/>
      <c r="V437" s="92"/>
      <c r="W437" s="92"/>
      <c r="X437" s="92"/>
      <c r="Y437" s="92"/>
      <c r="Z437" s="92"/>
      <c r="AA437" s="92"/>
      <c r="AB437" s="92"/>
      <c r="AC437" s="92"/>
      <c r="AD437" s="92"/>
      <c r="AE437" s="92"/>
      <c r="AF437" s="92"/>
      <c r="AG437" s="92"/>
      <c r="AH437" s="92"/>
      <c r="AI437" s="92"/>
      <c r="AJ437" s="92"/>
      <c r="AK437" s="92"/>
      <c r="AL437" s="92"/>
      <c r="AM437" s="92"/>
      <c r="AN437" s="92"/>
      <c r="AO437" s="92"/>
      <c r="AP437" s="92"/>
      <c r="AQ437" s="92"/>
      <c r="AR437" s="92"/>
      <c r="AS437" s="92"/>
      <c r="AT437" s="92"/>
      <c r="AU437" s="92"/>
      <c r="AV437" s="92"/>
      <c r="AW437" s="92"/>
      <c r="AX437" s="92"/>
      <c r="AY437" s="92"/>
      <c r="AZ437" s="92"/>
      <c r="BA437" s="92"/>
      <c r="BB437" s="92"/>
      <c r="BC437" s="92"/>
      <c r="BD437" s="92"/>
      <c r="BE437" s="92"/>
      <c r="BF437" s="92"/>
      <c r="BG437" s="92"/>
      <c r="BH437" s="92"/>
      <c r="BI437" s="92"/>
      <c r="BJ437" s="92"/>
      <c r="BK437" s="92"/>
      <c r="BL437" s="92"/>
      <c r="BM437" s="92"/>
      <c r="BN437" s="92"/>
      <c r="BO437" s="92"/>
      <c r="BP437" s="92"/>
      <c r="BQ437" s="92"/>
      <c r="BR437" s="92"/>
      <c r="BS437" s="92"/>
      <c r="BT437" s="92"/>
      <c r="BU437" s="92"/>
      <c r="BV437" s="92"/>
      <c r="BW437" s="92"/>
      <c r="BX437" s="92"/>
      <c r="BY437" s="92"/>
      <c r="BZ437" s="92"/>
      <c r="CA437" s="92"/>
      <c r="CB437" s="92"/>
      <c r="CC437" s="92"/>
      <c r="CD437" s="92"/>
      <c r="CE437" s="92"/>
      <c r="CF437" s="92"/>
      <c r="CG437" s="92"/>
      <c r="CH437" s="92"/>
      <c r="CI437" s="92"/>
      <c r="CJ437" s="92"/>
      <c r="CK437" s="92"/>
      <c r="CL437" s="92"/>
    </row>
    <row r="438" spans="1:90">
      <c r="A438" s="92"/>
      <c r="B438" s="188"/>
      <c r="C438" s="319"/>
      <c r="D438" s="92"/>
      <c r="E438" s="92"/>
      <c r="F438" s="92"/>
      <c r="G438" s="92"/>
      <c r="H438" s="92"/>
      <c r="I438" s="92"/>
      <c r="J438" s="92"/>
      <c r="K438" s="92"/>
      <c r="L438" s="92"/>
      <c r="M438" s="92"/>
      <c r="N438" s="92"/>
      <c r="O438" s="92"/>
      <c r="P438" s="92"/>
      <c r="Q438" s="92"/>
      <c r="R438" s="92"/>
      <c r="S438" s="92"/>
      <c r="T438" s="92"/>
      <c r="U438" s="92"/>
      <c r="V438" s="92"/>
      <c r="W438" s="92"/>
      <c r="X438" s="92"/>
      <c r="Y438" s="92"/>
      <c r="Z438" s="92"/>
      <c r="AA438" s="92"/>
      <c r="AB438" s="92"/>
      <c r="AC438" s="92"/>
      <c r="AD438" s="92"/>
      <c r="AE438" s="92"/>
      <c r="AF438" s="92"/>
      <c r="AG438" s="92"/>
      <c r="AH438" s="92"/>
      <c r="AI438" s="92"/>
      <c r="AJ438" s="92"/>
      <c r="AK438" s="92"/>
      <c r="AL438" s="92"/>
      <c r="AM438" s="92"/>
      <c r="AN438" s="92"/>
      <c r="AO438" s="92"/>
      <c r="AP438" s="92"/>
      <c r="AQ438" s="92"/>
      <c r="AR438" s="92"/>
      <c r="AS438" s="92"/>
      <c r="AT438" s="92"/>
      <c r="AU438" s="92"/>
      <c r="AV438" s="92"/>
      <c r="AW438" s="92"/>
      <c r="AX438" s="92"/>
      <c r="AY438" s="92"/>
      <c r="AZ438" s="92"/>
      <c r="BA438" s="92"/>
      <c r="BB438" s="92"/>
      <c r="BC438" s="92"/>
      <c r="BD438" s="92"/>
      <c r="BE438" s="92"/>
      <c r="BF438" s="92"/>
      <c r="BG438" s="92"/>
      <c r="BH438" s="92"/>
      <c r="BI438" s="92"/>
      <c r="BJ438" s="92"/>
      <c r="BK438" s="92"/>
      <c r="BL438" s="92"/>
      <c r="BM438" s="92"/>
      <c r="BN438" s="92"/>
      <c r="BO438" s="92"/>
      <c r="BP438" s="92"/>
      <c r="BQ438" s="92"/>
      <c r="BR438" s="92"/>
      <c r="BS438" s="92"/>
      <c r="BT438" s="92"/>
      <c r="BU438" s="92"/>
      <c r="BV438" s="92"/>
      <c r="BW438" s="92"/>
      <c r="BX438" s="92"/>
      <c r="BY438" s="92"/>
      <c r="BZ438" s="92"/>
      <c r="CA438" s="92"/>
      <c r="CB438" s="92"/>
      <c r="CC438" s="92"/>
      <c r="CD438" s="92"/>
      <c r="CE438" s="92"/>
      <c r="CF438" s="92"/>
      <c r="CG438" s="92"/>
      <c r="CH438" s="92"/>
      <c r="CI438" s="92"/>
      <c r="CJ438" s="92"/>
      <c r="CK438" s="92"/>
      <c r="CL438" s="92"/>
    </row>
    <row r="439" spans="1:90">
      <c r="A439" s="92"/>
      <c r="B439" s="188"/>
      <c r="C439" s="319"/>
      <c r="D439" s="92"/>
      <c r="E439" s="92"/>
      <c r="F439" s="92"/>
      <c r="G439" s="92"/>
      <c r="H439" s="92"/>
      <c r="I439" s="92"/>
      <c r="J439" s="92"/>
      <c r="K439" s="92"/>
      <c r="L439" s="92"/>
      <c r="M439" s="92"/>
      <c r="N439" s="92"/>
      <c r="O439" s="92"/>
      <c r="P439" s="92"/>
      <c r="Q439" s="92"/>
      <c r="R439" s="92"/>
      <c r="S439" s="92"/>
      <c r="T439" s="92"/>
      <c r="U439" s="92"/>
      <c r="V439" s="92"/>
      <c r="W439" s="92"/>
      <c r="X439" s="92"/>
      <c r="Y439" s="92"/>
      <c r="Z439" s="92"/>
      <c r="AA439" s="92"/>
      <c r="AB439" s="92"/>
      <c r="AC439" s="92"/>
      <c r="AD439" s="92"/>
      <c r="AE439" s="92"/>
      <c r="AF439" s="92"/>
      <c r="AG439" s="92"/>
      <c r="AH439" s="92"/>
      <c r="AI439" s="92"/>
      <c r="AJ439" s="92"/>
      <c r="AK439" s="92"/>
      <c r="AL439" s="92"/>
      <c r="AM439" s="92"/>
      <c r="AN439" s="92"/>
      <c r="AO439" s="92"/>
      <c r="AP439" s="92"/>
      <c r="AQ439" s="92"/>
      <c r="AR439" s="92"/>
      <c r="AS439" s="92"/>
      <c r="AT439" s="92"/>
      <c r="AU439" s="92"/>
      <c r="AV439" s="92"/>
      <c r="AW439" s="92"/>
      <c r="AX439" s="92"/>
      <c r="AY439" s="92"/>
      <c r="AZ439" s="92"/>
      <c r="BA439" s="92"/>
      <c r="BB439" s="92"/>
      <c r="BC439" s="92"/>
      <c r="BD439" s="92"/>
      <c r="BE439" s="92"/>
      <c r="BF439" s="92"/>
      <c r="BG439" s="92"/>
      <c r="BH439" s="92"/>
      <c r="BI439" s="92"/>
      <c r="BJ439" s="92"/>
      <c r="BK439" s="92"/>
      <c r="BL439" s="92"/>
      <c r="BM439" s="92"/>
      <c r="BN439" s="92"/>
      <c r="BO439" s="92"/>
      <c r="BP439" s="92"/>
      <c r="BQ439" s="92"/>
      <c r="BR439" s="92"/>
      <c r="BS439" s="92"/>
      <c r="BT439" s="92"/>
      <c r="BU439" s="92"/>
      <c r="BV439" s="92"/>
      <c r="BW439" s="92"/>
      <c r="BX439" s="92"/>
      <c r="BY439" s="92"/>
      <c r="BZ439" s="92"/>
      <c r="CA439" s="92"/>
      <c r="CB439" s="92"/>
      <c r="CC439" s="92"/>
      <c r="CD439" s="92"/>
      <c r="CE439" s="92"/>
      <c r="CF439" s="92"/>
      <c r="CG439" s="92"/>
      <c r="CH439" s="92"/>
      <c r="CI439" s="92"/>
      <c r="CJ439" s="92"/>
      <c r="CK439" s="92"/>
      <c r="CL439" s="92"/>
    </row>
    <row r="440" spans="1:90">
      <c r="A440" s="92"/>
      <c r="B440" s="188"/>
      <c r="C440" s="319"/>
      <c r="D440" s="92"/>
      <c r="E440" s="92"/>
      <c r="F440" s="92"/>
      <c r="G440" s="92"/>
      <c r="H440" s="92"/>
      <c r="I440" s="92"/>
      <c r="J440" s="92"/>
      <c r="K440" s="92"/>
      <c r="L440" s="92"/>
      <c r="M440" s="92"/>
      <c r="N440" s="92"/>
      <c r="O440" s="92"/>
      <c r="P440" s="92"/>
      <c r="Q440" s="92"/>
      <c r="R440" s="92"/>
      <c r="S440" s="92"/>
      <c r="T440" s="92"/>
      <c r="U440" s="92"/>
      <c r="V440" s="92"/>
      <c r="W440" s="92"/>
      <c r="X440" s="92"/>
      <c r="Y440" s="92"/>
      <c r="Z440" s="92"/>
      <c r="AA440" s="92"/>
      <c r="AB440" s="92"/>
      <c r="AC440" s="92"/>
      <c r="AD440" s="92"/>
      <c r="AE440" s="92"/>
      <c r="AF440" s="92"/>
      <c r="AG440" s="92"/>
      <c r="AH440" s="92"/>
      <c r="AI440" s="92"/>
      <c r="AJ440" s="92"/>
      <c r="AK440" s="92"/>
      <c r="AL440" s="92"/>
      <c r="AM440" s="92"/>
      <c r="AN440" s="92"/>
      <c r="AO440" s="92"/>
      <c r="AP440" s="92"/>
      <c r="AQ440" s="92"/>
      <c r="AR440" s="92"/>
      <c r="AS440" s="92"/>
      <c r="AT440" s="92"/>
      <c r="AU440" s="92"/>
      <c r="AV440" s="92"/>
      <c r="AW440" s="92"/>
      <c r="AX440" s="92"/>
      <c r="AY440" s="92"/>
      <c r="AZ440" s="92"/>
      <c r="BA440" s="92"/>
      <c r="BB440" s="92"/>
      <c r="BC440" s="92"/>
      <c r="BD440" s="92"/>
      <c r="BE440" s="92"/>
      <c r="BF440" s="92"/>
      <c r="BG440" s="92"/>
      <c r="BH440" s="92"/>
      <c r="BI440" s="92"/>
      <c r="BJ440" s="92"/>
      <c r="BK440" s="92"/>
      <c r="BL440" s="92"/>
      <c r="BM440" s="92"/>
      <c r="BN440" s="92"/>
      <c r="BO440" s="92"/>
      <c r="BP440" s="92"/>
      <c r="BQ440" s="92"/>
      <c r="BR440" s="92"/>
      <c r="BS440" s="92"/>
      <c r="BT440" s="92"/>
      <c r="BU440" s="92"/>
      <c r="BV440" s="92"/>
      <c r="BW440" s="92"/>
      <c r="BX440" s="92"/>
      <c r="BY440" s="92"/>
      <c r="BZ440" s="92"/>
      <c r="CA440" s="92"/>
      <c r="CB440" s="92"/>
      <c r="CC440" s="92"/>
      <c r="CD440" s="92"/>
      <c r="CE440" s="92"/>
      <c r="CF440" s="92"/>
      <c r="CG440" s="92"/>
      <c r="CH440" s="92"/>
      <c r="CI440" s="92"/>
      <c r="CJ440" s="92"/>
      <c r="CK440" s="92"/>
      <c r="CL440" s="92"/>
    </row>
    <row r="441" spans="1:90">
      <c r="A441" s="92"/>
      <c r="B441" s="188"/>
      <c r="C441" s="319"/>
      <c r="D441" s="92"/>
      <c r="E441" s="92"/>
      <c r="F441" s="92"/>
      <c r="G441" s="92"/>
      <c r="H441" s="92"/>
      <c r="I441" s="92"/>
      <c r="J441" s="92"/>
      <c r="K441" s="92"/>
      <c r="L441" s="92"/>
      <c r="M441" s="92"/>
      <c r="N441" s="92"/>
      <c r="O441" s="92"/>
      <c r="P441" s="92"/>
      <c r="Q441" s="92"/>
      <c r="R441" s="92"/>
      <c r="S441" s="92"/>
      <c r="T441" s="92"/>
      <c r="U441" s="92"/>
      <c r="V441" s="92"/>
      <c r="W441" s="92"/>
      <c r="X441" s="92"/>
      <c r="Y441" s="92"/>
      <c r="Z441" s="92"/>
      <c r="AA441" s="92"/>
      <c r="AB441" s="92"/>
      <c r="AC441" s="92"/>
      <c r="AD441" s="92"/>
      <c r="AE441" s="92"/>
      <c r="AF441" s="92"/>
      <c r="AG441" s="92"/>
      <c r="AH441" s="92"/>
      <c r="AI441" s="92"/>
      <c r="AJ441" s="92"/>
      <c r="AK441" s="92"/>
      <c r="AL441" s="92"/>
      <c r="AM441" s="92"/>
      <c r="AN441" s="92"/>
      <c r="AO441" s="92"/>
      <c r="AP441" s="92"/>
      <c r="AQ441" s="92"/>
      <c r="AR441" s="92"/>
      <c r="AS441" s="92"/>
      <c r="AT441" s="92"/>
      <c r="AU441" s="92"/>
      <c r="AV441" s="92"/>
      <c r="AW441" s="92"/>
      <c r="AX441" s="92"/>
      <c r="AY441" s="92"/>
      <c r="AZ441" s="92"/>
      <c r="BA441" s="92"/>
      <c r="BB441" s="92"/>
      <c r="BC441" s="92"/>
      <c r="BD441" s="92"/>
      <c r="BE441" s="92"/>
      <c r="BF441" s="92"/>
      <c r="BG441" s="92"/>
      <c r="BH441" s="92"/>
      <c r="BI441" s="92"/>
      <c r="BJ441" s="92"/>
      <c r="BK441" s="92"/>
      <c r="BL441" s="92"/>
      <c r="BM441" s="92"/>
      <c r="BN441" s="92"/>
      <c r="BO441" s="92"/>
      <c r="BP441" s="92"/>
      <c r="BQ441" s="92"/>
      <c r="BR441" s="92"/>
      <c r="BS441" s="92"/>
      <c r="BT441" s="92"/>
      <c r="BU441" s="92"/>
      <c r="BV441" s="92"/>
      <c r="BW441" s="92"/>
      <c r="BX441" s="92"/>
      <c r="BY441" s="92"/>
      <c r="BZ441" s="92"/>
      <c r="CA441" s="92"/>
      <c r="CB441" s="92"/>
      <c r="CC441" s="92"/>
      <c r="CD441" s="92"/>
      <c r="CE441" s="92"/>
      <c r="CF441" s="92"/>
      <c r="CG441" s="92"/>
      <c r="CH441" s="92"/>
      <c r="CI441" s="92"/>
      <c r="CJ441" s="92"/>
      <c r="CK441" s="92"/>
      <c r="CL441" s="92"/>
    </row>
    <row r="442" spans="1:90">
      <c r="A442" s="92"/>
      <c r="B442" s="188"/>
      <c r="C442" s="319"/>
      <c r="D442" s="92"/>
      <c r="E442" s="92"/>
      <c r="F442" s="92"/>
      <c r="G442" s="92"/>
      <c r="H442" s="92"/>
      <c r="I442" s="92"/>
      <c r="J442" s="92"/>
      <c r="K442" s="92"/>
      <c r="L442" s="92"/>
      <c r="M442" s="92"/>
      <c r="N442" s="92"/>
      <c r="O442" s="92"/>
      <c r="P442" s="92"/>
      <c r="Q442" s="92"/>
      <c r="R442" s="92"/>
      <c r="S442" s="92"/>
      <c r="T442" s="92"/>
      <c r="U442" s="92"/>
      <c r="V442" s="92"/>
      <c r="W442" s="92"/>
      <c r="X442" s="92"/>
      <c r="Y442" s="92"/>
      <c r="Z442" s="92"/>
      <c r="AA442" s="92"/>
      <c r="AB442" s="92"/>
      <c r="AC442" s="92"/>
      <c r="AD442" s="92"/>
      <c r="AE442" s="92"/>
      <c r="AF442" s="92"/>
      <c r="AG442" s="92"/>
      <c r="AH442" s="92"/>
      <c r="AI442" s="92"/>
      <c r="AJ442" s="92"/>
      <c r="AK442" s="92"/>
      <c r="AL442" s="92"/>
      <c r="AM442" s="92"/>
      <c r="AN442" s="92"/>
      <c r="AO442" s="92"/>
      <c r="AP442" s="92"/>
      <c r="AQ442" s="92"/>
      <c r="AR442" s="92"/>
      <c r="AS442" s="92"/>
      <c r="AT442" s="92"/>
      <c r="AU442" s="92"/>
      <c r="AV442" s="92"/>
      <c r="AW442" s="92"/>
      <c r="AX442" s="92"/>
      <c r="AY442" s="92"/>
      <c r="AZ442" s="92"/>
      <c r="BA442" s="92"/>
      <c r="BB442" s="92"/>
      <c r="BC442" s="92"/>
      <c r="BD442" s="92"/>
      <c r="BE442" s="92"/>
      <c r="BF442" s="92"/>
      <c r="BG442" s="92"/>
      <c r="BH442" s="92"/>
      <c r="BI442" s="92"/>
      <c r="BJ442" s="92"/>
      <c r="BK442" s="92"/>
      <c r="BL442" s="92"/>
      <c r="BM442" s="92"/>
      <c r="BN442" s="92"/>
      <c r="BO442" s="92"/>
      <c r="BP442" s="92"/>
      <c r="BQ442" s="92"/>
      <c r="BR442" s="92"/>
      <c r="BS442" s="92"/>
      <c r="BT442" s="92"/>
      <c r="BU442" s="92"/>
      <c r="BV442" s="92"/>
      <c r="BW442" s="92"/>
      <c r="BX442" s="92"/>
      <c r="BY442" s="92"/>
      <c r="BZ442" s="92"/>
      <c r="CA442" s="92"/>
      <c r="CB442" s="92"/>
      <c r="CC442" s="92"/>
      <c r="CD442" s="92"/>
      <c r="CE442" s="92"/>
      <c r="CF442" s="92"/>
      <c r="CG442" s="92"/>
      <c r="CH442" s="92"/>
      <c r="CI442" s="92"/>
      <c r="CJ442" s="92"/>
      <c r="CK442" s="92"/>
      <c r="CL442" s="92"/>
    </row>
    <row r="443" spans="1:90">
      <c r="A443" s="92"/>
      <c r="B443" s="188"/>
      <c r="C443" s="319"/>
      <c r="D443" s="92"/>
      <c r="E443" s="92"/>
      <c r="F443" s="92"/>
      <c r="G443" s="92"/>
      <c r="H443" s="92"/>
      <c r="I443" s="92"/>
      <c r="J443" s="92"/>
      <c r="K443" s="92"/>
      <c r="L443" s="92"/>
      <c r="M443" s="92"/>
      <c r="N443" s="92"/>
      <c r="O443" s="92"/>
      <c r="P443" s="92"/>
      <c r="Q443" s="92"/>
      <c r="R443" s="92"/>
      <c r="S443" s="92"/>
      <c r="T443" s="92"/>
      <c r="U443" s="92"/>
      <c r="V443" s="92"/>
      <c r="W443" s="92"/>
      <c r="X443" s="92"/>
      <c r="Y443" s="92"/>
      <c r="Z443" s="92"/>
      <c r="AA443" s="92"/>
      <c r="AB443" s="92"/>
      <c r="AC443" s="92"/>
      <c r="AD443" s="92"/>
      <c r="AE443" s="92"/>
      <c r="AF443" s="92"/>
      <c r="AG443" s="92"/>
      <c r="AH443" s="92"/>
      <c r="AI443" s="92"/>
      <c r="AJ443" s="92"/>
      <c r="AK443" s="92"/>
      <c r="AL443" s="92"/>
      <c r="AM443" s="92"/>
      <c r="AN443" s="92"/>
      <c r="AO443" s="92"/>
      <c r="AP443" s="92"/>
      <c r="AQ443" s="92"/>
      <c r="AR443" s="92"/>
      <c r="AS443" s="92"/>
      <c r="AT443" s="92"/>
      <c r="AU443" s="92"/>
      <c r="AV443" s="92"/>
      <c r="AW443" s="92"/>
      <c r="AX443" s="92"/>
      <c r="AY443" s="92"/>
      <c r="AZ443" s="92"/>
      <c r="BA443" s="92"/>
      <c r="BB443" s="92"/>
      <c r="BC443" s="92"/>
      <c r="BD443" s="92"/>
      <c r="BE443" s="92"/>
      <c r="BF443" s="92"/>
      <c r="BG443" s="92"/>
      <c r="BH443" s="92"/>
      <c r="BI443" s="92"/>
      <c r="BJ443" s="92"/>
      <c r="BK443" s="92"/>
      <c r="BL443" s="92"/>
      <c r="BM443" s="92"/>
      <c r="BN443" s="92"/>
      <c r="BO443" s="92"/>
      <c r="BP443" s="92"/>
      <c r="BQ443" s="92"/>
      <c r="BR443" s="92"/>
      <c r="BS443" s="92"/>
      <c r="BT443" s="92"/>
      <c r="BU443" s="92"/>
      <c r="BV443" s="92"/>
      <c r="BW443" s="92"/>
      <c r="BX443" s="92"/>
      <c r="BY443" s="92"/>
      <c r="BZ443" s="92"/>
      <c r="CA443" s="92"/>
      <c r="CB443" s="92"/>
      <c r="CC443" s="92"/>
      <c r="CD443" s="92"/>
      <c r="CE443" s="92"/>
      <c r="CF443" s="92"/>
      <c r="CG443" s="92"/>
      <c r="CH443" s="92"/>
      <c r="CI443" s="92"/>
      <c r="CJ443" s="92"/>
      <c r="CK443" s="92"/>
      <c r="CL443" s="92"/>
    </row>
    <row r="444" spans="1:90">
      <c r="A444" s="92"/>
      <c r="B444" s="188"/>
      <c r="C444" s="319"/>
      <c r="D444" s="92"/>
      <c r="E444" s="92"/>
      <c r="F444" s="92"/>
      <c r="G444" s="92"/>
      <c r="H444" s="92"/>
      <c r="I444" s="92"/>
      <c r="J444" s="92"/>
      <c r="K444" s="92"/>
      <c r="L444" s="92"/>
      <c r="M444" s="92"/>
      <c r="N444" s="92"/>
      <c r="O444" s="92"/>
      <c r="P444" s="92"/>
      <c r="Q444" s="92"/>
      <c r="R444" s="92"/>
      <c r="S444" s="92"/>
      <c r="T444" s="92"/>
      <c r="U444" s="92"/>
      <c r="V444" s="92"/>
      <c r="W444" s="92"/>
      <c r="X444" s="92"/>
      <c r="Y444" s="92"/>
      <c r="Z444" s="92"/>
      <c r="AA444" s="92"/>
      <c r="AB444" s="92"/>
      <c r="AC444" s="92"/>
      <c r="AD444" s="92"/>
      <c r="AE444" s="92"/>
      <c r="AF444" s="92"/>
      <c r="AG444" s="92"/>
      <c r="AH444" s="92"/>
      <c r="AI444" s="92"/>
      <c r="AJ444" s="92"/>
      <c r="AK444" s="92"/>
      <c r="AL444" s="92"/>
      <c r="AM444" s="92"/>
      <c r="AN444" s="92"/>
      <c r="AO444" s="92"/>
      <c r="AP444" s="92"/>
      <c r="AQ444" s="92"/>
      <c r="AR444" s="92"/>
      <c r="AS444" s="92"/>
      <c r="AT444" s="92"/>
      <c r="AU444" s="92"/>
      <c r="AV444" s="92"/>
      <c r="AW444" s="92"/>
      <c r="AX444" s="92"/>
      <c r="AY444" s="92"/>
      <c r="AZ444" s="92"/>
      <c r="BA444" s="92"/>
      <c r="BB444" s="92"/>
      <c r="BC444" s="92"/>
      <c r="BD444" s="92"/>
      <c r="BE444" s="92"/>
      <c r="BF444" s="92"/>
      <c r="BG444" s="92"/>
      <c r="BH444" s="92"/>
      <c r="BI444" s="92"/>
      <c r="BJ444" s="92"/>
      <c r="BK444" s="92"/>
      <c r="BL444" s="92"/>
      <c r="BM444" s="92"/>
      <c r="BN444" s="92"/>
      <c r="BO444" s="92"/>
      <c r="BP444" s="92"/>
      <c r="BQ444" s="92"/>
      <c r="BR444" s="92"/>
      <c r="BS444" s="92"/>
      <c r="BT444" s="92"/>
      <c r="BU444" s="92"/>
      <c r="BV444" s="92"/>
      <c r="BW444" s="92"/>
      <c r="BX444" s="92"/>
      <c r="BY444" s="92"/>
      <c r="BZ444" s="92"/>
      <c r="CA444" s="92"/>
      <c r="CB444" s="92"/>
      <c r="CC444" s="92"/>
      <c r="CD444" s="92"/>
      <c r="CE444" s="92"/>
      <c r="CF444" s="92"/>
      <c r="CG444" s="92"/>
      <c r="CH444" s="92"/>
      <c r="CI444" s="92"/>
      <c r="CJ444" s="92"/>
      <c r="CK444" s="92"/>
      <c r="CL444" s="92"/>
    </row>
    <row r="445" spans="1:90">
      <c r="A445" s="92"/>
      <c r="B445" s="188"/>
      <c r="C445" s="319"/>
      <c r="D445" s="92"/>
      <c r="E445" s="92"/>
      <c r="F445" s="92"/>
      <c r="G445" s="92"/>
      <c r="H445" s="92"/>
      <c r="I445" s="92"/>
      <c r="J445" s="92"/>
      <c r="K445" s="92"/>
      <c r="L445" s="92"/>
      <c r="M445" s="92"/>
      <c r="N445" s="92"/>
      <c r="O445" s="92"/>
      <c r="P445" s="92"/>
      <c r="Q445" s="92"/>
      <c r="R445" s="92"/>
      <c r="S445" s="92"/>
      <c r="T445" s="92"/>
      <c r="U445" s="92"/>
      <c r="V445" s="92"/>
      <c r="W445" s="92"/>
      <c r="X445" s="92"/>
      <c r="Y445" s="92"/>
      <c r="Z445" s="92"/>
      <c r="AA445" s="92"/>
      <c r="AB445" s="92"/>
      <c r="AC445" s="92"/>
      <c r="AD445" s="92"/>
      <c r="AE445" s="92"/>
      <c r="AF445" s="92"/>
      <c r="AG445" s="92"/>
      <c r="AH445" s="92"/>
      <c r="AI445" s="92"/>
      <c r="AJ445" s="92"/>
      <c r="AK445" s="92"/>
      <c r="AL445" s="92"/>
      <c r="AM445" s="92"/>
      <c r="AN445" s="92"/>
      <c r="AO445" s="92"/>
      <c r="AP445" s="92"/>
      <c r="AQ445" s="92"/>
      <c r="AR445" s="92"/>
      <c r="AS445" s="92"/>
      <c r="AT445" s="92"/>
      <c r="AU445" s="92"/>
      <c r="AV445" s="92"/>
      <c r="AW445" s="92"/>
      <c r="AX445" s="92"/>
      <c r="AY445" s="92"/>
      <c r="AZ445" s="92"/>
      <c r="BA445" s="92"/>
      <c r="BB445" s="92"/>
      <c r="BC445" s="92"/>
      <c r="BD445" s="92"/>
      <c r="BE445" s="92"/>
      <c r="BF445" s="92"/>
      <c r="BG445" s="92"/>
      <c r="BH445" s="92"/>
      <c r="BI445" s="92"/>
      <c r="BJ445" s="92"/>
      <c r="BK445" s="92"/>
      <c r="BL445" s="92"/>
      <c r="BM445" s="92"/>
      <c r="BN445" s="92"/>
      <c r="BO445" s="92"/>
      <c r="BP445" s="92"/>
      <c r="BQ445" s="92"/>
      <c r="BR445" s="92"/>
      <c r="BS445" s="92"/>
      <c r="BT445" s="92"/>
      <c r="BU445" s="92"/>
      <c r="BV445" s="92"/>
      <c r="BW445" s="92"/>
      <c r="BX445" s="92"/>
      <c r="BY445" s="92"/>
      <c r="BZ445" s="92"/>
      <c r="CA445" s="92"/>
      <c r="CB445" s="92"/>
      <c r="CC445" s="92"/>
      <c r="CD445" s="92"/>
      <c r="CE445" s="92"/>
      <c r="CF445" s="92"/>
      <c r="CG445" s="92"/>
      <c r="CH445" s="92"/>
      <c r="CI445" s="92"/>
      <c r="CJ445" s="92"/>
      <c r="CK445" s="92"/>
      <c r="CL445" s="92"/>
    </row>
    <row r="446" spans="1:90">
      <c r="A446" s="92"/>
      <c r="B446" s="188"/>
      <c r="C446" s="319"/>
      <c r="D446" s="92"/>
      <c r="E446" s="92"/>
      <c r="F446" s="92"/>
      <c r="G446" s="92"/>
      <c r="H446" s="92"/>
      <c r="I446" s="92"/>
      <c r="J446" s="92"/>
      <c r="K446" s="92"/>
      <c r="L446" s="92"/>
      <c r="M446" s="92"/>
      <c r="N446" s="92"/>
      <c r="O446" s="92"/>
      <c r="P446" s="92"/>
      <c r="Q446" s="92"/>
      <c r="R446" s="92"/>
      <c r="S446" s="92"/>
      <c r="T446" s="92"/>
      <c r="U446" s="92"/>
      <c r="V446" s="92"/>
      <c r="W446" s="92"/>
      <c r="X446" s="92"/>
      <c r="Y446" s="92"/>
      <c r="Z446" s="92"/>
      <c r="AA446" s="92"/>
      <c r="AB446" s="92"/>
      <c r="AC446" s="92"/>
      <c r="AD446" s="92"/>
      <c r="AE446" s="92"/>
      <c r="AF446" s="92"/>
      <c r="AG446" s="92"/>
      <c r="AH446" s="92"/>
      <c r="AI446" s="92"/>
      <c r="AJ446" s="92"/>
      <c r="AK446" s="92"/>
      <c r="AL446" s="92"/>
      <c r="AM446" s="92"/>
      <c r="AN446" s="92"/>
      <c r="AO446" s="92"/>
      <c r="AP446" s="92"/>
      <c r="AQ446" s="92"/>
      <c r="AR446" s="92"/>
      <c r="AS446" s="92"/>
      <c r="AT446" s="92"/>
      <c r="AU446" s="92"/>
      <c r="AV446" s="92"/>
      <c r="AW446" s="92"/>
      <c r="AX446" s="92"/>
      <c r="AY446" s="92"/>
      <c r="AZ446" s="92"/>
      <c r="BA446" s="92"/>
      <c r="BB446" s="92"/>
      <c r="BC446" s="92"/>
      <c r="BD446" s="92"/>
      <c r="BE446" s="92"/>
      <c r="BF446" s="92"/>
      <c r="BG446" s="92"/>
      <c r="BH446" s="92"/>
      <c r="BI446" s="92"/>
      <c r="BJ446" s="92"/>
      <c r="BK446" s="92"/>
      <c r="BL446" s="92"/>
      <c r="BM446" s="92"/>
      <c r="BN446" s="92"/>
      <c r="BO446" s="92"/>
      <c r="BP446" s="92"/>
      <c r="BQ446" s="92"/>
      <c r="BR446" s="92"/>
      <c r="BS446" s="92"/>
      <c r="BT446" s="92"/>
      <c r="BU446" s="92"/>
      <c r="BV446" s="92"/>
      <c r="BW446" s="92"/>
      <c r="BX446" s="92"/>
      <c r="BY446" s="92"/>
      <c r="BZ446" s="92"/>
      <c r="CA446" s="92"/>
      <c r="CB446" s="92"/>
      <c r="CC446" s="92"/>
      <c r="CD446" s="92"/>
      <c r="CE446" s="92"/>
      <c r="CF446" s="92"/>
      <c r="CG446" s="92"/>
      <c r="CH446" s="92"/>
      <c r="CI446" s="92"/>
      <c r="CJ446" s="92"/>
      <c r="CK446" s="92"/>
      <c r="CL446" s="92"/>
    </row>
    <row r="447" spans="1:90">
      <c r="A447" s="92"/>
      <c r="B447" s="188"/>
      <c r="C447" s="319"/>
      <c r="D447" s="92"/>
      <c r="E447" s="92"/>
      <c r="F447" s="92"/>
      <c r="G447" s="92"/>
      <c r="H447" s="92"/>
      <c r="I447" s="92"/>
      <c r="J447" s="92"/>
      <c r="K447" s="92"/>
      <c r="L447" s="92"/>
      <c r="M447" s="92"/>
      <c r="N447" s="92"/>
      <c r="O447" s="92"/>
      <c r="P447" s="92"/>
      <c r="Q447" s="92"/>
      <c r="R447" s="92"/>
      <c r="S447" s="92"/>
      <c r="T447" s="92"/>
      <c r="U447" s="92"/>
      <c r="V447" s="92"/>
      <c r="W447" s="92"/>
      <c r="X447" s="92"/>
      <c r="Y447" s="92"/>
      <c r="Z447" s="92"/>
      <c r="AA447" s="92"/>
      <c r="AB447" s="92"/>
      <c r="AC447" s="92"/>
      <c r="AD447" s="92"/>
      <c r="AE447" s="92"/>
      <c r="AF447" s="92"/>
      <c r="AG447" s="92"/>
      <c r="AH447" s="92"/>
      <c r="AI447" s="92"/>
      <c r="AJ447" s="92"/>
      <c r="AK447" s="92"/>
      <c r="AL447" s="92"/>
      <c r="AM447" s="92"/>
      <c r="AN447" s="92"/>
      <c r="AO447" s="92"/>
      <c r="AP447" s="92"/>
      <c r="AQ447" s="92"/>
      <c r="AR447" s="92"/>
      <c r="AS447" s="92"/>
      <c r="AT447" s="92"/>
      <c r="AU447" s="92"/>
      <c r="AV447" s="92"/>
      <c r="AW447" s="92"/>
      <c r="AX447" s="92"/>
      <c r="AY447" s="92"/>
      <c r="AZ447" s="92"/>
      <c r="BA447" s="92"/>
      <c r="BB447" s="92"/>
      <c r="BC447" s="92"/>
      <c r="BD447" s="92"/>
      <c r="BE447" s="92"/>
      <c r="BF447" s="92"/>
      <c r="BG447" s="92"/>
      <c r="BH447" s="92"/>
      <c r="BI447" s="92"/>
      <c r="BJ447" s="92"/>
      <c r="BK447" s="92"/>
      <c r="BL447" s="92"/>
      <c r="BM447" s="92"/>
      <c r="BN447" s="92"/>
      <c r="BO447" s="92"/>
      <c r="BP447" s="92"/>
      <c r="BQ447" s="92"/>
      <c r="BR447" s="92"/>
      <c r="BS447" s="92"/>
      <c r="BT447" s="92"/>
      <c r="BU447" s="92"/>
      <c r="BV447" s="92"/>
      <c r="BW447" s="92"/>
      <c r="BX447" s="92"/>
      <c r="BY447" s="92"/>
      <c r="BZ447" s="92"/>
      <c r="CA447" s="92"/>
      <c r="CB447" s="92"/>
      <c r="CC447" s="92"/>
      <c r="CD447" s="92"/>
      <c r="CE447" s="92"/>
      <c r="CF447" s="92"/>
      <c r="CG447" s="92"/>
      <c r="CH447" s="92"/>
      <c r="CI447" s="92"/>
      <c r="CJ447" s="92"/>
      <c r="CK447" s="92"/>
      <c r="CL447" s="92"/>
    </row>
    <row r="448" spans="1:90">
      <c r="A448" s="92"/>
      <c r="B448" s="188"/>
      <c r="C448" s="319"/>
      <c r="D448" s="92"/>
      <c r="E448" s="92"/>
      <c r="F448" s="92"/>
      <c r="G448" s="92"/>
      <c r="H448" s="92"/>
      <c r="I448" s="92"/>
      <c r="J448" s="92"/>
      <c r="K448" s="92"/>
      <c r="L448" s="92"/>
      <c r="M448" s="92"/>
      <c r="N448" s="92"/>
      <c r="O448" s="92"/>
      <c r="P448" s="92"/>
      <c r="Q448" s="92"/>
      <c r="R448" s="92"/>
      <c r="S448" s="92"/>
      <c r="T448" s="92"/>
      <c r="U448" s="92"/>
      <c r="V448" s="92"/>
      <c r="W448" s="92"/>
      <c r="X448" s="92"/>
      <c r="Y448" s="92"/>
      <c r="Z448" s="92"/>
      <c r="AA448" s="92"/>
      <c r="AB448" s="92"/>
      <c r="AC448" s="92"/>
      <c r="AD448" s="92"/>
      <c r="AE448" s="92"/>
      <c r="AF448" s="92"/>
      <c r="AG448" s="92"/>
      <c r="AH448" s="92"/>
      <c r="AI448" s="92"/>
      <c r="AJ448" s="92"/>
      <c r="AK448" s="92"/>
      <c r="AL448" s="92"/>
      <c r="AM448" s="92"/>
      <c r="AN448" s="92"/>
      <c r="AO448" s="92"/>
      <c r="AP448" s="92"/>
      <c r="AQ448" s="92"/>
      <c r="AR448" s="92"/>
      <c r="AS448" s="92"/>
      <c r="AT448" s="92"/>
      <c r="AU448" s="92"/>
      <c r="AV448" s="92"/>
      <c r="AW448" s="92"/>
      <c r="AX448" s="92"/>
      <c r="AY448" s="92"/>
      <c r="AZ448" s="92"/>
      <c r="BA448" s="92"/>
      <c r="BB448" s="92"/>
      <c r="BC448" s="92"/>
      <c r="BD448" s="92"/>
      <c r="BE448" s="92"/>
      <c r="BF448" s="92"/>
      <c r="BG448" s="92"/>
      <c r="BH448" s="92"/>
      <c r="BI448" s="92"/>
      <c r="BJ448" s="92"/>
      <c r="BK448" s="92"/>
      <c r="BL448" s="92"/>
      <c r="BM448" s="92"/>
      <c r="BN448" s="92"/>
      <c r="BO448" s="92"/>
      <c r="BP448" s="92"/>
      <c r="BQ448" s="92"/>
      <c r="BR448" s="92"/>
      <c r="BS448" s="92"/>
      <c r="BT448" s="92"/>
      <c r="BU448" s="92"/>
      <c r="BV448" s="92"/>
      <c r="BW448" s="92"/>
      <c r="BX448" s="92"/>
      <c r="BY448" s="92"/>
      <c r="BZ448" s="92"/>
      <c r="CA448" s="92"/>
      <c r="CB448" s="92"/>
      <c r="CC448" s="92"/>
      <c r="CD448" s="92"/>
      <c r="CE448" s="92"/>
      <c r="CF448" s="92"/>
      <c r="CG448" s="92"/>
      <c r="CH448" s="92"/>
      <c r="CI448" s="92"/>
      <c r="CJ448" s="92"/>
      <c r="CK448" s="92"/>
      <c r="CL448" s="92"/>
    </row>
    <row r="449" spans="1:90">
      <c r="A449" s="92"/>
      <c r="B449" s="188"/>
      <c r="C449" s="319"/>
      <c r="D449" s="92"/>
      <c r="E449" s="92"/>
      <c r="F449" s="92"/>
      <c r="G449" s="92"/>
      <c r="H449" s="92"/>
      <c r="I449" s="92"/>
      <c r="J449" s="92"/>
      <c r="K449" s="92"/>
      <c r="L449" s="92"/>
      <c r="M449" s="92"/>
      <c r="N449" s="92"/>
      <c r="O449" s="92"/>
      <c r="P449" s="92"/>
      <c r="Q449" s="92"/>
      <c r="R449" s="92"/>
      <c r="S449" s="92"/>
      <c r="T449" s="92"/>
      <c r="U449" s="92"/>
      <c r="V449" s="92"/>
      <c r="W449" s="92"/>
      <c r="X449" s="92"/>
      <c r="Y449" s="92"/>
      <c r="Z449" s="92"/>
      <c r="AA449" s="92"/>
      <c r="AB449" s="92"/>
      <c r="AC449" s="92"/>
      <c r="AD449" s="92"/>
      <c r="AE449" s="92"/>
      <c r="AF449" s="92"/>
      <c r="AG449" s="92"/>
      <c r="AH449" s="92"/>
      <c r="AI449" s="92"/>
      <c r="AJ449" s="92"/>
      <c r="AK449" s="92"/>
      <c r="AL449" s="92"/>
      <c r="AM449" s="92"/>
      <c r="AN449" s="92"/>
      <c r="AO449" s="92"/>
      <c r="AP449" s="92"/>
      <c r="AQ449" s="92"/>
      <c r="AR449" s="92"/>
      <c r="AS449" s="92"/>
      <c r="AT449" s="92"/>
      <c r="AU449" s="92"/>
      <c r="AV449" s="92"/>
      <c r="AW449" s="92"/>
      <c r="AX449" s="92"/>
      <c r="AY449" s="92"/>
      <c r="AZ449" s="92"/>
      <c r="BA449" s="92"/>
      <c r="BB449" s="92"/>
      <c r="BC449" s="92"/>
      <c r="BD449" s="92"/>
      <c r="BE449" s="92"/>
      <c r="BF449" s="92"/>
      <c r="BG449" s="92"/>
      <c r="BH449" s="92"/>
      <c r="BI449" s="92"/>
      <c r="BJ449" s="92"/>
      <c r="BK449" s="92"/>
      <c r="BL449" s="92"/>
      <c r="BM449" s="92"/>
      <c r="BN449" s="92"/>
      <c r="BO449" s="92"/>
      <c r="BP449" s="92"/>
      <c r="BQ449" s="92"/>
      <c r="BR449" s="92"/>
      <c r="BS449" s="92"/>
      <c r="BT449" s="92"/>
      <c r="BU449" s="92"/>
      <c r="BV449" s="92"/>
      <c r="BW449" s="92"/>
      <c r="BX449" s="92"/>
      <c r="BY449" s="92"/>
      <c r="BZ449" s="92"/>
      <c r="CA449" s="92"/>
      <c r="CB449" s="92"/>
      <c r="CC449" s="92"/>
      <c r="CD449" s="92"/>
      <c r="CE449" s="92"/>
      <c r="CF449" s="92"/>
      <c r="CG449" s="92"/>
      <c r="CH449" s="92"/>
      <c r="CI449" s="92"/>
      <c r="CJ449" s="92"/>
      <c r="CK449" s="92"/>
      <c r="CL449" s="92"/>
    </row>
    <row r="450" spans="1:90">
      <c r="A450" s="92"/>
      <c r="B450" s="188"/>
      <c r="C450" s="319"/>
      <c r="D450" s="92"/>
      <c r="E450" s="92"/>
      <c r="F450" s="92"/>
      <c r="G450" s="92"/>
      <c r="H450" s="92"/>
      <c r="I450" s="92"/>
      <c r="J450" s="92"/>
      <c r="K450" s="92"/>
      <c r="L450" s="92"/>
      <c r="M450" s="92"/>
      <c r="N450" s="92"/>
      <c r="O450" s="92"/>
      <c r="P450" s="92"/>
      <c r="Q450" s="92"/>
      <c r="R450" s="92"/>
      <c r="S450" s="92"/>
      <c r="T450" s="92"/>
      <c r="U450" s="92"/>
      <c r="V450" s="92"/>
      <c r="W450" s="92"/>
      <c r="X450" s="92"/>
      <c r="Y450" s="92"/>
      <c r="Z450" s="92"/>
      <c r="AA450" s="92"/>
      <c r="AB450" s="92"/>
      <c r="AC450" s="92"/>
      <c r="AD450" s="92"/>
      <c r="AE450" s="92"/>
      <c r="AF450" s="92"/>
      <c r="AG450" s="92"/>
      <c r="AH450" s="92"/>
      <c r="AI450" s="92"/>
      <c r="AJ450" s="92"/>
      <c r="AK450" s="92"/>
      <c r="AL450" s="92"/>
      <c r="AM450" s="92"/>
      <c r="AN450" s="92"/>
      <c r="AO450" s="92"/>
      <c r="AP450" s="92"/>
      <c r="AQ450" s="92"/>
      <c r="AR450" s="92"/>
      <c r="AS450" s="92"/>
      <c r="AT450" s="92"/>
      <c r="AU450" s="92"/>
      <c r="AV450" s="92"/>
      <c r="AW450" s="92"/>
      <c r="AX450" s="92"/>
      <c r="AY450" s="92"/>
      <c r="AZ450" s="92"/>
      <c r="BA450" s="92"/>
      <c r="BB450" s="92"/>
      <c r="BC450" s="92"/>
      <c r="BD450" s="92"/>
      <c r="BE450" s="92"/>
      <c r="BF450" s="92"/>
      <c r="BG450" s="92"/>
      <c r="BH450" s="92"/>
      <c r="BI450" s="92"/>
      <c r="BJ450" s="92"/>
      <c r="BK450" s="92"/>
      <c r="BL450" s="92"/>
      <c r="BM450" s="92"/>
      <c r="BN450" s="92"/>
      <c r="BO450" s="92"/>
      <c r="BP450" s="92"/>
      <c r="BQ450" s="92"/>
      <c r="BR450" s="92"/>
      <c r="BS450" s="92"/>
      <c r="BT450" s="92"/>
      <c r="BU450" s="92"/>
      <c r="BV450" s="92"/>
      <c r="BW450" s="92"/>
      <c r="BX450" s="92"/>
      <c r="BY450" s="92"/>
      <c r="BZ450" s="92"/>
      <c r="CA450" s="92"/>
      <c r="CB450" s="92"/>
      <c r="CC450" s="92"/>
      <c r="CD450" s="92"/>
      <c r="CE450" s="92"/>
      <c r="CF450" s="92"/>
      <c r="CG450" s="92"/>
      <c r="CH450" s="92"/>
      <c r="CI450" s="92"/>
      <c r="CJ450" s="92"/>
      <c r="CK450" s="92"/>
      <c r="CL450" s="92"/>
    </row>
    <row r="451" spans="1:90">
      <c r="A451" s="92"/>
      <c r="B451" s="188"/>
      <c r="C451" s="319"/>
      <c r="D451" s="92"/>
      <c r="E451" s="92"/>
      <c r="F451" s="92"/>
      <c r="G451" s="92"/>
      <c r="H451" s="92"/>
      <c r="I451" s="92"/>
      <c r="J451" s="92"/>
      <c r="K451" s="92"/>
      <c r="L451" s="92"/>
      <c r="M451" s="92"/>
      <c r="N451" s="92"/>
      <c r="O451" s="92"/>
      <c r="P451" s="92"/>
      <c r="Q451" s="92"/>
      <c r="R451" s="92"/>
      <c r="S451" s="92"/>
      <c r="T451" s="92"/>
      <c r="U451" s="92"/>
      <c r="V451" s="92"/>
      <c r="W451" s="92"/>
      <c r="X451" s="92"/>
      <c r="Y451" s="92"/>
      <c r="Z451" s="92"/>
      <c r="AA451" s="92"/>
      <c r="AB451" s="92"/>
      <c r="AC451" s="92"/>
      <c r="AD451" s="92"/>
      <c r="AE451" s="92"/>
      <c r="AF451" s="92"/>
      <c r="AG451" s="92"/>
      <c r="AH451" s="92"/>
      <c r="AI451" s="92"/>
      <c r="AJ451" s="92"/>
      <c r="AK451" s="92"/>
      <c r="AL451" s="92"/>
      <c r="AM451" s="92"/>
      <c r="AN451" s="92"/>
      <c r="AO451" s="92"/>
      <c r="AP451" s="92"/>
      <c r="AQ451" s="92"/>
      <c r="AR451" s="92"/>
      <c r="AS451" s="92"/>
      <c r="AT451" s="92"/>
      <c r="AU451" s="92"/>
      <c r="AV451" s="92"/>
      <c r="AW451" s="92"/>
      <c r="AX451" s="92"/>
      <c r="AY451" s="92"/>
      <c r="AZ451" s="92"/>
      <c r="BA451" s="92"/>
      <c r="BB451" s="92"/>
      <c r="BC451" s="92"/>
      <c r="BD451" s="92"/>
      <c r="BE451" s="92"/>
      <c r="BF451" s="92"/>
      <c r="BG451" s="92"/>
      <c r="BH451" s="92"/>
      <c r="BI451" s="92"/>
      <c r="BJ451" s="92"/>
      <c r="BK451" s="92"/>
      <c r="BL451" s="92"/>
      <c r="BM451" s="92"/>
      <c r="BN451" s="92"/>
      <c r="BO451" s="92"/>
      <c r="BP451" s="92"/>
      <c r="BQ451" s="92"/>
      <c r="BR451" s="92"/>
      <c r="BS451" s="92"/>
      <c r="BT451" s="92"/>
      <c r="BU451" s="92"/>
      <c r="BV451" s="92"/>
      <c r="BW451" s="92"/>
      <c r="BX451" s="92"/>
      <c r="BY451" s="92"/>
      <c r="BZ451" s="92"/>
      <c r="CA451" s="92"/>
      <c r="CB451" s="92"/>
      <c r="CC451" s="92"/>
      <c r="CD451" s="92"/>
      <c r="CE451" s="92"/>
      <c r="CF451" s="92"/>
      <c r="CG451" s="92"/>
      <c r="CH451" s="92"/>
      <c r="CI451" s="92"/>
      <c r="CJ451" s="92"/>
      <c r="CK451" s="92"/>
      <c r="CL451" s="92"/>
    </row>
    <row r="452" spans="1:90">
      <c r="A452" s="92"/>
      <c r="B452" s="188"/>
      <c r="C452" s="319"/>
      <c r="D452" s="92"/>
      <c r="E452" s="92"/>
      <c r="F452" s="92"/>
      <c r="G452" s="92"/>
      <c r="H452" s="92"/>
      <c r="I452" s="92"/>
      <c r="J452" s="92"/>
      <c r="K452" s="92"/>
      <c r="L452" s="92"/>
      <c r="M452" s="92"/>
      <c r="N452" s="92"/>
      <c r="O452" s="92"/>
      <c r="P452" s="92"/>
      <c r="Q452" s="92"/>
      <c r="R452" s="92"/>
      <c r="S452" s="92"/>
      <c r="T452" s="92"/>
      <c r="U452" s="92"/>
      <c r="V452" s="92"/>
      <c r="W452" s="92"/>
      <c r="X452" s="92"/>
      <c r="Y452" s="92"/>
      <c r="Z452" s="92"/>
      <c r="AA452" s="92"/>
      <c r="AB452" s="92"/>
      <c r="AC452" s="92"/>
      <c r="AD452" s="92"/>
      <c r="AE452" s="92"/>
      <c r="AF452" s="92"/>
      <c r="AG452" s="92"/>
      <c r="AH452" s="92"/>
      <c r="AI452" s="92"/>
      <c r="AJ452" s="92"/>
      <c r="AK452" s="92"/>
      <c r="AL452" s="92"/>
      <c r="AM452" s="92"/>
      <c r="AN452" s="92"/>
      <c r="AO452" s="92"/>
      <c r="AP452" s="92"/>
      <c r="AQ452" s="92"/>
      <c r="AR452" s="92"/>
      <c r="AS452" s="92"/>
      <c r="AT452" s="92"/>
      <c r="AU452" s="92"/>
      <c r="AV452" s="92"/>
      <c r="AW452" s="92"/>
      <c r="AX452" s="92"/>
      <c r="AY452" s="92"/>
      <c r="AZ452" s="92"/>
      <c r="BA452" s="92"/>
      <c r="BB452" s="92"/>
      <c r="BC452" s="92"/>
      <c r="BD452" s="92"/>
      <c r="BE452" s="92"/>
      <c r="BF452" s="92"/>
      <c r="BG452" s="92"/>
      <c r="BH452" s="92"/>
      <c r="BI452" s="92"/>
      <c r="BJ452" s="92"/>
      <c r="BK452" s="92"/>
      <c r="BL452" s="92"/>
      <c r="BM452" s="92"/>
      <c r="BN452" s="92"/>
      <c r="BO452" s="92"/>
      <c r="BP452" s="92"/>
      <c r="BQ452" s="92"/>
      <c r="BR452" s="92"/>
      <c r="BS452" s="92"/>
      <c r="BT452" s="92"/>
      <c r="BU452" s="92"/>
      <c r="BV452" s="92"/>
      <c r="BW452" s="92"/>
      <c r="BX452" s="92"/>
      <c r="BY452" s="92"/>
      <c r="BZ452" s="92"/>
      <c r="CA452" s="92"/>
      <c r="CB452" s="92"/>
      <c r="CC452" s="92"/>
      <c r="CD452" s="92"/>
      <c r="CE452" s="92"/>
      <c r="CF452" s="92"/>
      <c r="CG452" s="92"/>
      <c r="CH452" s="92"/>
      <c r="CI452" s="92"/>
      <c r="CJ452" s="92"/>
      <c r="CK452" s="92"/>
      <c r="CL452" s="92"/>
    </row>
    <row r="453" spans="1:90">
      <c r="A453" s="92"/>
      <c r="B453" s="188"/>
      <c r="C453" s="319"/>
      <c r="D453" s="92"/>
      <c r="E453" s="92"/>
      <c r="F453" s="92"/>
      <c r="G453" s="92"/>
      <c r="H453" s="92"/>
      <c r="I453" s="92"/>
      <c r="J453" s="92"/>
      <c r="K453" s="92"/>
      <c r="L453" s="92"/>
      <c r="M453" s="92"/>
      <c r="N453" s="92"/>
      <c r="O453" s="92"/>
      <c r="P453" s="92"/>
      <c r="Q453" s="92"/>
      <c r="R453" s="92"/>
      <c r="S453" s="92"/>
      <c r="T453" s="92"/>
      <c r="U453" s="92"/>
      <c r="V453" s="92"/>
      <c r="W453" s="92"/>
      <c r="X453" s="92"/>
      <c r="Y453" s="92"/>
      <c r="Z453" s="92"/>
      <c r="AA453" s="92"/>
      <c r="AB453" s="92"/>
      <c r="AC453" s="92"/>
      <c r="AD453" s="92"/>
      <c r="AE453" s="92"/>
      <c r="AF453" s="92"/>
      <c r="AG453" s="92"/>
      <c r="AH453" s="92"/>
      <c r="AI453" s="92"/>
      <c r="AJ453" s="92"/>
      <c r="AK453" s="92"/>
      <c r="AL453" s="92"/>
      <c r="AM453" s="92"/>
      <c r="AN453" s="92"/>
      <c r="AO453" s="92"/>
      <c r="AP453" s="92"/>
      <c r="AQ453" s="92"/>
      <c r="AR453" s="92"/>
      <c r="AS453" s="92"/>
      <c r="AT453" s="92"/>
      <c r="AU453" s="92"/>
      <c r="AV453" s="92"/>
      <c r="AW453" s="92"/>
      <c r="AX453" s="92"/>
      <c r="AY453" s="92"/>
      <c r="AZ453" s="92"/>
      <c r="BA453" s="92"/>
      <c r="BB453" s="92"/>
      <c r="BC453" s="92"/>
      <c r="BD453" s="92"/>
      <c r="BE453" s="92"/>
      <c r="BF453" s="92"/>
      <c r="BG453" s="92"/>
      <c r="BH453" s="92"/>
      <c r="BI453" s="92"/>
      <c r="BJ453" s="92"/>
      <c r="BK453" s="92"/>
      <c r="BL453" s="92"/>
      <c r="BM453" s="92"/>
      <c r="BN453" s="92"/>
      <c r="BO453" s="92"/>
      <c r="BP453" s="92"/>
      <c r="BQ453" s="92"/>
      <c r="BR453" s="92"/>
      <c r="BS453" s="92"/>
      <c r="BT453" s="92"/>
      <c r="BU453" s="92"/>
      <c r="BV453" s="92"/>
      <c r="BW453" s="92"/>
      <c r="BX453" s="92"/>
      <c r="BY453" s="92"/>
      <c r="BZ453" s="92"/>
      <c r="CA453" s="92"/>
      <c r="CB453" s="92"/>
      <c r="CC453" s="92"/>
      <c r="CD453" s="92"/>
      <c r="CE453" s="92"/>
      <c r="CF453" s="92"/>
      <c r="CG453" s="92"/>
      <c r="CH453" s="92"/>
      <c r="CI453" s="92"/>
      <c r="CJ453" s="92"/>
      <c r="CK453" s="92"/>
      <c r="CL453" s="92"/>
    </row>
    <row r="454" spans="1:90">
      <c r="A454" s="92"/>
      <c r="B454" s="188"/>
      <c r="C454" s="319"/>
      <c r="D454" s="92"/>
      <c r="E454" s="92"/>
      <c r="F454" s="92"/>
      <c r="G454" s="92"/>
      <c r="H454" s="92"/>
      <c r="I454" s="92"/>
      <c r="J454" s="92"/>
      <c r="K454" s="92"/>
      <c r="L454" s="92"/>
      <c r="M454" s="92"/>
      <c r="N454" s="92"/>
      <c r="O454" s="92"/>
      <c r="P454" s="92"/>
      <c r="Q454" s="92"/>
      <c r="R454" s="92"/>
      <c r="S454" s="92"/>
      <c r="T454" s="92"/>
      <c r="U454" s="92"/>
      <c r="V454" s="92"/>
      <c r="W454" s="92"/>
      <c r="X454" s="92"/>
      <c r="Y454" s="92"/>
      <c r="Z454" s="92"/>
      <c r="AA454" s="92"/>
      <c r="AB454" s="92"/>
      <c r="AC454" s="92"/>
      <c r="AD454" s="92"/>
      <c r="AE454" s="92"/>
      <c r="AF454" s="92"/>
      <c r="AG454" s="92"/>
      <c r="AH454" s="92"/>
      <c r="AI454" s="92"/>
      <c r="AJ454" s="92"/>
      <c r="AK454" s="92"/>
      <c r="AL454" s="92"/>
      <c r="AM454" s="92"/>
      <c r="AN454" s="92"/>
      <c r="AO454" s="92"/>
      <c r="AP454" s="92"/>
      <c r="AQ454" s="92"/>
      <c r="AR454" s="92"/>
      <c r="AS454" s="92"/>
      <c r="AT454" s="92"/>
      <c r="AU454" s="92"/>
      <c r="AV454" s="92"/>
      <c r="AW454" s="92"/>
      <c r="AX454" s="92"/>
      <c r="AY454" s="92"/>
      <c r="AZ454" s="92"/>
      <c r="BA454" s="92"/>
      <c r="BB454" s="92"/>
      <c r="BC454" s="92"/>
      <c r="BD454" s="92"/>
      <c r="BE454" s="92"/>
      <c r="BF454" s="92"/>
      <c r="BG454" s="92"/>
      <c r="BH454" s="92"/>
      <c r="BI454" s="92"/>
      <c r="BJ454" s="92"/>
      <c r="BK454" s="92"/>
      <c r="BL454" s="92"/>
      <c r="BM454" s="92"/>
      <c r="BN454" s="92"/>
      <c r="BO454" s="92"/>
      <c r="BP454" s="92"/>
      <c r="BQ454" s="92"/>
      <c r="BR454" s="92"/>
      <c r="BS454" s="92"/>
      <c r="BT454" s="92"/>
      <c r="BU454" s="92"/>
      <c r="BV454" s="92"/>
      <c r="BW454" s="92"/>
      <c r="BX454" s="92"/>
      <c r="BY454" s="92"/>
      <c r="BZ454" s="92"/>
      <c r="CA454" s="92"/>
      <c r="CB454" s="92"/>
      <c r="CC454" s="92"/>
      <c r="CD454" s="92"/>
      <c r="CE454" s="92"/>
      <c r="CF454" s="92"/>
      <c r="CG454" s="92"/>
      <c r="CH454" s="92"/>
      <c r="CI454" s="92"/>
      <c r="CJ454" s="92"/>
      <c r="CK454" s="92"/>
      <c r="CL454" s="92"/>
    </row>
    <row r="455" spans="1:90">
      <c r="A455" s="92"/>
      <c r="B455" s="188"/>
      <c r="C455" s="319"/>
      <c r="D455" s="92"/>
      <c r="E455" s="92"/>
      <c r="F455" s="92"/>
      <c r="G455" s="92"/>
      <c r="H455" s="92"/>
      <c r="I455" s="92"/>
      <c r="J455" s="92"/>
      <c r="K455" s="92"/>
      <c r="L455" s="92"/>
      <c r="M455" s="92"/>
      <c r="N455" s="92"/>
      <c r="O455" s="92"/>
      <c r="P455" s="92"/>
      <c r="Q455" s="92"/>
      <c r="R455" s="92"/>
      <c r="S455" s="92"/>
      <c r="T455" s="92"/>
      <c r="U455" s="92"/>
      <c r="V455" s="92"/>
      <c r="W455" s="92"/>
      <c r="X455" s="92"/>
      <c r="Y455" s="92"/>
      <c r="Z455" s="92"/>
      <c r="AA455" s="92"/>
      <c r="AB455" s="92"/>
      <c r="AC455" s="92"/>
      <c r="AD455" s="92"/>
      <c r="AE455" s="92"/>
      <c r="AF455" s="92"/>
      <c r="AG455" s="92"/>
      <c r="AH455" s="92"/>
      <c r="AI455" s="92"/>
      <c r="AJ455" s="92"/>
      <c r="AK455" s="92"/>
      <c r="AL455" s="92"/>
      <c r="AM455" s="92"/>
      <c r="AN455" s="92"/>
      <c r="AO455" s="92"/>
      <c r="AP455" s="92"/>
      <c r="AQ455" s="92"/>
      <c r="AR455" s="92"/>
      <c r="AS455" s="92"/>
      <c r="AT455" s="92"/>
      <c r="AU455" s="92"/>
      <c r="AV455" s="92"/>
      <c r="AW455" s="92"/>
      <c r="AX455" s="92"/>
      <c r="AY455" s="92"/>
      <c r="AZ455" s="92"/>
      <c r="BA455" s="92"/>
      <c r="BB455" s="92"/>
      <c r="BC455" s="92"/>
      <c r="BD455" s="92"/>
      <c r="BE455" s="92"/>
      <c r="BF455" s="92"/>
      <c r="BG455" s="92"/>
      <c r="BH455" s="92"/>
      <c r="BI455" s="92"/>
      <c r="BJ455" s="92"/>
      <c r="BK455" s="92"/>
      <c r="BL455" s="92"/>
      <c r="BM455" s="92"/>
      <c r="BN455" s="92"/>
      <c r="BO455" s="92"/>
      <c r="BP455" s="92"/>
      <c r="BQ455" s="92"/>
      <c r="BR455" s="92"/>
      <c r="BS455" s="92"/>
      <c r="BT455" s="92"/>
      <c r="BU455" s="92"/>
      <c r="BV455" s="92"/>
      <c r="BW455" s="92"/>
      <c r="BX455" s="92"/>
      <c r="BY455" s="92"/>
      <c r="BZ455" s="92"/>
      <c r="CA455" s="92"/>
      <c r="CB455" s="92"/>
      <c r="CC455" s="92"/>
      <c r="CD455" s="92"/>
      <c r="CE455" s="92"/>
      <c r="CF455" s="92"/>
      <c r="CG455" s="92"/>
      <c r="CH455" s="92"/>
      <c r="CI455" s="92"/>
      <c r="CJ455" s="92"/>
      <c r="CK455" s="92"/>
      <c r="CL455" s="92"/>
    </row>
    <row r="456" spans="1:90">
      <c r="A456" s="92"/>
      <c r="B456" s="188"/>
      <c r="C456" s="319"/>
      <c r="D456" s="92"/>
      <c r="E456" s="92"/>
      <c r="F456" s="92"/>
      <c r="G456" s="92"/>
      <c r="H456" s="92"/>
      <c r="I456" s="92"/>
      <c r="J456" s="92"/>
      <c r="K456" s="92"/>
      <c r="L456" s="92"/>
      <c r="M456" s="92"/>
      <c r="N456" s="92"/>
      <c r="O456" s="92"/>
      <c r="P456" s="92"/>
      <c r="Q456" s="92"/>
      <c r="R456" s="92"/>
      <c r="S456" s="92"/>
      <c r="T456" s="92"/>
      <c r="U456" s="92"/>
      <c r="V456" s="92"/>
      <c r="W456" s="92"/>
      <c r="X456" s="92"/>
      <c r="Y456" s="92"/>
      <c r="Z456" s="92"/>
      <c r="AA456" s="92"/>
      <c r="AB456" s="92"/>
      <c r="AC456" s="92"/>
      <c r="AD456" s="92"/>
      <c r="AE456" s="92"/>
      <c r="AF456" s="92"/>
      <c r="AG456" s="92"/>
      <c r="AH456" s="92"/>
      <c r="AI456" s="92"/>
      <c r="AJ456" s="92"/>
      <c r="AK456" s="92"/>
      <c r="AL456" s="92"/>
      <c r="AM456" s="92"/>
      <c r="AN456" s="92"/>
      <c r="AO456" s="92"/>
      <c r="AP456" s="92"/>
      <c r="AQ456" s="92"/>
      <c r="AR456" s="92"/>
      <c r="AS456" s="92"/>
      <c r="AT456" s="92"/>
      <c r="AU456" s="92"/>
      <c r="AV456" s="92"/>
      <c r="AW456" s="92"/>
      <c r="AX456" s="92"/>
      <c r="AY456" s="92"/>
      <c r="AZ456" s="92"/>
      <c r="BA456" s="92"/>
      <c r="BB456" s="92"/>
      <c r="BC456" s="92"/>
      <c r="BD456" s="92"/>
      <c r="BE456" s="92"/>
      <c r="BF456" s="92"/>
      <c r="BG456" s="92"/>
      <c r="BH456" s="92"/>
      <c r="BI456" s="92"/>
      <c r="BJ456" s="92"/>
      <c r="BK456" s="92"/>
      <c r="BL456" s="92"/>
      <c r="BM456" s="92"/>
      <c r="BN456" s="92"/>
      <c r="BO456" s="92"/>
      <c r="BP456" s="92"/>
      <c r="BQ456" s="92"/>
      <c r="BR456" s="92"/>
      <c r="BS456" s="92"/>
      <c r="BT456" s="92"/>
      <c r="BU456" s="92"/>
      <c r="BV456" s="92"/>
      <c r="BW456" s="92"/>
      <c r="BX456" s="92"/>
      <c r="BY456" s="92"/>
      <c r="BZ456" s="92"/>
      <c r="CA456" s="92"/>
      <c r="CB456" s="92"/>
      <c r="CC456" s="92"/>
      <c r="CD456" s="92"/>
      <c r="CE456" s="92"/>
      <c r="CF456" s="92"/>
      <c r="CG456" s="92"/>
      <c r="CH456" s="92"/>
      <c r="CI456" s="92"/>
      <c r="CJ456" s="92"/>
      <c r="CK456" s="92"/>
      <c r="CL456" s="92"/>
    </row>
    <row r="457" spans="1:90">
      <c r="A457" s="92"/>
      <c r="B457" s="188"/>
      <c r="C457" s="319"/>
      <c r="D457" s="92"/>
      <c r="E457" s="92"/>
      <c r="F457" s="92"/>
      <c r="G457" s="92"/>
      <c r="H457" s="92"/>
      <c r="I457" s="92"/>
      <c r="J457" s="92"/>
      <c r="K457" s="92"/>
      <c r="L457" s="92"/>
      <c r="M457" s="92"/>
      <c r="N457" s="92"/>
      <c r="O457" s="92"/>
      <c r="P457" s="92"/>
      <c r="Q457" s="92"/>
      <c r="R457" s="92"/>
      <c r="S457" s="92"/>
      <c r="T457" s="92"/>
      <c r="U457" s="92"/>
      <c r="V457" s="92"/>
      <c r="W457" s="92"/>
      <c r="X457" s="92"/>
      <c r="Y457" s="92"/>
      <c r="Z457" s="92"/>
      <c r="AA457" s="92"/>
      <c r="AB457" s="92"/>
      <c r="AC457" s="92"/>
      <c r="AD457" s="92"/>
      <c r="AE457" s="92"/>
      <c r="AF457" s="92"/>
      <c r="AG457" s="92"/>
      <c r="AH457" s="92"/>
      <c r="AI457" s="92"/>
      <c r="AJ457" s="92"/>
      <c r="AK457" s="92"/>
      <c r="AL457" s="92"/>
      <c r="AM457" s="92"/>
      <c r="AN457" s="92"/>
      <c r="AO457" s="92"/>
      <c r="AP457" s="92"/>
      <c r="AQ457" s="92"/>
      <c r="AR457" s="92"/>
      <c r="AS457" s="92"/>
      <c r="AT457" s="92"/>
      <c r="AU457" s="92"/>
      <c r="AV457" s="92"/>
      <c r="AW457" s="92"/>
      <c r="AX457" s="92"/>
      <c r="AY457" s="92"/>
      <c r="AZ457" s="92"/>
      <c r="BA457" s="92"/>
      <c r="BB457" s="92"/>
      <c r="BC457" s="92"/>
      <c r="BD457" s="92"/>
      <c r="BE457" s="92"/>
      <c r="BF457" s="92"/>
      <c r="BG457" s="92"/>
      <c r="BH457" s="92"/>
      <c r="BI457" s="92"/>
      <c r="BJ457" s="92"/>
      <c r="BK457" s="92"/>
      <c r="BL457" s="92"/>
      <c r="BM457" s="92"/>
      <c r="BN457" s="92"/>
      <c r="BO457" s="92"/>
      <c r="BP457" s="92"/>
      <c r="BQ457" s="92"/>
      <c r="BR457" s="92"/>
      <c r="BS457" s="92"/>
      <c r="BT457" s="92"/>
      <c r="BU457" s="92"/>
      <c r="BV457" s="92"/>
      <c r="BW457" s="92"/>
      <c r="BX457" s="92"/>
      <c r="BY457" s="92"/>
      <c r="BZ457" s="92"/>
      <c r="CA457" s="92"/>
      <c r="CB457" s="92"/>
      <c r="CC457" s="92"/>
      <c r="CD457" s="92"/>
      <c r="CE457" s="92"/>
      <c r="CF457" s="92"/>
      <c r="CG457" s="92"/>
      <c r="CH457" s="92"/>
      <c r="CI457" s="92"/>
      <c r="CJ457" s="92"/>
      <c r="CK457" s="92"/>
      <c r="CL457" s="92"/>
    </row>
    <row r="458" spans="1:90">
      <c r="A458" s="92"/>
      <c r="B458" s="188"/>
      <c r="C458" s="319"/>
      <c r="D458" s="92"/>
      <c r="E458" s="92"/>
      <c r="F458" s="92"/>
      <c r="G458" s="92"/>
      <c r="H458" s="92"/>
      <c r="I458" s="92"/>
      <c r="J458" s="92"/>
      <c r="K458" s="92"/>
      <c r="L458" s="92"/>
      <c r="M458" s="92"/>
      <c r="N458" s="92"/>
      <c r="O458" s="92"/>
      <c r="P458" s="92"/>
      <c r="Q458" s="92"/>
      <c r="R458" s="92"/>
      <c r="S458" s="92"/>
      <c r="T458" s="92"/>
      <c r="U458" s="92"/>
      <c r="V458" s="92"/>
      <c r="W458" s="92"/>
      <c r="X458" s="92"/>
      <c r="Y458" s="92"/>
      <c r="Z458" s="92"/>
      <c r="AA458" s="92"/>
      <c r="AB458" s="92"/>
      <c r="AC458" s="92"/>
      <c r="AD458" s="92"/>
      <c r="AE458" s="92"/>
      <c r="AF458" s="92"/>
      <c r="AG458" s="92"/>
      <c r="AH458" s="92"/>
      <c r="AI458" s="92"/>
      <c r="AJ458" s="92"/>
      <c r="AK458" s="92"/>
      <c r="AL458" s="92"/>
      <c r="AM458" s="92"/>
      <c r="AN458" s="92"/>
      <c r="AO458" s="92"/>
      <c r="AP458" s="92"/>
      <c r="AQ458" s="92"/>
      <c r="AR458" s="92"/>
      <c r="AS458" s="92"/>
      <c r="AT458" s="92"/>
      <c r="AU458" s="92"/>
      <c r="AV458" s="92"/>
      <c r="AW458" s="92"/>
      <c r="AX458" s="92"/>
      <c r="AY458" s="92"/>
      <c r="AZ458" s="92"/>
      <c r="BA458" s="92"/>
      <c r="BB458" s="92"/>
      <c r="BC458" s="92"/>
      <c r="BD458" s="92"/>
      <c r="BE458" s="92"/>
      <c r="BF458" s="92"/>
      <c r="BG458" s="92"/>
      <c r="BH458" s="92"/>
      <c r="BI458" s="92"/>
      <c r="BJ458" s="92"/>
      <c r="BK458" s="92"/>
      <c r="BL458" s="92"/>
      <c r="BM458" s="92"/>
      <c r="BN458" s="92"/>
      <c r="BO458" s="92"/>
      <c r="BP458" s="92"/>
      <c r="BQ458" s="92"/>
      <c r="BR458" s="92"/>
      <c r="BS458" s="92"/>
      <c r="BT458" s="92"/>
      <c r="BU458" s="92"/>
      <c r="BV458" s="92"/>
      <c r="BW458" s="92"/>
      <c r="BX458" s="92"/>
      <c r="BY458" s="92"/>
      <c r="BZ458" s="92"/>
      <c r="CA458" s="92"/>
      <c r="CB458" s="92"/>
      <c r="CC458" s="92"/>
      <c r="CD458" s="92"/>
      <c r="CE458" s="92"/>
      <c r="CF458" s="92"/>
      <c r="CG458" s="92"/>
      <c r="CH458" s="92"/>
      <c r="CI458" s="92"/>
      <c r="CJ458" s="92"/>
      <c r="CK458" s="92"/>
      <c r="CL458" s="92"/>
    </row>
    <row r="459" spans="1:90">
      <c r="A459" s="92"/>
      <c r="B459" s="188"/>
      <c r="C459" s="319"/>
      <c r="D459" s="92"/>
      <c r="E459" s="92"/>
      <c r="F459" s="92"/>
      <c r="G459" s="92"/>
      <c r="H459" s="92"/>
      <c r="I459" s="92"/>
      <c r="J459" s="92"/>
      <c r="K459" s="92"/>
      <c r="L459" s="92"/>
      <c r="M459" s="92"/>
      <c r="N459" s="92"/>
      <c r="O459" s="92"/>
      <c r="P459" s="92"/>
      <c r="Q459" s="92"/>
      <c r="R459" s="92"/>
      <c r="S459" s="92"/>
      <c r="T459" s="92"/>
      <c r="U459" s="92"/>
      <c r="V459" s="92"/>
      <c r="W459" s="92"/>
      <c r="X459" s="92"/>
      <c r="Y459" s="92"/>
      <c r="Z459" s="92"/>
      <c r="AA459" s="92"/>
      <c r="AB459" s="92"/>
      <c r="AC459" s="92"/>
      <c r="AD459" s="92"/>
      <c r="AE459" s="92"/>
      <c r="AF459" s="92"/>
      <c r="AG459" s="92"/>
      <c r="AH459" s="92"/>
      <c r="AI459" s="92"/>
      <c r="AJ459" s="92"/>
      <c r="AK459" s="92"/>
      <c r="AL459" s="92"/>
      <c r="AM459" s="92"/>
      <c r="AN459" s="92"/>
      <c r="AO459" s="92"/>
      <c r="AP459" s="92"/>
      <c r="AQ459" s="92"/>
      <c r="AR459" s="92"/>
      <c r="AS459" s="92"/>
      <c r="AT459" s="92"/>
      <c r="AU459" s="92"/>
      <c r="AV459" s="92"/>
      <c r="AW459" s="92"/>
      <c r="AX459" s="92"/>
      <c r="AY459" s="92"/>
      <c r="AZ459" s="92"/>
      <c r="BA459" s="92"/>
      <c r="BB459" s="92"/>
      <c r="BC459" s="92"/>
      <c r="BD459" s="92"/>
      <c r="BE459" s="92"/>
      <c r="BF459" s="92"/>
      <c r="BG459" s="92"/>
      <c r="BH459" s="92"/>
      <c r="BI459" s="92"/>
      <c r="BJ459" s="92"/>
      <c r="BK459" s="92"/>
      <c r="BL459" s="92"/>
      <c r="BM459" s="92"/>
      <c r="BN459" s="92"/>
      <c r="BO459" s="92"/>
      <c r="BP459" s="92"/>
      <c r="BQ459" s="92"/>
      <c r="BR459" s="92"/>
      <c r="BS459" s="92"/>
      <c r="BT459" s="92"/>
      <c r="BU459" s="92"/>
      <c r="BV459" s="92"/>
      <c r="BW459" s="92"/>
      <c r="BX459" s="92"/>
      <c r="BY459" s="92"/>
      <c r="BZ459" s="92"/>
      <c r="CA459" s="92"/>
      <c r="CB459" s="92"/>
      <c r="CC459" s="92"/>
      <c r="CD459" s="92"/>
      <c r="CE459" s="92"/>
      <c r="CF459" s="92"/>
      <c r="CG459" s="92"/>
      <c r="CH459" s="92"/>
      <c r="CI459" s="92"/>
      <c r="CJ459" s="92"/>
      <c r="CK459" s="92"/>
      <c r="CL459" s="92"/>
    </row>
    <row r="460" spans="1:90">
      <c r="A460" s="92"/>
      <c r="B460" s="188"/>
      <c r="C460" s="319"/>
      <c r="D460" s="92"/>
      <c r="E460" s="92"/>
      <c r="F460" s="92"/>
      <c r="G460" s="92"/>
      <c r="H460" s="92"/>
      <c r="I460" s="92"/>
      <c r="J460" s="92"/>
      <c r="K460" s="92"/>
      <c r="L460" s="92"/>
      <c r="M460" s="92"/>
      <c r="N460" s="92"/>
      <c r="O460" s="92"/>
      <c r="P460" s="92"/>
      <c r="Q460" s="92"/>
      <c r="R460" s="92"/>
      <c r="S460" s="92"/>
      <c r="T460" s="92"/>
      <c r="U460" s="92"/>
      <c r="V460" s="92"/>
      <c r="W460" s="92"/>
      <c r="X460" s="92"/>
      <c r="Y460" s="92"/>
      <c r="Z460" s="92"/>
      <c r="AA460" s="92"/>
      <c r="AB460" s="92"/>
      <c r="AC460" s="92"/>
      <c r="AD460" s="92"/>
      <c r="AE460" s="92"/>
      <c r="AF460" s="92"/>
      <c r="AG460" s="92"/>
      <c r="AH460" s="92"/>
      <c r="AI460" s="92"/>
      <c r="AJ460" s="92"/>
      <c r="AK460" s="92"/>
      <c r="AL460" s="92"/>
      <c r="AM460" s="92"/>
      <c r="AN460" s="92"/>
      <c r="AO460" s="92"/>
      <c r="AP460" s="92"/>
      <c r="AQ460" s="92"/>
      <c r="AR460" s="92"/>
      <c r="AS460" s="92"/>
      <c r="AT460" s="92"/>
      <c r="AU460" s="92"/>
      <c r="AV460" s="92"/>
      <c r="AW460" s="92"/>
      <c r="AX460" s="92"/>
      <c r="AY460" s="92"/>
      <c r="AZ460" s="92"/>
      <c r="BA460" s="92"/>
      <c r="BB460" s="92"/>
      <c r="BC460" s="92"/>
      <c r="BD460" s="92"/>
      <c r="BE460" s="92"/>
      <c r="BF460" s="92"/>
      <c r="BG460" s="92"/>
      <c r="BH460" s="92"/>
      <c r="BI460" s="92"/>
      <c r="BJ460" s="92"/>
      <c r="BK460" s="92"/>
      <c r="BL460" s="92"/>
      <c r="BM460" s="92"/>
      <c r="BN460" s="92"/>
      <c r="BO460" s="92"/>
      <c r="BP460" s="92"/>
      <c r="BQ460" s="92"/>
      <c r="BR460" s="92"/>
      <c r="BS460" s="92"/>
      <c r="BT460" s="92"/>
      <c r="BU460" s="92"/>
      <c r="BV460" s="92"/>
      <c r="BW460" s="92"/>
      <c r="BX460" s="92"/>
      <c r="BY460" s="92"/>
      <c r="BZ460" s="92"/>
      <c r="CA460" s="92"/>
      <c r="CB460" s="92"/>
      <c r="CC460" s="92"/>
      <c r="CD460" s="92"/>
      <c r="CE460" s="92"/>
      <c r="CF460" s="92"/>
      <c r="CG460" s="92"/>
      <c r="CH460" s="92"/>
      <c r="CI460" s="92"/>
      <c r="CJ460" s="92"/>
      <c r="CK460" s="92"/>
      <c r="CL460" s="92"/>
    </row>
    <row r="461" spans="1:90">
      <c r="A461" s="92"/>
      <c r="B461" s="188"/>
      <c r="C461" s="319"/>
      <c r="D461" s="92"/>
      <c r="E461" s="92"/>
      <c r="F461" s="92"/>
      <c r="G461" s="92"/>
      <c r="H461" s="92"/>
      <c r="I461" s="92"/>
      <c r="J461" s="92"/>
      <c r="K461" s="92"/>
      <c r="L461" s="92"/>
      <c r="M461" s="92"/>
      <c r="N461" s="92"/>
      <c r="O461" s="92"/>
      <c r="P461" s="92"/>
      <c r="Q461" s="92"/>
      <c r="R461" s="92"/>
      <c r="S461" s="92"/>
      <c r="T461" s="92"/>
      <c r="U461" s="92"/>
      <c r="V461" s="92"/>
      <c r="W461" s="92"/>
      <c r="X461" s="92"/>
      <c r="Y461" s="92"/>
      <c r="Z461" s="92"/>
      <c r="AA461" s="92"/>
      <c r="AB461" s="92"/>
      <c r="AC461" s="92"/>
      <c r="AD461" s="92"/>
      <c r="AE461" s="92"/>
      <c r="AF461" s="92"/>
      <c r="AG461" s="92"/>
      <c r="AH461" s="92"/>
      <c r="AI461" s="92"/>
      <c r="AJ461" s="92"/>
      <c r="AK461" s="92"/>
      <c r="AL461" s="92"/>
      <c r="AM461" s="92"/>
      <c r="AN461" s="92"/>
      <c r="AO461" s="92"/>
      <c r="AP461" s="92"/>
      <c r="AQ461" s="92"/>
      <c r="AR461" s="92"/>
      <c r="AS461" s="92"/>
      <c r="AT461" s="92"/>
      <c r="AU461" s="92"/>
      <c r="AV461" s="92"/>
      <c r="AW461" s="92"/>
      <c r="AX461" s="92"/>
      <c r="AY461" s="92"/>
      <c r="AZ461" s="92"/>
      <c r="BA461" s="92"/>
      <c r="BB461" s="92"/>
      <c r="BC461" s="92"/>
      <c r="BD461" s="92"/>
      <c r="BE461" s="92"/>
      <c r="BF461" s="92"/>
      <c r="BG461" s="92"/>
      <c r="BH461" s="92"/>
      <c r="BI461" s="92"/>
      <c r="BJ461" s="92"/>
      <c r="BK461" s="92"/>
      <c r="BL461" s="92"/>
      <c r="BM461" s="92"/>
      <c r="BN461" s="92"/>
      <c r="BO461" s="92"/>
      <c r="BP461" s="92"/>
      <c r="BQ461" s="92"/>
      <c r="BR461" s="92"/>
      <c r="BS461" s="92"/>
      <c r="BT461" s="92"/>
      <c r="BU461" s="92"/>
      <c r="BV461" s="92"/>
      <c r="BW461" s="92"/>
      <c r="BX461" s="92"/>
      <c r="BY461" s="92"/>
      <c r="BZ461" s="92"/>
      <c r="CA461" s="92"/>
      <c r="CB461" s="92"/>
      <c r="CC461" s="92"/>
      <c r="CD461" s="92"/>
      <c r="CE461" s="92"/>
      <c r="CF461" s="92"/>
      <c r="CG461" s="92"/>
      <c r="CH461" s="92"/>
      <c r="CI461" s="92"/>
      <c r="CJ461" s="92"/>
      <c r="CK461" s="92"/>
      <c r="CL461" s="92"/>
    </row>
    <row r="462" spans="1:90">
      <c r="A462" s="92"/>
      <c r="B462" s="188"/>
      <c r="C462" s="319"/>
      <c r="D462" s="92"/>
      <c r="E462" s="92"/>
      <c r="F462" s="92"/>
      <c r="G462" s="92"/>
      <c r="H462" s="92"/>
      <c r="I462" s="92"/>
      <c r="J462" s="92"/>
      <c r="K462" s="92"/>
      <c r="L462" s="92"/>
      <c r="M462" s="92"/>
      <c r="N462" s="92"/>
      <c r="O462" s="92"/>
      <c r="P462" s="92"/>
      <c r="Q462" s="92"/>
      <c r="R462" s="92"/>
      <c r="S462" s="92"/>
      <c r="T462" s="92"/>
      <c r="U462" s="92"/>
      <c r="V462" s="92"/>
      <c r="W462" s="92"/>
      <c r="X462" s="92"/>
      <c r="Y462" s="92"/>
      <c r="Z462" s="92"/>
      <c r="AA462" s="92"/>
      <c r="AB462" s="92"/>
      <c r="AC462" s="92"/>
      <c r="AD462" s="92"/>
      <c r="AE462" s="92"/>
      <c r="AF462" s="92"/>
      <c r="AG462" s="92"/>
      <c r="AH462" s="92"/>
      <c r="AI462" s="92"/>
      <c r="AJ462" s="92"/>
      <c r="AK462" s="92"/>
      <c r="AL462" s="92"/>
      <c r="AM462" s="92"/>
      <c r="AN462" s="92"/>
      <c r="AO462" s="92"/>
      <c r="AP462" s="92"/>
      <c r="AQ462" s="92"/>
      <c r="AR462" s="92"/>
      <c r="AS462" s="92"/>
      <c r="AT462" s="92"/>
      <c r="AU462" s="92"/>
      <c r="AV462" s="92"/>
      <c r="AW462" s="92"/>
      <c r="AX462" s="92"/>
      <c r="AY462" s="92"/>
      <c r="AZ462" s="92"/>
      <c r="BA462" s="92"/>
      <c r="BB462" s="92"/>
      <c r="BC462" s="92"/>
      <c r="BD462" s="92"/>
      <c r="BE462" s="92"/>
      <c r="BF462" s="92"/>
      <c r="BG462" s="92"/>
      <c r="BH462" s="92"/>
      <c r="BI462" s="92"/>
      <c r="BJ462" s="92"/>
      <c r="BK462" s="92"/>
      <c r="BL462" s="92"/>
      <c r="BM462" s="92"/>
      <c r="BN462" s="92"/>
      <c r="BO462" s="92"/>
      <c r="BP462" s="92"/>
      <c r="BQ462" s="92"/>
      <c r="BR462" s="92"/>
      <c r="BS462" s="92"/>
      <c r="BT462" s="92"/>
      <c r="BU462" s="92"/>
      <c r="BV462" s="92"/>
      <c r="BW462" s="92"/>
      <c r="BX462" s="92"/>
      <c r="BY462" s="92"/>
      <c r="BZ462" s="92"/>
      <c r="CA462" s="92"/>
      <c r="CB462" s="92"/>
      <c r="CC462" s="92"/>
      <c r="CD462" s="92"/>
      <c r="CE462" s="92"/>
      <c r="CF462" s="92"/>
      <c r="CG462" s="92"/>
      <c r="CH462" s="92"/>
      <c r="CI462" s="92"/>
      <c r="CJ462" s="92"/>
      <c r="CK462" s="92"/>
      <c r="CL462" s="92"/>
    </row>
    <row r="463" spans="1:90">
      <c r="A463" s="92"/>
      <c r="B463" s="188"/>
      <c r="C463" s="319"/>
      <c r="D463" s="92"/>
      <c r="E463" s="92"/>
      <c r="F463" s="92"/>
      <c r="G463" s="92"/>
      <c r="H463" s="92"/>
      <c r="I463" s="92"/>
      <c r="J463" s="92"/>
      <c r="K463" s="92"/>
      <c r="L463" s="92"/>
      <c r="M463" s="92"/>
      <c r="N463" s="92"/>
      <c r="O463" s="92"/>
      <c r="P463" s="92"/>
      <c r="Q463" s="92"/>
      <c r="R463" s="92"/>
      <c r="S463" s="92"/>
      <c r="T463" s="92"/>
      <c r="U463" s="92"/>
      <c r="V463" s="92"/>
      <c r="W463" s="92"/>
      <c r="X463" s="92"/>
      <c r="Y463" s="92"/>
      <c r="Z463" s="92"/>
      <c r="AA463" s="92"/>
      <c r="AB463" s="92"/>
      <c r="AC463" s="92"/>
      <c r="AD463" s="92"/>
      <c r="AE463" s="92"/>
      <c r="AF463" s="92"/>
      <c r="AG463" s="92"/>
      <c r="AH463" s="92"/>
      <c r="AI463" s="92"/>
      <c r="AJ463" s="92"/>
      <c r="AK463" s="92"/>
      <c r="AL463" s="92"/>
      <c r="AM463" s="92"/>
      <c r="AN463" s="92"/>
      <c r="AO463" s="92"/>
      <c r="AP463" s="92"/>
      <c r="AQ463" s="92"/>
      <c r="AR463" s="92"/>
      <c r="AS463" s="92"/>
      <c r="AT463" s="92"/>
      <c r="AU463" s="92"/>
      <c r="AV463" s="92"/>
      <c r="AW463" s="92"/>
      <c r="AX463" s="92"/>
      <c r="AY463" s="92"/>
      <c r="AZ463" s="92"/>
      <c r="BA463" s="92"/>
      <c r="BB463" s="92"/>
      <c r="BC463" s="92"/>
      <c r="BD463" s="92"/>
      <c r="BE463" s="92"/>
      <c r="BF463" s="92"/>
      <c r="BG463" s="92"/>
      <c r="BH463" s="92"/>
      <c r="BI463" s="92"/>
      <c r="BJ463" s="92"/>
      <c r="BK463" s="92"/>
      <c r="BL463" s="92"/>
      <c r="BM463" s="92"/>
      <c r="BN463" s="92"/>
      <c r="BO463" s="92"/>
      <c r="BP463" s="92"/>
      <c r="BQ463" s="92"/>
      <c r="BR463" s="92"/>
      <c r="BS463" s="92"/>
      <c r="BT463" s="92"/>
      <c r="BU463" s="92"/>
      <c r="BV463" s="92"/>
      <c r="BW463" s="92"/>
      <c r="BX463" s="92"/>
      <c r="BY463" s="92"/>
      <c r="BZ463" s="92"/>
      <c r="CA463" s="92"/>
      <c r="CB463" s="92"/>
      <c r="CC463" s="92"/>
      <c r="CD463" s="92"/>
      <c r="CE463" s="92"/>
      <c r="CF463" s="92"/>
      <c r="CG463" s="92"/>
      <c r="CH463" s="92"/>
      <c r="CI463" s="92"/>
      <c r="CJ463" s="92"/>
      <c r="CK463" s="92"/>
      <c r="CL463" s="92"/>
    </row>
    <row r="464" spans="1:90">
      <c r="A464" s="92"/>
      <c r="B464" s="188"/>
      <c r="C464" s="319"/>
      <c r="D464" s="92"/>
      <c r="E464" s="92"/>
      <c r="F464" s="92"/>
      <c r="G464" s="92"/>
      <c r="H464" s="92"/>
      <c r="I464" s="92"/>
      <c r="J464" s="92"/>
      <c r="K464" s="92"/>
      <c r="L464" s="92"/>
      <c r="M464" s="92"/>
      <c r="N464" s="92"/>
      <c r="O464" s="92"/>
      <c r="P464" s="92"/>
      <c r="Q464" s="92"/>
      <c r="R464" s="92"/>
      <c r="S464" s="92"/>
      <c r="T464" s="92"/>
      <c r="U464" s="92"/>
      <c r="V464" s="92"/>
      <c r="W464" s="92"/>
      <c r="X464" s="92"/>
      <c r="Y464" s="92"/>
      <c r="Z464" s="92"/>
      <c r="AA464" s="92"/>
      <c r="AB464" s="92"/>
      <c r="AC464" s="92"/>
      <c r="AD464" s="92"/>
      <c r="AE464" s="92"/>
      <c r="AF464" s="92"/>
      <c r="AG464" s="92"/>
      <c r="AH464" s="92"/>
      <c r="AI464" s="92"/>
      <c r="AJ464" s="92"/>
      <c r="AK464" s="92"/>
      <c r="AL464" s="92"/>
      <c r="AM464" s="92"/>
      <c r="AN464" s="92"/>
      <c r="AO464" s="92"/>
      <c r="AP464" s="92"/>
      <c r="AQ464" s="92"/>
      <c r="AR464" s="92"/>
      <c r="AS464" s="92"/>
      <c r="AT464" s="92"/>
      <c r="AU464" s="92"/>
      <c r="AV464" s="92"/>
      <c r="AW464" s="92"/>
      <c r="AX464" s="92"/>
      <c r="AY464" s="92"/>
      <c r="AZ464" s="92"/>
      <c r="BA464" s="92"/>
      <c r="BB464" s="92"/>
      <c r="BC464" s="92"/>
      <c r="BD464" s="92"/>
      <c r="BE464" s="92"/>
      <c r="BF464" s="92"/>
      <c r="BG464" s="92"/>
      <c r="BH464" s="92"/>
      <c r="BI464" s="92"/>
      <c r="BJ464" s="92"/>
      <c r="BK464" s="92"/>
      <c r="BL464" s="92"/>
      <c r="BM464" s="92"/>
      <c r="BN464" s="92"/>
      <c r="BO464" s="92"/>
      <c r="BP464" s="92"/>
      <c r="BQ464" s="92"/>
      <c r="BR464" s="92"/>
      <c r="BS464" s="92"/>
      <c r="BT464" s="92"/>
      <c r="BU464" s="92"/>
      <c r="BV464" s="92"/>
      <c r="BW464" s="92"/>
      <c r="BX464" s="92"/>
      <c r="BY464" s="92"/>
      <c r="BZ464" s="92"/>
      <c r="CA464" s="92"/>
      <c r="CB464" s="92"/>
      <c r="CC464" s="92"/>
      <c r="CD464" s="92"/>
      <c r="CE464" s="92"/>
      <c r="CF464" s="92"/>
      <c r="CG464" s="92"/>
      <c r="CH464" s="92"/>
      <c r="CI464" s="92"/>
      <c r="CJ464" s="92"/>
      <c r="CK464" s="92"/>
      <c r="CL464" s="92"/>
    </row>
    <row r="465" spans="1:90">
      <c r="A465" s="92"/>
      <c r="B465" s="188"/>
      <c r="C465" s="319"/>
      <c r="D465" s="92"/>
      <c r="E465" s="92"/>
      <c r="F465" s="92"/>
      <c r="G465" s="92"/>
      <c r="H465" s="92"/>
      <c r="I465" s="92"/>
      <c r="J465" s="92"/>
      <c r="K465" s="92"/>
      <c r="L465" s="92"/>
      <c r="M465" s="92"/>
      <c r="N465" s="92"/>
      <c r="O465" s="92"/>
      <c r="P465" s="92"/>
      <c r="Q465" s="92"/>
      <c r="R465" s="92"/>
      <c r="S465" s="92"/>
      <c r="T465" s="92"/>
      <c r="U465" s="92"/>
      <c r="V465" s="92"/>
      <c r="W465" s="92"/>
      <c r="X465" s="92"/>
      <c r="Y465" s="92"/>
      <c r="Z465" s="92"/>
      <c r="AA465" s="92"/>
      <c r="AB465" s="92"/>
      <c r="AC465" s="92"/>
      <c r="AD465" s="92"/>
      <c r="AE465" s="92"/>
      <c r="AF465" s="92"/>
      <c r="AG465" s="92"/>
      <c r="AH465" s="92"/>
      <c r="AI465" s="92"/>
      <c r="AJ465" s="92"/>
      <c r="AK465" s="92"/>
      <c r="AL465" s="92"/>
      <c r="AM465" s="92"/>
      <c r="AN465" s="92"/>
      <c r="AO465" s="92"/>
      <c r="AP465" s="92"/>
      <c r="AQ465" s="92"/>
      <c r="AR465" s="92"/>
      <c r="AS465" s="92"/>
      <c r="AT465" s="92"/>
      <c r="AU465" s="92"/>
      <c r="AV465" s="92"/>
      <c r="AW465" s="92"/>
      <c r="AX465" s="92"/>
      <c r="AY465" s="92"/>
      <c r="AZ465" s="92"/>
      <c r="BA465" s="92"/>
      <c r="BB465" s="92"/>
      <c r="BC465" s="92"/>
      <c r="BD465" s="92"/>
      <c r="BE465" s="92"/>
      <c r="BF465" s="92"/>
      <c r="BG465" s="92"/>
      <c r="BH465" s="92"/>
      <c r="BI465" s="92"/>
      <c r="BJ465" s="92"/>
      <c r="BK465" s="92"/>
      <c r="BL465" s="92"/>
      <c r="BM465" s="92"/>
      <c r="BN465" s="92"/>
      <c r="BO465" s="92"/>
      <c r="BP465" s="92"/>
      <c r="BQ465" s="92"/>
      <c r="BR465" s="92"/>
      <c r="BS465" s="92"/>
      <c r="BT465" s="92"/>
      <c r="BU465" s="92"/>
      <c r="BV465" s="92"/>
      <c r="BW465" s="92"/>
      <c r="BX465" s="92"/>
      <c r="BY465" s="92"/>
      <c r="BZ465" s="92"/>
      <c r="CA465" s="92"/>
      <c r="CB465" s="92"/>
      <c r="CC465" s="92"/>
      <c r="CD465" s="92"/>
      <c r="CE465" s="92"/>
      <c r="CF465" s="92"/>
      <c r="CG465" s="92"/>
      <c r="CH465" s="92"/>
      <c r="CI465" s="92"/>
      <c r="CJ465" s="92"/>
      <c r="CK465" s="92"/>
      <c r="CL465" s="92"/>
    </row>
    <row r="466" spans="1:90">
      <c r="A466" s="92"/>
      <c r="B466" s="188"/>
      <c r="C466" s="319"/>
      <c r="D466" s="92"/>
      <c r="E466" s="92"/>
      <c r="F466" s="92"/>
      <c r="G466" s="92"/>
      <c r="H466" s="92"/>
      <c r="I466" s="92"/>
      <c r="J466" s="92"/>
      <c r="K466" s="92"/>
      <c r="L466" s="92"/>
      <c r="M466" s="92"/>
      <c r="N466" s="92"/>
      <c r="O466" s="92"/>
      <c r="P466" s="92"/>
      <c r="Q466" s="92"/>
      <c r="R466" s="92"/>
      <c r="S466" s="92"/>
      <c r="T466" s="92"/>
      <c r="U466" s="92"/>
      <c r="V466" s="92"/>
      <c r="W466" s="92"/>
      <c r="X466" s="92"/>
      <c r="Y466" s="92"/>
      <c r="Z466" s="92"/>
      <c r="AA466" s="92"/>
      <c r="AB466" s="92"/>
      <c r="AC466" s="92"/>
      <c r="AD466" s="92"/>
      <c r="AE466" s="92"/>
      <c r="AF466" s="92"/>
      <c r="AG466" s="92"/>
      <c r="AH466" s="92"/>
      <c r="AI466" s="92"/>
      <c r="AJ466" s="92"/>
      <c r="AK466" s="92"/>
      <c r="AL466" s="92"/>
      <c r="AM466" s="92"/>
      <c r="AN466" s="92"/>
      <c r="AO466" s="92"/>
      <c r="AP466" s="92"/>
      <c r="AQ466" s="92"/>
      <c r="AR466" s="92"/>
      <c r="AS466" s="92"/>
      <c r="AT466" s="92"/>
      <c r="AU466" s="92"/>
      <c r="AV466" s="92"/>
      <c r="AW466" s="92"/>
      <c r="AX466" s="92"/>
      <c r="AY466" s="92"/>
      <c r="AZ466" s="92"/>
      <c r="BA466" s="92"/>
      <c r="BB466" s="92"/>
      <c r="BC466" s="92"/>
      <c r="BD466" s="92"/>
      <c r="BE466" s="92"/>
      <c r="BF466" s="92"/>
      <c r="BG466" s="92"/>
      <c r="BH466" s="92"/>
      <c r="BI466" s="92"/>
      <c r="BJ466" s="92"/>
      <c r="BK466" s="92"/>
      <c r="BL466" s="92"/>
      <c r="BM466" s="92"/>
      <c r="BN466" s="92"/>
      <c r="BO466" s="92"/>
      <c r="BP466" s="92"/>
      <c r="BQ466" s="92"/>
      <c r="BR466" s="92"/>
      <c r="BS466" s="92"/>
      <c r="BT466" s="92"/>
      <c r="BU466" s="92"/>
      <c r="BV466" s="92"/>
      <c r="BW466" s="92"/>
      <c r="BX466" s="92"/>
      <c r="BY466" s="92"/>
      <c r="BZ466" s="92"/>
      <c r="CA466" s="92"/>
      <c r="CB466" s="92"/>
      <c r="CC466" s="92"/>
      <c r="CD466" s="92"/>
      <c r="CE466" s="92"/>
      <c r="CF466" s="92"/>
      <c r="CG466" s="92"/>
      <c r="CH466" s="92"/>
      <c r="CI466" s="92"/>
      <c r="CJ466" s="92"/>
      <c r="CK466" s="92"/>
      <c r="CL466" s="92"/>
    </row>
    <row r="467" spans="1:90">
      <c r="A467" s="92"/>
      <c r="B467" s="188"/>
      <c r="C467" s="319"/>
      <c r="D467" s="92"/>
      <c r="E467" s="92"/>
      <c r="F467" s="92"/>
      <c r="G467" s="92"/>
      <c r="H467" s="92"/>
      <c r="I467" s="92"/>
      <c r="J467" s="92"/>
      <c r="K467" s="92"/>
      <c r="L467" s="92"/>
      <c r="M467" s="92"/>
      <c r="N467" s="92"/>
      <c r="O467" s="92"/>
      <c r="P467" s="92"/>
      <c r="Q467" s="92"/>
      <c r="R467" s="92"/>
      <c r="S467" s="92"/>
      <c r="T467" s="92"/>
      <c r="U467" s="92"/>
      <c r="V467" s="92"/>
      <c r="W467" s="92"/>
      <c r="X467" s="92"/>
      <c r="Y467" s="92"/>
      <c r="Z467" s="92"/>
      <c r="AA467" s="92"/>
      <c r="AB467" s="92"/>
      <c r="AC467" s="92"/>
      <c r="AD467" s="92"/>
      <c r="AE467" s="92"/>
      <c r="AF467" s="92"/>
      <c r="AG467" s="92"/>
      <c r="AH467" s="92"/>
      <c r="AI467" s="92"/>
      <c r="AJ467" s="92"/>
      <c r="AK467" s="92"/>
      <c r="AL467" s="92"/>
      <c r="AM467" s="92"/>
      <c r="AN467" s="92"/>
      <c r="AO467" s="92"/>
      <c r="AP467" s="92"/>
      <c r="AQ467" s="92"/>
      <c r="AR467" s="92"/>
      <c r="AS467" s="92"/>
      <c r="AT467" s="92"/>
      <c r="AU467" s="92"/>
      <c r="AV467" s="92"/>
      <c r="AW467" s="92"/>
      <c r="AX467" s="92"/>
      <c r="AY467" s="92"/>
      <c r="AZ467" s="92"/>
      <c r="BA467" s="92"/>
      <c r="BB467" s="92"/>
      <c r="BC467" s="92"/>
      <c r="BD467" s="92"/>
      <c r="BE467" s="92"/>
      <c r="BF467" s="92"/>
      <c r="BG467" s="92"/>
      <c r="BH467" s="92"/>
      <c r="BI467" s="92"/>
      <c r="BJ467" s="92"/>
      <c r="BK467" s="92"/>
      <c r="BL467" s="92"/>
      <c r="BM467" s="92"/>
      <c r="BN467" s="92"/>
      <c r="BO467" s="92"/>
      <c r="BP467" s="92"/>
      <c r="BQ467" s="92"/>
      <c r="BR467" s="92"/>
      <c r="BS467" s="92"/>
      <c r="BT467" s="92"/>
      <c r="BU467" s="92"/>
      <c r="BV467" s="92"/>
      <c r="BW467" s="92"/>
      <c r="BX467" s="92"/>
      <c r="BY467" s="92"/>
      <c r="BZ467" s="92"/>
      <c r="CA467" s="92"/>
      <c r="CB467" s="92"/>
      <c r="CC467" s="92"/>
      <c r="CD467" s="92"/>
      <c r="CE467" s="92"/>
      <c r="CF467" s="92"/>
      <c r="CG467" s="92"/>
      <c r="CH467" s="92"/>
      <c r="CI467" s="92"/>
      <c r="CJ467" s="92"/>
      <c r="CK467" s="92"/>
      <c r="CL467" s="92"/>
    </row>
    <row r="468" spans="1:90">
      <c r="A468" s="92"/>
      <c r="B468" s="188"/>
      <c r="C468" s="319"/>
      <c r="D468" s="92"/>
      <c r="E468" s="92"/>
      <c r="F468" s="92"/>
      <c r="G468" s="92"/>
      <c r="H468" s="92"/>
      <c r="I468" s="92"/>
      <c r="J468" s="92"/>
      <c r="K468" s="92"/>
      <c r="L468" s="92"/>
      <c r="M468" s="92"/>
      <c r="N468" s="92"/>
      <c r="O468" s="92"/>
      <c r="P468" s="92"/>
      <c r="Q468" s="92"/>
      <c r="R468" s="92"/>
      <c r="S468" s="92"/>
      <c r="T468" s="92"/>
      <c r="U468" s="92"/>
      <c r="V468" s="92"/>
      <c r="W468" s="92"/>
      <c r="X468" s="92"/>
      <c r="Y468" s="92"/>
      <c r="Z468" s="92"/>
      <c r="AA468" s="92"/>
      <c r="AB468" s="92"/>
      <c r="AC468" s="92"/>
      <c r="AD468" s="92"/>
      <c r="AE468" s="92"/>
      <c r="AF468" s="92"/>
      <c r="AG468" s="92"/>
      <c r="AH468" s="92"/>
      <c r="AI468" s="92"/>
      <c r="AJ468" s="92"/>
      <c r="AK468" s="92"/>
      <c r="AL468" s="92"/>
      <c r="AM468" s="92"/>
      <c r="AN468" s="92"/>
      <c r="AO468" s="92"/>
      <c r="AP468" s="92"/>
      <c r="AQ468" s="92"/>
      <c r="AR468" s="92"/>
      <c r="AS468" s="92"/>
      <c r="AT468" s="92"/>
      <c r="AU468" s="92"/>
      <c r="AV468" s="92"/>
      <c r="AW468" s="92"/>
      <c r="AX468" s="92"/>
      <c r="AY468" s="92"/>
      <c r="AZ468" s="92"/>
      <c r="BA468" s="92"/>
      <c r="BB468" s="92"/>
      <c r="BC468" s="92"/>
      <c r="BD468" s="92"/>
      <c r="BE468" s="92"/>
      <c r="BF468" s="92"/>
      <c r="BG468" s="92"/>
      <c r="BH468" s="92"/>
      <c r="BI468" s="92"/>
      <c r="BJ468" s="92"/>
      <c r="BK468" s="92"/>
      <c r="BL468" s="92"/>
      <c r="BM468" s="92"/>
      <c r="BN468" s="92"/>
      <c r="BO468" s="92"/>
      <c r="BP468" s="92"/>
      <c r="BQ468" s="92"/>
      <c r="BR468" s="92"/>
      <c r="BS468" s="92"/>
      <c r="BT468" s="92"/>
      <c r="BU468" s="92"/>
      <c r="BV468" s="92"/>
      <c r="BW468" s="92"/>
      <c r="BX468" s="92"/>
      <c r="BY468" s="92"/>
      <c r="BZ468" s="92"/>
      <c r="CA468" s="92"/>
      <c r="CB468" s="92"/>
      <c r="CC468" s="92"/>
      <c r="CD468" s="92"/>
      <c r="CE468" s="92"/>
      <c r="CF468" s="92"/>
      <c r="CG468" s="92"/>
      <c r="CH468" s="92"/>
      <c r="CI468" s="92"/>
      <c r="CJ468" s="92"/>
      <c r="CK468" s="92"/>
      <c r="CL468" s="92"/>
    </row>
    <row r="469" spans="1:90">
      <c r="A469" s="92"/>
      <c r="B469" s="188"/>
      <c r="C469" s="319"/>
      <c r="D469" s="92"/>
      <c r="E469" s="92"/>
      <c r="F469" s="92"/>
      <c r="G469" s="92"/>
      <c r="H469" s="92"/>
      <c r="I469" s="92"/>
      <c r="J469" s="92"/>
      <c r="K469" s="92"/>
      <c r="L469" s="92"/>
      <c r="M469" s="92"/>
      <c r="N469" s="92"/>
      <c r="O469" s="92"/>
      <c r="P469" s="92"/>
      <c r="Q469" s="92"/>
      <c r="R469" s="92"/>
      <c r="S469" s="92"/>
      <c r="T469" s="92"/>
      <c r="U469" s="92"/>
      <c r="V469" s="92"/>
      <c r="W469" s="92"/>
      <c r="X469" s="92"/>
      <c r="Y469" s="92"/>
      <c r="Z469" s="92"/>
      <c r="AA469" s="92"/>
      <c r="AB469" s="92"/>
      <c r="AC469" s="92"/>
      <c r="AD469" s="92"/>
      <c r="AE469" s="92"/>
      <c r="AF469" s="92"/>
      <c r="AG469" s="92"/>
      <c r="AH469" s="92"/>
      <c r="AI469" s="92"/>
      <c r="AJ469" s="92"/>
      <c r="AK469" s="92"/>
      <c r="AL469" s="92"/>
      <c r="AM469" s="92"/>
      <c r="AN469" s="92"/>
      <c r="AO469" s="92"/>
      <c r="AP469" s="92"/>
      <c r="AQ469" s="92"/>
      <c r="AR469" s="92"/>
      <c r="AS469" s="92"/>
      <c r="AT469" s="92"/>
      <c r="AU469" s="92"/>
      <c r="AV469" s="92"/>
      <c r="AW469" s="92"/>
      <c r="AX469" s="92"/>
      <c r="AY469" s="92"/>
      <c r="AZ469" s="92"/>
      <c r="BA469" s="92"/>
      <c r="BB469" s="92"/>
      <c r="BC469" s="92"/>
      <c r="BD469" s="92"/>
      <c r="BE469" s="92"/>
      <c r="BF469" s="92"/>
      <c r="BG469" s="92"/>
      <c r="BH469" s="92"/>
      <c r="BI469" s="92"/>
      <c r="BJ469" s="92"/>
      <c r="BK469" s="92"/>
      <c r="BL469" s="92"/>
      <c r="BM469" s="92"/>
      <c r="BN469" s="92"/>
      <c r="BO469" s="92"/>
      <c r="BP469" s="92"/>
      <c r="BQ469" s="92"/>
      <c r="BR469" s="92"/>
      <c r="BS469" s="92"/>
      <c r="BT469" s="92"/>
      <c r="BU469" s="92"/>
      <c r="BV469" s="92"/>
      <c r="BW469" s="92"/>
      <c r="BX469" s="92"/>
      <c r="BY469" s="92"/>
      <c r="BZ469" s="92"/>
      <c r="CA469" s="92"/>
      <c r="CB469" s="92"/>
      <c r="CC469" s="92"/>
      <c r="CD469" s="92"/>
      <c r="CE469" s="92"/>
      <c r="CF469" s="92"/>
      <c r="CG469" s="92"/>
      <c r="CH469" s="92"/>
      <c r="CI469" s="92"/>
      <c r="CJ469" s="92"/>
      <c r="CK469" s="92"/>
      <c r="CL469" s="92"/>
    </row>
    <row r="470" spans="1:90">
      <c r="A470" s="92"/>
      <c r="B470" s="188"/>
      <c r="C470" s="319"/>
      <c r="D470" s="92"/>
      <c r="E470" s="92"/>
      <c r="F470" s="92"/>
      <c r="G470" s="92"/>
      <c r="H470" s="92"/>
      <c r="I470" s="92"/>
      <c r="J470" s="92"/>
      <c r="K470" s="92"/>
      <c r="L470" s="92"/>
      <c r="M470" s="92"/>
      <c r="N470" s="92"/>
      <c r="O470" s="92"/>
      <c r="P470" s="92"/>
      <c r="Q470" s="92"/>
      <c r="R470" s="92"/>
      <c r="S470" s="92"/>
      <c r="T470" s="92"/>
      <c r="U470" s="92"/>
      <c r="V470" s="92"/>
      <c r="W470" s="92"/>
      <c r="X470" s="92"/>
      <c r="Y470" s="92"/>
      <c r="Z470" s="92"/>
      <c r="AA470" s="92"/>
      <c r="AB470" s="92"/>
      <c r="AC470" s="92"/>
      <c r="AD470" s="92"/>
      <c r="AE470" s="92"/>
      <c r="AF470" s="92"/>
      <c r="AG470" s="92"/>
      <c r="AH470" s="92"/>
      <c r="AI470" s="92"/>
      <c r="AJ470" s="92"/>
      <c r="AK470" s="92"/>
      <c r="AL470" s="92"/>
      <c r="AM470" s="92"/>
      <c r="AN470" s="92"/>
      <c r="AO470" s="92"/>
      <c r="AP470" s="92"/>
      <c r="AQ470" s="92"/>
      <c r="AR470" s="92"/>
      <c r="AS470" s="92"/>
      <c r="AT470" s="92"/>
      <c r="AU470" s="92"/>
      <c r="AV470" s="92"/>
      <c r="AW470" s="92"/>
      <c r="AX470" s="92"/>
      <c r="AY470" s="92"/>
      <c r="AZ470" s="92"/>
      <c r="BA470" s="92"/>
      <c r="BB470" s="92"/>
      <c r="BC470" s="92"/>
      <c r="BD470" s="92"/>
      <c r="BE470" s="92"/>
      <c r="BF470" s="92"/>
      <c r="BG470" s="92"/>
      <c r="BH470" s="92"/>
      <c r="BI470" s="92"/>
      <c r="BJ470" s="92"/>
      <c r="BK470" s="92"/>
      <c r="BL470" s="92"/>
      <c r="BM470" s="92"/>
      <c r="BN470" s="92"/>
      <c r="BO470" s="92"/>
      <c r="BP470" s="92"/>
      <c r="BQ470" s="92"/>
      <c r="BR470" s="92"/>
      <c r="BS470" s="92"/>
      <c r="BT470" s="92"/>
      <c r="BU470" s="92"/>
      <c r="BV470" s="92"/>
      <c r="BW470" s="92"/>
      <c r="BX470" s="92"/>
      <c r="BY470" s="92"/>
      <c r="BZ470" s="92"/>
      <c r="CA470" s="92"/>
      <c r="CB470" s="92"/>
      <c r="CC470" s="92"/>
      <c r="CD470" s="92"/>
      <c r="CE470" s="92"/>
      <c r="CF470" s="92"/>
      <c r="CG470" s="92"/>
      <c r="CH470" s="92"/>
      <c r="CI470" s="92"/>
      <c r="CJ470" s="92"/>
      <c r="CK470" s="92"/>
      <c r="CL470" s="92"/>
    </row>
    <row r="471" spans="1:90">
      <c r="A471" s="92"/>
      <c r="B471" s="188"/>
      <c r="C471" s="319"/>
      <c r="D471" s="92"/>
      <c r="E471" s="92"/>
      <c r="F471" s="92"/>
      <c r="G471" s="92"/>
      <c r="H471" s="92"/>
      <c r="I471" s="92"/>
      <c r="J471" s="92"/>
      <c r="K471" s="92"/>
      <c r="L471" s="92"/>
      <c r="M471" s="92"/>
      <c r="N471" s="92"/>
      <c r="O471" s="92"/>
      <c r="P471" s="92"/>
      <c r="Q471" s="92"/>
      <c r="R471" s="92"/>
      <c r="S471" s="92"/>
      <c r="T471" s="92"/>
      <c r="U471" s="92"/>
      <c r="V471" s="92"/>
      <c r="W471" s="92"/>
      <c r="X471" s="92"/>
      <c r="Y471" s="92"/>
      <c r="Z471" s="92"/>
      <c r="AA471" s="92"/>
      <c r="AB471" s="92"/>
      <c r="AC471" s="92"/>
      <c r="AD471" s="92"/>
      <c r="AE471" s="92"/>
      <c r="AF471" s="92"/>
      <c r="AG471" s="92"/>
      <c r="AH471" s="92"/>
      <c r="AI471" s="92"/>
      <c r="AJ471" s="92"/>
      <c r="AK471" s="92"/>
      <c r="AL471" s="92"/>
      <c r="AM471" s="92"/>
      <c r="AN471" s="92"/>
      <c r="AO471" s="92"/>
      <c r="AP471" s="92"/>
      <c r="AQ471" s="92"/>
      <c r="AR471" s="92"/>
      <c r="AS471" s="92"/>
      <c r="AT471" s="92"/>
      <c r="AU471" s="92"/>
      <c r="AV471" s="92"/>
      <c r="AW471" s="92"/>
      <c r="AX471" s="92"/>
      <c r="AY471" s="92"/>
      <c r="AZ471" s="92"/>
      <c r="BA471" s="92"/>
      <c r="BB471" s="92"/>
      <c r="BC471" s="92"/>
      <c r="BD471" s="92"/>
      <c r="BE471" s="92"/>
      <c r="BF471" s="92"/>
      <c r="BG471" s="92"/>
      <c r="BH471" s="92"/>
      <c r="BI471" s="92"/>
      <c r="BJ471" s="92"/>
      <c r="BK471" s="92"/>
      <c r="BL471" s="92"/>
      <c r="BM471" s="92"/>
      <c r="BN471" s="92"/>
      <c r="BO471" s="92"/>
      <c r="BP471" s="92"/>
      <c r="BQ471" s="92"/>
      <c r="BR471" s="92"/>
      <c r="BS471" s="92"/>
      <c r="BT471" s="92"/>
      <c r="BU471" s="92"/>
      <c r="BV471" s="92"/>
      <c r="BW471" s="92"/>
      <c r="BX471" s="92"/>
      <c r="BY471" s="92"/>
      <c r="BZ471" s="92"/>
      <c r="CA471" s="92"/>
      <c r="CB471" s="92"/>
      <c r="CC471" s="92"/>
      <c r="CD471" s="92"/>
      <c r="CE471" s="92"/>
      <c r="CF471" s="92"/>
      <c r="CG471" s="92"/>
      <c r="CH471" s="92"/>
      <c r="CI471" s="92"/>
      <c r="CJ471" s="92"/>
      <c r="CK471" s="92"/>
      <c r="CL471" s="92"/>
    </row>
    <row r="472" spans="1:90">
      <c r="A472" s="92"/>
      <c r="B472" s="188"/>
      <c r="C472" s="319"/>
      <c r="D472" s="92"/>
      <c r="E472" s="92"/>
      <c r="F472" s="92"/>
      <c r="G472" s="92"/>
      <c r="H472" s="92"/>
      <c r="I472" s="92"/>
      <c r="J472" s="92"/>
      <c r="K472" s="92"/>
      <c r="L472" s="92"/>
      <c r="M472" s="92"/>
      <c r="N472" s="92"/>
      <c r="O472" s="92"/>
      <c r="P472" s="92"/>
      <c r="Q472" s="92"/>
      <c r="R472" s="92"/>
      <c r="S472" s="92"/>
      <c r="T472" s="92"/>
      <c r="U472" s="92"/>
      <c r="V472" s="92"/>
      <c r="W472" s="92"/>
      <c r="X472" s="92"/>
      <c r="Y472" s="92"/>
      <c r="Z472" s="92"/>
      <c r="AA472" s="92"/>
      <c r="AB472" s="92"/>
      <c r="AC472" s="92"/>
      <c r="AD472" s="92"/>
      <c r="AE472" s="92"/>
      <c r="AF472" s="92"/>
      <c r="AG472" s="92"/>
      <c r="AH472" s="92"/>
      <c r="AI472" s="92"/>
      <c r="AJ472" s="92"/>
      <c r="AK472" s="92"/>
      <c r="AL472" s="92"/>
      <c r="AM472" s="92"/>
      <c r="AN472" s="92"/>
      <c r="AO472" s="92"/>
      <c r="AP472" s="92"/>
      <c r="AQ472" s="92"/>
      <c r="AR472" s="92"/>
      <c r="AS472" s="92"/>
      <c r="AT472" s="92"/>
      <c r="AU472" s="92"/>
      <c r="AV472" s="92"/>
      <c r="AW472" s="92"/>
      <c r="AX472" s="92"/>
      <c r="AY472" s="92"/>
      <c r="AZ472" s="92"/>
      <c r="BA472" s="92"/>
      <c r="BB472" s="92"/>
      <c r="BC472" s="92"/>
      <c r="BD472" s="92"/>
      <c r="BE472" s="92"/>
      <c r="BF472" s="92"/>
      <c r="BG472" s="92"/>
      <c r="BH472" s="92"/>
      <c r="BI472" s="92"/>
      <c r="BJ472" s="92"/>
      <c r="BK472" s="92"/>
      <c r="BL472" s="92"/>
      <c r="BM472" s="92"/>
      <c r="BN472" s="92"/>
      <c r="BO472" s="92"/>
      <c r="BP472" s="92"/>
      <c r="BQ472" s="92"/>
      <c r="BR472" s="92"/>
      <c r="BS472" s="92"/>
      <c r="BT472" s="92"/>
      <c r="BU472" s="92"/>
      <c r="BV472" s="92"/>
      <c r="BW472" s="92"/>
      <c r="BX472" s="92"/>
      <c r="BY472" s="92"/>
      <c r="BZ472" s="92"/>
      <c r="CA472" s="92"/>
      <c r="CB472" s="92"/>
      <c r="CC472" s="92"/>
      <c r="CD472" s="92"/>
      <c r="CE472" s="92"/>
      <c r="CF472" s="92"/>
      <c r="CG472" s="92"/>
      <c r="CH472" s="92"/>
      <c r="CI472" s="92"/>
      <c r="CJ472" s="92"/>
      <c r="CK472" s="92"/>
      <c r="CL472" s="92"/>
    </row>
    <row r="473" spans="1:90">
      <c r="A473" s="92"/>
      <c r="B473" s="188"/>
      <c r="C473" s="319"/>
      <c r="D473" s="92"/>
      <c r="E473" s="92"/>
      <c r="F473" s="92"/>
      <c r="G473" s="92"/>
      <c r="H473" s="92"/>
      <c r="I473" s="92"/>
      <c r="J473" s="92"/>
      <c r="K473" s="92"/>
      <c r="L473" s="92"/>
      <c r="M473" s="92"/>
      <c r="N473" s="92"/>
      <c r="O473" s="92"/>
      <c r="P473" s="92"/>
      <c r="Q473" s="92"/>
      <c r="R473" s="92"/>
      <c r="S473" s="92"/>
      <c r="T473" s="92"/>
      <c r="U473" s="92"/>
      <c r="V473" s="92"/>
      <c r="W473" s="92"/>
      <c r="X473" s="92"/>
      <c r="Y473" s="92"/>
      <c r="Z473" s="92"/>
      <c r="AA473" s="92"/>
      <c r="AB473" s="92"/>
      <c r="AC473" s="92"/>
      <c r="AD473" s="92"/>
      <c r="AE473" s="92"/>
      <c r="AF473" s="92"/>
      <c r="AG473" s="92"/>
      <c r="AH473" s="92"/>
      <c r="AI473" s="92"/>
      <c r="AJ473" s="92"/>
      <c r="AK473" s="92"/>
      <c r="AL473" s="92"/>
      <c r="AM473" s="92"/>
      <c r="AN473" s="92"/>
      <c r="AO473" s="92"/>
      <c r="AP473" s="92"/>
      <c r="AQ473" s="92"/>
      <c r="AR473" s="92"/>
      <c r="AS473" s="92"/>
      <c r="AT473" s="92"/>
      <c r="AU473" s="92"/>
      <c r="AV473" s="92"/>
      <c r="AW473" s="92"/>
      <c r="AX473" s="92"/>
      <c r="AY473" s="92"/>
      <c r="AZ473" s="92"/>
      <c r="BA473" s="92"/>
      <c r="BB473" s="92"/>
      <c r="BC473" s="92"/>
      <c r="BD473" s="92"/>
      <c r="BE473" s="92"/>
      <c r="BF473" s="92"/>
      <c r="BG473" s="92"/>
      <c r="BH473" s="92"/>
      <c r="BI473" s="92"/>
      <c r="BJ473" s="92"/>
      <c r="BK473" s="92"/>
      <c r="BL473" s="92"/>
      <c r="BM473" s="92"/>
      <c r="BN473" s="92"/>
      <c r="BO473" s="92"/>
      <c r="BP473" s="92"/>
      <c r="BQ473" s="92"/>
      <c r="BR473" s="92"/>
      <c r="BS473" s="92"/>
      <c r="BT473" s="92"/>
      <c r="BU473" s="92"/>
      <c r="BV473" s="92"/>
      <c r="BW473" s="92"/>
      <c r="BX473" s="92"/>
      <c r="BY473" s="92"/>
      <c r="BZ473" s="92"/>
      <c r="CA473" s="92"/>
      <c r="CB473" s="92"/>
      <c r="CC473" s="92"/>
      <c r="CD473" s="92"/>
      <c r="CE473" s="92"/>
      <c r="CF473" s="92"/>
      <c r="CG473" s="92"/>
      <c r="CH473" s="92"/>
      <c r="CI473" s="92"/>
      <c r="CJ473" s="92"/>
      <c r="CK473" s="92"/>
      <c r="CL473" s="92"/>
    </row>
    <row r="474" spans="1:90">
      <c r="A474" s="92"/>
      <c r="B474" s="188"/>
      <c r="C474" s="319"/>
      <c r="D474" s="92"/>
      <c r="E474" s="92"/>
      <c r="F474" s="92"/>
      <c r="G474" s="92"/>
      <c r="H474" s="92"/>
      <c r="I474" s="92"/>
      <c r="J474" s="92"/>
      <c r="K474" s="92"/>
      <c r="L474" s="92"/>
      <c r="M474" s="92"/>
      <c r="N474" s="92"/>
      <c r="O474" s="92"/>
      <c r="P474" s="92"/>
      <c r="Q474" s="92"/>
      <c r="R474" s="92"/>
      <c r="S474" s="92"/>
      <c r="T474" s="92"/>
      <c r="U474" s="92"/>
      <c r="V474" s="92"/>
      <c r="W474" s="92"/>
      <c r="X474" s="92"/>
      <c r="Y474" s="92"/>
      <c r="Z474" s="92"/>
      <c r="AA474" s="92"/>
      <c r="AB474" s="92"/>
      <c r="AC474" s="92"/>
      <c r="AD474" s="92"/>
      <c r="AE474" s="92"/>
      <c r="AF474" s="92"/>
      <c r="AG474" s="92"/>
      <c r="AH474" s="92"/>
      <c r="AI474" s="92"/>
      <c r="AJ474" s="92"/>
      <c r="AK474" s="92"/>
      <c r="AL474" s="92"/>
      <c r="AM474" s="92"/>
      <c r="AN474" s="92"/>
      <c r="AO474" s="92"/>
      <c r="AP474" s="92"/>
      <c r="AQ474" s="92"/>
      <c r="AR474" s="92"/>
      <c r="AS474" s="92"/>
      <c r="AT474" s="92"/>
      <c r="AU474" s="92"/>
      <c r="AV474" s="92"/>
      <c r="AW474" s="92"/>
      <c r="AX474" s="92"/>
      <c r="AY474" s="92"/>
      <c r="AZ474" s="92"/>
      <c r="BA474" s="92"/>
      <c r="BB474" s="92"/>
      <c r="BC474" s="92"/>
      <c r="BD474" s="92"/>
      <c r="BE474" s="92"/>
      <c r="BF474" s="92"/>
      <c r="BG474" s="92"/>
      <c r="BH474" s="92"/>
      <c r="BI474" s="92"/>
      <c r="BJ474" s="92"/>
      <c r="BK474" s="92"/>
      <c r="BL474" s="92"/>
      <c r="BM474" s="92"/>
      <c r="BN474" s="92"/>
      <c r="BO474" s="92"/>
      <c r="BP474" s="92"/>
      <c r="BQ474" s="92"/>
      <c r="BR474" s="92"/>
      <c r="BS474" s="92"/>
      <c r="BT474" s="92"/>
      <c r="BU474" s="92"/>
      <c r="BV474" s="92"/>
      <c r="BW474" s="92"/>
      <c r="BX474" s="92"/>
      <c r="BY474" s="92"/>
      <c r="BZ474" s="92"/>
      <c r="CA474" s="92"/>
      <c r="CB474" s="92"/>
      <c r="CC474" s="92"/>
      <c r="CD474" s="92"/>
      <c r="CE474" s="92"/>
      <c r="CF474" s="92"/>
      <c r="CG474" s="92"/>
      <c r="CH474" s="92"/>
      <c r="CI474" s="92"/>
      <c r="CJ474" s="92"/>
      <c r="CK474" s="92"/>
      <c r="CL474" s="92"/>
    </row>
    <row r="475" spans="1:90">
      <c r="A475" s="92"/>
      <c r="B475" s="188"/>
      <c r="C475" s="319"/>
      <c r="D475" s="92"/>
      <c r="E475" s="92"/>
      <c r="F475" s="92"/>
      <c r="G475" s="92"/>
      <c r="H475" s="92"/>
      <c r="I475" s="92"/>
      <c r="J475" s="92"/>
      <c r="K475" s="92"/>
      <c r="L475" s="92"/>
      <c r="M475" s="92"/>
      <c r="N475" s="92"/>
      <c r="O475" s="92"/>
      <c r="P475" s="92"/>
      <c r="Q475" s="92"/>
      <c r="R475" s="92"/>
      <c r="S475" s="92"/>
      <c r="T475" s="92"/>
      <c r="U475" s="92"/>
      <c r="V475" s="92"/>
      <c r="W475" s="92"/>
      <c r="X475" s="92"/>
      <c r="Y475" s="92"/>
      <c r="Z475" s="92"/>
      <c r="AA475" s="92"/>
      <c r="AB475" s="92"/>
      <c r="AC475" s="92"/>
      <c r="AD475" s="92"/>
      <c r="AE475" s="92"/>
      <c r="AF475" s="92"/>
      <c r="AG475" s="92"/>
      <c r="AH475" s="92"/>
      <c r="AI475" s="92"/>
      <c r="AJ475" s="92"/>
      <c r="AK475" s="92"/>
      <c r="AL475" s="92"/>
      <c r="AM475" s="92"/>
      <c r="AN475" s="92"/>
      <c r="AO475" s="92"/>
      <c r="AP475" s="92"/>
      <c r="AQ475" s="92"/>
      <c r="AR475" s="92"/>
      <c r="AS475" s="92"/>
      <c r="AT475" s="92"/>
      <c r="AU475" s="92"/>
      <c r="AV475" s="92"/>
      <c r="AW475" s="92"/>
      <c r="AX475" s="92"/>
      <c r="AY475" s="92"/>
      <c r="AZ475" s="92"/>
      <c r="BA475" s="92"/>
      <c r="BB475" s="92"/>
      <c r="BC475" s="92"/>
      <c r="BD475" s="92"/>
      <c r="BE475" s="92"/>
      <c r="BF475" s="92"/>
      <c r="BG475" s="92"/>
      <c r="BH475" s="92"/>
      <c r="BI475" s="92"/>
      <c r="BJ475" s="92"/>
      <c r="BK475" s="92"/>
      <c r="BL475" s="92"/>
      <c r="BM475" s="92"/>
      <c r="BN475" s="92"/>
      <c r="BO475" s="92"/>
      <c r="BP475" s="92"/>
      <c r="BQ475" s="92"/>
      <c r="BR475" s="92"/>
      <c r="BS475" s="92"/>
      <c r="BT475" s="92"/>
      <c r="BU475" s="92"/>
      <c r="BV475" s="92"/>
      <c r="BW475" s="92"/>
      <c r="BX475" s="92"/>
      <c r="BY475" s="92"/>
      <c r="BZ475" s="92"/>
      <c r="CA475" s="92"/>
      <c r="CB475" s="92"/>
      <c r="CC475" s="92"/>
      <c r="CD475" s="92"/>
      <c r="CE475" s="92"/>
      <c r="CF475" s="92"/>
      <c r="CG475" s="92"/>
      <c r="CH475" s="92"/>
      <c r="CI475" s="92"/>
      <c r="CJ475" s="92"/>
      <c r="CK475" s="92"/>
      <c r="CL475" s="92"/>
    </row>
    <row r="476" spans="1:90">
      <c r="A476" s="92"/>
      <c r="B476" s="188"/>
      <c r="C476" s="319"/>
      <c r="D476" s="92"/>
      <c r="E476" s="92"/>
      <c r="F476" s="92"/>
      <c r="G476" s="92"/>
      <c r="H476" s="92"/>
      <c r="I476" s="92"/>
      <c r="J476" s="92"/>
      <c r="K476" s="92"/>
      <c r="L476" s="92"/>
      <c r="M476" s="92"/>
      <c r="N476" s="92"/>
      <c r="O476" s="92"/>
      <c r="P476" s="92"/>
      <c r="Q476" s="92"/>
      <c r="R476" s="92"/>
      <c r="S476" s="92"/>
      <c r="T476" s="92"/>
      <c r="U476" s="92"/>
      <c r="V476" s="92"/>
      <c r="W476" s="92"/>
      <c r="X476" s="92"/>
      <c r="Y476" s="92"/>
      <c r="Z476" s="92"/>
      <c r="AA476" s="92"/>
      <c r="AB476" s="92"/>
      <c r="AC476" s="92"/>
      <c r="AD476" s="92"/>
      <c r="AE476" s="92"/>
      <c r="AF476" s="92"/>
      <c r="AG476" s="92"/>
      <c r="AH476" s="92"/>
      <c r="AI476" s="92"/>
      <c r="AJ476" s="92"/>
      <c r="AK476" s="92"/>
      <c r="AL476" s="92"/>
      <c r="AM476" s="92"/>
      <c r="AN476" s="92"/>
      <c r="AO476" s="92"/>
      <c r="AP476" s="92"/>
      <c r="AQ476" s="92"/>
      <c r="AR476" s="92"/>
      <c r="AS476" s="92"/>
      <c r="AT476" s="92"/>
      <c r="AU476" s="92"/>
      <c r="AV476" s="92"/>
      <c r="AW476" s="92"/>
      <c r="AX476" s="92"/>
      <c r="AY476" s="92"/>
      <c r="AZ476" s="92"/>
      <c r="BA476" s="92"/>
      <c r="BB476" s="92"/>
      <c r="BC476" s="92"/>
      <c r="BD476" s="92"/>
      <c r="BE476" s="92"/>
      <c r="BF476" s="92"/>
      <c r="BG476" s="92"/>
      <c r="BH476" s="92"/>
      <c r="BI476" s="92"/>
      <c r="BJ476" s="92"/>
      <c r="BK476" s="92"/>
      <c r="BL476" s="92"/>
      <c r="BM476" s="92"/>
      <c r="BN476" s="92"/>
      <c r="BO476" s="92"/>
      <c r="BP476" s="92"/>
      <c r="BQ476" s="92"/>
      <c r="BR476" s="92"/>
      <c r="BS476" s="92"/>
      <c r="BT476" s="92"/>
      <c r="BU476" s="92"/>
      <c r="BV476" s="92"/>
      <c r="BW476" s="92"/>
      <c r="BX476" s="92"/>
      <c r="BY476" s="92"/>
      <c r="BZ476" s="92"/>
      <c r="CA476" s="92"/>
      <c r="CB476" s="92"/>
      <c r="CC476" s="92"/>
      <c r="CD476" s="92"/>
      <c r="CE476" s="92"/>
      <c r="CF476" s="92"/>
      <c r="CG476" s="92"/>
      <c r="CH476" s="92"/>
      <c r="CI476" s="92"/>
      <c r="CJ476" s="92"/>
      <c r="CK476" s="92"/>
      <c r="CL476" s="92"/>
    </row>
    <row r="477" spans="1:90">
      <c r="A477" s="92"/>
      <c r="B477" s="188"/>
      <c r="C477" s="319"/>
      <c r="D477" s="92"/>
      <c r="E477" s="92"/>
      <c r="F477" s="92"/>
      <c r="G477" s="92"/>
      <c r="H477" s="92"/>
      <c r="I477" s="92"/>
      <c r="J477" s="92"/>
      <c r="K477" s="92"/>
      <c r="L477" s="92"/>
      <c r="M477" s="92"/>
      <c r="N477" s="92"/>
      <c r="O477" s="92"/>
      <c r="P477" s="92"/>
      <c r="Q477" s="92"/>
      <c r="R477" s="92"/>
      <c r="S477" s="92"/>
      <c r="T477" s="92"/>
      <c r="U477" s="92"/>
      <c r="V477" s="92"/>
      <c r="W477" s="92"/>
      <c r="X477" s="92"/>
      <c r="Y477" s="92"/>
      <c r="Z477" s="92"/>
      <c r="AA477" s="92"/>
      <c r="AB477" s="92"/>
      <c r="AC477" s="92"/>
      <c r="AD477" s="92"/>
      <c r="AE477" s="92"/>
      <c r="AF477" s="92"/>
      <c r="AG477" s="92"/>
      <c r="AH477" s="92"/>
      <c r="AI477" s="92"/>
      <c r="AJ477" s="92"/>
      <c r="AK477" s="92"/>
      <c r="AL477" s="92"/>
      <c r="AM477" s="92"/>
      <c r="AN477" s="92"/>
      <c r="AO477" s="92"/>
      <c r="AP477" s="92"/>
      <c r="AQ477" s="92"/>
      <c r="AR477" s="92"/>
      <c r="AS477" s="92"/>
      <c r="AT477" s="92"/>
      <c r="AU477" s="92"/>
      <c r="AV477" s="92"/>
      <c r="AW477" s="92"/>
      <c r="AX477" s="92"/>
      <c r="AY477" s="92"/>
      <c r="AZ477" s="92"/>
      <c r="BA477" s="92"/>
      <c r="BB477" s="92"/>
      <c r="BC477" s="92"/>
      <c r="BD477" s="92"/>
      <c r="BE477" s="92"/>
      <c r="BF477" s="92"/>
      <c r="BG477" s="92"/>
      <c r="BH477" s="92"/>
      <c r="BI477" s="92"/>
      <c r="BJ477" s="92"/>
      <c r="BK477" s="92"/>
      <c r="BL477" s="92"/>
      <c r="BM477" s="92"/>
      <c r="BN477" s="92"/>
      <c r="BO477" s="92"/>
      <c r="BP477" s="92"/>
      <c r="BQ477" s="92"/>
      <c r="BR477" s="92"/>
      <c r="BS477" s="92"/>
      <c r="BT477" s="92"/>
      <c r="BU477" s="92"/>
      <c r="BV477" s="92"/>
      <c r="BW477" s="92"/>
      <c r="BX477" s="92"/>
      <c r="BY477" s="92"/>
      <c r="BZ477" s="92"/>
      <c r="CA477" s="92"/>
      <c r="CB477" s="92"/>
      <c r="CC477" s="92"/>
      <c r="CD477" s="92"/>
      <c r="CE477" s="92"/>
      <c r="CF477" s="92"/>
      <c r="CG477" s="92"/>
      <c r="CH477" s="92"/>
      <c r="CI477" s="92"/>
      <c r="CJ477" s="92"/>
      <c r="CK477" s="92"/>
      <c r="CL477" s="92"/>
    </row>
    <row r="478" spans="1:90">
      <c r="A478" s="92"/>
      <c r="B478" s="188"/>
      <c r="C478" s="319"/>
      <c r="D478" s="92"/>
      <c r="E478" s="92"/>
      <c r="F478" s="92"/>
      <c r="G478" s="92"/>
      <c r="H478" s="92"/>
      <c r="I478" s="92"/>
      <c r="J478" s="92"/>
      <c r="K478" s="92"/>
      <c r="L478" s="92"/>
      <c r="M478" s="92"/>
      <c r="N478" s="92"/>
      <c r="O478" s="92"/>
      <c r="P478" s="92"/>
      <c r="Q478" s="92"/>
      <c r="R478" s="92"/>
      <c r="S478" s="92"/>
      <c r="T478" s="92"/>
      <c r="U478" s="92"/>
      <c r="V478" s="92"/>
      <c r="W478" s="92"/>
      <c r="X478" s="92"/>
      <c r="Y478" s="92"/>
      <c r="Z478" s="92"/>
      <c r="AA478" s="92"/>
      <c r="AB478" s="92"/>
      <c r="AC478" s="92"/>
      <c r="AD478" s="92"/>
      <c r="AE478" s="92"/>
      <c r="AF478" s="92"/>
      <c r="AG478" s="92"/>
      <c r="AH478" s="92"/>
      <c r="AI478" s="92"/>
      <c r="AJ478" s="92"/>
      <c r="AK478" s="92"/>
      <c r="AL478" s="92"/>
      <c r="AM478" s="92"/>
      <c r="AN478" s="92"/>
      <c r="AO478" s="92"/>
      <c r="AP478" s="92"/>
      <c r="AQ478" s="92"/>
      <c r="AR478" s="92"/>
      <c r="AS478" s="92"/>
      <c r="AT478" s="92"/>
      <c r="AU478" s="92"/>
      <c r="AV478" s="92"/>
      <c r="AW478" s="92"/>
      <c r="AX478" s="92"/>
      <c r="AY478" s="92"/>
      <c r="AZ478" s="92"/>
      <c r="BA478" s="92"/>
      <c r="BB478" s="92"/>
      <c r="BC478" s="92"/>
      <c r="BD478" s="92"/>
      <c r="BE478" s="92"/>
      <c r="BF478" s="92"/>
      <c r="BG478" s="92"/>
      <c r="BH478" s="92"/>
      <c r="BI478" s="92"/>
      <c r="BJ478" s="92"/>
      <c r="BK478" s="92"/>
      <c r="BL478" s="92"/>
      <c r="BM478" s="92"/>
      <c r="BN478" s="92"/>
      <c r="BO478" s="92"/>
      <c r="BP478" s="92"/>
      <c r="BQ478" s="92"/>
      <c r="BR478" s="92"/>
      <c r="BS478" s="92"/>
      <c r="BT478" s="92"/>
      <c r="BU478" s="92"/>
      <c r="BV478" s="92"/>
      <c r="BW478" s="92"/>
      <c r="BX478" s="92"/>
      <c r="BY478" s="92"/>
      <c r="BZ478" s="92"/>
      <c r="CA478" s="92"/>
      <c r="CB478" s="92"/>
      <c r="CC478" s="92"/>
      <c r="CD478" s="92"/>
      <c r="CE478" s="92"/>
      <c r="CF478" s="92"/>
      <c r="CG478" s="92"/>
      <c r="CH478" s="92"/>
      <c r="CI478" s="92"/>
      <c r="CJ478" s="92"/>
      <c r="CK478" s="92"/>
      <c r="CL478" s="92"/>
    </row>
    <row r="479" spans="1:90">
      <c r="A479" s="92"/>
      <c r="B479" s="188"/>
      <c r="C479" s="319"/>
      <c r="D479" s="92"/>
      <c r="E479" s="92"/>
      <c r="F479" s="92"/>
      <c r="G479" s="92"/>
      <c r="H479" s="92"/>
      <c r="I479" s="92"/>
      <c r="J479" s="92"/>
      <c r="K479" s="92"/>
      <c r="L479" s="92"/>
      <c r="M479" s="92"/>
      <c r="N479" s="92"/>
      <c r="O479" s="92"/>
      <c r="P479" s="92"/>
      <c r="Q479" s="92"/>
      <c r="R479" s="92"/>
      <c r="S479" s="92"/>
      <c r="T479" s="92"/>
      <c r="U479" s="92"/>
      <c r="V479" s="92"/>
      <c r="W479" s="92"/>
      <c r="X479" s="92"/>
      <c r="Y479" s="92"/>
      <c r="Z479" s="92"/>
      <c r="AA479" s="92"/>
      <c r="AB479" s="92"/>
      <c r="AC479" s="92"/>
      <c r="AD479" s="92"/>
      <c r="AE479" s="92"/>
      <c r="AF479" s="92"/>
      <c r="AG479" s="92"/>
      <c r="AH479" s="92"/>
      <c r="AI479" s="92"/>
      <c r="AJ479" s="92"/>
      <c r="AK479" s="92"/>
      <c r="AL479" s="92"/>
      <c r="AM479" s="92"/>
      <c r="AN479" s="92"/>
      <c r="AO479" s="92"/>
      <c r="AP479" s="92"/>
      <c r="AQ479" s="92"/>
      <c r="AR479" s="92"/>
      <c r="AS479" s="92"/>
      <c r="AT479" s="92"/>
      <c r="AU479" s="92"/>
      <c r="AV479" s="92"/>
      <c r="AW479" s="92"/>
      <c r="AX479" s="92"/>
      <c r="AY479" s="92"/>
      <c r="AZ479" s="92"/>
      <c r="BA479" s="92"/>
      <c r="BB479" s="92"/>
      <c r="BC479" s="92"/>
      <c r="BD479" s="92"/>
      <c r="BE479" s="92"/>
      <c r="BF479" s="92"/>
      <c r="BG479" s="92"/>
      <c r="BH479" s="92"/>
      <c r="BI479" s="92"/>
      <c r="BJ479" s="92"/>
      <c r="BK479" s="92"/>
      <c r="BL479" s="92"/>
      <c r="BM479" s="92"/>
      <c r="BN479" s="92"/>
      <c r="BO479" s="92"/>
      <c r="BP479" s="92"/>
      <c r="BQ479" s="92"/>
      <c r="BR479" s="92"/>
      <c r="BS479" s="92"/>
      <c r="BT479" s="92"/>
      <c r="BU479" s="92"/>
      <c r="BV479" s="92"/>
      <c r="BW479" s="92"/>
      <c r="BX479" s="92"/>
      <c r="BY479" s="92"/>
      <c r="BZ479" s="92"/>
      <c r="CA479" s="92"/>
      <c r="CB479" s="92"/>
      <c r="CC479" s="92"/>
      <c r="CD479" s="92"/>
      <c r="CE479" s="92"/>
      <c r="CF479" s="92"/>
      <c r="CG479" s="92"/>
      <c r="CH479" s="92"/>
      <c r="CI479" s="92"/>
      <c r="CJ479" s="92"/>
      <c r="CK479" s="92"/>
      <c r="CL479" s="92"/>
    </row>
    <row r="480" spans="1:90">
      <c r="A480" s="92"/>
      <c r="B480" s="188"/>
      <c r="C480" s="319"/>
      <c r="D480" s="92"/>
      <c r="E480" s="92"/>
      <c r="F480" s="92"/>
      <c r="G480" s="92"/>
      <c r="H480" s="92"/>
      <c r="I480" s="92"/>
      <c r="J480" s="92"/>
      <c r="K480" s="92"/>
      <c r="L480" s="92"/>
      <c r="M480" s="92"/>
      <c r="N480" s="92"/>
      <c r="O480" s="92"/>
      <c r="P480" s="92"/>
      <c r="Q480" s="92"/>
      <c r="R480" s="92"/>
      <c r="S480" s="92"/>
      <c r="T480" s="92"/>
      <c r="U480" s="92"/>
      <c r="V480" s="92"/>
      <c r="W480" s="92"/>
      <c r="X480" s="92"/>
      <c r="Y480" s="92"/>
      <c r="Z480" s="92"/>
      <c r="AA480" s="92"/>
      <c r="AB480" s="92"/>
      <c r="AC480" s="92"/>
      <c r="AD480" s="92"/>
      <c r="AE480" s="92"/>
      <c r="AF480" s="92"/>
      <c r="AG480" s="92"/>
      <c r="AH480" s="92"/>
      <c r="AI480" s="92"/>
      <c r="AJ480" s="92"/>
      <c r="AK480" s="92"/>
      <c r="AL480" s="92"/>
      <c r="AM480" s="92"/>
      <c r="AN480" s="92"/>
      <c r="AO480" s="92"/>
      <c r="AP480" s="92"/>
      <c r="AQ480" s="92"/>
      <c r="AR480" s="92"/>
      <c r="AS480" s="92"/>
      <c r="AT480" s="92"/>
      <c r="AU480" s="92"/>
      <c r="AV480" s="92"/>
      <c r="AW480" s="92"/>
      <c r="AX480" s="92"/>
      <c r="AY480" s="92"/>
      <c r="AZ480" s="92"/>
      <c r="BA480" s="92"/>
      <c r="BB480" s="92"/>
      <c r="BC480" s="92"/>
      <c r="BD480" s="92"/>
      <c r="BE480" s="92"/>
      <c r="BF480" s="92"/>
      <c r="BG480" s="92"/>
      <c r="BH480" s="92"/>
      <c r="BI480" s="92"/>
      <c r="BJ480" s="92"/>
      <c r="BK480" s="92"/>
      <c r="BL480" s="92"/>
      <c r="BM480" s="92"/>
      <c r="BN480" s="92"/>
      <c r="BO480" s="92"/>
      <c r="BP480" s="92"/>
      <c r="BQ480" s="92"/>
      <c r="BR480" s="92"/>
      <c r="BS480" s="92"/>
      <c r="BT480" s="92"/>
      <c r="BU480" s="92"/>
      <c r="BV480" s="92"/>
      <c r="BW480" s="92"/>
      <c r="BX480" s="92"/>
      <c r="BY480" s="92"/>
      <c r="BZ480" s="92"/>
      <c r="CA480" s="92"/>
      <c r="CB480" s="92"/>
      <c r="CC480" s="92"/>
      <c r="CD480" s="92"/>
      <c r="CE480" s="92"/>
      <c r="CF480" s="92"/>
      <c r="CG480" s="92"/>
      <c r="CH480" s="92"/>
      <c r="CI480" s="92"/>
      <c r="CJ480" s="92"/>
      <c r="CK480" s="92"/>
      <c r="CL480" s="92"/>
    </row>
    <row r="481" spans="1:90">
      <c r="A481" s="92"/>
      <c r="B481" s="188"/>
      <c r="C481" s="319"/>
      <c r="D481" s="92"/>
      <c r="E481" s="92"/>
      <c r="F481" s="92"/>
      <c r="G481" s="92"/>
      <c r="H481" s="92"/>
      <c r="I481" s="92"/>
      <c r="J481" s="92"/>
      <c r="K481" s="92"/>
      <c r="L481" s="92"/>
      <c r="M481" s="92"/>
      <c r="N481" s="92"/>
      <c r="O481" s="92"/>
      <c r="P481" s="92"/>
      <c r="Q481" s="92"/>
      <c r="R481" s="92"/>
      <c r="S481" s="92"/>
      <c r="T481" s="92"/>
      <c r="U481" s="92"/>
      <c r="V481" s="92"/>
      <c r="W481" s="92"/>
      <c r="X481" s="92"/>
      <c r="Y481" s="92"/>
      <c r="Z481" s="92"/>
      <c r="AA481" s="92"/>
      <c r="AB481" s="92"/>
      <c r="AC481" s="92"/>
      <c r="AD481" s="92"/>
      <c r="AE481" s="92"/>
      <c r="AF481" s="92"/>
      <c r="AG481" s="92"/>
      <c r="AH481" s="92"/>
      <c r="AI481" s="92"/>
      <c r="AJ481" s="92"/>
      <c r="AK481" s="92"/>
      <c r="AL481" s="92"/>
      <c r="AM481" s="92"/>
      <c r="AN481" s="92"/>
      <c r="AO481" s="92"/>
      <c r="AP481" s="92"/>
      <c r="AQ481" s="92"/>
      <c r="AR481" s="92"/>
      <c r="AS481" s="92"/>
      <c r="AT481" s="92"/>
      <c r="AU481" s="92"/>
      <c r="AV481" s="92"/>
      <c r="AW481" s="92"/>
      <c r="AX481" s="92"/>
      <c r="AY481" s="92"/>
      <c r="AZ481" s="92"/>
      <c r="BA481" s="92"/>
      <c r="BB481" s="92"/>
      <c r="BC481" s="92"/>
      <c r="BD481" s="92"/>
      <c r="BE481" s="92"/>
      <c r="BF481" s="92"/>
      <c r="BG481" s="92"/>
      <c r="BH481" s="92"/>
      <c r="BI481" s="92"/>
      <c r="BJ481" s="92"/>
      <c r="BK481" s="92"/>
      <c r="BL481" s="92"/>
      <c r="BM481" s="92"/>
      <c r="BN481" s="92"/>
      <c r="BO481" s="92"/>
      <c r="BP481" s="92"/>
      <c r="BQ481" s="92"/>
      <c r="BR481" s="92"/>
      <c r="BS481" s="92"/>
      <c r="BT481" s="92"/>
      <c r="BU481" s="92"/>
      <c r="BV481" s="92"/>
      <c r="BW481" s="92"/>
      <c r="BX481" s="92"/>
      <c r="BY481" s="92"/>
      <c r="BZ481" s="92"/>
      <c r="CA481" s="92"/>
      <c r="CB481" s="92"/>
      <c r="CC481" s="92"/>
      <c r="CD481" s="92"/>
      <c r="CE481" s="92"/>
      <c r="CF481" s="92"/>
      <c r="CG481" s="92"/>
      <c r="CH481" s="92"/>
      <c r="CI481" s="92"/>
      <c r="CJ481" s="92"/>
      <c r="CK481" s="92"/>
      <c r="CL481" s="92"/>
    </row>
    <row r="482" spans="1:90">
      <c r="A482" s="92"/>
      <c r="B482" s="188"/>
      <c r="C482" s="319"/>
      <c r="D482" s="92"/>
      <c r="E482" s="92"/>
      <c r="F482" s="92"/>
      <c r="G482" s="92"/>
      <c r="H482" s="92"/>
      <c r="I482" s="92"/>
      <c r="J482" s="92"/>
      <c r="K482" s="92"/>
      <c r="L482" s="92"/>
      <c r="M482" s="92"/>
      <c r="N482" s="92"/>
      <c r="O482" s="92"/>
      <c r="P482" s="92"/>
      <c r="Q482" s="92"/>
      <c r="R482" s="92"/>
      <c r="S482" s="92"/>
      <c r="T482" s="92"/>
      <c r="U482" s="92"/>
      <c r="V482" s="92"/>
      <c r="W482" s="92"/>
      <c r="X482" s="92"/>
      <c r="Y482" s="92"/>
      <c r="Z482" s="92"/>
      <c r="AA482" s="92"/>
      <c r="AB482" s="92"/>
      <c r="AC482" s="92"/>
      <c r="AD482" s="92"/>
      <c r="AE482" s="92"/>
      <c r="AF482" s="92"/>
      <c r="AG482" s="92"/>
      <c r="AH482" s="92"/>
      <c r="AI482" s="92"/>
      <c r="AJ482" s="92"/>
      <c r="AK482" s="92"/>
      <c r="AL482" s="92"/>
      <c r="AM482" s="92"/>
      <c r="AN482" s="92"/>
      <c r="AO482" s="92"/>
      <c r="AP482" s="92"/>
      <c r="AQ482" s="92"/>
      <c r="AR482" s="92"/>
      <c r="AS482" s="92"/>
      <c r="AT482" s="92"/>
      <c r="AU482" s="92"/>
      <c r="AV482" s="92"/>
      <c r="AW482" s="92"/>
      <c r="AX482" s="92"/>
      <c r="AY482" s="92"/>
      <c r="AZ482" s="92"/>
      <c r="BA482" s="92"/>
      <c r="BB482" s="92"/>
      <c r="BC482" s="92"/>
      <c r="BD482" s="92"/>
      <c r="BE482" s="92"/>
      <c r="BF482" s="92"/>
      <c r="BG482" s="92"/>
      <c r="BH482" s="92"/>
      <c r="BI482" s="92"/>
      <c r="BJ482" s="92"/>
      <c r="BK482" s="92"/>
      <c r="BL482" s="92"/>
      <c r="BM482" s="92"/>
      <c r="BN482" s="92"/>
      <c r="BO482" s="92"/>
      <c r="BP482" s="92"/>
      <c r="BQ482" s="92"/>
      <c r="BR482" s="92"/>
      <c r="BS482" s="92"/>
      <c r="BT482" s="92"/>
      <c r="BU482" s="92"/>
      <c r="BV482" s="92"/>
      <c r="BW482" s="92"/>
      <c r="BX482" s="92"/>
      <c r="BY482" s="92"/>
      <c r="BZ482" s="92"/>
      <c r="CA482" s="92"/>
      <c r="CB482" s="92"/>
      <c r="CC482" s="92"/>
      <c r="CD482" s="92"/>
      <c r="CE482" s="92"/>
      <c r="CF482" s="92"/>
      <c r="CG482" s="92"/>
      <c r="CH482" s="92"/>
      <c r="CI482" s="92"/>
      <c r="CJ482" s="92"/>
      <c r="CK482" s="92"/>
      <c r="CL482" s="92"/>
    </row>
    <row r="483" spans="1:90">
      <c r="A483" s="92"/>
      <c r="B483" s="188"/>
      <c r="C483" s="319"/>
      <c r="D483" s="92"/>
      <c r="E483" s="92"/>
      <c r="F483" s="92"/>
      <c r="G483" s="92"/>
      <c r="H483" s="92"/>
      <c r="I483" s="92"/>
      <c r="J483" s="92"/>
      <c r="K483" s="92"/>
      <c r="L483" s="92"/>
      <c r="M483" s="92"/>
      <c r="N483" s="92"/>
      <c r="O483" s="92"/>
      <c r="P483" s="92"/>
      <c r="Q483" s="92"/>
      <c r="R483" s="92"/>
      <c r="S483" s="92"/>
      <c r="T483" s="92"/>
      <c r="U483" s="92"/>
      <c r="V483" s="92"/>
      <c r="W483" s="92"/>
      <c r="X483" s="92"/>
      <c r="Y483" s="92"/>
      <c r="Z483" s="92"/>
      <c r="AA483" s="92"/>
      <c r="AB483" s="92"/>
      <c r="AC483" s="92"/>
      <c r="AD483" s="92"/>
      <c r="AE483" s="92"/>
      <c r="AF483" s="92"/>
      <c r="AG483" s="92"/>
      <c r="AH483" s="92"/>
      <c r="AI483" s="92"/>
      <c r="AJ483" s="92"/>
      <c r="AK483" s="92"/>
      <c r="AL483" s="92"/>
      <c r="AM483" s="92"/>
      <c r="AN483" s="92"/>
      <c r="AO483" s="92"/>
      <c r="AP483" s="92"/>
      <c r="AQ483" s="92"/>
      <c r="AR483" s="92"/>
      <c r="AS483" s="92"/>
      <c r="AT483" s="92"/>
      <c r="AU483" s="92"/>
      <c r="AV483" s="92"/>
      <c r="AW483" s="92"/>
      <c r="AX483" s="92"/>
      <c r="AY483" s="92"/>
      <c r="AZ483" s="92"/>
      <c r="BA483" s="92"/>
      <c r="BB483" s="92"/>
      <c r="BC483" s="92"/>
      <c r="BD483" s="92"/>
      <c r="BE483" s="92"/>
      <c r="BF483" s="92"/>
      <c r="BG483" s="92"/>
      <c r="BH483" s="92"/>
      <c r="BI483" s="92"/>
      <c r="BJ483" s="92"/>
      <c r="BK483" s="92"/>
      <c r="BL483" s="92"/>
      <c r="BM483" s="92"/>
      <c r="BN483" s="92"/>
      <c r="BO483" s="92"/>
      <c r="BP483" s="92"/>
      <c r="BQ483" s="92"/>
      <c r="BR483" s="92"/>
      <c r="BS483" s="92"/>
      <c r="BT483" s="92"/>
      <c r="BU483" s="92"/>
      <c r="BV483" s="92"/>
      <c r="BW483" s="92"/>
      <c r="BX483" s="92"/>
      <c r="BY483" s="92"/>
      <c r="BZ483" s="92"/>
      <c r="CA483" s="92"/>
      <c r="CB483" s="92"/>
      <c r="CC483" s="92"/>
      <c r="CD483" s="92"/>
      <c r="CE483" s="92"/>
      <c r="CF483" s="92"/>
      <c r="CG483" s="92"/>
      <c r="CH483" s="92"/>
      <c r="CI483" s="92"/>
      <c r="CJ483" s="92"/>
      <c r="CK483" s="92"/>
      <c r="CL483" s="92"/>
    </row>
    <row r="484" spans="1:90">
      <c r="A484" s="92"/>
      <c r="B484" s="188"/>
      <c r="C484" s="319"/>
      <c r="D484" s="92"/>
      <c r="E484" s="92"/>
      <c r="F484" s="92"/>
      <c r="G484" s="92"/>
      <c r="H484" s="92"/>
      <c r="I484" s="92"/>
      <c r="J484" s="92"/>
      <c r="K484" s="92"/>
      <c r="L484" s="92"/>
      <c r="M484" s="92"/>
      <c r="N484" s="92"/>
      <c r="O484" s="92"/>
      <c r="P484" s="92"/>
      <c r="Q484" s="92"/>
      <c r="R484" s="92"/>
      <c r="S484" s="92"/>
      <c r="T484" s="92"/>
      <c r="U484" s="92"/>
      <c r="V484" s="92"/>
      <c r="W484" s="92"/>
      <c r="X484" s="92"/>
      <c r="Y484" s="92"/>
      <c r="Z484" s="92"/>
      <c r="AA484" s="92"/>
      <c r="AB484" s="92"/>
      <c r="AC484" s="92"/>
      <c r="AD484" s="92"/>
      <c r="AE484" s="92"/>
      <c r="AF484" s="92"/>
      <c r="AG484" s="92"/>
      <c r="AH484" s="92"/>
      <c r="AI484" s="92"/>
      <c r="AJ484" s="92"/>
      <c r="AK484" s="92"/>
      <c r="AL484" s="92"/>
      <c r="AM484" s="92"/>
      <c r="AN484" s="92"/>
      <c r="AO484" s="92"/>
      <c r="AP484" s="92"/>
      <c r="AQ484" s="92"/>
      <c r="AR484" s="92"/>
      <c r="AS484" s="92"/>
      <c r="AT484" s="92"/>
      <c r="AU484" s="92"/>
      <c r="AV484" s="92"/>
      <c r="AW484" s="92"/>
      <c r="AX484" s="92"/>
      <c r="AY484" s="92"/>
      <c r="AZ484" s="92"/>
      <c r="BA484" s="92"/>
      <c r="BB484" s="92"/>
      <c r="BC484" s="92"/>
      <c r="BD484" s="92"/>
      <c r="BE484" s="92"/>
      <c r="BF484" s="92"/>
      <c r="BG484" s="92"/>
      <c r="BH484" s="92"/>
      <c r="BI484" s="92"/>
      <c r="BJ484" s="92"/>
      <c r="BK484" s="92"/>
      <c r="BL484" s="92"/>
      <c r="BM484" s="92"/>
      <c r="BN484" s="92"/>
      <c r="BO484" s="92"/>
      <c r="BP484" s="92"/>
      <c r="BQ484" s="92"/>
      <c r="BR484" s="92"/>
      <c r="BS484" s="92"/>
      <c r="BT484" s="92"/>
      <c r="BU484" s="92"/>
      <c r="BV484" s="92"/>
      <c r="BW484" s="92"/>
      <c r="BX484" s="92"/>
      <c r="BY484" s="92"/>
      <c r="BZ484" s="92"/>
      <c r="CA484" s="92"/>
      <c r="CB484" s="92"/>
      <c r="CC484" s="92"/>
      <c r="CD484" s="92"/>
      <c r="CE484" s="92"/>
      <c r="CF484" s="92"/>
      <c r="CG484" s="92"/>
      <c r="CH484" s="92"/>
      <c r="CI484" s="92"/>
      <c r="CJ484" s="92"/>
      <c r="CK484" s="92"/>
      <c r="CL484" s="92"/>
    </row>
    <row r="485" spans="1:90">
      <c r="A485" s="92"/>
      <c r="B485" s="188"/>
      <c r="C485" s="319"/>
      <c r="D485" s="92"/>
      <c r="E485" s="92"/>
      <c r="F485" s="92"/>
      <c r="G485" s="92"/>
      <c r="H485" s="92"/>
      <c r="I485" s="92"/>
      <c r="J485" s="92"/>
      <c r="K485" s="92"/>
      <c r="L485" s="92"/>
      <c r="M485" s="92"/>
      <c r="N485" s="92"/>
      <c r="O485" s="92"/>
      <c r="P485" s="92"/>
      <c r="Q485" s="92"/>
      <c r="R485" s="92"/>
      <c r="S485" s="92"/>
      <c r="T485" s="92"/>
      <c r="U485" s="92"/>
      <c r="V485" s="92"/>
      <c r="W485" s="92"/>
      <c r="X485" s="92"/>
      <c r="Y485" s="92"/>
      <c r="Z485" s="92"/>
      <c r="AA485" s="92"/>
      <c r="AB485" s="92"/>
      <c r="AC485" s="92"/>
      <c r="AD485" s="92"/>
      <c r="AE485" s="92"/>
      <c r="AF485" s="92"/>
      <c r="AG485" s="92"/>
      <c r="AH485" s="92"/>
      <c r="AI485" s="92"/>
      <c r="AJ485" s="92"/>
      <c r="AK485" s="92"/>
      <c r="AL485" s="92"/>
      <c r="AM485" s="92"/>
      <c r="AN485" s="92"/>
      <c r="AO485" s="92"/>
      <c r="AP485" s="92"/>
      <c r="AQ485" s="92"/>
      <c r="AR485" s="92"/>
      <c r="AS485" s="92"/>
      <c r="AT485" s="92"/>
      <c r="AU485" s="92"/>
      <c r="AV485" s="92"/>
      <c r="AW485" s="92"/>
      <c r="AX485" s="92"/>
      <c r="AY485" s="92"/>
      <c r="AZ485" s="92"/>
      <c r="BA485" s="92"/>
      <c r="BB485" s="92"/>
      <c r="BC485" s="92"/>
      <c r="BD485" s="92"/>
      <c r="BE485" s="92"/>
      <c r="BF485" s="92"/>
      <c r="BG485" s="92"/>
      <c r="BH485" s="92"/>
      <c r="BI485" s="92"/>
      <c r="BJ485" s="92"/>
      <c r="BK485" s="92"/>
      <c r="BL485" s="92"/>
      <c r="BM485" s="92"/>
      <c r="BN485" s="92"/>
      <c r="BO485" s="92"/>
      <c r="BP485" s="92"/>
      <c r="BQ485" s="92"/>
      <c r="BR485" s="92"/>
      <c r="BS485" s="92"/>
      <c r="BT485" s="92"/>
      <c r="BU485" s="92"/>
      <c r="BV485" s="92"/>
      <c r="BW485" s="92"/>
      <c r="BX485" s="92"/>
      <c r="BY485" s="92"/>
      <c r="BZ485" s="92"/>
      <c r="CA485" s="92"/>
      <c r="CB485" s="92"/>
      <c r="CC485" s="92"/>
      <c r="CD485" s="92"/>
      <c r="CE485" s="92"/>
      <c r="CF485" s="92"/>
      <c r="CG485" s="92"/>
      <c r="CH485" s="92"/>
      <c r="CI485" s="92"/>
      <c r="CJ485" s="92"/>
      <c r="CK485" s="92"/>
      <c r="CL485" s="92"/>
    </row>
    <row r="486" spans="1:90">
      <c r="A486" s="92"/>
      <c r="B486" s="188"/>
      <c r="C486" s="319"/>
      <c r="D486" s="92"/>
      <c r="E486" s="92"/>
      <c r="F486" s="92"/>
      <c r="G486" s="92"/>
      <c r="H486" s="92"/>
      <c r="I486" s="92"/>
      <c r="J486" s="92"/>
      <c r="K486" s="92"/>
      <c r="L486" s="92"/>
      <c r="M486" s="92"/>
      <c r="N486" s="92"/>
      <c r="O486" s="92"/>
      <c r="P486" s="92"/>
      <c r="Q486" s="92"/>
      <c r="R486" s="92"/>
      <c r="S486" s="92"/>
      <c r="T486" s="92"/>
      <c r="U486" s="92"/>
      <c r="V486" s="92"/>
      <c r="W486" s="92"/>
      <c r="X486" s="92"/>
      <c r="Y486" s="92"/>
      <c r="Z486" s="92"/>
      <c r="AA486" s="92"/>
      <c r="AB486" s="92"/>
      <c r="AC486" s="92"/>
      <c r="AD486" s="92"/>
      <c r="AE486" s="92"/>
      <c r="AF486" s="92"/>
      <c r="AG486" s="92"/>
      <c r="AH486" s="92"/>
      <c r="AI486" s="92"/>
      <c r="AJ486" s="92"/>
      <c r="AK486" s="92"/>
      <c r="AL486" s="92"/>
      <c r="AM486" s="92"/>
      <c r="AN486" s="92"/>
      <c r="AO486" s="92"/>
      <c r="AP486" s="92"/>
      <c r="AQ486" s="92"/>
      <c r="AR486" s="92"/>
      <c r="AS486" s="92"/>
      <c r="AT486" s="92"/>
      <c r="AU486" s="92"/>
      <c r="AV486" s="92"/>
      <c r="AW486" s="92"/>
      <c r="AX486" s="92"/>
      <c r="AY486" s="92"/>
      <c r="AZ486" s="92"/>
      <c r="BA486" s="92"/>
      <c r="BB486" s="92"/>
      <c r="BC486" s="92"/>
      <c r="BD486" s="92"/>
      <c r="BE486" s="92"/>
      <c r="BF486" s="92"/>
      <c r="BG486" s="92"/>
      <c r="BH486" s="92"/>
      <c r="BI486" s="92"/>
      <c r="BJ486" s="92"/>
      <c r="BK486" s="92"/>
      <c r="BL486" s="92"/>
      <c r="BM486" s="92"/>
      <c r="BN486" s="92"/>
      <c r="BO486" s="92"/>
      <c r="BP486" s="92"/>
      <c r="BQ486" s="92"/>
      <c r="BR486" s="92"/>
      <c r="BS486" s="92"/>
      <c r="BT486" s="92"/>
      <c r="BU486" s="92"/>
      <c r="BV486" s="92"/>
      <c r="BW486" s="92"/>
      <c r="BX486" s="92"/>
      <c r="BY486" s="92"/>
      <c r="BZ486" s="92"/>
      <c r="CA486" s="92"/>
      <c r="CB486" s="92"/>
      <c r="CC486" s="92"/>
      <c r="CD486" s="92"/>
      <c r="CE486" s="92"/>
      <c r="CF486" s="92"/>
      <c r="CG486" s="92"/>
      <c r="CH486" s="92"/>
      <c r="CI486" s="92"/>
      <c r="CJ486" s="92"/>
      <c r="CK486" s="92"/>
      <c r="CL486" s="92"/>
    </row>
    <row r="487" spans="1:90">
      <c r="A487" s="92"/>
      <c r="B487" s="188"/>
      <c r="C487" s="319"/>
      <c r="D487" s="92"/>
      <c r="E487" s="92"/>
      <c r="F487" s="92"/>
      <c r="G487" s="92"/>
      <c r="H487" s="92"/>
      <c r="I487" s="92"/>
      <c r="J487" s="92"/>
      <c r="K487" s="92"/>
      <c r="L487" s="92"/>
      <c r="M487" s="92"/>
      <c r="N487" s="92"/>
      <c r="O487" s="92"/>
      <c r="P487" s="92"/>
      <c r="Q487" s="92"/>
      <c r="R487" s="92"/>
      <c r="S487" s="92"/>
      <c r="T487" s="92"/>
      <c r="U487" s="92"/>
      <c r="V487" s="92"/>
      <c r="W487" s="92"/>
      <c r="X487" s="92"/>
      <c r="Y487" s="92"/>
      <c r="Z487" s="92"/>
      <c r="AA487" s="92"/>
      <c r="AB487" s="92"/>
      <c r="AC487" s="92"/>
      <c r="AD487" s="92"/>
      <c r="AE487" s="92"/>
      <c r="AF487" s="92"/>
      <c r="AG487" s="92"/>
      <c r="AH487" s="92"/>
      <c r="AI487" s="92"/>
      <c r="AJ487" s="92"/>
      <c r="AK487" s="92"/>
      <c r="AL487" s="92"/>
      <c r="AM487" s="92"/>
      <c r="AN487" s="92"/>
      <c r="AO487" s="92"/>
      <c r="AP487" s="92"/>
      <c r="AQ487" s="92"/>
      <c r="AR487" s="92"/>
      <c r="AS487" s="92"/>
      <c r="AT487" s="92"/>
      <c r="AU487" s="92"/>
      <c r="AV487" s="92"/>
      <c r="AW487" s="92"/>
      <c r="AX487" s="92"/>
      <c r="AY487" s="92"/>
      <c r="AZ487" s="92"/>
      <c r="BA487" s="92"/>
      <c r="BB487" s="92"/>
      <c r="BC487" s="92"/>
      <c r="BD487" s="92"/>
      <c r="BE487" s="92"/>
      <c r="BF487" s="92"/>
      <c r="BG487" s="92"/>
      <c r="BH487" s="92"/>
      <c r="BI487" s="92"/>
      <c r="BJ487" s="92"/>
      <c r="BK487" s="92"/>
      <c r="BL487" s="92"/>
      <c r="BM487" s="92"/>
      <c r="BN487" s="92"/>
      <c r="BO487" s="92"/>
      <c r="BP487" s="92"/>
      <c r="BQ487" s="92"/>
      <c r="BR487" s="92"/>
      <c r="BS487" s="92"/>
      <c r="BT487" s="92"/>
      <c r="BU487" s="92"/>
      <c r="BV487" s="92"/>
      <c r="BW487" s="92"/>
      <c r="BX487" s="92"/>
      <c r="BY487" s="92"/>
      <c r="BZ487" s="92"/>
      <c r="CA487" s="92"/>
      <c r="CB487" s="92"/>
      <c r="CC487" s="92"/>
      <c r="CD487" s="92"/>
      <c r="CE487" s="92"/>
      <c r="CF487" s="92"/>
      <c r="CG487" s="92"/>
      <c r="CH487" s="92"/>
      <c r="CI487" s="92"/>
      <c r="CJ487" s="92"/>
      <c r="CK487" s="92"/>
      <c r="CL487" s="92"/>
    </row>
    <row r="488" spans="1:90">
      <c r="A488" s="92"/>
      <c r="B488" s="188"/>
      <c r="C488" s="319"/>
      <c r="D488" s="92"/>
      <c r="E488" s="92"/>
      <c r="F488" s="92"/>
      <c r="G488" s="92"/>
      <c r="H488" s="92"/>
      <c r="I488" s="92"/>
      <c r="J488" s="92"/>
      <c r="K488" s="92"/>
      <c r="L488" s="92"/>
      <c r="M488" s="92"/>
      <c r="N488" s="92"/>
      <c r="O488" s="92"/>
      <c r="P488" s="92"/>
      <c r="Q488" s="92"/>
      <c r="R488" s="92"/>
      <c r="S488" s="92"/>
      <c r="T488" s="92"/>
      <c r="U488" s="92"/>
      <c r="V488" s="92"/>
      <c r="W488" s="92"/>
      <c r="X488" s="92"/>
      <c r="Y488" s="92"/>
      <c r="Z488" s="92"/>
      <c r="AA488" s="92"/>
      <c r="AB488" s="92"/>
      <c r="AC488" s="92"/>
      <c r="AD488" s="92"/>
      <c r="AE488" s="92"/>
      <c r="AF488" s="92"/>
      <c r="AG488" s="92"/>
      <c r="AH488" s="92"/>
      <c r="AI488" s="92"/>
      <c r="AJ488" s="92"/>
      <c r="AK488" s="92"/>
      <c r="AL488" s="92"/>
      <c r="AM488" s="92"/>
      <c r="AN488" s="92"/>
      <c r="AO488" s="92"/>
      <c r="AP488" s="92"/>
      <c r="AQ488" s="92"/>
      <c r="AR488" s="92"/>
      <c r="AS488" s="92"/>
      <c r="AT488" s="92"/>
      <c r="AU488" s="92"/>
      <c r="AV488" s="92"/>
      <c r="AW488" s="92"/>
      <c r="AX488" s="92"/>
      <c r="AY488" s="92"/>
      <c r="AZ488" s="92"/>
      <c r="BA488" s="92"/>
      <c r="BB488" s="92"/>
      <c r="BC488" s="92"/>
      <c r="BD488" s="92"/>
      <c r="BE488" s="92"/>
      <c r="BF488" s="92"/>
      <c r="BG488" s="92"/>
      <c r="BH488" s="92"/>
      <c r="BI488" s="92"/>
      <c r="BJ488" s="92"/>
      <c r="BK488" s="92"/>
      <c r="BL488" s="92"/>
      <c r="BM488" s="92"/>
      <c r="BN488" s="92"/>
      <c r="BO488" s="92"/>
      <c r="BP488" s="92"/>
      <c r="BQ488" s="92"/>
      <c r="BR488" s="92"/>
      <c r="BS488" s="92"/>
      <c r="BT488" s="92"/>
      <c r="BU488" s="92"/>
      <c r="BV488" s="92"/>
      <c r="BW488" s="92"/>
      <c r="BX488" s="92"/>
      <c r="BY488" s="92"/>
      <c r="BZ488" s="92"/>
      <c r="CA488" s="92"/>
      <c r="CB488" s="92"/>
      <c r="CC488" s="92"/>
      <c r="CD488" s="92"/>
      <c r="CE488" s="92"/>
      <c r="CF488" s="92"/>
      <c r="CG488" s="92"/>
      <c r="CH488" s="92"/>
      <c r="CI488" s="92"/>
      <c r="CJ488" s="92"/>
      <c r="CK488" s="92"/>
      <c r="CL488" s="92"/>
    </row>
    <row r="489" spans="1:90">
      <c r="A489" s="92"/>
      <c r="B489" s="188"/>
      <c r="C489" s="319"/>
      <c r="D489" s="92"/>
      <c r="E489" s="92"/>
      <c r="F489" s="92"/>
      <c r="G489" s="92"/>
      <c r="H489" s="92"/>
      <c r="I489" s="92"/>
      <c r="J489" s="92"/>
      <c r="K489" s="92"/>
      <c r="L489" s="92"/>
      <c r="M489" s="92"/>
      <c r="N489" s="92"/>
      <c r="O489" s="92"/>
      <c r="P489" s="92"/>
      <c r="Q489" s="92"/>
      <c r="R489" s="92"/>
      <c r="S489" s="92"/>
      <c r="T489" s="92"/>
      <c r="U489" s="92"/>
      <c r="V489" s="92"/>
      <c r="W489" s="92"/>
      <c r="X489" s="92"/>
      <c r="Y489" s="92"/>
      <c r="Z489" s="92"/>
      <c r="AA489" s="92"/>
      <c r="AB489" s="92"/>
      <c r="AC489" s="92"/>
      <c r="AD489" s="92"/>
      <c r="AE489" s="92"/>
      <c r="AF489" s="92"/>
      <c r="AG489" s="92"/>
      <c r="AH489" s="92"/>
      <c r="AI489" s="92"/>
      <c r="AJ489" s="92"/>
      <c r="AK489" s="92"/>
      <c r="AL489" s="92"/>
      <c r="AM489" s="92"/>
      <c r="AN489" s="92"/>
      <c r="AO489" s="92"/>
      <c r="AP489" s="92"/>
      <c r="AQ489" s="92"/>
      <c r="AR489" s="92"/>
      <c r="AS489" s="92"/>
      <c r="AT489" s="92"/>
      <c r="AU489" s="92"/>
      <c r="AV489" s="92"/>
      <c r="AW489" s="92"/>
      <c r="AX489" s="92"/>
      <c r="AY489" s="92"/>
      <c r="AZ489" s="92"/>
      <c r="BA489" s="92"/>
      <c r="BB489" s="92"/>
      <c r="BC489" s="92"/>
      <c r="BD489" s="92"/>
      <c r="BE489" s="92"/>
      <c r="BF489" s="92"/>
      <c r="BG489" s="92"/>
      <c r="BH489" s="92"/>
      <c r="BI489" s="92"/>
      <c r="BJ489" s="92"/>
      <c r="BK489" s="92"/>
      <c r="BL489" s="92"/>
      <c r="BM489" s="92"/>
      <c r="BN489" s="92"/>
      <c r="BO489" s="92"/>
      <c r="BP489" s="92"/>
      <c r="BQ489" s="92"/>
      <c r="BR489" s="92"/>
      <c r="BS489" s="92"/>
      <c r="BT489" s="92"/>
      <c r="BU489" s="92"/>
      <c r="BV489" s="92"/>
      <c r="BW489" s="92"/>
      <c r="BX489" s="92"/>
      <c r="BY489" s="92"/>
      <c r="BZ489" s="92"/>
      <c r="CA489" s="92"/>
      <c r="CB489" s="92"/>
      <c r="CC489" s="92"/>
      <c r="CD489" s="92"/>
      <c r="CE489" s="92"/>
      <c r="CF489" s="92"/>
      <c r="CG489" s="92"/>
      <c r="CH489" s="92"/>
      <c r="CI489" s="92"/>
      <c r="CJ489" s="92"/>
      <c r="CK489" s="92"/>
      <c r="CL489" s="92"/>
    </row>
    <row r="490" spans="1:90">
      <c r="A490" s="92"/>
      <c r="B490" s="188"/>
      <c r="C490" s="319"/>
      <c r="D490" s="92"/>
      <c r="E490" s="92"/>
      <c r="F490" s="92"/>
      <c r="G490" s="92"/>
      <c r="H490" s="92"/>
      <c r="I490" s="92"/>
      <c r="J490" s="92"/>
      <c r="K490" s="92"/>
      <c r="L490" s="92"/>
      <c r="M490" s="92"/>
      <c r="N490" s="92"/>
      <c r="O490" s="92"/>
      <c r="P490" s="92"/>
      <c r="Q490" s="92"/>
      <c r="R490" s="92"/>
      <c r="S490" s="92"/>
      <c r="T490" s="92"/>
      <c r="U490" s="92"/>
      <c r="V490" s="92"/>
      <c r="W490" s="92"/>
      <c r="X490" s="92"/>
      <c r="Y490" s="92"/>
      <c r="Z490" s="92"/>
      <c r="AA490" s="92"/>
      <c r="AB490" s="92"/>
      <c r="AC490" s="92"/>
      <c r="AD490" s="92"/>
      <c r="AE490" s="92"/>
      <c r="AF490" s="92"/>
      <c r="AG490" s="92"/>
      <c r="AH490" s="92"/>
      <c r="AI490" s="92"/>
      <c r="AJ490" s="92"/>
      <c r="AK490" s="92"/>
      <c r="AL490" s="92"/>
      <c r="AM490" s="92"/>
      <c r="AN490" s="92"/>
      <c r="AO490" s="92"/>
      <c r="AP490" s="92"/>
      <c r="AQ490" s="92"/>
      <c r="AR490" s="92"/>
      <c r="AS490" s="92"/>
      <c r="AT490" s="92"/>
      <c r="AU490" s="92"/>
      <c r="AV490" s="92"/>
      <c r="AW490" s="92"/>
      <c r="AX490" s="92"/>
      <c r="AY490" s="92"/>
      <c r="AZ490" s="92"/>
      <c r="BA490" s="92"/>
      <c r="BB490" s="92"/>
      <c r="BC490" s="92"/>
      <c r="BD490" s="92"/>
      <c r="BE490" s="92"/>
      <c r="BF490" s="92"/>
      <c r="BG490" s="92"/>
      <c r="BH490" s="92"/>
      <c r="BI490" s="92"/>
      <c r="BJ490" s="92"/>
      <c r="BK490" s="92"/>
      <c r="BL490" s="92"/>
      <c r="BM490" s="92"/>
      <c r="BN490" s="92"/>
      <c r="BO490" s="92"/>
      <c r="BP490" s="92"/>
      <c r="BQ490" s="92"/>
      <c r="BR490" s="92"/>
      <c r="BS490" s="92"/>
      <c r="BT490" s="92"/>
      <c r="BU490" s="92"/>
      <c r="BV490" s="92"/>
      <c r="BW490" s="92"/>
      <c r="BX490" s="92"/>
      <c r="BY490" s="92"/>
      <c r="BZ490" s="92"/>
      <c r="CA490" s="92"/>
      <c r="CB490" s="92"/>
      <c r="CC490" s="92"/>
      <c r="CD490" s="92"/>
      <c r="CE490" s="92"/>
      <c r="CF490" s="92"/>
      <c r="CG490" s="92"/>
      <c r="CH490" s="92"/>
      <c r="CI490" s="92"/>
      <c r="CJ490" s="92"/>
      <c r="CK490" s="92"/>
      <c r="CL490" s="92"/>
    </row>
    <row r="491" spans="1:90">
      <c r="A491" s="92"/>
      <c r="B491" s="188"/>
      <c r="C491" s="319"/>
      <c r="D491" s="92"/>
      <c r="E491" s="92"/>
      <c r="F491" s="92"/>
      <c r="G491" s="92"/>
      <c r="H491" s="92"/>
      <c r="I491" s="92"/>
      <c r="J491" s="92"/>
      <c r="K491" s="92"/>
      <c r="L491" s="92"/>
      <c r="M491" s="92"/>
      <c r="N491" s="92"/>
      <c r="O491" s="92"/>
      <c r="P491" s="92"/>
      <c r="Q491" s="92"/>
      <c r="R491" s="92"/>
      <c r="S491" s="92"/>
      <c r="T491" s="92"/>
      <c r="U491" s="92"/>
      <c r="V491" s="92"/>
      <c r="W491" s="92"/>
      <c r="X491" s="92"/>
      <c r="Y491" s="92"/>
      <c r="Z491" s="92"/>
      <c r="AA491" s="92"/>
      <c r="AB491" s="92"/>
      <c r="AC491" s="92"/>
      <c r="AD491" s="92"/>
      <c r="AE491" s="92"/>
      <c r="AF491" s="92"/>
      <c r="AG491" s="92"/>
      <c r="AH491" s="92"/>
      <c r="AI491" s="92"/>
      <c r="AJ491" s="92"/>
      <c r="AK491" s="92"/>
      <c r="AL491" s="92"/>
      <c r="AM491" s="92"/>
      <c r="AN491" s="92"/>
      <c r="AO491" s="92"/>
      <c r="AP491" s="92"/>
      <c r="AQ491" s="92"/>
      <c r="AR491" s="92"/>
      <c r="AS491" s="92"/>
      <c r="AT491" s="92"/>
      <c r="AU491" s="92"/>
      <c r="AV491" s="92"/>
      <c r="AW491" s="92"/>
      <c r="AX491" s="92"/>
      <c r="AY491" s="92"/>
      <c r="AZ491" s="92"/>
      <c r="BA491" s="92"/>
      <c r="BB491" s="92"/>
      <c r="BC491" s="92"/>
      <c r="BD491" s="92"/>
      <c r="BE491" s="92"/>
      <c r="BF491" s="92"/>
      <c r="BG491" s="92"/>
      <c r="BH491" s="92"/>
      <c r="BI491" s="92"/>
      <c r="BJ491" s="92"/>
      <c r="BK491" s="92"/>
      <c r="BL491" s="92"/>
      <c r="BM491" s="92"/>
      <c r="BN491" s="92"/>
      <c r="BO491" s="92"/>
      <c r="BP491" s="92"/>
      <c r="BQ491" s="92"/>
      <c r="BR491" s="92"/>
      <c r="BS491" s="92"/>
      <c r="BT491" s="92"/>
      <c r="BU491" s="92"/>
      <c r="BV491" s="92"/>
      <c r="BW491" s="92"/>
      <c r="BX491" s="92"/>
      <c r="BY491" s="92"/>
      <c r="BZ491" s="92"/>
      <c r="CA491" s="92"/>
      <c r="CB491" s="92"/>
      <c r="CC491" s="92"/>
      <c r="CD491" s="92"/>
      <c r="CE491" s="92"/>
      <c r="CF491" s="92"/>
      <c r="CG491" s="92"/>
      <c r="CH491" s="92"/>
      <c r="CI491" s="92"/>
      <c r="CJ491" s="92"/>
      <c r="CK491" s="92"/>
      <c r="CL491" s="92"/>
    </row>
    <row r="492" spans="1:90">
      <c r="A492" s="92"/>
      <c r="B492" s="188"/>
      <c r="C492" s="319"/>
      <c r="D492" s="92"/>
      <c r="E492" s="92"/>
      <c r="F492" s="92"/>
      <c r="G492" s="92"/>
      <c r="H492" s="92"/>
      <c r="I492" s="92"/>
      <c r="J492" s="92"/>
      <c r="K492" s="92"/>
      <c r="L492" s="92"/>
      <c r="M492" s="92"/>
      <c r="N492" s="92"/>
      <c r="O492" s="92"/>
      <c r="P492" s="92"/>
      <c r="Q492" s="92"/>
      <c r="R492" s="92"/>
      <c r="S492" s="92"/>
      <c r="T492" s="92"/>
      <c r="U492" s="92"/>
      <c r="V492" s="92"/>
      <c r="W492" s="92"/>
      <c r="X492" s="92"/>
      <c r="Y492" s="92"/>
      <c r="Z492" s="92"/>
      <c r="AA492" s="92"/>
      <c r="AB492" s="92"/>
      <c r="AC492" s="92"/>
      <c r="AD492" s="92"/>
      <c r="AE492" s="92"/>
      <c r="AF492" s="92"/>
      <c r="AG492" s="92"/>
      <c r="AH492" s="92"/>
      <c r="AI492" s="92"/>
      <c r="AJ492" s="92"/>
      <c r="AK492" s="92"/>
      <c r="AL492" s="92"/>
      <c r="AM492" s="92"/>
      <c r="AN492" s="92"/>
      <c r="AO492" s="92"/>
      <c r="AP492" s="92"/>
      <c r="AQ492" s="92"/>
      <c r="AR492" s="92"/>
      <c r="AS492" s="92"/>
      <c r="AT492" s="92"/>
      <c r="AU492" s="92"/>
      <c r="AV492" s="92"/>
      <c r="AW492" s="92"/>
      <c r="AX492" s="92"/>
      <c r="AY492" s="92"/>
      <c r="AZ492" s="92"/>
      <c r="BA492" s="92"/>
      <c r="BB492" s="92"/>
      <c r="BC492" s="92"/>
      <c r="BD492" s="92"/>
      <c r="BE492" s="92"/>
      <c r="BF492" s="92"/>
      <c r="BG492" s="92"/>
      <c r="BH492" s="92"/>
      <c r="BI492" s="92"/>
      <c r="BJ492" s="92"/>
      <c r="BK492" s="92"/>
      <c r="BL492" s="92"/>
      <c r="BM492" s="92"/>
      <c r="BN492" s="92"/>
      <c r="BO492" s="92"/>
      <c r="BP492" s="92"/>
      <c r="BQ492" s="92"/>
      <c r="BR492" s="92"/>
      <c r="BS492" s="92"/>
      <c r="BT492" s="92"/>
      <c r="BU492" s="92"/>
      <c r="BV492" s="92"/>
      <c r="BW492" s="92"/>
      <c r="BX492" s="92"/>
      <c r="BY492" s="92"/>
      <c r="BZ492" s="92"/>
      <c r="CA492" s="92"/>
      <c r="CB492" s="92"/>
      <c r="CC492" s="92"/>
      <c r="CD492" s="92"/>
      <c r="CE492" s="92"/>
      <c r="CF492" s="92"/>
      <c r="CG492" s="92"/>
      <c r="CH492" s="92"/>
      <c r="CI492" s="92"/>
      <c r="CJ492" s="92"/>
      <c r="CK492" s="92"/>
      <c r="CL492" s="92"/>
    </row>
    <row r="493" spans="1:90">
      <c r="A493" s="92"/>
      <c r="B493" s="188"/>
      <c r="C493" s="319"/>
      <c r="D493" s="92"/>
      <c r="E493" s="92"/>
      <c r="F493" s="92"/>
      <c r="G493" s="92"/>
      <c r="H493" s="92"/>
      <c r="I493" s="92"/>
      <c r="J493" s="92"/>
      <c r="K493" s="92"/>
      <c r="L493" s="92"/>
      <c r="M493" s="92"/>
      <c r="N493" s="92"/>
      <c r="O493" s="92"/>
      <c r="P493" s="92"/>
      <c r="Q493" s="92"/>
      <c r="R493" s="92"/>
      <c r="S493" s="92"/>
      <c r="T493" s="92"/>
      <c r="U493" s="92"/>
      <c r="V493" s="92"/>
      <c r="W493" s="92"/>
      <c r="X493" s="92"/>
      <c r="Y493" s="92"/>
      <c r="Z493" s="92"/>
      <c r="AA493" s="92"/>
      <c r="AB493" s="92"/>
      <c r="AC493" s="92"/>
      <c r="AD493" s="92"/>
      <c r="AE493" s="92"/>
      <c r="AF493" s="92"/>
      <c r="AG493" s="92"/>
      <c r="AH493" s="92"/>
      <c r="AI493" s="92"/>
      <c r="AJ493" s="92"/>
      <c r="AK493" s="92"/>
      <c r="AL493" s="92"/>
      <c r="AM493" s="92"/>
      <c r="AN493" s="92"/>
      <c r="AO493" s="92"/>
      <c r="AP493" s="92"/>
      <c r="AQ493" s="92"/>
      <c r="AR493" s="92"/>
      <c r="AS493" s="92"/>
      <c r="AT493" s="92"/>
      <c r="AU493" s="92"/>
      <c r="AV493" s="92"/>
      <c r="AW493" s="92"/>
      <c r="AX493" s="92"/>
      <c r="AY493" s="92"/>
      <c r="AZ493" s="92"/>
      <c r="BA493" s="92"/>
      <c r="BB493" s="92"/>
      <c r="BC493" s="92"/>
      <c r="BD493" s="92"/>
      <c r="BE493" s="92"/>
      <c r="BF493" s="92"/>
      <c r="BG493" s="92"/>
      <c r="BH493" s="92"/>
      <c r="BI493" s="92"/>
      <c r="BJ493" s="92"/>
      <c r="BK493" s="92"/>
      <c r="BL493" s="92"/>
      <c r="BM493" s="92"/>
      <c r="BN493" s="92"/>
      <c r="BO493" s="92"/>
      <c r="BP493" s="92"/>
      <c r="BQ493" s="92"/>
      <c r="BR493" s="92"/>
      <c r="BS493" s="92"/>
      <c r="BT493" s="92"/>
      <c r="BU493" s="92"/>
      <c r="BV493" s="92"/>
      <c r="BW493" s="92"/>
      <c r="BX493" s="92"/>
      <c r="BY493" s="92"/>
      <c r="BZ493" s="92"/>
      <c r="CA493" s="92"/>
      <c r="CB493" s="92"/>
      <c r="CC493" s="92"/>
      <c r="CD493" s="92"/>
      <c r="CE493" s="92"/>
      <c r="CF493" s="92"/>
      <c r="CG493" s="92"/>
      <c r="CH493" s="92"/>
      <c r="CI493" s="92"/>
      <c r="CJ493" s="92"/>
      <c r="CK493" s="92"/>
      <c r="CL493" s="92"/>
    </row>
    <row r="494" spans="1:90">
      <c r="A494" s="92"/>
      <c r="B494" s="188"/>
      <c r="C494" s="319"/>
      <c r="D494" s="92"/>
      <c r="E494" s="92"/>
      <c r="F494" s="92"/>
      <c r="G494" s="92"/>
      <c r="H494" s="92"/>
      <c r="I494" s="92"/>
      <c r="J494" s="92"/>
      <c r="K494" s="92"/>
      <c r="L494" s="92"/>
      <c r="M494" s="92"/>
      <c r="N494" s="92"/>
      <c r="O494" s="92"/>
      <c r="P494" s="92"/>
      <c r="Q494" s="92"/>
      <c r="R494" s="92"/>
      <c r="S494" s="92"/>
      <c r="T494" s="92"/>
      <c r="U494" s="92"/>
      <c r="V494" s="92"/>
      <c r="W494" s="92"/>
      <c r="X494" s="92"/>
      <c r="Y494" s="92"/>
      <c r="Z494" s="92"/>
      <c r="AA494" s="92"/>
      <c r="AB494" s="92"/>
      <c r="AC494" s="92"/>
      <c r="AD494" s="92"/>
      <c r="AE494" s="92"/>
      <c r="AF494" s="92"/>
      <c r="AG494" s="92"/>
      <c r="AH494" s="92"/>
      <c r="AI494" s="92"/>
      <c r="AJ494" s="92"/>
      <c r="AK494" s="92"/>
      <c r="AL494" s="92"/>
      <c r="AM494" s="92"/>
      <c r="AN494" s="92"/>
      <c r="AO494" s="92"/>
      <c r="AP494" s="92"/>
      <c r="AQ494" s="92"/>
      <c r="AR494" s="92"/>
      <c r="AS494" s="92"/>
      <c r="AT494" s="92"/>
      <c r="AU494" s="92"/>
      <c r="AV494" s="92"/>
      <c r="AW494" s="92"/>
      <c r="AX494" s="92"/>
      <c r="AY494" s="92"/>
      <c r="AZ494" s="92"/>
      <c r="BA494" s="92"/>
      <c r="BB494" s="92"/>
      <c r="BC494" s="92"/>
      <c r="BD494" s="92"/>
      <c r="BE494" s="92"/>
      <c r="BF494" s="92"/>
      <c r="BG494" s="92"/>
      <c r="BH494" s="92"/>
      <c r="BI494" s="92"/>
      <c r="BJ494" s="92"/>
      <c r="BK494" s="92"/>
      <c r="BL494" s="92"/>
      <c r="BM494" s="92"/>
      <c r="BN494" s="92"/>
      <c r="BO494" s="92"/>
      <c r="BP494" s="92"/>
      <c r="BQ494" s="92"/>
      <c r="BR494" s="92"/>
      <c r="BS494" s="92"/>
      <c r="BT494" s="92"/>
      <c r="BU494" s="92"/>
      <c r="BV494" s="92"/>
      <c r="BW494" s="92"/>
      <c r="BX494" s="92"/>
      <c r="BY494" s="92"/>
      <c r="BZ494" s="92"/>
      <c r="CA494" s="92"/>
      <c r="CB494" s="92"/>
      <c r="CC494" s="92"/>
      <c r="CD494" s="92"/>
      <c r="CE494" s="92"/>
      <c r="CF494" s="92"/>
      <c r="CG494" s="92"/>
      <c r="CH494" s="92"/>
      <c r="CI494" s="92"/>
      <c r="CJ494" s="92"/>
      <c r="CK494" s="92"/>
      <c r="CL494" s="92"/>
    </row>
    <row r="495" spans="1:90">
      <c r="A495" s="92"/>
      <c r="B495" s="188"/>
      <c r="C495" s="319"/>
      <c r="D495" s="92"/>
      <c r="E495" s="92"/>
      <c r="F495" s="92"/>
      <c r="G495" s="92"/>
      <c r="H495" s="92"/>
      <c r="I495" s="92"/>
      <c r="J495" s="92"/>
      <c r="K495" s="92"/>
      <c r="L495" s="92"/>
      <c r="M495" s="92"/>
      <c r="N495" s="92"/>
      <c r="O495" s="92"/>
      <c r="P495" s="92"/>
      <c r="Q495" s="92"/>
      <c r="R495" s="92"/>
      <c r="S495" s="92"/>
      <c r="T495" s="92"/>
      <c r="U495" s="92"/>
      <c r="V495" s="92"/>
      <c r="W495" s="92"/>
      <c r="X495" s="92"/>
      <c r="Y495" s="92"/>
      <c r="Z495" s="92"/>
      <c r="AA495" s="92"/>
      <c r="AB495" s="92"/>
      <c r="AC495" s="92"/>
      <c r="AD495" s="92"/>
      <c r="AE495" s="92"/>
      <c r="AF495" s="92"/>
      <c r="AG495" s="92"/>
      <c r="AH495" s="92"/>
      <c r="AI495" s="92"/>
      <c r="AJ495" s="92"/>
      <c r="AK495" s="92"/>
      <c r="AL495" s="92"/>
      <c r="AM495" s="92"/>
      <c r="AN495" s="92"/>
      <c r="AO495" s="92"/>
      <c r="AP495" s="92"/>
      <c r="AQ495" s="92"/>
      <c r="AR495" s="92"/>
      <c r="AS495" s="92"/>
      <c r="AT495" s="92"/>
      <c r="AU495" s="92"/>
      <c r="AV495" s="92"/>
      <c r="AW495" s="92"/>
      <c r="AX495" s="92"/>
      <c r="AY495" s="92"/>
      <c r="AZ495" s="92"/>
      <c r="BA495" s="92"/>
      <c r="BB495" s="92"/>
      <c r="BC495" s="92"/>
      <c r="BD495" s="92"/>
      <c r="BE495" s="92"/>
      <c r="BF495" s="92"/>
      <c r="BG495" s="92"/>
      <c r="BH495" s="92"/>
      <c r="BI495" s="92"/>
      <c r="BJ495" s="92"/>
      <c r="BK495" s="92"/>
      <c r="BL495" s="92"/>
      <c r="BM495" s="92"/>
      <c r="BN495" s="92"/>
      <c r="BO495" s="92"/>
      <c r="BP495" s="92"/>
      <c r="BQ495" s="92"/>
      <c r="BR495" s="92"/>
      <c r="BS495" s="92"/>
      <c r="BT495" s="92"/>
      <c r="BU495" s="92"/>
      <c r="BV495" s="92"/>
      <c r="BW495" s="92"/>
      <c r="BX495" s="92"/>
      <c r="BY495" s="92"/>
      <c r="BZ495" s="92"/>
      <c r="CA495" s="92"/>
      <c r="CB495" s="92"/>
      <c r="CC495" s="92"/>
      <c r="CD495" s="92"/>
      <c r="CE495" s="92"/>
      <c r="CF495" s="92"/>
      <c r="CG495" s="92"/>
      <c r="CH495" s="92"/>
      <c r="CI495" s="92"/>
      <c r="CJ495" s="92"/>
      <c r="CK495" s="92"/>
      <c r="CL495" s="92"/>
    </row>
    <row r="496" spans="1:90">
      <c r="A496" s="92"/>
      <c r="B496" s="188"/>
      <c r="C496" s="319"/>
      <c r="D496" s="92"/>
      <c r="E496" s="92"/>
      <c r="F496" s="92"/>
      <c r="G496" s="92"/>
      <c r="H496" s="92"/>
      <c r="I496" s="92"/>
      <c r="J496" s="92"/>
      <c r="K496" s="92"/>
      <c r="L496" s="92"/>
      <c r="M496" s="92"/>
      <c r="N496" s="92"/>
      <c r="O496" s="92"/>
      <c r="P496" s="92"/>
      <c r="Q496" s="92"/>
      <c r="R496" s="92"/>
      <c r="S496" s="92"/>
      <c r="T496" s="92"/>
      <c r="U496" s="92"/>
      <c r="V496" s="92"/>
      <c r="W496" s="92"/>
      <c r="X496" s="92"/>
      <c r="Y496" s="92"/>
      <c r="Z496" s="92"/>
      <c r="AA496" s="92"/>
      <c r="AB496" s="92"/>
      <c r="AC496" s="92"/>
      <c r="AD496" s="92"/>
      <c r="AE496" s="92"/>
      <c r="AF496" s="92"/>
      <c r="AG496" s="92"/>
      <c r="AH496" s="92"/>
      <c r="AI496" s="92"/>
      <c r="AJ496" s="92"/>
      <c r="AK496" s="92"/>
      <c r="AL496" s="92"/>
      <c r="AM496" s="92"/>
      <c r="AN496" s="92"/>
      <c r="AO496" s="92"/>
      <c r="AP496" s="92"/>
      <c r="AQ496" s="92"/>
      <c r="AR496" s="92"/>
      <c r="AS496" s="92"/>
      <c r="AT496" s="92"/>
      <c r="AU496" s="92"/>
      <c r="AV496" s="92"/>
      <c r="AW496" s="92"/>
      <c r="AX496" s="92"/>
      <c r="AY496" s="92"/>
      <c r="AZ496" s="92"/>
      <c r="BA496" s="92"/>
      <c r="BB496" s="92"/>
      <c r="BC496" s="92"/>
      <c r="BD496" s="92"/>
      <c r="BE496" s="92"/>
      <c r="BF496" s="92"/>
      <c r="BG496" s="92"/>
      <c r="BH496" s="92"/>
      <c r="BI496" s="92"/>
      <c r="BJ496" s="92"/>
      <c r="BK496" s="92"/>
      <c r="BL496" s="92"/>
      <c r="BM496" s="92"/>
      <c r="BN496" s="92"/>
      <c r="BO496" s="92"/>
      <c r="BP496" s="92"/>
      <c r="BQ496" s="92"/>
      <c r="BR496" s="92"/>
      <c r="BS496" s="92"/>
      <c r="BT496" s="92"/>
      <c r="BU496" s="92"/>
      <c r="BV496" s="92"/>
      <c r="BW496" s="92"/>
      <c r="BX496" s="92"/>
      <c r="BY496" s="92"/>
      <c r="BZ496" s="92"/>
      <c r="CA496" s="92"/>
      <c r="CB496" s="92"/>
      <c r="CC496" s="92"/>
      <c r="CD496" s="92"/>
      <c r="CE496" s="92"/>
      <c r="CF496" s="92"/>
      <c r="CG496" s="92"/>
      <c r="CH496" s="92"/>
      <c r="CI496" s="92"/>
      <c r="CJ496" s="92"/>
      <c r="CK496" s="92"/>
      <c r="CL496" s="92"/>
    </row>
    <row r="497" spans="1:90">
      <c r="A497" s="92"/>
      <c r="B497" s="188"/>
      <c r="C497" s="319"/>
      <c r="D497" s="92"/>
      <c r="E497" s="92"/>
      <c r="F497" s="92"/>
      <c r="G497" s="92"/>
      <c r="H497" s="92"/>
      <c r="I497" s="92"/>
      <c r="J497" s="92"/>
      <c r="K497" s="92"/>
      <c r="L497" s="92"/>
      <c r="M497" s="92"/>
      <c r="N497" s="92"/>
      <c r="O497" s="92"/>
      <c r="P497" s="92"/>
      <c r="Q497" s="92"/>
      <c r="R497" s="92"/>
      <c r="S497" s="92"/>
      <c r="T497" s="92"/>
      <c r="U497" s="92"/>
      <c r="V497" s="92"/>
      <c r="W497" s="92"/>
      <c r="X497" s="92"/>
      <c r="Y497" s="92"/>
      <c r="Z497" s="92"/>
      <c r="AA497" s="92"/>
      <c r="AB497" s="92"/>
      <c r="AC497" s="92"/>
      <c r="AD497" s="92"/>
      <c r="AE497" s="92"/>
      <c r="AF497" s="92"/>
      <c r="AG497" s="92"/>
      <c r="AH497" s="92"/>
      <c r="AI497" s="92"/>
      <c r="AJ497" s="92"/>
      <c r="AK497" s="92"/>
      <c r="AL497" s="92"/>
      <c r="AM497" s="92"/>
      <c r="AN497" s="92"/>
      <c r="AO497" s="92"/>
      <c r="AP497" s="92"/>
      <c r="AQ497" s="92"/>
      <c r="AR497" s="92"/>
      <c r="AS497" s="92"/>
      <c r="AT497" s="92"/>
      <c r="AU497" s="92"/>
      <c r="AV497" s="92"/>
      <c r="AW497" s="92"/>
      <c r="AX497" s="92"/>
      <c r="AY497" s="92"/>
      <c r="AZ497" s="92"/>
      <c r="BA497" s="92"/>
      <c r="BB497" s="92"/>
      <c r="BC497" s="92"/>
      <c r="BD497" s="92"/>
      <c r="BE497" s="92"/>
      <c r="BF497" s="92"/>
      <c r="BG497" s="92"/>
      <c r="BH497" s="92"/>
      <c r="BI497" s="92"/>
      <c r="BJ497" s="92"/>
      <c r="BK497" s="92"/>
      <c r="BL497" s="92"/>
      <c r="BM497" s="92"/>
      <c r="BN497" s="92"/>
      <c r="BO497" s="92"/>
      <c r="BP497" s="92"/>
      <c r="BQ497" s="92"/>
      <c r="BR497" s="92"/>
      <c r="BS497" s="92"/>
      <c r="BT497" s="92"/>
      <c r="BU497" s="92"/>
      <c r="BV497" s="92"/>
      <c r="BW497" s="92"/>
      <c r="BX497" s="92"/>
      <c r="BY497" s="92"/>
      <c r="BZ497" s="92"/>
      <c r="CA497" s="92"/>
      <c r="CB497" s="92"/>
      <c r="CC497" s="92"/>
      <c r="CD497" s="92"/>
      <c r="CE497" s="92"/>
      <c r="CF497" s="92"/>
      <c r="CG497" s="92"/>
      <c r="CH497" s="92"/>
      <c r="CI497" s="92"/>
      <c r="CJ497" s="92"/>
      <c r="CK497" s="92"/>
      <c r="CL497" s="92"/>
    </row>
    <row r="498" spans="1:90">
      <c r="A498" s="92"/>
      <c r="B498" s="188"/>
      <c r="C498" s="319"/>
      <c r="D498" s="92"/>
      <c r="E498" s="92"/>
      <c r="F498" s="92"/>
      <c r="G498" s="92"/>
      <c r="H498" s="92"/>
      <c r="I498" s="92"/>
      <c r="J498" s="92"/>
      <c r="K498" s="92"/>
      <c r="L498" s="92"/>
      <c r="M498" s="92"/>
      <c r="N498" s="92"/>
      <c r="O498" s="92"/>
      <c r="P498" s="92"/>
      <c r="Q498" s="92"/>
      <c r="R498" s="92"/>
      <c r="S498" s="92"/>
      <c r="T498" s="92"/>
      <c r="U498" s="92"/>
      <c r="V498" s="92"/>
      <c r="W498" s="92"/>
      <c r="X498" s="92"/>
      <c r="Y498" s="92"/>
      <c r="Z498" s="92"/>
      <c r="AA498" s="92"/>
      <c r="AB498" s="92"/>
      <c r="AC498" s="92"/>
      <c r="AD498" s="92"/>
      <c r="AE498" s="92"/>
      <c r="AF498" s="92"/>
      <c r="AG498" s="92"/>
      <c r="AH498" s="92"/>
      <c r="AI498" s="92"/>
      <c r="AJ498" s="92"/>
      <c r="AK498" s="92"/>
      <c r="AL498" s="92"/>
      <c r="AM498" s="92"/>
      <c r="AN498" s="92"/>
      <c r="AO498" s="92"/>
      <c r="AP498" s="92"/>
      <c r="AQ498" s="92"/>
      <c r="AR498" s="92"/>
      <c r="AS498" s="92"/>
      <c r="AT498" s="92"/>
      <c r="AU498" s="92"/>
      <c r="AV498" s="92"/>
      <c r="AW498" s="92"/>
      <c r="AX498" s="92"/>
      <c r="AY498" s="92"/>
      <c r="AZ498" s="92"/>
      <c r="BA498" s="92"/>
      <c r="BB498" s="92"/>
      <c r="BC498" s="92"/>
      <c r="BD498" s="92"/>
      <c r="BE498" s="92"/>
      <c r="BF498" s="92"/>
      <c r="BG498" s="92"/>
      <c r="BH498" s="92"/>
      <c r="BI498" s="92"/>
      <c r="BJ498" s="92"/>
      <c r="BK498" s="92"/>
      <c r="BL498" s="92"/>
      <c r="BM498" s="92"/>
      <c r="BN498" s="92"/>
      <c r="BO498" s="92"/>
      <c r="BP498" s="92"/>
      <c r="BQ498" s="92"/>
      <c r="BR498" s="92"/>
      <c r="BS498" s="92"/>
      <c r="BT498" s="92"/>
      <c r="BU498" s="92"/>
      <c r="BV498" s="92"/>
      <c r="BW498" s="92"/>
      <c r="BX498" s="92"/>
      <c r="BY498" s="92"/>
      <c r="BZ498" s="92"/>
      <c r="CA498" s="92"/>
      <c r="CB498" s="92"/>
      <c r="CC498" s="92"/>
      <c r="CD498" s="92"/>
      <c r="CE498" s="92"/>
      <c r="CF498" s="92"/>
      <c r="CG498" s="92"/>
      <c r="CH498" s="92"/>
      <c r="CI498" s="92"/>
      <c r="CJ498" s="92"/>
      <c r="CK498" s="92"/>
      <c r="CL498" s="92"/>
    </row>
    <row r="499" spans="1:90">
      <c r="A499" s="92"/>
      <c r="B499" s="188"/>
      <c r="C499" s="319"/>
      <c r="D499" s="92"/>
      <c r="E499" s="92"/>
      <c r="F499" s="92"/>
      <c r="G499" s="92"/>
      <c r="H499" s="92"/>
      <c r="I499" s="92"/>
      <c r="J499" s="92"/>
      <c r="K499" s="92"/>
      <c r="L499" s="92"/>
      <c r="M499" s="92"/>
      <c r="N499" s="92"/>
      <c r="O499" s="92"/>
      <c r="P499" s="92"/>
      <c r="Q499" s="92"/>
      <c r="R499" s="92"/>
      <c r="S499" s="92"/>
      <c r="T499" s="92"/>
      <c r="U499" s="92"/>
      <c r="V499" s="92"/>
      <c r="W499" s="92"/>
      <c r="X499" s="92"/>
      <c r="Y499" s="92"/>
      <c r="Z499" s="92"/>
      <c r="AA499" s="92"/>
      <c r="AB499" s="92"/>
      <c r="AC499" s="92"/>
      <c r="AD499" s="92"/>
      <c r="AE499" s="92"/>
      <c r="AF499" s="92"/>
      <c r="AG499" s="92"/>
      <c r="AH499" s="92"/>
      <c r="AI499" s="92"/>
      <c r="AJ499" s="92"/>
      <c r="AK499" s="92"/>
      <c r="AL499" s="92"/>
      <c r="AM499" s="92"/>
      <c r="AN499" s="92"/>
      <c r="AO499" s="92"/>
      <c r="AP499" s="92"/>
      <c r="AQ499" s="92"/>
      <c r="AR499" s="92"/>
      <c r="AS499" s="92"/>
      <c r="AT499" s="92"/>
      <c r="AU499" s="92"/>
      <c r="AV499" s="92"/>
      <c r="AW499" s="92"/>
      <c r="AX499" s="92"/>
      <c r="AY499" s="92"/>
      <c r="AZ499" s="92"/>
      <c r="BA499" s="92"/>
      <c r="BB499" s="92"/>
      <c r="BC499" s="92"/>
      <c r="BD499" s="92"/>
      <c r="BE499" s="92"/>
      <c r="BF499" s="92"/>
      <c r="BG499" s="92"/>
      <c r="BH499" s="92"/>
      <c r="BI499" s="92"/>
      <c r="BJ499" s="92"/>
      <c r="BK499" s="92"/>
      <c r="BL499" s="92"/>
      <c r="BM499" s="92"/>
      <c r="BN499" s="92"/>
      <c r="BO499" s="92"/>
      <c r="BP499" s="92"/>
      <c r="BQ499" s="92"/>
      <c r="BR499" s="92"/>
      <c r="BS499" s="92"/>
      <c r="BT499" s="92"/>
      <c r="BU499" s="92"/>
      <c r="BV499" s="92"/>
      <c r="BW499" s="92"/>
      <c r="BX499" s="92"/>
      <c r="BY499" s="92"/>
      <c r="BZ499" s="92"/>
      <c r="CA499" s="92"/>
      <c r="CB499" s="92"/>
      <c r="CC499" s="92"/>
      <c r="CD499" s="92"/>
      <c r="CE499" s="92"/>
      <c r="CF499" s="92"/>
      <c r="CG499" s="92"/>
      <c r="CH499" s="92"/>
      <c r="CI499" s="92"/>
      <c r="CJ499" s="92"/>
      <c r="CK499" s="92"/>
      <c r="CL499" s="92"/>
    </row>
    <row r="500" spans="1:90">
      <c r="A500" s="92"/>
      <c r="B500" s="188"/>
      <c r="C500" s="319"/>
      <c r="D500" s="92"/>
      <c r="E500" s="92"/>
      <c r="F500" s="92"/>
      <c r="G500" s="92"/>
      <c r="H500" s="92"/>
      <c r="I500" s="92"/>
      <c r="J500" s="92"/>
      <c r="K500" s="92"/>
      <c r="L500" s="92"/>
      <c r="M500" s="92"/>
      <c r="N500" s="92"/>
      <c r="O500" s="92"/>
      <c r="P500" s="92"/>
      <c r="Q500" s="92"/>
      <c r="R500" s="92"/>
      <c r="S500" s="92"/>
      <c r="T500" s="92"/>
      <c r="U500" s="92"/>
      <c r="V500" s="92"/>
      <c r="W500" s="92"/>
      <c r="X500" s="92"/>
      <c r="Y500" s="92"/>
      <c r="Z500" s="92"/>
      <c r="AA500" s="92"/>
      <c r="AB500" s="92"/>
      <c r="AC500" s="92"/>
      <c r="AD500" s="92"/>
      <c r="AE500" s="92"/>
      <c r="AF500" s="92"/>
      <c r="AG500" s="92"/>
      <c r="AH500" s="92"/>
      <c r="AI500" s="92"/>
      <c r="AJ500" s="92"/>
      <c r="AK500" s="92"/>
      <c r="AL500" s="92"/>
      <c r="AM500" s="92"/>
      <c r="AN500" s="92"/>
      <c r="AO500" s="92"/>
      <c r="AP500" s="92"/>
      <c r="AQ500" s="92"/>
      <c r="AR500" s="92"/>
      <c r="AS500" s="92"/>
      <c r="AT500" s="92"/>
      <c r="AU500" s="92"/>
      <c r="AV500" s="92"/>
      <c r="AW500" s="92"/>
      <c r="AX500" s="92"/>
      <c r="AY500" s="92"/>
      <c r="AZ500" s="92"/>
      <c r="BA500" s="92"/>
      <c r="BB500" s="92"/>
      <c r="BC500" s="92"/>
      <c r="BD500" s="92"/>
      <c r="BE500" s="92"/>
      <c r="BF500" s="92"/>
      <c r="BG500" s="92"/>
      <c r="BH500" s="92"/>
      <c r="BI500" s="92"/>
      <c r="BJ500" s="92"/>
      <c r="BK500" s="92"/>
      <c r="BL500" s="92"/>
      <c r="BM500" s="92"/>
      <c r="BN500" s="92"/>
      <c r="BO500" s="92"/>
      <c r="BP500" s="92"/>
      <c r="BQ500" s="92"/>
      <c r="BR500" s="92"/>
      <c r="BS500" s="92"/>
      <c r="BT500" s="92"/>
      <c r="BU500" s="92"/>
      <c r="BV500" s="92"/>
      <c r="BW500" s="92"/>
      <c r="BX500" s="92"/>
      <c r="BY500" s="92"/>
      <c r="BZ500" s="92"/>
      <c r="CA500" s="92"/>
      <c r="CB500" s="92"/>
      <c r="CC500" s="92"/>
      <c r="CD500" s="92"/>
      <c r="CE500" s="92"/>
      <c r="CF500" s="92"/>
      <c r="CG500" s="92"/>
      <c r="CH500" s="92"/>
      <c r="CI500" s="92"/>
      <c r="CJ500" s="92"/>
      <c r="CK500" s="92"/>
      <c r="CL500" s="92"/>
    </row>
    <row r="501" spans="1:90">
      <c r="A501" s="92"/>
      <c r="B501" s="188"/>
      <c r="C501" s="319"/>
      <c r="D501" s="92"/>
      <c r="E501" s="92"/>
      <c r="F501" s="92"/>
      <c r="G501" s="92"/>
      <c r="H501" s="92"/>
      <c r="I501" s="92"/>
      <c r="J501" s="92"/>
      <c r="K501" s="92"/>
      <c r="L501" s="92"/>
      <c r="M501" s="92"/>
      <c r="N501" s="92"/>
      <c r="O501" s="92"/>
      <c r="P501" s="92"/>
      <c r="Q501" s="92"/>
      <c r="R501" s="92"/>
      <c r="S501" s="92"/>
      <c r="T501" s="92"/>
      <c r="U501" s="92"/>
      <c r="V501" s="92"/>
      <c r="W501" s="92"/>
      <c r="X501" s="92"/>
      <c r="Y501" s="92"/>
      <c r="Z501" s="92"/>
      <c r="AA501" s="92"/>
      <c r="AB501" s="92"/>
      <c r="AC501" s="92"/>
      <c r="AD501" s="92"/>
      <c r="AE501" s="92"/>
      <c r="AF501" s="92"/>
      <c r="AG501" s="92"/>
      <c r="AH501" s="92"/>
      <c r="AI501" s="92"/>
      <c r="AJ501" s="92"/>
      <c r="AK501" s="92"/>
      <c r="AL501" s="92"/>
      <c r="AM501" s="92"/>
      <c r="AN501" s="92"/>
      <c r="AO501" s="92"/>
      <c r="AP501" s="92"/>
      <c r="AQ501" s="92"/>
      <c r="AR501" s="92"/>
      <c r="AS501" s="92"/>
      <c r="AT501" s="92"/>
      <c r="AU501" s="92"/>
      <c r="AV501" s="92"/>
      <c r="AW501" s="92"/>
      <c r="AX501" s="92"/>
      <c r="AY501" s="92"/>
      <c r="AZ501" s="92"/>
      <c r="BA501" s="92"/>
      <c r="BB501" s="92"/>
      <c r="BC501" s="92"/>
      <c r="BD501" s="92"/>
      <c r="BE501" s="92"/>
      <c r="BF501" s="92"/>
      <c r="BG501" s="92"/>
      <c r="BH501" s="92"/>
      <c r="BI501" s="92"/>
      <c r="BJ501" s="92"/>
      <c r="BK501" s="92"/>
      <c r="BL501" s="92"/>
      <c r="BM501" s="92"/>
      <c r="BN501" s="92"/>
      <c r="BO501" s="92"/>
      <c r="BP501" s="92"/>
      <c r="BQ501" s="92"/>
      <c r="BR501" s="92"/>
      <c r="BS501" s="92"/>
      <c r="BT501" s="92"/>
      <c r="BU501" s="92"/>
      <c r="BV501" s="92"/>
      <c r="BW501" s="92"/>
      <c r="BX501" s="92"/>
      <c r="BY501" s="92"/>
      <c r="BZ501" s="92"/>
      <c r="CA501" s="92"/>
      <c r="CB501" s="92"/>
      <c r="CC501" s="92"/>
      <c r="CD501" s="92"/>
      <c r="CE501" s="92"/>
      <c r="CF501" s="92"/>
      <c r="CG501" s="92"/>
      <c r="CH501" s="92"/>
      <c r="CI501" s="92"/>
      <c r="CJ501" s="92"/>
      <c r="CK501" s="92"/>
      <c r="CL501" s="92"/>
    </row>
    <row r="502" spans="1:90">
      <c r="A502" s="92"/>
      <c r="B502" s="188"/>
      <c r="C502" s="319"/>
      <c r="D502" s="92"/>
      <c r="E502" s="92"/>
      <c r="F502" s="92"/>
      <c r="G502" s="92"/>
      <c r="H502" s="92"/>
      <c r="I502" s="92"/>
      <c r="J502" s="92"/>
      <c r="K502" s="92"/>
      <c r="L502" s="92"/>
      <c r="M502" s="92"/>
      <c r="N502" s="92"/>
      <c r="O502" s="92"/>
      <c r="P502" s="92"/>
      <c r="Q502" s="92"/>
      <c r="R502" s="92"/>
      <c r="S502" s="92"/>
      <c r="T502" s="92"/>
      <c r="U502" s="92"/>
      <c r="V502" s="92"/>
      <c r="W502" s="92"/>
      <c r="X502" s="92"/>
      <c r="Y502" s="92"/>
      <c r="Z502" s="92"/>
      <c r="AA502" s="92"/>
      <c r="AB502" s="92"/>
      <c r="AC502" s="92"/>
      <c r="AD502" s="92"/>
      <c r="AE502" s="92"/>
      <c r="AF502" s="92"/>
      <c r="AG502" s="92"/>
      <c r="AH502" s="92"/>
      <c r="AI502" s="92"/>
      <c r="AJ502" s="92"/>
      <c r="AK502" s="92"/>
      <c r="AL502" s="92"/>
      <c r="AM502" s="92"/>
      <c r="AN502" s="92"/>
      <c r="AO502" s="92"/>
      <c r="AP502" s="92"/>
      <c r="AQ502" s="92"/>
      <c r="AR502" s="92"/>
      <c r="AS502" s="92"/>
      <c r="AT502" s="92"/>
      <c r="AU502" s="92"/>
      <c r="AV502" s="92"/>
      <c r="AW502" s="92"/>
      <c r="AX502" s="92"/>
      <c r="AY502" s="92"/>
      <c r="AZ502" s="92"/>
      <c r="BA502" s="92"/>
      <c r="BB502" s="92"/>
      <c r="BC502" s="92"/>
      <c r="BD502" s="92"/>
      <c r="BE502" s="92"/>
      <c r="BF502" s="92"/>
      <c r="BG502" s="92"/>
      <c r="BH502" s="92"/>
      <c r="BI502" s="92"/>
      <c r="BJ502" s="92"/>
      <c r="BK502" s="92"/>
      <c r="BL502" s="92"/>
      <c r="BM502" s="92"/>
      <c r="BN502" s="92"/>
      <c r="BO502" s="92"/>
      <c r="BP502" s="92"/>
      <c r="BQ502" s="92"/>
      <c r="BR502" s="92"/>
      <c r="BS502" s="92"/>
      <c r="BT502" s="92"/>
      <c r="BU502" s="92"/>
      <c r="BV502" s="92"/>
      <c r="BW502" s="92"/>
      <c r="BX502" s="92"/>
      <c r="BY502" s="92"/>
      <c r="BZ502" s="92"/>
      <c r="CA502" s="92"/>
      <c r="CB502" s="92"/>
      <c r="CC502" s="92"/>
      <c r="CD502" s="92"/>
      <c r="CE502" s="92"/>
      <c r="CF502" s="92"/>
      <c r="CG502" s="92"/>
      <c r="CH502" s="92"/>
      <c r="CI502" s="92"/>
      <c r="CJ502" s="92"/>
      <c r="CK502" s="92"/>
      <c r="CL502" s="92"/>
    </row>
    <row r="503" spans="1:90">
      <c r="A503" s="92"/>
      <c r="B503" s="188"/>
      <c r="C503" s="319"/>
      <c r="D503" s="92"/>
      <c r="E503" s="92"/>
      <c r="F503" s="92"/>
      <c r="G503" s="92"/>
      <c r="H503" s="92"/>
      <c r="I503" s="92"/>
      <c r="J503" s="92"/>
      <c r="K503" s="92"/>
      <c r="L503" s="92"/>
      <c r="M503" s="92"/>
      <c r="N503" s="92"/>
      <c r="O503" s="92"/>
      <c r="P503" s="92"/>
      <c r="Q503" s="92"/>
      <c r="R503" s="92"/>
      <c r="S503" s="92"/>
      <c r="T503" s="92"/>
      <c r="U503" s="92"/>
      <c r="V503" s="92"/>
      <c r="W503" s="92"/>
      <c r="X503" s="92"/>
      <c r="Y503" s="92"/>
      <c r="Z503" s="92"/>
      <c r="AA503" s="92"/>
      <c r="AB503" s="92"/>
      <c r="AC503" s="92"/>
      <c r="AD503" s="92"/>
      <c r="AE503" s="92"/>
      <c r="AF503" s="92"/>
      <c r="AG503" s="92"/>
      <c r="AH503" s="92"/>
      <c r="AI503" s="92"/>
      <c r="AJ503" s="92"/>
      <c r="AK503" s="92"/>
      <c r="AL503" s="92"/>
      <c r="AM503" s="92"/>
      <c r="AN503" s="92"/>
      <c r="AO503" s="92"/>
      <c r="AP503" s="92"/>
      <c r="AQ503" s="92"/>
      <c r="AR503" s="92"/>
      <c r="AS503" s="92"/>
      <c r="AT503" s="92"/>
      <c r="AU503" s="92"/>
      <c r="AV503" s="92"/>
      <c r="AW503" s="92"/>
      <c r="AX503" s="92"/>
      <c r="AY503" s="92"/>
      <c r="AZ503" s="92"/>
      <c r="BA503" s="92"/>
      <c r="BB503" s="92"/>
      <c r="BC503" s="92"/>
      <c r="BD503" s="92"/>
      <c r="BE503" s="92"/>
      <c r="BF503" s="92"/>
      <c r="BG503" s="92"/>
      <c r="BH503" s="92"/>
      <c r="BI503" s="92"/>
      <c r="BJ503" s="92"/>
      <c r="BK503" s="92"/>
      <c r="BL503" s="92"/>
      <c r="BM503" s="92"/>
      <c r="BN503" s="92"/>
      <c r="BO503" s="92"/>
      <c r="BP503" s="92"/>
      <c r="BQ503" s="92"/>
      <c r="BR503" s="92"/>
      <c r="BS503" s="92"/>
      <c r="BT503" s="92"/>
      <c r="BU503" s="92"/>
      <c r="BV503" s="92"/>
      <c r="BW503" s="92"/>
      <c r="BX503" s="92"/>
      <c r="BY503" s="92"/>
      <c r="BZ503" s="92"/>
      <c r="CA503" s="92"/>
      <c r="CB503" s="92"/>
      <c r="CC503" s="92"/>
      <c r="CD503" s="92"/>
      <c r="CE503" s="92"/>
      <c r="CF503" s="92"/>
      <c r="CG503" s="92"/>
      <c r="CH503" s="92"/>
      <c r="CI503" s="92"/>
      <c r="CJ503" s="92"/>
      <c r="CK503" s="92"/>
      <c r="CL503" s="92"/>
    </row>
    <row r="504" spans="1:90">
      <c r="A504" s="92"/>
      <c r="B504" s="188"/>
      <c r="C504" s="319"/>
      <c r="D504" s="92"/>
      <c r="E504" s="92"/>
      <c r="F504" s="92"/>
      <c r="G504" s="92"/>
      <c r="H504" s="92"/>
      <c r="I504" s="92"/>
      <c r="J504" s="92"/>
      <c r="K504" s="92"/>
      <c r="L504" s="92"/>
      <c r="M504" s="92"/>
      <c r="N504" s="92"/>
      <c r="O504" s="92"/>
      <c r="P504" s="92"/>
      <c r="Q504" s="92"/>
      <c r="R504" s="92"/>
      <c r="S504" s="92"/>
      <c r="T504" s="92"/>
      <c r="U504" s="92"/>
      <c r="V504" s="92"/>
      <c r="W504" s="92"/>
      <c r="X504" s="92"/>
      <c r="Y504" s="92"/>
      <c r="Z504" s="92"/>
      <c r="AA504" s="92"/>
      <c r="AB504" s="92"/>
      <c r="AC504" s="92"/>
      <c r="AD504" s="92"/>
      <c r="AE504" s="92"/>
      <c r="AF504" s="92"/>
      <c r="AG504" s="92"/>
      <c r="AH504" s="92"/>
      <c r="AI504" s="92"/>
      <c r="AJ504" s="92"/>
      <c r="AK504" s="92"/>
      <c r="AL504" s="92"/>
      <c r="AM504" s="92"/>
      <c r="AN504" s="92"/>
      <c r="AO504" s="92"/>
      <c r="AP504" s="92"/>
      <c r="AQ504" s="92"/>
      <c r="AR504" s="92"/>
      <c r="AS504" s="92"/>
      <c r="AT504" s="92"/>
      <c r="AU504" s="92"/>
      <c r="AV504" s="92"/>
      <c r="AW504" s="92"/>
      <c r="AX504" s="92"/>
      <c r="AY504" s="92"/>
      <c r="AZ504" s="92"/>
      <c r="BA504" s="92"/>
      <c r="BB504" s="92"/>
      <c r="BC504" s="92"/>
      <c r="BD504" s="92"/>
      <c r="BE504" s="92"/>
      <c r="BF504" s="92"/>
      <c r="BG504" s="92"/>
      <c r="BH504" s="92"/>
      <c r="BI504" s="92"/>
      <c r="BJ504" s="92"/>
      <c r="BK504" s="92"/>
      <c r="BL504" s="92"/>
      <c r="BM504" s="92"/>
      <c r="BN504" s="92"/>
      <c r="BO504" s="92"/>
      <c r="BP504" s="92"/>
      <c r="BQ504" s="92"/>
      <c r="BR504" s="92"/>
      <c r="BS504" s="92"/>
      <c r="BT504" s="92"/>
      <c r="BU504" s="92"/>
      <c r="BV504" s="92"/>
      <c r="BW504" s="92"/>
      <c r="BX504" s="92"/>
      <c r="BY504" s="92"/>
      <c r="BZ504" s="92"/>
      <c r="CA504" s="92"/>
      <c r="CB504" s="92"/>
      <c r="CC504" s="92"/>
      <c r="CD504" s="92"/>
      <c r="CE504" s="92"/>
      <c r="CF504" s="92"/>
      <c r="CG504" s="92"/>
      <c r="CH504" s="92"/>
      <c r="CI504" s="92"/>
      <c r="CJ504" s="92"/>
      <c r="CK504" s="92"/>
      <c r="CL504" s="92"/>
    </row>
    <row r="505" spans="1:90">
      <c r="A505" s="92"/>
      <c r="B505" s="188"/>
      <c r="C505" s="319"/>
      <c r="D505" s="92"/>
      <c r="E505" s="92"/>
      <c r="F505" s="92"/>
      <c r="G505" s="92"/>
      <c r="H505" s="92"/>
      <c r="I505" s="92"/>
      <c r="J505" s="92"/>
      <c r="K505" s="92"/>
      <c r="L505" s="92"/>
      <c r="M505" s="92"/>
      <c r="N505" s="92"/>
      <c r="O505" s="92"/>
      <c r="P505" s="92"/>
      <c r="Q505" s="92"/>
      <c r="R505" s="92"/>
      <c r="S505" s="92"/>
      <c r="T505" s="92"/>
      <c r="U505" s="92"/>
      <c r="V505" s="92"/>
      <c r="W505" s="92"/>
      <c r="X505" s="92"/>
      <c r="Y505" s="92"/>
      <c r="Z505" s="92"/>
      <c r="AA505" s="92"/>
      <c r="AB505" s="92"/>
      <c r="AC505" s="92"/>
      <c r="AD505" s="92"/>
      <c r="AE505" s="92"/>
      <c r="AF505" s="92"/>
      <c r="AG505" s="92"/>
      <c r="AH505" s="92"/>
      <c r="AI505" s="92"/>
      <c r="AJ505" s="92"/>
      <c r="AK505" s="92"/>
      <c r="AL505" s="92"/>
      <c r="AM505" s="92"/>
      <c r="AN505" s="92"/>
      <c r="AO505" s="92"/>
      <c r="AP505" s="92"/>
      <c r="AQ505" s="92"/>
      <c r="AR505" s="92"/>
      <c r="AS505" s="92"/>
      <c r="AT505" s="92"/>
      <c r="AU505" s="92"/>
      <c r="AV505" s="92"/>
      <c r="AW505" s="92"/>
      <c r="AX505" s="92"/>
      <c r="AY505" s="92"/>
      <c r="AZ505" s="92"/>
      <c r="BA505" s="92"/>
      <c r="BB505" s="92"/>
      <c r="BC505" s="92"/>
      <c r="BD505" s="92"/>
      <c r="BE505" s="92"/>
      <c r="BF505" s="92"/>
      <c r="BG505" s="92"/>
      <c r="BH505" s="92"/>
      <c r="BI505" s="92"/>
      <c r="BJ505" s="92"/>
      <c r="BK505" s="92"/>
      <c r="BL505" s="92"/>
      <c r="BM505" s="92"/>
      <c r="BN505" s="92"/>
      <c r="BO505" s="92"/>
      <c r="BP505" s="92"/>
      <c r="BQ505" s="92"/>
      <c r="BR505" s="92"/>
      <c r="BS505" s="92"/>
      <c r="BT505" s="92"/>
      <c r="BU505" s="92"/>
      <c r="BV505" s="92"/>
      <c r="BW505" s="92"/>
      <c r="BX505" s="92"/>
      <c r="BY505" s="92"/>
      <c r="BZ505" s="92"/>
      <c r="CA505" s="92"/>
      <c r="CB505" s="92"/>
      <c r="CC505" s="92"/>
      <c r="CD505" s="92"/>
      <c r="CE505" s="92"/>
      <c r="CF505" s="92"/>
      <c r="CG505" s="92"/>
      <c r="CH505" s="92"/>
      <c r="CI505" s="92"/>
      <c r="CJ505" s="92"/>
      <c r="CK505" s="92"/>
      <c r="CL505" s="92"/>
    </row>
    <row r="506" spans="1:90">
      <c r="A506" s="92"/>
      <c r="B506" s="188"/>
      <c r="C506" s="319"/>
      <c r="D506" s="92"/>
      <c r="E506" s="92"/>
      <c r="F506" s="92"/>
      <c r="G506" s="92"/>
      <c r="H506" s="92"/>
      <c r="I506" s="92"/>
      <c r="J506" s="92"/>
      <c r="K506" s="92"/>
      <c r="L506" s="92"/>
      <c r="M506" s="92"/>
      <c r="N506" s="92"/>
      <c r="O506" s="92"/>
      <c r="P506" s="92"/>
      <c r="Q506" s="92"/>
      <c r="R506" s="92"/>
      <c r="S506" s="92"/>
      <c r="T506" s="92"/>
      <c r="U506" s="92"/>
      <c r="V506" s="92"/>
      <c r="W506" s="92"/>
      <c r="X506" s="92"/>
      <c r="Y506" s="92"/>
      <c r="Z506" s="92"/>
      <c r="AA506" s="92"/>
      <c r="AB506" s="92"/>
      <c r="AC506" s="92"/>
      <c r="AD506" s="92"/>
      <c r="AE506" s="92"/>
      <c r="AF506" s="92"/>
      <c r="AG506" s="92"/>
      <c r="AH506" s="92"/>
      <c r="AI506" s="92"/>
      <c r="AJ506" s="92"/>
      <c r="AK506" s="92"/>
      <c r="AL506" s="92"/>
      <c r="AM506" s="92"/>
      <c r="AN506" s="92"/>
      <c r="AO506" s="92"/>
      <c r="AP506" s="92"/>
      <c r="AQ506" s="92"/>
      <c r="AR506" s="92"/>
      <c r="AS506" s="92"/>
      <c r="AT506" s="92"/>
      <c r="AU506" s="92"/>
      <c r="AV506" s="92"/>
      <c r="AW506" s="92"/>
      <c r="AX506" s="92"/>
      <c r="AY506" s="92"/>
      <c r="AZ506" s="92"/>
      <c r="BA506" s="92"/>
      <c r="BB506" s="92"/>
      <c r="BC506" s="92"/>
      <c r="BD506" s="92"/>
      <c r="BE506" s="92"/>
      <c r="BF506" s="92"/>
      <c r="BG506" s="92"/>
      <c r="BH506" s="92"/>
      <c r="BI506" s="92"/>
      <c r="BJ506" s="92"/>
      <c r="BK506" s="92"/>
      <c r="BL506" s="92"/>
      <c r="BM506" s="92"/>
      <c r="BN506" s="92"/>
      <c r="BO506" s="92"/>
      <c r="BP506" s="92"/>
      <c r="BQ506" s="92"/>
      <c r="BR506" s="92"/>
      <c r="BS506" s="92"/>
      <c r="BT506" s="92"/>
      <c r="BU506" s="92"/>
      <c r="BV506" s="92"/>
      <c r="BW506" s="92"/>
      <c r="BX506" s="92"/>
      <c r="BY506" s="92"/>
      <c r="BZ506" s="92"/>
      <c r="CA506" s="92"/>
      <c r="CB506" s="92"/>
      <c r="CC506" s="92"/>
      <c r="CD506" s="92"/>
      <c r="CE506" s="92"/>
      <c r="CF506" s="92"/>
      <c r="CG506" s="92"/>
      <c r="CH506" s="92"/>
      <c r="CI506" s="92"/>
      <c r="CJ506" s="92"/>
      <c r="CK506" s="92"/>
      <c r="CL506" s="92"/>
    </row>
    <row r="507" spans="1:90">
      <c r="A507" s="92"/>
      <c r="B507" s="188"/>
      <c r="C507" s="319"/>
      <c r="D507" s="92"/>
      <c r="E507" s="92"/>
      <c r="F507" s="92"/>
      <c r="G507" s="92"/>
      <c r="H507" s="92"/>
      <c r="I507" s="92"/>
      <c r="J507" s="92"/>
      <c r="K507" s="92"/>
      <c r="L507" s="92"/>
      <c r="M507" s="92"/>
      <c r="N507" s="92"/>
      <c r="O507" s="92"/>
      <c r="P507" s="92"/>
      <c r="Q507" s="92"/>
      <c r="R507" s="92"/>
      <c r="S507" s="92"/>
      <c r="T507" s="92"/>
      <c r="U507" s="92"/>
      <c r="V507" s="92"/>
      <c r="W507" s="92"/>
      <c r="X507" s="92"/>
      <c r="Y507" s="92"/>
      <c r="Z507" s="92"/>
      <c r="AA507" s="92"/>
      <c r="AB507" s="92"/>
      <c r="AC507" s="92"/>
      <c r="AD507" s="92"/>
      <c r="AE507" s="92"/>
      <c r="AF507" s="92"/>
      <c r="AG507" s="92"/>
      <c r="AH507" s="92"/>
      <c r="AI507" s="92"/>
      <c r="AJ507" s="92"/>
      <c r="AK507" s="92"/>
      <c r="AL507" s="92"/>
      <c r="AM507" s="92"/>
      <c r="AN507" s="92"/>
      <c r="AO507" s="92"/>
      <c r="AP507" s="92"/>
      <c r="AQ507" s="92"/>
      <c r="AR507" s="92"/>
      <c r="AS507" s="92"/>
      <c r="AT507" s="92"/>
      <c r="AU507" s="92"/>
      <c r="AV507" s="92"/>
      <c r="AW507" s="92"/>
      <c r="AX507" s="92"/>
      <c r="AY507" s="92"/>
      <c r="AZ507" s="92"/>
      <c r="BA507" s="92"/>
      <c r="BB507" s="92"/>
      <c r="BC507" s="92"/>
      <c r="BD507" s="92"/>
      <c r="BE507" s="92"/>
      <c r="BF507" s="92"/>
      <c r="BG507" s="92"/>
      <c r="BH507" s="92"/>
      <c r="BI507" s="92"/>
      <c r="BJ507" s="92"/>
      <c r="BK507" s="92"/>
      <c r="BL507" s="92"/>
      <c r="BM507" s="92"/>
      <c r="BN507" s="92"/>
      <c r="BO507" s="92"/>
      <c r="BP507" s="92"/>
      <c r="BQ507" s="92"/>
      <c r="BR507" s="92"/>
      <c r="BS507" s="92"/>
      <c r="BT507" s="92"/>
      <c r="BU507" s="92"/>
      <c r="BV507" s="92"/>
      <c r="BW507" s="92"/>
      <c r="BX507" s="92"/>
      <c r="BY507" s="92"/>
      <c r="BZ507" s="92"/>
      <c r="CA507" s="92"/>
      <c r="CB507" s="92"/>
      <c r="CC507" s="92"/>
      <c r="CD507" s="92"/>
      <c r="CE507" s="92"/>
      <c r="CF507" s="92"/>
      <c r="CG507" s="92"/>
      <c r="CH507" s="92"/>
      <c r="CI507" s="92"/>
      <c r="CJ507" s="92"/>
      <c r="CK507" s="92"/>
      <c r="CL507" s="92"/>
    </row>
    <row r="508" spans="1:90">
      <c r="A508" s="92"/>
      <c r="B508" s="188"/>
      <c r="C508" s="319"/>
      <c r="D508" s="92"/>
      <c r="E508" s="92"/>
      <c r="F508" s="92"/>
      <c r="G508" s="92"/>
      <c r="H508" s="92"/>
      <c r="I508" s="92"/>
      <c r="J508" s="92"/>
      <c r="K508" s="92"/>
      <c r="L508" s="92"/>
      <c r="M508" s="92"/>
      <c r="N508" s="92"/>
      <c r="O508" s="92"/>
      <c r="P508" s="92"/>
      <c r="Q508" s="92"/>
      <c r="R508" s="92"/>
      <c r="S508" s="92"/>
      <c r="T508" s="92"/>
      <c r="U508" s="92"/>
      <c r="V508" s="92"/>
      <c r="W508" s="92"/>
      <c r="X508" s="92"/>
      <c r="Y508" s="92"/>
      <c r="Z508" s="92"/>
      <c r="AA508" s="92"/>
      <c r="AB508" s="92"/>
      <c r="AC508" s="92"/>
      <c r="AD508" s="92"/>
      <c r="AE508" s="92"/>
      <c r="AF508" s="92"/>
      <c r="AG508" s="92"/>
      <c r="AH508" s="92"/>
      <c r="AI508" s="92"/>
      <c r="AJ508" s="92"/>
      <c r="AK508" s="92"/>
      <c r="AL508" s="92"/>
      <c r="AM508" s="92"/>
      <c r="AN508" s="92"/>
      <c r="AO508" s="92"/>
      <c r="AP508" s="92"/>
      <c r="AQ508" s="92"/>
      <c r="AR508" s="92"/>
      <c r="AS508" s="92"/>
      <c r="AT508" s="92"/>
      <c r="AU508" s="92"/>
      <c r="AV508" s="92"/>
      <c r="AW508" s="92"/>
      <c r="AX508" s="92"/>
      <c r="AY508" s="92"/>
      <c r="AZ508" s="92"/>
      <c r="BA508" s="92"/>
      <c r="BB508" s="92"/>
      <c r="BC508" s="92"/>
      <c r="BD508" s="92"/>
      <c r="BE508" s="92"/>
      <c r="BF508" s="92"/>
      <c r="BG508" s="92"/>
      <c r="BH508" s="92"/>
      <c r="BI508" s="92"/>
      <c r="BJ508" s="92"/>
      <c r="BK508" s="92"/>
      <c r="BL508" s="92"/>
      <c r="BM508" s="92"/>
      <c r="BN508" s="92"/>
      <c r="BO508" s="92"/>
      <c r="BP508" s="92"/>
      <c r="BQ508" s="92"/>
      <c r="BR508" s="92"/>
      <c r="BS508" s="92"/>
      <c r="BT508" s="92"/>
      <c r="BU508" s="92"/>
      <c r="BV508" s="92"/>
      <c r="BW508" s="92"/>
      <c r="BX508" s="92"/>
      <c r="BY508" s="92"/>
      <c r="BZ508" s="92"/>
      <c r="CA508" s="92"/>
      <c r="CB508" s="92"/>
      <c r="CC508" s="92"/>
      <c r="CD508" s="92"/>
      <c r="CE508" s="92"/>
      <c r="CF508" s="92"/>
      <c r="CG508" s="92"/>
      <c r="CH508" s="92"/>
      <c r="CI508" s="92"/>
      <c r="CJ508" s="92"/>
      <c r="CK508" s="92"/>
      <c r="CL508" s="92"/>
    </row>
    <row r="509" spans="1:90">
      <c r="A509" s="92"/>
      <c r="B509" s="188"/>
      <c r="C509" s="319"/>
      <c r="D509" s="92"/>
      <c r="E509" s="92"/>
      <c r="F509" s="92"/>
      <c r="G509" s="92"/>
      <c r="H509" s="92"/>
      <c r="I509" s="92"/>
      <c r="J509" s="92"/>
      <c r="K509" s="92"/>
      <c r="L509" s="92"/>
      <c r="M509" s="92"/>
      <c r="N509" s="92"/>
      <c r="O509" s="92"/>
      <c r="P509" s="92"/>
      <c r="Q509" s="92"/>
      <c r="R509" s="92"/>
      <c r="S509" s="92"/>
      <c r="T509" s="92"/>
      <c r="U509" s="92"/>
      <c r="V509" s="92"/>
      <c r="W509" s="92"/>
      <c r="X509" s="92"/>
      <c r="Y509" s="92"/>
      <c r="Z509" s="92"/>
      <c r="AA509" s="92"/>
      <c r="AB509" s="92"/>
      <c r="AC509" s="92"/>
      <c r="AD509" s="92"/>
      <c r="AE509" s="92"/>
      <c r="AF509" s="92"/>
      <c r="AG509" s="92"/>
      <c r="AH509" s="92"/>
      <c r="AI509" s="92"/>
      <c r="AJ509" s="92"/>
      <c r="AK509" s="92"/>
      <c r="AL509" s="92"/>
      <c r="AM509" s="92"/>
      <c r="AN509" s="92"/>
      <c r="AO509" s="92"/>
      <c r="AP509" s="92"/>
      <c r="AQ509" s="92"/>
      <c r="AR509" s="92"/>
      <c r="AS509" s="92"/>
      <c r="AT509" s="92"/>
      <c r="AU509" s="92"/>
      <c r="AV509" s="92"/>
      <c r="AW509" s="92"/>
      <c r="AX509" s="92"/>
      <c r="AY509" s="92"/>
      <c r="AZ509" s="92"/>
      <c r="BA509" s="92"/>
      <c r="BB509" s="92"/>
      <c r="BC509" s="92"/>
      <c r="BD509" s="92"/>
      <c r="BE509" s="92"/>
      <c r="BF509" s="92"/>
      <c r="BG509" s="92"/>
      <c r="BH509" s="92"/>
      <c r="BI509" s="92"/>
      <c r="BJ509" s="92"/>
      <c r="BK509" s="92"/>
      <c r="BL509" s="92"/>
      <c r="BM509" s="92"/>
      <c r="BN509" s="92"/>
      <c r="BO509" s="92"/>
      <c r="BP509" s="92"/>
      <c r="BQ509" s="92"/>
      <c r="BR509" s="92"/>
      <c r="BS509" s="92"/>
      <c r="BT509" s="92"/>
      <c r="BU509" s="92"/>
      <c r="BV509" s="92"/>
      <c r="BW509" s="92"/>
      <c r="BX509" s="92"/>
      <c r="BY509" s="92"/>
      <c r="BZ509" s="92"/>
      <c r="CA509" s="92"/>
      <c r="CB509" s="92"/>
      <c r="CC509" s="92"/>
      <c r="CD509" s="92"/>
      <c r="CE509" s="92"/>
      <c r="CF509" s="92"/>
      <c r="CG509" s="92"/>
      <c r="CH509" s="92"/>
      <c r="CI509" s="92"/>
      <c r="CJ509" s="92"/>
      <c r="CK509" s="92"/>
      <c r="CL509" s="92"/>
    </row>
    <row r="510" spans="1:90">
      <c r="A510" s="92"/>
      <c r="B510" s="188"/>
      <c r="C510" s="319"/>
      <c r="D510" s="92"/>
      <c r="E510" s="92"/>
      <c r="F510" s="92"/>
      <c r="G510" s="92"/>
      <c r="H510" s="92"/>
      <c r="I510" s="92"/>
      <c r="J510" s="92"/>
      <c r="K510" s="92"/>
      <c r="L510" s="92"/>
      <c r="M510" s="92"/>
      <c r="N510" s="92"/>
      <c r="O510" s="92"/>
      <c r="P510" s="92"/>
      <c r="Q510" s="92"/>
      <c r="R510" s="92"/>
      <c r="S510" s="92"/>
      <c r="T510" s="92"/>
      <c r="U510" s="92"/>
      <c r="V510" s="92"/>
      <c r="W510" s="92"/>
      <c r="X510" s="92"/>
      <c r="Y510" s="92"/>
      <c r="Z510" s="92"/>
      <c r="AA510" s="92"/>
      <c r="AB510" s="92"/>
      <c r="AC510" s="92"/>
      <c r="AD510" s="92"/>
      <c r="AE510" s="92"/>
      <c r="AF510" s="92"/>
      <c r="AG510" s="92"/>
      <c r="AH510" s="92"/>
      <c r="AI510" s="92"/>
      <c r="AJ510" s="92"/>
      <c r="AK510" s="92"/>
      <c r="AL510" s="92"/>
      <c r="AM510" s="92"/>
      <c r="AN510" s="92"/>
      <c r="AO510" s="92"/>
      <c r="AP510" s="92"/>
      <c r="AQ510" s="92"/>
      <c r="AR510" s="92"/>
      <c r="AS510" s="92"/>
      <c r="AT510" s="92"/>
      <c r="AU510" s="92"/>
      <c r="AV510" s="92"/>
      <c r="AW510" s="92"/>
      <c r="AX510" s="92"/>
      <c r="AY510" s="92"/>
      <c r="AZ510" s="92"/>
      <c r="BA510" s="92"/>
      <c r="BB510" s="92"/>
      <c r="BC510" s="92"/>
      <c r="BD510" s="92"/>
      <c r="BE510" s="92"/>
      <c r="BF510" s="92"/>
      <c r="BG510" s="92"/>
      <c r="BH510" s="92"/>
      <c r="BI510" s="92"/>
      <c r="BJ510" s="92"/>
      <c r="BK510" s="92"/>
      <c r="BL510" s="92"/>
      <c r="BM510" s="92"/>
      <c r="BN510" s="92"/>
      <c r="BO510" s="92"/>
      <c r="BP510" s="92"/>
      <c r="BQ510" s="92"/>
      <c r="BR510" s="92"/>
      <c r="BS510" s="92"/>
      <c r="BT510" s="92"/>
      <c r="BU510" s="92"/>
      <c r="BV510" s="92"/>
      <c r="BW510" s="92"/>
      <c r="BX510" s="92"/>
      <c r="BY510" s="92"/>
      <c r="BZ510" s="92"/>
      <c r="CA510" s="92"/>
      <c r="CB510" s="92"/>
      <c r="CC510" s="92"/>
      <c r="CD510" s="92"/>
      <c r="CE510" s="92"/>
      <c r="CF510" s="92"/>
      <c r="CG510" s="92"/>
      <c r="CH510" s="92"/>
      <c r="CI510" s="92"/>
      <c r="CJ510" s="92"/>
      <c r="CK510" s="92"/>
      <c r="CL510" s="92"/>
    </row>
    <row r="511" spans="1:90">
      <c r="A511" s="92"/>
      <c r="B511" s="188"/>
      <c r="C511" s="319"/>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c r="AG511" s="92"/>
      <c r="AH511" s="92"/>
      <c r="AI511" s="92"/>
      <c r="AJ511" s="92"/>
      <c r="AK511" s="92"/>
      <c r="AL511" s="92"/>
      <c r="AM511" s="92"/>
      <c r="AN511" s="92"/>
      <c r="AO511" s="92"/>
      <c r="AP511" s="92"/>
      <c r="AQ511" s="92"/>
      <c r="AR511" s="92"/>
      <c r="AS511" s="92"/>
      <c r="AT511" s="92"/>
      <c r="AU511" s="92"/>
      <c r="AV511" s="92"/>
      <c r="AW511" s="92"/>
      <c r="AX511" s="92"/>
      <c r="AY511" s="92"/>
      <c r="AZ511" s="92"/>
      <c r="BA511" s="92"/>
      <c r="BB511" s="92"/>
      <c r="BC511" s="92"/>
      <c r="BD511" s="92"/>
      <c r="BE511" s="92"/>
      <c r="BF511" s="92"/>
      <c r="BG511" s="92"/>
      <c r="BH511" s="92"/>
      <c r="BI511" s="92"/>
      <c r="BJ511" s="92"/>
      <c r="BK511" s="92"/>
      <c r="BL511" s="92"/>
      <c r="BM511" s="92"/>
      <c r="BN511" s="92"/>
      <c r="BO511" s="92"/>
      <c r="BP511" s="92"/>
      <c r="BQ511" s="92"/>
      <c r="BR511" s="92"/>
      <c r="BS511" s="92"/>
      <c r="BT511" s="92"/>
      <c r="BU511" s="92"/>
      <c r="BV511" s="92"/>
      <c r="BW511" s="92"/>
      <c r="BX511" s="92"/>
      <c r="BY511" s="92"/>
      <c r="BZ511" s="92"/>
      <c r="CA511" s="92"/>
      <c r="CB511" s="92"/>
      <c r="CC511" s="92"/>
      <c r="CD511" s="92"/>
      <c r="CE511" s="92"/>
      <c r="CF511" s="92"/>
      <c r="CG511" s="92"/>
      <c r="CH511" s="92"/>
      <c r="CI511" s="92"/>
      <c r="CJ511" s="92"/>
      <c r="CK511" s="92"/>
      <c r="CL511" s="92"/>
    </row>
    <row r="512" spans="1:90">
      <c r="A512" s="92"/>
      <c r="B512" s="188"/>
      <c r="C512" s="319"/>
      <c r="D512" s="92"/>
      <c r="E512" s="92"/>
      <c r="F512" s="92"/>
      <c r="G512" s="92"/>
      <c r="H512" s="92"/>
      <c r="I512" s="92"/>
      <c r="J512" s="92"/>
      <c r="K512" s="92"/>
      <c r="L512" s="92"/>
      <c r="M512" s="92"/>
      <c r="N512" s="92"/>
      <c r="O512" s="92"/>
      <c r="P512" s="92"/>
      <c r="Q512" s="92"/>
      <c r="R512" s="92"/>
      <c r="S512" s="92"/>
      <c r="T512" s="92"/>
      <c r="U512" s="92"/>
      <c r="V512" s="92"/>
      <c r="W512" s="92"/>
      <c r="X512" s="92"/>
      <c r="Y512" s="92"/>
      <c r="Z512" s="92"/>
      <c r="AA512" s="92"/>
      <c r="AB512" s="92"/>
      <c r="AC512" s="92"/>
      <c r="AD512" s="92"/>
      <c r="AE512" s="92"/>
      <c r="AF512" s="92"/>
      <c r="AG512" s="92"/>
      <c r="AH512" s="92"/>
      <c r="AI512" s="92"/>
      <c r="AJ512" s="92"/>
      <c r="AK512" s="92"/>
      <c r="AL512" s="92"/>
      <c r="AM512" s="92"/>
      <c r="AN512" s="92"/>
      <c r="AO512" s="92"/>
      <c r="AP512" s="92"/>
      <c r="AQ512" s="92"/>
      <c r="AR512" s="92"/>
      <c r="AS512" s="92"/>
      <c r="AT512" s="92"/>
      <c r="AU512" s="92"/>
      <c r="AV512" s="92"/>
      <c r="AW512" s="92"/>
      <c r="AX512" s="92"/>
      <c r="AY512" s="92"/>
      <c r="AZ512" s="92"/>
      <c r="BA512" s="92"/>
      <c r="BB512" s="92"/>
      <c r="BC512" s="92"/>
      <c r="BD512" s="92"/>
      <c r="BE512" s="92"/>
      <c r="BF512" s="92"/>
      <c r="BG512" s="92"/>
      <c r="BH512" s="92"/>
      <c r="BI512" s="92"/>
      <c r="BJ512" s="92"/>
      <c r="BK512" s="92"/>
      <c r="BL512" s="92"/>
      <c r="BM512" s="92"/>
      <c r="BN512" s="92"/>
      <c r="BO512" s="92"/>
      <c r="BP512" s="92"/>
      <c r="BQ512" s="92"/>
      <c r="BR512" s="92"/>
      <c r="BS512" s="92"/>
      <c r="BT512" s="92"/>
      <c r="BU512" s="92"/>
      <c r="BV512" s="92"/>
      <c r="BW512" s="92"/>
      <c r="BX512" s="92"/>
      <c r="BY512" s="92"/>
      <c r="BZ512" s="92"/>
      <c r="CA512" s="92"/>
      <c r="CB512" s="92"/>
      <c r="CC512" s="92"/>
      <c r="CD512" s="92"/>
      <c r="CE512" s="92"/>
      <c r="CF512" s="92"/>
      <c r="CG512" s="92"/>
      <c r="CH512" s="92"/>
      <c r="CI512" s="92"/>
      <c r="CJ512" s="92"/>
      <c r="CK512" s="92"/>
      <c r="CL512" s="92"/>
    </row>
    <row r="513" spans="1:90">
      <c r="A513" s="92"/>
      <c r="B513" s="188"/>
      <c r="C513" s="319"/>
      <c r="D513" s="92"/>
      <c r="E513" s="92"/>
      <c r="F513" s="92"/>
      <c r="G513" s="92"/>
      <c r="H513" s="92"/>
      <c r="I513" s="92"/>
      <c r="J513" s="92"/>
      <c r="K513" s="92"/>
      <c r="L513" s="92"/>
      <c r="M513" s="92"/>
      <c r="N513" s="92"/>
      <c r="O513" s="92"/>
      <c r="P513" s="92"/>
      <c r="Q513" s="92"/>
      <c r="R513" s="92"/>
      <c r="S513" s="92"/>
      <c r="T513" s="92"/>
      <c r="U513" s="92"/>
      <c r="V513" s="92"/>
      <c r="W513" s="92"/>
      <c r="X513" s="92"/>
      <c r="Y513" s="92"/>
      <c r="Z513" s="92"/>
      <c r="AA513" s="92"/>
      <c r="AB513" s="92"/>
      <c r="AC513" s="92"/>
      <c r="AD513" s="92"/>
      <c r="AE513" s="92"/>
      <c r="AF513" s="92"/>
      <c r="AG513" s="92"/>
      <c r="AH513" s="92"/>
      <c r="AI513" s="92"/>
      <c r="AJ513" s="92"/>
      <c r="AK513" s="92"/>
      <c r="AL513" s="92"/>
      <c r="AM513" s="92"/>
      <c r="AN513" s="92"/>
      <c r="AO513" s="92"/>
      <c r="AP513" s="92"/>
      <c r="AQ513" s="92"/>
      <c r="AR513" s="92"/>
      <c r="AS513" s="92"/>
      <c r="AT513" s="92"/>
      <c r="AU513" s="92"/>
      <c r="AV513" s="92"/>
      <c r="AW513" s="92"/>
      <c r="AX513" s="92"/>
      <c r="AY513" s="92"/>
      <c r="AZ513" s="92"/>
      <c r="BA513" s="92"/>
      <c r="BB513" s="92"/>
      <c r="BC513" s="92"/>
      <c r="BD513" s="92"/>
      <c r="BE513" s="92"/>
      <c r="BF513" s="92"/>
      <c r="BG513" s="92"/>
      <c r="BH513" s="92"/>
      <c r="BI513" s="92"/>
      <c r="BJ513" s="92"/>
      <c r="BK513" s="92"/>
      <c r="BL513" s="92"/>
      <c r="BM513" s="92"/>
      <c r="BN513" s="92"/>
      <c r="BO513" s="92"/>
      <c r="BP513" s="92"/>
      <c r="BQ513" s="92"/>
      <c r="BR513" s="92"/>
      <c r="BS513" s="92"/>
      <c r="BT513" s="92"/>
      <c r="BU513" s="92"/>
      <c r="BV513" s="92"/>
      <c r="BW513" s="92"/>
      <c r="BX513" s="92"/>
      <c r="BY513" s="92"/>
      <c r="BZ513" s="92"/>
      <c r="CA513" s="92"/>
      <c r="CB513" s="92"/>
      <c r="CC513" s="92"/>
      <c r="CD513" s="92"/>
      <c r="CE513" s="92"/>
      <c r="CF513" s="92"/>
      <c r="CG513" s="92"/>
      <c r="CH513" s="92"/>
      <c r="CI513" s="92"/>
      <c r="CJ513" s="92"/>
      <c r="CK513" s="92"/>
      <c r="CL513" s="92"/>
    </row>
    <row r="514" spans="1:90">
      <c r="A514" s="92"/>
      <c r="B514" s="188"/>
      <c r="C514" s="319"/>
      <c r="D514" s="92"/>
      <c r="E514" s="92"/>
      <c r="F514" s="92"/>
      <c r="G514" s="92"/>
      <c r="H514" s="92"/>
      <c r="I514" s="92"/>
      <c r="J514" s="92"/>
      <c r="K514" s="92"/>
      <c r="L514" s="92"/>
      <c r="M514" s="92"/>
      <c r="N514" s="92"/>
      <c r="O514" s="92"/>
      <c r="P514" s="92"/>
      <c r="Q514" s="92"/>
      <c r="R514" s="92"/>
      <c r="S514" s="92"/>
      <c r="T514" s="92"/>
      <c r="U514" s="92"/>
      <c r="V514" s="92"/>
      <c r="W514" s="92"/>
      <c r="X514" s="92"/>
      <c r="Y514" s="92"/>
      <c r="Z514" s="92"/>
      <c r="AA514" s="92"/>
      <c r="AB514" s="92"/>
      <c r="AC514" s="92"/>
      <c r="AD514" s="92"/>
      <c r="AE514" s="92"/>
      <c r="AF514" s="92"/>
      <c r="AG514" s="92"/>
      <c r="AH514" s="92"/>
      <c r="AI514" s="92"/>
      <c r="AJ514" s="92"/>
      <c r="AK514" s="92"/>
      <c r="AL514" s="92"/>
      <c r="AM514" s="92"/>
      <c r="AN514" s="92"/>
      <c r="AO514" s="92"/>
      <c r="AP514" s="92"/>
      <c r="AQ514" s="92"/>
      <c r="AR514" s="92"/>
      <c r="AS514" s="92"/>
      <c r="AT514" s="92"/>
      <c r="AU514" s="92"/>
      <c r="AV514" s="92"/>
      <c r="AW514" s="92"/>
      <c r="AX514" s="92"/>
      <c r="AY514" s="92"/>
      <c r="AZ514" s="92"/>
      <c r="BA514" s="92"/>
      <c r="BB514" s="92"/>
      <c r="BC514" s="92"/>
      <c r="BD514" s="92"/>
      <c r="BE514" s="92"/>
      <c r="BF514" s="92"/>
      <c r="BG514" s="92"/>
      <c r="BH514" s="92"/>
      <c r="BI514" s="92"/>
      <c r="BJ514" s="92"/>
      <c r="BK514" s="92"/>
      <c r="BL514" s="92"/>
      <c r="BM514" s="92"/>
      <c r="BN514" s="92"/>
      <c r="BO514" s="92"/>
      <c r="BP514" s="92"/>
      <c r="BQ514" s="92"/>
      <c r="BR514" s="92"/>
      <c r="BS514" s="92"/>
      <c r="BT514" s="92"/>
      <c r="BU514" s="92"/>
      <c r="BV514" s="92"/>
      <c r="BW514" s="92"/>
      <c r="BX514" s="92"/>
      <c r="BY514" s="92"/>
      <c r="BZ514" s="92"/>
      <c r="CA514" s="92"/>
      <c r="CB514" s="92"/>
      <c r="CC514" s="92"/>
      <c r="CD514" s="92"/>
      <c r="CE514" s="92"/>
      <c r="CF514" s="92"/>
      <c r="CG514" s="92"/>
      <c r="CH514" s="92"/>
      <c r="CI514" s="92"/>
      <c r="CJ514" s="92"/>
      <c r="CK514" s="92"/>
      <c r="CL514" s="92"/>
    </row>
    <row r="515" spans="1:90">
      <c r="A515" s="92"/>
      <c r="B515" s="188"/>
      <c r="C515" s="319"/>
      <c r="D515" s="92"/>
      <c r="E515" s="92"/>
      <c r="F515" s="92"/>
      <c r="G515" s="92"/>
      <c r="H515" s="92"/>
      <c r="I515" s="92"/>
      <c r="J515" s="92"/>
      <c r="K515" s="92"/>
      <c r="L515" s="92"/>
      <c r="M515" s="92"/>
      <c r="N515" s="92"/>
      <c r="O515" s="92"/>
      <c r="P515" s="92"/>
      <c r="Q515" s="92"/>
      <c r="R515" s="92"/>
      <c r="S515" s="92"/>
      <c r="T515" s="92"/>
      <c r="U515" s="92"/>
      <c r="V515" s="92"/>
      <c r="W515" s="92"/>
      <c r="X515" s="92"/>
      <c r="Y515" s="92"/>
      <c r="Z515" s="92"/>
      <c r="AA515" s="92"/>
      <c r="AB515" s="92"/>
      <c r="AC515" s="92"/>
      <c r="AD515" s="92"/>
      <c r="AE515" s="92"/>
      <c r="AF515" s="92"/>
      <c r="AG515" s="92"/>
      <c r="AH515" s="92"/>
      <c r="AI515" s="92"/>
      <c r="AJ515" s="92"/>
      <c r="AK515" s="92"/>
      <c r="AL515" s="92"/>
      <c r="AM515" s="92"/>
      <c r="AN515" s="92"/>
      <c r="AO515" s="92"/>
      <c r="AP515" s="92"/>
      <c r="AQ515" s="92"/>
      <c r="AR515" s="92"/>
      <c r="AS515" s="92"/>
      <c r="AT515" s="92"/>
      <c r="AU515" s="92"/>
      <c r="AV515" s="92"/>
      <c r="AW515" s="92"/>
      <c r="AX515" s="92"/>
      <c r="AY515" s="92"/>
      <c r="AZ515" s="92"/>
      <c r="BA515" s="92"/>
      <c r="BB515" s="92"/>
      <c r="BC515" s="92"/>
      <c r="BD515" s="92"/>
      <c r="BE515" s="92"/>
      <c r="BF515" s="92"/>
      <c r="BG515" s="92"/>
      <c r="BH515" s="92"/>
      <c r="BI515" s="92"/>
      <c r="BJ515" s="92"/>
      <c r="BK515" s="92"/>
      <c r="BL515" s="92"/>
      <c r="BM515" s="92"/>
      <c r="BN515" s="92"/>
      <c r="BO515" s="92"/>
      <c r="BP515" s="92"/>
      <c r="BQ515" s="92"/>
      <c r="BR515" s="92"/>
      <c r="BS515" s="92"/>
      <c r="BT515" s="92"/>
      <c r="BU515" s="92"/>
      <c r="BV515" s="92"/>
      <c r="BW515" s="92"/>
      <c r="BX515" s="92"/>
      <c r="BY515" s="92"/>
      <c r="BZ515" s="92"/>
      <c r="CA515" s="92"/>
      <c r="CB515" s="92"/>
      <c r="CC515" s="92"/>
      <c r="CD515" s="92"/>
      <c r="CE515" s="92"/>
      <c r="CF515" s="92"/>
      <c r="CG515" s="92"/>
      <c r="CH515" s="92"/>
      <c r="CI515" s="92"/>
      <c r="CJ515" s="92"/>
      <c r="CK515" s="92"/>
      <c r="CL515" s="92"/>
    </row>
    <row r="516" spans="1:90">
      <c r="A516" s="92"/>
      <c r="B516" s="188"/>
      <c r="C516" s="319"/>
      <c r="D516" s="92"/>
      <c r="E516" s="92"/>
      <c r="F516" s="92"/>
      <c r="G516" s="92"/>
      <c r="H516" s="92"/>
      <c r="I516" s="92"/>
      <c r="J516" s="92"/>
      <c r="K516" s="92"/>
      <c r="L516" s="92"/>
      <c r="M516" s="92"/>
      <c r="N516" s="92"/>
      <c r="O516" s="92"/>
      <c r="P516" s="92"/>
      <c r="Q516" s="92"/>
      <c r="R516" s="92"/>
      <c r="S516" s="92"/>
      <c r="T516" s="92"/>
      <c r="U516" s="92"/>
      <c r="V516" s="92"/>
      <c r="W516" s="92"/>
      <c r="X516" s="92"/>
      <c r="Y516" s="92"/>
      <c r="Z516" s="92"/>
      <c r="AA516" s="92"/>
      <c r="AB516" s="92"/>
      <c r="AC516" s="92"/>
      <c r="AD516" s="92"/>
      <c r="AE516" s="92"/>
      <c r="AF516" s="92"/>
      <c r="AG516" s="92"/>
      <c r="AH516" s="92"/>
      <c r="AI516" s="92"/>
      <c r="AJ516" s="92"/>
      <c r="AK516" s="92"/>
      <c r="AL516" s="92"/>
      <c r="AM516" s="92"/>
      <c r="AN516" s="92"/>
      <c r="AO516" s="92"/>
      <c r="AP516" s="92"/>
      <c r="AQ516" s="92"/>
      <c r="AR516" s="92"/>
      <c r="AS516" s="92"/>
      <c r="AT516" s="92"/>
      <c r="AU516" s="92"/>
      <c r="AV516" s="92"/>
      <c r="AW516" s="92"/>
      <c r="AX516" s="92"/>
      <c r="AY516" s="92"/>
      <c r="AZ516" s="92"/>
      <c r="BA516" s="92"/>
      <c r="BB516" s="92"/>
      <c r="BC516" s="92"/>
      <c r="BD516" s="92"/>
      <c r="BE516" s="92"/>
      <c r="BF516" s="92"/>
      <c r="BG516" s="92"/>
      <c r="BH516" s="92"/>
      <c r="BI516" s="92"/>
      <c r="BJ516" s="92"/>
      <c r="BK516" s="92"/>
      <c r="BL516" s="92"/>
      <c r="BM516" s="92"/>
      <c r="BN516" s="92"/>
      <c r="BO516" s="92"/>
      <c r="BP516" s="92"/>
      <c r="BQ516" s="92"/>
      <c r="BR516" s="92"/>
      <c r="BS516" s="92"/>
      <c r="BT516" s="92"/>
      <c r="BU516" s="92"/>
      <c r="BV516" s="92"/>
      <c r="BW516" s="92"/>
      <c r="BX516" s="92"/>
      <c r="BY516" s="92"/>
      <c r="BZ516" s="92"/>
      <c r="CA516" s="92"/>
      <c r="CB516" s="92"/>
      <c r="CC516" s="92"/>
      <c r="CD516" s="92"/>
      <c r="CE516" s="92"/>
      <c r="CF516" s="92"/>
      <c r="CG516" s="92"/>
      <c r="CH516" s="92"/>
      <c r="CI516" s="92"/>
      <c r="CJ516" s="92"/>
      <c r="CK516" s="92"/>
      <c r="CL516" s="92"/>
    </row>
    <row r="517" spans="1:90">
      <c r="A517" s="92"/>
      <c r="B517" s="188"/>
      <c r="C517" s="319"/>
      <c r="D517" s="92"/>
      <c r="E517" s="92"/>
      <c r="F517" s="92"/>
      <c r="G517" s="92"/>
      <c r="H517" s="92"/>
      <c r="I517" s="92"/>
      <c r="J517" s="92"/>
      <c r="K517" s="92"/>
      <c r="L517" s="92"/>
      <c r="M517" s="92"/>
      <c r="N517" s="92"/>
      <c r="O517" s="92"/>
      <c r="P517" s="92"/>
      <c r="Q517" s="92"/>
      <c r="R517" s="92"/>
      <c r="S517" s="92"/>
      <c r="T517" s="92"/>
      <c r="U517" s="92"/>
      <c r="V517" s="92"/>
      <c r="W517" s="92"/>
      <c r="X517" s="92"/>
      <c r="Y517" s="92"/>
      <c r="Z517" s="92"/>
      <c r="AA517" s="92"/>
      <c r="AB517" s="92"/>
      <c r="AC517" s="92"/>
      <c r="AD517" s="92"/>
      <c r="AE517" s="92"/>
      <c r="AF517" s="92"/>
      <c r="AG517" s="92"/>
      <c r="AH517" s="92"/>
      <c r="AI517" s="92"/>
      <c r="AJ517" s="92"/>
      <c r="AK517" s="92"/>
      <c r="AL517" s="92"/>
      <c r="AM517" s="92"/>
      <c r="AN517" s="92"/>
      <c r="AO517" s="92"/>
      <c r="AP517" s="92"/>
      <c r="AQ517" s="92"/>
      <c r="AR517" s="92"/>
      <c r="AS517" s="92"/>
      <c r="AT517" s="92"/>
      <c r="AU517" s="92"/>
      <c r="AV517" s="92"/>
      <c r="AW517" s="92"/>
      <c r="AX517" s="92"/>
      <c r="AY517" s="92"/>
      <c r="AZ517" s="92"/>
      <c r="BA517" s="92"/>
      <c r="BB517" s="92"/>
      <c r="BC517" s="92"/>
      <c r="BD517" s="92"/>
      <c r="BE517" s="92"/>
      <c r="BF517" s="92"/>
      <c r="BG517" s="92"/>
      <c r="BH517" s="92"/>
      <c r="BI517" s="92"/>
      <c r="BJ517" s="92"/>
      <c r="BK517" s="92"/>
      <c r="BL517" s="92"/>
      <c r="BM517" s="92"/>
      <c r="BN517" s="92"/>
      <c r="BO517" s="92"/>
      <c r="BP517" s="92"/>
      <c r="BQ517" s="92"/>
      <c r="BR517" s="92"/>
      <c r="BS517" s="92"/>
      <c r="BT517" s="92"/>
      <c r="BU517" s="92"/>
      <c r="BV517" s="92"/>
      <c r="BW517" s="92"/>
      <c r="BX517" s="92"/>
      <c r="BY517" s="92"/>
      <c r="BZ517" s="92"/>
      <c r="CA517" s="92"/>
      <c r="CB517" s="92"/>
      <c r="CC517" s="92"/>
      <c r="CD517" s="92"/>
      <c r="CE517" s="92"/>
      <c r="CF517" s="92"/>
      <c r="CG517" s="92"/>
      <c r="CH517" s="92"/>
      <c r="CI517" s="92"/>
      <c r="CJ517" s="92"/>
      <c r="CK517" s="92"/>
      <c r="CL517" s="92"/>
    </row>
    <row r="518" spans="1:90">
      <c r="A518" s="92"/>
      <c r="B518" s="188"/>
      <c r="C518" s="319"/>
      <c r="D518" s="92"/>
      <c r="E518" s="92"/>
      <c r="F518" s="92"/>
      <c r="G518" s="92"/>
      <c r="H518" s="92"/>
      <c r="I518" s="92"/>
      <c r="J518" s="92"/>
      <c r="K518" s="92"/>
      <c r="L518" s="92"/>
      <c r="M518" s="92"/>
      <c r="N518" s="92"/>
      <c r="O518" s="92"/>
      <c r="P518" s="92"/>
      <c r="Q518" s="92"/>
      <c r="R518" s="92"/>
      <c r="S518" s="92"/>
      <c r="T518" s="92"/>
      <c r="U518" s="92"/>
      <c r="V518" s="92"/>
      <c r="W518" s="92"/>
      <c r="X518" s="92"/>
      <c r="Y518" s="92"/>
      <c r="Z518" s="92"/>
      <c r="AA518" s="92"/>
      <c r="AB518" s="92"/>
      <c r="AC518" s="92"/>
      <c r="AD518" s="92"/>
      <c r="AE518" s="92"/>
      <c r="AF518" s="92"/>
      <c r="AG518" s="92"/>
      <c r="AH518" s="92"/>
      <c r="AI518" s="92"/>
      <c r="AJ518" s="92"/>
      <c r="AK518" s="92"/>
      <c r="AL518" s="92"/>
      <c r="AM518" s="92"/>
      <c r="AN518" s="92"/>
      <c r="AO518" s="92"/>
      <c r="AP518" s="92"/>
      <c r="AQ518" s="92"/>
      <c r="AR518" s="92"/>
      <c r="AS518" s="92"/>
      <c r="AT518" s="92"/>
      <c r="AU518" s="92"/>
      <c r="AV518" s="92"/>
      <c r="AW518" s="92"/>
      <c r="AX518" s="92"/>
      <c r="AY518" s="92"/>
      <c r="AZ518" s="92"/>
      <c r="BA518" s="92"/>
      <c r="BB518" s="92"/>
      <c r="BC518" s="92"/>
      <c r="BD518" s="92"/>
      <c r="BE518" s="92"/>
      <c r="BF518" s="92"/>
      <c r="BG518" s="92"/>
      <c r="BH518" s="92"/>
      <c r="BI518" s="92"/>
      <c r="BJ518" s="92"/>
      <c r="BK518" s="92"/>
      <c r="BL518" s="92"/>
      <c r="BM518" s="92"/>
      <c r="BN518" s="92"/>
      <c r="BO518" s="92"/>
      <c r="BP518" s="92"/>
      <c r="BQ518" s="92"/>
      <c r="BR518" s="92"/>
      <c r="BS518" s="92"/>
      <c r="BT518" s="92"/>
      <c r="BU518" s="92"/>
      <c r="BV518" s="92"/>
      <c r="BW518" s="92"/>
      <c r="BX518" s="92"/>
      <c r="BY518" s="92"/>
      <c r="BZ518" s="92"/>
      <c r="CA518" s="92"/>
      <c r="CB518" s="92"/>
      <c r="CC518" s="92"/>
      <c r="CD518" s="92"/>
      <c r="CE518" s="92"/>
      <c r="CF518" s="92"/>
      <c r="CG518" s="92"/>
      <c r="CH518" s="92"/>
      <c r="CI518" s="92"/>
      <c r="CJ518" s="92"/>
      <c r="CK518" s="92"/>
      <c r="CL518" s="92"/>
    </row>
    <row r="519" spans="1:90">
      <c r="A519" s="92"/>
      <c r="B519" s="188"/>
      <c r="C519" s="319"/>
      <c r="D519" s="92"/>
      <c r="E519" s="92"/>
      <c r="F519" s="92"/>
      <c r="G519" s="92"/>
      <c r="H519" s="92"/>
      <c r="I519" s="92"/>
      <c r="J519" s="92"/>
      <c r="K519" s="92"/>
      <c r="L519" s="92"/>
      <c r="M519" s="92"/>
      <c r="N519" s="92"/>
      <c r="O519" s="92"/>
      <c r="P519" s="92"/>
      <c r="Q519" s="92"/>
      <c r="R519" s="92"/>
      <c r="S519" s="92"/>
      <c r="T519" s="92"/>
      <c r="U519" s="92"/>
      <c r="V519" s="92"/>
      <c r="W519" s="92"/>
      <c r="X519" s="92"/>
      <c r="Y519" s="92"/>
      <c r="Z519" s="92"/>
      <c r="AA519" s="92"/>
      <c r="AB519" s="92"/>
      <c r="AC519" s="92"/>
      <c r="AD519" s="92"/>
      <c r="AE519" s="92"/>
      <c r="AF519" s="92"/>
      <c r="AG519" s="92"/>
      <c r="AH519" s="92"/>
      <c r="AI519" s="92"/>
      <c r="AJ519" s="92"/>
      <c r="AK519" s="92"/>
      <c r="AL519" s="92"/>
      <c r="AM519" s="92"/>
      <c r="AN519" s="92"/>
      <c r="AO519" s="92"/>
      <c r="AP519" s="92"/>
      <c r="AQ519" s="92"/>
      <c r="AR519" s="92"/>
      <c r="AS519" s="92"/>
      <c r="AT519" s="92"/>
      <c r="AU519" s="92"/>
      <c r="AV519" s="92"/>
      <c r="AW519" s="92"/>
      <c r="AX519" s="92"/>
      <c r="AY519" s="92"/>
      <c r="AZ519" s="92"/>
      <c r="BA519" s="92"/>
      <c r="BB519" s="92"/>
      <c r="BC519" s="92"/>
      <c r="BD519" s="92"/>
      <c r="BE519" s="92"/>
      <c r="BF519" s="92"/>
      <c r="BG519" s="92"/>
      <c r="BH519" s="92"/>
      <c r="BI519" s="92"/>
      <c r="BJ519" s="92"/>
      <c r="BK519" s="92"/>
      <c r="BL519" s="92"/>
      <c r="BM519" s="92"/>
      <c r="BN519" s="92"/>
      <c r="BO519" s="92"/>
      <c r="BP519" s="92"/>
      <c r="BQ519" s="92"/>
      <c r="BR519" s="92"/>
      <c r="BS519" s="92"/>
      <c r="BT519" s="92"/>
      <c r="BU519" s="92"/>
      <c r="BV519" s="92"/>
      <c r="BW519" s="92"/>
      <c r="BX519" s="92"/>
      <c r="BY519" s="92"/>
      <c r="BZ519" s="92"/>
      <c r="CA519" s="92"/>
      <c r="CB519" s="92"/>
      <c r="CC519" s="92"/>
      <c r="CD519" s="92"/>
      <c r="CE519" s="92"/>
      <c r="CF519" s="92"/>
      <c r="CG519" s="92"/>
      <c r="CH519" s="92"/>
      <c r="CI519" s="92"/>
      <c r="CJ519" s="92"/>
      <c r="CK519" s="92"/>
      <c r="CL519" s="92"/>
    </row>
    <row r="520" spans="1:90">
      <c r="A520" s="92"/>
      <c r="B520" s="188"/>
      <c r="C520" s="319"/>
      <c r="D520" s="92"/>
      <c r="E520" s="92"/>
      <c r="F520" s="92"/>
      <c r="G520" s="92"/>
      <c r="H520" s="92"/>
      <c r="I520" s="92"/>
      <c r="J520" s="92"/>
      <c r="K520" s="92"/>
      <c r="L520" s="92"/>
      <c r="M520" s="92"/>
      <c r="N520" s="92"/>
      <c r="O520" s="92"/>
      <c r="P520" s="92"/>
      <c r="Q520" s="92"/>
      <c r="R520" s="92"/>
      <c r="S520" s="92"/>
      <c r="T520" s="92"/>
      <c r="U520" s="92"/>
      <c r="V520" s="92"/>
      <c r="W520" s="92"/>
      <c r="X520" s="92"/>
      <c r="Y520" s="92"/>
      <c r="Z520" s="92"/>
      <c r="AA520" s="92"/>
      <c r="AB520" s="92"/>
      <c r="AC520" s="92"/>
      <c r="AD520" s="92"/>
      <c r="AE520" s="92"/>
      <c r="AF520" s="92"/>
      <c r="AG520" s="92"/>
      <c r="AH520" s="92"/>
      <c r="AI520" s="92"/>
      <c r="AJ520" s="92"/>
      <c r="AK520" s="92"/>
      <c r="AL520" s="92"/>
      <c r="AM520" s="92"/>
      <c r="AN520" s="92"/>
      <c r="AO520" s="92"/>
      <c r="AP520" s="92"/>
      <c r="AQ520" s="92"/>
      <c r="AR520" s="92"/>
      <c r="AS520" s="92"/>
      <c r="AT520" s="92"/>
      <c r="AU520" s="92"/>
      <c r="AV520" s="92"/>
      <c r="AW520" s="92"/>
      <c r="AX520" s="92"/>
      <c r="AY520" s="92"/>
      <c r="AZ520" s="92"/>
      <c r="BA520" s="92"/>
      <c r="BB520" s="92"/>
      <c r="BC520" s="92"/>
      <c r="BD520" s="92"/>
      <c r="BE520" s="92"/>
      <c r="BF520" s="92"/>
      <c r="BG520" s="92"/>
      <c r="BH520" s="92"/>
      <c r="BI520" s="92"/>
      <c r="BJ520" s="92"/>
      <c r="BK520" s="92"/>
      <c r="BL520" s="92"/>
      <c r="BM520" s="92"/>
      <c r="BN520" s="92"/>
      <c r="BO520" s="92"/>
      <c r="BP520" s="92"/>
      <c r="BQ520" s="92"/>
      <c r="BR520" s="92"/>
      <c r="BS520" s="92"/>
      <c r="BT520" s="92"/>
      <c r="BU520" s="92"/>
      <c r="BV520" s="92"/>
      <c r="BW520" s="92"/>
      <c r="BX520" s="92"/>
      <c r="BY520" s="92"/>
      <c r="BZ520" s="92"/>
      <c r="CA520" s="92"/>
      <c r="CB520" s="92"/>
      <c r="CC520" s="92"/>
      <c r="CD520" s="92"/>
      <c r="CE520" s="92"/>
      <c r="CF520" s="92"/>
      <c r="CG520" s="92"/>
      <c r="CH520" s="92"/>
      <c r="CI520" s="92"/>
      <c r="CJ520" s="92"/>
      <c r="CK520" s="92"/>
      <c r="CL520" s="92"/>
    </row>
    <row r="521" spans="1:90">
      <c r="A521" s="92"/>
      <c r="B521" s="188"/>
      <c r="C521" s="319"/>
      <c r="D521" s="92"/>
      <c r="E521" s="92"/>
      <c r="F521" s="92"/>
      <c r="G521" s="92"/>
      <c r="H521" s="92"/>
      <c r="I521" s="92"/>
      <c r="J521" s="92"/>
      <c r="K521" s="92"/>
      <c r="L521" s="92"/>
      <c r="M521" s="92"/>
      <c r="N521" s="92"/>
      <c r="O521" s="92"/>
      <c r="P521" s="92"/>
      <c r="Q521" s="92"/>
      <c r="R521" s="92"/>
      <c r="S521" s="92"/>
      <c r="T521" s="92"/>
      <c r="U521" s="92"/>
      <c r="V521" s="92"/>
      <c r="W521" s="92"/>
      <c r="X521" s="92"/>
      <c r="Y521" s="92"/>
      <c r="Z521" s="92"/>
      <c r="AA521" s="92"/>
      <c r="AB521" s="92"/>
      <c r="AC521" s="92"/>
      <c r="AD521" s="92"/>
      <c r="AE521" s="92"/>
      <c r="AF521" s="92"/>
      <c r="AG521" s="92"/>
      <c r="AH521" s="92"/>
      <c r="AI521" s="92"/>
      <c r="AJ521" s="92"/>
      <c r="AK521" s="92"/>
      <c r="AL521" s="92"/>
      <c r="AM521" s="92"/>
      <c r="AN521" s="92"/>
      <c r="AO521" s="92"/>
      <c r="AP521" s="92"/>
      <c r="AQ521" s="92"/>
      <c r="AR521" s="92"/>
      <c r="AS521" s="92"/>
      <c r="AT521" s="92"/>
      <c r="AU521" s="92"/>
      <c r="AV521" s="92"/>
      <c r="AW521" s="92"/>
      <c r="AX521" s="92"/>
      <c r="AY521" s="92"/>
      <c r="AZ521" s="92"/>
      <c r="BA521" s="92"/>
      <c r="BB521" s="92"/>
      <c r="BC521" s="92"/>
      <c r="BD521" s="92"/>
      <c r="BE521" s="92"/>
      <c r="BF521" s="92"/>
      <c r="BG521" s="92"/>
      <c r="BH521" s="92"/>
      <c r="BI521" s="92"/>
      <c r="BJ521" s="92"/>
      <c r="BK521" s="92"/>
      <c r="BL521" s="92"/>
      <c r="BM521" s="92"/>
      <c r="BN521" s="92"/>
      <c r="BO521" s="92"/>
      <c r="BP521" s="92"/>
      <c r="BQ521" s="92"/>
      <c r="BR521" s="92"/>
      <c r="BS521" s="92"/>
      <c r="BT521" s="92"/>
      <c r="BU521" s="92"/>
      <c r="BV521" s="92"/>
      <c r="BW521" s="92"/>
      <c r="BX521" s="92"/>
      <c r="BY521" s="92"/>
      <c r="BZ521" s="92"/>
      <c r="CA521" s="92"/>
      <c r="CB521" s="92"/>
      <c r="CC521" s="92"/>
      <c r="CD521" s="92"/>
      <c r="CE521" s="92"/>
      <c r="CF521" s="92"/>
      <c r="CG521" s="92"/>
      <c r="CH521" s="92"/>
      <c r="CI521" s="92"/>
      <c r="CJ521" s="92"/>
      <c r="CK521" s="92"/>
      <c r="CL521" s="92"/>
    </row>
    <row r="522" spans="1:90">
      <c r="A522" s="92"/>
      <c r="B522" s="188"/>
      <c r="C522" s="319"/>
      <c r="D522" s="92"/>
      <c r="E522" s="92"/>
      <c r="F522" s="92"/>
      <c r="G522" s="92"/>
      <c r="H522" s="92"/>
      <c r="I522" s="92"/>
      <c r="J522" s="92"/>
      <c r="K522" s="92"/>
      <c r="L522" s="92"/>
      <c r="M522" s="92"/>
      <c r="N522" s="92"/>
      <c r="O522" s="92"/>
      <c r="P522" s="92"/>
      <c r="Q522" s="92"/>
      <c r="R522" s="92"/>
      <c r="S522" s="92"/>
      <c r="T522" s="92"/>
      <c r="U522" s="92"/>
      <c r="V522" s="92"/>
      <c r="W522" s="92"/>
      <c r="X522" s="92"/>
      <c r="Y522" s="92"/>
      <c r="Z522" s="92"/>
      <c r="AA522" s="92"/>
      <c r="AB522" s="92"/>
      <c r="AC522" s="92"/>
      <c r="AD522" s="92"/>
      <c r="AE522" s="92"/>
      <c r="AF522" s="92"/>
      <c r="AG522" s="92"/>
      <c r="AH522" s="92"/>
      <c r="AI522" s="92"/>
      <c r="AJ522" s="92"/>
      <c r="AK522" s="92"/>
      <c r="AL522" s="92"/>
      <c r="AM522" s="92"/>
      <c r="AN522" s="92"/>
      <c r="AO522" s="92"/>
      <c r="AP522" s="92"/>
      <c r="AQ522" s="92"/>
      <c r="AR522" s="92"/>
      <c r="AS522" s="92"/>
      <c r="AT522" s="92"/>
      <c r="AU522" s="92"/>
      <c r="AV522" s="92"/>
      <c r="AW522" s="92"/>
      <c r="AX522" s="92"/>
      <c r="AY522" s="92"/>
      <c r="AZ522" s="92"/>
      <c r="BA522" s="92"/>
      <c r="BB522" s="92"/>
      <c r="BC522" s="92"/>
      <c r="BD522" s="92"/>
      <c r="BE522" s="92"/>
      <c r="BF522" s="92"/>
      <c r="BG522" s="92"/>
      <c r="BH522" s="92"/>
      <c r="BI522" s="92"/>
      <c r="BJ522" s="92"/>
      <c r="BK522" s="92"/>
      <c r="BL522" s="92"/>
      <c r="BM522" s="92"/>
      <c r="BN522" s="92"/>
      <c r="BO522" s="92"/>
      <c r="BP522" s="92"/>
      <c r="BQ522" s="92"/>
      <c r="BR522" s="92"/>
      <c r="BS522" s="92"/>
      <c r="BT522" s="92"/>
      <c r="BU522" s="92"/>
      <c r="BV522" s="92"/>
      <c r="BW522" s="92"/>
      <c r="BX522" s="92"/>
      <c r="BY522" s="92"/>
      <c r="BZ522" s="92"/>
      <c r="CA522" s="92"/>
      <c r="CB522" s="92"/>
      <c r="CC522" s="92"/>
      <c r="CD522" s="92"/>
      <c r="CE522" s="92"/>
      <c r="CF522" s="92"/>
      <c r="CG522" s="92"/>
      <c r="CH522" s="92"/>
      <c r="CI522" s="92"/>
      <c r="CJ522" s="92"/>
      <c r="CK522" s="92"/>
      <c r="CL522" s="92"/>
    </row>
    <row r="523" spans="1:90">
      <c r="A523" s="92"/>
      <c r="B523" s="188"/>
      <c r="C523" s="319"/>
      <c r="D523" s="92"/>
      <c r="E523" s="92"/>
      <c r="F523" s="92"/>
      <c r="G523" s="92"/>
      <c r="H523" s="92"/>
      <c r="I523" s="92"/>
      <c r="J523" s="92"/>
      <c r="K523" s="92"/>
      <c r="L523" s="92"/>
      <c r="M523" s="92"/>
      <c r="N523" s="92"/>
      <c r="O523" s="92"/>
      <c r="P523" s="92"/>
      <c r="Q523" s="92"/>
      <c r="R523" s="92"/>
      <c r="S523" s="92"/>
      <c r="T523" s="92"/>
      <c r="U523" s="92"/>
      <c r="V523" s="92"/>
      <c r="W523" s="92"/>
      <c r="X523" s="92"/>
      <c r="Y523" s="92"/>
      <c r="Z523" s="92"/>
      <c r="AA523" s="92"/>
      <c r="AB523" s="92"/>
      <c r="AC523" s="92"/>
      <c r="AD523" s="92"/>
      <c r="AE523" s="92"/>
      <c r="AF523" s="92"/>
      <c r="AG523" s="92"/>
      <c r="AH523" s="92"/>
      <c r="AI523" s="92"/>
      <c r="AJ523" s="92"/>
      <c r="AK523" s="92"/>
      <c r="AL523" s="92"/>
      <c r="AM523" s="92"/>
      <c r="AN523" s="92"/>
      <c r="AO523" s="92"/>
      <c r="AP523" s="92"/>
      <c r="AQ523" s="92"/>
      <c r="AR523" s="92"/>
      <c r="AS523" s="92"/>
      <c r="AT523" s="92"/>
      <c r="AU523" s="92"/>
      <c r="AV523" s="92"/>
      <c r="AW523" s="92"/>
      <c r="AX523" s="92"/>
      <c r="AY523" s="92"/>
      <c r="AZ523" s="92"/>
      <c r="BA523" s="92"/>
      <c r="BB523" s="92"/>
      <c r="BC523" s="92"/>
      <c r="BD523" s="92"/>
      <c r="BE523" s="92"/>
      <c r="BF523" s="92"/>
      <c r="BG523" s="92"/>
      <c r="BH523" s="92"/>
      <c r="BI523" s="92"/>
      <c r="BJ523" s="92"/>
      <c r="BK523" s="92"/>
      <c r="BL523" s="92"/>
      <c r="BM523" s="92"/>
      <c r="BN523" s="92"/>
      <c r="BO523" s="92"/>
      <c r="BP523" s="92"/>
      <c r="BQ523" s="92"/>
      <c r="BR523" s="92"/>
      <c r="BS523" s="92"/>
      <c r="BT523" s="92"/>
      <c r="BU523" s="92"/>
      <c r="BV523" s="92"/>
      <c r="BW523" s="92"/>
      <c r="BX523" s="92"/>
      <c r="BY523" s="92"/>
      <c r="BZ523" s="92"/>
      <c r="CA523" s="92"/>
      <c r="CB523" s="92"/>
      <c r="CC523" s="92"/>
      <c r="CD523" s="92"/>
      <c r="CE523" s="92"/>
      <c r="CF523" s="92"/>
      <c r="CG523" s="92"/>
      <c r="CH523" s="92"/>
      <c r="CI523" s="92"/>
      <c r="CJ523" s="92"/>
      <c r="CK523" s="92"/>
      <c r="CL523" s="92"/>
    </row>
    <row r="524" spans="1:90">
      <c r="A524" s="92"/>
      <c r="B524" s="188"/>
      <c r="C524" s="319"/>
      <c r="D524" s="92"/>
      <c r="E524" s="92"/>
      <c r="F524" s="92"/>
      <c r="G524" s="92"/>
      <c r="H524" s="92"/>
      <c r="I524" s="92"/>
      <c r="J524" s="92"/>
      <c r="K524" s="92"/>
      <c r="L524" s="92"/>
      <c r="M524" s="92"/>
      <c r="N524" s="92"/>
      <c r="O524" s="92"/>
      <c r="P524" s="92"/>
      <c r="Q524" s="92"/>
      <c r="R524" s="92"/>
      <c r="S524" s="92"/>
      <c r="T524" s="92"/>
      <c r="U524" s="92"/>
      <c r="V524" s="92"/>
      <c r="W524" s="92"/>
      <c r="X524" s="92"/>
      <c r="Y524" s="92"/>
      <c r="Z524" s="92"/>
      <c r="AA524" s="92"/>
      <c r="AB524" s="92"/>
      <c r="AC524" s="92"/>
      <c r="AD524" s="92"/>
      <c r="AE524" s="92"/>
      <c r="AF524" s="92"/>
      <c r="AG524" s="92"/>
      <c r="AH524" s="92"/>
      <c r="AI524" s="92"/>
      <c r="AJ524" s="92"/>
      <c r="AK524" s="92"/>
      <c r="AL524" s="92"/>
      <c r="AM524" s="92"/>
      <c r="AN524" s="92"/>
      <c r="AO524" s="92"/>
      <c r="AP524" s="92"/>
      <c r="AQ524" s="92"/>
      <c r="AR524" s="92"/>
      <c r="AS524" s="92"/>
      <c r="AT524" s="92"/>
      <c r="AU524" s="92"/>
      <c r="AV524" s="92"/>
      <c r="AW524" s="92"/>
      <c r="AX524" s="92"/>
      <c r="AY524" s="92"/>
      <c r="AZ524" s="92"/>
      <c r="BA524" s="92"/>
      <c r="BB524" s="92"/>
      <c r="BC524" s="92"/>
      <c r="BD524" s="92"/>
      <c r="BE524" s="92"/>
      <c r="BF524" s="92"/>
      <c r="BG524" s="92"/>
      <c r="BH524" s="92"/>
      <c r="BI524" s="92"/>
      <c r="BJ524" s="92"/>
      <c r="BK524" s="92"/>
      <c r="BL524" s="92"/>
      <c r="BM524" s="92"/>
      <c r="BN524" s="92"/>
      <c r="BO524" s="92"/>
      <c r="BP524" s="92"/>
      <c r="BQ524" s="92"/>
      <c r="BR524" s="92"/>
      <c r="BS524" s="92"/>
      <c r="BT524" s="92"/>
      <c r="BU524" s="92"/>
      <c r="BV524" s="92"/>
      <c r="BW524" s="92"/>
      <c r="BX524" s="92"/>
      <c r="BY524" s="92"/>
      <c r="BZ524" s="92"/>
      <c r="CA524" s="92"/>
      <c r="CB524" s="92"/>
      <c r="CC524" s="92"/>
      <c r="CD524" s="92"/>
      <c r="CE524" s="92"/>
      <c r="CF524" s="92"/>
      <c r="CG524" s="92"/>
      <c r="CH524" s="92"/>
      <c r="CI524" s="92"/>
      <c r="CJ524" s="92"/>
      <c r="CK524" s="92"/>
      <c r="CL524" s="92"/>
    </row>
    <row r="525" spans="1:90">
      <c r="A525" s="92"/>
      <c r="B525" s="188"/>
      <c r="C525" s="319"/>
      <c r="D525" s="92"/>
      <c r="E525" s="92"/>
      <c r="F525" s="92"/>
      <c r="G525" s="92"/>
      <c r="H525" s="92"/>
      <c r="I525" s="92"/>
      <c r="J525" s="92"/>
      <c r="K525" s="92"/>
      <c r="L525" s="92"/>
      <c r="M525" s="92"/>
      <c r="N525" s="92"/>
      <c r="O525" s="92"/>
      <c r="P525" s="92"/>
      <c r="Q525" s="92"/>
      <c r="R525" s="92"/>
      <c r="S525" s="92"/>
      <c r="T525" s="92"/>
      <c r="U525" s="92"/>
      <c r="V525" s="92"/>
      <c r="W525" s="92"/>
      <c r="X525" s="92"/>
      <c r="Y525" s="92"/>
      <c r="Z525" s="92"/>
      <c r="AA525" s="92"/>
      <c r="AB525" s="92"/>
      <c r="AC525" s="92"/>
      <c r="AD525" s="92"/>
      <c r="AE525" s="92"/>
      <c r="AF525" s="92"/>
      <c r="AG525" s="92"/>
      <c r="AH525" s="92"/>
      <c r="AI525" s="92"/>
      <c r="AJ525" s="92"/>
      <c r="AK525" s="92"/>
      <c r="AL525" s="92"/>
      <c r="AM525" s="92"/>
      <c r="AN525" s="92"/>
      <c r="AO525" s="92"/>
      <c r="AP525" s="92"/>
      <c r="AQ525" s="92"/>
      <c r="AR525" s="92"/>
      <c r="AS525" s="92"/>
      <c r="AT525" s="92"/>
      <c r="AU525" s="92"/>
      <c r="AV525" s="92"/>
      <c r="AW525" s="92"/>
      <c r="AX525" s="92"/>
      <c r="AY525" s="92"/>
      <c r="AZ525" s="92"/>
      <c r="BA525" s="92"/>
      <c r="BB525" s="92"/>
      <c r="BC525" s="92"/>
      <c r="BD525" s="92"/>
      <c r="BE525" s="92"/>
      <c r="BF525" s="92"/>
      <c r="BG525" s="92"/>
      <c r="BH525" s="92"/>
      <c r="BI525" s="92"/>
      <c r="BJ525" s="92"/>
      <c r="BK525" s="92"/>
      <c r="BL525" s="92"/>
      <c r="BM525" s="92"/>
      <c r="BN525" s="92"/>
      <c r="BO525" s="92"/>
      <c r="BP525" s="92"/>
      <c r="BQ525" s="92"/>
      <c r="BR525" s="92"/>
      <c r="BS525" s="92"/>
      <c r="BT525" s="92"/>
      <c r="BU525" s="92"/>
      <c r="BV525" s="92"/>
      <c r="BW525" s="92"/>
      <c r="BX525" s="92"/>
      <c r="BY525" s="92"/>
      <c r="BZ525" s="92"/>
      <c r="CA525" s="92"/>
      <c r="CB525" s="92"/>
      <c r="CC525" s="92"/>
      <c r="CD525" s="92"/>
      <c r="CE525" s="92"/>
      <c r="CF525" s="92"/>
      <c r="CG525" s="92"/>
      <c r="CH525" s="92"/>
      <c r="CI525" s="92"/>
      <c r="CJ525" s="92"/>
      <c r="CK525" s="92"/>
      <c r="CL525" s="92"/>
    </row>
    <row r="526" spans="1:90">
      <c r="A526" s="92"/>
      <c r="B526" s="188"/>
      <c r="C526" s="319"/>
      <c r="D526" s="92"/>
      <c r="E526" s="92"/>
      <c r="F526" s="92"/>
      <c r="G526" s="92"/>
      <c r="H526" s="92"/>
      <c r="I526" s="92"/>
      <c r="J526" s="92"/>
      <c r="K526" s="92"/>
      <c r="L526" s="92"/>
      <c r="M526" s="92"/>
      <c r="N526" s="92"/>
      <c r="O526" s="92"/>
      <c r="P526" s="92"/>
      <c r="Q526" s="92"/>
      <c r="R526" s="92"/>
      <c r="S526" s="92"/>
      <c r="T526" s="92"/>
      <c r="U526" s="92"/>
      <c r="V526" s="92"/>
      <c r="W526" s="92"/>
      <c r="X526" s="92"/>
      <c r="Y526" s="92"/>
      <c r="Z526" s="92"/>
      <c r="AA526" s="92"/>
      <c r="AB526" s="92"/>
      <c r="AC526" s="92"/>
      <c r="AD526" s="92"/>
      <c r="AE526" s="92"/>
      <c r="AF526" s="92"/>
      <c r="AG526" s="92"/>
      <c r="AH526" s="92"/>
      <c r="AI526" s="92"/>
      <c r="AJ526" s="92"/>
      <c r="AK526" s="92"/>
      <c r="AL526" s="92"/>
      <c r="AM526" s="92"/>
      <c r="AN526" s="92"/>
      <c r="AO526" s="92"/>
      <c r="AP526" s="92"/>
      <c r="AQ526" s="92"/>
      <c r="AR526" s="92"/>
      <c r="AS526" s="92"/>
      <c r="AT526" s="92"/>
      <c r="AU526" s="92"/>
      <c r="AV526" s="92"/>
      <c r="AW526" s="92"/>
      <c r="AX526" s="92"/>
      <c r="AY526" s="92"/>
      <c r="AZ526" s="92"/>
      <c r="BA526" s="92"/>
      <c r="BB526" s="92"/>
      <c r="BC526" s="92"/>
      <c r="BD526" s="92"/>
      <c r="BE526" s="92"/>
      <c r="BF526" s="92"/>
      <c r="BG526" s="92"/>
      <c r="BH526" s="92"/>
      <c r="BI526" s="92"/>
      <c r="BJ526" s="92"/>
      <c r="BK526" s="92"/>
      <c r="BL526" s="92"/>
      <c r="BM526" s="92"/>
      <c r="BN526" s="92"/>
      <c r="BO526" s="92"/>
      <c r="BP526" s="92"/>
      <c r="BQ526" s="92"/>
      <c r="BR526" s="92"/>
      <c r="BS526" s="92"/>
      <c r="BT526" s="92"/>
      <c r="BU526" s="92"/>
      <c r="BV526" s="92"/>
      <c r="BW526" s="92"/>
      <c r="BX526" s="92"/>
      <c r="BY526" s="92"/>
      <c r="BZ526" s="92"/>
      <c r="CA526" s="92"/>
      <c r="CB526" s="92"/>
      <c r="CC526" s="92"/>
      <c r="CD526" s="92"/>
      <c r="CE526" s="92"/>
      <c r="CF526" s="92"/>
      <c r="CG526" s="92"/>
      <c r="CH526" s="92"/>
      <c r="CI526" s="92"/>
      <c r="CJ526" s="92"/>
      <c r="CK526" s="92"/>
      <c r="CL526" s="92"/>
    </row>
    <row r="527" spans="1:90">
      <c r="A527" s="92"/>
      <c r="B527" s="188"/>
      <c r="C527" s="319"/>
      <c r="D527" s="92"/>
      <c r="E527" s="92"/>
      <c r="F527" s="92"/>
      <c r="G527" s="92"/>
      <c r="H527" s="92"/>
      <c r="I527" s="92"/>
      <c r="J527" s="92"/>
      <c r="K527" s="92"/>
      <c r="L527" s="92"/>
      <c r="M527" s="92"/>
      <c r="N527" s="92"/>
      <c r="O527" s="92"/>
      <c r="P527" s="92"/>
      <c r="Q527" s="92"/>
      <c r="R527" s="92"/>
      <c r="S527" s="92"/>
      <c r="T527" s="92"/>
      <c r="U527" s="92"/>
      <c r="V527" s="92"/>
      <c r="W527" s="92"/>
      <c r="X527" s="92"/>
      <c r="Y527" s="92"/>
      <c r="Z527" s="92"/>
      <c r="AA527" s="92"/>
      <c r="AB527" s="92"/>
      <c r="AC527" s="92"/>
      <c r="AD527" s="92"/>
      <c r="AE527" s="92"/>
      <c r="AF527" s="92"/>
      <c r="AG527" s="92"/>
      <c r="AH527" s="92"/>
      <c r="AI527" s="92"/>
      <c r="AJ527" s="92"/>
      <c r="AK527" s="92"/>
      <c r="AL527" s="92"/>
      <c r="AM527" s="92"/>
      <c r="AN527" s="92"/>
      <c r="AO527" s="92"/>
      <c r="AP527" s="92"/>
      <c r="AQ527" s="92"/>
      <c r="AR527" s="92"/>
      <c r="AS527" s="92"/>
      <c r="AT527" s="92"/>
      <c r="AU527" s="92"/>
      <c r="AV527" s="92"/>
      <c r="AW527" s="92"/>
      <c r="AX527" s="92"/>
      <c r="AY527" s="92"/>
      <c r="AZ527" s="92"/>
      <c r="BA527" s="92"/>
      <c r="BB527" s="92"/>
      <c r="BC527" s="92"/>
      <c r="BD527" s="92"/>
      <c r="BE527" s="92"/>
      <c r="BF527" s="92"/>
      <c r="BG527" s="92"/>
      <c r="BH527" s="92"/>
      <c r="BI527" s="92"/>
      <c r="BJ527" s="92"/>
      <c r="BK527" s="92"/>
      <c r="BL527" s="92"/>
      <c r="BM527" s="92"/>
      <c r="BN527" s="92"/>
      <c r="BO527" s="92"/>
      <c r="BP527" s="92"/>
      <c r="BQ527" s="92"/>
      <c r="BR527" s="92"/>
      <c r="BS527" s="92"/>
      <c r="BT527" s="92"/>
      <c r="BU527" s="92"/>
      <c r="BV527" s="92"/>
      <c r="BW527" s="92"/>
      <c r="BX527" s="92"/>
      <c r="BY527" s="92"/>
      <c r="BZ527" s="92"/>
      <c r="CA527" s="92"/>
      <c r="CB527" s="92"/>
      <c r="CC527" s="92"/>
      <c r="CD527" s="92"/>
      <c r="CE527" s="92"/>
      <c r="CF527" s="92"/>
      <c r="CG527" s="92"/>
      <c r="CH527" s="92"/>
      <c r="CI527" s="92"/>
      <c r="CJ527" s="92"/>
      <c r="CK527" s="92"/>
      <c r="CL527" s="92"/>
    </row>
    <row r="528" spans="1:90">
      <c r="A528" s="92"/>
      <c r="B528" s="188"/>
      <c r="C528" s="319"/>
      <c r="D528" s="92"/>
      <c r="E528" s="92"/>
      <c r="F528" s="92"/>
      <c r="G528" s="92"/>
      <c r="H528" s="92"/>
      <c r="I528" s="92"/>
      <c r="J528" s="92"/>
      <c r="K528" s="92"/>
      <c r="L528" s="92"/>
      <c r="M528" s="92"/>
      <c r="N528" s="92"/>
      <c r="O528" s="92"/>
      <c r="P528" s="92"/>
      <c r="Q528" s="92"/>
      <c r="R528" s="92"/>
      <c r="S528" s="92"/>
      <c r="T528" s="92"/>
      <c r="U528" s="92"/>
      <c r="V528" s="92"/>
      <c r="W528" s="92"/>
      <c r="X528" s="92"/>
      <c r="Y528" s="92"/>
      <c r="Z528" s="92"/>
      <c r="AA528" s="92"/>
      <c r="AB528" s="92"/>
      <c r="AC528" s="92"/>
      <c r="AD528" s="92"/>
      <c r="AE528" s="92"/>
      <c r="AF528" s="92"/>
      <c r="AG528" s="92"/>
      <c r="AH528" s="92"/>
      <c r="AI528" s="92"/>
      <c r="AJ528" s="92"/>
      <c r="AK528" s="92"/>
      <c r="AL528" s="92"/>
      <c r="AM528" s="92"/>
      <c r="AN528" s="92"/>
      <c r="AO528" s="92"/>
      <c r="AP528" s="92"/>
      <c r="AQ528" s="92"/>
      <c r="AR528" s="92"/>
      <c r="AS528" s="92"/>
      <c r="AT528" s="92"/>
      <c r="AU528" s="92"/>
      <c r="AV528" s="92"/>
      <c r="AW528" s="92"/>
      <c r="AX528" s="92"/>
      <c r="AY528" s="92"/>
      <c r="AZ528" s="92"/>
      <c r="BA528" s="92"/>
      <c r="BB528" s="92"/>
      <c r="BC528" s="92"/>
      <c r="BD528" s="92"/>
      <c r="BE528" s="92"/>
      <c r="BF528" s="92"/>
      <c r="BG528" s="92"/>
      <c r="BH528" s="92"/>
      <c r="BI528" s="92"/>
      <c r="BJ528" s="92"/>
      <c r="BK528" s="92"/>
      <c r="BL528" s="92"/>
      <c r="BM528" s="92"/>
      <c r="BN528" s="92"/>
      <c r="BO528" s="92"/>
      <c r="BP528" s="92"/>
      <c r="BQ528" s="92"/>
      <c r="BR528" s="92"/>
      <c r="BS528" s="92"/>
      <c r="BT528" s="92"/>
      <c r="BU528" s="92"/>
      <c r="BV528" s="92"/>
      <c r="BW528" s="92"/>
      <c r="BX528" s="92"/>
      <c r="BY528" s="92"/>
      <c r="BZ528" s="92"/>
      <c r="CA528" s="92"/>
      <c r="CB528" s="92"/>
      <c r="CC528" s="92"/>
      <c r="CD528" s="92"/>
      <c r="CE528" s="92"/>
      <c r="CF528" s="92"/>
      <c r="CG528" s="92"/>
      <c r="CH528" s="92"/>
      <c r="CI528" s="92"/>
      <c r="CJ528" s="92"/>
      <c r="CK528" s="92"/>
      <c r="CL528" s="92"/>
    </row>
    <row r="529" spans="1:90">
      <c r="A529" s="92"/>
      <c r="B529" s="188"/>
      <c r="C529" s="319"/>
      <c r="D529" s="92"/>
      <c r="E529" s="92"/>
      <c r="F529" s="92"/>
      <c r="G529" s="92"/>
      <c r="H529" s="92"/>
      <c r="I529" s="92"/>
      <c r="J529" s="92"/>
      <c r="K529" s="92"/>
      <c r="L529" s="92"/>
      <c r="M529" s="92"/>
      <c r="N529" s="92"/>
      <c r="O529" s="92"/>
      <c r="P529" s="92"/>
      <c r="Q529" s="92"/>
      <c r="R529" s="92"/>
      <c r="S529" s="92"/>
      <c r="T529" s="92"/>
      <c r="U529" s="92"/>
      <c r="V529" s="92"/>
      <c r="W529" s="92"/>
      <c r="X529" s="92"/>
      <c r="Y529" s="92"/>
      <c r="Z529" s="92"/>
      <c r="AA529" s="92"/>
      <c r="AB529" s="92"/>
      <c r="AC529" s="92"/>
      <c r="AD529" s="92"/>
      <c r="AE529" s="92"/>
      <c r="AF529" s="92"/>
      <c r="AG529" s="92"/>
      <c r="AH529" s="92"/>
      <c r="AI529" s="92"/>
      <c r="AJ529" s="92"/>
      <c r="AK529" s="92"/>
      <c r="AL529" s="92"/>
      <c r="AM529" s="92"/>
      <c r="AN529" s="92"/>
      <c r="AO529" s="92"/>
      <c r="AP529" s="92"/>
      <c r="AQ529" s="92"/>
      <c r="AR529" s="92"/>
      <c r="AS529" s="92"/>
      <c r="AT529" s="92"/>
      <c r="AU529" s="92"/>
      <c r="AV529" s="92"/>
      <c r="AW529" s="92"/>
      <c r="AX529" s="92"/>
      <c r="AY529" s="92"/>
      <c r="AZ529" s="92"/>
      <c r="BA529" s="92"/>
      <c r="BB529" s="92"/>
      <c r="BC529" s="92"/>
      <c r="BD529" s="92"/>
      <c r="BE529" s="92"/>
      <c r="BF529" s="92"/>
      <c r="BG529" s="92"/>
      <c r="BH529" s="92"/>
      <c r="BI529" s="92"/>
      <c r="BJ529" s="92"/>
      <c r="BK529" s="92"/>
      <c r="BL529" s="92"/>
      <c r="BM529" s="92"/>
      <c r="BN529" s="92"/>
      <c r="BO529" s="92"/>
      <c r="BP529" s="92"/>
      <c r="BQ529" s="92"/>
      <c r="BR529" s="92"/>
      <c r="BS529" s="92"/>
      <c r="BT529" s="92"/>
      <c r="BU529" s="92"/>
      <c r="BV529" s="92"/>
      <c r="BW529" s="92"/>
      <c r="BX529" s="92"/>
      <c r="BY529" s="92"/>
      <c r="BZ529" s="92"/>
      <c r="CA529" s="92"/>
      <c r="CB529" s="92"/>
      <c r="CC529" s="92"/>
      <c r="CD529" s="92"/>
      <c r="CE529" s="92"/>
      <c r="CF529" s="92"/>
      <c r="CG529" s="92"/>
      <c r="CH529" s="92"/>
      <c r="CI529" s="92"/>
      <c r="CJ529" s="92"/>
      <c r="CK529" s="92"/>
      <c r="CL529" s="92"/>
    </row>
    <row r="530" spans="1:90">
      <c r="A530" s="92"/>
      <c r="B530" s="188"/>
      <c r="C530" s="319"/>
      <c r="D530" s="92"/>
      <c r="E530" s="92"/>
      <c r="F530" s="92"/>
      <c r="G530" s="92"/>
      <c r="H530" s="92"/>
      <c r="I530" s="92"/>
      <c r="J530" s="92"/>
      <c r="K530" s="92"/>
      <c r="L530" s="92"/>
      <c r="M530" s="92"/>
      <c r="N530" s="92"/>
      <c r="O530" s="92"/>
      <c r="P530" s="92"/>
      <c r="Q530" s="92"/>
      <c r="R530" s="92"/>
      <c r="S530" s="92"/>
      <c r="T530" s="92"/>
      <c r="U530" s="92"/>
      <c r="V530" s="92"/>
      <c r="W530" s="92"/>
      <c r="X530" s="92"/>
      <c r="Y530" s="92"/>
      <c r="Z530" s="92"/>
      <c r="AA530" s="92"/>
      <c r="AB530" s="92"/>
      <c r="AC530" s="92"/>
      <c r="AD530" s="92"/>
      <c r="AE530" s="92"/>
      <c r="AF530" s="92"/>
      <c r="AG530" s="92"/>
      <c r="AH530" s="92"/>
      <c r="AI530" s="92"/>
      <c r="AJ530" s="92"/>
      <c r="AK530" s="92"/>
      <c r="AL530" s="92"/>
      <c r="AM530" s="92"/>
      <c r="AN530" s="92"/>
      <c r="AO530" s="92"/>
      <c r="AP530" s="92"/>
      <c r="AQ530" s="92"/>
      <c r="AR530" s="92"/>
      <c r="AS530" s="92"/>
      <c r="AT530" s="92"/>
      <c r="AU530" s="92"/>
      <c r="AV530" s="92"/>
      <c r="AW530" s="92"/>
      <c r="AX530" s="92"/>
      <c r="AY530" s="92"/>
      <c r="AZ530" s="92"/>
      <c r="BA530" s="92"/>
      <c r="BB530" s="92"/>
      <c r="BC530" s="92"/>
      <c r="BD530" s="92"/>
      <c r="BE530" s="92"/>
      <c r="BF530" s="92"/>
      <c r="BG530" s="92"/>
      <c r="BH530" s="92"/>
      <c r="BI530" s="92"/>
      <c r="BJ530" s="92"/>
      <c r="BK530" s="92"/>
      <c r="BL530" s="92"/>
      <c r="BM530" s="92"/>
      <c r="BN530" s="92"/>
      <c r="BO530" s="92"/>
      <c r="BP530" s="92"/>
      <c r="BQ530" s="92"/>
      <c r="BR530" s="92"/>
      <c r="BS530" s="92"/>
      <c r="BT530" s="92"/>
      <c r="BU530" s="92"/>
      <c r="BV530" s="92"/>
      <c r="BW530" s="92"/>
      <c r="BX530" s="92"/>
      <c r="BY530" s="92"/>
      <c r="BZ530" s="92"/>
      <c r="CA530" s="92"/>
      <c r="CB530" s="92"/>
      <c r="CC530" s="92"/>
      <c r="CD530" s="92"/>
      <c r="CE530" s="92"/>
      <c r="CF530" s="92"/>
      <c r="CG530" s="92"/>
      <c r="CH530" s="92"/>
      <c r="CI530" s="92"/>
      <c r="CJ530" s="92"/>
      <c r="CK530" s="92"/>
      <c r="CL530" s="92"/>
    </row>
    <row r="531" spans="1:90">
      <c r="A531" s="92"/>
      <c r="B531" s="188"/>
      <c r="C531" s="319"/>
      <c r="D531" s="92"/>
      <c r="E531" s="92"/>
      <c r="F531" s="92"/>
      <c r="G531" s="92"/>
      <c r="H531" s="92"/>
      <c r="I531" s="92"/>
      <c r="J531" s="92"/>
      <c r="K531" s="92"/>
      <c r="L531" s="92"/>
      <c r="M531" s="92"/>
      <c r="N531" s="92"/>
      <c r="O531" s="92"/>
      <c r="P531" s="92"/>
      <c r="Q531" s="92"/>
      <c r="R531" s="92"/>
      <c r="S531" s="92"/>
      <c r="T531" s="92"/>
      <c r="U531" s="92"/>
      <c r="V531" s="92"/>
      <c r="W531" s="92"/>
      <c r="X531" s="92"/>
      <c r="Y531" s="92"/>
      <c r="Z531" s="92"/>
      <c r="AA531" s="92"/>
      <c r="AB531" s="92"/>
      <c r="AC531" s="92"/>
      <c r="AD531" s="92"/>
      <c r="AE531" s="92"/>
      <c r="AF531" s="92"/>
      <c r="AG531" s="92"/>
      <c r="AH531" s="92"/>
      <c r="AI531" s="92"/>
      <c r="AJ531" s="92"/>
      <c r="AK531" s="92"/>
      <c r="AL531" s="92"/>
      <c r="AM531" s="92"/>
      <c r="AN531" s="92"/>
      <c r="AO531" s="92"/>
      <c r="AP531" s="92"/>
      <c r="AQ531" s="92"/>
      <c r="AR531" s="92"/>
      <c r="AS531" s="92"/>
      <c r="AT531" s="92"/>
      <c r="AU531" s="92"/>
      <c r="AV531" s="92"/>
      <c r="AW531" s="92"/>
      <c r="AX531" s="92"/>
      <c r="AY531" s="92"/>
      <c r="AZ531" s="92"/>
      <c r="BA531" s="92"/>
      <c r="BB531" s="92"/>
      <c r="BC531" s="92"/>
      <c r="BD531" s="92"/>
      <c r="BE531" s="92"/>
      <c r="BF531" s="92"/>
      <c r="BG531" s="92"/>
      <c r="BH531" s="92"/>
      <c r="BI531" s="92"/>
      <c r="BJ531" s="92"/>
      <c r="BK531" s="92"/>
      <c r="BL531" s="92"/>
      <c r="BM531" s="92"/>
      <c r="BN531" s="92"/>
      <c r="BO531" s="92"/>
      <c r="BP531" s="92"/>
      <c r="BQ531" s="92"/>
      <c r="BR531" s="92"/>
      <c r="BS531" s="92"/>
      <c r="BT531" s="92"/>
      <c r="BU531" s="92"/>
      <c r="BV531" s="92"/>
      <c r="BW531" s="92"/>
      <c r="BX531" s="92"/>
      <c r="BY531" s="92"/>
      <c r="BZ531" s="92"/>
      <c r="CA531" s="92"/>
      <c r="CB531" s="92"/>
      <c r="CC531" s="92"/>
      <c r="CD531" s="92"/>
      <c r="CE531" s="92"/>
      <c r="CF531" s="92"/>
      <c r="CG531" s="92"/>
      <c r="CH531" s="92"/>
      <c r="CI531" s="92"/>
      <c r="CJ531" s="92"/>
      <c r="CK531" s="92"/>
      <c r="CL531" s="92"/>
    </row>
    <row r="532" spans="1:90">
      <c r="A532" s="92"/>
      <c r="B532" s="188"/>
      <c r="C532" s="319"/>
      <c r="D532" s="92"/>
      <c r="E532" s="92"/>
      <c r="F532" s="92"/>
      <c r="G532" s="92"/>
      <c r="H532" s="92"/>
      <c r="I532" s="92"/>
      <c r="J532" s="92"/>
      <c r="K532" s="92"/>
      <c r="L532" s="92"/>
      <c r="M532" s="92"/>
      <c r="N532" s="92"/>
      <c r="O532" s="92"/>
      <c r="P532" s="92"/>
      <c r="Q532" s="92"/>
      <c r="R532" s="92"/>
      <c r="S532" s="92"/>
      <c r="T532" s="92"/>
      <c r="U532" s="92"/>
      <c r="V532" s="92"/>
      <c r="W532" s="92"/>
      <c r="X532" s="92"/>
      <c r="Y532" s="92"/>
      <c r="Z532" s="92"/>
      <c r="AA532" s="92"/>
      <c r="AB532" s="92"/>
      <c r="AC532" s="92"/>
      <c r="AD532" s="92"/>
      <c r="AE532" s="92"/>
      <c r="AF532" s="92"/>
      <c r="AG532" s="92"/>
      <c r="AH532" s="92"/>
      <c r="AI532" s="92"/>
      <c r="AJ532" s="92"/>
      <c r="AK532" s="92"/>
      <c r="AL532" s="92"/>
      <c r="AM532" s="92"/>
      <c r="AN532" s="92"/>
      <c r="AO532" s="92"/>
      <c r="AP532" s="92"/>
      <c r="AQ532" s="92"/>
      <c r="AR532" s="92"/>
      <c r="AS532" s="92"/>
      <c r="AT532" s="92"/>
      <c r="AU532" s="92"/>
      <c r="AV532" s="92"/>
      <c r="AW532" s="92"/>
      <c r="AX532" s="92"/>
      <c r="AY532" s="92"/>
      <c r="AZ532" s="92"/>
      <c r="BA532" s="92"/>
      <c r="BB532" s="92"/>
      <c r="BC532" s="92"/>
      <c r="BD532" s="92"/>
      <c r="BE532" s="92"/>
      <c r="BF532" s="92"/>
      <c r="BG532" s="92"/>
      <c r="BH532" s="92"/>
      <c r="BI532" s="92"/>
      <c r="BJ532" s="92"/>
      <c r="BK532" s="92"/>
      <c r="BL532" s="92"/>
      <c r="BM532" s="92"/>
      <c r="BN532" s="92"/>
      <c r="BO532" s="92"/>
      <c r="BP532" s="92"/>
      <c r="BQ532" s="92"/>
      <c r="BR532" s="92"/>
      <c r="BS532" s="92"/>
      <c r="BT532" s="92"/>
      <c r="BU532" s="92"/>
      <c r="BV532" s="92"/>
      <c r="BW532" s="92"/>
      <c r="BX532" s="92"/>
      <c r="BY532" s="92"/>
      <c r="BZ532" s="92"/>
      <c r="CA532" s="92"/>
      <c r="CB532" s="92"/>
      <c r="CC532" s="92"/>
      <c r="CD532" s="92"/>
      <c r="CE532" s="92"/>
      <c r="CF532" s="92"/>
      <c r="CG532" s="92"/>
      <c r="CH532" s="92"/>
      <c r="CI532" s="92"/>
      <c r="CJ532" s="92"/>
      <c r="CK532" s="92"/>
      <c r="CL532" s="92"/>
    </row>
    <row r="533" spans="1:90">
      <c r="A533" s="92"/>
      <c r="B533" s="188"/>
      <c r="C533" s="319"/>
      <c r="D533" s="92"/>
      <c r="E533" s="92"/>
      <c r="F533" s="92"/>
      <c r="G533" s="92"/>
      <c r="H533" s="92"/>
      <c r="I533" s="92"/>
      <c r="J533" s="92"/>
      <c r="K533" s="92"/>
      <c r="L533" s="92"/>
      <c r="M533" s="92"/>
      <c r="N533" s="92"/>
      <c r="O533" s="92"/>
      <c r="P533" s="92"/>
      <c r="Q533" s="92"/>
      <c r="R533" s="92"/>
      <c r="S533" s="92"/>
      <c r="T533" s="92"/>
      <c r="U533" s="92"/>
      <c r="V533" s="92"/>
      <c r="W533" s="92"/>
      <c r="X533" s="92"/>
      <c r="Y533" s="92"/>
      <c r="Z533" s="92"/>
      <c r="AA533" s="92"/>
      <c r="AB533" s="92"/>
      <c r="AC533" s="92"/>
      <c r="AD533" s="92"/>
      <c r="AE533" s="92"/>
      <c r="AF533" s="92"/>
      <c r="AG533" s="92"/>
      <c r="AH533" s="92"/>
      <c r="AI533" s="92"/>
      <c r="AJ533" s="92"/>
      <c r="AK533" s="92"/>
      <c r="AL533" s="92"/>
      <c r="AM533" s="92"/>
      <c r="AN533" s="92"/>
      <c r="AO533" s="92"/>
      <c r="AP533" s="92"/>
      <c r="AQ533" s="92"/>
      <c r="AR533" s="92"/>
      <c r="AS533" s="92"/>
      <c r="AT533" s="92"/>
      <c r="AU533" s="92"/>
      <c r="AV533" s="92"/>
      <c r="AW533" s="92"/>
      <c r="AX533" s="92"/>
      <c r="AY533" s="92"/>
      <c r="AZ533" s="92"/>
      <c r="BA533" s="92"/>
      <c r="BB533" s="92"/>
      <c r="BC533" s="92"/>
      <c r="BD533" s="92"/>
      <c r="BE533" s="92"/>
      <c r="BF533" s="92"/>
      <c r="BG533" s="92"/>
      <c r="BH533" s="92"/>
      <c r="BI533" s="92"/>
      <c r="BJ533" s="92"/>
      <c r="BK533" s="92"/>
      <c r="BL533" s="92"/>
      <c r="BM533" s="92"/>
      <c r="BN533" s="92"/>
      <c r="BO533" s="92"/>
      <c r="BP533" s="92"/>
      <c r="BQ533" s="92"/>
      <c r="BR533" s="92"/>
      <c r="BS533" s="92"/>
      <c r="BT533" s="92"/>
      <c r="BU533" s="92"/>
      <c r="BV533" s="92"/>
      <c r="BW533" s="92"/>
      <c r="BX533" s="92"/>
      <c r="BY533" s="92"/>
      <c r="BZ533" s="92"/>
      <c r="CA533" s="92"/>
      <c r="CB533" s="92"/>
      <c r="CC533" s="92"/>
      <c r="CD533" s="92"/>
      <c r="CE533" s="92"/>
      <c r="CF533" s="92"/>
      <c r="CG533" s="92"/>
      <c r="CH533" s="92"/>
      <c r="CI533" s="92"/>
      <c r="CJ533" s="92"/>
      <c r="CK533" s="92"/>
      <c r="CL533" s="92"/>
    </row>
    <row r="534" spans="1:90">
      <c r="A534" s="92"/>
      <c r="B534" s="188"/>
      <c r="C534" s="319"/>
      <c r="D534" s="92"/>
      <c r="E534" s="92"/>
      <c r="F534" s="92"/>
      <c r="G534" s="92"/>
      <c r="H534" s="92"/>
      <c r="I534" s="92"/>
      <c r="J534" s="92"/>
      <c r="K534" s="92"/>
      <c r="L534" s="92"/>
      <c r="M534" s="92"/>
      <c r="N534" s="92"/>
      <c r="O534" s="92"/>
      <c r="P534" s="92"/>
      <c r="Q534" s="92"/>
      <c r="R534" s="92"/>
      <c r="S534" s="92"/>
      <c r="T534" s="92"/>
      <c r="U534" s="92"/>
      <c r="V534" s="92"/>
      <c r="W534" s="92"/>
      <c r="X534" s="92"/>
      <c r="Y534" s="92"/>
      <c r="Z534" s="92"/>
      <c r="AA534" s="92"/>
      <c r="AB534" s="92"/>
      <c r="AC534" s="92"/>
      <c r="AD534" s="92"/>
      <c r="AE534" s="92"/>
      <c r="AF534" s="92"/>
      <c r="AG534" s="92"/>
      <c r="AH534" s="92"/>
      <c r="AI534" s="92"/>
      <c r="AJ534" s="92"/>
      <c r="AK534" s="92"/>
      <c r="AL534" s="92"/>
      <c r="AM534" s="92"/>
      <c r="AN534" s="92"/>
      <c r="AO534" s="92"/>
      <c r="AP534" s="92"/>
      <c r="AQ534" s="92"/>
      <c r="AR534" s="92"/>
      <c r="AS534" s="92"/>
      <c r="AT534" s="92"/>
      <c r="AU534" s="92"/>
      <c r="AV534" s="92"/>
      <c r="AW534" s="92"/>
      <c r="AX534" s="92"/>
      <c r="AY534" s="92"/>
      <c r="AZ534" s="92"/>
      <c r="BA534" s="92"/>
      <c r="BB534" s="92"/>
      <c r="BC534" s="92"/>
      <c r="BD534" s="92"/>
      <c r="BE534" s="92"/>
      <c r="BF534" s="92"/>
      <c r="BG534" s="92"/>
      <c r="BH534" s="92"/>
      <c r="BI534" s="92"/>
      <c r="BJ534" s="92"/>
      <c r="BK534" s="92"/>
      <c r="BL534" s="92"/>
      <c r="BM534" s="92"/>
      <c r="BN534" s="92"/>
      <c r="BO534" s="92"/>
      <c r="BP534" s="92"/>
      <c r="BQ534" s="92"/>
      <c r="BR534" s="92"/>
      <c r="BS534" s="92"/>
      <c r="BT534" s="92"/>
      <c r="BU534" s="92"/>
      <c r="BV534" s="92"/>
      <c r="BW534" s="92"/>
      <c r="BX534" s="92"/>
      <c r="BY534" s="92"/>
      <c r="BZ534" s="92"/>
      <c r="CA534" s="92"/>
      <c r="CB534" s="92"/>
      <c r="CC534" s="92"/>
      <c r="CD534" s="92"/>
      <c r="CE534" s="92"/>
      <c r="CF534" s="92"/>
      <c r="CG534" s="92"/>
      <c r="CH534" s="92"/>
      <c r="CI534" s="92"/>
      <c r="CJ534" s="92"/>
      <c r="CK534" s="92"/>
      <c r="CL534" s="92"/>
    </row>
    <row r="535" spans="1:90">
      <c r="A535" s="92"/>
      <c r="B535" s="188"/>
      <c r="C535" s="319"/>
      <c r="D535" s="92"/>
      <c r="E535" s="92"/>
      <c r="F535" s="92"/>
      <c r="G535" s="92"/>
      <c r="H535" s="92"/>
      <c r="I535" s="92"/>
      <c r="J535" s="92"/>
      <c r="K535" s="92"/>
      <c r="L535" s="92"/>
      <c r="M535" s="92"/>
      <c r="N535" s="92"/>
      <c r="O535" s="92"/>
      <c r="P535" s="92"/>
      <c r="Q535" s="92"/>
      <c r="R535" s="92"/>
      <c r="S535" s="92"/>
      <c r="T535" s="92"/>
      <c r="U535" s="92"/>
      <c r="V535" s="92"/>
      <c r="W535" s="92"/>
      <c r="X535" s="92"/>
      <c r="Y535" s="92"/>
      <c r="Z535" s="92"/>
      <c r="AA535" s="92"/>
      <c r="AB535" s="92"/>
      <c r="AC535" s="92"/>
      <c r="AD535" s="92"/>
      <c r="AE535" s="92"/>
      <c r="AF535" s="92"/>
      <c r="AG535" s="92"/>
      <c r="AH535" s="92"/>
      <c r="AI535" s="92"/>
      <c r="AJ535" s="92"/>
      <c r="AK535" s="92"/>
      <c r="AL535" s="92"/>
      <c r="AM535" s="92"/>
      <c r="AN535" s="92"/>
      <c r="AO535" s="92"/>
      <c r="AP535" s="92"/>
      <c r="AQ535" s="92"/>
      <c r="AR535" s="92"/>
      <c r="AS535" s="92"/>
      <c r="AT535" s="92"/>
      <c r="AU535" s="92"/>
      <c r="AV535" s="92"/>
      <c r="AW535" s="92"/>
      <c r="AX535" s="92"/>
      <c r="AY535" s="92"/>
      <c r="AZ535" s="92"/>
      <c r="BA535" s="92"/>
      <c r="BB535" s="92"/>
      <c r="BC535" s="92"/>
      <c r="BD535" s="92"/>
      <c r="BE535" s="92"/>
      <c r="BF535" s="92"/>
      <c r="BG535" s="92"/>
      <c r="BH535" s="92"/>
      <c r="BI535" s="92"/>
      <c r="BJ535" s="92"/>
      <c r="BK535" s="92"/>
      <c r="BL535" s="92"/>
      <c r="BM535" s="92"/>
      <c r="BN535" s="92"/>
      <c r="BO535" s="92"/>
      <c r="BP535" s="92"/>
      <c r="BQ535" s="92"/>
      <c r="BR535" s="92"/>
      <c r="BS535" s="92"/>
      <c r="BT535" s="92"/>
      <c r="BU535" s="92"/>
      <c r="BV535" s="92"/>
      <c r="BW535" s="92"/>
      <c r="BX535" s="92"/>
      <c r="BY535" s="92"/>
      <c r="BZ535" s="92"/>
      <c r="CA535" s="92"/>
      <c r="CB535" s="92"/>
      <c r="CC535" s="92"/>
      <c r="CD535" s="92"/>
      <c r="CE535" s="92"/>
      <c r="CF535" s="92"/>
      <c r="CG535" s="92"/>
      <c r="CH535" s="92"/>
      <c r="CI535" s="92"/>
      <c r="CJ535" s="92"/>
      <c r="CK535" s="92"/>
      <c r="CL535" s="92"/>
    </row>
    <row r="536" spans="1:90">
      <c r="A536" s="92"/>
      <c r="B536" s="188"/>
      <c r="C536" s="319"/>
      <c r="D536" s="92"/>
      <c r="E536" s="92"/>
      <c r="F536" s="92"/>
      <c r="G536" s="92"/>
      <c r="H536" s="92"/>
      <c r="I536" s="92"/>
      <c r="J536" s="92"/>
      <c r="K536" s="92"/>
      <c r="L536" s="92"/>
      <c r="M536" s="92"/>
      <c r="N536" s="92"/>
      <c r="O536" s="92"/>
      <c r="P536" s="92"/>
      <c r="Q536" s="92"/>
      <c r="R536" s="92"/>
      <c r="S536" s="92"/>
      <c r="T536" s="92"/>
      <c r="U536" s="92"/>
      <c r="V536" s="92"/>
      <c r="W536" s="92"/>
      <c r="X536" s="92"/>
      <c r="Y536" s="92"/>
      <c r="Z536" s="92"/>
      <c r="AA536" s="92"/>
      <c r="AB536" s="92"/>
      <c r="AC536" s="92"/>
      <c r="AD536" s="92"/>
      <c r="AE536" s="92"/>
      <c r="AF536" s="92"/>
      <c r="AG536" s="92"/>
      <c r="AH536" s="92"/>
      <c r="AI536" s="92"/>
      <c r="AJ536" s="92"/>
      <c r="AK536" s="92"/>
      <c r="AL536" s="92"/>
      <c r="AM536" s="92"/>
      <c r="AN536" s="92"/>
      <c r="AO536" s="92"/>
      <c r="AP536" s="92"/>
      <c r="AQ536" s="92"/>
      <c r="AR536" s="92"/>
      <c r="AS536" s="92"/>
      <c r="AT536" s="92"/>
      <c r="AU536" s="92"/>
      <c r="AV536" s="92"/>
      <c r="AW536" s="92"/>
      <c r="AX536" s="92"/>
      <c r="AY536" s="92"/>
      <c r="AZ536" s="92"/>
      <c r="BA536" s="92"/>
      <c r="BB536" s="92"/>
      <c r="BC536" s="92"/>
      <c r="BD536" s="92"/>
      <c r="BE536" s="92"/>
      <c r="BF536" s="92"/>
      <c r="BG536" s="92"/>
      <c r="BH536" s="92"/>
      <c r="BI536" s="92"/>
      <c r="BJ536" s="92"/>
      <c r="BK536" s="92"/>
      <c r="BL536" s="92"/>
      <c r="BM536" s="92"/>
      <c r="BN536" s="92"/>
      <c r="BO536" s="92"/>
      <c r="BP536" s="92"/>
      <c r="BQ536" s="92"/>
      <c r="BR536" s="92"/>
      <c r="BS536" s="92"/>
      <c r="BT536" s="92"/>
      <c r="BU536" s="92"/>
      <c r="BV536" s="92"/>
      <c r="BW536" s="92"/>
      <c r="BX536" s="92"/>
      <c r="BY536" s="92"/>
      <c r="BZ536" s="92"/>
      <c r="CA536" s="92"/>
      <c r="CB536" s="92"/>
      <c r="CC536" s="92"/>
      <c r="CD536" s="92"/>
      <c r="CE536" s="92"/>
      <c r="CF536" s="92"/>
      <c r="CG536" s="92"/>
      <c r="CH536" s="92"/>
      <c r="CI536" s="92"/>
      <c r="CJ536" s="92"/>
      <c r="CK536" s="92"/>
      <c r="CL536" s="92"/>
    </row>
    <row r="537" spans="1:90">
      <c r="A537" s="92"/>
      <c r="B537" s="188"/>
      <c r="C537" s="319"/>
      <c r="D537" s="92"/>
      <c r="E537" s="92"/>
      <c r="F537" s="92"/>
      <c r="G537" s="92"/>
      <c r="H537" s="92"/>
      <c r="I537" s="92"/>
      <c r="J537" s="92"/>
      <c r="K537" s="92"/>
      <c r="L537" s="92"/>
      <c r="M537" s="92"/>
      <c r="N537" s="92"/>
      <c r="O537" s="92"/>
      <c r="P537" s="92"/>
      <c r="Q537" s="92"/>
      <c r="R537" s="92"/>
      <c r="S537" s="92"/>
      <c r="T537" s="92"/>
      <c r="U537" s="92"/>
      <c r="V537" s="92"/>
      <c r="W537" s="92"/>
      <c r="X537" s="92"/>
      <c r="Y537" s="92"/>
      <c r="Z537" s="92"/>
      <c r="AA537" s="92"/>
      <c r="AB537" s="92"/>
      <c r="AC537" s="92"/>
      <c r="AD537" s="92"/>
      <c r="AE537" s="92"/>
      <c r="AF537" s="92"/>
      <c r="AG537" s="92"/>
      <c r="AH537" s="92"/>
      <c r="AI537" s="92"/>
      <c r="AJ537" s="92"/>
      <c r="AK537" s="92"/>
      <c r="AL537" s="92"/>
      <c r="AM537" s="92"/>
      <c r="AN537" s="92"/>
      <c r="AO537" s="92"/>
      <c r="AP537" s="92"/>
      <c r="AQ537" s="92"/>
      <c r="AR537" s="92"/>
      <c r="AS537" s="92"/>
      <c r="AT537" s="92"/>
      <c r="AU537" s="92"/>
      <c r="AV537" s="92"/>
      <c r="AW537" s="92"/>
      <c r="AX537" s="92"/>
      <c r="AY537" s="92"/>
      <c r="AZ537" s="92"/>
      <c r="BA537" s="92"/>
      <c r="BB537" s="92"/>
      <c r="BC537" s="92"/>
      <c r="BD537" s="92"/>
      <c r="BE537" s="92"/>
      <c r="BF537" s="92"/>
      <c r="BG537" s="92"/>
      <c r="BH537" s="92"/>
      <c r="BI537" s="92"/>
      <c r="BJ537" s="92"/>
      <c r="BK537" s="92"/>
      <c r="BL537" s="92"/>
      <c r="BM537" s="92"/>
      <c r="BN537" s="92"/>
      <c r="BO537" s="92"/>
      <c r="BP537" s="92"/>
      <c r="BQ537" s="92"/>
      <c r="BR537" s="92"/>
      <c r="BS537" s="92"/>
      <c r="BT537" s="92"/>
      <c r="BU537" s="92"/>
      <c r="BV537" s="92"/>
      <c r="BW537" s="92"/>
      <c r="BX537" s="92"/>
      <c r="BY537" s="92"/>
      <c r="BZ537" s="92"/>
      <c r="CA537" s="92"/>
      <c r="CB537" s="92"/>
      <c r="CC537" s="92"/>
      <c r="CD537" s="92"/>
      <c r="CE537" s="92"/>
      <c r="CF537" s="92"/>
      <c r="CG537" s="92"/>
      <c r="CH537" s="92"/>
      <c r="CI537" s="92"/>
      <c r="CJ537" s="92"/>
      <c r="CK537" s="92"/>
      <c r="CL537" s="92"/>
    </row>
    <row r="538" spans="1:90">
      <c r="A538" s="92"/>
      <c r="B538" s="188"/>
      <c r="C538" s="319"/>
      <c r="D538" s="92"/>
      <c r="E538" s="92"/>
      <c r="F538" s="92"/>
      <c r="G538" s="92"/>
      <c r="H538" s="92"/>
      <c r="I538" s="92"/>
      <c r="J538" s="92"/>
      <c r="K538" s="92"/>
      <c r="L538" s="92"/>
      <c r="M538" s="92"/>
      <c r="N538" s="92"/>
      <c r="O538" s="92"/>
      <c r="P538" s="92"/>
      <c r="Q538" s="92"/>
      <c r="R538" s="92"/>
      <c r="S538" s="92"/>
      <c r="T538" s="92"/>
      <c r="U538" s="92"/>
      <c r="V538" s="92"/>
      <c r="W538" s="92"/>
      <c r="X538" s="92"/>
      <c r="Y538" s="92"/>
      <c r="Z538" s="92"/>
      <c r="AA538" s="92"/>
      <c r="AB538" s="92"/>
      <c r="AC538" s="92"/>
      <c r="AD538" s="92"/>
      <c r="AE538" s="92"/>
      <c r="AF538" s="92"/>
      <c r="AG538" s="92"/>
      <c r="AH538" s="92"/>
      <c r="AI538" s="92"/>
      <c r="AJ538" s="92"/>
      <c r="AK538" s="92"/>
      <c r="AL538" s="92"/>
      <c r="AM538" s="92"/>
      <c r="AN538" s="92"/>
      <c r="AO538" s="92"/>
      <c r="AP538" s="92"/>
      <c r="AQ538" s="92"/>
      <c r="AR538" s="92"/>
      <c r="AS538" s="92"/>
      <c r="AT538" s="92"/>
      <c r="AU538" s="92"/>
      <c r="AV538" s="92"/>
      <c r="AW538" s="92"/>
      <c r="AX538" s="92"/>
      <c r="AY538" s="92"/>
      <c r="AZ538" s="92"/>
      <c r="BA538" s="92"/>
      <c r="BB538" s="92"/>
      <c r="BC538" s="92"/>
      <c r="BD538" s="92"/>
      <c r="BE538" s="92"/>
      <c r="BF538" s="92"/>
      <c r="BG538" s="92"/>
      <c r="BH538" s="92"/>
      <c r="BI538" s="92"/>
      <c r="BJ538" s="92"/>
      <c r="BK538" s="92"/>
      <c r="BL538" s="92"/>
      <c r="BM538" s="92"/>
      <c r="BN538" s="92"/>
      <c r="BO538" s="92"/>
      <c r="BP538" s="92"/>
      <c r="BQ538" s="92"/>
      <c r="BR538" s="92"/>
      <c r="BS538" s="92"/>
      <c r="BT538" s="92"/>
      <c r="BU538" s="92"/>
      <c r="BV538" s="92"/>
      <c r="BW538" s="92"/>
      <c r="BX538" s="92"/>
      <c r="BY538" s="92"/>
      <c r="BZ538" s="92"/>
      <c r="CA538" s="92"/>
      <c r="CB538" s="92"/>
      <c r="CC538" s="92"/>
      <c r="CD538" s="92"/>
      <c r="CE538" s="92"/>
      <c r="CF538" s="92"/>
      <c r="CG538" s="92"/>
      <c r="CH538" s="92"/>
      <c r="CI538" s="92"/>
      <c r="CJ538" s="92"/>
      <c r="CK538" s="92"/>
      <c r="CL538" s="92"/>
    </row>
    <row r="539" spans="1:90">
      <c r="A539" s="92"/>
      <c r="B539" s="188"/>
      <c r="C539" s="319"/>
      <c r="D539" s="92"/>
      <c r="E539" s="92"/>
      <c r="F539" s="92"/>
      <c r="G539" s="92"/>
      <c r="H539" s="92"/>
      <c r="I539" s="92"/>
      <c r="J539" s="92"/>
      <c r="K539" s="92"/>
      <c r="L539" s="92"/>
      <c r="M539" s="92"/>
      <c r="N539" s="92"/>
      <c r="O539" s="92"/>
      <c r="P539" s="92"/>
      <c r="Q539" s="92"/>
      <c r="R539" s="92"/>
      <c r="S539" s="92"/>
      <c r="T539" s="92"/>
      <c r="U539" s="92"/>
      <c r="V539" s="92"/>
      <c r="W539" s="92"/>
      <c r="X539" s="92"/>
      <c r="Y539" s="92"/>
      <c r="Z539" s="92"/>
      <c r="AA539" s="92"/>
      <c r="AB539" s="92"/>
      <c r="AC539" s="92"/>
      <c r="AD539" s="92"/>
      <c r="AE539" s="92"/>
      <c r="AF539" s="92"/>
      <c r="AG539" s="92"/>
      <c r="AH539" s="92"/>
      <c r="AI539" s="92"/>
      <c r="AJ539" s="92"/>
      <c r="AK539" s="92"/>
      <c r="AL539" s="92"/>
      <c r="AM539" s="92"/>
      <c r="AN539" s="92"/>
      <c r="AO539" s="92"/>
      <c r="AP539" s="92"/>
      <c r="AQ539" s="92"/>
      <c r="AR539" s="92"/>
      <c r="AS539" s="92"/>
      <c r="AT539" s="92"/>
      <c r="AU539" s="92"/>
      <c r="AV539" s="92"/>
      <c r="AW539" s="92"/>
      <c r="AX539" s="92"/>
      <c r="AY539" s="92"/>
      <c r="AZ539" s="92"/>
      <c r="BA539" s="92"/>
      <c r="BB539" s="92"/>
      <c r="BC539" s="92"/>
      <c r="BD539" s="92"/>
      <c r="BE539" s="92"/>
      <c r="BF539" s="92"/>
      <c r="BG539" s="92"/>
      <c r="BH539" s="92"/>
      <c r="BI539" s="92"/>
      <c r="BJ539" s="92"/>
      <c r="BK539" s="92"/>
      <c r="BL539" s="92"/>
      <c r="BM539" s="92"/>
      <c r="BN539" s="92"/>
      <c r="BO539" s="92"/>
      <c r="BP539" s="92"/>
      <c r="BQ539" s="92"/>
      <c r="BR539" s="92"/>
      <c r="BS539" s="92"/>
      <c r="BT539" s="92"/>
      <c r="BU539" s="92"/>
      <c r="BV539" s="92"/>
      <c r="BW539" s="92"/>
      <c r="BX539" s="92"/>
      <c r="BY539" s="92"/>
      <c r="BZ539" s="92"/>
      <c r="CA539" s="92"/>
      <c r="CB539" s="92"/>
      <c r="CC539" s="92"/>
      <c r="CD539" s="92"/>
      <c r="CE539" s="92"/>
      <c r="CF539" s="92"/>
      <c r="CG539" s="92"/>
      <c r="CH539" s="92"/>
      <c r="CI539" s="92"/>
      <c r="CJ539" s="92"/>
      <c r="CK539" s="92"/>
      <c r="CL539" s="92"/>
    </row>
    <row r="540" spans="1:90">
      <c r="A540" s="92"/>
      <c r="B540" s="188"/>
      <c r="C540" s="319"/>
      <c r="D540" s="92"/>
      <c r="E540" s="92"/>
      <c r="F540" s="92"/>
      <c r="G540" s="92"/>
      <c r="H540" s="92"/>
      <c r="I540" s="92"/>
      <c r="J540" s="92"/>
      <c r="K540" s="92"/>
      <c r="L540" s="92"/>
      <c r="M540" s="92"/>
      <c r="N540" s="92"/>
      <c r="O540" s="92"/>
      <c r="P540" s="92"/>
      <c r="Q540" s="92"/>
      <c r="R540" s="92"/>
      <c r="S540" s="92"/>
      <c r="T540" s="92"/>
      <c r="U540" s="92"/>
      <c r="V540" s="92"/>
      <c r="W540" s="92"/>
      <c r="X540" s="92"/>
      <c r="Y540" s="92"/>
      <c r="Z540" s="92"/>
      <c r="AA540" s="92"/>
      <c r="AB540" s="92"/>
      <c r="AC540" s="92"/>
      <c r="AD540" s="92"/>
      <c r="AE540" s="92"/>
      <c r="AF540" s="92"/>
      <c r="AG540" s="92"/>
      <c r="AH540" s="92"/>
      <c r="AI540" s="92"/>
      <c r="AJ540" s="92"/>
      <c r="AK540" s="92"/>
      <c r="AL540" s="92"/>
      <c r="AM540" s="92"/>
      <c r="AN540" s="92"/>
      <c r="AO540" s="92"/>
      <c r="AP540" s="92"/>
      <c r="AQ540" s="92"/>
      <c r="AR540" s="92"/>
      <c r="AS540" s="92"/>
      <c r="AT540" s="92"/>
      <c r="AU540" s="92"/>
      <c r="AV540" s="92"/>
      <c r="AW540" s="92"/>
      <c r="AX540" s="92"/>
      <c r="AY540" s="92"/>
      <c r="AZ540" s="92"/>
      <c r="BA540" s="92"/>
      <c r="BB540" s="92"/>
      <c r="BC540" s="92"/>
      <c r="BD540" s="92"/>
      <c r="BE540" s="92"/>
      <c r="BF540" s="92"/>
      <c r="BG540" s="92"/>
      <c r="BH540" s="92"/>
      <c r="BI540" s="92"/>
      <c r="BJ540" s="92"/>
      <c r="BK540" s="92"/>
      <c r="BL540" s="92"/>
      <c r="BM540" s="92"/>
      <c r="BN540" s="92"/>
      <c r="BO540" s="92"/>
      <c r="BP540" s="92"/>
      <c r="BQ540" s="92"/>
      <c r="BR540" s="92"/>
      <c r="BS540" s="92"/>
      <c r="BT540" s="92"/>
      <c r="BU540" s="92"/>
      <c r="BV540" s="92"/>
      <c r="BW540" s="92"/>
      <c r="BX540" s="92"/>
      <c r="BY540" s="92"/>
      <c r="BZ540" s="92"/>
      <c r="CA540" s="92"/>
      <c r="CB540" s="92"/>
      <c r="CC540" s="92"/>
      <c r="CD540" s="92"/>
      <c r="CE540" s="92"/>
      <c r="CF540" s="92"/>
      <c r="CG540" s="92"/>
      <c r="CH540" s="92"/>
      <c r="CI540" s="92"/>
      <c r="CJ540" s="92"/>
      <c r="CK540" s="92"/>
      <c r="CL540" s="92"/>
    </row>
    <row r="541" spans="1:90">
      <c r="A541" s="92"/>
      <c r="B541" s="188"/>
      <c r="C541" s="319"/>
      <c r="D541" s="92"/>
      <c r="E541" s="92"/>
      <c r="F541" s="92"/>
      <c r="G541" s="92"/>
      <c r="H541" s="92"/>
      <c r="I541" s="92"/>
      <c r="J541" s="92"/>
      <c r="K541" s="92"/>
      <c r="L541" s="92"/>
      <c r="M541" s="92"/>
      <c r="N541" s="92"/>
      <c r="O541" s="92"/>
      <c r="P541" s="92"/>
      <c r="Q541" s="92"/>
      <c r="R541" s="92"/>
      <c r="S541" s="92"/>
      <c r="T541" s="92"/>
      <c r="U541" s="92"/>
      <c r="V541" s="92"/>
      <c r="W541" s="92"/>
      <c r="X541" s="92"/>
      <c r="Y541" s="92"/>
      <c r="Z541" s="92"/>
      <c r="AA541" s="92"/>
      <c r="AB541" s="92"/>
      <c r="AC541" s="92"/>
      <c r="AD541" s="92"/>
      <c r="AE541" s="92"/>
      <c r="AF541" s="92"/>
      <c r="AG541" s="92"/>
      <c r="AH541" s="92"/>
      <c r="AI541" s="92"/>
      <c r="AJ541" s="92"/>
      <c r="AK541" s="92"/>
      <c r="AL541" s="92"/>
      <c r="AM541" s="92"/>
      <c r="AN541" s="92"/>
      <c r="AO541" s="92"/>
      <c r="AP541" s="92"/>
      <c r="AQ541" s="92"/>
      <c r="AR541" s="92"/>
      <c r="AS541" s="92"/>
      <c r="AT541" s="92"/>
      <c r="AU541" s="92"/>
      <c r="AV541" s="92"/>
      <c r="AW541" s="92"/>
      <c r="AX541" s="92"/>
      <c r="AY541" s="92"/>
      <c r="AZ541" s="92"/>
      <c r="BA541" s="92"/>
      <c r="BB541" s="92"/>
      <c r="BC541" s="92"/>
      <c r="BD541" s="92"/>
      <c r="BE541" s="92"/>
      <c r="BF541" s="92"/>
      <c r="BG541" s="92"/>
      <c r="BH541" s="92"/>
      <c r="BI541" s="92"/>
      <c r="BJ541" s="92"/>
      <c r="BK541" s="92"/>
      <c r="BL541" s="92"/>
      <c r="BM541" s="92"/>
      <c r="BN541" s="92"/>
      <c r="BO541" s="92"/>
      <c r="BP541" s="92"/>
      <c r="BQ541" s="92"/>
      <c r="BR541" s="92"/>
      <c r="BS541" s="92"/>
      <c r="BT541" s="92"/>
      <c r="BU541" s="92"/>
      <c r="BV541" s="92"/>
      <c r="BW541" s="92"/>
      <c r="BX541" s="92"/>
      <c r="BY541" s="92"/>
      <c r="BZ541" s="92"/>
      <c r="CA541" s="92"/>
      <c r="CB541" s="92"/>
      <c r="CC541" s="92"/>
      <c r="CD541" s="92"/>
      <c r="CE541" s="92"/>
      <c r="CF541" s="92"/>
      <c r="CG541" s="92"/>
      <c r="CH541" s="92"/>
      <c r="CI541" s="92"/>
      <c r="CJ541" s="92"/>
      <c r="CK541" s="92"/>
      <c r="CL541" s="92"/>
    </row>
    <row r="542" spans="1:90">
      <c r="A542" s="92"/>
      <c r="B542" s="188"/>
      <c r="C542" s="319"/>
      <c r="D542" s="92"/>
      <c r="E542" s="92"/>
      <c r="F542" s="92"/>
      <c r="G542" s="92"/>
      <c r="H542" s="92"/>
      <c r="I542" s="92"/>
      <c r="J542" s="92"/>
      <c r="K542" s="92"/>
      <c r="L542" s="92"/>
      <c r="M542" s="92"/>
      <c r="N542" s="92"/>
      <c r="O542" s="92"/>
      <c r="P542" s="92"/>
      <c r="Q542" s="92"/>
      <c r="R542" s="92"/>
      <c r="S542" s="92"/>
      <c r="T542" s="92"/>
      <c r="U542" s="92"/>
      <c r="V542" s="92"/>
      <c r="W542" s="92"/>
      <c r="X542" s="92"/>
      <c r="Y542" s="92"/>
      <c r="Z542" s="92"/>
      <c r="AA542" s="92"/>
      <c r="AB542" s="92"/>
      <c r="AC542" s="92"/>
      <c r="AD542" s="92"/>
      <c r="AE542" s="92"/>
      <c r="AF542" s="92"/>
      <c r="AG542" s="92"/>
      <c r="AH542" s="92"/>
      <c r="AI542" s="92"/>
      <c r="AJ542" s="92"/>
      <c r="AK542" s="92"/>
      <c r="AL542" s="92"/>
      <c r="AM542" s="92"/>
      <c r="AN542" s="92"/>
      <c r="AO542" s="92"/>
      <c r="AP542" s="92"/>
      <c r="AQ542" s="92"/>
      <c r="AR542" s="92"/>
      <c r="AS542" s="92"/>
      <c r="AT542" s="92"/>
      <c r="AU542" s="92"/>
      <c r="AV542" s="92"/>
      <c r="AW542" s="92"/>
      <c r="AX542" s="92"/>
      <c r="AY542" s="92"/>
      <c r="AZ542" s="92"/>
      <c r="BA542" s="92"/>
      <c r="BB542" s="92"/>
      <c r="BC542" s="92"/>
      <c r="BD542" s="92"/>
      <c r="BE542" s="92"/>
      <c r="BF542" s="92"/>
      <c r="BG542" s="92"/>
      <c r="BH542" s="92"/>
      <c r="BI542" s="92"/>
      <c r="BJ542" s="92"/>
      <c r="BK542" s="92"/>
      <c r="BL542" s="92"/>
      <c r="BM542" s="92"/>
      <c r="BN542" s="92"/>
      <c r="BO542" s="92"/>
      <c r="BP542" s="92"/>
      <c r="BQ542" s="92"/>
      <c r="BR542" s="92"/>
      <c r="BS542" s="92"/>
      <c r="BT542" s="92"/>
      <c r="BU542" s="92"/>
      <c r="BV542" s="92"/>
      <c r="BW542" s="92"/>
      <c r="BX542" s="92"/>
      <c r="BY542" s="92"/>
      <c r="BZ542" s="92"/>
      <c r="CA542" s="92"/>
      <c r="CB542" s="92"/>
      <c r="CC542" s="92"/>
      <c r="CD542" s="92"/>
      <c r="CE542" s="92"/>
      <c r="CF542" s="92"/>
      <c r="CG542" s="92"/>
      <c r="CH542" s="92"/>
      <c r="CI542" s="92"/>
      <c r="CJ542" s="92"/>
      <c r="CK542" s="92"/>
      <c r="CL542" s="92"/>
    </row>
    <row r="543" spans="1:90">
      <c r="A543" s="92"/>
      <c r="B543" s="188"/>
      <c r="C543" s="319"/>
      <c r="D543" s="92"/>
      <c r="E543" s="92"/>
      <c r="F543" s="92"/>
      <c r="G543" s="92"/>
      <c r="H543" s="92"/>
      <c r="I543" s="92"/>
      <c r="J543" s="92"/>
      <c r="K543" s="92"/>
      <c r="L543" s="92"/>
      <c r="M543" s="92"/>
      <c r="N543" s="92"/>
      <c r="O543" s="92"/>
      <c r="P543" s="92"/>
      <c r="Q543" s="92"/>
      <c r="R543" s="92"/>
      <c r="S543" s="92"/>
      <c r="T543" s="92"/>
      <c r="U543" s="92"/>
      <c r="V543" s="92"/>
      <c r="W543" s="92"/>
      <c r="X543" s="92"/>
      <c r="Y543" s="92"/>
      <c r="Z543" s="92"/>
      <c r="AA543" s="92"/>
      <c r="AB543" s="92"/>
      <c r="AC543" s="92"/>
      <c r="AD543" s="92"/>
      <c r="AE543" s="92"/>
      <c r="AF543" s="92"/>
      <c r="AG543" s="92"/>
      <c r="AH543" s="92"/>
      <c r="AI543" s="92"/>
      <c r="AJ543" s="92"/>
      <c r="AK543" s="92"/>
      <c r="AL543" s="92"/>
      <c r="AM543" s="92"/>
      <c r="AN543" s="92"/>
      <c r="AO543" s="92"/>
      <c r="AP543" s="92"/>
      <c r="AQ543" s="92"/>
      <c r="AR543" s="92"/>
      <c r="AS543" s="92"/>
      <c r="AT543" s="92"/>
      <c r="AU543" s="92"/>
      <c r="AV543" s="92"/>
      <c r="AW543" s="92"/>
      <c r="AX543" s="92"/>
      <c r="AY543" s="92"/>
      <c r="AZ543" s="92"/>
      <c r="BA543" s="92"/>
      <c r="BB543" s="92"/>
      <c r="BC543" s="92"/>
      <c r="BD543" s="92"/>
      <c r="BE543" s="92"/>
      <c r="BF543" s="92"/>
      <c r="BG543" s="92"/>
      <c r="BH543" s="92"/>
      <c r="BI543" s="92"/>
      <c r="BJ543" s="92"/>
      <c r="BK543" s="92"/>
      <c r="BL543" s="92"/>
      <c r="BM543" s="92"/>
      <c r="BN543" s="92"/>
      <c r="BO543" s="92"/>
      <c r="BP543" s="92"/>
      <c r="BQ543" s="92"/>
      <c r="BR543" s="92"/>
      <c r="BS543" s="92"/>
      <c r="BT543" s="92"/>
      <c r="BU543" s="92"/>
      <c r="BV543" s="92"/>
      <c r="BW543" s="92"/>
      <c r="BX543" s="92"/>
      <c r="BY543" s="92"/>
      <c r="BZ543" s="92"/>
      <c r="CA543" s="92"/>
      <c r="CB543" s="92"/>
      <c r="CC543" s="92"/>
      <c r="CD543" s="92"/>
      <c r="CE543" s="92"/>
      <c r="CF543" s="92"/>
      <c r="CG543" s="92"/>
      <c r="CH543" s="92"/>
      <c r="CI543" s="92"/>
      <c r="CJ543" s="92"/>
      <c r="CK543" s="92"/>
      <c r="CL543" s="92"/>
    </row>
    <row r="544" spans="1:90">
      <c r="A544" s="92"/>
      <c r="B544" s="188"/>
      <c r="C544" s="319"/>
      <c r="D544" s="92"/>
      <c r="E544" s="92"/>
      <c r="F544" s="92"/>
      <c r="G544" s="92"/>
      <c r="H544" s="92"/>
      <c r="I544" s="92"/>
      <c r="J544" s="92"/>
      <c r="K544" s="92"/>
      <c r="L544" s="92"/>
      <c r="M544" s="92"/>
      <c r="N544" s="92"/>
      <c r="O544" s="92"/>
      <c r="P544" s="92"/>
      <c r="Q544" s="92"/>
      <c r="R544" s="92"/>
      <c r="S544" s="92"/>
      <c r="T544" s="92"/>
      <c r="U544" s="92"/>
      <c r="V544" s="92"/>
      <c r="W544" s="92"/>
      <c r="X544" s="92"/>
      <c r="Y544" s="92"/>
      <c r="Z544" s="92"/>
      <c r="AA544" s="92"/>
      <c r="AB544" s="92"/>
      <c r="AC544" s="92"/>
      <c r="AD544" s="92"/>
      <c r="AE544" s="92"/>
      <c r="AF544" s="92"/>
      <c r="AG544" s="92"/>
      <c r="AH544" s="92"/>
      <c r="AI544" s="92"/>
      <c r="AJ544" s="92"/>
      <c r="AK544" s="92"/>
      <c r="AL544" s="92"/>
      <c r="AM544" s="92"/>
      <c r="AN544" s="92"/>
      <c r="AO544" s="92"/>
      <c r="AP544" s="92"/>
      <c r="AQ544" s="92"/>
      <c r="AR544" s="92"/>
      <c r="AS544" s="92"/>
      <c r="AT544" s="92"/>
      <c r="AU544" s="92"/>
      <c r="AV544" s="92"/>
      <c r="AW544" s="92"/>
      <c r="AX544" s="92"/>
      <c r="AY544" s="92"/>
      <c r="AZ544" s="92"/>
      <c r="BA544" s="92"/>
      <c r="BB544" s="92"/>
      <c r="BC544" s="92"/>
      <c r="BD544" s="92"/>
      <c r="BE544" s="92"/>
      <c r="BF544" s="92"/>
      <c r="BG544" s="92"/>
      <c r="BH544" s="92"/>
      <c r="BI544" s="92"/>
      <c r="BJ544" s="92"/>
      <c r="BK544" s="92"/>
      <c r="BL544" s="92"/>
      <c r="BM544" s="92"/>
      <c r="BN544" s="92"/>
      <c r="BO544" s="92"/>
      <c r="BP544" s="92"/>
      <c r="BQ544" s="92"/>
      <c r="BR544" s="92"/>
      <c r="BS544" s="92"/>
      <c r="BT544" s="92"/>
      <c r="BU544" s="92"/>
      <c r="BV544" s="92"/>
      <c r="BW544" s="92"/>
      <c r="BX544" s="92"/>
      <c r="BY544" s="92"/>
      <c r="BZ544" s="92"/>
      <c r="CA544" s="92"/>
      <c r="CB544" s="92"/>
      <c r="CC544" s="92"/>
      <c r="CD544" s="92"/>
      <c r="CE544" s="92"/>
      <c r="CF544" s="92"/>
      <c r="CG544" s="92"/>
      <c r="CH544" s="92"/>
      <c r="CI544" s="92"/>
      <c r="CJ544" s="92"/>
      <c r="CK544" s="92"/>
      <c r="CL544" s="92"/>
    </row>
    <row r="545" spans="1:90">
      <c r="A545" s="92"/>
      <c r="B545" s="188"/>
      <c r="C545" s="319"/>
      <c r="D545" s="92"/>
      <c r="E545" s="92"/>
      <c r="F545" s="92"/>
      <c r="G545" s="92"/>
      <c r="H545" s="92"/>
      <c r="I545" s="92"/>
      <c r="J545" s="92"/>
      <c r="K545" s="92"/>
      <c r="L545" s="92"/>
      <c r="M545" s="92"/>
      <c r="N545" s="92"/>
      <c r="O545" s="92"/>
      <c r="P545" s="92"/>
      <c r="Q545" s="92"/>
      <c r="R545" s="92"/>
      <c r="S545" s="92"/>
      <c r="T545" s="92"/>
      <c r="U545" s="92"/>
      <c r="V545" s="92"/>
      <c r="W545" s="92"/>
      <c r="X545" s="92"/>
      <c r="Y545" s="92"/>
      <c r="Z545" s="92"/>
      <c r="AA545" s="92"/>
      <c r="AB545" s="92"/>
      <c r="AC545" s="92"/>
      <c r="AD545" s="92"/>
      <c r="AE545" s="92"/>
      <c r="AF545" s="92"/>
      <c r="AG545" s="92"/>
      <c r="AH545" s="92"/>
      <c r="AI545" s="92"/>
      <c r="AJ545" s="92"/>
      <c r="AK545" s="92"/>
      <c r="AL545" s="92"/>
      <c r="AM545" s="92"/>
      <c r="AN545" s="92"/>
      <c r="AO545" s="92"/>
      <c r="AP545" s="92"/>
      <c r="AQ545" s="92"/>
      <c r="AR545" s="92"/>
      <c r="AS545" s="92"/>
      <c r="AT545" s="92"/>
      <c r="AU545" s="92"/>
      <c r="AV545" s="92"/>
      <c r="AW545" s="92"/>
      <c r="AX545" s="92"/>
      <c r="AY545" s="92"/>
      <c r="AZ545" s="92"/>
      <c r="BA545" s="92"/>
      <c r="BB545" s="92"/>
      <c r="BC545" s="92"/>
      <c r="BD545" s="92"/>
      <c r="BE545" s="92"/>
      <c r="BF545" s="92"/>
      <c r="BG545" s="92"/>
      <c r="BH545" s="92"/>
      <c r="BI545" s="92"/>
      <c r="BJ545" s="92"/>
      <c r="BK545" s="92"/>
      <c r="BL545" s="92"/>
      <c r="BM545" s="92"/>
      <c r="BN545" s="92"/>
      <c r="BO545" s="92"/>
      <c r="BP545" s="92"/>
      <c r="BQ545" s="92"/>
      <c r="BR545" s="92"/>
      <c r="BS545" s="92"/>
      <c r="BT545" s="92"/>
      <c r="BU545" s="92"/>
      <c r="BV545" s="92"/>
      <c r="BW545" s="92"/>
      <c r="BX545" s="92"/>
      <c r="BY545" s="92"/>
      <c r="BZ545" s="92"/>
      <c r="CA545" s="92"/>
      <c r="CB545" s="92"/>
      <c r="CC545" s="92"/>
      <c r="CD545" s="92"/>
      <c r="CE545" s="92"/>
      <c r="CF545" s="92"/>
      <c r="CG545" s="92"/>
      <c r="CH545" s="92"/>
      <c r="CI545" s="92"/>
      <c r="CJ545" s="92"/>
      <c r="CK545" s="92"/>
      <c r="CL545" s="92"/>
    </row>
    <row r="546" spans="1:90">
      <c r="A546" s="92"/>
      <c r="B546" s="188"/>
      <c r="C546" s="319"/>
      <c r="D546" s="92"/>
      <c r="E546" s="92"/>
      <c r="F546" s="92"/>
      <c r="G546" s="92"/>
      <c r="H546" s="92"/>
      <c r="I546" s="92"/>
      <c r="J546" s="92"/>
      <c r="K546" s="92"/>
      <c r="L546" s="92"/>
      <c r="M546" s="92"/>
      <c r="N546" s="92"/>
      <c r="O546" s="92"/>
      <c r="P546" s="92"/>
      <c r="Q546" s="92"/>
      <c r="R546" s="92"/>
      <c r="S546" s="92"/>
      <c r="T546" s="92"/>
      <c r="U546" s="92"/>
      <c r="V546" s="92"/>
      <c r="W546" s="92"/>
      <c r="X546" s="92"/>
      <c r="Y546" s="92"/>
      <c r="Z546" s="92"/>
      <c r="AA546" s="92"/>
      <c r="AB546" s="92"/>
      <c r="AC546" s="92"/>
      <c r="AD546" s="92"/>
      <c r="AE546" s="92"/>
      <c r="AF546" s="92"/>
      <c r="AG546" s="92"/>
      <c r="AH546" s="92"/>
      <c r="AI546" s="92"/>
      <c r="AJ546" s="92"/>
      <c r="AK546" s="92"/>
      <c r="AL546" s="92"/>
      <c r="AM546" s="92"/>
      <c r="AN546" s="92"/>
      <c r="AO546" s="92"/>
      <c r="AP546" s="92"/>
      <c r="AQ546" s="92"/>
      <c r="AR546" s="92"/>
      <c r="AS546" s="92"/>
      <c r="AT546" s="92"/>
      <c r="AU546" s="92"/>
      <c r="AV546" s="92"/>
      <c r="AW546" s="92"/>
      <c r="AX546" s="92"/>
      <c r="AY546" s="92"/>
      <c r="AZ546" s="92"/>
      <c r="BA546" s="92"/>
      <c r="BB546" s="92"/>
      <c r="BC546" s="92"/>
      <c r="BD546" s="92"/>
      <c r="BE546" s="92"/>
      <c r="BF546" s="92"/>
      <c r="BG546" s="92"/>
      <c r="BH546" s="92"/>
      <c r="BI546" s="92"/>
      <c r="BJ546" s="92"/>
      <c r="BK546" s="92"/>
      <c r="BL546" s="92"/>
      <c r="BM546" s="92"/>
      <c r="BN546" s="92"/>
      <c r="BO546" s="92"/>
      <c r="BP546" s="92"/>
      <c r="BQ546" s="92"/>
      <c r="BR546" s="92"/>
      <c r="BS546" s="92"/>
      <c r="BT546" s="92"/>
      <c r="BU546" s="92"/>
      <c r="BV546" s="92"/>
      <c r="BW546" s="92"/>
      <c r="BX546" s="92"/>
      <c r="BY546" s="92"/>
      <c r="BZ546" s="92"/>
      <c r="CA546" s="92"/>
      <c r="CB546" s="92"/>
      <c r="CC546" s="92"/>
      <c r="CD546" s="92"/>
      <c r="CE546" s="92"/>
      <c r="CF546" s="92"/>
      <c r="CG546" s="92"/>
      <c r="CH546" s="92"/>
      <c r="CI546" s="92"/>
      <c r="CJ546" s="92"/>
      <c r="CK546" s="92"/>
      <c r="CL546" s="92"/>
    </row>
    <row r="547" spans="1:90">
      <c r="A547" s="92"/>
      <c r="B547" s="188"/>
      <c r="C547" s="319"/>
      <c r="D547" s="92"/>
      <c r="E547" s="92"/>
      <c r="F547" s="92"/>
      <c r="G547" s="92"/>
      <c r="H547" s="92"/>
      <c r="I547" s="92"/>
      <c r="J547" s="92"/>
      <c r="K547" s="92"/>
      <c r="L547" s="92"/>
      <c r="M547" s="92"/>
      <c r="N547" s="92"/>
      <c r="O547" s="92"/>
      <c r="P547" s="92"/>
      <c r="Q547" s="92"/>
      <c r="R547" s="92"/>
      <c r="S547" s="92"/>
      <c r="T547" s="92"/>
      <c r="U547" s="92"/>
      <c r="V547" s="92"/>
      <c r="W547" s="92"/>
      <c r="X547" s="92"/>
      <c r="Y547" s="92"/>
      <c r="Z547" s="92"/>
      <c r="AA547" s="92"/>
      <c r="AB547" s="92"/>
      <c r="AC547" s="92"/>
      <c r="AD547" s="92"/>
      <c r="AE547" s="92"/>
      <c r="AF547" s="92"/>
      <c r="AG547" s="92"/>
      <c r="AH547" s="92"/>
      <c r="AI547" s="92"/>
      <c r="AJ547" s="92"/>
      <c r="AK547" s="92"/>
      <c r="AL547" s="92"/>
      <c r="AM547" s="92"/>
      <c r="AN547" s="92"/>
      <c r="AO547" s="92"/>
      <c r="AP547" s="92"/>
      <c r="AQ547" s="92"/>
      <c r="AR547" s="92"/>
      <c r="AS547" s="92"/>
      <c r="AT547" s="92"/>
      <c r="AU547" s="92"/>
      <c r="AV547" s="92"/>
      <c r="AW547" s="92"/>
      <c r="AX547" s="92"/>
      <c r="AY547" s="92"/>
      <c r="AZ547" s="92"/>
      <c r="BA547" s="92"/>
      <c r="BB547" s="92"/>
      <c r="BC547" s="92"/>
      <c r="BD547" s="92"/>
      <c r="BE547" s="92"/>
      <c r="BF547" s="92"/>
      <c r="BG547" s="92"/>
      <c r="BH547" s="92"/>
      <c r="BI547" s="92"/>
      <c r="BJ547" s="92"/>
      <c r="BK547" s="92"/>
      <c r="BL547" s="92"/>
      <c r="BM547" s="92"/>
      <c r="BN547" s="92"/>
      <c r="BO547" s="92"/>
      <c r="BP547" s="92"/>
      <c r="BQ547" s="92"/>
      <c r="BR547" s="92"/>
      <c r="BS547" s="92"/>
      <c r="BT547" s="92"/>
      <c r="BU547" s="92"/>
      <c r="BV547" s="92"/>
      <c r="BW547" s="92"/>
      <c r="BX547" s="92"/>
      <c r="BY547" s="92"/>
      <c r="BZ547" s="92"/>
      <c r="CA547" s="92"/>
      <c r="CB547" s="92"/>
      <c r="CC547" s="92"/>
      <c r="CD547" s="92"/>
      <c r="CE547" s="92"/>
      <c r="CF547" s="92"/>
      <c r="CG547" s="92"/>
      <c r="CH547" s="92"/>
      <c r="CI547" s="92"/>
      <c r="CJ547" s="92"/>
      <c r="CK547" s="92"/>
      <c r="CL547" s="92"/>
    </row>
    <row r="548" spans="1:90">
      <c r="A548" s="92"/>
      <c r="B548" s="188"/>
      <c r="C548" s="319"/>
      <c r="D548" s="92"/>
      <c r="E548" s="92"/>
      <c r="F548" s="92"/>
      <c r="G548" s="92"/>
      <c r="H548" s="92"/>
      <c r="I548" s="92"/>
      <c r="J548" s="92"/>
      <c r="K548" s="92"/>
      <c r="L548" s="92"/>
      <c r="M548" s="92"/>
      <c r="N548" s="92"/>
      <c r="O548" s="92"/>
      <c r="P548" s="92"/>
      <c r="Q548" s="92"/>
      <c r="R548" s="92"/>
      <c r="S548" s="92"/>
      <c r="T548" s="92"/>
      <c r="U548" s="92"/>
      <c r="V548" s="92"/>
      <c r="W548" s="92"/>
      <c r="X548" s="92"/>
      <c r="Y548" s="92"/>
      <c r="Z548" s="92"/>
      <c r="AA548" s="92"/>
      <c r="AB548" s="92"/>
      <c r="AC548" s="92"/>
      <c r="AD548" s="92"/>
      <c r="AE548" s="92"/>
      <c r="AF548" s="92"/>
      <c r="AG548" s="92"/>
      <c r="AH548" s="92"/>
      <c r="AI548" s="92"/>
      <c r="AJ548" s="92"/>
      <c r="AK548" s="92"/>
      <c r="AL548" s="92"/>
      <c r="AM548" s="92"/>
      <c r="AN548" s="92"/>
      <c r="AO548" s="92"/>
      <c r="AP548" s="92"/>
      <c r="AQ548" s="92"/>
      <c r="AR548" s="92"/>
      <c r="AS548" s="92"/>
      <c r="AT548" s="92"/>
      <c r="AU548" s="92"/>
      <c r="AV548" s="92"/>
      <c r="AW548" s="92"/>
      <c r="AX548" s="92"/>
      <c r="AY548" s="92"/>
      <c r="AZ548" s="92"/>
      <c r="BA548" s="92"/>
      <c r="BB548" s="92"/>
      <c r="BC548" s="92"/>
      <c r="BD548" s="92"/>
      <c r="BE548" s="92"/>
      <c r="BF548" s="92"/>
      <c r="BG548" s="92"/>
      <c r="BH548" s="92"/>
      <c r="BI548" s="92"/>
      <c r="BJ548" s="92"/>
      <c r="BK548" s="92"/>
      <c r="BL548" s="92"/>
      <c r="BM548" s="92"/>
      <c r="BN548" s="92"/>
      <c r="BO548" s="92"/>
      <c r="BP548" s="92"/>
      <c r="BQ548" s="92"/>
      <c r="BR548" s="92"/>
      <c r="BS548" s="92"/>
      <c r="BT548" s="92"/>
      <c r="BU548" s="92"/>
      <c r="BV548" s="92"/>
      <c r="BW548" s="92"/>
      <c r="BX548" s="92"/>
      <c r="BY548" s="92"/>
      <c r="BZ548" s="92"/>
      <c r="CA548" s="92"/>
      <c r="CB548" s="92"/>
      <c r="CC548" s="92"/>
      <c r="CD548" s="92"/>
      <c r="CE548" s="92"/>
      <c r="CF548" s="92"/>
      <c r="CG548" s="92"/>
      <c r="CH548" s="92"/>
      <c r="CI548" s="92"/>
      <c r="CJ548" s="92"/>
      <c r="CK548" s="92"/>
      <c r="CL548" s="92"/>
    </row>
    <row r="549" spans="1:90">
      <c r="A549" s="92"/>
      <c r="B549" s="188"/>
      <c r="C549" s="319"/>
      <c r="D549" s="92"/>
      <c r="E549" s="92"/>
      <c r="F549" s="92"/>
      <c r="G549" s="92"/>
      <c r="H549" s="92"/>
      <c r="I549" s="92"/>
      <c r="J549" s="92"/>
      <c r="K549" s="92"/>
      <c r="L549" s="92"/>
      <c r="M549" s="92"/>
      <c r="N549" s="92"/>
      <c r="O549" s="92"/>
      <c r="P549" s="92"/>
      <c r="Q549" s="92"/>
      <c r="R549" s="92"/>
      <c r="S549" s="92"/>
      <c r="T549" s="92"/>
      <c r="U549" s="92"/>
      <c r="V549" s="92"/>
      <c r="W549" s="92"/>
      <c r="X549" s="92"/>
      <c r="Y549" s="92"/>
      <c r="Z549" s="92"/>
      <c r="AA549" s="92"/>
      <c r="AB549" s="92"/>
      <c r="AC549" s="92"/>
      <c r="AD549" s="92"/>
      <c r="AE549" s="92"/>
      <c r="AF549" s="92"/>
      <c r="AG549" s="92"/>
      <c r="AH549" s="92"/>
      <c r="AI549" s="92"/>
      <c r="AJ549" s="92"/>
      <c r="AK549" s="92"/>
      <c r="AL549" s="92"/>
      <c r="AM549" s="92"/>
      <c r="AN549" s="92"/>
      <c r="AO549" s="92"/>
      <c r="AP549" s="92"/>
      <c r="AQ549" s="92"/>
      <c r="AR549" s="92"/>
      <c r="AS549" s="92"/>
      <c r="AT549" s="92"/>
      <c r="AU549" s="92"/>
      <c r="AV549" s="92"/>
      <c r="AW549" s="92"/>
      <c r="AX549" s="92"/>
      <c r="AY549" s="92"/>
      <c r="AZ549" s="92"/>
      <c r="BA549" s="92"/>
      <c r="BB549" s="92"/>
      <c r="BC549" s="92"/>
      <c r="BD549" s="92"/>
      <c r="BE549" s="92"/>
      <c r="BF549" s="92"/>
      <c r="BG549" s="92"/>
      <c r="BH549" s="92"/>
      <c r="BI549" s="92"/>
      <c r="BJ549" s="92"/>
      <c r="BK549" s="92"/>
      <c r="BL549" s="92"/>
      <c r="BM549" s="92"/>
      <c r="BN549" s="92"/>
      <c r="BO549" s="92"/>
      <c r="BP549" s="92"/>
      <c r="BQ549" s="92"/>
      <c r="BR549" s="92"/>
      <c r="BS549" s="92"/>
      <c r="BT549" s="92"/>
      <c r="BU549" s="92"/>
      <c r="BV549" s="92"/>
      <c r="BW549" s="92"/>
      <c r="BX549" s="92"/>
      <c r="BY549" s="92"/>
      <c r="BZ549" s="92"/>
      <c r="CA549" s="92"/>
      <c r="CB549" s="92"/>
      <c r="CC549" s="92"/>
      <c r="CD549" s="92"/>
      <c r="CE549" s="92"/>
      <c r="CF549" s="92"/>
      <c r="CG549" s="92"/>
      <c r="CH549" s="92"/>
      <c r="CI549" s="92"/>
      <c r="CJ549" s="92"/>
      <c r="CK549" s="92"/>
      <c r="CL549" s="92"/>
    </row>
    <row r="550" spans="1:90">
      <c r="A550" s="92"/>
      <c r="B550" s="188"/>
      <c r="C550" s="319"/>
      <c r="D550" s="92"/>
      <c r="E550" s="92"/>
      <c r="F550" s="92"/>
      <c r="G550" s="92"/>
      <c r="H550" s="92"/>
      <c r="I550" s="92"/>
      <c r="J550" s="92"/>
      <c r="K550" s="92"/>
      <c r="L550" s="92"/>
      <c r="M550" s="92"/>
      <c r="N550" s="92"/>
      <c r="O550" s="92"/>
      <c r="P550" s="92"/>
      <c r="Q550" s="92"/>
      <c r="R550" s="92"/>
      <c r="S550" s="92"/>
      <c r="T550" s="92"/>
      <c r="U550" s="92"/>
      <c r="V550" s="92"/>
      <c r="W550" s="92"/>
      <c r="X550" s="92"/>
      <c r="Y550" s="92"/>
      <c r="Z550" s="92"/>
      <c r="AA550" s="92"/>
      <c r="AB550" s="92"/>
      <c r="AC550" s="92"/>
      <c r="AD550" s="92"/>
      <c r="AE550" s="92"/>
      <c r="AF550" s="92"/>
      <c r="AG550" s="92"/>
      <c r="AH550" s="92"/>
      <c r="AI550" s="92"/>
      <c r="AJ550" s="92"/>
      <c r="AK550" s="92"/>
      <c r="AL550" s="92"/>
      <c r="AM550" s="92"/>
      <c r="AN550" s="92"/>
      <c r="AO550" s="92"/>
      <c r="AP550" s="92"/>
      <c r="AQ550" s="92"/>
      <c r="AR550" s="92"/>
      <c r="AS550" s="92"/>
      <c r="AT550" s="92"/>
      <c r="AU550" s="92"/>
      <c r="AV550" s="92"/>
      <c r="AW550" s="92"/>
      <c r="AX550" s="92"/>
      <c r="AY550" s="92"/>
      <c r="AZ550" s="92"/>
      <c r="BA550" s="92"/>
      <c r="BB550" s="92"/>
      <c r="BC550" s="92"/>
      <c r="BD550" s="92"/>
      <c r="BE550" s="92"/>
      <c r="BF550" s="92"/>
      <c r="BG550" s="92"/>
      <c r="BH550" s="92"/>
      <c r="BI550" s="92"/>
      <c r="BJ550" s="92"/>
      <c r="BK550" s="92"/>
      <c r="BL550" s="92"/>
      <c r="BM550" s="92"/>
      <c r="BN550" s="92"/>
      <c r="BO550" s="92"/>
      <c r="BP550" s="92"/>
      <c r="BQ550" s="92"/>
      <c r="BR550" s="92"/>
      <c r="BS550" s="92"/>
      <c r="BT550" s="92"/>
      <c r="BU550" s="92"/>
      <c r="BV550" s="92"/>
      <c r="BW550" s="92"/>
      <c r="BX550" s="92"/>
      <c r="BY550" s="92"/>
      <c r="BZ550" s="92"/>
      <c r="CA550" s="92"/>
      <c r="CB550" s="92"/>
      <c r="CC550" s="92"/>
      <c r="CD550" s="92"/>
      <c r="CE550" s="92"/>
      <c r="CF550" s="92"/>
      <c r="CG550" s="92"/>
      <c r="CH550" s="92"/>
      <c r="CI550" s="92"/>
      <c r="CJ550" s="92"/>
      <c r="CK550" s="92"/>
      <c r="CL550" s="92"/>
    </row>
    <row r="551" spans="1:90">
      <c r="A551" s="92"/>
      <c r="B551" s="188"/>
      <c r="C551" s="319"/>
      <c r="D551" s="92"/>
      <c r="E551" s="92"/>
      <c r="F551" s="92"/>
      <c r="G551" s="92"/>
      <c r="H551" s="92"/>
      <c r="I551" s="92"/>
      <c r="J551" s="92"/>
      <c r="K551" s="92"/>
      <c r="L551" s="92"/>
      <c r="M551" s="92"/>
      <c r="N551" s="92"/>
      <c r="O551" s="92"/>
      <c r="P551" s="92"/>
      <c r="Q551" s="92"/>
      <c r="R551" s="92"/>
      <c r="S551" s="92"/>
      <c r="T551" s="92"/>
      <c r="U551" s="92"/>
      <c r="V551" s="92"/>
      <c r="W551" s="92"/>
      <c r="X551" s="92"/>
      <c r="Y551" s="92"/>
      <c r="Z551" s="92"/>
      <c r="AA551" s="92"/>
      <c r="AB551" s="92"/>
      <c r="AC551" s="92"/>
      <c r="AD551" s="92"/>
      <c r="AE551" s="92"/>
      <c r="AF551" s="92"/>
      <c r="AG551" s="92"/>
      <c r="AH551" s="92"/>
      <c r="AI551" s="92"/>
      <c r="AJ551" s="92"/>
      <c r="AK551" s="92"/>
      <c r="AL551" s="92"/>
      <c r="AM551" s="92"/>
      <c r="AN551" s="92"/>
      <c r="AO551" s="92"/>
      <c r="AP551" s="92"/>
      <c r="AQ551" s="92"/>
      <c r="AR551" s="92"/>
      <c r="AS551" s="92"/>
      <c r="AT551" s="92"/>
      <c r="AU551" s="92"/>
      <c r="AV551" s="92"/>
      <c r="AW551" s="92"/>
      <c r="AX551" s="92"/>
      <c r="AY551" s="92"/>
      <c r="AZ551" s="92"/>
      <c r="BA551" s="92"/>
      <c r="BB551" s="92"/>
      <c r="BC551" s="92"/>
      <c r="BD551" s="92"/>
      <c r="BE551" s="92"/>
      <c r="BF551" s="92"/>
      <c r="BG551" s="92"/>
      <c r="BH551" s="92"/>
      <c r="BI551" s="92"/>
      <c r="BJ551" s="92"/>
      <c r="BK551" s="92"/>
      <c r="BL551" s="92"/>
      <c r="BM551" s="92"/>
      <c r="BN551" s="92"/>
      <c r="BO551" s="92"/>
      <c r="BP551" s="92"/>
      <c r="BQ551" s="92"/>
      <c r="BR551" s="92"/>
      <c r="BS551" s="92"/>
      <c r="BT551" s="92"/>
      <c r="BU551" s="92"/>
      <c r="BV551" s="92"/>
      <c r="BW551" s="92"/>
      <c r="BX551" s="92"/>
      <c r="BY551" s="92"/>
      <c r="BZ551" s="92"/>
      <c r="CA551" s="92"/>
      <c r="CB551" s="92"/>
      <c r="CC551" s="92"/>
      <c r="CD551" s="92"/>
      <c r="CE551" s="92"/>
      <c r="CF551" s="92"/>
      <c r="CG551" s="92"/>
      <c r="CH551" s="92"/>
      <c r="CI551" s="92"/>
      <c r="CJ551" s="92"/>
      <c r="CK551" s="92"/>
      <c r="CL551" s="92"/>
    </row>
    <row r="552" spans="1:90">
      <c r="A552" s="92"/>
      <c r="B552" s="188"/>
      <c r="C552" s="319"/>
      <c r="D552" s="92"/>
      <c r="E552" s="92"/>
      <c r="F552" s="92"/>
      <c r="G552" s="92"/>
      <c r="H552" s="92"/>
      <c r="I552" s="92"/>
      <c r="J552" s="92"/>
      <c r="K552" s="92"/>
      <c r="L552" s="92"/>
      <c r="M552" s="92"/>
      <c r="N552" s="92"/>
      <c r="O552" s="92"/>
      <c r="P552" s="92"/>
      <c r="Q552" s="92"/>
      <c r="R552" s="92"/>
      <c r="S552" s="92"/>
      <c r="T552" s="92"/>
      <c r="U552" s="92"/>
      <c r="V552" s="92"/>
      <c r="W552" s="92"/>
      <c r="X552" s="92"/>
      <c r="Y552" s="92"/>
      <c r="Z552" s="92"/>
      <c r="AA552" s="92"/>
      <c r="AB552" s="92"/>
      <c r="AC552" s="92"/>
      <c r="AD552" s="92"/>
      <c r="AE552" s="92"/>
      <c r="AF552" s="92"/>
      <c r="AG552" s="92"/>
      <c r="AH552" s="92"/>
      <c r="AI552" s="92"/>
      <c r="AJ552" s="92"/>
      <c r="AK552" s="92"/>
      <c r="AL552" s="92"/>
      <c r="AM552" s="92"/>
      <c r="AN552" s="92"/>
      <c r="AO552" s="92"/>
      <c r="AP552" s="92"/>
      <c r="AQ552" s="92"/>
      <c r="AR552" s="92"/>
      <c r="AS552" s="92"/>
      <c r="AT552" s="92"/>
      <c r="AU552" s="92"/>
      <c r="AV552" s="92"/>
      <c r="AW552" s="92"/>
      <c r="AX552" s="92"/>
      <c r="AY552" s="92"/>
      <c r="AZ552" s="92"/>
      <c r="BA552" s="92"/>
      <c r="BB552" s="92"/>
      <c r="BC552" s="92"/>
      <c r="BD552" s="92"/>
      <c r="BE552" s="92"/>
      <c r="BF552" s="92"/>
      <c r="BG552" s="92"/>
      <c r="BH552" s="92"/>
      <c r="BI552" s="92"/>
      <c r="BJ552" s="92"/>
      <c r="BK552" s="92"/>
      <c r="BL552" s="92"/>
      <c r="BM552" s="92"/>
      <c r="BN552" s="92"/>
      <c r="BO552" s="92"/>
      <c r="BP552" s="92"/>
      <c r="BQ552" s="92"/>
      <c r="BR552" s="92"/>
      <c r="BS552" s="92"/>
      <c r="BT552" s="92"/>
      <c r="BU552" s="92"/>
      <c r="BV552" s="92"/>
      <c r="BW552" s="92"/>
      <c r="BX552" s="92"/>
      <c r="BY552" s="92"/>
      <c r="BZ552" s="92"/>
      <c r="CA552" s="92"/>
      <c r="CB552" s="92"/>
      <c r="CC552" s="92"/>
      <c r="CD552" s="92"/>
      <c r="CE552" s="92"/>
      <c r="CF552" s="92"/>
      <c r="CG552" s="92"/>
      <c r="CH552" s="92"/>
      <c r="CI552" s="92"/>
      <c r="CJ552" s="92"/>
      <c r="CK552" s="92"/>
      <c r="CL552" s="92"/>
    </row>
    <row r="553" spans="1:90">
      <c r="A553" s="92"/>
      <c r="B553" s="188"/>
      <c r="C553" s="319"/>
      <c r="D553" s="92"/>
      <c r="E553" s="92"/>
      <c r="F553" s="92"/>
      <c r="G553" s="92"/>
      <c r="H553" s="92"/>
      <c r="I553" s="92"/>
      <c r="J553" s="92"/>
      <c r="K553" s="92"/>
      <c r="L553" s="92"/>
      <c r="M553" s="92"/>
      <c r="N553" s="92"/>
      <c r="O553" s="92"/>
      <c r="P553" s="92"/>
      <c r="Q553" s="92"/>
      <c r="R553" s="92"/>
      <c r="S553" s="92"/>
      <c r="T553" s="92"/>
      <c r="U553" s="92"/>
      <c r="V553" s="92"/>
      <c r="W553" s="92"/>
      <c r="X553" s="92"/>
      <c r="Y553" s="92"/>
      <c r="Z553" s="92"/>
      <c r="AA553" s="92"/>
      <c r="AB553" s="92"/>
      <c r="AC553" s="92"/>
      <c r="AD553" s="92"/>
      <c r="AE553" s="92"/>
      <c r="AF553" s="92"/>
      <c r="AG553" s="92"/>
      <c r="AH553" s="92"/>
      <c r="AI553" s="92"/>
      <c r="AJ553" s="92"/>
      <c r="AK553" s="92"/>
      <c r="AL553" s="92"/>
      <c r="AM553" s="92"/>
      <c r="AN553" s="92"/>
      <c r="AO553" s="92"/>
      <c r="AP553" s="92"/>
      <c r="AQ553" s="92"/>
      <c r="AR553" s="92"/>
      <c r="AS553" s="92"/>
      <c r="AT553" s="92"/>
      <c r="AU553" s="92"/>
      <c r="AV553" s="92"/>
      <c r="AW553" s="92"/>
      <c r="AX553" s="92"/>
      <c r="AY553" s="92"/>
      <c r="AZ553" s="92"/>
      <c r="BA553" s="92"/>
      <c r="BB553" s="92"/>
      <c r="BC553" s="92"/>
      <c r="BD553" s="92"/>
      <c r="BE553" s="92"/>
      <c r="BF553" s="92"/>
      <c r="BG553" s="92"/>
      <c r="BH553" s="92"/>
      <c r="BI553" s="92"/>
      <c r="BJ553" s="92"/>
      <c r="BK553" s="92"/>
      <c r="BL553" s="92"/>
      <c r="BM553" s="92"/>
      <c r="BN553" s="92"/>
      <c r="BO553" s="92"/>
      <c r="BP553" s="92"/>
      <c r="BQ553" s="92"/>
      <c r="BR553" s="92"/>
      <c r="BS553" s="92"/>
      <c r="BT553" s="92"/>
      <c r="BU553" s="92"/>
      <c r="BV553" s="92"/>
      <c r="BW553" s="92"/>
      <c r="BX553" s="92"/>
      <c r="BY553" s="92"/>
      <c r="BZ553" s="92"/>
      <c r="CA553" s="92"/>
      <c r="CB553" s="92"/>
      <c r="CC553" s="92"/>
      <c r="CD553" s="92"/>
      <c r="CE553" s="92"/>
      <c r="CF553" s="92"/>
      <c r="CG553" s="92"/>
      <c r="CH553" s="92"/>
      <c r="CI553" s="92"/>
      <c r="CJ553" s="92"/>
      <c r="CK553" s="92"/>
      <c r="CL553" s="92"/>
    </row>
    <row r="554" spans="1:90">
      <c r="A554" s="92"/>
      <c r="B554" s="188"/>
      <c r="C554" s="319"/>
      <c r="D554" s="92"/>
      <c r="E554" s="92"/>
      <c r="F554" s="92"/>
      <c r="G554" s="92"/>
      <c r="H554" s="92"/>
      <c r="I554" s="92"/>
      <c r="J554" s="92"/>
      <c r="K554" s="92"/>
      <c r="L554" s="92"/>
      <c r="M554" s="92"/>
      <c r="N554" s="92"/>
      <c r="O554" s="92"/>
      <c r="P554" s="92"/>
      <c r="Q554" s="92"/>
      <c r="R554" s="92"/>
      <c r="S554" s="92"/>
      <c r="T554" s="92"/>
      <c r="U554" s="92"/>
      <c r="V554" s="92"/>
      <c r="W554" s="92"/>
      <c r="X554" s="92"/>
      <c r="Y554" s="92"/>
      <c r="Z554" s="92"/>
      <c r="AA554" s="92"/>
      <c r="AB554" s="92"/>
      <c r="AC554" s="92"/>
      <c r="AD554" s="92"/>
      <c r="AE554" s="92"/>
      <c r="AF554" s="92"/>
      <c r="AG554" s="92"/>
      <c r="AH554" s="92"/>
      <c r="AI554" s="92"/>
      <c r="AJ554" s="92"/>
      <c r="AK554" s="92"/>
      <c r="AL554" s="92"/>
      <c r="AM554" s="92"/>
      <c r="AN554" s="92"/>
      <c r="AO554" s="92"/>
      <c r="AP554" s="92"/>
      <c r="AQ554" s="92"/>
      <c r="AR554" s="92"/>
      <c r="AS554" s="92"/>
      <c r="AT554" s="92"/>
      <c r="AU554" s="92"/>
      <c r="AV554" s="92"/>
      <c r="AW554" s="92"/>
      <c r="AX554" s="92"/>
      <c r="AY554" s="92"/>
      <c r="AZ554" s="92"/>
      <c r="BA554" s="92"/>
      <c r="BB554" s="92"/>
      <c r="BC554" s="92"/>
      <c r="BD554" s="92"/>
      <c r="BE554" s="92"/>
      <c r="BF554" s="92"/>
      <c r="BG554" s="92"/>
      <c r="BH554" s="92"/>
      <c r="BI554" s="92"/>
      <c r="BJ554" s="92"/>
      <c r="BK554" s="92"/>
      <c r="BL554" s="92"/>
      <c r="BM554" s="92"/>
      <c r="BN554" s="92"/>
      <c r="BO554" s="92"/>
      <c r="BP554" s="92"/>
      <c r="BQ554" s="92"/>
      <c r="BR554" s="92"/>
      <c r="BS554" s="92"/>
      <c r="BT554" s="92"/>
      <c r="BU554" s="92"/>
      <c r="BV554" s="92"/>
      <c r="BW554" s="92"/>
      <c r="BX554" s="92"/>
      <c r="BY554" s="92"/>
      <c r="BZ554" s="92"/>
      <c r="CA554" s="92"/>
      <c r="CB554" s="92"/>
      <c r="CC554" s="92"/>
      <c r="CD554" s="92"/>
      <c r="CE554" s="92"/>
      <c r="CF554" s="92"/>
      <c r="CG554" s="92"/>
      <c r="CH554" s="92"/>
      <c r="CI554" s="92"/>
      <c r="CJ554" s="92"/>
      <c r="CK554" s="92"/>
      <c r="CL554" s="92"/>
    </row>
    <row r="555" spans="1:90">
      <c r="A555" s="92"/>
      <c r="B555" s="188"/>
      <c r="C555" s="319"/>
      <c r="D555" s="92"/>
      <c r="E555" s="92"/>
      <c r="F555" s="92"/>
      <c r="G555" s="92"/>
      <c r="H555" s="92"/>
      <c r="I555" s="92"/>
      <c r="J555" s="92"/>
      <c r="K555" s="92"/>
      <c r="L555" s="92"/>
      <c r="M555" s="92"/>
      <c r="N555" s="92"/>
      <c r="O555" s="92"/>
      <c r="P555" s="92"/>
      <c r="Q555" s="92"/>
      <c r="R555" s="92"/>
      <c r="S555" s="92"/>
      <c r="T555" s="92"/>
      <c r="U555" s="92"/>
      <c r="V555" s="92"/>
      <c r="W555" s="92"/>
      <c r="X555" s="92"/>
      <c r="Y555" s="92"/>
      <c r="Z555" s="92"/>
      <c r="AA555" s="92"/>
      <c r="AB555" s="92"/>
      <c r="AC555" s="92"/>
      <c r="AD555" s="92"/>
      <c r="AE555" s="92"/>
      <c r="AF555" s="92"/>
      <c r="AG555" s="92"/>
      <c r="AH555" s="92"/>
      <c r="AI555" s="92"/>
      <c r="AJ555" s="92"/>
      <c r="AK555" s="92"/>
      <c r="AL555" s="92"/>
      <c r="AM555" s="92"/>
      <c r="AN555" s="92"/>
      <c r="AO555" s="92"/>
      <c r="AP555" s="92"/>
      <c r="AQ555" s="92"/>
      <c r="AR555" s="92"/>
      <c r="AS555" s="92"/>
      <c r="AT555" s="92"/>
      <c r="AU555" s="92"/>
      <c r="AV555" s="92"/>
      <c r="AW555" s="92"/>
      <c r="AX555" s="92"/>
      <c r="AY555" s="92"/>
      <c r="AZ555" s="92"/>
      <c r="BA555" s="92"/>
      <c r="BB555" s="92"/>
      <c r="BC555" s="92"/>
      <c r="BD555" s="92"/>
      <c r="BE555" s="92"/>
      <c r="BF555" s="92"/>
      <c r="BG555" s="92"/>
      <c r="BH555" s="92"/>
      <c r="BI555" s="92"/>
      <c r="BJ555" s="92"/>
      <c r="BK555" s="92"/>
      <c r="BL555" s="92"/>
      <c r="BM555" s="92"/>
      <c r="BN555" s="92"/>
      <c r="BO555" s="92"/>
      <c r="BP555" s="92"/>
      <c r="BQ555" s="92"/>
      <c r="BR555" s="92"/>
      <c r="BS555" s="92"/>
      <c r="BT555" s="92"/>
      <c r="BU555" s="92"/>
      <c r="BV555" s="92"/>
      <c r="BW555" s="92"/>
      <c r="BX555" s="92"/>
      <c r="BY555" s="92"/>
      <c r="BZ555" s="92"/>
      <c r="CA555" s="92"/>
      <c r="CB555" s="92"/>
      <c r="CC555" s="92"/>
      <c r="CD555" s="92"/>
      <c r="CE555" s="92"/>
      <c r="CF555" s="92"/>
      <c r="CG555" s="92"/>
      <c r="CH555" s="92"/>
      <c r="CI555" s="92"/>
      <c r="CJ555" s="92"/>
      <c r="CK555" s="92"/>
      <c r="CL555" s="92"/>
    </row>
    <row r="556" spans="1:90">
      <c r="A556" s="92"/>
      <c r="B556" s="188"/>
      <c r="C556" s="319"/>
      <c r="D556" s="92"/>
      <c r="E556" s="92"/>
      <c r="F556" s="92"/>
      <c r="G556" s="92"/>
      <c r="H556" s="92"/>
      <c r="I556" s="92"/>
      <c r="J556" s="92"/>
      <c r="K556" s="92"/>
      <c r="L556" s="92"/>
      <c r="M556" s="92"/>
      <c r="N556" s="92"/>
      <c r="O556" s="92"/>
      <c r="P556" s="92"/>
      <c r="Q556" s="92"/>
      <c r="R556" s="92"/>
      <c r="S556" s="92"/>
      <c r="T556" s="92"/>
      <c r="U556" s="92"/>
      <c r="V556" s="92"/>
      <c r="W556" s="92"/>
      <c r="X556" s="92"/>
      <c r="Y556" s="92"/>
      <c r="Z556" s="92"/>
      <c r="AA556" s="92"/>
      <c r="AB556" s="92"/>
      <c r="AC556" s="92"/>
      <c r="AD556" s="92"/>
      <c r="AE556" s="92"/>
      <c r="AF556" s="92"/>
      <c r="AG556" s="92"/>
      <c r="AH556" s="92"/>
      <c r="AI556" s="92"/>
      <c r="AJ556" s="92"/>
      <c r="AK556" s="92"/>
      <c r="AL556" s="92"/>
      <c r="AM556" s="92"/>
      <c r="AN556" s="92"/>
      <c r="AO556" s="92"/>
      <c r="AP556" s="92"/>
      <c r="AQ556" s="92"/>
      <c r="AR556" s="92"/>
      <c r="AS556" s="92"/>
      <c r="AT556" s="92"/>
      <c r="AU556" s="92"/>
      <c r="AV556" s="92"/>
      <c r="AW556" s="92"/>
      <c r="AX556" s="92"/>
      <c r="AY556" s="92"/>
      <c r="AZ556" s="92"/>
      <c r="BA556" s="92"/>
      <c r="BB556" s="92"/>
      <c r="BC556" s="92"/>
      <c r="BD556" s="92"/>
      <c r="BE556" s="92"/>
      <c r="BF556" s="92"/>
      <c r="BG556" s="92"/>
      <c r="BH556" s="92"/>
      <c r="BI556" s="92"/>
      <c r="BJ556" s="92"/>
      <c r="BK556" s="92"/>
      <c r="BL556" s="92"/>
      <c r="BM556" s="92"/>
      <c r="BN556" s="92"/>
      <c r="BO556" s="92"/>
      <c r="BP556" s="92"/>
      <c r="BQ556" s="92"/>
      <c r="BR556" s="92"/>
      <c r="BS556" s="92"/>
      <c r="BT556" s="92"/>
      <c r="BU556" s="92"/>
      <c r="BV556" s="92"/>
      <c r="BW556" s="92"/>
      <c r="BX556" s="92"/>
      <c r="BY556" s="92"/>
      <c r="BZ556" s="92"/>
      <c r="CA556" s="92"/>
      <c r="CB556" s="92"/>
      <c r="CC556" s="92"/>
      <c r="CD556" s="92"/>
      <c r="CE556" s="92"/>
      <c r="CF556" s="92"/>
      <c r="CG556" s="92"/>
      <c r="CH556" s="92"/>
      <c r="CI556" s="92"/>
      <c r="CJ556" s="92"/>
      <c r="CK556" s="92"/>
      <c r="CL556" s="92"/>
    </row>
    <row r="557" spans="1:90">
      <c r="A557" s="92"/>
      <c r="B557" s="188"/>
      <c r="C557" s="319"/>
      <c r="D557" s="92"/>
      <c r="E557" s="92"/>
      <c r="F557" s="92"/>
      <c r="G557" s="92"/>
      <c r="H557" s="92"/>
      <c r="I557" s="92"/>
      <c r="J557" s="92"/>
      <c r="K557" s="92"/>
      <c r="L557" s="92"/>
      <c r="M557" s="92"/>
      <c r="N557" s="92"/>
      <c r="O557" s="92"/>
      <c r="P557" s="92"/>
      <c r="Q557" s="92"/>
      <c r="R557" s="92"/>
      <c r="S557" s="92"/>
      <c r="T557" s="92"/>
      <c r="U557" s="92"/>
      <c r="V557" s="92"/>
      <c r="W557" s="92"/>
      <c r="X557" s="92"/>
      <c r="Y557" s="92"/>
      <c r="Z557" s="92"/>
      <c r="AA557" s="92"/>
      <c r="AB557" s="92"/>
      <c r="AC557" s="92"/>
      <c r="AD557" s="92"/>
      <c r="AE557" s="92"/>
      <c r="AF557" s="92"/>
      <c r="AG557" s="92"/>
      <c r="AH557" s="92"/>
      <c r="AI557" s="92"/>
      <c r="AJ557" s="92"/>
      <c r="AK557" s="92"/>
      <c r="AL557" s="92"/>
      <c r="AM557" s="92"/>
      <c r="AN557" s="92"/>
      <c r="AO557" s="92"/>
      <c r="AP557" s="92"/>
      <c r="AQ557" s="92"/>
      <c r="AR557" s="92"/>
      <c r="AS557" s="92"/>
      <c r="AT557" s="92"/>
      <c r="AU557" s="92"/>
      <c r="AV557" s="92"/>
      <c r="AW557" s="92"/>
      <c r="AX557" s="92"/>
      <c r="AY557" s="92"/>
      <c r="AZ557" s="92"/>
      <c r="BA557" s="92"/>
      <c r="BB557" s="92"/>
      <c r="BC557" s="92"/>
      <c r="BD557" s="92"/>
      <c r="BE557" s="92"/>
      <c r="BF557" s="92"/>
      <c r="BG557" s="92"/>
      <c r="BH557" s="92"/>
      <c r="BI557" s="92"/>
      <c r="BJ557" s="92"/>
      <c r="BK557" s="92"/>
      <c r="BL557" s="92"/>
      <c r="BM557" s="92"/>
      <c r="BN557" s="92"/>
      <c r="BO557" s="92"/>
      <c r="BP557" s="92"/>
      <c r="BQ557" s="92"/>
      <c r="BR557" s="92"/>
      <c r="BS557" s="92"/>
      <c r="BT557" s="92"/>
      <c r="BU557" s="92"/>
      <c r="BV557" s="92"/>
      <c r="BW557" s="92"/>
      <c r="BX557" s="92"/>
      <c r="BY557" s="92"/>
      <c r="BZ557" s="92"/>
      <c r="CA557" s="92"/>
      <c r="CB557" s="92"/>
      <c r="CC557" s="92"/>
      <c r="CD557" s="92"/>
      <c r="CE557" s="92"/>
      <c r="CF557" s="92"/>
      <c r="CG557" s="92"/>
      <c r="CH557" s="92"/>
      <c r="CI557" s="92"/>
      <c r="CJ557" s="92"/>
      <c r="CK557" s="92"/>
      <c r="CL557" s="92"/>
    </row>
    <row r="558" spans="1:90">
      <c r="A558" s="92"/>
      <c r="B558" s="188"/>
      <c r="C558" s="319"/>
      <c r="D558" s="92"/>
      <c r="E558" s="92"/>
      <c r="F558" s="92"/>
      <c r="G558" s="92"/>
      <c r="H558" s="92"/>
      <c r="I558" s="92"/>
      <c r="J558" s="92"/>
      <c r="K558" s="92"/>
      <c r="L558" s="92"/>
      <c r="M558" s="92"/>
      <c r="N558" s="92"/>
      <c r="O558" s="92"/>
      <c r="P558" s="92"/>
      <c r="Q558" s="92"/>
      <c r="R558" s="92"/>
      <c r="S558" s="92"/>
      <c r="T558" s="92"/>
      <c r="U558" s="92"/>
      <c r="V558" s="92"/>
      <c r="W558" s="92"/>
      <c r="X558" s="92"/>
      <c r="Y558" s="92"/>
      <c r="Z558" s="92"/>
      <c r="AA558" s="92"/>
      <c r="AB558" s="92"/>
      <c r="AC558" s="92"/>
      <c r="AD558" s="92"/>
      <c r="AE558" s="92"/>
      <c r="AF558" s="92"/>
      <c r="AG558" s="92"/>
      <c r="AH558" s="92"/>
      <c r="AI558" s="92"/>
      <c r="AJ558" s="92"/>
      <c r="AK558" s="92"/>
      <c r="AL558" s="92"/>
      <c r="AM558" s="92"/>
      <c r="AN558" s="92"/>
      <c r="AO558" s="92"/>
      <c r="AP558" s="92"/>
      <c r="AQ558" s="92"/>
      <c r="AR558" s="92"/>
      <c r="AS558" s="92"/>
      <c r="AT558" s="92"/>
      <c r="AU558" s="92"/>
      <c r="AV558" s="92"/>
      <c r="AW558" s="92"/>
      <c r="AX558" s="92"/>
      <c r="AY558" s="92"/>
      <c r="AZ558" s="92"/>
      <c r="BA558" s="92"/>
      <c r="BB558" s="92"/>
      <c r="BC558" s="92"/>
      <c r="BD558" s="92"/>
      <c r="BE558" s="92"/>
      <c r="BF558" s="92"/>
      <c r="BG558" s="92"/>
      <c r="BH558" s="92"/>
      <c r="BI558" s="92"/>
      <c r="BJ558" s="92"/>
      <c r="BK558" s="92"/>
      <c r="BL558" s="92"/>
      <c r="BM558" s="92"/>
      <c r="BN558" s="92"/>
      <c r="BO558" s="92"/>
      <c r="BP558" s="92"/>
      <c r="BQ558" s="92"/>
      <c r="BR558" s="92"/>
      <c r="BS558" s="92"/>
      <c r="BT558" s="92"/>
      <c r="BU558" s="92"/>
      <c r="BV558" s="92"/>
      <c r="BW558" s="92"/>
      <c r="BX558" s="92"/>
      <c r="BY558" s="92"/>
      <c r="BZ558" s="92"/>
      <c r="CA558" s="92"/>
      <c r="CB558" s="92"/>
      <c r="CC558" s="92"/>
      <c r="CD558" s="92"/>
      <c r="CE558" s="92"/>
      <c r="CF558" s="92"/>
      <c r="CG558" s="92"/>
      <c r="CH558" s="92"/>
      <c r="CI558" s="92"/>
      <c r="CJ558" s="92"/>
      <c r="CK558" s="92"/>
      <c r="CL558" s="92"/>
    </row>
    <row r="559" spans="1:90">
      <c r="A559" s="92"/>
      <c r="B559" s="188"/>
      <c r="C559" s="319"/>
      <c r="D559" s="92"/>
      <c r="E559" s="92"/>
      <c r="F559" s="92"/>
      <c r="G559" s="92"/>
      <c r="H559" s="92"/>
      <c r="I559" s="92"/>
      <c r="J559" s="92"/>
      <c r="K559" s="92"/>
      <c r="L559" s="92"/>
      <c r="M559" s="92"/>
      <c r="N559" s="92"/>
      <c r="O559" s="92"/>
      <c r="P559" s="92"/>
      <c r="Q559" s="92"/>
      <c r="R559" s="92"/>
      <c r="S559" s="92"/>
      <c r="T559" s="92"/>
      <c r="U559" s="92"/>
      <c r="V559" s="92"/>
      <c r="W559" s="92"/>
      <c r="X559" s="92"/>
      <c r="Y559" s="92"/>
      <c r="Z559" s="92"/>
      <c r="AA559" s="92"/>
      <c r="AB559" s="92"/>
      <c r="AC559" s="92"/>
      <c r="AD559" s="92"/>
      <c r="AE559" s="92"/>
      <c r="AF559" s="92"/>
      <c r="AG559" s="92"/>
      <c r="AH559" s="92"/>
      <c r="AI559" s="92"/>
      <c r="AJ559" s="92"/>
      <c r="AK559" s="92"/>
      <c r="AL559" s="92"/>
      <c r="AM559" s="92"/>
      <c r="AN559" s="92"/>
      <c r="AO559" s="92"/>
      <c r="AP559" s="92"/>
      <c r="AQ559" s="92"/>
      <c r="AR559" s="92"/>
      <c r="AS559" s="92"/>
      <c r="AT559" s="92"/>
      <c r="AU559" s="92"/>
      <c r="AV559" s="92"/>
      <c r="AW559" s="92"/>
      <c r="AX559" s="92"/>
      <c r="AY559" s="92"/>
      <c r="AZ559" s="92"/>
      <c r="BA559" s="92"/>
      <c r="BB559" s="92"/>
      <c r="BC559" s="92"/>
      <c r="BD559" s="92"/>
      <c r="BE559" s="92"/>
      <c r="BF559" s="92"/>
      <c r="BG559" s="92"/>
      <c r="BH559" s="92"/>
      <c r="BI559" s="92"/>
      <c r="BJ559" s="92"/>
      <c r="BK559" s="92"/>
      <c r="BL559" s="92"/>
      <c r="BM559" s="92"/>
      <c r="BN559" s="92"/>
      <c r="BO559" s="92"/>
      <c r="BP559" s="92"/>
      <c r="BQ559" s="92"/>
      <c r="BR559" s="92"/>
      <c r="BS559" s="92"/>
      <c r="BT559" s="92"/>
      <c r="BU559" s="92"/>
      <c r="BV559" s="92"/>
      <c r="BW559" s="92"/>
      <c r="BX559" s="92"/>
      <c r="BY559" s="92"/>
      <c r="BZ559" s="92"/>
      <c r="CA559" s="92"/>
      <c r="CB559" s="92"/>
      <c r="CC559" s="92"/>
      <c r="CD559" s="92"/>
      <c r="CE559" s="92"/>
      <c r="CF559" s="92"/>
      <c r="CG559" s="92"/>
      <c r="CH559" s="92"/>
      <c r="CI559" s="92"/>
      <c r="CJ559" s="92"/>
      <c r="CK559" s="92"/>
      <c r="CL559" s="92"/>
    </row>
    <row r="560" spans="1:90">
      <c r="A560" s="92"/>
      <c r="B560" s="188"/>
      <c r="C560" s="319"/>
      <c r="D560" s="92"/>
      <c r="E560" s="92"/>
      <c r="F560" s="92"/>
      <c r="G560" s="92"/>
      <c r="H560" s="92"/>
      <c r="I560" s="92"/>
      <c r="J560" s="92"/>
      <c r="K560" s="92"/>
      <c r="L560" s="92"/>
      <c r="M560" s="92"/>
      <c r="N560" s="92"/>
      <c r="O560" s="92"/>
      <c r="P560" s="92"/>
      <c r="Q560" s="92"/>
      <c r="R560" s="92"/>
      <c r="S560" s="92"/>
      <c r="T560" s="92"/>
      <c r="U560" s="92"/>
      <c r="V560" s="92"/>
      <c r="W560" s="92"/>
      <c r="X560" s="92"/>
      <c r="Y560" s="92"/>
      <c r="Z560" s="92"/>
      <c r="AA560" s="92"/>
      <c r="AB560" s="92"/>
      <c r="AC560" s="92"/>
      <c r="AD560" s="92"/>
      <c r="AE560" s="92"/>
      <c r="AF560" s="92"/>
      <c r="AG560" s="92"/>
      <c r="AH560" s="92"/>
      <c r="AI560" s="92"/>
      <c r="AJ560" s="92"/>
      <c r="AK560" s="92"/>
      <c r="AL560" s="92"/>
      <c r="AM560" s="92"/>
      <c r="AN560" s="92"/>
      <c r="AO560" s="92"/>
      <c r="AP560" s="92"/>
      <c r="AQ560" s="92"/>
      <c r="AR560" s="92"/>
      <c r="AS560" s="92"/>
      <c r="AT560" s="92"/>
      <c r="AU560" s="92"/>
      <c r="AV560" s="92"/>
      <c r="AW560" s="92"/>
      <c r="AX560" s="92"/>
      <c r="AY560" s="92"/>
      <c r="AZ560" s="92"/>
      <c r="BA560" s="92"/>
      <c r="BB560" s="92"/>
      <c r="BC560" s="92"/>
      <c r="BD560" s="92"/>
      <c r="BE560" s="92"/>
      <c r="BF560" s="92"/>
      <c r="BG560" s="92"/>
      <c r="BH560" s="92"/>
      <c r="BI560" s="92"/>
      <c r="BJ560" s="92"/>
      <c r="BK560" s="92"/>
      <c r="BL560" s="92"/>
      <c r="BM560" s="92"/>
      <c r="BN560" s="92"/>
      <c r="BO560" s="92"/>
      <c r="BP560" s="92"/>
      <c r="BQ560" s="92"/>
      <c r="BR560" s="92"/>
      <c r="BS560" s="92"/>
      <c r="BT560" s="92"/>
      <c r="BU560" s="92"/>
      <c r="BV560" s="92"/>
      <c r="BW560" s="92"/>
      <c r="BX560" s="92"/>
      <c r="BY560" s="92"/>
      <c r="BZ560" s="92"/>
      <c r="CA560" s="92"/>
      <c r="CB560" s="92"/>
      <c r="CC560" s="92"/>
      <c r="CD560" s="92"/>
      <c r="CE560" s="92"/>
      <c r="CF560" s="92"/>
      <c r="CG560" s="92"/>
      <c r="CH560" s="92"/>
      <c r="CI560" s="92"/>
      <c r="CJ560" s="92"/>
      <c r="CK560" s="92"/>
      <c r="CL560" s="92"/>
    </row>
    <row r="561" spans="1:90">
      <c r="A561" s="92"/>
      <c r="B561" s="188"/>
      <c r="C561" s="319"/>
      <c r="D561" s="92"/>
      <c r="E561" s="92"/>
      <c r="F561" s="92"/>
      <c r="G561" s="92"/>
      <c r="H561" s="92"/>
      <c r="I561" s="92"/>
      <c r="J561" s="92"/>
      <c r="K561" s="92"/>
      <c r="L561" s="92"/>
      <c r="M561" s="92"/>
      <c r="N561" s="92"/>
      <c r="O561" s="92"/>
      <c r="P561" s="92"/>
      <c r="Q561" s="92"/>
      <c r="R561" s="92"/>
      <c r="S561" s="92"/>
      <c r="T561" s="92"/>
      <c r="U561" s="92"/>
      <c r="V561" s="92"/>
      <c r="W561" s="92"/>
      <c r="X561" s="92"/>
      <c r="Y561" s="92"/>
      <c r="Z561" s="92"/>
      <c r="AA561" s="92"/>
      <c r="AB561" s="92"/>
      <c r="AC561" s="92"/>
      <c r="AD561" s="92"/>
      <c r="AE561" s="92"/>
      <c r="AF561" s="92"/>
      <c r="AG561" s="92"/>
      <c r="AH561" s="92"/>
      <c r="AI561" s="92"/>
      <c r="AJ561" s="92"/>
      <c r="AK561" s="92"/>
      <c r="AL561" s="92"/>
      <c r="AM561" s="92"/>
      <c r="AN561" s="92"/>
      <c r="AO561" s="92"/>
      <c r="AP561" s="92"/>
      <c r="AQ561" s="92"/>
      <c r="AR561" s="92"/>
      <c r="AS561" s="92"/>
      <c r="AT561" s="92"/>
      <c r="AU561" s="92"/>
      <c r="AV561" s="92"/>
      <c r="AW561" s="92"/>
      <c r="AX561" s="92"/>
      <c r="AY561" s="92"/>
      <c r="AZ561" s="92"/>
      <c r="BA561" s="92"/>
      <c r="BB561" s="92"/>
      <c r="BC561" s="92"/>
      <c r="BD561" s="92"/>
      <c r="BE561" s="92"/>
      <c r="BF561" s="92"/>
      <c r="BG561" s="92"/>
      <c r="BH561" s="92"/>
      <c r="BI561" s="92"/>
      <c r="BJ561" s="92"/>
      <c r="BK561" s="92"/>
      <c r="BL561" s="92"/>
      <c r="BM561" s="92"/>
      <c r="BN561" s="92"/>
      <c r="BO561" s="92"/>
      <c r="BP561" s="92"/>
      <c r="BQ561" s="92"/>
      <c r="BR561" s="92"/>
      <c r="BS561" s="92"/>
      <c r="BT561" s="92"/>
      <c r="BU561" s="92"/>
      <c r="BV561" s="92"/>
      <c r="BW561" s="92"/>
      <c r="BX561" s="92"/>
      <c r="BY561" s="92"/>
      <c r="BZ561" s="92"/>
      <c r="CA561" s="92"/>
      <c r="CB561" s="92"/>
      <c r="CC561" s="92"/>
      <c r="CD561" s="92"/>
      <c r="CE561" s="92"/>
      <c r="CF561" s="92"/>
      <c r="CG561" s="92"/>
      <c r="CH561" s="92"/>
      <c r="CI561" s="92"/>
      <c r="CJ561" s="92"/>
      <c r="CK561" s="92"/>
      <c r="CL561" s="92"/>
    </row>
    <row r="562" spans="1:90">
      <c r="A562" s="92"/>
      <c r="B562" s="188"/>
      <c r="C562" s="319"/>
      <c r="D562" s="92"/>
      <c r="E562" s="92"/>
      <c r="F562" s="92"/>
      <c r="G562" s="92"/>
      <c r="H562" s="92"/>
      <c r="I562" s="92"/>
      <c r="J562" s="92"/>
      <c r="K562" s="92"/>
      <c r="L562" s="92"/>
      <c r="M562" s="92"/>
      <c r="N562" s="92"/>
      <c r="O562" s="92"/>
      <c r="P562" s="92"/>
      <c r="Q562" s="92"/>
      <c r="R562" s="92"/>
      <c r="S562" s="92"/>
      <c r="T562" s="92"/>
      <c r="U562" s="92"/>
      <c r="V562" s="92"/>
      <c r="W562" s="92"/>
      <c r="X562" s="92"/>
      <c r="Y562" s="92"/>
      <c r="Z562" s="92"/>
      <c r="AA562" s="92"/>
      <c r="AB562" s="92"/>
      <c r="AC562" s="92"/>
      <c r="AD562" s="92"/>
      <c r="AE562" s="92"/>
      <c r="AF562" s="92"/>
      <c r="AG562" s="92"/>
      <c r="AH562" s="92"/>
      <c r="AI562" s="92"/>
      <c r="AJ562" s="92"/>
      <c r="AK562" s="92"/>
      <c r="AL562" s="92"/>
      <c r="AM562" s="92"/>
      <c r="AN562" s="92"/>
      <c r="AO562" s="92"/>
      <c r="AP562" s="92"/>
      <c r="AQ562" s="92"/>
      <c r="AR562" s="92"/>
      <c r="AS562" s="92"/>
      <c r="AT562" s="92"/>
      <c r="AU562" s="92"/>
      <c r="AV562" s="92"/>
      <c r="AW562" s="92"/>
      <c r="AX562" s="92"/>
      <c r="AY562" s="92"/>
      <c r="AZ562" s="92"/>
      <c r="BA562" s="92"/>
      <c r="BB562" s="92"/>
      <c r="BC562" s="92"/>
      <c r="BD562" s="92"/>
      <c r="BE562" s="92"/>
      <c r="BF562" s="92"/>
      <c r="BG562" s="92"/>
      <c r="BH562" s="92"/>
      <c r="BI562" s="92"/>
      <c r="BJ562" s="92"/>
      <c r="BK562" s="92"/>
      <c r="BL562" s="92"/>
      <c r="BM562" s="92"/>
      <c r="BN562" s="92"/>
      <c r="BO562" s="92"/>
      <c r="BP562" s="92"/>
      <c r="BQ562" s="92"/>
      <c r="BR562" s="92"/>
      <c r="BS562" s="92"/>
      <c r="BT562" s="92"/>
      <c r="BU562" s="92"/>
      <c r="BV562" s="92"/>
      <c r="BW562" s="92"/>
      <c r="BX562" s="92"/>
      <c r="BY562" s="92"/>
      <c r="BZ562" s="92"/>
      <c r="CA562" s="92"/>
      <c r="CB562" s="92"/>
      <c r="CC562" s="92"/>
      <c r="CD562" s="92"/>
      <c r="CE562" s="92"/>
      <c r="CF562" s="92"/>
      <c r="CG562" s="92"/>
      <c r="CH562" s="92"/>
      <c r="CI562" s="92"/>
      <c r="CJ562" s="92"/>
      <c r="CK562" s="92"/>
      <c r="CL562" s="92"/>
    </row>
    <row r="563" spans="1:90">
      <c r="A563" s="92"/>
      <c r="B563" s="188"/>
      <c r="C563" s="319"/>
      <c r="D563" s="92"/>
      <c r="E563" s="92"/>
      <c r="F563" s="92"/>
      <c r="G563" s="92"/>
      <c r="H563" s="92"/>
      <c r="I563" s="92"/>
      <c r="J563" s="92"/>
      <c r="K563" s="92"/>
      <c r="L563" s="92"/>
      <c r="M563" s="92"/>
      <c r="N563" s="92"/>
      <c r="O563" s="92"/>
      <c r="P563" s="92"/>
      <c r="Q563" s="92"/>
      <c r="R563" s="92"/>
      <c r="S563" s="92"/>
      <c r="T563" s="92"/>
      <c r="U563" s="92"/>
      <c r="V563" s="92"/>
      <c r="W563" s="92"/>
      <c r="X563" s="92"/>
      <c r="Y563" s="92"/>
      <c r="Z563" s="92"/>
      <c r="AA563" s="92"/>
      <c r="AB563" s="92"/>
      <c r="AC563" s="92"/>
      <c r="AD563" s="92"/>
      <c r="AE563" s="92"/>
      <c r="AF563" s="92"/>
      <c r="AG563" s="92"/>
      <c r="AH563" s="92"/>
      <c r="AI563" s="92"/>
      <c r="AJ563" s="92"/>
      <c r="AK563" s="92"/>
      <c r="AL563" s="92"/>
      <c r="AM563" s="92"/>
      <c r="AN563" s="92"/>
      <c r="AO563" s="92"/>
      <c r="AP563" s="92"/>
      <c r="AQ563" s="92"/>
      <c r="AR563" s="92"/>
      <c r="AS563" s="92"/>
      <c r="AT563" s="92"/>
      <c r="AU563" s="92"/>
      <c r="AV563" s="92"/>
      <c r="AW563" s="92"/>
      <c r="AX563" s="92"/>
      <c r="AY563" s="92"/>
      <c r="AZ563" s="92"/>
      <c r="BA563" s="92"/>
      <c r="BB563" s="92"/>
      <c r="BC563" s="92"/>
      <c r="BD563" s="92"/>
      <c r="BE563" s="92"/>
      <c r="BF563" s="92"/>
      <c r="BG563" s="92"/>
      <c r="BH563" s="92"/>
      <c r="BI563" s="92"/>
      <c r="BJ563" s="92"/>
      <c r="BK563" s="92"/>
      <c r="BL563" s="92"/>
      <c r="BM563" s="92"/>
      <c r="BN563" s="92"/>
      <c r="BO563" s="92"/>
      <c r="BP563" s="92"/>
      <c r="BQ563" s="92"/>
      <c r="BR563" s="92"/>
      <c r="BS563" s="92"/>
      <c r="BT563" s="92"/>
      <c r="BU563" s="92"/>
      <c r="BV563" s="92"/>
      <c r="BW563" s="92"/>
      <c r="BX563" s="92"/>
      <c r="BY563" s="92"/>
      <c r="BZ563" s="92"/>
      <c r="CA563" s="92"/>
      <c r="CB563" s="92"/>
      <c r="CC563" s="92"/>
      <c r="CD563" s="92"/>
      <c r="CE563" s="92"/>
      <c r="CF563" s="92"/>
      <c r="CG563" s="92"/>
      <c r="CH563" s="92"/>
      <c r="CI563" s="92"/>
      <c r="CJ563" s="92"/>
      <c r="CK563" s="92"/>
      <c r="CL563" s="92"/>
    </row>
    <row r="564" spans="1:90">
      <c r="A564" s="92"/>
      <c r="B564" s="188"/>
      <c r="C564" s="319"/>
      <c r="D564" s="92"/>
      <c r="E564" s="92"/>
      <c r="F564" s="92"/>
      <c r="G564" s="92"/>
      <c r="H564" s="92"/>
      <c r="I564" s="92"/>
      <c r="J564" s="92"/>
      <c r="K564" s="92"/>
      <c r="L564" s="92"/>
      <c r="M564" s="92"/>
      <c r="N564" s="92"/>
      <c r="O564" s="92"/>
      <c r="P564" s="92"/>
      <c r="Q564" s="92"/>
      <c r="R564" s="92"/>
      <c r="S564" s="92"/>
      <c r="T564" s="92"/>
      <c r="U564" s="92"/>
      <c r="V564" s="92"/>
      <c r="W564" s="92"/>
      <c r="X564" s="92"/>
      <c r="Y564" s="92"/>
      <c r="Z564" s="92"/>
      <c r="AA564" s="92"/>
      <c r="AB564" s="92"/>
      <c r="AC564" s="92"/>
      <c r="AD564" s="92"/>
      <c r="AE564" s="92"/>
      <c r="AF564" s="92"/>
      <c r="AG564" s="92"/>
      <c r="AH564" s="92"/>
      <c r="AI564" s="92"/>
      <c r="AJ564" s="92"/>
      <c r="AK564" s="92"/>
      <c r="AL564" s="92"/>
      <c r="AM564" s="92"/>
      <c r="AN564" s="92"/>
      <c r="AO564" s="92"/>
      <c r="AP564" s="92"/>
      <c r="AQ564" s="92"/>
      <c r="AR564" s="92"/>
      <c r="AS564" s="92"/>
      <c r="AT564" s="92"/>
      <c r="AU564" s="92"/>
      <c r="AV564" s="92"/>
      <c r="AW564" s="92"/>
      <c r="AX564" s="92"/>
      <c r="AY564" s="92"/>
      <c r="AZ564" s="92"/>
      <c r="BA564" s="92"/>
      <c r="BB564" s="92"/>
      <c r="BC564" s="92"/>
      <c r="BD564" s="92"/>
      <c r="BE564" s="92"/>
      <c r="BF564" s="92"/>
      <c r="BG564" s="92"/>
      <c r="BH564" s="92"/>
      <c r="BI564" s="92"/>
      <c r="BJ564" s="92"/>
      <c r="BK564" s="92"/>
      <c r="BL564" s="92"/>
      <c r="BM564" s="92"/>
      <c r="BN564" s="92"/>
      <c r="BO564" s="92"/>
      <c r="BP564" s="92"/>
      <c r="BQ564" s="92"/>
      <c r="BR564" s="92"/>
      <c r="BS564" s="92"/>
      <c r="BT564" s="92"/>
      <c r="BU564" s="92"/>
      <c r="BV564" s="92"/>
      <c r="BW564" s="92"/>
      <c r="BX564" s="92"/>
      <c r="BY564" s="92"/>
      <c r="BZ564" s="92"/>
      <c r="CA564" s="92"/>
      <c r="CB564" s="92"/>
      <c r="CC564" s="92"/>
      <c r="CD564" s="92"/>
      <c r="CE564" s="92"/>
      <c r="CF564" s="92"/>
      <c r="CG564" s="92"/>
      <c r="CH564" s="92"/>
      <c r="CI564" s="92"/>
      <c r="CJ564" s="92"/>
      <c r="CK564" s="92"/>
      <c r="CL564" s="92"/>
    </row>
    <row r="565" spans="1:90">
      <c r="A565" s="92"/>
      <c r="B565" s="188"/>
      <c r="C565" s="319"/>
      <c r="D565" s="92"/>
      <c r="E565" s="92"/>
      <c r="F565" s="92"/>
      <c r="G565" s="92"/>
      <c r="H565" s="92"/>
      <c r="I565" s="92"/>
      <c r="J565" s="92"/>
      <c r="K565" s="92"/>
      <c r="L565" s="92"/>
      <c r="M565" s="92"/>
      <c r="N565" s="92"/>
      <c r="O565" s="92"/>
      <c r="P565" s="92"/>
      <c r="Q565" s="92"/>
      <c r="R565" s="92"/>
      <c r="S565" s="92"/>
      <c r="T565" s="92"/>
      <c r="U565" s="92"/>
      <c r="V565" s="92"/>
      <c r="W565" s="92"/>
      <c r="X565" s="92"/>
      <c r="Y565" s="92"/>
      <c r="Z565" s="92"/>
      <c r="AA565" s="92"/>
      <c r="AB565" s="92"/>
      <c r="AC565" s="92"/>
      <c r="AD565" s="92"/>
      <c r="AE565" s="92"/>
      <c r="AF565" s="92"/>
      <c r="AG565" s="92"/>
      <c r="AH565" s="92"/>
      <c r="AI565" s="92"/>
      <c r="AJ565" s="92"/>
      <c r="AK565" s="92"/>
      <c r="AL565" s="92"/>
      <c r="AM565" s="92"/>
      <c r="AN565" s="92"/>
      <c r="AO565" s="92"/>
      <c r="AP565" s="92"/>
      <c r="AQ565" s="92"/>
      <c r="AR565" s="92"/>
      <c r="AS565" s="92"/>
      <c r="AT565" s="92"/>
      <c r="AU565" s="92"/>
      <c r="AV565" s="92"/>
      <c r="AW565" s="92"/>
      <c r="AX565" s="92"/>
      <c r="AY565" s="92"/>
      <c r="AZ565" s="92"/>
      <c r="BA565" s="92"/>
      <c r="BB565" s="92"/>
      <c r="BC565" s="92"/>
      <c r="BD565" s="92"/>
      <c r="BE565" s="92"/>
      <c r="BF565" s="92"/>
      <c r="BG565" s="92"/>
      <c r="BH565" s="92"/>
      <c r="BI565" s="92"/>
      <c r="BJ565" s="92"/>
      <c r="BK565" s="92"/>
      <c r="BL565" s="92"/>
      <c r="BM565" s="92"/>
      <c r="BN565" s="92"/>
      <c r="BO565" s="92"/>
      <c r="BP565" s="92"/>
      <c r="BQ565" s="92"/>
      <c r="BR565" s="92"/>
      <c r="BS565" s="92"/>
      <c r="BT565" s="92"/>
      <c r="BU565" s="92"/>
      <c r="BV565" s="92"/>
      <c r="BW565" s="92"/>
      <c r="BX565" s="92"/>
      <c r="BY565" s="92"/>
      <c r="BZ565" s="92"/>
      <c r="CA565" s="92"/>
      <c r="CB565" s="92"/>
      <c r="CC565" s="92"/>
      <c r="CD565" s="92"/>
      <c r="CE565" s="92"/>
      <c r="CF565" s="92"/>
      <c r="CG565" s="92"/>
      <c r="CH565" s="92"/>
      <c r="CI565" s="92"/>
      <c r="CJ565" s="92"/>
      <c r="CK565" s="92"/>
      <c r="CL565" s="92"/>
    </row>
    <row r="566" spans="1:90">
      <c r="A566" s="92"/>
      <c r="B566" s="188"/>
      <c r="C566" s="319"/>
      <c r="D566" s="92"/>
      <c r="E566" s="92"/>
      <c r="F566" s="92"/>
      <c r="G566" s="92"/>
      <c r="H566" s="92"/>
      <c r="I566" s="92"/>
      <c r="J566" s="92"/>
      <c r="K566" s="92"/>
      <c r="L566" s="92"/>
      <c r="M566" s="92"/>
      <c r="N566" s="92"/>
      <c r="O566" s="92"/>
      <c r="P566" s="92"/>
      <c r="Q566" s="92"/>
      <c r="R566" s="92"/>
      <c r="S566" s="92"/>
      <c r="T566" s="92"/>
      <c r="U566" s="92"/>
      <c r="V566" s="92"/>
      <c r="W566" s="92"/>
      <c r="X566" s="92"/>
      <c r="Y566" s="92"/>
      <c r="Z566" s="92"/>
      <c r="AA566" s="92"/>
      <c r="AB566" s="92"/>
      <c r="AC566" s="92"/>
      <c r="AD566" s="92"/>
      <c r="AE566" s="92"/>
      <c r="AF566" s="92"/>
      <c r="AG566" s="92"/>
      <c r="AH566" s="92"/>
      <c r="AI566" s="92"/>
      <c r="AJ566" s="92"/>
      <c r="AK566" s="92"/>
      <c r="AL566" s="92"/>
      <c r="AM566" s="92"/>
      <c r="AN566" s="92"/>
      <c r="AO566" s="92"/>
      <c r="AP566" s="92"/>
      <c r="AQ566" s="92"/>
      <c r="AR566" s="92"/>
      <c r="AS566" s="92"/>
      <c r="AT566" s="92"/>
      <c r="AU566" s="92"/>
      <c r="AV566" s="92"/>
      <c r="AW566" s="92"/>
      <c r="AX566" s="92"/>
      <c r="AY566" s="92"/>
      <c r="AZ566" s="92"/>
      <c r="BA566" s="92"/>
      <c r="BB566" s="92"/>
      <c r="BC566" s="92"/>
      <c r="BD566" s="92"/>
      <c r="BE566" s="92"/>
      <c r="BF566" s="92"/>
      <c r="BG566" s="92"/>
      <c r="BH566" s="92"/>
      <c r="BI566" s="92"/>
      <c r="BJ566" s="92"/>
      <c r="BK566" s="92"/>
      <c r="BL566" s="92"/>
      <c r="BM566" s="92"/>
      <c r="BN566" s="92"/>
      <c r="BO566" s="92"/>
      <c r="BP566" s="92"/>
      <c r="BQ566" s="92"/>
      <c r="BR566" s="92"/>
      <c r="BS566" s="92"/>
      <c r="BT566" s="92"/>
      <c r="BU566" s="92"/>
      <c r="BV566" s="92"/>
      <c r="BW566" s="92"/>
      <c r="BX566" s="92"/>
      <c r="BY566" s="92"/>
      <c r="BZ566" s="92"/>
      <c r="CA566" s="92"/>
      <c r="CB566" s="92"/>
      <c r="CC566" s="92"/>
      <c r="CD566" s="92"/>
      <c r="CE566" s="92"/>
      <c r="CF566" s="92"/>
      <c r="CG566" s="92"/>
      <c r="CH566" s="92"/>
      <c r="CI566" s="92"/>
      <c r="CJ566" s="92"/>
      <c r="CK566" s="92"/>
      <c r="CL566" s="92"/>
    </row>
    <row r="567" spans="1:90">
      <c r="A567" s="92"/>
      <c r="B567" s="188"/>
      <c r="C567" s="319"/>
      <c r="D567" s="92"/>
      <c r="E567" s="92"/>
      <c r="F567" s="92"/>
      <c r="G567" s="92"/>
      <c r="H567" s="92"/>
      <c r="I567" s="92"/>
      <c r="J567" s="92"/>
      <c r="K567" s="92"/>
      <c r="L567" s="92"/>
      <c r="M567" s="92"/>
      <c r="N567" s="92"/>
      <c r="O567" s="92"/>
      <c r="P567" s="92"/>
      <c r="Q567" s="92"/>
      <c r="R567" s="92"/>
      <c r="S567" s="92"/>
      <c r="T567" s="92"/>
      <c r="U567" s="92"/>
      <c r="V567" s="92"/>
      <c r="W567" s="92"/>
      <c r="X567" s="92"/>
      <c r="Y567" s="92"/>
      <c r="Z567" s="92"/>
      <c r="AA567" s="92"/>
      <c r="AB567" s="92"/>
      <c r="AC567" s="92"/>
      <c r="AD567" s="92"/>
      <c r="AE567" s="92"/>
      <c r="AF567" s="92"/>
      <c r="AG567" s="92"/>
      <c r="AH567" s="92"/>
      <c r="AI567" s="92"/>
      <c r="AJ567" s="92"/>
      <c r="AK567" s="92"/>
      <c r="AL567" s="92"/>
      <c r="AM567" s="92"/>
      <c r="AN567" s="92"/>
      <c r="AO567" s="92"/>
      <c r="AP567" s="92"/>
      <c r="AQ567" s="92"/>
      <c r="AR567" s="92"/>
      <c r="AS567" s="92"/>
      <c r="AT567" s="92"/>
      <c r="AU567" s="92"/>
      <c r="AV567" s="92"/>
      <c r="AW567" s="92"/>
      <c r="AX567" s="92"/>
      <c r="AY567" s="92"/>
      <c r="AZ567" s="92"/>
      <c r="BA567" s="92"/>
      <c r="BB567" s="92"/>
      <c r="BC567" s="92"/>
      <c r="BD567" s="92"/>
      <c r="BE567" s="92"/>
      <c r="BF567" s="92"/>
      <c r="BG567" s="92"/>
      <c r="BH567" s="92"/>
      <c r="BI567" s="92"/>
      <c r="BJ567" s="92"/>
      <c r="BK567" s="92"/>
      <c r="BL567" s="92"/>
      <c r="BM567" s="92"/>
      <c r="BN567" s="92"/>
      <c r="BO567" s="92"/>
      <c r="BP567" s="92"/>
      <c r="BQ567" s="92"/>
      <c r="BR567" s="92"/>
      <c r="BS567" s="92"/>
      <c r="BT567" s="92"/>
      <c r="BU567" s="92"/>
      <c r="BV567" s="92"/>
      <c r="BW567" s="92"/>
      <c r="BX567" s="92"/>
      <c r="BY567" s="92"/>
      <c r="BZ567" s="92"/>
      <c r="CA567" s="92"/>
      <c r="CB567" s="92"/>
      <c r="CC567" s="92"/>
      <c r="CD567" s="92"/>
      <c r="CE567" s="92"/>
      <c r="CF567" s="92"/>
      <c r="CG567" s="92"/>
      <c r="CH567" s="92"/>
      <c r="CI567" s="92"/>
      <c r="CJ567" s="92"/>
      <c r="CK567" s="92"/>
      <c r="CL567" s="92"/>
    </row>
    <row r="568" spans="1:90">
      <c r="A568" s="92"/>
      <c r="B568" s="188"/>
      <c r="C568" s="319"/>
      <c r="D568" s="92"/>
      <c r="E568" s="92"/>
      <c r="F568" s="92"/>
      <c r="G568" s="92"/>
      <c r="H568" s="92"/>
      <c r="I568" s="92"/>
      <c r="J568" s="92"/>
      <c r="K568" s="92"/>
      <c r="L568" s="92"/>
      <c r="M568" s="92"/>
      <c r="N568" s="92"/>
      <c r="O568" s="92"/>
      <c r="P568" s="92"/>
      <c r="Q568" s="92"/>
      <c r="R568" s="92"/>
      <c r="S568" s="92"/>
      <c r="T568" s="92"/>
      <c r="U568" s="92"/>
      <c r="V568" s="92"/>
      <c r="W568" s="92"/>
      <c r="X568" s="92"/>
      <c r="Y568" s="92"/>
      <c r="Z568" s="92"/>
      <c r="AA568" s="92"/>
      <c r="AB568" s="92"/>
      <c r="AC568" s="92"/>
      <c r="AD568" s="92"/>
      <c r="AE568" s="92"/>
      <c r="AF568" s="92"/>
      <c r="AG568" s="92"/>
      <c r="AH568" s="92"/>
      <c r="AI568" s="92"/>
      <c r="AJ568" s="92"/>
      <c r="AK568" s="92"/>
      <c r="AL568" s="92"/>
      <c r="AM568" s="92"/>
      <c r="AN568" s="92"/>
      <c r="AO568" s="92"/>
      <c r="AP568" s="92"/>
      <c r="AQ568" s="92"/>
      <c r="AR568" s="92"/>
      <c r="AS568" s="92"/>
      <c r="AT568" s="92"/>
      <c r="AU568" s="92"/>
      <c r="AV568" s="92"/>
      <c r="AW568" s="92"/>
      <c r="AX568" s="92"/>
      <c r="AY568" s="92"/>
      <c r="AZ568" s="92"/>
      <c r="BA568" s="92"/>
      <c r="BB568" s="92"/>
      <c r="BC568" s="92"/>
      <c r="BD568" s="92"/>
      <c r="BE568" s="92"/>
      <c r="BF568" s="92"/>
      <c r="BG568" s="92"/>
      <c r="BH568" s="92"/>
      <c r="BI568" s="92"/>
      <c r="BJ568" s="92"/>
      <c r="BK568" s="92"/>
      <c r="BL568" s="92"/>
      <c r="BM568" s="92"/>
      <c r="BN568" s="92"/>
      <c r="BO568" s="92"/>
      <c r="BP568" s="92"/>
      <c r="BQ568" s="92"/>
      <c r="BR568" s="92"/>
      <c r="BS568" s="92"/>
      <c r="BT568" s="92"/>
      <c r="BU568" s="92"/>
      <c r="BV568" s="92"/>
      <c r="BW568" s="92"/>
      <c r="BX568" s="92"/>
      <c r="BY568" s="92"/>
      <c r="BZ568" s="92"/>
      <c r="CA568" s="92"/>
      <c r="CB568" s="92"/>
      <c r="CC568" s="92"/>
      <c r="CD568" s="92"/>
      <c r="CE568" s="92"/>
      <c r="CF568" s="92"/>
      <c r="CG568" s="92"/>
      <c r="CH568" s="92"/>
      <c r="CI568" s="92"/>
      <c r="CJ568" s="92"/>
      <c r="CK568" s="92"/>
      <c r="CL568" s="92"/>
    </row>
    <row r="569" spans="1:90">
      <c r="A569" s="92"/>
      <c r="B569" s="188"/>
      <c r="C569" s="319"/>
      <c r="D569" s="92"/>
      <c r="E569" s="92"/>
      <c r="F569" s="92"/>
      <c r="G569" s="92"/>
      <c r="H569" s="92"/>
      <c r="I569" s="92"/>
      <c r="J569" s="92"/>
      <c r="K569" s="92"/>
      <c r="L569" s="92"/>
      <c r="M569" s="92"/>
      <c r="N569" s="92"/>
      <c r="O569" s="92"/>
      <c r="P569" s="92"/>
      <c r="Q569" s="92"/>
      <c r="R569" s="92"/>
      <c r="S569" s="92"/>
      <c r="T569" s="92"/>
      <c r="U569" s="92"/>
      <c r="V569" s="92"/>
      <c r="W569" s="92"/>
      <c r="X569" s="92"/>
      <c r="Y569" s="92"/>
      <c r="Z569" s="92"/>
      <c r="AA569" s="92"/>
      <c r="AB569" s="92"/>
      <c r="AC569" s="92"/>
      <c r="AD569" s="92"/>
      <c r="AE569" s="92"/>
      <c r="AF569" s="92"/>
      <c r="AG569" s="92"/>
      <c r="AH569" s="92"/>
      <c r="AI569" s="92"/>
      <c r="AJ569" s="92"/>
      <c r="AK569" s="92"/>
      <c r="AL569" s="92"/>
      <c r="AM569" s="92"/>
      <c r="AN569" s="92"/>
      <c r="AO569" s="92"/>
      <c r="AP569" s="92"/>
      <c r="AQ569" s="92"/>
      <c r="AR569" s="92"/>
      <c r="AS569" s="92"/>
      <c r="AT569" s="92"/>
      <c r="AU569" s="92"/>
      <c r="AV569" s="92"/>
      <c r="AW569" s="92"/>
      <c r="AX569" s="92"/>
      <c r="AY569" s="92"/>
      <c r="AZ569" s="92"/>
      <c r="BA569" s="92"/>
      <c r="BB569" s="92"/>
      <c r="BC569" s="92"/>
      <c r="BD569" s="92"/>
      <c r="BE569" s="92"/>
      <c r="BF569" s="92"/>
      <c r="BG569" s="92"/>
      <c r="BH569" s="92"/>
      <c r="BI569" s="92"/>
      <c r="BJ569" s="92"/>
      <c r="BK569" s="92"/>
      <c r="BL569" s="92"/>
      <c r="BM569" s="92"/>
      <c r="BN569" s="92"/>
      <c r="BO569" s="92"/>
      <c r="BP569" s="92"/>
      <c r="BQ569" s="92"/>
      <c r="BR569" s="92"/>
      <c r="BS569" s="92"/>
      <c r="BT569" s="92"/>
      <c r="BU569" s="92"/>
      <c r="BV569" s="92"/>
      <c r="BW569" s="92"/>
      <c r="BX569" s="92"/>
      <c r="BY569" s="92"/>
      <c r="BZ569" s="92"/>
      <c r="CA569" s="92"/>
      <c r="CB569" s="92"/>
      <c r="CC569" s="92"/>
      <c r="CD569" s="92"/>
      <c r="CE569" s="92"/>
      <c r="CF569" s="92"/>
      <c r="CG569" s="92"/>
      <c r="CH569" s="92"/>
      <c r="CI569" s="92"/>
      <c r="CJ569" s="92"/>
      <c r="CK569" s="92"/>
      <c r="CL569" s="92"/>
    </row>
    <row r="570" spans="1:90">
      <c r="A570" s="92"/>
      <c r="B570" s="188"/>
      <c r="C570" s="319"/>
      <c r="D570" s="92"/>
      <c r="E570" s="92"/>
      <c r="F570" s="92"/>
      <c r="G570" s="92"/>
      <c r="H570" s="92"/>
      <c r="I570" s="92"/>
      <c r="J570" s="92"/>
      <c r="K570" s="92"/>
      <c r="L570" s="92"/>
      <c r="M570" s="92"/>
      <c r="N570" s="92"/>
      <c r="O570" s="92"/>
      <c r="P570" s="92"/>
      <c r="Q570" s="92"/>
      <c r="R570" s="92"/>
      <c r="S570" s="92"/>
      <c r="T570" s="92"/>
      <c r="U570" s="92"/>
      <c r="V570" s="92"/>
      <c r="W570" s="92"/>
      <c r="X570" s="92"/>
      <c r="Y570" s="92"/>
      <c r="Z570" s="92"/>
      <c r="AA570" s="92"/>
      <c r="AB570" s="92"/>
      <c r="AC570" s="92"/>
      <c r="AD570" s="92"/>
      <c r="AE570" s="92"/>
      <c r="AF570" s="92"/>
      <c r="AG570" s="92"/>
      <c r="AH570" s="92"/>
      <c r="AI570" s="92"/>
      <c r="AJ570" s="92"/>
      <c r="AK570" s="92"/>
      <c r="AL570" s="92"/>
      <c r="AM570" s="92"/>
      <c r="AN570" s="92"/>
      <c r="AO570" s="92"/>
      <c r="AP570" s="92"/>
      <c r="AQ570" s="92"/>
      <c r="AR570" s="92"/>
      <c r="AS570" s="92"/>
      <c r="AT570" s="92"/>
      <c r="AU570" s="92"/>
      <c r="AV570" s="92"/>
      <c r="AW570" s="92"/>
      <c r="AX570" s="92"/>
      <c r="AY570" s="92"/>
      <c r="AZ570" s="92"/>
      <c r="BA570" s="92"/>
      <c r="BB570" s="92"/>
      <c r="BC570" s="92"/>
      <c r="BD570" s="92"/>
      <c r="BE570" s="92"/>
      <c r="BF570" s="92"/>
      <c r="BG570" s="92"/>
      <c r="BH570" s="92"/>
      <c r="BI570" s="92"/>
      <c r="BJ570" s="92"/>
      <c r="BK570" s="92"/>
      <c r="BL570" s="92"/>
      <c r="BM570" s="92"/>
      <c r="BN570" s="92"/>
      <c r="BO570" s="92"/>
      <c r="BP570" s="92"/>
      <c r="BQ570" s="92"/>
      <c r="BR570" s="92"/>
      <c r="BS570" s="92"/>
      <c r="BT570" s="92"/>
      <c r="BU570" s="92"/>
      <c r="BV570" s="92"/>
      <c r="BW570" s="92"/>
      <c r="BX570" s="92"/>
      <c r="BY570" s="92"/>
      <c r="BZ570" s="92"/>
      <c r="CA570" s="92"/>
      <c r="CB570" s="92"/>
      <c r="CC570" s="92"/>
      <c r="CD570" s="92"/>
      <c r="CE570" s="92"/>
      <c r="CF570" s="92"/>
      <c r="CG570" s="92"/>
      <c r="CH570" s="92"/>
      <c r="CI570" s="92"/>
      <c r="CJ570" s="92"/>
      <c r="CK570" s="92"/>
      <c r="CL570" s="92"/>
    </row>
    <row r="571" spans="1:90">
      <c r="A571" s="92"/>
      <c r="B571" s="188"/>
      <c r="C571" s="319"/>
      <c r="D571" s="92"/>
      <c r="E571" s="92"/>
      <c r="F571" s="92"/>
      <c r="G571" s="92"/>
      <c r="H571" s="92"/>
      <c r="I571" s="92"/>
      <c r="J571" s="92"/>
      <c r="K571" s="92"/>
      <c r="L571" s="92"/>
      <c r="M571" s="92"/>
      <c r="N571" s="92"/>
      <c r="O571" s="92"/>
      <c r="P571" s="92"/>
      <c r="Q571" s="92"/>
      <c r="R571" s="92"/>
      <c r="S571" s="92"/>
      <c r="T571" s="92"/>
      <c r="U571" s="92"/>
      <c r="V571" s="92"/>
      <c r="W571" s="92"/>
      <c r="X571" s="92"/>
      <c r="Y571" s="92"/>
      <c r="Z571" s="92"/>
      <c r="AA571" s="92"/>
      <c r="AB571" s="92"/>
      <c r="AC571" s="92"/>
      <c r="AD571" s="92"/>
      <c r="AE571" s="92"/>
      <c r="AF571" s="92"/>
      <c r="AG571" s="92"/>
      <c r="AH571" s="92"/>
      <c r="AI571" s="92"/>
      <c r="AJ571" s="92"/>
      <c r="AK571" s="92"/>
      <c r="AL571" s="92"/>
      <c r="AM571" s="92"/>
      <c r="AN571" s="92"/>
      <c r="AO571" s="92"/>
      <c r="AP571" s="92"/>
      <c r="AQ571" s="92"/>
      <c r="AR571" s="92"/>
      <c r="AS571" s="92"/>
      <c r="AT571" s="92"/>
      <c r="AU571" s="92"/>
      <c r="AV571" s="92"/>
      <c r="AW571" s="92"/>
      <c r="AX571" s="92"/>
      <c r="AY571" s="92"/>
      <c r="AZ571" s="92"/>
      <c r="BA571" s="92"/>
      <c r="BB571" s="92"/>
      <c r="BC571" s="92"/>
      <c r="BD571" s="92"/>
      <c r="BE571" s="92"/>
      <c r="BF571" s="92"/>
      <c r="BG571" s="92"/>
      <c r="BH571" s="92"/>
      <c r="BI571" s="92"/>
      <c r="BJ571" s="92"/>
      <c r="BK571" s="92"/>
      <c r="BL571" s="92"/>
      <c r="BM571" s="92"/>
      <c r="BN571" s="92"/>
      <c r="BO571" s="92"/>
      <c r="BP571" s="92"/>
      <c r="BQ571" s="92"/>
      <c r="BR571" s="92"/>
      <c r="BS571" s="92"/>
      <c r="BT571" s="92"/>
      <c r="BU571" s="92"/>
      <c r="BV571" s="92"/>
      <c r="BW571" s="92"/>
      <c r="BX571" s="92"/>
      <c r="BY571" s="92"/>
      <c r="BZ571" s="92"/>
      <c r="CA571" s="92"/>
      <c r="CB571" s="92"/>
      <c r="CC571" s="92"/>
      <c r="CD571" s="92"/>
      <c r="CE571" s="92"/>
      <c r="CF571" s="92"/>
      <c r="CG571" s="92"/>
      <c r="CH571" s="92"/>
      <c r="CI571" s="92"/>
      <c r="CJ571" s="92"/>
      <c r="CK571" s="92"/>
      <c r="CL571" s="92"/>
    </row>
    <row r="572" spans="1:90">
      <c r="A572" s="92"/>
      <c r="B572" s="188"/>
      <c r="C572" s="319"/>
      <c r="D572" s="92"/>
      <c r="E572" s="92"/>
      <c r="F572" s="92"/>
      <c r="G572" s="92"/>
      <c r="H572" s="92"/>
      <c r="I572" s="92"/>
      <c r="J572" s="92"/>
      <c r="K572" s="92"/>
      <c r="L572" s="92"/>
      <c r="M572" s="92"/>
      <c r="N572" s="92"/>
      <c r="O572" s="92"/>
      <c r="P572" s="92"/>
      <c r="Q572" s="92"/>
      <c r="R572" s="92"/>
      <c r="S572" s="92"/>
      <c r="T572" s="92"/>
      <c r="U572" s="92"/>
      <c r="V572" s="92"/>
      <c r="W572" s="92"/>
      <c r="X572" s="92"/>
      <c r="Y572" s="92"/>
      <c r="Z572" s="92"/>
      <c r="AA572" s="92"/>
      <c r="AB572" s="92"/>
      <c r="AC572" s="92"/>
      <c r="AD572" s="92"/>
      <c r="AE572" s="92"/>
      <c r="AF572" s="92"/>
      <c r="AG572" s="92"/>
      <c r="AH572" s="92"/>
      <c r="AI572" s="92"/>
      <c r="AJ572" s="92"/>
      <c r="AK572" s="92"/>
      <c r="AL572" s="92"/>
      <c r="AM572" s="92"/>
      <c r="AN572" s="92"/>
      <c r="AO572" s="92"/>
      <c r="AP572" s="92"/>
      <c r="AQ572" s="92"/>
      <c r="AR572" s="92"/>
      <c r="AS572" s="92"/>
      <c r="AT572" s="92"/>
      <c r="AU572" s="92"/>
      <c r="AV572" s="92"/>
      <c r="AW572" s="92"/>
      <c r="AX572" s="92"/>
      <c r="AY572" s="92"/>
      <c r="AZ572" s="92"/>
      <c r="BA572" s="92"/>
      <c r="BB572" s="92"/>
      <c r="BC572" s="92"/>
      <c r="BD572" s="92"/>
      <c r="BE572" s="92"/>
      <c r="BF572" s="92"/>
      <c r="BG572" s="92"/>
      <c r="BH572" s="92"/>
      <c r="BI572" s="92"/>
      <c r="BJ572" s="92"/>
      <c r="BK572" s="92"/>
      <c r="BL572" s="92"/>
      <c r="BM572" s="92"/>
      <c r="BN572" s="92"/>
      <c r="BO572" s="92"/>
      <c r="BP572" s="92"/>
      <c r="BQ572" s="92"/>
      <c r="BR572" s="92"/>
      <c r="BS572" s="92"/>
      <c r="BT572" s="92"/>
      <c r="BU572" s="92"/>
      <c r="BV572" s="92"/>
      <c r="BW572" s="92"/>
      <c r="BX572" s="92"/>
      <c r="BY572" s="92"/>
      <c r="BZ572" s="92"/>
      <c r="CA572" s="92"/>
      <c r="CB572" s="92"/>
      <c r="CC572" s="92"/>
      <c r="CD572" s="92"/>
      <c r="CE572" s="92"/>
      <c r="CF572" s="92"/>
      <c r="CG572" s="92"/>
      <c r="CH572" s="92"/>
      <c r="CI572" s="92"/>
      <c r="CJ572" s="92"/>
      <c r="CK572" s="92"/>
      <c r="CL572" s="92"/>
    </row>
    <row r="573" spans="1:90">
      <c r="A573" s="92"/>
      <c r="B573" s="188"/>
      <c r="C573" s="319"/>
      <c r="D573" s="92"/>
      <c r="E573" s="92"/>
      <c r="F573" s="92"/>
      <c r="G573" s="92"/>
      <c r="H573" s="92"/>
      <c r="I573" s="92"/>
      <c r="J573" s="92"/>
      <c r="K573" s="92"/>
      <c r="L573" s="92"/>
      <c r="M573" s="92"/>
      <c r="N573" s="92"/>
      <c r="O573" s="92"/>
      <c r="P573" s="92"/>
      <c r="Q573" s="92"/>
      <c r="R573" s="92"/>
      <c r="S573" s="92"/>
      <c r="T573" s="92"/>
      <c r="U573" s="92"/>
      <c r="V573" s="92"/>
      <c r="W573" s="92"/>
      <c r="X573" s="92"/>
      <c r="Y573" s="92"/>
      <c r="Z573" s="92"/>
      <c r="AA573" s="92"/>
      <c r="AB573" s="92"/>
      <c r="AC573" s="92"/>
      <c r="AD573" s="92"/>
      <c r="AE573" s="92"/>
      <c r="AF573" s="92"/>
      <c r="AG573" s="92"/>
      <c r="AH573" s="92"/>
      <c r="AI573" s="92"/>
      <c r="AJ573" s="92"/>
      <c r="AK573" s="92"/>
      <c r="AL573" s="92"/>
      <c r="AM573" s="92"/>
      <c r="AN573" s="92"/>
      <c r="AO573" s="92"/>
      <c r="AP573" s="92"/>
      <c r="AQ573" s="92"/>
      <c r="AR573" s="92"/>
      <c r="AS573" s="92"/>
      <c r="AT573" s="92"/>
      <c r="AU573" s="92"/>
      <c r="AV573" s="92"/>
      <c r="AW573" s="92"/>
      <c r="AX573" s="92"/>
      <c r="AY573" s="92"/>
      <c r="AZ573" s="92"/>
      <c r="BA573" s="92"/>
      <c r="BB573" s="92"/>
      <c r="BC573" s="92"/>
      <c r="BD573" s="92"/>
      <c r="BE573" s="92"/>
      <c r="BF573" s="92"/>
      <c r="BG573" s="92"/>
      <c r="BH573" s="92"/>
      <c r="BI573" s="92"/>
      <c r="BJ573" s="92"/>
      <c r="BK573" s="92"/>
      <c r="BL573" s="92"/>
      <c r="BM573" s="92"/>
      <c r="BN573" s="92"/>
      <c r="BO573" s="92"/>
      <c r="BP573" s="92"/>
      <c r="BQ573" s="92"/>
      <c r="BR573" s="92"/>
      <c r="BS573" s="92"/>
      <c r="BT573" s="92"/>
      <c r="BU573" s="92"/>
      <c r="BV573" s="92"/>
      <c r="BW573" s="92"/>
      <c r="BX573" s="92"/>
      <c r="BY573" s="92"/>
      <c r="BZ573" s="92"/>
      <c r="CA573" s="92"/>
      <c r="CB573" s="92"/>
      <c r="CC573" s="92"/>
      <c r="CD573" s="92"/>
      <c r="CE573" s="92"/>
      <c r="CF573" s="92"/>
      <c r="CG573" s="92"/>
      <c r="CH573" s="92"/>
      <c r="CI573" s="92"/>
      <c r="CJ573" s="92"/>
      <c r="CK573" s="92"/>
      <c r="CL573" s="92"/>
    </row>
    <row r="574" spans="1:90">
      <c r="A574" s="92"/>
      <c r="B574" s="188"/>
      <c r="C574" s="319"/>
      <c r="D574" s="92"/>
      <c r="E574" s="92"/>
      <c r="F574" s="92"/>
      <c r="G574" s="92"/>
      <c r="H574" s="92"/>
      <c r="I574" s="92"/>
      <c r="J574" s="92"/>
      <c r="K574" s="92"/>
      <c r="L574" s="92"/>
      <c r="M574" s="92"/>
      <c r="N574" s="92"/>
      <c r="O574" s="92"/>
      <c r="P574" s="92"/>
      <c r="Q574" s="92"/>
      <c r="R574" s="92"/>
      <c r="S574" s="92"/>
      <c r="T574" s="92"/>
      <c r="U574" s="92"/>
      <c r="V574" s="92"/>
      <c r="W574" s="92"/>
      <c r="X574" s="92"/>
      <c r="Y574" s="92"/>
      <c r="Z574" s="92"/>
      <c r="AA574" s="92"/>
      <c r="AB574" s="92"/>
      <c r="AC574" s="92"/>
      <c r="AD574" s="92"/>
      <c r="AE574" s="92"/>
      <c r="AF574" s="92"/>
      <c r="AG574" s="92"/>
      <c r="AH574" s="92"/>
      <c r="AI574" s="92"/>
      <c r="AJ574" s="92"/>
      <c r="AK574" s="92"/>
      <c r="AL574" s="92"/>
      <c r="AM574" s="92"/>
      <c r="AN574" s="92"/>
      <c r="AO574" s="92"/>
      <c r="AP574" s="92"/>
      <c r="AQ574" s="92"/>
      <c r="AR574" s="92"/>
      <c r="AS574" s="92"/>
      <c r="AT574" s="92"/>
      <c r="AU574" s="92"/>
      <c r="AV574" s="92"/>
      <c r="AW574" s="92"/>
      <c r="AX574" s="92"/>
      <c r="AY574" s="92"/>
      <c r="AZ574" s="92"/>
      <c r="BA574" s="92"/>
      <c r="BB574" s="92"/>
      <c r="BC574" s="92"/>
      <c r="BD574" s="92"/>
      <c r="BE574" s="92"/>
      <c r="BF574" s="92"/>
      <c r="BG574" s="92"/>
      <c r="BH574" s="92"/>
      <c r="BI574" s="92"/>
      <c r="BJ574" s="92"/>
      <c r="BK574" s="92"/>
      <c r="BL574" s="92"/>
      <c r="BM574" s="92"/>
      <c r="BN574" s="92"/>
      <c r="BO574" s="92"/>
      <c r="BP574" s="92"/>
      <c r="BQ574" s="92"/>
      <c r="BR574" s="92"/>
      <c r="BS574" s="92"/>
      <c r="BT574" s="92"/>
      <c r="BU574" s="92"/>
      <c r="BV574" s="92"/>
      <c r="BW574" s="92"/>
      <c r="BX574" s="92"/>
      <c r="BY574" s="92"/>
      <c r="BZ574" s="92"/>
      <c r="CA574" s="92"/>
      <c r="CB574" s="92"/>
      <c r="CC574" s="92"/>
      <c r="CD574" s="92"/>
      <c r="CE574" s="92"/>
      <c r="CF574" s="92"/>
      <c r="CG574" s="92"/>
      <c r="CH574" s="92"/>
      <c r="CI574" s="92"/>
      <c r="CJ574" s="92"/>
      <c r="CK574" s="92"/>
      <c r="CL574" s="92"/>
    </row>
    <row r="575" spans="1:90">
      <c r="A575" s="92"/>
      <c r="B575" s="188"/>
      <c r="C575" s="319"/>
      <c r="D575" s="92"/>
      <c r="E575" s="92"/>
      <c r="F575" s="92"/>
      <c r="G575" s="92"/>
      <c r="H575" s="92"/>
      <c r="I575" s="92"/>
      <c r="J575" s="92"/>
      <c r="K575" s="92"/>
      <c r="L575" s="92"/>
      <c r="M575" s="92"/>
      <c r="N575" s="92"/>
      <c r="O575" s="92"/>
      <c r="P575" s="92"/>
      <c r="Q575" s="92"/>
      <c r="R575" s="92"/>
      <c r="S575" s="92"/>
      <c r="T575" s="92"/>
      <c r="U575" s="92"/>
      <c r="V575" s="92"/>
      <c r="W575" s="92"/>
      <c r="X575" s="92"/>
      <c r="Y575" s="92"/>
      <c r="Z575" s="92"/>
      <c r="AA575" s="92"/>
      <c r="AB575" s="92"/>
      <c r="AC575" s="92"/>
      <c r="AD575" s="92"/>
      <c r="AE575" s="92"/>
      <c r="AF575" s="92"/>
      <c r="AG575" s="92"/>
      <c r="AH575" s="92"/>
      <c r="AI575" s="92"/>
      <c r="AJ575" s="92"/>
      <c r="AK575" s="92"/>
      <c r="AL575" s="92"/>
      <c r="AM575" s="92"/>
      <c r="AN575" s="92"/>
      <c r="AO575" s="92"/>
      <c r="AP575" s="92"/>
      <c r="AQ575" s="92"/>
      <c r="AR575" s="92"/>
      <c r="AS575" s="92"/>
      <c r="AT575" s="92"/>
      <c r="AU575" s="92"/>
      <c r="AV575" s="92"/>
      <c r="AW575" s="92"/>
      <c r="AX575" s="92"/>
      <c r="AY575" s="92"/>
      <c r="AZ575" s="92"/>
      <c r="BA575" s="92"/>
      <c r="BB575" s="92"/>
      <c r="BC575" s="92"/>
      <c r="BD575" s="92"/>
      <c r="BE575" s="92"/>
      <c r="BF575" s="92"/>
      <c r="BG575" s="92"/>
      <c r="BH575" s="92"/>
      <c r="BI575" s="92"/>
      <c r="BJ575" s="92"/>
      <c r="BK575" s="92"/>
      <c r="BL575" s="92"/>
      <c r="BM575" s="92"/>
      <c r="BN575" s="92"/>
      <c r="BO575" s="92"/>
      <c r="BP575" s="92"/>
      <c r="BQ575" s="92"/>
      <c r="BR575" s="92"/>
      <c r="BS575" s="92"/>
      <c r="BT575" s="92"/>
      <c r="BU575" s="92"/>
      <c r="BV575" s="92"/>
      <c r="BW575" s="92"/>
      <c r="BX575" s="92"/>
      <c r="BY575" s="92"/>
      <c r="BZ575" s="92"/>
      <c r="CA575" s="92"/>
      <c r="CB575" s="92"/>
      <c r="CC575" s="92"/>
      <c r="CD575" s="92"/>
      <c r="CE575" s="92"/>
      <c r="CF575" s="92"/>
      <c r="CG575" s="92"/>
      <c r="CH575" s="92"/>
      <c r="CI575" s="92"/>
      <c r="CJ575" s="92"/>
      <c r="CK575" s="92"/>
      <c r="CL575" s="92"/>
    </row>
    <row r="576" spans="1:90">
      <c r="A576" s="92"/>
      <c r="B576" s="188"/>
      <c r="C576" s="319"/>
      <c r="D576" s="92"/>
      <c r="E576" s="92"/>
      <c r="F576" s="92"/>
      <c r="G576" s="92"/>
      <c r="H576" s="92"/>
      <c r="I576" s="92"/>
      <c r="J576" s="92"/>
      <c r="K576" s="92"/>
      <c r="L576" s="92"/>
      <c r="M576" s="92"/>
      <c r="N576" s="92"/>
      <c r="O576" s="92"/>
      <c r="P576" s="92"/>
      <c r="Q576" s="92"/>
      <c r="R576" s="92"/>
      <c r="S576" s="92"/>
      <c r="T576" s="92"/>
      <c r="U576" s="92"/>
      <c r="V576" s="92"/>
      <c r="W576" s="92"/>
      <c r="X576" s="92"/>
      <c r="Y576" s="92"/>
      <c r="Z576" s="92"/>
      <c r="AA576" s="92"/>
      <c r="AB576" s="92"/>
      <c r="AC576" s="92"/>
      <c r="AD576" s="92"/>
      <c r="AE576" s="92"/>
      <c r="AF576" s="92"/>
      <c r="AG576" s="92"/>
      <c r="AH576" s="92"/>
      <c r="AI576" s="92"/>
      <c r="AJ576" s="92"/>
      <c r="AK576" s="92"/>
      <c r="AL576" s="92"/>
      <c r="AM576" s="92"/>
      <c r="AN576" s="92"/>
      <c r="AO576" s="92"/>
      <c r="AP576" s="92"/>
      <c r="AQ576" s="92"/>
      <c r="AR576" s="92"/>
      <c r="AS576" s="92"/>
      <c r="AT576" s="92"/>
      <c r="AU576" s="92"/>
      <c r="AV576" s="92"/>
      <c r="AW576" s="92"/>
      <c r="AX576" s="92"/>
      <c r="AY576" s="92"/>
      <c r="AZ576" s="92"/>
      <c r="BA576" s="92"/>
      <c r="BB576" s="92"/>
      <c r="BC576" s="92"/>
      <c r="BD576" s="92"/>
      <c r="BE576" s="92"/>
      <c r="BF576" s="92"/>
      <c r="BG576" s="92"/>
      <c r="BH576" s="92"/>
      <c r="BI576" s="92"/>
      <c r="BJ576" s="92"/>
      <c r="BK576" s="92"/>
      <c r="BL576" s="92"/>
      <c r="BM576" s="92"/>
      <c r="BN576" s="92"/>
      <c r="BO576" s="92"/>
      <c r="BP576" s="92"/>
      <c r="BQ576" s="92"/>
      <c r="BR576" s="92"/>
      <c r="BS576" s="92"/>
      <c r="BT576" s="92"/>
      <c r="BU576" s="92"/>
      <c r="BV576" s="92"/>
      <c r="BW576" s="92"/>
      <c r="BX576" s="92"/>
      <c r="BY576" s="92"/>
      <c r="BZ576" s="92"/>
      <c r="CA576" s="92"/>
      <c r="CB576" s="92"/>
      <c r="CC576" s="92"/>
      <c r="CD576" s="92"/>
      <c r="CE576" s="92"/>
      <c r="CF576" s="92"/>
      <c r="CG576" s="92"/>
      <c r="CH576" s="92"/>
      <c r="CI576" s="92"/>
      <c r="CJ576" s="92"/>
      <c r="CK576" s="92"/>
      <c r="CL576" s="92"/>
    </row>
    <row r="577" spans="1:90">
      <c r="A577" s="92"/>
      <c r="B577" s="188"/>
      <c r="C577" s="319"/>
      <c r="D577" s="92"/>
      <c r="E577" s="92"/>
      <c r="F577" s="92"/>
      <c r="G577" s="92"/>
      <c r="H577" s="92"/>
      <c r="I577" s="92"/>
      <c r="J577" s="92"/>
      <c r="K577" s="92"/>
      <c r="L577" s="92"/>
      <c r="M577" s="92"/>
      <c r="N577" s="92"/>
      <c r="O577" s="92"/>
      <c r="P577" s="92"/>
      <c r="Q577" s="92"/>
      <c r="R577" s="92"/>
      <c r="S577" s="92"/>
      <c r="T577" s="92"/>
      <c r="U577" s="92"/>
      <c r="V577" s="92"/>
      <c r="W577" s="92"/>
      <c r="X577" s="92"/>
      <c r="Y577" s="92"/>
      <c r="Z577" s="92"/>
      <c r="AA577" s="92"/>
      <c r="AB577" s="92"/>
      <c r="AC577" s="92"/>
      <c r="AD577" s="92"/>
      <c r="AE577" s="92"/>
      <c r="AF577" s="92"/>
      <c r="AG577" s="92"/>
      <c r="AH577" s="92"/>
      <c r="AI577" s="92"/>
      <c r="AJ577" s="92"/>
      <c r="AK577" s="92"/>
      <c r="AL577" s="92"/>
      <c r="AM577" s="92"/>
      <c r="AN577" s="92"/>
      <c r="AO577" s="92"/>
      <c r="AP577" s="92"/>
      <c r="AQ577" s="92"/>
      <c r="AR577" s="92"/>
      <c r="AS577" s="92"/>
      <c r="AT577" s="92"/>
      <c r="AU577" s="92"/>
      <c r="AV577" s="92"/>
      <c r="AW577" s="92"/>
      <c r="AX577" s="92"/>
      <c r="AY577" s="92"/>
      <c r="AZ577" s="92"/>
      <c r="BA577" s="92"/>
      <c r="BB577" s="92"/>
      <c r="BC577" s="92"/>
      <c r="BD577" s="92"/>
      <c r="BE577" s="92"/>
      <c r="BF577" s="92"/>
      <c r="BG577" s="92"/>
      <c r="BH577" s="92"/>
      <c r="BI577" s="92"/>
      <c r="BJ577" s="92"/>
      <c r="BK577" s="92"/>
      <c r="BL577" s="92"/>
      <c r="BM577" s="92"/>
      <c r="BN577" s="92"/>
      <c r="BO577" s="92"/>
      <c r="BP577" s="92"/>
      <c r="BQ577" s="92"/>
      <c r="BR577" s="92"/>
      <c r="BS577" s="92"/>
      <c r="BT577" s="92"/>
      <c r="BU577" s="92"/>
      <c r="BV577" s="92"/>
      <c r="BW577" s="92"/>
      <c r="BX577" s="92"/>
      <c r="BY577" s="92"/>
      <c r="BZ577" s="92"/>
      <c r="CA577" s="92"/>
      <c r="CB577" s="92"/>
      <c r="CC577" s="92"/>
      <c r="CD577" s="92"/>
      <c r="CE577" s="92"/>
      <c r="CF577" s="92"/>
      <c r="CG577" s="92"/>
      <c r="CH577" s="92"/>
      <c r="CI577" s="92"/>
      <c r="CJ577" s="92"/>
      <c r="CK577" s="92"/>
      <c r="CL577" s="92"/>
    </row>
    <row r="578" spans="1:90">
      <c r="A578" s="92"/>
      <c r="B578" s="188"/>
      <c r="C578" s="319"/>
      <c r="D578" s="92"/>
      <c r="E578" s="92"/>
      <c r="F578" s="92"/>
      <c r="G578" s="92"/>
      <c r="H578" s="92"/>
      <c r="I578" s="92"/>
      <c r="J578" s="92"/>
      <c r="K578" s="92"/>
      <c r="L578" s="92"/>
      <c r="M578" s="92"/>
      <c r="N578" s="92"/>
      <c r="O578" s="92"/>
      <c r="P578" s="92"/>
      <c r="Q578" s="92"/>
      <c r="R578" s="92"/>
      <c r="S578" s="92"/>
      <c r="T578" s="92"/>
      <c r="U578" s="92"/>
      <c r="V578" s="92"/>
      <c r="W578" s="92"/>
      <c r="X578" s="92"/>
      <c r="Y578" s="92"/>
      <c r="Z578" s="92"/>
      <c r="AA578" s="92"/>
      <c r="AB578" s="92"/>
      <c r="AC578" s="92"/>
      <c r="AD578" s="92"/>
      <c r="AE578" s="92"/>
      <c r="AF578" s="92"/>
      <c r="AG578" s="92"/>
      <c r="AH578" s="92"/>
      <c r="AI578" s="92"/>
      <c r="AJ578" s="92"/>
      <c r="AK578" s="92"/>
      <c r="AL578" s="92"/>
      <c r="AM578" s="92"/>
      <c r="AN578" s="92"/>
      <c r="AO578" s="92"/>
      <c r="AP578" s="92"/>
      <c r="AQ578" s="92"/>
      <c r="AR578" s="92"/>
      <c r="AS578" s="92"/>
      <c r="AT578" s="92"/>
      <c r="AU578" s="92"/>
      <c r="AV578" s="92"/>
      <c r="AW578" s="92"/>
      <c r="AX578" s="92"/>
      <c r="AY578" s="92"/>
      <c r="AZ578" s="92"/>
      <c r="BA578" s="92"/>
      <c r="BB578" s="92"/>
      <c r="BC578" s="92"/>
      <c r="BD578" s="92"/>
      <c r="BE578" s="92"/>
      <c r="BF578" s="92"/>
      <c r="BG578" s="92"/>
      <c r="BH578" s="92"/>
      <c r="BI578" s="92"/>
      <c r="BJ578" s="92"/>
      <c r="BK578" s="92"/>
      <c r="BL578" s="92"/>
      <c r="BM578" s="92"/>
      <c r="BN578" s="92"/>
      <c r="BO578" s="92"/>
      <c r="BP578" s="92"/>
      <c r="BQ578" s="92"/>
      <c r="BR578" s="92"/>
      <c r="BS578" s="92"/>
      <c r="BT578" s="92"/>
      <c r="BU578" s="92"/>
      <c r="BV578" s="92"/>
      <c r="BW578" s="92"/>
      <c r="BX578" s="92"/>
      <c r="BY578" s="92"/>
      <c r="BZ578" s="92"/>
      <c r="CA578" s="92"/>
      <c r="CB578" s="92"/>
      <c r="CC578" s="92"/>
      <c r="CD578" s="92"/>
      <c r="CE578" s="92"/>
      <c r="CF578" s="92"/>
      <c r="CG578" s="92"/>
      <c r="CH578" s="92"/>
      <c r="CI578" s="92"/>
      <c r="CJ578" s="92"/>
      <c r="CK578" s="92"/>
      <c r="CL578" s="92"/>
    </row>
    <row r="579" spans="1:90">
      <c r="A579" s="92"/>
      <c r="B579" s="188"/>
      <c r="C579" s="319"/>
      <c r="D579" s="92"/>
      <c r="E579" s="92"/>
      <c r="F579" s="92"/>
      <c r="G579" s="92"/>
      <c r="H579" s="92"/>
      <c r="I579" s="92"/>
      <c r="J579" s="92"/>
      <c r="K579" s="92"/>
      <c r="L579" s="92"/>
      <c r="M579" s="92"/>
      <c r="N579" s="92"/>
      <c r="O579" s="92"/>
      <c r="P579" s="92"/>
      <c r="Q579" s="92"/>
      <c r="R579" s="92"/>
      <c r="S579" s="92"/>
      <c r="T579" s="92"/>
      <c r="U579" s="92"/>
      <c r="V579" s="92"/>
      <c r="W579" s="92"/>
      <c r="X579" s="92"/>
      <c r="Y579" s="92"/>
      <c r="Z579" s="92"/>
      <c r="AA579" s="92"/>
      <c r="AB579" s="92"/>
      <c r="AC579" s="92"/>
      <c r="AD579" s="92"/>
      <c r="AE579" s="92"/>
      <c r="AF579" s="92"/>
      <c r="AG579" s="92"/>
      <c r="AH579" s="92"/>
      <c r="AI579" s="92"/>
      <c r="AJ579" s="92"/>
      <c r="AK579" s="92"/>
      <c r="AL579" s="92"/>
      <c r="AM579" s="92"/>
      <c r="AN579" s="92"/>
      <c r="AO579" s="92"/>
      <c r="AP579" s="92"/>
      <c r="AQ579" s="92"/>
      <c r="AR579" s="92"/>
      <c r="AS579" s="92"/>
      <c r="AT579" s="92"/>
      <c r="AU579" s="92"/>
      <c r="AV579" s="92"/>
      <c r="AW579" s="92"/>
      <c r="AX579" s="92"/>
      <c r="AY579" s="92"/>
      <c r="AZ579" s="92"/>
      <c r="BA579" s="92"/>
      <c r="BB579" s="92"/>
      <c r="BC579" s="92"/>
      <c r="BD579" s="92"/>
      <c r="BE579" s="92"/>
      <c r="BF579" s="92"/>
      <c r="BG579" s="92"/>
      <c r="BH579" s="92"/>
      <c r="BI579" s="92"/>
      <c r="BJ579" s="92"/>
      <c r="BK579" s="92"/>
      <c r="BL579" s="92"/>
      <c r="BM579" s="92"/>
      <c r="BN579" s="92"/>
      <c r="BO579" s="92"/>
      <c r="BP579" s="92"/>
      <c r="BQ579" s="92"/>
      <c r="BR579" s="92"/>
      <c r="BS579" s="92"/>
      <c r="BT579" s="92"/>
      <c r="BU579" s="92"/>
      <c r="BV579" s="92"/>
      <c r="BW579" s="92"/>
      <c r="BX579" s="92"/>
      <c r="BY579" s="92"/>
      <c r="BZ579" s="92"/>
      <c r="CA579" s="92"/>
      <c r="CB579" s="92"/>
      <c r="CC579" s="92"/>
      <c r="CD579" s="92"/>
      <c r="CE579" s="92"/>
      <c r="CF579" s="92"/>
      <c r="CG579" s="92"/>
      <c r="CH579" s="92"/>
      <c r="CI579" s="92"/>
      <c r="CJ579" s="92"/>
      <c r="CK579" s="92"/>
      <c r="CL579" s="92"/>
    </row>
    <row r="580" spans="1:90">
      <c r="A580" s="92"/>
      <c r="B580" s="188"/>
      <c r="C580" s="319"/>
      <c r="D580" s="92"/>
      <c r="E580" s="92"/>
      <c r="F580" s="92"/>
      <c r="G580" s="92"/>
      <c r="H580" s="92"/>
      <c r="I580" s="92"/>
      <c r="J580" s="92"/>
      <c r="K580" s="92"/>
      <c r="L580" s="92"/>
      <c r="M580" s="92"/>
      <c r="N580" s="92"/>
      <c r="O580" s="92"/>
      <c r="P580" s="92"/>
      <c r="Q580" s="92"/>
      <c r="R580" s="92"/>
      <c r="S580" s="92"/>
      <c r="T580" s="92"/>
      <c r="U580" s="92"/>
      <c r="V580" s="92"/>
      <c r="W580" s="92"/>
      <c r="X580" s="92"/>
      <c r="Y580" s="92"/>
      <c r="Z580" s="92"/>
      <c r="AA580" s="92"/>
      <c r="AB580" s="92"/>
      <c r="AC580" s="92"/>
      <c r="AD580" s="92"/>
      <c r="AE580" s="92"/>
      <c r="AF580" s="92"/>
      <c r="AG580" s="92"/>
      <c r="AH580" s="92"/>
      <c r="AI580" s="92"/>
      <c r="AJ580" s="92"/>
      <c r="AK580" s="92"/>
      <c r="AL580" s="92"/>
      <c r="AM580" s="92"/>
      <c r="AN580" s="92"/>
      <c r="AO580" s="92"/>
      <c r="AP580" s="92"/>
      <c r="AQ580" s="92"/>
      <c r="AR580" s="92"/>
      <c r="AS580" s="92"/>
      <c r="AT580" s="92"/>
      <c r="AU580" s="92"/>
      <c r="AV580" s="92"/>
      <c r="AW580" s="92"/>
      <c r="AX580" s="92"/>
      <c r="AY580" s="92"/>
      <c r="AZ580" s="92"/>
      <c r="BA580" s="92"/>
      <c r="BB580" s="92"/>
      <c r="BC580" s="92"/>
      <c r="BD580" s="92"/>
      <c r="BE580" s="92"/>
      <c r="BF580" s="92"/>
      <c r="BG580" s="92"/>
      <c r="BH580" s="92"/>
      <c r="BI580" s="92"/>
      <c r="BJ580" s="92"/>
      <c r="BK580" s="92"/>
      <c r="BL580" s="92"/>
      <c r="BM580" s="92"/>
      <c r="BN580" s="92"/>
      <c r="BO580" s="92"/>
      <c r="BP580" s="92"/>
      <c r="BQ580" s="92"/>
      <c r="BR580" s="92"/>
      <c r="BS580" s="92"/>
      <c r="BT580" s="92"/>
      <c r="BU580" s="92"/>
      <c r="BV580" s="92"/>
      <c r="BW580" s="92"/>
      <c r="BX580" s="92"/>
      <c r="BY580" s="92"/>
      <c r="BZ580" s="92"/>
      <c r="CA580" s="92"/>
      <c r="CB580" s="92"/>
      <c r="CC580" s="92"/>
      <c r="CD580" s="92"/>
      <c r="CE580" s="92"/>
      <c r="CF580" s="92"/>
      <c r="CG580" s="92"/>
      <c r="CH580" s="92"/>
      <c r="CI580" s="92"/>
      <c r="CJ580" s="92"/>
      <c r="CK580" s="92"/>
      <c r="CL580" s="92"/>
    </row>
    <row r="581" spans="1:90">
      <c r="A581" s="92"/>
      <c r="B581" s="188"/>
      <c r="C581" s="319"/>
      <c r="D581" s="92"/>
      <c r="E581" s="92"/>
      <c r="F581" s="92"/>
      <c r="G581" s="92"/>
      <c r="H581" s="92"/>
      <c r="I581" s="92"/>
      <c r="J581" s="92"/>
      <c r="K581" s="92"/>
      <c r="L581" s="92"/>
      <c r="M581" s="92"/>
      <c r="N581" s="92"/>
      <c r="O581" s="92"/>
      <c r="P581" s="92"/>
      <c r="Q581" s="92"/>
      <c r="R581" s="92"/>
      <c r="S581" s="92"/>
      <c r="T581" s="92"/>
      <c r="U581" s="92"/>
      <c r="V581" s="92"/>
      <c r="W581" s="92"/>
      <c r="X581" s="92"/>
      <c r="Y581" s="92"/>
      <c r="Z581" s="92"/>
      <c r="AA581" s="92"/>
      <c r="AB581" s="92"/>
      <c r="AC581" s="92"/>
      <c r="AD581" s="92"/>
      <c r="AE581" s="92"/>
      <c r="AF581" s="92"/>
      <c r="AG581" s="92"/>
      <c r="AH581" s="92"/>
      <c r="AI581" s="92"/>
      <c r="AJ581" s="92"/>
      <c r="AK581" s="92"/>
      <c r="AL581" s="92"/>
      <c r="AM581" s="92"/>
      <c r="AN581" s="92"/>
      <c r="AO581" s="92"/>
      <c r="AP581" s="92"/>
      <c r="AQ581" s="92"/>
      <c r="AR581" s="92"/>
      <c r="AS581" s="92"/>
      <c r="AT581" s="92"/>
      <c r="AU581" s="92"/>
      <c r="AV581" s="92"/>
      <c r="AW581" s="92"/>
      <c r="AX581" s="92"/>
      <c r="AY581" s="92"/>
      <c r="AZ581" s="92"/>
      <c r="BA581" s="92"/>
      <c r="BB581" s="92"/>
      <c r="BC581" s="92"/>
      <c r="BD581" s="92"/>
      <c r="BE581" s="92"/>
      <c r="BF581" s="92"/>
      <c r="BG581" s="92"/>
      <c r="BH581" s="92"/>
      <c r="BI581" s="92"/>
      <c r="BJ581" s="92"/>
      <c r="BK581" s="92"/>
      <c r="BL581" s="92"/>
      <c r="BM581" s="92"/>
      <c r="BN581" s="92"/>
      <c r="BO581" s="92"/>
      <c r="BP581" s="92"/>
      <c r="BQ581" s="92"/>
      <c r="BR581" s="92"/>
      <c r="BS581" s="92"/>
      <c r="BT581" s="92"/>
      <c r="BU581" s="92"/>
      <c r="BV581" s="92"/>
      <c r="BW581" s="92"/>
      <c r="BX581" s="92"/>
      <c r="BY581" s="92"/>
      <c r="BZ581" s="92"/>
      <c r="CA581" s="92"/>
      <c r="CB581" s="92"/>
      <c r="CC581" s="92"/>
      <c r="CD581" s="92"/>
      <c r="CE581" s="92"/>
      <c r="CF581" s="92"/>
      <c r="CG581" s="92"/>
      <c r="CH581" s="92"/>
      <c r="CI581" s="92"/>
      <c r="CJ581" s="92"/>
      <c r="CK581" s="92"/>
      <c r="CL581" s="92"/>
    </row>
    <row r="582" spans="1:90">
      <c r="A582" s="92"/>
      <c r="B582" s="188"/>
      <c r="C582" s="319"/>
      <c r="D582" s="92"/>
      <c r="E582" s="92"/>
      <c r="F582" s="92"/>
      <c r="G582" s="92"/>
      <c r="H582" s="92"/>
      <c r="I582" s="92"/>
      <c r="J582" s="92"/>
      <c r="K582" s="92"/>
      <c r="L582" s="92"/>
      <c r="M582" s="92"/>
      <c r="N582" s="92"/>
      <c r="O582" s="92"/>
      <c r="P582" s="92"/>
      <c r="Q582" s="92"/>
      <c r="R582" s="92"/>
      <c r="S582" s="92"/>
      <c r="T582" s="92"/>
      <c r="U582" s="92"/>
      <c r="V582" s="92"/>
      <c r="W582" s="92"/>
      <c r="X582" s="92"/>
      <c r="Y582" s="92"/>
      <c r="Z582" s="92"/>
      <c r="AA582" s="92"/>
      <c r="AB582" s="92"/>
      <c r="AC582" s="92"/>
      <c r="AD582" s="92"/>
      <c r="AE582" s="92"/>
      <c r="AF582" s="92"/>
      <c r="AG582" s="92"/>
      <c r="AH582" s="92"/>
      <c r="AI582" s="92"/>
      <c r="AJ582" s="92"/>
      <c r="AK582" s="92"/>
      <c r="AL582" s="92"/>
      <c r="AM582" s="92"/>
      <c r="AN582" s="92"/>
      <c r="AO582" s="92"/>
      <c r="AP582" s="92"/>
      <c r="AQ582" s="92"/>
      <c r="AR582" s="92"/>
      <c r="AS582" s="92"/>
      <c r="AT582" s="92"/>
      <c r="AU582" s="92"/>
      <c r="AV582" s="92"/>
      <c r="AW582" s="92"/>
      <c r="AX582" s="92"/>
      <c r="AY582" s="92"/>
      <c r="AZ582" s="92"/>
      <c r="BA582" s="92"/>
      <c r="BB582" s="92"/>
      <c r="BC582" s="92"/>
      <c r="BD582" s="92"/>
      <c r="BE582" s="92"/>
      <c r="BF582" s="92"/>
      <c r="BG582" s="92"/>
      <c r="BH582" s="92"/>
      <c r="BI582" s="92"/>
      <c r="BJ582" s="92"/>
      <c r="BK582" s="92"/>
      <c r="BL582" s="92"/>
      <c r="BM582" s="92"/>
      <c r="BN582" s="92"/>
      <c r="BO582" s="92"/>
      <c r="BP582" s="92"/>
      <c r="BQ582" s="92"/>
      <c r="BR582" s="92"/>
      <c r="BS582" s="92"/>
      <c r="BT582" s="92"/>
      <c r="BU582" s="92"/>
      <c r="BV582" s="92"/>
      <c r="BW582" s="92"/>
      <c r="BX582" s="92"/>
      <c r="BY582" s="92"/>
      <c r="BZ582" s="92"/>
      <c r="CA582" s="92"/>
      <c r="CB582" s="92"/>
      <c r="CC582" s="92"/>
      <c r="CD582" s="92"/>
      <c r="CE582" s="92"/>
      <c r="CF582" s="92"/>
      <c r="CG582" s="92"/>
      <c r="CH582" s="92"/>
      <c r="CI582" s="92"/>
      <c r="CJ582" s="92"/>
      <c r="CK582" s="92"/>
      <c r="CL582" s="92"/>
    </row>
    <row r="583" spans="1:90">
      <c r="A583" s="92"/>
      <c r="B583" s="188"/>
      <c r="C583" s="319"/>
      <c r="D583" s="92"/>
      <c r="E583" s="92"/>
      <c r="F583" s="92"/>
      <c r="G583" s="92"/>
      <c r="H583" s="92"/>
      <c r="I583" s="92"/>
      <c r="J583" s="92"/>
      <c r="K583" s="92"/>
      <c r="L583" s="92"/>
      <c r="M583" s="92"/>
      <c r="N583" s="92"/>
      <c r="O583" s="92"/>
      <c r="P583" s="92"/>
      <c r="Q583" s="92"/>
      <c r="R583" s="92"/>
      <c r="S583" s="92"/>
      <c r="T583" s="92"/>
      <c r="U583" s="92"/>
      <c r="V583" s="92"/>
      <c r="W583" s="92"/>
      <c r="X583" s="92"/>
      <c r="Y583" s="92"/>
      <c r="Z583" s="92"/>
      <c r="AA583" s="92"/>
      <c r="AB583" s="92"/>
      <c r="AC583" s="92"/>
      <c r="AD583" s="92"/>
      <c r="AE583" s="92"/>
      <c r="AF583" s="92"/>
      <c r="AG583" s="92"/>
      <c r="AH583" s="92"/>
      <c r="AI583" s="92"/>
      <c r="AJ583" s="92"/>
      <c r="AK583" s="92"/>
      <c r="AL583" s="92"/>
      <c r="AM583" s="92"/>
      <c r="AN583" s="92"/>
      <c r="AO583" s="92"/>
      <c r="AP583" s="92"/>
      <c r="AQ583" s="92"/>
      <c r="AR583" s="92"/>
      <c r="AS583" s="92"/>
      <c r="AT583" s="92"/>
      <c r="AU583" s="92"/>
      <c r="AV583" s="92"/>
      <c r="AW583" s="92"/>
      <c r="AX583" s="92"/>
      <c r="AY583" s="92"/>
      <c r="AZ583" s="92"/>
      <c r="BA583" s="92"/>
      <c r="BB583" s="92"/>
      <c r="BC583" s="92"/>
      <c r="BD583" s="92"/>
      <c r="BE583" s="92"/>
      <c r="BF583" s="92"/>
      <c r="BG583" s="92"/>
      <c r="BH583" s="92"/>
      <c r="BI583" s="92"/>
      <c r="BJ583" s="92"/>
      <c r="BK583" s="92"/>
      <c r="BL583" s="92"/>
      <c r="BM583" s="92"/>
      <c r="BN583" s="92"/>
      <c r="BO583" s="92"/>
      <c r="BP583" s="92"/>
      <c r="BQ583" s="92"/>
      <c r="BR583" s="92"/>
      <c r="BS583" s="92"/>
      <c r="BT583" s="92"/>
      <c r="BU583" s="92"/>
      <c r="BV583" s="92"/>
      <c r="BW583" s="92"/>
      <c r="BX583" s="92"/>
      <c r="BY583" s="92"/>
      <c r="BZ583" s="92"/>
      <c r="CA583" s="92"/>
      <c r="CB583" s="92"/>
      <c r="CC583" s="92"/>
      <c r="CD583" s="92"/>
      <c r="CE583" s="92"/>
      <c r="CF583" s="92"/>
      <c r="CG583" s="92"/>
      <c r="CH583" s="92"/>
      <c r="CI583" s="92"/>
      <c r="CJ583" s="92"/>
      <c r="CK583" s="92"/>
      <c r="CL583" s="92"/>
    </row>
    <row r="584" spans="1:90">
      <c r="A584" s="92"/>
      <c r="B584" s="188"/>
      <c r="C584" s="319"/>
      <c r="D584" s="92"/>
      <c r="E584" s="92"/>
      <c r="F584" s="92"/>
      <c r="G584" s="92"/>
      <c r="H584" s="92"/>
      <c r="I584" s="92"/>
      <c r="J584" s="92"/>
      <c r="K584" s="92"/>
      <c r="L584" s="92"/>
      <c r="M584" s="92"/>
      <c r="N584" s="92"/>
      <c r="O584" s="92"/>
      <c r="P584" s="92"/>
      <c r="Q584" s="92"/>
      <c r="R584" s="92"/>
      <c r="S584" s="92"/>
      <c r="T584" s="92"/>
      <c r="U584" s="92"/>
      <c r="V584" s="92"/>
      <c r="W584" s="92"/>
      <c r="X584" s="92"/>
      <c r="Y584" s="92"/>
      <c r="Z584" s="92"/>
      <c r="AA584" s="92"/>
      <c r="AB584" s="92"/>
      <c r="AC584" s="92"/>
      <c r="AD584" s="92"/>
      <c r="AE584" s="92"/>
      <c r="AF584" s="92"/>
      <c r="AG584" s="92"/>
      <c r="AH584" s="92"/>
      <c r="AI584" s="92"/>
      <c r="AJ584" s="92"/>
      <c r="AK584" s="92"/>
      <c r="AL584" s="92"/>
      <c r="AM584" s="92"/>
      <c r="AN584" s="92"/>
      <c r="AO584" s="92"/>
      <c r="AP584" s="92"/>
      <c r="AQ584" s="92"/>
      <c r="AR584" s="92"/>
      <c r="AS584" s="92"/>
      <c r="AT584" s="92"/>
      <c r="AU584" s="92"/>
      <c r="AV584" s="92"/>
      <c r="AW584" s="92"/>
      <c r="AX584" s="92"/>
      <c r="AY584" s="92"/>
      <c r="AZ584" s="92"/>
      <c r="BA584" s="92"/>
      <c r="BB584" s="92"/>
      <c r="BC584" s="92"/>
      <c r="BD584" s="92"/>
      <c r="BE584" s="92"/>
      <c r="BF584" s="92"/>
      <c r="BG584" s="92"/>
      <c r="BH584" s="92"/>
      <c r="BI584" s="92"/>
      <c r="BJ584" s="92"/>
      <c r="BK584" s="92"/>
      <c r="BL584" s="92"/>
      <c r="BM584" s="92"/>
      <c r="BN584" s="92"/>
      <c r="BO584" s="92"/>
      <c r="BP584" s="92"/>
      <c r="BQ584" s="92"/>
      <c r="BR584" s="92"/>
      <c r="BS584" s="92"/>
      <c r="BT584" s="92"/>
      <c r="BU584" s="92"/>
      <c r="BV584" s="92"/>
      <c r="BW584" s="92"/>
      <c r="BX584" s="92"/>
      <c r="BY584" s="92"/>
      <c r="BZ584" s="92"/>
      <c r="CA584" s="92"/>
      <c r="CB584" s="92"/>
      <c r="CC584" s="92"/>
      <c r="CD584" s="92"/>
      <c r="CE584" s="92"/>
      <c r="CF584" s="92"/>
      <c r="CG584" s="92"/>
      <c r="CH584" s="92"/>
      <c r="CI584" s="92"/>
      <c r="CJ584" s="92"/>
      <c r="CK584" s="92"/>
      <c r="CL584" s="92"/>
    </row>
    <row r="585" spans="1:90">
      <c r="A585" s="92"/>
      <c r="B585" s="188"/>
      <c r="C585" s="319"/>
      <c r="D585" s="92"/>
      <c r="E585" s="92"/>
      <c r="F585" s="92"/>
      <c r="G585" s="92"/>
      <c r="H585" s="92"/>
      <c r="I585" s="92"/>
      <c r="J585" s="92"/>
      <c r="K585" s="92"/>
      <c r="L585" s="92"/>
      <c r="M585" s="92"/>
      <c r="N585" s="92"/>
      <c r="O585" s="92"/>
      <c r="P585" s="92"/>
      <c r="Q585" s="92"/>
      <c r="R585" s="92"/>
      <c r="S585" s="92"/>
      <c r="T585" s="92"/>
      <c r="U585" s="92"/>
      <c r="V585" s="92"/>
      <c r="W585" s="92"/>
      <c r="X585" s="92"/>
      <c r="Y585" s="92"/>
      <c r="Z585" s="92"/>
      <c r="AA585" s="92"/>
      <c r="AB585" s="92"/>
      <c r="AC585" s="92"/>
      <c r="AD585" s="92"/>
      <c r="AE585" s="92"/>
      <c r="AF585" s="92"/>
      <c r="AG585" s="92"/>
      <c r="AH585" s="92"/>
      <c r="AI585" s="92"/>
      <c r="AJ585" s="92"/>
      <c r="AK585" s="92"/>
      <c r="AL585" s="92"/>
      <c r="AM585" s="92"/>
      <c r="AN585" s="92"/>
      <c r="AO585" s="92"/>
      <c r="AP585" s="92"/>
      <c r="AQ585" s="92"/>
      <c r="AR585" s="92"/>
      <c r="AS585" s="92"/>
      <c r="AT585" s="92"/>
      <c r="AU585" s="92"/>
      <c r="AV585" s="92"/>
      <c r="AW585" s="92"/>
      <c r="AX585" s="92"/>
      <c r="AY585" s="92"/>
      <c r="AZ585" s="92"/>
      <c r="BA585" s="92"/>
      <c r="BB585" s="92"/>
      <c r="BC585" s="92"/>
      <c r="BD585" s="92"/>
      <c r="BE585" s="92"/>
      <c r="BF585" s="92"/>
      <c r="BG585" s="92"/>
      <c r="BH585" s="92"/>
      <c r="BI585" s="92"/>
      <c r="BJ585" s="92"/>
      <c r="BK585" s="92"/>
      <c r="BL585" s="92"/>
      <c r="BM585" s="92"/>
      <c r="BN585" s="92"/>
      <c r="BO585" s="92"/>
      <c r="BP585" s="92"/>
      <c r="BQ585" s="92"/>
      <c r="BR585" s="92"/>
      <c r="BS585" s="92"/>
      <c r="BT585" s="92"/>
      <c r="BU585" s="92"/>
      <c r="BV585" s="92"/>
      <c r="BW585" s="92"/>
      <c r="BX585" s="92"/>
      <c r="BY585" s="92"/>
      <c r="BZ585" s="92"/>
      <c r="CA585" s="92"/>
      <c r="CB585" s="92"/>
      <c r="CC585" s="92"/>
      <c r="CD585" s="92"/>
      <c r="CE585" s="92"/>
      <c r="CF585" s="92"/>
      <c r="CG585" s="92"/>
      <c r="CH585" s="92"/>
      <c r="CI585" s="92"/>
      <c r="CJ585" s="92"/>
      <c r="CK585" s="92"/>
      <c r="CL585" s="92"/>
    </row>
    <row r="586" spans="1:90">
      <c r="A586" s="92"/>
      <c r="B586" s="188"/>
      <c r="C586" s="319"/>
      <c r="D586" s="92"/>
      <c r="E586" s="92"/>
      <c r="F586" s="92"/>
      <c r="G586" s="92"/>
      <c r="H586" s="92"/>
      <c r="I586" s="92"/>
      <c r="J586" s="92"/>
      <c r="K586" s="92"/>
      <c r="L586" s="92"/>
      <c r="M586" s="92"/>
      <c r="N586" s="92"/>
      <c r="O586" s="92"/>
      <c r="P586" s="92"/>
      <c r="Q586" s="92"/>
      <c r="R586" s="92"/>
      <c r="S586" s="92"/>
      <c r="T586" s="92"/>
      <c r="U586" s="92"/>
      <c r="V586" s="92"/>
      <c r="W586" s="92"/>
      <c r="X586" s="92"/>
      <c r="Y586" s="92"/>
      <c r="Z586" s="92"/>
      <c r="AA586" s="92"/>
      <c r="AB586" s="92"/>
      <c r="AC586" s="92"/>
      <c r="AD586" s="92"/>
      <c r="AE586" s="92"/>
      <c r="AF586" s="92"/>
      <c r="AG586" s="92"/>
      <c r="AH586" s="92"/>
      <c r="AI586" s="92"/>
      <c r="AJ586" s="92"/>
      <c r="AK586" s="92"/>
      <c r="AL586" s="92"/>
      <c r="AM586" s="92"/>
      <c r="AN586" s="92"/>
      <c r="AO586" s="92"/>
      <c r="AP586" s="92"/>
      <c r="AQ586" s="92"/>
      <c r="AR586" s="92"/>
      <c r="AS586" s="92"/>
      <c r="AT586" s="92"/>
      <c r="AU586" s="92"/>
      <c r="AV586" s="92"/>
      <c r="AW586" s="92"/>
      <c r="AX586" s="92"/>
      <c r="AY586" s="92"/>
      <c r="AZ586" s="92"/>
      <c r="BA586" s="92"/>
      <c r="BB586" s="92"/>
      <c r="BC586" s="92"/>
      <c r="BD586" s="92"/>
      <c r="BE586" s="92"/>
      <c r="BF586" s="92"/>
      <c r="BG586" s="92"/>
      <c r="BH586" s="92"/>
      <c r="BI586" s="92"/>
      <c r="BJ586" s="92"/>
      <c r="BK586" s="92"/>
      <c r="BL586" s="92"/>
      <c r="BM586" s="92"/>
      <c r="BN586" s="92"/>
      <c r="BO586" s="92"/>
      <c r="BP586" s="92"/>
      <c r="BQ586" s="92"/>
      <c r="BR586" s="92"/>
      <c r="BS586" s="92"/>
      <c r="BT586" s="92"/>
      <c r="BU586" s="92"/>
      <c r="BV586" s="92"/>
      <c r="BW586" s="92"/>
      <c r="BX586" s="92"/>
      <c r="BY586" s="92"/>
      <c r="BZ586" s="92"/>
      <c r="CA586" s="92"/>
      <c r="CB586" s="92"/>
      <c r="CC586" s="92"/>
      <c r="CD586" s="92"/>
      <c r="CE586" s="92"/>
      <c r="CF586" s="92"/>
      <c r="CG586" s="92"/>
      <c r="CH586" s="92"/>
      <c r="CI586" s="92"/>
      <c r="CJ586" s="92"/>
      <c r="CK586" s="92"/>
      <c r="CL586" s="92"/>
    </row>
    <row r="587" spans="1:90">
      <c r="A587" s="92"/>
      <c r="B587" s="188"/>
      <c r="C587" s="319"/>
      <c r="D587" s="92"/>
      <c r="E587" s="92"/>
      <c r="F587" s="92"/>
      <c r="G587" s="92"/>
      <c r="H587" s="92"/>
      <c r="I587" s="92"/>
      <c r="J587" s="92"/>
      <c r="K587" s="92"/>
      <c r="L587" s="92"/>
      <c r="M587" s="92"/>
      <c r="N587" s="92"/>
      <c r="O587" s="92"/>
      <c r="P587" s="92"/>
      <c r="Q587" s="92"/>
      <c r="R587" s="92"/>
      <c r="S587" s="92"/>
      <c r="T587" s="92"/>
      <c r="U587" s="92"/>
      <c r="V587" s="92"/>
      <c r="W587" s="92"/>
      <c r="X587" s="92"/>
      <c r="Y587" s="92"/>
      <c r="Z587" s="92"/>
      <c r="AA587" s="92"/>
      <c r="AB587" s="92"/>
      <c r="AC587" s="92"/>
      <c r="AD587" s="92"/>
      <c r="AE587" s="92"/>
      <c r="AF587" s="92"/>
      <c r="AG587" s="92"/>
      <c r="AH587" s="92"/>
      <c r="AI587" s="92"/>
      <c r="AJ587" s="92"/>
      <c r="AK587" s="92"/>
      <c r="AL587" s="92"/>
      <c r="AM587" s="92"/>
      <c r="AN587" s="92"/>
      <c r="AO587" s="92"/>
      <c r="AP587" s="92"/>
      <c r="AQ587" s="92"/>
      <c r="AR587" s="92"/>
      <c r="AS587" s="92"/>
      <c r="AT587" s="92"/>
      <c r="AU587" s="92"/>
      <c r="AV587" s="92"/>
      <c r="AW587" s="92"/>
      <c r="AX587" s="92"/>
      <c r="AY587" s="92"/>
      <c r="AZ587" s="92"/>
      <c r="BA587" s="92"/>
      <c r="BB587" s="92"/>
      <c r="BC587" s="92"/>
      <c r="BD587" s="92"/>
      <c r="BE587" s="92"/>
      <c r="BF587" s="92"/>
      <c r="BG587" s="92"/>
      <c r="BH587" s="92"/>
      <c r="BI587" s="92"/>
      <c r="BJ587" s="92"/>
      <c r="BK587" s="92"/>
      <c r="BL587" s="92"/>
      <c r="BM587" s="92"/>
      <c r="BN587" s="92"/>
      <c r="BO587" s="92"/>
      <c r="BP587" s="92"/>
      <c r="BQ587" s="92"/>
      <c r="BR587" s="92"/>
      <c r="BS587" s="92"/>
      <c r="BT587" s="92"/>
      <c r="BU587" s="92"/>
      <c r="BV587" s="92"/>
      <c r="BW587" s="92"/>
      <c r="BX587" s="92"/>
      <c r="BY587" s="92"/>
      <c r="BZ587" s="92"/>
      <c r="CA587" s="92"/>
      <c r="CB587" s="92"/>
      <c r="CC587" s="92"/>
      <c r="CD587" s="92"/>
      <c r="CE587" s="92"/>
      <c r="CF587" s="92"/>
      <c r="CG587" s="92"/>
      <c r="CH587" s="92"/>
      <c r="CI587" s="92"/>
      <c r="CJ587" s="92"/>
      <c r="CK587" s="92"/>
      <c r="CL587" s="92"/>
    </row>
    <row r="588" spans="1:90">
      <c r="A588" s="92"/>
      <c r="B588" s="188"/>
      <c r="C588" s="319"/>
      <c r="D588" s="92"/>
      <c r="E588" s="92"/>
      <c r="F588" s="92"/>
      <c r="G588" s="92"/>
      <c r="H588" s="92"/>
      <c r="I588" s="92"/>
      <c r="J588" s="92"/>
      <c r="K588" s="92"/>
      <c r="L588" s="92"/>
      <c r="M588" s="92"/>
      <c r="N588" s="92"/>
      <c r="O588" s="92"/>
      <c r="P588" s="92"/>
      <c r="Q588" s="92"/>
      <c r="R588" s="92"/>
      <c r="S588" s="92"/>
      <c r="T588" s="92"/>
      <c r="U588" s="92"/>
      <c r="V588" s="92"/>
      <c r="W588" s="92"/>
      <c r="X588" s="92"/>
      <c r="Y588" s="92"/>
      <c r="Z588" s="92"/>
      <c r="AA588" s="92"/>
      <c r="AB588" s="92"/>
      <c r="AC588" s="92"/>
      <c r="AD588" s="92"/>
      <c r="AE588" s="92"/>
      <c r="AF588" s="92"/>
      <c r="AG588" s="92"/>
      <c r="AH588" s="92"/>
      <c r="AI588" s="92"/>
      <c r="AJ588" s="92"/>
      <c r="AK588" s="92"/>
      <c r="AL588" s="92"/>
      <c r="AM588" s="92"/>
      <c r="AN588" s="92"/>
      <c r="AO588" s="92"/>
      <c r="AP588" s="92"/>
      <c r="AQ588" s="92"/>
      <c r="AR588" s="92"/>
      <c r="AS588" s="92"/>
      <c r="AT588" s="92"/>
      <c r="AU588" s="92"/>
      <c r="AV588" s="92"/>
      <c r="AW588" s="92"/>
      <c r="AX588" s="92"/>
      <c r="AY588" s="92"/>
      <c r="AZ588" s="92"/>
      <c r="BA588" s="92"/>
      <c r="BB588" s="92"/>
      <c r="BC588" s="92"/>
      <c r="BD588" s="92"/>
      <c r="BE588" s="92"/>
      <c r="BF588" s="92"/>
      <c r="BG588" s="92"/>
      <c r="BH588" s="92"/>
      <c r="BI588" s="92"/>
      <c r="BJ588" s="92"/>
      <c r="BK588" s="92"/>
      <c r="BL588" s="92"/>
      <c r="BM588" s="92"/>
      <c r="BN588" s="92"/>
      <c r="BO588" s="92"/>
      <c r="BP588" s="92"/>
      <c r="BQ588" s="92"/>
      <c r="BR588" s="92"/>
      <c r="BS588" s="92"/>
      <c r="BT588" s="92"/>
      <c r="BU588" s="92"/>
      <c r="BV588" s="92"/>
      <c r="BW588" s="92"/>
      <c r="BX588" s="92"/>
      <c r="BY588" s="92"/>
      <c r="BZ588" s="92"/>
      <c r="CA588" s="92"/>
      <c r="CB588" s="92"/>
      <c r="CC588" s="92"/>
      <c r="CD588" s="92"/>
      <c r="CE588" s="92"/>
      <c r="CF588" s="92"/>
      <c r="CG588" s="92"/>
      <c r="CH588" s="92"/>
      <c r="CI588" s="92"/>
      <c r="CJ588" s="92"/>
      <c r="CK588" s="92"/>
      <c r="CL588" s="92"/>
    </row>
    <row r="589" spans="1:90">
      <c r="A589" s="92"/>
      <c r="B589" s="188"/>
      <c r="C589" s="319"/>
      <c r="D589" s="92"/>
      <c r="E589" s="92"/>
      <c r="F589" s="92"/>
      <c r="G589" s="92"/>
      <c r="H589" s="92"/>
      <c r="I589" s="92"/>
      <c r="J589" s="92"/>
      <c r="K589" s="92"/>
      <c r="L589" s="92"/>
      <c r="M589" s="92"/>
      <c r="N589" s="92"/>
      <c r="O589" s="92"/>
      <c r="P589" s="92"/>
      <c r="Q589" s="92"/>
      <c r="R589" s="92"/>
      <c r="S589" s="92"/>
      <c r="T589" s="92"/>
      <c r="U589" s="92"/>
      <c r="V589" s="92"/>
      <c r="W589" s="92"/>
      <c r="X589" s="92"/>
      <c r="Y589" s="92"/>
      <c r="Z589" s="92"/>
      <c r="AA589" s="92"/>
      <c r="AB589" s="92"/>
      <c r="AC589" s="92"/>
      <c r="AD589" s="92"/>
      <c r="AE589" s="92"/>
      <c r="AF589" s="92"/>
      <c r="AG589" s="92"/>
      <c r="AH589" s="92"/>
      <c r="AI589" s="92"/>
      <c r="AJ589" s="92"/>
      <c r="AK589" s="92"/>
      <c r="AL589" s="92"/>
      <c r="AM589" s="92"/>
      <c r="AN589" s="92"/>
      <c r="AO589" s="92"/>
      <c r="AP589" s="92"/>
      <c r="AQ589" s="92"/>
      <c r="AR589" s="92"/>
      <c r="AS589" s="92"/>
      <c r="AT589" s="92"/>
      <c r="AU589" s="92"/>
      <c r="AV589" s="92"/>
      <c r="AW589" s="92"/>
      <c r="AX589" s="92"/>
      <c r="AY589" s="92"/>
      <c r="AZ589" s="92"/>
      <c r="BA589" s="92"/>
      <c r="BB589" s="92"/>
      <c r="BC589" s="92"/>
      <c r="BD589" s="92"/>
      <c r="BE589" s="92"/>
      <c r="BF589" s="92"/>
      <c r="BG589" s="92"/>
      <c r="BH589" s="92"/>
      <c r="BI589" s="92"/>
      <c r="BJ589" s="92"/>
      <c r="BK589" s="92"/>
      <c r="BL589" s="92"/>
      <c r="BM589" s="92"/>
      <c r="BN589" s="92"/>
      <c r="BO589" s="92"/>
      <c r="BP589" s="92"/>
      <c r="BQ589" s="92"/>
      <c r="BR589" s="92"/>
      <c r="BS589" s="92"/>
      <c r="BT589" s="92"/>
      <c r="BU589" s="92"/>
      <c r="BV589" s="92"/>
      <c r="BW589" s="92"/>
      <c r="BX589" s="92"/>
      <c r="BY589" s="92"/>
      <c r="BZ589" s="92"/>
      <c r="CA589" s="92"/>
      <c r="CB589" s="92"/>
      <c r="CC589" s="92"/>
      <c r="CD589" s="92"/>
      <c r="CE589" s="92"/>
      <c r="CF589" s="92"/>
      <c r="CG589" s="92"/>
      <c r="CH589" s="92"/>
      <c r="CI589" s="92"/>
      <c r="CJ589" s="92"/>
      <c r="CK589" s="92"/>
      <c r="CL589" s="92"/>
    </row>
    <row r="590" spans="1:90">
      <c r="A590" s="92"/>
      <c r="B590" s="188"/>
      <c r="C590" s="319"/>
      <c r="D590" s="92"/>
      <c r="E590" s="92"/>
      <c r="F590" s="92"/>
      <c r="G590" s="92"/>
      <c r="H590" s="92"/>
      <c r="I590" s="92"/>
      <c r="J590" s="92"/>
      <c r="K590" s="92"/>
      <c r="L590" s="92"/>
      <c r="M590" s="92"/>
      <c r="N590" s="92"/>
      <c r="O590" s="92"/>
      <c r="P590" s="92"/>
      <c r="Q590" s="92"/>
      <c r="R590" s="92"/>
      <c r="S590" s="92"/>
      <c r="T590" s="92"/>
      <c r="U590" s="92"/>
      <c r="V590" s="92"/>
      <c r="W590" s="92"/>
      <c r="X590" s="92"/>
      <c r="Y590" s="92"/>
      <c r="Z590" s="92"/>
      <c r="AA590" s="92"/>
      <c r="AB590" s="92"/>
      <c r="AC590" s="92"/>
      <c r="AD590" s="92"/>
      <c r="AE590" s="92"/>
      <c r="AF590" s="92"/>
      <c r="AG590" s="92"/>
      <c r="AH590" s="92"/>
      <c r="AI590" s="92"/>
      <c r="AJ590" s="92"/>
      <c r="AK590" s="92"/>
      <c r="AL590" s="92"/>
      <c r="AM590" s="92"/>
      <c r="AN590" s="92"/>
      <c r="AO590" s="92"/>
      <c r="AP590" s="92"/>
      <c r="AQ590" s="92"/>
      <c r="AR590" s="92"/>
      <c r="AS590" s="92"/>
      <c r="AT590" s="92"/>
      <c r="AU590" s="92"/>
      <c r="AV590" s="92"/>
      <c r="AW590" s="92"/>
      <c r="AX590" s="92"/>
      <c r="AY590" s="92"/>
      <c r="AZ590" s="92"/>
      <c r="BA590" s="92"/>
      <c r="BB590" s="92"/>
      <c r="BC590" s="92"/>
      <c r="BD590" s="92"/>
      <c r="BE590" s="92"/>
      <c r="BF590" s="92"/>
      <c r="BG590" s="92"/>
      <c r="BH590" s="92"/>
      <c r="BI590" s="92"/>
      <c r="BJ590" s="92"/>
      <c r="BK590" s="92"/>
      <c r="BL590" s="92"/>
      <c r="BM590" s="92"/>
      <c r="BN590" s="92"/>
      <c r="BO590" s="92"/>
      <c r="BP590" s="92"/>
      <c r="BQ590" s="92"/>
      <c r="BR590" s="92"/>
      <c r="BS590" s="92"/>
      <c r="BT590" s="92"/>
      <c r="BU590" s="92"/>
      <c r="BV590" s="92"/>
      <c r="BW590" s="92"/>
      <c r="BX590" s="92"/>
      <c r="BY590" s="92"/>
      <c r="BZ590" s="92"/>
      <c r="CA590" s="92"/>
      <c r="CB590" s="92"/>
      <c r="CC590" s="92"/>
      <c r="CD590" s="92"/>
      <c r="CE590" s="92"/>
      <c r="CF590" s="92"/>
      <c r="CG590" s="92"/>
      <c r="CH590" s="92"/>
      <c r="CI590" s="92"/>
      <c r="CJ590" s="92"/>
      <c r="CK590" s="92"/>
      <c r="CL590" s="92"/>
    </row>
    <row r="591" spans="1:90">
      <c r="A591" s="92"/>
      <c r="B591" s="188"/>
      <c r="C591" s="319"/>
      <c r="D591" s="92"/>
      <c r="E591" s="92"/>
      <c r="F591" s="92"/>
      <c r="G591" s="92"/>
      <c r="H591" s="92"/>
      <c r="I591" s="92"/>
      <c r="J591" s="92"/>
      <c r="K591" s="92"/>
      <c r="L591" s="92"/>
      <c r="M591" s="92"/>
      <c r="N591" s="92"/>
      <c r="O591" s="92"/>
      <c r="P591" s="92"/>
      <c r="Q591" s="92"/>
      <c r="R591" s="92"/>
      <c r="S591" s="92"/>
      <c r="T591" s="92"/>
      <c r="U591" s="92"/>
      <c r="V591" s="92"/>
      <c r="W591" s="92"/>
      <c r="X591" s="92"/>
      <c r="Y591" s="92"/>
      <c r="Z591" s="92"/>
      <c r="AA591" s="92"/>
      <c r="AB591" s="92"/>
      <c r="AC591" s="92"/>
      <c r="AD591" s="92"/>
      <c r="AE591" s="92"/>
      <c r="AF591" s="92"/>
      <c r="AG591" s="92"/>
      <c r="AH591" s="92"/>
      <c r="AI591" s="92"/>
      <c r="AJ591" s="92"/>
      <c r="AK591" s="92"/>
      <c r="AL591" s="92"/>
      <c r="AM591" s="92"/>
      <c r="AN591" s="92"/>
      <c r="AO591" s="92"/>
      <c r="AP591" s="92"/>
      <c r="AQ591" s="92"/>
      <c r="AR591" s="92"/>
      <c r="AS591" s="92"/>
      <c r="AT591" s="92"/>
      <c r="AU591" s="92"/>
      <c r="AV591" s="92"/>
      <c r="AW591" s="92"/>
      <c r="AX591" s="92"/>
      <c r="AY591" s="92"/>
      <c r="AZ591" s="92"/>
      <c r="BA591" s="92"/>
      <c r="BB591" s="92"/>
      <c r="BC591" s="92"/>
      <c r="BD591" s="92"/>
      <c r="BE591" s="92"/>
      <c r="BF591" s="92"/>
      <c r="BG591" s="92"/>
      <c r="BH591" s="92"/>
      <c r="BI591" s="92"/>
      <c r="BJ591" s="92"/>
      <c r="BK591" s="92"/>
      <c r="BL591" s="92"/>
      <c r="BM591" s="92"/>
      <c r="BN591" s="92"/>
      <c r="BO591" s="92"/>
      <c r="BP591" s="92"/>
      <c r="BQ591" s="92"/>
      <c r="BR591" s="92"/>
      <c r="BS591" s="92"/>
      <c r="BT591" s="92"/>
      <c r="BU591" s="92"/>
      <c r="BV591" s="92"/>
      <c r="BW591" s="92"/>
      <c r="BX591" s="92"/>
      <c r="BY591" s="92"/>
      <c r="BZ591" s="92"/>
      <c r="CA591" s="92"/>
      <c r="CB591" s="92"/>
      <c r="CC591" s="92"/>
      <c r="CD591" s="92"/>
      <c r="CE591" s="92"/>
      <c r="CF591" s="92"/>
      <c r="CG591" s="92"/>
      <c r="CH591" s="92"/>
      <c r="CI591" s="92"/>
      <c r="CJ591" s="92"/>
      <c r="CK591" s="92"/>
      <c r="CL591" s="92"/>
    </row>
    <row r="592" spans="1:90">
      <c r="A592" s="92"/>
      <c r="B592" s="188"/>
      <c r="C592" s="319"/>
      <c r="D592" s="92"/>
      <c r="E592" s="92"/>
      <c r="F592" s="92"/>
      <c r="G592" s="92"/>
      <c r="H592" s="92"/>
      <c r="I592" s="92"/>
      <c r="J592" s="92"/>
      <c r="K592" s="92"/>
      <c r="L592" s="92"/>
      <c r="M592" s="92"/>
      <c r="N592" s="92"/>
      <c r="O592" s="92"/>
      <c r="P592" s="92"/>
      <c r="Q592" s="92"/>
      <c r="R592" s="92"/>
      <c r="S592" s="92"/>
      <c r="T592" s="92"/>
      <c r="U592" s="92"/>
      <c r="V592" s="92"/>
      <c r="W592" s="92"/>
      <c r="X592" s="92"/>
      <c r="Y592" s="92"/>
      <c r="Z592" s="92"/>
      <c r="AA592" s="92"/>
      <c r="AB592" s="92"/>
      <c r="AC592" s="92"/>
      <c r="AD592" s="92"/>
      <c r="AE592" s="92"/>
      <c r="AF592" s="92"/>
      <c r="AG592" s="92"/>
      <c r="AH592" s="92"/>
      <c r="AI592" s="92"/>
      <c r="AJ592" s="92"/>
      <c r="AK592" s="92"/>
      <c r="AL592" s="92"/>
      <c r="AM592" s="92"/>
      <c r="AN592" s="92"/>
      <c r="AO592" s="92"/>
      <c r="AP592" s="92"/>
      <c r="AQ592" s="92"/>
      <c r="AR592" s="92"/>
      <c r="AS592" s="92"/>
      <c r="AT592" s="92"/>
      <c r="AU592" s="92"/>
      <c r="AV592" s="92"/>
      <c r="AW592" s="92"/>
      <c r="AX592" s="92"/>
      <c r="AY592" s="92"/>
      <c r="AZ592" s="92"/>
      <c r="BA592" s="92"/>
      <c r="BB592" s="92"/>
      <c r="BC592" s="92"/>
      <c r="BD592" s="92"/>
      <c r="BE592" s="92"/>
      <c r="BF592" s="92"/>
      <c r="BG592" s="92"/>
      <c r="BH592" s="92"/>
      <c r="BI592" s="92"/>
      <c r="BJ592" s="92"/>
      <c r="BK592" s="92"/>
      <c r="BL592" s="92"/>
      <c r="BM592" s="92"/>
      <c r="BN592" s="92"/>
      <c r="BO592" s="92"/>
      <c r="BP592" s="92"/>
      <c r="BQ592" s="92"/>
      <c r="BR592" s="92"/>
      <c r="BS592" s="92"/>
      <c r="BT592" s="92"/>
      <c r="BU592" s="92"/>
      <c r="BV592" s="92"/>
      <c r="BW592" s="92"/>
      <c r="BX592" s="92"/>
      <c r="BY592" s="92"/>
      <c r="BZ592" s="92"/>
      <c r="CA592" s="92"/>
      <c r="CB592" s="92"/>
      <c r="CC592" s="92"/>
      <c r="CD592" s="92"/>
      <c r="CE592" s="92"/>
      <c r="CF592" s="92"/>
      <c r="CG592" s="92"/>
      <c r="CH592" s="92"/>
      <c r="CI592" s="92"/>
      <c r="CJ592" s="92"/>
      <c r="CK592" s="92"/>
      <c r="CL592" s="92"/>
    </row>
    <row r="593" spans="1:90">
      <c r="A593" s="92"/>
      <c r="B593" s="188"/>
      <c r="C593" s="319"/>
      <c r="D593" s="92"/>
      <c r="E593" s="92"/>
      <c r="F593" s="92"/>
      <c r="G593" s="92"/>
      <c r="H593" s="92"/>
      <c r="I593" s="92"/>
      <c r="J593" s="92"/>
      <c r="K593" s="92"/>
      <c r="L593" s="92"/>
      <c r="M593" s="92"/>
      <c r="N593" s="92"/>
      <c r="O593" s="92"/>
      <c r="P593" s="92"/>
      <c r="Q593" s="92"/>
      <c r="R593" s="92"/>
      <c r="S593" s="92"/>
      <c r="T593" s="92"/>
      <c r="U593" s="92"/>
      <c r="V593" s="92"/>
      <c r="W593" s="92"/>
      <c r="X593" s="92"/>
      <c r="Y593" s="92"/>
      <c r="Z593" s="92"/>
      <c r="AA593" s="92"/>
      <c r="AB593" s="92"/>
      <c r="AC593" s="92"/>
      <c r="AD593" s="92"/>
      <c r="AE593" s="92"/>
      <c r="AF593" s="92"/>
      <c r="AG593" s="92"/>
      <c r="AH593" s="92"/>
      <c r="AI593" s="92"/>
      <c r="AJ593" s="92"/>
      <c r="AK593" s="92"/>
      <c r="AL593" s="92"/>
      <c r="AM593" s="92"/>
      <c r="AN593" s="92"/>
      <c r="AO593" s="92"/>
      <c r="AP593" s="92"/>
      <c r="AQ593" s="92"/>
      <c r="AR593" s="92"/>
      <c r="AS593" s="92"/>
      <c r="AT593" s="92"/>
      <c r="AU593" s="92"/>
      <c r="AV593" s="92"/>
      <c r="AW593" s="92"/>
      <c r="AX593" s="92"/>
      <c r="AY593" s="92"/>
      <c r="AZ593" s="92"/>
      <c r="BA593" s="92"/>
      <c r="BB593" s="92"/>
      <c r="BC593" s="92"/>
      <c r="BD593" s="92"/>
      <c r="BE593" s="92"/>
      <c r="BF593" s="92"/>
      <c r="BG593" s="92"/>
      <c r="BH593" s="92"/>
      <c r="BI593" s="92"/>
      <c r="BJ593" s="92"/>
      <c r="BK593" s="92"/>
      <c r="BL593" s="92"/>
      <c r="BM593" s="92"/>
      <c r="BN593" s="92"/>
      <c r="BO593" s="92"/>
      <c r="BP593" s="92"/>
      <c r="BQ593" s="92"/>
      <c r="BR593" s="92"/>
      <c r="BS593" s="92"/>
      <c r="BT593" s="92"/>
      <c r="BU593" s="92"/>
      <c r="BV593" s="92"/>
      <c r="BW593" s="92"/>
      <c r="BX593" s="92"/>
      <c r="BY593" s="92"/>
      <c r="BZ593" s="92"/>
      <c r="CA593" s="92"/>
      <c r="CB593" s="92"/>
      <c r="CC593" s="92"/>
      <c r="CD593" s="92"/>
      <c r="CE593" s="92"/>
      <c r="CF593" s="92"/>
      <c r="CG593" s="92"/>
      <c r="CH593" s="92"/>
      <c r="CI593" s="92"/>
      <c r="CJ593" s="92"/>
      <c r="CK593" s="92"/>
      <c r="CL593" s="92"/>
    </row>
    <row r="594" spans="1:90">
      <c r="A594" s="92"/>
      <c r="B594" s="188"/>
      <c r="C594" s="319"/>
      <c r="D594" s="92"/>
      <c r="E594" s="92"/>
      <c r="F594" s="92"/>
      <c r="G594" s="92"/>
      <c r="H594" s="92"/>
      <c r="I594" s="92"/>
      <c r="J594" s="92"/>
      <c r="K594" s="92"/>
      <c r="L594" s="92"/>
      <c r="M594" s="92"/>
      <c r="N594" s="92"/>
      <c r="O594" s="92"/>
      <c r="P594" s="92"/>
      <c r="Q594" s="92"/>
      <c r="R594" s="92"/>
      <c r="S594" s="92"/>
      <c r="T594" s="92"/>
      <c r="U594" s="92"/>
      <c r="V594" s="92"/>
      <c r="W594" s="92"/>
      <c r="X594" s="92"/>
      <c r="Y594" s="92"/>
      <c r="Z594" s="92"/>
      <c r="AA594" s="92"/>
      <c r="AB594" s="92"/>
      <c r="AC594" s="92"/>
      <c r="AD594" s="92"/>
      <c r="AE594" s="92"/>
      <c r="AF594" s="92"/>
      <c r="AG594" s="92"/>
      <c r="AH594" s="92"/>
      <c r="AI594" s="92"/>
      <c r="AJ594" s="92"/>
      <c r="AK594" s="92"/>
      <c r="AL594" s="92"/>
      <c r="AM594" s="92"/>
      <c r="AN594" s="92"/>
      <c r="AO594" s="92"/>
      <c r="AP594" s="92"/>
      <c r="AQ594" s="92"/>
      <c r="AR594" s="92"/>
      <c r="AS594" s="92"/>
      <c r="AT594" s="92"/>
      <c r="AU594" s="92"/>
      <c r="AV594" s="92"/>
      <c r="AW594" s="92"/>
      <c r="AX594" s="92"/>
      <c r="AY594" s="92"/>
      <c r="AZ594" s="92"/>
      <c r="BA594" s="92"/>
      <c r="BB594" s="92"/>
      <c r="BC594" s="92"/>
      <c r="BD594" s="92"/>
      <c r="BE594" s="92"/>
      <c r="BF594" s="92"/>
      <c r="BG594" s="92"/>
      <c r="BH594" s="92"/>
      <c r="BI594" s="92"/>
      <c r="BJ594" s="92"/>
      <c r="BK594" s="92"/>
      <c r="BL594" s="92"/>
      <c r="BM594" s="92"/>
      <c r="BN594" s="92"/>
      <c r="BO594" s="92"/>
      <c r="BP594" s="92"/>
      <c r="BQ594" s="92"/>
      <c r="BR594" s="92"/>
      <c r="BS594" s="92"/>
      <c r="BT594" s="92"/>
      <c r="BU594" s="92"/>
      <c r="BV594" s="92"/>
      <c r="BW594" s="92"/>
      <c r="BX594" s="92"/>
      <c r="BY594" s="92"/>
      <c r="BZ594" s="92"/>
      <c r="CA594" s="92"/>
      <c r="CB594" s="92"/>
      <c r="CC594" s="92"/>
      <c r="CD594" s="92"/>
      <c r="CE594" s="92"/>
      <c r="CF594" s="92"/>
      <c r="CG594" s="92"/>
      <c r="CH594" s="92"/>
      <c r="CI594" s="92"/>
      <c r="CJ594" s="92"/>
      <c r="CK594" s="92"/>
      <c r="CL594" s="92"/>
    </row>
    <row r="595" spans="1:90">
      <c r="A595" s="92"/>
      <c r="B595" s="188"/>
      <c r="C595" s="319"/>
      <c r="D595" s="92"/>
      <c r="E595" s="92"/>
      <c r="F595" s="92"/>
      <c r="G595" s="92"/>
      <c r="H595" s="92"/>
      <c r="I595" s="92"/>
      <c r="J595" s="92"/>
      <c r="K595" s="92"/>
      <c r="L595" s="92"/>
      <c r="M595" s="92"/>
      <c r="N595" s="92"/>
      <c r="O595" s="92"/>
      <c r="P595" s="92"/>
      <c r="Q595" s="92"/>
      <c r="R595" s="92"/>
      <c r="S595" s="92"/>
      <c r="T595" s="92"/>
      <c r="U595" s="92"/>
      <c r="V595" s="92"/>
      <c r="W595" s="92"/>
      <c r="X595" s="92"/>
      <c r="Y595" s="92"/>
      <c r="Z595" s="92"/>
      <c r="AA595" s="92"/>
      <c r="AB595" s="92"/>
      <c r="AC595" s="92"/>
      <c r="AD595" s="92"/>
      <c r="AE595" s="92"/>
      <c r="AF595" s="92"/>
      <c r="AG595" s="92"/>
      <c r="AH595" s="92"/>
      <c r="AI595" s="92"/>
      <c r="AJ595" s="92"/>
      <c r="AK595" s="92"/>
      <c r="AL595" s="92"/>
      <c r="AM595" s="92"/>
      <c r="AN595" s="92"/>
      <c r="AO595" s="92"/>
      <c r="AP595" s="92"/>
      <c r="AQ595" s="92"/>
      <c r="AR595" s="92"/>
      <c r="AS595" s="92"/>
      <c r="AT595" s="92"/>
      <c r="AU595" s="92"/>
      <c r="AV595" s="92"/>
      <c r="AW595" s="92"/>
      <c r="AX595" s="92"/>
      <c r="AY595" s="92"/>
      <c r="AZ595" s="92"/>
      <c r="BA595" s="92"/>
      <c r="BB595" s="92"/>
      <c r="BC595" s="92"/>
      <c r="BD595" s="92"/>
      <c r="BE595" s="92"/>
      <c r="BF595" s="92"/>
      <c r="BG595" s="92"/>
      <c r="BH595" s="92"/>
      <c r="BI595" s="92"/>
      <c r="BJ595" s="92"/>
      <c r="BK595" s="92"/>
      <c r="BL595" s="92"/>
      <c r="BM595" s="92"/>
      <c r="BN595" s="92"/>
      <c r="BO595" s="92"/>
      <c r="BP595" s="92"/>
      <c r="BQ595" s="92"/>
      <c r="BR595" s="92"/>
      <c r="BS595" s="92"/>
      <c r="BT595" s="92"/>
      <c r="BU595" s="92"/>
      <c r="BV595" s="92"/>
      <c r="BW595" s="92"/>
      <c r="BX595" s="92"/>
      <c r="BY595" s="92"/>
      <c r="BZ595" s="92"/>
      <c r="CA595" s="92"/>
      <c r="CB595" s="92"/>
      <c r="CC595" s="92"/>
      <c r="CD595" s="92"/>
      <c r="CE595" s="92"/>
      <c r="CF595" s="92"/>
      <c r="CG595" s="92"/>
      <c r="CH595" s="92"/>
      <c r="CI595" s="92"/>
      <c r="CJ595" s="92"/>
      <c r="CK595" s="92"/>
      <c r="CL595" s="92"/>
    </row>
    <row r="596" spans="1:90">
      <c r="A596" s="92"/>
      <c r="B596" s="188"/>
      <c r="C596" s="319"/>
      <c r="D596" s="92"/>
      <c r="E596" s="92"/>
      <c r="F596" s="92"/>
      <c r="G596" s="92"/>
      <c r="H596" s="92"/>
      <c r="I596" s="92"/>
      <c r="J596" s="92"/>
      <c r="K596" s="92"/>
      <c r="L596" s="92"/>
      <c r="M596" s="92"/>
      <c r="N596" s="92"/>
      <c r="O596" s="92"/>
      <c r="P596" s="92"/>
      <c r="Q596" s="92"/>
      <c r="R596" s="92"/>
      <c r="S596" s="92"/>
      <c r="T596" s="92"/>
      <c r="U596" s="92"/>
      <c r="V596" s="92"/>
      <c r="W596" s="92"/>
      <c r="X596" s="92"/>
      <c r="Y596" s="92"/>
      <c r="Z596" s="92"/>
      <c r="AA596" s="92"/>
      <c r="AB596" s="92"/>
      <c r="AC596" s="92"/>
      <c r="AD596" s="92"/>
      <c r="AE596" s="92"/>
      <c r="AF596" s="92"/>
      <c r="AG596" s="92"/>
      <c r="AH596" s="92"/>
      <c r="AI596" s="92"/>
      <c r="AJ596" s="92"/>
      <c r="AK596" s="92"/>
      <c r="AL596" s="92"/>
      <c r="AM596" s="92"/>
      <c r="AN596" s="92"/>
      <c r="AO596" s="92"/>
      <c r="AP596" s="92"/>
      <c r="AQ596" s="92"/>
      <c r="AR596" s="92"/>
      <c r="AS596" s="92"/>
      <c r="AT596" s="92"/>
      <c r="AU596" s="92"/>
      <c r="AV596" s="92"/>
      <c r="AW596" s="92"/>
      <c r="AX596" s="92"/>
      <c r="AY596" s="92"/>
      <c r="AZ596" s="92"/>
      <c r="BA596" s="92"/>
      <c r="BB596" s="92"/>
      <c r="BC596" s="92"/>
      <c r="BD596" s="92"/>
      <c r="BE596" s="92"/>
      <c r="BF596" s="92"/>
      <c r="BG596" s="92"/>
      <c r="BH596" s="92"/>
      <c r="BI596" s="92"/>
      <c r="BJ596" s="92"/>
      <c r="BK596" s="92"/>
      <c r="BL596" s="92"/>
      <c r="BM596" s="92"/>
      <c r="BN596" s="92"/>
      <c r="BO596" s="92"/>
      <c r="BP596" s="92"/>
      <c r="BQ596" s="92"/>
      <c r="BR596" s="92"/>
      <c r="BS596" s="92"/>
      <c r="BT596" s="92"/>
      <c r="BU596" s="92"/>
      <c r="BV596" s="92"/>
      <c r="BW596" s="92"/>
      <c r="BX596" s="92"/>
      <c r="BY596" s="92"/>
      <c r="BZ596" s="92"/>
      <c r="CA596" s="92"/>
      <c r="CB596" s="92"/>
      <c r="CC596" s="92"/>
      <c r="CD596" s="92"/>
      <c r="CE596" s="92"/>
      <c r="CF596" s="92"/>
      <c r="CG596" s="92"/>
      <c r="CH596" s="92"/>
      <c r="CI596" s="92"/>
      <c r="CJ596" s="92"/>
      <c r="CK596" s="92"/>
      <c r="CL596" s="92"/>
    </row>
    <row r="597" spans="1:90">
      <c r="A597" s="92"/>
      <c r="B597" s="188"/>
      <c r="C597" s="319"/>
      <c r="D597" s="92"/>
      <c r="E597" s="92"/>
      <c r="F597" s="92"/>
      <c r="G597" s="92"/>
      <c r="H597" s="92"/>
      <c r="I597" s="92"/>
      <c r="J597" s="92"/>
      <c r="K597" s="92"/>
      <c r="L597" s="92"/>
      <c r="M597" s="92"/>
      <c r="N597" s="92"/>
      <c r="O597" s="92"/>
      <c r="P597" s="92"/>
      <c r="Q597" s="92"/>
      <c r="R597" s="92"/>
      <c r="S597" s="92"/>
      <c r="T597" s="92"/>
      <c r="U597" s="92"/>
      <c r="V597" s="92"/>
      <c r="W597" s="92"/>
      <c r="X597" s="92"/>
      <c r="Y597" s="92"/>
      <c r="Z597" s="92"/>
      <c r="AA597" s="92"/>
      <c r="AB597" s="92"/>
      <c r="AC597" s="92"/>
      <c r="AD597" s="92"/>
      <c r="AE597" s="92"/>
      <c r="AF597" s="92"/>
      <c r="AG597" s="92"/>
      <c r="AH597" s="92"/>
      <c r="AI597" s="92"/>
      <c r="AJ597" s="92"/>
      <c r="AK597" s="92"/>
      <c r="AL597" s="92"/>
      <c r="AM597" s="92"/>
      <c r="AN597" s="92"/>
      <c r="AO597" s="92"/>
      <c r="AP597" s="92"/>
      <c r="AQ597" s="92"/>
      <c r="AR597" s="92"/>
      <c r="AS597" s="92"/>
      <c r="AT597" s="92"/>
      <c r="AU597" s="92"/>
      <c r="AV597" s="92"/>
      <c r="AW597" s="92"/>
      <c r="AX597" s="92"/>
      <c r="AY597" s="92"/>
      <c r="AZ597" s="92"/>
      <c r="BA597" s="92"/>
      <c r="BB597" s="92"/>
      <c r="BC597" s="92"/>
      <c r="BD597" s="92"/>
      <c r="BE597" s="92"/>
      <c r="BF597" s="92"/>
      <c r="BG597" s="92"/>
      <c r="BH597" s="92"/>
      <c r="BI597" s="92"/>
      <c r="BJ597" s="92"/>
      <c r="BK597" s="92"/>
      <c r="BL597" s="92"/>
      <c r="BM597" s="92"/>
      <c r="BN597" s="92"/>
      <c r="BO597" s="92"/>
      <c r="BP597" s="92"/>
      <c r="BQ597" s="92"/>
      <c r="BR597" s="92"/>
      <c r="BS597" s="92"/>
      <c r="BT597" s="92"/>
      <c r="BU597" s="92"/>
      <c r="BV597" s="92"/>
      <c r="BW597" s="92"/>
      <c r="BX597" s="92"/>
      <c r="BY597" s="92"/>
      <c r="BZ597" s="92"/>
      <c r="CA597" s="92"/>
      <c r="CB597" s="92"/>
      <c r="CC597" s="92"/>
      <c r="CD597" s="92"/>
      <c r="CE597" s="92"/>
      <c r="CF597" s="92"/>
      <c r="CG597" s="92"/>
      <c r="CH597" s="92"/>
      <c r="CI597" s="92"/>
      <c r="CJ597" s="92"/>
      <c r="CK597" s="92"/>
      <c r="CL597" s="92"/>
    </row>
    <row r="598" spans="1:90">
      <c r="A598" s="92"/>
      <c r="B598" s="188"/>
      <c r="C598" s="319"/>
      <c r="D598" s="92"/>
      <c r="E598" s="92"/>
      <c r="F598" s="92"/>
      <c r="G598" s="92"/>
      <c r="H598" s="92"/>
      <c r="I598" s="92"/>
      <c r="J598" s="92"/>
      <c r="K598" s="92"/>
      <c r="L598" s="92"/>
      <c r="M598" s="92"/>
      <c r="N598" s="92"/>
      <c r="O598" s="92"/>
      <c r="P598" s="92"/>
      <c r="Q598" s="92"/>
      <c r="R598" s="92"/>
      <c r="S598" s="92"/>
      <c r="T598" s="92"/>
      <c r="U598" s="92"/>
      <c r="V598" s="92"/>
      <c r="W598" s="92"/>
      <c r="X598" s="92"/>
      <c r="Y598" s="92"/>
      <c r="Z598" s="92"/>
      <c r="AA598" s="92"/>
      <c r="AB598" s="92"/>
      <c r="AC598" s="92"/>
      <c r="AD598" s="92"/>
      <c r="AE598" s="92"/>
      <c r="AF598" s="92"/>
      <c r="AG598" s="92"/>
      <c r="AH598" s="92"/>
      <c r="AI598" s="92"/>
      <c r="AJ598" s="92"/>
      <c r="AK598" s="92"/>
      <c r="AL598" s="92"/>
      <c r="AM598" s="92"/>
      <c r="AN598" s="92"/>
      <c r="AO598" s="92"/>
      <c r="AP598" s="92"/>
      <c r="AQ598" s="92"/>
      <c r="AR598" s="92"/>
      <c r="AS598" s="92"/>
      <c r="AT598" s="92"/>
      <c r="AU598" s="92"/>
      <c r="AV598" s="92"/>
      <c r="AW598" s="92"/>
      <c r="AX598" s="92"/>
      <c r="AY598" s="92"/>
      <c r="AZ598" s="92"/>
      <c r="BA598" s="92"/>
      <c r="BB598" s="92"/>
      <c r="BC598" s="92"/>
      <c r="BD598" s="92"/>
      <c r="BE598" s="92"/>
      <c r="BF598" s="92"/>
      <c r="BG598" s="92"/>
      <c r="BH598" s="92"/>
      <c r="BI598" s="92"/>
      <c r="BJ598" s="92"/>
      <c r="BK598" s="92"/>
      <c r="BL598" s="92"/>
      <c r="BM598" s="92"/>
      <c r="BN598" s="92"/>
      <c r="BO598" s="92"/>
      <c r="BP598" s="92"/>
      <c r="BQ598" s="92"/>
      <c r="BR598" s="92"/>
      <c r="BS598" s="92"/>
      <c r="BT598" s="92"/>
      <c r="BU598" s="92"/>
      <c r="BV598" s="92"/>
      <c r="BW598" s="92"/>
      <c r="BX598" s="92"/>
      <c r="BY598" s="92"/>
      <c r="BZ598" s="92"/>
      <c r="CA598" s="92"/>
      <c r="CB598" s="92"/>
      <c r="CC598" s="92"/>
      <c r="CD598" s="92"/>
      <c r="CE598" s="92"/>
      <c r="CF598" s="92"/>
      <c r="CG598" s="92"/>
      <c r="CH598" s="92"/>
      <c r="CI598" s="92"/>
      <c r="CJ598" s="92"/>
      <c r="CK598" s="92"/>
      <c r="CL598" s="92"/>
    </row>
    <row r="599" spans="1:90">
      <c r="A599" s="92"/>
      <c r="B599" s="188"/>
      <c r="C599" s="319"/>
      <c r="D599" s="92"/>
      <c r="E599" s="92"/>
      <c r="F599" s="92"/>
      <c r="G599" s="92"/>
      <c r="H599" s="92"/>
      <c r="I599" s="92"/>
      <c r="J599" s="92"/>
      <c r="K599" s="92"/>
      <c r="L599" s="92"/>
      <c r="M599" s="92"/>
      <c r="N599" s="92"/>
      <c r="O599" s="92"/>
      <c r="P599" s="92"/>
      <c r="Q599" s="92"/>
      <c r="R599" s="92"/>
      <c r="S599" s="92"/>
      <c r="T599" s="92"/>
      <c r="U599" s="92"/>
      <c r="V599" s="92"/>
      <c r="W599" s="92"/>
      <c r="X599" s="92"/>
      <c r="Y599" s="92"/>
      <c r="Z599" s="92"/>
      <c r="AA599" s="92"/>
      <c r="AB599" s="92"/>
      <c r="AC599" s="92"/>
      <c r="AD599" s="92"/>
      <c r="AE599" s="92"/>
      <c r="AF599" s="92"/>
      <c r="AG599" s="92"/>
      <c r="AH599" s="92"/>
      <c r="AI599" s="92"/>
      <c r="AJ599" s="92"/>
      <c r="AK599" s="92"/>
      <c r="AL599" s="92"/>
      <c r="AM599" s="92"/>
      <c r="AN599" s="92"/>
      <c r="AO599" s="92"/>
      <c r="AP599" s="92"/>
      <c r="AQ599" s="92"/>
      <c r="AR599" s="92"/>
      <c r="AS599" s="92"/>
      <c r="AT599" s="92"/>
      <c r="AU599" s="92"/>
      <c r="AV599" s="92"/>
      <c r="AW599" s="92"/>
      <c r="AX599" s="92"/>
      <c r="AY599" s="92"/>
      <c r="AZ599" s="92"/>
      <c r="BA599" s="92"/>
      <c r="BB599" s="92"/>
      <c r="BC599" s="92"/>
      <c r="BD599" s="92"/>
      <c r="BE599" s="92"/>
      <c r="BF599" s="92"/>
      <c r="BG599" s="92"/>
      <c r="BH599" s="92"/>
      <c r="BI599" s="92"/>
      <c r="BJ599" s="92"/>
      <c r="BK599" s="92"/>
      <c r="BL599" s="92"/>
      <c r="BM599" s="92"/>
      <c r="BN599" s="92"/>
      <c r="BO599" s="92"/>
      <c r="BP599" s="92"/>
      <c r="BQ599" s="92"/>
      <c r="BR599" s="92"/>
      <c r="BS599" s="92"/>
      <c r="BT599" s="92"/>
      <c r="BU599" s="92"/>
      <c r="BV599" s="92"/>
      <c r="BW599" s="92"/>
      <c r="BX599" s="92"/>
      <c r="BY599" s="92"/>
      <c r="BZ599" s="92"/>
      <c r="CA599" s="92"/>
      <c r="CB599" s="92"/>
      <c r="CC599" s="92"/>
      <c r="CD599" s="92"/>
      <c r="CE599" s="92"/>
      <c r="CF599" s="92"/>
      <c r="CG599" s="92"/>
      <c r="CH599" s="92"/>
      <c r="CI599" s="92"/>
      <c r="CJ599" s="92"/>
      <c r="CK599" s="92"/>
      <c r="CL599" s="92"/>
    </row>
    <row r="600" spans="1:90">
      <c r="A600" s="92"/>
      <c r="B600" s="188"/>
      <c r="C600" s="319"/>
      <c r="D600" s="92"/>
      <c r="E600" s="92"/>
      <c r="F600" s="92"/>
      <c r="G600" s="92"/>
      <c r="H600" s="92"/>
      <c r="I600" s="92"/>
      <c r="J600" s="92"/>
      <c r="K600" s="92"/>
      <c r="L600" s="92"/>
      <c r="M600" s="92"/>
      <c r="N600" s="92"/>
      <c r="O600" s="92"/>
      <c r="P600" s="92"/>
      <c r="Q600" s="92"/>
      <c r="R600" s="92"/>
      <c r="S600" s="92"/>
      <c r="T600" s="92"/>
      <c r="U600" s="92"/>
      <c r="V600" s="92"/>
      <c r="W600" s="92"/>
      <c r="X600" s="92"/>
      <c r="Y600" s="92"/>
      <c r="Z600" s="92"/>
      <c r="AA600" s="92"/>
      <c r="AB600" s="92"/>
      <c r="AC600" s="92"/>
      <c r="AD600" s="92"/>
      <c r="AE600" s="92"/>
      <c r="AF600" s="92"/>
      <c r="AG600" s="92"/>
      <c r="AH600" s="92"/>
      <c r="AI600" s="92"/>
      <c r="AJ600" s="92"/>
      <c r="AK600" s="92"/>
      <c r="AL600" s="92"/>
      <c r="AM600" s="92"/>
      <c r="AN600" s="92"/>
      <c r="AO600" s="92"/>
      <c r="AP600" s="92"/>
      <c r="AQ600" s="92"/>
      <c r="AR600" s="92"/>
      <c r="AS600" s="92"/>
      <c r="AT600" s="92"/>
      <c r="AU600" s="92"/>
      <c r="AV600" s="92"/>
      <c r="AW600" s="92"/>
      <c r="AX600" s="92"/>
      <c r="AY600" s="92"/>
      <c r="AZ600" s="92"/>
      <c r="BA600" s="92"/>
      <c r="BB600" s="92"/>
      <c r="BC600" s="92"/>
      <c r="BD600" s="92"/>
      <c r="BE600" s="92"/>
      <c r="BF600" s="92"/>
      <c r="BG600" s="92"/>
      <c r="BH600" s="92"/>
      <c r="BI600" s="92"/>
      <c r="BJ600" s="92"/>
      <c r="BK600" s="92"/>
      <c r="BL600" s="92"/>
      <c r="BM600" s="92"/>
      <c r="BN600" s="92"/>
      <c r="BO600" s="92"/>
      <c r="BP600" s="92"/>
      <c r="BQ600" s="92"/>
      <c r="BR600" s="92"/>
      <c r="BS600" s="92"/>
      <c r="BT600" s="92"/>
      <c r="BU600" s="92"/>
      <c r="BV600" s="92"/>
      <c r="BW600" s="92"/>
      <c r="BX600" s="92"/>
      <c r="BY600" s="92"/>
      <c r="BZ600" s="92"/>
      <c r="CA600" s="92"/>
      <c r="CB600" s="92"/>
      <c r="CC600" s="92"/>
      <c r="CD600" s="92"/>
      <c r="CE600" s="92"/>
      <c r="CF600" s="92"/>
      <c r="CG600" s="92"/>
      <c r="CH600" s="92"/>
      <c r="CI600" s="92"/>
      <c r="CJ600" s="92"/>
      <c r="CK600" s="92"/>
      <c r="CL600" s="92"/>
    </row>
    <row r="601" spans="1:90">
      <c r="A601" s="92"/>
      <c r="B601" s="188"/>
      <c r="C601" s="319"/>
      <c r="D601" s="92"/>
      <c r="E601" s="92"/>
      <c r="F601" s="92"/>
      <c r="G601" s="92"/>
      <c r="H601" s="92"/>
      <c r="I601" s="92"/>
      <c r="J601" s="92"/>
      <c r="K601" s="92"/>
      <c r="L601" s="92"/>
      <c r="M601" s="92"/>
      <c r="N601" s="92"/>
      <c r="O601" s="92"/>
      <c r="P601" s="92"/>
      <c r="Q601" s="92"/>
      <c r="R601" s="92"/>
      <c r="S601" s="92"/>
      <c r="T601" s="92"/>
      <c r="U601" s="92"/>
      <c r="V601" s="92"/>
      <c r="W601" s="92"/>
      <c r="X601" s="92"/>
      <c r="Y601" s="92"/>
      <c r="Z601" s="92"/>
      <c r="AA601" s="92"/>
      <c r="AB601" s="92"/>
      <c r="AC601" s="92"/>
      <c r="AD601" s="92"/>
      <c r="AE601" s="92"/>
      <c r="AF601" s="92"/>
      <c r="AG601" s="92"/>
      <c r="AH601" s="92"/>
      <c r="AI601" s="92"/>
      <c r="AJ601" s="92"/>
      <c r="AK601" s="92"/>
      <c r="AL601" s="92"/>
      <c r="AM601" s="92"/>
      <c r="AN601" s="92"/>
      <c r="AO601" s="92"/>
      <c r="AP601" s="92"/>
      <c r="AQ601" s="92"/>
      <c r="AR601" s="92"/>
      <c r="AS601" s="92"/>
      <c r="AT601" s="92"/>
      <c r="AU601" s="92"/>
      <c r="AV601" s="92"/>
      <c r="AW601" s="92"/>
      <c r="AX601" s="92"/>
      <c r="AY601" s="92"/>
      <c r="AZ601" s="92"/>
      <c r="BA601" s="92"/>
      <c r="BB601" s="92"/>
      <c r="BC601" s="92"/>
      <c r="BD601" s="92"/>
      <c r="BE601" s="92"/>
      <c r="BF601" s="92"/>
      <c r="BG601" s="92"/>
      <c r="BH601" s="92"/>
      <c r="BI601" s="92"/>
      <c r="BJ601" s="92"/>
      <c r="BK601" s="92"/>
      <c r="BL601" s="92"/>
      <c r="BM601" s="92"/>
      <c r="BN601" s="92"/>
      <c r="BO601" s="92"/>
      <c r="BP601" s="92"/>
      <c r="BQ601" s="92"/>
      <c r="BR601" s="92"/>
      <c r="BS601" s="92"/>
      <c r="BT601" s="92"/>
      <c r="BU601" s="92"/>
      <c r="BV601" s="92"/>
      <c r="BW601" s="92"/>
      <c r="BX601" s="92"/>
      <c r="BY601" s="92"/>
      <c r="BZ601" s="92"/>
      <c r="CA601" s="92"/>
      <c r="CB601" s="92"/>
      <c r="CC601" s="92"/>
      <c r="CD601" s="92"/>
      <c r="CE601" s="92"/>
      <c r="CF601" s="92"/>
      <c r="CG601" s="92"/>
      <c r="CH601" s="92"/>
      <c r="CI601" s="92"/>
      <c r="CJ601" s="92"/>
      <c r="CK601" s="92"/>
      <c r="CL601" s="92"/>
    </row>
    <row r="602" spans="1:90">
      <c r="A602" s="92"/>
      <c r="B602" s="188"/>
      <c r="C602" s="319"/>
      <c r="D602" s="92"/>
      <c r="E602" s="92"/>
      <c r="F602" s="92"/>
      <c r="G602" s="92"/>
      <c r="H602" s="92"/>
      <c r="I602" s="92"/>
      <c r="J602" s="92"/>
      <c r="K602" s="92"/>
      <c r="L602" s="92"/>
      <c r="M602" s="92"/>
      <c r="N602" s="92"/>
      <c r="O602" s="92"/>
      <c r="P602" s="92"/>
      <c r="Q602" s="92"/>
      <c r="R602" s="92"/>
      <c r="S602" s="92"/>
      <c r="T602" s="92"/>
      <c r="U602" s="92"/>
      <c r="V602" s="92"/>
      <c r="W602" s="92"/>
      <c r="X602" s="92"/>
      <c r="Y602" s="92"/>
      <c r="Z602" s="92"/>
      <c r="AA602" s="92"/>
      <c r="AB602" s="92"/>
      <c r="AC602" s="92"/>
      <c r="AD602" s="92"/>
      <c r="AE602" s="92"/>
      <c r="AF602" s="92"/>
      <c r="AG602" s="92"/>
      <c r="AH602" s="92"/>
      <c r="AI602" s="92"/>
      <c r="AJ602" s="92"/>
      <c r="AK602" s="92"/>
      <c r="AL602" s="92"/>
      <c r="AM602" s="92"/>
      <c r="AN602" s="92"/>
      <c r="AO602" s="92"/>
      <c r="AP602" s="92"/>
      <c r="AQ602" s="92"/>
      <c r="AR602" s="92"/>
      <c r="AS602" s="92"/>
      <c r="AT602" s="92"/>
      <c r="AU602" s="92"/>
      <c r="AV602" s="92"/>
      <c r="AW602" s="92"/>
      <c r="AX602" s="92"/>
      <c r="AY602" s="92"/>
      <c r="AZ602" s="92"/>
      <c r="BA602" s="92"/>
      <c r="BB602" s="92"/>
      <c r="BC602" s="92"/>
      <c r="BD602" s="92"/>
      <c r="BE602" s="92"/>
      <c r="BF602" s="92"/>
      <c r="BG602" s="92"/>
      <c r="BH602" s="92"/>
      <c r="BI602" s="92"/>
      <c r="BJ602" s="92"/>
      <c r="BK602" s="92"/>
      <c r="BL602" s="92"/>
      <c r="BM602" s="92"/>
      <c r="BN602" s="92"/>
      <c r="BO602" s="92"/>
      <c r="BP602" s="92"/>
      <c r="BQ602" s="92"/>
      <c r="BR602" s="92"/>
      <c r="BS602" s="92"/>
      <c r="BT602" s="92"/>
      <c r="BU602" s="92"/>
      <c r="BV602" s="92"/>
      <c r="BW602" s="92"/>
      <c r="BX602" s="92"/>
      <c r="BY602" s="92"/>
      <c r="BZ602" s="92"/>
      <c r="CA602" s="92"/>
      <c r="CB602" s="92"/>
      <c r="CC602" s="92"/>
      <c r="CD602" s="92"/>
      <c r="CE602" s="92"/>
      <c r="CF602" s="92"/>
      <c r="CG602" s="92"/>
      <c r="CH602" s="92"/>
      <c r="CI602" s="92"/>
      <c r="CJ602" s="92"/>
      <c r="CK602" s="92"/>
      <c r="CL602" s="92"/>
    </row>
    <row r="603" spans="1:90">
      <c r="A603" s="92"/>
      <c r="B603" s="188"/>
      <c r="C603" s="319"/>
      <c r="D603" s="92"/>
      <c r="E603" s="92"/>
      <c r="F603" s="92"/>
      <c r="G603" s="92"/>
      <c r="H603" s="92"/>
      <c r="I603" s="92"/>
      <c r="J603" s="92"/>
      <c r="K603" s="92"/>
      <c r="L603" s="92"/>
      <c r="M603" s="92"/>
      <c r="N603" s="92"/>
      <c r="O603" s="92"/>
      <c r="P603" s="92"/>
      <c r="Q603" s="92"/>
      <c r="R603" s="92"/>
      <c r="S603" s="92"/>
      <c r="T603" s="92"/>
      <c r="U603" s="92"/>
      <c r="V603" s="92"/>
      <c r="W603" s="92"/>
      <c r="X603" s="92"/>
      <c r="Y603" s="92"/>
      <c r="Z603" s="92"/>
      <c r="AA603" s="92"/>
      <c r="AB603" s="92"/>
      <c r="AC603" s="92"/>
      <c r="AD603" s="92"/>
      <c r="AE603" s="92"/>
      <c r="AF603" s="92"/>
      <c r="AG603" s="92"/>
      <c r="AH603" s="92"/>
      <c r="AI603" s="92"/>
      <c r="AJ603" s="92"/>
      <c r="AK603" s="92"/>
      <c r="AL603" s="92"/>
      <c r="AM603" s="92"/>
      <c r="AN603" s="92"/>
      <c r="AO603" s="92"/>
      <c r="AP603" s="92"/>
      <c r="AQ603" s="92"/>
      <c r="AR603" s="92"/>
      <c r="AS603" s="92"/>
      <c r="AT603" s="92"/>
      <c r="AU603" s="92"/>
      <c r="AV603" s="92"/>
      <c r="AW603" s="92"/>
      <c r="AX603" s="92"/>
      <c r="AY603" s="92"/>
      <c r="AZ603" s="92"/>
      <c r="BA603" s="92"/>
      <c r="BB603" s="92"/>
      <c r="BC603" s="92"/>
      <c r="BD603" s="92"/>
      <c r="BE603" s="92"/>
      <c r="BF603" s="92"/>
      <c r="BG603" s="92"/>
      <c r="BH603" s="92"/>
      <c r="BI603" s="92"/>
      <c r="BJ603" s="92"/>
      <c r="BK603" s="92"/>
      <c r="BL603" s="92"/>
      <c r="BM603" s="92"/>
      <c r="BN603" s="92"/>
      <c r="BO603" s="92"/>
      <c r="BP603" s="92"/>
      <c r="BQ603" s="92"/>
      <c r="BR603" s="92"/>
      <c r="BS603" s="92"/>
      <c r="BT603" s="92"/>
      <c r="BU603" s="92"/>
      <c r="BV603" s="92"/>
      <c r="BW603" s="92"/>
      <c r="BX603" s="92"/>
      <c r="BY603" s="92"/>
      <c r="BZ603" s="92"/>
      <c r="CA603" s="92"/>
      <c r="CB603" s="92"/>
      <c r="CC603" s="92"/>
      <c r="CD603" s="92"/>
      <c r="CE603" s="92"/>
      <c r="CF603" s="92"/>
      <c r="CG603" s="92"/>
      <c r="CH603" s="92"/>
      <c r="CI603" s="92"/>
      <c r="CJ603" s="92"/>
      <c r="CK603" s="92"/>
      <c r="CL603" s="92"/>
    </row>
    <row r="604" spans="1:90">
      <c r="A604" s="92"/>
      <c r="B604" s="188"/>
      <c r="C604" s="319"/>
      <c r="D604" s="92"/>
      <c r="E604" s="92"/>
      <c r="F604" s="92"/>
      <c r="G604" s="92"/>
      <c r="H604" s="92"/>
      <c r="I604" s="92"/>
      <c r="J604" s="92"/>
      <c r="K604" s="92"/>
      <c r="L604" s="92"/>
      <c r="M604" s="92"/>
      <c r="N604" s="92"/>
      <c r="O604" s="92"/>
      <c r="P604" s="92"/>
      <c r="Q604" s="92"/>
      <c r="R604" s="92"/>
      <c r="S604" s="92"/>
      <c r="T604" s="92"/>
      <c r="U604" s="92"/>
      <c r="V604" s="92"/>
      <c r="W604" s="92"/>
      <c r="X604" s="92"/>
      <c r="Y604" s="92"/>
      <c r="Z604" s="92"/>
      <c r="AA604" s="92"/>
      <c r="AB604" s="92"/>
      <c r="AC604" s="92"/>
      <c r="AD604" s="92"/>
      <c r="AE604" s="92"/>
      <c r="AF604" s="92"/>
      <c r="AG604" s="92"/>
      <c r="AH604" s="92"/>
      <c r="AI604" s="92"/>
      <c r="AJ604" s="92"/>
      <c r="AK604" s="92"/>
      <c r="AL604" s="92"/>
      <c r="AM604" s="92"/>
      <c r="AN604" s="92"/>
      <c r="AO604" s="92"/>
      <c r="AP604" s="92"/>
      <c r="AQ604" s="92"/>
      <c r="AR604" s="92"/>
      <c r="AS604" s="92"/>
      <c r="AT604" s="92"/>
      <c r="AU604" s="92"/>
      <c r="AV604" s="92"/>
      <c r="AW604" s="92"/>
      <c r="AX604" s="92"/>
      <c r="AY604" s="92"/>
      <c r="AZ604" s="92"/>
      <c r="BA604" s="92"/>
      <c r="BB604" s="92"/>
      <c r="BC604" s="92"/>
      <c r="BD604" s="92"/>
      <c r="BE604" s="92"/>
      <c r="BF604" s="92"/>
      <c r="BG604" s="92"/>
      <c r="BH604" s="92"/>
      <c r="BI604" s="92"/>
      <c r="BJ604" s="92"/>
      <c r="BK604" s="92"/>
      <c r="BL604" s="92"/>
      <c r="BM604" s="92"/>
      <c r="BN604" s="92"/>
      <c r="BO604" s="92"/>
      <c r="BP604" s="92"/>
      <c r="BQ604" s="92"/>
      <c r="BR604" s="92"/>
      <c r="BS604" s="92"/>
      <c r="BT604" s="92"/>
      <c r="BU604" s="92"/>
      <c r="BV604" s="92"/>
      <c r="BW604" s="92"/>
      <c r="BX604" s="92"/>
      <c r="BY604" s="92"/>
      <c r="BZ604" s="92"/>
      <c r="CA604" s="92"/>
      <c r="CB604" s="92"/>
      <c r="CC604" s="92"/>
      <c r="CD604" s="92"/>
      <c r="CE604" s="92"/>
      <c r="CF604" s="92"/>
      <c r="CG604" s="92"/>
      <c r="CH604" s="92"/>
      <c r="CI604" s="92"/>
      <c r="CJ604" s="92"/>
      <c r="CK604" s="92"/>
      <c r="CL604" s="92"/>
    </row>
    <row r="605" spans="1:90">
      <c r="A605" s="92"/>
      <c r="B605" s="188"/>
      <c r="C605" s="319"/>
      <c r="D605" s="92"/>
      <c r="E605" s="92"/>
      <c r="F605" s="92"/>
      <c r="G605" s="92"/>
      <c r="H605" s="92"/>
      <c r="I605" s="92"/>
      <c r="J605" s="92"/>
      <c r="K605" s="92"/>
      <c r="L605" s="92"/>
      <c r="M605" s="92"/>
      <c r="N605" s="92"/>
      <c r="O605" s="92"/>
      <c r="P605" s="92"/>
      <c r="Q605" s="92"/>
      <c r="R605" s="92"/>
      <c r="S605" s="92"/>
      <c r="T605" s="92"/>
      <c r="U605" s="92"/>
      <c r="V605" s="92"/>
      <c r="W605" s="92"/>
      <c r="X605" s="92"/>
      <c r="Y605" s="92"/>
      <c r="Z605" s="92"/>
      <c r="AA605" s="92"/>
      <c r="AB605" s="92"/>
      <c r="AC605" s="92"/>
      <c r="AD605" s="92"/>
      <c r="AE605" s="92"/>
      <c r="AF605" s="92"/>
      <c r="AG605" s="92"/>
      <c r="AH605" s="92"/>
      <c r="AI605" s="92"/>
      <c r="AJ605" s="92"/>
      <c r="AK605" s="92"/>
      <c r="AL605" s="92"/>
      <c r="AM605" s="92"/>
      <c r="AN605" s="92"/>
      <c r="AO605" s="92"/>
      <c r="AP605" s="92"/>
      <c r="AQ605" s="92"/>
      <c r="AR605" s="92"/>
      <c r="AS605" s="92"/>
      <c r="AT605" s="92"/>
      <c r="AU605" s="92"/>
      <c r="AV605" s="92"/>
      <c r="AW605" s="92"/>
      <c r="AX605" s="92"/>
      <c r="AY605" s="92"/>
      <c r="AZ605" s="92"/>
      <c r="BA605" s="92"/>
      <c r="BB605" s="92"/>
      <c r="BC605" s="92"/>
      <c r="BD605" s="92"/>
      <c r="BE605" s="92"/>
      <c r="BF605" s="92"/>
      <c r="BG605" s="92"/>
      <c r="BH605" s="92"/>
      <c r="BI605" s="92"/>
      <c r="BJ605" s="92"/>
      <c r="BK605" s="92"/>
      <c r="BL605" s="92"/>
      <c r="BM605" s="92"/>
      <c r="BN605" s="92"/>
      <c r="BO605" s="92"/>
      <c r="BP605" s="92"/>
      <c r="BQ605" s="92"/>
      <c r="BR605" s="92"/>
      <c r="BS605" s="92"/>
      <c r="BT605" s="92"/>
      <c r="BU605" s="92"/>
      <c r="BV605" s="92"/>
      <c r="BW605" s="92"/>
      <c r="BX605" s="92"/>
      <c r="BY605" s="92"/>
      <c r="BZ605" s="92"/>
      <c r="CA605" s="92"/>
      <c r="CB605" s="92"/>
      <c r="CC605" s="92"/>
      <c r="CD605" s="92"/>
      <c r="CE605" s="92"/>
      <c r="CF605" s="92"/>
      <c r="CG605" s="92"/>
      <c r="CH605" s="92"/>
      <c r="CI605" s="92"/>
      <c r="CJ605" s="92"/>
      <c r="CK605" s="92"/>
      <c r="CL605" s="92"/>
    </row>
    <row r="606" spans="1:90">
      <c r="A606" s="92"/>
      <c r="B606" s="188"/>
      <c r="C606" s="319"/>
      <c r="D606" s="92"/>
      <c r="E606" s="92"/>
      <c r="F606" s="92"/>
      <c r="G606" s="92"/>
      <c r="H606" s="92"/>
      <c r="I606" s="92"/>
      <c r="J606" s="92"/>
      <c r="K606" s="92"/>
      <c r="L606" s="92"/>
      <c r="M606" s="92"/>
      <c r="N606" s="92"/>
      <c r="O606" s="92"/>
      <c r="P606" s="92"/>
      <c r="Q606" s="92"/>
      <c r="R606" s="92"/>
      <c r="S606" s="92"/>
      <c r="T606" s="92"/>
      <c r="U606" s="92"/>
      <c r="V606" s="92"/>
      <c r="W606" s="92"/>
      <c r="X606" s="92"/>
      <c r="Y606" s="92"/>
      <c r="Z606" s="92"/>
      <c r="AA606" s="92"/>
      <c r="AB606" s="92"/>
      <c r="AC606" s="92"/>
      <c r="AD606" s="92"/>
      <c r="AE606" s="92"/>
      <c r="AF606" s="92"/>
      <c r="AG606" s="92"/>
      <c r="AH606" s="92"/>
      <c r="AI606" s="92"/>
      <c r="AJ606" s="92"/>
      <c r="AK606" s="92"/>
      <c r="AL606" s="92"/>
      <c r="AM606" s="92"/>
      <c r="AN606" s="92"/>
      <c r="AO606" s="92"/>
      <c r="AP606" s="92"/>
      <c r="AQ606" s="92"/>
      <c r="AR606" s="92"/>
      <c r="AS606" s="92"/>
      <c r="AT606" s="92"/>
      <c r="AU606" s="92"/>
      <c r="AV606" s="92"/>
      <c r="AW606" s="92"/>
      <c r="AX606" s="92"/>
      <c r="AY606" s="92"/>
      <c r="AZ606" s="92"/>
      <c r="BA606" s="92"/>
      <c r="BB606" s="92"/>
      <c r="BC606" s="92"/>
      <c r="BD606" s="92"/>
      <c r="BE606" s="92"/>
      <c r="BF606" s="92"/>
      <c r="BG606" s="92"/>
      <c r="BH606" s="92"/>
      <c r="BI606" s="92"/>
      <c r="BJ606" s="92"/>
      <c r="BK606" s="92"/>
      <c r="BL606" s="92"/>
      <c r="BM606" s="92"/>
      <c r="BN606" s="92"/>
      <c r="BO606" s="92"/>
      <c r="BP606" s="92"/>
      <c r="BQ606" s="92"/>
      <c r="BR606" s="92"/>
      <c r="BS606" s="92"/>
      <c r="BT606" s="92"/>
      <c r="BU606" s="92"/>
      <c r="BV606" s="92"/>
      <c r="BW606" s="92"/>
      <c r="BX606" s="92"/>
      <c r="BY606" s="92"/>
      <c r="BZ606" s="92"/>
      <c r="CA606" s="92"/>
      <c r="CB606" s="92"/>
      <c r="CC606" s="92"/>
      <c r="CD606" s="92"/>
      <c r="CE606" s="92"/>
      <c r="CF606" s="92"/>
      <c r="CG606" s="92"/>
      <c r="CH606" s="92"/>
      <c r="CI606" s="92"/>
      <c r="CJ606" s="92"/>
      <c r="CK606" s="92"/>
      <c r="CL606" s="92"/>
    </row>
    <row r="607" spans="1:90">
      <c r="A607" s="92"/>
      <c r="B607" s="188"/>
      <c r="C607" s="319"/>
      <c r="D607" s="92"/>
      <c r="E607" s="92"/>
      <c r="F607" s="92"/>
      <c r="G607" s="92"/>
      <c r="H607" s="92"/>
      <c r="I607" s="92"/>
      <c r="J607" s="92"/>
      <c r="K607" s="92"/>
      <c r="L607" s="92"/>
      <c r="M607" s="92"/>
      <c r="N607" s="92"/>
      <c r="O607" s="92"/>
      <c r="P607" s="92"/>
      <c r="Q607" s="92"/>
      <c r="R607" s="92"/>
      <c r="S607" s="92"/>
      <c r="T607" s="92"/>
      <c r="U607" s="92"/>
      <c r="V607" s="92"/>
      <c r="W607" s="92"/>
      <c r="X607" s="92"/>
      <c r="Y607" s="92"/>
      <c r="Z607" s="92"/>
      <c r="AA607" s="92"/>
      <c r="AB607" s="92"/>
      <c r="AC607" s="92"/>
      <c r="AD607" s="92"/>
      <c r="AE607" s="92"/>
      <c r="AF607" s="92"/>
      <c r="AG607" s="92"/>
      <c r="AH607" s="92"/>
      <c r="AI607" s="92"/>
      <c r="AJ607" s="92"/>
      <c r="AK607" s="92"/>
      <c r="AL607" s="92"/>
      <c r="AM607" s="92"/>
      <c r="AN607" s="92"/>
      <c r="AO607" s="92"/>
      <c r="AP607" s="92"/>
      <c r="AQ607" s="92"/>
      <c r="AR607" s="92"/>
      <c r="AS607" s="92"/>
      <c r="AT607" s="92"/>
      <c r="AU607" s="92"/>
      <c r="AV607" s="92"/>
      <c r="AW607" s="92"/>
      <c r="AX607" s="92"/>
      <c r="AY607" s="92"/>
      <c r="AZ607" s="92"/>
      <c r="BA607" s="92"/>
      <c r="BB607" s="92"/>
      <c r="BC607" s="92"/>
      <c r="BD607" s="92"/>
      <c r="BE607" s="92"/>
      <c r="BF607" s="92"/>
      <c r="BG607" s="92"/>
      <c r="BH607" s="92"/>
      <c r="BI607" s="92"/>
      <c r="BJ607" s="92"/>
      <c r="BK607" s="92"/>
      <c r="BL607" s="92"/>
      <c r="BM607" s="92"/>
      <c r="BN607" s="92"/>
      <c r="BO607" s="92"/>
      <c r="BP607" s="92"/>
      <c r="BQ607" s="92"/>
      <c r="BR607" s="92"/>
      <c r="BS607" s="92"/>
      <c r="BT607" s="92"/>
      <c r="BU607" s="92"/>
      <c r="BV607" s="92"/>
      <c r="BW607" s="92"/>
      <c r="BX607" s="92"/>
      <c r="BY607" s="92"/>
      <c r="BZ607" s="92"/>
      <c r="CA607" s="92"/>
      <c r="CB607" s="92"/>
      <c r="CC607" s="92"/>
      <c r="CD607" s="92"/>
      <c r="CE607" s="92"/>
      <c r="CF607" s="92"/>
      <c r="CG607" s="92"/>
      <c r="CH607" s="92"/>
      <c r="CI607" s="92"/>
      <c r="CJ607" s="92"/>
      <c r="CK607" s="92"/>
      <c r="CL607" s="92"/>
    </row>
    <row r="608" spans="1:90">
      <c r="A608" s="92"/>
      <c r="B608" s="188"/>
      <c r="C608" s="319"/>
      <c r="D608" s="92"/>
      <c r="E608" s="92"/>
      <c r="F608" s="92"/>
      <c r="G608" s="92"/>
      <c r="H608" s="92"/>
      <c r="I608" s="92"/>
      <c r="J608" s="92"/>
      <c r="K608" s="92"/>
      <c r="L608" s="92"/>
      <c r="M608" s="92"/>
      <c r="N608" s="92"/>
      <c r="O608" s="92"/>
      <c r="P608" s="92"/>
      <c r="Q608" s="92"/>
      <c r="R608" s="92"/>
      <c r="S608" s="92"/>
      <c r="T608" s="92"/>
      <c r="U608" s="92"/>
      <c r="V608" s="92"/>
      <c r="W608" s="92"/>
      <c r="X608" s="92"/>
      <c r="Y608" s="92"/>
      <c r="Z608" s="92"/>
      <c r="AA608" s="92"/>
      <c r="AB608" s="92"/>
      <c r="AC608" s="92"/>
      <c r="AD608" s="92"/>
      <c r="AE608" s="92"/>
      <c r="AF608" s="92"/>
      <c r="AG608" s="92"/>
      <c r="AH608" s="92"/>
      <c r="AI608" s="92"/>
      <c r="AJ608" s="92"/>
      <c r="AK608" s="92"/>
      <c r="AL608" s="92"/>
      <c r="AM608" s="92"/>
      <c r="AN608" s="92"/>
      <c r="AO608" s="92"/>
      <c r="AP608" s="92"/>
      <c r="AQ608" s="92"/>
      <c r="AR608" s="92"/>
      <c r="AS608" s="92"/>
      <c r="AT608" s="92"/>
      <c r="AU608" s="92"/>
      <c r="AV608" s="92"/>
      <c r="AW608" s="92"/>
      <c r="AX608" s="92"/>
      <c r="AY608" s="92"/>
      <c r="AZ608" s="92"/>
      <c r="BA608" s="92"/>
      <c r="BB608" s="92"/>
      <c r="BC608" s="92"/>
      <c r="BD608" s="92"/>
      <c r="BE608" s="92"/>
      <c r="BF608" s="92"/>
      <c r="BG608" s="92"/>
      <c r="BH608" s="92"/>
      <c r="BI608" s="92"/>
      <c r="BJ608" s="92"/>
      <c r="BK608" s="92"/>
      <c r="BL608" s="92"/>
      <c r="BM608" s="92"/>
      <c r="BN608" s="92"/>
      <c r="BO608" s="92"/>
      <c r="BP608" s="92"/>
      <c r="BQ608" s="92"/>
      <c r="BR608" s="92"/>
      <c r="BS608" s="92"/>
      <c r="BT608" s="92"/>
      <c r="BU608" s="92"/>
      <c r="BV608" s="92"/>
      <c r="BW608" s="92"/>
      <c r="BX608" s="92"/>
      <c r="BY608" s="92"/>
      <c r="BZ608" s="92"/>
      <c r="CA608" s="92"/>
      <c r="CB608" s="92"/>
      <c r="CC608" s="92"/>
      <c r="CD608" s="92"/>
      <c r="CE608" s="92"/>
      <c r="CF608" s="92"/>
      <c r="CG608" s="92"/>
      <c r="CH608" s="92"/>
      <c r="CI608" s="92"/>
      <c r="CJ608" s="92"/>
      <c r="CK608" s="92"/>
      <c r="CL608" s="92"/>
    </row>
    <row r="609" spans="1:90">
      <c r="A609" s="92"/>
      <c r="B609" s="188"/>
      <c r="C609" s="319"/>
      <c r="D609" s="92"/>
      <c r="E609" s="92"/>
      <c r="F609" s="92"/>
      <c r="G609" s="92"/>
      <c r="H609" s="92"/>
      <c r="I609" s="92"/>
      <c r="J609" s="92"/>
      <c r="K609" s="92"/>
      <c r="L609" s="92"/>
      <c r="M609" s="92"/>
      <c r="N609" s="92"/>
      <c r="O609" s="92"/>
      <c r="P609" s="92"/>
      <c r="Q609" s="92"/>
      <c r="R609" s="92"/>
      <c r="S609" s="92"/>
      <c r="T609" s="92"/>
      <c r="U609" s="92"/>
      <c r="V609" s="92"/>
      <c r="W609" s="92"/>
      <c r="X609" s="92"/>
      <c r="Y609" s="92"/>
      <c r="Z609" s="92"/>
      <c r="AA609" s="92"/>
      <c r="AB609" s="92"/>
      <c r="AC609" s="92"/>
      <c r="AD609" s="92"/>
      <c r="AE609" s="92"/>
      <c r="AF609" s="92"/>
      <c r="AG609" s="92"/>
      <c r="AH609" s="92"/>
      <c r="AI609" s="92"/>
      <c r="AJ609" s="92"/>
      <c r="AK609" s="92"/>
      <c r="AL609" s="92"/>
      <c r="AM609" s="92"/>
      <c r="AN609" s="92"/>
      <c r="AO609" s="92"/>
      <c r="AP609" s="92"/>
      <c r="AQ609" s="92"/>
      <c r="AR609" s="92"/>
      <c r="AS609" s="92"/>
      <c r="AT609" s="92"/>
      <c r="AU609" s="92"/>
      <c r="AV609" s="92"/>
      <c r="AW609" s="92"/>
      <c r="AX609" s="92"/>
      <c r="AY609" s="92"/>
      <c r="AZ609" s="92"/>
      <c r="BA609" s="92"/>
      <c r="BB609" s="92"/>
      <c r="BC609" s="92"/>
      <c r="BD609" s="92"/>
      <c r="BE609" s="92"/>
      <c r="BF609" s="92"/>
      <c r="BG609" s="92"/>
      <c r="BH609" s="92"/>
      <c r="BI609" s="92"/>
      <c r="BJ609" s="92"/>
      <c r="BK609" s="92"/>
      <c r="BL609" s="92"/>
      <c r="BM609" s="92"/>
      <c r="BN609" s="92"/>
      <c r="BO609" s="92"/>
      <c r="BP609" s="92"/>
      <c r="BQ609" s="92"/>
      <c r="BR609" s="92"/>
      <c r="BS609" s="92"/>
      <c r="BT609" s="92"/>
      <c r="BU609" s="92"/>
      <c r="BV609" s="92"/>
      <c r="BW609" s="92"/>
      <c r="BX609" s="92"/>
      <c r="BY609" s="92"/>
      <c r="BZ609" s="92"/>
      <c r="CA609" s="92"/>
      <c r="CB609" s="92"/>
      <c r="CC609" s="92"/>
      <c r="CD609" s="92"/>
      <c r="CE609" s="92"/>
      <c r="CF609" s="92"/>
      <c r="CG609" s="92"/>
      <c r="CH609" s="92"/>
      <c r="CI609" s="92"/>
      <c r="CJ609" s="92"/>
      <c r="CK609" s="92"/>
      <c r="CL609" s="92"/>
    </row>
    <row r="610" spans="1:90">
      <c r="A610" s="92"/>
      <c r="B610" s="188"/>
      <c r="C610" s="319"/>
      <c r="D610" s="92"/>
      <c r="E610" s="92"/>
      <c r="F610" s="92"/>
      <c r="G610" s="92"/>
      <c r="H610" s="92"/>
      <c r="I610" s="92"/>
      <c r="J610" s="92"/>
      <c r="K610" s="92"/>
      <c r="L610" s="92"/>
      <c r="M610" s="92"/>
      <c r="N610" s="92"/>
      <c r="O610" s="92"/>
      <c r="P610" s="92"/>
      <c r="Q610" s="92"/>
      <c r="R610" s="92"/>
      <c r="S610" s="92"/>
      <c r="T610" s="92"/>
      <c r="U610" s="92"/>
      <c r="V610" s="92"/>
      <c r="W610" s="92"/>
      <c r="X610" s="92"/>
      <c r="Y610" s="92"/>
      <c r="Z610" s="92"/>
      <c r="AA610" s="92"/>
      <c r="AB610" s="92"/>
      <c r="AC610" s="92"/>
      <c r="AD610" s="92"/>
      <c r="AE610" s="92"/>
      <c r="AF610" s="92"/>
      <c r="AG610" s="92"/>
      <c r="AH610" s="92"/>
      <c r="AI610" s="92"/>
      <c r="AJ610" s="92"/>
      <c r="AK610" s="92"/>
      <c r="AL610" s="92"/>
      <c r="AM610" s="92"/>
      <c r="AN610" s="92"/>
      <c r="AO610" s="92"/>
      <c r="AP610" s="92"/>
      <c r="AQ610" s="92"/>
      <c r="AR610" s="92"/>
      <c r="AS610" s="92"/>
      <c r="AT610" s="92"/>
      <c r="AU610" s="92"/>
      <c r="AV610" s="92"/>
      <c r="AW610" s="92"/>
      <c r="AX610" s="92"/>
      <c r="AY610" s="92"/>
      <c r="AZ610" s="92"/>
      <c r="BA610" s="92"/>
      <c r="BB610" s="92"/>
      <c r="BC610" s="92"/>
      <c r="BD610" s="92"/>
      <c r="BE610" s="92"/>
      <c r="BF610" s="92"/>
      <c r="BG610" s="92"/>
      <c r="BH610" s="92"/>
      <c r="BI610" s="92"/>
      <c r="BJ610" s="92"/>
      <c r="BK610" s="92"/>
      <c r="BL610" s="92"/>
      <c r="BM610" s="92"/>
      <c r="BN610" s="92"/>
      <c r="BO610" s="92"/>
      <c r="BP610" s="92"/>
      <c r="BQ610" s="92"/>
      <c r="BR610" s="92"/>
      <c r="BS610" s="92"/>
      <c r="BT610" s="92"/>
      <c r="BU610" s="92"/>
      <c r="BV610" s="92"/>
      <c r="BW610" s="92"/>
      <c r="BX610" s="92"/>
      <c r="BY610" s="92"/>
      <c r="BZ610" s="92"/>
      <c r="CA610" s="92"/>
      <c r="CB610" s="92"/>
      <c r="CC610" s="92"/>
      <c r="CD610" s="92"/>
      <c r="CE610" s="92"/>
      <c r="CF610" s="92"/>
      <c r="CG610" s="92"/>
      <c r="CH610" s="92"/>
      <c r="CI610" s="92"/>
      <c r="CJ610" s="92"/>
      <c r="CK610" s="92"/>
      <c r="CL610" s="92"/>
    </row>
    <row r="611" spans="1:90">
      <c r="A611" s="92"/>
      <c r="B611" s="188"/>
      <c r="C611" s="319"/>
      <c r="D611" s="92"/>
      <c r="E611" s="92"/>
      <c r="F611" s="92"/>
      <c r="G611" s="92"/>
      <c r="H611" s="92"/>
      <c r="I611" s="92"/>
      <c r="J611" s="92"/>
      <c r="K611" s="92"/>
      <c r="L611" s="92"/>
      <c r="M611" s="92"/>
      <c r="N611" s="92"/>
      <c r="O611" s="92"/>
      <c r="P611" s="92"/>
      <c r="Q611" s="92"/>
      <c r="R611" s="92"/>
      <c r="S611" s="92"/>
      <c r="T611" s="92"/>
      <c r="U611" s="92"/>
      <c r="V611" s="92"/>
      <c r="W611" s="92"/>
      <c r="X611" s="92"/>
      <c r="Y611" s="92"/>
      <c r="Z611" s="92"/>
      <c r="AA611" s="92"/>
      <c r="AB611" s="92"/>
      <c r="AC611" s="92"/>
      <c r="AD611" s="92"/>
      <c r="AE611" s="92"/>
      <c r="AF611" s="92"/>
      <c r="AG611" s="92"/>
      <c r="AH611" s="92"/>
      <c r="AI611" s="92"/>
      <c r="AJ611" s="92"/>
      <c r="AK611" s="92"/>
      <c r="AL611" s="92"/>
      <c r="AM611" s="92"/>
      <c r="AN611" s="92"/>
      <c r="AO611" s="92"/>
      <c r="AP611" s="92"/>
      <c r="AQ611" s="92"/>
      <c r="AR611" s="92"/>
      <c r="AS611" s="92"/>
      <c r="AT611" s="92"/>
      <c r="AU611" s="92"/>
      <c r="AV611" s="92"/>
      <c r="AW611" s="92"/>
      <c r="AX611" s="92"/>
      <c r="AY611" s="92"/>
      <c r="AZ611" s="92"/>
      <c r="BA611" s="92"/>
      <c r="BB611" s="92"/>
      <c r="BC611" s="92"/>
      <c r="BD611" s="92"/>
      <c r="BE611" s="92"/>
      <c r="BF611" s="92"/>
      <c r="BG611" s="92"/>
      <c r="BH611" s="92"/>
      <c r="BI611" s="92"/>
      <c r="BJ611" s="92"/>
      <c r="BK611" s="92"/>
      <c r="BL611" s="92"/>
      <c r="BM611" s="92"/>
      <c r="BN611" s="92"/>
      <c r="BO611" s="92"/>
      <c r="BP611" s="92"/>
      <c r="BQ611" s="92"/>
      <c r="BR611" s="92"/>
      <c r="BS611" s="92"/>
      <c r="BT611" s="92"/>
      <c r="BU611" s="92"/>
      <c r="BV611" s="92"/>
      <c r="BW611" s="92"/>
      <c r="BX611" s="92"/>
      <c r="BY611" s="92"/>
      <c r="BZ611" s="92"/>
      <c r="CA611" s="92"/>
      <c r="CB611" s="92"/>
      <c r="CC611" s="92"/>
      <c r="CD611" s="92"/>
      <c r="CE611" s="92"/>
      <c r="CF611" s="92"/>
      <c r="CG611" s="92"/>
      <c r="CH611" s="92"/>
      <c r="CI611" s="92"/>
      <c r="CJ611" s="92"/>
      <c r="CK611" s="92"/>
      <c r="CL611" s="92"/>
    </row>
    <row r="612" spans="1:90">
      <c r="A612" s="92"/>
      <c r="B612" s="188"/>
      <c r="C612" s="319"/>
      <c r="D612" s="92"/>
      <c r="E612" s="92"/>
      <c r="F612" s="92"/>
      <c r="G612" s="92"/>
      <c r="H612" s="92"/>
      <c r="I612" s="92"/>
      <c r="J612" s="92"/>
      <c r="K612" s="92"/>
      <c r="L612" s="92"/>
      <c r="M612" s="92"/>
      <c r="N612" s="92"/>
      <c r="O612" s="92"/>
      <c r="P612" s="92"/>
      <c r="Q612" s="92"/>
      <c r="R612" s="92"/>
      <c r="S612" s="92"/>
      <c r="T612" s="92"/>
      <c r="U612" s="92"/>
      <c r="V612" s="92"/>
      <c r="W612" s="92"/>
      <c r="X612" s="92"/>
      <c r="Y612" s="92"/>
      <c r="Z612" s="92"/>
      <c r="AA612" s="92"/>
      <c r="AB612" s="92"/>
      <c r="AC612" s="92"/>
      <c r="AD612" s="92"/>
      <c r="AE612" s="92"/>
      <c r="AF612" s="92"/>
      <c r="AG612" s="92"/>
      <c r="AH612" s="92"/>
      <c r="AI612" s="92"/>
      <c r="AJ612" s="92"/>
      <c r="AK612" s="92"/>
      <c r="AL612" s="92"/>
      <c r="AM612" s="92"/>
      <c r="AN612" s="92"/>
      <c r="AO612" s="92"/>
      <c r="AP612" s="92"/>
      <c r="AQ612" s="92"/>
      <c r="AR612" s="92"/>
      <c r="AS612" s="92"/>
      <c r="AT612" s="92"/>
      <c r="AU612" s="92"/>
      <c r="AV612" s="92"/>
      <c r="AW612" s="92"/>
      <c r="AX612" s="92"/>
      <c r="AY612" s="92"/>
      <c r="AZ612" s="92"/>
      <c r="BA612" s="92"/>
      <c r="BB612" s="92"/>
      <c r="BC612" s="92"/>
      <c r="BD612" s="92"/>
      <c r="BE612" s="92"/>
      <c r="BF612" s="92"/>
      <c r="BG612" s="92"/>
      <c r="BH612" s="92"/>
      <c r="BI612" s="92"/>
      <c r="BJ612" s="92"/>
      <c r="BK612" s="92"/>
      <c r="BL612" s="92"/>
      <c r="BM612" s="92"/>
      <c r="BN612" s="92"/>
      <c r="BO612" s="92"/>
      <c r="BP612" s="92"/>
      <c r="BQ612" s="92"/>
      <c r="BR612" s="92"/>
      <c r="BS612" s="92"/>
      <c r="BT612" s="92"/>
      <c r="BU612" s="92"/>
      <c r="BV612" s="92"/>
      <c r="BW612" s="92"/>
      <c r="BX612" s="92"/>
      <c r="BY612" s="92"/>
      <c r="BZ612" s="92"/>
      <c r="CA612" s="92"/>
      <c r="CB612" s="92"/>
      <c r="CC612" s="92"/>
      <c r="CD612" s="92"/>
      <c r="CE612" s="92"/>
      <c r="CF612" s="92"/>
      <c r="CG612" s="92"/>
      <c r="CH612" s="92"/>
      <c r="CI612" s="92"/>
      <c r="CJ612" s="92"/>
      <c r="CK612" s="92"/>
      <c r="CL612" s="92"/>
    </row>
    <row r="613" spans="1:90">
      <c r="A613" s="92"/>
      <c r="B613" s="188"/>
      <c r="C613" s="319"/>
      <c r="D613" s="92"/>
      <c r="E613" s="92"/>
      <c r="F613" s="92"/>
      <c r="G613" s="92"/>
      <c r="H613" s="92"/>
      <c r="I613" s="92"/>
      <c r="J613" s="92"/>
      <c r="K613" s="92"/>
      <c r="L613" s="92"/>
      <c r="M613" s="92"/>
      <c r="N613" s="92"/>
      <c r="O613" s="92"/>
      <c r="P613" s="92"/>
      <c r="Q613" s="92"/>
      <c r="R613" s="92"/>
      <c r="S613" s="92"/>
      <c r="T613" s="92"/>
      <c r="U613" s="92"/>
      <c r="V613" s="92"/>
      <c r="W613" s="92"/>
      <c r="X613" s="92"/>
      <c r="Y613" s="92"/>
      <c r="Z613" s="92"/>
      <c r="AA613" s="92"/>
      <c r="AB613" s="92"/>
      <c r="AC613" s="92"/>
      <c r="AD613" s="92"/>
      <c r="AE613" s="92"/>
      <c r="AF613" s="92"/>
      <c r="AG613" s="92"/>
      <c r="AH613" s="92"/>
      <c r="AI613" s="92"/>
      <c r="AJ613" s="92"/>
      <c r="AK613" s="92"/>
      <c r="AL613" s="92"/>
      <c r="AM613" s="92"/>
      <c r="AN613" s="92"/>
      <c r="AO613" s="92"/>
      <c r="AP613" s="92"/>
      <c r="AQ613" s="92"/>
      <c r="AR613" s="92"/>
      <c r="AS613" s="92"/>
      <c r="AT613" s="92"/>
      <c r="AU613" s="92"/>
      <c r="AV613" s="92"/>
      <c r="AW613" s="92"/>
      <c r="AX613" s="92"/>
      <c r="AY613" s="92"/>
      <c r="AZ613" s="92"/>
      <c r="BA613" s="92"/>
      <c r="BB613" s="92"/>
      <c r="BC613" s="92"/>
      <c r="BD613" s="92"/>
      <c r="BE613" s="92"/>
      <c r="BF613" s="92"/>
      <c r="BG613" s="92"/>
      <c r="BH613" s="92"/>
      <c r="BI613" s="92"/>
      <c r="BJ613" s="92"/>
      <c r="BK613" s="92"/>
      <c r="BL613" s="92"/>
      <c r="BM613" s="92"/>
      <c r="BN613" s="92"/>
      <c r="BO613" s="92"/>
      <c r="BP613" s="92"/>
      <c r="BQ613" s="92"/>
      <c r="BR613" s="92"/>
      <c r="BS613" s="92"/>
      <c r="BT613" s="92"/>
      <c r="BU613" s="92"/>
      <c r="BV613" s="92"/>
      <c r="BW613" s="92"/>
      <c r="BX613" s="92"/>
      <c r="BY613" s="92"/>
      <c r="BZ613" s="92"/>
      <c r="CA613" s="92"/>
      <c r="CB613" s="92"/>
      <c r="CC613" s="92"/>
      <c r="CD613" s="92"/>
      <c r="CE613" s="92"/>
      <c r="CF613" s="92"/>
      <c r="CG613" s="92"/>
      <c r="CH613" s="92"/>
      <c r="CI613" s="92"/>
      <c r="CJ613" s="92"/>
      <c r="CK613" s="92"/>
      <c r="CL613" s="92"/>
    </row>
    <row r="614" spans="1:90">
      <c r="A614" s="92"/>
      <c r="B614" s="188"/>
      <c r="C614" s="319"/>
      <c r="D614" s="92"/>
      <c r="E614" s="92"/>
      <c r="F614" s="92"/>
      <c r="G614" s="92"/>
      <c r="H614" s="92"/>
      <c r="I614" s="92"/>
      <c r="J614" s="92"/>
      <c r="K614" s="92"/>
      <c r="L614" s="92"/>
      <c r="M614" s="92"/>
      <c r="N614" s="92"/>
      <c r="O614" s="92"/>
      <c r="P614" s="92"/>
      <c r="Q614" s="92"/>
      <c r="R614" s="92"/>
      <c r="S614" s="92"/>
      <c r="T614" s="92"/>
      <c r="U614" s="92"/>
      <c r="V614" s="92"/>
      <c r="W614" s="92"/>
      <c r="X614" s="92"/>
      <c r="Y614" s="92"/>
      <c r="Z614" s="92"/>
      <c r="AA614" s="92"/>
      <c r="AB614" s="92"/>
      <c r="AC614" s="92"/>
      <c r="AD614" s="92"/>
      <c r="AE614" s="92"/>
      <c r="AF614" s="92"/>
      <c r="AG614" s="92"/>
      <c r="AH614" s="92"/>
      <c r="AI614" s="92"/>
      <c r="AJ614" s="92"/>
      <c r="AK614" s="92"/>
      <c r="AL614" s="92"/>
      <c r="AM614" s="92"/>
      <c r="AN614" s="92"/>
      <c r="AO614" s="92"/>
      <c r="AP614" s="92"/>
      <c r="AQ614" s="92"/>
      <c r="AR614" s="92"/>
      <c r="AS614" s="92"/>
      <c r="AT614" s="92"/>
      <c r="AU614" s="92"/>
      <c r="AV614" s="92"/>
      <c r="AW614" s="92"/>
      <c r="AX614" s="92"/>
      <c r="AY614" s="92"/>
      <c r="AZ614" s="92"/>
      <c r="BA614" s="92"/>
      <c r="BB614" s="92"/>
      <c r="BC614" s="92"/>
      <c r="BD614" s="92"/>
      <c r="BE614" s="92"/>
      <c r="BF614" s="92"/>
      <c r="BG614" s="92"/>
      <c r="BH614" s="92"/>
      <c r="BI614" s="92"/>
      <c r="BJ614" s="92"/>
      <c r="BK614" s="92"/>
      <c r="BL614" s="92"/>
      <c r="BM614" s="92"/>
      <c r="BN614" s="92"/>
      <c r="BO614" s="92"/>
      <c r="BP614" s="92"/>
      <c r="BQ614" s="92"/>
      <c r="BR614" s="92"/>
      <c r="BS614" s="92"/>
      <c r="BT614" s="92"/>
      <c r="BU614" s="92"/>
      <c r="BV614" s="92"/>
      <c r="BW614" s="92"/>
      <c r="BX614" s="92"/>
      <c r="BY614" s="92"/>
      <c r="BZ614" s="92"/>
      <c r="CA614" s="92"/>
      <c r="CB614" s="92"/>
      <c r="CC614" s="92"/>
      <c r="CD614" s="92"/>
      <c r="CE614" s="92"/>
      <c r="CF614" s="92"/>
      <c r="CG614" s="92"/>
      <c r="CH614" s="92"/>
      <c r="CI614" s="92"/>
      <c r="CJ614" s="92"/>
      <c r="CK614" s="92"/>
      <c r="CL614" s="92"/>
    </row>
    <row r="615" spans="1:90">
      <c r="A615" s="92"/>
      <c r="B615" s="188"/>
      <c r="C615" s="319"/>
      <c r="D615" s="92"/>
      <c r="E615" s="92"/>
      <c r="F615" s="92"/>
      <c r="G615" s="92"/>
      <c r="H615" s="92"/>
      <c r="I615" s="92"/>
      <c r="J615" s="92"/>
      <c r="K615" s="92"/>
      <c r="L615" s="92"/>
      <c r="M615" s="92"/>
      <c r="N615" s="92"/>
      <c r="O615" s="92"/>
      <c r="P615" s="92"/>
      <c r="Q615" s="92"/>
      <c r="R615" s="92"/>
      <c r="S615" s="92"/>
      <c r="T615" s="92"/>
      <c r="U615" s="92"/>
      <c r="V615" s="92"/>
      <c r="W615" s="92"/>
      <c r="X615" s="92"/>
      <c r="Y615" s="92"/>
      <c r="Z615" s="92"/>
      <c r="AA615" s="92"/>
      <c r="AB615" s="92"/>
      <c r="AC615" s="92"/>
      <c r="AD615" s="92"/>
      <c r="AE615" s="92"/>
      <c r="AF615" s="92"/>
      <c r="AG615" s="92"/>
      <c r="AH615" s="92"/>
      <c r="AI615" s="92"/>
      <c r="AJ615" s="92"/>
      <c r="AK615" s="92"/>
      <c r="AL615" s="92"/>
      <c r="AM615" s="92"/>
      <c r="AN615" s="92"/>
      <c r="AO615" s="92"/>
      <c r="AP615" s="92"/>
      <c r="AQ615" s="92"/>
      <c r="AR615" s="92"/>
      <c r="AS615" s="92"/>
      <c r="AT615" s="92"/>
      <c r="AU615" s="92"/>
      <c r="AV615" s="92"/>
      <c r="AW615" s="92"/>
      <c r="AX615" s="92"/>
      <c r="AY615" s="92"/>
      <c r="AZ615" s="92"/>
      <c r="BA615" s="92"/>
      <c r="BB615" s="92"/>
      <c r="BC615" s="92"/>
      <c r="BD615" s="92"/>
      <c r="BE615" s="92"/>
      <c r="BF615" s="92"/>
      <c r="BG615" s="92"/>
      <c r="BH615" s="92"/>
      <c r="BI615" s="92"/>
      <c r="BJ615" s="92"/>
      <c r="BK615" s="92"/>
      <c r="BL615" s="92"/>
      <c r="BM615" s="92"/>
      <c r="BN615" s="92"/>
      <c r="BO615" s="92"/>
      <c r="BP615" s="92"/>
      <c r="BQ615" s="92"/>
      <c r="BR615" s="92"/>
      <c r="BS615" s="92"/>
      <c r="BT615" s="92"/>
      <c r="BU615" s="92"/>
      <c r="BV615" s="92"/>
      <c r="BW615" s="92"/>
      <c r="BX615" s="92"/>
      <c r="BY615" s="92"/>
      <c r="BZ615" s="92"/>
      <c r="CA615" s="92"/>
      <c r="CB615" s="92"/>
      <c r="CC615" s="92"/>
      <c r="CD615" s="92"/>
      <c r="CE615" s="92"/>
      <c r="CF615" s="92"/>
      <c r="CG615" s="92"/>
      <c r="CH615" s="92"/>
      <c r="CI615" s="92"/>
      <c r="CJ615" s="92"/>
      <c r="CK615" s="92"/>
      <c r="CL615" s="92"/>
    </row>
    <row r="616" spans="1:90">
      <c r="A616" s="92"/>
      <c r="B616" s="188"/>
      <c r="C616" s="319"/>
      <c r="D616" s="92"/>
      <c r="E616" s="92"/>
      <c r="F616" s="92"/>
      <c r="G616" s="92"/>
      <c r="H616" s="92"/>
      <c r="I616" s="92"/>
      <c r="J616" s="92"/>
      <c r="K616" s="92"/>
      <c r="L616" s="92"/>
      <c r="M616" s="92"/>
      <c r="N616" s="92"/>
      <c r="O616" s="92"/>
      <c r="P616" s="92"/>
      <c r="Q616" s="92"/>
      <c r="R616" s="92"/>
      <c r="S616" s="92"/>
      <c r="T616" s="92"/>
      <c r="U616" s="92"/>
      <c r="V616" s="92"/>
      <c r="W616" s="92"/>
      <c r="X616" s="92"/>
      <c r="Y616" s="92"/>
      <c r="Z616" s="92"/>
      <c r="AA616" s="92"/>
      <c r="AB616" s="92"/>
      <c r="AC616" s="92"/>
      <c r="AD616" s="92"/>
      <c r="AE616" s="92"/>
      <c r="AF616" s="92"/>
      <c r="AG616" s="92"/>
      <c r="AH616" s="92"/>
      <c r="AI616" s="92"/>
      <c r="AJ616" s="92"/>
      <c r="AK616" s="92"/>
      <c r="AL616" s="92"/>
      <c r="AM616" s="92"/>
      <c r="AN616" s="92"/>
      <c r="AO616" s="92"/>
      <c r="AP616" s="92"/>
      <c r="AQ616" s="92"/>
      <c r="AR616" s="92"/>
      <c r="AS616" s="92"/>
      <c r="AT616" s="92"/>
      <c r="AU616" s="92"/>
      <c r="AV616" s="92"/>
      <c r="AW616" s="92"/>
      <c r="AX616" s="92"/>
      <c r="AY616" s="92"/>
      <c r="AZ616" s="92"/>
      <c r="BA616" s="92"/>
      <c r="BB616" s="92"/>
      <c r="BC616" s="92"/>
      <c r="BD616" s="92"/>
      <c r="BE616" s="92"/>
      <c r="BF616" s="92"/>
      <c r="BG616" s="92"/>
      <c r="BH616" s="92"/>
      <c r="BI616" s="92"/>
      <c r="BJ616" s="92"/>
      <c r="BK616" s="92"/>
      <c r="BL616" s="92"/>
      <c r="BM616" s="92"/>
      <c r="BN616" s="92"/>
      <c r="BO616" s="92"/>
      <c r="BP616" s="92"/>
      <c r="BQ616" s="92"/>
      <c r="BR616" s="92"/>
      <c r="BS616" s="92"/>
      <c r="BT616" s="92"/>
      <c r="BU616" s="92"/>
      <c r="BV616" s="92"/>
      <c r="BW616" s="92"/>
      <c r="BX616" s="92"/>
      <c r="BY616" s="92"/>
      <c r="BZ616" s="92"/>
      <c r="CA616" s="92"/>
      <c r="CB616" s="92"/>
      <c r="CC616" s="92"/>
      <c r="CD616" s="92"/>
      <c r="CE616" s="92"/>
      <c r="CF616" s="92"/>
      <c r="CG616" s="92"/>
      <c r="CH616" s="92"/>
      <c r="CI616" s="92"/>
      <c r="CJ616" s="92"/>
      <c r="CK616" s="92"/>
      <c r="CL616" s="92"/>
    </row>
    <row r="617" spans="1:90">
      <c r="A617" s="92"/>
      <c r="B617" s="188"/>
      <c r="C617" s="319"/>
      <c r="D617" s="92"/>
      <c r="E617" s="92"/>
      <c r="F617" s="92"/>
      <c r="G617" s="92"/>
      <c r="H617" s="92"/>
      <c r="I617" s="92"/>
      <c r="J617" s="92"/>
      <c r="K617" s="92"/>
      <c r="L617" s="92"/>
      <c r="M617" s="92"/>
      <c r="N617" s="92"/>
      <c r="O617" s="92"/>
      <c r="P617" s="92"/>
      <c r="Q617" s="92"/>
      <c r="R617" s="92"/>
      <c r="S617" s="92"/>
      <c r="T617" s="92"/>
      <c r="U617" s="92"/>
      <c r="V617" s="92"/>
      <c r="W617" s="92"/>
      <c r="X617" s="92"/>
      <c r="Y617" s="92"/>
      <c r="Z617" s="92"/>
      <c r="AA617" s="92"/>
      <c r="AB617" s="92"/>
      <c r="AC617" s="92"/>
      <c r="AD617" s="92"/>
      <c r="AE617" s="92"/>
      <c r="AF617" s="92"/>
      <c r="AG617" s="92"/>
      <c r="AH617" s="92"/>
      <c r="AI617" s="92"/>
      <c r="AJ617" s="92"/>
      <c r="AK617" s="92"/>
      <c r="AL617" s="92"/>
      <c r="AM617" s="92"/>
      <c r="AN617" s="92"/>
      <c r="AO617" s="92"/>
      <c r="AP617" s="92"/>
      <c r="AQ617" s="92"/>
      <c r="AR617" s="92"/>
      <c r="AS617" s="92"/>
      <c r="AT617" s="92"/>
      <c r="AU617" s="92"/>
      <c r="AV617" s="92"/>
      <c r="AW617" s="92"/>
      <c r="AX617" s="92"/>
      <c r="AY617" s="92"/>
      <c r="AZ617" s="92"/>
      <c r="BA617" s="92"/>
      <c r="BB617" s="92"/>
      <c r="BC617" s="92"/>
      <c r="BD617" s="92"/>
      <c r="BE617" s="92"/>
      <c r="BF617" s="92"/>
      <c r="BG617" s="92"/>
      <c r="BH617" s="92"/>
      <c r="BI617" s="92"/>
      <c r="BJ617" s="92"/>
      <c r="BK617" s="92"/>
      <c r="BL617" s="92"/>
      <c r="BM617" s="92"/>
      <c r="BN617" s="92"/>
      <c r="BO617" s="92"/>
      <c r="BP617" s="92"/>
      <c r="BQ617" s="92"/>
      <c r="BR617" s="92"/>
      <c r="BS617" s="92"/>
      <c r="BT617" s="92"/>
      <c r="BU617" s="92"/>
      <c r="BV617" s="92"/>
      <c r="BW617" s="92"/>
      <c r="BX617" s="92"/>
      <c r="BY617" s="92"/>
      <c r="BZ617" s="92"/>
      <c r="CA617" s="92"/>
      <c r="CB617" s="92"/>
      <c r="CC617" s="92"/>
      <c r="CD617" s="92"/>
      <c r="CE617" s="92"/>
      <c r="CF617" s="92"/>
      <c r="CG617" s="92"/>
      <c r="CH617" s="92"/>
      <c r="CI617" s="92"/>
      <c r="CJ617" s="92"/>
      <c r="CK617" s="92"/>
      <c r="CL617" s="92"/>
    </row>
    <row r="618" spans="1:90">
      <c r="A618" s="92"/>
      <c r="B618" s="188"/>
      <c r="C618" s="319"/>
      <c r="D618" s="92"/>
      <c r="E618" s="92"/>
      <c r="F618" s="92"/>
      <c r="G618" s="92"/>
      <c r="H618" s="92"/>
      <c r="I618" s="92"/>
      <c r="J618" s="92"/>
      <c r="K618" s="92"/>
      <c r="L618" s="92"/>
      <c r="M618" s="92"/>
      <c r="N618" s="92"/>
      <c r="O618" s="92"/>
      <c r="P618" s="92"/>
      <c r="Q618" s="92"/>
      <c r="R618" s="92"/>
      <c r="S618" s="92"/>
      <c r="T618" s="92"/>
      <c r="U618" s="92"/>
      <c r="V618" s="92"/>
      <c r="W618" s="92"/>
      <c r="X618" s="92"/>
      <c r="Y618" s="92"/>
      <c r="Z618" s="92"/>
      <c r="AA618" s="92"/>
      <c r="AB618" s="92"/>
      <c r="AC618" s="92"/>
      <c r="AD618" s="92"/>
      <c r="AE618" s="92"/>
      <c r="AF618" s="92"/>
      <c r="AG618" s="92"/>
      <c r="AH618" s="92"/>
      <c r="AI618" s="92"/>
      <c r="AJ618" s="92"/>
      <c r="AK618" s="92"/>
      <c r="AL618" s="92"/>
      <c r="AM618" s="92"/>
      <c r="AN618" s="92"/>
      <c r="AO618" s="92"/>
      <c r="AP618" s="92"/>
      <c r="AQ618" s="92"/>
      <c r="AR618" s="92"/>
      <c r="AS618" s="92"/>
      <c r="AT618" s="92"/>
      <c r="AU618" s="92"/>
      <c r="AV618" s="92"/>
      <c r="AW618" s="92"/>
      <c r="AX618" s="92"/>
      <c r="AY618" s="92"/>
      <c r="AZ618" s="92"/>
      <c r="BA618" s="92"/>
      <c r="BB618" s="92"/>
      <c r="BC618" s="92"/>
      <c r="BD618" s="92"/>
      <c r="BE618" s="92"/>
      <c r="BF618" s="92"/>
      <c r="BG618" s="92"/>
      <c r="BH618" s="92"/>
      <c r="BI618" s="92"/>
      <c r="BJ618" s="92"/>
      <c r="BK618" s="92"/>
      <c r="BL618" s="92"/>
      <c r="BM618" s="92"/>
      <c r="BN618" s="92"/>
      <c r="BO618" s="92"/>
      <c r="BP618" s="92"/>
      <c r="BQ618" s="92"/>
      <c r="BR618" s="92"/>
      <c r="BS618" s="92"/>
      <c r="BT618" s="92"/>
      <c r="BU618" s="92"/>
      <c r="BV618" s="92"/>
      <c r="BW618" s="92"/>
      <c r="BX618" s="92"/>
      <c r="BY618" s="92"/>
      <c r="BZ618" s="92"/>
      <c r="CA618" s="92"/>
      <c r="CB618" s="92"/>
      <c r="CC618" s="92"/>
      <c r="CD618" s="92"/>
      <c r="CE618" s="92"/>
      <c r="CF618" s="92"/>
      <c r="CG618" s="92"/>
      <c r="CH618" s="92"/>
      <c r="CI618" s="92"/>
      <c r="CJ618" s="92"/>
      <c r="CK618" s="92"/>
      <c r="CL618" s="92"/>
    </row>
    <row r="619" spans="1:90">
      <c r="A619" s="92"/>
      <c r="B619" s="188"/>
      <c r="C619" s="319"/>
      <c r="D619" s="92"/>
      <c r="E619" s="92"/>
      <c r="F619" s="92"/>
      <c r="G619" s="92"/>
      <c r="H619" s="92"/>
      <c r="I619" s="92"/>
      <c r="J619" s="92"/>
      <c r="K619" s="92"/>
      <c r="L619" s="92"/>
      <c r="M619" s="92"/>
      <c r="N619" s="92"/>
      <c r="O619" s="92"/>
      <c r="P619" s="92"/>
      <c r="Q619" s="92"/>
      <c r="R619" s="92"/>
      <c r="S619" s="92"/>
      <c r="T619" s="92"/>
      <c r="U619" s="92"/>
      <c r="V619" s="92"/>
      <c r="W619" s="92"/>
      <c r="X619" s="92"/>
      <c r="Y619" s="92"/>
      <c r="Z619" s="92"/>
      <c r="AA619" s="92"/>
      <c r="AB619" s="92"/>
      <c r="AC619" s="92"/>
      <c r="AD619" s="92"/>
      <c r="AE619" s="92"/>
      <c r="AF619" s="92"/>
      <c r="AG619" s="92"/>
      <c r="AH619" s="92"/>
      <c r="AI619" s="92"/>
      <c r="AJ619" s="92"/>
      <c r="AK619" s="92"/>
      <c r="AL619" s="92"/>
      <c r="AM619" s="92"/>
      <c r="AN619" s="92"/>
      <c r="AO619" s="92"/>
      <c r="AP619" s="92"/>
      <c r="AQ619" s="92"/>
      <c r="AR619" s="92"/>
      <c r="AS619" s="92"/>
      <c r="AT619" s="92"/>
      <c r="AU619" s="92"/>
      <c r="AV619" s="92"/>
      <c r="AW619" s="92"/>
      <c r="AX619" s="92"/>
      <c r="AY619" s="92"/>
      <c r="AZ619" s="92"/>
      <c r="BA619" s="92"/>
      <c r="BB619" s="92"/>
      <c r="BC619" s="92"/>
      <c r="BD619" s="92"/>
      <c r="BE619" s="92"/>
      <c r="BF619" s="92"/>
      <c r="BG619" s="92"/>
      <c r="BH619" s="92"/>
      <c r="BI619" s="92"/>
      <c r="BJ619" s="92"/>
      <c r="BK619" s="92"/>
      <c r="BL619" s="92"/>
      <c r="BM619" s="92"/>
      <c r="BN619" s="92"/>
      <c r="BO619" s="92"/>
      <c r="BP619" s="92"/>
      <c r="BQ619" s="92"/>
      <c r="BR619" s="92"/>
      <c r="BS619" s="92"/>
      <c r="BT619" s="92"/>
      <c r="BU619" s="92"/>
      <c r="BV619" s="92"/>
      <c r="BW619" s="92"/>
      <c r="BX619" s="92"/>
      <c r="BY619" s="92"/>
      <c r="BZ619" s="92"/>
      <c r="CA619" s="92"/>
      <c r="CB619" s="92"/>
      <c r="CC619" s="92"/>
      <c r="CD619" s="92"/>
      <c r="CE619" s="92"/>
      <c r="CF619" s="92"/>
      <c r="CG619" s="92"/>
      <c r="CH619" s="92"/>
      <c r="CI619" s="92"/>
      <c r="CJ619" s="92"/>
      <c r="CK619" s="92"/>
      <c r="CL619" s="92"/>
    </row>
    <row r="620" spans="1:90">
      <c r="A620" s="92"/>
      <c r="B620" s="188"/>
      <c r="C620" s="319"/>
      <c r="D620" s="92"/>
      <c r="E620" s="92"/>
      <c r="F620" s="92"/>
      <c r="G620" s="92"/>
      <c r="H620" s="92"/>
      <c r="I620" s="92"/>
      <c r="J620" s="92"/>
      <c r="K620" s="92"/>
      <c r="L620" s="92"/>
      <c r="M620" s="92"/>
      <c r="N620" s="92"/>
      <c r="O620" s="92"/>
      <c r="P620" s="92"/>
      <c r="Q620" s="92"/>
      <c r="R620" s="92"/>
      <c r="S620" s="92"/>
      <c r="T620" s="92"/>
      <c r="U620" s="92"/>
      <c r="V620" s="92"/>
      <c r="W620" s="92"/>
      <c r="X620" s="92"/>
      <c r="Y620" s="92"/>
      <c r="Z620" s="92"/>
      <c r="AA620" s="92"/>
      <c r="AB620" s="92"/>
      <c r="AC620" s="92"/>
      <c r="AD620" s="92"/>
      <c r="AE620" s="92"/>
      <c r="AF620" s="92"/>
      <c r="AG620" s="92"/>
      <c r="AH620" s="92"/>
      <c r="AI620" s="92"/>
      <c r="AJ620" s="92"/>
      <c r="AK620" s="92"/>
      <c r="AL620" s="92"/>
      <c r="AM620" s="92"/>
      <c r="AN620" s="92"/>
      <c r="AO620" s="92"/>
      <c r="AP620" s="92"/>
      <c r="AQ620" s="92"/>
      <c r="AR620" s="92"/>
      <c r="AS620" s="92"/>
      <c r="AT620" s="92"/>
      <c r="AU620" s="92"/>
      <c r="AV620" s="92"/>
      <c r="AW620" s="92"/>
      <c r="AX620" s="92"/>
      <c r="AY620" s="92"/>
      <c r="AZ620" s="92"/>
      <c r="BA620" s="92"/>
      <c r="BB620" s="92"/>
      <c r="BC620" s="92"/>
      <c r="BD620" s="92"/>
      <c r="BE620" s="92"/>
      <c r="BF620" s="92"/>
      <c r="BG620" s="92"/>
      <c r="BH620" s="92"/>
      <c r="BI620" s="92"/>
      <c r="BJ620" s="92"/>
      <c r="BK620" s="92"/>
      <c r="BL620" s="92"/>
      <c r="BM620" s="92"/>
      <c r="BN620" s="92"/>
      <c r="BO620" s="92"/>
      <c r="BP620" s="92"/>
      <c r="BQ620" s="92"/>
      <c r="BR620" s="92"/>
      <c r="BS620" s="92"/>
      <c r="BT620" s="92"/>
      <c r="BU620" s="92"/>
      <c r="BV620" s="92"/>
      <c r="BW620" s="92"/>
      <c r="BX620" s="92"/>
      <c r="BY620" s="92"/>
      <c r="BZ620" s="92"/>
      <c r="CA620" s="92"/>
      <c r="CB620" s="92"/>
      <c r="CC620" s="92"/>
      <c r="CD620" s="92"/>
      <c r="CE620" s="92"/>
      <c r="CF620" s="92"/>
      <c r="CG620" s="92"/>
      <c r="CH620" s="92"/>
      <c r="CI620" s="92"/>
      <c r="CJ620" s="92"/>
      <c r="CK620" s="92"/>
      <c r="CL620" s="92"/>
    </row>
    <row r="621" spans="1:90">
      <c r="A621" s="92"/>
      <c r="B621" s="188"/>
      <c r="C621" s="319"/>
      <c r="D621" s="92"/>
      <c r="E621" s="92"/>
      <c r="F621" s="92"/>
      <c r="G621" s="92"/>
      <c r="H621" s="92"/>
      <c r="I621" s="92"/>
      <c r="J621" s="92"/>
      <c r="K621" s="92"/>
      <c r="L621" s="92"/>
      <c r="M621" s="92"/>
      <c r="N621" s="92"/>
      <c r="O621" s="92"/>
      <c r="P621" s="92"/>
      <c r="Q621" s="92"/>
      <c r="R621" s="92"/>
      <c r="S621" s="92"/>
      <c r="T621" s="92"/>
      <c r="U621" s="92"/>
      <c r="V621" s="92"/>
      <c r="W621" s="92"/>
      <c r="X621" s="92"/>
      <c r="Y621" s="92"/>
      <c r="Z621" s="92"/>
      <c r="AA621" s="92"/>
      <c r="AB621" s="92"/>
      <c r="AC621" s="92"/>
      <c r="AD621" s="92"/>
      <c r="AE621" s="92"/>
      <c r="AF621" s="92"/>
      <c r="AG621" s="92"/>
      <c r="AH621" s="92"/>
      <c r="AI621" s="92"/>
      <c r="AJ621" s="92"/>
      <c r="AK621" s="92"/>
      <c r="AL621" s="92"/>
      <c r="AM621" s="92"/>
      <c r="AN621" s="92"/>
      <c r="AO621" s="92"/>
      <c r="AP621" s="92"/>
      <c r="AQ621" s="92"/>
      <c r="AR621" s="92"/>
      <c r="AS621" s="92"/>
      <c r="AT621" s="92"/>
      <c r="AU621" s="92"/>
      <c r="AV621" s="92"/>
      <c r="AW621" s="92"/>
      <c r="AX621" s="92"/>
      <c r="AY621" s="92"/>
      <c r="AZ621" s="92"/>
      <c r="BA621" s="92"/>
      <c r="BB621" s="92"/>
      <c r="BC621" s="92"/>
      <c r="BD621" s="92"/>
      <c r="BE621" s="92"/>
      <c r="BF621" s="92"/>
      <c r="BG621" s="92"/>
      <c r="BH621" s="92"/>
      <c r="BI621" s="92"/>
      <c r="BJ621" s="92"/>
      <c r="BK621" s="92"/>
      <c r="BL621" s="92"/>
      <c r="BM621" s="92"/>
      <c r="BN621" s="92"/>
      <c r="BO621" s="92"/>
      <c r="BP621" s="92"/>
      <c r="BQ621" s="92"/>
      <c r="BR621" s="92"/>
      <c r="BS621" s="92"/>
      <c r="BT621" s="92"/>
      <c r="BU621" s="92"/>
      <c r="BV621" s="92"/>
      <c r="BW621" s="92"/>
      <c r="BX621" s="92"/>
      <c r="BY621" s="92"/>
      <c r="BZ621" s="92"/>
      <c r="CA621" s="92"/>
      <c r="CB621" s="92"/>
      <c r="CC621" s="92"/>
      <c r="CD621" s="92"/>
      <c r="CE621" s="92"/>
      <c r="CF621" s="92"/>
      <c r="CG621" s="92"/>
      <c r="CH621" s="92"/>
      <c r="CI621" s="92"/>
      <c r="CJ621" s="92"/>
      <c r="CK621" s="92"/>
      <c r="CL621" s="92"/>
    </row>
    <row r="622" spans="1:90">
      <c r="A622" s="92"/>
      <c r="B622" s="188"/>
      <c r="C622" s="319"/>
      <c r="D622" s="92"/>
      <c r="E622" s="92"/>
      <c r="F622" s="92"/>
      <c r="G622" s="92"/>
      <c r="H622" s="92"/>
      <c r="I622" s="92"/>
      <c r="J622" s="92"/>
      <c r="K622" s="92"/>
      <c r="L622" s="92"/>
      <c r="M622" s="92"/>
      <c r="N622" s="92"/>
      <c r="O622" s="92"/>
      <c r="P622" s="92"/>
      <c r="Q622" s="92"/>
      <c r="R622" s="92"/>
      <c r="S622" s="92"/>
      <c r="T622" s="92"/>
      <c r="U622" s="92"/>
      <c r="V622" s="92"/>
      <c r="W622" s="92"/>
      <c r="X622" s="92"/>
      <c r="Y622" s="92"/>
      <c r="Z622" s="92"/>
      <c r="AA622" s="92"/>
      <c r="AB622" s="92"/>
      <c r="AC622" s="92"/>
      <c r="AD622" s="92"/>
      <c r="AE622" s="92"/>
      <c r="AF622" s="92"/>
      <c r="AG622" s="92"/>
      <c r="AH622" s="92"/>
      <c r="AI622" s="92"/>
      <c r="AJ622" s="92"/>
      <c r="AK622" s="92"/>
      <c r="AL622" s="92"/>
      <c r="AM622" s="92"/>
      <c r="AN622" s="92"/>
      <c r="AO622" s="92"/>
      <c r="AP622" s="92"/>
      <c r="AQ622" s="92"/>
      <c r="AR622" s="92"/>
      <c r="AS622" s="92"/>
      <c r="AT622" s="92"/>
      <c r="AU622" s="92"/>
      <c r="AV622" s="92"/>
      <c r="AW622" s="92"/>
      <c r="AX622" s="92"/>
      <c r="AY622" s="92"/>
      <c r="AZ622" s="92"/>
      <c r="BA622" s="92"/>
      <c r="BB622" s="92"/>
      <c r="BC622" s="92"/>
      <c r="BD622" s="92"/>
      <c r="BE622" s="92"/>
      <c r="BF622" s="92"/>
      <c r="BG622" s="92"/>
      <c r="BH622" s="92"/>
      <c r="BI622" s="92"/>
      <c r="BJ622" s="92"/>
      <c r="BK622" s="92"/>
      <c r="BL622" s="92"/>
      <c r="BM622" s="92"/>
      <c r="BN622" s="92"/>
      <c r="BO622" s="92"/>
      <c r="BP622" s="92"/>
      <c r="BQ622" s="92"/>
      <c r="BR622" s="92"/>
      <c r="BS622" s="92"/>
      <c r="BT622" s="92"/>
      <c r="BU622" s="92"/>
      <c r="BV622" s="92"/>
      <c r="BW622" s="92"/>
      <c r="BX622" s="92"/>
      <c r="BY622" s="92"/>
      <c r="BZ622" s="92"/>
      <c r="CA622" s="92"/>
      <c r="CB622" s="92"/>
      <c r="CC622" s="92"/>
      <c r="CD622" s="92"/>
      <c r="CE622" s="92"/>
      <c r="CF622" s="92"/>
      <c r="CG622" s="92"/>
      <c r="CH622" s="92"/>
      <c r="CI622" s="92"/>
      <c r="CJ622" s="92"/>
      <c r="CK622" s="92"/>
      <c r="CL622" s="92"/>
    </row>
    <row r="623" spans="1:90">
      <c r="A623" s="92"/>
      <c r="B623" s="188"/>
      <c r="C623" s="319"/>
      <c r="D623" s="92"/>
      <c r="E623" s="92"/>
      <c r="F623" s="92"/>
      <c r="G623" s="92"/>
      <c r="H623" s="92"/>
      <c r="I623" s="92"/>
      <c r="J623" s="92"/>
      <c r="K623" s="92"/>
      <c r="L623" s="92"/>
      <c r="M623" s="92"/>
      <c r="N623" s="92"/>
      <c r="O623" s="92"/>
      <c r="P623" s="92"/>
      <c r="Q623" s="92"/>
      <c r="R623" s="92"/>
      <c r="S623" s="92"/>
      <c r="T623" s="92"/>
      <c r="U623" s="92"/>
      <c r="V623" s="92"/>
      <c r="W623" s="92"/>
      <c r="X623" s="92"/>
      <c r="Y623" s="92"/>
      <c r="Z623" s="92"/>
      <c r="AA623" s="92"/>
      <c r="AB623" s="92"/>
      <c r="AC623" s="92"/>
      <c r="AD623" s="92"/>
      <c r="AE623" s="92"/>
      <c r="AF623" s="92"/>
      <c r="AG623" s="92"/>
      <c r="AH623" s="92"/>
      <c r="AI623" s="92"/>
      <c r="AJ623" s="92"/>
      <c r="AK623" s="92"/>
      <c r="AL623" s="92"/>
      <c r="AM623" s="92"/>
      <c r="AN623" s="92"/>
      <c r="AO623" s="92"/>
      <c r="AP623" s="92"/>
      <c r="AQ623" s="92"/>
      <c r="AR623" s="92"/>
      <c r="AS623" s="92"/>
      <c r="AT623" s="92"/>
      <c r="AU623" s="92"/>
      <c r="AV623" s="92"/>
      <c r="AW623" s="92"/>
      <c r="AX623" s="92"/>
      <c r="AY623" s="92"/>
      <c r="AZ623" s="92"/>
      <c r="BA623" s="92"/>
      <c r="BB623" s="92"/>
      <c r="BC623" s="92"/>
      <c r="BD623" s="92"/>
      <c r="BE623" s="92"/>
      <c r="BF623" s="92"/>
      <c r="BG623" s="92"/>
      <c r="BH623" s="92"/>
      <c r="BI623" s="92"/>
      <c r="BJ623" s="92"/>
      <c r="BK623" s="92"/>
      <c r="BL623" s="92"/>
      <c r="BM623" s="92"/>
      <c r="BN623" s="92"/>
      <c r="BO623" s="92"/>
      <c r="BP623" s="92"/>
      <c r="BQ623" s="92"/>
      <c r="BR623" s="92"/>
      <c r="BS623" s="92"/>
      <c r="BT623" s="92"/>
      <c r="BU623" s="92"/>
      <c r="BV623" s="92"/>
      <c r="BW623" s="92"/>
      <c r="BX623" s="92"/>
      <c r="BY623" s="92"/>
      <c r="BZ623" s="92"/>
      <c r="CA623" s="92"/>
      <c r="CB623" s="92"/>
      <c r="CC623" s="92"/>
      <c r="CD623" s="92"/>
      <c r="CE623" s="92"/>
      <c r="CF623" s="92"/>
      <c r="CG623" s="92"/>
      <c r="CH623" s="92"/>
      <c r="CI623" s="92"/>
      <c r="CJ623" s="92"/>
      <c r="CK623" s="92"/>
      <c r="CL623" s="92"/>
    </row>
    <row r="624" spans="1:90">
      <c r="A624" s="92"/>
      <c r="B624" s="188"/>
      <c r="C624" s="319"/>
      <c r="D624" s="92"/>
      <c r="E624" s="92"/>
      <c r="F624" s="92"/>
      <c r="G624" s="92"/>
      <c r="H624" s="92"/>
      <c r="I624" s="92"/>
      <c r="J624" s="92"/>
      <c r="K624" s="92"/>
      <c r="L624" s="92"/>
      <c r="M624" s="92"/>
      <c r="N624" s="92"/>
      <c r="O624" s="92"/>
      <c r="P624" s="92"/>
      <c r="Q624" s="92"/>
      <c r="R624" s="92"/>
      <c r="S624" s="92"/>
      <c r="T624" s="92"/>
      <c r="U624" s="92"/>
      <c r="V624" s="92"/>
      <c r="W624" s="92"/>
      <c r="X624" s="92"/>
      <c r="Y624" s="92"/>
      <c r="Z624" s="92"/>
      <c r="AA624" s="92"/>
      <c r="AB624" s="92"/>
      <c r="AC624" s="92"/>
      <c r="AD624" s="92"/>
      <c r="AE624" s="92"/>
      <c r="AF624" s="92"/>
      <c r="AG624" s="92"/>
      <c r="AH624" s="92"/>
      <c r="AI624" s="92"/>
      <c r="AJ624" s="92"/>
      <c r="AK624" s="92"/>
      <c r="AL624" s="92"/>
      <c r="AM624" s="92"/>
      <c r="AN624" s="92"/>
      <c r="AO624" s="92"/>
      <c r="AP624" s="92"/>
      <c r="AQ624" s="92"/>
      <c r="AR624" s="92"/>
      <c r="AS624" s="92"/>
      <c r="AT624" s="92"/>
      <c r="AU624" s="92"/>
      <c r="AV624" s="92"/>
      <c r="AW624" s="92"/>
      <c r="AX624" s="92"/>
      <c r="AY624" s="92"/>
      <c r="AZ624" s="92"/>
      <c r="BA624" s="92"/>
      <c r="BB624" s="92"/>
      <c r="BC624" s="92"/>
      <c r="BD624" s="92"/>
      <c r="BE624" s="92"/>
      <c r="BF624" s="92"/>
      <c r="BG624" s="92"/>
      <c r="BH624" s="92"/>
      <c r="BI624" s="92"/>
      <c r="BJ624" s="92"/>
      <c r="BK624" s="92"/>
      <c r="BL624" s="92"/>
      <c r="BM624" s="92"/>
      <c r="BN624" s="92"/>
      <c r="BO624" s="92"/>
      <c r="BP624" s="92"/>
      <c r="BQ624" s="92"/>
      <c r="BR624" s="92"/>
      <c r="BS624" s="92"/>
      <c r="BT624" s="92"/>
      <c r="BU624" s="92"/>
      <c r="BV624" s="92"/>
      <c r="BW624" s="92"/>
      <c r="BX624" s="92"/>
      <c r="BY624" s="92"/>
      <c r="BZ624" s="92"/>
      <c r="CA624" s="92"/>
      <c r="CB624" s="92"/>
      <c r="CC624" s="92"/>
      <c r="CD624" s="92"/>
      <c r="CE624" s="92"/>
      <c r="CF624" s="92"/>
      <c r="CG624" s="92"/>
      <c r="CH624" s="92"/>
      <c r="CI624" s="92"/>
      <c r="CJ624" s="92"/>
      <c r="CK624" s="92"/>
      <c r="CL624" s="92"/>
    </row>
    <row r="625" spans="1:90">
      <c r="A625" s="92"/>
      <c r="B625" s="188"/>
      <c r="C625" s="319"/>
      <c r="D625" s="92"/>
      <c r="E625" s="92"/>
      <c r="F625" s="92"/>
      <c r="G625" s="92"/>
      <c r="H625" s="92"/>
      <c r="I625" s="92"/>
      <c r="J625" s="92"/>
      <c r="K625" s="92"/>
      <c r="L625" s="92"/>
      <c r="M625" s="92"/>
      <c r="N625" s="92"/>
      <c r="O625" s="92"/>
      <c r="P625" s="92"/>
      <c r="Q625" s="92"/>
      <c r="R625" s="92"/>
      <c r="S625" s="92"/>
      <c r="T625" s="92"/>
      <c r="U625" s="92"/>
      <c r="V625" s="92"/>
      <c r="W625" s="92"/>
      <c r="X625" s="92"/>
      <c r="Y625" s="92"/>
      <c r="Z625" s="92"/>
      <c r="AA625" s="92"/>
      <c r="AB625" s="92"/>
      <c r="AC625" s="92"/>
      <c r="AD625" s="92"/>
      <c r="AE625" s="92"/>
      <c r="AF625" s="92"/>
      <c r="AG625" s="92"/>
      <c r="AH625" s="92"/>
      <c r="AI625" s="92"/>
      <c r="AJ625" s="92"/>
      <c r="AK625" s="92"/>
      <c r="AL625" s="92"/>
      <c r="AM625" s="92"/>
      <c r="AN625" s="92"/>
      <c r="AO625" s="92"/>
      <c r="AP625" s="92"/>
      <c r="AQ625" s="92"/>
      <c r="AR625" s="92"/>
      <c r="AS625" s="92"/>
      <c r="AT625" s="92"/>
      <c r="AU625" s="92"/>
      <c r="AV625" s="92"/>
      <c r="AW625" s="92"/>
      <c r="AX625" s="92"/>
      <c r="AY625" s="92"/>
      <c r="AZ625" s="92"/>
      <c r="BA625" s="92"/>
      <c r="BB625" s="92"/>
      <c r="BC625" s="92"/>
      <c r="BD625" s="92"/>
      <c r="BE625" s="92"/>
      <c r="BF625" s="92"/>
      <c r="BG625" s="92"/>
      <c r="BH625" s="92"/>
      <c r="BI625" s="92"/>
      <c r="BJ625" s="92"/>
      <c r="BK625" s="92"/>
      <c r="BL625" s="92"/>
      <c r="BM625" s="92"/>
      <c r="BN625" s="92"/>
      <c r="BO625" s="92"/>
      <c r="BP625" s="92"/>
      <c r="BQ625" s="92"/>
      <c r="BR625" s="92"/>
      <c r="BS625" s="92"/>
      <c r="BT625" s="92"/>
      <c r="BU625" s="92"/>
      <c r="BV625" s="92"/>
      <c r="BW625" s="92"/>
      <c r="BX625" s="92"/>
      <c r="BY625" s="92"/>
      <c r="BZ625" s="92"/>
      <c r="CA625" s="92"/>
      <c r="CB625" s="92"/>
      <c r="CC625" s="92"/>
      <c r="CD625" s="92"/>
      <c r="CE625" s="92"/>
      <c r="CF625" s="92"/>
      <c r="CG625" s="92"/>
      <c r="CH625" s="92"/>
      <c r="CI625" s="92"/>
      <c r="CJ625" s="92"/>
      <c r="CK625" s="92"/>
      <c r="CL625" s="92"/>
    </row>
    <row r="626" spans="1:90">
      <c r="A626" s="92"/>
      <c r="B626" s="188"/>
      <c r="C626" s="319"/>
      <c r="D626" s="92"/>
      <c r="E626" s="92"/>
      <c r="F626" s="92"/>
      <c r="G626" s="92"/>
      <c r="H626" s="92"/>
      <c r="I626" s="92"/>
      <c r="J626" s="92"/>
      <c r="K626" s="92"/>
      <c r="L626" s="92"/>
      <c r="M626" s="92"/>
      <c r="N626" s="92"/>
      <c r="O626" s="92"/>
      <c r="P626" s="92"/>
      <c r="Q626" s="92"/>
      <c r="R626" s="92"/>
      <c r="S626" s="92"/>
      <c r="T626" s="92"/>
      <c r="U626" s="92"/>
      <c r="V626" s="92"/>
      <c r="W626" s="92"/>
      <c r="X626" s="92"/>
      <c r="Y626" s="92"/>
      <c r="Z626" s="92"/>
      <c r="AA626" s="92"/>
      <c r="AB626" s="92"/>
      <c r="AC626" s="92"/>
      <c r="AD626" s="92"/>
      <c r="AE626" s="92"/>
      <c r="AF626" s="92"/>
      <c r="AG626" s="92"/>
      <c r="AH626" s="92"/>
      <c r="AI626" s="92"/>
      <c r="AJ626" s="92"/>
      <c r="AK626" s="92"/>
      <c r="AL626" s="92"/>
      <c r="AM626" s="92"/>
      <c r="AN626" s="92"/>
      <c r="AO626" s="92"/>
      <c r="AP626" s="92"/>
      <c r="AQ626" s="92"/>
      <c r="AR626" s="92"/>
      <c r="AS626" s="92"/>
      <c r="AT626" s="92"/>
      <c r="AU626" s="92"/>
      <c r="AV626" s="92"/>
      <c r="AW626" s="92"/>
      <c r="AX626" s="92"/>
      <c r="AY626" s="92"/>
      <c r="AZ626" s="92"/>
      <c r="BA626" s="92"/>
      <c r="BB626" s="92"/>
      <c r="BC626" s="92"/>
      <c r="BD626" s="92"/>
      <c r="BE626" s="92"/>
      <c r="BF626" s="92"/>
      <c r="BG626" s="92"/>
      <c r="BH626" s="92"/>
      <c r="BI626" s="92"/>
      <c r="BJ626" s="92"/>
      <c r="BK626" s="92"/>
      <c r="BL626" s="92"/>
      <c r="BM626" s="92"/>
      <c r="BN626" s="92"/>
      <c r="BO626" s="92"/>
      <c r="BP626" s="92"/>
      <c r="BQ626" s="92"/>
      <c r="BR626" s="92"/>
      <c r="BS626" s="92"/>
      <c r="BT626" s="92"/>
      <c r="BU626" s="92"/>
      <c r="BV626" s="92"/>
      <c r="BW626" s="92"/>
      <c r="BX626" s="92"/>
      <c r="BY626" s="92"/>
      <c r="BZ626" s="92"/>
      <c r="CA626" s="92"/>
      <c r="CB626" s="92"/>
      <c r="CC626" s="92"/>
      <c r="CD626" s="92"/>
      <c r="CE626" s="92"/>
      <c r="CF626" s="92"/>
      <c r="CG626" s="92"/>
      <c r="CH626" s="92"/>
      <c r="CI626" s="92"/>
      <c r="CJ626" s="92"/>
      <c r="CK626" s="92"/>
      <c r="CL626" s="92"/>
    </row>
    <row r="627" spans="1:90">
      <c r="A627" s="92"/>
      <c r="B627" s="188"/>
      <c r="C627" s="319"/>
      <c r="D627" s="92"/>
      <c r="E627" s="92"/>
      <c r="F627" s="92"/>
      <c r="G627" s="92"/>
      <c r="H627" s="92"/>
      <c r="I627" s="92"/>
      <c r="J627" s="92"/>
      <c r="K627" s="92"/>
      <c r="L627" s="92"/>
      <c r="M627" s="92"/>
      <c r="N627" s="92"/>
      <c r="O627" s="92"/>
      <c r="P627" s="92"/>
      <c r="Q627" s="92"/>
      <c r="R627" s="92"/>
      <c r="S627" s="92"/>
      <c r="T627" s="92"/>
      <c r="U627" s="92"/>
      <c r="V627" s="92"/>
      <c r="W627" s="92"/>
      <c r="X627" s="92"/>
      <c r="Y627" s="92"/>
      <c r="Z627" s="92"/>
      <c r="AA627" s="92"/>
      <c r="AB627" s="92"/>
      <c r="AC627" s="92"/>
      <c r="AD627" s="92"/>
      <c r="AE627" s="92"/>
      <c r="AF627" s="92"/>
      <c r="AG627" s="92"/>
      <c r="AH627" s="92"/>
      <c r="AI627" s="92"/>
      <c r="AJ627" s="92"/>
      <c r="AK627" s="92"/>
      <c r="AL627" s="92"/>
      <c r="AM627" s="92"/>
      <c r="AN627" s="92"/>
      <c r="AO627" s="92"/>
      <c r="AP627" s="92"/>
      <c r="AQ627" s="92"/>
      <c r="AR627" s="92"/>
      <c r="AS627" s="92"/>
      <c r="AT627" s="92"/>
      <c r="AU627" s="92"/>
      <c r="AV627" s="92"/>
      <c r="AW627" s="92"/>
      <c r="AX627" s="92"/>
      <c r="AY627" s="92"/>
      <c r="AZ627" s="92"/>
      <c r="BA627" s="92"/>
      <c r="BB627" s="92"/>
      <c r="BC627" s="92"/>
      <c r="BD627" s="92"/>
      <c r="BE627" s="92"/>
      <c r="BF627" s="92"/>
      <c r="BG627" s="92"/>
      <c r="BH627" s="92"/>
      <c r="BI627" s="92"/>
      <c r="BJ627" s="92"/>
      <c r="BK627" s="92"/>
      <c r="BL627" s="92"/>
      <c r="BM627" s="92"/>
      <c r="BN627" s="92"/>
      <c r="BO627" s="92"/>
      <c r="BP627" s="92"/>
      <c r="BQ627" s="92"/>
      <c r="BR627" s="92"/>
      <c r="BS627" s="92"/>
      <c r="BT627" s="92"/>
      <c r="BU627" s="92"/>
      <c r="BV627" s="92"/>
      <c r="BW627" s="92"/>
      <c r="BX627" s="92"/>
      <c r="BY627" s="92"/>
      <c r="BZ627" s="92"/>
      <c r="CA627" s="92"/>
      <c r="CB627" s="92"/>
      <c r="CC627" s="92"/>
      <c r="CD627" s="92"/>
      <c r="CE627" s="92"/>
      <c r="CF627" s="92"/>
      <c r="CG627" s="92"/>
      <c r="CH627" s="92"/>
      <c r="CI627" s="92"/>
      <c r="CJ627" s="92"/>
      <c r="CK627" s="92"/>
      <c r="CL627" s="92"/>
    </row>
    <row r="628" spans="1:90">
      <c r="A628" s="92"/>
      <c r="B628" s="188"/>
      <c r="C628" s="319"/>
      <c r="D628" s="92"/>
      <c r="E628" s="92"/>
      <c r="F628" s="92"/>
      <c r="G628" s="92"/>
      <c r="H628" s="92"/>
      <c r="I628" s="92"/>
      <c r="J628" s="92"/>
      <c r="K628" s="92"/>
      <c r="L628" s="92"/>
      <c r="M628" s="92"/>
      <c r="N628" s="92"/>
      <c r="O628" s="92"/>
      <c r="P628" s="92"/>
      <c r="Q628" s="92"/>
      <c r="R628" s="92"/>
      <c r="S628" s="92"/>
      <c r="T628" s="92"/>
      <c r="U628" s="92"/>
      <c r="V628" s="92"/>
      <c r="W628" s="92"/>
      <c r="X628" s="92"/>
      <c r="Y628" s="92"/>
      <c r="Z628" s="92"/>
      <c r="AA628" s="92"/>
      <c r="AB628" s="92"/>
      <c r="AC628" s="92"/>
      <c r="AD628" s="92"/>
      <c r="AE628" s="92"/>
      <c r="AF628" s="92"/>
      <c r="AG628" s="92"/>
      <c r="AH628" s="92"/>
      <c r="AI628" s="92"/>
      <c r="AJ628" s="92"/>
      <c r="AK628" s="92"/>
      <c r="AL628" s="92"/>
      <c r="AM628" s="92"/>
      <c r="AN628" s="92"/>
      <c r="AO628" s="92"/>
      <c r="AP628" s="92"/>
      <c r="AQ628" s="92"/>
      <c r="AR628" s="92"/>
      <c r="AS628" s="92"/>
      <c r="AT628" s="92"/>
      <c r="AU628" s="92"/>
      <c r="AV628" s="92"/>
      <c r="AW628" s="92"/>
      <c r="AX628" s="92"/>
      <c r="AY628" s="92"/>
      <c r="AZ628" s="92"/>
      <c r="BA628" s="92"/>
      <c r="BB628" s="92"/>
      <c r="BC628" s="92"/>
      <c r="BD628" s="92"/>
      <c r="BE628" s="92"/>
      <c r="BF628" s="92"/>
      <c r="BG628" s="92"/>
      <c r="BH628" s="92"/>
      <c r="BI628" s="92"/>
      <c r="BJ628" s="92"/>
      <c r="BK628" s="92"/>
      <c r="BL628" s="92"/>
      <c r="BM628" s="92"/>
      <c r="BN628" s="92"/>
      <c r="BO628" s="92"/>
      <c r="BP628" s="92"/>
      <c r="BQ628" s="92"/>
      <c r="BR628" s="92"/>
      <c r="BS628" s="92"/>
      <c r="BT628" s="92"/>
      <c r="BU628" s="92"/>
      <c r="BV628" s="92"/>
      <c r="BW628" s="92"/>
      <c r="BX628" s="92"/>
      <c r="BY628" s="92"/>
      <c r="BZ628" s="92"/>
      <c r="CA628" s="92"/>
      <c r="CB628" s="92"/>
      <c r="CC628" s="92"/>
      <c r="CD628" s="92"/>
      <c r="CE628" s="92"/>
      <c r="CF628" s="92"/>
      <c r="CG628" s="92"/>
      <c r="CH628" s="92"/>
      <c r="CI628" s="92"/>
      <c r="CJ628" s="92"/>
      <c r="CK628" s="92"/>
      <c r="CL628" s="92"/>
    </row>
    <row r="629" spans="1:90">
      <c r="A629" s="92"/>
      <c r="B629" s="188"/>
      <c r="C629" s="319"/>
      <c r="D629" s="92"/>
      <c r="E629" s="92"/>
      <c r="F629" s="92"/>
      <c r="G629" s="92"/>
      <c r="H629" s="92"/>
      <c r="I629" s="92"/>
      <c r="J629" s="92"/>
      <c r="K629" s="92"/>
      <c r="L629" s="92"/>
      <c r="M629" s="92"/>
      <c r="N629" s="92"/>
      <c r="O629" s="92"/>
      <c r="P629" s="92"/>
      <c r="Q629" s="92"/>
      <c r="R629" s="92"/>
      <c r="S629" s="92"/>
      <c r="T629" s="92"/>
      <c r="U629" s="92"/>
      <c r="V629" s="92"/>
      <c r="W629" s="92"/>
      <c r="X629" s="92"/>
      <c r="Y629" s="92"/>
      <c r="Z629" s="92"/>
      <c r="AA629" s="92"/>
      <c r="AB629" s="92"/>
      <c r="AC629" s="92"/>
      <c r="AD629" s="92"/>
      <c r="AE629" s="92"/>
      <c r="AF629" s="92"/>
      <c r="AG629" s="92"/>
      <c r="AH629" s="92"/>
      <c r="AI629" s="92"/>
      <c r="AJ629" s="92"/>
      <c r="AK629" s="92"/>
      <c r="AL629" s="92"/>
      <c r="AM629" s="92"/>
      <c r="AN629" s="92"/>
      <c r="AO629" s="92"/>
      <c r="AP629" s="92"/>
      <c r="AQ629" s="92"/>
      <c r="AR629" s="92"/>
      <c r="AS629" s="92"/>
      <c r="AT629" s="92"/>
      <c r="AU629" s="92"/>
      <c r="AV629" s="92"/>
      <c r="AW629" s="92"/>
      <c r="AX629" s="92"/>
      <c r="AY629" s="92"/>
      <c r="AZ629" s="92"/>
      <c r="BA629" s="92"/>
      <c r="BB629" s="92"/>
      <c r="BC629" s="92"/>
      <c r="BD629" s="92"/>
      <c r="BE629" s="92"/>
      <c r="BF629" s="92"/>
      <c r="BG629" s="92"/>
      <c r="BH629" s="92"/>
      <c r="BI629" s="92"/>
      <c r="BJ629" s="92"/>
      <c r="BK629" s="92"/>
      <c r="BL629" s="92"/>
      <c r="BM629" s="92"/>
      <c r="BN629" s="92"/>
      <c r="BO629" s="92"/>
      <c r="BP629" s="92"/>
      <c r="BQ629" s="92"/>
      <c r="BR629" s="92"/>
      <c r="BS629" s="92"/>
      <c r="BT629" s="92"/>
      <c r="BU629" s="92"/>
      <c r="BV629" s="92"/>
      <c r="BW629" s="92"/>
      <c r="BX629" s="92"/>
      <c r="BY629" s="92"/>
      <c r="BZ629" s="92"/>
      <c r="CA629" s="92"/>
      <c r="CB629" s="92"/>
      <c r="CC629" s="92"/>
      <c r="CD629" s="92"/>
      <c r="CE629" s="92"/>
      <c r="CF629" s="92"/>
      <c r="CG629" s="92"/>
      <c r="CH629" s="92"/>
      <c r="CI629" s="92"/>
      <c r="CJ629" s="92"/>
      <c r="CK629" s="92"/>
      <c r="CL629" s="92"/>
    </row>
    <row r="630" spans="1:90">
      <c r="A630" s="92"/>
      <c r="B630" s="188"/>
      <c r="C630" s="319"/>
      <c r="D630" s="92"/>
      <c r="E630" s="92"/>
      <c r="F630" s="92"/>
      <c r="G630" s="92"/>
      <c r="H630" s="92"/>
      <c r="I630" s="92"/>
      <c r="J630" s="92"/>
      <c r="K630" s="92"/>
      <c r="L630" s="92"/>
      <c r="M630" s="92"/>
      <c r="N630" s="92"/>
      <c r="O630" s="92"/>
      <c r="P630" s="92"/>
      <c r="Q630" s="92"/>
      <c r="R630" s="92"/>
      <c r="S630" s="92"/>
      <c r="T630" s="92"/>
      <c r="U630" s="92"/>
      <c r="V630" s="92"/>
      <c r="W630" s="92"/>
      <c r="X630" s="92"/>
      <c r="Y630" s="92"/>
      <c r="Z630" s="92"/>
      <c r="AA630" s="92"/>
      <c r="AB630" s="92"/>
      <c r="AC630" s="92"/>
      <c r="AD630" s="92"/>
      <c r="AE630" s="92"/>
      <c r="AF630" s="92"/>
      <c r="AG630" s="92"/>
      <c r="AH630" s="92"/>
      <c r="AI630" s="92"/>
      <c r="AJ630" s="92"/>
      <c r="AK630" s="92"/>
      <c r="AL630" s="92"/>
      <c r="AM630" s="92"/>
      <c r="AN630" s="92"/>
      <c r="AO630" s="92"/>
      <c r="AP630" s="92"/>
      <c r="AQ630" s="92"/>
      <c r="AR630" s="92"/>
      <c r="AS630" s="92"/>
      <c r="AT630" s="92"/>
      <c r="AU630" s="92"/>
      <c r="AV630" s="92"/>
      <c r="AW630" s="92"/>
      <c r="AX630" s="92"/>
      <c r="AY630" s="92"/>
      <c r="AZ630" s="92"/>
      <c r="BA630" s="92"/>
      <c r="BB630" s="92"/>
      <c r="BC630" s="92"/>
      <c r="BD630" s="92"/>
      <c r="BE630" s="92"/>
      <c r="BF630" s="92"/>
      <c r="BG630" s="92"/>
      <c r="BH630" s="92"/>
      <c r="BI630" s="92"/>
      <c r="BJ630" s="92"/>
      <c r="BK630" s="92"/>
      <c r="BL630" s="92"/>
      <c r="BM630" s="92"/>
      <c r="BN630" s="92"/>
      <c r="BO630" s="92"/>
      <c r="BP630" s="92"/>
      <c r="BQ630" s="92"/>
      <c r="BR630" s="92"/>
      <c r="BS630" s="92"/>
      <c r="BT630" s="92"/>
      <c r="BU630" s="92"/>
      <c r="BV630" s="92"/>
      <c r="BW630" s="92"/>
      <c r="BX630" s="92"/>
      <c r="BY630" s="92"/>
      <c r="BZ630" s="92"/>
      <c r="CA630" s="92"/>
      <c r="CB630" s="92"/>
      <c r="CC630" s="92"/>
      <c r="CD630" s="92"/>
      <c r="CE630" s="92"/>
      <c r="CF630" s="92"/>
      <c r="CG630" s="92"/>
      <c r="CH630" s="92"/>
      <c r="CI630" s="92"/>
      <c r="CJ630" s="92"/>
      <c r="CK630" s="92"/>
      <c r="CL630" s="92"/>
    </row>
    <row r="631" spans="1:90">
      <c r="A631" s="92"/>
      <c r="B631" s="188"/>
      <c r="C631" s="319"/>
      <c r="D631" s="92"/>
      <c r="E631" s="92"/>
      <c r="F631" s="92"/>
      <c r="G631" s="92"/>
      <c r="H631" s="92"/>
      <c r="I631" s="92"/>
      <c r="J631" s="92"/>
      <c r="K631" s="92"/>
      <c r="L631" s="92"/>
      <c r="M631" s="92"/>
      <c r="N631" s="92"/>
      <c r="O631" s="92"/>
      <c r="P631" s="92"/>
      <c r="Q631" s="92"/>
      <c r="R631" s="92"/>
      <c r="S631" s="92"/>
      <c r="T631" s="92"/>
      <c r="U631" s="92"/>
      <c r="V631" s="92"/>
      <c r="W631" s="92"/>
      <c r="X631" s="92"/>
      <c r="Y631" s="92"/>
      <c r="Z631" s="92"/>
      <c r="AA631" s="92"/>
      <c r="AB631" s="92"/>
      <c r="AC631" s="92"/>
      <c r="AD631" s="92"/>
      <c r="AE631" s="92"/>
      <c r="AF631" s="92"/>
      <c r="AG631" s="92"/>
      <c r="AH631" s="92"/>
      <c r="AI631" s="92"/>
      <c r="AJ631" s="92"/>
      <c r="AK631" s="92"/>
      <c r="AL631" s="92"/>
      <c r="AM631" s="92"/>
      <c r="AN631" s="92"/>
      <c r="AO631" s="92"/>
      <c r="AP631" s="92"/>
      <c r="AQ631" s="92"/>
      <c r="AR631" s="92"/>
      <c r="AS631" s="92"/>
      <c r="AT631" s="92"/>
      <c r="AU631" s="92"/>
      <c r="AV631" s="92"/>
      <c r="AW631" s="92"/>
      <c r="AX631" s="92"/>
      <c r="AY631" s="92"/>
      <c r="AZ631" s="92"/>
      <c r="BA631" s="92"/>
      <c r="BB631" s="92"/>
      <c r="BC631" s="92"/>
      <c r="BD631" s="92"/>
      <c r="BE631" s="92"/>
      <c r="BF631" s="92"/>
      <c r="BG631" s="92"/>
      <c r="BH631" s="92"/>
      <c r="BI631" s="92"/>
      <c r="BJ631" s="92"/>
      <c r="BK631" s="92"/>
      <c r="BL631" s="92"/>
      <c r="BM631" s="92"/>
      <c r="BN631" s="92"/>
      <c r="BO631" s="92"/>
      <c r="BP631" s="92"/>
      <c r="BQ631" s="92"/>
      <c r="BR631" s="92"/>
      <c r="BS631" s="92"/>
      <c r="BT631" s="92"/>
      <c r="BU631" s="92"/>
      <c r="BV631" s="92"/>
      <c r="BW631" s="92"/>
      <c r="BX631" s="92"/>
      <c r="BY631" s="92"/>
      <c r="BZ631" s="92"/>
      <c r="CA631" s="92"/>
      <c r="CB631" s="92"/>
      <c r="CC631" s="92"/>
      <c r="CD631" s="92"/>
      <c r="CE631" s="92"/>
      <c r="CF631" s="92"/>
      <c r="CG631" s="92"/>
      <c r="CH631" s="92"/>
      <c r="CI631" s="92"/>
      <c r="CJ631" s="92"/>
      <c r="CK631" s="92"/>
      <c r="CL631" s="92"/>
    </row>
    <row r="632" spans="1:90">
      <c r="A632" s="92"/>
      <c r="B632" s="188"/>
      <c r="C632" s="319"/>
      <c r="D632" s="92"/>
      <c r="E632" s="92"/>
      <c r="F632" s="92"/>
      <c r="G632" s="92"/>
      <c r="H632" s="92"/>
      <c r="I632" s="92"/>
      <c r="J632" s="92"/>
      <c r="K632" s="92"/>
      <c r="L632" s="92"/>
      <c r="M632" s="92"/>
      <c r="N632" s="92"/>
      <c r="O632" s="92"/>
      <c r="P632" s="92"/>
      <c r="Q632" s="92"/>
      <c r="R632" s="92"/>
      <c r="S632" s="92"/>
      <c r="T632" s="92"/>
      <c r="U632" s="92"/>
      <c r="V632" s="92"/>
      <c r="W632" s="92"/>
      <c r="X632" s="92"/>
      <c r="Y632" s="92"/>
      <c r="Z632" s="92"/>
      <c r="AA632" s="92"/>
      <c r="AB632" s="92"/>
      <c r="AC632" s="92"/>
      <c r="AD632" s="92"/>
      <c r="AE632" s="92"/>
      <c r="AF632" s="92"/>
      <c r="AG632" s="92"/>
      <c r="AH632" s="92"/>
      <c r="AI632" s="92"/>
      <c r="AJ632" s="92"/>
      <c r="AK632" s="92"/>
      <c r="AL632" s="92"/>
      <c r="AM632" s="92"/>
      <c r="AN632" s="92"/>
      <c r="AO632" s="92"/>
      <c r="AP632" s="92"/>
      <c r="AQ632" s="92"/>
      <c r="AR632" s="92"/>
      <c r="AS632" s="92"/>
      <c r="AT632" s="92"/>
      <c r="AU632" s="92"/>
      <c r="AV632" s="92"/>
      <c r="AW632" s="92"/>
      <c r="AX632" s="92"/>
      <c r="AY632" s="92"/>
      <c r="AZ632" s="92"/>
      <c r="BA632" s="92"/>
      <c r="BB632" s="92"/>
      <c r="BC632" s="92"/>
      <c r="BD632" s="92"/>
      <c r="BE632" s="92"/>
      <c r="BF632" s="92"/>
      <c r="BG632" s="92"/>
      <c r="BH632" s="92"/>
      <c r="BI632" s="92"/>
      <c r="BJ632" s="92"/>
      <c r="BK632" s="92"/>
      <c r="BL632" s="92"/>
      <c r="BM632" s="92"/>
      <c r="BN632" s="92"/>
      <c r="BO632" s="92"/>
      <c r="BP632" s="92"/>
      <c r="BQ632" s="92"/>
      <c r="BR632" s="92"/>
      <c r="BS632" s="92"/>
      <c r="BT632" s="92"/>
      <c r="BU632" s="92"/>
      <c r="BV632" s="92"/>
      <c r="BW632" s="92"/>
      <c r="BX632" s="92"/>
      <c r="BY632" s="92"/>
      <c r="BZ632" s="92"/>
      <c r="CA632" s="92"/>
      <c r="CB632" s="92"/>
      <c r="CC632" s="92"/>
      <c r="CD632" s="92"/>
      <c r="CE632" s="92"/>
      <c r="CF632" s="92"/>
      <c r="CG632" s="92"/>
      <c r="CH632" s="92"/>
      <c r="CI632" s="92"/>
      <c r="CJ632" s="92"/>
      <c r="CK632" s="92"/>
      <c r="CL632" s="92"/>
    </row>
    <row r="633" spans="1:90">
      <c r="A633" s="92"/>
      <c r="B633" s="188"/>
      <c r="C633" s="319"/>
      <c r="D633" s="92"/>
      <c r="E633" s="92"/>
      <c r="F633" s="92"/>
      <c r="G633" s="92"/>
      <c r="H633" s="92"/>
      <c r="I633" s="92"/>
      <c r="J633" s="92"/>
      <c r="K633" s="92"/>
      <c r="L633" s="92"/>
      <c r="M633" s="92"/>
      <c r="N633" s="92"/>
      <c r="O633" s="92"/>
      <c r="P633" s="92"/>
      <c r="Q633" s="92"/>
      <c r="R633" s="92"/>
      <c r="S633" s="92"/>
      <c r="T633" s="92"/>
      <c r="U633" s="92"/>
      <c r="V633" s="92"/>
      <c r="W633" s="92"/>
      <c r="X633" s="92"/>
      <c r="Y633" s="92"/>
      <c r="Z633" s="92"/>
      <c r="AA633" s="92"/>
      <c r="AB633" s="92"/>
      <c r="AC633" s="92"/>
      <c r="AD633" s="92"/>
      <c r="AE633" s="92"/>
      <c r="AF633" s="92"/>
      <c r="AG633" s="92"/>
      <c r="AH633" s="92"/>
      <c r="AI633" s="92"/>
      <c r="AJ633" s="92"/>
      <c r="AK633" s="92"/>
      <c r="AL633" s="92"/>
      <c r="AM633" s="92"/>
      <c r="AN633" s="92"/>
      <c r="AO633" s="92"/>
      <c r="AP633" s="92"/>
      <c r="AQ633" s="92"/>
      <c r="AR633" s="92"/>
      <c r="AS633" s="92"/>
      <c r="AT633" s="92"/>
      <c r="AU633" s="92"/>
      <c r="AV633" s="92"/>
      <c r="AW633" s="92"/>
      <c r="AX633" s="92"/>
      <c r="AY633" s="92"/>
      <c r="AZ633" s="92"/>
      <c r="BA633" s="92"/>
      <c r="BB633" s="92"/>
      <c r="BC633" s="92"/>
      <c r="BD633" s="92"/>
      <c r="BE633" s="92"/>
      <c r="BF633" s="92"/>
      <c r="BG633" s="92"/>
      <c r="BH633" s="92"/>
      <c r="BI633" s="92"/>
      <c r="BJ633" s="92"/>
      <c r="BK633" s="92"/>
      <c r="BL633" s="92"/>
      <c r="BM633" s="92"/>
      <c r="BN633" s="92"/>
      <c r="BO633" s="92"/>
      <c r="BP633" s="92"/>
      <c r="BQ633" s="92"/>
      <c r="BR633" s="92"/>
      <c r="BS633" s="92"/>
      <c r="BT633" s="92"/>
      <c r="BU633" s="92"/>
      <c r="BV633" s="92"/>
      <c r="BW633" s="92"/>
      <c r="BX633" s="92"/>
      <c r="BY633" s="92"/>
      <c r="BZ633" s="92"/>
      <c r="CA633" s="92"/>
      <c r="CB633" s="92"/>
      <c r="CC633" s="92"/>
      <c r="CD633" s="92"/>
      <c r="CE633" s="92"/>
      <c r="CF633" s="92"/>
      <c r="CG633" s="92"/>
      <c r="CH633" s="92"/>
      <c r="CI633" s="92"/>
      <c r="CJ633" s="92"/>
      <c r="CK633" s="92"/>
      <c r="CL633" s="92"/>
    </row>
    <row r="634" spans="1:90">
      <c r="A634" s="92"/>
      <c r="B634" s="188"/>
      <c r="C634" s="319"/>
      <c r="D634" s="92"/>
      <c r="E634" s="92"/>
      <c r="F634" s="92"/>
      <c r="G634" s="92"/>
      <c r="H634" s="92"/>
      <c r="I634" s="92"/>
      <c r="J634" s="92"/>
      <c r="K634" s="92"/>
      <c r="L634" s="92"/>
      <c r="M634" s="92"/>
      <c r="N634" s="92"/>
      <c r="O634" s="92"/>
      <c r="P634" s="92"/>
      <c r="Q634" s="92"/>
      <c r="R634" s="92"/>
      <c r="S634" s="92"/>
      <c r="T634" s="92"/>
      <c r="U634" s="92"/>
      <c r="V634" s="92"/>
      <c r="W634" s="92"/>
      <c r="X634" s="92"/>
      <c r="Y634" s="92"/>
      <c r="Z634" s="92"/>
      <c r="AA634" s="92"/>
      <c r="AB634" s="92"/>
      <c r="AC634" s="92"/>
      <c r="AD634" s="92"/>
      <c r="AE634" s="92"/>
      <c r="AF634" s="92"/>
      <c r="AG634" s="92"/>
      <c r="AH634" s="92"/>
      <c r="AI634" s="92"/>
      <c r="AJ634" s="92"/>
      <c r="AK634" s="92"/>
      <c r="AL634" s="92"/>
      <c r="AM634" s="92"/>
      <c r="AN634" s="92"/>
      <c r="AO634" s="92"/>
      <c r="AP634" s="92"/>
      <c r="AQ634" s="92"/>
      <c r="AR634" s="92"/>
      <c r="AS634" s="92"/>
      <c r="AT634" s="92"/>
      <c r="AU634" s="92"/>
      <c r="AV634" s="92"/>
      <c r="AW634" s="92"/>
      <c r="AX634" s="92"/>
      <c r="AY634" s="92"/>
      <c r="AZ634" s="92"/>
      <c r="BA634" s="92"/>
      <c r="BB634" s="92"/>
      <c r="BC634" s="92"/>
      <c r="BD634" s="92"/>
      <c r="BE634" s="92"/>
      <c r="BF634" s="92"/>
      <c r="BG634" s="92"/>
      <c r="BH634" s="92"/>
      <c r="BI634" s="92"/>
      <c r="BJ634" s="92"/>
      <c r="BK634" s="92"/>
      <c r="BL634" s="92"/>
      <c r="BM634" s="92"/>
      <c r="BN634" s="92"/>
      <c r="BO634" s="92"/>
      <c r="BP634" s="92"/>
      <c r="BQ634" s="92"/>
      <c r="BR634" s="92"/>
      <c r="BS634" s="92"/>
      <c r="BT634" s="92"/>
      <c r="BU634" s="92"/>
      <c r="BV634" s="92"/>
      <c r="BW634" s="92"/>
      <c r="BX634" s="92"/>
      <c r="BY634" s="92"/>
      <c r="BZ634" s="92"/>
      <c r="CA634" s="92"/>
      <c r="CB634" s="92"/>
      <c r="CC634" s="92"/>
      <c r="CD634" s="92"/>
      <c r="CE634" s="92"/>
      <c r="CF634" s="92"/>
      <c r="CG634" s="92"/>
      <c r="CH634" s="92"/>
      <c r="CI634" s="92"/>
      <c r="CJ634" s="92"/>
      <c r="CK634" s="92"/>
      <c r="CL634" s="92"/>
    </row>
    <row r="635" spans="1:90">
      <c r="A635" s="92"/>
      <c r="B635" s="188"/>
      <c r="C635" s="319"/>
      <c r="D635" s="92"/>
      <c r="E635" s="92"/>
      <c r="F635" s="92"/>
      <c r="G635" s="92"/>
      <c r="H635" s="92"/>
      <c r="I635" s="92"/>
      <c r="J635" s="92"/>
      <c r="K635" s="92"/>
      <c r="L635" s="92"/>
      <c r="M635" s="92"/>
      <c r="N635" s="92"/>
      <c r="O635" s="92"/>
      <c r="P635" s="92"/>
      <c r="Q635" s="92"/>
      <c r="R635" s="92"/>
      <c r="S635" s="92"/>
      <c r="T635" s="92"/>
      <c r="U635" s="92"/>
      <c r="V635" s="92"/>
      <c r="W635" s="92"/>
      <c r="X635" s="92"/>
      <c r="Y635" s="92"/>
      <c r="Z635" s="92"/>
      <c r="AA635" s="92"/>
      <c r="AB635" s="92"/>
      <c r="AC635" s="92"/>
      <c r="AD635" s="92"/>
      <c r="AE635" s="92"/>
      <c r="AF635" s="92"/>
      <c r="AG635" s="92"/>
      <c r="AH635" s="92"/>
      <c r="AI635" s="92"/>
      <c r="AJ635" s="92"/>
      <c r="AK635" s="92"/>
      <c r="AL635" s="92"/>
      <c r="AM635" s="92"/>
      <c r="AN635" s="92"/>
      <c r="AO635" s="92"/>
      <c r="AP635" s="92"/>
      <c r="AQ635" s="92"/>
      <c r="AR635" s="92"/>
      <c r="AS635" s="92"/>
      <c r="AT635" s="92"/>
      <c r="AU635" s="92"/>
      <c r="AV635" s="92"/>
      <c r="AW635" s="92"/>
      <c r="AX635" s="92"/>
      <c r="AY635" s="92"/>
      <c r="AZ635" s="92"/>
      <c r="BA635" s="92"/>
      <c r="BB635" s="92"/>
      <c r="BC635" s="92"/>
      <c r="BD635" s="92"/>
      <c r="BE635" s="92"/>
      <c r="BF635" s="92"/>
      <c r="BG635" s="92"/>
      <c r="BH635" s="92"/>
      <c r="BI635" s="92"/>
      <c r="BJ635" s="92"/>
      <c r="BK635" s="92"/>
      <c r="BL635" s="92"/>
      <c r="BM635" s="92"/>
      <c r="BN635" s="92"/>
      <c r="BO635" s="92"/>
      <c r="BP635" s="92"/>
      <c r="BQ635" s="92"/>
      <c r="BR635" s="92"/>
      <c r="BS635" s="92"/>
      <c r="BT635" s="92"/>
      <c r="BU635" s="92"/>
      <c r="BV635" s="92"/>
      <c r="BW635" s="92"/>
      <c r="BX635" s="92"/>
      <c r="BY635" s="92"/>
      <c r="BZ635" s="92"/>
      <c r="CA635" s="92"/>
      <c r="CB635" s="92"/>
      <c r="CC635" s="92"/>
      <c r="CD635" s="92"/>
      <c r="CE635" s="92"/>
      <c r="CF635" s="92"/>
      <c r="CG635" s="92"/>
      <c r="CH635" s="92"/>
      <c r="CI635" s="92"/>
      <c r="CJ635" s="92"/>
      <c r="CK635" s="92"/>
      <c r="CL635" s="92"/>
    </row>
    <row r="636" spans="1:90">
      <c r="A636" s="92"/>
      <c r="B636" s="188"/>
      <c r="C636" s="319"/>
      <c r="D636" s="92"/>
      <c r="E636" s="92"/>
      <c r="F636" s="92"/>
      <c r="G636" s="92"/>
      <c r="H636" s="92"/>
      <c r="I636" s="92"/>
      <c r="J636" s="92"/>
      <c r="K636" s="92"/>
      <c r="L636" s="92"/>
      <c r="M636" s="92"/>
      <c r="N636" s="92"/>
      <c r="O636" s="92"/>
      <c r="P636" s="92"/>
      <c r="Q636" s="92"/>
      <c r="R636" s="92"/>
      <c r="S636" s="92"/>
      <c r="T636" s="92"/>
      <c r="U636" s="92"/>
      <c r="V636" s="92"/>
      <c r="W636" s="92"/>
      <c r="X636" s="92"/>
      <c r="Y636" s="92"/>
      <c r="Z636" s="92"/>
      <c r="AA636" s="92"/>
      <c r="AB636" s="92"/>
      <c r="AC636" s="92"/>
      <c r="AD636" s="92"/>
      <c r="AE636" s="92"/>
      <c r="AF636" s="92"/>
      <c r="AG636" s="92"/>
      <c r="AH636" s="92"/>
      <c r="AI636" s="92"/>
      <c r="AJ636" s="92"/>
      <c r="AK636" s="92"/>
      <c r="AL636" s="92"/>
      <c r="AM636" s="92"/>
      <c r="AN636" s="92"/>
      <c r="AO636" s="92"/>
      <c r="AP636" s="92"/>
      <c r="AQ636" s="92"/>
      <c r="AR636" s="92"/>
      <c r="AS636" s="92"/>
      <c r="AT636" s="92"/>
      <c r="AU636" s="92"/>
      <c r="AV636" s="92"/>
      <c r="AW636" s="92"/>
      <c r="AX636" s="92"/>
      <c r="AY636" s="92"/>
      <c r="AZ636" s="92"/>
      <c r="BA636" s="92"/>
      <c r="BB636" s="92"/>
      <c r="BC636" s="92"/>
      <c r="BD636" s="92"/>
      <c r="BE636" s="92"/>
      <c r="BF636" s="92"/>
      <c r="BG636" s="92"/>
      <c r="BH636" s="92"/>
      <c r="BI636" s="92"/>
      <c r="BJ636" s="92"/>
      <c r="BK636" s="92"/>
      <c r="BL636" s="92"/>
      <c r="BM636" s="92"/>
      <c r="BN636" s="92"/>
      <c r="BO636" s="92"/>
      <c r="BP636" s="92"/>
      <c r="BQ636" s="92"/>
      <c r="BR636" s="92"/>
      <c r="BS636" s="92"/>
      <c r="BT636" s="92"/>
      <c r="BU636" s="92"/>
      <c r="BV636" s="92"/>
      <c r="BW636" s="92"/>
      <c r="BX636" s="92"/>
      <c r="BY636" s="92"/>
      <c r="BZ636" s="92"/>
      <c r="CA636" s="92"/>
      <c r="CB636" s="92"/>
      <c r="CC636" s="92"/>
      <c r="CD636" s="92"/>
      <c r="CE636" s="92"/>
      <c r="CF636" s="92"/>
      <c r="CG636" s="92"/>
      <c r="CH636" s="92"/>
      <c r="CI636" s="92"/>
      <c r="CJ636" s="92"/>
      <c r="CK636" s="92"/>
      <c r="CL636" s="92"/>
    </row>
    <row r="637" spans="1:90">
      <c r="A637" s="92"/>
      <c r="B637" s="188"/>
      <c r="C637" s="319"/>
      <c r="D637" s="92"/>
      <c r="E637" s="92"/>
      <c r="F637" s="92"/>
      <c r="G637" s="92"/>
      <c r="H637" s="92"/>
      <c r="I637" s="92"/>
      <c r="J637" s="92"/>
      <c r="K637" s="92"/>
      <c r="L637" s="92"/>
      <c r="M637" s="92"/>
      <c r="N637" s="92"/>
      <c r="O637" s="92"/>
      <c r="P637" s="92"/>
      <c r="Q637" s="92"/>
      <c r="R637" s="92"/>
      <c r="S637" s="92"/>
      <c r="T637" s="92"/>
      <c r="U637" s="92"/>
      <c r="V637" s="92"/>
      <c r="W637" s="92"/>
      <c r="X637" s="92"/>
      <c r="Y637" s="92"/>
      <c r="Z637" s="92"/>
      <c r="AA637" s="92"/>
      <c r="AB637" s="92"/>
      <c r="AC637" s="92"/>
      <c r="AD637" s="92"/>
      <c r="AE637" s="92"/>
      <c r="AF637" s="92"/>
      <c r="AG637" s="92"/>
      <c r="AH637" s="92"/>
      <c r="AI637" s="92"/>
      <c r="AJ637" s="92"/>
      <c r="AK637" s="92"/>
      <c r="AL637" s="92"/>
      <c r="AM637" s="92"/>
      <c r="AN637" s="92"/>
      <c r="AO637" s="92"/>
      <c r="AP637" s="92"/>
      <c r="AQ637" s="92"/>
      <c r="AR637" s="92"/>
      <c r="AS637" s="92"/>
      <c r="AT637" s="92"/>
      <c r="AU637" s="92"/>
      <c r="AV637" s="92"/>
      <c r="AW637" s="92"/>
      <c r="AX637" s="92"/>
      <c r="AY637" s="92"/>
      <c r="AZ637" s="92"/>
      <c r="BA637" s="92"/>
      <c r="BB637" s="92"/>
      <c r="BC637" s="92"/>
      <c r="BD637" s="92"/>
      <c r="BE637" s="92"/>
      <c r="BF637" s="92"/>
      <c r="BG637" s="92"/>
      <c r="BH637" s="92"/>
      <c r="BI637" s="92"/>
      <c r="BJ637" s="92"/>
      <c r="BK637" s="92"/>
      <c r="BL637" s="92"/>
      <c r="BM637" s="92"/>
      <c r="BN637" s="92"/>
      <c r="BO637" s="92"/>
      <c r="BP637" s="92"/>
      <c r="BQ637" s="92"/>
      <c r="BR637" s="92"/>
      <c r="BS637" s="92"/>
      <c r="BT637" s="92"/>
      <c r="BU637" s="92"/>
      <c r="BV637" s="92"/>
      <c r="BW637" s="92"/>
      <c r="BX637" s="92"/>
      <c r="BY637" s="92"/>
      <c r="BZ637" s="92"/>
      <c r="CA637" s="92"/>
      <c r="CB637" s="92"/>
      <c r="CC637" s="92"/>
      <c r="CD637" s="92"/>
      <c r="CE637" s="92"/>
      <c r="CF637" s="92"/>
      <c r="CG637" s="92"/>
      <c r="CH637" s="92"/>
      <c r="CI637" s="92"/>
      <c r="CJ637" s="92"/>
      <c r="CK637" s="92"/>
      <c r="CL637" s="92"/>
    </row>
    <row r="638" spans="1:90">
      <c r="A638" s="92"/>
      <c r="B638" s="188"/>
      <c r="C638" s="319"/>
      <c r="D638" s="92"/>
      <c r="E638" s="92"/>
      <c r="F638" s="92"/>
      <c r="G638" s="92"/>
      <c r="H638" s="92"/>
      <c r="I638" s="92"/>
      <c r="J638" s="92"/>
      <c r="K638" s="92"/>
      <c r="L638" s="92"/>
      <c r="M638" s="92"/>
      <c r="N638" s="92"/>
      <c r="O638" s="92"/>
      <c r="P638" s="92"/>
      <c r="Q638" s="92"/>
      <c r="R638" s="92"/>
      <c r="S638" s="92"/>
      <c r="T638" s="92"/>
      <c r="U638" s="92"/>
      <c r="V638" s="92"/>
      <c r="W638" s="92"/>
      <c r="X638" s="92"/>
      <c r="Y638" s="92"/>
      <c r="Z638" s="92"/>
      <c r="AA638" s="92"/>
      <c r="AB638" s="92"/>
      <c r="AC638" s="92"/>
      <c r="AD638" s="92"/>
      <c r="AE638" s="92"/>
      <c r="AF638" s="92"/>
      <c r="AG638" s="92"/>
      <c r="AH638" s="92"/>
      <c r="AI638" s="92"/>
      <c r="AJ638" s="92"/>
      <c r="AK638" s="92"/>
      <c r="AL638" s="92"/>
      <c r="AM638" s="92"/>
      <c r="AN638" s="92"/>
      <c r="AO638" s="92"/>
      <c r="AP638" s="92"/>
      <c r="AQ638" s="92"/>
      <c r="AR638" s="92"/>
      <c r="AS638" s="92"/>
      <c r="AT638" s="92"/>
      <c r="AU638" s="92"/>
      <c r="AV638" s="92"/>
      <c r="AW638" s="92"/>
      <c r="AX638" s="92"/>
      <c r="AY638" s="92"/>
      <c r="AZ638" s="92"/>
      <c r="BA638" s="92"/>
      <c r="BB638" s="92"/>
      <c r="BC638" s="92"/>
      <c r="BD638" s="92"/>
      <c r="BE638" s="92"/>
      <c r="BF638" s="92"/>
      <c r="BG638" s="92"/>
      <c r="BH638" s="92"/>
      <c r="BI638" s="92"/>
      <c r="BJ638" s="92"/>
      <c r="BK638" s="92"/>
      <c r="BL638" s="92"/>
      <c r="BM638" s="92"/>
      <c r="BN638" s="92"/>
      <c r="BO638" s="92"/>
      <c r="BP638" s="92"/>
      <c r="BQ638" s="92"/>
      <c r="BR638" s="92"/>
      <c r="BS638" s="92"/>
      <c r="BT638" s="92"/>
      <c r="BU638" s="92"/>
      <c r="BV638" s="92"/>
      <c r="BW638" s="92"/>
      <c r="BX638" s="92"/>
      <c r="BY638" s="92"/>
      <c r="BZ638" s="92"/>
      <c r="CA638" s="92"/>
      <c r="CB638" s="92"/>
      <c r="CC638" s="92"/>
      <c r="CD638" s="92"/>
      <c r="CE638" s="92"/>
      <c r="CF638" s="92"/>
      <c r="CG638" s="92"/>
      <c r="CH638" s="92"/>
      <c r="CI638" s="92"/>
      <c r="CJ638" s="92"/>
      <c r="CK638" s="92"/>
      <c r="CL638" s="92"/>
    </row>
    <row r="639" spans="1:90">
      <c r="A639" s="92"/>
      <c r="B639" s="188"/>
      <c r="C639" s="319"/>
      <c r="D639" s="92"/>
      <c r="E639" s="92"/>
      <c r="F639" s="92"/>
      <c r="G639" s="92"/>
      <c r="H639" s="92"/>
      <c r="I639" s="92"/>
      <c r="J639" s="92"/>
      <c r="K639" s="92"/>
      <c r="L639" s="92"/>
      <c r="M639" s="92"/>
      <c r="N639" s="92"/>
      <c r="O639" s="92"/>
      <c r="P639" s="92"/>
      <c r="Q639" s="92"/>
      <c r="R639" s="92"/>
      <c r="S639" s="92"/>
      <c r="T639" s="92"/>
      <c r="U639" s="92"/>
      <c r="V639" s="92"/>
      <c r="W639" s="92"/>
      <c r="X639" s="92"/>
      <c r="Y639" s="92"/>
      <c r="Z639" s="92"/>
      <c r="AA639" s="92"/>
      <c r="AB639" s="92"/>
      <c r="AC639" s="92"/>
      <c r="AD639" s="92"/>
      <c r="AE639" s="92"/>
      <c r="AF639" s="92"/>
      <c r="AG639" s="92"/>
      <c r="AH639" s="92"/>
      <c r="AI639" s="92"/>
      <c r="AJ639" s="92"/>
      <c r="AK639" s="92"/>
      <c r="AL639" s="92"/>
      <c r="AM639" s="92"/>
      <c r="AN639" s="92"/>
      <c r="AO639" s="92"/>
      <c r="AP639" s="92"/>
      <c r="AQ639" s="92"/>
      <c r="AR639" s="92"/>
      <c r="AS639" s="92"/>
      <c r="AT639" s="92"/>
      <c r="AU639" s="92"/>
      <c r="AV639" s="92"/>
      <c r="AW639" s="92"/>
      <c r="AX639" s="92"/>
      <c r="AY639" s="92"/>
      <c r="AZ639" s="92"/>
      <c r="BA639" s="92"/>
      <c r="BB639" s="92"/>
      <c r="BC639" s="92"/>
      <c r="BD639" s="92"/>
      <c r="BE639" s="92"/>
      <c r="BF639" s="92"/>
      <c r="BG639" s="92"/>
      <c r="BH639" s="92"/>
      <c r="BI639" s="92"/>
      <c r="BJ639" s="92"/>
      <c r="BK639" s="92"/>
      <c r="BL639" s="92"/>
      <c r="BM639" s="92"/>
      <c r="BN639" s="92"/>
      <c r="BO639" s="92"/>
      <c r="BP639" s="92"/>
      <c r="BQ639" s="92"/>
      <c r="BR639" s="92"/>
      <c r="BS639" s="92"/>
      <c r="BT639" s="92"/>
      <c r="BU639" s="92"/>
      <c r="BV639" s="92"/>
      <c r="BW639" s="92"/>
      <c r="BX639" s="92"/>
      <c r="BY639" s="92"/>
      <c r="BZ639" s="92"/>
      <c r="CA639" s="92"/>
      <c r="CB639" s="92"/>
      <c r="CC639" s="92"/>
      <c r="CD639" s="92"/>
      <c r="CE639" s="92"/>
      <c r="CF639" s="92"/>
      <c r="CG639" s="92"/>
      <c r="CH639" s="92"/>
      <c r="CI639" s="92"/>
      <c r="CJ639" s="92"/>
      <c r="CK639" s="92"/>
      <c r="CL639" s="92"/>
    </row>
    <row r="640" spans="1:90">
      <c r="A640" s="92"/>
      <c r="B640" s="188"/>
      <c r="C640" s="319"/>
      <c r="D640" s="92"/>
      <c r="E640" s="92"/>
      <c r="F640" s="92"/>
      <c r="G640" s="92"/>
      <c r="H640" s="92"/>
      <c r="I640" s="92"/>
      <c r="J640" s="92"/>
      <c r="K640" s="92"/>
      <c r="L640" s="92"/>
      <c r="M640" s="92"/>
      <c r="N640" s="92"/>
      <c r="O640" s="92"/>
      <c r="P640" s="92"/>
      <c r="Q640" s="92"/>
      <c r="R640" s="92"/>
      <c r="S640" s="92"/>
      <c r="T640" s="92"/>
      <c r="U640" s="92"/>
      <c r="V640" s="92"/>
      <c r="W640" s="92"/>
      <c r="X640" s="92"/>
      <c r="Y640" s="92"/>
      <c r="Z640" s="92"/>
      <c r="AA640" s="92"/>
      <c r="AB640" s="92"/>
      <c r="AC640" s="92"/>
      <c r="AD640" s="92"/>
      <c r="AE640" s="92"/>
      <c r="AF640" s="92"/>
      <c r="AG640" s="92"/>
      <c r="AH640" s="92"/>
      <c r="AI640" s="92"/>
      <c r="AJ640" s="92"/>
      <c r="AK640" s="92"/>
      <c r="AL640" s="92"/>
      <c r="AM640" s="92"/>
      <c r="AN640" s="92"/>
      <c r="AO640" s="92"/>
      <c r="AP640" s="92"/>
      <c r="AQ640" s="92"/>
      <c r="AR640" s="92"/>
      <c r="AS640" s="92"/>
      <c r="AT640" s="92"/>
      <c r="AU640" s="92"/>
      <c r="AV640" s="92"/>
      <c r="AW640" s="92"/>
      <c r="AX640" s="92"/>
      <c r="AY640" s="92"/>
      <c r="AZ640" s="92"/>
      <c r="BA640" s="92"/>
      <c r="BB640" s="92"/>
      <c r="BC640" s="92"/>
      <c r="BD640" s="92"/>
      <c r="BE640" s="92"/>
      <c r="BF640" s="92"/>
      <c r="BG640" s="92"/>
      <c r="BH640" s="92"/>
      <c r="BI640" s="92"/>
      <c r="BJ640" s="92"/>
      <c r="BK640" s="92"/>
      <c r="BL640" s="92"/>
      <c r="BM640" s="92"/>
      <c r="BN640" s="92"/>
      <c r="BO640" s="92"/>
      <c r="BP640" s="92"/>
      <c r="BQ640" s="92"/>
      <c r="BR640" s="92"/>
      <c r="BS640" s="92"/>
      <c r="BT640" s="92"/>
      <c r="BU640" s="92"/>
      <c r="BV640" s="92"/>
      <c r="BW640" s="92"/>
      <c r="BX640" s="92"/>
      <c r="BY640" s="92"/>
      <c r="BZ640" s="92"/>
      <c r="CA640" s="92"/>
      <c r="CB640" s="92"/>
      <c r="CC640" s="92"/>
      <c r="CD640" s="92"/>
      <c r="CE640" s="92"/>
      <c r="CF640" s="92"/>
      <c r="CG640" s="92"/>
      <c r="CH640" s="92"/>
      <c r="CI640" s="92"/>
      <c r="CJ640" s="92"/>
      <c r="CK640" s="92"/>
      <c r="CL640" s="92"/>
    </row>
    <row r="641" spans="1:90">
      <c r="A641" s="92"/>
      <c r="B641" s="188"/>
      <c r="C641" s="319"/>
      <c r="D641" s="92"/>
      <c r="E641" s="92"/>
      <c r="F641" s="92"/>
      <c r="G641" s="92"/>
      <c r="H641" s="92"/>
      <c r="I641" s="92"/>
      <c r="J641" s="92"/>
      <c r="K641" s="92"/>
      <c r="L641" s="92"/>
      <c r="M641" s="92"/>
      <c r="N641" s="92"/>
      <c r="O641" s="92"/>
      <c r="P641" s="92"/>
      <c r="Q641" s="92"/>
      <c r="R641" s="92"/>
      <c r="S641" s="92"/>
      <c r="T641" s="92"/>
      <c r="U641" s="92"/>
      <c r="V641" s="92"/>
      <c r="W641" s="92"/>
      <c r="X641" s="92"/>
      <c r="Y641" s="92"/>
      <c r="Z641" s="92"/>
      <c r="AA641" s="92"/>
      <c r="AB641" s="92"/>
      <c r="AC641" s="92"/>
      <c r="AD641" s="92"/>
      <c r="AE641" s="92"/>
      <c r="AF641" s="92"/>
      <c r="AG641" s="92"/>
      <c r="AH641" s="92"/>
      <c r="AI641" s="92"/>
      <c r="AJ641" s="92"/>
      <c r="AK641" s="92"/>
      <c r="AL641" s="92"/>
      <c r="AM641" s="92"/>
      <c r="AN641" s="92"/>
      <c r="AO641" s="92"/>
      <c r="AP641" s="92"/>
      <c r="AQ641" s="92"/>
      <c r="AR641" s="92"/>
      <c r="AS641" s="92"/>
      <c r="AT641" s="92"/>
      <c r="AU641" s="92"/>
      <c r="AV641" s="92"/>
      <c r="AW641" s="92"/>
      <c r="AX641" s="92"/>
      <c r="AY641" s="92"/>
      <c r="AZ641" s="92"/>
      <c r="BA641" s="92"/>
      <c r="BB641" s="92"/>
      <c r="BC641" s="92"/>
      <c r="BD641" s="92"/>
      <c r="BE641" s="92"/>
      <c r="BF641" s="92"/>
      <c r="BG641" s="92"/>
      <c r="BH641" s="92"/>
      <c r="BI641" s="92"/>
      <c r="BJ641" s="92"/>
      <c r="BK641" s="92"/>
      <c r="BL641" s="92"/>
      <c r="BM641" s="92"/>
      <c r="BN641" s="92"/>
      <c r="BO641" s="92"/>
      <c r="BP641" s="92"/>
      <c r="BQ641" s="92"/>
      <c r="BR641" s="92"/>
      <c r="BS641" s="92"/>
      <c r="BT641" s="92"/>
      <c r="BU641" s="92"/>
      <c r="BV641" s="92"/>
      <c r="BW641" s="92"/>
      <c r="BX641" s="92"/>
      <c r="BY641" s="92"/>
      <c r="BZ641" s="92"/>
      <c r="CA641" s="92"/>
      <c r="CB641" s="92"/>
      <c r="CC641" s="92"/>
      <c r="CD641" s="92"/>
      <c r="CE641" s="92"/>
      <c r="CF641" s="92"/>
      <c r="CG641" s="92"/>
      <c r="CH641" s="92"/>
      <c r="CI641" s="92"/>
      <c r="CJ641" s="92"/>
      <c r="CK641" s="92"/>
      <c r="CL641" s="92"/>
    </row>
    <row r="642" spans="1:90">
      <c r="A642" s="92"/>
      <c r="B642" s="188"/>
      <c r="C642" s="319"/>
      <c r="D642" s="92"/>
      <c r="E642" s="92"/>
      <c r="F642" s="92"/>
      <c r="G642" s="92"/>
      <c r="H642" s="92"/>
      <c r="I642" s="92"/>
      <c r="J642" s="92"/>
      <c r="K642" s="92"/>
      <c r="L642" s="92"/>
      <c r="M642" s="92"/>
      <c r="N642" s="92"/>
      <c r="O642" s="92"/>
      <c r="P642" s="92"/>
      <c r="Q642" s="92"/>
      <c r="R642" s="92"/>
      <c r="S642" s="92"/>
      <c r="T642" s="92"/>
      <c r="U642" s="92"/>
      <c r="V642" s="92"/>
      <c r="W642" s="92"/>
      <c r="X642" s="92"/>
      <c r="Y642" s="92"/>
      <c r="Z642" s="92"/>
      <c r="AA642" s="92"/>
      <c r="AB642" s="92"/>
      <c r="AC642" s="92"/>
      <c r="AD642" s="92"/>
      <c r="AE642" s="92"/>
      <c r="AF642" s="92"/>
      <c r="AG642" s="92"/>
      <c r="AH642" s="92"/>
      <c r="AI642" s="92"/>
      <c r="AJ642" s="92"/>
      <c r="AK642" s="92"/>
      <c r="AL642" s="92"/>
      <c r="AM642" s="92"/>
      <c r="AN642" s="92"/>
      <c r="AO642" s="92"/>
      <c r="AP642" s="92"/>
      <c r="AQ642" s="92"/>
      <c r="AR642" s="92"/>
      <c r="AS642" s="92"/>
      <c r="AT642" s="92"/>
      <c r="AU642" s="92"/>
      <c r="AV642" s="92"/>
      <c r="AW642" s="92"/>
      <c r="AX642" s="92"/>
      <c r="AY642" s="92"/>
      <c r="AZ642" s="92"/>
      <c r="BA642" s="92"/>
      <c r="BB642" s="92"/>
      <c r="BC642" s="92"/>
      <c r="BD642" s="92"/>
      <c r="BE642" s="92"/>
      <c r="BF642" s="92"/>
      <c r="BG642" s="92"/>
      <c r="BH642" s="92"/>
      <c r="BI642" s="92"/>
      <c r="BJ642" s="92"/>
      <c r="BK642" s="92"/>
      <c r="BL642" s="92"/>
      <c r="BM642" s="92"/>
      <c r="BN642" s="92"/>
      <c r="BO642" s="92"/>
      <c r="BP642" s="92"/>
      <c r="BQ642" s="92"/>
      <c r="BR642" s="92"/>
      <c r="BS642" s="92"/>
      <c r="BT642" s="92"/>
      <c r="BU642" s="92"/>
      <c r="BV642" s="92"/>
      <c r="BW642" s="92"/>
      <c r="BX642" s="92"/>
      <c r="BY642" s="92"/>
      <c r="BZ642" s="92"/>
      <c r="CA642" s="92"/>
      <c r="CB642" s="92"/>
      <c r="CC642" s="92"/>
      <c r="CD642" s="92"/>
      <c r="CE642" s="92"/>
      <c r="CF642" s="92"/>
      <c r="CG642" s="92"/>
      <c r="CH642" s="92"/>
      <c r="CI642" s="92"/>
      <c r="CJ642" s="92"/>
      <c r="CK642" s="92"/>
      <c r="CL642" s="92"/>
    </row>
    <row r="643" spans="1:90">
      <c r="A643" s="92"/>
      <c r="B643" s="188"/>
      <c r="C643" s="319"/>
      <c r="D643" s="92"/>
      <c r="E643" s="92"/>
      <c r="F643" s="92"/>
      <c r="G643" s="92"/>
      <c r="H643" s="92"/>
      <c r="I643" s="92"/>
      <c r="J643" s="92"/>
      <c r="K643" s="92"/>
      <c r="L643" s="92"/>
      <c r="M643" s="92"/>
      <c r="N643" s="92"/>
      <c r="O643" s="92"/>
      <c r="P643" s="92"/>
      <c r="Q643" s="92"/>
      <c r="R643" s="92"/>
      <c r="S643" s="92"/>
      <c r="T643" s="92"/>
      <c r="U643" s="92"/>
      <c r="V643" s="92"/>
      <c r="W643" s="92"/>
      <c r="X643" s="92"/>
      <c r="Y643" s="92"/>
      <c r="Z643" s="92"/>
      <c r="AA643" s="92"/>
      <c r="AB643" s="92"/>
      <c r="AC643" s="92"/>
      <c r="AD643" s="92"/>
      <c r="AE643" s="92"/>
      <c r="AF643" s="92"/>
      <c r="AG643" s="92"/>
      <c r="AH643" s="92"/>
      <c r="AI643" s="92"/>
      <c r="AJ643" s="92"/>
      <c r="AK643" s="92"/>
      <c r="AL643" s="92"/>
      <c r="AM643" s="92"/>
      <c r="AN643" s="92"/>
      <c r="AO643" s="92"/>
      <c r="AP643" s="92"/>
      <c r="AQ643" s="92"/>
      <c r="AR643" s="92"/>
      <c r="AS643" s="92"/>
      <c r="AT643" s="92"/>
      <c r="AU643" s="92"/>
      <c r="AV643" s="92"/>
      <c r="AW643" s="92"/>
      <c r="AX643" s="92"/>
      <c r="AY643" s="92"/>
      <c r="AZ643" s="92"/>
      <c r="BA643" s="92"/>
      <c r="BB643" s="92"/>
      <c r="BC643" s="92"/>
      <c r="BD643" s="92"/>
      <c r="BE643" s="92"/>
      <c r="BF643" s="92"/>
      <c r="BG643" s="92"/>
      <c r="BH643" s="92"/>
      <c r="BI643" s="92"/>
      <c r="BJ643" s="92"/>
      <c r="BK643" s="92"/>
      <c r="BL643" s="92"/>
      <c r="BM643" s="92"/>
      <c r="BN643" s="92"/>
      <c r="BO643" s="92"/>
      <c r="BP643" s="92"/>
      <c r="BQ643" s="92"/>
      <c r="BR643" s="92"/>
      <c r="BS643" s="92"/>
      <c r="BT643" s="92"/>
      <c r="BU643" s="92"/>
      <c r="BV643" s="92"/>
      <c r="BW643" s="92"/>
      <c r="BX643" s="92"/>
      <c r="BY643" s="92"/>
      <c r="BZ643" s="92"/>
      <c r="CA643" s="92"/>
      <c r="CB643" s="92"/>
      <c r="CC643" s="92"/>
      <c r="CD643" s="92"/>
      <c r="CE643" s="92"/>
      <c r="CF643" s="92"/>
      <c r="CG643" s="92"/>
      <c r="CH643" s="92"/>
      <c r="CI643" s="92"/>
      <c r="CJ643" s="92"/>
      <c r="CK643" s="92"/>
      <c r="CL643" s="92"/>
    </row>
    <row r="644" spans="1:90">
      <c r="A644" s="92"/>
      <c r="B644" s="188"/>
      <c r="C644" s="319"/>
      <c r="D644" s="92"/>
      <c r="E644" s="92"/>
      <c r="F644" s="92"/>
      <c r="G644" s="92"/>
      <c r="H644" s="92"/>
      <c r="I644" s="92"/>
      <c r="J644" s="92"/>
      <c r="K644" s="92"/>
      <c r="L644" s="92"/>
      <c r="M644" s="92"/>
      <c r="N644" s="92"/>
      <c r="O644" s="92"/>
      <c r="P644" s="92"/>
      <c r="Q644" s="92"/>
      <c r="R644" s="92"/>
      <c r="S644" s="92"/>
      <c r="T644" s="92"/>
      <c r="U644" s="92"/>
      <c r="V644" s="92"/>
      <c r="W644" s="92"/>
      <c r="X644" s="92"/>
      <c r="Y644" s="92"/>
      <c r="Z644" s="92"/>
      <c r="AA644" s="92"/>
      <c r="AB644" s="92"/>
      <c r="AC644" s="92"/>
      <c r="AD644" s="92"/>
      <c r="AE644" s="92"/>
      <c r="AF644" s="92"/>
      <c r="AG644" s="92"/>
      <c r="AH644" s="92"/>
      <c r="AI644" s="92"/>
      <c r="AJ644" s="92"/>
      <c r="AK644" s="92"/>
      <c r="AL644" s="92"/>
      <c r="AM644" s="92"/>
      <c r="AN644" s="92"/>
      <c r="AO644" s="92"/>
      <c r="AP644" s="92"/>
      <c r="AQ644" s="92"/>
      <c r="AR644" s="92"/>
      <c r="AS644" s="92"/>
      <c r="AT644" s="92"/>
      <c r="AU644" s="92"/>
      <c r="AV644" s="92"/>
      <c r="AW644" s="92"/>
      <c r="AX644" s="92"/>
      <c r="AY644" s="92"/>
      <c r="AZ644" s="92"/>
      <c r="BA644" s="92"/>
      <c r="BB644" s="92"/>
      <c r="BC644" s="92"/>
      <c r="BD644" s="92"/>
      <c r="BE644" s="92"/>
      <c r="BF644" s="92"/>
      <c r="BG644" s="92"/>
      <c r="BH644" s="92"/>
      <c r="BI644" s="92"/>
      <c r="BJ644" s="92"/>
      <c r="BK644" s="92"/>
      <c r="BL644" s="92"/>
      <c r="BM644" s="92"/>
      <c r="BN644" s="92"/>
      <c r="BO644" s="92"/>
      <c r="BP644" s="92"/>
      <c r="BQ644" s="92"/>
      <c r="BR644" s="92"/>
      <c r="BS644" s="92"/>
      <c r="BT644" s="92"/>
      <c r="BU644" s="92"/>
      <c r="BV644" s="92"/>
      <c r="BW644" s="92"/>
      <c r="BX644" s="92"/>
      <c r="BY644" s="92"/>
      <c r="BZ644" s="92"/>
      <c r="CA644" s="92"/>
      <c r="CB644" s="92"/>
      <c r="CC644" s="92"/>
      <c r="CD644" s="92"/>
      <c r="CE644" s="92"/>
      <c r="CF644" s="92"/>
      <c r="CG644" s="92"/>
      <c r="CH644" s="92"/>
      <c r="CI644" s="92"/>
      <c r="CJ644" s="92"/>
      <c r="CK644" s="92"/>
      <c r="CL644" s="92"/>
    </row>
    <row r="645" spans="1:90">
      <c r="A645" s="92"/>
      <c r="B645" s="188"/>
      <c r="C645" s="319"/>
      <c r="D645" s="92"/>
      <c r="E645" s="92"/>
      <c r="F645" s="92"/>
      <c r="G645" s="92"/>
      <c r="H645" s="92"/>
      <c r="I645" s="92"/>
      <c r="J645" s="92"/>
      <c r="K645" s="92"/>
      <c r="L645" s="92"/>
      <c r="M645" s="92"/>
      <c r="N645" s="92"/>
      <c r="O645" s="92"/>
      <c r="P645" s="92"/>
      <c r="Q645" s="92"/>
      <c r="R645" s="92"/>
      <c r="S645" s="92"/>
      <c r="T645" s="92"/>
      <c r="U645" s="92"/>
      <c r="V645" s="92"/>
      <c r="W645" s="92"/>
      <c r="X645" s="92"/>
      <c r="Y645" s="92"/>
      <c r="Z645" s="92"/>
      <c r="AA645" s="92"/>
      <c r="AB645" s="92"/>
      <c r="AC645" s="92"/>
      <c r="AD645" s="92"/>
      <c r="AE645" s="92"/>
      <c r="AF645" s="92"/>
      <c r="AG645" s="92"/>
      <c r="AH645" s="92"/>
      <c r="AI645" s="92"/>
      <c r="AJ645" s="92"/>
      <c r="AK645" s="92"/>
      <c r="AL645" s="92"/>
      <c r="AM645" s="92"/>
      <c r="AN645" s="92"/>
      <c r="AO645" s="92"/>
      <c r="AP645" s="92"/>
      <c r="AQ645" s="92"/>
      <c r="AR645" s="92"/>
      <c r="AS645" s="92"/>
      <c r="AT645" s="92"/>
      <c r="AU645" s="92"/>
      <c r="AV645" s="92"/>
      <c r="AW645" s="92"/>
      <c r="AX645" s="92"/>
      <c r="AY645" s="92"/>
      <c r="AZ645" s="92"/>
      <c r="BA645" s="92"/>
      <c r="BB645" s="92"/>
      <c r="BC645" s="92"/>
      <c r="BD645" s="92"/>
      <c r="BE645" s="92"/>
      <c r="BF645" s="92"/>
      <c r="BG645" s="92"/>
      <c r="BH645" s="92"/>
      <c r="BI645" s="92"/>
      <c r="BJ645" s="92"/>
      <c r="BK645" s="92"/>
      <c r="BL645" s="92"/>
      <c r="BM645" s="92"/>
      <c r="BN645" s="92"/>
      <c r="BO645" s="92"/>
      <c r="BP645" s="92"/>
      <c r="BQ645" s="92"/>
      <c r="BR645" s="92"/>
      <c r="BS645" s="92"/>
      <c r="BT645" s="92"/>
      <c r="BU645" s="92"/>
      <c r="BV645" s="92"/>
      <c r="BW645" s="92"/>
      <c r="BX645" s="92"/>
      <c r="BY645" s="92"/>
      <c r="BZ645" s="92"/>
      <c r="CA645" s="92"/>
      <c r="CB645" s="92"/>
      <c r="CC645" s="92"/>
      <c r="CD645" s="92"/>
      <c r="CE645" s="92"/>
      <c r="CF645" s="92"/>
      <c r="CG645" s="92"/>
      <c r="CH645" s="92"/>
      <c r="CI645" s="92"/>
      <c r="CJ645" s="92"/>
      <c r="CK645" s="92"/>
      <c r="CL645" s="92"/>
    </row>
    <row r="646" spans="1:90">
      <c r="A646" s="92"/>
      <c r="B646" s="188"/>
      <c r="C646" s="319"/>
      <c r="D646" s="92"/>
      <c r="E646" s="92"/>
      <c r="F646" s="92"/>
      <c r="G646" s="92"/>
      <c r="H646" s="92"/>
      <c r="I646" s="92"/>
      <c r="J646" s="92"/>
      <c r="K646" s="92"/>
      <c r="L646" s="92"/>
      <c r="M646" s="92"/>
      <c r="N646" s="92"/>
      <c r="O646" s="92"/>
      <c r="P646" s="92"/>
      <c r="Q646" s="92"/>
      <c r="R646" s="92"/>
      <c r="S646" s="92"/>
      <c r="T646" s="92"/>
      <c r="U646" s="92"/>
      <c r="V646" s="92"/>
      <c r="W646" s="92"/>
      <c r="X646" s="92"/>
      <c r="Y646" s="92"/>
      <c r="Z646" s="92"/>
      <c r="AA646" s="92"/>
      <c r="AB646" s="92"/>
      <c r="AC646" s="92"/>
      <c r="AD646" s="92"/>
      <c r="AE646" s="92"/>
      <c r="AF646" s="92"/>
      <c r="AG646" s="92"/>
      <c r="AH646" s="92"/>
      <c r="AI646" s="92"/>
      <c r="AJ646" s="92"/>
      <c r="AK646" s="92"/>
      <c r="AL646" s="92"/>
      <c r="AM646" s="92"/>
      <c r="AN646" s="92"/>
      <c r="AO646" s="92"/>
      <c r="AP646" s="92"/>
      <c r="AQ646" s="92"/>
      <c r="AR646" s="92"/>
      <c r="AS646" s="92"/>
      <c r="AT646" s="92"/>
      <c r="AU646" s="92"/>
      <c r="AV646" s="92"/>
      <c r="AW646" s="92"/>
      <c r="AX646" s="92"/>
      <c r="AY646" s="92"/>
      <c r="AZ646" s="92"/>
      <c r="BA646" s="92"/>
      <c r="BB646" s="92"/>
      <c r="BC646" s="92"/>
      <c r="BD646" s="92"/>
      <c r="BE646" s="92"/>
      <c r="BF646" s="92"/>
      <c r="BG646" s="92"/>
      <c r="BH646" s="92"/>
      <c r="BI646" s="92"/>
      <c r="BJ646" s="92"/>
      <c r="BK646" s="92"/>
      <c r="BL646" s="92"/>
      <c r="BM646" s="92"/>
      <c r="BN646" s="92"/>
      <c r="BO646" s="92"/>
      <c r="BP646" s="92"/>
      <c r="BQ646" s="92"/>
      <c r="BR646" s="92"/>
      <c r="BS646" s="92"/>
      <c r="BT646" s="92"/>
      <c r="BU646" s="92"/>
      <c r="BV646" s="92"/>
      <c r="BW646" s="92"/>
      <c r="BX646" s="92"/>
      <c r="BY646" s="92"/>
      <c r="BZ646" s="92"/>
      <c r="CA646" s="92"/>
      <c r="CB646" s="92"/>
      <c r="CC646" s="92"/>
      <c r="CD646" s="92"/>
      <c r="CE646" s="92"/>
      <c r="CF646" s="92"/>
      <c r="CG646" s="92"/>
      <c r="CH646" s="92"/>
      <c r="CI646" s="92"/>
      <c r="CJ646" s="92"/>
      <c r="CK646" s="92"/>
      <c r="CL646" s="92"/>
    </row>
    <row r="647" spans="1:90">
      <c r="A647" s="92"/>
      <c r="B647" s="188"/>
      <c r="C647" s="319"/>
      <c r="D647" s="92"/>
      <c r="E647" s="92"/>
      <c r="F647" s="92"/>
      <c r="G647" s="92"/>
      <c r="H647" s="92"/>
      <c r="I647" s="92"/>
      <c r="J647" s="92"/>
      <c r="K647" s="92"/>
      <c r="L647" s="92"/>
      <c r="M647" s="92"/>
      <c r="N647" s="92"/>
      <c r="O647" s="92"/>
      <c r="P647" s="92"/>
      <c r="Q647" s="92"/>
      <c r="R647" s="92"/>
      <c r="S647" s="92"/>
      <c r="T647" s="92"/>
      <c r="U647" s="92"/>
      <c r="V647" s="92"/>
      <c r="W647" s="92"/>
      <c r="X647" s="92"/>
      <c r="Y647" s="92"/>
      <c r="Z647" s="92"/>
      <c r="AA647" s="92"/>
      <c r="AB647" s="92"/>
      <c r="AC647" s="92"/>
      <c r="AD647" s="92"/>
      <c r="AE647" s="92"/>
      <c r="AF647" s="92"/>
      <c r="AG647" s="92"/>
      <c r="AH647" s="92"/>
      <c r="AI647" s="92"/>
      <c r="AJ647" s="92"/>
      <c r="AK647" s="92"/>
      <c r="AL647" s="92"/>
      <c r="AM647" s="92"/>
      <c r="AN647" s="92"/>
      <c r="AO647" s="92"/>
      <c r="AP647" s="92"/>
      <c r="AQ647" s="92"/>
      <c r="AR647" s="92"/>
      <c r="AS647" s="92"/>
      <c r="AT647" s="92"/>
      <c r="AU647" s="92"/>
      <c r="AV647" s="92"/>
      <c r="AW647" s="92"/>
      <c r="AX647" s="92"/>
      <c r="AY647" s="92"/>
      <c r="AZ647" s="92"/>
      <c r="BA647" s="92"/>
      <c r="BB647" s="92"/>
      <c r="BC647" s="92"/>
      <c r="BD647" s="92"/>
      <c r="BE647" s="92"/>
      <c r="BF647" s="92"/>
      <c r="BG647" s="92"/>
      <c r="BH647" s="92"/>
      <c r="BI647" s="92"/>
      <c r="BJ647" s="92"/>
      <c r="BK647" s="92"/>
      <c r="BL647" s="92"/>
      <c r="BM647" s="92"/>
      <c r="BN647" s="92"/>
      <c r="BO647" s="92"/>
      <c r="BP647" s="92"/>
      <c r="BQ647" s="92"/>
      <c r="BR647" s="92"/>
      <c r="BS647" s="92"/>
      <c r="BT647" s="92"/>
      <c r="BU647" s="92"/>
      <c r="BV647" s="92"/>
      <c r="BW647" s="92"/>
      <c r="BX647" s="92"/>
      <c r="BY647" s="92"/>
      <c r="BZ647" s="92"/>
      <c r="CA647" s="92"/>
      <c r="CB647" s="92"/>
      <c r="CC647" s="92"/>
      <c r="CD647" s="92"/>
      <c r="CE647" s="92"/>
      <c r="CF647" s="92"/>
      <c r="CG647" s="92"/>
      <c r="CH647" s="92"/>
      <c r="CI647" s="92"/>
      <c r="CJ647" s="92"/>
      <c r="CK647" s="92"/>
      <c r="CL647" s="92"/>
    </row>
    <row r="648" spans="1:90">
      <c r="A648" s="92"/>
      <c r="B648" s="188"/>
      <c r="C648" s="319"/>
      <c r="D648" s="92"/>
      <c r="E648" s="92"/>
      <c r="F648" s="92"/>
      <c r="G648" s="92"/>
      <c r="H648" s="92"/>
      <c r="I648" s="92"/>
      <c r="J648" s="92"/>
      <c r="K648" s="92"/>
      <c r="L648" s="92"/>
      <c r="M648" s="92"/>
      <c r="N648" s="92"/>
      <c r="O648" s="92"/>
      <c r="P648" s="92"/>
      <c r="Q648" s="92"/>
      <c r="R648" s="92"/>
      <c r="S648" s="92"/>
      <c r="T648" s="92"/>
      <c r="U648" s="92"/>
      <c r="V648" s="92"/>
      <c r="W648" s="92"/>
      <c r="X648" s="92"/>
      <c r="Y648" s="92"/>
      <c r="Z648" s="92"/>
      <c r="AA648" s="92"/>
      <c r="AB648" s="92"/>
      <c r="AC648" s="92"/>
      <c r="AD648" s="92"/>
      <c r="AE648" s="92"/>
      <c r="AF648" s="92"/>
      <c r="AG648" s="92"/>
      <c r="AH648" s="92"/>
      <c r="AI648" s="92"/>
      <c r="AJ648" s="92"/>
      <c r="AK648" s="92"/>
      <c r="AL648" s="92"/>
      <c r="AM648" s="92"/>
      <c r="AN648" s="92"/>
      <c r="AO648" s="92"/>
      <c r="AP648" s="92"/>
      <c r="AQ648" s="92"/>
      <c r="AR648" s="92"/>
      <c r="AS648" s="92"/>
      <c r="AT648" s="92"/>
      <c r="AU648" s="92"/>
      <c r="AV648" s="92"/>
      <c r="AW648" s="92"/>
      <c r="AX648" s="92"/>
      <c r="AY648" s="92"/>
      <c r="AZ648" s="92"/>
      <c r="BA648" s="92"/>
      <c r="BB648" s="92"/>
      <c r="BC648" s="92"/>
      <c r="BD648" s="92"/>
      <c r="BE648" s="92"/>
      <c r="BF648" s="92"/>
      <c r="BG648" s="92"/>
      <c r="BH648" s="92"/>
      <c r="BI648" s="92"/>
      <c r="BJ648" s="92"/>
      <c r="BK648" s="92"/>
      <c r="BL648" s="92"/>
      <c r="BM648" s="92"/>
      <c r="BN648" s="92"/>
      <c r="BO648" s="92"/>
      <c r="BP648" s="92"/>
      <c r="BQ648" s="92"/>
      <c r="BR648" s="92"/>
      <c r="BS648" s="92"/>
      <c r="BT648" s="92"/>
      <c r="BU648" s="92"/>
      <c r="BV648" s="92"/>
      <c r="BW648" s="92"/>
      <c r="BX648" s="92"/>
      <c r="BY648" s="92"/>
      <c r="BZ648" s="92"/>
      <c r="CA648" s="92"/>
      <c r="CB648" s="92"/>
      <c r="CC648" s="92"/>
      <c r="CD648" s="92"/>
      <c r="CE648" s="92"/>
      <c r="CF648" s="92"/>
      <c r="CG648" s="92"/>
      <c r="CH648" s="92"/>
      <c r="CI648" s="92"/>
      <c r="CJ648" s="92"/>
      <c r="CK648" s="92"/>
      <c r="CL648" s="92"/>
    </row>
    <row r="649" spans="1:90">
      <c r="A649" s="92"/>
      <c r="B649" s="188"/>
      <c r="C649" s="319"/>
      <c r="D649" s="92"/>
      <c r="E649" s="92"/>
      <c r="F649" s="92"/>
      <c r="G649" s="92"/>
      <c r="H649" s="92"/>
      <c r="I649" s="92"/>
      <c r="J649" s="92"/>
      <c r="K649" s="92"/>
      <c r="L649" s="92"/>
      <c r="M649" s="92"/>
      <c r="N649" s="92"/>
      <c r="O649" s="92"/>
      <c r="P649" s="92"/>
      <c r="Q649" s="92"/>
      <c r="R649" s="92"/>
      <c r="S649" s="92"/>
      <c r="T649" s="92"/>
      <c r="U649" s="92"/>
      <c r="V649" s="92"/>
      <c r="W649" s="92"/>
      <c r="X649" s="92"/>
      <c r="Y649" s="92"/>
      <c r="Z649" s="92"/>
      <c r="AA649" s="92"/>
      <c r="AB649" s="92"/>
      <c r="AC649" s="92"/>
      <c r="AD649" s="92"/>
      <c r="AE649" s="92"/>
      <c r="AF649" s="92"/>
      <c r="AG649" s="92"/>
      <c r="AH649" s="92"/>
      <c r="AI649" s="92"/>
      <c r="AJ649" s="92"/>
      <c r="AK649" s="92"/>
      <c r="AL649" s="92"/>
      <c r="AM649" s="92"/>
      <c r="AN649" s="92"/>
      <c r="AO649" s="92"/>
      <c r="AP649" s="92"/>
      <c r="AQ649" s="92"/>
      <c r="AR649" s="92"/>
      <c r="AS649" s="92"/>
      <c r="AT649" s="92"/>
      <c r="AU649" s="92"/>
      <c r="AV649" s="92"/>
      <c r="AW649" s="92"/>
      <c r="AX649" s="92"/>
      <c r="AY649" s="92"/>
      <c r="AZ649" s="92"/>
      <c r="BA649" s="92"/>
      <c r="BB649" s="92"/>
      <c r="BC649" s="92"/>
      <c r="BD649" s="92"/>
      <c r="BE649" s="92"/>
      <c r="BF649" s="92"/>
      <c r="BG649" s="92"/>
      <c r="BH649" s="92"/>
      <c r="BI649" s="92"/>
      <c r="BJ649" s="92"/>
      <c r="BK649" s="92"/>
      <c r="BL649" s="92"/>
      <c r="BM649" s="92"/>
      <c r="BN649" s="92"/>
      <c r="BO649" s="92"/>
      <c r="BP649" s="92"/>
      <c r="BQ649" s="92"/>
      <c r="BR649" s="92"/>
      <c r="BS649" s="92"/>
      <c r="BT649" s="92"/>
      <c r="BU649" s="92"/>
      <c r="BV649" s="92"/>
      <c r="BW649" s="92"/>
      <c r="BX649" s="92"/>
      <c r="BY649" s="92"/>
      <c r="BZ649" s="92"/>
      <c r="CA649" s="92"/>
      <c r="CB649" s="92"/>
      <c r="CC649" s="92"/>
      <c r="CD649" s="92"/>
      <c r="CE649" s="92"/>
      <c r="CF649" s="92"/>
      <c r="CG649" s="92"/>
      <c r="CH649" s="92"/>
      <c r="CI649" s="92"/>
      <c r="CJ649" s="92"/>
      <c r="CK649" s="92"/>
      <c r="CL649" s="92"/>
    </row>
    <row r="650" spans="1:90">
      <c r="A650" s="92"/>
      <c r="B650" s="188"/>
      <c r="C650" s="319"/>
      <c r="D650" s="92"/>
      <c r="E650" s="92"/>
      <c r="F650" s="92"/>
      <c r="G650" s="92"/>
      <c r="H650" s="92"/>
      <c r="I650" s="92"/>
      <c r="J650" s="92"/>
      <c r="K650" s="92"/>
      <c r="L650" s="92"/>
      <c r="M650" s="92"/>
      <c r="N650" s="92"/>
      <c r="O650" s="92"/>
      <c r="P650" s="92"/>
      <c r="Q650" s="92"/>
      <c r="R650" s="92"/>
      <c r="S650" s="92"/>
      <c r="T650" s="92"/>
      <c r="U650" s="92"/>
      <c r="V650" s="92"/>
      <c r="W650" s="92"/>
      <c r="X650" s="92"/>
      <c r="Y650" s="92"/>
      <c r="Z650" s="92"/>
      <c r="AA650" s="92"/>
      <c r="AB650" s="92"/>
      <c r="AC650" s="92"/>
      <c r="AD650" s="92"/>
      <c r="AE650" s="92"/>
      <c r="AF650" s="92"/>
      <c r="AG650" s="92"/>
      <c r="AH650" s="92"/>
      <c r="AI650" s="92"/>
      <c r="AJ650" s="92"/>
      <c r="AK650" s="92"/>
      <c r="AL650" s="92"/>
      <c r="AM650" s="92"/>
      <c r="AN650" s="92"/>
      <c r="AO650" s="92"/>
      <c r="AP650" s="92"/>
      <c r="AQ650" s="92"/>
      <c r="AR650" s="92"/>
      <c r="AS650" s="92"/>
      <c r="AT650" s="92"/>
      <c r="AU650" s="92"/>
      <c r="AV650" s="92"/>
      <c r="AW650" s="92"/>
      <c r="AX650" s="92"/>
      <c r="AY650" s="92"/>
      <c r="AZ650" s="92"/>
      <c r="BA650" s="92"/>
      <c r="BB650" s="92"/>
      <c r="BC650" s="92"/>
      <c r="BD650" s="92"/>
      <c r="BE650" s="92"/>
      <c r="BF650" s="92"/>
      <c r="BG650" s="92"/>
      <c r="BH650" s="92"/>
      <c r="BI650" s="92"/>
      <c r="BJ650" s="92"/>
      <c r="BK650" s="92"/>
      <c r="BL650" s="92"/>
      <c r="BM650" s="92"/>
      <c r="BN650" s="92"/>
      <c r="BO650" s="92"/>
      <c r="BP650" s="92"/>
      <c r="BQ650" s="92"/>
      <c r="BR650" s="92"/>
      <c r="BS650" s="92"/>
      <c r="BT650" s="92"/>
      <c r="BU650" s="92"/>
      <c r="BV650" s="92"/>
      <c r="BW650" s="92"/>
      <c r="BX650" s="92"/>
      <c r="BY650" s="92"/>
      <c r="BZ650" s="92"/>
      <c r="CA650" s="92"/>
      <c r="CB650" s="92"/>
      <c r="CC650" s="92"/>
      <c r="CD650" s="92"/>
      <c r="CE650" s="92"/>
      <c r="CF650" s="92"/>
      <c r="CG650" s="92"/>
      <c r="CH650" s="92"/>
      <c r="CI650" s="92"/>
      <c r="CJ650" s="92"/>
      <c r="CK650" s="92"/>
      <c r="CL650" s="92"/>
    </row>
    <row r="651" spans="1:90">
      <c r="A651" s="92"/>
      <c r="B651" s="188"/>
      <c r="C651" s="319"/>
      <c r="D651" s="92"/>
      <c r="E651" s="92"/>
      <c r="F651" s="92"/>
      <c r="G651" s="92"/>
      <c r="H651" s="92"/>
      <c r="I651" s="92"/>
      <c r="J651" s="92"/>
      <c r="K651" s="92"/>
      <c r="L651" s="92"/>
      <c r="M651" s="92"/>
      <c r="N651" s="92"/>
      <c r="O651" s="92"/>
      <c r="P651" s="92"/>
      <c r="Q651" s="92"/>
      <c r="R651" s="92"/>
      <c r="S651" s="92"/>
      <c r="T651" s="92"/>
      <c r="U651" s="92"/>
      <c r="V651" s="92"/>
      <c r="W651" s="92"/>
      <c r="X651" s="92"/>
      <c r="Y651" s="92"/>
      <c r="Z651" s="92"/>
      <c r="AA651" s="92"/>
      <c r="AB651" s="92"/>
      <c r="AC651" s="92"/>
      <c r="AD651" s="92"/>
      <c r="AE651" s="92"/>
      <c r="AF651" s="92"/>
      <c r="AG651" s="92"/>
      <c r="AH651" s="92"/>
      <c r="AI651" s="92"/>
      <c r="AJ651" s="92"/>
      <c r="AK651" s="92"/>
      <c r="AL651" s="92"/>
      <c r="AM651" s="92"/>
      <c r="AN651" s="92"/>
      <c r="AO651" s="92"/>
      <c r="AP651" s="92"/>
      <c r="AQ651" s="92"/>
      <c r="AR651" s="92"/>
      <c r="AS651" s="92"/>
      <c r="AT651" s="92"/>
      <c r="AU651" s="92"/>
      <c r="AV651" s="92"/>
      <c r="AW651" s="92"/>
      <c r="AX651" s="92"/>
      <c r="AY651" s="92"/>
      <c r="AZ651" s="92"/>
      <c r="BA651" s="92"/>
      <c r="BB651" s="92"/>
      <c r="BC651" s="92"/>
      <c r="BD651" s="92"/>
      <c r="BE651" s="92"/>
      <c r="BF651" s="92"/>
      <c r="BG651" s="92"/>
      <c r="BH651" s="92"/>
      <c r="BI651" s="92"/>
      <c r="BJ651" s="92"/>
      <c r="BK651" s="92"/>
      <c r="BL651" s="92"/>
      <c r="BM651" s="92"/>
      <c r="BN651" s="92"/>
      <c r="BO651" s="92"/>
      <c r="BP651" s="92"/>
      <c r="BQ651" s="92"/>
      <c r="BR651" s="92"/>
      <c r="BS651" s="92"/>
      <c r="BT651" s="92"/>
      <c r="BU651" s="92"/>
      <c r="BV651" s="92"/>
      <c r="BW651" s="92"/>
      <c r="BX651" s="92"/>
      <c r="BY651" s="92"/>
      <c r="BZ651" s="92"/>
      <c r="CA651" s="92"/>
      <c r="CB651" s="92"/>
      <c r="CC651" s="92"/>
      <c r="CD651" s="92"/>
      <c r="CE651" s="92"/>
      <c r="CF651" s="92"/>
      <c r="CG651" s="92"/>
      <c r="CH651" s="92"/>
      <c r="CI651" s="92"/>
      <c r="CJ651" s="92"/>
      <c r="CK651" s="92"/>
      <c r="CL651" s="92"/>
    </row>
    <row r="652" spans="1:90">
      <c r="A652" s="92"/>
      <c r="B652" s="188"/>
      <c r="C652" s="319"/>
      <c r="D652" s="92"/>
      <c r="E652" s="92"/>
      <c r="F652" s="92"/>
      <c r="G652" s="92"/>
      <c r="H652" s="92"/>
      <c r="I652" s="92"/>
      <c r="J652" s="92"/>
      <c r="K652" s="92"/>
      <c r="L652" s="92"/>
      <c r="M652" s="92"/>
      <c r="N652" s="92"/>
      <c r="O652" s="92"/>
      <c r="P652" s="92"/>
      <c r="Q652" s="92"/>
      <c r="R652" s="92"/>
      <c r="S652" s="92"/>
      <c r="T652" s="92"/>
      <c r="U652" s="92"/>
      <c r="V652" s="92"/>
      <c r="W652" s="92"/>
      <c r="X652" s="92"/>
      <c r="Y652" s="92"/>
      <c r="Z652" s="92"/>
      <c r="AA652" s="92"/>
      <c r="AB652" s="92"/>
      <c r="AC652" s="92"/>
      <c r="AD652" s="92"/>
      <c r="AE652" s="92"/>
      <c r="AF652" s="92"/>
      <c r="AG652" s="92"/>
      <c r="AH652" s="92"/>
      <c r="AI652" s="92"/>
      <c r="AJ652" s="92"/>
      <c r="AK652" s="92"/>
      <c r="AL652" s="92"/>
      <c r="AM652" s="92"/>
      <c r="AN652" s="92"/>
      <c r="AO652" s="92"/>
      <c r="AP652" s="92"/>
      <c r="AQ652" s="92"/>
      <c r="AR652" s="92"/>
      <c r="AS652" s="92"/>
      <c r="AT652" s="92"/>
      <c r="AU652" s="92"/>
      <c r="AV652" s="92"/>
      <c r="AW652" s="92"/>
      <c r="AX652" s="92"/>
      <c r="AY652" s="92"/>
      <c r="AZ652" s="92"/>
      <c r="BA652" s="92"/>
      <c r="BB652" s="92"/>
      <c r="BC652" s="92"/>
      <c r="BD652" s="92"/>
      <c r="BE652" s="92"/>
      <c r="BF652" s="92"/>
      <c r="BG652" s="92"/>
      <c r="BH652" s="92"/>
      <c r="BI652" s="92"/>
      <c r="BJ652" s="92"/>
      <c r="BK652" s="92"/>
      <c r="BL652" s="92"/>
      <c r="BM652" s="92"/>
      <c r="BN652" s="92"/>
      <c r="BO652" s="92"/>
      <c r="BP652" s="92"/>
      <c r="BQ652" s="92"/>
      <c r="BR652" s="92"/>
      <c r="BS652" s="92"/>
      <c r="BT652" s="92"/>
      <c r="BU652" s="92"/>
      <c r="BV652" s="92"/>
      <c r="BW652" s="92"/>
      <c r="BX652" s="92"/>
      <c r="BY652" s="92"/>
      <c r="BZ652" s="92"/>
      <c r="CA652" s="92"/>
      <c r="CB652" s="92"/>
      <c r="CC652" s="92"/>
      <c r="CD652" s="92"/>
      <c r="CE652" s="92"/>
      <c r="CF652" s="92"/>
      <c r="CG652" s="92"/>
      <c r="CH652" s="92"/>
      <c r="CI652" s="92"/>
      <c r="CJ652" s="92"/>
      <c r="CK652" s="92"/>
      <c r="CL652" s="92"/>
    </row>
    <row r="653" spans="1:90">
      <c r="A653" s="92"/>
      <c r="B653" s="188"/>
      <c r="C653" s="319"/>
      <c r="D653" s="92"/>
      <c r="E653" s="92"/>
      <c r="F653" s="92"/>
      <c r="G653" s="92"/>
      <c r="H653" s="92"/>
      <c r="I653" s="92"/>
      <c r="J653" s="92"/>
      <c r="K653" s="92"/>
      <c r="L653" s="92"/>
      <c r="M653" s="92"/>
      <c r="N653" s="92"/>
      <c r="O653" s="92"/>
      <c r="P653" s="92"/>
      <c r="Q653" s="92"/>
      <c r="R653" s="92"/>
      <c r="S653" s="92"/>
      <c r="T653" s="92"/>
      <c r="U653" s="92"/>
      <c r="V653" s="92"/>
      <c r="W653" s="92"/>
      <c r="X653" s="92"/>
      <c r="Y653" s="92"/>
      <c r="Z653" s="92"/>
      <c r="AA653" s="92"/>
      <c r="AB653" s="92"/>
      <c r="AC653" s="92"/>
      <c r="AD653" s="92"/>
      <c r="AE653" s="92"/>
      <c r="AF653" s="92"/>
      <c r="AG653" s="92"/>
      <c r="AH653" s="92"/>
      <c r="AI653" s="92"/>
      <c r="AJ653" s="92"/>
      <c r="AK653" s="92"/>
      <c r="AL653" s="92"/>
      <c r="AM653" s="92"/>
      <c r="AN653" s="92"/>
      <c r="AO653" s="92"/>
      <c r="AP653" s="92"/>
      <c r="AQ653" s="92"/>
      <c r="AR653" s="92"/>
      <c r="AS653" s="92"/>
      <c r="AT653" s="92"/>
      <c r="AU653" s="92"/>
      <c r="AV653" s="92"/>
      <c r="AW653" s="92"/>
      <c r="AX653" s="92"/>
      <c r="AY653" s="92"/>
      <c r="AZ653" s="92"/>
      <c r="BA653" s="92"/>
      <c r="BB653" s="92"/>
      <c r="BC653" s="92"/>
      <c r="BD653" s="92"/>
      <c r="BE653" s="92"/>
      <c r="BF653" s="92"/>
      <c r="BG653" s="92"/>
      <c r="BH653" s="92"/>
      <c r="BI653" s="92"/>
      <c r="BJ653" s="92"/>
      <c r="BK653" s="92"/>
      <c r="BL653" s="92"/>
      <c r="BM653" s="92"/>
      <c r="BN653" s="92"/>
      <c r="BO653" s="92"/>
      <c r="BP653" s="92"/>
      <c r="BQ653" s="92"/>
      <c r="BR653" s="92"/>
      <c r="BS653" s="92"/>
      <c r="BT653" s="92"/>
      <c r="BU653" s="92"/>
      <c r="BV653" s="92"/>
      <c r="BW653" s="92"/>
      <c r="BX653" s="92"/>
      <c r="BY653" s="92"/>
      <c r="BZ653" s="92"/>
      <c r="CA653" s="92"/>
      <c r="CB653" s="92"/>
      <c r="CC653" s="92"/>
      <c r="CD653" s="92"/>
      <c r="CE653" s="92"/>
      <c r="CF653" s="92"/>
      <c r="CG653" s="92"/>
      <c r="CH653" s="92"/>
      <c r="CI653" s="92"/>
      <c r="CJ653" s="92"/>
      <c r="CK653" s="92"/>
      <c r="CL653" s="92"/>
    </row>
    <row r="654" spans="1:90">
      <c r="A654" s="92"/>
      <c r="B654" s="188"/>
      <c r="C654" s="319"/>
      <c r="D654" s="92"/>
      <c r="E654" s="92"/>
      <c r="F654" s="92"/>
      <c r="G654" s="92"/>
      <c r="H654" s="92"/>
      <c r="I654" s="92"/>
      <c r="J654" s="92"/>
      <c r="K654" s="92"/>
      <c r="L654" s="92"/>
      <c r="M654" s="92"/>
      <c r="N654" s="92"/>
      <c r="O654" s="92"/>
      <c r="P654" s="92"/>
      <c r="Q654" s="92"/>
      <c r="R654" s="92"/>
      <c r="S654" s="92"/>
      <c r="T654" s="92"/>
      <c r="U654" s="92"/>
      <c r="V654" s="92"/>
      <c r="W654" s="92"/>
      <c r="X654" s="92"/>
      <c r="Y654" s="92"/>
      <c r="Z654" s="92"/>
      <c r="AA654" s="92"/>
      <c r="AB654" s="92"/>
      <c r="AC654" s="92"/>
      <c r="AD654" s="92"/>
      <c r="AE654" s="92"/>
      <c r="AF654" s="92"/>
      <c r="AG654" s="92"/>
      <c r="AH654" s="92"/>
      <c r="AI654" s="92"/>
      <c r="AJ654" s="92"/>
      <c r="AK654" s="92"/>
      <c r="AL654" s="92"/>
      <c r="AM654" s="92"/>
      <c r="AN654" s="92"/>
      <c r="AO654" s="92"/>
      <c r="AP654" s="92"/>
      <c r="AQ654" s="92"/>
      <c r="AR654" s="92"/>
      <c r="AS654" s="92"/>
      <c r="AT654" s="92"/>
      <c r="AU654" s="92"/>
      <c r="AV654" s="92"/>
      <c r="AW654" s="92"/>
      <c r="AX654" s="92"/>
      <c r="AY654" s="92"/>
      <c r="AZ654" s="92"/>
      <c r="BA654" s="92"/>
      <c r="BB654" s="92"/>
      <c r="BC654" s="92"/>
      <c r="BD654" s="92"/>
      <c r="BE654" s="92"/>
      <c r="BF654" s="92"/>
      <c r="BG654" s="92"/>
      <c r="BH654" s="92"/>
      <c r="BI654" s="92"/>
      <c r="BJ654" s="92"/>
      <c r="BK654" s="92"/>
      <c r="BL654" s="92"/>
      <c r="BM654" s="92"/>
      <c r="BN654" s="92"/>
      <c r="BO654" s="92"/>
      <c r="BP654" s="92"/>
      <c r="BQ654" s="92"/>
      <c r="BR654" s="92"/>
      <c r="BS654" s="92"/>
      <c r="BT654" s="92"/>
      <c r="BU654" s="92"/>
      <c r="BV654" s="92"/>
      <c r="BW654" s="92"/>
      <c r="BX654" s="92"/>
      <c r="BY654" s="92"/>
      <c r="BZ654" s="92"/>
      <c r="CA654" s="92"/>
      <c r="CB654" s="92"/>
      <c r="CC654" s="92"/>
      <c r="CD654" s="92"/>
      <c r="CE654" s="92"/>
      <c r="CF654" s="92"/>
      <c r="CG654" s="92"/>
      <c r="CH654" s="92"/>
      <c r="CI654" s="92"/>
      <c r="CJ654" s="92"/>
      <c r="CK654" s="92"/>
      <c r="CL654" s="92"/>
    </row>
    <row r="655" spans="1:90">
      <c r="A655" s="92"/>
      <c r="B655" s="188"/>
      <c r="C655" s="319"/>
      <c r="D655" s="92"/>
      <c r="E655" s="92"/>
      <c r="F655" s="92"/>
      <c r="G655" s="92"/>
      <c r="H655" s="92"/>
      <c r="I655" s="92"/>
      <c r="J655" s="92"/>
      <c r="K655" s="92"/>
      <c r="L655" s="92"/>
      <c r="M655" s="92"/>
      <c r="N655" s="92"/>
      <c r="O655" s="92"/>
      <c r="P655" s="92"/>
      <c r="Q655" s="92"/>
      <c r="R655" s="92"/>
      <c r="S655" s="92"/>
      <c r="T655" s="92"/>
      <c r="U655" s="92"/>
      <c r="V655" s="92"/>
      <c r="W655" s="92"/>
      <c r="X655" s="92"/>
      <c r="Y655" s="92"/>
      <c r="Z655" s="92"/>
      <c r="AA655" s="92"/>
      <c r="AB655" s="92"/>
      <c r="AC655" s="92"/>
      <c r="AD655" s="92"/>
      <c r="AE655" s="92"/>
      <c r="AF655" s="92"/>
      <c r="AG655" s="92"/>
      <c r="AH655" s="92"/>
      <c r="AI655" s="92"/>
      <c r="AJ655" s="92"/>
      <c r="AK655" s="92"/>
      <c r="AL655" s="92"/>
      <c r="AM655" s="92"/>
      <c r="AN655" s="92"/>
      <c r="AO655" s="92"/>
      <c r="AP655" s="92"/>
      <c r="AQ655" s="92"/>
      <c r="AR655" s="92"/>
      <c r="AS655" s="92"/>
      <c r="AT655" s="92"/>
      <c r="AU655" s="92"/>
      <c r="AV655" s="92"/>
      <c r="AW655" s="92"/>
      <c r="AX655" s="92"/>
      <c r="AY655" s="92"/>
      <c r="AZ655" s="92"/>
      <c r="BA655" s="92"/>
      <c r="BB655" s="92"/>
      <c r="BC655" s="92"/>
      <c r="BD655" s="92"/>
      <c r="BE655" s="92"/>
      <c r="BF655" s="92"/>
      <c r="BG655" s="92"/>
      <c r="BH655" s="92"/>
      <c r="BI655" s="92"/>
      <c r="BJ655" s="92"/>
      <c r="BK655" s="92"/>
      <c r="BL655" s="92"/>
      <c r="BM655" s="92"/>
      <c r="BN655" s="92"/>
      <c r="BO655" s="92"/>
      <c r="BP655" s="92"/>
      <c r="BQ655" s="92"/>
      <c r="BR655" s="92"/>
      <c r="BS655" s="92"/>
      <c r="BT655" s="92"/>
      <c r="BU655" s="92"/>
      <c r="BV655" s="92"/>
      <c r="BW655" s="92"/>
      <c r="BX655" s="92"/>
      <c r="BY655" s="92"/>
      <c r="BZ655" s="92"/>
      <c r="CA655" s="92"/>
      <c r="CB655" s="92"/>
      <c r="CC655" s="92"/>
      <c r="CD655" s="92"/>
      <c r="CE655" s="92"/>
      <c r="CF655" s="92"/>
      <c r="CG655" s="92"/>
      <c r="CH655" s="92"/>
      <c r="CI655" s="92"/>
      <c r="CJ655" s="92"/>
      <c r="CK655" s="92"/>
      <c r="CL655" s="92"/>
    </row>
    <row r="656" spans="1:90">
      <c r="A656" s="92"/>
      <c r="B656" s="188"/>
      <c r="C656" s="319"/>
      <c r="D656" s="92"/>
      <c r="E656" s="92"/>
      <c r="F656" s="92"/>
      <c r="G656" s="92"/>
      <c r="H656" s="92"/>
      <c r="I656" s="92"/>
      <c r="J656" s="92"/>
      <c r="K656" s="92"/>
      <c r="L656" s="92"/>
      <c r="M656" s="92"/>
      <c r="N656" s="92"/>
      <c r="O656" s="92"/>
      <c r="P656" s="92"/>
      <c r="Q656" s="92"/>
      <c r="R656" s="92"/>
      <c r="S656" s="92"/>
      <c r="T656" s="92"/>
      <c r="U656" s="92"/>
      <c r="V656" s="92"/>
      <c r="W656" s="92"/>
      <c r="X656" s="92"/>
      <c r="Y656" s="92"/>
      <c r="Z656" s="92"/>
      <c r="AA656" s="92"/>
      <c r="AB656" s="92"/>
      <c r="AC656" s="92"/>
      <c r="AD656" s="92"/>
      <c r="AE656" s="92"/>
      <c r="AF656" s="92"/>
      <c r="AG656" s="92"/>
      <c r="AH656" s="92"/>
      <c r="AI656" s="92"/>
      <c r="AJ656" s="92"/>
      <c r="AK656" s="92"/>
      <c r="AL656" s="92"/>
      <c r="AM656" s="92"/>
      <c r="AN656" s="92"/>
      <c r="AO656" s="92"/>
      <c r="AP656" s="92"/>
      <c r="AQ656" s="92"/>
      <c r="AR656" s="92"/>
      <c r="AS656" s="92"/>
      <c r="AT656" s="92"/>
      <c r="AU656" s="92"/>
      <c r="AV656" s="92"/>
      <c r="AW656" s="92"/>
      <c r="AX656" s="92"/>
      <c r="AY656" s="92"/>
      <c r="AZ656" s="92"/>
      <c r="BA656" s="92"/>
      <c r="BB656" s="92"/>
      <c r="BC656" s="92"/>
      <c r="BD656" s="92"/>
      <c r="BE656" s="92"/>
      <c r="BF656" s="92"/>
      <c r="BG656" s="92"/>
      <c r="BH656" s="92"/>
      <c r="BI656" s="92"/>
      <c r="BJ656" s="92"/>
      <c r="BK656" s="92"/>
      <c r="BL656" s="92"/>
      <c r="BM656" s="92"/>
      <c r="BN656" s="92"/>
      <c r="BO656" s="92"/>
      <c r="BP656" s="92"/>
      <c r="BQ656" s="92"/>
      <c r="BR656" s="92"/>
      <c r="BS656" s="92"/>
      <c r="BT656" s="92"/>
      <c r="BU656" s="92"/>
      <c r="BV656" s="92"/>
      <c r="BW656" s="92"/>
      <c r="BX656" s="92"/>
      <c r="BY656" s="92"/>
      <c r="BZ656" s="92"/>
      <c r="CA656" s="92"/>
      <c r="CB656" s="92"/>
      <c r="CC656" s="92"/>
      <c r="CD656" s="92"/>
      <c r="CE656" s="92"/>
      <c r="CF656" s="92"/>
      <c r="CG656" s="92"/>
      <c r="CH656" s="92"/>
      <c r="CI656" s="92"/>
      <c r="CJ656" s="92"/>
      <c r="CK656" s="92"/>
      <c r="CL656" s="92"/>
    </row>
    <row r="657" spans="1:90">
      <c r="A657" s="92"/>
      <c r="B657" s="188"/>
      <c r="C657" s="319"/>
      <c r="D657" s="92"/>
      <c r="E657" s="92"/>
      <c r="F657" s="92"/>
      <c r="G657" s="92"/>
      <c r="H657" s="92"/>
      <c r="I657" s="92"/>
      <c r="J657" s="92"/>
      <c r="K657" s="92"/>
      <c r="L657" s="92"/>
      <c r="M657" s="92"/>
      <c r="N657" s="92"/>
      <c r="O657" s="92"/>
      <c r="P657" s="92"/>
      <c r="Q657" s="92"/>
      <c r="R657" s="92"/>
      <c r="S657" s="92"/>
      <c r="T657" s="92"/>
      <c r="U657" s="92"/>
      <c r="V657" s="92"/>
      <c r="W657" s="92"/>
      <c r="X657" s="92"/>
      <c r="Y657" s="92"/>
      <c r="Z657" s="92"/>
      <c r="AA657" s="92"/>
      <c r="AB657" s="92"/>
      <c r="AC657" s="92"/>
      <c r="AD657" s="92"/>
      <c r="AE657" s="92"/>
      <c r="AF657" s="92"/>
      <c r="AG657" s="92"/>
      <c r="AH657" s="92"/>
      <c r="AI657" s="92"/>
      <c r="AJ657" s="92"/>
      <c r="AK657" s="92"/>
      <c r="AL657" s="92"/>
      <c r="AM657" s="92"/>
      <c r="AN657" s="92"/>
      <c r="AO657" s="92"/>
      <c r="AP657" s="92"/>
      <c r="AQ657" s="92"/>
      <c r="AR657" s="92"/>
      <c r="AS657" s="92"/>
      <c r="AT657" s="92"/>
      <c r="AU657" s="92"/>
      <c r="AV657" s="92"/>
      <c r="AW657" s="92"/>
      <c r="AX657" s="92"/>
      <c r="AY657" s="92"/>
      <c r="AZ657" s="92"/>
      <c r="BA657" s="92"/>
      <c r="BB657" s="92"/>
      <c r="BC657" s="92"/>
      <c r="BD657" s="92"/>
      <c r="BE657" s="92"/>
      <c r="BF657" s="92"/>
      <c r="BG657" s="92"/>
      <c r="BH657" s="92"/>
      <c r="BI657" s="92"/>
      <c r="BJ657" s="92"/>
      <c r="BK657" s="92"/>
      <c r="BL657" s="92"/>
      <c r="BM657" s="92"/>
      <c r="BN657" s="92"/>
      <c r="BO657" s="92"/>
      <c r="BP657" s="92"/>
      <c r="BQ657" s="92"/>
      <c r="BR657" s="92"/>
      <c r="BS657" s="92"/>
      <c r="BT657" s="92"/>
      <c r="BU657" s="92"/>
      <c r="BV657" s="92"/>
      <c r="BW657" s="92"/>
      <c r="BX657" s="92"/>
      <c r="BY657" s="92"/>
      <c r="BZ657" s="92"/>
      <c r="CA657" s="92"/>
      <c r="CB657" s="92"/>
      <c r="CC657" s="92"/>
      <c r="CD657" s="92"/>
      <c r="CE657" s="92"/>
      <c r="CF657" s="92"/>
      <c r="CG657" s="92"/>
      <c r="CH657" s="92"/>
      <c r="CI657" s="92"/>
      <c r="CJ657" s="92"/>
      <c r="CK657" s="92"/>
      <c r="CL657" s="92"/>
    </row>
    <row r="658" spans="1:90">
      <c r="A658" s="92"/>
      <c r="B658" s="188"/>
      <c r="C658" s="319"/>
      <c r="D658" s="92"/>
      <c r="E658" s="92"/>
      <c r="F658" s="92"/>
      <c r="G658" s="92"/>
      <c r="H658" s="92"/>
      <c r="I658" s="92"/>
      <c r="J658" s="92"/>
      <c r="K658" s="92"/>
      <c r="L658" s="92"/>
      <c r="M658" s="92"/>
      <c r="N658" s="92"/>
      <c r="O658" s="92"/>
      <c r="P658" s="92"/>
      <c r="Q658" s="92"/>
      <c r="R658" s="92"/>
      <c r="S658" s="92"/>
      <c r="T658" s="92"/>
      <c r="U658" s="92"/>
      <c r="V658" s="92"/>
      <c r="W658" s="92"/>
      <c r="X658" s="92"/>
      <c r="Y658" s="92"/>
      <c r="Z658" s="92"/>
      <c r="AA658" s="92"/>
      <c r="AB658" s="92"/>
      <c r="AC658" s="92"/>
      <c r="AD658" s="92"/>
      <c r="AE658" s="92"/>
      <c r="AF658" s="92"/>
      <c r="AG658" s="92"/>
      <c r="AH658" s="92"/>
      <c r="AI658" s="92"/>
      <c r="AJ658" s="92"/>
      <c r="AK658" s="92"/>
      <c r="AL658" s="92"/>
      <c r="AM658" s="92"/>
      <c r="AN658" s="92"/>
      <c r="AO658" s="92"/>
      <c r="AP658" s="92"/>
      <c r="AQ658" s="92"/>
      <c r="AR658" s="92"/>
      <c r="AS658" s="92"/>
      <c r="AT658" s="92"/>
      <c r="AU658" s="92"/>
      <c r="AV658" s="92"/>
      <c r="AW658" s="92"/>
      <c r="AX658" s="92"/>
      <c r="AY658" s="92"/>
      <c r="AZ658" s="92"/>
      <c r="BA658" s="92"/>
      <c r="BB658" s="92"/>
      <c r="BC658" s="92"/>
      <c r="BD658" s="92"/>
      <c r="BE658" s="92"/>
      <c r="BF658" s="92"/>
      <c r="BG658" s="92"/>
      <c r="BH658" s="92"/>
      <c r="BI658" s="92"/>
      <c r="BJ658" s="92"/>
      <c r="BK658" s="92"/>
      <c r="BL658" s="92"/>
      <c r="BM658" s="92"/>
      <c r="BN658" s="92"/>
      <c r="BO658" s="92"/>
      <c r="BP658" s="92"/>
      <c r="BQ658" s="92"/>
      <c r="BR658" s="92"/>
      <c r="BS658" s="92"/>
      <c r="BT658" s="92"/>
      <c r="BU658" s="92"/>
      <c r="BV658" s="92"/>
      <c r="BW658" s="92"/>
      <c r="BX658" s="92"/>
      <c r="BY658" s="92"/>
      <c r="BZ658" s="92"/>
      <c r="CA658" s="92"/>
      <c r="CB658" s="92"/>
      <c r="CC658" s="92"/>
      <c r="CD658" s="92"/>
      <c r="CE658" s="92"/>
      <c r="CF658" s="92"/>
      <c r="CG658" s="92"/>
      <c r="CH658" s="92"/>
      <c r="CI658" s="92"/>
      <c r="CJ658" s="92"/>
      <c r="CK658" s="92"/>
      <c r="CL658" s="92"/>
    </row>
    <row r="659" spans="1:90">
      <c r="A659" s="92"/>
      <c r="B659" s="188"/>
      <c r="C659" s="319"/>
      <c r="D659" s="92"/>
      <c r="E659" s="92"/>
      <c r="F659" s="92"/>
      <c r="G659" s="92"/>
      <c r="H659" s="92"/>
      <c r="I659" s="92"/>
      <c r="J659" s="92"/>
      <c r="K659" s="92"/>
      <c r="L659" s="92"/>
      <c r="M659" s="92"/>
      <c r="N659" s="92"/>
      <c r="O659" s="92"/>
      <c r="P659" s="92"/>
      <c r="Q659" s="92"/>
      <c r="R659" s="92"/>
      <c r="S659" s="92"/>
      <c r="T659" s="92"/>
      <c r="U659" s="92"/>
      <c r="V659" s="92"/>
      <c r="W659" s="92"/>
      <c r="X659" s="92"/>
      <c r="Y659" s="92"/>
      <c r="Z659" s="92"/>
      <c r="AA659" s="92"/>
      <c r="AB659" s="92"/>
      <c r="AC659" s="92"/>
      <c r="AD659" s="92"/>
      <c r="AE659" s="92"/>
      <c r="AF659" s="92"/>
      <c r="AG659" s="92"/>
      <c r="AH659" s="92"/>
      <c r="AI659" s="92"/>
      <c r="AJ659" s="92"/>
      <c r="AK659" s="92"/>
      <c r="AL659" s="92"/>
      <c r="AM659" s="92"/>
      <c r="AN659" s="92"/>
      <c r="AO659" s="92"/>
      <c r="AP659" s="92"/>
      <c r="AQ659" s="92"/>
      <c r="AR659" s="92"/>
      <c r="AS659" s="92"/>
      <c r="AT659" s="92"/>
      <c r="AU659" s="92"/>
      <c r="AV659" s="92"/>
      <c r="AW659" s="92"/>
      <c r="AX659" s="92"/>
      <c r="AY659" s="92"/>
      <c r="AZ659" s="92"/>
      <c r="BA659" s="92"/>
      <c r="BB659" s="92"/>
      <c r="BC659" s="92"/>
      <c r="BD659" s="92"/>
      <c r="BE659" s="92"/>
      <c r="BF659" s="92"/>
      <c r="BG659" s="92"/>
      <c r="BH659" s="92"/>
      <c r="BI659" s="92"/>
      <c r="BJ659" s="92"/>
      <c r="BK659" s="92"/>
      <c r="BL659" s="92"/>
      <c r="BM659" s="92"/>
      <c r="BN659" s="92"/>
      <c r="BO659" s="92"/>
      <c r="BP659" s="92"/>
      <c r="BQ659" s="92"/>
      <c r="BR659" s="92"/>
      <c r="BS659" s="92"/>
      <c r="BT659" s="92"/>
      <c r="BU659" s="92"/>
      <c r="BV659" s="92"/>
      <c r="BW659" s="92"/>
      <c r="BX659" s="92"/>
      <c r="BY659" s="92"/>
      <c r="BZ659" s="92"/>
      <c r="CA659" s="92"/>
      <c r="CB659" s="92"/>
      <c r="CC659" s="92"/>
      <c r="CD659" s="92"/>
      <c r="CE659" s="92"/>
      <c r="CF659" s="92"/>
      <c r="CG659" s="92"/>
      <c r="CH659" s="92"/>
      <c r="CI659" s="92"/>
      <c r="CJ659" s="92"/>
      <c r="CK659" s="92"/>
      <c r="CL659" s="92"/>
    </row>
    <row r="660" spans="1:90">
      <c r="A660" s="92"/>
      <c r="B660" s="188"/>
      <c r="C660" s="319"/>
      <c r="D660" s="92"/>
      <c r="E660" s="92"/>
      <c r="F660" s="92"/>
      <c r="G660" s="92"/>
      <c r="H660" s="92"/>
      <c r="I660" s="92"/>
      <c r="J660" s="92"/>
      <c r="K660" s="92"/>
      <c r="L660" s="92"/>
      <c r="M660" s="92"/>
      <c r="N660" s="92"/>
      <c r="O660" s="92"/>
      <c r="P660" s="92"/>
      <c r="Q660" s="92"/>
      <c r="R660" s="92"/>
      <c r="S660" s="92"/>
      <c r="T660" s="92"/>
      <c r="U660" s="92"/>
      <c r="V660" s="92"/>
      <c r="W660" s="92"/>
      <c r="X660" s="92"/>
      <c r="Y660" s="92"/>
      <c r="Z660" s="92"/>
      <c r="AA660" s="92"/>
      <c r="AB660" s="92"/>
      <c r="AC660" s="92"/>
      <c r="AD660" s="92"/>
      <c r="AE660" s="92"/>
      <c r="AF660" s="92"/>
      <c r="AG660" s="92"/>
      <c r="AH660" s="92"/>
      <c r="AI660" s="92"/>
      <c r="AJ660" s="92"/>
      <c r="AK660" s="92"/>
      <c r="AL660" s="92"/>
      <c r="AM660" s="92"/>
      <c r="AN660" s="92"/>
      <c r="AO660" s="92"/>
      <c r="AP660" s="92"/>
      <c r="AQ660" s="92"/>
      <c r="AR660" s="92"/>
      <c r="AS660" s="92"/>
      <c r="AT660" s="92"/>
      <c r="AU660" s="92"/>
      <c r="AV660" s="92"/>
      <c r="AW660" s="92"/>
      <c r="AX660" s="92"/>
      <c r="AY660" s="92"/>
      <c r="AZ660" s="92"/>
      <c r="BA660" s="92"/>
      <c r="BB660" s="92"/>
      <c r="BC660" s="92"/>
      <c r="BD660" s="92"/>
      <c r="BE660" s="92"/>
      <c r="BF660" s="92"/>
      <c r="BG660" s="92"/>
      <c r="BH660" s="92"/>
      <c r="BI660" s="92"/>
      <c r="BJ660" s="92"/>
      <c r="BK660" s="92"/>
      <c r="BL660" s="92"/>
      <c r="BM660" s="92"/>
      <c r="BN660" s="92"/>
      <c r="BO660" s="92"/>
      <c r="BP660" s="92"/>
      <c r="BQ660" s="92"/>
      <c r="BR660" s="92"/>
      <c r="BS660" s="92"/>
      <c r="BT660" s="92"/>
      <c r="BU660" s="92"/>
      <c r="BV660" s="92"/>
      <c r="BW660" s="92"/>
      <c r="BX660" s="92"/>
      <c r="BY660" s="92"/>
      <c r="BZ660" s="92"/>
      <c r="CA660" s="92"/>
      <c r="CB660" s="92"/>
      <c r="CC660" s="92"/>
      <c r="CD660" s="92"/>
      <c r="CE660" s="92"/>
      <c r="CF660" s="92"/>
      <c r="CG660" s="92"/>
      <c r="CH660" s="92"/>
      <c r="CI660" s="92"/>
      <c r="CJ660" s="92"/>
      <c r="CK660" s="92"/>
      <c r="CL660" s="92"/>
    </row>
    <row r="661" spans="1:90">
      <c r="A661" s="92"/>
      <c r="B661" s="188"/>
      <c r="C661" s="319"/>
      <c r="D661" s="92"/>
      <c r="E661" s="92"/>
      <c r="F661" s="92"/>
      <c r="G661" s="92"/>
      <c r="H661" s="92"/>
      <c r="I661" s="92"/>
      <c r="J661" s="92"/>
      <c r="K661" s="92"/>
      <c r="L661" s="92"/>
      <c r="M661" s="92"/>
      <c r="N661" s="92"/>
      <c r="O661" s="92"/>
      <c r="P661" s="92"/>
      <c r="Q661" s="92"/>
      <c r="R661" s="92"/>
      <c r="S661" s="92"/>
      <c r="T661" s="92"/>
      <c r="U661" s="92"/>
      <c r="V661" s="92"/>
      <c r="W661" s="92"/>
      <c r="X661" s="92"/>
      <c r="Y661" s="92"/>
      <c r="Z661" s="92"/>
      <c r="AA661" s="92"/>
      <c r="AB661" s="92"/>
      <c r="AC661" s="92"/>
      <c r="AD661" s="92"/>
      <c r="AE661" s="92"/>
      <c r="AF661" s="92"/>
      <c r="AG661" s="92"/>
      <c r="AH661" s="92"/>
      <c r="AI661" s="92"/>
      <c r="AJ661" s="92"/>
      <c r="AK661" s="92"/>
      <c r="AL661" s="92"/>
      <c r="AM661" s="92"/>
      <c r="AN661" s="92"/>
      <c r="AO661" s="92"/>
      <c r="AP661" s="92"/>
      <c r="AQ661" s="92"/>
      <c r="AR661" s="92"/>
      <c r="AS661" s="92"/>
      <c r="AT661" s="92"/>
      <c r="AU661" s="92"/>
      <c r="AV661" s="92"/>
      <c r="AW661" s="92"/>
      <c r="AX661" s="92"/>
      <c r="AY661" s="92"/>
      <c r="AZ661" s="92"/>
      <c r="BA661" s="92"/>
      <c r="BB661" s="92"/>
      <c r="BC661" s="92"/>
      <c r="BD661" s="92"/>
      <c r="BE661" s="92"/>
      <c r="BF661" s="92"/>
      <c r="BG661" s="92"/>
      <c r="BH661" s="92"/>
      <c r="BI661" s="92"/>
      <c r="BJ661" s="92"/>
      <c r="BK661" s="92"/>
      <c r="BL661" s="92"/>
      <c r="BM661" s="92"/>
      <c r="BN661" s="92"/>
      <c r="BO661" s="92"/>
      <c r="BP661" s="92"/>
      <c r="BQ661" s="92"/>
      <c r="BR661" s="92"/>
      <c r="BS661" s="92"/>
      <c r="BT661" s="92"/>
      <c r="BU661" s="92"/>
      <c r="BV661" s="92"/>
      <c r="BW661" s="92"/>
      <c r="BX661" s="92"/>
      <c r="BY661" s="92"/>
      <c r="BZ661" s="92"/>
      <c r="CA661" s="92"/>
      <c r="CB661" s="92"/>
      <c r="CC661" s="92"/>
      <c r="CD661" s="92"/>
      <c r="CE661" s="92"/>
      <c r="CF661" s="92"/>
      <c r="CG661" s="92"/>
      <c r="CH661" s="92"/>
      <c r="CI661" s="92"/>
      <c r="CJ661" s="92"/>
      <c r="CK661" s="92"/>
      <c r="CL661" s="92"/>
    </row>
    <row r="662" spans="1:90">
      <c r="A662" s="92"/>
      <c r="B662" s="188"/>
      <c r="C662" s="319"/>
      <c r="D662" s="92"/>
      <c r="E662" s="92"/>
      <c r="F662" s="92"/>
      <c r="G662" s="92"/>
      <c r="H662" s="92"/>
      <c r="I662" s="92"/>
      <c r="J662" s="92"/>
      <c r="K662" s="92"/>
      <c r="L662" s="92"/>
      <c r="M662" s="92"/>
      <c r="N662" s="92"/>
      <c r="O662" s="92"/>
      <c r="P662" s="92"/>
      <c r="Q662" s="92"/>
      <c r="R662" s="92"/>
      <c r="S662" s="92"/>
      <c r="T662" s="92"/>
      <c r="U662" s="92"/>
      <c r="V662" s="92"/>
      <c r="W662" s="92"/>
      <c r="X662" s="92"/>
      <c r="Y662" s="92"/>
      <c r="Z662" s="92"/>
      <c r="AA662" s="92"/>
      <c r="AB662" s="92"/>
      <c r="AC662" s="92"/>
      <c r="AD662" s="92"/>
      <c r="AE662" s="92"/>
      <c r="AF662" s="92"/>
      <c r="AG662" s="92"/>
      <c r="AH662" s="92"/>
      <c r="AI662" s="92"/>
      <c r="AJ662" s="92"/>
      <c r="AK662" s="92"/>
      <c r="AL662" s="92"/>
      <c r="AM662" s="92"/>
      <c r="AN662" s="92"/>
      <c r="AO662" s="92"/>
      <c r="AP662" s="92"/>
      <c r="AQ662" s="92"/>
      <c r="AR662" s="92"/>
      <c r="AS662" s="92"/>
      <c r="AT662" s="92"/>
      <c r="AU662" s="92"/>
      <c r="AV662" s="92"/>
      <c r="AW662" s="92"/>
      <c r="AX662" s="92"/>
      <c r="AY662" s="92"/>
      <c r="AZ662" s="92"/>
      <c r="BA662" s="92"/>
      <c r="BB662" s="92"/>
      <c r="BC662" s="92"/>
      <c r="BD662" s="92"/>
      <c r="BE662" s="92"/>
      <c r="BF662" s="92"/>
      <c r="BG662" s="92"/>
      <c r="BH662" s="92"/>
      <c r="BI662" s="92"/>
      <c r="BJ662" s="92"/>
      <c r="BK662" s="92"/>
      <c r="BL662" s="92"/>
      <c r="BM662" s="92"/>
      <c r="BN662" s="92"/>
      <c r="BO662" s="92"/>
      <c r="BP662" s="92"/>
      <c r="BQ662" s="92"/>
      <c r="BR662" s="92"/>
      <c r="BS662" s="92"/>
      <c r="BT662" s="92"/>
      <c r="BU662" s="92"/>
      <c r="BV662" s="92"/>
      <c r="BW662" s="92"/>
      <c r="BX662" s="92"/>
      <c r="BY662" s="92"/>
      <c r="BZ662" s="92"/>
      <c r="CA662" s="92"/>
      <c r="CB662" s="92"/>
      <c r="CC662" s="92"/>
      <c r="CD662" s="92"/>
      <c r="CE662" s="92"/>
      <c r="CF662" s="92"/>
      <c r="CG662" s="92"/>
      <c r="CH662" s="92"/>
      <c r="CI662" s="92"/>
      <c r="CJ662" s="92"/>
      <c r="CK662" s="92"/>
      <c r="CL662" s="92"/>
    </row>
    <row r="663" spans="1:90">
      <c r="A663" s="92"/>
      <c r="B663" s="188"/>
      <c r="C663" s="319"/>
      <c r="D663" s="92"/>
      <c r="E663" s="92"/>
      <c r="F663" s="92"/>
      <c r="G663" s="92"/>
      <c r="H663" s="92"/>
      <c r="I663" s="92"/>
      <c r="J663" s="92"/>
      <c r="K663" s="92"/>
      <c r="L663" s="92"/>
      <c r="M663" s="92"/>
      <c r="N663" s="92"/>
      <c r="O663" s="92"/>
      <c r="P663" s="92"/>
      <c r="Q663" s="92"/>
      <c r="R663" s="92"/>
      <c r="S663" s="92"/>
      <c r="T663" s="92"/>
      <c r="U663" s="92"/>
      <c r="V663" s="92"/>
      <c r="W663" s="92"/>
      <c r="X663" s="92"/>
      <c r="Y663" s="92"/>
      <c r="Z663" s="92"/>
      <c r="AA663" s="92"/>
      <c r="AB663" s="92"/>
      <c r="AC663" s="92"/>
      <c r="AD663" s="92"/>
      <c r="AE663" s="92"/>
      <c r="AF663" s="92"/>
      <c r="AG663" s="92"/>
      <c r="AH663" s="92"/>
      <c r="AI663" s="92"/>
      <c r="AJ663" s="92"/>
      <c r="AK663" s="92"/>
      <c r="AL663" s="92"/>
      <c r="AM663" s="92"/>
      <c r="AN663" s="92"/>
      <c r="AO663" s="92"/>
      <c r="AP663" s="92"/>
      <c r="AQ663" s="92"/>
      <c r="AR663" s="92"/>
      <c r="AS663" s="92"/>
      <c r="AT663" s="92"/>
      <c r="AU663" s="92"/>
      <c r="AV663" s="92"/>
      <c r="AW663" s="92"/>
      <c r="AX663" s="92"/>
      <c r="AY663" s="92"/>
      <c r="AZ663" s="92"/>
      <c r="BA663" s="92"/>
      <c r="BB663" s="92"/>
      <c r="BC663" s="92"/>
      <c r="BD663" s="92"/>
      <c r="BE663" s="92"/>
      <c r="BF663" s="92"/>
      <c r="BG663" s="92"/>
      <c r="BH663" s="92"/>
      <c r="BI663" s="92"/>
      <c r="BJ663" s="92"/>
      <c r="BK663" s="92"/>
      <c r="BL663" s="92"/>
      <c r="BM663" s="92"/>
      <c r="BN663" s="92"/>
      <c r="BO663" s="92"/>
      <c r="BP663" s="92"/>
      <c r="BQ663" s="92"/>
      <c r="BR663" s="92"/>
      <c r="BS663" s="92"/>
      <c r="BT663" s="92"/>
      <c r="BU663" s="92"/>
      <c r="BV663" s="92"/>
      <c r="BW663" s="92"/>
      <c r="BX663" s="92"/>
      <c r="BY663" s="92"/>
      <c r="BZ663" s="92"/>
      <c r="CA663" s="92"/>
      <c r="CB663" s="92"/>
      <c r="CC663" s="92"/>
      <c r="CD663" s="92"/>
      <c r="CE663" s="92"/>
      <c r="CF663" s="92"/>
      <c r="CG663" s="92"/>
      <c r="CH663" s="92"/>
      <c r="CI663" s="92"/>
      <c r="CJ663" s="92"/>
      <c r="CK663" s="92"/>
      <c r="CL663" s="92"/>
    </row>
    <row r="664" spans="1:90">
      <c r="A664" s="92"/>
      <c r="B664" s="188"/>
      <c r="C664" s="319"/>
      <c r="D664" s="92"/>
      <c r="E664" s="92"/>
      <c r="F664" s="92"/>
      <c r="G664" s="92"/>
      <c r="H664" s="92"/>
      <c r="I664" s="92"/>
      <c r="J664" s="92"/>
      <c r="K664" s="92"/>
      <c r="L664" s="92"/>
      <c r="M664" s="92"/>
      <c r="N664" s="92"/>
      <c r="O664" s="92"/>
      <c r="P664" s="92"/>
      <c r="Q664" s="92"/>
      <c r="R664" s="92"/>
      <c r="S664" s="92"/>
      <c r="T664" s="92"/>
      <c r="U664" s="92"/>
      <c r="V664" s="92"/>
      <c r="W664" s="92"/>
      <c r="X664" s="92"/>
      <c r="Y664" s="92"/>
      <c r="Z664" s="92"/>
      <c r="AA664" s="92"/>
      <c r="AB664" s="92"/>
      <c r="AC664" s="92"/>
      <c r="AD664" s="92"/>
      <c r="AE664" s="92"/>
      <c r="AF664" s="92"/>
      <c r="AG664" s="92"/>
      <c r="AH664" s="92"/>
      <c r="AI664" s="92"/>
      <c r="AJ664" s="92"/>
      <c r="AK664" s="92"/>
      <c r="AL664" s="92"/>
      <c r="AM664" s="92"/>
      <c r="AN664" s="92"/>
      <c r="AO664" s="92"/>
      <c r="AP664" s="92"/>
      <c r="AQ664" s="92"/>
      <c r="AR664" s="92"/>
      <c r="AS664" s="92"/>
      <c r="AT664" s="92"/>
      <c r="AU664" s="92"/>
      <c r="AV664" s="92"/>
      <c r="AW664" s="92"/>
      <c r="AX664" s="92"/>
      <c r="AY664" s="92"/>
      <c r="AZ664" s="92"/>
      <c r="BA664" s="92"/>
      <c r="BB664" s="92"/>
      <c r="BC664" s="92"/>
      <c r="BD664" s="92"/>
      <c r="BE664" s="92"/>
      <c r="BF664" s="92"/>
      <c r="BG664" s="92"/>
      <c r="BH664" s="92"/>
      <c r="BI664" s="92"/>
      <c r="BJ664" s="92"/>
      <c r="BK664" s="92"/>
      <c r="BL664" s="92"/>
      <c r="BM664" s="92"/>
      <c r="BN664" s="92"/>
      <c r="BO664" s="92"/>
      <c r="BP664" s="92"/>
      <c r="BQ664" s="92"/>
      <c r="BR664" s="92"/>
      <c r="BS664" s="92"/>
      <c r="BT664" s="92"/>
      <c r="BU664" s="92"/>
      <c r="BV664" s="92"/>
      <c r="BW664" s="92"/>
      <c r="BX664" s="92"/>
      <c r="BY664" s="92"/>
      <c r="BZ664" s="92"/>
      <c r="CA664" s="92"/>
      <c r="CB664" s="92"/>
      <c r="CC664" s="92"/>
      <c r="CD664" s="92"/>
      <c r="CE664" s="92"/>
      <c r="CF664" s="92"/>
      <c r="CG664" s="92"/>
      <c r="CH664" s="92"/>
      <c r="CI664" s="92"/>
      <c r="CJ664" s="92"/>
      <c r="CK664" s="92"/>
      <c r="CL664" s="92"/>
    </row>
    <row r="665" spans="1:90">
      <c r="A665" s="92"/>
      <c r="B665" s="188"/>
      <c r="C665" s="319"/>
      <c r="D665" s="92"/>
      <c r="E665" s="92"/>
      <c r="F665" s="92"/>
      <c r="G665" s="92"/>
      <c r="H665" s="92"/>
      <c r="I665" s="92"/>
      <c r="J665" s="92"/>
      <c r="K665" s="92"/>
      <c r="L665" s="92"/>
      <c r="M665" s="92"/>
      <c r="N665" s="92"/>
      <c r="O665" s="92"/>
      <c r="P665" s="92"/>
      <c r="Q665" s="92"/>
      <c r="R665" s="92"/>
      <c r="S665" s="92"/>
      <c r="T665" s="92"/>
      <c r="U665" s="92"/>
      <c r="V665" s="92"/>
      <c r="W665" s="92"/>
      <c r="X665" s="92"/>
      <c r="Y665" s="92"/>
      <c r="Z665" s="92"/>
      <c r="AA665" s="92"/>
      <c r="AB665" s="92"/>
      <c r="AC665" s="92"/>
      <c r="AD665" s="92"/>
      <c r="AE665" s="92"/>
      <c r="AF665" s="92"/>
      <c r="AG665" s="92"/>
      <c r="AH665" s="92"/>
      <c r="AI665" s="92"/>
      <c r="AJ665" s="92"/>
      <c r="AK665" s="92"/>
      <c r="AL665" s="92"/>
      <c r="AM665" s="92"/>
      <c r="AN665" s="92"/>
      <c r="AO665" s="92"/>
      <c r="AP665" s="92"/>
      <c r="AQ665" s="92"/>
      <c r="AR665" s="92"/>
      <c r="AS665" s="92"/>
      <c r="AT665" s="92"/>
      <c r="AU665" s="92"/>
      <c r="AV665" s="92"/>
      <c r="AW665" s="92"/>
      <c r="AX665" s="92"/>
      <c r="AY665" s="92"/>
      <c r="AZ665" s="92"/>
      <c r="BA665" s="92"/>
      <c r="BB665" s="92"/>
      <c r="BC665" s="92"/>
      <c r="BD665" s="92"/>
      <c r="BE665" s="92"/>
      <c r="BF665" s="92"/>
      <c r="BG665" s="92"/>
      <c r="BH665" s="92"/>
      <c r="BI665" s="92"/>
      <c r="BJ665" s="92"/>
      <c r="BK665" s="92"/>
      <c r="BL665" s="92"/>
      <c r="BM665" s="92"/>
      <c r="BN665" s="92"/>
      <c r="BO665" s="92"/>
      <c r="BP665" s="92"/>
      <c r="BQ665" s="92"/>
      <c r="BR665" s="92"/>
      <c r="BS665" s="92"/>
      <c r="BT665" s="92"/>
      <c r="BU665" s="92"/>
      <c r="BV665" s="92"/>
      <c r="BW665" s="92"/>
      <c r="BX665" s="92"/>
      <c r="BY665" s="92"/>
      <c r="BZ665" s="92"/>
      <c r="CA665" s="92"/>
      <c r="CB665" s="92"/>
      <c r="CC665" s="92"/>
      <c r="CD665" s="92"/>
      <c r="CE665" s="92"/>
      <c r="CF665" s="92"/>
      <c r="CG665" s="92"/>
      <c r="CH665" s="92"/>
      <c r="CI665" s="92"/>
      <c r="CJ665" s="92"/>
      <c r="CK665" s="92"/>
      <c r="CL665" s="92"/>
    </row>
    <row r="666" spans="1:90">
      <c r="A666" s="92"/>
      <c r="B666" s="188"/>
      <c r="C666" s="319"/>
      <c r="D666" s="92"/>
      <c r="E666" s="92"/>
      <c r="F666" s="92"/>
      <c r="G666" s="92"/>
      <c r="H666" s="92"/>
      <c r="I666" s="92"/>
      <c r="J666" s="92"/>
      <c r="K666" s="92"/>
      <c r="L666" s="92"/>
      <c r="M666" s="92"/>
      <c r="N666" s="92"/>
      <c r="O666" s="92"/>
      <c r="P666" s="92"/>
      <c r="Q666" s="92"/>
      <c r="R666" s="92"/>
      <c r="S666" s="92"/>
      <c r="T666" s="92"/>
      <c r="U666" s="92"/>
      <c r="V666" s="92"/>
      <c r="W666" s="92"/>
      <c r="X666" s="92"/>
      <c r="Y666" s="92"/>
      <c r="Z666" s="92"/>
      <c r="AA666" s="92"/>
      <c r="AB666" s="92"/>
      <c r="AC666" s="92"/>
      <c r="AD666" s="92"/>
      <c r="AE666" s="92"/>
      <c r="AF666" s="92"/>
      <c r="AG666" s="92"/>
      <c r="AH666" s="92"/>
      <c r="AI666" s="92"/>
      <c r="AJ666" s="92"/>
      <c r="AK666" s="92"/>
      <c r="AL666" s="92"/>
      <c r="AM666" s="92"/>
      <c r="AN666" s="92"/>
      <c r="AO666" s="92"/>
      <c r="AP666" s="92"/>
      <c r="AQ666" s="92"/>
      <c r="AR666" s="92"/>
      <c r="AS666" s="92"/>
      <c r="AT666" s="92"/>
      <c r="AU666" s="92"/>
      <c r="AV666" s="92"/>
      <c r="AW666" s="92"/>
      <c r="AX666" s="92"/>
      <c r="AY666" s="92"/>
      <c r="AZ666" s="92"/>
      <c r="BA666" s="92"/>
      <c r="BB666" s="92"/>
      <c r="BC666" s="92"/>
      <c r="BD666" s="92"/>
      <c r="BE666" s="92"/>
      <c r="BF666" s="92"/>
      <c r="BG666" s="92"/>
      <c r="BH666" s="92"/>
      <c r="BI666" s="92"/>
      <c r="BJ666" s="92"/>
      <c r="BK666" s="92"/>
      <c r="BL666" s="92"/>
      <c r="BM666" s="92"/>
      <c r="BN666" s="92"/>
      <c r="BO666" s="92"/>
      <c r="BP666" s="92"/>
      <c r="BQ666" s="92"/>
      <c r="BR666" s="92"/>
      <c r="BS666" s="92"/>
      <c r="BT666" s="92"/>
      <c r="BU666" s="92"/>
      <c r="BV666" s="92"/>
      <c r="BW666" s="92"/>
      <c r="BX666" s="92"/>
      <c r="BY666" s="92"/>
      <c r="BZ666" s="92"/>
      <c r="CA666" s="92"/>
      <c r="CB666" s="92"/>
      <c r="CC666" s="92"/>
      <c r="CD666" s="92"/>
      <c r="CE666" s="92"/>
      <c r="CF666" s="92"/>
      <c r="CG666" s="92"/>
      <c r="CH666" s="92"/>
      <c r="CI666" s="92"/>
      <c r="CJ666" s="92"/>
      <c r="CK666" s="92"/>
      <c r="CL666" s="92"/>
    </row>
    <row r="667" spans="1:90">
      <c r="A667" s="92"/>
      <c r="B667" s="188"/>
      <c r="C667" s="319"/>
      <c r="D667" s="92"/>
      <c r="E667" s="92"/>
      <c r="F667" s="92"/>
      <c r="G667" s="92"/>
      <c r="H667" s="92"/>
      <c r="I667" s="92"/>
      <c r="J667" s="92"/>
      <c r="K667" s="92"/>
      <c r="L667" s="92"/>
      <c r="M667" s="92"/>
      <c r="N667" s="92"/>
      <c r="O667" s="92"/>
      <c r="P667" s="92"/>
      <c r="Q667" s="92"/>
      <c r="R667" s="92"/>
      <c r="S667" s="92"/>
      <c r="T667" s="92"/>
      <c r="U667" s="92"/>
      <c r="V667" s="92"/>
      <c r="W667" s="92"/>
      <c r="X667" s="92"/>
      <c r="Y667" s="92"/>
      <c r="Z667" s="92"/>
      <c r="AA667" s="92"/>
      <c r="AB667" s="92"/>
      <c r="AC667" s="92"/>
      <c r="AD667" s="92"/>
      <c r="AE667" s="92"/>
      <c r="AF667" s="92"/>
      <c r="AG667" s="92"/>
      <c r="AH667" s="92"/>
      <c r="AI667" s="92"/>
      <c r="AJ667" s="92"/>
      <c r="AK667" s="92"/>
      <c r="AL667" s="92"/>
      <c r="AM667" s="92"/>
      <c r="AN667" s="92"/>
      <c r="AO667" s="92"/>
      <c r="AP667" s="92"/>
      <c r="AQ667" s="92"/>
      <c r="AR667" s="92"/>
      <c r="AS667" s="92"/>
      <c r="AT667" s="92"/>
      <c r="AU667" s="92"/>
      <c r="AV667" s="92"/>
      <c r="AW667" s="92"/>
      <c r="AX667" s="92"/>
      <c r="AY667" s="92"/>
      <c r="AZ667" s="92"/>
      <c r="BA667" s="92"/>
      <c r="BB667" s="92"/>
      <c r="BC667" s="92"/>
      <c r="BD667" s="92"/>
      <c r="BE667" s="92"/>
      <c r="BF667" s="92"/>
      <c r="BG667" s="92"/>
      <c r="BH667" s="92"/>
      <c r="BI667" s="92"/>
      <c r="BJ667" s="92"/>
      <c r="BK667" s="92"/>
      <c r="BL667" s="92"/>
      <c r="BM667" s="92"/>
      <c r="BN667" s="92"/>
      <c r="BO667" s="92"/>
      <c r="BP667" s="92"/>
      <c r="BQ667" s="92"/>
      <c r="BR667" s="92"/>
      <c r="BS667" s="92"/>
      <c r="BT667" s="92"/>
      <c r="BU667" s="92"/>
      <c r="BV667" s="92"/>
      <c r="BW667" s="92"/>
      <c r="BX667" s="92"/>
      <c r="BY667" s="92"/>
      <c r="BZ667" s="92"/>
      <c r="CA667" s="92"/>
      <c r="CB667" s="92"/>
      <c r="CC667" s="92"/>
      <c r="CD667" s="92"/>
      <c r="CE667" s="92"/>
      <c r="CF667" s="92"/>
      <c r="CG667" s="92"/>
      <c r="CH667" s="92"/>
      <c r="CI667" s="92"/>
      <c r="CJ667" s="92"/>
      <c r="CK667" s="92"/>
      <c r="CL667" s="92"/>
    </row>
    <row r="668" spans="1:90">
      <c r="A668" s="92"/>
      <c r="B668" s="188"/>
      <c r="C668" s="319"/>
      <c r="D668" s="92"/>
      <c r="E668" s="92"/>
      <c r="F668" s="92"/>
      <c r="G668" s="92"/>
      <c r="H668" s="92"/>
      <c r="I668" s="92"/>
      <c r="J668" s="92"/>
      <c r="K668" s="92"/>
      <c r="L668" s="92"/>
      <c r="M668" s="92"/>
      <c r="N668" s="92"/>
      <c r="O668" s="92"/>
      <c r="P668" s="92"/>
      <c r="Q668" s="92"/>
      <c r="R668" s="92"/>
      <c r="S668" s="92"/>
      <c r="T668" s="92"/>
      <c r="U668" s="92"/>
      <c r="V668" s="92"/>
      <c r="W668" s="92"/>
      <c r="X668" s="92"/>
      <c r="Y668" s="92"/>
      <c r="Z668" s="92"/>
      <c r="AA668" s="92"/>
      <c r="AB668" s="92"/>
      <c r="AC668" s="92"/>
      <c r="AD668" s="92"/>
      <c r="AE668" s="92"/>
      <c r="AF668" s="92"/>
      <c r="AG668" s="92"/>
      <c r="AH668" s="92"/>
      <c r="AI668" s="92"/>
      <c r="AJ668" s="92"/>
      <c r="AK668" s="92"/>
      <c r="AL668" s="92"/>
      <c r="AM668" s="92"/>
      <c r="AN668" s="92"/>
      <c r="AO668" s="92"/>
      <c r="AP668" s="92"/>
      <c r="AQ668" s="92"/>
      <c r="AR668" s="92"/>
      <c r="AS668" s="92"/>
      <c r="AT668" s="92"/>
      <c r="AU668" s="92"/>
      <c r="AV668" s="92"/>
      <c r="AW668" s="92"/>
      <c r="AX668" s="92"/>
      <c r="AY668" s="92"/>
      <c r="AZ668" s="92"/>
      <c r="BA668" s="92"/>
      <c r="BB668" s="92"/>
      <c r="BC668" s="92"/>
      <c r="BD668" s="92"/>
      <c r="BE668" s="92"/>
      <c r="BF668" s="92"/>
      <c r="BG668" s="92"/>
      <c r="BH668" s="92"/>
      <c r="BI668" s="92"/>
      <c r="BJ668" s="92"/>
      <c r="BK668" s="92"/>
      <c r="BL668" s="92"/>
      <c r="BM668" s="92"/>
      <c r="BN668" s="92"/>
      <c r="BO668" s="92"/>
      <c r="BP668" s="92"/>
      <c r="BQ668" s="92"/>
      <c r="BR668" s="92"/>
      <c r="BS668" s="92"/>
      <c r="BT668" s="92"/>
      <c r="BU668" s="92"/>
      <c r="BV668" s="92"/>
      <c r="BW668" s="92"/>
      <c r="BX668" s="92"/>
      <c r="BY668" s="92"/>
      <c r="BZ668" s="92"/>
      <c r="CA668" s="92"/>
      <c r="CB668" s="92"/>
      <c r="CC668" s="92"/>
      <c r="CD668" s="92"/>
      <c r="CE668" s="92"/>
      <c r="CF668" s="92"/>
      <c r="CG668" s="92"/>
      <c r="CH668" s="92"/>
      <c r="CI668" s="92"/>
      <c r="CJ668" s="92"/>
      <c r="CK668" s="92"/>
      <c r="CL668" s="92"/>
    </row>
    <row r="669" spans="1:90">
      <c r="A669" s="92"/>
      <c r="B669" s="188"/>
      <c r="C669" s="319"/>
      <c r="D669" s="92"/>
      <c r="E669" s="92"/>
      <c r="F669" s="92"/>
      <c r="G669" s="92"/>
      <c r="H669" s="92"/>
      <c r="I669" s="92"/>
      <c r="J669" s="92"/>
      <c r="K669" s="92"/>
      <c r="L669" s="92"/>
      <c r="M669" s="92"/>
      <c r="N669" s="92"/>
      <c r="O669" s="92"/>
      <c r="P669" s="92"/>
      <c r="Q669" s="92"/>
      <c r="R669" s="92"/>
      <c r="S669" s="92"/>
      <c r="T669" s="92"/>
      <c r="U669" s="92"/>
      <c r="V669" s="92"/>
      <c r="W669" s="92"/>
      <c r="X669" s="92"/>
      <c r="Y669" s="92"/>
      <c r="Z669" s="92"/>
      <c r="AA669" s="92"/>
      <c r="AB669" s="92"/>
      <c r="AC669" s="92"/>
      <c r="AD669" s="92"/>
      <c r="AE669" s="92"/>
      <c r="AF669" s="92"/>
      <c r="AG669" s="92"/>
      <c r="AH669" s="92"/>
      <c r="AI669" s="92"/>
      <c r="AJ669" s="92"/>
      <c r="AK669" s="92"/>
      <c r="AL669" s="92"/>
      <c r="AM669" s="92"/>
      <c r="AN669" s="92"/>
      <c r="AO669" s="92"/>
      <c r="AP669" s="92"/>
      <c r="AQ669" s="92"/>
      <c r="AR669" s="92"/>
      <c r="AS669" s="92"/>
      <c r="AT669" s="92"/>
      <c r="AU669" s="92"/>
      <c r="AV669" s="92"/>
      <c r="AW669" s="92"/>
      <c r="AX669" s="92"/>
      <c r="AY669" s="92"/>
      <c r="AZ669" s="92"/>
      <c r="BA669" s="92"/>
      <c r="BB669" s="92"/>
      <c r="BC669" s="92"/>
      <c r="BD669" s="92"/>
      <c r="BE669" s="92"/>
      <c r="BF669" s="92"/>
      <c r="BG669" s="92"/>
      <c r="BH669" s="92"/>
      <c r="BI669" s="92"/>
      <c r="BJ669" s="92"/>
      <c r="BK669" s="92"/>
      <c r="BL669" s="92"/>
      <c r="BM669" s="92"/>
      <c r="BN669" s="92"/>
      <c r="BO669" s="92"/>
      <c r="BP669" s="92"/>
      <c r="BQ669" s="92"/>
      <c r="BR669" s="92"/>
      <c r="BS669" s="92"/>
      <c r="BT669" s="92"/>
      <c r="BU669" s="92"/>
      <c r="BV669" s="92"/>
      <c r="BW669" s="92"/>
      <c r="BX669" s="92"/>
      <c r="BY669" s="92"/>
      <c r="BZ669" s="92"/>
      <c r="CA669" s="92"/>
      <c r="CB669" s="92"/>
      <c r="CC669" s="92"/>
      <c r="CD669" s="92"/>
      <c r="CE669" s="92"/>
      <c r="CF669" s="92"/>
      <c r="CG669" s="92"/>
      <c r="CH669" s="92"/>
      <c r="CI669" s="92"/>
      <c r="CJ669" s="92"/>
      <c r="CK669" s="92"/>
      <c r="CL669" s="92"/>
    </row>
    <row r="670" spans="1:90">
      <c r="A670" s="92"/>
      <c r="B670" s="188"/>
      <c r="C670" s="319"/>
      <c r="D670" s="92"/>
      <c r="E670" s="92"/>
      <c r="F670" s="92"/>
      <c r="G670" s="92"/>
      <c r="H670" s="92"/>
      <c r="I670" s="92"/>
      <c r="J670" s="92"/>
      <c r="K670" s="92"/>
      <c r="L670" s="92"/>
      <c r="M670" s="92"/>
      <c r="N670" s="92"/>
      <c r="O670" s="92"/>
      <c r="P670" s="92"/>
      <c r="Q670" s="92"/>
      <c r="R670" s="92"/>
      <c r="S670" s="92"/>
      <c r="T670" s="92"/>
      <c r="U670" s="92"/>
      <c r="V670" s="92"/>
      <c r="W670" s="92"/>
      <c r="X670" s="92"/>
      <c r="Y670" s="92"/>
      <c r="Z670" s="92"/>
      <c r="AA670" s="92"/>
      <c r="AB670" s="92"/>
      <c r="AC670" s="92"/>
      <c r="AD670" s="92"/>
      <c r="AE670" s="92"/>
      <c r="AF670" s="92"/>
      <c r="AG670" s="92"/>
      <c r="AH670" s="92"/>
      <c r="AI670" s="92"/>
      <c r="AJ670" s="92"/>
      <c r="AK670" s="92"/>
      <c r="AL670" s="92"/>
      <c r="AM670" s="92"/>
      <c r="AN670" s="92"/>
      <c r="AO670" s="92"/>
      <c r="AP670" s="92"/>
      <c r="AQ670" s="92"/>
      <c r="AR670" s="92"/>
      <c r="AS670" s="92"/>
      <c r="AT670" s="92"/>
      <c r="AU670" s="92"/>
      <c r="AV670" s="92"/>
      <c r="AW670" s="92"/>
      <c r="AX670" s="92"/>
      <c r="AY670" s="92"/>
      <c r="AZ670" s="92"/>
      <c r="BA670" s="92"/>
      <c r="BB670" s="92"/>
      <c r="BC670" s="92"/>
      <c r="BD670" s="92"/>
      <c r="BE670" s="92"/>
      <c r="BF670" s="92"/>
      <c r="BG670" s="92"/>
      <c r="BH670" s="92"/>
      <c r="BI670" s="92"/>
      <c r="BJ670" s="92"/>
      <c r="BK670" s="92"/>
      <c r="BL670" s="92"/>
      <c r="BM670" s="92"/>
      <c r="BN670" s="92"/>
      <c r="BO670" s="92"/>
      <c r="BP670" s="92"/>
      <c r="BQ670" s="92"/>
      <c r="BR670" s="92"/>
      <c r="BS670" s="92"/>
      <c r="BT670" s="92"/>
      <c r="BU670" s="92"/>
      <c r="BV670" s="92"/>
      <c r="BW670" s="92"/>
      <c r="BX670" s="92"/>
      <c r="BY670" s="92"/>
      <c r="BZ670" s="92"/>
      <c r="CA670" s="92"/>
      <c r="CB670" s="92"/>
      <c r="CC670" s="92"/>
      <c r="CD670" s="92"/>
      <c r="CE670" s="92"/>
      <c r="CF670" s="92"/>
      <c r="CG670" s="92"/>
      <c r="CH670" s="92"/>
      <c r="CI670" s="92"/>
      <c r="CJ670" s="92"/>
      <c r="CK670" s="92"/>
      <c r="CL670" s="92"/>
    </row>
    <row r="671" spans="1:90">
      <c r="A671" s="92"/>
      <c r="B671" s="188"/>
      <c r="C671" s="319"/>
      <c r="D671" s="92"/>
      <c r="E671" s="92"/>
      <c r="F671" s="92"/>
      <c r="G671" s="92"/>
      <c r="H671" s="92"/>
      <c r="I671" s="92"/>
      <c r="J671" s="92"/>
      <c r="K671" s="92"/>
      <c r="L671" s="92"/>
      <c r="M671" s="92"/>
      <c r="N671" s="92"/>
      <c r="O671" s="92"/>
      <c r="P671" s="92"/>
      <c r="Q671" s="92"/>
      <c r="R671" s="92"/>
      <c r="S671" s="92"/>
      <c r="T671" s="92"/>
      <c r="U671" s="92"/>
      <c r="V671" s="92"/>
      <c r="W671" s="92"/>
      <c r="X671" s="92"/>
      <c r="Y671" s="92"/>
      <c r="Z671" s="92"/>
      <c r="AA671" s="92"/>
      <c r="AB671" s="92"/>
      <c r="AC671" s="92"/>
      <c r="AD671" s="92"/>
      <c r="AE671" s="92"/>
      <c r="AF671" s="92"/>
      <c r="AG671" s="92"/>
      <c r="AH671" s="92"/>
      <c r="AI671" s="92"/>
      <c r="AJ671" s="92"/>
      <c r="AK671" s="92"/>
      <c r="AL671" s="92"/>
      <c r="AM671" s="92"/>
      <c r="AN671" s="92"/>
      <c r="AO671" s="92"/>
      <c r="AP671" s="92"/>
      <c r="AQ671" s="92"/>
      <c r="AR671" s="92"/>
      <c r="AS671" s="92"/>
      <c r="AT671" s="92"/>
      <c r="AU671" s="92"/>
      <c r="AV671" s="92"/>
      <c r="AW671" s="92"/>
      <c r="AX671" s="92"/>
      <c r="AY671" s="92"/>
      <c r="AZ671" s="92"/>
      <c r="BA671" s="92"/>
      <c r="BB671" s="92"/>
      <c r="BC671" s="92"/>
      <c r="BD671" s="92"/>
      <c r="BE671" s="92"/>
      <c r="BF671" s="92"/>
      <c r="BG671" s="92"/>
      <c r="BH671" s="92"/>
      <c r="BI671" s="92"/>
      <c r="BJ671" s="92"/>
      <c r="BK671" s="92"/>
      <c r="BL671" s="92"/>
      <c r="BM671" s="92"/>
      <c r="BN671" s="92"/>
      <c r="BO671" s="92"/>
      <c r="BP671" s="92"/>
      <c r="BQ671" s="92"/>
      <c r="BR671" s="92"/>
      <c r="BS671" s="92"/>
      <c r="BT671" s="92"/>
      <c r="BU671" s="92"/>
      <c r="BV671" s="92"/>
      <c r="BW671" s="92"/>
      <c r="BX671" s="92"/>
      <c r="BY671" s="92"/>
      <c r="BZ671" s="92"/>
      <c r="CA671" s="92"/>
      <c r="CB671" s="92"/>
      <c r="CC671" s="92"/>
      <c r="CD671" s="92"/>
      <c r="CE671" s="92"/>
      <c r="CF671" s="92"/>
      <c r="CG671" s="92"/>
      <c r="CH671" s="92"/>
      <c r="CI671" s="92"/>
      <c r="CJ671" s="92"/>
      <c r="CK671" s="92"/>
      <c r="CL671" s="92"/>
    </row>
    <row r="672" spans="1:90">
      <c r="A672" s="92"/>
      <c r="B672" s="188"/>
      <c r="C672" s="319"/>
      <c r="D672" s="92"/>
      <c r="E672" s="92"/>
      <c r="F672" s="92"/>
      <c r="G672" s="92"/>
      <c r="H672" s="92"/>
      <c r="I672" s="92"/>
      <c r="J672" s="92"/>
      <c r="K672" s="92"/>
      <c r="L672" s="92"/>
      <c r="M672" s="92"/>
      <c r="N672" s="92"/>
      <c r="O672" s="92"/>
      <c r="P672" s="92"/>
      <c r="Q672" s="92"/>
      <c r="R672" s="92"/>
      <c r="S672" s="92"/>
      <c r="T672" s="92"/>
      <c r="U672" s="92"/>
      <c r="V672" s="92"/>
      <c r="W672" s="92"/>
      <c r="X672" s="92"/>
      <c r="Y672" s="92"/>
      <c r="Z672" s="92"/>
      <c r="AA672" s="92"/>
      <c r="AB672" s="92"/>
      <c r="AC672" s="92"/>
      <c r="AD672" s="92"/>
      <c r="AE672" s="92"/>
      <c r="AF672" s="92"/>
      <c r="AG672" s="92"/>
      <c r="AH672" s="92"/>
      <c r="AI672" s="92"/>
      <c r="AJ672" s="92"/>
      <c r="AK672" s="92"/>
      <c r="AL672" s="92"/>
      <c r="AM672" s="92"/>
      <c r="AN672" s="92"/>
      <c r="AO672" s="92"/>
      <c r="AP672" s="92"/>
      <c r="AQ672" s="92"/>
      <c r="AR672" s="92"/>
      <c r="AS672" s="92"/>
      <c r="AT672" s="92"/>
      <c r="AU672" s="92"/>
      <c r="AV672" s="92"/>
      <c r="AW672" s="92"/>
      <c r="AX672" s="92"/>
      <c r="AY672" s="92"/>
      <c r="AZ672" s="92"/>
      <c r="BA672" s="92"/>
      <c r="BB672" s="92"/>
      <c r="BC672" s="92"/>
      <c r="BD672" s="92"/>
      <c r="BE672" s="92"/>
      <c r="BF672" s="92"/>
      <c r="BG672" s="92"/>
      <c r="BH672" s="92"/>
      <c r="BI672" s="92"/>
      <c r="BJ672" s="92"/>
      <c r="BK672" s="92"/>
      <c r="BL672" s="92"/>
      <c r="BM672" s="92"/>
      <c r="BN672" s="92"/>
      <c r="BO672" s="92"/>
      <c r="BP672" s="92"/>
      <c r="BQ672" s="92"/>
      <c r="BR672" s="92"/>
      <c r="BS672" s="92"/>
      <c r="BT672" s="92"/>
      <c r="BU672" s="92"/>
      <c r="BV672" s="92"/>
      <c r="BW672" s="92"/>
      <c r="BX672" s="92"/>
      <c r="BY672" s="92"/>
      <c r="BZ672" s="92"/>
      <c r="CA672" s="92"/>
      <c r="CB672" s="92"/>
      <c r="CC672" s="92"/>
      <c r="CD672" s="92"/>
      <c r="CE672" s="92"/>
      <c r="CF672" s="92"/>
      <c r="CG672" s="92"/>
      <c r="CH672" s="92"/>
      <c r="CI672" s="92"/>
      <c r="CJ672" s="92"/>
      <c r="CK672" s="92"/>
      <c r="CL672" s="92"/>
    </row>
    <row r="673" spans="1:90">
      <c r="A673" s="92"/>
      <c r="B673" s="188"/>
      <c r="C673" s="319"/>
      <c r="D673" s="92"/>
      <c r="E673" s="92"/>
      <c r="F673" s="92"/>
      <c r="G673" s="92"/>
      <c r="H673" s="92"/>
      <c r="I673" s="92"/>
      <c r="J673" s="92"/>
      <c r="K673" s="92"/>
      <c r="L673" s="92"/>
      <c r="M673" s="92"/>
      <c r="N673" s="92"/>
      <c r="O673" s="92"/>
      <c r="P673" s="92"/>
      <c r="Q673" s="92"/>
      <c r="R673" s="92"/>
      <c r="S673" s="92"/>
      <c r="T673" s="92"/>
      <c r="U673" s="92"/>
      <c r="V673" s="92"/>
      <c r="W673" s="92"/>
      <c r="X673" s="92"/>
      <c r="Y673" s="92"/>
      <c r="Z673" s="92"/>
      <c r="AA673" s="92"/>
      <c r="AB673" s="92"/>
      <c r="AC673" s="92"/>
      <c r="AD673" s="92"/>
      <c r="AE673" s="92"/>
      <c r="AF673" s="92"/>
      <c r="AG673" s="92"/>
      <c r="AH673" s="92"/>
      <c r="AI673" s="92"/>
      <c r="AJ673" s="92"/>
      <c r="AK673" s="92"/>
      <c r="AL673" s="92"/>
      <c r="AM673" s="92"/>
      <c r="AN673" s="92"/>
      <c r="AO673" s="92"/>
      <c r="AP673" s="92"/>
      <c r="AQ673" s="92"/>
      <c r="AR673" s="92"/>
      <c r="AS673" s="92"/>
      <c r="AT673" s="92"/>
      <c r="AU673" s="92"/>
      <c r="AV673" s="92"/>
      <c r="AW673" s="92"/>
      <c r="AX673" s="92"/>
      <c r="AY673" s="92"/>
      <c r="AZ673" s="92"/>
      <c r="BA673" s="92"/>
      <c r="BB673" s="92"/>
      <c r="BC673" s="92"/>
      <c r="BD673" s="92"/>
      <c r="BE673" s="92"/>
      <c r="BF673" s="92"/>
      <c r="BG673" s="92"/>
      <c r="BH673" s="92"/>
      <c r="BI673" s="92"/>
      <c r="BJ673" s="92"/>
      <c r="BK673" s="92"/>
      <c r="BL673" s="92"/>
      <c r="BM673" s="92"/>
      <c r="BN673" s="92"/>
      <c r="BO673" s="92"/>
      <c r="BP673" s="92"/>
      <c r="BQ673" s="92"/>
      <c r="BR673" s="92"/>
      <c r="BS673" s="92"/>
      <c r="BT673" s="92"/>
      <c r="BU673" s="92"/>
      <c r="BV673" s="92"/>
      <c r="BW673" s="92"/>
      <c r="BX673" s="92"/>
      <c r="BY673" s="92"/>
      <c r="BZ673" s="92"/>
      <c r="CA673" s="92"/>
      <c r="CB673" s="92"/>
      <c r="CC673" s="92"/>
      <c r="CD673" s="92"/>
      <c r="CE673" s="92"/>
      <c r="CF673" s="92"/>
      <c r="CG673" s="92"/>
      <c r="CH673" s="92"/>
      <c r="CI673" s="92"/>
      <c r="CJ673" s="92"/>
      <c r="CK673" s="92"/>
      <c r="CL673" s="92"/>
    </row>
    <row r="674" spans="1:90">
      <c r="A674" s="92"/>
      <c r="B674" s="188"/>
      <c r="C674" s="319"/>
      <c r="D674" s="92"/>
      <c r="E674" s="92"/>
      <c r="F674" s="92"/>
      <c r="G674" s="92"/>
      <c r="H674" s="92"/>
      <c r="I674" s="92"/>
      <c r="J674" s="92"/>
      <c r="K674" s="92"/>
      <c r="L674" s="92"/>
      <c r="M674" s="92"/>
      <c r="N674" s="92"/>
      <c r="O674" s="92"/>
      <c r="P674" s="92"/>
      <c r="Q674" s="92"/>
      <c r="R674" s="92"/>
      <c r="S674" s="92"/>
      <c r="T674" s="92"/>
      <c r="U674" s="92"/>
      <c r="V674" s="92"/>
      <c r="W674" s="92"/>
      <c r="X674" s="92"/>
      <c r="Y674" s="92"/>
      <c r="Z674" s="92"/>
      <c r="AA674" s="92"/>
      <c r="AB674" s="92"/>
      <c r="AC674" s="92"/>
      <c r="AD674" s="92"/>
      <c r="AE674" s="92"/>
      <c r="AF674" s="92"/>
      <c r="AG674" s="92"/>
      <c r="AH674" s="92"/>
      <c r="AI674" s="92"/>
      <c r="AJ674" s="92"/>
      <c r="AK674" s="92"/>
      <c r="AL674" s="92"/>
      <c r="AM674" s="92"/>
      <c r="AN674" s="92"/>
      <c r="AO674" s="92"/>
      <c r="AP674" s="92"/>
      <c r="AQ674" s="92"/>
      <c r="AR674" s="92"/>
      <c r="AS674" s="92"/>
      <c r="AT674" s="92"/>
      <c r="AU674" s="92"/>
      <c r="AV674" s="92"/>
      <c r="AW674" s="92"/>
      <c r="AX674" s="92"/>
      <c r="AY674" s="92"/>
      <c r="AZ674" s="92"/>
      <c r="BA674" s="92"/>
      <c r="BB674" s="92"/>
      <c r="BC674" s="92"/>
      <c r="BD674" s="92"/>
      <c r="BE674" s="92"/>
      <c r="BF674" s="92"/>
      <c r="BG674" s="92"/>
      <c r="BH674" s="92"/>
      <c r="BI674" s="92"/>
      <c r="BJ674" s="92"/>
      <c r="BK674" s="92"/>
      <c r="BL674" s="92"/>
      <c r="BM674" s="92"/>
      <c r="BN674" s="92"/>
      <c r="BO674" s="92"/>
      <c r="BP674" s="92"/>
      <c r="BQ674" s="92"/>
      <c r="BR674" s="92"/>
      <c r="BS674" s="92"/>
      <c r="BT674" s="92"/>
      <c r="BU674" s="92"/>
      <c r="BV674" s="92"/>
      <c r="BW674" s="92"/>
      <c r="BX674" s="92"/>
      <c r="BY674" s="92"/>
      <c r="BZ674" s="92"/>
      <c r="CA674" s="92"/>
      <c r="CB674" s="92"/>
      <c r="CC674" s="92"/>
      <c r="CD674" s="92"/>
      <c r="CE674" s="92"/>
      <c r="CF674" s="92"/>
      <c r="CG674" s="92"/>
      <c r="CH674" s="92"/>
      <c r="CI674" s="92"/>
      <c r="CJ674" s="92"/>
      <c r="CK674" s="92"/>
      <c r="CL674" s="92"/>
    </row>
    <row r="675" spans="1:90">
      <c r="A675" s="92"/>
      <c r="B675" s="188"/>
      <c r="C675" s="319"/>
      <c r="D675" s="92"/>
      <c r="E675" s="92"/>
      <c r="F675" s="92"/>
      <c r="G675" s="92"/>
      <c r="H675" s="92"/>
      <c r="I675" s="92"/>
      <c r="J675" s="92"/>
      <c r="K675" s="92"/>
      <c r="L675" s="92"/>
      <c r="M675" s="92"/>
      <c r="N675" s="92"/>
      <c r="O675" s="92"/>
      <c r="P675" s="92"/>
      <c r="Q675" s="92"/>
      <c r="R675" s="92"/>
      <c r="S675" s="92"/>
      <c r="T675" s="92"/>
      <c r="U675" s="92"/>
      <c r="V675" s="92"/>
      <c r="W675" s="92"/>
      <c r="X675" s="92"/>
      <c r="Y675" s="92"/>
      <c r="Z675" s="92"/>
      <c r="AA675" s="92"/>
      <c r="AB675" s="92"/>
      <c r="AC675" s="92"/>
      <c r="AD675" s="92"/>
      <c r="AE675" s="92"/>
      <c r="AF675" s="92"/>
      <c r="AG675" s="92"/>
      <c r="AH675" s="92"/>
      <c r="AI675" s="92"/>
      <c r="AJ675" s="92"/>
      <c r="AK675" s="92"/>
      <c r="AL675" s="92"/>
      <c r="AM675" s="92"/>
      <c r="AN675" s="92"/>
      <c r="AO675" s="92"/>
      <c r="AP675" s="92"/>
      <c r="AQ675" s="92"/>
      <c r="AR675" s="92"/>
      <c r="AS675" s="92"/>
      <c r="AT675" s="92"/>
      <c r="AU675" s="92"/>
      <c r="AV675" s="92"/>
      <c r="AW675" s="92"/>
      <c r="AX675" s="92"/>
      <c r="AY675" s="92"/>
      <c r="AZ675" s="92"/>
      <c r="BA675" s="92"/>
      <c r="BB675" s="92"/>
      <c r="BC675" s="92"/>
      <c r="BD675" s="92"/>
      <c r="BE675" s="92"/>
      <c r="BF675" s="92"/>
      <c r="BG675" s="92"/>
      <c r="BH675" s="92"/>
      <c r="BI675" s="92"/>
      <c r="BJ675" s="92"/>
      <c r="BK675" s="92"/>
      <c r="BL675" s="92"/>
      <c r="BM675" s="92"/>
      <c r="BN675" s="92"/>
      <c r="BO675" s="92"/>
      <c r="BP675" s="92"/>
      <c r="BQ675" s="92"/>
      <c r="BR675" s="92"/>
      <c r="BS675" s="92"/>
      <c r="BT675" s="92"/>
      <c r="BU675" s="92"/>
      <c r="BV675" s="92"/>
      <c r="BW675" s="92"/>
      <c r="BX675" s="92"/>
      <c r="BY675" s="92"/>
      <c r="BZ675" s="92"/>
      <c r="CA675" s="92"/>
      <c r="CB675" s="92"/>
      <c r="CC675" s="92"/>
      <c r="CD675" s="92"/>
      <c r="CE675" s="92"/>
      <c r="CF675" s="92"/>
      <c r="CG675" s="92"/>
      <c r="CH675" s="92"/>
      <c r="CI675" s="92"/>
      <c r="CJ675" s="92"/>
      <c r="CK675" s="92"/>
      <c r="CL675" s="92"/>
    </row>
    <row r="676" spans="1:90">
      <c r="A676" s="92"/>
      <c r="B676" s="188"/>
      <c r="C676" s="319"/>
      <c r="D676" s="92"/>
      <c r="E676" s="92"/>
      <c r="F676" s="92"/>
      <c r="G676" s="92"/>
      <c r="H676" s="92"/>
      <c r="I676" s="92"/>
      <c r="J676" s="92"/>
      <c r="K676" s="92"/>
      <c r="L676" s="92"/>
      <c r="M676" s="92"/>
      <c r="N676" s="92"/>
      <c r="O676" s="92"/>
      <c r="P676" s="92"/>
      <c r="Q676" s="92"/>
      <c r="R676" s="92"/>
      <c r="S676" s="92"/>
      <c r="T676" s="92"/>
      <c r="U676" s="92"/>
      <c r="V676" s="92"/>
      <c r="W676" s="92"/>
      <c r="X676" s="92"/>
      <c r="Y676" s="92"/>
      <c r="Z676" s="92"/>
      <c r="AA676" s="92"/>
      <c r="AB676" s="92"/>
      <c r="AC676" s="92"/>
      <c r="AD676" s="92"/>
      <c r="AE676" s="92"/>
      <c r="AF676" s="92"/>
      <c r="AG676" s="92"/>
      <c r="AH676" s="92"/>
      <c r="AI676" s="92"/>
      <c r="AJ676" s="92"/>
      <c r="AK676" s="92"/>
      <c r="AL676" s="92"/>
      <c r="AM676" s="92"/>
      <c r="AN676" s="92"/>
      <c r="AO676" s="92"/>
      <c r="AP676" s="92"/>
      <c r="AQ676" s="92"/>
      <c r="AR676" s="92"/>
      <c r="AS676" s="92"/>
      <c r="AT676" s="92"/>
      <c r="AU676" s="92"/>
      <c r="AV676" s="92"/>
      <c r="AW676" s="92"/>
      <c r="AX676" s="92"/>
      <c r="AY676" s="92"/>
      <c r="AZ676" s="92"/>
      <c r="BA676" s="92"/>
      <c r="BB676" s="92"/>
      <c r="BC676" s="92"/>
      <c r="BD676" s="92"/>
      <c r="BE676" s="92"/>
      <c r="BF676" s="92"/>
      <c r="BG676" s="92"/>
      <c r="BH676" s="92"/>
      <c r="BI676" s="92"/>
      <c r="BJ676" s="92"/>
      <c r="BK676" s="92"/>
      <c r="BL676" s="92"/>
      <c r="BM676" s="92"/>
      <c r="BN676" s="92"/>
      <c r="BO676" s="92"/>
      <c r="BP676" s="92"/>
      <c r="BQ676" s="92"/>
      <c r="BR676" s="92"/>
      <c r="BS676" s="92"/>
      <c r="BT676" s="92"/>
      <c r="BU676" s="92"/>
      <c r="BV676" s="92"/>
      <c r="BW676" s="92"/>
      <c r="BX676" s="92"/>
      <c r="BY676" s="92"/>
      <c r="BZ676" s="92"/>
      <c r="CA676" s="92"/>
      <c r="CB676" s="92"/>
      <c r="CC676" s="92"/>
      <c r="CD676" s="92"/>
      <c r="CE676" s="92"/>
      <c r="CF676" s="92"/>
      <c r="CG676" s="92"/>
      <c r="CH676" s="92"/>
      <c r="CI676" s="92"/>
      <c r="CJ676" s="92"/>
      <c r="CK676" s="92"/>
      <c r="CL676" s="92"/>
    </row>
    <row r="677" spans="1:90">
      <c r="A677" s="92"/>
      <c r="B677" s="188"/>
      <c r="C677" s="319"/>
      <c r="D677" s="92"/>
      <c r="E677" s="92"/>
      <c r="F677" s="92"/>
      <c r="G677" s="92"/>
      <c r="H677" s="92"/>
      <c r="I677" s="92"/>
      <c r="J677" s="92"/>
      <c r="K677" s="92"/>
      <c r="L677" s="92"/>
      <c r="M677" s="92"/>
      <c r="N677" s="92"/>
      <c r="O677" s="92"/>
      <c r="P677" s="92"/>
      <c r="Q677" s="92"/>
      <c r="R677" s="92"/>
      <c r="S677" s="92"/>
      <c r="T677" s="92"/>
      <c r="U677" s="92"/>
      <c r="V677" s="92"/>
      <c r="W677" s="92"/>
      <c r="X677" s="92"/>
      <c r="Y677" s="92"/>
      <c r="Z677" s="92"/>
      <c r="AA677" s="92"/>
      <c r="AB677" s="92"/>
      <c r="AC677" s="92"/>
      <c r="AD677" s="92"/>
      <c r="AE677" s="92"/>
      <c r="AF677" s="92"/>
      <c r="AG677" s="92"/>
      <c r="AH677" s="92"/>
      <c r="AI677" s="92"/>
      <c r="AJ677" s="92"/>
      <c r="AK677" s="92"/>
      <c r="AL677" s="92"/>
      <c r="AM677" s="92"/>
      <c r="AN677" s="92"/>
      <c r="AO677" s="92"/>
      <c r="AP677" s="92"/>
      <c r="AQ677" s="92"/>
      <c r="AR677" s="92"/>
      <c r="AS677" s="92"/>
      <c r="AT677" s="92"/>
      <c r="AU677" s="92"/>
      <c r="AV677" s="92"/>
      <c r="AW677" s="92"/>
      <c r="AX677" s="92"/>
      <c r="AY677" s="92"/>
      <c r="AZ677" s="92"/>
      <c r="BA677" s="92"/>
      <c r="BB677" s="92"/>
      <c r="BC677" s="92"/>
      <c r="BD677" s="92"/>
      <c r="BE677" s="92"/>
      <c r="BF677" s="92"/>
      <c r="BG677" s="92"/>
      <c r="BH677" s="92"/>
      <c r="BI677" s="92"/>
      <c r="BJ677" s="92"/>
      <c r="BK677" s="92"/>
      <c r="BL677" s="92"/>
      <c r="BM677" s="92"/>
      <c r="BN677" s="92"/>
      <c r="BO677" s="92"/>
      <c r="BP677" s="92"/>
      <c r="BQ677" s="92"/>
      <c r="BR677" s="92"/>
      <c r="BS677" s="92"/>
      <c r="BT677" s="92"/>
      <c r="BU677" s="92"/>
      <c r="BV677" s="92"/>
      <c r="BW677" s="92"/>
      <c r="BX677" s="92"/>
      <c r="BY677" s="92"/>
      <c r="BZ677" s="92"/>
      <c r="CA677" s="92"/>
      <c r="CB677" s="92"/>
      <c r="CC677" s="92"/>
      <c r="CD677" s="92"/>
      <c r="CE677" s="92"/>
      <c r="CF677" s="92"/>
      <c r="CG677" s="92"/>
      <c r="CH677" s="92"/>
      <c r="CI677" s="92"/>
      <c r="CJ677" s="92"/>
      <c r="CK677" s="92"/>
      <c r="CL677" s="92"/>
    </row>
    <row r="678" spans="1:90">
      <c r="A678" s="92"/>
      <c r="B678" s="188"/>
      <c r="C678" s="319"/>
      <c r="D678" s="92"/>
      <c r="E678" s="92"/>
      <c r="F678" s="92"/>
      <c r="G678" s="92"/>
      <c r="H678" s="92"/>
      <c r="I678" s="92"/>
      <c r="J678" s="92"/>
      <c r="K678" s="92"/>
      <c r="L678" s="92"/>
      <c r="M678" s="92"/>
      <c r="N678" s="92"/>
      <c r="O678" s="92"/>
      <c r="P678" s="92"/>
      <c r="Q678" s="92"/>
      <c r="R678" s="92"/>
      <c r="S678" s="92"/>
      <c r="T678" s="92"/>
      <c r="U678" s="92"/>
      <c r="V678" s="92"/>
      <c r="W678" s="92"/>
      <c r="X678" s="92"/>
      <c r="Y678" s="92"/>
      <c r="Z678" s="92"/>
      <c r="AA678" s="92"/>
      <c r="AB678" s="92"/>
      <c r="AC678" s="92"/>
      <c r="AD678" s="92"/>
      <c r="AE678" s="92"/>
      <c r="AF678" s="92"/>
      <c r="AG678" s="92"/>
      <c r="AH678" s="92"/>
      <c r="AI678" s="92"/>
      <c r="AJ678" s="92"/>
      <c r="AK678" s="92"/>
      <c r="AL678" s="92"/>
      <c r="AM678" s="92"/>
      <c r="AN678" s="92"/>
      <c r="AO678" s="92"/>
      <c r="AP678" s="92"/>
      <c r="AQ678" s="92"/>
      <c r="AR678" s="92"/>
      <c r="AS678" s="92"/>
      <c r="AT678" s="92"/>
      <c r="AU678" s="92"/>
      <c r="AV678" s="92"/>
      <c r="AW678" s="92"/>
      <c r="AX678" s="92"/>
      <c r="AY678" s="92"/>
      <c r="AZ678" s="92"/>
      <c r="BA678" s="92"/>
      <c r="BB678" s="92"/>
      <c r="BC678" s="92"/>
      <c r="BD678" s="92"/>
      <c r="BE678" s="92"/>
      <c r="BF678" s="92"/>
      <c r="BG678" s="92"/>
      <c r="BH678" s="92"/>
      <c r="BI678" s="92"/>
      <c r="BJ678" s="92"/>
      <c r="BK678" s="92"/>
      <c r="BL678" s="92"/>
      <c r="BM678" s="92"/>
      <c r="BN678" s="92"/>
      <c r="BO678" s="92"/>
      <c r="BP678" s="92"/>
      <c r="BQ678" s="92"/>
      <c r="BR678" s="92"/>
      <c r="BS678" s="92"/>
      <c r="BT678" s="92"/>
      <c r="BU678" s="92"/>
      <c r="BV678" s="92"/>
      <c r="BW678" s="92"/>
      <c r="BX678" s="92"/>
      <c r="BY678" s="92"/>
      <c r="BZ678" s="92"/>
      <c r="CA678" s="92"/>
      <c r="CB678" s="92"/>
      <c r="CC678" s="92"/>
      <c r="CD678" s="92"/>
      <c r="CE678" s="92"/>
      <c r="CF678" s="92"/>
      <c r="CG678" s="92"/>
      <c r="CH678" s="92"/>
      <c r="CI678" s="92"/>
      <c r="CJ678" s="92"/>
      <c r="CK678" s="92"/>
      <c r="CL678" s="92"/>
    </row>
    <row r="679" spans="1:90">
      <c r="A679" s="92"/>
      <c r="B679" s="188"/>
      <c r="C679" s="319"/>
      <c r="D679" s="92"/>
      <c r="E679" s="92"/>
      <c r="F679" s="92"/>
      <c r="G679" s="92"/>
      <c r="H679" s="92"/>
      <c r="I679" s="92"/>
      <c r="J679" s="92"/>
      <c r="K679" s="92"/>
      <c r="L679" s="92"/>
      <c r="M679" s="92"/>
      <c r="N679" s="92"/>
      <c r="O679" s="92"/>
      <c r="P679" s="92"/>
      <c r="Q679" s="92"/>
      <c r="R679" s="92"/>
      <c r="S679" s="92"/>
      <c r="T679" s="92"/>
      <c r="U679" s="92"/>
      <c r="V679" s="92"/>
      <c r="W679" s="92"/>
      <c r="X679" s="92"/>
      <c r="Y679" s="92"/>
      <c r="Z679" s="92"/>
      <c r="AA679" s="92"/>
      <c r="AB679" s="92"/>
      <c r="AC679" s="92"/>
      <c r="AD679" s="92"/>
      <c r="AE679" s="92"/>
      <c r="AF679" s="92"/>
      <c r="AG679" s="92"/>
      <c r="AH679" s="92"/>
      <c r="AI679" s="92"/>
      <c r="AJ679" s="92"/>
      <c r="AK679" s="92"/>
      <c r="AL679" s="92"/>
      <c r="AM679" s="92"/>
      <c r="AN679" s="92"/>
      <c r="AO679" s="92"/>
      <c r="AP679" s="92"/>
      <c r="AQ679" s="92"/>
      <c r="AR679" s="92"/>
      <c r="AS679" s="92"/>
      <c r="AT679" s="92"/>
      <c r="AU679" s="92"/>
      <c r="AV679" s="92"/>
      <c r="AW679" s="92"/>
      <c r="AX679" s="92"/>
      <c r="AY679" s="92"/>
      <c r="AZ679" s="92"/>
      <c r="BA679" s="92"/>
      <c r="BB679" s="92"/>
      <c r="BC679" s="92"/>
      <c r="BD679" s="92"/>
      <c r="BE679" s="92"/>
      <c r="BF679" s="92"/>
      <c r="BG679" s="92"/>
      <c r="BH679" s="92"/>
      <c r="BI679" s="92"/>
      <c r="BJ679" s="92"/>
      <c r="BK679" s="92"/>
      <c r="BL679" s="92"/>
      <c r="BM679" s="92"/>
      <c r="BN679" s="92"/>
      <c r="BO679" s="92"/>
      <c r="BP679" s="92"/>
      <c r="BQ679" s="92"/>
      <c r="BR679" s="92"/>
      <c r="BS679" s="92"/>
      <c r="BT679" s="92"/>
      <c r="BU679" s="92"/>
      <c r="BV679" s="92"/>
      <c r="BW679" s="92"/>
      <c r="BX679" s="92"/>
      <c r="BY679" s="92"/>
      <c r="BZ679" s="92"/>
      <c r="CA679" s="92"/>
      <c r="CB679" s="92"/>
      <c r="CC679" s="92"/>
      <c r="CD679" s="92"/>
      <c r="CE679" s="92"/>
      <c r="CF679" s="92"/>
      <c r="CG679" s="92"/>
      <c r="CH679" s="92"/>
      <c r="CI679" s="92"/>
      <c r="CJ679" s="92"/>
      <c r="CK679" s="92"/>
      <c r="CL679" s="92"/>
    </row>
    <row r="680" spans="1:90">
      <c r="A680" s="92"/>
      <c r="B680" s="188"/>
      <c r="C680" s="319"/>
      <c r="D680" s="92"/>
      <c r="E680" s="92"/>
      <c r="F680" s="92"/>
      <c r="G680" s="92"/>
      <c r="H680" s="92"/>
      <c r="I680" s="92"/>
      <c r="J680" s="92"/>
      <c r="K680" s="92"/>
      <c r="L680" s="92"/>
      <c r="M680" s="92"/>
      <c r="N680" s="92"/>
      <c r="O680" s="92"/>
      <c r="P680" s="92"/>
      <c r="Q680" s="92"/>
      <c r="R680" s="92"/>
      <c r="S680" s="92"/>
      <c r="T680" s="92"/>
      <c r="U680" s="92"/>
      <c r="V680" s="92"/>
      <c r="W680" s="92"/>
      <c r="X680" s="92"/>
      <c r="Y680" s="92"/>
      <c r="Z680" s="92"/>
      <c r="AA680" s="92"/>
      <c r="AB680" s="92"/>
      <c r="AC680" s="92"/>
      <c r="AD680" s="92"/>
      <c r="AE680" s="92"/>
      <c r="AF680" s="92"/>
      <c r="AG680" s="92"/>
      <c r="AH680" s="92"/>
      <c r="AI680" s="92"/>
      <c r="AJ680" s="92"/>
      <c r="AK680" s="92"/>
      <c r="AL680" s="92"/>
      <c r="AM680" s="92"/>
      <c r="AN680" s="92"/>
      <c r="AO680" s="92"/>
      <c r="AP680" s="92"/>
      <c r="AQ680" s="92"/>
      <c r="AR680" s="92"/>
      <c r="AS680" s="92"/>
      <c r="AT680" s="92"/>
      <c r="AU680" s="92"/>
      <c r="AV680" s="92"/>
      <c r="AW680" s="92"/>
      <c r="AX680" s="92"/>
      <c r="AY680" s="92"/>
      <c r="AZ680" s="92"/>
      <c r="BA680" s="92"/>
      <c r="BB680" s="92"/>
      <c r="BC680" s="92"/>
      <c r="BD680" s="92"/>
      <c r="BE680" s="92"/>
      <c r="BF680" s="92"/>
      <c r="BG680" s="92"/>
      <c r="BH680" s="92"/>
      <c r="BI680" s="92"/>
      <c r="BJ680" s="92"/>
      <c r="BK680" s="92"/>
      <c r="BL680" s="92"/>
      <c r="BM680" s="92"/>
      <c r="BN680" s="92"/>
      <c r="BO680" s="92"/>
      <c r="BP680" s="92"/>
      <c r="BQ680" s="92"/>
      <c r="BR680" s="92"/>
      <c r="BS680" s="92"/>
      <c r="BT680" s="92"/>
      <c r="BU680" s="92"/>
      <c r="BV680" s="92"/>
      <c r="BW680" s="92"/>
      <c r="BX680" s="92"/>
      <c r="BY680" s="92"/>
      <c r="BZ680" s="92"/>
      <c r="CA680" s="92"/>
      <c r="CB680" s="92"/>
      <c r="CC680" s="92"/>
      <c r="CD680" s="92"/>
      <c r="CE680" s="92"/>
      <c r="CF680" s="92"/>
      <c r="CG680" s="92"/>
      <c r="CH680" s="92"/>
      <c r="CI680" s="92"/>
      <c r="CJ680" s="92"/>
      <c r="CK680" s="92"/>
      <c r="CL680" s="92"/>
    </row>
    <row r="681" spans="1:90">
      <c r="A681" s="92"/>
      <c r="B681" s="188"/>
      <c r="C681" s="319"/>
      <c r="D681" s="92"/>
      <c r="E681" s="92"/>
      <c r="F681" s="92"/>
      <c r="G681" s="92"/>
      <c r="H681" s="92"/>
      <c r="I681" s="92"/>
      <c r="J681" s="92"/>
      <c r="K681" s="92"/>
      <c r="L681" s="92"/>
      <c r="M681" s="92"/>
      <c r="N681" s="92"/>
      <c r="O681" s="92"/>
      <c r="P681" s="92"/>
      <c r="Q681" s="92"/>
      <c r="R681" s="92"/>
      <c r="S681" s="92"/>
      <c r="T681" s="92"/>
      <c r="U681" s="92"/>
      <c r="V681" s="92"/>
      <c r="W681" s="92"/>
      <c r="X681" s="92"/>
      <c r="Y681" s="92"/>
      <c r="Z681" s="92"/>
      <c r="AA681" s="92"/>
      <c r="AB681" s="92"/>
      <c r="AC681" s="92"/>
      <c r="AD681" s="92"/>
      <c r="AE681" s="92"/>
      <c r="AF681" s="92"/>
      <c r="AG681" s="92"/>
      <c r="AH681" s="92"/>
      <c r="AI681" s="92"/>
      <c r="AJ681" s="92"/>
      <c r="AK681" s="92"/>
      <c r="AL681" s="92"/>
      <c r="AM681" s="92"/>
      <c r="AN681" s="92"/>
      <c r="AO681" s="92"/>
      <c r="AP681" s="92"/>
      <c r="AQ681" s="92"/>
      <c r="AR681" s="92"/>
      <c r="AS681" s="92"/>
      <c r="AT681" s="92"/>
      <c r="AU681" s="92"/>
      <c r="AV681" s="92"/>
      <c r="AW681" s="92"/>
      <c r="AX681" s="92"/>
      <c r="AY681" s="92"/>
      <c r="AZ681" s="92"/>
      <c r="BA681" s="92"/>
      <c r="BB681" s="92"/>
      <c r="BC681" s="92"/>
      <c r="BD681" s="92"/>
      <c r="BE681" s="92"/>
      <c r="BF681" s="92"/>
      <c r="BG681" s="92"/>
      <c r="BH681" s="92"/>
      <c r="BI681" s="92"/>
      <c r="BJ681" s="92"/>
      <c r="BK681" s="92"/>
      <c r="BL681" s="92"/>
      <c r="BM681" s="92"/>
      <c r="BN681" s="92"/>
      <c r="BO681" s="92"/>
      <c r="BP681" s="92"/>
      <c r="BQ681" s="92"/>
      <c r="BR681" s="92"/>
      <c r="BS681" s="92"/>
      <c r="BT681" s="92"/>
      <c r="BU681" s="92"/>
      <c r="BV681" s="92"/>
      <c r="BW681" s="92"/>
      <c r="BX681" s="92"/>
      <c r="BY681" s="92"/>
      <c r="BZ681" s="92"/>
      <c r="CA681" s="92"/>
      <c r="CB681" s="92"/>
      <c r="CC681" s="92"/>
      <c r="CD681" s="92"/>
      <c r="CE681" s="92"/>
      <c r="CF681" s="92"/>
      <c r="CG681" s="92"/>
      <c r="CH681" s="92"/>
      <c r="CI681" s="92"/>
      <c r="CJ681" s="92"/>
      <c r="CK681" s="92"/>
      <c r="CL681" s="92"/>
    </row>
    <row r="682" spans="1:90">
      <c r="A682" s="92"/>
      <c r="B682" s="188"/>
      <c r="C682" s="319"/>
      <c r="D682" s="92"/>
      <c r="E682" s="92"/>
      <c r="F682" s="92"/>
      <c r="G682" s="92"/>
      <c r="H682" s="92"/>
      <c r="I682" s="92"/>
      <c r="J682" s="92"/>
      <c r="K682" s="92"/>
      <c r="L682" s="92"/>
      <c r="M682" s="92"/>
      <c r="N682" s="92"/>
      <c r="O682" s="92"/>
      <c r="P682" s="92"/>
      <c r="Q682" s="92"/>
      <c r="R682" s="92"/>
      <c r="S682" s="92"/>
      <c r="T682" s="92"/>
      <c r="U682" s="92"/>
      <c r="V682" s="92"/>
      <c r="W682" s="92"/>
      <c r="X682" s="92"/>
      <c r="Y682" s="92"/>
      <c r="Z682" s="92"/>
      <c r="AA682" s="92"/>
      <c r="AB682" s="92"/>
      <c r="AC682" s="92"/>
      <c r="AD682" s="92"/>
      <c r="AE682" s="92"/>
      <c r="AF682" s="92"/>
      <c r="AG682" s="92"/>
      <c r="AH682" s="92"/>
      <c r="AI682" s="92"/>
      <c r="AJ682" s="92"/>
      <c r="AK682" s="92"/>
      <c r="AL682" s="92"/>
      <c r="AM682" s="92"/>
      <c r="AN682" s="92"/>
      <c r="AO682" s="92"/>
      <c r="AP682" s="92"/>
      <c r="AQ682" s="92"/>
      <c r="AR682" s="92"/>
      <c r="AS682" s="92"/>
      <c r="AT682" s="92"/>
      <c r="AU682" s="92"/>
      <c r="AV682" s="92"/>
      <c r="AW682" s="92"/>
      <c r="AX682" s="92"/>
      <c r="AY682" s="92"/>
      <c r="AZ682" s="92"/>
      <c r="BA682" s="92"/>
      <c r="BB682" s="92"/>
      <c r="BC682" s="92"/>
      <c r="BD682" s="92"/>
      <c r="BE682" s="92"/>
      <c r="BF682" s="92"/>
      <c r="BG682" s="92"/>
      <c r="BH682" s="92"/>
      <c r="BI682" s="92"/>
      <c r="BJ682" s="92"/>
      <c r="BK682" s="92"/>
      <c r="BL682" s="92"/>
      <c r="BM682" s="92"/>
      <c r="BN682" s="92"/>
      <c r="BO682" s="92"/>
      <c r="BP682" s="92"/>
      <c r="BQ682" s="92"/>
      <c r="BR682" s="92"/>
      <c r="BS682" s="92"/>
      <c r="BT682" s="92"/>
      <c r="BU682" s="92"/>
      <c r="BV682" s="92"/>
      <c r="BW682" s="92"/>
      <c r="BX682" s="92"/>
      <c r="BY682" s="92"/>
      <c r="BZ682" s="92"/>
      <c r="CA682" s="92"/>
      <c r="CB682" s="92"/>
      <c r="CC682" s="92"/>
      <c r="CD682" s="92"/>
      <c r="CE682" s="92"/>
      <c r="CF682" s="92"/>
      <c r="CG682" s="92"/>
      <c r="CH682" s="92"/>
      <c r="CI682" s="92"/>
      <c r="CJ682" s="92"/>
      <c r="CK682" s="92"/>
      <c r="CL682" s="92"/>
    </row>
    <row r="683" spans="1:90">
      <c r="A683" s="92"/>
      <c r="B683" s="188"/>
      <c r="C683" s="319"/>
      <c r="D683" s="92"/>
      <c r="E683" s="92"/>
      <c r="F683" s="92"/>
      <c r="G683" s="92"/>
      <c r="H683" s="92"/>
      <c r="I683" s="92"/>
      <c r="J683" s="92"/>
      <c r="K683" s="92"/>
      <c r="L683" s="92"/>
      <c r="M683" s="92"/>
      <c r="N683" s="92"/>
      <c r="O683" s="92"/>
      <c r="P683" s="92"/>
      <c r="Q683" s="92"/>
      <c r="R683" s="92"/>
      <c r="S683" s="92"/>
      <c r="T683" s="92"/>
      <c r="U683" s="92"/>
      <c r="V683" s="92"/>
      <c r="W683" s="92"/>
      <c r="X683" s="92"/>
      <c r="Y683" s="92"/>
      <c r="Z683" s="92"/>
      <c r="AA683" s="92"/>
      <c r="AB683" s="92"/>
      <c r="AC683" s="92"/>
      <c r="AD683" s="92"/>
      <c r="AE683" s="92"/>
      <c r="AF683" s="92"/>
      <c r="AG683" s="92"/>
      <c r="AH683" s="92"/>
      <c r="AI683" s="92"/>
      <c r="AJ683" s="92"/>
      <c r="AK683" s="92"/>
      <c r="AL683" s="92"/>
      <c r="AM683" s="92"/>
      <c r="AN683" s="92"/>
      <c r="AO683" s="92"/>
      <c r="AP683" s="92"/>
      <c r="AQ683" s="92"/>
      <c r="AR683" s="92"/>
      <c r="AS683" s="92"/>
      <c r="AT683" s="92"/>
      <c r="AU683" s="92"/>
      <c r="AV683" s="92"/>
      <c r="AW683" s="92"/>
      <c r="AX683" s="92"/>
      <c r="AY683" s="92"/>
      <c r="AZ683" s="92"/>
      <c r="BA683" s="92"/>
      <c r="BB683" s="92"/>
      <c r="BC683" s="92"/>
      <c r="BD683" s="92"/>
      <c r="BE683" s="92"/>
      <c r="BF683" s="92"/>
      <c r="BG683" s="92"/>
      <c r="BH683" s="92"/>
      <c r="BI683" s="92"/>
      <c r="BJ683" s="92"/>
      <c r="BK683" s="92"/>
      <c r="BL683" s="92"/>
      <c r="BM683" s="92"/>
      <c r="BN683" s="92"/>
      <c r="BO683" s="92"/>
      <c r="BP683" s="92"/>
      <c r="BQ683" s="92"/>
      <c r="BR683" s="92"/>
      <c r="BS683" s="92"/>
      <c r="BT683" s="92"/>
      <c r="BU683" s="92"/>
      <c r="BV683" s="92"/>
      <c r="BW683" s="92"/>
      <c r="BX683" s="92"/>
      <c r="BY683" s="92"/>
      <c r="BZ683" s="92"/>
      <c r="CA683" s="92"/>
      <c r="CB683" s="92"/>
      <c r="CC683" s="92"/>
      <c r="CD683" s="92"/>
      <c r="CE683" s="92"/>
      <c r="CF683" s="92"/>
      <c r="CG683" s="92"/>
      <c r="CH683" s="92"/>
      <c r="CI683" s="92"/>
      <c r="CJ683" s="92"/>
      <c r="CK683" s="92"/>
      <c r="CL683" s="92"/>
    </row>
    <row r="684" spans="1:90">
      <c r="A684" s="92"/>
      <c r="B684" s="188"/>
      <c r="C684" s="319"/>
      <c r="D684" s="92"/>
      <c r="E684" s="92"/>
      <c r="F684" s="92"/>
      <c r="G684" s="92"/>
      <c r="H684" s="92"/>
      <c r="I684" s="92"/>
      <c r="J684" s="92"/>
      <c r="K684" s="92"/>
      <c r="L684" s="92"/>
      <c r="M684" s="92"/>
      <c r="N684" s="92"/>
      <c r="O684" s="92"/>
      <c r="P684" s="92"/>
      <c r="Q684" s="92"/>
      <c r="R684" s="92"/>
      <c r="S684" s="92"/>
      <c r="T684" s="92"/>
      <c r="U684" s="92"/>
      <c r="V684" s="92"/>
      <c r="W684" s="92"/>
      <c r="X684" s="92"/>
      <c r="Y684" s="92"/>
      <c r="Z684" s="92"/>
      <c r="AA684" s="92"/>
      <c r="AB684" s="92"/>
      <c r="AC684" s="92"/>
      <c r="AD684" s="92"/>
      <c r="AE684" s="92"/>
      <c r="AF684" s="92"/>
      <c r="AG684" s="92"/>
      <c r="AH684" s="92"/>
      <c r="AI684" s="92"/>
      <c r="AJ684" s="92"/>
      <c r="AK684" s="92"/>
      <c r="AL684" s="92"/>
      <c r="AM684" s="92"/>
      <c r="AN684" s="92"/>
      <c r="AO684" s="92"/>
      <c r="AP684" s="92"/>
      <c r="AQ684" s="92"/>
      <c r="AR684" s="92"/>
      <c r="AS684" s="92"/>
      <c r="AT684" s="92"/>
      <c r="AU684" s="92"/>
      <c r="AV684" s="92"/>
      <c r="AW684" s="92"/>
      <c r="AX684" s="92"/>
      <c r="AY684" s="92"/>
      <c r="AZ684" s="92"/>
      <c r="BA684" s="92"/>
      <c r="BB684" s="92"/>
      <c r="BC684" s="92"/>
      <c r="BD684" s="92"/>
      <c r="BE684" s="92"/>
      <c r="BF684" s="92"/>
      <c r="BG684" s="92"/>
      <c r="BH684" s="92"/>
      <c r="BI684" s="92"/>
      <c r="BJ684" s="92"/>
      <c r="BK684" s="92"/>
      <c r="BL684" s="92"/>
      <c r="BM684" s="92"/>
      <c r="BN684" s="92"/>
      <c r="BO684" s="92"/>
      <c r="BP684" s="92"/>
      <c r="BQ684" s="92"/>
      <c r="BR684" s="92"/>
      <c r="BS684" s="92"/>
      <c r="BT684" s="92"/>
      <c r="BU684" s="92"/>
      <c r="BV684" s="92"/>
      <c r="BW684" s="92"/>
      <c r="BX684" s="92"/>
      <c r="BY684" s="92"/>
      <c r="BZ684" s="92"/>
      <c r="CA684" s="92"/>
      <c r="CB684" s="92"/>
      <c r="CC684" s="92"/>
      <c r="CD684" s="92"/>
      <c r="CE684" s="92"/>
      <c r="CF684" s="92"/>
      <c r="CG684" s="92"/>
      <c r="CH684" s="92"/>
      <c r="CI684" s="92"/>
      <c r="CJ684" s="92"/>
      <c r="CK684" s="92"/>
      <c r="CL684" s="92"/>
    </row>
    <row r="685" spans="1:90">
      <c r="A685" s="92"/>
      <c r="B685" s="188"/>
      <c r="C685" s="319"/>
      <c r="D685" s="92"/>
      <c r="E685" s="92"/>
      <c r="F685" s="92"/>
      <c r="G685" s="92"/>
      <c r="H685" s="92"/>
      <c r="I685" s="92"/>
      <c r="J685" s="92"/>
      <c r="K685" s="92"/>
      <c r="L685" s="92"/>
      <c r="M685" s="92"/>
      <c r="N685" s="92"/>
      <c r="O685" s="92"/>
      <c r="P685" s="92"/>
      <c r="Q685" s="92"/>
      <c r="R685" s="92"/>
      <c r="S685" s="92"/>
      <c r="T685" s="92"/>
      <c r="U685" s="92"/>
      <c r="V685" s="92"/>
      <c r="W685" s="92"/>
      <c r="X685" s="92"/>
      <c r="Y685" s="92"/>
      <c r="Z685" s="92"/>
      <c r="AA685" s="92"/>
      <c r="AB685" s="92"/>
      <c r="AC685" s="92"/>
      <c r="AD685" s="92"/>
      <c r="AE685" s="92"/>
      <c r="AF685" s="92"/>
      <c r="AG685" s="92"/>
      <c r="AH685" s="92"/>
      <c r="AI685" s="92"/>
      <c r="AJ685" s="92"/>
      <c r="AK685" s="92"/>
      <c r="AL685" s="92"/>
      <c r="AM685" s="92"/>
      <c r="AN685" s="92"/>
      <c r="AO685" s="92"/>
      <c r="AP685" s="92"/>
      <c r="AQ685" s="92"/>
      <c r="AR685" s="92"/>
      <c r="AS685" s="92"/>
      <c r="AT685" s="92"/>
      <c r="AU685" s="92"/>
      <c r="AV685" s="92"/>
      <c r="AW685" s="92"/>
      <c r="AX685" s="92"/>
      <c r="AY685" s="92"/>
      <c r="AZ685" s="92"/>
      <c r="BA685" s="92"/>
      <c r="BB685" s="92"/>
      <c r="BC685" s="92"/>
      <c r="BD685" s="92"/>
      <c r="BE685" s="92"/>
      <c r="BF685" s="92"/>
      <c r="BG685" s="92"/>
      <c r="BH685" s="92"/>
      <c r="BI685" s="92"/>
      <c r="BJ685" s="92"/>
      <c r="BK685" s="92"/>
      <c r="BL685" s="92"/>
      <c r="BM685" s="92"/>
      <c r="BN685" s="92"/>
      <c r="BO685" s="92"/>
      <c r="BP685" s="92"/>
      <c r="BQ685" s="92"/>
      <c r="BR685" s="92"/>
      <c r="BS685" s="92"/>
      <c r="BT685" s="92"/>
      <c r="BU685" s="92"/>
      <c r="BV685" s="92"/>
      <c r="BW685" s="92"/>
      <c r="BX685" s="92"/>
      <c r="BY685" s="92"/>
      <c r="BZ685" s="92"/>
      <c r="CA685" s="92"/>
      <c r="CB685" s="92"/>
      <c r="CC685" s="92"/>
      <c r="CD685" s="92"/>
      <c r="CE685" s="92"/>
      <c r="CF685" s="92"/>
      <c r="CG685" s="92"/>
      <c r="CH685" s="92"/>
      <c r="CI685" s="92"/>
      <c r="CJ685" s="92"/>
      <c r="CK685" s="92"/>
      <c r="CL685" s="92"/>
    </row>
    <row r="686" spans="1:90">
      <c r="A686" s="92"/>
      <c r="B686" s="188"/>
      <c r="C686" s="319"/>
      <c r="D686" s="92"/>
      <c r="E686" s="92"/>
      <c r="F686" s="92"/>
      <c r="G686" s="92"/>
      <c r="H686" s="92"/>
      <c r="I686" s="92"/>
      <c r="J686" s="92"/>
      <c r="K686" s="92"/>
      <c r="L686" s="92"/>
      <c r="M686" s="92"/>
      <c r="N686" s="92"/>
      <c r="O686" s="92"/>
      <c r="P686" s="92"/>
      <c r="Q686" s="92"/>
      <c r="R686" s="92"/>
      <c r="S686" s="92"/>
      <c r="T686" s="92"/>
      <c r="U686" s="92"/>
      <c r="V686" s="92"/>
      <c r="W686" s="92"/>
      <c r="X686" s="92"/>
      <c r="Y686" s="92"/>
      <c r="Z686" s="92"/>
      <c r="AA686" s="92"/>
      <c r="AB686" s="92"/>
      <c r="AC686" s="92"/>
      <c r="AD686" s="92"/>
      <c r="AE686" s="92"/>
      <c r="AF686" s="92"/>
      <c r="AG686" s="92"/>
      <c r="AH686" s="92"/>
      <c r="AI686" s="92"/>
      <c r="AJ686" s="92"/>
      <c r="AK686" s="92"/>
      <c r="AL686" s="92"/>
      <c r="AM686" s="92"/>
      <c r="AN686" s="92"/>
      <c r="AO686" s="92"/>
      <c r="AP686" s="92"/>
      <c r="AQ686" s="92"/>
      <c r="AR686" s="92"/>
      <c r="AS686" s="92"/>
      <c r="AT686" s="92"/>
      <c r="AU686" s="92"/>
      <c r="AV686" s="92"/>
      <c r="AW686" s="92"/>
      <c r="AX686" s="92"/>
      <c r="AY686" s="92"/>
      <c r="AZ686" s="92"/>
      <c r="BA686" s="92"/>
      <c r="BB686" s="92"/>
      <c r="BC686" s="92"/>
      <c r="BD686" s="92"/>
      <c r="BE686" s="92"/>
      <c r="BF686" s="92"/>
      <c r="BG686" s="92"/>
      <c r="BH686" s="92"/>
      <c r="BI686" s="92"/>
      <c r="BJ686" s="92"/>
      <c r="BK686" s="92"/>
      <c r="BL686" s="92"/>
      <c r="BM686" s="92"/>
      <c r="BN686" s="92"/>
      <c r="BO686" s="92"/>
      <c r="BP686" s="92"/>
      <c r="BQ686" s="92"/>
      <c r="BR686" s="92"/>
      <c r="BS686" s="92"/>
      <c r="BT686" s="92"/>
      <c r="BU686" s="92"/>
      <c r="BV686" s="92"/>
      <c r="BW686" s="92"/>
      <c r="BX686" s="92"/>
      <c r="BY686" s="92"/>
      <c r="BZ686" s="92"/>
      <c r="CA686" s="92"/>
      <c r="CB686" s="92"/>
      <c r="CC686" s="92"/>
      <c r="CD686" s="92"/>
      <c r="CE686" s="92"/>
      <c r="CF686" s="92"/>
      <c r="CG686" s="92"/>
      <c r="CH686" s="92"/>
      <c r="CI686" s="92"/>
      <c r="CJ686" s="92"/>
      <c r="CK686" s="92"/>
      <c r="CL686" s="92"/>
    </row>
    <row r="687" spans="1:90">
      <c r="A687" s="92"/>
      <c r="B687" s="188"/>
      <c r="C687" s="319"/>
      <c r="D687" s="92"/>
      <c r="E687" s="92"/>
      <c r="F687" s="92"/>
      <c r="G687" s="92"/>
      <c r="H687" s="92"/>
      <c r="I687" s="92"/>
      <c r="J687" s="92"/>
      <c r="K687" s="92"/>
      <c r="L687" s="92"/>
      <c r="M687" s="92"/>
      <c r="N687" s="92"/>
      <c r="O687" s="92"/>
      <c r="P687" s="92"/>
      <c r="Q687" s="92"/>
      <c r="R687" s="92"/>
      <c r="S687" s="92"/>
      <c r="T687" s="92"/>
      <c r="U687" s="92"/>
      <c r="V687" s="92"/>
      <c r="W687" s="92"/>
      <c r="X687" s="92"/>
      <c r="Y687" s="92"/>
      <c r="Z687" s="92"/>
      <c r="AA687" s="92"/>
      <c r="AB687" s="92"/>
      <c r="AC687" s="92"/>
      <c r="AD687" s="92"/>
      <c r="AE687" s="92"/>
      <c r="AF687" s="92"/>
      <c r="AG687" s="92"/>
      <c r="AH687" s="92"/>
      <c r="AI687" s="92"/>
      <c r="AJ687" s="92"/>
      <c r="AK687" s="92"/>
      <c r="AL687" s="92"/>
      <c r="AM687" s="92"/>
      <c r="AN687" s="92"/>
      <c r="AO687" s="92"/>
      <c r="AP687" s="92"/>
      <c r="AQ687" s="92"/>
      <c r="AR687" s="92"/>
      <c r="AS687" s="92"/>
      <c r="AT687" s="92"/>
      <c r="AU687" s="92"/>
      <c r="AV687" s="92"/>
      <c r="AW687" s="92"/>
      <c r="AX687" s="92"/>
      <c r="AY687" s="92"/>
      <c r="AZ687" s="92"/>
      <c r="BA687" s="92"/>
      <c r="BB687" s="92"/>
      <c r="BC687" s="92"/>
      <c r="BD687" s="92"/>
      <c r="BE687" s="92"/>
      <c r="BF687" s="92"/>
      <c r="BG687" s="92"/>
      <c r="BH687" s="92"/>
      <c r="BI687" s="92"/>
      <c r="BJ687" s="92"/>
      <c r="BK687" s="92"/>
      <c r="BL687" s="92"/>
      <c r="BM687" s="92"/>
      <c r="BN687" s="92"/>
      <c r="BO687" s="92"/>
      <c r="BP687" s="92"/>
      <c r="BQ687" s="92"/>
      <c r="BR687" s="92"/>
      <c r="BS687" s="92"/>
      <c r="BT687" s="92"/>
      <c r="BU687" s="92"/>
      <c r="BV687" s="92"/>
      <c r="BW687" s="92"/>
      <c r="BX687" s="92"/>
      <c r="BY687" s="92"/>
      <c r="BZ687" s="92"/>
      <c r="CA687" s="92"/>
      <c r="CB687" s="92"/>
      <c r="CC687" s="92"/>
      <c r="CD687" s="92"/>
      <c r="CE687" s="92"/>
      <c r="CF687" s="92"/>
      <c r="CG687" s="92"/>
      <c r="CH687" s="92"/>
      <c r="CI687" s="92"/>
      <c r="CJ687" s="92"/>
      <c r="CK687" s="92"/>
      <c r="CL687" s="92"/>
    </row>
    <row r="688" spans="1:90">
      <c r="A688" s="92"/>
      <c r="B688" s="188"/>
      <c r="C688" s="319"/>
      <c r="D688" s="92"/>
      <c r="E688" s="92"/>
      <c r="F688" s="92"/>
      <c r="G688" s="92"/>
      <c r="H688" s="92"/>
      <c r="I688" s="92"/>
      <c r="J688" s="92"/>
      <c r="K688" s="92"/>
      <c r="L688" s="92"/>
      <c r="M688" s="92"/>
      <c r="N688" s="92"/>
      <c r="O688" s="92"/>
      <c r="P688" s="92"/>
      <c r="Q688" s="92"/>
      <c r="R688" s="92"/>
      <c r="S688" s="92"/>
      <c r="T688" s="92"/>
      <c r="U688" s="92"/>
      <c r="V688" s="92"/>
      <c r="W688" s="92"/>
      <c r="X688" s="92"/>
      <c r="Y688" s="92"/>
      <c r="Z688" s="92"/>
      <c r="AA688" s="92"/>
      <c r="AB688" s="92"/>
      <c r="AC688" s="92"/>
      <c r="AD688" s="92"/>
      <c r="AE688" s="92"/>
      <c r="AF688" s="92"/>
      <c r="AG688" s="92"/>
      <c r="AH688" s="92"/>
      <c r="AI688" s="92"/>
      <c r="AJ688" s="92"/>
      <c r="AK688" s="92"/>
      <c r="AL688" s="92"/>
      <c r="AM688" s="92"/>
      <c r="AN688" s="92"/>
      <c r="AO688" s="92"/>
      <c r="AP688" s="92"/>
      <c r="AQ688" s="92"/>
      <c r="AR688" s="92"/>
      <c r="AS688" s="92"/>
      <c r="AT688" s="92"/>
      <c r="AU688" s="92"/>
      <c r="AV688" s="92"/>
      <c r="AW688" s="92"/>
      <c r="AX688" s="92"/>
      <c r="AY688" s="92"/>
      <c r="AZ688" s="92"/>
      <c r="BA688" s="92"/>
      <c r="BB688" s="92"/>
      <c r="BC688" s="92"/>
      <c r="BD688" s="92"/>
      <c r="BE688" s="92"/>
      <c r="BF688" s="92"/>
      <c r="BG688" s="92"/>
      <c r="BH688" s="92"/>
      <c r="BI688" s="92"/>
      <c r="BJ688" s="92"/>
      <c r="BK688" s="92"/>
      <c r="BL688" s="92"/>
      <c r="BM688" s="92"/>
      <c r="BN688" s="92"/>
      <c r="BO688" s="92"/>
      <c r="BP688" s="92"/>
      <c r="BQ688" s="92"/>
      <c r="BR688" s="92"/>
      <c r="BS688" s="92"/>
      <c r="BT688" s="92"/>
      <c r="BU688" s="92"/>
      <c r="BV688" s="92"/>
      <c r="BW688" s="92"/>
      <c r="BX688" s="92"/>
      <c r="BY688" s="92"/>
      <c r="BZ688" s="92"/>
      <c r="CA688" s="92"/>
      <c r="CB688" s="92"/>
      <c r="CC688" s="92"/>
      <c r="CD688" s="92"/>
      <c r="CE688" s="92"/>
      <c r="CF688" s="92"/>
      <c r="CG688" s="92"/>
      <c r="CH688" s="92"/>
      <c r="CI688" s="92"/>
      <c r="CJ688" s="92"/>
      <c r="CK688" s="92"/>
      <c r="CL688" s="92"/>
    </row>
    <row r="689" spans="1:90">
      <c r="A689" s="92"/>
      <c r="B689" s="188"/>
      <c r="C689" s="319"/>
      <c r="D689" s="92"/>
      <c r="E689" s="92"/>
      <c r="F689" s="92"/>
      <c r="G689" s="92"/>
      <c r="H689" s="92"/>
      <c r="I689" s="92"/>
      <c r="J689" s="92"/>
      <c r="K689" s="92"/>
      <c r="L689" s="92"/>
      <c r="M689" s="92"/>
      <c r="N689" s="92"/>
      <c r="O689" s="92"/>
      <c r="P689" s="92"/>
      <c r="Q689" s="92"/>
      <c r="R689" s="92"/>
      <c r="S689" s="92"/>
      <c r="T689" s="92"/>
      <c r="U689" s="92"/>
      <c r="V689" s="92"/>
      <c r="W689" s="92"/>
      <c r="X689" s="92"/>
      <c r="Y689" s="92"/>
      <c r="Z689" s="92"/>
      <c r="AA689" s="92"/>
      <c r="AB689" s="92"/>
      <c r="AC689" s="92"/>
      <c r="AD689" s="92"/>
      <c r="AE689" s="92"/>
      <c r="AF689" s="92"/>
      <c r="AG689" s="92"/>
      <c r="AH689" s="92"/>
      <c r="AI689" s="92"/>
      <c r="AJ689" s="92"/>
      <c r="AK689" s="92"/>
      <c r="AL689" s="92"/>
      <c r="AM689" s="92"/>
      <c r="AN689" s="92"/>
      <c r="AO689" s="92"/>
      <c r="AP689" s="92"/>
      <c r="AQ689" s="92"/>
      <c r="AR689" s="92"/>
      <c r="AS689" s="92"/>
      <c r="AT689" s="92"/>
      <c r="AU689" s="92"/>
      <c r="AV689" s="92"/>
      <c r="AW689" s="92"/>
      <c r="AX689" s="92"/>
      <c r="AY689" s="92"/>
      <c r="AZ689" s="92"/>
      <c r="BA689" s="92"/>
      <c r="BB689" s="92"/>
      <c r="BC689" s="92"/>
      <c r="BD689" s="92"/>
      <c r="BE689" s="92"/>
      <c r="BF689" s="92"/>
      <c r="BG689" s="92"/>
      <c r="BH689" s="92"/>
      <c r="BI689" s="92"/>
      <c r="BJ689" s="92"/>
      <c r="BK689" s="92"/>
      <c r="BL689" s="92"/>
      <c r="BM689" s="92"/>
      <c r="BN689" s="92"/>
      <c r="BO689" s="92"/>
      <c r="BP689" s="92"/>
      <c r="BQ689" s="92"/>
      <c r="BR689" s="92"/>
      <c r="BS689" s="92"/>
      <c r="BT689" s="92"/>
      <c r="BU689" s="92"/>
      <c r="BV689" s="92"/>
      <c r="BW689" s="92"/>
      <c r="BX689" s="92"/>
      <c r="BY689" s="92"/>
      <c r="BZ689" s="92"/>
      <c r="CA689" s="92"/>
      <c r="CB689" s="92"/>
      <c r="CC689" s="92"/>
      <c r="CD689" s="92"/>
      <c r="CE689" s="92"/>
      <c r="CF689" s="92"/>
      <c r="CG689" s="92"/>
      <c r="CH689" s="92"/>
      <c r="CI689" s="92"/>
      <c r="CJ689" s="92"/>
      <c r="CK689" s="92"/>
      <c r="CL689" s="92"/>
    </row>
    <row r="690" spans="1:90">
      <c r="A690" s="92"/>
      <c r="B690" s="188"/>
      <c r="C690" s="319"/>
      <c r="D690" s="92"/>
      <c r="E690" s="92"/>
      <c r="F690" s="92"/>
      <c r="G690" s="92"/>
      <c r="H690" s="92"/>
      <c r="I690" s="92"/>
      <c r="J690" s="92"/>
      <c r="K690" s="92"/>
      <c r="L690" s="92"/>
      <c r="M690" s="92"/>
      <c r="N690" s="92"/>
      <c r="O690" s="92"/>
      <c r="P690" s="92"/>
      <c r="Q690" s="92"/>
      <c r="R690" s="92"/>
      <c r="S690" s="92"/>
      <c r="T690" s="92"/>
      <c r="U690" s="92"/>
      <c r="V690" s="92"/>
      <c r="W690" s="92"/>
      <c r="X690" s="92"/>
      <c r="Y690" s="92"/>
      <c r="Z690" s="92"/>
      <c r="AA690" s="92"/>
      <c r="AB690" s="92"/>
      <c r="AC690" s="92"/>
      <c r="AD690" s="92"/>
      <c r="AE690" s="92"/>
      <c r="AF690" s="92"/>
      <c r="AG690" s="92"/>
      <c r="AH690" s="92"/>
      <c r="AI690" s="92"/>
      <c r="AJ690" s="92"/>
      <c r="AK690" s="92"/>
      <c r="AL690" s="92"/>
      <c r="AM690" s="92"/>
      <c r="AN690" s="92"/>
      <c r="AO690" s="92"/>
      <c r="AP690" s="92"/>
      <c r="AQ690" s="92"/>
      <c r="AR690" s="92"/>
      <c r="AS690" s="92"/>
      <c r="AT690" s="92"/>
      <c r="AU690" s="92"/>
      <c r="AV690" s="92"/>
      <c r="AW690" s="92"/>
      <c r="AX690" s="92"/>
      <c r="AY690" s="92"/>
      <c r="AZ690" s="92"/>
      <c r="BA690" s="92"/>
      <c r="BB690" s="92"/>
      <c r="BC690" s="92"/>
      <c r="BD690" s="92"/>
      <c r="BE690" s="92"/>
      <c r="BF690" s="92"/>
      <c r="BG690" s="92"/>
      <c r="BH690" s="92"/>
      <c r="BI690" s="92"/>
      <c r="BJ690" s="92"/>
      <c r="BK690" s="92"/>
      <c r="BL690" s="92"/>
      <c r="BM690" s="92"/>
      <c r="BN690" s="92"/>
      <c r="BO690" s="92"/>
      <c r="BP690" s="92"/>
      <c r="BQ690" s="92"/>
      <c r="BR690" s="92"/>
      <c r="BS690" s="92"/>
      <c r="BT690" s="92"/>
      <c r="BU690" s="92"/>
      <c r="BV690" s="92"/>
      <c r="BW690" s="92"/>
      <c r="BX690" s="92"/>
      <c r="BY690" s="92"/>
      <c r="BZ690" s="92"/>
      <c r="CA690" s="92"/>
      <c r="CB690" s="92"/>
      <c r="CC690" s="92"/>
      <c r="CD690" s="92"/>
      <c r="CE690" s="92"/>
      <c r="CF690" s="92"/>
      <c r="CG690" s="92"/>
      <c r="CH690" s="92"/>
      <c r="CI690" s="92"/>
      <c r="CJ690" s="92"/>
      <c r="CK690" s="92"/>
      <c r="CL690" s="92"/>
    </row>
    <row r="691" spans="1:90">
      <c r="A691" s="92"/>
      <c r="B691" s="188"/>
      <c r="C691" s="319"/>
      <c r="D691" s="92"/>
      <c r="E691" s="92"/>
      <c r="F691" s="92"/>
      <c r="G691" s="92"/>
      <c r="H691" s="92"/>
      <c r="I691" s="92"/>
      <c r="J691" s="92"/>
      <c r="K691" s="92"/>
      <c r="L691" s="92"/>
      <c r="M691" s="92"/>
      <c r="N691" s="92"/>
      <c r="O691" s="92"/>
      <c r="P691" s="92"/>
      <c r="Q691" s="92"/>
      <c r="R691" s="92"/>
      <c r="S691" s="92"/>
      <c r="T691" s="92"/>
      <c r="U691" s="92"/>
      <c r="V691" s="92"/>
      <c r="W691" s="92"/>
      <c r="X691" s="92"/>
      <c r="Y691" s="92"/>
      <c r="Z691" s="92"/>
      <c r="AA691" s="92"/>
      <c r="AB691" s="92"/>
      <c r="AC691" s="92"/>
      <c r="AD691" s="92"/>
      <c r="AE691" s="92"/>
      <c r="AF691" s="92"/>
      <c r="AG691" s="92"/>
      <c r="AH691" s="92"/>
      <c r="AI691" s="92"/>
      <c r="AJ691" s="92"/>
      <c r="AK691" s="92"/>
      <c r="AL691" s="92"/>
      <c r="AM691" s="92"/>
      <c r="AN691" s="92"/>
      <c r="AO691" s="92"/>
      <c r="AP691" s="92"/>
      <c r="AQ691" s="92"/>
      <c r="AR691" s="92"/>
      <c r="AS691" s="92"/>
      <c r="AT691" s="92"/>
      <c r="AU691" s="92"/>
      <c r="AV691" s="92"/>
      <c r="AW691" s="92"/>
      <c r="AX691" s="92"/>
      <c r="AY691" s="92"/>
      <c r="AZ691" s="92"/>
      <c r="BA691" s="92"/>
      <c r="BB691" s="92"/>
      <c r="BC691" s="92"/>
      <c r="BD691" s="92"/>
      <c r="BE691" s="92"/>
      <c r="BF691" s="92"/>
      <c r="BG691" s="92"/>
      <c r="BH691" s="92"/>
      <c r="BI691" s="92"/>
      <c r="BJ691" s="92"/>
      <c r="BK691" s="92"/>
      <c r="BL691" s="92"/>
      <c r="BM691" s="92"/>
      <c r="BN691" s="92"/>
      <c r="BO691" s="92"/>
      <c r="BP691" s="92"/>
      <c r="BQ691" s="92"/>
      <c r="BR691" s="92"/>
      <c r="BS691" s="92"/>
      <c r="BT691" s="92"/>
      <c r="BU691" s="92"/>
      <c r="BV691" s="92"/>
      <c r="BW691" s="92"/>
      <c r="BX691" s="92"/>
      <c r="BY691" s="92"/>
      <c r="BZ691" s="92"/>
      <c r="CA691" s="92"/>
      <c r="CB691" s="92"/>
      <c r="CC691" s="92"/>
      <c r="CD691" s="92"/>
      <c r="CE691" s="92"/>
      <c r="CF691" s="92"/>
      <c r="CG691" s="92"/>
      <c r="CH691" s="92"/>
      <c r="CI691" s="92"/>
      <c r="CJ691" s="92"/>
      <c r="CK691" s="92"/>
      <c r="CL691" s="92"/>
    </row>
    <row r="692" spans="1:90">
      <c r="A692" s="92"/>
      <c r="B692" s="188"/>
      <c r="C692" s="319"/>
      <c r="D692" s="92"/>
      <c r="E692" s="92"/>
      <c r="F692" s="92"/>
      <c r="G692" s="92"/>
      <c r="H692" s="92"/>
      <c r="I692" s="92"/>
      <c r="J692" s="92"/>
      <c r="K692" s="92"/>
      <c r="L692" s="92"/>
      <c r="M692" s="92"/>
      <c r="N692" s="92"/>
      <c r="O692" s="92"/>
      <c r="P692" s="92"/>
      <c r="Q692" s="92"/>
      <c r="R692" s="92"/>
      <c r="S692" s="92"/>
      <c r="T692" s="92"/>
      <c r="U692" s="92"/>
      <c r="V692" s="92"/>
      <c r="W692" s="92"/>
      <c r="X692" s="92"/>
      <c r="Y692" s="92"/>
      <c r="Z692" s="92"/>
      <c r="AA692" s="92"/>
      <c r="AB692" s="92"/>
      <c r="AC692" s="92"/>
      <c r="AD692" s="92"/>
      <c r="AE692" s="92"/>
      <c r="AF692" s="92"/>
      <c r="AG692" s="92"/>
      <c r="AH692" s="92"/>
      <c r="AI692" s="92"/>
      <c r="AJ692" s="92"/>
      <c r="AK692" s="92"/>
      <c r="AL692" s="92"/>
      <c r="AM692" s="92"/>
      <c r="AN692" s="92"/>
      <c r="AO692" s="92"/>
      <c r="AP692" s="92"/>
      <c r="AQ692" s="92"/>
      <c r="AR692" s="92"/>
      <c r="AS692" s="92"/>
      <c r="AT692" s="92"/>
      <c r="AU692" s="92"/>
      <c r="AV692" s="92"/>
      <c r="AW692" s="92"/>
      <c r="AX692" s="92"/>
      <c r="AY692" s="92"/>
      <c r="AZ692" s="92"/>
      <c r="BA692" s="92"/>
      <c r="BB692" s="92"/>
      <c r="BC692" s="92"/>
      <c r="BD692" s="92"/>
      <c r="BE692" s="92"/>
      <c r="BF692" s="92"/>
      <c r="BG692" s="92"/>
      <c r="BH692" s="92"/>
      <c r="BI692" s="92"/>
      <c r="BJ692" s="92"/>
      <c r="BK692" s="92"/>
      <c r="BL692" s="92"/>
      <c r="BM692" s="92"/>
      <c r="BN692" s="92"/>
      <c r="BO692" s="92"/>
      <c r="BP692" s="92"/>
      <c r="BQ692" s="92"/>
      <c r="BR692" s="92"/>
      <c r="BS692" s="92"/>
      <c r="BT692" s="92"/>
      <c r="BU692" s="92"/>
      <c r="BV692" s="92"/>
      <c r="BW692" s="92"/>
      <c r="BX692" s="92"/>
      <c r="BY692" s="92"/>
      <c r="BZ692" s="92"/>
      <c r="CA692" s="92"/>
      <c r="CB692" s="92"/>
      <c r="CC692" s="92"/>
      <c r="CD692" s="92"/>
      <c r="CE692" s="92"/>
      <c r="CF692" s="92"/>
      <c r="CG692" s="92"/>
      <c r="CH692" s="92"/>
      <c r="CI692" s="92"/>
      <c r="CJ692" s="92"/>
      <c r="CK692" s="92"/>
      <c r="CL692" s="92"/>
    </row>
    <row r="693" spans="1:90">
      <c r="A693" s="92"/>
      <c r="B693" s="188"/>
      <c r="C693" s="319"/>
      <c r="D693" s="92"/>
      <c r="E693" s="92"/>
      <c r="F693" s="92"/>
      <c r="G693" s="92"/>
      <c r="H693" s="92"/>
      <c r="I693" s="92"/>
      <c r="J693" s="92"/>
      <c r="K693" s="92"/>
      <c r="L693" s="92"/>
      <c r="M693" s="92"/>
      <c r="N693" s="92"/>
      <c r="O693" s="92"/>
      <c r="P693" s="92"/>
      <c r="Q693" s="92"/>
      <c r="R693" s="92"/>
      <c r="S693" s="92"/>
      <c r="T693" s="92"/>
      <c r="U693" s="92"/>
      <c r="V693" s="92"/>
      <c r="W693" s="92"/>
      <c r="X693" s="92"/>
      <c r="Y693" s="92"/>
      <c r="Z693" s="92"/>
      <c r="AA693" s="92"/>
      <c r="AB693" s="92"/>
      <c r="AC693" s="92"/>
      <c r="AD693" s="92"/>
      <c r="AE693" s="92"/>
      <c r="AF693" s="92"/>
      <c r="AG693" s="92"/>
      <c r="AH693" s="92"/>
      <c r="AI693" s="92"/>
      <c r="AJ693" s="92"/>
      <c r="AK693" s="92"/>
      <c r="AL693" s="92"/>
      <c r="AM693" s="92"/>
      <c r="AN693" s="92"/>
      <c r="AO693" s="92"/>
      <c r="AP693" s="92"/>
      <c r="AQ693" s="92"/>
      <c r="AR693" s="92"/>
      <c r="AS693" s="92"/>
      <c r="AT693" s="92"/>
      <c r="AU693" s="92"/>
      <c r="AV693" s="92"/>
      <c r="AW693" s="92"/>
      <c r="AX693" s="92"/>
      <c r="AY693" s="92"/>
      <c r="AZ693" s="92"/>
      <c r="BA693" s="92"/>
      <c r="BB693" s="92"/>
      <c r="BC693" s="92"/>
      <c r="BD693" s="92"/>
      <c r="BE693" s="92"/>
      <c r="BF693" s="92"/>
      <c r="BG693" s="92"/>
      <c r="BH693" s="92"/>
      <c r="BI693" s="92"/>
      <c r="BJ693" s="92"/>
      <c r="BK693" s="92"/>
      <c r="BL693" s="92"/>
      <c r="BM693" s="92"/>
      <c r="BN693" s="92"/>
      <c r="BO693" s="92"/>
      <c r="BP693" s="92"/>
      <c r="BQ693" s="92"/>
      <c r="BR693" s="92"/>
      <c r="BS693" s="92"/>
      <c r="BT693" s="92"/>
      <c r="BU693" s="92"/>
      <c r="BV693" s="92"/>
      <c r="BW693" s="92"/>
      <c r="BX693" s="92"/>
      <c r="BY693" s="92"/>
      <c r="BZ693" s="92"/>
      <c r="CA693" s="92"/>
      <c r="CB693" s="92"/>
      <c r="CC693" s="92"/>
      <c r="CD693" s="92"/>
      <c r="CE693" s="92"/>
      <c r="CF693" s="92"/>
      <c r="CG693" s="92"/>
      <c r="CH693" s="92"/>
      <c r="CI693" s="92"/>
      <c r="CJ693" s="92"/>
      <c r="CK693" s="92"/>
      <c r="CL693" s="92"/>
    </row>
    <row r="694" spans="1:90">
      <c r="A694" s="92"/>
      <c r="B694" s="188"/>
      <c r="C694" s="319"/>
      <c r="D694" s="92"/>
      <c r="E694" s="92"/>
      <c r="F694" s="92"/>
      <c r="G694" s="92"/>
      <c r="H694" s="92"/>
      <c r="I694" s="92"/>
      <c r="J694" s="92"/>
      <c r="K694" s="92"/>
      <c r="L694" s="92"/>
      <c r="M694" s="92"/>
      <c r="N694" s="92"/>
      <c r="O694" s="92"/>
      <c r="P694" s="92"/>
      <c r="Q694" s="92"/>
      <c r="R694" s="92"/>
      <c r="S694" s="92"/>
      <c r="T694" s="92"/>
      <c r="U694" s="92"/>
      <c r="V694" s="92"/>
      <c r="W694" s="92"/>
      <c r="X694" s="92"/>
      <c r="Y694" s="92"/>
      <c r="Z694" s="92"/>
      <c r="AA694" s="92"/>
      <c r="AB694" s="92"/>
      <c r="AC694" s="92"/>
      <c r="AD694" s="92"/>
      <c r="AE694" s="92"/>
      <c r="AF694" s="92"/>
      <c r="AG694" s="92"/>
      <c r="AH694" s="92"/>
      <c r="AI694" s="92"/>
      <c r="AJ694" s="92"/>
      <c r="AK694" s="92"/>
      <c r="AL694" s="92"/>
      <c r="AM694" s="92"/>
      <c r="AN694" s="92"/>
      <c r="AO694" s="92"/>
      <c r="AP694" s="92"/>
      <c r="AQ694" s="92"/>
      <c r="AR694" s="92"/>
      <c r="AS694" s="92"/>
      <c r="AT694" s="92"/>
      <c r="AU694" s="92"/>
      <c r="AV694" s="92"/>
      <c r="AW694" s="92"/>
      <c r="AX694" s="92"/>
      <c r="AY694" s="92"/>
      <c r="AZ694" s="92"/>
      <c r="BA694" s="92"/>
      <c r="BB694" s="92"/>
      <c r="BC694" s="92"/>
      <c r="BD694" s="92"/>
      <c r="BE694" s="92"/>
      <c r="BF694" s="92"/>
      <c r="BG694" s="92"/>
      <c r="BH694" s="92"/>
      <c r="BI694" s="92"/>
      <c r="BJ694" s="92"/>
      <c r="BK694" s="92"/>
      <c r="BL694" s="92"/>
      <c r="BM694" s="92"/>
      <c r="BN694" s="92"/>
      <c r="BO694" s="92"/>
      <c r="BP694" s="92"/>
      <c r="BQ694" s="92"/>
      <c r="BR694" s="92"/>
      <c r="BS694" s="92"/>
      <c r="BT694" s="92"/>
      <c r="BU694" s="92"/>
      <c r="BV694" s="92"/>
      <c r="BW694" s="92"/>
      <c r="BX694" s="92"/>
      <c r="BY694" s="92"/>
      <c r="BZ694" s="92"/>
      <c r="CA694" s="92"/>
      <c r="CB694" s="92"/>
      <c r="CC694" s="92"/>
      <c r="CD694" s="92"/>
      <c r="CE694" s="92"/>
      <c r="CF694" s="92"/>
      <c r="CG694" s="92"/>
      <c r="CH694" s="92"/>
      <c r="CI694" s="92"/>
      <c r="CJ694" s="92"/>
      <c r="CK694" s="92"/>
      <c r="CL694" s="92"/>
    </row>
    <row r="695" spans="1:90">
      <c r="A695" s="92"/>
      <c r="B695" s="188"/>
      <c r="C695" s="319"/>
      <c r="D695" s="92"/>
      <c r="E695" s="92"/>
      <c r="F695" s="92"/>
      <c r="G695" s="92"/>
      <c r="H695" s="92"/>
      <c r="I695" s="92"/>
      <c r="J695" s="92"/>
      <c r="K695" s="92"/>
      <c r="L695" s="92"/>
      <c r="M695" s="92"/>
      <c r="N695" s="92"/>
      <c r="O695" s="92"/>
      <c r="P695" s="92"/>
      <c r="Q695" s="92"/>
      <c r="R695" s="92"/>
      <c r="S695" s="92"/>
      <c r="T695" s="92"/>
      <c r="U695" s="92"/>
      <c r="V695" s="92"/>
      <c r="W695" s="92"/>
      <c r="X695" s="92"/>
      <c r="Y695" s="92"/>
      <c r="Z695" s="92"/>
      <c r="AA695" s="92"/>
      <c r="AB695" s="92"/>
      <c r="AC695" s="92"/>
      <c r="AD695" s="92"/>
      <c r="AE695" s="92"/>
      <c r="AF695" s="92"/>
      <c r="AG695" s="92"/>
      <c r="AH695" s="92"/>
      <c r="AI695" s="92"/>
      <c r="AJ695" s="92"/>
      <c r="AK695" s="92"/>
      <c r="AL695" s="92"/>
      <c r="AM695" s="92"/>
      <c r="AN695" s="92"/>
      <c r="AO695" s="92"/>
      <c r="AP695" s="92"/>
      <c r="AQ695" s="92"/>
      <c r="AR695" s="92"/>
      <c r="AS695" s="92"/>
      <c r="AT695" s="92"/>
      <c r="AU695" s="92"/>
      <c r="AV695" s="92"/>
      <c r="AW695" s="92"/>
      <c r="AX695" s="92"/>
      <c r="AY695" s="92"/>
      <c r="AZ695" s="92"/>
      <c r="BA695" s="92"/>
      <c r="BB695" s="92"/>
      <c r="BC695" s="92"/>
      <c r="BD695" s="92"/>
      <c r="BE695" s="92"/>
      <c r="BF695" s="92"/>
      <c r="BG695" s="92"/>
      <c r="BH695" s="92"/>
      <c r="BI695" s="92"/>
      <c r="BJ695" s="92"/>
      <c r="BK695" s="92"/>
      <c r="BL695" s="92"/>
      <c r="BM695" s="92"/>
      <c r="BN695" s="92"/>
      <c r="BO695" s="92"/>
      <c r="BP695" s="92"/>
      <c r="BQ695" s="92"/>
      <c r="BR695" s="92"/>
      <c r="BS695" s="92"/>
      <c r="BT695" s="92"/>
      <c r="BU695" s="92"/>
      <c r="BV695" s="92"/>
      <c r="BW695" s="92"/>
      <c r="BX695" s="92"/>
      <c r="BY695" s="92"/>
      <c r="BZ695" s="92"/>
      <c r="CA695" s="92"/>
      <c r="CB695" s="92"/>
      <c r="CC695" s="92"/>
      <c r="CD695" s="92"/>
      <c r="CE695" s="92"/>
      <c r="CF695" s="92"/>
      <c r="CG695" s="92"/>
      <c r="CH695" s="92"/>
      <c r="CI695" s="92"/>
      <c r="CJ695" s="92"/>
      <c r="CK695" s="92"/>
      <c r="CL695" s="92"/>
    </row>
    <row r="696" spans="1:90">
      <c r="A696" s="92"/>
      <c r="B696" s="188"/>
      <c r="C696" s="319"/>
      <c r="D696" s="92"/>
      <c r="E696" s="92"/>
      <c r="F696" s="92"/>
      <c r="G696" s="92"/>
      <c r="H696" s="92"/>
      <c r="I696" s="92"/>
      <c r="J696" s="92"/>
      <c r="K696" s="92"/>
      <c r="L696" s="92"/>
      <c r="M696" s="92"/>
      <c r="N696" s="92"/>
      <c r="O696" s="92"/>
      <c r="P696" s="92"/>
      <c r="Q696" s="92"/>
      <c r="R696" s="92"/>
      <c r="S696" s="92"/>
      <c r="T696" s="92"/>
      <c r="U696" s="92"/>
      <c r="V696" s="92"/>
      <c r="W696" s="92"/>
      <c r="X696" s="92"/>
      <c r="Y696" s="92"/>
      <c r="Z696" s="92"/>
      <c r="AA696" s="92"/>
      <c r="AB696" s="92"/>
      <c r="AC696" s="92"/>
      <c r="AD696" s="92"/>
      <c r="AE696" s="92"/>
      <c r="AF696" s="92"/>
      <c r="AG696" s="92"/>
      <c r="AH696" s="92"/>
      <c r="AI696" s="92"/>
      <c r="AJ696" s="92"/>
      <c r="AK696" s="92"/>
      <c r="AL696" s="92"/>
      <c r="AM696" s="92"/>
      <c r="AN696" s="92"/>
      <c r="AO696" s="92"/>
      <c r="AP696" s="92"/>
      <c r="AQ696" s="92"/>
      <c r="AR696" s="92"/>
      <c r="AS696" s="92"/>
      <c r="AT696" s="92"/>
      <c r="AU696" s="92"/>
      <c r="AV696" s="92"/>
      <c r="AW696" s="92"/>
      <c r="AX696" s="92"/>
      <c r="AY696" s="92"/>
      <c r="AZ696" s="92"/>
      <c r="BA696" s="92"/>
      <c r="BB696" s="92"/>
      <c r="BC696" s="92"/>
      <c r="BD696" s="92"/>
      <c r="BE696" s="92"/>
      <c r="BF696" s="92"/>
      <c r="BG696" s="92"/>
      <c r="BH696" s="92"/>
      <c r="BI696" s="92"/>
      <c r="BJ696" s="92"/>
      <c r="BK696" s="92"/>
      <c r="BL696" s="92"/>
      <c r="BM696" s="92"/>
      <c r="BN696" s="92"/>
      <c r="BO696" s="92"/>
      <c r="BP696" s="92"/>
      <c r="BQ696" s="92"/>
      <c r="BR696" s="92"/>
      <c r="BS696" s="92"/>
      <c r="BT696" s="92"/>
      <c r="BU696" s="92"/>
      <c r="BV696" s="92"/>
      <c r="BW696" s="92"/>
      <c r="BX696" s="92"/>
      <c r="BY696" s="92"/>
      <c r="BZ696" s="92"/>
      <c r="CA696" s="92"/>
      <c r="CB696" s="92"/>
      <c r="CC696" s="92"/>
      <c r="CD696" s="92"/>
      <c r="CE696" s="92"/>
      <c r="CF696" s="92"/>
      <c r="CG696" s="92"/>
      <c r="CH696" s="92"/>
      <c r="CI696" s="92"/>
      <c r="CJ696" s="92"/>
      <c r="CK696" s="92"/>
      <c r="CL696" s="92"/>
    </row>
    <row r="697" spans="1:90">
      <c r="A697" s="92"/>
      <c r="B697" s="188"/>
      <c r="C697" s="319"/>
      <c r="D697" s="92"/>
      <c r="E697" s="92"/>
      <c r="F697" s="92"/>
      <c r="G697" s="92"/>
      <c r="H697" s="92"/>
      <c r="I697" s="92"/>
      <c r="J697" s="92"/>
      <c r="K697" s="92"/>
      <c r="L697" s="92"/>
      <c r="M697" s="92"/>
      <c r="N697" s="92"/>
      <c r="O697" s="92"/>
      <c r="P697" s="92"/>
      <c r="Q697" s="92"/>
      <c r="R697" s="92"/>
      <c r="S697" s="92"/>
      <c r="T697" s="92"/>
      <c r="U697" s="92"/>
      <c r="V697" s="92"/>
      <c r="W697" s="92"/>
      <c r="X697" s="92"/>
      <c r="Y697" s="92"/>
      <c r="Z697" s="92"/>
      <c r="AA697" s="92"/>
      <c r="AB697" s="92"/>
      <c r="AC697" s="92"/>
      <c r="AD697" s="92"/>
      <c r="AE697" s="92"/>
      <c r="AF697" s="92"/>
      <c r="AG697" s="92"/>
      <c r="AH697" s="92"/>
      <c r="AI697" s="92"/>
      <c r="AJ697" s="92"/>
      <c r="AK697" s="92"/>
      <c r="AL697" s="92"/>
      <c r="AM697" s="92"/>
      <c r="AN697" s="92"/>
      <c r="AO697" s="92"/>
      <c r="AP697" s="92"/>
      <c r="AQ697" s="92"/>
      <c r="AR697" s="92"/>
      <c r="AS697" s="92"/>
      <c r="AT697" s="92"/>
      <c r="AU697" s="92"/>
      <c r="AV697" s="92"/>
      <c r="AW697" s="92"/>
      <c r="AX697" s="92"/>
      <c r="AY697" s="92"/>
      <c r="AZ697" s="92"/>
      <c r="BA697" s="92"/>
      <c r="BB697" s="92"/>
      <c r="BC697" s="92"/>
      <c r="BD697" s="92"/>
      <c r="BE697" s="92"/>
      <c r="BF697" s="92"/>
      <c r="BG697" s="92"/>
      <c r="BH697" s="92"/>
      <c r="BI697" s="92"/>
      <c r="BJ697" s="92"/>
      <c r="BK697" s="92"/>
      <c r="BL697" s="92"/>
      <c r="BM697" s="92"/>
      <c r="BN697" s="92"/>
      <c r="BO697" s="92"/>
      <c r="BP697" s="92"/>
      <c r="BQ697" s="92"/>
      <c r="BR697" s="92"/>
      <c r="BS697" s="92"/>
      <c r="BT697" s="92"/>
      <c r="BU697" s="92"/>
      <c r="BV697" s="92"/>
      <c r="BW697" s="92"/>
      <c r="BX697" s="92"/>
      <c r="BY697" s="92"/>
      <c r="BZ697" s="92"/>
      <c r="CA697" s="92"/>
      <c r="CB697" s="92"/>
      <c r="CC697" s="92"/>
      <c r="CD697" s="92"/>
      <c r="CE697" s="92"/>
      <c r="CF697" s="92"/>
      <c r="CG697" s="92"/>
      <c r="CH697" s="92"/>
      <c r="CI697" s="92"/>
      <c r="CJ697" s="92"/>
      <c r="CK697" s="92"/>
      <c r="CL697" s="92"/>
    </row>
    <row r="698" spans="1:90">
      <c r="A698" s="92"/>
      <c r="B698" s="188"/>
      <c r="C698" s="319"/>
      <c r="D698" s="92"/>
      <c r="E698" s="92"/>
      <c r="F698" s="92"/>
      <c r="G698" s="92"/>
      <c r="H698" s="92"/>
      <c r="I698" s="92"/>
      <c r="J698" s="92"/>
      <c r="K698" s="92"/>
      <c r="L698" s="92"/>
      <c r="M698" s="92"/>
      <c r="N698" s="92"/>
      <c r="O698" s="92"/>
      <c r="P698" s="92"/>
      <c r="Q698" s="92"/>
      <c r="R698" s="92"/>
      <c r="S698" s="92"/>
      <c r="T698" s="92"/>
      <c r="U698" s="92"/>
      <c r="V698" s="92"/>
      <c r="W698" s="92"/>
      <c r="X698" s="92"/>
      <c r="Y698" s="92"/>
      <c r="Z698" s="92"/>
      <c r="AA698" s="92"/>
      <c r="AB698" s="92"/>
      <c r="AC698" s="92"/>
      <c r="AD698" s="92"/>
      <c r="AE698" s="92"/>
      <c r="AF698" s="92"/>
      <c r="AG698" s="92"/>
      <c r="AH698" s="92"/>
      <c r="AI698" s="92"/>
      <c r="AJ698" s="92"/>
      <c r="AK698" s="92"/>
      <c r="AL698" s="92"/>
      <c r="AM698" s="92"/>
      <c r="AN698" s="92"/>
      <c r="AO698" s="92"/>
      <c r="AP698" s="92"/>
      <c r="AQ698" s="92"/>
      <c r="AR698" s="92"/>
      <c r="AS698" s="92"/>
      <c r="AT698" s="92"/>
      <c r="AU698" s="92"/>
      <c r="AV698" s="92"/>
      <c r="AW698" s="92"/>
      <c r="AX698" s="92"/>
      <c r="AY698" s="92"/>
      <c r="AZ698" s="92"/>
      <c r="BA698" s="92"/>
      <c r="BB698" s="92"/>
      <c r="BC698" s="92"/>
      <c r="BD698" s="92"/>
      <c r="BE698" s="92"/>
      <c r="BF698" s="92"/>
      <c r="BG698" s="92"/>
      <c r="BH698" s="92"/>
      <c r="BI698" s="92"/>
      <c r="BJ698" s="92"/>
      <c r="BK698" s="92"/>
      <c r="BL698" s="92"/>
      <c r="BM698" s="92"/>
      <c r="BN698" s="92"/>
      <c r="BO698" s="92"/>
      <c r="BP698" s="92"/>
      <c r="BQ698" s="92"/>
      <c r="BR698" s="92"/>
      <c r="BS698" s="92"/>
      <c r="BT698" s="92"/>
      <c r="BU698" s="92"/>
      <c r="BV698" s="92"/>
      <c r="BW698" s="92"/>
      <c r="BX698" s="92"/>
      <c r="BY698" s="92"/>
      <c r="BZ698" s="92"/>
      <c r="CA698" s="92"/>
      <c r="CB698" s="92"/>
      <c r="CC698" s="92"/>
      <c r="CD698" s="92"/>
      <c r="CE698" s="92"/>
      <c r="CF698" s="92"/>
      <c r="CG698" s="92"/>
      <c r="CH698" s="92"/>
      <c r="CI698" s="92"/>
      <c r="CJ698" s="92"/>
      <c r="CK698" s="92"/>
      <c r="CL698" s="92"/>
    </row>
    <row r="699" spans="1:90">
      <c r="A699" s="92"/>
      <c r="B699" s="188"/>
      <c r="C699" s="319"/>
      <c r="D699" s="92"/>
      <c r="E699" s="92"/>
      <c r="F699" s="92"/>
      <c r="G699" s="92"/>
      <c r="H699" s="92"/>
      <c r="I699" s="92"/>
      <c r="J699" s="92"/>
      <c r="K699" s="92"/>
      <c r="L699" s="92"/>
      <c r="M699" s="92"/>
      <c r="N699" s="92"/>
      <c r="O699" s="92"/>
      <c r="P699" s="92"/>
      <c r="Q699" s="92"/>
      <c r="R699" s="92"/>
      <c r="S699" s="92"/>
      <c r="T699" s="92"/>
      <c r="U699" s="92"/>
      <c r="V699" s="92"/>
      <c r="W699" s="92"/>
      <c r="X699" s="92"/>
      <c r="Y699" s="92"/>
      <c r="Z699" s="92"/>
      <c r="AA699" s="92"/>
      <c r="AB699" s="92"/>
      <c r="AC699" s="92"/>
      <c r="AD699" s="92"/>
      <c r="AE699" s="92"/>
      <c r="AF699" s="92"/>
      <c r="AG699" s="92"/>
      <c r="AH699" s="92"/>
      <c r="AI699" s="92"/>
      <c r="AJ699" s="92"/>
      <c r="AK699" s="92"/>
      <c r="AL699" s="92"/>
      <c r="AM699" s="92"/>
      <c r="AN699" s="92"/>
      <c r="AO699" s="92"/>
      <c r="AP699" s="92"/>
      <c r="AQ699" s="92"/>
      <c r="AR699" s="92"/>
      <c r="AS699" s="92"/>
      <c r="AT699" s="92"/>
      <c r="AU699" s="92"/>
      <c r="AV699" s="92"/>
      <c r="AW699" s="92"/>
      <c r="AX699" s="92"/>
      <c r="AY699" s="92"/>
      <c r="AZ699" s="92"/>
      <c r="BA699" s="92"/>
      <c r="BB699" s="92"/>
      <c r="BC699" s="92"/>
      <c r="BD699" s="92"/>
      <c r="BE699" s="92"/>
      <c r="BF699" s="92"/>
      <c r="BG699" s="92"/>
      <c r="BH699" s="92"/>
      <c r="BI699" s="92"/>
      <c r="BJ699" s="92"/>
      <c r="BK699" s="92"/>
      <c r="BL699" s="92"/>
      <c r="BM699" s="92"/>
      <c r="BN699" s="92"/>
      <c r="BO699" s="92"/>
      <c r="BP699" s="92"/>
      <c r="BQ699" s="92"/>
      <c r="BR699" s="92"/>
      <c r="BS699" s="92"/>
      <c r="BT699" s="92"/>
      <c r="BU699" s="92"/>
      <c r="BV699" s="92"/>
      <c r="BW699" s="92"/>
      <c r="BX699" s="92"/>
      <c r="BY699" s="92"/>
      <c r="BZ699" s="92"/>
      <c r="CA699" s="92"/>
      <c r="CB699" s="92"/>
      <c r="CC699" s="92"/>
      <c r="CD699" s="92"/>
      <c r="CE699" s="92"/>
      <c r="CF699" s="92"/>
      <c r="CG699" s="92"/>
      <c r="CH699" s="92"/>
      <c r="CI699" s="92"/>
      <c r="CJ699" s="92"/>
      <c r="CK699" s="92"/>
      <c r="CL699" s="92"/>
    </row>
    <row r="700" spans="1:90">
      <c r="A700" s="92"/>
      <c r="B700" s="188"/>
      <c r="C700" s="319"/>
      <c r="D700" s="92"/>
      <c r="E700" s="92"/>
      <c r="F700" s="92"/>
      <c r="G700" s="92"/>
      <c r="H700" s="92"/>
      <c r="I700" s="92"/>
      <c r="J700" s="92"/>
      <c r="K700" s="92"/>
      <c r="L700" s="92"/>
      <c r="M700" s="92"/>
      <c r="N700" s="92"/>
      <c r="O700" s="92"/>
      <c r="P700" s="92"/>
      <c r="Q700" s="92"/>
      <c r="R700" s="92"/>
      <c r="S700" s="92"/>
      <c r="T700" s="92"/>
      <c r="U700" s="92"/>
      <c r="V700" s="92"/>
      <c r="W700" s="92"/>
      <c r="X700" s="92"/>
      <c r="Y700" s="92"/>
      <c r="Z700" s="92"/>
      <c r="AA700" s="92"/>
      <c r="AB700" s="92"/>
      <c r="AC700" s="92"/>
      <c r="AD700" s="92"/>
      <c r="AE700" s="92"/>
      <c r="AF700" s="92"/>
      <c r="AG700" s="92"/>
      <c r="AH700" s="92"/>
      <c r="AI700" s="92"/>
      <c r="AJ700" s="92"/>
      <c r="AK700" s="92"/>
      <c r="AL700" s="92"/>
      <c r="AM700" s="92"/>
      <c r="AN700" s="92"/>
      <c r="AO700" s="92"/>
      <c r="AP700" s="92"/>
      <c r="AQ700" s="92"/>
      <c r="AR700" s="92"/>
      <c r="AS700" s="92"/>
      <c r="AT700" s="92"/>
      <c r="AU700" s="92"/>
      <c r="AV700" s="92"/>
      <c r="AW700" s="92"/>
      <c r="AX700" s="92"/>
      <c r="AY700" s="92"/>
      <c r="AZ700" s="92"/>
      <c r="BA700" s="92"/>
      <c r="BB700" s="92"/>
      <c r="BC700" s="92"/>
      <c r="BD700" s="92"/>
      <c r="BE700" s="92"/>
      <c r="BF700" s="92"/>
      <c r="BG700" s="92"/>
      <c r="BH700" s="92"/>
      <c r="BI700" s="92"/>
      <c r="BJ700" s="92"/>
      <c r="BK700" s="92"/>
      <c r="BL700" s="92"/>
      <c r="BM700" s="92"/>
      <c r="BN700" s="92"/>
      <c r="BO700" s="92"/>
      <c r="BP700" s="92"/>
      <c r="BQ700" s="92"/>
      <c r="BR700" s="92"/>
      <c r="BS700" s="92"/>
      <c r="BT700" s="92"/>
      <c r="BU700" s="92"/>
      <c r="BV700" s="92"/>
      <c r="BW700" s="92"/>
      <c r="BX700" s="92"/>
      <c r="BY700" s="92"/>
      <c r="BZ700" s="92"/>
      <c r="CA700" s="92"/>
      <c r="CB700" s="92"/>
      <c r="CC700" s="92"/>
      <c r="CD700" s="92"/>
      <c r="CE700" s="92"/>
      <c r="CF700" s="92"/>
      <c r="CG700" s="92"/>
      <c r="CH700" s="92"/>
      <c r="CI700" s="92"/>
      <c r="CJ700" s="92"/>
      <c r="CK700" s="92"/>
      <c r="CL700" s="92"/>
    </row>
    <row r="701" spans="1:90">
      <c r="A701" s="92"/>
      <c r="B701" s="188"/>
      <c r="C701" s="319"/>
      <c r="D701" s="92"/>
      <c r="E701" s="92"/>
      <c r="F701" s="92"/>
      <c r="G701" s="92"/>
      <c r="H701" s="92"/>
      <c r="I701" s="92"/>
      <c r="J701" s="92"/>
      <c r="K701" s="92"/>
      <c r="L701" s="92"/>
      <c r="M701" s="92"/>
      <c r="N701" s="92"/>
      <c r="O701" s="92"/>
      <c r="P701" s="92"/>
      <c r="Q701" s="92"/>
      <c r="R701" s="92"/>
      <c r="S701" s="92"/>
      <c r="T701" s="92"/>
      <c r="U701" s="92"/>
      <c r="V701" s="92"/>
      <c r="W701" s="92"/>
      <c r="X701" s="92"/>
      <c r="Y701" s="92"/>
      <c r="Z701" s="92"/>
      <c r="AA701" s="92"/>
      <c r="AB701" s="92"/>
      <c r="AC701" s="92"/>
      <c r="AD701" s="92"/>
      <c r="AE701" s="92"/>
      <c r="AF701" s="92"/>
      <c r="AG701" s="92"/>
      <c r="AH701" s="92"/>
      <c r="AI701" s="92"/>
      <c r="AJ701" s="92"/>
      <c r="AK701" s="92"/>
      <c r="AL701" s="92"/>
      <c r="AM701" s="92"/>
      <c r="AN701" s="92"/>
      <c r="AO701" s="92"/>
      <c r="AP701" s="92"/>
      <c r="AQ701" s="92"/>
      <c r="AR701" s="92"/>
      <c r="AS701" s="92"/>
      <c r="AT701" s="92"/>
      <c r="AU701" s="92"/>
      <c r="AV701" s="92"/>
      <c r="AW701" s="92"/>
      <c r="AX701" s="92"/>
      <c r="AY701" s="92"/>
      <c r="AZ701" s="92"/>
      <c r="BA701" s="92"/>
      <c r="BB701" s="92"/>
      <c r="BC701" s="92"/>
      <c r="BD701" s="92"/>
      <c r="BE701" s="92"/>
      <c r="BF701" s="92"/>
      <c r="BG701" s="92"/>
      <c r="BH701" s="92"/>
      <c r="BI701" s="92"/>
      <c r="BJ701" s="92"/>
      <c r="BK701" s="92"/>
      <c r="BL701" s="92"/>
      <c r="BM701" s="92"/>
      <c r="BN701" s="92"/>
      <c r="BO701" s="92"/>
      <c r="BP701" s="92"/>
      <c r="BQ701" s="92"/>
      <c r="BR701" s="92"/>
      <c r="BS701" s="92"/>
      <c r="BT701" s="92"/>
      <c r="BU701" s="92"/>
      <c r="BV701" s="92"/>
      <c r="BW701" s="92"/>
      <c r="BX701" s="92"/>
      <c r="BY701" s="92"/>
      <c r="BZ701" s="92"/>
      <c r="CA701" s="92"/>
      <c r="CB701" s="92"/>
      <c r="CC701" s="92"/>
      <c r="CD701" s="92"/>
      <c r="CE701" s="92"/>
      <c r="CF701" s="92"/>
      <c r="CG701" s="92"/>
      <c r="CH701" s="92"/>
      <c r="CI701" s="92"/>
      <c r="CJ701" s="92"/>
      <c r="CK701" s="92"/>
      <c r="CL701" s="92"/>
    </row>
    <row r="702" spans="1:90">
      <c r="A702" s="92"/>
      <c r="B702" s="188"/>
      <c r="C702" s="319"/>
      <c r="D702" s="92"/>
      <c r="E702" s="92"/>
      <c r="F702" s="92"/>
      <c r="G702" s="92"/>
      <c r="H702" s="92"/>
      <c r="I702" s="92"/>
      <c r="J702" s="92"/>
      <c r="K702" s="92"/>
      <c r="L702" s="92"/>
      <c r="M702" s="92"/>
      <c r="N702" s="92"/>
      <c r="O702" s="92"/>
      <c r="P702" s="92"/>
      <c r="Q702" s="92"/>
      <c r="R702" s="92"/>
      <c r="S702" s="92"/>
      <c r="T702" s="92"/>
      <c r="U702" s="92"/>
      <c r="V702" s="92"/>
      <c r="W702" s="92"/>
      <c r="X702" s="92"/>
      <c r="Y702" s="92"/>
      <c r="Z702" s="92"/>
      <c r="AA702" s="92"/>
      <c r="AB702" s="92"/>
      <c r="AC702" s="92"/>
      <c r="AD702" s="92"/>
      <c r="AE702" s="92"/>
      <c r="AF702" s="92"/>
      <c r="AG702" s="92"/>
      <c r="AH702" s="92"/>
      <c r="AI702" s="92"/>
      <c r="AJ702" s="92"/>
      <c r="AK702" s="92"/>
      <c r="AL702" s="92"/>
      <c r="AM702" s="92"/>
      <c r="AN702" s="92"/>
      <c r="AO702" s="92"/>
      <c r="AP702" s="92"/>
      <c r="AQ702" s="92"/>
      <c r="AR702" s="92"/>
      <c r="AS702" s="92"/>
      <c r="AT702" s="92"/>
      <c r="AU702" s="92"/>
      <c r="AV702" s="92"/>
      <c r="AW702" s="92"/>
      <c r="AX702" s="92"/>
      <c r="AY702" s="92"/>
      <c r="AZ702" s="92"/>
      <c r="BA702" s="92"/>
      <c r="BB702" s="92"/>
      <c r="BC702" s="92"/>
      <c r="BD702" s="92"/>
      <c r="BE702" s="92"/>
      <c r="BF702" s="92"/>
      <c r="BG702" s="92"/>
      <c r="BH702" s="92"/>
      <c r="BI702" s="92"/>
      <c r="BJ702" s="92"/>
      <c r="BK702" s="92"/>
      <c r="BL702" s="92"/>
      <c r="BM702" s="92"/>
      <c r="BN702" s="92"/>
      <c r="BO702" s="92"/>
      <c r="BP702" s="92"/>
      <c r="BQ702" s="92"/>
      <c r="BR702" s="92"/>
      <c r="BS702" s="92"/>
      <c r="BT702" s="92"/>
      <c r="BU702" s="92"/>
      <c r="BV702" s="92"/>
      <c r="BW702" s="92"/>
      <c r="BX702" s="92"/>
      <c r="BY702" s="92"/>
      <c r="BZ702" s="92"/>
      <c r="CA702" s="92"/>
      <c r="CB702" s="92"/>
      <c r="CC702" s="92"/>
      <c r="CD702" s="92"/>
      <c r="CE702" s="92"/>
      <c r="CF702" s="92"/>
      <c r="CG702" s="92"/>
      <c r="CH702" s="92"/>
      <c r="CI702" s="92"/>
      <c r="CJ702" s="92"/>
      <c r="CK702" s="92"/>
      <c r="CL702" s="92"/>
    </row>
    <row r="703" spans="1:90">
      <c r="A703" s="92"/>
      <c r="B703" s="188"/>
      <c r="C703" s="319"/>
      <c r="D703" s="92"/>
      <c r="E703" s="92"/>
      <c r="F703" s="92"/>
      <c r="G703" s="92"/>
      <c r="H703" s="92"/>
      <c r="I703" s="92"/>
      <c r="J703" s="92"/>
      <c r="K703" s="92"/>
      <c r="L703" s="92"/>
      <c r="M703" s="92"/>
      <c r="N703" s="92"/>
      <c r="O703" s="92"/>
      <c r="P703" s="92"/>
      <c r="Q703" s="92"/>
      <c r="R703" s="92"/>
      <c r="S703" s="92"/>
      <c r="T703" s="92"/>
      <c r="U703" s="92"/>
      <c r="V703" s="92"/>
      <c r="W703" s="92"/>
      <c r="X703" s="92"/>
      <c r="Y703" s="92"/>
      <c r="Z703" s="92"/>
      <c r="AA703" s="92"/>
      <c r="AB703" s="92"/>
      <c r="AC703" s="92"/>
      <c r="AD703" s="92"/>
      <c r="AE703" s="92"/>
      <c r="AF703" s="92"/>
      <c r="AG703" s="92"/>
      <c r="AH703" s="92"/>
      <c r="AI703" s="92"/>
      <c r="AJ703" s="92"/>
      <c r="AK703" s="92"/>
      <c r="AL703" s="92"/>
      <c r="AM703" s="92"/>
      <c r="AN703" s="92"/>
      <c r="AO703" s="92"/>
      <c r="AP703" s="92"/>
      <c r="AQ703" s="92"/>
      <c r="AR703" s="92"/>
      <c r="AS703" s="92"/>
      <c r="AT703" s="92"/>
      <c r="AU703" s="92"/>
      <c r="AV703" s="92"/>
      <c r="AW703" s="92"/>
      <c r="AX703" s="92"/>
      <c r="AY703" s="92"/>
      <c r="AZ703" s="92"/>
      <c r="BA703" s="92"/>
      <c r="BB703" s="92"/>
      <c r="BC703" s="92"/>
      <c r="BD703" s="92"/>
      <c r="BE703" s="92"/>
      <c r="BF703" s="92"/>
      <c r="BG703" s="92"/>
      <c r="BH703" s="92"/>
      <c r="BI703" s="92"/>
      <c r="BJ703" s="92"/>
      <c r="BK703" s="92"/>
      <c r="BL703" s="92"/>
      <c r="BM703" s="92"/>
      <c r="BN703" s="92"/>
      <c r="BO703" s="92"/>
      <c r="BP703" s="92"/>
      <c r="BQ703" s="92"/>
      <c r="BR703" s="92"/>
      <c r="BS703" s="92"/>
      <c r="BT703" s="92"/>
      <c r="BU703" s="92"/>
      <c r="BV703" s="92"/>
      <c r="BW703" s="92"/>
      <c r="BX703" s="92"/>
      <c r="BY703" s="92"/>
      <c r="BZ703" s="92"/>
      <c r="CA703" s="92"/>
      <c r="CB703" s="92"/>
      <c r="CC703" s="92"/>
      <c r="CD703" s="92"/>
      <c r="CE703" s="92"/>
      <c r="CF703" s="92"/>
      <c r="CG703" s="92"/>
      <c r="CH703" s="92"/>
      <c r="CI703" s="92"/>
      <c r="CJ703" s="92"/>
      <c r="CK703" s="92"/>
      <c r="CL703" s="92"/>
    </row>
    <row r="704" spans="1:90">
      <c r="A704" s="92"/>
      <c r="B704" s="188"/>
      <c r="C704" s="319"/>
      <c r="D704" s="92"/>
      <c r="E704" s="92"/>
      <c r="F704" s="92"/>
      <c r="G704" s="92"/>
      <c r="H704" s="92"/>
      <c r="I704" s="92"/>
      <c r="J704" s="92"/>
      <c r="K704" s="92"/>
      <c r="L704" s="92"/>
      <c r="M704" s="92"/>
      <c r="N704" s="92"/>
      <c r="O704" s="92"/>
      <c r="P704" s="92"/>
      <c r="Q704" s="92"/>
      <c r="R704" s="92"/>
      <c r="S704" s="92"/>
      <c r="T704" s="92"/>
      <c r="U704" s="92"/>
      <c r="V704" s="92"/>
      <c r="W704" s="92"/>
      <c r="X704" s="92"/>
      <c r="Y704" s="92"/>
      <c r="Z704" s="92"/>
      <c r="AA704" s="92"/>
      <c r="AB704" s="92"/>
      <c r="AC704" s="92"/>
      <c r="AD704" s="92"/>
      <c r="AE704" s="92"/>
      <c r="AF704" s="92"/>
      <c r="AG704" s="92"/>
      <c r="AH704" s="92"/>
      <c r="AI704" s="92"/>
      <c r="AJ704" s="92"/>
      <c r="AK704" s="92"/>
      <c r="AL704" s="92"/>
      <c r="AM704" s="92"/>
      <c r="AN704" s="92"/>
      <c r="AO704" s="92"/>
      <c r="AP704" s="92"/>
      <c r="AQ704" s="92"/>
      <c r="AR704" s="92"/>
      <c r="AS704" s="92"/>
      <c r="AT704" s="92"/>
      <c r="AU704" s="92"/>
      <c r="AV704" s="92"/>
      <c r="AW704" s="92"/>
      <c r="AX704" s="92"/>
      <c r="AY704" s="92"/>
      <c r="AZ704" s="92"/>
      <c r="BA704" s="92"/>
      <c r="BB704" s="92"/>
      <c r="BC704" s="92"/>
      <c r="BD704" s="92"/>
      <c r="BE704" s="92"/>
      <c r="BF704" s="92"/>
      <c r="BG704" s="92"/>
      <c r="BH704" s="92"/>
      <c r="BI704" s="92"/>
      <c r="BJ704" s="92"/>
      <c r="BK704" s="92"/>
      <c r="BL704" s="92"/>
      <c r="BM704" s="92"/>
      <c r="BN704" s="92"/>
      <c r="BO704" s="92"/>
      <c r="BP704" s="92"/>
      <c r="BQ704" s="92"/>
      <c r="BR704" s="92"/>
      <c r="BS704" s="92"/>
      <c r="BT704" s="92"/>
      <c r="BU704" s="92"/>
      <c r="BV704" s="92"/>
      <c r="BW704" s="92"/>
      <c r="BX704" s="92"/>
      <c r="BY704" s="92"/>
      <c r="BZ704" s="92"/>
      <c r="CA704" s="92"/>
      <c r="CB704" s="92"/>
      <c r="CC704" s="92"/>
      <c r="CD704" s="92"/>
      <c r="CE704" s="92"/>
      <c r="CF704" s="92"/>
      <c r="CG704" s="92"/>
      <c r="CH704" s="92"/>
      <c r="CI704" s="92"/>
      <c r="CJ704" s="92"/>
      <c r="CK704" s="92"/>
      <c r="CL704" s="92"/>
    </row>
    <row r="705" spans="1:90">
      <c r="A705" s="92"/>
      <c r="B705" s="188"/>
      <c r="C705" s="319"/>
      <c r="D705" s="92"/>
      <c r="E705" s="92"/>
      <c r="F705" s="92"/>
      <c r="G705" s="92"/>
      <c r="H705" s="92"/>
      <c r="I705" s="92"/>
      <c r="J705" s="92"/>
      <c r="K705" s="92"/>
      <c r="L705" s="92"/>
      <c r="M705" s="92"/>
      <c r="N705" s="92"/>
      <c r="O705" s="92"/>
      <c r="P705" s="92"/>
      <c r="Q705" s="92"/>
      <c r="R705" s="92"/>
      <c r="S705" s="92"/>
      <c r="T705" s="92"/>
      <c r="U705" s="92"/>
      <c r="V705" s="92"/>
      <c r="W705" s="92"/>
      <c r="X705" s="92"/>
      <c r="Y705" s="92"/>
      <c r="Z705" s="92"/>
      <c r="AA705" s="92"/>
      <c r="AB705" s="92"/>
      <c r="AC705" s="92"/>
      <c r="AD705" s="92"/>
      <c r="AE705" s="92"/>
      <c r="AF705" s="92"/>
      <c r="AG705" s="92"/>
      <c r="AH705" s="92"/>
      <c r="AI705" s="92"/>
      <c r="AJ705" s="92"/>
      <c r="AK705" s="92"/>
      <c r="AL705" s="92"/>
      <c r="AM705" s="92"/>
      <c r="AN705" s="92"/>
      <c r="AO705" s="92"/>
      <c r="AP705" s="92"/>
      <c r="AQ705" s="92"/>
      <c r="AR705" s="92"/>
      <c r="AS705" s="92"/>
      <c r="AT705" s="92"/>
      <c r="AU705" s="92"/>
      <c r="AV705" s="92"/>
      <c r="AW705" s="92"/>
      <c r="AX705" s="92"/>
      <c r="AY705" s="92"/>
      <c r="AZ705" s="92"/>
      <c r="BA705" s="92"/>
      <c r="BB705" s="92"/>
      <c r="BC705" s="92"/>
      <c r="BD705" s="92"/>
      <c r="BE705" s="92"/>
      <c r="BF705" s="92"/>
      <c r="BG705" s="92"/>
      <c r="BH705" s="92"/>
      <c r="BI705" s="92"/>
      <c r="BJ705" s="92"/>
      <c r="BK705" s="92"/>
      <c r="BL705" s="92"/>
      <c r="BM705" s="92"/>
      <c r="BN705" s="92"/>
      <c r="BO705" s="92"/>
      <c r="BP705" s="92"/>
      <c r="BQ705" s="92"/>
      <c r="BR705" s="92"/>
      <c r="BS705" s="92"/>
      <c r="BT705" s="92"/>
      <c r="BU705" s="92"/>
      <c r="BV705" s="92"/>
      <c r="BW705" s="92"/>
      <c r="BX705" s="92"/>
      <c r="BY705" s="92"/>
      <c r="BZ705" s="92"/>
      <c r="CA705" s="92"/>
      <c r="CB705" s="92"/>
      <c r="CC705" s="92"/>
      <c r="CD705" s="92"/>
      <c r="CE705" s="92"/>
      <c r="CF705" s="92"/>
      <c r="CG705" s="92"/>
      <c r="CH705" s="92"/>
      <c r="CI705" s="92"/>
      <c r="CJ705" s="92"/>
      <c r="CK705" s="92"/>
      <c r="CL705" s="92"/>
    </row>
    <row r="706" spans="1:90">
      <c r="A706" s="92"/>
      <c r="B706" s="188"/>
      <c r="C706" s="319"/>
      <c r="D706" s="92"/>
      <c r="E706" s="92"/>
      <c r="F706" s="92"/>
      <c r="G706" s="92"/>
      <c r="H706" s="92"/>
      <c r="I706" s="92"/>
      <c r="J706" s="92"/>
      <c r="K706" s="92"/>
      <c r="L706" s="92"/>
      <c r="M706" s="92"/>
      <c r="N706" s="92"/>
      <c r="O706" s="92"/>
      <c r="P706" s="92"/>
      <c r="Q706" s="92"/>
      <c r="R706" s="92"/>
      <c r="S706" s="92"/>
      <c r="T706" s="92"/>
      <c r="U706" s="92"/>
      <c r="V706" s="92"/>
      <c r="W706" s="92"/>
      <c r="X706" s="92"/>
      <c r="Y706" s="92"/>
      <c r="Z706" s="92"/>
      <c r="AA706" s="92"/>
      <c r="AB706" s="92"/>
      <c r="AC706" s="92"/>
      <c r="AD706" s="92"/>
      <c r="AE706" s="92"/>
      <c r="AF706" s="92"/>
      <c r="AG706" s="92"/>
      <c r="AH706" s="92"/>
      <c r="AI706" s="92"/>
      <c r="AJ706" s="92"/>
      <c r="AK706" s="92"/>
      <c r="AL706" s="92"/>
      <c r="AM706" s="92"/>
      <c r="AN706" s="92"/>
      <c r="AO706" s="92"/>
      <c r="AP706" s="92"/>
      <c r="AQ706" s="92"/>
      <c r="AR706" s="92"/>
      <c r="AS706" s="92"/>
      <c r="AT706" s="92"/>
      <c r="AU706" s="92"/>
      <c r="AV706" s="92"/>
      <c r="AW706" s="92"/>
      <c r="AX706" s="92"/>
      <c r="AY706" s="92"/>
      <c r="AZ706" s="92"/>
      <c r="BA706" s="92"/>
      <c r="BB706" s="92"/>
      <c r="BC706" s="92"/>
      <c r="BD706" s="92"/>
      <c r="BE706" s="92"/>
      <c r="BF706" s="92"/>
      <c r="BG706" s="92"/>
      <c r="BH706" s="92"/>
      <c r="BI706" s="92"/>
      <c r="BJ706" s="92"/>
      <c r="BK706" s="92"/>
      <c r="BL706" s="92"/>
      <c r="BM706" s="92"/>
      <c r="BN706" s="92"/>
      <c r="BO706" s="92"/>
      <c r="BP706" s="92"/>
      <c r="BQ706" s="92"/>
      <c r="BR706" s="92"/>
      <c r="BS706" s="92"/>
      <c r="BT706" s="92"/>
      <c r="BU706" s="92"/>
      <c r="BV706" s="92"/>
      <c r="BW706" s="92"/>
      <c r="BX706" s="92"/>
      <c r="BY706" s="92"/>
      <c r="BZ706" s="92"/>
      <c r="CA706" s="92"/>
      <c r="CB706" s="92"/>
      <c r="CC706" s="92"/>
      <c r="CD706" s="92"/>
      <c r="CE706" s="92"/>
      <c r="CF706" s="92"/>
      <c r="CG706" s="92"/>
      <c r="CH706" s="92"/>
      <c r="CI706" s="92"/>
      <c r="CJ706" s="92"/>
      <c r="CK706" s="92"/>
      <c r="CL706" s="92"/>
    </row>
    <row r="707" spans="1:90">
      <c r="A707" s="92"/>
      <c r="B707" s="188"/>
      <c r="C707" s="319"/>
      <c r="D707" s="92"/>
      <c r="E707" s="92"/>
      <c r="F707" s="92"/>
      <c r="G707" s="92"/>
      <c r="H707" s="92"/>
      <c r="I707" s="92"/>
      <c r="J707" s="92"/>
      <c r="K707" s="92"/>
      <c r="L707" s="92"/>
      <c r="M707" s="92"/>
      <c r="N707" s="92"/>
      <c r="O707" s="92"/>
      <c r="P707" s="92"/>
      <c r="Q707" s="92"/>
      <c r="R707" s="92"/>
      <c r="S707" s="92"/>
      <c r="T707" s="92"/>
      <c r="U707" s="92"/>
      <c r="V707" s="92"/>
      <c r="W707" s="92"/>
      <c r="X707" s="92"/>
      <c r="Y707" s="92"/>
      <c r="Z707" s="92"/>
      <c r="AA707" s="92"/>
      <c r="AB707" s="92"/>
      <c r="AC707" s="92"/>
      <c r="AD707" s="92"/>
      <c r="AE707" s="92"/>
      <c r="AF707" s="92"/>
      <c r="AG707" s="92"/>
      <c r="AH707" s="92"/>
      <c r="AI707" s="92"/>
      <c r="AJ707" s="92"/>
      <c r="AK707" s="92"/>
      <c r="AL707" s="92"/>
      <c r="AM707" s="92"/>
      <c r="AN707" s="92"/>
      <c r="AO707" s="92"/>
      <c r="AP707" s="92"/>
      <c r="AQ707" s="92"/>
      <c r="AR707" s="92"/>
      <c r="AS707" s="92"/>
      <c r="AT707" s="92"/>
      <c r="AU707" s="92"/>
      <c r="AV707" s="92"/>
      <c r="AW707" s="92"/>
      <c r="AX707" s="92"/>
      <c r="AY707" s="92"/>
      <c r="AZ707" s="92"/>
      <c r="BA707" s="92"/>
      <c r="BB707" s="92"/>
      <c r="BC707" s="92"/>
      <c r="BD707" s="92"/>
      <c r="BE707" s="92"/>
      <c r="BF707" s="92"/>
      <c r="BG707" s="92"/>
      <c r="BH707" s="92"/>
      <c r="BI707" s="92"/>
      <c r="BJ707" s="92"/>
      <c r="BK707" s="92"/>
      <c r="BL707" s="92"/>
      <c r="BM707" s="92"/>
      <c r="BN707" s="92"/>
      <c r="BO707" s="92"/>
      <c r="BP707" s="92"/>
      <c r="BQ707" s="92"/>
      <c r="BR707" s="92"/>
      <c r="BS707" s="92"/>
      <c r="BT707" s="92"/>
      <c r="BU707" s="92"/>
      <c r="BV707" s="92"/>
      <c r="BW707" s="92"/>
      <c r="BX707" s="92"/>
      <c r="BY707" s="92"/>
      <c r="BZ707" s="92"/>
      <c r="CA707" s="92"/>
      <c r="CB707" s="92"/>
      <c r="CC707" s="92"/>
      <c r="CD707" s="92"/>
      <c r="CE707" s="92"/>
      <c r="CF707" s="92"/>
      <c r="CG707" s="92"/>
      <c r="CH707" s="92"/>
      <c r="CI707" s="92"/>
      <c r="CJ707" s="92"/>
      <c r="CK707" s="92"/>
      <c r="CL707" s="92"/>
    </row>
    <row r="708" spans="1:90">
      <c r="A708" s="92"/>
      <c r="B708" s="188"/>
      <c r="C708" s="319"/>
      <c r="D708" s="92"/>
      <c r="E708" s="92"/>
      <c r="F708" s="92"/>
      <c r="G708" s="92"/>
      <c r="H708" s="92"/>
      <c r="I708" s="92"/>
      <c r="J708" s="92"/>
      <c r="K708" s="92"/>
      <c r="L708" s="92"/>
      <c r="M708" s="92"/>
      <c r="N708" s="92"/>
      <c r="O708" s="92"/>
      <c r="P708" s="92"/>
      <c r="Q708" s="92"/>
      <c r="R708" s="92"/>
      <c r="S708" s="92"/>
      <c r="T708" s="92"/>
      <c r="U708" s="92"/>
      <c r="V708" s="92"/>
      <c r="W708" s="92"/>
      <c r="X708" s="92"/>
      <c r="Y708" s="92"/>
      <c r="Z708" s="92"/>
      <c r="AA708" s="92"/>
      <c r="AB708" s="92"/>
      <c r="AC708" s="92"/>
      <c r="AD708" s="92"/>
      <c r="AE708" s="92"/>
      <c r="AF708" s="92"/>
      <c r="AG708" s="92"/>
      <c r="AH708" s="92"/>
      <c r="AI708" s="92"/>
      <c r="AJ708" s="92"/>
      <c r="AK708" s="92"/>
      <c r="AL708" s="92"/>
      <c r="AM708" s="92"/>
      <c r="AN708" s="92"/>
      <c r="AO708" s="92"/>
      <c r="AP708" s="92"/>
      <c r="AQ708" s="92"/>
      <c r="AR708" s="92"/>
      <c r="AS708" s="92"/>
      <c r="AT708" s="92"/>
      <c r="AU708" s="92"/>
      <c r="AV708" s="92"/>
      <c r="AW708" s="92"/>
      <c r="AX708" s="92"/>
      <c r="AY708" s="92"/>
      <c r="AZ708" s="92"/>
      <c r="BA708" s="92"/>
      <c r="BB708" s="92"/>
      <c r="BC708" s="92"/>
      <c r="BD708" s="92"/>
      <c r="BE708" s="92"/>
      <c r="BF708" s="92"/>
      <c r="BG708" s="92"/>
      <c r="BH708" s="92"/>
      <c r="BI708" s="92"/>
      <c r="BJ708" s="92"/>
      <c r="BK708" s="92"/>
      <c r="BL708" s="92"/>
      <c r="BM708" s="92"/>
      <c r="BN708" s="92"/>
      <c r="BO708" s="92"/>
      <c r="BP708" s="92"/>
      <c r="BQ708" s="92"/>
      <c r="BR708" s="92"/>
      <c r="BS708" s="92"/>
      <c r="BT708" s="92"/>
      <c r="BU708" s="92"/>
      <c r="BV708" s="92"/>
      <c r="BW708" s="92"/>
      <c r="BX708" s="92"/>
      <c r="BY708" s="92"/>
      <c r="BZ708" s="92"/>
      <c r="CA708" s="92"/>
      <c r="CB708" s="92"/>
      <c r="CC708" s="92"/>
      <c r="CD708" s="92"/>
      <c r="CE708" s="92"/>
      <c r="CF708" s="92"/>
      <c r="CG708" s="92"/>
      <c r="CH708" s="92"/>
      <c r="CI708" s="92"/>
      <c r="CJ708" s="92"/>
      <c r="CK708" s="92"/>
      <c r="CL708" s="92"/>
    </row>
    <row r="709" spans="1:90">
      <c r="A709" s="92"/>
      <c r="B709" s="188"/>
      <c r="C709" s="319"/>
      <c r="D709" s="92"/>
      <c r="E709" s="92"/>
      <c r="F709" s="92"/>
      <c r="G709" s="92"/>
      <c r="H709" s="92"/>
      <c r="I709" s="92"/>
      <c r="J709" s="92"/>
      <c r="K709" s="92"/>
      <c r="L709" s="92"/>
      <c r="M709" s="92"/>
      <c r="N709" s="92"/>
      <c r="O709" s="92"/>
      <c r="P709" s="92"/>
      <c r="Q709" s="92"/>
      <c r="R709" s="92"/>
      <c r="S709" s="92"/>
      <c r="T709" s="92"/>
      <c r="U709" s="92"/>
      <c r="V709" s="92"/>
      <c r="W709" s="92"/>
      <c r="X709" s="92"/>
      <c r="Y709" s="92"/>
      <c r="Z709" s="92"/>
      <c r="AA709" s="92"/>
      <c r="AB709" s="92"/>
      <c r="AC709" s="92"/>
      <c r="AD709" s="92"/>
      <c r="AE709" s="92"/>
      <c r="AF709" s="92"/>
      <c r="AG709" s="92"/>
      <c r="AH709" s="92"/>
      <c r="AI709" s="92"/>
      <c r="AJ709" s="92"/>
      <c r="AK709" s="92"/>
      <c r="AL709" s="92"/>
      <c r="AM709" s="92"/>
      <c r="AN709" s="92"/>
      <c r="AO709" s="92"/>
      <c r="AP709" s="92"/>
      <c r="AQ709" s="92"/>
      <c r="AR709" s="92"/>
      <c r="AS709" s="92"/>
      <c r="AT709" s="92"/>
      <c r="AU709" s="92"/>
      <c r="AV709" s="92"/>
      <c r="AW709" s="92"/>
      <c r="AX709" s="92"/>
      <c r="AY709" s="92"/>
      <c r="AZ709" s="92"/>
      <c r="BA709" s="92"/>
      <c r="BB709" s="92"/>
      <c r="BC709" s="92"/>
      <c r="BD709" s="92"/>
      <c r="BE709" s="92"/>
      <c r="BF709" s="92"/>
      <c r="BG709" s="92"/>
      <c r="BH709" s="92"/>
      <c r="BI709" s="92"/>
      <c r="BJ709" s="92"/>
      <c r="BK709" s="92"/>
      <c r="BL709" s="92"/>
      <c r="BM709" s="92"/>
      <c r="BN709" s="92"/>
      <c r="BO709" s="92"/>
      <c r="BP709" s="92"/>
      <c r="BQ709" s="92"/>
      <c r="BR709" s="92"/>
      <c r="BS709" s="92"/>
      <c r="BT709" s="92"/>
      <c r="BU709" s="92"/>
      <c r="BV709" s="92"/>
      <c r="BW709" s="92"/>
      <c r="BX709" s="92"/>
      <c r="BY709" s="92"/>
      <c r="BZ709" s="92"/>
      <c r="CA709" s="92"/>
      <c r="CB709" s="92"/>
      <c r="CC709" s="92"/>
      <c r="CD709" s="92"/>
      <c r="CE709" s="92"/>
      <c r="CF709" s="92"/>
      <c r="CG709" s="92"/>
      <c r="CH709" s="92"/>
      <c r="CI709" s="92"/>
      <c r="CJ709" s="92"/>
      <c r="CK709" s="92"/>
      <c r="CL709" s="92"/>
    </row>
    <row r="710" spans="1:90">
      <c r="A710" s="92"/>
      <c r="B710" s="188"/>
      <c r="C710" s="319"/>
      <c r="D710" s="92"/>
      <c r="E710" s="92"/>
      <c r="F710" s="92"/>
      <c r="G710" s="92"/>
      <c r="H710" s="92"/>
      <c r="I710" s="92"/>
      <c r="J710" s="92"/>
      <c r="K710" s="92"/>
      <c r="L710" s="92"/>
      <c r="M710" s="92"/>
      <c r="N710" s="92"/>
      <c r="O710" s="92"/>
      <c r="P710" s="92"/>
      <c r="Q710" s="92"/>
      <c r="R710" s="92"/>
      <c r="S710" s="92"/>
      <c r="T710" s="92"/>
      <c r="U710" s="92"/>
      <c r="V710" s="92"/>
      <c r="W710" s="92"/>
      <c r="X710" s="92"/>
      <c r="Y710" s="92"/>
      <c r="Z710" s="92"/>
      <c r="AA710" s="92"/>
      <c r="AB710" s="92"/>
      <c r="AC710" s="92"/>
      <c r="AD710" s="92"/>
      <c r="AE710" s="92"/>
      <c r="AF710" s="92"/>
      <c r="AG710" s="92"/>
      <c r="AH710" s="92"/>
      <c r="AI710" s="92"/>
      <c r="AJ710" s="92"/>
      <c r="AK710" s="92"/>
      <c r="AL710" s="92"/>
      <c r="AM710" s="92"/>
      <c r="AN710" s="92"/>
      <c r="AO710" s="92"/>
      <c r="AP710" s="92"/>
      <c r="AQ710" s="92"/>
      <c r="AR710" s="92"/>
      <c r="AS710" s="92"/>
      <c r="AT710" s="92"/>
      <c r="AU710" s="92"/>
      <c r="AV710" s="92"/>
      <c r="AW710" s="92"/>
      <c r="AX710" s="92"/>
      <c r="AY710" s="92"/>
      <c r="AZ710" s="92"/>
      <c r="BA710" s="92"/>
      <c r="BB710" s="92"/>
      <c r="BC710" s="92"/>
      <c r="BD710" s="92"/>
      <c r="BE710" s="92"/>
      <c r="BF710" s="92"/>
      <c r="BG710" s="92"/>
      <c r="BH710" s="92"/>
      <c r="BI710" s="92"/>
      <c r="BJ710" s="92"/>
      <c r="BK710" s="92"/>
      <c r="BL710" s="92"/>
      <c r="BM710" s="92"/>
      <c r="BN710" s="92"/>
      <c r="BO710" s="92"/>
      <c r="BP710" s="92"/>
      <c r="BQ710" s="92"/>
      <c r="BR710" s="92"/>
      <c r="BS710" s="92"/>
      <c r="BT710" s="92"/>
      <c r="BU710" s="92"/>
      <c r="BV710" s="92"/>
      <c r="BW710" s="92"/>
      <c r="BX710" s="92"/>
      <c r="BY710" s="92"/>
      <c r="BZ710" s="92"/>
      <c r="CA710" s="92"/>
      <c r="CB710" s="92"/>
      <c r="CC710" s="92"/>
      <c r="CD710" s="92"/>
      <c r="CE710" s="92"/>
      <c r="CF710" s="92"/>
      <c r="CG710" s="92"/>
      <c r="CH710" s="92"/>
      <c r="CI710" s="92"/>
      <c r="CJ710" s="92"/>
      <c r="CK710" s="92"/>
      <c r="CL710" s="92"/>
    </row>
    <row r="711" spans="1:90">
      <c r="A711" s="92"/>
      <c r="B711" s="188"/>
      <c r="C711" s="319"/>
      <c r="D711" s="92"/>
      <c r="E711" s="92"/>
      <c r="F711" s="92"/>
      <c r="G711" s="92"/>
      <c r="H711" s="92"/>
      <c r="I711" s="92"/>
      <c r="J711" s="92"/>
      <c r="K711" s="92"/>
      <c r="L711" s="92"/>
      <c r="M711" s="92"/>
      <c r="N711" s="92"/>
      <c r="O711" s="92"/>
      <c r="P711" s="92"/>
      <c r="Q711" s="92"/>
      <c r="R711" s="92"/>
      <c r="S711" s="92"/>
      <c r="T711" s="92"/>
      <c r="U711" s="92"/>
      <c r="V711" s="92"/>
      <c r="W711" s="92"/>
      <c r="X711" s="92"/>
      <c r="Y711" s="92"/>
      <c r="Z711" s="92"/>
      <c r="AA711" s="92"/>
      <c r="AB711" s="92"/>
      <c r="AC711" s="92"/>
      <c r="AD711" s="92"/>
      <c r="AE711" s="92"/>
      <c r="AF711" s="92"/>
      <c r="AG711" s="92"/>
      <c r="AH711" s="92"/>
      <c r="AI711" s="92"/>
      <c r="AJ711" s="92"/>
      <c r="AK711" s="92"/>
      <c r="AL711" s="92"/>
      <c r="AM711" s="92"/>
      <c r="AN711" s="92"/>
      <c r="AO711" s="92"/>
      <c r="AP711" s="92"/>
      <c r="AQ711" s="92"/>
      <c r="AR711" s="92"/>
      <c r="AS711" s="92"/>
      <c r="AT711" s="92"/>
      <c r="AU711" s="92"/>
      <c r="AV711" s="92"/>
      <c r="AW711" s="92"/>
      <c r="AX711" s="92"/>
      <c r="AY711" s="92"/>
      <c r="AZ711" s="92"/>
      <c r="BA711" s="92"/>
      <c r="BB711" s="92"/>
      <c r="BC711" s="92"/>
      <c r="BD711" s="92"/>
      <c r="BE711" s="92"/>
      <c r="BF711" s="92"/>
      <c r="BG711" s="92"/>
      <c r="BH711" s="92"/>
      <c r="BI711" s="92"/>
      <c r="BJ711" s="92"/>
      <c r="BK711" s="92"/>
      <c r="BL711" s="92"/>
      <c r="BM711" s="92"/>
      <c r="BN711" s="92"/>
      <c r="BO711" s="92"/>
      <c r="BP711" s="92"/>
      <c r="BQ711" s="92"/>
      <c r="BR711" s="92"/>
      <c r="BS711" s="92"/>
      <c r="BT711" s="92"/>
      <c r="BU711" s="92"/>
      <c r="BV711" s="92"/>
      <c r="BW711" s="92"/>
      <c r="BX711" s="92"/>
      <c r="BY711" s="92"/>
      <c r="BZ711" s="92"/>
      <c r="CA711" s="92"/>
      <c r="CB711" s="92"/>
      <c r="CC711" s="92"/>
      <c r="CD711" s="92"/>
      <c r="CE711" s="92"/>
      <c r="CF711" s="92"/>
      <c r="CG711" s="92"/>
      <c r="CH711" s="92"/>
      <c r="CI711" s="92"/>
      <c r="CJ711" s="92"/>
      <c r="CK711" s="92"/>
      <c r="CL711" s="92"/>
    </row>
    <row r="712" spans="1:90">
      <c r="A712" s="92"/>
      <c r="B712" s="188"/>
      <c r="C712" s="319"/>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c r="AG712" s="92"/>
      <c r="AH712" s="92"/>
      <c r="AI712" s="92"/>
      <c r="AJ712" s="92"/>
      <c r="AK712" s="92"/>
      <c r="AL712" s="92"/>
      <c r="AM712" s="92"/>
      <c r="AN712" s="92"/>
      <c r="AO712" s="92"/>
      <c r="AP712" s="92"/>
      <c r="AQ712" s="92"/>
      <c r="AR712" s="92"/>
      <c r="AS712" s="92"/>
      <c r="AT712" s="92"/>
      <c r="AU712" s="92"/>
      <c r="AV712" s="92"/>
      <c r="AW712" s="92"/>
      <c r="AX712" s="92"/>
      <c r="AY712" s="92"/>
      <c r="AZ712" s="92"/>
      <c r="BA712" s="92"/>
      <c r="BB712" s="92"/>
      <c r="BC712" s="92"/>
      <c r="BD712" s="92"/>
      <c r="BE712" s="92"/>
      <c r="BF712" s="92"/>
      <c r="BG712" s="92"/>
      <c r="BH712" s="92"/>
      <c r="BI712" s="92"/>
      <c r="BJ712" s="92"/>
      <c r="BK712" s="92"/>
      <c r="BL712" s="92"/>
      <c r="BM712" s="92"/>
      <c r="BN712" s="92"/>
      <c r="BO712" s="92"/>
      <c r="BP712" s="92"/>
      <c r="BQ712" s="92"/>
      <c r="BR712" s="92"/>
      <c r="BS712" s="92"/>
      <c r="BT712" s="92"/>
      <c r="BU712" s="92"/>
      <c r="BV712" s="92"/>
      <c r="BW712" s="92"/>
      <c r="BX712" s="92"/>
      <c r="BY712" s="92"/>
      <c r="BZ712" s="92"/>
      <c r="CA712" s="92"/>
      <c r="CB712" s="92"/>
      <c r="CC712" s="92"/>
      <c r="CD712" s="92"/>
      <c r="CE712" s="92"/>
      <c r="CF712" s="92"/>
      <c r="CG712" s="92"/>
      <c r="CH712" s="92"/>
      <c r="CI712" s="92"/>
      <c r="CJ712" s="92"/>
      <c r="CK712" s="92"/>
      <c r="CL712" s="92"/>
    </row>
    <row r="713" spans="1:90">
      <c r="A713" s="92"/>
      <c r="B713" s="188"/>
      <c r="C713" s="319"/>
      <c r="D713" s="92"/>
      <c r="E713" s="92"/>
      <c r="F713" s="92"/>
      <c r="G713" s="92"/>
      <c r="H713" s="92"/>
      <c r="I713" s="92"/>
      <c r="J713" s="92"/>
      <c r="K713" s="92"/>
      <c r="L713" s="92"/>
      <c r="M713" s="92"/>
      <c r="N713" s="92"/>
      <c r="O713" s="92"/>
      <c r="P713" s="92"/>
      <c r="Q713" s="92"/>
      <c r="R713" s="92"/>
      <c r="S713" s="92"/>
      <c r="T713" s="92"/>
      <c r="U713" s="92"/>
      <c r="V713" s="92"/>
      <c r="W713" s="92"/>
      <c r="X713" s="92"/>
      <c r="Y713" s="92"/>
      <c r="Z713" s="92"/>
      <c r="AA713" s="92"/>
      <c r="AB713" s="92"/>
      <c r="AC713" s="92"/>
      <c r="AD713" s="92"/>
      <c r="AE713" s="92"/>
      <c r="AF713" s="92"/>
      <c r="AG713" s="92"/>
      <c r="AH713" s="92"/>
      <c r="AI713" s="92"/>
      <c r="AJ713" s="92"/>
      <c r="AK713" s="92"/>
      <c r="AL713" s="92"/>
      <c r="AM713" s="92"/>
      <c r="AN713" s="92"/>
      <c r="AO713" s="92"/>
      <c r="AP713" s="92"/>
      <c r="AQ713" s="92"/>
      <c r="AR713" s="92"/>
      <c r="AS713" s="92"/>
      <c r="AT713" s="92"/>
      <c r="AU713" s="92"/>
      <c r="AV713" s="92"/>
      <c r="AW713" s="92"/>
      <c r="AX713" s="92"/>
      <c r="AY713" s="92"/>
      <c r="AZ713" s="92"/>
      <c r="BA713" s="92"/>
      <c r="BB713" s="92"/>
      <c r="BC713" s="92"/>
      <c r="BD713" s="92"/>
      <c r="BE713" s="92"/>
      <c r="BF713" s="92"/>
      <c r="BG713" s="92"/>
      <c r="BH713" s="92"/>
      <c r="BI713" s="92"/>
      <c r="BJ713" s="92"/>
      <c r="BK713" s="92"/>
      <c r="BL713" s="92"/>
      <c r="BM713" s="92"/>
      <c r="BN713" s="92"/>
      <c r="BO713" s="92"/>
      <c r="BP713" s="92"/>
      <c r="BQ713" s="92"/>
      <c r="BR713" s="92"/>
      <c r="BS713" s="92"/>
      <c r="BT713" s="92"/>
      <c r="BU713" s="92"/>
      <c r="BV713" s="92"/>
      <c r="BW713" s="92"/>
      <c r="BX713" s="92"/>
      <c r="BY713" s="92"/>
      <c r="BZ713" s="92"/>
      <c r="CA713" s="92"/>
      <c r="CB713" s="92"/>
      <c r="CC713" s="92"/>
      <c r="CD713" s="92"/>
      <c r="CE713" s="92"/>
      <c r="CF713" s="92"/>
      <c r="CG713" s="92"/>
      <c r="CH713" s="92"/>
      <c r="CI713" s="92"/>
      <c r="CJ713" s="92"/>
      <c r="CK713" s="92"/>
      <c r="CL713" s="92"/>
    </row>
    <row r="714" spans="1:90">
      <c r="A714" s="92"/>
      <c r="B714" s="188"/>
      <c r="C714" s="319"/>
      <c r="D714" s="92"/>
      <c r="E714" s="92"/>
      <c r="F714" s="92"/>
      <c r="G714" s="92"/>
      <c r="H714" s="92"/>
      <c r="I714" s="92"/>
      <c r="J714" s="92"/>
      <c r="K714" s="92"/>
      <c r="L714" s="92"/>
      <c r="M714" s="92"/>
      <c r="N714" s="92"/>
      <c r="O714" s="92"/>
      <c r="P714" s="92"/>
      <c r="Q714" s="92"/>
      <c r="R714" s="92"/>
      <c r="S714" s="92"/>
      <c r="T714" s="92"/>
      <c r="U714" s="92"/>
      <c r="V714" s="92"/>
      <c r="W714" s="92"/>
      <c r="X714" s="92"/>
      <c r="Y714" s="92"/>
      <c r="Z714" s="92"/>
      <c r="AA714" s="92"/>
      <c r="AB714" s="92"/>
      <c r="AC714" s="92"/>
      <c r="AD714" s="92"/>
      <c r="AE714" s="92"/>
      <c r="AF714" s="92"/>
      <c r="AG714" s="92"/>
      <c r="AH714" s="92"/>
      <c r="AI714" s="92"/>
      <c r="AJ714" s="92"/>
      <c r="AK714" s="92"/>
      <c r="AL714" s="92"/>
      <c r="AM714" s="92"/>
      <c r="AN714" s="92"/>
      <c r="AO714" s="92"/>
      <c r="AP714" s="92"/>
      <c r="AQ714" s="92"/>
      <c r="AR714" s="92"/>
      <c r="AS714" s="92"/>
      <c r="AT714" s="92"/>
      <c r="AU714" s="92"/>
      <c r="AV714" s="92"/>
      <c r="AW714" s="92"/>
      <c r="AX714" s="92"/>
      <c r="AY714" s="92"/>
      <c r="AZ714" s="92"/>
      <c r="BA714" s="92"/>
      <c r="BB714" s="92"/>
      <c r="BC714" s="92"/>
      <c r="BD714" s="92"/>
      <c r="BE714" s="92"/>
      <c r="BF714" s="92"/>
      <c r="BG714" s="92"/>
      <c r="BH714" s="92"/>
      <c r="BI714" s="92"/>
      <c r="BJ714" s="92"/>
      <c r="BK714" s="92"/>
      <c r="BL714" s="92"/>
      <c r="BM714" s="92"/>
      <c r="BN714" s="92"/>
      <c r="BO714" s="92"/>
      <c r="BP714" s="92"/>
      <c r="BQ714" s="92"/>
      <c r="BR714" s="92"/>
      <c r="BS714" s="92"/>
      <c r="BT714" s="92"/>
      <c r="BU714" s="92"/>
      <c r="BV714" s="92"/>
      <c r="BW714" s="92"/>
      <c r="BX714" s="92"/>
      <c r="BY714" s="92"/>
      <c r="BZ714" s="92"/>
      <c r="CA714" s="92"/>
      <c r="CB714" s="92"/>
      <c r="CC714" s="92"/>
      <c r="CD714" s="92"/>
      <c r="CE714" s="92"/>
      <c r="CF714" s="92"/>
      <c r="CG714" s="92"/>
      <c r="CH714" s="92"/>
      <c r="CI714" s="92"/>
      <c r="CJ714" s="92"/>
      <c r="CK714" s="92"/>
      <c r="CL714" s="92"/>
    </row>
    <row r="715" spans="1:90">
      <c r="A715" s="92"/>
      <c r="B715" s="188"/>
      <c r="C715" s="319"/>
      <c r="D715" s="92"/>
      <c r="E715" s="92"/>
      <c r="F715" s="92"/>
      <c r="G715" s="92"/>
      <c r="H715" s="92"/>
      <c r="I715" s="92"/>
      <c r="J715" s="92"/>
      <c r="K715" s="92"/>
      <c r="L715" s="92"/>
      <c r="M715" s="92"/>
      <c r="N715" s="92"/>
      <c r="O715" s="92"/>
      <c r="P715" s="92"/>
      <c r="Q715" s="92"/>
      <c r="R715" s="92"/>
      <c r="S715" s="92"/>
      <c r="T715" s="92"/>
      <c r="U715" s="92"/>
      <c r="V715" s="92"/>
      <c r="W715" s="92"/>
      <c r="X715" s="92"/>
      <c r="Y715" s="92"/>
      <c r="Z715" s="92"/>
      <c r="AA715" s="92"/>
      <c r="AB715" s="92"/>
      <c r="AC715" s="92"/>
      <c r="AD715" s="92"/>
      <c r="AE715" s="92"/>
      <c r="AF715" s="92"/>
      <c r="AG715" s="92"/>
      <c r="AH715" s="92"/>
      <c r="AI715" s="92"/>
      <c r="AJ715" s="92"/>
      <c r="AK715" s="92"/>
      <c r="AL715" s="92"/>
      <c r="AM715" s="92"/>
      <c r="AN715" s="92"/>
      <c r="AO715" s="92"/>
      <c r="AP715" s="92"/>
      <c r="AQ715" s="92"/>
      <c r="AR715" s="92"/>
      <c r="AS715" s="92"/>
      <c r="AT715" s="92"/>
      <c r="AU715" s="92"/>
      <c r="AV715" s="92"/>
      <c r="AW715" s="92"/>
      <c r="AX715" s="92"/>
      <c r="AY715" s="92"/>
      <c r="AZ715" s="92"/>
      <c r="BA715" s="92"/>
      <c r="BB715" s="92"/>
      <c r="BC715" s="92"/>
      <c r="BD715" s="92"/>
      <c r="BE715" s="92"/>
      <c r="BF715" s="92"/>
      <c r="BG715" s="92"/>
      <c r="BH715" s="92"/>
      <c r="BI715" s="92"/>
      <c r="BJ715" s="92"/>
      <c r="BK715" s="92"/>
      <c r="BL715" s="92"/>
      <c r="BM715" s="92"/>
      <c r="BN715" s="92"/>
      <c r="BO715" s="92"/>
      <c r="BP715" s="92"/>
      <c r="BQ715" s="92"/>
      <c r="BR715" s="92"/>
      <c r="BS715" s="92"/>
      <c r="BT715" s="92"/>
      <c r="BU715" s="92"/>
      <c r="BV715" s="92"/>
      <c r="BW715" s="92"/>
      <c r="BX715" s="92"/>
      <c r="BY715" s="92"/>
      <c r="BZ715" s="92"/>
      <c r="CA715" s="92"/>
      <c r="CB715" s="92"/>
      <c r="CC715" s="92"/>
      <c r="CD715" s="92"/>
      <c r="CE715" s="92"/>
      <c r="CF715" s="92"/>
      <c r="CG715" s="92"/>
      <c r="CH715" s="92"/>
      <c r="CI715" s="92"/>
      <c r="CJ715" s="92"/>
      <c r="CK715" s="92"/>
      <c r="CL715" s="92"/>
    </row>
    <row r="716" spans="1:90">
      <c r="A716" s="92"/>
      <c r="B716" s="188"/>
      <c r="C716" s="319"/>
      <c r="D716" s="92"/>
      <c r="E716" s="92"/>
      <c r="F716" s="92"/>
      <c r="G716" s="92"/>
      <c r="H716" s="92"/>
      <c r="I716" s="92"/>
      <c r="J716" s="92"/>
      <c r="K716" s="92"/>
      <c r="L716" s="92"/>
      <c r="M716" s="92"/>
      <c r="N716" s="92"/>
      <c r="O716" s="92"/>
      <c r="P716" s="92"/>
      <c r="Q716" s="92"/>
      <c r="R716" s="92"/>
      <c r="S716" s="92"/>
      <c r="T716" s="92"/>
      <c r="U716" s="92"/>
      <c r="V716" s="92"/>
      <c r="W716" s="92"/>
      <c r="X716" s="92"/>
      <c r="Y716" s="92"/>
      <c r="Z716" s="92"/>
      <c r="AA716" s="92"/>
      <c r="AB716" s="92"/>
      <c r="AC716" s="92"/>
      <c r="AD716" s="92"/>
      <c r="AE716" s="92"/>
      <c r="AF716" s="92"/>
      <c r="AG716" s="92"/>
      <c r="AH716" s="92"/>
      <c r="AI716" s="92"/>
      <c r="AJ716" s="92"/>
      <c r="AK716" s="92"/>
      <c r="AL716" s="92"/>
      <c r="AM716" s="92"/>
      <c r="AN716" s="92"/>
      <c r="AO716" s="92"/>
      <c r="AP716" s="92"/>
      <c r="AQ716" s="92"/>
      <c r="AR716" s="92"/>
      <c r="AS716" s="92"/>
      <c r="AT716" s="92"/>
      <c r="AU716" s="92"/>
      <c r="AV716" s="92"/>
      <c r="AW716" s="92"/>
      <c r="AX716" s="92"/>
      <c r="AY716" s="92"/>
      <c r="AZ716" s="92"/>
      <c r="BA716" s="92"/>
      <c r="BB716" s="92"/>
      <c r="BC716" s="92"/>
      <c r="BD716" s="92"/>
      <c r="BE716" s="92"/>
      <c r="BF716" s="92"/>
      <c r="BG716" s="92"/>
      <c r="BH716" s="92"/>
      <c r="BI716" s="92"/>
      <c r="BJ716" s="92"/>
      <c r="BK716" s="92"/>
      <c r="BL716" s="92"/>
      <c r="BM716" s="92"/>
      <c r="BN716" s="92"/>
      <c r="BO716" s="92"/>
      <c r="BP716" s="92"/>
      <c r="BQ716" s="92"/>
      <c r="BR716" s="92"/>
      <c r="BS716" s="92"/>
      <c r="BT716" s="92"/>
      <c r="BU716" s="92"/>
      <c r="BV716" s="92"/>
      <c r="BW716" s="92"/>
      <c r="BX716" s="92"/>
      <c r="BY716" s="92"/>
      <c r="BZ716" s="92"/>
      <c r="CA716" s="92"/>
      <c r="CB716" s="92"/>
      <c r="CC716" s="92"/>
      <c r="CD716" s="92"/>
      <c r="CE716" s="92"/>
      <c r="CF716" s="92"/>
      <c r="CG716" s="92"/>
      <c r="CH716" s="92"/>
      <c r="CI716" s="92"/>
      <c r="CJ716" s="92"/>
      <c r="CK716" s="92"/>
      <c r="CL716" s="92"/>
    </row>
    <row r="717" spans="1:90">
      <c r="A717" s="92"/>
      <c r="B717" s="188"/>
      <c r="C717" s="319"/>
      <c r="D717" s="92"/>
      <c r="E717" s="92"/>
      <c r="F717" s="92"/>
      <c r="G717" s="92"/>
      <c r="H717" s="92"/>
      <c r="I717" s="92"/>
      <c r="J717" s="92"/>
      <c r="K717" s="92"/>
      <c r="L717" s="92"/>
      <c r="M717" s="92"/>
      <c r="N717" s="92"/>
      <c r="O717" s="92"/>
      <c r="P717" s="92"/>
      <c r="Q717" s="92"/>
      <c r="R717" s="92"/>
      <c r="S717" s="92"/>
      <c r="T717" s="92"/>
      <c r="U717" s="92"/>
      <c r="V717" s="92"/>
      <c r="W717" s="92"/>
      <c r="X717" s="92"/>
      <c r="Y717" s="92"/>
      <c r="Z717" s="92"/>
      <c r="AA717" s="92"/>
      <c r="AB717" s="92"/>
      <c r="AC717" s="92"/>
      <c r="AD717" s="92"/>
      <c r="AE717" s="92"/>
      <c r="AF717" s="92"/>
      <c r="AG717" s="92"/>
      <c r="AH717" s="92"/>
      <c r="AI717" s="92"/>
      <c r="AJ717" s="92"/>
      <c r="AK717" s="92"/>
      <c r="AL717" s="92"/>
      <c r="AM717" s="92"/>
      <c r="AN717" s="92"/>
      <c r="AO717" s="92"/>
      <c r="AP717" s="92"/>
      <c r="AQ717" s="92"/>
      <c r="AR717" s="92"/>
      <c r="AS717" s="92"/>
      <c r="AT717" s="92"/>
      <c r="AU717" s="92"/>
      <c r="AV717" s="92"/>
      <c r="AW717" s="92"/>
      <c r="AX717" s="92"/>
      <c r="AY717" s="92"/>
      <c r="AZ717" s="92"/>
      <c r="BA717" s="92"/>
      <c r="BB717" s="92"/>
      <c r="BC717" s="92"/>
      <c r="BD717" s="92"/>
      <c r="BE717" s="92"/>
      <c r="BF717" s="92"/>
      <c r="BG717" s="92"/>
      <c r="BH717" s="92"/>
      <c r="BI717" s="92"/>
      <c r="BJ717" s="92"/>
      <c r="BK717" s="92"/>
      <c r="BL717" s="92"/>
      <c r="BM717" s="92"/>
      <c r="BN717" s="92"/>
      <c r="BO717" s="92"/>
      <c r="BP717" s="92"/>
      <c r="BQ717" s="92"/>
      <c r="BR717" s="92"/>
      <c r="BS717" s="92"/>
      <c r="BT717" s="92"/>
      <c r="BU717" s="92"/>
      <c r="BV717" s="92"/>
      <c r="BW717" s="92"/>
      <c r="BX717" s="92"/>
      <c r="BY717" s="92"/>
      <c r="BZ717" s="92"/>
      <c r="CA717" s="92"/>
      <c r="CB717" s="92"/>
      <c r="CC717" s="92"/>
      <c r="CD717" s="92"/>
      <c r="CE717" s="92"/>
      <c r="CF717" s="92"/>
      <c r="CG717" s="92"/>
      <c r="CH717" s="92"/>
      <c r="CI717" s="92"/>
      <c r="CJ717" s="92"/>
      <c r="CK717" s="92"/>
      <c r="CL717" s="92"/>
    </row>
    <row r="718" spans="1:90">
      <c r="A718" s="92"/>
      <c r="B718" s="188"/>
      <c r="C718" s="319"/>
      <c r="D718" s="92"/>
      <c r="E718" s="92"/>
      <c r="F718" s="92"/>
      <c r="G718" s="92"/>
      <c r="H718" s="92"/>
      <c r="I718" s="92"/>
      <c r="J718" s="92"/>
      <c r="K718" s="92"/>
      <c r="L718" s="92"/>
      <c r="M718" s="92"/>
      <c r="N718" s="92"/>
      <c r="O718" s="92"/>
      <c r="P718" s="92"/>
      <c r="Q718" s="92"/>
      <c r="R718" s="92"/>
      <c r="S718" s="92"/>
      <c r="T718" s="92"/>
      <c r="U718" s="92"/>
      <c r="V718" s="92"/>
      <c r="W718" s="92"/>
      <c r="X718" s="92"/>
      <c r="Y718" s="92"/>
      <c r="Z718" s="92"/>
      <c r="AA718" s="92"/>
      <c r="AB718" s="92"/>
      <c r="AC718" s="92"/>
      <c r="AD718" s="92"/>
      <c r="AE718" s="92"/>
      <c r="AF718" s="92"/>
      <c r="AG718" s="92"/>
      <c r="AH718" s="92"/>
      <c r="AI718" s="92"/>
      <c r="AJ718" s="92"/>
      <c r="AK718" s="92"/>
      <c r="AL718" s="92"/>
      <c r="AM718" s="92"/>
      <c r="AN718" s="92"/>
      <c r="AO718" s="92"/>
      <c r="AP718" s="92"/>
      <c r="AQ718" s="92"/>
      <c r="AR718" s="92"/>
      <c r="AS718" s="92"/>
      <c r="AT718" s="92"/>
      <c r="AU718" s="92"/>
      <c r="AV718" s="92"/>
      <c r="AW718" s="92"/>
      <c r="AX718" s="92"/>
      <c r="AY718" s="92"/>
      <c r="AZ718" s="92"/>
      <c r="BA718" s="92"/>
      <c r="BB718" s="92"/>
      <c r="BC718" s="92"/>
      <c r="BD718" s="92"/>
      <c r="BE718" s="92"/>
      <c r="BF718" s="92"/>
      <c r="BG718" s="92"/>
      <c r="BH718" s="92"/>
      <c r="BI718" s="92"/>
      <c r="BJ718" s="92"/>
      <c r="BK718" s="92"/>
      <c r="BL718" s="92"/>
      <c r="BM718" s="92"/>
      <c r="BN718" s="92"/>
      <c r="BO718" s="92"/>
      <c r="BP718" s="92"/>
      <c r="BQ718" s="92"/>
      <c r="BR718" s="92"/>
      <c r="BS718" s="92"/>
      <c r="BT718" s="92"/>
      <c r="BU718" s="92"/>
      <c r="BV718" s="92"/>
      <c r="BW718" s="92"/>
      <c r="BX718" s="92"/>
      <c r="BY718" s="92"/>
      <c r="BZ718" s="92"/>
      <c r="CA718" s="92"/>
      <c r="CB718" s="92"/>
      <c r="CC718" s="92"/>
      <c r="CD718" s="92"/>
      <c r="CE718" s="92"/>
      <c r="CF718" s="92"/>
      <c r="CG718" s="92"/>
      <c r="CH718" s="92"/>
      <c r="CI718" s="92"/>
      <c r="CJ718" s="92"/>
      <c r="CK718" s="92"/>
      <c r="CL718" s="92"/>
    </row>
    <row r="719" spans="1:90">
      <c r="A719" s="92"/>
      <c r="B719" s="188"/>
      <c r="C719" s="319"/>
      <c r="D719" s="92"/>
      <c r="E719" s="92"/>
      <c r="F719" s="92"/>
      <c r="G719" s="92"/>
      <c r="H719" s="92"/>
      <c r="I719" s="92"/>
      <c r="J719" s="92"/>
      <c r="K719" s="92"/>
      <c r="L719" s="92"/>
      <c r="M719" s="92"/>
      <c r="N719" s="92"/>
      <c r="O719" s="92"/>
      <c r="P719" s="92"/>
      <c r="Q719" s="92"/>
      <c r="R719" s="92"/>
      <c r="S719" s="92"/>
      <c r="T719" s="92"/>
      <c r="U719" s="92"/>
      <c r="V719" s="92"/>
      <c r="W719" s="92"/>
      <c r="X719" s="92"/>
      <c r="Y719" s="92"/>
      <c r="Z719" s="92"/>
      <c r="AA719" s="92"/>
      <c r="AB719" s="92"/>
      <c r="AC719" s="92"/>
      <c r="AD719" s="92"/>
      <c r="AE719" s="92"/>
      <c r="AF719" s="92"/>
      <c r="AG719" s="92"/>
      <c r="AH719" s="92"/>
      <c r="AI719" s="92"/>
      <c r="AJ719" s="92"/>
      <c r="AK719" s="92"/>
      <c r="AL719" s="92"/>
      <c r="AM719" s="92"/>
      <c r="AN719" s="92"/>
      <c r="AO719" s="92"/>
      <c r="AP719" s="92"/>
      <c r="AQ719" s="92"/>
      <c r="AR719" s="92"/>
      <c r="AS719" s="92"/>
      <c r="AT719" s="92"/>
      <c r="AU719" s="92"/>
      <c r="AV719" s="92"/>
      <c r="AW719" s="92"/>
      <c r="AX719" s="92"/>
      <c r="AY719" s="92"/>
      <c r="AZ719" s="92"/>
      <c r="BA719" s="92"/>
      <c r="BB719" s="92"/>
      <c r="BC719" s="92"/>
      <c r="BD719" s="92"/>
      <c r="BE719" s="92"/>
      <c r="BF719" s="92"/>
      <c r="BG719" s="92"/>
      <c r="BH719" s="92"/>
      <c r="BI719" s="92"/>
      <c r="BJ719" s="92"/>
      <c r="BK719" s="92"/>
      <c r="BL719" s="92"/>
      <c r="BM719" s="92"/>
      <c r="BN719" s="92"/>
      <c r="BO719" s="92"/>
      <c r="BP719" s="92"/>
      <c r="BQ719" s="92"/>
      <c r="BR719" s="92"/>
      <c r="BS719" s="92"/>
      <c r="BT719" s="92"/>
      <c r="BU719" s="92"/>
      <c r="BV719" s="92"/>
      <c r="BW719" s="92"/>
      <c r="BX719" s="92"/>
      <c r="BY719" s="92"/>
      <c r="BZ719" s="92"/>
      <c r="CA719" s="92"/>
      <c r="CB719" s="92"/>
      <c r="CC719" s="92"/>
      <c r="CD719" s="92"/>
      <c r="CE719" s="92"/>
      <c r="CF719" s="92"/>
      <c r="CG719" s="92"/>
      <c r="CH719" s="92"/>
      <c r="CI719" s="92"/>
      <c r="CJ719" s="92"/>
      <c r="CK719" s="92"/>
      <c r="CL719" s="92"/>
    </row>
    <row r="720" spans="1:90">
      <c r="A720" s="92"/>
      <c r="B720" s="188"/>
      <c r="C720" s="319"/>
      <c r="D720" s="92"/>
      <c r="E720" s="92"/>
      <c r="F720" s="92"/>
      <c r="G720" s="92"/>
      <c r="H720" s="92"/>
      <c r="I720" s="92"/>
      <c r="J720" s="92"/>
      <c r="K720" s="92"/>
      <c r="L720" s="92"/>
      <c r="M720" s="92"/>
      <c r="N720" s="92"/>
      <c r="O720" s="92"/>
      <c r="P720" s="92"/>
      <c r="Q720" s="92"/>
      <c r="R720" s="92"/>
      <c r="S720" s="92"/>
      <c r="T720" s="92"/>
      <c r="U720" s="92"/>
      <c r="V720" s="92"/>
      <c r="W720" s="92"/>
      <c r="X720" s="92"/>
      <c r="Y720" s="92"/>
      <c r="Z720" s="92"/>
      <c r="AA720" s="92"/>
      <c r="AB720" s="92"/>
      <c r="AC720" s="92"/>
      <c r="AD720" s="92"/>
      <c r="AE720" s="92"/>
      <c r="AF720" s="92"/>
      <c r="AG720" s="92"/>
      <c r="AH720" s="92"/>
      <c r="AI720" s="92"/>
      <c r="AJ720" s="92"/>
      <c r="AK720" s="92"/>
      <c r="AL720" s="92"/>
      <c r="AM720" s="92"/>
      <c r="AN720" s="92"/>
      <c r="AO720" s="92"/>
      <c r="AP720" s="92"/>
      <c r="AQ720" s="92"/>
      <c r="AR720" s="92"/>
      <c r="AS720" s="92"/>
      <c r="AT720" s="92"/>
      <c r="AU720" s="92"/>
      <c r="AV720" s="92"/>
      <c r="AW720" s="92"/>
      <c r="AX720" s="92"/>
      <c r="AY720" s="92"/>
      <c r="AZ720" s="92"/>
      <c r="BA720" s="92"/>
      <c r="BB720" s="92"/>
      <c r="BC720" s="92"/>
      <c r="BD720" s="92"/>
      <c r="BE720" s="92"/>
      <c r="BF720" s="92"/>
      <c r="BG720" s="92"/>
      <c r="BH720" s="92"/>
      <c r="BI720" s="92"/>
      <c r="BJ720" s="92"/>
      <c r="BK720" s="92"/>
      <c r="BL720" s="92"/>
      <c r="BM720" s="92"/>
      <c r="BN720" s="92"/>
      <c r="BO720" s="92"/>
      <c r="BP720" s="92"/>
      <c r="BQ720" s="92"/>
      <c r="BR720" s="92"/>
      <c r="BS720" s="92"/>
      <c r="BT720" s="92"/>
      <c r="BU720" s="92"/>
      <c r="BV720" s="92"/>
      <c r="BW720" s="92"/>
      <c r="BX720" s="92"/>
      <c r="BY720" s="92"/>
      <c r="BZ720" s="92"/>
      <c r="CA720" s="92"/>
      <c r="CB720" s="92"/>
      <c r="CC720" s="92"/>
      <c r="CD720" s="92"/>
      <c r="CE720" s="92"/>
      <c r="CF720" s="92"/>
      <c r="CG720" s="92"/>
      <c r="CH720" s="92"/>
      <c r="CI720" s="92"/>
      <c r="CJ720" s="92"/>
      <c r="CK720" s="92"/>
      <c r="CL720" s="92"/>
    </row>
    <row r="721" spans="1:90">
      <c r="A721" s="92"/>
      <c r="B721" s="188"/>
      <c r="C721" s="319"/>
      <c r="D721" s="92"/>
      <c r="E721" s="92"/>
      <c r="F721" s="92"/>
      <c r="G721" s="92"/>
      <c r="H721" s="92"/>
      <c r="I721" s="92"/>
      <c r="J721" s="92"/>
      <c r="K721" s="92"/>
      <c r="L721" s="92"/>
      <c r="M721" s="92"/>
      <c r="N721" s="92"/>
      <c r="O721" s="92"/>
      <c r="P721" s="92"/>
      <c r="Q721" s="92"/>
      <c r="R721" s="92"/>
      <c r="S721" s="92"/>
      <c r="T721" s="92"/>
      <c r="U721" s="92"/>
      <c r="V721" s="92"/>
      <c r="W721" s="92"/>
      <c r="X721" s="92"/>
      <c r="Y721" s="92"/>
      <c r="Z721" s="92"/>
      <c r="AA721" s="92"/>
      <c r="AB721" s="92"/>
      <c r="AC721" s="92"/>
      <c r="AD721" s="92"/>
      <c r="AE721" s="92"/>
      <c r="AF721" s="92"/>
      <c r="AG721" s="92"/>
      <c r="AH721" s="92"/>
      <c r="AI721" s="92"/>
      <c r="AJ721" s="92"/>
      <c r="AK721" s="92"/>
      <c r="AL721" s="92"/>
      <c r="AM721" s="92"/>
      <c r="AN721" s="92"/>
      <c r="AO721" s="92"/>
      <c r="AP721" s="92"/>
      <c r="AQ721" s="92"/>
      <c r="AR721" s="92"/>
      <c r="AS721" s="92"/>
      <c r="AT721" s="92"/>
      <c r="AU721" s="92"/>
      <c r="AV721" s="92"/>
      <c r="AW721" s="92"/>
      <c r="AX721" s="92"/>
      <c r="AY721" s="92"/>
      <c r="AZ721" s="92"/>
      <c r="BA721" s="92"/>
      <c r="BB721" s="92"/>
      <c r="BC721" s="92"/>
      <c r="BD721" s="92"/>
      <c r="BE721" s="92"/>
      <c r="BF721" s="92"/>
      <c r="BG721" s="92"/>
      <c r="BH721" s="92"/>
      <c r="BI721" s="92"/>
      <c r="BJ721" s="92"/>
      <c r="BK721" s="92"/>
      <c r="BL721" s="92"/>
      <c r="BM721" s="92"/>
      <c r="BN721" s="92"/>
      <c r="BO721" s="92"/>
      <c r="BP721" s="92"/>
      <c r="BQ721" s="92"/>
      <c r="BR721" s="92"/>
      <c r="BS721" s="92"/>
      <c r="BT721" s="92"/>
      <c r="BU721" s="92"/>
      <c r="BV721" s="92"/>
      <c r="BW721" s="92"/>
      <c r="BX721" s="92"/>
      <c r="BY721" s="92"/>
      <c r="BZ721" s="92"/>
      <c r="CA721" s="92"/>
      <c r="CB721" s="92"/>
      <c r="CC721" s="92"/>
      <c r="CD721" s="92"/>
      <c r="CE721" s="92"/>
      <c r="CF721" s="92"/>
      <c r="CG721" s="92"/>
      <c r="CH721" s="92"/>
      <c r="CI721" s="92"/>
      <c r="CJ721" s="92"/>
      <c r="CK721" s="92"/>
      <c r="CL721" s="92"/>
    </row>
    <row r="722" spans="1:90">
      <c r="A722" s="92"/>
      <c r="B722" s="188"/>
      <c r="C722" s="319"/>
      <c r="D722" s="92"/>
      <c r="E722" s="92"/>
      <c r="F722" s="92"/>
      <c r="G722" s="92"/>
      <c r="H722" s="92"/>
      <c r="I722" s="92"/>
      <c r="J722" s="92"/>
      <c r="K722" s="92"/>
      <c r="L722" s="92"/>
      <c r="M722" s="92"/>
      <c r="N722" s="92"/>
      <c r="O722" s="92"/>
      <c r="P722" s="92"/>
      <c r="Q722" s="92"/>
      <c r="R722" s="92"/>
      <c r="S722" s="92"/>
      <c r="T722" s="92"/>
      <c r="U722" s="92"/>
      <c r="V722" s="92"/>
      <c r="W722" s="92"/>
      <c r="X722" s="92"/>
      <c r="Y722" s="92"/>
      <c r="Z722" s="92"/>
      <c r="AA722" s="92"/>
      <c r="AB722" s="92"/>
      <c r="AC722" s="92"/>
      <c r="AD722" s="92"/>
      <c r="AE722" s="92"/>
      <c r="AF722" s="92"/>
      <c r="AG722" s="92"/>
      <c r="AH722" s="92"/>
      <c r="AI722" s="92"/>
      <c r="AJ722" s="92"/>
      <c r="AK722" s="92"/>
      <c r="AL722" s="92"/>
      <c r="AM722" s="92"/>
      <c r="AN722" s="92"/>
      <c r="AO722" s="92"/>
      <c r="AP722" s="92"/>
      <c r="AQ722" s="92"/>
      <c r="AR722" s="92"/>
      <c r="AS722" s="92"/>
      <c r="AT722" s="92"/>
      <c r="AU722" s="92"/>
      <c r="AV722" s="92"/>
      <c r="AW722" s="92"/>
      <c r="AX722" s="92"/>
      <c r="AY722" s="92"/>
      <c r="AZ722" s="92"/>
      <c r="BA722" s="92"/>
      <c r="BB722" s="92"/>
      <c r="BC722" s="92"/>
      <c r="BD722" s="92"/>
      <c r="BE722" s="92"/>
      <c r="BF722" s="92"/>
      <c r="BG722" s="92"/>
      <c r="BH722" s="92"/>
      <c r="BI722" s="92"/>
      <c r="BJ722" s="92"/>
      <c r="BK722" s="92"/>
      <c r="BL722" s="92"/>
      <c r="BM722" s="92"/>
      <c r="BN722" s="92"/>
      <c r="BO722" s="92"/>
      <c r="BP722" s="92"/>
      <c r="BQ722" s="92"/>
      <c r="BR722" s="92"/>
      <c r="BS722" s="92"/>
      <c r="BT722" s="92"/>
      <c r="BU722" s="92"/>
      <c r="BV722" s="92"/>
      <c r="BW722" s="92"/>
      <c r="BX722" s="92"/>
      <c r="BY722" s="92"/>
      <c r="BZ722" s="92"/>
      <c r="CA722" s="92"/>
      <c r="CB722" s="92"/>
      <c r="CC722" s="92"/>
      <c r="CD722" s="92"/>
      <c r="CE722" s="92"/>
      <c r="CF722" s="92"/>
      <c r="CG722" s="92"/>
      <c r="CH722" s="92"/>
      <c r="CI722" s="92"/>
      <c r="CJ722" s="92"/>
      <c r="CK722" s="92"/>
      <c r="CL722" s="92"/>
    </row>
    <row r="723" spans="1:90">
      <c r="A723" s="92"/>
      <c r="B723" s="188"/>
      <c r="C723" s="319"/>
      <c r="D723" s="92"/>
      <c r="E723" s="92"/>
      <c r="F723" s="92"/>
      <c r="G723" s="92"/>
      <c r="H723" s="92"/>
      <c r="I723" s="92"/>
      <c r="J723" s="92"/>
      <c r="K723" s="92"/>
      <c r="L723" s="92"/>
      <c r="M723" s="92"/>
      <c r="N723" s="92"/>
      <c r="O723" s="92"/>
      <c r="P723" s="92"/>
      <c r="Q723" s="92"/>
      <c r="R723" s="92"/>
      <c r="S723" s="92"/>
      <c r="T723" s="92"/>
      <c r="U723" s="92"/>
      <c r="V723" s="92"/>
      <c r="W723" s="92"/>
      <c r="X723" s="92"/>
      <c r="Y723" s="92"/>
      <c r="Z723" s="92"/>
      <c r="AA723" s="92"/>
      <c r="AB723" s="92"/>
      <c r="AC723" s="92"/>
      <c r="AD723" s="92"/>
      <c r="AE723" s="92"/>
      <c r="AF723" s="92"/>
      <c r="AG723" s="92"/>
      <c r="AH723" s="92"/>
      <c r="AI723" s="92"/>
      <c r="AJ723" s="92"/>
      <c r="AK723" s="92"/>
      <c r="AL723" s="92"/>
      <c r="AM723" s="92"/>
      <c r="AN723" s="92"/>
      <c r="AO723" s="92"/>
      <c r="AP723" s="92"/>
      <c r="AQ723" s="92"/>
      <c r="AR723" s="92"/>
      <c r="AS723" s="92"/>
      <c r="AT723" s="92"/>
      <c r="AU723" s="92"/>
      <c r="AV723" s="92"/>
      <c r="AW723" s="92"/>
      <c r="AX723" s="92"/>
      <c r="AY723" s="92"/>
      <c r="AZ723" s="92"/>
      <c r="BA723" s="92"/>
      <c r="BB723" s="92"/>
      <c r="BC723" s="92"/>
      <c r="BD723" s="92"/>
      <c r="BE723" s="92"/>
      <c r="BF723" s="92"/>
      <c r="BG723" s="92"/>
      <c r="BH723" s="92"/>
      <c r="BI723" s="92"/>
      <c r="BJ723" s="92"/>
      <c r="BK723" s="92"/>
      <c r="BL723" s="92"/>
      <c r="BM723" s="92"/>
      <c r="BN723" s="92"/>
      <c r="BO723" s="92"/>
      <c r="BP723" s="92"/>
      <c r="BQ723" s="92"/>
      <c r="BR723" s="92"/>
      <c r="BS723" s="92"/>
      <c r="BT723" s="92"/>
      <c r="BU723" s="92"/>
      <c r="BV723" s="92"/>
      <c r="BW723" s="92"/>
      <c r="BX723" s="92"/>
      <c r="BY723" s="92"/>
      <c r="BZ723" s="92"/>
      <c r="CA723" s="92"/>
      <c r="CB723" s="92"/>
      <c r="CC723" s="92"/>
      <c r="CD723" s="92"/>
      <c r="CE723" s="92"/>
      <c r="CF723" s="92"/>
      <c r="CG723" s="92"/>
      <c r="CH723" s="92"/>
      <c r="CI723" s="92"/>
      <c r="CJ723" s="92"/>
      <c r="CK723" s="92"/>
      <c r="CL723" s="92"/>
    </row>
    <row r="724" spans="1:90">
      <c r="A724" s="92"/>
      <c r="B724" s="188"/>
      <c r="C724" s="319"/>
      <c r="D724" s="92"/>
      <c r="E724" s="92"/>
      <c r="F724" s="92"/>
      <c r="G724" s="92"/>
      <c r="H724" s="92"/>
      <c r="I724" s="92"/>
      <c r="J724" s="92"/>
      <c r="K724" s="92"/>
      <c r="L724" s="92"/>
      <c r="M724" s="92"/>
      <c r="N724" s="92"/>
      <c r="O724" s="92"/>
      <c r="P724" s="92"/>
      <c r="Q724" s="92"/>
      <c r="R724" s="92"/>
      <c r="S724" s="92"/>
      <c r="T724" s="92"/>
      <c r="U724" s="92"/>
      <c r="V724" s="92"/>
      <c r="W724" s="92"/>
      <c r="X724" s="92"/>
      <c r="Y724" s="92"/>
      <c r="Z724" s="92"/>
      <c r="AA724" s="92"/>
      <c r="AB724" s="92"/>
      <c r="AC724" s="92"/>
      <c r="AD724" s="92"/>
      <c r="AE724" s="92"/>
      <c r="AF724" s="92"/>
      <c r="AG724" s="92"/>
      <c r="AH724" s="92"/>
      <c r="AI724" s="92"/>
      <c r="AJ724" s="92"/>
      <c r="AK724" s="92"/>
      <c r="AL724" s="92"/>
      <c r="AM724" s="92"/>
      <c r="AN724" s="92"/>
      <c r="AO724" s="92"/>
      <c r="AP724" s="92"/>
      <c r="AQ724" s="92"/>
      <c r="AR724" s="92"/>
      <c r="AS724" s="92"/>
      <c r="AT724" s="92"/>
      <c r="AU724" s="92"/>
      <c r="AV724" s="92"/>
      <c r="AW724" s="92"/>
      <c r="AX724" s="92"/>
      <c r="AY724" s="92"/>
      <c r="AZ724" s="92"/>
      <c r="BA724" s="92"/>
      <c r="BB724" s="92"/>
      <c r="BC724" s="92"/>
      <c r="BD724" s="92"/>
      <c r="BE724" s="92"/>
      <c r="BF724" s="92"/>
      <c r="BG724" s="92"/>
      <c r="BH724" s="92"/>
      <c r="BI724" s="92"/>
      <c r="BJ724" s="92"/>
      <c r="BK724" s="92"/>
      <c r="BL724" s="92"/>
      <c r="BM724" s="92"/>
      <c r="BN724" s="92"/>
      <c r="BO724" s="92"/>
      <c r="BP724" s="92"/>
      <c r="BQ724" s="92"/>
      <c r="BR724" s="92"/>
      <c r="BS724" s="92"/>
      <c r="BT724" s="92"/>
      <c r="BU724" s="92"/>
      <c r="BV724" s="92"/>
      <c r="BW724" s="92"/>
      <c r="BX724" s="92"/>
      <c r="BY724" s="92"/>
      <c r="BZ724" s="92"/>
      <c r="CA724" s="92"/>
      <c r="CB724" s="92"/>
      <c r="CC724" s="92"/>
      <c r="CD724" s="92"/>
      <c r="CE724" s="92"/>
      <c r="CF724" s="92"/>
      <c r="CG724" s="92"/>
      <c r="CH724" s="92"/>
      <c r="CI724" s="92"/>
      <c r="CJ724" s="92"/>
      <c r="CK724" s="92"/>
      <c r="CL724" s="92"/>
    </row>
    <row r="725" spans="1:90">
      <c r="A725" s="92"/>
      <c r="B725" s="188"/>
      <c r="C725" s="319"/>
      <c r="D725" s="92"/>
      <c r="E725" s="92"/>
      <c r="F725" s="92"/>
      <c r="G725" s="92"/>
      <c r="H725" s="92"/>
      <c r="I725" s="92"/>
      <c r="J725" s="92"/>
      <c r="K725" s="92"/>
      <c r="L725" s="92"/>
      <c r="M725" s="92"/>
      <c r="N725" s="92"/>
      <c r="O725" s="92"/>
      <c r="P725" s="92"/>
      <c r="Q725" s="92"/>
      <c r="R725" s="92"/>
      <c r="S725" s="92"/>
      <c r="T725" s="92"/>
      <c r="U725" s="92"/>
      <c r="V725" s="92"/>
      <c r="W725" s="92"/>
      <c r="X725" s="92"/>
      <c r="Y725" s="92"/>
      <c r="Z725" s="92"/>
      <c r="AA725" s="92"/>
      <c r="AB725" s="92"/>
      <c r="AC725" s="92"/>
      <c r="AD725" s="92"/>
      <c r="AE725" s="92"/>
      <c r="AF725" s="92"/>
      <c r="AG725" s="92"/>
      <c r="AH725" s="92"/>
      <c r="AI725" s="92"/>
      <c r="AJ725" s="92"/>
      <c r="AK725" s="92"/>
      <c r="AL725" s="92"/>
      <c r="AM725" s="92"/>
      <c r="AN725" s="92"/>
      <c r="AO725" s="92"/>
      <c r="AP725" s="92"/>
      <c r="AQ725" s="92"/>
      <c r="AR725" s="92"/>
      <c r="AS725" s="92"/>
      <c r="AT725" s="92"/>
      <c r="AU725" s="92"/>
      <c r="AV725" s="92"/>
      <c r="AW725" s="92"/>
      <c r="AX725" s="92"/>
      <c r="AY725" s="92"/>
      <c r="AZ725" s="92"/>
      <c r="BA725" s="92"/>
      <c r="BB725" s="92"/>
      <c r="BC725" s="92"/>
      <c r="BD725" s="92"/>
      <c r="BE725" s="92"/>
      <c r="BF725" s="92"/>
      <c r="BG725" s="92"/>
      <c r="BH725" s="92"/>
      <c r="BI725" s="92"/>
      <c r="BJ725" s="92"/>
      <c r="BK725" s="92"/>
      <c r="BL725" s="92"/>
      <c r="BM725" s="92"/>
      <c r="BN725" s="92"/>
      <c r="BO725" s="92"/>
      <c r="BP725" s="92"/>
      <c r="BQ725" s="92"/>
      <c r="BR725" s="92"/>
      <c r="BS725" s="92"/>
      <c r="BT725" s="92"/>
      <c r="BU725" s="92"/>
      <c r="BV725" s="92"/>
      <c r="BW725" s="92"/>
      <c r="BX725" s="92"/>
      <c r="BY725" s="92"/>
      <c r="BZ725" s="92"/>
      <c r="CA725" s="92"/>
      <c r="CB725" s="92"/>
      <c r="CC725" s="92"/>
      <c r="CD725" s="92"/>
      <c r="CE725" s="92"/>
      <c r="CF725" s="92"/>
      <c r="CG725" s="92"/>
      <c r="CH725" s="92"/>
      <c r="CI725" s="92"/>
      <c r="CJ725" s="92"/>
      <c r="CK725" s="92"/>
      <c r="CL725" s="92"/>
    </row>
    <row r="726" spans="1:90">
      <c r="A726" s="92"/>
      <c r="B726" s="188"/>
      <c r="C726" s="319"/>
      <c r="D726" s="92"/>
      <c r="E726" s="92"/>
      <c r="F726" s="92"/>
      <c r="G726" s="92"/>
      <c r="H726" s="92"/>
      <c r="I726" s="92"/>
      <c r="J726" s="92"/>
      <c r="K726" s="92"/>
      <c r="L726" s="92"/>
      <c r="M726" s="92"/>
      <c r="N726" s="92"/>
      <c r="O726" s="92"/>
      <c r="P726" s="92"/>
      <c r="Q726" s="92"/>
      <c r="R726" s="92"/>
      <c r="S726" s="92"/>
      <c r="T726" s="92"/>
      <c r="U726" s="92"/>
      <c r="V726" s="92"/>
      <c r="W726" s="92"/>
      <c r="X726" s="92"/>
      <c r="Y726" s="92"/>
      <c r="Z726" s="92"/>
      <c r="AA726" s="92"/>
      <c r="AB726" s="92"/>
      <c r="AC726" s="92"/>
      <c r="AD726" s="92"/>
      <c r="AE726" s="92"/>
      <c r="AF726" s="92"/>
      <c r="AG726" s="92"/>
      <c r="AH726" s="92"/>
      <c r="AI726" s="92"/>
      <c r="AJ726" s="92"/>
      <c r="AK726" s="92"/>
      <c r="AL726" s="92"/>
      <c r="AM726" s="92"/>
      <c r="AN726" s="92"/>
      <c r="AO726" s="92"/>
      <c r="AP726" s="92"/>
      <c r="AQ726" s="92"/>
      <c r="AR726" s="92"/>
      <c r="AS726" s="92"/>
      <c r="AT726" s="92"/>
      <c r="AU726" s="92"/>
      <c r="AV726" s="92"/>
      <c r="AW726" s="92"/>
      <c r="AX726" s="92"/>
      <c r="AY726" s="92"/>
      <c r="AZ726" s="92"/>
      <c r="BA726" s="92"/>
      <c r="BB726" s="92"/>
      <c r="BC726" s="92"/>
      <c r="BD726" s="92"/>
      <c r="BE726" s="92"/>
      <c r="BF726" s="92"/>
      <c r="BG726" s="92"/>
      <c r="BH726" s="92"/>
      <c r="BI726" s="92"/>
      <c r="BJ726" s="92"/>
      <c r="BK726" s="92"/>
      <c r="BL726" s="92"/>
      <c r="BM726" s="92"/>
      <c r="BN726" s="92"/>
      <c r="BO726" s="92"/>
      <c r="BP726" s="92"/>
      <c r="BQ726" s="92"/>
      <c r="BR726" s="92"/>
      <c r="BS726" s="92"/>
      <c r="BT726" s="92"/>
      <c r="BU726" s="92"/>
      <c r="BV726" s="92"/>
      <c r="BW726" s="92"/>
      <c r="BX726" s="92"/>
      <c r="BY726" s="92"/>
      <c r="BZ726" s="92"/>
      <c r="CA726" s="92"/>
      <c r="CB726" s="92"/>
      <c r="CC726" s="92"/>
      <c r="CD726" s="92"/>
      <c r="CE726" s="92"/>
      <c r="CF726" s="92"/>
      <c r="CG726" s="92"/>
      <c r="CH726" s="92"/>
      <c r="CI726" s="92"/>
      <c r="CJ726" s="92"/>
      <c r="CK726" s="92"/>
      <c r="CL726" s="92"/>
    </row>
    <row r="727" spans="1:90">
      <c r="A727" s="92"/>
      <c r="B727" s="188"/>
      <c r="C727" s="319"/>
      <c r="D727" s="92"/>
      <c r="E727" s="92"/>
      <c r="F727" s="92"/>
      <c r="G727" s="92"/>
      <c r="H727" s="92"/>
      <c r="I727" s="92"/>
      <c r="J727" s="92"/>
      <c r="K727" s="92"/>
      <c r="L727" s="92"/>
      <c r="M727" s="92"/>
      <c r="N727" s="92"/>
      <c r="O727" s="92"/>
      <c r="P727" s="92"/>
      <c r="Q727" s="92"/>
      <c r="R727" s="92"/>
      <c r="S727" s="92"/>
      <c r="T727" s="92"/>
      <c r="U727" s="92"/>
      <c r="V727" s="92"/>
      <c r="W727" s="92"/>
      <c r="X727" s="92"/>
      <c r="Y727" s="92"/>
      <c r="Z727" s="92"/>
      <c r="AA727" s="92"/>
      <c r="AB727" s="92"/>
      <c r="AC727" s="92"/>
      <c r="AD727" s="92"/>
      <c r="AE727" s="92"/>
      <c r="AF727" s="92"/>
      <c r="AG727" s="92"/>
      <c r="AH727" s="92"/>
      <c r="AI727" s="92"/>
      <c r="AJ727" s="92"/>
      <c r="AK727" s="92"/>
      <c r="AL727" s="92"/>
      <c r="AM727" s="92"/>
      <c r="AN727" s="92"/>
      <c r="AO727" s="92"/>
      <c r="AP727" s="92"/>
      <c r="AQ727" s="92"/>
      <c r="AR727" s="92"/>
      <c r="AS727" s="92"/>
      <c r="AT727" s="92"/>
      <c r="AU727" s="92"/>
      <c r="AV727" s="92"/>
      <c r="AW727" s="92"/>
      <c r="AX727" s="92"/>
      <c r="AY727" s="92"/>
      <c r="AZ727" s="92"/>
      <c r="BA727" s="92"/>
      <c r="BB727" s="92"/>
      <c r="BC727" s="92"/>
      <c r="BD727" s="92"/>
      <c r="BE727" s="92"/>
      <c r="BF727" s="92"/>
      <c r="BG727" s="92"/>
      <c r="BH727" s="92"/>
      <c r="BI727" s="92"/>
      <c r="BJ727" s="92"/>
      <c r="BK727" s="92"/>
      <c r="BL727" s="92"/>
      <c r="BM727" s="92"/>
      <c r="BN727" s="92"/>
      <c r="BO727" s="92"/>
      <c r="BP727" s="92"/>
      <c r="BQ727" s="92"/>
      <c r="BR727" s="92"/>
      <c r="BS727" s="92"/>
      <c r="BT727" s="92"/>
      <c r="BU727" s="92"/>
      <c r="BV727" s="92"/>
      <c r="BW727" s="92"/>
      <c r="BX727" s="92"/>
      <c r="BY727" s="92"/>
      <c r="BZ727" s="92"/>
      <c r="CA727" s="92"/>
      <c r="CB727" s="92"/>
      <c r="CC727" s="92"/>
      <c r="CD727" s="92"/>
      <c r="CE727" s="92"/>
      <c r="CF727" s="92"/>
      <c r="CG727" s="92"/>
      <c r="CH727" s="92"/>
      <c r="CI727" s="92"/>
      <c r="CJ727" s="92"/>
      <c r="CK727" s="92"/>
      <c r="CL727" s="92"/>
    </row>
    <row r="728" spans="1:90">
      <c r="A728" s="92"/>
      <c r="B728" s="188"/>
      <c r="C728" s="319"/>
      <c r="D728" s="92"/>
      <c r="E728" s="92"/>
      <c r="F728" s="92"/>
      <c r="G728" s="92"/>
      <c r="H728" s="92"/>
      <c r="I728" s="92"/>
      <c r="J728" s="92"/>
      <c r="K728" s="92"/>
      <c r="L728" s="92"/>
      <c r="M728" s="92"/>
      <c r="N728" s="92"/>
      <c r="O728" s="92"/>
      <c r="P728" s="92"/>
      <c r="Q728" s="92"/>
      <c r="R728" s="92"/>
      <c r="S728" s="92"/>
      <c r="T728" s="92"/>
      <c r="U728" s="92"/>
      <c r="V728" s="92"/>
      <c r="W728" s="92"/>
      <c r="X728" s="92"/>
      <c r="Y728" s="92"/>
      <c r="Z728" s="92"/>
      <c r="AA728" s="92"/>
      <c r="AB728" s="92"/>
      <c r="AC728" s="92"/>
      <c r="AD728" s="92"/>
      <c r="AE728" s="92"/>
      <c r="AF728" s="92"/>
      <c r="AG728" s="92"/>
      <c r="AH728" s="92"/>
      <c r="AI728" s="92"/>
      <c r="AJ728" s="92"/>
      <c r="AK728" s="92"/>
      <c r="AL728" s="92"/>
      <c r="AM728" s="92"/>
      <c r="AN728" s="92"/>
      <c r="AO728" s="92"/>
      <c r="AP728" s="92"/>
      <c r="AQ728" s="92"/>
      <c r="AR728" s="92"/>
      <c r="AS728" s="92"/>
      <c r="AT728" s="92"/>
      <c r="AU728" s="92"/>
      <c r="AV728" s="92"/>
      <c r="AW728" s="92"/>
      <c r="AX728" s="92"/>
      <c r="AY728" s="92"/>
      <c r="AZ728" s="92"/>
      <c r="BA728" s="92"/>
      <c r="BB728" s="92"/>
      <c r="BC728" s="92"/>
      <c r="BD728" s="92"/>
      <c r="BE728" s="92"/>
      <c r="BF728" s="92"/>
      <c r="BG728" s="92"/>
      <c r="BH728" s="92"/>
      <c r="BI728" s="92"/>
      <c r="BJ728" s="92"/>
      <c r="BK728" s="92"/>
      <c r="BL728" s="92"/>
      <c r="BM728" s="92"/>
      <c r="BN728" s="92"/>
      <c r="BO728" s="92"/>
      <c r="BP728" s="92"/>
      <c r="BQ728" s="92"/>
      <c r="BR728" s="92"/>
      <c r="BS728" s="92"/>
      <c r="BT728" s="92"/>
      <c r="BU728" s="92"/>
      <c r="BV728" s="92"/>
      <c r="BW728" s="92"/>
      <c r="BX728" s="92"/>
      <c r="BY728" s="92"/>
      <c r="BZ728" s="92"/>
      <c r="CA728" s="92"/>
      <c r="CB728" s="92"/>
      <c r="CC728" s="92"/>
      <c r="CD728" s="92"/>
      <c r="CE728" s="92"/>
      <c r="CF728" s="92"/>
      <c r="CG728" s="92"/>
      <c r="CH728" s="92"/>
      <c r="CI728" s="92"/>
      <c r="CJ728" s="92"/>
      <c r="CK728" s="92"/>
      <c r="CL728" s="92"/>
    </row>
    <row r="729" spans="1:90">
      <c r="A729" s="92"/>
      <c r="B729" s="188"/>
      <c r="C729" s="319"/>
      <c r="D729" s="92"/>
      <c r="E729" s="92"/>
      <c r="F729" s="92"/>
      <c r="G729" s="92"/>
      <c r="H729" s="92"/>
      <c r="I729" s="92"/>
      <c r="J729" s="92"/>
      <c r="K729" s="92"/>
      <c r="L729" s="92"/>
      <c r="M729" s="92"/>
      <c r="N729" s="92"/>
      <c r="O729" s="92"/>
      <c r="P729" s="92"/>
      <c r="Q729" s="92"/>
      <c r="R729" s="92"/>
      <c r="S729" s="92"/>
      <c r="T729" s="92"/>
      <c r="U729" s="92"/>
      <c r="V729" s="92"/>
      <c r="W729" s="92"/>
      <c r="X729" s="92"/>
      <c r="Y729" s="92"/>
      <c r="Z729" s="92"/>
      <c r="AA729" s="92"/>
      <c r="AB729" s="92"/>
      <c r="AC729" s="92"/>
      <c r="AD729" s="92"/>
      <c r="AE729" s="92"/>
      <c r="AF729" s="92"/>
      <c r="AG729" s="92"/>
      <c r="AH729" s="92"/>
      <c r="AI729" s="92"/>
      <c r="AJ729" s="92"/>
      <c r="AK729" s="92"/>
      <c r="AL729" s="92"/>
      <c r="AM729" s="92"/>
      <c r="AN729" s="92"/>
      <c r="AO729" s="92"/>
      <c r="AP729" s="92"/>
      <c r="AQ729" s="92"/>
      <c r="AR729" s="92"/>
      <c r="AS729" s="92"/>
      <c r="AT729" s="92"/>
      <c r="AU729" s="92"/>
      <c r="AV729" s="92"/>
      <c r="AW729" s="92"/>
      <c r="AX729" s="92"/>
      <c r="AY729" s="92"/>
      <c r="AZ729" s="92"/>
      <c r="BA729" s="92"/>
      <c r="BB729" s="92"/>
      <c r="BC729" s="92"/>
      <c r="BD729" s="92"/>
      <c r="BE729" s="92"/>
      <c r="BF729" s="92"/>
      <c r="BG729" s="92"/>
      <c r="BH729" s="92"/>
      <c r="BI729" s="92"/>
      <c r="BJ729" s="92"/>
      <c r="BK729" s="92"/>
      <c r="BL729" s="92"/>
      <c r="BM729" s="92"/>
      <c r="BN729" s="92"/>
      <c r="BO729" s="92"/>
      <c r="BP729" s="92"/>
      <c r="BQ729" s="92"/>
      <c r="BR729" s="92"/>
      <c r="BS729" s="92"/>
      <c r="BT729" s="92"/>
      <c r="BU729" s="92"/>
      <c r="BV729" s="92"/>
      <c r="BW729" s="92"/>
      <c r="BX729" s="92"/>
      <c r="BY729" s="92"/>
      <c r="BZ729" s="92"/>
      <c r="CA729" s="92"/>
      <c r="CB729" s="92"/>
      <c r="CC729" s="92"/>
      <c r="CD729" s="92"/>
      <c r="CE729" s="92"/>
      <c r="CF729" s="92"/>
      <c r="CG729" s="92"/>
      <c r="CH729" s="92"/>
      <c r="CI729" s="92"/>
      <c r="CJ729" s="92"/>
      <c r="CK729" s="92"/>
      <c r="CL729" s="92"/>
    </row>
    <row r="730" spans="1:90">
      <c r="A730" s="92"/>
      <c r="B730" s="188"/>
      <c r="C730" s="319"/>
      <c r="D730" s="92"/>
      <c r="E730" s="92"/>
      <c r="F730" s="92"/>
      <c r="G730" s="92"/>
      <c r="H730" s="92"/>
      <c r="I730" s="92"/>
      <c r="J730" s="92"/>
      <c r="K730" s="92"/>
      <c r="L730" s="92"/>
      <c r="M730" s="92"/>
      <c r="N730" s="92"/>
      <c r="O730" s="92"/>
      <c r="P730" s="92"/>
      <c r="Q730" s="92"/>
      <c r="R730" s="92"/>
      <c r="S730" s="92"/>
      <c r="T730" s="92"/>
      <c r="U730" s="92"/>
      <c r="V730" s="92"/>
      <c r="W730" s="92"/>
      <c r="X730" s="92"/>
      <c r="Y730" s="92"/>
      <c r="Z730" s="92"/>
      <c r="AA730" s="92"/>
      <c r="AB730" s="92"/>
      <c r="AC730" s="92"/>
      <c r="AD730" s="92"/>
      <c r="AE730" s="92"/>
      <c r="AF730" s="92"/>
      <c r="AG730" s="92"/>
      <c r="AH730" s="92"/>
      <c r="AI730" s="92"/>
      <c r="AJ730" s="92"/>
      <c r="AK730" s="92"/>
      <c r="AL730" s="92"/>
      <c r="AM730" s="92"/>
      <c r="AN730" s="92"/>
      <c r="AO730" s="92"/>
      <c r="AP730" s="92"/>
      <c r="AQ730" s="92"/>
      <c r="AR730" s="92"/>
      <c r="AS730" s="92"/>
      <c r="AT730" s="92"/>
      <c r="AU730" s="92"/>
      <c r="AV730" s="92"/>
      <c r="AW730" s="92"/>
      <c r="AX730" s="92"/>
      <c r="AY730" s="92"/>
      <c r="AZ730" s="92"/>
      <c r="BA730" s="92"/>
      <c r="BB730" s="92"/>
      <c r="BC730" s="92"/>
      <c r="BD730" s="92"/>
      <c r="BE730" s="92"/>
      <c r="BF730" s="92"/>
      <c r="BG730" s="92"/>
      <c r="BH730" s="92"/>
      <c r="BI730" s="92"/>
      <c r="BJ730" s="92"/>
      <c r="BK730" s="92"/>
      <c r="BL730" s="92"/>
      <c r="BM730" s="92"/>
      <c r="BN730" s="92"/>
      <c r="BO730" s="92"/>
      <c r="BP730" s="92"/>
      <c r="BQ730" s="92"/>
      <c r="BR730" s="92"/>
      <c r="BS730" s="92"/>
      <c r="BT730" s="92"/>
      <c r="BU730" s="92"/>
      <c r="BV730" s="92"/>
      <c r="BW730" s="92"/>
      <c r="BX730" s="92"/>
      <c r="BY730" s="92"/>
      <c r="BZ730" s="92"/>
      <c r="CA730" s="92"/>
      <c r="CB730" s="92"/>
      <c r="CC730" s="92"/>
      <c r="CD730" s="92"/>
      <c r="CE730" s="92"/>
      <c r="CF730" s="92"/>
      <c r="CG730" s="92"/>
      <c r="CH730" s="92"/>
      <c r="CI730" s="92"/>
      <c r="CJ730" s="92"/>
      <c r="CK730" s="92"/>
      <c r="CL730" s="92"/>
    </row>
    <row r="731" spans="1:90">
      <c r="A731" s="92"/>
      <c r="B731" s="188"/>
      <c r="C731" s="319"/>
      <c r="D731" s="92"/>
      <c r="E731" s="92"/>
      <c r="F731" s="92"/>
      <c r="G731" s="92"/>
      <c r="H731" s="92"/>
      <c r="I731" s="92"/>
      <c r="J731" s="92"/>
      <c r="K731" s="92"/>
      <c r="L731" s="92"/>
      <c r="M731" s="92"/>
      <c r="N731" s="92"/>
      <c r="O731" s="92"/>
      <c r="P731" s="92"/>
      <c r="Q731" s="92"/>
      <c r="R731" s="92"/>
      <c r="S731" s="92"/>
      <c r="T731" s="92"/>
      <c r="U731" s="92"/>
      <c r="V731" s="92"/>
      <c r="W731" s="92"/>
      <c r="X731" s="92"/>
      <c r="Y731" s="92"/>
      <c r="Z731" s="92"/>
      <c r="AA731" s="92"/>
      <c r="AB731" s="92"/>
      <c r="AC731" s="92"/>
      <c r="AD731" s="92"/>
      <c r="AE731" s="92"/>
      <c r="AF731" s="92"/>
      <c r="AG731" s="92"/>
      <c r="AH731" s="92"/>
      <c r="AI731" s="92"/>
      <c r="AJ731" s="92"/>
      <c r="AK731" s="92"/>
      <c r="AL731" s="92"/>
      <c r="AM731" s="92"/>
      <c r="AN731" s="92"/>
      <c r="AO731" s="92"/>
      <c r="AP731" s="92"/>
      <c r="AQ731" s="92"/>
      <c r="AR731" s="92"/>
      <c r="AS731" s="92"/>
      <c r="AT731" s="92"/>
      <c r="AU731" s="92"/>
      <c r="AV731" s="92"/>
      <c r="AW731" s="92"/>
      <c r="AX731" s="92"/>
      <c r="AY731" s="92"/>
      <c r="AZ731" s="92"/>
      <c r="BA731" s="92"/>
      <c r="BB731" s="92"/>
      <c r="BC731" s="92"/>
      <c r="BD731" s="92"/>
      <c r="BE731" s="92"/>
      <c r="BF731" s="92"/>
      <c r="BG731" s="92"/>
      <c r="BH731" s="92"/>
      <c r="BI731" s="92"/>
      <c r="BJ731" s="92"/>
      <c r="BK731" s="92"/>
      <c r="BL731" s="92"/>
      <c r="BM731" s="92"/>
      <c r="BN731" s="92"/>
      <c r="BO731" s="92"/>
      <c r="BP731" s="92"/>
      <c r="BQ731" s="92"/>
      <c r="BR731" s="92"/>
      <c r="BS731" s="92"/>
      <c r="BT731" s="92"/>
      <c r="BU731" s="92"/>
      <c r="BV731" s="92"/>
      <c r="BW731" s="92"/>
      <c r="BX731" s="92"/>
      <c r="BY731" s="92"/>
      <c r="BZ731" s="92"/>
      <c r="CA731" s="92"/>
      <c r="CB731" s="92"/>
      <c r="CC731" s="92"/>
      <c r="CD731" s="92"/>
      <c r="CE731" s="92"/>
      <c r="CF731" s="92"/>
      <c r="CG731" s="92"/>
      <c r="CH731" s="92"/>
      <c r="CI731" s="92"/>
      <c r="CJ731" s="92"/>
      <c r="CK731" s="92"/>
      <c r="CL731" s="92"/>
    </row>
    <row r="732" spans="1:90">
      <c r="A732" s="92"/>
      <c r="B732" s="188"/>
      <c r="C732" s="319"/>
      <c r="D732" s="92"/>
      <c r="E732" s="92"/>
      <c r="F732" s="92"/>
      <c r="G732" s="92"/>
      <c r="H732" s="92"/>
      <c r="I732" s="92"/>
      <c r="J732" s="92"/>
      <c r="K732" s="92"/>
      <c r="L732" s="92"/>
      <c r="M732" s="92"/>
      <c r="N732" s="92"/>
      <c r="O732" s="92"/>
      <c r="P732" s="92"/>
      <c r="Q732" s="92"/>
      <c r="R732" s="92"/>
      <c r="S732" s="92"/>
      <c r="T732" s="92"/>
      <c r="U732" s="92"/>
      <c r="V732" s="92"/>
      <c r="W732" s="92"/>
      <c r="X732" s="92"/>
      <c r="Y732" s="92"/>
      <c r="Z732" s="92"/>
      <c r="AA732" s="92"/>
      <c r="AB732" s="92"/>
      <c r="AC732" s="92"/>
      <c r="AD732" s="92"/>
      <c r="AE732" s="92"/>
      <c r="AF732" s="92"/>
      <c r="AG732" s="92"/>
      <c r="AH732" s="92"/>
      <c r="AI732" s="92"/>
      <c r="AJ732" s="92"/>
      <c r="AK732" s="92"/>
      <c r="AL732" s="92"/>
      <c r="AM732" s="92"/>
      <c r="AN732" s="92"/>
      <c r="AO732" s="92"/>
      <c r="AP732" s="92"/>
      <c r="AQ732" s="92"/>
      <c r="AR732" s="92"/>
      <c r="AS732" s="92"/>
      <c r="AT732" s="92"/>
      <c r="AU732" s="92"/>
      <c r="AV732" s="92"/>
      <c r="AW732" s="92"/>
      <c r="AX732" s="92"/>
      <c r="AY732" s="92"/>
      <c r="AZ732" s="92"/>
      <c r="BA732" s="92"/>
      <c r="BB732" s="92"/>
      <c r="BC732" s="92"/>
      <c r="BD732" s="92"/>
      <c r="BE732" s="92"/>
      <c r="BF732" s="92"/>
      <c r="BG732" s="92"/>
      <c r="BH732" s="92"/>
      <c r="BI732" s="92"/>
      <c r="BJ732" s="92"/>
      <c r="BK732" s="92"/>
      <c r="BL732" s="92"/>
      <c r="BM732" s="92"/>
      <c r="BN732" s="92"/>
      <c r="BO732" s="92"/>
      <c r="BP732" s="92"/>
      <c r="BQ732" s="92"/>
      <c r="BR732" s="92"/>
      <c r="BS732" s="92"/>
      <c r="BT732" s="92"/>
      <c r="BU732" s="92"/>
      <c r="BV732" s="92"/>
      <c r="BW732" s="92"/>
      <c r="BX732" s="92"/>
      <c r="BY732" s="92"/>
      <c r="BZ732" s="92"/>
      <c r="CA732" s="92"/>
      <c r="CB732" s="92"/>
      <c r="CC732" s="92"/>
      <c r="CD732" s="92"/>
      <c r="CE732" s="92"/>
      <c r="CF732" s="92"/>
      <c r="CG732" s="92"/>
      <c r="CH732" s="92"/>
      <c r="CI732" s="92"/>
      <c r="CJ732" s="92"/>
      <c r="CK732" s="92"/>
      <c r="CL732" s="92"/>
    </row>
    <row r="733" spans="1:90">
      <c r="A733" s="92"/>
      <c r="B733" s="188"/>
      <c r="C733" s="319"/>
      <c r="D733" s="92"/>
      <c r="E733" s="92"/>
      <c r="F733" s="92"/>
      <c r="G733" s="92"/>
      <c r="H733" s="92"/>
      <c r="I733" s="92"/>
      <c r="J733" s="92"/>
      <c r="K733" s="92"/>
      <c r="L733" s="92"/>
      <c r="M733" s="92"/>
      <c r="N733" s="92"/>
      <c r="O733" s="92"/>
      <c r="P733" s="92"/>
      <c r="Q733" s="92"/>
      <c r="R733" s="92"/>
      <c r="S733" s="92"/>
      <c r="T733" s="92"/>
      <c r="U733" s="92"/>
      <c r="V733" s="92"/>
      <c r="W733" s="92"/>
      <c r="X733" s="92"/>
      <c r="Y733" s="92"/>
      <c r="Z733" s="92"/>
      <c r="AA733" s="92"/>
      <c r="AB733" s="92"/>
      <c r="AC733" s="92"/>
      <c r="AD733" s="92"/>
      <c r="AE733" s="92"/>
      <c r="AF733" s="92"/>
      <c r="AG733" s="92"/>
      <c r="AH733" s="92"/>
      <c r="AI733" s="92"/>
      <c r="AJ733" s="92"/>
      <c r="AK733" s="92"/>
      <c r="AL733" s="92"/>
      <c r="AM733" s="92"/>
      <c r="AN733" s="92"/>
      <c r="AO733" s="92"/>
      <c r="AP733" s="92"/>
      <c r="AQ733" s="92"/>
      <c r="AR733" s="92"/>
      <c r="AS733" s="92"/>
      <c r="AT733" s="92"/>
      <c r="AU733" s="92"/>
      <c r="AV733" s="92"/>
      <c r="AW733" s="92"/>
      <c r="AX733" s="92"/>
      <c r="AY733" s="92"/>
      <c r="AZ733" s="92"/>
      <c r="BA733" s="92"/>
      <c r="BB733" s="92"/>
      <c r="BC733" s="92"/>
      <c r="BD733" s="92"/>
      <c r="BE733" s="92"/>
      <c r="BF733" s="92"/>
      <c r="BG733" s="92"/>
      <c r="BH733" s="92"/>
      <c r="BI733" s="92"/>
      <c r="BJ733" s="92"/>
      <c r="BK733" s="92"/>
      <c r="BL733" s="92"/>
      <c r="BM733" s="92"/>
      <c r="BN733" s="92"/>
      <c r="BO733" s="92"/>
      <c r="BP733" s="92"/>
      <c r="BQ733" s="92"/>
      <c r="BR733" s="92"/>
      <c r="BS733" s="92"/>
      <c r="BT733" s="92"/>
      <c r="BU733" s="92"/>
      <c r="BV733" s="92"/>
      <c r="BW733" s="92"/>
      <c r="BX733" s="92"/>
      <c r="BY733" s="92"/>
      <c r="BZ733" s="92"/>
      <c r="CA733" s="92"/>
      <c r="CB733" s="92"/>
      <c r="CC733" s="92"/>
      <c r="CD733" s="92"/>
      <c r="CE733" s="92"/>
      <c r="CF733" s="92"/>
      <c r="CG733" s="92"/>
      <c r="CH733" s="92"/>
      <c r="CI733" s="92"/>
      <c r="CJ733" s="92"/>
      <c r="CK733" s="92"/>
      <c r="CL733" s="92"/>
    </row>
    <row r="734" spans="1:90">
      <c r="A734" s="92"/>
      <c r="B734" s="188"/>
      <c r="C734" s="319"/>
      <c r="D734" s="92"/>
      <c r="E734" s="92"/>
      <c r="F734" s="92"/>
      <c r="G734" s="92"/>
      <c r="H734" s="92"/>
      <c r="I734" s="92"/>
      <c r="J734" s="92"/>
      <c r="K734" s="92"/>
      <c r="L734" s="92"/>
      <c r="M734" s="92"/>
      <c r="N734" s="92"/>
      <c r="O734" s="92"/>
      <c r="P734" s="92"/>
      <c r="Q734" s="92"/>
      <c r="R734" s="92"/>
      <c r="S734" s="92"/>
      <c r="T734" s="92"/>
      <c r="U734" s="92"/>
      <c r="V734" s="92"/>
      <c r="W734" s="92"/>
      <c r="X734" s="92"/>
      <c r="Y734" s="92"/>
      <c r="Z734" s="92"/>
      <c r="AA734" s="92"/>
      <c r="AB734" s="92"/>
      <c r="AC734" s="92"/>
      <c r="AD734" s="92"/>
      <c r="AE734" s="92"/>
      <c r="AF734" s="92"/>
      <c r="AG734" s="92"/>
      <c r="AH734" s="92"/>
      <c r="AI734" s="92"/>
      <c r="AJ734" s="92"/>
      <c r="AK734" s="92"/>
      <c r="AL734" s="92"/>
      <c r="AM734" s="92"/>
      <c r="AN734" s="92"/>
      <c r="AO734" s="92"/>
      <c r="AP734" s="92"/>
      <c r="AQ734" s="92"/>
      <c r="AR734" s="92"/>
      <c r="AS734" s="92"/>
      <c r="AT734" s="92"/>
      <c r="AU734" s="92"/>
      <c r="AV734" s="92"/>
      <c r="AW734" s="92"/>
      <c r="AX734" s="92"/>
      <c r="AY734" s="92"/>
      <c r="AZ734" s="92"/>
      <c r="BA734" s="92"/>
      <c r="BB734" s="92"/>
      <c r="BC734" s="92"/>
      <c r="BD734" s="92"/>
      <c r="BE734" s="92"/>
      <c r="BF734" s="92"/>
      <c r="BG734" s="92"/>
      <c r="BH734" s="92"/>
      <c r="BI734" s="92"/>
      <c r="BJ734" s="92"/>
      <c r="BK734" s="92"/>
      <c r="BL734" s="92"/>
      <c r="BM734" s="92"/>
      <c r="BN734" s="92"/>
      <c r="BO734" s="92"/>
      <c r="BP734" s="92"/>
      <c r="BQ734" s="92"/>
      <c r="BR734" s="92"/>
      <c r="BS734" s="92"/>
      <c r="BT734" s="92"/>
      <c r="BU734" s="92"/>
      <c r="BV734" s="92"/>
      <c r="BW734" s="92"/>
      <c r="BX734" s="92"/>
      <c r="BY734" s="92"/>
      <c r="BZ734" s="92"/>
      <c r="CA734" s="92"/>
      <c r="CB734" s="92"/>
      <c r="CC734" s="92"/>
      <c r="CD734" s="92"/>
      <c r="CE734" s="92"/>
      <c r="CF734" s="92"/>
      <c r="CG734" s="92"/>
      <c r="CH734" s="92"/>
      <c r="CI734" s="92"/>
      <c r="CJ734" s="92"/>
      <c r="CK734" s="92"/>
      <c r="CL734" s="92"/>
    </row>
    <row r="735" spans="1:90">
      <c r="A735" s="92"/>
      <c r="B735" s="188"/>
      <c r="C735" s="319"/>
      <c r="D735" s="92"/>
      <c r="E735" s="92"/>
      <c r="F735" s="92"/>
      <c r="G735" s="92"/>
      <c r="H735" s="92"/>
      <c r="I735" s="92"/>
      <c r="J735" s="92"/>
      <c r="K735" s="92"/>
      <c r="L735" s="92"/>
      <c r="M735" s="92"/>
      <c r="N735" s="92"/>
      <c r="O735" s="92"/>
      <c r="P735" s="92"/>
      <c r="Q735" s="92"/>
      <c r="R735" s="92"/>
      <c r="S735" s="92"/>
      <c r="T735" s="92"/>
      <c r="U735" s="92"/>
      <c r="V735" s="92"/>
      <c r="W735" s="92"/>
      <c r="X735" s="92"/>
      <c r="Y735" s="92"/>
      <c r="Z735" s="92"/>
      <c r="AA735" s="92"/>
      <c r="AB735" s="92"/>
      <c r="AC735" s="92"/>
      <c r="AD735" s="92"/>
      <c r="AE735" s="92"/>
      <c r="AF735" s="92"/>
      <c r="AG735" s="92"/>
      <c r="AH735" s="92"/>
      <c r="AI735" s="92"/>
      <c r="AJ735" s="92"/>
      <c r="AK735" s="92"/>
      <c r="AL735" s="92"/>
      <c r="AM735" s="92"/>
      <c r="AN735" s="92"/>
      <c r="AO735" s="92"/>
      <c r="AP735" s="92"/>
      <c r="AQ735" s="92"/>
      <c r="AR735" s="92"/>
      <c r="AS735" s="92"/>
      <c r="AT735" s="92"/>
      <c r="AU735" s="92"/>
      <c r="AV735" s="92"/>
      <c r="AW735" s="92"/>
      <c r="AX735" s="92"/>
      <c r="AY735" s="92"/>
      <c r="AZ735" s="92"/>
      <c r="BA735" s="92"/>
      <c r="BB735" s="92"/>
      <c r="BC735" s="92"/>
      <c r="BD735" s="92"/>
      <c r="BE735" s="92"/>
      <c r="BF735" s="92"/>
      <c r="BG735" s="92"/>
      <c r="BH735" s="92"/>
      <c r="BI735" s="92"/>
      <c r="BJ735" s="92"/>
      <c r="BK735" s="92"/>
      <c r="BL735" s="92"/>
      <c r="BM735" s="92"/>
      <c r="BN735" s="92"/>
      <c r="BO735" s="92"/>
      <c r="BP735" s="92"/>
      <c r="BQ735" s="92"/>
      <c r="BR735" s="92"/>
      <c r="BS735" s="92"/>
      <c r="BT735" s="92"/>
      <c r="BU735" s="92"/>
      <c r="BV735" s="92"/>
      <c r="BW735" s="92"/>
      <c r="BX735" s="92"/>
      <c r="BY735" s="92"/>
      <c r="BZ735" s="92"/>
      <c r="CA735" s="92"/>
      <c r="CB735" s="92"/>
      <c r="CC735" s="92"/>
      <c r="CD735" s="92"/>
      <c r="CE735" s="92"/>
      <c r="CF735" s="92"/>
      <c r="CG735" s="92"/>
      <c r="CH735" s="92"/>
      <c r="CI735" s="92"/>
      <c r="CJ735" s="92"/>
      <c r="CK735" s="92"/>
      <c r="CL735" s="92"/>
    </row>
    <row r="736" spans="1:90">
      <c r="A736" s="92"/>
      <c r="B736" s="188"/>
      <c r="C736" s="319"/>
      <c r="D736" s="92"/>
      <c r="E736" s="92"/>
      <c r="F736" s="92"/>
      <c r="G736" s="92"/>
      <c r="H736" s="92"/>
      <c r="I736" s="92"/>
      <c r="J736" s="92"/>
      <c r="K736" s="92"/>
      <c r="L736" s="92"/>
      <c r="M736" s="92"/>
      <c r="N736" s="92"/>
      <c r="O736" s="92"/>
      <c r="P736" s="92"/>
      <c r="Q736" s="92"/>
      <c r="R736" s="92"/>
      <c r="S736" s="92"/>
      <c r="T736" s="92"/>
      <c r="U736" s="92"/>
      <c r="V736" s="92"/>
      <c r="W736" s="92"/>
      <c r="X736" s="92"/>
      <c r="Y736" s="92"/>
      <c r="Z736" s="92"/>
      <c r="AA736" s="92"/>
      <c r="AB736" s="92"/>
      <c r="AC736" s="92"/>
      <c r="AD736" s="92"/>
      <c r="AE736" s="92"/>
      <c r="AF736" s="92"/>
      <c r="AG736" s="92"/>
      <c r="AH736" s="92"/>
      <c r="AI736" s="92"/>
      <c r="AJ736" s="92"/>
      <c r="AK736" s="92"/>
      <c r="AL736" s="92"/>
      <c r="AM736" s="92"/>
      <c r="AN736" s="92"/>
      <c r="AO736" s="92"/>
      <c r="AP736" s="92"/>
      <c r="AQ736" s="92"/>
      <c r="AR736" s="92"/>
      <c r="AS736" s="92"/>
      <c r="AT736" s="92"/>
      <c r="AU736" s="92"/>
      <c r="AV736" s="92"/>
      <c r="AW736" s="92"/>
      <c r="AX736" s="92"/>
      <c r="AY736" s="92"/>
      <c r="AZ736" s="92"/>
      <c r="BA736" s="92"/>
      <c r="BB736" s="92"/>
      <c r="BC736" s="92"/>
      <c r="BD736" s="92"/>
      <c r="BE736" s="92"/>
      <c r="BF736" s="92"/>
      <c r="BG736" s="92"/>
      <c r="BH736" s="92"/>
      <c r="BI736" s="92"/>
      <c r="BJ736" s="92"/>
      <c r="BK736" s="92"/>
      <c r="BL736" s="92"/>
      <c r="BM736" s="92"/>
      <c r="BN736" s="92"/>
      <c r="BO736" s="92"/>
      <c r="BP736" s="92"/>
      <c r="BQ736" s="92"/>
      <c r="BR736" s="92"/>
      <c r="BS736" s="92"/>
      <c r="BT736" s="92"/>
      <c r="BU736" s="92"/>
      <c r="BV736" s="92"/>
      <c r="BW736" s="92"/>
      <c r="BX736" s="92"/>
      <c r="BY736" s="92"/>
      <c r="BZ736" s="92"/>
      <c r="CA736" s="92"/>
      <c r="CB736" s="92"/>
      <c r="CC736" s="92"/>
      <c r="CD736" s="92"/>
      <c r="CE736" s="92"/>
      <c r="CF736" s="92"/>
      <c r="CG736" s="92"/>
      <c r="CH736" s="92"/>
      <c r="CI736" s="92"/>
      <c r="CJ736" s="92"/>
      <c r="CK736" s="92"/>
      <c r="CL736" s="92"/>
    </row>
    <row r="737" spans="1:90">
      <c r="A737" s="92"/>
      <c r="B737" s="188"/>
      <c r="C737" s="319"/>
      <c r="D737" s="92"/>
      <c r="E737" s="92"/>
      <c r="F737" s="92"/>
      <c r="G737" s="92"/>
      <c r="H737" s="92"/>
      <c r="I737" s="92"/>
      <c r="J737" s="92"/>
      <c r="K737" s="92"/>
      <c r="L737" s="92"/>
      <c r="M737" s="92"/>
      <c r="N737" s="92"/>
      <c r="O737" s="92"/>
      <c r="P737" s="92"/>
      <c r="Q737" s="92"/>
      <c r="R737" s="92"/>
      <c r="S737" s="92"/>
      <c r="T737" s="92"/>
      <c r="U737" s="92"/>
      <c r="V737" s="92"/>
      <c r="W737" s="92"/>
      <c r="X737" s="92"/>
      <c r="Y737" s="92"/>
      <c r="Z737" s="92"/>
      <c r="AA737" s="92"/>
      <c r="AB737" s="92"/>
      <c r="AC737" s="92"/>
      <c r="AD737" s="92"/>
      <c r="AE737" s="92"/>
      <c r="AF737" s="92"/>
      <c r="AG737" s="92"/>
      <c r="AH737" s="92"/>
      <c r="AI737" s="92"/>
      <c r="AJ737" s="92"/>
      <c r="AK737" s="92"/>
      <c r="AL737" s="92"/>
      <c r="AM737" s="92"/>
      <c r="AN737" s="92"/>
      <c r="AO737" s="92"/>
      <c r="AP737" s="92"/>
      <c r="AQ737" s="92"/>
      <c r="AR737" s="92"/>
      <c r="AS737" s="92"/>
      <c r="AT737" s="92"/>
      <c r="AU737" s="92"/>
      <c r="AV737" s="92"/>
      <c r="AW737" s="92"/>
      <c r="AX737" s="92"/>
      <c r="AY737" s="92"/>
      <c r="AZ737" s="92"/>
      <c r="BA737" s="92"/>
      <c r="BB737" s="92"/>
      <c r="BC737" s="92"/>
      <c r="BD737" s="92"/>
      <c r="BE737" s="92"/>
      <c r="BF737" s="92"/>
      <c r="BG737" s="92"/>
      <c r="BH737" s="92"/>
      <c r="BI737" s="92"/>
      <c r="BJ737" s="92"/>
      <c r="BK737" s="92"/>
      <c r="BL737" s="92"/>
      <c r="BM737" s="92"/>
      <c r="BN737" s="92"/>
      <c r="BO737" s="92"/>
      <c r="BP737" s="92"/>
      <c r="BQ737" s="92"/>
      <c r="BR737" s="92"/>
      <c r="BS737" s="92"/>
      <c r="BT737" s="92"/>
      <c r="BU737" s="92"/>
      <c r="BV737" s="92"/>
      <c r="BW737" s="92"/>
      <c r="BX737" s="92"/>
      <c r="BY737" s="92"/>
      <c r="BZ737" s="92"/>
      <c r="CA737" s="92"/>
      <c r="CB737" s="92"/>
      <c r="CC737" s="92"/>
      <c r="CD737" s="92"/>
      <c r="CE737" s="92"/>
      <c r="CF737" s="92"/>
      <c r="CG737" s="92"/>
      <c r="CH737" s="92"/>
      <c r="CI737" s="92"/>
      <c r="CJ737" s="92"/>
      <c r="CK737" s="92"/>
      <c r="CL737" s="92"/>
    </row>
    <row r="738" spans="1:90">
      <c r="A738" s="92"/>
      <c r="B738" s="188"/>
      <c r="C738" s="319"/>
      <c r="D738" s="92"/>
      <c r="E738" s="92"/>
      <c r="F738" s="92"/>
      <c r="G738" s="92"/>
      <c r="H738" s="92"/>
      <c r="I738" s="92"/>
      <c r="J738" s="92"/>
      <c r="K738" s="92"/>
      <c r="L738" s="92"/>
      <c r="M738" s="92"/>
      <c r="N738" s="92"/>
      <c r="O738" s="92"/>
      <c r="P738" s="92"/>
      <c r="Q738" s="92"/>
      <c r="R738" s="92"/>
      <c r="S738" s="92"/>
      <c r="T738" s="92"/>
      <c r="U738" s="92"/>
      <c r="V738" s="92"/>
      <c r="W738" s="92"/>
      <c r="X738" s="92"/>
      <c r="Y738" s="92"/>
      <c r="Z738" s="92"/>
      <c r="AA738" s="92"/>
      <c r="AB738" s="92"/>
      <c r="AC738" s="92"/>
      <c r="AD738" s="92"/>
      <c r="AE738" s="92"/>
      <c r="AF738" s="92"/>
      <c r="AG738" s="92"/>
      <c r="AH738" s="92"/>
      <c r="AI738" s="92"/>
      <c r="AJ738" s="92"/>
      <c r="AK738" s="92"/>
      <c r="AL738" s="92"/>
      <c r="AM738" s="92"/>
      <c r="AN738" s="92"/>
      <c r="AO738" s="92"/>
      <c r="AP738" s="92"/>
      <c r="AQ738" s="92"/>
      <c r="AR738" s="92"/>
      <c r="AS738" s="92"/>
      <c r="AT738" s="92"/>
      <c r="AU738" s="92"/>
      <c r="AV738" s="92"/>
      <c r="AW738" s="92"/>
      <c r="AX738" s="92"/>
      <c r="AY738" s="92"/>
      <c r="AZ738" s="92"/>
      <c r="BA738" s="92"/>
      <c r="BB738" s="92"/>
      <c r="BC738" s="92"/>
      <c r="BD738" s="92"/>
      <c r="BE738" s="92"/>
      <c r="BF738" s="92"/>
      <c r="BG738" s="92"/>
      <c r="BH738" s="92"/>
      <c r="BI738" s="92"/>
      <c r="BJ738" s="92"/>
      <c r="BK738" s="92"/>
      <c r="BL738" s="92"/>
      <c r="BM738" s="92"/>
      <c r="BN738" s="92"/>
      <c r="BO738" s="92"/>
      <c r="BP738" s="92"/>
      <c r="BQ738" s="92"/>
      <c r="BR738" s="92"/>
      <c r="BS738" s="92"/>
      <c r="BT738" s="92"/>
      <c r="BU738" s="92"/>
      <c r="BV738" s="92"/>
      <c r="BW738" s="92"/>
      <c r="BX738" s="92"/>
      <c r="BY738" s="92"/>
      <c r="BZ738" s="92"/>
      <c r="CA738" s="92"/>
      <c r="CB738" s="92"/>
      <c r="CC738" s="92"/>
      <c r="CD738" s="92"/>
      <c r="CE738" s="92"/>
      <c r="CF738" s="92"/>
      <c r="CG738" s="92"/>
      <c r="CH738" s="92"/>
      <c r="CI738" s="92"/>
      <c r="CJ738" s="92"/>
      <c r="CK738" s="92"/>
      <c r="CL738" s="92"/>
    </row>
    <row r="739" spans="1:90">
      <c r="A739" s="92"/>
      <c r="B739" s="188"/>
      <c r="C739" s="319"/>
      <c r="D739" s="92"/>
      <c r="E739" s="92"/>
      <c r="F739" s="92"/>
      <c r="G739" s="92"/>
      <c r="H739" s="92"/>
      <c r="I739" s="92"/>
      <c r="J739" s="92"/>
      <c r="K739" s="92"/>
      <c r="L739" s="92"/>
      <c r="M739" s="92"/>
      <c r="N739" s="92"/>
      <c r="O739" s="92"/>
      <c r="P739" s="92"/>
      <c r="Q739" s="92"/>
      <c r="R739" s="92"/>
      <c r="S739" s="92"/>
      <c r="T739" s="92"/>
      <c r="U739" s="92"/>
      <c r="V739" s="92"/>
      <c r="W739" s="92"/>
      <c r="X739" s="92"/>
      <c r="Y739" s="92"/>
      <c r="Z739" s="92"/>
      <c r="AA739" s="92"/>
      <c r="AB739" s="92"/>
      <c r="AC739" s="92"/>
      <c r="AD739" s="92"/>
      <c r="AE739" s="92"/>
      <c r="AF739" s="92"/>
      <c r="AG739" s="92"/>
      <c r="AH739" s="92"/>
      <c r="AI739" s="92"/>
      <c r="AJ739" s="92"/>
      <c r="AK739" s="92"/>
      <c r="AL739" s="92"/>
      <c r="AM739" s="92"/>
      <c r="AN739" s="92"/>
      <c r="AO739" s="92"/>
      <c r="AP739" s="92"/>
      <c r="AQ739" s="92"/>
      <c r="AR739" s="92"/>
      <c r="AS739" s="92"/>
      <c r="AT739" s="92"/>
      <c r="AU739" s="92"/>
      <c r="AV739" s="92"/>
      <c r="AW739" s="92"/>
      <c r="AX739" s="92"/>
      <c r="AY739" s="92"/>
      <c r="AZ739" s="92"/>
      <c r="BA739" s="92"/>
      <c r="BB739" s="92"/>
      <c r="BC739" s="92"/>
      <c r="BD739" s="92"/>
      <c r="BE739" s="92"/>
      <c r="BF739" s="92"/>
      <c r="BG739" s="92"/>
      <c r="BH739" s="92"/>
      <c r="BI739" s="92"/>
      <c r="BJ739" s="92"/>
      <c r="BK739" s="92"/>
      <c r="BL739" s="92"/>
      <c r="BM739" s="92"/>
      <c r="BN739" s="92"/>
      <c r="BO739" s="92"/>
      <c r="BP739" s="92"/>
      <c r="BQ739" s="92"/>
      <c r="BR739" s="92"/>
      <c r="BS739" s="92"/>
      <c r="BT739" s="92"/>
      <c r="BU739" s="92"/>
      <c r="BV739" s="92"/>
      <c r="BW739" s="92"/>
      <c r="BX739" s="92"/>
      <c r="BY739" s="92"/>
      <c r="BZ739" s="92"/>
      <c r="CA739" s="92"/>
      <c r="CB739" s="92"/>
      <c r="CC739" s="92"/>
      <c r="CD739" s="92"/>
      <c r="CE739" s="92"/>
      <c r="CF739" s="92"/>
      <c r="CG739" s="92"/>
      <c r="CH739" s="92"/>
      <c r="CI739" s="92"/>
      <c r="CJ739" s="92"/>
      <c r="CK739" s="92"/>
      <c r="CL739" s="92"/>
    </row>
    <row r="740" spans="1:90">
      <c r="A740" s="92"/>
      <c r="B740" s="188"/>
      <c r="C740" s="319"/>
      <c r="D740" s="92"/>
      <c r="E740" s="92"/>
      <c r="F740" s="92"/>
      <c r="G740" s="92"/>
      <c r="H740" s="92"/>
      <c r="I740" s="92"/>
      <c r="J740" s="92"/>
      <c r="K740" s="92"/>
      <c r="L740" s="92"/>
      <c r="M740" s="92"/>
      <c r="N740" s="92"/>
      <c r="O740" s="92"/>
      <c r="P740" s="92"/>
      <c r="Q740" s="92"/>
      <c r="R740" s="92"/>
      <c r="S740" s="92"/>
      <c r="T740" s="92"/>
      <c r="U740" s="92"/>
      <c r="V740" s="92"/>
      <c r="W740" s="92"/>
      <c r="X740" s="92"/>
      <c r="Y740" s="92"/>
      <c r="Z740" s="92"/>
      <c r="AA740" s="92"/>
      <c r="AB740" s="92"/>
      <c r="AC740" s="92"/>
      <c r="AD740" s="92"/>
      <c r="AE740" s="92"/>
      <c r="AF740" s="92"/>
      <c r="AG740" s="92"/>
      <c r="AH740" s="92"/>
      <c r="AI740" s="92"/>
      <c r="AJ740" s="92"/>
      <c r="AK740" s="92"/>
      <c r="AL740" s="92"/>
      <c r="AM740" s="92"/>
      <c r="AN740" s="92"/>
      <c r="AO740" s="92"/>
      <c r="AP740" s="92"/>
      <c r="AQ740" s="92"/>
      <c r="AR740" s="92"/>
      <c r="AS740" s="92"/>
      <c r="AT740" s="92"/>
      <c r="AU740" s="92"/>
      <c r="AV740" s="92"/>
      <c r="AW740" s="92"/>
      <c r="AX740" s="92"/>
      <c r="AY740" s="92"/>
      <c r="AZ740" s="92"/>
      <c r="BA740" s="92"/>
      <c r="BB740" s="92"/>
      <c r="BC740" s="92"/>
      <c r="BD740" s="92"/>
      <c r="BE740" s="92"/>
      <c r="BF740" s="92"/>
      <c r="BG740" s="92"/>
      <c r="BH740" s="92"/>
      <c r="BI740" s="92"/>
      <c r="BJ740" s="92"/>
      <c r="BK740" s="92"/>
      <c r="BL740" s="92"/>
      <c r="BM740" s="92"/>
      <c r="BN740" s="92"/>
      <c r="BO740" s="92"/>
      <c r="BP740" s="92"/>
      <c r="BQ740" s="92"/>
      <c r="BR740" s="92"/>
      <c r="BS740" s="92"/>
      <c r="BT740" s="92"/>
      <c r="BU740" s="92"/>
      <c r="BV740" s="92"/>
      <c r="BW740" s="92"/>
      <c r="BX740" s="92"/>
      <c r="BY740" s="92"/>
      <c r="BZ740" s="92"/>
      <c r="CA740" s="92"/>
      <c r="CB740" s="92"/>
      <c r="CC740" s="92"/>
      <c r="CD740" s="92"/>
      <c r="CE740" s="92"/>
      <c r="CF740" s="92"/>
      <c r="CG740" s="92"/>
      <c r="CH740" s="92"/>
      <c r="CI740" s="92"/>
      <c r="CJ740" s="92"/>
      <c r="CK740" s="92"/>
      <c r="CL740" s="92"/>
    </row>
    <row r="741" spans="1:90">
      <c r="A741" s="92"/>
      <c r="B741" s="188"/>
      <c r="C741" s="319"/>
      <c r="D741" s="92"/>
      <c r="E741" s="92"/>
      <c r="F741" s="92"/>
      <c r="G741" s="92"/>
      <c r="H741" s="92"/>
      <c r="I741" s="92"/>
      <c r="J741" s="92"/>
      <c r="K741" s="92"/>
      <c r="L741" s="92"/>
      <c r="M741" s="92"/>
      <c r="N741" s="92"/>
      <c r="O741" s="92"/>
      <c r="P741" s="92"/>
      <c r="Q741" s="92"/>
      <c r="R741" s="92"/>
      <c r="S741" s="92"/>
      <c r="T741" s="92"/>
      <c r="U741" s="92"/>
      <c r="V741" s="92"/>
      <c r="W741" s="92"/>
      <c r="X741" s="92"/>
      <c r="Y741" s="92"/>
      <c r="Z741" s="92"/>
      <c r="AA741" s="92"/>
      <c r="AB741" s="92"/>
      <c r="AC741" s="92"/>
      <c r="AD741" s="92"/>
      <c r="AE741" s="92"/>
      <c r="AF741" s="92"/>
      <c r="AG741" s="92"/>
      <c r="AH741" s="92"/>
      <c r="AI741" s="92"/>
      <c r="AJ741" s="92"/>
      <c r="AK741" s="92"/>
      <c r="AL741" s="92"/>
      <c r="AM741" s="92"/>
      <c r="AN741" s="92"/>
      <c r="AO741" s="92"/>
      <c r="AP741" s="92"/>
      <c r="AQ741" s="92"/>
      <c r="AR741" s="92"/>
      <c r="AS741" s="92"/>
      <c r="AT741" s="92"/>
      <c r="AU741" s="92"/>
      <c r="AV741" s="92"/>
      <c r="AW741" s="92"/>
      <c r="AX741" s="92"/>
      <c r="AY741" s="92"/>
      <c r="AZ741" s="92"/>
      <c r="BA741" s="92"/>
      <c r="BB741" s="92"/>
      <c r="BC741" s="92"/>
      <c r="BD741" s="92"/>
      <c r="BE741" s="92"/>
      <c r="BF741" s="92"/>
      <c r="BG741" s="92"/>
      <c r="BH741" s="92"/>
      <c r="BI741" s="92"/>
      <c r="BJ741" s="92"/>
      <c r="BK741" s="92"/>
      <c r="BL741" s="92"/>
      <c r="BM741" s="92"/>
      <c r="BN741" s="92"/>
      <c r="BO741" s="92"/>
      <c r="BP741" s="92"/>
      <c r="BQ741" s="92"/>
      <c r="BR741" s="92"/>
      <c r="BS741" s="92"/>
      <c r="BT741" s="92"/>
      <c r="BU741" s="92"/>
      <c r="BV741" s="92"/>
      <c r="BW741" s="92"/>
      <c r="BX741" s="92"/>
      <c r="BY741" s="92"/>
      <c r="BZ741" s="92"/>
      <c r="CA741" s="92"/>
      <c r="CB741" s="92"/>
      <c r="CC741" s="92"/>
      <c r="CD741" s="92"/>
      <c r="CE741" s="92"/>
      <c r="CF741" s="92"/>
      <c r="CG741" s="92"/>
      <c r="CH741" s="92"/>
      <c r="CI741" s="92"/>
      <c r="CJ741" s="92"/>
      <c r="CK741" s="92"/>
      <c r="CL741" s="92"/>
    </row>
    <row r="742" spans="1:90">
      <c r="A742" s="92"/>
      <c r="B742" s="188"/>
      <c r="C742" s="319"/>
      <c r="D742" s="92"/>
      <c r="E742" s="92"/>
      <c r="F742" s="92"/>
      <c r="G742" s="92"/>
      <c r="H742" s="92"/>
      <c r="I742" s="92"/>
      <c r="J742" s="92"/>
      <c r="K742" s="92"/>
      <c r="L742" s="92"/>
      <c r="M742" s="92"/>
      <c r="N742" s="92"/>
      <c r="O742" s="92"/>
      <c r="P742" s="92"/>
      <c r="Q742" s="92"/>
      <c r="R742" s="92"/>
      <c r="S742" s="92"/>
      <c r="T742" s="92"/>
      <c r="U742" s="92"/>
      <c r="V742" s="92"/>
      <c r="W742" s="92"/>
      <c r="X742" s="92"/>
      <c r="Y742" s="92"/>
      <c r="Z742" s="92"/>
      <c r="AA742" s="92"/>
      <c r="AB742" s="92"/>
      <c r="AC742" s="92"/>
      <c r="AD742" s="92"/>
      <c r="AE742" s="92"/>
      <c r="AF742" s="92"/>
      <c r="AG742" s="92"/>
      <c r="AH742" s="92"/>
      <c r="AI742" s="92"/>
      <c r="AJ742" s="92"/>
      <c r="AK742" s="92"/>
      <c r="AL742" s="92"/>
      <c r="AM742" s="92"/>
      <c r="AN742" s="92"/>
      <c r="AO742" s="92"/>
      <c r="AP742" s="92"/>
      <c r="AQ742" s="92"/>
      <c r="AR742" s="92"/>
      <c r="AS742" s="92"/>
      <c r="AT742" s="92"/>
      <c r="AU742" s="92"/>
      <c r="AV742" s="92"/>
      <c r="AW742" s="92"/>
      <c r="AX742" s="92"/>
      <c r="AY742" s="92"/>
      <c r="AZ742" s="92"/>
      <c r="BA742" s="92"/>
      <c r="BB742" s="92"/>
      <c r="BC742" s="92"/>
      <c r="BD742" s="92"/>
      <c r="BE742" s="92"/>
      <c r="BF742" s="92"/>
      <c r="BG742" s="92"/>
      <c r="BH742" s="92"/>
      <c r="BI742" s="92"/>
      <c r="BJ742" s="92"/>
      <c r="BK742" s="92"/>
      <c r="BL742" s="92"/>
      <c r="BM742" s="92"/>
      <c r="BN742" s="92"/>
      <c r="BO742" s="92"/>
      <c r="BP742" s="92"/>
      <c r="BQ742" s="92"/>
      <c r="BR742" s="92"/>
      <c r="BS742" s="92"/>
      <c r="BT742" s="92"/>
      <c r="BU742" s="92"/>
      <c r="BV742" s="92"/>
      <c r="BW742" s="92"/>
      <c r="BX742" s="92"/>
      <c r="BY742" s="92"/>
      <c r="BZ742" s="92"/>
      <c r="CA742" s="92"/>
      <c r="CB742" s="92"/>
      <c r="CC742" s="92"/>
      <c r="CD742" s="92"/>
      <c r="CE742" s="92"/>
      <c r="CF742" s="92"/>
      <c r="CG742" s="92"/>
      <c r="CH742" s="92"/>
      <c r="CI742" s="92"/>
      <c r="CJ742" s="92"/>
      <c r="CK742" s="92"/>
      <c r="CL742" s="92"/>
    </row>
    <row r="743" spans="1:90">
      <c r="A743" s="92"/>
      <c r="B743" s="188"/>
      <c r="C743" s="319"/>
      <c r="D743" s="92"/>
      <c r="E743" s="92"/>
      <c r="F743" s="92"/>
      <c r="G743" s="92"/>
      <c r="H743" s="92"/>
      <c r="I743" s="92"/>
      <c r="J743" s="92"/>
      <c r="K743" s="92"/>
      <c r="L743" s="92"/>
      <c r="M743" s="92"/>
      <c r="N743" s="92"/>
      <c r="O743" s="92"/>
      <c r="P743" s="92"/>
      <c r="Q743" s="92"/>
      <c r="R743" s="92"/>
      <c r="S743" s="92"/>
      <c r="T743" s="92"/>
      <c r="U743" s="92"/>
      <c r="V743" s="92"/>
      <c r="W743" s="92"/>
      <c r="X743" s="92"/>
      <c r="Y743" s="92"/>
      <c r="Z743" s="92"/>
      <c r="AA743" s="92"/>
      <c r="AB743" s="92"/>
      <c r="AC743" s="92"/>
      <c r="AD743" s="92"/>
      <c r="AE743" s="92"/>
      <c r="AF743" s="92"/>
      <c r="AG743" s="92"/>
      <c r="AH743" s="92"/>
      <c r="AI743" s="92"/>
      <c r="AJ743" s="92"/>
      <c r="AK743" s="92"/>
      <c r="AL743" s="92"/>
      <c r="AM743" s="92"/>
      <c r="AN743" s="92"/>
      <c r="AO743" s="92"/>
      <c r="AP743" s="92"/>
      <c r="AQ743" s="92"/>
      <c r="AR743" s="92"/>
      <c r="AS743" s="92"/>
      <c r="AT743" s="92"/>
      <c r="AU743" s="92"/>
      <c r="AV743" s="92"/>
      <c r="AW743" s="92"/>
      <c r="AX743" s="92"/>
      <c r="AY743" s="92"/>
      <c r="AZ743" s="92"/>
      <c r="BA743" s="92"/>
      <c r="BB743" s="92"/>
      <c r="BC743" s="92"/>
      <c r="BD743" s="92"/>
      <c r="BE743" s="92"/>
      <c r="BF743" s="92"/>
      <c r="BG743" s="92"/>
      <c r="BH743" s="92"/>
      <c r="BI743" s="92"/>
      <c r="BJ743" s="92"/>
      <c r="BK743" s="92"/>
      <c r="BL743" s="92"/>
      <c r="BM743" s="92"/>
      <c r="BN743" s="92"/>
      <c r="BO743" s="92"/>
      <c r="BP743" s="92"/>
      <c r="BQ743" s="92"/>
      <c r="BR743" s="92"/>
      <c r="BS743" s="92"/>
      <c r="BT743" s="92"/>
      <c r="BU743" s="92"/>
      <c r="BV743" s="92"/>
      <c r="BW743" s="92"/>
      <c r="BX743" s="92"/>
      <c r="BY743" s="92"/>
      <c r="BZ743" s="92"/>
      <c r="CA743" s="92"/>
      <c r="CB743" s="92"/>
      <c r="CC743" s="92"/>
      <c r="CD743" s="92"/>
      <c r="CE743" s="92"/>
      <c r="CF743" s="92"/>
      <c r="CG743" s="92"/>
      <c r="CH743" s="92"/>
      <c r="CI743" s="92"/>
      <c r="CJ743" s="92"/>
      <c r="CK743" s="92"/>
      <c r="CL743" s="92"/>
    </row>
    <row r="744" spans="1:90">
      <c r="A744" s="92"/>
      <c r="B744" s="188"/>
      <c r="C744" s="319"/>
      <c r="D744" s="92"/>
      <c r="E744" s="92"/>
      <c r="F744" s="92"/>
      <c r="G744" s="92"/>
      <c r="H744" s="92"/>
      <c r="I744" s="92"/>
      <c r="J744" s="92"/>
      <c r="K744" s="92"/>
      <c r="L744" s="92"/>
      <c r="M744" s="92"/>
      <c r="N744" s="92"/>
      <c r="O744" s="92"/>
      <c r="P744" s="92"/>
      <c r="Q744" s="92"/>
      <c r="R744" s="92"/>
      <c r="S744" s="92"/>
      <c r="T744" s="92"/>
      <c r="U744" s="92"/>
      <c r="V744" s="92"/>
      <c r="W744" s="92"/>
      <c r="X744" s="92"/>
      <c r="Y744" s="92"/>
      <c r="Z744" s="92"/>
      <c r="AA744" s="92"/>
      <c r="AB744" s="92"/>
      <c r="AC744" s="92"/>
      <c r="AD744" s="92"/>
      <c r="AE744" s="92"/>
      <c r="AF744" s="92"/>
      <c r="AG744" s="92"/>
      <c r="AH744" s="92"/>
      <c r="AI744" s="92"/>
      <c r="AJ744" s="92"/>
      <c r="AK744" s="92"/>
      <c r="AL744" s="92"/>
      <c r="AM744" s="92"/>
      <c r="AN744" s="92"/>
      <c r="AO744" s="92"/>
      <c r="AP744" s="92"/>
      <c r="AQ744" s="92"/>
      <c r="AR744" s="92"/>
      <c r="AS744" s="92"/>
      <c r="AT744" s="92"/>
      <c r="AU744" s="92"/>
      <c r="AV744" s="92"/>
      <c r="AW744" s="92"/>
      <c r="AX744" s="92"/>
      <c r="AY744" s="92"/>
      <c r="AZ744" s="92"/>
      <c r="BA744" s="92"/>
      <c r="BB744" s="92"/>
      <c r="BC744" s="92"/>
      <c r="BD744" s="92"/>
      <c r="BE744" s="92"/>
      <c r="BF744" s="92"/>
      <c r="BG744" s="92"/>
      <c r="BH744" s="92"/>
      <c r="BI744" s="92"/>
      <c r="BJ744" s="92"/>
      <c r="BK744" s="92"/>
      <c r="BL744" s="92"/>
      <c r="BM744" s="92"/>
      <c r="BN744" s="92"/>
      <c r="BO744" s="92"/>
      <c r="BP744" s="92"/>
      <c r="BQ744" s="92"/>
      <c r="BR744" s="92"/>
      <c r="BS744" s="92"/>
      <c r="BT744" s="92"/>
      <c r="BU744" s="92"/>
      <c r="BV744" s="92"/>
      <c r="BW744" s="92"/>
      <c r="BX744" s="92"/>
      <c r="BY744" s="92"/>
      <c r="BZ744" s="92"/>
      <c r="CA744" s="92"/>
      <c r="CB744" s="92"/>
      <c r="CC744" s="92"/>
      <c r="CD744" s="92"/>
      <c r="CE744" s="92"/>
      <c r="CF744" s="92"/>
      <c r="CG744" s="92"/>
      <c r="CH744" s="92"/>
      <c r="CI744" s="92"/>
      <c r="CJ744" s="92"/>
      <c r="CK744" s="92"/>
      <c r="CL744" s="92"/>
    </row>
    <row r="745" spans="1:90">
      <c r="A745" s="92"/>
      <c r="B745" s="188"/>
      <c r="C745" s="319"/>
      <c r="D745" s="92"/>
      <c r="E745" s="92"/>
      <c r="F745" s="92"/>
      <c r="G745" s="92"/>
      <c r="H745" s="92"/>
      <c r="I745" s="92"/>
      <c r="J745" s="92"/>
      <c r="K745" s="92"/>
      <c r="L745" s="92"/>
      <c r="M745" s="92"/>
      <c r="N745" s="92"/>
      <c r="O745" s="92"/>
      <c r="P745" s="92"/>
      <c r="Q745" s="92"/>
      <c r="R745" s="92"/>
      <c r="S745" s="92"/>
      <c r="T745" s="92"/>
      <c r="U745" s="92"/>
      <c r="V745" s="92"/>
      <c r="W745" s="92"/>
      <c r="X745" s="92"/>
      <c r="Y745" s="92"/>
      <c r="Z745" s="92"/>
      <c r="AA745" s="92"/>
      <c r="AB745" s="92"/>
      <c r="AC745" s="92"/>
      <c r="AD745" s="92"/>
      <c r="AE745" s="92"/>
      <c r="AF745" s="92"/>
      <c r="AG745" s="92"/>
      <c r="AH745" s="92"/>
      <c r="AI745" s="92"/>
      <c r="AJ745" s="92"/>
      <c r="AK745" s="92"/>
      <c r="AL745" s="92"/>
      <c r="AM745" s="92"/>
      <c r="AN745" s="92"/>
      <c r="AO745" s="92"/>
      <c r="AP745" s="92"/>
      <c r="AQ745" s="92"/>
      <c r="AR745" s="92"/>
      <c r="AS745" s="92"/>
      <c r="AT745" s="92"/>
      <c r="AU745" s="92"/>
      <c r="AV745" s="92"/>
      <c r="AW745" s="92"/>
      <c r="AX745" s="92"/>
      <c r="AY745" s="92"/>
      <c r="AZ745" s="92"/>
      <c r="BA745" s="92"/>
      <c r="BB745" s="92"/>
      <c r="BC745" s="92"/>
      <c r="BD745" s="92"/>
      <c r="BE745" s="92"/>
      <c r="BF745" s="92"/>
      <c r="BG745" s="92"/>
      <c r="BH745" s="92"/>
      <c r="BI745" s="92"/>
      <c r="BJ745" s="92"/>
      <c r="BK745" s="92"/>
      <c r="BL745" s="92"/>
      <c r="BM745" s="92"/>
      <c r="BN745" s="92"/>
      <c r="BO745" s="92"/>
      <c r="BP745" s="92"/>
      <c r="BQ745" s="92"/>
      <c r="BR745" s="92"/>
      <c r="BS745" s="92"/>
      <c r="BT745" s="92"/>
      <c r="BU745" s="92"/>
      <c r="BV745" s="92"/>
      <c r="BW745" s="92"/>
      <c r="BX745" s="92"/>
      <c r="BY745" s="92"/>
      <c r="BZ745" s="92"/>
      <c r="CA745" s="92"/>
      <c r="CB745" s="92"/>
      <c r="CC745" s="92"/>
      <c r="CD745" s="92"/>
      <c r="CE745" s="92"/>
      <c r="CF745" s="92"/>
      <c r="CG745" s="92"/>
      <c r="CH745" s="92"/>
      <c r="CI745" s="92"/>
      <c r="CJ745" s="92"/>
      <c r="CK745" s="92"/>
      <c r="CL745" s="92"/>
    </row>
    <row r="746" spans="1:90">
      <c r="A746" s="92"/>
      <c r="B746" s="188"/>
      <c r="C746" s="319"/>
      <c r="D746" s="92"/>
      <c r="E746" s="92"/>
      <c r="F746" s="92"/>
      <c r="G746" s="92"/>
      <c r="H746" s="92"/>
      <c r="I746" s="92"/>
      <c r="J746" s="92"/>
      <c r="K746" s="92"/>
      <c r="L746" s="92"/>
      <c r="M746" s="92"/>
      <c r="N746" s="92"/>
      <c r="O746" s="92"/>
      <c r="P746" s="92"/>
      <c r="Q746" s="92"/>
      <c r="R746" s="92"/>
      <c r="S746" s="92"/>
      <c r="T746" s="92"/>
      <c r="U746" s="92"/>
      <c r="V746" s="92"/>
      <c r="W746" s="92"/>
      <c r="X746" s="92"/>
      <c r="Y746" s="92"/>
      <c r="Z746" s="92"/>
      <c r="AA746" s="92"/>
      <c r="AB746" s="92"/>
      <c r="AC746" s="92"/>
      <c r="AD746" s="92"/>
      <c r="AE746" s="92"/>
      <c r="AF746" s="92"/>
      <c r="AG746" s="92"/>
      <c r="AH746" s="92"/>
      <c r="AI746" s="92"/>
      <c r="AJ746" s="92"/>
      <c r="AK746" s="92"/>
      <c r="AL746" s="92"/>
      <c r="AM746" s="92"/>
      <c r="AN746" s="92"/>
      <c r="AO746" s="92"/>
      <c r="AP746" s="92"/>
      <c r="AQ746" s="92"/>
      <c r="AR746" s="92"/>
      <c r="AS746" s="92"/>
      <c r="AT746" s="92"/>
      <c r="AU746" s="92"/>
      <c r="AV746" s="92"/>
      <c r="AW746" s="92"/>
      <c r="AX746" s="92"/>
      <c r="AY746" s="92"/>
      <c r="AZ746" s="92"/>
      <c r="BA746" s="92"/>
      <c r="BB746" s="92"/>
      <c r="BC746" s="92"/>
      <c r="BD746" s="92"/>
      <c r="BE746" s="92"/>
      <c r="BF746" s="92"/>
      <c r="BG746" s="92"/>
      <c r="BH746" s="92"/>
      <c r="BI746" s="92"/>
      <c r="BJ746" s="92"/>
      <c r="BK746" s="92"/>
      <c r="BL746" s="92"/>
      <c r="BM746" s="92"/>
      <c r="BN746" s="92"/>
      <c r="BO746" s="92"/>
      <c r="BP746" s="92"/>
      <c r="BQ746" s="92"/>
      <c r="BR746" s="92"/>
      <c r="BS746" s="92"/>
      <c r="BT746" s="92"/>
      <c r="BU746" s="92"/>
      <c r="BV746" s="92"/>
      <c r="BW746" s="92"/>
      <c r="BX746" s="92"/>
      <c r="BY746" s="92"/>
      <c r="BZ746" s="92"/>
      <c r="CA746" s="92"/>
      <c r="CB746" s="92"/>
      <c r="CC746" s="92"/>
      <c r="CD746" s="92"/>
      <c r="CE746" s="92"/>
      <c r="CF746" s="92"/>
      <c r="CG746" s="92"/>
      <c r="CH746" s="92"/>
      <c r="CI746" s="92"/>
      <c r="CJ746" s="92"/>
      <c r="CK746" s="92"/>
      <c r="CL746" s="92"/>
    </row>
    <row r="747" spans="1:90">
      <c r="A747" s="92"/>
      <c r="B747" s="188"/>
      <c r="C747" s="319"/>
      <c r="D747" s="92"/>
      <c r="E747" s="92"/>
      <c r="F747" s="92"/>
      <c r="G747" s="92"/>
      <c r="H747" s="92"/>
      <c r="I747" s="92"/>
      <c r="J747" s="92"/>
      <c r="K747" s="92"/>
      <c r="L747" s="92"/>
      <c r="M747" s="92"/>
      <c r="N747" s="92"/>
      <c r="O747" s="92"/>
      <c r="P747" s="92"/>
      <c r="Q747" s="92"/>
      <c r="R747" s="92"/>
      <c r="S747" s="92"/>
      <c r="T747" s="92"/>
      <c r="U747" s="92"/>
      <c r="V747" s="92"/>
      <c r="W747" s="92"/>
      <c r="X747" s="92"/>
      <c r="Y747" s="92"/>
      <c r="Z747" s="92"/>
      <c r="AA747" s="92"/>
      <c r="AB747" s="92"/>
      <c r="AC747" s="92"/>
      <c r="AD747" s="92"/>
      <c r="AE747" s="92"/>
      <c r="AF747" s="92"/>
      <c r="AG747" s="92"/>
      <c r="AH747" s="92"/>
      <c r="AI747" s="92"/>
      <c r="AJ747" s="92"/>
      <c r="AK747" s="92"/>
      <c r="AL747" s="92"/>
      <c r="AM747" s="92"/>
      <c r="AN747" s="92"/>
      <c r="AO747" s="92"/>
      <c r="AP747" s="92"/>
      <c r="AQ747" s="92"/>
      <c r="AR747" s="92"/>
      <c r="AS747" s="92"/>
      <c r="AT747" s="92"/>
      <c r="AU747" s="92"/>
      <c r="AV747" s="92"/>
      <c r="AW747" s="92"/>
      <c r="AX747" s="92"/>
      <c r="AY747" s="92"/>
      <c r="AZ747" s="92"/>
      <c r="BA747" s="92"/>
      <c r="BB747" s="92"/>
      <c r="BC747" s="92"/>
      <c r="BD747" s="92"/>
      <c r="BE747" s="92"/>
      <c r="BF747" s="92"/>
      <c r="BG747" s="92"/>
      <c r="BH747" s="92"/>
      <c r="BI747" s="92"/>
      <c r="BJ747" s="92"/>
      <c r="BK747" s="92"/>
      <c r="BL747" s="92"/>
      <c r="BM747" s="92"/>
      <c r="BN747" s="92"/>
      <c r="BO747" s="92"/>
      <c r="BP747" s="92"/>
      <c r="BQ747" s="92"/>
      <c r="BR747" s="92"/>
      <c r="BS747" s="92"/>
      <c r="BT747" s="92"/>
      <c r="BU747" s="92"/>
      <c r="BV747" s="92"/>
      <c r="BW747" s="92"/>
      <c r="BX747" s="92"/>
      <c r="BY747" s="92"/>
      <c r="BZ747" s="92"/>
      <c r="CA747" s="92"/>
      <c r="CB747" s="92"/>
      <c r="CC747" s="92"/>
      <c r="CD747" s="92"/>
      <c r="CE747" s="92"/>
      <c r="CF747" s="92"/>
      <c r="CG747" s="92"/>
      <c r="CH747" s="92"/>
      <c r="CI747" s="92"/>
      <c r="CJ747" s="92"/>
      <c r="CK747" s="92"/>
      <c r="CL747" s="92"/>
    </row>
    <row r="748" spans="1:90">
      <c r="A748" s="92"/>
      <c r="B748" s="188"/>
      <c r="C748" s="319"/>
      <c r="D748" s="92"/>
      <c r="E748" s="92"/>
      <c r="F748" s="92"/>
      <c r="G748" s="92"/>
      <c r="H748" s="92"/>
      <c r="I748" s="92"/>
      <c r="J748" s="92"/>
      <c r="K748" s="92"/>
      <c r="L748" s="92"/>
      <c r="M748" s="92"/>
      <c r="N748" s="92"/>
      <c r="O748" s="92"/>
      <c r="P748" s="92"/>
      <c r="Q748" s="92"/>
      <c r="R748" s="92"/>
      <c r="S748" s="92"/>
      <c r="T748" s="92"/>
      <c r="U748" s="92"/>
      <c r="V748" s="92"/>
      <c r="W748" s="92"/>
      <c r="X748" s="92"/>
      <c r="Y748" s="92"/>
      <c r="Z748" s="92"/>
      <c r="AA748" s="92"/>
      <c r="AB748" s="92"/>
      <c r="AC748" s="92"/>
      <c r="AD748" s="92"/>
      <c r="AE748" s="92"/>
      <c r="AF748" s="92"/>
      <c r="AG748" s="92"/>
      <c r="AH748" s="92"/>
      <c r="AI748" s="92"/>
      <c r="AJ748" s="92"/>
      <c r="AK748" s="92"/>
      <c r="AL748" s="92"/>
      <c r="AM748" s="92"/>
      <c r="AN748" s="92"/>
      <c r="AO748" s="92"/>
      <c r="AP748" s="92"/>
      <c r="AQ748" s="92"/>
      <c r="AR748" s="92"/>
      <c r="AS748" s="92"/>
      <c r="AT748" s="92"/>
      <c r="AU748" s="92"/>
      <c r="AV748" s="92"/>
      <c r="AW748" s="92"/>
      <c r="AX748" s="92"/>
      <c r="AY748" s="92"/>
      <c r="AZ748" s="92"/>
      <c r="BA748" s="92"/>
      <c r="BB748" s="92"/>
      <c r="BC748" s="92"/>
      <c r="BD748" s="92"/>
      <c r="BE748" s="92"/>
      <c r="BF748" s="92"/>
      <c r="BG748" s="92"/>
      <c r="BH748" s="92"/>
      <c r="BI748" s="92"/>
      <c r="BJ748" s="92"/>
      <c r="BK748" s="92"/>
      <c r="BL748" s="92"/>
      <c r="BM748" s="92"/>
      <c r="BN748" s="92"/>
      <c r="BO748" s="92"/>
      <c r="BP748" s="92"/>
      <c r="BQ748" s="92"/>
      <c r="BR748" s="92"/>
      <c r="BS748" s="92"/>
      <c r="BT748" s="92"/>
      <c r="BU748" s="92"/>
      <c r="BV748" s="92"/>
      <c r="BW748" s="92"/>
      <c r="BX748" s="92"/>
      <c r="BY748" s="92"/>
      <c r="BZ748" s="92"/>
      <c r="CA748" s="92"/>
      <c r="CB748" s="92"/>
      <c r="CC748" s="92"/>
      <c r="CD748" s="92"/>
      <c r="CE748" s="92"/>
      <c r="CF748" s="92"/>
      <c r="CG748" s="92"/>
      <c r="CH748" s="92"/>
      <c r="CI748" s="92"/>
      <c r="CJ748" s="92"/>
      <c r="CK748" s="92"/>
      <c r="CL748" s="92"/>
    </row>
    <row r="749" spans="1:90">
      <c r="A749" s="92"/>
      <c r="B749" s="188"/>
      <c r="C749" s="319"/>
      <c r="D749" s="92"/>
      <c r="E749" s="92"/>
      <c r="F749" s="92"/>
      <c r="G749" s="92"/>
      <c r="H749" s="92"/>
      <c r="I749" s="92"/>
      <c r="J749" s="92"/>
      <c r="K749" s="92"/>
      <c r="L749" s="92"/>
      <c r="M749" s="92"/>
      <c r="N749" s="92"/>
      <c r="O749" s="92"/>
      <c r="P749" s="92"/>
      <c r="Q749" s="92"/>
      <c r="R749" s="92"/>
      <c r="S749" s="92"/>
      <c r="T749" s="92"/>
      <c r="U749" s="92"/>
      <c r="V749" s="92"/>
      <c r="W749" s="92"/>
      <c r="X749" s="92"/>
      <c r="Y749" s="92"/>
      <c r="Z749" s="92"/>
      <c r="AA749" s="92"/>
      <c r="AB749" s="92"/>
      <c r="AC749" s="92"/>
      <c r="AD749" s="92"/>
      <c r="AE749" s="92"/>
      <c r="AF749" s="92"/>
      <c r="AG749" s="92"/>
      <c r="AH749" s="92"/>
      <c r="AI749" s="92"/>
      <c r="AJ749" s="92"/>
      <c r="AK749" s="92"/>
      <c r="AL749" s="92"/>
      <c r="AM749" s="92"/>
      <c r="AN749" s="92"/>
      <c r="AO749" s="92"/>
      <c r="AP749" s="92"/>
      <c r="AQ749" s="92"/>
      <c r="AR749" s="92"/>
      <c r="AS749" s="92"/>
      <c r="AT749" s="92"/>
      <c r="AU749" s="92"/>
      <c r="AV749" s="92"/>
      <c r="AW749" s="92"/>
      <c r="AX749" s="92"/>
      <c r="AY749" s="92"/>
      <c r="AZ749" s="92"/>
      <c r="BA749" s="92"/>
      <c r="BB749" s="92"/>
      <c r="BC749" s="92"/>
      <c r="BD749" s="92"/>
      <c r="BE749" s="92"/>
      <c r="BF749" s="92"/>
      <c r="BG749" s="92"/>
      <c r="BH749" s="92"/>
      <c r="BI749" s="92"/>
      <c r="BJ749" s="92"/>
      <c r="BK749" s="92"/>
      <c r="BL749" s="92"/>
      <c r="BM749" s="92"/>
      <c r="BN749" s="92"/>
      <c r="BO749" s="92"/>
      <c r="BP749" s="92"/>
      <c r="BQ749" s="92"/>
      <c r="BR749" s="92"/>
      <c r="BS749" s="92"/>
      <c r="BT749" s="92"/>
      <c r="BU749" s="92"/>
      <c r="BV749" s="92"/>
      <c r="BW749" s="92"/>
      <c r="BX749" s="92"/>
      <c r="BY749" s="92"/>
      <c r="BZ749" s="92"/>
      <c r="CA749" s="92"/>
      <c r="CB749" s="92"/>
      <c r="CC749" s="92"/>
      <c r="CD749" s="92"/>
      <c r="CE749" s="92"/>
      <c r="CF749" s="92"/>
      <c r="CG749" s="92"/>
      <c r="CH749" s="92"/>
      <c r="CI749" s="92"/>
      <c r="CJ749" s="92"/>
      <c r="CK749" s="92"/>
      <c r="CL749" s="92"/>
    </row>
    <row r="750" spans="1:90">
      <c r="A750" s="92"/>
      <c r="B750" s="188"/>
      <c r="C750" s="319"/>
      <c r="D750" s="92"/>
      <c r="E750" s="92"/>
      <c r="F750" s="92"/>
      <c r="G750" s="92"/>
      <c r="H750" s="92"/>
      <c r="I750" s="92"/>
      <c r="J750" s="92"/>
      <c r="K750" s="92"/>
      <c r="L750" s="92"/>
      <c r="M750" s="92"/>
      <c r="N750" s="92"/>
      <c r="O750" s="92"/>
      <c r="P750" s="92"/>
      <c r="Q750" s="92"/>
      <c r="R750" s="92"/>
      <c r="S750" s="92"/>
      <c r="T750" s="92"/>
      <c r="U750" s="92"/>
      <c r="V750" s="92"/>
      <c r="W750" s="92"/>
      <c r="X750" s="92"/>
      <c r="Y750" s="92"/>
      <c r="Z750" s="92"/>
      <c r="AA750" s="92"/>
      <c r="AB750" s="92"/>
      <c r="AC750" s="92"/>
      <c r="AD750" s="92"/>
      <c r="AE750" s="92"/>
      <c r="AF750" s="92"/>
      <c r="AG750" s="92"/>
      <c r="AH750" s="92"/>
      <c r="AI750" s="92"/>
      <c r="AJ750" s="92"/>
      <c r="AK750" s="92"/>
      <c r="AL750" s="92"/>
      <c r="AM750" s="92"/>
      <c r="AN750" s="92"/>
      <c r="AO750" s="92"/>
      <c r="AP750" s="92"/>
      <c r="AQ750" s="92"/>
      <c r="AR750" s="92"/>
      <c r="AS750" s="92"/>
      <c r="AT750" s="92"/>
      <c r="AU750" s="92"/>
      <c r="AV750" s="92"/>
      <c r="AW750" s="92"/>
      <c r="AX750" s="92"/>
      <c r="AY750" s="92"/>
      <c r="AZ750" s="92"/>
      <c r="BA750" s="92"/>
      <c r="BB750" s="92"/>
      <c r="BC750" s="92"/>
      <c r="BD750" s="92"/>
      <c r="BE750" s="92"/>
      <c r="BF750" s="92"/>
      <c r="BG750" s="92"/>
      <c r="BH750" s="92"/>
      <c r="BI750" s="92"/>
      <c r="BJ750" s="92"/>
      <c r="BK750" s="92"/>
      <c r="BL750" s="92"/>
      <c r="BM750" s="92"/>
      <c r="BN750" s="92"/>
      <c r="BO750" s="92"/>
      <c r="BP750" s="92"/>
      <c r="BQ750" s="92"/>
      <c r="BR750" s="92"/>
      <c r="BS750" s="92"/>
      <c r="BT750" s="92"/>
      <c r="BU750" s="92"/>
      <c r="BV750" s="92"/>
      <c r="BW750" s="92"/>
      <c r="BX750" s="92"/>
      <c r="BY750" s="92"/>
      <c r="BZ750" s="92"/>
      <c r="CA750" s="92"/>
      <c r="CB750" s="92"/>
      <c r="CC750" s="92"/>
      <c r="CD750" s="92"/>
      <c r="CE750" s="92"/>
      <c r="CF750" s="92"/>
      <c r="CG750" s="92"/>
      <c r="CH750" s="92"/>
      <c r="CI750" s="92"/>
      <c r="CJ750" s="92"/>
      <c r="CK750" s="92"/>
      <c r="CL750" s="92"/>
    </row>
    <row r="751" spans="1:90">
      <c r="A751" s="92"/>
      <c r="B751" s="188"/>
      <c r="C751" s="319"/>
      <c r="D751" s="92"/>
      <c r="E751" s="92"/>
      <c r="F751" s="92"/>
      <c r="G751" s="92"/>
      <c r="H751" s="92"/>
      <c r="I751" s="92"/>
      <c r="J751" s="92"/>
      <c r="K751" s="92"/>
      <c r="L751" s="92"/>
      <c r="M751" s="92"/>
      <c r="N751" s="92"/>
      <c r="O751" s="92"/>
      <c r="P751" s="92"/>
      <c r="Q751" s="92"/>
      <c r="R751" s="92"/>
      <c r="S751" s="92"/>
      <c r="T751" s="92"/>
      <c r="U751" s="92"/>
      <c r="V751" s="92"/>
      <c r="W751" s="92"/>
      <c r="X751" s="92"/>
      <c r="Y751" s="92"/>
      <c r="Z751" s="92"/>
      <c r="AA751" s="92"/>
      <c r="AB751" s="92"/>
      <c r="AC751" s="92"/>
      <c r="AD751" s="92"/>
      <c r="AE751" s="92"/>
      <c r="AF751" s="92"/>
      <c r="AG751" s="92"/>
      <c r="AH751" s="92"/>
      <c r="AI751" s="92"/>
      <c r="AJ751" s="92"/>
      <c r="AK751" s="92"/>
      <c r="AL751" s="92"/>
      <c r="AM751" s="92"/>
      <c r="AN751" s="92"/>
      <c r="AO751" s="92"/>
      <c r="AP751" s="92"/>
      <c r="AQ751" s="92"/>
      <c r="AR751" s="92"/>
      <c r="AS751" s="92"/>
      <c r="AT751" s="92"/>
      <c r="AU751" s="92"/>
      <c r="AV751" s="92"/>
      <c r="AW751" s="92"/>
      <c r="AX751" s="92"/>
      <c r="AY751" s="92"/>
      <c r="AZ751" s="92"/>
      <c r="BA751" s="92"/>
      <c r="BB751" s="92"/>
      <c r="BC751" s="92"/>
      <c r="BD751" s="92"/>
      <c r="BE751" s="92"/>
      <c r="BF751" s="92"/>
      <c r="BG751" s="92"/>
      <c r="BH751" s="92"/>
      <c r="BI751" s="92"/>
      <c r="BJ751" s="92"/>
      <c r="BK751" s="92"/>
      <c r="BL751" s="92"/>
      <c r="BM751" s="92"/>
      <c r="BN751" s="92"/>
      <c r="BO751" s="92"/>
      <c r="BP751" s="92"/>
      <c r="BQ751" s="92"/>
      <c r="BR751" s="92"/>
      <c r="BS751" s="92"/>
      <c r="BT751" s="92"/>
      <c r="BU751" s="92"/>
      <c r="BV751" s="92"/>
      <c r="BW751" s="92"/>
      <c r="BX751" s="92"/>
      <c r="BY751" s="92"/>
      <c r="BZ751" s="92"/>
      <c r="CA751" s="92"/>
      <c r="CB751" s="92"/>
      <c r="CC751" s="92"/>
      <c r="CD751" s="92"/>
      <c r="CE751" s="92"/>
      <c r="CF751" s="92"/>
      <c r="CG751" s="92"/>
      <c r="CH751" s="92"/>
      <c r="CI751" s="92"/>
      <c r="CJ751" s="92"/>
      <c r="CK751" s="92"/>
      <c r="CL751" s="92"/>
    </row>
    <row r="752" spans="1:90">
      <c r="A752" s="92"/>
      <c r="B752" s="188"/>
      <c r="C752" s="319"/>
      <c r="D752" s="92"/>
      <c r="E752" s="92"/>
      <c r="F752" s="92"/>
      <c r="G752" s="92"/>
      <c r="H752" s="92"/>
      <c r="I752" s="92"/>
      <c r="J752" s="92"/>
      <c r="K752" s="92"/>
      <c r="L752" s="92"/>
      <c r="M752" s="92"/>
      <c r="N752" s="92"/>
      <c r="O752" s="92"/>
      <c r="P752" s="92"/>
      <c r="Q752" s="92"/>
      <c r="R752" s="92"/>
      <c r="S752" s="92"/>
      <c r="T752" s="92"/>
      <c r="U752" s="92"/>
      <c r="V752" s="92"/>
      <c r="W752" s="92"/>
      <c r="X752" s="92"/>
      <c r="Y752" s="92"/>
      <c r="Z752" s="92"/>
      <c r="AA752" s="92"/>
      <c r="AB752" s="92"/>
      <c r="AC752" s="92"/>
      <c r="AD752" s="92"/>
      <c r="AE752" s="92"/>
      <c r="AF752" s="92"/>
      <c r="AG752" s="92"/>
      <c r="AH752" s="92"/>
      <c r="AI752" s="92"/>
      <c r="AJ752" s="92"/>
      <c r="AK752" s="92"/>
      <c r="AL752" s="92"/>
      <c r="AM752" s="92"/>
      <c r="AN752" s="92"/>
      <c r="AO752" s="92"/>
      <c r="AP752" s="92"/>
      <c r="AQ752" s="92"/>
      <c r="AR752" s="92"/>
      <c r="AS752" s="92"/>
      <c r="AT752" s="92"/>
      <c r="AU752" s="92"/>
      <c r="AV752" s="92"/>
      <c r="AW752" s="92"/>
      <c r="AX752" s="92"/>
      <c r="AY752" s="92"/>
      <c r="AZ752" s="92"/>
      <c r="BA752" s="92"/>
      <c r="BB752" s="92"/>
      <c r="BC752" s="92"/>
      <c r="BD752" s="92"/>
      <c r="BE752" s="92"/>
      <c r="BF752" s="92"/>
      <c r="BG752" s="92"/>
      <c r="BH752" s="92"/>
      <c r="BI752" s="92"/>
      <c r="BJ752" s="92"/>
      <c r="BK752" s="92"/>
      <c r="BL752" s="92"/>
      <c r="BM752" s="92"/>
      <c r="BN752" s="92"/>
      <c r="BO752" s="92"/>
      <c r="BP752" s="92"/>
      <c r="BQ752" s="92"/>
      <c r="BR752" s="92"/>
      <c r="BS752" s="92"/>
      <c r="BT752" s="92"/>
      <c r="BU752" s="92"/>
      <c r="BV752" s="92"/>
      <c r="BW752" s="92"/>
      <c r="BX752" s="92"/>
      <c r="BY752" s="92"/>
      <c r="BZ752" s="92"/>
      <c r="CA752" s="92"/>
      <c r="CB752" s="92"/>
      <c r="CC752" s="92"/>
      <c r="CD752" s="92"/>
      <c r="CE752" s="92"/>
      <c r="CF752" s="92"/>
      <c r="CG752" s="92"/>
      <c r="CH752" s="92"/>
      <c r="CI752" s="92"/>
      <c r="CJ752" s="92"/>
      <c r="CK752" s="92"/>
      <c r="CL752" s="92"/>
    </row>
    <row r="753" spans="1:90">
      <c r="A753" s="92"/>
      <c r="B753" s="188"/>
      <c r="C753" s="319"/>
      <c r="D753" s="92"/>
      <c r="E753" s="92"/>
      <c r="F753" s="92"/>
      <c r="G753" s="92"/>
      <c r="H753" s="92"/>
      <c r="I753" s="92"/>
      <c r="J753" s="92"/>
      <c r="K753" s="92"/>
      <c r="L753" s="92"/>
      <c r="M753" s="92"/>
      <c r="N753" s="92"/>
      <c r="O753" s="92"/>
      <c r="P753" s="92"/>
      <c r="Q753" s="92"/>
      <c r="R753" s="92"/>
      <c r="S753" s="92"/>
      <c r="T753" s="92"/>
      <c r="U753" s="92"/>
      <c r="V753" s="92"/>
      <c r="W753" s="92"/>
      <c r="X753" s="92"/>
      <c r="Y753" s="92"/>
      <c r="Z753" s="92"/>
      <c r="AA753" s="92"/>
      <c r="AB753" s="92"/>
      <c r="AC753" s="92"/>
      <c r="AD753" s="92"/>
      <c r="AE753" s="92"/>
      <c r="AF753" s="92"/>
      <c r="AG753" s="92"/>
      <c r="AH753" s="92"/>
      <c r="AI753" s="92"/>
      <c r="AJ753" s="92"/>
      <c r="AK753" s="92"/>
      <c r="AL753" s="92"/>
      <c r="AM753" s="92"/>
      <c r="AN753" s="92"/>
      <c r="AO753" s="92"/>
      <c r="AP753" s="92"/>
      <c r="AQ753" s="92"/>
      <c r="AR753" s="92"/>
      <c r="AS753" s="92"/>
      <c r="AT753" s="92"/>
      <c r="AU753" s="92"/>
      <c r="AV753" s="92"/>
      <c r="AW753" s="92"/>
      <c r="AX753" s="92"/>
      <c r="AY753" s="92"/>
      <c r="AZ753" s="92"/>
      <c r="BA753" s="92"/>
      <c r="BB753" s="92"/>
      <c r="BC753" s="92"/>
      <c r="BD753" s="92"/>
      <c r="BE753" s="92"/>
      <c r="BF753" s="92"/>
      <c r="BG753" s="92"/>
      <c r="BH753" s="92"/>
      <c r="BI753" s="92"/>
      <c r="BJ753" s="92"/>
      <c r="BK753" s="92"/>
      <c r="BL753" s="92"/>
      <c r="BM753" s="92"/>
      <c r="BN753" s="92"/>
      <c r="BO753" s="92"/>
      <c r="BP753" s="92"/>
      <c r="BQ753" s="92"/>
      <c r="BR753" s="92"/>
      <c r="BS753" s="92"/>
      <c r="BT753" s="92"/>
      <c r="BU753" s="92"/>
      <c r="BV753" s="92"/>
      <c r="BW753" s="92"/>
      <c r="BX753" s="92"/>
      <c r="BY753" s="92"/>
      <c r="BZ753" s="92"/>
      <c r="CA753" s="92"/>
      <c r="CB753" s="92"/>
      <c r="CC753" s="92"/>
      <c r="CD753" s="92"/>
      <c r="CE753" s="92"/>
      <c r="CF753" s="92"/>
      <c r="CG753" s="92"/>
      <c r="CH753" s="92"/>
      <c r="CI753" s="92"/>
      <c r="CJ753" s="92"/>
      <c r="CK753" s="92"/>
      <c r="CL753" s="92"/>
    </row>
    <row r="754" spans="1:90">
      <c r="A754" s="92"/>
      <c r="B754" s="188"/>
      <c r="C754" s="319"/>
      <c r="D754" s="92"/>
      <c r="E754" s="92"/>
      <c r="F754" s="92"/>
      <c r="G754" s="92"/>
      <c r="H754" s="92"/>
      <c r="I754" s="92"/>
      <c r="J754" s="92"/>
      <c r="K754" s="92"/>
      <c r="L754" s="92"/>
      <c r="M754" s="92"/>
      <c r="N754" s="92"/>
      <c r="O754" s="92"/>
      <c r="P754" s="92"/>
      <c r="Q754" s="92"/>
      <c r="R754" s="92"/>
      <c r="S754" s="92"/>
      <c r="T754" s="92"/>
      <c r="U754" s="92"/>
      <c r="V754" s="92"/>
      <c r="W754" s="92"/>
      <c r="X754" s="92"/>
      <c r="Y754" s="92"/>
      <c r="Z754" s="92"/>
      <c r="AA754" s="92"/>
      <c r="AB754" s="92"/>
      <c r="AC754" s="92"/>
      <c r="AD754" s="92"/>
      <c r="AE754" s="92"/>
      <c r="AF754" s="92"/>
      <c r="AG754" s="92"/>
      <c r="AH754" s="92"/>
      <c r="AI754" s="92"/>
      <c r="AJ754" s="92"/>
      <c r="AK754" s="92"/>
      <c r="AL754" s="92"/>
      <c r="AM754" s="92"/>
      <c r="AN754" s="92"/>
      <c r="AO754" s="92"/>
      <c r="AP754" s="92"/>
      <c r="AQ754" s="92"/>
      <c r="AR754" s="92"/>
      <c r="AS754" s="92"/>
      <c r="AT754" s="92"/>
      <c r="AU754" s="92"/>
      <c r="AV754" s="92"/>
      <c r="AW754" s="92"/>
      <c r="AX754" s="92"/>
      <c r="AY754" s="92"/>
      <c r="AZ754" s="92"/>
      <c r="BA754" s="92"/>
      <c r="BB754" s="92"/>
      <c r="BC754" s="92"/>
      <c r="BD754" s="92"/>
      <c r="BE754" s="92"/>
      <c r="BF754" s="92"/>
      <c r="BG754" s="92"/>
      <c r="BH754" s="92"/>
      <c r="BI754" s="92"/>
      <c r="BJ754" s="92"/>
      <c r="BK754" s="92"/>
      <c r="BL754" s="92"/>
      <c r="BM754" s="92"/>
      <c r="BN754" s="92"/>
      <c r="BO754" s="92"/>
      <c r="BP754" s="92"/>
      <c r="BQ754" s="92"/>
      <c r="BR754" s="92"/>
      <c r="BS754" s="92"/>
      <c r="BT754" s="92"/>
      <c r="BU754" s="92"/>
      <c r="BV754" s="92"/>
      <c r="BW754" s="92"/>
      <c r="BX754" s="92"/>
      <c r="BY754" s="92"/>
      <c r="BZ754" s="92"/>
      <c r="CA754" s="92"/>
      <c r="CB754" s="92"/>
      <c r="CC754" s="92"/>
      <c r="CD754" s="92"/>
      <c r="CE754" s="92"/>
      <c r="CF754" s="92"/>
      <c r="CG754" s="92"/>
      <c r="CH754" s="92"/>
      <c r="CI754" s="92"/>
      <c r="CJ754" s="92"/>
      <c r="CK754" s="92"/>
      <c r="CL754" s="92"/>
    </row>
    <row r="755" spans="1:90">
      <c r="A755" s="92"/>
      <c r="B755" s="188"/>
      <c r="C755" s="319"/>
      <c r="D755" s="92"/>
      <c r="E755" s="92"/>
      <c r="F755" s="92"/>
      <c r="G755" s="92"/>
      <c r="H755" s="92"/>
      <c r="I755" s="92"/>
      <c r="J755" s="92"/>
      <c r="K755" s="92"/>
      <c r="L755" s="92"/>
      <c r="M755" s="92"/>
      <c r="N755" s="92"/>
      <c r="O755" s="92"/>
      <c r="P755" s="92"/>
      <c r="Q755" s="92"/>
      <c r="R755" s="92"/>
      <c r="S755" s="92"/>
      <c r="T755" s="92"/>
      <c r="U755" s="92"/>
      <c r="V755" s="92"/>
      <c r="W755" s="92"/>
      <c r="X755" s="92"/>
      <c r="Y755" s="92"/>
      <c r="Z755" s="92"/>
      <c r="AA755" s="92"/>
      <c r="AB755" s="92"/>
      <c r="AC755" s="92"/>
      <c r="AD755" s="92"/>
      <c r="AE755" s="92"/>
      <c r="AF755" s="92"/>
      <c r="AG755" s="92"/>
      <c r="AH755" s="92"/>
      <c r="AI755" s="92"/>
      <c r="AJ755" s="92"/>
      <c r="AK755" s="92"/>
      <c r="AL755" s="92"/>
      <c r="AM755" s="92"/>
      <c r="AN755" s="92"/>
      <c r="AO755" s="92"/>
      <c r="AP755" s="92"/>
      <c r="AQ755" s="92"/>
      <c r="AR755" s="92"/>
      <c r="AS755" s="92"/>
      <c r="AT755" s="92"/>
      <c r="AU755" s="92"/>
      <c r="AV755" s="92"/>
      <c r="AW755" s="92"/>
      <c r="AX755" s="92"/>
      <c r="AY755" s="92"/>
      <c r="AZ755" s="92"/>
      <c r="BA755" s="92"/>
      <c r="BB755" s="92"/>
      <c r="BC755" s="92"/>
      <c r="BD755" s="92"/>
      <c r="BE755" s="92"/>
      <c r="BF755" s="92"/>
      <c r="BG755" s="92"/>
      <c r="BH755" s="92"/>
      <c r="BI755" s="92"/>
      <c r="BJ755" s="92"/>
      <c r="BK755" s="92"/>
      <c r="BL755" s="92"/>
      <c r="BM755" s="92"/>
      <c r="BN755" s="92"/>
      <c r="BO755" s="92"/>
      <c r="BP755" s="92"/>
      <c r="BQ755" s="92"/>
      <c r="BR755" s="92"/>
      <c r="BS755" s="92"/>
      <c r="BT755" s="92"/>
      <c r="BU755" s="92"/>
      <c r="BV755" s="92"/>
      <c r="BW755" s="92"/>
      <c r="BX755" s="92"/>
      <c r="BY755" s="92"/>
      <c r="BZ755" s="92"/>
      <c r="CA755" s="92"/>
      <c r="CB755" s="92"/>
      <c r="CC755" s="92"/>
      <c r="CD755" s="92"/>
      <c r="CE755" s="92"/>
      <c r="CF755" s="92"/>
      <c r="CG755" s="92"/>
      <c r="CH755" s="92"/>
      <c r="CI755" s="92"/>
      <c r="CJ755" s="92"/>
      <c r="CK755" s="92"/>
      <c r="CL755" s="92"/>
    </row>
    <row r="756" spans="1:90">
      <c r="A756" s="92"/>
      <c r="B756" s="188"/>
      <c r="C756" s="319"/>
      <c r="D756" s="92"/>
      <c r="E756" s="92"/>
      <c r="F756" s="92"/>
      <c r="G756" s="92"/>
      <c r="H756" s="92"/>
      <c r="I756" s="92"/>
      <c r="J756" s="92"/>
      <c r="K756" s="92"/>
      <c r="L756" s="92"/>
      <c r="M756" s="92"/>
      <c r="N756" s="92"/>
      <c r="O756" s="92"/>
      <c r="P756" s="92"/>
      <c r="Q756" s="92"/>
      <c r="R756" s="92"/>
      <c r="S756" s="92"/>
      <c r="T756" s="92"/>
      <c r="U756" s="92"/>
      <c r="V756" s="92"/>
      <c r="W756" s="92"/>
      <c r="X756" s="92"/>
      <c r="Y756" s="92"/>
      <c r="Z756" s="92"/>
      <c r="AA756" s="92"/>
      <c r="AB756" s="92"/>
      <c r="AC756" s="92"/>
      <c r="AD756" s="92"/>
      <c r="AE756" s="92"/>
      <c r="AF756" s="92"/>
      <c r="AG756" s="92"/>
      <c r="AH756" s="92"/>
      <c r="AI756" s="92"/>
      <c r="AJ756" s="92"/>
      <c r="AK756" s="92"/>
      <c r="AL756" s="92"/>
      <c r="AM756" s="92"/>
      <c r="AN756" s="92"/>
      <c r="AO756" s="92"/>
      <c r="AP756" s="92"/>
      <c r="AQ756" s="92"/>
      <c r="AR756" s="92"/>
      <c r="AS756" s="92"/>
      <c r="AT756" s="92"/>
      <c r="AU756" s="92"/>
      <c r="AV756" s="92"/>
      <c r="AW756" s="92"/>
      <c r="AX756" s="92"/>
      <c r="AY756" s="92"/>
      <c r="AZ756" s="92"/>
      <c r="BA756" s="92"/>
      <c r="BB756" s="92"/>
      <c r="BC756" s="92"/>
      <c r="BD756" s="92"/>
      <c r="BE756" s="92"/>
      <c r="BF756" s="92"/>
      <c r="BG756" s="92"/>
      <c r="BH756" s="92"/>
      <c r="BI756" s="92"/>
      <c r="BJ756" s="92"/>
      <c r="BK756" s="92"/>
      <c r="BL756" s="92"/>
      <c r="BM756" s="92"/>
      <c r="BN756" s="92"/>
      <c r="BO756" s="92"/>
      <c r="BP756" s="92"/>
      <c r="BQ756" s="92"/>
      <c r="BR756" s="92"/>
      <c r="BS756" s="92"/>
      <c r="BT756" s="92"/>
      <c r="BU756" s="92"/>
      <c r="BV756" s="92"/>
      <c r="BW756" s="92"/>
      <c r="BX756" s="92"/>
      <c r="BY756" s="92"/>
      <c r="BZ756" s="92"/>
      <c r="CA756" s="92"/>
      <c r="CB756" s="92"/>
      <c r="CC756" s="92"/>
      <c r="CD756" s="92"/>
      <c r="CE756" s="92"/>
      <c r="CF756" s="92"/>
      <c r="CG756" s="92"/>
      <c r="CH756" s="92"/>
      <c r="CI756" s="92"/>
      <c r="CJ756" s="92"/>
      <c r="CK756" s="92"/>
      <c r="CL756" s="92"/>
    </row>
    <row r="757" spans="1:90">
      <c r="A757" s="92"/>
      <c r="B757" s="188"/>
      <c r="C757" s="319"/>
      <c r="D757" s="92"/>
      <c r="E757" s="92"/>
      <c r="F757" s="92"/>
      <c r="G757" s="92"/>
      <c r="H757" s="92"/>
      <c r="I757" s="92"/>
      <c r="J757" s="92"/>
      <c r="K757" s="92"/>
      <c r="L757" s="92"/>
      <c r="M757" s="92"/>
      <c r="N757" s="92"/>
      <c r="O757" s="92"/>
      <c r="P757" s="92"/>
      <c r="Q757" s="92"/>
      <c r="R757" s="92"/>
      <c r="S757" s="92"/>
      <c r="T757" s="92"/>
      <c r="U757" s="92"/>
      <c r="V757" s="92"/>
      <c r="W757" s="92"/>
      <c r="X757" s="92"/>
      <c r="Y757" s="92"/>
      <c r="Z757" s="92"/>
      <c r="AA757" s="92"/>
      <c r="AB757" s="92"/>
      <c r="AC757" s="92"/>
      <c r="AD757" s="92"/>
      <c r="AE757" s="92"/>
      <c r="AF757" s="92"/>
      <c r="AG757" s="92"/>
      <c r="AH757" s="92"/>
      <c r="AI757" s="92"/>
      <c r="AJ757" s="92"/>
      <c r="AK757" s="92"/>
      <c r="AL757" s="92"/>
      <c r="AM757" s="92"/>
      <c r="AN757" s="92"/>
      <c r="AO757" s="92"/>
      <c r="AP757" s="92"/>
      <c r="AQ757" s="92"/>
      <c r="AR757" s="92"/>
      <c r="AS757" s="92"/>
      <c r="AT757" s="92"/>
      <c r="AU757" s="92"/>
      <c r="AV757" s="92"/>
      <c r="AW757" s="92"/>
      <c r="AX757" s="92"/>
      <c r="AY757" s="92"/>
      <c r="AZ757" s="92"/>
      <c r="BA757" s="92"/>
      <c r="BB757" s="92"/>
      <c r="BC757" s="92"/>
      <c r="BD757" s="92"/>
      <c r="BE757" s="92"/>
      <c r="BF757" s="92"/>
      <c r="BG757" s="92"/>
      <c r="BH757" s="92"/>
      <c r="BI757" s="92"/>
      <c r="BJ757" s="92"/>
      <c r="BK757" s="92"/>
      <c r="BL757" s="92"/>
      <c r="BM757" s="92"/>
      <c r="BN757" s="92"/>
      <c r="BO757" s="92"/>
      <c r="BP757" s="92"/>
      <c r="BQ757" s="92"/>
      <c r="BR757" s="92"/>
      <c r="BS757" s="92"/>
      <c r="BT757" s="92"/>
      <c r="BU757" s="92"/>
      <c r="BV757" s="92"/>
      <c r="BW757" s="92"/>
      <c r="BX757" s="92"/>
      <c r="BY757" s="92"/>
      <c r="BZ757" s="92"/>
      <c r="CA757" s="92"/>
      <c r="CB757" s="92"/>
      <c r="CC757" s="92"/>
      <c r="CD757" s="92"/>
      <c r="CE757" s="92"/>
      <c r="CF757" s="92"/>
      <c r="CG757" s="92"/>
      <c r="CH757" s="92"/>
      <c r="CI757" s="92"/>
      <c r="CJ757" s="92"/>
      <c r="CK757" s="92"/>
      <c r="CL757" s="92"/>
    </row>
    <row r="758" spans="1:90">
      <c r="A758" s="92"/>
      <c r="B758" s="188"/>
      <c r="C758" s="319"/>
      <c r="D758" s="92"/>
      <c r="E758" s="92"/>
      <c r="F758" s="92"/>
      <c r="G758" s="92"/>
      <c r="H758" s="92"/>
      <c r="I758" s="92"/>
      <c r="J758" s="92"/>
      <c r="K758" s="92"/>
      <c r="L758" s="92"/>
      <c r="M758" s="92"/>
      <c r="N758" s="92"/>
      <c r="O758" s="92"/>
      <c r="P758" s="92"/>
      <c r="Q758" s="92"/>
      <c r="R758" s="92"/>
      <c r="S758" s="92"/>
      <c r="T758" s="92"/>
      <c r="U758" s="92"/>
      <c r="V758" s="92"/>
      <c r="W758" s="92"/>
      <c r="X758" s="92"/>
      <c r="Y758" s="92"/>
      <c r="Z758" s="92"/>
      <c r="AA758" s="92"/>
      <c r="AB758" s="92"/>
      <c r="AC758" s="92"/>
      <c r="AD758" s="92"/>
      <c r="AE758" s="92"/>
      <c r="AF758" s="92"/>
      <c r="AG758" s="92"/>
      <c r="AH758" s="92"/>
      <c r="AI758" s="92"/>
      <c r="AJ758" s="92"/>
      <c r="AK758" s="92"/>
      <c r="AL758" s="92"/>
      <c r="AM758" s="92"/>
      <c r="AN758" s="92"/>
      <c r="AO758" s="92"/>
      <c r="AP758" s="92"/>
      <c r="AQ758" s="92"/>
      <c r="AR758" s="92"/>
      <c r="AS758" s="92"/>
      <c r="AT758" s="92"/>
      <c r="AU758" s="92"/>
      <c r="AV758" s="92"/>
      <c r="AW758" s="92"/>
      <c r="AX758" s="92"/>
      <c r="AY758" s="92"/>
      <c r="AZ758" s="92"/>
      <c r="BA758" s="92"/>
      <c r="BB758" s="92"/>
      <c r="BC758" s="92"/>
      <c r="BD758" s="92"/>
      <c r="BE758" s="92"/>
      <c r="BF758" s="92"/>
      <c r="BG758" s="92"/>
      <c r="BH758" s="92"/>
      <c r="BI758" s="92"/>
      <c r="BJ758" s="92"/>
      <c r="BK758" s="92"/>
      <c r="BL758" s="92"/>
      <c r="BM758" s="92"/>
      <c r="BN758" s="92"/>
      <c r="BO758" s="92"/>
      <c r="BP758" s="92"/>
      <c r="BQ758" s="92"/>
      <c r="BR758" s="92"/>
      <c r="BS758" s="92"/>
      <c r="BT758" s="92"/>
      <c r="BU758" s="92"/>
      <c r="BV758" s="92"/>
      <c r="BW758" s="92"/>
      <c r="BX758" s="92"/>
      <c r="BY758" s="92"/>
      <c r="BZ758" s="92"/>
      <c r="CA758" s="92"/>
      <c r="CB758" s="92"/>
      <c r="CC758" s="92"/>
      <c r="CD758" s="92"/>
      <c r="CE758" s="92"/>
      <c r="CF758" s="92"/>
      <c r="CG758" s="92"/>
      <c r="CH758" s="92"/>
      <c r="CI758" s="92"/>
      <c r="CJ758" s="92"/>
      <c r="CK758" s="92"/>
      <c r="CL758" s="92"/>
    </row>
    <row r="759" spans="1:90">
      <c r="A759" s="92"/>
      <c r="B759" s="188"/>
      <c r="C759" s="319"/>
      <c r="D759" s="92"/>
      <c r="E759" s="92"/>
      <c r="F759" s="92"/>
      <c r="G759" s="92"/>
      <c r="H759" s="92"/>
      <c r="I759" s="92"/>
      <c r="J759" s="92"/>
      <c r="K759" s="92"/>
      <c r="L759" s="92"/>
      <c r="M759" s="92"/>
      <c r="N759" s="92"/>
      <c r="O759" s="92"/>
      <c r="P759" s="92"/>
      <c r="Q759" s="92"/>
      <c r="R759" s="92"/>
      <c r="S759" s="92"/>
      <c r="T759" s="92"/>
      <c r="U759" s="92"/>
      <c r="V759" s="92"/>
      <c r="W759" s="92"/>
      <c r="X759" s="92"/>
      <c r="Y759" s="92"/>
      <c r="Z759" s="92"/>
      <c r="AA759" s="92"/>
      <c r="AB759" s="92"/>
      <c r="AC759" s="92"/>
      <c r="AD759" s="92"/>
      <c r="AE759" s="92"/>
      <c r="AF759" s="92"/>
      <c r="AG759" s="92"/>
      <c r="AH759" s="92"/>
      <c r="AI759" s="92"/>
      <c r="AJ759" s="92"/>
      <c r="AK759" s="92"/>
      <c r="AL759" s="92"/>
      <c r="AM759" s="92"/>
      <c r="AN759" s="92"/>
      <c r="AO759" s="92"/>
      <c r="AP759" s="92"/>
      <c r="AQ759" s="92"/>
      <c r="AR759" s="92"/>
      <c r="AS759" s="92"/>
      <c r="AT759" s="92"/>
      <c r="AU759" s="92"/>
      <c r="AV759" s="92"/>
      <c r="AW759" s="92"/>
      <c r="AX759" s="92"/>
      <c r="AY759" s="92"/>
      <c r="AZ759" s="92"/>
      <c r="BA759" s="92"/>
      <c r="BB759" s="92"/>
      <c r="BC759" s="92"/>
      <c r="BD759" s="92"/>
      <c r="BE759" s="92"/>
      <c r="BF759" s="92"/>
      <c r="BG759" s="92"/>
      <c r="BH759" s="92"/>
      <c r="BI759" s="92"/>
      <c r="BJ759" s="92"/>
      <c r="BK759" s="92"/>
      <c r="BL759" s="92"/>
      <c r="BM759" s="92"/>
      <c r="BN759" s="92"/>
      <c r="BO759" s="92"/>
      <c r="BP759" s="92"/>
      <c r="BQ759" s="92"/>
      <c r="BR759" s="92"/>
      <c r="BS759" s="92"/>
      <c r="BT759" s="92"/>
      <c r="BU759" s="92"/>
      <c r="BV759" s="92"/>
      <c r="BW759" s="92"/>
      <c r="BX759" s="92"/>
      <c r="BY759" s="92"/>
      <c r="BZ759" s="92"/>
      <c r="CA759" s="92"/>
      <c r="CB759" s="92"/>
      <c r="CC759" s="92"/>
      <c r="CD759" s="92"/>
      <c r="CE759" s="92"/>
      <c r="CF759" s="92"/>
      <c r="CG759" s="92"/>
      <c r="CH759" s="92"/>
      <c r="CI759" s="92"/>
      <c r="CJ759" s="92"/>
      <c r="CK759" s="92"/>
      <c r="CL759" s="92"/>
    </row>
    <row r="760" spans="1:90">
      <c r="A760" s="92"/>
      <c r="B760" s="188"/>
      <c r="C760" s="319"/>
      <c r="D760" s="92"/>
      <c r="E760" s="92"/>
      <c r="F760" s="92"/>
      <c r="G760" s="92"/>
      <c r="H760" s="92"/>
      <c r="I760" s="92"/>
      <c r="J760" s="92"/>
      <c r="K760" s="92"/>
      <c r="L760" s="92"/>
      <c r="M760" s="92"/>
      <c r="N760" s="92"/>
      <c r="O760" s="92"/>
      <c r="P760" s="92"/>
      <c r="Q760" s="92"/>
      <c r="R760" s="92"/>
      <c r="S760" s="92"/>
      <c r="T760" s="92"/>
      <c r="U760" s="92"/>
      <c r="V760" s="92"/>
      <c r="W760" s="92"/>
      <c r="X760" s="92"/>
      <c r="Y760" s="92"/>
      <c r="Z760" s="92"/>
      <c r="AA760" s="92"/>
      <c r="AB760" s="92"/>
      <c r="AC760" s="92"/>
      <c r="AD760" s="92"/>
      <c r="AE760" s="92"/>
      <c r="AF760" s="92"/>
      <c r="AG760" s="92"/>
      <c r="AH760" s="92"/>
      <c r="AI760" s="92"/>
      <c r="AJ760" s="92"/>
      <c r="AK760" s="92"/>
      <c r="AL760" s="92"/>
      <c r="AM760" s="92"/>
      <c r="AN760" s="92"/>
      <c r="AO760" s="92"/>
      <c r="AP760" s="92"/>
      <c r="AQ760" s="92"/>
      <c r="AR760" s="92"/>
      <c r="AS760" s="92"/>
      <c r="AT760" s="92"/>
      <c r="AU760" s="92"/>
      <c r="AV760" s="92"/>
      <c r="AW760" s="92"/>
      <c r="AX760" s="92"/>
      <c r="AY760" s="92"/>
      <c r="AZ760" s="92"/>
      <c r="BA760" s="92"/>
      <c r="BB760" s="92"/>
      <c r="BC760" s="92"/>
      <c r="BD760" s="92"/>
      <c r="BE760" s="92"/>
      <c r="BF760" s="92"/>
      <c r="BG760" s="92"/>
      <c r="BH760" s="92"/>
      <c r="BI760" s="92"/>
      <c r="BJ760" s="92"/>
      <c r="BK760" s="92"/>
      <c r="BL760" s="92"/>
      <c r="BM760" s="92"/>
      <c r="BN760" s="92"/>
      <c r="BO760" s="92"/>
      <c r="BP760" s="92"/>
      <c r="BQ760" s="92"/>
      <c r="BR760" s="92"/>
      <c r="BS760" s="92"/>
      <c r="BT760" s="92"/>
      <c r="BU760" s="92"/>
      <c r="BV760" s="92"/>
      <c r="BW760" s="92"/>
      <c r="BX760" s="92"/>
      <c r="BY760" s="92"/>
      <c r="BZ760" s="92"/>
      <c r="CA760" s="92"/>
      <c r="CB760" s="92"/>
      <c r="CC760" s="92"/>
      <c r="CD760" s="92"/>
      <c r="CE760" s="92"/>
      <c r="CF760" s="92"/>
      <c r="CG760" s="92"/>
      <c r="CH760" s="92"/>
      <c r="CI760" s="92"/>
      <c r="CJ760" s="92"/>
      <c r="CK760" s="92"/>
      <c r="CL760" s="92"/>
    </row>
    <row r="761" spans="1:90">
      <c r="A761" s="92"/>
      <c r="B761" s="188"/>
      <c r="C761" s="319"/>
      <c r="D761" s="92"/>
      <c r="E761" s="92"/>
      <c r="F761" s="92"/>
      <c r="G761" s="92"/>
      <c r="H761" s="92"/>
      <c r="I761" s="92"/>
      <c r="J761" s="92"/>
      <c r="K761" s="92"/>
      <c r="L761" s="92"/>
      <c r="M761" s="92"/>
      <c r="N761" s="92"/>
      <c r="O761" s="92"/>
      <c r="P761" s="92"/>
      <c r="Q761" s="92"/>
      <c r="R761" s="92"/>
      <c r="S761" s="92"/>
      <c r="T761" s="92"/>
      <c r="U761" s="92"/>
      <c r="V761" s="92"/>
      <c r="W761" s="92"/>
      <c r="X761" s="92"/>
      <c r="Y761" s="92"/>
      <c r="Z761" s="92"/>
      <c r="AA761" s="92"/>
      <c r="AB761" s="92"/>
      <c r="AC761" s="92"/>
      <c r="AD761" s="92"/>
      <c r="AE761" s="92"/>
      <c r="AF761" s="92"/>
      <c r="AG761" s="92"/>
      <c r="AH761" s="92"/>
      <c r="AI761" s="92"/>
      <c r="AJ761" s="92"/>
      <c r="AK761" s="92"/>
      <c r="AL761" s="92"/>
      <c r="AM761" s="92"/>
      <c r="AN761" s="92"/>
      <c r="AO761" s="92"/>
      <c r="AP761" s="92"/>
      <c r="AQ761" s="92"/>
      <c r="AR761" s="92"/>
      <c r="AS761" s="92"/>
      <c r="AT761" s="92"/>
      <c r="AU761" s="92"/>
      <c r="AV761" s="92"/>
      <c r="AW761" s="92"/>
      <c r="AX761" s="92"/>
      <c r="AY761" s="92"/>
      <c r="AZ761" s="92"/>
      <c r="BA761" s="92"/>
      <c r="BB761" s="92"/>
      <c r="BC761" s="92"/>
      <c r="BD761" s="92"/>
      <c r="BE761" s="92"/>
      <c r="BF761" s="92"/>
      <c r="BG761" s="92"/>
      <c r="BH761" s="92"/>
      <c r="BI761" s="92"/>
      <c r="BJ761" s="92"/>
      <c r="BK761" s="92"/>
      <c r="BL761" s="92"/>
      <c r="BM761" s="92"/>
      <c r="BN761" s="92"/>
      <c r="BO761" s="92"/>
      <c r="BP761" s="92"/>
      <c r="BQ761" s="92"/>
      <c r="BR761" s="92"/>
      <c r="BS761" s="92"/>
      <c r="BT761" s="92"/>
      <c r="BU761" s="92"/>
      <c r="BV761" s="92"/>
      <c r="BW761" s="92"/>
      <c r="BX761" s="92"/>
      <c r="BY761" s="92"/>
      <c r="BZ761" s="92"/>
      <c r="CA761" s="92"/>
      <c r="CB761" s="92"/>
      <c r="CC761" s="92"/>
      <c r="CD761" s="92"/>
      <c r="CE761" s="92"/>
      <c r="CF761" s="92"/>
      <c r="CG761" s="92"/>
      <c r="CH761" s="92"/>
      <c r="CI761" s="92"/>
      <c r="CJ761" s="92"/>
      <c r="CK761" s="92"/>
      <c r="CL761" s="92"/>
    </row>
    <row r="762" spans="1:90">
      <c r="A762" s="92"/>
      <c r="B762" s="188"/>
      <c r="C762" s="319"/>
      <c r="D762" s="92"/>
      <c r="E762" s="92"/>
      <c r="F762" s="92"/>
      <c r="G762" s="92"/>
      <c r="H762" s="92"/>
      <c r="I762" s="92"/>
      <c r="J762" s="92"/>
      <c r="K762" s="92"/>
      <c r="L762" s="92"/>
      <c r="M762" s="92"/>
      <c r="N762" s="92"/>
      <c r="O762" s="92"/>
      <c r="P762" s="92"/>
      <c r="Q762" s="92"/>
      <c r="R762" s="92"/>
      <c r="S762" s="92"/>
      <c r="T762" s="92"/>
      <c r="U762" s="92"/>
      <c r="V762" s="92"/>
      <c r="W762" s="92"/>
      <c r="X762" s="92"/>
      <c r="Y762" s="92"/>
      <c r="Z762" s="92"/>
      <c r="AA762" s="92"/>
      <c r="AB762" s="92"/>
      <c r="AC762" s="92"/>
      <c r="AD762" s="92"/>
      <c r="AE762" s="92"/>
      <c r="AF762" s="92"/>
      <c r="AG762" s="92"/>
      <c r="AH762" s="92"/>
      <c r="AI762" s="92"/>
      <c r="AJ762" s="92"/>
      <c r="AK762" s="92"/>
      <c r="AL762" s="92"/>
      <c r="AM762" s="92"/>
      <c r="AN762" s="92"/>
      <c r="AO762" s="92"/>
      <c r="AP762" s="92"/>
      <c r="AQ762" s="92"/>
      <c r="AR762" s="92"/>
      <c r="AS762" s="92"/>
      <c r="AT762" s="92"/>
      <c r="AU762" s="92"/>
      <c r="AV762" s="92"/>
      <c r="AW762" s="92"/>
      <c r="AX762" s="92"/>
      <c r="AY762" s="92"/>
      <c r="AZ762" s="92"/>
      <c r="BA762" s="92"/>
      <c r="BB762" s="92"/>
      <c r="BC762" s="92"/>
      <c r="BD762" s="92"/>
      <c r="BE762" s="92"/>
      <c r="BF762" s="92"/>
      <c r="BG762" s="92"/>
      <c r="BH762" s="92"/>
      <c r="BI762" s="92"/>
      <c r="BJ762" s="92"/>
      <c r="BK762" s="92"/>
      <c r="BL762" s="92"/>
      <c r="BM762" s="92"/>
      <c r="BN762" s="92"/>
      <c r="BO762" s="92"/>
      <c r="BP762" s="92"/>
      <c r="BQ762" s="92"/>
      <c r="BR762" s="92"/>
      <c r="BS762" s="92"/>
      <c r="BT762" s="92"/>
      <c r="BU762" s="92"/>
      <c r="BV762" s="92"/>
      <c r="BW762" s="92"/>
      <c r="BX762" s="92"/>
      <c r="BY762" s="92"/>
      <c r="BZ762" s="92"/>
      <c r="CA762" s="92"/>
      <c r="CB762" s="92"/>
      <c r="CC762" s="92"/>
      <c r="CD762" s="92"/>
      <c r="CE762" s="92"/>
      <c r="CF762" s="92"/>
      <c r="CG762" s="92"/>
      <c r="CH762" s="92"/>
      <c r="CI762" s="92"/>
      <c r="CJ762" s="92"/>
      <c r="CK762" s="92"/>
      <c r="CL762" s="92"/>
    </row>
    <row r="763" spans="1:90">
      <c r="A763" s="92"/>
      <c r="B763" s="188"/>
      <c r="C763" s="319"/>
      <c r="D763" s="92"/>
      <c r="E763" s="92"/>
      <c r="F763" s="92"/>
      <c r="G763" s="92"/>
      <c r="H763" s="92"/>
      <c r="I763" s="92"/>
      <c r="J763" s="92"/>
      <c r="K763" s="92"/>
      <c r="L763" s="92"/>
      <c r="M763" s="92"/>
      <c r="N763" s="92"/>
      <c r="O763" s="92"/>
      <c r="P763" s="92"/>
      <c r="Q763" s="92"/>
      <c r="R763" s="92"/>
      <c r="S763" s="92"/>
      <c r="T763" s="92"/>
      <c r="U763" s="92"/>
      <c r="V763" s="92"/>
      <c r="W763" s="92"/>
      <c r="X763" s="92"/>
      <c r="Y763" s="92"/>
      <c r="Z763" s="92"/>
      <c r="AA763" s="92"/>
      <c r="AB763" s="92"/>
      <c r="AC763" s="92"/>
      <c r="AD763" s="92"/>
      <c r="AE763" s="92"/>
      <c r="AF763" s="92"/>
      <c r="AG763" s="92"/>
      <c r="AH763" s="92"/>
      <c r="AI763" s="92"/>
      <c r="AJ763" s="92"/>
      <c r="AK763" s="92"/>
      <c r="AL763" s="92"/>
      <c r="AM763" s="92"/>
      <c r="AN763" s="92"/>
      <c r="AO763" s="92"/>
      <c r="AP763" s="92"/>
      <c r="AQ763" s="92"/>
      <c r="AR763" s="92"/>
      <c r="AS763" s="92"/>
      <c r="AT763" s="92"/>
      <c r="AU763" s="92"/>
      <c r="AV763" s="92"/>
      <c r="AW763" s="92"/>
      <c r="AX763" s="92"/>
      <c r="AY763" s="92"/>
      <c r="AZ763" s="92"/>
      <c r="BA763" s="92"/>
      <c r="BB763" s="92"/>
      <c r="BC763" s="92"/>
      <c r="BD763" s="92"/>
      <c r="BE763" s="92"/>
      <c r="BF763" s="92"/>
      <c r="BG763" s="92"/>
      <c r="BH763" s="92"/>
      <c r="BI763" s="92"/>
      <c r="BJ763" s="92"/>
      <c r="BK763" s="92"/>
      <c r="BL763" s="92"/>
      <c r="BM763" s="92"/>
      <c r="BN763" s="92"/>
      <c r="BO763" s="92"/>
      <c r="BP763" s="92"/>
      <c r="BQ763" s="92"/>
      <c r="BR763" s="92"/>
      <c r="BS763" s="92"/>
      <c r="BT763" s="92"/>
      <c r="BU763" s="92"/>
      <c r="BV763" s="92"/>
      <c r="BW763" s="92"/>
      <c r="BX763" s="92"/>
      <c r="BY763" s="92"/>
      <c r="BZ763" s="92"/>
      <c r="CA763" s="92"/>
      <c r="CB763" s="92"/>
      <c r="CC763" s="92"/>
      <c r="CD763" s="92"/>
      <c r="CE763" s="92"/>
      <c r="CF763" s="92"/>
      <c r="CG763" s="92"/>
      <c r="CH763" s="92"/>
      <c r="CI763" s="92"/>
      <c r="CJ763" s="92"/>
      <c r="CK763" s="92"/>
      <c r="CL763" s="92"/>
    </row>
    <row r="764" spans="1:90">
      <c r="A764" s="92"/>
      <c r="B764" s="188"/>
      <c r="C764" s="319"/>
      <c r="D764" s="92"/>
      <c r="E764" s="92"/>
      <c r="F764" s="92"/>
      <c r="G764" s="92"/>
      <c r="H764" s="92"/>
      <c r="I764" s="92"/>
      <c r="J764" s="92"/>
      <c r="K764" s="92"/>
      <c r="L764" s="92"/>
      <c r="M764" s="92"/>
      <c r="N764" s="92"/>
      <c r="O764" s="92"/>
      <c r="P764" s="92"/>
      <c r="Q764" s="92"/>
      <c r="R764" s="92"/>
      <c r="S764" s="92"/>
      <c r="T764" s="92"/>
      <c r="U764" s="92"/>
      <c r="V764" s="92"/>
      <c r="W764" s="92"/>
      <c r="X764" s="92"/>
      <c r="Y764" s="92"/>
      <c r="Z764" s="92"/>
      <c r="AA764" s="92"/>
      <c r="AB764" s="92"/>
      <c r="AC764" s="92"/>
      <c r="AD764" s="92"/>
      <c r="AE764" s="92"/>
      <c r="AF764" s="92"/>
      <c r="AG764" s="92"/>
      <c r="AH764" s="92"/>
      <c r="AI764" s="92"/>
      <c r="AJ764" s="92"/>
      <c r="AK764" s="92"/>
      <c r="AL764" s="92"/>
      <c r="AM764" s="92"/>
      <c r="AN764" s="92"/>
      <c r="AO764" s="92"/>
      <c r="AP764" s="92"/>
      <c r="AQ764" s="92"/>
      <c r="AR764" s="92"/>
      <c r="AS764" s="92"/>
      <c r="AT764" s="92"/>
      <c r="AU764" s="92"/>
      <c r="AV764" s="92"/>
      <c r="AW764" s="92"/>
      <c r="AX764" s="92"/>
      <c r="AY764" s="92"/>
      <c r="AZ764" s="92"/>
      <c r="BA764" s="92"/>
      <c r="BB764" s="92"/>
      <c r="BC764" s="92"/>
      <c r="BD764" s="92"/>
      <c r="BE764" s="92"/>
      <c r="BF764" s="92"/>
      <c r="BG764" s="92"/>
      <c r="BH764" s="92"/>
      <c r="BI764" s="92"/>
      <c r="BJ764" s="92"/>
      <c r="BK764" s="92"/>
      <c r="BL764" s="92"/>
      <c r="BM764" s="92"/>
      <c r="BN764" s="92"/>
      <c r="BO764" s="92"/>
      <c r="BP764" s="92"/>
      <c r="BQ764" s="92"/>
      <c r="BR764" s="92"/>
      <c r="BS764" s="92"/>
      <c r="BT764" s="92"/>
      <c r="BU764" s="92"/>
      <c r="BV764" s="92"/>
      <c r="BW764" s="92"/>
      <c r="BX764" s="92"/>
      <c r="BY764" s="92"/>
      <c r="BZ764" s="92"/>
      <c r="CA764" s="92"/>
      <c r="CB764" s="92"/>
      <c r="CC764" s="92"/>
      <c r="CD764" s="92"/>
      <c r="CE764" s="92"/>
      <c r="CF764" s="92"/>
      <c r="CG764" s="92"/>
      <c r="CH764" s="92"/>
      <c r="CI764" s="92"/>
      <c r="CJ764" s="92"/>
      <c r="CK764" s="92"/>
      <c r="CL764" s="92"/>
    </row>
    <row r="765" spans="1:90">
      <c r="A765" s="92"/>
      <c r="B765" s="188"/>
      <c r="C765" s="319"/>
      <c r="D765" s="92"/>
      <c r="E765" s="92"/>
      <c r="F765" s="92"/>
      <c r="G765" s="92"/>
      <c r="H765" s="92"/>
      <c r="I765" s="92"/>
      <c r="J765" s="92"/>
      <c r="K765" s="92"/>
      <c r="L765" s="92"/>
      <c r="M765" s="92"/>
      <c r="N765" s="92"/>
      <c r="O765" s="92"/>
      <c r="P765" s="92"/>
      <c r="Q765" s="92"/>
      <c r="R765" s="92"/>
      <c r="S765" s="92"/>
      <c r="T765" s="92"/>
      <c r="U765" s="92"/>
      <c r="V765" s="92"/>
      <c r="W765" s="92"/>
      <c r="X765" s="92"/>
      <c r="Y765" s="92"/>
      <c r="Z765" s="92"/>
      <c r="AA765" s="92"/>
      <c r="AB765" s="92"/>
      <c r="AC765" s="92"/>
      <c r="AD765" s="92"/>
      <c r="AE765" s="92"/>
      <c r="AF765" s="92"/>
      <c r="AG765" s="92"/>
      <c r="AH765" s="92"/>
      <c r="AI765" s="92"/>
      <c r="AJ765" s="92"/>
      <c r="AK765" s="92"/>
      <c r="AL765" s="92"/>
      <c r="AM765" s="92"/>
      <c r="AN765" s="92"/>
      <c r="AO765" s="92"/>
      <c r="AP765" s="92"/>
      <c r="AQ765" s="92"/>
      <c r="AR765" s="92"/>
      <c r="AS765" s="92"/>
      <c r="AT765" s="92"/>
      <c r="AU765" s="92"/>
      <c r="AV765" s="92"/>
      <c r="AW765" s="92"/>
      <c r="AX765" s="92"/>
      <c r="AY765" s="92"/>
      <c r="AZ765" s="92"/>
      <c r="BA765" s="92"/>
      <c r="BB765" s="92"/>
      <c r="BC765" s="92"/>
      <c r="BD765" s="92"/>
      <c r="BE765" s="92"/>
      <c r="BF765" s="92"/>
      <c r="BG765" s="92"/>
      <c r="BH765" s="92"/>
      <c r="BI765" s="92"/>
      <c r="BJ765" s="92"/>
      <c r="BK765" s="92"/>
      <c r="BL765" s="92"/>
      <c r="BM765" s="92"/>
      <c r="BN765" s="92"/>
      <c r="BO765" s="92"/>
      <c r="BP765" s="92"/>
      <c r="BQ765" s="92"/>
      <c r="BR765" s="92"/>
      <c r="BS765" s="92"/>
      <c r="BT765" s="92"/>
      <c r="BU765" s="92"/>
      <c r="BV765" s="92"/>
      <c r="BW765" s="92"/>
      <c r="BX765" s="92"/>
      <c r="BY765" s="92"/>
      <c r="BZ765" s="92"/>
      <c r="CA765" s="92"/>
      <c r="CB765" s="92"/>
      <c r="CC765" s="92"/>
      <c r="CD765" s="92"/>
      <c r="CE765" s="92"/>
      <c r="CF765" s="92"/>
      <c r="CG765" s="92"/>
      <c r="CH765" s="92"/>
      <c r="CI765" s="92"/>
      <c r="CJ765" s="92"/>
      <c r="CK765" s="92"/>
      <c r="CL765" s="92"/>
    </row>
    <row r="766" spans="1:90">
      <c r="A766" s="92"/>
      <c r="B766" s="188"/>
      <c r="C766" s="319"/>
      <c r="D766" s="92"/>
      <c r="E766" s="92"/>
      <c r="F766" s="92"/>
      <c r="G766" s="92"/>
      <c r="H766" s="92"/>
      <c r="I766" s="92"/>
      <c r="J766" s="92"/>
      <c r="K766" s="92"/>
      <c r="L766" s="92"/>
      <c r="M766" s="92"/>
      <c r="N766" s="92"/>
      <c r="O766" s="92"/>
      <c r="P766" s="92"/>
      <c r="Q766" s="92"/>
      <c r="R766" s="92"/>
      <c r="S766" s="92"/>
      <c r="T766" s="92"/>
      <c r="U766" s="92"/>
      <c r="V766" s="92"/>
      <c r="W766" s="92"/>
      <c r="X766" s="92"/>
      <c r="Y766" s="92"/>
      <c r="Z766" s="92"/>
      <c r="AA766" s="92"/>
      <c r="AB766" s="92"/>
      <c r="AC766" s="92"/>
      <c r="AD766" s="92"/>
      <c r="AE766" s="92"/>
      <c r="AF766" s="92"/>
      <c r="AG766" s="92"/>
      <c r="AH766" s="92"/>
      <c r="AI766" s="92"/>
      <c r="AJ766" s="92"/>
      <c r="AK766" s="92"/>
      <c r="AL766" s="92"/>
      <c r="AM766" s="92"/>
      <c r="AN766" s="92"/>
      <c r="AO766" s="92"/>
      <c r="AP766" s="92"/>
      <c r="AQ766" s="92"/>
      <c r="AR766" s="92"/>
      <c r="AS766" s="92"/>
      <c r="AT766" s="92"/>
      <c r="AU766" s="92"/>
      <c r="AV766" s="92"/>
      <c r="AW766" s="92"/>
      <c r="AX766" s="92"/>
      <c r="AY766" s="92"/>
      <c r="AZ766" s="92"/>
      <c r="BA766" s="92"/>
      <c r="BB766" s="92"/>
      <c r="BC766" s="92"/>
      <c r="BD766" s="92"/>
      <c r="BE766" s="92"/>
      <c r="BF766" s="92"/>
      <c r="BG766" s="92"/>
      <c r="BH766" s="92"/>
      <c r="BI766" s="92"/>
      <c r="BJ766" s="92"/>
      <c r="BK766" s="92"/>
      <c r="BL766" s="92"/>
      <c r="BM766" s="92"/>
      <c r="BN766" s="92"/>
      <c r="BO766" s="92"/>
      <c r="BP766" s="92"/>
      <c r="BQ766" s="92"/>
      <c r="BR766" s="92"/>
      <c r="BS766" s="92"/>
      <c r="BT766" s="92"/>
      <c r="BU766" s="92"/>
      <c r="BV766" s="92"/>
      <c r="BW766" s="92"/>
      <c r="BX766" s="92"/>
      <c r="BY766" s="92"/>
      <c r="BZ766" s="92"/>
      <c r="CA766" s="92"/>
      <c r="CB766" s="92"/>
      <c r="CC766" s="92"/>
      <c r="CD766" s="92"/>
      <c r="CE766" s="92"/>
      <c r="CF766" s="92"/>
      <c r="CG766" s="92"/>
      <c r="CH766" s="92"/>
      <c r="CI766" s="92"/>
      <c r="CJ766" s="92"/>
      <c r="CK766" s="92"/>
      <c r="CL766" s="92"/>
    </row>
    <row r="767" spans="1:90">
      <c r="A767" s="92"/>
      <c r="B767" s="188"/>
      <c r="C767" s="319"/>
      <c r="D767" s="92"/>
      <c r="E767" s="92"/>
      <c r="F767" s="92"/>
      <c r="G767" s="92"/>
      <c r="H767" s="92"/>
      <c r="I767" s="92"/>
      <c r="J767" s="92"/>
      <c r="K767" s="92"/>
      <c r="L767" s="92"/>
      <c r="M767" s="92"/>
      <c r="N767" s="92"/>
      <c r="O767" s="92"/>
      <c r="P767" s="92"/>
      <c r="Q767" s="92"/>
      <c r="R767" s="92"/>
      <c r="S767" s="92"/>
      <c r="T767" s="92"/>
      <c r="U767" s="92"/>
      <c r="V767" s="92"/>
      <c r="W767" s="92"/>
      <c r="X767" s="92"/>
      <c r="Y767" s="92"/>
      <c r="Z767" s="92"/>
      <c r="AA767" s="92"/>
      <c r="AB767" s="92"/>
      <c r="AC767" s="92"/>
      <c r="AD767" s="92"/>
      <c r="AE767" s="92"/>
      <c r="AF767" s="92"/>
      <c r="AG767" s="92"/>
      <c r="AH767" s="92"/>
      <c r="AI767" s="92"/>
      <c r="AJ767" s="92"/>
      <c r="AK767" s="92"/>
      <c r="AL767" s="92"/>
      <c r="AM767" s="92"/>
      <c r="AN767" s="92"/>
      <c r="AO767" s="92"/>
      <c r="AP767" s="92"/>
      <c r="AQ767" s="92"/>
      <c r="AR767" s="92"/>
      <c r="AS767" s="92"/>
      <c r="AT767" s="92"/>
      <c r="AU767" s="92"/>
      <c r="AV767" s="92"/>
      <c r="AW767" s="92"/>
      <c r="AX767" s="92"/>
      <c r="AY767" s="92"/>
      <c r="AZ767" s="92"/>
      <c r="BA767" s="92"/>
      <c r="BB767" s="92"/>
      <c r="BC767" s="92"/>
      <c r="BD767" s="92"/>
      <c r="BE767" s="92"/>
      <c r="BF767" s="92"/>
      <c r="BG767" s="92"/>
      <c r="BH767" s="92"/>
      <c r="BI767" s="92"/>
      <c r="BJ767" s="92"/>
      <c r="BK767" s="92"/>
      <c r="BL767" s="92"/>
      <c r="BM767" s="92"/>
      <c r="BN767" s="92"/>
      <c r="BO767" s="92"/>
      <c r="BP767" s="92"/>
      <c r="BQ767" s="92"/>
      <c r="BR767" s="92"/>
      <c r="BS767" s="92"/>
      <c r="BT767" s="92"/>
      <c r="BU767" s="92"/>
      <c r="BV767" s="92"/>
      <c r="BW767" s="92"/>
      <c r="BX767" s="92"/>
      <c r="BY767" s="92"/>
      <c r="BZ767" s="92"/>
      <c r="CA767" s="92"/>
      <c r="CB767" s="92"/>
      <c r="CC767" s="92"/>
      <c r="CD767" s="92"/>
      <c r="CE767" s="92"/>
      <c r="CF767" s="92"/>
      <c r="CG767" s="92"/>
      <c r="CH767" s="92"/>
      <c r="CI767" s="92"/>
      <c r="CJ767" s="92"/>
      <c r="CK767" s="92"/>
      <c r="CL767" s="92"/>
    </row>
    <row r="768" spans="1:90">
      <c r="A768" s="92"/>
      <c r="B768" s="188"/>
      <c r="C768" s="319"/>
      <c r="D768" s="92"/>
      <c r="E768" s="92"/>
      <c r="F768" s="92"/>
      <c r="G768" s="92"/>
      <c r="H768" s="92"/>
      <c r="I768" s="92"/>
      <c r="J768" s="92"/>
      <c r="K768" s="92"/>
      <c r="L768" s="92"/>
      <c r="M768" s="92"/>
      <c r="N768" s="92"/>
      <c r="O768" s="92"/>
      <c r="P768" s="92"/>
      <c r="Q768" s="92"/>
      <c r="R768" s="92"/>
      <c r="S768" s="92"/>
      <c r="T768" s="92"/>
      <c r="U768" s="92"/>
      <c r="V768" s="92"/>
      <c r="W768" s="92"/>
      <c r="X768" s="92"/>
      <c r="Y768" s="92"/>
      <c r="Z768" s="92"/>
      <c r="AA768" s="92"/>
      <c r="AB768" s="92"/>
      <c r="AC768" s="92"/>
      <c r="AD768" s="92"/>
      <c r="AE768" s="92"/>
      <c r="AF768" s="92"/>
      <c r="AG768" s="92"/>
      <c r="AH768" s="92"/>
      <c r="AI768" s="92"/>
      <c r="AJ768" s="92"/>
      <c r="AK768" s="92"/>
      <c r="AL768" s="92"/>
      <c r="AM768" s="92"/>
      <c r="AN768" s="92"/>
      <c r="AO768" s="92"/>
      <c r="AP768" s="92"/>
      <c r="AQ768" s="92"/>
      <c r="AR768" s="92"/>
      <c r="AS768" s="92"/>
      <c r="AT768" s="92"/>
      <c r="AU768" s="92"/>
      <c r="AV768" s="92"/>
      <c r="AW768" s="92"/>
      <c r="AX768" s="92"/>
      <c r="AY768" s="92"/>
      <c r="AZ768" s="92"/>
      <c r="BA768" s="92"/>
      <c r="BB768" s="92"/>
      <c r="BC768" s="92"/>
      <c r="BD768" s="92"/>
      <c r="BE768" s="92"/>
      <c r="BF768" s="92"/>
      <c r="BG768" s="92"/>
      <c r="BH768" s="92"/>
      <c r="BI768" s="92"/>
      <c r="BJ768" s="92"/>
      <c r="BK768" s="92"/>
      <c r="BL768" s="92"/>
      <c r="BM768" s="92"/>
      <c r="BN768" s="92"/>
      <c r="BO768" s="92"/>
      <c r="BP768" s="92"/>
      <c r="BQ768" s="92"/>
      <c r="BR768" s="92"/>
      <c r="BS768" s="92"/>
      <c r="BT768" s="92"/>
      <c r="BU768" s="92"/>
      <c r="BV768" s="92"/>
      <c r="BW768" s="92"/>
      <c r="BX768" s="92"/>
      <c r="BY768" s="92"/>
      <c r="BZ768" s="92"/>
      <c r="CA768" s="92"/>
      <c r="CB768" s="92"/>
      <c r="CC768" s="92"/>
      <c r="CD768" s="92"/>
      <c r="CE768" s="92"/>
      <c r="CF768" s="92"/>
      <c r="CG768" s="92"/>
      <c r="CH768" s="92"/>
      <c r="CI768" s="92"/>
      <c r="CJ768" s="92"/>
      <c r="CK768" s="92"/>
      <c r="CL768" s="92"/>
    </row>
    <row r="769" spans="1:90">
      <c r="A769" s="92"/>
      <c r="B769" s="188"/>
      <c r="C769" s="319"/>
      <c r="D769" s="92"/>
      <c r="E769" s="92"/>
      <c r="F769" s="92"/>
      <c r="G769" s="92"/>
      <c r="H769" s="92"/>
      <c r="I769" s="92"/>
      <c r="J769" s="92"/>
      <c r="K769" s="92"/>
      <c r="L769" s="92"/>
      <c r="M769" s="92"/>
      <c r="N769" s="92"/>
      <c r="O769" s="92"/>
      <c r="P769" s="92"/>
      <c r="Q769" s="92"/>
      <c r="R769" s="92"/>
      <c r="S769" s="92"/>
      <c r="T769" s="92"/>
      <c r="U769" s="92"/>
      <c r="V769" s="92"/>
      <c r="W769" s="92"/>
      <c r="X769" s="92"/>
      <c r="Y769" s="92"/>
      <c r="Z769" s="92"/>
      <c r="AA769" s="92"/>
      <c r="AB769" s="92"/>
      <c r="AC769" s="92"/>
      <c r="AD769" s="92"/>
      <c r="AE769" s="92"/>
      <c r="AF769" s="92"/>
      <c r="AG769" s="92"/>
      <c r="AH769" s="92"/>
      <c r="AI769" s="92"/>
      <c r="AJ769" s="92"/>
      <c r="AK769" s="92"/>
      <c r="AL769" s="92"/>
      <c r="AM769" s="92"/>
      <c r="AN769" s="92"/>
      <c r="AO769" s="92"/>
      <c r="AP769" s="92"/>
      <c r="AQ769" s="92"/>
      <c r="AR769" s="92"/>
      <c r="AS769" s="92"/>
      <c r="AT769" s="92"/>
      <c r="AU769" s="92"/>
      <c r="AV769" s="92"/>
      <c r="AW769" s="92"/>
      <c r="AX769" s="92"/>
      <c r="AY769" s="92"/>
      <c r="AZ769" s="92"/>
      <c r="BA769" s="92"/>
      <c r="BB769" s="92"/>
      <c r="BC769" s="92"/>
      <c r="BD769" s="92"/>
      <c r="BE769" s="92"/>
      <c r="BF769" s="92"/>
      <c r="BG769" s="92"/>
      <c r="BH769" s="92"/>
      <c r="BI769" s="92"/>
      <c r="BJ769" s="92"/>
      <c r="BK769" s="92"/>
      <c r="BL769" s="92"/>
      <c r="BM769" s="92"/>
      <c r="BN769" s="92"/>
      <c r="BO769" s="92"/>
      <c r="BP769" s="92"/>
      <c r="BQ769" s="92"/>
      <c r="BR769" s="92"/>
      <c r="BS769" s="92"/>
      <c r="BT769" s="92"/>
      <c r="BU769" s="92"/>
      <c r="BV769" s="92"/>
      <c r="BW769" s="92"/>
      <c r="BX769" s="92"/>
      <c r="BY769" s="92"/>
      <c r="BZ769" s="92"/>
      <c r="CA769" s="92"/>
      <c r="CB769" s="92"/>
      <c r="CC769" s="92"/>
      <c r="CD769" s="92"/>
      <c r="CE769" s="92"/>
      <c r="CF769" s="92"/>
      <c r="CG769" s="92"/>
      <c r="CH769" s="92"/>
      <c r="CI769" s="92"/>
      <c r="CJ769" s="92"/>
      <c r="CK769" s="92"/>
      <c r="CL769" s="92"/>
    </row>
    <row r="770" spans="1:90">
      <c r="A770" s="92"/>
      <c r="B770" s="188"/>
      <c r="C770" s="319"/>
      <c r="D770" s="92"/>
      <c r="E770" s="92"/>
      <c r="F770" s="92"/>
      <c r="G770" s="92"/>
      <c r="H770" s="92"/>
      <c r="I770" s="92"/>
      <c r="J770" s="92"/>
      <c r="K770" s="92"/>
      <c r="L770" s="92"/>
      <c r="M770" s="92"/>
      <c r="N770" s="92"/>
      <c r="O770" s="92"/>
      <c r="P770" s="92"/>
      <c r="Q770" s="92"/>
      <c r="R770" s="92"/>
      <c r="S770" s="92"/>
      <c r="T770" s="92"/>
      <c r="U770" s="92"/>
      <c r="V770" s="92"/>
      <c r="W770" s="92"/>
      <c r="X770" s="92"/>
      <c r="Y770" s="92"/>
      <c r="Z770" s="92"/>
      <c r="AA770" s="92"/>
      <c r="AB770" s="92"/>
      <c r="AC770" s="92"/>
      <c r="AD770" s="92"/>
      <c r="AE770" s="92"/>
      <c r="AF770" s="92"/>
      <c r="AG770" s="92"/>
      <c r="AH770" s="92"/>
      <c r="AI770" s="92"/>
      <c r="AJ770" s="92"/>
      <c r="AK770" s="92"/>
      <c r="AL770" s="92"/>
      <c r="AM770" s="92"/>
      <c r="AN770" s="92"/>
      <c r="AO770" s="92"/>
      <c r="AP770" s="92"/>
      <c r="AQ770" s="92"/>
      <c r="AR770" s="92"/>
      <c r="AS770" s="92"/>
      <c r="AT770" s="92"/>
      <c r="AU770" s="92"/>
      <c r="AV770" s="92"/>
      <c r="AW770" s="92"/>
      <c r="AX770" s="92"/>
      <c r="AY770" s="92"/>
      <c r="AZ770" s="92"/>
      <c r="BA770" s="92"/>
      <c r="BB770" s="92"/>
      <c r="BC770" s="92"/>
      <c r="BD770" s="92"/>
      <c r="BE770" s="92"/>
      <c r="BF770" s="92"/>
      <c r="BG770" s="92"/>
      <c r="BH770" s="92"/>
      <c r="BI770" s="92"/>
      <c r="BJ770" s="92"/>
      <c r="BK770" s="92"/>
      <c r="BL770" s="92"/>
      <c r="BM770" s="92"/>
      <c r="BN770" s="92"/>
      <c r="BO770" s="92"/>
      <c r="BP770" s="92"/>
      <c r="BQ770" s="92"/>
      <c r="BR770" s="92"/>
      <c r="BS770" s="92"/>
      <c r="BT770" s="92"/>
      <c r="BU770" s="92"/>
      <c r="BV770" s="92"/>
      <c r="BW770" s="92"/>
      <c r="BX770" s="92"/>
      <c r="BY770" s="92"/>
      <c r="BZ770" s="92"/>
      <c r="CA770" s="92"/>
      <c r="CB770" s="92"/>
      <c r="CC770" s="92"/>
      <c r="CD770" s="92"/>
      <c r="CE770" s="92"/>
      <c r="CF770" s="92"/>
      <c r="CG770" s="92"/>
      <c r="CH770" s="92"/>
      <c r="CI770" s="92"/>
      <c r="CJ770" s="92"/>
      <c r="CK770" s="92"/>
      <c r="CL770" s="92"/>
    </row>
    <row r="771" spans="1:90">
      <c r="A771" s="92"/>
      <c r="B771" s="188"/>
      <c r="C771" s="319"/>
      <c r="D771" s="92"/>
      <c r="E771" s="92"/>
      <c r="F771" s="92"/>
      <c r="G771" s="92"/>
      <c r="H771" s="92"/>
      <c r="I771" s="92"/>
      <c r="J771" s="92"/>
      <c r="K771" s="92"/>
      <c r="L771" s="92"/>
      <c r="M771" s="92"/>
      <c r="N771" s="92"/>
      <c r="O771" s="92"/>
      <c r="P771" s="92"/>
      <c r="Q771" s="92"/>
      <c r="R771" s="92"/>
      <c r="S771" s="92"/>
      <c r="T771" s="92"/>
      <c r="U771" s="92"/>
      <c r="V771" s="92"/>
      <c r="W771" s="92"/>
      <c r="X771" s="92"/>
      <c r="Y771" s="92"/>
      <c r="Z771" s="92"/>
      <c r="AA771" s="92"/>
      <c r="AB771" s="92"/>
      <c r="AC771" s="92"/>
      <c r="AD771" s="92"/>
      <c r="AE771" s="92"/>
      <c r="AF771" s="92"/>
      <c r="AG771" s="92"/>
      <c r="AH771" s="92"/>
      <c r="AI771" s="92"/>
      <c r="AJ771" s="92"/>
      <c r="AK771" s="92"/>
      <c r="AL771" s="92"/>
      <c r="AM771" s="92"/>
      <c r="AN771" s="92"/>
      <c r="AO771" s="92"/>
      <c r="AP771" s="92"/>
      <c r="AQ771" s="92"/>
      <c r="AR771" s="92"/>
      <c r="AS771" s="92"/>
      <c r="AT771" s="92"/>
      <c r="AU771" s="92"/>
      <c r="AV771" s="92"/>
      <c r="AW771" s="92"/>
      <c r="AX771" s="92"/>
      <c r="AY771" s="92"/>
      <c r="AZ771" s="92"/>
      <c r="BA771" s="92"/>
      <c r="BB771" s="92"/>
      <c r="BC771" s="92"/>
      <c r="BD771" s="92"/>
      <c r="BE771" s="92"/>
      <c r="BF771" s="92"/>
      <c r="BG771" s="92"/>
      <c r="BH771" s="92"/>
      <c r="BI771" s="92"/>
      <c r="BJ771" s="92"/>
      <c r="BK771" s="92"/>
      <c r="BL771" s="92"/>
      <c r="BM771" s="92"/>
      <c r="BN771" s="92"/>
      <c r="BO771" s="92"/>
      <c r="BP771" s="92"/>
      <c r="BQ771" s="92"/>
      <c r="BR771" s="92"/>
      <c r="BS771" s="92"/>
      <c r="BT771" s="92"/>
      <c r="BU771" s="92"/>
      <c r="BV771" s="92"/>
      <c r="BW771" s="92"/>
      <c r="BX771" s="92"/>
      <c r="BY771" s="92"/>
      <c r="BZ771" s="92"/>
      <c r="CA771" s="92"/>
      <c r="CB771" s="92"/>
      <c r="CC771" s="92"/>
      <c r="CD771" s="92"/>
      <c r="CE771" s="92"/>
      <c r="CF771" s="92"/>
      <c r="CG771" s="92"/>
      <c r="CH771" s="92"/>
      <c r="CI771" s="92"/>
      <c r="CJ771" s="92"/>
      <c r="CK771" s="92"/>
      <c r="CL771" s="92"/>
    </row>
    <row r="772" spans="1:90">
      <c r="A772" s="92"/>
      <c r="B772" s="188"/>
      <c r="C772" s="319"/>
      <c r="D772" s="92"/>
      <c r="E772" s="92"/>
      <c r="F772" s="92"/>
      <c r="G772" s="92"/>
      <c r="H772" s="92"/>
      <c r="I772" s="92"/>
      <c r="J772" s="92"/>
      <c r="K772" s="92"/>
      <c r="L772" s="92"/>
      <c r="M772" s="92"/>
      <c r="N772" s="92"/>
      <c r="O772" s="92"/>
      <c r="P772" s="92"/>
      <c r="Q772" s="92"/>
      <c r="R772" s="92"/>
      <c r="S772" s="92"/>
      <c r="T772" s="92"/>
      <c r="U772" s="92"/>
      <c r="V772" s="92"/>
      <c r="W772" s="92"/>
      <c r="X772" s="92"/>
      <c r="Y772" s="92"/>
      <c r="Z772" s="92"/>
      <c r="AA772" s="92"/>
      <c r="AB772" s="92"/>
      <c r="AC772" s="92"/>
      <c r="AD772" s="92"/>
      <c r="AE772" s="92"/>
      <c r="AF772" s="92"/>
      <c r="AG772" s="92"/>
      <c r="AH772" s="92"/>
      <c r="AI772" s="92"/>
      <c r="AJ772" s="92"/>
      <c r="AK772" s="92"/>
      <c r="AL772" s="92"/>
      <c r="AM772" s="92"/>
      <c r="AN772" s="92"/>
      <c r="AO772" s="92"/>
      <c r="AP772" s="92"/>
      <c r="AQ772" s="92"/>
      <c r="AR772" s="92"/>
      <c r="AS772" s="92"/>
      <c r="AT772" s="92"/>
      <c r="AU772" s="92"/>
      <c r="AV772" s="92"/>
      <c r="AW772" s="92"/>
      <c r="AX772" s="92"/>
      <c r="AY772" s="92"/>
      <c r="AZ772" s="92"/>
      <c r="BA772" s="92"/>
      <c r="BB772" s="92"/>
      <c r="BC772" s="92"/>
      <c r="BD772" s="92"/>
      <c r="BE772" s="92"/>
      <c r="BF772" s="92"/>
      <c r="BG772" s="92"/>
      <c r="BH772" s="92"/>
      <c r="BI772" s="92"/>
      <c r="BJ772" s="92"/>
      <c r="BK772" s="92"/>
      <c r="BL772" s="92"/>
      <c r="BM772" s="92"/>
      <c r="BN772" s="92"/>
      <c r="BO772" s="92"/>
      <c r="BP772" s="92"/>
      <c r="BQ772" s="92"/>
      <c r="BR772" s="92"/>
      <c r="BS772" s="92"/>
      <c r="BT772" s="92"/>
      <c r="BU772" s="92"/>
      <c r="BV772" s="92"/>
      <c r="BW772" s="92"/>
      <c r="BX772" s="92"/>
      <c r="BY772" s="92"/>
      <c r="BZ772" s="92"/>
      <c r="CA772" s="92"/>
      <c r="CB772" s="92"/>
      <c r="CC772" s="92"/>
      <c r="CD772" s="92"/>
      <c r="CE772" s="92"/>
      <c r="CF772" s="92"/>
      <c r="CG772" s="92"/>
      <c r="CH772" s="92"/>
      <c r="CI772" s="92"/>
      <c r="CJ772" s="92"/>
      <c r="CK772" s="92"/>
      <c r="CL772" s="92"/>
    </row>
    <row r="773" spans="1:90">
      <c r="A773" s="92"/>
      <c r="B773" s="188"/>
      <c r="C773" s="319"/>
      <c r="D773" s="92"/>
      <c r="E773" s="92"/>
      <c r="F773" s="92"/>
      <c r="G773" s="92"/>
      <c r="H773" s="92"/>
      <c r="I773" s="92"/>
      <c r="J773" s="92"/>
      <c r="K773" s="92"/>
      <c r="L773" s="92"/>
      <c r="M773" s="92"/>
      <c r="N773" s="92"/>
      <c r="O773" s="92"/>
      <c r="P773" s="92"/>
      <c r="Q773" s="92"/>
      <c r="R773" s="92"/>
      <c r="S773" s="92"/>
      <c r="T773" s="92"/>
      <c r="U773" s="92"/>
      <c r="V773" s="92"/>
      <c r="W773" s="92"/>
      <c r="X773" s="92"/>
      <c r="Y773" s="92"/>
      <c r="Z773" s="92"/>
      <c r="AA773" s="92"/>
      <c r="AB773" s="92"/>
      <c r="AC773" s="92"/>
      <c r="AD773" s="92"/>
      <c r="AE773" s="92"/>
      <c r="AF773" s="92"/>
      <c r="AG773" s="92"/>
      <c r="AH773" s="92"/>
      <c r="AI773" s="92"/>
      <c r="AJ773" s="92"/>
      <c r="AK773" s="92"/>
      <c r="AL773" s="92"/>
      <c r="AM773" s="92"/>
      <c r="AN773" s="92"/>
      <c r="AO773" s="92"/>
      <c r="AP773" s="92"/>
      <c r="AQ773" s="92"/>
      <c r="AR773" s="92"/>
      <c r="AS773" s="92"/>
      <c r="AT773" s="92"/>
      <c r="AU773" s="92"/>
      <c r="AV773" s="92"/>
      <c r="AW773" s="92"/>
      <c r="AX773" s="92"/>
      <c r="AY773" s="92"/>
      <c r="AZ773" s="92"/>
      <c r="BA773" s="92"/>
      <c r="BB773" s="92"/>
      <c r="BC773" s="92"/>
      <c r="BD773" s="92"/>
      <c r="BE773" s="92"/>
      <c r="BF773" s="92"/>
      <c r="BG773" s="92"/>
      <c r="BH773" s="92"/>
      <c r="BI773" s="92"/>
      <c r="BJ773" s="92"/>
      <c r="BK773" s="92"/>
      <c r="BL773" s="92"/>
      <c r="BM773" s="92"/>
      <c r="BN773" s="92"/>
      <c r="BO773" s="92"/>
      <c r="BP773" s="92"/>
      <c r="BQ773" s="92"/>
      <c r="BR773" s="92"/>
      <c r="BS773" s="92"/>
      <c r="BT773" s="92"/>
      <c r="BU773" s="92"/>
      <c r="BV773" s="92"/>
      <c r="BW773" s="92"/>
      <c r="BX773" s="92"/>
      <c r="BY773" s="92"/>
      <c r="BZ773" s="92"/>
      <c r="CA773" s="92"/>
      <c r="CB773" s="92"/>
      <c r="CC773" s="92"/>
      <c r="CD773" s="92"/>
      <c r="CE773" s="92"/>
      <c r="CF773" s="92"/>
      <c r="CG773" s="92"/>
      <c r="CH773" s="92"/>
      <c r="CI773" s="92"/>
      <c r="CJ773" s="92"/>
      <c r="CK773" s="92"/>
      <c r="CL773" s="92"/>
    </row>
    <row r="774" spans="1:90">
      <c r="A774" s="92"/>
      <c r="B774" s="188"/>
      <c r="C774" s="319"/>
      <c r="D774" s="92"/>
      <c r="E774" s="92"/>
      <c r="F774" s="92"/>
      <c r="G774" s="92"/>
      <c r="H774" s="92"/>
      <c r="I774" s="92"/>
      <c r="J774" s="92"/>
      <c r="K774" s="92"/>
      <c r="L774" s="92"/>
      <c r="M774" s="92"/>
      <c r="N774" s="92"/>
      <c r="O774" s="92"/>
      <c r="P774" s="92"/>
      <c r="Q774" s="92"/>
      <c r="R774" s="92"/>
      <c r="S774" s="92"/>
      <c r="T774" s="92"/>
      <c r="U774" s="92"/>
      <c r="V774" s="92"/>
      <c r="W774" s="92"/>
      <c r="X774" s="92"/>
      <c r="Y774" s="92"/>
      <c r="Z774" s="92"/>
      <c r="AA774" s="92"/>
      <c r="AB774" s="92"/>
      <c r="AC774" s="92"/>
      <c r="AD774" s="92"/>
      <c r="AE774" s="92"/>
      <c r="AF774" s="92"/>
      <c r="AG774" s="92"/>
      <c r="AH774" s="92"/>
      <c r="AI774" s="92"/>
      <c r="AJ774" s="92"/>
      <c r="AK774" s="92"/>
      <c r="AL774" s="92"/>
      <c r="AM774" s="92"/>
      <c r="AN774" s="92"/>
      <c r="AO774" s="92"/>
      <c r="AP774" s="92"/>
      <c r="AQ774" s="92"/>
      <c r="AR774" s="92"/>
      <c r="AS774" s="92"/>
      <c r="AT774" s="92"/>
      <c r="AU774" s="92"/>
      <c r="AV774" s="92"/>
      <c r="AW774" s="92"/>
      <c r="AX774" s="92"/>
      <c r="AY774" s="92"/>
      <c r="AZ774" s="92"/>
      <c r="BA774" s="92"/>
      <c r="BB774" s="92"/>
      <c r="BC774" s="92"/>
      <c r="BD774" s="92"/>
      <c r="BE774" s="92"/>
      <c r="BF774" s="92"/>
      <c r="BG774" s="92"/>
      <c r="BH774" s="92"/>
      <c r="BI774" s="92"/>
      <c r="BJ774" s="92"/>
      <c r="BK774" s="92"/>
      <c r="BL774" s="92"/>
      <c r="BM774" s="92"/>
      <c r="BN774" s="92"/>
      <c r="BO774" s="92"/>
      <c r="BP774" s="92"/>
      <c r="BQ774" s="92"/>
      <c r="BR774" s="92"/>
      <c r="BS774" s="92"/>
      <c r="BT774" s="92"/>
      <c r="BU774" s="92"/>
      <c r="BV774" s="92"/>
      <c r="BW774" s="92"/>
      <c r="BX774" s="92"/>
      <c r="BY774" s="92"/>
      <c r="BZ774" s="92"/>
      <c r="CA774" s="92"/>
      <c r="CB774" s="92"/>
      <c r="CC774" s="92"/>
      <c r="CD774" s="92"/>
      <c r="CE774" s="92"/>
      <c r="CF774" s="92"/>
      <c r="CG774" s="92"/>
      <c r="CH774" s="92"/>
      <c r="CI774" s="92"/>
      <c r="CJ774" s="92"/>
      <c r="CK774" s="92"/>
      <c r="CL774" s="92"/>
    </row>
    <row r="775" spans="1:90">
      <c r="A775" s="92"/>
      <c r="B775" s="188"/>
      <c r="C775" s="319"/>
      <c r="D775" s="92"/>
      <c r="E775" s="92"/>
      <c r="F775" s="92"/>
      <c r="G775" s="92"/>
      <c r="H775" s="92"/>
      <c r="I775" s="92"/>
      <c r="J775" s="92"/>
      <c r="K775" s="92"/>
      <c r="L775" s="92"/>
      <c r="M775" s="92"/>
      <c r="N775" s="92"/>
      <c r="O775" s="92"/>
      <c r="P775" s="92"/>
      <c r="Q775" s="92"/>
      <c r="R775" s="92"/>
      <c r="S775" s="92"/>
      <c r="T775" s="92"/>
      <c r="U775" s="92"/>
      <c r="V775" s="92"/>
      <c r="W775" s="92"/>
      <c r="X775" s="92"/>
      <c r="Y775" s="92"/>
      <c r="Z775" s="92"/>
      <c r="AA775" s="92"/>
      <c r="AB775" s="92"/>
      <c r="AC775" s="92"/>
      <c r="AD775" s="92"/>
      <c r="AE775" s="92"/>
      <c r="AF775" s="92"/>
      <c r="AG775" s="92"/>
      <c r="AH775" s="92"/>
      <c r="AI775" s="92"/>
      <c r="AJ775" s="92"/>
      <c r="AK775" s="92"/>
      <c r="AL775" s="92"/>
      <c r="AM775" s="92"/>
      <c r="AN775" s="92"/>
      <c r="AO775" s="92"/>
      <c r="AP775" s="92"/>
      <c r="AQ775" s="92"/>
      <c r="AR775" s="92"/>
      <c r="AS775" s="92"/>
      <c r="AT775" s="92"/>
      <c r="AU775" s="92"/>
      <c r="AV775" s="92"/>
      <c r="AW775" s="92"/>
      <c r="AX775" s="92"/>
      <c r="AY775" s="92"/>
      <c r="AZ775" s="92"/>
      <c r="BA775" s="92"/>
      <c r="BB775" s="92"/>
      <c r="BC775" s="92"/>
      <c r="BD775" s="92"/>
      <c r="BE775" s="92"/>
      <c r="BF775" s="92"/>
      <c r="BG775" s="92"/>
      <c r="BH775" s="92"/>
      <c r="BI775" s="92"/>
      <c r="BJ775" s="92"/>
      <c r="BK775" s="92"/>
      <c r="BL775" s="92"/>
      <c r="BM775" s="92"/>
      <c r="BN775" s="92"/>
      <c r="BO775" s="92"/>
      <c r="BP775" s="92"/>
      <c r="BQ775" s="92"/>
      <c r="BR775" s="92"/>
      <c r="BS775" s="92"/>
      <c r="BT775" s="92"/>
      <c r="BU775" s="92"/>
      <c r="BV775" s="92"/>
      <c r="BW775" s="92"/>
      <c r="BX775" s="92"/>
      <c r="BY775" s="92"/>
      <c r="BZ775" s="92"/>
      <c r="CA775" s="92"/>
      <c r="CB775" s="92"/>
      <c r="CC775" s="92"/>
      <c r="CD775" s="92"/>
      <c r="CE775" s="92"/>
      <c r="CF775" s="92"/>
      <c r="CG775" s="92"/>
      <c r="CH775" s="92"/>
      <c r="CI775" s="92"/>
      <c r="CJ775" s="92"/>
      <c r="CK775" s="92"/>
      <c r="CL775" s="92"/>
    </row>
    <row r="776" spans="1:90">
      <c r="A776" s="92"/>
      <c r="B776" s="188"/>
      <c r="C776" s="319"/>
      <c r="D776" s="92"/>
      <c r="E776" s="92"/>
      <c r="F776" s="92"/>
      <c r="G776" s="92"/>
      <c r="H776" s="92"/>
      <c r="I776" s="92"/>
      <c r="J776" s="92"/>
      <c r="K776" s="92"/>
      <c r="L776" s="92"/>
      <c r="M776" s="92"/>
      <c r="N776" s="92"/>
      <c r="O776" s="92"/>
      <c r="P776" s="92"/>
      <c r="Q776" s="92"/>
      <c r="R776" s="92"/>
      <c r="S776" s="92"/>
      <c r="T776" s="92"/>
      <c r="U776" s="92"/>
      <c r="V776" s="92"/>
      <c r="W776" s="92"/>
      <c r="X776" s="92"/>
      <c r="Y776" s="92"/>
      <c r="Z776" s="92"/>
      <c r="AA776" s="92"/>
      <c r="AB776" s="92"/>
      <c r="AC776" s="92"/>
      <c r="AD776" s="92"/>
      <c r="AE776" s="92"/>
      <c r="AF776" s="92"/>
      <c r="AG776" s="92"/>
      <c r="AH776" s="92"/>
      <c r="AI776" s="92"/>
      <c r="AJ776" s="92"/>
      <c r="AK776" s="92"/>
      <c r="AL776" s="92"/>
      <c r="AM776" s="92"/>
      <c r="AN776" s="92"/>
      <c r="AO776" s="92"/>
      <c r="AP776" s="92"/>
      <c r="AQ776" s="92"/>
      <c r="AR776" s="92"/>
      <c r="AS776" s="92"/>
      <c r="AT776" s="92"/>
      <c r="AU776" s="92"/>
      <c r="AV776" s="92"/>
      <c r="AW776" s="92"/>
      <c r="AX776" s="92"/>
      <c r="AY776" s="92"/>
      <c r="AZ776" s="92"/>
      <c r="BA776" s="92"/>
      <c r="BB776" s="92"/>
      <c r="BC776" s="92"/>
      <c r="BD776" s="92"/>
      <c r="BE776" s="92"/>
      <c r="BF776" s="92"/>
      <c r="BG776" s="92"/>
      <c r="BH776" s="92"/>
      <c r="BI776" s="92"/>
      <c r="BJ776" s="92"/>
      <c r="BK776" s="92"/>
      <c r="BL776" s="92"/>
      <c r="BM776" s="92"/>
      <c r="BN776" s="92"/>
      <c r="BO776" s="92"/>
      <c r="BP776" s="92"/>
      <c r="BQ776" s="92"/>
      <c r="BR776" s="92"/>
      <c r="BS776" s="92"/>
      <c r="BT776" s="92"/>
      <c r="BU776" s="92"/>
      <c r="BV776" s="92"/>
      <c r="BW776" s="92"/>
      <c r="BX776" s="92"/>
      <c r="BY776" s="92"/>
      <c r="BZ776" s="92"/>
      <c r="CA776" s="92"/>
      <c r="CB776" s="92"/>
      <c r="CC776" s="92"/>
      <c r="CD776" s="92"/>
      <c r="CE776" s="92"/>
      <c r="CF776" s="92"/>
      <c r="CG776" s="92"/>
      <c r="CH776" s="92"/>
      <c r="CI776" s="92"/>
      <c r="CJ776" s="92"/>
      <c r="CK776" s="92"/>
      <c r="CL776" s="92"/>
    </row>
    <row r="777" spans="1:90">
      <c r="A777" s="92"/>
      <c r="B777" s="188"/>
      <c r="C777" s="319"/>
      <c r="D777" s="92"/>
      <c r="E777" s="92"/>
      <c r="F777" s="92"/>
      <c r="G777" s="92"/>
      <c r="H777" s="92"/>
      <c r="I777" s="92"/>
      <c r="J777" s="92"/>
      <c r="K777" s="92"/>
      <c r="L777" s="92"/>
      <c r="M777" s="92"/>
      <c r="N777" s="92"/>
      <c r="O777" s="92"/>
      <c r="P777" s="92"/>
      <c r="Q777" s="92"/>
      <c r="R777" s="92"/>
      <c r="S777" s="92"/>
      <c r="T777" s="92"/>
      <c r="U777" s="92"/>
      <c r="V777" s="92"/>
      <c r="W777" s="92"/>
      <c r="X777" s="92"/>
      <c r="Y777" s="92"/>
      <c r="Z777" s="92"/>
      <c r="AA777" s="92"/>
      <c r="AB777" s="92"/>
      <c r="AC777" s="92"/>
      <c r="AD777" s="92"/>
      <c r="AE777" s="92"/>
      <c r="AF777" s="92"/>
      <c r="AG777" s="92"/>
      <c r="AH777" s="92"/>
      <c r="AI777" s="92"/>
      <c r="AJ777" s="92"/>
      <c r="AK777" s="92"/>
      <c r="AL777" s="92"/>
      <c r="AM777" s="92"/>
      <c r="AN777" s="92"/>
      <c r="AO777" s="92"/>
      <c r="AP777" s="92"/>
      <c r="AQ777" s="92"/>
      <c r="AR777" s="92"/>
      <c r="AS777" s="92"/>
      <c r="AT777" s="92"/>
      <c r="AU777" s="92"/>
      <c r="AV777" s="92"/>
      <c r="AW777" s="92"/>
      <c r="AX777" s="92"/>
      <c r="AY777" s="92"/>
      <c r="AZ777" s="92"/>
      <c r="BA777" s="92"/>
      <c r="BB777" s="92"/>
      <c r="BC777" s="92"/>
      <c r="BD777" s="92"/>
      <c r="BE777" s="92"/>
      <c r="BF777" s="92"/>
      <c r="BG777" s="92"/>
      <c r="BH777" s="92"/>
      <c r="BI777" s="92"/>
      <c r="BJ777" s="92"/>
      <c r="BK777" s="92"/>
      <c r="BL777" s="92"/>
      <c r="BM777" s="92"/>
      <c r="BN777" s="92"/>
      <c r="BO777" s="92"/>
      <c r="BP777" s="92"/>
      <c r="BQ777" s="92"/>
      <c r="BR777" s="92"/>
      <c r="BS777" s="92"/>
      <c r="BT777" s="92"/>
      <c r="BU777" s="92"/>
      <c r="BV777" s="92"/>
      <c r="BW777" s="92"/>
      <c r="BX777" s="92"/>
      <c r="BY777" s="92"/>
      <c r="BZ777" s="92"/>
      <c r="CA777" s="92"/>
      <c r="CB777" s="92"/>
      <c r="CC777" s="92"/>
      <c r="CD777" s="92"/>
      <c r="CE777" s="92"/>
      <c r="CF777" s="92"/>
      <c r="CG777" s="92"/>
      <c r="CH777" s="92"/>
      <c r="CI777" s="92"/>
      <c r="CJ777" s="92"/>
      <c r="CK777" s="92"/>
      <c r="CL777" s="92"/>
    </row>
    <row r="778" spans="1:90">
      <c r="A778" s="92"/>
      <c r="B778" s="188"/>
      <c r="C778" s="319"/>
      <c r="D778" s="92"/>
      <c r="E778" s="92"/>
      <c r="F778" s="92"/>
      <c r="G778" s="92"/>
      <c r="H778" s="92"/>
      <c r="I778" s="92"/>
      <c r="J778" s="92"/>
      <c r="K778" s="92"/>
      <c r="L778" s="92"/>
      <c r="M778" s="92"/>
      <c r="N778" s="92"/>
      <c r="O778" s="92"/>
      <c r="P778" s="92"/>
      <c r="Q778" s="92"/>
      <c r="R778" s="92"/>
      <c r="S778" s="92"/>
      <c r="T778" s="92"/>
      <c r="U778" s="92"/>
      <c r="V778" s="92"/>
      <c r="W778" s="92"/>
      <c r="X778" s="92"/>
      <c r="Y778" s="92"/>
      <c r="Z778" s="92"/>
      <c r="AA778" s="92"/>
      <c r="AB778" s="92"/>
      <c r="AC778" s="92"/>
      <c r="AD778" s="92"/>
      <c r="AE778" s="92"/>
      <c r="AF778" s="92"/>
      <c r="AG778" s="92"/>
      <c r="AH778" s="92"/>
      <c r="AI778" s="92"/>
      <c r="AJ778" s="92"/>
      <c r="AK778" s="92"/>
      <c r="AL778" s="92"/>
      <c r="AM778" s="92"/>
      <c r="AN778" s="92"/>
      <c r="AO778" s="92"/>
      <c r="AP778" s="92"/>
      <c r="AQ778" s="92"/>
      <c r="AR778" s="92"/>
      <c r="AS778" s="92"/>
      <c r="AT778" s="92"/>
      <c r="AU778" s="92"/>
      <c r="AV778" s="92"/>
      <c r="AW778" s="92"/>
      <c r="AX778" s="92"/>
      <c r="AY778" s="92"/>
      <c r="AZ778" s="92"/>
      <c r="BA778" s="92"/>
      <c r="BB778" s="92"/>
      <c r="BC778" s="92"/>
      <c r="BD778" s="92"/>
      <c r="BE778" s="92"/>
      <c r="BF778" s="92"/>
      <c r="BG778" s="92"/>
      <c r="BH778" s="92"/>
      <c r="BI778" s="92"/>
      <c r="BJ778" s="92"/>
      <c r="BK778" s="92"/>
      <c r="BL778" s="92"/>
      <c r="BM778" s="92"/>
      <c r="BN778" s="92"/>
      <c r="BO778" s="92"/>
      <c r="BP778" s="92"/>
      <c r="BQ778" s="92"/>
      <c r="BR778" s="92"/>
      <c r="BS778" s="92"/>
      <c r="BT778" s="92"/>
      <c r="BU778" s="92"/>
      <c r="BV778" s="92"/>
      <c r="BW778" s="92"/>
      <c r="BX778" s="92"/>
      <c r="BY778" s="92"/>
      <c r="BZ778" s="92"/>
      <c r="CA778" s="92"/>
      <c r="CB778" s="92"/>
      <c r="CC778" s="92"/>
      <c r="CD778" s="92"/>
      <c r="CE778" s="92"/>
      <c r="CF778" s="92"/>
      <c r="CG778" s="92"/>
      <c r="CH778" s="92"/>
      <c r="CI778" s="92"/>
      <c r="CJ778" s="92"/>
      <c r="CK778" s="92"/>
      <c r="CL778" s="92"/>
    </row>
    <row r="779" spans="1:90">
      <c r="A779" s="92"/>
      <c r="B779" s="188"/>
      <c r="C779" s="319"/>
      <c r="D779" s="92"/>
      <c r="E779" s="92"/>
      <c r="F779" s="92"/>
      <c r="G779" s="92"/>
      <c r="H779" s="92"/>
      <c r="I779" s="92"/>
      <c r="J779" s="92"/>
      <c r="K779" s="92"/>
      <c r="L779" s="92"/>
      <c r="M779" s="92"/>
      <c r="N779" s="92"/>
      <c r="O779" s="92"/>
      <c r="P779" s="92"/>
      <c r="Q779" s="92"/>
      <c r="R779" s="92"/>
      <c r="S779" s="92"/>
      <c r="T779" s="92"/>
      <c r="U779" s="92"/>
      <c r="V779" s="92"/>
      <c r="W779" s="92"/>
      <c r="X779" s="92"/>
      <c r="Y779" s="92"/>
      <c r="Z779" s="92"/>
      <c r="AA779" s="92"/>
      <c r="AB779" s="92"/>
      <c r="AC779" s="92"/>
      <c r="AD779" s="92"/>
      <c r="AE779" s="92"/>
      <c r="AF779" s="92"/>
      <c r="AG779" s="92"/>
      <c r="AH779" s="92"/>
      <c r="AI779" s="92"/>
      <c r="AJ779" s="92"/>
      <c r="AK779" s="92"/>
      <c r="AL779" s="92"/>
      <c r="AM779" s="92"/>
      <c r="AN779" s="92"/>
      <c r="AO779" s="92"/>
      <c r="AP779" s="92"/>
      <c r="AQ779" s="92"/>
      <c r="AR779" s="92"/>
      <c r="AS779" s="92"/>
      <c r="AT779" s="92"/>
      <c r="AU779" s="92"/>
      <c r="AV779" s="92"/>
      <c r="AW779" s="92"/>
      <c r="AX779" s="92"/>
      <c r="AY779" s="92"/>
      <c r="AZ779" s="92"/>
      <c r="BA779" s="92"/>
      <c r="BB779" s="92"/>
      <c r="BC779" s="92"/>
      <c r="BD779" s="92"/>
      <c r="BE779" s="92"/>
      <c r="BF779" s="92"/>
      <c r="BG779" s="92"/>
      <c r="BH779" s="92"/>
      <c r="BI779" s="92"/>
      <c r="BJ779" s="92"/>
      <c r="BK779" s="92"/>
      <c r="BL779" s="92"/>
      <c r="BM779" s="92"/>
      <c r="BN779" s="92"/>
      <c r="BO779" s="92"/>
      <c r="BP779" s="92"/>
      <c r="BQ779" s="92"/>
      <c r="BR779" s="92"/>
      <c r="BS779" s="92"/>
      <c r="BT779" s="92"/>
      <c r="BU779" s="92"/>
      <c r="BV779" s="92"/>
      <c r="BW779" s="92"/>
      <c r="BX779" s="92"/>
      <c r="BY779" s="92"/>
      <c r="BZ779" s="92"/>
      <c r="CA779" s="92"/>
      <c r="CB779" s="92"/>
      <c r="CC779" s="92"/>
      <c r="CD779" s="92"/>
      <c r="CE779" s="92"/>
      <c r="CF779" s="92"/>
      <c r="CG779" s="92"/>
      <c r="CH779" s="92"/>
      <c r="CI779" s="92"/>
      <c r="CJ779" s="92"/>
      <c r="CK779" s="92"/>
      <c r="CL779" s="92"/>
    </row>
    <row r="780" spans="1:90">
      <c r="A780" s="92"/>
      <c r="B780" s="188"/>
      <c r="C780" s="319"/>
      <c r="D780" s="92"/>
      <c r="E780" s="92"/>
      <c r="F780" s="92"/>
      <c r="G780" s="92"/>
      <c r="H780" s="92"/>
      <c r="I780" s="92"/>
      <c r="J780" s="92"/>
      <c r="K780" s="92"/>
      <c r="L780" s="92"/>
      <c r="M780" s="92"/>
      <c r="N780" s="92"/>
      <c r="O780" s="92"/>
      <c r="P780" s="92"/>
      <c r="Q780" s="92"/>
      <c r="R780" s="92"/>
      <c r="S780" s="92"/>
      <c r="T780" s="92"/>
      <c r="U780" s="92"/>
      <c r="V780" s="92"/>
      <c r="W780" s="92"/>
      <c r="X780" s="92"/>
      <c r="Y780" s="92"/>
      <c r="Z780" s="92"/>
      <c r="AA780" s="92"/>
      <c r="AB780" s="92"/>
      <c r="AC780" s="92"/>
      <c r="AD780" s="92"/>
      <c r="AE780" s="92"/>
      <c r="AF780" s="92"/>
      <c r="AG780" s="92"/>
      <c r="AH780" s="92"/>
      <c r="AI780" s="92"/>
      <c r="AJ780" s="92"/>
      <c r="AK780" s="92"/>
      <c r="AL780" s="92"/>
      <c r="AM780" s="92"/>
      <c r="AN780" s="92"/>
      <c r="AO780" s="92"/>
      <c r="AP780" s="92"/>
      <c r="AQ780" s="92"/>
      <c r="AR780" s="92"/>
      <c r="AS780" s="92"/>
      <c r="AT780" s="92"/>
      <c r="AU780" s="92"/>
      <c r="AV780" s="92"/>
      <c r="AW780" s="92"/>
      <c r="AX780" s="92"/>
      <c r="AY780" s="92"/>
      <c r="AZ780" s="92"/>
      <c r="BA780" s="92"/>
      <c r="BB780" s="92"/>
      <c r="BC780" s="92"/>
      <c r="BD780" s="92"/>
      <c r="BE780" s="92"/>
      <c r="BF780" s="92"/>
      <c r="BG780" s="92"/>
      <c r="BH780" s="92"/>
      <c r="BI780" s="92"/>
      <c r="BJ780" s="92"/>
      <c r="BK780" s="92"/>
      <c r="BL780" s="92"/>
      <c r="BM780" s="92"/>
      <c r="BN780" s="92"/>
      <c r="BO780" s="92"/>
      <c r="BP780" s="92"/>
      <c r="BQ780" s="92"/>
      <c r="BR780" s="92"/>
      <c r="BS780" s="92"/>
      <c r="BT780" s="92"/>
      <c r="BU780" s="92"/>
      <c r="BV780" s="92"/>
      <c r="BW780" s="92"/>
      <c r="BX780" s="92"/>
      <c r="BY780" s="92"/>
      <c r="BZ780" s="92"/>
      <c r="CA780" s="92"/>
      <c r="CB780" s="92"/>
      <c r="CC780" s="92"/>
      <c r="CD780" s="92"/>
      <c r="CE780" s="92"/>
      <c r="CF780" s="92"/>
      <c r="CG780" s="92"/>
      <c r="CH780" s="92"/>
      <c r="CI780" s="92"/>
      <c r="CJ780" s="92"/>
      <c r="CK780" s="92"/>
      <c r="CL780" s="92"/>
    </row>
    <row r="781" spans="1:90">
      <c r="A781" s="92"/>
      <c r="B781" s="188"/>
      <c r="C781" s="319"/>
      <c r="D781" s="92"/>
      <c r="E781" s="92"/>
      <c r="F781" s="92"/>
      <c r="G781" s="92"/>
      <c r="H781" s="92"/>
      <c r="I781" s="92"/>
      <c r="J781" s="92"/>
      <c r="K781" s="92"/>
      <c r="L781" s="92"/>
      <c r="M781" s="92"/>
      <c r="N781" s="92"/>
      <c r="O781" s="92"/>
      <c r="P781" s="92"/>
      <c r="Q781" s="92"/>
      <c r="R781" s="92"/>
      <c r="S781" s="92"/>
      <c r="T781" s="92"/>
      <c r="U781" s="92"/>
      <c r="V781" s="92"/>
      <c r="W781" s="92"/>
      <c r="X781" s="92"/>
      <c r="Y781" s="92"/>
      <c r="Z781" s="92"/>
      <c r="AA781" s="92"/>
      <c r="AB781" s="92"/>
      <c r="AC781" s="92"/>
      <c r="AD781" s="92"/>
      <c r="AE781" s="92"/>
      <c r="AF781" s="92"/>
      <c r="AG781" s="92"/>
      <c r="AH781" s="92"/>
      <c r="AI781" s="92"/>
      <c r="AJ781" s="92"/>
      <c r="AK781" s="92"/>
      <c r="AL781" s="92"/>
      <c r="AM781" s="92"/>
      <c r="AN781" s="92"/>
      <c r="AO781" s="92"/>
      <c r="AP781" s="92"/>
      <c r="AQ781" s="92"/>
      <c r="AR781" s="92"/>
      <c r="AS781" s="92"/>
      <c r="AT781" s="92"/>
      <c r="AU781" s="92"/>
      <c r="AV781" s="92"/>
      <c r="AW781" s="92"/>
      <c r="AX781" s="92"/>
      <c r="AY781" s="92"/>
      <c r="AZ781" s="92"/>
      <c r="BA781" s="92"/>
      <c r="BB781" s="92"/>
      <c r="BC781" s="92"/>
      <c r="BD781" s="92"/>
      <c r="BE781" s="92"/>
      <c r="BF781" s="92"/>
      <c r="BG781" s="92"/>
      <c r="BH781" s="92"/>
      <c r="BI781" s="92"/>
      <c r="BJ781" s="92"/>
      <c r="BK781" s="92"/>
      <c r="BL781" s="92"/>
      <c r="BM781" s="92"/>
      <c r="BN781" s="92"/>
      <c r="BO781" s="92"/>
      <c r="BP781" s="92"/>
      <c r="BQ781" s="92"/>
      <c r="BR781" s="92"/>
      <c r="BS781" s="92"/>
      <c r="BT781" s="92"/>
      <c r="BU781" s="92"/>
      <c r="BV781" s="92"/>
      <c r="BW781" s="92"/>
      <c r="BX781" s="92"/>
      <c r="BY781" s="92"/>
      <c r="BZ781" s="92"/>
      <c r="CA781" s="92"/>
      <c r="CB781" s="92"/>
      <c r="CC781" s="92"/>
      <c r="CD781" s="92"/>
      <c r="CE781" s="92"/>
      <c r="CF781" s="92"/>
      <c r="CG781" s="92"/>
      <c r="CH781" s="92"/>
      <c r="CI781" s="92"/>
      <c r="CJ781" s="92"/>
      <c r="CK781" s="92"/>
      <c r="CL781" s="92"/>
    </row>
    <row r="782" spans="1:90">
      <c r="A782" s="92"/>
      <c r="B782" s="188"/>
      <c r="C782" s="319"/>
      <c r="D782" s="92"/>
      <c r="E782" s="92"/>
      <c r="F782" s="92"/>
      <c r="G782" s="92"/>
      <c r="H782" s="92"/>
      <c r="I782" s="92"/>
      <c r="J782" s="92"/>
      <c r="K782" s="92"/>
      <c r="L782" s="92"/>
      <c r="M782" s="92"/>
      <c r="N782" s="92"/>
      <c r="O782" s="92"/>
      <c r="P782" s="92"/>
      <c r="Q782" s="92"/>
      <c r="R782" s="92"/>
      <c r="S782" s="92"/>
      <c r="T782" s="92"/>
      <c r="U782" s="92"/>
      <c r="V782" s="92"/>
      <c r="W782" s="92"/>
      <c r="X782" s="92"/>
      <c r="Y782" s="92"/>
      <c r="Z782" s="92"/>
      <c r="AA782" s="92"/>
      <c r="AB782" s="92"/>
      <c r="AC782" s="92"/>
      <c r="AD782" s="92"/>
      <c r="AE782" s="92"/>
      <c r="AF782" s="92"/>
      <c r="AG782" s="92"/>
      <c r="AH782" s="92"/>
      <c r="AI782" s="92"/>
      <c r="AJ782" s="92"/>
      <c r="AK782" s="92"/>
      <c r="AL782" s="92"/>
      <c r="AM782" s="92"/>
      <c r="AN782" s="92"/>
      <c r="AO782" s="92"/>
      <c r="AP782" s="92"/>
      <c r="AQ782" s="92"/>
      <c r="AR782" s="92"/>
      <c r="AS782" s="92"/>
      <c r="AT782" s="92"/>
      <c r="AU782" s="92"/>
      <c r="AV782" s="92"/>
      <c r="AW782" s="92"/>
      <c r="AX782" s="92"/>
      <c r="AY782" s="92"/>
      <c r="AZ782" s="92"/>
      <c r="BA782" s="92"/>
      <c r="BB782" s="92"/>
      <c r="BC782" s="92"/>
      <c r="BD782" s="92"/>
      <c r="BE782" s="92"/>
      <c r="BF782" s="92"/>
      <c r="BG782" s="92"/>
      <c r="BH782" s="92"/>
      <c r="BI782" s="92"/>
      <c r="BJ782" s="92"/>
      <c r="BK782" s="92"/>
      <c r="BL782" s="92"/>
      <c r="BM782" s="92"/>
      <c r="BN782" s="92"/>
      <c r="BO782" s="92"/>
      <c r="BP782" s="92"/>
      <c r="BQ782" s="92"/>
      <c r="BR782" s="92"/>
      <c r="BS782" s="92"/>
      <c r="BT782" s="92"/>
      <c r="BU782" s="92"/>
      <c r="BV782" s="92"/>
      <c r="BW782" s="92"/>
      <c r="BX782" s="92"/>
      <c r="BY782" s="92"/>
      <c r="BZ782" s="92"/>
      <c r="CA782" s="92"/>
      <c r="CB782" s="92"/>
      <c r="CC782" s="92"/>
      <c r="CD782" s="92"/>
      <c r="CE782" s="92"/>
      <c r="CF782" s="92"/>
      <c r="CG782" s="92"/>
      <c r="CH782" s="92"/>
      <c r="CI782" s="92"/>
      <c r="CJ782" s="92"/>
      <c r="CK782" s="92"/>
      <c r="CL782" s="92"/>
    </row>
    <row r="783" spans="1:90">
      <c r="A783" s="92"/>
      <c r="B783" s="188"/>
      <c r="C783" s="319"/>
      <c r="D783" s="92"/>
      <c r="E783" s="92"/>
      <c r="F783" s="92"/>
      <c r="G783" s="92"/>
      <c r="H783" s="92"/>
      <c r="I783" s="92"/>
      <c r="J783" s="92"/>
      <c r="K783" s="92"/>
      <c r="L783" s="92"/>
      <c r="M783" s="92"/>
      <c r="N783" s="92"/>
      <c r="O783" s="92"/>
      <c r="P783" s="92"/>
      <c r="Q783" s="92"/>
      <c r="R783" s="92"/>
      <c r="S783" s="92"/>
      <c r="T783" s="92"/>
      <c r="U783" s="92"/>
      <c r="V783" s="92"/>
      <c r="W783" s="92"/>
      <c r="X783" s="92"/>
      <c r="Y783" s="92"/>
      <c r="Z783" s="92"/>
      <c r="AA783" s="92"/>
      <c r="AB783" s="92"/>
      <c r="AC783" s="92"/>
      <c r="AD783" s="92"/>
      <c r="AE783" s="92"/>
      <c r="AF783" s="92"/>
      <c r="AG783" s="92"/>
      <c r="AH783" s="92"/>
      <c r="AI783" s="92"/>
      <c r="AJ783" s="92"/>
      <c r="AK783" s="92"/>
      <c r="AL783" s="92"/>
      <c r="AM783" s="92"/>
      <c r="AN783" s="92"/>
      <c r="AO783" s="92"/>
      <c r="AP783" s="92"/>
      <c r="AQ783" s="92"/>
      <c r="AR783" s="92"/>
      <c r="AS783" s="92"/>
      <c r="AT783" s="92"/>
      <c r="AU783" s="92"/>
      <c r="AV783" s="92"/>
      <c r="AW783" s="92"/>
      <c r="AX783" s="92"/>
      <c r="AY783" s="92"/>
      <c r="AZ783" s="92"/>
      <c r="BA783" s="92"/>
      <c r="BB783" s="92"/>
      <c r="BC783" s="92"/>
      <c r="BD783" s="92"/>
      <c r="BE783" s="92"/>
      <c r="BF783" s="92"/>
      <c r="BG783" s="92"/>
      <c r="BH783" s="92"/>
      <c r="BI783" s="92"/>
      <c r="BJ783" s="92"/>
      <c r="BK783" s="92"/>
      <c r="BL783" s="92"/>
      <c r="BM783" s="92"/>
      <c r="BN783" s="92"/>
      <c r="BO783" s="92"/>
      <c r="BP783" s="92"/>
      <c r="BQ783" s="92"/>
      <c r="BR783" s="92"/>
      <c r="BS783" s="92"/>
      <c r="BT783" s="92"/>
      <c r="BU783" s="92"/>
      <c r="BV783" s="92"/>
      <c r="BW783" s="92"/>
      <c r="BX783" s="92"/>
      <c r="BY783" s="92"/>
      <c r="BZ783" s="92"/>
      <c r="CA783" s="92"/>
      <c r="CB783" s="92"/>
      <c r="CC783" s="92"/>
      <c r="CD783" s="92"/>
      <c r="CE783" s="92"/>
      <c r="CF783" s="92"/>
      <c r="CG783" s="92"/>
      <c r="CH783" s="92"/>
      <c r="CI783" s="92"/>
      <c r="CJ783" s="92"/>
      <c r="CK783" s="92"/>
      <c r="CL783" s="92"/>
    </row>
    <row r="784" spans="1:90">
      <c r="A784" s="92"/>
      <c r="B784" s="188"/>
      <c r="C784" s="319"/>
      <c r="D784" s="92"/>
      <c r="E784" s="92"/>
      <c r="F784" s="92"/>
      <c r="G784" s="92"/>
      <c r="H784" s="92"/>
      <c r="I784" s="92"/>
      <c r="J784" s="92"/>
      <c r="K784" s="92"/>
      <c r="L784" s="92"/>
      <c r="M784" s="92"/>
      <c r="N784" s="92"/>
      <c r="O784" s="92"/>
      <c r="P784" s="92"/>
      <c r="Q784" s="92"/>
      <c r="R784" s="92"/>
      <c r="S784" s="92"/>
      <c r="T784" s="92"/>
      <c r="U784" s="92"/>
      <c r="V784" s="92"/>
      <c r="W784" s="92"/>
      <c r="X784" s="92"/>
      <c r="Y784" s="92"/>
      <c r="Z784" s="92"/>
      <c r="AA784" s="92"/>
      <c r="AB784" s="92"/>
      <c r="AC784" s="92"/>
      <c r="AD784" s="92"/>
      <c r="AE784" s="92"/>
      <c r="AF784" s="92"/>
      <c r="AG784" s="92"/>
      <c r="AH784" s="92"/>
      <c r="AI784" s="92"/>
      <c r="AJ784" s="92"/>
      <c r="AK784" s="92"/>
      <c r="AL784" s="92"/>
      <c r="AM784" s="92"/>
      <c r="AN784" s="92"/>
      <c r="AO784" s="92"/>
      <c r="AP784" s="92"/>
      <c r="AQ784" s="92"/>
      <c r="AR784" s="92"/>
      <c r="AS784" s="92"/>
      <c r="AT784" s="92"/>
      <c r="AU784" s="92"/>
      <c r="AV784" s="92"/>
      <c r="AW784" s="92"/>
      <c r="AX784" s="92"/>
      <c r="AY784" s="92"/>
      <c r="AZ784" s="92"/>
      <c r="BA784" s="92"/>
      <c r="BB784" s="92"/>
      <c r="BC784" s="92"/>
      <c r="BD784" s="92"/>
      <c r="BE784" s="92"/>
      <c r="BF784" s="92"/>
      <c r="BG784" s="92"/>
      <c r="BH784" s="92"/>
      <c r="BI784" s="92"/>
      <c r="BJ784" s="92"/>
      <c r="BK784" s="92"/>
      <c r="BL784" s="92"/>
      <c r="BM784" s="92"/>
      <c r="BN784" s="92"/>
      <c r="BO784" s="92"/>
      <c r="BP784" s="92"/>
      <c r="BQ784" s="92"/>
      <c r="BR784" s="92"/>
      <c r="BS784" s="92"/>
      <c r="BT784" s="92"/>
      <c r="BU784" s="92"/>
      <c r="BV784" s="92"/>
      <c r="BW784" s="92"/>
      <c r="BX784" s="92"/>
      <c r="BY784" s="92"/>
      <c r="BZ784" s="92"/>
      <c r="CA784" s="92"/>
      <c r="CB784" s="92"/>
      <c r="CC784" s="92"/>
      <c r="CD784" s="92"/>
      <c r="CE784" s="92"/>
      <c r="CF784" s="92"/>
      <c r="CG784" s="92"/>
      <c r="CH784" s="92"/>
      <c r="CI784" s="92"/>
      <c r="CJ784" s="92"/>
      <c r="CK784" s="92"/>
      <c r="CL784" s="92"/>
    </row>
    <row r="785" spans="1:90">
      <c r="A785" s="92"/>
      <c r="B785" s="188"/>
      <c r="C785" s="319"/>
      <c r="D785" s="92"/>
      <c r="E785" s="92"/>
      <c r="F785" s="92"/>
      <c r="G785" s="92"/>
      <c r="H785" s="92"/>
      <c r="I785" s="92"/>
      <c r="J785" s="92"/>
      <c r="K785" s="92"/>
      <c r="L785" s="92"/>
      <c r="M785" s="92"/>
      <c r="N785" s="92"/>
      <c r="O785" s="92"/>
      <c r="P785" s="92"/>
      <c r="Q785" s="92"/>
      <c r="R785" s="92"/>
      <c r="S785" s="92"/>
      <c r="T785" s="92"/>
      <c r="U785" s="92"/>
      <c r="V785" s="92"/>
      <c r="W785" s="92"/>
      <c r="X785" s="92"/>
      <c r="Y785" s="92"/>
      <c r="Z785" s="92"/>
      <c r="AA785" s="92"/>
      <c r="AB785" s="92"/>
      <c r="AC785" s="92"/>
      <c r="AD785" s="92"/>
      <c r="AE785" s="92"/>
      <c r="AF785" s="92"/>
      <c r="AG785" s="92"/>
      <c r="AH785" s="92"/>
      <c r="AI785" s="92"/>
      <c r="AJ785" s="92"/>
      <c r="AK785" s="92"/>
      <c r="AL785" s="92"/>
      <c r="AM785" s="92"/>
      <c r="AN785" s="92"/>
      <c r="AO785" s="92"/>
      <c r="AP785" s="92"/>
      <c r="AQ785" s="92"/>
      <c r="AR785" s="92"/>
      <c r="AS785" s="92"/>
      <c r="AT785" s="92"/>
      <c r="AU785" s="92"/>
      <c r="AV785" s="92"/>
      <c r="AW785" s="92"/>
      <c r="AX785" s="92"/>
      <c r="AY785" s="92"/>
      <c r="AZ785" s="92"/>
      <c r="BA785" s="92"/>
      <c r="BB785" s="92"/>
      <c r="BC785" s="92"/>
      <c r="BD785" s="92"/>
      <c r="BE785" s="92"/>
      <c r="BF785" s="92"/>
      <c r="BG785" s="92"/>
      <c r="BH785" s="92"/>
      <c r="BI785" s="92"/>
      <c r="BJ785" s="92"/>
      <c r="BK785" s="92"/>
      <c r="BL785" s="92"/>
      <c r="BM785" s="92"/>
      <c r="BN785" s="92"/>
      <c r="BO785" s="92"/>
      <c r="BP785" s="92"/>
      <c r="BQ785" s="92"/>
      <c r="BR785" s="92"/>
      <c r="BS785" s="92"/>
      <c r="BT785" s="92"/>
      <c r="BU785" s="92"/>
      <c r="BV785" s="92"/>
      <c r="BW785" s="92"/>
      <c r="BX785" s="92"/>
      <c r="BY785" s="92"/>
      <c r="BZ785" s="92"/>
      <c r="CA785" s="92"/>
      <c r="CB785" s="92"/>
      <c r="CC785" s="92"/>
      <c r="CD785" s="92"/>
      <c r="CE785" s="92"/>
      <c r="CF785" s="92"/>
      <c r="CG785" s="92"/>
      <c r="CH785" s="92"/>
      <c r="CI785" s="92"/>
      <c r="CJ785" s="92"/>
      <c r="CK785" s="92"/>
      <c r="CL785" s="92"/>
    </row>
    <row r="786" spans="1:90">
      <c r="A786" s="92"/>
      <c r="B786" s="188"/>
      <c r="C786" s="319"/>
      <c r="D786" s="92"/>
      <c r="E786" s="92"/>
      <c r="F786" s="92"/>
      <c r="G786" s="92"/>
      <c r="H786" s="92"/>
      <c r="I786" s="92"/>
      <c r="J786" s="92"/>
      <c r="K786" s="92"/>
      <c r="L786" s="92"/>
      <c r="M786" s="92"/>
      <c r="N786" s="92"/>
      <c r="O786" s="92"/>
      <c r="P786" s="92"/>
      <c r="Q786" s="92"/>
      <c r="R786" s="92"/>
      <c r="S786" s="92"/>
      <c r="T786" s="92"/>
      <c r="U786" s="92"/>
      <c r="V786" s="92"/>
      <c r="W786" s="92"/>
      <c r="X786" s="92"/>
      <c r="Y786" s="92"/>
      <c r="Z786" s="92"/>
      <c r="AA786" s="92"/>
      <c r="AB786" s="92"/>
      <c r="AC786" s="92"/>
      <c r="AD786" s="92"/>
      <c r="AE786" s="92"/>
      <c r="AF786" s="92"/>
      <c r="AG786" s="92"/>
      <c r="AH786" s="92"/>
      <c r="AI786" s="92"/>
      <c r="AJ786" s="92"/>
      <c r="AK786" s="92"/>
      <c r="AL786" s="92"/>
      <c r="AM786" s="92"/>
      <c r="AN786" s="92"/>
      <c r="AO786" s="92"/>
      <c r="AP786" s="92"/>
      <c r="AQ786" s="92"/>
      <c r="AR786" s="92"/>
      <c r="AS786" s="92"/>
      <c r="AT786" s="92"/>
      <c r="AU786" s="92"/>
      <c r="AV786" s="92"/>
      <c r="AW786" s="92"/>
      <c r="AX786" s="92"/>
      <c r="AY786" s="92"/>
      <c r="AZ786" s="92"/>
      <c r="BA786" s="92"/>
      <c r="BB786" s="92"/>
      <c r="BC786" s="92"/>
      <c r="BD786" s="92"/>
      <c r="BE786" s="92"/>
      <c r="BF786" s="92"/>
      <c r="BG786" s="92"/>
      <c r="BH786" s="92"/>
      <c r="BI786" s="92"/>
      <c r="BJ786" s="92"/>
      <c r="BK786" s="92"/>
      <c r="BL786" s="92"/>
      <c r="BM786" s="92"/>
      <c r="BN786" s="92"/>
      <c r="BO786" s="92"/>
      <c r="BP786" s="92"/>
      <c r="BQ786" s="92"/>
      <c r="BR786" s="92"/>
      <c r="BS786" s="92"/>
      <c r="BT786" s="92"/>
      <c r="BU786" s="92"/>
      <c r="BV786" s="92"/>
      <c r="BW786" s="92"/>
      <c r="BX786" s="92"/>
      <c r="BY786" s="92"/>
      <c r="BZ786" s="92"/>
      <c r="CA786" s="92"/>
      <c r="CB786" s="92"/>
      <c r="CC786" s="92"/>
      <c r="CD786" s="92"/>
      <c r="CE786" s="92"/>
      <c r="CF786" s="92"/>
      <c r="CG786" s="92"/>
      <c r="CH786" s="92"/>
      <c r="CI786" s="92"/>
      <c r="CJ786" s="92"/>
      <c r="CK786" s="92"/>
      <c r="CL786" s="92"/>
    </row>
    <row r="787" spans="1:90">
      <c r="A787" s="92"/>
      <c r="B787" s="188"/>
      <c r="C787" s="319"/>
      <c r="D787" s="92"/>
      <c r="E787" s="92"/>
      <c r="F787" s="92"/>
      <c r="G787" s="92"/>
      <c r="H787" s="92"/>
      <c r="I787" s="92"/>
      <c r="J787" s="92"/>
      <c r="K787" s="92"/>
      <c r="L787" s="92"/>
      <c r="M787" s="92"/>
      <c r="N787" s="92"/>
      <c r="O787" s="92"/>
      <c r="P787" s="92"/>
      <c r="Q787" s="92"/>
      <c r="R787" s="92"/>
      <c r="S787" s="92"/>
      <c r="T787" s="92"/>
      <c r="U787" s="92"/>
      <c r="V787" s="92"/>
      <c r="W787" s="92"/>
      <c r="X787" s="92"/>
      <c r="Y787" s="92"/>
      <c r="Z787" s="92"/>
      <c r="AA787" s="92"/>
      <c r="AB787" s="92"/>
      <c r="AC787" s="92"/>
      <c r="AD787" s="92"/>
      <c r="AE787" s="92"/>
      <c r="AF787" s="92"/>
      <c r="AG787" s="92"/>
      <c r="AH787" s="92"/>
      <c r="AI787" s="92"/>
      <c r="AJ787" s="92"/>
      <c r="AK787" s="92"/>
      <c r="AL787" s="92"/>
      <c r="AM787" s="92"/>
      <c r="AN787" s="92"/>
      <c r="AO787" s="92"/>
      <c r="AP787" s="92"/>
      <c r="AQ787" s="92"/>
      <c r="AR787" s="92"/>
      <c r="AS787" s="92"/>
      <c r="AT787" s="92"/>
      <c r="AU787" s="92"/>
      <c r="AV787" s="92"/>
      <c r="AW787" s="92"/>
      <c r="AX787" s="92"/>
      <c r="AY787" s="92"/>
      <c r="AZ787" s="92"/>
      <c r="BA787" s="92"/>
      <c r="BB787" s="92"/>
      <c r="BC787" s="92"/>
      <c r="BD787" s="92"/>
      <c r="BE787" s="92"/>
      <c r="BF787" s="92"/>
      <c r="BG787" s="92"/>
      <c r="BH787" s="92"/>
      <c r="BI787" s="92"/>
      <c r="BJ787" s="92"/>
      <c r="BK787" s="92"/>
      <c r="BL787" s="92"/>
      <c r="BM787" s="92"/>
      <c r="BN787" s="92"/>
      <c r="BO787" s="92"/>
      <c r="BP787" s="92"/>
      <c r="BQ787" s="92"/>
      <c r="BR787" s="92"/>
      <c r="BS787" s="92"/>
      <c r="BT787" s="92"/>
      <c r="BU787" s="92"/>
      <c r="BV787" s="92"/>
      <c r="BW787" s="92"/>
      <c r="BX787" s="92"/>
      <c r="BY787" s="92"/>
      <c r="BZ787" s="92"/>
      <c r="CA787" s="92"/>
      <c r="CB787" s="92"/>
      <c r="CC787" s="92"/>
      <c r="CD787" s="92"/>
      <c r="CE787" s="92"/>
      <c r="CF787" s="92"/>
      <c r="CG787" s="92"/>
      <c r="CH787" s="92"/>
      <c r="CI787" s="92"/>
      <c r="CJ787" s="92"/>
      <c r="CK787" s="92"/>
      <c r="CL787" s="92"/>
    </row>
    <row r="788" spans="1:90">
      <c r="A788" s="92"/>
      <c r="B788" s="188"/>
      <c r="C788" s="319"/>
      <c r="D788" s="92"/>
      <c r="E788" s="92"/>
      <c r="F788" s="92"/>
      <c r="G788" s="92"/>
      <c r="H788" s="92"/>
      <c r="I788" s="92"/>
      <c r="J788" s="92"/>
      <c r="K788" s="92"/>
      <c r="L788" s="92"/>
      <c r="M788" s="92"/>
      <c r="N788" s="92"/>
      <c r="O788" s="92"/>
      <c r="P788" s="92"/>
      <c r="Q788" s="92"/>
      <c r="R788" s="92"/>
      <c r="S788" s="92"/>
      <c r="T788" s="92"/>
      <c r="U788" s="92"/>
      <c r="V788" s="92"/>
      <c r="W788" s="92"/>
      <c r="X788" s="92"/>
      <c r="Y788" s="92"/>
      <c r="Z788" s="92"/>
      <c r="AA788" s="92"/>
      <c r="AB788" s="92"/>
      <c r="AC788" s="92"/>
      <c r="AD788" s="92"/>
      <c r="AE788" s="92"/>
      <c r="AF788" s="92"/>
      <c r="AG788" s="92"/>
      <c r="AH788" s="92"/>
      <c r="AI788" s="92"/>
      <c r="AJ788" s="92"/>
      <c r="AK788" s="92"/>
      <c r="AL788" s="92"/>
      <c r="AM788" s="92"/>
      <c r="AN788" s="92"/>
      <c r="AO788" s="92"/>
      <c r="AP788" s="92"/>
      <c r="AQ788" s="92"/>
      <c r="AR788" s="92"/>
      <c r="AS788" s="92"/>
      <c r="AT788" s="92"/>
      <c r="AU788" s="92"/>
      <c r="AV788" s="92"/>
      <c r="AW788" s="92"/>
      <c r="AX788" s="92"/>
      <c r="AY788" s="92"/>
      <c r="AZ788" s="92"/>
      <c r="BA788" s="92"/>
      <c r="BB788" s="92"/>
      <c r="BC788" s="92"/>
      <c r="BD788" s="92"/>
      <c r="BE788" s="92"/>
      <c r="BF788" s="92"/>
      <c r="BG788" s="92"/>
      <c r="BH788" s="92"/>
      <c r="BI788" s="92"/>
      <c r="BJ788" s="92"/>
      <c r="BK788" s="92"/>
      <c r="BL788" s="92"/>
      <c r="BM788" s="92"/>
      <c r="BN788" s="92"/>
      <c r="BO788" s="92"/>
      <c r="BP788" s="92"/>
      <c r="BQ788" s="92"/>
      <c r="BR788" s="92"/>
      <c r="BS788" s="92"/>
      <c r="BT788" s="92"/>
      <c r="BU788" s="92"/>
      <c r="BV788" s="92"/>
      <c r="BW788" s="92"/>
      <c r="BX788" s="92"/>
      <c r="BY788" s="92"/>
      <c r="BZ788" s="92"/>
      <c r="CA788" s="92"/>
      <c r="CB788" s="92"/>
      <c r="CC788" s="92"/>
      <c r="CD788" s="92"/>
      <c r="CE788" s="92"/>
      <c r="CF788" s="92"/>
      <c r="CG788" s="92"/>
      <c r="CH788" s="92"/>
      <c r="CI788" s="92"/>
      <c r="CJ788" s="92"/>
      <c r="CK788" s="92"/>
      <c r="CL788" s="92"/>
    </row>
    <row r="789" spans="1:90">
      <c r="A789" s="92"/>
      <c r="B789" s="188"/>
      <c r="C789" s="319"/>
      <c r="D789" s="92"/>
      <c r="E789" s="92"/>
      <c r="F789" s="92"/>
      <c r="G789" s="92"/>
      <c r="H789" s="92"/>
      <c r="I789" s="92"/>
      <c r="J789" s="92"/>
      <c r="K789" s="92"/>
      <c r="L789" s="92"/>
      <c r="M789" s="92"/>
      <c r="N789" s="92"/>
      <c r="O789" s="92"/>
      <c r="P789" s="92"/>
      <c r="Q789" s="92"/>
      <c r="R789" s="92"/>
      <c r="S789" s="92"/>
      <c r="T789" s="92"/>
      <c r="U789" s="92"/>
      <c r="V789" s="92"/>
      <c r="W789" s="92"/>
      <c r="X789" s="92"/>
      <c r="Y789" s="92"/>
      <c r="Z789" s="92"/>
      <c r="AA789" s="92"/>
      <c r="AB789" s="92"/>
      <c r="AC789" s="92"/>
      <c r="AD789" s="92"/>
      <c r="AE789" s="92"/>
      <c r="AF789" s="92"/>
      <c r="AG789" s="92"/>
      <c r="AH789" s="92"/>
      <c r="AI789" s="92"/>
      <c r="AJ789" s="92"/>
      <c r="AK789" s="92"/>
      <c r="AL789" s="92"/>
      <c r="AM789" s="92"/>
      <c r="AN789" s="92"/>
      <c r="AO789" s="92"/>
      <c r="AP789" s="92"/>
      <c r="AQ789" s="92"/>
      <c r="AR789" s="92"/>
      <c r="AS789" s="92"/>
      <c r="AT789" s="92"/>
      <c r="AU789" s="92"/>
      <c r="AV789" s="92"/>
      <c r="AW789" s="92"/>
      <c r="AX789" s="92"/>
      <c r="AY789" s="92"/>
      <c r="AZ789" s="92"/>
      <c r="BA789" s="92"/>
      <c r="BB789" s="92"/>
      <c r="BC789" s="92"/>
      <c r="BD789" s="92"/>
      <c r="BE789" s="92"/>
      <c r="BF789" s="92"/>
      <c r="BG789" s="92"/>
      <c r="BH789" s="92"/>
      <c r="BI789" s="92"/>
      <c r="BJ789" s="92"/>
      <c r="BK789" s="92"/>
      <c r="BL789" s="92"/>
      <c r="BM789" s="92"/>
      <c r="BN789" s="92"/>
      <c r="BO789" s="92"/>
      <c r="BP789" s="92"/>
      <c r="BQ789" s="92"/>
      <c r="BR789" s="92"/>
      <c r="BS789" s="92"/>
      <c r="BT789" s="92"/>
      <c r="BU789" s="92"/>
      <c r="BV789" s="92"/>
      <c r="BW789" s="92"/>
      <c r="BX789" s="92"/>
      <c r="BY789" s="92"/>
      <c r="BZ789" s="92"/>
      <c r="CA789" s="92"/>
      <c r="CB789" s="92"/>
      <c r="CC789" s="92"/>
      <c r="CD789" s="92"/>
      <c r="CE789" s="92"/>
      <c r="CF789" s="92"/>
      <c r="CG789" s="92"/>
      <c r="CH789" s="92"/>
      <c r="CI789" s="92"/>
      <c r="CJ789" s="92"/>
      <c r="CK789" s="92"/>
      <c r="CL789" s="92"/>
    </row>
    <row r="790" spans="1:90">
      <c r="A790" s="92"/>
      <c r="B790" s="188"/>
      <c r="C790" s="319"/>
      <c r="D790" s="92"/>
      <c r="E790" s="92"/>
      <c r="F790" s="92"/>
      <c r="G790" s="92"/>
      <c r="H790" s="92"/>
      <c r="I790" s="92"/>
      <c r="J790" s="92"/>
      <c r="K790" s="92"/>
      <c r="L790" s="92"/>
      <c r="M790" s="92"/>
      <c r="N790" s="92"/>
      <c r="O790" s="92"/>
      <c r="P790" s="92"/>
      <c r="Q790" s="92"/>
      <c r="R790" s="92"/>
      <c r="S790" s="92"/>
      <c r="T790" s="92"/>
      <c r="U790" s="92"/>
      <c r="V790" s="92"/>
      <c r="W790" s="92"/>
      <c r="X790" s="92"/>
      <c r="Y790" s="92"/>
      <c r="Z790" s="92"/>
      <c r="AA790" s="92"/>
      <c r="AB790" s="92"/>
      <c r="AC790" s="92"/>
      <c r="AD790" s="92"/>
      <c r="AE790" s="92"/>
      <c r="AF790" s="92"/>
      <c r="AG790" s="92"/>
      <c r="AH790" s="92"/>
      <c r="AI790" s="92"/>
      <c r="AJ790" s="92"/>
      <c r="AK790" s="92"/>
      <c r="AL790" s="92"/>
      <c r="AM790" s="92"/>
      <c r="AN790" s="92"/>
      <c r="AO790" s="92"/>
      <c r="AP790" s="92"/>
      <c r="AQ790" s="92"/>
      <c r="AR790" s="92"/>
      <c r="AS790" s="92"/>
      <c r="AT790" s="92"/>
      <c r="AU790" s="92"/>
      <c r="AV790" s="92"/>
      <c r="AW790" s="92"/>
      <c r="AX790" s="92"/>
      <c r="AY790" s="92"/>
      <c r="AZ790" s="92"/>
      <c r="BA790" s="92"/>
      <c r="BB790" s="92"/>
      <c r="BC790" s="92"/>
      <c r="BD790" s="92"/>
      <c r="BE790" s="92"/>
      <c r="BF790" s="92"/>
      <c r="BG790" s="92"/>
      <c r="BH790" s="92"/>
      <c r="BI790" s="92"/>
      <c r="BJ790" s="92"/>
      <c r="BK790" s="92"/>
      <c r="BL790" s="92"/>
      <c r="BM790" s="92"/>
      <c r="BN790" s="92"/>
      <c r="BO790" s="92"/>
      <c r="BP790" s="92"/>
      <c r="BQ790" s="92"/>
      <c r="BR790" s="92"/>
      <c r="BS790" s="92"/>
      <c r="BT790" s="92"/>
      <c r="BU790" s="92"/>
      <c r="BV790" s="92"/>
      <c r="BW790" s="92"/>
      <c r="BX790" s="92"/>
      <c r="BY790" s="92"/>
      <c r="BZ790" s="92"/>
      <c r="CA790" s="92"/>
      <c r="CB790" s="92"/>
      <c r="CC790" s="92"/>
      <c r="CD790" s="92"/>
      <c r="CE790" s="92"/>
      <c r="CF790" s="92"/>
      <c r="CG790" s="92"/>
      <c r="CH790" s="92"/>
      <c r="CI790" s="92"/>
      <c r="CJ790" s="92"/>
      <c r="CK790" s="92"/>
      <c r="CL790" s="92"/>
    </row>
    <row r="791" spans="1:90">
      <c r="A791" s="92"/>
      <c r="B791" s="188"/>
      <c r="C791" s="319"/>
      <c r="D791" s="92"/>
      <c r="E791" s="92"/>
      <c r="F791" s="92"/>
      <c r="G791" s="92"/>
      <c r="H791" s="92"/>
      <c r="I791" s="92"/>
      <c r="J791" s="92"/>
      <c r="K791" s="92"/>
      <c r="L791" s="92"/>
      <c r="M791" s="92"/>
      <c r="N791" s="92"/>
      <c r="O791" s="92"/>
      <c r="P791" s="92"/>
      <c r="Q791" s="92"/>
      <c r="R791" s="92"/>
      <c r="S791" s="92"/>
      <c r="T791" s="92"/>
      <c r="U791" s="92"/>
      <c r="V791" s="92"/>
      <c r="W791" s="92"/>
      <c r="X791" s="92"/>
      <c r="Y791" s="92"/>
      <c r="Z791" s="92"/>
      <c r="AA791" s="92"/>
      <c r="AB791" s="92"/>
      <c r="AC791" s="92"/>
      <c r="AD791" s="92"/>
      <c r="AE791" s="92"/>
      <c r="AF791" s="92"/>
      <c r="AG791" s="92"/>
      <c r="AH791" s="92"/>
      <c r="AI791" s="92"/>
      <c r="AJ791" s="92"/>
      <c r="AK791" s="92"/>
      <c r="AL791" s="92"/>
      <c r="AM791" s="92"/>
      <c r="AN791" s="92"/>
      <c r="AO791" s="92"/>
      <c r="AP791" s="92"/>
      <c r="AQ791" s="92"/>
      <c r="AR791" s="92"/>
      <c r="AS791" s="92"/>
      <c r="AT791" s="92"/>
      <c r="AU791" s="92"/>
      <c r="AV791" s="92"/>
      <c r="AW791" s="92"/>
      <c r="AX791" s="92"/>
      <c r="AY791" s="92"/>
      <c r="AZ791" s="92"/>
      <c r="BA791" s="92"/>
      <c r="BB791" s="92"/>
      <c r="BC791" s="92"/>
      <c r="BD791" s="92"/>
      <c r="BE791" s="92"/>
      <c r="BF791" s="92"/>
      <c r="BG791" s="92"/>
      <c r="BH791" s="92"/>
      <c r="BI791" s="92"/>
      <c r="BJ791" s="92"/>
      <c r="BK791" s="92"/>
      <c r="BL791" s="92"/>
      <c r="BM791" s="92"/>
      <c r="BN791" s="92"/>
      <c r="BO791" s="92"/>
      <c r="BP791" s="92"/>
      <c r="BQ791" s="92"/>
      <c r="BR791" s="92"/>
      <c r="BS791" s="92"/>
      <c r="BT791" s="92"/>
      <c r="BU791" s="92"/>
      <c r="BV791" s="92"/>
      <c r="BW791" s="92"/>
      <c r="BX791" s="92"/>
      <c r="BY791" s="92"/>
      <c r="BZ791" s="92"/>
      <c r="CA791" s="92"/>
      <c r="CB791" s="92"/>
      <c r="CC791" s="92"/>
      <c r="CD791" s="92"/>
      <c r="CE791" s="92"/>
      <c r="CF791" s="92"/>
      <c r="CG791" s="92"/>
      <c r="CH791" s="92"/>
      <c r="CI791" s="92"/>
      <c r="CJ791" s="92"/>
      <c r="CK791" s="92"/>
      <c r="CL791" s="92"/>
    </row>
    <row r="792" spans="1:90">
      <c r="A792" s="92"/>
      <c r="B792" s="188"/>
      <c r="C792" s="319"/>
      <c r="D792" s="92"/>
      <c r="E792" s="92"/>
      <c r="F792" s="92"/>
      <c r="G792" s="92"/>
      <c r="H792" s="92"/>
      <c r="I792" s="92"/>
      <c r="J792" s="92"/>
      <c r="K792" s="92"/>
      <c r="L792" s="92"/>
      <c r="M792" s="92"/>
      <c r="N792" s="92"/>
      <c r="O792" s="92"/>
      <c r="P792" s="92"/>
      <c r="Q792" s="92"/>
      <c r="R792" s="92"/>
      <c r="S792" s="92"/>
      <c r="T792" s="92"/>
      <c r="U792" s="92"/>
      <c r="V792" s="92"/>
      <c r="W792" s="92"/>
      <c r="X792" s="92"/>
      <c r="Y792" s="92"/>
      <c r="Z792" s="92"/>
      <c r="AA792" s="92"/>
      <c r="AB792" s="92"/>
      <c r="AC792" s="92"/>
      <c r="AD792" s="92"/>
      <c r="AE792" s="92"/>
      <c r="AF792" s="92"/>
      <c r="AG792" s="92"/>
      <c r="AH792" s="92"/>
      <c r="AI792" s="92"/>
      <c r="AJ792" s="92"/>
      <c r="AK792" s="92"/>
      <c r="AL792" s="92"/>
      <c r="AM792" s="92"/>
      <c r="AN792" s="92"/>
      <c r="AO792" s="92"/>
      <c r="AP792" s="92"/>
      <c r="AQ792" s="92"/>
      <c r="AR792" s="92"/>
      <c r="AS792" s="92"/>
      <c r="AT792" s="92"/>
      <c r="AU792" s="92"/>
      <c r="AV792" s="92"/>
      <c r="AW792" s="92"/>
      <c r="AX792" s="92"/>
      <c r="AY792" s="92"/>
      <c r="AZ792" s="92"/>
      <c r="BA792" s="92"/>
      <c r="BB792" s="92"/>
      <c r="BC792" s="92"/>
      <c r="BD792" s="92"/>
      <c r="BE792" s="92"/>
      <c r="BF792" s="92"/>
      <c r="BG792" s="92"/>
      <c r="BH792" s="92"/>
      <c r="BI792" s="92"/>
      <c r="BJ792" s="92"/>
      <c r="BK792" s="92"/>
      <c r="BL792" s="92"/>
      <c r="BM792" s="92"/>
      <c r="BN792" s="92"/>
      <c r="BO792" s="92"/>
      <c r="BP792" s="92"/>
      <c r="BQ792" s="92"/>
      <c r="BR792" s="92"/>
      <c r="BS792" s="92"/>
      <c r="BT792" s="92"/>
      <c r="BU792" s="92"/>
      <c r="BV792" s="92"/>
      <c r="BW792" s="92"/>
      <c r="BX792" s="92"/>
      <c r="BY792" s="92"/>
      <c r="BZ792" s="92"/>
      <c r="CA792" s="92"/>
      <c r="CB792" s="92"/>
      <c r="CC792" s="92"/>
      <c r="CD792" s="92"/>
      <c r="CE792" s="92"/>
      <c r="CF792" s="92"/>
      <c r="CG792" s="92"/>
      <c r="CH792" s="92"/>
      <c r="CI792" s="92"/>
      <c r="CJ792" s="92"/>
      <c r="CK792" s="92"/>
      <c r="CL792" s="92"/>
    </row>
    <row r="793" spans="1:90">
      <c r="A793" s="92"/>
      <c r="B793" s="188"/>
      <c r="C793" s="319"/>
      <c r="D793" s="92"/>
      <c r="E793" s="92"/>
      <c r="F793" s="92"/>
      <c r="G793" s="92"/>
      <c r="H793" s="92"/>
      <c r="I793" s="92"/>
      <c r="J793" s="92"/>
      <c r="K793" s="92"/>
      <c r="L793" s="92"/>
      <c r="M793" s="92"/>
      <c r="N793" s="92"/>
      <c r="O793" s="92"/>
      <c r="P793" s="92"/>
      <c r="Q793" s="92"/>
      <c r="R793" s="92"/>
      <c r="S793" s="92"/>
      <c r="T793" s="92"/>
      <c r="U793" s="92"/>
      <c r="V793" s="92"/>
      <c r="W793" s="92"/>
      <c r="X793" s="92"/>
      <c r="Y793" s="92"/>
      <c r="Z793" s="92"/>
      <c r="AA793" s="92"/>
      <c r="AB793" s="92"/>
      <c r="AC793" s="92"/>
      <c r="AD793" s="92"/>
      <c r="AE793" s="92"/>
      <c r="AF793" s="92"/>
      <c r="AG793" s="92"/>
      <c r="AH793" s="92"/>
      <c r="AI793" s="92"/>
      <c r="AJ793" s="92"/>
      <c r="AK793" s="92"/>
      <c r="AL793" s="92"/>
      <c r="AM793" s="92"/>
      <c r="AN793" s="92"/>
      <c r="AO793" s="92"/>
      <c r="AP793" s="92"/>
      <c r="AQ793" s="92"/>
      <c r="AR793" s="92"/>
      <c r="AS793" s="92"/>
      <c r="AT793" s="92"/>
      <c r="AU793" s="92"/>
      <c r="AV793" s="92"/>
      <c r="AW793" s="92"/>
      <c r="AX793" s="92"/>
      <c r="AY793" s="92"/>
      <c r="AZ793" s="92"/>
      <c r="BA793" s="92"/>
      <c r="BB793" s="92"/>
      <c r="BC793" s="92"/>
      <c r="BD793" s="92"/>
      <c r="BE793" s="92"/>
      <c r="BF793" s="92"/>
      <c r="BG793" s="92"/>
      <c r="BH793" s="92"/>
      <c r="BI793" s="92"/>
      <c r="BJ793" s="92"/>
      <c r="BK793" s="92"/>
      <c r="BL793" s="92"/>
      <c r="BM793" s="92"/>
      <c r="BN793" s="92"/>
      <c r="BO793" s="92"/>
      <c r="BP793" s="92"/>
      <c r="BQ793" s="92"/>
      <c r="BR793" s="92"/>
      <c r="BS793" s="92"/>
      <c r="BT793" s="92"/>
      <c r="BU793" s="92"/>
      <c r="BV793" s="92"/>
      <c r="BW793" s="92"/>
      <c r="BX793" s="92"/>
      <c r="BY793" s="92"/>
      <c r="BZ793" s="92"/>
      <c r="CA793" s="92"/>
      <c r="CB793" s="92"/>
      <c r="CC793" s="92"/>
      <c r="CD793" s="92"/>
      <c r="CE793" s="92"/>
      <c r="CF793" s="92"/>
      <c r="CG793" s="92"/>
      <c r="CH793" s="92"/>
      <c r="CI793" s="92"/>
      <c r="CJ793" s="92"/>
      <c r="CK793" s="92"/>
      <c r="CL793" s="92"/>
    </row>
    <row r="794" spans="1:90">
      <c r="A794" s="92"/>
      <c r="B794" s="188"/>
      <c r="C794" s="319"/>
      <c r="D794" s="92"/>
      <c r="E794" s="92"/>
      <c r="F794" s="92"/>
      <c r="G794" s="92"/>
      <c r="H794" s="92"/>
      <c r="I794" s="92"/>
      <c r="J794" s="92"/>
      <c r="K794" s="92"/>
      <c r="L794" s="92"/>
      <c r="M794" s="92"/>
      <c r="N794" s="92"/>
      <c r="O794" s="92"/>
      <c r="P794" s="92"/>
      <c r="Q794" s="92"/>
      <c r="R794" s="92"/>
      <c r="S794" s="92"/>
      <c r="T794" s="92"/>
      <c r="U794" s="92"/>
      <c r="V794" s="92"/>
      <c r="W794" s="92"/>
      <c r="X794" s="92"/>
      <c r="Y794" s="92"/>
      <c r="Z794" s="92"/>
      <c r="AA794" s="92"/>
      <c r="AB794" s="92"/>
      <c r="AC794" s="92"/>
      <c r="AD794" s="92"/>
      <c r="AE794" s="92"/>
      <c r="AF794" s="92"/>
      <c r="AG794" s="92"/>
      <c r="AH794" s="92"/>
      <c r="AI794" s="92"/>
      <c r="AJ794" s="92"/>
      <c r="AK794" s="92"/>
      <c r="AL794" s="92"/>
      <c r="AM794" s="92"/>
      <c r="AN794" s="92"/>
      <c r="AO794" s="92"/>
      <c r="AP794" s="92"/>
      <c r="AQ794" s="92"/>
      <c r="AR794" s="92"/>
      <c r="AS794" s="92"/>
      <c r="AT794" s="92"/>
      <c r="AU794" s="92"/>
      <c r="AV794" s="92"/>
      <c r="AW794" s="92"/>
      <c r="AX794" s="92"/>
      <c r="AY794" s="92"/>
      <c r="AZ794" s="92"/>
      <c r="BA794" s="92"/>
      <c r="BB794" s="92"/>
      <c r="BC794" s="92"/>
      <c r="BD794" s="92"/>
      <c r="BE794" s="92"/>
      <c r="BF794" s="92"/>
      <c r="BG794" s="92"/>
      <c r="BH794" s="92"/>
      <c r="BI794" s="92"/>
      <c r="BJ794" s="92"/>
      <c r="BK794" s="92"/>
      <c r="BL794" s="92"/>
      <c r="BM794" s="92"/>
      <c r="BN794" s="92"/>
      <c r="BO794" s="92"/>
      <c r="BP794" s="92"/>
      <c r="BQ794" s="92"/>
      <c r="BR794" s="92"/>
      <c r="BS794" s="92"/>
      <c r="BT794" s="92"/>
      <c r="BU794" s="92"/>
      <c r="BV794" s="92"/>
      <c r="BW794" s="92"/>
      <c r="BX794" s="92"/>
      <c r="BY794" s="92"/>
      <c r="BZ794" s="92"/>
      <c r="CA794" s="92"/>
      <c r="CB794" s="92"/>
      <c r="CC794" s="92"/>
      <c r="CD794" s="92"/>
      <c r="CE794" s="92"/>
      <c r="CF794" s="92"/>
      <c r="CG794" s="92"/>
      <c r="CH794" s="92"/>
      <c r="CI794" s="92"/>
      <c r="CJ794" s="92"/>
      <c r="CK794" s="92"/>
      <c r="CL794" s="92"/>
    </row>
    <row r="795" spans="1:90">
      <c r="A795" s="92"/>
      <c r="B795" s="188"/>
      <c r="C795" s="319"/>
      <c r="D795" s="92"/>
      <c r="E795" s="92"/>
      <c r="F795" s="92"/>
      <c r="G795" s="92"/>
      <c r="H795" s="92"/>
      <c r="I795" s="92"/>
      <c r="J795" s="92"/>
      <c r="K795" s="92"/>
      <c r="L795" s="92"/>
      <c r="M795" s="92"/>
      <c r="N795" s="92"/>
      <c r="O795" s="92"/>
      <c r="P795" s="92"/>
      <c r="Q795" s="92"/>
      <c r="R795" s="92"/>
      <c r="S795" s="92"/>
      <c r="T795" s="92"/>
      <c r="U795" s="92"/>
      <c r="V795" s="92"/>
      <c r="W795" s="92"/>
      <c r="X795" s="92"/>
      <c r="Y795" s="92"/>
      <c r="Z795" s="92"/>
      <c r="AA795" s="92"/>
      <c r="AB795" s="92"/>
      <c r="AC795" s="92"/>
      <c r="AD795" s="92"/>
      <c r="AE795" s="92"/>
      <c r="AF795" s="92"/>
      <c r="AG795" s="92"/>
      <c r="AH795" s="92"/>
      <c r="AI795" s="92"/>
      <c r="AJ795" s="92"/>
      <c r="AK795" s="92"/>
      <c r="AL795" s="92"/>
      <c r="AM795" s="92"/>
      <c r="AN795" s="92"/>
      <c r="AO795" s="92"/>
      <c r="AP795" s="92"/>
      <c r="AQ795" s="92"/>
      <c r="AR795" s="92"/>
      <c r="AS795" s="92"/>
      <c r="AT795" s="92"/>
      <c r="AU795" s="92"/>
      <c r="AV795" s="92"/>
      <c r="AW795" s="92"/>
      <c r="AX795" s="92"/>
      <c r="AY795" s="92"/>
      <c r="AZ795" s="92"/>
      <c r="BA795" s="92"/>
      <c r="BB795" s="92"/>
      <c r="BC795" s="92"/>
      <c r="BD795" s="92"/>
      <c r="BE795" s="92"/>
      <c r="BF795" s="92"/>
      <c r="BG795" s="92"/>
      <c r="BH795" s="92"/>
      <c r="BI795" s="92"/>
      <c r="BJ795" s="92"/>
      <c r="BK795" s="92"/>
      <c r="BL795" s="92"/>
      <c r="BM795" s="92"/>
      <c r="BN795" s="92"/>
      <c r="BO795" s="92"/>
      <c r="BP795" s="92"/>
      <c r="BQ795" s="92"/>
      <c r="BR795" s="92"/>
      <c r="BS795" s="92"/>
      <c r="BT795" s="92"/>
      <c r="BU795" s="92"/>
      <c r="BV795" s="92"/>
      <c r="BW795" s="92"/>
      <c r="BX795" s="92"/>
      <c r="BY795" s="92"/>
      <c r="BZ795" s="92"/>
      <c r="CA795" s="92"/>
      <c r="CB795" s="92"/>
      <c r="CC795" s="92"/>
      <c r="CD795" s="92"/>
      <c r="CE795" s="92"/>
      <c r="CF795" s="92"/>
      <c r="CG795" s="92"/>
      <c r="CH795" s="92"/>
      <c r="CI795" s="92"/>
      <c r="CJ795" s="92"/>
      <c r="CK795" s="92"/>
      <c r="CL795" s="92"/>
    </row>
    <row r="796" spans="1:90">
      <c r="A796" s="92"/>
      <c r="B796" s="188"/>
      <c r="C796" s="319"/>
      <c r="D796" s="92"/>
      <c r="E796" s="92"/>
      <c r="F796" s="92"/>
      <c r="G796" s="92"/>
      <c r="H796" s="92"/>
      <c r="I796" s="92"/>
      <c r="J796" s="92"/>
      <c r="K796" s="92"/>
      <c r="L796" s="92"/>
      <c r="M796" s="92"/>
      <c r="N796" s="92"/>
      <c r="O796" s="92"/>
      <c r="P796" s="92"/>
      <c r="Q796" s="92"/>
      <c r="R796" s="92"/>
      <c r="S796" s="92"/>
      <c r="T796" s="92"/>
      <c r="U796" s="92"/>
      <c r="V796" s="92"/>
      <c r="W796" s="92"/>
      <c r="X796" s="92"/>
      <c r="Y796" s="92"/>
      <c r="Z796" s="92"/>
      <c r="AA796" s="92"/>
      <c r="AB796" s="92"/>
      <c r="AC796" s="92"/>
      <c r="AD796" s="92"/>
      <c r="AE796" s="92"/>
      <c r="AF796" s="92"/>
      <c r="AG796" s="92"/>
      <c r="AH796" s="92"/>
      <c r="AI796" s="92"/>
      <c r="AJ796" s="92"/>
      <c r="AK796" s="92"/>
      <c r="AL796" s="92"/>
      <c r="AM796" s="92"/>
      <c r="AN796" s="92"/>
      <c r="AO796" s="92"/>
      <c r="AP796" s="92"/>
      <c r="AQ796" s="92"/>
      <c r="AR796" s="92"/>
      <c r="AS796" s="92"/>
      <c r="AT796" s="92"/>
      <c r="AU796" s="92"/>
      <c r="AV796" s="92"/>
      <c r="AW796" s="92"/>
      <c r="AX796" s="92"/>
      <c r="AY796" s="92"/>
      <c r="AZ796" s="92"/>
      <c r="BA796" s="92"/>
      <c r="BB796" s="92"/>
      <c r="BC796" s="92"/>
      <c r="BD796" s="92"/>
      <c r="BE796" s="92"/>
      <c r="BF796" s="92"/>
      <c r="BG796" s="92"/>
      <c r="BH796" s="92"/>
      <c r="BI796" s="92"/>
      <c r="BJ796" s="92"/>
      <c r="BK796" s="92"/>
      <c r="BL796" s="92"/>
      <c r="BM796" s="92"/>
      <c r="BN796" s="92"/>
      <c r="BO796" s="92"/>
      <c r="BP796" s="92"/>
      <c r="BQ796" s="92"/>
      <c r="BR796" s="92"/>
      <c r="BS796" s="92"/>
      <c r="BT796" s="92"/>
      <c r="BU796" s="92"/>
      <c r="BV796" s="92"/>
      <c r="BW796" s="92"/>
      <c r="BX796" s="92"/>
      <c r="BY796" s="92"/>
      <c r="BZ796" s="92"/>
      <c r="CA796" s="92"/>
      <c r="CB796" s="92"/>
      <c r="CC796" s="92"/>
      <c r="CD796" s="92"/>
      <c r="CE796" s="92"/>
      <c r="CF796" s="92"/>
      <c r="CG796" s="92"/>
      <c r="CH796" s="92"/>
      <c r="CI796" s="92"/>
      <c r="CJ796" s="92"/>
      <c r="CK796" s="92"/>
      <c r="CL796" s="92"/>
    </row>
    <row r="797" spans="1:90">
      <c r="A797" s="92"/>
      <c r="B797" s="188"/>
      <c r="C797" s="319"/>
      <c r="D797" s="92"/>
      <c r="E797" s="92"/>
      <c r="F797" s="92"/>
      <c r="G797" s="92"/>
      <c r="H797" s="92"/>
      <c r="I797" s="92"/>
      <c r="J797" s="92"/>
      <c r="K797" s="92"/>
      <c r="L797" s="92"/>
      <c r="M797" s="92"/>
      <c r="N797" s="92"/>
      <c r="O797" s="92"/>
      <c r="P797" s="92"/>
      <c r="Q797" s="92"/>
      <c r="R797" s="92"/>
      <c r="S797" s="92"/>
      <c r="T797" s="92"/>
      <c r="U797" s="92"/>
      <c r="V797" s="92"/>
      <c r="W797" s="92"/>
      <c r="X797" s="92"/>
      <c r="Y797" s="92"/>
      <c r="Z797" s="92"/>
      <c r="AA797" s="92"/>
      <c r="AB797" s="92"/>
      <c r="AC797" s="92"/>
      <c r="AD797" s="92"/>
      <c r="AE797" s="92"/>
      <c r="AF797" s="92"/>
      <c r="AG797" s="92"/>
      <c r="AH797" s="92"/>
      <c r="AI797" s="92"/>
      <c r="AJ797" s="92"/>
      <c r="AK797" s="92"/>
      <c r="AL797" s="92"/>
      <c r="AM797" s="92"/>
      <c r="AN797" s="92"/>
      <c r="AO797" s="92"/>
      <c r="AP797" s="92"/>
      <c r="AQ797" s="92"/>
      <c r="AR797" s="92"/>
      <c r="AS797" s="92"/>
      <c r="AT797" s="92"/>
      <c r="AU797" s="92"/>
      <c r="AV797" s="92"/>
      <c r="AW797" s="92"/>
      <c r="AX797" s="92"/>
      <c r="AY797" s="92"/>
      <c r="AZ797" s="92"/>
      <c r="BA797" s="92"/>
      <c r="BB797" s="92"/>
      <c r="BC797" s="92"/>
      <c r="BD797" s="92"/>
      <c r="BE797" s="92"/>
      <c r="BF797" s="92"/>
      <c r="BG797" s="92"/>
      <c r="BH797" s="92"/>
      <c r="BI797" s="92"/>
      <c r="BJ797" s="92"/>
      <c r="BK797" s="92"/>
      <c r="BL797" s="92"/>
      <c r="BM797" s="92"/>
      <c r="BN797" s="92"/>
      <c r="BO797" s="92"/>
      <c r="BP797" s="92"/>
      <c r="BQ797" s="92"/>
      <c r="BR797" s="92"/>
      <c r="BS797" s="92"/>
      <c r="BT797" s="92"/>
      <c r="BU797" s="92"/>
      <c r="BV797" s="92"/>
      <c r="BW797" s="92"/>
      <c r="BX797" s="92"/>
      <c r="BY797" s="92"/>
      <c r="BZ797" s="92"/>
      <c r="CA797" s="92"/>
      <c r="CB797" s="92"/>
      <c r="CC797" s="92"/>
      <c r="CD797" s="92"/>
      <c r="CE797" s="92"/>
      <c r="CF797" s="92"/>
      <c r="CG797" s="92"/>
      <c r="CH797" s="92"/>
      <c r="CI797" s="92"/>
      <c r="CJ797" s="92"/>
      <c r="CK797" s="92"/>
      <c r="CL797" s="92"/>
    </row>
    <row r="798" spans="1:90">
      <c r="A798" s="92"/>
      <c r="B798" s="188"/>
      <c r="C798" s="319"/>
      <c r="D798" s="92"/>
      <c r="E798" s="92"/>
      <c r="F798" s="92"/>
      <c r="G798" s="92"/>
      <c r="H798" s="92"/>
      <c r="I798" s="92"/>
      <c r="J798" s="92"/>
      <c r="K798" s="92"/>
      <c r="L798" s="92"/>
      <c r="M798" s="92"/>
      <c r="N798" s="92"/>
      <c r="O798" s="92"/>
      <c r="P798" s="92"/>
      <c r="Q798" s="92"/>
      <c r="R798" s="92"/>
      <c r="S798" s="92"/>
      <c r="T798" s="92"/>
      <c r="U798" s="92"/>
      <c r="V798" s="92"/>
      <c r="W798" s="92"/>
      <c r="X798" s="92"/>
      <c r="Y798" s="92"/>
      <c r="Z798" s="92"/>
      <c r="AA798" s="92"/>
      <c r="AB798" s="92"/>
      <c r="AC798" s="92"/>
      <c r="AD798" s="92"/>
      <c r="AE798" s="92"/>
      <c r="AF798" s="92"/>
      <c r="AG798" s="92"/>
      <c r="AH798" s="92"/>
      <c r="AI798" s="92"/>
      <c r="AJ798" s="92"/>
      <c r="AK798" s="92"/>
      <c r="AL798" s="92"/>
      <c r="AM798" s="92"/>
      <c r="AN798" s="92"/>
      <c r="AO798" s="92"/>
      <c r="AP798" s="92"/>
      <c r="AQ798" s="92"/>
      <c r="AR798" s="92"/>
      <c r="AS798" s="92"/>
      <c r="AT798" s="92"/>
      <c r="AU798" s="92"/>
      <c r="AV798" s="92"/>
      <c r="AW798" s="92"/>
      <c r="AX798" s="92"/>
      <c r="AY798" s="92"/>
      <c r="AZ798" s="92"/>
      <c r="BA798" s="92"/>
      <c r="BB798" s="92"/>
      <c r="BC798" s="92"/>
      <c r="BD798" s="92"/>
      <c r="BE798" s="92"/>
      <c r="BF798" s="92"/>
      <c r="BG798" s="92"/>
      <c r="BH798" s="92"/>
      <c r="BI798" s="92"/>
      <c r="BJ798" s="92"/>
      <c r="BK798" s="92"/>
      <c r="BL798" s="92"/>
      <c r="BM798" s="92"/>
      <c r="BN798" s="92"/>
      <c r="BO798" s="92"/>
      <c r="BP798" s="92"/>
      <c r="BQ798" s="92"/>
      <c r="BR798" s="92"/>
      <c r="BS798" s="92"/>
      <c r="BT798" s="92"/>
      <c r="BU798" s="92"/>
      <c r="BV798" s="92"/>
      <c r="BW798" s="92"/>
      <c r="BX798" s="92"/>
      <c r="BY798" s="92"/>
      <c r="BZ798" s="92"/>
      <c r="CA798" s="92"/>
      <c r="CB798" s="92"/>
      <c r="CC798" s="92"/>
      <c r="CD798" s="92"/>
      <c r="CE798" s="92"/>
      <c r="CF798" s="92"/>
      <c r="CG798" s="92"/>
      <c r="CH798" s="92"/>
      <c r="CI798" s="92"/>
      <c r="CJ798" s="92"/>
      <c r="CK798" s="92"/>
      <c r="CL798" s="92"/>
    </row>
    <row r="799" spans="1:90">
      <c r="A799" s="92"/>
      <c r="B799" s="188"/>
      <c r="C799" s="319"/>
      <c r="D799" s="92"/>
      <c r="E799" s="92"/>
      <c r="F799" s="92"/>
      <c r="G799" s="92"/>
      <c r="H799" s="92"/>
      <c r="I799" s="92"/>
      <c r="J799" s="92"/>
      <c r="K799" s="92"/>
      <c r="L799" s="92"/>
      <c r="M799" s="92"/>
      <c r="N799" s="92"/>
      <c r="O799" s="92"/>
      <c r="P799" s="92"/>
      <c r="Q799" s="92"/>
      <c r="R799" s="92"/>
      <c r="S799" s="92"/>
      <c r="T799" s="92"/>
      <c r="U799" s="92"/>
      <c r="V799" s="92"/>
      <c r="W799" s="92"/>
      <c r="X799" s="92"/>
      <c r="Y799" s="92"/>
      <c r="Z799" s="92"/>
      <c r="AA799" s="92"/>
      <c r="AB799" s="92"/>
      <c r="AC799" s="92"/>
      <c r="AD799" s="92"/>
      <c r="AE799" s="92"/>
      <c r="AF799" s="92"/>
      <c r="AG799" s="92"/>
      <c r="AH799" s="92"/>
      <c r="AI799" s="92"/>
      <c r="AJ799" s="92"/>
      <c r="AK799" s="92"/>
      <c r="AL799" s="92"/>
      <c r="AM799" s="92"/>
      <c r="AN799" s="92"/>
      <c r="AO799" s="92"/>
      <c r="AP799" s="92"/>
      <c r="AQ799" s="92"/>
      <c r="AR799" s="92"/>
      <c r="AS799" s="92"/>
      <c r="AT799" s="92"/>
      <c r="AU799" s="92"/>
      <c r="AV799" s="92"/>
      <c r="AW799" s="92"/>
      <c r="AX799" s="92"/>
      <c r="AY799" s="92"/>
      <c r="AZ799" s="92"/>
      <c r="BA799" s="92"/>
      <c r="BB799" s="92"/>
      <c r="BC799" s="92"/>
      <c r="BD799" s="92"/>
      <c r="BE799" s="92"/>
      <c r="BF799" s="92"/>
      <c r="BG799" s="92"/>
      <c r="BH799" s="92"/>
      <c r="BI799" s="92"/>
      <c r="BJ799" s="92"/>
      <c r="BK799" s="92"/>
      <c r="BL799" s="92"/>
      <c r="BM799" s="92"/>
      <c r="BN799" s="92"/>
      <c r="BO799" s="92"/>
      <c r="BP799" s="92"/>
      <c r="BQ799" s="92"/>
      <c r="BR799" s="92"/>
      <c r="BS799" s="92"/>
      <c r="BT799" s="92"/>
      <c r="BU799" s="92"/>
      <c r="BV799" s="92"/>
      <c r="BW799" s="92"/>
      <c r="BX799" s="92"/>
      <c r="BY799" s="92"/>
      <c r="BZ799" s="92"/>
      <c r="CA799" s="92"/>
      <c r="CB799" s="92"/>
      <c r="CC799" s="92"/>
      <c r="CD799" s="92"/>
      <c r="CE799" s="92"/>
      <c r="CF799" s="92"/>
      <c r="CG799" s="92"/>
      <c r="CH799" s="92"/>
      <c r="CI799" s="92"/>
      <c r="CJ799" s="92"/>
      <c r="CK799" s="92"/>
      <c r="CL799" s="92"/>
    </row>
    <row r="800" spans="1:90">
      <c r="A800" s="92"/>
      <c r="B800" s="188"/>
      <c r="C800" s="319"/>
      <c r="D800" s="92"/>
      <c r="E800" s="92"/>
      <c r="F800" s="92"/>
      <c r="G800" s="92"/>
      <c r="H800" s="92"/>
      <c r="I800" s="92"/>
      <c r="J800" s="92"/>
      <c r="K800" s="92"/>
      <c r="L800" s="92"/>
      <c r="M800" s="92"/>
      <c r="N800" s="92"/>
      <c r="O800" s="92"/>
      <c r="P800" s="92"/>
      <c r="Q800" s="92"/>
      <c r="R800" s="92"/>
      <c r="S800" s="92"/>
      <c r="T800" s="92"/>
      <c r="U800" s="92"/>
      <c r="V800" s="92"/>
      <c r="W800" s="92"/>
      <c r="X800" s="92"/>
      <c r="Y800" s="92"/>
      <c r="Z800" s="92"/>
      <c r="AA800" s="92"/>
      <c r="AB800" s="92"/>
      <c r="AC800" s="92"/>
      <c r="AD800" s="92"/>
      <c r="AE800" s="92"/>
      <c r="AF800" s="92"/>
      <c r="AG800" s="92"/>
      <c r="AH800" s="92"/>
      <c r="AI800" s="92"/>
      <c r="AJ800" s="92"/>
      <c r="AK800" s="92"/>
      <c r="AL800" s="92"/>
      <c r="AM800" s="92"/>
      <c r="AN800" s="92"/>
      <c r="AO800" s="92"/>
      <c r="AP800" s="92"/>
      <c r="AQ800" s="92"/>
      <c r="AR800" s="92"/>
      <c r="AS800" s="92"/>
      <c r="AT800" s="92"/>
      <c r="AU800" s="92"/>
      <c r="AV800" s="92"/>
      <c r="AW800" s="92"/>
      <c r="AX800" s="92"/>
      <c r="AY800" s="92"/>
      <c r="AZ800" s="92"/>
      <c r="BA800" s="92"/>
      <c r="BB800" s="92"/>
      <c r="BC800" s="92"/>
      <c r="BD800" s="92"/>
      <c r="BE800" s="92"/>
      <c r="BF800" s="92"/>
      <c r="BG800" s="92"/>
      <c r="BH800" s="92"/>
      <c r="BI800" s="92"/>
      <c r="BJ800" s="92"/>
      <c r="BK800" s="92"/>
      <c r="BL800" s="92"/>
      <c r="BM800" s="92"/>
      <c r="BN800" s="92"/>
      <c r="BO800" s="92"/>
      <c r="BP800" s="92"/>
      <c r="BQ800" s="92"/>
      <c r="BR800" s="92"/>
      <c r="BS800" s="92"/>
      <c r="BT800" s="92"/>
      <c r="BU800" s="92"/>
      <c r="BV800" s="92"/>
      <c r="BW800" s="92"/>
      <c r="BX800" s="92"/>
      <c r="BY800" s="92"/>
      <c r="BZ800" s="92"/>
      <c r="CA800" s="92"/>
      <c r="CB800" s="92"/>
      <c r="CC800" s="92"/>
      <c r="CD800" s="92"/>
      <c r="CE800" s="92"/>
      <c r="CF800" s="92"/>
      <c r="CG800" s="92"/>
      <c r="CH800" s="92"/>
      <c r="CI800" s="92"/>
      <c r="CJ800" s="92"/>
      <c r="CK800" s="92"/>
      <c r="CL800" s="92"/>
    </row>
    <row r="801" spans="1:90">
      <c r="A801" s="92"/>
      <c r="B801" s="188"/>
      <c r="C801" s="319"/>
      <c r="D801" s="92"/>
      <c r="E801" s="92"/>
      <c r="F801" s="92"/>
      <c r="G801" s="92"/>
      <c r="H801" s="92"/>
      <c r="I801" s="92"/>
      <c r="J801" s="92"/>
      <c r="K801" s="92"/>
      <c r="L801" s="92"/>
      <c r="M801" s="92"/>
      <c r="N801" s="92"/>
      <c r="O801" s="92"/>
      <c r="P801" s="92"/>
      <c r="Q801" s="92"/>
      <c r="R801" s="92"/>
      <c r="S801" s="92"/>
      <c r="T801" s="92"/>
      <c r="U801" s="92"/>
      <c r="V801" s="92"/>
      <c r="W801" s="92"/>
      <c r="X801" s="92"/>
      <c r="Y801" s="92"/>
      <c r="Z801" s="92"/>
      <c r="AA801" s="92"/>
      <c r="AB801" s="92"/>
      <c r="AC801" s="92"/>
      <c r="AD801" s="92"/>
      <c r="AE801" s="92"/>
      <c r="AF801" s="92"/>
      <c r="AG801" s="92"/>
      <c r="AH801" s="92"/>
      <c r="AI801" s="92"/>
      <c r="AJ801" s="92"/>
      <c r="AK801" s="92"/>
      <c r="AL801" s="92"/>
      <c r="AM801" s="92"/>
      <c r="AN801" s="92"/>
      <c r="AO801" s="92"/>
      <c r="AP801" s="92"/>
      <c r="AQ801" s="92"/>
      <c r="AR801" s="92"/>
      <c r="AS801" s="92"/>
      <c r="AT801" s="92"/>
      <c r="AU801" s="92"/>
      <c r="AV801" s="92"/>
      <c r="AW801" s="92"/>
      <c r="AX801" s="92"/>
      <c r="AY801" s="92"/>
      <c r="AZ801" s="92"/>
      <c r="BA801" s="92"/>
      <c r="BB801" s="92"/>
      <c r="BC801" s="92"/>
      <c r="BD801" s="92"/>
      <c r="BE801" s="92"/>
      <c r="BF801" s="92"/>
      <c r="BG801" s="92"/>
      <c r="BH801" s="92"/>
      <c r="BI801" s="92"/>
      <c r="BJ801" s="92"/>
      <c r="BK801" s="92"/>
      <c r="BL801" s="92"/>
      <c r="BM801" s="92"/>
      <c r="BN801" s="92"/>
      <c r="BO801" s="92"/>
      <c r="BP801" s="92"/>
      <c r="BQ801" s="92"/>
      <c r="BR801" s="92"/>
      <c r="BS801" s="92"/>
      <c r="BT801" s="92"/>
      <c r="BU801" s="92"/>
      <c r="BV801" s="92"/>
      <c r="BW801" s="92"/>
      <c r="BX801" s="92"/>
      <c r="BY801" s="92"/>
      <c r="BZ801" s="92"/>
      <c r="CA801" s="92"/>
      <c r="CB801" s="92"/>
      <c r="CC801" s="92"/>
      <c r="CD801" s="92"/>
      <c r="CE801" s="92"/>
      <c r="CF801" s="92"/>
      <c r="CG801" s="92"/>
      <c r="CH801" s="92"/>
      <c r="CI801" s="92"/>
      <c r="CJ801" s="92"/>
      <c r="CK801" s="92"/>
      <c r="CL801" s="92"/>
    </row>
    <row r="802" spans="1:90">
      <c r="A802" s="92"/>
      <c r="B802" s="188"/>
      <c r="C802" s="319"/>
      <c r="D802" s="92"/>
      <c r="E802" s="92"/>
      <c r="F802" s="92"/>
      <c r="G802" s="92"/>
      <c r="H802" s="92"/>
      <c r="I802" s="92"/>
      <c r="J802" s="92"/>
      <c r="K802" s="92"/>
      <c r="L802" s="92"/>
      <c r="M802" s="92"/>
      <c r="N802" s="92"/>
      <c r="O802" s="92"/>
      <c r="P802" s="92"/>
      <c r="Q802" s="92"/>
      <c r="R802" s="92"/>
      <c r="S802" s="92"/>
      <c r="T802" s="92"/>
      <c r="U802" s="92"/>
      <c r="V802" s="92"/>
      <c r="W802" s="92"/>
      <c r="X802" s="92"/>
      <c r="Y802" s="92"/>
      <c r="Z802" s="92"/>
      <c r="AA802" s="92"/>
      <c r="AB802" s="92"/>
      <c r="AC802" s="92"/>
      <c r="AD802" s="92"/>
      <c r="AE802" s="92"/>
      <c r="AF802" s="92"/>
      <c r="AG802" s="92"/>
      <c r="AH802" s="92"/>
      <c r="AI802" s="92"/>
      <c r="AJ802" s="92"/>
      <c r="AK802" s="92"/>
      <c r="AL802" s="92"/>
      <c r="AM802" s="92"/>
      <c r="AN802" s="92"/>
      <c r="AO802" s="92"/>
      <c r="AP802" s="92"/>
      <c r="AQ802" s="92"/>
      <c r="AR802" s="92"/>
      <c r="AS802" s="92"/>
      <c r="AT802" s="92"/>
      <c r="AU802" s="92"/>
      <c r="AV802" s="92"/>
      <c r="AW802" s="92"/>
      <c r="AX802" s="92"/>
      <c r="AY802" s="92"/>
      <c r="AZ802" s="92"/>
      <c r="BA802" s="92"/>
      <c r="BB802" s="92"/>
      <c r="BC802" s="92"/>
      <c r="BD802" s="92"/>
      <c r="BE802" s="92"/>
      <c r="BF802" s="92"/>
      <c r="BG802" s="92"/>
      <c r="BH802" s="92"/>
      <c r="BI802" s="92"/>
      <c r="BJ802" s="92"/>
      <c r="BK802" s="92"/>
      <c r="BL802" s="92"/>
      <c r="BM802" s="92"/>
      <c r="BN802" s="92"/>
      <c r="BO802" s="92"/>
      <c r="BP802" s="92"/>
      <c r="BQ802" s="92"/>
      <c r="BR802" s="92"/>
      <c r="BS802" s="92"/>
      <c r="BT802" s="92"/>
      <c r="BU802" s="92"/>
      <c r="BV802" s="92"/>
      <c r="BW802" s="92"/>
      <c r="BX802" s="92"/>
      <c r="BY802" s="92"/>
      <c r="BZ802" s="92"/>
      <c r="CA802" s="92"/>
      <c r="CB802" s="92"/>
      <c r="CC802" s="92"/>
      <c r="CD802" s="92"/>
      <c r="CE802" s="92"/>
      <c r="CF802" s="92"/>
      <c r="CG802" s="92"/>
      <c r="CH802" s="92"/>
      <c r="CI802" s="92"/>
      <c r="CJ802" s="92"/>
      <c r="CK802" s="92"/>
      <c r="CL802" s="92"/>
    </row>
    <row r="803" spans="1:90">
      <c r="A803" s="92"/>
      <c r="B803" s="188"/>
      <c r="C803" s="319"/>
      <c r="D803" s="92"/>
      <c r="E803" s="92"/>
      <c r="F803" s="92"/>
      <c r="G803" s="92"/>
      <c r="H803" s="92"/>
      <c r="I803" s="92"/>
      <c r="J803" s="92"/>
      <c r="K803" s="92"/>
      <c r="L803" s="92"/>
      <c r="M803" s="92"/>
      <c r="N803" s="92"/>
      <c r="O803" s="92"/>
      <c r="P803" s="92"/>
      <c r="Q803" s="92"/>
      <c r="R803" s="92"/>
      <c r="S803" s="92"/>
      <c r="T803" s="92"/>
      <c r="U803" s="92"/>
      <c r="V803" s="92"/>
      <c r="W803" s="92"/>
      <c r="X803" s="92"/>
      <c r="Y803" s="92"/>
      <c r="Z803" s="92"/>
      <c r="AA803" s="92"/>
      <c r="AB803" s="92"/>
      <c r="AC803" s="92"/>
      <c r="AD803" s="92"/>
      <c r="AE803" s="92"/>
      <c r="AF803" s="92"/>
      <c r="AG803" s="92"/>
      <c r="AH803" s="92"/>
      <c r="AI803" s="92"/>
      <c r="AJ803" s="92"/>
      <c r="AK803" s="92"/>
      <c r="AL803" s="92"/>
      <c r="AM803" s="92"/>
      <c r="AN803" s="92"/>
      <c r="AO803" s="92"/>
      <c r="AP803" s="92"/>
      <c r="AQ803" s="92"/>
      <c r="AR803" s="92"/>
      <c r="AS803" s="92"/>
      <c r="AT803" s="92"/>
      <c r="AU803" s="92"/>
      <c r="AV803" s="92"/>
      <c r="AW803" s="92"/>
      <c r="AX803" s="92"/>
      <c r="AY803" s="92"/>
      <c r="AZ803" s="92"/>
      <c r="BA803" s="92"/>
      <c r="BB803" s="92"/>
      <c r="BC803" s="92"/>
      <c r="BD803" s="92"/>
      <c r="BE803" s="92"/>
      <c r="BF803" s="92"/>
      <c r="BG803" s="92"/>
      <c r="BH803" s="92"/>
      <c r="BI803" s="92"/>
      <c r="BJ803" s="92"/>
      <c r="BK803" s="92"/>
      <c r="BL803" s="92"/>
      <c r="BM803" s="92"/>
      <c r="BN803" s="92"/>
      <c r="BO803" s="92"/>
      <c r="BP803" s="92"/>
      <c r="BQ803" s="92"/>
      <c r="BR803" s="92"/>
      <c r="BS803" s="92"/>
      <c r="BT803" s="92"/>
      <c r="BU803" s="92"/>
      <c r="BV803" s="92"/>
      <c r="BW803" s="92"/>
      <c r="BX803" s="92"/>
      <c r="BY803" s="92"/>
      <c r="BZ803" s="92"/>
      <c r="CA803" s="92"/>
      <c r="CB803" s="92"/>
      <c r="CC803" s="92"/>
      <c r="CD803" s="92"/>
      <c r="CE803" s="92"/>
      <c r="CF803" s="92"/>
      <c r="CG803" s="92"/>
      <c r="CH803" s="92"/>
      <c r="CI803" s="92"/>
      <c r="CJ803" s="92"/>
      <c r="CK803" s="92"/>
      <c r="CL803" s="92"/>
    </row>
    <row r="804" spans="1:90">
      <c r="A804" s="92"/>
      <c r="B804" s="188"/>
      <c r="C804" s="319"/>
      <c r="D804" s="92"/>
      <c r="E804" s="92"/>
      <c r="F804" s="92"/>
      <c r="G804" s="92"/>
      <c r="H804" s="92"/>
      <c r="I804" s="92"/>
      <c r="J804" s="92"/>
      <c r="K804" s="92"/>
      <c r="L804" s="92"/>
      <c r="M804" s="92"/>
      <c r="N804" s="92"/>
      <c r="O804" s="92"/>
      <c r="P804" s="92"/>
      <c r="Q804" s="92"/>
      <c r="R804" s="92"/>
      <c r="S804" s="92"/>
      <c r="T804" s="92"/>
      <c r="U804" s="92"/>
      <c r="V804" s="92"/>
      <c r="W804" s="92"/>
      <c r="X804" s="92"/>
      <c r="Y804" s="92"/>
      <c r="Z804" s="92"/>
      <c r="AA804" s="92"/>
      <c r="AB804" s="92"/>
      <c r="AC804" s="92"/>
      <c r="AD804" s="92"/>
      <c r="AE804" s="92"/>
      <c r="AF804" s="92"/>
      <c r="AG804" s="92"/>
      <c r="AH804" s="92"/>
      <c r="AI804" s="92"/>
      <c r="AJ804" s="92"/>
      <c r="AK804" s="92"/>
      <c r="AL804" s="92"/>
      <c r="AM804" s="92"/>
      <c r="AN804" s="92"/>
      <c r="AO804" s="92"/>
      <c r="AP804" s="92"/>
      <c r="AQ804" s="92"/>
      <c r="AR804" s="92"/>
      <c r="AS804" s="92"/>
      <c r="AT804" s="92"/>
      <c r="AU804" s="92"/>
      <c r="AV804" s="92"/>
      <c r="AW804" s="92"/>
      <c r="AX804" s="92"/>
      <c r="AY804" s="92"/>
      <c r="AZ804" s="92"/>
      <c r="BA804" s="92"/>
      <c r="BB804" s="92"/>
      <c r="BC804" s="92"/>
      <c r="BD804" s="92"/>
      <c r="BE804" s="92"/>
      <c r="BF804" s="92"/>
      <c r="BG804" s="92"/>
      <c r="BH804" s="92"/>
      <c r="BI804" s="92"/>
      <c r="BJ804" s="92"/>
      <c r="BK804" s="92"/>
      <c r="BL804" s="92"/>
      <c r="BM804" s="92"/>
      <c r="BN804" s="92"/>
      <c r="BO804" s="92"/>
      <c r="BP804" s="92"/>
      <c r="BQ804" s="92"/>
      <c r="BR804" s="92"/>
      <c r="BS804" s="92"/>
      <c r="BT804" s="92"/>
      <c r="BU804" s="92"/>
      <c r="BV804" s="92"/>
      <c r="BW804" s="92"/>
      <c r="BX804" s="92"/>
      <c r="BY804" s="92"/>
      <c r="BZ804" s="92"/>
      <c r="CA804" s="92"/>
      <c r="CB804" s="92"/>
      <c r="CC804" s="92"/>
      <c r="CD804" s="92"/>
      <c r="CE804" s="92"/>
      <c r="CF804" s="92"/>
      <c r="CG804" s="92"/>
      <c r="CH804" s="92"/>
      <c r="CI804" s="92"/>
      <c r="CJ804" s="92"/>
      <c r="CK804" s="92"/>
      <c r="CL804" s="92"/>
    </row>
    <row r="805" spans="1:90">
      <c r="A805" s="92"/>
      <c r="B805" s="188"/>
      <c r="C805" s="319"/>
      <c r="D805" s="92"/>
      <c r="E805" s="92"/>
      <c r="F805" s="92"/>
      <c r="G805" s="92"/>
      <c r="H805" s="92"/>
      <c r="I805" s="92"/>
      <c r="J805" s="92"/>
      <c r="K805" s="92"/>
      <c r="L805" s="92"/>
      <c r="M805" s="92"/>
      <c r="N805" s="92"/>
      <c r="O805" s="92"/>
      <c r="P805" s="92"/>
      <c r="Q805" s="92"/>
      <c r="R805" s="92"/>
      <c r="S805" s="92"/>
      <c r="T805" s="92"/>
      <c r="U805" s="92"/>
      <c r="V805" s="92"/>
      <c r="W805" s="92"/>
      <c r="X805" s="92"/>
      <c r="Y805" s="92"/>
      <c r="Z805" s="92"/>
      <c r="AA805" s="92"/>
      <c r="AB805" s="92"/>
      <c r="AC805" s="92"/>
      <c r="AD805" s="92"/>
      <c r="AE805" s="92"/>
      <c r="AF805" s="92"/>
      <c r="AG805" s="92"/>
      <c r="AH805" s="92"/>
      <c r="AI805" s="92"/>
      <c r="AJ805" s="92"/>
      <c r="AK805" s="92"/>
      <c r="AL805" s="92"/>
      <c r="AM805" s="92"/>
      <c r="AN805" s="92"/>
      <c r="AO805" s="92"/>
      <c r="AP805" s="92"/>
      <c r="AQ805" s="92"/>
      <c r="AR805" s="92"/>
      <c r="AS805" s="92"/>
      <c r="AT805" s="92"/>
      <c r="AU805" s="92"/>
      <c r="AV805" s="92"/>
      <c r="AW805" s="92"/>
      <c r="AX805" s="92"/>
      <c r="AY805" s="92"/>
      <c r="AZ805" s="92"/>
      <c r="BA805" s="92"/>
      <c r="BB805" s="92"/>
      <c r="BC805" s="92"/>
      <c r="BD805" s="92"/>
      <c r="BE805" s="92"/>
      <c r="BF805" s="92"/>
      <c r="BG805" s="92"/>
      <c r="BH805" s="92"/>
      <c r="BI805" s="92"/>
      <c r="BJ805" s="92"/>
      <c r="BK805" s="92"/>
      <c r="BL805" s="92"/>
      <c r="BM805" s="92"/>
      <c r="BN805" s="92"/>
      <c r="BO805" s="92"/>
      <c r="BP805" s="92"/>
      <c r="BQ805" s="92"/>
      <c r="BR805" s="92"/>
      <c r="BS805" s="92"/>
      <c r="BT805" s="92"/>
      <c r="BU805" s="92"/>
      <c r="BV805" s="92"/>
      <c r="BW805" s="92"/>
      <c r="BX805" s="92"/>
      <c r="BY805" s="92"/>
      <c r="BZ805" s="92"/>
      <c r="CA805" s="92"/>
      <c r="CB805" s="92"/>
      <c r="CC805" s="92"/>
      <c r="CD805" s="92"/>
      <c r="CE805" s="92"/>
      <c r="CF805" s="92"/>
      <c r="CG805" s="92"/>
      <c r="CH805" s="92"/>
      <c r="CI805" s="92"/>
      <c r="CJ805" s="92"/>
      <c r="CK805" s="92"/>
      <c r="CL805" s="92"/>
    </row>
    <row r="806" spans="1:90">
      <c r="A806" s="92"/>
      <c r="B806" s="188"/>
      <c r="C806" s="319"/>
      <c r="D806" s="92"/>
      <c r="E806" s="92"/>
      <c r="F806" s="92"/>
      <c r="G806" s="92"/>
      <c r="H806" s="92"/>
      <c r="I806" s="92"/>
      <c r="J806" s="92"/>
      <c r="K806" s="92"/>
      <c r="L806" s="92"/>
      <c r="M806" s="92"/>
      <c r="N806" s="92"/>
      <c r="O806" s="92"/>
      <c r="P806" s="92"/>
      <c r="Q806" s="92"/>
      <c r="R806" s="92"/>
      <c r="S806" s="92"/>
      <c r="T806" s="92"/>
      <c r="U806" s="92"/>
      <c r="V806" s="92"/>
      <c r="W806" s="92"/>
      <c r="X806" s="92"/>
      <c r="Y806" s="92"/>
      <c r="Z806" s="92"/>
      <c r="AA806" s="92"/>
      <c r="AB806" s="92"/>
      <c r="AC806" s="92"/>
      <c r="AD806" s="92"/>
      <c r="AE806" s="92"/>
      <c r="AF806" s="92"/>
      <c r="AG806" s="92"/>
      <c r="AH806" s="92"/>
      <c r="AI806" s="92"/>
      <c r="AJ806" s="92"/>
      <c r="AK806" s="92"/>
      <c r="AL806" s="92"/>
      <c r="AM806" s="92"/>
      <c r="AN806" s="92"/>
      <c r="AO806" s="92"/>
      <c r="AP806" s="92"/>
      <c r="AQ806" s="92"/>
      <c r="AR806" s="92"/>
      <c r="AS806" s="92"/>
      <c r="AT806" s="92"/>
      <c r="AU806" s="92"/>
      <c r="AV806" s="92"/>
      <c r="AW806" s="92"/>
      <c r="AX806" s="92"/>
      <c r="AY806" s="92"/>
      <c r="AZ806" s="92"/>
      <c r="BA806" s="92"/>
      <c r="BB806" s="92"/>
      <c r="BC806" s="92"/>
      <c r="BD806" s="92"/>
      <c r="BE806" s="92"/>
      <c r="BF806" s="92"/>
      <c r="BG806" s="92"/>
      <c r="BH806" s="92"/>
      <c r="BI806" s="92"/>
      <c r="BJ806" s="92"/>
      <c r="BK806" s="92"/>
      <c r="BL806" s="92"/>
      <c r="BM806" s="92"/>
      <c r="BN806" s="92"/>
      <c r="BO806" s="92"/>
      <c r="BP806" s="92"/>
      <c r="BQ806" s="92"/>
      <c r="BR806" s="92"/>
      <c r="BS806" s="92"/>
      <c r="BT806" s="92"/>
      <c r="BU806" s="92"/>
      <c r="BV806" s="92"/>
      <c r="BW806" s="92"/>
      <c r="BX806" s="92"/>
      <c r="BY806" s="92"/>
      <c r="BZ806" s="92"/>
      <c r="CA806" s="92"/>
      <c r="CB806" s="92"/>
      <c r="CC806" s="92"/>
      <c r="CD806" s="92"/>
      <c r="CE806" s="92"/>
      <c r="CF806" s="92"/>
      <c r="CG806" s="92"/>
      <c r="CH806" s="92"/>
      <c r="CI806" s="92"/>
      <c r="CJ806" s="92"/>
      <c r="CK806" s="92"/>
      <c r="CL806" s="92"/>
    </row>
    <row r="807" spans="1:90">
      <c r="A807" s="92"/>
      <c r="B807" s="188"/>
      <c r="C807" s="319"/>
      <c r="D807" s="92"/>
      <c r="E807" s="92"/>
      <c r="F807" s="92"/>
      <c r="G807" s="92"/>
      <c r="H807" s="92"/>
      <c r="I807" s="92"/>
      <c r="J807" s="92"/>
      <c r="K807" s="92"/>
      <c r="L807" s="92"/>
      <c r="M807" s="92"/>
      <c r="N807" s="92"/>
      <c r="O807" s="92"/>
      <c r="P807" s="92"/>
      <c r="Q807" s="92"/>
      <c r="R807" s="92"/>
      <c r="S807" s="92"/>
      <c r="T807" s="92"/>
      <c r="U807" s="92"/>
      <c r="V807" s="92"/>
      <c r="W807" s="92"/>
      <c r="X807" s="92"/>
      <c r="Y807" s="92"/>
      <c r="Z807" s="92"/>
      <c r="AA807" s="92"/>
      <c r="AB807" s="92"/>
      <c r="AC807" s="92"/>
      <c r="AD807" s="92"/>
      <c r="AE807" s="92"/>
      <c r="AF807" s="92"/>
      <c r="AG807" s="92"/>
      <c r="AH807" s="92"/>
      <c r="AI807" s="92"/>
      <c r="AJ807" s="92"/>
      <c r="AK807" s="92"/>
      <c r="AL807" s="92"/>
      <c r="AM807" s="92"/>
      <c r="AN807" s="92"/>
      <c r="AO807" s="92"/>
      <c r="AP807" s="92"/>
      <c r="AQ807" s="92"/>
      <c r="AR807" s="92"/>
      <c r="AS807" s="92"/>
      <c r="AT807" s="92"/>
      <c r="AU807" s="92"/>
      <c r="AV807" s="92"/>
      <c r="AW807" s="92"/>
      <c r="AX807" s="92"/>
      <c r="AY807" s="92"/>
      <c r="AZ807" s="92"/>
      <c r="BA807" s="92"/>
      <c r="BB807" s="92"/>
      <c r="BC807" s="92"/>
      <c r="BD807" s="92"/>
      <c r="BE807" s="92"/>
      <c r="BF807" s="92"/>
      <c r="BG807" s="92"/>
      <c r="BH807" s="92"/>
      <c r="BI807" s="92"/>
      <c r="BJ807" s="92"/>
      <c r="BK807" s="92"/>
      <c r="BL807" s="92"/>
      <c r="BM807" s="92"/>
      <c r="BN807" s="92"/>
      <c r="BO807" s="92"/>
      <c r="BP807" s="92"/>
      <c r="BQ807" s="92"/>
      <c r="BR807" s="92"/>
      <c r="BS807" s="92"/>
      <c r="BT807" s="92"/>
      <c r="BU807" s="92"/>
      <c r="BV807" s="92"/>
      <c r="BW807" s="92"/>
      <c r="BX807" s="92"/>
      <c r="BY807" s="92"/>
      <c r="BZ807" s="92"/>
      <c r="CA807" s="92"/>
      <c r="CB807" s="92"/>
      <c r="CC807" s="92"/>
      <c r="CD807" s="92"/>
      <c r="CE807" s="92"/>
      <c r="CF807" s="92"/>
      <c r="CG807" s="92"/>
      <c r="CH807" s="92"/>
      <c r="CI807" s="92"/>
      <c r="CJ807" s="92"/>
      <c r="CK807" s="92"/>
      <c r="CL807" s="92"/>
    </row>
    <row r="808" spans="1:90">
      <c r="A808" s="92"/>
      <c r="B808" s="188"/>
      <c r="C808" s="319"/>
      <c r="D808" s="92"/>
      <c r="E808" s="92"/>
      <c r="F808" s="92"/>
      <c r="G808" s="92"/>
      <c r="H808" s="92"/>
      <c r="I808" s="92"/>
      <c r="J808" s="92"/>
      <c r="K808" s="92"/>
      <c r="L808" s="92"/>
      <c r="M808" s="92"/>
      <c r="N808" s="92"/>
      <c r="O808" s="92"/>
      <c r="P808" s="92"/>
      <c r="Q808" s="92"/>
      <c r="R808" s="92"/>
      <c r="S808" s="92"/>
      <c r="T808" s="92"/>
      <c r="U808" s="92"/>
      <c r="V808" s="92"/>
      <c r="W808" s="92"/>
      <c r="X808" s="92"/>
      <c r="Y808" s="92"/>
      <c r="Z808" s="92"/>
      <c r="AA808" s="92"/>
      <c r="AB808" s="92"/>
      <c r="AC808" s="92"/>
      <c r="AD808" s="92"/>
      <c r="AE808" s="92"/>
      <c r="AF808" s="92"/>
      <c r="AG808" s="92"/>
      <c r="AH808" s="92"/>
      <c r="AI808" s="92"/>
      <c r="AJ808" s="92"/>
      <c r="AK808" s="92"/>
      <c r="AL808" s="92"/>
      <c r="AM808" s="92"/>
      <c r="AN808" s="92"/>
      <c r="AO808" s="92"/>
      <c r="AP808" s="92"/>
      <c r="AQ808" s="92"/>
      <c r="AR808" s="92"/>
      <c r="AS808" s="92"/>
      <c r="AT808" s="92"/>
      <c r="AU808" s="92"/>
      <c r="AV808" s="92"/>
      <c r="AW808" s="92"/>
      <c r="AX808" s="92"/>
      <c r="AY808" s="92"/>
      <c r="AZ808" s="92"/>
      <c r="BA808" s="92"/>
      <c r="BB808" s="92"/>
      <c r="BC808" s="92"/>
      <c r="BD808" s="92"/>
      <c r="BE808" s="92"/>
      <c r="BF808" s="92"/>
      <c r="BG808" s="92"/>
      <c r="BH808" s="92"/>
      <c r="BI808" s="92"/>
      <c r="BJ808" s="92"/>
      <c r="BK808" s="92"/>
      <c r="BL808" s="92"/>
      <c r="BM808" s="92"/>
      <c r="BN808" s="92"/>
      <c r="BO808" s="92"/>
      <c r="BP808" s="92"/>
      <c r="BQ808" s="92"/>
      <c r="BR808" s="92"/>
      <c r="BS808" s="92"/>
      <c r="BT808" s="92"/>
      <c r="BU808" s="92"/>
      <c r="BV808" s="92"/>
      <c r="BW808" s="92"/>
      <c r="BX808" s="92"/>
      <c r="BY808" s="92"/>
      <c r="BZ808" s="92"/>
      <c r="CA808" s="92"/>
      <c r="CB808" s="92"/>
      <c r="CC808" s="92"/>
      <c r="CD808" s="92"/>
      <c r="CE808" s="92"/>
      <c r="CF808" s="92"/>
      <c r="CG808" s="92"/>
      <c r="CH808" s="92"/>
      <c r="CI808" s="92"/>
      <c r="CJ808" s="92"/>
      <c r="CK808" s="92"/>
      <c r="CL808" s="92"/>
    </row>
    <row r="809" spans="1:90">
      <c r="A809" s="92"/>
      <c r="B809" s="188"/>
      <c r="C809" s="319"/>
      <c r="D809" s="92"/>
      <c r="E809" s="92"/>
      <c r="F809" s="92"/>
      <c r="G809" s="92"/>
      <c r="H809" s="92"/>
      <c r="I809" s="92"/>
      <c r="J809" s="92"/>
      <c r="K809" s="92"/>
      <c r="L809" s="92"/>
      <c r="M809" s="92"/>
      <c r="N809" s="92"/>
      <c r="O809" s="92"/>
      <c r="P809" s="92"/>
      <c r="Q809" s="92"/>
      <c r="R809" s="92"/>
      <c r="S809" s="92"/>
      <c r="T809" s="92"/>
      <c r="U809" s="92"/>
      <c r="V809" s="92"/>
      <c r="W809" s="92"/>
      <c r="X809" s="92"/>
      <c r="Y809" s="92"/>
      <c r="Z809" s="92"/>
      <c r="AA809" s="92"/>
      <c r="AB809" s="92"/>
      <c r="AC809" s="92"/>
      <c r="AD809" s="92"/>
      <c r="AE809" s="92"/>
      <c r="AF809" s="92"/>
      <c r="AG809" s="92"/>
      <c r="AH809" s="92"/>
      <c r="AI809" s="92"/>
      <c r="AJ809" s="92"/>
      <c r="AK809" s="92"/>
      <c r="AL809" s="92"/>
      <c r="AM809" s="92"/>
      <c r="AN809" s="92"/>
      <c r="AO809" s="92"/>
      <c r="AP809" s="92"/>
      <c r="AQ809" s="92"/>
      <c r="AR809" s="92"/>
      <c r="AS809" s="92"/>
      <c r="AT809" s="92"/>
      <c r="AU809" s="92"/>
      <c r="AV809" s="92"/>
      <c r="AW809" s="92"/>
      <c r="AX809" s="92"/>
      <c r="AY809" s="92"/>
      <c r="AZ809" s="92"/>
      <c r="BA809" s="92"/>
      <c r="BB809" s="92"/>
      <c r="BC809" s="92"/>
      <c r="BD809" s="92"/>
      <c r="BE809" s="92"/>
      <c r="BF809" s="92"/>
      <c r="BG809" s="92"/>
      <c r="BH809" s="92"/>
      <c r="BI809" s="92"/>
      <c r="BJ809" s="92"/>
      <c r="BK809" s="92"/>
      <c r="BL809" s="92"/>
      <c r="BM809" s="92"/>
      <c r="BN809" s="92"/>
      <c r="BO809" s="92"/>
      <c r="BP809" s="92"/>
      <c r="BQ809" s="92"/>
      <c r="BR809" s="92"/>
      <c r="BS809" s="92"/>
      <c r="BT809" s="92"/>
      <c r="BU809" s="92"/>
      <c r="BV809" s="92"/>
      <c r="BW809" s="92"/>
      <c r="BX809" s="92"/>
      <c r="BY809" s="92"/>
      <c r="BZ809" s="92"/>
      <c r="CA809" s="92"/>
      <c r="CB809" s="92"/>
      <c r="CC809" s="92"/>
      <c r="CD809" s="92"/>
      <c r="CE809" s="92"/>
      <c r="CF809" s="92"/>
      <c r="CG809" s="92"/>
      <c r="CH809" s="92"/>
      <c r="CI809" s="92"/>
      <c r="CJ809" s="92"/>
      <c r="CK809" s="92"/>
      <c r="CL809" s="92"/>
    </row>
    <row r="810" spans="1:90">
      <c r="A810" s="92"/>
      <c r="B810" s="188"/>
      <c r="C810" s="319"/>
      <c r="D810" s="92"/>
      <c r="E810" s="92"/>
      <c r="F810" s="92"/>
      <c r="G810" s="92"/>
      <c r="H810" s="92"/>
      <c r="I810" s="92"/>
      <c r="J810" s="92"/>
      <c r="K810" s="92"/>
      <c r="L810" s="92"/>
      <c r="M810" s="92"/>
      <c r="N810" s="92"/>
      <c r="O810" s="92"/>
      <c r="P810" s="92"/>
      <c r="Q810" s="92"/>
      <c r="R810" s="92"/>
      <c r="S810" s="92"/>
      <c r="T810" s="92"/>
      <c r="U810" s="92"/>
      <c r="V810" s="92"/>
      <c r="W810" s="92"/>
      <c r="X810" s="92"/>
      <c r="Y810" s="92"/>
      <c r="Z810" s="92"/>
      <c r="AA810" s="92"/>
      <c r="AB810" s="92"/>
      <c r="AC810" s="92"/>
      <c r="AD810" s="92"/>
      <c r="AE810" s="92"/>
      <c r="AF810" s="92"/>
      <c r="AG810" s="92"/>
      <c r="AH810" s="92"/>
      <c r="AI810" s="92"/>
      <c r="AJ810" s="92"/>
      <c r="AK810" s="92"/>
      <c r="AL810" s="92"/>
      <c r="AM810" s="92"/>
      <c r="AN810" s="92"/>
      <c r="AO810" s="92"/>
      <c r="AP810" s="92"/>
      <c r="AQ810" s="92"/>
      <c r="AR810" s="92"/>
      <c r="AS810" s="92"/>
      <c r="AT810" s="92"/>
      <c r="AU810" s="92"/>
      <c r="AV810" s="92"/>
      <c r="AW810" s="92"/>
      <c r="AX810" s="92"/>
      <c r="AY810" s="92"/>
      <c r="AZ810" s="92"/>
      <c r="BA810" s="92"/>
      <c r="BB810" s="92"/>
      <c r="BC810" s="92"/>
      <c r="BD810" s="92"/>
      <c r="BE810" s="92"/>
      <c r="BF810" s="92"/>
      <c r="BG810" s="92"/>
      <c r="BH810" s="92"/>
      <c r="BI810" s="92"/>
      <c r="BJ810" s="92"/>
      <c r="BK810" s="92"/>
      <c r="BL810" s="92"/>
      <c r="BM810" s="92"/>
      <c r="BN810" s="92"/>
      <c r="BO810" s="92"/>
      <c r="BP810" s="92"/>
      <c r="BQ810" s="92"/>
      <c r="BR810" s="92"/>
      <c r="BS810" s="92"/>
      <c r="BT810" s="92"/>
      <c r="BU810" s="92"/>
      <c r="BV810" s="92"/>
      <c r="BW810" s="92"/>
      <c r="BX810" s="92"/>
      <c r="BY810" s="92"/>
      <c r="BZ810" s="92"/>
      <c r="CA810" s="92"/>
      <c r="CB810" s="92"/>
      <c r="CC810" s="92"/>
      <c r="CD810" s="92"/>
      <c r="CE810" s="92"/>
      <c r="CF810" s="92"/>
      <c r="CG810" s="92"/>
      <c r="CH810" s="92"/>
      <c r="CI810" s="92"/>
      <c r="CJ810" s="92"/>
      <c r="CK810" s="92"/>
      <c r="CL810" s="92"/>
    </row>
    <row r="811" spans="1:90">
      <c r="A811" s="92"/>
      <c r="B811" s="188"/>
      <c r="C811" s="319"/>
      <c r="D811" s="92"/>
      <c r="E811" s="92"/>
      <c r="F811" s="92"/>
      <c r="G811" s="92"/>
      <c r="H811" s="92"/>
      <c r="I811" s="92"/>
      <c r="J811" s="92"/>
      <c r="K811" s="92"/>
      <c r="L811" s="92"/>
      <c r="M811" s="92"/>
      <c r="N811" s="92"/>
      <c r="O811" s="92"/>
      <c r="P811" s="92"/>
      <c r="Q811" s="92"/>
      <c r="R811" s="92"/>
      <c r="S811" s="92"/>
      <c r="T811" s="92"/>
      <c r="U811" s="92"/>
      <c r="V811" s="92"/>
      <c r="W811" s="92"/>
      <c r="X811" s="92"/>
      <c r="Y811" s="92"/>
      <c r="Z811" s="92"/>
      <c r="AA811" s="92"/>
      <c r="AB811" s="92"/>
      <c r="AC811" s="92"/>
      <c r="AD811" s="92"/>
      <c r="AE811" s="92"/>
      <c r="AF811" s="92"/>
      <c r="AG811" s="92"/>
      <c r="AH811" s="92"/>
      <c r="AI811" s="92"/>
      <c r="AJ811" s="92"/>
      <c r="AK811" s="92"/>
      <c r="AL811" s="92"/>
      <c r="AM811" s="92"/>
      <c r="AN811" s="92"/>
      <c r="AO811" s="92"/>
      <c r="AP811" s="92"/>
      <c r="AQ811" s="92"/>
      <c r="AR811" s="92"/>
      <c r="AS811" s="92"/>
      <c r="AT811" s="92"/>
      <c r="AU811" s="92"/>
      <c r="AV811" s="92"/>
      <c r="AW811" s="92"/>
      <c r="AX811" s="92"/>
      <c r="AY811" s="92"/>
      <c r="AZ811" s="92"/>
      <c r="BA811" s="92"/>
      <c r="BB811" s="92"/>
      <c r="BC811" s="92"/>
      <c r="BD811" s="92"/>
      <c r="BE811" s="92"/>
      <c r="BF811" s="92"/>
      <c r="BG811" s="92"/>
      <c r="BH811" s="92"/>
      <c r="BI811" s="92"/>
      <c r="BJ811" s="92"/>
      <c r="BK811" s="92"/>
      <c r="BL811" s="92"/>
      <c r="BM811" s="92"/>
      <c r="BN811" s="92"/>
      <c r="BO811" s="92"/>
      <c r="BP811" s="92"/>
      <c r="BQ811" s="92"/>
      <c r="BR811" s="92"/>
      <c r="BS811" s="92"/>
      <c r="BT811" s="92"/>
      <c r="BU811" s="92"/>
      <c r="BV811" s="92"/>
      <c r="BW811" s="92"/>
      <c r="BX811" s="92"/>
      <c r="BY811" s="92"/>
      <c r="BZ811" s="92"/>
      <c r="CA811" s="92"/>
      <c r="CB811" s="92"/>
      <c r="CC811" s="92"/>
      <c r="CD811" s="92"/>
      <c r="CE811" s="92"/>
      <c r="CF811" s="92"/>
      <c r="CG811" s="92"/>
      <c r="CH811" s="92"/>
      <c r="CI811" s="92"/>
      <c r="CJ811" s="92"/>
      <c r="CK811" s="92"/>
      <c r="CL811" s="92"/>
    </row>
    <row r="812" spans="1:90">
      <c r="A812" s="92"/>
      <c r="B812" s="188"/>
      <c r="C812" s="319"/>
      <c r="D812" s="92"/>
      <c r="E812" s="92"/>
      <c r="F812" s="92"/>
      <c r="G812" s="92"/>
      <c r="H812" s="92"/>
      <c r="I812" s="92"/>
      <c r="J812" s="92"/>
      <c r="K812" s="92"/>
      <c r="L812" s="92"/>
      <c r="M812" s="92"/>
      <c r="N812" s="92"/>
      <c r="O812" s="92"/>
      <c r="P812" s="92"/>
      <c r="Q812" s="92"/>
      <c r="R812" s="92"/>
      <c r="S812" s="92"/>
      <c r="T812" s="92"/>
      <c r="U812" s="92"/>
      <c r="V812" s="92"/>
      <c r="W812" s="92"/>
      <c r="X812" s="92"/>
      <c r="Y812" s="92"/>
      <c r="Z812" s="92"/>
      <c r="AA812" s="92"/>
      <c r="AB812" s="92"/>
      <c r="AC812" s="92"/>
      <c r="AD812" s="92"/>
      <c r="AE812" s="92"/>
      <c r="AF812" s="92"/>
      <c r="AG812" s="92"/>
      <c r="AH812" s="92"/>
      <c r="AI812" s="92"/>
      <c r="AJ812" s="92"/>
      <c r="AK812" s="92"/>
      <c r="AL812" s="92"/>
      <c r="AM812" s="92"/>
      <c r="AN812" s="92"/>
      <c r="AO812" s="92"/>
      <c r="AP812" s="92"/>
      <c r="AQ812" s="92"/>
      <c r="AR812" s="92"/>
      <c r="AS812" s="92"/>
      <c r="AT812" s="92"/>
      <c r="AU812" s="92"/>
      <c r="AV812" s="92"/>
      <c r="AW812" s="92"/>
      <c r="AX812" s="92"/>
      <c r="AY812" s="92"/>
      <c r="AZ812" s="92"/>
      <c r="BA812" s="92"/>
      <c r="BB812" s="92"/>
      <c r="BC812" s="92"/>
      <c r="BD812" s="92"/>
      <c r="BE812" s="92"/>
      <c r="BF812" s="92"/>
      <c r="BG812" s="92"/>
      <c r="BH812" s="92"/>
      <c r="BI812" s="92"/>
      <c r="BJ812" s="92"/>
      <c r="BK812" s="92"/>
      <c r="BL812" s="92"/>
      <c r="BM812" s="92"/>
      <c r="BN812" s="92"/>
      <c r="BO812" s="92"/>
      <c r="BP812" s="92"/>
      <c r="BQ812" s="92"/>
      <c r="BR812" s="92"/>
      <c r="BS812" s="92"/>
      <c r="BT812" s="92"/>
      <c r="BU812" s="92"/>
      <c r="BV812" s="92"/>
      <c r="BW812" s="92"/>
      <c r="BX812" s="92"/>
      <c r="BY812" s="92"/>
      <c r="BZ812" s="92"/>
      <c r="CA812" s="92"/>
      <c r="CB812" s="92"/>
      <c r="CC812" s="92"/>
      <c r="CD812" s="92"/>
      <c r="CE812" s="92"/>
      <c r="CF812" s="92"/>
      <c r="CG812" s="92"/>
      <c r="CH812" s="92"/>
      <c r="CI812" s="92"/>
      <c r="CJ812" s="92"/>
      <c r="CK812" s="92"/>
      <c r="CL812" s="92"/>
    </row>
    <row r="813" spans="1:90">
      <c r="A813" s="92"/>
      <c r="B813" s="188"/>
      <c r="C813" s="319"/>
      <c r="D813" s="92"/>
      <c r="E813" s="92"/>
      <c r="F813" s="92"/>
      <c r="G813" s="92"/>
      <c r="H813" s="92"/>
      <c r="I813" s="92"/>
      <c r="J813" s="92"/>
      <c r="K813" s="92"/>
      <c r="L813" s="92"/>
      <c r="M813" s="92"/>
      <c r="N813" s="92"/>
      <c r="O813" s="92"/>
      <c r="P813" s="92"/>
      <c r="Q813" s="92"/>
      <c r="R813" s="92"/>
      <c r="S813" s="92"/>
      <c r="T813" s="92"/>
      <c r="U813" s="92"/>
      <c r="V813" s="92"/>
      <c r="W813" s="92"/>
      <c r="X813" s="92"/>
      <c r="Y813" s="92"/>
      <c r="Z813" s="92"/>
      <c r="AA813" s="92"/>
      <c r="AB813" s="92"/>
      <c r="AC813" s="92"/>
      <c r="AD813" s="92"/>
      <c r="AE813" s="92"/>
      <c r="AF813" s="92"/>
      <c r="AG813" s="92"/>
      <c r="AH813" s="92"/>
      <c r="AI813" s="92"/>
      <c r="AJ813" s="92"/>
      <c r="AK813" s="92"/>
      <c r="AL813" s="92"/>
      <c r="AM813" s="92"/>
      <c r="AN813" s="92"/>
      <c r="AO813" s="92"/>
      <c r="AP813" s="92"/>
      <c r="AQ813" s="92"/>
      <c r="AR813" s="92"/>
      <c r="AS813" s="92"/>
      <c r="AT813" s="92"/>
      <c r="AU813" s="92"/>
      <c r="AV813" s="92"/>
      <c r="AW813" s="92"/>
      <c r="AX813" s="92"/>
      <c r="AY813" s="92"/>
      <c r="AZ813" s="92"/>
      <c r="BA813" s="92"/>
      <c r="BB813" s="92"/>
      <c r="BC813" s="92"/>
      <c r="BD813" s="92"/>
      <c r="BE813" s="92"/>
      <c r="BF813" s="92"/>
      <c r="BG813" s="92"/>
      <c r="BH813" s="92"/>
      <c r="BI813" s="92"/>
      <c r="BJ813" s="92"/>
      <c r="BK813" s="92"/>
      <c r="BL813" s="92"/>
      <c r="BM813" s="92"/>
      <c r="BN813" s="92"/>
      <c r="BO813" s="92"/>
      <c r="BP813" s="92"/>
      <c r="BQ813" s="92"/>
      <c r="BR813" s="92"/>
      <c r="BS813" s="92"/>
      <c r="BT813" s="92"/>
      <c r="BU813" s="92"/>
      <c r="BV813" s="92"/>
      <c r="BW813" s="92"/>
      <c r="BX813" s="92"/>
      <c r="BY813" s="92"/>
      <c r="BZ813" s="92"/>
      <c r="CA813" s="92"/>
      <c r="CB813" s="92"/>
      <c r="CC813" s="92"/>
      <c r="CD813" s="92"/>
      <c r="CE813" s="92"/>
      <c r="CF813" s="92"/>
      <c r="CG813" s="92"/>
      <c r="CH813" s="92"/>
      <c r="CI813" s="92"/>
      <c r="CJ813" s="92"/>
      <c r="CK813" s="92"/>
      <c r="CL813" s="92"/>
    </row>
    <row r="814" spans="1:90">
      <c r="A814" s="92"/>
      <c r="B814" s="188"/>
      <c r="C814" s="319"/>
      <c r="D814" s="92"/>
      <c r="E814" s="92"/>
      <c r="F814" s="92"/>
      <c r="G814" s="92"/>
      <c r="H814" s="92"/>
      <c r="I814" s="92"/>
      <c r="J814" s="92"/>
      <c r="K814" s="92"/>
      <c r="L814" s="92"/>
      <c r="M814" s="92"/>
      <c r="N814" s="92"/>
      <c r="O814" s="92"/>
      <c r="P814" s="92"/>
      <c r="Q814" s="92"/>
      <c r="R814" s="92"/>
      <c r="S814" s="92"/>
      <c r="T814" s="92"/>
      <c r="U814" s="92"/>
      <c r="V814" s="92"/>
      <c r="W814" s="92"/>
      <c r="X814" s="92"/>
      <c r="Y814" s="92"/>
      <c r="Z814" s="92"/>
      <c r="AA814" s="92"/>
      <c r="AB814" s="92"/>
      <c r="AC814" s="92"/>
      <c r="AD814" s="92"/>
      <c r="AE814" s="92"/>
      <c r="AF814" s="92"/>
      <c r="AG814" s="92"/>
      <c r="AH814" s="92"/>
      <c r="AI814" s="92"/>
      <c r="AJ814" s="92"/>
      <c r="AK814" s="92"/>
      <c r="AL814" s="92"/>
      <c r="AM814" s="92"/>
      <c r="AN814" s="92"/>
      <c r="AO814" s="92"/>
      <c r="AP814" s="92"/>
      <c r="AQ814" s="92"/>
      <c r="AR814" s="92"/>
      <c r="AS814" s="92"/>
      <c r="AT814" s="92"/>
      <c r="AU814" s="92"/>
      <c r="AV814" s="92"/>
      <c r="AW814" s="92"/>
      <c r="AX814" s="92"/>
      <c r="AY814" s="92"/>
      <c r="AZ814" s="92"/>
      <c r="BA814" s="92"/>
      <c r="BB814" s="92"/>
      <c r="BC814" s="92"/>
      <c r="BD814" s="92"/>
      <c r="BE814" s="92"/>
      <c r="BF814" s="92"/>
      <c r="BG814" s="92"/>
      <c r="BH814" s="92"/>
      <c r="BI814" s="92"/>
      <c r="BJ814" s="92"/>
      <c r="BK814" s="92"/>
      <c r="BL814" s="92"/>
      <c r="BM814" s="92"/>
      <c r="BN814" s="92"/>
      <c r="BO814" s="92"/>
      <c r="BP814" s="92"/>
      <c r="BQ814" s="92"/>
      <c r="BR814" s="92"/>
      <c r="BS814" s="92"/>
      <c r="BT814" s="92"/>
      <c r="BU814" s="92"/>
      <c r="BV814" s="92"/>
      <c r="BW814" s="92"/>
      <c r="BX814" s="92"/>
      <c r="BY814" s="92"/>
      <c r="BZ814" s="92"/>
      <c r="CA814" s="92"/>
      <c r="CB814" s="92"/>
      <c r="CC814" s="92"/>
      <c r="CD814" s="92"/>
      <c r="CE814" s="92"/>
      <c r="CF814" s="92"/>
      <c r="CG814" s="92"/>
      <c r="CH814" s="92"/>
      <c r="CI814" s="92"/>
      <c r="CJ814" s="92"/>
      <c r="CK814" s="92"/>
      <c r="CL814" s="92"/>
    </row>
    <row r="815" spans="1:90">
      <c r="A815" s="92"/>
      <c r="B815" s="188"/>
      <c r="C815" s="319"/>
      <c r="D815" s="92"/>
      <c r="E815" s="92"/>
      <c r="F815" s="92"/>
      <c r="G815" s="92"/>
      <c r="H815" s="92"/>
      <c r="I815" s="92"/>
      <c r="J815" s="92"/>
      <c r="K815" s="92"/>
      <c r="L815" s="92"/>
      <c r="M815" s="92"/>
      <c r="N815" s="92"/>
      <c r="O815" s="92"/>
      <c r="P815" s="92"/>
      <c r="Q815" s="92"/>
      <c r="R815" s="92"/>
      <c r="S815" s="92"/>
      <c r="T815" s="92"/>
      <c r="U815" s="92"/>
      <c r="V815" s="92"/>
      <c r="W815" s="92"/>
      <c r="X815" s="92"/>
      <c r="Y815" s="92"/>
      <c r="Z815" s="92"/>
      <c r="AA815" s="92"/>
      <c r="AB815" s="92"/>
      <c r="AC815" s="92"/>
      <c r="AD815" s="92"/>
      <c r="AE815" s="92"/>
      <c r="AF815" s="92"/>
      <c r="AG815" s="92"/>
      <c r="AH815" s="92"/>
      <c r="AI815" s="92"/>
      <c r="AJ815" s="92"/>
      <c r="AK815" s="92"/>
      <c r="AL815" s="92"/>
      <c r="AM815" s="92"/>
      <c r="AN815" s="92"/>
      <c r="AO815" s="92"/>
      <c r="AP815" s="92"/>
      <c r="AQ815" s="92"/>
      <c r="AR815" s="92"/>
      <c r="AS815" s="92"/>
      <c r="AT815" s="92"/>
      <c r="AU815" s="92"/>
      <c r="AV815" s="92"/>
      <c r="AW815" s="92"/>
      <c r="AX815" s="92"/>
      <c r="AY815" s="92"/>
      <c r="AZ815" s="92"/>
      <c r="BA815" s="92"/>
      <c r="BB815" s="92"/>
      <c r="BC815" s="92"/>
      <c r="BD815" s="92"/>
      <c r="BE815" s="92"/>
      <c r="BF815" s="92"/>
      <c r="BG815" s="92"/>
      <c r="BH815" s="92"/>
      <c r="BI815" s="92"/>
      <c r="BJ815" s="92"/>
      <c r="BK815" s="92"/>
      <c r="BL815" s="92"/>
      <c r="BM815" s="92"/>
      <c r="BN815" s="92"/>
      <c r="BO815" s="92"/>
      <c r="BP815" s="92"/>
      <c r="BQ815" s="92"/>
      <c r="BR815" s="92"/>
      <c r="BS815" s="92"/>
      <c r="BT815" s="92"/>
      <c r="BU815" s="92"/>
      <c r="BV815" s="92"/>
      <c r="BW815" s="92"/>
      <c r="BX815" s="92"/>
      <c r="BY815" s="92"/>
      <c r="BZ815" s="92"/>
      <c r="CA815" s="92"/>
      <c r="CB815" s="92"/>
      <c r="CC815" s="92"/>
      <c r="CD815" s="92"/>
      <c r="CE815" s="92"/>
      <c r="CF815" s="92"/>
      <c r="CG815" s="92"/>
      <c r="CH815" s="92"/>
      <c r="CI815" s="92"/>
      <c r="CJ815" s="92"/>
      <c r="CK815" s="92"/>
      <c r="CL815" s="92"/>
    </row>
    <row r="816" spans="1:90">
      <c r="A816" s="92"/>
      <c r="B816" s="188"/>
      <c r="C816" s="319"/>
      <c r="D816" s="92"/>
      <c r="E816" s="92"/>
      <c r="F816" s="92"/>
      <c r="G816" s="92"/>
      <c r="H816" s="92"/>
      <c r="I816" s="92"/>
      <c r="J816" s="92"/>
      <c r="K816" s="92"/>
      <c r="L816" s="92"/>
      <c r="M816" s="92"/>
      <c r="N816" s="92"/>
      <c r="O816" s="92"/>
      <c r="P816" s="92"/>
      <c r="Q816" s="92"/>
      <c r="R816" s="92"/>
      <c r="S816" s="92"/>
      <c r="T816" s="92"/>
      <c r="U816" s="92"/>
      <c r="V816" s="92"/>
      <c r="W816" s="92"/>
      <c r="X816" s="92"/>
      <c r="Y816" s="92"/>
      <c r="Z816" s="92"/>
      <c r="AA816" s="92"/>
      <c r="AB816" s="92"/>
      <c r="AC816" s="92"/>
      <c r="AD816" s="92"/>
      <c r="AE816" s="92"/>
      <c r="AF816" s="92"/>
      <c r="AG816" s="92"/>
      <c r="AH816" s="92"/>
      <c r="AI816" s="92"/>
      <c r="AJ816" s="92"/>
      <c r="AK816" s="92"/>
      <c r="AL816" s="92"/>
      <c r="AM816" s="92"/>
      <c r="AN816" s="92"/>
      <c r="AO816" s="92"/>
      <c r="AP816" s="92"/>
      <c r="AQ816" s="92"/>
      <c r="AR816" s="92"/>
      <c r="AS816" s="92"/>
      <c r="AT816" s="92"/>
      <c r="AU816" s="92"/>
      <c r="AV816" s="92"/>
      <c r="AW816" s="92"/>
      <c r="AX816" s="92"/>
      <c r="AY816" s="92"/>
      <c r="AZ816" s="92"/>
      <c r="BA816" s="92"/>
      <c r="BB816" s="92"/>
      <c r="BC816" s="92"/>
      <c r="BD816" s="92"/>
      <c r="BE816" s="92"/>
      <c r="BF816" s="92"/>
      <c r="BG816" s="92"/>
      <c r="BH816" s="92"/>
      <c r="BI816" s="92"/>
      <c r="BJ816" s="92"/>
      <c r="BK816" s="92"/>
      <c r="BL816" s="92"/>
      <c r="BM816" s="92"/>
      <c r="BN816" s="92"/>
      <c r="BO816" s="92"/>
      <c r="BP816" s="92"/>
      <c r="BQ816" s="92"/>
      <c r="BR816" s="92"/>
      <c r="BS816" s="92"/>
      <c r="BT816" s="92"/>
      <c r="BU816" s="92"/>
      <c r="BV816" s="92"/>
      <c r="BW816" s="92"/>
      <c r="BX816" s="92"/>
      <c r="BY816" s="92"/>
      <c r="BZ816" s="92"/>
      <c r="CA816" s="92"/>
      <c r="CB816" s="92"/>
      <c r="CC816" s="92"/>
      <c r="CD816" s="92"/>
      <c r="CE816" s="92"/>
      <c r="CF816" s="92"/>
      <c r="CG816" s="92"/>
      <c r="CH816" s="92"/>
      <c r="CI816" s="92"/>
      <c r="CJ816" s="92"/>
      <c r="CK816" s="92"/>
      <c r="CL816" s="92"/>
    </row>
    <row r="817" spans="1:90">
      <c r="A817" s="92"/>
      <c r="B817" s="188"/>
      <c r="C817" s="319"/>
      <c r="D817" s="92"/>
      <c r="E817" s="92"/>
      <c r="F817" s="92"/>
      <c r="G817" s="92"/>
      <c r="H817" s="92"/>
      <c r="I817" s="92"/>
      <c r="J817" s="92"/>
      <c r="K817" s="92"/>
      <c r="L817" s="92"/>
      <c r="M817" s="92"/>
      <c r="N817" s="92"/>
      <c r="O817" s="92"/>
      <c r="P817" s="92"/>
      <c r="Q817" s="92"/>
      <c r="R817" s="92"/>
      <c r="S817" s="92"/>
      <c r="T817" s="92"/>
      <c r="U817" s="92"/>
      <c r="V817" s="92"/>
      <c r="W817" s="92"/>
      <c r="X817" s="92"/>
      <c r="Y817" s="92"/>
      <c r="Z817" s="92"/>
      <c r="AA817" s="92"/>
      <c r="AB817" s="92"/>
      <c r="AC817" s="92"/>
      <c r="AD817" s="92"/>
      <c r="AE817" s="92"/>
      <c r="AF817" s="92"/>
      <c r="AG817" s="92"/>
      <c r="AH817" s="92"/>
      <c r="AI817" s="92"/>
      <c r="AJ817" s="92"/>
      <c r="AK817" s="92"/>
      <c r="AL817" s="92"/>
      <c r="AM817" s="92"/>
      <c r="AN817" s="92"/>
      <c r="AO817" s="92"/>
      <c r="AP817" s="92"/>
      <c r="AQ817" s="92"/>
      <c r="AR817" s="92"/>
      <c r="AS817" s="92"/>
      <c r="AT817" s="92"/>
      <c r="AU817" s="92"/>
      <c r="AV817" s="92"/>
      <c r="AW817" s="92"/>
      <c r="AX817" s="92"/>
      <c r="AY817" s="92"/>
      <c r="AZ817" s="92"/>
      <c r="BA817" s="92"/>
      <c r="BB817" s="92"/>
      <c r="BC817" s="92"/>
      <c r="BD817" s="92"/>
      <c r="BE817" s="92"/>
      <c r="BF817" s="92"/>
      <c r="BG817" s="92"/>
      <c r="BH817" s="92"/>
      <c r="BI817" s="92"/>
      <c r="BJ817" s="92"/>
      <c r="BK817" s="92"/>
      <c r="BL817" s="92"/>
      <c r="BM817" s="92"/>
      <c r="BN817" s="92"/>
      <c r="BO817" s="92"/>
      <c r="BP817" s="92"/>
      <c r="BQ817" s="92"/>
      <c r="BR817" s="92"/>
      <c r="BS817" s="92"/>
      <c r="BT817" s="92"/>
      <c r="BU817" s="92"/>
      <c r="BV817" s="92"/>
      <c r="BW817" s="92"/>
      <c r="BX817" s="92"/>
      <c r="BY817" s="92"/>
      <c r="BZ817" s="92"/>
      <c r="CA817" s="92"/>
      <c r="CB817" s="92"/>
      <c r="CC817" s="92"/>
      <c r="CD817" s="92"/>
      <c r="CE817" s="92"/>
      <c r="CF817" s="92"/>
      <c r="CG817" s="92"/>
      <c r="CH817" s="92"/>
      <c r="CI817" s="92"/>
      <c r="CJ817" s="92"/>
      <c r="CK817" s="92"/>
      <c r="CL817" s="92"/>
    </row>
    <row r="818" spans="1:90">
      <c r="A818" s="92"/>
      <c r="B818" s="188"/>
      <c r="C818" s="319"/>
      <c r="D818" s="92"/>
      <c r="E818" s="92"/>
      <c r="F818" s="92"/>
      <c r="G818" s="92"/>
      <c r="H818" s="92"/>
      <c r="I818" s="92"/>
      <c r="J818" s="92"/>
      <c r="K818" s="92"/>
      <c r="L818" s="92"/>
      <c r="M818" s="92"/>
      <c r="N818" s="92"/>
      <c r="O818" s="92"/>
      <c r="P818" s="92"/>
      <c r="Q818" s="92"/>
      <c r="R818" s="92"/>
      <c r="S818" s="92"/>
      <c r="T818" s="92"/>
      <c r="U818" s="92"/>
      <c r="V818" s="92"/>
      <c r="W818" s="92"/>
      <c r="X818" s="92"/>
      <c r="Y818" s="92"/>
      <c r="Z818" s="92"/>
      <c r="AA818" s="92"/>
      <c r="AB818" s="92"/>
      <c r="AC818" s="92"/>
      <c r="AD818" s="92"/>
      <c r="AE818" s="92"/>
      <c r="AF818" s="92"/>
      <c r="AG818" s="92"/>
      <c r="AH818" s="92"/>
      <c r="AI818" s="92"/>
      <c r="AJ818" s="92"/>
      <c r="AK818" s="92"/>
      <c r="AL818" s="92"/>
      <c r="AM818" s="92"/>
      <c r="AN818" s="92"/>
      <c r="AO818" s="92"/>
      <c r="AP818" s="92"/>
      <c r="AQ818" s="92"/>
      <c r="AR818" s="92"/>
      <c r="AS818" s="92"/>
      <c r="AT818" s="92"/>
      <c r="AU818" s="92"/>
      <c r="AV818" s="92"/>
      <c r="AW818" s="92"/>
      <c r="AX818" s="92"/>
      <c r="AY818" s="92"/>
      <c r="AZ818" s="92"/>
      <c r="BA818" s="92"/>
      <c r="BB818" s="92"/>
      <c r="BC818" s="92"/>
      <c r="BD818" s="92"/>
      <c r="BE818" s="92"/>
      <c r="BF818" s="92"/>
      <c r="BG818" s="92"/>
      <c r="BH818" s="92"/>
      <c r="BI818" s="92"/>
      <c r="BJ818" s="92"/>
      <c r="BK818" s="92"/>
      <c r="BL818" s="92"/>
      <c r="BM818" s="92"/>
      <c r="BN818" s="92"/>
      <c r="BO818" s="92"/>
      <c r="BP818" s="92"/>
      <c r="BQ818" s="92"/>
      <c r="BR818" s="92"/>
      <c r="BS818" s="92"/>
      <c r="BT818" s="92"/>
      <c r="BU818" s="92"/>
      <c r="BV818" s="92"/>
      <c r="BW818" s="92"/>
      <c r="BX818" s="92"/>
      <c r="BY818" s="92"/>
      <c r="BZ818" s="92"/>
      <c r="CA818" s="92"/>
      <c r="CB818" s="92"/>
      <c r="CC818" s="92"/>
      <c r="CD818" s="92"/>
      <c r="CE818" s="92"/>
      <c r="CF818" s="92"/>
      <c r="CG818" s="92"/>
      <c r="CH818" s="92"/>
      <c r="CI818" s="92"/>
      <c r="CJ818" s="92"/>
      <c r="CK818" s="92"/>
      <c r="CL818" s="92"/>
    </row>
    <row r="819" spans="1:90">
      <c r="A819" s="92"/>
      <c r="B819" s="188"/>
      <c r="C819" s="319"/>
      <c r="D819" s="92"/>
      <c r="E819" s="92"/>
      <c r="F819" s="92"/>
      <c r="G819" s="92"/>
      <c r="H819" s="92"/>
      <c r="I819" s="92"/>
      <c r="J819" s="92"/>
      <c r="K819" s="92"/>
      <c r="L819" s="92"/>
      <c r="M819" s="92"/>
      <c r="N819" s="92"/>
      <c r="O819" s="92"/>
      <c r="P819" s="92"/>
      <c r="Q819" s="92"/>
      <c r="R819" s="92"/>
      <c r="S819" s="92"/>
      <c r="T819" s="92"/>
      <c r="U819" s="92"/>
      <c r="V819" s="92"/>
      <c r="W819" s="92"/>
      <c r="X819" s="92"/>
      <c r="Y819" s="92"/>
      <c r="Z819" s="92"/>
      <c r="AA819" s="92"/>
      <c r="AB819" s="92"/>
      <c r="AC819" s="92"/>
      <c r="AD819" s="92"/>
      <c r="AE819" s="92"/>
      <c r="AF819" s="92"/>
      <c r="AG819" s="92"/>
      <c r="AH819" s="92"/>
      <c r="AI819" s="92"/>
      <c r="AJ819" s="92"/>
      <c r="AK819" s="92"/>
      <c r="AL819" s="92"/>
      <c r="AM819" s="92"/>
      <c r="AN819" s="92"/>
      <c r="AO819" s="92"/>
      <c r="AP819" s="92"/>
      <c r="AQ819" s="92"/>
      <c r="AR819" s="92"/>
      <c r="AS819" s="92"/>
      <c r="AT819" s="92"/>
      <c r="AU819" s="92"/>
      <c r="AV819" s="92"/>
      <c r="AW819" s="92"/>
      <c r="AX819" s="92"/>
      <c r="AY819" s="92"/>
      <c r="AZ819" s="92"/>
      <c r="BA819" s="92"/>
      <c r="BB819" s="92"/>
      <c r="BC819" s="92"/>
      <c r="BD819" s="92"/>
      <c r="BE819" s="92"/>
      <c r="BF819" s="92"/>
      <c r="BG819" s="92"/>
      <c r="BH819" s="92"/>
      <c r="BI819" s="92"/>
      <c r="BJ819" s="92"/>
      <c r="BK819" s="92"/>
      <c r="BL819" s="92"/>
      <c r="BM819" s="92"/>
      <c r="BN819" s="92"/>
      <c r="BO819" s="92"/>
      <c r="BP819" s="92"/>
      <c r="BQ819" s="92"/>
      <c r="BR819" s="92"/>
      <c r="BS819" s="92"/>
      <c r="BT819" s="92"/>
      <c r="BU819" s="92"/>
      <c r="BV819" s="92"/>
      <c r="BW819" s="92"/>
      <c r="BX819" s="92"/>
      <c r="BY819" s="92"/>
      <c r="BZ819" s="92"/>
      <c r="CA819" s="92"/>
      <c r="CB819" s="92"/>
      <c r="CC819" s="92"/>
      <c r="CD819" s="92"/>
      <c r="CE819" s="92"/>
      <c r="CF819" s="92"/>
      <c r="CG819" s="92"/>
      <c r="CH819" s="92"/>
      <c r="CI819" s="92"/>
      <c r="CJ819" s="92"/>
      <c r="CK819" s="92"/>
      <c r="CL819" s="92"/>
    </row>
    <row r="820" spans="1:90">
      <c r="A820" s="92"/>
      <c r="B820" s="188"/>
      <c r="C820" s="319"/>
      <c r="D820" s="92"/>
      <c r="E820" s="92"/>
      <c r="F820" s="92"/>
      <c r="G820" s="92"/>
      <c r="H820" s="92"/>
      <c r="I820" s="92"/>
      <c r="J820" s="92"/>
      <c r="K820" s="92"/>
      <c r="L820" s="92"/>
      <c r="M820" s="92"/>
      <c r="N820" s="92"/>
      <c r="O820" s="92"/>
      <c r="P820" s="92"/>
      <c r="Q820" s="92"/>
      <c r="R820" s="92"/>
      <c r="S820" s="92"/>
      <c r="T820" s="92"/>
      <c r="U820" s="92"/>
      <c r="V820" s="92"/>
      <c r="W820" s="92"/>
      <c r="X820" s="92"/>
      <c r="Y820" s="92"/>
      <c r="Z820" s="92"/>
      <c r="AA820" s="92"/>
      <c r="AB820" s="92"/>
      <c r="AC820" s="92"/>
      <c r="AD820" s="92"/>
      <c r="AE820" s="92"/>
      <c r="AF820" s="92"/>
      <c r="AG820" s="92"/>
      <c r="AH820" s="92"/>
      <c r="AI820" s="92"/>
      <c r="AJ820" s="92"/>
      <c r="AK820" s="92"/>
      <c r="AL820" s="92"/>
      <c r="AM820" s="92"/>
      <c r="AN820" s="92"/>
      <c r="AO820" s="92"/>
      <c r="AP820" s="92"/>
      <c r="AQ820" s="92"/>
      <c r="AR820" s="92"/>
      <c r="AS820" s="92"/>
      <c r="AT820" s="92"/>
      <c r="AU820" s="92"/>
      <c r="AV820" s="92"/>
      <c r="AW820" s="92"/>
      <c r="AX820" s="92"/>
      <c r="AY820" s="92"/>
      <c r="AZ820" s="92"/>
      <c r="BA820" s="92"/>
      <c r="BB820" s="92"/>
      <c r="BC820" s="92"/>
      <c r="BD820" s="92"/>
      <c r="BE820" s="92"/>
      <c r="BF820" s="92"/>
      <c r="BG820" s="92"/>
      <c r="BH820" s="92"/>
      <c r="BI820" s="92"/>
      <c r="BJ820" s="92"/>
      <c r="BK820" s="92"/>
      <c r="BL820" s="92"/>
      <c r="BM820" s="92"/>
      <c r="BN820" s="92"/>
      <c r="BO820" s="92"/>
      <c r="BP820" s="92"/>
      <c r="BQ820" s="92"/>
      <c r="BR820" s="92"/>
      <c r="BS820" s="92"/>
      <c r="BT820" s="92"/>
      <c r="BU820" s="92"/>
      <c r="BV820" s="92"/>
      <c r="BW820" s="92"/>
      <c r="BX820" s="92"/>
      <c r="BY820" s="92"/>
      <c r="BZ820" s="92"/>
      <c r="CA820" s="92"/>
      <c r="CB820" s="92"/>
      <c r="CC820" s="92"/>
      <c r="CD820" s="92"/>
      <c r="CE820" s="92"/>
      <c r="CF820" s="92"/>
      <c r="CG820" s="92"/>
      <c r="CH820" s="92"/>
      <c r="CI820" s="92"/>
      <c r="CJ820" s="92"/>
      <c r="CK820" s="92"/>
      <c r="CL820" s="92"/>
    </row>
    <row r="821" spans="1:90">
      <c r="A821" s="92"/>
      <c r="B821" s="188"/>
      <c r="C821" s="319"/>
      <c r="D821" s="92"/>
      <c r="E821" s="92"/>
      <c r="F821" s="92"/>
      <c r="G821" s="92"/>
      <c r="H821" s="92"/>
      <c r="I821" s="92"/>
      <c r="J821" s="92"/>
      <c r="K821" s="92"/>
      <c r="L821" s="92"/>
      <c r="M821" s="92"/>
      <c r="N821" s="92"/>
      <c r="O821" s="92"/>
      <c r="P821" s="92"/>
      <c r="Q821" s="92"/>
      <c r="R821" s="92"/>
      <c r="S821" s="92"/>
      <c r="T821" s="92"/>
      <c r="U821" s="92"/>
      <c r="V821" s="92"/>
      <c r="W821" s="92"/>
      <c r="X821" s="92"/>
      <c r="Y821" s="92"/>
      <c r="Z821" s="92"/>
      <c r="AA821" s="92"/>
      <c r="AB821" s="92"/>
      <c r="AC821" s="92"/>
      <c r="AD821" s="92"/>
      <c r="AE821" s="92"/>
      <c r="AF821" s="92"/>
      <c r="AG821" s="92"/>
      <c r="AH821" s="92"/>
      <c r="AI821" s="92"/>
      <c r="AJ821" s="92"/>
      <c r="AK821" s="92"/>
      <c r="AL821" s="92"/>
      <c r="AM821" s="92"/>
      <c r="AN821" s="92"/>
      <c r="AO821" s="92"/>
      <c r="AP821" s="92"/>
      <c r="AQ821" s="92"/>
      <c r="AR821" s="92"/>
      <c r="AS821" s="92"/>
      <c r="AT821" s="92"/>
      <c r="AU821" s="92"/>
      <c r="AV821" s="92"/>
      <c r="AW821" s="92"/>
      <c r="AX821" s="92"/>
      <c r="AY821" s="92"/>
      <c r="AZ821" s="92"/>
      <c r="BA821" s="92"/>
      <c r="BB821" s="92"/>
      <c r="BC821" s="92"/>
      <c r="BD821" s="92"/>
      <c r="BE821" s="92"/>
      <c r="BF821" s="92"/>
      <c r="BG821" s="92"/>
      <c r="BH821" s="92"/>
      <c r="BI821" s="92"/>
      <c r="BJ821" s="92"/>
      <c r="BK821" s="92"/>
      <c r="BL821" s="92"/>
      <c r="BM821" s="92"/>
      <c r="BN821" s="92"/>
      <c r="BO821" s="92"/>
      <c r="BP821" s="92"/>
      <c r="BQ821" s="92"/>
      <c r="BR821" s="92"/>
      <c r="BS821" s="92"/>
      <c r="BT821" s="92"/>
      <c r="BU821" s="92"/>
      <c r="BV821" s="92"/>
      <c r="BW821" s="92"/>
      <c r="BX821" s="92"/>
      <c r="BY821" s="92"/>
      <c r="BZ821" s="92"/>
      <c r="CA821" s="92"/>
      <c r="CB821" s="92"/>
      <c r="CC821" s="92"/>
      <c r="CD821" s="92"/>
      <c r="CE821" s="92"/>
      <c r="CF821" s="92"/>
      <c r="CG821" s="92"/>
      <c r="CH821" s="92"/>
      <c r="CI821" s="92"/>
      <c r="CJ821" s="92"/>
      <c r="CK821" s="92"/>
      <c r="CL821" s="92"/>
    </row>
    <row r="822" spans="1:90">
      <c r="A822" s="92"/>
      <c r="B822" s="188"/>
      <c r="C822" s="319"/>
      <c r="D822" s="92"/>
      <c r="E822" s="92"/>
      <c r="F822" s="92"/>
      <c r="G822" s="92"/>
      <c r="H822" s="92"/>
      <c r="I822" s="92"/>
      <c r="J822" s="92"/>
      <c r="K822" s="92"/>
      <c r="L822" s="92"/>
      <c r="M822" s="92"/>
      <c r="N822" s="92"/>
      <c r="O822" s="92"/>
      <c r="P822" s="92"/>
      <c r="Q822" s="92"/>
      <c r="R822" s="92"/>
      <c r="S822" s="92"/>
      <c r="T822" s="92"/>
      <c r="U822" s="92"/>
      <c r="V822" s="92"/>
      <c r="W822" s="92"/>
      <c r="X822" s="92"/>
      <c r="Y822" s="92"/>
      <c r="Z822" s="92"/>
      <c r="AA822" s="92"/>
      <c r="AB822" s="92"/>
      <c r="AC822" s="92"/>
      <c r="AD822" s="92"/>
      <c r="AE822" s="92"/>
      <c r="AF822" s="92"/>
      <c r="AG822" s="92"/>
      <c r="AH822" s="92"/>
      <c r="AI822" s="92"/>
      <c r="AJ822" s="92"/>
      <c r="AK822" s="92"/>
      <c r="AL822" s="92"/>
      <c r="AM822" s="92"/>
      <c r="AN822" s="92"/>
      <c r="AO822" s="92"/>
      <c r="AP822" s="92"/>
      <c r="AQ822" s="92"/>
      <c r="AR822" s="92"/>
      <c r="AS822" s="92"/>
      <c r="AT822" s="92"/>
      <c r="AU822" s="92"/>
      <c r="AV822" s="92"/>
      <c r="AW822" s="92"/>
      <c r="AX822" s="92"/>
      <c r="AY822" s="92"/>
      <c r="AZ822" s="92"/>
      <c r="BA822" s="92"/>
      <c r="BB822" s="92"/>
      <c r="BC822" s="92"/>
      <c r="BD822" s="92"/>
      <c r="BE822" s="92"/>
      <c r="BF822" s="92"/>
      <c r="BG822" s="92"/>
      <c r="BH822" s="92"/>
      <c r="BI822" s="92"/>
      <c r="BJ822" s="92"/>
      <c r="BK822" s="92"/>
      <c r="BL822" s="92"/>
      <c r="BM822" s="92"/>
      <c r="BN822" s="92"/>
      <c r="BO822" s="92"/>
      <c r="BP822" s="92"/>
      <c r="BQ822" s="92"/>
      <c r="BR822" s="92"/>
      <c r="BS822" s="92"/>
      <c r="BT822" s="92"/>
      <c r="BU822" s="92"/>
      <c r="BV822" s="92"/>
      <c r="BW822" s="92"/>
      <c r="BX822" s="92"/>
      <c r="BY822" s="92"/>
      <c r="BZ822" s="92"/>
      <c r="CA822" s="92"/>
      <c r="CB822" s="92"/>
      <c r="CC822" s="92"/>
      <c r="CD822" s="92"/>
      <c r="CE822" s="92"/>
      <c r="CF822" s="92"/>
      <c r="CG822" s="92"/>
      <c r="CH822" s="92"/>
      <c r="CI822" s="92"/>
      <c r="CJ822" s="92"/>
      <c r="CK822" s="92"/>
      <c r="CL822" s="92"/>
    </row>
    <row r="823" spans="1:90">
      <c r="A823" s="92"/>
      <c r="B823" s="188"/>
      <c r="C823" s="319"/>
      <c r="D823" s="92"/>
      <c r="E823" s="92"/>
      <c r="F823" s="92"/>
      <c r="G823" s="92"/>
      <c r="H823" s="92"/>
      <c r="I823" s="92"/>
      <c r="J823" s="92"/>
      <c r="K823" s="92"/>
      <c r="L823" s="92"/>
      <c r="M823" s="92"/>
      <c r="N823" s="92"/>
      <c r="O823" s="92"/>
      <c r="P823" s="92"/>
      <c r="Q823" s="92"/>
      <c r="R823" s="92"/>
      <c r="S823" s="92"/>
      <c r="T823" s="92"/>
      <c r="U823" s="92"/>
      <c r="V823" s="92"/>
      <c r="W823" s="92"/>
      <c r="X823" s="92"/>
      <c r="Y823" s="92"/>
      <c r="Z823" s="92"/>
      <c r="AA823" s="92"/>
      <c r="AB823" s="92"/>
      <c r="AC823" s="92"/>
      <c r="AD823" s="92"/>
      <c r="AE823" s="92"/>
      <c r="AF823" s="92"/>
      <c r="AG823" s="92"/>
      <c r="AH823" s="92"/>
      <c r="AI823" s="92"/>
      <c r="AJ823" s="92"/>
      <c r="AK823" s="92"/>
      <c r="AL823" s="92"/>
      <c r="AM823" s="92"/>
      <c r="AN823" s="92"/>
      <c r="AO823" s="92"/>
      <c r="AP823" s="92"/>
      <c r="AQ823" s="92"/>
      <c r="AR823" s="92"/>
      <c r="AS823" s="92"/>
      <c r="AT823" s="92"/>
      <c r="AU823" s="92"/>
      <c r="AV823" s="92"/>
      <c r="AW823" s="92"/>
      <c r="AX823" s="92"/>
      <c r="AY823" s="92"/>
      <c r="AZ823" s="92"/>
      <c r="BA823" s="92"/>
      <c r="BB823" s="92"/>
      <c r="BC823" s="92"/>
      <c r="BD823" s="92"/>
      <c r="BE823" s="92"/>
      <c r="BF823" s="92"/>
      <c r="BG823" s="92"/>
      <c r="BH823" s="92"/>
      <c r="BI823" s="92"/>
      <c r="BJ823" s="92"/>
      <c r="BK823" s="92"/>
      <c r="BL823" s="92"/>
      <c r="BM823" s="92"/>
      <c r="BN823" s="92"/>
      <c r="BO823" s="92"/>
      <c r="BP823" s="92"/>
      <c r="BQ823" s="92"/>
      <c r="BR823" s="92"/>
      <c r="BS823" s="92"/>
      <c r="BT823" s="92"/>
      <c r="BU823" s="92"/>
      <c r="BV823" s="92"/>
      <c r="BW823" s="92"/>
      <c r="BX823" s="92"/>
      <c r="BY823" s="92"/>
      <c r="BZ823" s="92"/>
      <c r="CA823" s="92"/>
      <c r="CB823" s="92"/>
      <c r="CC823" s="92"/>
      <c r="CD823" s="92"/>
      <c r="CE823" s="92"/>
      <c r="CF823" s="92"/>
      <c r="CG823" s="92"/>
      <c r="CH823" s="92"/>
      <c r="CI823" s="92"/>
      <c r="CJ823" s="92"/>
      <c r="CK823" s="92"/>
      <c r="CL823" s="92"/>
    </row>
    <row r="824" spans="1:90">
      <c r="A824" s="92"/>
      <c r="B824" s="188"/>
      <c r="C824" s="319"/>
      <c r="D824" s="92"/>
      <c r="E824" s="92"/>
      <c r="F824" s="92"/>
      <c r="G824" s="92"/>
      <c r="H824" s="92"/>
      <c r="I824" s="92"/>
      <c r="J824" s="92"/>
      <c r="K824" s="92"/>
      <c r="L824" s="92"/>
      <c r="M824" s="92"/>
      <c r="N824" s="92"/>
      <c r="O824" s="92"/>
      <c r="P824" s="92"/>
      <c r="Q824" s="92"/>
      <c r="R824" s="92"/>
      <c r="S824" s="92"/>
      <c r="T824" s="92"/>
      <c r="U824" s="92"/>
      <c r="V824" s="92"/>
      <c r="W824" s="92"/>
      <c r="X824" s="92"/>
      <c r="Y824" s="92"/>
      <c r="Z824" s="92"/>
      <c r="AA824" s="92"/>
      <c r="AB824" s="92"/>
      <c r="AC824" s="92"/>
      <c r="AD824" s="92"/>
      <c r="AE824" s="92"/>
      <c r="AF824" s="92"/>
      <c r="AG824" s="92"/>
      <c r="AH824" s="92"/>
      <c r="AI824" s="92"/>
      <c r="AJ824" s="92"/>
      <c r="AK824" s="92"/>
      <c r="AL824" s="92"/>
      <c r="AM824" s="92"/>
      <c r="AN824" s="92"/>
      <c r="AO824" s="92"/>
      <c r="AP824" s="92"/>
      <c r="AQ824" s="92"/>
      <c r="AR824" s="92"/>
      <c r="AS824" s="92"/>
      <c r="AT824" s="92"/>
      <c r="AU824" s="92"/>
      <c r="AV824" s="92"/>
      <c r="AW824" s="92"/>
      <c r="AX824" s="92"/>
      <c r="AY824" s="92"/>
      <c r="AZ824" s="92"/>
      <c r="BA824" s="92"/>
      <c r="BB824" s="92"/>
      <c r="BC824" s="92"/>
      <c r="BD824" s="92"/>
      <c r="BE824" s="92"/>
      <c r="BF824" s="92"/>
      <c r="BG824" s="92"/>
      <c r="BH824" s="92"/>
      <c r="BI824" s="92"/>
      <c r="BJ824" s="92"/>
      <c r="BK824" s="92"/>
      <c r="BL824" s="92"/>
      <c r="BM824" s="92"/>
      <c r="BN824" s="92"/>
      <c r="BO824" s="92"/>
      <c r="BP824" s="92"/>
      <c r="BQ824" s="92"/>
      <c r="BR824" s="92"/>
      <c r="BS824" s="92"/>
      <c r="BT824" s="92"/>
      <c r="BU824" s="92"/>
      <c r="BV824" s="92"/>
      <c r="BW824" s="92"/>
      <c r="BX824" s="92"/>
      <c r="BY824" s="92"/>
      <c r="BZ824" s="92"/>
      <c r="CA824" s="92"/>
      <c r="CB824" s="92"/>
      <c r="CC824" s="92"/>
      <c r="CD824" s="92"/>
      <c r="CE824" s="92"/>
      <c r="CF824" s="92"/>
      <c r="CG824" s="92"/>
      <c r="CH824" s="92"/>
      <c r="CI824" s="92"/>
      <c r="CJ824" s="92"/>
      <c r="CK824" s="92"/>
      <c r="CL824" s="92"/>
    </row>
    <row r="825" spans="1:90">
      <c r="A825" s="92"/>
      <c r="B825" s="188"/>
      <c r="C825" s="319"/>
      <c r="D825" s="92"/>
      <c r="E825" s="92"/>
      <c r="F825" s="92"/>
      <c r="G825" s="92"/>
      <c r="H825" s="92"/>
      <c r="I825" s="92"/>
      <c r="J825" s="92"/>
      <c r="K825" s="92"/>
      <c r="L825" s="92"/>
      <c r="M825" s="92"/>
      <c r="N825" s="92"/>
      <c r="O825" s="92"/>
      <c r="P825" s="92"/>
      <c r="Q825" s="92"/>
      <c r="R825" s="92"/>
      <c r="S825" s="92"/>
      <c r="T825" s="92"/>
      <c r="U825" s="92"/>
      <c r="V825" s="92"/>
      <c r="W825" s="92"/>
      <c r="X825" s="92"/>
      <c r="Y825" s="92"/>
      <c r="Z825" s="92"/>
      <c r="AA825" s="92"/>
      <c r="AB825" s="92"/>
      <c r="AC825" s="92"/>
      <c r="AD825" s="92"/>
      <c r="AE825" s="92"/>
      <c r="AF825" s="92"/>
      <c r="AG825" s="92"/>
      <c r="AH825" s="92"/>
      <c r="AI825" s="92"/>
      <c r="AJ825" s="92"/>
      <c r="AK825" s="92"/>
      <c r="AL825" s="92"/>
      <c r="AM825" s="92"/>
      <c r="AN825" s="92"/>
      <c r="AO825" s="92"/>
      <c r="AP825" s="92"/>
      <c r="AQ825" s="92"/>
      <c r="AR825" s="92"/>
      <c r="AS825" s="92"/>
      <c r="AT825" s="92"/>
      <c r="AU825" s="92"/>
      <c r="AV825" s="92"/>
      <c r="AW825" s="92"/>
      <c r="AX825" s="92"/>
      <c r="AY825" s="92"/>
      <c r="AZ825" s="92"/>
      <c r="BA825" s="92"/>
      <c r="BB825" s="92"/>
      <c r="BC825" s="92"/>
      <c r="BD825" s="92"/>
      <c r="BE825" s="92"/>
      <c r="BF825" s="92"/>
      <c r="BG825" s="92"/>
      <c r="BH825" s="92"/>
      <c r="BI825" s="92"/>
      <c r="BJ825" s="92"/>
      <c r="BK825" s="92"/>
      <c r="BL825" s="92"/>
      <c r="BM825" s="92"/>
      <c r="BN825" s="92"/>
      <c r="BO825" s="92"/>
      <c r="BP825" s="92"/>
      <c r="BQ825" s="92"/>
      <c r="BR825" s="92"/>
      <c r="BS825" s="92"/>
      <c r="BT825" s="92"/>
      <c r="BU825" s="92"/>
      <c r="BV825" s="92"/>
      <c r="BW825" s="92"/>
      <c r="BX825" s="92"/>
      <c r="BY825" s="92"/>
      <c r="BZ825" s="92"/>
      <c r="CA825" s="92"/>
      <c r="CB825" s="92"/>
      <c r="CC825" s="92"/>
      <c r="CD825" s="92"/>
      <c r="CE825" s="92"/>
      <c r="CF825" s="92"/>
      <c r="CG825" s="92"/>
      <c r="CH825" s="92"/>
      <c r="CI825" s="92"/>
      <c r="CJ825" s="92"/>
      <c r="CK825" s="92"/>
      <c r="CL825" s="92"/>
    </row>
    <row r="826" spans="1:90">
      <c r="A826" s="92"/>
      <c r="B826" s="188"/>
      <c r="C826" s="319"/>
      <c r="D826" s="92"/>
      <c r="E826" s="92"/>
      <c r="F826" s="92"/>
      <c r="G826" s="92"/>
      <c r="H826" s="92"/>
      <c r="I826" s="92"/>
      <c r="J826" s="92"/>
      <c r="K826" s="92"/>
      <c r="L826" s="92"/>
      <c r="M826" s="92"/>
      <c r="N826" s="92"/>
      <c r="O826" s="92"/>
      <c r="P826" s="92"/>
      <c r="Q826" s="92"/>
      <c r="R826" s="92"/>
      <c r="S826" s="92"/>
      <c r="T826" s="92"/>
      <c r="U826" s="92"/>
      <c r="V826" s="92"/>
      <c r="W826" s="92"/>
      <c r="X826" s="92"/>
      <c r="Y826" s="92"/>
      <c r="Z826" s="92"/>
      <c r="AA826" s="92"/>
      <c r="AB826" s="92"/>
      <c r="AC826" s="92"/>
      <c r="AD826" s="92"/>
      <c r="AE826" s="92"/>
      <c r="AF826" s="92"/>
      <c r="AG826" s="92"/>
      <c r="AH826" s="92"/>
      <c r="AI826" s="92"/>
      <c r="AJ826" s="92"/>
      <c r="AK826" s="92"/>
      <c r="AL826" s="92"/>
      <c r="AM826" s="92"/>
      <c r="AN826" s="92"/>
      <c r="AO826" s="92"/>
      <c r="AP826" s="92"/>
      <c r="AQ826" s="92"/>
      <c r="AR826" s="92"/>
      <c r="AS826" s="92"/>
      <c r="AT826" s="92"/>
      <c r="AU826" s="92"/>
      <c r="AV826" s="92"/>
      <c r="AW826" s="92"/>
      <c r="AX826" s="92"/>
      <c r="AY826" s="92"/>
      <c r="AZ826" s="92"/>
      <c r="BA826" s="92"/>
      <c r="BB826" s="92"/>
      <c r="BC826" s="92"/>
      <c r="BD826" s="92"/>
      <c r="BE826" s="92"/>
      <c r="BF826" s="92"/>
      <c r="BG826" s="92"/>
      <c r="BH826" s="92"/>
      <c r="BI826" s="92"/>
      <c r="BJ826" s="92"/>
      <c r="BK826" s="92"/>
      <c r="BL826" s="92"/>
      <c r="BM826" s="92"/>
      <c r="BN826" s="92"/>
      <c r="BO826" s="92"/>
      <c r="BP826" s="92"/>
      <c r="BQ826" s="92"/>
      <c r="BR826" s="92"/>
      <c r="BS826" s="92"/>
      <c r="BT826" s="92"/>
      <c r="BU826" s="92"/>
      <c r="BV826" s="92"/>
      <c r="BW826" s="92"/>
      <c r="BX826" s="92"/>
      <c r="BY826" s="92"/>
      <c r="BZ826" s="92"/>
      <c r="CA826" s="92"/>
      <c r="CB826" s="92"/>
      <c r="CC826" s="92"/>
      <c r="CD826" s="92"/>
      <c r="CE826" s="92"/>
      <c r="CF826" s="92"/>
      <c r="CG826" s="92"/>
      <c r="CH826" s="92"/>
      <c r="CI826" s="92"/>
      <c r="CJ826" s="92"/>
      <c r="CK826" s="92"/>
      <c r="CL826" s="92"/>
    </row>
    <row r="827" spans="1:90">
      <c r="A827" s="92"/>
      <c r="B827" s="188"/>
      <c r="C827" s="319"/>
      <c r="D827" s="92"/>
      <c r="E827" s="92"/>
      <c r="F827" s="92"/>
      <c r="G827" s="92"/>
      <c r="H827" s="92"/>
      <c r="I827" s="92"/>
      <c r="J827" s="92"/>
      <c r="K827" s="92"/>
      <c r="L827" s="92"/>
      <c r="M827" s="92"/>
      <c r="N827" s="92"/>
      <c r="O827" s="92"/>
      <c r="P827" s="92"/>
      <c r="Q827" s="92"/>
      <c r="R827" s="92"/>
      <c r="S827" s="92"/>
      <c r="T827" s="92"/>
      <c r="U827" s="92"/>
      <c r="V827" s="92"/>
      <c r="W827" s="92"/>
      <c r="X827" s="92"/>
      <c r="Y827" s="92"/>
      <c r="Z827" s="92"/>
      <c r="AA827" s="92"/>
      <c r="AB827" s="92"/>
      <c r="AC827" s="92"/>
      <c r="AD827" s="92"/>
      <c r="AE827" s="92"/>
      <c r="AF827" s="92"/>
      <c r="AG827" s="92"/>
      <c r="AH827" s="92"/>
      <c r="AI827" s="92"/>
      <c r="AJ827" s="92"/>
      <c r="AK827" s="92"/>
      <c r="AL827" s="92"/>
      <c r="AM827" s="92"/>
      <c r="AN827" s="92"/>
      <c r="AO827" s="92"/>
      <c r="AP827" s="92"/>
      <c r="AQ827" s="92"/>
      <c r="AR827" s="92"/>
      <c r="AS827" s="92"/>
      <c r="AT827" s="92"/>
      <c r="AU827" s="92"/>
      <c r="AV827" s="92"/>
      <c r="AW827" s="92"/>
      <c r="AX827" s="92"/>
      <c r="AY827" s="92"/>
      <c r="AZ827" s="92"/>
      <c r="BA827" s="92"/>
      <c r="BB827" s="92"/>
      <c r="BC827" s="92"/>
      <c r="BD827" s="92"/>
      <c r="BE827" s="92"/>
      <c r="BF827" s="92"/>
      <c r="BG827" s="92"/>
      <c r="BH827" s="92"/>
      <c r="BI827" s="92"/>
      <c r="BJ827" s="92"/>
      <c r="BK827" s="92"/>
      <c r="BL827" s="92"/>
      <c r="BM827" s="92"/>
      <c r="BN827" s="92"/>
      <c r="BO827" s="92"/>
      <c r="BP827" s="92"/>
      <c r="BQ827" s="92"/>
      <c r="BR827" s="92"/>
      <c r="BS827" s="92"/>
      <c r="BT827" s="92"/>
      <c r="BU827" s="92"/>
      <c r="BV827" s="92"/>
      <c r="BW827" s="92"/>
      <c r="BX827" s="92"/>
      <c r="BY827" s="92"/>
      <c r="BZ827" s="92"/>
      <c r="CA827" s="92"/>
      <c r="CB827" s="92"/>
      <c r="CC827" s="92"/>
      <c r="CD827" s="92"/>
      <c r="CE827" s="92"/>
      <c r="CF827" s="92"/>
      <c r="CG827" s="92"/>
      <c r="CH827" s="92"/>
      <c r="CI827" s="92"/>
      <c r="CJ827" s="92"/>
      <c r="CK827" s="92"/>
      <c r="CL827" s="92"/>
    </row>
    <row r="828" spans="1:90">
      <c r="A828" s="92"/>
      <c r="B828" s="188"/>
      <c r="C828" s="319"/>
      <c r="D828" s="92"/>
      <c r="E828" s="92"/>
      <c r="F828" s="92"/>
      <c r="G828" s="92"/>
      <c r="H828" s="92"/>
      <c r="I828" s="92"/>
      <c r="J828" s="92"/>
      <c r="K828" s="92"/>
      <c r="L828" s="92"/>
      <c r="M828" s="92"/>
      <c r="N828" s="92"/>
      <c r="O828" s="92"/>
      <c r="P828" s="92"/>
      <c r="Q828" s="92"/>
      <c r="R828" s="92"/>
      <c r="S828" s="92"/>
      <c r="T828" s="92"/>
      <c r="U828" s="92"/>
      <c r="V828" s="92"/>
      <c r="W828" s="92"/>
      <c r="X828" s="92"/>
      <c r="Y828" s="92"/>
      <c r="Z828" s="92"/>
      <c r="AA828" s="92"/>
      <c r="AB828" s="92"/>
      <c r="AC828" s="92"/>
      <c r="AD828" s="92"/>
      <c r="AE828" s="92"/>
      <c r="AF828" s="92"/>
      <c r="AG828" s="92"/>
      <c r="AH828" s="92"/>
      <c r="AI828" s="92"/>
      <c r="AJ828" s="92"/>
      <c r="AK828" s="92"/>
      <c r="AL828" s="92"/>
      <c r="AM828" s="92"/>
      <c r="AN828" s="92"/>
      <c r="AO828" s="92"/>
      <c r="AP828" s="92"/>
      <c r="AQ828" s="92"/>
      <c r="AR828" s="92"/>
      <c r="AS828" s="92"/>
      <c r="AT828" s="92"/>
      <c r="AU828" s="92"/>
      <c r="AV828" s="92"/>
      <c r="AW828" s="92"/>
      <c r="AX828" s="92"/>
      <c r="AY828" s="92"/>
      <c r="AZ828" s="92"/>
      <c r="BA828" s="92"/>
      <c r="BB828" s="92"/>
      <c r="BC828" s="92"/>
      <c r="BD828" s="92"/>
      <c r="BE828" s="92"/>
      <c r="BF828" s="92"/>
      <c r="BG828" s="92"/>
      <c r="BH828" s="92"/>
      <c r="BI828" s="92"/>
      <c r="BJ828" s="92"/>
      <c r="BK828" s="92"/>
      <c r="BL828" s="92"/>
      <c r="BM828" s="92"/>
      <c r="BN828" s="92"/>
      <c r="BO828" s="92"/>
      <c r="BP828" s="92"/>
      <c r="BQ828" s="92"/>
      <c r="BR828" s="92"/>
      <c r="BS828" s="92"/>
      <c r="BT828" s="92"/>
      <c r="BU828" s="92"/>
      <c r="BV828" s="92"/>
      <c r="BW828" s="92"/>
      <c r="BX828" s="92"/>
      <c r="BY828" s="92"/>
      <c r="BZ828" s="92"/>
      <c r="CA828" s="92"/>
      <c r="CB828" s="92"/>
      <c r="CC828" s="92"/>
      <c r="CD828" s="92"/>
      <c r="CE828" s="92"/>
      <c r="CF828" s="92"/>
      <c r="CG828" s="92"/>
      <c r="CH828" s="92"/>
      <c r="CI828" s="92"/>
      <c r="CJ828" s="92"/>
      <c r="CK828" s="92"/>
      <c r="CL828" s="92"/>
    </row>
    <row r="829" spans="1:90">
      <c r="A829" s="92"/>
      <c r="B829" s="188"/>
      <c r="C829" s="319"/>
      <c r="D829" s="92"/>
      <c r="E829" s="92"/>
      <c r="F829" s="92"/>
      <c r="G829" s="92"/>
      <c r="H829" s="92"/>
      <c r="I829" s="92"/>
      <c r="J829" s="92"/>
      <c r="K829" s="92"/>
      <c r="L829" s="92"/>
      <c r="M829" s="92"/>
      <c r="N829" s="92"/>
      <c r="O829" s="92"/>
      <c r="P829" s="92"/>
      <c r="Q829" s="92"/>
      <c r="R829" s="92"/>
      <c r="S829" s="92"/>
      <c r="T829" s="92"/>
      <c r="U829" s="92"/>
      <c r="V829" s="92"/>
      <c r="W829" s="92"/>
      <c r="X829" s="92"/>
      <c r="Y829" s="92"/>
      <c r="Z829" s="92"/>
      <c r="AA829" s="92"/>
      <c r="AB829" s="92"/>
      <c r="AC829" s="92"/>
      <c r="AD829" s="92"/>
      <c r="AE829" s="92"/>
      <c r="AF829" s="92"/>
      <c r="AG829" s="92"/>
      <c r="AH829" s="92"/>
      <c r="AI829" s="92"/>
      <c r="AJ829" s="92"/>
      <c r="AK829" s="92"/>
      <c r="AL829" s="92"/>
      <c r="AM829" s="92"/>
      <c r="AN829" s="92"/>
      <c r="AO829" s="92"/>
      <c r="AP829" s="92"/>
      <c r="AQ829" s="92"/>
      <c r="AR829" s="92"/>
      <c r="AS829" s="92"/>
      <c r="AT829" s="92"/>
      <c r="AU829" s="92"/>
      <c r="AV829" s="92"/>
      <c r="AW829" s="92"/>
      <c r="AX829" s="92"/>
      <c r="AY829" s="92"/>
      <c r="AZ829" s="92"/>
      <c r="BA829" s="92"/>
      <c r="BB829" s="92"/>
      <c r="BC829" s="92"/>
      <c r="BD829" s="92"/>
      <c r="BE829" s="92"/>
      <c r="BF829" s="92"/>
      <c r="BG829" s="92"/>
      <c r="BH829" s="92"/>
      <c r="BI829" s="92"/>
      <c r="BJ829" s="92"/>
      <c r="BK829" s="92"/>
      <c r="BL829" s="92"/>
      <c r="BM829" s="92"/>
      <c r="BN829" s="92"/>
      <c r="BO829" s="92"/>
      <c r="BP829" s="92"/>
      <c r="BQ829" s="92"/>
      <c r="BR829" s="92"/>
      <c r="BS829" s="92"/>
      <c r="BT829" s="92"/>
      <c r="BU829" s="92"/>
      <c r="BV829" s="92"/>
      <c r="BW829" s="92"/>
      <c r="BX829" s="92"/>
      <c r="BY829" s="92"/>
      <c r="BZ829" s="92"/>
      <c r="CA829" s="92"/>
      <c r="CB829" s="92"/>
      <c r="CC829" s="92"/>
      <c r="CD829" s="92"/>
      <c r="CE829" s="92"/>
      <c r="CF829" s="92"/>
      <c r="CG829" s="92"/>
      <c r="CH829" s="92"/>
      <c r="CI829" s="92"/>
      <c r="CJ829" s="92"/>
      <c r="CK829" s="92"/>
      <c r="CL829" s="92"/>
    </row>
    <row r="830" spans="1:90">
      <c r="A830" s="92"/>
      <c r="B830" s="188"/>
      <c r="C830" s="319"/>
      <c r="D830" s="92"/>
      <c r="E830" s="92"/>
      <c r="F830" s="92"/>
      <c r="G830" s="92"/>
      <c r="H830" s="92"/>
      <c r="I830" s="92"/>
      <c r="J830" s="92"/>
      <c r="K830" s="92"/>
      <c r="L830" s="92"/>
      <c r="M830" s="92"/>
      <c r="N830" s="92"/>
      <c r="O830" s="92"/>
      <c r="P830" s="92"/>
      <c r="Q830" s="92"/>
      <c r="R830" s="92"/>
      <c r="S830" s="92"/>
      <c r="T830" s="92"/>
      <c r="U830" s="92"/>
      <c r="V830" s="92"/>
      <c r="W830" s="92"/>
      <c r="X830" s="92"/>
      <c r="Y830" s="92"/>
      <c r="Z830" s="92"/>
      <c r="AA830" s="92"/>
      <c r="AB830" s="92"/>
      <c r="AC830" s="92"/>
      <c r="AD830" s="92"/>
      <c r="AE830" s="92"/>
      <c r="AF830" s="92"/>
      <c r="AG830" s="92"/>
      <c r="AH830" s="92"/>
      <c r="AI830" s="92"/>
      <c r="AJ830" s="92"/>
      <c r="AK830" s="92"/>
      <c r="AL830" s="92"/>
      <c r="AM830" s="92"/>
      <c r="AN830" s="92"/>
      <c r="AO830" s="92"/>
      <c r="AP830" s="92"/>
      <c r="AQ830" s="92"/>
      <c r="AR830" s="92"/>
      <c r="AS830" s="92"/>
      <c r="AT830" s="92"/>
      <c r="AU830" s="92"/>
      <c r="AV830" s="92"/>
      <c r="AW830" s="92"/>
      <c r="AX830" s="92"/>
      <c r="AY830" s="92"/>
      <c r="AZ830" s="92"/>
      <c r="BA830" s="92"/>
      <c r="BB830" s="92"/>
      <c r="BC830" s="92"/>
      <c r="BD830" s="92"/>
      <c r="BE830" s="92"/>
      <c r="BF830" s="92"/>
      <c r="BG830" s="92"/>
      <c r="BH830" s="92"/>
      <c r="BI830" s="92"/>
      <c r="BJ830" s="92"/>
      <c r="BK830" s="92"/>
      <c r="BL830" s="92"/>
      <c r="BM830" s="92"/>
      <c r="BN830" s="92"/>
      <c r="BO830" s="92"/>
      <c r="BP830" s="92"/>
      <c r="BQ830" s="92"/>
      <c r="BR830" s="92"/>
      <c r="BS830" s="92"/>
      <c r="BT830" s="92"/>
      <c r="BU830" s="92"/>
      <c r="BV830" s="92"/>
      <c r="BW830" s="92"/>
      <c r="BX830" s="92"/>
      <c r="BY830" s="92"/>
      <c r="BZ830" s="92"/>
      <c r="CA830" s="92"/>
      <c r="CB830" s="92"/>
      <c r="CC830" s="92"/>
      <c r="CD830" s="92"/>
      <c r="CE830" s="92"/>
      <c r="CF830" s="92"/>
      <c r="CG830" s="92"/>
      <c r="CH830" s="92"/>
      <c r="CI830" s="92"/>
      <c r="CJ830" s="92"/>
      <c r="CK830" s="92"/>
      <c r="CL830" s="92"/>
    </row>
    <row r="831" spans="1:90">
      <c r="A831" s="92"/>
      <c r="B831" s="188"/>
      <c r="C831" s="319"/>
      <c r="D831" s="92"/>
      <c r="E831" s="92"/>
      <c r="F831" s="92"/>
      <c r="G831" s="92"/>
      <c r="H831" s="92"/>
      <c r="I831" s="92"/>
      <c r="J831" s="92"/>
      <c r="K831" s="92"/>
      <c r="L831" s="92"/>
      <c r="M831" s="92"/>
      <c r="N831" s="92"/>
      <c r="O831" s="92"/>
      <c r="P831" s="92"/>
      <c r="Q831" s="92"/>
      <c r="R831" s="92"/>
      <c r="S831" s="92"/>
      <c r="T831" s="92"/>
      <c r="U831" s="92"/>
      <c r="V831" s="92"/>
      <c r="W831" s="92"/>
      <c r="X831" s="92"/>
      <c r="Y831" s="92"/>
      <c r="Z831" s="92"/>
      <c r="AA831" s="92"/>
      <c r="AB831" s="92"/>
      <c r="AC831" s="92"/>
      <c r="AD831" s="92"/>
      <c r="AE831" s="92"/>
      <c r="AF831" s="92"/>
      <c r="AG831" s="92"/>
      <c r="AH831" s="92"/>
      <c r="AI831" s="92"/>
      <c r="AJ831" s="92"/>
      <c r="AK831" s="92"/>
      <c r="AL831" s="92"/>
      <c r="AM831" s="92"/>
      <c r="AN831" s="92"/>
      <c r="AO831" s="92"/>
      <c r="AP831" s="92"/>
      <c r="AQ831" s="92"/>
      <c r="AR831" s="92"/>
      <c r="AS831" s="92"/>
      <c r="AT831" s="92"/>
      <c r="AU831" s="92"/>
      <c r="AV831" s="92"/>
      <c r="AW831" s="92"/>
      <c r="AX831" s="92"/>
      <c r="AY831" s="92"/>
      <c r="AZ831" s="92"/>
      <c r="BA831" s="92"/>
      <c r="BB831" s="92"/>
      <c r="BC831" s="92"/>
      <c r="BD831" s="92"/>
      <c r="BE831" s="92"/>
      <c r="BF831" s="92"/>
      <c r="BG831" s="92"/>
      <c r="BH831" s="92"/>
      <c r="BI831" s="92"/>
      <c r="BJ831" s="92"/>
      <c r="BK831" s="92"/>
      <c r="BL831" s="92"/>
      <c r="BM831" s="92"/>
      <c r="BN831" s="92"/>
      <c r="BO831" s="92"/>
      <c r="BP831" s="92"/>
      <c r="BQ831" s="92"/>
      <c r="BR831" s="92"/>
      <c r="BS831" s="92"/>
      <c r="BT831" s="92"/>
      <c r="BU831" s="92"/>
      <c r="BV831" s="92"/>
      <c r="BW831" s="92"/>
      <c r="BX831" s="92"/>
      <c r="BY831" s="92"/>
      <c r="BZ831" s="92"/>
      <c r="CA831" s="92"/>
      <c r="CB831" s="92"/>
      <c r="CC831" s="92"/>
      <c r="CD831" s="92"/>
      <c r="CE831" s="92"/>
      <c r="CF831" s="92"/>
      <c r="CG831" s="92"/>
      <c r="CH831" s="92"/>
      <c r="CI831" s="92"/>
      <c r="CJ831" s="92"/>
      <c r="CK831" s="92"/>
      <c r="CL831" s="92"/>
    </row>
    <row r="832" spans="1:90">
      <c r="A832" s="92"/>
      <c r="B832" s="188"/>
      <c r="C832" s="319"/>
      <c r="D832" s="92"/>
      <c r="E832" s="92"/>
      <c r="F832" s="92"/>
      <c r="G832" s="92"/>
      <c r="H832" s="92"/>
      <c r="I832" s="92"/>
      <c r="J832" s="92"/>
      <c r="K832" s="92"/>
      <c r="L832" s="92"/>
      <c r="M832" s="92"/>
      <c r="N832" s="92"/>
      <c r="O832" s="92"/>
      <c r="P832" s="92"/>
      <c r="Q832" s="92"/>
      <c r="R832" s="92"/>
      <c r="S832" s="92"/>
      <c r="T832" s="92"/>
      <c r="U832" s="92"/>
      <c r="V832" s="92"/>
      <c r="W832" s="92"/>
      <c r="X832" s="92"/>
      <c r="Y832" s="92"/>
      <c r="Z832" s="92"/>
      <c r="AA832" s="92"/>
      <c r="AB832" s="92"/>
      <c r="AC832" s="92"/>
      <c r="AD832" s="92"/>
      <c r="AE832" s="92"/>
      <c r="AF832" s="92"/>
      <c r="AG832" s="92"/>
      <c r="AH832" s="92"/>
      <c r="AI832" s="92"/>
      <c r="AJ832" s="92"/>
      <c r="AK832" s="92"/>
      <c r="AL832" s="92"/>
      <c r="AM832" s="92"/>
      <c r="AN832" s="92"/>
      <c r="AO832" s="92"/>
      <c r="AP832" s="92"/>
      <c r="AQ832" s="92"/>
      <c r="AR832" s="92"/>
      <c r="AS832" s="92"/>
      <c r="AT832" s="92"/>
      <c r="AU832" s="92"/>
      <c r="AV832" s="92"/>
      <c r="AW832" s="92"/>
      <c r="AX832" s="92"/>
      <c r="AY832" s="92"/>
      <c r="AZ832" s="92"/>
      <c r="BA832" s="92"/>
      <c r="BB832" s="92"/>
      <c r="BC832" s="92"/>
      <c r="BD832" s="92"/>
      <c r="BE832" s="92"/>
      <c r="BF832" s="92"/>
      <c r="BG832" s="92"/>
      <c r="BH832" s="92"/>
      <c r="BI832" s="92"/>
      <c r="BJ832" s="92"/>
      <c r="BK832" s="92"/>
      <c r="BL832" s="92"/>
      <c r="BM832" s="92"/>
      <c r="BN832" s="92"/>
      <c r="BO832" s="92"/>
      <c r="BP832" s="92"/>
      <c r="BQ832" s="92"/>
      <c r="BR832" s="92"/>
      <c r="BS832" s="92"/>
      <c r="BT832" s="92"/>
      <c r="BU832" s="92"/>
      <c r="BV832" s="92"/>
      <c r="BW832" s="92"/>
      <c r="BX832" s="92"/>
      <c r="BY832" s="92"/>
      <c r="BZ832" s="92"/>
      <c r="CA832" s="92"/>
      <c r="CB832" s="92"/>
      <c r="CC832" s="92"/>
      <c r="CD832" s="92"/>
      <c r="CE832" s="92"/>
      <c r="CF832" s="92"/>
      <c r="CG832" s="92"/>
      <c r="CH832" s="92"/>
      <c r="CI832" s="92"/>
      <c r="CJ832" s="92"/>
      <c r="CK832" s="92"/>
      <c r="CL832" s="92"/>
    </row>
    <row r="833" spans="1:90">
      <c r="A833" s="92"/>
      <c r="B833" s="188"/>
      <c r="C833" s="319"/>
      <c r="D833" s="92"/>
      <c r="E833" s="92"/>
      <c r="F833" s="92"/>
      <c r="G833" s="92"/>
      <c r="H833" s="92"/>
      <c r="I833" s="92"/>
      <c r="J833" s="92"/>
      <c r="K833" s="92"/>
      <c r="L833" s="92"/>
      <c r="M833" s="92"/>
      <c r="N833" s="92"/>
      <c r="O833" s="92"/>
      <c r="P833" s="92"/>
      <c r="Q833" s="92"/>
      <c r="R833" s="92"/>
      <c r="S833" s="92"/>
      <c r="T833" s="92"/>
      <c r="U833" s="92"/>
      <c r="V833" s="92"/>
      <c r="W833" s="92"/>
      <c r="X833" s="92"/>
      <c r="Y833" s="92"/>
      <c r="Z833" s="92"/>
      <c r="AA833" s="92"/>
      <c r="AB833" s="92"/>
      <c r="AC833" s="92"/>
      <c r="AD833" s="92"/>
      <c r="AE833" s="92"/>
      <c r="AF833" s="92"/>
      <c r="AG833" s="92"/>
      <c r="AH833" s="92"/>
      <c r="AI833" s="92"/>
      <c r="AJ833" s="92"/>
      <c r="AK833" s="92"/>
      <c r="AL833" s="92"/>
      <c r="AM833" s="92"/>
      <c r="AN833" s="92"/>
      <c r="AO833" s="92"/>
      <c r="AP833" s="92"/>
      <c r="AQ833" s="92"/>
      <c r="AR833" s="92"/>
      <c r="AS833" s="92"/>
      <c r="AT833" s="92"/>
      <c r="AU833" s="92"/>
      <c r="AV833" s="92"/>
      <c r="AW833" s="92"/>
      <c r="AX833" s="92"/>
      <c r="AY833" s="92"/>
      <c r="AZ833" s="92"/>
      <c r="BA833" s="92"/>
      <c r="BB833" s="92"/>
      <c r="BC833" s="92"/>
      <c r="BD833" s="92"/>
      <c r="BE833" s="92"/>
      <c r="BF833" s="92"/>
      <c r="BG833" s="92"/>
      <c r="BH833" s="92"/>
      <c r="BI833" s="92"/>
      <c r="BJ833" s="92"/>
      <c r="BK833" s="92"/>
      <c r="BL833" s="92"/>
      <c r="BM833" s="92"/>
      <c r="BN833" s="92"/>
      <c r="BO833" s="92"/>
      <c r="BP833" s="92"/>
      <c r="BQ833" s="92"/>
      <c r="BR833" s="92"/>
      <c r="BS833" s="92"/>
      <c r="BT833" s="92"/>
      <c r="BU833" s="92"/>
      <c r="BV833" s="92"/>
      <c r="BW833" s="92"/>
      <c r="BX833" s="92"/>
      <c r="BY833" s="92"/>
      <c r="BZ833" s="92"/>
      <c r="CA833" s="92"/>
      <c r="CB833" s="92"/>
      <c r="CC833" s="92"/>
      <c r="CD833" s="92"/>
      <c r="CE833" s="92"/>
      <c r="CF833" s="92"/>
      <c r="CG833" s="92"/>
      <c r="CH833" s="92"/>
      <c r="CI833" s="92"/>
      <c r="CJ833" s="92"/>
      <c r="CK833" s="92"/>
      <c r="CL833" s="92"/>
    </row>
    <row r="834" spans="1:90">
      <c r="A834" s="92"/>
      <c r="B834" s="188"/>
      <c r="C834" s="319"/>
      <c r="D834" s="92"/>
      <c r="E834" s="92"/>
      <c r="F834" s="92"/>
      <c r="G834" s="92"/>
      <c r="H834" s="92"/>
      <c r="I834" s="92"/>
      <c r="J834" s="92"/>
      <c r="K834" s="92"/>
      <c r="L834" s="92"/>
      <c r="M834" s="92"/>
      <c r="N834" s="92"/>
      <c r="O834" s="92"/>
      <c r="P834" s="92"/>
      <c r="Q834" s="92"/>
      <c r="R834" s="92"/>
      <c r="S834" s="92"/>
      <c r="T834" s="92"/>
      <c r="U834" s="92"/>
      <c r="V834" s="92"/>
      <c r="W834" s="92"/>
      <c r="X834" s="92"/>
      <c r="Y834" s="92"/>
      <c r="Z834" s="92"/>
      <c r="AA834" s="92"/>
      <c r="AB834" s="92"/>
      <c r="AC834" s="92"/>
      <c r="AD834" s="92"/>
      <c r="AE834" s="92"/>
      <c r="AF834" s="92"/>
      <c r="AG834" s="92"/>
      <c r="AH834" s="92"/>
      <c r="AI834" s="92"/>
      <c r="AJ834" s="92"/>
      <c r="AK834" s="92"/>
      <c r="AL834" s="92"/>
      <c r="AM834" s="92"/>
      <c r="AN834" s="92"/>
      <c r="AO834" s="92"/>
      <c r="AP834" s="92"/>
      <c r="AQ834" s="92"/>
      <c r="AR834" s="92"/>
      <c r="AS834" s="92"/>
      <c r="AT834" s="92"/>
      <c r="AU834" s="92"/>
      <c r="AV834" s="92"/>
      <c r="AW834" s="92"/>
      <c r="AX834" s="92"/>
      <c r="AY834" s="92"/>
      <c r="AZ834" s="92"/>
      <c r="BA834" s="92"/>
      <c r="BB834" s="92"/>
      <c r="BC834" s="92"/>
      <c r="BD834" s="92"/>
      <c r="BE834" s="92"/>
      <c r="BF834" s="92"/>
      <c r="BG834" s="92"/>
      <c r="BH834" s="92"/>
      <c r="BI834" s="92"/>
      <c r="BJ834" s="92"/>
      <c r="BK834" s="92"/>
      <c r="BL834" s="92"/>
      <c r="BM834" s="92"/>
      <c r="BN834" s="92"/>
      <c r="BO834" s="92"/>
      <c r="BP834" s="92"/>
      <c r="BQ834" s="92"/>
      <c r="BR834" s="92"/>
      <c r="BS834" s="92"/>
      <c r="BT834" s="92"/>
      <c r="BU834" s="92"/>
      <c r="BV834" s="92"/>
      <c r="BW834" s="92"/>
      <c r="BX834" s="92"/>
      <c r="BY834" s="92"/>
      <c r="BZ834" s="92"/>
      <c r="CA834" s="92"/>
      <c r="CB834" s="92"/>
      <c r="CC834" s="92"/>
      <c r="CD834" s="92"/>
      <c r="CE834" s="92"/>
      <c r="CF834" s="92"/>
      <c r="CG834" s="92"/>
      <c r="CH834" s="92"/>
      <c r="CI834" s="92"/>
      <c r="CJ834" s="92"/>
      <c r="CK834" s="92"/>
      <c r="CL834" s="92"/>
    </row>
    <row r="835" spans="1:90">
      <c r="A835" s="92"/>
      <c r="B835" s="188"/>
      <c r="C835" s="319"/>
      <c r="D835" s="92"/>
      <c r="E835" s="92"/>
      <c r="F835" s="92"/>
      <c r="G835" s="92"/>
      <c r="H835" s="92"/>
      <c r="I835" s="92"/>
      <c r="J835" s="92"/>
      <c r="K835" s="92"/>
      <c r="L835" s="92"/>
      <c r="M835" s="92"/>
      <c r="N835" s="92"/>
      <c r="O835" s="92"/>
      <c r="P835" s="92"/>
      <c r="Q835" s="92"/>
      <c r="R835" s="92"/>
      <c r="S835" s="92"/>
      <c r="T835" s="92"/>
      <c r="U835" s="92"/>
      <c r="V835" s="92"/>
      <c r="W835" s="92"/>
      <c r="X835" s="92"/>
      <c r="Y835" s="92"/>
      <c r="Z835" s="92"/>
      <c r="AA835" s="92"/>
      <c r="AB835" s="92"/>
      <c r="AC835" s="92"/>
      <c r="AD835" s="92"/>
      <c r="AE835" s="92"/>
      <c r="AF835" s="92"/>
      <c r="AG835" s="92"/>
      <c r="AH835" s="92"/>
      <c r="AI835" s="92"/>
      <c r="AJ835" s="92"/>
      <c r="AK835" s="92"/>
      <c r="AL835" s="92"/>
      <c r="AM835" s="92"/>
      <c r="AN835" s="92"/>
      <c r="AO835" s="92"/>
      <c r="AP835" s="92"/>
      <c r="AQ835" s="92"/>
      <c r="AR835" s="92"/>
      <c r="AS835" s="92"/>
      <c r="AT835" s="92"/>
      <c r="AU835" s="92"/>
      <c r="AV835" s="92"/>
      <c r="AW835" s="92"/>
      <c r="AX835" s="92"/>
      <c r="AY835" s="92"/>
      <c r="AZ835" s="92"/>
      <c r="BA835" s="92"/>
      <c r="BB835" s="92"/>
      <c r="BC835" s="92"/>
      <c r="BD835" s="92"/>
      <c r="BE835" s="92"/>
      <c r="BF835" s="92"/>
      <c r="BG835" s="92"/>
      <c r="BH835" s="92"/>
      <c r="BI835" s="92"/>
      <c r="BJ835" s="92"/>
      <c r="BK835" s="92"/>
      <c r="BL835" s="92"/>
      <c r="BM835" s="92"/>
      <c r="BN835" s="92"/>
      <c r="BO835" s="92"/>
      <c r="BP835" s="92"/>
      <c r="BQ835" s="92"/>
      <c r="BR835" s="92"/>
      <c r="BS835" s="92"/>
      <c r="BT835" s="92"/>
      <c r="BU835" s="92"/>
      <c r="BV835" s="92"/>
      <c r="BW835" s="92"/>
      <c r="BX835" s="92"/>
      <c r="BY835" s="92"/>
      <c r="BZ835" s="92"/>
      <c r="CA835" s="92"/>
      <c r="CB835" s="92"/>
      <c r="CC835" s="92"/>
      <c r="CD835" s="92"/>
      <c r="CE835" s="92"/>
      <c r="CF835" s="92"/>
      <c r="CG835" s="92"/>
      <c r="CH835" s="92"/>
      <c r="CI835" s="92"/>
      <c r="CJ835" s="92"/>
      <c r="CK835" s="92"/>
      <c r="CL835" s="92"/>
    </row>
    <row r="836" spans="1:90">
      <c r="A836" s="92"/>
      <c r="B836" s="188"/>
      <c r="C836" s="319"/>
      <c r="D836" s="92"/>
      <c r="E836" s="92"/>
      <c r="F836" s="92"/>
      <c r="G836" s="92"/>
      <c r="H836" s="92"/>
      <c r="I836" s="92"/>
      <c r="J836" s="92"/>
      <c r="K836" s="92"/>
      <c r="L836" s="92"/>
      <c r="M836" s="92"/>
      <c r="N836" s="92"/>
      <c r="O836" s="92"/>
      <c r="P836" s="92"/>
      <c r="Q836" s="92"/>
      <c r="R836" s="92"/>
      <c r="S836" s="92"/>
      <c r="T836" s="92"/>
      <c r="U836" s="92"/>
      <c r="V836" s="92"/>
      <c r="W836" s="92"/>
      <c r="X836" s="92"/>
      <c r="Y836" s="92"/>
      <c r="Z836" s="92"/>
      <c r="AA836" s="92"/>
      <c r="AB836" s="92"/>
      <c r="AC836" s="92"/>
      <c r="AD836" s="92"/>
      <c r="AE836" s="92"/>
      <c r="AF836" s="92"/>
      <c r="AG836" s="92"/>
      <c r="AH836" s="92"/>
      <c r="AI836" s="92"/>
      <c r="AJ836" s="92"/>
      <c r="AK836" s="92"/>
      <c r="AL836" s="92"/>
      <c r="AM836" s="92"/>
      <c r="AN836" s="92"/>
      <c r="AO836" s="92"/>
      <c r="AP836" s="92"/>
      <c r="AQ836" s="92"/>
      <c r="AR836" s="92"/>
      <c r="AS836" s="92"/>
      <c r="AT836" s="92"/>
      <c r="AU836" s="92"/>
      <c r="AV836" s="92"/>
      <c r="AW836" s="92"/>
      <c r="AX836" s="92"/>
      <c r="AY836" s="92"/>
      <c r="AZ836" s="92"/>
      <c r="BA836" s="92"/>
      <c r="BB836" s="92"/>
      <c r="BC836" s="92"/>
      <c r="BD836" s="92"/>
      <c r="BE836" s="92"/>
      <c r="BF836" s="92"/>
      <c r="BG836" s="92"/>
      <c r="BH836" s="92"/>
      <c r="BI836" s="92"/>
      <c r="BJ836" s="92"/>
      <c r="BK836" s="92"/>
      <c r="BL836" s="92"/>
      <c r="BM836" s="92"/>
      <c r="BN836" s="92"/>
      <c r="BO836" s="92"/>
      <c r="BP836" s="92"/>
      <c r="BQ836" s="92"/>
      <c r="BR836" s="92"/>
      <c r="BS836" s="92"/>
      <c r="BT836" s="92"/>
      <c r="BU836" s="92"/>
      <c r="BV836" s="92"/>
      <c r="BW836" s="92"/>
      <c r="BX836" s="92"/>
      <c r="BY836" s="92"/>
      <c r="BZ836" s="92"/>
      <c r="CA836" s="92"/>
      <c r="CB836" s="92"/>
      <c r="CC836" s="92"/>
      <c r="CD836" s="92"/>
      <c r="CE836" s="92"/>
      <c r="CF836" s="92"/>
      <c r="CG836" s="92"/>
      <c r="CH836" s="92"/>
      <c r="CI836" s="92"/>
      <c r="CJ836" s="92"/>
      <c r="CK836" s="92"/>
      <c r="CL836" s="92"/>
    </row>
    <row r="837" spans="1:90">
      <c r="A837" s="92"/>
      <c r="B837" s="188"/>
      <c r="C837" s="319"/>
      <c r="D837" s="92"/>
      <c r="E837" s="92"/>
      <c r="F837" s="92"/>
      <c r="G837" s="92"/>
      <c r="H837" s="92"/>
      <c r="I837" s="92"/>
      <c r="J837" s="92"/>
      <c r="K837" s="92"/>
      <c r="L837" s="92"/>
      <c r="M837" s="92"/>
      <c r="N837" s="92"/>
      <c r="O837" s="92"/>
      <c r="P837" s="92"/>
      <c r="Q837" s="92"/>
      <c r="R837" s="92"/>
      <c r="S837" s="92"/>
      <c r="T837" s="92"/>
      <c r="U837" s="92"/>
      <c r="V837" s="92"/>
      <c r="W837" s="92"/>
      <c r="X837" s="92"/>
      <c r="Y837" s="92"/>
      <c r="Z837" s="92"/>
      <c r="AA837" s="92"/>
      <c r="AB837" s="92"/>
      <c r="AC837" s="92"/>
      <c r="AD837" s="92"/>
      <c r="AE837" s="92"/>
      <c r="AF837" s="92"/>
      <c r="AG837" s="92"/>
      <c r="AH837" s="92"/>
      <c r="AI837" s="92"/>
      <c r="AJ837" s="92"/>
      <c r="AK837" s="92"/>
      <c r="AL837" s="92"/>
      <c r="AM837" s="92"/>
      <c r="AN837" s="92"/>
      <c r="AO837" s="92"/>
      <c r="AP837" s="92"/>
      <c r="AQ837" s="92"/>
      <c r="AR837" s="92"/>
      <c r="AS837" s="92"/>
      <c r="AT837" s="92"/>
      <c r="AU837" s="92"/>
      <c r="AV837" s="92"/>
      <c r="AW837" s="92"/>
      <c r="AX837" s="92"/>
      <c r="AY837" s="92"/>
      <c r="AZ837" s="92"/>
      <c r="BA837" s="92"/>
      <c r="BB837" s="92"/>
      <c r="BC837" s="92"/>
      <c r="BD837" s="92"/>
      <c r="BE837" s="92"/>
      <c r="BF837" s="92"/>
      <c r="BG837" s="92"/>
      <c r="BH837" s="92"/>
      <c r="BI837" s="92"/>
      <c r="BJ837" s="92"/>
      <c r="BK837" s="92"/>
      <c r="BL837" s="92"/>
      <c r="BM837" s="92"/>
      <c r="BN837" s="92"/>
      <c r="BO837" s="92"/>
      <c r="BP837" s="92"/>
      <c r="BQ837" s="92"/>
      <c r="BR837" s="92"/>
      <c r="BS837" s="92"/>
      <c r="BT837" s="92"/>
      <c r="BU837" s="92"/>
      <c r="BV837" s="92"/>
      <c r="BW837" s="92"/>
      <c r="BX837" s="92"/>
      <c r="BY837" s="92"/>
      <c r="BZ837" s="92"/>
      <c r="CA837" s="92"/>
      <c r="CB837" s="92"/>
      <c r="CC837" s="92"/>
      <c r="CD837" s="92"/>
      <c r="CE837" s="92"/>
      <c r="CF837" s="92"/>
      <c r="CG837" s="92"/>
      <c r="CH837" s="92"/>
      <c r="CI837" s="92"/>
      <c r="CJ837" s="92"/>
      <c r="CK837" s="92"/>
      <c r="CL837" s="92"/>
    </row>
    <row r="838" spans="1:90">
      <c r="A838" s="92"/>
      <c r="B838" s="188"/>
      <c r="C838" s="319"/>
      <c r="D838" s="92"/>
      <c r="E838" s="92"/>
      <c r="F838" s="92"/>
      <c r="G838" s="92"/>
      <c r="H838" s="92"/>
      <c r="I838" s="92"/>
      <c r="J838" s="92"/>
      <c r="K838" s="92"/>
      <c r="L838" s="92"/>
      <c r="M838" s="92"/>
      <c r="N838" s="92"/>
      <c r="O838" s="92"/>
      <c r="P838" s="92"/>
      <c r="Q838" s="92"/>
      <c r="R838" s="92"/>
      <c r="S838" s="92"/>
      <c r="T838" s="92"/>
      <c r="U838" s="92"/>
      <c r="V838" s="92"/>
      <c r="W838" s="92"/>
      <c r="X838" s="92"/>
      <c r="Y838" s="92"/>
      <c r="Z838" s="92"/>
      <c r="AA838" s="92"/>
      <c r="AB838" s="92"/>
      <c r="AC838" s="92"/>
      <c r="AD838" s="92"/>
      <c r="AE838" s="92"/>
      <c r="AF838" s="92"/>
      <c r="AG838" s="92"/>
      <c r="AH838" s="92"/>
      <c r="AI838" s="92"/>
      <c r="AJ838" s="92"/>
      <c r="AK838" s="92"/>
      <c r="AL838" s="92"/>
      <c r="AM838" s="92"/>
      <c r="AN838" s="92"/>
      <c r="AO838" s="92"/>
      <c r="AP838" s="92"/>
      <c r="AQ838" s="92"/>
      <c r="AR838" s="92"/>
      <c r="AS838" s="92"/>
      <c r="AT838" s="92"/>
      <c r="AU838" s="92"/>
      <c r="AV838" s="92"/>
      <c r="AW838" s="92"/>
      <c r="AX838" s="92"/>
      <c r="AY838" s="92"/>
      <c r="AZ838" s="92"/>
      <c r="BA838" s="92"/>
      <c r="BB838" s="92"/>
      <c r="BC838" s="92"/>
      <c r="BD838" s="92"/>
      <c r="BE838" s="92"/>
      <c r="BF838" s="92"/>
      <c r="BG838" s="92"/>
      <c r="BH838" s="92"/>
      <c r="BI838" s="92"/>
      <c r="BJ838" s="92"/>
      <c r="BK838" s="92"/>
      <c r="BL838" s="92"/>
      <c r="BM838" s="92"/>
      <c r="BN838" s="92"/>
      <c r="BO838" s="92"/>
      <c r="BP838" s="92"/>
      <c r="BQ838" s="92"/>
      <c r="BR838" s="92"/>
      <c r="BS838" s="92"/>
      <c r="BT838" s="92"/>
      <c r="BU838" s="92"/>
      <c r="BV838" s="92"/>
      <c r="BW838" s="92"/>
      <c r="BX838" s="92"/>
      <c r="BY838" s="92"/>
      <c r="BZ838" s="92"/>
      <c r="CA838" s="92"/>
      <c r="CB838" s="92"/>
      <c r="CC838" s="92"/>
      <c r="CD838" s="92"/>
      <c r="CE838" s="92"/>
      <c r="CF838" s="92"/>
      <c r="CG838" s="92"/>
      <c r="CH838" s="92"/>
      <c r="CI838" s="92"/>
      <c r="CJ838" s="92"/>
      <c r="CK838" s="92"/>
      <c r="CL838" s="92"/>
    </row>
    <row r="839" spans="1:90">
      <c r="A839" s="92"/>
      <c r="B839" s="188"/>
      <c r="C839" s="319"/>
      <c r="D839" s="92"/>
      <c r="E839" s="92"/>
      <c r="F839" s="92"/>
      <c r="G839" s="92"/>
      <c r="H839" s="92"/>
      <c r="I839" s="92"/>
      <c r="J839" s="92"/>
      <c r="K839" s="92"/>
      <c r="L839" s="92"/>
      <c r="M839" s="92"/>
      <c r="N839" s="92"/>
      <c r="O839" s="92"/>
      <c r="P839" s="92"/>
      <c r="Q839" s="92"/>
      <c r="R839" s="92"/>
      <c r="S839" s="92"/>
      <c r="T839" s="92"/>
      <c r="U839" s="92"/>
      <c r="V839" s="92"/>
      <c r="W839" s="92"/>
      <c r="X839" s="92"/>
      <c r="Y839" s="92"/>
      <c r="Z839" s="92"/>
      <c r="AA839" s="92"/>
      <c r="AB839" s="92"/>
      <c r="AC839" s="92"/>
      <c r="AD839" s="92"/>
      <c r="AE839" s="92"/>
      <c r="AF839" s="92"/>
      <c r="AG839" s="92"/>
      <c r="AH839" s="92"/>
      <c r="AI839" s="92"/>
      <c r="AJ839" s="92"/>
      <c r="AK839" s="92"/>
      <c r="AL839" s="92"/>
      <c r="AM839" s="92"/>
      <c r="AN839" s="92"/>
      <c r="AO839" s="92"/>
      <c r="AP839" s="92"/>
      <c r="AQ839" s="92"/>
      <c r="AR839" s="92"/>
      <c r="AS839" s="92"/>
      <c r="AT839" s="92"/>
      <c r="AU839" s="92"/>
      <c r="AV839" s="92"/>
      <c r="AW839" s="92"/>
      <c r="AX839" s="92"/>
      <c r="AY839" s="92"/>
      <c r="AZ839" s="92"/>
      <c r="BA839" s="92"/>
      <c r="BB839" s="92"/>
      <c r="BC839" s="92"/>
      <c r="BD839" s="92"/>
      <c r="BE839" s="92"/>
      <c r="BF839" s="92"/>
      <c r="BG839" s="92"/>
      <c r="BH839" s="92"/>
      <c r="BI839" s="92"/>
      <c r="BJ839" s="92"/>
      <c r="BK839" s="92"/>
      <c r="BL839" s="92"/>
      <c r="BM839" s="92"/>
      <c r="BN839" s="92"/>
      <c r="BO839" s="92"/>
      <c r="BP839" s="92"/>
      <c r="BQ839" s="92"/>
      <c r="BR839" s="92"/>
      <c r="BS839" s="92"/>
      <c r="BT839" s="92"/>
      <c r="BU839" s="92"/>
      <c r="BV839" s="92"/>
      <c r="BW839" s="92"/>
      <c r="BX839" s="92"/>
      <c r="BY839" s="92"/>
      <c r="BZ839" s="92"/>
      <c r="CA839" s="92"/>
      <c r="CB839" s="92"/>
      <c r="CC839" s="92"/>
      <c r="CD839" s="92"/>
      <c r="CE839" s="92"/>
      <c r="CF839" s="92"/>
      <c r="CG839" s="92"/>
      <c r="CH839" s="92"/>
      <c r="CI839" s="92"/>
      <c r="CJ839" s="92"/>
      <c r="CK839" s="92"/>
      <c r="CL839" s="92"/>
    </row>
    <row r="840" spans="1:90">
      <c r="A840" s="92"/>
      <c r="B840" s="188"/>
      <c r="C840" s="319"/>
      <c r="D840" s="92"/>
      <c r="E840" s="92"/>
      <c r="F840" s="92"/>
      <c r="G840" s="92"/>
      <c r="H840" s="92"/>
      <c r="I840" s="92"/>
      <c r="J840" s="92"/>
      <c r="K840" s="92"/>
      <c r="L840" s="92"/>
      <c r="M840" s="92"/>
      <c r="N840" s="92"/>
      <c r="O840" s="92"/>
      <c r="P840" s="92"/>
      <c r="Q840" s="92"/>
      <c r="R840" s="92"/>
      <c r="S840" s="92"/>
      <c r="T840" s="92"/>
      <c r="U840" s="92"/>
      <c r="V840" s="92"/>
      <c r="W840" s="92"/>
      <c r="X840" s="92"/>
      <c r="Y840" s="92"/>
      <c r="Z840" s="92"/>
      <c r="AA840" s="92"/>
      <c r="AB840" s="92"/>
      <c r="AC840" s="92"/>
      <c r="AD840" s="92"/>
      <c r="AE840" s="92"/>
      <c r="AF840" s="92"/>
      <c r="AG840" s="92"/>
      <c r="AH840" s="92"/>
      <c r="AI840" s="92"/>
      <c r="AJ840" s="92"/>
      <c r="AK840" s="92"/>
      <c r="AL840" s="92"/>
      <c r="AM840" s="92"/>
      <c r="AN840" s="92"/>
      <c r="AO840" s="92"/>
      <c r="AP840" s="92"/>
      <c r="AQ840" s="92"/>
      <c r="AR840" s="92"/>
      <c r="AS840" s="92"/>
      <c r="AT840" s="92"/>
      <c r="AU840" s="92"/>
      <c r="AV840" s="92"/>
      <c r="AW840" s="92"/>
      <c r="AX840" s="92"/>
      <c r="AY840" s="92"/>
      <c r="AZ840" s="92"/>
      <c r="BA840" s="92"/>
      <c r="BB840" s="92"/>
      <c r="BC840" s="92"/>
      <c r="BD840" s="92"/>
      <c r="BE840" s="92"/>
      <c r="BF840" s="92"/>
      <c r="BG840" s="92"/>
      <c r="BH840" s="92"/>
      <c r="BI840" s="92"/>
      <c r="BJ840" s="92"/>
      <c r="BK840" s="92"/>
      <c r="BL840" s="92"/>
      <c r="BM840" s="92"/>
      <c r="BN840" s="92"/>
      <c r="BO840" s="92"/>
      <c r="BP840" s="92"/>
      <c r="BQ840" s="92"/>
      <c r="BR840" s="92"/>
      <c r="BS840" s="92"/>
      <c r="BT840" s="92"/>
      <c r="BU840" s="92"/>
      <c r="BV840" s="92"/>
      <c r="BW840" s="92"/>
      <c r="BX840" s="92"/>
      <c r="BY840" s="92"/>
      <c r="BZ840" s="92"/>
      <c r="CA840" s="92"/>
      <c r="CB840" s="92"/>
      <c r="CC840" s="92"/>
      <c r="CD840" s="92"/>
      <c r="CE840" s="92"/>
      <c r="CF840" s="92"/>
      <c r="CG840" s="92"/>
      <c r="CH840" s="92"/>
      <c r="CI840" s="92"/>
      <c r="CJ840" s="92"/>
      <c r="CK840" s="92"/>
      <c r="CL840" s="92"/>
    </row>
    <row r="841" spans="1:90">
      <c r="A841" s="92"/>
      <c r="B841" s="188"/>
      <c r="C841" s="319"/>
      <c r="D841" s="92"/>
      <c r="E841" s="92"/>
      <c r="F841" s="92"/>
      <c r="G841" s="92"/>
      <c r="H841" s="92"/>
      <c r="I841" s="92"/>
      <c r="J841" s="92"/>
      <c r="K841" s="92"/>
      <c r="L841" s="92"/>
      <c r="M841" s="92"/>
      <c r="N841" s="92"/>
      <c r="O841" s="92"/>
      <c r="P841" s="92"/>
      <c r="Q841" s="92"/>
      <c r="R841" s="92"/>
      <c r="S841" s="92"/>
      <c r="T841" s="92"/>
      <c r="U841" s="92"/>
      <c r="V841" s="92"/>
      <c r="W841" s="92"/>
      <c r="X841" s="92"/>
      <c r="Y841" s="92"/>
      <c r="Z841" s="92"/>
      <c r="AA841" s="92"/>
      <c r="AB841" s="92"/>
      <c r="AC841" s="92"/>
      <c r="AD841" s="92"/>
      <c r="AE841" s="92"/>
      <c r="AF841" s="92"/>
      <c r="AG841" s="92"/>
      <c r="AH841" s="92"/>
      <c r="AI841" s="92"/>
      <c r="AJ841" s="92"/>
      <c r="AK841" s="92"/>
      <c r="AL841" s="92"/>
      <c r="AM841" s="92"/>
      <c r="AN841" s="92"/>
      <c r="AO841" s="92"/>
      <c r="AP841" s="92"/>
      <c r="AQ841" s="92"/>
      <c r="AR841" s="92"/>
      <c r="AS841" s="92"/>
      <c r="AT841" s="92"/>
      <c r="AU841" s="92"/>
      <c r="AV841" s="92"/>
      <c r="AW841" s="92"/>
      <c r="AX841" s="92"/>
      <c r="AY841" s="92"/>
      <c r="AZ841" s="92"/>
      <c r="BA841" s="92"/>
      <c r="BB841" s="92"/>
      <c r="BC841" s="92"/>
      <c r="BD841" s="92"/>
      <c r="BE841" s="92"/>
      <c r="BF841" s="92"/>
      <c r="BG841" s="92"/>
      <c r="BH841" s="92"/>
      <c r="BI841" s="92"/>
      <c r="BJ841" s="92"/>
      <c r="BK841" s="92"/>
      <c r="BL841" s="92"/>
      <c r="BM841" s="92"/>
      <c r="BN841" s="92"/>
      <c r="BO841" s="92"/>
      <c r="BP841" s="92"/>
      <c r="BQ841" s="92"/>
      <c r="BR841" s="92"/>
      <c r="BS841" s="92"/>
      <c r="BT841" s="92"/>
      <c r="BU841" s="92"/>
      <c r="BV841" s="92"/>
      <c r="BW841" s="92"/>
      <c r="BX841" s="92"/>
      <c r="BY841" s="92"/>
      <c r="BZ841" s="92"/>
      <c r="CA841" s="92"/>
      <c r="CB841" s="92"/>
      <c r="CC841" s="92"/>
      <c r="CD841" s="92"/>
      <c r="CE841" s="92"/>
      <c r="CF841" s="92"/>
      <c r="CG841" s="92"/>
      <c r="CH841" s="92"/>
      <c r="CI841" s="92"/>
      <c r="CJ841" s="92"/>
      <c r="CK841" s="92"/>
      <c r="CL841" s="92"/>
    </row>
    <row r="842" spans="1:90">
      <c r="A842" s="92"/>
      <c r="B842" s="188"/>
      <c r="C842" s="319"/>
      <c r="D842" s="92"/>
      <c r="E842" s="92"/>
      <c r="F842" s="92"/>
      <c r="G842" s="92"/>
      <c r="H842" s="92"/>
      <c r="I842" s="92"/>
      <c r="J842" s="92"/>
      <c r="K842" s="92"/>
      <c r="L842" s="92"/>
      <c r="M842" s="92"/>
      <c r="N842" s="92"/>
      <c r="O842" s="92"/>
      <c r="P842" s="92"/>
      <c r="Q842" s="92"/>
      <c r="R842" s="92"/>
      <c r="S842" s="92"/>
      <c r="T842" s="92"/>
      <c r="U842" s="92"/>
      <c r="V842" s="92"/>
      <c r="W842" s="92"/>
      <c r="X842" s="92"/>
      <c r="Y842" s="92"/>
      <c r="Z842" s="92"/>
      <c r="AA842" s="92"/>
      <c r="AB842" s="92"/>
      <c r="AC842" s="92"/>
      <c r="AD842" s="92"/>
      <c r="AE842" s="92"/>
      <c r="AF842" s="92"/>
      <c r="AG842" s="92"/>
      <c r="AH842" s="92"/>
      <c r="AI842" s="92"/>
      <c r="AJ842" s="92"/>
      <c r="AK842" s="92"/>
      <c r="AL842" s="92"/>
      <c r="AM842" s="92"/>
      <c r="AN842" s="92"/>
      <c r="AO842" s="92"/>
      <c r="AP842" s="92"/>
      <c r="AQ842" s="92"/>
      <c r="AR842" s="92"/>
      <c r="AS842" s="92"/>
      <c r="AT842" s="92"/>
      <c r="AU842" s="92"/>
      <c r="AV842" s="92"/>
      <c r="AW842" s="92"/>
      <c r="AX842" s="92"/>
      <c r="AY842" s="92"/>
      <c r="AZ842" s="92"/>
      <c r="BA842" s="92"/>
      <c r="BB842" s="92"/>
      <c r="BC842" s="92"/>
      <c r="BD842" s="92"/>
      <c r="BE842" s="92"/>
      <c r="BF842" s="92"/>
      <c r="BG842" s="92"/>
      <c r="BH842" s="92"/>
      <c r="BI842" s="92"/>
      <c r="BJ842" s="92"/>
      <c r="BK842" s="92"/>
      <c r="BL842" s="92"/>
      <c r="BM842" s="92"/>
      <c r="BN842" s="92"/>
      <c r="BO842" s="92"/>
      <c r="BP842" s="92"/>
      <c r="BQ842" s="92"/>
      <c r="BR842" s="92"/>
      <c r="BS842" s="92"/>
      <c r="BT842" s="92"/>
      <c r="BU842" s="92"/>
      <c r="BV842" s="92"/>
      <c r="BW842" s="92"/>
      <c r="BX842" s="92"/>
      <c r="BY842" s="92"/>
      <c r="BZ842" s="92"/>
      <c r="CA842" s="92"/>
      <c r="CB842" s="92"/>
      <c r="CC842" s="92"/>
      <c r="CD842" s="92"/>
      <c r="CE842" s="92"/>
      <c r="CF842" s="92"/>
      <c r="CG842" s="92"/>
      <c r="CH842" s="92"/>
      <c r="CI842" s="92"/>
      <c r="CJ842" s="92"/>
      <c r="CK842" s="92"/>
      <c r="CL842" s="92"/>
    </row>
    <row r="843" spans="1:90">
      <c r="A843" s="92"/>
      <c r="B843" s="188"/>
      <c r="C843" s="319"/>
      <c r="D843" s="92"/>
      <c r="E843" s="92"/>
      <c r="F843" s="92"/>
      <c r="G843" s="92"/>
      <c r="H843" s="92"/>
      <c r="I843" s="92"/>
      <c r="J843" s="92"/>
      <c r="K843" s="92"/>
      <c r="L843" s="92"/>
      <c r="M843" s="92"/>
      <c r="N843" s="92"/>
      <c r="O843" s="92"/>
      <c r="P843" s="92"/>
      <c r="Q843" s="92"/>
      <c r="R843" s="92"/>
      <c r="S843" s="92"/>
      <c r="T843" s="92"/>
      <c r="U843" s="92"/>
      <c r="V843" s="92"/>
      <c r="W843" s="92"/>
      <c r="X843" s="92"/>
      <c r="Y843" s="92"/>
      <c r="Z843" s="92"/>
      <c r="AA843" s="92"/>
      <c r="AB843" s="92"/>
      <c r="AC843" s="92"/>
      <c r="AD843" s="92"/>
      <c r="AE843" s="92"/>
      <c r="AF843" s="92"/>
      <c r="AG843" s="92"/>
      <c r="AH843" s="92"/>
      <c r="AI843" s="92"/>
      <c r="AJ843" s="92"/>
      <c r="AK843" s="92"/>
      <c r="AL843" s="92"/>
      <c r="AM843" s="92"/>
      <c r="AN843" s="92"/>
      <c r="AO843" s="92"/>
      <c r="AP843" s="92"/>
      <c r="AQ843" s="92"/>
      <c r="AR843" s="92"/>
      <c r="AS843" s="92"/>
      <c r="AT843" s="92"/>
      <c r="AU843" s="92"/>
      <c r="AV843" s="92"/>
      <c r="AW843" s="92"/>
      <c r="AX843" s="92"/>
      <c r="AY843" s="92"/>
      <c r="AZ843" s="92"/>
      <c r="BA843" s="92"/>
      <c r="BB843" s="92"/>
      <c r="BC843" s="92"/>
      <c r="BD843" s="92"/>
      <c r="BE843" s="92"/>
      <c r="BF843" s="92"/>
      <c r="BG843" s="92"/>
      <c r="BH843" s="92"/>
      <c r="BI843" s="92"/>
      <c r="BJ843" s="92"/>
      <c r="BK843" s="92"/>
      <c r="BL843" s="92"/>
      <c r="BM843" s="92"/>
      <c r="BN843" s="92"/>
      <c r="BO843" s="92"/>
      <c r="BP843" s="92"/>
      <c r="BQ843" s="92"/>
      <c r="BR843" s="92"/>
      <c r="BS843" s="92"/>
      <c r="BT843" s="92"/>
      <c r="BU843" s="92"/>
      <c r="BV843" s="92"/>
      <c r="BW843" s="92"/>
      <c r="BX843" s="92"/>
      <c r="BY843" s="92"/>
      <c r="BZ843" s="92"/>
      <c r="CA843" s="92"/>
      <c r="CB843" s="92"/>
      <c r="CC843" s="92"/>
      <c r="CD843" s="92"/>
      <c r="CE843" s="92"/>
      <c r="CF843" s="92"/>
      <c r="CG843" s="92"/>
      <c r="CH843" s="92"/>
      <c r="CI843" s="92"/>
      <c r="CJ843" s="92"/>
      <c r="CK843" s="92"/>
      <c r="CL843" s="92"/>
    </row>
    <row r="844" spans="1:90">
      <c r="A844" s="92"/>
      <c r="B844" s="188"/>
      <c r="C844" s="319"/>
      <c r="D844" s="92"/>
      <c r="E844" s="92"/>
      <c r="F844" s="92"/>
      <c r="G844" s="92"/>
      <c r="H844" s="92"/>
      <c r="I844" s="92"/>
      <c r="J844" s="92"/>
      <c r="K844" s="92"/>
      <c r="L844" s="92"/>
      <c r="M844" s="92"/>
      <c r="N844" s="92"/>
      <c r="O844" s="92"/>
      <c r="P844" s="92"/>
      <c r="Q844" s="92"/>
      <c r="R844" s="92"/>
      <c r="S844" s="92"/>
      <c r="T844" s="92"/>
      <c r="U844" s="92"/>
      <c r="V844" s="92"/>
      <c r="W844" s="92"/>
      <c r="X844" s="92"/>
      <c r="Y844" s="92"/>
      <c r="Z844" s="92"/>
      <c r="AA844" s="92"/>
      <c r="AB844" s="92"/>
      <c r="AC844" s="92"/>
      <c r="AD844" s="92"/>
      <c r="AE844" s="92"/>
      <c r="AF844" s="92"/>
      <c r="AG844" s="92"/>
      <c r="AH844" s="92"/>
      <c r="AI844" s="92"/>
      <c r="AJ844" s="92"/>
      <c r="AK844" s="92"/>
      <c r="AL844" s="92"/>
      <c r="AM844" s="92"/>
      <c r="AN844" s="92"/>
      <c r="AO844" s="92"/>
      <c r="AP844" s="92"/>
      <c r="AQ844" s="92"/>
      <c r="AR844" s="92"/>
      <c r="AS844" s="92"/>
      <c r="AT844" s="92"/>
      <c r="AU844" s="92"/>
      <c r="AV844" s="92"/>
      <c r="AW844" s="92"/>
      <c r="AX844" s="92"/>
      <c r="AY844" s="92"/>
      <c r="AZ844" s="92"/>
      <c r="BA844" s="92"/>
      <c r="BB844" s="92"/>
      <c r="BC844" s="92"/>
      <c r="BD844" s="92"/>
      <c r="BE844" s="92"/>
      <c r="BF844" s="92"/>
      <c r="BG844" s="92"/>
      <c r="BH844" s="92"/>
      <c r="BI844" s="92"/>
      <c r="BJ844" s="92"/>
      <c r="BK844" s="92"/>
      <c r="BL844" s="92"/>
      <c r="BM844" s="92"/>
      <c r="BN844" s="92"/>
      <c r="BO844" s="92"/>
      <c r="BP844" s="92"/>
      <c r="BQ844" s="92"/>
      <c r="BR844" s="92"/>
      <c r="BS844" s="92"/>
      <c r="BT844" s="92"/>
      <c r="BU844" s="92"/>
      <c r="BV844" s="92"/>
      <c r="BW844" s="92"/>
      <c r="BX844" s="92"/>
      <c r="BY844" s="92"/>
      <c r="BZ844" s="92"/>
      <c r="CA844" s="92"/>
      <c r="CB844" s="92"/>
      <c r="CC844" s="92"/>
      <c r="CD844" s="92"/>
      <c r="CE844" s="92"/>
      <c r="CF844" s="92"/>
      <c r="CG844" s="92"/>
      <c r="CH844" s="92"/>
      <c r="CI844" s="92"/>
      <c r="CJ844" s="92"/>
      <c r="CK844" s="92"/>
      <c r="CL844" s="92"/>
    </row>
    <row r="845" spans="1:90">
      <c r="A845" s="92"/>
      <c r="B845" s="188"/>
      <c r="C845" s="319"/>
      <c r="D845" s="92"/>
      <c r="E845" s="92"/>
      <c r="F845" s="92"/>
      <c r="G845" s="92"/>
      <c r="H845" s="92"/>
      <c r="I845" s="92"/>
      <c r="J845" s="92"/>
      <c r="K845" s="92"/>
      <c r="L845" s="92"/>
      <c r="M845" s="92"/>
      <c r="N845" s="92"/>
      <c r="O845" s="92"/>
      <c r="P845" s="92"/>
      <c r="Q845" s="92"/>
      <c r="R845" s="92"/>
      <c r="S845" s="92"/>
      <c r="T845" s="92"/>
      <c r="U845" s="92"/>
      <c r="V845" s="92"/>
      <c r="W845" s="92"/>
      <c r="X845" s="92"/>
      <c r="Y845" s="92"/>
      <c r="Z845" s="92"/>
      <c r="AA845" s="92"/>
      <c r="AB845" s="92"/>
      <c r="AC845" s="92"/>
      <c r="AD845" s="92"/>
      <c r="AE845" s="92"/>
      <c r="AF845" s="92"/>
      <c r="AG845" s="92"/>
      <c r="AH845" s="92"/>
      <c r="AI845" s="92"/>
      <c r="AJ845" s="92"/>
      <c r="AK845" s="92"/>
      <c r="AL845" s="92"/>
      <c r="AM845" s="92"/>
      <c r="AN845" s="92"/>
      <c r="AO845" s="92"/>
      <c r="AP845" s="92"/>
      <c r="AQ845" s="92"/>
      <c r="AR845" s="92"/>
      <c r="AS845" s="92"/>
      <c r="AT845" s="92"/>
      <c r="AU845" s="92"/>
      <c r="AV845" s="92"/>
      <c r="AW845" s="92"/>
      <c r="AX845" s="92"/>
      <c r="AY845" s="92"/>
      <c r="AZ845" s="92"/>
      <c r="BA845" s="92"/>
      <c r="BB845" s="92"/>
      <c r="BC845" s="92"/>
      <c r="BD845" s="92"/>
      <c r="BE845" s="92"/>
      <c r="BF845" s="92"/>
      <c r="BG845" s="92"/>
      <c r="BH845" s="92"/>
      <c r="BI845" s="92"/>
      <c r="BJ845" s="92"/>
      <c r="BK845" s="92"/>
      <c r="BL845" s="92"/>
      <c r="BM845" s="92"/>
      <c r="BN845" s="92"/>
      <c r="BO845" s="92"/>
      <c r="BP845" s="92"/>
      <c r="BQ845" s="92"/>
      <c r="BR845" s="92"/>
      <c r="BS845" s="92"/>
      <c r="BT845" s="92"/>
      <c r="BU845" s="92"/>
      <c r="BV845" s="92"/>
      <c r="BW845" s="92"/>
      <c r="BX845" s="92"/>
      <c r="BY845" s="92"/>
      <c r="BZ845" s="92"/>
      <c r="CA845" s="92"/>
      <c r="CB845" s="92"/>
      <c r="CC845" s="92"/>
      <c r="CD845" s="92"/>
      <c r="CE845" s="92"/>
      <c r="CF845" s="92"/>
      <c r="CG845" s="92"/>
      <c r="CH845" s="92"/>
      <c r="CI845" s="92"/>
      <c r="CJ845" s="92"/>
      <c r="CK845" s="92"/>
      <c r="CL845" s="92"/>
    </row>
    <row r="846" spans="1:90">
      <c r="A846" s="92"/>
      <c r="B846" s="188"/>
      <c r="C846" s="319"/>
      <c r="D846" s="92"/>
      <c r="E846" s="92"/>
      <c r="F846" s="92"/>
      <c r="G846" s="92"/>
      <c r="H846" s="92"/>
      <c r="I846" s="92"/>
      <c r="J846" s="92"/>
      <c r="K846" s="92"/>
      <c r="L846" s="92"/>
      <c r="M846" s="92"/>
      <c r="N846" s="92"/>
      <c r="O846" s="92"/>
      <c r="P846" s="92"/>
      <c r="Q846" s="92"/>
      <c r="R846" s="92"/>
      <c r="S846" s="92"/>
      <c r="T846" s="92"/>
      <c r="U846" s="92"/>
      <c r="V846" s="92"/>
      <c r="W846" s="92"/>
      <c r="X846" s="92"/>
      <c r="Y846" s="92"/>
      <c r="Z846" s="92"/>
      <c r="AA846" s="92"/>
      <c r="AB846" s="92"/>
      <c r="AC846" s="92"/>
      <c r="AD846" s="92"/>
      <c r="AE846" s="92"/>
      <c r="AF846" s="92"/>
      <c r="AG846" s="92"/>
      <c r="AH846" s="92"/>
      <c r="AI846" s="92"/>
      <c r="AJ846" s="92"/>
      <c r="AK846" s="92"/>
      <c r="AL846" s="92"/>
      <c r="AM846" s="92"/>
      <c r="AN846" s="92"/>
      <c r="AO846" s="92"/>
      <c r="AP846" s="92"/>
      <c r="AQ846" s="92"/>
      <c r="AR846" s="92"/>
      <c r="AS846" s="92"/>
      <c r="AT846" s="92"/>
      <c r="AU846" s="92"/>
      <c r="AV846" s="92"/>
      <c r="AW846" s="92"/>
      <c r="AX846" s="92"/>
      <c r="AY846" s="92"/>
      <c r="AZ846" s="92"/>
      <c r="BA846" s="92"/>
      <c r="BB846" s="92"/>
      <c r="BC846" s="92"/>
      <c r="BD846" s="92"/>
      <c r="BE846" s="92"/>
      <c r="BF846" s="92"/>
      <c r="BG846" s="92"/>
      <c r="BH846" s="92"/>
      <c r="BI846" s="92"/>
      <c r="BJ846" s="92"/>
      <c r="BK846" s="92"/>
      <c r="BL846" s="92"/>
      <c r="BM846" s="92"/>
      <c r="BN846" s="92"/>
      <c r="BO846" s="92"/>
      <c r="BP846" s="92"/>
      <c r="BQ846" s="92"/>
      <c r="BR846" s="92"/>
      <c r="BS846" s="92"/>
      <c r="BT846" s="92"/>
      <c r="BU846" s="92"/>
      <c r="BV846" s="92"/>
      <c r="BW846" s="92"/>
      <c r="BX846" s="92"/>
      <c r="BY846" s="92"/>
      <c r="BZ846" s="92"/>
      <c r="CA846" s="92"/>
      <c r="CB846" s="92"/>
      <c r="CC846" s="92"/>
      <c r="CD846" s="92"/>
      <c r="CE846" s="92"/>
      <c r="CF846" s="92"/>
      <c r="CG846" s="92"/>
      <c r="CH846" s="92"/>
      <c r="CI846" s="92"/>
      <c r="CJ846" s="92"/>
      <c r="CK846" s="92"/>
      <c r="CL846" s="92"/>
    </row>
    <row r="847" spans="1:90">
      <c r="A847" s="92"/>
      <c r="B847" s="188"/>
      <c r="C847" s="319"/>
      <c r="D847" s="92"/>
      <c r="E847" s="92"/>
      <c r="F847" s="92"/>
      <c r="G847" s="92"/>
      <c r="H847" s="92"/>
      <c r="I847" s="92"/>
      <c r="J847" s="92"/>
      <c r="K847" s="92"/>
      <c r="L847" s="92"/>
      <c r="M847" s="92"/>
      <c r="N847" s="92"/>
      <c r="O847" s="92"/>
      <c r="P847" s="92"/>
      <c r="Q847" s="92"/>
      <c r="R847" s="92"/>
      <c r="S847" s="92"/>
      <c r="T847" s="92"/>
      <c r="U847" s="92"/>
      <c r="V847" s="92"/>
      <c r="W847" s="92"/>
      <c r="X847" s="92"/>
      <c r="Y847" s="92"/>
      <c r="Z847" s="92"/>
      <c r="AA847" s="92"/>
      <c r="AB847" s="92"/>
      <c r="AC847" s="92"/>
      <c r="AD847" s="92"/>
      <c r="AE847" s="92"/>
      <c r="AF847" s="92"/>
      <c r="AG847" s="92"/>
      <c r="AH847" s="92"/>
      <c r="AI847" s="92"/>
      <c r="AJ847" s="92"/>
      <c r="AK847" s="92"/>
      <c r="AL847" s="92"/>
      <c r="AM847" s="92"/>
      <c r="AN847" s="92"/>
      <c r="AO847" s="92"/>
      <c r="AP847" s="92"/>
      <c r="AQ847" s="92"/>
      <c r="AR847" s="92"/>
      <c r="AS847" s="92"/>
      <c r="AT847" s="92"/>
      <c r="AU847" s="92"/>
      <c r="AV847" s="92"/>
      <c r="AW847" s="92"/>
      <c r="AX847" s="92"/>
      <c r="AY847" s="92"/>
      <c r="AZ847" s="92"/>
      <c r="BA847" s="92"/>
      <c r="BB847" s="92"/>
      <c r="BC847" s="92"/>
      <c r="BD847" s="92"/>
      <c r="BE847" s="92"/>
      <c r="BF847" s="92"/>
      <c r="BG847" s="92"/>
      <c r="BH847" s="92"/>
      <c r="BI847" s="92"/>
      <c r="BJ847" s="92"/>
      <c r="BK847" s="92"/>
      <c r="BL847" s="92"/>
      <c r="BM847" s="92"/>
      <c r="BN847" s="92"/>
      <c r="BO847" s="92"/>
      <c r="BP847" s="92"/>
      <c r="BQ847" s="92"/>
      <c r="BR847" s="92"/>
      <c r="BS847" s="92"/>
      <c r="BT847" s="92"/>
      <c r="BU847" s="92"/>
      <c r="BV847" s="92"/>
      <c r="BW847" s="92"/>
      <c r="BX847" s="92"/>
      <c r="BY847" s="92"/>
      <c r="BZ847" s="92"/>
      <c r="CA847" s="92"/>
      <c r="CB847" s="92"/>
      <c r="CC847" s="92"/>
      <c r="CD847" s="92"/>
      <c r="CE847" s="92"/>
      <c r="CF847" s="92"/>
      <c r="CG847" s="92"/>
      <c r="CH847" s="92"/>
      <c r="CI847" s="92"/>
      <c r="CJ847" s="92"/>
      <c r="CK847" s="92"/>
      <c r="CL847" s="92"/>
    </row>
    <row r="848" spans="1:90">
      <c r="A848" s="92"/>
      <c r="B848" s="188"/>
      <c r="C848" s="319"/>
      <c r="D848" s="92"/>
      <c r="E848" s="92"/>
      <c r="F848" s="92"/>
      <c r="G848" s="92"/>
      <c r="H848" s="92"/>
      <c r="I848" s="92"/>
      <c r="J848" s="92"/>
      <c r="K848" s="92"/>
      <c r="L848" s="92"/>
      <c r="M848" s="92"/>
      <c r="N848" s="92"/>
      <c r="O848" s="92"/>
      <c r="P848" s="92"/>
      <c r="Q848" s="92"/>
      <c r="R848" s="92"/>
      <c r="S848" s="92"/>
      <c r="T848" s="92"/>
      <c r="U848" s="92"/>
      <c r="V848" s="92"/>
      <c r="W848" s="92"/>
      <c r="X848" s="92"/>
      <c r="Y848" s="92"/>
      <c r="Z848" s="92"/>
      <c r="AA848" s="92"/>
      <c r="AB848" s="92"/>
      <c r="AC848" s="92"/>
      <c r="AD848" s="92"/>
      <c r="AE848" s="92"/>
      <c r="AF848" s="92"/>
      <c r="AG848" s="92"/>
      <c r="AH848" s="92"/>
      <c r="AI848" s="92"/>
      <c r="AJ848" s="92"/>
      <c r="AK848" s="92"/>
      <c r="AL848" s="92"/>
      <c r="AM848" s="92"/>
      <c r="AN848" s="92"/>
      <c r="AO848" s="92"/>
      <c r="AP848" s="92"/>
      <c r="AQ848" s="92"/>
      <c r="AR848" s="92"/>
      <c r="AS848" s="92"/>
      <c r="AT848" s="92"/>
      <c r="AU848" s="92"/>
      <c r="AV848" s="92"/>
      <c r="AW848" s="92"/>
      <c r="AX848" s="92"/>
      <c r="AY848" s="92"/>
      <c r="AZ848" s="92"/>
      <c r="BA848" s="92"/>
      <c r="BB848" s="92"/>
      <c r="BC848" s="92"/>
      <c r="BD848" s="92"/>
      <c r="BE848" s="92"/>
      <c r="BF848" s="92"/>
      <c r="BG848" s="92"/>
      <c r="BH848" s="92"/>
      <c r="BI848" s="92"/>
      <c r="BJ848" s="92"/>
      <c r="BK848" s="92"/>
      <c r="BL848" s="92"/>
      <c r="BM848" s="92"/>
      <c r="BN848" s="92"/>
      <c r="BO848" s="92"/>
      <c r="BP848" s="92"/>
      <c r="BQ848" s="92"/>
      <c r="BR848" s="92"/>
      <c r="BS848" s="92"/>
      <c r="BT848" s="92"/>
      <c r="BU848" s="92"/>
      <c r="BV848" s="92"/>
      <c r="BW848" s="92"/>
      <c r="BX848" s="92"/>
      <c r="BY848" s="92"/>
      <c r="BZ848" s="92"/>
      <c r="CA848" s="92"/>
      <c r="CB848" s="92"/>
      <c r="CC848" s="92"/>
      <c r="CD848" s="92"/>
      <c r="CE848" s="92"/>
      <c r="CF848" s="92"/>
      <c r="CG848" s="92"/>
      <c r="CH848" s="92"/>
      <c r="CI848" s="92"/>
      <c r="CJ848" s="92"/>
      <c r="CK848" s="92"/>
      <c r="CL848" s="92"/>
    </row>
    <row r="849" spans="1:90">
      <c r="A849" s="92"/>
      <c r="B849" s="188"/>
      <c r="C849" s="319"/>
      <c r="D849" s="92"/>
      <c r="E849" s="92"/>
      <c r="F849" s="92"/>
      <c r="G849" s="92"/>
      <c r="H849" s="92"/>
      <c r="I849" s="92"/>
      <c r="J849" s="92"/>
      <c r="K849" s="92"/>
      <c r="L849" s="92"/>
      <c r="M849" s="92"/>
      <c r="N849" s="92"/>
      <c r="O849" s="92"/>
      <c r="P849" s="92"/>
      <c r="Q849" s="92"/>
      <c r="R849" s="92"/>
      <c r="S849" s="92"/>
      <c r="T849" s="92"/>
      <c r="U849" s="92"/>
      <c r="V849" s="92"/>
      <c r="W849" s="92"/>
      <c r="X849" s="92"/>
      <c r="Y849" s="92"/>
      <c r="Z849" s="92"/>
      <c r="AA849" s="92"/>
      <c r="AB849" s="92"/>
      <c r="AC849" s="92"/>
      <c r="AD849" s="92"/>
      <c r="AE849" s="92"/>
      <c r="AF849" s="92"/>
      <c r="AG849" s="92"/>
      <c r="AH849" s="92"/>
      <c r="AI849" s="92"/>
      <c r="AJ849" s="92"/>
      <c r="AK849" s="92"/>
      <c r="AL849" s="92"/>
      <c r="AM849" s="92"/>
      <c r="AN849" s="92"/>
      <c r="AO849" s="92"/>
      <c r="AP849" s="92"/>
      <c r="AQ849" s="92"/>
      <c r="AR849" s="92"/>
      <c r="AS849" s="92"/>
      <c r="AT849" s="92"/>
      <c r="AU849" s="92"/>
      <c r="AV849" s="92"/>
      <c r="AW849" s="92"/>
      <c r="AX849" s="92"/>
      <c r="AY849" s="92"/>
      <c r="AZ849" s="92"/>
      <c r="BA849" s="92"/>
      <c r="BB849" s="92"/>
      <c r="BC849" s="92"/>
      <c r="BD849" s="92"/>
      <c r="BE849" s="92"/>
      <c r="BF849" s="92"/>
      <c r="BG849" s="92"/>
      <c r="BH849" s="92"/>
      <c r="BI849" s="92"/>
      <c r="BJ849" s="92"/>
      <c r="BK849" s="92"/>
      <c r="BL849" s="92"/>
      <c r="BM849" s="92"/>
      <c r="BN849" s="92"/>
      <c r="BO849" s="92"/>
      <c r="BP849" s="92"/>
      <c r="BQ849" s="92"/>
      <c r="BR849" s="92"/>
      <c r="BS849" s="92"/>
      <c r="BT849" s="92"/>
      <c r="BU849" s="92"/>
      <c r="BV849" s="92"/>
      <c r="BW849" s="92"/>
      <c r="BX849" s="92"/>
      <c r="BY849" s="92"/>
      <c r="BZ849" s="92"/>
      <c r="CA849" s="92"/>
      <c r="CB849" s="92"/>
      <c r="CC849" s="92"/>
      <c r="CD849" s="92"/>
      <c r="CE849" s="92"/>
      <c r="CF849" s="92"/>
      <c r="CG849" s="92"/>
      <c r="CH849" s="92"/>
      <c r="CI849" s="92"/>
      <c r="CJ849" s="92"/>
      <c r="CK849" s="92"/>
      <c r="CL849" s="92"/>
    </row>
    <row r="850" spans="1:90">
      <c r="A850" s="92"/>
      <c r="B850" s="188"/>
      <c r="C850" s="319"/>
      <c r="D850" s="92"/>
      <c r="E850" s="92"/>
      <c r="F850" s="92"/>
      <c r="G850" s="92"/>
      <c r="H850" s="92"/>
      <c r="I850" s="92"/>
      <c r="J850" s="92"/>
      <c r="K850" s="92"/>
      <c r="L850" s="92"/>
      <c r="M850" s="92"/>
      <c r="N850" s="92"/>
      <c r="O850" s="92"/>
      <c r="P850" s="92"/>
      <c r="Q850" s="92"/>
      <c r="R850" s="92"/>
      <c r="S850" s="92"/>
      <c r="T850" s="92"/>
      <c r="U850" s="92"/>
      <c r="V850" s="92"/>
      <c r="W850" s="92"/>
      <c r="X850" s="92"/>
      <c r="Y850" s="92"/>
      <c r="Z850" s="92"/>
      <c r="AA850" s="92"/>
      <c r="AB850" s="92"/>
      <c r="AC850" s="92"/>
      <c r="AD850" s="92"/>
      <c r="AE850" s="92"/>
      <c r="AF850" s="92"/>
      <c r="AG850" s="92"/>
      <c r="AH850" s="92"/>
      <c r="AI850" s="92"/>
      <c r="AJ850" s="92"/>
      <c r="AK850" s="92"/>
      <c r="AL850" s="92"/>
      <c r="AM850" s="92"/>
      <c r="AN850" s="92"/>
      <c r="AO850" s="92"/>
      <c r="AP850" s="92"/>
      <c r="AQ850" s="92"/>
      <c r="AR850" s="92"/>
      <c r="AS850" s="92"/>
      <c r="AT850" s="92"/>
      <c r="AU850" s="92"/>
      <c r="AV850" s="92"/>
      <c r="AW850" s="92"/>
      <c r="AX850" s="92"/>
      <c r="AY850" s="92"/>
      <c r="AZ850" s="92"/>
      <c r="BA850" s="92"/>
      <c r="BB850" s="92"/>
      <c r="BC850" s="92"/>
      <c r="BD850" s="92"/>
      <c r="BE850" s="92"/>
      <c r="BF850" s="92"/>
      <c r="BG850" s="92"/>
      <c r="BH850" s="92"/>
      <c r="BI850" s="92"/>
      <c r="BJ850" s="92"/>
      <c r="BK850" s="92"/>
      <c r="BL850" s="92"/>
      <c r="BM850" s="92"/>
      <c r="BN850" s="92"/>
      <c r="BO850" s="92"/>
      <c r="BP850" s="92"/>
      <c r="BQ850" s="92"/>
      <c r="BR850" s="92"/>
      <c r="BS850" s="92"/>
      <c r="BT850" s="92"/>
      <c r="BU850" s="92"/>
      <c r="BV850" s="92"/>
      <c r="BW850" s="92"/>
      <c r="BX850" s="92"/>
      <c r="BY850" s="92"/>
      <c r="BZ850" s="92"/>
      <c r="CA850" s="92"/>
      <c r="CB850" s="92"/>
      <c r="CC850" s="92"/>
      <c r="CD850" s="92"/>
      <c r="CE850" s="92"/>
      <c r="CF850" s="92"/>
      <c r="CG850" s="92"/>
      <c r="CH850" s="92"/>
      <c r="CI850" s="92"/>
      <c r="CJ850" s="92"/>
      <c r="CK850" s="92"/>
      <c r="CL850" s="92"/>
    </row>
    <row r="851" spans="1:90">
      <c r="A851" s="92"/>
      <c r="B851" s="188"/>
      <c r="C851" s="319"/>
      <c r="D851" s="92"/>
      <c r="E851" s="92"/>
      <c r="F851" s="92"/>
      <c r="G851" s="92"/>
      <c r="H851" s="92"/>
      <c r="I851" s="92"/>
      <c r="J851" s="92"/>
      <c r="K851" s="92"/>
      <c r="L851" s="92"/>
      <c r="M851" s="92"/>
      <c r="N851" s="92"/>
      <c r="O851" s="92"/>
      <c r="P851" s="92"/>
      <c r="Q851" s="92"/>
      <c r="R851" s="92"/>
      <c r="S851" s="92"/>
      <c r="T851" s="92"/>
      <c r="U851" s="92"/>
      <c r="V851" s="92"/>
      <c r="W851" s="92"/>
      <c r="X851" s="92"/>
      <c r="Y851" s="92"/>
      <c r="Z851" s="92"/>
      <c r="AA851" s="92"/>
      <c r="AB851" s="92"/>
      <c r="AC851" s="92"/>
      <c r="AD851" s="92"/>
      <c r="AE851" s="92"/>
      <c r="AF851" s="92"/>
      <c r="AG851" s="92"/>
      <c r="AH851" s="92"/>
      <c r="AI851" s="92"/>
      <c r="AJ851" s="92"/>
      <c r="AK851" s="92"/>
      <c r="AL851" s="92"/>
      <c r="AM851" s="92"/>
      <c r="AN851" s="92"/>
      <c r="AO851" s="92"/>
      <c r="AP851" s="92"/>
      <c r="AQ851" s="92"/>
      <c r="AR851" s="92"/>
      <c r="AS851" s="92"/>
      <c r="AT851" s="92"/>
      <c r="AU851" s="92"/>
      <c r="AV851" s="92"/>
      <c r="AW851" s="92"/>
      <c r="AX851" s="92"/>
      <c r="AY851" s="92"/>
      <c r="AZ851" s="92"/>
      <c r="BA851" s="92"/>
      <c r="BB851" s="92"/>
      <c r="BC851" s="92"/>
      <c r="BD851" s="92"/>
      <c r="BE851" s="92"/>
      <c r="BF851" s="92"/>
      <c r="BG851" s="92"/>
      <c r="BH851" s="92"/>
      <c r="BI851" s="92"/>
      <c r="BJ851" s="92"/>
      <c r="BK851" s="92"/>
      <c r="BL851" s="92"/>
      <c r="BM851" s="92"/>
      <c r="BN851" s="92"/>
      <c r="BO851" s="92"/>
      <c r="BP851" s="92"/>
      <c r="BQ851" s="92"/>
      <c r="BR851" s="92"/>
      <c r="BS851" s="92"/>
      <c r="BT851" s="92"/>
      <c r="BU851" s="92"/>
      <c r="BV851" s="92"/>
      <c r="BW851" s="92"/>
      <c r="BX851" s="92"/>
      <c r="BY851" s="92"/>
      <c r="BZ851" s="92"/>
      <c r="CA851" s="92"/>
      <c r="CB851" s="92"/>
      <c r="CC851" s="92"/>
      <c r="CD851" s="92"/>
      <c r="CE851" s="92"/>
      <c r="CF851" s="92"/>
      <c r="CG851" s="92"/>
      <c r="CH851" s="92"/>
      <c r="CI851" s="92"/>
      <c r="CJ851" s="92"/>
      <c r="CK851" s="92"/>
      <c r="CL851" s="92"/>
    </row>
    <row r="852" spans="1:90">
      <c r="A852" s="92"/>
      <c r="B852" s="188"/>
      <c r="C852" s="319"/>
      <c r="D852" s="92"/>
      <c r="E852" s="92"/>
      <c r="F852" s="92"/>
      <c r="G852" s="92"/>
      <c r="H852" s="92"/>
      <c r="I852" s="92"/>
      <c r="J852" s="92"/>
      <c r="K852" s="92"/>
      <c r="L852" s="92"/>
      <c r="M852" s="92"/>
      <c r="N852" s="92"/>
      <c r="O852" s="92"/>
      <c r="P852" s="92"/>
      <c r="Q852" s="92"/>
      <c r="R852" s="92"/>
      <c r="S852" s="92"/>
      <c r="T852" s="92"/>
      <c r="U852" s="92"/>
      <c r="V852" s="92"/>
      <c r="W852" s="92"/>
      <c r="X852" s="92"/>
      <c r="Y852" s="92"/>
      <c r="Z852" s="92"/>
      <c r="AA852" s="92"/>
      <c r="AB852" s="92"/>
      <c r="AC852" s="92"/>
      <c r="AD852" s="92"/>
      <c r="AE852" s="92"/>
      <c r="AF852" s="92"/>
      <c r="AG852" s="92"/>
      <c r="AH852" s="92"/>
      <c r="AI852" s="92"/>
      <c r="AJ852" s="92"/>
      <c r="AK852" s="92"/>
      <c r="AL852" s="92"/>
      <c r="AM852" s="92"/>
      <c r="AN852" s="92"/>
      <c r="AO852" s="92"/>
      <c r="AP852" s="92"/>
      <c r="AQ852" s="92"/>
      <c r="AR852" s="92"/>
      <c r="AS852" s="92"/>
      <c r="AT852" s="92"/>
      <c r="AU852" s="92"/>
      <c r="AV852" s="92"/>
      <c r="AW852" s="92"/>
      <c r="AX852" s="92"/>
      <c r="AY852" s="92"/>
      <c r="AZ852" s="92"/>
      <c r="BA852" s="92"/>
      <c r="BB852" s="92"/>
      <c r="BC852" s="92"/>
      <c r="BD852" s="92"/>
      <c r="BE852" s="92"/>
      <c r="BF852" s="92"/>
      <c r="BG852" s="92"/>
      <c r="BH852" s="92"/>
      <c r="BI852" s="92"/>
      <c r="BJ852" s="92"/>
      <c r="BK852" s="92"/>
      <c r="BL852" s="92"/>
      <c r="BM852" s="92"/>
      <c r="BN852" s="92"/>
      <c r="BO852" s="92"/>
      <c r="BP852" s="92"/>
      <c r="BQ852" s="92"/>
      <c r="BR852" s="92"/>
      <c r="BS852" s="92"/>
      <c r="BT852" s="92"/>
      <c r="BU852" s="92"/>
      <c r="BV852" s="92"/>
      <c r="BW852" s="92"/>
      <c r="BX852" s="92"/>
      <c r="BY852" s="92"/>
      <c r="BZ852" s="92"/>
      <c r="CA852" s="92"/>
      <c r="CB852" s="92"/>
      <c r="CC852" s="92"/>
      <c r="CD852" s="92"/>
      <c r="CE852" s="92"/>
      <c r="CF852" s="92"/>
      <c r="CG852" s="92"/>
      <c r="CH852" s="92"/>
      <c r="CI852" s="92"/>
      <c r="CJ852" s="92"/>
      <c r="CK852" s="92"/>
      <c r="CL852" s="92"/>
    </row>
    <row r="853" spans="1:90">
      <c r="A853" s="92"/>
      <c r="B853" s="188"/>
      <c r="C853" s="319"/>
      <c r="D853" s="92"/>
      <c r="E853" s="92"/>
      <c r="F853" s="92"/>
      <c r="G853" s="92"/>
      <c r="H853" s="92"/>
      <c r="I853" s="92"/>
      <c r="J853" s="92"/>
      <c r="K853" s="92"/>
      <c r="L853" s="92"/>
      <c r="M853" s="92"/>
      <c r="N853" s="92"/>
      <c r="O853" s="92"/>
      <c r="P853" s="92"/>
      <c r="Q853" s="92"/>
      <c r="R853" s="92"/>
      <c r="S853" s="92"/>
      <c r="T853" s="92"/>
      <c r="U853" s="92"/>
      <c r="V853" s="92"/>
      <c r="W853" s="92"/>
      <c r="X853" s="92"/>
      <c r="Y853" s="92"/>
      <c r="Z853" s="92"/>
      <c r="AA853" s="92"/>
      <c r="AB853" s="92"/>
      <c r="AC853" s="92"/>
      <c r="AD853" s="92"/>
      <c r="AE853" s="92"/>
      <c r="AF853" s="92"/>
      <c r="AG853" s="92"/>
      <c r="AH853" s="92"/>
      <c r="AI853" s="92"/>
      <c r="AJ853" s="92"/>
      <c r="AK853" s="92"/>
      <c r="AL853" s="92"/>
      <c r="AM853" s="92"/>
      <c r="AN853" s="92"/>
      <c r="AO853" s="92"/>
      <c r="AP853" s="92"/>
      <c r="AQ853" s="92"/>
      <c r="AR853" s="92"/>
      <c r="AS853" s="92"/>
      <c r="AT853" s="92"/>
      <c r="AU853" s="92"/>
      <c r="AV853" s="92"/>
      <c r="AW853" s="92"/>
      <c r="AX853" s="92"/>
      <c r="AY853" s="92"/>
      <c r="AZ853" s="92"/>
      <c r="BA853" s="92"/>
      <c r="BB853" s="92"/>
      <c r="BC853" s="92"/>
      <c r="BD853" s="92"/>
      <c r="BE853" s="92"/>
      <c r="BF853" s="92"/>
      <c r="BG853" s="92"/>
      <c r="BH853" s="92"/>
      <c r="BI853" s="92"/>
      <c r="BJ853" s="92"/>
      <c r="BK853" s="92"/>
      <c r="BL853" s="92"/>
      <c r="BM853" s="92"/>
      <c r="BN853" s="92"/>
      <c r="BO853" s="92"/>
      <c r="BP853" s="92"/>
      <c r="BQ853" s="92"/>
      <c r="BR853" s="92"/>
      <c r="BS853" s="92"/>
      <c r="BT853" s="92"/>
      <c r="BU853" s="92"/>
      <c r="BV853" s="92"/>
      <c r="BW853" s="92"/>
      <c r="BX853" s="92"/>
      <c r="BY853" s="92"/>
      <c r="BZ853" s="92"/>
      <c r="CA853" s="92"/>
      <c r="CB853" s="92"/>
      <c r="CC853" s="92"/>
      <c r="CD853" s="92"/>
      <c r="CE853" s="92"/>
      <c r="CF853" s="92"/>
      <c r="CG853" s="92"/>
      <c r="CH853" s="92"/>
      <c r="CI853" s="92"/>
      <c r="CJ853" s="92"/>
      <c r="CK853" s="92"/>
      <c r="CL853" s="92"/>
    </row>
    <row r="854" spans="1:90">
      <c r="A854" s="92"/>
      <c r="B854" s="188"/>
      <c r="C854" s="319"/>
      <c r="D854" s="92"/>
      <c r="E854" s="92"/>
      <c r="F854" s="92"/>
      <c r="G854" s="92"/>
      <c r="H854" s="92"/>
      <c r="I854" s="92"/>
      <c r="J854" s="92"/>
      <c r="K854" s="92"/>
      <c r="L854" s="92"/>
      <c r="M854" s="92"/>
      <c r="N854" s="92"/>
      <c r="O854" s="92"/>
      <c r="P854" s="92"/>
      <c r="Q854" s="92"/>
      <c r="R854" s="92"/>
      <c r="S854" s="92"/>
      <c r="T854" s="92"/>
      <c r="U854" s="92"/>
      <c r="V854" s="92"/>
      <c r="W854" s="92"/>
      <c r="X854" s="92"/>
      <c r="Y854" s="92"/>
      <c r="Z854" s="92"/>
      <c r="AA854" s="92"/>
      <c r="AB854" s="92"/>
      <c r="AC854" s="92"/>
      <c r="AD854" s="92"/>
      <c r="AE854" s="92"/>
      <c r="AF854" s="92"/>
      <c r="AG854" s="92"/>
      <c r="AH854" s="92"/>
      <c r="AI854" s="92"/>
      <c r="AJ854" s="92"/>
      <c r="AK854" s="92"/>
      <c r="AL854" s="92"/>
      <c r="AM854" s="92"/>
      <c r="AN854" s="92"/>
      <c r="AO854" s="92"/>
      <c r="AP854" s="92"/>
      <c r="AQ854" s="92"/>
      <c r="AR854" s="92"/>
      <c r="AS854" s="92"/>
      <c r="AT854" s="92"/>
      <c r="AU854" s="92"/>
      <c r="AV854" s="92"/>
      <c r="AW854" s="92"/>
      <c r="AX854" s="92"/>
      <c r="AY854" s="92"/>
      <c r="AZ854" s="92"/>
      <c r="BA854" s="92"/>
      <c r="BB854" s="92"/>
      <c r="BC854" s="92"/>
      <c r="BD854" s="92"/>
      <c r="BE854" s="92"/>
      <c r="BF854" s="92"/>
      <c r="BG854" s="92"/>
      <c r="BH854" s="92"/>
      <c r="BI854" s="92"/>
      <c r="BJ854" s="92"/>
      <c r="BK854" s="92"/>
      <c r="BL854" s="92"/>
      <c r="BM854" s="92"/>
      <c r="BN854" s="92"/>
      <c r="BO854" s="92"/>
      <c r="BP854" s="92"/>
      <c r="BQ854" s="92"/>
      <c r="BR854" s="92"/>
      <c r="BS854" s="92"/>
      <c r="BT854" s="92"/>
      <c r="BU854" s="92"/>
      <c r="BV854" s="92"/>
      <c r="BW854" s="92"/>
      <c r="BX854" s="92"/>
      <c r="BY854" s="92"/>
      <c r="BZ854" s="92"/>
      <c r="CA854" s="92"/>
      <c r="CB854" s="92"/>
      <c r="CC854" s="92"/>
      <c r="CD854" s="92"/>
      <c r="CE854" s="92"/>
      <c r="CF854" s="92"/>
      <c r="CG854" s="92"/>
      <c r="CH854" s="92"/>
      <c r="CI854" s="92"/>
      <c r="CJ854" s="92"/>
      <c r="CK854" s="92"/>
      <c r="CL854" s="92"/>
    </row>
    <row r="855" spans="1:90">
      <c r="A855" s="92"/>
      <c r="B855" s="188"/>
      <c r="C855" s="319"/>
      <c r="D855" s="92"/>
      <c r="E855" s="92"/>
      <c r="F855" s="92"/>
      <c r="G855" s="92"/>
      <c r="H855" s="92"/>
      <c r="I855" s="92"/>
      <c r="J855" s="92"/>
      <c r="K855" s="92"/>
      <c r="L855" s="92"/>
      <c r="M855" s="92"/>
      <c r="N855" s="92"/>
      <c r="O855" s="92"/>
      <c r="P855" s="92"/>
      <c r="Q855" s="92"/>
      <c r="R855" s="92"/>
      <c r="S855" s="92"/>
      <c r="T855" s="92"/>
      <c r="U855" s="92"/>
      <c r="V855" s="92"/>
      <c r="W855" s="92"/>
      <c r="X855" s="92"/>
      <c r="Y855" s="92"/>
      <c r="Z855" s="92"/>
      <c r="AA855" s="92"/>
      <c r="AB855" s="92"/>
      <c r="AC855" s="92"/>
      <c r="AD855" s="92"/>
      <c r="AE855" s="92"/>
      <c r="AF855" s="92"/>
      <c r="AG855" s="92"/>
      <c r="AH855" s="92"/>
      <c r="AI855" s="92"/>
      <c r="AJ855" s="92"/>
      <c r="AK855" s="92"/>
      <c r="AL855" s="92"/>
      <c r="AM855" s="92"/>
      <c r="AN855" s="92"/>
      <c r="AO855" s="92"/>
      <c r="AP855" s="92"/>
      <c r="AQ855" s="92"/>
      <c r="AR855" s="92"/>
      <c r="AS855" s="92"/>
      <c r="AT855" s="92"/>
      <c r="AU855" s="92"/>
      <c r="AV855" s="92"/>
      <c r="AW855" s="92"/>
      <c r="AX855" s="92"/>
      <c r="AY855" s="92"/>
      <c r="AZ855" s="92"/>
      <c r="BA855" s="92"/>
      <c r="BB855" s="92"/>
      <c r="BC855" s="92"/>
      <c r="BD855" s="92"/>
      <c r="BE855" s="92"/>
      <c r="BF855" s="92"/>
      <c r="BG855" s="92"/>
      <c r="BH855" s="92"/>
      <c r="BI855" s="92"/>
      <c r="BJ855" s="92"/>
      <c r="BK855" s="92"/>
      <c r="BL855" s="92"/>
      <c r="BM855" s="92"/>
      <c r="BN855" s="92"/>
      <c r="BO855" s="92"/>
      <c r="BP855" s="92"/>
      <c r="BQ855" s="92"/>
      <c r="BR855" s="92"/>
      <c r="BS855" s="92"/>
      <c r="BT855" s="92"/>
      <c r="BU855" s="92"/>
      <c r="BV855" s="92"/>
      <c r="BW855" s="92"/>
      <c r="BX855" s="92"/>
      <c r="BY855" s="92"/>
      <c r="BZ855" s="92"/>
      <c r="CA855" s="92"/>
      <c r="CB855" s="92"/>
      <c r="CC855" s="92"/>
      <c r="CD855" s="92"/>
      <c r="CE855" s="92"/>
      <c r="CF855" s="92"/>
      <c r="CG855" s="92"/>
      <c r="CH855" s="92"/>
      <c r="CI855" s="92"/>
      <c r="CJ855" s="92"/>
      <c r="CK855" s="92"/>
      <c r="CL855" s="92"/>
    </row>
    <row r="856" spans="1:90">
      <c r="A856" s="92"/>
      <c r="B856" s="188"/>
      <c r="C856" s="319"/>
      <c r="D856" s="92"/>
      <c r="E856" s="92"/>
      <c r="F856" s="92"/>
      <c r="G856" s="92"/>
      <c r="H856" s="92"/>
      <c r="I856" s="92"/>
      <c r="J856" s="92"/>
      <c r="K856" s="92"/>
      <c r="L856" s="92"/>
      <c r="M856" s="92"/>
      <c r="N856" s="92"/>
      <c r="O856" s="92"/>
      <c r="P856" s="92"/>
      <c r="Q856" s="92"/>
      <c r="R856" s="92"/>
      <c r="S856" s="92"/>
      <c r="T856" s="92"/>
      <c r="U856" s="92"/>
      <c r="V856" s="92"/>
      <c r="W856" s="92"/>
      <c r="X856" s="92"/>
      <c r="Y856" s="92"/>
      <c r="Z856" s="92"/>
      <c r="AA856" s="92"/>
      <c r="AB856" s="92"/>
      <c r="AC856" s="92"/>
      <c r="AD856" s="92"/>
      <c r="AE856" s="92"/>
      <c r="AF856" s="92"/>
      <c r="AG856" s="92"/>
      <c r="AH856" s="92"/>
      <c r="AI856" s="92"/>
      <c r="AJ856" s="92"/>
      <c r="AK856" s="92"/>
      <c r="AL856" s="92"/>
      <c r="AM856" s="92"/>
      <c r="AN856" s="92"/>
      <c r="AO856" s="92"/>
      <c r="AP856" s="92"/>
      <c r="AQ856" s="92"/>
      <c r="AR856" s="92"/>
      <c r="AS856" s="92"/>
      <c r="AT856" s="92"/>
      <c r="AU856" s="92"/>
      <c r="AV856" s="92"/>
      <c r="AW856" s="92"/>
      <c r="AX856" s="92"/>
      <c r="AY856" s="92"/>
      <c r="AZ856" s="92"/>
      <c r="BA856" s="92"/>
      <c r="BB856" s="92"/>
      <c r="BC856" s="92"/>
      <c r="BD856" s="92"/>
      <c r="BE856" s="92"/>
      <c r="BF856" s="92"/>
      <c r="BG856" s="92"/>
      <c r="BH856" s="92"/>
      <c r="BI856" s="92"/>
      <c r="BJ856" s="92"/>
      <c r="BK856" s="92"/>
      <c r="BL856" s="92"/>
      <c r="BM856" s="92"/>
      <c r="BN856" s="92"/>
      <c r="BO856" s="92"/>
      <c r="BP856" s="92"/>
      <c r="BQ856" s="92"/>
      <c r="BR856" s="92"/>
      <c r="BS856" s="92"/>
      <c r="BT856" s="92"/>
      <c r="BU856" s="92"/>
      <c r="BV856" s="92"/>
      <c r="BW856" s="92"/>
      <c r="BX856" s="92"/>
      <c r="BY856" s="92"/>
      <c r="BZ856" s="92"/>
      <c r="CA856" s="92"/>
      <c r="CB856" s="92"/>
      <c r="CC856" s="92"/>
      <c r="CD856" s="92"/>
      <c r="CE856" s="92"/>
      <c r="CF856" s="92"/>
      <c r="CG856" s="92"/>
      <c r="CH856" s="92"/>
      <c r="CI856" s="92"/>
      <c r="CJ856" s="92"/>
      <c r="CK856" s="92"/>
      <c r="CL856" s="92"/>
    </row>
    <row r="857" spans="1:90">
      <c r="A857" s="92"/>
      <c r="B857" s="188"/>
      <c r="C857" s="319"/>
      <c r="D857" s="92"/>
      <c r="E857" s="92"/>
      <c r="F857" s="92"/>
      <c r="G857" s="92"/>
      <c r="H857" s="92"/>
      <c r="I857" s="92"/>
      <c r="J857" s="92"/>
      <c r="K857" s="92"/>
      <c r="L857" s="92"/>
      <c r="M857" s="92"/>
      <c r="N857" s="92"/>
      <c r="O857" s="92"/>
      <c r="P857" s="92"/>
      <c r="Q857" s="92"/>
      <c r="R857" s="92"/>
      <c r="S857" s="92"/>
      <c r="T857" s="92"/>
      <c r="U857" s="92"/>
      <c r="V857" s="92"/>
      <c r="W857" s="92"/>
      <c r="X857" s="92"/>
      <c r="Y857" s="92"/>
      <c r="Z857" s="92"/>
      <c r="AA857" s="92"/>
      <c r="AB857" s="92"/>
      <c r="AC857" s="92"/>
      <c r="AD857" s="92"/>
      <c r="AE857" s="92"/>
      <c r="AF857" s="92"/>
      <c r="AG857" s="92"/>
      <c r="AH857" s="92"/>
      <c r="AI857" s="92"/>
      <c r="AJ857" s="92"/>
      <c r="AK857" s="92"/>
      <c r="AL857" s="92"/>
      <c r="AM857" s="92"/>
      <c r="AN857" s="92"/>
      <c r="AO857" s="92"/>
      <c r="AP857" s="92"/>
      <c r="AQ857" s="92"/>
      <c r="AR857" s="92"/>
      <c r="AS857" s="92"/>
      <c r="AT857" s="92"/>
      <c r="AU857" s="92"/>
      <c r="AV857" s="92"/>
      <c r="AW857" s="92"/>
      <c r="AX857" s="92"/>
      <c r="AY857" s="92"/>
      <c r="AZ857" s="92"/>
      <c r="BA857" s="92"/>
      <c r="BB857" s="92"/>
      <c r="BC857" s="92"/>
      <c r="BD857" s="92"/>
      <c r="BE857" s="92"/>
      <c r="BF857" s="92"/>
      <c r="BG857" s="92"/>
      <c r="BH857" s="92"/>
      <c r="BI857" s="92"/>
      <c r="BJ857" s="92"/>
      <c r="BK857" s="92"/>
      <c r="BL857" s="92"/>
      <c r="BM857" s="92"/>
      <c r="BN857" s="92"/>
      <c r="BO857" s="92"/>
      <c r="BP857" s="92"/>
      <c r="BQ857" s="92"/>
      <c r="BR857" s="92"/>
      <c r="BS857" s="92"/>
      <c r="BT857" s="92"/>
      <c r="BU857" s="92"/>
      <c r="BV857" s="92"/>
      <c r="BW857" s="92"/>
      <c r="BX857" s="92"/>
      <c r="BY857" s="92"/>
      <c r="BZ857" s="92"/>
      <c r="CA857" s="92"/>
      <c r="CB857" s="92"/>
      <c r="CC857" s="92"/>
      <c r="CD857" s="92"/>
      <c r="CE857" s="92"/>
      <c r="CF857" s="92"/>
      <c r="CG857" s="92"/>
      <c r="CH857" s="92"/>
      <c r="CI857" s="92"/>
      <c r="CJ857" s="92"/>
      <c r="CK857" s="92"/>
      <c r="CL857" s="92"/>
    </row>
    <row r="858" spans="1:90">
      <c r="A858" s="92"/>
      <c r="B858" s="188"/>
      <c r="C858" s="319"/>
      <c r="D858" s="92"/>
      <c r="E858" s="92"/>
      <c r="F858" s="92"/>
      <c r="G858" s="92"/>
      <c r="H858" s="92"/>
      <c r="I858" s="92"/>
      <c r="J858" s="92"/>
      <c r="K858" s="92"/>
      <c r="L858" s="92"/>
      <c r="M858" s="92"/>
      <c r="N858" s="92"/>
      <c r="O858" s="92"/>
      <c r="P858" s="92"/>
      <c r="Q858" s="92"/>
      <c r="R858" s="92"/>
      <c r="S858" s="92"/>
      <c r="T858" s="92"/>
      <c r="U858" s="92"/>
      <c r="V858" s="92"/>
      <c r="W858" s="92"/>
      <c r="X858" s="92"/>
      <c r="Y858" s="92"/>
      <c r="Z858" s="92"/>
      <c r="AA858" s="92"/>
      <c r="AB858" s="92"/>
      <c r="AC858" s="92"/>
      <c r="AD858" s="92"/>
      <c r="AE858" s="92"/>
      <c r="AF858" s="92"/>
      <c r="AG858" s="92"/>
      <c r="AH858" s="92"/>
      <c r="AI858" s="92"/>
      <c r="AJ858" s="92"/>
      <c r="AK858" s="92"/>
      <c r="AL858" s="92"/>
      <c r="AM858" s="92"/>
      <c r="AN858" s="92"/>
      <c r="AO858" s="92"/>
      <c r="AP858" s="92"/>
      <c r="AQ858" s="92"/>
      <c r="AR858" s="92"/>
      <c r="AS858" s="92"/>
      <c r="AT858" s="92"/>
      <c r="AU858" s="92"/>
      <c r="AV858" s="92"/>
      <c r="AW858" s="92"/>
      <c r="AX858" s="92"/>
      <c r="AY858" s="92"/>
      <c r="AZ858" s="92"/>
      <c r="BA858" s="92"/>
      <c r="BB858" s="92"/>
      <c r="BC858" s="92"/>
      <c r="BD858" s="92"/>
      <c r="BE858" s="92"/>
      <c r="BF858" s="92"/>
      <c r="BG858" s="92"/>
      <c r="BH858" s="92"/>
      <c r="BI858" s="92"/>
      <c r="BJ858" s="92"/>
      <c r="BK858" s="92"/>
      <c r="BL858" s="92"/>
      <c r="BM858" s="92"/>
      <c r="BN858" s="92"/>
      <c r="BO858" s="92"/>
      <c r="BP858" s="92"/>
      <c r="BQ858" s="92"/>
      <c r="BR858" s="92"/>
      <c r="BS858" s="92"/>
      <c r="BT858" s="92"/>
      <c r="BU858" s="92"/>
      <c r="BV858" s="92"/>
      <c r="BW858" s="92"/>
      <c r="BX858" s="92"/>
      <c r="BY858" s="92"/>
      <c r="BZ858" s="92"/>
      <c r="CA858" s="92"/>
      <c r="CB858" s="92"/>
      <c r="CC858" s="92"/>
      <c r="CD858" s="92"/>
      <c r="CE858" s="92"/>
      <c r="CF858" s="92"/>
      <c r="CG858" s="92"/>
      <c r="CH858" s="92"/>
      <c r="CI858" s="92"/>
      <c r="CJ858" s="92"/>
      <c r="CK858" s="92"/>
      <c r="CL858" s="92"/>
    </row>
    <row r="859" spans="1:90">
      <c r="A859" s="92"/>
      <c r="B859" s="188"/>
      <c r="C859" s="319"/>
      <c r="D859" s="92"/>
      <c r="E859" s="92"/>
      <c r="F859" s="92"/>
      <c r="G859" s="92"/>
      <c r="H859" s="92"/>
      <c r="I859" s="92"/>
      <c r="J859" s="92"/>
      <c r="K859" s="92"/>
      <c r="L859" s="92"/>
      <c r="M859" s="92"/>
      <c r="N859" s="92"/>
      <c r="O859" s="92"/>
      <c r="P859" s="92"/>
      <c r="Q859" s="92"/>
      <c r="R859" s="92"/>
      <c r="S859" s="92"/>
      <c r="T859" s="92"/>
      <c r="U859" s="92"/>
      <c r="V859" s="92"/>
      <c r="W859" s="92"/>
      <c r="X859" s="92"/>
      <c r="Y859" s="92"/>
      <c r="Z859" s="92"/>
      <c r="AA859" s="92"/>
      <c r="AB859" s="92"/>
      <c r="AC859" s="92"/>
      <c r="AD859" s="92"/>
      <c r="AE859" s="92"/>
      <c r="AF859" s="92"/>
      <c r="AG859" s="92"/>
      <c r="AH859" s="92"/>
      <c r="AI859" s="92"/>
      <c r="AJ859" s="92"/>
      <c r="AK859" s="92"/>
      <c r="AL859" s="92"/>
      <c r="AM859" s="92"/>
      <c r="AN859" s="92"/>
      <c r="AO859" s="92"/>
      <c r="AP859" s="92"/>
      <c r="AQ859" s="92"/>
      <c r="AR859" s="92"/>
      <c r="AS859" s="92"/>
      <c r="AT859" s="92"/>
      <c r="AU859" s="92"/>
      <c r="AV859" s="92"/>
      <c r="AW859" s="92"/>
      <c r="AX859" s="92"/>
      <c r="AY859" s="92"/>
      <c r="AZ859" s="92"/>
      <c r="BA859" s="92"/>
      <c r="BB859" s="92"/>
      <c r="BC859" s="92"/>
      <c r="BD859" s="92"/>
      <c r="BE859" s="92"/>
      <c r="BF859" s="92"/>
      <c r="BG859" s="92"/>
      <c r="BH859" s="92"/>
      <c r="BI859" s="92"/>
      <c r="BJ859" s="92"/>
      <c r="BK859" s="92"/>
      <c r="BL859" s="92"/>
      <c r="BM859" s="92"/>
      <c r="BN859" s="92"/>
      <c r="BO859" s="92"/>
      <c r="BP859" s="92"/>
      <c r="BQ859" s="92"/>
      <c r="BR859" s="92"/>
      <c r="BS859" s="92"/>
      <c r="BT859" s="92"/>
      <c r="BU859" s="92"/>
      <c r="BV859" s="92"/>
      <c r="BW859" s="92"/>
      <c r="BX859" s="92"/>
      <c r="BY859" s="92"/>
      <c r="BZ859" s="92"/>
      <c r="CA859" s="92"/>
      <c r="CB859" s="92"/>
      <c r="CC859" s="92"/>
      <c r="CD859" s="92"/>
      <c r="CE859" s="92"/>
      <c r="CF859" s="92"/>
      <c r="CG859" s="92"/>
      <c r="CH859" s="92"/>
      <c r="CI859" s="92"/>
      <c r="CJ859" s="92"/>
      <c r="CK859" s="92"/>
      <c r="CL859" s="92"/>
    </row>
    <row r="860" spans="1:90">
      <c r="A860" s="92"/>
      <c r="B860" s="188"/>
      <c r="C860" s="319"/>
      <c r="D860" s="92"/>
      <c r="E860" s="92"/>
      <c r="F860" s="92"/>
      <c r="G860" s="92"/>
      <c r="H860" s="92"/>
      <c r="I860" s="92"/>
      <c r="J860" s="92"/>
      <c r="K860" s="92"/>
      <c r="L860" s="92"/>
      <c r="M860" s="92"/>
      <c r="N860" s="92"/>
      <c r="O860" s="92"/>
      <c r="P860" s="92"/>
      <c r="Q860" s="92"/>
      <c r="R860" s="92"/>
      <c r="S860" s="92"/>
      <c r="T860" s="92"/>
      <c r="U860" s="92"/>
      <c r="V860" s="92"/>
      <c r="W860" s="92"/>
      <c r="X860" s="92"/>
      <c r="Y860" s="92"/>
      <c r="Z860" s="92"/>
      <c r="AA860" s="92"/>
      <c r="AB860" s="92"/>
      <c r="AC860" s="92"/>
      <c r="AD860" s="92"/>
      <c r="AE860" s="92"/>
      <c r="AF860" s="92"/>
      <c r="AG860" s="92"/>
      <c r="AH860" s="92"/>
      <c r="AI860" s="92"/>
      <c r="AJ860" s="92"/>
      <c r="AK860" s="92"/>
      <c r="AL860" s="92"/>
      <c r="AM860" s="92"/>
      <c r="AN860" s="92"/>
      <c r="AO860" s="92"/>
      <c r="AP860" s="92"/>
      <c r="AQ860" s="92"/>
      <c r="AR860" s="92"/>
      <c r="AS860" s="92"/>
      <c r="AT860" s="92"/>
      <c r="AU860" s="92"/>
      <c r="AV860" s="92"/>
      <c r="AW860" s="92"/>
      <c r="AX860" s="92"/>
      <c r="AY860" s="92"/>
      <c r="AZ860" s="92"/>
      <c r="BA860" s="92"/>
      <c r="BB860" s="92"/>
      <c r="BC860" s="92"/>
      <c r="BD860" s="92"/>
      <c r="BE860" s="92"/>
      <c r="BF860" s="92"/>
      <c r="BG860" s="92"/>
      <c r="BH860" s="92"/>
      <c r="BI860" s="92"/>
      <c r="BJ860" s="92"/>
      <c r="BK860" s="92"/>
      <c r="BL860" s="92"/>
      <c r="BM860" s="92"/>
      <c r="BN860" s="92"/>
      <c r="BO860" s="92"/>
      <c r="BP860" s="92"/>
      <c r="BQ860" s="92"/>
      <c r="BR860" s="92"/>
      <c r="BS860" s="92"/>
      <c r="BT860" s="92"/>
      <c r="BU860" s="92"/>
      <c r="BV860" s="92"/>
      <c r="BW860" s="92"/>
      <c r="BX860" s="92"/>
      <c r="BY860" s="92"/>
      <c r="BZ860" s="92"/>
      <c r="CA860" s="92"/>
      <c r="CB860" s="92"/>
      <c r="CC860" s="92"/>
      <c r="CD860" s="92"/>
      <c r="CE860" s="92"/>
      <c r="CF860" s="92"/>
      <c r="CG860" s="92"/>
      <c r="CH860" s="92"/>
      <c r="CI860" s="92"/>
      <c r="CJ860" s="92"/>
      <c r="CK860" s="92"/>
      <c r="CL860" s="92"/>
    </row>
    <row r="861" spans="1:90">
      <c r="A861" s="92"/>
      <c r="B861" s="188"/>
      <c r="C861" s="319"/>
      <c r="D861" s="92"/>
      <c r="E861" s="92"/>
      <c r="F861" s="92"/>
      <c r="G861" s="92"/>
      <c r="H861" s="92"/>
      <c r="I861" s="92"/>
      <c r="J861" s="92"/>
      <c r="K861" s="92"/>
      <c r="L861" s="92"/>
      <c r="M861" s="92"/>
      <c r="N861" s="92"/>
      <c r="O861" s="92"/>
      <c r="P861" s="92"/>
      <c r="Q861" s="92"/>
      <c r="R861" s="92"/>
      <c r="S861" s="92"/>
      <c r="T861" s="92"/>
      <c r="U861" s="92"/>
      <c r="V861" s="92"/>
      <c r="W861" s="92"/>
      <c r="X861" s="92"/>
      <c r="Y861" s="92"/>
      <c r="Z861" s="92"/>
      <c r="AA861" s="92"/>
      <c r="AB861" s="92"/>
      <c r="AC861" s="92"/>
      <c r="AD861" s="92"/>
      <c r="AE861" s="92"/>
      <c r="AF861" s="92"/>
      <c r="AG861" s="92"/>
      <c r="AH861" s="92"/>
      <c r="AI861" s="92"/>
      <c r="AJ861" s="92"/>
      <c r="AK861" s="92"/>
      <c r="AL861" s="92"/>
      <c r="AM861" s="92"/>
      <c r="AN861" s="92"/>
      <c r="AO861" s="92"/>
      <c r="AP861" s="92"/>
      <c r="AQ861" s="92"/>
      <c r="AR861" s="92"/>
      <c r="AS861" s="92"/>
      <c r="AT861" s="92"/>
      <c r="AU861" s="92"/>
      <c r="AV861" s="92"/>
      <c r="AW861" s="92"/>
      <c r="AX861" s="92"/>
      <c r="AY861" s="92"/>
      <c r="AZ861" s="92"/>
      <c r="BA861" s="92"/>
      <c r="BB861" s="92"/>
      <c r="BC861" s="92"/>
      <c r="BD861" s="92"/>
      <c r="BE861" s="92"/>
      <c r="BF861" s="92"/>
      <c r="BG861" s="92"/>
      <c r="BH861" s="92"/>
      <c r="BI861" s="92"/>
      <c r="BJ861" s="92"/>
      <c r="BK861" s="92"/>
      <c r="BL861" s="92"/>
      <c r="BM861" s="92"/>
      <c r="BN861" s="92"/>
      <c r="BO861" s="92"/>
      <c r="BP861" s="92"/>
      <c r="BQ861" s="92"/>
      <c r="BR861" s="92"/>
      <c r="BS861" s="92"/>
      <c r="BT861" s="92"/>
      <c r="BU861" s="92"/>
      <c r="BV861" s="92"/>
      <c r="BW861" s="92"/>
      <c r="BX861" s="92"/>
      <c r="BY861" s="92"/>
      <c r="BZ861" s="92"/>
      <c r="CA861" s="92"/>
      <c r="CB861" s="92"/>
      <c r="CC861" s="92"/>
      <c r="CD861" s="92"/>
      <c r="CE861" s="92"/>
      <c r="CF861" s="92"/>
      <c r="CG861" s="92"/>
      <c r="CH861" s="92"/>
      <c r="CI861" s="92"/>
      <c r="CJ861" s="92"/>
      <c r="CK861" s="92"/>
      <c r="CL861" s="92"/>
    </row>
    <row r="862" spans="1:90">
      <c r="A862" s="92"/>
      <c r="B862" s="188"/>
      <c r="C862" s="319"/>
      <c r="D862" s="92"/>
      <c r="E862" s="92"/>
      <c r="F862" s="92"/>
      <c r="G862" s="92"/>
      <c r="H862" s="92"/>
      <c r="I862" s="92"/>
      <c r="J862" s="92"/>
      <c r="K862" s="92"/>
      <c r="L862" s="92"/>
      <c r="M862" s="92"/>
      <c r="N862" s="92"/>
      <c r="O862" s="92"/>
      <c r="P862" s="92"/>
      <c r="Q862" s="92"/>
      <c r="R862" s="92"/>
      <c r="S862" s="92"/>
      <c r="T862" s="92"/>
      <c r="U862" s="92"/>
      <c r="V862" s="92"/>
      <c r="W862" s="92"/>
      <c r="X862" s="92"/>
      <c r="Y862" s="92"/>
      <c r="Z862" s="92"/>
      <c r="AA862" s="92"/>
      <c r="AB862" s="92"/>
      <c r="AC862" s="92"/>
      <c r="AD862" s="92"/>
      <c r="AE862" s="92"/>
      <c r="AF862" s="92"/>
      <c r="AG862" s="92"/>
      <c r="AH862" s="92"/>
      <c r="AI862" s="92"/>
      <c r="AJ862" s="92"/>
      <c r="AK862" s="92"/>
      <c r="AL862" s="92"/>
      <c r="AM862" s="92"/>
      <c r="AN862" s="92"/>
      <c r="AO862" s="92"/>
      <c r="AP862" s="92"/>
      <c r="AQ862" s="92"/>
      <c r="AR862" s="92"/>
      <c r="AS862" s="92"/>
      <c r="AT862" s="92"/>
      <c r="AU862" s="92"/>
      <c r="AV862" s="92"/>
      <c r="AW862" s="92"/>
      <c r="AX862" s="92"/>
      <c r="AY862" s="92"/>
      <c r="AZ862" s="92"/>
      <c r="BA862" s="92"/>
      <c r="BB862" s="92"/>
      <c r="BC862" s="92"/>
      <c r="BD862" s="92"/>
      <c r="BE862" s="92"/>
      <c r="BF862" s="92"/>
      <c r="BG862" s="92"/>
      <c r="BH862" s="92"/>
      <c r="BI862" s="92"/>
      <c r="BJ862" s="92"/>
      <c r="BK862" s="92"/>
      <c r="BL862" s="92"/>
      <c r="BM862" s="92"/>
      <c r="BN862" s="92"/>
      <c r="BO862" s="92"/>
      <c r="BP862" s="92"/>
      <c r="BQ862" s="92"/>
      <c r="BR862" s="92"/>
      <c r="BS862" s="92"/>
      <c r="BT862" s="92"/>
      <c r="BU862" s="92"/>
      <c r="BV862" s="92"/>
      <c r="BW862" s="92"/>
      <c r="BX862" s="92"/>
      <c r="BY862" s="92"/>
      <c r="BZ862" s="92"/>
      <c r="CA862" s="92"/>
      <c r="CB862" s="92"/>
      <c r="CC862" s="92"/>
      <c r="CD862" s="92"/>
      <c r="CE862" s="92"/>
      <c r="CF862" s="92"/>
      <c r="CG862" s="92"/>
      <c r="CH862" s="92"/>
      <c r="CI862" s="92"/>
      <c r="CJ862" s="92"/>
      <c r="CK862" s="92"/>
      <c r="CL862" s="92"/>
    </row>
    <row r="863" spans="1:90">
      <c r="A863" s="92"/>
      <c r="B863" s="188"/>
      <c r="C863" s="319"/>
      <c r="D863" s="92"/>
      <c r="E863" s="92"/>
      <c r="F863" s="92"/>
      <c r="G863" s="92"/>
      <c r="H863" s="92"/>
      <c r="I863" s="92"/>
      <c r="J863" s="92"/>
      <c r="K863" s="92"/>
      <c r="L863" s="92"/>
      <c r="M863" s="92"/>
      <c r="N863" s="92"/>
      <c r="O863" s="92"/>
      <c r="P863" s="92"/>
      <c r="Q863" s="92"/>
      <c r="R863" s="92"/>
      <c r="S863" s="92"/>
      <c r="T863" s="92"/>
      <c r="U863" s="92"/>
      <c r="V863" s="92"/>
      <c r="W863" s="92"/>
      <c r="X863" s="92"/>
      <c r="Y863" s="92"/>
      <c r="Z863" s="92"/>
      <c r="AA863" s="92"/>
      <c r="AB863" s="92"/>
      <c r="AC863" s="92"/>
      <c r="AD863" s="92"/>
      <c r="AE863" s="92"/>
      <c r="AF863" s="92"/>
      <c r="AG863" s="92"/>
      <c r="AH863" s="92"/>
      <c r="AI863" s="92"/>
      <c r="AJ863" s="92"/>
      <c r="AK863" s="92"/>
      <c r="AL863" s="92"/>
      <c r="AM863" s="92"/>
      <c r="AN863" s="92"/>
      <c r="AO863" s="92"/>
      <c r="AP863" s="92"/>
      <c r="AQ863" s="92"/>
      <c r="AR863" s="92"/>
      <c r="AS863" s="92"/>
      <c r="AT863" s="92"/>
      <c r="AU863" s="92"/>
      <c r="AV863" s="92"/>
      <c r="AW863" s="92"/>
      <c r="AX863" s="92"/>
      <c r="AY863" s="92"/>
      <c r="AZ863" s="92"/>
      <c r="BA863" s="92"/>
      <c r="BB863" s="92"/>
      <c r="BC863" s="92"/>
      <c r="BD863" s="92"/>
      <c r="BE863" s="92"/>
      <c r="BF863" s="92"/>
      <c r="BG863" s="92"/>
      <c r="BH863" s="92"/>
      <c r="BI863" s="92"/>
      <c r="BJ863" s="92"/>
      <c r="BK863" s="92"/>
      <c r="BL863" s="92"/>
      <c r="BM863" s="92"/>
      <c r="BN863" s="92"/>
      <c r="BO863" s="92"/>
      <c r="BP863" s="92"/>
      <c r="BQ863" s="92"/>
      <c r="BR863" s="92"/>
      <c r="BS863" s="92"/>
      <c r="BT863" s="92"/>
      <c r="BU863" s="92"/>
      <c r="BV863" s="92"/>
      <c r="BW863" s="92"/>
      <c r="BX863" s="92"/>
      <c r="BY863" s="92"/>
      <c r="BZ863" s="92"/>
      <c r="CA863" s="92"/>
      <c r="CB863" s="92"/>
      <c r="CC863" s="92"/>
      <c r="CD863" s="92"/>
      <c r="CE863" s="92"/>
      <c r="CF863" s="92"/>
      <c r="CG863" s="92"/>
      <c r="CH863" s="92"/>
      <c r="CI863" s="92"/>
      <c r="CJ863" s="92"/>
      <c r="CK863" s="92"/>
      <c r="CL863" s="92"/>
    </row>
    <row r="864" spans="1:90">
      <c r="A864" s="92"/>
      <c r="B864" s="188"/>
      <c r="C864" s="319"/>
      <c r="D864" s="92"/>
      <c r="E864" s="92"/>
      <c r="F864" s="92"/>
      <c r="G864" s="92"/>
      <c r="H864" s="92"/>
      <c r="I864" s="92"/>
      <c r="J864" s="92"/>
      <c r="K864" s="92"/>
      <c r="L864" s="92"/>
      <c r="M864" s="92"/>
      <c r="N864" s="92"/>
      <c r="O864" s="92"/>
      <c r="P864" s="92"/>
      <c r="Q864" s="92"/>
      <c r="R864" s="92"/>
      <c r="S864" s="92"/>
      <c r="T864" s="92"/>
      <c r="U864" s="92"/>
      <c r="V864" s="92"/>
      <c r="W864" s="92"/>
      <c r="X864" s="92"/>
      <c r="Y864" s="92"/>
      <c r="Z864" s="92"/>
      <c r="AA864" s="92"/>
      <c r="AB864" s="92"/>
      <c r="AC864" s="92"/>
      <c r="AD864" s="92"/>
      <c r="AE864" s="92"/>
      <c r="AF864" s="92"/>
      <c r="AG864" s="92"/>
      <c r="AH864" s="92"/>
      <c r="AI864" s="92"/>
      <c r="AJ864" s="92"/>
      <c r="AK864" s="92"/>
      <c r="AL864" s="92"/>
      <c r="AM864" s="92"/>
      <c r="AN864" s="92"/>
      <c r="AO864" s="92"/>
      <c r="AP864" s="92"/>
      <c r="AQ864" s="92"/>
      <c r="AR864" s="92"/>
      <c r="AS864" s="92"/>
      <c r="AT864" s="92"/>
      <c r="AU864" s="92"/>
      <c r="AV864" s="92"/>
      <c r="AW864" s="92"/>
      <c r="AX864" s="92"/>
      <c r="AY864" s="92"/>
      <c r="AZ864" s="92"/>
      <c r="BA864" s="92"/>
      <c r="BB864" s="92"/>
      <c r="BC864" s="92"/>
      <c r="BD864" s="92"/>
      <c r="BE864" s="92"/>
      <c r="BF864" s="92"/>
      <c r="BG864" s="92"/>
      <c r="BH864" s="92"/>
      <c r="BI864" s="92"/>
      <c r="BJ864" s="92"/>
      <c r="BK864" s="92"/>
      <c r="BL864" s="92"/>
      <c r="BM864" s="92"/>
      <c r="BN864" s="92"/>
      <c r="BO864" s="92"/>
      <c r="BP864" s="92"/>
      <c r="BQ864" s="92"/>
      <c r="BR864" s="92"/>
      <c r="BS864" s="92"/>
      <c r="BT864" s="92"/>
      <c r="BU864" s="92"/>
      <c r="BV864" s="92"/>
      <c r="BW864" s="92"/>
      <c r="BX864" s="92"/>
      <c r="BY864" s="92"/>
      <c r="BZ864" s="92"/>
      <c r="CA864" s="92"/>
      <c r="CB864" s="92"/>
      <c r="CC864" s="92"/>
      <c r="CD864" s="92"/>
      <c r="CE864" s="92"/>
      <c r="CF864" s="92"/>
      <c r="CG864" s="92"/>
      <c r="CH864" s="92"/>
      <c r="CI864" s="92"/>
      <c r="CJ864" s="92"/>
      <c r="CK864" s="92"/>
      <c r="CL864" s="92"/>
    </row>
    <row r="865" spans="1:90">
      <c r="A865" s="92"/>
      <c r="B865" s="188"/>
      <c r="C865" s="319"/>
      <c r="D865" s="92"/>
      <c r="E865" s="92"/>
      <c r="F865" s="92"/>
      <c r="G865" s="92"/>
      <c r="H865" s="92"/>
      <c r="I865" s="92"/>
      <c r="J865" s="92"/>
      <c r="K865" s="92"/>
      <c r="L865" s="92"/>
      <c r="M865" s="92"/>
      <c r="N865" s="92"/>
      <c r="O865" s="92"/>
      <c r="P865" s="92"/>
      <c r="Q865" s="92"/>
      <c r="R865" s="92"/>
      <c r="S865" s="92"/>
      <c r="T865" s="92"/>
      <c r="U865" s="92"/>
      <c r="V865" s="92"/>
      <c r="W865" s="92"/>
      <c r="X865" s="92"/>
      <c r="Y865" s="92"/>
      <c r="Z865" s="92"/>
      <c r="AA865" s="92"/>
      <c r="AB865" s="92"/>
      <c r="AC865" s="92"/>
      <c r="AD865" s="92"/>
      <c r="AE865" s="92"/>
      <c r="AF865" s="92"/>
      <c r="AG865" s="92"/>
      <c r="AH865" s="92"/>
      <c r="AI865" s="92"/>
      <c r="AJ865" s="92"/>
      <c r="AK865" s="92"/>
      <c r="AL865" s="92"/>
      <c r="AM865" s="92"/>
      <c r="AN865" s="92"/>
      <c r="AO865" s="92"/>
      <c r="AP865" s="92"/>
      <c r="AQ865" s="92"/>
      <c r="AR865" s="92"/>
      <c r="AS865" s="92"/>
      <c r="AT865" s="92"/>
      <c r="AU865" s="92"/>
      <c r="AV865" s="92"/>
      <c r="AW865" s="92"/>
      <c r="AX865" s="92"/>
      <c r="AY865" s="92"/>
      <c r="AZ865" s="92"/>
      <c r="BA865" s="92"/>
      <c r="BB865" s="92"/>
      <c r="BC865" s="92"/>
      <c r="BD865" s="92"/>
      <c r="BE865" s="92"/>
      <c r="BF865" s="92"/>
      <c r="BG865" s="92"/>
      <c r="BH865" s="92"/>
      <c r="BI865" s="92"/>
      <c r="BJ865" s="92"/>
      <c r="BK865" s="92"/>
      <c r="BL865" s="92"/>
      <c r="BM865" s="92"/>
      <c r="BN865" s="92"/>
      <c r="BO865" s="92"/>
      <c r="BP865" s="92"/>
      <c r="BQ865" s="92"/>
      <c r="BR865" s="92"/>
      <c r="BS865" s="92"/>
      <c r="BT865" s="92"/>
      <c r="BU865" s="92"/>
      <c r="BV865" s="92"/>
      <c r="BW865" s="92"/>
      <c r="BX865" s="92"/>
      <c r="BY865" s="92"/>
      <c r="BZ865" s="92"/>
      <c r="CA865" s="92"/>
      <c r="CB865" s="92"/>
      <c r="CC865" s="92"/>
      <c r="CD865" s="92"/>
      <c r="CE865" s="92"/>
      <c r="CF865" s="92"/>
      <c r="CG865" s="92"/>
      <c r="CH865" s="92"/>
      <c r="CI865" s="92"/>
      <c r="CJ865" s="92"/>
      <c r="CK865" s="92"/>
      <c r="CL865" s="92"/>
    </row>
    <row r="866" spans="1:90">
      <c r="A866" s="92"/>
      <c r="B866" s="188"/>
      <c r="C866" s="319"/>
      <c r="D866" s="92"/>
      <c r="E866" s="92"/>
      <c r="F866" s="92"/>
      <c r="G866" s="92"/>
      <c r="H866" s="92"/>
      <c r="I866" s="92"/>
      <c r="J866" s="92"/>
      <c r="K866" s="92"/>
      <c r="L866" s="92"/>
      <c r="M866" s="92"/>
      <c r="N866" s="92"/>
      <c r="O866" s="92"/>
      <c r="P866" s="92"/>
      <c r="Q866" s="92"/>
      <c r="R866" s="92"/>
      <c r="S866" s="92"/>
      <c r="T866" s="92"/>
      <c r="U866" s="92"/>
      <c r="V866" s="92"/>
      <c r="W866" s="92"/>
      <c r="X866" s="92"/>
      <c r="Y866" s="92"/>
      <c r="Z866" s="92"/>
      <c r="AA866" s="92"/>
      <c r="AB866" s="92"/>
      <c r="AC866" s="92"/>
      <c r="AD866" s="92"/>
      <c r="AE866" s="92"/>
      <c r="AF866" s="92"/>
      <c r="AG866" s="92"/>
      <c r="AH866" s="92"/>
      <c r="AI866" s="92"/>
      <c r="AJ866" s="92"/>
      <c r="AK866" s="92"/>
      <c r="AL866" s="92"/>
      <c r="AM866" s="92"/>
      <c r="AN866" s="92"/>
      <c r="AO866" s="92"/>
      <c r="AP866" s="92"/>
      <c r="AQ866" s="92"/>
      <c r="AR866" s="92"/>
      <c r="AS866" s="92"/>
      <c r="AT866" s="92"/>
      <c r="AU866" s="92"/>
      <c r="AV866" s="92"/>
      <c r="AW866" s="92"/>
      <c r="AX866" s="92"/>
      <c r="AY866" s="92"/>
      <c r="AZ866" s="92"/>
      <c r="BA866" s="92"/>
      <c r="BB866" s="92"/>
      <c r="BC866" s="92"/>
      <c r="BD866" s="92"/>
      <c r="BE866" s="92"/>
      <c r="BF866" s="92"/>
      <c r="BG866" s="92"/>
      <c r="BH866" s="92"/>
      <c r="BI866" s="92"/>
      <c r="BJ866" s="92"/>
      <c r="BK866" s="92"/>
      <c r="BL866" s="92"/>
      <c r="BM866" s="92"/>
      <c r="BN866" s="92"/>
      <c r="BO866" s="92"/>
      <c r="BP866" s="92"/>
      <c r="BQ866" s="92"/>
      <c r="BR866" s="92"/>
      <c r="BS866" s="92"/>
      <c r="BT866" s="92"/>
      <c r="BU866" s="92"/>
      <c r="BV866" s="92"/>
      <c r="BW866" s="92"/>
      <c r="BX866" s="92"/>
      <c r="BY866" s="92"/>
      <c r="BZ866" s="92"/>
      <c r="CA866" s="92"/>
      <c r="CB866" s="92"/>
      <c r="CC866" s="92"/>
      <c r="CD866" s="92"/>
      <c r="CE866" s="92"/>
      <c r="CF866" s="92"/>
      <c r="CG866" s="92"/>
      <c r="CH866" s="92"/>
      <c r="CI866" s="92"/>
      <c r="CJ866" s="92"/>
      <c r="CK866" s="92"/>
      <c r="CL866" s="92"/>
    </row>
    <row r="867" spans="1:90">
      <c r="A867" s="92"/>
      <c r="B867" s="188"/>
      <c r="C867" s="319"/>
      <c r="D867" s="92"/>
      <c r="E867" s="92"/>
      <c r="F867" s="92"/>
      <c r="G867" s="92"/>
      <c r="H867" s="92"/>
      <c r="I867" s="92"/>
      <c r="J867" s="92"/>
      <c r="K867" s="92"/>
      <c r="L867" s="92"/>
      <c r="M867" s="92"/>
      <c r="N867" s="92"/>
      <c r="O867" s="92"/>
      <c r="P867" s="92"/>
      <c r="Q867" s="92"/>
      <c r="R867" s="92"/>
      <c r="S867" s="92"/>
      <c r="T867" s="92"/>
      <c r="U867" s="92"/>
      <c r="V867" s="92"/>
      <c r="W867" s="92"/>
      <c r="X867" s="92"/>
      <c r="Y867" s="92"/>
      <c r="Z867" s="92"/>
      <c r="AA867" s="92"/>
      <c r="AB867" s="92"/>
      <c r="AC867" s="92"/>
      <c r="AD867" s="92"/>
      <c r="AE867" s="92"/>
      <c r="AF867" s="92"/>
      <c r="AG867" s="92"/>
      <c r="AH867" s="92"/>
      <c r="AI867" s="92"/>
      <c r="AJ867" s="92"/>
      <c r="AK867" s="92"/>
      <c r="AL867" s="92"/>
      <c r="AM867" s="92"/>
      <c r="AN867" s="92"/>
      <c r="AO867" s="92"/>
      <c r="AP867" s="92"/>
      <c r="AQ867" s="92"/>
      <c r="AR867" s="92"/>
      <c r="AS867" s="92"/>
      <c r="AT867" s="92"/>
      <c r="AU867" s="92"/>
      <c r="AV867" s="92"/>
      <c r="AW867" s="92"/>
      <c r="AX867" s="92"/>
      <c r="AY867" s="92"/>
      <c r="AZ867" s="92"/>
      <c r="BA867" s="92"/>
      <c r="BB867" s="92"/>
      <c r="BC867" s="92"/>
      <c r="BD867" s="92"/>
      <c r="BE867" s="92"/>
      <c r="BF867" s="92"/>
      <c r="BG867" s="92"/>
      <c r="BH867" s="92"/>
      <c r="BI867" s="92"/>
      <c r="BJ867" s="92"/>
      <c r="BK867" s="92"/>
      <c r="BL867" s="92"/>
      <c r="BM867" s="92"/>
      <c r="BN867" s="92"/>
      <c r="BO867" s="92"/>
      <c r="BP867" s="92"/>
      <c r="BQ867" s="92"/>
      <c r="BR867" s="92"/>
      <c r="BS867" s="92"/>
      <c r="BT867" s="92"/>
      <c r="BU867" s="92"/>
      <c r="BV867" s="92"/>
      <c r="BW867" s="92"/>
      <c r="BX867" s="92"/>
      <c r="BY867" s="92"/>
      <c r="BZ867" s="92"/>
      <c r="CA867" s="92"/>
      <c r="CB867" s="92"/>
      <c r="CC867" s="92"/>
      <c r="CD867" s="92"/>
      <c r="CE867" s="92"/>
      <c r="CF867" s="92"/>
      <c r="CG867" s="92"/>
      <c r="CH867" s="92"/>
      <c r="CI867" s="92"/>
      <c r="CJ867" s="92"/>
      <c r="CK867" s="92"/>
      <c r="CL867" s="92"/>
    </row>
    <row r="868" spans="1:90">
      <c r="A868" s="92"/>
      <c r="B868" s="188"/>
      <c r="C868" s="319"/>
      <c r="D868" s="92"/>
      <c r="E868" s="92"/>
      <c r="F868" s="92"/>
      <c r="G868" s="92"/>
      <c r="H868" s="92"/>
      <c r="I868" s="92"/>
      <c r="J868" s="92"/>
      <c r="K868" s="92"/>
      <c r="L868" s="92"/>
      <c r="M868" s="92"/>
      <c r="N868" s="92"/>
      <c r="O868" s="92"/>
      <c r="P868" s="92"/>
      <c r="Q868" s="92"/>
      <c r="R868" s="92"/>
      <c r="S868" s="92"/>
      <c r="T868" s="92"/>
      <c r="U868" s="92"/>
      <c r="V868" s="92"/>
      <c r="W868" s="92"/>
      <c r="X868" s="92"/>
      <c r="Y868" s="92"/>
      <c r="Z868" s="92"/>
      <c r="AA868" s="92"/>
      <c r="AB868" s="92"/>
      <c r="AC868" s="92"/>
      <c r="AD868" s="92"/>
      <c r="AE868" s="92"/>
      <c r="AF868" s="92"/>
      <c r="AG868" s="92"/>
      <c r="AH868" s="92"/>
      <c r="AI868" s="92"/>
      <c r="AJ868" s="92"/>
      <c r="AK868" s="92"/>
      <c r="AL868" s="92"/>
      <c r="AM868" s="92"/>
      <c r="AN868" s="92"/>
      <c r="AO868" s="92"/>
      <c r="AP868" s="92"/>
      <c r="AQ868" s="92"/>
      <c r="AR868" s="92"/>
      <c r="AS868" s="92"/>
      <c r="AT868" s="92"/>
      <c r="AU868" s="92"/>
      <c r="AV868" s="92"/>
      <c r="AW868" s="92"/>
      <c r="AX868" s="92"/>
      <c r="AY868" s="92"/>
      <c r="AZ868" s="92"/>
      <c r="BA868" s="92"/>
      <c r="BB868" s="92"/>
      <c r="BC868" s="92"/>
      <c r="BD868" s="92"/>
      <c r="BE868" s="92"/>
      <c r="BF868" s="92"/>
      <c r="BG868" s="92"/>
      <c r="BH868" s="92"/>
      <c r="BI868" s="92"/>
      <c r="BJ868" s="92"/>
      <c r="BK868" s="92"/>
      <c r="BL868" s="92"/>
      <c r="BM868" s="92"/>
      <c r="BN868" s="92"/>
      <c r="BO868" s="92"/>
      <c r="BP868" s="92"/>
      <c r="BQ868" s="92"/>
      <c r="BR868" s="92"/>
      <c r="BS868" s="92"/>
      <c r="BT868" s="92"/>
      <c r="BU868" s="92"/>
      <c r="BV868" s="92"/>
      <c r="BW868" s="92"/>
      <c r="BX868" s="92"/>
      <c r="BY868" s="92"/>
      <c r="BZ868" s="92"/>
      <c r="CA868" s="92"/>
      <c r="CB868" s="92"/>
      <c r="CC868" s="92"/>
      <c r="CD868" s="92"/>
      <c r="CE868" s="92"/>
      <c r="CF868" s="92"/>
      <c r="CG868" s="92"/>
      <c r="CH868" s="92"/>
      <c r="CI868" s="92"/>
      <c r="CJ868" s="92"/>
      <c r="CK868" s="92"/>
      <c r="CL868" s="92"/>
    </row>
    <row r="869" spans="1:90">
      <c r="A869" s="92"/>
      <c r="B869" s="188"/>
      <c r="C869" s="319"/>
      <c r="D869" s="92"/>
      <c r="E869" s="92"/>
      <c r="F869" s="92"/>
      <c r="G869" s="92"/>
      <c r="H869" s="92"/>
      <c r="I869" s="92"/>
      <c r="J869" s="92"/>
      <c r="K869" s="92"/>
      <c r="L869" s="92"/>
      <c r="M869" s="92"/>
      <c r="N869" s="92"/>
      <c r="O869" s="92"/>
      <c r="P869" s="92"/>
      <c r="Q869" s="92"/>
      <c r="R869" s="92"/>
      <c r="S869" s="92"/>
      <c r="T869" s="92"/>
      <c r="U869" s="92"/>
      <c r="V869" s="92"/>
      <c r="W869" s="92"/>
      <c r="X869" s="92"/>
      <c r="Y869" s="92"/>
      <c r="Z869" s="92"/>
      <c r="AA869" s="92"/>
      <c r="AB869" s="92"/>
      <c r="AC869" s="92"/>
      <c r="AD869" s="92"/>
      <c r="AE869" s="92"/>
      <c r="AF869" s="92"/>
      <c r="AG869" s="92"/>
      <c r="AH869" s="92"/>
      <c r="AI869" s="92"/>
      <c r="AJ869" s="92"/>
      <c r="AK869" s="92"/>
      <c r="AL869" s="92"/>
      <c r="AM869" s="92"/>
      <c r="AN869" s="92"/>
      <c r="AO869" s="92"/>
      <c r="AP869" s="92"/>
      <c r="AQ869" s="92"/>
      <c r="AR869" s="92"/>
      <c r="AS869" s="92"/>
      <c r="AT869" s="92"/>
      <c r="AU869" s="92"/>
      <c r="AV869" s="92"/>
      <c r="AW869" s="92"/>
      <c r="AX869" s="92"/>
      <c r="AY869" s="92"/>
      <c r="AZ869" s="92"/>
      <c r="BA869" s="92"/>
      <c r="BB869" s="92"/>
      <c r="BC869" s="92"/>
      <c r="BD869" s="92"/>
      <c r="BE869" s="92"/>
      <c r="BF869" s="92"/>
      <c r="BG869" s="92"/>
      <c r="BH869" s="92"/>
      <c r="BI869" s="92"/>
      <c r="BJ869" s="92"/>
      <c r="BK869" s="92"/>
      <c r="BL869" s="92"/>
      <c r="BM869" s="92"/>
      <c r="BN869" s="92"/>
      <c r="BO869" s="92"/>
      <c r="BP869" s="92"/>
      <c r="BQ869" s="92"/>
      <c r="BR869" s="92"/>
      <c r="BS869" s="92"/>
      <c r="BT869" s="92"/>
      <c r="BU869" s="92"/>
      <c r="BV869" s="92"/>
      <c r="BW869" s="92"/>
      <c r="BX869" s="92"/>
      <c r="BY869" s="92"/>
      <c r="BZ869" s="92"/>
      <c r="CA869" s="92"/>
      <c r="CB869" s="92"/>
      <c r="CC869" s="92"/>
      <c r="CD869" s="92"/>
      <c r="CE869" s="92"/>
      <c r="CF869" s="92"/>
      <c r="CG869" s="92"/>
      <c r="CH869" s="92"/>
      <c r="CI869" s="92"/>
      <c r="CJ869" s="92"/>
      <c r="CK869" s="92"/>
      <c r="CL869" s="92"/>
    </row>
    <row r="870" spans="1:90">
      <c r="A870" s="92"/>
      <c r="B870" s="188"/>
      <c r="C870" s="319"/>
      <c r="D870" s="92"/>
      <c r="E870" s="92"/>
      <c r="F870" s="92"/>
      <c r="G870" s="92"/>
      <c r="H870" s="92"/>
      <c r="I870" s="92"/>
      <c r="J870" s="92"/>
      <c r="K870" s="92"/>
      <c r="L870" s="92"/>
      <c r="M870" s="92"/>
      <c r="N870" s="92"/>
      <c r="O870" s="92"/>
      <c r="P870" s="92"/>
      <c r="Q870" s="92"/>
      <c r="R870" s="92"/>
      <c r="S870" s="92"/>
      <c r="T870" s="92"/>
      <c r="U870" s="92"/>
      <c r="V870" s="92"/>
      <c r="W870" s="92"/>
      <c r="X870" s="92"/>
      <c r="Y870" s="92"/>
      <c r="Z870" s="92"/>
      <c r="AA870" s="92"/>
      <c r="AB870" s="92"/>
      <c r="AC870" s="92"/>
      <c r="AD870" s="92"/>
      <c r="AE870" s="92"/>
      <c r="AF870" s="92"/>
      <c r="AG870" s="92"/>
      <c r="AH870" s="92"/>
      <c r="AI870" s="92"/>
      <c r="AJ870" s="92"/>
      <c r="AK870" s="92"/>
      <c r="AL870" s="92"/>
      <c r="AM870" s="92"/>
      <c r="AN870" s="92"/>
      <c r="AO870" s="92"/>
      <c r="AP870" s="92"/>
      <c r="AQ870" s="92"/>
      <c r="AR870" s="92"/>
      <c r="AS870" s="92"/>
      <c r="AT870" s="92"/>
      <c r="AU870" s="92"/>
      <c r="AV870" s="92"/>
      <c r="AW870" s="92"/>
      <c r="AX870" s="92"/>
      <c r="AY870" s="92"/>
      <c r="AZ870" s="92"/>
      <c r="BA870" s="92"/>
      <c r="BB870" s="92"/>
      <c r="BC870" s="92"/>
      <c r="BD870" s="92"/>
      <c r="BE870" s="92"/>
      <c r="BF870" s="92"/>
      <c r="BG870" s="92"/>
      <c r="BH870" s="92"/>
      <c r="BI870" s="92"/>
      <c r="BJ870" s="92"/>
      <c r="BK870" s="92"/>
      <c r="BL870" s="92"/>
      <c r="BM870" s="92"/>
      <c r="BN870" s="92"/>
      <c r="BO870" s="92"/>
      <c r="BP870" s="92"/>
      <c r="BQ870" s="92"/>
      <c r="BR870" s="92"/>
      <c r="BS870" s="92"/>
      <c r="BT870" s="92"/>
      <c r="BU870" s="92"/>
      <c r="BV870" s="92"/>
      <c r="BW870" s="92"/>
      <c r="BX870" s="92"/>
      <c r="BY870" s="92"/>
      <c r="BZ870" s="92"/>
      <c r="CA870" s="92"/>
      <c r="CB870" s="92"/>
      <c r="CC870" s="92"/>
      <c r="CD870" s="92"/>
      <c r="CE870" s="92"/>
      <c r="CF870" s="92"/>
      <c r="CG870" s="92"/>
      <c r="CH870" s="92"/>
      <c r="CI870" s="92"/>
      <c r="CJ870" s="92"/>
      <c r="CK870" s="92"/>
      <c r="CL870" s="92"/>
    </row>
    <row r="871" spans="1:90">
      <c r="A871" s="92"/>
      <c r="B871" s="188"/>
      <c r="C871" s="319"/>
      <c r="D871" s="92"/>
      <c r="E871" s="92"/>
      <c r="F871" s="92"/>
      <c r="G871" s="92"/>
      <c r="H871" s="92"/>
      <c r="I871" s="92"/>
      <c r="J871" s="92"/>
      <c r="K871" s="92"/>
      <c r="L871" s="92"/>
      <c r="M871" s="92"/>
      <c r="N871" s="92"/>
      <c r="O871" s="92"/>
      <c r="P871" s="92"/>
      <c r="Q871" s="92"/>
      <c r="R871" s="92"/>
      <c r="S871" s="92"/>
      <c r="T871" s="92"/>
      <c r="U871" s="92"/>
      <c r="V871" s="92"/>
      <c r="W871" s="92"/>
      <c r="X871" s="92"/>
      <c r="Y871" s="92"/>
      <c r="Z871" s="92"/>
      <c r="AA871" s="92"/>
      <c r="AB871" s="92"/>
      <c r="AC871" s="92"/>
      <c r="AD871" s="92"/>
      <c r="AE871" s="92"/>
      <c r="AF871" s="92"/>
      <c r="AG871" s="92"/>
      <c r="AH871" s="92"/>
      <c r="AI871" s="92"/>
      <c r="AJ871" s="92"/>
      <c r="AK871" s="92"/>
      <c r="AL871" s="92"/>
      <c r="AM871" s="92"/>
      <c r="AN871" s="92"/>
      <c r="AO871" s="92"/>
      <c r="AP871" s="92"/>
      <c r="AQ871" s="92"/>
      <c r="AR871" s="92"/>
      <c r="AS871" s="92"/>
      <c r="AT871" s="92"/>
      <c r="AU871" s="92"/>
      <c r="AV871" s="92"/>
      <c r="AW871" s="92"/>
      <c r="AX871" s="92"/>
      <c r="AY871" s="92"/>
      <c r="AZ871" s="92"/>
      <c r="BA871" s="92"/>
      <c r="BB871" s="92"/>
      <c r="BC871" s="92"/>
      <c r="BD871" s="92"/>
      <c r="BE871" s="92"/>
      <c r="BF871" s="92"/>
      <c r="BG871" s="92"/>
      <c r="BH871" s="92"/>
      <c r="BI871" s="92"/>
      <c r="BJ871" s="92"/>
      <c r="BK871" s="92"/>
      <c r="BL871" s="92"/>
      <c r="BM871" s="92"/>
      <c r="BN871" s="92"/>
      <c r="BO871" s="92"/>
      <c r="BP871" s="92"/>
      <c r="BQ871" s="92"/>
      <c r="BR871" s="92"/>
      <c r="BS871" s="92"/>
      <c r="BT871" s="92"/>
      <c r="BU871" s="92"/>
      <c r="BV871" s="92"/>
      <c r="BW871" s="92"/>
      <c r="BX871" s="92"/>
      <c r="BY871" s="92"/>
      <c r="BZ871" s="92"/>
      <c r="CA871" s="92"/>
      <c r="CB871" s="92"/>
      <c r="CC871" s="92"/>
      <c r="CD871" s="92"/>
      <c r="CE871" s="92"/>
      <c r="CF871" s="92"/>
      <c r="CG871" s="92"/>
      <c r="CH871" s="92"/>
      <c r="CI871" s="92"/>
      <c r="CJ871" s="92"/>
      <c r="CK871" s="92"/>
      <c r="CL871" s="92"/>
    </row>
    <row r="872" spans="1:90">
      <c r="A872" s="92"/>
      <c r="B872" s="188"/>
      <c r="C872" s="319"/>
      <c r="D872" s="92"/>
      <c r="E872" s="92"/>
      <c r="F872" s="92"/>
      <c r="G872" s="92"/>
      <c r="H872" s="92"/>
      <c r="I872" s="92"/>
      <c r="J872" s="92"/>
      <c r="K872" s="92"/>
      <c r="L872" s="92"/>
      <c r="M872" s="92"/>
      <c r="N872" s="92"/>
      <c r="O872" s="92"/>
      <c r="P872" s="92"/>
      <c r="Q872" s="92"/>
      <c r="R872" s="92"/>
      <c r="S872" s="92"/>
      <c r="T872" s="92"/>
      <c r="U872" s="92"/>
      <c r="V872" s="92"/>
      <c r="W872" s="92"/>
      <c r="X872" s="92"/>
      <c r="Y872" s="92"/>
      <c r="Z872" s="92"/>
      <c r="AA872" s="92"/>
      <c r="AB872" s="92"/>
      <c r="AC872" s="92"/>
      <c r="AD872" s="92"/>
      <c r="AE872" s="92"/>
      <c r="AF872" s="92"/>
      <c r="AG872" s="92"/>
      <c r="AH872" s="92"/>
      <c r="AI872" s="92"/>
      <c r="AJ872" s="92"/>
      <c r="AK872" s="92"/>
      <c r="AL872" s="92"/>
      <c r="AM872" s="92"/>
      <c r="AN872" s="92"/>
      <c r="AO872" s="92"/>
      <c r="AP872" s="92"/>
      <c r="AQ872" s="92"/>
      <c r="AR872" s="92"/>
      <c r="AS872" s="92"/>
      <c r="AT872" s="92"/>
      <c r="AU872" s="92"/>
      <c r="AV872" s="92"/>
      <c r="AW872" s="92"/>
      <c r="AX872" s="92"/>
      <c r="AY872" s="92"/>
      <c r="AZ872" s="92"/>
      <c r="BA872" s="92"/>
      <c r="BB872" s="92"/>
      <c r="BC872" s="92"/>
      <c r="BD872" s="92"/>
      <c r="BE872" s="92"/>
      <c r="BF872" s="92"/>
      <c r="BG872" s="92"/>
      <c r="BH872" s="92"/>
      <c r="BI872" s="92"/>
      <c r="BJ872" s="92"/>
      <c r="BK872" s="92"/>
      <c r="BL872" s="92"/>
      <c r="BM872" s="92"/>
      <c r="BN872" s="92"/>
      <c r="BO872" s="92"/>
      <c r="BP872" s="92"/>
      <c r="BQ872" s="92"/>
      <c r="BR872" s="92"/>
      <c r="BS872" s="92"/>
      <c r="BT872" s="92"/>
      <c r="BU872" s="92"/>
      <c r="BV872" s="92"/>
      <c r="BW872" s="92"/>
      <c r="BX872" s="92"/>
      <c r="BY872" s="92"/>
      <c r="BZ872" s="92"/>
      <c r="CA872" s="92"/>
      <c r="CB872" s="92"/>
      <c r="CC872" s="92"/>
      <c r="CD872" s="92"/>
      <c r="CE872" s="92"/>
      <c r="CF872" s="92"/>
      <c r="CG872" s="92"/>
      <c r="CH872" s="92"/>
      <c r="CI872" s="92"/>
      <c r="CJ872" s="92"/>
      <c r="CK872" s="92"/>
      <c r="CL872" s="92"/>
    </row>
    <row r="873" spans="1:90">
      <c r="A873" s="92"/>
      <c r="B873" s="188"/>
      <c r="C873" s="319"/>
      <c r="D873" s="92"/>
      <c r="E873" s="92"/>
      <c r="F873" s="92"/>
      <c r="G873" s="92"/>
      <c r="H873" s="92"/>
      <c r="I873" s="92"/>
      <c r="J873" s="92"/>
      <c r="K873" s="92"/>
      <c r="L873" s="92"/>
      <c r="M873" s="92"/>
      <c r="N873" s="92"/>
      <c r="O873" s="92"/>
      <c r="P873" s="92"/>
      <c r="Q873" s="92"/>
      <c r="R873" s="92"/>
      <c r="S873" s="92"/>
      <c r="T873" s="92"/>
      <c r="U873" s="92"/>
      <c r="V873" s="92"/>
      <c r="W873" s="92"/>
      <c r="X873" s="92"/>
      <c r="Y873" s="92"/>
      <c r="Z873" s="92"/>
      <c r="AA873" s="92"/>
      <c r="AB873" s="92"/>
      <c r="AC873" s="92"/>
      <c r="AD873" s="92"/>
      <c r="AE873" s="92"/>
      <c r="AF873" s="92"/>
      <c r="AG873" s="92"/>
      <c r="AH873" s="92"/>
      <c r="AI873" s="92"/>
      <c r="AJ873" s="92"/>
      <c r="AK873" s="92"/>
      <c r="AL873" s="92"/>
      <c r="AM873" s="92"/>
      <c r="AN873" s="92"/>
      <c r="AO873" s="92"/>
      <c r="AP873" s="92"/>
      <c r="AQ873" s="92"/>
      <c r="AR873" s="92"/>
      <c r="AS873" s="92"/>
      <c r="AT873" s="92"/>
      <c r="AU873" s="92"/>
      <c r="AV873" s="92"/>
      <c r="AW873" s="92"/>
      <c r="AX873" s="92"/>
      <c r="AY873" s="92"/>
      <c r="AZ873" s="92"/>
      <c r="BA873" s="92"/>
      <c r="BB873" s="92"/>
      <c r="BC873" s="92"/>
      <c r="BD873" s="92"/>
      <c r="BE873" s="92"/>
      <c r="BF873" s="92"/>
      <c r="BG873" s="92"/>
      <c r="BH873" s="92"/>
      <c r="BI873" s="92"/>
      <c r="BJ873" s="92"/>
      <c r="BK873" s="92"/>
      <c r="BL873" s="92"/>
      <c r="BM873" s="92"/>
      <c r="BN873" s="92"/>
      <c r="BO873" s="92"/>
      <c r="BP873" s="92"/>
      <c r="BQ873" s="92"/>
      <c r="BR873" s="92"/>
      <c r="BS873" s="92"/>
      <c r="BT873" s="92"/>
      <c r="BU873" s="92"/>
      <c r="BV873" s="92"/>
      <c r="BW873" s="92"/>
      <c r="BX873" s="92"/>
      <c r="BY873" s="92"/>
      <c r="BZ873" s="92"/>
      <c r="CA873" s="92"/>
      <c r="CB873" s="92"/>
      <c r="CC873" s="92"/>
      <c r="CD873" s="92"/>
      <c r="CE873" s="92"/>
      <c r="CF873" s="92"/>
      <c r="CG873" s="92"/>
      <c r="CH873" s="92"/>
      <c r="CI873" s="92"/>
      <c r="CJ873" s="92"/>
      <c r="CK873" s="92"/>
      <c r="CL873" s="92"/>
    </row>
    <row r="874" spans="1:90">
      <c r="A874" s="92"/>
      <c r="B874" s="188"/>
      <c r="C874" s="319"/>
      <c r="D874" s="92"/>
      <c r="E874" s="92"/>
      <c r="F874" s="92"/>
      <c r="G874" s="92"/>
      <c r="H874" s="92"/>
      <c r="I874" s="92"/>
      <c r="J874" s="92"/>
      <c r="K874" s="92"/>
      <c r="L874" s="92"/>
      <c r="M874" s="92"/>
      <c r="N874" s="92"/>
      <c r="O874" s="92"/>
      <c r="P874" s="92"/>
      <c r="Q874" s="92"/>
      <c r="R874" s="92"/>
      <c r="S874" s="92"/>
      <c r="T874" s="92"/>
      <c r="U874" s="92"/>
      <c r="V874" s="92"/>
      <c r="W874" s="92"/>
      <c r="X874" s="92"/>
      <c r="Y874" s="92"/>
      <c r="Z874" s="92"/>
      <c r="AA874" s="92"/>
      <c r="AB874" s="92"/>
      <c r="AC874" s="92"/>
      <c r="AD874" s="92"/>
      <c r="AE874" s="92"/>
      <c r="AF874" s="92"/>
      <c r="AG874" s="92"/>
      <c r="AH874" s="92"/>
      <c r="AI874" s="92"/>
      <c r="AJ874" s="92"/>
      <c r="AK874" s="92"/>
      <c r="AL874" s="92"/>
      <c r="AM874" s="92"/>
      <c r="AN874" s="92"/>
      <c r="AO874" s="92"/>
      <c r="AP874" s="92"/>
      <c r="AQ874" s="92"/>
      <c r="AR874" s="92"/>
      <c r="AS874" s="92"/>
      <c r="AT874" s="92"/>
      <c r="AU874" s="92"/>
      <c r="AV874" s="92"/>
      <c r="AW874" s="92"/>
      <c r="AX874" s="92"/>
      <c r="AY874" s="92"/>
      <c r="AZ874" s="92"/>
      <c r="BA874" s="92"/>
      <c r="BB874" s="92"/>
      <c r="BC874" s="92"/>
      <c r="BD874" s="92"/>
      <c r="BE874" s="92"/>
      <c r="BF874" s="92"/>
      <c r="BG874" s="92"/>
      <c r="BH874" s="92"/>
      <c r="BI874" s="92"/>
      <c r="BJ874" s="92"/>
      <c r="BK874" s="92"/>
      <c r="BL874" s="92"/>
      <c r="BM874" s="92"/>
      <c r="BN874" s="92"/>
      <c r="BO874" s="92"/>
      <c r="BP874" s="92"/>
      <c r="BQ874" s="92"/>
      <c r="BR874" s="92"/>
      <c r="BS874" s="92"/>
      <c r="BT874" s="92"/>
      <c r="BU874" s="92"/>
      <c r="BV874" s="92"/>
      <c r="BW874" s="92"/>
      <c r="BX874" s="92"/>
      <c r="BY874" s="92"/>
      <c r="BZ874" s="92"/>
      <c r="CA874" s="92"/>
      <c r="CB874" s="92"/>
      <c r="CC874" s="92"/>
      <c r="CD874" s="92"/>
      <c r="CE874" s="92"/>
      <c r="CF874" s="92"/>
      <c r="CG874" s="92"/>
      <c r="CH874" s="92"/>
      <c r="CI874" s="92"/>
      <c r="CJ874" s="92"/>
      <c r="CK874" s="92"/>
      <c r="CL874" s="92"/>
    </row>
    <row r="875" spans="1:90">
      <c r="A875" s="92"/>
      <c r="B875" s="188"/>
      <c r="C875" s="319"/>
      <c r="D875" s="92"/>
      <c r="E875" s="92"/>
      <c r="F875" s="92"/>
      <c r="G875" s="92"/>
      <c r="H875" s="92"/>
      <c r="I875" s="92"/>
      <c r="J875" s="92"/>
      <c r="K875" s="92"/>
      <c r="L875" s="92"/>
      <c r="M875" s="92"/>
      <c r="N875" s="92"/>
      <c r="O875" s="92"/>
      <c r="P875" s="92"/>
      <c r="Q875" s="92"/>
      <c r="R875" s="92"/>
      <c r="S875" s="92"/>
      <c r="T875" s="92"/>
      <c r="U875" s="92"/>
      <c r="V875" s="92"/>
      <c r="W875" s="92"/>
      <c r="X875" s="92"/>
      <c r="Y875" s="92"/>
      <c r="Z875" s="92"/>
      <c r="AA875" s="92"/>
      <c r="AB875" s="92"/>
      <c r="AC875" s="92"/>
      <c r="AD875" s="92"/>
      <c r="AE875" s="92"/>
      <c r="AF875" s="92"/>
      <c r="AG875" s="92"/>
      <c r="AH875" s="92"/>
      <c r="AI875" s="92"/>
      <c r="AJ875" s="92"/>
      <c r="AK875" s="92"/>
      <c r="AL875" s="92"/>
      <c r="AM875" s="92"/>
      <c r="AN875" s="92"/>
      <c r="AO875" s="92"/>
      <c r="AP875" s="92"/>
      <c r="AQ875" s="92"/>
      <c r="AR875" s="92"/>
      <c r="AS875" s="92"/>
      <c r="AT875" s="92"/>
      <c r="AU875" s="92"/>
      <c r="AV875" s="92"/>
      <c r="AW875" s="92"/>
      <c r="AX875" s="92"/>
      <c r="AY875" s="92"/>
      <c r="AZ875" s="92"/>
      <c r="BA875" s="92"/>
      <c r="BB875" s="92"/>
      <c r="BC875" s="92"/>
      <c r="BD875" s="92"/>
      <c r="BE875" s="92"/>
      <c r="BF875" s="92"/>
      <c r="BG875" s="92"/>
      <c r="BH875" s="92"/>
      <c r="BI875" s="92"/>
      <c r="BJ875" s="92"/>
      <c r="BK875" s="92"/>
      <c r="BL875" s="92"/>
      <c r="BM875" s="92"/>
      <c r="BN875" s="92"/>
      <c r="BO875" s="92"/>
      <c r="BP875" s="92"/>
      <c r="BQ875" s="92"/>
      <c r="BR875" s="92"/>
      <c r="BS875" s="92"/>
      <c r="BT875" s="92"/>
      <c r="BU875" s="92"/>
      <c r="BV875" s="92"/>
      <c r="BW875" s="92"/>
      <c r="BX875" s="92"/>
      <c r="BY875" s="92"/>
      <c r="BZ875" s="92"/>
      <c r="CA875" s="92"/>
      <c r="CB875" s="92"/>
      <c r="CC875" s="92"/>
      <c r="CD875" s="92"/>
      <c r="CE875" s="92"/>
      <c r="CF875" s="92"/>
      <c r="CG875" s="92"/>
      <c r="CH875" s="92"/>
      <c r="CI875" s="92"/>
      <c r="CJ875" s="92"/>
      <c r="CK875" s="92"/>
      <c r="CL875" s="92"/>
    </row>
    <row r="876" spans="1:90">
      <c r="A876" s="92"/>
      <c r="B876" s="188"/>
      <c r="C876" s="319"/>
      <c r="D876" s="92"/>
      <c r="E876" s="92"/>
      <c r="F876" s="92"/>
      <c r="G876" s="92"/>
      <c r="H876" s="92"/>
      <c r="I876" s="92"/>
      <c r="J876" s="92"/>
      <c r="K876" s="92"/>
      <c r="L876" s="92"/>
      <c r="M876" s="92"/>
      <c r="N876" s="92"/>
      <c r="O876" s="92"/>
      <c r="P876" s="92"/>
      <c r="Q876" s="92"/>
      <c r="R876" s="92"/>
      <c r="S876" s="92"/>
      <c r="T876" s="92"/>
      <c r="U876" s="92"/>
      <c r="V876" s="92"/>
      <c r="W876" s="92"/>
      <c r="X876" s="92"/>
      <c r="Y876" s="92"/>
      <c r="Z876" s="92"/>
      <c r="AA876" s="92"/>
      <c r="AB876" s="92"/>
      <c r="AC876" s="92"/>
      <c r="AD876" s="92"/>
      <c r="AE876" s="92"/>
      <c r="AF876" s="92"/>
      <c r="AG876" s="92"/>
      <c r="AH876" s="92"/>
      <c r="AI876" s="92"/>
      <c r="AJ876" s="92"/>
      <c r="AK876" s="92"/>
      <c r="AL876" s="92"/>
      <c r="AM876" s="92"/>
      <c r="AN876" s="92"/>
      <c r="AO876" s="92"/>
      <c r="AP876" s="92"/>
      <c r="AQ876" s="92"/>
      <c r="AR876" s="92"/>
      <c r="AS876" s="92"/>
      <c r="AT876" s="92"/>
      <c r="AU876" s="92"/>
      <c r="AV876" s="92"/>
      <c r="AW876" s="92"/>
      <c r="AX876" s="92"/>
      <c r="AY876" s="92"/>
      <c r="AZ876" s="92"/>
      <c r="BA876" s="92"/>
      <c r="BB876" s="92"/>
      <c r="BC876" s="92"/>
      <c r="BD876" s="92"/>
      <c r="BE876" s="92"/>
      <c r="BF876" s="92"/>
      <c r="BG876" s="92"/>
      <c r="BH876" s="92"/>
      <c r="BI876" s="92"/>
      <c r="BJ876" s="92"/>
      <c r="BK876" s="92"/>
      <c r="BL876" s="92"/>
      <c r="BM876" s="92"/>
      <c r="BN876" s="92"/>
      <c r="BO876" s="92"/>
      <c r="BP876" s="92"/>
      <c r="BQ876" s="92"/>
      <c r="BR876" s="92"/>
      <c r="BS876" s="92"/>
      <c r="BT876" s="92"/>
      <c r="BU876" s="92"/>
      <c r="BV876" s="92"/>
      <c r="BW876" s="92"/>
      <c r="BX876" s="92"/>
      <c r="BY876" s="92"/>
      <c r="BZ876" s="92"/>
      <c r="CA876" s="92"/>
      <c r="CB876" s="92"/>
      <c r="CC876" s="92"/>
      <c r="CD876" s="92"/>
      <c r="CE876" s="92"/>
      <c r="CF876" s="92"/>
      <c r="CG876" s="92"/>
      <c r="CH876" s="92"/>
      <c r="CI876" s="92"/>
      <c r="CJ876" s="92"/>
      <c r="CK876" s="92"/>
      <c r="CL876" s="92"/>
    </row>
    <row r="877" spans="1:90">
      <c r="A877" s="92"/>
      <c r="B877" s="188"/>
      <c r="C877" s="319"/>
      <c r="D877" s="92"/>
      <c r="E877" s="92"/>
      <c r="F877" s="92"/>
      <c r="G877" s="92"/>
      <c r="H877" s="92"/>
      <c r="I877" s="92"/>
      <c r="J877" s="92"/>
      <c r="K877" s="92"/>
      <c r="L877" s="92"/>
      <c r="M877" s="92"/>
      <c r="N877" s="92"/>
      <c r="O877" s="92"/>
      <c r="P877" s="92"/>
      <c r="Q877" s="92"/>
      <c r="R877" s="92"/>
      <c r="S877" s="92"/>
      <c r="T877" s="92"/>
      <c r="U877" s="92"/>
      <c r="V877" s="92"/>
      <c r="W877" s="92"/>
      <c r="X877" s="92"/>
      <c r="Y877" s="92"/>
      <c r="Z877" s="92"/>
      <c r="AA877" s="92"/>
      <c r="AB877" s="92"/>
      <c r="AC877" s="92"/>
      <c r="AD877" s="92"/>
      <c r="AE877" s="92"/>
      <c r="AF877" s="92"/>
      <c r="AG877" s="92"/>
      <c r="AH877" s="92"/>
      <c r="AI877" s="92"/>
      <c r="AJ877" s="92"/>
      <c r="AK877" s="92"/>
      <c r="AL877" s="92"/>
      <c r="AM877" s="92"/>
      <c r="AN877" s="92"/>
      <c r="AO877" s="92"/>
      <c r="AP877" s="92"/>
      <c r="AQ877" s="92"/>
      <c r="AR877" s="92"/>
      <c r="AS877" s="92"/>
      <c r="AT877" s="92"/>
      <c r="AU877" s="92"/>
      <c r="AV877" s="92"/>
      <c r="AW877" s="92"/>
      <c r="AX877" s="92"/>
      <c r="AY877" s="92"/>
      <c r="AZ877" s="92"/>
      <c r="BA877" s="92"/>
      <c r="BB877" s="92"/>
      <c r="BC877" s="92"/>
      <c r="BD877" s="92"/>
      <c r="BE877" s="92"/>
      <c r="BF877" s="92"/>
      <c r="BG877" s="92"/>
      <c r="BH877" s="92"/>
      <c r="BI877" s="92"/>
      <c r="BJ877" s="92"/>
      <c r="BK877" s="92"/>
      <c r="BL877" s="92"/>
      <c r="BM877" s="92"/>
      <c r="BN877" s="92"/>
      <c r="BO877" s="92"/>
      <c r="BP877" s="92"/>
      <c r="BQ877" s="92"/>
      <c r="BR877" s="92"/>
      <c r="BS877" s="92"/>
      <c r="BT877" s="92"/>
      <c r="BU877" s="92"/>
      <c r="BV877" s="92"/>
      <c r="BW877" s="92"/>
      <c r="BX877" s="92"/>
      <c r="BY877" s="92"/>
      <c r="BZ877" s="92"/>
      <c r="CA877" s="92"/>
      <c r="CB877" s="92"/>
      <c r="CC877" s="92"/>
      <c r="CD877" s="92"/>
      <c r="CE877" s="92"/>
      <c r="CF877" s="92"/>
      <c r="CG877" s="92"/>
      <c r="CH877" s="92"/>
      <c r="CI877" s="92"/>
      <c r="CJ877" s="92"/>
      <c r="CK877" s="92"/>
      <c r="CL877" s="92"/>
    </row>
    <row r="878" spans="1:90">
      <c r="A878" s="92"/>
      <c r="B878" s="188"/>
      <c r="C878" s="319"/>
      <c r="D878" s="92"/>
      <c r="E878" s="92"/>
      <c r="F878" s="92"/>
      <c r="G878" s="92"/>
      <c r="H878" s="92"/>
      <c r="I878" s="92"/>
      <c r="J878" s="92"/>
      <c r="K878" s="92"/>
      <c r="L878" s="92"/>
      <c r="M878" s="92"/>
      <c r="N878" s="92"/>
      <c r="O878" s="92"/>
      <c r="P878" s="92"/>
      <c r="Q878" s="92"/>
      <c r="R878" s="92"/>
      <c r="S878" s="92"/>
      <c r="T878" s="92"/>
      <c r="U878" s="92"/>
      <c r="V878" s="92"/>
      <c r="W878" s="92"/>
      <c r="X878" s="92"/>
      <c r="Y878" s="92"/>
      <c r="Z878" s="92"/>
      <c r="AA878" s="92"/>
      <c r="AB878" s="92"/>
      <c r="AC878" s="92"/>
      <c r="AD878" s="92"/>
      <c r="AE878" s="92"/>
      <c r="AF878" s="92"/>
      <c r="AG878" s="92"/>
      <c r="AH878" s="92"/>
      <c r="AI878" s="92"/>
      <c r="AJ878" s="92"/>
      <c r="AK878" s="92"/>
      <c r="AL878" s="92"/>
      <c r="AM878" s="92"/>
      <c r="AN878" s="92"/>
      <c r="AO878" s="92"/>
      <c r="AP878" s="92"/>
      <c r="AQ878" s="92"/>
      <c r="AR878" s="92"/>
      <c r="AS878" s="92"/>
      <c r="AT878" s="92"/>
      <c r="AU878" s="92"/>
      <c r="AV878" s="92"/>
      <c r="AW878" s="92"/>
      <c r="AX878" s="92"/>
      <c r="AY878" s="92"/>
      <c r="AZ878" s="92"/>
      <c r="BA878" s="92"/>
      <c r="BB878" s="92"/>
      <c r="BC878" s="92"/>
      <c r="BD878" s="92"/>
      <c r="BE878" s="92"/>
      <c r="BF878" s="92"/>
      <c r="BG878" s="92"/>
      <c r="BH878" s="92"/>
      <c r="BI878" s="92"/>
      <c r="BJ878" s="92"/>
      <c r="BK878" s="92"/>
      <c r="BL878" s="92"/>
      <c r="BM878" s="92"/>
      <c r="BN878" s="92"/>
      <c r="BO878" s="92"/>
      <c r="BP878" s="92"/>
      <c r="BQ878" s="92"/>
      <c r="BR878" s="92"/>
      <c r="BS878" s="92"/>
      <c r="BT878" s="92"/>
      <c r="BU878" s="92"/>
      <c r="BV878" s="92"/>
      <c r="BW878" s="92"/>
      <c r="BX878" s="92"/>
      <c r="BY878" s="92"/>
      <c r="BZ878" s="92"/>
      <c r="CA878" s="92"/>
      <c r="CB878" s="92"/>
      <c r="CC878" s="92"/>
      <c r="CD878" s="92"/>
      <c r="CE878" s="92"/>
      <c r="CF878" s="92"/>
      <c r="CG878" s="92"/>
      <c r="CH878" s="92"/>
      <c r="CI878" s="92"/>
      <c r="CJ878" s="92"/>
      <c r="CK878" s="92"/>
      <c r="CL878" s="92"/>
    </row>
    <row r="879" spans="1:90">
      <c r="A879" s="92"/>
      <c r="B879" s="188"/>
      <c r="C879" s="319"/>
      <c r="D879" s="92"/>
      <c r="E879" s="92"/>
      <c r="F879" s="92"/>
      <c r="G879" s="92"/>
      <c r="H879" s="92"/>
      <c r="I879" s="92"/>
      <c r="J879" s="92"/>
      <c r="K879" s="92"/>
      <c r="L879" s="92"/>
      <c r="M879" s="92"/>
      <c r="N879" s="92"/>
      <c r="O879" s="92"/>
      <c r="P879" s="92"/>
      <c r="Q879" s="92"/>
      <c r="R879" s="92"/>
      <c r="S879" s="92"/>
      <c r="T879" s="92"/>
      <c r="U879" s="92"/>
      <c r="V879" s="92"/>
      <c r="W879" s="92"/>
      <c r="X879" s="92"/>
      <c r="Y879" s="92"/>
      <c r="Z879" s="92"/>
      <c r="AA879" s="92"/>
      <c r="AB879" s="92"/>
      <c r="AC879" s="92"/>
      <c r="AD879" s="92"/>
      <c r="AE879" s="92"/>
      <c r="AF879" s="92"/>
      <c r="AG879" s="92"/>
      <c r="AH879" s="92"/>
      <c r="AI879" s="92"/>
      <c r="AJ879" s="92"/>
      <c r="AK879" s="92"/>
      <c r="AL879" s="92"/>
      <c r="AM879" s="92"/>
      <c r="AN879" s="92"/>
      <c r="AO879" s="92"/>
      <c r="AP879" s="92"/>
      <c r="AQ879" s="92"/>
      <c r="AR879" s="92"/>
      <c r="AS879" s="92"/>
      <c r="AT879" s="92"/>
      <c r="AU879" s="92"/>
      <c r="AV879" s="92"/>
      <c r="AW879" s="92"/>
      <c r="AX879" s="92"/>
      <c r="AY879" s="92"/>
      <c r="AZ879" s="92"/>
      <c r="BA879" s="92"/>
      <c r="BB879" s="92"/>
      <c r="BC879" s="92"/>
      <c r="BD879" s="92"/>
      <c r="BE879" s="92"/>
      <c r="BF879" s="92"/>
      <c r="BG879" s="92"/>
      <c r="BH879" s="92"/>
      <c r="BI879" s="92"/>
      <c r="BJ879" s="92"/>
      <c r="BK879" s="92"/>
      <c r="BL879" s="92"/>
      <c r="BM879" s="92"/>
      <c r="BN879" s="92"/>
      <c r="BO879" s="92"/>
      <c r="BP879" s="92"/>
      <c r="BQ879" s="92"/>
      <c r="BR879" s="92"/>
      <c r="BS879" s="92"/>
      <c r="BT879" s="92"/>
      <c r="BU879" s="92"/>
      <c r="BV879" s="92"/>
      <c r="BW879" s="92"/>
      <c r="BX879" s="92"/>
      <c r="BY879" s="92"/>
      <c r="BZ879" s="92"/>
      <c r="CA879" s="92"/>
      <c r="CB879" s="92"/>
      <c r="CC879" s="92"/>
      <c r="CD879" s="92"/>
      <c r="CE879" s="92"/>
      <c r="CF879" s="92"/>
      <c r="CG879" s="92"/>
      <c r="CH879" s="92"/>
      <c r="CI879" s="92"/>
      <c r="CJ879" s="92"/>
      <c r="CK879" s="92"/>
      <c r="CL879" s="92"/>
    </row>
    <row r="880" spans="1:90">
      <c r="A880" s="92"/>
      <c r="B880" s="188"/>
      <c r="C880" s="319"/>
      <c r="D880" s="92"/>
      <c r="E880" s="92"/>
      <c r="F880" s="92"/>
      <c r="G880" s="92"/>
      <c r="H880" s="92"/>
      <c r="I880" s="92"/>
      <c r="J880" s="92"/>
      <c r="K880" s="92"/>
      <c r="L880" s="92"/>
      <c r="M880" s="92"/>
      <c r="N880" s="92"/>
      <c r="O880" s="92"/>
      <c r="P880" s="92"/>
      <c r="Q880" s="92"/>
      <c r="R880" s="92"/>
      <c r="S880" s="92"/>
      <c r="T880" s="92"/>
      <c r="U880" s="92"/>
      <c r="V880" s="92"/>
      <c r="W880" s="92"/>
      <c r="X880" s="92"/>
      <c r="Y880" s="92"/>
      <c r="Z880" s="92"/>
      <c r="AA880" s="92"/>
      <c r="AB880" s="92"/>
      <c r="AC880" s="92"/>
      <c r="AD880" s="92"/>
      <c r="AE880" s="92"/>
      <c r="AF880" s="92"/>
      <c r="AG880" s="92"/>
      <c r="AH880" s="92"/>
      <c r="AI880" s="92"/>
      <c r="AJ880" s="92"/>
      <c r="AK880" s="92"/>
      <c r="AL880" s="92"/>
      <c r="AM880" s="92"/>
      <c r="AN880" s="92"/>
      <c r="AO880" s="92"/>
      <c r="AP880" s="92"/>
      <c r="AQ880" s="92"/>
      <c r="AR880" s="92"/>
      <c r="AS880" s="92"/>
      <c r="AT880" s="92"/>
      <c r="AU880" s="92"/>
      <c r="AV880" s="92"/>
      <c r="AW880" s="92"/>
      <c r="AX880" s="92"/>
      <c r="AY880" s="92"/>
      <c r="AZ880" s="92"/>
      <c r="BA880" s="92"/>
      <c r="BB880" s="92"/>
      <c r="BC880" s="92"/>
      <c r="BD880" s="92"/>
      <c r="BE880" s="92"/>
      <c r="BF880" s="92"/>
      <c r="BG880" s="92"/>
      <c r="BH880" s="92"/>
      <c r="BI880" s="92"/>
      <c r="BJ880" s="92"/>
      <c r="BK880" s="92"/>
      <c r="BL880" s="92"/>
      <c r="BM880" s="92"/>
      <c r="BN880" s="92"/>
      <c r="BO880" s="92"/>
      <c r="BP880" s="92"/>
      <c r="BQ880" s="92"/>
      <c r="BR880" s="92"/>
      <c r="BS880" s="92"/>
      <c r="BT880" s="92"/>
      <c r="BU880" s="92"/>
      <c r="BV880" s="92"/>
      <c r="BW880" s="92"/>
      <c r="BX880" s="92"/>
      <c r="BY880" s="92"/>
      <c r="BZ880" s="92"/>
      <c r="CA880" s="92"/>
      <c r="CB880" s="92"/>
      <c r="CC880" s="92"/>
      <c r="CD880" s="92"/>
      <c r="CE880" s="92"/>
      <c r="CF880" s="92"/>
      <c r="CG880" s="92"/>
      <c r="CH880" s="92"/>
      <c r="CI880" s="92"/>
      <c r="CJ880" s="92"/>
      <c r="CK880" s="92"/>
      <c r="CL880" s="92"/>
    </row>
    <row r="881" spans="1:90">
      <c r="A881" s="92"/>
      <c r="B881" s="188"/>
      <c r="C881" s="319"/>
      <c r="D881" s="92"/>
      <c r="E881" s="92"/>
      <c r="F881" s="92"/>
      <c r="G881" s="92"/>
      <c r="H881" s="92"/>
      <c r="I881" s="92"/>
      <c r="J881" s="92"/>
      <c r="K881" s="92"/>
      <c r="L881" s="92"/>
      <c r="M881" s="92"/>
      <c r="N881" s="92"/>
      <c r="O881" s="92"/>
      <c r="P881" s="92"/>
      <c r="Q881" s="92"/>
      <c r="R881" s="92"/>
      <c r="S881" s="92"/>
      <c r="T881" s="92"/>
      <c r="U881" s="92"/>
      <c r="V881" s="92"/>
      <c r="W881" s="92"/>
      <c r="X881" s="92"/>
      <c r="Y881" s="92"/>
      <c r="Z881" s="92"/>
      <c r="AA881" s="92"/>
      <c r="AB881" s="92"/>
      <c r="AC881" s="92"/>
      <c r="AD881" s="92"/>
      <c r="AE881" s="92"/>
      <c r="AF881" s="92"/>
      <c r="AG881" s="92"/>
      <c r="AH881" s="92"/>
      <c r="AI881" s="92"/>
      <c r="AJ881" s="92"/>
      <c r="AK881" s="92"/>
      <c r="AL881" s="92"/>
      <c r="AM881" s="92"/>
      <c r="AN881" s="92"/>
      <c r="AO881" s="92"/>
      <c r="AP881" s="92"/>
      <c r="AQ881" s="92"/>
      <c r="AR881" s="92"/>
      <c r="AS881" s="92"/>
      <c r="AT881" s="92"/>
      <c r="AU881" s="92"/>
      <c r="AV881" s="92"/>
      <c r="AW881" s="92"/>
      <c r="AX881" s="92"/>
      <c r="AY881" s="92"/>
      <c r="AZ881" s="92"/>
      <c r="BA881" s="92"/>
      <c r="BB881" s="92"/>
      <c r="BC881" s="92"/>
      <c r="BD881" s="92"/>
      <c r="BE881" s="92"/>
      <c r="BF881" s="92"/>
      <c r="BG881" s="92"/>
      <c r="BH881" s="92"/>
      <c r="BI881" s="92"/>
      <c r="BJ881" s="92"/>
      <c r="BK881" s="92"/>
      <c r="BL881" s="92"/>
      <c r="BM881" s="92"/>
      <c r="BN881" s="92"/>
      <c r="BO881" s="92"/>
      <c r="BP881" s="92"/>
      <c r="BQ881" s="92"/>
      <c r="BR881" s="92"/>
      <c r="BS881" s="92"/>
      <c r="BT881" s="92"/>
      <c r="BU881" s="92"/>
      <c r="BV881" s="92"/>
      <c r="BW881" s="92"/>
      <c r="BX881" s="92"/>
      <c r="BY881" s="92"/>
      <c r="BZ881" s="92"/>
      <c r="CA881" s="92"/>
      <c r="CB881" s="92"/>
      <c r="CC881" s="92"/>
      <c r="CD881" s="92"/>
      <c r="CE881" s="92"/>
      <c r="CF881" s="92"/>
      <c r="CG881" s="92"/>
      <c r="CH881" s="92"/>
      <c r="CI881" s="92"/>
      <c r="CJ881" s="92"/>
      <c r="CK881" s="92"/>
      <c r="CL881" s="92"/>
    </row>
    <row r="882" spans="1:90">
      <c r="A882" s="92"/>
      <c r="B882" s="188"/>
      <c r="C882" s="319"/>
      <c r="D882" s="92"/>
      <c r="E882" s="92"/>
      <c r="F882" s="92"/>
      <c r="G882" s="92"/>
      <c r="H882" s="92"/>
      <c r="I882" s="92"/>
      <c r="J882" s="92"/>
      <c r="K882" s="92"/>
      <c r="L882" s="92"/>
      <c r="M882" s="92"/>
      <c r="N882" s="92"/>
      <c r="O882" s="92"/>
      <c r="P882" s="92"/>
      <c r="Q882" s="92"/>
      <c r="R882" s="92"/>
      <c r="S882" s="92"/>
      <c r="T882" s="92"/>
      <c r="U882" s="92"/>
      <c r="V882" s="92"/>
      <c r="W882" s="92"/>
      <c r="X882" s="92"/>
      <c r="Y882" s="92"/>
      <c r="Z882" s="92"/>
      <c r="AA882" s="92"/>
      <c r="AB882" s="92"/>
      <c r="AC882" s="92"/>
      <c r="AD882" s="92"/>
      <c r="AE882" s="92"/>
      <c r="AF882" s="92"/>
      <c r="AG882" s="92"/>
      <c r="AH882" s="92"/>
      <c r="AI882" s="92"/>
      <c r="AJ882" s="92"/>
      <c r="AK882" s="92"/>
      <c r="AL882" s="92"/>
      <c r="AM882" s="92"/>
      <c r="AN882" s="92"/>
      <c r="AO882" s="92"/>
      <c r="AP882" s="92"/>
      <c r="AQ882" s="92"/>
      <c r="AR882" s="92"/>
      <c r="AS882" s="92"/>
      <c r="AT882" s="92"/>
      <c r="AU882" s="92"/>
      <c r="AV882" s="92"/>
      <c r="AW882" s="92"/>
      <c r="AX882" s="92"/>
      <c r="AY882" s="92"/>
      <c r="AZ882" s="92"/>
      <c r="BA882" s="92"/>
      <c r="BB882" s="92"/>
      <c r="BC882" s="92"/>
      <c r="BD882" s="92"/>
      <c r="BE882" s="92"/>
      <c r="BF882" s="92"/>
      <c r="BG882" s="92"/>
      <c r="BH882" s="92"/>
      <c r="BI882" s="92"/>
      <c r="BJ882" s="92"/>
      <c r="BK882" s="92"/>
      <c r="BL882" s="92"/>
      <c r="BM882" s="92"/>
      <c r="BN882" s="92"/>
      <c r="BO882" s="92"/>
      <c r="BP882" s="92"/>
      <c r="BQ882" s="92"/>
      <c r="BR882" s="92"/>
      <c r="BS882" s="92"/>
      <c r="BT882" s="92"/>
      <c r="BU882" s="92"/>
      <c r="BV882" s="92"/>
      <c r="BW882" s="92"/>
      <c r="BX882" s="92"/>
      <c r="BY882" s="92"/>
      <c r="BZ882" s="92"/>
      <c r="CA882" s="92"/>
      <c r="CB882" s="92"/>
      <c r="CC882" s="92"/>
      <c r="CD882" s="92"/>
      <c r="CE882" s="92"/>
      <c r="CF882" s="92"/>
      <c r="CG882" s="92"/>
      <c r="CH882" s="92"/>
      <c r="CI882" s="92"/>
      <c r="CJ882" s="92"/>
      <c r="CK882" s="92"/>
      <c r="CL882" s="92"/>
    </row>
    <row r="883" spans="1:90">
      <c r="A883" s="92"/>
      <c r="B883" s="188"/>
      <c r="C883" s="319"/>
      <c r="D883" s="92"/>
      <c r="E883" s="92"/>
      <c r="F883" s="92"/>
      <c r="G883" s="92"/>
      <c r="H883" s="92"/>
      <c r="I883" s="92"/>
      <c r="J883" s="92"/>
      <c r="K883" s="92"/>
      <c r="L883" s="92"/>
      <c r="M883" s="92"/>
      <c r="N883" s="92"/>
      <c r="O883" s="92"/>
      <c r="P883" s="92"/>
      <c r="Q883" s="92"/>
      <c r="R883" s="92"/>
      <c r="S883" s="92"/>
      <c r="T883" s="92"/>
      <c r="U883" s="92"/>
      <c r="V883" s="92"/>
      <c r="W883" s="92"/>
      <c r="X883" s="92"/>
      <c r="Y883" s="92"/>
      <c r="Z883" s="92"/>
      <c r="AA883" s="92"/>
      <c r="AB883" s="92"/>
      <c r="AC883" s="92"/>
      <c r="AD883" s="92"/>
      <c r="AE883" s="92"/>
      <c r="AF883" s="92"/>
      <c r="AG883" s="92"/>
      <c r="AH883" s="92"/>
      <c r="AI883" s="92"/>
      <c r="AJ883" s="92"/>
      <c r="AK883" s="92"/>
      <c r="AL883" s="92"/>
      <c r="AM883" s="92"/>
      <c r="AN883" s="92"/>
      <c r="AO883" s="92"/>
      <c r="AP883" s="92"/>
      <c r="AQ883" s="92"/>
      <c r="AR883" s="92"/>
      <c r="AS883" s="92"/>
      <c r="AT883" s="92"/>
      <c r="AU883" s="92"/>
      <c r="AV883" s="92"/>
      <c r="AW883" s="92"/>
      <c r="AX883" s="92"/>
      <c r="AY883" s="92"/>
      <c r="AZ883" s="92"/>
      <c r="BA883" s="92"/>
      <c r="BB883" s="92"/>
      <c r="BC883" s="92"/>
      <c r="BD883" s="92"/>
      <c r="BE883" s="92"/>
      <c r="BF883" s="92"/>
      <c r="BG883" s="92"/>
      <c r="BH883" s="92"/>
      <c r="BI883" s="92"/>
      <c r="BJ883" s="92"/>
      <c r="BK883" s="92"/>
      <c r="BL883" s="92"/>
      <c r="BM883" s="92"/>
      <c r="BN883" s="92"/>
      <c r="BO883" s="92"/>
      <c r="BP883" s="92"/>
      <c r="BQ883" s="92"/>
      <c r="BR883" s="92"/>
      <c r="BS883" s="92"/>
      <c r="BT883" s="92"/>
      <c r="BU883" s="92"/>
      <c r="BV883" s="92"/>
      <c r="BW883" s="92"/>
      <c r="BX883" s="92"/>
      <c r="BY883" s="92"/>
      <c r="BZ883" s="92"/>
      <c r="CA883" s="92"/>
      <c r="CB883" s="92"/>
      <c r="CC883" s="92"/>
      <c r="CD883" s="92"/>
      <c r="CE883" s="92"/>
      <c r="CF883" s="92"/>
      <c r="CG883" s="92"/>
      <c r="CH883" s="92"/>
      <c r="CI883" s="92"/>
      <c r="CJ883" s="92"/>
      <c r="CK883" s="92"/>
      <c r="CL883" s="92"/>
    </row>
    <row r="884" spans="1:90">
      <c r="A884" s="92"/>
      <c r="B884" s="188"/>
      <c r="C884" s="319"/>
      <c r="D884" s="92"/>
      <c r="E884" s="92"/>
      <c r="F884" s="92"/>
      <c r="G884" s="92"/>
      <c r="H884" s="92"/>
      <c r="I884" s="92"/>
      <c r="J884" s="92"/>
      <c r="K884" s="92"/>
      <c r="L884" s="92"/>
      <c r="M884" s="92"/>
      <c r="N884" s="92"/>
      <c r="O884" s="92"/>
      <c r="P884" s="92"/>
      <c r="Q884" s="92"/>
      <c r="R884" s="92"/>
      <c r="S884" s="92"/>
      <c r="T884" s="92"/>
      <c r="U884" s="92"/>
      <c r="V884" s="92"/>
      <c r="W884" s="92"/>
      <c r="X884" s="92"/>
      <c r="Y884" s="92"/>
      <c r="Z884" s="92"/>
      <c r="AA884" s="92"/>
      <c r="AB884" s="92"/>
      <c r="AC884" s="92"/>
      <c r="AD884" s="92"/>
      <c r="AE884" s="92"/>
      <c r="AF884" s="92"/>
      <c r="AG884" s="92"/>
      <c r="AH884" s="92"/>
      <c r="AI884" s="92"/>
      <c r="AJ884" s="92"/>
      <c r="AK884" s="92"/>
      <c r="AL884" s="92"/>
      <c r="AM884" s="92"/>
      <c r="AN884" s="92"/>
      <c r="AO884" s="92"/>
      <c r="AP884" s="92"/>
      <c r="AQ884" s="92"/>
      <c r="AR884" s="92"/>
      <c r="AS884" s="92"/>
      <c r="AT884" s="92"/>
      <c r="AU884" s="92"/>
      <c r="AV884" s="92"/>
      <c r="AW884" s="92"/>
      <c r="AX884" s="92"/>
      <c r="AY884" s="92"/>
      <c r="AZ884" s="92"/>
      <c r="BA884" s="92"/>
      <c r="BB884" s="92"/>
      <c r="BC884" s="92"/>
      <c r="BD884" s="92"/>
      <c r="BE884" s="92"/>
      <c r="BF884" s="92"/>
      <c r="BG884" s="92"/>
      <c r="BH884" s="92"/>
      <c r="BI884" s="92"/>
      <c r="BJ884" s="92"/>
      <c r="BK884" s="92"/>
      <c r="BL884" s="92"/>
      <c r="BM884" s="92"/>
      <c r="BN884" s="92"/>
      <c r="BO884" s="92"/>
      <c r="BP884" s="92"/>
      <c r="BQ884" s="92"/>
      <c r="BR884" s="92"/>
      <c r="BS884" s="92"/>
      <c r="BT884" s="92"/>
      <c r="BU884" s="92"/>
      <c r="BV884" s="92"/>
      <c r="BW884" s="92"/>
      <c r="BX884" s="92"/>
      <c r="BY884" s="92"/>
      <c r="BZ884" s="92"/>
      <c r="CA884" s="92"/>
      <c r="CB884" s="92"/>
      <c r="CC884" s="92"/>
      <c r="CD884" s="92"/>
      <c r="CE884" s="92"/>
      <c r="CF884" s="92"/>
      <c r="CG884" s="92"/>
      <c r="CH884" s="92"/>
      <c r="CI884" s="92"/>
      <c r="CJ884" s="92"/>
      <c r="CK884" s="92"/>
      <c r="CL884" s="92"/>
    </row>
    <row r="885" spans="1:90">
      <c r="A885" s="92"/>
      <c r="B885" s="188"/>
      <c r="C885" s="319"/>
      <c r="D885" s="92"/>
      <c r="E885" s="92"/>
      <c r="F885" s="92"/>
      <c r="G885" s="92"/>
      <c r="H885" s="92"/>
      <c r="I885" s="92"/>
      <c r="J885" s="92"/>
      <c r="K885" s="92"/>
      <c r="L885" s="92"/>
      <c r="M885" s="92"/>
      <c r="N885" s="92"/>
      <c r="O885" s="92"/>
      <c r="P885" s="92"/>
      <c r="Q885" s="92"/>
      <c r="R885" s="92"/>
      <c r="S885" s="92"/>
      <c r="T885" s="92"/>
      <c r="U885" s="92"/>
      <c r="V885" s="92"/>
      <c r="W885" s="92"/>
      <c r="X885" s="92"/>
      <c r="Y885" s="92"/>
      <c r="Z885" s="92"/>
      <c r="AA885" s="92"/>
      <c r="AB885" s="92"/>
      <c r="AC885" s="92"/>
      <c r="AD885" s="92"/>
      <c r="AE885" s="92"/>
      <c r="AF885" s="92"/>
      <c r="AG885" s="92"/>
      <c r="AH885" s="92"/>
      <c r="AI885" s="92"/>
      <c r="AJ885" s="92"/>
      <c r="AK885" s="92"/>
      <c r="AL885" s="92"/>
      <c r="AM885" s="92"/>
      <c r="AN885" s="92"/>
      <c r="AO885" s="92"/>
      <c r="AP885" s="92"/>
      <c r="AQ885" s="92"/>
      <c r="AR885" s="92"/>
      <c r="AS885" s="92"/>
      <c r="AT885" s="92"/>
      <c r="AU885" s="92"/>
      <c r="AV885" s="92"/>
      <c r="AW885" s="92"/>
      <c r="AX885" s="92"/>
      <c r="AY885" s="92"/>
      <c r="AZ885" s="92"/>
      <c r="BA885" s="92"/>
      <c r="BB885" s="92"/>
      <c r="BC885" s="92"/>
      <c r="BD885" s="92"/>
      <c r="BE885" s="92"/>
      <c r="BF885" s="92"/>
      <c r="BG885" s="92"/>
      <c r="BH885" s="92"/>
      <c r="BI885" s="92"/>
      <c r="BJ885" s="92"/>
      <c r="BK885" s="92"/>
      <c r="BL885" s="92"/>
      <c r="BM885" s="92"/>
      <c r="BN885" s="92"/>
      <c r="BO885" s="92"/>
      <c r="BP885" s="92"/>
      <c r="BQ885" s="92"/>
      <c r="BR885" s="92"/>
      <c r="BS885" s="92"/>
      <c r="BT885" s="92"/>
      <c r="BU885" s="92"/>
      <c r="BV885" s="92"/>
      <c r="BW885" s="92"/>
      <c r="BX885" s="92"/>
      <c r="BY885" s="92"/>
      <c r="BZ885" s="92"/>
      <c r="CA885" s="92"/>
      <c r="CB885" s="92"/>
      <c r="CC885" s="92"/>
      <c r="CD885" s="92"/>
      <c r="CE885" s="92"/>
      <c r="CF885" s="92"/>
      <c r="CG885" s="92"/>
      <c r="CH885" s="92"/>
      <c r="CI885" s="92"/>
      <c r="CJ885" s="92"/>
      <c r="CK885" s="92"/>
      <c r="CL885" s="92"/>
    </row>
    <row r="886" spans="1:90">
      <c r="A886" s="92"/>
      <c r="B886" s="188"/>
      <c r="C886" s="319"/>
      <c r="D886" s="92"/>
      <c r="E886" s="92"/>
      <c r="F886" s="92"/>
      <c r="G886" s="92"/>
      <c r="H886" s="92"/>
      <c r="I886" s="92"/>
      <c r="J886" s="92"/>
      <c r="K886" s="92"/>
      <c r="L886" s="92"/>
      <c r="M886" s="92"/>
      <c r="N886" s="92"/>
      <c r="O886" s="92"/>
      <c r="P886" s="92"/>
      <c r="Q886" s="92"/>
      <c r="R886" s="92"/>
      <c r="S886" s="92"/>
      <c r="T886" s="92"/>
      <c r="U886" s="92"/>
      <c r="V886" s="92"/>
      <c r="W886" s="92"/>
      <c r="X886" s="92"/>
      <c r="Y886" s="92"/>
      <c r="Z886" s="92"/>
      <c r="AA886" s="92"/>
      <c r="AB886" s="92"/>
      <c r="AC886" s="92"/>
      <c r="AD886" s="92"/>
      <c r="AE886" s="92"/>
      <c r="AF886" s="92"/>
      <c r="AG886" s="92"/>
      <c r="AH886" s="92"/>
      <c r="AI886" s="92"/>
      <c r="AJ886" s="92"/>
      <c r="AK886" s="92"/>
      <c r="AL886" s="92"/>
      <c r="AM886" s="92"/>
      <c r="AN886" s="92"/>
      <c r="AO886" s="92"/>
      <c r="AP886" s="92"/>
      <c r="AQ886" s="92"/>
      <c r="AR886" s="92"/>
      <c r="AS886" s="92"/>
      <c r="AT886" s="92"/>
      <c r="AU886" s="92"/>
      <c r="AV886" s="92"/>
      <c r="AW886" s="92"/>
      <c r="AX886" s="92"/>
      <c r="AY886" s="92"/>
      <c r="AZ886" s="92"/>
      <c r="BA886" s="92"/>
      <c r="BB886" s="92"/>
      <c r="BC886" s="92"/>
      <c r="BD886" s="92"/>
      <c r="BE886" s="92"/>
      <c r="BF886" s="92"/>
      <c r="BG886" s="92"/>
      <c r="BH886" s="92"/>
      <c r="BI886" s="92"/>
      <c r="BJ886" s="92"/>
      <c r="BK886" s="92"/>
      <c r="BL886" s="92"/>
      <c r="BM886" s="92"/>
      <c r="BN886" s="92"/>
      <c r="BO886" s="92"/>
      <c r="BP886" s="92"/>
      <c r="BQ886" s="92"/>
      <c r="BR886" s="92"/>
      <c r="BS886" s="92"/>
      <c r="BT886" s="92"/>
      <c r="BU886" s="92"/>
      <c r="BV886" s="92"/>
      <c r="BW886" s="92"/>
      <c r="BX886" s="92"/>
      <c r="BY886" s="92"/>
      <c r="BZ886" s="92"/>
      <c r="CA886" s="92"/>
      <c r="CB886" s="92"/>
      <c r="CC886" s="92"/>
      <c r="CD886" s="92"/>
      <c r="CE886" s="92"/>
      <c r="CF886" s="92"/>
      <c r="CG886" s="92"/>
      <c r="CH886" s="92"/>
      <c r="CI886" s="92"/>
      <c r="CJ886" s="92"/>
      <c r="CK886" s="92"/>
      <c r="CL886" s="92"/>
    </row>
    <row r="887" spans="1:90">
      <c r="A887" s="92"/>
      <c r="B887" s="188"/>
      <c r="C887" s="319"/>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c r="AG887" s="92"/>
      <c r="AH887" s="92"/>
      <c r="AI887" s="92"/>
      <c r="AJ887" s="92"/>
      <c r="AK887" s="92"/>
      <c r="AL887" s="92"/>
      <c r="AM887" s="92"/>
      <c r="AN887" s="92"/>
      <c r="AO887" s="92"/>
      <c r="AP887" s="92"/>
      <c r="AQ887" s="92"/>
      <c r="AR887" s="92"/>
      <c r="AS887" s="92"/>
      <c r="AT887" s="92"/>
      <c r="AU887" s="92"/>
      <c r="AV887" s="92"/>
      <c r="AW887" s="92"/>
      <c r="AX887" s="92"/>
      <c r="AY887" s="92"/>
      <c r="AZ887" s="92"/>
      <c r="BA887" s="92"/>
      <c r="BB887" s="92"/>
      <c r="BC887" s="92"/>
      <c r="BD887" s="92"/>
      <c r="BE887" s="92"/>
      <c r="BF887" s="92"/>
      <c r="BG887" s="92"/>
      <c r="BH887" s="92"/>
      <c r="BI887" s="92"/>
      <c r="BJ887" s="92"/>
      <c r="BK887" s="92"/>
      <c r="BL887" s="92"/>
      <c r="BM887" s="92"/>
      <c r="BN887" s="92"/>
      <c r="BO887" s="92"/>
      <c r="BP887" s="92"/>
      <c r="BQ887" s="92"/>
      <c r="BR887" s="92"/>
      <c r="BS887" s="92"/>
      <c r="BT887" s="92"/>
      <c r="BU887" s="92"/>
      <c r="BV887" s="92"/>
      <c r="BW887" s="92"/>
      <c r="BX887" s="92"/>
      <c r="BY887" s="92"/>
      <c r="BZ887" s="92"/>
      <c r="CA887" s="92"/>
      <c r="CB887" s="92"/>
      <c r="CC887" s="92"/>
      <c r="CD887" s="92"/>
      <c r="CE887" s="92"/>
      <c r="CF887" s="92"/>
      <c r="CG887" s="92"/>
      <c r="CH887" s="92"/>
      <c r="CI887" s="92"/>
      <c r="CJ887" s="92"/>
      <c r="CK887" s="92"/>
      <c r="CL887" s="92"/>
    </row>
    <row r="888" spans="1:90">
      <c r="A888" s="92"/>
      <c r="B888" s="188"/>
      <c r="C888" s="319"/>
      <c r="D888" s="92"/>
      <c r="E888" s="92"/>
      <c r="F888" s="92"/>
      <c r="G888" s="92"/>
      <c r="H888" s="92"/>
      <c r="I888" s="92"/>
      <c r="J888" s="92"/>
      <c r="K888" s="92"/>
      <c r="L888" s="92"/>
      <c r="M888" s="92"/>
      <c r="N888" s="92"/>
      <c r="O888" s="92"/>
      <c r="P888" s="92"/>
      <c r="Q888" s="92"/>
      <c r="R888" s="92"/>
      <c r="S888" s="92"/>
      <c r="T888" s="92"/>
      <c r="U888" s="92"/>
      <c r="V888" s="92"/>
      <c r="W888" s="92"/>
      <c r="X888" s="92"/>
      <c r="Y888" s="92"/>
      <c r="Z888" s="92"/>
      <c r="AA888" s="92"/>
      <c r="AB888" s="92"/>
      <c r="AC888" s="92"/>
      <c r="AD888" s="92"/>
      <c r="AE888" s="92"/>
      <c r="AF888" s="92"/>
      <c r="AG888" s="92"/>
      <c r="AH888" s="92"/>
      <c r="AI888" s="92"/>
      <c r="AJ888" s="92"/>
      <c r="AK888" s="92"/>
      <c r="AL888" s="92"/>
      <c r="AM888" s="92"/>
      <c r="AN888" s="92"/>
      <c r="AO888" s="92"/>
      <c r="AP888" s="92"/>
      <c r="AQ888" s="92"/>
      <c r="AR888" s="92"/>
      <c r="AS888" s="92"/>
      <c r="AT888" s="92"/>
      <c r="AU888" s="92"/>
      <c r="AV888" s="92"/>
      <c r="AW888" s="92"/>
      <c r="AX888" s="92"/>
      <c r="AY888" s="92"/>
      <c r="AZ888" s="92"/>
      <c r="BA888" s="92"/>
      <c r="BB888" s="92"/>
      <c r="BC888" s="92"/>
      <c r="BD888" s="92"/>
      <c r="BE888" s="92"/>
      <c r="BF888" s="92"/>
      <c r="BG888" s="92"/>
      <c r="BH888" s="92"/>
      <c r="BI888" s="92"/>
      <c r="BJ888" s="92"/>
      <c r="BK888" s="92"/>
      <c r="BL888" s="92"/>
      <c r="BM888" s="92"/>
      <c r="BN888" s="92"/>
      <c r="BO888" s="92"/>
      <c r="BP888" s="92"/>
      <c r="BQ888" s="92"/>
      <c r="BR888" s="92"/>
      <c r="BS888" s="92"/>
      <c r="BT888" s="92"/>
      <c r="BU888" s="92"/>
      <c r="BV888" s="92"/>
      <c r="BW888" s="92"/>
      <c r="BX888" s="92"/>
      <c r="BY888" s="92"/>
      <c r="BZ888" s="92"/>
      <c r="CA888" s="92"/>
      <c r="CB888" s="92"/>
      <c r="CC888" s="92"/>
      <c r="CD888" s="92"/>
      <c r="CE888" s="92"/>
      <c r="CF888" s="92"/>
      <c r="CG888" s="92"/>
      <c r="CH888" s="92"/>
      <c r="CI888" s="92"/>
      <c r="CJ888" s="92"/>
      <c r="CK888" s="92"/>
      <c r="CL888" s="92"/>
    </row>
    <row r="889" spans="1:90">
      <c r="A889" s="92"/>
      <c r="B889" s="188"/>
      <c r="C889" s="319"/>
      <c r="D889" s="92"/>
      <c r="E889" s="92"/>
      <c r="F889" s="92"/>
      <c r="G889" s="92"/>
      <c r="H889" s="92"/>
      <c r="I889" s="92"/>
      <c r="J889" s="92"/>
      <c r="K889" s="92"/>
      <c r="L889" s="92"/>
      <c r="M889" s="92"/>
      <c r="N889" s="92"/>
      <c r="O889" s="92"/>
      <c r="P889" s="92"/>
      <c r="Q889" s="92"/>
      <c r="R889" s="92"/>
      <c r="S889" s="92"/>
      <c r="T889" s="92"/>
      <c r="U889" s="92"/>
      <c r="V889" s="92"/>
      <c r="W889" s="92"/>
      <c r="X889" s="92"/>
      <c r="Y889" s="92"/>
      <c r="Z889" s="92"/>
      <c r="AA889" s="92"/>
      <c r="AB889" s="92"/>
      <c r="AC889" s="92"/>
      <c r="AD889" s="92"/>
      <c r="AE889" s="92"/>
      <c r="AF889" s="92"/>
      <c r="AG889" s="92"/>
      <c r="AH889" s="92"/>
      <c r="AI889" s="92"/>
      <c r="AJ889" s="92"/>
      <c r="AK889" s="92"/>
      <c r="AL889" s="92"/>
      <c r="AM889" s="92"/>
      <c r="AN889" s="92"/>
      <c r="AO889" s="92"/>
      <c r="AP889" s="92"/>
      <c r="AQ889" s="92"/>
      <c r="AR889" s="92"/>
      <c r="AS889" s="92"/>
      <c r="AT889" s="92"/>
      <c r="AU889" s="92"/>
      <c r="AV889" s="92"/>
      <c r="AW889" s="92"/>
      <c r="AX889" s="92"/>
      <c r="AY889" s="92"/>
      <c r="AZ889" s="92"/>
      <c r="BA889" s="92"/>
      <c r="BB889" s="92"/>
      <c r="BC889" s="92"/>
      <c r="BD889" s="92"/>
      <c r="BE889" s="92"/>
      <c r="BF889" s="92"/>
      <c r="BG889" s="92"/>
      <c r="BH889" s="92"/>
      <c r="BI889" s="92"/>
      <c r="BJ889" s="92"/>
      <c r="BK889" s="92"/>
      <c r="BL889" s="92"/>
      <c r="BM889" s="92"/>
      <c r="BN889" s="92"/>
      <c r="BO889" s="92"/>
      <c r="BP889" s="92"/>
      <c r="BQ889" s="92"/>
      <c r="BR889" s="92"/>
      <c r="BS889" s="92"/>
      <c r="BT889" s="92"/>
      <c r="BU889" s="92"/>
      <c r="BV889" s="92"/>
      <c r="BW889" s="92"/>
      <c r="BX889" s="92"/>
      <c r="BY889" s="92"/>
      <c r="BZ889" s="92"/>
      <c r="CA889" s="92"/>
      <c r="CB889" s="92"/>
      <c r="CC889" s="92"/>
      <c r="CD889" s="92"/>
      <c r="CE889" s="92"/>
      <c r="CF889" s="92"/>
      <c r="CG889" s="92"/>
      <c r="CH889" s="92"/>
      <c r="CI889" s="92"/>
      <c r="CJ889" s="92"/>
      <c r="CK889" s="92"/>
      <c r="CL889" s="92"/>
    </row>
    <row r="890" spans="1:90">
      <c r="A890" s="92"/>
      <c r="B890" s="188"/>
      <c r="C890" s="319"/>
      <c r="D890" s="92"/>
      <c r="E890" s="92"/>
      <c r="F890" s="92"/>
      <c r="G890" s="92"/>
      <c r="H890" s="92"/>
      <c r="I890" s="92"/>
      <c r="J890" s="92"/>
      <c r="K890" s="92"/>
      <c r="L890" s="92"/>
      <c r="M890" s="92"/>
      <c r="N890" s="92"/>
      <c r="O890" s="92"/>
      <c r="P890" s="92"/>
      <c r="Q890" s="92"/>
      <c r="R890" s="92"/>
      <c r="S890" s="92"/>
      <c r="T890" s="92"/>
      <c r="U890" s="92"/>
      <c r="V890" s="92"/>
      <c r="W890" s="92"/>
      <c r="X890" s="92"/>
      <c r="Y890" s="92"/>
      <c r="Z890" s="92"/>
      <c r="AA890" s="92"/>
      <c r="AB890" s="92"/>
      <c r="AC890" s="92"/>
      <c r="AD890" s="92"/>
      <c r="AE890" s="92"/>
      <c r="AF890" s="92"/>
      <c r="AG890" s="92"/>
      <c r="AH890" s="92"/>
      <c r="AI890" s="92"/>
      <c r="AJ890" s="92"/>
      <c r="AK890" s="92"/>
      <c r="AL890" s="92"/>
      <c r="AM890" s="92"/>
      <c r="AN890" s="92"/>
      <c r="AO890" s="92"/>
      <c r="AP890" s="92"/>
      <c r="AQ890" s="92"/>
      <c r="AR890" s="92"/>
      <c r="AS890" s="92"/>
      <c r="AT890" s="92"/>
      <c r="AU890" s="92"/>
      <c r="AV890" s="92"/>
      <c r="AW890" s="92"/>
      <c r="AX890" s="92"/>
      <c r="AY890" s="92"/>
      <c r="AZ890" s="92"/>
      <c r="BA890" s="92"/>
      <c r="BB890" s="92"/>
      <c r="BC890" s="92"/>
      <c r="BD890" s="92"/>
      <c r="BE890" s="92"/>
      <c r="BF890" s="92"/>
      <c r="BG890" s="92"/>
      <c r="BH890" s="92"/>
      <c r="BI890" s="92"/>
      <c r="BJ890" s="92"/>
      <c r="BK890" s="92"/>
      <c r="BL890" s="92"/>
      <c r="BM890" s="92"/>
      <c r="BN890" s="92"/>
      <c r="BO890" s="92"/>
      <c r="BP890" s="92"/>
      <c r="BQ890" s="92"/>
      <c r="BR890" s="92"/>
      <c r="BS890" s="92"/>
      <c r="BT890" s="92"/>
      <c r="BU890" s="92"/>
      <c r="BV890" s="92"/>
      <c r="BW890" s="92"/>
      <c r="BX890" s="92"/>
      <c r="BY890" s="92"/>
      <c r="BZ890" s="92"/>
      <c r="CA890" s="92"/>
      <c r="CB890" s="92"/>
      <c r="CC890" s="92"/>
      <c r="CD890" s="92"/>
      <c r="CE890" s="92"/>
      <c r="CF890" s="92"/>
      <c r="CG890" s="92"/>
      <c r="CH890" s="92"/>
      <c r="CI890" s="92"/>
      <c r="CJ890" s="92"/>
      <c r="CK890" s="92"/>
      <c r="CL890" s="92"/>
    </row>
    <row r="891" spans="1:90">
      <c r="A891" s="92"/>
      <c r="B891" s="188"/>
      <c r="C891" s="319"/>
      <c r="D891" s="92"/>
      <c r="E891" s="92"/>
      <c r="F891" s="92"/>
      <c r="G891" s="92"/>
      <c r="H891" s="92"/>
      <c r="I891" s="92"/>
      <c r="J891" s="92"/>
      <c r="K891" s="92"/>
      <c r="L891" s="92"/>
      <c r="M891" s="92"/>
      <c r="N891" s="92"/>
      <c r="O891" s="92"/>
      <c r="P891" s="92"/>
      <c r="Q891" s="92"/>
      <c r="R891" s="92"/>
      <c r="S891" s="92"/>
      <c r="T891" s="92"/>
      <c r="U891" s="92"/>
      <c r="V891" s="92"/>
      <c r="W891" s="92"/>
      <c r="X891" s="92"/>
      <c r="Y891" s="92"/>
      <c r="Z891" s="92"/>
      <c r="AA891" s="92"/>
      <c r="AB891" s="92"/>
      <c r="AC891" s="92"/>
      <c r="AD891" s="92"/>
      <c r="AE891" s="92"/>
      <c r="AF891" s="92"/>
      <c r="AG891" s="92"/>
      <c r="AH891" s="92"/>
      <c r="AI891" s="92"/>
      <c r="AJ891" s="92"/>
      <c r="AK891" s="92"/>
      <c r="AL891" s="92"/>
      <c r="AM891" s="92"/>
      <c r="AN891" s="92"/>
      <c r="AO891" s="92"/>
      <c r="AP891" s="92"/>
      <c r="AQ891" s="92"/>
      <c r="AR891" s="92"/>
      <c r="AS891" s="92"/>
      <c r="AT891" s="92"/>
      <c r="AU891" s="92"/>
      <c r="AV891" s="92"/>
      <c r="AW891" s="92"/>
      <c r="AX891" s="92"/>
      <c r="AY891" s="92"/>
      <c r="AZ891" s="92"/>
      <c r="BA891" s="92"/>
      <c r="BB891" s="92"/>
      <c r="BC891" s="92"/>
      <c r="BD891" s="92"/>
      <c r="BE891" s="92"/>
      <c r="BF891" s="92"/>
      <c r="BG891" s="92"/>
      <c r="BH891" s="92"/>
      <c r="BI891" s="92"/>
      <c r="BJ891" s="92"/>
      <c r="BK891" s="92"/>
      <c r="BL891" s="92"/>
      <c r="BM891" s="92"/>
      <c r="BN891" s="92"/>
      <c r="BO891" s="92"/>
      <c r="BP891" s="92"/>
      <c r="BQ891" s="92"/>
      <c r="BR891" s="92"/>
      <c r="BS891" s="92"/>
      <c r="BT891" s="92"/>
      <c r="BU891" s="92"/>
      <c r="BV891" s="92"/>
      <c r="BW891" s="92"/>
      <c r="BX891" s="92"/>
      <c r="BY891" s="92"/>
      <c r="BZ891" s="92"/>
      <c r="CA891" s="92"/>
      <c r="CB891" s="92"/>
      <c r="CC891" s="92"/>
      <c r="CD891" s="92"/>
      <c r="CE891" s="92"/>
      <c r="CF891" s="92"/>
      <c r="CG891" s="92"/>
      <c r="CH891" s="92"/>
      <c r="CI891" s="92"/>
      <c r="CJ891" s="92"/>
      <c r="CK891" s="92"/>
      <c r="CL891" s="92"/>
    </row>
    <row r="892" spans="1:90">
      <c r="A892" s="92"/>
      <c r="B892" s="188"/>
      <c r="C892" s="319"/>
      <c r="D892" s="92"/>
      <c r="E892" s="92"/>
      <c r="F892" s="92"/>
      <c r="G892" s="92"/>
      <c r="H892" s="92"/>
      <c r="I892" s="92"/>
      <c r="J892" s="92"/>
      <c r="K892" s="92"/>
      <c r="L892" s="92"/>
      <c r="M892" s="92"/>
      <c r="N892" s="92"/>
      <c r="O892" s="92"/>
      <c r="P892" s="92"/>
      <c r="Q892" s="92"/>
      <c r="R892" s="92"/>
      <c r="S892" s="92"/>
      <c r="T892" s="92"/>
      <c r="U892" s="92"/>
      <c r="V892" s="92"/>
      <c r="W892" s="92"/>
      <c r="X892" s="92"/>
      <c r="Y892" s="92"/>
      <c r="Z892" s="92"/>
      <c r="AA892" s="92"/>
      <c r="AB892" s="92"/>
      <c r="AC892" s="92"/>
      <c r="AD892" s="92"/>
      <c r="AE892" s="92"/>
      <c r="AF892" s="92"/>
      <c r="AG892" s="92"/>
      <c r="AH892" s="92"/>
      <c r="AI892" s="92"/>
      <c r="AJ892" s="92"/>
      <c r="AK892" s="92"/>
      <c r="AL892" s="92"/>
      <c r="AM892" s="92"/>
      <c r="AN892" s="92"/>
      <c r="AO892" s="92"/>
      <c r="AP892" s="92"/>
      <c r="AQ892" s="92"/>
      <c r="AR892" s="92"/>
      <c r="AS892" s="92"/>
      <c r="AT892" s="92"/>
      <c r="AU892" s="92"/>
      <c r="AV892" s="92"/>
      <c r="AW892" s="92"/>
      <c r="AX892" s="92"/>
      <c r="AY892" s="92"/>
      <c r="AZ892" s="92"/>
      <c r="BA892" s="92"/>
      <c r="BB892" s="92"/>
      <c r="BC892" s="92"/>
      <c r="BD892" s="92"/>
      <c r="BE892" s="92"/>
      <c r="BF892" s="92"/>
      <c r="BG892" s="92"/>
      <c r="BH892" s="92"/>
      <c r="BI892" s="92"/>
      <c r="BJ892" s="92"/>
      <c r="BK892" s="92"/>
      <c r="BL892" s="92"/>
      <c r="BM892" s="92"/>
      <c r="BN892" s="92"/>
      <c r="BO892" s="92"/>
      <c r="BP892" s="92"/>
      <c r="BQ892" s="92"/>
      <c r="BR892" s="92"/>
      <c r="BS892" s="92"/>
      <c r="BT892" s="92"/>
      <c r="BU892" s="92"/>
      <c r="BV892" s="92"/>
      <c r="BW892" s="92"/>
      <c r="BX892" s="92"/>
      <c r="BY892" s="92"/>
      <c r="BZ892" s="92"/>
      <c r="CA892" s="92"/>
      <c r="CB892" s="92"/>
      <c r="CC892" s="92"/>
      <c r="CD892" s="92"/>
      <c r="CE892" s="92"/>
      <c r="CF892" s="92"/>
      <c r="CG892" s="92"/>
      <c r="CH892" s="92"/>
      <c r="CI892" s="92"/>
      <c r="CJ892" s="92"/>
      <c r="CK892" s="92"/>
      <c r="CL892" s="92"/>
    </row>
    <row r="893" spans="1:90">
      <c r="A893" s="92"/>
      <c r="B893" s="188"/>
      <c r="C893" s="319"/>
      <c r="D893" s="92"/>
      <c r="E893" s="92"/>
      <c r="F893" s="92"/>
      <c r="G893" s="92"/>
      <c r="H893" s="92"/>
      <c r="I893" s="92"/>
      <c r="J893" s="92"/>
      <c r="K893" s="92"/>
      <c r="L893" s="92"/>
      <c r="M893" s="92"/>
      <c r="N893" s="92"/>
      <c r="O893" s="92"/>
      <c r="P893" s="92"/>
      <c r="Q893" s="92"/>
      <c r="R893" s="92"/>
      <c r="S893" s="92"/>
      <c r="T893" s="92"/>
      <c r="U893" s="92"/>
      <c r="V893" s="92"/>
      <c r="W893" s="92"/>
      <c r="X893" s="92"/>
      <c r="Y893" s="92"/>
      <c r="Z893" s="92"/>
      <c r="AA893" s="92"/>
      <c r="AB893" s="92"/>
      <c r="AC893" s="92"/>
      <c r="AD893" s="92"/>
      <c r="AE893" s="92"/>
      <c r="AF893" s="92"/>
      <c r="AG893" s="92"/>
      <c r="AH893" s="92"/>
      <c r="AI893" s="92"/>
      <c r="AJ893" s="92"/>
      <c r="AK893" s="92"/>
      <c r="AL893" s="92"/>
      <c r="AM893" s="92"/>
      <c r="AN893" s="92"/>
      <c r="AO893" s="92"/>
      <c r="AP893" s="92"/>
      <c r="AQ893" s="92"/>
      <c r="AR893" s="92"/>
      <c r="AS893" s="92"/>
      <c r="AT893" s="92"/>
      <c r="AU893" s="92"/>
      <c r="AV893" s="92"/>
      <c r="AW893" s="92"/>
      <c r="AX893" s="92"/>
      <c r="AY893" s="92"/>
      <c r="AZ893" s="92"/>
      <c r="BA893" s="92"/>
      <c r="BB893" s="92"/>
      <c r="BC893" s="92"/>
      <c r="BD893" s="92"/>
      <c r="BE893" s="92"/>
      <c r="BF893" s="92"/>
      <c r="BG893" s="92"/>
      <c r="BH893" s="92"/>
      <c r="BI893" s="92"/>
      <c r="BJ893" s="92"/>
      <c r="BK893" s="92"/>
      <c r="BL893" s="92"/>
      <c r="BM893" s="92"/>
      <c r="BN893" s="92"/>
      <c r="BO893" s="92"/>
      <c r="BP893" s="92"/>
      <c r="BQ893" s="92"/>
      <c r="BR893" s="92"/>
      <c r="BS893" s="92"/>
      <c r="BT893" s="92"/>
      <c r="BU893" s="92"/>
      <c r="BV893" s="92"/>
      <c r="BW893" s="92"/>
      <c r="BX893" s="92"/>
      <c r="BY893" s="92"/>
      <c r="BZ893" s="92"/>
      <c r="CA893" s="92"/>
      <c r="CB893" s="92"/>
      <c r="CC893" s="92"/>
      <c r="CD893" s="92"/>
      <c r="CE893" s="92"/>
      <c r="CF893" s="92"/>
      <c r="CG893" s="92"/>
      <c r="CH893" s="92"/>
      <c r="CI893" s="92"/>
      <c r="CJ893" s="92"/>
      <c r="CK893" s="92"/>
      <c r="CL893" s="92"/>
    </row>
    <row r="894" spans="1:90">
      <c r="A894" s="92"/>
      <c r="B894" s="188"/>
      <c r="C894" s="319"/>
      <c r="D894" s="92"/>
      <c r="E894" s="92"/>
      <c r="F894" s="92"/>
      <c r="G894" s="92"/>
      <c r="H894" s="92"/>
      <c r="I894" s="92"/>
      <c r="J894" s="92"/>
      <c r="K894" s="92"/>
      <c r="L894" s="92"/>
      <c r="M894" s="92"/>
      <c r="N894" s="92"/>
      <c r="O894" s="92"/>
      <c r="P894" s="92"/>
      <c r="Q894" s="92"/>
      <c r="R894" s="92"/>
      <c r="S894" s="92"/>
      <c r="T894" s="92"/>
      <c r="U894" s="92"/>
      <c r="V894" s="92"/>
      <c r="W894" s="92"/>
      <c r="X894" s="92"/>
      <c r="Y894" s="92"/>
      <c r="Z894" s="92"/>
      <c r="AA894" s="92"/>
      <c r="AB894" s="92"/>
      <c r="AC894" s="92"/>
      <c r="AD894" s="92"/>
      <c r="AE894" s="92"/>
      <c r="AF894" s="92"/>
      <c r="AG894" s="92"/>
      <c r="AH894" s="92"/>
      <c r="AI894" s="92"/>
      <c r="AJ894" s="92"/>
      <c r="AK894" s="92"/>
      <c r="AL894" s="92"/>
      <c r="AM894" s="92"/>
      <c r="AN894" s="92"/>
      <c r="AO894" s="92"/>
      <c r="AP894" s="92"/>
      <c r="AQ894" s="92"/>
      <c r="AR894" s="92"/>
      <c r="AS894" s="92"/>
      <c r="AT894" s="92"/>
      <c r="AU894" s="92"/>
      <c r="AV894" s="92"/>
      <c r="AW894" s="92"/>
      <c r="AX894" s="92"/>
      <c r="AY894" s="92"/>
      <c r="AZ894" s="92"/>
      <c r="BA894" s="92"/>
      <c r="BB894" s="92"/>
      <c r="BC894" s="92"/>
      <c r="BD894" s="92"/>
      <c r="BE894" s="92"/>
      <c r="BF894" s="92"/>
      <c r="BG894" s="92"/>
      <c r="BH894" s="92"/>
      <c r="BI894" s="92"/>
      <c r="BJ894" s="92"/>
      <c r="BK894" s="92"/>
      <c r="BL894" s="92"/>
      <c r="BM894" s="92"/>
      <c r="BN894" s="92"/>
      <c r="BO894" s="92"/>
      <c r="BP894" s="92"/>
      <c r="BQ894" s="92"/>
      <c r="BR894" s="92"/>
      <c r="BS894" s="92"/>
      <c r="BT894" s="92"/>
      <c r="BU894" s="92"/>
      <c r="BV894" s="92"/>
      <c r="BW894" s="92"/>
      <c r="BX894" s="92"/>
      <c r="BY894" s="92"/>
      <c r="BZ894" s="92"/>
      <c r="CA894" s="92"/>
      <c r="CB894" s="92"/>
      <c r="CC894" s="92"/>
      <c r="CD894" s="92"/>
      <c r="CE894" s="92"/>
      <c r="CF894" s="92"/>
      <c r="CG894" s="92"/>
      <c r="CH894" s="92"/>
      <c r="CI894" s="92"/>
      <c r="CJ894" s="92"/>
      <c r="CK894" s="92"/>
      <c r="CL894" s="92"/>
    </row>
    <row r="895" spans="1:90">
      <c r="A895" s="92"/>
      <c r="B895" s="188"/>
      <c r="C895" s="319"/>
      <c r="D895" s="92"/>
      <c r="E895" s="92"/>
      <c r="F895" s="92"/>
      <c r="G895" s="92"/>
      <c r="H895" s="92"/>
      <c r="I895" s="92"/>
      <c r="J895" s="92"/>
      <c r="K895" s="92"/>
      <c r="L895" s="92"/>
      <c r="M895" s="92"/>
      <c r="N895" s="92"/>
      <c r="O895" s="92"/>
      <c r="P895" s="92"/>
      <c r="Q895" s="92"/>
      <c r="R895" s="92"/>
      <c r="S895" s="92"/>
      <c r="T895" s="92"/>
      <c r="U895" s="92"/>
      <c r="V895" s="92"/>
      <c r="W895" s="92"/>
      <c r="X895" s="92"/>
      <c r="Y895" s="92"/>
      <c r="Z895" s="92"/>
      <c r="AA895" s="92"/>
      <c r="AB895" s="92"/>
      <c r="AC895" s="92"/>
      <c r="AD895" s="92"/>
      <c r="AE895" s="92"/>
      <c r="AF895" s="92"/>
      <c r="AG895" s="92"/>
      <c r="AH895" s="92"/>
      <c r="AI895" s="92"/>
      <c r="AJ895" s="92"/>
      <c r="AK895" s="92"/>
      <c r="AL895" s="92"/>
      <c r="AM895" s="92"/>
      <c r="AN895" s="92"/>
      <c r="AO895" s="92"/>
      <c r="AP895" s="92"/>
      <c r="AQ895" s="92"/>
      <c r="AR895" s="92"/>
      <c r="AS895" s="92"/>
      <c r="AT895" s="92"/>
      <c r="AU895" s="92"/>
      <c r="AV895" s="92"/>
      <c r="AW895" s="92"/>
      <c r="AX895" s="92"/>
      <c r="AY895" s="92"/>
      <c r="AZ895" s="92"/>
      <c r="BA895" s="92"/>
      <c r="BB895" s="92"/>
      <c r="BC895" s="92"/>
      <c r="BD895" s="92"/>
      <c r="BE895" s="92"/>
      <c r="BF895" s="92"/>
      <c r="BG895" s="92"/>
      <c r="BH895" s="92"/>
      <c r="BI895" s="92"/>
      <c r="BJ895" s="92"/>
      <c r="BK895" s="92"/>
      <c r="BL895" s="92"/>
      <c r="BM895" s="92"/>
      <c r="BN895" s="92"/>
      <c r="BO895" s="92"/>
      <c r="BP895" s="92"/>
      <c r="BQ895" s="92"/>
      <c r="BR895" s="92"/>
      <c r="BS895" s="92"/>
      <c r="BT895" s="92"/>
      <c r="BU895" s="92"/>
      <c r="BV895" s="92"/>
      <c r="BW895" s="92"/>
      <c r="BX895" s="92"/>
      <c r="BY895" s="92"/>
      <c r="BZ895" s="92"/>
      <c r="CA895" s="92"/>
      <c r="CB895" s="92"/>
      <c r="CC895" s="92"/>
      <c r="CD895" s="92"/>
      <c r="CE895" s="92"/>
      <c r="CF895" s="92"/>
      <c r="CG895" s="92"/>
      <c r="CH895" s="92"/>
      <c r="CI895" s="92"/>
      <c r="CJ895" s="92"/>
      <c r="CK895" s="92"/>
      <c r="CL895" s="92"/>
    </row>
    <row r="896" spans="1:90">
      <c r="A896" s="92"/>
      <c r="B896" s="188"/>
      <c r="C896" s="319"/>
      <c r="D896" s="92"/>
      <c r="E896" s="92"/>
      <c r="F896" s="92"/>
      <c r="G896" s="92"/>
      <c r="H896" s="92"/>
      <c r="I896" s="92"/>
      <c r="J896" s="92"/>
      <c r="K896" s="92"/>
      <c r="L896" s="92"/>
      <c r="M896" s="92"/>
      <c r="N896" s="92"/>
      <c r="O896" s="92"/>
      <c r="P896" s="92"/>
      <c r="Q896" s="92"/>
      <c r="R896" s="92"/>
      <c r="S896" s="92"/>
      <c r="T896" s="92"/>
      <c r="U896" s="92"/>
      <c r="V896" s="92"/>
      <c r="W896" s="92"/>
      <c r="X896" s="92"/>
      <c r="Y896" s="92"/>
      <c r="Z896" s="92"/>
      <c r="AA896" s="92"/>
      <c r="AB896" s="92"/>
      <c r="AC896" s="92"/>
      <c r="AD896" s="92"/>
      <c r="AE896" s="92"/>
      <c r="AF896" s="92"/>
      <c r="AG896" s="92"/>
      <c r="AH896" s="92"/>
      <c r="AI896" s="92"/>
      <c r="AJ896" s="92"/>
      <c r="AK896" s="92"/>
      <c r="AL896" s="92"/>
      <c r="AM896" s="92"/>
      <c r="AN896" s="92"/>
      <c r="AO896" s="92"/>
      <c r="AP896" s="92"/>
      <c r="AQ896" s="92"/>
      <c r="AR896" s="92"/>
      <c r="AS896" s="92"/>
      <c r="AT896" s="92"/>
      <c r="AU896" s="92"/>
      <c r="AV896" s="92"/>
      <c r="AW896" s="92"/>
      <c r="AX896" s="92"/>
      <c r="AY896" s="92"/>
      <c r="AZ896" s="92"/>
      <c r="BA896" s="92"/>
      <c r="BB896" s="92"/>
      <c r="BC896" s="92"/>
      <c r="BD896" s="92"/>
      <c r="BE896" s="92"/>
      <c r="BF896" s="92"/>
      <c r="BG896" s="92"/>
      <c r="BH896" s="92"/>
      <c r="BI896" s="92"/>
      <c r="BJ896" s="92"/>
      <c r="BK896" s="92"/>
      <c r="BL896" s="92"/>
      <c r="BM896" s="92"/>
      <c r="BN896" s="92"/>
      <c r="BO896" s="92"/>
      <c r="BP896" s="92"/>
      <c r="BQ896" s="92"/>
      <c r="BR896" s="92"/>
      <c r="BS896" s="92"/>
      <c r="BT896" s="92"/>
      <c r="BU896" s="92"/>
      <c r="BV896" s="92"/>
      <c r="BW896" s="92"/>
      <c r="BX896" s="92"/>
      <c r="BY896" s="92"/>
      <c r="BZ896" s="92"/>
      <c r="CA896" s="92"/>
      <c r="CB896" s="92"/>
      <c r="CC896" s="92"/>
      <c r="CD896" s="92"/>
      <c r="CE896" s="92"/>
      <c r="CF896" s="92"/>
      <c r="CG896" s="92"/>
      <c r="CH896" s="92"/>
      <c r="CI896" s="92"/>
      <c r="CJ896" s="92"/>
      <c r="CK896" s="92"/>
      <c r="CL896" s="92"/>
    </row>
    <row r="897" spans="1:90">
      <c r="A897" s="92"/>
      <c r="B897" s="188"/>
      <c r="C897" s="319"/>
      <c r="D897" s="92"/>
      <c r="E897" s="92"/>
      <c r="F897" s="92"/>
      <c r="G897" s="92"/>
      <c r="H897" s="92"/>
      <c r="I897" s="92"/>
      <c r="J897" s="92"/>
      <c r="K897" s="92"/>
      <c r="L897" s="92"/>
      <c r="M897" s="92"/>
      <c r="N897" s="92"/>
      <c r="O897" s="92"/>
      <c r="P897" s="92"/>
      <c r="Q897" s="92"/>
      <c r="R897" s="92"/>
      <c r="S897" s="92"/>
      <c r="T897" s="92"/>
      <c r="U897" s="92"/>
      <c r="V897" s="92"/>
      <c r="W897" s="92"/>
      <c r="X897" s="92"/>
      <c r="Y897" s="92"/>
      <c r="Z897" s="92"/>
      <c r="AA897" s="92"/>
      <c r="AB897" s="92"/>
      <c r="AC897" s="92"/>
      <c r="AD897" s="92"/>
      <c r="AE897" s="92"/>
      <c r="AF897" s="92"/>
      <c r="AG897" s="92"/>
      <c r="AH897" s="92"/>
      <c r="AI897" s="92"/>
      <c r="AJ897" s="92"/>
      <c r="AK897" s="92"/>
      <c r="AL897" s="92"/>
      <c r="AM897" s="92"/>
      <c r="AN897" s="92"/>
      <c r="AO897" s="92"/>
      <c r="AP897" s="92"/>
      <c r="AQ897" s="92"/>
      <c r="AR897" s="92"/>
      <c r="AS897" s="92"/>
      <c r="AT897" s="92"/>
      <c r="AU897" s="92"/>
      <c r="AV897" s="92"/>
      <c r="AW897" s="92"/>
      <c r="AX897" s="92"/>
      <c r="AY897" s="92"/>
      <c r="AZ897" s="92"/>
      <c r="BA897" s="92"/>
      <c r="BB897" s="92"/>
      <c r="BC897" s="92"/>
      <c r="BD897" s="92"/>
      <c r="BE897" s="92"/>
      <c r="BF897" s="92"/>
      <c r="BG897" s="92"/>
      <c r="BH897" s="92"/>
      <c r="BI897" s="92"/>
      <c r="BJ897" s="92"/>
      <c r="BK897" s="92"/>
      <c r="BL897" s="92"/>
      <c r="BM897" s="92"/>
      <c r="BN897" s="92"/>
      <c r="BO897" s="92"/>
      <c r="BP897" s="92"/>
      <c r="BQ897" s="92"/>
      <c r="BR897" s="92"/>
      <c r="BS897" s="92"/>
      <c r="BT897" s="92"/>
      <c r="BU897" s="92"/>
      <c r="BV897" s="92"/>
      <c r="BW897" s="92"/>
      <c r="BX897" s="92"/>
      <c r="BY897" s="92"/>
      <c r="BZ897" s="92"/>
      <c r="CA897" s="92"/>
      <c r="CB897" s="92"/>
      <c r="CC897" s="92"/>
      <c r="CD897" s="92"/>
      <c r="CE897" s="92"/>
      <c r="CF897" s="92"/>
      <c r="CG897" s="92"/>
      <c r="CH897" s="92"/>
      <c r="CI897" s="92"/>
      <c r="CJ897" s="92"/>
      <c r="CK897" s="92"/>
      <c r="CL897" s="92"/>
    </row>
    <row r="898" spans="1:90">
      <c r="A898" s="92"/>
      <c r="B898" s="188"/>
      <c r="C898" s="319"/>
      <c r="D898" s="92"/>
      <c r="E898" s="92"/>
      <c r="F898" s="92"/>
      <c r="G898" s="92"/>
      <c r="H898" s="92"/>
      <c r="I898" s="92"/>
      <c r="J898" s="92"/>
      <c r="K898" s="92"/>
      <c r="L898" s="92"/>
      <c r="M898" s="92"/>
      <c r="N898" s="92"/>
      <c r="O898" s="92"/>
      <c r="P898" s="92"/>
      <c r="Q898" s="92"/>
      <c r="R898" s="92"/>
      <c r="S898" s="92"/>
      <c r="T898" s="92"/>
      <c r="U898" s="92"/>
      <c r="V898" s="92"/>
      <c r="W898" s="92"/>
      <c r="X898" s="92"/>
      <c r="Y898" s="92"/>
      <c r="Z898" s="92"/>
      <c r="AA898" s="92"/>
      <c r="AB898" s="92"/>
      <c r="AC898" s="92"/>
      <c r="AD898" s="92"/>
      <c r="AE898" s="92"/>
      <c r="AF898" s="92"/>
      <c r="AG898" s="92"/>
      <c r="AH898" s="92"/>
      <c r="AI898" s="92"/>
      <c r="AJ898" s="92"/>
      <c r="AK898" s="92"/>
      <c r="AL898" s="92"/>
      <c r="AM898" s="92"/>
      <c r="AN898" s="92"/>
      <c r="AO898" s="92"/>
      <c r="AP898" s="92"/>
      <c r="AQ898" s="92"/>
      <c r="AR898" s="92"/>
      <c r="AS898" s="92"/>
      <c r="AT898" s="92"/>
      <c r="AU898" s="92"/>
      <c r="AV898" s="92"/>
      <c r="AW898" s="92"/>
      <c r="AX898" s="92"/>
      <c r="AY898" s="92"/>
      <c r="AZ898" s="92"/>
      <c r="BA898" s="92"/>
      <c r="BB898" s="92"/>
      <c r="BC898" s="92"/>
      <c r="BD898" s="92"/>
      <c r="BE898" s="92"/>
      <c r="BF898" s="92"/>
      <c r="BG898" s="92"/>
      <c r="BH898" s="92"/>
      <c r="BI898" s="92"/>
      <c r="BJ898" s="92"/>
      <c r="BK898" s="92"/>
      <c r="BL898" s="92"/>
      <c r="BM898" s="92"/>
      <c r="BN898" s="92"/>
      <c r="BO898" s="92"/>
      <c r="BP898" s="92"/>
      <c r="BQ898" s="92"/>
      <c r="BR898" s="92"/>
      <c r="BS898" s="92"/>
      <c r="BT898" s="92"/>
      <c r="BU898" s="92"/>
      <c r="BV898" s="92"/>
      <c r="BW898" s="92"/>
      <c r="BX898" s="92"/>
      <c r="BY898" s="92"/>
      <c r="BZ898" s="92"/>
      <c r="CA898" s="92"/>
      <c r="CB898" s="92"/>
      <c r="CC898" s="92"/>
      <c r="CD898" s="92"/>
      <c r="CE898" s="92"/>
      <c r="CF898" s="92"/>
      <c r="CG898" s="92"/>
      <c r="CH898" s="92"/>
      <c r="CI898" s="92"/>
      <c r="CJ898" s="92"/>
      <c r="CK898" s="92"/>
      <c r="CL898" s="92"/>
    </row>
    <row r="899" spans="1:90">
      <c r="A899" s="92"/>
      <c r="B899" s="188"/>
      <c r="C899" s="319"/>
      <c r="D899" s="92"/>
      <c r="E899" s="92"/>
      <c r="F899" s="92"/>
      <c r="G899" s="92"/>
      <c r="H899" s="92"/>
      <c r="I899" s="92"/>
      <c r="J899" s="92"/>
      <c r="K899" s="92"/>
      <c r="L899" s="92"/>
      <c r="M899" s="92"/>
      <c r="N899" s="92"/>
      <c r="O899" s="92"/>
      <c r="P899" s="92"/>
      <c r="Q899" s="92"/>
      <c r="R899" s="92"/>
      <c r="S899" s="92"/>
      <c r="T899" s="92"/>
      <c r="U899" s="92"/>
      <c r="V899" s="92"/>
      <c r="W899" s="92"/>
      <c r="X899" s="92"/>
      <c r="Y899" s="92"/>
      <c r="Z899" s="92"/>
      <c r="AA899" s="92"/>
      <c r="AB899" s="92"/>
      <c r="AC899" s="92"/>
      <c r="AD899" s="92"/>
      <c r="AE899" s="92"/>
      <c r="AF899" s="92"/>
      <c r="AG899" s="92"/>
      <c r="AH899" s="92"/>
      <c r="AI899" s="92"/>
      <c r="AJ899" s="92"/>
      <c r="AK899" s="92"/>
      <c r="AL899" s="92"/>
      <c r="AM899" s="92"/>
      <c r="AN899" s="92"/>
      <c r="AO899" s="92"/>
      <c r="AP899" s="92"/>
      <c r="AQ899" s="92"/>
      <c r="AR899" s="92"/>
      <c r="AS899" s="92"/>
      <c r="AT899" s="92"/>
      <c r="AU899" s="92"/>
      <c r="AV899" s="92"/>
      <c r="AW899" s="92"/>
      <c r="AX899" s="92"/>
      <c r="AY899" s="92"/>
      <c r="AZ899" s="92"/>
      <c r="BA899" s="92"/>
      <c r="BB899" s="92"/>
      <c r="BC899" s="92"/>
      <c r="BD899" s="92"/>
      <c r="BE899" s="92"/>
      <c r="BF899" s="92"/>
      <c r="BG899" s="92"/>
      <c r="BH899" s="92"/>
      <c r="BI899" s="92"/>
      <c r="BJ899" s="92"/>
      <c r="BK899" s="92"/>
      <c r="BL899" s="92"/>
      <c r="BM899" s="92"/>
      <c r="BN899" s="92"/>
      <c r="BO899" s="92"/>
      <c r="BP899" s="92"/>
      <c r="BQ899" s="92"/>
      <c r="BR899" s="92"/>
      <c r="BS899" s="92"/>
      <c r="BT899" s="92"/>
      <c r="BU899" s="92"/>
      <c r="BV899" s="92"/>
      <c r="BW899" s="92"/>
      <c r="BX899" s="92"/>
      <c r="BY899" s="92"/>
      <c r="BZ899" s="92"/>
      <c r="CA899" s="92"/>
      <c r="CB899" s="92"/>
      <c r="CC899" s="92"/>
      <c r="CD899" s="92"/>
      <c r="CE899" s="92"/>
      <c r="CF899" s="92"/>
      <c r="CG899" s="92"/>
      <c r="CH899" s="92"/>
      <c r="CI899" s="92"/>
      <c r="CJ899" s="92"/>
      <c r="CK899" s="92"/>
      <c r="CL899" s="92"/>
    </row>
    <row r="900" spans="1:90">
      <c r="A900" s="92"/>
      <c r="B900" s="188"/>
      <c r="C900" s="319"/>
      <c r="D900" s="92"/>
      <c r="E900" s="92"/>
      <c r="F900" s="92"/>
      <c r="G900" s="92"/>
      <c r="H900" s="92"/>
      <c r="I900" s="92"/>
      <c r="J900" s="92"/>
      <c r="K900" s="92"/>
      <c r="L900" s="92"/>
      <c r="M900" s="92"/>
      <c r="N900" s="92"/>
      <c r="O900" s="92"/>
      <c r="P900" s="92"/>
      <c r="Q900" s="92"/>
      <c r="R900" s="92"/>
      <c r="S900" s="92"/>
      <c r="T900" s="92"/>
      <c r="U900" s="92"/>
      <c r="V900" s="92"/>
      <c r="W900" s="92"/>
      <c r="X900" s="92"/>
      <c r="Y900" s="92"/>
      <c r="Z900" s="92"/>
      <c r="AA900" s="92"/>
      <c r="AB900" s="92"/>
      <c r="AC900" s="92"/>
      <c r="AD900" s="92"/>
      <c r="AE900" s="92"/>
      <c r="AF900" s="92"/>
      <c r="AG900" s="92"/>
      <c r="AH900" s="92"/>
      <c r="AI900" s="92"/>
      <c r="AJ900" s="92"/>
      <c r="AK900" s="92"/>
      <c r="AL900" s="92"/>
      <c r="AM900" s="92"/>
      <c r="AN900" s="92"/>
      <c r="AO900" s="92"/>
      <c r="AP900" s="92"/>
      <c r="AQ900" s="92"/>
      <c r="AR900" s="92"/>
      <c r="AS900" s="92"/>
      <c r="AT900" s="92"/>
      <c r="AU900" s="92"/>
      <c r="AV900" s="92"/>
      <c r="AW900" s="92"/>
      <c r="AX900" s="92"/>
      <c r="AY900" s="92"/>
      <c r="AZ900" s="92"/>
      <c r="BA900" s="92"/>
      <c r="BB900" s="92"/>
      <c r="BC900" s="92"/>
      <c r="BD900" s="92"/>
      <c r="BE900" s="92"/>
      <c r="BF900" s="92"/>
      <c r="BG900" s="92"/>
      <c r="BH900" s="92"/>
      <c r="BI900" s="92"/>
      <c r="BJ900" s="92"/>
      <c r="BK900" s="92"/>
      <c r="BL900" s="92"/>
      <c r="BM900" s="92"/>
      <c r="BN900" s="92"/>
      <c r="BO900" s="92"/>
      <c r="BP900" s="92"/>
      <c r="BQ900" s="92"/>
      <c r="BR900" s="92"/>
      <c r="BS900" s="92"/>
      <c r="BT900" s="92"/>
      <c r="BU900" s="92"/>
      <c r="BV900" s="92"/>
      <c r="BW900" s="92"/>
      <c r="BX900" s="92"/>
      <c r="BY900" s="92"/>
      <c r="BZ900" s="92"/>
      <c r="CA900" s="92"/>
      <c r="CB900" s="92"/>
      <c r="CC900" s="92"/>
      <c r="CD900" s="92"/>
      <c r="CE900" s="92"/>
      <c r="CF900" s="92"/>
      <c r="CG900" s="92"/>
      <c r="CH900" s="92"/>
      <c r="CI900" s="92"/>
      <c r="CJ900" s="92"/>
      <c r="CK900" s="92"/>
      <c r="CL900" s="92"/>
    </row>
    <row r="901" spans="1:90">
      <c r="A901" s="92"/>
      <c r="B901" s="188"/>
      <c r="C901" s="319"/>
      <c r="D901" s="92"/>
      <c r="E901" s="92"/>
      <c r="F901" s="92"/>
      <c r="G901" s="92"/>
      <c r="H901" s="92"/>
      <c r="I901" s="92"/>
      <c r="J901" s="92"/>
      <c r="K901" s="92"/>
      <c r="L901" s="92"/>
      <c r="M901" s="92"/>
      <c r="N901" s="92"/>
      <c r="O901" s="92"/>
      <c r="P901" s="92"/>
      <c r="Q901" s="92"/>
      <c r="R901" s="92"/>
      <c r="S901" s="92"/>
      <c r="T901" s="92"/>
      <c r="U901" s="92"/>
      <c r="V901" s="92"/>
      <c r="W901" s="92"/>
      <c r="X901" s="92"/>
      <c r="Y901" s="92"/>
      <c r="Z901" s="92"/>
      <c r="AA901" s="92"/>
      <c r="AB901" s="92"/>
      <c r="AC901" s="92"/>
      <c r="AD901" s="92"/>
      <c r="AE901" s="92"/>
      <c r="AF901" s="92"/>
      <c r="AG901" s="92"/>
      <c r="AH901" s="92"/>
      <c r="AI901" s="92"/>
      <c r="AJ901" s="92"/>
      <c r="AK901" s="92"/>
      <c r="AL901" s="92"/>
      <c r="AM901" s="92"/>
      <c r="AN901" s="92"/>
      <c r="AO901" s="92"/>
      <c r="AP901" s="92"/>
      <c r="AQ901" s="92"/>
      <c r="AR901" s="92"/>
      <c r="AS901" s="92"/>
      <c r="AT901" s="92"/>
      <c r="AU901" s="92"/>
      <c r="AV901" s="92"/>
      <c r="AW901" s="92"/>
      <c r="AX901" s="92"/>
      <c r="AY901" s="92"/>
      <c r="AZ901" s="92"/>
      <c r="BA901" s="92"/>
      <c r="BB901" s="92"/>
      <c r="BC901" s="92"/>
      <c r="BD901" s="92"/>
      <c r="BE901" s="92"/>
      <c r="BF901" s="92"/>
      <c r="BG901" s="92"/>
      <c r="BH901" s="92"/>
      <c r="BI901" s="92"/>
      <c r="BJ901" s="92"/>
      <c r="BK901" s="92"/>
      <c r="BL901" s="92"/>
      <c r="BM901" s="92"/>
      <c r="BN901" s="92"/>
      <c r="BO901" s="92"/>
      <c r="BP901" s="92"/>
      <c r="BQ901" s="92"/>
      <c r="BR901" s="92"/>
      <c r="BS901" s="92"/>
      <c r="BT901" s="92"/>
      <c r="BU901" s="92"/>
      <c r="BV901" s="92"/>
      <c r="BW901" s="92"/>
      <c r="BX901" s="92"/>
      <c r="BY901" s="92"/>
      <c r="BZ901" s="92"/>
      <c r="CA901" s="92"/>
      <c r="CB901" s="92"/>
      <c r="CC901" s="92"/>
      <c r="CD901" s="92"/>
      <c r="CE901" s="92"/>
      <c r="CF901" s="92"/>
      <c r="CG901" s="92"/>
      <c r="CH901" s="92"/>
      <c r="CI901" s="92"/>
      <c r="CJ901" s="92"/>
      <c r="CK901" s="92"/>
      <c r="CL901" s="92"/>
    </row>
    <row r="902" spans="1:90">
      <c r="A902" s="92"/>
      <c r="B902" s="188"/>
      <c r="C902" s="319"/>
      <c r="D902" s="92"/>
      <c r="E902" s="92"/>
      <c r="F902" s="92"/>
      <c r="G902" s="92"/>
      <c r="H902" s="92"/>
      <c r="I902" s="92"/>
      <c r="J902" s="92"/>
      <c r="K902" s="92"/>
      <c r="L902" s="92"/>
      <c r="M902" s="92"/>
      <c r="N902" s="92"/>
      <c r="O902" s="92"/>
      <c r="P902" s="92"/>
      <c r="Q902" s="92"/>
      <c r="R902" s="92"/>
      <c r="S902" s="92"/>
      <c r="T902" s="92"/>
      <c r="U902" s="92"/>
      <c r="V902" s="92"/>
      <c r="W902" s="92"/>
      <c r="X902" s="92"/>
      <c r="Y902" s="92"/>
      <c r="Z902" s="92"/>
      <c r="AA902" s="92"/>
      <c r="AB902" s="92"/>
      <c r="AC902" s="92"/>
      <c r="AD902" s="92"/>
      <c r="AE902" s="92"/>
      <c r="AF902" s="92"/>
      <c r="AG902" s="92"/>
      <c r="AH902" s="92"/>
      <c r="AI902" s="92"/>
      <c r="AJ902" s="92"/>
      <c r="AK902" s="92"/>
      <c r="AL902" s="92"/>
      <c r="AM902" s="92"/>
      <c r="AN902" s="92"/>
      <c r="AO902" s="92"/>
      <c r="AP902" s="92"/>
      <c r="AQ902" s="92"/>
      <c r="AR902" s="92"/>
      <c r="AS902" s="92"/>
      <c r="AT902" s="92"/>
      <c r="AU902" s="92"/>
      <c r="AV902" s="92"/>
      <c r="AW902" s="92"/>
      <c r="AX902" s="92"/>
      <c r="AY902" s="92"/>
      <c r="AZ902" s="92"/>
      <c r="BA902" s="92"/>
      <c r="BB902" s="92"/>
      <c r="BC902" s="92"/>
      <c r="BD902" s="92"/>
      <c r="BE902" s="92"/>
      <c r="BF902" s="92"/>
      <c r="BG902" s="92"/>
      <c r="BH902" s="92"/>
      <c r="BI902" s="92"/>
      <c r="BJ902" s="92"/>
      <c r="BK902" s="92"/>
      <c r="BL902" s="92"/>
      <c r="BM902" s="92"/>
      <c r="BN902" s="92"/>
      <c r="BO902" s="92"/>
      <c r="BP902" s="92"/>
      <c r="BQ902" s="92"/>
      <c r="BR902" s="92"/>
      <c r="BS902" s="92"/>
      <c r="BT902" s="92"/>
      <c r="BU902" s="92"/>
      <c r="BV902" s="92"/>
      <c r="BW902" s="92"/>
      <c r="BX902" s="92"/>
      <c r="BY902" s="92"/>
      <c r="BZ902" s="92"/>
      <c r="CA902" s="92"/>
      <c r="CB902" s="92"/>
      <c r="CC902" s="92"/>
      <c r="CD902" s="92"/>
      <c r="CE902" s="92"/>
      <c r="CF902" s="92"/>
      <c r="CG902" s="92"/>
      <c r="CH902" s="92"/>
      <c r="CI902" s="92"/>
      <c r="CJ902" s="92"/>
      <c r="CK902" s="92"/>
      <c r="CL902" s="92"/>
    </row>
    <row r="903" spans="1:90">
      <c r="A903" s="92"/>
      <c r="B903" s="188"/>
      <c r="C903" s="319"/>
      <c r="D903" s="92"/>
      <c r="E903" s="92"/>
      <c r="F903" s="92"/>
      <c r="G903" s="92"/>
      <c r="H903" s="92"/>
      <c r="I903" s="92"/>
      <c r="J903" s="92"/>
      <c r="K903" s="92"/>
      <c r="L903" s="92"/>
      <c r="M903" s="92"/>
      <c r="N903" s="92"/>
      <c r="O903" s="92"/>
      <c r="P903" s="92"/>
      <c r="Q903" s="92"/>
      <c r="R903" s="92"/>
      <c r="S903" s="92"/>
      <c r="T903" s="92"/>
      <c r="U903" s="92"/>
      <c r="V903" s="92"/>
      <c r="W903" s="92"/>
      <c r="X903" s="92"/>
      <c r="Y903" s="92"/>
      <c r="Z903" s="92"/>
      <c r="AA903" s="92"/>
      <c r="AB903" s="92"/>
      <c r="AC903" s="92"/>
      <c r="AD903" s="92"/>
      <c r="AE903" s="92"/>
      <c r="AF903" s="92"/>
      <c r="AG903" s="92"/>
      <c r="AH903" s="92"/>
      <c r="AI903" s="92"/>
      <c r="AJ903" s="92"/>
      <c r="AK903" s="92"/>
      <c r="AL903" s="92"/>
      <c r="AM903" s="92"/>
      <c r="AN903" s="92"/>
      <c r="AO903" s="92"/>
      <c r="AP903" s="92"/>
      <c r="AQ903" s="92"/>
      <c r="AR903" s="92"/>
      <c r="AS903" s="92"/>
      <c r="AT903" s="92"/>
      <c r="AU903" s="92"/>
      <c r="AV903" s="92"/>
      <c r="AW903" s="92"/>
      <c r="AX903" s="92"/>
      <c r="AY903" s="92"/>
      <c r="AZ903" s="92"/>
      <c r="BA903" s="92"/>
      <c r="BB903" s="92"/>
      <c r="BC903" s="92"/>
      <c r="BD903" s="92"/>
      <c r="BE903" s="92"/>
      <c r="BF903" s="92"/>
      <c r="BG903" s="92"/>
      <c r="BH903" s="92"/>
      <c r="BI903" s="92"/>
      <c r="BJ903" s="92"/>
      <c r="BK903" s="92"/>
      <c r="BL903" s="92"/>
      <c r="BM903" s="92"/>
      <c r="BN903" s="92"/>
      <c r="BO903" s="92"/>
      <c r="BP903" s="92"/>
      <c r="BQ903" s="92"/>
      <c r="BR903" s="92"/>
      <c r="BS903" s="92"/>
      <c r="BT903" s="92"/>
      <c r="BU903" s="92"/>
      <c r="BV903" s="92"/>
      <c r="BW903" s="92"/>
      <c r="BX903" s="92"/>
      <c r="BY903" s="92"/>
      <c r="BZ903" s="92"/>
      <c r="CA903" s="92"/>
      <c r="CB903" s="92"/>
      <c r="CC903" s="92"/>
      <c r="CD903" s="92"/>
      <c r="CE903" s="92"/>
      <c r="CF903" s="92"/>
      <c r="CG903" s="92"/>
      <c r="CH903" s="92"/>
      <c r="CI903" s="92"/>
      <c r="CJ903" s="92"/>
      <c r="CK903" s="92"/>
      <c r="CL903" s="92"/>
    </row>
    <row r="904" spans="1:90">
      <c r="A904" s="92"/>
      <c r="B904" s="188"/>
      <c r="C904" s="319"/>
      <c r="D904" s="92"/>
      <c r="E904" s="92"/>
      <c r="F904" s="92"/>
      <c r="G904" s="92"/>
      <c r="H904" s="92"/>
      <c r="I904" s="92"/>
      <c r="J904" s="92"/>
      <c r="K904" s="92"/>
      <c r="L904" s="92"/>
      <c r="M904" s="92"/>
      <c r="N904" s="92"/>
      <c r="O904" s="92"/>
      <c r="P904" s="92"/>
      <c r="Q904" s="92"/>
      <c r="R904" s="92"/>
      <c r="S904" s="92"/>
      <c r="T904" s="92"/>
      <c r="U904" s="92"/>
      <c r="V904" s="92"/>
      <c r="W904" s="92"/>
      <c r="X904" s="92"/>
      <c r="Y904" s="92"/>
      <c r="Z904" s="92"/>
      <c r="AA904" s="92"/>
      <c r="AB904" s="92"/>
      <c r="AC904" s="92"/>
      <c r="AD904" s="92"/>
      <c r="AE904" s="92"/>
      <c r="AF904" s="92"/>
      <c r="AG904" s="92"/>
      <c r="AH904" s="92"/>
      <c r="AI904" s="92"/>
      <c r="AJ904" s="92"/>
      <c r="AK904" s="92"/>
      <c r="AL904" s="92"/>
      <c r="AM904" s="92"/>
      <c r="AN904" s="92"/>
      <c r="AO904" s="92"/>
      <c r="AP904" s="92"/>
      <c r="AQ904" s="92"/>
      <c r="AR904" s="92"/>
      <c r="AS904" s="92"/>
      <c r="AT904" s="92"/>
      <c r="AU904" s="92"/>
      <c r="AV904" s="92"/>
      <c r="AW904" s="92"/>
      <c r="AX904" s="92"/>
      <c r="AY904" s="92"/>
      <c r="AZ904" s="92"/>
      <c r="BA904" s="92"/>
      <c r="BB904" s="92"/>
      <c r="BC904" s="92"/>
      <c r="BD904" s="92"/>
      <c r="BE904" s="92"/>
      <c r="BF904" s="92"/>
      <c r="BG904" s="92"/>
      <c r="BH904" s="92"/>
      <c r="BI904" s="92"/>
      <c r="BJ904" s="92"/>
      <c r="BK904" s="92"/>
      <c r="BL904" s="92"/>
      <c r="BM904" s="92"/>
      <c r="BN904" s="92"/>
      <c r="BO904" s="92"/>
      <c r="BP904" s="92"/>
      <c r="BQ904" s="92"/>
      <c r="BR904" s="92"/>
      <c r="BS904" s="92"/>
      <c r="BT904" s="92"/>
      <c r="BU904" s="92"/>
      <c r="BV904" s="92"/>
      <c r="BW904" s="92"/>
      <c r="BX904" s="92"/>
      <c r="BY904" s="92"/>
      <c r="BZ904" s="92"/>
      <c r="CA904" s="92"/>
      <c r="CB904" s="92"/>
      <c r="CC904" s="92"/>
      <c r="CD904" s="92"/>
      <c r="CE904" s="92"/>
      <c r="CF904" s="92"/>
      <c r="CG904" s="92"/>
      <c r="CH904" s="92"/>
      <c r="CI904" s="92"/>
      <c r="CJ904" s="92"/>
      <c r="CK904" s="92"/>
      <c r="CL904" s="92"/>
    </row>
    <row r="905" spans="1:90">
      <c r="A905" s="92"/>
      <c r="B905" s="188"/>
      <c r="C905" s="319"/>
      <c r="D905" s="92"/>
      <c r="E905" s="92"/>
      <c r="F905" s="92"/>
      <c r="G905" s="92"/>
      <c r="H905" s="92"/>
      <c r="I905" s="92"/>
      <c r="J905" s="92"/>
      <c r="K905" s="92"/>
      <c r="L905" s="92"/>
      <c r="M905" s="92"/>
      <c r="N905" s="92"/>
      <c r="O905" s="92"/>
      <c r="P905" s="92"/>
      <c r="Q905" s="92"/>
      <c r="R905" s="92"/>
      <c r="S905" s="92"/>
      <c r="T905" s="92"/>
      <c r="U905" s="92"/>
      <c r="V905" s="92"/>
      <c r="W905" s="92"/>
      <c r="X905" s="92"/>
      <c r="Y905" s="92"/>
      <c r="Z905" s="92"/>
      <c r="AA905" s="92"/>
      <c r="AB905" s="92"/>
      <c r="AC905" s="92"/>
      <c r="AD905" s="92"/>
      <c r="AE905" s="92"/>
      <c r="AF905" s="92"/>
      <c r="AG905" s="92"/>
      <c r="AH905" s="92"/>
      <c r="AI905" s="92"/>
      <c r="AJ905" s="92"/>
      <c r="AK905" s="92"/>
      <c r="AL905" s="92"/>
      <c r="AM905" s="92"/>
      <c r="AN905" s="92"/>
      <c r="AO905" s="92"/>
      <c r="AP905" s="92"/>
      <c r="AQ905" s="92"/>
      <c r="AR905" s="92"/>
      <c r="AS905" s="92"/>
      <c r="AT905" s="92"/>
      <c r="AU905" s="92"/>
      <c r="AV905" s="92"/>
      <c r="AW905" s="92"/>
      <c r="AX905" s="92"/>
      <c r="AY905" s="92"/>
      <c r="AZ905" s="92"/>
      <c r="BA905" s="92"/>
      <c r="BB905" s="92"/>
      <c r="BC905" s="92"/>
      <c r="BD905" s="92"/>
      <c r="BE905" s="92"/>
      <c r="BF905" s="92"/>
      <c r="BG905" s="92"/>
      <c r="BH905" s="92"/>
      <c r="BI905" s="92"/>
      <c r="BJ905" s="92"/>
      <c r="BK905" s="92"/>
      <c r="BL905" s="92"/>
      <c r="BM905" s="92"/>
      <c r="BN905" s="92"/>
      <c r="BO905" s="92"/>
      <c r="BP905" s="92"/>
      <c r="BQ905" s="92"/>
      <c r="BR905" s="92"/>
      <c r="BS905" s="92"/>
      <c r="BT905" s="92"/>
      <c r="BU905" s="92"/>
      <c r="BV905" s="92"/>
      <c r="BW905" s="92"/>
      <c r="BX905" s="92"/>
      <c r="BY905" s="92"/>
      <c r="BZ905" s="92"/>
      <c r="CA905" s="92"/>
      <c r="CB905" s="92"/>
      <c r="CC905" s="92"/>
      <c r="CD905" s="92"/>
      <c r="CE905" s="92"/>
      <c r="CF905" s="92"/>
      <c r="CG905" s="92"/>
      <c r="CH905" s="92"/>
      <c r="CI905" s="92"/>
      <c r="CJ905" s="92"/>
      <c r="CK905" s="92"/>
      <c r="CL905" s="92"/>
    </row>
    <row r="906" spans="1:90">
      <c r="A906" s="92"/>
      <c r="B906" s="188"/>
      <c r="C906" s="319"/>
      <c r="D906" s="92"/>
      <c r="E906" s="92"/>
      <c r="F906" s="92"/>
      <c r="G906" s="92"/>
      <c r="H906" s="92"/>
      <c r="I906" s="92"/>
      <c r="J906" s="92"/>
      <c r="K906" s="92"/>
      <c r="L906" s="92"/>
      <c r="M906" s="92"/>
      <c r="N906" s="92"/>
      <c r="O906" s="92"/>
      <c r="P906" s="92"/>
      <c r="Q906" s="92"/>
      <c r="R906" s="92"/>
      <c r="S906" s="92"/>
      <c r="T906" s="92"/>
      <c r="U906" s="92"/>
      <c r="V906" s="92"/>
      <c r="W906" s="92"/>
      <c r="X906" s="92"/>
      <c r="Y906" s="92"/>
      <c r="Z906" s="92"/>
      <c r="AA906" s="92"/>
      <c r="AB906" s="92"/>
      <c r="AC906" s="92"/>
      <c r="AD906" s="92"/>
      <c r="AE906" s="92"/>
      <c r="AF906" s="92"/>
      <c r="AG906" s="92"/>
      <c r="AH906" s="92"/>
      <c r="AI906" s="92"/>
      <c r="AJ906" s="92"/>
      <c r="AK906" s="92"/>
      <c r="AL906" s="92"/>
      <c r="AM906" s="92"/>
      <c r="AN906" s="92"/>
      <c r="AO906" s="92"/>
      <c r="AP906" s="92"/>
      <c r="AQ906" s="92"/>
      <c r="AR906" s="92"/>
      <c r="AS906" s="92"/>
      <c r="AT906" s="92"/>
      <c r="AU906" s="92"/>
      <c r="AV906" s="92"/>
      <c r="AW906" s="92"/>
      <c r="AX906" s="92"/>
      <c r="AY906" s="92"/>
      <c r="AZ906" s="92"/>
      <c r="BA906" s="92"/>
      <c r="BB906" s="92"/>
      <c r="BC906" s="92"/>
      <c r="BD906" s="92"/>
      <c r="BE906" s="92"/>
      <c r="BF906" s="92"/>
      <c r="BG906" s="92"/>
      <c r="BH906" s="92"/>
      <c r="BI906" s="92"/>
      <c r="BJ906" s="92"/>
      <c r="BK906" s="92"/>
      <c r="BL906" s="92"/>
      <c r="BM906" s="92"/>
      <c r="BN906" s="92"/>
      <c r="BO906" s="92"/>
      <c r="BP906" s="92"/>
      <c r="BQ906" s="92"/>
      <c r="BR906" s="92"/>
      <c r="BS906" s="92"/>
      <c r="BT906" s="92"/>
      <c r="BU906" s="92"/>
      <c r="BV906" s="92"/>
      <c r="BW906" s="92"/>
      <c r="BX906" s="92"/>
      <c r="BY906" s="92"/>
      <c r="BZ906" s="92"/>
      <c r="CA906" s="92"/>
      <c r="CB906" s="92"/>
      <c r="CC906" s="92"/>
      <c r="CD906" s="92"/>
      <c r="CE906" s="92"/>
      <c r="CF906" s="92"/>
      <c r="CG906" s="92"/>
      <c r="CH906" s="92"/>
      <c r="CI906" s="92"/>
      <c r="CJ906" s="92"/>
      <c r="CK906" s="92"/>
      <c r="CL906" s="92"/>
    </row>
    <row r="907" spans="1:90">
      <c r="A907" s="92"/>
      <c r="B907" s="188"/>
      <c r="C907" s="319"/>
      <c r="D907" s="92"/>
      <c r="E907" s="92"/>
      <c r="F907" s="92"/>
      <c r="G907" s="92"/>
      <c r="H907" s="92"/>
      <c r="I907" s="92"/>
      <c r="J907" s="92"/>
      <c r="K907" s="92"/>
      <c r="L907" s="92"/>
      <c r="M907" s="92"/>
      <c r="N907" s="92"/>
      <c r="O907" s="92"/>
      <c r="P907" s="92"/>
      <c r="Q907" s="92"/>
      <c r="R907" s="92"/>
      <c r="S907" s="92"/>
      <c r="T907" s="92"/>
      <c r="U907" s="92"/>
      <c r="V907" s="92"/>
      <c r="W907" s="92"/>
      <c r="X907" s="92"/>
      <c r="Y907" s="92"/>
      <c r="Z907" s="92"/>
      <c r="AA907" s="92"/>
      <c r="AB907" s="92"/>
      <c r="AC907" s="92"/>
      <c r="AD907" s="92"/>
      <c r="AE907" s="92"/>
      <c r="AF907" s="92"/>
      <c r="AG907" s="92"/>
      <c r="AH907" s="92"/>
      <c r="AI907" s="92"/>
      <c r="AJ907" s="92"/>
      <c r="AK907" s="92"/>
      <c r="AL907" s="92"/>
      <c r="AM907" s="92"/>
      <c r="AN907" s="92"/>
      <c r="AO907" s="92"/>
      <c r="AP907" s="92"/>
      <c r="AQ907" s="92"/>
      <c r="AR907" s="92"/>
      <c r="AS907" s="92"/>
      <c r="AT907" s="92"/>
      <c r="AU907" s="92"/>
      <c r="AV907" s="92"/>
      <c r="AW907" s="92"/>
      <c r="AX907" s="92"/>
      <c r="AY907" s="92"/>
      <c r="AZ907" s="92"/>
      <c r="BA907" s="92"/>
      <c r="BB907" s="92"/>
      <c r="BC907" s="92"/>
      <c r="BD907" s="92"/>
      <c r="BE907" s="92"/>
      <c r="BF907" s="92"/>
      <c r="BG907" s="92"/>
      <c r="BH907" s="92"/>
      <c r="BI907" s="92"/>
      <c r="BJ907" s="92"/>
      <c r="BK907" s="92"/>
      <c r="BL907" s="92"/>
      <c r="BM907" s="92"/>
      <c r="BN907" s="92"/>
      <c r="BO907" s="92"/>
      <c r="BP907" s="92"/>
      <c r="BQ907" s="92"/>
      <c r="BR907" s="92"/>
      <c r="BS907" s="92"/>
      <c r="BT907" s="92"/>
      <c r="BU907" s="92"/>
      <c r="BV907" s="92"/>
      <c r="BW907" s="92"/>
      <c r="BX907" s="92"/>
      <c r="BY907" s="92"/>
      <c r="BZ907" s="92"/>
      <c r="CA907" s="92"/>
      <c r="CB907" s="92"/>
      <c r="CC907" s="92"/>
      <c r="CD907" s="92"/>
      <c r="CE907" s="92"/>
      <c r="CF907" s="92"/>
      <c r="CG907" s="92"/>
      <c r="CH907" s="92"/>
      <c r="CI907" s="92"/>
      <c r="CJ907" s="92"/>
      <c r="CK907" s="92"/>
      <c r="CL907" s="92"/>
    </row>
    <row r="908" spans="1:90">
      <c r="A908" s="92"/>
      <c r="B908" s="188"/>
      <c r="C908" s="319"/>
      <c r="D908" s="92"/>
      <c r="E908" s="92"/>
      <c r="F908" s="92"/>
      <c r="G908" s="92"/>
      <c r="H908" s="92"/>
      <c r="I908" s="92"/>
      <c r="J908" s="92"/>
      <c r="K908" s="92"/>
      <c r="L908" s="92"/>
      <c r="M908" s="92"/>
      <c r="N908" s="92"/>
      <c r="O908" s="92"/>
      <c r="P908" s="92"/>
      <c r="Q908" s="92"/>
      <c r="R908" s="92"/>
      <c r="S908" s="92"/>
      <c r="T908" s="92"/>
      <c r="U908" s="92"/>
      <c r="V908" s="92"/>
      <c r="W908" s="92"/>
      <c r="X908" s="92"/>
      <c r="Y908" s="92"/>
      <c r="Z908" s="92"/>
      <c r="AA908" s="92"/>
      <c r="AB908" s="92"/>
      <c r="AC908" s="92"/>
      <c r="AD908" s="92"/>
      <c r="AE908" s="92"/>
      <c r="AF908" s="92"/>
      <c r="AG908" s="92"/>
      <c r="AH908" s="92"/>
      <c r="AI908" s="92"/>
      <c r="AJ908" s="92"/>
      <c r="AK908" s="92"/>
      <c r="AL908" s="92"/>
      <c r="AM908" s="92"/>
      <c r="AN908" s="92"/>
      <c r="AO908" s="92"/>
      <c r="AP908" s="92"/>
      <c r="AQ908" s="92"/>
      <c r="AR908" s="92"/>
      <c r="AS908" s="92"/>
      <c r="AT908" s="92"/>
      <c r="AU908" s="92"/>
      <c r="AV908" s="92"/>
      <c r="AW908" s="92"/>
      <c r="AX908" s="92"/>
      <c r="AY908" s="92"/>
      <c r="AZ908" s="92"/>
      <c r="BA908" s="92"/>
      <c r="BB908" s="92"/>
      <c r="BC908" s="92"/>
      <c r="BD908" s="92"/>
      <c r="BE908" s="92"/>
      <c r="BF908" s="92"/>
      <c r="BG908" s="92"/>
      <c r="BH908" s="92"/>
      <c r="BI908" s="92"/>
      <c r="BJ908" s="92"/>
      <c r="BK908" s="92"/>
      <c r="BL908" s="92"/>
      <c r="BM908" s="92"/>
      <c r="BN908" s="92"/>
      <c r="BO908" s="92"/>
      <c r="BP908" s="92"/>
      <c r="BQ908" s="92"/>
      <c r="BR908" s="92"/>
      <c r="BS908" s="92"/>
      <c r="BT908" s="92"/>
      <c r="BU908" s="92"/>
      <c r="BV908" s="92"/>
      <c r="BW908" s="92"/>
      <c r="BX908" s="92"/>
      <c r="BY908" s="92"/>
      <c r="BZ908" s="92"/>
      <c r="CA908" s="92"/>
      <c r="CB908" s="92"/>
      <c r="CC908" s="92"/>
      <c r="CD908" s="92"/>
      <c r="CE908" s="92"/>
      <c r="CF908" s="92"/>
      <c r="CG908" s="92"/>
      <c r="CH908" s="92"/>
      <c r="CI908" s="92"/>
      <c r="CJ908" s="92"/>
      <c r="CK908" s="92"/>
      <c r="CL908" s="92"/>
    </row>
    <row r="909" spans="1:90">
      <c r="A909" s="92"/>
      <c r="B909" s="188"/>
      <c r="C909" s="319"/>
      <c r="D909" s="92"/>
      <c r="E909" s="92"/>
      <c r="F909" s="92"/>
      <c r="G909" s="92"/>
      <c r="H909" s="92"/>
      <c r="I909" s="92"/>
      <c r="J909" s="92"/>
      <c r="K909" s="92"/>
      <c r="L909" s="92"/>
      <c r="M909" s="92"/>
      <c r="N909" s="92"/>
      <c r="O909" s="92"/>
      <c r="P909" s="92"/>
      <c r="Q909" s="92"/>
      <c r="R909" s="92"/>
      <c r="S909" s="92"/>
      <c r="T909" s="92"/>
      <c r="U909" s="92"/>
      <c r="V909" s="92"/>
      <c r="W909" s="92"/>
      <c r="X909" s="92"/>
      <c r="Y909" s="92"/>
      <c r="Z909" s="92"/>
      <c r="AA909" s="92"/>
      <c r="AB909" s="92"/>
      <c r="AC909" s="92"/>
      <c r="AD909" s="92"/>
      <c r="AE909" s="92"/>
      <c r="AF909" s="92"/>
      <c r="AG909" s="92"/>
      <c r="AH909" s="92"/>
      <c r="AI909" s="92"/>
      <c r="AJ909" s="92"/>
      <c r="AK909" s="92"/>
      <c r="AL909" s="92"/>
      <c r="AM909" s="92"/>
      <c r="AN909" s="92"/>
      <c r="AO909" s="92"/>
      <c r="AP909" s="92"/>
      <c r="AQ909" s="92"/>
      <c r="AR909" s="92"/>
      <c r="AS909" s="92"/>
      <c r="AT909" s="92"/>
      <c r="AU909" s="92"/>
      <c r="AV909" s="92"/>
      <c r="AW909" s="92"/>
      <c r="AX909" s="92"/>
      <c r="AY909" s="92"/>
      <c r="AZ909" s="92"/>
      <c r="BA909" s="92"/>
      <c r="BB909" s="92"/>
      <c r="BC909" s="92"/>
      <c r="BD909" s="92"/>
      <c r="BE909" s="92"/>
      <c r="BF909" s="92"/>
      <c r="BG909" s="92"/>
      <c r="BH909" s="92"/>
      <c r="BI909" s="92"/>
      <c r="BJ909" s="92"/>
      <c r="BK909" s="92"/>
      <c r="BL909" s="92"/>
      <c r="BM909" s="92"/>
      <c r="BN909" s="92"/>
      <c r="BO909" s="92"/>
      <c r="BP909" s="92"/>
      <c r="BQ909" s="92"/>
      <c r="BR909" s="92"/>
      <c r="BS909" s="92"/>
      <c r="BT909" s="92"/>
      <c r="BU909" s="92"/>
      <c r="BV909" s="92"/>
      <c r="BW909" s="92"/>
      <c r="BX909" s="92"/>
      <c r="BY909" s="92"/>
      <c r="BZ909" s="92"/>
      <c r="CA909" s="92"/>
      <c r="CB909" s="92"/>
      <c r="CC909" s="92"/>
      <c r="CD909" s="92"/>
      <c r="CE909" s="92"/>
      <c r="CF909" s="92"/>
      <c r="CG909" s="92"/>
      <c r="CH909" s="92"/>
      <c r="CI909" s="92"/>
      <c r="CJ909" s="92"/>
      <c r="CK909" s="92"/>
      <c r="CL909" s="92"/>
    </row>
    <row r="910" spans="1:90">
      <c r="A910" s="92"/>
      <c r="B910" s="188"/>
      <c r="C910" s="319"/>
      <c r="D910" s="92"/>
      <c r="E910" s="92"/>
      <c r="F910" s="92"/>
      <c r="G910" s="92"/>
      <c r="H910" s="92"/>
      <c r="I910" s="92"/>
      <c r="J910" s="92"/>
      <c r="K910" s="92"/>
      <c r="L910" s="92"/>
      <c r="M910" s="92"/>
      <c r="N910" s="92"/>
      <c r="O910" s="92"/>
      <c r="P910" s="92"/>
      <c r="Q910" s="92"/>
      <c r="R910" s="92"/>
      <c r="S910" s="92"/>
      <c r="T910" s="92"/>
      <c r="U910" s="92"/>
      <c r="V910" s="92"/>
      <c r="W910" s="92"/>
      <c r="X910" s="92"/>
      <c r="Y910" s="92"/>
      <c r="Z910" s="92"/>
      <c r="AA910" s="92"/>
      <c r="AB910" s="92"/>
      <c r="AC910" s="92"/>
      <c r="AD910" s="92"/>
      <c r="AE910" s="92"/>
      <c r="AF910" s="92"/>
      <c r="AG910" s="92"/>
      <c r="AH910" s="92"/>
      <c r="AI910" s="92"/>
      <c r="AJ910" s="92"/>
      <c r="AK910" s="92"/>
      <c r="AL910" s="92"/>
      <c r="AM910" s="92"/>
      <c r="AN910" s="92"/>
      <c r="AO910" s="92"/>
      <c r="AP910" s="92"/>
      <c r="AQ910" s="92"/>
      <c r="AR910" s="92"/>
      <c r="AS910" s="92"/>
      <c r="AT910" s="92"/>
      <c r="AU910" s="92"/>
      <c r="AV910" s="92"/>
      <c r="AW910" s="92"/>
      <c r="AX910" s="92"/>
      <c r="AY910" s="92"/>
      <c r="AZ910" s="92"/>
      <c r="BA910" s="92"/>
      <c r="BB910" s="92"/>
      <c r="BC910" s="92"/>
      <c r="BD910" s="92"/>
      <c r="BE910" s="92"/>
      <c r="BF910" s="92"/>
      <c r="BG910" s="92"/>
      <c r="BH910" s="92"/>
      <c r="BI910" s="92"/>
      <c r="BJ910" s="92"/>
      <c r="BK910" s="92"/>
      <c r="BL910" s="92"/>
      <c r="BM910" s="92"/>
      <c r="BN910" s="92"/>
      <c r="BO910" s="92"/>
      <c r="BP910" s="92"/>
      <c r="BQ910" s="92"/>
      <c r="BR910" s="92"/>
      <c r="BS910" s="92"/>
      <c r="BT910" s="92"/>
      <c r="BU910" s="92"/>
      <c r="BV910" s="92"/>
      <c r="BW910" s="92"/>
      <c r="BX910" s="92"/>
      <c r="BY910" s="92"/>
      <c r="BZ910" s="92"/>
      <c r="CA910" s="92"/>
      <c r="CB910" s="92"/>
      <c r="CC910" s="92"/>
      <c r="CD910" s="92"/>
      <c r="CE910" s="92"/>
      <c r="CF910" s="92"/>
      <c r="CG910" s="92"/>
      <c r="CH910" s="92"/>
      <c r="CI910" s="92"/>
      <c r="CJ910" s="92"/>
      <c r="CK910" s="92"/>
      <c r="CL910" s="92"/>
    </row>
    <row r="911" spans="1:90">
      <c r="A911" s="92"/>
      <c r="B911" s="188"/>
      <c r="C911" s="319"/>
      <c r="D911" s="92"/>
      <c r="E911" s="92"/>
      <c r="F911" s="92"/>
      <c r="G911" s="92"/>
      <c r="H911" s="92"/>
      <c r="I911" s="92"/>
      <c r="J911" s="92"/>
      <c r="K911" s="92"/>
      <c r="L911" s="92"/>
      <c r="M911" s="92"/>
      <c r="N911" s="92"/>
      <c r="O911" s="92"/>
      <c r="P911" s="92"/>
      <c r="Q911" s="92"/>
      <c r="R911" s="92"/>
      <c r="S911" s="92"/>
      <c r="T911" s="92"/>
      <c r="U911" s="92"/>
      <c r="V911" s="92"/>
      <c r="W911" s="92"/>
      <c r="X911" s="92"/>
      <c r="Y911" s="92"/>
      <c r="Z911" s="92"/>
      <c r="AA911" s="92"/>
      <c r="AB911" s="92"/>
      <c r="AC911" s="92"/>
      <c r="AD911" s="92"/>
      <c r="AE911" s="92"/>
      <c r="AF911" s="92"/>
      <c r="AG911" s="92"/>
      <c r="AH911" s="92"/>
      <c r="AI911" s="92"/>
      <c r="AJ911" s="92"/>
      <c r="AK911" s="92"/>
      <c r="AL911" s="92"/>
      <c r="AM911" s="92"/>
      <c r="AN911" s="92"/>
      <c r="AO911" s="92"/>
      <c r="AP911" s="92"/>
      <c r="AQ911" s="92"/>
      <c r="AR911" s="92"/>
      <c r="AS911" s="92"/>
      <c r="AT911" s="92"/>
      <c r="AU911" s="92"/>
      <c r="AV911" s="92"/>
      <c r="AW911" s="92"/>
      <c r="AX911" s="92"/>
      <c r="AY911" s="92"/>
      <c r="AZ911" s="92"/>
      <c r="BA911" s="92"/>
      <c r="BB911" s="92"/>
      <c r="BC911" s="92"/>
      <c r="BD911" s="92"/>
      <c r="BE911" s="92"/>
      <c r="BF911" s="92"/>
      <c r="BG911" s="92"/>
      <c r="BH911" s="92"/>
      <c r="BI911" s="92"/>
      <c r="BJ911" s="92"/>
      <c r="BK911" s="92"/>
      <c r="BL911" s="92"/>
      <c r="BM911" s="92"/>
      <c r="BN911" s="92"/>
      <c r="BO911" s="92"/>
      <c r="BP911" s="92"/>
      <c r="BQ911" s="92"/>
      <c r="BR911" s="92"/>
      <c r="BS911" s="92"/>
      <c r="BT911" s="92"/>
      <c r="BU911" s="92"/>
      <c r="BV911" s="92"/>
      <c r="BW911" s="92"/>
      <c r="BX911" s="92"/>
      <c r="BY911" s="92"/>
      <c r="BZ911" s="92"/>
      <c r="CA911" s="92"/>
      <c r="CB911" s="92"/>
      <c r="CC911" s="92"/>
      <c r="CD911" s="92"/>
      <c r="CE911" s="92"/>
      <c r="CF911" s="92"/>
      <c r="CG911" s="92"/>
      <c r="CH911" s="92"/>
      <c r="CI911" s="92"/>
      <c r="CJ911" s="92"/>
      <c r="CK911" s="92"/>
      <c r="CL911" s="92"/>
    </row>
    <row r="912" spans="1:90">
      <c r="A912" s="92"/>
      <c r="B912" s="188"/>
      <c r="C912" s="319"/>
      <c r="D912" s="92"/>
      <c r="E912" s="92"/>
      <c r="F912" s="92"/>
      <c r="G912" s="92"/>
      <c r="H912" s="92"/>
      <c r="I912" s="92"/>
      <c r="J912" s="92"/>
      <c r="K912" s="92"/>
      <c r="L912" s="92"/>
      <c r="M912" s="92"/>
      <c r="N912" s="92"/>
      <c r="O912" s="92"/>
      <c r="P912" s="92"/>
      <c r="Q912" s="92"/>
      <c r="R912" s="92"/>
      <c r="S912" s="92"/>
      <c r="T912" s="92"/>
      <c r="U912" s="92"/>
      <c r="V912" s="92"/>
      <c r="W912" s="92"/>
      <c r="X912" s="92"/>
      <c r="Y912" s="92"/>
      <c r="Z912" s="92"/>
      <c r="AA912" s="92"/>
      <c r="AB912" s="92"/>
      <c r="AC912" s="92"/>
      <c r="AD912" s="92"/>
      <c r="AE912" s="92"/>
      <c r="AF912" s="92"/>
      <c r="AG912" s="92"/>
      <c r="AH912" s="92"/>
      <c r="AI912" s="92"/>
      <c r="AJ912" s="92"/>
      <c r="AK912" s="92"/>
      <c r="AL912" s="92"/>
      <c r="AM912" s="92"/>
      <c r="AN912" s="92"/>
      <c r="AO912" s="92"/>
      <c r="AP912" s="92"/>
      <c r="AQ912" s="92"/>
      <c r="AR912" s="92"/>
      <c r="AS912" s="92"/>
      <c r="AT912" s="92"/>
      <c r="AU912" s="92"/>
      <c r="AV912" s="92"/>
      <c r="AW912" s="92"/>
      <c r="AX912" s="92"/>
      <c r="AY912" s="92"/>
      <c r="AZ912" s="92"/>
      <c r="BA912" s="92"/>
      <c r="BB912" s="92"/>
      <c r="BC912" s="92"/>
      <c r="BD912" s="92"/>
      <c r="BE912" s="92"/>
      <c r="BF912" s="92"/>
      <c r="BG912" s="92"/>
      <c r="BH912" s="92"/>
      <c r="BI912" s="92"/>
      <c r="BJ912" s="92"/>
      <c r="BK912" s="92"/>
      <c r="BL912" s="92"/>
      <c r="BM912" s="92"/>
      <c r="BN912" s="92"/>
      <c r="BO912" s="92"/>
      <c r="BP912" s="92"/>
      <c r="BQ912" s="92"/>
      <c r="BR912" s="92"/>
      <c r="BS912" s="92"/>
      <c r="BT912" s="92"/>
      <c r="BU912" s="92"/>
      <c r="BV912" s="92"/>
      <c r="BW912" s="92"/>
      <c r="BX912" s="92"/>
      <c r="BY912" s="92"/>
      <c r="BZ912" s="92"/>
      <c r="CA912" s="92"/>
      <c r="CB912" s="92"/>
      <c r="CC912" s="92"/>
      <c r="CD912" s="92"/>
      <c r="CE912" s="92"/>
      <c r="CF912" s="92"/>
      <c r="CG912" s="92"/>
      <c r="CH912" s="92"/>
      <c r="CI912" s="92"/>
      <c r="CJ912" s="92"/>
      <c r="CK912" s="92"/>
      <c r="CL912" s="92"/>
    </row>
    <row r="913" spans="1:90">
      <c r="A913" s="92"/>
      <c r="B913" s="188"/>
      <c r="C913" s="319"/>
      <c r="D913" s="92"/>
      <c r="E913" s="92"/>
      <c r="F913" s="92"/>
      <c r="G913" s="92"/>
      <c r="H913" s="92"/>
      <c r="I913" s="92"/>
      <c r="J913" s="92"/>
      <c r="K913" s="92"/>
      <c r="L913" s="92"/>
      <c r="M913" s="92"/>
      <c r="N913" s="92"/>
      <c r="O913" s="92"/>
      <c r="P913" s="92"/>
      <c r="Q913" s="92"/>
      <c r="R913" s="92"/>
      <c r="S913" s="92"/>
      <c r="T913" s="92"/>
      <c r="U913" s="92"/>
      <c r="V913" s="92"/>
      <c r="W913" s="92"/>
      <c r="X913" s="92"/>
      <c r="Y913" s="92"/>
      <c r="Z913" s="92"/>
      <c r="AA913" s="92"/>
      <c r="AB913" s="92"/>
      <c r="AC913" s="92"/>
      <c r="AD913" s="92"/>
      <c r="AE913" s="92"/>
      <c r="AF913" s="92"/>
      <c r="AG913" s="92"/>
      <c r="AH913" s="92"/>
      <c r="AI913" s="92"/>
      <c r="AJ913" s="92"/>
      <c r="AK913" s="92"/>
      <c r="AL913" s="92"/>
      <c r="AM913" s="92"/>
      <c r="AN913" s="92"/>
      <c r="AO913" s="92"/>
      <c r="AP913" s="92"/>
      <c r="AQ913" s="92"/>
      <c r="AR913" s="92"/>
      <c r="AS913" s="92"/>
      <c r="AT913" s="92"/>
      <c r="AU913" s="92"/>
      <c r="AV913" s="92"/>
      <c r="AW913" s="92"/>
      <c r="AX913" s="92"/>
      <c r="AY913" s="92"/>
      <c r="AZ913" s="92"/>
      <c r="BA913" s="92"/>
      <c r="BB913" s="92"/>
      <c r="BC913" s="92"/>
      <c r="BD913" s="92"/>
      <c r="BE913" s="92"/>
      <c r="BF913" s="92"/>
      <c r="BG913" s="92"/>
      <c r="BH913" s="92"/>
      <c r="BI913" s="92"/>
      <c r="BJ913" s="92"/>
      <c r="BK913" s="92"/>
      <c r="BL913" s="92"/>
      <c r="BM913" s="92"/>
      <c r="BN913" s="92"/>
      <c r="BO913" s="92"/>
      <c r="BP913" s="92"/>
      <c r="BQ913" s="92"/>
      <c r="BR913" s="92"/>
      <c r="BS913" s="92"/>
      <c r="BT913" s="92"/>
      <c r="BU913" s="92"/>
      <c r="BV913" s="92"/>
      <c r="BW913" s="92"/>
      <c r="BX913" s="92"/>
      <c r="BY913" s="92"/>
      <c r="BZ913" s="92"/>
      <c r="CA913" s="92"/>
      <c r="CB913" s="92"/>
      <c r="CC913" s="92"/>
      <c r="CD913" s="92"/>
      <c r="CE913" s="92"/>
      <c r="CF913" s="92"/>
      <c r="CG913" s="92"/>
      <c r="CH913" s="92"/>
      <c r="CI913" s="92"/>
      <c r="CJ913" s="92"/>
      <c r="CK913" s="92"/>
      <c r="CL913" s="92"/>
    </row>
    <row r="914" spans="1:90">
      <c r="A914" s="92"/>
      <c r="B914" s="188"/>
      <c r="C914" s="319"/>
      <c r="D914" s="92"/>
      <c r="E914" s="92"/>
      <c r="F914" s="92"/>
      <c r="G914" s="92"/>
      <c r="H914" s="92"/>
      <c r="I914" s="92"/>
      <c r="J914" s="92"/>
      <c r="K914" s="92"/>
      <c r="L914" s="92"/>
      <c r="M914" s="92"/>
      <c r="N914" s="92"/>
      <c r="O914" s="92"/>
      <c r="P914" s="92"/>
      <c r="Q914" s="92"/>
      <c r="R914" s="92"/>
      <c r="S914" s="92"/>
      <c r="T914" s="92"/>
      <c r="U914" s="92"/>
      <c r="V914" s="92"/>
      <c r="W914" s="92"/>
      <c r="X914" s="92"/>
      <c r="Y914" s="92"/>
      <c r="Z914" s="92"/>
      <c r="AA914" s="92"/>
      <c r="AB914" s="92"/>
      <c r="AC914" s="92"/>
      <c r="AD914" s="92"/>
      <c r="AE914" s="92"/>
      <c r="AF914" s="92"/>
      <c r="AG914" s="92"/>
      <c r="AH914" s="92"/>
      <c r="AI914" s="92"/>
      <c r="AJ914" s="92"/>
      <c r="AK914" s="92"/>
      <c r="AL914" s="92"/>
      <c r="AM914" s="92"/>
      <c r="AN914" s="92"/>
      <c r="AO914" s="92"/>
      <c r="AP914" s="92"/>
      <c r="AQ914" s="92"/>
      <c r="AR914" s="92"/>
      <c r="AS914" s="92"/>
      <c r="AT914" s="92"/>
      <c r="AU914" s="92"/>
      <c r="AV914" s="92"/>
      <c r="AW914" s="92"/>
      <c r="AX914" s="92"/>
      <c r="AY914" s="92"/>
      <c r="AZ914" s="92"/>
      <c r="BA914" s="92"/>
      <c r="BB914" s="92"/>
      <c r="BC914" s="92"/>
      <c r="BD914" s="92"/>
      <c r="BE914" s="92"/>
      <c r="BF914" s="92"/>
      <c r="BG914" s="92"/>
      <c r="BH914" s="92"/>
      <c r="BI914" s="92"/>
      <c r="BJ914" s="92"/>
      <c r="BK914" s="92"/>
      <c r="BL914" s="92"/>
      <c r="BM914" s="92"/>
      <c r="BN914" s="92"/>
      <c r="BO914" s="92"/>
      <c r="BP914" s="92"/>
      <c r="BQ914" s="92"/>
      <c r="BR914" s="92"/>
      <c r="BS914" s="92"/>
      <c r="BT914" s="92"/>
      <c r="BU914" s="92"/>
      <c r="BV914" s="92"/>
      <c r="BW914" s="92"/>
      <c r="BX914" s="92"/>
      <c r="BY914" s="92"/>
      <c r="BZ914" s="92"/>
      <c r="CA914" s="92"/>
      <c r="CB914" s="92"/>
      <c r="CC914" s="92"/>
      <c r="CD914" s="92"/>
      <c r="CE914" s="92"/>
      <c r="CF914" s="92"/>
      <c r="CG914" s="92"/>
      <c r="CH914" s="92"/>
      <c r="CI914" s="92"/>
      <c r="CJ914" s="92"/>
      <c r="CK914" s="92"/>
      <c r="CL914" s="92"/>
    </row>
    <row r="915" spans="1:90">
      <c r="A915" s="92"/>
      <c r="B915" s="188"/>
      <c r="C915" s="319"/>
      <c r="D915" s="92"/>
      <c r="E915" s="92"/>
      <c r="F915" s="92"/>
      <c r="G915" s="92"/>
      <c r="H915" s="92"/>
      <c r="I915" s="92"/>
      <c r="J915" s="92"/>
      <c r="K915" s="92"/>
      <c r="L915" s="92"/>
      <c r="M915" s="92"/>
      <c r="N915" s="92"/>
      <c r="O915" s="92"/>
      <c r="P915" s="92"/>
      <c r="Q915" s="92"/>
      <c r="R915" s="92"/>
      <c r="S915" s="92"/>
      <c r="T915" s="92"/>
      <c r="U915" s="92"/>
      <c r="V915" s="92"/>
      <c r="W915" s="92"/>
      <c r="X915" s="92"/>
      <c r="Y915" s="92"/>
      <c r="Z915" s="92"/>
      <c r="AA915" s="92"/>
      <c r="AB915" s="92"/>
      <c r="AC915" s="92"/>
      <c r="AD915" s="92"/>
      <c r="AE915" s="92"/>
      <c r="AF915" s="92"/>
      <c r="AG915" s="92"/>
      <c r="AH915" s="92"/>
      <c r="AI915" s="92"/>
      <c r="AJ915" s="92"/>
      <c r="AK915" s="92"/>
      <c r="AL915" s="92"/>
      <c r="AM915" s="92"/>
      <c r="AN915" s="92"/>
      <c r="AO915" s="92"/>
      <c r="AP915" s="92"/>
      <c r="AQ915" s="92"/>
      <c r="AR915" s="92"/>
      <c r="AS915" s="92"/>
      <c r="AT915" s="92"/>
      <c r="AU915" s="92"/>
      <c r="AV915" s="92"/>
      <c r="AW915" s="92"/>
      <c r="AX915" s="92"/>
      <c r="AY915" s="92"/>
      <c r="AZ915" s="92"/>
      <c r="BA915" s="92"/>
      <c r="BB915" s="92"/>
      <c r="BC915" s="92"/>
      <c r="BD915" s="92"/>
      <c r="BE915" s="92"/>
      <c r="BF915" s="92"/>
      <c r="BG915" s="92"/>
      <c r="BH915" s="92"/>
      <c r="BI915" s="92"/>
      <c r="BJ915" s="92"/>
      <c r="BK915" s="92"/>
      <c r="BL915" s="92"/>
      <c r="BM915" s="92"/>
      <c r="BN915" s="92"/>
      <c r="BO915" s="92"/>
      <c r="BP915" s="92"/>
      <c r="BQ915" s="92"/>
      <c r="BR915" s="92"/>
      <c r="BS915" s="92"/>
      <c r="BT915" s="92"/>
      <c r="BU915" s="92"/>
      <c r="BV915" s="92"/>
      <c r="BW915" s="92"/>
      <c r="BX915" s="92"/>
      <c r="BY915" s="92"/>
      <c r="BZ915" s="92"/>
      <c r="CA915" s="92"/>
      <c r="CB915" s="92"/>
      <c r="CC915" s="92"/>
      <c r="CD915" s="92"/>
      <c r="CE915" s="92"/>
      <c r="CF915" s="92"/>
      <c r="CG915" s="92"/>
      <c r="CH915" s="92"/>
      <c r="CI915" s="92"/>
      <c r="CJ915" s="92"/>
      <c r="CK915" s="92"/>
      <c r="CL915" s="92"/>
    </row>
    <row r="916" spans="1:90">
      <c r="A916" s="92"/>
      <c r="B916" s="188"/>
      <c r="C916" s="319"/>
      <c r="D916" s="92"/>
      <c r="E916" s="92"/>
      <c r="F916" s="92"/>
      <c r="G916" s="92"/>
      <c r="H916" s="92"/>
      <c r="I916" s="92"/>
      <c r="J916" s="92"/>
      <c r="K916" s="92"/>
      <c r="L916" s="92"/>
      <c r="M916" s="92"/>
      <c r="N916" s="92"/>
      <c r="O916" s="92"/>
      <c r="P916" s="92"/>
      <c r="Q916" s="92"/>
      <c r="R916" s="92"/>
      <c r="S916" s="92"/>
      <c r="T916" s="92"/>
      <c r="U916" s="92"/>
      <c r="V916" s="92"/>
      <c r="W916" s="92"/>
      <c r="X916" s="92"/>
      <c r="Y916" s="92"/>
      <c r="Z916" s="92"/>
      <c r="AA916" s="92"/>
      <c r="AB916" s="92"/>
      <c r="AC916" s="92"/>
      <c r="AD916" s="92"/>
      <c r="AE916" s="92"/>
      <c r="AF916" s="92"/>
      <c r="AG916" s="92"/>
      <c r="AH916" s="92"/>
      <c r="AI916" s="92"/>
      <c r="AJ916" s="92"/>
      <c r="AK916" s="92"/>
      <c r="AL916" s="92"/>
      <c r="AM916" s="92"/>
      <c r="AN916" s="92"/>
      <c r="AO916" s="92"/>
      <c r="AP916" s="92"/>
      <c r="AQ916" s="92"/>
      <c r="AR916" s="92"/>
      <c r="AS916" s="92"/>
      <c r="AT916" s="92"/>
      <c r="AU916" s="92"/>
      <c r="AV916" s="92"/>
      <c r="AW916" s="92"/>
      <c r="AX916" s="92"/>
      <c r="AY916" s="92"/>
      <c r="AZ916" s="92"/>
      <c r="BA916" s="92"/>
      <c r="BB916" s="92"/>
      <c r="BC916" s="92"/>
      <c r="BD916" s="92"/>
      <c r="BE916" s="92"/>
      <c r="BF916" s="92"/>
      <c r="BG916" s="92"/>
      <c r="BH916" s="92"/>
      <c r="BI916" s="92"/>
      <c r="BJ916" s="92"/>
      <c r="BK916" s="92"/>
      <c r="BL916" s="92"/>
      <c r="BM916" s="92"/>
      <c r="BN916" s="92"/>
      <c r="BO916" s="92"/>
      <c r="BP916" s="92"/>
      <c r="BQ916" s="92"/>
      <c r="BR916" s="92"/>
      <c r="BS916" s="92"/>
      <c r="BT916" s="92"/>
      <c r="BU916" s="92"/>
      <c r="BV916" s="92"/>
      <c r="BW916" s="92"/>
      <c r="BX916" s="92"/>
      <c r="BY916" s="92"/>
      <c r="BZ916" s="92"/>
      <c r="CA916" s="92"/>
      <c r="CB916" s="92"/>
      <c r="CC916" s="92"/>
      <c r="CD916" s="92"/>
      <c r="CE916" s="92"/>
      <c r="CF916" s="92"/>
      <c r="CG916" s="92"/>
      <c r="CH916" s="92"/>
      <c r="CI916" s="92"/>
      <c r="CJ916" s="92"/>
      <c r="CK916" s="92"/>
      <c r="CL916" s="92"/>
    </row>
    <row r="917" spans="1:90">
      <c r="A917" s="92"/>
      <c r="B917" s="188"/>
      <c r="C917" s="319"/>
      <c r="D917" s="92"/>
      <c r="E917" s="92"/>
      <c r="F917" s="92"/>
      <c r="G917" s="92"/>
      <c r="H917" s="92"/>
      <c r="I917" s="92"/>
      <c r="J917" s="92"/>
      <c r="K917" s="92"/>
      <c r="L917" s="92"/>
      <c r="M917" s="92"/>
      <c r="N917" s="92"/>
      <c r="O917" s="92"/>
      <c r="P917" s="92"/>
      <c r="Q917" s="92"/>
      <c r="R917" s="92"/>
      <c r="S917" s="92"/>
      <c r="T917" s="92"/>
      <c r="U917" s="92"/>
      <c r="V917" s="92"/>
      <c r="W917" s="92"/>
      <c r="X917" s="92"/>
      <c r="Y917" s="92"/>
      <c r="Z917" s="92"/>
      <c r="AA917" s="92"/>
      <c r="AB917" s="92"/>
      <c r="AC917" s="92"/>
      <c r="AD917" s="92"/>
      <c r="AE917" s="92"/>
      <c r="AF917" s="92"/>
      <c r="AG917" s="92"/>
      <c r="AH917" s="92"/>
      <c r="AI917" s="92"/>
      <c r="AJ917" s="92"/>
      <c r="AK917" s="92"/>
      <c r="AL917" s="92"/>
      <c r="AM917" s="92"/>
      <c r="AN917" s="92"/>
      <c r="AO917" s="92"/>
      <c r="AP917" s="92"/>
      <c r="AQ917" s="92"/>
      <c r="AR917" s="92"/>
      <c r="AS917" s="92"/>
      <c r="AT917" s="92"/>
      <c r="AU917" s="92"/>
      <c r="AV917" s="92"/>
      <c r="AW917" s="92"/>
      <c r="AX917" s="92"/>
      <c r="AY917" s="92"/>
      <c r="AZ917" s="92"/>
      <c r="BA917" s="92"/>
      <c r="BB917" s="92"/>
      <c r="BC917" s="92"/>
      <c r="BD917" s="92"/>
      <c r="BE917" s="92"/>
      <c r="BF917" s="92"/>
      <c r="BG917" s="92"/>
      <c r="BH917" s="92"/>
      <c r="BI917" s="92"/>
      <c r="BJ917" s="92"/>
      <c r="BK917" s="92"/>
      <c r="BL917" s="92"/>
      <c r="BM917" s="92"/>
      <c r="BN917" s="92"/>
      <c r="BO917" s="92"/>
      <c r="BP917" s="92"/>
      <c r="BQ917" s="92"/>
      <c r="BR917" s="92"/>
      <c r="BS917" s="92"/>
      <c r="BT917" s="92"/>
      <c r="BU917" s="92"/>
      <c r="BV917" s="92"/>
      <c r="BW917" s="92"/>
      <c r="BX917" s="92"/>
      <c r="BY917" s="92"/>
      <c r="BZ917" s="92"/>
      <c r="CA917" s="92"/>
      <c r="CB917" s="92"/>
      <c r="CC917" s="92"/>
      <c r="CD917" s="92"/>
      <c r="CE917" s="92"/>
      <c r="CF917" s="92"/>
      <c r="CG917" s="92"/>
      <c r="CH917" s="92"/>
      <c r="CI917" s="92"/>
      <c r="CJ917" s="92"/>
      <c r="CK917" s="92"/>
      <c r="CL917" s="92"/>
    </row>
    <row r="918" spans="1:90">
      <c r="A918" s="92"/>
      <c r="B918" s="188"/>
      <c r="C918" s="319"/>
      <c r="D918" s="92"/>
      <c r="E918" s="92"/>
      <c r="F918" s="92"/>
      <c r="G918" s="92"/>
      <c r="H918" s="92"/>
      <c r="I918" s="92"/>
      <c r="J918" s="92"/>
      <c r="K918" s="92"/>
      <c r="L918" s="92"/>
      <c r="M918" s="92"/>
      <c r="N918" s="92"/>
      <c r="O918" s="92"/>
      <c r="P918" s="92"/>
      <c r="Q918" s="92"/>
      <c r="R918" s="92"/>
      <c r="S918" s="92"/>
      <c r="T918" s="92"/>
      <c r="U918" s="92"/>
      <c r="V918" s="92"/>
      <c r="W918" s="92"/>
      <c r="X918" s="92"/>
      <c r="Y918" s="92"/>
      <c r="Z918" s="92"/>
      <c r="AA918" s="92"/>
      <c r="AB918" s="92"/>
      <c r="AC918" s="92"/>
      <c r="AD918" s="92"/>
      <c r="AE918" s="92"/>
      <c r="AF918" s="92"/>
      <c r="AG918" s="92"/>
      <c r="AH918" s="92"/>
      <c r="AI918" s="92"/>
      <c r="AJ918" s="92"/>
      <c r="AK918" s="92"/>
      <c r="AL918" s="92"/>
      <c r="AM918" s="92"/>
      <c r="AN918" s="92"/>
      <c r="AO918" s="92"/>
      <c r="AP918" s="92"/>
      <c r="AQ918" s="92"/>
      <c r="AR918" s="92"/>
      <c r="AS918" s="92"/>
      <c r="AT918" s="92"/>
      <c r="AU918" s="92"/>
      <c r="AV918" s="92"/>
      <c r="AW918" s="92"/>
      <c r="AX918" s="92"/>
      <c r="AY918" s="92"/>
      <c r="AZ918" s="92"/>
      <c r="BA918" s="92"/>
      <c r="BB918" s="92"/>
      <c r="BC918" s="92"/>
      <c r="BD918" s="92"/>
      <c r="BE918" s="92"/>
      <c r="BF918" s="92"/>
      <c r="BG918" s="92"/>
      <c r="BH918" s="92"/>
      <c r="BI918" s="92"/>
      <c r="BJ918" s="92"/>
      <c r="BK918" s="92"/>
      <c r="BL918" s="92"/>
      <c r="BM918" s="92"/>
      <c r="BN918" s="92"/>
      <c r="BO918" s="92"/>
      <c r="BP918" s="92"/>
      <c r="BQ918" s="92"/>
      <c r="BR918" s="92"/>
      <c r="BS918" s="92"/>
      <c r="BT918" s="92"/>
      <c r="BU918" s="92"/>
      <c r="BV918" s="92"/>
      <c r="BW918" s="92"/>
      <c r="BX918" s="92"/>
      <c r="BY918" s="92"/>
      <c r="BZ918" s="92"/>
      <c r="CA918" s="92"/>
      <c r="CB918" s="92"/>
      <c r="CC918" s="92"/>
      <c r="CD918" s="92"/>
      <c r="CE918" s="92"/>
      <c r="CF918" s="92"/>
      <c r="CG918" s="92"/>
      <c r="CH918" s="92"/>
      <c r="CI918" s="92"/>
      <c r="CJ918" s="92"/>
      <c r="CK918" s="92"/>
      <c r="CL918" s="92"/>
    </row>
    <row r="919" spans="1:90">
      <c r="A919" s="92"/>
      <c r="B919" s="188"/>
      <c r="C919" s="319"/>
      <c r="D919" s="92"/>
      <c r="E919" s="92"/>
      <c r="F919" s="92"/>
      <c r="G919" s="92"/>
      <c r="H919" s="92"/>
      <c r="I919" s="92"/>
      <c r="J919" s="92"/>
      <c r="K919" s="92"/>
      <c r="L919" s="92"/>
      <c r="M919" s="92"/>
      <c r="N919" s="92"/>
      <c r="O919" s="92"/>
      <c r="P919" s="92"/>
      <c r="Q919" s="92"/>
      <c r="R919" s="92"/>
      <c r="S919" s="92"/>
      <c r="T919" s="92"/>
      <c r="U919" s="92"/>
      <c r="V919" s="92"/>
      <c r="W919" s="92"/>
      <c r="X919" s="92"/>
      <c r="Y919" s="92"/>
      <c r="Z919" s="92"/>
      <c r="AA919" s="92"/>
      <c r="AB919" s="92"/>
      <c r="AC919" s="92"/>
      <c r="AD919" s="92"/>
      <c r="AE919" s="92"/>
      <c r="AF919" s="92"/>
      <c r="AG919" s="92"/>
      <c r="AH919" s="92"/>
      <c r="AI919" s="92"/>
      <c r="AJ919" s="92"/>
      <c r="AK919" s="92"/>
      <c r="AL919" s="92"/>
      <c r="AM919" s="92"/>
      <c r="AN919" s="92"/>
      <c r="AO919" s="92"/>
      <c r="AP919" s="92"/>
      <c r="AQ919" s="92"/>
      <c r="AR919" s="92"/>
      <c r="AS919" s="92"/>
      <c r="AT919" s="92"/>
      <c r="AU919" s="92"/>
      <c r="AV919" s="92"/>
      <c r="AW919" s="92"/>
      <c r="AX919" s="92"/>
      <c r="AY919" s="92"/>
      <c r="AZ919" s="92"/>
      <c r="BA919" s="92"/>
      <c r="BB919" s="92"/>
      <c r="BC919" s="92"/>
      <c r="BD919" s="92"/>
      <c r="BE919" s="92"/>
      <c r="BF919" s="92"/>
      <c r="BG919" s="92"/>
      <c r="BH919" s="92"/>
      <c r="BI919" s="92"/>
      <c r="BJ919" s="92"/>
      <c r="BK919" s="92"/>
      <c r="BL919" s="92"/>
      <c r="BM919" s="92"/>
      <c r="BN919" s="92"/>
      <c r="BO919" s="92"/>
      <c r="BP919" s="92"/>
      <c r="BQ919" s="92"/>
      <c r="BR919" s="92"/>
      <c r="BS919" s="92"/>
      <c r="BT919" s="92"/>
      <c r="BU919" s="92"/>
      <c r="BV919" s="92"/>
      <c r="BW919" s="92"/>
      <c r="BX919" s="92"/>
      <c r="BY919" s="92"/>
      <c r="BZ919" s="92"/>
      <c r="CA919" s="92"/>
      <c r="CB919" s="92"/>
      <c r="CC919" s="92"/>
      <c r="CD919" s="92"/>
      <c r="CE919" s="92"/>
      <c r="CF919" s="92"/>
      <c r="CG919" s="92"/>
      <c r="CH919" s="92"/>
      <c r="CI919" s="92"/>
      <c r="CJ919" s="92"/>
      <c r="CK919" s="92"/>
      <c r="CL919" s="92"/>
    </row>
    <row r="920" spans="1:90">
      <c r="A920" s="92"/>
      <c r="B920" s="188"/>
      <c r="C920" s="319"/>
      <c r="D920" s="92"/>
      <c r="E920" s="92"/>
      <c r="F920" s="92"/>
      <c r="G920" s="92"/>
      <c r="H920" s="92"/>
      <c r="I920" s="92"/>
      <c r="J920" s="92"/>
      <c r="K920" s="92"/>
      <c r="L920" s="92"/>
      <c r="M920" s="92"/>
      <c r="N920" s="92"/>
      <c r="O920" s="92"/>
      <c r="P920" s="92"/>
      <c r="Q920" s="92"/>
      <c r="R920" s="92"/>
      <c r="S920" s="92"/>
      <c r="T920" s="92"/>
      <c r="U920" s="92"/>
      <c r="V920" s="92"/>
      <c r="W920" s="92"/>
      <c r="X920" s="92"/>
      <c r="Y920" s="92"/>
      <c r="Z920" s="92"/>
      <c r="AA920" s="92"/>
      <c r="AB920" s="92"/>
      <c r="AC920" s="92"/>
      <c r="AD920" s="92"/>
      <c r="AE920" s="92"/>
      <c r="AF920" s="92"/>
      <c r="AG920" s="92"/>
      <c r="AH920" s="92"/>
      <c r="AI920" s="92"/>
      <c r="AJ920" s="92"/>
      <c r="AK920" s="92"/>
      <c r="AL920" s="92"/>
      <c r="AM920" s="92"/>
      <c r="AN920" s="92"/>
      <c r="AO920" s="92"/>
      <c r="AP920" s="92"/>
      <c r="AQ920" s="92"/>
      <c r="AR920" s="92"/>
      <c r="AS920" s="92"/>
      <c r="AT920" s="92"/>
      <c r="AU920" s="92"/>
      <c r="AV920" s="92"/>
      <c r="AW920" s="92"/>
      <c r="AX920" s="92"/>
      <c r="AY920" s="92"/>
      <c r="AZ920" s="92"/>
      <c r="BA920" s="92"/>
      <c r="BB920" s="92"/>
      <c r="BC920" s="92"/>
      <c r="BD920" s="92"/>
      <c r="BE920" s="92"/>
      <c r="BF920" s="92"/>
      <c r="BG920" s="92"/>
      <c r="BH920" s="92"/>
      <c r="BI920" s="92"/>
      <c r="BJ920" s="92"/>
      <c r="BK920" s="92"/>
      <c r="BL920" s="92"/>
      <c r="BM920" s="92"/>
      <c r="BN920" s="92"/>
      <c r="BO920" s="92"/>
      <c r="BP920" s="92"/>
      <c r="BQ920" s="92"/>
      <c r="BR920" s="92"/>
      <c r="BS920" s="92"/>
      <c r="BT920" s="92"/>
      <c r="BU920" s="92"/>
      <c r="BV920" s="92"/>
      <c r="BW920" s="92"/>
      <c r="BX920" s="92"/>
      <c r="BY920" s="92"/>
      <c r="BZ920" s="92"/>
      <c r="CA920" s="92"/>
      <c r="CB920" s="92"/>
      <c r="CC920" s="92"/>
      <c r="CD920" s="92"/>
      <c r="CE920" s="92"/>
      <c r="CF920" s="92"/>
      <c r="CG920" s="92"/>
      <c r="CH920" s="92"/>
      <c r="CI920" s="92"/>
      <c r="CJ920" s="92"/>
      <c r="CK920" s="92"/>
      <c r="CL920" s="92"/>
    </row>
    <row r="921" spans="1:90">
      <c r="A921" s="92"/>
      <c r="B921" s="188"/>
      <c r="C921" s="319"/>
      <c r="D921" s="92"/>
      <c r="E921" s="92"/>
      <c r="F921" s="92"/>
      <c r="G921" s="92"/>
      <c r="H921" s="92"/>
      <c r="I921" s="92"/>
      <c r="J921" s="92"/>
      <c r="K921" s="92"/>
      <c r="L921" s="92"/>
      <c r="M921" s="92"/>
      <c r="N921" s="92"/>
      <c r="O921" s="92"/>
      <c r="P921" s="92"/>
      <c r="Q921" s="92"/>
      <c r="R921" s="92"/>
      <c r="S921" s="92"/>
      <c r="T921" s="92"/>
      <c r="U921" s="92"/>
      <c r="V921" s="92"/>
      <c r="W921" s="92"/>
      <c r="X921" s="92"/>
      <c r="Y921" s="92"/>
      <c r="Z921" s="92"/>
      <c r="AA921" s="92"/>
      <c r="AB921" s="92"/>
      <c r="AC921" s="92"/>
      <c r="AD921" s="92"/>
      <c r="AE921" s="92"/>
      <c r="AF921" s="92"/>
      <c r="AG921" s="92"/>
      <c r="AH921" s="92"/>
      <c r="AI921" s="92"/>
      <c r="AJ921" s="92"/>
      <c r="AK921" s="92"/>
      <c r="AL921" s="92"/>
      <c r="AM921" s="92"/>
      <c r="AN921" s="92"/>
      <c r="AO921" s="92"/>
      <c r="AP921" s="92"/>
      <c r="AQ921" s="92"/>
      <c r="AR921" s="92"/>
      <c r="AS921" s="92"/>
      <c r="AT921" s="92"/>
      <c r="AU921" s="92"/>
      <c r="AV921" s="92"/>
      <c r="AW921" s="92"/>
      <c r="AX921" s="92"/>
      <c r="AY921" s="92"/>
      <c r="AZ921" s="92"/>
      <c r="BA921" s="92"/>
      <c r="BB921" s="92"/>
      <c r="BC921" s="92"/>
      <c r="BD921" s="92"/>
      <c r="BE921" s="92"/>
      <c r="BF921" s="92"/>
      <c r="BG921" s="92"/>
      <c r="BH921" s="92"/>
      <c r="BI921" s="92"/>
      <c r="BJ921" s="92"/>
      <c r="BK921" s="92"/>
      <c r="BL921" s="92"/>
      <c r="BM921" s="92"/>
      <c r="BN921" s="92"/>
      <c r="BO921" s="92"/>
      <c r="BP921" s="92"/>
      <c r="BQ921" s="92"/>
      <c r="BR921" s="92"/>
      <c r="BS921" s="92"/>
      <c r="BT921" s="92"/>
      <c r="BU921" s="92"/>
      <c r="BV921" s="92"/>
      <c r="BW921" s="92"/>
      <c r="BX921" s="92"/>
      <c r="BY921" s="92"/>
      <c r="BZ921" s="92"/>
      <c r="CA921" s="92"/>
      <c r="CB921" s="92"/>
      <c r="CC921" s="92"/>
      <c r="CD921" s="92"/>
      <c r="CE921" s="92"/>
      <c r="CF921" s="92"/>
      <c r="CG921" s="92"/>
      <c r="CH921" s="92"/>
      <c r="CI921" s="92"/>
      <c r="CJ921" s="92"/>
      <c r="CK921" s="92"/>
      <c r="CL921" s="92"/>
    </row>
    <row r="922" spans="1:90">
      <c r="A922" s="92"/>
      <c r="B922" s="188"/>
      <c r="C922" s="319"/>
      <c r="D922" s="92"/>
      <c r="E922" s="92"/>
      <c r="F922" s="92"/>
      <c r="G922" s="92"/>
      <c r="H922" s="92"/>
      <c r="I922" s="92"/>
      <c r="J922" s="92"/>
      <c r="K922" s="92"/>
      <c r="L922" s="92"/>
      <c r="M922" s="92"/>
      <c r="N922" s="92"/>
      <c r="O922" s="92"/>
      <c r="P922" s="92"/>
      <c r="Q922" s="92"/>
      <c r="R922" s="92"/>
      <c r="S922" s="92"/>
      <c r="T922" s="92"/>
      <c r="U922" s="92"/>
      <c r="V922" s="92"/>
      <c r="W922" s="92"/>
      <c r="X922" s="92"/>
      <c r="Y922" s="92"/>
      <c r="Z922" s="92"/>
      <c r="AA922" s="92"/>
      <c r="AB922" s="92"/>
      <c r="AC922" s="92"/>
      <c r="AD922" s="92"/>
      <c r="AE922" s="92"/>
      <c r="AF922" s="92"/>
      <c r="AG922" s="92"/>
      <c r="AH922" s="92"/>
      <c r="AI922" s="92"/>
      <c r="AJ922" s="92"/>
      <c r="AK922" s="92"/>
      <c r="AL922" s="92"/>
      <c r="AM922" s="92"/>
      <c r="AN922" s="92"/>
      <c r="AO922" s="92"/>
      <c r="AP922" s="92"/>
      <c r="AQ922" s="92"/>
      <c r="AR922" s="92"/>
      <c r="AS922" s="92"/>
      <c r="AT922" s="92"/>
      <c r="AU922" s="92"/>
      <c r="AV922" s="92"/>
      <c r="AW922" s="92"/>
      <c r="AX922" s="92"/>
      <c r="AY922" s="92"/>
      <c r="AZ922" s="92"/>
      <c r="BA922" s="92"/>
      <c r="BB922" s="92"/>
      <c r="BC922" s="92"/>
      <c r="BD922" s="92"/>
      <c r="BE922" s="92"/>
      <c r="BF922" s="92"/>
      <c r="BG922" s="92"/>
      <c r="BH922" s="92"/>
      <c r="BI922" s="92"/>
      <c r="BJ922" s="92"/>
      <c r="BK922" s="92"/>
      <c r="BL922" s="92"/>
      <c r="BM922" s="92"/>
      <c r="BN922" s="92"/>
      <c r="BO922" s="92"/>
      <c r="BP922" s="92"/>
      <c r="BQ922" s="92"/>
      <c r="BR922" s="92"/>
      <c r="BS922" s="92"/>
      <c r="BT922" s="92"/>
      <c r="BU922" s="92"/>
      <c r="BV922" s="92"/>
      <c r="BW922" s="92"/>
      <c r="BX922" s="92"/>
      <c r="BY922" s="92"/>
      <c r="BZ922" s="92"/>
      <c r="CA922" s="92"/>
      <c r="CB922" s="92"/>
      <c r="CC922" s="92"/>
      <c r="CD922" s="92"/>
      <c r="CE922" s="92"/>
      <c r="CF922" s="92"/>
      <c r="CG922" s="92"/>
      <c r="CH922" s="92"/>
      <c r="CI922" s="92"/>
      <c r="CJ922" s="92"/>
      <c r="CK922" s="92"/>
      <c r="CL922" s="92"/>
    </row>
    <row r="923" spans="1:90">
      <c r="A923" s="92"/>
      <c r="B923" s="188"/>
      <c r="C923" s="319"/>
      <c r="D923" s="92"/>
      <c r="E923" s="92"/>
      <c r="F923" s="92"/>
      <c r="G923" s="92"/>
      <c r="H923" s="92"/>
      <c r="I923" s="92"/>
      <c r="J923" s="92"/>
      <c r="K923" s="92"/>
      <c r="L923" s="92"/>
      <c r="M923" s="92"/>
      <c r="N923" s="92"/>
      <c r="O923" s="92"/>
      <c r="P923" s="92"/>
      <c r="Q923" s="92"/>
      <c r="R923" s="92"/>
      <c r="S923" s="92"/>
      <c r="T923" s="92"/>
      <c r="U923" s="92"/>
      <c r="V923" s="92"/>
      <c r="W923" s="92"/>
      <c r="X923" s="92"/>
      <c r="Y923" s="92"/>
      <c r="Z923" s="92"/>
      <c r="AA923" s="92"/>
      <c r="AB923" s="92"/>
      <c r="AC923" s="92"/>
      <c r="AD923" s="92"/>
      <c r="AE923" s="92"/>
      <c r="AF923" s="92"/>
      <c r="AG923" s="92"/>
      <c r="AH923" s="92"/>
      <c r="AI923" s="92"/>
      <c r="AJ923" s="92"/>
      <c r="AK923" s="92"/>
      <c r="AL923" s="92"/>
      <c r="AM923" s="92"/>
      <c r="AN923" s="92"/>
      <c r="AO923" s="92"/>
      <c r="AP923" s="92"/>
      <c r="AQ923" s="92"/>
      <c r="AR923" s="92"/>
      <c r="AS923" s="92"/>
      <c r="AT923" s="92"/>
      <c r="AU923" s="92"/>
      <c r="AV923" s="92"/>
      <c r="AW923" s="92"/>
      <c r="AX923" s="92"/>
      <c r="AY923" s="92"/>
      <c r="AZ923" s="92"/>
      <c r="BA923" s="92"/>
      <c r="BB923" s="92"/>
      <c r="BC923" s="92"/>
      <c r="BD923" s="92"/>
      <c r="BE923" s="92"/>
      <c r="BF923" s="92"/>
      <c r="BG923" s="92"/>
      <c r="BH923" s="92"/>
      <c r="BI923" s="92"/>
      <c r="BJ923" s="92"/>
      <c r="BK923" s="92"/>
      <c r="BL923" s="92"/>
      <c r="BM923" s="92"/>
      <c r="BN923" s="92"/>
      <c r="BO923" s="92"/>
      <c r="BP923" s="92"/>
      <c r="BQ923" s="92"/>
      <c r="BR923" s="92"/>
      <c r="BS923" s="92"/>
      <c r="BT923" s="92"/>
      <c r="BU923" s="92"/>
      <c r="BV923" s="92"/>
      <c r="BW923" s="92"/>
      <c r="BX923" s="92"/>
      <c r="BY923" s="92"/>
      <c r="BZ923" s="92"/>
      <c r="CA923" s="92"/>
      <c r="CB923" s="92"/>
      <c r="CC923" s="92"/>
      <c r="CD923" s="92"/>
      <c r="CE923" s="92"/>
      <c r="CF923" s="92"/>
      <c r="CG923" s="92"/>
      <c r="CH923" s="92"/>
      <c r="CI923" s="92"/>
      <c r="CJ923" s="92"/>
      <c r="CK923" s="92"/>
      <c r="CL923" s="92"/>
    </row>
    <row r="924" spans="1:90">
      <c r="A924" s="92"/>
      <c r="B924" s="188"/>
      <c r="C924" s="319"/>
      <c r="D924" s="92"/>
      <c r="E924" s="92"/>
      <c r="F924" s="92"/>
      <c r="G924" s="92"/>
      <c r="H924" s="92"/>
      <c r="I924" s="92"/>
      <c r="J924" s="92"/>
      <c r="K924" s="92"/>
      <c r="L924" s="92"/>
      <c r="M924" s="92"/>
      <c r="N924" s="92"/>
      <c r="O924" s="92"/>
      <c r="P924" s="92"/>
      <c r="Q924" s="92"/>
      <c r="R924" s="92"/>
      <c r="S924" s="92"/>
      <c r="T924" s="92"/>
      <c r="U924" s="92"/>
      <c r="V924" s="92"/>
      <c r="W924" s="92"/>
      <c r="X924" s="92"/>
      <c r="Y924" s="92"/>
      <c r="Z924" s="92"/>
      <c r="AA924" s="92"/>
      <c r="AB924" s="92"/>
      <c r="AC924" s="92"/>
      <c r="AD924" s="92"/>
      <c r="AE924" s="92"/>
      <c r="AF924" s="92"/>
      <c r="AG924" s="92"/>
      <c r="AH924" s="92"/>
      <c r="AI924" s="92"/>
      <c r="AJ924" s="92"/>
      <c r="AK924" s="92"/>
      <c r="AL924" s="92"/>
      <c r="AM924" s="92"/>
      <c r="AN924" s="92"/>
      <c r="AO924" s="92"/>
      <c r="AP924" s="92"/>
      <c r="AQ924" s="92"/>
      <c r="AR924" s="92"/>
      <c r="AS924" s="92"/>
      <c r="AT924" s="92"/>
      <c r="AU924" s="92"/>
      <c r="AV924" s="92"/>
      <c r="AW924" s="92"/>
      <c r="AX924" s="92"/>
      <c r="AY924" s="92"/>
      <c r="AZ924" s="92"/>
      <c r="BA924" s="92"/>
      <c r="BB924" s="92"/>
      <c r="BC924" s="92"/>
      <c r="BD924" s="92"/>
      <c r="BE924" s="92"/>
      <c r="BF924" s="92"/>
      <c r="BG924" s="92"/>
      <c r="BH924" s="92"/>
      <c r="BI924" s="92"/>
      <c r="BJ924" s="92"/>
      <c r="BK924" s="92"/>
      <c r="BL924" s="92"/>
      <c r="BM924" s="92"/>
      <c r="BN924" s="92"/>
      <c r="BO924" s="92"/>
      <c r="BP924" s="92"/>
      <c r="BQ924" s="92"/>
      <c r="BR924" s="92"/>
      <c r="BS924" s="92"/>
      <c r="BT924" s="92"/>
      <c r="BU924" s="92"/>
      <c r="BV924" s="92"/>
      <c r="BW924" s="92"/>
      <c r="BX924" s="92"/>
      <c r="BY924" s="92"/>
      <c r="BZ924" s="92"/>
      <c r="CA924" s="92"/>
      <c r="CB924" s="92"/>
      <c r="CC924" s="92"/>
      <c r="CD924" s="92"/>
      <c r="CE924" s="92"/>
      <c r="CF924" s="92"/>
      <c r="CG924" s="92"/>
      <c r="CH924" s="92"/>
      <c r="CI924" s="92"/>
      <c r="CJ924" s="92"/>
      <c r="CK924" s="92"/>
      <c r="CL924" s="92"/>
    </row>
    <row r="925" spans="1:90">
      <c r="A925" s="92"/>
      <c r="B925" s="188"/>
      <c r="C925" s="319"/>
      <c r="D925" s="92"/>
      <c r="E925" s="92"/>
      <c r="F925" s="92"/>
      <c r="G925" s="92"/>
      <c r="H925" s="92"/>
      <c r="I925" s="92"/>
      <c r="J925" s="92"/>
      <c r="K925" s="92"/>
      <c r="L925" s="92"/>
      <c r="M925" s="92"/>
      <c r="N925" s="92"/>
      <c r="O925" s="92"/>
      <c r="P925" s="92"/>
      <c r="Q925" s="92"/>
      <c r="R925" s="92"/>
      <c r="S925" s="92"/>
      <c r="T925" s="92"/>
      <c r="U925" s="92"/>
      <c r="V925" s="92"/>
      <c r="W925" s="92"/>
      <c r="X925" s="92"/>
      <c r="Y925" s="92"/>
      <c r="Z925" s="92"/>
      <c r="AA925" s="92"/>
      <c r="AB925" s="92"/>
      <c r="AC925" s="92"/>
      <c r="AD925" s="92"/>
      <c r="AE925" s="92"/>
      <c r="AF925" s="92"/>
      <c r="AG925" s="92"/>
      <c r="AH925" s="92"/>
      <c r="AI925" s="92"/>
      <c r="AJ925" s="92"/>
      <c r="AK925" s="92"/>
      <c r="AL925" s="92"/>
      <c r="AM925" s="92"/>
      <c r="AN925" s="92"/>
      <c r="AO925" s="92"/>
      <c r="AP925" s="92"/>
      <c r="AQ925" s="92"/>
      <c r="AR925" s="92"/>
      <c r="AS925" s="92"/>
      <c r="AT925" s="92"/>
      <c r="AU925" s="92"/>
      <c r="AV925" s="92"/>
      <c r="AW925" s="92"/>
      <c r="AX925" s="92"/>
      <c r="AY925" s="92"/>
      <c r="AZ925" s="92"/>
      <c r="BA925" s="92"/>
      <c r="BB925" s="92"/>
      <c r="BC925" s="92"/>
      <c r="BD925" s="92"/>
      <c r="BE925" s="92"/>
      <c r="BF925" s="92"/>
      <c r="BG925" s="92"/>
      <c r="BH925" s="92"/>
      <c r="BI925" s="92"/>
      <c r="BJ925" s="92"/>
      <c r="BK925" s="92"/>
      <c r="BL925" s="92"/>
      <c r="BM925" s="92"/>
      <c r="BN925" s="92"/>
      <c r="BO925" s="92"/>
      <c r="BP925" s="92"/>
      <c r="BQ925" s="92"/>
      <c r="BR925" s="92"/>
      <c r="BS925" s="92"/>
      <c r="BT925" s="92"/>
      <c r="BU925" s="92"/>
      <c r="BV925" s="92"/>
      <c r="BW925" s="92"/>
      <c r="BX925" s="92"/>
      <c r="BY925" s="92"/>
      <c r="BZ925" s="92"/>
      <c r="CA925" s="92"/>
      <c r="CB925" s="92"/>
      <c r="CC925" s="92"/>
      <c r="CD925" s="92"/>
      <c r="CE925" s="92"/>
      <c r="CF925" s="92"/>
      <c r="CG925" s="92"/>
      <c r="CH925" s="92"/>
      <c r="CI925" s="92"/>
      <c r="CJ925" s="92"/>
      <c r="CK925" s="92"/>
      <c r="CL925" s="92"/>
    </row>
    <row r="926" spans="1:90">
      <c r="A926" s="92"/>
      <c r="B926" s="188"/>
      <c r="C926" s="319"/>
      <c r="D926" s="92"/>
      <c r="E926" s="92"/>
      <c r="F926" s="92"/>
      <c r="G926" s="92"/>
      <c r="H926" s="92"/>
      <c r="I926" s="92"/>
      <c r="J926" s="92"/>
      <c r="K926" s="92"/>
      <c r="L926" s="92"/>
      <c r="M926" s="92"/>
      <c r="N926" s="92"/>
      <c r="O926" s="92"/>
      <c r="P926" s="92"/>
      <c r="Q926" s="92"/>
      <c r="R926" s="92"/>
      <c r="S926" s="92"/>
      <c r="T926" s="92"/>
      <c r="U926" s="92"/>
      <c r="V926" s="92"/>
      <c r="W926" s="92"/>
      <c r="X926" s="92"/>
      <c r="Y926" s="92"/>
      <c r="Z926" s="92"/>
      <c r="AA926" s="92"/>
      <c r="AB926" s="92"/>
      <c r="AC926" s="92"/>
      <c r="AD926" s="92"/>
      <c r="AE926" s="92"/>
      <c r="AF926" s="92"/>
      <c r="AG926" s="92"/>
      <c r="AH926" s="92"/>
      <c r="AI926" s="92"/>
      <c r="AJ926" s="92"/>
      <c r="AK926" s="92"/>
      <c r="AL926" s="92"/>
      <c r="AM926" s="92"/>
      <c r="AN926" s="92"/>
      <c r="AO926" s="92"/>
      <c r="AP926" s="92"/>
      <c r="AQ926" s="92"/>
      <c r="AR926" s="92"/>
      <c r="AS926" s="92"/>
      <c r="AT926" s="92"/>
      <c r="AU926" s="92"/>
      <c r="AV926" s="92"/>
      <c r="AW926" s="92"/>
      <c r="AX926" s="92"/>
      <c r="AY926" s="92"/>
      <c r="AZ926" s="92"/>
      <c r="BA926" s="92"/>
      <c r="BB926" s="92"/>
      <c r="BC926" s="92"/>
      <c r="BD926" s="92"/>
      <c r="BE926" s="92"/>
      <c r="BF926" s="92"/>
      <c r="BG926" s="92"/>
      <c r="BH926" s="92"/>
      <c r="BI926" s="92"/>
      <c r="BJ926" s="92"/>
      <c r="BK926" s="92"/>
      <c r="BL926" s="92"/>
      <c r="BM926" s="92"/>
      <c r="BN926" s="92"/>
      <c r="BO926" s="92"/>
      <c r="BP926" s="92"/>
      <c r="BQ926" s="92"/>
      <c r="BR926" s="92"/>
      <c r="BS926" s="92"/>
      <c r="BT926" s="92"/>
      <c r="BU926" s="92"/>
      <c r="BV926" s="92"/>
      <c r="BW926" s="92"/>
      <c r="BX926" s="92"/>
      <c r="BY926" s="92"/>
      <c r="BZ926" s="92"/>
      <c r="CA926" s="92"/>
      <c r="CB926" s="92"/>
      <c r="CC926" s="92"/>
      <c r="CD926" s="92"/>
      <c r="CE926" s="92"/>
      <c r="CF926" s="92"/>
      <c r="CG926" s="92"/>
      <c r="CH926" s="92"/>
      <c r="CI926" s="92"/>
      <c r="CJ926" s="92"/>
      <c r="CK926" s="92"/>
      <c r="CL926" s="92"/>
    </row>
    <row r="927" spans="1:90">
      <c r="A927" s="92"/>
      <c r="B927" s="188"/>
      <c r="C927" s="319"/>
      <c r="D927" s="92"/>
      <c r="E927" s="92"/>
      <c r="F927" s="92"/>
      <c r="G927" s="92"/>
      <c r="H927" s="92"/>
      <c r="I927" s="92"/>
      <c r="J927" s="92"/>
      <c r="K927" s="92"/>
      <c r="L927" s="92"/>
      <c r="M927" s="92"/>
      <c r="N927" s="92"/>
      <c r="O927" s="92"/>
      <c r="P927" s="92"/>
      <c r="Q927" s="92"/>
      <c r="R927" s="92"/>
      <c r="S927" s="92"/>
      <c r="T927" s="92"/>
      <c r="U927" s="92"/>
      <c r="V927" s="92"/>
      <c r="W927" s="92"/>
      <c r="X927" s="92"/>
      <c r="Y927" s="92"/>
      <c r="Z927" s="92"/>
      <c r="AA927" s="92"/>
      <c r="AB927" s="92"/>
      <c r="AC927" s="92"/>
      <c r="AD927" s="92"/>
      <c r="AE927" s="92"/>
      <c r="AF927" s="92"/>
      <c r="AG927" s="92"/>
      <c r="AH927" s="92"/>
      <c r="AI927" s="92"/>
      <c r="AJ927" s="92"/>
      <c r="AK927" s="92"/>
      <c r="AL927" s="92"/>
      <c r="AM927" s="92"/>
      <c r="AN927" s="92"/>
      <c r="AO927" s="92"/>
      <c r="AP927" s="92"/>
      <c r="AQ927" s="92"/>
      <c r="AR927" s="92"/>
      <c r="AS927" s="92"/>
      <c r="AT927" s="92"/>
      <c r="AU927" s="92"/>
      <c r="AV927" s="92"/>
      <c r="AW927" s="92"/>
      <c r="AX927" s="92"/>
      <c r="AY927" s="92"/>
      <c r="AZ927" s="92"/>
      <c r="BA927" s="92"/>
      <c r="BB927" s="92"/>
      <c r="BC927" s="92"/>
      <c r="BD927" s="92"/>
      <c r="BE927" s="92"/>
      <c r="BF927" s="92"/>
      <c r="BG927" s="92"/>
      <c r="BH927" s="92"/>
      <c r="BI927" s="92"/>
      <c r="BJ927" s="92"/>
      <c r="BK927" s="92"/>
      <c r="BL927" s="92"/>
      <c r="BM927" s="92"/>
      <c r="BN927" s="92"/>
      <c r="BO927" s="92"/>
      <c r="BP927" s="92"/>
      <c r="BQ927" s="92"/>
      <c r="BR927" s="92"/>
      <c r="BS927" s="92"/>
      <c r="BT927" s="92"/>
      <c r="BU927" s="92"/>
      <c r="BV927" s="92"/>
      <c r="BW927" s="92"/>
      <c r="BX927" s="92"/>
      <c r="BY927" s="92"/>
      <c r="BZ927" s="92"/>
      <c r="CA927" s="92"/>
      <c r="CB927" s="92"/>
      <c r="CC927" s="92"/>
      <c r="CD927" s="92"/>
      <c r="CE927" s="92"/>
      <c r="CF927" s="92"/>
      <c r="CG927" s="92"/>
      <c r="CH927" s="92"/>
      <c r="CI927" s="92"/>
      <c r="CJ927" s="92"/>
      <c r="CK927" s="92"/>
      <c r="CL927" s="92"/>
    </row>
    <row r="928" spans="1:90">
      <c r="A928" s="92"/>
      <c r="B928" s="188"/>
      <c r="C928" s="319"/>
      <c r="D928" s="92"/>
      <c r="E928" s="92"/>
      <c r="F928" s="92"/>
      <c r="G928" s="92"/>
      <c r="H928" s="92"/>
      <c r="I928" s="92"/>
      <c r="J928" s="92"/>
      <c r="K928" s="92"/>
      <c r="L928" s="92"/>
      <c r="M928" s="92"/>
      <c r="N928" s="92"/>
      <c r="O928" s="92"/>
      <c r="P928" s="92"/>
      <c r="Q928" s="92"/>
      <c r="R928" s="92"/>
      <c r="S928" s="92"/>
      <c r="T928" s="92"/>
      <c r="U928" s="92"/>
      <c r="V928" s="92"/>
      <c r="W928" s="92"/>
      <c r="X928" s="92"/>
      <c r="Y928" s="92"/>
      <c r="Z928" s="92"/>
      <c r="AA928" s="92"/>
      <c r="AB928" s="92"/>
      <c r="AC928" s="92"/>
      <c r="AD928" s="92"/>
      <c r="AE928" s="92"/>
      <c r="AF928" s="92"/>
      <c r="AG928" s="92"/>
      <c r="AH928" s="92"/>
      <c r="AI928" s="92"/>
      <c r="AJ928" s="92"/>
      <c r="AK928" s="92"/>
      <c r="AL928" s="92"/>
      <c r="AM928" s="92"/>
      <c r="AN928" s="92"/>
      <c r="AO928" s="92"/>
      <c r="AP928" s="92"/>
      <c r="AQ928" s="92"/>
      <c r="AR928" s="92"/>
      <c r="AS928" s="92"/>
      <c r="AT928" s="92"/>
      <c r="AU928" s="92"/>
      <c r="AV928" s="92"/>
      <c r="AW928" s="92"/>
      <c r="AX928" s="92"/>
      <c r="AY928" s="92"/>
      <c r="AZ928" s="92"/>
      <c r="BA928" s="92"/>
      <c r="BB928" s="92"/>
      <c r="BC928" s="92"/>
      <c r="BD928" s="92"/>
      <c r="BE928" s="92"/>
      <c r="BF928" s="92"/>
      <c r="BG928" s="92"/>
      <c r="BH928" s="92"/>
      <c r="BI928" s="92"/>
      <c r="BJ928" s="92"/>
      <c r="BK928" s="92"/>
      <c r="BL928" s="92"/>
      <c r="BM928" s="92"/>
      <c r="BN928" s="92"/>
      <c r="BO928" s="92"/>
      <c r="BP928" s="92"/>
      <c r="BQ928" s="92"/>
      <c r="BR928" s="92"/>
      <c r="BS928" s="92"/>
      <c r="BT928" s="92"/>
      <c r="BU928" s="92"/>
      <c r="BV928" s="92"/>
      <c r="BW928" s="92"/>
      <c r="BX928" s="92"/>
      <c r="BY928" s="92"/>
      <c r="BZ928" s="92"/>
      <c r="CA928" s="92"/>
      <c r="CB928" s="92"/>
      <c r="CC928" s="92"/>
      <c r="CD928" s="92"/>
      <c r="CE928" s="92"/>
      <c r="CF928" s="92"/>
      <c r="CG928" s="92"/>
      <c r="CH928" s="92"/>
      <c r="CI928" s="92"/>
      <c r="CJ928" s="92"/>
      <c r="CK928" s="92"/>
      <c r="CL928" s="92"/>
    </row>
    <row r="929" spans="1:90">
      <c r="A929" s="92"/>
      <c r="B929" s="188"/>
      <c r="C929" s="319"/>
      <c r="D929" s="92"/>
      <c r="E929" s="92"/>
      <c r="F929" s="92"/>
      <c r="G929" s="92"/>
      <c r="H929" s="92"/>
      <c r="I929" s="92"/>
      <c r="J929" s="92"/>
      <c r="K929" s="92"/>
      <c r="L929" s="92"/>
      <c r="M929" s="92"/>
      <c r="N929" s="92"/>
      <c r="O929" s="92"/>
      <c r="P929" s="92"/>
      <c r="Q929" s="92"/>
      <c r="R929" s="92"/>
      <c r="S929" s="92"/>
      <c r="T929" s="92"/>
      <c r="U929" s="92"/>
      <c r="V929" s="92"/>
      <c r="W929" s="92"/>
      <c r="X929" s="92"/>
      <c r="Y929" s="92"/>
      <c r="Z929" s="92"/>
      <c r="AA929" s="92"/>
      <c r="AB929" s="92"/>
      <c r="AC929" s="92"/>
      <c r="AD929" s="92"/>
      <c r="AE929" s="92"/>
      <c r="AF929" s="92"/>
      <c r="AG929" s="92"/>
      <c r="AH929" s="92"/>
      <c r="AI929" s="92"/>
      <c r="AJ929" s="92"/>
      <c r="AK929" s="92"/>
      <c r="AL929" s="92"/>
      <c r="AM929" s="92"/>
      <c r="AN929" s="92"/>
      <c r="AO929" s="92"/>
      <c r="AP929" s="92"/>
      <c r="AQ929" s="92"/>
      <c r="AR929" s="92"/>
      <c r="AS929" s="92"/>
      <c r="AT929" s="92"/>
      <c r="AU929" s="92"/>
      <c r="AV929" s="92"/>
      <c r="AW929" s="92"/>
      <c r="AX929" s="92"/>
      <c r="AY929" s="92"/>
      <c r="AZ929" s="92"/>
      <c r="BA929" s="92"/>
      <c r="BB929" s="92"/>
      <c r="BC929" s="92"/>
      <c r="BD929" s="92"/>
      <c r="BE929" s="92"/>
      <c r="BF929" s="92"/>
      <c r="BG929" s="92"/>
      <c r="BH929" s="92"/>
      <c r="BI929" s="92"/>
      <c r="BJ929" s="92"/>
      <c r="BK929" s="92"/>
      <c r="BL929" s="92"/>
      <c r="BM929" s="92"/>
      <c r="BN929" s="92"/>
      <c r="BO929" s="92"/>
      <c r="BP929" s="92"/>
      <c r="BQ929" s="92"/>
      <c r="BR929" s="92"/>
      <c r="BS929" s="92"/>
      <c r="BT929" s="92"/>
      <c r="BU929" s="92"/>
      <c r="BV929" s="92"/>
      <c r="BW929" s="92"/>
      <c r="BX929" s="92"/>
      <c r="BY929" s="92"/>
      <c r="BZ929" s="92"/>
      <c r="CA929" s="92"/>
      <c r="CB929" s="92"/>
      <c r="CC929" s="92"/>
      <c r="CD929" s="92"/>
      <c r="CE929" s="92"/>
      <c r="CF929" s="92"/>
      <c r="CG929" s="92"/>
      <c r="CH929" s="92"/>
      <c r="CI929" s="92"/>
      <c r="CJ929" s="92"/>
      <c r="CK929" s="92"/>
      <c r="CL929" s="92"/>
    </row>
    <row r="930" spans="1:90">
      <c r="A930" s="92"/>
      <c r="B930" s="188"/>
      <c r="C930" s="319"/>
      <c r="D930" s="92"/>
      <c r="E930" s="92"/>
      <c r="F930" s="92"/>
      <c r="G930" s="92"/>
      <c r="H930" s="92"/>
      <c r="I930" s="92"/>
      <c r="J930" s="92"/>
      <c r="K930" s="92"/>
      <c r="L930" s="92"/>
      <c r="M930" s="92"/>
      <c r="N930" s="92"/>
      <c r="O930" s="92"/>
      <c r="P930" s="92"/>
      <c r="Q930" s="92"/>
      <c r="R930" s="92"/>
      <c r="S930" s="92"/>
      <c r="T930" s="92"/>
      <c r="U930" s="92"/>
      <c r="V930" s="92"/>
      <c r="W930" s="92"/>
      <c r="X930" s="92"/>
      <c r="Y930" s="92"/>
      <c r="Z930" s="92"/>
      <c r="AA930" s="92"/>
      <c r="AB930" s="92"/>
      <c r="AC930" s="92"/>
      <c r="AD930" s="92"/>
      <c r="AE930" s="92"/>
      <c r="AF930" s="92"/>
      <c r="AG930" s="92"/>
      <c r="AH930" s="92"/>
      <c r="AI930" s="92"/>
      <c r="AJ930" s="92"/>
      <c r="AK930" s="92"/>
      <c r="AL930" s="92"/>
      <c r="AM930" s="92"/>
      <c r="AN930" s="92"/>
      <c r="AO930" s="92"/>
      <c r="AP930" s="92"/>
      <c r="AQ930" s="92"/>
      <c r="AR930" s="92"/>
      <c r="AS930" s="92"/>
      <c r="AT930" s="92"/>
      <c r="AU930" s="92"/>
      <c r="AV930" s="92"/>
      <c r="AW930" s="92"/>
      <c r="AX930" s="92"/>
      <c r="AY930" s="92"/>
      <c r="AZ930" s="92"/>
      <c r="BA930" s="92"/>
      <c r="BB930" s="92"/>
      <c r="BC930" s="92"/>
      <c r="BD930" s="92"/>
      <c r="BE930" s="92"/>
      <c r="BF930" s="92"/>
      <c r="BG930" s="92"/>
      <c r="BH930" s="92"/>
      <c r="BI930" s="92"/>
      <c r="BJ930" s="92"/>
      <c r="BK930" s="92"/>
      <c r="BL930" s="92"/>
      <c r="BM930" s="92"/>
      <c r="BN930" s="92"/>
      <c r="BO930" s="92"/>
      <c r="BP930" s="92"/>
      <c r="BQ930" s="92"/>
      <c r="BR930" s="92"/>
      <c r="BS930" s="92"/>
      <c r="BT930" s="92"/>
      <c r="BU930" s="92"/>
      <c r="BV930" s="92"/>
      <c r="BW930" s="92"/>
      <c r="BX930" s="92"/>
      <c r="BY930" s="92"/>
      <c r="BZ930" s="92"/>
      <c r="CA930" s="92"/>
      <c r="CB930" s="92"/>
      <c r="CC930" s="92"/>
      <c r="CD930" s="92"/>
      <c r="CE930" s="92"/>
      <c r="CF930" s="92"/>
      <c r="CG930" s="92"/>
      <c r="CH930" s="92"/>
      <c r="CI930" s="92"/>
      <c r="CJ930" s="92"/>
      <c r="CK930" s="92"/>
      <c r="CL930" s="92"/>
    </row>
    <row r="931" spans="1:90">
      <c r="A931" s="92"/>
      <c r="B931" s="188"/>
      <c r="C931" s="319"/>
      <c r="D931" s="92"/>
      <c r="E931" s="92"/>
      <c r="F931" s="92"/>
      <c r="G931" s="92"/>
      <c r="H931" s="92"/>
      <c r="I931" s="92"/>
      <c r="J931" s="92"/>
      <c r="K931" s="92"/>
      <c r="L931" s="92"/>
      <c r="M931" s="92"/>
      <c r="N931" s="92"/>
      <c r="O931" s="92"/>
      <c r="P931" s="92"/>
      <c r="Q931" s="92"/>
      <c r="R931" s="92"/>
      <c r="S931" s="92"/>
      <c r="T931" s="92"/>
      <c r="U931" s="92"/>
      <c r="V931" s="92"/>
      <c r="W931" s="92"/>
      <c r="X931" s="92"/>
      <c r="Y931" s="92"/>
      <c r="Z931" s="92"/>
      <c r="AA931" s="92"/>
      <c r="AB931" s="92"/>
      <c r="AC931" s="92"/>
      <c r="AD931" s="92"/>
      <c r="AE931" s="92"/>
      <c r="AF931" s="92"/>
      <c r="AG931" s="92"/>
      <c r="AH931" s="92"/>
      <c r="AI931" s="92"/>
      <c r="AJ931" s="92"/>
      <c r="AK931" s="92"/>
      <c r="AL931" s="92"/>
      <c r="AM931" s="92"/>
      <c r="AN931" s="92"/>
      <c r="AO931" s="92"/>
      <c r="AP931" s="92"/>
      <c r="AQ931" s="92"/>
      <c r="AR931" s="92"/>
      <c r="AS931" s="92"/>
      <c r="AT931" s="92"/>
      <c r="AU931" s="92"/>
      <c r="AV931" s="92"/>
      <c r="AW931" s="92"/>
      <c r="AX931" s="92"/>
      <c r="AY931" s="92"/>
      <c r="AZ931" s="92"/>
      <c r="BA931" s="92"/>
      <c r="BB931" s="92"/>
      <c r="BC931" s="92"/>
      <c r="BD931" s="92"/>
      <c r="BE931" s="92"/>
      <c r="BF931" s="92"/>
      <c r="BG931" s="92"/>
      <c r="BH931" s="92"/>
      <c r="BI931" s="92"/>
      <c r="BJ931" s="92"/>
      <c r="BK931" s="92"/>
      <c r="BL931" s="92"/>
      <c r="BM931" s="92"/>
      <c r="BN931" s="92"/>
      <c r="BO931" s="92"/>
      <c r="BP931" s="92"/>
      <c r="BQ931" s="92"/>
      <c r="BR931" s="92"/>
      <c r="BS931" s="92"/>
      <c r="BT931" s="92"/>
      <c r="BU931" s="92"/>
      <c r="BV931" s="92"/>
      <c r="BW931" s="92"/>
      <c r="BX931" s="92"/>
      <c r="BY931" s="92"/>
      <c r="BZ931" s="92"/>
      <c r="CA931" s="92"/>
      <c r="CB931" s="92"/>
      <c r="CC931" s="92"/>
      <c r="CD931" s="92"/>
      <c r="CE931" s="92"/>
      <c r="CF931" s="92"/>
      <c r="CG931" s="92"/>
      <c r="CH931" s="92"/>
      <c r="CI931" s="92"/>
      <c r="CJ931" s="92"/>
      <c r="CK931" s="92"/>
      <c r="CL931" s="92"/>
    </row>
    <row r="932" spans="1:90">
      <c r="A932" s="92"/>
      <c r="B932" s="188"/>
      <c r="C932" s="319"/>
      <c r="D932" s="92"/>
      <c r="E932" s="92"/>
      <c r="F932" s="92"/>
      <c r="G932" s="92"/>
      <c r="H932" s="92"/>
      <c r="I932" s="92"/>
      <c r="J932" s="92"/>
      <c r="K932" s="92"/>
      <c r="L932" s="92"/>
      <c r="M932" s="92"/>
      <c r="N932" s="92"/>
      <c r="O932" s="92"/>
      <c r="P932" s="92"/>
      <c r="Q932" s="92"/>
      <c r="R932" s="92"/>
      <c r="S932" s="92"/>
      <c r="T932" s="92"/>
      <c r="U932" s="92"/>
      <c r="V932" s="92"/>
      <c r="W932" s="92"/>
      <c r="X932" s="92"/>
      <c r="Y932" s="92"/>
      <c r="Z932" s="92"/>
      <c r="AA932" s="92"/>
      <c r="AB932" s="92"/>
      <c r="AC932" s="92"/>
      <c r="AD932" s="92"/>
      <c r="AE932" s="92"/>
      <c r="AF932" s="92"/>
      <c r="AG932" s="92"/>
      <c r="AH932" s="92"/>
      <c r="AI932" s="92"/>
      <c r="AJ932" s="92"/>
      <c r="AK932" s="92"/>
      <c r="AL932" s="92"/>
      <c r="AM932" s="92"/>
      <c r="AN932" s="92"/>
      <c r="AO932" s="92"/>
      <c r="AP932" s="92"/>
      <c r="AQ932" s="92"/>
      <c r="AR932" s="92"/>
      <c r="AS932" s="92"/>
      <c r="AT932" s="92"/>
      <c r="AU932" s="92"/>
      <c r="AV932" s="92"/>
      <c r="AW932" s="92"/>
      <c r="AX932" s="92"/>
      <c r="AY932" s="92"/>
      <c r="AZ932" s="92"/>
      <c r="BA932" s="92"/>
      <c r="BB932" s="92"/>
      <c r="BC932" s="92"/>
      <c r="BD932" s="92"/>
      <c r="BE932" s="92"/>
      <c r="BF932" s="92"/>
      <c r="BG932" s="92"/>
      <c r="BH932" s="92"/>
      <c r="BI932" s="92"/>
      <c r="BJ932" s="92"/>
      <c r="BK932" s="92"/>
      <c r="BL932" s="92"/>
      <c r="BM932" s="92"/>
      <c r="BN932" s="92"/>
      <c r="BO932" s="92"/>
      <c r="BP932" s="92"/>
      <c r="BQ932" s="92"/>
      <c r="BR932" s="92"/>
      <c r="BS932" s="92"/>
      <c r="BT932" s="92"/>
      <c r="BU932" s="92"/>
      <c r="BV932" s="92"/>
      <c r="BW932" s="92"/>
      <c r="BX932" s="92"/>
      <c r="BY932" s="92"/>
      <c r="BZ932" s="92"/>
      <c r="CA932" s="92"/>
      <c r="CB932" s="92"/>
      <c r="CC932" s="92"/>
      <c r="CD932" s="92"/>
      <c r="CE932" s="92"/>
      <c r="CF932" s="92"/>
      <c r="CG932" s="92"/>
      <c r="CH932" s="92"/>
      <c r="CI932" s="92"/>
      <c r="CJ932" s="92"/>
      <c r="CK932" s="92"/>
      <c r="CL932" s="92"/>
    </row>
    <row r="933" spans="1:90">
      <c r="A933" s="92"/>
      <c r="B933" s="188"/>
      <c r="C933" s="319"/>
      <c r="D933" s="92"/>
      <c r="E933" s="92"/>
      <c r="F933" s="92"/>
      <c r="G933" s="92"/>
      <c r="H933" s="92"/>
      <c r="I933" s="92"/>
      <c r="J933" s="92"/>
      <c r="K933" s="92"/>
      <c r="L933" s="92"/>
      <c r="M933" s="92"/>
      <c r="N933" s="92"/>
      <c r="O933" s="92"/>
      <c r="P933" s="92"/>
      <c r="Q933" s="92"/>
      <c r="R933" s="92"/>
      <c r="S933" s="92"/>
      <c r="T933" s="92"/>
      <c r="U933" s="92"/>
      <c r="V933" s="92"/>
      <c r="W933" s="92"/>
      <c r="X933" s="92"/>
      <c r="Y933" s="92"/>
      <c r="Z933" s="92"/>
      <c r="AA933" s="92"/>
      <c r="AB933" s="92"/>
      <c r="AC933" s="92"/>
      <c r="AD933" s="92"/>
      <c r="AE933" s="92"/>
      <c r="AF933" s="92"/>
      <c r="AG933" s="92"/>
      <c r="AH933" s="92"/>
      <c r="AI933" s="92"/>
      <c r="AJ933" s="92"/>
      <c r="AK933" s="92"/>
      <c r="AL933" s="92"/>
      <c r="AM933" s="92"/>
      <c r="AN933" s="92"/>
      <c r="AO933" s="92"/>
      <c r="AP933" s="92"/>
      <c r="AQ933" s="92"/>
      <c r="AR933" s="92"/>
      <c r="AS933" s="92"/>
      <c r="AT933" s="92"/>
      <c r="AU933" s="92"/>
      <c r="AV933" s="92"/>
      <c r="AW933" s="92"/>
      <c r="AX933" s="92"/>
      <c r="AY933" s="92"/>
      <c r="AZ933" s="92"/>
      <c r="BA933" s="92"/>
      <c r="BB933" s="92"/>
      <c r="BC933" s="92"/>
      <c r="BD933" s="92"/>
      <c r="BE933" s="92"/>
      <c r="BF933" s="92"/>
      <c r="BG933" s="92"/>
      <c r="BH933" s="92"/>
      <c r="BI933" s="92"/>
      <c r="BJ933" s="92"/>
      <c r="BK933" s="92"/>
      <c r="BL933" s="92"/>
      <c r="BM933" s="92"/>
      <c r="BN933" s="92"/>
      <c r="BO933" s="92"/>
      <c r="BP933" s="92"/>
      <c r="BQ933" s="92"/>
      <c r="BR933" s="92"/>
      <c r="BS933" s="92"/>
      <c r="BT933" s="92"/>
      <c r="BU933" s="92"/>
      <c r="BV933" s="92"/>
      <c r="BW933" s="92"/>
      <c r="BX933" s="92"/>
      <c r="BY933" s="92"/>
      <c r="BZ933" s="92"/>
      <c r="CA933" s="92"/>
      <c r="CB933" s="92"/>
      <c r="CC933" s="92"/>
      <c r="CD933" s="92"/>
      <c r="CE933" s="92"/>
      <c r="CF933" s="92"/>
      <c r="CG933" s="92"/>
      <c r="CH933" s="92"/>
      <c r="CI933" s="92"/>
      <c r="CJ933" s="92"/>
      <c r="CK933" s="92"/>
      <c r="CL933" s="92"/>
    </row>
    <row r="934" spans="1:90">
      <c r="A934" s="92"/>
      <c r="B934" s="188"/>
      <c r="C934" s="319"/>
      <c r="D934" s="92"/>
      <c r="E934" s="92"/>
      <c r="F934" s="92"/>
      <c r="G934" s="92"/>
      <c r="H934" s="92"/>
      <c r="I934" s="92"/>
      <c r="J934" s="92"/>
      <c r="K934" s="92"/>
      <c r="L934" s="92"/>
      <c r="M934" s="92"/>
      <c r="N934" s="92"/>
      <c r="O934" s="92"/>
      <c r="P934" s="92"/>
      <c r="Q934" s="92"/>
      <c r="R934" s="92"/>
      <c r="S934" s="92"/>
      <c r="T934" s="92"/>
      <c r="U934" s="92"/>
      <c r="V934" s="92"/>
      <c r="W934" s="92"/>
      <c r="X934" s="92"/>
      <c r="Y934" s="92"/>
      <c r="Z934" s="92"/>
      <c r="AA934" s="92"/>
      <c r="AB934" s="92"/>
      <c r="AC934" s="92"/>
      <c r="AD934" s="92"/>
      <c r="AE934" s="92"/>
      <c r="AF934" s="92"/>
      <c r="AG934" s="92"/>
      <c r="AH934" s="92"/>
      <c r="AI934" s="92"/>
      <c r="AJ934" s="92"/>
      <c r="AK934" s="92"/>
      <c r="AL934" s="92"/>
      <c r="AM934" s="92"/>
      <c r="AN934" s="92"/>
      <c r="AO934" s="92"/>
      <c r="AP934" s="92"/>
      <c r="AQ934" s="92"/>
      <c r="AR934" s="92"/>
      <c r="AS934" s="92"/>
      <c r="AT934" s="92"/>
      <c r="AU934" s="92"/>
      <c r="AV934" s="92"/>
      <c r="AW934" s="92"/>
      <c r="AX934" s="92"/>
      <c r="AY934" s="92"/>
      <c r="AZ934" s="92"/>
      <c r="BA934" s="92"/>
      <c r="BB934" s="92"/>
      <c r="BC934" s="92"/>
      <c r="BD934" s="92"/>
      <c r="BE934" s="92"/>
      <c r="BF934" s="92"/>
      <c r="BG934" s="92"/>
      <c r="BH934" s="92"/>
      <c r="BI934" s="92"/>
      <c r="BJ934" s="92"/>
      <c r="BK934" s="92"/>
      <c r="BL934" s="92"/>
      <c r="BM934" s="92"/>
      <c r="BN934" s="92"/>
      <c r="BO934" s="92"/>
      <c r="BP934" s="92"/>
      <c r="BQ934" s="92"/>
      <c r="BR934" s="92"/>
      <c r="BS934" s="92"/>
      <c r="BT934" s="92"/>
      <c r="BU934" s="92"/>
      <c r="BV934" s="92"/>
      <c r="BW934" s="92"/>
      <c r="BX934" s="92"/>
      <c r="BY934" s="92"/>
      <c r="BZ934" s="92"/>
      <c r="CA934" s="92"/>
      <c r="CB934" s="92"/>
      <c r="CC934" s="92"/>
      <c r="CD934" s="92"/>
      <c r="CE934" s="92"/>
      <c r="CF934" s="92"/>
      <c r="CG934" s="92"/>
      <c r="CH934" s="92"/>
      <c r="CI934" s="92"/>
      <c r="CJ934" s="92"/>
      <c r="CK934" s="92"/>
      <c r="CL934" s="92"/>
    </row>
    <row r="935" spans="1:90">
      <c r="A935" s="92"/>
      <c r="B935" s="188"/>
      <c r="C935" s="319"/>
      <c r="D935" s="92"/>
      <c r="E935" s="92"/>
      <c r="F935" s="92"/>
      <c r="G935" s="92"/>
      <c r="H935" s="92"/>
      <c r="I935" s="92"/>
      <c r="J935" s="92"/>
      <c r="K935" s="92"/>
      <c r="L935" s="92"/>
      <c r="M935" s="92"/>
      <c r="N935" s="92"/>
      <c r="O935" s="92"/>
      <c r="P935" s="92"/>
      <c r="Q935" s="92"/>
      <c r="R935" s="92"/>
      <c r="S935" s="92"/>
      <c r="T935" s="92"/>
      <c r="U935" s="92"/>
      <c r="V935" s="92"/>
      <c r="W935" s="92"/>
      <c r="X935" s="92"/>
      <c r="Y935" s="92"/>
      <c r="Z935" s="92"/>
      <c r="AA935" s="92"/>
      <c r="AB935" s="92"/>
      <c r="AC935" s="92"/>
      <c r="AD935" s="92"/>
      <c r="AE935" s="92"/>
      <c r="AF935" s="92"/>
      <c r="AG935" s="92"/>
      <c r="AH935" s="92"/>
      <c r="AI935" s="92"/>
      <c r="AJ935" s="92"/>
      <c r="AK935" s="92"/>
      <c r="AL935" s="92"/>
      <c r="AM935" s="92"/>
      <c r="AN935" s="92"/>
      <c r="AO935" s="92"/>
      <c r="AP935" s="92"/>
      <c r="AQ935" s="92"/>
      <c r="AR935" s="92"/>
      <c r="AS935" s="92"/>
      <c r="AT935" s="92"/>
      <c r="AU935" s="92"/>
      <c r="AV935" s="92"/>
      <c r="AW935" s="92"/>
      <c r="AX935" s="92"/>
      <c r="AY935" s="92"/>
      <c r="AZ935" s="92"/>
      <c r="BA935" s="92"/>
      <c r="BB935" s="92"/>
      <c r="BC935" s="92"/>
      <c r="BD935" s="92"/>
      <c r="BE935" s="92"/>
      <c r="BF935" s="92"/>
      <c r="BG935" s="92"/>
      <c r="BH935" s="92"/>
      <c r="BI935" s="92"/>
      <c r="BJ935" s="92"/>
      <c r="BK935" s="92"/>
      <c r="BL935" s="92"/>
      <c r="BM935" s="92"/>
      <c r="BN935" s="92"/>
      <c r="BO935" s="92"/>
      <c r="BP935" s="92"/>
      <c r="BQ935" s="92"/>
      <c r="BR935" s="92"/>
      <c r="BS935" s="92"/>
      <c r="BT935" s="92"/>
      <c r="BU935" s="92"/>
      <c r="BV935" s="92"/>
      <c r="BW935" s="92"/>
      <c r="BX935" s="92"/>
      <c r="BY935" s="92"/>
      <c r="BZ935" s="92"/>
      <c r="CA935" s="92"/>
      <c r="CB935" s="92"/>
      <c r="CC935" s="92"/>
      <c r="CD935" s="92"/>
      <c r="CE935" s="92"/>
      <c r="CF935" s="92"/>
      <c r="CG935" s="92"/>
      <c r="CH935" s="92"/>
      <c r="CI935" s="92"/>
      <c r="CJ935" s="92"/>
      <c r="CK935" s="92"/>
      <c r="CL935" s="92"/>
    </row>
    <row r="936" spans="1:90">
      <c r="A936" s="92"/>
      <c r="B936" s="188"/>
      <c r="C936" s="319"/>
      <c r="D936" s="92"/>
      <c r="E936" s="92"/>
      <c r="F936" s="92"/>
      <c r="G936" s="92"/>
      <c r="H936" s="92"/>
      <c r="I936" s="92"/>
      <c r="J936" s="92"/>
      <c r="K936" s="92"/>
      <c r="L936" s="92"/>
      <c r="M936" s="92"/>
      <c r="N936" s="92"/>
      <c r="O936" s="92"/>
      <c r="P936" s="92"/>
      <c r="Q936" s="92"/>
      <c r="R936" s="92"/>
      <c r="S936" s="92"/>
      <c r="T936" s="92"/>
      <c r="U936" s="92"/>
      <c r="V936" s="92"/>
      <c r="W936" s="92"/>
      <c r="X936" s="92"/>
      <c r="Y936" s="92"/>
      <c r="Z936" s="92"/>
      <c r="AA936" s="92"/>
      <c r="AB936" s="92"/>
      <c r="AC936" s="92"/>
      <c r="AD936" s="92"/>
      <c r="AE936" s="92"/>
      <c r="AF936" s="92"/>
      <c r="AG936" s="92"/>
      <c r="AH936" s="92"/>
      <c r="AI936" s="92"/>
      <c r="AJ936" s="92"/>
      <c r="AK936" s="92"/>
      <c r="AL936" s="92"/>
      <c r="AM936" s="92"/>
      <c r="AN936" s="92"/>
      <c r="AO936" s="92"/>
      <c r="AP936" s="92"/>
      <c r="AQ936" s="92"/>
      <c r="AR936" s="92"/>
      <c r="AS936" s="92"/>
      <c r="AT936" s="92"/>
      <c r="AU936" s="92"/>
      <c r="AV936" s="92"/>
      <c r="AW936" s="92"/>
      <c r="AX936" s="92"/>
      <c r="AY936" s="92"/>
      <c r="AZ936" s="92"/>
      <c r="BA936" s="92"/>
      <c r="BB936" s="92"/>
      <c r="BC936" s="92"/>
      <c r="BD936" s="92"/>
      <c r="BE936" s="92"/>
      <c r="BF936" s="92"/>
      <c r="BG936" s="92"/>
      <c r="BH936" s="92"/>
      <c r="BI936" s="92"/>
      <c r="BJ936" s="92"/>
      <c r="BK936" s="92"/>
      <c r="BL936" s="92"/>
      <c r="BM936" s="92"/>
      <c r="BN936" s="92"/>
      <c r="BO936" s="92"/>
      <c r="BP936" s="92"/>
      <c r="BQ936" s="92"/>
      <c r="BR936" s="92"/>
      <c r="BS936" s="92"/>
      <c r="BT936" s="92"/>
      <c r="BU936" s="92"/>
      <c r="BV936" s="92"/>
      <c r="BW936" s="92"/>
      <c r="BX936" s="92"/>
      <c r="BY936" s="92"/>
      <c r="BZ936" s="92"/>
      <c r="CA936" s="92"/>
      <c r="CB936" s="92"/>
      <c r="CC936" s="92"/>
      <c r="CD936" s="92"/>
      <c r="CE936" s="92"/>
      <c r="CF936" s="92"/>
      <c r="CG936" s="92"/>
      <c r="CH936" s="92"/>
      <c r="CI936" s="92"/>
      <c r="CJ936" s="92"/>
      <c r="CK936" s="92"/>
      <c r="CL936" s="92"/>
    </row>
    <row r="937" spans="1:90">
      <c r="A937" s="92"/>
      <c r="B937" s="188"/>
      <c r="C937" s="319"/>
      <c r="D937" s="92"/>
      <c r="E937" s="92"/>
      <c r="F937" s="92"/>
      <c r="G937" s="92"/>
      <c r="H937" s="92"/>
      <c r="I937" s="92"/>
      <c r="J937" s="92"/>
      <c r="K937" s="92"/>
      <c r="L937" s="92"/>
      <c r="M937" s="92"/>
      <c r="N937" s="92"/>
      <c r="O937" s="92"/>
      <c r="P937" s="92"/>
      <c r="Q937" s="92"/>
      <c r="R937" s="92"/>
      <c r="S937" s="92"/>
      <c r="T937" s="92"/>
      <c r="U937" s="92"/>
      <c r="V937" s="92"/>
      <c r="W937" s="92"/>
      <c r="X937" s="92"/>
      <c r="Y937" s="92"/>
      <c r="Z937" s="92"/>
      <c r="AA937" s="92"/>
      <c r="AB937" s="92"/>
      <c r="AC937" s="92"/>
      <c r="AD937" s="92"/>
      <c r="AE937" s="92"/>
      <c r="AF937" s="92"/>
      <c r="AG937" s="92"/>
      <c r="AH937" s="92"/>
      <c r="AI937" s="92"/>
      <c r="AJ937" s="92"/>
      <c r="AK937" s="92"/>
      <c r="AL937" s="92"/>
      <c r="AM937" s="92"/>
      <c r="AN937" s="92"/>
      <c r="AO937" s="92"/>
      <c r="AP937" s="92"/>
      <c r="AQ937" s="92"/>
      <c r="AR937" s="92"/>
      <c r="AS937" s="92"/>
      <c r="AT937" s="92"/>
      <c r="AU937" s="92"/>
      <c r="AV937" s="92"/>
      <c r="AW937" s="92"/>
      <c r="AX937" s="92"/>
      <c r="AY937" s="92"/>
      <c r="AZ937" s="92"/>
      <c r="BA937" s="92"/>
      <c r="BB937" s="92"/>
      <c r="BC937" s="92"/>
      <c r="BD937" s="92"/>
      <c r="BE937" s="92"/>
      <c r="BF937" s="92"/>
      <c r="BG937" s="92"/>
      <c r="BH937" s="92"/>
      <c r="BI937" s="92"/>
      <c r="BJ937" s="92"/>
      <c r="BK937" s="92"/>
      <c r="BL937" s="92"/>
      <c r="BM937" s="92"/>
      <c r="BN937" s="92"/>
      <c r="BO937" s="92"/>
      <c r="BP937" s="92"/>
      <c r="BQ937" s="92"/>
      <c r="BR937" s="92"/>
      <c r="BS937" s="92"/>
      <c r="BT937" s="92"/>
      <c r="BU937" s="92"/>
      <c r="BV937" s="92"/>
      <c r="BW937" s="92"/>
      <c r="BX937" s="92"/>
      <c r="BY937" s="92"/>
      <c r="BZ937" s="92"/>
      <c r="CA937" s="92"/>
      <c r="CB937" s="92"/>
      <c r="CC937" s="92"/>
      <c r="CD937" s="92"/>
      <c r="CE937" s="92"/>
      <c r="CF937" s="92"/>
      <c r="CG937" s="92"/>
      <c r="CH937" s="92"/>
      <c r="CI937" s="92"/>
      <c r="CJ937" s="92"/>
      <c r="CK937" s="92"/>
      <c r="CL937" s="92"/>
    </row>
    <row r="938" spans="1:90">
      <c r="A938" s="92"/>
      <c r="B938" s="188"/>
      <c r="C938" s="319"/>
      <c r="D938" s="92"/>
      <c r="E938" s="92"/>
      <c r="F938" s="92"/>
      <c r="G938" s="92"/>
      <c r="H938" s="92"/>
      <c r="I938" s="92"/>
      <c r="J938" s="92"/>
      <c r="K938" s="92"/>
      <c r="L938" s="92"/>
      <c r="M938" s="92"/>
      <c r="N938" s="92"/>
      <c r="O938" s="92"/>
      <c r="P938" s="92"/>
      <c r="Q938" s="92"/>
      <c r="R938" s="92"/>
      <c r="S938" s="92"/>
      <c r="T938" s="92"/>
      <c r="U938" s="92"/>
      <c r="V938" s="92"/>
      <c r="W938" s="92"/>
      <c r="X938" s="92"/>
      <c r="Y938" s="92"/>
      <c r="Z938" s="92"/>
      <c r="AA938" s="92"/>
      <c r="AB938" s="92"/>
      <c r="AC938" s="92"/>
      <c r="AD938" s="92"/>
      <c r="AE938" s="92"/>
      <c r="AF938" s="92"/>
      <c r="AG938" s="92"/>
      <c r="AH938" s="92"/>
      <c r="AI938" s="92"/>
      <c r="AJ938" s="92"/>
      <c r="AK938" s="92"/>
      <c r="AL938" s="92"/>
      <c r="AM938" s="92"/>
      <c r="AN938" s="92"/>
      <c r="AO938" s="92"/>
      <c r="AP938" s="92"/>
      <c r="AQ938" s="92"/>
      <c r="AR938" s="92"/>
      <c r="AS938" s="92"/>
      <c r="AT938" s="92"/>
      <c r="AU938" s="92"/>
      <c r="AV938" s="92"/>
      <c r="AW938" s="92"/>
      <c r="AX938" s="92"/>
      <c r="AY938" s="92"/>
      <c r="AZ938" s="92"/>
      <c r="BA938" s="92"/>
      <c r="BB938" s="92"/>
      <c r="BC938" s="92"/>
      <c r="BD938" s="92"/>
      <c r="BE938" s="92"/>
      <c r="BF938" s="92"/>
      <c r="BG938" s="92"/>
      <c r="BH938" s="92"/>
      <c r="BI938" s="92"/>
      <c r="BJ938" s="92"/>
      <c r="BK938" s="92"/>
      <c r="BL938" s="92"/>
      <c r="BM938" s="92"/>
      <c r="BN938" s="92"/>
      <c r="BO938" s="92"/>
      <c r="BP938" s="92"/>
      <c r="BQ938" s="92"/>
      <c r="BR938" s="92"/>
      <c r="BS938" s="92"/>
      <c r="BT938" s="92"/>
      <c r="BU938" s="92"/>
      <c r="BV938" s="92"/>
      <c r="BW938" s="92"/>
      <c r="BX938" s="92"/>
      <c r="BY938" s="92"/>
      <c r="BZ938" s="92"/>
      <c r="CA938" s="92"/>
      <c r="CB938" s="92"/>
      <c r="CC938" s="92"/>
      <c r="CD938" s="92"/>
      <c r="CE938" s="92"/>
      <c r="CF938" s="92"/>
      <c r="CG938" s="92"/>
      <c r="CH938" s="92"/>
      <c r="CI938" s="92"/>
      <c r="CJ938" s="92"/>
      <c r="CK938" s="92"/>
      <c r="CL938" s="92"/>
    </row>
    <row r="939" spans="1:90">
      <c r="A939" s="92"/>
      <c r="B939" s="188"/>
      <c r="C939" s="319"/>
      <c r="D939" s="92"/>
      <c r="E939" s="92"/>
      <c r="F939" s="92"/>
      <c r="G939" s="92"/>
      <c r="H939" s="92"/>
      <c r="I939" s="92"/>
      <c r="J939" s="92"/>
      <c r="K939" s="92"/>
      <c r="L939" s="92"/>
      <c r="M939" s="92"/>
      <c r="N939" s="92"/>
      <c r="O939" s="92"/>
      <c r="P939" s="92"/>
      <c r="Q939" s="92"/>
      <c r="R939" s="92"/>
      <c r="S939" s="92"/>
      <c r="T939" s="92"/>
      <c r="U939" s="92"/>
      <c r="V939" s="92"/>
      <c r="W939" s="92"/>
      <c r="X939" s="92"/>
      <c r="Y939" s="92"/>
      <c r="Z939" s="92"/>
      <c r="AA939" s="92"/>
      <c r="AB939" s="92"/>
      <c r="AC939" s="92"/>
      <c r="AD939" s="92"/>
      <c r="AE939" s="92"/>
      <c r="AF939" s="92"/>
      <c r="AG939" s="92"/>
      <c r="AH939" s="92"/>
      <c r="AI939" s="92"/>
      <c r="AJ939" s="92"/>
      <c r="AK939" s="92"/>
      <c r="AL939" s="92"/>
      <c r="AM939" s="92"/>
      <c r="AN939" s="92"/>
      <c r="AO939" s="92"/>
      <c r="AP939" s="92"/>
      <c r="AQ939" s="92"/>
      <c r="AR939" s="92"/>
      <c r="AS939" s="92"/>
      <c r="AT939" s="92"/>
      <c r="AU939" s="92"/>
      <c r="AV939" s="92"/>
      <c r="AW939" s="92"/>
      <c r="AX939" s="92"/>
      <c r="AY939" s="92"/>
      <c r="AZ939" s="92"/>
      <c r="BA939" s="92"/>
      <c r="BB939" s="92"/>
      <c r="BC939" s="92"/>
      <c r="BD939" s="92"/>
      <c r="BE939" s="92"/>
      <c r="BF939" s="92"/>
      <c r="BG939" s="92"/>
      <c r="BH939" s="92"/>
      <c r="BI939" s="92"/>
      <c r="BJ939" s="92"/>
      <c r="BK939" s="92"/>
      <c r="BL939" s="92"/>
      <c r="BM939" s="92"/>
      <c r="BN939" s="92"/>
      <c r="BO939" s="92"/>
      <c r="BP939" s="92"/>
      <c r="BQ939" s="92"/>
      <c r="BR939" s="92"/>
      <c r="BS939" s="92"/>
      <c r="BT939" s="92"/>
      <c r="BU939" s="92"/>
      <c r="BV939" s="92"/>
      <c r="BW939" s="92"/>
      <c r="BX939" s="92"/>
      <c r="BY939" s="92"/>
      <c r="BZ939" s="92"/>
      <c r="CA939" s="92"/>
      <c r="CB939" s="92"/>
      <c r="CC939" s="92"/>
      <c r="CD939" s="92"/>
      <c r="CE939" s="92"/>
      <c r="CF939" s="92"/>
      <c r="CG939" s="92"/>
      <c r="CH939" s="92"/>
      <c r="CI939" s="92"/>
      <c r="CJ939" s="92"/>
      <c r="CK939" s="92"/>
      <c r="CL939" s="92"/>
    </row>
    <row r="940" spans="1:90">
      <c r="A940" s="92"/>
      <c r="B940" s="188"/>
      <c r="C940" s="319"/>
      <c r="D940" s="92"/>
      <c r="E940" s="92"/>
      <c r="F940" s="92"/>
      <c r="G940" s="92"/>
      <c r="H940" s="92"/>
      <c r="I940" s="92"/>
      <c r="J940" s="92"/>
      <c r="K940" s="92"/>
      <c r="L940" s="92"/>
      <c r="M940" s="92"/>
      <c r="N940" s="92"/>
      <c r="O940" s="92"/>
      <c r="P940" s="92"/>
      <c r="Q940" s="92"/>
      <c r="R940" s="92"/>
      <c r="S940" s="92"/>
      <c r="T940" s="92"/>
      <c r="U940" s="92"/>
      <c r="V940" s="92"/>
      <c r="W940" s="92"/>
      <c r="X940" s="92"/>
      <c r="Y940" s="92"/>
      <c r="Z940" s="92"/>
      <c r="AA940" s="92"/>
      <c r="AB940" s="92"/>
      <c r="AC940" s="92"/>
      <c r="AD940" s="92"/>
      <c r="AE940" s="92"/>
      <c r="AF940" s="92"/>
      <c r="AG940" s="92"/>
      <c r="AH940" s="92"/>
      <c r="AI940" s="92"/>
      <c r="AJ940" s="92"/>
      <c r="AK940" s="92"/>
      <c r="AL940" s="92"/>
      <c r="AM940" s="92"/>
      <c r="AN940" s="92"/>
      <c r="AO940" s="92"/>
      <c r="AP940" s="92"/>
      <c r="AQ940" s="92"/>
      <c r="AR940" s="92"/>
      <c r="AS940" s="92"/>
      <c r="AT940" s="92"/>
      <c r="AU940" s="92"/>
      <c r="AV940" s="92"/>
      <c r="AW940" s="92"/>
      <c r="AX940" s="92"/>
      <c r="AY940" s="92"/>
      <c r="AZ940" s="92"/>
      <c r="BA940" s="92"/>
      <c r="BB940" s="92"/>
      <c r="BC940" s="92"/>
      <c r="BD940" s="92"/>
      <c r="BE940" s="92"/>
      <c r="BF940" s="92"/>
      <c r="BG940" s="92"/>
      <c r="BH940" s="92"/>
      <c r="BI940" s="92"/>
      <c r="BJ940" s="92"/>
      <c r="BK940" s="92"/>
      <c r="BL940" s="92"/>
      <c r="BM940" s="92"/>
      <c r="BN940" s="92"/>
      <c r="BO940" s="92"/>
      <c r="BP940" s="92"/>
      <c r="BQ940" s="92"/>
      <c r="BR940" s="92"/>
      <c r="BS940" s="92"/>
      <c r="BT940" s="92"/>
      <c r="BU940" s="92"/>
      <c r="BV940" s="92"/>
      <c r="BW940" s="92"/>
      <c r="BX940" s="92"/>
      <c r="BY940" s="92"/>
      <c r="BZ940" s="92"/>
      <c r="CA940" s="92"/>
      <c r="CB940" s="92"/>
      <c r="CC940" s="92"/>
      <c r="CD940" s="92"/>
      <c r="CE940" s="92"/>
      <c r="CF940" s="92"/>
      <c r="CG940" s="92"/>
      <c r="CH940" s="92"/>
      <c r="CI940" s="92"/>
      <c r="CJ940" s="92"/>
      <c r="CK940" s="92"/>
      <c r="CL940" s="92"/>
    </row>
    <row r="941" spans="1:90">
      <c r="A941" s="92"/>
      <c r="B941" s="188"/>
      <c r="C941" s="319"/>
      <c r="D941" s="92"/>
      <c r="E941" s="92"/>
      <c r="F941" s="92"/>
      <c r="G941" s="92"/>
      <c r="H941" s="92"/>
      <c r="I941" s="92"/>
      <c r="J941" s="92"/>
      <c r="K941" s="92"/>
      <c r="L941" s="92"/>
      <c r="M941" s="92"/>
      <c r="N941" s="92"/>
      <c r="O941" s="92"/>
      <c r="P941" s="92"/>
      <c r="Q941" s="92"/>
      <c r="R941" s="92"/>
      <c r="S941" s="92"/>
      <c r="T941" s="92"/>
      <c r="U941" s="92"/>
      <c r="V941" s="92"/>
      <c r="W941" s="92"/>
      <c r="X941" s="92"/>
      <c r="Y941" s="92"/>
      <c r="Z941" s="92"/>
      <c r="AA941" s="92"/>
      <c r="AB941" s="92"/>
      <c r="AC941" s="92"/>
      <c r="AD941" s="92"/>
      <c r="AE941" s="92"/>
      <c r="AF941" s="92"/>
      <c r="AG941" s="92"/>
      <c r="AH941" s="92"/>
      <c r="AI941" s="92"/>
      <c r="AJ941" s="92"/>
      <c r="AK941" s="92"/>
      <c r="AL941" s="92"/>
      <c r="AM941" s="92"/>
      <c r="AN941" s="92"/>
      <c r="AO941" s="92"/>
      <c r="AP941" s="92"/>
      <c r="AQ941" s="92"/>
      <c r="AR941" s="92"/>
      <c r="AS941" s="92"/>
      <c r="AT941" s="92"/>
      <c r="AU941" s="92"/>
      <c r="AV941" s="92"/>
      <c r="AW941" s="92"/>
      <c r="AX941" s="92"/>
      <c r="AY941" s="92"/>
      <c r="AZ941" s="92"/>
      <c r="BA941" s="92"/>
      <c r="BB941" s="92"/>
      <c r="BC941" s="92"/>
      <c r="BD941" s="92"/>
      <c r="BE941" s="92"/>
      <c r="BF941" s="92"/>
      <c r="BG941" s="92"/>
      <c r="BH941" s="92"/>
      <c r="BI941" s="92"/>
      <c r="BJ941" s="92"/>
      <c r="BK941" s="92"/>
      <c r="BL941" s="92"/>
      <c r="BM941" s="92"/>
      <c r="BN941" s="92"/>
      <c r="BO941" s="92"/>
      <c r="BP941" s="92"/>
      <c r="BQ941" s="92"/>
      <c r="BR941" s="92"/>
      <c r="BS941" s="92"/>
      <c r="BT941" s="92"/>
      <c r="BU941" s="92"/>
      <c r="BV941" s="92"/>
      <c r="BW941" s="92"/>
      <c r="BX941" s="92"/>
      <c r="BY941" s="92"/>
      <c r="BZ941" s="92"/>
      <c r="CA941" s="92"/>
      <c r="CB941" s="92"/>
      <c r="CC941" s="92"/>
      <c r="CD941" s="92"/>
      <c r="CE941" s="92"/>
      <c r="CF941" s="92"/>
      <c r="CG941" s="92"/>
      <c r="CH941" s="92"/>
      <c r="CI941" s="92"/>
      <c r="CJ941" s="92"/>
      <c r="CK941" s="92"/>
      <c r="CL941" s="92"/>
    </row>
    <row r="942" spans="1:90">
      <c r="A942" s="92"/>
      <c r="B942" s="188"/>
      <c r="C942" s="319"/>
      <c r="D942" s="92"/>
      <c r="E942" s="92"/>
      <c r="F942" s="92"/>
      <c r="G942" s="92"/>
      <c r="H942" s="92"/>
      <c r="I942" s="92"/>
      <c r="J942" s="92"/>
      <c r="K942" s="92"/>
      <c r="L942" s="92"/>
      <c r="M942" s="92"/>
      <c r="N942" s="92"/>
      <c r="O942" s="92"/>
      <c r="P942" s="92"/>
      <c r="Q942" s="92"/>
      <c r="R942" s="92"/>
      <c r="S942" s="92"/>
      <c r="T942" s="92"/>
      <c r="U942" s="92"/>
      <c r="V942" s="92"/>
      <c r="W942" s="92"/>
      <c r="X942" s="92"/>
      <c r="Y942" s="92"/>
      <c r="Z942" s="92"/>
      <c r="AA942" s="92"/>
      <c r="AB942" s="92"/>
      <c r="AC942" s="92"/>
      <c r="AD942" s="92"/>
      <c r="AE942" s="92"/>
      <c r="AF942" s="92"/>
      <c r="AG942" s="92"/>
      <c r="AH942" s="92"/>
      <c r="AI942" s="92"/>
      <c r="AJ942" s="92"/>
      <c r="AK942" s="92"/>
      <c r="AL942" s="92"/>
      <c r="AM942" s="92"/>
      <c r="AN942" s="92"/>
      <c r="AO942" s="92"/>
      <c r="AP942" s="92"/>
      <c r="AQ942" s="92"/>
      <c r="AR942" s="92"/>
      <c r="AS942" s="92"/>
      <c r="AT942" s="92"/>
      <c r="AU942" s="92"/>
      <c r="AV942" s="92"/>
      <c r="AW942" s="92"/>
      <c r="AX942" s="92"/>
      <c r="AY942" s="92"/>
      <c r="AZ942" s="92"/>
      <c r="BA942" s="92"/>
      <c r="BB942" s="92"/>
      <c r="BC942" s="92"/>
      <c r="BD942" s="92"/>
      <c r="BE942" s="92"/>
      <c r="BF942" s="92"/>
      <c r="BG942" s="92"/>
      <c r="BH942" s="92"/>
      <c r="BI942" s="92"/>
      <c r="BJ942" s="92"/>
      <c r="BK942" s="92"/>
      <c r="BL942" s="92"/>
      <c r="BM942" s="92"/>
      <c r="BN942" s="92"/>
      <c r="BO942" s="92"/>
      <c r="BP942" s="92"/>
      <c r="BQ942" s="92"/>
      <c r="BR942" s="92"/>
      <c r="BS942" s="92"/>
      <c r="BT942" s="92"/>
      <c r="BU942" s="92"/>
      <c r="BV942" s="92"/>
      <c r="BW942" s="92"/>
      <c r="BX942" s="92"/>
      <c r="BY942" s="92"/>
      <c r="BZ942" s="92"/>
      <c r="CA942" s="92"/>
      <c r="CB942" s="92"/>
      <c r="CC942" s="92"/>
      <c r="CD942" s="92"/>
      <c r="CE942" s="92"/>
      <c r="CF942" s="92"/>
      <c r="CG942" s="92"/>
      <c r="CH942" s="92"/>
      <c r="CI942" s="92"/>
      <c r="CJ942" s="92"/>
      <c r="CK942" s="92"/>
      <c r="CL942" s="92"/>
    </row>
    <row r="943" spans="1:90">
      <c r="A943" s="92"/>
      <c r="B943" s="188"/>
      <c r="C943" s="319"/>
      <c r="D943" s="92"/>
      <c r="E943" s="92"/>
      <c r="F943" s="92"/>
      <c r="G943" s="92"/>
      <c r="H943" s="92"/>
      <c r="I943" s="92"/>
      <c r="J943" s="92"/>
      <c r="K943" s="92"/>
      <c r="L943" s="92"/>
      <c r="M943" s="92"/>
      <c r="N943" s="92"/>
      <c r="O943" s="92"/>
      <c r="P943" s="92"/>
      <c r="Q943" s="92"/>
      <c r="R943" s="92"/>
      <c r="S943" s="92"/>
      <c r="T943" s="92"/>
      <c r="U943" s="92"/>
      <c r="V943" s="92"/>
      <c r="W943" s="92"/>
      <c r="X943" s="92"/>
      <c r="Y943" s="92"/>
      <c r="Z943" s="92"/>
      <c r="AA943" s="92"/>
      <c r="AB943" s="92"/>
      <c r="AC943" s="92"/>
      <c r="AD943" s="92"/>
      <c r="AE943" s="92"/>
      <c r="AF943" s="92"/>
      <c r="AG943" s="92"/>
      <c r="AH943" s="92"/>
      <c r="AI943" s="92"/>
      <c r="AJ943" s="92"/>
      <c r="AK943" s="92"/>
      <c r="AL943" s="92"/>
      <c r="AM943" s="92"/>
      <c r="AN943" s="92"/>
      <c r="AO943" s="92"/>
      <c r="AP943" s="92"/>
      <c r="AQ943" s="92"/>
      <c r="AR943" s="92"/>
      <c r="AS943" s="92"/>
      <c r="AT943" s="92"/>
      <c r="AU943" s="92"/>
      <c r="AV943" s="92"/>
      <c r="AW943" s="92"/>
      <c r="AX943" s="92"/>
      <c r="AY943" s="92"/>
      <c r="AZ943" s="92"/>
      <c r="BA943" s="92"/>
      <c r="BB943" s="92"/>
      <c r="BC943" s="92"/>
      <c r="BD943" s="92"/>
      <c r="BE943" s="92"/>
      <c r="BF943" s="92"/>
      <c r="BG943" s="92"/>
      <c r="BH943" s="92"/>
      <c r="BI943" s="92"/>
      <c r="BJ943" s="92"/>
      <c r="BK943" s="92"/>
      <c r="BL943" s="92"/>
      <c r="BM943" s="92"/>
      <c r="BN943" s="92"/>
      <c r="BO943" s="92"/>
      <c r="BP943" s="92"/>
      <c r="BQ943" s="92"/>
      <c r="BR943" s="92"/>
      <c r="BS943" s="92"/>
      <c r="BT943" s="92"/>
      <c r="BU943" s="92"/>
      <c r="BV943" s="92"/>
      <c r="BW943" s="92"/>
      <c r="BX943" s="92"/>
      <c r="BY943" s="92"/>
      <c r="BZ943" s="92"/>
      <c r="CA943" s="92"/>
      <c r="CB943" s="92"/>
      <c r="CC943" s="92"/>
      <c r="CD943" s="92"/>
      <c r="CE943" s="92"/>
      <c r="CF943" s="92"/>
      <c r="CG943" s="92"/>
      <c r="CH943" s="92"/>
      <c r="CI943" s="92"/>
      <c r="CJ943" s="92"/>
      <c r="CK943" s="92"/>
      <c r="CL943" s="92"/>
    </row>
    <row r="944" spans="1:90">
      <c r="A944" s="92"/>
      <c r="B944" s="188"/>
      <c r="C944" s="319"/>
      <c r="D944" s="92"/>
      <c r="E944" s="92"/>
      <c r="F944" s="92"/>
      <c r="G944" s="92"/>
      <c r="H944" s="92"/>
      <c r="I944" s="92"/>
      <c r="J944" s="92"/>
      <c r="K944" s="92"/>
      <c r="L944" s="92"/>
      <c r="M944" s="92"/>
      <c r="N944" s="92"/>
      <c r="O944" s="92"/>
      <c r="P944" s="92"/>
      <c r="Q944" s="92"/>
      <c r="R944" s="92"/>
      <c r="S944" s="92"/>
      <c r="T944" s="92"/>
      <c r="U944" s="92"/>
      <c r="V944" s="92"/>
      <c r="W944" s="92"/>
      <c r="X944" s="92"/>
      <c r="Y944" s="92"/>
      <c r="Z944" s="92"/>
      <c r="AA944" s="92"/>
      <c r="AB944" s="92"/>
      <c r="AC944" s="92"/>
      <c r="AD944" s="92"/>
      <c r="AE944" s="92"/>
      <c r="AF944" s="92"/>
      <c r="AG944" s="92"/>
      <c r="AH944" s="92"/>
      <c r="AI944" s="92"/>
      <c r="AJ944" s="92"/>
      <c r="AK944" s="92"/>
      <c r="AL944" s="92"/>
      <c r="AM944" s="92"/>
      <c r="AN944" s="92"/>
      <c r="AO944" s="92"/>
      <c r="AP944" s="92"/>
      <c r="AQ944" s="92"/>
      <c r="AR944" s="92"/>
      <c r="AS944" s="92"/>
      <c r="AT944" s="92"/>
      <c r="AU944" s="92"/>
      <c r="AV944" s="92"/>
      <c r="AW944" s="92"/>
      <c r="AX944" s="92"/>
      <c r="AY944" s="92"/>
      <c r="AZ944" s="92"/>
      <c r="BA944" s="92"/>
      <c r="BB944" s="92"/>
      <c r="BC944" s="92"/>
      <c r="BD944" s="92"/>
      <c r="BE944" s="92"/>
      <c r="BF944" s="92"/>
      <c r="BG944" s="92"/>
      <c r="BH944" s="92"/>
      <c r="BI944" s="92"/>
      <c r="BJ944" s="92"/>
      <c r="BK944" s="92"/>
      <c r="BL944" s="92"/>
      <c r="BM944" s="92"/>
      <c r="BN944" s="92"/>
      <c r="BO944" s="92"/>
      <c r="BP944" s="92"/>
      <c r="BQ944" s="92"/>
      <c r="BR944" s="92"/>
      <c r="BS944" s="92"/>
      <c r="BT944" s="92"/>
      <c r="BU944" s="92"/>
      <c r="BV944" s="92"/>
      <c r="BW944" s="92"/>
      <c r="BX944" s="92"/>
      <c r="BY944" s="92"/>
      <c r="BZ944" s="92"/>
      <c r="CA944" s="92"/>
      <c r="CB944" s="92"/>
      <c r="CC944" s="92"/>
      <c r="CD944" s="92"/>
      <c r="CE944" s="92"/>
      <c r="CF944" s="92"/>
      <c r="CG944" s="92"/>
      <c r="CH944" s="92"/>
      <c r="CI944" s="92"/>
      <c r="CJ944" s="92"/>
      <c r="CK944" s="92"/>
      <c r="CL944" s="92"/>
    </row>
    <row r="945" spans="1:90">
      <c r="A945" s="92"/>
      <c r="B945" s="188"/>
      <c r="C945" s="319"/>
      <c r="D945" s="92"/>
      <c r="E945" s="92"/>
      <c r="F945" s="92"/>
      <c r="G945" s="92"/>
      <c r="H945" s="92"/>
      <c r="I945" s="92"/>
      <c r="J945" s="92"/>
      <c r="K945" s="92"/>
      <c r="L945" s="92"/>
      <c r="M945" s="92"/>
      <c r="N945" s="92"/>
      <c r="O945" s="92"/>
      <c r="P945" s="92"/>
      <c r="Q945" s="92"/>
      <c r="R945" s="92"/>
      <c r="S945" s="92"/>
      <c r="T945" s="92"/>
      <c r="U945" s="92"/>
      <c r="V945" s="92"/>
      <c r="W945" s="92"/>
      <c r="X945" s="92"/>
      <c r="Y945" s="92"/>
      <c r="Z945" s="92"/>
      <c r="AA945" s="92"/>
      <c r="AB945" s="92"/>
      <c r="AC945" s="92"/>
      <c r="AD945" s="92"/>
      <c r="AE945" s="92"/>
      <c r="AF945" s="92"/>
      <c r="AG945" s="92"/>
      <c r="AH945" s="92"/>
      <c r="AI945" s="92"/>
      <c r="AJ945" s="92"/>
      <c r="AK945" s="92"/>
      <c r="AL945" s="92"/>
      <c r="AM945" s="92"/>
      <c r="AN945" s="92"/>
      <c r="AO945" s="92"/>
      <c r="AP945" s="92"/>
      <c r="AQ945" s="92"/>
      <c r="AR945" s="92"/>
      <c r="AS945" s="92"/>
      <c r="AT945" s="92"/>
      <c r="AU945" s="92"/>
      <c r="AV945" s="92"/>
      <c r="AW945" s="92"/>
      <c r="AX945" s="92"/>
      <c r="AY945" s="92"/>
      <c r="AZ945" s="92"/>
      <c r="BA945" s="92"/>
      <c r="BB945" s="92"/>
      <c r="BC945" s="92"/>
      <c r="BD945" s="92"/>
      <c r="BE945" s="92"/>
      <c r="BF945" s="92"/>
      <c r="BG945" s="92"/>
      <c r="BH945" s="92"/>
      <c r="BI945" s="92"/>
      <c r="BJ945" s="92"/>
      <c r="BK945" s="92"/>
      <c r="BL945" s="92"/>
      <c r="BM945" s="92"/>
      <c r="BN945" s="92"/>
      <c r="BO945" s="92"/>
      <c r="BP945" s="92"/>
      <c r="BQ945" s="92"/>
      <c r="BR945" s="92"/>
      <c r="BS945" s="92"/>
      <c r="BT945" s="92"/>
      <c r="BU945" s="92"/>
      <c r="BV945" s="92"/>
      <c r="BW945" s="92"/>
      <c r="BX945" s="92"/>
      <c r="BY945" s="92"/>
      <c r="BZ945" s="92"/>
      <c r="CA945" s="92"/>
      <c r="CB945" s="92"/>
      <c r="CC945" s="92"/>
      <c r="CD945" s="92"/>
      <c r="CE945" s="92"/>
      <c r="CF945" s="92"/>
      <c r="CG945" s="92"/>
      <c r="CH945" s="92"/>
      <c r="CI945" s="92"/>
      <c r="CJ945" s="92"/>
      <c r="CK945" s="92"/>
      <c r="CL945" s="92"/>
    </row>
    <row r="946" spans="1:90">
      <c r="A946" s="92"/>
      <c r="B946" s="188"/>
      <c r="C946" s="319"/>
      <c r="D946" s="92"/>
      <c r="E946" s="92"/>
      <c r="F946" s="92"/>
      <c r="G946" s="92"/>
      <c r="H946" s="92"/>
      <c r="I946" s="92"/>
      <c r="J946" s="92"/>
      <c r="K946" s="92"/>
      <c r="L946" s="92"/>
      <c r="M946" s="92"/>
      <c r="N946" s="92"/>
      <c r="O946" s="92"/>
      <c r="P946" s="92"/>
      <c r="Q946" s="92"/>
      <c r="R946" s="92"/>
      <c r="S946" s="92"/>
      <c r="T946" s="92"/>
      <c r="U946" s="92"/>
      <c r="V946" s="92"/>
      <c r="W946" s="92"/>
      <c r="X946" s="92"/>
      <c r="Y946" s="92"/>
      <c r="Z946" s="92"/>
      <c r="AA946" s="92"/>
      <c r="AB946" s="92"/>
      <c r="AC946" s="92"/>
      <c r="AD946" s="92"/>
      <c r="AE946" s="92"/>
      <c r="AF946" s="92"/>
      <c r="AG946" s="92"/>
      <c r="AH946" s="92"/>
      <c r="AI946" s="92"/>
      <c r="AJ946" s="92"/>
      <c r="AK946" s="92"/>
      <c r="AL946" s="92"/>
      <c r="AM946" s="92"/>
      <c r="AN946" s="92"/>
      <c r="AO946" s="92"/>
      <c r="AP946" s="92"/>
      <c r="AQ946" s="92"/>
      <c r="AR946" s="92"/>
      <c r="AS946" s="92"/>
      <c r="AT946" s="92"/>
      <c r="AU946" s="92"/>
      <c r="AV946" s="92"/>
      <c r="AW946" s="92"/>
      <c r="AX946" s="92"/>
      <c r="AY946" s="92"/>
      <c r="AZ946" s="92"/>
      <c r="BA946" s="92"/>
      <c r="BB946" s="92"/>
      <c r="BC946" s="92"/>
      <c r="BD946" s="92"/>
      <c r="BE946" s="92"/>
      <c r="BF946" s="92"/>
      <c r="BG946" s="92"/>
      <c r="BH946" s="92"/>
      <c r="BI946" s="92"/>
      <c r="BJ946" s="92"/>
      <c r="BK946" s="92"/>
      <c r="BL946" s="92"/>
      <c r="BM946" s="92"/>
      <c r="BN946" s="92"/>
      <c r="BO946" s="92"/>
      <c r="BP946" s="92"/>
      <c r="BQ946" s="92"/>
      <c r="BR946" s="92"/>
      <c r="BS946" s="92"/>
      <c r="BT946" s="92"/>
      <c r="BU946" s="92"/>
      <c r="BV946" s="92"/>
      <c r="BW946" s="92"/>
      <c r="BX946" s="92"/>
      <c r="BY946" s="92"/>
      <c r="BZ946" s="92"/>
      <c r="CA946" s="92"/>
      <c r="CB946" s="92"/>
      <c r="CC946" s="92"/>
      <c r="CD946" s="92"/>
      <c r="CE946" s="92"/>
      <c r="CF946" s="92"/>
      <c r="CG946" s="92"/>
      <c r="CH946" s="92"/>
      <c r="CI946" s="92"/>
      <c r="CJ946" s="92"/>
      <c r="CK946" s="92"/>
      <c r="CL946" s="92"/>
    </row>
    <row r="947" spans="1:90">
      <c r="A947" s="92"/>
      <c r="B947" s="188"/>
      <c r="C947" s="319"/>
      <c r="D947" s="92"/>
      <c r="E947" s="92"/>
      <c r="F947" s="92"/>
      <c r="G947" s="92"/>
      <c r="H947" s="92"/>
      <c r="I947" s="92"/>
      <c r="J947" s="92"/>
      <c r="K947" s="92"/>
      <c r="L947" s="92"/>
      <c r="M947" s="92"/>
      <c r="N947" s="92"/>
      <c r="O947" s="92"/>
      <c r="P947" s="92"/>
      <c r="Q947" s="92"/>
      <c r="R947" s="92"/>
      <c r="S947" s="92"/>
      <c r="T947" s="92"/>
      <c r="U947" s="92"/>
      <c r="V947" s="92"/>
      <c r="W947" s="92"/>
      <c r="X947" s="92"/>
      <c r="Y947" s="92"/>
      <c r="Z947" s="92"/>
      <c r="AA947" s="92"/>
      <c r="AB947" s="92"/>
      <c r="AC947" s="92"/>
      <c r="AD947" s="92"/>
      <c r="AE947" s="92"/>
      <c r="AF947" s="92"/>
      <c r="AG947" s="92"/>
      <c r="AH947" s="92"/>
      <c r="AI947" s="92"/>
      <c r="AJ947" s="92"/>
      <c r="AK947" s="92"/>
      <c r="AL947" s="92"/>
      <c r="AM947" s="92"/>
      <c r="AN947" s="92"/>
      <c r="AO947" s="92"/>
      <c r="AP947" s="92"/>
      <c r="AQ947" s="92"/>
      <c r="AR947" s="92"/>
      <c r="AS947" s="92"/>
      <c r="AT947" s="92"/>
      <c r="AU947" s="92"/>
      <c r="AV947" s="92"/>
      <c r="AW947" s="92"/>
      <c r="AX947" s="92"/>
      <c r="AY947" s="92"/>
      <c r="AZ947" s="92"/>
      <c r="BA947" s="92"/>
      <c r="BB947" s="92"/>
      <c r="BC947" s="92"/>
      <c r="BD947" s="92"/>
      <c r="BE947" s="92"/>
      <c r="BF947" s="92"/>
      <c r="BG947" s="92"/>
      <c r="BH947" s="92"/>
      <c r="BI947" s="92"/>
      <c r="BJ947" s="92"/>
      <c r="BK947" s="92"/>
      <c r="BL947" s="92"/>
      <c r="BM947" s="92"/>
      <c r="BN947" s="92"/>
      <c r="BO947" s="92"/>
      <c r="BP947" s="92"/>
      <c r="BQ947" s="92"/>
      <c r="BR947" s="92"/>
      <c r="BS947" s="92"/>
      <c r="BT947" s="92"/>
      <c r="BU947" s="92"/>
      <c r="BV947" s="92"/>
      <c r="BW947" s="92"/>
      <c r="BX947" s="92"/>
      <c r="BY947" s="92"/>
      <c r="BZ947" s="92"/>
      <c r="CA947" s="92"/>
      <c r="CB947" s="92"/>
      <c r="CC947" s="92"/>
      <c r="CD947" s="92"/>
      <c r="CE947" s="92"/>
      <c r="CF947" s="92"/>
      <c r="CG947" s="92"/>
      <c r="CH947" s="92"/>
      <c r="CI947" s="92"/>
      <c r="CJ947" s="92"/>
      <c r="CK947" s="92"/>
      <c r="CL947" s="92"/>
    </row>
    <row r="948" spans="1:90">
      <c r="A948" s="92"/>
      <c r="B948" s="188"/>
      <c r="C948" s="319"/>
      <c r="D948" s="92"/>
      <c r="E948" s="92"/>
      <c r="F948" s="92"/>
      <c r="G948" s="92"/>
      <c r="H948" s="92"/>
      <c r="I948" s="92"/>
      <c r="J948" s="92"/>
      <c r="K948" s="92"/>
      <c r="L948" s="92"/>
      <c r="M948" s="92"/>
      <c r="N948" s="92"/>
      <c r="O948" s="92"/>
      <c r="P948" s="92"/>
      <c r="Q948" s="92"/>
      <c r="R948" s="92"/>
      <c r="S948" s="92"/>
      <c r="T948" s="92"/>
      <c r="U948" s="92"/>
      <c r="V948" s="92"/>
      <c r="W948" s="92"/>
      <c r="X948" s="92"/>
      <c r="Y948" s="92"/>
      <c r="Z948" s="92"/>
      <c r="AA948" s="92"/>
      <c r="AB948" s="92"/>
      <c r="AC948" s="92"/>
      <c r="AD948" s="92"/>
      <c r="AE948" s="92"/>
      <c r="AF948" s="92"/>
      <c r="AG948" s="92"/>
      <c r="AH948" s="92"/>
      <c r="AI948" s="92"/>
      <c r="AJ948" s="92"/>
      <c r="AK948" s="92"/>
      <c r="AL948" s="92"/>
      <c r="AM948" s="92"/>
      <c r="AN948" s="92"/>
      <c r="AO948" s="92"/>
      <c r="AP948" s="92"/>
      <c r="AQ948" s="92"/>
      <c r="AR948" s="92"/>
      <c r="AS948" s="92"/>
      <c r="AT948" s="92"/>
      <c r="AU948" s="92"/>
      <c r="AV948" s="92"/>
      <c r="AW948" s="92"/>
      <c r="AX948" s="92"/>
      <c r="AY948" s="92"/>
      <c r="AZ948" s="92"/>
      <c r="BA948" s="92"/>
      <c r="BB948" s="92"/>
      <c r="BC948" s="92"/>
      <c r="BD948" s="92"/>
      <c r="BE948" s="92"/>
      <c r="BF948" s="92"/>
      <c r="BG948" s="92"/>
      <c r="BH948" s="92"/>
      <c r="BI948" s="92"/>
      <c r="BJ948" s="92"/>
      <c r="BK948" s="92"/>
      <c r="BL948" s="92"/>
      <c r="BM948" s="92"/>
      <c r="BN948" s="92"/>
      <c r="BO948" s="92"/>
      <c r="BP948" s="92"/>
      <c r="BQ948" s="92"/>
      <c r="BR948" s="92"/>
      <c r="BS948" s="92"/>
      <c r="BT948" s="92"/>
      <c r="BU948" s="92"/>
      <c r="BV948" s="92"/>
      <c r="BW948" s="92"/>
      <c r="BX948" s="92"/>
      <c r="BY948" s="92"/>
      <c r="BZ948" s="92"/>
      <c r="CA948" s="92"/>
      <c r="CB948" s="92"/>
      <c r="CC948" s="92"/>
      <c r="CD948" s="92"/>
      <c r="CE948" s="92"/>
      <c r="CF948" s="92"/>
      <c r="CG948" s="92"/>
      <c r="CH948" s="92"/>
      <c r="CI948" s="92"/>
      <c r="CJ948" s="92"/>
      <c r="CK948" s="92"/>
      <c r="CL948" s="92"/>
    </row>
    <row r="949" spans="1:90">
      <c r="A949" s="92"/>
      <c r="B949" s="188"/>
      <c r="C949" s="319"/>
      <c r="D949" s="92"/>
      <c r="E949" s="92"/>
      <c r="F949" s="92"/>
      <c r="G949" s="92"/>
      <c r="H949" s="92"/>
      <c r="I949" s="92"/>
      <c r="J949" s="92"/>
      <c r="K949" s="92"/>
      <c r="L949" s="92"/>
      <c r="M949" s="92"/>
      <c r="N949" s="92"/>
      <c r="O949" s="92"/>
      <c r="P949" s="92"/>
      <c r="Q949" s="92"/>
      <c r="R949" s="92"/>
      <c r="S949" s="92"/>
      <c r="T949" s="92"/>
      <c r="U949" s="92"/>
      <c r="V949" s="92"/>
      <c r="W949" s="92"/>
      <c r="X949" s="92"/>
      <c r="Y949" s="92"/>
      <c r="Z949" s="92"/>
      <c r="AA949" s="92"/>
      <c r="AB949" s="92"/>
      <c r="AC949" s="92"/>
      <c r="AD949" s="92"/>
      <c r="AE949" s="92"/>
      <c r="AF949" s="92"/>
      <c r="AG949" s="92"/>
      <c r="AH949" s="92"/>
      <c r="AI949" s="92"/>
      <c r="AJ949" s="92"/>
      <c r="AK949" s="92"/>
      <c r="AL949" s="92"/>
      <c r="AM949" s="92"/>
      <c r="AN949" s="92"/>
      <c r="AO949" s="92"/>
      <c r="AP949" s="92"/>
      <c r="AQ949" s="92"/>
      <c r="AR949" s="92"/>
      <c r="AS949" s="92"/>
      <c r="AT949" s="92"/>
      <c r="AU949" s="92"/>
      <c r="AV949" s="92"/>
      <c r="AW949" s="92"/>
      <c r="AX949" s="92"/>
      <c r="AY949" s="92"/>
      <c r="AZ949" s="92"/>
      <c r="BA949" s="92"/>
      <c r="BB949" s="92"/>
      <c r="BC949" s="92"/>
      <c r="BD949" s="92"/>
      <c r="BE949" s="92"/>
      <c r="BF949" s="92"/>
      <c r="BG949" s="92"/>
      <c r="BH949" s="92"/>
      <c r="BI949" s="92"/>
      <c r="BJ949" s="92"/>
      <c r="BK949" s="92"/>
      <c r="BL949" s="92"/>
      <c r="BM949" s="92"/>
      <c r="BN949" s="92"/>
      <c r="BO949" s="92"/>
      <c r="BP949" s="92"/>
      <c r="BQ949" s="92"/>
      <c r="BR949" s="92"/>
      <c r="BS949" s="92"/>
      <c r="BT949" s="92"/>
      <c r="BU949" s="92"/>
      <c r="BV949" s="92"/>
      <c r="BW949" s="92"/>
      <c r="BX949" s="92"/>
      <c r="BY949" s="92"/>
      <c r="BZ949" s="92"/>
      <c r="CA949" s="92"/>
      <c r="CB949" s="92"/>
      <c r="CC949" s="92"/>
      <c r="CD949" s="92"/>
      <c r="CE949" s="92"/>
      <c r="CF949" s="92"/>
      <c r="CG949" s="92"/>
      <c r="CH949" s="92"/>
      <c r="CI949" s="92"/>
      <c r="CJ949" s="92"/>
      <c r="CK949" s="92"/>
      <c r="CL949" s="92"/>
    </row>
    <row r="950" spans="1:90">
      <c r="A950" s="92"/>
      <c r="B950" s="188"/>
      <c r="C950" s="319"/>
      <c r="D950" s="92"/>
      <c r="E950" s="92"/>
      <c r="F950" s="92"/>
      <c r="G950" s="92"/>
      <c r="H950" s="92"/>
      <c r="I950" s="92"/>
      <c r="J950" s="92"/>
      <c r="K950" s="92"/>
      <c r="L950" s="92"/>
      <c r="M950" s="92"/>
      <c r="N950" s="92"/>
      <c r="O950" s="92"/>
      <c r="P950" s="92"/>
      <c r="Q950" s="92"/>
      <c r="R950" s="92"/>
      <c r="S950" s="92"/>
      <c r="T950" s="92"/>
      <c r="U950" s="92"/>
      <c r="V950" s="92"/>
      <c r="W950" s="92"/>
      <c r="X950" s="92"/>
      <c r="Y950" s="92"/>
      <c r="Z950" s="92"/>
      <c r="AA950" s="92"/>
      <c r="AB950" s="92"/>
      <c r="AC950" s="92"/>
      <c r="AD950" s="92"/>
      <c r="AE950" s="92"/>
      <c r="AF950" s="92"/>
      <c r="AG950" s="92"/>
      <c r="AH950" s="92"/>
      <c r="AI950" s="92"/>
      <c r="AJ950" s="92"/>
      <c r="AK950" s="92"/>
      <c r="AL950" s="92"/>
      <c r="AM950" s="92"/>
      <c r="AN950" s="92"/>
      <c r="AO950" s="92"/>
      <c r="AP950" s="92"/>
      <c r="AQ950" s="92"/>
      <c r="AR950" s="92"/>
      <c r="AS950" s="92"/>
      <c r="AT950" s="92"/>
      <c r="AU950" s="92"/>
      <c r="AV950" s="92"/>
      <c r="AW950" s="92"/>
      <c r="AX950" s="92"/>
      <c r="AY950" s="92"/>
      <c r="AZ950" s="92"/>
      <c r="BA950" s="92"/>
      <c r="BB950" s="92"/>
      <c r="BC950" s="92"/>
      <c r="BD950" s="92"/>
      <c r="BE950" s="92"/>
      <c r="BF950" s="92"/>
      <c r="BG950" s="92"/>
      <c r="BH950" s="92"/>
      <c r="BI950" s="92"/>
      <c r="BJ950" s="92"/>
      <c r="BK950" s="92"/>
      <c r="BL950" s="92"/>
      <c r="BM950" s="92"/>
      <c r="BN950" s="92"/>
      <c r="BO950" s="92"/>
      <c r="BP950" s="92"/>
      <c r="BQ950" s="92"/>
      <c r="BR950" s="92"/>
      <c r="BS950" s="92"/>
      <c r="BT950" s="92"/>
      <c r="BU950" s="92"/>
      <c r="BV950" s="92"/>
      <c r="BW950" s="92"/>
      <c r="BX950" s="92"/>
      <c r="BY950" s="92"/>
      <c r="BZ950" s="92"/>
      <c r="CA950" s="92"/>
      <c r="CB950" s="92"/>
      <c r="CC950" s="92"/>
      <c r="CD950" s="92"/>
      <c r="CE950" s="92"/>
      <c r="CF950" s="92"/>
      <c r="CG950" s="92"/>
      <c r="CH950" s="92"/>
      <c r="CI950" s="92"/>
      <c r="CJ950" s="92"/>
      <c r="CK950" s="92"/>
      <c r="CL950" s="92"/>
    </row>
    <row r="951" spans="1:90">
      <c r="A951" s="92"/>
      <c r="B951" s="188"/>
      <c r="C951" s="319"/>
      <c r="D951" s="92"/>
      <c r="E951" s="92"/>
      <c r="F951" s="92"/>
      <c r="G951" s="92"/>
      <c r="H951" s="92"/>
      <c r="I951" s="92"/>
      <c r="J951" s="92"/>
      <c r="K951" s="92"/>
      <c r="L951" s="92"/>
      <c r="M951" s="92"/>
      <c r="N951" s="92"/>
      <c r="O951" s="92"/>
      <c r="P951" s="92"/>
      <c r="Q951" s="92"/>
      <c r="R951" s="92"/>
      <c r="S951" s="92"/>
      <c r="T951" s="92"/>
      <c r="U951" s="92"/>
      <c r="V951" s="92"/>
      <c r="W951" s="92"/>
      <c r="X951" s="92"/>
      <c r="Y951" s="92"/>
      <c r="Z951" s="92"/>
      <c r="AA951" s="92"/>
      <c r="AB951" s="92"/>
      <c r="AC951" s="92"/>
      <c r="AD951" s="92"/>
      <c r="AE951" s="92"/>
      <c r="AF951" s="92"/>
      <c r="AG951" s="92"/>
      <c r="AH951" s="92"/>
      <c r="AI951" s="92"/>
      <c r="AJ951" s="92"/>
      <c r="AK951" s="92"/>
      <c r="AL951" s="92"/>
      <c r="AM951" s="92"/>
      <c r="AN951" s="92"/>
      <c r="AO951" s="92"/>
      <c r="AP951" s="92"/>
      <c r="AQ951" s="92"/>
      <c r="AR951" s="92"/>
      <c r="AS951" s="92"/>
      <c r="AT951" s="92"/>
      <c r="AU951" s="92"/>
      <c r="AV951" s="92"/>
      <c r="AW951" s="92"/>
      <c r="AX951" s="92"/>
      <c r="AY951" s="92"/>
      <c r="AZ951" s="92"/>
      <c r="BA951" s="92"/>
      <c r="BB951" s="92"/>
      <c r="BC951" s="92"/>
      <c r="BD951" s="92"/>
      <c r="BE951" s="92"/>
      <c r="BF951" s="92"/>
      <c r="BG951" s="92"/>
      <c r="BH951" s="92"/>
      <c r="BI951" s="92"/>
      <c r="BJ951" s="92"/>
      <c r="BK951" s="92"/>
      <c r="BL951" s="92"/>
      <c r="BM951" s="92"/>
      <c r="BN951" s="92"/>
      <c r="BO951" s="92"/>
      <c r="BP951" s="92"/>
      <c r="BQ951" s="92"/>
      <c r="BR951" s="92"/>
      <c r="BS951" s="92"/>
      <c r="BT951" s="92"/>
      <c r="BU951" s="92"/>
      <c r="BV951" s="92"/>
      <c r="BW951" s="92"/>
      <c r="BX951" s="92"/>
      <c r="BY951" s="92"/>
      <c r="BZ951" s="92"/>
      <c r="CA951" s="92"/>
      <c r="CB951" s="92"/>
      <c r="CC951" s="92"/>
      <c r="CD951" s="92"/>
      <c r="CE951" s="92"/>
      <c r="CF951" s="92"/>
      <c r="CG951" s="92"/>
      <c r="CH951" s="92"/>
      <c r="CI951" s="92"/>
      <c r="CJ951" s="92"/>
      <c r="CK951" s="92"/>
      <c r="CL951" s="92"/>
    </row>
    <row r="952" spans="1:90">
      <c r="A952" s="92"/>
      <c r="B952" s="188"/>
      <c r="C952" s="319"/>
      <c r="D952" s="92"/>
      <c r="E952" s="92"/>
      <c r="F952" s="92"/>
      <c r="G952" s="92"/>
      <c r="H952" s="92"/>
      <c r="I952" s="92"/>
      <c r="J952" s="92"/>
      <c r="K952" s="92"/>
      <c r="L952" s="92"/>
      <c r="M952" s="92"/>
      <c r="N952" s="92"/>
      <c r="O952" s="92"/>
      <c r="P952" s="92"/>
      <c r="Q952" s="92"/>
      <c r="R952" s="92"/>
      <c r="S952" s="92"/>
      <c r="T952" s="92"/>
      <c r="U952" s="92"/>
      <c r="V952" s="92"/>
      <c r="W952" s="92"/>
      <c r="X952" s="92"/>
      <c r="Y952" s="92"/>
      <c r="Z952" s="92"/>
      <c r="AA952" s="92"/>
      <c r="AB952" s="92"/>
      <c r="AC952" s="92"/>
      <c r="AD952" s="92"/>
      <c r="AE952" s="92"/>
      <c r="AF952" s="92"/>
      <c r="AG952" s="92"/>
      <c r="AH952" s="92"/>
      <c r="AI952" s="92"/>
      <c r="AJ952" s="92"/>
      <c r="AK952" s="92"/>
      <c r="AL952" s="92"/>
      <c r="AM952" s="92"/>
      <c r="AN952" s="92"/>
      <c r="AO952" s="92"/>
      <c r="AP952" s="92"/>
      <c r="AQ952" s="92"/>
      <c r="AR952" s="92"/>
      <c r="AS952" s="92"/>
      <c r="AT952" s="92"/>
      <c r="AU952" s="92"/>
      <c r="AV952" s="92"/>
      <c r="AW952" s="92"/>
      <c r="AX952" s="92"/>
      <c r="AY952" s="92"/>
      <c r="AZ952" s="92"/>
      <c r="BA952" s="92"/>
      <c r="BB952" s="92"/>
      <c r="BC952" s="92"/>
      <c r="BD952" s="92"/>
      <c r="BE952" s="92"/>
      <c r="BF952" s="92"/>
      <c r="BG952" s="92"/>
      <c r="BH952" s="92"/>
      <c r="BI952" s="92"/>
      <c r="BJ952" s="92"/>
      <c r="BK952" s="92"/>
      <c r="BL952" s="92"/>
      <c r="BM952" s="92"/>
      <c r="BN952" s="92"/>
      <c r="BO952" s="92"/>
      <c r="BP952" s="92"/>
      <c r="BQ952" s="92"/>
      <c r="BR952" s="92"/>
      <c r="BS952" s="92"/>
      <c r="BT952" s="92"/>
      <c r="BU952" s="92"/>
      <c r="BV952" s="92"/>
      <c r="BW952" s="92"/>
      <c r="BX952" s="92"/>
      <c r="BY952" s="92"/>
      <c r="BZ952" s="92"/>
      <c r="CA952" s="92"/>
      <c r="CB952" s="92"/>
      <c r="CC952" s="92"/>
      <c r="CD952" s="92"/>
      <c r="CE952" s="92"/>
      <c r="CF952" s="92"/>
      <c r="CG952" s="92"/>
      <c r="CH952" s="92"/>
      <c r="CI952" s="92"/>
      <c r="CJ952" s="92"/>
      <c r="CK952" s="92"/>
      <c r="CL952" s="92"/>
    </row>
    <row r="953" spans="1:90">
      <c r="A953" s="92"/>
      <c r="B953" s="188"/>
      <c r="C953" s="319"/>
      <c r="D953" s="92"/>
      <c r="E953" s="92"/>
      <c r="F953" s="92"/>
      <c r="G953" s="92"/>
      <c r="H953" s="92"/>
      <c r="I953" s="92"/>
      <c r="J953" s="92"/>
      <c r="K953" s="92"/>
      <c r="L953" s="92"/>
      <c r="M953" s="92"/>
      <c r="N953" s="92"/>
      <c r="O953" s="92"/>
      <c r="P953" s="92"/>
      <c r="Q953" s="92"/>
      <c r="R953" s="92"/>
      <c r="S953" s="92"/>
      <c r="T953" s="92"/>
      <c r="U953" s="92"/>
      <c r="V953" s="92"/>
      <c r="W953" s="92"/>
      <c r="X953" s="92"/>
      <c r="Y953" s="92"/>
      <c r="Z953" s="92"/>
      <c r="AA953" s="92"/>
      <c r="AB953" s="92"/>
      <c r="AC953" s="92"/>
      <c r="AD953" s="92"/>
      <c r="AE953" s="92"/>
      <c r="AF953" s="92"/>
      <c r="AG953" s="92"/>
      <c r="AH953" s="92"/>
      <c r="AI953" s="92"/>
      <c r="AJ953" s="92"/>
      <c r="AK953" s="92"/>
      <c r="AL953" s="92"/>
      <c r="AM953" s="92"/>
      <c r="AN953" s="92"/>
      <c r="AO953" s="92"/>
      <c r="AP953" s="92"/>
      <c r="AQ953" s="92"/>
      <c r="AR953" s="92"/>
      <c r="AS953" s="92"/>
      <c r="AT953" s="92"/>
      <c r="AU953" s="92"/>
      <c r="AV953" s="92"/>
      <c r="AW953" s="92"/>
      <c r="AX953" s="92"/>
      <c r="AY953" s="92"/>
      <c r="AZ953" s="92"/>
      <c r="BA953" s="92"/>
      <c r="BB953" s="92"/>
      <c r="BC953" s="92"/>
      <c r="BD953" s="92"/>
      <c r="BE953" s="92"/>
      <c r="BF953" s="92"/>
      <c r="BG953" s="92"/>
      <c r="BH953" s="92"/>
      <c r="BI953" s="92"/>
      <c r="BJ953" s="92"/>
      <c r="BK953" s="92"/>
      <c r="BL953" s="92"/>
      <c r="BM953" s="92"/>
      <c r="BN953" s="92"/>
      <c r="BO953" s="92"/>
      <c r="BP953" s="92"/>
      <c r="BQ953" s="92"/>
      <c r="BR953" s="92"/>
      <c r="BS953" s="92"/>
      <c r="BT953" s="92"/>
      <c r="BU953" s="92"/>
      <c r="BV953" s="92"/>
      <c r="BW953" s="92"/>
      <c r="BX953" s="92"/>
      <c r="BY953" s="92"/>
      <c r="BZ953" s="92"/>
      <c r="CA953" s="92"/>
      <c r="CB953" s="92"/>
      <c r="CC953" s="92"/>
      <c r="CD953" s="92"/>
      <c r="CE953" s="92"/>
      <c r="CF953" s="92"/>
      <c r="CG953" s="92"/>
      <c r="CH953" s="92"/>
      <c r="CI953" s="92"/>
      <c r="CJ953" s="92"/>
      <c r="CK953" s="92"/>
      <c r="CL953" s="92"/>
    </row>
    <row r="954" spans="1:90">
      <c r="A954" s="92"/>
      <c r="B954" s="188"/>
      <c r="C954" s="319"/>
      <c r="D954" s="92"/>
      <c r="E954" s="92"/>
      <c r="F954" s="92"/>
      <c r="G954" s="92"/>
      <c r="H954" s="92"/>
      <c r="I954" s="92"/>
      <c r="J954" s="92"/>
      <c r="K954" s="92"/>
      <c r="L954" s="92"/>
      <c r="M954" s="92"/>
      <c r="N954" s="92"/>
      <c r="O954" s="92"/>
      <c r="P954" s="92"/>
      <c r="Q954" s="92"/>
      <c r="R954" s="92"/>
      <c r="S954" s="92"/>
      <c r="T954" s="92"/>
      <c r="U954" s="92"/>
      <c r="V954" s="92"/>
      <c r="W954" s="92"/>
      <c r="X954" s="92"/>
      <c r="Y954" s="92"/>
      <c r="Z954" s="92"/>
      <c r="AA954" s="92"/>
      <c r="AB954" s="92"/>
      <c r="AC954" s="92"/>
      <c r="AD954" s="92"/>
      <c r="AE954" s="92"/>
      <c r="AF954" s="92"/>
      <c r="AG954" s="92"/>
      <c r="AH954" s="92"/>
      <c r="AI954" s="92"/>
      <c r="AJ954" s="92"/>
      <c r="AK954" s="92"/>
      <c r="AL954" s="92"/>
      <c r="AM954" s="92"/>
      <c r="AN954" s="92"/>
      <c r="AO954" s="92"/>
      <c r="AP954" s="92"/>
      <c r="AQ954" s="92"/>
      <c r="AR954" s="92"/>
      <c r="AS954" s="92"/>
      <c r="AT954" s="92"/>
      <c r="AU954" s="92"/>
      <c r="AV954" s="92"/>
      <c r="AW954" s="92"/>
      <c r="AX954" s="92"/>
      <c r="AY954" s="92"/>
      <c r="AZ954" s="92"/>
      <c r="BA954" s="92"/>
      <c r="BB954" s="92"/>
      <c r="BC954" s="92"/>
      <c r="BD954" s="92"/>
      <c r="BE954" s="92"/>
      <c r="BF954" s="92"/>
      <c r="BG954" s="92"/>
      <c r="BH954" s="92"/>
      <c r="BI954" s="92"/>
      <c r="BJ954" s="92"/>
      <c r="BK954" s="92"/>
      <c r="BL954" s="92"/>
      <c r="BM954" s="92"/>
      <c r="BN954" s="92"/>
      <c r="BO954" s="92"/>
      <c r="BP954" s="92"/>
      <c r="BQ954" s="92"/>
      <c r="BR954" s="92"/>
      <c r="BS954" s="92"/>
      <c r="BT954" s="92"/>
      <c r="BU954" s="92"/>
      <c r="BV954" s="92"/>
      <c r="BW954" s="92"/>
      <c r="BX954" s="92"/>
      <c r="BY954" s="92"/>
      <c r="BZ954" s="92"/>
      <c r="CA954" s="92"/>
      <c r="CB954" s="92"/>
      <c r="CC954" s="92"/>
      <c r="CD954" s="92"/>
      <c r="CE954" s="92"/>
      <c r="CF954" s="92"/>
      <c r="CG954" s="92"/>
      <c r="CH954" s="92"/>
      <c r="CI954" s="92"/>
      <c r="CJ954" s="92"/>
      <c r="CK954" s="92"/>
      <c r="CL954" s="92"/>
    </row>
    <row r="955" spans="1:90">
      <c r="A955" s="92"/>
      <c r="B955" s="188"/>
      <c r="C955" s="319"/>
      <c r="D955" s="92"/>
      <c r="E955" s="92"/>
      <c r="F955" s="92"/>
      <c r="G955" s="92"/>
      <c r="H955" s="92"/>
      <c r="I955" s="92"/>
      <c r="J955" s="92"/>
      <c r="K955" s="92"/>
      <c r="L955" s="92"/>
      <c r="M955" s="92"/>
      <c r="N955" s="92"/>
      <c r="O955" s="92"/>
      <c r="P955" s="92"/>
      <c r="Q955" s="92"/>
      <c r="R955" s="92"/>
      <c r="S955" s="92"/>
      <c r="T955" s="92"/>
      <c r="U955" s="92"/>
      <c r="V955" s="92"/>
      <c r="W955" s="92"/>
      <c r="X955" s="92"/>
      <c r="Y955" s="92"/>
      <c r="Z955" s="92"/>
      <c r="AA955" s="92"/>
      <c r="AB955" s="92"/>
      <c r="AC955" s="92"/>
      <c r="AD955" s="92"/>
      <c r="AE955" s="92"/>
      <c r="AF955" s="92"/>
      <c r="AG955" s="92"/>
      <c r="AH955" s="92"/>
      <c r="AI955" s="92"/>
      <c r="AJ955" s="92"/>
      <c r="AK955" s="92"/>
      <c r="AL955" s="92"/>
      <c r="AM955" s="92"/>
      <c r="AN955" s="92"/>
      <c r="AO955" s="92"/>
      <c r="AP955" s="92"/>
      <c r="AQ955" s="92"/>
      <c r="AR955" s="92"/>
      <c r="AS955" s="92"/>
      <c r="AT955" s="92"/>
      <c r="AU955" s="92"/>
      <c r="AV955" s="92"/>
      <c r="AW955" s="92"/>
      <c r="AX955" s="92"/>
      <c r="AY955" s="92"/>
      <c r="AZ955" s="92"/>
      <c r="BA955" s="92"/>
      <c r="BB955" s="92"/>
      <c r="BC955" s="92"/>
      <c r="BD955" s="92"/>
      <c r="BE955" s="92"/>
      <c r="BF955" s="92"/>
      <c r="BG955" s="92"/>
      <c r="BH955" s="92"/>
      <c r="BI955" s="92"/>
      <c r="BJ955" s="92"/>
      <c r="BK955" s="92"/>
      <c r="BL955" s="92"/>
      <c r="BM955" s="92"/>
      <c r="BN955" s="92"/>
      <c r="BO955" s="92"/>
      <c r="BP955" s="92"/>
      <c r="BQ955" s="92"/>
      <c r="BR955" s="92"/>
      <c r="BS955" s="92"/>
      <c r="BT955" s="92"/>
      <c r="BU955" s="92"/>
      <c r="BV955" s="92"/>
      <c r="BW955" s="92"/>
      <c r="BX955" s="92"/>
      <c r="BY955" s="92"/>
      <c r="BZ955" s="92"/>
      <c r="CA955" s="92"/>
      <c r="CB955" s="92"/>
      <c r="CC955" s="92"/>
      <c r="CD955" s="92"/>
      <c r="CE955" s="92"/>
      <c r="CF955" s="92"/>
      <c r="CG955" s="92"/>
      <c r="CH955" s="92"/>
      <c r="CI955" s="92"/>
      <c r="CJ955" s="92"/>
      <c r="CK955" s="92"/>
      <c r="CL955" s="92"/>
    </row>
    <row r="956" spans="1:90">
      <c r="A956" s="92"/>
      <c r="B956" s="188"/>
      <c r="C956" s="319"/>
      <c r="D956" s="92"/>
      <c r="E956" s="92"/>
      <c r="F956" s="92"/>
      <c r="G956" s="92"/>
      <c r="H956" s="92"/>
      <c r="I956" s="92"/>
      <c r="J956" s="92"/>
      <c r="K956" s="92"/>
      <c r="L956" s="92"/>
      <c r="M956" s="92"/>
      <c r="N956" s="92"/>
      <c r="O956" s="92"/>
      <c r="P956" s="92"/>
      <c r="Q956" s="92"/>
      <c r="R956" s="92"/>
      <c r="S956" s="92"/>
      <c r="T956" s="92"/>
      <c r="U956" s="92"/>
      <c r="V956" s="92"/>
      <c r="W956" s="92"/>
      <c r="X956" s="92"/>
      <c r="Y956" s="92"/>
      <c r="Z956" s="92"/>
      <c r="AA956" s="92"/>
      <c r="AB956" s="92"/>
      <c r="AC956" s="92"/>
      <c r="AD956" s="92"/>
      <c r="AE956" s="92"/>
      <c r="AF956" s="92"/>
      <c r="AG956" s="92"/>
      <c r="AH956" s="92"/>
      <c r="AI956" s="92"/>
      <c r="AJ956" s="92"/>
      <c r="AK956" s="92"/>
      <c r="AL956" s="92"/>
      <c r="AM956" s="92"/>
      <c r="AN956" s="92"/>
      <c r="AO956" s="92"/>
      <c r="AP956" s="92"/>
      <c r="AQ956" s="92"/>
      <c r="AR956" s="92"/>
      <c r="AS956" s="92"/>
      <c r="AT956" s="92"/>
      <c r="AU956" s="92"/>
      <c r="AV956" s="92"/>
      <c r="AW956" s="92"/>
      <c r="AX956" s="92"/>
      <c r="AY956" s="92"/>
      <c r="AZ956" s="92"/>
      <c r="BA956" s="92"/>
      <c r="BB956" s="92"/>
      <c r="BC956" s="92"/>
      <c r="BD956" s="92"/>
      <c r="BE956" s="92"/>
      <c r="BF956" s="92"/>
      <c r="BG956" s="92"/>
      <c r="BH956" s="92"/>
      <c r="BI956" s="92"/>
      <c r="BJ956" s="92"/>
      <c r="BK956" s="92"/>
      <c r="BL956" s="92"/>
      <c r="BM956" s="92"/>
      <c r="BN956" s="92"/>
      <c r="BO956" s="92"/>
      <c r="BP956" s="92"/>
      <c r="BQ956" s="92"/>
      <c r="BR956" s="92"/>
      <c r="BS956" s="92"/>
      <c r="BT956" s="92"/>
      <c r="BU956" s="92"/>
      <c r="BV956" s="92"/>
      <c r="BW956" s="92"/>
      <c r="BX956" s="92"/>
      <c r="BY956" s="92"/>
      <c r="BZ956" s="92"/>
      <c r="CA956" s="92"/>
      <c r="CB956" s="92"/>
      <c r="CC956" s="92"/>
      <c r="CD956" s="92"/>
      <c r="CE956" s="92"/>
      <c r="CF956" s="92"/>
      <c r="CG956" s="92"/>
      <c r="CH956" s="92"/>
      <c r="CI956" s="92"/>
      <c r="CJ956" s="92"/>
      <c r="CK956" s="92"/>
      <c r="CL956" s="92"/>
    </row>
    <row r="957" spans="1:90">
      <c r="A957" s="92"/>
      <c r="B957" s="188"/>
      <c r="C957" s="319"/>
      <c r="D957" s="92"/>
      <c r="E957" s="92"/>
      <c r="F957" s="92"/>
      <c r="G957" s="92"/>
      <c r="H957" s="92"/>
      <c r="I957" s="92"/>
      <c r="J957" s="92"/>
      <c r="K957" s="92"/>
      <c r="L957" s="92"/>
      <c r="M957" s="92"/>
      <c r="N957" s="92"/>
      <c r="O957" s="92"/>
      <c r="P957" s="92"/>
      <c r="Q957" s="92"/>
      <c r="R957" s="92"/>
      <c r="S957" s="92"/>
      <c r="T957" s="92"/>
      <c r="U957" s="92"/>
      <c r="V957" s="92"/>
      <c r="W957" s="92"/>
      <c r="X957" s="92"/>
      <c r="Y957" s="92"/>
      <c r="Z957" s="92"/>
      <c r="AA957" s="92"/>
      <c r="AB957" s="92"/>
      <c r="AC957" s="92"/>
      <c r="AD957" s="92"/>
      <c r="AE957" s="92"/>
      <c r="AF957" s="92"/>
      <c r="AG957" s="92"/>
      <c r="AH957" s="92"/>
      <c r="AI957" s="92"/>
      <c r="AJ957" s="92"/>
      <c r="AK957" s="92"/>
      <c r="AL957" s="92"/>
      <c r="AM957" s="92"/>
      <c r="AN957" s="92"/>
      <c r="AO957" s="92"/>
      <c r="AP957" s="92"/>
      <c r="AQ957" s="92"/>
      <c r="AR957" s="92"/>
      <c r="AS957" s="92"/>
      <c r="AT957" s="92"/>
      <c r="AU957" s="92"/>
      <c r="AV957" s="92"/>
      <c r="AW957" s="92"/>
      <c r="AX957" s="92"/>
      <c r="AY957" s="92"/>
      <c r="AZ957" s="92"/>
      <c r="BA957" s="92"/>
      <c r="BB957" s="92"/>
      <c r="BC957" s="92"/>
      <c r="BD957" s="92"/>
      <c r="BE957" s="92"/>
      <c r="BF957" s="92"/>
      <c r="BG957" s="92"/>
      <c r="BH957" s="92"/>
      <c r="BI957" s="92"/>
      <c r="BJ957" s="92"/>
      <c r="BK957" s="92"/>
      <c r="BL957" s="92"/>
      <c r="BM957" s="92"/>
      <c r="BN957" s="92"/>
      <c r="BO957" s="92"/>
      <c r="BP957" s="92"/>
      <c r="BQ957" s="92"/>
      <c r="BR957" s="92"/>
      <c r="BS957" s="92"/>
      <c r="BT957" s="92"/>
      <c r="BU957" s="92"/>
      <c r="BV957" s="92"/>
      <c r="BW957" s="92"/>
      <c r="BX957" s="92"/>
      <c r="BY957" s="92"/>
      <c r="BZ957" s="92"/>
      <c r="CA957" s="92"/>
      <c r="CB957" s="92"/>
      <c r="CC957" s="92"/>
      <c r="CD957" s="92"/>
      <c r="CE957" s="92"/>
      <c r="CF957" s="92"/>
      <c r="CG957" s="92"/>
      <c r="CH957" s="92"/>
      <c r="CI957" s="92"/>
      <c r="CJ957" s="92"/>
      <c r="CK957" s="92"/>
      <c r="CL957" s="92"/>
    </row>
    <row r="958" spans="1:90">
      <c r="A958" s="92"/>
      <c r="B958" s="188"/>
      <c r="C958" s="319"/>
      <c r="D958" s="92"/>
      <c r="E958" s="92"/>
      <c r="F958" s="92"/>
      <c r="G958" s="92"/>
      <c r="H958" s="92"/>
      <c r="I958" s="92"/>
      <c r="J958" s="92"/>
      <c r="K958" s="92"/>
      <c r="L958" s="92"/>
      <c r="M958" s="92"/>
      <c r="N958" s="92"/>
      <c r="O958" s="92"/>
      <c r="P958" s="92"/>
      <c r="Q958" s="92"/>
      <c r="R958" s="92"/>
      <c r="S958" s="92"/>
      <c r="T958" s="92"/>
      <c r="U958" s="92"/>
      <c r="V958" s="92"/>
      <c r="W958" s="92"/>
      <c r="X958" s="92"/>
      <c r="Y958" s="92"/>
      <c r="Z958" s="92"/>
      <c r="AA958" s="92"/>
      <c r="AB958" s="92"/>
      <c r="AC958" s="92"/>
      <c r="AD958" s="92"/>
      <c r="AE958" s="92"/>
      <c r="AF958" s="92"/>
      <c r="AG958" s="92"/>
      <c r="AH958" s="92"/>
      <c r="AI958" s="92"/>
      <c r="AJ958" s="92"/>
      <c r="AK958" s="92"/>
      <c r="AL958" s="92"/>
      <c r="AM958" s="92"/>
      <c r="AN958" s="92"/>
      <c r="AO958" s="92"/>
      <c r="AP958" s="92"/>
      <c r="AQ958" s="92"/>
      <c r="AR958" s="92"/>
      <c r="AS958" s="92"/>
      <c r="AT958" s="92"/>
      <c r="AU958" s="92"/>
      <c r="AV958" s="92"/>
      <c r="AW958" s="92"/>
      <c r="AX958" s="92"/>
      <c r="AY958" s="92"/>
      <c r="AZ958" s="92"/>
      <c r="BA958" s="92"/>
      <c r="BB958" s="92"/>
      <c r="BC958" s="92"/>
      <c r="BD958" s="92"/>
      <c r="BE958" s="92"/>
      <c r="BF958" s="92"/>
      <c r="BG958" s="92"/>
      <c r="BH958" s="92"/>
      <c r="BI958" s="92"/>
      <c r="BJ958" s="92"/>
      <c r="BK958" s="92"/>
      <c r="BL958" s="92"/>
      <c r="BM958" s="92"/>
      <c r="BN958" s="92"/>
      <c r="BO958" s="92"/>
      <c r="BP958" s="92"/>
      <c r="BQ958" s="92"/>
      <c r="BR958" s="92"/>
      <c r="BS958" s="92"/>
      <c r="BT958" s="92"/>
      <c r="BU958" s="92"/>
      <c r="BV958" s="92"/>
      <c r="BW958" s="92"/>
      <c r="BX958" s="92"/>
      <c r="BY958" s="92"/>
      <c r="BZ958" s="92"/>
      <c r="CA958" s="92"/>
      <c r="CB958" s="92"/>
      <c r="CC958" s="92"/>
      <c r="CD958" s="92"/>
      <c r="CE958" s="92"/>
      <c r="CF958" s="92"/>
      <c r="CG958" s="92"/>
      <c r="CH958" s="92"/>
      <c r="CI958" s="92"/>
      <c r="CJ958" s="92"/>
      <c r="CK958" s="92"/>
      <c r="CL958" s="92"/>
    </row>
    <row r="959" spans="1:90">
      <c r="A959" s="92"/>
      <c r="B959" s="188"/>
      <c r="C959" s="319"/>
      <c r="D959" s="92"/>
      <c r="E959" s="92"/>
      <c r="F959" s="92"/>
      <c r="G959" s="92"/>
      <c r="H959" s="92"/>
      <c r="I959" s="92"/>
      <c r="J959" s="92"/>
      <c r="K959" s="92"/>
      <c r="L959" s="92"/>
      <c r="M959" s="92"/>
      <c r="N959" s="92"/>
      <c r="O959" s="92"/>
      <c r="P959" s="92"/>
      <c r="Q959" s="92"/>
      <c r="R959" s="92"/>
      <c r="S959" s="92"/>
      <c r="T959" s="92"/>
      <c r="U959" s="92"/>
      <c r="V959" s="92"/>
      <c r="W959" s="92"/>
      <c r="X959" s="92"/>
      <c r="Y959" s="92"/>
      <c r="Z959" s="92"/>
      <c r="AA959" s="92"/>
      <c r="AB959" s="92"/>
      <c r="AC959" s="92"/>
      <c r="AD959" s="92"/>
      <c r="AE959" s="92"/>
      <c r="AF959" s="92"/>
      <c r="AG959" s="92"/>
      <c r="AH959" s="92"/>
      <c r="AI959" s="92"/>
      <c r="AJ959" s="92"/>
      <c r="AK959" s="92"/>
      <c r="AL959" s="92"/>
      <c r="AM959" s="92"/>
      <c r="AN959" s="92"/>
      <c r="AO959" s="92"/>
      <c r="AP959" s="92"/>
      <c r="AQ959" s="92"/>
      <c r="AR959" s="92"/>
      <c r="AS959" s="92"/>
      <c r="AT959" s="92"/>
      <c r="AU959" s="92"/>
      <c r="AV959" s="92"/>
      <c r="AW959" s="92"/>
      <c r="AX959" s="92"/>
      <c r="AY959" s="92"/>
      <c r="AZ959" s="92"/>
      <c r="BA959" s="92"/>
      <c r="BB959" s="92"/>
      <c r="BC959" s="92"/>
      <c r="BD959" s="92"/>
      <c r="BE959" s="92"/>
      <c r="BF959" s="92"/>
      <c r="BG959" s="92"/>
      <c r="BH959" s="92"/>
      <c r="BI959" s="92"/>
      <c r="BJ959" s="92"/>
      <c r="BK959" s="92"/>
      <c r="BL959" s="92"/>
      <c r="BM959" s="92"/>
      <c r="BN959" s="92"/>
      <c r="BO959" s="92"/>
      <c r="BP959" s="92"/>
      <c r="BQ959" s="92"/>
      <c r="BR959" s="92"/>
      <c r="BS959" s="92"/>
      <c r="BT959" s="92"/>
      <c r="BU959" s="92"/>
      <c r="BV959" s="92"/>
      <c r="BW959" s="92"/>
      <c r="BX959" s="92"/>
      <c r="BY959" s="92"/>
      <c r="BZ959" s="92"/>
      <c r="CA959" s="92"/>
      <c r="CB959" s="92"/>
      <c r="CC959" s="92"/>
      <c r="CD959" s="92"/>
      <c r="CE959" s="92"/>
      <c r="CF959" s="92"/>
      <c r="CG959" s="92"/>
      <c r="CH959" s="92"/>
      <c r="CI959" s="92"/>
      <c r="CJ959" s="92"/>
      <c r="CK959" s="92"/>
      <c r="CL959" s="92"/>
    </row>
    <row r="960" spans="1:90">
      <c r="A960" s="92"/>
      <c r="B960" s="188"/>
      <c r="C960" s="319"/>
      <c r="D960" s="92"/>
      <c r="E960" s="92"/>
      <c r="F960" s="92"/>
      <c r="G960" s="92"/>
      <c r="H960" s="92"/>
      <c r="I960" s="92"/>
      <c r="J960" s="92"/>
      <c r="K960" s="92"/>
      <c r="L960" s="92"/>
      <c r="M960" s="92"/>
      <c r="N960" s="92"/>
      <c r="O960" s="92"/>
      <c r="P960" s="92"/>
      <c r="Q960" s="92"/>
      <c r="R960" s="92"/>
      <c r="S960" s="92"/>
      <c r="T960" s="92"/>
      <c r="U960" s="92"/>
      <c r="V960" s="92"/>
      <c r="W960" s="92"/>
      <c r="X960" s="92"/>
      <c r="Y960" s="92"/>
      <c r="Z960" s="92"/>
      <c r="AA960" s="92"/>
      <c r="AB960" s="92"/>
      <c r="AC960" s="92"/>
      <c r="AD960" s="92"/>
      <c r="AE960" s="92"/>
      <c r="AF960" s="92"/>
      <c r="AG960" s="92"/>
      <c r="AH960" s="92"/>
      <c r="AI960" s="92"/>
      <c r="AJ960" s="92"/>
      <c r="AK960" s="92"/>
      <c r="AL960" s="92"/>
      <c r="AM960" s="92"/>
      <c r="AN960" s="92"/>
      <c r="AO960" s="92"/>
      <c r="AP960" s="92"/>
      <c r="AQ960" s="92"/>
      <c r="AR960" s="92"/>
      <c r="AS960" s="92"/>
      <c r="AT960" s="92"/>
      <c r="AU960" s="92"/>
      <c r="AV960" s="92"/>
      <c r="AW960" s="92"/>
      <c r="AX960" s="92"/>
      <c r="AY960" s="92"/>
      <c r="AZ960" s="92"/>
      <c r="BA960" s="92"/>
      <c r="BB960" s="92"/>
      <c r="BC960" s="92"/>
      <c r="BD960" s="92"/>
      <c r="BE960" s="92"/>
      <c r="BF960" s="92"/>
      <c r="BG960" s="92"/>
      <c r="BH960" s="92"/>
      <c r="BI960" s="92"/>
      <c r="BJ960" s="92"/>
      <c r="BK960" s="92"/>
      <c r="BL960" s="92"/>
      <c r="BM960" s="92"/>
      <c r="BN960" s="92"/>
      <c r="BO960" s="92"/>
      <c r="BP960" s="92"/>
      <c r="BQ960" s="92"/>
      <c r="BR960" s="92"/>
      <c r="BS960" s="92"/>
      <c r="BT960" s="92"/>
      <c r="BU960" s="92"/>
      <c r="BV960" s="92"/>
      <c r="BW960" s="92"/>
      <c r="BX960" s="92"/>
      <c r="BY960" s="92"/>
      <c r="BZ960" s="92"/>
      <c r="CA960" s="92"/>
      <c r="CB960" s="92"/>
      <c r="CC960" s="92"/>
      <c r="CD960" s="92"/>
      <c r="CE960" s="92"/>
      <c r="CF960" s="92"/>
      <c r="CG960" s="92"/>
      <c r="CH960" s="92"/>
      <c r="CI960" s="92"/>
      <c r="CJ960" s="92"/>
      <c r="CK960" s="92"/>
      <c r="CL960" s="92"/>
    </row>
    <row r="961" spans="1:90">
      <c r="A961" s="92"/>
      <c r="B961" s="188"/>
      <c r="C961" s="319"/>
      <c r="D961" s="92"/>
      <c r="E961" s="92"/>
      <c r="F961" s="92"/>
      <c r="G961" s="92"/>
      <c r="H961" s="92"/>
      <c r="I961" s="92"/>
      <c r="J961" s="92"/>
      <c r="K961" s="92"/>
      <c r="L961" s="92"/>
      <c r="M961" s="92"/>
      <c r="N961" s="92"/>
      <c r="O961" s="92"/>
      <c r="P961" s="92"/>
      <c r="Q961" s="92"/>
      <c r="R961" s="92"/>
      <c r="S961" s="92"/>
      <c r="T961" s="92"/>
      <c r="U961" s="92"/>
      <c r="V961" s="92"/>
      <c r="W961" s="92"/>
      <c r="X961" s="92"/>
      <c r="Y961" s="92"/>
      <c r="Z961" s="92"/>
      <c r="AA961" s="92"/>
      <c r="AB961" s="92"/>
      <c r="AC961" s="92"/>
      <c r="AD961" s="92"/>
      <c r="AE961" s="92"/>
      <c r="AF961" s="92"/>
      <c r="AG961" s="92"/>
      <c r="AH961" s="92"/>
      <c r="AI961" s="92"/>
      <c r="AJ961" s="92"/>
      <c r="AK961" s="92"/>
      <c r="AL961" s="92"/>
      <c r="AM961" s="92"/>
      <c r="AN961" s="92"/>
      <c r="AO961" s="92"/>
      <c r="AP961" s="92"/>
      <c r="AQ961" s="92"/>
      <c r="AR961" s="92"/>
      <c r="AS961" s="92"/>
      <c r="AT961" s="92"/>
      <c r="AU961" s="92"/>
      <c r="AV961" s="92"/>
      <c r="AW961" s="92"/>
      <c r="AX961" s="92"/>
      <c r="AY961" s="92"/>
      <c r="AZ961" s="92"/>
      <c r="BA961" s="92"/>
      <c r="BB961" s="92"/>
      <c r="BC961" s="92"/>
      <c r="BD961" s="92"/>
      <c r="BE961" s="92"/>
      <c r="BF961" s="92"/>
      <c r="BG961" s="92"/>
      <c r="BH961" s="92"/>
      <c r="BI961" s="92"/>
      <c r="BJ961" s="92"/>
      <c r="BK961" s="92"/>
      <c r="BL961" s="92"/>
      <c r="BM961" s="92"/>
      <c r="BN961" s="92"/>
      <c r="BO961" s="92"/>
      <c r="BP961" s="92"/>
      <c r="BQ961" s="92"/>
      <c r="BR961" s="92"/>
      <c r="BS961" s="92"/>
      <c r="BT961" s="92"/>
      <c r="BU961" s="92"/>
      <c r="BV961" s="92"/>
      <c r="BW961" s="92"/>
      <c r="BX961" s="92"/>
      <c r="BY961" s="92"/>
      <c r="BZ961" s="92"/>
      <c r="CA961" s="92"/>
      <c r="CB961" s="92"/>
      <c r="CC961" s="92"/>
      <c r="CD961" s="92"/>
      <c r="CE961" s="92"/>
      <c r="CF961" s="92"/>
      <c r="CG961" s="92"/>
      <c r="CH961" s="92"/>
      <c r="CI961" s="92"/>
      <c r="CJ961" s="92"/>
      <c r="CK961" s="92"/>
      <c r="CL961" s="92"/>
    </row>
    <row r="962" spans="1:90">
      <c r="A962" s="92"/>
      <c r="B962" s="188"/>
      <c r="C962" s="319"/>
      <c r="D962" s="92"/>
      <c r="E962" s="92"/>
      <c r="F962" s="92"/>
      <c r="G962" s="92"/>
      <c r="H962" s="92"/>
      <c r="I962" s="92"/>
      <c r="J962" s="92"/>
      <c r="K962" s="92"/>
      <c r="L962" s="92"/>
      <c r="M962" s="92"/>
      <c r="N962" s="92"/>
      <c r="O962" s="92"/>
      <c r="P962" s="92"/>
      <c r="Q962" s="92"/>
      <c r="R962" s="92"/>
      <c r="S962" s="92"/>
      <c r="T962" s="92"/>
      <c r="U962" s="92"/>
      <c r="V962" s="92"/>
      <c r="W962" s="92"/>
      <c r="X962" s="92"/>
      <c r="Y962" s="92"/>
      <c r="Z962" s="92"/>
      <c r="AA962" s="92"/>
      <c r="AB962" s="92"/>
      <c r="AC962" s="92"/>
      <c r="AD962" s="92"/>
      <c r="AE962" s="92"/>
      <c r="AF962" s="92"/>
      <c r="AG962" s="92"/>
      <c r="AH962" s="92"/>
      <c r="AI962" s="92"/>
      <c r="AJ962" s="92"/>
      <c r="AK962" s="92"/>
      <c r="AL962" s="92"/>
      <c r="AM962" s="92"/>
      <c r="AN962" s="92"/>
      <c r="AO962" s="92"/>
      <c r="AP962" s="92"/>
      <c r="AQ962" s="92"/>
      <c r="AR962" s="92"/>
      <c r="AS962" s="92"/>
      <c r="AT962" s="92"/>
      <c r="AU962" s="92"/>
      <c r="AV962" s="92"/>
      <c r="AW962" s="92"/>
      <c r="AX962" s="92"/>
      <c r="AY962" s="92"/>
      <c r="AZ962" s="92"/>
      <c r="BA962" s="92"/>
      <c r="BB962" s="92"/>
      <c r="BC962" s="92"/>
      <c r="BD962" s="92"/>
      <c r="BE962" s="92"/>
      <c r="BF962" s="92"/>
      <c r="BG962" s="92"/>
      <c r="BH962" s="92"/>
      <c r="BI962" s="92"/>
      <c r="BJ962" s="92"/>
      <c r="BK962" s="92"/>
      <c r="BL962" s="92"/>
      <c r="BM962" s="92"/>
      <c r="BN962" s="92"/>
      <c r="BO962" s="92"/>
      <c r="BP962" s="92"/>
      <c r="BQ962" s="92"/>
      <c r="BR962" s="92"/>
      <c r="BS962" s="92"/>
      <c r="BT962" s="92"/>
      <c r="BU962" s="92"/>
      <c r="BV962" s="92"/>
      <c r="BW962" s="92"/>
      <c r="BX962" s="92"/>
      <c r="BY962" s="92"/>
      <c r="BZ962" s="92"/>
      <c r="CA962" s="92"/>
      <c r="CB962" s="92"/>
      <c r="CC962" s="92"/>
      <c r="CD962" s="92"/>
      <c r="CE962" s="92"/>
      <c r="CF962" s="92"/>
      <c r="CG962" s="92"/>
      <c r="CH962" s="92"/>
      <c r="CI962" s="92"/>
      <c r="CJ962" s="92"/>
      <c r="CK962" s="92"/>
      <c r="CL962" s="92"/>
    </row>
    <row r="963" spans="1:90">
      <c r="A963" s="92"/>
      <c r="B963" s="188"/>
      <c r="C963" s="319"/>
      <c r="D963" s="92"/>
      <c r="E963" s="92"/>
      <c r="F963" s="92"/>
      <c r="G963" s="92"/>
      <c r="H963" s="92"/>
      <c r="I963" s="92"/>
      <c r="J963" s="92"/>
      <c r="K963" s="92"/>
      <c r="L963" s="92"/>
      <c r="M963" s="92"/>
      <c r="N963" s="92"/>
      <c r="O963" s="92"/>
      <c r="P963" s="92"/>
      <c r="Q963" s="92"/>
      <c r="R963" s="92"/>
      <c r="S963" s="92"/>
      <c r="T963" s="92"/>
      <c r="U963" s="92"/>
      <c r="V963" s="92"/>
      <c r="W963" s="92"/>
      <c r="X963" s="92"/>
      <c r="Y963" s="92"/>
      <c r="Z963" s="92"/>
      <c r="AA963" s="92"/>
      <c r="AB963" s="92"/>
      <c r="AC963" s="92"/>
      <c r="AD963" s="92"/>
      <c r="AE963" s="92"/>
      <c r="AF963" s="92"/>
      <c r="AG963" s="92"/>
      <c r="AH963" s="92"/>
      <c r="AI963" s="92"/>
      <c r="AJ963" s="92"/>
      <c r="AK963" s="92"/>
      <c r="AL963" s="92"/>
      <c r="AM963" s="92"/>
      <c r="AN963" s="92"/>
      <c r="AO963" s="92"/>
      <c r="AP963" s="92"/>
      <c r="AQ963" s="92"/>
      <c r="AR963" s="92"/>
      <c r="AS963" s="92"/>
      <c r="AT963" s="92"/>
      <c r="AU963" s="92"/>
      <c r="AV963" s="92"/>
      <c r="AW963" s="92"/>
      <c r="AX963" s="92"/>
      <c r="AY963" s="92"/>
      <c r="AZ963" s="92"/>
      <c r="BA963" s="92"/>
      <c r="BB963" s="92"/>
      <c r="BC963" s="92"/>
      <c r="BD963" s="92"/>
      <c r="BE963" s="92"/>
      <c r="BF963" s="92"/>
      <c r="BG963" s="92"/>
      <c r="BH963" s="92"/>
      <c r="BI963" s="92"/>
      <c r="BJ963" s="92"/>
      <c r="BK963" s="92"/>
      <c r="BL963" s="92"/>
      <c r="BM963" s="92"/>
      <c r="BN963" s="92"/>
      <c r="BO963" s="92"/>
      <c r="BP963" s="92"/>
      <c r="BQ963" s="92"/>
      <c r="BR963" s="92"/>
      <c r="BS963" s="92"/>
      <c r="BT963" s="92"/>
      <c r="BU963" s="92"/>
      <c r="BV963" s="92"/>
      <c r="BW963" s="92"/>
      <c r="BX963" s="92"/>
      <c r="BY963" s="92"/>
      <c r="BZ963" s="92"/>
      <c r="CA963" s="92"/>
      <c r="CB963" s="92"/>
      <c r="CC963" s="92"/>
      <c r="CD963" s="92"/>
      <c r="CE963" s="92"/>
      <c r="CF963" s="92"/>
      <c r="CG963" s="92"/>
      <c r="CH963" s="92"/>
      <c r="CI963" s="92"/>
      <c r="CJ963" s="92"/>
      <c r="CK963" s="92"/>
      <c r="CL963" s="92"/>
    </row>
    <row r="964" spans="1:90">
      <c r="A964" s="92"/>
      <c r="B964" s="188"/>
      <c r="C964" s="319"/>
      <c r="D964" s="92"/>
      <c r="E964" s="92"/>
      <c r="F964" s="92"/>
      <c r="G964" s="92"/>
      <c r="H964" s="92"/>
      <c r="I964" s="92"/>
      <c r="J964" s="92"/>
      <c r="K964" s="92"/>
      <c r="L964" s="92"/>
      <c r="M964" s="92"/>
      <c r="N964" s="92"/>
      <c r="O964" s="92"/>
      <c r="P964" s="92"/>
      <c r="Q964" s="92"/>
      <c r="R964" s="92"/>
      <c r="S964" s="92"/>
      <c r="T964" s="92"/>
      <c r="U964" s="92"/>
      <c r="V964" s="92"/>
      <c r="W964" s="92"/>
      <c r="X964" s="92"/>
      <c r="Y964" s="92"/>
      <c r="Z964" s="92"/>
      <c r="AA964" s="92"/>
      <c r="AB964" s="92"/>
      <c r="AC964" s="92"/>
      <c r="AD964" s="92"/>
      <c r="AE964" s="92"/>
      <c r="AF964" s="92"/>
      <c r="AG964" s="92"/>
      <c r="AH964" s="92"/>
      <c r="AI964" s="92"/>
      <c r="AJ964" s="92"/>
      <c r="AK964" s="92"/>
      <c r="AL964" s="92"/>
      <c r="AM964" s="92"/>
      <c r="AN964" s="92"/>
      <c r="AO964" s="92"/>
      <c r="AP964" s="92"/>
      <c r="AQ964" s="92"/>
      <c r="AR964" s="92"/>
      <c r="AS964" s="92"/>
      <c r="AT964" s="92"/>
      <c r="AU964" s="92"/>
      <c r="AV964" s="92"/>
      <c r="AW964" s="92"/>
      <c r="AX964" s="92"/>
      <c r="AY964" s="92"/>
      <c r="AZ964" s="92"/>
      <c r="BA964" s="92"/>
      <c r="BB964" s="92"/>
      <c r="BC964" s="92"/>
      <c r="BD964" s="92"/>
      <c r="BE964" s="92"/>
      <c r="BF964" s="92"/>
      <c r="BG964" s="92"/>
      <c r="BH964" s="92"/>
      <c r="BI964" s="92"/>
      <c r="BJ964" s="92"/>
      <c r="BK964" s="92"/>
      <c r="BL964" s="92"/>
      <c r="BM964" s="92"/>
      <c r="BN964" s="92"/>
      <c r="BO964" s="92"/>
      <c r="BP964" s="92"/>
      <c r="BQ964" s="92"/>
      <c r="BR964" s="92"/>
      <c r="BS964" s="92"/>
      <c r="BT964" s="92"/>
      <c r="BU964" s="92"/>
      <c r="BV964" s="92"/>
      <c r="BW964" s="92"/>
      <c r="BX964" s="92"/>
      <c r="BY964" s="92"/>
      <c r="BZ964" s="92"/>
      <c r="CA964" s="92"/>
      <c r="CB964" s="92"/>
      <c r="CC964" s="92"/>
      <c r="CD964" s="92"/>
      <c r="CE964" s="92"/>
      <c r="CF964" s="92"/>
      <c r="CG964" s="92"/>
      <c r="CH964" s="92"/>
      <c r="CI964" s="92"/>
      <c r="CJ964" s="92"/>
      <c r="CK964" s="92"/>
      <c r="CL964" s="92"/>
    </row>
    <row r="965" spans="1:90">
      <c r="A965" s="92"/>
      <c r="B965" s="188"/>
      <c r="C965" s="319"/>
      <c r="D965" s="92"/>
      <c r="E965" s="92"/>
      <c r="F965" s="92"/>
      <c r="G965" s="92"/>
      <c r="H965" s="92"/>
      <c r="I965" s="92"/>
      <c r="J965" s="92"/>
      <c r="K965" s="92"/>
      <c r="L965" s="92"/>
      <c r="M965" s="92"/>
      <c r="N965" s="92"/>
      <c r="O965" s="92"/>
      <c r="P965" s="92"/>
      <c r="Q965" s="92"/>
      <c r="R965" s="92"/>
      <c r="S965" s="92"/>
      <c r="T965" s="92"/>
      <c r="U965" s="92"/>
      <c r="V965" s="92"/>
      <c r="W965" s="92"/>
      <c r="X965" s="92"/>
      <c r="Y965" s="92"/>
      <c r="Z965" s="92"/>
      <c r="AA965" s="92"/>
      <c r="AB965" s="92"/>
      <c r="AC965" s="92"/>
      <c r="AD965" s="92"/>
      <c r="AE965" s="92"/>
      <c r="AF965" s="92"/>
      <c r="AG965" s="92"/>
      <c r="AH965" s="92"/>
      <c r="AI965" s="92"/>
      <c r="AJ965" s="92"/>
      <c r="AK965" s="92"/>
      <c r="AL965" s="92"/>
      <c r="AM965" s="92"/>
      <c r="AN965" s="92"/>
      <c r="AO965" s="92"/>
      <c r="AP965" s="92"/>
      <c r="AQ965" s="92"/>
      <c r="AR965" s="92"/>
      <c r="AS965" s="92"/>
      <c r="AT965" s="92"/>
      <c r="AU965" s="92"/>
      <c r="AV965" s="92"/>
      <c r="AW965" s="92"/>
      <c r="AX965" s="92"/>
      <c r="AY965" s="92"/>
      <c r="AZ965" s="92"/>
      <c r="BA965" s="92"/>
      <c r="BB965" s="92"/>
      <c r="BC965" s="92"/>
      <c r="BD965" s="92"/>
      <c r="BE965" s="92"/>
      <c r="BF965" s="92"/>
      <c r="BG965" s="92"/>
      <c r="BH965" s="92"/>
      <c r="BI965" s="92"/>
      <c r="BJ965" s="92"/>
      <c r="BK965" s="92"/>
      <c r="BL965" s="92"/>
      <c r="BM965" s="92"/>
      <c r="BN965" s="92"/>
      <c r="BO965" s="92"/>
      <c r="BP965" s="92"/>
      <c r="BQ965" s="92"/>
      <c r="BR965" s="92"/>
      <c r="BS965" s="92"/>
      <c r="BT965" s="92"/>
      <c r="BU965" s="92"/>
      <c r="BV965" s="92"/>
      <c r="BW965" s="92"/>
      <c r="BX965" s="92"/>
      <c r="BY965" s="92"/>
      <c r="BZ965" s="92"/>
      <c r="CA965" s="92"/>
      <c r="CB965" s="92"/>
      <c r="CC965" s="92"/>
      <c r="CD965" s="92"/>
      <c r="CE965" s="92"/>
      <c r="CF965" s="92"/>
      <c r="CG965" s="92"/>
      <c r="CH965" s="92"/>
      <c r="CI965" s="92"/>
      <c r="CJ965" s="92"/>
      <c r="CK965" s="92"/>
      <c r="CL965" s="92"/>
    </row>
    <row r="966" spans="1:90">
      <c r="A966" s="92"/>
      <c r="B966" s="188"/>
      <c r="C966" s="319"/>
      <c r="D966" s="92"/>
      <c r="E966" s="92"/>
      <c r="F966" s="92"/>
      <c r="G966" s="92"/>
      <c r="H966" s="92"/>
      <c r="I966" s="92"/>
      <c r="J966" s="92"/>
      <c r="K966" s="92"/>
      <c r="L966" s="92"/>
      <c r="M966" s="92"/>
      <c r="N966" s="92"/>
      <c r="O966" s="92"/>
      <c r="P966" s="92"/>
      <c r="Q966" s="92"/>
      <c r="R966" s="92"/>
      <c r="S966" s="92"/>
      <c r="T966" s="92"/>
      <c r="U966" s="92"/>
      <c r="V966" s="92"/>
      <c r="W966" s="92"/>
      <c r="X966" s="92"/>
      <c r="Y966" s="92"/>
      <c r="Z966" s="92"/>
      <c r="AA966" s="92"/>
      <c r="AB966" s="92"/>
      <c r="AC966" s="92"/>
      <c r="AD966" s="92"/>
      <c r="AE966" s="92"/>
      <c r="AF966" s="92"/>
      <c r="AG966" s="92"/>
      <c r="AH966" s="92"/>
      <c r="AI966" s="92"/>
      <c r="AJ966" s="92"/>
      <c r="AK966" s="92"/>
      <c r="AL966" s="92"/>
      <c r="AM966" s="92"/>
      <c r="AN966" s="92"/>
      <c r="AO966" s="92"/>
      <c r="AP966" s="92"/>
      <c r="AQ966" s="92"/>
      <c r="AR966" s="92"/>
      <c r="AS966" s="92"/>
      <c r="AT966" s="92"/>
      <c r="AU966" s="92"/>
      <c r="AV966" s="92"/>
      <c r="AW966" s="92"/>
      <c r="AX966" s="92"/>
      <c r="AY966" s="92"/>
      <c r="AZ966" s="92"/>
      <c r="BA966" s="92"/>
      <c r="BB966" s="92"/>
      <c r="BC966" s="92"/>
      <c r="BD966" s="92"/>
      <c r="BE966" s="92"/>
      <c r="BF966" s="92"/>
      <c r="BG966" s="92"/>
      <c r="BH966" s="92"/>
      <c r="BI966" s="92"/>
      <c r="BJ966" s="92"/>
      <c r="BK966" s="92"/>
      <c r="BL966" s="92"/>
      <c r="BM966" s="92"/>
      <c r="BN966" s="92"/>
      <c r="BO966" s="92"/>
      <c r="BP966" s="92"/>
      <c r="BQ966" s="92"/>
      <c r="BR966" s="92"/>
      <c r="BS966" s="92"/>
      <c r="BT966" s="92"/>
      <c r="BU966" s="92"/>
      <c r="BV966" s="92"/>
      <c r="BW966" s="92"/>
      <c r="BX966" s="92"/>
      <c r="BY966" s="92"/>
      <c r="BZ966" s="92"/>
      <c r="CA966" s="92"/>
      <c r="CB966" s="92"/>
      <c r="CC966" s="92"/>
      <c r="CD966" s="92"/>
      <c r="CE966" s="92"/>
      <c r="CF966" s="92"/>
      <c r="CG966" s="92"/>
      <c r="CH966" s="92"/>
      <c r="CI966" s="92"/>
      <c r="CJ966" s="92"/>
      <c r="CK966" s="92"/>
      <c r="CL966" s="92"/>
    </row>
    <row r="967" spans="1:90">
      <c r="A967" s="92"/>
      <c r="B967" s="188"/>
      <c r="C967" s="319"/>
      <c r="D967" s="92"/>
      <c r="E967" s="92"/>
      <c r="F967" s="92"/>
      <c r="G967" s="92"/>
      <c r="H967" s="92"/>
      <c r="I967" s="92"/>
      <c r="J967" s="92"/>
      <c r="K967" s="92"/>
      <c r="L967" s="92"/>
      <c r="M967" s="92"/>
      <c r="N967" s="92"/>
      <c r="O967" s="92"/>
      <c r="P967" s="92"/>
      <c r="Q967" s="92"/>
      <c r="R967" s="92"/>
      <c r="S967" s="92"/>
      <c r="T967" s="92"/>
      <c r="U967" s="92"/>
      <c r="V967" s="92"/>
      <c r="W967" s="92"/>
      <c r="X967" s="92"/>
      <c r="Y967" s="92"/>
      <c r="Z967" s="92"/>
      <c r="AA967" s="92"/>
      <c r="AB967" s="92"/>
      <c r="AC967" s="92"/>
      <c r="AD967" s="92"/>
      <c r="AE967" s="92"/>
      <c r="AF967" s="92"/>
      <c r="AG967" s="92"/>
      <c r="AH967" s="92"/>
      <c r="AI967" s="92"/>
      <c r="AJ967" s="92"/>
      <c r="AK967" s="92"/>
      <c r="AL967" s="92"/>
      <c r="AM967" s="92"/>
      <c r="AN967" s="92"/>
      <c r="AO967" s="92"/>
      <c r="AP967" s="92"/>
      <c r="AQ967" s="92"/>
      <c r="AR967" s="92"/>
      <c r="AS967" s="92"/>
      <c r="AT967" s="92"/>
      <c r="AU967" s="92"/>
      <c r="AV967" s="92"/>
      <c r="AW967" s="92"/>
      <c r="AX967" s="92"/>
      <c r="AY967" s="92"/>
      <c r="AZ967" s="92"/>
      <c r="BA967" s="92"/>
      <c r="BB967" s="92"/>
      <c r="BC967" s="92"/>
      <c r="BD967" s="92"/>
      <c r="BE967" s="92"/>
      <c r="BF967" s="92"/>
      <c r="BG967" s="92"/>
      <c r="BH967" s="92"/>
      <c r="BI967" s="92"/>
      <c r="BJ967" s="92"/>
      <c r="BK967" s="92"/>
      <c r="BL967" s="92"/>
      <c r="BM967" s="92"/>
      <c r="BN967" s="92"/>
      <c r="BO967" s="92"/>
      <c r="BP967" s="92"/>
      <c r="BQ967" s="92"/>
      <c r="BR967" s="92"/>
      <c r="BS967" s="92"/>
      <c r="BT967" s="92"/>
      <c r="BU967" s="92"/>
      <c r="BV967" s="92"/>
      <c r="BW967" s="92"/>
      <c r="BX967" s="92"/>
      <c r="BY967" s="92"/>
      <c r="BZ967" s="92"/>
      <c r="CA967" s="92"/>
      <c r="CB967" s="92"/>
      <c r="CC967" s="92"/>
      <c r="CD967" s="92"/>
      <c r="CE967" s="92"/>
      <c r="CF967" s="92"/>
      <c r="CG967" s="92"/>
      <c r="CH967" s="92"/>
      <c r="CI967" s="92"/>
      <c r="CJ967" s="92"/>
      <c r="CK967" s="92"/>
      <c r="CL967" s="92"/>
    </row>
    <row r="968" spans="1:90">
      <c r="A968" s="92"/>
      <c r="B968" s="188"/>
      <c r="C968" s="319"/>
      <c r="D968" s="92"/>
      <c r="E968" s="92"/>
      <c r="F968" s="92"/>
      <c r="G968" s="92"/>
      <c r="H968" s="92"/>
      <c r="I968" s="92"/>
      <c r="J968" s="92"/>
      <c r="K968" s="92"/>
      <c r="L968" s="92"/>
      <c r="M968" s="92"/>
      <c r="N968" s="92"/>
      <c r="O968" s="92"/>
      <c r="P968" s="92"/>
      <c r="Q968" s="92"/>
      <c r="R968" s="92"/>
      <c r="S968" s="92"/>
      <c r="T968" s="92"/>
      <c r="U968" s="92"/>
      <c r="V968" s="92"/>
      <c r="W968" s="92"/>
      <c r="X968" s="92"/>
      <c r="Y968" s="92"/>
      <c r="Z968" s="92"/>
      <c r="AA968" s="92"/>
      <c r="AB968" s="92"/>
      <c r="AC968" s="92"/>
      <c r="AD968" s="92"/>
      <c r="AE968" s="92"/>
      <c r="AF968" s="92"/>
      <c r="AG968" s="92"/>
      <c r="AH968" s="92"/>
      <c r="AI968" s="92"/>
      <c r="AJ968" s="92"/>
      <c r="AK968" s="92"/>
      <c r="AL968" s="92"/>
      <c r="AM968" s="92"/>
      <c r="AN968" s="92"/>
      <c r="AO968" s="92"/>
      <c r="AP968" s="92"/>
      <c r="AQ968" s="92"/>
      <c r="AR968" s="92"/>
      <c r="AS968" s="92"/>
      <c r="AT968" s="92"/>
      <c r="AU968" s="92"/>
      <c r="AV968" s="92"/>
      <c r="AW968" s="92"/>
      <c r="AX968" s="92"/>
      <c r="AY968" s="92"/>
      <c r="AZ968" s="92"/>
      <c r="BA968" s="92"/>
      <c r="BB968" s="92"/>
      <c r="BC968" s="92"/>
      <c r="BD968" s="92"/>
      <c r="BE968" s="92"/>
      <c r="BF968" s="92"/>
      <c r="BG968" s="92"/>
      <c r="BH968" s="92"/>
      <c r="BI968" s="92"/>
      <c r="BJ968" s="92"/>
      <c r="BK968" s="92"/>
      <c r="BL968" s="92"/>
      <c r="BM968" s="92"/>
      <c r="BN968" s="92"/>
      <c r="BO968" s="92"/>
      <c r="BP968" s="92"/>
      <c r="BQ968" s="92"/>
      <c r="BR968" s="92"/>
      <c r="BS968" s="92"/>
      <c r="BT968" s="92"/>
      <c r="BU968" s="92"/>
      <c r="BV968" s="92"/>
      <c r="BW968" s="92"/>
      <c r="BX968" s="92"/>
      <c r="BY968" s="92"/>
      <c r="BZ968" s="92"/>
      <c r="CA968" s="92"/>
      <c r="CB968" s="92"/>
      <c r="CC968" s="92"/>
      <c r="CD968" s="92"/>
      <c r="CE968" s="92"/>
      <c r="CF968" s="92"/>
      <c r="CG968" s="92"/>
      <c r="CH968" s="92"/>
      <c r="CI968" s="92"/>
      <c r="CJ968" s="92"/>
      <c r="CK968" s="92"/>
      <c r="CL968" s="92"/>
    </row>
    <row r="969" spans="1:90">
      <c r="A969" s="92"/>
      <c r="B969" s="188"/>
      <c r="C969" s="319"/>
      <c r="D969" s="92"/>
      <c r="E969" s="92"/>
      <c r="F969" s="92"/>
      <c r="G969" s="92"/>
      <c r="H969" s="92"/>
      <c r="I969" s="92"/>
      <c r="J969" s="92"/>
      <c r="K969" s="92"/>
      <c r="L969" s="92"/>
      <c r="M969" s="92"/>
      <c r="N969" s="92"/>
      <c r="O969" s="92"/>
      <c r="P969" s="92"/>
      <c r="Q969" s="92"/>
      <c r="R969" s="92"/>
      <c r="S969" s="92"/>
      <c r="T969" s="92"/>
      <c r="U969" s="92"/>
      <c r="V969" s="92"/>
      <c r="W969" s="92"/>
      <c r="X969" s="92"/>
      <c r="Y969" s="92"/>
      <c r="Z969" s="92"/>
      <c r="AA969" s="92"/>
      <c r="AB969" s="92"/>
      <c r="AC969" s="92"/>
      <c r="AD969" s="92"/>
      <c r="AE969" s="92"/>
      <c r="AF969" s="92"/>
      <c r="AG969" s="92"/>
      <c r="AH969" s="92"/>
      <c r="AI969" s="92"/>
      <c r="AJ969" s="92"/>
      <c r="AK969" s="92"/>
      <c r="AL969" s="92"/>
      <c r="AM969" s="92"/>
      <c r="AN969" s="92"/>
      <c r="AO969" s="92"/>
      <c r="AP969" s="92"/>
      <c r="AQ969" s="92"/>
      <c r="AR969" s="92"/>
      <c r="AS969" s="92"/>
      <c r="AT969" s="92"/>
      <c r="AU969" s="92"/>
      <c r="AV969" s="92"/>
      <c r="AW969" s="92"/>
      <c r="AX969" s="92"/>
      <c r="AY969" s="92"/>
      <c r="AZ969" s="92"/>
      <c r="BA969" s="92"/>
      <c r="BB969" s="92"/>
      <c r="BC969" s="92"/>
      <c r="BD969" s="92"/>
      <c r="BE969" s="92"/>
      <c r="BF969" s="92"/>
      <c r="BG969" s="92"/>
      <c r="BH969" s="92"/>
      <c r="BI969" s="92"/>
      <c r="BJ969" s="92"/>
      <c r="BK969" s="92"/>
      <c r="BL969" s="92"/>
      <c r="BM969" s="92"/>
      <c r="BN969" s="92"/>
      <c r="BO969" s="92"/>
      <c r="BP969" s="92"/>
      <c r="BQ969" s="92"/>
      <c r="BR969" s="92"/>
      <c r="BS969" s="92"/>
      <c r="BT969" s="92"/>
      <c r="BU969" s="92"/>
      <c r="BV969" s="92"/>
      <c r="BW969" s="92"/>
      <c r="BX969" s="92"/>
      <c r="BY969" s="92"/>
      <c r="BZ969" s="92"/>
      <c r="CA969" s="92"/>
      <c r="CB969" s="92"/>
      <c r="CC969" s="92"/>
      <c r="CD969" s="92"/>
      <c r="CE969" s="92"/>
      <c r="CF969" s="92"/>
      <c r="CG969" s="92"/>
      <c r="CH969" s="92"/>
      <c r="CI969" s="92"/>
      <c r="CJ969" s="92"/>
      <c r="CK969" s="92"/>
      <c r="CL969" s="92"/>
    </row>
    <row r="970" spans="1:90">
      <c r="A970" s="92"/>
      <c r="B970" s="188"/>
      <c r="C970" s="319"/>
      <c r="D970" s="92"/>
      <c r="E970" s="92"/>
      <c r="F970" s="92"/>
      <c r="G970" s="92"/>
      <c r="H970" s="92"/>
      <c r="I970" s="92"/>
      <c r="J970" s="92"/>
      <c r="K970" s="92"/>
      <c r="L970" s="92"/>
      <c r="M970" s="92"/>
      <c r="N970" s="92"/>
      <c r="O970" s="92"/>
      <c r="P970" s="92"/>
      <c r="Q970" s="92"/>
      <c r="R970" s="92"/>
      <c r="S970" s="92"/>
      <c r="T970" s="92"/>
      <c r="U970" s="92"/>
      <c r="V970" s="92"/>
      <c r="W970" s="92"/>
      <c r="X970" s="92"/>
      <c r="Y970" s="92"/>
      <c r="Z970" s="92"/>
      <c r="AA970" s="92"/>
      <c r="AB970" s="92"/>
      <c r="AC970" s="92"/>
      <c r="AD970" s="92"/>
      <c r="AE970" s="92"/>
      <c r="AF970" s="92"/>
      <c r="AG970" s="92"/>
      <c r="AH970" s="92"/>
      <c r="AI970" s="92"/>
      <c r="AJ970" s="92"/>
      <c r="AK970" s="92"/>
      <c r="AL970" s="92"/>
      <c r="AM970" s="92"/>
      <c r="AN970" s="92"/>
      <c r="AO970" s="92"/>
      <c r="AP970" s="92"/>
      <c r="AQ970" s="92"/>
      <c r="AR970" s="92"/>
      <c r="AS970" s="92"/>
      <c r="AT970" s="92"/>
      <c r="AU970" s="92"/>
      <c r="AV970" s="92"/>
      <c r="AW970" s="92"/>
      <c r="AX970" s="92"/>
      <c r="AY970" s="92"/>
      <c r="AZ970" s="92"/>
      <c r="BA970" s="92"/>
      <c r="BB970" s="92"/>
      <c r="BC970" s="92"/>
      <c r="BD970" s="92"/>
      <c r="BE970" s="92"/>
      <c r="BF970" s="92"/>
      <c r="BG970" s="92"/>
      <c r="BH970" s="92"/>
      <c r="BI970" s="92"/>
      <c r="BJ970" s="92"/>
      <c r="BK970" s="92"/>
      <c r="BL970" s="92"/>
      <c r="BM970" s="92"/>
      <c r="BN970" s="92"/>
      <c r="BO970" s="92"/>
      <c r="BP970" s="92"/>
      <c r="BQ970" s="92"/>
      <c r="BR970" s="92"/>
      <c r="BS970" s="92"/>
      <c r="BT970" s="92"/>
      <c r="BU970" s="92"/>
      <c r="BV970" s="92"/>
      <c r="BW970" s="92"/>
      <c r="BX970" s="92"/>
      <c r="BY970" s="92"/>
      <c r="BZ970" s="92"/>
      <c r="CA970" s="92"/>
      <c r="CB970" s="92"/>
      <c r="CC970" s="92"/>
      <c r="CD970" s="92"/>
      <c r="CE970" s="92"/>
      <c r="CF970" s="92"/>
      <c r="CG970" s="92"/>
      <c r="CH970" s="92"/>
      <c r="CI970" s="92"/>
      <c r="CJ970" s="92"/>
      <c r="CK970" s="92"/>
      <c r="CL970" s="92"/>
    </row>
    <row r="971" spans="1:90">
      <c r="A971" s="92"/>
      <c r="B971" s="188"/>
      <c r="C971" s="319"/>
      <c r="D971" s="92"/>
      <c r="E971" s="92"/>
      <c r="F971" s="92"/>
      <c r="G971" s="92"/>
      <c r="H971" s="92"/>
      <c r="I971" s="92"/>
      <c r="J971" s="92"/>
      <c r="K971" s="92"/>
      <c r="L971" s="92"/>
      <c r="M971" s="92"/>
      <c r="N971" s="92"/>
      <c r="O971" s="92"/>
      <c r="P971" s="92"/>
      <c r="Q971" s="92"/>
      <c r="R971" s="92"/>
      <c r="S971" s="92"/>
      <c r="T971" s="92"/>
      <c r="U971" s="92"/>
      <c r="V971" s="92"/>
      <c r="W971" s="92"/>
      <c r="X971" s="92"/>
      <c r="Y971" s="92"/>
      <c r="Z971" s="92"/>
      <c r="AA971" s="92"/>
      <c r="AB971" s="92"/>
      <c r="AC971" s="92"/>
      <c r="AD971" s="92"/>
      <c r="AE971" s="92"/>
      <c r="AF971" s="92"/>
      <c r="AG971" s="92"/>
      <c r="AH971" s="92"/>
      <c r="AI971" s="92"/>
      <c r="AJ971" s="92"/>
      <c r="AK971" s="92"/>
      <c r="AL971" s="92"/>
      <c r="AM971" s="92"/>
      <c r="AN971" s="92"/>
      <c r="AO971" s="92"/>
      <c r="AP971" s="92"/>
      <c r="AQ971" s="92"/>
      <c r="AR971" s="92"/>
      <c r="AS971" s="92"/>
      <c r="AT971" s="92"/>
      <c r="AU971" s="92"/>
      <c r="AV971" s="92"/>
      <c r="AW971" s="92"/>
      <c r="AX971" s="92"/>
      <c r="AY971" s="92"/>
      <c r="AZ971" s="92"/>
      <c r="BA971" s="92"/>
      <c r="BB971" s="92"/>
      <c r="BC971" s="92"/>
      <c r="BD971" s="92"/>
      <c r="BE971" s="92"/>
      <c r="BF971" s="92"/>
      <c r="BG971" s="92"/>
      <c r="BH971" s="92"/>
      <c r="BI971" s="92"/>
      <c r="BJ971" s="92"/>
      <c r="BK971" s="92"/>
      <c r="BL971" s="92"/>
      <c r="BM971" s="92"/>
      <c r="BN971" s="92"/>
      <c r="BO971" s="92"/>
      <c r="BP971" s="92"/>
      <c r="BQ971" s="92"/>
      <c r="BR971" s="92"/>
      <c r="BS971" s="92"/>
      <c r="BT971" s="92"/>
      <c r="BU971" s="92"/>
      <c r="BV971" s="92"/>
      <c r="BW971" s="92"/>
      <c r="BX971" s="92"/>
      <c r="BY971" s="92"/>
      <c r="BZ971" s="92"/>
      <c r="CA971" s="92"/>
      <c r="CB971" s="92"/>
      <c r="CC971" s="92"/>
      <c r="CD971" s="92"/>
      <c r="CE971" s="92"/>
      <c r="CF971" s="92"/>
      <c r="CG971" s="92"/>
      <c r="CH971" s="92"/>
      <c r="CI971" s="92"/>
      <c r="CJ971" s="92"/>
      <c r="CK971" s="92"/>
      <c r="CL971" s="92"/>
    </row>
    <row r="972" spans="1:90">
      <c r="A972" s="92"/>
      <c r="B972" s="188"/>
      <c r="C972" s="319"/>
      <c r="D972" s="92"/>
      <c r="E972" s="92"/>
      <c r="F972" s="92"/>
      <c r="G972" s="92"/>
      <c r="H972" s="92"/>
      <c r="I972" s="92"/>
      <c r="J972" s="92"/>
      <c r="K972" s="92"/>
      <c r="L972" s="92"/>
      <c r="M972" s="92"/>
      <c r="N972" s="92"/>
      <c r="O972" s="92"/>
      <c r="P972" s="92"/>
      <c r="Q972" s="92"/>
      <c r="R972" s="92"/>
      <c r="S972" s="92"/>
      <c r="T972" s="92"/>
      <c r="U972" s="92"/>
      <c r="V972" s="92"/>
      <c r="W972" s="92"/>
      <c r="X972" s="92"/>
      <c r="Y972" s="92"/>
      <c r="Z972" s="92"/>
      <c r="AA972" s="92"/>
      <c r="AB972" s="92"/>
      <c r="AC972" s="92"/>
      <c r="AD972" s="92"/>
      <c r="AE972" s="92"/>
      <c r="AF972" s="92"/>
      <c r="AG972" s="92"/>
      <c r="AH972" s="92"/>
      <c r="AI972" s="92"/>
      <c r="AJ972" s="92"/>
      <c r="AK972" s="92"/>
      <c r="AL972" s="92"/>
      <c r="AM972" s="92"/>
      <c r="AN972" s="92"/>
      <c r="AO972" s="92"/>
      <c r="AP972" s="92"/>
      <c r="AQ972" s="92"/>
      <c r="AR972" s="92"/>
      <c r="AS972" s="92"/>
      <c r="AT972" s="92"/>
      <c r="AU972" s="92"/>
      <c r="AV972" s="92"/>
      <c r="AW972" s="92"/>
      <c r="AX972" s="92"/>
      <c r="AY972" s="92"/>
      <c r="AZ972" s="92"/>
      <c r="BA972" s="92"/>
      <c r="BB972" s="92"/>
      <c r="BC972" s="92"/>
      <c r="BD972" s="92"/>
      <c r="BE972" s="92"/>
      <c r="BF972" s="92"/>
      <c r="BG972" s="92"/>
      <c r="BH972" s="92"/>
      <c r="BI972" s="92"/>
      <c r="BJ972" s="92"/>
      <c r="BK972" s="92"/>
      <c r="BL972" s="92"/>
      <c r="BM972" s="92"/>
      <c r="BN972" s="92"/>
      <c r="BO972" s="92"/>
      <c r="BP972" s="92"/>
      <c r="BQ972" s="92"/>
      <c r="BR972" s="92"/>
      <c r="BS972" s="92"/>
      <c r="BT972" s="92"/>
      <c r="BU972" s="92"/>
      <c r="BV972" s="92"/>
      <c r="BW972" s="92"/>
      <c r="BX972" s="92"/>
      <c r="BY972" s="92"/>
      <c r="BZ972" s="92"/>
      <c r="CA972" s="92"/>
      <c r="CB972" s="92"/>
      <c r="CC972" s="92"/>
      <c r="CD972" s="92"/>
      <c r="CE972" s="92"/>
      <c r="CF972" s="92"/>
      <c r="CG972" s="92"/>
      <c r="CH972" s="92"/>
      <c r="CI972" s="92"/>
      <c r="CJ972" s="92"/>
      <c r="CK972" s="92"/>
      <c r="CL972" s="92"/>
    </row>
    <row r="973" spans="1:90">
      <c r="A973" s="92"/>
      <c r="B973" s="188"/>
      <c r="C973" s="319"/>
      <c r="D973" s="92"/>
      <c r="E973" s="92"/>
      <c r="F973" s="92"/>
      <c r="G973" s="92"/>
      <c r="H973" s="92"/>
      <c r="I973" s="92"/>
      <c r="J973" s="92"/>
      <c r="K973" s="92"/>
      <c r="L973" s="92"/>
      <c r="M973" s="92"/>
      <c r="N973" s="92"/>
      <c r="O973" s="92"/>
      <c r="P973" s="92"/>
      <c r="Q973" s="92"/>
      <c r="R973" s="92"/>
      <c r="S973" s="92"/>
      <c r="T973" s="92"/>
      <c r="U973" s="92"/>
      <c r="V973" s="92"/>
      <c r="W973" s="92"/>
      <c r="X973" s="92"/>
      <c r="Y973" s="92"/>
      <c r="Z973" s="92"/>
      <c r="AA973" s="92"/>
      <c r="AB973" s="92"/>
      <c r="AC973" s="92"/>
      <c r="AD973" s="92"/>
      <c r="AE973" s="92"/>
      <c r="AF973" s="92"/>
      <c r="AG973" s="92"/>
      <c r="AH973" s="92"/>
      <c r="AI973" s="92"/>
      <c r="AJ973" s="92"/>
      <c r="AK973" s="92"/>
      <c r="AL973" s="92"/>
      <c r="AM973" s="92"/>
      <c r="AN973" s="92"/>
      <c r="AO973" s="92"/>
      <c r="AP973" s="92"/>
      <c r="AQ973" s="92"/>
      <c r="AR973" s="92"/>
      <c r="AS973" s="92"/>
      <c r="AT973" s="92"/>
      <c r="AU973" s="92"/>
      <c r="AV973" s="92"/>
      <c r="AW973" s="92"/>
      <c r="AX973" s="92"/>
      <c r="AY973" s="92"/>
      <c r="AZ973" s="92"/>
      <c r="BA973" s="92"/>
      <c r="BB973" s="92"/>
      <c r="BC973" s="92"/>
      <c r="BD973" s="92"/>
      <c r="BE973" s="92"/>
      <c r="BF973" s="92"/>
      <c r="BG973" s="92"/>
      <c r="BH973" s="92"/>
      <c r="BI973" s="92"/>
      <c r="BJ973" s="92"/>
      <c r="BK973" s="92"/>
      <c r="BL973" s="92"/>
      <c r="BM973" s="92"/>
      <c r="BN973" s="92"/>
      <c r="BO973" s="92"/>
      <c r="BP973" s="92"/>
      <c r="BQ973" s="92"/>
      <c r="BR973" s="92"/>
      <c r="BS973" s="92"/>
      <c r="BT973" s="92"/>
      <c r="BU973" s="92"/>
      <c r="BV973" s="92"/>
      <c r="BW973" s="92"/>
      <c r="BX973" s="92"/>
      <c r="BY973" s="92"/>
      <c r="BZ973" s="92"/>
      <c r="CA973" s="92"/>
      <c r="CB973" s="92"/>
      <c r="CC973" s="92"/>
      <c r="CD973" s="92"/>
      <c r="CE973" s="92"/>
      <c r="CF973" s="92"/>
      <c r="CG973" s="92"/>
      <c r="CH973" s="92"/>
      <c r="CI973" s="92"/>
      <c r="CJ973" s="92"/>
      <c r="CK973" s="92"/>
      <c r="CL973" s="92"/>
    </row>
    <row r="974" spans="1:90">
      <c r="A974" s="92"/>
      <c r="B974" s="188"/>
      <c r="C974" s="319"/>
      <c r="D974" s="92"/>
      <c r="E974" s="92"/>
      <c r="F974" s="92"/>
      <c r="G974" s="92"/>
      <c r="H974" s="92"/>
      <c r="I974" s="92"/>
      <c r="J974" s="92"/>
      <c r="K974" s="92"/>
      <c r="L974" s="92"/>
      <c r="M974" s="92"/>
      <c r="N974" s="92"/>
      <c r="O974" s="92"/>
      <c r="P974" s="92"/>
      <c r="Q974" s="92"/>
      <c r="R974" s="92"/>
      <c r="S974" s="92"/>
      <c r="T974" s="92"/>
      <c r="U974" s="92"/>
      <c r="V974" s="92"/>
      <c r="W974" s="92"/>
      <c r="X974" s="92"/>
      <c r="Y974" s="92"/>
      <c r="Z974" s="92"/>
      <c r="AA974" s="92"/>
      <c r="AB974" s="92"/>
      <c r="AC974" s="92"/>
      <c r="AD974" s="92"/>
      <c r="AE974" s="92"/>
      <c r="AF974" s="92"/>
      <c r="AG974" s="92"/>
      <c r="AH974" s="92"/>
      <c r="AI974" s="92"/>
      <c r="AJ974" s="92"/>
      <c r="AK974" s="92"/>
      <c r="AL974" s="92"/>
      <c r="AM974" s="92"/>
      <c r="AN974" s="92"/>
      <c r="AO974" s="92"/>
      <c r="AP974" s="92"/>
      <c r="AQ974" s="92"/>
      <c r="AR974" s="92"/>
      <c r="AS974" s="92"/>
      <c r="AT974" s="92"/>
      <c r="AU974" s="92"/>
      <c r="AV974" s="92"/>
      <c r="AW974" s="92"/>
      <c r="AX974" s="92"/>
      <c r="AY974" s="92"/>
      <c r="AZ974" s="92"/>
      <c r="BA974" s="92"/>
      <c r="BB974" s="92"/>
      <c r="BC974" s="92"/>
      <c r="BD974" s="92"/>
      <c r="BE974" s="92"/>
      <c r="BF974" s="92"/>
      <c r="BG974" s="92"/>
      <c r="BH974" s="92"/>
      <c r="BI974" s="92"/>
      <c r="BJ974" s="92"/>
      <c r="BK974" s="92"/>
      <c r="BL974" s="92"/>
      <c r="BM974" s="92"/>
      <c r="BN974" s="92"/>
      <c r="BO974" s="92"/>
      <c r="BP974" s="92"/>
      <c r="BQ974" s="92"/>
      <c r="BR974" s="92"/>
      <c r="BS974" s="92"/>
      <c r="BT974" s="92"/>
      <c r="BU974" s="92"/>
      <c r="BV974" s="92"/>
      <c r="BW974" s="92"/>
      <c r="BX974" s="92"/>
      <c r="BY974" s="92"/>
      <c r="BZ974" s="92"/>
      <c r="CA974" s="92"/>
      <c r="CB974" s="92"/>
      <c r="CC974" s="92"/>
      <c r="CD974" s="92"/>
      <c r="CE974" s="92"/>
      <c r="CF974" s="92"/>
      <c r="CG974" s="92"/>
      <c r="CH974" s="92"/>
      <c r="CI974" s="92"/>
      <c r="CJ974" s="92"/>
      <c r="CK974" s="92"/>
      <c r="CL974" s="92"/>
    </row>
    <row r="975" spans="1:90">
      <c r="A975" s="92"/>
      <c r="B975" s="188"/>
      <c r="C975" s="319"/>
      <c r="D975" s="92"/>
      <c r="E975" s="92"/>
      <c r="F975" s="92"/>
      <c r="G975" s="92"/>
      <c r="H975" s="92"/>
      <c r="I975" s="92"/>
      <c r="J975" s="92"/>
      <c r="K975" s="92"/>
      <c r="L975" s="92"/>
      <c r="M975" s="92"/>
      <c r="N975" s="92"/>
      <c r="O975" s="92"/>
      <c r="P975" s="92"/>
      <c r="Q975" s="92"/>
      <c r="R975" s="92"/>
      <c r="S975" s="92"/>
      <c r="T975" s="92"/>
      <c r="U975" s="92"/>
      <c r="V975" s="92"/>
      <c r="W975" s="92"/>
      <c r="X975" s="92"/>
      <c r="Y975" s="92"/>
      <c r="Z975" s="92"/>
      <c r="AA975" s="92"/>
      <c r="AB975" s="92"/>
      <c r="AC975" s="92"/>
      <c r="AD975" s="92"/>
      <c r="AE975" s="92"/>
      <c r="AF975" s="92"/>
      <c r="AG975" s="92"/>
      <c r="AH975" s="92"/>
      <c r="AI975" s="92"/>
      <c r="AJ975" s="92"/>
      <c r="AK975" s="92"/>
      <c r="AL975" s="92"/>
      <c r="AM975" s="92"/>
      <c r="AN975" s="92"/>
      <c r="AO975" s="92"/>
      <c r="AP975" s="92"/>
      <c r="AQ975" s="92"/>
      <c r="AR975" s="92"/>
      <c r="AS975" s="92"/>
      <c r="AT975" s="92"/>
      <c r="AU975" s="92"/>
      <c r="AV975" s="92"/>
      <c r="AW975" s="92"/>
      <c r="AX975" s="92"/>
      <c r="AY975" s="92"/>
      <c r="AZ975" s="92"/>
      <c r="BA975" s="92"/>
      <c r="BB975" s="92"/>
      <c r="BC975" s="92"/>
      <c r="BD975" s="92"/>
      <c r="BE975" s="92"/>
      <c r="BF975" s="92"/>
      <c r="BG975" s="92"/>
      <c r="BH975" s="92"/>
      <c r="BI975" s="92"/>
      <c r="BJ975" s="92"/>
      <c r="BK975" s="92"/>
      <c r="BL975" s="92"/>
      <c r="BM975" s="92"/>
      <c r="BN975" s="92"/>
      <c r="BO975" s="92"/>
      <c r="BP975" s="92"/>
      <c r="BQ975" s="92"/>
      <c r="BR975" s="92"/>
      <c r="BS975" s="92"/>
      <c r="BT975" s="92"/>
      <c r="BU975" s="92"/>
      <c r="BV975" s="92"/>
      <c r="BW975" s="92"/>
      <c r="BX975" s="92"/>
      <c r="BY975" s="92"/>
      <c r="BZ975" s="92"/>
      <c r="CA975" s="92"/>
      <c r="CB975" s="92"/>
      <c r="CC975" s="92"/>
      <c r="CD975" s="92"/>
      <c r="CE975" s="92"/>
      <c r="CF975" s="92"/>
      <c r="CG975" s="92"/>
      <c r="CH975" s="92"/>
      <c r="CI975" s="92"/>
      <c r="CJ975" s="92"/>
      <c r="CK975" s="92"/>
      <c r="CL975" s="92"/>
    </row>
    <row r="976" spans="1:90">
      <c r="A976" s="92"/>
      <c r="B976" s="188"/>
      <c r="C976" s="319"/>
      <c r="D976" s="92"/>
      <c r="E976" s="92"/>
      <c r="F976" s="92"/>
      <c r="G976" s="92"/>
      <c r="H976" s="92"/>
      <c r="I976" s="92"/>
      <c r="J976" s="92"/>
      <c r="K976" s="92"/>
      <c r="L976" s="92"/>
      <c r="M976" s="92"/>
      <c r="N976" s="92"/>
      <c r="O976" s="92"/>
      <c r="P976" s="92"/>
      <c r="Q976" s="92"/>
      <c r="R976" s="92"/>
      <c r="S976" s="92"/>
      <c r="T976" s="92"/>
      <c r="U976" s="92"/>
      <c r="V976" s="92"/>
      <c r="W976" s="92"/>
      <c r="X976" s="92"/>
      <c r="Y976" s="92"/>
      <c r="Z976" s="92"/>
      <c r="AA976" s="92"/>
      <c r="AB976" s="92"/>
      <c r="AC976" s="92"/>
      <c r="AD976" s="92"/>
      <c r="AE976" s="92"/>
      <c r="AF976" s="92"/>
      <c r="AG976" s="92"/>
      <c r="AH976" s="92"/>
      <c r="AI976" s="92"/>
      <c r="AJ976" s="92"/>
      <c r="AK976" s="92"/>
      <c r="AL976" s="92"/>
      <c r="AM976" s="92"/>
      <c r="AN976" s="92"/>
      <c r="AO976" s="92"/>
      <c r="AP976" s="92"/>
      <c r="AQ976" s="92"/>
      <c r="AR976" s="92"/>
      <c r="AS976" s="92"/>
      <c r="AT976" s="92"/>
      <c r="AU976" s="92"/>
      <c r="AV976" s="92"/>
      <c r="AW976" s="92"/>
      <c r="AX976" s="92"/>
      <c r="AY976" s="92"/>
      <c r="AZ976" s="92"/>
      <c r="BA976" s="92"/>
      <c r="BB976" s="92"/>
      <c r="BC976" s="92"/>
      <c r="BD976" s="92"/>
      <c r="BE976" s="92"/>
      <c r="BF976" s="92"/>
      <c r="BG976" s="92"/>
      <c r="BH976" s="92"/>
      <c r="BI976" s="92"/>
      <c r="BJ976" s="92"/>
      <c r="BK976" s="92"/>
      <c r="BL976" s="92"/>
      <c r="BM976" s="92"/>
      <c r="BN976" s="92"/>
      <c r="BO976" s="92"/>
      <c r="BP976" s="92"/>
      <c r="BQ976" s="92"/>
      <c r="BR976" s="92"/>
      <c r="BS976" s="92"/>
      <c r="BT976" s="92"/>
      <c r="BU976" s="92"/>
      <c r="BV976" s="92"/>
      <c r="BW976" s="92"/>
      <c r="BX976" s="92"/>
      <c r="BY976" s="92"/>
      <c r="BZ976" s="92"/>
      <c r="CA976" s="92"/>
      <c r="CB976" s="92"/>
      <c r="CC976" s="92"/>
      <c r="CD976" s="92"/>
      <c r="CE976" s="92"/>
      <c r="CF976" s="92"/>
      <c r="CG976" s="92"/>
      <c r="CH976" s="92"/>
      <c r="CI976" s="92"/>
      <c r="CJ976" s="92"/>
      <c r="CK976" s="92"/>
      <c r="CL976" s="92"/>
    </row>
    <row r="977" spans="1:90">
      <c r="A977" s="92"/>
      <c r="B977" s="188"/>
      <c r="C977" s="319"/>
      <c r="D977" s="92"/>
      <c r="E977" s="92"/>
      <c r="F977" s="92"/>
      <c r="G977" s="92"/>
      <c r="H977" s="92"/>
      <c r="I977" s="92"/>
      <c r="J977" s="92"/>
      <c r="K977" s="92"/>
      <c r="L977" s="92"/>
      <c r="M977" s="92"/>
      <c r="N977" s="92"/>
      <c r="O977" s="92"/>
      <c r="P977" s="92"/>
      <c r="Q977" s="92"/>
      <c r="R977" s="92"/>
      <c r="S977" s="92"/>
      <c r="T977" s="92"/>
      <c r="U977" s="92"/>
      <c r="V977" s="92"/>
      <c r="W977" s="92"/>
      <c r="X977" s="92"/>
      <c r="Y977" s="92"/>
      <c r="Z977" s="92"/>
      <c r="AA977" s="92"/>
      <c r="AB977" s="92"/>
      <c r="AC977" s="92"/>
      <c r="AD977" s="92"/>
      <c r="AE977" s="92"/>
      <c r="AF977" s="92"/>
      <c r="AG977" s="92"/>
      <c r="AH977" s="92"/>
      <c r="AI977" s="92"/>
      <c r="AJ977" s="92"/>
      <c r="AK977" s="92"/>
      <c r="AL977" s="92"/>
      <c r="AM977" s="92"/>
      <c r="AN977" s="92"/>
      <c r="AO977" s="92"/>
      <c r="AP977" s="92"/>
      <c r="AQ977" s="92"/>
      <c r="AR977" s="92"/>
      <c r="AS977" s="92"/>
      <c r="AT977" s="92"/>
      <c r="AU977" s="92"/>
      <c r="AV977" s="92"/>
      <c r="AW977" s="92"/>
      <c r="AX977" s="92"/>
      <c r="AY977" s="92"/>
      <c r="AZ977" s="92"/>
      <c r="BA977" s="92"/>
      <c r="BB977" s="92"/>
      <c r="BC977" s="92"/>
      <c r="BD977" s="92"/>
      <c r="BE977" s="92"/>
      <c r="BF977" s="92"/>
      <c r="BG977" s="92"/>
      <c r="BH977" s="92"/>
      <c r="BI977" s="92"/>
      <c r="BJ977" s="92"/>
      <c r="BK977" s="92"/>
      <c r="BL977" s="92"/>
      <c r="BM977" s="92"/>
      <c r="BN977" s="92"/>
      <c r="BO977" s="92"/>
      <c r="BP977" s="92"/>
      <c r="BQ977" s="92"/>
      <c r="BR977" s="92"/>
      <c r="BS977" s="92"/>
      <c r="BT977" s="92"/>
      <c r="BU977" s="92"/>
      <c r="BV977" s="92"/>
      <c r="BW977" s="92"/>
      <c r="BX977" s="92"/>
      <c r="BY977" s="92"/>
      <c r="BZ977" s="92"/>
      <c r="CA977" s="92"/>
      <c r="CB977" s="92"/>
      <c r="CC977" s="92"/>
      <c r="CD977" s="92"/>
      <c r="CE977" s="92"/>
      <c r="CF977" s="92"/>
      <c r="CG977" s="92"/>
      <c r="CH977" s="92"/>
      <c r="CI977" s="92"/>
      <c r="CJ977" s="92"/>
      <c r="CK977" s="92"/>
      <c r="CL977" s="92"/>
    </row>
    <row r="978" spans="1:90">
      <c r="A978" s="92"/>
      <c r="B978" s="188"/>
      <c r="C978" s="319"/>
      <c r="D978" s="92"/>
      <c r="E978" s="92"/>
      <c r="F978" s="92"/>
      <c r="G978" s="92"/>
      <c r="H978" s="92"/>
      <c r="I978" s="92"/>
      <c r="J978" s="92"/>
      <c r="K978" s="92"/>
      <c r="L978" s="92"/>
      <c r="M978" s="92"/>
      <c r="N978" s="92"/>
      <c r="O978" s="92"/>
      <c r="P978" s="92"/>
      <c r="Q978" s="92"/>
      <c r="R978" s="92"/>
      <c r="S978" s="92"/>
      <c r="T978" s="92"/>
      <c r="U978" s="92"/>
      <c r="V978" s="92"/>
      <c r="W978" s="92"/>
      <c r="X978" s="92"/>
      <c r="Y978" s="92"/>
      <c r="Z978" s="92"/>
      <c r="AA978" s="92"/>
      <c r="AB978" s="92"/>
      <c r="AC978" s="92"/>
      <c r="AD978" s="92"/>
      <c r="AE978" s="92"/>
      <c r="AF978" s="92"/>
      <c r="AG978" s="92"/>
      <c r="AH978" s="92"/>
      <c r="AI978" s="92"/>
      <c r="AJ978" s="92"/>
      <c r="AK978" s="92"/>
      <c r="AL978" s="92"/>
      <c r="AM978" s="92"/>
      <c r="AN978" s="92"/>
      <c r="AO978" s="92"/>
      <c r="AP978" s="92"/>
      <c r="AQ978" s="92"/>
      <c r="AR978" s="92"/>
      <c r="AS978" s="92"/>
      <c r="AT978" s="92"/>
      <c r="AU978" s="92"/>
      <c r="AV978" s="92"/>
      <c r="AW978" s="92"/>
      <c r="AX978" s="92"/>
      <c r="AY978" s="92"/>
      <c r="AZ978" s="92"/>
      <c r="BA978" s="92"/>
      <c r="BB978" s="92"/>
      <c r="BC978" s="92"/>
      <c r="BD978" s="92"/>
      <c r="BE978" s="92"/>
      <c r="BF978" s="92"/>
      <c r="BG978" s="92"/>
      <c r="BH978" s="92"/>
      <c r="BI978" s="92"/>
      <c r="BJ978" s="92"/>
      <c r="BK978" s="92"/>
      <c r="BL978" s="92"/>
      <c r="BM978" s="92"/>
      <c r="BN978" s="92"/>
      <c r="BO978" s="92"/>
      <c r="BP978" s="92"/>
      <c r="BQ978" s="92"/>
      <c r="BR978" s="92"/>
      <c r="BS978" s="92"/>
      <c r="BT978" s="92"/>
      <c r="BU978" s="92"/>
      <c r="BV978" s="92"/>
      <c r="BW978" s="92"/>
      <c r="BX978" s="92"/>
      <c r="BY978" s="92"/>
      <c r="BZ978" s="92"/>
      <c r="CA978" s="92"/>
      <c r="CB978" s="92"/>
      <c r="CC978" s="92"/>
      <c r="CD978" s="92"/>
      <c r="CE978" s="92"/>
      <c r="CF978" s="92"/>
      <c r="CG978" s="92"/>
      <c r="CH978" s="92"/>
      <c r="CI978" s="92"/>
      <c r="CJ978" s="92"/>
      <c r="CK978" s="92"/>
      <c r="CL978" s="92"/>
    </row>
    <row r="979" spans="1:90">
      <c r="A979" s="92"/>
      <c r="B979" s="188"/>
      <c r="C979" s="319"/>
      <c r="D979" s="92"/>
      <c r="E979" s="92"/>
      <c r="F979" s="92"/>
      <c r="G979" s="92"/>
      <c r="H979" s="92"/>
      <c r="I979" s="92"/>
      <c r="J979" s="92"/>
      <c r="K979" s="92"/>
      <c r="L979" s="92"/>
      <c r="M979" s="92"/>
      <c r="N979" s="92"/>
      <c r="O979" s="92"/>
      <c r="P979" s="92"/>
      <c r="Q979" s="92"/>
      <c r="R979" s="92"/>
      <c r="S979" s="92"/>
      <c r="T979" s="92"/>
      <c r="U979" s="92"/>
      <c r="V979" s="92"/>
      <c r="W979" s="92"/>
      <c r="X979" s="92"/>
      <c r="Y979" s="92"/>
      <c r="Z979" s="92"/>
      <c r="AA979" s="92"/>
      <c r="AB979" s="92"/>
      <c r="AC979" s="92"/>
      <c r="AD979" s="92"/>
      <c r="AE979" s="92"/>
      <c r="AF979" s="92"/>
      <c r="AG979" s="92"/>
      <c r="AH979" s="92"/>
      <c r="AI979" s="92"/>
      <c r="AJ979" s="92"/>
      <c r="AK979" s="92"/>
      <c r="AL979" s="92"/>
      <c r="AM979" s="92"/>
      <c r="AN979" s="92"/>
      <c r="AO979" s="92"/>
      <c r="AP979" s="92"/>
      <c r="AQ979" s="92"/>
      <c r="AR979" s="92"/>
      <c r="AS979" s="92"/>
      <c r="AT979" s="92"/>
      <c r="AU979" s="92"/>
      <c r="AV979" s="92"/>
      <c r="AW979" s="92"/>
      <c r="AX979" s="92"/>
      <c r="AY979" s="92"/>
      <c r="AZ979" s="92"/>
      <c r="BA979" s="92"/>
      <c r="BB979" s="92"/>
      <c r="BC979" s="92"/>
      <c r="BD979" s="92"/>
      <c r="BE979" s="92"/>
      <c r="BF979" s="92"/>
      <c r="BG979" s="92"/>
      <c r="BH979" s="92"/>
      <c r="BI979" s="92"/>
      <c r="BJ979" s="92"/>
      <c r="BK979" s="92"/>
      <c r="BL979" s="92"/>
      <c r="BM979" s="92"/>
      <c r="BN979" s="92"/>
      <c r="BO979" s="92"/>
      <c r="BP979" s="92"/>
      <c r="BQ979" s="92"/>
      <c r="BR979" s="92"/>
      <c r="BS979" s="92"/>
      <c r="BT979" s="92"/>
      <c r="BU979" s="92"/>
      <c r="BV979" s="92"/>
      <c r="BW979" s="92"/>
      <c r="BX979" s="92"/>
      <c r="BY979" s="92"/>
      <c r="BZ979" s="92"/>
      <c r="CA979" s="92"/>
      <c r="CB979" s="92"/>
      <c r="CC979" s="92"/>
      <c r="CD979" s="92"/>
      <c r="CE979" s="92"/>
      <c r="CF979" s="92"/>
      <c r="CG979" s="92"/>
      <c r="CH979" s="92"/>
      <c r="CI979" s="92"/>
      <c r="CJ979" s="92"/>
      <c r="CK979" s="92"/>
      <c r="CL979" s="92"/>
    </row>
    <row r="980" spans="1:90">
      <c r="A980" s="92"/>
      <c r="B980" s="188"/>
      <c r="C980" s="319"/>
      <c r="D980" s="92"/>
      <c r="E980" s="92"/>
      <c r="F980" s="92"/>
      <c r="G980" s="92"/>
      <c r="H980" s="92"/>
      <c r="I980" s="92"/>
      <c r="J980" s="92"/>
      <c r="K980" s="92"/>
      <c r="L980" s="92"/>
      <c r="M980" s="92"/>
      <c r="N980" s="92"/>
      <c r="O980" s="92"/>
      <c r="P980" s="92"/>
      <c r="Q980" s="92"/>
      <c r="R980" s="92"/>
      <c r="S980" s="92"/>
      <c r="T980" s="92"/>
      <c r="U980" s="92"/>
      <c r="V980" s="92"/>
      <c r="W980" s="92"/>
      <c r="X980" s="92"/>
      <c r="Y980" s="92"/>
      <c r="Z980" s="92"/>
      <c r="AA980" s="92"/>
      <c r="AB980" s="92"/>
      <c r="AC980" s="92"/>
      <c r="AD980" s="92"/>
      <c r="AE980" s="92"/>
      <c r="AF980" s="92"/>
      <c r="AG980" s="92"/>
      <c r="AH980" s="92"/>
      <c r="AI980" s="92"/>
      <c r="AJ980" s="92"/>
      <c r="AK980" s="92"/>
      <c r="AL980" s="92"/>
      <c r="AM980" s="92"/>
      <c r="AN980" s="92"/>
      <c r="AO980" s="92"/>
      <c r="AP980" s="92"/>
      <c r="AQ980" s="92"/>
      <c r="AR980" s="92"/>
      <c r="AS980" s="92"/>
      <c r="AT980" s="92"/>
      <c r="AU980" s="92"/>
      <c r="AV980" s="92"/>
      <c r="AW980" s="92"/>
      <c r="AX980" s="92"/>
      <c r="AY980" s="92"/>
      <c r="AZ980" s="92"/>
      <c r="BA980" s="92"/>
      <c r="BB980" s="92"/>
      <c r="BC980" s="92"/>
      <c r="BD980" s="92"/>
      <c r="BE980" s="92"/>
      <c r="BF980" s="92"/>
      <c r="BG980" s="92"/>
      <c r="BH980" s="92"/>
      <c r="BI980" s="92"/>
      <c r="BJ980" s="92"/>
      <c r="BK980" s="92"/>
      <c r="BL980" s="92"/>
      <c r="BM980" s="92"/>
      <c r="BN980" s="92"/>
      <c r="BO980" s="92"/>
      <c r="BP980" s="92"/>
      <c r="BQ980" s="92"/>
      <c r="BR980" s="92"/>
      <c r="BS980" s="92"/>
      <c r="BT980" s="92"/>
      <c r="BU980" s="92"/>
      <c r="BV980" s="92"/>
      <c r="BW980" s="92"/>
      <c r="BX980" s="92"/>
      <c r="BY980" s="92"/>
      <c r="BZ980" s="92"/>
      <c r="CA980" s="92"/>
      <c r="CB980" s="92"/>
      <c r="CC980" s="92"/>
      <c r="CD980" s="92"/>
      <c r="CE980" s="92"/>
      <c r="CF980" s="92"/>
      <c r="CG980" s="92"/>
      <c r="CH980" s="92"/>
      <c r="CI980" s="92"/>
      <c r="CJ980" s="92"/>
      <c r="CK980" s="92"/>
      <c r="CL980" s="92"/>
    </row>
    <row r="981" spans="1:90">
      <c r="A981" s="92"/>
      <c r="B981" s="188"/>
      <c r="C981" s="319"/>
      <c r="D981" s="92"/>
      <c r="E981" s="92"/>
      <c r="F981" s="92"/>
      <c r="G981" s="92"/>
      <c r="H981" s="92"/>
      <c r="I981" s="92"/>
      <c r="J981" s="92"/>
      <c r="K981" s="92"/>
      <c r="L981" s="92"/>
      <c r="M981" s="92"/>
      <c r="N981" s="92"/>
      <c r="O981" s="92"/>
      <c r="P981" s="92"/>
      <c r="Q981" s="92"/>
      <c r="R981" s="92"/>
      <c r="S981" s="92"/>
      <c r="T981" s="92"/>
      <c r="U981" s="92"/>
      <c r="V981" s="92"/>
      <c r="W981" s="92"/>
      <c r="X981" s="92"/>
      <c r="Y981" s="92"/>
      <c r="Z981" s="92"/>
      <c r="AA981" s="92"/>
      <c r="AB981" s="92"/>
      <c r="AC981" s="92"/>
      <c r="AD981" s="92"/>
      <c r="AE981" s="92"/>
      <c r="AF981" s="92"/>
      <c r="AG981" s="92"/>
      <c r="AH981" s="92"/>
      <c r="AI981" s="92"/>
      <c r="AJ981" s="92"/>
      <c r="AK981" s="92"/>
      <c r="AL981" s="92"/>
      <c r="AM981" s="92"/>
      <c r="AN981" s="92"/>
      <c r="AO981" s="92"/>
      <c r="AP981" s="92"/>
      <c r="AQ981" s="92"/>
      <c r="AR981" s="92"/>
      <c r="AS981" s="92"/>
      <c r="AT981" s="92"/>
      <c r="AU981" s="92"/>
      <c r="AV981" s="92"/>
      <c r="AW981" s="92"/>
      <c r="AX981" s="92"/>
      <c r="AY981" s="92"/>
      <c r="AZ981" s="92"/>
      <c r="BA981" s="92"/>
      <c r="BB981" s="92"/>
      <c r="BC981" s="92"/>
      <c r="BD981" s="92"/>
      <c r="BE981" s="92"/>
      <c r="BF981" s="92"/>
      <c r="BG981" s="92"/>
      <c r="BH981" s="92"/>
      <c r="BI981" s="92"/>
      <c r="BJ981" s="92"/>
      <c r="BK981" s="92"/>
      <c r="BL981" s="92"/>
      <c r="BM981" s="92"/>
      <c r="BN981" s="92"/>
      <c r="BO981" s="92"/>
      <c r="BP981" s="92"/>
      <c r="BQ981" s="92"/>
      <c r="BR981" s="92"/>
      <c r="BS981" s="92"/>
      <c r="BT981" s="92"/>
      <c r="BU981" s="92"/>
      <c r="BV981" s="92"/>
      <c r="BW981" s="92"/>
      <c r="BX981" s="92"/>
      <c r="BY981" s="92"/>
      <c r="BZ981" s="92"/>
      <c r="CA981" s="92"/>
      <c r="CB981" s="92"/>
      <c r="CC981" s="92"/>
      <c r="CD981" s="92"/>
      <c r="CE981" s="92"/>
      <c r="CF981" s="92"/>
      <c r="CG981" s="92"/>
      <c r="CH981" s="92"/>
      <c r="CI981" s="92"/>
      <c r="CJ981" s="92"/>
      <c r="CK981" s="92"/>
      <c r="CL981" s="92"/>
    </row>
    <row r="982" spans="1:90">
      <c r="A982" s="92"/>
      <c r="B982" s="188"/>
      <c r="C982" s="319"/>
      <c r="D982" s="92"/>
      <c r="E982" s="92"/>
      <c r="F982" s="92"/>
      <c r="G982" s="92"/>
      <c r="H982" s="92"/>
      <c r="I982" s="92"/>
      <c r="J982" s="92"/>
      <c r="K982" s="92"/>
      <c r="L982" s="92"/>
      <c r="M982" s="92"/>
      <c r="N982" s="92"/>
      <c r="O982" s="92"/>
      <c r="P982" s="92"/>
      <c r="Q982" s="92"/>
      <c r="R982" s="92"/>
      <c r="S982" s="92"/>
      <c r="T982" s="92"/>
      <c r="U982" s="92"/>
      <c r="V982" s="92"/>
      <c r="W982" s="92"/>
      <c r="X982" s="92"/>
      <c r="Y982" s="92"/>
      <c r="Z982" s="92"/>
      <c r="AA982" s="92"/>
      <c r="AB982" s="92"/>
      <c r="AC982" s="92"/>
      <c r="AD982" s="92"/>
      <c r="AE982" s="92"/>
      <c r="AF982" s="92"/>
      <c r="AG982" s="92"/>
      <c r="AH982" s="92"/>
      <c r="AI982" s="92"/>
      <c r="AJ982" s="92"/>
      <c r="AK982" s="92"/>
      <c r="AL982" s="92"/>
      <c r="AM982" s="92"/>
      <c r="AN982" s="92"/>
      <c r="AO982" s="92"/>
      <c r="AP982" s="92"/>
      <c r="AQ982" s="92"/>
      <c r="AR982" s="92"/>
      <c r="AS982" s="92"/>
      <c r="AT982" s="92"/>
      <c r="AU982" s="92"/>
      <c r="AV982" s="92"/>
      <c r="AW982" s="92"/>
      <c r="AX982" s="92"/>
      <c r="AY982" s="92"/>
      <c r="AZ982" s="92"/>
      <c r="BA982" s="92"/>
      <c r="BB982" s="92"/>
      <c r="BC982" s="92"/>
      <c r="BD982" s="92"/>
      <c r="BE982" s="92"/>
      <c r="BF982" s="92"/>
      <c r="BG982" s="92"/>
      <c r="BH982" s="92"/>
      <c r="BI982" s="92"/>
      <c r="BJ982" s="92"/>
      <c r="BK982" s="92"/>
      <c r="BL982" s="92"/>
      <c r="BM982" s="92"/>
      <c r="BN982" s="92"/>
      <c r="BO982" s="92"/>
      <c r="BP982" s="92"/>
      <c r="BQ982" s="92"/>
      <c r="BR982" s="92"/>
      <c r="BS982" s="92"/>
      <c r="BT982" s="92"/>
      <c r="BU982" s="92"/>
      <c r="BV982" s="92"/>
      <c r="BW982" s="92"/>
      <c r="BX982" s="92"/>
      <c r="BY982" s="92"/>
      <c r="BZ982" s="92"/>
      <c r="CA982" s="92"/>
      <c r="CB982" s="92"/>
      <c r="CC982" s="92"/>
      <c r="CD982" s="92"/>
      <c r="CE982" s="92"/>
      <c r="CF982" s="92"/>
      <c r="CG982" s="92"/>
      <c r="CH982" s="92"/>
      <c r="CI982" s="92"/>
      <c r="CJ982" s="92"/>
      <c r="CK982" s="92"/>
      <c r="CL982" s="92"/>
    </row>
    <row r="983" spans="1:90">
      <c r="A983" s="92"/>
      <c r="B983" s="188"/>
      <c r="C983" s="319"/>
      <c r="D983" s="92"/>
      <c r="E983" s="92"/>
      <c r="F983" s="92"/>
      <c r="G983" s="92"/>
      <c r="H983" s="92"/>
      <c r="I983" s="92"/>
      <c r="J983" s="92"/>
      <c r="K983" s="92"/>
      <c r="L983" s="92"/>
      <c r="M983" s="92"/>
      <c r="N983" s="92"/>
      <c r="O983" s="92"/>
      <c r="P983" s="92"/>
      <c r="Q983" s="92"/>
      <c r="R983" s="92"/>
      <c r="S983" s="92"/>
      <c r="T983" s="92"/>
      <c r="U983" s="92"/>
      <c r="V983" s="92"/>
      <c r="W983" s="92"/>
      <c r="X983" s="92"/>
      <c r="Y983" s="92"/>
      <c r="Z983" s="92"/>
      <c r="AA983" s="92"/>
      <c r="AB983" s="92"/>
      <c r="AC983" s="92"/>
      <c r="AD983" s="92"/>
      <c r="AE983" s="92"/>
      <c r="AF983" s="92"/>
      <c r="AG983" s="92"/>
      <c r="AH983" s="92"/>
      <c r="AI983" s="92"/>
      <c r="AJ983" s="92"/>
      <c r="AK983" s="92"/>
      <c r="AL983" s="92"/>
      <c r="AM983" s="92"/>
      <c r="AN983" s="92"/>
      <c r="AO983" s="92"/>
      <c r="AP983" s="92"/>
      <c r="AQ983" s="92"/>
      <c r="AR983" s="92"/>
      <c r="AS983" s="92"/>
      <c r="AT983" s="92"/>
      <c r="AU983" s="92"/>
      <c r="AV983" s="92"/>
      <c r="AW983" s="92"/>
      <c r="AX983" s="92"/>
      <c r="AY983" s="92"/>
      <c r="AZ983" s="92"/>
      <c r="BA983" s="92"/>
      <c r="BB983" s="92"/>
      <c r="BC983" s="92"/>
      <c r="BD983" s="92"/>
      <c r="BE983" s="92"/>
      <c r="BF983" s="92"/>
      <c r="BG983" s="92"/>
      <c r="BH983" s="92"/>
      <c r="BI983" s="92"/>
      <c r="BJ983" s="92"/>
      <c r="BK983" s="92"/>
      <c r="BL983" s="92"/>
      <c r="BM983" s="92"/>
      <c r="BN983" s="92"/>
      <c r="BO983" s="92"/>
      <c r="BP983" s="92"/>
      <c r="BQ983" s="92"/>
      <c r="BR983" s="92"/>
      <c r="BS983" s="92"/>
      <c r="BT983" s="92"/>
      <c r="BU983" s="92"/>
      <c r="BV983" s="92"/>
      <c r="BW983" s="92"/>
      <c r="BX983" s="92"/>
      <c r="BY983" s="92"/>
      <c r="BZ983" s="92"/>
      <c r="CA983" s="92"/>
      <c r="CB983" s="92"/>
      <c r="CC983" s="92"/>
      <c r="CD983" s="92"/>
      <c r="CE983" s="92"/>
      <c r="CF983" s="92"/>
      <c r="CG983" s="92"/>
      <c r="CH983" s="92"/>
      <c r="CI983" s="92"/>
      <c r="CJ983" s="92"/>
      <c r="CK983" s="92"/>
      <c r="CL983" s="92"/>
    </row>
    <row r="984" spans="1:90">
      <c r="A984" s="92"/>
      <c r="B984" s="188"/>
      <c r="C984" s="319"/>
      <c r="D984" s="92"/>
      <c r="E984" s="92"/>
      <c r="F984" s="92"/>
      <c r="G984" s="92"/>
      <c r="H984" s="92"/>
      <c r="I984" s="92"/>
      <c r="J984" s="92"/>
      <c r="K984" s="92"/>
      <c r="L984" s="92"/>
      <c r="M984" s="92"/>
      <c r="N984" s="92"/>
      <c r="O984" s="92"/>
      <c r="P984" s="92"/>
      <c r="Q984" s="92"/>
      <c r="R984" s="92"/>
      <c r="S984" s="92"/>
      <c r="T984" s="92"/>
      <c r="U984" s="92"/>
      <c r="V984" s="92"/>
      <c r="W984" s="92"/>
      <c r="X984" s="92"/>
      <c r="Y984" s="92"/>
      <c r="Z984" s="92"/>
      <c r="AA984" s="92"/>
      <c r="AB984" s="92"/>
      <c r="AC984" s="92"/>
      <c r="AD984" s="92"/>
      <c r="AE984" s="92"/>
      <c r="AF984" s="92"/>
      <c r="AG984" s="92"/>
      <c r="AH984" s="92"/>
      <c r="AI984" s="92"/>
      <c r="AJ984" s="92"/>
      <c r="AK984" s="92"/>
      <c r="AL984" s="92"/>
      <c r="AM984" s="92"/>
      <c r="AN984" s="92"/>
      <c r="AO984" s="92"/>
      <c r="AP984" s="92"/>
      <c r="AQ984" s="92"/>
      <c r="AR984" s="92"/>
      <c r="AS984" s="92"/>
      <c r="AT984" s="92"/>
      <c r="AU984" s="92"/>
      <c r="AV984" s="92"/>
      <c r="AW984" s="92"/>
      <c r="AX984" s="92"/>
      <c r="AY984" s="92"/>
      <c r="AZ984" s="92"/>
      <c r="BA984" s="92"/>
      <c r="BB984" s="92"/>
      <c r="BC984" s="92"/>
      <c r="BD984" s="92"/>
      <c r="BE984" s="92"/>
      <c r="BF984" s="92"/>
      <c r="BG984" s="92"/>
      <c r="BH984" s="92"/>
      <c r="BI984" s="92"/>
      <c r="BJ984" s="92"/>
      <c r="BK984" s="92"/>
      <c r="BL984" s="92"/>
      <c r="BM984" s="92"/>
      <c r="BN984" s="92"/>
      <c r="BO984" s="92"/>
      <c r="BP984" s="92"/>
      <c r="BQ984" s="92"/>
      <c r="BR984" s="92"/>
      <c r="BS984" s="92"/>
      <c r="BT984" s="92"/>
      <c r="BU984" s="92"/>
      <c r="BV984" s="92"/>
      <c r="BW984" s="92"/>
      <c r="BX984" s="92"/>
      <c r="BY984" s="92"/>
      <c r="BZ984" s="92"/>
      <c r="CA984" s="92"/>
      <c r="CB984" s="92"/>
      <c r="CC984" s="92"/>
      <c r="CD984" s="92"/>
      <c r="CE984" s="92"/>
      <c r="CF984" s="92"/>
      <c r="CG984" s="92"/>
      <c r="CH984" s="92"/>
      <c r="CI984" s="92"/>
      <c r="CJ984" s="92"/>
      <c r="CK984" s="92"/>
      <c r="CL984" s="92"/>
    </row>
    <row r="985" spans="1:90">
      <c r="A985" s="92"/>
      <c r="B985" s="188"/>
      <c r="C985" s="319"/>
      <c r="D985" s="92"/>
      <c r="E985" s="92"/>
      <c r="F985" s="92"/>
      <c r="G985" s="92"/>
      <c r="H985" s="92"/>
      <c r="I985" s="92"/>
      <c r="J985" s="92"/>
      <c r="K985" s="92"/>
      <c r="L985" s="92"/>
      <c r="M985" s="92"/>
      <c r="N985" s="92"/>
      <c r="O985" s="92"/>
      <c r="P985" s="92"/>
      <c r="Q985" s="92"/>
      <c r="R985" s="92"/>
      <c r="S985" s="92"/>
      <c r="T985" s="92"/>
      <c r="U985" s="92"/>
      <c r="V985" s="92"/>
      <c r="W985" s="92"/>
      <c r="X985" s="92"/>
      <c r="Y985" s="92"/>
      <c r="Z985" s="92"/>
      <c r="AA985" s="92"/>
      <c r="AB985" s="92"/>
      <c r="AC985" s="92"/>
      <c r="AD985" s="92"/>
      <c r="AE985" s="92"/>
      <c r="AF985" s="92"/>
      <c r="AG985" s="92"/>
      <c r="AH985" s="92"/>
      <c r="AI985" s="92"/>
      <c r="AJ985" s="92"/>
      <c r="AK985" s="92"/>
      <c r="AL985" s="92"/>
      <c r="AM985" s="92"/>
      <c r="AN985" s="92"/>
      <c r="AO985" s="92"/>
      <c r="AP985" s="92"/>
      <c r="AQ985" s="92"/>
      <c r="AR985" s="92"/>
      <c r="AS985" s="92"/>
      <c r="AT985" s="92"/>
      <c r="AU985" s="92"/>
      <c r="AV985" s="92"/>
      <c r="AW985" s="92"/>
      <c r="AX985" s="92"/>
      <c r="AY985" s="92"/>
      <c r="AZ985" s="92"/>
      <c r="BA985" s="92"/>
      <c r="BB985" s="92"/>
      <c r="BC985" s="92"/>
      <c r="BD985" s="92"/>
      <c r="BE985" s="92"/>
      <c r="BF985" s="92"/>
      <c r="BG985" s="92"/>
      <c r="BH985" s="92"/>
      <c r="BI985" s="92"/>
      <c r="BJ985" s="92"/>
      <c r="BK985" s="92"/>
      <c r="BL985" s="92"/>
      <c r="BM985" s="92"/>
      <c r="BN985" s="92"/>
      <c r="BO985" s="92"/>
      <c r="BP985" s="92"/>
      <c r="BQ985" s="92"/>
      <c r="BR985" s="92"/>
      <c r="BS985" s="92"/>
      <c r="BT985" s="92"/>
      <c r="BU985" s="92"/>
      <c r="BV985" s="92"/>
      <c r="BW985" s="92"/>
      <c r="BX985" s="92"/>
      <c r="BY985" s="92"/>
      <c r="BZ985" s="92"/>
      <c r="CA985" s="92"/>
      <c r="CB985" s="92"/>
      <c r="CC985" s="92"/>
      <c r="CD985" s="92"/>
      <c r="CE985" s="92"/>
      <c r="CF985" s="92"/>
      <c r="CG985" s="92"/>
      <c r="CH985" s="92"/>
      <c r="CI985" s="92"/>
      <c r="CJ985" s="92"/>
      <c r="CK985" s="92"/>
      <c r="CL985" s="92"/>
    </row>
    <row r="986" spans="1:90">
      <c r="A986" s="92"/>
      <c r="B986" s="188"/>
      <c r="C986" s="319"/>
      <c r="D986" s="92"/>
      <c r="E986" s="92"/>
      <c r="F986" s="92"/>
      <c r="G986" s="92"/>
      <c r="H986" s="92"/>
      <c r="I986" s="92"/>
      <c r="J986" s="92"/>
      <c r="K986" s="92"/>
      <c r="L986" s="92"/>
      <c r="M986" s="92"/>
      <c r="N986" s="92"/>
      <c r="O986" s="92"/>
      <c r="P986" s="92"/>
      <c r="Q986" s="92"/>
      <c r="R986" s="92"/>
      <c r="S986" s="92"/>
      <c r="T986" s="92"/>
      <c r="U986" s="92"/>
      <c r="V986" s="92"/>
      <c r="W986" s="92"/>
      <c r="X986" s="92"/>
      <c r="Y986" s="92"/>
      <c r="Z986" s="92"/>
      <c r="AA986" s="92"/>
      <c r="AB986" s="92"/>
      <c r="AC986" s="92"/>
      <c r="AD986" s="92"/>
      <c r="AE986" s="92"/>
      <c r="AF986" s="92"/>
      <c r="AG986" s="92"/>
      <c r="AH986" s="92"/>
      <c r="AI986" s="92"/>
      <c r="AJ986" s="92"/>
      <c r="AK986" s="92"/>
      <c r="AL986" s="92"/>
      <c r="AM986" s="92"/>
      <c r="AN986" s="92"/>
      <c r="AO986" s="92"/>
      <c r="AP986" s="92"/>
      <c r="AQ986" s="92"/>
      <c r="AR986" s="92"/>
      <c r="AS986" s="92"/>
      <c r="AT986" s="92"/>
      <c r="AU986" s="92"/>
      <c r="AV986" s="92"/>
      <c r="AW986" s="92"/>
      <c r="AX986" s="92"/>
      <c r="AY986" s="92"/>
      <c r="AZ986" s="92"/>
      <c r="BA986" s="92"/>
      <c r="BB986" s="92"/>
      <c r="BC986" s="92"/>
      <c r="BD986" s="92"/>
      <c r="BE986" s="92"/>
      <c r="BF986" s="92"/>
      <c r="BG986" s="92"/>
      <c r="BH986" s="92"/>
      <c r="BI986" s="92"/>
      <c r="BJ986" s="92"/>
      <c r="BK986" s="92"/>
      <c r="BL986" s="92"/>
      <c r="BM986" s="92"/>
      <c r="BN986" s="92"/>
      <c r="BO986" s="92"/>
      <c r="BP986" s="92"/>
      <c r="BQ986" s="92"/>
      <c r="BR986" s="92"/>
      <c r="BS986" s="92"/>
      <c r="BT986" s="92"/>
      <c r="BU986" s="92"/>
      <c r="BV986" s="92"/>
      <c r="BW986" s="92"/>
      <c r="BX986" s="92"/>
      <c r="BY986" s="92"/>
      <c r="BZ986" s="92"/>
      <c r="CA986" s="92"/>
      <c r="CB986" s="92"/>
      <c r="CC986" s="92"/>
      <c r="CD986" s="92"/>
      <c r="CE986" s="92"/>
      <c r="CF986" s="92"/>
      <c r="CG986" s="92"/>
      <c r="CH986" s="92"/>
      <c r="CI986" s="92"/>
      <c r="CJ986" s="92"/>
      <c r="CK986" s="92"/>
      <c r="CL986" s="92"/>
    </row>
    <row r="987" spans="1:90">
      <c r="A987" s="92"/>
      <c r="B987" s="188"/>
      <c r="C987" s="319"/>
      <c r="D987" s="92"/>
      <c r="E987" s="92"/>
      <c r="F987" s="92"/>
      <c r="G987" s="92"/>
      <c r="H987" s="92"/>
      <c r="I987" s="92"/>
      <c r="J987" s="92"/>
      <c r="K987" s="92"/>
      <c r="L987" s="92"/>
      <c r="M987" s="92"/>
      <c r="N987" s="92"/>
      <c r="O987" s="92"/>
      <c r="P987" s="92"/>
      <c r="Q987" s="92"/>
      <c r="R987" s="92"/>
      <c r="S987" s="92"/>
      <c r="T987" s="92"/>
      <c r="U987" s="92"/>
      <c r="V987" s="92"/>
      <c r="W987" s="92"/>
      <c r="X987" s="92"/>
      <c r="Y987" s="92"/>
      <c r="Z987" s="92"/>
      <c r="AA987" s="92"/>
      <c r="AB987" s="92"/>
      <c r="AC987" s="92"/>
      <c r="AD987" s="92"/>
      <c r="AE987" s="92"/>
      <c r="AF987" s="92"/>
      <c r="AG987" s="92"/>
      <c r="AH987" s="92"/>
      <c r="AI987" s="92"/>
      <c r="AJ987" s="92"/>
      <c r="AK987" s="92"/>
      <c r="AL987" s="92"/>
      <c r="AM987" s="92"/>
      <c r="AN987" s="92"/>
      <c r="AO987" s="92"/>
      <c r="AP987" s="92"/>
      <c r="AQ987" s="92"/>
      <c r="AR987" s="92"/>
      <c r="AS987" s="92"/>
      <c r="AT987" s="92"/>
      <c r="AU987" s="92"/>
      <c r="AV987" s="92"/>
      <c r="AW987" s="92"/>
      <c r="AX987" s="92"/>
      <c r="AY987" s="92"/>
      <c r="AZ987" s="92"/>
      <c r="BA987" s="92"/>
      <c r="BB987" s="92"/>
      <c r="BC987" s="92"/>
      <c r="BD987" s="92"/>
      <c r="BE987" s="92"/>
      <c r="BF987" s="92"/>
      <c r="BG987" s="92"/>
      <c r="BH987" s="92"/>
      <c r="BI987" s="92"/>
      <c r="BJ987" s="92"/>
      <c r="BK987" s="92"/>
      <c r="BL987" s="92"/>
      <c r="BM987" s="92"/>
      <c r="BN987" s="92"/>
      <c r="BO987" s="92"/>
      <c r="BP987" s="92"/>
      <c r="BQ987" s="92"/>
      <c r="BR987" s="92"/>
      <c r="BS987" s="92"/>
      <c r="BT987" s="92"/>
      <c r="BU987" s="92"/>
      <c r="BV987" s="92"/>
      <c r="BW987" s="92"/>
      <c r="BX987" s="92"/>
      <c r="BY987" s="92"/>
      <c r="BZ987" s="92"/>
      <c r="CA987" s="92"/>
      <c r="CB987" s="92"/>
      <c r="CC987" s="92"/>
      <c r="CD987" s="92"/>
      <c r="CE987" s="92"/>
      <c r="CF987" s="92"/>
      <c r="CG987" s="92"/>
      <c r="CH987" s="92"/>
      <c r="CI987" s="92"/>
      <c r="CJ987" s="92"/>
      <c r="CK987" s="92"/>
      <c r="CL987" s="92"/>
    </row>
    <row r="988" spans="1:90">
      <c r="A988" s="92"/>
      <c r="B988" s="188"/>
      <c r="C988" s="319"/>
      <c r="D988" s="92"/>
      <c r="E988" s="92"/>
      <c r="F988" s="92"/>
      <c r="G988" s="92"/>
      <c r="H988" s="92"/>
      <c r="I988" s="92"/>
      <c r="J988" s="92"/>
      <c r="K988" s="92"/>
      <c r="L988" s="92"/>
      <c r="M988" s="92"/>
      <c r="N988" s="92"/>
      <c r="O988" s="92"/>
      <c r="P988" s="92"/>
      <c r="Q988" s="92"/>
      <c r="R988" s="92"/>
      <c r="S988" s="92"/>
      <c r="T988" s="92"/>
      <c r="U988" s="92"/>
      <c r="V988" s="92"/>
      <c r="W988" s="92"/>
      <c r="X988" s="92"/>
      <c r="Y988" s="92"/>
      <c r="Z988" s="92"/>
      <c r="AA988" s="92"/>
      <c r="AB988" s="92"/>
      <c r="AC988" s="92"/>
      <c r="AD988" s="92"/>
      <c r="AE988" s="92"/>
      <c r="AF988" s="92"/>
      <c r="AG988" s="92"/>
      <c r="AH988" s="92"/>
      <c r="AI988" s="92"/>
      <c r="AJ988" s="92"/>
      <c r="AK988" s="92"/>
      <c r="AL988" s="92"/>
      <c r="AM988" s="92"/>
      <c r="AN988" s="92"/>
      <c r="AO988" s="92"/>
      <c r="AP988" s="92"/>
      <c r="AQ988" s="92"/>
      <c r="AR988" s="92"/>
      <c r="AS988" s="92"/>
      <c r="AT988" s="92"/>
      <c r="AU988" s="92"/>
      <c r="AV988" s="92"/>
      <c r="AW988" s="92"/>
      <c r="AX988" s="92"/>
      <c r="AY988" s="92"/>
      <c r="AZ988" s="92"/>
      <c r="BA988" s="92"/>
      <c r="BB988" s="92"/>
      <c r="BC988" s="92"/>
      <c r="BD988" s="92"/>
      <c r="BE988" s="92"/>
      <c r="BF988" s="92"/>
      <c r="BG988" s="92"/>
      <c r="BH988" s="92"/>
      <c r="BI988" s="92"/>
      <c r="BJ988" s="92"/>
      <c r="BK988" s="92"/>
      <c r="BL988" s="92"/>
      <c r="BM988" s="92"/>
      <c r="BN988" s="92"/>
      <c r="BO988" s="92"/>
      <c r="BP988" s="92"/>
      <c r="BQ988" s="92"/>
      <c r="BR988" s="92"/>
      <c r="BS988" s="92"/>
      <c r="BT988" s="92"/>
      <c r="BU988" s="92"/>
      <c r="BV988" s="92"/>
      <c r="BW988" s="92"/>
      <c r="BX988" s="92"/>
      <c r="BY988" s="92"/>
      <c r="BZ988" s="92"/>
      <c r="CA988" s="92"/>
      <c r="CB988" s="92"/>
      <c r="CC988" s="92"/>
      <c r="CD988" s="92"/>
      <c r="CE988" s="92"/>
      <c r="CF988" s="92"/>
      <c r="CG988" s="92"/>
      <c r="CH988" s="92"/>
      <c r="CI988" s="92"/>
      <c r="CJ988" s="92"/>
      <c r="CK988" s="92"/>
      <c r="CL988" s="92"/>
    </row>
    <row r="989" spans="1:90">
      <c r="A989" s="92"/>
      <c r="B989" s="188"/>
      <c r="C989" s="319"/>
      <c r="D989" s="92"/>
      <c r="E989" s="92"/>
      <c r="F989" s="92"/>
      <c r="G989" s="92"/>
      <c r="H989" s="92"/>
      <c r="I989" s="92"/>
      <c r="J989" s="92"/>
      <c r="K989" s="92"/>
      <c r="L989" s="92"/>
      <c r="M989" s="92"/>
      <c r="N989" s="92"/>
      <c r="O989" s="92"/>
      <c r="P989" s="92"/>
      <c r="Q989" s="92"/>
      <c r="R989" s="92"/>
      <c r="S989" s="92"/>
      <c r="T989" s="92"/>
      <c r="U989" s="92"/>
      <c r="V989" s="92"/>
      <c r="W989" s="92"/>
      <c r="X989" s="92"/>
      <c r="Y989" s="92"/>
      <c r="Z989" s="92"/>
      <c r="AA989" s="92"/>
      <c r="AB989" s="92"/>
      <c r="AC989" s="92"/>
      <c r="AD989" s="92"/>
      <c r="AE989" s="92"/>
      <c r="AF989" s="92"/>
      <c r="AG989" s="92"/>
      <c r="AH989" s="92"/>
      <c r="AI989" s="92"/>
      <c r="AJ989" s="92"/>
      <c r="AK989" s="92"/>
      <c r="AL989" s="92"/>
      <c r="AM989" s="92"/>
      <c r="AN989" s="92"/>
      <c r="AO989" s="92"/>
      <c r="AP989" s="92"/>
      <c r="AQ989" s="92"/>
      <c r="AR989" s="92"/>
      <c r="AS989" s="92"/>
      <c r="AT989" s="92"/>
      <c r="AU989" s="92"/>
      <c r="AV989" s="92"/>
      <c r="AW989" s="92"/>
      <c r="AX989" s="92"/>
      <c r="AY989" s="92"/>
      <c r="AZ989" s="92"/>
      <c r="BA989" s="92"/>
      <c r="BB989" s="92"/>
      <c r="BC989" s="92"/>
      <c r="BD989" s="92"/>
      <c r="BE989" s="92"/>
      <c r="BF989" s="92"/>
      <c r="BG989" s="92"/>
      <c r="BH989" s="92"/>
      <c r="BI989" s="92"/>
      <c r="BJ989" s="92"/>
      <c r="BK989" s="92"/>
      <c r="BL989" s="92"/>
      <c r="BM989" s="92"/>
      <c r="BN989" s="92"/>
      <c r="BO989" s="92"/>
      <c r="BP989" s="92"/>
      <c r="BQ989" s="92"/>
      <c r="BR989" s="92"/>
      <c r="BS989" s="92"/>
      <c r="BT989" s="92"/>
      <c r="BU989" s="92"/>
      <c r="BV989" s="92"/>
      <c r="BW989" s="92"/>
      <c r="BX989" s="92"/>
      <c r="BY989" s="92"/>
      <c r="BZ989" s="92"/>
      <c r="CA989" s="92"/>
      <c r="CB989" s="92"/>
      <c r="CC989" s="92"/>
      <c r="CD989" s="92"/>
      <c r="CE989" s="92"/>
      <c r="CF989" s="92"/>
      <c r="CG989" s="92"/>
      <c r="CH989" s="92"/>
      <c r="CI989" s="92"/>
      <c r="CJ989" s="92"/>
      <c r="CK989" s="92"/>
      <c r="CL989" s="92"/>
    </row>
    <row r="990" spans="1:90">
      <c r="A990" s="92"/>
      <c r="B990" s="188"/>
      <c r="C990" s="319"/>
      <c r="D990" s="92"/>
      <c r="E990" s="92"/>
      <c r="F990" s="92"/>
      <c r="G990" s="92"/>
      <c r="H990" s="92"/>
      <c r="I990" s="92"/>
      <c r="J990" s="92"/>
      <c r="K990" s="92"/>
      <c r="L990" s="92"/>
      <c r="M990" s="92"/>
      <c r="N990" s="92"/>
      <c r="O990" s="92"/>
      <c r="P990" s="92"/>
      <c r="Q990" s="92"/>
      <c r="R990" s="92"/>
      <c r="S990" s="92"/>
      <c r="T990" s="92"/>
      <c r="U990" s="92"/>
      <c r="V990" s="92"/>
      <c r="W990" s="92"/>
      <c r="X990" s="92"/>
      <c r="Y990" s="92"/>
      <c r="Z990" s="92"/>
      <c r="AA990" s="92"/>
      <c r="AB990" s="92"/>
      <c r="AC990" s="92"/>
      <c r="AD990" s="92"/>
      <c r="AE990" s="92"/>
      <c r="AF990" s="92"/>
      <c r="AG990" s="92"/>
      <c r="AH990" s="92"/>
      <c r="AI990" s="92"/>
      <c r="AJ990" s="92"/>
      <c r="AK990" s="92"/>
      <c r="AL990" s="92"/>
      <c r="AM990" s="92"/>
      <c r="AN990" s="92"/>
      <c r="AO990" s="92"/>
      <c r="AP990" s="92"/>
      <c r="AQ990" s="92"/>
      <c r="AR990" s="92"/>
      <c r="AS990" s="92"/>
      <c r="AT990" s="92"/>
      <c r="AU990" s="92"/>
      <c r="AV990" s="92"/>
      <c r="AW990" s="92"/>
      <c r="AX990" s="92"/>
      <c r="AY990" s="92"/>
      <c r="AZ990" s="92"/>
      <c r="BA990" s="92"/>
      <c r="BB990" s="92"/>
      <c r="BC990" s="92"/>
      <c r="BD990" s="92"/>
      <c r="BE990" s="92"/>
      <c r="BF990" s="92"/>
      <c r="BG990" s="92"/>
      <c r="BH990" s="92"/>
      <c r="BI990" s="92"/>
      <c r="BJ990" s="92"/>
      <c r="BK990" s="92"/>
      <c r="BL990" s="92"/>
      <c r="BM990" s="92"/>
      <c r="BN990" s="92"/>
      <c r="BO990" s="92"/>
      <c r="BP990" s="92"/>
      <c r="BQ990" s="92"/>
      <c r="BR990" s="92"/>
      <c r="BS990" s="92"/>
      <c r="BT990" s="92"/>
      <c r="BU990" s="92"/>
      <c r="BV990" s="92"/>
      <c r="BW990" s="92"/>
      <c r="BX990" s="92"/>
      <c r="BY990" s="92"/>
      <c r="BZ990" s="92"/>
      <c r="CA990" s="92"/>
      <c r="CB990" s="92"/>
      <c r="CC990" s="92"/>
      <c r="CD990" s="92"/>
      <c r="CE990" s="92"/>
      <c r="CF990" s="92"/>
      <c r="CG990" s="92"/>
      <c r="CH990" s="92"/>
      <c r="CI990" s="92"/>
      <c r="CJ990" s="92"/>
      <c r="CK990" s="92"/>
      <c r="CL990" s="92"/>
    </row>
    <row r="991" spans="1:90">
      <c r="A991" s="92"/>
      <c r="B991" s="188"/>
      <c r="C991" s="319"/>
      <c r="D991" s="92"/>
      <c r="E991" s="92"/>
      <c r="F991" s="92"/>
      <c r="G991" s="92"/>
      <c r="H991" s="92"/>
      <c r="I991" s="92"/>
      <c r="J991" s="92"/>
      <c r="K991" s="92"/>
      <c r="L991" s="92"/>
      <c r="M991" s="92"/>
      <c r="N991" s="92"/>
      <c r="O991" s="92"/>
      <c r="P991" s="92"/>
      <c r="Q991" s="92"/>
      <c r="R991" s="92"/>
      <c r="S991" s="92"/>
      <c r="T991" s="92"/>
      <c r="U991" s="92"/>
      <c r="V991" s="92"/>
      <c r="W991" s="92"/>
      <c r="X991" s="92"/>
      <c r="Y991" s="92"/>
      <c r="Z991" s="92"/>
      <c r="AA991" s="92"/>
      <c r="AB991" s="92"/>
      <c r="AC991" s="92"/>
      <c r="AD991" s="92"/>
      <c r="AE991" s="92"/>
      <c r="AF991" s="92"/>
      <c r="AG991" s="92"/>
      <c r="AH991" s="92"/>
      <c r="AI991" s="92"/>
      <c r="AJ991" s="92"/>
      <c r="AK991" s="92"/>
      <c r="AL991" s="92"/>
      <c r="AM991" s="92"/>
      <c r="AN991" s="92"/>
      <c r="AO991" s="92"/>
      <c r="AP991" s="92"/>
      <c r="AQ991" s="92"/>
      <c r="AR991" s="92"/>
      <c r="AS991" s="92"/>
      <c r="AT991" s="92"/>
      <c r="AU991" s="92"/>
      <c r="AV991" s="92"/>
      <c r="AW991" s="92"/>
      <c r="AX991" s="92"/>
      <c r="AY991" s="92"/>
      <c r="AZ991" s="92"/>
      <c r="BA991" s="92"/>
      <c r="BB991" s="92"/>
      <c r="BC991" s="92"/>
      <c r="BD991" s="92"/>
      <c r="BE991" s="92"/>
      <c r="BF991" s="92"/>
      <c r="BG991" s="92"/>
      <c r="BH991" s="92"/>
      <c r="BI991" s="92"/>
      <c r="BJ991" s="92"/>
      <c r="BK991" s="92"/>
      <c r="BL991" s="92"/>
      <c r="BM991" s="92"/>
      <c r="BN991" s="92"/>
      <c r="BO991" s="92"/>
      <c r="BP991" s="92"/>
      <c r="BQ991" s="92"/>
      <c r="BR991" s="92"/>
      <c r="BS991" s="92"/>
      <c r="BT991" s="92"/>
      <c r="BU991" s="92"/>
      <c r="BV991" s="92"/>
      <c r="BW991" s="92"/>
      <c r="BX991" s="92"/>
      <c r="BY991" s="92"/>
      <c r="BZ991" s="92"/>
      <c r="CA991" s="92"/>
      <c r="CB991" s="92"/>
      <c r="CC991" s="92"/>
      <c r="CD991" s="92"/>
      <c r="CE991" s="92"/>
      <c r="CF991" s="92"/>
      <c r="CG991" s="92"/>
      <c r="CH991" s="92"/>
      <c r="CI991" s="92"/>
      <c r="CJ991" s="92"/>
      <c r="CK991" s="92"/>
      <c r="CL991" s="92"/>
    </row>
    <row r="992" spans="1:90">
      <c r="A992" s="92"/>
      <c r="B992" s="188"/>
      <c r="C992" s="319"/>
      <c r="D992" s="92"/>
      <c r="E992" s="92"/>
      <c r="F992" s="92"/>
      <c r="G992" s="92"/>
      <c r="H992" s="92"/>
      <c r="I992" s="92"/>
      <c r="J992" s="92"/>
      <c r="K992" s="92"/>
      <c r="L992" s="92"/>
      <c r="M992" s="92"/>
      <c r="N992" s="92"/>
      <c r="O992" s="92"/>
      <c r="P992" s="92"/>
      <c r="Q992" s="92"/>
      <c r="R992" s="92"/>
      <c r="S992" s="92"/>
      <c r="T992" s="92"/>
      <c r="U992" s="92"/>
      <c r="V992" s="92"/>
      <c r="W992" s="92"/>
      <c r="X992" s="92"/>
      <c r="Y992" s="92"/>
      <c r="Z992" s="92"/>
      <c r="AA992" s="92"/>
      <c r="AB992" s="92"/>
      <c r="AC992" s="92"/>
      <c r="AD992" s="92"/>
      <c r="AE992" s="92"/>
      <c r="AF992" s="92"/>
      <c r="AG992" s="92"/>
      <c r="AH992" s="92"/>
      <c r="AI992" s="92"/>
      <c r="AJ992" s="92"/>
      <c r="AK992" s="92"/>
      <c r="AL992" s="92"/>
      <c r="AM992" s="92"/>
      <c r="AN992" s="92"/>
      <c r="AO992" s="92"/>
      <c r="AP992" s="92"/>
      <c r="AQ992" s="92"/>
      <c r="AR992" s="92"/>
      <c r="AS992" s="92"/>
      <c r="AT992" s="92"/>
      <c r="AU992" s="92"/>
      <c r="AV992" s="92"/>
      <c r="AW992" s="92"/>
      <c r="AX992" s="92"/>
      <c r="AY992" s="92"/>
      <c r="AZ992" s="92"/>
      <c r="BA992" s="92"/>
      <c r="BB992" s="92"/>
      <c r="BC992" s="92"/>
      <c r="BD992" s="92"/>
      <c r="BE992" s="92"/>
      <c r="BF992" s="92"/>
      <c r="BG992" s="92"/>
      <c r="BH992" s="92"/>
      <c r="BI992" s="92"/>
      <c r="BJ992" s="92"/>
      <c r="BK992" s="92"/>
      <c r="BL992" s="92"/>
      <c r="BM992" s="92"/>
      <c r="BN992" s="92"/>
      <c r="BO992" s="92"/>
      <c r="BP992" s="92"/>
      <c r="BQ992" s="92"/>
      <c r="BR992" s="92"/>
      <c r="BS992" s="92"/>
      <c r="BT992" s="92"/>
      <c r="BU992" s="92"/>
      <c r="BV992" s="92"/>
      <c r="BW992" s="92"/>
      <c r="BX992" s="92"/>
      <c r="BY992" s="92"/>
      <c r="BZ992" s="92"/>
      <c r="CA992" s="92"/>
      <c r="CB992" s="92"/>
      <c r="CC992" s="92"/>
      <c r="CD992" s="92"/>
      <c r="CE992" s="92"/>
      <c r="CF992" s="92"/>
      <c r="CG992" s="92"/>
      <c r="CH992" s="92"/>
      <c r="CI992" s="92"/>
      <c r="CJ992" s="92"/>
      <c r="CK992" s="92"/>
      <c r="CL992" s="92"/>
    </row>
    <row r="993" spans="1:90">
      <c r="A993" s="92"/>
      <c r="B993" s="188"/>
      <c r="C993" s="319"/>
      <c r="D993" s="92"/>
      <c r="E993" s="92"/>
      <c r="F993" s="92"/>
      <c r="G993" s="92"/>
      <c r="H993" s="92"/>
      <c r="I993" s="92"/>
      <c r="J993" s="92"/>
      <c r="K993" s="92"/>
      <c r="L993" s="92"/>
      <c r="M993" s="92"/>
      <c r="N993" s="92"/>
      <c r="O993" s="92"/>
      <c r="P993" s="92"/>
      <c r="Q993" s="92"/>
      <c r="R993" s="92"/>
      <c r="S993" s="92"/>
      <c r="T993" s="92"/>
      <c r="U993" s="92"/>
      <c r="V993" s="92"/>
      <c r="W993" s="92"/>
      <c r="X993" s="92"/>
      <c r="Y993" s="92"/>
      <c r="Z993" s="92"/>
      <c r="AA993" s="92"/>
      <c r="AB993" s="92"/>
      <c r="AC993" s="92"/>
      <c r="AD993" s="92"/>
      <c r="AE993" s="92"/>
      <c r="AF993" s="92"/>
      <c r="AG993" s="92"/>
      <c r="AH993" s="92"/>
      <c r="AI993" s="92"/>
      <c r="AJ993" s="92"/>
      <c r="AK993" s="92"/>
      <c r="AL993" s="92"/>
      <c r="AM993" s="92"/>
      <c r="AN993" s="92"/>
      <c r="AO993" s="92"/>
      <c r="AP993" s="92"/>
      <c r="AQ993" s="92"/>
      <c r="AR993" s="92"/>
      <c r="AS993" s="92"/>
      <c r="AT993" s="92"/>
      <c r="AU993" s="92"/>
      <c r="AV993" s="92"/>
      <c r="AW993" s="92"/>
      <c r="AX993" s="92"/>
      <c r="AY993" s="92"/>
      <c r="AZ993" s="92"/>
      <c r="BA993" s="92"/>
      <c r="BB993" s="92"/>
      <c r="BC993" s="92"/>
      <c r="BD993" s="92"/>
      <c r="BE993" s="92"/>
      <c r="BF993" s="92"/>
      <c r="BG993" s="92"/>
      <c r="BH993" s="92"/>
      <c r="BI993" s="92"/>
      <c r="BJ993" s="92"/>
      <c r="BK993" s="92"/>
      <c r="BL993" s="92"/>
      <c r="BM993" s="92"/>
      <c r="BN993" s="92"/>
      <c r="BO993" s="92"/>
      <c r="BP993" s="92"/>
      <c r="BQ993" s="92"/>
      <c r="BR993" s="92"/>
      <c r="BS993" s="92"/>
      <c r="BT993" s="92"/>
      <c r="BU993" s="92"/>
      <c r="BV993" s="92"/>
      <c r="BW993" s="92"/>
      <c r="BX993" s="92"/>
      <c r="BY993" s="92"/>
      <c r="BZ993" s="92"/>
      <c r="CA993" s="92"/>
      <c r="CB993" s="92"/>
      <c r="CC993" s="92"/>
      <c r="CD993" s="92"/>
      <c r="CE993" s="92"/>
      <c r="CF993" s="92"/>
      <c r="CG993" s="92"/>
      <c r="CH993" s="92"/>
      <c r="CI993" s="92"/>
      <c r="CJ993" s="92"/>
      <c r="CK993" s="92"/>
      <c r="CL993" s="92"/>
    </row>
    <row r="994" spans="1:90">
      <c r="A994" s="92"/>
      <c r="B994" s="188"/>
      <c r="C994" s="319"/>
      <c r="D994" s="92"/>
      <c r="E994" s="92"/>
      <c r="F994" s="92"/>
      <c r="G994" s="92"/>
      <c r="H994" s="92"/>
      <c r="I994" s="92"/>
      <c r="J994" s="92"/>
      <c r="K994" s="92"/>
      <c r="L994" s="92"/>
      <c r="M994" s="92"/>
      <c r="N994" s="92"/>
      <c r="O994" s="92"/>
      <c r="P994" s="92"/>
      <c r="Q994" s="92"/>
      <c r="R994" s="92"/>
      <c r="S994" s="92"/>
      <c r="T994" s="92"/>
      <c r="U994" s="92"/>
      <c r="V994" s="92"/>
      <c r="W994" s="92"/>
      <c r="X994" s="92"/>
      <c r="Y994" s="92"/>
      <c r="Z994" s="92"/>
      <c r="AA994" s="92"/>
      <c r="AB994" s="92"/>
      <c r="AC994" s="92"/>
      <c r="AD994" s="92"/>
      <c r="AE994" s="92"/>
      <c r="AF994" s="92"/>
      <c r="AG994" s="92"/>
      <c r="AH994" s="92"/>
      <c r="AI994" s="92"/>
      <c r="AJ994" s="92"/>
      <c r="AK994" s="92"/>
      <c r="AL994" s="92"/>
      <c r="AM994" s="92"/>
      <c r="AN994" s="92"/>
      <c r="AO994" s="92"/>
      <c r="AP994" s="92"/>
      <c r="AQ994" s="92"/>
      <c r="AR994" s="92"/>
      <c r="AS994" s="92"/>
      <c r="AT994" s="92"/>
      <c r="AU994" s="92"/>
      <c r="AV994" s="92"/>
      <c r="AW994" s="92"/>
      <c r="AX994" s="92"/>
      <c r="AY994" s="92"/>
      <c r="AZ994" s="92"/>
      <c r="BA994" s="92"/>
      <c r="BB994" s="92"/>
      <c r="BC994" s="92"/>
      <c r="BD994" s="92"/>
      <c r="BE994" s="92"/>
      <c r="BF994" s="92"/>
      <c r="BG994" s="92"/>
      <c r="BH994" s="92"/>
      <c r="BI994" s="92"/>
      <c r="BJ994" s="92"/>
      <c r="BK994" s="92"/>
      <c r="BL994" s="92"/>
      <c r="BM994" s="92"/>
      <c r="BN994" s="92"/>
      <c r="BO994" s="92"/>
      <c r="BP994" s="92"/>
      <c r="BQ994" s="92"/>
      <c r="BR994" s="92"/>
      <c r="BS994" s="92"/>
      <c r="BT994" s="92"/>
      <c r="BU994" s="92"/>
      <c r="BV994" s="92"/>
      <c r="BW994" s="92"/>
      <c r="BX994" s="92"/>
      <c r="BY994" s="92"/>
      <c r="BZ994" s="92"/>
      <c r="CA994" s="92"/>
      <c r="CB994" s="92"/>
      <c r="CC994" s="92"/>
      <c r="CD994" s="92"/>
      <c r="CE994" s="92"/>
      <c r="CF994" s="92"/>
      <c r="CG994" s="92"/>
      <c r="CH994" s="92"/>
      <c r="CI994" s="92"/>
      <c r="CJ994" s="92"/>
      <c r="CK994" s="92"/>
      <c r="CL994" s="92"/>
    </row>
    <row r="995" spans="1:90">
      <c r="A995" s="92"/>
      <c r="B995" s="188"/>
      <c r="C995" s="319"/>
      <c r="D995" s="92"/>
      <c r="E995" s="92"/>
      <c r="F995" s="92"/>
      <c r="G995" s="92"/>
      <c r="H995" s="92"/>
      <c r="I995" s="92"/>
      <c r="J995" s="92"/>
      <c r="K995" s="92"/>
      <c r="L995" s="92"/>
      <c r="M995" s="92"/>
      <c r="N995" s="92"/>
      <c r="O995" s="92"/>
      <c r="P995" s="92"/>
      <c r="Q995" s="92"/>
      <c r="R995" s="92"/>
      <c r="S995" s="92"/>
      <c r="T995" s="92"/>
      <c r="U995" s="92"/>
      <c r="V995" s="92"/>
      <c r="W995" s="92"/>
      <c r="X995" s="92"/>
      <c r="Y995" s="92"/>
      <c r="Z995" s="92"/>
      <c r="AA995" s="92"/>
      <c r="AB995" s="92"/>
      <c r="AC995" s="92"/>
      <c r="AD995" s="92"/>
      <c r="AE995" s="92"/>
      <c r="AF995" s="92"/>
      <c r="AG995" s="92"/>
      <c r="AH995" s="92"/>
      <c r="AI995" s="92"/>
      <c r="AJ995" s="92"/>
      <c r="AK995" s="92"/>
      <c r="AL995" s="92"/>
      <c r="AM995" s="92"/>
      <c r="AN995" s="92"/>
      <c r="AO995" s="92"/>
      <c r="AP995" s="92"/>
      <c r="AQ995" s="92"/>
      <c r="AR995" s="92"/>
      <c r="AS995" s="92"/>
      <c r="AT995" s="92"/>
      <c r="AU995" s="92"/>
      <c r="AV995" s="92"/>
      <c r="AW995" s="92"/>
      <c r="AX995" s="92"/>
      <c r="AY995" s="92"/>
      <c r="AZ995" s="92"/>
      <c r="BA995" s="92"/>
      <c r="BB995" s="92"/>
      <c r="BC995" s="92"/>
      <c r="BD995" s="92"/>
      <c r="BE995" s="92"/>
      <c r="BF995" s="92"/>
      <c r="BG995" s="92"/>
      <c r="BH995" s="92"/>
      <c r="BI995" s="92"/>
      <c r="BJ995" s="92"/>
      <c r="BK995" s="92"/>
      <c r="BL995" s="92"/>
      <c r="BM995" s="92"/>
      <c r="BN995" s="92"/>
      <c r="BO995" s="92"/>
      <c r="BP995" s="92"/>
      <c r="BQ995" s="92"/>
      <c r="BR995" s="92"/>
      <c r="BS995" s="92"/>
      <c r="BT995" s="92"/>
      <c r="BU995" s="92"/>
      <c r="BV995" s="92"/>
      <c r="BW995" s="92"/>
      <c r="BX995" s="92"/>
      <c r="BY995" s="92"/>
      <c r="BZ995" s="92"/>
      <c r="CA995" s="92"/>
      <c r="CB995" s="92"/>
      <c r="CC995" s="92"/>
      <c r="CD995" s="92"/>
      <c r="CE995" s="92"/>
      <c r="CF995" s="92"/>
      <c r="CG995" s="92"/>
      <c r="CH995" s="92"/>
      <c r="CI995" s="92"/>
      <c r="CJ995" s="92"/>
      <c r="CK995" s="92"/>
      <c r="CL995" s="92"/>
    </row>
    <row r="996" spans="1:90">
      <c r="A996" s="92"/>
      <c r="B996" s="188"/>
      <c r="C996" s="319"/>
      <c r="D996" s="92"/>
      <c r="E996" s="92"/>
      <c r="F996" s="92"/>
      <c r="G996" s="92"/>
      <c r="H996" s="92"/>
      <c r="I996" s="92"/>
      <c r="J996" s="92"/>
      <c r="K996" s="92"/>
      <c r="L996" s="92"/>
      <c r="M996" s="92"/>
      <c r="N996" s="92"/>
      <c r="O996" s="92"/>
      <c r="P996" s="92"/>
      <c r="Q996" s="92"/>
      <c r="R996" s="92"/>
      <c r="S996" s="92"/>
      <c r="T996" s="92"/>
      <c r="U996" s="92"/>
      <c r="V996" s="92"/>
      <c r="W996" s="92"/>
      <c r="X996" s="92"/>
      <c r="Y996" s="92"/>
      <c r="Z996" s="92"/>
      <c r="AA996" s="92"/>
      <c r="AB996" s="92"/>
      <c r="AC996" s="92"/>
      <c r="AD996" s="92"/>
      <c r="AE996" s="92"/>
      <c r="AF996" s="92"/>
      <c r="AG996" s="92"/>
      <c r="AH996" s="92"/>
      <c r="AI996" s="92"/>
      <c r="AJ996" s="92"/>
      <c r="AK996" s="92"/>
      <c r="AL996" s="92"/>
      <c r="AM996" s="92"/>
      <c r="AN996" s="92"/>
      <c r="AO996" s="92"/>
      <c r="AP996" s="92"/>
      <c r="AQ996" s="92"/>
      <c r="AR996" s="92"/>
      <c r="AS996" s="92"/>
      <c r="AT996" s="92"/>
      <c r="AU996" s="92"/>
      <c r="AV996" s="92"/>
      <c r="AW996" s="92"/>
      <c r="AX996" s="92"/>
      <c r="AY996" s="92"/>
      <c r="AZ996" s="92"/>
      <c r="BA996" s="92"/>
      <c r="BB996" s="92"/>
      <c r="BC996" s="92"/>
      <c r="BD996" s="92"/>
      <c r="BE996" s="92"/>
      <c r="BF996" s="92"/>
      <c r="BG996" s="92"/>
      <c r="BH996" s="92"/>
      <c r="BI996" s="92"/>
      <c r="BJ996" s="92"/>
      <c r="BK996" s="92"/>
      <c r="BL996" s="92"/>
      <c r="BM996" s="92"/>
      <c r="BN996" s="92"/>
      <c r="BO996" s="92"/>
      <c r="BP996" s="92"/>
      <c r="BQ996" s="92"/>
      <c r="BR996" s="92"/>
      <c r="BS996" s="92"/>
      <c r="BT996" s="92"/>
      <c r="BU996" s="92"/>
      <c r="BV996" s="92"/>
      <c r="BW996" s="92"/>
      <c r="BX996" s="92"/>
      <c r="BY996" s="92"/>
      <c r="BZ996" s="92"/>
      <c r="CA996" s="92"/>
      <c r="CB996" s="92"/>
      <c r="CC996" s="92"/>
      <c r="CD996" s="92"/>
      <c r="CE996" s="92"/>
      <c r="CF996" s="92"/>
      <c r="CG996" s="92"/>
      <c r="CH996" s="92"/>
      <c r="CI996" s="92"/>
      <c r="CJ996" s="92"/>
      <c r="CK996" s="92"/>
      <c r="CL996" s="92"/>
    </row>
    <row r="997" spans="1:90">
      <c r="A997" s="92"/>
      <c r="B997" s="188"/>
      <c r="C997" s="319"/>
      <c r="D997" s="92"/>
      <c r="E997" s="92"/>
      <c r="F997" s="92"/>
      <c r="G997" s="92"/>
      <c r="H997" s="92"/>
      <c r="I997" s="92"/>
      <c r="J997" s="92"/>
      <c r="K997" s="92"/>
      <c r="L997" s="92"/>
      <c r="M997" s="92"/>
      <c r="N997" s="92"/>
      <c r="O997" s="92"/>
      <c r="P997" s="92"/>
      <c r="Q997" s="92"/>
      <c r="R997" s="92"/>
      <c r="S997" s="92"/>
      <c r="T997" s="92"/>
      <c r="U997" s="92"/>
      <c r="V997" s="92"/>
      <c r="W997" s="92"/>
      <c r="X997" s="92"/>
      <c r="Y997" s="92"/>
      <c r="Z997" s="92"/>
      <c r="AA997" s="92"/>
      <c r="AB997" s="92"/>
      <c r="AC997" s="92"/>
      <c r="AD997" s="92"/>
      <c r="AE997" s="92"/>
      <c r="AF997" s="92"/>
      <c r="AG997" s="92"/>
      <c r="AH997" s="92"/>
      <c r="AI997" s="92"/>
      <c r="AJ997" s="92"/>
      <c r="AK997" s="92"/>
      <c r="AL997" s="92"/>
      <c r="AM997" s="92"/>
      <c r="AN997" s="92"/>
      <c r="AO997" s="92"/>
      <c r="AP997" s="92"/>
      <c r="AQ997" s="92"/>
      <c r="AR997" s="92"/>
      <c r="AS997" s="92"/>
      <c r="AT997" s="92"/>
      <c r="AU997" s="92"/>
      <c r="AV997" s="92"/>
      <c r="AW997" s="92"/>
      <c r="AX997" s="92"/>
      <c r="AY997" s="92"/>
      <c r="AZ997" s="92"/>
      <c r="BA997" s="92"/>
      <c r="BB997" s="92"/>
      <c r="BC997" s="92"/>
      <c r="BD997" s="92"/>
      <c r="BE997" s="92"/>
      <c r="BF997" s="92"/>
      <c r="BG997" s="92"/>
      <c r="BH997" s="92"/>
      <c r="BI997" s="92"/>
      <c r="BJ997" s="92"/>
      <c r="BK997" s="92"/>
      <c r="BL997" s="92"/>
      <c r="BM997" s="92"/>
      <c r="BN997" s="92"/>
      <c r="BO997" s="92"/>
      <c r="BP997" s="92"/>
      <c r="BQ997" s="92"/>
      <c r="BR997" s="92"/>
      <c r="BS997" s="92"/>
      <c r="BT997" s="92"/>
      <c r="BU997" s="92"/>
      <c r="BV997" s="92"/>
      <c r="BW997" s="92"/>
      <c r="BX997" s="92"/>
      <c r="BY997" s="92"/>
      <c r="BZ997" s="92"/>
      <c r="CA997" s="92"/>
      <c r="CB997" s="92"/>
      <c r="CC997" s="92"/>
      <c r="CD997" s="92"/>
      <c r="CE997" s="92"/>
      <c r="CF997" s="92"/>
      <c r="CG997" s="92"/>
      <c r="CH997" s="92"/>
      <c r="CI997" s="92"/>
      <c r="CJ997" s="92"/>
      <c r="CK997" s="92"/>
      <c r="CL997" s="92"/>
    </row>
    <row r="998" spans="1:90">
      <c r="A998" s="92"/>
      <c r="B998" s="188"/>
      <c r="C998" s="319"/>
      <c r="D998" s="92"/>
      <c r="E998" s="92"/>
      <c r="F998" s="92"/>
      <c r="G998" s="92"/>
      <c r="H998" s="92"/>
      <c r="I998" s="92"/>
      <c r="J998" s="92"/>
      <c r="K998" s="92"/>
      <c r="L998" s="92"/>
      <c r="M998" s="92"/>
      <c r="N998" s="92"/>
      <c r="O998" s="92"/>
      <c r="P998" s="92"/>
      <c r="Q998" s="92"/>
      <c r="R998" s="92"/>
      <c r="S998" s="92"/>
      <c r="T998" s="92"/>
      <c r="U998" s="92"/>
      <c r="V998" s="92"/>
      <c r="W998" s="92"/>
      <c r="X998" s="92"/>
      <c r="Y998" s="92"/>
      <c r="Z998" s="92"/>
      <c r="AA998" s="92"/>
      <c r="AB998" s="92"/>
      <c r="AC998" s="92"/>
      <c r="AD998" s="92"/>
      <c r="AE998" s="92"/>
      <c r="AF998" s="92"/>
      <c r="AG998" s="92"/>
      <c r="AH998" s="92"/>
      <c r="AI998" s="92"/>
      <c r="AJ998" s="92"/>
      <c r="AK998" s="92"/>
      <c r="AL998" s="92"/>
      <c r="AM998" s="92"/>
      <c r="AN998" s="92"/>
      <c r="AO998" s="92"/>
      <c r="AP998" s="92"/>
      <c r="AQ998" s="92"/>
      <c r="AR998" s="92"/>
      <c r="AS998" s="92"/>
      <c r="AT998" s="92"/>
      <c r="AU998" s="92"/>
      <c r="AV998" s="92"/>
      <c r="AW998" s="92"/>
      <c r="AX998" s="92"/>
      <c r="AY998" s="92"/>
      <c r="AZ998" s="92"/>
      <c r="BA998" s="92"/>
      <c r="BB998" s="92"/>
      <c r="BC998" s="92"/>
      <c r="BD998" s="92"/>
      <c r="BE998" s="92"/>
      <c r="BF998" s="92"/>
      <c r="BG998" s="92"/>
      <c r="BH998" s="92"/>
      <c r="BI998" s="92"/>
      <c r="BJ998" s="92"/>
      <c r="BK998" s="92"/>
      <c r="BL998" s="92"/>
      <c r="BM998" s="92"/>
      <c r="BN998" s="92"/>
      <c r="BO998" s="92"/>
      <c r="BP998" s="92"/>
      <c r="BQ998" s="92"/>
      <c r="BR998" s="92"/>
      <c r="BS998" s="92"/>
      <c r="BT998" s="92"/>
      <c r="BU998" s="92"/>
      <c r="BV998" s="92"/>
      <c r="BW998" s="92"/>
      <c r="BX998" s="92"/>
      <c r="BY998" s="92"/>
      <c r="BZ998" s="92"/>
      <c r="CA998" s="92"/>
      <c r="CB998" s="92"/>
      <c r="CC998" s="92"/>
      <c r="CD998" s="92"/>
      <c r="CE998" s="92"/>
      <c r="CF998" s="92"/>
      <c r="CG998" s="92"/>
      <c r="CH998" s="92"/>
      <c r="CI998" s="92"/>
      <c r="CJ998" s="92"/>
      <c r="CK998" s="92"/>
      <c r="CL998" s="92"/>
    </row>
    <row r="999" spans="1:90">
      <c r="A999" s="92"/>
      <c r="B999" s="188"/>
      <c r="C999" s="319"/>
      <c r="D999" s="92"/>
      <c r="E999" s="92"/>
      <c r="F999" s="92"/>
      <c r="G999" s="92"/>
      <c r="H999" s="92"/>
      <c r="I999" s="92"/>
      <c r="J999" s="92"/>
      <c r="K999" s="92"/>
      <c r="L999" s="92"/>
      <c r="M999" s="92"/>
      <c r="N999" s="92"/>
      <c r="O999" s="92"/>
      <c r="P999" s="92"/>
      <c r="Q999" s="92"/>
      <c r="R999" s="92"/>
      <c r="S999" s="92"/>
      <c r="T999" s="92"/>
      <c r="U999" s="92"/>
      <c r="V999" s="92"/>
      <c r="W999" s="92"/>
      <c r="X999" s="92"/>
      <c r="Y999" s="92"/>
      <c r="Z999" s="92"/>
      <c r="AA999" s="92"/>
      <c r="AB999" s="92"/>
      <c r="AC999" s="92"/>
      <c r="AD999" s="92"/>
      <c r="AE999" s="92"/>
      <c r="AF999" s="92"/>
      <c r="AG999" s="92"/>
      <c r="AH999" s="92"/>
      <c r="AI999" s="92"/>
      <c r="AJ999" s="92"/>
      <c r="AK999" s="92"/>
      <c r="AL999" s="92"/>
      <c r="AM999" s="92"/>
      <c r="AN999" s="92"/>
      <c r="AO999" s="92"/>
      <c r="AP999" s="92"/>
      <c r="AQ999" s="92"/>
      <c r="AR999" s="92"/>
      <c r="AS999" s="92"/>
      <c r="AT999" s="92"/>
      <c r="AU999" s="92"/>
      <c r="AV999" s="92"/>
      <c r="AW999" s="92"/>
      <c r="AX999" s="92"/>
      <c r="AY999" s="92"/>
      <c r="AZ999" s="92"/>
      <c r="BA999" s="92"/>
      <c r="BB999" s="92"/>
      <c r="BC999" s="92"/>
      <c r="BD999" s="92"/>
      <c r="BE999" s="92"/>
      <c r="BF999" s="92"/>
      <c r="BG999" s="92"/>
      <c r="BH999" s="92"/>
      <c r="BI999" s="92"/>
      <c r="BJ999" s="92"/>
      <c r="BK999" s="92"/>
      <c r="BL999" s="92"/>
      <c r="BM999" s="92"/>
      <c r="BN999" s="92"/>
      <c r="BO999" s="92"/>
      <c r="BP999" s="92"/>
      <c r="BQ999" s="92"/>
      <c r="BR999" s="92"/>
      <c r="BS999" s="92"/>
      <c r="BT999" s="92"/>
      <c r="BU999" s="92"/>
      <c r="BV999" s="92"/>
      <c r="BW999" s="92"/>
      <c r="BX999" s="92"/>
      <c r="BY999" s="92"/>
      <c r="BZ999" s="92"/>
      <c r="CA999" s="92"/>
      <c r="CB999" s="92"/>
      <c r="CC999" s="92"/>
      <c r="CD999" s="92"/>
      <c r="CE999" s="92"/>
      <c r="CF999" s="92"/>
      <c r="CG999" s="92"/>
      <c r="CH999" s="92"/>
      <c r="CI999" s="92"/>
      <c r="CJ999" s="92"/>
      <c r="CK999" s="92"/>
      <c r="CL999" s="92"/>
    </row>
    <row r="1000" spans="1:90">
      <c r="A1000" s="92"/>
      <c r="B1000" s="188"/>
      <c r="C1000" s="319"/>
      <c r="D1000" s="92"/>
      <c r="E1000" s="92"/>
      <c r="F1000" s="92"/>
      <c r="G1000" s="92"/>
      <c r="H1000" s="92"/>
      <c r="I1000" s="92"/>
      <c r="J1000" s="92"/>
      <c r="K1000" s="92"/>
      <c r="L1000" s="92"/>
      <c r="M1000" s="92"/>
      <c r="N1000" s="92"/>
      <c r="O1000" s="92"/>
      <c r="P1000" s="92"/>
      <c r="Q1000" s="92"/>
      <c r="R1000" s="92"/>
      <c r="S1000" s="92"/>
      <c r="T1000" s="92"/>
      <c r="U1000" s="92"/>
      <c r="V1000" s="92"/>
      <c r="W1000" s="92"/>
      <c r="X1000" s="92"/>
      <c r="Y1000" s="92"/>
      <c r="Z1000" s="92"/>
      <c r="AA1000" s="92"/>
      <c r="AB1000" s="92"/>
      <c r="AC1000" s="92"/>
      <c r="AD1000" s="92"/>
      <c r="AE1000" s="92"/>
      <c r="AF1000" s="92"/>
      <c r="AG1000" s="92"/>
      <c r="AH1000" s="92"/>
      <c r="AI1000" s="92"/>
      <c r="AJ1000" s="92"/>
      <c r="AK1000" s="92"/>
      <c r="AL1000" s="92"/>
      <c r="AM1000" s="92"/>
      <c r="AN1000" s="92"/>
      <c r="AO1000" s="92"/>
      <c r="AP1000" s="92"/>
      <c r="AQ1000" s="92"/>
      <c r="AR1000" s="92"/>
      <c r="AS1000" s="92"/>
      <c r="AT1000" s="92"/>
      <c r="AU1000" s="92"/>
      <c r="AV1000" s="92"/>
      <c r="AW1000" s="92"/>
      <c r="AX1000" s="92"/>
      <c r="AY1000" s="92"/>
      <c r="AZ1000" s="92"/>
      <c r="BA1000" s="92"/>
      <c r="BB1000" s="92"/>
      <c r="BC1000" s="92"/>
      <c r="BD1000" s="92"/>
      <c r="BE1000" s="92"/>
      <c r="BF1000" s="92"/>
      <c r="BG1000" s="92"/>
      <c r="BH1000" s="92"/>
      <c r="BI1000" s="92"/>
      <c r="BJ1000" s="92"/>
      <c r="BK1000" s="92"/>
      <c r="BL1000" s="92"/>
      <c r="BM1000" s="92"/>
      <c r="BN1000" s="92"/>
      <c r="BO1000" s="92"/>
      <c r="BP1000" s="92"/>
      <c r="BQ1000" s="92"/>
      <c r="BR1000" s="92"/>
      <c r="BS1000" s="92"/>
      <c r="BT1000" s="92"/>
      <c r="BU1000" s="92"/>
      <c r="BV1000" s="92"/>
      <c r="BW1000" s="92"/>
      <c r="BX1000" s="92"/>
      <c r="BY1000" s="92"/>
      <c r="BZ1000" s="92"/>
      <c r="CA1000" s="92"/>
      <c r="CB1000" s="92"/>
      <c r="CC1000" s="92"/>
      <c r="CD1000" s="92"/>
      <c r="CE1000" s="92"/>
      <c r="CF1000" s="92"/>
      <c r="CG1000" s="92"/>
      <c r="CH1000" s="92"/>
      <c r="CI1000" s="92"/>
      <c r="CJ1000" s="92"/>
      <c r="CK1000" s="92"/>
      <c r="CL1000" s="92"/>
    </row>
  </sheetData>
  <pageMargins left="0.7" right="0.7" top="0.75" bottom="0.75" header="0" footer="0"/>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8EDCA-10DD-6647-88CE-CA4FEA6F0E06}">
  <dimension ref="A1:Q24"/>
  <sheetViews>
    <sheetView zoomScale="110" zoomScaleNormal="110" workbookViewId="0">
      <selection activeCell="K14" sqref="K14"/>
    </sheetView>
  </sheetViews>
  <sheetFormatPr baseColWidth="10" defaultColWidth="11" defaultRowHeight="14"/>
  <cols>
    <col min="1" max="1" width="34.83203125" bestFit="1" customWidth="1"/>
    <col min="2" max="2" width="17" bestFit="1" customWidth="1"/>
    <col min="3" max="3" width="1.83203125" customWidth="1"/>
    <col min="4" max="4" width="15.5" bestFit="1" customWidth="1"/>
    <col min="5" max="5" width="15.33203125" bestFit="1" customWidth="1"/>
    <col min="10" max="10" width="10.83203125" style="911"/>
    <col min="11" max="11" width="21.6640625" bestFit="1" customWidth="1"/>
    <col min="12" max="12" width="12.33203125" bestFit="1" customWidth="1"/>
    <col min="13" max="14" width="11.6640625" bestFit="1" customWidth="1"/>
    <col min="15" max="16" width="13.1640625" bestFit="1" customWidth="1"/>
    <col min="17" max="17" width="14.33203125" style="911" bestFit="1" customWidth="1"/>
  </cols>
  <sheetData>
    <row r="1" spans="1:17" s="147" customFormat="1">
      <c r="A1" s="167" t="s">
        <v>587</v>
      </c>
      <c r="B1" s="167" t="s">
        <v>588</v>
      </c>
      <c r="C1" s="167" t="s">
        <v>589</v>
      </c>
      <c r="J1" s="911"/>
      <c r="Q1" s="911"/>
    </row>
    <row r="2" spans="1:17">
      <c r="A2" s="167" t="s">
        <v>590</v>
      </c>
      <c r="B2" s="167" t="s">
        <v>591</v>
      </c>
      <c r="C2" s="836" t="s">
        <v>592</v>
      </c>
      <c r="D2" s="147"/>
      <c r="E2" s="147"/>
      <c r="F2" s="147"/>
      <c r="G2" s="147"/>
      <c r="H2" s="147"/>
      <c r="I2" s="147"/>
      <c r="K2" s="911"/>
      <c r="L2" s="911"/>
      <c r="M2" s="911"/>
      <c r="N2" s="911"/>
      <c r="O2" s="911"/>
      <c r="P2" s="911"/>
    </row>
    <row r="3" spans="1:17" ht="17" thickBot="1">
      <c r="A3" s="167" t="s">
        <v>593</v>
      </c>
      <c r="B3" s="147"/>
      <c r="C3" s="836" t="s">
        <v>594</v>
      </c>
      <c r="D3" s="147"/>
      <c r="E3" s="147"/>
      <c r="F3" s="147"/>
      <c r="G3" s="147"/>
      <c r="H3" s="147"/>
      <c r="I3" s="147"/>
      <c r="K3" s="1425" t="s">
        <v>595</v>
      </c>
      <c r="L3" s="1425"/>
      <c r="M3" s="1425"/>
      <c r="N3" s="1425"/>
      <c r="O3" s="1425"/>
      <c r="P3" s="1425"/>
    </row>
    <row r="4" spans="1:17" ht="16">
      <c r="A4" s="147"/>
      <c r="B4" s="147"/>
      <c r="C4" s="147"/>
      <c r="D4" s="147"/>
      <c r="E4" s="147"/>
      <c r="F4" s="147"/>
      <c r="G4" s="147"/>
      <c r="H4" s="147"/>
      <c r="I4" s="147"/>
      <c r="K4" s="837" t="s">
        <v>596</v>
      </c>
      <c r="L4" s="837" t="s">
        <v>597</v>
      </c>
      <c r="M4" s="837" t="s">
        <v>598</v>
      </c>
      <c r="N4" s="837" t="s">
        <v>599</v>
      </c>
      <c r="O4" s="837" t="s">
        <v>600</v>
      </c>
      <c r="P4" s="837" t="s">
        <v>601</v>
      </c>
    </row>
    <row r="5" spans="1:17" ht="16">
      <c r="A5" s="147"/>
      <c r="B5" s="147"/>
      <c r="C5" s="147"/>
      <c r="D5" s="147"/>
      <c r="E5" s="147"/>
      <c r="F5" s="147"/>
      <c r="G5" s="147"/>
      <c r="H5" s="147"/>
      <c r="I5" s="147"/>
      <c r="K5" s="845" t="s">
        <v>139</v>
      </c>
      <c r="L5" s="846">
        <v>25000</v>
      </c>
      <c r="M5" s="846">
        <v>25000</v>
      </c>
      <c r="N5" s="846">
        <v>75000</v>
      </c>
      <c r="O5" s="846">
        <v>120000</v>
      </c>
      <c r="P5" s="846">
        <v>120000</v>
      </c>
    </row>
    <row r="6" spans="1:17" ht="16">
      <c r="A6" s="147"/>
      <c r="B6" s="147"/>
      <c r="C6" s="147"/>
      <c r="D6" s="147"/>
      <c r="E6" s="147"/>
      <c r="F6" s="147"/>
      <c r="G6" s="147"/>
      <c r="H6" s="147"/>
      <c r="I6" s="147"/>
      <c r="K6" s="845" t="s">
        <v>150</v>
      </c>
      <c r="L6" s="846">
        <v>25000</v>
      </c>
      <c r="M6" s="846">
        <v>25000</v>
      </c>
      <c r="N6" s="846">
        <v>75000</v>
      </c>
      <c r="O6" s="846">
        <v>120000</v>
      </c>
      <c r="P6" s="846">
        <v>120000</v>
      </c>
    </row>
    <row r="7" spans="1:17" ht="16">
      <c r="A7" s="147"/>
      <c r="B7" s="147"/>
      <c r="C7" s="147"/>
      <c r="D7" s="147"/>
      <c r="E7" s="147"/>
      <c r="F7" s="147"/>
      <c r="G7" s="147"/>
      <c r="H7" s="147"/>
      <c r="I7" s="147"/>
      <c r="K7" s="845" t="s">
        <v>143</v>
      </c>
      <c r="L7" s="846">
        <v>25000</v>
      </c>
      <c r="M7" s="846">
        <v>25000</v>
      </c>
      <c r="N7" s="846">
        <v>75000</v>
      </c>
      <c r="O7" s="846">
        <v>120000</v>
      </c>
      <c r="P7" s="846">
        <v>120000</v>
      </c>
    </row>
    <row r="8" spans="1:17" ht="16">
      <c r="A8" s="147"/>
      <c r="B8" s="147"/>
      <c r="C8" s="147"/>
      <c r="D8" s="147"/>
      <c r="E8" s="147"/>
      <c r="F8" s="147"/>
      <c r="G8" s="147"/>
      <c r="H8" s="147"/>
      <c r="I8" s="147"/>
      <c r="K8" s="845" t="s">
        <v>161</v>
      </c>
      <c r="L8" s="846">
        <v>25000</v>
      </c>
      <c r="M8" s="846">
        <v>25000</v>
      </c>
      <c r="N8" s="846">
        <v>75000</v>
      </c>
      <c r="O8" s="846">
        <v>120000</v>
      </c>
      <c r="P8" s="846">
        <v>120000</v>
      </c>
    </row>
    <row r="9" spans="1:17" ht="16">
      <c r="A9" s="167"/>
      <c r="B9" s="167" t="s">
        <v>612</v>
      </c>
      <c r="C9" s="147"/>
      <c r="D9" s="147"/>
      <c r="E9" s="147"/>
      <c r="F9" s="147"/>
      <c r="G9" s="147"/>
      <c r="H9" s="147"/>
      <c r="I9" s="147"/>
      <c r="K9" s="845" t="s">
        <v>602</v>
      </c>
      <c r="L9" s="846">
        <v>50000</v>
      </c>
      <c r="M9" s="846">
        <v>175000</v>
      </c>
      <c r="N9" s="846">
        <v>405000</v>
      </c>
      <c r="O9" s="846">
        <v>675000</v>
      </c>
      <c r="P9" s="846">
        <v>1120000</v>
      </c>
    </row>
    <row r="10" spans="1:17" ht="16">
      <c r="A10" s="147">
        <v>2019</v>
      </c>
      <c r="B10" s="531">
        <v>195729.66666666663</v>
      </c>
      <c r="C10" s="147"/>
      <c r="D10" s="167" t="s">
        <v>603</v>
      </c>
      <c r="E10" s="569">
        <f>B16</f>
        <v>56678326.273836359</v>
      </c>
      <c r="F10" s="147"/>
      <c r="G10" s="147"/>
      <c r="H10" s="147"/>
      <c r="I10" s="147"/>
      <c r="K10" s="845" t="s">
        <v>604</v>
      </c>
      <c r="L10" s="846">
        <v>0</v>
      </c>
      <c r="M10" s="846">
        <v>100000</v>
      </c>
      <c r="N10" s="846">
        <v>215000</v>
      </c>
      <c r="O10" s="846">
        <v>450000</v>
      </c>
      <c r="P10" s="846">
        <v>600000</v>
      </c>
    </row>
    <row r="11" spans="1:17" ht="16">
      <c r="A11" s="147">
        <v>2020</v>
      </c>
      <c r="B11" s="531">
        <v>-601668.87785388145</v>
      </c>
      <c r="C11" s="147"/>
      <c r="D11" s="167" t="s">
        <v>605</v>
      </c>
      <c r="E11" s="569">
        <f>B10</f>
        <v>195729.66666666663</v>
      </c>
      <c r="F11" s="147"/>
      <c r="G11" s="147"/>
      <c r="H11" s="147"/>
      <c r="I11" s="147"/>
      <c r="K11" s="845" t="s">
        <v>165</v>
      </c>
      <c r="L11" s="846">
        <v>0</v>
      </c>
      <c r="M11" s="846">
        <v>50000</v>
      </c>
      <c r="N11" s="846">
        <v>100000</v>
      </c>
      <c r="O11" s="846">
        <v>275000</v>
      </c>
      <c r="P11" s="846">
        <v>400000</v>
      </c>
    </row>
    <row r="12" spans="1:17" s="147" customFormat="1" ht="16">
      <c r="A12" s="147">
        <v>2021</v>
      </c>
      <c r="B12" s="531">
        <v>-40585.044701369945</v>
      </c>
      <c r="D12" s="167" t="s">
        <v>606</v>
      </c>
      <c r="E12" s="147">
        <v>6</v>
      </c>
      <c r="J12" s="911"/>
      <c r="K12" s="847" t="s">
        <v>607</v>
      </c>
      <c r="L12" s="848">
        <v>7</v>
      </c>
      <c r="M12" s="848">
        <v>15</v>
      </c>
      <c r="N12" s="848">
        <v>52</v>
      </c>
      <c r="O12" s="848">
        <v>37</v>
      </c>
      <c r="P12" s="848">
        <v>43</v>
      </c>
      <c r="Q12" s="911"/>
    </row>
    <row r="13" spans="1:17" ht="16">
      <c r="A13" s="147">
        <v>2022</v>
      </c>
      <c r="B13" s="531">
        <v>999991.61001508008</v>
      </c>
      <c r="C13" s="147"/>
      <c r="D13" s="167" t="s">
        <v>608</v>
      </c>
      <c r="E13" s="147">
        <f>(E10/E11)^(1/E12)-1</f>
        <v>1.5721328344702714</v>
      </c>
      <c r="F13" s="147"/>
      <c r="G13" s="147"/>
      <c r="H13" s="147"/>
      <c r="I13" s="147"/>
      <c r="K13" s="838" t="s">
        <v>408</v>
      </c>
      <c r="L13" s="839">
        <f>SUM(L5:L11)</f>
        <v>150000</v>
      </c>
      <c r="M13" s="839">
        <f t="shared" ref="M13:P13" si="0">SUM(M5:M11)</f>
        <v>425000</v>
      </c>
      <c r="N13" s="839">
        <f t="shared" si="0"/>
        <v>1020000</v>
      </c>
      <c r="O13" s="839">
        <f t="shared" si="0"/>
        <v>1880000</v>
      </c>
      <c r="P13" s="839">
        <f t="shared" si="0"/>
        <v>2600000</v>
      </c>
    </row>
    <row r="14" spans="1:17">
      <c r="A14" s="147">
        <v>2023</v>
      </c>
      <c r="B14" s="531">
        <v>2258979.2624293398</v>
      </c>
      <c r="C14" s="147"/>
      <c r="D14" s="147"/>
      <c r="E14" s="147"/>
      <c r="F14" s="147"/>
      <c r="G14" s="147"/>
      <c r="H14" s="147"/>
      <c r="I14" s="147"/>
      <c r="K14" s="911"/>
      <c r="L14" s="911"/>
      <c r="M14" s="911"/>
      <c r="N14" s="911"/>
      <c r="O14" s="911"/>
      <c r="P14" s="911"/>
    </row>
    <row r="15" spans="1:17">
      <c r="A15" s="147">
        <v>2024</v>
      </c>
      <c r="B15" s="531">
        <v>5437168.0142476354</v>
      </c>
      <c r="C15" s="147"/>
      <c r="D15" s="147"/>
      <c r="E15" s="147"/>
      <c r="F15" s="147"/>
      <c r="G15" s="147"/>
      <c r="H15" s="147"/>
      <c r="I15" s="147"/>
      <c r="K15" s="911"/>
      <c r="L15" s="911"/>
      <c r="M15" s="911"/>
      <c r="N15" s="911"/>
      <c r="O15" s="911"/>
      <c r="P15" s="911"/>
    </row>
    <row r="16" spans="1:17">
      <c r="A16" s="147">
        <v>2025</v>
      </c>
      <c r="B16" s="912">
        <v>56678326.273836359</v>
      </c>
      <c r="C16" s="147"/>
      <c r="D16" s="147"/>
      <c r="E16" s="147"/>
      <c r="F16" s="147"/>
      <c r="G16" s="147"/>
      <c r="H16" s="147"/>
      <c r="I16" s="147"/>
      <c r="K16" s="911"/>
      <c r="L16" s="911"/>
      <c r="M16" s="911"/>
      <c r="N16" s="911"/>
      <c r="O16" s="911"/>
      <c r="P16" s="911"/>
    </row>
    <row r="17" spans="1:16">
      <c r="A17" s="147"/>
      <c r="B17" s="147"/>
      <c r="C17" s="147"/>
      <c r="D17" s="147"/>
      <c r="E17" s="147"/>
      <c r="F17" s="147"/>
      <c r="G17" s="147"/>
      <c r="H17" s="147"/>
      <c r="I17" s="147"/>
      <c r="K17" s="147"/>
      <c r="L17" s="147"/>
      <c r="M17" s="147"/>
      <c r="N17" s="147"/>
      <c r="O17" s="147"/>
      <c r="P17" s="147"/>
    </row>
    <row r="21" spans="1:16">
      <c r="A21" s="147"/>
      <c r="B21" s="147"/>
      <c r="C21" s="147"/>
      <c r="D21" s="147"/>
      <c r="E21" s="147"/>
      <c r="F21" s="147"/>
      <c r="G21" s="147"/>
      <c r="H21" s="147"/>
      <c r="I21" s="147"/>
    </row>
    <row r="24" spans="1:16">
      <c r="A24" s="147"/>
      <c r="B24" s="147"/>
      <c r="C24" s="147"/>
      <c r="D24" s="147"/>
      <c r="E24" s="147"/>
      <c r="F24" s="147"/>
      <c r="G24" s="147"/>
      <c r="H24" s="147"/>
      <c r="I24" s="147"/>
    </row>
  </sheetData>
  <mergeCells count="1">
    <mergeCell ref="K3:P3"/>
  </mergeCells>
  <hyperlinks>
    <hyperlink ref="C2" r:id="rId1" xr:uid="{06B66F99-AB47-B342-8683-0694726020FC}"/>
    <hyperlink ref="C3" r:id="rId2" xr:uid="{48C1A9B3-8788-9B4F-B45B-F5104F93BE21}"/>
  </hyperlinks>
  <pageMargins left="0.7" right="0.7" top="0.75" bottom="0.75" header="0.3" footer="0.3"/>
  <ignoredErrors>
    <ignoredError sqref="L13:P13" formulaRange="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Welcome</vt:lpstr>
      <vt:lpstr>Change Log</vt:lpstr>
      <vt:lpstr>Intro</vt:lpstr>
      <vt:lpstr>Settings</vt:lpstr>
      <vt:lpstr>Team &amp; Salaries</vt:lpstr>
      <vt:lpstr>Projections</vt:lpstr>
      <vt:lpstr>Data for Charts</vt:lpstr>
      <vt:lpstr>FS-Annual</vt:lpstr>
      <vt:lpstr>FS-Month</vt:lpstr>
      <vt:lpstr>Revenue</vt:lpstr>
      <vt:lpstr>COGS</vt:lpstr>
      <vt:lpstr>SG&amp;A</vt:lpstr>
      <vt:lpstr>User Growth | Better</vt:lpstr>
      <vt:lpstr>DEFERRED</vt:lpstr>
      <vt:lpstr>Break-Even</vt:lpstr>
      <vt:lpstr>WK+CAPEX</vt:lpstr>
      <vt:lpstr>Additional tables, etc</vt:lpstr>
      <vt:lpstr>Gross_margin</vt:lpstr>
      <vt:lpstr>'FS-Annual'!Print_Titles</vt:lpstr>
      <vt:lpstr>Sales_price_unit</vt:lpstr>
      <vt:lpstr>Sales_volume_units</vt:lpstr>
      <vt:lpstr>SalesCycle</vt:lpstr>
      <vt:lpstr>Total_fixed</vt:lpstr>
      <vt:lpstr>Total_Sales</vt:lpstr>
      <vt:lpstr>Total_variable</vt:lpstr>
      <vt:lpstr>Unit_contrib_margin</vt:lpstr>
      <vt:lpstr>Variable_costs_unit</vt:lpstr>
      <vt:lpstr>Variable_Unit_Cost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Scott McFaddin</cp:lastModifiedBy>
  <cp:revision/>
  <dcterms:created xsi:type="dcterms:W3CDTF">2020-09-01T22:24:33Z</dcterms:created>
  <dcterms:modified xsi:type="dcterms:W3CDTF">2020-11-08T22:41:49Z</dcterms:modified>
  <cp:category/>
  <cp:contentStatus/>
</cp:coreProperties>
</file>